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ЦяКнига" defaultThemeVersion="124226"/>
  <mc:AlternateContent xmlns:mc="http://schemas.openxmlformats.org/markup-compatibility/2006">
    <mc:Choice Requires="x15">
      <x15ac:absPath xmlns:x15ac="http://schemas.microsoft.com/office/spreadsheetml/2010/11/ac" url="C:\Users\Kolodka.Iryna\Desktop\ВИКОНКОМ ТАРИФИ 2017 УТРИМАННЯ\"/>
    </mc:Choice>
  </mc:AlternateContent>
  <bookViews>
    <workbookView xWindow="0" yWindow="0" windowWidth="15360" windowHeight="7755" tabRatio="953"/>
  </bookViews>
  <sheets>
    <sheet name="зведена" sheetId="1" r:id="rId1"/>
    <sheet name="сходові" sheetId="2" state="hidden" r:id="rId2"/>
    <sheet name="прибудинкова" sheetId="4" state="hidden" r:id="rId3"/>
    <sheet name="покрівлі" sheetId="3" state="hidden" r:id="rId4"/>
    <sheet name="майстерні" sheetId="6" state="hidden" r:id="rId5"/>
    <sheet name="дератизація " sheetId="5" state="hidden" r:id="rId6"/>
    <sheet name="електрики" sheetId="7" state="hidden" r:id="rId7"/>
    <sheet name="під зими" sheetId="8" state="hidden" r:id="rId8"/>
    <sheet name="димовенти" sheetId="9" state="hidden" r:id="rId9"/>
    <sheet name="слюсарі х.в." sheetId="10" state="hidden" r:id="rId10"/>
    <sheet name="слюсарі кан" sheetId="16" state="hidden" r:id="rId11"/>
    <sheet name="слюсарі ц.о." sheetId="11" state="hidden" r:id="rId12"/>
    <sheet name="слюсарі г.в." sheetId="17" state="hidden" r:id="rId13"/>
    <sheet name="зварювальник" sheetId="19" state="hidden" r:id="rId14"/>
    <sheet name="маляри" sheetId="13" state="hidden" r:id="rId15"/>
    <sheet name="аварійки" sheetId="15" state="hidden" r:id="rId16"/>
    <sheet name="Лист1" sheetId="18" state="hidden" r:id="rId17"/>
  </sheets>
  <externalReferences>
    <externalReference r:id="rId18"/>
    <externalReference r:id="rId19"/>
    <externalReference r:id="rId20"/>
  </externalReferences>
  <definedNames>
    <definedName name="_xlnm.Print_Titles" localSheetId="0">зведена!$5:$5</definedName>
    <definedName name="_xlnm.Print_Titles" localSheetId="2">прибудинкова!$3:$3</definedName>
    <definedName name="_xlnm.Print_Titles" localSheetId="9">'слюсарі х.в.'!$3:$3</definedName>
    <definedName name="_xlnm.Print_Area" localSheetId="15">аварійки!$A$1:$J$1495</definedName>
    <definedName name="_xlnm.Print_Area" localSheetId="6">електрики!$A$1:$P$1495</definedName>
    <definedName name="_xlnm.Print_Area" localSheetId="0">зведена!$A$1:$N$1489</definedName>
    <definedName name="_xlnm.Print_Area" localSheetId="4">майстерні!$A$1:$L$1492</definedName>
    <definedName name="_xlnm.Print_Area" localSheetId="14">маляри!$A$1:$L$1492</definedName>
    <definedName name="_xlnm.Print_Area" localSheetId="3">покрівлі!$A$1:$N$1492</definedName>
    <definedName name="_xlnm.Print_Area" localSheetId="2">прибудинкова!$A$1:$M$1492</definedName>
    <definedName name="_xlnm.Print_Area" localSheetId="12">'слюсарі г.в.'!$A$1:$P$1062</definedName>
    <definedName name="_xlnm.Print_Area" localSheetId="10">'слюсарі кан'!$A$1:$P$1493</definedName>
    <definedName name="_xlnm.Print_Area" localSheetId="9">'слюсарі х.в.'!$A$1:$P$1492</definedName>
    <definedName name="_xlnm.Print_Area" localSheetId="11">'слюсарі ц.о.'!$A$1:$P$1070</definedName>
    <definedName name="_xlnm.Print_Area" localSheetId="1">сходові!$B$1387:$H$1424</definedName>
  </definedNames>
  <calcPr calcId="152511"/>
</workbook>
</file>

<file path=xl/calcChain.xml><?xml version="1.0" encoding="utf-8"?>
<calcChain xmlns="http://schemas.openxmlformats.org/spreadsheetml/2006/main">
  <c r="F920" i="8" l="1"/>
  <c r="I1487" i="3" l="1"/>
  <c r="D718" i="8"/>
  <c r="E718" i="8"/>
  <c r="D387" i="8"/>
  <c r="E387" i="8"/>
  <c r="K387" i="8"/>
  <c r="D1491" i="7"/>
  <c r="E1491" i="7"/>
  <c r="G1491" i="7"/>
  <c r="H1491" i="7"/>
  <c r="I1491" i="7"/>
  <c r="O1491" i="7"/>
  <c r="C1491" i="7"/>
  <c r="D1424" i="7"/>
  <c r="E1424" i="7"/>
  <c r="G1424" i="7"/>
  <c r="H1424" i="7"/>
  <c r="I1424" i="7"/>
  <c r="O1424" i="7"/>
  <c r="C1424" i="7"/>
  <c r="D1385" i="7"/>
  <c r="E1385" i="7"/>
  <c r="G1385" i="7"/>
  <c r="H1385" i="7"/>
  <c r="I1385" i="7"/>
  <c r="C1385" i="7"/>
  <c r="D1330" i="7"/>
  <c r="E1330" i="7"/>
  <c r="G1330" i="7"/>
  <c r="H1330" i="7"/>
  <c r="I1330" i="7"/>
  <c r="O1330" i="7"/>
  <c r="C1330" i="7"/>
  <c r="J7" i="7"/>
  <c r="J8" i="7"/>
  <c r="J9" i="7"/>
  <c r="J10" i="7"/>
  <c r="J11" i="7"/>
  <c r="J12" i="7"/>
  <c r="J13" i="7"/>
  <c r="J14" i="7"/>
  <c r="J15" i="7"/>
  <c r="J16" i="7"/>
  <c r="J17" i="7"/>
  <c r="J18" i="7"/>
  <c r="J19" i="7"/>
  <c r="J20" i="7"/>
  <c r="J21" i="7"/>
  <c r="J22" i="7"/>
  <c r="J23" i="7"/>
  <c r="J24" i="7"/>
  <c r="J25" i="7"/>
  <c r="J26" i="7"/>
  <c r="J27" i="7"/>
  <c r="J28" i="7"/>
  <c r="J29" i="7"/>
  <c r="J30" i="7"/>
  <c r="J31" i="7"/>
  <c r="J32" i="7"/>
  <c r="J33" i="7"/>
  <c r="J34" i="7"/>
  <c r="J35" i="7"/>
  <c r="J36" i="7"/>
  <c r="J37" i="7"/>
  <c r="J38" i="7"/>
  <c r="J39" i="7"/>
  <c r="J40" i="7"/>
  <c r="J41" i="7"/>
  <c r="J42" i="7"/>
  <c r="J43" i="7"/>
  <c r="J44" i="7"/>
  <c r="J45" i="7"/>
  <c r="J46" i="7"/>
  <c r="J47" i="7"/>
  <c r="J48" i="7"/>
  <c r="J49" i="7"/>
  <c r="J50" i="7"/>
  <c r="J51" i="7"/>
  <c r="J52" i="7"/>
  <c r="J53" i="7"/>
  <c r="J54" i="7"/>
  <c r="J55" i="7"/>
  <c r="J56" i="7"/>
  <c r="J57" i="7"/>
  <c r="J58" i="7"/>
  <c r="J59" i="7"/>
  <c r="J60" i="7"/>
  <c r="J61" i="7"/>
  <c r="J62" i="7"/>
  <c r="J63" i="7"/>
  <c r="J64" i="7"/>
  <c r="J65" i="7"/>
  <c r="J66" i="7"/>
  <c r="J67" i="7"/>
  <c r="J68" i="7"/>
  <c r="J69" i="7"/>
  <c r="J70" i="7"/>
  <c r="J71" i="7"/>
  <c r="J72" i="7"/>
  <c r="J73" i="7"/>
  <c r="J74" i="7"/>
  <c r="J75" i="7"/>
  <c r="J76" i="7"/>
  <c r="J77" i="7"/>
  <c r="J78" i="7"/>
  <c r="J79" i="7"/>
  <c r="J80" i="7"/>
  <c r="J81" i="7"/>
  <c r="J82" i="7"/>
  <c r="J83" i="7"/>
  <c r="J84" i="7"/>
  <c r="J85" i="7"/>
  <c r="J86" i="7"/>
  <c r="J87" i="7"/>
  <c r="J88" i="7"/>
  <c r="J89" i="7"/>
  <c r="J90" i="7"/>
  <c r="J91" i="7"/>
  <c r="J92" i="7"/>
  <c r="J93" i="7"/>
  <c r="J94" i="7"/>
  <c r="J95" i="7"/>
  <c r="J96" i="7"/>
  <c r="J97" i="7"/>
  <c r="J98" i="7"/>
  <c r="J99" i="7"/>
  <c r="J100" i="7"/>
  <c r="J101" i="7"/>
  <c r="J102" i="7"/>
  <c r="J103" i="7"/>
  <c r="J104" i="7"/>
  <c r="J105" i="7"/>
  <c r="J106" i="7"/>
  <c r="J107" i="7"/>
  <c r="J108" i="7"/>
  <c r="J109" i="7"/>
  <c r="J110" i="7"/>
  <c r="J111" i="7"/>
  <c r="J112" i="7"/>
  <c r="J113" i="7"/>
  <c r="J114" i="7"/>
  <c r="J115" i="7"/>
  <c r="J116" i="7"/>
  <c r="J117" i="7"/>
  <c r="J118" i="7"/>
  <c r="J119" i="7"/>
  <c r="J120" i="7"/>
  <c r="J121" i="7"/>
  <c r="J122" i="7"/>
  <c r="J123" i="7"/>
  <c r="J124" i="7"/>
  <c r="J125" i="7"/>
  <c r="J126" i="7"/>
  <c r="J127" i="7"/>
  <c r="J128" i="7"/>
  <c r="J129" i="7"/>
  <c r="J130" i="7"/>
  <c r="J131" i="7"/>
  <c r="J132" i="7"/>
  <c r="J133" i="7"/>
  <c r="J134" i="7"/>
  <c r="J135" i="7"/>
  <c r="J136" i="7"/>
  <c r="J137" i="7"/>
  <c r="J138" i="7"/>
  <c r="J139" i="7"/>
  <c r="J140" i="7"/>
  <c r="J141" i="7"/>
  <c r="J142" i="7"/>
  <c r="J143" i="7"/>
  <c r="J144" i="7"/>
  <c r="J145" i="7"/>
  <c r="J146" i="7"/>
  <c r="J147" i="7"/>
  <c r="J148" i="7"/>
  <c r="J149" i="7"/>
  <c r="J150" i="7"/>
  <c r="J151" i="7"/>
  <c r="J152" i="7"/>
  <c r="J153" i="7"/>
  <c r="J154" i="7"/>
  <c r="J155" i="7"/>
  <c r="J156" i="7"/>
  <c r="J157" i="7"/>
  <c r="J158" i="7"/>
  <c r="J159" i="7"/>
  <c r="J160" i="7"/>
  <c r="J161" i="7"/>
  <c r="J162" i="7"/>
  <c r="J163" i="7"/>
  <c r="J164" i="7"/>
  <c r="J165" i="7"/>
  <c r="J166" i="7"/>
  <c r="J167" i="7"/>
  <c r="J168" i="7"/>
  <c r="J169" i="7"/>
  <c r="J170" i="7"/>
  <c r="J171" i="7"/>
  <c r="J172" i="7"/>
  <c r="J173" i="7"/>
  <c r="J174" i="7"/>
  <c r="J175" i="7"/>
  <c r="J176" i="7"/>
  <c r="J177" i="7"/>
  <c r="J178" i="7"/>
  <c r="J179" i="7"/>
  <c r="J180" i="7"/>
  <c r="J181" i="7"/>
  <c r="J182" i="7"/>
  <c r="J183" i="7"/>
  <c r="J184" i="7"/>
  <c r="J185" i="7"/>
  <c r="J186" i="7"/>
  <c r="J187" i="7"/>
  <c r="J188" i="7"/>
  <c r="J189" i="7"/>
  <c r="J190" i="7"/>
  <c r="J191" i="7"/>
  <c r="J192" i="7"/>
  <c r="J193" i="7"/>
  <c r="J194" i="7"/>
  <c r="J195" i="7"/>
  <c r="J196" i="7"/>
  <c r="J197" i="7"/>
  <c r="J198" i="7"/>
  <c r="J199" i="7"/>
  <c r="J200" i="7"/>
  <c r="J201" i="7"/>
  <c r="J202" i="7"/>
  <c r="J203" i="7"/>
  <c r="J204" i="7"/>
  <c r="J205" i="7"/>
  <c r="J206" i="7"/>
  <c r="J207" i="7"/>
  <c r="J208" i="7"/>
  <c r="J209" i="7"/>
  <c r="J210" i="7"/>
  <c r="J211" i="7"/>
  <c r="J212" i="7"/>
  <c r="J213" i="7"/>
  <c r="J214" i="7"/>
  <c r="J215" i="7"/>
  <c r="J216" i="7"/>
  <c r="J217" i="7"/>
  <c r="J218" i="7"/>
  <c r="J219" i="7"/>
  <c r="J220" i="7"/>
  <c r="J221" i="7"/>
  <c r="J222" i="7"/>
  <c r="J223" i="7"/>
  <c r="J224" i="7"/>
  <c r="J225" i="7"/>
  <c r="J226" i="7"/>
  <c r="J227" i="7"/>
  <c r="J228" i="7"/>
  <c r="J229" i="7"/>
  <c r="J230" i="7"/>
  <c r="J231" i="7"/>
  <c r="J232" i="7"/>
  <c r="J233" i="7"/>
  <c r="J234" i="7"/>
  <c r="J235" i="7"/>
  <c r="J236" i="7"/>
  <c r="J237" i="7"/>
  <c r="J238" i="7"/>
  <c r="J239" i="7"/>
  <c r="J240" i="7"/>
  <c r="J241" i="7"/>
  <c r="J242" i="7"/>
  <c r="J243" i="7"/>
  <c r="J244" i="7"/>
  <c r="J245" i="7"/>
  <c r="J246" i="7"/>
  <c r="J247" i="7"/>
  <c r="J248" i="7"/>
  <c r="J249" i="7"/>
  <c r="J250" i="7"/>
  <c r="J251" i="7"/>
  <c r="J252" i="7"/>
  <c r="J253" i="7"/>
  <c r="J254" i="7"/>
  <c r="J255" i="7"/>
  <c r="J256" i="7"/>
  <c r="J257" i="7"/>
  <c r="J258" i="7"/>
  <c r="J259" i="7"/>
  <c r="J260" i="7"/>
  <c r="J261" i="7"/>
  <c r="J262" i="7"/>
  <c r="J263" i="7"/>
  <c r="J264" i="7"/>
  <c r="J265" i="7"/>
  <c r="J266" i="7"/>
  <c r="J267" i="7"/>
  <c r="J268" i="7"/>
  <c r="J269" i="7"/>
  <c r="J270" i="7"/>
  <c r="J271" i="7"/>
  <c r="J272" i="7"/>
  <c r="J273" i="7"/>
  <c r="J274" i="7"/>
  <c r="J275" i="7"/>
  <c r="J276" i="7"/>
  <c r="J277" i="7"/>
  <c r="J278" i="7"/>
  <c r="J279" i="7"/>
  <c r="J280" i="7"/>
  <c r="J281" i="7"/>
  <c r="J282" i="7"/>
  <c r="J283" i="7"/>
  <c r="J284" i="7"/>
  <c r="J285" i="7"/>
  <c r="J286" i="7"/>
  <c r="J287" i="7"/>
  <c r="J288" i="7"/>
  <c r="J289" i="7"/>
  <c r="J290" i="7"/>
  <c r="J291" i="7"/>
  <c r="J292" i="7"/>
  <c r="J293" i="7"/>
  <c r="J294" i="7"/>
  <c r="J295" i="7"/>
  <c r="J296" i="7"/>
  <c r="J297" i="7"/>
  <c r="J298" i="7"/>
  <c r="J299" i="7"/>
  <c r="J300" i="7"/>
  <c r="J301" i="7"/>
  <c r="J302" i="7"/>
  <c r="J303" i="7"/>
  <c r="J304" i="7"/>
  <c r="J305" i="7"/>
  <c r="J306" i="7"/>
  <c r="J307" i="7"/>
  <c r="J308" i="7"/>
  <c r="J309" i="7"/>
  <c r="J310" i="7"/>
  <c r="J311" i="7"/>
  <c r="J312" i="7"/>
  <c r="J313" i="7"/>
  <c r="J314" i="7"/>
  <c r="J315" i="7"/>
  <c r="J316" i="7"/>
  <c r="J317" i="7"/>
  <c r="J318" i="7"/>
  <c r="J319" i="7"/>
  <c r="J320" i="7"/>
  <c r="J321" i="7"/>
  <c r="J322" i="7"/>
  <c r="J323" i="7"/>
  <c r="J324" i="7"/>
  <c r="J325" i="7"/>
  <c r="J326" i="7"/>
  <c r="J327" i="7"/>
  <c r="J328" i="7"/>
  <c r="J329" i="7"/>
  <c r="J330" i="7"/>
  <c r="J331" i="7"/>
  <c r="J332" i="7"/>
  <c r="J333" i="7"/>
  <c r="J334" i="7"/>
  <c r="J335" i="7"/>
  <c r="J336" i="7"/>
  <c r="J337" i="7"/>
  <c r="J338" i="7"/>
  <c r="J339" i="7"/>
  <c r="J340" i="7"/>
  <c r="J341" i="7"/>
  <c r="J342" i="7"/>
  <c r="J343" i="7"/>
  <c r="J344" i="7"/>
  <c r="J345" i="7"/>
  <c r="J346" i="7"/>
  <c r="J347" i="7"/>
  <c r="J348" i="7"/>
  <c r="J349" i="7"/>
  <c r="J350" i="7"/>
  <c r="J351" i="7"/>
  <c r="J352" i="7"/>
  <c r="J353" i="7"/>
  <c r="J354" i="7"/>
  <c r="J355" i="7"/>
  <c r="J356" i="7"/>
  <c r="J357" i="7"/>
  <c r="J358" i="7"/>
  <c r="J359" i="7"/>
  <c r="J360" i="7"/>
  <c r="J361" i="7"/>
  <c r="J362" i="7"/>
  <c r="J363" i="7"/>
  <c r="J364" i="7"/>
  <c r="J365" i="7"/>
  <c r="J366" i="7"/>
  <c r="J367" i="7"/>
  <c r="J368" i="7"/>
  <c r="J369" i="7"/>
  <c r="J370" i="7"/>
  <c r="J371" i="7"/>
  <c r="J372" i="7"/>
  <c r="J373" i="7"/>
  <c r="J374" i="7"/>
  <c r="J375" i="7"/>
  <c r="J376" i="7"/>
  <c r="J377" i="7"/>
  <c r="J378" i="7"/>
  <c r="J379" i="7"/>
  <c r="J380" i="7"/>
  <c r="J381" i="7"/>
  <c r="J382" i="7"/>
  <c r="J383" i="7"/>
  <c r="J384" i="7"/>
  <c r="J385" i="7"/>
  <c r="J386" i="7"/>
  <c r="D387" i="7"/>
  <c r="E387" i="7"/>
  <c r="G387" i="7"/>
  <c r="H387" i="7"/>
  <c r="I387" i="7"/>
  <c r="O387" i="7"/>
  <c r="D1491" i="6"/>
  <c r="E1491" i="6"/>
  <c r="K1491" i="6"/>
  <c r="D1491" i="3"/>
  <c r="E1491" i="3"/>
  <c r="G1491" i="3"/>
  <c r="H1491" i="3"/>
  <c r="M1491" i="3"/>
  <c r="M1424" i="3"/>
  <c r="M1330" i="3"/>
  <c r="M963" i="3"/>
  <c r="M896" i="3"/>
  <c r="M718" i="3"/>
  <c r="I396" i="3"/>
  <c r="I17" i="3"/>
  <c r="D718" i="4"/>
  <c r="E718" i="4"/>
  <c r="G718" i="4"/>
  <c r="L718" i="4"/>
  <c r="D1491" i="2"/>
  <c r="M1330" i="2"/>
  <c r="E963" i="2"/>
  <c r="F963" i="2"/>
  <c r="H963" i="2"/>
  <c r="M963" i="2"/>
  <c r="E896" i="2"/>
  <c r="F896" i="2"/>
  <c r="H896" i="2"/>
  <c r="M896" i="2"/>
  <c r="E718" i="2"/>
  <c r="F718" i="2"/>
  <c r="H718" i="2"/>
  <c r="M718" i="2"/>
  <c r="D718" i="2"/>
  <c r="H387" i="2"/>
  <c r="M387" i="2"/>
  <c r="J387" i="7" l="1"/>
  <c r="K8" i="7"/>
  <c r="K10" i="7"/>
  <c r="K12" i="7"/>
  <c r="K14" i="7"/>
  <c r="K16" i="7"/>
  <c r="K18" i="7"/>
  <c r="K20" i="7"/>
  <c r="K22" i="7"/>
  <c r="K24" i="7"/>
  <c r="K26" i="7"/>
  <c r="K28" i="7"/>
  <c r="K30" i="7"/>
  <c r="K32" i="7"/>
  <c r="K34" i="7"/>
  <c r="K36" i="7"/>
  <c r="K38" i="7"/>
  <c r="K40" i="7"/>
  <c r="K42" i="7"/>
  <c r="K44" i="7"/>
  <c r="K46" i="7"/>
  <c r="K48" i="7"/>
  <c r="K50" i="7"/>
  <c r="K52" i="7"/>
  <c r="K54" i="7"/>
  <c r="K56" i="7"/>
  <c r="K58" i="7"/>
  <c r="K60" i="7"/>
  <c r="K62" i="7"/>
  <c r="K64" i="7"/>
  <c r="K66" i="7"/>
  <c r="K68" i="7"/>
  <c r="K70" i="7"/>
  <c r="K72" i="7"/>
  <c r="K74" i="7"/>
  <c r="K76" i="7"/>
  <c r="K78" i="7"/>
  <c r="K80" i="7"/>
  <c r="K82" i="7"/>
  <c r="K84" i="7"/>
  <c r="K86" i="7"/>
  <c r="K88" i="7"/>
  <c r="K90" i="7"/>
  <c r="K92" i="7"/>
  <c r="K94" i="7"/>
  <c r="K96" i="7"/>
  <c r="K98" i="7"/>
  <c r="K100" i="7"/>
  <c r="K102" i="7"/>
  <c r="K104" i="7"/>
  <c r="K106" i="7"/>
  <c r="K108" i="7"/>
  <c r="K110" i="7"/>
  <c r="K112" i="7"/>
  <c r="K114" i="7"/>
  <c r="K116" i="7"/>
  <c r="K118" i="7"/>
  <c r="K120" i="7"/>
  <c r="K122" i="7"/>
  <c r="K124" i="7"/>
  <c r="K126" i="7"/>
  <c r="K128" i="7"/>
  <c r="K130" i="7"/>
  <c r="K132" i="7"/>
  <c r="K134" i="7"/>
  <c r="K136" i="7"/>
  <c r="K138" i="7"/>
  <c r="K140" i="7"/>
  <c r="K142" i="7"/>
  <c r="K144" i="7"/>
  <c r="K146" i="7"/>
  <c r="K148" i="7"/>
  <c r="K150" i="7"/>
  <c r="K152" i="7"/>
  <c r="K154" i="7"/>
  <c r="K156" i="7"/>
  <c r="K158" i="7"/>
  <c r="K160" i="7"/>
  <c r="K162" i="7"/>
  <c r="K164" i="7"/>
  <c r="K166" i="7"/>
  <c r="K168" i="7"/>
  <c r="K170" i="7"/>
  <c r="K172" i="7"/>
  <c r="K174" i="7"/>
  <c r="K176" i="7"/>
  <c r="K178" i="7"/>
  <c r="K180" i="7"/>
  <c r="K182" i="7"/>
  <c r="K184" i="7"/>
  <c r="K186" i="7"/>
  <c r="K188" i="7"/>
  <c r="K190" i="7"/>
  <c r="K192" i="7"/>
  <c r="K194" i="7"/>
  <c r="K196" i="7"/>
  <c r="K198" i="7"/>
  <c r="K200" i="7"/>
  <c r="K202" i="7"/>
  <c r="K204" i="7"/>
  <c r="K206" i="7"/>
  <c r="K208" i="7"/>
  <c r="K210" i="7"/>
  <c r="K212" i="7"/>
  <c r="K214" i="7"/>
  <c r="K216" i="7"/>
  <c r="K218" i="7"/>
  <c r="K220" i="7"/>
  <c r="K222" i="7"/>
  <c r="K224" i="7"/>
  <c r="K226" i="7"/>
  <c r="K228" i="7"/>
  <c r="K230" i="7"/>
  <c r="K232" i="7"/>
  <c r="K234" i="7"/>
  <c r="K236" i="7"/>
  <c r="K238" i="7"/>
  <c r="K240" i="7"/>
  <c r="K242" i="7"/>
  <c r="K244" i="7"/>
  <c r="K246" i="7"/>
  <c r="K248" i="7"/>
  <c r="K250" i="7"/>
  <c r="K252" i="7"/>
  <c r="K254" i="7"/>
  <c r="K256" i="7"/>
  <c r="K258" i="7"/>
  <c r="K260" i="7"/>
  <c r="K262" i="7"/>
  <c r="K264" i="7"/>
  <c r="K266" i="7"/>
  <c r="K268" i="7"/>
  <c r="K270" i="7"/>
  <c r="K272" i="7"/>
  <c r="K274" i="7"/>
  <c r="K276" i="7"/>
  <c r="K278" i="7"/>
  <c r="K280" i="7"/>
  <c r="K282" i="7"/>
  <c r="K284" i="7"/>
  <c r="K286" i="7"/>
  <c r="K288" i="7"/>
  <c r="K290" i="7"/>
  <c r="K292" i="7"/>
  <c r="K294" i="7"/>
  <c r="K296" i="7"/>
  <c r="K298" i="7"/>
  <c r="K300" i="7"/>
  <c r="K302" i="7"/>
  <c r="K304" i="7"/>
  <c r="K306" i="7"/>
  <c r="K308" i="7"/>
  <c r="K310" i="7"/>
  <c r="K312" i="7"/>
  <c r="K314" i="7"/>
  <c r="K316" i="7"/>
  <c r="K318" i="7"/>
  <c r="K320" i="7"/>
  <c r="K322" i="7"/>
  <c r="K324" i="7"/>
  <c r="K326" i="7"/>
  <c r="K328" i="7"/>
  <c r="K330" i="7"/>
  <c r="K332" i="7"/>
  <c r="K334" i="7"/>
  <c r="K336" i="7"/>
  <c r="K338" i="7"/>
  <c r="K340" i="7"/>
  <c r="K342" i="7"/>
  <c r="K344" i="7"/>
  <c r="K346" i="7"/>
  <c r="K348" i="7"/>
  <c r="K350" i="7"/>
  <c r="K352" i="7"/>
  <c r="K354" i="7"/>
  <c r="K356" i="7"/>
  <c r="K358" i="7"/>
  <c r="K360" i="7"/>
  <c r="K362" i="7"/>
  <c r="K364" i="7"/>
  <c r="K366" i="7"/>
  <c r="K368" i="7"/>
  <c r="K370" i="7"/>
  <c r="K372" i="7"/>
  <c r="K374" i="7"/>
  <c r="K376" i="7"/>
  <c r="K378" i="7"/>
  <c r="K380" i="7"/>
  <c r="K382" i="7"/>
  <c r="K384" i="7"/>
  <c r="K386" i="7"/>
  <c r="K7" i="7"/>
  <c r="K11" i="7"/>
  <c r="K15" i="7"/>
  <c r="K19" i="7"/>
  <c r="K23" i="7"/>
  <c r="K27" i="7"/>
  <c r="K31" i="7"/>
  <c r="K35" i="7"/>
  <c r="K39" i="7"/>
  <c r="K43" i="7"/>
  <c r="K47" i="7"/>
  <c r="K51" i="7"/>
  <c r="K55" i="7"/>
  <c r="K59" i="7"/>
  <c r="K63" i="7"/>
  <c r="K67" i="7"/>
  <c r="K71" i="7"/>
  <c r="K75" i="7"/>
  <c r="K79" i="7"/>
  <c r="K83" i="7"/>
  <c r="K87" i="7"/>
  <c r="K91" i="7"/>
  <c r="K95" i="7"/>
  <c r="K99" i="7"/>
  <c r="K103" i="7"/>
  <c r="K107" i="7"/>
  <c r="K111" i="7"/>
  <c r="K115" i="7"/>
  <c r="K119" i="7"/>
  <c r="K123" i="7"/>
  <c r="K127" i="7"/>
  <c r="K131" i="7"/>
  <c r="K135" i="7"/>
  <c r="K139" i="7"/>
  <c r="K143" i="7"/>
  <c r="K147" i="7"/>
  <c r="K151" i="7"/>
  <c r="K155" i="7"/>
  <c r="K9" i="7"/>
  <c r="K13" i="7"/>
  <c r="K17" i="7"/>
  <c r="K21" i="7"/>
  <c r="K25" i="7"/>
  <c r="K29" i="7"/>
  <c r="K33" i="7"/>
  <c r="K37" i="7"/>
  <c r="K41" i="7"/>
  <c r="K45" i="7"/>
  <c r="K49" i="7"/>
  <c r="K53" i="7"/>
  <c r="K57" i="7"/>
  <c r="K61" i="7"/>
  <c r="K65" i="7"/>
  <c r="K69" i="7"/>
  <c r="K73" i="7"/>
  <c r="K77" i="7"/>
  <c r="K81" i="7"/>
  <c r="K85" i="7"/>
  <c r="K89" i="7"/>
  <c r="K93" i="7"/>
  <c r="K97" i="7"/>
  <c r="K101" i="7"/>
  <c r="K105" i="7"/>
  <c r="K109" i="7"/>
  <c r="K113" i="7"/>
  <c r="K117" i="7"/>
  <c r="K121" i="7"/>
  <c r="K125" i="7"/>
  <c r="K129" i="7"/>
  <c r="K133" i="7"/>
  <c r="K137" i="7"/>
  <c r="K141" i="7"/>
  <c r="K145" i="7"/>
  <c r="K149" i="7"/>
  <c r="K153" i="7"/>
  <c r="K157" i="7"/>
  <c r="K161" i="7"/>
  <c r="K165" i="7"/>
  <c r="K159" i="7"/>
  <c r="K167" i="7"/>
  <c r="K171" i="7"/>
  <c r="K175" i="7"/>
  <c r="K179" i="7"/>
  <c r="K183" i="7"/>
  <c r="K187" i="7"/>
  <c r="K191" i="7"/>
  <c r="K195" i="7"/>
  <c r="K199" i="7"/>
  <c r="K203" i="7"/>
  <c r="K207" i="7"/>
  <c r="K211" i="7"/>
  <c r="K215" i="7"/>
  <c r="K219" i="7"/>
  <c r="K223" i="7"/>
  <c r="K227" i="7"/>
  <c r="K231" i="7"/>
  <c r="K235" i="7"/>
  <c r="K239" i="7"/>
  <c r="K243" i="7"/>
  <c r="K247" i="7"/>
  <c r="K251" i="7"/>
  <c r="K255" i="7"/>
  <c r="K259" i="7"/>
  <c r="K263" i="7"/>
  <c r="K267" i="7"/>
  <c r="K271" i="7"/>
  <c r="K275" i="7"/>
  <c r="K279" i="7"/>
  <c r="K283" i="7"/>
  <c r="K287" i="7"/>
  <c r="K291" i="7"/>
  <c r="K295" i="7"/>
  <c r="K299" i="7"/>
  <c r="K303" i="7"/>
  <c r="K307" i="7"/>
  <c r="K311" i="7"/>
  <c r="K315" i="7"/>
  <c r="K319" i="7"/>
  <c r="K323" i="7"/>
  <c r="K327" i="7"/>
  <c r="K331" i="7"/>
  <c r="K335" i="7"/>
  <c r="K339" i="7"/>
  <c r="K343" i="7"/>
  <c r="K347" i="7"/>
  <c r="K351" i="7"/>
  <c r="K355" i="7"/>
  <c r="K359" i="7"/>
  <c r="K363" i="7"/>
  <c r="K367" i="7"/>
  <c r="K371" i="7"/>
  <c r="K375" i="7"/>
  <c r="K379" i="7"/>
  <c r="K383" i="7"/>
  <c r="K381" i="7"/>
  <c r="K163" i="7"/>
  <c r="K169" i="7"/>
  <c r="K173" i="7"/>
  <c r="K177" i="7"/>
  <c r="K181" i="7"/>
  <c r="K185" i="7"/>
  <c r="K189" i="7"/>
  <c r="K193" i="7"/>
  <c r="K197" i="7"/>
  <c r="K201" i="7"/>
  <c r="K205" i="7"/>
  <c r="K209" i="7"/>
  <c r="K213" i="7"/>
  <c r="K217" i="7"/>
  <c r="K221" i="7"/>
  <c r="K225" i="7"/>
  <c r="K229" i="7"/>
  <c r="K233" i="7"/>
  <c r="K237" i="7"/>
  <c r="K241" i="7"/>
  <c r="K245" i="7"/>
  <c r="K249" i="7"/>
  <c r="K253" i="7"/>
  <c r="K257" i="7"/>
  <c r="K261" i="7"/>
  <c r="K265" i="7"/>
  <c r="K269" i="7"/>
  <c r="K273" i="7"/>
  <c r="K277" i="7"/>
  <c r="K281" i="7"/>
  <c r="K285" i="7"/>
  <c r="K289" i="7"/>
  <c r="K293" i="7"/>
  <c r="K297" i="7"/>
  <c r="K301" i="7"/>
  <c r="K305" i="7"/>
  <c r="K309" i="7"/>
  <c r="K313" i="7"/>
  <c r="K317" i="7"/>
  <c r="K321" i="7"/>
  <c r="K325" i="7"/>
  <c r="K329" i="7"/>
  <c r="K333" i="7"/>
  <c r="K337" i="7"/>
  <c r="K341" i="7"/>
  <c r="K345" i="7"/>
  <c r="K349" i="7"/>
  <c r="K353" i="7"/>
  <c r="K357" i="7"/>
  <c r="K361" i="7"/>
  <c r="K365" i="7"/>
  <c r="K369" i="7"/>
  <c r="K373" i="7"/>
  <c r="K377" i="7"/>
  <c r="K385" i="7"/>
  <c r="K397" i="10"/>
  <c r="K398" i="10"/>
  <c r="K399" i="10"/>
  <c r="K400" i="10"/>
  <c r="K401" i="10"/>
  <c r="K402" i="10"/>
  <c r="K403" i="10"/>
  <c r="K404" i="10"/>
  <c r="K405" i="10"/>
  <c r="K406" i="10"/>
  <c r="K407" i="10"/>
  <c r="K408" i="10"/>
  <c r="K409" i="10"/>
  <c r="K410" i="10"/>
  <c r="K411" i="10"/>
  <c r="K412" i="10"/>
  <c r="K413" i="10"/>
  <c r="K414" i="10"/>
  <c r="K415" i="10"/>
  <c r="K416" i="10"/>
  <c r="K417" i="10"/>
  <c r="K418" i="10"/>
  <c r="K419" i="10"/>
  <c r="K420" i="10"/>
  <c r="K421" i="10"/>
  <c r="K422" i="10"/>
  <c r="K423" i="10"/>
  <c r="K424" i="10"/>
  <c r="K425" i="10"/>
  <c r="K426" i="10"/>
  <c r="K427" i="10"/>
  <c r="K428" i="10"/>
  <c r="K429" i="10"/>
  <c r="K430" i="10"/>
  <c r="K431" i="10"/>
  <c r="K432" i="10"/>
  <c r="K433" i="10"/>
  <c r="K434" i="10"/>
  <c r="K435" i="10"/>
  <c r="K436" i="10"/>
  <c r="K437" i="10"/>
  <c r="K438" i="10"/>
  <c r="K439" i="10"/>
  <c r="K440" i="10"/>
  <c r="K441" i="10"/>
  <c r="K442" i="10"/>
  <c r="K443" i="10"/>
  <c r="K444" i="10"/>
  <c r="K445" i="10"/>
  <c r="K446" i="10"/>
  <c r="K447" i="10"/>
  <c r="K448" i="10"/>
  <c r="K449" i="10"/>
  <c r="K450" i="10"/>
  <c r="K451" i="10"/>
  <c r="K452" i="10"/>
  <c r="K453" i="10"/>
  <c r="K454" i="10"/>
  <c r="K455" i="10"/>
  <c r="K456" i="10"/>
  <c r="K457" i="10"/>
  <c r="K458" i="10"/>
  <c r="K459" i="10"/>
  <c r="K460" i="10"/>
  <c r="K461" i="10"/>
  <c r="K462" i="10"/>
  <c r="K463" i="10"/>
  <c r="K464" i="10"/>
  <c r="K465" i="10"/>
  <c r="K466" i="10"/>
  <c r="K467" i="10"/>
  <c r="K468" i="10"/>
  <c r="K469" i="10"/>
  <c r="K470" i="10"/>
  <c r="K471" i="10"/>
  <c r="K472" i="10"/>
  <c r="K473" i="10"/>
  <c r="K474" i="10"/>
  <c r="K475" i="10"/>
  <c r="K476" i="10"/>
  <c r="K477" i="10"/>
  <c r="K478" i="10"/>
  <c r="K479" i="10"/>
  <c r="K480" i="10"/>
  <c r="K481" i="10"/>
  <c r="K482" i="10"/>
  <c r="K483" i="10"/>
  <c r="K484" i="10"/>
  <c r="K485" i="10"/>
  <c r="K486" i="10"/>
  <c r="K487" i="10"/>
  <c r="K488" i="10"/>
  <c r="K489" i="10"/>
  <c r="K490" i="10"/>
  <c r="K491" i="10"/>
  <c r="K492" i="10"/>
  <c r="K493" i="10"/>
  <c r="K494" i="10"/>
  <c r="K495" i="10"/>
  <c r="K496" i="10"/>
  <c r="K497" i="10"/>
  <c r="K498" i="10"/>
  <c r="K499" i="10"/>
  <c r="K500" i="10"/>
  <c r="K501" i="10"/>
  <c r="K502" i="10"/>
  <c r="K503" i="10"/>
  <c r="K504" i="10"/>
  <c r="K505" i="10"/>
  <c r="K506" i="10"/>
  <c r="K507" i="10"/>
  <c r="K508" i="10"/>
  <c r="K509" i="10"/>
  <c r="K510" i="10"/>
  <c r="K511" i="10"/>
  <c r="K512" i="10"/>
  <c r="K513" i="10"/>
  <c r="K514" i="10"/>
  <c r="K515" i="10"/>
  <c r="K516" i="10"/>
  <c r="K517" i="10"/>
  <c r="K518" i="10"/>
  <c r="K519" i="10"/>
  <c r="K520" i="10"/>
  <c r="K521" i="10"/>
  <c r="K522" i="10"/>
  <c r="K523" i="10"/>
  <c r="K524" i="10"/>
  <c r="K525" i="10"/>
  <c r="K526" i="10"/>
  <c r="K527" i="10"/>
  <c r="K528" i="10"/>
  <c r="K529" i="10"/>
  <c r="K530" i="10"/>
  <c r="K531" i="10"/>
  <c r="K532" i="10"/>
  <c r="K533" i="10"/>
  <c r="K534" i="10"/>
  <c r="K535" i="10"/>
  <c r="K536" i="10"/>
  <c r="K537" i="10"/>
  <c r="K538" i="10"/>
  <c r="K539" i="10"/>
  <c r="K540" i="10"/>
  <c r="K541" i="10"/>
  <c r="K542" i="10"/>
  <c r="K543" i="10"/>
  <c r="K544" i="10"/>
  <c r="K545" i="10"/>
  <c r="K546" i="10"/>
  <c r="K547" i="10"/>
  <c r="K548" i="10"/>
  <c r="K549" i="10"/>
  <c r="K391" i="10"/>
  <c r="K392" i="10"/>
  <c r="K393" i="10"/>
  <c r="K394" i="10"/>
  <c r="K395" i="10"/>
  <c r="K396" i="10"/>
  <c r="K390" i="10"/>
  <c r="K389" i="10"/>
  <c r="K943" i="17"/>
  <c r="K944" i="17"/>
  <c r="F949" i="8" l="1"/>
  <c r="F950" i="8"/>
  <c r="J1427" i="7"/>
  <c r="J1428" i="7"/>
  <c r="J1429" i="7"/>
  <c r="J1430" i="7"/>
  <c r="J1431" i="7"/>
  <c r="J1432" i="7"/>
  <c r="J1433" i="7"/>
  <c r="J1434" i="7"/>
  <c r="J1435" i="7"/>
  <c r="J1436" i="7"/>
  <c r="J1437" i="7"/>
  <c r="J1438" i="7"/>
  <c r="J1439" i="7"/>
  <c r="J1440" i="7"/>
  <c r="J1441" i="7"/>
  <c r="J1442" i="7"/>
  <c r="J1443" i="7"/>
  <c r="J1444" i="7"/>
  <c r="J1445" i="7"/>
  <c r="J1446" i="7"/>
  <c r="J1447" i="7"/>
  <c r="J1448" i="7"/>
  <c r="J1449" i="7"/>
  <c r="J1450" i="7"/>
  <c r="J1451" i="7"/>
  <c r="J1452" i="7"/>
  <c r="J1453" i="7"/>
  <c r="J1454" i="7"/>
  <c r="J1455" i="7"/>
  <c r="J1456" i="7"/>
  <c r="J1457" i="7"/>
  <c r="J1458" i="7"/>
  <c r="J1459" i="7"/>
  <c r="J1460" i="7"/>
  <c r="J1461" i="7"/>
  <c r="J1462" i="7"/>
  <c r="J1463" i="7"/>
  <c r="J1464" i="7"/>
  <c r="J1465" i="7"/>
  <c r="J1466" i="7"/>
  <c r="J1467" i="7"/>
  <c r="J1468" i="7"/>
  <c r="J1469" i="7"/>
  <c r="J1470" i="7"/>
  <c r="J1471" i="7"/>
  <c r="J1472" i="7"/>
  <c r="J1473" i="7"/>
  <c r="J1474" i="7"/>
  <c r="J1475" i="7"/>
  <c r="J1476" i="7"/>
  <c r="J1477" i="7"/>
  <c r="J1478" i="7"/>
  <c r="J1479" i="7"/>
  <c r="J1480" i="7"/>
  <c r="J1481" i="7"/>
  <c r="J1482" i="7"/>
  <c r="J1483" i="7"/>
  <c r="J1484" i="7"/>
  <c r="J1485" i="7"/>
  <c r="J1486" i="7"/>
  <c r="J1487" i="7"/>
  <c r="J1488" i="7"/>
  <c r="J1489" i="7"/>
  <c r="J1490" i="7"/>
  <c r="J1426" i="7"/>
  <c r="J1388" i="7"/>
  <c r="J1389" i="7"/>
  <c r="J1390" i="7"/>
  <c r="J1391" i="7"/>
  <c r="J1392" i="7"/>
  <c r="J1393" i="7"/>
  <c r="J1394" i="7"/>
  <c r="J1395" i="7"/>
  <c r="J1396" i="7"/>
  <c r="J1397" i="7"/>
  <c r="J1398" i="7"/>
  <c r="J1399" i="7"/>
  <c r="J1400" i="7"/>
  <c r="J1401" i="7"/>
  <c r="J1402" i="7"/>
  <c r="J1403" i="7"/>
  <c r="J1404" i="7"/>
  <c r="J1405" i="7"/>
  <c r="J1406" i="7"/>
  <c r="J1407" i="7"/>
  <c r="J1408" i="7"/>
  <c r="J1409" i="7"/>
  <c r="J1410" i="7"/>
  <c r="J1411" i="7"/>
  <c r="J1412" i="7"/>
  <c r="J1413" i="7"/>
  <c r="J1414" i="7"/>
  <c r="J1415" i="7"/>
  <c r="J1416" i="7"/>
  <c r="J1417" i="7"/>
  <c r="J1418" i="7"/>
  <c r="J1419" i="7"/>
  <c r="J1420" i="7"/>
  <c r="J1421" i="7"/>
  <c r="J1422" i="7"/>
  <c r="J1423" i="7"/>
  <c r="J1363" i="7"/>
  <c r="J1364" i="7"/>
  <c r="J1365" i="7"/>
  <c r="J1366" i="7"/>
  <c r="J1367" i="7"/>
  <c r="J1368" i="7"/>
  <c r="J1369" i="7"/>
  <c r="J1370" i="7"/>
  <c r="J1371" i="7"/>
  <c r="J1372" i="7"/>
  <c r="J1373" i="7"/>
  <c r="J1374" i="7"/>
  <c r="J1375" i="7"/>
  <c r="J1376" i="7"/>
  <c r="J1377" i="7"/>
  <c r="J1378" i="7"/>
  <c r="J1379" i="7"/>
  <c r="J1380" i="7"/>
  <c r="J1381" i="7"/>
  <c r="J1382" i="7"/>
  <c r="J1383" i="7"/>
  <c r="J1384" i="7"/>
  <c r="J1333" i="7"/>
  <c r="J1334" i="7"/>
  <c r="J1335" i="7"/>
  <c r="J1336" i="7"/>
  <c r="J1337" i="7"/>
  <c r="J1338" i="7"/>
  <c r="J1339" i="7"/>
  <c r="J1340" i="7"/>
  <c r="J1341" i="7"/>
  <c r="J1342" i="7"/>
  <c r="J1343" i="7"/>
  <c r="J1344" i="7"/>
  <c r="J1345" i="7"/>
  <c r="J1346" i="7"/>
  <c r="J1347" i="7"/>
  <c r="J1348" i="7"/>
  <c r="J1349" i="7"/>
  <c r="J1350" i="7"/>
  <c r="J1351" i="7"/>
  <c r="J1352" i="7"/>
  <c r="J1353" i="7"/>
  <c r="J1354" i="7"/>
  <c r="J1355" i="7"/>
  <c r="J1356" i="7"/>
  <c r="J1357" i="7"/>
  <c r="J1358" i="7"/>
  <c r="J1359" i="7"/>
  <c r="J1360" i="7"/>
  <c r="J1361" i="7"/>
  <c r="J1362" i="7"/>
  <c r="J966" i="7"/>
  <c r="J967" i="7"/>
  <c r="J968" i="7"/>
  <c r="J969" i="7"/>
  <c r="J970" i="7"/>
  <c r="J971" i="7"/>
  <c r="J972" i="7"/>
  <c r="J973" i="7"/>
  <c r="J974" i="7"/>
  <c r="J975" i="7"/>
  <c r="J976" i="7"/>
  <c r="J977" i="7"/>
  <c r="J978" i="7"/>
  <c r="J979" i="7"/>
  <c r="J980" i="7"/>
  <c r="J981" i="7"/>
  <c r="J982" i="7"/>
  <c r="J983" i="7"/>
  <c r="J984" i="7"/>
  <c r="J985" i="7"/>
  <c r="J986" i="7"/>
  <c r="J987" i="7"/>
  <c r="J988" i="7"/>
  <c r="J989" i="7"/>
  <c r="J990" i="7"/>
  <c r="J991" i="7"/>
  <c r="J992" i="7"/>
  <c r="J993" i="7"/>
  <c r="J994" i="7"/>
  <c r="J995" i="7"/>
  <c r="J996" i="7"/>
  <c r="J997" i="7"/>
  <c r="J998" i="7"/>
  <c r="J999" i="7"/>
  <c r="J1000" i="7"/>
  <c r="J1001" i="7"/>
  <c r="J1002" i="7"/>
  <c r="J1003" i="7"/>
  <c r="J1004" i="7"/>
  <c r="J1005" i="7"/>
  <c r="J1006" i="7"/>
  <c r="J1007" i="7"/>
  <c r="J1008" i="7"/>
  <c r="J1009" i="7"/>
  <c r="J1010" i="7"/>
  <c r="J1011" i="7"/>
  <c r="J1012" i="7"/>
  <c r="J1013" i="7"/>
  <c r="J1014" i="7"/>
  <c r="J1015" i="7"/>
  <c r="J1016" i="7"/>
  <c r="J1017" i="7"/>
  <c r="J1018" i="7"/>
  <c r="J1019" i="7"/>
  <c r="J1020" i="7"/>
  <c r="J1021" i="7"/>
  <c r="J1022" i="7"/>
  <c r="J1023" i="7"/>
  <c r="J1024" i="7"/>
  <c r="J1025" i="7"/>
  <c r="J1026" i="7"/>
  <c r="J1027" i="7"/>
  <c r="J1028" i="7"/>
  <c r="J1029" i="7"/>
  <c r="J1030" i="7"/>
  <c r="J1031" i="7"/>
  <c r="J1032" i="7"/>
  <c r="J1033" i="7"/>
  <c r="J1034" i="7"/>
  <c r="J1035" i="7"/>
  <c r="J1036" i="7"/>
  <c r="J1037" i="7"/>
  <c r="J1038" i="7"/>
  <c r="J1039" i="7"/>
  <c r="J1040" i="7"/>
  <c r="J1041" i="7"/>
  <c r="J1042" i="7"/>
  <c r="J1043" i="7"/>
  <c r="J1044" i="7"/>
  <c r="J1045" i="7"/>
  <c r="J1046" i="7"/>
  <c r="J1047" i="7"/>
  <c r="J1048" i="7"/>
  <c r="J1049" i="7"/>
  <c r="J1050" i="7"/>
  <c r="J1051" i="7"/>
  <c r="J1052" i="7"/>
  <c r="J1053" i="7"/>
  <c r="J1054" i="7"/>
  <c r="J1055" i="7"/>
  <c r="J1056" i="7"/>
  <c r="J1057" i="7"/>
  <c r="J1058" i="7"/>
  <c r="J1059" i="7"/>
  <c r="J1060" i="7"/>
  <c r="J1061" i="7"/>
  <c r="J1062" i="7"/>
  <c r="J1063" i="7"/>
  <c r="J1064" i="7"/>
  <c r="J1065" i="7"/>
  <c r="J1066" i="7"/>
  <c r="J1067" i="7"/>
  <c r="J1068" i="7"/>
  <c r="J1069" i="7"/>
  <c r="J1070" i="7"/>
  <c r="J1071" i="7"/>
  <c r="J1072" i="7"/>
  <c r="J1073" i="7"/>
  <c r="J1074" i="7"/>
  <c r="J1075" i="7"/>
  <c r="J1076" i="7"/>
  <c r="J1077" i="7"/>
  <c r="J1078" i="7"/>
  <c r="J1079" i="7"/>
  <c r="J1080" i="7"/>
  <c r="J1081" i="7"/>
  <c r="J1082" i="7"/>
  <c r="J1083" i="7"/>
  <c r="J1084" i="7"/>
  <c r="J1085" i="7"/>
  <c r="J1086" i="7"/>
  <c r="J1087" i="7"/>
  <c r="J1088" i="7"/>
  <c r="J1089" i="7"/>
  <c r="J1090" i="7"/>
  <c r="J1091" i="7"/>
  <c r="J1092" i="7"/>
  <c r="J1093" i="7"/>
  <c r="J1094" i="7"/>
  <c r="J1095" i="7"/>
  <c r="J1096" i="7"/>
  <c r="J1097" i="7"/>
  <c r="J1098" i="7"/>
  <c r="J1099" i="7"/>
  <c r="J1100" i="7"/>
  <c r="J1101" i="7"/>
  <c r="J1102" i="7"/>
  <c r="J1103" i="7"/>
  <c r="J1104" i="7"/>
  <c r="J1105" i="7"/>
  <c r="J1106" i="7"/>
  <c r="J1107" i="7"/>
  <c r="J1108" i="7"/>
  <c r="J1109" i="7"/>
  <c r="J1110" i="7"/>
  <c r="J1111" i="7"/>
  <c r="J1112" i="7"/>
  <c r="J1113" i="7"/>
  <c r="J1114" i="7"/>
  <c r="J1115" i="7"/>
  <c r="J1116" i="7"/>
  <c r="J1117" i="7"/>
  <c r="J1118" i="7"/>
  <c r="J1119" i="7"/>
  <c r="J1120" i="7"/>
  <c r="J1121" i="7"/>
  <c r="J1122" i="7"/>
  <c r="J1123" i="7"/>
  <c r="J1124" i="7"/>
  <c r="J1125" i="7"/>
  <c r="J1126" i="7"/>
  <c r="J1127" i="7"/>
  <c r="J1128" i="7"/>
  <c r="J1129" i="7"/>
  <c r="J1130" i="7"/>
  <c r="J1131" i="7"/>
  <c r="J1132" i="7"/>
  <c r="J1133" i="7"/>
  <c r="J1134" i="7"/>
  <c r="J1135" i="7"/>
  <c r="J1136" i="7"/>
  <c r="J1137" i="7"/>
  <c r="J1138" i="7"/>
  <c r="J1139" i="7"/>
  <c r="J1140" i="7"/>
  <c r="J1141" i="7"/>
  <c r="J1142" i="7"/>
  <c r="J1143" i="7"/>
  <c r="J1144" i="7"/>
  <c r="J1145" i="7"/>
  <c r="J1146" i="7"/>
  <c r="J1147" i="7"/>
  <c r="J1148" i="7"/>
  <c r="J1149" i="7"/>
  <c r="J1150" i="7"/>
  <c r="J1151" i="7"/>
  <c r="J1152" i="7"/>
  <c r="J1153" i="7"/>
  <c r="J1154" i="7"/>
  <c r="J1155" i="7"/>
  <c r="J1156" i="7"/>
  <c r="J1157" i="7"/>
  <c r="J1158" i="7"/>
  <c r="J1159" i="7"/>
  <c r="J1160" i="7"/>
  <c r="J1161" i="7"/>
  <c r="J1162" i="7"/>
  <c r="J1163" i="7"/>
  <c r="J1164" i="7"/>
  <c r="J1165" i="7"/>
  <c r="J1166" i="7"/>
  <c r="J1167" i="7"/>
  <c r="J1168" i="7"/>
  <c r="J1169" i="7"/>
  <c r="J1170" i="7"/>
  <c r="J1171" i="7"/>
  <c r="J1172" i="7"/>
  <c r="J1173" i="7"/>
  <c r="J1174" i="7"/>
  <c r="J1175" i="7"/>
  <c r="J1176" i="7"/>
  <c r="J1177" i="7"/>
  <c r="J1178" i="7"/>
  <c r="J1179" i="7"/>
  <c r="J1180" i="7"/>
  <c r="J1181" i="7"/>
  <c r="J1182" i="7"/>
  <c r="J1183" i="7"/>
  <c r="J1184" i="7"/>
  <c r="J1185" i="7"/>
  <c r="J1186" i="7"/>
  <c r="J1187" i="7"/>
  <c r="J1188" i="7"/>
  <c r="J1189" i="7"/>
  <c r="J1190" i="7"/>
  <c r="J1191" i="7"/>
  <c r="J1192" i="7"/>
  <c r="J1193" i="7"/>
  <c r="J1194" i="7"/>
  <c r="J1195" i="7"/>
  <c r="J1196" i="7"/>
  <c r="J1197" i="7"/>
  <c r="J1198" i="7"/>
  <c r="J1199" i="7"/>
  <c r="J1200" i="7"/>
  <c r="J1201" i="7"/>
  <c r="J1202" i="7"/>
  <c r="J1203" i="7"/>
  <c r="J1204" i="7"/>
  <c r="J1205" i="7"/>
  <c r="J1206" i="7"/>
  <c r="J1207" i="7"/>
  <c r="J1208" i="7"/>
  <c r="J1209" i="7"/>
  <c r="J1210" i="7"/>
  <c r="J1211" i="7"/>
  <c r="J1212" i="7"/>
  <c r="J1213" i="7"/>
  <c r="J1214" i="7"/>
  <c r="J1215" i="7"/>
  <c r="J1216" i="7"/>
  <c r="J1217" i="7"/>
  <c r="J1218" i="7"/>
  <c r="J1219" i="7"/>
  <c r="J1220" i="7"/>
  <c r="J1221" i="7"/>
  <c r="J1222" i="7"/>
  <c r="J1223" i="7"/>
  <c r="J1224" i="7"/>
  <c r="J1225" i="7"/>
  <c r="J1226" i="7"/>
  <c r="J1227" i="7"/>
  <c r="J1228" i="7"/>
  <c r="J1229" i="7"/>
  <c r="J1230" i="7"/>
  <c r="J1231" i="7"/>
  <c r="J1232" i="7"/>
  <c r="J1233" i="7"/>
  <c r="J1234" i="7"/>
  <c r="J1235" i="7"/>
  <c r="J1236" i="7"/>
  <c r="J1237" i="7"/>
  <c r="J1238" i="7"/>
  <c r="J1239" i="7"/>
  <c r="J1240" i="7"/>
  <c r="J1241" i="7"/>
  <c r="J1242" i="7"/>
  <c r="J1243" i="7"/>
  <c r="J1244" i="7"/>
  <c r="J1245" i="7"/>
  <c r="J1246" i="7"/>
  <c r="J1247" i="7"/>
  <c r="J1248" i="7"/>
  <c r="J1249" i="7"/>
  <c r="J1250" i="7"/>
  <c r="J1251" i="7"/>
  <c r="J1252" i="7"/>
  <c r="J1253" i="7"/>
  <c r="J1254" i="7"/>
  <c r="J1255" i="7"/>
  <c r="J1256" i="7"/>
  <c r="J1257" i="7"/>
  <c r="J1258" i="7"/>
  <c r="J1259" i="7"/>
  <c r="J1260" i="7"/>
  <c r="J1261" i="7"/>
  <c r="J1262" i="7"/>
  <c r="J1263" i="7"/>
  <c r="J1264" i="7"/>
  <c r="J1265" i="7"/>
  <c r="J1266" i="7"/>
  <c r="J1267" i="7"/>
  <c r="J1268" i="7"/>
  <c r="J1269" i="7"/>
  <c r="J1270" i="7"/>
  <c r="J1271" i="7"/>
  <c r="J1272" i="7"/>
  <c r="J1273" i="7"/>
  <c r="J1274" i="7"/>
  <c r="J1275" i="7"/>
  <c r="J1276" i="7"/>
  <c r="J1277" i="7"/>
  <c r="J1278" i="7"/>
  <c r="J1279" i="7"/>
  <c r="J1280" i="7"/>
  <c r="J1281" i="7"/>
  <c r="J1282" i="7"/>
  <c r="J1283" i="7"/>
  <c r="J1284" i="7"/>
  <c r="J1285" i="7"/>
  <c r="J1286" i="7"/>
  <c r="J1287" i="7"/>
  <c r="J1288" i="7"/>
  <c r="J1289" i="7"/>
  <c r="J1290" i="7"/>
  <c r="J1291" i="7"/>
  <c r="J1292" i="7"/>
  <c r="J1293" i="7"/>
  <c r="J1294" i="7"/>
  <c r="J1295" i="7"/>
  <c r="J1296" i="7"/>
  <c r="J1297" i="7"/>
  <c r="J1298" i="7"/>
  <c r="J1299" i="7"/>
  <c r="J1300" i="7"/>
  <c r="J1301" i="7"/>
  <c r="J1302" i="7"/>
  <c r="J1303" i="7"/>
  <c r="J1304" i="7"/>
  <c r="J1305" i="7"/>
  <c r="J1306" i="7"/>
  <c r="J1307" i="7"/>
  <c r="J1308" i="7"/>
  <c r="J1309" i="7"/>
  <c r="J1310" i="7"/>
  <c r="J1311" i="7"/>
  <c r="J1312" i="7"/>
  <c r="J1313" i="7"/>
  <c r="J1314" i="7"/>
  <c r="J1315" i="7"/>
  <c r="J1316" i="7"/>
  <c r="J1317" i="7"/>
  <c r="J1318" i="7"/>
  <c r="J1319" i="7"/>
  <c r="J1320" i="7"/>
  <c r="J1321" i="7"/>
  <c r="J1322" i="7"/>
  <c r="J1323" i="7"/>
  <c r="J1324" i="7"/>
  <c r="J1325" i="7"/>
  <c r="J1326" i="7"/>
  <c r="J1327" i="7"/>
  <c r="J1328" i="7"/>
  <c r="J1329" i="7"/>
  <c r="J899" i="7"/>
  <c r="J900" i="7"/>
  <c r="J901" i="7"/>
  <c r="J902" i="7"/>
  <c r="J903" i="7"/>
  <c r="J904" i="7"/>
  <c r="J905" i="7"/>
  <c r="J906" i="7"/>
  <c r="J907" i="7"/>
  <c r="J908" i="7"/>
  <c r="J909" i="7"/>
  <c r="J910" i="7"/>
  <c r="J911" i="7"/>
  <c r="J912" i="7"/>
  <c r="J913" i="7"/>
  <c r="J914" i="7"/>
  <c r="J915" i="7"/>
  <c r="J916" i="7"/>
  <c r="J917" i="7"/>
  <c r="J918" i="7"/>
  <c r="J919" i="7"/>
  <c r="J920" i="7"/>
  <c r="J921" i="7"/>
  <c r="J922" i="7"/>
  <c r="J923" i="7"/>
  <c r="J924" i="7"/>
  <c r="J925" i="7"/>
  <c r="J926" i="7"/>
  <c r="J927" i="7"/>
  <c r="J928" i="7"/>
  <c r="J929" i="7"/>
  <c r="J930" i="7"/>
  <c r="J931" i="7"/>
  <c r="J932" i="7"/>
  <c r="J933" i="7"/>
  <c r="J934" i="7"/>
  <c r="J935" i="7"/>
  <c r="J936" i="7"/>
  <c r="J937" i="7"/>
  <c r="J938" i="7"/>
  <c r="J939" i="7"/>
  <c r="J940" i="7"/>
  <c r="J941" i="7"/>
  <c r="J942" i="7"/>
  <c r="J943" i="7"/>
  <c r="J944" i="7"/>
  <c r="J945" i="7"/>
  <c r="J946" i="7"/>
  <c r="J947" i="7"/>
  <c r="J948" i="7"/>
  <c r="J949" i="7"/>
  <c r="J950" i="7"/>
  <c r="J951" i="7"/>
  <c r="J952" i="7"/>
  <c r="J953" i="7"/>
  <c r="J954" i="7"/>
  <c r="J955" i="7"/>
  <c r="J956" i="7"/>
  <c r="J957" i="7"/>
  <c r="J958" i="7"/>
  <c r="J959" i="7"/>
  <c r="J960" i="7"/>
  <c r="J961" i="7"/>
  <c r="J962" i="7"/>
  <c r="J721" i="7"/>
  <c r="J722" i="7"/>
  <c r="J723" i="7"/>
  <c r="J724" i="7"/>
  <c r="J725" i="7"/>
  <c r="J726" i="7"/>
  <c r="J727" i="7"/>
  <c r="J728" i="7"/>
  <c r="J729" i="7"/>
  <c r="J730" i="7"/>
  <c r="J731" i="7"/>
  <c r="J732" i="7"/>
  <c r="J733" i="7"/>
  <c r="J734" i="7"/>
  <c r="J735" i="7"/>
  <c r="J736" i="7"/>
  <c r="J737" i="7"/>
  <c r="J738" i="7"/>
  <c r="J739" i="7"/>
  <c r="J740" i="7"/>
  <c r="J741" i="7"/>
  <c r="J742" i="7"/>
  <c r="J743" i="7"/>
  <c r="J744" i="7"/>
  <c r="J745" i="7"/>
  <c r="J746" i="7"/>
  <c r="J747" i="7"/>
  <c r="J748" i="7"/>
  <c r="J749" i="7"/>
  <c r="J750" i="7"/>
  <c r="J751" i="7"/>
  <c r="J752" i="7"/>
  <c r="J753" i="7"/>
  <c r="J754" i="7"/>
  <c r="J755" i="7"/>
  <c r="J756" i="7"/>
  <c r="J757" i="7"/>
  <c r="J758" i="7"/>
  <c r="J759" i="7"/>
  <c r="J760" i="7"/>
  <c r="J761" i="7"/>
  <c r="J762" i="7"/>
  <c r="J763" i="7"/>
  <c r="J764" i="7"/>
  <c r="J765" i="7"/>
  <c r="J766" i="7"/>
  <c r="J767" i="7"/>
  <c r="J768" i="7"/>
  <c r="J769" i="7"/>
  <c r="J770" i="7"/>
  <c r="J771" i="7"/>
  <c r="J772" i="7"/>
  <c r="J773" i="7"/>
  <c r="J774" i="7"/>
  <c r="J775" i="7"/>
  <c r="J776" i="7"/>
  <c r="J777" i="7"/>
  <c r="J778" i="7"/>
  <c r="J779" i="7"/>
  <c r="J780" i="7"/>
  <c r="J781" i="7"/>
  <c r="J782" i="7"/>
  <c r="J783" i="7"/>
  <c r="J784" i="7"/>
  <c r="J785" i="7"/>
  <c r="J786" i="7"/>
  <c r="J787" i="7"/>
  <c r="J788" i="7"/>
  <c r="J789" i="7"/>
  <c r="J790" i="7"/>
  <c r="J791" i="7"/>
  <c r="J792" i="7"/>
  <c r="J793" i="7"/>
  <c r="J794" i="7"/>
  <c r="J795" i="7"/>
  <c r="J796" i="7"/>
  <c r="J797" i="7"/>
  <c r="J798" i="7"/>
  <c r="J799" i="7"/>
  <c r="J800" i="7"/>
  <c r="J801" i="7"/>
  <c r="J802" i="7"/>
  <c r="J803" i="7"/>
  <c r="J804" i="7"/>
  <c r="J805" i="7"/>
  <c r="J806" i="7"/>
  <c r="J807" i="7"/>
  <c r="J808" i="7"/>
  <c r="J809" i="7"/>
  <c r="J810" i="7"/>
  <c r="J811" i="7"/>
  <c r="J812" i="7"/>
  <c r="J813" i="7"/>
  <c r="J814" i="7"/>
  <c r="J815" i="7"/>
  <c r="J816" i="7"/>
  <c r="J817" i="7"/>
  <c r="J818" i="7"/>
  <c r="J819" i="7"/>
  <c r="J820" i="7"/>
  <c r="J821" i="7"/>
  <c r="J822" i="7"/>
  <c r="J823" i="7"/>
  <c r="J824" i="7"/>
  <c r="J825" i="7"/>
  <c r="J826" i="7"/>
  <c r="J827" i="7"/>
  <c r="J828" i="7"/>
  <c r="J829" i="7"/>
  <c r="J830" i="7"/>
  <c r="J831" i="7"/>
  <c r="J832" i="7"/>
  <c r="J833" i="7"/>
  <c r="J834" i="7"/>
  <c r="J835" i="7"/>
  <c r="J836" i="7"/>
  <c r="J837" i="7"/>
  <c r="J838" i="7"/>
  <c r="J839" i="7"/>
  <c r="J840" i="7"/>
  <c r="J841" i="7"/>
  <c r="J842" i="7"/>
  <c r="J843" i="7"/>
  <c r="J844" i="7"/>
  <c r="J845" i="7"/>
  <c r="J846" i="7"/>
  <c r="J847" i="7"/>
  <c r="J848" i="7"/>
  <c r="J849" i="7"/>
  <c r="J850" i="7"/>
  <c r="J851" i="7"/>
  <c r="J852" i="7"/>
  <c r="J853" i="7"/>
  <c r="J854" i="7"/>
  <c r="J855" i="7"/>
  <c r="J856" i="7"/>
  <c r="J857" i="7"/>
  <c r="J858" i="7"/>
  <c r="J859" i="7"/>
  <c r="J860" i="7"/>
  <c r="J861" i="7"/>
  <c r="J862" i="7"/>
  <c r="J863" i="7"/>
  <c r="J864" i="7"/>
  <c r="J865" i="7"/>
  <c r="J866" i="7"/>
  <c r="J867" i="7"/>
  <c r="J868" i="7"/>
  <c r="J869" i="7"/>
  <c r="J870" i="7"/>
  <c r="J871" i="7"/>
  <c r="J872" i="7"/>
  <c r="J873" i="7"/>
  <c r="J874" i="7"/>
  <c r="J875" i="7"/>
  <c r="J876" i="7"/>
  <c r="J877" i="7"/>
  <c r="J878" i="7"/>
  <c r="J879" i="7"/>
  <c r="J880" i="7"/>
  <c r="J881" i="7"/>
  <c r="J882" i="7"/>
  <c r="J883" i="7"/>
  <c r="J884" i="7"/>
  <c r="J885" i="7"/>
  <c r="J886" i="7"/>
  <c r="J887" i="7"/>
  <c r="J888" i="7"/>
  <c r="J889" i="7"/>
  <c r="J890" i="7"/>
  <c r="J891" i="7"/>
  <c r="J892" i="7"/>
  <c r="J893" i="7"/>
  <c r="J894" i="7"/>
  <c r="J895" i="7"/>
  <c r="J720" i="7"/>
  <c r="J393" i="7"/>
  <c r="K393" i="7" s="1"/>
  <c r="J394" i="7"/>
  <c r="K394" i="7" s="1"/>
  <c r="J395" i="7"/>
  <c r="K395" i="7" s="1"/>
  <c r="J396" i="7"/>
  <c r="K396" i="7" s="1"/>
  <c r="J397" i="7"/>
  <c r="K397" i="7" s="1"/>
  <c r="J398" i="7"/>
  <c r="K398" i="7" s="1"/>
  <c r="J399" i="7"/>
  <c r="K399" i="7" s="1"/>
  <c r="J400" i="7"/>
  <c r="K400" i="7" s="1"/>
  <c r="J401" i="7"/>
  <c r="K401" i="7" s="1"/>
  <c r="J402" i="7"/>
  <c r="K402" i="7" s="1"/>
  <c r="J403" i="7"/>
  <c r="K403" i="7" s="1"/>
  <c r="J404" i="7"/>
  <c r="K404" i="7" s="1"/>
  <c r="J405" i="7"/>
  <c r="K405" i="7" s="1"/>
  <c r="J406" i="7"/>
  <c r="K406" i="7" s="1"/>
  <c r="J407" i="7"/>
  <c r="K407" i="7" s="1"/>
  <c r="J408" i="7"/>
  <c r="K408" i="7" s="1"/>
  <c r="J409" i="7"/>
  <c r="K409" i="7" s="1"/>
  <c r="J410" i="7"/>
  <c r="K410" i="7" s="1"/>
  <c r="J411" i="7"/>
  <c r="K411" i="7" s="1"/>
  <c r="J412" i="7"/>
  <c r="K412" i="7" s="1"/>
  <c r="J413" i="7"/>
  <c r="K413" i="7" s="1"/>
  <c r="J414" i="7"/>
  <c r="K414" i="7" s="1"/>
  <c r="J415" i="7"/>
  <c r="K415" i="7" s="1"/>
  <c r="J416" i="7"/>
  <c r="K416" i="7" s="1"/>
  <c r="J417" i="7"/>
  <c r="K417" i="7" s="1"/>
  <c r="J418" i="7"/>
  <c r="K418" i="7" s="1"/>
  <c r="J419" i="7"/>
  <c r="K419" i="7" s="1"/>
  <c r="J420" i="7"/>
  <c r="K420" i="7" s="1"/>
  <c r="J421" i="7"/>
  <c r="K421" i="7" s="1"/>
  <c r="J422" i="7"/>
  <c r="K422" i="7" s="1"/>
  <c r="J423" i="7"/>
  <c r="K423" i="7" s="1"/>
  <c r="J424" i="7"/>
  <c r="K424" i="7" s="1"/>
  <c r="J425" i="7"/>
  <c r="K425" i="7" s="1"/>
  <c r="J426" i="7"/>
  <c r="K426" i="7" s="1"/>
  <c r="J427" i="7"/>
  <c r="K427" i="7" s="1"/>
  <c r="J428" i="7"/>
  <c r="K428" i="7" s="1"/>
  <c r="J429" i="7"/>
  <c r="K429" i="7" s="1"/>
  <c r="J430" i="7"/>
  <c r="K430" i="7" s="1"/>
  <c r="J431" i="7"/>
  <c r="K431" i="7" s="1"/>
  <c r="J432" i="7"/>
  <c r="K432" i="7" s="1"/>
  <c r="J433" i="7"/>
  <c r="K433" i="7" s="1"/>
  <c r="J434" i="7"/>
  <c r="K434" i="7" s="1"/>
  <c r="J435" i="7"/>
  <c r="K435" i="7" s="1"/>
  <c r="J436" i="7"/>
  <c r="K436" i="7" s="1"/>
  <c r="J437" i="7"/>
  <c r="K437" i="7" s="1"/>
  <c r="J438" i="7"/>
  <c r="K438" i="7" s="1"/>
  <c r="J439" i="7"/>
  <c r="K439" i="7" s="1"/>
  <c r="J440" i="7"/>
  <c r="K440" i="7" s="1"/>
  <c r="J441" i="7"/>
  <c r="K441" i="7" s="1"/>
  <c r="J442" i="7"/>
  <c r="K442" i="7" s="1"/>
  <c r="J443" i="7"/>
  <c r="K443" i="7" s="1"/>
  <c r="J444" i="7"/>
  <c r="K444" i="7" s="1"/>
  <c r="J445" i="7"/>
  <c r="K445" i="7" s="1"/>
  <c r="J446" i="7"/>
  <c r="K446" i="7" s="1"/>
  <c r="J447" i="7"/>
  <c r="K447" i="7" s="1"/>
  <c r="J448" i="7"/>
  <c r="K448" i="7" s="1"/>
  <c r="J449" i="7"/>
  <c r="K449" i="7" s="1"/>
  <c r="J450" i="7"/>
  <c r="K450" i="7" s="1"/>
  <c r="J451" i="7"/>
  <c r="K451" i="7" s="1"/>
  <c r="J452" i="7"/>
  <c r="K452" i="7" s="1"/>
  <c r="J453" i="7"/>
  <c r="K453" i="7" s="1"/>
  <c r="J454" i="7"/>
  <c r="K454" i="7" s="1"/>
  <c r="J455" i="7"/>
  <c r="K455" i="7" s="1"/>
  <c r="J456" i="7"/>
  <c r="K456" i="7" s="1"/>
  <c r="J457" i="7"/>
  <c r="K457" i="7" s="1"/>
  <c r="J458" i="7"/>
  <c r="K458" i="7" s="1"/>
  <c r="J459" i="7"/>
  <c r="K459" i="7" s="1"/>
  <c r="J460" i="7"/>
  <c r="K460" i="7" s="1"/>
  <c r="J461" i="7"/>
  <c r="K461" i="7" s="1"/>
  <c r="J462" i="7"/>
  <c r="K462" i="7" s="1"/>
  <c r="J463" i="7"/>
  <c r="K463" i="7" s="1"/>
  <c r="J464" i="7"/>
  <c r="K464" i="7" s="1"/>
  <c r="J465" i="7"/>
  <c r="K465" i="7" s="1"/>
  <c r="J466" i="7"/>
  <c r="K466" i="7" s="1"/>
  <c r="J467" i="7"/>
  <c r="K467" i="7" s="1"/>
  <c r="J468" i="7"/>
  <c r="K468" i="7" s="1"/>
  <c r="J469" i="7"/>
  <c r="K469" i="7" s="1"/>
  <c r="J470" i="7"/>
  <c r="K470" i="7" s="1"/>
  <c r="J471" i="7"/>
  <c r="K471" i="7" s="1"/>
  <c r="J472" i="7"/>
  <c r="K472" i="7" s="1"/>
  <c r="J473" i="7"/>
  <c r="K473" i="7" s="1"/>
  <c r="J474" i="7"/>
  <c r="K474" i="7" s="1"/>
  <c r="J475" i="7"/>
  <c r="K475" i="7" s="1"/>
  <c r="J476" i="7"/>
  <c r="K476" i="7" s="1"/>
  <c r="J477" i="7"/>
  <c r="K477" i="7" s="1"/>
  <c r="J478" i="7"/>
  <c r="K478" i="7" s="1"/>
  <c r="J479" i="7"/>
  <c r="K479" i="7" s="1"/>
  <c r="J480" i="7"/>
  <c r="K480" i="7" s="1"/>
  <c r="J481" i="7"/>
  <c r="K481" i="7" s="1"/>
  <c r="J482" i="7"/>
  <c r="K482" i="7" s="1"/>
  <c r="J483" i="7"/>
  <c r="K483" i="7" s="1"/>
  <c r="J484" i="7"/>
  <c r="K484" i="7" s="1"/>
  <c r="J485" i="7"/>
  <c r="K485" i="7" s="1"/>
  <c r="J486" i="7"/>
  <c r="K486" i="7" s="1"/>
  <c r="J487" i="7"/>
  <c r="K487" i="7" s="1"/>
  <c r="J488" i="7"/>
  <c r="K488" i="7" s="1"/>
  <c r="J489" i="7"/>
  <c r="K489" i="7" s="1"/>
  <c r="J490" i="7"/>
  <c r="K490" i="7" s="1"/>
  <c r="J491" i="7"/>
  <c r="K491" i="7" s="1"/>
  <c r="J492" i="7"/>
  <c r="K492" i="7" s="1"/>
  <c r="J493" i="7"/>
  <c r="K493" i="7" s="1"/>
  <c r="J494" i="7"/>
  <c r="K494" i="7" s="1"/>
  <c r="J495" i="7"/>
  <c r="K495" i="7" s="1"/>
  <c r="J496" i="7"/>
  <c r="K496" i="7" s="1"/>
  <c r="J497" i="7"/>
  <c r="K497" i="7" s="1"/>
  <c r="J498" i="7"/>
  <c r="K498" i="7" s="1"/>
  <c r="J499" i="7"/>
  <c r="K499" i="7" s="1"/>
  <c r="J500" i="7"/>
  <c r="K500" i="7" s="1"/>
  <c r="J501" i="7"/>
  <c r="K501" i="7" s="1"/>
  <c r="J502" i="7"/>
  <c r="K502" i="7" s="1"/>
  <c r="J503" i="7"/>
  <c r="K503" i="7" s="1"/>
  <c r="J504" i="7"/>
  <c r="K504" i="7" s="1"/>
  <c r="J505" i="7"/>
  <c r="K505" i="7" s="1"/>
  <c r="J506" i="7"/>
  <c r="K506" i="7" s="1"/>
  <c r="J507" i="7"/>
  <c r="K507" i="7" s="1"/>
  <c r="J508" i="7"/>
  <c r="K508" i="7" s="1"/>
  <c r="J509" i="7"/>
  <c r="K509" i="7" s="1"/>
  <c r="J510" i="7"/>
  <c r="K510" i="7" s="1"/>
  <c r="J511" i="7"/>
  <c r="K511" i="7" s="1"/>
  <c r="J512" i="7"/>
  <c r="K512" i="7" s="1"/>
  <c r="J513" i="7"/>
  <c r="K513" i="7" s="1"/>
  <c r="J514" i="7"/>
  <c r="K514" i="7" s="1"/>
  <c r="J515" i="7"/>
  <c r="K515" i="7" s="1"/>
  <c r="J516" i="7"/>
  <c r="K516" i="7" s="1"/>
  <c r="J517" i="7"/>
  <c r="K517" i="7" s="1"/>
  <c r="J518" i="7"/>
  <c r="K518" i="7" s="1"/>
  <c r="J519" i="7"/>
  <c r="K519" i="7" s="1"/>
  <c r="J520" i="7"/>
  <c r="K520" i="7" s="1"/>
  <c r="J521" i="7"/>
  <c r="K521" i="7" s="1"/>
  <c r="J522" i="7"/>
  <c r="K522" i="7" s="1"/>
  <c r="J523" i="7"/>
  <c r="K523" i="7" s="1"/>
  <c r="J524" i="7"/>
  <c r="K524" i="7" s="1"/>
  <c r="J525" i="7"/>
  <c r="K525" i="7" s="1"/>
  <c r="J526" i="7"/>
  <c r="K526" i="7" s="1"/>
  <c r="J527" i="7"/>
  <c r="K527" i="7" s="1"/>
  <c r="J528" i="7"/>
  <c r="K528" i="7" s="1"/>
  <c r="J529" i="7"/>
  <c r="K529" i="7" s="1"/>
  <c r="J530" i="7"/>
  <c r="K530" i="7" s="1"/>
  <c r="J531" i="7"/>
  <c r="K531" i="7" s="1"/>
  <c r="J532" i="7"/>
  <c r="K532" i="7" s="1"/>
  <c r="J533" i="7"/>
  <c r="K533" i="7" s="1"/>
  <c r="J534" i="7"/>
  <c r="K534" i="7" s="1"/>
  <c r="J535" i="7"/>
  <c r="K535" i="7" s="1"/>
  <c r="J536" i="7"/>
  <c r="K536" i="7" s="1"/>
  <c r="J537" i="7"/>
  <c r="K537" i="7" s="1"/>
  <c r="J538" i="7"/>
  <c r="K538" i="7" s="1"/>
  <c r="J539" i="7"/>
  <c r="K539" i="7" s="1"/>
  <c r="J540" i="7"/>
  <c r="K540" i="7" s="1"/>
  <c r="J541" i="7"/>
  <c r="K541" i="7" s="1"/>
  <c r="J542" i="7"/>
  <c r="K542" i="7" s="1"/>
  <c r="J543" i="7"/>
  <c r="K543" i="7" s="1"/>
  <c r="J544" i="7"/>
  <c r="K544" i="7" s="1"/>
  <c r="J545" i="7"/>
  <c r="K545" i="7" s="1"/>
  <c r="J546" i="7"/>
  <c r="K546" i="7" s="1"/>
  <c r="J547" i="7"/>
  <c r="K547" i="7" s="1"/>
  <c r="J548" i="7"/>
  <c r="K548" i="7" s="1"/>
  <c r="J549" i="7"/>
  <c r="K549" i="7" s="1"/>
  <c r="J550" i="7"/>
  <c r="K550" i="7" s="1"/>
  <c r="J551" i="7"/>
  <c r="K551" i="7" s="1"/>
  <c r="J552" i="7"/>
  <c r="K552" i="7" s="1"/>
  <c r="J553" i="7"/>
  <c r="K553" i="7" s="1"/>
  <c r="J554" i="7"/>
  <c r="K554" i="7" s="1"/>
  <c r="J555" i="7"/>
  <c r="K555" i="7" s="1"/>
  <c r="J556" i="7"/>
  <c r="K556" i="7" s="1"/>
  <c r="J557" i="7"/>
  <c r="K557" i="7" s="1"/>
  <c r="J558" i="7"/>
  <c r="K558" i="7" s="1"/>
  <c r="J559" i="7"/>
  <c r="K559" i="7" s="1"/>
  <c r="J560" i="7"/>
  <c r="K560" i="7" s="1"/>
  <c r="J561" i="7"/>
  <c r="K561" i="7" s="1"/>
  <c r="J562" i="7"/>
  <c r="K562" i="7" s="1"/>
  <c r="J563" i="7"/>
  <c r="K563" i="7" s="1"/>
  <c r="J564" i="7"/>
  <c r="K564" i="7" s="1"/>
  <c r="J565" i="7"/>
  <c r="K565" i="7" s="1"/>
  <c r="J566" i="7"/>
  <c r="K566" i="7" s="1"/>
  <c r="J567" i="7"/>
  <c r="K567" i="7" s="1"/>
  <c r="J568" i="7"/>
  <c r="K568" i="7" s="1"/>
  <c r="J569" i="7"/>
  <c r="K569" i="7" s="1"/>
  <c r="J570" i="7"/>
  <c r="K570" i="7" s="1"/>
  <c r="J571" i="7"/>
  <c r="K571" i="7" s="1"/>
  <c r="J572" i="7"/>
  <c r="K572" i="7" s="1"/>
  <c r="J573" i="7"/>
  <c r="K573" i="7" s="1"/>
  <c r="J574" i="7"/>
  <c r="K574" i="7" s="1"/>
  <c r="J575" i="7"/>
  <c r="K575" i="7" s="1"/>
  <c r="J576" i="7"/>
  <c r="K576" i="7" s="1"/>
  <c r="J577" i="7"/>
  <c r="K577" i="7" s="1"/>
  <c r="J578" i="7"/>
  <c r="K578" i="7" s="1"/>
  <c r="J579" i="7"/>
  <c r="K579" i="7" s="1"/>
  <c r="J580" i="7"/>
  <c r="K580" i="7" s="1"/>
  <c r="J581" i="7"/>
  <c r="K581" i="7" s="1"/>
  <c r="J582" i="7"/>
  <c r="K582" i="7" s="1"/>
  <c r="J583" i="7"/>
  <c r="K583" i="7" s="1"/>
  <c r="J584" i="7"/>
  <c r="K584" i="7" s="1"/>
  <c r="J585" i="7"/>
  <c r="K585" i="7" s="1"/>
  <c r="J586" i="7"/>
  <c r="K586" i="7" s="1"/>
  <c r="J587" i="7"/>
  <c r="K587" i="7" s="1"/>
  <c r="J588" i="7"/>
  <c r="K588" i="7" s="1"/>
  <c r="J589" i="7"/>
  <c r="K589" i="7" s="1"/>
  <c r="J590" i="7"/>
  <c r="K590" i="7" s="1"/>
  <c r="J591" i="7"/>
  <c r="K591" i="7" s="1"/>
  <c r="J592" i="7"/>
  <c r="K592" i="7" s="1"/>
  <c r="J593" i="7"/>
  <c r="K593" i="7" s="1"/>
  <c r="J594" i="7"/>
  <c r="K594" i="7" s="1"/>
  <c r="J595" i="7"/>
  <c r="K595" i="7" s="1"/>
  <c r="J596" i="7"/>
  <c r="K596" i="7" s="1"/>
  <c r="J597" i="7"/>
  <c r="K597" i="7" s="1"/>
  <c r="J598" i="7"/>
  <c r="K598" i="7" s="1"/>
  <c r="J599" i="7"/>
  <c r="K599" i="7" s="1"/>
  <c r="J600" i="7"/>
  <c r="K600" i="7" s="1"/>
  <c r="J601" i="7"/>
  <c r="K601" i="7" s="1"/>
  <c r="J602" i="7"/>
  <c r="K602" i="7" s="1"/>
  <c r="J603" i="7"/>
  <c r="K603" i="7" s="1"/>
  <c r="J604" i="7"/>
  <c r="K604" i="7" s="1"/>
  <c r="J605" i="7"/>
  <c r="K605" i="7" s="1"/>
  <c r="J606" i="7"/>
  <c r="K606" i="7" s="1"/>
  <c r="J607" i="7"/>
  <c r="K607" i="7" s="1"/>
  <c r="J608" i="7"/>
  <c r="K608" i="7" s="1"/>
  <c r="J609" i="7"/>
  <c r="K609" i="7" s="1"/>
  <c r="J610" i="7"/>
  <c r="K610" i="7" s="1"/>
  <c r="J611" i="7"/>
  <c r="K611" i="7" s="1"/>
  <c r="J612" i="7"/>
  <c r="K612" i="7" s="1"/>
  <c r="J613" i="7"/>
  <c r="K613" i="7" s="1"/>
  <c r="J614" i="7"/>
  <c r="K614" i="7" s="1"/>
  <c r="J615" i="7"/>
  <c r="K615" i="7" s="1"/>
  <c r="J616" i="7"/>
  <c r="K616" i="7" s="1"/>
  <c r="J617" i="7"/>
  <c r="K617" i="7" s="1"/>
  <c r="J618" i="7"/>
  <c r="K618" i="7" s="1"/>
  <c r="J619" i="7"/>
  <c r="K619" i="7" s="1"/>
  <c r="J620" i="7"/>
  <c r="K620" i="7" s="1"/>
  <c r="J621" i="7"/>
  <c r="K621" i="7" s="1"/>
  <c r="J622" i="7"/>
  <c r="K622" i="7" s="1"/>
  <c r="J623" i="7"/>
  <c r="K623" i="7" s="1"/>
  <c r="J624" i="7"/>
  <c r="K624" i="7" s="1"/>
  <c r="J625" i="7"/>
  <c r="K625" i="7" s="1"/>
  <c r="J626" i="7"/>
  <c r="K626" i="7" s="1"/>
  <c r="J627" i="7"/>
  <c r="K627" i="7" s="1"/>
  <c r="J628" i="7"/>
  <c r="K628" i="7" s="1"/>
  <c r="J629" i="7"/>
  <c r="K629" i="7" s="1"/>
  <c r="J630" i="7"/>
  <c r="K630" i="7" s="1"/>
  <c r="J631" i="7"/>
  <c r="K631" i="7" s="1"/>
  <c r="J632" i="7"/>
  <c r="K632" i="7" s="1"/>
  <c r="J633" i="7"/>
  <c r="K633" i="7" s="1"/>
  <c r="J634" i="7"/>
  <c r="K634" i="7" s="1"/>
  <c r="J635" i="7"/>
  <c r="K635" i="7" s="1"/>
  <c r="J636" i="7"/>
  <c r="K636" i="7" s="1"/>
  <c r="J637" i="7"/>
  <c r="K637" i="7" s="1"/>
  <c r="J638" i="7"/>
  <c r="K638" i="7" s="1"/>
  <c r="J639" i="7"/>
  <c r="K639" i="7" s="1"/>
  <c r="J640" i="7"/>
  <c r="K640" i="7" s="1"/>
  <c r="J641" i="7"/>
  <c r="K641" i="7" s="1"/>
  <c r="J642" i="7"/>
  <c r="K642" i="7" s="1"/>
  <c r="J643" i="7"/>
  <c r="K643" i="7" s="1"/>
  <c r="J644" i="7"/>
  <c r="K644" i="7" s="1"/>
  <c r="J645" i="7"/>
  <c r="K645" i="7" s="1"/>
  <c r="J646" i="7"/>
  <c r="K646" i="7" s="1"/>
  <c r="J647" i="7"/>
  <c r="K647" i="7" s="1"/>
  <c r="J648" i="7"/>
  <c r="K648" i="7" s="1"/>
  <c r="J649" i="7"/>
  <c r="K649" i="7" s="1"/>
  <c r="J650" i="7"/>
  <c r="K650" i="7" s="1"/>
  <c r="J651" i="7"/>
  <c r="K651" i="7" s="1"/>
  <c r="J652" i="7"/>
  <c r="K652" i="7" s="1"/>
  <c r="J653" i="7"/>
  <c r="K653" i="7" s="1"/>
  <c r="J654" i="7"/>
  <c r="K654" i="7" s="1"/>
  <c r="J655" i="7"/>
  <c r="K655" i="7" s="1"/>
  <c r="J656" i="7"/>
  <c r="K656" i="7" s="1"/>
  <c r="J657" i="7"/>
  <c r="K657" i="7" s="1"/>
  <c r="J658" i="7"/>
  <c r="K658" i="7" s="1"/>
  <c r="J659" i="7"/>
  <c r="K659" i="7" s="1"/>
  <c r="J660" i="7"/>
  <c r="K660" i="7" s="1"/>
  <c r="J661" i="7"/>
  <c r="K661" i="7" s="1"/>
  <c r="J662" i="7"/>
  <c r="K662" i="7" s="1"/>
  <c r="J663" i="7"/>
  <c r="K663" i="7" s="1"/>
  <c r="J664" i="7"/>
  <c r="K664" i="7" s="1"/>
  <c r="J665" i="7"/>
  <c r="K665" i="7" s="1"/>
  <c r="J666" i="7"/>
  <c r="K666" i="7" s="1"/>
  <c r="J667" i="7"/>
  <c r="K667" i="7" s="1"/>
  <c r="J668" i="7"/>
  <c r="K668" i="7" s="1"/>
  <c r="J669" i="7"/>
  <c r="K669" i="7" s="1"/>
  <c r="J670" i="7"/>
  <c r="K670" i="7" s="1"/>
  <c r="J671" i="7"/>
  <c r="K671" i="7" s="1"/>
  <c r="J672" i="7"/>
  <c r="K672" i="7" s="1"/>
  <c r="J673" i="7"/>
  <c r="K673" i="7" s="1"/>
  <c r="J674" i="7"/>
  <c r="K674" i="7" s="1"/>
  <c r="J675" i="7"/>
  <c r="K675" i="7" s="1"/>
  <c r="J676" i="7"/>
  <c r="K676" i="7" s="1"/>
  <c r="J677" i="7"/>
  <c r="K677" i="7" s="1"/>
  <c r="J678" i="7"/>
  <c r="K678" i="7" s="1"/>
  <c r="J679" i="7"/>
  <c r="K679" i="7" s="1"/>
  <c r="J680" i="7"/>
  <c r="K680" i="7" s="1"/>
  <c r="J681" i="7"/>
  <c r="K681" i="7" s="1"/>
  <c r="J682" i="7"/>
  <c r="K682" i="7" s="1"/>
  <c r="J683" i="7"/>
  <c r="K683" i="7" s="1"/>
  <c r="J684" i="7"/>
  <c r="K684" i="7" s="1"/>
  <c r="J685" i="7"/>
  <c r="K685" i="7" s="1"/>
  <c r="J686" i="7"/>
  <c r="K686" i="7" s="1"/>
  <c r="J687" i="7"/>
  <c r="K687" i="7" s="1"/>
  <c r="J688" i="7"/>
  <c r="K688" i="7" s="1"/>
  <c r="J689" i="7"/>
  <c r="K689" i="7" s="1"/>
  <c r="J690" i="7"/>
  <c r="K690" i="7" s="1"/>
  <c r="J691" i="7"/>
  <c r="K691" i="7" s="1"/>
  <c r="J692" i="7"/>
  <c r="K692" i="7" s="1"/>
  <c r="J693" i="7"/>
  <c r="K693" i="7" s="1"/>
  <c r="J694" i="7"/>
  <c r="K694" i="7" s="1"/>
  <c r="J695" i="7"/>
  <c r="K695" i="7" s="1"/>
  <c r="J696" i="7"/>
  <c r="K696" i="7" s="1"/>
  <c r="J697" i="7"/>
  <c r="K697" i="7" s="1"/>
  <c r="J698" i="7"/>
  <c r="K698" i="7" s="1"/>
  <c r="J699" i="7"/>
  <c r="K699" i="7" s="1"/>
  <c r="J700" i="7"/>
  <c r="K700" i="7" s="1"/>
  <c r="J701" i="7"/>
  <c r="K701" i="7" s="1"/>
  <c r="J702" i="7"/>
  <c r="K702" i="7" s="1"/>
  <c r="J703" i="7"/>
  <c r="K703" i="7" s="1"/>
  <c r="J704" i="7"/>
  <c r="K704" i="7" s="1"/>
  <c r="J705" i="7"/>
  <c r="K705" i="7" s="1"/>
  <c r="J706" i="7"/>
  <c r="K706" i="7" s="1"/>
  <c r="J707" i="7"/>
  <c r="K707" i="7" s="1"/>
  <c r="J708" i="7"/>
  <c r="K708" i="7" s="1"/>
  <c r="J709" i="7"/>
  <c r="K709" i="7" s="1"/>
  <c r="J710" i="7"/>
  <c r="K710" i="7" s="1"/>
  <c r="J711" i="7"/>
  <c r="K711" i="7" s="1"/>
  <c r="J712" i="7"/>
  <c r="K712" i="7" s="1"/>
  <c r="J713" i="7"/>
  <c r="K713" i="7" s="1"/>
  <c r="J714" i="7"/>
  <c r="K714" i="7" s="1"/>
  <c r="J715" i="7"/>
  <c r="K715" i="7" s="1"/>
  <c r="J716" i="7"/>
  <c r="K716" i="7" s="1"/>
  <c r="J717" i="7"/>
  <c r="K717" i="7" s="1"/>
  <c r="J390" i="7"/>
  <c r="K390" i="7" s="1"/>
  <c r="J391" i="7"/>
  <c r="K391" i="7" s="1"/>
  <c r="J392" i="7"/>
  <c r="K392" i="7" s="1"/>
  <c r="J389" i="7"/>
  <c r="J896" i="7" l="1"/>
  <c r="J1491" i="7"/>
  <c r="K389" i="7"/>
  <c r="J718" i="7"/>
  <c r="K722" i="7"/>
  <c r="K724" i="7"/>
  <c r="K726" i="7"/>
  <c r="K728" i="7"/>
  <c r="K730" i="7"/>
  <c r="K732" i="7"/>
  <c r="K734" i="7"/>
  <c r="K736" i="7"/>
  <c r="K738" i="7"/>
  <c r="K740" i="7"/>
  <c r="K742" i="7"/>
  <c r="K744" i="7"/>
  <c r="K746" i="7"/>
  <c r="K748" i="7"/>
  <c r="K750" i="7"/>
  <c r="K752" i="7"/>
  <c r="K754" i="7"/>
  <c r="K756" i="7"/>
  <c r="K758" i="7"/>
  <c r="K760" i="7"/>
  <c r="K762" i="7"/>
  <c r="K764" i="7"/>
  <c r="K766" i="7"/>
  <c r="K768" i="7"/>
  <c r="K770" i="7"/>
  <c r="K772" i="7"/>
  <c r="K774" i="7"/>
  <c r="K776" i="7"/>
  <c r="K778" i="7"/>
  <c r="K780" i="7"/>
  <c r="K782" i="7"/>
  <c r="K784" i="7"/>
  <c r="K786" i="7"/>
  <c r="K788" i="7"/>
  <c r="K790" i="7"/>
  <c r="K792" i="7"/>
  <c r="K794" i="7"/>
  <c r="K796" i="7"/>
  <c r="K798" i="7"/>
  <c r="K800" i="7"/>
  <c r="K802" i="7"/>
  <c r="K804" i="7"/>
  <c r="K806" i="7"/>
  <c r="K808" i="7"/>
  <c r="K810" i="7"/>
  <c r="K812" i="7"/>
  <c r="K814" i="7"/>
  <c r="K816" i="7"/>
  <c r="K818" i="7"/>
  <c r="K820" i="7"/>
  <c r="K822" i="7"/>
  <c r="K824" i="7"/>
  <c r="K826" i="7"/>
  <c r="K828" i="7"/>
  <c r="K830" i="7"/>
  <c r="K832" i="7"/>
  <c r="K834" i="7"/>
  <c r="K836" i="7"/>
  <c r="K838" i="7"/>
  <c r="K840" i="7"/>
  <c r="K842" i="7"/>
  <c r="K844" i="7"/>
  <c r="K846" i="7"/>
  <c r="K848" i="7"/>
  <c r="K850" i="7"/>
  <c r="K852" i="7"/>
  <c r="K854" i="7"/>
  <c r="K856" i="7"/>
  <c r="K858" i="7"/>
  <c r="K860" i="7"/>
  <c r="K862" i="7"/>
  <c r="K864" i="7"/>
  <c r="K866" i="7"/>
  <c r="K868" i="7"/>
  <c r="K870" i="7"/>
  <c r="K872" i="7"/>
  <c r="K874" i="7"/>
  <c r="K876" i="7"/>
  <c r="K878" i="7"/>
  <c r="K880" i="7"/>
  <c r="K882" i="7"/>
  <c r="K884" i="7"/>
  <c r="K886" i="7"/>
  <c r="K888" i="7"/>
  <c r="K890" i="7"/>
  <c r="K892" i="7"/>
  <c r="K894" i="7"/>
  <c r="K720" i="7"/>
  <c r="K721" i="7"/>
  <c r="K725" i="7"/>
  <c r="K729" i="7"/>
  <c r="K733" i="7"/>
  <c r="K737" i="7"/>
  <c r="K741" i="7"/>
  <c r="K745" i="7"/>
  <c r="K749" i="7"/>
  <c r="K753" i="7"/>
  <c r="K757" i="7"/>
  <c r="K761" i="7"/>
  <c r="K765" i="7"/>
  <c r="K769" i="7"/>
  <c r="K773" i="7"/>
  <c r="K777" i="7"/>
  <c r="K781" i="7"/>
  <c r="K785" i="7"/>
  <c r="K789" i="7"/>
  <c r="K793" i="7"/>
  <c r="K797" i="7"/>
  <c r="K801" i="7"/>
  <c r="K805" i="7"/>
  <c r="K809" i="7"/>
  <c r="K813" i="7"/>
  <c r="K817" i="7"/>
  <c r="K821" i="7"/>
  <c r="K825" i="7"/>
  <c r="K829" i="7"/>
  <c r="K833" i="7"/>
  <c r="K837" i="7"/>
  <c r="K841" i="7"/>
  <c r="K845" i="7"/>
  <c r="K849" i="7"/>
  <c r="K853" i="7"/>
  <c r="K857" i="7"/>
  <c r="K861" i="7"/>
  <c r="K865" i="7"/>
  <c r="K869" i="7"/>
  <c r="K873" i="7"/>
  <c r="K877" i="7"/>
  <c r="K881" i="7"/>
  <c r="K885" i="7"/>
  <c r="K889" i="7"/>
  <c r="K893" i="7"/>
  <c r="K727" i="7"/>
  <c r="K735" i="7"/>
  <c r="K743" i="7"/>
  <c r="K751" i="7"/>
  <c r="K759" i="7"/>
  <c r="K767" i="7"/>
  <c r="K775" i="7"/>
  <c r="K783" i="7"/>
  <c r="K791" i="7"/>
  <c r="K799" i="7"/>
  <c r="K807" i="7"/>
  <c r="K815" i="7"/>
  <c r="K823" i="7"/>
  <c r="K831" i="7"/>
  <c r="K839" i="7"/>
  <c r="K847" i="7"/>
  <c r="K855" i="7"/>
  <c r="K863" i="7"/>
  <c r="K871" i="7"/>
  <c r="K879" i="7"/>
  <c r="K887" i="7"/>
  <c r="K895" i="7"/>
  <c r="K723" i="7"/>
  <c r="K731" i="7"/>
  <c r="K739" i="7"/>
  <c r="K747" i="7"/>
  <c r="K755" i="7"/>
  <c r="K763" i="7"/>
  <c r="K771" i="7"/>
  <c r="K779" i="7"/>
  <c r="K787" i="7"/>
  <c r="K795" i="7"/>
  <c r="K803" i="7"/>
  <c r="K811" i="7"/>
  <c r="K819" i="7"/>
  <c r="K827" i="7"/>
  <c r="K835" i="7"/>
  <c r="K843" i="7"/>
  <c r="K851" i="7"/>
  <c r="K859" i="7"/>
  <c r="K867" i="7"/>
  <c r="K875" i="7"/>
  <c r="K883" i="7"/>
  <c r="K891" i="7"/>
  <c r="K1427" i="7"/>
  <c r="K1429" i="7"/>
  <c r="K1431" i="7"/>
  <c r="K1433" i="7"/>
  <c r="K1435" i="7"/>
  <c r="K1437" i="7"/>
  <c r="K1439" i="7"/>
  <c r="K1441" i="7"/>
  <c r="K1443" i="7"/>
  <c r="K1445" i="7"/>
  <c r="K1447" i="7"/>
  <c r="K1449" i="7"/>
  <c r="K1451" i="7"/>
  <c r="K1453" i="7"/>
  <c r="K1455" i="7"/>
  <c r="K1457" i="7"/>
  <c r="K1459" i="7"/>
  <c r="K1461" i="7"/>
  <c r="K1463" i="7"/>
  <c r="K1465" i="7"/>
  <c r="K1467" i="7"/>
  <c r="K1469" i="7"/>
  <c r="K1471" i="7"/>
  <c r="K1473" i="7"/>
  <c r="K1475" i="7"/>
  <c r="K1477" i="7"/>
  <c r="K1479" i="7"/>
  <c r="K1481" i="7"/>
  <c r="K1483" i="7"/>
  <c r="K1485" i="7"/>
  <c r="K1487" i="7"/>
  <c r="K1489" i="7"/>
  <c r="K1426" i="7"/>
  <c r="K1428" i="7"/>
  <c r="K1432" i="7"/>
  <c r="K1436" i="7"/>
  <c r="K1440" i="7"/>
  <c r="K1444" i="7"/>
  <c r="K1448" i="7"/>
  <c r="K1452" i="7"/>
  <c r="K1456" i="7"/>
  <c r="K1460" i="7"/>
  <c r="K1464" i="7"/>
  <c r="K1468" i="7"/>
  <c r="K1472" i="7"/>
  <c r="K1476" i="7"/>
  <c r="K1480" i="7"/>
  <c r="K1484" i="7"/>
  <c r="K1488" i="7"/>
  <c r="K1434" i="7"/>
  <c r="K1442" i="7"/>
  <c r="K1450" i="7"/>
  <c r="K1458" i="7"/>
  <c r="K1466" i="7"/>
  <c r="K1474" i="7"/>
  <c r="K1482" i="7"/>
  <c r="K1486" i="7"/>
  <c r="K1430" i="7"/>
  <c r="K1438" i="7"/>
  <c r="K1446" i="7"/>
  <c r="K1454" i="7"/>
  <c r="K1462" i="7"/>
  <c r="K1470" i="7"/>
  <c r="K1478" i="7"/>
  <c r="K1490" i="7"/>
  <c r="J6" i="7"/>
  <c r="K6" i="7" s="1"/>
  <c r="H395" i="4"/>
  <c r="F386" i="7"/>
  <c r="K1490" i="10" l="1"/>
  <c r="D1330" i="13" l="1"/>
  <c r="E1330" i="13"/>
  <c r="K1330" i="13"/>
  <c r="C1330" i="13"/>
  <c r="D963" i="13" l="1"/>
  <c r="E963" i="13"/>
  <c r="K963" i="13"/>
  <c r="D896" i="13"/>
  <c r="E896" i="13"/>
  <c r="K896" i="13"/>
  <c r="C896" i="13"/>
  <c r="D718" i="13"/>
  <c r="E718" i="13"/>
  <c r="C718" i="13"/>
  <c r="C466" i="17" l="1"/>
  <c r="C200" i="17"/>
  <c r="D1069" i="11"/>
  <c r="E1069" i="11"/>
  <c r="G1069" i="11"/>
  <c r="H1069" i="11"/>
  <c r="I1069" i="11"/>
  <c r="O1069" i="11"/>
  <c r="C1069" i="11"/>
  <c r="D1002" i="11"/>
  <c r="E1002" i="11"/>
  <c r="G1002" i="11"/>
  <c r="H1002" i="11"/>
  <c r="I1002" i="11"/>
  <c r="O1002" i="11"/>
  <c r="D962" i="11"/>
  <c r="E962" i="11"/>
  <c r="G962" i="11"/>
  <c r="H962" i="11"/>
  <c r="I962" i="11"/>
  <c r="C962" i="11"/>
  <c r="D907" i="11"/>
  <c r="E907" i="11"/>
  <c r="G907" i="11"/>
  <c r="H907" i="11"/>
  <c r="I907" i="11"/>
  <c r="O907" i="11"/>
  <c r="D540" i="11"/>
  <c r="E540" i="11"/>
  <c r="G540" i="11"/>
  <c r="H540" i="11"/>
  <c r="I540" i="11"/>
  <c r="O540" i="11"/>
  <c r="C540" i="11"/>
  <c r="D473" i="11" l="1"/>
  <c r="E473" i="11"/>
  <c r="G473" i="11"/>
  <c r="H473" i="11"/>
  <c r="I473" i="11"/>
  <c r="O473" i="11"/>
  <c r="D295" i="11"/>
  <c r="E295" i="11"/>
  <c r="G295" i="11"/>
  <c r="H295" i="11"/>
  <c r="I295" i="11"/>
  <c r="O295" i="11"/>
  <c r="C295" i="11"/>
  <c r="D207" i="11"/>
  <c r="E207" i="11"/>
  <c r="G207" i="11"/>
  <c r="H207" i="11"/>
  <c r="I207" i="11"/>
  <c r="O207" i="11"/>
  <c r="C207" i="11"/>
  <c r="D1491" i="16"/>
  <c r="E1491" i="16"/>
  <c r="G1491" i="16"/>
  <c r="H1491" i="16"/>
  <c r="I1491" i="16"/>
  <c r="O1491" i="16"/>
  <c r="D1424" i="16"/>
  <c r="E1424" i="16"/>
  <c r="G1424" i="16"/>
  <c r="H1424" i="16"/>
  <c r="I1424" i="16"/>
  <c r="O1424" i="16"/>
  <c r="D1385" i="16"/>
  <c r="E1385" i="16"/>
  <c r="G1385" i="16"/>
  <c r="H1385" i="16"/>
  <c r="I1385" i="16"/>
  <c r="D1330" i="16"/>
  <c r="E1330" i="16"/>
  <c r="G1330" i="16"/>
  <c r="H1330" i="16"/>
  <c r="I1330" i="16"/>
  <c r="O1330" i="16"/>
  <c r="D963" i="16"/>
  <c r="E963" i="16"/>
  <c r="G963" i="16"/>
  <c r="H963" i="16"/>
  <c r="I963" i="16"/>
  <c r="J963" i="16"/>
  <c r="O963" i="16"/>
  <c r="C963" i="16"/>
  <c r="D896" i="16"/>
  <c r="E896" i="16"/>
  <c r="G896" i="16"/>
  <c r="H896" i="16"/>
  <c r="I896" i="16"/>
  <c r="O896" i="16"/>
  <c r="C896" i="16"/>
  <c r="D718" i="16"/>
  <c r="E718" i="16"/>
  <c r="G718" i="16"/>
  <c r="H718" i="16"/>
  <c r="I718" i="16"/>
  <c r="O718" i="16"/>
  <c r="C718" i="16"/>
  <c r="D387" i="16"/>
  <c r="E387" i="16"/>
  <c r="G387" i="16"/>
  <c r="H387" i="16"/>
  <c r="I387" i="16"/>
  <c r="O387" i="16"/>
  <c r="C387" i="16"/>
  <c r="D1491" i="10"/>
  <c r="E1491" i="10"/>
  <c r="G1491" i="10"/>
  <c r="H1491" i="10"/>
  <c r="I1491" i="10"/>
  <c r="O1491" i="10"/>
  <c r="C1491" i="10"/>
  <c r="D1424" i="10"/>
  <c r="E1424" i="10"/>
  <c r="G1424" i="10"/>
  <c r="H1424" i="10"/>
  <c r="I1424" i="10"/>
  <c r="O1424" i="10"/>
  <c r="C1424" i="10"/>
  <c r="D1385" i="10"/>
  <c r="E1385" i="10"/>
  <c r="G1385" i="10"/>
  <c r="H1385" i="10"/>
  <c r="I1385" i="10"/>
  <c r="D1330" i="10"/>
  <c r="E1330" i="10"/>
  <c r="G1330" i="10"/>
  <c r="H1330" i="10"/>
  <c r="I1330" i="10"/>
  <c r="O1330" i="10"/>
  <c r="C1330" i="10"/>
  <c r="D963" i="10"/>
  <c r="E963" i="10"/>
  <c r="G963" i="10"/>
  <c r="H963" i="10"/>
  <c r="I963" i="10"/>
  <c r="J963" i="10"/>
  <c r="O963" i="10"/>
  <c r="C963" i="10"/>
  <c r="D896" i="10"/>
  <c r="E896" i="10"/>
  <c r="G896" i="10"/>
  <c r="H896" i="10"/>
  <c r="I896" i="10"/>
  <c r="O896" i="10"/>
  <c r="C896" i="10"/>
  <c r="D718" i="10"/>
  <c r="E718" i="10"/>
  <c r="G718" i="10"/>
  <c r="H718" i="10"/>
  <c r="I718" i="10"/>
  <c r="O718" i="10"/>
  <c r="C718" i="10"/>
  <c r="D387" i="10"/>
  <c r="E387" i="10"/>
  <c r="G387" i="10"/>
  <c r="H387" i="10"/>
  <c r="I387" i="10"/>
  <c r="O387" i="10"/>
  <c r="C387" i="10"/>
  <c r="D1491" i="9"/>
  <c r="E1491" i="9"/>
  <c r="G1491" i="9"/>
  <c r="H1491" i="9"/>
  <c r="J1491" i="9"/>
  <c r="C1491" i="9"/>
  <c r="D1424" i="9"/>
  <c r="E1424" i="9"/>
  <c r="G1424" i="9"/>
  <c r="H1424" i="9"/>
  <c r="J1424" i="9"/>
  <c r="C1424" i="9"/>
  <c r="D1385" i="9"/>
  <c r="E1385" i="9"/>
  <c r="G1385" i="9"/>
  <c r="H1385" i="9"/>
  <c r="J1385" i="9"/>
  <c r="K1385" i="9"/>
  <c r="C1385" i="9"/>
  <c r="D1330" i="9"/>
  <c r="E1330" i="9"/>
  <c r="G1330" i="9"/>
  <c r="H1330" i="9"/>
  <c r="J1330" i="9"/>
  <c r="P1330" i="9"/>
  <c r="C1330" i="9"/>
  <c r="D963" i="9"/>
  <c r="E963" i="9"/>
  <c r="G963" i="9"/>
  <c r="H963" i="9"/>
  <c r="J963" i="9"/>
  <c r="C963" i="9"/>
  <c r="D896" i="9"/>
  <c r="E896" i="9"/>
  <c r="G896" i="9"/>
  <c r="H896" i="9"/>
  <c r="J896" i="9"/>
  <c r="P896" i="9"/>
  <c r="C896" i="9"/>
  <c r="D718" i="9"/>
  <c r="E718" i="9"/>
  <c r="G718" i="9"/>
  <c r="H718" i="9"/>
  <c r="J718" i="9"/>
  <c r="C718" i="9"/>
  <c r="D387" i="9"/>
  <c r="E387" i="9"/>
  <c r="G387" i="9"/>
  <c r="H387" i="9"/>
  <c r="J387" i="9"/>
  <c r="P387" i="9"/>
  <c r="C387" i="9"/>
  <c r="D1491" i="8"/>
  <c r="E1491" i="8"/>
  <c r="K1491" i="8"/>
  <c r="C1491" i="8"/>
  <c r="D1424" i="8"/>
  <c r="E1424" i="8"/>
  <c r="K1424" i="8"/>
  <c r="D1385" i="8"/>
  <c r="E1385" i="8"/>
  <c r="C1385" i="8"/>
  <c r="D1330" i="8"/>
  <c r="E1330" i="8"/>
  <c r="K1330" i="8"/>
  <c r="C1330" i="8"/>
  <c r="D963" i="8"/>
  <c r="E963" i="8"/>
  <c r="K963" i="8"/>
  <c r="C963" i="8"/>
  <c r="D896" i="8"/>
  <c r="E896" i="8"/>
  <c r="K896" i="8"/>
  <c r="C896" i="8"/>
  <c r="K718" i="8"/>
  <c r="C387" i="8"/>
  <c r="D896" i="7"/>
  <c r="E896" i="7"/>
  <c r="G896" i="7"/>
  <c r="H896" i="7"/>
  <c r="I896" i="7"/>
  <c r="O896" i="7"/>
  <c r="C896" i="7"/>
  <c r="D718" i="7"/>
  <c r="E718" i="7"/>
  <c r="G718" i="7"/>
  <c r="H718" i="7"/>
  <c r="I718" i="7"/>
  <c r="O718" i="7"/>
  <c r="C718" i="7"/>
  <c r="D1491" i="5"/>
  <c r="E1491" i="5"/>
  <c r="G1491" i="5"/>
  <c r="D1424" i="5"/>
  <c r="E1424" i="5"/>
  <c r="G1424" i="5"/>
  <c r="D1385" i="5"/>
  <c r="E1385" i="5"/>
  <c r="G1385" i="5"/>
  <c r="C1385" i="5"/>
  <c r="D1330" i="5"/>
  <c r="E1330" i="5"/>
  <c r="G1330" i="5"/>
  <c r="D963" i="5"/>
  <c r="E963" i="5"/>
  <c r="G963" i="5"/>
  <c r="D896" i="5"/>
  <c r="E896" i="5"/>
  <c r="G896" i="5"/>
  <c r="D718" i="5"/>
  <c r="E718" i="5"/>
  <c r="G718" i="5"/>
  <c r="C718" i="5"/>
  <c r="D387" i="5"/>
  <c r="E387" i="5"/>
  <c r="D1424" i="6"/>
  <c r="E1424" i="6"/>
  <c r="K1424" i="6"/>
  <c r="C1424" i="6"/>
  <c r="D1385" i="6"/>
  <c r="E1385" i="6"/>
  <c r="G1385" i="6"/>
  <c r="J1385" i="6"/>
  <c r="D1330" i="6"/>
  <c r="E1330" i="6"/>
  <c r="G1330" i="6"/>
  <c r="J1330" i="6"/>
  <c r="C1330" i="6"/>
  <c r="D963" i="6"/>
  <c r="E963" i="6"/>
  <c r="G963" i="6"/>
  <c r="J963" i="6"/>
  <c r="D896" i="6"/>
  <c r="E896" i="6"/>
  <c r="G896" i="6"/>
  <c r="J896" i="6"/>
  <c r="D718" i="6"/>
  <c r="E718" i="6"/>
  <c r="G718" i="6"/>
  <c r="K387" i="6"/>
  <c r="D963" i="4"/>
  <c r="E963" i="4"/>
  <c r="G963" i="4"/>
  <c r="L963" i="4"/>
  <c r="L896" i="4"/>
  <c r="L387" i="4"/>
  <c r="M1491" i="2"/>
  <c r="M1424" i="2"/>
  <c r="C387" i="5"/>
  <c r="D963" i="2"/>
  <c r="D896" i="2"/>
  <c r="E387" i="2"/>
  <c r="F387" i="2"/>
  <c r="D387" i="2"/>
  <c r="D387" i="3"/>
  <c r="E387" i="3"/>
  <c r="G387" i="3"/>
  <c r="H387" i="3"/>
  <c r="M387" i="3"/>
  <c r="K896" i="7" l="1"/>
  <c r="L338" i="7"/>
  <c r="K387" i="7"/>
  <c r="F1490" i="19"/>
  <c r="G1490" i="19" s="1"/>
  <c r="H1490" i="19" s="1"/>
  <c r="F1489" i="19"/>
  <c r="G1489" i="19" s="1"/>
  <c r="H1489" i="19" s="1"/>
  <c r="F1488" i="19"/>
  <c r="G1488" i="19" s="1"/>
  <c r="H1488" i="19" s="1"/>
  <c r="F1487" i="19"/>
  <c r="G1487" i="19" s="1"/>
  <c r="H1487" i="19" s="1"/>
  <c r="F1486" i="19"/>
  <c r="G1486" i="19" s="1"/>
  <c r="H1486" i="19" s="1"/>
  <c r="F1485" i="19"/>
  <c r="G1485" i="19" s="1"/>
  <c r="H1485" i="19" s="1"/>
  <c r="F1484" i="19"/>
  <c r="G1484" i="19" s="1"/>
  <c r="H1484" i="19" s="1"/>
  <c r="F1483" i="19"/>
  <c r="G1483" i="19" s="1"/>
  <c r="H1483" i="19" s="1"/>
  <c r="F1482" i="19"/>
  <c r="G1482" i="19" s="1"/>
  <c r="H1482" i="19" s="1"/>
  <c r="F1481" i="19"/>
  <c r="G1481" i="19" s="1"/>
  <c r="H1481" i="19" s="1"/>
  <c r="F1480" i="19"/>
  <c r="G1480" i="19" s="1"/>
  <c r="H1480" i="19" s="1"/>
  <c r="F1479" i="19"/>
  <c r="G1479" i="19" s="1"/>
  <c r="H1479" i="19" s="1"/>
  <c r="F1478" i="19"/>
  <c r="G1478" i="19" s="1"/>
  <c r="H1478" i="19" s="1"/>
  <c r="F1477" i="19"/>
  <c r="G1477" i="19" s="1"/>
  <c r="H1477" i="19" s="1"/>
  <c r="F1476" i="19"/>
  <c r="G1476" i="19" s="1"/>
  <c r="H1476" i="19" s="1"/>
  <c r="F1475" i="19"/>
  <c r="G1475" i="19" s="1"/>
  <c r="H1475" i="19" s="1"/>
  <c r="F1474" i="19"/>
  <c r="G1474" i="19" s="1"/>
  <c r="H1474" i="19" s="1"/>
  <c r="F1473" i="19"/>
  <c r="G1473" i="19" s="1"/>
  <c r="H1473" i="19" s="1"/>
  <c r="F1472" i="19"/>
  <c r="G1472" i="19" s="1"/>
  <c r="H1472" i="19" s="1"/>
  <c r="F1471" i="19"/>
  <c r="G1471" i="19" s="1"/>
  <c r="H1471" i="19" s="1"/>
  <c r="F1470" i="19"/>
  <c r="G1470" i="19" s="1"/>
  <c r="H1470" i="19" s="1"/>
  <c r="F1469" i="19"/>
  <c r="G1469" i="19" s="1"/>
  <c r="H1469" i="19" s="1"/>
  <c r="F1468" i="19"/>
  <c r="G1468" i="19" s="1"/>
  <c r="H1468" i="19" s="1"/>
  <c r="F1467" i="19"/>
  <c r="G1467" i="19" s="1"/>
  <c r="H1467" i="19" s="1"/>
  <c r="F1466" i="19"/>
  <c r="G1466" i="19" s="1"/>
  <c r="H1466" i="19" s="1"/>
  <c r="F1465" i="19"/>
  <c r="G1465" i="19" s="1"/>
  <c r="H1465" i="19" s="1"/>
  <c r="F1464" i="19"/>
  <c r="G1464" i="19" s="1"/>
  <c r="H1464" i="19" s="1"/>
  <c r="F1463" i="19"/>
  <c r="G1463" i="19" s="1"/>
  <c r="H1463" i="19" s="1"/>
  <c r="F1462" i="19"/>
  <c r="G1462" i="19" s="1"/>
  <c r="H1462" i="19" s="1"/>
  <c r="F1461" i="19"/>
  <c r="G1461" i="19" s="1"/>
  <c r="H1461" i="19" s="1"/>
  <c r="F1460" i="19"/>
  <c r="G1460" i="19" s="1"/>
  <c r="H1460" i="19" s="1"/>
  <c r="F1459" i="19"/>
  <c r="G1459" i="19" s="1"/>
  <c r="H1459" i="19" s="1"/>
  <c r="F1458" i="19"/>
  <c r="G1458" i="19" s="1"/>
  <c r="H1458" i="19" s="1"/>
  <c r="F1457" i="19"/>
  <c r="G1457" i="19" s="1"/>
  <c r="H1457" i="19" s="1"/>
  <c r="F1456" i="19"/>
  <c r="G1456" i="19" s="1"/>
  <c r="H1456" i="19" s="1"/>
  <c r="F1455" i="19"/>
  <c r="G1455" i="19" s="1"/>
  <c r="H1455" i="19" s="1"/>
  <c r="F1454" i="19"/>
  <c r="G1454" i="19" s="1"/>
  <c r="H1454" i="19" s="1"/>
  <c r="F1453" i="19"/>
  <c r="G1453" i="19" s="1"/>
  <c r="H1453" i="19" s="1"/>
  <c r="F1452" i="19"/>
  <c r="G1452" i="19" s="1"/>
  <c r="H1452" i="19" s="1"/>
  <c r="F1451" i="19"/>
  <c r="G1451" i="19" s="1"/>
  <c r="H1451" i="19" s="1"/>
  <c r="F1450" i="19"/>
  <c r="G1450" i="19" s="1"/>
  <c r="H1450" i="19" s="1"/>
  <c r="F1449" i="19"/>
  <c r="G1449" i="19" s="1"/>
  <c r="H1449" i="19" s="1"/>
  <c r="F1448" i="19"/>
  <c r="G1448" i="19" s="1"/>
  <c r="H1448" i="19" s="1"/>
  <c r="F1447" i="19"/>
  <c r="G1447" i="19" s="1"/>
  <c r="H1447" i="19" s="1"/>
  <c r="F1446" i="19"/>
  <c r="G1446" i="19" s="1"/>
  <c r="H1446" i="19" s="1"/>
  <c r="F1445" i="19"/>
  <c r="G1445" i="19" s="1"/>
  <c r="H1445" i="19" s="1"/>
  <c r="F1444" i="19"/>
  <c r="G1444" i="19" s="1"/>
  <c r="H1444" i="19" s="1"/>
  <c r="F1443" i="19"/>
  <c r="G1443" i="19" s="1"/>
  <c r="H1443" i="19" s="1"/>
  <c r="F1442" i="19"/>
  <c r="G1442" i="19" s="1"/>
  <c r="H1442" i="19" s="1"/>
  <c r="F1441" i="19"/>
  <c r="G1441" i="19" s="1"/>
  <c r="H1441" i="19" s="1"/>
  <c r="F1440" i="19"/>
  <c r="G1440" i="19" s="1"/>
  <c r="H1440" i="19" s="1"/>
  <c r="F1439" i="19"/>
  <c r="G1439" i="19" s="1"/>
  <c r="H1439" i="19" s="1"/>
  <c r="F1438" i="19"/>
  <c r="G1438" i="19" s="1"/>
  <c r="H1438" i="19" s="1"/>
  <c r="F1437" i="19"/>
  <c r="G1437" i="19" s="1"/>
  <c r="H1437" i="19" s="1"/>
  <c r="F1436" i="19"/>
  <c r="G1436" i="19" s="1"/>
  <c r="H1436" i="19" s="1"/>
  <c r="F1435" i="19"/>
  <c r="G1435" i="19" s="1"/>
  <c r="H1435" i="19" s="1"/>
  <c r="F1434" i="19"/>
  <c r="G1434" i="19" s="1"/>
  <c r="H1434" i="19" s="1"/>
  <c r="F1433" i="19"/>
  <c r="G1433" i="19" s="1"/>
  <c r="H1433" i="19" s="1"/>
  <c r="F1432" i="19"/>
  <c r="G1432" i="19" s="1"/>
  <c r="H1432" i="19" s="1"/>
  <c r="F1431" i="19"/>
  <c r="G1431" i="19" s="1"/>
  <c r="H1431" i="19" s="1"/>
  <c r="F1430" i="19"/>
  <c r="G1430" i="19" s="1"/>
  <c r="H1430" i="19" s="1"/>
  <c r="F1429" i="19"/>
  <c r="G1429" i="19" s="1"/>
  <c r="H1429" i="19" s="1"/>
  <c r="F1428" i="19"/>
  <c r="G1428" i="19" s="1"/>
  <c r="H1428" i="19" s="1"/>
  <c r="F1427" i="19"/>
  <c r="G1427" i="19" s="1"/>
  <c r="H1427" i="19" s="1"/>
  <c r="F1426" i="19"/>
  <c r="G1426" i="19" s="1"/>
  <c r="H1426" i="19" s="1"/>
  <c r="F1490" i="8"/>
  <c r="F1489" i="8"/>
  <c r="F1488" i="8"/>
  <c r="F1487" i="8"/>
  <c r="F1486" i="8"/>
  <c r="F1485" i="8"/>
  <c r="F1484" i="8"/>
  <c r="F1483" i="8"/>
  <c r="F1482" i="8"/>
  <c r="F1481" i="8"/>
  <c r="F1480" i="8"/>
  <c r="F1479" i="8"/>
  <c r="F1478" i="8"/>
  <c r="F1477" i="8"/>
  <c r="F1476" i="8"/>
  <c r="F1475" i="8"/>
  <c r="F1474" i="8"/>
  <c r="F1473" i="8"/>
  <c r="F1472" i="8"/>
  <c r="F1471" i="8"/>
  <c r="F1470" i="8"/>
  <c r="F1469" i="8"/>
  <c r="F1468" i="8"/>
  <c r="F1467" i="8"/>
  <c r="F1466" i="8"/>
  <c r="F1465" i="8"/>
  <c r="F1464" i="8"/>
  <c r="F1463" i="8"/>
  <c r="F1462" i="8"/>
  <c r="F1461" i="8"/>
  <c r="F1460" i="8"/>
  <c r="F1459" i="8"/>
  <c r="F1458" i="8"/>
  <c r="F1457" i="8"/>
  <c r="F1456" i="8"/>
  <c r="F1455" i="8"/>
  <c r="F1454" i="8"/>
  <c r="F1453" i="8"/>
  <c r="F1452" i="8"/>
  <c r="F1451" i="8"/>
  <c r="F1450" i="8"/>
  <c r="F1449" i="8"/>
  <c r="F1448" i="8"/>
  <c r="F1447" i="8"/>
  <c r="F1446" i="8"/>
  <c r="F1445" i="8"/>
  <c r="F1444" i="8"/>
  <c r="F1443" i="8"/>
  <c r="F1442" i="8"/>
  <c r="F1441" i="8"/>
  <c r="F1440" i="8"/>
  <c r="F1439" i="8"/>
  <c r="F1438" i="8"/>
  <c r="F1437" i="8"/>
  <c r="F1436" i="8"/>
  <c r="F1435" i="8"/>
  <c r="F1434" i="8"/>
  <c r="F1433" i="8"/>
  <c r="F1432" i="8"/>
  <c r="F1431" i="8"/>
  <c r="F1430" i="8"/>
  <c r="F1429" i="8"/>
  <c r="F1428" i="8"/>
  <c r="F1427" i="8"/>
  <c r="F1426" i="8"/>
  <c r="F1491" i="8" s="1"/>
  <c r="F1490" i="6"/>
  <c r="G1490" i="6" s="1"/>
  <c r="F1489" i="6"/>
  <c r="G1489" i="6" s="1"/>
  <c r="F1488" i="6"/>
  <c r="G1488" i="6" s="1"/>
  <c r="F1487" i="6"/>
  <c r="G1487" i="6" s="1"/>
  <c r="F1486" i="6"/>
  <c r="G1486" i="6" s="1"/>
  <c r="F1485" i="6"/>
  <c r="G1485" i="6" s="1"/>
  <c r="F1484" i="6"/>
  <c r="G1484" i="6" s="1"/>
  <c r="F1483" i="6"/>
  <c r="G1483" i="6" s="1"/>
  <c r="F1482" i="6"/>
  <c r="G1482" i="6" s="1"/>
  <c r="F1481" i="6"/>
  <c r="G1481" i="6" s="1"/>
  <c r="F1480" i="6"/>
  <c r="G1480" i="6" s="1"/>
  <c r="F1479" i="6"/>
  <c r="G1479" i="6" s="1"/>
  <c r="F1478" i="6"/>
  <c r="G1478" i="6" s="1"/>
  <c r="F1477" i="6"/>
  <c r="G1477" i="6" s="1"/>
  <c r="F1476" i="6"/>
  <c r="G1476" i="6" s="1"/>
  <c r="F1475" i="6"/>
  <c r="G1475" i="6" s="1"/>
  <c r="F1474" i="6"/>
  <c r="G1474" i="6" s="1"/>
  <c r="F1473" i="6"/>
  <c r="G1473" i="6" s="1"/>
  <c r="F1472" i="6"/>
  <c r="G1472" i="6" s="1"/>
  <c r="F1471" i="6"/>
  <c r="G1471" i="6" s="1"/>
  <c r="F1470" i="6"/>
  <c r="G1470" i="6" s="1"/>
  <c r="F1469" i="6"/>
  <c r="G1469" i="6" s="1"/>
  <c r="F1468" i="6"/>
  <c r="G1468" i="6" s="1"/>
  <c r="F1467" i="6"/>
  <c r="G1467" i="6" s="1"/>
  <c r="F1466" i="6"/>
  <c r="G1466" i="6" s="1"/>
  <c r="F1465" i="6"/>
  <c r="G1465" i="6" s="1"/>
  <c r="F1464" i="6"/>
  <c r="G1464" i="6" s="1"/>
  <c r="F1463" i="6"/>
  <c r="G1463" i="6" s="1"/>
  <c r="F1462" i="6"/>
  <c r="G1462" i="6" s="1"/>
  <c r="F1461" i="6"/>
  <c r="G1461" i="6" s="1"/>
  <c r="F1460" i="6"/>
  <c r="G1460" i="6" s="1"/>
  <c r="F1459" i="6"/>
  <c r="G1459" i="6" s="1"/>
  <c r="F1458" i="6"/>
  <c r="G1458" i="6" s="1"/>
  <c r="F1457" i="6"/>
  <c r="G1457" i="6" s="1"/>
  <c r="F1456" i="6"/>
  <c r="G1456" i="6" s="1"/>
  <c r="F1455" i="6"/>
  <c r="G1455" i="6" s="1"/>
  <c r="F1454" i="6"/>
  <c r="G1454" i="6" s="1"/>
  <c r="F1453" i="6"/>
  <c r="G1453" i="6" s="1"/>
  <c r="F1452" i="6"/>
  <c r="G1452" i="6" s="1"/>
  <c r="F1451" i="6"/>
  <c r="G1451" i="6" s="1"/>
  <c r="F1450" i="6"/>
  <c r="G1450" i="6" s="1"/>
  <c r="F1449" i="6"/>
  <c r="G1449" i="6" s="1"/>
  <c r="F1448" i="6"/>
  <c r="G1448" i="6" s="1"/>
  <c r="F1447" i="6"/>
  <c r="G1447" i="6" s="1"/>
  <c r="F1446" i="6"/>
  <c r="G1446" i="6" s="1"/>
  <c r="F1445" i="6"/>
  <c r="G1445" i="6" s="1"/>
  <c r="F1444" i="6"/>
  <c r="G1444" i="6" s="1"/>
  <c r="F1443" i="6"/>
  <c r="G1443" i="6" s="1"/>
  <c r="F1442" i="6"/>
  <c r="G1442" i="6" s="1"/>
  <c r="F1441" i="6"/>
  <c r="G1441" i="6" s="1"/>
  <c r="F1440" i="6"/>
  <c r="G1440" i="6" s="1"/>
  <c r="F1439" i="6"/>
  <c r="G1439" i="6" s="1"/>
  <c r="F1438" i="6"/>
  <c r="G1438" i="6" s="1"/>
  <c r="F1437" i="6"/>
  <c r="G1437" i="6" s="1"/>
  <c r="F1436" i="6"/>
  <c r="G1436" i="6" s="1"/>
  <c r="F1435" i="6"/>
  <c r="G1435" i="6" s="1"/>
  <c r="F1434" i="6"/>
  <c r="G1434" i="6" s="1"/>
  <c r="F1433" i="6"/>
  <c r="G1433" i="6" s="1"/>
  <c r="F1432" i="6"/>
  <c r="G1432" i="6" s="1"/>
  <c r="F1431" i="6"/>
  <c r="G1431" i="6" s="1"/>
  <c r="F1430" i="6"/>
  <c r="G1430" i="6" s="1"/>
  <c r="F1429" i="6"/>
  <c r="G1429" i="6" s="1"/>
  <c r="F1428" i="6"/>
  <c r="G1428" i="6" s="1"/>
  <c r="F1427" i="6"/>
  <c r="G1427" i="6" s="1"/>
  <c r="F1426" i="6"/>
  <c r="F1427" i="3"/>
  <c r="F1428" i="3"/>
  <c r="F1429" i="3"/>
  <c r="F1430" i="3"/>
  <c r="F1431" i="3"/>
  <c r="F1432" i="3"/>
  <c r="F1433" i="3"/>
  <c r="F1434" i="3"/>
  <c r="F1435" i="3"/>
  <c r="F1436" i="3"/>
  <c r="F1437" i="3"/>
  <c r="F1438" i="3"/>
  <c r="F1439" i="3"/>
  <c r="F1440" i="3"/>
  <c r="F1441" i="3"/>
  <c r="F1442" i="3"/>
  <c r="F1443" i="3"/>
  <c r="F1444" i="3"/>
  <c r="F1445" i="3"/>
  <c r="F1446" i="3"/>
  <c r="F1447" i="3"/>
  <c r="F1448" i="3"/>
  <c r="F1449" i="3"/>
  <c r="F1450" i="3"/>
  <c r="F1451" i="3"/>
  <c r="F1452" i="3"/>
  <c r="F1453" i="3"/>
  <c r="F1454" i="3"/>
  <c r="F1455" i="3"/>
  <c r="F1456" i="3"/>
  <c r="F1457" i="3"/>
  <c r="F1458" i="3"/>
  <c r="F1459" i="3"/>
  <c r="F1460" i="3"/>
  <c r="F1461" i="3"/>
  <c r="F1462" i="3"/>
  <c r="F1463" i="3"/>
  <c r="F1464" i="3"/>
  <c r="F1465" i="3"/>
  <c r="F1466" i="3"/>
  <c r="F1467" i="3"/>
  <c r="F1468" i="3"/>
  <c r="F1469" i="3"/>
  <c r="F1470" i="3"/>
  <c r="F1471" i="3"/>
  <c r="F1472" i="3"/>
  <c r="F1473" i="3"/>
  <c r="F1474" i="3"/>
  <c r="F1475" i="3"/>
  <c r="F1476" i="3"/>
  <c r="F1477" i="3"/>
  <c r="F1478" i="3"/>
  <c r="F1479" i="3"/>
  <c r="F1480" i="3"/>
  <c r="F1481" i="3"/>
  <c r="F1482" i="3"/>
  <c r="F1483" i="3"/>
  <c r="F1484" i="3"/>
  <c r="F1485" i="3"/>
  <c r="F1486" i="3"/>
  <c r="F1487" i="3"/>
  <c r="F1488" i="3"/>
  <c r="F1489" i="3"/>
  <c r="F1490" i="3"/>
  <c r="F1491" i="6" l="1"/>
  <c r="G1428" i="8"/>
  <c r="G1430" i="8"/>
  <c r="G1432" i="8"/>
  <c r="G1434" i="8"/>
  <c r="G1436" i="8"/>
  <c r="G1438" i="8"/>
  <c r="G1440" i="8"/>
  <c r="G1442" i="8"/>
  <c r="G1444" i="8"/>
  <c r="G1446" i="8"/>
  <c r="G1448" i="8"/>
  <c r="G1450" i="8"/>
  <c r="G1452" i="8"/>
  <c r="G1454" i="8"/>
  <c r="G1456" i="8"/>
  <c r="G1458" i="8"/>
  <c r="G1460" i="8"/>
  <c r="G1462" i="8"/>
  <c r="G1464" i="8"/>
  <c r="G1466" i="8"/>
  <c r="G1468" i="8"/>
  <c r="G1470" i="8"/>
  <c r="G1472" i="8"/>
  <c r="G1474" i="8"/>
  <c r="G1476" i="8"/>
  <c r="G1478" i="8"/>
  <c r="G1480" i="8"/>
  <c r="G1482" i="8"/>
  <c r="G1484" i="8"/>
  <c r="G1486" i="8"/>
  <c r="G1488" i="8"/>
  <c r="G1490" i="8"/>
  <c r="G1429" i="8"/>
  <c r="G1433" i="8"/>
  <c r="G1437" i="8"/>
  <c r="G1441" i="8"/>
  <c r="G1445" i="8"/>
  <c r="G1449" i="8"/>
  <c r="G1453" i="8"/>
  <c r="G1457" i="8"/>
  <c r="G1461" i="8"/>
  <c r="G1465" i="8"/>
  <c r="G1469" i="8"/>
  <c r="G1473" i="8"/>
  <c r="G1477" i="8"/>
  <c r="G1481" i="8"/>
  <c r="G1485" i="8"/>
  <c r="G1489" i="8"/>
  <c r="G1431" i="8"/>
  <c r="G1439" i="8"/>
  <c r="G1447" i="8"/>
  <c r="G1455" i="8"/>
  <c r="G1463" i="8"/>
  <c r="G1471" i="8"/>
  <c r="G1479" i="8"/>
  <c r="G1487" i="8"/>
  <c r="G1427" i="8"/>
  <c r="G1435" i="8"/>
  <c r="G1443" i="8"/>
  <c r="G1451" i="8"/>
  <c r="G1459" i="8"/>
  <c r="G1467" i="8"/>
  <c r="G1475" i="8"/>
  <c r="G1483" i="8"/>
  <c r="G1426" i="8"/>
  <c r="K1491" i="7"/>
  <c r="G1426" i="6"/>
  <c r="G1491" i="6" s="1"/>
  <c r="K718" i="7"/>
  <c r="D1491" i="19"/>
  <c r="E1491" i="19"/>
  <c r="F1491" i="19"/>
  <c r="G1491" i="19"/>
  <c r="D1424" i="19"/>
  <c r="E1424" i="19"/>
  <c r="D1385" i="19"/>
  <c r="E1385" i="19"/>
  <c r="C1385" i="19"/>
  <c r="D1330" i="19"/>
  <c r="E1330" i="19"/>
  <c r="D963" i="19"/>
  <c r="E963" i="19"/>
  <c r="D896" i="19"/>
  <c r="E896" i="19"/>
  <c r="E718" i="19"/>
  <c r="D387" i="19"/>
  <c r="E387" i="19"/>
  <c r="D1061" i="17"/>
  <c r="E1061" i="17"/>
  <c r="G1061" i="17"/>
  <c r="H1061" i="17"/>
  <c r="I1061" i="17"/>
  <c r="D994" i="17"/>
  <c r="E994" i="17"/>
  <c r="G994" i="17"/>
  <c r="H994" i="17"/>
  <c r="I994" i="17"/>
  <c r="D955" i="17"/>
  <c r="E955" i="17"/>
  <c r="G955" i="17"/>
  <c r="H955" i="17"/>
  <c r="I955" i="17"/>
  <c r="E533" i="17"/>
  <c r="G533" i="17"/>
  <c r="H533" i="17"/>
  <c r="I533" i="17"/>
  <c r="D533" i="17"/>
  <c r="D466" i="17"/>
  <c r="E466" i="17"/>
  <c r="G466" i="17"/>
  <c r="H466" i="17"/>
  <c r="I466" i="17"/>
  <c r="D200" i="17"/>
  <c r="E200" i="17"/>
  <c r="G200" i="17"/>
  <c r="H200" i="17"/>
  <c r="I200" i="17"/>
  <c r="E963" i="7"/>
  <c r="E1492" i="7" s="1"/>
  <c r="G963" i="7"/>
  <c r="G1492" i="7" s="1"/>
  <c r="H963" i="7"/>
  <c r="H1492" i="7" s="1"/>
  <c r="I963" i="7"/>
  <c r="I1492" i="7" s="1"/>
  <c r="C1491" i="6"/>
  <c r="C963" i="6"/>
  <c r="D387" i="6"/>
  <c r="D1492" i="6" s="1"/>
  <c r="E387" i="6"/>
  <c r="E1492" i="6" s="1"/>
  <c r="D1424" i="3"/>
  <c r="E1424" i="3"/>
  <c r="G1424" i="3"/>
  <c r="H1424" i="3"/>
  <c r="D1385" i="3"/>
  <c r="E1385" i="3"/>
  <c r="G1385" i="3"/>
  <c r="H1385" i="3"/>
  <c r="G1330" i="3"/>
  <c r="H1330" i="3"/>
  <c r="D963" i="3"/>
  <c r="E963" i="3"/>
  <c r="G963" i="3"/>
  <c r="H963" i="3"/>
  <c r="G896" i="3"/>
  <c r="H896" i="3"/>
  <c r="G718" i="3"/>
  <c r="H718" i="3"/>
  <c r="D1491" i="4"/>
  <c r="E1491" i="4"/>
  <c r="G1491" i="4"/>
  <c r="D1424" i="4"/>
  <c r="E1424" i="4"/>
  <c r="G1424" i="4"/>
  <c r="D1385" i="4"/>
  <c r="E1385" i="4"/>
  <c r="G1385" i="4"/>
  <c r="E1330" i="4"/>
  <c r="G1330" i="4"/>
  <c r="D896" i="4"/>
  <c r="E896" i="4"/>
  <c r="G896" i="4"/>
  <c r="D387" i="4"/>
  <c r="E387" i="4"/>
  <c r="G387" i="4"/>
  <c r="E1491" i="2"/>
  <c r="F1491" i="2"/>
  <c r="H1491" i="2"/>
  <c r="F1424" i="2"/>
  <c r="H1424" i="2"/>
  <c r="F1385" i="2"/>
  <c r="H1385" i="2"/>
  <c r="G1492" i="3" l="1"/>
  <c r="H1492" i="3"/>
  <c r="G1491" i="8"/>
  <c r="I1492" i="10"/>
  <c r="G1492" i="10"/>
  <c r="H1492" i="10"/>
  <c r="K920" i="16"/>
  <c r="K920" i="10"/>
  <c r="L920" i="9"/>
  <c r="I398" i="2"/>
  <c r="I247" i="2" l="1"/>
  <c r="H247" i="4" l="1"/>
  <c r="I247" i="4" l="1"/>
  <c r="I716" i="2" l="1"/>
  <c r="L900" i="17" l="1"/>
  <c r="N900" i="17" s="1"/>
  <c r="L899" i="17"/>
  <c r="N899" i="17" s="1"/>
  <c r="L898" i="17"/>
  <c r="N898" i="17" s="1"/>
  <c r="L897" i="17"/>
  <c r="N897" i="17" s="1"/>
  <c r="L896" i="17"/>
  <c r="N896" i="17" s="1"/>
  <c r="L895" i="17"/>
  <c r="N895" i="17" s="1"/>
  <c r="L894" i="17"/>
  <c r="N894" i="17" s="1"/>
  <c r="L893" i="17"/>
  <c r="N893" i="17" s="1"/>
  <c r="L892" i="17"/>
  <c r="N892" i="17" s="1"/>
  <c r="L891" i="17"/>
  <c r="N891" i="17" s="1"/>
  <c r="L890" i="17"/>
  <c r="N890" i="17" s="1"/>
  <c r="L889" i="17"/>
  <c r="N889" i="17" s="1"/>
  <c r="L888" i="17"/>
  <c r="N888" i="17" s="1"/>
  <c r="L887" i="17"/>
  <c r="N887" i="17" s="1"/>
  <c r="L886" i="17"/>
  <c r="N886" i="17" s="1"/>
  <c r="L885" i="17"/>
  <c r="N885" i="17" s="1"/>
  <c r="L884" i="17"/>
  <c r="N884" i="17" s="1"/>
  <c r="L883" i="17"/>
  <c r="N883" i="17" s="1"/>
  <c r="L882" i="17"/>
  <c r="N882" i="17" s="1"/>
  <c r="L881" i="17"/>
  <c r="N881" i="17" s="1"/>
  <c r="L880" i="17"/>
  <c r="N880" i="17" s="1"/>
  <c r="L879" i="17"/>
  <c r="N879" i="17" s="1"/>
  <c r="L878" i="17"/>
  <c r="N878" i="17" s="1"/>
  <c r="L877" i="17"/>
  <c r="N877" i="17" s="1"/>
  <c r="L876" i="17"/>
  <c r="N876" i="17" s="1"/>
  <c r="L875" i="17"/>
  <c r="N875" i="17" s="1"/>
  <c r="L874" i="17"/>
  <c r="N874" i="17" s="1"/>
  <c r="L873" i="17"/>
  <c r="N873" i="17" s="1"/>
  <c r="L872" i="17"/>
  <c r="N872" i="17" s="1"/>
  <c r="L871" i="17"/>
  <c r="N871" i="17" s="1"/>
  <c r="L870" i="17"/>
  <c r="N870" i="17" s="1"/>
  <c r="L869" i="17"/>
  <c r="N869" i="17" s="1"/>
  <c r="L868" i="17"/>
  <c r="N868" i="17" s="1"/>
  <c r="L867" i="17"/>
  <c r="N867" i="17" s="1"/>
  <c r="L866" i="17"/>
  <c r="N866" i="17" s="1"/>
  <c r="L865" i="17"/>
  <c r="N865" i="17" s="1"/>
  <c r="L864" i="17"/>
  <c r="N864" i="17" s="1"/>
  <c r="L863" i="17"/>
  <c r="N863" i="17" s="1"/>
  <c r="L862" i="17"/>
  <c r="N862" i="17" s="1"/>
  <c r="L861" i="17"/>
  <c r="N861" i="17" s="1"/>
  <c r="L860" i="17"/>
  <c r="N860" i="17" s="1"/>
  <c r="L859" i="17"/>
  <c r="N859" i="17" s="1"/>
  <c r="L858" i="17"/>
  <c r="N858" i="17" s="1"/>
  <c r="L857" i="17"/>
  <c r="N857" i="17" s="1"/>
  <c r="L856" i="17"/>
  <c r="N856" i="17" s="1"/>
  <c r="L855" i="17"/>
  <c r="N855" i="17" s="1"/>
  <c r="L854" i="17"/>
  <c r="N854" i="17" s="1"/>
  <c r="L853" i="17"/>
  <c r="N853" i="17" s="1"/>
  <c r="L852" i="17"/>
  <c r="N852" i="17" s="1"/>
  <c r="L851" i="17"/>
  <c r="N851" i="17" s="1"/>
  <c r="L850" i="17"/>
  <c r="N850" i="17" s="1"/>
  <c r="L849" i="17"/>
  <c r="N849" i="17" s="1"/>
  <c r="L848" i="17"/>
  <c r="N848" i="17" s="1"/>
  <c r="L847" i="17"/>
  <c r="N847" i="17" s="1"/>
  <c r="L846" i="17"/>
  <c r="N846" i="17" s="1"/>
  <c r="L845" i="17"/>
  <c r="N845" i="17" s="1"/>
  <c r="L844" i="17"/>
  <c r="N844" i="17" s="1"/>
  <c r="L843" i="17"/>
  <c r="N843" i="17" s="1"/>
  <c r="L842" i="17"/>
  <c r="N842" i="17" s="1"/>
  <c r="L841" i="17"/>
  <c r="N841" i="17" s="1"/>
  <c r="L840" i="17"/>
  <c r="N840" i="17" s="1"/>
  <c r="L839" i="17"/>
  <c r="N839" i="17" s="1"/>
  <c r="L838" i="17"/>
  <c r="N838" i="17" s="1"/>
  <c r="L837" i="17"/>
  <c r="N837" i="17" s="1"/>
  <c r="L836" i="17"/>
  <c r="N836" i="17" s="1"/>
  <c r="L835" i="17"/>
  <c r="N835" i="17" s="1"/>
  <c r="L834" i="17"/>
  <c r="N834" i="17" s="1"/>
  <c r="L833" i="17"/>
  <c r="N833" i="17" s="1"/>
  <c r="L832" i="17"/>
  <c r="N832" i="17" s="1"/>
  <c r="L831" i="17"/>
  <c r="N831" i="17" s="1"/>
  <c r="L830" i="17"/>
  <c r="N830" i="17" s="1"/>
  <c r="L829" i="17"/>
  <c r="N829" i="17" s="1"/>
  <c r="L828" i="17"/>
  <c r="N828" i="17" s="1"/>
  <c r="L827" i="17"/>
  <c r="N827" i="17" s="1"/>
  <c r="L826" i="17"/>
  <c r="N826" i="17" s="1"/>
  <c r="L825" i="17"/>
  <c r="N825" i="17" s="1"/>
  <c r="L824" i="17"/>
  <c r="N824" i="17" s="1"/>
  <c r="L823" i="17"/>
  <c r="N823" i="17" s="1"/>
  <c r="L822" i="17"/>
  <c r="N822" i="17" s="1"/>
  <c r="L821" i="17"/>
  <c r="N821" i="17" s="1"/>
  <c r="L820" i="17"/>
  <c r="N820" i="17" s="1"/>
  <c r="L819" i="17"/>
  <c r="N819" i="17" s="1"/>
  <c r="L818" i="17"/>
  <c r="N818" i="17" s="1"/>
  <c r="L817" i="17"/>
  <c r="N817" i="17" s="1"/>
  <c r="L816" i="17"/>
  <c r="N816" i="17" s="1"/>
  <c r="L815" i="17"/>
  <c r="N815" i="17" s="1"/>
  <c r="L814" i="17"/>
  <c r="N814" i="17" s="1"/>
  <c r="L813" i="17"/>
  <c r="N813" i="17" s="1"/>
  <c r="L812" i="17"/>
  <c r="N812" i="17" s="1"/>
  <c r="L811" i="17"/>
  <c r="N811" i="17" s="1"/>
  <c r="L810" i="17"/>
  <c r="N810" i="17" s="1"/>
  <c r="L809" i="17"/>
  <c r="N809" i="17" s="1"/>
  <c r="L808" i="17"/>
  <c r="N808" i="17" s="1"/>
  <c r="L807" i="17"/>
  <c r="N807" i="17" s="1"/>
  <c r="L806" i="17"/>
  <c r="N806" i="17" s="1"/>
  <c r="L805" i="17"/>
  <c r="N805" i="17" s="1"/>
  <c r="L804" i="17"/>
  <c r="N804" i="17" s="1"/>
  <c r="L803" i="17"/>
  <c r="N803" i="17" s="1"/>
  <c r="L802" i="17"/>
  <c r="N802" i="17" s="1"/>
  <c r="L801" i="17"/>
  <c r="N801" i="17" s="1"/>
  <c r="L800" i="17"/>
  <c r="N800" i="17" s="1"/>
  <c r="L799" i="17"/>
  <c r="N799" i="17" s="1"/>
  <c r="L798" i="17"/>
  <c r="N798" i="17" s="1"/>
  <c r="L797" i="17"/>
  <c r="N797" i="17" s="1"/>
  <c r="L796" i="17"/>
  <c r="N796" i="17" s="1"/>
  <c r="L795" i="17"/>
  <c r="N795" i="17" s="1"/>
  <c r="L794" i="17"/>
  <c r="N794" i="17" s="1"/>
  <c r="L793" i="17"/>
  <c r="N793" i="17" s="1"/>
  <c r="L792" i="17"/>
  <c r="N792" i="17" s="1"/>
  <c r="L791" i="17"/>
  <c r="N791" i="17" s="1"/>
  <c r="L790" i="17"/>
  <c r="N790" i="17" s="1"/>
  <c r="L789" i="17"/>
  <c r="N789" i="17" s="1"/>
  <c r="L788" i="17"/>
  <c r="N788" i="17" s="1"/>
  <c r="L787" i="17"/>
  <c r="N787" i="17" s="1"/>
  <c r="L786" i="17"/>
  <c r="N786" i="17" s="1"/>
  <c r="L785" i="17"/>
  <c r="N785" i="17" s="1"/>
  <c r="L784" i="17"/>
  <c r="N784" i="17" s="1"/>
  <c r="L783" i="17"/>
  <c r="N783" i="17" s="1"/>
  <c r="L782" i="17"/>
  <c r="N782" i="17" s="1"/>
  <c r="L781" i="17"/>
  <c r="N781" i="17" s="1"/>
  <c r="L780" i="17"/>
  <c r="N780" i="17" s="1"/>
  <c r="L779" i="17"/>
  <c r="N779" i="17" s="1"/>
  <c r="L778" i="17"/>
  <c r="N778" i="17" s="1"/>
  <c r="L777" i="17"/>
  <c r="N777" i="17" s="1"/>
  <c r="L776" i="17"/>
  <c r="N776" i="17" s="1"/>
  <c r="L775" i="17"/>
  <c r="N775" i="17" s="1"/>
  <c r="L774" i="17"/>
  <c r="N774" i="17" s="1"/>
  <c r="L773" i="17"/>
  <c r="N773" i="17" s="1"/>
  <c r="L772" i="17"/>
  <c r="N772" i="17" s="1"/>
  <c r="L771" i="17"/>
  <c r="N771" i="17" s="1"/>
  <c r="L770" i="17"/>
  <c r="N770" i="17" s="1"/>
  <c r="L769" i="17"/>
  <c r="N769" i="17" s="1"/>
  <c r="L768" i="17"/>
  <c r="N768" i="17" s="1"/>
  <c r="L767" i="17"/>
  <c r="N767" i="17" s="1"/>
  <c r="L766" i="17"/>
  <c r="N766" i="17" s="1"/>
  <c r="L765" i="17"/>
  <c r="N765" i="17" s="1"/>
  <c r="L764" i="17"/>
  <c r="N764" i="17" s="1"/>
  <c r="L763" i="17"/>
  <c r="N763" i="17" s="1"/>
  <c r="L762" i="17"/>
  <c r="N762" i="17" s="1"/>
  <c r="L761" i="17"/>
  <c r="N761" i="17" s="1"/>
  <c r="L760" i="17"/>
  <c r="N760" i="17" s="1"/>
  <c r="L759" i="17"/>
  <c r="N759" i="17" s="1"/>
  <c r="L758" i="17"/>
  <c r="N758" i="17" s="1"/>
  <c r="L757" i="17"/>
  <c r="N757" i="17" s="1"/>
  <c r="L756" i="17"/>
  <c r="N756" i="17" s="1"/>
  <c r="L755" i="17"/>
  <c r="N755" i="17" s="1"/>
  <c r="L754" i="17"/>
  <c r="N754" i="17" s="1"/>
  <c r="L753" i="17"/>
  <c r="N753" i="17" s="1"/>
  <c r="L752" i="17"/>
  <c r="N752" i="17" s="1"/>
  <c r="L751" i="17"/>
  <c r="N751" i="17" s="1"/>
  <c r="L750" i="17"/>
  <c r="N750" i="17" s="1"/>
  <c r="L749" i="17"/>
  <c r="N749" i="17" s="1"/>
  <c r="L748" i="17"/>
  <c r="N748" i="17" s="1"/>
  <c r="L747" i="17"/>
  <c r="N747" i="17" s="1"/>
  <c r="L746" i="17"/>
  <c r="N746" i="17" s="1"/>
  <c r="L745" i="17"/>
  <c r="N745" i="17" s="1"/>
  <c r="L744" i="17"/>
  <c r="N744" i="17" s="1"/>
  <c r="L743" i="17"/>
  <c r="N743" i="17" s="1"/>
  <c r="L742" i="17"/>
  <c r="N742" i="17" s="1"/>
  <c r="L741" i="17"/>
  <c r="N741" i="17" s="1"/>
  <c r="L740" i="17"/>
  <c r="N740" i="17" s="1"/>
  <c r="L739" i="17"/>
  <c r="N739" i="17" s="1"/>
  <c r="L738" i="17"/>
  <c r="N738" i="17" s="1"/>
  <c r="L737" i="17"/>
  <c r="N737" i="17" s="1"/>
  <c r="L736" i="17"/>
  <c r="N736" i="17" s="1"/>
  <c r="L735" i="17"/>
  <c r="N735" i="17" s="1"/>
  <c r="L734" i="17"/>
  <c r="N734" i="17" s="1"/>
  <c r="L733" i="17"/>
  <c r="N733" i="17" s="1"/>
  <c r="L732" i="17"/>
  <c r="N732" i="17" s="1"/>
  <c r="L731" i="17"/>
  <c r="N731" i="17" s="1"/>
  <c r="L730" i="17"/>
  <c r="N730" i="17" s="1"/>
  <c r="L729" i="17"/>
  <c r="N729" i="17" s="1"/>
  <c r="L728" i="17"/>
  <c r="N728" i="17" s="1"/>
  <c r="L727" i="17"/>
  <c r="N727" i="17" s="1"/>
  <c r="L726" i="17"/>
  <c r="N726" i="17" s="1"/>
  <c r="L725" i="17"/>
  <c r="N725" i="17" s="1"/>
  <c r="L724" i="17"/>
  <c r="N724" i="17" s="1"/>
  <c r="L723" i="17"/>
  <c r="N723" i="17" s="1"/>
  <c r="L722" i="17"/>
  <c r="N722" i="17" s="1"/>
  <c r="L721" i="17"/>
  <c r="N721" i="17" s="1"/>
  <c r="L720" i="17"/>
  <c r="N720" i="17" s="1"/>
  <c r="L719" i="17"/>
  <c r="N719" i="17" s="1"/>
  <c r="L718" i="17"/>
  <c r="N718" i="17" s="1"/>
  <c r="L717" i="17"/>
  <c r="N717" i="17" s="1"/>
  <c r="L716" i="17"/>
  <c r="N716" i="17" s="1"/>
  <c r="L715" i="17"/>
  <c r="N715" i="17" s="1"/>
  <c r="L714" i="17"/>
  <c r="N714" i="17" s="1"/>
  <c r="L713" i="17"/>
  <c r="N713" i="17" s="1"/>
  <c r="L712" i="17"/>
  <c r="N712" i="17" s="1"/>
  <c r="L711" i="17"/>
  <c r="N711" i="17" s="1"/>
  <c r="L710" i="17"/>
  <c r="N710" i="17" s="1"/>
  <c r="L709" i="17"/>
  <c r="N709" i="17" s="1"/>
  <c r="L708" i="17"/>
  <c r="N708" i="17" s="1"/>
  <c r="L707" i="17"/>
  <c r="N707" i="17" s="1"/>
  <c r="L706" i="17"/>
  <c r="N706" i="17" s="1"/>
  <c r="L705" i="17"/>
  <c r="N705" i="17" s="1"/>
  <c r="L704" i="17"/>
  <c r="N704" i="17" s="1"/>
  <c r="L703" i="17"/>
  <c r="N703" i="17" s="1"/>
  <c r="L702" i="17"/>
  <c r="N702" i="17" s="1"/>
  <c r="L701" i="17"/>
  <c r="N701" i="17" s="1"/>
  <c r="L700" i="17"/>
  <c r="N700" i="17" s="1"/>
  <c r="L699" i="17"/>
  <c r="N699" i="17" s="1"/>
  <c r="L698" i="17"/>
  <c r="N698" i="17" s="1"/>
  <c r="L697" i="17"/>
  <c r="N697" i="17" s="1"/>
  <c r="L696" i="17"/>
  <c r="N696" i="17" s="1"/>
  <c r="L695" i="17"/>
  <c r="N695" i="17" s="1"/>
  <c r="L694" i="17"/>
  <c r="N694" i="17" s="1"/>
  <c r="L693" i="17"/>
  <c r="N693" i="17" s="1"/>
  <c r="L692" i="17"/>
  <c r="N692" i="17" s="1"/>
  <c r="L691" i="17"/>
  <c r="N691" i="17" s="1"/>
  <c r="L690" i="17"/>
  <c r="N690" i="17" s="1"/>
  <c r="L689" i="17"/>
  <c r="N689" i="17" s="1"/>
  <c r="L688" i="17"/>
  <c r="N688" i="17" s="1"/>
  <c r="L687" i="17"/>
  <c r="N687" i="17" s="1"/>
  <c r="L686" i="17"/>
  <c r="N686" i="17" s="1"/>
  <c r="L685" i="17"/>
  <c r="N685" i="17" s="1"/>
  <c r="L684" i="17"/>
  <c r="N684" i="17" s="1"/>
  <c r="L683" i="17"/>
  <c r="N683" i="17" s="1"/>
  <c r="L682" i="17"/>
  <c r="N682" i="17" s="1"/>
  <c r="L681" i="17"/>
  <c r="N681" i="17" s="1"/>
  <c r="L680" i="17"/>
  <c r="N680" i="17" s="1"/>
  <c r="L679" i="17"/>
  <c r="N679" i="17" s="1"/>
  <c r="L678" i="17"/>
  <c r="N678" i="17" s="1"/>
  <c r="L677" i="17"/>
  <c r="N677" i="17" s="1"/>
  <c r="L676" i="17"/>
  <c r="N676" i="17" s="1"/>
  <c r="L675" i="17"/>
  <c r="N675" i="17" s="1"/>
  <c r="L674" i="17"/>
  <c r="N674" i="17" s="1"/>
  <c r="L673" i="17"/>
  <c r="N673" i="17" s="1"/>
  <c r="L672" i="17"/>
  <c r="N672" i="17" s="1"/>
  <c r="L671" i="17"/>
  <c r="N671" i="17" s="1"/>
  <c r="L670" i="17"/>
  <c r="N670" i="17" s="1"/>
  <c r="L669" i="17"/>
  <c r="N669" i="17" s="1"/>
  <c r="L668" i="17"/>
  <c r="N668" i="17" s="1"/>
  <c r="L667" i="17"/>
  <c r="N667" i="17" s="1"/>
  <c r="L666" i="17"/>
  <c r="N666" i="17" s="1"/>
  <c r="L665" i="17"/>
  <c r="N665" i="17" s="1"/>
  <c r="L664" i="17"/>
  <c r="N664" i="17" s="1"/>
  <c r="L663" i="17"/>
  <c r="N663" i="17" s="1"/>
  <c r="L662" i="17"/>
  <c r="N662" i="17" s="1"/>
  <c r="L661" i="17"/>
  <c r="N661" i="17" s="1"/>
  <c r="L660" i="17"/>
  <c r="N660" i="17" s="1"/>
  <c r="L659" i="17"/>
  <c r="N659" i="17" s="1"/>
  <c r="L658" i="17"/>
  <c r="N658" i="17" s="1"/>
  <c r="L657" i="17"/>
  <c r="N657" i="17" s="1"/>
  <c r="L656" i="17"/>
  <c r="N656" i="17" s="1"/>
  <c r="L655" i="17"/>
  <c r="N655" i="17" s="1"/>
  <c r="L654" i="17"/>
  <c r="N654" i="17" s="1"/>
  <c r="L653" i="17"/>
  <c r="N653" i="17" s="1"/>
  <c r="L652" i="17"/>
  <c r="N652" i="17" s="1"/>
  <c r="L651" i="17"/>
  <c r="N651" i="17" s="1"/>
  <c r="L650" i="17"/>
  <c r="N650" i="17" s="1"/>
  <c r="L649" i="17"/>
  <c r="N649" i="17" s="1"/>
  <c r="L648" i="17"/>
  <c r="N648" i="17" s="1"/>
  <c r="L647" i="17"/>
  <c r="N647" i="17" s="1"/>
  <c r="L646" i="17"/>
  <c r="N646" i="17" s="1"/>
  <c r="L645" i="17"/>
  <c r="N645" i="17" s="1"/>
  <c r="L644" i="17"/>
  <c r="N644" i="17" s="1"/>
  <c r="L643" i="17"/>
  <c r="N643" i="17" s="1"/>
  <c r="L642" i="17"/>
  <c r="N642" i="17" s="1"/>
  <c r="L641" i="17"/>
  <c r="N641" i="17" s="1"/>
  <c r="L640" i="17"/>
  <c r="N640" i="17" s="1"/>
  <c r="L639" i="17"/>
  <c r="N639" i="17" s="1"/>
  <c r="L638" i="17"/>
  <c r="N638" i="17" s="1"/>
  <c r="L637" i="17"/>
  <c r="N637" i="17" s="1"/>
  <c r="L636" i="17"/>
  <c r="N636" i="17" s="1"/>
  <c r="L635" i="17"/>
  <c r="N635" i="17" s="1"/>
  <c r="L634" i="17"/>
  <c r="N634" i="17" s="1"/>
  <c r="L633" i="17"/>
  <c r="N633" i="17" s="1"/>
  <c r="L632" i="17"/>
  <c r="N632" i="17" s="1"/>
  <c r="L631" i="17"/>
  <c r="N631" i="17" s="1"/>
  <c r="L630" i="17"/>
  <c r="N630" i="17" s="1"/>
  <c r="L629" i="17"/>
  <c r="N629" i="17" s="1"/>
  <c r="L628" i="17"/>
  <c r="N628" i="17" s="1"/>
  <c r="L627" i="17"/>
  <c r="N627" i="17" s="1"/>
  <c r="L626" i="17"/>
  <c r="N626" i="17" s="1"/>
  <c r="L625" i="17"/>
  <c r="N625" i="17" s="1"/>
  <c r="L624" i="17"/>
  <c r="N624" i="17" s="1"/>
  <c r="L623" i="17"/>
  <c r="N623" i="17" s="1"/>
  <c r="L622" i="17"/>
  <c r="N622" i="17" s="1"/>
  <c r="L621" i="17"/>
  <c r="N621" i="17" s="1"/>
  <c r="L620" i="17"/>
  <c r="N620" i="17" s="1"/>
  <c r="L619" i="17"/>
  <c r="N619" i="17" s="1"/>
  <c r="L618" i="17"/>
  <c r="N618" i="17" s="1"/>
  <c r="L617" i="17"/>
  <c r="N617" i="17" s="1"/>
  <c r="L616" i="17"/>
  <c r="N616" i="17" s="1"/>
  <c r="L615" i="17"/>
  <c r="N615" i="17" s="1"/>
  <c r="L614" i="17"/>
  <c r="N614" i="17" s="1"/>
  <c r="L613" i="17"/>
  <c r="N613" i="17" s="1"/>
  <c r="L612" i="17"/>
  <c r="N612" i="17" s="1"/>
  <c r="L611" i="17"/>
  <c r="N611" i="17" s="1"/>
  <c r="L610" i="17"/>
  <c r="N610" i="17" s="1"/>
  <c r="L609" i="17"/>
  <c r="N609" i="17" s="1"/>
  <c r="L608" i="17"/>
  <c r="N608" i="17" s="1"/>
  <c r="L607" i="17"/>
  <c r="N607" i="17" s="1"/>
  <c r="L606" i="17"/>
  <c r="N606" i="17" s="1"/>
  <c r="L605" i="17"/>
  <c r="N605" i="17" s="1"/>
  <c r="L604" i="17"/>
  <c r="N604" i="17" s="1"/>
  <c r="L603" i="17"/>
  <c r="N603" i="17" s="1"/>
  <c r="L602" i="17"/>
  <c r="N602" i="17" s="1"/>
  <c r="L601" i="17"/>
  <c r="N601" i="17" s="1"/>
  <c r="L600" i="17"/>
  <c r="N600" i="17" s="1"/>
  <c r="L599" i="17"/>
  <c r="N599" i="17" s="1"/>
  <c r="L598" i="17"/>
  <c r="N598" i="17" s="1"/>
  <c r="L597" i="17"/>
  <c r="N597" i="17" s="1"/>
  <c r="L596" i="17"/>
  <c r="N596" i="17" s="1"/>
  <c r="L595" i="17"/>
  <c r="N595" i="17" s="1"/>
  <c r="L594" i="17"/>
  <c r="N594" i="17" s="1"/>
  <c r="L593" i="17"/>
  <c r="N593" i="17" s="1"/>
  <c r="L592" i="17"/>
  <c r="N592" i="17" s="1"/>
  <c r="L591" i="17"/>
  <c r="N591" i="17" s="1"/>
  <c r="L590" i="17"/>
  <c r="N590" i="17" s="1"/>
  <c r="L589" i="17"/>
  <c r="N589" i="17" s="1"/>
  <c r="L588" i="17"/>
  <c r="N588" i="17" s="1"/>
  <c r="L587" i="17"/>
  <c r="N587" i="17" s="1"/>
  <c r="L586" i="17"/>
  <c r="N586" i="17" s="1"/>
  <c r="L585" i="17"/>
  <c r="N585" i="17" s="1"/>
  <c r="L584" i="17"/>
  <c r="N584" i="17" s="1"/>
  <c r="L583" i="17"/>
  <c r="N583" i="17" s="1"/>
  <c r="L582" i="17"/>
  <c r="N582" i="17" s="1"/>
  <c r="L581" i="17"/>
  <c r="N581" i="17" s="1"/>
  <c r="L580" i="17"/>
  <c r="N580" i="17" s="1"/>
  <c r="L579" i="17"/>
  <c r="N579" i="17" s="1"/>
  <c r="L578" i="17"/>
  <c r="N578" i="17" s="1"/>
  <c r="L577" i="17"/>
  <c r="N577" i="17" s="1"/>
  <c r="L576" i="17"/>
  <c r="N576" i="17" s="1"/>
  <c r="L575" i="17"/>
  <c r="N575" i="17" s="1"/>
  <c r="L574" i="17"/>
  <c r="N574" i="17" s="1"/>
  <c r="L573" i="17"/>
  <c r="N573" i="17" s="1"/>
  <c r="L572" i="17"/>
  <c r="N572" i="17" s="1"/>
  <c r="L571" i="17"/>
  <c r="N571" i="17" s="1"/>
  <c r="L570" i="17"/>
  <c r="N570" i="17" s="1"/>
  <c r="L569" i="17"/>
  <c r="N569" i="17" s="1"/>
  <c r="L568" i="17"/>
  <c r="N568" i="17" s="1"/>
  <c r="L567" i="17"/>
  <c r="N567" i="17" s="1"/>
  <c r="L566" i="17"/>
  <c r="N566" i="17" s="1"/>
  <c r="L565" i="17"/>
  <c r="N565" i="17" s="1"/>
  <c r="L564" i="17"/>
  <c r="N564" i="17" s="1"/>
  <c r="L563" i="17"/>
  <c r="N563" i="17" s="1"/>
  <c r="L562" i="17"/>
  <c r="N562" i="17" s="1"/>
  <c r="L561" i="17"/>
  <c r="N561" i="17" s="1"/>
  <c r="L560" i="17"/>
  <c r="N560" i="17" s="1"/>
  <c r="L559" i="17"/>
  <c r="N559" i="17" s="1"/>
  <c r="L558" i="17"/>
  <c r="N558" i="17" s="1"/>
  <c r="L557" i="17"/>
  <c r="N557" i="17" s="1"/>
  <c r="L556" i="17"/>
  <c r="N556" i="17" s="1"/>
  <c r="L555" i="17"/>
  <c r="N555" i="17" s="1"/>
  <c r="L554" i="17"/>
  <c r="N554" i="17" s="1"/>
  <c r="L553" i="17"/>
  <c r="N553" i="17" s="1"/>
  <c r="L552" i="17"/>
  <c r="N552" i="17" s="1"/>
  <c r="L551" i="17"/>
  <c r="N551" i="17" s="1"/>
  <c r="L550" i="17"/>
  <c r="N550" i="17" s="1"/>
  <c r="L549" i="17"/>
  <c r="N549" i="17" s="1"/>
  <c r="L548" i="17"/>
  <c r="N548" i="17" s="1"/>
  <c r="L547" i="17"/>
  <c r="N547" i="17" s="1"/>
  <c r="L546" i="17"/>
  <c r="N546" i="17" s="1"/>
  <c r="L545" i="17"/>
  <c r="N545" i="17" s="1"/>
  <c r="L544" i="17"/>
  <c r="N544" i="17" s="1"/>
  <c r="L543" i="17"/>
  <c r="N543" i="17" s="1"/>
  <c r="L542" i="17"/>
  <c r="N542" i="17" s="1"/>
  <c r="L541" i="17"/>
  <c r="N541" i="17" s="1"/>
  <c r="L540" i="17"/>
  <c r="N540" i="17" s="1"/>
  <c r="L539" i="17"/>
  <c r="N539" i="17" s="1"/>
  <c r="L538" i="17"/>
  <c r="N538" i="17" s="1"/>
  <c r="L537" i="17"/>
  <c r="N537" i="17" s="1"/>
  <c r="L536" i="17"/>
  <c r="N536" i="17" s="1"/>
  <c r="L535" i="17"/>
  <c r="N535" i="17" s="1"/>
  <c r="L920" i="16" l="1"/>
  <c r="N920" i="16" s="1"/>
  <c r="N920" i="10"/>
  <c r="L715" i="7"/>
  <c r="I1443" i="4"/>
  <c r="K1443" i="4" s="1"/>
  <c r="I936" i="4"/>
  <c r="K936" i="4" s="1"/>
  <c r="I937" i="4"/>
  <c r="K937" i="4" s="1"/>
  <c r="I465" i="4"/>
  <c r="K465" i="4" s="1"/>
  <c r="I468" i="4"/>
  <c r="K468" i="4" s="1"/>
  <c r="J1443" i="2"/>
  <c r="L1443" i="2" s="1"/>
  <c r="J1036" i="2"/>
  <c r="L1036" i="2" s="1"/>
  <c r="J1199" i="2"/>
  <c r="L1199" i="2" s="1"/>
  <c r="J869" i="2"/>
  <c r="L869" i="2" s="1"/>
  <c r="J870" i="2"/>
  <c r="L870" i="2" s="1"/>
  <c r="J871" i="2"/>
  <c r="L871" i="2" s="1"/>
  <c r="J872" i="2"/>
  <c r="L872" i="2" s="1"/>
  <c r="J873" i="2"/>
  <c r="L873" i="2" s="1"/>
  <c r="J874" i="2"/>
  <c r="L874" i="2" s="1"/>
  <c r="J875" i="2"/>
  <c r="L875" i="2" s="1"/>
  <c r="J877" i="2"/>
  <c r="L877" i="2" s="1"/>
  <c r="J398" i="2"/>
  <c r="L398" i="2" s="1"/>
  <c r="J463" i="2"/>
  <c r="L463" i="2" s="1"/>
  <c r="J464" i="2"/>
  <c r="L464" i="2" s="1"/>
  <c r="J465" i="2"/>
  <c r="L465" i="2" s="1"/>
  <c r="J468" i="2"/>
  <c r="L468" i="2" s="1"/>
  <c r="J648" i="2"/>
  <c r="L648" i="2" s="1"/>
  <c r="J716" i="2"/>
  <c r="L716" i="2" s="1"/>
  <c r="J191" i="2"/>
  <c r="J247" i="2"/>
  <c r="N715" i="7" l="1"/>
  <c r="F597" i="13" l="1"/>
  <c r="L191" i="2" l="1"/>
  <c r="G1191" i="19" l="1"/>
  <c r="G1315" i="19"/>
  <c r="K447" i="17"/>
  <c r="L447" i="17" s="1"/>
  <c r="N447" i="17" s="1"/>
  <c r="K543" i="11"/>
  <c r="L543" i="11" s="1"/>
  <c r="N543" i="11" s="1"/>
  <c r="K544" i="11"/>
  <c r="L544" i="11" s="1"/>
  <c r="N544" i="11" s="1"/>
  <c r="K545" i="11"/>
  <c r="L545" i="11" s="1"/>
  <c r="N545" i="11" s="1"/>
  <c r="K546" i="11"/>
  <c r="L546" i="11" s="1"/>
  <c r="N546" i="11" s="1"/>
  <c r="K547" i="11"/>
  <c r="L547" i="11" s="1"/>
  <c r="N547" i="11" s="1"/>
  <c r="K548" i="11"/>
  <c r="L548" i="11" s="1"/>
  <c r="N548" i="11" s="1"/>
  <c r="K549" i="11"/>
  <c r="L549" i="11" s="1"/>
  <c r="N549" i="11" s="1"/>
  <c r="K550" i="11"/>
  <c r="L550" i="11" s="1"/>
  <c r="N550" i="11" s="1"/>
  <c r="K553" i="11"/>
  <c r="L553" i="11" s="1"/>
  <c r="N553" i="11" s="1"/>
  <c r="K554" i="11"/>
  <c r="L554" i="11" s="1"/>
  <c r="N554" i="11" s="1"/>
  <c r="K555" i="11"/>
  <c r="L555" i="11" s="1"/>
  <c r="N555" i="11" s="1"/>
  <c r="K556" i="11"/>
  <c r="L556" i="11" s="1"/>
  <c r="N556" i="11" s="1"/>
  <c r="K557" i="11"/>
  <c r="L557" i="11" s="1"/>
  <c r="N557" i="11" s="1"/>
  <c r="K558" i="11"/>
  <c r="L558" i="11" s="1"/>
  <c r="N558" i="11" s="1"/>
  <c r="K559" i="11"/>
  <c r="L559" i="11" s="1"/>
  <c r="N559" i="11" s="1"/>
  <c r="K560" i="11"/>
  <c r="L560" i="11" s="1"/>
  <c r="N560" i="11" s="1"/>
  <c r="K561" i="11"/>
  <c r="L561" i="11" s="1"/>
  <c r="N561" i="11" s="1"/>
  <c r="K562" i="11"/>
  <c r="L562" i="11" s="1"/>
  <c r="N562" i="11" s="1"/>
  <c r="K563" i="11"/>
  <c r="L563" i="11" s="1"/>
  <c r="N563" i="11" s="1"/>
  <c r="K564" i="11"/>
  <c r="L564" i="11" s="1"/>
  <c r="N564" i="11" s="1"/>
  <c r="K565" i="11"/>
  <c r="L565" i="11" s="1"/>
  <c r="N565" i="11" s="1"/>
  <c r="K566" i="11"/>
  <c r="L566" i="11" s="1"/>
  <c r="N566" i="11" s="1"/>
  <c r="K567" i="11"/>
  <c r="L567" i="11" s="1"/>
  <c r="N567" i="11" s="1"/>
  <c r="K568" i="11"/>
  <c r="L568" i="11" s="1"/>
  <c r="N568" i="11" s="1"/>
  <c r="K569" i="11"/>
  <c r="L569" i="11" s="1"/>
  <c r="N569" i="11" s="1"/>
  <c r="K570" i="11"/>
  <c r="L570" i="11" s="1"/>
  <c r="N570" i="11" s="1"/>
  <c r="K571" i="11"/>
  <c r="L571" i="11" s="1"/>
  <c r="N571" i="11" s="1"/>
  <c r="K572" i="11"/>
  <c r="L572" i="11" s="1"/>
  <c r="N572" i="11" s="1"/>
  <c r="K577" i="11"/>
  <c r="L577" i="11" s="1"/>
  <c r="N577" i="11" s="1"/>
  <c r="K578" i="11"/>
  <c r="L578" i="11" s="1"/>
  <c r="N578" i="11" s="1"/>
  <c r="K579" i="11"/>
  <c r="L579" i="11" s="1"/>
  <c r="N579" i="11" s="1"/>
  <c r="K580" i="11"/>
  <c r="L580" i="11" s="1"/>
  <c r="N580" i="11" s="1"/>
  <c r="K581" i="11"/>
  <c r="L581" i="11" s="1"/>
  <c r="N581" i="11" s="1"/>
  <c r="K582" i="11"/>
  <c r="L582" i="11" s="1"/>
  <c r="N582" i="11" s="1"/>
  <c r="K583" i="11"/>
  <c r="L583" i="11" s="1"/>
  <c r="N583" i="11" s="1"/>
  <c r="K584" i="11"/>
  <c r="L584" i="11" s="1"/>
  <c r="N584" i="11" s="1"/>
  <c r="K585" i="11"/>
  <c r="L585" i="11" s="1"/>
  <c r="N585" i="11" s="1"/>
  <c r="K586" i="11"/>
  <c r="L586" i="11" s="1"/>
  <c r="N586" i="11" s="1"/>
  <c r="K587" i="11"/>
  <c r="L587" i="11" s="1"/>
  <c r="N587" i="11" s="1"/>
  <c r="K588" i="11"/>
  <c r="L588" i="11" s="1"/>
  <c r="N588" i="11" s="1"/>
  <c r="K589" i="11"/>
  <c r="L589" i="11" s="1"/>
  <c r="N589" i="11" s="1"/>
  <c r="K590" i="11"/>
  <c r="L590" i="11" s="1"/>
  <c r="N590" i="11" s="1"/>
  <c r="K591" i="11"/>
  <c r="L591" i="11" s="1"/>
  <c r="N591" i="11" s="1"/>
  <c r="K592" i="11"/>
  <c r="L592" i="11" s="1"/>
  <c r="N592" i="11" s="1"/>
  <c r="K593" i="11"/>
  <c r="L593" i="11" s="1"/>
  <c r="N593" i="11" s="1"/>
  <c r="K594" i="11"/>
  <c r="L594" i="11" s="1"/>
  <c r="N594" i="11" s="1"/>
  <c r="K595" i="11"/>
  <c r="L595" i="11" s="1"/>
  <c r="N595" i="11" s="1"/>
  <c r="K596" i="11"/>
  <c r="L596" i="11" s="1"/>
  <c r="N596" i="11" s="1"/>
  <c r="K597" i="11"/>
  <c r="L597" i="11" s="1"/>
  <c r="N597" i="11" s="1"/>
  <c r="K598" i="11"/>
  <c r="L598" i="11" s="1"/>
  <c r="N598" i="11" s="1"/>
  <c r="K599" i="11"/>
  <c r="L599" i="11" s="1"/>
  <c r="N599" i="11" s="1"/>
  <c r="K600" i="11"/>
  <c r="L600" i="11" s="1"/>
  <c r="N600" i="11" s="1"/>
  <c r="K601" i="11"/>
  <c r="L601" i="11" s="1"/>
  <c r="N601" i="11" s="1"/>
  <c r="K602" i="11"/>
  <c r="L602" i="11" s="1"/>
  <c r="N602" i="11" s="1"/>
  <c r="K603" i="11"/>
  <c r="L603" i="11" s="1"/>
  <c r="N603" i="11" s="1"/>
  <c r="K604" i="11"/>
  <c r="L604" i="11" s="1"/>
  <c r="N604" i="11" s="1"/>
  <c r="K605" i="11"/>
  <c r="L605" i="11" s="1"/>
  <c r="N605" i="11" s="1"/>
  <c r="K606" i="11"/>
  <c r="L606" i="11" s="1"/>
  <c r="N606" i="11" s="1"/>
  <c r="K607" i="11"/>
  <c r="L607" i="11" s="1"/>
  <c r="N607" i="11" s="1"/>
  <c r="K608" i="11"/>
  <c r="L608" i="11" s="1"/>
  <c r="N608" i="11" s="1"/>
  <c r="K609" i="11"/>
  <c r="L609" i="11" s="1"/>
  <c r="N609" i="11" s="1"/>
  <c r="K610" i="11"/>
  <c r="L610" i="11" s="1"/>
  <c r="N610" i="11" s="1"/>
  <c r="K611" i="11"/>
  <c r="L611" i="11" s="1"/>
  <c r="N611" i="11" s="1"/>
  <c r="K612" i="11"/>
  <c r="L612" i="11" s="1"/>
  <c r="N612" i="11" s="1"/>
  <c r="K613" i="11"/>
  <c r="L613" i="11" s="1"/>
  <c r="N613" i="11" s="1"/>
  <c r="K614" i="11"/>
  <c r="L614" i="11" s="1"/>
  <c r="N614" i="11" s="1"/>
  <c r="K615" i="11"/>
  <c r="L615" i="11" s="1"/>
  <c r="N615" i="11" s="1"/>
  <c r="K616" i="11"/>
  <c r="L616" i="11" s="1"/>
  <c r="N616" i="11" s="1"/>
  <c r="K617" i="11"/>
  <c r="L617" i="11" s="1"/>
  <c r="N617" i="11" s="1"/>
  <c r="K618" i="11"/>
  <c r="L618" i="11" s="1"/>
  <c r="N618" i="11" s="1"/>
  <c r="K619" i="11"/>
  <c r="L619" i="11" s="1"/>
  <c r="N619" i="11" s="1"/>
  <c r="K620" i="11"/>
  <c r="L620" i="11" s="1"/>
  <c r="N620" i="11" s="1"/>
  <c r="K621" i="11"/>
  <c r="L621" i="11" s="1"/>
  <c r="N621" i="11" s="1"/>
  <c r="K622" i="11"/>
  <c r="L622" i="11" s="1"/>
  <c r="N622" i="11" s="1"/>
  <c r="K623" i="11"/>
  <c r="L623" i="11" s="1"/>
  <c r="N623" i="11" s="1"/>
  <c r="K624" i="11"/>
  <c r="L624" i="11" s="1"/>
  <c r="N624" i="11" s="1"/>
  <c r="K625" i="11"/>
  <c r="L625" i="11" s="1"/>
  <c r="N625" i="11" s="1"/>
  <c r="K626" i="11"/>
  <c r="L626" i="11" s="1"/>
  <c r="N626" i="11" s="1"/>
  <c r="K627" i="11"/>
  <c r="L627" i="11" s="1"/>
  <c r="N627" i="11" s="1"/>
  <c r="K628" i="11"/>
  <c r="L628" i="11" s="1"/>
  <c r="N628" i="11" s="1"/>
  <c r="K629" i="11"/>
  <c r="L629" i="11" s="1"/>
  <c r="N629" i="11" s="1"/>
  <c r="K630" i="11"/>
  <c r="L630" i="11" s="1"/>
  <c r="N630" i="11" s="1"/>
  <c r="K631" i="11"/>
  <c r="L631" i="11" s="1"/>
  <c r="N631" i="11" s="1"/>
  <c r="K632" i="11"/>
  <c r="L632" i="11" s="1"/>
  <c r="N632" i="11" s="1"/>
  <c r="K633" i="11"/>
  <c r="L633" i="11" s="1"/>
  <c r="N633" i="11" s="1"/>
  <c r="K634" i="11"/>
  <c r="L634" i="11" s="1"/>
  <c r="N634" i="11" s="1"/>
  <c r="K635" i="11"/>
  <c r="L635" i="11" s="1"/>
  <c r="N635" i="11" s="1"/>
  <c r="K636" i="11"/>
  <c r="L636" i="11" s="1"/>
  <c r="N636" i="11" s="1"/>
  <c r="K637" i="11"/>
  <c r="L637" i="11" s="1"/>
  <c r="N637" i="11" s="1"/>
  <c r="K639" i="11"/>
  <c r="L639" i="11" s="1"/>
  <c r="N639" i="11" s="1"/>
  <c r="K640" i="11"/>
  <c r="L640" i="11" s="1"/>
  <c r="N640" i="11" s="1"/>
  <c r="K641" i="11"/>
  <c r="L641" i="11" s="1"/>
  <c r="N641" i="11" s="1"/>
  <c r="K642" i="11"/>
  <c r="L642" i="11" s="1"/>
  <c r="N642" i="11" s="1"/>
  <c r="K643" i="11"/>
  <c r="L643" i="11" s="1"/>
  <c r="N643" i="11" s="1"/>
  <c r="K644" i="11"/>
  <c r="L644" i="11" s="1"/>
  <c r="N644" i="11" s="1"/>
  <c r="K645" i="11"/>
  <c r="L645" i="11" s="1"/>
  <c r="N645" i="11" s="1"/>
  <c r="K646" i="11"/>
  <c r="L646" i="11" s="1"/>
  <c r="N646" i="11" s="1"/>
  <c r="K647" i="11"/>
  <c r="L647" i="11" s="1"/>
  <c r="N647" i="11" s="1"/>
  <c r="K648" i="11"/>
  <c r="L648" i="11" s="1"/>
  <c r="N648" i="11" s="1"/>
  <c r="K649" i="11"/>
  <c r="L649" i="11" s="1"/>
  <c r="N649" i="11" s="1"/>
  <c r="K650" i="11"/>
  <c r="L650" i="11" s="1"/>
  <c r="N650" i="11" s="1"/>
  <c r="K651" i="11"/>
  <c r="L651" i="11" s="1"/>
  <c r="N651" i="11" s="1"/>
  <c r="K652" i="11"/>
  <c r="L652" i="11" s="1"/>
  <c r="N652" i="11" s="1"/>
  <c r="K653" i="11"/>
  <c r="L653" i="11" s="1"/>
  <c r="N653" i="11" s="1"/>
  <c r="K654" i="11"/>
  <c r="L654" i="11" s="1"/>
  <c r="N654" i="11" s="1"/>
  <c r="K655" i="11"/>
  <c r="L655" i="11" s="1"/>
  <c r="N655" i="11" s="1"/>
  <c r="K656" i="11"/>
  <c r="L656" i="11" s="1"/>
  <c r="N656" i="11" s="1"/>
  <c r="K657" i="11"/>
  <c r="L657" i="11" s="1"/>
  <c r="N657" i="11" s="1"/>
  <c r="K658" i="11"/>
  <c r="L658" i="11" s="1"/>
  <c r="N658" i="11" s="1"/>
  <c r="K659" i="11"/>
  <c r="L659" i="11" s="1"/>
  <c r="N659" i="11" s="1"/>
  <c r="K660" i="11"/>
  <c r="L660" i="11" s="1"/>
  <c r="N660" i="11" s="1"/>
  <c r="K661" i="11"/>
  <c r="L661" i="11" s="1"/>
  <c r="N661" i="11" s="1"/>
  <c r="K662" i="11"/>
  <c r="L662" i="11" s="1"/>
  <c r="N662" i="11" s="1"/>
  <c r="K663" i="11"/>
  <c r="L663" i="11" s="1"/>
  <c r="N663" i="11" s="1"/>
  <c r="K664" i="11"/>
  <c r="L664" i="11" s="1"/>
  <c r="N664" i="11" s="1"/>
  <c r="K665" i="11"/>
  <c r="L665" i="11" s="1"/>
  <c r="N665" i="11" s="1"/>
  <c r="K666" i="11"/>
  <c r="L666" i="11" s="1"/>
  <c r="N666" i="11" s="1"/>
  <c r="K667" i="11"/>
  <c r="L667" i="11" s="1"/>
  <c r="N667" i="11" s="1"/>
  <c r="K668" i="11"/>
  <c r="L668" i="11" s="1"/>
  <c r="N668" i="11" s="1"/>
  <c r="K669" i="11"/>
  <c r="L669" i="11" s="1"/>
  <c r="N669" i="11" s="1"/>
  <c r="K670" i="11"/>
  <c r="L670" i="11" s="1"/>
  <c r="N670" i="11" s="1"/>
  <c r="K671" i="11"/>
  <c r="L671" i="11" s="1"/>
  <c r="N671" i="11" s="1"/>
  <c r="K672" i="11"/>
  <c r="L672" i="11" s="1"/>
  <c r="N672" i="11" s="1"/>
  <c r="K673" i="11"/>
  <c r="L673" i="11" s="1"/>
  <c r="N673" i="11" s="1"/>
  <c r="K674" i="11"/>
  <c r="L674" i="11" s="1"/>
  <c r="N674" i="11" s="1"/>
  <c r="K675" i="11"/>
  <c r="L675" i="11" s="1"/>
  <c r="N675" i="11" s="1"/>
  <c r="K676" i="11"/>
  <c r="L676" i="11" s="1"/>
  <c r="N676" i="11" s="1"/>
  <c r="K677" i="11"/>
  <c r="L677" i="11" s="1"/>
  <c r="N677" i="11" s="1"/>
  <c r="K678" i="11"/>
  <c r="L678" i="11" s="1"/>
  <c r="N678" i="11" s="1"/>
  <c r="K679" i="11"/>
  <c r="L679" i="11" s="1"/>
  <c r="N679" i="11" s="1"/>
  <c r="K680" i="11"/>
  <c r="L680" i="11" s="1"/>
  <c r="N680" i="11" s="1"/>
  <c r="K681" i="11"/>
  <c r="L681" i="11" s="1"/>
  <c r="N681" i="11" s="1"/>
  <c r="K682" i="11"/>
  <c r="L682" i="11" s="1"/>
  <c r="N682" i="11" s="1"/>
  <c r="K683" i="11"/>
  <c r="L683" i="11" s="1"/>
  <c r="N683" i="11" s="1"/>
  <c r="K684" i="11"/>
  <c r="L684" i="11" s="1"/>
  <c r="N684" i="11" s="1"/>
  <c r="K685" i="11"/>
  <c r="L685" i="11" s="1"/>
  <c r="N685" i="11" s="1"/>
  <c r="K686" i="11"/>
  <c r="L686" i="11" s="1"/>
  <c r="N686" i="11" s="1"/>
  <c r="K687" i="11"/>
  <c r="L687" i="11" s="1"/>
  <c r="N687" i="11" s="1"/>
  <c r="K688" i="11"/>
  <c r="L688" i="11" s="1"/>
  <c r="N688" i="11" s="1"/>
  <c r="K689" i="11"/>
  <c r="L689" i="11" s="1"/>
  <c r="N689" i="11" s="1"/>
  <c r="K690" i="11"/>
  <c r="L690" i="11" s="1"/>
  <c r="N690" i="11" s="1"/>
  <c r="K691" i="11"/>
  <c r="L691" i="11" s="1"/>
  <c r="N691" i="11" s="1"/>
  <c r="K692" i="11"/>
  <c r="L692" i="11" s="1"/>
  <c r="N692" i="11" s="1"/>
  <c r="K693" i="11"/>
  <c r="L693" i="11" s="1"/>
  <c r="N693" i="11" s="1"/>
  <c r="K694" i="11"/>
  <c r="L694" i="11" s="1"/>
  <c r="N694" i="11" s="1"/>
  <c r="K695" i="11"/>
  <c r="L695" i="11" s="1"/>
  <c r="N695" i="11" s="1"/>
  <c r="K696" i="11"/>
  <c r="L696" i="11" s="1"/>
  <c r="N696" i="11" s="1"/>
  <c r="K697" i="11"/>
  <c r="L697" i="11" s="1"/>
  <c r="N697" i="11" s="1"/>
  <c r="K698" i="11"/>
  <c r="L698" i="11" s="1"/>
  <c r="N698" i="11" s="1"/>
  <c r="K699" i="11"/>
  <c r="L699" i="11" s="1"/>
  <c r="N699" i="11" s="1"/>
  <c r="K700" i="11"/>
  <c r="L700" i="11" s="1"/>
  <c r="N700" i="11" s="1"/>
  <c r="K701" i="11"/>
  <c r="L701" i="11" s="1"/>
  <c r="N701" i="11" s="1"/>
  <c r="K702" i="11"/>
  <c r="L702" i="11" s="1"/>
  <c r="N702" i="11" s="1"/>
  <c r="K703" i="11"/>
  <c r="L703" i="11" s="1"/>
  <c r="N703" i="11" s="1"/>
  <c r="K704" i="11"/>
  <c r="L704" i="11" s="1"/>
  <c r="N704" i="11" s="1"/>
  <c r="K705" i="11"/>
  <c r="L705" i="11" s="1"/>
  <c r="N705" i="11" s="1"/>
  <c r="K706" i="11"/>
  <c r="L706" i="11" s="1"/>
  <c r="N706" i="11" s="1"/>
  <c r="K707" i="11"/>
  <c r="L707" i="11" s="1"/>
  <c r="N707" i="11" s="1"/>
  <c r="K708" i="11"/>
  <c r="L708" i="11" s="1"/>
  <c r="N708" i="11" s="1"/>
  <c r="K709" i="11"/>
  <c r="L709" i="11" s="1"/>
  <c r="N709" i="11" s="1"/>
  <c r="K710" i="11"/>
  <c r="L710" i="11" s="1"/>
  <c r="N710" i="11" s="1"/>
  <c r="K711" i="11"/>
  <c r="L711" i="11" s="1"/>
  <c r="N711" i="11" s="1"/>
  <c r="K712" i="11"/>
  <c r="L712" i="11" s="1"/>
  <c r="N712" i="11" s="1"/>
  <c r="K713" i="11"/>
  <c r="L713" i="11" s="1"/>
  <c r="N713" i="11" s="1"/>
  <c r="K714" i="11"/>
  <c r="L714" i="11" s="1"/>
  <c r="N714" i="11" s="1"/>
  <c r="K716" i="11"/>
  <c r="L716" i="11" s="1"/>
  <c r="N716" i="11" s="1"/>
  <c r="K717" i="11"/>
  <c r="L717" i="11" s="1"/>
  <c r="N717" i="11" s="1"/>
  <c r="K718" i="11"/>
  <c r="L718" i="11" s="1"/>
  <c r="N718" i="11" s="1"/>
  <c r="K719" i="11"/>
  <c r="L719" i="11" s="1"/>
  <c r="N719" i="11" s="1"/>
  <c r="K720" i="11"/>
  <c r="L720" i="11" s="1"/>
  <c r="N720" i="11" s="1"/>
  <c r="K721" i="11"/>
  <c r="L721" i="11" s="1"/>
  <c r="N721" i="11" s="1"/>
  <c r="K722" i="11"/>
  <c r="L722" i="11" s="1"/>
  <c r="N722" i="11" s="1"/>
  <c r="K723" i="11"/>
  <c r="L723" i="11" s="1"/>
  <c r="N723" i="11" s="1"/>
  <c r="K724" i="11"/>
  <c r="L724" i="11" s="1"/>
  <c r="N724" i="11" s="1"/>
  <c r="K725" i="11"/>
  <c r="L725" i="11" s="1"/>
  <c r="N725" i="11" s="1"/>
  <c r="K726" i="11"/>
  <c r="L726" i="11" s="1"/>
  <c r="N726" i="11" s="1"/>
  <c r="K727" i="11"/>
  <c r="L727" i="11" s="1"/>
  <c r="N727" i="11" s="1"/>
  <c r="K728" i="11"/>
  <c r="L728" i="11" s="1"/>
  <c r="N728" i="11" s="1"/>
  <c r="K729" i="11"/>
  <c r="L729" i="11" s="1"/>
  <c r="N729" i="11" s="1"/>
  <c r="K730" i="11"/>
  <c r="L730" i="11" s="1"/>
  <c r="N730" i="11" s="1"/>
  <c r="K731" i="11"/>
  <c r="L731" i="11" s="1"/>
  <c r="N731" i="11" s="1"/>
  <c r="K737" i="11"/>
  <c r="L737" i="11" s="1"/>
  <c r="N737" i="11" s="1"/>
  <c r="K738" i="11"/>
  <c r="L738" i="11" s="1"/>
  <c r="N738" i="11" s="1"/>
  <c r="K739" i="11"/>
  <c r="L739" i="11" s="1"/>
  <c r="N739" i="11" s="1"/>
  <c r="K740" i="11"/>
  <c r="L740" i="11" s="1"/>
  <c r="N740" i="11" s="1"/>
  <c r="K741" i="11"/>
  <c r="L741" i="11" s="1"/>
  <c r="N741" i="11" s="1"/>
  <c r="K742" i="11"/>
  <c r="L742" i="11" s="1"/>
  <c r="N742" i="11" s="1"/>
  <c r="K743" i="11"/>
  <c r="L743" i="11" s="1"/>
  <c r="N743" i="11" s="1"/>
  <c r="K744" i="11"/>
  <c r="L744" i="11" s="1"/>
  <c r="N744" i="11" s="1"/>
  <c r="K745" i="11"/>
  <c r="L745" i="11" s="1"/>
  <c r="N745" i="11" s="1"/>
  <c r="K746" i="11"/>
  <c r="L746" i="11" s="1"/>
  <c r="N746" i="11" s="1"/>
  <c r="K747" i="11"/>
  <c r="L747" i="11" s="1"/>
  <c r="N747" i="11" s="1"/>
  <c r="K748" i="11"/>
  <c r="L748" i="11" s="1"/>
  <c r="N748" i="11" s="1"/>
  <c r="K749" i="11"/>
  <c r="L749" i="11" s="1"/>
  <c r="N749" i="11" s="1"/>
  <c r="K750" i="11"/>
  <c r="L750" i="11" s="1"/>
  <c r="N750" i="11" s="1"/>
  <c r="K751" i="11"/>
  <c r="L751" i="11" s="1"/>
  <c r="N751" i="11" s="1"/>
  <c r="K752" i="11"/>
  <c r="L752" i="11" s="1"/>
  <c r="N752" i="11" s="1"/>
  <c r="K753" i="11"/>
  <c r="L753" i="11" s="1"/>
  <c r="N753" i="11" s="1"/>
  <c r="K754" i="11"/>
  <c r="L754" i="11" s="1"/>
  <c r="N754" i="11" s="1"/>
  <c r="K755" i="11"/>
  <c r="L755" i="11" s="1"/>
  <c r="N755" i="11" s="1"/>
  <c r="K756" i="11"/>
  <c r="L756" i="11" s="1"/>
  <c r="N756" i="11" s="1"/>
  <c r="K757" i="11"/>
  <c r="L757" i="11" s="1"/>
  <c r="N757" i="11" s="1"/>
  <c r="K758" i="11"/>
  <c r="L758" i="11" s="1"/>
  <c r="N758" i="11" s="1"/>
  <c r="K759" i="11"/>
  <c r="L759" i="11" s="1"/>
  <c r="N759" i="11" s="1"/>
  <c r="K760" i="11"/>
  <c r="L760" i="11" s="1"/>
  <c r="N760" i="11" s="1"/>
  <c r="K761" i="11"/>
  <c r="L761" i="11" s="1"/>
  <c r="N761" i="11" s="1"/>
  <c r="K762" i="11"/>
  <c r="L762" i="11" s="1"/>
  <c r="N762" i="11" s="1"/>
  <c r="K763" i="11"/>
  <c r="L763" i="11" s="1"/>
  <c r="N763" i="11" s="1"/>
  <c r="K764" i="11"/>
  <c r="L764" i="11" s="1"/>
  <c r="N764" i="11" s="1"/>
  <c r="K765" i="11"/>
  <c r="L765" i="11" s="1"/>
  <c r="N765" i="11" s="1"/>
  <c r="K892" i="11"/>
  <c r="L892" i="11" s="1"/>
  <c r="N892" i="11" s="1"/>
  <c r="K542" i="11"/>
  <c r="K446" i="11"/>
  <c r="L446" i="11" s="1"/>
  <c r="N446" i="11" s="1"/>
  <c r="K447" i="11"/>
  <c r="L447" i="11" s="1"/>
  <c r="N447" i="11" s="1"/>
  <c r="K448" i="11"/>
  <c r="L448" i="11" s="1"/>
  <c r="N448" i="11" s="1"/>
  <c r="K449" i="11"/>
  <c r="L449" i="11" s="1"/>
  <c r="N449" i="11" s="1"/>
  <c r="K450" i="11"/>
  <c r="L450" i="11" s="1"/>
  <c r="N450" i="11" s="1"/>
  <c r="K451" i="11"/>
  <c r="L451" i="11" s="1"/>
  <c r="N451" i="11" s="1"/>
  <c r="K452" i="11"/>
  <c r="L452" i="11" s="1"/>
  <c r="N452" i="11" s="1"/>
  <c r="K1316" i="16"/>
  <c r="L1316" i="16" s="1"/>
  <c r="N1316" i="16" s="1"/>
  <c r="K1317" i="16"/>
  <c r="L1317" i="16" s="1"/>
  <c r="N1317" i="16" s="1"/>
  <c r="K1318" i="16"/>
  <c r="L1318" i="16" s="1"/>
  <c r="N1318" i="16" s="1"/>
  <c r="K1319" i="16"/>
  <c r="L1319" i="16" s="1"/>
  <c r="N1319" i="16" s="1"/>
  <c r="K1320" i="16"/>
  <c r="L1320" i="16" s="1"/>
  <c r="N1320" i="16" s="1"/>
  <c r="K1321" i="16"/>
  <c r="L1321" i="16" s="1"/>
  <c r="N1321" i="16" s="1"/>
  <c r="K1322" i="16"/>
  <c r="L1322" i="16" s="1"/>
  <c r="N1322" i="16" s="1"/>
  <c r="K1323" i="16"/>
  <c r="L1323" i="16" s="1"/>
  <c r="N1323" i="16" s="1"/>
  <c r="K1324" i="16"/>
  <c r="L1324" i="16" s="1"/>
  <c r="N1324" i="16" s="1"/>
  <c r="K1325" i="16"/>
  <c r="L1325" i="16" s="1"/>
  <c r="N1325" i="16" s="1"/>
  <c r="K1326" i="16"/>
  <c r="L1326" i="16" s="1"/>
  <c r="N1326" i="16" s="1"/>
  <c r="K1327" i="16"/>
  <c r="L1327" i="16" s="1"/>
  <c r="N1327" i="16" s="1"/>
  <c r="K1328" i="16"/>
  <c r="L1328" i="16" s="1"/>
  <c r="N1328" i="16" s="1"/>
  <c r="K1329" i="16"/>
  <c r="L1329" i="16" s="1"/>
  <c r="N1329" i="16" s="1"/>
  <c r="L1490" i="10"/>
  <c r="N1490" i="10" s="1"/>
  <c r="K1316" i="10"/>
  <c r="L1316" i="10" s="1"/>
  <c r="N1316" i="10" s="1"/>
  <c r="K1317" i="10"/>
  <c r="L1317" i="10" s="1"/>
  <c r="N1317" i="10" s="1"/>
  <c r="K1318" i="10"/>
  <c r="L1318" i="10" s="1"/>
  <c r="N1318" i="10" s="1"/>
  <c r="K1319" i="10"/>
  <c r="L1319" i="10" s="1"/>
  <c r="N1319" i="10" s="1"/>
  <c r="K1320" i="10"/>
  <c r="L1320" i="10" s="1"/>
  <c r="N1320" i="10" s="1"/>
  <c r="K1321" i="10"/>
  <c r="L1321" i="10" s="1"/>
  <c r="N1321" i="10" s="1"/>
  <c r="K1322" i="10"/>
  <c r="L1322" i="10" s="1"/>
  <c r="N1322" i="10" s="1"/>
  <c r="K1323" i="10"/>
  <c r="L1323" i="10" s="1"/>
  <c r="N1323" i="10" s="1"/>
  <c r="K1324" i="10"/>
  <c r="L1324" i="10" s="1"/>
  <c r="N1324" i="10" s="1"/>
  <c r="K1325" i="10"/>
  <c r="L1325" i="10" s="1"/>
  <c r="N1325" i="10" s="1"/>
  <c r="K1326" i="10"/>
  <c r="L1326" i="10" s="1"/>
  <c r="N1326" i="10" s="1"/>
  <c r="K1327" i="10"/>
  <c r="L1327" i="10" s="1"/>
  <c r="N1327" i="10" s="1"/>
  <c r="K1328" i="10"/>
  <c r="L1328" i="10" s="1"/>
  <c r="N1328" i="10" s="1"/>
  <c r="K1329" i="10"/>
  <c r="L1329" i="10" s="1"/>
  <c r="N1329" i="10" s="1"/>
  <c r="L1427" i="9"/>
  <c r="L1428" i="9"/>
  <c r="L1429" i="9"/>
  <c r="L1430" i="9"/>
  <c r="L1431" i="9"/>
  <c r="L1432" i="9"/>
  <c r="L1433" i="9"/>
  <c r="L1434" i="9"/>
  <c r="L1435" i="9"/>
  <c r="L1436" i="9"/>
  <c r="L1437" i="9"/>
  <c r="L1438" i="9"/>
  <c r="L1439" i="9"/>
  <c r="L1440" i="9"/>
  <c r="L1441" i="9"/>
  <c r="L1442" i="9"/>
  <c r="L1443" i="9"/>
  <c r="L1444" i="9"/>
  <c r="L1445" i="9"/>
  <c r="L1446" i="9"/>
  <c r="L1447" i="9"/>
  <c r="L1448" i="9"/>
  <c r="L1449" i="9"/>
  <c r="L1450" i="9"/>
  <c r="L1451" i="9"/>
  <c r="L1452" i="9"/>
  <c r="L1453" i="9"/>
  <c r="L1454" i="9"/>
  <c r="L1455" i="9"/>
  <c r="L1456" i="9"/>
  <c r="L1457" i="9"/>
  <c r="L1458" i="9"/>
  <c r="L1459" i="9"/>
  <c r="L1460" i="9"/>
  <c r="L1461" i="9"/>
  <c r="L1462" i="9"/>
  <c r="L1463" i="9"/>
  <c r="L1464" i="9"/>
  <c r="L1465" i="9"/>
  <c r="L1466" i="9"/>
  <c r="L1467" i="9"/>
  <c r="L1468" i="9"/>
  <c r="L1469" i="9"/>
  <c r="L1470" i="9"/>
  <c r="L1471" i="9"/>
  <c r="L1472" i="9"/>
  <c r="L1473" i="9"/>
  <c r="L1474" i="9"/>
  <c r="L1475" i="9"/>
  <c r="L1476" i="9"/>
  <c r="L1477" i="9"/>
  <c r="L1478" i="9"/>
  <c r="L1479" i="9"/>
  <c r="L1480" i="9"/>
  <c r="L1481" i="9"/>
  <c r="L1482" i="9"/>
  <c r="L1483" i="9"/>
  <c r="L1484" i="9"/>
  <c r="L1485" i="9"/>
  <c r="L1486" i="9"/>
  <c r="L1487" i="9"/>
  <c r="L1488" i="9"/>
  <c r="L1489" i="9"/>
  <c r="L1490" i="9"/>
  <c r="L1426" i="9"/>
  <c r="K966" i="9"/>
  <c r="L966" i="9"/>
  <c r="K967" i="9"/>
  <c r="L967" i="9"/>
  <c r="K968" i="9"/>
  <c r="L968" i="9"/>
  <c r="K969" i="9"/>
  <c r="L969" i="9"/>
  <c r="K970" i="9"/>
  <c r="L970" i="9"/>
  <c r="K971" i="9"/>
  <c r="L971" i="9"/>
  <c r="K972" i="9"/>
  <c r="L972" i="9"/>
  <c r="K973" i="9"/>
  <c r="L973" i="9"/>
  <c r="K974" i="9"/>
  <c r="L974" i="9"/>
  <c r="K975" i="9"/>
  <c r="L975" i="9"/>
  <c r="K976" i="9"/>
  <c r="L976" i="9"/>
  <c r="K977" i="9"/>
  <c r="L977" i="9"/>
  <c r="K978" i="9"/>
  <c r="L978" i="9"/>
  <c r="K979" i="9"/>
  <c r="L979" i="9"/>
  <c r="K980" i="9"/>
  <c r="L980" i="9"/>
  <c r="K981" i="9"/>
  <c r="L981" i="9"/>
  <c r="K982" i="9"/>
  <c r="L982" i="9"/>
  <c r="K983" i="9"/>
  <c r="L983" i="9"/>
  <c r="K984" i="9"/>
  <c r="L984" i="9"/>
  <c r="K985" i="9"/>
  <c r="L985" i="9"/>
  <c r="K986" i="9"/>
  <c r="L986" i="9"/>
  <c r="K987" i="9"/>
  <c r="L987" i="9"/>
  <c r="K988" i="9"/>
  <c r="L988" i="9"/>
  <c r="K989" i="9"/>
  <c r="L989" i="9"/>
  <c r="K990" i="9"/>
  <c r="L990" i="9"/>
  <c r="K991" i="9"/>
  <c r="L991" i="9"/>
  <c r="K992" i="9"/>
  <c r="L992" i="9"/>
  <c r="K993" i="9"/>
  <c r="L993" i="9"/>
  <c r="K994" i="9"/>
  <c r="L994" i="9"/>
  <c r="K995" i="9"/>
  <c r="L995" i="9"/>
  <c r="K996" i="9"/>
  <c r="L996" i="9"/>
  <c r="K997" i="9"/>
  <c r="L997" i="9"/>
  <c r="K998" i="9"/>
  <c r="L998" i="9"/>
  <c r="K999" i="9"/>
  <c r="L999" i="9"/>
  <c r="K1000" i="9"/>
  <c r="L1000" i="9"/>
  <c r="K1001" i="9"/>
  <c r="L1001" i="9"/>
  <c r="K1002" i="9"/>
  <c r="L1002" i="9"/>
  <c r="K1003" i="9"/>
  <c r="L1003" i="9"/>
  <c r="K1004" i="9"/>
  <c r="L1004" i="9"/>
  <c r="K1005" i="9"/>
  <c r="L1005" i="9"/>
  <c r="K1006" i="9"/>
  <c r="L1006" i="9"/>
  <c r="K1007" i="9"/>
  <c r="L1007" i="9"/>
  <c r="K1008" i="9"/>
  <c r="L1008" i="9"/>
  <c r="K1009" i="9"/>
  <c r="L1009" i="9"/>
  <c r="K1010" i="9"/>
  <c r="L1010" i="9"/>
  <c r="K1011" i="9"/>
  <c r="L1011" i="9"/>
  <c r="K1012" i="9"/>
  <c r="L1012" i="9"/>
  <c r="K1013" i="9"/>
  <c r="L1013" i="9"/>
  <c r="K1014" i="9"/>
  <c r="L1014" i="9"/>
  <c r="K1015" i="9"/>
  <c r="L1015" i="9"/>
  <c r="K1016" i="9"/>
  <c r="L1016" i="9"/>
  <c r="K1017" i="9"/>
  <c r="L1017" i="9"/>
  <c r="K1018" i="9"/>
  <c r="L1018" i="9"/>
  <c r="K1019" i="9"/>
  <c r="L1019" i="9"/>
  <c r="K1020" i="9"/>
  <c r="L1020" i="9"/>
  <c r="K1021" i="9"/>
  <c r="L1021" i="9"/>
  <c r="K1022" i="9"/>
  <c r="L1022" i="9"/>
  <c r="K1023" i="9"/>
  <c r="L1023" i="9"/>
  <c r="K1024" i="9"/>
  <c r="L1024" i="9"/>
  <c r="K1025" i="9"/>
  <c r="L1025" i="9"/>
  <c r="K1026" i="9"/>
  <c r="L1026" i="9"/>
  <c r="K1027" i="9"/>
  <c r="L1027" i="9"/>
  <c r="K1028" i="9"/>
  <c r="L1028" i="9"/>
  <c r="K1029" i="9"/>
  <c r="L1029" i="9"/>
  <c r="K1030" i="9"/>
  <c r="L1030" i="9"/>
  <c r="K1031" i="9"/>
  <c r="L1031" i="9"/>
  <c r="K1032" i="9"/>
  <c r="L1032" i="9"/>
  <c r="K1033" i="9"/>
  <c r="L1033" i="9"/>
  <c r="K1034" i="9"/>
  <c r="L1034" i="9"/>
  <c r="K1035" i="9"/>
  <c r="L1035" i="9"/>
  <c r="K1036" i="9"/>
  <c r="L1036" i="9"/>
  <c r="K1037" i="9"/>
  <c r="L1037" i="9"/>
  <c r="K1038" i="9"/>
  <c r="L1038" i="9"/>
  <c r="K1039" i="9"/>
  <c r="L1039" i="9"/>
  <c r="K1040" i="9"/>
  <c r="L1040" i="9"/>
  <c r="K1041" i="9"/>
  <c r="L1041" i="9"/>
  <c r="K1042" i="9"/>
  <c r="L1042" i="9"/>
  <c r="K1043" i="9"/>
  <c r="L1043" i="9"/>
  <c r="K1044" i="9"/>
  <c r="L1044" i="9"/>
  <c r="K1045" i="9"/>
  <c r="L1045" i="9"/>
  <c r="K1046" i="9"/>
  <c r="L1046" i="9"/>
  <c r="K1047" i="9"/>
  <c r="L1047" i="9"/>
  <c r="K1048" i="9"/>
  <c r="L1048" i="9"/>
  <c r="K1049" i="9"/>
  <c r="L1049" i="9"/>
  <c r="K1050" i="9"/>
  <c r="L1050" i="9"/>
  <c r="K1051" i="9"/>
  <c r="L1051" i="9"/>
  <c r="K1052" i="9"/>
  <c r="L1052" i="9"/>
  <c r="K1053" i="9"/>
  <c r="L1053" i="9"/>
  <c r="K1054" i="9"/>
  <c r="L1054" i="9"/>
  <c r="K1055" i="9"/>
  <c r="L1055" i="9"/>
  <c r="K1056" i="9"/>
  <c r="L1056" i="9"/>
  <c r="K1057" i="9"/>
  <c r="L1057" i="9"/>
  <c r="K1058" i="9"/>
  <c r="L1058" i="9"/>
  <c r="K1059" i="9"/>
  <c r="L1059" i="9"/>
  <c r="K1060" i="9"/>
  <c r="L1060" i="9"/>
  <c r="K1061" i="9"/>
  <c r="L1061" i="9"/>
  <c r="K1062" i="9"/>
  <c r="L1062" i="9"/>
  <c r="K1063" i="9"/>
  <c r="L1063" i="9"/>
  <c r="K1064" i="9"/>
  <c r="L1064" i="9"/>
  <c r="K1065" i="9"/>
  <c r="L1065" i="9"/>
  <c r="K1066" i="9"/>
  <c r="L1066" i="9"/>
  <c r="K1067" i="9"/>
  <c r="L1067" i="9"/>
  <c r="K1068" i="9"/>
  <c r="L1068" i="9"/>
  <c r="K1069" i="9"/>
  <c r="L1069" i="9"/>
  <c r="K1070" i="9"/>
  <c r="L1070" i="9"/>
  <c r="K1071" i="9"/>
  <c r="L1071" i="9"/>
  <c r="K1072" i="9"/>
  <c r="L1072" i="9"/>
  <c r="K1073" i="9"/>
  <c r="L1073" i="9"/>
  <c r="K1074" i="9"/>
  <c r="L1074" i="9"/>
  <c r="K1075" i="9"/>
  <c r="L1075" i="9"/>
  <c r="K1076" i="9"/>
  <c r="L1076" i="9"/>
  <c r="K1077" i="9"/>
  <c r="L1077" i="9"/>
  <c r="K1078" i="9"/>
  <c r="L1078" i="9"/>
  <c r="K1079" i="9"/>
  <c r="L1079" i="9"/>
  <c r="K1080" i="9"/>
  <c r="L1080" i="9"/>
  <c r="K1081" i="9"/>
  <c r="L1081" i="9"/>
  <c r="K1082" i="9"/>
  <c r="L1082" i="9"/>
  <c r="K1083" i="9"/>
  <c r="L1083" i="9"/>
  <c r="K1084" i="9"/>
  <c r="L1084" i="9"/>
  <c r="K1085" i="9"/>
  <c r="L1085" i="9"/>
  <c r="K1086" i="9"/>
  <c r="L1086" i="9"/>
  <c r="K1087" i="9"/>
  <c r="L1087" i="9"/>
  <c r="K1088" i="9"/>
  <c r="L1088" i="9"/>
  <c r="K1089" i="9"/>
  <c r="L1089" i="9"/>
  <c r="K1090" i="9"/>
  <c r="L1090" i="9"/>
  <c r="K1091" i="9"/>
  <c r="L1091" i="9"/>
  <c r="K1092" i="9"/>
  <c r="L1092" i="9"/>
  <c r="K1093" i="9"/>
  <c r="L1093" i="9"/>
  <c r="K1094" i="9"/>
  <c r="L1094" i="9"/>
  <c r="K1095" i="9"/>
  <c r="L1095" i="9"/>
  <c r="K1096" i="9"/>
  <c r="L1096" i="9"/>
  <c r="K1097" i="9"/>
  <c r="L1097" i="9"/>
  <c r="K1098" i="9"/>
  <c r="L1098" i="9"/>
  <c r="K1099" i="9"/>
  <c r="L1099" i="9"/>
  <c r="K1100" i="9"/>
  <c r="L1100" i="9"/>
  <c r="K1101" i="9"/>
  <c r="L1101" i="9"/>
  <c r="K1102" i="9"/>
  <c r="L1102" i="9"/>
  <c r="K1103" i="9"/>
  <c r="L1103" i="9"/>
  <c r="K1104" i="9"/>
  <c r="L1104" i="9"/>
  <c r="K1105" i="9"/>
  <c r="L1105" i="9"/>
  <c r="K1106" i="9"/>
  <c r="L1106" i="9"/>
  <c r="K1107" i="9"/>
  <c r="L1107" i="9"/>
  <c r="K1108" i="9"/>
  <c r="L1108" i="9"/>
  <c r="K1109" i="9"/>
  <c r="L1109" i="9"/>
  <c r="K1110" i="9"/>
  <c r="L1110" i="9"/>
  <c r="K1111" i="9"/>
  <c r="L1111" i="9"/>
  <c r="K1112" i="9"/>
  <c r="L1112" i="9"/>
  <c r="K1113" i="9"/>
  <c r="L1113" i="9"/>
  <c r="K1114" i="9"/>
  <c r="L1114" i="9"/>
  <c r="K1115" i="9"/>
  <c r="L1115" i="9"/>
  <c r="K1116" i="9"/>
  <c r="L1116" i="9"/>
  <c r="K1117" i="9"/>
  <c r="L1117" i="9"/>
  <c r="K1118" i="9"/>
  <c r="L1118" i="9"/>
  <c r="K1119" i="9"/>
  <c r="L1119" i="9"/>
  <c r="K1120" i="9"/>
  <c r="L1120" i="9"/>
  <c r="K1121" i="9"/>
  <c r="L1121" i="9"/>
  <c r="K1122" i="9"/>
  <c r="L1122" i="9"/>
  <c r="K1123" i="9"/>
  <c r="L1123" i="9"/>
  <c r="K1124" i="9"/>
  <c r="L1124" i="9"/>
  <c r="K1125" i="9"/>
  <c r="L1125" i="9"/>
  <c r="K1126" i="9"/>
  <c r="L1126" i="9"/>
  <c r="K1127" i="9"/>
  <c r="L1127" i="9"/>
  <c r="K1128" i="9"/>
  <c r="L1128" i="9"/>
  <c r="K1129" i="9"/>
  <c r="L1129" i="9"/>
  <c r="K1130" i="9"/>
  <c r="L1130" i="9"/>
  <c r="K1131" i="9"/>
  <c r="L1131" i="9"/>
  <c r="K1132" i="9"/>
  <c r="L1132" i="9"/>
  <c r="K1133" i="9"/>
  <c r="L1133" i="9"/>
  <c r="K1134" i="9"/>
  <c r="L1134" i="9"/>
  <c r="K1135" i="9"/>
  <c r="L1135" i="9"/>
  <c r="K1136" i="9"/>
  <c r="L1136" i="9"/>
  <c r="K1137" i="9"/>
  <c r="L1137" i="9"/>
  <c r="K1138" i="9"/>
  <c r="L1138" i="9"/>
  <c r="K1139" i="9"/>
  <c r="L1139" i="9"/>
  <c r="K1140" i="9"/>
  <c r="L1140" i="9"/>
  <c r="K1141" i="9"/>
  <c r="L1141" i="9"/>
  <c r="K1142" i="9"/>
  <c r="L1142" i="9"/>
  <c r="K1143" i="9"/>
  <c r="L1143" i="9"/>
  <c r="K1144" i="9"/>
  <c r="L1144" i="9"/>
  <c r="K1145" i="9"/>
  <c r="L1145" i="9"/>
  <c r="K1146" i="9"/>
  <c r="L1146" i="9"/>
  <c r="K1147" i="9"/>
  <c r="L1147" i="9"/>
  <c r="K1148" i="9"/>
  <c r="L1148" i="9"/>
  <c r="K1149" i="9"/>
  <c r="L1149" i="9"/>
  <c r="K1150" i="9"/>
  <c r="L1150" i="9"/>
  <c r="K1151" i="9"/>
  <c r="L1151" i="9"/>
  <c r="K1152" i="9"/>
  <c r="L1152" i="9"/>
  <c r="K1153" i="9"/>
  <c r="L1153" i="9"/>
  <c r="K1154" i="9"/>
  <c r="L1154" i="9"/>
  <c r="K1155" i="9"/>
  <c r="L1155" i="9"/>
  <c r="K1156" i="9"/>
  <c r="L1156" i="9"/>
  <c r="K1157" i="9"/>
  <c r="L1157" i="9"/>
  <c r="K1158" i="9"/>
  <c r="L1158" i="9"/>
  <c r="K1159" i="9"/>
  <c r="L1159" i="9"/>
  <c r="K1160" i="9"/>
  <c r="L1160" i="9"/>
  <c r="K1161" i="9"/>
  <c r="L1161" i="9"/>
  <c r="K1162" i="9"/>
  <c r="L1162" i="9"/>
  <c r="K1163" i="9"/>
  <c r="L1163" i="9"/>
  <c r="K1164" i="9"/>
  <c r="L1164" i="9"/>
  <c r="K1165" i="9"/>
  <c r="L1165" i="9"/>
  <c r="K1166" i="9"/>
  <c r="L1166" i="9"/>
  <c r="K1167" i="9"/>
  <c r="L1167" i="9"/>
  <c r="K1168" i="9"/>
  <c r="L1168" i="9"/>
  <c r="K1169" i="9"/>
  <c r="L1169" i="9"/>
  <c r="K1170" i="9"/>
  <c r="L1170" i="9"/>
  <c r="K1171" i="9"/>
  <c r="L1171" i="9"/>
  <c r="K1172" i="9"/>
  <c r="L1172" i="9"/>
  <c r="K1173" i="9"/>
  <c r="L1173" i="9"/>
  <c r="K1174" i="9"/>
  <c r="L1174" i="9"/>
  <c r="K1175" i="9"/>
  <c r="L1175" i="9"/>
  <c r="K1176" i="9"/>
  <c r="L1176" i="9"/>
  <c r="K1177" i="9"/>
  <c r="L1177" i="9"/>
  <c r="K1178" i="9"/>
  <c r="L1178" i="9"/>
  <c r="K1179" i="9"/>
  <c r="L1179" i="9"/>
  <c r="K1180" i="9"/>
  <c r="L1180" i="9"/>
  <c r="K1181" i="9"/>
  <c r="L1181" i="9"/>
  <c r="K1182" i="9"/>
  <c r="L1182" i="9"/>
  <c r="K1183" i="9"/>
  <c r="L1183" i="9"/>
  <c r="K1184" i="9"/>
  <c r="L1184" i="9"/>
  <c r="K1185" i="9"/>
  <c r="L1185" i="9"/>
  <c r="K1186" i="9"/>
  <c r="L1186" i="9"/>
  <c r="K1187" i="9"/>
  <c r="L1187" i="9"/>
  <c r="K1188" i="9"/>
  <c r="L1188" i="9"/>
  <c r="K1189" i="9"/>
  <c r="L1189" i="9"/>
  <c r="K1190" i="9"/>
  <c r="L1190" i="9"/>
  <c r="K1191" i="9"/>
  <c r="L1191" i="9"/>
  <c r="K1192" i="9"/>
  <c r="L1192" i="9"/>
  <c r="K1193" i="9"/>
  <c r="L1193" i="9"/>
  <c r="K1194" i="9"/>
  <c r="L1194" i="9"/>
  <c r="K1195" i="9"/>
  <c r="L1195" i="9"/>
  <c r="K1196" i="9"/>
  <c r="L1196" i="9"/>
  <c r="K1197" i="9"/>
  <c r="L1197" i="9"/>
  <c r="K1198" i="9"/>
  <c r="L1198" i="9"/>
  <c r="K1199" i="9"/>
  <c r="L1199" i="9"/>
  <c r="K1200" i="9"/>
  <c r="L1200" i="9"/>
  <c r="K1201" i="9"/>
  <c r="L1201" i="9"/>
  <c r="K1202" i="9"/>
  <c r="L1202" i="9"/>
  <c r="K1203" i="9"/>
  <c r="L1203" i="9"/>
  <c r="K1204" i="9"/>
  <c r="L1204" i="9"/>
  <c r="K1205" i="9"/>
  <c r="L1205" i="9"/>
  <c r="K1206" i="9"/>
  <c r="L1206" i="9"/>
  <c r="K1207" i="9"/>
  <c r="L1207" i="9"/>
  <c r="K1208" i="9"/>
  <c r="L1208" i="9"/>
  <c r="K1209" i="9"/>
  <c r="L1209" i="9"/>
  <c r="K1210" i="9"/>
  <c r="L1210" i="9"/>
  <c r="K1211" i="9"/>
  <c r="L1211" i="9"/>
  <c r="K1212" i="9"/>
  <c r="L1212" i="9"/>
  <c r="K1213" i="9"/>
  <c r="L1213" i="9"/>
  <c r="K1214" i="9"/>
  <c r="L1214" i="9"/>
  <c r="K1215" i="9"/>
  <c r="L1215" i="9"/>
  <c r="K1216" i="9"/>
  <c r="L1216" i="9"/>
  <c r="K1217" i="9"/>
  <c r="L1217" i="9"/>
  <c r="K1218" i="9"/>
  <c r="L1218" i="9"/>
  <c r="K1219" i="9"/>
  <c r="L1219" i="9"/>
  <c r="K1220" i="9"/>
  <c r="L1220" i="9"/>
  <c r="K1221" i="9"/>
  <c r="L1221" i="9"/>
  <c r="K1222" i="9"/>
  <c r="L1222" i="9"/>
  <c r="K1223" i="9"/>
  <c r="L1223" i="9"/>
  <c r="K1224" i="9"/>
  <c r="L1224" i="9"/>
  <c r="K1225" i="9"/>
  <c r="L1225" i="9"/>
  <c r="K1226" i="9"/>
  <c r="L1226" i="9"/>
  <c r="K1227" i="9"/>
  <c r="L1227" i="9"/>
  <c r="K1228" i="9"/>
  <c r="L1228" i="9"/>
  <c r="K1229" i="9"/>
  <c r="L1229" i="9"/>
  <c r="K1230" i="9"/>
  <c r="L1230" i="9"/>
  <c r="K1231" i="9"/>
  <c r="L1231" i="9"/>
  <c r="K1232" i="9"/>
  <c r="L1232" i="9"/>
  <c r="K1233" i="9"/>
  <c r="L1233" i="9"/>
  <c r="K1234" i="9"/>
  <c r="L1234" i="9"/>
  <c r="K1235" i="9"/>
  <c r="L1235" i="9"/>
  <c r="K1236" i="9"/>
  <c r="L1236" i="9"/>
  <c r="K1237" i="9"/>
  <c r="L1237" i="9"/>
  <c r="K1238" i="9"/>
  <c r="L1238" i="9"/>
  <c r="K1239" i="9"/>
  <c r="L1239" i="9"/>
  <c r="K1240" i="9"/>
  <c r="L1240" i="9"/>
  <c r="K1241" i="9"/>
  <c r="L1241" i="9"/>
  <c r="K1242" i="9"/>
  <c r="L1242" i="9"/>
  <c r="K1243" i="9"/>
  <c r="L1243" i="9"/>
  <c r="K1244" i="9"/>
  <c r="L1244" i="9"/>
  <c r="K1245" i="9"/>
  <c r="L1245" i="9"/>
  <c r="K1246" i="9"/>
  <c r="L1246" i="9"/>
  <c r="K1247" i="9"/>
  <c r="L1247" i="9"/>
  <c r="K1248" i="9"/>
  <c r="L1248" i="9"/>
  <c r="K1249" i="9"/>
  <c r="L1249" i="9"/>
  <c r="K1250" i="9"/>
  <c r="L1250" i="9"/>
  <c r="K1251" i="9"/>
  <c r="L1251" i="9"/>
  <c r="K1252" i="9"/>
  <c r="L1252" i="9"/>
  <c r="K1253" i="9"/>
  <c r="L1253" i="9"/>
  <c r="K1254" i="9"/>
  <c r="L1254" i="9"/>
  <c r="K1255" i="9"/>
  <c r="L1255" i="9"/>
  <c r="K1256" i="9"/>
  <c r="L1256" i="9"/>
  <c r="K1257" i="9"/>
  <c r="L1257" i="9"/>
  <c r="K1258" i="9"/>
  <c r="L1258" i="9"/>
  <c r="K1259" i="9"/>
  <c r="L1259" i="9"/>
  <c r="K1260" i="9"/>
  <c r="L1260" i="9"/>
  <c r="K1261" i="9"/>
  <c r="L1261" i="9"/>
  <c r="K1262" i="9"/>
  <c r="L1262" i="9"/>
  <c r="K1263" i="9"/>
  <c r="L1263" i="9"/>
  <c r="K1264" i="9"/>
  <c r="L1264" i="9"/>
  <c r="K1265" i="9"/>
  <c r="L1265" i="9"/>
  <c r="K1266" i="9"/>
  <c r="L1266" i="9"/>
  <c r="K1267" i="9"/>
  <c r="L1267" i="9"/>
  <c r="K1268" i="9"/>
  <c r="L1268" i="9"/>
  <c r="K1269" i="9"/>
  <c r="L1269" i="9"/>
  <c r="K1270" i="9"/>
  <c r="L1270" i="9"/>
  <c r="K1271" i="9"/>
  <c r="L1271" i="9"/>
  <c r="K1272" i="9"/>
  <c r="L1272" i="9"/>
  <c r="K1273" i="9"/>
  <c r="L1273" i="9"/>
  <c r="K1274" i="9"/>
  <c r="L1274" i="9"/>
  <c r="K1275" i="9"/>
  <c r="L1275" i="9"/>
  <c r="K1276" i="9"/>
  <c r="L1276" i="9"/>
  <c r="K1277" i="9"/>
  <c r="L1277" i="9"/>
  <c r="K1278" i="9"/>
  <c r="L1278" i="9"/>
  <c r="K1279" i="9"/>
  <c r="L1279" i="9"/>
  <c r="K1280" i="9"/>
  <c r="L1280" i="9"/>
  <c r="K1281" i="9"/>
  <c r="L1281" i="9"/>
  <c r="K1282" i="9"/>
  <c r="L1282" i="9"/>
  <c r="K1283" i="9"/>
  <c r="L1283" i="9"/>
  <c r="K1284" i="9"/>
  <c r="L1284" i="9"/>
  <c r="K1285" i="9"/>
  <c r="L1285" i="9"/>
  <c r="K1286" i="9"/>
  <c r="L1286" i="9"/>
  <c r="K1287" i="9"/>
  <c r="L1287" i="9"/>
  <c r="K1288" i="9"/>
  <c r="L1288" i="9"/>
  <c r="K1289" i="9"/>
  <c r="L1289" i="9"/>
  <c r="K1290" i="9"/>
  <c r="L1290" i="9"/>
  <c r="K1291" i="9"/>
  <c r="L1291" i="9"/>
  <c r="K1292" i="9"/>
  <c r="L1292" i="9"/>
  <c r="K1293" i="9"/>
  <c r="L1293" i="9"/>
  <c r="K1294" i="9"/>
  <c r="L1294" i="9"/>
  <c r="K1295" i="9"/>
  <c r="L1295" i="9"/>
  <c r="K1296" i="9"/>
  <c r="L1296" i="9"/>
  <c r="K1297" i="9"/>
  <c r="L1297" i="9"/>
  <c r="K1298" i="9"/>
  <c r="L1298" i="9"/>
  <c r="K1299" i="9"/>
  <c r="L1299" i="9"/>
  <c r="K1300" i="9"/>
  <c r="L1300" i="9"/>
  <c r="K1301" i="9"/>
  <c r="L1301" i="9"/>
  <c r="K1302" i="9"/>
  <c r="L1302" i="9"/>
  <c r="K1303" i="9"/>
  <c r="L1303" i="9"/>
  <c r="K1304" i="9"/>
  <c r="L1304" i="9"/>
  <c r="K1305" i="9"/>
  <c r="L1305" i="9"/>
  <c r="K1306" i="9"/>
  <c r="L1306" i="9"/>
  <c r="K1307" i="9"/>
  <c r="L1307" i="9"/>
  <c r="K1308" i="9"/>
  <c r="L1308" i="9"/>
  <c r="K1309" i="9"/>
  <c r="L1309" i="9"/>
  <c r="K1310" i="9"/>
  <c r="L1310" i="9"/>
  <c r="K1311" i="9"/>
  <c r="L1311" i="9"/>
  <c r="K1312" i="9"/>
  <c r="L1312" i="9"/>
  <c r="K1313" i="9"/>
  <c r="L1313" i="9"/>
  <c r="K1314" i="9"/>
  <c r="L1314" i="9"/>
  <c r="K1315" i="9"/>
  <c r="L1315" i="9"/>
  <c r="K1316" i="9"/>
  <c r="L1316" i="9"/>
  <c r="K1317" i="9"/>
  <c r="L1317" i="9"/>
  <c r="K1318" i="9"/>
  <c r="L1318" i="9"/>
  <c r="K1319" i="9"/>
  <c r="L1319" i="9"/>
  <c r="K1320" i="9"/>
  <c r="L1320" i="9"/>
  <c r="K1321" i="9"/>
  <c r="L1321" i="9"/>
  <c r="K1322" i="9"/>
  <c r="L1322" i="9"/>
  <c r="K1323" i="9"/>
  <c r="L1323" i="9"/>
  <c r="K1324" i="9"/>
  <c r="L1324" i="9"/>
  <c r="K1325" i="9"/>
  <c r="L1325" i="9"/>
  <c r="K1326" i="9"/>
  <c r="L1326" i="9"/>
  <c r="K1327" i="9"/>
  <c r="L1327" i="9"/>
  <c r="K1328" i="9"/>
  <c r="L1328" i="9"/>
  <c r="K1329" i="9"/>
  <c r="L1329" i="9"/>
  <c r="L965" i="9"/>
  <c r="L1330" i="9" s="1"/>
  <c r="K965" i="9"/>
  <c r="L721" i="9"/>
  <c r="L722" i="9"/>
  <c r="L723" i="9"/>
  <c r="L724" i="9"/>
  <c r="L725" i="9"/>
  <c r="L726" i="9"/>
  <c r="L727" i="9"/>
  <c r="L728" i="9"/>
  <c r="L729" i="9"/>
  <c r="L730" i="9"/>
  <c r="L731" i="9"/>
  <c r="L732" i="9"/>
  <c r="L733" i="9"/>
  <c r="L734" i="9"/>
  <c r="L735" i="9"/>
  <c r="L736" i="9"/>
  <c r="L737" i="9"/>
  <c r="L738" i="9"/>
  <c r="L739" i="9"/>
  <c r="L740" i="9"/>
  <c r="L741" i="9"/>
  <c r="L742" i="9"/>
  <c r="L743" i="9"/>
  <c r="L744" i="9"/>
  <c r="L745" i="9"/>
  <c r="L746" i="9"/>
  <c r="L747" i="9"/>
  <c r="L748" i="9"/>
  <c r="L749" i="9"/>
  <c r="L750" i="9"/>
  <c r="L751" i="9"/>
  <c r="L752" i="9"/>
  <c r="L753" i="9"/>
  <c r="L754" i="9"/>
  <c r="L755" i="9"/>
  <c r="L756" i="9"/>
  <c r="L757" i="9"/>
  <c r="L758" i="9"/>
  <c r="L759" i="9"/>
  <c r="L760" i="9"/>
  <c r="L761" i="9"/>
  <c r="L762" i="9"/>
  <c r="L763" i="9"/>
  <c r="L764" i="9"/>
  <c r="L765" i="9"/>
  <c r="L766" i="9"/>
  <c r="L767" i="9"/>
  <c r="L768" i="9"/>
  <c r="L769" i="9"/>
  <c r="L770" i="9"/>
  <c r="L771" i="9"/>
  <c r="L772" i="9"/>
  <c r="L773" i="9"/>
  <c r="L774" i="9"/>
  <c r="L775" i="9"/>
  <c r="L776" i="9"/>
  <c r="L777" i="9"/>
  <c r="L778" i="9"/>
  <c r="L779" i="9"/>
  <c r="L780" i="9"/>
  <c r="L781" i="9"/>
  <c r="L782" i="9"/>
  <c r="L783" i="9"/>
  <c r="L784" i="9"/>
  <c r="L785" i="9"/>
  <c r="L786" i="9"/>
  <c r="L787" i="9"/>
  <c r="L788" i="9"/>
  <c r="L789" i="9"/>
  <c r="L790" i="9"/>
  <c r="L791" i="9"/>
  <c r="L792" i="9"/>
  <c r="L793" i="9"/>
  <c r="L794" i="9"/>
  <c r="L795" i="9"/>
  <c r="L796" i="9"/>
  <c r="L797" i="9"/>
  <c r="L798" i="9"/>
  <c r="L799" i="9"/>
  <c r="L800" i="9"/>
  <c r="L801" i="9"/>
  <c r="L802" i="9"/>
  <c r="L803" i="9"/>
  <c r="L804" i="9"/>
  <c r="L805" i="9"/>
  <c r="L806" i="9"/>
  <c r="L807" i="9"/>
  <c r="L808" i="9"/>
  <c r="L809" i="9"/>
  <c r="L810" i="9"/>
  <c r="L811" i="9"/>
  <c r="L812" i="9"/>
  <c r="L813" i="9"/>
  <c r="L814" i="9"/>
  <c r="L815" i="9"/>
  <c r="L816" i="9"/>
  <c r="L817" i="9"/>
  <c r="L818" i="9"/>
  <c r="L819" i="9"/>
  <c r="L820" i="9"/>
  <c r="L821" i="9"/>
  <c r="L822" i="9"/>
  <c r="L823" i="9"/>
  <c r="L824" i="9"/>
  <c r="L825" i="9"/>
  <c r="L826" i="9"/>
  <c r="L827" i="9"/>
  <c r="L828" i="9"/>
  <c r="L829" i="9"/>
  <c r="L830" i="9"/>
  <c r="L831" i="9"/>
  <c r="L832" i="9"/>
  <c r="L833" i="9"/>
  <c r="L834" i="9"/>
  <c r="L835" i="9"/>
  <c r="L836" i="9"/>
  <c r="L837" i="9"/>
  <c r="L838" i="9"/>
  <c r="L839" i="9"/>
  <c r="L840" i="9"/>
  <c r="L841" i="9"/>
  <c r="L842" i="9"/>
  <c r="L843" i="9"/>
  <c r="L844" i="9"/>
  <c r="L845" i="9"/>
  <c r="L846" i="9"/>
  <c r="L847" i="9"/>
  <c r="L848" i="9"/>
  <c r="L849" i="9"/>
  <c r="L850" i="9"/>
  <c r="L851" i="9"/>
  <c r="L852" i="9"/>
  <c r="L853" i="9"/>
  <c r="L854" i="9"/>
  <c r="L855" i="9"/>
  <c r="L856" i="9"/>
  <c r="L857" i="9"/>
  <c r="L858" i="9"/>
  <c r="L859" i="9"/>
  <c r="L860" i="9"/>
  <c r="L861" i="9"/>
  <c r="L862" i="9"/>
  <c r="L863" i="9"/>
  <c r="L864" i="9"/>
  <c r="L865" i="9"/>
  <c r="L866" i="9"/>
  <c r="L867" i="9"/>
  <c r="L868" i="9"/>
  <c r="L869" i="9"/>
  <c r="L870" i="9"/>
  <c r="L871" i="9"/>
  <c r="L872" i="9"/>
  <c r="L873" i="9"/>
  <c r="L874" i="9"/>
  <c r="L875" i="9"/>
  <c r="L876" i="9"/>
  <c r="L877" i="9"/>
  <c r="L878" i="9"/>
  <c r="L879" i="9"/>
  <c r="L880" i="9"/>
  <c r="L881" i="9"/>
  <c r="L882" i="9"/>
  <c r="L883" i="9"/>
  <c r="L884" i="9"/>
  <c r="L885" i="9"/>
  <c r="L886" i="9"/>
  <c r="L887" i="9"/>
  <c r="L888" i="9"/>
  <c r="L889" i="9"/>
  <c r="L890" i="9"/>
  <c r="L891" i="9"/>
  <c r="L892" i="9"/>
  <c r="L893" i="9"/>
  <c r="L894" i="9"/>
  <c r="L895" i="9"/>
  <c r="L720" i="9"/>
  <c r="H1427" i="8"/>
  <c r="H1428" i="8"/>
  <c r="H1429" i="8"/>
  <c r="H1430" i="8"/>
  <c r="H1431" i="8"/>
  <c r="H1432" i="8"/>
  <c r="H1433" i="8"/>
  <c r="H1434" i="8"/>
  <c r="H1435" i="8"/>
  <c r="H1436" i="8"/>
  <c r="H1437" i="8"/>
  <c r="H1438" i="8"/>
  <c r="H1439" i="8"/>
  <c r="H1440" i="8"/>
  <c r="H1441" i="8"/>
  <c r="H1442" i="8"/>
  <c r="H1443" i="8"/>
  <c r="H1444" i="8"/>
  <c r="H1445" i="8"/>
  <c r="H1446" i="8"/>
  <c r="H1447" i="8"/>
  <c r="H1448" i="8"/>
  <c r="H1449" i="8"/>
  <c r="H1450" i="8"/>
  <c r="H1451" i="8"/>
  <c r="H1452" i="8"/>
  <c r="H1453" i="8"/>
  <c r="H1454" i="8"/>
  <c r="H1455" i="8"/>
  <c r="H1456" i="8"/>
  <c r="H1457" i="8"/>
  <c r="H1458" i="8"/>
  <c r="H1459" i="8"/>
  <c r="H1460" i="8"/>
  <c r="H1461" i="8"/>
  <c r="H1462" i="8"/>
  <c r="H1463" i="8"/>
  <c r="H1464" i="8"/>
  <c r="H1465" i="8"/>
  <c r="H1466" i="8"/>
  <c r="H1467" i="8"/>
  <c r="H1468" i="8"/>
  <c r="H1469" i="8"/>
  <c r="H1470" i="8"/>
  <c r="H1471" i="8"/>
  <c r="H1472" i="8"/>
  <c r="H1473" i="8"/>
  <c r="H1474" i="8"/>
  <c r="H1475" i="8"/>
  <c r="H1476" i="8"/>
  <c r="H1477" i="8"/>
  <c r="H1478" i="8"/>
  <c r="H1479" i="8"/>
  <c r="H1480" i="8"/>
  <c r="H1481" i="8"/>
  <c r="H1482" i="8"/>
  <c r="H1483" i="8"/>
  <c r="H1484" i="8"/>
  <c r="H1485" i="8"/>
  <c r="H1486" i="8"/>
  <c r="H1487" i="8"/>
  <c r="H1488" i="8"/>
  <c r="H1489" i="8"/>
  <c r="H1490" i="8"/>
  <c r="L1427" i="7"/>
  <c r="L1428" i="7"/>
  <c r="L1429" i="7"/>
  <c r="L1430" i="7"/>
  <c r="L1431" i="7"/>
  <c r="L1432" i="7"/>
  <c r="L1433" i="7"/>
  <c r="L1434" i="7"/>
  <c r="L1435" i="7"/>
  <c r="L1436" i="7"/>
  <c r="L1437" i="7"/>
  <c r="L1438" i="7"/>
  <c r="L1439" i="7"/>
  <c r="L1440" i="7"/>
  <c r="L1441" i="7"/>
  <c r="L1442" i="7"/>
  <c r="L1443" i="7"/>
  <c r="L1444" i="7"/>
  <c r="L1445" i="7"/>
  <c r="L1446" i="7"/>
  <c r="L1447" i="7"/>
  <c r="L1448" i="7"/>
  <c r="L1449" i="7"/>
  <c r="L1450" i="7"/>
  <c r="L1451" i="7"/>
  <c r="L1452" i="7"/>
  <c r="L1453" i="7"/>
  <c r="L1454" i="7"/>
  <c r="L1455" i="7"/>
  <c r="L1456" i="7"/>
  <c r="L1457" i="7"/>
  <c r="L1458" i="7"/>
  <c r="L1459" i="7"/>
  <c r="L1460" i="7"/>
  <c r="L1461" i="7"/>
  <c r="L1462" i="7"/>
  <c r="L1463" i="7"/>
  <c r="L1464" i="7"/>
  <c r="L1465" i="7"/>
  <c r="L1466" i="7"/>
  <c r="L1467" i="7"/>
  <c r="L1468" i="7"/>
  <c r="L1469" i="7"/>
  <c r="L1470" i="7"/>
  <c r="L1471" i="7"/>
  <c r="L1472" i="7"/>
  <c r="L1473" i="7"/>
  <c r="L1474" i="7"/>
  <c r="L1475" i="7"/>
  <c r="L1476" i="7"/>
  <c r="L1477" i="7"/>
  <c r="L1478" i="7"/>
  <c r="L1479" i="7"/>
  <c r="L1480" i="7"/>
  <c r="L1481" i="7"/>
  <c r="L1482" i="7"/>
  <c r="L1483" i="7"/>
  <c r="L1484" i="7"/>
  <c r="L1485" i="7"/>
  <c r="L1486" i="7"/>
  <c r="L1487" i="7"/>
  <c r="L1488" i="7"/>
  <c r="L1489" i="7"/>
  <c r="L1490" i="7"/>
  <c r="L721" i="7"/>
  <c r="L722" i="7"/>
  <c r="L723" i="7"/>
  <c r="L724" i="7"/>
  <c r="L725" i="7"/>
  <c r="L726" i="7"/>
  <c r="L727" i="7"/>
  <c r="L728" i="7"/>
  <c r="L729" i="7"/>
  <c r="L730" i="7"/>
  <c r="L731" i="7"/>
  <c r="L732" i="7"/>
  <c r="L733" i="7"/>
  <c r="L734" i="7"/>
  <c r="L735" i="7"/>
  <c r="L736" i="7"/>
  <c r="L737" i="7"/>
  <c r="L738" i="7"/>
  <c r="L739" i="7"/>
  <c r="L740" i="7"/>
  <c r="L741" i="7"/>
  <c r="L742" i="7"/>
  <c r="L743" i="7"/>
  <c r="L744" i="7"/>
  <c r="L745" i="7"/>
  <c r="L746" i="7"/>
  <c r="L747" i="7"/>
  <c r="L748" i="7"/>
  <c r="L749" i="7"/>
  <c r="L750" i="7"/>
  <c r="L751" i="7"/>
  <c r="L752" i="7"/>
  <c r="L753" i="7"/>
  <c r="L754" i="7"/>
  <c r="L755" i="7"/>
  <c r="L756" i="7"/>
  <c r="L757" i="7"/>
  <c r="L758" i="7"/>
  <c r="L759" i="7"/>
  <c r="L760" i="7"/>
  <c r="L761" i="7"/>
  <c r="L762" i="7"/>
  <c r="L763" i="7"/>
  <c r="L764" i="7"/>
  <c r="L765" i="7"/>
  <c r="L766" i="7"/>
  <c r="L767" i="7"/>
  <c r="L768" i="7"/>
  <c r="L769" i="7"/>
  <c r="L770" i="7"/>
  <c r="L771" i="7"/>
  <c r="L772" i="7"/>
  <c r="L773" i="7"/>
  <c r="L774" i="7"/>
  <c r="L775" i="7"/>
  <c r="L776" i="7"/>
  <c r="L777" i="7"/>
  <c r="L778" i="7"/>
  <c r="L779" i="7"/>
  <c r="L780" i="7"/>
  <c r="L781" i="7"/>
  <c r="L782" i="7"/>
  <c r="L783" i="7"/>
  <c r="L784" i="7"/>
  <c r="L785" i="7"/>
  <c r="L786" i="7"/>
  <c r="L787" i="7"/>
  <c r="L788" i="7"/>
  <c r="L789" i="7"/>
  <c r="L790" i="7"/>
  <c r="L791" i="7"/>
  <c r="L792" i="7"/>
  <c r="L793" i="7"/>
  <c r="L794" i="7"/>
  <c r="L795" i="7"/>
  <c r="L796" i="7"/>
  <c r="L797" i="7"/>
  <c r="L798" i="7"/>
  <c r="L799" i="7"/>
  <c r="L800" i="7"/>
  <c r="L801" i="7"/>
  <c r="L802" i="7"/>
  <c r="L803" i="7"/>
  <c r="L804" i="7"/>
  <c r="L805" i="7"/>
  <c r="L806" i="7"/>
  <c r="L807" i="7"/>
  <c r="L808" i="7"/>
  <c r="L809" i="7"/>
  <c r="L810" i="7"/>
  <c r="L811" i="7"/>
  <c r="L812" i="7"/>
  <c r="L813" i="7"/>
  <c r="L814" i="7"/>
  <c r="L815" i="7"/>
  <c r="L816" i="7"/>
  <c r="L817" i="7"/>
  <c r="L818" i="7"/>
  <c r="L819" i="7"/>
  <c r="L820" i="7"/>
  <c r="L821" i="7"/>
  <c r="L822" i="7"/>
  <c r="L823" i="7"/>
  <c r="L824" i="7"/>
  <c r="L825" i="7"/>
  <c r="L826" i="7"/>
  <c r="L827" i="7"/>
  <c r="L828" i="7"/>
  <c r="L829" i="7"/>
  <c r="L830" i="7"/>
  <c r="L831" i="7"/>
  <c r="L832" i="7"/>
  <c r="L833" i="7"/>
  <c r="L834" i="7"/>
  <c r="L835" i="7"/>
  <c r="L836" i="7"/>
  <c r="L837" i="7"/>
  <c r="L838" i="7"/>
  <c r="L839" i="7"/>
  <c r="L840" i="7"/>
  <c r="L841" i="7"/>
  <c r="L842" i="7"/>
  <c r="L843" i="7"/>
  <c r="L844" i="7"/>
  <c r="L845" i="7"/>
  <c r="L846" i="7"/>
  <c r="L847" i="7"/>
  <c r="L848" i="7"/>
  <c r="L849" i="7"/>
  <c r="L850" i="7"/>
  <c r="L851" i="7"/>
  <c r="L852" i="7"/>
  <c r="L853" i="7"/>
  <c r="L854" i="7"/>
  <c r="L855" i="7"/>
  <c r="L856" i="7"/>
  <c r="L857" i="7"/>
  <c r="L858" i="7"/>
  <c r="L859" i="7"/>
  <c r="L860" i="7"/>
  <c r="L861" i="7"/>
  <c r="L862" i="7"/>
  <c r="L863" i="7"/>
  <c r="L864" i="7"/>
  <c r="L865" i="7"/>
  <c r="L866" i="7"/>
  <c r="L867" i="7"/>
  <c r="L868" i="7"/>
  <c r="L869" i="7"/>
  <c r="L870" i="7"/>
  <c r="L871" i="7"/>
  <c r="L872" i="7"/>
  <c r="L873" i="7"/>
  <c r="L874" i="7"/>
  <c r="L875" i="7"/>
  <c r="L876" i="7"/>
  <c r="L877" i="7"/>
  <c r="L878" i="7"/>
  <c r="L879" i="7"/>
  <c r="L880" i="7"/>
  <c r="L881" i="7"/>
  <c r="L882" i="7"/>
  <c r="L883" i="7"/>
  <c r="L884" i="7"/>
  <c r="L885" i="7"/>
  <c r="L886" i="7"/>
  <c r="L887" i="7"/>
  <c r="L888" i="7"/>
  <c r="L889" i="7"/>
  <c r="L890" i="7"/>
  <c r="L891" i="7"/>
  <c r="L892" i="7"/>
  <c r="L893" i="7"/>
  <c r="L894" i="7"/>
  <c r="L895" i="7"/>
  <c r="H1456" i="6"/>
  <c r="J1456" i="6" s="1"/>
  <c r="H1490" i="6"/>
  <c r="J1490" i="6" s="1"/>
  <c r="I1427" i="3"/>
  <c r="J1427" i="3" s="1"/>
  <c r="L1427" i="3" s="1"/>
  <c r="I1428" i="3"/>
  <c r="J1428" i="3" s="1"/>
  <c r="L1428" i="3" s="1"/>
  <c r="I1429" i="3"/>
  <c r="J1429" i="3" s="1"/>
  <c r="L1429" i="3" s="1"/>
  <c r="I1430" i="3"/>
  <c r="J1430" i="3" s="1"/>
  <c r="L1430" i="3" s="1"/>
  <c r="I1431" i="3"/>
  <c r="J1431" i="3" s="1"/>
  <c r="L1431" i="3" s="1"/>
  <c r="I1432" i="3"/>
  <c r="J1432" i="3" s="1"/>
  <c r="L1432" i="3" s="1"/>
  <c r="I1433" i="3"/>
  <c r="J1433" i="3" s="1"/>
  <c r="L1433" i="3" s="1"/>
  <c r="I1434" i="3"/>
  <c r="J1434" i="3" s="1"/>
  <c r="L1434" i="3" s="1"/>
  <c r="I1435" i="3"/>
  <c r="J1435" i="3" s="1"/>
  <c r="L1435" i="3" s="1"/>
  <c r="I1436" i="3"/>
  <c r="J1436" i="3" s="1"/>
  <c r="L1436" i="3" s="1"/>
  <c r="I1437" i="3"/>
  <c r="J1437" i="3" s="1"/>
  <c r="L1437" i="3" s="1"/>
  <c r="I1438" i="3"/>
  <c r="J1438" i="3" s="1"/>
  <c r="L1438" i="3" s="1"/>
  <c r="I1439" i="3"/>
  <c r="J1439" i="3" s="1"/>
  <c r="L1439" i="3" s="1"/>
  <c r="I1440" i="3"/>
  <c r="J1440" i="3" s="1"/>
  <c r="L1440" i="3" s="1"/>
  <c r="I1441" i="3"/>
  <c r="J1441" i="3" s="1"/>
  <c r="L1441" i="3" s="1"/>
  <c r="I1442" i="3"/>
  <c r="J1442" i="3" s="1"/>
  <c r="L1442" i="3" s="1"/>
  <c r="I1443" i="3"/>
  <c r="J1443" i="3" s="1"/>
  <c r="L1443" i="3" s="1"/>
  <c r="I1444" i="3"/>
  <c r="J1444" i="3" s="1"/>
  <c r="L1444" i="3" s="1"/>
  <c r="I1445" i="3"/>
  <c r="J1445" i="3" s="1"/>
  <c r="L1445" i="3" s="1"/>
  <c r="I1446" i="3"/>
  <c r="J1446" i="3" s="1"/>
  <c r="L1446" i="3" s="1"/>
  <c r="I1447" i="3"/>
  <c r="J1447" i="3" s="1"/>
  <c r="L1447" i="3" s="1"/>
  <c r="I1448" i="3"/>
  <c r="J1448" i="3" s="1"/>
  <c r="L1448" i="3" s="1"/>
  <c r="I1449" i="3"/>
  <c r="J1449" i="3" s="1"/>
  <c r="L1449" i="3" s="1"/>
  <c r="I1450" i="3"/>
  <c r="J1450" i="3" s="1"/>
  <c r="L1450" i="3" s="1"/>
  <c r="I1451" i="3"/>
  <c r="J1451" i="3" s="1"/>
  <c r="L1451" i="3" s="1"/>
  <c r="I1452" i="3"/>
  <c r="J1452" i="3" s="1"/>
  <c r="L1452" i="3" s="1"/>
  <c r="I1453" i="3"/>
  <c r="J1453" i="3" s="1"/>
  <c r="L1453" i="3" s="1"/>
  <c r="I1454" i="3"/>
  <c r="J1454" i="3" s="1"/>
  <c r="L1454" i="3" s="1"/>
  <c r="I1455" i="3"/>
  <c r="J1455" i="3" s="1"/>
  <c r="L1455" i="3" s="1"/>
  <c r="I1456" i="3"/>
  <c r="J1456" i="3" s="1"/>
  <c r="L1456" i="3" s="1"/>
  <c r="I1457" i="3"/>
  <c r="J1457" i="3" s="1"/>
  <c r="L1457" i="3" s="1"/>
  <c r="I1458" i="3"/>
  <c r="J1458" i="3" s="1"/>
  <c r="L1458" i="3" s="1"/>
  <c r="I1459" i="3"/>
  <c r="J1459" i="3" s="1"/>
  <c r="L1459" i="3" s="1"/>
  <c r="I1460" i="3"/>
  <c r="J1460" i="3" s="1"/>
  <c r="L1460" i="3" s="1"/>
  <c r="I1461" i="3"/>
  <c r="J1461" i="3" s="1"/>
  <c r="L1461" i="3" s="1"/>
  <c r="I1462" i="3"/>
  <c r="J1462" i="3" s="1"/>
  <c r="L1462" i="3" s="1"/>
  <c r="I1463" i="3"/>
  <c r="J1463" i="3" s="1"/>
  <c r="L1463" i="3" s="1"/>
  <c r="I1464" i="3"/>
  <c r="J1464" i="3" s="1"/>
  <c r="L1464" i="3" s="1"/>
  <c r="I1465" i="3"/>
  <c r="J1465" i="3" s="1"/>
  <c r="L1465" i="3" s="1"/>
  <c r="I1466" i="3"/>
  <c r="J1466" i="3" s="1"/>
  <c r="L1466" i="3" s="1"/>
  <c r="I1467" i="3"/>
  <c r="J1467" i="3" s="1"/>
  <c r="L1467" i="3" s="1"/>
  <c r="I1468" i="3"/>
  <c r="J1468" i="3" s="1"/>
  <c r="L1468" i="3" s="1"/>
  <c r="I1469" i="3"/>
  <c r="J1469" i="3" s="1"/>
  <c r="L1469" i="3" s="1"/>
  <c r="I1470" i="3"/>
  <c r="J1470" i="3" s="1"/>
  <c r="L1470" i="3" s="1"/>
  <c r="I1471" i="3"/>
  <c r="J1471" i="3" s="1"/>
  <c r="L1471" i="3" s="1"/>
  <c r="I1472" i="3"/>
  <c r="J1472" i="3" s="1"/>
  <c r="L1472" i="3" s="1"/>
  <c r="I1473" i="3"/>
  <c r="J1473" i="3" s="1"/>
  <c r="L1473" i="3" s="1"/>
  <c r="I1474" i="3"/>
  <c r="J1474" i="3" s="1"/>
  <c r="L1474" i="3" s="1"/>
  <c r="I1475" i="3"/>
  <c r="J1475" i="3" s="1"/>
  <c r="L1475" i="3" s="1"/>
  <c r="I1476" i="3"/>
  <c r="J1476" i="3" s="1"/>
  <c r="L1476" i="3" s="1"/>
  <c r="I1477" i="3"/>
  <c r="J1477" i="3" s="1"/>
  <c r="L1477" i="3" s="1"/>
  <c r="I1478" i="3"/>
  <c r="J1478" i="3" s="1"/>
  <c r="L1478" i="3" s="1"/>
  <c r="I1479" i="3"/>
  <c r="J1479" i="3" s="1"/>
  <c r="L1479" i="3" s="1"/>
  <c r="I1480" i="3"/>
  <c r="J1480" i="3" s="1"/>
  <c r="L1480" i="3" s="1"/>
  <c r="I1481" i="3"/>
  <c r="J1481" i="3" s="1"/>
  <c r="L1481" i="3" s="1"/>
  <c r="I1482" i="3"/>
  <c r="J1482" i="3" s="1"/>
  <c r="L1482" i="3" s="1"/>
  <c r="I1483" i="3"/>
  <c r="J1483" i="3" s="1"/>
  <c r="L1483" i="3" s="1"/>
  <c r="I1484" i="3"/>
  <c r="J1484" i="3" s="1"/>
  <c r="L1484" i="3" s="1"/>
  <c r="I1485" i="3"/>
  <c r="J1485" i="3" s="1"/>
  <c r="L1485" i="3" s="1"/>
  <c r="I1486" i="3"/>
  <c r="J1486" i="3" s="1"/>
  <c r="L1486" i="3" s="1"/>
  <c r="J1487" i="3"/>
  <c r="L1487" i="3" s="1"/>
  <c r="I1488" i="3"/>
  <c r="J1488" i="3" s="1"/>
  <c r="L1488" i="3" s="1"/>
  <c r="I1489" i="3"/>
  <c r="J1489" i="3" s="1"/>
  <c r="L1489" i="3" s="1"/>
  <c r="I1490" i="3"/>
  <c r="J1490" i="3" s="1"/>
  <c r="L1490" i="3" s="1"/>
  <c r="I1426" i="3"/>
  <c r="I1491" i="3" s="1"/>
  <c r="I966" i="3"/>
  <c r="J966" i="3" s="1"/>
  <c r="L966" i="3" s="1"/>
  <c r="I967" i="3"/>
  <c r="J967" i="3" s="1"/>
  <c r="L967" i="3" s="1"/>
  <c r="I968" i="3"/>
  <c r="J968" i="3" s="1"/>
  <c r="L968" i="3" s="1"/>
  <c r="I969" i="3"/>
  <c r="J969" i="3" s="1"/>
  <c r="L969" i="3" s="1"/>
  <c r="I970" i="3"/>
  <c r="J970" i="3" s="1"/>
  <c r="L970" i="3" s="1"/>
  <c r="I971" i="3"/>
  <c r="J971" i="3" s="1"/>
  <c r="L971" i="3" s="1"/>
  <c r="I972" i="3"/>
  <c r="J972" i="3" s="1"/>
  <c r="L972" i="3" s="1"/>
  <c r="I973" i="3"/>
  <c r="J973" i="3" s="1"/>
  <c r="L973" i="3" s="1"/>
  <c r="I974" i="3"/>
  <c r="J974" i="3" s="1"/>
  <c r="L974" i="3" s="1"/>
  <c r="I975" i="3"/>
  <c r="J975" i="3" s="1"/>
  <c r="L975" i="3" s="1"/>
  <c r="I976" i="3"/>
  <c r="J976" i="3" s="1"/>
  <c r="L976" i="3" s="1"/>
  <c r="I977" i="3"/>
  <c r="J977" i="3" s="1"/>
  <c r="L977" i="3" s="1"/>
  <c r="I978" i="3"/>
  <c r="J978" i="3" s="1"/>
  <c r="L978" i="3" s="1"/>
  <c r="I979" i="3"/>
  <c r="J979" i="3" s="1"/>
  <c r="L979" i="3" s="1"/>
  <c r="I980" i="3"/>
  <c r="J980" i="3" s="1"/>
  <c r="L980" i="3" s="1"/>
  <c r="I981" i="3"/>
  <c r="J981" i="3" s="1"/>
  <c r="L981" i="3" s="1"/>
  <c r="I982" i="3"/>
  <c r="J982" i="3" s="1"/>
  <c r="L982" i="3" s="1"/>
  <c r="I983" i="3"/>
  <c r="J983" i="3" s="1"/>
  <c r="L983" i="3" s="1"/>
  <c r="I984" i="3"/>
  <c r="J984" i="3" s="1"/>
  <c r="L984" i="3" s="1"/>
  <c r="I985" i="3"/>
  <c r="J985" i="3" s="1"/>
  <c r="L985" i="3" s="1"/>
  <c r="I986" i="3"/>
  <c r="J986" i="3" s="1"/>
  <c r="L986" i="3" s="1"/>
  <c r="I987" i="3"/>
  <c r="J987" i="3" s="1"/>
  <c r="L987" i="3" s="1"/>
  <c r="I988" i="3"/>
  <c r="J988" i="3" s="1"/>
  <c r="L988" i="3" s="1"/>
  <c r="I989" i="3"/>
  <c r="J989" i="3" s="1"/>
  <c r="L989" i="3" s="1"/>
  <c r="I990" i="3"/>
  <c r="J990" i="3" s="1"/>
  <c r="L990" i="3" s="1"/>
  <c r="I991" i="3"/>
  <c r="J991" i="3" s="1"/>
  <c r="L991" i="3" s="1"/>
  <c r="I992" i="3"/>
  <c r="J992" i="3" s="1"/>
  <c r="L992" i="3" s="1"/>
  <c r="I993" i="3"/>
  <c r="J993" i="3" s="1"/>
  <c r="L993" i="3" s="1"/>
  <c r="I994" i="3"/>
  <c r="J994" i="3" s="1"/>
  <c r="L994" i="3" s="1"/>
  <c r="I995" i="3"/>
  <c r="J995" i="3" s="1"/>
  <c r="L995" i="3" s="1"/>
  <c r="I996" i="3"/>
  <c r="J996" i="3" s="1"/>
  <c r="L996" i="3" s="1"/>
  <c r="I997" i="3"/>
  <c r="J997" i="3" s="1"/>
  <c r="L997" i="3" s="1"/>
  <c r="I998" i="3"/>
  <c r="J998" i="3" s="1"/>
  <c r="L998" i="3" s="1"/>
  <c r="I999" i="3"/>
  <c r="J999" i="3" s="1"/>
  <c r="L999" i="3" s="1"/>
  <c r="I1000" i="3"/>
  <c r="J1000" i="3" s="1"/>
  <c r="L1000" i="3" s="1"/>
  <c r="I1001" i="3"/>
  <c r="J1001" i="3" s="1"/>
  <c r="L1001" i="3" s="1"/>
  <c r="I1002" i="3"/>
  <c r="J1002" i="3" s="1"/>
  <c r="L1002" i="3" s="1"/>
  <c r="I1003" i="3"/>
  <c r="J1003" i="3" s="1"/>
  <c r="L1003" i="3" s="1"/>
  <c r="I1004" i="3"/>
  <c r="J1004" i="3" s="1"/>
  <c r="L1004" i="3" s="1"/>
  <c r="I1005" i="3"/>
  <c r="J1005" i="3" s="1"/>
  <c r="L1005" i="3" s="1"/>
  <c r="I1006" i="3"/>
  <c r="J1006" i="3" s="1"/>
  <c r="L1006" i="3" s="1"/>
  <c r="I1007" i="3"/>
  <c r="J1007" i="3" s="1"/>
  <c r="L1007" i="3" s="1"/>
  <c r="I1008" i="3"/>
  <c r="J1008" i="3" s="1"/>
  <c r="L1008" i="3" s="1"/>
  <c r="I1009" i="3"/>
  <c r="J1009" i="3" s="1"/>
  <c r="L1009" i="3" s="1"/>
  <c r="I1010" i="3"/>
  <c r="J1010" i="3" s="1"/>
  <c r="L1010" i="3" s="1"/>
  <c r="I1011" i="3"/>
  <c r="J1011" i="3" s="1"/>
  <c r="L1011" i="3" s="1"/>
  <c r="I1012" i="3"/>
  <c r="J1012" i="3" s="1"/>
  <c r="L1012" i="3" s="1"/>
  <c r="I1013" i="3"/>
  <c r="J1013" i="3" s="1"/>
  <c r="L1013" i="3" s="1"/>
  <c r="I1014" i="3"/>
  <c r="J1014" i="3" s="1"/>
  <c r="L1014" i="3" s="1"/>
  <c r="I1015" i="3"/>
  <c r="J1015" i="3" s="1"/>
  <c r="L1015" i="3" s="1"/>
  <c r="I1016" i="3"/>
  <c r="J1016" i="3" s="1"/>
  <c r="L1016" i="3" s="1"/>
  <c r="I1017" i="3"/>
  <c r="J1017" i="3" s="1"/>
  <c r="L1017" i="3" s="1"/>
  <c r="I1018" i="3"/>
  <c r="J1018" i="3" s="1"/>
  <c r="L1018" i="3" s="1"/>
  <c r="I1019" i="3"/>
  <c r="J1019" i="3" s="1"/>
  <c r="L1019" i="3" s="1"/>
  <c r="I1020" i="3"/>
  <c r="J1020" i="3" s="1"/>
  <c r="L1020" i="3" s="1"/>
  <c r="I1021" i="3"/>
  <c r="J1021" i="3" s="1"/>
  <c r="L1021" i="3" s="1"/>
  <c r="I1022" i="3"/>
  <c r="J1022" i="3" s="1"/>
  <c r="L1022" i="3" s="1"/>
  <c r="I1023" i="3"/>
  <c r="J1023" i="3" s="1"/>
  <c r="L1023" i="3" s="1"/>
  <c r="I1024" i="3"/>
  <c r="J1024" i="3" s="1"/>
  <c r="L1024" i="3" s="1"/>
  <c r="I1025" i="3"/>
  <c r="J1025" i="3" s="1"/>
  <c r="L1025" i="3" s="1"/>
  <c r="I1026" i="3"/>
  <c r="J1026" i="3" s="1"/>
  <c r="L1026" i="3" s="1"/>
  <c r="I1027" i="3"/>
  <c r="J1027" i="3" s="1"/>
  <c r="L1027" i="3" s="1"/>
  <c r="I1028" i="3"/>
  <c r="J1028" i="3" s="1"/>
  <c r="L1028" i="3" s="1"/>
  <c r="I1029" i="3"/>
  <c r="J1029" i="3" s="1"/>
  <c r="L1029" i="3" s="1"/>
  <c r="I1030" i="3"/>
  <c r="J1030" i="3" s="1"/>
  <c r="L1030" i="3" s="1"/>
  <c r="I1031" i="3"/>
  <c r="J1031" i="3" s="1"/>
  <c r="L1031" i="3" s="1"/>
  <c r="I1032" i="3"/>
  <c r="J1032" i="3" s="1"/>
  <c r="L1032" i="3" s="1"/>
  <c r="I1033" i="3"/>
  <c r="J1033" i="3" s="1"/>
  <c r="L1033" i="3" s="1"/>
  <c r="I1034" i="3"/>
  <c r="J1034" i="3" s="1"/>
  <c r="L1034" i="3" s="1"/>
  <c r="I1035" i="3"/>
  <c r="J1035" i="3" s="1"/>
  <c r="L1035" i="3" s="1"/>
  <c r="I1036" i="3"/>
  <c r="J1036" i="3" s="1"/>
  <c r="L1036" i="3" s="1"/>
  <c r="I1037" i="3"/>
  <c r="J1037" i="3" s="1"/>
  <c r="L1037" i="3" s="1"/>
  <c r="I1038" i="3"/>
  <c r="J1038" i="3" s="1"/>
  <c r="L1038" i="3" s="1"/>
  <c r="I1039" i="3"/>
  <c r="J1039" i="3" s="1"/>
  <c r="L1039" i="3" s="1"/>
  <c r="I1040" i="3"/>
  <c r="J1040" i="3" s="1"/>
  <c r="L1040" i="3" s="1"/>
  <c r="I1041" i="3"/>
  <c r="J1041" i="3" s="1"/>
  <c r="L1041" i="3" s="1"/>
  <c r="I1042" i="3"/>
  <c r="J1042" i="3" s="1"/>
  <c r="L1042" i="3" s="1"/>
  <c r="I1043" i="3"/>
  <c r="J1043" i="3" s="1"/>
  <c r="L1043" i="3" s="1"/>
  <c r="I1044" i="3"/>
  <c r="J1044" i="3" s="1"/>
  <c r="L1044" i="3" s="1"/>
  <c r="I1045" i="3"/>
  <c r="J1045" i="3" s="1"/>
  <c r="L1045" i="3" s="1"/>
  <c r="I1046" i="3"/>
  <c r="J1046" i="3" s="1"/>
  <c r="L1046" i="3" s="1"/>
  <c r="I1047" i="3"/>
  <c r="J1047" i="3" s="1"/>
  <c r="L1047" i="3" s="1"/>
  <c r="I1048" i="3"/>
  <c r="J1048" i="3" s="1"/>
  <c r="L1048" i="3" s="1"/>
  <c r="I1049" i="3"/>
  <c r="J1049" i="3" s="1"/>
  <c r="L1049" i="3" s="1"/>
  <c r="I1050" i="3"/>
  <c r="J1050" i="3" s="1"/>
  <c r="L1050" i="3" s="1"/>
  <c r="I1051" i="3"/>
  <c r="J1051" i="3" s="1"/>
  <c r="L1051" i="3" s="1"/>
  <c r="I1052" i="3"/>
  <c r="J1052" i="3" s="1"/>
  <c r="L1052" i="3" s="1"/>
  <c r="I1053" i="3"/>
  <c r="J1053" i="3" s="1"/>
  <c r="L1053" i="3" s="1"/>
  <c r="I1054" i="3"/>
  <c r="J1054" i="3" s="1"/>
  <c r="L1054" i="3" s="1"/>
  <c r="I1055" i="3"/>
  <c r="J1055" i="3" s="1"/>
  <c r="L1055" i="3" s="1"/>
  <c r="I1056" i="3"/>
  <c r="J1056" i="3" s="1"/>
  <c r="L1056" i="3" s="1"/>
  <c r="I1057" i="3"/>
  <c r="J1057" i="3" s="1"/>
  <c r="L1057" i="3" s="1"/>
  <c r="I1058" i="3"/>
  <c r="J1058" i="3" s="1"/>
  <c r="L1058" i="3" s="1"/>
  <c r="I1059" i="3"/>
  <c r="J1059" i="3" s="1"/>
  <c r="L1059" i="3" s="1"/>
  <c r="I1060" i="3"/>
  <c r="J1060" i="3" s="1"/>
  <c r="L1060" i="3" s="1"/>
  <c r="I1061" i="3"/>
  <c r="J1061" i="3" s="1"/>
  <c r="L1061" i="3" s="1"/>
  <c r="I1062" i="3"/>
  <c r="J1062" i="3" s="1"/>
  <c r="L1062" i="3" s="1"/>
  <c r="I1063" i="3"/>
  <c r="J1063" i="3" s="1"/>
  <c r="L1063" i="3" s="1"/>
  <c r="I1064" i="3"/>
  <c r="J1064" i="3" s="1"/>
  <c r="L1064" i="3" s="1"/>
  <c r="I1065" i="3"/>
  <c r="J1065" i="3" s="1"/>
  <c r="L1065" i="3" s="1"/>
  <c r="I1066" i="3"/>
  <c r="J1066" i="3" s="1"/>
  <c r="L1066" i="3" s="1"/>
  <c r="I1067" i="3"/>
  <c r="J1067" i="3" s="1"/>
  <c r="L1067" i="3" s="1"/>
  <c r="I1068" i="3"/>
  <c r="J1068" i="3" s="1"/>
  <c r="L1068" i="3" s="1"/>
  <c r="I1069" i="3"/>
  <c r="J1069" i="3" s="1"/>
  <c r="L1069" i="3" s="1"/>
  <c r="I1070" i="3"/>
  <c r="J1070" i="3" s="1"/>
  <c r="L1070" i="3" s="1"/>
  <c r="I1071" i="3"/>
  <c r="J1071" i="3" s="1"/>
  <c r="L1071" i="3" s="1"/>
  <c r="I1072" i="3"/>
  <c r="J1072" i="3" s="1"/>
  <c r="L1072" i="3" s="1"/>
  <c r="I1073" i="3"/>
  <c r="J1073" i="3" s="1"/>
  <c r="L1073" i="3" s="1"/>
  <c r="I1074" i="3"/>
  <c r="J1074" i="3" s="1"/>
  <c r="L1074" i="3" s="1"/>
  <c r="I1075" i="3"/>
  <c r="J1075" i="3" s="1"/>
  <c r="L1075" i="3" s="1"/>
  <c r="I1076" i="3"/>
  <c r="J1076" i="3" s="1"/>
  <c r="L1076" i="3" s="1"/>
  <c r="I1077" i="3"/>
  <c r="J1077" i="3" s="1"/>
  <c r="L1077" i="3" s="1"/>
  <c r="I1078" i="3"/>
  <c r="J1078" i="3" s="1"/>
  <c r="L1078" i="3" s="1"/>
  <c r="I1079" i="3"/>
  <c r="J1079" i="3" s="1"/>
  <c r="L1079" i="3" s="1"/>
  <c r="I1080" i="3"/>
  <c r="J1080" i="3" s="1"/>
  <c r="L1080" i="3" s="1"/>
  <c r="I1081" i="3"/>
  <c r="J1081" i="3" s="1"/>
  <c r="L1081" i="3" s="1"/>
  <c r="I1082" i="3"/>
  <c r="J1082" i="3" s="1"/>
  <c r="L1082" i="3" s="1"/>
  <c r="I1083" i="3"/>
  <c r="J1083" i="3" s="1"/>
  <c r="L1083" i="3" s="1"/>
  <c r="I1084" i="3"/>
  <c r="J1084" i="3" s="1"/>
  <c r="L1084" i="3" s="1"/>
  <c r="I1085" i="3"/>
  <c r="J1085" i="3" s="1"/>
  <c r="L1085" i="3" s="1"/>
  <c r="I1086" i="3"/>
  <c r="J1086" i="3" s="1"/>
  <c r="L1086" i="3" s="1"/>
  <c r="I1087" i="3"/>
  <c r="J1087" i="3" s="1"/>
  <c r="L1087" i="3" s="1"/>
  <c r="I1088" i="3"/>
  <c r="J1088" i="3" s="1"/>
  <c r="L1088" i="3" s="1"/>
  <c r="I1089" i="3"/>
  <c r="J1089" i="3" s="1"/>
  <c r="L1089" i="3" s="1"/>
  <c r="I1090" i="3"/>
  <c r="J1090" i="3" s="1"/>
  <c r="L1090" i="3" s="1"/>
  <c r="I1091" i="3"/>
  <c r="J1091" i="3" s="1"/>
  <c r="L1091" i="3" s="1"/>
  <c r="I1092" i="3"/>
  <c r="J1092" i="3" s="1"/>
  <c r="L1092" i="3" s="1"/>
  <c r="I1093" i="3"/>
  <c r="J1093" i="3" s="1"/>
  <c r="L1093" i="3" s="1"/>
  <c r="I1094" i="3"/>
  <c r="J1094" i="3" s="1"/>
  <c r="L1094" i="3" s="1"/>
  <c r="I1095" i="3"/>
  <c r="J1095" i="3" s="1"/>
  <c r="L1095" i="3" s="1"/>
  <c r="I1096" i="3"/>
  <c r="J1096" i="3" s="1"/>
  <c r="L1096" i="3" s="1"/>
  <c r="I1097" i="3"/>
  <c r="J1097" i="3" s="1"/>
  <c r="L1097" i="3" s="1"/>
  <c r="I1098" i="3"/>
  <c r="J1098" i="3" s="1"/>
  <c r="L1098" i="3" s="1"/>
  <c r="I1099" i="3"/>
  <c r="J1099" i="3" s="1"/>
  <c r="L1099" i="3" s="1"/>
  <c r="I1100" i="3"/>
  <c r="J1100" i="3" s="1"/>
  <c r="L1100" i="3" s="1"/>
  <c r="I1101" i="3"/>
  <c r="J1101" i="3" s="1"/>
  <c r="L1101" i="3" s="1"/>
  <c r="I1102" i="3"/>
  <c r="J1102" i="3" s="1"/>
  <c r="L1102" i="3" s="1"/>
  <c r="I1103" i="3"/>
  <c r="J1103" i="3" s="1"/>
  <c r="L1103" i="3" s="1"/>
  <c r="I1104" i="3"/>
  <c r="J1104" i="3" s="1"/>
  <c r="L1104" i="3" s="1"/>
  <c r="I1105" i="3"/>
  <c r="J1105" i="3" s="1"/>
  <c r="L1105" i="3" s="1"/>
  <c r="I1106" i="3"/>
  <c r="J1106" i="3" s="1"/>
  <c r="L1106" i="3" s="1"/>
  <c r="I1107" i="3"/>
  <c r="J1107" i="3" s="1"/>
  <c r="L1107" i="3" s="1"/>
  <c r="I1108" i="3"/>
  <c r="J1108" i="3" s="1"/>
  <c r="L1108" i="3" s="1"/>
  <c r="I1109" i="3"/>
  <c r="J1109" i="3" s="1"/>
  <c r="L1109" i="3" s="1"/>
  <c r="I1110" i="3"/>
  <c r="J1110" i="3" s="1"/>
  <c r="L1110" i="3" s="1"/>
  <c r="I1111" i="3"/>
  <c r="J1111" i="3" s="1"/>
  <c r="L1111" i="3" s="1"/>
  <c r="I1112" i="3"/>
  <c r="J1112" i="3" s="1"/>
  <c r="L1112" i="3" s="1"/>
  <c r="I1113" i="3"/>
  <c r="J1113" i="3" s="1"/>
  <c r="L1113" i="3" s="1"/>
  <c r="I1114" i="3"/>
  <c r="J1114" i="3" s="1"/>
  <c r="L1114" i="3" s="1"/>
  <c r="I1115" i="3"/>
  <c r="J1115" i="3" s="1"/>
  <c r="L1115" i="3" s="1"/>
  <c r="I1116" i="3"/>
  <c r="J1116" i="3" s="1"/>
  <c r="L1116" i="3" s="1"/>
  <c r="I1117" i="3"/>
  <c r="J1117" i="3" s="1"/>
  <c r="L1117" i="3" s="1"/>
  <c r="I1118" i="3"/>
  <c r="J1118" i="3" s="1"/>
  <c r="L1118" i="3" s="1"/>
  <c r="I1119" i="3"/>
  <c r="J1119" i="3" s="1"/>
  <c r="L1119" i="3" s="1"/>
  <c r="I1120" i="3"/>
  <c r="J1120" i="3" s="1"/>
  <c r="L1120" i="3" s="1"/>
  <c r="I1121" i="3"/>
  <c r="J1121" i="3" s="1"/>
  <c r="L1121" i="3" s="1"/>
  <c r="I1122" i="3"/>
  <c r="J1122" i="3" s="1"/>
  <c r="L1122" i="3" s="1"/>
  <c r="I1123" i="3"/>
  <c r="J1123" i="3" s="1"/>
  <c r="L1123" i="3" s="1"/>
  <c r="I1124" i="3"/>
  <c r="J1124" i="3" s="1"/>
  <c r="L1124" i="3" s="1"/>
  <c r="I1125" i="3"/>
  <c r="J1125" i="3" s="1"/>
  <c r="L1125" i="3" s="1"/>
  <c r="I1126" i="3"/>
  <c r="J1126" i="3" s="1"/>
  <c r="L1126" i="3" s="1"/>
  <c r="I1127" i="3"/>
  <c r="J1127" i="3" s="1"/>
  <c r="L1127" i="3" s="1"/>
  <c r="I1128" i="3"/>
  <c r="J1128" i="3" s="1"/>
  <c r="L1128" i="3" s="1"/>
  <c r="I1129" i="3"/>
  <c r="J1129" i="3" s="1"/>
  <c r="L1129" i="3" s="1"/>
  <c r="I1130" i="3"/>
  <c r="J1130" i="3" s="1"/>
  <c r="L1130" i="3" s="1"/>
  <c r="I1131" i="3"/>
  <c r="J1131" i="3" s="1"/>
  <c r="L1131" i="3" s="1"/>
  <c r="I1132" i="3"/>
  <c r="J1132" i="3" s="1"/>
  <c r="L1132" i="3" s="1"/>
  <c r="I1133" i="3"/>
  <c r="J1133" i="3" s="1"/>
  <c r="L1133" i="3" s="1"/>
  <c r="I1134" i="3"/>
  <c r="J1134" i="3" s="1"/>
  <c r="L1134" i="3" s="1"/>
  <c r="I1135" i="3"/>
  <c r="J1135" i="3" s="1"/>
  <c r="L1135" i="3" s="1"/>
  <c r="I1136" i="3"/>
  <c r="J1136" i="3" s="1"/>
  <c r="L1136" i="3" s="1"/>
  <c r="I1137" i="3"/>
  <c r="J1137" i="3" s="1"/>
  <c r="L1137" i="3" s="1"/>
  <c r="I1138" i="3"/>
  <c r="J1138" i="3" s="1"/>
  <c r="L1138" i="3" s="1"/>
  <c r="I1139" i="3"/>
  <c r="J1139" i="3" s="1"/>
  <c r="L1139" i="3" s="1"/>
  <c r="I1140" i="3"/>
  <c r="J1140" i="3" s="1"/>
  <c r="L1140" i="3" s="1"/>
  <c r="I1141" i="3"/>
  <c r="J1141" i="3" s="1"/>
  <c r="L1141" i="3" s="1"/>
  <c r="I1142" i="3"/>
  <c r="J1142" i="3" s="1"/>
  <c r="L1142" i="3" s="1"/>
  <c r="I1143" i="3"/>
  <c r="J1143" i="3" s="1"/>
  <c r="L1143" i="3" s="1"/>
  <c r="I1144" i="3"/>
  <c r="J1144" i="3" s="1"/>
  <c r="L1144" i="3" s="1"/>
  <c r="I1145" i="3"/>
  <c r="J1145" i="3" s="1"/>
  <c r="L1145" i="3" s="1"/>
  <c r="I1146" i="3"/>
  <c r="J1146" i="3" s="1"/>
  <c r="L1146" i="3" s="1"/>
  <c r="I1147" i="3"/>
  <c r="J1147" i="3" s="1"/>
  <c r="L1147" i="3" s="1"/>
  <c r="I1148" i="3"/>
  <c r="J1148" i="3" s="1"/>
  <c r="L1148" i="3" s="1"/>
  <c r="I1149" i="3"/>
  <c r="J1149" i="3" s="1"/>
  <c r="L1149" i="3" s="1"/>
  <c r="I1150" i="3"/>
  <c r="J1150" i="3" s="1"/>
  <c r="L1150" i="3" s="1"/>
  <c r="I1151" i="3"/>
  <c r="J1151" i="3" s="1"/>
  <c r="L1151" i="3" s="1"/>
  <c r="I1152" i="3"/>
  <c r="J1152" i="3" s="1"/>
  <c r="L1152" i="3" s="1"/>
  <c r="I1153" i="3"/>
  <c r="J1153" i="3" s="1"/>
  <c r="L1153" i="3" s="1"/>
  <c r="I1154" i="3"/>
  <c r="J1154" i="3" s="1"/>
  <c r="L1154" i="3" s="1"/>
  <c r="I1155" i="3"/>
  <c r="J1155" i="3" s="1"/>
  <c r="L1155" i="3" s="1"/>
  <c r="I1156" i="3"/>
  <c r="J1156" i="3" s="1"/>
  <c r="L1156" i="3" s="1"/>
  <c r="I1157" i="3"/>
  <c r="J1157" i="3" s="1"/>
  <c r="L1157" i="3" s="1"/>
  <c r="I1158" i="3"/>
  <c r="J1158" i="3" s="1"/>
  <c r="L1158" i="3" s="1"/>
  <c r="I1159" i="3"/>
  <c r="J1159" i="3" s="1"/>
  <c r="L1159" i="3" s="1"/>
  <c r="I1160" i="3"/>
  <c r="J1160" i="3" s="1"/>
  <c r="L1160" i="3" s="1"/>
  <c r="I1161" i="3"/>
  <c r="J1161" i="3" s="1"/>
  <c r="L1161" i="3" s="1"/>
  <c r="I1162" i="3"/>
  <c r="J1162" i="3" s="1"/>
  <c r="L1162" i="3" s="1"/>
  <c r="I1163" i="3"/>
  <c r="J1163" i="3" s="1"/>
  <c r="L1163" i="3" s="1"/>
  <c r="I1164" i="3"/>
  <c r="J1164" i="3" s="1"/>
  <c r="L1164" i="3" s="1"/>
  <c r="I1165" i="3"/>
  <c r="J1165" i="3" s="1"/>
  <c r="L1165" i="3" s="1"/>
  <c r="I1166" i="3"/>
  <c r="J1166" i="3" s="1"/>
  <c r="L1166" i="3" s="1"/>
  <c r="I1167" i="3"/>
  <c r="J1167" i="3" s="1"/>
  <c r="L1167" i="3" s="1"/>
  <c r="I1168" i="3"/>
  <c r="J1168" i="3" s="1"/>
  <c r="L1168" i="3" s="1"/>
  <c r="I1169" i="3"/>
  <c r="J1169" i="3" s="1"/>
  <c r="L1169" i="3" s="1"/>
  <c r="I1170" i="3"/>
  <c r="J1170" i="3" s="1"/>
  <c r="L1170" i="3" s="1"/>
  <c r="I1171" i="3"/>
  <c r="J1171" i="3" s="1"/>
  <c r="L1171" i="3" s="1"/>
  <c r="I1172" i="3"/>
  <c r="J1172" i="3" s="1"/>
  <c r="L1172" i="3" s="1"/>
  <c r="I1173" i="3"/>
  <c r="J1173" i="3" s="1"/>
  <c r="L1173" i="3" s="1"/>
  <c r="I1174" i="3"/>
  <c r="J1174" i="3" s="1"/>
  <c r="L1174" i="3" s="1"/>
  <c r="I1175" i="3"/>
  <c r="J1175" i="3" s="1"/>
  <c r="L1175" i="3" s="1"/>
  <c r="I1176" i="3"/>
  <c r="J1176" i="3" s="1"/>
  <c r="L1176" i="3" s="1"/>
  <c r="I1177" i="3"/>
  <c r="J1177" i="3" s="1"/>
  <c r="L1177" i="3" s="1"/>
  <c r="I1178" i="3"/>
  <c r="J1178" i="3" s="1"/>
  <c r="L1178" i="3" s="1"/>
  <c r="I1179" i="3"/>
  <c r="J1179" i="3" s="1"/>
  <c r="L1179" i="3" s="1"/>
  <c r="I1180" i="3"/>
  <c r="J1180" i="3" s="1"/>
  <c r="L1180" i="3" s="1"/>
  <c r="I1181" i="3"/>
  <c r="J1181" i="3" s="1"/>
  <c r="L1181" i="3" s="1"/>
  <c r="I1182" i="3"/>
  <c r="J1182" i="3" s="1"/>
  <c r="L1182" i="3" s="1"/>
  <c r="I1183" i="3"/>
  <c r="J1183" i="3" s="1"/>
  <c r="L1183" i="3" s="1"/>
  <c r="I1184" i="3"/>
  <c r="J1184" i="3" s="1"/>
  <c r="L1184" i="3" s="1"/>
  <c r="I1185" i="3"/>
  <c r="J1185" i="3" s="1"/>
  <c r="L1185" i="3" s="1"/>
  <c r="I1186" i="3"/>
  <c r="J1186" i="3" s="1"/>
  <c r="L1186" i="3" s="1"/>
  <c r="I1187" i="3"/>
  <c r="J1187" i="3" s="1"/>
  <c r="L1187" i="3" s="1"/>
  <c r="I1188" i="3"/>
  <c r="J1188" i="3" s="1"/>
  <c r="L1188" i="3" s="1"/>
  <c r="I1189" i="3"/>
  <c r="J1189" i="3" s="1"/>
  <c r="L1189" i="3" s="1"/>
  <c r="I1190" i="3"/>
  <c r="J1190" i="3" s="1"/>
  <c r="L1190" i="3" s="1"/>
  <c r="I1191" i="3"/>
  <c r="J1191" i="3" s="1"/>
  <c r="L1191" i="3" s="1"/>
  <c r="I1192" i="3"/>
  <c r="J1192" i="3" s="1"/>
  <c r="L1192" i="3" s="1"/>
  <c r="I1193" i="3"/>
  <c r="J1193" i="3" s="1"/>
  <c r="L1193" i="3" s="1"/>
  <c r="I1194" i="3"/>
  <c r="J1194" i="3" s="1"/>
  <c r="L1194" i="3" s="1"/>
  <c r="I1195" i="3"/>
  <c r="J1195" i="3" s="1"/>
  <c r="L1195" i="3" s="1"/>
  <c r="I1196" i="3"/>
  <c r="J1196" i="3" s="1"/>
  <c r="L1196" i="3" s="1"/>
  <c r="I1197" i="3"/>
  <c r="J1197" i="3" s="1"/>
  <c r="L1197" i="3" s="1"/>
  <c r="I1198" i="3"/>
  <c r="J1198" i="3" s="1"/>
  <c r="L1198" i="3" s="1"/>
  <c r="I1199" i="3"/>
  <c r="J1199" i="3" s="1"/>
  <c r="L1199" i="3" s="1"/>
  <c r="I1200" i="3"/>
  <c r="J1200" i="3" s="1"/>
  <c r="L1200" i="3" s="1"/>
  <c r="I1201" i="3"/>
  <c r="J1201" i="3" s="1"/>
  <c r="L1201" i="3" s="1"/>
  <c r="I1202" i="3"/>
  <c r="J1202" i="3" s="1"/>
  <c r="L1202" i="3" s="1"/>
  <c r="I1203" i="3"/>
  <c r="J1203" i="3" s="1"/>
  <c r="L1203" i="3" s="1"/>
  <c r="I1204" i="3"/>
  <c r="J1204" i="3" s="1"/>
  <c r="L1204" i="3" s="1"/>
  <c r="I1205" i="3"/>
  <c r="J1205" i="3" s="1"/>
  <c r="L1205" i="3" s="1"/>
  <c r="I1206" i="3"/>
  <c r="J1206" i="3" s="1"/>
  <c r="L1206" i="3" s="1"/>
  <c r="I1207" i="3"/>
  <c r="J1207" i="3" s="1"/>
  <c r="L1207" i="3" s="1"/>
  <c r="I1208" i="3"/>
  <c r="J1208" i="3" s="1"/>
  <c r="L1208" i="3" s="1"/>
  <c r="I1209" i="3"/>
  <c r="J1209" i="3" s="1"/>
  <c r="L1209" i="3" s="1"/>
  <c r="I1210" i="3"/>
  <c r="J1210" i="3" s="1"/>
  <c r="L1210" i="3" s="1"/>
  <c r="I1211" i="3"/>
  <c r="J1211" i="3" s="1"/>
  <c r="L1211" i="3" s="1"/>
  <c r="I1212" i="3"/>
  <c r="J1212" i="3" s="1"/>
  <c r="L1212" i="3" s="1"/>
  <c r="I1213" i="3"/>
  <c r="J1213" i="3" s="1"/>
  <c r="L1213" i="3" s="1"/>
  <c r="I1214" i="3"/>
  <c r="J1214" i="3" s="1"/>
  <c r="L1214" i="3" s="1"/>
  <c r="I1215" i="3"/>
  <c r="J1215" i="3" s="1"/>
  <c r="L1215" i="3" s="1"/>
  <c r="I1216" i="3"/>
  <c r="J1216" i="3" s="1"/>
  <c r="L1216" i="3" s="1"/>
  <c r="I1217" i="3"/>
  <c r="J1217" i="3" s="1"/>
  <c r="L1217" i="3" s="1"/>
  <c r="I1218" i="3"/>
  <c r="J1218" i="3" s="1"/>
  <c r="L1218" i="3" s="1"/>
  <c r="I1219" i="3"/>
  <c r="J1219" i="3" s="1"/>
  <c r="L1219" i="3" s="1"/>
  <c r="I1220" i="3"/>
  <c r="J1220" i="3" s="1"/>
  <c r="L1220" i="3" s="1"/>
  <c r="I1221" i="3"/>
  <c r="J1221" i="3" s="1"/>
  <c r="L1221" i="3" s="1"/>
  <c r="I1222" i="3"/>
  <c r="J1222" i="3" s="1"/>
  <c r="L1222" i="3" s="1"/>
  <c r="I1223" i="3"/>
  <c r="J1223" i="3" s="1"/>
  <c r="L1223" i="3" s="1"/>
  <c r="I1224" i="3"/>
  <c r="J1224" i="3" s="1"/>
  <c r="L1224" i="3" s="1"/>
  <c r="I1225" i="3"/>
  <c r="J1225" i="3" s="1"/>
  <c r="L1225" i="3" s="1"/>
  <c r="I1226" i="3"/>
  <c r="J1226" i="3" s="1"/>
  <c r="L1226" i="3" s="1"/>
  <c r="I1227" i="3"/>
  <c r="J1227" i="3" s="1"/>
  <c r="L1227" i="3" s="1"/>
  <c r="I1228" i="3"/>
  <c r="J1228" i="3" s="1"/>
  <c r="L1228" i="3" s="1"/>
  <c r="I1229" i="3"/>
  <c r="J1229" i="3" s="1"/>
  <c r="L1229" i="3" s="1"/>
  <c r="I1230" i="3"/>
  <c r="J1230" i="3" s="1"/>
  <c r="L1230" i="3" s="1"/>
  <c r="I1231" i="3"/>
  <c r="J1231" i="3" s="1"/>
  <c r="L1231" i="3" s="1"/>
  <c r="I1232" i="3"/>
  <c r="J1232" i="3" s="1"/>
  <c r="L1232" i="3" s="1"/>
  <c r="I1233" i="3"/>
  <c r="J1233" i="3" s="1"/>
  <c r="L1233" i="3" s="1"/>
  <c r="I1234" i="3"/>
  <c r="J1234" i="3" s="1"/>
  <c r="L1234" i="3" s="1"/>
  <c r="I1235" i="3"/>
  <c r="J1235" i="3" s="1"/>
  <c r="L1235" i="3" s="1"/>
  <c r="I1236" i="3"/>
  <c r="J1236" i="3" s="1"/>
  <c r="L1236" i="3" s="1"/>
  <c r="I1237" i="3"/>
  <c r="J1237" i="3" s="1"/>
  <c r="L1237" i="3" s="1"/>
  <c r="I1238" i="3"/>
  <c r="J1238" i="3" s="1"/>
  <c r="L1238" i="3" s="1"/>
  <c r="I1239" i="3"/>
  <c r="J1239" i="3" s="1"/>
  <c r="L1239" i="3" s="1"/>
  <c r="I1240" i="3"/>
  <c r="J1240" i="3" s="1"/>
  <c r="L1240" i="3" s="1"/>
  <c r="I1241" i="3"/>
  <c r="J1241" i="3" s="1"/>
  <c r="L1241" i="3" s="1"/>
  <c r="I1242" i="3"/>
  <c r="J1242" i="3" s="1"/>
  <c r="L1242" i="3" s="1"/>
  <c r="I1243" i="3"/>
  <c r="J1243" i="3" s="1"/>
  <c r="L1243" i="3" s="1"/>
  <c r="I1244" i="3"/>
  <c r="J1244" i="3" s="1"/>
  <c r="L1244" i="3" s="1"/>
  <c r="I1245" i="3"/>
  <c r="J1245" i="3" s="1"/>
  <c r="L1245" i="3" s="1"/>
  <c r="I1246" i="3"/>
  <c r="J1246" i="3" s="1"/>
  <c r="L1246" i="3" s="1"/>
  <c r="I1247" i="3"/>
  <c r="J1247" i="3" s="1"/>
  <c r="L1247" i="3" s="1"/>
  <c r="I1248" i="3"/>
  <c r="J1248" i="3" s="1"/>
  <c r="L1248" i="3" s="1"/>
  <c r="I1249" i="3"/>
  <c r="J1249" i="3" s="1"/>
  <c r="L1249" i="3" s="1"/>
  <c r="I1250" i="3"/>
  <c r="J1250" i="3" s="1"/>
  <c r="L1250" i="3" s="1"/>
  <c r="I1251" i="3"/>
  <c r="J1251" i="3" s="1"/>
  <c r="L1251" i="3" s="1"/>
  <c r="I1252" i="3"/>
  <c r="J1252" i="3" s="1"/>
  <c r="L1252" i="3" s="1"/>
  <c r="I1253" i="3"/>
  <c r="J1253" i="3" s="1"/>
  <c r="L1253" i="3" s="1"/>
  <c r="I1254" i="3"/>
  <c r="J1254" i="3" s="1"/>
  <c r="L1254" i="3" s="1"/>
  <c r="I1255" i="3"/>
  <c r="J1255" i="3" s="1"/>
  <c r="L1255" i="3" s="1"/>
  <c r="I1256" i="3"/>
  <c r="J1256" i="3" s="1"/>
  <c r="L1256" i="3" s="1"/>
  <c r="I1257" i="3"/>
  <c r="J1257" i="3" s="1"/>
  <c r="L1257" i="3" s="1"/>
  <c r="I1258" i="3"/>
  <c r="J1258" i="3" s="1"/>
  <c r="L1258" i="3" s="1"/>
  <c r="I1259" i="3"/>
  <c r="J1259" i="3" s="1"/>
  <c r="L1259" i="3" s="1"/>
  <c r="I1260" i="3"/>
  <c r="J1260" i="3" s="1"/>
  <c r="L1260" i="3" s="1"/>
  <c r="I1261" i="3"/>
  <c r="J1261" i="3" s="1"/>
  <c r="L1261" i="3" s="1"/>
  <c r="I1262" i="3"/>
  <c r="J1262" i="3" s="1"/>
  <c r="L1262" i="3" s="1"/>
  <c r="I1263" i="3"/>
  <c r="J1263" i="3" s="1"/>
  <c r="L1263" i="3" s="1"/>
  <c r="I1264" i="3"/>
  <c r="J1264" i="3" s="1"/>
  <c r="L1264" i="3" s="1"/>
  <c r="I1265" i="3"/>
  <c r="J1265" i="3" s="1"/>
  <c r="L1265" i="3" s="1"/>
  <c r="I1266" i="3"/>
  <c r="J1266" i="3" s="1"/>
  <c r="L1266" i="3" s="1"/>
  <c r="I1267" i="3"/>
  <c r="J1267" i="3" s="1"/>
  <c r="L1267" i="3" s="1"/>
  <c r="I1268" i="3"/>
  <c r="J1268" i="3" s="1"/>
  <c r="L1268" i="3" s="1"/>
  <c r="I1269" i="3"/>
  <c r="J1269" i="3" s="1"/>
  <c r="L1269" i="3" s="1"/>
  <c r="I1270" i="3"/>
  <c r="J1270" i="3" s="1"/>
  <c r="L1270" i="3" s="1"/>
  <c r="I1271" i="3"/>
  <c r="J1271" i="3" s="1"/>
  <c r="L1271" i="3" s="1"/>
  <c r="I1272" i="3"/>
  <c r="J1272" i="3" s="1"/>
  <c r="L1272" i="3" s="1"/>
  <c r="I1273" i="3"/>
  <c r="J1273" i="3" s="1"/>
  <c r="L1273" i="3" s="1"/>
  <c r="I1274" i="3"/>
  <c r="J1274" i="3" s="1"/>
  <c r="L1274" i="3" s="1"/>
  <c r="I1275" i="3"/>
  <c r="J1275" i="3" s="1"/>
  <c r="L1275" i="3" s="1"/>
  <c r="I1276" i="3"/>
  <c r="J1276" i="3" s="1"/>
  <c r="L1276" i="3" s="1"/>
  <c r="I1277" i="3"/>
  <c r="J1277" i="3" s="1"/>
  <c r="L1277" i="3" s="1"/>
  <c r="I1278" i="3"/>
  <c r="J1278" i="3" s="1"/>
  <c r="L1278" i="3" s="1"/>
  <c r="I1279" i="3"/>
  <c r="J1279" i="3" s="1"/>
  <c r="L1279" i="3" s="1"/>
  <c r="I1280" i="3"/>
  <c r="J1280" i="3" s="1"/>
  <c r="L1280" i="3" s="1"/>
  <c r="I1281" i="3"/>
  <c r="J1281" i="3" s="1"/>
  <c r="L1281" i="3" s="1"/>
  <c r="I1282" i="3"/>
  <c r="J1282" i="3" s="1"/>
  <c r="L1282" i="3" s="1"/>
  <c r="I1283" i="3"/>
  <c r="J1283" i="3" s="1"/>
  <c r="L1283" i="3" s="1"/>
  <c r="I1284" i="3"/>
  <c r="J1284" i="3" s="1"/>
  <c r="L1284" i="3" s="1"/>
  <c r="I1285" i="3"/>
  <c r="J1285" i="3" s="1"/>
  <c r="L1285" i="3" s="1"/>
  <c r="I1286" i="3"/>
  <c r="J1286" i="3" s="1"/>
  <c r="L1286" i="3" s="1"/>
  <c r="I1287" i="3"/>
  <c r="J1287" i="3" s="1"/>
  <c r="L1287" i="3" s="1"/>
  <c r="I1288" i="3"/>
  <c r="J1288" i="3" s="1"/>
  <c r="L1288" i="3" s="1"/>
  <c r="I1289" i="3"/>
  <c r="J1289" i="3" s="1"/>
  <c r="L1289" i="3" s="1"/>
  <c r="I1290" i="3"/>
  <c r="J1290" i="3" s="1"/>
  <c r="L1290" i="3" s="1"/>
  <c r="I1291" i="3"/>
  <c r="J1291" i="3" s="1"/>
  <c r="L1291" i="3" s="1"/>
  <c r="I1292" i="3"/>
  <c r="J1292" i="3" s="1"/>
  <c r="L1292" i="3" s="1"/>
  <c r="I1293" i="3"/>
  <c r="J1293" i="3" s="1"/>
  <c r="L1293" i="3" s="1"/>
  <c r="I1294" i="3"/>
  <c r="J1294" i="3" s="1"/>
  <c r="L1294" i="3" s="1"/>
  <c r="I1295" i="3"/>
  <c r="J1295" i="3" s="1"/>
  <c r="L1295" i="3" s="1"/>
  <c r="I1296" i="3"/>
  <c r="J1296" i="3" s="1"/>
  <c r="L1296" i="3" s="1"/>
  <c r="I1297" i="3"/>
  <c r="J1297" i="3" s="1"/>
  <c r="L1297" i="3" s="1"/>
  <c r="I1298" i="3"/>
  <c r="J1298" i="3" s="1"/>
  <c r="L1298" i="3" s="1"/>
  <c r="I1299" i="3"/>
  <c r="J1299" i="3" s="1"/>
  <c r="L1299" i="3" s="1"/>
  <c r="I1300" i="3"/>
  <c r="J1300" i="3" s="1"/>
  <c r="L1300" i="3" s="1"/>
  <c r="I1301" i="3"/>
  <c r="J1301" i="3" s="1"/>
  <c r="L1301" i="3" s="1"/>
  <c r="I1302" i="3"/>
  <c r="J1302" i="3" s="1"/>
  <c r="L1302" i="3" s="1"/>
  <c r="I1303" i="3"/>
  <c r="J1303" i="3" s="1"/>
  <c r="L1303" i="3" s="1"/>
  <c r="I1304" i="3"/>
  <c r="J1304" i="3" s="1"/>
  <c r="L1304" i="3" s="1"/>
  <c r="I1305" i="3"/>
  <c r="J1305" i="3" s="1"/>
  <c r="L1305" i="3" s="1"/>
  <c r="I1306" i="3"/>
  <c r="J1306" i="3" s="1"/>
  <c r="L1306" i="3" s="1"/>
  <c r="I1307" i="3"/>
  <c r="J1307" i="3" s="1"/>
  <c r="L1307" i="3" s="1"/>
  <c r="I1308" i="3"/>
  <c r="J1308" i="3" s="1"/>
  <c r="L1308" i="3" s="1"/>
  <c r="I1309" i="3"/>
  <c r="J1309" i="3" s="1"/>
  <c r="L1309" i="3" s="1"/>
  <c r="I1310" i="3"/>
  <c r="J1310" i="3" s="1"/>
  <c r="L1310" i="3" s="1"/>
  <c r="I1311" i="3"/>
  <c r="J1311" i="3" s="1"/>
  <c r="L1311" i="3" s="1"/>
  <c r="I1312" i="3"/>
  <c r="J1312" i="3" s="1"/>
  <c r="L1312" i="3" s="1"/>
  <c r="I1313" i="3"/>
  <c r="J1313" i="3" s="1"/>
  <c r="L1313" i="3" s="1"/>
  <c r="I1314" i="3"/>
  <c r="J1314" i="3" s="1"/>
  <c r="L1314" i="3" s="1"/>
  <c r="I1315" i="3"/>
  <c r="J1315" i="3" s="1"/>
  <c r="L1315" i="3" s="1"/>
  <c r="I1316" i="3"/>
  <c r="J1316" i="3" s="1"/>
  <c r="L1316" i="3" s="1"/>
  <c r="I1317" i="3"/>
  <c r="J1317" i="3" s="1"/>
  <c r="L1317" i="3" s="1"/>
  <c r="I1318" i="3"/>
  <c r="J1318" i="3" s="1"/>
  <c r="L1318" i="3" s="1"/>
  <c r="I1319" i="3"/>
  <c r="J1319" i="3" s="1"/>
  <c r="L1319" i="3" s="1"/>
  <c r="I1320" i="3"/>
  <c r="J1320" i="3" s="1"/>
  <c r="L1320" i="3" s="1"/>
  <c r="I1321" i="3"/>
  <c r="J1321" i="3" s="1"/>
  <c r="L1321" i="3" s="1"/>
  <c r="I1322" i="3"/>
  <c r="J1322" i="3" s="1"/>
  <c r="L1322" i="3" s="1"/>
  <c r="I1323" i="3"/>
  <c r="J1323" i="3" s="1"/>
  <c r="L1323" i="3" s="1"/>
  <c r="I1324" i="3"/>
  <c r="J1324" i="3" s="1"/>
  <c r="L1324" i="3" s="1"/>
  <c r="I1325" i="3"/>
  <c r="J1325" i="3" s="1"/>
  <c r="L1325" i="3" s="1"/>
  <c r="I1326" i="3"/>
  <c r="J1326" i="3" s="1"/>
  <c r="L1326" i="3" s="1"/>
  <c r="I1327" i="3"/>
  <c r="J1327" i="3" s="1"/>
  <c r="L1327" i="3" s="1"/>
  <c r="I1328" i="3"/>
  <c r="J1328" i="3" s="1"/>
  <c r="L1328" i="3" s="1"/>
  <c r="I1329" i="3"/>
  <c r="J1329" i="3" s="1"/>
  <c r="L1329" i="3" s="1"/>
  <c r="I965" i="3"/>
  <c r="I721" i="3"/>
  <c r="J721" i="3" s="1"/>
  <c r="L721" i="3" s="1"/>
  <c r="I722" i="3"/>
  <c r="J722" i="3" s="1"/>
  <c r="L722" i="3" s="1"/>
  <c r="I723" i="3"/>
  <c r="J723" i="3" s="1"/>
  <c r="L723" i="3" s="1"/>
  <c r="I724" i="3"/>
  <c r="J724" i="3" s="1"/>
  <c r="L724" i="3" s="1"/>
  <c r="I725" i="3"/>
  <c r="J725" i="3" s="1"/>
  <c r="L725" i="3" s="1"/>
  <c r="I726" i="3"/>
  <c r="J726" i="3" s="1"/>
  <c r="L726" i="3" s="1"/>
  <c r="I727" i="3"/>
  <c r="J727" i="3" s="1"/>
  <c r="L727" i="3" s="1"/>
  <c r="I728" i="3"/>
  <c r="J728" i="3" s="1"/>
  <c r="L728" i="3" s="1"/>
  <c r="I729" i="3"/>
  <c r="J729" i="3" s="1"/>
  <c r="L729" i="3" s="1"/>
  <c r="I730" i="3"/>
  <c r="J730" i="3" s="1"/>
  <c r="L730" i="3" s="1"/>
  <c r="I731" i="3"/>
  <c r="J731" i="3" s="1"/>
  <c r="L731" i="3" s="1"/>
  <c r="I732" i="3"/>
  <c r="J732" i="3" s="1"/>
  <c r="L732" i="3" s="1"/>
  <c r="I733" i="3"/>
  <c r="J733" i="3" s="1"/>
  <c r="L733" i="3" s="1"/>
  <c r="I734" i="3"/>
  <c r="J734" i="3" s="1"/>
  <c r="L734" i="3" s="1"/>
  <c r="I735" i="3"/>
  <c r="J735" i="3" s="1"/>
  <c r="L735" i="3" s="1"/>
  <c r="I736" i="3"/>
  <c r="J736" i="3" s="1"/>
  <c r="L736" i="3" s="1"/>
  <c r="I737" i="3"/>
  <c r="J737" i="3" s="1"/>
  <c r="L737" i="3" s="1"/>
  <c r="I738" i="3"/>
  <c r="J738" i="3" s="1"/>
  <c r="L738" i="3" s="1"/>
  <c r="I739" i="3"/>
  <c r="J739" i="3" s="1"/>
  <c r="L739" i="3" s="1"/>
  <c r="I740" i="3"/>
  <c r="J740" i="3" s="1"/>
  <c r="L740" i="3" s="1"/>
  <c r="I741" i="3"/>
  <c r="J741" i="3" s="1"/>
  <c r="L741" i="3" s="1"/>
  <c r="I742" i="3"/>
  <c r="J742" i="3" s="1"/>
  <c r="L742" i="3" s="1"/>
  <c r="I743" i="3"/>
  <c r="J743" i="3" s="1"/>
  <c r="L743" i="3" s="1"/>
  <c r="I744" i="3"/>
  <c r="J744" i="3" s="1"/>
  <c r="L744" i="3" s="1"/>
  <c r="I745" i="3"/>
  <c r="J745" i="3" s="1"/>
  <c r="L745" i="3" s="1"/>
  <c r="I746" i="3"/>
  <c r="J746" i="3" s="1"/>
  <c r="L746" i="3" s="1"/>
  <c r="I747" i="3"/>
  <c r="J747" i="3" s="1"/>
  <c r="L747" i="3" s="1"/>
  <c r="I748" i="3"/>
  <c r="J748" i="3" s="1"/>
  <c r="L748" i="3" s="1"/>
  <c r="I749" i="3"/>
  <c r="J749" i="3" s="1"/>
  <c r="L749" i="3" s="1"/>
  <c r="I750" i="3"/>
  <c r="J750" i="3" s="1"/>
  <c r="L750" i="3" s="1"/>
  <c r="I751" i="3"/>
  <c r="J751" i="3" s="1"/>
  <c r="L751" i="3" s="1"/>
  <c r="I752" i="3"/>
  <c r="J752" i="3" s="1"/>
  <c r="L752" i="3" s="1"/>
  <c r="I753" i="3"/>
  <c r="J753" i="3" s="1"/>
  <c r="L753" i="3" s="1"/>
  <c r="I754" i="3"/>
  <c r="J754" i="3" s="1"/>
  <c r="L754" i="3" s="1"/>
  <c r="I755" i="3"/>
  <c r="J755" i="3" s="1"/>
  <c r="L755" i="3" s="1"/>
  <c r="I756" i="3"/>
  <c r="J756" i="3" s="1"/>
  <c r="L756" i="3" s="1"/>
  <c r="I757" i="3"/>
  <c r="J757" i="3" s="1"/>
  <c r="L757" i="3" s="1"/>
  <c r="I758" i="3"/>
  <c r="J758" i="3" s="1"/>
  <c r="L758" i="3" s="1"/>
  <c r="I759" i="3"/>
  <c r="J759" i="3" s="1"/>
  <c r="L759" i="3" s="1"/>
  <c r="I760" i="3"/>
  <c r="J760" i="3" s="1"/>
  <c r="L760" i="3" s="1"/>
  <c r="I761" i="3"/>
  <c r="J761" i="3" s="1"/>
  <c r="L761" i="3" s="1"/>
  <c r="I762" i="3"/>
  <c r="J762" i="3" s="1"/>
  <c r="L762" i="3" s="1"/>
  <c r="I763" i="3"/>
  <c r="J763" i="3" s="1"/>
  <c r="L763" i="3" s="1"/>
  <c r="I764" i="3"/>
  <c r="J764" i="3" s="1"/>
  <c r="L764" i="3" s="1"/>
  <c r="I765" i="3"/>
  <c r="J765" i="3" s="1"/>
  <c r="L765" i="3" s="1"/>
  <c r="I766" i="3"/>
  <c r="J766" i="3" s="1"/>
  <c r="L766" i="3" s="1"/>
  <c r="I767" i="3"/>
  <c r="J767" i="3" s="1"/>
  <c r="L767" i="3" s="1"/>
  <c r="I768" i="3"/>
  <c r="J768" i="3" s="1"/>
  <c r="L768" i="3" s="1"/>
  <c r="I769" i="3"/>
  <c r="J769" i="3" s="1"/>
  <c r="L769" i="3" s="1"/>
  <c r="I770" i="3"/>
  <c r="J770" i="3" s="1"/>
  <c r="L770" i="3" s="1"/>
  <c r="I771" i="3"/>
  <c r="J771" i="3" s="1"/>
  <c r="L771" i="3" s="1"/>
  <c r="I772" i="3"/>
  <c r="J772" i="3" s="1"/>
  <c r="L772" i="3" s="1"/>
  <c r="I773" i="3"/>
  <c r="J773" i="3" s="1"/>
  <c r="L773" i="3" s="1"/>
  <c r="I774" i="3"/>
  <c r="J774" i="3" s="1"/>
  <c r="L774" i="3" s="1"/>
  <c r="I775" i="3"/>
  <c r="J775" i="3" s="1"/>
  <c r="L775" i="3" s="1"/>
  <c r="I776" i="3"/>
  <c r="J776" i="3" s="1"/>
  <c r="L776" i="3" s="1"/>
  <c r="I777" i="3"/>
  <c r="J777" i="3" s="1"/>
  <c r="L777" i="3" s="1"/>
  <c r="I778" i="3"/>
  <c r="J778" i="3" s="1"/>
  <c r="L778" i="3" s="1"/>
  <c r="I779" i="3"/>
  <c r="J779" i="3" s="1"/>
  <c r="L779" i="3" s="1"/>
  <c r="I780" i="3"/>
  <c r="J780" i="3" s="1"/>
  <c r="L780" i="3" s="1"/>
  <c r="I781" i="3"/>
  <c r="J781" i="3" s="1"/>
  <c r="L781" i="3" s="1"/>
  <c r="I782" i="3"/>
  <c r="J782" i="3" s="1"/>
  <c r="L782" i="3" s="1"/>
  <c r="I783" i="3"/>
  <c r="J783" i="3" s="1"/>
  <c r="L783" i="3" s="1"/>
  <c r="I784" i="3"/>
  <c r="J784" i="3" s="1"/>
  <c r="L784" i="3" s="1"/>
  <c r="I785" i="3"/>
  <c r="J785" i="3" s="1"/>
  <c r="L785" i="3" s="1"/>
  <c r="I786" i="3"/>
  <c r="J786" i="3" s="1"/>
  <c r="L786" i="3" s="1"/>
  <c r="I787" i="3"/>
  <c r="J787" i="3" s="1"/>
  <c r="L787" i="3" s="1"/>
  <c r="I788" i="3"/>
  <c r="J788" i="3" s="1"/>
  <c r="L788" i="3" s="1"/>
  <c r="I789" i="3"/>
  <c r="J789" i="3" s="1"/>
  <c r="L789" i="3" s="1"/>
  <c r="I790" i="3"/>
  <c r="J790" i="3" s="1"/>
  <c r="L790" i="3" s="1"/>
  <c r="I791" i="3"/>
  <c r="J791" i="3" s="1"/>
  <c r="L791" i="3" s="1"/>
  <c r="I792" i="3"/>
  <c r="J792" i="3" s="1"/>
  <c r="L792" i="3" s="1"/>
  <c r="I793" i="3"/>
  <c r="J793" i="3" s="1"/>
  <c r="L793" i="3" s="1"/>
  <c r="I794" i="3"/>
  <c r="J794" i="3" s="1"/>
  <c r="L794" i="3" s="1"/>
  <c r="I795" i="3"/>
  <c r="J795" i="3" s="1"/>
  <c r="L795" i="3" s="1"/>
  <c r="I796" i="3"/>
  <c r="J796" i="3" s="1"/>
  <c r="L796" i="3" s="1"/>
  <c r="I797" i="3"/>
  <c r="J797" i="3" s="1"/>
  <c r="L797" i="3" s="1"/>
  <c r="I798" i="3"/>
  <c r="J798" i="3" s="1"/>
  <c r="L798" i="3" s="1"/>
  <c r="I799" i="3"/>
  <c r="J799" i="3" s="1"/>
  <c r="L799" i="3" s="1"/>
  <c r="I800" i="3"/>
  <c r="J800" i="3" s="1"/>
  <c r="L800" i="3" s="1"/>
  <c r="I801" i="3"/>
  <c r="J801" i="3" s="1"/>
  <c r="L801" i="3" s="1"/>
  <c r="I802" i="3"/>
  <c r="J802" i="3" s="1"/>
  <c r="L802" i="3" s="1"/>
  <c r="I803" i="3"/>
  <c r="J803" i="3" s="1"/>
  <c r="L803" i="3" s="1"/>
  <c r="I804" i="3"/>
  <c r="J804" i="3" s="1"/>
  <c r="L804" i="3" s="1"/>
  <c r="I805" i="3"/>
  <c r="J805" i="3" s="1"/>
  <c r="L805" i="3" s="1"/>
  <c r="I806" i="3"/>
  <c r="J806" i="3" s="1"/>
  <c r="L806" i="3" s="1"/>
  <c r="I807" i="3"/>
  <c r="J807" i="3" s="1"/>
  <c r="L807" i="3" s="1"/>
  <c r="I808" i="3"/>
  <c r="J808" i="3" s="1"/>
  <c r="L808" i="3" s="1"/>
  <c r="I809" i="3"/>
  <c r="J809" i="3" s="1"/>
  <c r="L809" i="3" s="1"/>
  <c r="I810" i="3"/>
  <c r="J810" i="3" s="1"/>
  <c r="L810" i="3" s="1"/>
  <c r="I811" i="3"/>
  <c r="J811" i="3" s="1"/>
  <c r="L811" i="3" s="1"/>
  <c r="I812" i="3"/>
  <c r="J812" i="3" s="1"/>
  <c r="L812" i="3" s="1"/>
  <c r="I813" i="3"/>
  <c r="J813" i="3" s="1"/>
  <c r="L813" i="3" s="1"/>
  <c r="I814" i="3"/>
  <c r="J814" i="3" s="1"/>
  <c r="L814" i="3" s="1"/>
  <c r="I815" i="3"/>
  <c r="J815" i="3" s="1"/>
  <c r="L815" i="3" s="1"/>
  <c r="I816" i="3"/>
  <c r="J816" i="3" s="1"/>
  <c r="L816" i="3" s="1"/>
  <c r="I817" i="3"/>
  <c r="J817" i="3" s="1"/>
  <c r="L817" i="3" s="1"/>
  <c r="I818" i="3"/>
  <c r="J818" i="3" s="1"/>
  <c r="L818" i="3" s="1"/>
  <c r="I819" i="3"/>
  <c r="J819" i="3" s="1"/>
  <c r="L819" i="3" s="1"/>
  <c r="I820" i="3"/>
  <c r="J820" i="3" s="1"/>
  <c r="L820" i="3" s="1"/>
  <c r="I821" i="3"/>
  <c r="J821" i="3" s="1"/>
  <c r="L821" i="3" s="1"/>
  <c r="I822" i="3"/>
  <c r="J822" i="3" s="1"/>
  <c r="L822" i="3" s="1"/>
  <c r="I823" i="3"/>
  <c r="J823" i="3" s="1"/>
  <c r="L823" i="3" s="1"/>
  <c r="I824" i="3"/>
  <c r="J824" i="3" s="1"/>
  <c r="L824" i="3" s="1"/>
  <c r="I825" i="3"/>
  <c r="J825" i="3" s="1"/>
  <c r="L825" i="3" s="1"/>
  <c r="I826" i="3"/>
  <c r="J826" i="3" s="1"/>
  <c r="L826" i="3" s="1"/>
  <c r="I827" i="3"/>
  <c r="J827" i="3" s="1"/>
  <c r="L827" i="3" s="1"/>
  <c r="I828" i="3"/>
  <c r="J828" i="3" s="1"/>
  <c r="L828" i="3" s="1"/>
  <c r="I829" i="3"/>
  <c r="J829" i="3" s="1"/>
  <c r="L829" i="3" s="1"/>
  <c r="I830" i="3"/>
  <c r="J830" i="3" s="1"/>
  <c r="L830" i="3" s="1"/>
  <c r="I831" i="3"/>
  <c r="J831" i="3" s="1"/>
  <c r="L831" i="3" s="1"/>
  <c r="I832" i="3"/>
  <c r="J832" i="3" s="1"/>
  <c r="L832" i="3" s="1"/>
  <c r="I833" i="3"/>
  <c r="J833" i="3" s="1"/>
  <c r="L833" i="3" s="1"/>
  <c r="I834" i="3"/>
  <c r="J834" i="3" s="1"/>
  <c r="L834" i="3" s="1"/>
  <c r="I835" i="3"/>
  <c r="J835" i="3" s="1"/>
  <c r="L835" i="3" s="1"/>
  <c r="I836" i="3"/>
  <c r="J836" i="3" s="1"/>
  <c r="L836" i="3" s="1"/>
  <c r="I837" i="3"/>
  <c r="J837" i="3" s="1"/>
  <c r="L837" i="3" s="1"/>
  <c r="I838" i="3"/>
  <c r="J838" i="3" s="1"/>
  <c r="L838" i="3" s="1"/>
  <c r="I839" i="3"/>
  <c r="J839" i="3" s="1"/>
  <c r="L839" i="3" s="1"/>
  <c r="I840" i="3"/>
  <c r="J840" i="3" s="1"/>
  <c r="L840" i="3" s="1"/>
  <c r="I841" i="3"/>
  <c r="J841" i="3" s="1"/>
  <c r="L841" i="3" s="1"/>
  <c r="I842" i="3"/>
  <c r="J842" i="3" s="1"/>
  <c r="L842" i="3" s="1"/>
  <c r="I843" i="3"/>
  <c r="J843" i="3" s="1"/>
  <c r="L843" i="3" s="1"/>
  <c r="I844" i="3"/>
  <c r="J844" i="3" s="1"/>
  <c r="L844" i="3" s="1"/>
  <c r="I845" i="3"/>
  <c r="J845" i="3" s="1"/>
  <c r="L845" i="3" s="1"/>
  <c r="I846" i="3"/>
  <c r="J846" i="3" s="1"/>
  <c r="L846" i="3" s="1"/>
  <c r="I847" i="3"/>
  <c r="J847" i="3" s="1"/>
  <c r="L847" i="3" s="1"/>
  <c r="I848" i="3"/>
  <c r="J848" i="3" s="1"/>
  <c r="L848" i="3" s="1"/>
  <c r="I849" i="3"/>
  <c r="J849" i="3" s="1"/>
  <c r="L849" i="3" s="1"/>
  <c r="I850" i="3"/>
  <c r="J850" i="3" s="1"/>
  <c r="L850" i="3" s="1"/>
  <c r="I851" i="3"/>
  <c r="J851" i="3" s="1"/>
  <c r="L851" i="3" s="1"/>
  <c r="I852" i="3"/>
  <c r="J852" i="3" s="1"/>
  <c r="L852" i="3" s="1"/>
  <c r="I853" i="3"/>
  <c r="J853" i="3" s="1"/>
  <c r="L853" i="3" s="1"/>
  <c r="I854" i="3"/>
  <c r="J854" i="3" s="1"/>
  <c r="L854" i="3" s="1"/>
  <c r="I855" i="3"/>
  <c r="J855" i="3" s="1"/>
  <c r="L855" i="3" s="1"/>
  <c r="I856" i="3"/>
  <c r="J856" i="3" s="1"/>
  <c r="L856" i="3" s="1"/>
  <c r="I857" i="3"/>
  <c r="J857" i="3" s="1"/>
  <c r="L857" i="3" s="1"/>
  <c r="I858" i="3"/>
  <c r="J858" i="3" s="1"/>
  <c r="L858" i="3" s="1"/>
  <c r="I859" i="3"/>
  <c r="J859" i="3" s="1"/>
  <c r="L859" i="3" s="1"/>
  <c r="I860" i="3"/>
  <c r="J860" i="3" s="1"/>
  <c r="L860" i="3" s="1"/>
  <c r="I861" i="3"/>
  <c r="J861" i="3" s="1"/>
  <c r="L861" i="3" s="1"/>
  <c r="I862" i="3"/>
  <c r="J862" i="3" s="1"/>
  <c r="L862" i="3" s="1"/>
  <c r="I863" i="3"/>
  <c r="J863" i="3" s="1"/>
  <c r="L863" i="3" s="1"/>
  <c r="I864" i="3"/>
  <c r="J864" i="3" s="1"/>
  <c r="L864" i="3" s="1"/>
  <c r="I865" i="3"/>
  <c r="J865" i="3" s="1"/>
  <c r="L865" i="3" s="1"/>
  <c r="I866" i="3"/>
  <c r="J866" i="3" s="1"/>
  <c r="L866" i="3" s="1"/>
  <c r="I867" i="3"/>
  <c r="J867" i="3" s="1"/>
  <c r="L867" i="3" s="1"/>
  <c r="I868" i="3"/>
  <c r="J868" i="3" s="1"/>
  <c r="L868" i="3" s="1"/>
  <c r="I869" i="3"/>
  <c r="J869" i="3" s="1"/>
  <c r="L869" i="3" s="1"/>
  <c r="I870" i="3"/>
  <c r="J870" i="3" s="1"/>
  <c r="L870" i="3" s="1"/>
  <c r="I871" i="3"/>
  <c r="J871" i="3" s="1"/>
  <c r="L871" i="3" s="1"/>
  <c r="I872" i="3"/>
  <c r="J872" i="3" s="1"/>
  <c r="L872" i="3" s="1"/>
  <c r="I873" i="3"/>
  <c r="J873" i="3" s="1"/>
  <c r="L873" i="3" s="1"/>
  <c r="I874" i="3"/>
  <c r="J874" i="3" s="1"/>
  <c r="L874" i="3" s="1"/>
  <c r="I875" i="3"/>
  <c r="J875" i="3" s="1"/>
  <c r="L875" i="3" s="1"/>
  <c r="I876" i="3"/>
  <c r="J876" i="3" s="1"/>
  <c r="L876" i="3" s="1"/>
  <c r="I877" i="3"/>
  <c r="J877" i="3" s="1"/>
  <c r="L877" i="3" s="1"/>
  <c r="I878" i="3"/>
  <c r="J878" i="3" s="1"/>
  <c r="L878" i="3" s="1"/>
  <c r="I879" i="3"/>
  <c r="J879" i="3" s="1"/>
  <c r="L879" i="3" s="1"/>
  <c r="I880" i="3"/>
  <c r="J880" i="3" s="1"/>
  <c r="L880" i="3" s="1"/>
  <c r="I881" i="3"/>
  <c r="J881" i="3" s="1"/>
  <c r="L881" i="3" s="1"/>
  <c r="I882" i="3"/>
  <c r="J882" i="3" s="1"/>
  <c r="L882" i="3" s="1"/>
  <c r="I883" i="3"/>
  <c r="J883" i="3" s="1"/>
  <c r="L883" i="3" s="1"/>
  <c r="I884" i="3"/>
  <c r="J884" i="3" s="1"/>
  <c r="L884" i="3" s="1"/>
  <c r="I885" i="3"/>
  <c r="J885" i="3" s="1"/>
  <c r="L885" i="3" s="1"/>
  <c r="I886" i="3"/>
  <c r="J886" i="3" s="1"/>
  <c r="L886" i="3" s="1"/>
  <c r="I887" i="3"/>
  <c r="J887" i="3" s="1"/>
  <c r="L887" i="3" s="1"/>
  <c r="I888" i="3"/>
  <c r="J888" i="3" s="1"/>
  <c r="L888" i="3" s="1"/>
  <c r="I889" i="3"/>
  <c r="J889" i="3" s="1"/>
  <c r="L889" i="3" s="1"/>
  <c r="I890" i="3"/>
  <c r="J890" i="3" s="1"/>
  <c r="L890" i="3" s="1"/>
  <c r="I891" i="3"/>
  <c r="J891" i="3" s="1"/>
  <c r="L891" i="3" s="1"/>
  <c r="I892" i="3"/>
  <c r="J892" i="3" s="1"/>
  <c r="L892" i="3" s="1"/>
  <c r="I893" i="3"/>
  <c r="J893" i="3" s="1"/>
  <c r="L893" i="3" s="1"/>
  <c r="I894" i="3"/>
  <c r="J894" i="3" s="1"/>
  <c r="L894" i="3" s="1"/>
  <c r="I895" i="3"/>
  <c r="J895" i="3" s="1"/>
  <c r="L895" i="3" s="1"/>
  <c r="I720" i="3"/>
  <c r="H1315" i="19" l="1"/>
  <c r="J1315" i="19" s="1"/>
  <c r="H1191" i="19"/>
  <c r="J1191" i="19" s="1"/>
  <c r="L896" i="9"/>
  <c r="K1330" i="9"/>
  <c r="L1491" i="9"/>
  <c r="J1456" i="19"/>
  <c r="J1485" i="8"/>
  <c r="J1481" i="8"/>
  <c r="J1469" i="8"/>
  <c r="J1461" i="8"/>
  <c r="J1457" i="8"/>
  <c r="J1445" i="8"/>
  <c r="J1437" i="8"/>
  <c r="J1433" i="8"/>
  <c r="J1488" i="8"/>
  <c r="J1484" i="8"/>
  <c r="J1480" i="8"/>
  <c r="J1476" i="8"/>
  <c r="J1472" i="8"/>
  <c r="J1468" i="8"/>
  <c r="J1464" i="8"/>
  <c r="J1460" i="8"/>
  <c r="J1456" i="8"/>
  <c r="J1452" i="8"/>
  <c r="J1448" i="8"/>
  <c r="J1444" i="8"/>
  <c r="J1440" i="8"/>
  <c r="J1436" i="8"/>
  <c r="J1432" i="8"/>
  <c r="J1428" i="8"/>
  <c r="J1489" i="8"/>
  <c r="J1477" i="8"/>
  <c r="J1473" i="8"/>
  <c r="J1465" i="8"/>
  <c r="J1453" i="8"/>
  <c r="J1449" i="8"/>
  <c r="J1441" i="8"/>
  <c r="J1429" i="8"/>
  <c r="J1487" i="8"/>
  <c r="J1483" i="8"/>
  <c r="J1479" i="8"/>
  <c r="J1475" i="8"/>
  <c r="J1471" i="8"/>
  <c r="J1467" i="8"/>
  <c r="J1463" i="8"/>
  <c r="J1459" i="8"/>
  <c r="J1455" i="8"/>
  <c r="J1451" i="8"/>
  <c r="J1447" i="8"/>
  <c r="J1443" i="8"/>
  <c r="J1439" i="8"/>
  <c r="J1435" i="8"/>
  <c r="J1431" i="8"/>
  <c r="J1427" i="8"/>
  <c r="J1490" i="8"/>
  <c r="J1486" i="8"/>
  <c r="J1482" i="8"/>
  <c r="J1478" i="8"/>
  <c r="J1474" i="8"/>
  <c r="J1470" i="8"/>
  <c r="J1466" i="8"/>
  <c r="J1462" i="8"/>
  <c r="J1458" i="8"/>
  <c r="J1454" i="8"/>
  <c r="J1450" i="8"/>
  <c r="J1446" i="8"/>
  <c r="J1442" i="8"/>
  <c r="J1438" i="8"/>
  <c r="J1434" i="8"/>
  <c r="J1430" i="8"/>
  <c r="N1490" i="7"/>
  <c r="N1486" i="7"/>
  <c r="N1482" i="7"/>
  <c r="N1478" i="7"/>
  <c r="N1474" i="7"/>
  <c r="N1470" i="7"/>
  <c r="N1466" i="7"/>
  <c r="N1462" i="7"/>
  <c r="N1458" i="7"/>
  <c r="N1454" i="7"/>
  <c r="N1450" i="7"/>
  <c r="N1446" i="7"/>
  <c r="N1442" i="7"/>
  <c r="N1438" i="7"/>
  <c r="N1434" i="7"/>
  <c r="N1430" i="7"/>
  <c r="N1489" i="7"/>
  <c r="N1485" i="7"/>
  <c r="N1481" i="7"/>
  <c r="N1477" i="7"/>
  <c r="N1473" i="7"/>
  <c r="N1469" i="7"/>
  <c r="N1465" i="7"/>
  <c r="N1461" i="7"/>
  <c r="N1457" i="7"/>
  <c r="N1453" i="7"/>
  <c r="N1449" i="7"/>
  <c r="N1445" i="7"/>
  <c r="N1441" i="7"/>
  <c r="N1437" i="7"/>
  <c r="N1433" i="7"/>
  <c r="N1429" i="7"/>
  <c r="N1488" i="7"/>
  <c r="N1484" i="7"/>
  <c r="N1480" i="7"/>
  <c r="N1476" i="7"/>
  <c r="N1472" i="7"/>
  <c r="N1468" i="7"/>
  <c r="N1464" i="7"/>
  <c r="N1460" i="7"/>
  <c r="N1456" i="7"/>
  <c r="N1452" i="7"/>
  <c r="N1448" i="7"/>
  <c r="N1444" i="7"/>
  <c r="N1440" i="7"/>
  <c r="N1436" i="7"/>
  <c r="N1432" i="7"/>
  <c r="N1428" i="7"/>
  <c r="N1487" i="7"/>
  <c r="N1483" i="7"/>
  <c r="N1479" i="7"/>
  <c r="N1475" i="7"/>
  <c r="N1471" i="7"/>
  <c r="N1467" i="7"/>
  <c r="N1463" i="7"/>
  <c r="N1459" i="7"/>
  <c r="N1455" i="7"/>
  <c r="N1451" i="7"/>
  <c r="N1447" i="7"/>
  <c r="N1443" i="7"/>
  <c r="N1439" i="7"/>
  <c r="N1435" i="7"/>
  <c r="N1431" i="7"/>
  <c r="N1427" i="7"/>
  <c r="N892" i="7"/>
  <c r="N888" i="7"/>
  <c r="N884" i="7"/>
  <c r="N880" i="7"/>
  <c r="N876" i="7"/>
  <c r="N872" i="7"/>
  <c r="N868" i="7"/>
  <c r="N864" i="7"/>
  <c r="N860" i="7"/>
  <c r="N856" i="7"/>
  <c r="N852" i="7"/>
  <c r="N848" i="7"/>
  <c r="N844" i="7"/>
  <c r="N840" i="7"/>
  <c r="N836" i="7"/>
  <c r="N832" i="7"/>
  <c r="N828" i="7"/>
  <c r="N824" i="7"/>
  <c r="N820" i="7"/>
  <c r="N816" i="7"/>
  <c r="N812" i="7"/>
  <c r="N808" i="7"/>
  <c r="N804" i="7"/>
  <c r="N800" i="7"/>
  <c r="N796" i="7"/>
  <c r="N792" i="7"/>
  <c r="N788" i="7"/>
  <c r="N784" i="7"/>
  <c r="N780" i="7"/>
  <c r="N776" i="7"/>
  <c r="N772" i="7"/>
  <c r="N768" i="7"/>
  <c r="N764" i="7"/>
  <c r="N760" i="7"/>
  <c r="N756" i="7"/>
  <c r="N752" i="7"/>
  <c r="N748" i="7"/>
  <c r="N744" i="7"/>
  <c r="N895" i="7"/>
  <c r="N891" i="7"/>
  <c r="N887" i="7"/>
  <c r="N883" i="7"/>
  <c r="N879" i="7"/>
  <c r="N875" i="7"/>
  <c r="N871" i="7"/>
  <c r="N867" i="7"/>
  <c r="N863" i="7"/>
  <c r="N859" i="7"/>
  <c r="N855" i="7"/>
  <c r="N851" i="7"/>
  <c r="N847" i="7"/>
  <c r="N843" i="7"/>
  <c r="N839" i="7"/>
  <c r="N835" i="7"/>
  <c r="N831" i="7"/>
  <c r="N827" i="7"/>
  <c r="N823" i="7"/>
  <c r="N819" i="7"/>
  <c r="N815" i="7"/>
  <c r="N811" i="7"/>
  <c r="N807" i="7"/>
  <c r="N803" i="7"/>
  <c r="N799" i="7"/>
  <c r="N795" i="7"/>
  <c r="N791" i="7"/>
  <c r="N787" i="7"/>
  <c r="N783" i="7"/>
  <c r="N779" i="7"/>
  <c r="N775" i="7"/>
  <c r="N771" i="7"/>
  <c r="N767" i="7"/>
  <c r="N763" i="7"/>
  <c r="N759" i="7"/>
  <c r="N755" i="7"/>
  <c r="N751" i="7"/>
  <c r="N747" i="7"/>
  <c r="N743" i="7"/>
  <c r="N894" i="7"/>
  <c r="N890" i="7"/>
  <c r="N886" i="7"/>
  <c r="N882" i="7"/>
  <c r="N878" i="7"/>
  <c r="N874" i="7"/>
  <c r="N870" i="7"/>
  <c r="N866" i="7"/>
  <c r="N862" i="7"/>
  <c r="N858" i="7"/>
  <c r="N854" i="7"/>
  <c r="N850" i="7"/>
  <c r="N846" i="7"/>
  <c r="N842" i="7"/>
  <c r="N838" i="7"/>
  <c r="N834" i="7"/>
  <c r="N830" i="7"/>
  <c r="N826" i="7"/>
  <c r="N822" i="7"/>
  <c r="N818" i="7"/>
  <c r="N814" i="7"/>
  <c r="N810" i="7"/>
  <c r="N806" i="7"/>
  <c r="N802" i="7"/>
  <c r="N798" i="7"/>
  <c r="N794" i="7"/>
  <c r="N790" i="7"/>
  <c r="N786" i="7"/>
  <c r="N782" i="7"/>
  <c r="N778" i="7"/>
  <c r="N774" i="7"/>
  <c r="N770" i="7"/>
  <c r="N766" i="7"/>
  <c r="N762" i="7"/>
  <c r="N758" i="7"/>
  <c r="N754" i="7"/>
  <c r="N750" i="7"/>
  <c r="N746" i="7"/>
  <c r="N893" i="7"/>
  <c r="N889" i="7"/>
  <c r="N885" i="7"/>
  <c r="N881" i="7"/>
  <c r="N877" i="7"/>
  <c r="N873" i="7"/>
  <c r="N869" i="7"/>
  <c r="N865" i="7"/>
  <c r="N861" i="7"/>
  <c r="N857" i="7"/>
  <c r="N853" i="7"/>
  <c r="N849" i="7"/>
  <c r="N845" i="7"/>
  <c r="N841" i="7"/>
  <c r="N837" i="7"/>
  <c r="N833" i="7"/>
  <c r="N829" i="7"/>
  <c r="N825" i="7"/>
  <c r="N821" i="7"/>
  <c r="N817" i="7"/>
  <c r="N813" i="7"/>
  <c r="N809" i="7"/>
  <c r="N805" i="7"/>
  <c r="N801" i="7"/>
  <c r="N797" i="7"/>
  <c r="N793" i="7"/>
  <c r="N789" i="7"/>
  <c r="N785" i="7"/>
  <c r="N781" i="7"/>
  <c r="N777" i="7"/>
  <c r="N773" i="7"/>
  <c r="N769" i="7"/>
  <c r="N765" i="7"/>
  <c r="N761" i="7"/>
  <c r="N757" i="7"/>
  <c r="N753" i="7"/>
  <c r="N749" i="7"/>
  <c r="N745" i="7"/>
  <c r="N740" i="7"/>
  <c r="N736" i="7"/>
  <c r="N732" i="7"/>
  <c r="N728" i="7"/>
  <c r="N724" i="7"/>
  <c r="N739" i="7"/>
  <c r="N735" i="7"/>
  <c r="N731" i="7"/>
  <c r="N727" i="7"/>
  <c r="N723" i="7"/>
  <c r="N742" i="7"/>
  <c r="N738" i="7"/>
  <c r="N734" i="7"/>
  <c r="N730" i="7"/>
  <c r="N726" i="7"/>
  <c r="N722" i="7"/>
  <c r="N741" i="7"/>
  <c r="N737" i="7"/>
  <c r="N733" i="7"/>
  <c r="N729" i="7"/>
  <c r="N725" i="7"/>
  <c r="N721" i="7"/>
  <c r="M1329" i="9"/>
  <c r="O1329" i="9" s="1"/>
  <c r="M1328" i="9"/>
  <c r="O1328" i="9" s="1"/>
  <c r="M1327" i="9"/>
  <c r="O1327" i="9" s="1"/>
  <c r="M1326" i="9"/>
  <c r="O1326" i="9" s="1"/>
  <c r="M1325" i="9"/>
  <c r="O1325" i="9" s="1"/>
  <c r="M1324" i="9"/>
  <c r="O1324" i="9" s="1"/>
  <c r="M1323" i="9"/>
  <c r="O1323" i="9" s="1"/>
  <c r="M1322" i="9"/>
  <c r="O1322" i="9" s="1"/>
  <c r="M1321" i="9"/>
  <c r="O1321" i="9" s="1"/>
  <c r="M1320" i="9"/>
  <c r="O1320" i="9" s="1"/>
  <c r="M1319" i="9"/>
  <c r="O1319" i="9" s="1"/>
  <c r="M1318" i="9"/>
  <c r="O1318" i="9" s="1"/>
  <c r="M1317" i="9"/>
  <c r="O1317" i="9" s="1"/>
  <c r="M1316" i="9"/>
  <c r="O1316" i="9" s="1"/>
  <c r="M1315" i="9"/>
  <c r="O1315" i="9" s="1"/>
  <c r="M1314" i="9"/>
  <c r="O1314" i="9" s="1"/>
  <c r="M1313" i="9"/>
  <c r="O1313" i="9" s="1"/>
  <c r="M1312" i="9"/>
  <c r="O1312" i="9" s="1"/>
  <c r="M1311" i="9"/>
  <c r="O1311" i="9" s="1"/>
  <c r="M1310" i="9"/>
  <c r="O1310" i="9" s="1"/>
  <c r="M1309" i="9"/>
  <c r="O1309" i="9" s="1"/>
  <c r="M1308" i="9"/>
  <c r="O1308" i="9" s="1"/>
  <c r="M1307" i="9"/>
  <c r="O1307" i="9" s="1"/>
  <c r="M1306" i="9"/>
  <c r="O1306" i="9" s="1"/>
  <c r="M1305" i="9"/>
  <c r="O1305" i="9" s="1"/>
  <c r="M1304" i="9"/>
  <c r="O1304" i="9" s="1"/>
  <c r="M1303" i="9"/>
  <c r="O1303" i="9" s="1"/>
  <c r="M1302" i="9"/>
  <c r="O1302" i="9" s="1"/>
  <c r="M1301" i="9"/>
  <c r="O1301" i="9" s="1"/>
  <c r="M1300" i="9"/>
  <c r="O1300" i="9" s="1"/>
  <c r="M1299" i="9"/>
  <c r="O1299" i="9" s="1"/>
  <c r="M1298" i="9"/>
  <c r="O1298" i="9" s="1"/>
  <c r="M1297" i="9"/>
  <c r="O1297" i="9" s="1"/>
  <c r="M1296" i="9"/>
  <c r="O1296" i="9" s="1"/>
  <c r="M1295" i="9"/>
  <c r="O1295" i="9" s="1"/>
  <c r="M1294" i="9"/>
  <c r="O1294" i="9" s="1"/>
  <c r="M1293" i="9"/>
  <c r="O1293" i="9" s="1"/>
  <c r="M1292" i="9"/>
  <c r="O1292" i="9" s="1"/>
  <c r="M1291" i="9"/>
  <c r="O1291" i="9" s="1"/>
  <c r="M1290" i="9"/>
  <c r="O1290" i="9" s="1"/>
  <c r="M1289" i="9"/>
  <c r="O1289" i="9" s="1"/>
  <c r="M1288" i="9"/>
  <c r="O1288" i="9" s="1"/>
  <c r="M1287" i="9"/>
  <c r="O1287" i="9" s="1"/>
  <c r="M1286" i="9"/>
  <c r="O1286" i="9" s="1"/>
  <c r="M1285" i="9"/>
  <c r="O1285" i="9" s="1"/>
  <c r="M1284" i="9"/>
  <c r="O1284" i="9" s="1"/>
  <c r="M1283" i="9"/>
  <c r="O1283" i="9" s="1"/>
  <c r="M1282" i="9"/>
  <c r="O1282" i="9" s="1"/>
  <c r="M1281" i="9"/>
  <c r="O1281" i="9" s="1"/>
  <c r="M1280" i="9"/>
  <c r="O1280" i="9" s="1"/>
  <c r="M1279" i="9"/>
  <c r="O1279" i="9" s="1"/>
  <c r="M1278" i="9"/>
  <c r="O1278" i="9" s="1"/>
  <c r="M1277" i="9"/>
  <c r="O1277" i="9" s="1"/>
  <c r="M1276" i="9"/>
  <c r="O1276" i="9" s="1"/>
  <c r="M1275" i="9"/>
  <c r="O1275" i="9" s="1"/>
  <c r="M1274" i="9"/>
  <c r="O1274" i="9" s="1"/>
  <c r="M1273" i="9"/>
  <c r="O1273" i="9" s="1"/>
  <c r="M1272" i="9"/>
  <c r="O1272" i="9" s="1"/>
  <c r="M1271" i="9"/>
  <c r="O1271" i="9" s="1"/>
  <c r="M1270" i="9"/>
  <c r="O1270" i="9" s="1"/>
  <c r="M1269" i="9"/>
  <c r="O1269" i="9" s="1"/>
  <c r="M1268" i="9"/>
  <c r="O1268" i="9" s="1"/>
  <c r="M1267" i="9"/>
  <c r="O1267" i="9" s="1"/>
  <c r="M1266" i="9"/>
  <c r="O1266" i="9" s="1"/>
  <c r="M1265" i="9"/>
  <c r="O1265" i="9" s="1"/>
  <c r="M1264" i="9"/>
  <c r="O1264" i="9" s="1"/>
  <c r="M1263" i="9"/>
  <c r="O1263" i="9" s="1"/>
  <c r="M1262" i="9"/>
  <c r="O1262" i="9" s="1"/>
  <c r="M1261" i="9"/>
  <c r="O1261" i="9" s="1"/>
  <c r="M1260" i="9"/>
  <c r="O1260" i="9" s="1"/>
  <c r="M1259" i="9"/>
  <c r="O1259" i="9" s="1"/>
  <c r="M1258" i="9"/>
  <c r="O1258" i="9" s="1"/>
  <c r="M1257" i="9"/>
  <c r="O1257" i="9" s="1"/>
  <c r="M1256" i="9"/>
  <c r="O1256" i="9" s="1"/>
  <c r="M1255" i="9"/>
  <c r="O1255" i="9" s="1"/>
  <c r="M1254" i="9"/>
  <c r="O1254" i="9" s="1"/>
  <c r="M1253" i="9"/>
  <c r="O1253" i="9" s="1"/>
  <c r="M1252" i="9"/>
  <c r="O1252" i="9" s="1"/>
  <c r="M1251" i="9"/>
  <c r="O1251" i="9" s="1"/>
  <c r="M1250" i="9"/>
  <c r="O1250" i="9" s="1"/>
  <c r="M1249" i="9"/>
  <c r="O1249" i="9" s="1"/>
  <c r="M1248" i="9"/>
  <c r="O1248" i="9" s="1"/>
  <c r="M1247" i="9"/>
  <c r="O1247" i="9" s="1"/>
  <c r="M1246" i="9"/>
  <c r="O1246" i="9" s="1"/>
  <c r="M1245" i="9"/>
  <c r="O1245" i="9" s="1"/>
  <c r="M1244" i="9"/>
  <c r="O1244" i="9" s="1"/>
  <c r="M1243" i="9"/>
  <c r="O1243" i="9" s="1"/>
  <c r="M1242" i="9"/>
  <c r="O1242" i="9" s="1"/>
  <c r="M1241" i="9"/>
  <c r="O1241" i="9" s="1"/>
  <c r="M1240" i="9"/>
  <c r="O1240" i="9" s="1"/>
  <c r="M1239" i="9"/>
  <c r="O1239" i="9" s="1"/>
  <c r="M1238" i="9"/>
  <c r="O1238" i="9" s="1"/>
  <c r="M1237" i="9"/>
  <c r="O1237" i="9" s="1"/>
  <c r="M1236" i="9"/>
  <c r="O1236" i="9" s="1"/>
  <c r="M1235" i="9"/>
  <c r="O1235" i="9" s="1"/>
  <c r="M1234" i="9"/>
  <c r="O1234" i="9" s="1"/>
  <c r="M1233" i="9"/>
  <c r="O1233" i="9" s="1"/>
  <c r="M1232" i="9"/>
  <c r="O1232" i="9" s="1"/>
  <c r="M1231" i="9"/>
  <c r="O1231" i="9" s="1"/>
  <c r="M1230" i="9"/>
  <c r="O1230" i="9" s="1"/>
  <c r="M1229" i="9"/>
  <c r="O1229" i="9" s="1"/>
  <c r="M1228" i="9"/>
  <c r="O1228" i="9" s="1"/>
  <c r="M1227" i="9"/>
  <c r="O1227" i="9" s="1"/>
  <c r="M1226" i="9"/>
  <c r="O1226" i="9" s="1"/>
  <c r="M1225" i="9"/>
  <c r="O1225" i="9" s="1"/>
  <c r="M1224" i="9"/>
  <c r="O1224" i="9" s="1"/>
  <c r="M1223" i="9"/>
  <c r="O1223" i="9" s="1"/>
  <c r="M1222" i="9"/>
  <c r="O1222" i="9" s="1"/>
  <c r="M1221" i="9"/>
  <c r="O1221" i="9" s="1"/>
  <c r="M1220" i="9"/>
  <c r="O1220" i="9" s="1"/>
  <c r="M1219" i="9"/>
  <c r="O1219" i="9" s="1"/>
  <c r="M1218" i="9"/>
  <c r="O1218" i="9" s="1"/>
  <c r="M1217" i="9"/>
  <c r="O1217" i="9" s="1"/>
  <c r="M1216" i="9"/>
  <c r="O1216" i="9" s="1"/>
  <c r="M1215" i="9"/>
  <c r="O1215" i="9" s="1"/>
  <c r="M1214" i="9"/>
  <c r="O1214" i="9" s="1"/>
  <c r="M1213" i="9"/>
  <c r="O1213" i="9" s="1"/>
  <c r="M1212" i="9"/>
  <c r="O1212" i="9" s="1"/>
  <c r="M1211" i="9"/>
  <c r="O1211" i="9" s="1"/>
  <c r="M1210" i="9"/>
  <c r="O1210" i="9" s="1"/>
  <c r="M1209" i="9"/>
  <c r="O1209" i="9" s="1"/>
  <c r="M1208" i="9"/>
  <c r="O1208" i="9" s="1"/>
  <c r="M1207" i="9"/>
  <c r="O1207" i="9" s="1"/>
  <c r="M1206" i="9"/>
  <c r="O1206" i="9" s="1"/>
  <c r="M1205" i="9"/>
  <c r="O1205" i="9" s="1"/>
  <c r="M1204" i="9"/>
  <c r="O1204" i="9" s="1"/>
  <c r="M1203" i="9"/>
  <c r="O1203" i="9" s="1"/>
  <c r="M1202" i="9"/>
  <c r="O1202" i="9" s="1"/>
  <c r="M1201" i="9"/>
  <c r="O1201" i="9" s="1"/>
  <c r="M1200" i="9"/>
  <c r="O1200" i="9" s="1"/>
  <c r="M1199" i="9"/>
  <c r="O1199" i="9" s="1"/>
  <c r="M1198" i="9"/>
  <c r="O1198" i="9" s="1"/>
  <c r="M1197" i="9"/>
  <c r="O1197" i="9" s="1"/>
  <c r="M1196" i="9"/>
  <c r="O1196" i="9" s="1"/>
  <c r="M1195" i="9"/>
  <c r="O1195" i="9" s="1"/>
  <c r="M1194" i="9"/>
  <c r="O1194" i="9" s="1"/>
  <c r="M1193" i="9"/>
  <c r="O1193" i="9" s="1"/>
  <c r="M1192" i="9"/>
  <c r="O1192" i="9" s="1"/>
  <c r="M1191" i="9"/>
  <c r="O1191" i="9" s="1"/>
  <c r="M1190" i="9"/>
  <c r="O1190" i="9" s="1"/>
  <c r="M1189" i="9"/>
  <c r="O1189" i="9" s="1"/>
  <c r="M1188" i="9"/>
  <c r="O1188" i="9" s="1"/>
  <c r="M1187" i="9"/>
  <c r="O1187" i="9" s="1"/>
  <c r="M1186" i="9"/>
  <c r="O1186" i="9" s="1"/>
  <c r="M1185" i="9"/>
  <c r="O1185" i="9" s="1"/>
  <c r="M1184" i="9"/>
  <c r="O1184" i="9" s="1"/>
  <c r="M1183" i="9"/>
  <c r="O1183" i="9" s="1"/>
  <c r="M1182" i="9"/>
  <c r="O1182" i="9" s="1"/>
  <c r="M1181" i="9"/>
  <c r="O1181" i="9" s="1"/>
  <c r="M1180" i="9"/>
  <c r="O1180" i="9" s="1"/>
  <c r="M1179" i="9"/>
  <c r="O1179" i="9" s="1"/>
  <c r="M1178" i="9"/>
  <c r="O1178" i="9" s="1"/>
  <c r="M1177" i="9"/>
  <c r="O1177" i="9" s="1"/>
  <c r="M1176" i="9"/>
  <c r="O1176" i="9" s="1"/>
  <c r="M1175" i="9"/>
  <c r="O1175" i="9" s="1"/>
  <c r="M1174" i="9"/>
  <c r="O1174" i="9" s="1"/>
  <c r="M1173" i="9"/>
  <c r="O1173" i="9" s="1"/>
  <c r="M1172" i="9"/>
  <c r="O1172" i="9" s="1"/>
  <c r="M1171" i="9"/>
  <c r="O1171" i="9" s="1"/>
  <c r="M1170" i="9"/>
  <c r="O1170" i="9" s="1"/>
  <c r="M1169" i="9"/>
  <c r="O1169" i="9" s="1"/>
  <c r="M1168" i="9"/>
  <c r="O1168" i="9" s="1"/>
  <c r="M1167" i="9"/>
  <c r="O1167" i="9" s="1"/>
  <c r="M1166" i="9"/>
  <c r="O1166" i="9" s="1"/>
  <c r="M1165" i="9"/>
  <c r="O1165" i="9" s="1"/>
  <c r="M1164" i="9"/>
  <c r="O1164" i="9" s="1"/>
  <c r="M1163" i="9"/>
  <c r="O1163" i="9" s="1"/>
  <c r="M1162" i="9"/>
  <c r="O1162" i="9" s="1"/>
  <c r="M1161" i="9"/>
  <c r="O1161" i="9" s="1"/>
  <c r="M1160" i="9"/>
  <c r="O1160" i="9" s="1"/>
  <c r="M1159" i="9"/>
  <c r="O1159" i="9" s="1"/>
  <c r="M1158" i="9"/>
  <c r="O1158" i="9" s="1"/>
  <c r="M1157" i="9"/>
  <c r="O1157" i="9" s="1"/>
  <c r="M1156" i="9"/>
  <c r="O1156" i="9" s="1"/>
  <c r="M1155" i="9"/>
  <c r="O1155" i="9" s="1"/>
  <c r="M1154" i="9"/>
  <c r="O1154" i="9" s="1"/>
  <c r="M1153" i="9"/>
  <c r="O1153" i="9" s="1"/>
  <c r="M1152" i="9"/>
  <c r="O1152" i="9" s="1"/>
  <c r="M1151" i="9"/>
  <c r="O1151" i="9" s="1"/>
  <c r="M1150" i="9"/>
  <c r="O1150" i="9" s="1"/>
  <c r="M1149" i="9"/>
  <c r="O1149" i="9" s="1"/>
  <c r="M1148" i="9"/>
  <c r="O1148" i="9" s="1"/>
  <c r="M1147" i="9"/>
  <c r="O1147" i="9" s="1"/>
  <c r="M1146" i="9"/>
  <c r="O1146" i="9" s="1"/>
  <c r="M1145" i="9"/>
  <c r="O1145" i="9" s="1"/>
  <c r="M1144" i="9"/>
  <c r="O1144" i="9" s="1"/>
  <c r="M1143" i="9"/>
  <c r="O1143" i="9" s="1"/>
  <c r="M1142" i="9"/>
  <c r="O1142" i="9" s="1"/>
  <c r="M1141" i="9"/>
  <c r="O1141" i="9" s="1"/>
  <c r="M1140" i="9"/>
  <c r="O1140" i="9" s="1"/>
  <c r="M1139" i="9"/>
  <c r="O1139" i="9" s="1"/>
  <c r="M1138" i="9"/>
  <c r="O1138" i="9" s="1"/>
  <c r="M1137" i="9"/>
  <c r="O1137" i="9" s="1"/>
  <c r="M1136" i="9"/>
  <c r="O1136" i="9" s="1"/>
  <c r="M1135" i="9"/>
  <c r="O1135" i="9" s="1"/>
  <c r="M1134" i="9"/>
  <c r="O1134" i="9" s="1"/>
  <c r="M1133" i="9"/>
  <c r="O1133" i="9" s="1"/>
  <c r="M1132" i="9"/>
  <c r="O1132" i="9" s="1"/>
  <c r="M1131" i="9"/>
  <c r="O1131" i="9" s="1"/>
  <c r="M1130" i="9"/>
  <c r="O1130" i="9" s="1"/>
  <c r="M1129" i="9"/>
  <c r="O1129" i="9" s="1"/>
  <c r="M1128" i="9"/>
  <c r="O1128" i="9" s="1"/>
  <c r="M1127" i="9"/>
  <c r="O1127" i="9" s="1"/>
  <c r="M1126" i="9"/>
  <c r="O1126" i="9" s="1"/>
  <c r="M1125" i="9"/>
  <c r="O1125" i="9" s="1"/>
  <c r="M1124" i="9"/>
  <c r="O1124" i="9" s="1"/>
  <c r="M1123" i="9"/>
  <c r="O1123" i="9" s="1"/>
  <c r="M1122" i="9"/>
  <c r="O1122" i="9" s="1"/>
  <c r="M1121" i="9"/>
  <c r="O1121" i="9" s="1"/>
  <c r="M1120" i="9"/>
  <c r="O1120" i="9" s="1"/>
  <c r="M1119" i="9"/>
  <c r="O1119" i="9" s="1"/>
  <c r="M1118" i="9"/>
  <c r="O1118" i="9" s="1"/>
  <c r="M1117" i="9"/>
  <c r="O1117" i="9" s="1"/>
  <c r="M1116" i="9"/>
  <c r="O1116" i="9" s="1"/>
  <c r="M1115" i="9"/>
  <c r="O1115" i="9" s="1"/>
  <c r="M1114" i="9"/>
  <c r="O1114" i="9" s="1"/>
  <c r="M1113" i="9"/>
  <c r="O1113" i="9" s="1"/>
  <c r="M1112" i="9"/>
  <c r="O1112" i="9" s="1"/>
  <c r="M1111" i="9"/>
  <c r="O1111" i="9" s="1"/>
  <c r="M1110" i="9"/>
  <c r="O1110" i="9" s="1"/>
  <c r="M1109" i="9"/>
  <c r="O1109" i="9" s="1"/>
  <c r="M1108" i="9"/>
  <c r="O1108" i="9" s="1"/>
  <c r="M1107" i="9"/>
  <c r="O1107" i="9" s="1"/>
  <c r="M1106" i="9"/>
  <c r="O1106" i="9" s="1"/>
  <c r="M1105" i="9"/>
  <c r="O1105" i="9" s="1"/>
  <c r="M1104" i="9"/>
  <c r="O1104" i="9" s="1"/>
  <c r="M1103" i="9"/>
  <c r="O1103" i="9" s="1"/>
  <c r="M1102" i="9"/>
  <c r="O1102" i="9" s="1"/>
  <c r="M1101" i="9"/>
  <c r="O1101" i="9" s="1"/>
  <c r="M1100" i="9"/>
  <c r="O1100" i="9" s="1"/>
  <c r="M1099" i="9"/>
  <c r="O1099" i="9" s="1"/>
  <c r="M1098" i="9"/>
  <c r="O1098" i="9" s="1"/>
  <c r="M1097" i="9"/>
  <c r="O1097" i="9" s="1"/>
  <c r="M1096" i="9"/>
  <c r="O1096" i="9" s="1"/>
  <c r="M1095" i="9"/>
  <c r="O1095" i="9" s="1"/>
  <c r="M1094" i="9"/>
  <c r="O1094" i="9" s="1"/>
  <c r="M1093" i="9"/>
  <c r="O1093" i="9" s="1"/>
  <c r="M1092" i="9"/>
  <c r="O1092" i="9" s="1"/>
  <c r="M1091" i="9"/>
  <c r="O1091" i="9" s="1"/>
  <c r="M1090" i="9"/>
  <c r="O1090" i="9" s="1"/>
  <c r="M1089" i="9"/>
  <c r="O1089" i="9" s="1"/>
  <c r="M1088" i="9"/>
  <c r="O1088" i="9" s="1"/>
  <c r="M1087" i="9"/>
  <c r="O1087" i="9" s="1"/>
  <c r="M1086" i="9"/>
  <c r="O1086" i="9" s="1"/>
  <c r="M1085" i="9"/>
  <c r="O1085" i="9" s="1"/>
  <c r="M1084" i="9"/>
  <c r="O1084" i="9" s="1"/>
  <c r="M1083" i="9"/>
  <c r="O1083" i="9" s="1"/>
  <c r="M1082" i="9"/>
  <c r="O1082" i="9" s="1"/>
  <c r="M1081" i="9"/>
  <c r="O1081" i="9" s="1"/>
  <c r="M1080" i="9"/>
  <c r="O1080" i="9" s="1"/>
  <c r="M1079" i="9"/>
  <c r="O1079" i="9" s="1"/>
  <c r="M1078" i="9"/>
  <c r="O1078" i="9" s="1"/>
  <c r="M1077" i="9"/>
  <c r="O1077" i="9" s="1"/>
  <c r="M1076" i="9"/>
  <c r="O1076" i="9" s="1"/>
  <c r="M1075" i="9"/>
  <c r="O1075" i="9" s="1"/>
  <c r="M1074" i="9"/>
  <c r="O1074" i="9" s="1"/>
  <c r="M1073" i="9"/>
  <c r="O1073" i="9" s="1"/>
  <c r="M1072" i="9"/>
  <c r="O1072" i="9" s="1"/>
  <c r="M1071" i="9"/>
  <c r="O1071" i="9" s="1"/>
  <c r="M1070" i="9"/>
  <c r="O1070" i="9" s="1"/>
  <c r="M1069" i="9"/>
  <c r="O1069" i="9" s="1"/>
  <c r="M1068" i="9"/>
  <c r="O1068" i="9" s="1"/>
  <c r="M1067" i="9"/>
  <c r="O1067" i="9" s="1"/>
  <c r="M1066" i="9"/>
  <c r="O1066" i="9" s="1"/>
  <c r="M1065" i="9"/>
  <c r="O1065" i="9" s="1"/>
  <c r="M1064" i="9"/>
  <c r="O1064" i="9" s="1"/>
  <c r="M1063" i="9"/>
  <c r="O1063" i="9" s="1"/>
  <c r="M1062" i="9"/>
  <c r="O1062" i="9" s="1"/>
  <c r="M1061" i="9"/>
  <c r="O1061" i="9" s="1"/>
  <c r="M1060" i="9"/>
  <c r="O1060" i="9" s="1"/>
  <c r="M1059" i="9"/>
  <c r="O1059" i="9" s="1"/>
  <c r="M1058" i="9"/>
  <c r="O1058" i="9" s="1"/>
  <c r="M1057" i="9"/>
  <c r="O1057" i="9" s="1"/>
  <c r="M1056" i="9"/>
  <c r="O1056" i="9" s="1"/>
  <c r="M1055" i="9"/>
  <c r="O1055" i="9" s="1"/>
  <c r="M1054" i="9"/>
  <c r="O1054" i="9" s="1"/>
  <c r="M1053" i="9"/>
  <c r="O1053" i="9" s="1"/>
  <c r="M1052" i="9"/>
  <c r="O1052" i="9" s="1"/>
  <c r="M1051" i="9"/>
  <c r="O1051" i="9" s="1"/>
  <c r="M1050" i="9"/>
  <c r="O1050" i="9" s="1"/>
  <c r="M1049" i="9"/>
  <c r="O1049" i="9" s="1"/>
  <c r="M1048" i="9"/>
  <c r="O1048" i="9" s="1"/>
  <c r="M1047" i="9"/>
  <c r="O1047" i="9" s="1"/>
  <c r="M1046" i="9"/>
  <c r="O1046" i="9" s="1"/>
  <c r="M1045" i="9"/>
  <c r="O1045" i="9" s="1"/>
  <c r="M1044" i="9"/>
  <c r="O1044" i="9" s="1"/>
  <c r="M1043" i="9"/>
  <c r="O1043" i="9" s="1"/>
  <c r="M1042" i="9"/>
  <c r="O1042" i="9" s="1"/>
  <c r="M1041" i="9"/>
  <c r="O1041" i="9" s="1"/>
  <c r="M1040" i="9"/>
  <c r="O1040" i="9" s="1"/>
  <c r="M1039" i="9"/>
  <c r="O1039" i="9" s="1"/>
  <c r="M1038" i="9"/>
  <c r="O1038" i="9" s="1"/>
  <c r="M1037" i="9"/>
  <c r="O1037" i="9" s="1"/>
  <c r="M1036" i="9"/>
  <c r="O1036" i="9" s="1"/>
  <c r="M1035" i="9"/>
  <c r="O1035" i="9" s="1"/>
  <c r="M1034" i="9"/>
  <c r="O1034" i="9" s="1"/>
  <c r="M1033" i="9"/>
  <c r="O1033" i="9" s="1"/>
  <c r="M1032" i="9"/>
  <c r="O1032" i="9" s="1"/>
  <c r="M1031" i="9"/>
  <c r="O1031" i="9" s="1"/>
  <c r="M1030" i="9"/>
  <c r="O1030" i="9" s="1"/>
  <c r="M1029" i="9"/>
  <c r="O1029" i="9" s="1"/>
  <c r="M1028" i="9"/>
  <c r="O1028" i="9" s="1"/>
  <c r="M1027" i="9"/>
  <c r="O1027" i="9" s="1"/>
  <c r="M1026" i="9"/>
  <c r="O1026" i="9" s="1"/>
  <c r="M1025" i="9"/>
  <c r="O1025" i="9" s="1"/>
  <c r="M1024" i="9"/>
  <c r="O1024" i="9" s="1"/>
  <c r="M1023" i="9"/>
  <c r="O1023" i="9" s="1"/>
  <c r="M1022" i="9"/>
  <c r="O1022" i="9" s="1"/>
  <c r="M1021" i="9"/>
  <c r="O1021" i="9" s="1"/>
  <c r="M1020" i="9"/>
  <c r="O1020" i="9" s="1"/>
  <c r="M1019" i="9"/>
  <c r="O1019" i="9" s="1"/>
  <c r="M1018" i="9"/>
  <c r="O1018" i="9" s="1"/>
  <c r="M1017" i="9"/>
  <c r="O1017" i="9" s="1"/>
  <c r="M1016" i="9"/>
  <c r="O1016" i="9" s="1"/>
  <c r="M1015" i="9"/>
  <c r="O1015" i="9" s="1"/>
  <c r="M1014" i="9"/>
  <c r="O1014" i="9" s="1"/>
  <c r="M1013" i="9"/>
  <c r="O1013" i="9" s="1"/>
  <c r="M1012" i="9"/>
  <c r="O1012" i="9" s="1"/>
  <c r="M1011" i="9"/>
  <c r="O1011" i="9" s="1"/>
  <c r="M1010" i="9"/>
  <c r="O1010" i="9" s="1"/>
  <c r="M1009" i="9"/>
  <c r="O1009" i="9" s="1"/>
  <c r="M1008" i="9"/>
  <c r="O1008" i="9" s="1"/>
  <c r="M1007" i="9"/>
  <c r="O1007" i="9" s="1"/>
  <c r="M1006" i="9"/>
  <c r="O1006" i="9" s="1"/>
  <c r="M1005" i="9"/>
  <c r="O1005" i="9" s="1"/>
  <c r="M1004" i="9"/>
  <c r="O1004" i="9" s="1"/>
  <c r="M1003" i="9"/>
  <c r="O1003" i="9" s="1"/>
  <c r="M1002" i="9"/>
  <c r="O1002" i="9" s="1"/>
  <c r="M1001" i="9"/>
  <c r="O1001" i="9" s="1"/>
  <c r="M1000" i="9"/>
  <c r="O1000" i="9" s="1"/>
  <c r="M999" i="9"/>
  <c r="O999" i="9" s="1"/>
  <c r="M998" i="9"/>
  <c r="O998" i="9" s="1"/>
  <c r="M997" i="9"/>
  <c r="O997" i="9" s="1"/>
  <c r="M996" i="9"/>
  <c r="O996" i="9" s="1"/>
  <c r="M995" i="9"/>
  <c r="O995" i="9" s="1"/>
  <c r="M994" i="9"/>
  <c r="O994" i="9" s="1"/>
  <c r="M993" i="9"/>
  <c r="O993" i="9" s="1"/>
  <c r="M992" i="9"/>
  <c r="O992" i="9" s="1"/>
  <c r="M991" i="9"/>
  <c r="O991" i="9" s="1"/>
  <c r="M990" i="9"/>
  <c r="O990" i="9" s="1"/>
  <c r="M989" i="9"/>
  <c r="O989" i="9" s="1"/>
  <c r="M988" i="9"/>
  <c r="O988" i="9" s="1"/>
  <c r="M987" i="9"/>
  <c r="O987" i="9" s="1"/>
  <c r="M986" i="9"/>
  <c r="O986" i="9" s="1"/>
  <c r="M985" i="9"/>
  <c r="O985" i="9" s="1"/>
  <c r="M984" i="9"/>
  <c r="O984" i="9" s="1"/>
  <c r="M983" i="9"/>
  <c r="O983" i="9" s="1"/>
  <c r="M982" i="9"/>
  <c r="O982" i="9" s="1"/>
  <c r="M981" i="9"/>
  <c r="O981" i="9" s="1"/>
  <c r="M980" i="9"/>
  <c r="O980" i="9" s="1"/>
  <c r="M979" i="9"/>
  <c r="O979" i="9" s="1"/>
  <c r="M978" i="9"/>
  <c r="O978" i="9" s="1"/>
  <c r="M977" i="9"/>
  <c r="O977" i="9" s="1"/>
  <c r="M976" i="9"/>
  <c r="O976" i="9" s="1"/>
  <c r="M975" i="9"/>
  <c r="O975" i="9" s="1"/>
  <c r="M974" i="9"/>
  <c r="O974" i="9" s="1"/>
  <c r="M973" i="9"/>
  <c r="O973" i="9" s="1"/>
  <c r="M972" i="9"/>
  <c r="O972" i="9" s="1"/>
  <c r="M971" i="9"/>
  <c r="O971" i="9" s="1"/>
  <c r="M970" i="9"/>
  <c r="O970" i="9" s="1"/>
  <c r="M969" i="9"/>
  <c r="O969" i="9" s="1"/>
  <c r="M968" i="9"/>
  <c r="O968" i="9" s="1"/>
  <c r="M967" i="9"/>
  <c r="O967" i="9" s="1"/>
  <c r="M966" i="9"/>
  <c r="O966" i="9" s="1"/>
  <c r="J965" i="3"/>
  <c r="I1330" i="3"/>
  <c r="J1426" i="3"/>
  <c r="J1491" i="3" s="1"/>
  <c r="L1426" i="7"/>
  <c r="L1491" i="7" s="1"/>
  <c r="L542" i="11"/>
  <c r="J720" i="3"/>
  <c r="I896" i="3"/>
  <c r="L720" i="7"/>
  <c r="H1426" i="8"/>
  <c r="M965" i="9"/>
  <c r="M1330" i="9" s="1"/>
  <c r="F920" i="19"/>
  <c r="G920" i="19" s="1"/>
  <c r="H920" i="19" l="1"/>
  <c r="J920" i="19" s="1"/>
  <c r="H1491" i="8"/>
  <c r="N720" i="7"/>
  <c r="N896" i="7" s="1"/>
  <c r="L896" i="7"/>
  <c r="O965" i="9"/>
  <c r="O1330" i="9" s="1"/>
  <c r="L720" i="3"/>
  <c r="L896" i="3" s="1"/>
  <c r="J896" i="3"/>
  <c r="N542" i="11"/>
  <c r="N1426" i="7"/>
  <c r="N1491" i="7" s="1"/>
  <c r="L1426" i="3"/>
  <c r="L1491" i="3" s="1"/>
  <c r="L965" i="3"/>
  <c r="L1330" i="3" s="1"/>
  <c r="J1330" i="3"/>
  <c r="J1426" i="8"/>
  <c r="J1491" i="8" s="1"/>
  <c r="F949" i="19" l="1"/>
  <c r="F950" i="19"/>
  <c r="G690" i="19"/>
  <c r="H690" i="19" l="1"/>
  <c r="J690" i="19" s="1"/>
  <c r="G950" i="19"/>
  <c r="G949" i="19"/>
  <c r="H949" i="19" l="1"/>
  <c r="J949" i="19" s="1"/>
  <c r="H950" i="19"/>
  <c r="J950" i="19" s="1"/>
  <c r="C1491" i="19"/>
  <c r="B1462" i="19"/>
  <c r="B1461" i="19"/>
  <c r="B1460" i="19"/>
  <c r="B1459" i="19"/>
  <c r="B1458" i="19"/>
  <c r="B1457" i="19"/>
  <c r="B1456" i="19"/>
  <c r="B1455" i="19"/>
  <c r="B1454" i="19"/>
  <c r="B1453" i="19"/>
  <c r="B1452" i="19"/>
  <c r="B1451" i="19"/>
  <c r="B1450" i="19"/>
  <c r="B1449" i="19"/>
  <c r="B1448" i="19"/>
  <c r="B1447" i="19"/>
  <c r="B1446" i="19"/>
  <c r="B1445" i="19"/>
  <c r="B1444" i="19"/>
  <c r="B1443" i="19"/>
  <c r="B1442" i="19"/>
  <c r="B1441" i="19"/>
  <c r="B1440" i="19"/>
  <c r="B1439" i="19"/>
  <c r="B1438" i="19"/>
  <c r="B1437" i="19"/>
  <c r="B1436" i="19"/>
  <c r="B1435" i="19"/>
  <c r="B1434" i="19"/>
  <c r="B1433" i="19"/>
  <c r="B1432" i="19"/>
  <c r="B1431" i="19"/>
  <c r="B1430" i="19"/>
  <c r="B1429" i="19"/>
  <c r="B1428" i="19"/>
  <c r="A1427" i="19"/>
  <c r="A1428" i="19" s="1"/>
  <c r="A1429" i="19" s="1"/>
  <c r="A1430" i="19" s="1"/>
  <c r="A1431" i="19" s="1"/>
  <c r="A1432" i="19" s="1"/>
  <c r="A1433" i="19" s="1"/>
  <c r="A1434" i="19" s="1"/>
  <c r="A1435" i="19" s="1"/>
  <c r="A1436" i="19" s="1"/>
  <c r="A1437" i="19" s="1"/>
  <c r="A1438" i="19" s="1"/>
  <c r="A1439" i="19" s="1"/>
  <c r="A1440" i="19" s="1"/>
  <c r="A1441" i="19" s="1"/>
  <c r="A1442" i="19" s="1"/>
  <c r="A1443" i="19" s="1"/>
  <c r="A1444" i="19" s="1"/>
  <c r="A1445" i="19" s="1"/>
  <c r="A1446" i="19" s="1"/>
  <c r="A1447" i="19" s="1"/>
  <c r="A1448" i="19" s="1"/>
  <c r="A1449" i="19" s="1"/>
  <c r="A1450" i="19" s="1"/>
  <c r="A1451" i="19" s="1"/>
  <c r="A1452" i="19" s="1"/>
  <c r="A1453" i="19" s="1"/>
  <c r="A1454" i="19" s="1"/>
  <c r="A1455" i="19" s="1"/>
  <c r="A1456" i="19" s="1"/>
  <c r="A1457" i="19" s="1"/>
  <c r="A1458" i="19" s="1"/>
  <c r="A1459" i="19" s="1"/>
  <c r="A1460" i="19" s="1"/>
  <c r="A1461" i="19" s="1"/>
  <c r="A1462" i="19" s="1"/>
  <c r="A1463" i="19" s="1"/>
  <c r="A1464" i="19" s="1"/>
  <c r="A1465" i="19" s="1"/>
  <c r="A1466" i="19" s="1"/>
  <c r="A1467" i="19" s="1"/>
  <c r="A1468" i="19" s="1"/>
  <c r="A1469" i="19" s="1"/>
  <c r="A1470" i="19" s="1"/>
  <c r="A1471" i="19" s="1"/>
  <c r="A1472" i="19" s="1"/>
  <c r="A1473" i="19" s="1"/>
  <c r="A1474" i="19" s="1"/>
  <c r="A1475" i="19" s="1"/>
  <c r="A1476" i="19" s="1"/>
  <c r="A1477" i="19" s="1"/>
  <c r="A1478" i="19" s="1"/>
  <c r="A1479" i="19" s="1"/>
  <c r="A1480" i="19" s="1"/>
  <c r="A1481" i="19" s="1"/>
  <c r="A1482" i="19" s="1"/>
  <c r="A1483" i="19" s="1"/>
  <c r="A1484" i="19" s="1"/>
  <c r="A1485" i="19" s="1"/>
  <c r="A1486" i="19" s="1"/>
  <c r="A1487" i="19" s="1"/>
  <c r="A1488" i="19" s="1"/>
  <c r="A1489" i="19" s="1"/>
  <c r="A1490" i="19" s="1"/>
  <c r="C1424" i="19"/>
  <c r="F1423" i="19"/>
  <c r="G1423" i="19" s="1"/>
  <c r="H1423" i="19" s="1"/>
  <c r="F1422" i="19"/>
  <c r="G1422" i="19" s="1"/>
  <c r="H1422" i="19" s="1"/>
  <c r="F1421" i="19"/>
  <c r="G1421" i="19" s="1"/>
  <c r="H1421" i="19" s="1"/>
  <c r="F1420" i="19"/>
  <c r="G1420" i="19" s="1"/>
  <c r="H1420" i="19" s="1"/>
  <c r="F1419" i="19"/>
  <c r="G1419" i="19" s="1"/>
  <c r="H1419" i="19" s="1"/>
  <c r="F1418" i="19"/>
  <c r="G1418" i="19" s="1"/>
  <c r="H1418" i="19" s="1"/>
  <c r="F1417" i="19"/>
  <c r="G1417" i="19" s="1"/>
  <c r="H1417" i="19" s="1"/>
  <c r="F1416" i="19"/>
  <c r="G1416" i="19" s="1"/>
  <c r="H1416" i="19" s="1"/>
  <c r="F1415" i="19"/>
  <c r="G1415" i="19" s="1"/>
  <c r="H1415" i="19" s="1"/>
  <c r="F1414" i="19"/>
  <c r="G1414" i="19" s="1"/>
  <c r="H1414" i="19" s="1"/>
  <c r="F1413" i="19"/>
  <c r="G1413" i="19" s="1"/>
  <c r="H1413" i="19" s="1"/>
  <c r="F1412" i="19"/>
  <c r="G1412" i="19" s="1"/>
  <c r="H1412" i="19" s="1"/>
  <c r="F1411" i="19"/>
  <c r="G1411" i="19" s="1"/>
  <c r="H1411" i="19" s="1"/>
  <c r="F1410" i="19"/>
  <c r="G1410" i="19" s="1"/>
  <c r="H1410" i="19" s="1"/>
  <c r="F1409" i="19"/>
  <c r="G1409" i="19" s="1"/>
  <c r="H1409" i="19" s="1"/>
  <c r="F1408" i="19"/>
  <c r="G1408" i="19" s="1"/>
  <c r="H1408" i="19" s="1"/>
  <c r="F1407" i="19"/>
  <c r="G1407" i="19" s="1"/>
  <c r="H1407" i="19" s="1"/>
  <c r="F1406" i="19"/>
  <c r="G1406" i="19" s="1"/>
  <c r="H1406" i="19" s="1"/>
  <c r="F1405" i="19"/>
  <c r="G1405" i="19" s="1"/>
  <c r="H1405" i="19" s="1"/>
  <c r="F1404" i="19"/>
  <c r="G1404" i="19" s="1"/>
  <c r="H1404" i="19" s="1"/>
  <c r="F1403" i="19"/>
  <c r="G1403" i="19" s="1"/>
  <c r="H1403" i="19" s="1"/>
  <c r="F1402" i="19"/>
  <c r="G1402" i="19" s="1"/>
  <c r="H1402" i="19" s="1"/>
  <c r="F1401" i="19"/>
  <c r="G1401" i="19" s="1"/>
  <c r="H1401" i="19" s="1"/>
  <c r="F1400" i="19"/>
  <c r="G1400" i="19" s="1"/>
  <c r="H1400" i="19" s="1"/>
  <c r="F1399" i="19"/>
  <c r="G1399" i="19" s="1"/>
  <c r="H1399" i="19" s="1"/>
  <c r="F1398" i="19"/>
  <c r="G1398" i="19" s="1"/>
  <c r="H1398" i="19" s="1"/>
  <c r="F1397" i="19"/>
  <c r="G1397" i="19" s="1"/>
  <c r="H1397" i="19" s="1"/>
  <c r="F1396" i="19"/>
  <c r="G1396" i="19" s="1"/>
  <c r="H1396" i="19" s="1"/>
  <c r="F1395" i="19"/>
  <c r="G1395" i="19" s="1"/>
  <c r="H1395" i="19" s="1"/>
  <c r="F1394" i="19"/>
  <c r="G1394" i="19" s="1"/>
  <c r="H1394" i="19" s="1"/>
  <c r="F1393" i="19"/>
  <c r="G1393" i="19" s="1"/>
  <c r="H1393" i="19" s="1"/>
  <c r="F1392" i="19"/>
  <c r="G1392" i="19" s="1"/>
  <c r="H1392" i="19" s="1"/>
  <c r="F1391" i="19"/>
  <c r="G1391" i="19" s="1"/>
  <c r="H1391" i="19" s="1"/>
  <c r="F1390" i="19"/>
  <c r="G1390" i="19" s="1"/>
  <c r="H1390" i="19" s="1"/>
  <c r="F1389" i="19"/>
  <c r="G1389" i="19" s="1"/>
  <c r="H1389" i="19" s="1"/>
  <c r="F1388" i="19"/>
  <c r="G1388" i="19" s="1"/>
  <c r="H1388" i="19" s="1"/>
  <c r="A1388" i="19"/>
  <c r="A1389" i="19" s="1"/>
  <c r="A1390" i="19" s="1"/>
  <c r="A1391" i="19" s="1"/>
  <c r="A1392" i="19" s="1"/>
  <c r="A1393" i="19" s="1"/>
  <c r="A1394" i="19" s="1"/>
  <c r="A1395" i="19" s="1"/>
  <c r="A1396" i="19" s="1"/>
  <c r="A1397" i="19" s="1"/>
  <c r="A1398" i="19" s="1"/>
  <c r="A1399" i="19" s="1"/>
  <c r="A1400" i="19" s="1"/>
  <c r="A1401" i="19" s="1"/>
  <c r="A1402" i="19" s="1"/>
  <c r="A1403" i="19" s="1"/>
  <c r="A1404" i="19" s="1"/>
  <c r="A1405" i="19" s="1"/>
  <c r="A1406" i="19" s="1"/>
  <c r="A1407" i="19" s="1"/>
  <c r="A1408" i="19" s="1"/>
  <c r="A1409" i="19" s="1"/>
  <c r="A1410" i="19" s="1"/>
  <c r="A1411" i="19" s="1"/>
  <c r="A1412" i="19" s="1"/>
  <c r="A1413" i="19" s="1"/>
  <c r="A1414" i="19" s="1"/>
  <c r="A1415" i="19" s="1"/>
  <c r="A1416" i="19" s="1"/>
  <c r="A1417" i="19" s="1"/>
  <c r="A1418" i="19" s="1"/>
  <c r="A1419" i="19" s="1"/>
  <c r="A1420" i="19" s="1"/>
  <c r="A1421" i="19" s="1"/>
  <c r="A1422" i="19" s="1"/>
  <c r="A1423" i="19" s="1"/>
  <c r="F1387" i="19"/>
  <c r="F1424" i="19" s="1"/>
  <c r="F1384" i="19"/>
  <c r="G1384" i="19" s="1"/>
  <c r="H1384" i="19" s="1"/>
  <c r="F1383" i="19"/>
  <c r="G1383" i="19" s="1"/>
  <c r="H1383" i="19" s="1"/>
  <c r="F1382" i="19"/>
  <c r="G1382" i="19" s="1"/>
  <c r="H1382" i="19" s="1"/>
  <c r="F1381" i="19"/>
  <c r="G1381" i="19" s="1"/>
  <c r="H1381" i="19" s="1"/>
  <c r="F1380" i="19"/>
  <c r="G1380" i="19" s="1"/>
  <c r="H1380" i="19" s="1"/>
  <c r="F1379" i="19"/>
  <c r="G1379" i="19" s="1"/>
  <c r="H1379" i="19" s="1"/>
  <c r="F1378" i="19"/>
  <c r="G1378" i="19" s="1"/>
  <c r="H1378" i="19" s="1"/>
  <c r="F1377" i="19"/>
  <c r="G1377" i="19" s="1"/>
  <c r="H1377" i="19" s="1"/>
  <c r="F1376" i="19"/>
  <c r="G1376" i="19" s="1"/>
  <c r="H1376" i="19" s="1"/>
  <c r="F1375" i="19"/>
  <c r="G1375" i="19" s="1"/>
  <c r="H1375" i="19" s="1"/>
  <c r="F1374" i="19"/>
  <c r="G1374" i="19" s="1"/>
  <c r="H1374" i="19" s="1"/>
  <c r="F1373" i="19"/>
  <c r="G1373" i="19" s="1"/>
  <c r="H1373" i="19" s="1"/>
  <c r="F1372" i="19"/>
  <c r="G1372" i="19" s="1"/>
  <c r="H1372" i="19" s="1"/>
  <c r="F1371" i="19"/>
  <c r="G1371" i="19" s="1"/>
  <c r="H1371" i="19" s="1"/>
  <c r="F1370" i="19"/>
  <c r="G1370" i="19" s="1"/>
  <c r="H1370" i="19" s="1"/>
  <c r="F1369" i="19"/>
  <c r="G1369" i="19" s="1"/>
  <c r="H1369" i="19" s="1"/>
  <c r="F1368" i="19"/>
  <c r="G1368" i="19" s="1"/>
  <c r="H1368" i="19" s="1"/>
  <c r="F1367" i="19"/>
  <c r="G1367" i="19" s="1"/>
  <c r="H1367" i="19" s="1"/>
  <c r="F1366" i="19"/>
  <c r="G1366" i="19" s="1"/>
  <c r="H1366" i="19" s="1"/>
  <c r="F1365" i="19"/>
  <c r="G1365" i="19" s="1"/>
  <c r="H1365" i="19" s="1"/>
  <c r="F1364" i="19"/>
  <c r="G1364" i="19" s="1"/>
  <c r="H1364" i="19" s="1"/>
  <c r="F1363" i="19"/>
  <c r="G1363" i="19" s="1"/>
  <c r="H1363" i="19" s="1"/>
  <c r="F1362" i="19"/>
  <c r="G1362" i="19" s="1"/>
  <c r="H1362" i="19" s="1"/>
  <c r="F1361" i="19"/>
  <c r="G1361" i="19" s="1"/>
  <c r="H1361" i="19" s="1"/>
  <c r="F1360" i="19"/>
  <c r="G1360" i="19" s="1"/>
  <c r="H1360" i="19" s="1"/>
  <c r="F1359" i="19"/>
  <c r="G1359" i="19" s="1"/>
  <c r="H1359" i="19" s="1"/>
  <c r="F1358" i="19"/>
  <c r="G1358" i="19" s="1"/>
  <c r="H1358" i="19" s="1"/>
  <c r="F1357" i="19"/>
  <c r="G1357" i="19" s="1"/>
  <c r="H1357" i="19" s="1"/>
  <c r="F1356" i="19"/>
  <c r="G1356" i="19" s="1"/>
  <c r="H1356" i="19" s="1"/>
  <c r="F1355" i="19"/>
  <c r="G1355" i="19" s="1"/>
  <c r="H1355" i="19" s="1"/>
  <c r="F1354" i="19"/>
  <c r="G1354" i="19" s="1"/>
  <c r="H1354" i="19" s="1"/>
  <c r="F1353" i="19"/>
  <c r="G1353" i="19" s="1"/>
  <c r="H1353" i="19" s="1"/>
  <c r="F1352" i="19"/>
  <c r="G1352" i="19" s="1"/>
  <c r="H1352" i="19" s="1"/>
  <c r="F1351" i="19"/>
  <c r="G1351" i="19" s="1"/>
  <c r="H1351" i="19" s="1"/>
  <c r="F1350" i="19"/>
  <c r="G1350" i="19" s="1"/>
  <c r="H1350" i="19" s="1"/>
  <c r="F1349" i="19"/>
  <c r="G1349" i="19" s="1"/>
  <c r="H1349" i="19" s="1"/>
  <c r="F1348" i="19"/>
  <c r="G1348" i="19" s="1"/>
  <c r="H1348" i="19" s="1"/>
  <c r="F1347" i="19"/>
  <c r="G1347" i="19" s="1"/>
  <c r="H1347" i="19" s="1"/>
  <c r="F1346" i="19"/>
  <c r="G1346" i="19" s="1"/>
  <c r="H1346" i="19" s="1"/>
  <c r="F1345" i="19"/>
  <c r="G1345" i="19" s="1"/>
  <c r="H1345" i="19" s="1"/>
  <c r="F1344" i="19"/>
  <c r="G1344" i="19" s="1"/>
  <c r="H1344" i="19" s="1"/>
  <c r="F1343" i="19"/>
  <c r="G1343" i="19" s="1"/>
  <c r="H1343" i="19" s="1"/>
  <c r="F1342" i="19"/>
  <c r="G1342" i="19" s="1"/>
  <c r="H1342" i="19" s="1"/>
  <c r="F1341" i="19"/>
  <c r="G1341" i="19" s="1"/>
  <c r="H1341" i="19" s="1"/>
  <c r="F1340" i="19"/>
  <c r="G1340" i="19" s="1"/>
  <c r="H1340" i="19" s="1"/>
  <c r="F1339" i="19"/>
  <c r="G1339" i="19" s="1"/>
  <c r="H1339" i="19" s="1"/>
  <c r="F1338" i="19"/>
  <c r="G1338" i="19" s="1"/>
  <c r="H1338" i="19" s="1"/>
  <c r="F1337" i="19"/>
  <c r="G1337" i="19" s="1"/>
  <c r="H1337" i="19" s="1"/>
  <c r="F1336" i="19"/>
  <c r="G1336" i="19" s="1"/>
  <c r="H1336" i="19" s="1"/>
  <c r="F1335" i="19"/>
  <c r="G1335" i="19" s="1"/>
  <c r="H1335" i="19" s="1"/>
  <c r="F1334" i="19"/>
  <c r="G1334" i="19" s="1"/>
  <c r="H1334" i="19" s="1"/>
  <c r="F1333" i="19"/>
  <c r="G1333" i="19" s="1"/>
  <c r="H1333" i="19" s="1"/>
  <c r="A1333" i="19"/>
  <c r="A1334" i="19" s="1"/>
  <c r="A1335" i="19" s="1"/>
  <c r="A1336" i="19" s="1"/>
  <c r="A1337" i="19" s="1"/>
  <c r="A1338" i="19" s="1"/>
  <c r="A1339" i="19" s="1"/>
  <c r="A1340" i="19" s="1"/>
  <c r="A1341" i="19" s="1"/>
  <c r="A1342" i="19" s="1"/>
  <c r="A1343" i="19" s="1"/>
  <c r="A1344" i="19" s="1"/>
  <c r="A1345" i="19" s="1"/>
  <c r="A1346" i="19" s="1"/>
  <c r="A1347" i="19" s="1"/>
  <c r="A1348" i="19" s="1"/>
  <c r="A1349" i="19" s="1"/>
  <c r="A1350" i="19" s="1"/>
  <c r="A1351" i="19" s="1"/>
  <c r="A1352" i="19" s="1"/>
  <c r="A1353" i="19" s="1"/>
  <c r="A1354" i="19" s="1"/>
  <c r="A1355" i="19" s="1"/>
  <c r="A1356" i="19" s="1"/>
  <c r="A1357" i="19" s="1"/>
  <c r="A1358" i="19" s="1"/>
  <c r="A1359" i="19" s="1"/>
  <c r="A1360" i="19" s="1"/>
  <c r="A1361" i="19" s="1"/>
  <c r="A1362" i="19" s="1"/>
  <c r="A1363" i="19" s="1"/>
  <c r="A1364" i="19" s="1"/>
  <c r="A1365" i="19" s="1"/>
  <c r="A1366" i="19" s="1"/>
  <c r="A1367" i="19" s="1"/>
  <c r="A1368" i="19" s="1"/>
  <c r="A1369" i="19" s="1"/>
  <c r="A1370" i="19" s="1"/>
  <c r="A1371" i="19" s="1"/>
  <c r="A1372" i="19" s="1"/>
  <c r="A1373" i="19" s="1"/>
  <c r="A1374" i="19" s="1"/>
  <c r="A1375" i="19" s="1"/>
  <c r="A1376" i="19" s="1"/>
  <c r="A1377" i="19" s="1"/>
  <c r="A1378" i="19" s="1"/>
  <c r="A1379" i="19" s="1"/>
  <c r="A1380" i="19" s="1"/>
  <c r="A1381" i="19" s="1"/>
  <c r="A1382" i="19" s="1"/>
  <c r="A1383" i="19" s="1"/>
  <c r="A1384" i="19" s="1"/>
  <c r="F1332" i="19"/>
  <c r="C1330" i="19"/>
  <c r="F1329" i="19"/>
  <c r="G1329" i="19" s="1"/>
  <c r="F1328" i="19"/>
  <c r="G1328" i="19" s="1"/>
  <c r="F1327" i="19"/>
  <c r="G1327" i="19" s="1"/>
  <c r="F1326" i="19"/>
  <c r="G1326" i="19" s="1"/>
  <c r="F1325" i="19"/>
  <c r="G1325" i="19" s="1"/>
  <c r="F1324" i="19"/>
  <c r="G1324" i="19" s="1"/>
  <c r="F1323" i="19"/>
  <c r="G1323" i="19" s="1"/>
  <c r="F1322" i="19"/>
  <c r="G1322" i="19" s="1"/>
  <c r="F1321" i="19"/>
  <c r="G1321" i="19" s="1"/>
  <c r="F1320" i="19"/>
  <c r="G1320" i="19" s="1"/>
  <c r="F1319" i="19"/>
  <c r="G1319" i="19" s="1"/>
  <c r="F1318" i="19"/>
  <c r="G1318" i="19" s="1"/>
  <c r="F1317" i="19"/>
  <c r="G1317" i="19" s="1"/>
  <c r="F1316" i="19"/>
  <c r="G1316" i="19" s="1"/>
  <c r="F1314" i="19"/>
  <c r="G1314" i="19" s="1"/>
  <c r="F1313" i="19"/>
  <c r="G1313" i="19" s="1"/>
  <c r="F1312" i="19"/>
  <c r="G1312" i="19" s="1"/>
  <c r="F1311" i="19"/>
  <c r="G1311" i="19" s="1"/>
  <c r="F1310" i="19"/>
  <c r="G1310" i="19" s="1"/>
  <c r="F1309" i="19"/>
  <c r="G1309" i="19" s="1"/>
  <c r="F1308" i="19"/>
  <c r="G1308" i="19" s="1"/>
  <c r="F1307" i="19"/>
  <c r="G1307" i="19" s="1"/>
  <c r="F1306" i="19"/>
  <c r="G1306" i="19" s="1"/>
  <c r="F1305" i="19"/>
  <c r="G1305" i="19" s="1"/>
  <c r="F1304" i="19"/>
  <c r="G1304" i="19" s="1"/>
  <c r="F1303" i="19"/>
  <c r="G1303" i="19" s="1"/>
  <c r="F1302" i="19"/>
  <c r="G1302" i="19" s="1"/>
  <c r="F1301" i="19"/>
  <c r="G1301" i="19" s="1"/>
  <c r="F1300" i="19"/>
  <c r="G1300" i="19" s="1"/>
  <c r="F1299" i="19"/>
  <c r="G1299" i="19" s="1"/>
  <c r="F1298" i="19"/>
  <c r="G1298" i="19" s="1"/>
  <c r="F1297" i="19"/>
  <c r="G1297" i="19" s="1"/>
  <c r="F1296" i="19"/>
  <c r="G1296" i="19" s="1"/>
  <c r="F1295" i="19"/>
  <c r="G1295" i="19" s="1"/>
  <c r="F1294" i="19"/>
  <c r="G1294" i="19" s="1"/>
  <c r="F1293" i="19"/>
  <c r="G1293" i="19" s="1"/>
  <c r="F1292" i="19"/>
  <c r="G1292" i="19" s="1"/>
  <c r="F1291" i="19"/>
  <c r="G1291" i="19" s="1"/>
  <c r="F1290" i="19"/>
  <c r="G1290" i="19" s="1"/>
  <c r="F1289" i="19"/>
  <c r="G1289" i="19" s="1"/>
  <c r="F1288" i="19"/>
  <c r="G1288" i="19" s="1"/>
  <c r="F1287" i="19"/>
  <c r="G1287" i="19" s="1"/>
  <c r="F1286" i="19"/>
  <c r="G1286" i="19" s="1"/>
  <c r="F1285" i="19"/>
  <c r="G1285" i="19" s="1"/>
  <c r="F1284" i="19"/>
  <c r="G1284" i="19" s="1"/>
  <c r="F1283" i="19"/>
  <c r="G1283" i="19" s="1"/>
  <c r="F1282" i="19"/>
  <c r="G1282" i="19" s="1"/>
  <c r="F1281" i="19"/>
  <c r="G1281" i="19" s="1"/>
  <c r="F1280" i="19"/>
  <c r="G1280" i="19" s="1"/>
  <c r="F1279" i="19"/>
  <c r="G1279" i="19" s="1"/>
  <c r="F1278" i="19"/>
  <c r="G1278" i="19" s="1"/>
  <c r="F1277" i="19"/>
  <c r="G1277" i="19" s="1"/>
  <c r="F1276" i="19"/>
  <c r="G1276" i="19" s="1"/>
  <c r="F1275" i="19"/>
  <c r="G1275" i="19" s="1"/>
  <c r="F1274" i="19"/>
  <c r="G1274" i="19" s="1"/>
  <c r="F1273" i="19"/>
  <c r="G1273" i="19" s="1"/>
  <c r="F1272" i="19"/>
  <c r="G1272" i="19" s="1"/>
  <c r="F1271" i="19"/>
  <c r="G1271" i="19" s="1"/>
  <c r="F1270" i="19"/>
  <c r="G1270" i="19" s="1"/>
  <c r="F1269" i="19"/>
  <c r="G1269" i="19" s="1"/>
  <c r="F1268" i="19"/>
  <c r="G1268" i="19" s="1"/>
  <c r="F1267" i="19"/>
  <c r="G1267" i="19" s="1"/>
  <c r="F1266" i="19"/>
  <c r="G1266" i="19" s="1"/>
  <c r="F1265" i="19"/>
  <c r="G1265" i="19" s="1"/>
  <c r="F1264" i="19"/>
  <c r="G1264" i="19" s="1"/>
  <c r="F1263" i="19"/>
  <c r="G1263" i="19" s="1"/>
  <c r="F1262" i="19"/>
  <c r="G1262" i="19" s="1"/>
  <c r="F1261" i="19"/>
  <c r="G1261" i="19" s="1"/>
  <c r="F1260" i="19"/>
  <c r="G1260" i="19" s="1"/>
  <c r="F1259" i="19"/>
  <c r="G1259" i="19" s="1"/>
  <c r="F1258" i="19"/>
  <c r="G1258" i="19" s="1"/>
  <c r="F1257" i="19"/>
  <c r="G1257" i="19" s="1"/>
  <c r="F1256" i="19"/>
  <c r="G1256" i="19" s="1"/>
  <c r="F1255" i="19"/>
  <c r="G1255" i="19" s="1"/>
  <c r="F1254" i="19"/>
  <c r="G1254" i="19" s="1"/>
  <c r="F1253" i="19"/>
  <c r="G1253" i="19" s="1"/>
  <c r="F1252" i="19"/>
  <c r="G1252" i="19" s="1"/>
  <c r="F1251" i="19"/>
  <c r="G1251" i="19" s="1"/>
  <c r="F1250" i="19"/>
  <c r="G1250" i="19" s="1"/>
  <c r="F1249" i="19"/>
  <c r="G1249" i="19" s="1"/>
  <c r="F1248" i="19"/>
  <c r="G1248" i="19" s="1"/>
  <c r="F1247" i="19"/>
  <c r="G1247" i="19" s="1"/>
  <c r="F1246" i="19"/>
  <c r="G1246" i="19" s="1"/>
  <c r="F1245" i="19"/>
  <c r="G1245" i="19" s="1"/>
  <c r="F1244" i="19"/>
  <c r="G1244" i="19" s="1"/>
  <c r="F1243" i="19"/>
  <c r="G1243" i="19" s="1"/>
  <c r="F1242" i="19"/>
  <c r="G1242" i="19" s="1"/>
  <c r="F1241" i="19"/>
  <c r="G1241" i="19" s="1"/>
  <c r="F1240" i="19"/>
  <c r="G1240" i="19" s="1"/>
  <c r="F1239" i="19"/>
  <c r="G1239" i="19" s="1"/>
  <c r="F1238" i="19"/>
  <c r="G1238" i="19" s="1"/>
  <c r="F1237" i="19"/>
  <c r="G1237" i="19" s="1"/>
  <c r="F1236" i="19"/>
  <c r="G1236" i="19" s="1"/>
  <c r="F1235" i="19"/>
  <c r="G1235" i="19" s="1"/>
  <c r="F1234" i="19"/>
  <c r="G1234" i="19" s="1"/>
  <c r="F1233" i="19"/>
  <c r="G1233" i="19" s="1"/>
  <c r="F1232" i="19"/>
  <c r="G1232" i="19" s="1"/>
  <c r="F1231" i="19"/>
  <c r="G1231" i="19" s="1"/>
  <c r="F1230" i="19"/>
  <c r="G1230" i="19" s="1"/>
  <c r="F1229" i="19"/>
  <c r="G1229" i="19" s="1"/>
  <c r="F1228" i="19"/>
  <c r="G1228" i="19" s="1"/>
  <c r="F1227" i="19"/>
  <c r="G1227" i="19" s="1"/>
  <c r="F1226" i="19"/>
  <c r="G1226" i="19" s="1"/>
  <c r="F1225" i="19"/>
  <c r="G1225" i="19" s="1"/>
  <c r="F1224" i="19"/>
  <c r="G1224" i="19" s="1"/>
  <c r="F1223" i="19"/>
  <c r="G1223" i="19" s="1"/>
  <c r="F1222" i="19"/>
  <c r="G1222" i="19" s="1"/>
  <c r="F1221" i="19"/>
  <c r="G1221" i="19" s="1"/>
  <c r="F1220" i="19"/>
  <c r="G1220" i="19" s="1"/>
  <c r="F1219" i="19"/>
  <c r="G1219" i="19" s="1"/>
  <c r="F1218" i="19"/>
  <c r="G1218" i="19" s="1"/>
  <c r="F1217" i="19"/>
  <c r="G1217" i="19" s="1"/>
  <c r="F1216" i="19"/>
  <c r="G1216" i="19" s="1"/>
  <c r="F1215" i="19"/>
  <c r="G1215" i="19" s="1"/>
  <c r="F1214" i="19"/>
  <c r="G1214" i="19" s="1"/>
  <c r="F1213" i="19"/>
  <c r="G1213" i="19" s="1"/>
  <c r="F1212" i="19"/>
  <c r="G1212" i="19" s="1"/>
  <c r="F1211" i="19"/>
  <c r="G1211" i="19" s="1"/>
  <c r="F1210" i="19"/>
  <c r="G1210" i="19" s="1"/>
  <c r="F1209" i="19"/>
  <c r="G1209" i="19" s="1"/>
  <c r="F1208" i="19"/>
  <c r="G1208" i="19" s="1"/>
  <c r="F1207" i="19"/>
  <c r="G1207" i="19" s="1"/>
  <c r="F1206" i="19"/>
  <c r="G1206" i="19" s="1"/>
  <c r="F1205" i="19"/>
  <c r="G1205" i="19" s="1"/>
  <c r="F1204" i="19"/>
  <c r="G1204" i="19" s="1"/>
  <c r="F1203" i="19"/>
  <c r="G1203" i="19" s="1"/>
  <c r="F1202" i="19"/>
  <c r="G1202" i="19" s="1"/>
  <c r="F1201" i="19"/>
  <c r="G1201" i="19" s="1"/>
  <c r="F1200" i="19"/>
  <c r="G1200" i="19" s="1"/>
  <c r="F1199" i="19"/>
  <c r="G1199" i="19" s="1"/>
  <c r="F1198" i="19"/>
  <c r="G1198" i="19" s="1"/>
  <c r="F1197" i="19"/>
  <c r="G1197" i="19" s="1"/>
  <c r="F1196" i="19"/>
  <c r="G1196" i="19" s="1"/>
  <c r="F1195" i="19"/>
  <c r="G1195" i="19" s="1"/>
  <c r="F1194" i="19"/>
  <c r="G1194" i="19" s="1"/>
  <c r="F1193" i="19"/>
  <c r="G1193" i="19" s="1"/>
  <c r="F1192" i="19"/>
  <c r="G1192" i="19" s="1"/>
  <c r="F1190" i="19"/>
  <c r="G1190" i="19" s="1"/>
  <c r="F1189" i="19"/>
  <c r="G1189" i="19" s="1"/>
  <c r="F1188" i="19"/>
  <c r="G1188" i="19" s="1"/>
  <c r="F1187" i="19"/>
  <c r="G1187" i="19" s="1"/>
  <c r="F1186" i="19"/>
  <c r="G1186" i="19" s="1"/>
  <c r="F1185" i="19"/>
  <c r="G1185" i="19" s="1"/>
  <c r="F1184" i="19"/>
  <c r="G1184" i="19" s="1"/>
  <c r="F1183" i="19"/>
  <c r="G1183" i="19" s="1"/>
  <c r="F1182" i="19"/>
  <c r="G1182" i="19" s="1"/>
  <c r="F1181" i="19"/>
  <c r="G1181" i="19" s="1"/>
  <c r="F1180" i="19"/>
  <c r="G1180" i="19" s="1"/>
  <c r="F1179" i="19"/>
  <c r="G1179" i="19" s="1"/>
  <c r="F1178" i="19"/>
  <c r="G1178" i="19" s="1"/>
  <c r="F1177" i="19"/>
  <c r="G1177" i="19" s="1"/>
  <c r="F1176" i="19"/>
  <c r="G1176" i="19" s="1"/>
  <c r="F1175" i="19"/>
  <c r="G1175" i="19" s="1"/>
  <c r="F1174" i="19"/>
  <c r="G1174" i="19" s="1"/>
  <c r="F1173" i="19"/>
  <c r="G1173" i="19" s="1"/>
  <c r="F1172" i="19"/>
  <c r="G1172" i="19" s="1"/>
  <c r="F1171" i="19"/>
  <c r="G1171" i="19" s="1"/>
  <c r="F1170" i="19"/>
  <c r="G1170" i="19" s="1"/>
  <c r="F1169" i="19"/>
  <c r="G1169" i="19" s="1"/>
  <c r="F1168" i="19"/>
  <c r="G1168" i="19" s="1"/>
  <c r="F1167" i="19"/>
  <c r="G1167" i="19" s="1"/>
  <c r="F1166" i="19"/>
  <c r="G1166" i="19" s="1"/>
  <c r="F1165" i="19"/>
  <c r="G1165" i="19" s="1"/>
  <c r="F1164" i="19"/>
  <c r="G1164" i="19" s="1"/>
  <c r="F1163" i="19"/>
  <c r="G1163" i="19" s="1"/>
  <c r="F1162" i="19"/>
  <c r="G1162" i="19" s="1"/>
  <c r="F1161" i="19"/>
  <c r="G1161" i="19" s="1"/>
  <c r="F1160" i="19"/>
  <c r="G1160" i="19" s="1"/>
  <c r="F1159" i="19"/>
  <c r="G1159" i="19" s="1"/>
  <c r="F1158" i="19"/>
  <c r="G1158" i="19" s="1"/>
  <c r="F1157" i="19"/>
  <c r="G1157" i="19" s="1"/>
  <c r="F1156" i="19"/>
  <c r="G1156" i="19" s="1"/>
  <c r="F1155" i="19"/>
  <c r="G1155" i="19" s="1"/>
  <c r="F1154" i="19"/>
  <c r="G1154" i="19" s="1"/>
  <c r="F1153" i="19"/>
  <c r="G1153" i="19" s="1"/>
  <c r="F1152" i="19"/>
  <c r="G1152" i="19" s="1"/>
  <c r="F1151" i="19"/>
  <c r="G1151" i="19" s="1"/>
  <c r="F1150" i="19"/>
  <c r="G1150" i="19" s="1"/>
  <c r="F1149" i="19"/>
  <c r="G1149" i="19" s="1"/>
  <c r="F1148" i="19"/>
  <c r="G1148" i="19" s="1"/>
  <c r="F1147" i="19"/>
  <c r="G1147" i="19" s="1"/>
  <c r="F1146" i="19"/>
  <c r="G1146" i="19" s="1"/>
  <c r="F1145" i="19"/>
  <c r="G1145" i="19" s="1"/>
  <c r="F1144" i="19"/>
  <c r="G1144" i="19" s="1"/>
  <c r="F1143" i="19"/>
  <c r="G1143" i="19" s="1"/>
  <c r="F1142" i="19"/>
  <c r="G1142" i="19" s="1"/>
  <c r="F1141" i="19"/>
  <c r="G1141" i="19" s="1"/>
  <c r="F1140" i="19"/>
  <c r="G1140" i="19" s="1"/>
  <c r="F1139" i="19"/>
  <c r="G1139" i="19" s="1"/>
  <c r="F1138" i="19"/>
  <c r="G1138" i="19" s="1"/>
  <c r="F1137" i="19"/>
  <c r="G1137" i="19" s="1"/>
  <c r="F1136" i="19"/>
  <c r="G1136" i="19" s="1"/>
  <c r="F1135" i="19"/>
  <c r="G1135" i="19" s="1"/>
  <c r="F1134" i="19"/>
  <c r="G1134" i="19" s="1"/>
  <c r="F1133" i="19"/>
  <c r="G1133" i="19" s="1"/>
  <c r="F1132" i="19"/>
  <c r="G1132" i="19" s="1"/>
  <c r="F1131" i="19"/>
  <c r="G1131" i="19" s="1"/>
  <c r="F1130" i="19"/>
  <c r="G1130" i="19" s="1"/>
  <c r="F1129" i="19"/>
  <c r="G1129" i="19" s="1"/>
  <c r="F1128" i="19"/>
  <c r="G1128" i="19" s="1"/>
  <c r="F1127" i="19"/>
  <c r="G1127" i="19" s="1"/>
  <c r="F1126" i="19"/>
  <c r="G1126" i="19" s="1"/>
  <c r="F1125" i="19"/>
  <c r="G1125" i="19" s="1"/>
  <c r="F1124" i="19"/>
  <c r="G1124" i="19" s="1"/>
  <c r="F1123" i="19"/>
  <c r="G1123" i="19" s="1"/>
  <c r="F1122" i="19"/>
  <c r="G1122" i="19" s="1"/>
  <c r="F1121" i="19"/>
  <c r="G1121" i="19" s="1"/>
  <c r="F1120" i="19"/>
  <c r="G1120" i="19" s="1"/>
  <c r="F1119" i="19"/>
  <c r="G1119" i="19" s="1"/>
  <c r="F1118" i="19"/>
  <c r="G1118" i="19" s="1"/>
  <c r="F1117" i="19"/>
  <c r="G1117" i="19" s="1"/>
  <c r="F1116" i="19"/>
  <c r="G1116" i="19" s="1"/>
  <c r="F1115" i="19"/>
  <c r="G1115" i="19" s="1"/>
  <c r="F1114" i="19"/>
  <c r="G1114" i="19" s="1"/>
  <c r="F1113" i="19"/>
  <c r="G1113" i="19" s="1"/>
  <c r="F1112" i="19"/>
  <c r="G1112" i="19" s="1"/>
  <c r="F1111" i="19"/>
  <c r="G1111" i="19" s="1"/>
  <c r="F1110" i="19"/>
  <c r="G1110" i="19" s="1"/>
  <c r="F1109" i="19"/>
  <c r="G1109" i="19" s="1"/>
  <c r="F1108" i="19"/>
  <c r="G1108" i="19" s="1"/>
  <c r="F1107" i="19"/>
  <c r="G1107" i="19" s="1"/>
  <c r="F1106" i="19"/>
  <c r="G1106" i="19" s="1"/>
  <c r="F1105" i="19"/>
  <c r="G1105" i="19" s="1"/>
  <c r="F1104" i="19"/>
  <c r="G1104" i="19" s="1"/>
  <c r="F1103" i="19"/>
  <c r="G1103" i="19" s="1"/>
  <c r="F1102" i="19"/>
  <c r="G1102" i="19" s="1"/>
  <c r="F1101" i="19"/>
  <c r="G1101" i="19" s="1"/>
  <c r="F1100" i="19"/>
  <c r="G1100" i="19" s="1"/>
  <c r="F1099" i="19"/>
  <c r="G1099" i="19" s="1"/>
  <c r="F1098" i="19"/>
  <c r="G1098" i="19" s="1"/>
  <c r="F1097" i="19"/>
  <c r="G1097" i="19" s="1"/>
  <c r="F1096" i="19"/>
  <c r="G1096" i="19" s="1"/>
  <c r="F1095" i="19"/>
  <c r="G1095" i="19" s="1"/>
  <c r="F1094" i="19"/>
  <c r="G1094" i="19" s="1"/>
  <c r="F1093" i="19"/>
  <c r="G1093" i="19" s="1"/>
  <c r="F1092" i="19"/>
  <c r="G1092" i="19" s="1"/>
  <c r="F1091" i="19"/>
  <c r="G1091" i="19" s="1"/>
  <c r="F1090" i="19"/>
  <c r="G1090" i="19" s="1"/>
  <c r="F1089" i="19"/>
  <c r="G1089" i="19" s="1"/>
  <c r="F1088" i="19"/>
  <c r="G1088" i="19" s="1"/>
  <c r="F1087" i="19"/>
  <c r="G1087" i="19" s="1"/>
  <c r="F1086" i="19"/>
  <c r="G1086" i="19" s="1"/>
  <c r="F1085" i="19"/>
  <c r="G1085" i="19" s="1"/>
  <c r="F1084" i="19"/>
  <c r="G1084" i="19" s="1"/>
  <c r="F1083" i="19"/>
  <c r="G1083" i="19" s="1"/>
  <c r="F1082" i="19"/>
  <c r="G1082" i="19" s="1"/>
  <c r="F1081" i="19"/>
  <c r="G1081" i="19" s="1"/>
  <c r="F1080" i="19"/>
  <c r="G1080" i="19" s="1"/>
  <c r="F1079" i="19"/>
  <c r="G1079" i="19" s="1"/>
  <c r="F1078" i="19"/>
  <c r="G1078" i="19" s="1"/>
  <c r="F1077" i="19"/>
  <c r="G1077" i="19" s="1"/>
  <c r="F1076" i="19"/>
  <c r="G1076" i="19" s="1"/>
  <c r="F1075" i="19"/>
  <c r="G1075" i="19" s="1"/>
  <c r="F1074" i="19"/>
  <c r="G1074" i="19" s="1"/>
  <c r="F1073" i="19"/>
  <c r="G1073" i="19" s="1"/>
  <c r="F1072" i="19"/>
  <c r="G1072" i="19" s="1"/>
  <c r="F1071" i="19"/>
  <c r="G1071" i="19" s="1"/>
  <c r="F1070" i="19"/>
  <c r="G1070" i="19" s="1"/>
  <c r="F1069" i="19"/>
  <c r="G1069" i="19" s="1"/>
  <c r="F1068" i="19"/>
  <c r="G1068" i="19" s="1"/>
  <c r="F1067" i="19"/>
  <c r="G1067" i="19" s="1"/>
  <c r="F1066" i="19"/>
  <c r="G1066" i="19" s="1"/>
  <c r="F1065" i="19"/>
  <c r="G1065" i="19" s="1"/>
  <c r="F1064" i="19"/>
  <c r="G1064" i="19" s="1"/>
  <c r="F1063" i="19"/>
  <c r="G1063" i="19" s="1"/>
  <c r="F1062" i="19"/>
  <c r="G1062" i="19" s="1"/>
  <c r="F1061" i="19"/>
  <c r="G1061" i="19" s="1"/>
  <c r="F1060" i="19"/>
  <c r="G1060" i="19" s="1"/>
  <c r="F1059" i="19"/>
  <c r="G1059" i="19" s="1"/>
  <c r="F1058" i="19"/>
  <c r="G1058" i="19" s="1"/>
  <c r="F1057" i="19"/>
  <c r="G1057" i="19" s="1"/>
  <c r="F1056" i="19"/>
  <c r="G1056" i="19" s="1"/>
  <c r="F1055" i="19"/>
  <c r="G1055" i="19" s="1"/>
  <c r="F1054" i="19"/>
  <c r="G1054" i="19" s="1"/>
  <c r="F1053" i="19"/>
  <c r="G1053" i="19" s="1"/>
  <c r="F1052" i="19"/>
  <c r="G1052" i="19" s="1"/>
  <c r="F1051" i="19"/>
  <c r="G1051" i="19" s="1"/>
  <c r="F1050" i="19"/>
  <c r="G1050" i="19" s="1"/>
  <c r="F1049" i="19"/>
  <c r="G1049" i="19" s="1"/>
  <c r="F1048" i="19"/>
  <c r="G1048" i="19" s="1"/>
  <c r="F1047" i="19"/>
  <c r="G1047" i="19" s="1"/>
  <c r="F1046" i="19"/>
  <c r="G1046" i="19" s="1"/>
  <c r="F1045" i="19"/>
  <c r="G1045" i="19" s="1"/>
  <c r="F1044" i="19"/>
  <c r="G1044" i="19" s="1"/>
  <c r="F1043" i="19"/>
  <c r="G1043" i="19" s="1"/>
  <c r="F1042" i="19"/>
  <c r="G1042" i="19" s="1"/>
  <c r="F1041" i="19"/>
  <c r="G1041" i="19" s="1"/>
  <c r="F1040" i="19"/>
  <c r="G1040" i="19" s="1"/>
  <c r="F1039" i="19"/>
  <c r="G1039" i="19" s="1"/>
  <c r="F1038" i="19"/>
  <c r="G1038" i="19" s="1"/>
  <c r="F1037" i="19"/>
  <c r="G1037" i="19" s="1"/>
  <c r="F1036" i="19"/>
  <c r="G1036" i="19" s="1"/>
  <c r="F1035" i="19"/>
  <c r="G1035" i="19" s="1"/>
  <c r="F1034" i="19"/>
  <c r="G1034" i="19" s="1"/>
  <c r="F1033" i="19"/>
  <c r="G1033" i="19" s="1"/>
  <c r="F1032" i="19"/>
  <c r="G1032" i="19" s="1"/>
  <c r="F1031" i="19"/>
  <c r="G1031" i="19" s="1"/>
  <c r="F1030" i="19"/>
  <c r="G1030" i="19" s="1"/>
  <c r="F1029" i="19"/>
  <c r="G1029" i="19" s="1"/>
  <c r="F1028" i="19"/>
  <c r="G1028" i="19" s="1"/>
  <c r="F1027" i="19"/>
  <c r="G1027" i="19" s="1"/>
  <c r="F1026" i="19"/>
  <c r="G1026" i="19" s="1"/>
  <c r="F1025" i="19"/>
  <c r="G1025" i="19" s="1"/>
  <c r="F1024" i="19"/>
  <c r="G1024" i="19" s="1"/>
  <c r="F1023" i="19"/>
  <c r="G1023" i="19" s="1"/>
  <c r="F1022" i="19"/>
  <c r="G1022" i="19" s="1"/>
  <c r="F1021" i="19"/>
  <c r="G1021" i="19" s="1"/>
  <c r="F1020" i="19"/>
  <c r="G1020" i="19" s="1"/>
  <c r="F1019" i="19"/>
  <c r="G1019" i="19" s="1"/>
  <c r="F1018" i="19"/>
  <c r="G1018" i="19" s="1"/>
  <c r="F1017" i="19"/>
  <c r="G1017" i="19" s="1"/>
  <c r="F1016" i="19"/>
  <c r="G1016" i="19" s="1"/>
  <c r="F1015" i="19"/>
  <c r="G1015" i="19" s="1"/>
  <c r="F1014" i="19"/>
  <c r="G1014" i="19" s="1"/>
  <c r="F1013" i="19"/>
  <c r="G1013" i="19" s="1"/>
  <c r="F1012" i="19"/>
  <c r="G1012" i="19" s="1"/>
  <c r="F1011" i="19"/>
  <c r="G1011" i="19" s="1"/>
  <c r="F1010" i="19"/>
  <c r="G1010" i="19" s="1"/>
  <c r="F1009" i="19"/>
  <c r="G1009" i="19" s="1"/>
  <c r="F1008" i="19"/>
  <c r="G1008" i="19" s="1"/>
  <c r="F1007" i="19"/>
  <c r="G1007" i="19" s="1"/>
  <c r="F1006" i="19"/>
  <c r="G1006" i="19" s="1"/>
  <c r="F1005" i="19"/>
  <c r="G1005" i="19" s="1"/>
  <c r="F1004" i="19"/>
  <c r="G1004" i="19" s="1"/>
  <c r="F1003" i="19"/>
  <c r="G1003" i="19" s="1"/>
  <c r="F1002" i="19"/>
  <c r="G1002" i="19" s="1"/>
  <c r="F1001" i="19"/>
  <c r="G1001" i="19" s="1"/>
  <c r="F1000" i="19"/>
  <c r="G1000" i="19" s="1"/>
  <c r="F999" i="19"/>
  <c r="G999" i="19" s="1"/>
  <c r="F998" i="19"/>
  <c r="G998" i="19" s="1"/>
  <c r="F997" i="19"/>
  <c r="G997" i="19" s="1"/>
  <c r="F996" i="19"/>
  <c r="G996" i="19" s="1"/>
  <c r="F995" i="19"/>
  <c r="G995" i="19" s="1"/>
  <c r="F994" i="19"/>
  <c r="G994" i="19" s="1"/>
  <c r="F993" i="19"/>
  <c r="G993" i="19" s="1"/>
  <c r="F992" i="19"/>
  <c r="G992" i="19" s="1"/>
  <c r="F991" i="19"/>
  <c r="G991" i="19" s="1"/>
  <c r="F990" i="19"/>
  <c r="G990" i="19" s="1"/>
  <c r="F989" i="19"/>
  <c r="G989" i="19" s="1"/>
  <c r="F988" i="19"/>
  <c r="G988" i="19" s="1"/>
  <c r="F987" i="19"/>
  <c r="G987" i="19" s="1"/>
  <c r="F986" i="19"/>
  <c r="G986" i="19" s="1"/>
  <c r="F985" i="19"/>
  <c r="G985" i="19" s="1"/>
  <c r="F984" i="19"/>
  <c r="G984" i="19" s="1"/>
  <c r="F983" i="19"/>
  <c r="G983" i="19" s="1"/>
  <c r="F982" i="19"/>
  <c r="G982" i="19" s="1"/>
  <c r="F981" i="19"/>
  <c r="G981" i="19" s="1"/>
  <c r="F980" i="19"/>
  <c r="G980" i="19" s="1"/>
  <c r="F979" i="19"/>
  <c r="G979" i="19" s="1"/>
  <c r="F978" i="19"/>
  <c r="G978" i="19" s="1"/>
  <c r="F977" i="19"/>
  <c r="G977" i="19" s="1"/>
  <c r="F976" i="19"/>
  <c r="G976" i="19" s="1"/>
  <c r="F975" i="19"/>
  <c r="G975" i="19" s="1"/>
  <c r="F974" i="19"/>
  <c r="G974" i="19" s="1"/>
  <c r="F973" i="19"/>
  <c r="G973" i="19" s="1"/>
  <c r="F972" i="19"/>
  <c r="G972" i="19" s="1"/>
  <c r="F971" i="19"/>
  <c r="G971" i="19" s="1"/>
  <c r="F970" i="19"/>
  <c r="G970" i="19" s="1"/>
  <c r="F969" i="19"/>
  <c r="G969" i="19" s="1"/>
  <c r="F968" i="19"/>
  <c r="G968" i="19" s="1"/>
  <c r="F967" i="19"/>
  <c r="G967" i="19" s="1"/>
  <c r="F966" i="19"/>
  <c r="G966" i="19" s="1"/>
  <c r="A966" i="19"/>
  <c r="A967" i="19" s="1"/>
  <c r="A968" i="19" s="1"/>
  <c r="A969" i="19" s="1"/>
  <c r="A970" i="19" s="1"/>
  <c r="A971" i="19" s="1"/>
  <c r="A972" i="19" s="1"/>
  <c r="A973" i="19" s="1"/>
  <c r="A974" i="19" s="1"/>
  <c r="A975" i="19" s="1"/>
  <c r="A976" i="19" s="1"/>
  <c r="A977" i="19" s="1"/>
  <c r="A978" i="19" s="1"/>
  <c r="A979" i="19" s="1"/>
  <c r="A980" i="19" s="1"/>
  <c r="A981" i="19" s="1"/>
  <c r="A982" i="19" s="1"/>
  <c r="A983" i="19" s="1"/>
  <c r="A984" i="19" s="1"/>
  <c r="A985" i="19" s="1"/>
  <c r="A986" i="19" s="1"/>
  <c r="A987" i="19" s="1"/>
  <c r="A988" i="19" s="1"/>
  <c r="A989" i="19" s="1"/>
  <c r="A990" i="19" s="1"/>
  <c r="A991" i="19" s="1"/>
  <c r="A992" i="19" s="1"/>
  <c r="A993" i="19" s="1"/>
  <c r="A994" i="19" s="1"/>
  <c r="A995" i="19" s="1"/>
  <c r="A996" i="19" s="1"/>
  <c r="A997" i="19" s="1"/>
  <c r="A998" i="19" s="1"/>
  <c r="A999" i="19" s="1"/>
  <c r="A1000" i="19" s="1"/>
  <c r="A1001" i="19" s="1"/>
  <c r="A1002" i="19" s="1"/>
  <c r="A1003" i="19" s="1"/>
  <c r="A1004" i="19" s="1"/>
  <c r="A1005" i="19" s="1"/>
  <c r="A1006" i="19" s="1"/>
  <c r="A1007" i="19" s="1"/>
  <c r="A1008" i="19" s="1"/>
  <c r="A1009" i="19" s="1"/>
  <c r="A1010" i="19" s="1"/>
  <c r="A1011" i="19" s="1"/>
  <c r="A1012" i="19" s="1"/>
  <c r="A1013" i="19" s="1"/>
  <c r="A1014" i="19" s="1"/>
  <c r="A1015" i="19" s="1"/>
  <c r="A1016" i="19" s="1"/>
  <c r="A1017" i="19" s="1"/>
  <c r="A1018" i="19" s="1"/>
  <c r="A1019" i="19" s="1"/>
  <c r="A1020" i="19" s="1"/>
  <c r="A1021" i="19" s="1"/>
  <c r="A1022" i="19" s="1"/>
  <c r="A1023" i="19" s="1"/>
  <c r="A1024" i="19" s="1"/>
  <c r="A1025" i="19" s="1"/>
  <c r="A1026" i="19" s="1"/>
  <c r="A1027" i="19" s="1"/>
  <c r="A1028" i="19" s="1"/>
  <c r="A1029" i="19" s="1"/>
  <c r="A1030" i="19" s="1"/>
  <c r="A1031" i="19" s="1"/>
  <c r="A1032" i="19" s="1"/>
  <c r="A1033" i="19" s="1"/>
  <c r="A1034" i="19" s="1"/>
  <c r="A1035" i="19" s="1"/>
  <c r="A1036" i="19" s="1"/>
  <c r="A1037" i="19" s="1"/>
  <c r="A1038" i="19" s="1"/>
  <c r="A1039" i="19" s="1"/>
  <c r="A1040" i="19" s="1"/>
  <c r="A1041" i="19" s="1"/>
  <c r="A1042" i="19" s="1"/>
  <c r="A1043" i="19" s="1"/>
  <c r="A1044" i="19" s="1"/>
  <c r="A1045" i="19" s="1"/>
  <c r="A1046" i="19" s="1"/>
  <c r="A1047" i="19" s="1"/>
  <c r="A1048" i="19" s="1"/>
  <c r="A1049" i="19" s="1"/>
  <c r="A1050" i="19" s="1"/>
  <c r="A1051" i="19" s="1"/>
  <c r="A1052" i="19" s="1"/>
  <c r="A1053" i="19" s="1"/>
  <c r="A1054" i="19" s="1"/>
  <c r="A1055" i="19" s="1"/>
  <c r="A1056" i="19" s="1"/>
  <c r="A1057" i="19" s="1"/>
  <c r="A1058" i="19" s="1"/>
  <c r="A1059" i="19" s="1"/>
  <c r="A1060" i="19" s="1"/>
  <c r="A1061" i="19" s="1"/>
  <c r="A1062" i="19" s="1"/>
  <c r="A1063" i="19" s="1"/>
  <c r="A1064" i="19" s="1"/>
  <c r="A1065" i="19" s="1"/>
  <c r="A1066" i="19" s="1"/>
  <c r="A1067" i="19" s="1"/>
  <c r="A1068" i="19" s="1"/>
  <c r="A1069" i="19" s="1"/>
  <c r="A1070" i="19" s="1"/>
  <c r="A1071" i="19" s="1"/>
  <c r="A1072" i="19" s="1"/>
  <c r="A1073" i="19" s="1"/>
  <c r="A1074" i="19" s="1"/>
  <c r="A1075" i="19" s="1"/>
  <c r="A1076" i="19" s="1"/>
  <c r="A1077" i="19" s="1"/>
  <c r="A1078" i="19" s="1"/>
  <c r="A1079" i="19" s="1"/>
  <c r="A1080" i="19" s="1"/>
  <c r="A1081" i="19" s="1"/>
  <c r="A1082" i="19" s="1"/>
  <c r="A1083" i="19" s="1"/>
  <c r="A1084" i="19" s="1"/>
  <c r="A1085" i="19" s="1"/>
  <c r="A1086" i="19" s="1"/>
  <c r="A1087" i="19" s="1"/>
  <c r="A1088" i="19" s="1"/>
  <c r="A1089" i="19" s="1"/>
  <c r="A1090" i="19" s="1"/>
  <c r="A1091" i="19" s="1"/>
  <c r="A1092" i="19" s="1"/>
  <c r="A1093" i="19" s="1"/>
  <c r="A1094" i="19" s="1"/>
  <c r="A1095" i="19" s="1"/>
  <c r="A1096" i="19" s="1"/>
  <c r="A1097" i="19" s="1"/>
  <c r="A1098" i="19" s="1"/>
  <c r="A1099" i="19" s="1"/>
  <c r="A1100" i="19" s="1"/>
  <c r="A1101" i="19" s="1"/>
  <c r="A1102" i="19" s="1"/>
  <c r="A1103" i="19" s="1"/>
  <c r="A1104" i="19" s="1"/>
  <c r="A1105" i="19" s="1"/>
  <c r="A1106" i="19" s="1"/>
  <c r="A1107" i="19" s="1"/>
  <c r="A1108" i="19" s="1"/>
  <c r="A1109" i="19" s="1"/>
  <c r="A1110" i="19" s="1"/>
  <c r="A1111" i="19" s="1"/>
  <c r="A1112" i="19" s="1"/>
  <c r="A1113" i="19" s="1"/>
  <c r="A1114" i="19" s="1"/>
  <c r="A1115" i="19" s="1"/>
  <c r="A1116" i="19" s="1"/>
  <c r="A1117" i="19" s="1"/>
  <c r="A1118" i="19" s="1"/>
  <c r="A1119" i="19" s="1"/>
  <c r="A1120" i="19" s="1"/>
  <c r="A1121" i="19" s="1"/>
  <c r="A1122" i="19" s="1"/>
  <c r="A1123" i="19" s="1"/>
  <c r="A1124" i="19" s="1"/>
  <c r="A1125" i="19" s="1"/>
  <c r="A1126" i="19" s="1"/>
  <c r="A1127" i="19" s="1"/>
  <c r="A1128" i="19" s="1"/>
  <c r="A1129" i="19" s="1"/>
  <c r="A1130" i="19" s="1"/>
  <c r="A1131" i="19" s="1"/>
  <c r="A1132" i="19" s="1"/>
  <c r="A1133" i="19" s="1"/>
  <c r="A1134" i="19" s="1"/>
  <c r="A1135" i="19" s="1"/>
  <c r="A1136" i="19" s="1"/>
  <c r="A1137" i="19" s="1"/>
  <c r="A1138" i="19" s="1"/>
  <c r="A1139" i="19" s="1"/>
  <c r="A1140" i="19" s="1"/>
  <c r="A1141" i="19" s="1"/>
  <c r="A1142" i="19" s="1"/>
  <c r="A1143" i="19" s="1"/>
  <c r="A1144" i="19" s="1"/>
  <c r="A1145" i="19" s="1"/>
  <c r="A1146" i="19" s="1"/>
  <c r="A1147" i="19" s="1"/>
  <c r="A1148" i="19" s="1"/>
  <c r="A1149" i="19" s="1"/>
  <c r="A1150" i="19" s="1"/>
  <c r="A1151" i="19" s="1"/>
  <c r="A1152" i="19" s="1"/>
  <c r="A1153" i="19" s="1"/>
  <c r="A1154" i="19" s="1"/>
  <c r="A1155" i="19" s="1"/>
  <c r="A1156" i="19" s="1"/>
  <c r="A1157" i="19" s="1"/>
  <c r="A1158" i="19" s="1"/>
  <c r="A1159" i="19" s="1"/>
  <c r="A1160" i="19" s="1"/>
  <c r="A1161" i="19" s="1"/>
  <c r="A1162" i="19" s="1"/>
  <c r="A1163" i="19" s="1"/>
  <c r="A1164" i="19" s="1"/>
  <c r="A1165" i="19" s="1"/>
  <c r="A1166" i="19" s="1"/>
  <c r="A1167" i="19" s="1"/>
  <c r="A1168" i="19" s="1"/>
  <c r="A1169" i="19" s="1"/>
  <c r="A1170" i="19" s="1"/>
  <c r="A1171" i="19" s="1"/>
  <c r="A1172" i="19" s="1"/>
  <c r="A1173" i="19" s="1"/>
  <c r="A1174" i="19" s="1"/>
  <c r="A1175" i="19" s="1"/>
  <c r="A1176" i="19" s="1"/>
  <c r="A1177" i="19" s="1"/>
  <c r="A1178" i="19" s="1"/>
  <c r="A1179" i="19" s="1"/>
  <c r="A1180" i="19" s="1"/>
  <c r="A1181" i="19" s="1"/>
  <c r="A1182" i="19" s="1"/>
  <c r="A1183" i="19" s="1"/>
  <c r="A1184" i="19" s="1"/>
  <c r="A1185" i="19" s="1"/>
  <c r="A1186" i="19" s="1"/>
  <c r="A1187" i="19" s="1"/>
  <c r="A1188" i="19" s="1"/>
  <c r="A1189" i="19" s="1"/>
  <c r="A1190" i="19" s="1"/>
  <c r="A1191" i="19" s="1"/>
  <c r="A1192" i="19" s="1"/>
  <c r="A1193" i="19" s="1"/>
  <c r="A1194" i="19" s="1"/>
  <c r="A1195" i="19" s="1"/>
  <c r="A1196" i="19" s="1"/>
  <c r="A1197" i="19" s="1"/>
  <c r="A1198" i="19" s="1"/>
  <c r="A1199" i="19" s="1"/>
  <c r="A1200" i="19" s="1"/>
  <c r="A1201" i="19" s="1"/>
  <c r="A1202" i="19" s="1"/>
  <c r="A1203" i="19" s="1"/>
  <c r="A1204" i="19" s="1"/>
  <c r="A1205" i="19" s="1"/>
  <c r="A1206" i="19" s="1"/>
  <c r="A1207" i="19" s="1"/>
  <c r="A1208" i="19" s="1"/>
  <c r="A1209" i="19" s="1"/>
  <c r="A1210" i="19" s="1"/>
  <c r="A1211" i="19" s="1"/>
  <c r="A1212" i="19" s="1"/>
  <c r="A1213" i="19" s="1"/>
  <c r="A1214" i="19" s="1"/>
  <c r="A1215" i="19" s="1"/>
  <c r="A1216" i="19" s="1"/>
  <c r="A1217" i="19" s="1"/>
  <c r="A1218" i="19" s="1"/>
  <c r="A1219" i="19" s="1"/>
  <c r="A1220" i="19" s="1"/>
  <c r="A1221" i="19" s="1"/>
  <c r="A1222" i="19" s="1"/>
  <c r="A1223" i="19" s="1"/>
  <c r="A1224" i="19" s="1"/>
  <c r="A1225" i="19" s="1"/>
  <c r="A1226" i="19" s="1"/>
  <c r="A1227" i="19" s="1"/>
  <c r="A1228" i="19" s="1"/>
  <c r="A1229" i="19" s="1"/>
  <c r="A1230" i="19" s="1"/>
  <c r="A1231" i="19" s="1"/>
  <c r="A1232" i="19" s="1"/>
  <c r="A1233" i="19" s="1"/>
  <c r="A1234" i="19" s="1"/>
  <c r="A1235" i="19" s="1"/>
  <c r="A1236" i="19" s="1"/>
  <c r="A1237" i="19" s="1"/>
  <c r="A1238" i="19" s="1"/>
  <c r="A1239" i="19" s="1"/>
  <c r="A1240" i="19" s="1"/>
  <c r="A1241" i="19" s="1"/>
  <c r="A1242" i="19" s="1"/>
  <c r="A1243" i="19" s="1"/>
  <c r="A1244" i="19" s="1"/>
  <c r="A1245" i="19" s="1"/>
  <c r="A1246" i="19" s="1"/>
  <c r="A1247" i="19" s="1"/>
  <c r="A1248" i="19" s="1"/>
  <c r="A1249" i="19" s="1"/>
  <c r="A1250" i="19" s="1"/>
  <c r="A1251" i="19" s="1"/>
  <c r="A1252" i="19" s="1"/>
  <c r="A1253" i="19" s="1"/>
  <c r="A1254" i="19" s="1"/>
  <c r="A1255" i="19" s="1"/>
  <c r="A1256" i="19" s="1"/>
  <c r="A1257" i="19" s="1"/>
  <c r="A1258" i="19" s="1"/>
  <c r="A1259" i="19" s="1"/>
  <c r="A1260" i="19" s="1"/>
  <c r="A1261" i="19" s="1"/>
  <c r="A1262" i="19" s="1"/>
  <c r="A1263" i="19" s="1"/>
  <c r="A1264" i="19" s="1"/>
  <c r="A1265" i="19" s="1"/>
  <c r="A1266" i="19" s="1"/>
  <c r="A1267" i="19" s="1"/>
  <c r="A1268" i="19" s="1"/>
  <c r="A1269" i="19" s="1"/>
  <c r="A1270" i="19" s="1"/>
  <c r="A1271" i="19" s="1"/>
  <c r="A1272" i="19" s="1"/>
  <c r="A1273" i="19" s="1"/>
  <c r="A1274" i="19" s="1"/>
  <c r="A1275" i="19" s="1"/>
  <c r="A1276" i="19" s="1"/>
  <c r="A1277" i="19" s="1"/>
  <c r="A1278" i="19" s="1"/>
  <c r="A1279" i="19" s="1"/>
  <c r="A1280" i="19" s="1"/>
  <c r="A1281" i="19" s="1"/>
  <c r="A1282" i="19" s="1"/>
  <c r="A1283" i="19" s="1"/>
  <c r="A1284" i="19" s="1"/>
  <c r="A1285" i="19" s="1"/>
  <c r="A1286" i="19" s="1"/>
  <c r="A1287" i="19" s="1"/>
  <c r="A1288" i="19" s="1"/>
  <c r="A1289" i="19" s="1"/>
  <c r="A1290" i="19" s="1"/>
  <c r="A1291" i="19" s="1"/>
  <c r="A1292" i="19" s="1"/>
  <c r="A1293" i="19" s="1"/>
  <c r="A1294" i="19" s="1"/>
  <c r="A1295" i="19" s="1"/>
  <c r="A1296" i="19" s="1"/>
  <c r="A1297" i="19" s="1"/>
  <c r="A1298" i="19" s="1"/>
  <c r="A1299" i="19" s="1"/>
  <c r="A1300" i="19" s="1"/>
  <c r="A1301" i="19" s="1"/>
  <c r="A1302" i="19" s="1"/>
  <c r="A1303" i="19" s="1"/>
  <c r="A1304" i="19" s="1"/>
  <c r="A1305" i="19" s="1"/>
  <c r="A1306" i="19" s="1"/>
  <c r="A1307" i="19" s="1"/>
  <c r="A1308" i="19" s="1"/>
  <c r="A1309" i="19" s="1"/>
  <c r="A1310" i="19" s="1"/>
  <c r="A1311" i="19" s="1"/>
  <c r="A1312" i="19" s="1"/>
  <c r="A1313" i="19" s="1"/>
  <c r="A1314" i="19" s="1"/>
  <c r="A1315" i="19" s="1"/>
  <c r="A1316" i="19" s="1"/>
  <c r="A1317" i="19" s="1"/>
  <c r="A1318" i="19" s="1"/>
  <c r="A1319" i="19" s="1"/>
  <c r="A1320" i="19" s="1"/>
  <c r="A1321" i="19" s="1"/>
  <c r="A1322" i="19" s="1"/>
  <c r="A1323" i="19" s="1"/>
  <c r="A1324" i="19" s="1"/>
  <c r="A1325" i="19" s="1"/>
  <c r="A1326" i="19" s="1"/>
  <c r="A1327" i="19" s="1"/>
  <c r="A1328" i="19" s="1"/>
  <c r="A1329" i="19" s="1"/>
  <c r="F965" i="19"/>
  <c r="C963" i="19"/>
  <c r="F962" i="19"/>
  <c r="G962" i="19" s="1"/>
  <c r="F961" i="19"/>
  <c r="G961" i="19" s="1"/>
  <c r="F960" i="19"/>
  <c r="G960" i="19" s="1"/>
  <c r="F959" i="19"/>
  <c r="G959" i="19" s="1"/>
  <c r="F958" i="19"/>
  <c r="G958" i="19" s="1"/>
  <c r="F957" i="19"/>
  <c r="G957" i="19" s="1"/>
  <c r="F956" i="19"/>
  <c r="G956" i="19" s="1"/>
  <c r="F955" i="19"/>
  <c r="G955" i="19" s="1"/>
  <c r="F954" i="19"/>
  <c r="G954" i="19" s="1"/>
  <c r="F953" i="19"/>
  <c r="G953" i="19" s="1"/>
  <c r="F952" i="19"/>
  <c r="G952" i="19" s="1"/>
  <c r="F951" i="19"/>
  <c r="G951" i="19" s="1"/>
  <c r="I949" i="19"/>
  <c r="F948" i="19"/>
  <c r="G948" i="19" s="1"/>
  <c r="F947" i="19"/>
  <c r="G947" i="19" s="1"/>
  <c r="F946" i="19"/>
  <c r="G946" i="19" s="1"/>
  <c r="F945" i="19"/>
  <c r="G945" i="19" s="1"/>
  <c r="F944" i="19"/>
  <c r="G944" i="19" s="1"/>
  <c r="F943" i="19"/>
  <c r="G943" i="19" s="1"/>
  <c r="F942" i="19"/>
  <c r="G942" i="19" s="1"/>
  <c r="F941" i="19"/>
  <c r="G941" i="19" s="1"/>
  <c r="F940" i="19"/>
  <c r="G940" i="19" s="1"/>
  <c r="F939" i="19"/>
  <c r="G939" i="19" s="1"/>
  <c r="F938" i="19"/>
  <c r="G938" i="19" s="1"/>
  <c r="F937" i="19"/>
  <c r="G937" i="19" s="1"/>
  <c r="F936" i="19"/>
  <c r="G936" i="19" s="1"/>
  <c r="F935" i="19"/>
  <c r="G935" i="19" s="1"/>
  <c r="F934" i="19"/>
  <c r="G934" i="19" s="1"/>
  <c r="F933" i="19"/>
  <c r="G933" i="19" s="1"/>
  <c r="F932" i="19"/>
  <c r="G932" i="19" s="1"/>
  <c r="F931" i="19"/>
  <c r="G931" i="19" s="1"/>
  <c r="F930" i="19"/>
  <c r="G930" i="19" s="1"/>
  <c r="F929" i="19"/>
  <c r="G929" i="19" s="1"/>
  <c r="F928" i="19"/>
  <c r="G928" i="19" s="1"/>
  <c r="F927" i="19"/>
  <c r="G927" i="19" s="1"/>
  <c r="F926" i="19"/>
  <c r="G926" i="19" s="1"/>
  <c r="F925" i="19"/>
  <c r="G925" i="19" s="1"/>
  <c r="F924" i="19"/>
  <c r="G924" i="19" s="1"/>
  <c r="F923" i="19"/>
  <c r="G923" i="19" s="1"/>
  <c r="F922" i="19"/>
  <c r="G922" i="19" s="1"/>
  <c r="F921" i="19"/>
  <c r="G921" i="19" s="1"/>
  <c r="F919" i="19"/>
  <c r="G919" i="19" s="1"/>
  <c r="F918" i="19"/>
  <c r="G918" i="19" s="1"/>
  <c r="F917" i="19"/>
  <c r="G917" i="19" s="1"/>
  <c r="F916" i="19"/>
  <c r="G916" i="19" s="1"/>
  <c r="F915" i="19"/>
  <c r="G915" i="19" s="1"/>
  <c r="F914" i="19"/>
  <c r="G914" i="19" s="1"/>
  <c r="F913" i="19"/>
  <c r="G913" i="19" s="1"/>
  <c r="F912" i="19"/>
  <c r="G912" i="19" s="1"/>
  <c r="F911" i="19"/>
  <c r="G911" i="19" s="1"/>
  <c r="F910" i="19"/>
  <c r="G910" i="19" s="1"/>
  <c r="F909" i="19"/>
  <c r="G909" i="19" s="1"/>
  <c r="F908" i="19"/>
  <c r="G908" i="19" s="1"/>
  <c r="F907" i="19"/>
  <c r="G907" i="19" s="1"/>
  <c r="F906" i="19"/>
  <c r="G906" i="19" s="1"/>
  <c r="F905" i="19"/>
  <c r="G905" i="19" s="1"/>
  <c r="F904" i="19"/>
  <c r="G904" i="19" s="1"/>
  <c r="F903" i="19"/>
  <c r="G903" i="19" s="1"/>
  <c r="F902" i="19"/>
  <c r="G902" i="19" s="1"/>
  <c r="F901" i="19"/>
  <c r="G901" i="19" s="1"/>
  <c r="F900" i="19"/>
  <c r="G900" i="19" s="1"/>
  <c r="A900" i="19"/>
  <c r="A901" i="19" s="1"/>
  <c r="A902" i="19" s="1"/>
  <c r="A903" i="19" s="1"/>
  <c r="A904" i="19" s="1"/>
  <c r="A905" i="19" s="1"/>
  <c r="A906" i="19" s="1"/>
  <c r="A907" i="19" s="1"/>
  <c r="A908" i="19" s="1"/>
  <c r="A909" i="19" s="1"/>
  <c r="A910" i="19" s="1"/>
  <c r="A911" i="19" s="1"/>
  <c r="A912" i="19" s="1"/>
  <c r="A913" i="19" s="1"/>
  <c r="A914" i="19" s="1"/>
  <c r="A915" i="19" s="1"/>
  <c r="A916" i="19" s="1"/>
  <c r="A917" i="19" s="1"/>
  <c r="A918" i="19" s="1"/>
  <c r="A919" i="19" s="1"/>
  <c r="A920" i="19" s="1"/>
  <c r="A921" i="19" s="1"/>
  <c r="A922" i="19" s="1"/>
  <c r="A923" i="19" s="1"/>
  <c r="A924" i="19" s="1"/>
  <c r="A925" i="19" s="1"/>
  <c r="A926" i="19" s="1"/>
  <c r="A927" i="19" s="1"/>
  <c r="A928" i="19" s="1"/>
  <c r="A929" i="19" s="1"/>
  <c r="A930" i="19" s="1"/>
  <c r="A931" i="19" s="1"/>
  <c r="A932" i="19" s="1"/>
  <c r="A933" i="19" s="1"/>
  <c r="A934" i="19" s="1"/>
  <c r="A935" i="19" s="1"/>
  <c r="A936" i="19" s="1"/>
  <c r="A937" i="19" s="1"/>
  <c r="A938" i="19" s="1"/>
  <c r="A939" i="19" s="1"/>
  <c r="A940" i="19" s="1"/>
  <c r="A941" i="19" s="1"/>
  <c r="A942" i="19" s="1"/>
  <c r="A943" i="19" s="1"/>
  <c r="A944" i="19" s="1"/>
  <c r="A945" i="19" s="1"/>
  <c r="A946" i="19" s="1"/>
  <c r="A947" i="19" s="1"/>
  <c r="A948" i="19" s="1"/>
  <c r="A949" i="19" s="1"/>
  <c r="A950" i="19" s="1"/>
  <c r="A951" i="19" s="1"/>
  <c r="A952" i="19" s="1"/>
  <c r="A953" i="19" s="1"/>
  <c r="A954" i="19" s="1"/>
  <c r="A955" i="19" s="1"/>
  <c r="A956" i="19" s="1"/>
  <c r="A957" i="19" s="1"/>
  <c r="A958" i="19" s="1"/>
  <c r="A959" i="19" s="1"/>
  <c r="A960" i="19" s="1"/>
  <c r="A961" i="19" s="1"/>
  <c r="A962" i="19" s="1"/>
  <c r="F899" i="19"/>
  <c r="G899" i="19" s="1"/>
  <c r="F898" i="19"/>
  <c r="C896" i="19"/>
  <c r="F895" i="19"/>
  <c r="G895" i="19" s="1"/>
  <c r="F894" i="19"/>
  <c r="G894" i="19" s="1"/>
  <c r="F893" i="19"/>
  <c r="G893" i="19" s="1"/>
  <c r="F892" i="19"/>
  <c r="G892" i="19" s="1"/>
  <c r="F891" i="19"/>
  <c r="G891" i="19" s="1"/>
  <c r="F890" i="19"/>
  <c r="G890" i="19" s="1"/>
  <c r="F889" i="19"/>
  <c r="G889" i="19" s="1"/>
  <c r="F888" i="19"/>
  <c r="G888" i="19" s="1"/>
  <c r="F887" i="19"/>
  <c r="G887" i="19" s="1"/>
  <c r="F886" i="19"/>
  <c r="G886" i="19" s="1"/>
  <c r="F885" i="19"/>
  <c r="G885" i="19" s="1"/>
  <c r="F884" i="19"/>
  <c r="G884" i="19" s="1"/>
  <c r="F883" i="19"/>
  <c r="G883" i="19" s="1"/>
  <c r="F882" i="19"/>
  <c r="G882" i="19" s="1"/>
  <c r="F881" i="19"/>
  <c r="G881" i="19" s="1"/>
  <c r="F880" i="19"/>
  <c r="G880" i="19" s="1"/>
  <c r="F879" i="19"/>
  <c r="G879" i="19" s="1"/>
  <c r="F878" i="19"/>
  <c r="G878" i="19" s="1"/>
  <c r="F877" i="19"/>
  <c r="G877" i="19" s="1"/>
  <c r="F876" i="19"/>
  <c r="G876" i="19" s="1"/>
  <c r="F875" i="19"/>
  <c r="G875" i="19" s="1"/>
  <c r="F874" i="19"/>
  <c r="G874" i="19" s="1"/>
  <c r="F873" i="19"/>
  <c r="G873" i="19" s="1"/>
  <c r="F872" i="19"/>
  <c r="G872" i="19" s="1"/>
  <c r="F871" i="19"/>
  <c r="G871" i="19" s="1"/>
  <c r="F870" i="19"/>
  <c r="G870" i="19" s="1"/>
  <c r="F869" i="19"/>
  <c r="G869" i="19" s="1"/>
  <c r="F868" i="19"/>
  <c r="G868" i="19" s="1"/>
  <c r="F867" i="19"/>
  <c r="G867" i="19" s="1"/>
  <c r="F866" i="19"/>
  <c r="G866" i="19" s="1"/>
  <c r="F865" i="19"/>
  <c r="G865" i="19" s="1"/>
  <c r="F864" i="19"/>
  <c r="G864" i="19" s="1"/>
  <c r="F863" i="19"/>
  <c r="G863" i="19" s="1"/>
  <c r="F862" i="19"/>
  <c r="G862" i="19" s="1"/>
  <c r="F861" i="19"/>
  <c r="G861" i="19" s="1"/>
  <c r="F860" i="19"/>
  <c r="G860" i="19" s="1"/>
  <c r="F859" i="19"/>
  <c r="G859" i="19" s="1"/>
  <c r="F858" i="19"/>
  <c r="G858" i="19" s="1"/>
  <c r="F857" i="19"/>
  <c r="G857" i="19" s="1"/>
  <c r="F856" i="19"/>
  <c r="G856" i="19" s="1"/>
  <c r="F855" i="19"/>
  <c r="G855" i="19" s="1"/>
  <c r="F854" i="19"/>
  <c r="G854" i="19" s="1"/>
  <c r="F853" i="19"/>
  <c r="G853" i="19" s="1"/>
  <c r="F852" i="19"/>
  <c r="G852" i="19" s="1"/>
  <c r="F851" i="19"/>
  <c r="G851" i="19" s="1"/>
  <c r="F850" i="19"/>
  <c r="G850" i="19" s="1"/>
  <c r="F849" i="19"/>
  <c r="G849" i="19" s="1"/>
  <c r="F848" i="19"/>
  <c r="G848" i="19" s="1"/>
  <c r="F847" i="19"/>
  <c r="G847" i="19" s="1"/>
  <c r="F846" i="19"/>
  <c r="G846" i="19" s="1"/>
  <c r="F845" i="19"/>
  <c r="G845" i="19" s="1"/>
  <c r="F844" i="19"/>
  <c r="G844" i="19" s="1"/>
  <c r="F843" i="19"/>
  <c r="G843" i="19" s="1"/>
  <c r="F842" i="19"/>
  <c r="G842" i="19" s="1"/>
  <c r="F841" i="19"/>
  <c r="G841" i="19" s="1"/>
  <c r="F840" i="19"/>
  <c r="G840" i="19" s="1"/>
  <c r="F839" i="19"/>
  <c r="G839" i="19" s="1"/>
  <c r="F838" i="19"/>
  <c r="G838" i="19" s="1"/>
  <c r="F837" i="19"/>
  <c r="G837" i="19" s="1"/>
  <c r="F836" i="19"/>
  <c r="G836" i="19" s="1"/>
  <c r="F835" i="19"/>
  <c r="G835" i="19" s="1"/>
  <c r="F834" i="19"/>
  <c r="G834" i="19" s="1"/>
  <c r="F833" i="19"/>
  <c r="G833" i="19" s="1"/>
  <c r="F832" i="19"/>
  <c r="G832" i="19" s="1"/>
  <c r="F831" i="19"/>
  <c r="G831" i="19" s="1"/>
  <c r="F830" i="19"/>
  <c r="G830" i="19" s="1"/>
  <c r="F829" i="19"/>
  <c r="G829" i="19" s="1"/>
  <c r="F828" i="19"/>
  <c r="G828" i="19" s="1"/>
  <c r="F827" i="19"/>
  <c r="G827" i="19" s="1"/>
  <c r="F826" i="19"/>
  <c r="G826" i="19" s="1"/>
  <c r="F825" i="19"/>
  <c r="G825" i="19" s="1"/>
  <c r="F824" i="19"/>
  <c r="G824" i="19" s="1"/>
  <c r="F823" i="19"/>
  <c r="G823" i="19" s="1"/>
  <c r="F822" i="19"/>
  <c r="G822" i="19" s="1"/>
  <c r="F821" i="19"/>
  <c r="G821" i="19" s="1"/>
  <c r="F820" i="19"/>
  <c r="G820" i="19" s="1"/>
  <c r="F819" i="19"/>
  <c r="G819" i="19" s="1"/>
  <c r="F818" i="19"/>
  <c r="G818" i="19" s="1"/>
  <c r="F817" i="19"/>
  <c r="G817" i="19" s="1"/>
  <c r="F816" i="19"/>
  <c r="G816" i="19" s="1"/>
  <c r="F815" i="19"/>
  <c r="G815" i="19" s="1"/>
  <c r="F814" i="19"/>
  <c r="G814" i="19" s="1"/>
  <c r="F813" i="19"/>
  <c r="G813" i="19" s="1"/>
  <c r="F812" i="19"/>
  <c r="G812" i="19" s="1"/>
  <c r="F811" i="19"/>
  <c r="G811" i="19" s="1"/>
  <c r="F810" i="19"/>
  <c r="G810" i="19" s="1"/>
  <c r="F809" i="19"/>
  <c r="G809" i="19" s="1"/>
  <c r="F808" i="19"/>
  <c r="G808" i="19" s="1"/>
  <c r="F807" i="19"/>
  <c r="G807" i="19" s="1"/>
  <c r="F806" i="19"/>
  <c r="G806" i="19" s="1"/>
  <c r="F805" i="19"/>
  <c r="G805" i="19" s="1"/>
  <c r="F804" i="19"/>
  <c r="G804" i="19" s="1"/>
  <c r="F803" i="19"/>
  <c r="G803" i="19" s="1"/>
  <c r="F802" i="19"/>
  <c r="G802" i="19" s="1"/>
  <c r="F801" i="19"/>
  <c r="G801" i="19" s="1"/>
  <c r="F800" i="19"/>
  <c r="G800" i="19" s="1"/>
  <c r="F799" i="19"/>
  <c r="G799" i="19" s="1"/>
  <c r="F798" i="19"/>
  <c r="G798" i="19" s="1"/>
  <c r="F797" i="19"/>
  <c r="G797" i="19" s="1"/>
  <c r="F796" i="19"/>
  <c r="G796" i="19" s="1"/>
  <c r="F795" i="19"/>
  <c r="G795" i="19" s="1"/>
  <c r="F794" i="19"/>
  <c r="G794" i="19" s="1"/>
  <c r="F793" i="19"/>
  <c r="G793" i="19" s="1"/>
  <c r="F792" i="19"/>
  <c r="G792" i="19" s="1"/>
  <c r="F791" i="19"/>
  <c r="G791" i="19" s="1"/>
  <c r="F790" i="19"/>
  <c r="G790" i="19" s="1"/>
  <c r="F789" i="19"/>
  <c r="G789" i="19" s="1"/>
  <c r="F788" i="19"/>
  <c r="G788" i="19" s="1"/>
  <c r="F787" i="19"/>
  <c r="G787" i="19" s="1"/>
  <c r="F786" i="19"/>
  <c r="G786" i="19" s="1"/>
  <c r="F785" i="19"/>
  <c r="G785" i="19" s="1"/>
  <c r="F784" i="19"/>
  <c r="G784" i="19" s="1"/>
  <c r="F783" i="19"/>
  <c r="G783" i="19" s="1"/>
  <c r="F782" i="19"/>
  <c r="G782" i="19" s="1"/>
  <c r="F781" i="19"/>
  <c r="G781" i="19" s="1"/>
  <c r="F780" i="19"/>
  <c r="G780" i="19" s="1"/>
  <c r="F779" i="19"/>
  <c r="G779" i="19" s="1"/>
  <c r="F778" i="19"/>
  <c r="G778" i="19" s="1"/>
  <c r="F777" i="19"/>
  <c r="G777" i="19" s="1"/>
  <c r="F776" i="19"/>
  <c r="G776" i="19" s="1"/>
  <c r="F775" i="19"/>
  <c r="G775" i="19" s="1"/>
  <c r="F774" i="19"/>
  <c r="G774" i="19" s="1"/>
  <c r="F773" i="19"/>
  <c r="G773" i="19" s="1"/>
  <c r="F772" i="19"/>
  <c r="G772" i="19" s="1"/>
  <c r="F771" i="19"/>
  <c r="G771" i="19" s="1"/>
  <c r="F770" i="19"/>
  <c r="G770" i="19" s="1"/>
  <c r="F769" i="19"/>
  <c r="G769" i="19" s="1"/>
  <c r="F768" i="19"/>
  <c r="G768" i="19" s="1"/>
  <c r="F767" i="19"/>
  <c r="G767" i="19" s="1"/>
  <c r="F766" i="19"/>
  <c r="G766" i="19" s="1"/>
  <c r="F765" i="19"/>
  <c r="G765" i="19" s="1"/>
  <c r="F764" i="19"/>
  <c r="G764" i="19" s="1"/>
  <c r="F763" i="19"/>
  <c r="G763" i="19" s="1"/>
  <c r="F762" i="19"/>
  <c r="G762" i="19" s="1"/>
  <c r="F761" i="19"/>
  <c r="G761" i="19" s="1"/>
  <c r="F760" i="19"/>
  <c r="G760" i="19" s="1"/>
  <c r="F759" i="19"/>
  <c r="G759" i="19" s="1"/>
  <c r="F758" i="19"/>
  <c r="G758" i="19" s="1"/>
  <c r="F757" i="19"/>
  <c r="G757" i="19" s="1"/>
  <c r="F756" i="19"/>
  <c r="G756" i="19" s="1"/>
  <c r="F755" i="19"/>
  <c r="G755" i="19" s="1"/>
  <c r="F754" i="19"/>
  <c r="G754" i="19" s="1"/>
  <c r="F753" i="19"/>
  <c r="G753" i="19" s="1"/>
  <c r="F752" i="19"/>
  <c r="G752" i="19" s="1"/>
  <c r="F751" i="19"/>
  <c r="G751" i="19" s="1"/>
  <c r="F750" i="19"/>
  <c r="G750" i="19" s="1"/>
  <c r="F749" i="19"/>
  <c r="G749" i="19" s="1"/>
  <c r="F748" i="19"/>
  <c r="G748" i="19" s="1"/>
  <c r="F747" i="19"/>
  <c r="G747" i="19" s="1"/>
  <c r="F746" i="19"/>
  <c r="G746" i="19" s="1"/>
  <c r="F745" i="19"/>
  <c r="G745" i="19" s="1"/>
  <c r="F744" i="19"/>
  <c r="G744" i="19" s="1"/>
  <c r="F743" i="19"/>
  <c r="G743" i="19" s="1"/>
  <c r="F742" i="19"/>
  <c r="G742" i="19" s="1"/>
  <c r="F741" i="19"/>
  <c r="G741" i="19" s="1"/>
  <c r="F740" i="19"/>
  <c r="G740" i="19" s="1"/>
  <c r="F739" i="19"/>
  <c r="G739" i="19" s="1"/>
  <c r="F738" i="19"/>
  <c r="G738" i="19" s="1"/>
  <c r="F737" i="19"/>
  <c r="G737" i="19" s="1"/>
  <c r="F736" i="19"/>
  <c r="G736" i="19" s="1"/>
  <c r="F735" i="19"/>
  <c r="G735" i="19" s="1"/>
  <c r="F734" i="19"/>
  <c r="G734" i="19" s="1"/>
  <c r="F733" i="19"/>
  <c r="G733" i="19" s="1"/>
  <c r="F732" i="19"/>
  <c r="G732" i="19" s="1"/>
  <c r="F731" i="19"/>
  <c r="G731" i="19" s="1"/>
  <c r="F730" i="19"/>
  <c r="G730" i="19" s="1"/>
  <c r="F729" i="19"/>
  <c r="G729" i="19" s="1"/>
  <c r="F728" i="19"/>
  <c r="G728" i="19" s="1"/>
  <c r="F727" i="19"/>
  <c r="G727" i="19" s="1"/>
  <c r="F726" i="19"/>
  <c r="G726" i="19" s="1"/>
  <c r="F725" i="19"/>
  <c r="G725" i="19" s="1"/>
  <c r="F724" i="19"/>
  <c r="G724" i="19" s="1"/>
  <c r="F723" i="19"/>
  <c r="G723" i="19" s="1"/>
  <c r="F722" i="19"/>
  <c r="G722" i="19" s="1"/>
  <c r="F721" i="19"/>
  <c r="G721" i="19" s="1"/>
  <c r="A721" i="19"/>
  <c r="A722" i="19" s="1"/>
  <c r="A723" i="19" s="1"/>
  <c r="A724" i="19" s="1"/>
  <c r="A725" i="19" s="1"/>
  <c r="A726" i="19" s="1"/>
  <c r="A727" i="19" s="1"/>
  <c r="A728" i="19" s="1"/>
  <c r="A729" i="19" s="1"/>
  <c r="A730" i="19" s="1"/>
  <c r="A731" i="19" s="1"/>
  <c r="A732" i="19" s="1"/>
  <c r="A733" i="19" s="1"/>
  <c r="A734" i="19" s="1"/>
  <c r="A735" i="19" s="1"/>
  <c r="A736" i="19" s="1"/>
  <c r="A737" i="19" s="1"/>
  <c r="A738" i="19" s="1"/>
  <c r="A739" i="19" s="1"/>
  <c r="A740" i="19" s="1"/>
  <c r="A741" i="19" s="1"/>
  <c r="A742" i="19" s="1"/>
  <c r="A743" i="19" s="1"/>
  <c r="A744" i="19" s="1"/>
  <c r="A745" i="19" s="1"/>
  <c r="A746" i="19" s="1"/>
  <c r="A747" i="19" s="1"/>
  <c r="A748" i="19" s="1"/>
  <c r="A749" i="19" s="1"/>
  <c r="A750" i="19" s="1"/>
  <c r="A751" i="19" s="1"/>
  <c r="A752" i="19" s="1"/>
  <c r="A753" i="19" s="1"/>
  <c r="A754" i="19" s="1"/>
  <c r="A755" i="19" s="1"/>
  <c r="A756" i="19" s="1"/>
  <c r="A757" i="19" s="1"/>
  <c r="A758" i="19" s="1"/>
  <c r="A759" i="19" s="1"/>
  <c r="A760" i="19" s="1"/>
  <c r="A761" i="19" s="1"/>
  <c r="A762" i="19" s="1"/>
  <c r="A763" i="19" s="1"/>
  <c r="A764" i="19" s="1"/>
  <c r="A765" i="19" s="1"/>
  <c r="A766" i="19" s="1"/>
  <c r="A767" i="19" s="1"/>
  <c r="A768" i="19" s="1"/>
  <c r="A769" i="19" s="1"/>
  <c r="A770" i="19" s="1"/>
  <c r="A771" i="19" s="1"/>
  <c r="A772" i="19" s="1"/>
  <c r="A773" i="19" s="1"/>
  <c r="A774" i="19" s="1"/>
  <c r="A775" i="19" s="1"/>
  <c r="A776" i="19" s="1"/>
  <c r="A777" i="19" s="1"/>
  <c r="A778" i="19" s="1"/>
  <c r="A779" i="19" s="1"/>
  <c r="A780" i="19" s="1"/>
  <c r="A781" i="19" s="1"/>
  <c r="A782" i="19" s="1"/>
  <c r="A783" i="19" s="1"/>
  <c r="A784" i="19" s="1"/>
  <c r="A785" i="19" s="1"/>
  <c r="A786" i="19" s="1"/>
  <c r="A787" i="19" s="1"/>
  <c r="A788" i="19" s="1"/>
  <c r="A789" i="19" s="1"/>
  <c r="A790" i="19" s="1"/>
  <c r="A791" i="19" s="1"/>
  <c r="A792" i="19" s="1"/>
  <c r="A793" i="19" s="1"/>
  <c r="A794" i="19" s="1"/>
  <c r="A795" i="19" s="1"/>
  <c r="A796" i="19" s="1"/>
  <c r="A797" i="19" s="1"/>
  <c r="A798" i="19" s="1"/>
  <c r="A799" i="19" s="1"/>
  <c r="A800" i="19" s="1"/>
  <c r="A801" i="19" s="1"/>
  <c r="A802" i="19" s="1"/>
  <c r="A803" i="19" s="1"/>
  <c r="A804" i="19" s="1"/>
  <c r="A805" i="19" s="1"/>
  <c r="A806" i="19" s="1"/>
  <c r="A807" i="19" s="1"/>
  <c r="A808" i="19" s="1"/>
  <c r="A809" i="19" s="1"/>
  <c r="A810" i="19" s="1"/>
  <c r="A811" i="19" s="1"/>
  <c r="A812" i="19" s="1"/>
  <c r="A813" i="19" s="1"/>
  <c r="A814" i="19" s="1"/>
  <c r="A815" i="19" s="1"/>
  <c r="A816" i="19" s="1"/>
  <c r="A817" i="19" s="1"/>
  <c r="A818" i="19" s="1"/>
  <c r="A819" i="19" s="1"/>
  <c r="A820" i="19" s="1"/>
  <c r="A821" i="19" s="1"/>
  <c r="A822" i="19" s="1"/>
  <c r="A823" i="19" s="1"/>
  <c r="A824" i="19" s="1"/>
  <c r="A825" i="19" s="1"/>
  <c r="A826" i="19" s="1"/>
  <c r="A827" i="19" s="1"/>
  <c r="A828" i="19" s="1"/>
  <c r="A829" i="19" s="1"/>
  <c r="A830" i="19" s="1"/>
  <c r="A831" i="19" s="1"/>
  <c r="A832" i="19" s="1"/>
  <c r="A833" i="19" s="1"/>
  <c r="A834" i="19" s="1"/>
  <c r="A835" i="19" s="1"/>
  <c r="A836" i="19" s="1"/>
  <c r="A837" i="19" s="1"/>
  <c r="A838" i="19" s="1"/>
  <c r="A839" i="19" s="1"/>
  <c r="A840" i="19" s="1"/>
  <c r="A841" i="19" s="1"/>
  <c r="A842" i="19" s="1"/>
  <c r="A843" i="19" s="1"/>
  <c r="A844" i="19" s="1"/>
  <c r="A845" i="19" s="1"/>
  <c r="A846" i="19" s="1"/>
  <c r="A847" i="19" s="1"/>
  <c r="A848" i="19" s="1"/>
  <c r="A849" i="19" s="1"/>
  <c r="A850" i="19" s="1"/>
  <c r="A851" i="19" s="1"/>
  <c r="A852" i="19" s="1"/>
  <c r="A853" i="19" s="1"/>
  <c r="A854" i="19" s="1"/>
  <c r="A855" i="19" s="1"/>
  <c r="A856" i="19" s="1"/>
  <c r="A857" i="19" s="1"/>
  <c r="A858" i="19" s="1"/>
  <c r="A859" i="19" s="1"/>
  <c r="A860" i="19" s="1"/>
  <c r="A861" i="19" s="1"/>
  <c r="A862" i="19" s="1"/>
  <c r="A863" i="19" s="1"/>
  <c r="A864" i="19" s="1"/>
  <c r="A865" i="19" s="1"/>
  <c r="A866" i="19" s="1"/>
  <c r="A867" i="19" s="1"/>
  <c r="A868" i="19" s="1"/>
  <c r="A869" i="19" s="1"/>
  <c r="A870" i="19" s="1"/>
  <c r="A871" i="19" s="1"/>
  <c r="A872" i="19" s="1"/>
  <c r="A873" i="19" s="1"/>
  <c r="A874" i="19" s="1"/>
  <c r="A875" i="19" s="1"/>
  <c r="A876" i="19" s="1"/>
  <c r="A877" i="19" s="1"/>
  <c r="A878" i="19" s="1"/>
  <c r="A879" i="19" s="1"/>
  <c r="A880" i="19" s="1"/>
  <c r="A881" i="19" s="1"/>
  <c r="A882" i="19" s="1"/>
  <c r="A883" i="19" s="1"/>
  <c r="A884" i="19" s="1"/>
  <c r="A885" i="19" s="1"/>
  <c r="A886" i="19" s="1"/>
  <c r="A887" i="19" s="1"/>
  <c r="A888" i="19" s="1"/>
  <c r="A889" i="19" s="1"/>
  <c r="A890" i="19" s="1"/>
  <c r="A891" i="19" s="1"/>
  <c r="A892" i="19" s="1"/>
  <c r="A893" i="19" s="1"/>
  <c r="A894" i="19" s="1"/>
  <c r="A895" i="19" s="1"/>
  <c r="F720" i="19"/>
  <c r="D718" i="19"/>
  <c r="C718" i="19"/>
  <c r="F717" i="19"/>
  <c r="G717" i="19" s="1"/>
  <c r="F716" i="19"/>
  <c r="G716" i="19" s="1"/>
  <c r="F715" i="19"/>
  <c r="G715" i="19" s="1"/>
  <c r="F714" i="19"/>
  <c r="G714" i="19" s="1"/>
  <c r="F713" i="19"/>
  <c r="G713" i="19" s="1"/>
  <c r="F712" i="19"/>
  <c r="G712" i="19" s="1"/>
  <c r="F711" i="19"/>
  <c r="G711" i="19" s="1"/>
  <c r="F710" i="19"/>
  <c r="G710" i="19" s="1"/>
  <c r="F709" i="19"/>
  <c r="G709" i="19" s="1"/>
  <c r="F708" i="19"/>
  <c r="G708" i="19" s="1"/>
  <c r="F707" i="19"/>
  <c r="G707" i="19" s="1"/>
  <c r="F706" i="19"/>
  <c r="G706" i="19" s="1"/>
  <c r="F705" i="19"/>
  <c r="G705" i="19" s="1"/>
  <c r="F704" i="19"/>
  <c r="G704" i="19" s="1"/>
  <c r="F703" i="19"/>
  <c r="G703" i="19" s="1"/>
  <c r="F702" i="19"/>
  <c r="G702" i="19" s="1"/>
  <c r="F701" i="19"/>
  <c r="G701" i="19" s="1"/>
  <c r="F700" i="19"/>
  <c r="G700" i="19" s="1"/>
  <c r="F699" i="19"/>
  <c r="G699" i="19" s="1"/>
  <c r="F698" i="19"/>
  <c r="G698" i="19" s="1"/>
  <c r="F697" i="19"/>
  <c r="G697" i="19" s="1"/>
  <c r="F696" i="19"/>
  <c r="G696" i="19" s="1"/>
  <c r="F695" i="19"/>
  <c r="G695" i="19" s="1"/>
  <c r="F694" i="19"/>
  <c r="G694" i="19" s="1"/>
  <c r="F693" i="19"/>
  <c r="G693" i="19" s="1"/>
  <c r="F692" i="19"/>
  <c r="G692" i="19" s="1"/>
  <c r="F691" i="19"/>
  <c r="G691" i="19" s="1"/>
  <c r="I690" i="19"/>
  <c r="L690" i="19" s="1"/>
  <c r="F689" i="19"/>
  <c r="G689" i="19" s="1"/>
  <c r="F688" i="19"/>
  <c r="G688" i="19" s="1"/>
  <c r="F687" i="19"/>
  <c r="G687" i="19" s="1"/>
  <c r="F686" i="19"/>
  <c r="G686" i="19" s="1"/>
  <c r="F685" i="19"/>
  <c r="G685" i="19" s="1"/>
  <c r="F684" i="19"/>
  <c r="G684" i="19" s="1"/>
  <c r="F683" i="19"/>
  <c r="G683" i="19" s="1"/>
  <c r="F682" i="19"/>
  <c r="G682" i="19" s="1"/>
  <c r="F681" i="19"/>
  <c r="G681" i="19" s="1"/>
  <c r="F680" i="19"/>
  <c r="G680" i="19" s="1"/>
  <c r="F679" i="19"/>
  <c r="G679" i="19" s="1"/>
  <c r="F678" i="19"/>
  <c r="G678" i="19" s="1"/>
  <c r="F677" i="19"/>
  <c r="G677" i="19" s="1"/>
  <c r="F676" i="19"/>
  <c r="G676" i="19" s="1"/>
  <c r="F675" i="19"/>
  <c r="G675" i="19" s="1"/>
  <c r="F674" i="19"/>
  <c r="G674" i="19" s="1"/>
  <c r="F673" i="19"/>
  <c r="G673" i="19" s="1"/>
  <c r="F672" i="19"/>
  <c r="G672" i="19" s="1"/>
  <c r="F671" i="19"/>
  <c r="G671" i="19" s="1"/>
  <c r="F670" i="19"/>
  <c r="G670" i="19" s="1"/>
  <c r="F669" i="19"/>
  <c r="G669" i="19" s="1"/>
  <c r="F668" i="19"/>
  <c r="G668" i="19" s="1"/>
  <c r="F667" i="19"/>
  <c r="G667" i="19" s="1"/>
  <c r="F666" i="19"/>
  <c r="G666" i="19" s="1"/>
  <c r="F665" i="19"/>
  <c r="G665" i="19" s="1"/>
  <c r="F664" i="19"/>
  <c r="G664" i="19" s="1"/>
  <c r="F663" i="19"/>
  <c r="G663" i="19" s="1"/>
  <c r="F662" i="19"/>
  <c r="G662" i="19" s="1"/>
  <c r="F661" i="19"/>
  <c r="G661" i="19" s="1"/>
  <c r="F660" i="19"/>
  <c r="G660" i="19" s="1"/>
  <c r="F659" i="19"/>
  <c r="G659" i="19" s="1"/>
  <c r="F658" i="19"/>
  <c r="G658" i="19" s="1"/>
  <c r="F657" i="19"/>
  <c r="G657" i="19" s="1"/>
  <c r="F656" i="19"/>
  <c r="G656" i="19" s="1"/>
  <c r="F655" i="19"/>
  <c r="G655" i="19" s="1"/>
  <c r="F654" i="19"/>
  <c r="G654" i="19" s="1"/>
  <c r="F653" i="19"/>
  <c r="G653" i="19" s="1"/>
  <c r="F652" i="19"/>
  <c r="G652" i="19" s="1"/>
  <c r="F651" i="19"/>
  <c r="G651" i="19" s="1"/>
  <c r="F650" i="19"/>
  <c r="G650" i="19" s="1"/>
  <c r="F649" i="19"/>
  <c r="G649" i="19" s="1"/>
  <c r="F648" i="19"/>
  <c r="G648" i="19" s="1"/>
  <c r="F647" i="19"/>
  <c r="G647" i="19" s="1"/>
  <c r="F646" i="19"/>
  <c r="G646" i="19" s="1"/>
  <c r="F645" i="19"/>
  <c r="G645" i="19" s="1"/>
  <c r="F644" i="19"/>
  <c r="G644" i="19" s="1"/>
  <c r="F643" i="19"/>
  <c r="G643" i="19" s="1"/>
  <c r="F642" i="19"/>
  <c r="G642" i="19" s="1"/>
  <c r="F641" i="19"/>
  <c r="G641" i="19" s="1"/>
  <c r="F640" i="19"/>
  <c r="G640" i="19" s="1"/>
  <c r="F639" i="19"/>
  <c r="G639" i="19" s="1"/>
  <c r="F638" i="19"/>
  <c r="G638" i="19" s="1"/>
  <c r="F637" i="19"/>
  <c r="G637" i="19" s="1"/>
  <c r="F636" i="19"/>
  <c r="G636" i="19" s="1"/>
  <c r="F635" i="19"/>
  <c r="G635" i="19" s="1"/>
  <c r="F634" i="19"/>
  <c r="G634" i="19" s="1"/>
  <c r="F633" i="19"/>
  <c r="G633" i="19" s="1"/>
  <c r="F632" i="19"/>
  <c r="G632" i="19" s="1"/>
  <c r="F631" i="19"/>
  <c r="G631" i="19" s="1"/>
  <c r="F630" i="19"/>
  <c r="G630" i="19" s="1"/>
  <c r="F629" i="19"/>
  <c r="G629" i="19" s="1"/>
  <c r="F628" i="19"/>
  <c r="G628" i="19" s="1"/>
  <c r="F627" i="19"/>
  <c r="G627" i="19" s="1"/>
  <c r="F626" i="19"/>
  <c r="G626" i="19" s="1"/>
  <c r="F625" i="19"/>
  <c r="G625" i="19" s="1"/>
  <c r="F624" i="19"/>
  <c r="G624" i="19" s="1"/>
  <c r="F623" i="19"/>
  <c r="G623" i="19" s="1"/>
  <c r="F622" i="19"/>
  <c r="G622" i="19" s="1"/>
  <c r="F621" i="19"/>
  <c r="G621" i="19" s="1"/>
  <c r="F620" i="19"/>
  <c r="G620" i="19" s="1"/>
  <c r="F619" i="19"/>
  <c r="G619" i="19" s="1"/>
  <c r="F618" i="19"/>
  <c r="G618" i="19" s="1"/>
  <c r="F617" i="19"/>
  <c r="G617" i="19" s="1"/>
  <c r="F616" i="19"/>
  <c r="G616" i="19" s="1"/>
  <c r="F615" i="19"/>
  <c r="G615" i="19" s="1"/>
  <c r="F614" i="19"/>
  <c r="G614" i="19" s="1"/>
  <c r="F613" i="19"/>
  <c r="G613" i="19" s="1"/>
  <c r="F612" i="19"/>
  <c r="G612" i="19" s="1"/>
  <c r="F611" i="19"/>
  <c r="G611" i="19" s="1"/>
  <c r="F610" i="19"/>
  <c r="G610" i="19" s="1"/>
  <c r="F609" i="19"/>
  <c r="G609" i="19" s="1"/>
  <c r="F608" i="19"/>
  <c r="G608" i="19" s="1"/>
  <c r="F607" i="19"/>
  <c r="G607" i="19" s="1"/>
  <c r="F606" i="19"/>
  <c r="G606" i="19" s="1"/>
  <c r="F605" i="19"/>
  <c r="G605" i="19" s="1"/>
  <c r="F604" i="19"/>
  <c r="G604" i="19" s="1"/>
  <c r="F603" i="19"/>
  <c r="G603" i="19" s="1"/>
  <c r="F602" i="19"/>
  <c r="G602" i="19" s="1"/>
  <c r="F601" i="19"/>
  <c r="G601" i="19" s="1"/>
  <c r="F600" i="19"/>
  <c r="G600" i="19" s="1"/>
  <c r="F599" i="19"/>
  <c r="G599" i="19" s="1"/>
  <c r="F598" i="19"/>
  <c r="G598" i="19" s="1"/>
  <c r="F597" i="19"/>
  <c r="G597" i="19" s="1"/>
  <c r="F596" i="19"/>
  <c r="G596" i="19" s="1"/>
  <c r="F595" i="19"/>
  <c r="G595" i="19" s="1"/>
  <c r="F594" i="19"/>
  <c r="G594" i="19" s="1"/>
  <c r="F593" i="19"/>
  <c r="G593" i="19" s="1"/>
  <c r="F592" i="19"/>
  <c r="G592" i="19" s="1"/>
  <c r="F591" i="19"/>
  <c r="G591" i="19" s="1"/>
  <c r="F590" i="19"/>
  <c r="G590" i="19" s="1"/>
  <c r="F589" i="19"/>
  <c r="G589" i="19" s="1"/>
  <c r="F588" i="19"/>
  <c r="G588" i="19" s="1"/>
  <c r="F587" i="19"/>
  <c r="G587" i="19" s="1"/>
  <c r="F586" i="19"/>
  <c r="G586" i="19" s="1"/>
  <c r="F585" i="19"/>
  <c r="G585" i="19" s="1"/>
  <c r="F584" i="19"/>
  <c r="G584" i="19" s="1"/>
  <c r="F583" i="19"/>
  <c r="G583" i="19" s="1"/>
  <c r="F582" i="19"/>
  <c r="G582" i="19" s="1"/>
  <c r="F581" i="19"/>
  <c r="G581" i="19" s="1"/>
  <c r="F580" i="19"/>
  <c r="G580" i="19" s="1"/>
  <c r="F579" i="19"/>
  <c r="G579" i="19" s="1"/>
  <c r="F578" i="19"/>
  <c r="G578" i="19" s="1"/>
  <c r="F577" i="19"/>
  <c r="G577" i="19" s="1"/>
  <c r="F576" i="19"/>
  <c r="G576" i="19" s="1"/>
  <c r="F575" i="19"/>
  <c r="G575" i="19" s="1"/>
  <c r="F574" i="19"/>
  <c r="G574" i="19" s="1"/>
  <c r="F573" i="19"/>
  <c r="G573" i="19" s="1"/>
  <c r="F572" i="19"/>
  <c r="G572" i="19" s="1"/>
  <c r="F571" i="19"/>
  <c r="G571" i="19" s="1"/>
  <c r="F570" i="19"/>
  <c r="G570" i="19" s="1"/>
  <c r="F569" i="19"/>
  <c r="G569" i="19" s="1"/>
  <c r="F568" i="19"/>
  <c r="G568" i="19" s="1"/>
  <c r="F567" i="19"/>
  <c r="G567" i="19" s="1"/>
  <c r="F566" i="19"/>
  <c r="G566" i="19" s="1"/>
  <c r="F565" i="19"/>
  <c r="G565" i="19" s="1"/>
  <c r="F564" i="19"/>
  <c r="G564" i="19" s="1"/>
  <c r="F563" i="19"/>
  <c r="G563" i="19" s="1"/>
  <c r="F562" i="19"/>
  <c r="G562" i="19" s="1"/>
  <c r="F561" i="19"/>
  <c r="G561" i="19" s="1"/>
  <c r="F560" i="19"/>
  <c r="G560" i="19" s="1"/>
  <c r="F559" i="19"/>
  <c r="G559" i="19" s="1"/>
  <c r="F558" i="19"/>
  <c r="G558" i="19" s="1"/>
  <c r="F557" i="19"/>
  <c r="G557" i="19" s="1"/>
  <c r="F556" i="19"/>
  <c r="G556" i="19" s="1"/>
  <c r="F555" i="19"/>
  <c r="G555" i="19" s="1"/>
  <c r="F554" i="19"/>
  <c r="G554" i="19" s="1"/>
  <c r="F553" i="19"/>
  <c r="G553" i="19" s="1"/>
  <c r="F552" i="19"/>
  <c r="G552" i="19" s="1"/>
  <c r="F551" i="19"/>
  <c r="G551" i="19" s="1"/>
  <c r="F550" i="19"/>
  <c r="G550" i="19" s="1"/>
  <c r="F549" i="19"/>
  <c r="G549" i="19" s="1"/>
  <c r="F548" i="19"/>
  <c r="G548" i="19" s="1"/>
  <c r="F547" i="19"/>
  <c r="G547" i="19" s="1"/>
  <c r="F546" i="19"/>
  <c r="G546" i="19" s="1"/>
  <c r="F545" i="19"/>
  <c r="G545" i="19" s="1"/>
  <c r="F544" i="19"/>
  <c r="G544" i="19" s="1"/>
  <c r="F543" i="19"/>
  <c r="G543" i="19" s="1"/>
  <c r="F542" i="19"/>
  <c r="G542" i="19" s="1"/>
  <c r="F541" i="19"/>
  <c r="G541" i="19" s="1"/>
  <c r="F540" i="19"/>
  <c r="G540" i="19" s="1"/>
  <c r="F539" i="19"/>
  <c r="G539" i="19" s="1"/>
  <c r="F538" i="19"/>
  <c r="G538" i="19" s="1"/>
  <c r="F537" i="19"/>
  <c r="G537" i="19" s="1"/>
  <c r="F536" i="19"/>
  <c r="G536" i="19" s="1"/>
  <c r="F535" i="19"/>
  <c r="G535" i="19" s="1"/>
  <c r="F534" i="19"/>
  <c r="G534" i="19" s="1"/>
  <c r="F533" i="19"/>
  <c r="G533" i="19" s="1"/>
  <c r="F532" i="19"/>
  <c r="G532" i="19" s="1"/>
  <c r="F531" i="19"/>
  <c r="G531" i="19" s="1"/>
  <c r="F530" i="19"/>
  <c r="G530" i="19" s="1"/>
  <c r="F529" i="19"/>
  <c r="G529" i="19" s="1"/>
  <c r="F528" i="19"/>
  <c r="G528" i="19" s="1"/>
  <c r="F527" i="19"/>
  <c r="G527" i="19" s="1"/>
  <c r="F526" i="19"/>
  <c r="G526" i="19" s="1"/>
  <c r="F525" i="19"/>
  <c r="G525" i="19" s="1"/>
  <c r="F524" i="19"/>
  <c r="G524" i="19" s="1"/>
  <c r="F523" i="19"/>
  <c r="G523" i="19" s="1"/>
  <c r="F522" i="19"/>
  <c r="G522" i="19" s="1"/>
  <c r="F521" i="19"/>
  <c r="G521" i="19" s="1"/>
  <c r="F520" i="19"/>
  <c r="G520" i="19" s="1"/>
  <c r="F519" i="19"/>
  <c r="G519" i="19" s="1"/>
  <c r="F518" i="19"/>
  <c r="G518" i="19" s="1"/>
  <c r="F517" i="19"/>
  <c r="G517" i="19" s="1"/>
  <c r="F516" i="19"/>
  <c r="G516" i="19" s="1"/>
  <c r="F515" i="19"/>
  <c r="G515" i="19" s="1"/>
  <c r="F514" i="19"/>
  <c r="G514" i="19" s="1"/>
  <c r="F513" i="19"/>
  <c r="G513" i="19" s="1"/>
  <c r="F512" i="19"/>
  <c r="G512" i="19" s="1"/>
  <c r="F511" i="19"/>
  <c r="G511" i="19" s="1"/>
  <c r="F510" i="19"/>
  <c r="G510" i="19" s="1"/>
  <c r="F509" i="19"/>
  <c r="G509" i="19" s="1"/>
  <c r="F508" i="19"/>
  <c r="G508" i="19" s="1"/>
  <c r="F507" i="19"/>
  <c r="G507" i="19" s="1"/>
  <c r="F506" i="19"/>
  <c r="G506" i="19" s="1"/>
  <c r="F505" i="19"/>
  <c r="G505" i="19" s="1"/>
  <c r="F504" i="19"/>
  <c r="G504" i="19" s="1"/>
  <c r="F503" i="19"/>
  <c r="G503" i="19" s="1"/>
  <c r="F502" i="19"/>
  <c r="G502" i="19" s="1"/>
  <c r="F501" i="19"/>
  <c r="G501" i="19" s="1"/>
  <c r="F500" i="19"/>
  <c r="G500" i="19" s="1"/>
  <c r="F499" i="19"/>
  <c r="G499" i="19" s="1"/>
  <c r="F498" i="19"/>
  <c r="G498" i="19" s="1"/>
  <c r="F497" i="19"/>
  <c r="G497" i="19" s="1"/>
  <c r="F496" i="19"/>
  <c r="G496" i="19" s="1"/>
  <c r="F495" i="19"/>
  <c r="G495" i="19" s="1"/>
  <c r="F494" i="19"/>
  <c r="G494" i="19" s="1"/>
  <c r="F493" i="19"/>
  <c r="G493" i="19" s="1"/>
  <c r="F492" i="19"/>
  <c r="G492" i="19" s="1"/>
  <c r="F491" i="19"/>
  <c r="G491" i="19" s="1"/>
  <c r="F490" i="19"/>
  <c r="G490" i="19" s="1"/>
  <c r="F489" i="19"/>
  <c r="G489" i="19" s="1"/>
  <c r="F488" i="19"/>
  <c r="G488" i="19" s="1"/>
  <c r="F487" i="19"/>
  <c r="G487" i="19" s="1"/>
  <c r="F486" i="19"/>
  <c r="G486" i="19" s="1"/>
  <c r="F485" i="19"/>
  <c r="G485" i="19" s="1"/>
  <c r="F484" i="19"/>
  <c r="G484" i="19" s="1"/>
  <c r="F483" i="19"/>
  <c r="G483" i="19" s="1"/>
  <c r="F482" i="19"/>
  <c r="G482" i="19" s="1"/>
  <c r="F481" i="19"/>
  <c r="G481" i="19" s="1"/>
  <c r="F480" i="19"/>
  <c r="G480" i="19" s="1"/>
  <c r="F479" i="19"/>
  <c r="G479" i="19" s="1"/>
  <c r="F478" i="19"/>
  <c r="G478" i="19" s="1"/>
  <c r="F477" i="19"/>
  <c r="G477" i="19" s="1"/>
  <c r="F476" i="19"/>
  <c r="G476" i="19" s="1"/>
  <c r="F475" i="19"/>
  <c r="G475" i="19" s="1"/>
  <c r="F474" i="19"/>
  <c r="G474" i="19" s="1"/>
  <c r="F473" i="19"/>
  <c r="G473" i="19" s="1"/>
  <c r="F472" i="19"/>
  <c r="G472" i="19" s="1"/>
  <c r="F471" i="19"/>
  <c r="G471" i="19" s="1"/>
  <c r="F470" i="19"/>
  <c r="G470" i="19" s="1"/>
  <c r="F469" i="19"/>
  <c r="G469" i="19" s="1"/>
  <c r="F468" i="19"/>
  <c r="G468" i="19" s="1"/>
  <c r="F467" i="19"/>
  <c r="G467" i="19" s="1"/>
  <c r="F466" i="19"/>
  <c r="G466" i="19" s="1"/>
  <c r="F465" i="19"/>
  <c r="G465" i="19" s="1"/>
  <c r="F464" i="19"/>
  <c r="G464" i="19" s="1"/>
  <c r="F463" i="19"/>
  <c r="G463" i="19" s="1"/>
  <c r="F462" i="19"/>
  <c r="G462" i="19" s="1"/>
  <c r="F461" i="19"/>
  <c r="G461" i="19" s="1"/>
  <c r="F460" i="19"/>
  <c r="G460" i="19" s="1"/>
  <c r="F459" i="19"/>
  <c r="G459" i="19" s="1"/>
  <c r="F458" i="19"/>
  <c r="G458" i="19" s="1"/>
  <c r="F457" i="19"/>
  <c r="G457" i="19" s="1"/>
  <c r="F456" i="19"/>
  <c r="G456" i="19" s="1"/>
  <c r="F455" i="19"/>
  <c r="G455" i="19" s="1"/>
  <c r="F454" i="19"/>
  <c r="G454" i="19" s="1"/>
  <c r="F453" i="19"/>
  <c r="G453" i="19" s="1"/>
  <c r="F452" i="19"/>
  <c r="G452" i="19" s="1"/>
  <c r="F451" i="19"/>
  <c r="G451" i="19" s="1"/>
  <c r="F450" i="19"/>
  <c r="G450" i="19" s="1"/>
  <c r="F449" i="19"/>
  <c r="G449" i="19" s="1"/>
  <c r="F448" i="19"/>
  <c r="G448" i="19" s="1"/>
  <c r="F447" i="19"/>
  <c r="G447" i="19" s="1"/>
  <c r="F446" i="19"/>
  <c r="G446" i="19" s="1"/>
  <c r="F445" i="19"/>
  <c r="G445" i="19" s="1"/>
  <c r="F444" i="19"/>
  <c r="G444" i="19" s="1"/>
  <c r="F443" i="19"/>
  <c r="G443" i="19" s="1"/>
  <c r="F442" i="19"/>
  <c r="G442" i="19" s="1"/>
  <c r="F441" i="19"/>
  <c r="G441" i="19" s="1"/>
  <c r="F440" i="19"/>
  <c r="G440" i="19" s="1"/>
  <c r="F439" i="19"/>
  <c r="G439" i="19" s="1"/>
  <c r="F438" i="19"/>
  <c r="G438" i="19" s="1"/>
  <c r="F437" i="19"/>
  <c r="G437" i="19" s="1"/>
  <c r="F436" i="19"/>
  <c r="G436" i="19" s="1"/>
  <c r="F435" i="19"/>
  <c r="G435" i="19" s="1"/>
  <c r="F434" i="19"/>
  <c r="G434" i="19" s="1"/>
  <c r="F433" i="19"/>
  <c r="G433" i="19" s="1"/>
  <c r="F432" i="19"/>
  <c r="G432" i="19" s="1"/>
  <c r="F431" i="19"/>
  <c r="G431" i="19" s="1"/>
  <c r="F430" i="19"/>
  <c r="G430" i="19" s="1"/>
  <c r="F429" i="19"/>
  <c r="G429" i="19" s="1"/>
  <c r="F428" i="19"/>
  <c r="G428" i="19" s="1"/>
  <c r="F427" i="19"/>
  <c r="G427" i="19" s="1"/>
  <c r="F426" i="19"/>
  <c r="G426" i="19" s="1"/>
  <c r="F425" i="19"/>
  <c r="G425" i="19" s="1"/>
  <c r="F424" i="19"/>
  <c r="G424" i="19" s="1"/>
  <c r="F423" i="19"/>
  <c r="G423" i="19" s="1"/>
  <c r="F422" i="19"/>
  <c r="G422" i="19" s="1"/>
  <c r="F421" i="19"/>
  <c r="G421" i="19" s="1"/>
  <c r="F420" i="19"/>
  <c r="G420" i="19" s="1"/>
  <c r="F419" i="19"/>
  <c r="G419" i="19" s="1"/>
  <c r="F418" i="19"/>
  <c r="G418" i="19" s="1"/>
  <c r="F417" i="19"/>
  <c r="G417" i="19" s="1"/>
  <c r="F416" i="19"/>
  <c r="G416" i="19" s="1"/>
  <c r="F415" i="19"/>
  <c r="G415" i="19" s="1"/>
  <c r="F414" i="19"/>
  <c r="G414" i="19" s="1"/>
  <c r="F413" i="19"/>
  <c r="G413" i="19" s="1"/>
  <c r="F412" i="19"/>
  <c r="G412" i="19" s="1"/>
  <c r="F411" i="19"/>
  <c r="G411" i="19" s="1"/>
  <c r="F410" i="19"/>
  <c r="G410" i="19" s="1"/>
  <c r="F409" i="19"/>
  <c r="G409" i="19" s="1"/>
  <c r="F408" i="19"/>
  <c r="G408" i="19" s="1"/>
  <c r="F407" i="19"/>
  <c r="G407" i="19" s="1"/>
  <c r="F406" i="19"/>
  <c r="G406" i="19" s="1"/>
  <c r="F405" i="19"/>
  <c r="G405" i="19" s="1"/>
  <c r="F404" i="19"/>
  <c r="G404" i="19" s="1"/>
  <c r="F403" i="19"/>
  <c r="G403" i="19" s="1"/>
  <c r="F402" i="19"/>
  <c r="G402" i="19" s="1"/>
  <c r="F401" i="19"/>
  <c r="G401" i="19" s="1"/>
  <c r="F400" i="19"/>
  <c r="G400" i="19" s="1"/>
  <c r="F399" i="19"/>
  <c r="G399" i="19" s="1"/>
  <c r="F398" i="19"/>
  <c r="G398" i="19" s="1"/>
  <c r="F397" i="19"/>
  <c r="G397" i="19" s="1"/>
  <c r="F396" i="19"/>
  <c r="G396" i="19" s="1"/>
  <c r="F395" i="19"/>
  <c r="G395" i="19" s="1"/>
  <c r="F394" i="19"/>
  <c r="G394" i="19" s="1"/>
  <c r="F393" i="19"/>
  <c r="G393" i="19" s="1"/>
  <c r="F392" i="19"/>
  <c r="G392" i="19" s="1"/>
  <c r="F391" i="19"/>
  <c r="G391" i="19" s="1"/>
  <c r="F390" i="19"/>
  <c r="G390" i="19" s="1"/>
  <c r="A390" i="19"/>
  <c r="A391" i="19" s="1"/>
  <c r="A392" i="19" s="1"/>
  <c r="A393" i="19" s="1"/>
  <c r="A394" i="19" s="1"/>
  <c r="A395" i="19" s="1"/>
  <c r="A396" i="19" s="1"/>
  <c r="A397" i="19" s="1"/>
  <c r="A398" i="19" s="1"/>
  <c r="A399" i="19" s="1"/>
  <c r="A400" i="19" s="1"/>
  <c r="A401" i="19" s="1"/>
  <c r="A402" i="19" s="1"/>
  <c r="A403" i="19" s="1"/>
  <c r="A404" i="19" s="1"/>
  <c r="A405" i="19" s="1"/>
  <c r="A406" i="19" s="1"/>
  <c r="A407" i="19" s="1"/>
  <c r="A408" i="19" s="1"/>
  <c r="A409" i="19" s="1"/>
  <c r="A410" i="19" s="1"/>
  <c r="A411" i="19" s="1"/>
  <c r="A412" i="19" s="1"/>
  <c r="A413" i="19" s="1"/>
  <c r="A414" i="19" s="1"/>
  <c r="A415" i="19" s="1"/>
  <c r="A416" i="19" s="1"/>
  <c r="A417" i="19" s="1"/>
  <c r="A418" i="19" s="1"/>
  <c r="A419" i="19" s="1"/>
  <c r="A420" i="19" s="1"/>
  <c r="A421" i="19" s="1"/>
  <c r="A422" i="19" s="1"/>
  <c r="A423" i="19" s="1"/>
  <c r="A424" i="19" s="1"/>
  <c r="A425" i="19" s="1"/>
  <c r="A426" i="19" s="1"/>
  <c r="A427" i="19" s="1"/>
  <c r="A428" i="19" s="1"/>
  <c r="A429" i="19" s="1"/>
  <c r="A430" i="19" s="1"/>
  <c r="A431" i="19" s="1"/>
  <c r="A432" i="19" s="1"/>
  <c r="A433" i="19" s="1"/>
  <c r="A434" i="19" s="1"/>
  <c r="A435" i="19" s="1"/>
  <c r="A436" i="19" s="1"/>
  <c r="A437" i="19" s="1"/>
  <c r="A438" i="19" s="1"/>
  <c r="A439" i="19" s="1"/>
  <c r="A440" i="19" s="1"/>
  <c r="A441" i="19" s="1"/>
  <c r="A442" i="19" s="1"/>
  <c r="A443" i="19" s="1"/>
  <c r="A444" i="19" s="1"/>
  <c r="A445" i="19" s="1"/>
  <c r="A446" i="19" s="1"/>
  <c r="A447" i="19" s="1"/>
  <c r="A448" i="19" s="1"/>
  <c r="A449" i="19" s="1"/>
  <c r="A450" i="19" s="1"/>
  <c r="A451" i="19" s="1"/>
  <c r="A452" i="19" s="1"/>
  <c r="A453" i="19" s="1"/>
  <c r="A454" i="19" s="1"/>
  <c r="A455" i="19" s="1"/>
  <c r="A456" i="19" s="1"/>
  <c r="A457" i="19" s="1"/>
  <c r="A458" i="19" s="1"/>
  <c r="A459" i="19" s="1"/>
  <c r="A460" i="19" s="1"/>
  <c r="A461" i="19" s="1"/>
  <c r="A462" i="19" s="1"/>
  <c r="A463" i="19" s="1"/>
  <c r="A464" i="19" s="1"/>
  <c r="A465" i="19" s="1"/>
  <c r="A466" i="19" s="1"/>
  <c r="A467" i="19" s="1"/>
  <c r="A468" i="19" s="1"/>
  <c r="A469" i="19" s="1"/>
  <c r="A470" i="19" s="1"/>
  <c r="A471" i="19" s="1"/>
  <c r="A472" i="19" s="1"/>
  <c r="A473" i="19" s="1"/>
  <c r="A474" i="19" s="1"/>
  <c r="A475" i="19" s="1"/>
  <c r="A476" i="19" s="1"/>
  <c r="A477" i="19" s="1"/>
  <c r="A478" i="19" s="1"/>
  <c r="A479" i="19" s="1"/>
  <c r="A480" i="19" s="1"/>
  <c r="A481" i="19" s="1"/>
  <c r="A482" i="19" s="1"/>
  <c r="A483" i="19" s="1"/>
  <c r="A484" i="19" s="1"/>
  <c r="A485" i="19" s="1"/>
  <c r="A486" i="19" s="1"/>
  <c r="A487" i="19" s="1"/>
  <c r="A488" i="19" s="1"/>
  <c r="A489" i="19" s="1"/>
  <c r="A490" i="19" s="1"/>
  <c r="A491" i="19" s="1"/>
  <c r="A492" i="19" s="1"/>
  <c r="A493" i="19" s="1"/>
  <c r="A494" i="19" s="1"/>
  <c r="A495" i="19" s="1"/>
  <c r="A496" i="19" s="1"/>
  <c r="A497" i="19" s="1"/>
  <c r="A498" i="19" s="1"/>
  <c r="A499" i="19" s="1"/>
  <c r="A500" i="19" s="1"/>
  <c r="A501" i="19" s="1"/>
  <c r="A502" i="19" s="1"/>
  <c r="A503" i="19" s="1"/>
  <c r="A504" i="19" s="1"/>
  <c r="A505" i="19" s="1"/>
  <c r="A506" i="19" s="1"/>
  <c r="A507" i="19" s="1"/>
  <c r="A508" i="19" s="1"/>
  <c r="A509" i="19" s="1"/>
  <c r="A510" i="19" s="1"/>
  <c r="A511" i="19" s="1"/>
  <c r="A512" i="19" s="1"/>
  <c r="A513" i="19" s="1"/>
  <c r="A514" i="19" s="1"/>
  <c r="A515" i="19" s="1"/>
  <c r="A516" i="19" s="1"/>
  <c r="A517" i="19" s="1"/>
  <c r="A518" i="19" s="1"/>
  <c r="A519" i="19" s="1"/>
  <c r="A520" i="19" s="1"/>
  <c r="A521" i="19" s="1"/>
  <c r="A522" i="19" s="1"/>
  <c r="A523" i="19" s="1"/>
  <c r="A524" i="19" s="1"/>
  <c r="A525" i="19" s="1"/>
  <c r="A526" i="19" s="1"/>
  <c r="A527" i="19" s="1"/>
  <c r="A528" i="19" s="1"/>
  <c r="A529" i="19" s="1"/>
  <c r="A530" i="19" s="1"/>
  <c r="A531" i="19" s="1"/>
  <c r="A532" i="19" s="1"/>
  <c r="A533" i="19" s="1"/>
  <c r="A534" i="19" s="1"/>
  <c r="A535" i="19" s="1"/>
  <c r="A536" i="19" s="1"/>
  <c r="A537" i="19" s="1"/>
  <c r="A538" i="19" s="1"/>
  <c r="A539" i="19" s="1"/>
  <c r="A540" i="19" s="1"/>
  <c r="A541" i="19" s="1"/>
  <c r="A542" i="19" s="1"/>
  <c r="A543" i="19" s="1"/>
  <c r="A544" i="19" s="1"/>
  <c r="A545" i="19" s="1"/>
  <c r="A546" i="19" s="1"/>
  <c r="A547" i="19" s="1"/>
  <c r="A548" i="19" s="1"/>
  <c r="A549" i="19" s="1"/>
  <c r="A550" i="19" s="1"/>
  <c r="A551" i="19" s="1"/>
  <c r="A552" i="19" s="1"/>
  <c r="A553" i="19" s="1"/>
  <c r="A554" i="19" s="1"/>
  <c r="A555" i="19" s="1"/>
  <c r="A556" i="19" s="1"/>
  <c r="A557" i="19" s="1"/>
  <c r="A558" i="19" s="1"/>
  <c r="A559" i="19" s="1"/>
  <c r="A560" i="19" s="1"/>
  <c r="A561" i="19" s="1"/>
  <c r="A562" i="19" s="1"/>
  <c r="A563" i="19" s="1"/>
  <c r="A564" i="19" s="1"/>
  <c r="A565" i="19" s="1"/>
  <c r="A566" i="19" s="1"/>
  <c r="A567" i="19" s="1"/>
  <c r="A568" i="19" s="1"/>
  <c r="A569" i="19" s="1"/>
  <c r="A570" i="19" s="1"/>
  <c r="A571" i="19" s="1"/>
  <c r="A572" i="19" s="1"/>
  <c r="A573" i="19" s="1"/>
  <c r="A574" i="19" s="1"/>
  <c r="A575" i="19" s="1"/>
  <c r="A576" i="19" s="1"/>
  <c r="A577" i="19" s="1"/>
  <c r="A578" i="19" s="1"/>
  <c r="A579" i="19" s="1"/>
  <c r="A580" i="19" s="1"/>
  <c r="A581" i="19" s="1"/>
  <c r="A582" i="19" s="1"/>
  <c r="A583" i="19" s="1"/>
  <c r="A584" i="19" s="1"/>
  <c r="A585" i="19" s="1"/>
  <c r="A586" i="19" s="1"/>
  <c r="A587" i="19" s="1"/>
  <c r="A588" i="19" s="1"/>
  <c r="A589" i="19" s="1"/>
  <c r="A590" i="19" s="1"/>
  <c r="A591" i="19" s="1"/>
  <c r="A592" i="19" s="1"/>
  <c r="A593" i="19" s="1"/>
  <c r="A594" i="19" s="1"/>
  <c r="A595" i="19" s="1"/>
  <c r="A596" i="19" s="1"/>
  <c r="A597" i="19" s="1"/>
  <c r="A598" i="19" s="1"/>
  <c r="A599" i="19" s="1"/>
  <c r="A600" i="19" s="1"/>
  <c r="A601" i="19" s="1"/>
  <c r="A602" i="19" s="1"/>
  <c r="A603" i="19" s="1"/>
  <c r="A604" i="19" s="1"/>
  <c r="A605" i="19" s="1"/>
  <c r="A606" i="19" s="1"/>
  <c r="A607" i="19" s="1"/>
  <c r="A608" i="19" s="1"/>
  <c r="A609" i="19" s="1"/>
  <c r="A610" i="19" s="1"/>
  <c r="A611" i="19" s="1"/>
  <c r="A612" i="19" s="1"/>
  <c r="A613" i="19" s="1"/>
  <c r="A614" i="19" s="1"/>
  <c r="A615" i="19" s="1"/>
  <c r="A616" i="19" s="1"/>
  <c r="A617" i="19" s="1"/>
  <c r="A618" i="19" s="1"/>
  <c r="A619" i="19" s="1"/>
  <c r="A620" i="19" s="1"/>
  <c r="A621" i="19" s="1"/>
  <c r="A622" i="19" s="1"/>
  <c r="A623" i="19" s="1"/>
  <c r="A624" i="19" s="1"/>
  <c r="A625" i="19" s="1"/>
  <c r="A626" i="19" s="1"/>
  <c r="A627" i="19" s="1"/>
  <c r="A628" i="19" s="1"/>
  <c r="A629" i="19" s="1"/>
  <c r="A630" i="19" s="1"/>
  <c r="A631" i="19" s="1"/>
  <c r="A632" i="19" s="1"/>
  <c r="A633" i="19" s="1"/>
  <c r="A634" i="19" s="1"/>
  <c r="A635" i="19" s="1"/>
  <c r="A636" i="19" s="1"/>
  <c r="A637" i="19" s="1"/>
  <c r="A638" i="19" s="1"/>
  <c r="A639" i="19" s="1"/>
  <c r="A640" i="19" s="1"/>
  <c r="A641" i="19" s="1"/>
  <c r="A642" i="19" s="1"/>
  <c r="A643" i="19" s="1"/>
  <c r="A644" i="19" s="1"/>
  <c r="A645" i="19" s="1"/>
  <c r="A646" i="19" s="1"/>
  <c r="A647" i="19" s="1"/>
  <c r="A648" i="19" s="1"/>
  <c r="A649" i="19" s="1"/>
  <c r="A650" i="19" s="1"/>
  <c r="A651" i="19" s="1"/>
  <c r="A652" i="19" s="1"/>
  <c r="A653" i="19" s="1"/>
  <c r="A654" i="19" s="1"/>
  <c r="A655" i="19" s="1"/>
  <c r="A656" i="19" s="1"/>
  <c r="A657" i="19" s="1"/>
  <c r="A658" i="19" s="1"/>
  <c r="A659" i="19" s="1"/>
  <c r="A660" i="19" s="1"/>
  <c r="A661" i="19" s="1"/>
  <c r="A662" i="19" s="1"/>
  <c r="A663" i="19" s="1"/>
  <c r="A664" i="19" s="1"/>
  <c r="A665" i="19" s="1"/>
  <c r="A666" i="19" s="1"/>
  <c r="A667" i="19" s="1"/>
  <c r="A668" i="19" s="1"/>
  <c r="A669" i="19" s="1"/>
  <c r="A670" i="19" s="1"/>
  <c r="A671" i="19" s="1"/>
  <c r="A672" i="19" s="1"/>
  <c r="A673" i="19" s="1"/>
  <c r="A674" i="19" s="1"/>
  <c r="A675" i="19" s="1"/>
  <c r="A676" i="19" s="1"/>
  <c r="A677" i="19" s="1"/>
  <c r="A678" i="19" s="1"/>
  <c r="A679" i="19" s="1"/>
  <c r="A680" i="19" s="1"/>
  <c r="A681" i="19" s="1"/>
  <c r="A682" i="19" s="1"/>
  <c r="A683" i="19" s="1"/>
  <c r="A684" i="19" s="1"/>
  <c r="A685" i="19" s="1"/>
  <c r="A686" i="19" s="1"/>
  <c r="A687" i="19" s="1"/>
  <c r="A688" i="19" s="1"/>
  <c r="A689" i="19" s="1"/>
  <c r="A690" i="19" s="1"/>
  <c r="A691" i="19" s="1"/>
  <c r="A692" i="19" s="1"/>
  <c r="A693" i="19" s="1"/>
  <c r="A694" i="19" s="1"/>
  <c r="A695" i="19" s="1"/>
  <c r="A696" i="19" s="1"/>
  <c r="A697" i="19" s="1"/>
  <c r="A698" i="19" s="1"/>
  <c r="A699" i="19" s="1"/>
  <c r="A700" i="19" s="1"/>
  <c r="A701" i="19" s="1"/>
  <c r="A702" i="19" s="1"/>
  <c r="A703" i="19" s="1"/>
  <c r="A704" i="19" s="1"/>
  <c r="A705" i="19" s="1"/>
  <c r="A706" i="19" s="1"/>
  <c r="A707" i="19" s="1"/>
  <c r="A708" i="19" s="1"/>
  <c r="A709" i="19" s="1"/>
  <c r="A710" i="19" s="1"/>
  <c r="A711" i="19" s="1"/>
  <c r="A712" i="19" s="1"/>
  <c r="A713" i="19" s="1"/>
  <c r="A714" i="19" s="1"/>
  <c r="A715" i="19" s="1"/>
  <c r="A716" i="19" s="1"/>
  <c r="A717" i="19" s="1"/>
  <c r="F389" i="19"/>
  <c r="C387" i="19"/>
  <c r="F386" i="19"/>
  <c r="G386" i="19" s="1"/>
  <c r="H386" i="19" s="1"/>
  <c r="F385" i="19"/>
  <c r="G385" i="19" s="1"/>
  <c r="H385" i="19" s="1"/>
  <c r="F384" i="19"/>
  <c r="G384" i="19" s="1"/>
  <c r="H384" i="19" s="1"/>
  <c r="F383" i="19"/>
  <c r="G383" i="19" s="1"/>
  <c r="H383" i="19" s="1"/>
  <c r="F382" i="19"/>
  <c r="G382" i="19" s="1"/>
  <c r="H382" i="19" s="1"/>
  <c r="F381" i="19"/>
  <c r="G381" i="19" s="1"/>
  <c r="H381" i="19" s="1"/>
  <c r="F380" i="19"/>
  <c r="G380" i="19" s="1"/>
  <c r="H380" i="19" s="1"/>
  <c r="F379" i="19"/>
  <c r="G379" i="19" s="1"/>
  <c r="H379" i="19" s="1"/>
  <c r="F378" i="19"/>
  <c r="G378" i="19" s="1"/>
  <c r="H378" i="19" s="1"/>
  <c r="F377" i="19"/>
  <c r="G377" i="19" s="1"/>
  <c r="H377" i="19" s="1"/>
  <c r="F376" i="19"/>
  <c r="G376" i="19" s="1"/>
  <c r="H376" i="19" s="1"/>
  <c r="F375" i="19"/>
  <c r="G375" i="19" s="1"/>
  <c r="H375" i="19" s="1"/>
  <c r="F374" i="19"/>
  <c r="G374" i="19" s="1"/>
  <c r="H374" i="19" s="1"/>
  <c r="F373" i="19"/>
  <c r="G373" i="19" s="1"/>
  <c r="H373" i="19" s="1"/>
  <c r="F372" i="19"/>
  <c r="G372" i="19" s="1"/>
  <c r="H372" i="19" s="1"/>
  <c r="F371" i="19"/>
  <c r="G371" i="19" s="1"/>
  <c r="H371" i="19" s="1"/>
  <c r="F370" i="19"/>
  <c r="G370" i="19" s="1"/>
  <c r="H370" i="19" s="1"/>
  <c r="F369" i="19"/>
  <c r="G369" i="19" s="1"/>
  <c r="H369" i="19" s="1"/>
  <c r="F368" i="19"/>
  <c r="G368" i="19" s="1"/>
  <c r="H368" i="19" s="1"/>
  <c r="F367" i="19"/>
  <c r="G367" i="19" s="1"/>
  <c r="H367" i="19" s="1"/>
  <c r="F366" i="19"/>
  <c r="G366" i="19" s="1"/>
  <c r="H366" i="19" s="1"/>
  <c r="F365" i="19"/>
  <c r="G365" i="19" s="1"/>
  <c r="H365" i="19" s="1"/>
  <c r="F364" i="19"/>
  <c r="G364" i="19" s="1"/>
  <c r="H364" i="19" s="1"/>
  <c r="F363" i="19"/>
  <c r="G363" i="19" s="1"/>
  <c r="H363" i="19" s="1"/>
  <c r="F362" i="19"/>
  <c r="G362" i="19" s="1"/>
  <c r="H362" i="19" s="1"/>
  <c r="F361" i="19"/>
  <c r="G361" i="19" s="1"/>
  <c r="H361" i="19" s="1"/>
  <c r="F360" i="19"/>
  <c r="G360" i="19" s="1"/>
  <c r="H360" i="19" s="1"/>
  <c r="F359" i="19"/>
  <c r="G359" i="19" s="1"/>
  <c r="H359" i="19" s="1"/>
  <c r="F358" i="19"/>
  <c r="G358" i="19" s="1"/>
  <c r="H358" i="19" s="1"/>
  <c r="F357" i="19"/>
  <c r="G357" i="19" s="1"/>
  <c r="H357" i="19" s="1"/>
  <c r="F356" i="19"/>
  <c r="G356" i="19" s="1"/>
  <c r="H356" i="19" s="1"/>
  <c r="F355" i="19"/>
  <c r="G355" i="19" s="1"/>
  <c r="H355" i="19" s="1"/>
  <c r="F354" i="19"/>
  <c r="G354" i="19" s="1"/>
  <c r="H354" i="19" s="1"/>
  <c r="F353" i="19"/>
  <c r="G353" i="19" s="1"/>
  <c r="H353" i="19" s="1"/>
  <c r="F352" i="19"/>
  <c r="G352" i="19" s="1"/>
  <c r="H352" i="19" s="1"/>
  <c r="F351" i="19"/>
  <c r="G351" i="19" s="1"/>
  <c r="H351" i="19" s="1"/>
  <c r="F350" i="19"/>
  <c r="G350" i="19" s="1"/>
  <c r="H350" i="19" s="1"/>
  <c r="F349" i="19"/>
  <c r="G349" i="19" s="1"/>
  <c r="H349" i="19" s="1"/>
  <c r="F348" i="19"/>
  <c r="G348" i="19" s="1"/>
  <c r="H348" i="19" s="1"/>
  <c r="F347" i="19"/>
  <c r="G347" i="19" s="1"/>
  <c r="H347" i="19" s="1"/>
  <c r="F346" i="19"/>
  <c r="G346" i="19" s="1"/>
  <c r="H346" i="19" s="1"/>
  <c r="F345" i="19"/>
  <c r="G345" i="19" s="1"/>
  <c r="H345" i="19" s="1"/>
  <c r="F344" i="19"/>
  <c r="G344" i="19" s="1"/>
  <c r="H344" i="19" s="1"/>
  <c r="F343" i="19"/>
  <c r="G343" i="19" s="1"/>
  <c r="H343" i="19" s="1"/>
  <c r="F342" i="19"/>
  <c r="G342" i="19" s="1"/>
  <c r="H342" i="19" s="1"/>
  <c r="F341" i="19"/>
  <c r="G341" i="19" s="1"/>
  <c r="H341" i="19" s="1"/>
  <c r="F340" i="19"/>
  <c r="G340" i="19" s="1"/>
  <c r="H340" i="19" s="1"/>
  <c r="F339" i="19"/>
  <c r="G339" i="19" s="1"/>
  <c r="H339" i="19" s="1"/>
  <c r="F338" i="19"/>
  <c r="G338" i="19" s="1"/>
  <c r="H338" i="19" s="1"/>
  <c r="F337" i="19"/>
  <c r="G337" i="19" s="1"/>
  <c r="H337" i="19" s="1"/>
  <c r="F336" i="19"/>
  <c r="G336" i="19" s="1"/>
  <c r="H336" i="19" s="1"/>
  <c r="F335" i="19"/>
  <c r="G335" i="19" s="1"/>
  <c r="H335" i="19" s="1"/>
  <c r="F334" i="19"/>
  <c r="G334" i="19" s="1"/>
  <c r="H334" i="19" s="1"/>
  <c r="F333" i="19"/>
  <c r="G333" i="19" s="1"/>
  <c r="H333" i="19" s="1"/>
  <c r="F332" i="19"/>
  <c r="G332" i="19" s="1"/>
  <c r="H332" i="19" s="1"/>
  <c r="F331" i="19"/>
  <c r="G331" i="19" s="1"/>
  <c r="H331" i="19" s="1"/>
  <c r="F330" i="19"/>
  <c r="G330" i="19" s="1"/>
  <c r="H330" i="19" s="1"/>
  <c r="F329" i="19"/>
  <c r="G329" i="19" s="1"/>
  <c r="H329" i="19" s="1"/>
  <c r="F328" i="19"/>
  <c r="G328" i="19" s="1"/>
  <c r="H328" i="19" s="1"/>
  <c r="F327" i="19"/>
  <c r="G327" i="19" s="1"/>
  <c r="H327" i="19" s="1"/>
  <c r="F326" i="19"/>
  <c r="G326" i="19" s="1"/>
  <c r="H326" i="19" s="1"/>
  <c r="F325" i="19"/>
  <c r="G325" i="19" s="1"/>
  <c r="H325" i="19" s="1"/>
  <c r="F324" i="19"/>
  <c r="G324" i="19" s="1"/>
  <c r="H324" i="19" s="1"/>
  <c r="F323" i="19"/>
  <c r="G323" i="19" s="1"/>
  <c r="H323" i="19" s="1"/>
  <c r="F322" i="19"/>
  <c r="G322" i="19" s="1"/>
  <c r="H322" i="19" s="1"/>
  <c r="F321" i="19"/>
  <c r="G321" i="19" s="1"/>
  <c r="H321" i="19" s="1"/>
  <c r="F320" i="19"/>
  <c r="G320" i="19" s="1"/>
  <c r="H320" i="19" s="1"/>
  <c r="F319" i="19"/>
  <c r="G319" i="19" s="1"/>
  <c r="H319" i="19" s="1"/>
  <c r="F318" i="19"/>
  <c r="G318" i="19" s="1"/>
  <c r="H318" i="19" s="1"/>
  <c r="F317" i="19"/>
  <c r="G317" i="19" s="1"/>
  <c r="H317" i="19" s="1"/>
  <c r="F316" i="19"/>
  <c r="G316" i="19" s="1"/>
  <c r="H316" i="19" s="1"/>
  <c r="F315" i="19"/>
  <c r="G315" i="19" s="1"/>
  <c r="H315" i="19" s="1"/>
  <c r="F314" i="19"/>
  <c r="G314" i="19" s="1"/>
  <c r="H314" i="19" s="1"/>
  <c r="F313" i="19"/>
  <c r="G313" i="19" s="1"/>
  <c r="H313" i="19" s="1"/>
  <c r="F312" i="19"/>
  <c r="G312" i="19" s="1"/>
  <c r="H312" i="19" s="1"/>
  <c r="F311" i="19"/>
  <c r="G311" i="19" s="1"/>
  <c r="H311" i="19" s="1"/>
  <c r="F310" i="19"/>
  <c r="G310" i="19" s="1"/>
  <c r="H310" i="19" s="1"/>
  <c r="F309" i="19"/>
  <c r="G309" i="19" s="1"/>
  <c r="H309" i="19" s="1"/>
  <c r="F308" i="19"/>
  <c r="G308" i="19" s="1"/>
  <c r="H308" i="19" s="1"/>
  <c r="F307" i="19"/>
  <c r="G307" i="19" s="1"/>
  <c r="H307" i="19" s="1"/>
  <c r="F306" i="19"/>
  <c r="G306" i="19" s="1"/>
  <c r="H306" i="19" s="1"/>
  <c r="F305" i="19"/>
  <c r="G305" i="19" s="1"/>
  <c r="H305" i="19" s="1"/>
  <c r="F304" i="19"/>
  <c r="G304" i="19" s="1"/>
  <c r="H304" i="19" s="1"/>
  <c r="F303" i="19"/>
  <c r="G303" i="19" s="1"/>
  <c r="H303" i="19" s="1"/>
  <c r="F302" i="19"/>
  <c r="G302" i="19" s="1"/>
  <c r="H302" i="19" s="1"/>
  <c r="F301" i="19"/>
  <c r="G301" i="19" s="1"/>
  <c r="H301" i="19" s="1"/>
  <c r="F300" i="19"/>
  <c r="G300" i="19" s="1"/>
  <c r="H300" i="19" s="1"/>
  <c r="F299" i="19"/>
  <c r="G299" i="19" s="1"/>
  <c r="H299" i="19" s="1"/>
  <c r="F298" i="19"/>
  <c r="G298" i="19" s="1"/>
  <c r="H298" i="19" s="1"/>
  <c r="F297" i="19"/>
  <c r="G297" i="19" s="1"/>
  <c r="H297" i="19" s="1"/>
  <c r="F296" i="19"/>
  <c r="G296" i="19" s="1"/>
  <c r="H296" i="19" s="1"/>
  <c r="F295" i="19"/>
  <c r="G295" i="19" s="1"/>
  <c r="H295" i="19" s="1"/>
  <c r="F294" i="19"/>
  <c r="G294" i="19" s="1"/>
  <c r="H294" i="19" s="1"/>
  <c r="F293" i="19"/>
  <c r="G293" i="19" s="1"/>
  <c r="H293" i="19" s="1"/>
  <c r="F292" i="19"/>
  <c r="G292" i="19" s="1"/>
  <c r="H292" i="19" s="1"/>
  <c r="F291" i="19"/>
  <c r="G291" i="19" s="1"/>
  <c r="H291" i="19" s="1"/>
  <c r="F290" i="19"/>
  <c r="G290" i="19" s="1"/>
  <c r="H290" i="19" s="1"/>
  <c r="F289" i="19"/>
  <c r="G289" i="19" s="1"/>
  <c r="H289" i="19" s="1"/>
  <c r="F288" i="19"/>
  <c r="G288" i="19" s="1"/>
  <c r="H288" i="19" s="1"/>
  <c r="F287" i="19"/>
  <c r="G287" i="19" s="1"/>
  <c r="H287" i="19" s="1"/>
  <c r="F286" i="19"/>
  <c r="G286" i="19" s="1"/>
  <c r="H286" i="19" s="1"/>
  <c r="F285" i="19"/>
  <c r="G285" i="19" s="1"/>
  <c r="H285" i="19" s="1"/>
  <c r="F284" i="19"/>
  <c r="G284" i="19" s="1"/>
  <c r="H284" i="19" s="1"/>
  <c r="F283" i="19"/>
  <c r="G283" i="19" s="1"/>
  <c r="H283" i="19" s="1"/>
  <c r="F282" i="19"/>
  <c r="G282" i="19" s="1"/>
  <c r="H282" i="19" s="1"/>
  <c r="F281" i="19"/>
  <c r="G281" i="19" s="1"/>
  <c r="H281" i="19" s="1"/>
  <c r="F280" i="19"/>
  <c r="G280" i="19" s="1"/>
  <c r="H280" i="19" s="1"/>
  <c r="F279" i="19"/>
  <c r="G279" i="19" s="1"/>
  <c r="H279" i="19" s="1"/>
  <c r="F278" i="19"/>
  <c r="G278" i="19" s="1"/>
  <c r="H278" i="19" s="1"/>
  <c r="F277" i="19"/>
  <c r="G277" i="19" s="1"/>
  <c r="H277" i="19" s="1"/>
  <c r="F276" i="19"/>
  <c r="G276" i="19" s="1"/>
  <c r="H276" i="19" s="1"/>
  <c r="F275" i="19"/>
  <c r="G275" i="19" s="1"/>
  <c r="H275" i="19" s="1"/>
  <c r="F274" i="19"/>
  <c r="G274" i="19" s="1"/>
  <c r="H274" i="19" s="1"/>
  <c r="F273" i="19"/>
  <c r="G273" i="19" s="1"/>
  <c r="H273" i="19" s="1"/>
  <c r="F272" i="19"/>
  <c r="G272" i="19" s="1"/>
  <c r="H272" i="19" s="1"/>
  <c r="F271" i="19"/>
  <c r="G271" i="19" s="1"/>
  <c r="H271" i="19" s="1"/>
  <c r="F270" i="19"/>
  <c r="G270" i="19" s="1"/>
  <c r="H270" i="19" s="1"/>
  <c r="F269" i="19"/>
  <c r="G269" i="19" s="1"/>
  <c r="H269" i="19" s="1"/>
  <c r="F268" i="19"/>
  <c r="G268" i="19" s="1"/>
  <c r="H268" i="19" s="1"/>
  <c r="F267" i="19"/>
  <c r="G267" i="19" s="1"/>
  <c r="H267" i="19" s="1"/>
  <c r="F266" i="19"/>
  <c r="G266" i="19" s="1"/>
  <c r="H266" i="19" s="1"/>
  <c r="F265" i="19"/>
  <c r="G265" i="19" s="1"/>
  <c r="H265" i="19" s="1"/>
  <c r="F264" i="19"/>
  <c r="G264" i="19" s="1"/>
  <c r="H264" i="19" s="1"/>
  <c r="F263" i="19"/>
  <c r="G263" i="19" s="1"/>
  <c r="H263" i="19" s="1"/>
  <c r="F262" i="19"/>
  <c r="G262" i="19" s="1"/>
  <c r="H262" i="19" s="1"/>
  <c r="F261" i="19"/>
  <c r="G261" i="19" s="1"/>
  <c r="H261" i="19" s="1"/>
  <c r="F260" i="19"/>
  <c r="G260" i="19" s="1"/>
  <c r="H260" i="19" s="1"/>
  <c r="F259" i="19"/>
  <c r="G259" i="19" s="1"/>
  <c r="H259" i="19" s="1"/>
  <c r="F258" i="19"/>
  <c r="G258" i="19" s="1"/>
  <c r="H258" i="19" s="1"/>
  <c r="F257" i="19"/>
  <c r="G257" i="19" s="1"/>
  <c r="H257" i="19" s="1"/>
  <c r="F256" i="19"/>
  <c r="G256" i="19" s="1"/>
  <c r="H256" i="19" s="1"/>
  <c r="F255" i="19"/>
  <c r="G255" i="19" s="1"/>
  <c r="H255" i="19" s="1"/>
  <c r="F254" i="19"/>
  <c r="G254" i="19" s="1"/>
  <c r="H254" i="19" s="1"/>
  <c r="F253" i="19"/>
  <c r="G253" i="19" s="1"/>
  <c r="H253" i="19" s="1"/>
  <c r="F252" i="19"/>
  <c r="G252" i="19" s="1"/>
  <c r="H252" i="19" s="1"/>
  <c r="F251" i="19"/>
  <c r="G251" i="19" s="1"/>
  <c r="H251" i="19" s="1"/>
  <c r="F250" i="19"/>
  <c r="G250" i="19" s="1"/>
  <c r="H250" i="19" s="1"/>
  <c r="F249" i="19"/>
  <c r="G249" i="19" s="1"/>
  <c r="H249" i="19" s="1"/>
  <c r="F248" i="19"/>
  <c r="G248" i="19" s="1"/>
  <c r="H248" i="19" s="1"/>
  <c r="F247" i="19"/>
  <c r="G247" i="19" s="1"/>
  <c r="H247" i="19" s="1"/>
  <c r="F246" i="19"/>
  <c r="G246" i="19" s="1"/>
  <c r="H246" i="19" s="1"/>
  <c r="F245" i="19"/>
  <c r="G245" i="19" s="1"/>
  <c r="H245" i="19" s="1"/>
  <c r="F244" i="19"/>
  <c r="G244" i="19" s="1"/>
  <c r="H244" i="19" s="1"/>
  <c r="F243" i="19"/>
  <c r="G243" i="19" s="1"/>
  <c r="H243" i="19" s="1"/>
  <c r="F242" i="19"/>
  <c r="G242" i="19" s="1"/>
  <c r="H242" i="19" s="1"/>
  <c r="F241" i="19"/>
  <c r="G241" i="19" s="1"/>
  <c r="H241" i="19" s="1"/>
  <c r="F240" i="19"/>
  <c r="G240" i="19" s="1"/>
  <c r="H240" i="19" s="1"/>
  <c r="F239" i="19"/>
  <c r="G239" i="19" s="1"/>
  <c r="H239" i="19" s="1"/>
  <c r="F238" i="19"/>
  <c r="G238" i="19" s="1"/>
  <c r="H238" i="19" s="1"/>
  <c r="F237" i="19"/>
  <c r="G237" i="19" s="1"/>
  <c r="H237" i="19" s="1"/>
  <c r="F236" i="19"/>
  <c r="G236" i="19" s="1"/>
  <c r="H236" i="19" s="1"/>
  <c r="F235" i="19"/>
  <c r="G235" i="19" s="1"/>
  <c r="H235" i="19" s="1"/>
  <c r="F234" i="19"/>
  <c r="G234" i="19" s="1"/>
  <c r="H234" i="19" s="1"/>
  <c r="F233" i="19"/>
  <c r="G233" i="19" s="1"/>
  <c r="H233" i="19" s="1"/>
  <c r="F232" i="19"/>
  <c r="G232" i="19" s="1"/>
  <c r="H232" i="19" s="1"/>
  <c r="F231" i="19"/>
  <c r="G231" i="19" s="1"/>
  <c r="H231" i="19" s="1"/>
  <c r="F230" i="19"/>
  <c r="G230" i="19" s="1"/>
  <c r="H230" i="19" s="1"/>
  <c r="F229" i="19"/>
  <c r="G229" i="19" s="1"/>
  <c r="H229" i="19" s="1"/>
  <c r="F228" i="19"/>
  <c r="G228" i="19" s="1"/>
  <c r="H228" i="19" s="1"/>
  <c r="F227" i="19"/>
  <c r="G227" i="19" s="1"/>
  <c r="H227" i="19" s="1"/>
  <c r="F226" i="19"/>
  <c r="G226" i="19" s="1"/>
  <c r="H226" i="19" s="1"/>
  <c r="F225" i="19"/>
  <c r="G225" i="19" s="1"/>
  <c r="H225" i="19" s="1"/>
  <c r="F224" i="19"/>
  <c r="G224" i="19" s="1"/>
  <c r="H224" i="19" s="1"/>
  <c r="F223" i="19"/>
  <c r="G223" i="19" s="1"/>
  <c r="H223" i="19" s="1"/>
  <c r="F222" i="19"/>
  <c r="G222" i="19" s="1"/>
  <c r="H222" i="19" s="1"/>
  <c r="F221" i="19"/>
  <c r="G221" i="19" s="1"/>
  <c r="H221" i="19" s="1"/>
  <c r="F220" i="19"/>
  <c r="G220" i="19" s="1"/>
  <c r="H220" i="19" s="1"/>
  <c r="F219" i="19"/>
  <c r="G219" i="19" s="1"/>
  <c r="H219" i="19" s="1"/>
  <c r="F218" i="19"/>
  <c r="G218" i="19" s="1"/>
  <c r="H218" i="19" s="1"/>
  <c r="F217" i="19"/>
  <c r="G217" i="19" s="1"/>
  <c r="H217" i="19" s="1"/>
  <c r="F216" i="19"/>
  <c r="G216" i="19" s="1"/>
  <c r="H216" i="19" s="1"/>
  <c r="F215" i="19"/>
  <c r="G215" i="19" s="1"/>
  <c r="H215" i="19" s="1"/>
  <c r="F214" i="19"/>
  <c r="G214" i="19" s="1"/>
  <c r="H214" i="19" s="1"/>
  <c r="F213" i="19"/>
  <c r="G213" i="19" s="1"/>
  <c r="H213" i="19" s="1"/>
  <c r="F212" i="19"/>
  <c r="G212" i="19" s="1"/>
  <c r="H212" i="19" s="1"/>
  <c r="F211" i="19"/>
  <c r="G211" i="19" s="1"/>
  <c r="H211" i="19" s="1"/>
  <c r="F210" i="19"/>
  <c r="G210" i="19" s="1"/>
  <c r="H210" i="19" s="1"/>
  <c r="F209" i="19"/>
  <c r="G209" i="19" s="1"/>
  <c r="H209" i="19" s="1"/>
  <c r="F208" i="19"/>
  <c r="G208" i="19" s="1"/>
  <c r="H208" i="19" s="1"/>
  <c r="F207" i="19"/>
  <c r="G207" i="19" s="1"/>
  <c r="H207" i="19" s="1"/>
  <c r="F206" i="19"/>
  <c r="G206" i="19" s="1"/>
  <c r="H206" i="19" s="1"/>
  <c r="F205" i="19"/>
  <c r="G205" i="19" s="1"/>
  <c r="H205" i="19" s="1"/>
  <c r="F204" i="19"/>
  <c r="G204" i="19" s="1"/>
  <c r="H204" i="19" s="1"/>
  <c r="F203" i="19"/>
  <c r="G203" i="19" s="1"/>
  <c r="H203" i="19" s="1"/>
  <c r="F202" i="19"/>
  <c r="G202" i="19" s="1"/>
  <c r="H202" i="19" s="1"/>
  <c r="F201" i="19"/>
  <c r="G201" i="19" s="1"/>
  <c r="H201" i="19" s="1"/>
  <c r="F200" i="19"/>
  <c r="G200" i="19" s="1"/>
  <c r="H200" i="19" s="1"/>
  <c r="F199" i="19"/>
  <c r="G199" i="19" s="1"/>
  <c r="H199" i="19" s="1"/>
  <c r="F198" i="19"/>
  <c r="G198" i="19" s="1"/>
  <c r="H198" i="19" s="1"/>
  <c r="F197" i="19"/>
  <c r="G197" i="19" s="1"/>
  <c r="H197" i="19" s="1"/>
  <c r="F196" i="19"/>
  <c r="G196" i="19" s="1"/>
  <c r="H196" i="19" s="1"/>
  <c r="F195" i="19"/>
  <c r="G195" i="19" s="1"/>
  <c r="H195" i="19" s="1"/>
  <c r="F194" i="19"/>
  <c r="G194" i="19" s="1"/>
  <c r="H194" i="19" s="1"/>
  <c r="F193" i="19"/>
  <c r="G193" i="19" s="1"/>
  <c r="H193" i="19" s="1"/>
  <c r="F192" i="19"/>
  <c r="G192" i="19" s="1"/>
  <c r="H192" i="19" s="1"/>
  <c r="F191" i="19"/>
  <c r="G191" i="19" s="1"/>
  <c r="H191" i="19" s="1"/>
  <c r="F190" i="19"/>
  <c r="G190" i="19" s="1"/>
  <c r="H190" i="19" s="1"/>
  <c r="F189" i="19"/>
  <c r="G189" i="19" s="1"/>
  <c r="H189" i="19" s="1"/>
  <c r="F188" i="19"/>
  <c r="G188" i="19" s="1"/>
  <c r="H188" i="19" s="1"/>
  <c r="F187" i="19"/>
  <c r="G187" i="19" s="1"/>
  <c r="H187" i="19" s="1"/>
  <c r="F186" i="19"/>
  <c r="G186" i="19" s="1"/>
  <c r="H186" i="19" s="1"/>
  <c r="F185" i="19"/>
  <c r="G185" i="19" s="1"/>
  <c r="H185" i="19" s="1"/>
  <c r="F184" i="19"/>
  <c r="G184" i="19" s="1"/>
  <c r="H184" i="19" s="1"/>
  <c r="F183" i="19"/>
  <c r="G183" i="19" s="1"/>
  <c r="H183" i="19" s="1"/>
  <c r="F182" i="19"/>
  <c r="G182" i="19" s="1"/>
  <c r="H182" i="19" s="1"/>
  <c r="F181" i="19"/>
  <c r="G181" i="19" s="1"/>
  <c r="H181" i="19" s="1"/>
  <c r="F180" i="19"/>
  <c r="G180" i="19" s="1"/>
  <c r="H180" i="19" s="1"/>
  <c r="F179" i="19"/>
  <c r="G179" i="19" s="1"/>
  <c r="H179" i="19" s="1"/>
  <c r="F178" i="19"/>
  <c r="G178" i="19" s="1"/>
  <c r="H178" i="19" s="1"/>
  <c r="F177" i="19"/>
  <c r="G177" i="19" s="1"/>
  <c r="H177" i="19" s="1"/>
  <c r="F176" i="19"/>
  <c r="G176" i="19" s="1"/>
  <c r="H176" i="19" s="1"/>
  <c r="F175" i="19"/>
  <c r="G175" i="19" s="1"/>
  <c r="H175" i="19" s="1"/>
  <c r="F174" i="19"/>
  <c r="G174" i="19" s="1"/>
  <c r="H174" i="19" s="1"/>
  <c r="F173" i="19"/>
  <c r="G173" i="19" s="1"/>
  <c r="H173" i="19" s="1"/>
  <c r="F172" i="19"/>
  <c r="G172" i="19" s="1"/>
  <c r="H172" i="19" s="1"/>
  <c r="F171" i="19"/>
  <c r="G171" i="19" s="1"/>
  <c r="H171" i="19" s="1"/>
  <c r="F170" i="19"/>
  <c r="G170" i="19" s="1"/>
  <c r="H170" i="19" s="1"/>
  <c r="F169" i="19"/>
  <c r="G169" i="19" s="1"/>
  <c r="H169" i="19" s="1"/>
  <c r="F168" i="19"/>
  <c r="G168" i="19" s="1"/>
  <c r="H168" i="19" s="1"/>
  <c r="F167" i="19"/>
  <c r="G167" i="19" s="1"/>
  <c r="H167" i="19" s="1"/>
  <c r="F166" i="19"/>
  <c r="G166" i="19" s="1"/>
  <c r="H166" i="19" s="1"/>
  <c r="F165" i="19"/>
  <c r="G165" i="19" s="1"/>
  <c r="H165" i="19" s="1"/>
  <c r="F164" i="19"/>
  <c r="G164" i="19" s="1"/>
  <c r="H164" i="19" s="1"/>
  <c r="F163" i="19"/>
  <c r="G163" i="19" s="1"/>
  <c r="H163" i="19" s="1"/>
  <c r="F162" i="19"/>
  <c r="G162" i="19" s="1"/>
  <c r="H162" i="19" s="1"/>
  <c r="F161" i="19"/>
  <c r="G161" i="19" s="1"/>
  <c r="H161" i="19" s="1"/>
  <c r="F160" i="19"/>
  <c r="G160" i="19" s="1"/>
  <c r="H160" i="19" s="1"/>
  <c r="F159" i="19"/>
  <c r="G159" i="19" s="1"/>
  <c r="H159" i="19" s="1"/>
  <c r="F158" i="19"/>
  <c r="G158" i="19" s="1"/>
  <c r="H158" i="19" s="1"/>
  <c r="F157" i="19"/>
  <c r="G157" i="19" s="1"/>
  <c r="H157" i="19" s="1"/>
  <c r="F156" i="19"/>
  <c r="G156" i="19" s="1"/>
  <c r="H156" i="19" s="1"/>
  <c r="F155" i="19"/>
  <c r="G155" i="19" s="1"/>
  <c r="H155" i="19" s="1"/>
  <c r="F154" i="19"/>
  <c r="G154" i="19" s="1"/>
  <c r="H154" i="19" s="1"/>
  <c r="F153" i="19"/>
  <c r="G153" i="19" s="1"/>
  <c r="H153" i="19" s="1"/>
  <c r="F152" i="19"/>
  <c r="G152" i="19" s="1"/>
  <c r="H152" i="19" s="1"/>
  <c r="F151" i="19"/>
  <c r="G151" i="19" s="1"/>
  <c r="H151" i="19" s="1"/>
  <c r="F150" i="19"/>
  <c r="G150" i="19" s="1"/>
  <c r="H150" i="19" s="1"/>
  <c r="F149" i="19"/>
  <c r="G149" i="19" s="1"/>
  <c r="H149" i="19" s="1"/>
  <c r="F148" i="19"/>
  <c r="G148" i="19" s="1"/>
  <c r="H148" i="19" s="1"/>
  <c r="F147" i="19"/>
  <c r="G147" i="19" s="1"/>
  <c r="H147" i="19" s="1"/>
  <c r="F146" i="19"/>
  <c r="G146" i="19" s="1"/>
  <c r="H146" i="19" s="1"/>
  <c r="F145" i="19"/>
  <c r="G145" i="19" s="1"/>
  <c r="H145" i="19" s="1"/>
  <c r="F144" i="19"/>
  <c r="G144" i="19" s="1"/>
  <c r="H144" i="19" s="1"/>
  <c r="F143" i="19"/>
  <c r="G143" i="19" s="1"/>
  <c r="H143" i="19" s="1"/>
  <c r="F142" i="19"/>
  <c r="G142" i="19" s="1"/>
  <c r="H142" i="19" s="1"/>
  <c r="F141" i="19"/>
  <c r="G141" i="19" s="1"/>
  <c r="H141" i="19" s="1"/>
  <c r="F140" i="19"/>
  <c r="G140" i="19" s="1"/>
  <c r="H140" i="19" s="1"/>
  <c r="F139" i="19"/>
  <c r="G139" i="19" s="1"/>
  <c r="H139" i="19" s="1"/>
  <c r="F138" i="19"/>
  <c r="G138" i="19" s="1"/>
  <c r="H138" i="19" s="1"/>
  <c r="F137" i="19"/>
  <c r="G137" i="19" s="1"/>
  <c r="H137" i="19" s="1"/>
  <c r="F136" i="19"/>
  <c r="G136" i="19" s="1"/>
  <c r="H136" i="19" s="1"/>
  <c r="F135" i="19"/>
  <c r="G135" i="19" s="1"/>
  <c r="H135" i="19" s="1"/>
  <c r="F134" i="19"/>
  <c r="G134" i="19" s="1"/>
  <c r="H134" i="19" s="1"/>
  <c r="F133" i="19"/>
  <c r="G133" i="19" s="1"/>
  <c r="H133" i="19" s="1"/>
  <c r="F132" i="19"/>
  <c r="G132" i="19" s="1"/>
  <c r="H132" i="19" s="1"/>
  <c r="F131" i="19"/>
  <c r="G131" i="19" s="1"/>
  <c r="H131" i="19" s="1"/>
  <c r="F130" i="19"/>
  <c r="G130" i="19" s="1"/>
  <c r="H130" i="19" s="1"/>
  <c r="F129" i="19"/>
  <c r="G129" i="19" s="1"/>
  <c r="H129" i="19" s="1"/>
  <c r="F128" i="19"/>
  <c r="G128" i="19" s="1"/>
  <c r="H128" i="19" s="1"/>
  <c r="F127" i="19"/>
  <c r="G127" i="19" s="1"/>
  <c r="H127" i="19" s="1"/>
  <c r="F126" i="19"/>
  <c r="G126" i="19" s="1"/>
  <c r="H126" i="19" s="1"/>
  <c r="F125" i="19"/>
  <c r="G125" i="19" s="1"/>
  <c r="H125" i="19" s="1"/>
  <c r="F124" i="19"/>
  <c r="G124" i="19" s="1"/>
  <c r="H124" i="19" s="1"/>
  <c r="F123" i="19"/>
  <c r="G123" i="19" s="1"/>
  <c r="H123" i="19" s="1"/>
  <c r="F122" i="19"/>
  <c r="G122" i="19" s="1"/>
  <c r="H122" i="19" s="1"/>
  <c r="F121" i="19"/>
  <c r="G121" i="19" s="1"/>
  <c r="H121" i="19" s="1"/>
  <c r="F120" i="19"/>
  <c r="G120" i="19" s="1"/>
  <c r="H120" i="19" s="1"/>
  <c r="F119" i="19"/>
  <c r="G119" i="19" s="1"/>
  <c r="H119" i="19" s="1"/>
  <c r="F118" i="19"/>
  <c r="G118" i="19" s="1"/>
  <c r="H118" i="19" s="1"/>
  <c r="F117" i="19"/>
  <c r="G117" i="19" s="1"/>
  <c r="H117" i="19" s="1"/>
  <c r="F116" i="19"/>
  <c r="G116" i="19" s="1"/>
  <c r="H116" i="19" s="1"/>
  <c r="F115" i="19"/>
  <c r="G115" i="19" s="1"/>
  <c r="H115" i="19" s="1"/>
  <c r="F114" i="19"/>
  <c r="G114" i="19" s="1"/>
  <c r="H114" i="19" s="1"/>
  <c r="F113" i="19"/>
  <c r="G113" i="19" s="1"/>
  <c r="H113" i="19" s="1"/>
  <c r="F112" i="19"/>
  <c r="G112" i="19" s="1"/>
  <c r="H112" i="19" s="1"/>
  <c r="F111" i="19"/>
  <c r="G111" i="19" s="1"/>
  <c r="H111" i="19" s="1"/>
  <c r="F110" i="19"/>
  <c r="G110" i="19" s="1"/>
  <c r="H110" i="19" s="1"/>
  <c r="F109" i="19"/>
  <c r="G109" i="19" s="1"/>
  <c r="H109" i="19" s="1"/>
  <c r="F108" i="19"/>
  <c r="G108" i="19" s="1"/>
  <c r="H108" i="19" s="1"/>
  <c r="F107" i="19"/>
  <c r="G107" i="19" s="1"/>
  <c r="H107" i="19" s="1"/>
  <c r="F106" i="19"/>
  <c r="G106" i="19" s="1"/>
  <c r="H106" i="19" s="1"/>
  <c r="F105" i="19"/>
  <c r="G105" i="19" s="1"/>
  <c r="H105" i="19" s="1"/>
  <c r="F104" i="19"/>
  <c r="G104" i="19" s="1"/>
  <c r="H104" i="19" s="1"/>
  <c r="F103" i="19"/>
  <c r="G103" i="19" s="1"/>
  <c r="H103" i="19" s="1"/>
  <c r="F102" i="19"/>
  <c r="G102" i="19" s="1"/>
  <c r="H102" i="19" s="1"/>
  <c r="F101" i="19"/>
  <c r="G101" i="19" s="1"/>
  <c r="H101" i="19" s="1"/>
  <c r="F100" i="19"/>
  <c r="G100" i="19" s="1"/>
  <c r="H100" i="19" s="1"/>
  <c r="F99" i="19"/>
  <c r="G99" i="19" s="1"/>
  <c r="H99" i="19" s="1"/>
  <c r="F98" i="19"/>
  <c r="G98" i="19" s="1"/>
  <c r="H98" i="19" s="1"/>
  <c r="F97" i="19"/>
  <c r="G97" i="19" s="1"/>
  <c r="H97" i="19" s="1"/>
  <c r="F96" i="19"/>
  <c r="G96" i="19" s="1"/>
  <c r="H96" i="19" s="1"/>
  <c r="F95" i="19"/>
  <c r="G95" i="19" s="1"/>
  <c r="H95" i="19" s="1"/>
  <c r="F94" i="19"/>
  <c r="G94" i="19" s="1"/>
  <c r="H94" i="19" s="1"/>
  <c r="F93" i="19"/>
  <c r="G93" i="19" s="1"/>
  <c r="H93" i="19" s="1"/>
  <c r="F92" i="19"/>
  <c r="G92" i="19" s="1"/>
  <c r="H92" i="19" s="1"/>
  <c r="F91" i="19"/>
  <c r="G91" i="19" s="1"/>
  <c r="H91" i="19" s="1"/>
  <c r="F90" i="19"/>
  <c r="G90" i="19" s="1"/>
  <c r="H90" i="19" s="1"/>
  <c r="F89" i="19"/>
  <c r="G89" i="19" s="1"/>
  <c r="H89" i="19" s="1"/>
  <c r="F88" i="19"/>
  <c r="G88" i="19" s="1"/>
  <c r="H88" i="19" s="1"/>
  <c r="F87" i="19"/>
  <c r="G87" i="19" s="1"/>
  <c r="H87" i="19" s="1"/>
  <c r="F86" i="19"/>
  <c r="G86" i="19" s="1"/>
  <c r="H86" i="19" s="1"/>
  <c r="F85" i="19"/>
  <c r="G85" i="19" s="1"/>
  <c r="H85" i="19" s="1"/>
  <c r="F84" i="19"/>
  <c r="G84" i="19" s="1"/>
  <c r="H84" i="19" s="1"/>
  <c r="F83" i="19"/>
  <c r="G83" i="19" s="1"/>
  <c r="H83" i="19" s="1"/>
  <c r="F82" i="19"/>
  <c r="G82" i="19" s="1"/>
  <c r="H82" i="19" s="1"/>
  <c r="F81" i="19"/>
  <c r="G81" i="19" s="1"/>
  <c r="H81" i="19" s="1"/>
  <c r="F80" i="19"/>
  <c r="G80" i="19" s="1"/>
  <c r="H80" i="19" s="1"/>
  <c r="F79" i="19"/>
  <c r="G79" i="19" s="1"/>
  <c r="H79" i="19" s="1"/>
  <c r="F78" i="19"/>
  <c r="G78" i="19" s="1"/>
  <c r="H78" i="19" s="1"/>
  <c r="F77" i="19"/>
  <c r="G77" i="19" s="1"/>
  <c r="H77" i="19" s="1"/>
  <c r="F76" i="19"/>
  <c r="G76" i="19" s="1"/>
  <c r="H76" i="19" s="1"/>
  <c r="F75" i="19"/>
  <c r="G75" i="19" s="1"/>
  <c r="H75" i="19" s="1"/>
  <c r="F74" i="19"/>
  <c r="G74" i="19" s="1"/>
  <c r="H74" i="19" s="1"/>
  <c r="F73" i="19"/>
  <c r="G73" i="19" s="1"/>
  <c r="H73" i="19" s="1"/>
  <c r="F72" i="19"/>
  <c r="G72" i="19" s="1"/>
  <c r="H72" i="19" s="1"/>
  <c r="F71" i="19"/>
  <c r="G71" i="19" s="1"/>
  <c r="H71" i="19" s="1"/>
  <c r="F70" i="19"/>
  <c r="G70" i="19" s="1"/>
  <c r="H70" i="19" s="1"/>
  <c r="F69" i="19"/>
  <c r="G69" i="19" s="1"/>
  <c r="H69" i="19" s="1"/>
  <c r="F68" i="19"/>
  <c r="G68" i="19" s="1"/>
  <c r="H68" i="19" s="1"/>
  <c r="F67" i="19"/>
  <c r="G67" i="19" s="1"/>
  <c r="H67" i="19" s="1"/>
  <c r="F66" i="19"/>
  <c r="G66" i="19" s="1"/>
  <c r="H66" i="19" s="1"/>
  <c r="F65" i="19"/>
  <c r="G65" i="19" s="1"/>
  <c r="H65" i="19" s="1"/>
  <c r="F64" i="19"/>
  <c r="G64" i="19" s="1"/>
  <c r="H64" i="19" s="1"/>
  <c r="F63" i="19"/>
  <c r="G63" i="19" s="1"/>
  <c r="H63" i="19" s="1"/>
  <c r="F62" i="19"/>
  <c r="G62" i="19" s="1"/>
  <c r="H62" i="19" s="1"/>
  <c r="F61" i="19"/>
  <c r="G61" i="19" s="1"/>
  <c r="H61" i="19" s="1"/>
  <c r="F60" i="19"/>
  <c r="G60" i="19" s="1"/>
  <c r="H60" i="19" s="1"/>
  <c r="F59" i="19"/>
  <c r="G59" i="19" s="1"/>
  <c r="H59" i="19" s="1"/>
  <c r="F58" i="19"/>
  <c r="G58" i="19" s="1"/>
  <c r="H58" i="19" s="1"/>
  <c r="F57" i="19"/>
  <c r="G57" i="19" s="1"/>
  <c r="H57" i="19" s="1"/>
  <c r="F56" i="19"/>
  <c r="G56" i="19" s="1"/>
  <c r="H56" i="19" s="1"/>
  <c r="F55" i="19"/>
  <c r="G55" i="19" s="1"/>
  <c r="H55" i="19" s="1"/>
  <c r="F54" i="19"/>
  <c r="G54" i="19" s="1"/>
  <c r="H54" i="19" s="1"/>
  <c r="F53" i="19"/>
  <c r="G53" i="19" s="1"/>
  <c r="H53" i="19" s="1"/>
  <c r="F52" i="19"/>
  <c r="G52" i="19" s="1"/>
  <c r="H52" i="19" s="1"/>
  <c r="F51" i="19"/>
  <c r="G51" i="19" s="1"/>
  <c r="H51" i="19" s="1"/>
  <c r="F50" i="19"/>
  <c r="G50" i="19" s="1"/>
  <c r="H50" i="19" s="1"/>
  <c r="F49" i="19"/>
  <c r="G49" i="19" s="1"/>
  <c r="H49" i="19" s="1"/>
  <c r="F48" i="19"/>
  <c r="G48" i="19" s="1"/>
  <c r="H48" i="19" s="1"/>
  <c r="F47" i="19"/>
  <c r="G47" i="19" s="1"/>
  <c r="H47" i="19" s="1"/>
  <c r="F46" i="19"/>
  <c r="G46" i="19" s="1"/>
  <c r="H46" i="19" s="1"/>
  <c r="F45" i="19"/>
  <c r="G45" i="19" s="1"/>
  <c r="H45" i="19" s="1"/>
  <c r="F44" i="19"/>
  <c r="G44" i="19" s="1"/>
  <c r="H44" i="19" s="1"/>
  <c r="F43" i="19"/>
  <c r="G43" i="19" s="1"/>
  <c r="H43" i="19" s="1"/>
  <c r="F42" i="19"/>
  <c r="G42" i="19" s="1"/>
  <c r="H42" i="19" s="1"/>
  <c r="F41" i="19"/>
  <c r="G41" i="19" s="1"/>
  <c r="H41" i="19" s="1"/>
  <c r="F40" i="19"/>
  <c r="G40" i="19" s="1"/>
  <c r="H40" i="19" s="1"/>
  <c r="F39" i="19"/>
  <c r="G39" i="19" s="1"/>
  <c r="H39" i="19" s="1"/>
  <c r="F38" i="19"/>
  <c r="G38" i="19" s="1"/>
  <c r="H38" i="19" s="1"/>
  <c r="F37" i="19"/>
  <c r="G37" i="19" s="1"/>
  <c r="H37" i="19" s="1"/>
  <c r="F36" i="19"/>
  <c r="G36" i="19" s="1"/>
  <c r="H36" i="19" s="1"/>
  <c r="F35" i="19"/>
  <c r="G35" i="19" s="1"/>
  <c r="H35" i="19" s="1"/>
  <c r="F34" i="19"/>
  <c r="G34" i="19" s="1"/>
  <c r="H34" i="19" s="1"/>
  <c r="F33" i="19"/>
  <c r="G33" i="19" s="1"/>
  <c r="H33" i="19" s="1"/>
  <c r="F32" i="19"/>
  <c r="G32" i="19" s="1"/>
  <c r="H32" i="19" s="1"/>
  <c r="F31" i="19"/>
  <c r="G31" i="19" s="1"/>
  <c r="H31" i="19" s="1"/>
  <c r="F30" i="19"/>
  <c r="G30" i="19" s="1"/>
  <c r="H30" i="19" s="1"/>
  <c r="F29" i="19"/>
  <c r="G29" i="19" s="1"/>
  <c r="H29" i="19" s="1"/>
  <c r="F28" i="19"/>
  <c r="G28" i="19" s="1"/>
  <c r="H28" i="19" s="1"/>
  <c r="F27" i="19"/>
  <c r="G27" i="19" s="1"/>
  <c r="H27" i="19" s="1"/>
  <c r="F26" i="19"/>
  <c r="G26" i="19" s="1"/>
  <c r="H26" i="19" s="1"/>
  <c r="F25" i="19"/>
  <c r="G25" i="19" s="1"/>
  <c r="H25" i="19" s="1"/>
  <c r="F24" i="19"/>
  <c r="G24" i="19" s="1"/>
  <c r="H24" i="19" s="1"/>
  <c r="F23" i="19"/>
  <c r="G23" i="19" s="1"/>
  <c r="H23" i="19" s="1"/>
  <c r="F22" i="19"/>
  <c r="G22" i="19" s="1"/>
  <c r="H22" i="19" s="1"/>
  <c r="F21" i="19"/>
  <c r="G21" i="19" s="1"/>
  <c r="H21" i="19" s="1"/>
  <c r="F20" i="19"/>
  <c r="G20" i="19" s="1"/>
  <c r="H20" i="19" s="1"/>
  <c r="F19" i="19"/>
  <c r="G19" i="19" s="1"/>
  <c r="H19" i="19" s="1"/>
  <c r="F18" i="19"/>
  <c r="G18" i="19" s="1"/>
  <c r="H18" i="19" s="1"/>
  <c r="F17" i="19"/>
  <c r="G17" i="19" s="1"/>
  <c r="H17" i="19" s="1"/>
  <c r="F16" i="19"/>
  <c r="G16" i="19" s="1"/>
  <c r="H16" i="19" s="1"/>
  <c r="F15" i="19"/>
  <c r="G15" i="19" s="1"/>
  <c r="H15" i="19" s="1"/>
  <c r="F14" i="19"/>
  <c r="G14" i="19" s="1"/>
  <c r="H14" i="19" s="1"/>
  <c r="F13" i="19"/>
  <c r="G13" i="19" s="1"/>
  <c r="H13" i="19" s="1"/>
  <c r="F12" i="19"/>
  <c r="G12" i="19" s="1"/>
  <c r="H12" i="19" s="1"/>
  <c r="F11" i="19"/>
  <c r="G11" i="19" s="1"/>
  <c r="H11" i="19" s="1"/>
  <c r="F10" i="19"/>
  <c r="G10" i="19" s="1"/>
  <c r="H10" i="19" s="1"/>
  <c r="F9" i="19"/>
  <c r="G9" i="19" s="1"/>
  <c r="H9" i="19" s="1"/>
  <c r="F8" i="19"/>
  <c r="G8" i="19" s="1"/>
  <c r="H8" i="19" s="1"/>
  <c r="F7" i="19"/>
  <c r="G7" i="19" s="1"/>
  <c r="H7" i="19" s="1"/>
  <c r="A7" i="19"/>
  <c r="A8" i="19" s="1"/>
  <c r="A9" i="19" s="1"/>
  <c r="A10" i="19" s="1"/>
  <c r="A11" i="19" s="1"/>
  <c r="A12" i="19" s="1"/>
  <c r="A13" i="19" s="1"/>
  <c r="A14" i="19" s="1"/>
  <c r="A15" i="19" s="1"/>
  <c r="A16" i="19" s="1"/>
  <c r="A17" i="19" s="1"/>
  <c r="A18" i="19" s="1"/>
  <c r="A19" i="19" s="1"/>
  <c r="A20" i="19" s="1"/>
  <c r="A21" i="19" s="1"/>
  <c r="A22" i="19" s="1"/>
  <c r="A23" i="19" s="1"/>
  <c r="A24" i="19" s="1"/>
  <c r="A25" i="19" s="1"/>
  <c r="A26" i="19" s="1"/>
  <c r="A27" i="19" s="1"/>
  <c r="A28" i="19" s="1"/>
  <c r="A29" i="19" s="1"/>
  <c r="A30" i="19" s="1"/>
  <c r="A31" i="19" s="1"/>
  <c r="A32" i="19" s="1"/>
  <c r="A33" i="19" s="1"/>
  <c r="A34" i="19" s="1"/>
  <c r="A35" i="19" s="1"/>
  <c r="A36" i="19" s="1"/>
  <c r="A37" i="19" s="1"/>
  <c r="A38" i="19" s="1"/>
  <c r="A39" i="19" s="1"/>
  <c r="A40" i="19" s="1"/>
  <c r="A41" i="19" s="1"/>
  <c r="A42" i="19" s="1"/>
  <c r="A43" i="19" s="1"/>
  <c r="A44" i="19" s="1"/>
  <c r="A45" i="19" s="1"/>
  <c r="A46" i="19" s="1"/>
  <c r="A47" i="19" s="1"/>
  <c r="A48" i="19" s="1"/>
  <c r="A49" i="19" s="1"/>
  <c r="A50" i="19" s="1"/>
  <c r="A51" i="19" s="1"/>
  <c r="A52" i="19" s="1"/>
  <c r="A53" i="19" s="1"/>
  <c r="A54" i="19" s="1"/>
  <c r="A55" i="19" s="1"/>
  <c r="A56" i="19" s="1"/>
  <c r="A57" i="19" s="1"/>
  <c r="A58" i="19" s="1"/>
  <c r="A59" i="19" s="1"/>
  <c r="A60" i="19" s="1"/>
  <c r="A61" i="19" s="1"/>
  <c r="A62" i="19" s="1"/>
  <c r="A63" i="19" s="1"/>
  <c r="A64" i="19" s="1"/>
  <c r="A65" i="19" s="1"/>
  <c r="A66" i="19" s="1"/>
  <c r="A67" i="19" s="1"/>
  <c r="A68" i="19" s="1"/>
  <c r="A69" i="19" s="1"/>
  <c r="A70" i="19" s="1"/>
  <c r="A71" i="19" s="1"/>
  <c r="A72" i="19" s="1"/>
  <c r="A73" i="19" s="1"/>
  <c r="A74" i="19" s="1"/>
  <c r="A75" i="19" s="1"/>
  <c r="A76" i="19" s="1"/>
  <c r="A77" i="19" s="1"/>
  <c r="A78" i="19" s="1"/>
  <c r="A79" i="19" s="1"/>
  <c r="A80" i="19" s="1"/>
  <c r="A81" i="19" s="1"/>
  <c r="A82" i="19" s="1"/>
  <c r="A83" i="19" s="1"/>
  <c r="A84" i="19" s="1"/>
  <c r="A85" i="19" s="1"/>
  <c r="A86" i="19" s="1"/>
  <c r="A87" i="19" s="1"/>
  <c r="A88" i="19" s="1"/>
  <c r="A89" i="19" s="1"/>
  <c r="A90" i="19" s="1"/>
  <c r="A91" i="19" s="1"/>
  <c r="A92" i="19" s="1"/>
  <c r="A93" i="19" s="1"/>
  <c r="A94" i="19" s="1"/>
  <c r="A95" i="19" s="1"/>
  <c r="A96" i="19" s="1"/>
  <c r="A97" i="19" s="1"/>
  <c r="A98" i="19" s="1"/>
  <c r="A99" i="19" s="1"/>
  <c r="A100" i="19" s="1"/>
  <c r="A101" i="19" s="1"/>
  <c r="A102" i="19" s="1"/>
  <c r="A103" i="19" s="1"/>
  <c r="A104" i="19" s="1"/>
  <c r="A105" i="19" s="1"/>
  <c r="A106" i="19" s="1"/>
  <c r="A107" i="19" s="1"/>
  <c r="A108" i="19" s="1"/>
  <c r="A109" i="19" s="1"/>
  <c r="A110" i="19" s="1"/>
  <c r="A111" i="19" s="1"/>
  <c r="A112" i="19" s="1"/>
  <c r="A113" i="19" s="1"/>
  <c r="A114" i="19" s="1"/>
  <c r="A115" i="19" s="1"/>
  <c r="A116" i="19" s="1"/>
  <c r="A117" i="19" s="1"/>
  <c r="A118" i="19" s="1"/>
  <c r="A119" i="19" s="1"/>
  <c r="A120" i="19" s="1"/>
  <c r="A121" i="19" s="1"/>
  <c r="A122" i="19" s="1"/>
  <c r="A123" i="19" s="1"/>
  <c r="A124" i="19" s="1"/>
  <c r="A125" i="19" s="1"/>
  <c r="A126" i="19" s="1"/>
  <c r="A127" i="19" s="1"/>
  <c r="A128" i="19" s="1"/>
  <c r="A129" i="19" s="1"/>
  <c r="A130" i="19" s="1"/>
  <c r="A131" i="19" s="1"/>
  <c r="A132" i="19" s="1"/>
  <c r="A133" i="19" s="1"/>
  <c r="A134" i="19" s="1"/>
  <c r="A135" i="19" s="1"/>
  <c r="A136" i="19" s="1"/>
  <c r="A137" i="19" s="1"/>
  <c r="A138" i="19" s="1"/>
  <c r="A139" i="19" s="1"/>
  <c r="A140" i="19" s="1"/>
  <c r="A141" i="19" s="1"/>
  <c r="A142" i="19" s="1"/>
  <c r="A143" i="19" s="1"/>
  <c r="A144" i="19" s="1"/>
  <c r="A145" i="19" s="1"/>
  <c r="A146" i="19" s="1"/>
  <c r="A147" i="19" s="1"/>
  <c r="A148" i="19" s="1"/>
  <c r="A149" i="19" s="1"/>
  <c r="A150" i="19" s="1"/>
  <c r="A151" i="19" s="1"/>
  <c r="A152" i="19" s="1"/>
  <c r="A153" i="19" s="1"/>
  <c r="A154" i="19" s="1"/>
  <c r="A155" i="19" s="1"/>
  <c r="A156" i="19" s="1"/>
  <c r="A157" i="19" s="1"/>
  <c r="A158" i="19" s="1"/>
  <c r="A159" i="19" s="1"/>
  <c r="A160" i="19" s="1"/>
  <c r="A161" i="19" s="1"/>
  <c r="A162" i="19" s="1"/>
  <c r="A163" i="19" s="1"/>
  <c r="A164" i="19" s="1"/>
  <c r="A165" i="19" s="1"/>
  <c r="A166" i="19" s="1"/>
  <c r="A167" i="19" s="1"/>
  <c r="A168" i="19" s="1"/>
  <c r="A169" i="19" s="1"/>
  <c r="A170" i="19" s="1"/>
  <c r="A171" i="19" s="1"/>
  <c r="A172" i="19" s="1"/>
  <c r="A173" i="19" s="1"/>
  <c r="A174" i="19" s="1"/>
  <c r="A175" i="19" s="1"/>
  <c r="A176" i="19" s="1"/>
  <c r="A177" i="19" s="1"/>
  <c r="A178" i="19" s="1"/>
  <c r="A179" i="19" s="1"/>
  <c r="A180" i="19" s="1"/>
  <c r="A181" i="19" s="1"/>
  <c r="A182" i="19" s="1"/>
  <c r="A183" i="19" s="1"/>
  <c r="A184" i="19" s="1"/>
  <c r="A185" i="19" s="1"/>
  <c r="A186" i="19" s="1"/>
  <c r="A187" i="19" s="1"/>
  <c r="A188" i="19" s="1"/>
  <c r="A189" i="19" s="1"/>
  <c r="A190" i="19" s="1"/>
  <c r="A191" i="19" s="1"/>
  <c r="A192" i="19" s="1"/>
  <c r="A193" i="19" s="1"/>
  <c r="A194" i="19" s="1"/>
  <c r="A195" i="19" s="1"/>
  <c r="A196" i="19" s="1"/>
  <c r="A197" i="19" s="1"/>
  <c r="A198" i="19" s="1"/>
  <c r="A199" i="19" s="1"/>
  <c r="A200" i="19" s="1"/>
  <c r="A201" i="19" s="1"/>
  <c r="A202" i="19" s="1"/>
  <c r="A203" i="19" s="1"/>
  <c r="A204" i="19" s="1"/>
  <c r="A205" i="19" s="1"/>
  <c r="A206" i="19" s="1"/>
  <c r="A207" i="19" s="1"/>
  <c r="A208" i="19" s="1"/>
  <c r="A209" i="19" s="1"/>
  <c r="A210" i="19" s="1"/>
  <c r="A211" i="19" s="1"/>
  <c r="A212" i="19" s="1"/>
  <c r="A213" i="19" s="1"/>
  <c r="A214" i="19" s="1"/>
  <c r="A215" i="19" s="1"/>
  <c r="A216" i="19" s="1"/>
  <c r="A217" i="19" s="1"/>
  <c r="A218" i="19" s="1"/>
  <c r="A219" i="19" s="1"/>
  <c r="A220" i="19" s="1"/>
  <c r="A221" i="19" s="1"/>
  <c r="A222" i="19" s="1"/>
  <c r="A223" i="19" s="1"/>
  <c r="A224" i="19" s="1"/>
  <c r="A225" i="19" s="1"/>
  <c r="A226" i="19" s="1"/>
  <c r="A227" i="19" s="1"/>
  <c r="A228" i="19" s="1"/>
  <c r="A229" i="19" s="1"/>
  <c r="A230" i="19" s="1"/>
  <c r="A231" i="19" s="1"/>
  <c r="A232" i="19" s="1"/>
  <c r="A233" i="19" s="1"/>
  <c r="A234" i="19" s="1"/>
  <c r="A235" i="19" s="1"/>
  <c r="A236" i="19" s="1"/>
  <c r="A237" i="19" s="1"/>
  <c r="A238" i="19" s="1"/>
  <c r="A239" i="19" s="1"/>
  <c r="A240" i="19" s="1"/>
  <c r="A241" i="19" s="1"/>
  <c r="A242" i="19" s="1"/>
  <c r="A243" i="19" s="1"/>
  <c r="A244" i="19" s="1"/>
  <c r="A245" i="19" s="1"/>
  <c r="A246" i="19" s="1"/>
  <c r="A247" i="19" s="1"/>
  <c r="A248" i="19" s="1"/>
  <c r="A249" i="19" s="1"/>
  <c r="A250" i="19" s="1"/>
  <c r="A251" i="19" s="1"/>
  <c r="A252" i="19" s="1"/>
  <c r="A253" i="19" s="1"/>
  <c r="A254" i="19" s="1"/>
  <c r="A255" i="19" s="1"/>
  <c r="A256" i="19" s="1"/>
  <c r="A257" i="19" s="1"/>
  <c r="A258" i="19" s="1"/>
  <c r="A259" i="19" s="1"/>
  <c r="A260" i="19" s="1"/>
  <c r="A261" i="19" s="1"/>
  <c r="A262" i="19" s="1"/>
  <c r="A263" i="19" s="1"/>
  <c r="A264" i="19" s="1"/>
  <c r="A265" i="19" s="1"/>
  <c r="A266" i="19" s="1"/>
  <c r="A267" i="19" s="1"/>
  <c r="A268" i="19" s="1"/>
  <c r="A269" i="19" s="1"/>
  <c r="A270" i="19" s="1"/>
  <c r="A271" i="19" s="1"/>
  <c r="A272" i="19" s="1"/>
  <c r="A273" i="19" s="1"/>
  <c r="A274" i="19" s="1"/>
  <c r="A275" i="19" s="1"/>
  <c r="A276" i="19" s="1"/>
  <c r="A277" i="19" s="1"/>
  <c r="A278" i="19" s="1"/>
  <c r="A279" i="19" s="1"/>
  <c r="A280" i="19" s="1"/>
  <c r="A281" i="19" s="1"/>
  <c r="A282" i="19" s="1"/>
  <c r="A283" i="19" s="1"/>
  <c r="A284" i="19" s="1"/>
  <c r="A285" i="19" s="1"/>
  <c r="A286" i="19" s="1"/>
  <c r="A287" i="19" s="1"/>
  <c r="A288" i="19" s="1"/>
  <c r="A289" i="19" s="1"/>
  <c r="A290" i="19" s="1"/>
  <c r="A291" i="19" s="1"/>
  <c r="A292" i="19" s="1"/>
  <c r="A293" i="19" s="1"/>
  <c r="A294" i="19" s="1"/>
  <c r="A295" i="19" s="1"/>
  <c r="A296" i="19" s="1"/>
  <c r="A297" i="19" s="1"/>
  <c r="A298" i="19" s="1"/>
  <c r="A299" i="19" s="1"/>
  <c r="A300" i="19" s="1"/>
  <c r="A301" i="19" s="1"/>
  <c r="A302" i="19" s="1"/>
  <c r="A303" i="19" s="1"/>
  <c r="A304" i="19" s="1"/>
  <c r="A305" i="19" s="1"/>
  <c r="A306" i="19" s="1"/>
  <c r="A307" i="19" s="1"/>
  <c r="A308" i="19" s="1"/>
  <c r="A309" i="19" s="1"/>
  <c r="A310" i="19" s="1"/>
  <c r="A311" i="19" s="1"/>
  <c r="A312" i="19" s="1"/>
  <c r="A313" i="19" s="1"/>
  <c r="A314" i="19" s="1"/>
  <c r="A315" i="19" s="1"/>
  <c r="A316" i="19" s="1"/>
  <c r="A317" i="19" s="1"/>
  <c r="A318" i="19" s="1"/>
  <c r="A319" i="19" s="1"/>
  <c r="A320" i="19" s="1"/>
  <c r="A321" i="19" s="1"/>
  <c r="A322" i="19" s="1"/>
  <c r="A323" i="19" s="1"/>
  <c r="A324" i="19" s="1"/>
  <c r="A325" i="19" s="1"/>
  <c r="A326" i="19" s="1"/>
  <c r="A327" i="19" s="1"/>
  <c r="A328" i="19" s="1"/>
  <c r="A329" i="19" s="1"/>
  <c r="A330" i="19" s="1"/>
  <c r="A331" i="19" s="1"/>
  <c r="A332" i="19" s="1"/>
  <c r="A333" i="19" s="1"/>
  <c r="A334" i="19" s="1"/>
  <c r="A335" i="19" s="1"/>
  <c r="A336" i="19" s="1"/>
  <c r="A337" i="19" s="1"/>
  <c r="A338" i="19" s="1"/>
  <c r="A339" i="19" s="1"/>
  <c r="A340" i="19" s="1"/>
  <c r="A341" i="19" s="1"/>
  <c r="A342" i="19" s="1"/>
  <c r="A343" i="19" s="1"/>
  <c r="A344" i="19" s="1"/>
  <c r="A345" i="19" s="1"/>
  <c r="A346" i="19" s="1"/>
  <c r="A347" i="19" s="1"/>
  <c r="A348" i="19" s="1"/>
  <c r="A349" i="19" s="1"/>
  <c r="A350" i="19" s="1"/>
  <c r="A351" i="19" s="1"/>
  <c r="A352" i="19" s="1"/>
  <c r="A353" i="19" s="1"/>
  <c r="A354" i="19" s="1"/>
  <c r="A355" i="19" s="1"/>
  <c r="A356" i="19" s="1"/>
  <c r="A357" i="19" s="1"/>
  <c r="A358" i="19" s="1"/>
  <c r="A359" i="19" s="1"/>
  <c r="A360" i="19" s="1"/>
  <c r="A361" i="19" s="1"/>
  <c r="A362" i="19" s="1"/>
  <c r="A363" i="19" s="1"/>
  <c r="A364" i="19" s="1"/>
  <c r="A365" i="19" s="1"/>
  <c r="A366" i="19" s="1"/>
  <c r="A367" i="19" s="1"/>
  <c r="A368" i="19" s="1"/>
  <c r="A369" i="19" s="1"/>
  <c r="A370" i="19" s="1"/>
  <c r="A371" i="19" s="1"/>
  <c r="A372" i="19" s="1"/>
  <c r="A373" i="19" s="1"/>
  <c r="A374" i="19" s="1"/>
  <c r="A375" i="19" s="1"/>
  <c r="A376" i="19" s="1"/>
  <c r="A377" i="19" s="1"/>
  <c r="A378" i="19" s="1"/>
  <c r="A379" i="19" s="1"/>
  <c r="A380" i="19" s="1"/>
  <c r="A381" i="19" s="1"/>
  <c r="A382" i="19" s="1"/>
  <c r="A383" i="19" s="1"/>
  <c r="A384" i="19" s="1"/>
  <c r="A385" i="19" s="1"/>
  <c r="A386" i="19" s="1"/>
  <c r="F6" i="19"/>
  <c r="H390" i="19" l="1"/>
  <c r="J390" i="19" s="1"/>
  <c r="H392" i="19"/>
  <c r="J392" i="19" s="1"/>
  <c r="H394" i="19"/>
  <c r="J394" i="19" s="1"/>
  <c r="H396" i="19"/>
  <c r="J396" i="19" s="1"/>
  <c r="H398" i="19"/>
  <c r="J398" i="19" s="1"/>
  <c r="H400" i="19"/>
  <c r="J400" i="19" s="1"/>
  <c r="H402" i="19"/>
  <c r="J402" i="19" s="1"/>
  <c r="H404" i="19"/>
  <c r="J404" i="19" s="1"/>
  <c r="H406" i="19"/>
  <c r="J406" i="19" s="1"/>
  <c r="H408" i="19"/>
  <c r="J408" i="19" s="1"/>
  <c r="H410" i="19"/>
  <c r="J410" i="19" s="1"/>
  <c r="H412" i="19"/>
  <c r="J412" i="19" s="1"/>
  <c r="H414" i="19"/>
  <c r="J414" i="19" s="1"/>
  <c r="H416" i="19"/>
  <c r="J416" i="19" s="1"/>
  <c r="H418" i="19"/>
  <c r="J418" i="19" s="1"/>
  <c r="H420" i="19"/>
  <c r="J420" i="19" s="1"/>
  <c r="H422" i="19"/>
  <c r="J422" i="19" s="1"/>
  <c r="H424" i="19"/>
  <c r="J424" i="19" s="1"/>
  <c r="H426" i="19"/>
  <c r="J426" i="19" s="1"/>
  <c r="H428" i="19"/>
  <c r="J428" i="19" s="1"/>
  <c r="H430" i="19"/>
  <c r="J430" i="19" s="1"/>
  <c r="H432" i="19"/>
  <c r="J432" i="19" s="1"/>
  <c r="H434" i="19"/>
  <c r="J434" i="19" s="1"/>
  <c r="H436" i="19"/>
  <c r="J436" i="19" s="1"/>
  <c r="H438" i="19"/>
  <c r="J438" i="19" s="1"/>
  <c r="H440" i="19"/>
  <c r="J440" i="19" s="1"/>
  <c r="H442" i="19"/>
  <c r="J442" i="19" s="1"/>
  <c r="H444" i="19"/>
  <c r="J444" i="19" s="1"/>
  <c r="H446" i="19"/>
  <c r="J446" i="19" s="1"/>
  <c r="H448" i="19"/>
  <c r="J448" i="19" s="1"/>
  <c r="H450" i="19"/>
  <c r="J450" i="19" s="1"/>
  <c r="H452" i="19"/>
  <c r="J452" i="19" s="1"/>
  <c r="H454" i="19"/>
  <c r="J454" i="19" s="1"/>
  <c r="H456" i="19"/>
  <c r="J456" i="19" s="1"/>
  <c r="H458" i="19"/>
  <c r="J458" i="19" s="1"/>
  <c r="H460" i="19"/>
  <c r="J460" i="19" s="1"/>
  <c r="H462" i="19"/>
  <c r="J462" i="19" s="1"/>
  <c r="H464" i="19"/>
  <c r="J464" i="19" s="1"/>
  <c r="H466" i="19"/>
  <c r="J466" i="19" s="1"/>
  <c r="H468" i="19"/>
  <c r="J468" i="19" s="1"/>
  <c r="H470" i="19"/>
  <c r="J470" i="19" s="1"/>
  <c r="H472" i="19"/>
  <c r="J472" i="19" s="1"/>
  <c r="H474" i="19"/>
  <c r="J474" i="19" s="1"/>
  <c r="H476" i="19"/>
  <c r="J476" i="19" s="1"/>
  <c r="H478" i="19"/>
  <c r="J478" i="19" s="1"/>
  <c r="H480" i="19"/>
  <c r="J480" i="19" s="1"/>
  <c r="H482" i="19"/>
  <c r="J482" i="19" s="1"/>
  <c r="H484" i="19"/>
  <c r="J484" i="19" s="1"/>
  <c r="H486" i="19"/>
  <c r="J486" i="19" s="1"/>
  <c r="H488" i="19"/>
  <c r="J488" i="19" s="1"/>
  <c r="H490" i="19"/>
  <c r="J490" i="19" s="1"/>
  <c r="H492" i="19"/>
  <c r="J492" i="19" s="1"/>
  <c r="H494" i="19"/>
  <c r="J494" i="19" s="1"/>
  <c r="H496" i="19"/>
  <c r="J496" i="19" s="1"/>
  <c r="H498" i="19"/>
  <c r="J498" i="19" s="1"/>
  <c r="H500" i="19"/>
  <c r="J500" i="19" s="1"/>
  <c r="H502" i="19"/>
  <c r="J502" i="19" s="1"/>
  <c r="H504" i="19"/>
  <c r="J504" i="19" s="1"/>
  <c r="H506" i="19"/>
  <c r="J506" i="19" s="1"/>
  <c r="H508" i="19"/>
  <c r="J508" i="19" s="1"/>
  <c r="H510" i="19"/>
  <c r="J510" i="19" s="1"/>
  <c r="H512" i="19"/>
  <c r="J512" i="19" s="1"/>
  <c r="H514" i="19"/>
  <c r="J514" i="19" s="1"/>
  <c r="H516" i="19"/>
  <c r="J516" i="19" s="1"/>
  <c r="H518" i="19"/>
  <c r="J518" i="19" s="1"/>
  <c r="H520" i="19"/>
  <c r="J520" i="19" s="1"/>
  <c r="H522" i="19"/>
  <c r="J522" i="19" s="1"/>
  <c r="H524" i="19"/>
  <c r="J524" i="19" s="1"/>
  <c r="H526" i="19"/>
  <c r="J526" i="19" s="1"/>
  <c r="H528" i="19"/>
  <c r="J528" i="19" s="1"/>
  <c r="H530" i="19"/>
  <c r="J530" i="19" s="1"/>
  <c r="H532" i="19"/>
  <c r="J532" i="19" s="1"/>
  <c r="H534" i="19"/>
  <c r="J534" i="19" s="1"/>
  <c r="H536" i="19"/>
  <c r="J536" i="19" s="1"/>
  <c r="H538" i="19"/>
  <c r="J538" i="19" s="1"/>
  <c r="H540" i="19"/>
  <c r="J540" i="19" s="1"/>
  <c r="H542" i="19"/>
  <c r="J542" i="19" s="1"/>
  <c r="H544" i="19"/>
  <c r="J544" i="19" s="1"/>
  <c r="H546" i="19"/>
  <c r="J546" i="19" s="1"/>
  <c r="H548" i="19"/>
  <c r="J548" i="19" s="1"/>
  <c r="H550" i="19"/>
  <c r="J550" i="19" s="1"/>
  <c r="H552" i="19"/>
  <c r="J552" i="19" s="1"/>
  <c r="H554" i="19"/>
  <c r="J554" i="19" s="1"/>
  <c r="H556" i="19"/>
  <c r="J556" i="19" s="1"/>
  <c r="H558" i="19"/>
  <c r="J558" i="19" s="1"/>
  <c r="H560" i="19"/>
  <c r="J560" i="19" s="1"/>
  <c r="H562" i="19"/>
  <c r="J562" i="19" s="1"/>
  <c r="H564" i="19"/>
  <c r="J564" i="19" s="1"/>
  <c r="H566" i="19"/>
  <c r="J566" i="19" s="1"/>
  <c r="H568" i="19"/>
  <c r="J568" i="19" s="1"/>
  <c r="H570" i="19"/>
  <c r="J570" i="19" s="1"/>
  <c r="H572" i="19"/>
  <c r="J572" i="19" s="1"/>
  <c r="H574" i="19"/>
  <c r="J574" i="19" s="1"/>
  <c r="H576" i="19"/>
  <c r="J576" i="19" s="1"/>
  <c r="H578" i="19"/>
  <c r="J578" i="19" s="1"/>
  <c r="H580" i="19"/>
  <c r="J580" i="19" s="1"/>
  <c r="H582" i="19"/>
  <c r="J582" i="19" s="1"/>
  <c r="H584" i="19"/>
  <c r="J584" i="19" s="1"/>
  <c r="H586" i="19"/>
  <c r="J586" i="19" s="1"/>
  <c r="H588" i="19"/>
  <c r="J588" i="19" s="1"/>
  <c r="H590" i="19"/>
  <c r="J590" i="19" s="1"/>
  <c r="H592" i="19"/>
  <c r="J592" i="19" s="1"/>
  <c r="H594" i="19"/>
  <c r="J594" i="19" s="1"/>
  <c r="H596" i="19"/>
  <c r="J596" i="19" s="1"/>
  <c r="H598" i="19"/>
  <c r="J598" i="19" s="1"/>
  <c r="H600" i="19"/>
  <c r="J600" i="19" s="1"/>
  <c r="H602" i="19"/>
  <c r="J602" i="19" s="1"/>
  <c r="H604" i="19"/>
  <c r="J604" i="19" s="1"/>
  <c r="H606" i="19"/>
  <c r="J606" i="19" s="1"/>
  <c r="H608" i="19"/>
  <c r="J608" i="19" s="1"/>
  <c r="H610" i="19"/>
  <c r="J610" i="19" s="1"/>
  <c r="H612" i="19"/>
  <c r="J612" i="19" s="1"/>
  <c r="H614" i="19"/>
  <c r="J614" i="19" s="1"/>
  <c r="H616" i="19"/>
  <c r="J616" i="19" s="1"/>
  <c r="H618" i="19"/>
  <c r="J618" i="19" s="1"/>
  <c r="H620" i="19"/>
  <c r="J620" i="19" s="1"/>
  <c r="H622" i="19"/>
  <c r="J622" i="19" s="1"/>
  <c r="H624" i="19"/>
  <c r="J624" i="19" s="1"/>
  <c r="H626" i="19"/>
  <c r="J626" i="19" s="1"/>
  <c r="H628" i="19"/>
  <c r="J628" i="19" s="1"/>
  <c r="H630" i="19"/>
  <c r="J630" i="19" s="1"/>
  <c r="H632" i="19"/>
  <c r="J632" i="19" s="1"/>
  <c r="H634" i="19"/>
  <c r="J634" i="19" s="1"/>
  <c r="H636" i="19"/>
  <c r="J636" i="19" s="1"/>
  <c r="H638" i="19"/>
  <c r="J638" i="19" s="1"/>
  <c r="H640" i="19"/>
  <c r="J640" i="19" s="1"/>
  <c r="H642" i="19"/>
  <c r="J642" i="19" s="1"/>
  <c r="H644" i="19"/>
  <c r="J644" i="19" s="1"/>
  <c r="H646" i="19"/>
  <c r="J646" i="19" s="1"/>
  <c r="H648" i="19"/>
  <c r="J648" i="19" s="1"/>
  <c r="H650" i="19"/>
  <c r="J650" i="19" s="1"/>
  <c r="H652" i="19"/>
  <c r="J652" i="19" s="1"/>
  <c r="H654" i="19"/>
  <c r="J654" i="19" s="1"/>
  <c r="H656" i="19"/>
  <c r="J656" i="19" s="1"/>
  <c r="H658" i="19"/>
  <c r="J658" i="19" s="1"/>
  <c r="H660" i="19"/>
  <c r="J660" i="19" s="1"/>
  <c r="H662" i="19"/>
  <c r="J662" i="19" s="1"/>
  <c r="H664" i="19"/>
  <c r="J664" i="19" s="1"/>
  <c r="H666" i="19"/>
  <c r="J666" i="19" s="1"/>
  <c r="H668" i="19"/>
  <c r="J668" i="19" s="1"/>
  <c r="H670" i="19"/>
  <c r="J670" i="19" s="1"/>
  <c r="H672" i="19"/>
  <c r="J672" i="19" s="1"/>
  <c r="H674" i="19"/>
  <c r="J674" i="19" s="1"/>
  <c r="H676" i="19"/>
  <c r="J676" i="19" s="1"/>
  <c r="H678" i="19"/>
  <c r="J678" i="19" s="1"/>
  <c r="H680" i="19"/>
  <c r="J680" i="19" s="1"/>
  <c r="H682" i="19"/>
  <c r="J682" i="19" s="1"/>
  <c r="H684" i="19"/>
  <c r="J684" i="19" s="1"/>
  <c r="H686" i="19"/>
  <c r="J686" i="19" s="1"/>
  <c r="H688" i="19"/>
  <c r="J688" i="19" s="1"/>
  <c r="H692" i="19"/>
  <c r="J692" i="19" s="1"/>
  <c r="H694" i="19"/>
  <c r="J694" i="19" s="1"/>
  <c r="H696" i="19"/>
  <c r="J696" i="19" s="1"/>
  <c r="H698" i="19"/>
  <c r="J698" i="19" s="1"/>
  <c r="H700" i="19"/>
  <c r="J700" i="19" s="1"/>
  <c r="H702" i="19"/>
  <c r="J702" i="19" s="1"/>
  <c r="H704" i="19"/>
  <c r="J704" i="19" s="1"/>
  <c r="H706" i="19"/>
  <c r="J706" i="19" s="1"/>
  <c r="H708" i="19"/>
  <c r="J708" i="19" s="1"/>
  <c r="H710" i="19"/>
  <c r="J710" i="19" s="1"/>
  <c r="H712" i="19"/>
  <c r="J712" i="19" s="1"/>
  <c r="H714" i="19"/>
  <c r="J714" i="19" s="1"/>
  <c r="H716" i="19"/>
  <c r="J716" i="19" s="1"/>
  <c r="H721" i="19"/>
  <c r="J721" i="19" s="1"/>
  <c r="H723" i="19"/>
  <c r="J723" i="19" s="1"/>
  <c r="H725" i="19"/>
  <c r="J725" i="19" s="1"/>
  <c r="H727" i="19"/>
  <c r="J727" i="19" s="1"/>
  <c r="H729" i="19"/>
  <c r="J729" i="19" s="1"/>
  <c r="H731" i="19"/>
  <c r="J731" i="19" s="1"/>
  <c r="H733" i="19"/>
  <c r="J733" i="19" s="1"/>
  <c r="H735" i="19"/>
  <c r="J735" i="19" s="1"/>
  <c r="H737" i="19"/>
  <c r="J737" i="19" s="1"/>
  <c r="H739" i="19"/>
  <c r="J739" i="19" s="1"/>
  <c r="H741" i="19"/>
  <c r="J741" i="19" s="1"/>
  <c r="H743" i="19"/>
  <c r="J743" i="19" s="1"/>
  <c r="H745" i="19"/>
  <c r="J745" i="19" s="1"/>
  <c r="H747" i="19"/>
  <c r="J747" i="19" s="1"/>
  <c r="H749" i="19"/>
  <c r="J749" i="19" s="1"/>
  <c r="H751" i="19"/>
  <c r="J751" i="19" s="1"/>
  <c r="H753" i="19"/>
  <c r="J753" i="19" s="1"/>
  <c r="H755" i="19"/>
  <c r="J755" i="19" s="1"/>
  <c r="H757" i="19"/>
  <c r="J757" i="19" s="1"/>
  <c r="H759" i="19"/>
  <c r="J759" i="19" s="1"/>
  <c r="H761" i="19"/>
  <c r="J761" i="19" s="1"/>
  <c r="H763" i="19"/>
  <c r="J763" i="19" s="1"/>
  <c r="H765" i="19"/>
  <c r="J765" i="19" s="1"/>
  <c r="H767" i="19"/>
  <c r="J767" i="19" s="1"/>
  <c r="H769" i="19"/>
  <c r="J769" i="19" s="1"/>
  <c r="H771" i="19"/>
  <c r="J771" i="19" s="1"/>
  <c r="H773" i="19"/>
  <c r="J773" i="19" s="1"/>
  <c r="H775" i="19"/>
  <c r="J775" i="19" s="1"/>
  <c r="H777" i="19"/>
  <c r="J777" i="19" s="1"/>
  <c r="H779" i="19"/>
  <c r="J779" i="19" s="1"/>
  <c r="H781" i="19"/>
  <c r="J781" i="19" s="1"/>
  <c r="H783" i="19"/>
  <c r="J783" i="19" s="1"/>
  <c r="H785" i="19"/>
  <c r="J785" i="19" s="1"/>
  <c r="H787" i="19"/>
  <c r="J787" i="19" s="1"/>
  <c r="H789" i="19"/>
  <c r="J789" i="19" s="1"/>
  <c r="H791" i="19"/>
  <c r="J791" i="19" s="1"/>
  <c r="H793" i="19"/>
  <c r="J793" i="19" s="1"/>
  <c r="H795" i="19"/>
  <c r="J795" i="19" s="1"/>
  <c r="H797" i="19"/>
  <c r="J797" i="19" s="1"/>
  <c r="H799" i="19"/>
  <c r="J799" i="19" s="1"/>
  <c r="H801" i="19"/>
  <c r="J801" i="19" s="1"/>
  <c r="H803" i="19"/>
  <c r="J803" i="19" s="1"/>
  <c r="H805" i="19"/>
  <c r="J805" i="19" s="1"/>
  <c r="H807" i="19"/>
  <c r="J807" i="19" s="1"/>
  <c r="H809" i="19"/>
  <c r="J809" i="19" s="1"/>
  <c r="H811" i="19"/>
  <c r="J811" i="19" s="1"/>
  <c r="H813" i="19"/>
  <c r="J813" i="19" s="1"/>
  <c r="H815" i="19"/>
  <c r="J815" i="19" s="1"/>
  <c r="H817" i="19"/>
  <c r="J817" i="19" s="1"/>
  <c r="H819" i="19"/>
  <c r="J819" i="19" s="1"/>
  <c r="H821" i="19"/>
  <c r="J821" i="19" s="1"/>
  <c r="H823" i="19"/>
  <c r="J823" i="19" s="1"/>
  <c r="H825" i="19"/>
  <c r="J825" i="19" s="1"/>
  <c r="H827" i="19"/>
  <c r="J827" i="19" s="1"/>
  <c r="H829" i="19"/>
  <c r="J829" i="19" s="1"/>
  <c r="H831" i="19"/>
  <c r="J831" i="19" s="1"/>
  <c r="H833" i="19"/>
  <c r="J833" i="19" s="1"/>
  <c r="H835" i="19"/>
  <c r="J835" i="19" s="1"/>
  <c r="H837" i="19"/>
  <c r="J837" i="19" s="1"/>
  <c r="H839" i="19"/>
  <c r="J839" i="19" s="1"/>
  <c r="H841" i="19"/>
  <c r="J841" i="19" s="1"/>
  <c r="H843" i="19"/>
  <c r="J843" i="19" s="1"/>
  <c r="H845" i="19"/>
  <c r="J845" i="19" s="1"/>
  <c r="H847" i="19"/>
  <c r="J847" i="19" s="1"/>
  <c r="H849" i="19"/>
  <c r="J849" i="19" s="1"/>
  <c r="H851" i="19"/>
  <c r="J851" i="19" s="1"/>
  <c r="H853" i="19"/>
  <c r="J853" i="19" s="1"/>
  <c r="H855" i="19"/>
  <c r="J855" i="19" s="1"/>
  <c r="H857" i="19"/>
  <c r="J857" i="19" s="1"/>
  <c r="H859" i="19"/>
  <c r="J859" i="19" s="1"/>
  <c r="H861" i="19"/>
  <c r="J861" i="19" s="1"/>
  <c r="H863" i="19"/>
  <c r="J863" i="19" s="1"/>
  <c r="H865" i="19"/>
  <c r="J865" i="19" s="1"/>
  <c r="H867" i="19"/>
  <c r="J867" i="19" s="1"/>
  <c r="H869" i="19"/>
  <c r="J869" i="19" s="1"/>
  <c r="H871" i="19"/>
  <c r="J871" i="19" s="1"/>
  <c r="H873" i="19"/>
  <c r="J873" i="19" s="1"/>
  <c r="H875" i="19"/>
  <c r="J875" i="19" s="1"/>
  <c r="H877" i="19"/>
  <c r="J877" i="19" s="1"/>
  <c r="H879" i="19"/>
  <c r="J879" i="19" s="1"/>
  <c r="H881" i="19"/>
  <c r="J881" i="19" s="1"/>
  <c r="H883" i="19"/>
  <c r="J883" i="19" s="1"/>
  <c r="H885" i="19"/>
  <c r="J885" i="19" s="1"/>
  <c r="H887" i="19"/>
  <c r="J887" i="19" s="1"/>
  <c r="H889" i="19"/>
  <c r="J889" i="19" s="1"/>
  <c r="H891" i="19"/>
  <c r="J891" i="19" s="1"/>
  <c r="H893" i="19"/>
  <c r="J893" i="19" s="1"/>
  <c r="H895" i="19"/>
  <c r="J895" i="19" s="1"/>
  <c r="H901" i="19"/>
  <c r="J901" i="19" s="1"/>
  <c r="H903" i="19"/>
  <c r="J903" i="19" s="1"/>
  <c r="H905" i="19"/>
  <c r="J905" i="19" s="1"/>
  <c r="H907" i="19"/>
  <c r="J907" i="19" s="1"/>
  <c r="H909" i="19"/>
  <c r="J909" i="19" s="1"/>
  <c r="H911" i="19"/>
  <c r="J911" i="19" s="1"/>
  <c r="H913" i="19"/>
  <c r="J913" i="19" s="1"/>
  <c r="H915" i="19"/>
  <c r="J915" i="19" s="1"/>
  <c r="H917" i="19"/>
  <c r="J917" i="19" s="1"/>
  <c r="H919" i="19"/>
  <c r="J919" i="19" s="1"/>
  <c r="H922" i="19"/>
  <c r="J922" i="19" s="1"/>
  <c r="H924" i="19"/>
  <c r="J924" i="19" s="1"/>
  <c r="H926" i="19"/>
  <c r="J926" i="19" s="1"/>
  <c r="H928" i="19"/>
  <c r="J928" i="19" s="1"/>
  <c r="H930" i="19"/>
  <c r="J930" i="19" s="1"/>
  <c r="H932" i="19"/>
  <c r="J932" i="19" s="1"/>
  <c r="H934" i="19"/>
  <c r="J934" i="19" s="1"/>
  <c r="H936" i="19"/>
  <c r="J936" i="19" s="1"/>
  <c r="H938" i="19"/>
  <c r="J938" i="19" s="1"/>
  <c r="H940" i="19"/>
  <c r="J940" i="19" s="1"/>
  <c r="H942" i="19"/>
  <c r="J942" i="19" s="1"/>
  <c r="H944" i="19"/>
  <c r="J944" i="19" s="1"/>
  <c r="H946" i="19"/>
  <c r="J946" i="19" s="1"/>
  <c r="H948" i="19"/>
  <c r="J948" i="19" s="1"/>
  <c r="H951" i="19"/>
  <c r="J951" i="19" s="1"/>
  <c r="H953" i="19"/>
  <c r="J953" i="19" s="1"/>
  <c r="H955" i="19"/>
  <c r="J955" i="19" s="1"/>
  <c r="H957" i="19"/>
  <c r="J957" i="19" s="1"/>
  <c r="H959" i="19"/>
  <c r="J959" i="19" s="1"/>
  <c r="H961" i="19"/>
  <c r="J961" i="19" s="1"/>
  <c r="H967" i="19"/>
  <c r="J967" i="19" s="1"/>
  <c r="H969" i="19"/>
  <c r="J969" i="19" s="1"/>
  <c r="H971" i="19"/>
  <c r="J971" i="19" s="1"/>
  <c r="H973" i="19"/>
  <c r="J973" i="19" s="1"/>
  <c r="H975" i="19"/>
  <c r="J975" i="19" s="1"/>
  <c r="H977" i="19"/>
  <c r="J977" i="19" s="1"/>
  <c r="H979" i="19"/>
  <c r="J979" i="19" s="1"/>
  <c r="H981" i="19"/>
  <c r="J981" i="19" s="1"/>
  <c r="H983" i="19"/>
  <c r="J983" i="19" s="1"/>
  <c r="H985" i="19"/>
  <c r="J985" i="19" s="1"/>
  <c r="H987" i="19"/>
  <c r="J987" i="19" s="1"/>
  <c r="H989" i="19"/>
  <c r="J989" i="19" s="1"/>
  <c r="H991" i="19"/>
  <c r="J991" i="19" s="1"/>
  <c r="H993" i="19"/>
  <c r="J993" i="19" s="1"/>
  <c r="H995" i="19"/>
  <c r="J995" i="19" s="1"/>
  <c r="H997" i="19"/>
  <c r="J997" i="19" s="1"/>
  <c r="H999" i="19"/>
  <c r="J999" i="19" s="1"/>
  <c r="H1001" i="19"/>
  <c r="J1001" i="19" s="1"/>
  <c r="H1003" i="19"/>
  <c r="J1003" i="19" s="1"/>
  <c r="H1005" i="19"/>
  <c r="J1005" i="19" s="1"/>
  <c r="H1007" i="19"/>
  <c r="J1007" i="19" s="1"/>
  <c r="H1009" i="19"/>
  <c r="J1009" i="19" s="1"/>
  <c r="H1011" i="19"/>
  <c r="J1011" i="19" s="1"/>
  <c r="H1013" i="19"/>
  <c r="J1013" i="19" s="1"/>
  <c r="H1015" i="19"/>
  <c r="J1015" i="19" s="1"/>
  <c r="H1017" i="19"/>
  <c r="J1017" i="19" s="1"/>
  <c r="H1019" i="19"/>
  <c r="J1019" i="19" s="1"/>
  <c r="H1021" i="19"/>
  <c r="J1021" i="19" s="1"/>
  <c r="H1023" i="19"/>
  <c r="J1023" i="19" s="1"/>
  <c r="H1025" i="19"/>
  <c r="J1025" i="19" s="1"/>
  <c r="H1027" i="19"/>
  <c r="J1027" i="19" s="1"/>
  <c r="H1029" i="19"/>
  <c r="J1029" i="19" s="1"/>
  <c r="H1031" i="19"/>
  <c r="J1031" i="19" s="1"/>
  <c r="H1033" i="19"/>
  <c r="J1033" i="19" s="1"/>
  <c r="H1035" i="19"/>
  <c r="J1035" i="19" s="1"/>
  <c r="H1037" i="19"/>
  <c r="J1037" i="19" s="1"/>
  <c r="H1039" i="19"/>
  <c r="J1039" i="19" s="1"/>
  <c r="H1041" i="19"/>
  <c r="J1041" i="19" s="1"/>
  <c r="H1043" i="19"/>
  <c r="J1043" i="19" s="1"/>
  <c r="H1045" i="19"/>
  <c r="J1045" i="19" s="1"/>
  <c r="H1047" i="19"/>
  <c r="J1047" i="19" s="1"/>
  <c r="H1049" i="19"/>
  <c r="J1049" i="19" s="1"/>
  <c r="H1051" i="19"/>
  <c r="J1051" i="19" s="1"/>
  <c r="H1053" i="19"/>
  <c r="J1053" i="19" s="1"/>
  <c r="H1055" i="19"/>
  <c r="J1055" i="19" s="1"/>
  <c r="H1057" i="19"/>
  <c r="J1057" i="19" s="1"/>
  <c r="H1059" i="19"/>
  <c r="J1059" i="19" s="1"/>
  <c r="H1061" i="19"/>
  <c r="J1061" i="19" s="1"/>
  <c r="H1063" i="19"/>
  <c r="J1063" i="19" s="1"/>
  <c r="H1065" i="19"/>
  <c r="J1065" i="19" s="1"/>
  <c r="H1067" i="19"/>
  <c r="J1067" i="19" s="1"/>
  <c r="H1069" i="19"/>
  <c r="J1069" i="19" s="1"/>
  <c r="H1071" i="19"/>
  <c r="J1071" i="19" s="1"/>
  <c r="H1073" i="19"/>
  <c r="J1073" i="19" s="1"/>
  <c r="H1075" i="19"/>
  <c r="J1075" i="19" s="1"/>
  <c r="H1077" i="19"/>
  <c r="J1077" i="19" s="1"/>
  <c r="H1079" i="19"/>
  <c r="J1079" i="19" s="1"/>
  <c r="H1081" i="19"/>
  <c r="J1081" i="19" s="1"/>
  <c r="H1083" i="19"/>
  <c r="J1083" i="19" s="1"/>
  <c r="H1085" i="19"/>
  <c r="J1085" i="19" s="1"/>
  <c r="H1087" i="19"/>
  <c r="J1087" i="19" s="1"/>
  <c r="H1089" i="19"/>
  <c r="J1089" i="19" s="1"/>
  <c r="H1091" i="19"/>
  <c r="J1091" i="19" s="1"/>
  <c r="H1093" i="19"/>
  <c r="J1093" i="19" s="1"/>
  <c r="H1095" i="19"/>
  <c r="J1095" i="19" s="1"/>
  <c r="H1097" i="19"/>
  <c r="J1097" i="19" s="1"/>
  <c r="H1099" i="19"/>
  <c r="J1099" i="19" s="1"/>
  <c r="H1101" i="19"/>
  <c r="J1101" i="19" s="1"/>
  <c r="H1103" i="19"/>
  <c r="J1103" i="19" s="1"/>
  <c r="H1105" i="19"/>
  <c r="J1105" i="19" s="1"/>
  <c r="H1107" i="19"/>
  <c r="J1107" i="19" s="1"/>
  <c r="H1109" i="19"/>
  <c r="J1109" i="19" s="1"/>
  <c r="H1111" i="19"/>
  <c r="J1111" i="19" s="1"/>
  <c r="H1113" i="19"/>
  <c r="J1113" i="19" s="1"/>
  <c r="H1115" i="19"/>
  <c r="J1115" i="19" s="1"/>
  <c r="H1117" i="19"/>
  <c r="J1117" i="19" s="1"/>
  <c r="H1119" i="19"/>
  <c r="J1119" i="19" s="1"/>
  <c r="H1121" i="19"/>
  <c r="J1121" i="19" s="1"/>
  <c r="H1123" i="19"/>
  <c r="J1123" i="19" s="1"/>
  <c r="H1125" i="19"/>
  <c r="J1125" i="19" s="1"/>
  <c r="H1127" i="19"/>
  <c r="J1127" i="19" s="1"/>
  <c r="H1129" i="19"/>
  <c r="J1129" i="19" s="1"/>
  <c r="H1131" i="19"/>
  <c r="J1131" i="19" s="1"/>
  <c r="H1133" i="19"/>
  <c r="J1133" i="19" s="1"/>
  <c r="H1135" i="19"/>
  <c r="J1135" i="19" s="1"/>
  <c r="H1137" i="19"/>
  <c r="J1137" i="19" s="1"/>
  <c r="H1139" i="19"/>
  <c r="J1139" i="19" s="1"/>
  <c r="H1141" i="19"/>
  <c r="J1141" i="19" s="1"/>
  <c r="H1143" i="19"/>
  <c r="J1143" i="19" s="1"/>
  <c r="H1145" i="19"/>
  <c r="J1145" i="19" s="1"/>
  <c r="H1147" i="19"/>
  <c r="J1147" i="19" s="1"/>
  <c r="H1149" i="19"/>
  <c r="J1149" i="19" s="1"/>
  <c r="H1151" i="19"/>
  <c r="J1151" i="19" s="1"/>
  <c r="H1153" i="19"/>
  <c r="J1153" i="19" s="1"/>
  <c r="H1155" i="19"/>
  <c r="J1155" i="19" s="1"/>
  <c r="H1157" i="19"/>
  <c r="J1157" i="19" s="1"/>
  <c r="H1159" i="19"/>
  <c r="J1159" i="19" s="1"/>
  <c r="H1161" i="19"/>
  <c r="J1161" i="19" s="1"/>
  <c r="H1163" i="19"/>
  <c r="J1163" i="19" s="1"/>
  <c r="H1165" i="19"/>
  <c r="J1165" i="19" s="1"/>
  <c r="H1167" i="19"/>
  <c r="J1167" i="19" s="1"/>
  <c r="H1169" i="19"/>
  <c r="J1169" i="19" s="1"/>
  <c r="H1171" i="19"/>
  <c r="J1171" i="19" s="1"/>
  <c r="H1173" i="19"/>
  <c r="J1173" i="19" s="1"/>
  <c r="H1175" i="19"/>
  <c r="J1175" i="19" s="1"/>
  <c r="H1177" i="19"/>
  <c r="J1177" i="19" s="1"/>
  <c r="H1179" i="19"/>
  <c r="J1179" i="19" s="1"/>
  <c r="H1181" i="19"/>
  <c r="J1181" i="19" s="1"/>
  <c r="H1183" i="19"/>
  <c r="J1183" i="19" s="1"/>
  <c r="H1185" i="19"/>
  <c r="J1185" i="19" s="1"/>
  <c r="H1187" i="19"/>
  <c r="J1187" i="19" s="1"/>
  <c r="H1189" i="19"/>
  <c r="J1189" i="19" s="1"/>
  <c r="J1192" i="19"/>
  <c r="H1192" i="19"/>
  <c r="J1194" i="19"/>
  <c r="H1194" i="19"/>
  <c r="J1196" i="19"/>
  <c r="H1196" i="19"/>
  <c r="J1198" i="19"/>
  <c r="H1198" i="19"/>
  <c r="J1200" i="19"/>
  <c r="H1200" i="19"/>
  <c r="J1202" i="19"/>
  <c r="H1202" i="19"/>
  <c r="J1204" i="19"/>
  <c r="H1204" i="19"/>
  <c r="J1206" i="19"/>
  <c r="H1206" i="19"/>
  <c r="J1208" i="19"/>
  <c r="H1208" i="19"/>
  <c r="J1210" i="19"/>
  <c r="H1210" i="19"/>
  <c r="J1212" i="19"/>
  <c r="H1212" i="19"/>
  <c r="J1214" i="19"/>
  <c r="H1214" i="19"/>
  <c r="J1216" i="19"/>
  <c r="H1216" i="19"/>
  <c r="J1218" i="19"/>
  <c r="H1218" i="19"/>
  <c r="J1220" i="19"/>
  <c r="H1220" i="19"/>
  <c r="J1222" i="19"/>
  <c r="H1222" i="19"/>
  <c r="J1224" i="19"/>
  <c r="H1224" i="19"/>
  <c r="J1226" i="19"/>
  <c r="H1226" i="19"/>
  <c r="J1228" i="19"/>
  <c r="H1228" i="19"/>
  <c r="J1230" i="19"/>
  <c r="H1230" i="19"/>
  <c r="J1232" i="19"/>
  <c r="H1232" i="19"/>
  <c r="J1234" i="19"/>
  <c r="H1234" i="19"/>
  <c r="J1236" i="19"/>
  <c r="H1236" i="19"/>
  <c r="J1238" i="19"/>
  <c r="H1238" i="19"/>
  <c r="J1240" i="19"/>
  <c r="H1240" i="19"/>
  <c r="J1242" i="19"/>
  <c r="H1242" i="19"/>
  <c r="J1244" i="19"/>
  <c r="H1244" i="19"/>
  <c r="J1246" i="19"/>
  <c r="H1246" i="19"/>
  <c r="J1248" i="19"/>
  <c r="H1248" i="19"/>
  <c r="J1250" i="19"/>
  <c r="H1250" i="19"/>
  <c r="J1252" i="19"/>
  <c r="H1252" i="19"/>
  <c r="J1254" i="19"/>
  <c r="H1254" i="19"/>
  <c r="J1256" i="19"/>
  <c r="H1256" i="19"/>
  <c r="J1258" i="19"/>
  <c r="H1258" i="19"/>
  <c r="J1260" i="19"/>
  <c r="H1260" i="19"/>
  <c r="J1262" i="19"/>
  <c r="H1262" i="19"/>
  <c r="J1264" i="19"/>
  <c r="H1264" i="19"/>
  <c r="J1266" i="19"/>
  <c r="H1266" i="19"/>
  <c r="J1268" i="19"/>
  <c r="H1268" i="19"/>
  <c r="J1270" i="19"/>
  <c r="H1270" i="19"/>
  <c r="J1272" i="19"/>
  <c r="H1272" i="19"/>
  <c r="J1274" i="19"/>
  <c r="H1274" i="19"/>
  <c r="J1276" i="19"/>
  <c r="H1276" i="19"/>
  <c r="J1278" i="19"/>
  <c r="H1278" i="19"/>
  <c r="J1280" i="19"/>
  <c r="H1280" i="19"/>
  <c r="J1282" i="19"/>
  <c r="H1282" i="19"/>
  <c r="J1284" i="19"/>
  <c r="H1284" i="19"/>
  <c r="J1286" i="19"/>
  <c r="H1286" i="19"/>
  <c r="J1288" i="19"/>
  <c r="H1288" i="19"/>
  <c r="J1290" i="19"/>
  <c r="H1290" i="19"/>
  <c r="J1292" i="19"/>
  <c r="H1292" i="19"/>
  <c r="J1294" i="19"/>
  <c r="H1294" i="19"/>
  <c r="J1296" i="19"/>
  <c r="H1296" i="19"/>
  <c r="J1298" i="19"/>
  <c r="H1298" i="19"/>
  <c r="J1300" i="19"/>
  <c r="H1300" i="19"/>
  <c r="J1302" i="19"/>
  <c r="H1302" i="19"/>
  <c r="J1304" i="19"/>
  <c r="H1304" i="19"/>
  <c r="J1306" i="19"/>
  <c r="H1306" i="19"/>
  <c r="J1308" i="19"/>
  <c r="H1308" i="19"/>
  <c r="J1310" i="19"/>
  <c r="H1310" i="19"/>
  <c r="J1312" i="19"/>
  <c r="H1312" i="19"/>
  <c r="J1314" i="19"/>
  <c r="H1314" i="19"/>
  <c r="J1317" i="19"/>
  <c r="H1317" i="19"/>
  <c r="J1319" i="19"/>
  <c r="H1319" i="19"/>
  <c r="J1321" i="19"/>
  <c r="H1321" i="19"/>
  <c r="J1323" i="19"/>
  <c r="H1323" i="19"/>
  <c r="J1325" i="19"/>
  <c r="H1325" i="19"/>
  <c r="J1327" i="19"/>
  <c r="H1327" i="19"/>
  <c r="J1329" i="19"/>
  <c r="H1329" i="19"/>
  <c r="J391" i="19"/>
  <c r="H391" i="19"/>
  <c r="J393" i="19"/>
  <c r="H393" i="19"/>
  <c r="J395" i="19"/>
  <c r="H395" i="19"/>
  <c r="J397" i="19"/>
  <c r="H397" i="19"/>
  <c r="J399" i="19"/>
  <c r="H399" i="19"/>
  <c r="J401" i="19"/>
  <c r="H401" i="19"/>
  <c r="J403" i="19"/>
  <c r="H403" i="19"/>
  <c r="J405" i="19"/>
  <c r="H405" i="19"/>
  <c r="J407" i="19"/>
  <c r="H407" i="19"/>
  <c r="J409" i="19"/>
  <c r="H409" i="19"/>
  <c r="J411" i="19"/>
  <c r="H411" i="19"/>
  <c r="J413" i="19"/>
  <c r="H413" i="19"/>
  <c r="J415" i="19"/>
  <c r="H415" i="19"/>
  <c r="J417" i="19"/>
  <c r="H417" i="19"/>
  <c r="J419" i="19"/>
  <c r="H419" i="19"/>
  <c r="J421" i="19"/>
  <c r="H421" i="19"/>
  <c r="J423" i="19"/>
  <c r="H423" i="19"/>
  <c r="J425" i="19"/>
  <c r="H425" i="19"/>
  <c r="J427" i="19"/>
  <c r="H427" i="19"/>
  <c r="J429" i="19"/>
  <c r="H429" i="19"/>
  <c r="J431" i="19"/>
  <c r="H431" i="19"/>
  <c r="J433" i="19"/>
  <c r="H433" i="19"/>
  <c r="J435" i="19"/>
  <c r="H435" i="19"/>
  <c r="J437" i="19"/>
  <c r="H437" i="19"/>
  <c r="J439" i="19"/>
  <c r="H439" i="19"/>
  <c r="J441" i="19"/>
  <c r="H441" i="19"/>
  <c r="J443" i="19"/>
  <c r="H443" i="19"/>
  <c r="J445" i="19"/>
  <c r="H445" i="19"/>
  <c r="J447" i="19"/>
  <c r="H447" i="19"/>
  <c r="J449" i="19"/>
  <c r="H449" i="19"/>
  <c r="J451" i="19"/>
  <c r="H451" i="19"/>
  <c r="J453" i="19"/>
  <c r="H453" i="19"/>
  <c r="J455" i="19"/>
  <c r="H455" i="19"/>
  <c r="J457" i="19"/>
  <c r="H457" i="19"/>
  <c r="J459" i="19"/>
  <c r="H459" i="19"/>
  <c r="J461" i="19"/>
  <c r="H461" i="19"/>
  <c r="J463" i="19"/>
  <c r="H463" i="19"/>
  <c r="J465" i="19"/>
  <c r="H465" i="19"/>
  <c r="J467" i="19"/>
  <c r="H467" i="19"/>
  <c r="J469" i="19"/>
  <c r="H469" i="19"/>
  <c r="J471" i="19"/>
  <c r="H471" i="19"/>
  <c r="J473" i="19"/>
  <c r="H473" i="19"/>
  <c r="J475" i="19"/>
  <c r="H475" i="19"/>
  <c r="J477" i="19"/>
  <c r="H477" i="19"/>
  <c r="J479" i="19"/>
  <c r="H479" i="19"/>
  <c r="J481" i="19"/>
  <c r="H481" i="19"/>
  <c r="J483" i="19"/>
  <c r="H483" i="19"/>
  <c r="J485" i="19"/>
  <c r="H485" i="19"/>
  <c r="J487" i="19"/>
  <c r="H487" i="19"/>
  <c r="J489" i="19"/>
  <c r="H489" i="19"/>
  <c r="H491" i="19"/>
  <c r="J491" i="19" s="1"/>
  <c r="H493" i="19"/>
  <c r="J493" i="19" s="1"/>
  <c r="H495" i="19"/>
  <c r="J495" i="19" s="1"/>
  <c r="H497" i="19"/>
  <c r="J497" i="19" s="1"/>
  <c r="H499" i="19"/>
  <c r="J499" i="19" s="1"/>
  <c r="H501" i="19"/>
  <c r="J501" i="19" s="1"/>
  <c r="H503" i="19"/>
  <c r="J503" i="19" s="1"/>
  <c r="H505" i="19"/>
  <c r="J505" i="19" s="1"/>
  <c r="H507" i="19"/>
  <c r="J507" i="19" s="1"/>
  <c r="H509" i="19"/>
  <c r="J509" i="19" s="1"/>
  <c r="H511" i="19"/>
  <c r="J511" i="19" s="1"/>
  <c r="H513" i="19"/>
  <c r="J513" i="19" s="1"/>
  <c r="H515" i="19"/>
  <c r="J515" i="19" s="1"/>
  <c r="H517" i="19"/>
  <c r="J517" i="19" s="1"/>
  <c r="H519" i="19"/>
  <c r="J519" i="19" s="1"/>
  <c r="H521" i="19"/>
  <c r="J521" i="19" s="1"/>
  <c r="H523" i="19"/>
  <c r="J523" i="19" s="1"/>
  <c r="H525" i="19"/>
  <c r="J525" i="19" s="1"/>
  <c r="H527" i="19"/>
  <c r="J527" i="19" s="1"/>
  <c r="H529" i="19"/>
  <c r="J529" i="19" s="1"/>
  <c r="H531" i="19"/>
  <c r="J531" i="19" s="1"/>
  <c r="H533" i="19"/>
  <c r="J533" i="19" s="1"/>
  <c r="H535" i="19"/>
  <c r="J535" i="19" s="1"/>
  <c r="H537" i="19"/>
  <c r="J537" i="19" s="1"/>
  <c r="H539" i="19"/>
  <c r="J539" i="19" s="1"/>
  <c r="H541" i="19"/>
  <c r="J541" i="19" s="1"/>
  <c r="H543" i="19"/>
  <c r="J543" i="19" s="1"/>
  <c r="H545" i="19"/>
  <c r="J545" i="19" s="1"/>
  <c r="H547" i="19"/>
  <c r="J547" i="19" s="1"/>
  <c r="H549" i="19"/>
  <c r="J549" i="19" s="1"/>
  <c r="H551" i="19"/>
  <c r="J551" i="19" s="1"/>
  <c r="H553" i="19"/>
  <c r="J553" i="19" s="1"/>
  <c r="H555" i="19"/>
  <c r="J555" i="19" s="1"/>
  <c r="H557" i="19"/>
  <c r="J557" i="19" s="1"/>
  <c r="H559" i="19"/>
  <c r="J559" i="19" s="1"/>
  <c r="H561" i="19"/>
  <c r="J561" i="19" s="1"/>
  <c r="H563" i="19"/>
  <c r="J563" i="19" s="1"/>
  <c r="H565" i="19"/>
  <c r="J565" i="19" s="1"/>
  <c r="H567" i="19"/>
  <c r="J567" i="19" s="1"/>
  <c r="H569" i="19"/>
  <c r="J569" i="19" s="1"/>
  <c r="H571" i="19"/>
  <c r="J571" i="19" s="1"/>
  <c r="H573" i="19"/>
  <c r="J573" i="19" s="1"/>
  <c r="H575" i="19"/>
  <c r="J575" i="19" s="1"/>
  <c r="H577" i="19"/>
  <c r="J577" i="19" s="1"/>
  <c r="H579" i="19"/>
  <c r="J579" i="19" s="1"/>
  <c r="H581" i="19"/>
  <c r="J581" i="19" s="1"/>
  <c r="H583" i="19"/>
  <c r="J583" i="19" s="1"/>
  <c r="H585" i="19"/>
  <c r="J585" i="19" s="1"/>
  <c r="H587" i="19"/>
  <c r="J587" i="19" s="1"/>
  <c r="H589" i="19"/>
  <c r="J589" i="19" s="1"/>
  <c r="H591" i="19"/>
  <c r="J591" i="19" s="1"/>
  <c r="H593" i="19"/>
  <c r="J593" i="19" s="1"/>
  <c r="H595" i="19"/>
  <c r="J595" i="19" s="1"/>
  <c r="H597" i="19"/>
  <c r="J597" i="19" s="1"/>
  <c r="H599" i="19"/>
  <c r="J599" i="19" s="1"/>
  <c r="H601" i="19"/>
  <c r="J601" i="19" s="1"/>
  <c r="H603" i="19"/>
  <c r="J603" i="19" s="1"/>
  <c r="H605" i="19"/>
  <c r="J605" i="19" s="1"/>
  <c r="H607" i="19"/>
  <c r="J607" i="19" s="1"/>
  <c r="H609" i="19"/>
  <c r="J609" i="19" s="1"/>
  <c r="H611" i="19"/>
  <c r="J611" i="19" s="1"/>
  <c r="H613" i="19"/>
  <c r="J613" i="19" s="1"/>
  <c r="H615" i="19"/>
  <c r="J615" i="19" s="1"/>
  <c r="H617" i="19"/>
  <c r="J617" i="19" s="1"/>
  <c r="H619" i="19"/>
  <c r="J619" i="19" s="1"/>
  <c r="H621" i="19"/>
  <c r="J621" i="19" s="1"/>
  <c r="H623" i="19"/>
  <c r="J623" i="19" s="1"/>
  <c r="H625" i="19"/>
  <c r="J625" i="19" s="1"/>
  <c r="H627" i="19"/>
  <c r="J627" i="19" s="1"/>
  <c r="H629" i="19"/>
  <c r="J629" i="19" s="1"/>
  <c r="H631" i="19"/>
  <c r="J631" i="19" s="1"/>
  <c r="H633" i="19"/>
  <c r="J633" i="19" s="1"/>
  <c r="H635" i="19"/>
  <c r="J635" i="19" s="1"/>
  <c r="H637" i="19"/>
  <c r="J637" i="19" s="1"/>
  <c r="H639" i="19"/>
  <c r="J639" i="19" s="1"/>
  <c r="H641" i="19"/>
  <c r="J641" i="19" s="1"/>
  <c r="H643" i="19"/>
  <c r="J643" i="19" s="1"/>
  <c r="H645" i="19"/>
  <c r="J645" i="19" s="1"/>
  <c r="H647" i="19"/>
  <c r="J647" i="19" s="1"/>
  <c r="H649" i="19"/>
  <c r="J649" i="19" s="1"/>
  <c r="H651" i="19"/>
  <c r="J651" i="19" s="1"/>
  <c r="H653" i="19"/>
  <c r="J653" i="19" s="1"/>
  <c r="H655" i="19"/>
  <c r="J655" i="19" s="1"/>
  <c r="H657" i="19"/>
  <c r="J657" i="19" s="1"/>
  <c r="H659" i="19"/>
  <c r="J659" i="19" s="1"/>
  <c r="H661" i="19"/>
  <c r="J661" i="19" s="1"/>
  <c r="H663" i="19"/>
  <c r="J663" i="19" s="1"/>
  <c r="H665" i="19"/>
  <c r="J665" i="19" s="1"/>
  <c r="H667" i="19"/>
  <c r="J667" i="19" s="1"/>
  <c r="H669" i="19"/>
  <c r="J669" i="19" s="1"/>
  <c r="H671" i="19"/>
  <c r="J671" i="19" s="1"/>
  <c r="H673" i="19"/>
  <c r="J673" i="19" s="1"/>
  <c r="H675" i="19"/>
  <c r="J675" i="19" s="1"/>
  <c r="H677" i="19"/>
  <c r="J677" i="19" s="1"/>
  <c r="H679" i="19"/>
  <c r="J679" i="19" s="1"/>
  <c r="H681" i="19"/>
  <c r="J681" i="19" s="1"/>
  <c r="H683" i="19"/>
  <c r="J683" i="19" s="1"/>
  <c r="H685" i="19"/>
  <c r="J685" i="19" s="1"/>
  <c r="H687" i="19"/>
  <c r="J687" i="19" s="1"/>
  <c r="H689" i="19"/>
  <c r="J689" i="19" s="1"/>
  <c r="H691" i="19"/>
  <c r="J691" i="19" s="1"/>
  <c r="H693" i="19"/>
  <c r="J693" i="19" s="1"/>
  <c r="H695" i="19"/>
  <c r="J695" i="19" s="1"/>
  <c r="H697" i="19"/>
  <c r="J697" i="19" s="1"/>
  <c r="H699" i="19"/>
  <c r="J699" i="19" s="1"/>
  <c r="H701" i="19"/>
  <c r="J701" i="19" s="1"/>
  <c r="H703" i="19"/>
  <c r="J703" i="19" s="1"/>
  <c r="H705" i="19"/>
  <c r="J705" i="19" s="1"/>
  <c r="H707" i="19"/>
  <c r="J707" i="19" s="1"/>
  <c r="H709" i="19"/>
  <c r="J709" i="19" s="1"/>
  <c r="H711" i="19"/>
  <c r="J711" i="19" s="1"/>
  <c r="H713" i="19"/>
  <c r="J713" i="19" s="1"/>
  <c r="H715" i="19"/>
  <c r="J715" i="19" s="1"/>
  <c r="H717" i="19"/>
  <c r="J717" i="19" s="1"/>
  <c r="H722" i="19"/>
  <c r="J722" i="19" s="1"/>
  <c r="H724" i="19"/>
  <c r="J724" i="19" s="1"/>
  <c r="H726" i="19"/>
  <c r="J726" i="19" s="1"/>
  <c r="H728" i="19"/>
  <c r="J728" i="19" s="1"/>
  <c r="H730" i="19"/>
  <c r="J730" i="19" s="1"/>
  <c r="H732" i="19"/>
  <c r="J732" i="19" s="1"/>
  <c r="H734" i="19"/>
  <c r="J734" i="19" s="1"/>
  <c r="H736" i="19"/>
  <c r="J736" i="19" s="1"/>
  <c r="H738" i="19"/>
  <c r="J738" i="19" s="1"/>
  <c r="H740" i="19"/>
  <c r="J740" i="19" s="1"/>
  <c r="H742" i="19"/>
  <c r="J742" i="19" s="1"/>
  <c r="H744" i="19"/>
  <c r="J744" i="19" s="1"/>
  <c r="H746" i="19"/>
  <c r="J746" i="19" s="1"/>
  <c r="H748" i="19"/>
  <c r="J748" i="19" s="1"/>
  <c r="H750" i="19"/>
  <c r="J750" i="19" s="1"/>
  <c r="H752" i="19"/>
  <c r="J752" i="19" s="1"/>
  <c r="H754" i="19"/>
  <c r="J754" i="19" s="1"/>
  <c r="H756" i="19"/>
  <c r="J756" i="19" s="1"/>
  <c r="H758" i="19"/>
  <c r="J758" i="19" s="1"/>
  <c r="H760" i="19"/>
  <c r="J760" i="19" s="1"/>
  <c r="H762" i="19"/>
  <c r="J762" i="19" s="1"/>
  <c r="H764" i="19"/>
  <c r="J764" i="19" s="1"/>
  <c r="H766" i="19"/>
  <c r="J766" i="19" s="1"/>
  <c r="H768" i="19"/>
  <c r="J768" i="19" s="1"/>
  <c r="H770" i="19"/>
  <c r="J770" i="19" s="1"/>
  <c r="H772" i="19"/>
  <c r="J772" i="19" s="1"/>
  <c r="H774" i="19"/>
  <c r="J774" i="19" s="1"/>
  <c r="H776" i="19"/>
  <c r="J776" i="19" s="1"/>
  <c r="H778" i="19"/>
  <c r="J778" i="19" s="1"/>
  <c r="H780" i="19"/>
  <c r="J780" i="19" s="1"/>
  <c r="H782" i="19"/>
  <c r="J782" i="19" s="1"/>
  <c r="H784" i="19"/>
  <c r="J784" i="19" s="1"/>
  <c r="H786" i="19"/>
  <c r="J786" i="19" s="1"/>
  <c r="H788" i="19"/>
  <c r="J788" i="19" s="1"/>
  <c r="H790" i="19"/>
  <c r="J790" i="19" s="1"/>
  <c r="H792" i="19"/>
  <c r="J792" i="19" s="1"/>
  <c r="H794" i="19"/>
  <c r="J794" i="19" s="1"/>
  <c r="H796" i="19"/>
  <c r="J796" i="19" s="1"/>
  <c r="H798" i="19"/>
  <c r="J798" i="19" s="1"/>
  <c r="H800" i="19"/>
  <c r="J800" i="19" s="1"/>
  <c r="H802" i="19"/>
  <c r="J802" i="19" s="1"/>
  <c r="H804" i="19"/>
  <c r="J804" i="19" s="1"/>
  <c r="H806" i="19"/>
  <c r="J806" i="19" s="1"/>
  <c r="H808" i="19"/>
  <c r="J808" i="19" s="1"/>
  <c r="H810" i="19"/>
  <c r="J810" i="19" s="1"/>
  <c r="H812" i="19"/>
  <c r="J812" i="19" s="1"/>
  <c r="H814" i="19"/>
  <c r="J814" i="19" s="1"/>
  <c r="H816" i="19"/>
  <c r="J816" i="19" s="1"/>
  <c r="H818" i="19"/>
  <c r="J818" i="19" s="1"/>
  <c r="H820" i="19"/>
  <c r="J820" i="19" s="1"/>
  <c r="H822" i="19"/>
  <c r="J822" i="19" s="1"/>
  <c r="H824" i="19"/>
  <c r="J824" i="19" s="1"/>
  <c r="H826" i="19"/>
  <c r="J826" i="19" s="1"/>
  <c r="H828" i="19"/>
  <c r="J828" i="19" s="1"/>
  <c r="H830" i="19"/>
  <c r="J830" i="19" s="1"/>
  <c r="H832" i="19"/>
  <c r="J832" i="19" s="1"/>
  <c r="H834" i="19"/>
  <c r="J834" i="19" s="1"/>
  <c r="H836" i="19"/>
  <c r="J836" i="19" s="1"/>
  <c r="H838" i="19"/>
  <c r="J838" i="19" s="1"/>
  <c r="H840" i="19"/>
  <c r="J840" i="19" s="1"/>
  <c r="H842" i="19"/>
  <c r="J842" i="19" s="1"/>
  <c r="H844" i="19"/>
  <c r="J844" i="19" s="1"/>
  <c r="H846" i="19"/>
  <c r="J846" i="19" s="1"/>
  <c r="H848" i="19"/>
  <c r="J848" i="19" s="1"/>
  <c r="H850" i="19"/>
  <c r="J850" i="19" s="1"/>
  <c r="H852" i="19"/>
  <c r="J852" i="19" s="1"/>
  <c r="H854" i="19"/>
  <c r="J854" i="19" s="1"/>
  <c r="H856" i="19"/>
  <c r="J856" i="19" s="1"/>
  <c r="H858" i="19"/>
  <c r="J858" i="19" s="1"/>
  <c r="H860" i="19"/>
  <c r="J860" i="19" s="1"/>
  <c r="H862" i="19"/>
  <c r="J862" i="19" s="1"/>
  <c r="H864" i="19"/>
  <c r="J864" i="19" s="1"/>
  <c r="H866" i="19"/>
  <c r="J866" i="19" s="1"/>
  <c r="H868" i="19"/>
  <c r="J868" i="19" s="1"/>
  <c r="H870" i="19"/>
  <c r="J870" i="19" s="1"/>
  <c r="H872" i="19"/>
  <c r="J872" i="19" s="1"/>
  <c r="H874" i="19"/>
  <c r="J874" i="19" s="1"/>
  <c r="H876" i="19"/>
  <c r="J876" i="19" s="1"/>
  <c r="H878" i="19"/>
  <c r="J878" i="19" s="1"/>
  <c r="H880" i="19"/>
  <c r="J880" i="19" s="1"/>
  <c r="H882" i="19"/>
  <c r="J882" i="19" s="1"/>
  <c r="H884" i="19"/>
  <c r="J884" i="19" s="1"/>
  <c r="H886" i="19"/>
  <c r="J886" i="19" s="1"/>
  <c r="H888" i="19"/>
  <c r="J888" i="19" s="1"/>
  <c r="H890" i="19"/>
  <c r="J890" i="19" s="1"/>
  <c r="H892" i="19"/>
  <c r="J892" i="19" s="1"/>
  <c r="H894" i="19"/>
  <c r="J894" i="19" s="1"/>
  <c r="H899" i="19"/>
  <c r="J899" i="19" s="1"/>
  <c r="H900" i="19"/>
  <c r="J900" i="19" s="1"/>
  <c r="H902" i="19"/>
  <c r="J902" i="19" s="1"/>
  <c r="H904" i="19"/>
  <c r="J904" i="19" s="1"/>
  <c r="H906" i="19"/>
  <c r="J906" i="19" s="1"/>
  <c r="H908" i="19"/>
  <c r="J908" i="19" s="1"/>
  <c r="H910" i="19"/>
  <c r="J910" i="19" s="1"/>
  <c r="H912" i="19"/>
  <c r="J912" i="19" s="1"/>
  <c r="H914" i="19"/>
  <c r="J914" i="19" s="1"/>
  <c r="H916" i="19"/>
  <c r="J916" i="19" s="1"/>
  <c r="H918" i="19"/>
  <c r="J918" i="19" s="1"/>
  <c r="H921" i="19"/>
  <c r="J921" i="19" s="1"/>
  <c r="H923" i="19"/>
  <c r="J923" i="19" s="1"/>
  <c r="H925" i="19"/>
  <c r="J925" i="19" s="1"/>
  <c r="H927" i="19"/>
  <c r="J927" i="19" s="1"/>
  <c r="H929" i="19"/>
  <c r="J929" i="19" s="1"/>
  <c r="H931" i="19"/>
  <c r="J931" i="19" s="1"/>
  <c r="H933" i="19"/>
  <c r="J933" i="19" s="1"/>
  <c r="H935" i="19"/>
  <c r="J935" i="19" s="1"/>
  <c r="H937" i="19"/>
  <c r="J937" i="19" s="1"/>
  <c r="H939" i="19"/>
  <c r="J939" i="19" s="1"/>
  <c r="H941" i="19"/>
  <c r="J941" i="19" s="1"/>
  <c r="H943" i="19"/>
  <c r="J943" i="19" s="1"/>
  <c r="H945" i="19"/>
  <c r="J945" i="19" s="1"/>
  <c r="H947" i="19"/>
  <c r="J947" i="19" s="1"/>
  <c r="L949" i="19"/>
  <c r="J952" i="19"/>
  <c r="H952" i="19"/>
  <c r="J954" i="19"/>
  <c r="H954" i="19"/>
  <c r="J956" i="19"/>
  <c r="H956" i="19"/>
  <c r="J958" i="19"/>
  <c r="H958" i="19"/>
  <c r="J960" i="19"/>
  <c r="H960" i="19"/>
  <c r="J962" i="19"/>
  <c r="H962" i="19"/>
  <c r="J966" i="19"/>
  <c r="H966" i="19"/>
  <c r="J968" i="19"/>
  <c r="H968" i="19"/>
  <c r="J970" i="19"/>
  <c r="H970" i="19"/>
  <c r="J972" i="19"/>
  <c r="H972" i="19"/>
  <c r="J974" i="19"/>
  <c r="H974" i="19"/>
  <c r="J976" i="19"/>
  <c r="H976" i="19"/>
  <c r="J978" i="19"/>
  <c r="H978" i="19"/>
  <c r="J980" i="19"/>
  <c r="H980" i="19"/>
  <c r="J982" i="19"/>
  <c r="H982" i="19"/>
  <c r="J984" i="19"/>
  <c r="H984" i="19"/>
  <c r="J986" i="19"/>
  <c r="H986" i="19"/>
  <c r="J988" i="19"/>
  <c r="H988" i="19"/>
  <c r="J990" i="19"/>
  <c r="H990" i="19"/>
  <c r="J992" i="19"/>
  <c r="H992" i="19"/>
  <c r="J994" i="19"/>
  <c r="H994" i="19"/>
  <c r="J996" i="19"/>
  <c r="H996" i="19"/>
  <c r="J998" i="19"/>
  <c r="H998" i="19"/>
  <c r="J1000" i="19"/>
  <c r="H1000" i="19"/>
  <c r="J1002" i="19"/>
  <c r="H1002" i="19"/>
  <c r="J1004" i="19"/>
  <c r="H1004" i="19"/>
  <c r="J1006" i="19"/>
  <c r="H1006" i="19"/>
  <c r="J1008" i="19"/>
  <c r="H1008" i="19"/>
  <c r="J1010" i="19"/>
  <c r="H1010" i="19"/>
  <c r="J1012" i="19"/>
  <c r="H1012" i="19"/>
  <c r="J1014" i="19"/>
  <c r="H1014" i="19"/>
  <c r="J1016" i="19"/>
  <c r="H1016" i="19"/>
  <c r="J1018" i="19"/>
  <c r="H1018" i="19"/>
  <c r="J1020" i="19"/>
  <c r="H1020" i="19"/>
  <c r="J1022" i="19"/>
  <c r="H1022" i="19"/>
  <c r="J1024" i="19"/>
  <c r="H1024" i="19"/>
  <c r="J1026" i="19"/>
  <c r="H1026" i="19"/>
  <c r="J1028" i="19"/>
  <c r="H1028" i="19"/>
  <c r="J1030" i="19"/>
  <c r="H1030" i="19"/>
  <c r="J1032" i="19"/>
  <c r="H1032" i="19"/>
  <c r="J1034" i="19"/>
  <c r="H1034" i="19"/>
  <c r="J1036" i="19"/>
  <c r="H1036" i="19"/>
  <c r="J1038" i="19"/>
  <c r="H1038" i="19"/>
  <c r="J1040" i="19"/>
  <c r="H1040" i="19"/>
  <c r="J1042" i="19"/>
  <c r="H1042" i="19"/>
  <c r="J1044" i="19"/>
  <c r="H1044" i="19"/>
  <c r="J1046" i="19"/>
  <c r="H1046" i="19"/>
  <c r="J1048" i="19"/>
  <c r="H1048" i="19"/>
  <c r="J1050" i="19"/>
  <c r="H1050" i="19"/>
  <c r="J1052" i="19"/>
  <c r="H1052" i="19"/>
  <c r="J1054" i="19"/>
  <c r="H1054" i="19"/>
  <c r="J1056" i="19"/>
  <c r="H1056" i="19"/>
  <c r="J1058" i="19"/>
  <c r="H1058" i="19"/>
  <c r="J1060" i="19"/>
  <c r="H1060" i="19"/>
  <c r="J1062" i="19"/>
  <c r="H1062" i="19"/>
  <c r="J1064" i="19"/>
  <c r="H1064" i="19"/>
  <c r="J1066" i="19"/>
  <c r="H1066" i="19"/>
  <c r="J1068" i="19"/>
  <c r="H1068" i="19"/>
  <c r="J1070" i="19"/>
  <c r="H1070" i="19"/>
  <c r="H1072" i="19"/>
  <c r="J1072" i="19" s="1"/>
  <c r="J1074" i="19"/>
  <c r="H1074" i="19"/>
  <c r="J1076" i="19"/>
  <c r="H1076" i="19"/>
  <c r="J1078" i="19"/>
  <c r="H1078" i="19"/>
  <c r="J1080" i="19"/>
  <c r="H1080" i="19"/>
  <c r="J1082" i="19"/>
  <c r="H1082" i="19"/>
  <c r="J1084" i="19"/>
  <c r="H1084" i="19"/>
  <c r="J1086" i="19"/>
  <c r="H1086" i="19"/>
  <c r="J1088" i="19"/>
  <c r="H1088" i="19"/>
  <c r="J1090" i="19"/>
  <c r="H1090" i="19"/>
  <c r="J1092" i="19"/>
  <c r="H1092" i="19"/>
  <c r="H1094" i="19"/>
  <c r="J1094" i="19" s="1"/>
  <c r="H1096" i="19"/>
  <c r="J1096" i="19" s="1"/>
  <c r="H1098" i="19"/>
  <c r="J1098" i="19" s="1"/>
  <c r="J1100" i="19"/>
  <c r="H1100" i="19"/>
  <c r="J1102" i="19"/>
  <c r="H1102" i="19"/>
  <c r="J1104" i="19"/>
  <c r="H1104" i="19"/>
  <c r="J1106" i="19"/>
  <c r="H1106" i="19"/>
  <c r="J1108" i="19"/>
  <c r="H1108" i="19"/>
  <c r="J1110" i="19"/>
  <c r="H1110" i="19"/>
  <c r="J1112" i="19"/>
  <c r="H1112" i="19"/>
  <c r="J1114" i="19"/>
  <c r="H1114" i="19"/>
  <c r="J1116" i="19"/>
  <c r="H1116" i="19"/>
  <c r="J1118" i="19"/>
  <c r="H1118" i="19"/>
  <c r="J1120" i="19"/>
  <c r="H1120" i="19"/>
  <c r="J1122" i="19"/>
  <c r="H1122" i="19"/>
  <c r="J1124" i="19"/>
  <c r="H1124" i="19"/>
  <c r="J1126" i="19"/>
  <c r="H1126" i="19"/>
  <c r="J1128" i="19"/>
  <c r="H1128" i="19"/>
  <c r="H1130" i="19"/>
  <c r="J1130" i="19" s="1"/>
  <c r="H1132" i="19"/>
  <c r="J1132" i="19" s="1"/>
  <c r="J1134" i="19"/>
  <c r="H1134" i="19"/>
  <c r="J1136" i="19"/>
  <c r="H1136" i="19"/>
  <c r="J1138" i="19"/>
  <c r="H1138" i="19"/>
  <c r="J1140" i="19"/>
  <c r="H1140" i="19"/>
  <c r="J1142" i="19"/>
  <c r="H1142" i="19"/>
  <c r="J1144" i="19"/>
  <c r="H1144" i="19"/>
  <c r="J1146" i="19"/>
  <c r="H1146" i="19"/>
  <c r="J1148" i="19"/>
  <c r="H1148" i="19"/>
  <c r="J1150" i="19"/>
  <c r="H1150" i="19"/>
  <c r="J1152" i="19"/>
  <c r="H1152" i="19"/>
  <c r="J1154" i="19"/>
  <c r="H1154" i="19"/>
  <c r="J1156" i="19"/>
  <c r="H1156" i="19"/>
  <c r="H1158" i="19"/>
  <c r="J1158" i="19" s="1"/>
  <c r="H1160" i="19"/>
  <c r="J1160" i="19" s="1"/>
  <c r="H1162" i="19"/>
  <c r="J1162" i="19" s="1"/>
  <c r="J1164" i="19"/>
  <c r="H1164" i="19"/>
  <c r="J1166" i="19"/>
  <c r="H1166" i="19"/>
  <c r="J1168" i="19"/>
  <c r="H1168" i="19"/>
  <c r="J1170" i="19"/>
  <c r="H1170" i="19"/>
  <c r="J1172" i="19"/>
  <c r="H1172" i="19"/>
  <c r="J1174" i="19"/>
  <c r="H1174" i="19"/>
  <c r="H1176" i="19"/>
  <c r="J1176" i="19" s="1"/>
  <c r="H1178" i="19"/>
  <c r="J1178" i="19" s="1"/>
  <c r="J1180" i="19"/>
  <c r="H1180" i="19"/>
  <c r="J1182" i="19"/>
  <c r="H1182" i="19"/>
  <c r="J1184" i="19"/>
  <c r="H1184" i="19"/>
  <c r="J1186" i="19"/>
  <c r="H1186" i="19"/>
  <c r="J1188" i="19"/>
  <c r="H1188" i="19"/>
  <c r="J1190" i="19"/>
  <c r="H1190" i="19"/>
  <c r="J1193" i="19"/>
  <c r="H1193" i="19"/>
  <c r="J1195" i="19"/>
  <c r="H1195" i="19"/>
  <c r="J1197" i="19"/>
  <c r="H1197" i="19"/>
  <c r="J1199" i="19"/>
  <c r="H1199" i="19"/>
  <c r="J1201" i="19"/>
  <c r="H1201" i="19"/>
  <c r="J1203" i="19"/>
  <c r="H1203" i="19"/>
  <c r="J1205" i="19"/>
  <c r="H1205" i="19"/>
  <c r="J1207" i="19"/>
  <c r="H1207" i="19"/>
  <c r="J1209" i="19"/>
  <c r="H1209" i="19"/>
  <c r="J1211" i="19"/>
  <c r="H1211" i="19"/>
  <c r="J1213" i="19"/>
  <c r="H1213" i="19"/>
  <c r="J1215" i="19"/>
  <c r="H1215" i="19"/>
  <c r="J1217" i="19"/>
  <c r="H1217" i="19"/>
  <c r="J1219" i="19"/>
  <c r="H1219" i="19"/>
  <c r="H1221" i="19"/>
  <c r="J1221" i="19" s="1"/>
  <c r="H1223" i="19"/>
  <c r="J1223" i="19" s="1"/>
  <c r="H1225" i="19"/>
  <c r="J1225" i="19" s="1"/>
  <c r="H1227" i="19"/>
  <c r="J1227" i="19" s="1"/>
  <c r="H1229" i="19"/>
  <c r="J1229" i="19" s="1"/>
  <c r="H1231" i="19"/>
  <c r="J1231" i="19" s="1"/>
  <c r="H1233" i="19"/>
  <c r="J1233" i="19" s="1"/>
  <c r="H1235" i="19"/>
  <c r="J1235" i="19" s="1"/>
  <c r="H1237" i="19"/>
  <c r="J1237" i="19" s="1"/>
  <c r="H1239" i="19"/>
  <c r="J1239" i="19" s="1"/>
  <c r="H1241" i="19"/>
  <c r="J1241" i="19" s="1"/>
  <c r="H1243" i="19"/>
  <c r="J1243" i="19" s="1"/>
  <c r="H1245" i="19"/>
  <c r="J1245" i="19" s="1"/>
  <c r="H1247" i="19"/>
  <c r="J1247" i="19" s="1"/>
  <c r="H1249" i="19"/>
  <c r="J1249" i="19" s="1"/>
  <c r="H1251" i="19"/>
  <c r="J1251" i="19" s="1"/>
  <c r="H1253" i="19"/>
  <c r="J1253" i="19" s="1"/>
  <c r="H1255" i="19"/>
  <c r="J1255" i="19" s="1"/>
  <c r="H1257" i="19"/>
  <c r="J1257" i="19" s="1"/>
  <c r="H1259" i="19"/>
  <c r="J1259" i="19" s="1"/>
  <c r="H1261" i="19"/>
  <c r="J1261" i="19" s="1"/>
  <c r="H1263" i="19"/>
  <c r="J1263" i="19" s="1"/>
  <c r="H1265" i="19"/>
  <c r="J1265" i="19" s="1"/>
  <c r="H1267" i="19"/>
  <c r="J1267" i="19" s="1"/>
  <c r="H1269" i="19"/>
  <c r="J1269" i="19" s="1"/>
  <c r="H1271" i="19"/>
  <c r="J1271" i="19" s="1"/>
  <c r="H1273" i="19"/>
  <c r="J1273" i="19" s="1"/>
  <c r="H1275" i="19"/>
  <c r="J1275" i="19" s="1"/>
  <c r="H1277" i="19"/>
  <c r="J1277" i="19" s="1"/>
  <c r="H1279" i="19"/>
  <c r="J1279" i="19" s="1"/>
  <c r="H1281" i="19"/>
  <c r="J1281" i="19" s="1"/>
  <c r="H1283" i="19"/>
  <c r="J1283" i="19" s="1"/>
  <c r="H1285" i="19"/>
  <c r="J1285" i="19" s="1"/>
  <c r="H1287" i="19"/>
  <c r="J1287" i="19" s="1"/>
  <c r="H1289" i="19"/>
  <c r="J1289" i="19" s="1"/>
  <c r="H1291" i="19"/>
  <c r="J1291" i="19" s="1"/>
  <c r="H1293" i="19"/>
  <c r="J1293" i="19" s="1"/>
  <c r="H1295" i="19"/>
  <c r="J1295" i="19" s="1"/>
  <c r="H1297" i="19"/>
  <c r="J1297" i="19" s="1"/>
  <c r="H1299" i="19"/>
  <c r="J1299" i="19" s="1"/>
  <c r="H1301" i="19"/>
  <c r="J1301" i="19" s="1"/>
  <c r="H1303" i="19"/>
  <c r="J1303" i="19" s="1"/>
  <c r="H1305" i="19"/>
  <c r="J1305" i="19" s="1"/>
  <c r="H1307" i="19"/>
  <c r="J1307" i="19" s="1"/>
  <c r="H1309" i="19"/>
  <c r="J1309" i="19" s="1"/>
  <c r="H1311" i="19"/>
  <c r="J1311" i="19" s="1"/>
  <c r="H1313" i="19"/>
  <c r="J1313" i="19" s="1"/>
  <c r="H1316" i="19"/>
  <c r="J1316" i="19" s="1"/>
  <c r="H1318" i="19"/>
  <c r="J1318" i="19" s="1"/>
  <c r="H1320" i="19"/>
  <c r="J1320" i="19" s="1"/>
  <c r="H1322" i="19"/>
  <c r="J1322" i="19" s="1"/>
  <c r="H1324" i="19"/>
  <c r="J1324" i="19" s="1"/>
  <c r="H1326" i="19"/>
  <c r="J1326" i="19" s="1"/>
  <c r="H1328" i="19"/>
  <c r="J1328" i="19" s="1"/>
  <c r="J1333" i="19"/>
  <c r="J1335" i="19"/>
  <c r="J1337" i="19"/>
  <c r="J1339" i="19"/>
  <c r="J1341" i="19"/>
  <c r="J1343" i="19"/>
  <c r="J1345" i="19"/>
  <c r="J1347" i="19"/>
  <c r="J1349" i="19"/>
  <c r="J1351" i="19"/>
  <c r="J1353" i="19"/>
  <c r="J1355" i="19"/>
  <c r="J1357" i="19"/>
  <c r="J1359" i="19"/>
  <c r="J1361" i="19"/>
  <c r="J1363" i="19"/>
  <c r="J1365" i="19"/>
  <c r="J1367" i="19"/>
  <c r="J1369" i="19"/>
  <c r="J1371" i="19"/>
  <c r="J1373" i="19"/>
  <c r="J1375" i="19"/>
  <c r="J1377" i="19"/>
  <c r="J1379" i="19"/>
  <c r="J1381" i="19"/>
  <c r="J1383" i="19"/>
  <c r="J1388" i="19"/>
  <c r="J1390" i="19"/>
  <c r="J1392" i="19"/>
  <c r="J1394" i="19"/>
  <c r="J1396" i="19"/>
  <c r="J1398" i="19"/>
  <c r="J1400" i="19"/>
  <c r="J1402" i="19"/>
  <c r="J1404" i="19"/>
  <c r="J1406" i="19"/>
  <c r="J1408" i="19"/>
  <c r="J1410" i="19"/>
  <c r="J1412" i="19"/>
  <c r="J1414" i="19"/>
  <c r="J1416" i="19"/>
  <c r="J1418" i="19"/>
  <c r="J1420" i="19"/>
  <c r="J1422" i="19"/>
  <c r="J1457" i="19"/>
  <c r="J1458" i="19"/>
  <c r="J1459" i="19"/>
  <c r="J1460" i="19"/>
  <c r="J1461" i="19"/>
  <c r="J1462" i="19"/>
  <c r="J1464" i="19"/>
  <c r="J1466" i="19"/>
  <c r="J1468" i="19"/>
  <c r="J1470" i="19"/>
  <c r="J1472" i="19"/>
  <c r="J1474" i="19"/>
  <c r="J1476" i="19"/>
  <c r="J1478" i="19"/>
  <c r="J1480" i="19"/>
  <c r="J1482" i="19"/>
  <c r="J1484" i="19"/>
  <c r="J1486" i="19"/>
  <c r="J1488" i="19"/>
  <c r="J1490" i="19"/>
  <c r="J1334" i="19"/>
  <c r="J1336" i="19"/>
  <c r="J1338" i="19"/>
  <c r="J1340" i="19"/>
  <c r="J1342" i="19"/>
  <c r="J1344" i="19"/>
  <c r="J1346" i="19"/>
  <c r="J1348" i="19"/>
  <c r="J1350" i="19"/>
  <c r="J1352" i="19"/>
  <c r="J1354" i="19"/>
  <c r="J1356" i="19"/>
  <c r="J1358" i="19"/>
  <c r="J1360" i="19"/>
  <c r="J1362" i="19"/>
  <c r="J1364" i="19"/>
  <c r="J1366" i="19"/>
  <c r="J1368" i="19"/>
  <c r="J1370" i="19"/>
  <c r="J1372" i="19"/>
  <c r="J1374" i="19"/>
  <c r="J1376" i="19"/>
  <c r="J1378" i="19"/>
  <c r="J1380" i="19"/>
  <c r="J1382" i="19"/>
  <c r="J1384" i="19"/>
  <c r="J1389" i="19"/>
  <c r="J1391" i="19"/>
  <c r="J1393" i="19"/>
  <c r="J1395" i="19"/>
  <c r="J1397" i="19"/>
  <c r="J1399" i="19"/>
  <c r="J1401" i="19"/>
  <c r="J1403" i="19"/>
  <c r="J1405" i="19"/>
  <c r="J1407" i="19"/>
  <c r="J1409" i="19"/>
  <c r="J1411" i="19"/>
  <c r="J1413" i="19"/>
  <c r="J1415" i="19"/>
  <c r="J1417" i="19"/>
  <c r="J1419" i="19"/>
  <c r="J1421" i="19"/>
  <c r="J1423" i="19"/>
  <c r="J1427" i="19"/>
  <c r="J1428" i="19"/>
  <c r="J1429" i="19"/>
  <c r="J1430" i="19"/>
  <c r="J1431" i="19"/>
  <c r="J1432" i="19"/>
  <c r="J1433" i="19"/>
  <c r="J1434" i="19"/>
  <c r="J1435" i="19"/>
  <c r="J1436" i="19"/>
  <c r="J1437" i="19"/>
  <c r="J1438" i="19"/>
  <c r="J1439" i="19"/>
  <c r="J1440" i="19"/>
  <c r="J1441" i="19"/>
  <c r="J1442" i="19"/>
  <c r="J1443" i="19"/>
  <c r="J1444" i="19"/>
  <c r="J1445" i="19"/>
  <c r="J1446" i="19"/>
  <c r="J1447" i="19"/>
  <c r="J1448" i="19"/>
  <c r="J1449" i="19"/>
  <c r="J1450" i="19"/>
  <c r="J1451" i="19"/>
  <c r="J1452" i="19"/>
  <c r="J1453" i="19"/>
  <c r="J1454" i="19"/>
  <c r="J1455" i="19"/>
  <c r="J1463" i="19"/>
  <c r="J1465" i="19"/>
  <c r="J1467" i="19"/>
  <c r="J1469" i="19"/>
  <c r="J1471" i="19"/>
  <c r="J1473" i="19"/>
  <c r="J1475" i="19"/>
  <c r="J1477" i="19"/>
  <c r="J1479" i="19"/>
  <c r="J1481" i="19"/>
  <c r="J1483" i="19"/>
  <c r="J1485" i="19"/>
  <c r="J1487" i="19"/>
  <c r="J1489" i="19"/>
  <c r="G389" i="19"/>
  <c r="H389" i="19" s="1"/>
  <c r="F718" i="19"/>
  <c r="G720" i="19"/>
  <c r="H720" i="19" s="1"/>
  <c r="F896" i="19"/>
  <c r="G898" i="19"/>
  <c r="H898" i="19" s="1"/>
  <c r="F963" i="19"/>
  <c r="G1332" i="19"/>
  <c r="H1332" i="19" s="1"/>
  <c r="H1385" i="19" s="1"/>
  <c r="F1385" i="19"/>
  <c r="G6" i="19"/>
  <c r="H6" i="19" s="1"/>
  <c r="F387" i="19"/>
  <c r="G965" i="19"/>
  <c r="H965" i="19" s="1"/>
  <c r="F1330" i="19"/>
  <c r="J1426" i="19"/>
  <c r="J1491" i="19" s="1"/>
  <c r="H1491" i="19"/>
  <c r="J22" i="19"/>
  <c r="J36" i="19"/>
  <c r="J51" i="19"/>
  <c r="J60" i="19"/>
  <c r="J68" i="19"/>
  <c r="J74" i="19"/>
  <c r="J80" i="19"/>
  <c r="J86" i="19"/>
  <c r="J92" i="19"/>
  <c r="J108" i="19"/>
  <c r="J12" i="19"/>
  <c r="J20" i="19"/>
  <c r="J28" i="19"/>
  <c r="J35" i="19"/>
  <c r="J39" i="19"/>
  <c r="J50" i="19"/>
  <c r="J54" i="19"/>
  <c r="J61" i="19"/>
  <c r="J65" i="19"/>
  <c r="J69" i="19"/>
  <c r="J73" i="19"/>
  <c r="J77" i="19"/>
  <c r="J81" i="19"/>
  <c r="J85" i="19"/>
  <c r="J87" i="19"/>
  <c r="J91" i="19"/>
  <c r="J95" i="19"/>
  <c r="J99" i="19"/>
  <c r="J103" i="19"/>
  <c r="J107" i="19"/>
  <c r="J111" i="19"/>
  <c r="J115" i="19"/>
  <c r="J119" i="19"/>
  <c r="J123" i="19"/>
  <c r="J127" i="19"/>
  <c r="J129" i="19"/>
  <c r="J133" i="19"/>
  <c r="J137" i="19"/>
  <c r="J141" i="19"/>
  <c r="J145" i="19"/>
  <c r="J149" i="19"/>
  <c r="J153" i="19"/>
  <c r="J157" i="19"/>
  <c r="J159" i="19"/>
  <c r="J163" i="19"/>
  <c r="J165" i="19"/>
  <c r="J167" i="19"/>
  <c r="J169" i="19"/>
  <c r="J171" i="19"/>
  <c r="J173" i="19"/>
  <c r="J175" i="19"/>
  <c r="J179" i="19"/>
  <c r="J181" i="19"/>
  <c r="J183" i="19"/>
  <c r="J185" i="19"/>
  <c r="J203" i="19"/>
  <c r="J207" i="19"/>
  <c r="J211" i="19"/>
  <c r="J215" i="19"/>
  <c r="J219" i="19"/>
  <c r="J223" i="19"/>
  <c r="J227" i="19"/>
  <c r="J231" i="19"/>
  <c r="J235" i="19"/>
  <c r="J239" i="19"/>
  <c r="J243" i="19"/>
  <c r="J247" i="19"/>
  <c r="J251" i="19"/>
  <c r="J259" i="19"/>
  <c r="J267" i="19"/>
  <c r="J275" i="19"/>
  <c r="J283" i="19"/>
  <c r="J291" i="19"/>
  <c r="J299" i="19"/>
  <c r="J307" i="19"/>
  <c r="J315" i="19"/>
  <c r="J323" i="19"/>
  <c r="J331" i="19"/>
  <c r="J339" i="19"/>
  <c r="J347" i="19"/>
  <c r="J355" i="19"/>
  <c r="J363" i="19"/>
  <c r="J371" i="19"/>
  <c r="J379" i="19"/>
  <c r="J13" i="19"/>
  <c r="J21" i="19"/>
  <c r="J29" i="19"/>
  <c r="J33" i="19"/>
  <c r="J40" i="19"/>
  <c r="J42" i="19"/>
  <c r="J44" i="19"/>
  <c r="J46" i="19"/>
  <c r="J57" i="19"/>
  <c r="J188" i="19"/>
  <c r="J191" i="19"/>
  <c r="J193" i="19"/>
  <c r="J195" i="19"/>
  <c r="J197" i="19"/>
  <c r="J199" i="19"/>
  <c r="J201" i="19"/>
  <c r="J204" i="19"/>
  <c r="J208" i="19"/>
  <c r="J212" i="19"/>
  <c r="J216" i="19"/>
  <c r="J220" i="19"/>
  <c r="J224" i="19"/>
  <c r="J228" i="19"/>
  <c r="J232" i="19"/>
  <c r="J236" i="19"/>
  <c r="J240" i="19"/>
  <c r="J244" i="19"/>
  <c r="J248" i="19"/>
  <c r="J256" i="19"/>
  <c r="J260" i="19"/>
  <c r="J264" i="19"/>
  <c r="J272" i="19"/>
  <c r="J276" i="19"/>
  <c r="J280" i="19"/>
  <c r="J288" i="19"/>
  <c r="J292" i="19"/>
  <c r="J296" i="19"/>
  <c r="J304" i="19"/>
  <c r="J308" i="19"/>
  <c r="J312" i="19"/>
  <c r="J320" i="19"/>
  <c r="J324" i="19"/>
  <c r="J328" i="19"/>
  <c r="J336" i="19"/>
  <c r="J340" i="19"/>
  <c r="J344" i="19"/>
  <c r="J352" i="19"/>
  <c r="J356" i="19"/>
  <c r="J360" i="19"/>
  <c r="J368" i="19"/>
  <c r="J372" i="19"/>
  <c r="J376" i="19"/>
  <c r="J384" i="19"/>
  <c r="I390" i="19"/>
  <c r="I519" i="19"/>
  <c r="I527" i="19"/>
  <c r="I535" i="19"/>
  <c r="I543" i="19"/>
  <c r="I559" i="19"/>
  <c r="I575" i="19"/>
  <c r="I583" i="19"/>
  <c r="I591" i="19"/>
  <c r="I599" i="19"/>
  <c r="I607" i="19"/>
  <c r="I623" i="19"/>
  <c r="I639" i="19"/>
  <c r="I647" i="19"/>
  <c r="I714" i="19"/>
  <c r="I827" i="19"/>
  <c r="I843" i="19"/>
  <c r="I851" i="19"/>
  <c r="I875" i="19"/>
  <c r="I883" i="19"/>
  <c r="I919" i="19"/>
  <c r="I958" i="19"/>
  <c r="I1030" i="19"/>
  <c r="I1046" i="19"/>
  <c r="I1062" i="19"/>
  <c r="I1070" i="19"/>
  <c r="I1085" i="19"/>
  <c r="I1093" i="19"/>
  <c r="I1101" i="19"/>
  <c r="I1109" i="19"/>
  <c r="I1117" i="19"/>
  <c r="I1125" i="19"/>
  <c r="I1133" i="19"/>
  <c r="I1141" i="19"/>
  <c r="I1149" i="19"/>
  <c r="I1163" i="19"/>
  <c r="I1179" i="19"/>
  <c r="I1257" i="19"/>
  <c r="I1319" i="19"/>
  <c r="I1405" i="19"/>
  <c r="L1405" i="19" s="1"/>
  <c r="I1414" i="19"/>
  <c r="I1445" i="19"/>
  <c r="L1445" i="19" s="1"/>
  <c r="I1448" i="19"/>
  <c r="I1453" i="19"/>
  <c r="L1453" i="19" s="1"/>
  <c r="I1458" i="19"/>
  <c r="I1461" i="19"/>
  <c r="L1461" i="19" s="1"/>
  <c r="I1468" i="19"/>
  <c r="L1468" i="19" s="1"/>
  <c r="I1470" i="19"/>
  <c r="L1470" i="19" s="1"/>
  <c r="I1475" i="19"/>
  <c r="I1477" i="19"/>
  <c r="L1477" i="19" s="1"/>
  <c r="I1484" i="19"/>
  <c r="L1484" i="19" s="1"/>
  <c r="I1486" i="19"/>
  <c r="L1486" i="19" s="1"/>
  <c r="J14" i="19"/>
  <c r="J30" i="19"/>
  <c r="J49" i="19"/>
  <c r="J66" i="19"/>
  <c r="J76" i="19"/>
  <c r="J82" i="19"/>
  <c r="J88" i="19"/>
  <c r="J94" i="19"/>
  <c r="J98" i="19"/>
  <c r="J102" i="19"/>
  <c r="J110" i="19"/>
  <c r="J114" i="19"/>
  <c r="J118" i="19"/>
  <c r="J122" i="19"/>
  <c r="J126" i="19"/>
  <c r="J130" i="19"/>
  <c r="J134" i="19"/>
  <c r="J138" i="19"/>
  <c r="J142" i="19"/>
  <c r="J146" i="19"/>
  <c r="J152" i="19"/>
  <c r="J156" i="19"/>
  <c r="J160" i="19"/>
  <c r="J164" i="19"/>
  <c r="J168" i="19"/>
  <c r="J172" i="19"/>
  <c r="J176" i="19"/>
  <c r="J180" i="19"/>
  <c r="J184" i="19"/>
  <c r="J189" i="19"/>
  <c r="J205" i="19"/>
  <c r="J213" i="19"/>
  <c r="J221" i="19"/>
  <c r="J233" i="19"/>
  <c r="J241" i="19"/>
  <c r="J249" i="19"/>
  <c r="J257" i="19"/>
  <c r="J265" i="19"/>
  <c r="J273" i="19"/>
  <c r="J281" i="19"/>
  <c r="J289" i="19"/>
  <c r="J297" i="19"/>
  <c r="J305" i="19"/>
  <c r="J313" i="19"/>
  <c r="J321" i="19"/>
  <c r="J329" i="19"/>
  <c r="J337" i="19"/>
  <c r="J345" i="19"/>
  <c r="J357" i="19"/>
  <c r="J361" i="19"/>
  <c r="J365" i="19"/>
  <c r="J373" i="19"/>
  <c r="J381" i="19"/>
  <c r="I512" i="19"/>
  <c r="I520" i="19"/>
  <c r="I528" i="19"/>
  <c r="I536" i="19"/>
  <c r="I544" i="19"/>
  <c r="I560" i="19"/>
  <c r="I580" i="19"/>
  <c r="I596" i="19"/>
  <c r="I604" i="19"/>
  <c r="I612" i="19"/>
  <c r="I620" i="19"/>
  <c r="I628" i="19"/>
  <c r="I644" i="19"/>
  <c r="I828" i="19"/>
  <c r="I916" i="19"/>
  <c r="I931" i="19"/>
  <c r="I955" i="19"/>
  <c r="I959" i="19"/>
  <c r="I1043" i="19"/>
  <c r="I1059" i="19"/>
  <c r="I1075" i="19"/>
  <c r="I1098" i="19"/>
  <c r="I1106" i="19"/>
  <c r="I1130" i="19"/>
  <c r="I1138" i="19"/>
  <c r="I1153" i="19"/>
  <c r="I1158" i="19"/>
  <c r="I1174" i="19"/>
  <c r="I1190" i="19"/>
  <c r="I1254" i="19"/>
  <c r="I1262" i="19"/>
  <c r="G1387" i="19"/>
  <c r="H1387" i="19" s="1"/>
  <c r="I1409" i="19"/>
  <c r="L1409" i="19" s="1"/>
  <c r="I1412" i="19"/>
  <c r="L1412" i="19" s="1"/>
  <c r="I1420" i="19"/>
  <c r="L1420" i="19" s="1"/>
  <c r="I1429" i="19"/>
  <c r="L1429" i="19" s="1"/>
  <c r="I1432" i="19"/>
  <c r="L1432" i="19" s="1"/>
  <c r="I1442" i="19"/>
  <c r="I1450" i="19"/>
  <c r="L1450" i="19" s="1"/>
  <c r="I1464" i="19"/>
  <c r="L1464" i="19" s="1"/>
  <c r="I1471" i="19"/>
  <c r="L1471" i="19" s="1"/>
  <c r="I1473" i="19"/>
  <c r="L1473" i="19" s="1"/>
  <c r="I1480" i="19"/>
  <c r="L1480" i="19" s="1"/>
  <c r="I1487" i="19"/>
  <c r="I1489" i="19"/>
  <c r="L1489" i="19" s="1"/>
  <c r="J10" i="19"/>
  <c r="J26" i="19"/>
  <c r="J38" i="19"/>
  <c r="J53" i="19"/>
  <c r="J62" i="19"/>
  <c r="J70" i="19"/>
  <c r="J78" i="19"/>
  <c r="J90" i="19"/>
  <c r="J96" i="19"/>
  <c r="J100" i="19"/>
  <c r="J106" i="19"/>
  <c r="J112" i="19"/>
  <c r="J116" i="19"/>
  <c r="J120" i="19"/>
  <c r="J124" i="19"/>
  <c r="J128" i="19"/>
  <c r="J132" i="19"/>
  <c r="J136" i="19"/>
  <c r="J140" i="19"/>
  <c r="J144" i="19"/>
  <c r="J148" i="19"/>
  <c r="J150" i="19"/>
  <c r="J154" i="19"/>
  <c r="J158" i="19"/>
  <c r="J162" i="19"/>
  <c r="J166" i="19"/>
  <c r="J170" i="19"/>
  <c r="J174" i="19"/>
  <c r="J178" i="19"/>
  <c r="J182" i="19"/>
  <c r="J186" i="19"/>
  <c r="J202" i="19"/>
  <c r="J209" i="19"/>
  <c r="J217" i="19"/>
  <c r="J225" i="19"/>
  <c r="J229" i="19"/>
  <c r="J237" i="19"/>
  <c r="J245" i="19"/>
  <c r="J253" i="19"/>
  <c r="J261" i="19"/>
  <c r="J269" i="19"/>
  <c r="J277" i="19"/>
  <c r="J285" i="19"/>
  <c r="J293" i="19"/>
  <c r="J301" i="19"/>
  <c r="J309" i="19"/>
  <c r="J317" i="19"/>
  <c r="J325" i="19"/>
  <c r="J333" i="19"/>
  <c r="J349" i="19"/>
  <c r="J11" i="19"/>
  <c r="J19" i="19"/>
  <c r="J27" i="19"/>
  <c r="J31" i="19"/>
  <c r="J41" i="19"/>
  <c r="J43" i="19"/>
  <c r="J45" i="19"/>
  <c r="J56" i="19"/>
  <c r="J58" i="19"/>
  <c r="J190" i="19"/>
  <c r="J192" i="19"/>
  <c r="J194" i="19"/>
  <c r="J196" i="19"/>
  <c r="J198" i="19"/>
  <c r="J200" i="19"/>
  <c r="J206" i="19"/>
  <c r="J210" i="19"/>
  <c r="J214" i="19"/>
  <c r="J218" i="19"/>
  <c r="J222" i="19"/>
  <c r="J226" i="19"/>
  <c r="J230" i="19"/>
  <c r="J234" i="19"/>
  <c r="J238" i="19"/>
  <c r="J242" i="19"/>
  <c r="J246" i="19"/>
  <c r="J254" i="19"/>
  <c r="J262" i="19"/>
  <c r="J270" i="19"/>
  <c r="J278" i="19"/>
  <c r="J286" i="19"/>
  <c r="J294" i="19"/>
  <c r="J302" i="19"/>
  <c r="J310" i="19"/>
  <c r="J318" i="19"/>
  <c r="J326" i="19"/>
  <c r="J334" i="19"/>
  <c r="J342" i="19"/>
  <c r="J350" i="19"/>
  <c r="J358" i="19"/>
  <c r="J366" i="19"/>
  <c r="J374" i="19"/>
  <c r="J382" i="19"/>
  <c r="J386" i="19"/>
  <c r="I525" i="19"/>
  <c r="I541" i="19"/>
  <c r="I557" i="19"/>
  <c r="I573" i="19"/>
  <c r="I581" i="19"/>
  <c r="I589" i="19"/>
  <c r="I597" i="19"/>
  <c r="I605" i="19"/>
  <c r="I621" i="19"/>
  <c r="I637" i="19"/>
  <c r="I645" i="19"/>
  <c r="I821" i="19"/>
  <c r="I837" i="19"/>
  <c r="I845" i="19"/>
  <c r="I853" i="19"/>
  <c r="I861" i="19"/>
  <c r="I869" i="19"/>
  <c r="I877" i="19"/>
  <c r="I885" i="19"/>
  <c r="I893" i="19"/>
  <c r="I917" i="19"/>
  <c r="I952" i="19"/>
  <c r="I960" i="19"/>
  <c r="I1036" i="19"/>
  <c r="I1044" i="19"/>
  <c r="I1052" i="19"/>
  <c r="I1060" i="19"/>
  <c r="I1103" i="19"/>
  <c r="I1111" i="19"/>
  <c r="I1135" i="19"/>
  <c r="I1143" i="19"/>
  <c r="I1159" i="19"/>
  <c r="I1175" i="19"/>
  <c r="I1255" i="19"/>
  <c r="I1263" i="19"/>
  <c r="I1403" i="19"/>
  <c r="L1403" i="19" s="1"/>
  <c r="I1407" i="19"/>
  <c r="I1410" i="19"/>
  <c r="L1410" i="19" s="1"/>
  <c r="I1415" i="19"/>
  <c r="I1418" i="19"/>
  <c r="L1418" i="19" s="1"/>
  <c r="I1423" i="19"/>
  <c r="I1434" i="19"/>
  <c r="L1434" i="19" s="1"/>
  <c r="I1447" i="19"/>
  <c r="L1447" i="19" s="1"/>
  <c r="I1449" i="19"/>
  <c r="L1449" i="19" s="1"/>
  <c r="I1452" i="19"/>
  <c r="I1460" i="19"/>
  <c r="L1460" i="19" s="1"/>
  <c r="I1467" i="19"/>
  <c r="I1469" i="19"/>
  <c r="L1469" i="19" s="1"/>
  <c r="I1476" i="19"/>
  <c r="L1476" i="19" s="1"/>
  <c r="I1478" i="19"/>
  <c r="L1478" i="19" s="1"/>
  <c r="I1483" i="19"/>
  <c r="I1485" i="19"/>
  <c r="L1485" i="19" s="1"/>
  <c r="J18" i="19"/>
  <c r="J34" i="19"/>
  <c r="J64" i="19"/>
  <c r="J72" i="19"/>
  <c r="J84" i="19"/>
  <c r="J104" i="19"/>
  <c r="J8" i="19"/>
  <c r="J37" i="19"/>
  <c r="J48" i="19"/>
  <c r="J52" i="19"/>
  <c r="J63" i="19"/>
  <c r="J67" i="19"/>
  <c r="J71" i="19"/>
  <c r="J75" i="19"/>
  <c r="J79" i="19"/>
  <c r="J83" i="19"/>
  <c r="J89" i="19"/>
  <c r="J93" i="19"/>
  <c r="J97" i="19"/>
  <c r="J101" i="19"/>
  <c r="J105" i="19"/>
  <c r="J109" i="19"/>
  <c r="J113" i="19"/>
  <c r="J117" i="19"/>
  <c r="J121" i="19"/>
  <c r="J125" i="19"/>
  <c r="J131" i="19"/>
  <c r="J135" i="19"/>
  <c r="J139" i="19"/>
  <c r="J143" i="19"/>
  <c r="J147" i="19"/>
  <c r="J151" i="19"/>
  <c r="J155" i="19"/>
  <c r="J161" i="19"/>
  <c r="J177" i="19"/>
  <c r="I514" i="19"/>
  <c r="I526" i="19"/>
  <c r="I530" i="19"/>
  <c r="I534" i="19"/>
  <c r="I542" i="19"/>
  <c r="I546" i="19"/>
  <c r="I550" i="19"/>
  <c r="I554" i="19"/>
  <c r="I558" i="19"/>
  <c r="I562" i="19"/>
  <c r="I566" i="19"/>
  <c r="I574" i="19"/>
  <c r="I578" i="19"/>
  <c r="I582" i="19"/>
  <c r="I594" i="19"/>
  <c r="I598" i="19"/>
  <c r="I606" i="19"/>
  <c r="I610" i="19"/>
  <c r="I618" i="19"/>
  <c r="I622" i="19"/>
  <c r="I626" i="19"/>
  <c r="I630" i="19"/>
  <c r="I642" i="19"/>
  <c r="I646" i="19"/>
  <c r="I822" i="19"/>
  <c r="I826" i="19"/>
  <c r="I830" i="19"/>
  <c r="I918" i="19"/>
  <c r="I953" i="19"/>
  <c r="I957" i="19"/>
  <c r="I961" i="19"/>
  <c r="I1033" i="19"/>
  <c r="I1037" i="19"/>
  <c r="I1041" i="19"/>
  <c r="I1045" i="19"/>
  <c r="I1049" i="19"/>
  <c r="I1053" i="19"/>
  <c r="I1057" i="19"/>
  <c r="I1061" i="19"/>
  <c r="I1065" i="19"/>
  <c r="I1069" i="19"/>
  <c r="I1073" i="19"/>
  <c r="I1077" i="19"/>
  <c r="I1080" i="19"/>
  <c r="I1084" i="19"/>
  <c r="I1088" i="19"/>
  <c r="I1092" i="19"/>
  <c r="I1096" i="19"/>
  <c r="I1100" i="19"/>
  <c r="I1104" i="19"/>
  <c r="I1108" i="19"/>
  <c r="I1112" i="19"/>
  <c r="I1116" i="19"/>
  <c r="I1124" i="19"/>
  <c r="I1128" i="19"/>
  <c r="I1132" i="19"/>
  <c r="I1136" i="19"/>
  <c r="I1140" i="19"/>
  <c r="I1144" i="19"/>
  <c r="I1148" i="19"/>
  <c r="I1162" i="19"/>
  <c r="I1170" i="19"/>
  <c r="I1178" i="19"/>
  <c r="I1186" i="19"/>
  <c r="I1252" i="19"/>
  <c r="I1256" i="19"/>
  <c r="I1260" i="19"/>
  <c r="I1264" i="19"/>
  <c r="I1268" i="19"/>
  <c r="I1323" i="19"/>
  <c r="I1328" i="19"/>
  <c r="I1388" i="19"/>
  <c r="L1388" i="19" s="1"/>
  <c r="I1392" i="19"/>
  <c r="L1392" i="19" s="1"/>
  <c r="I1396" i="19"/>
  <c r="L1396" i="19" s="1"/>
  <c r="I1400" i="19"/>
  <c r="L1400" i="19" s="1"/>
  <c r="I1413" i="19"/>
  <c r="L1413" i="19" s="1"/>
  <c r="I1421" i="19"/>
  <c r="L1421" i="19" s="1"/>
  <c r="I1428" i="19"/>
  <c r="I1431" i="19"/>
  <c r="L1431" i="19" s="1"/>
  <c r="I1433" i="19"/>
  <c r="L1433" i="19" s="1"/>
  <c r="I1436" i="19"/>
  <c r="L1436" i="19" s="1"/>
  <c r="I1437" i="19"/>
  <c r="L1437" i="19" s="1"/>
  <c r="I1446" i="19"/>
  <c r="L1446" i="19" s="1"/>
  <c r="I1455" i="19"/>
  <c r="L1455" i="19" s="1"/>
  <c r="I1459" i="19"/>
  <c r="L1459" i="19" s="1"/>
  <c r="I1463" i="19"/>
  <c r="I1465" i="19"/>
  <c r="L1465" i="19" s="1"/>
  <c r="I1472" i="19"/>
  <c r="L1472" i="19" s="1"/>
  <c r="I1474" i="19"/>
  <c r="L1474" i="19" s="1"/>
  <c r="I1479" i="19"/>
  <c r="I1481" i="19"/>
  <c r="L1481" i="19" s="1"/>
  <c r="I1488" i="19"/>
  <c r="L1488" i="19" s="1"/>
  <c r="I1490" i="19"/>
  <c r="L1490" i="19" s="1"/>
  <c r="I1335" i="19"/>
  <c r="I1346" i="19"/>
  <c r="L1346" i="19" s="1"/>
  <c r="I1351" i="19"/>
  <c r="I1362" i="19"/>
  <c r="L1362" i="19" s="1"/>
  <c r="I1372" i="19"/>
  <c r="I1376" i="19"/>
  <c r="L1376" i="19" s="1"/>
  <c r="I1380" i="19"/>
  <c r="I1333" i="19"/>
  <c r="L1333" i="19" s="1"/>
  <c r="I1336" i="19"/>
  <c r="I1341" i="19"/>
  <c r="L1341" i="19" s="1"/>
  <c r="I1344" i="19"/>
  <c r="I1349" i="19"/>
  <c r="L1349" i="19" s="1"/>
  <c r="I1352" i="19"/>
  <c r="I1357" i="19"/>
  <c r="L1357" i="19" s="1"/>
  <c r="I1360" i="19"/>
  <c r="I1365" i="19"/>
  <c r="L1365" i="19" s="1"/>
  <c r="I1377" i="19"/>
  <c r="L1377" i="19" s="1"/>
  <c r="I1383" i="19"/>
  <c r="K1383" i="19"/>
  <c r="I1338" i="19"/>
  <c r="L1338" i="19" s="1"/>
  <c r="I1354" i="19"/>
  <c r="L1354" i="19" s="1"/>
  <c r="I1359" i="19"/>
  <c r="L1359" i="19" s="1"/>
  <c r="I1368" i="19"/>
  <c r="I1334" i="19"/>
  <c r="L1334" i="19" s="1"/>
  <c r="I1342" i="19"/>
  <c r="L1342" i="19" s="1"/>
  <c r="I1347" i="19"/>
  <c r="L1347" i="19" s="1"/>
  <c r="I1350" i="19"/>
  <c r="L1350" i="19" s="1"/>
  <c r="I1358" i="19"/>
  <c r="L1358" i="19" s="1"/>
  <c r="I1363" i="19"/>
  <c r="I1366" i="19"/>
  <c r="L1366" i="19" s="1"/>
  <c r="I1370" i="19"/>
  <c r="L1370" i="19" s="1"/>
  <c r="I1378" i="19"/>
  <c r="L1378" i="19" s="1"/>
  <c r="I1384" i="19"/>
  <c r="K1384" i="19"/>
  <c r="I1343" i="19"/>
  <c r="I1337" i="19"/>
  <c r="L1337" i="19" s="1"/>
  <c r="I1340" i="19"/>
  <c r="I1348" i="19"/>
  <c r="L1348" i="19" s="1"/>
  <c r="I1356" i="19"/>
  <c r="I1364" i="19"/>
  <c r="L1364" i="19" s="1"/>
  <c r="I1371" i="19"/>
  <c r="I1375" i="19"/>
  <c r="L1375" i="19" s="1"/>
  <c r="I12" i="19"/>
  <c r="I28" i="19"/>
  <c r="I27" i="19"/>
  <c r="I31" i="19"/>
  <c r="I22" i="19"/>
  <c r="I26" i="19"/>
  <c r="I21" i="19"/>
  <c r="I29" i="19"/>
  <c r="I39" i="19"/>
  <c r="I374" i="19"/>
  <c r="I382" i="19"/>
  <c r="I386" i="19"/>
  <c r="I373" i="19"/>
  <c r="I381" i="19"/>
  <c r="I188" i="19"/>
  <c r="I203" i="19"/>
  <c r="I376" i="19"/>
  <c r="I384" i="19"/>
  <c r="I201" i="19"/>
  <c r="I379" i="19"/>
  <c r="I248" i="19"/>
  <c r="I251" i="19"/>
  <c r="I253" i="19"/>
  <c r="I254" i="19"/>
  <c r="I256" i="19"/>
  <c r="I257" i="19"/>
  <c r="I259" i="19"/>
  <c r="I260" i="19"/>
  <c r="I261" i="19"/>
  <c r="I262" i="19"/>
  <c r="I264" i="19"/>
  <c r="I267" i="19"/>
  <c r="I269" i="19"/>
  <c r="I270" i="19"/>
  <c r="I272" i="19"/>
  <c r="I273" i="19"/>
  <c r="I275" i="19"/>
  <c r="I276" i="19"/>
  <c r="I277" i="19"/>
  <c r="I278" i="19"/>
  <c r="I280" i="19"/>
  <c r="I283" i="19"/>
  <c r="I285" i="19"/>
  <c r="I286" i="19"/>
  <c r="I288" i="19"/>
  <c r="I289" i="19"/>
  <c r="I291" i="19"/>
  <c r="I292" i="19"/>
  <c r="I293" i="19"/>
  <c r="I294" i="19"/>
  <c r="I296" i="19"/>
  <c r="I297" i="19"/>
  <c r="I299" i="19"/>
  <c r="I301" i="19"/>
  <c r="I302" i="19"/>
  <c r="I304" i="19"/>
  <c r="I305" i="19"/>
  <c r="I307" i="19"/>
  <c r="I308" i="19"/>
  <c r="I309" i="19"/>
  <c r="I310" i="19"/>
  <c r="I312" i="19"/>
  <c r="I315" i="19"/>
  <c r="I317" i="19"/>
  <c r="I318" i="19"/>
  <c r="I320" i="19"/>
  <c r="I321" i="19"/>
  <c r="I323" i="19"/>
  <c r="I324" i="19"/>
  <c r="I325" i="19"/>
  <c r="I326" i="19"/>
  <c r="I328" i="19"/>
  <c r="I331" i="19"/>
  <c r="I333" i="19"/>
  <c r="I334" i="19"/>
  <c r="I336" i="19"/>
  <c r="I337" i="19"/>
  <c r="I339" i="19"/>
  <c r="I340" i="19"/>
  <c r="I342" i="19"/>
  <c r="I344" i="19"/>
  <c r="I345" i="19"/>
  <c r="I347" i="19"/>
  <c r="I349" i="19"/>
  <c r="I350" i="19"/>
  <c r="I352" i="19"/>
  <c r="I355" i="19"/>
  <c r="I356" i="19"/>
  <c r="I357" i="19"/>
  <c r="I358" i="19"/>
  <c r="I360" i="19"/>
  <c r="I363" i="19"/>
  <c r="I365" i="19"/>
  <c r="I366" i="19"/>
  <c r="I368" i="19"/>
  <c r="I371" i="19"/>
  <c r="I372" i="19"/>
  <c r="I391" i="19"/>
  <c r="I392" i="19"/>
  <c r="I551" i="19"/>
  <c r="I555" i="19"/>
  <c r="I563" i="19"/>
  <c r="I567" i="19"/>
  <c r="I571" i="19"/>
  <c r="I579" i="19"/>
  <c r="I587" i="19"/>
  <c r="I595" i="19"/>
  <c r="I603" i="19"/>
  <c r="I611" i="19"/>
  <c r="I615" i="19"/>
  <c r="I619" i="19"/>
  <c r="I627" i="19"/>
  <c r="I631" i="19"/>
  <c r="I635" i="19"/>
  <c r="I643" i="19"/>
  <c r="I570" i="19"/>
  <c r="I586" i="19"/>
  <c r="I590" i="19"/>
  <c r="I602" i="19"/>
  <c r="I614" i="19"/>
  <c r="I634" i="19"/>
  <c r="I638" i="19"/>
  <c r="I549" i="19"/>
  <c r="I553" i="19"/>
  <c r="I561" i="19"/>
  <c r="I565" i="19"/>
  <c r="I569" i="19"/>
  <c r="I577" i="19"/>
  <c r="I585" i="19"/>
  <c r="I593" i="19"/>
  <c r="I601" i="19"/>
  <c r="I609" i="19"/>
  <c r="I613" i="19"/>
  <c r="I617" i="19"/>
  <c r="I625" i="19"/>
  <c r="I629" i="19"/>
  <c r="I633" i="19"/>
  <c r="I641" i="19"/>
  <c r="I649" i="19"/>
  <c r="I513" i="19"/>
  <c r="I515" i="19"/>
  <c r="I516" i="19"/>
  <c r="I517" i="19"/>
  <c r="I518" i="19"/>
  <c r="I521" i="19"/>
  <c r="I522" i="19"/>
  <c r="I523" i="19"/>
  <c r="I524" i="19"/>
  <c r="I529" i="19"/>
  <c r="I531" i="19"/>
  <c r="I532" i="19"/>
  <c r="I533" i="19"/>
  <c r="I537" i="19"/>
  <c r="I538" i="19"/>
  <c r="I539" i="19"/>
  <c r="I540" i="19"/>
  <c r="I545" i="19"/>
  <c r="I547" i="19"/>
  <c r="I548" i="19"/>
  <c r="I552" i="19"/>
  <c r="I556" i="19"/>
  <c r="I564" i="19"/>
  <c r="I568" i="19"/>
  <c r="I572" i="19"/>
  <c r="I576" i="19"/>
  <c r="I584" i="19"/>
  <c r="I588" i="19"/>
  <c r="I592" i="19"/>
  <c r="I600" i="19"/>
  <c r="I608" i="19"/>
  <c r="I616" i="19"/>
  <c r="I624" i="19"/>
  <c r="I632" i="19"/>
  <c r="I636" i="19"/>
  <c r="I640" i="19"/>
  <c r="I648" i="19"/>
  <c r="I688" i="19"/>
  <c r="I689" i="19"/>
  <c r="I716" i="19"/>
  <c r="I823" i="19"/>
  <c r="I824" i="19"/>
  <c r="I825" i="19"/>
  <c r="I829" i="19"/>
  <c r="I831" i="19"/>
  <c r="I833" i="19"/>
  <c r="I835" i="19"/>
  <c r="I839" i="19"/>
  <c r="I841" i="19"/>
  <c r="I847" i="19"/>
  <c r="I849" i="19"/>
  <c r="I855" i="19"/>
  <c r="I857" i="19"/>
  <c r="I859" i="19"/>
  <c r="I863" i="19"/>
  <c r="I865" i="19"/>
  <c r="I867" i="19"/>
  <c r="I871" i="19"/>
  <c r="I873" i="19"/>
  <c r="I879" i="19"/>
  <c r="I881" i="19"/>
  <c r="I887" i="19"/>
  <c r="I889" i="19"/>
  <c r="I891" i="19"/>
  <c r="I951" i="19"/>
  <c r="I950" i="19"/>
  <c r="L950" i="19" s="1"/>
  <c r="I954" i="19"/>
  <c r="I962" i="19"/>
  <c r="I1258" i="19"/>
  <c r="I1266" i="19"/>
  <c r="I1411" i="19"/>
  <c r="L1411" i="19" s="1"/>
  <c r="I1419" i="19"/>
  <c r="I1462" i="19"/>
  <c r="L1462" i="19" s="1"/>
  <c r="I956" i="19"/>
  <c r="I1166" i="19"/>
  <c r="I1182" i="19"/>
  <c r="I1031" i="19"/>
  <c r="I1032" i="19"/>
  <c r="I1034" i="19"/>
  <c r="I1035" i="19"/>
  <c r="I1038" i="19"/>
  <c r="I1039" i="19"/>
  <c r="I1040" i="19"/>
  <c r="I1042" i="19"/>
  <c r="I1047" i="19"/>
  <c r="I1048" i="19"/>
  <c r="I1050" i="19"/>
  <c r="I1051" i="19"/>
  <c r="I1054" i="19"/>
  <c r="I1055" i="19"/>
  <c r="I1056" i="19"/>
  <c r="I1058" i="19"/>
  <c r="I1063" i="19"/>
  <c r="I1064" i="19"/>
  <c r="I1066" i="19"/>
  <c r="I1067" i="19"/>
  <c r="I1068" i="19"/>
  <c r="I1071" i="19"/>
  <c r="I1072" i="19"/>
  <c r="I1074" i="19"/>
  <c r="I1076" i="19"/>
  <c r="I1078" i="19"/>
  <c r="I1079" i="19"/>
  <c r="I1081" i="19"/>
  <c r="I1082" i="19"/>
  <c r="I1083" i="19"/>
  <c r="I1086" i="19"/>
  <c r="I1087" i="19"/>
  <c r="I1089" i="19"/>
  <c r="I1090" i="19"/>
  <c r="I1091" i="19"/>
  <c r="I1094" i="19"/>
  <c r="I1095" i="19"/>
  <c r="I1097" i="19"/>
  <c r="I1099" i="19"/>
  <c r="I1102" i="19"/>
  <c r="I1105" i="19"/>
  <c r="I1107" i="19"/>
  <c r="I1110" i="19"/>
  <c r="I1113" i="19"/>
  <c r="I1114" i="19"/>
  <c r="I1115" i="19"/>
  <c r="I1118" i="19"/>
  <c r="I1119" i="19"/>
  <c r="I1120" i="19"/>
  <c r="I1121" i="19"/>
  <c r="I1122" i="19"/>
  <c r="I1123" i="19"/>
  <c r="I1126" i="19"/>
  <c r="I1127" i="19"/>
  <c r="I1129" i="19"/>
  <c r="I1131" i="19"/>
  <c r="I1134" i="19"/>
  <c r="I1137" i="19"/>
  <c r="I1139" i="19"/>
  <c r="I1142" i="19"/>
  <c r="I1145" i="19"/>
  <c r="I1146" i="19"/>
  <c r="I1147" i="19"/>
  <c r="I1150" i="19"/>
  <c r="I1151" i="19"/>
  <c r="I1251" i="19"/>
  <c r="I1253" i="19"/>
  <c r="I1259" i="19"/>
  <c r="I1261" i="19"/>
  <c r="I1265" i="19"/>
  <c r="I1267" i="19"/>
  <c r="I1269" i="19"/>
  <c r="I1329" i="19"/>
  <c r="I1167" i="19"/>
  <c r="I1171" i="19"/>
  <c r="I1183" i="19"/>
  <c r="I1187" i="19"/>
  <c r="I1327" i="19"/>
  <c r="I1315" i="19"/>
  <c r="L1315" i="19" s="1"/>
  <c r="I1339" i="19"/>
  <c r="I1345" i="19"/>
  <c r="L1345" i="19" s="1"/>
  <c r="I1353" i="19"/>
  <c r="L1353" i="19" s="1"/>
  <c r="I1355" i="19"/>
  <c r="L1355" i="19" s="1"/>
  <c r="I1361" i="19"/>
  <c r="L1361" i="19" s="1"/>
  <c r="I1417" i="19"/>
  <c r="L1417" i="19" s="1"/>
  <c r="I1422" i="19"/>
  <c r="I1430" i="19"/>
  <c r="L1430" i="19" s="1"/>
  <c r="I1367" i="19"/>
  <c r="I1369" i="19"/>
  <c r="L1369" i="19" s="1"/>
  <c r="I1373" i="19"/>
  <c r="L1373" i="19" s="1"/>
  <c r="I1374" i="19"/>
  <c r="L1374" i="19" s="1"/>
  <c r="I1379" i="19"/>
  <c r="I1389" i="19"/>
  <c r="L1389" i="19" s="1"/>
  <c r="I1390" i="19"/>
  <c r="I1391" i="19"/>
  <c r="L1391" i="19" s="1"/>
  <c r="I1393" i="19"/>
  <c r="L1393" i="19" s="1"/>
  <c r="I1394" i="19"/>
  <c r="L1394" i="19" s="1"/>
  <c r="I1395" i="19"/>
  <c r="I1397" i="19"/>
  <c r="L1397" i="19" s="1"/>
  <c r="I1398" i="19"/>
  <c r="I1399" i="19"/>
  <c r="L1399" i="19" s="1"/>
  <c r="I1401" i="19"/>
  <c r="L1401" i="19" s="1"/>
  <c r="I1402" i="19"/>
  <c r="L1402" i="19" s="1"/>
  <c r="I1404" i="19"/>
  <c r="L1404" i="19" s="1"/>
  <c r="I1406" i="19"/>
  <c r="L1406" i="19" s="1"/>
  <c r="I1466" i="19"/>
  <c r="I1482" i="19"/>
  <c r="L1482" i="19" s="1"/>
  <c r="E1492" i="19"/>
  <c r="I1426" i="19"/>
  <c r="L1426" i="19" s="1"/>
  <c r="I1427" i="19"/>
  <c r="L1427" i="19" s="1"/>
  <c r="I1435" i="19"/>
  <c r="L1435" i="19" s="1"/>
  <c r="D1492" i="19"/>
  <c r="I1444" i="19"/>
  <c r="L1444" i="19" s="1"/>
  <c r="I1456" i="19"/>
  <c r="L1456" i="19" s="1"/>
  <c r="I1457" i="19"/>
  <c r="L1457" i="19" s="1"/>
  <c r="C1492" i="19"/>
  <c r="L1383" i="19" l="1"/>
  <c r="L1466" i="19"/>
  <c r="L1398" i="19"/>
  <c r="L1395" i="19"/>
  <c r="L1390" i="19"/>
  <c r="L1379" i="19"/>
  <c r="L1367" i="19"/>
  <c r="L1422" i="19"/>
  <c r="L1339" i="19"/>
  <c r="L1419" i="19"/>
  <c r="L1371" i="19"/>
  <c r="L1356" i="19"/>
  <c r="L1340" i="19"/>
  <c r="L1343" i="19"/>
  <c r="L1384" i="19"/>
  <c r="L1363" i="19"/>
  <c r="L1368" i="19"/>
  <c r="L1360" i="19"/>
  <c r="L1352" i="19"/>
  <c r="L1344" i="19"/>
  <c r="L1336" i="19"/>
  <c r="L1380" i="19"/>
  <c r="L1372" i="19"/>
  <c r="L1351" i="19"/>
  <c r="L1335" i="19"/>
  <c r="L1479" i="19"/>
  <c r="L1463" i="19"/>
  <c r="L1428" i="19"/>
  <c r="L1483" i="19"/>
  <c r="L1467" i="19"/>
  <c r="L1452" i="19"/>
  <c r="L1423" i="19"/>
  <c r="L1415" i="19"/>
  <c r="L1407" i="19"/>
  <c r="L1487" i="19"/>
  <c r="L1442" i="19"/>
  <c r="L1475" i="19"/>
  <c r="L1458" i="19"/>
  <c r="L1448" i="19"/>
  <c r="L1414" i="19"/>
  <c r="G1424" i="19"/>
  <c r="K1385" i="19"/>
  <c r="G1330" i="19"/>
  <c r="G387" i="19"/>
  <c r="G1385" i="19"/>
  <c r="J898" i="19"/>
  <c r="G963" i="19"/>
  <c r="G896" i="19"/>
  <c r="J389" i="19"/>
  <c r="G718" i="19"/>
  <c r="I377" i="19"/>
  <c r="J377" i="19"/>
  <c r="I341" i="19"/>
  <c r="J341" i="19"/>
  <c r="I249" i="19"/>
  <c r="I30" i="19"/>
  <c r="I24" i="19"/>
  <c r="J24" i="19"/>
  <c r="I380" i="19"/>
  <c r="J380" i="19"/>
  <c r="I364" i="19"/>
  <c r="J364" i="19"/>
  <c r="I348" i="19"/>
  <c r="J348" i="19"/>
  <c r="I332" i="19"/>
  <c r="J332" i="19"/>
  <c r="I316" i="19"/>
  <c r="J316" i="19"/>
  <c r="I300" i="19"/>
  <c r="J300" i="19"/>
  <c r="I284" i="19"/>
  <c r="J284" i="19"/>
  <c r="I268" i="19"/>
  <c r="J268" i="19"/>
  <c r="I252" i="19"/>
  <c r="J252" i="19"/>
  <c r="I59" i="19"/>
  <c r="J59" i="19"/>
  <c r="I25" i="19"/>
  <c r="J25" i="19"/>
  <c r="I17" i="19"/>
  <c r="J17" i="19"/>
  <c r="I9" i="19"/>
  <c r="J9" i="19"/>
  <c r="I383" i="19"/>
  <c r="J383" i="19"/>
  <c r="I375" i="19"/>
  <c r="J375" i="19"/>
  <c r="I367" i="19"/>
  <c r="J367" i="19"/>
  <c r="I359" i="19"/>
  <c r="J359" i="19"/>
  <c r="I351" i="19"/>
  <c r="J351" i="19"/>
  <c r="I343" i="19"/>
  <c r="J343" i="19"/>
  <c r="I335" i="19"/>
  <c r="J335" i="19"/>
  <c r="I327" i="19"/>
  <c r="J327" i="19"/>
  <c r="I319" i="19"/>
  <c r="J319" i="19"/>
  <c r="I311" i="19"/>
  <c r="J311" i="19"/>
  <c r="I303" i="19"/>
  <c r="J303" i="19"/>
  <c r="I295" i="19"/>
  <c r="J295" i="19"/>
  <c r="I287" i="19"/>
  <c r="J287" i="19"/>
  <c r="I279" i="19"/>
  <c r="J279" i="19"/>
  <c r="I271" i="19"/>
  <c r="J271" i="19"/>
  <c r="I263" i="19"/>
  <c r="J263" i="19"/>
  <c r="I255" i="19"/>
  <c r="J255" i="19"/>
  <c r="I187" i="19"/>
  <c r="J187" i="19"/>
  <c r="I385" i="19"/>
  <c r="J385" i="19"/>
  <c r="I313" i="19"/>
  <c r="I361" i="19"/>
  <c r="I329" i="19"/>
  <c r="L329" i="19" s="1"/>
  <c r="I265" i="19"/>
  <c r="L265" i="19" s="1"/>
  <c r="I369" i="19"/>
  <c r="J369" i="19"/>
  <c r="I353" i="19"/>
  <c r="J353" i="19"/>
  <c r="I281" i="19"/>
  <c r="I32" i="19"/>
  <c r="J32" i="19"/>
  <c r="I16" i="19"/>
  <c r="J16" i="19"/>
  <c r="I55" i="19"/>
  <c r="J55" i="19"/>
  <c r="I378" i="19"/>
  <c r="J378" i="19"/>
  <c r="I370" i="19"/>
  <c r="J370" i="19"/>
  <c r="I362" i="19"/>
  <c r="J362" i="19"/>
  <c r="I354" i="19"/>
  <c r="J354" i="19"/>
  <c r="I346" i="19"/>
  <c r="J346" i="19"/>
  <c r="I338" i="19"/>
  <c r="J338" i="19"/>
  <c r="I330" i="19"/>
  <c r="J330" i="19"/>
  <c r="I322" i="19"/>
  <c r="J322" i="19"/>
  <c r="I314" i="19"/>
  <c r="J314" i="19"/>
  <c r="I306" i="19"/>
  <c r="J306" i="19"/>
  <c r="I298" i="19"/>
  <c r="J298" i="19"/>
  <c r="I290" i="19"/>
  <c r="J290" i="19"/>
  <c r="I282" i="19"/>
  <c r="J282" i="19"/>
  <c r="I274" i="19"/>
  <c r="J274" i="19"/>
  <c r="I266" i="19"/>
  <c r="J266" i="19"/>
  <c r="I258" i="19"/>
  <c r="J258" i="19"/>
  <c r="I250" i="19"/>
  <c r="J250" i="19"/>
  <c r="I47" i="19"/>
  <c r="J47" i="19"/>
  <c r="I23" i="19"/>
  <c r="J23" i="19"/>
  <c r="I15" i="19"/>
  <c r="J15" i="19"/>
  <c r="I7" i="19"/>
  <c r="J7" i="19"/>
  <c r="I1416" i="19"/>
  <c r="L1416" i="19" s="1"/>
  <c r="I1408" i="19"/>
  <c r="L1408" i="19" s="1"/>
  <c r="I1454" i="19"/>
  <c r="L1454" i="19" s="1"/>
  <c r="L1328" i="19"/>
  <c r="I1321" i="19"/>
  <c r="L1321" i="19" s="1"/>
  <c r="L1268" i="19"/>
  <c r="L1260" i="19"/>
  <c r="L1252" i="19"/>
  <c r="I1189" i="19"/>
  <c r="L1189" i="19" s="1"/>
  <c r="I1184" i="19"/>
  <c r="L1184" i="19" s="1"/>
  <c r="L1178" i="19"/>
  <c r="I1173" i="19"/>
  <c r="L1173" i="19" s="1"/>
  <c r="I1168" i="19"/>
  <c r="L1168" i="19" s="1"/>
  <c r="L1162" i="19"/>
  <c r="I1157" i="19"/>
  <c r="L1157" i="19" s="1"/>
  <c r="L1148" i="19"/>
  <c r="L1140" i="19"/>
  <c r="L1132" i="19"/>
  <c r="L1124" i="19"/>
  <c r="L1116" i="19"/>
  <c r="L1108" i="19"/>
  <c r="L1100" i="19"/>
  <c r="L1092" i="19"/>
  <c r="L1084" i="19"/>
  <c r="L1077" i="19"/>
  <c r="L1069" i="19"/>
  <c r="L1061" i="19"/>
  <c r="L1053" i="19"/>
  <c r="L1045" i="19"/>
  <c r="L1037" i="19"/>
  <c r="L961" i="19"/>
  <c r="L953" i="19"/>
  <c r="I928" i="19"/>
  <c r="L928" i="19" s="1"/>
  <c r="I924" i="19"/>
  <c r="L924" i="19" s="1"/>
  <c r="L918" i="19"/>
  <c r="L830" i="19"/>
  <c r="L822" i="19"/>
  <c r="I705" i="19"/>
  <c r="L705" i="19" s="1"/>
  <c r="I701" i="19"/>
  <c r="L701" i="19" s="1"/>
  <c r="I697" i="19"/>
  <c r="L697" i="19" s="1"/>
  <c r="I693" i="19"/>
  <c r="L693" i="19" s="1"/>
  <c r="I662" i="19"/>
  <c r="L662" i="19" s="1"/>
  <c r="I658" i="19"/>
  <c r="L658" i="19" s="1"/>
  <c r="I654" i="19"/>
  <c r="L654" i="19" s="1"/>
  <c r="I650" i="19"/>
  <c r="L650" i="19" s="1"/>
  <c r="L642" i="19"/>
  <c r="L634" i="19"/>
  <c r="L626" i="19"/>
  <c r="L618" i="19"/>
  <c r="L610" i="19"/>
  <c r="L602" i="19"/>
  <c r="L594" i="19"/>
  <c r="L586" i="19"/>
  <c r="L578" i="19"/>
  <c r="L570" i="19"/>
  <c r="L562" i="19"/>
  <c r="L554" i="19"/>
  <c r="L546" i="19"/>
  <c r="L538" i="19"/>
  <c r="L530" i="19"/>
  <c r="L522" i="19"/>
  <c r="L514" i="19"/>
  <c r="I509" i="19"/>
  <c r="L509" i="19" s="1"/>
  <c r="I505" i="19"/>
  <c r="L505" i="19" s="1"/>
  <c r="I501" i="19"/>
  <c r="L501" i="19" s="1"/>
  <c r="I497" i="19"/>
  <c r="L497" i="19" s="1"/>
  <c r="I493" i="19"/>
  <c r="L493" i="19" s="1"/>
  <c r="I489" i="19"/>
  <c r="L489" i="19" s="1"/>
  <c r="I485" i="19"/>
  <c r="L485" i="19" s="1"/>
  <c r="I481" i="19"/>
  <c r="L481" i="19" s="1"/>
  <c r="I477" i="19"/>
  <c r="L477" i="19" s="1"/>
  <c r="I473" i="19"/>
  <c r="L473" i="19" s="1"/>
  <c r="I469" i="19"/>
  <c r="L469" i="19" s="1"/>
  <c r="I465" i="19"/>
  <c r="L465" i="19" s="1"/>
  <c r="I461" i="19"/>
  <c r="L461" i="19" s="1"/>
  <c r="I457" i="19"/>
  <c r="L457" i="19" s="1"/>
  <c r="I453" i="19"/>
  <c r="L453" i="19" s="1"/>
  <c r="I449" i="19"/>
  <c r="L449" i="19" s="1"/>
  <c r="I445" i="19"/>
  <c r="L445" i="19" s="1"/>
  <c r="I441" i="19"/>
  <c r="L441" i="19" s="1"/>
  <c r="I437" i="19"/>
  <c r="L437" i="19" s="1"/>
  <c r="I433" i="19"/>
  <c r="L433" i="19" s="1"/>
  <c r="I429" i="19"/>
  <c r="L429" i="19" s="1"/>
  <c r="I425" i="19"/>
  <c r="L425" i="19" s="1"/>
  <c r="I421" i="19"/>
  <c r="L421" i="19" s="1"/>
  <c r="I417" i="19"/>
  <c r="L417" i="19" s="1"/>
  <c r="I413" i="19"/>
  <c r="L413" i="19" s="1"/>
  <c r="I409" i="19"/>
  <c r="L409" i="19" s="1"/>
  <c r="I405" i="19"/>
  <c r="L405" i="19" s="1"/>
  <c r="I401" i="19"/>
  <c r="L401" i="19" s="1"/>
  <c r="I397" i="19"/>
  <c r="L397" i="19" s="1"/>
  <c r="I1325" i="19"/>
  <c r="L1325" i="19" s="1"/>
  <c r="I1316" i="19"/>
  <c r="L1316" i="19" s="1"/>
  <c r="L1267" i="19"/>
  <c r="L1259" i="19"/>
  <c r="L1251" i="19"/>
  <c r="L1183" i="19"/>
  <c r="L1167" i="19"/>
  <c r="I1154" i="19"/>
  <c r="L1154" i="19" s="1"/>
  <c r="L1147" i="19"/>
  <c r="L1139" i="19"/>
  <c r="L1131" i="19"/>
  <c r="L1123" i="19"/>
  <c r="L1115" i="19"/>
  <c r="L1107" i="19"/>
  <c r="L1099" i="19"/>
  <c r="L1091" i="19"/>
  <c r="L1083" i="19"/>
  <c r="L1076" i="19"/>
  <c r="L1068" i="19"/>
  <c r="L1060" i="19"/>
  <c r="L1052" i="19"/>
  <c r="L1044" i="19"/>
  <c r="L1036" i="19"/>
  <c r="I1029" i="19"/>
  <c r="L1029" i="19" s="1"/>
  <c r="I1025" i="19"/>
  <c r="L1025" i="19" s="1"/>
  <c r="I1021" i="19"/>
  <c r="L1021" i="19" s="1"/>
  <c r="I1017" i="19"/>
  <c r="L1017" i="19" s="1"/>
  <c r="I1013" i="19"/>
  <c r="L1013" i="19" s="1"/>
  <c r="I1009" i="19"/>
  <c r="L1009" i="19" s="1"/>
  <c r="I1005" i="19"/>
  <c r="L1005" i="19" s="1"/>
  <c r="I1001" i="19"/>
  <c r="L1001" i="19" s="1"/>
  <c r="I997" i="19"/>
  <c r="L997" i="19" s="1"/>
  <c r="I993" i="19"/>
  <c r="L993" i="19" s="1"/>
  <c r="I989" i="19"/>
  <c r="L989" i="19" s="1"/>
  <c r="I985" i="19"/>
  <c r="L985" i="19" s="1"/>
  <c r="I981" i="19"/>
  <c r="L981" i="19" s="1"/>
  <c r="I977" i="19"/>
  <c r="L977" i="19" s="1"/>
  <c r="I973" i="19"/>
  <c r="L973" i="19" s="1"/>
  <c r="I969" i="19"/>
  <c r="L969" i="19" s="1"/>
  <c r="L960" i="19"/>
  <c r="L952" i="19"/>
  <c r="I946" i="19"/>
  <c r="L946" i="19" s="1"/>
  <c r="I942" i="19"/>
  <c r="L942" i="19" s="1"/>
  <c r="I938" i="19"/>
  <c r="L938" i="19" s="1"/>
  <c r="I934" i="19"/>
  <c r="L934" i="19" s="1"/>
  <c r="G1492" i="19"/>
  <c r="L1323" i="19"/>
  <c r="L1264" i="19"/>
  <c r="L1256" i="19"/>
  <c r="L1186" i="19"/>
  <c r="I1181" i="19"/>
  <c r="L1181" i="19" s="1"/>
  <c r="I1176" i="19"/>
  <c r="L1176" i="19" s="1"/>
  <c r="L1170" i="19"/>
  <c r="I1165" i="19"/>
  <c r="L1165" i="19" s="1"/>
  <c r="I1160" i="19"/>
  <c r="L1160" i="19" s="1"/>
  <c r="I1152" i="19"/>
  <c r="L1152" i="19" s="1"/>
  <c r="L1144" i="19"/>
  <c r="L1136" i="19"/>
  <c r="L1128" i="19"/>
  <c r="L1120" i="19"/>
  <c r="L1112" i="19"/>
  <c r="L1104" i="19"/>
  <c r="L1096" i="19"/>
  <c r="L1088" i="19"/>
  <c r="L1080" i="19"/>
  <c r="L1073" i="19"/>
  <c r="L1065" i="19"/>
  <c r="L1057" i="19"/>
  <c r="L1049" i="19"/>
  <c r="L1041" i="19"/>
  <c r="L1033" i="19"/>
  <c r="L957" i="19"/>
  <c r="I930" i="19"/>
  <c r="L930" i="19" s="1"/>
  <c r="I926" i="19"/>
  <c r="L926" i="19" s="1"/>
  <c r="I922" i="19"/>
  <c r="L922" i="19" s="1"/>
  <c r="L826" i="19"/>
  <c r="I720" i="19"/>
  <c r="I707" i="19"/>
  <c r="L707" i="19" s="1"/>
  <c r="I703" i="19"/>
  <c r="L703" i="19" s="1"/>
  <c r="I699" i="19"/>
  <c r="L699" i="19" s="1"/>
  <c r="I695" i="19"/>
  <c r="L695" i="19" s="1"/>
  <c r="I664" i="19"/>
  <c r="L664" i="19" s="1"/>
  <c r="I660" i="19"/>
  <c r="L660" i="19" s="1"/>
  <c r="I656" i="19"/>
  <c r="L656" i="19" s="1"/>
  <c r="I652" i="19"/>
  <c r="L652" i="19" s="1"/>
  <c r="L646" i="19"/>
  <c r="L638" i="19"/>
  <c r="L630" i="19"/>
  <c r="L622" i="19"/>
  <c r="L614" i="19"/>
  <c r="L606" i="19"/>
  <c r="L598" i="19"/>
  <c r="L590" i="19"/>
  <c r="L582" i="19"/>
  <c r="L574" i="19"/>
  <c r="L566" i="19"/>
  <c r="L558" i="19"/>
  <c r="L550" i="19"/>
  <c r="L542" i="19"/>
  <c r="L534" i="19"/>
  <c r="L526" i="19"/>
  <c r="L518" i="19"/>
  <c r="I511" i="19"/>
  <c r="L511" i="19" s="1"/>
  <c r="I507" i="19"/>
  <c r="L507" i="19" s="1"/>
  <c r="I503" i="19"/>
  <c r="L503" i="19" s="1"/>
  <c r="I499" i="19"/>
  <c r="L499" i="19" s="1"/>
  <c r="I495" i="19"/>
  <c r="L495" i="19" s="1"/>
  <c r="I491" i="19"/>
  <c r="L491" i="19" s="1"/>
  <c r="I487" i="19"/>
  <c r="L487" i="19" s="1"/>
  <c r="I483" i="19"/>
  <c r="L483" i="19" s="1"/>
  <c r="I479" i="19"/>
  <c r="L479" i="19" s="1"/>
  <c r="I475" i="19"/>
  <c r="L475" i="19" s="1"/>
  <c r="I471" i="19"/>
  <c r="L471" i="19" s="1"/>
  <c r="I467" i="19"/>
  <c r="L467" i="19" s="1"/>
  <c r="I463" i="19"/>
  <c r="L463" i="19" s="1"/>
  <c r="I459" i="19"/>
  <c r="L459" i="19" s="1"/>
  <c r="I455" i="19"/>
  <c r="L455" i="19" s="1"/>
  <c r="I451" i="19"/>
  <c r="L451" i="19" s="1"/>
  <c r="I447" i="19"/>
  <c r="L447" i="19" s="1"/>
  <c r="I443" i="19"/>
  <c r="L443" i="19" s="1"/>
  <c r="I439" i="19"/>
  <c r="L439" i="19" s="1"/>
  <c r="I435" i="19"/>
  <c r="L435" i="19" s="1"/>
  <c r="I431" i="19"/>
  <c r="L431" i="19" s="1"/>
  <c r="I427" i="19"/>
  <c r="L427" i="19" s="1"/>
  <c r="I423" i="19"/>
  <c r="L423" i="19" s="1"/>
  <c r="I419" i="19"/>
  <c r="L419" i="19" s="1"/>
  <c r="I415" i="19"/>
  <c r="L415" i="19" s="1"/>
  <c r="I411" i="19"/>
  <c r="L411" i="19" s="1"/>
  <c r="I407" i="19"/>
  <c r="L407" i="19" s="1"/>
  <c r="I403" i="19"/>
  <c r="L403" i="19" s="1"/>
  <c r="I399" i="19"/>
  <c r="L399" i="19" s="1"/>
  <c r="I395" i="19"/>
  <c r="L395" i="19" s="1"/>
  <c r="I177" i="19"/>
  <c r="L177" i="19" s="1"/>
  <c r="I155" i="19"/>
  <c r="L155" i="19" s="1"/>
  <c r="I147" i="19"/>
  <c r="L147" i="19" s="1"/>
  <c r="I139" i="19"/>
  <c r="L139" i="19" s="1"/>
  <c r="I131" i="19"/>
  <c r="L131" i="19" s="1"/>
  <c r="I121" i="19"/>
  <c r="L121" i="19" s="1"/>
  <c r="I113" i="19"/>
  <c r="L113" i="19" s="1"/>
  <c r="I105" i="19"/>
  <c r="L105" i="19" s="1"/>
  <c r="I97" i="19"/>
  <c r="L97" i="19" s="1"/>
  <c r="I89" i="19"/>
  <c r="L89" i="19" s="1"/>
  <c r="I79" i="19"/>
  <c r="L79" i="19" s="1"/>
  <c r="I71" i="19"/>
  <c r="L71" i="19" s="1"/>
  <c r="I63" i="19"/>
  <c r="L63" i="19" s="1"/>
  <c r="I48" i="19"/>
  <c r="L48" i="19" s="1"/>
  <c r="I104" i="19"/>
  <c r="L104" i="19" s="1"/>
  <c r="I72" i="19"/>
  <c r="L72" i="19" s="1"/>
  <c r="L55" i="19"/>
  <c r="L1327" i="19"/>
  <c r="I1318" i="19"/>
  <c r="L1318" i="19" s="1"/>
  <c r="L1263" i="19"/>
  <c r="L1255" i="19"/>
  <c r="L1175" i="19"/>
  <c r="L1159" i="19"/>
  <c r="L1151" i="19"/>
  <c r="L1143" i="19"/>
  <c r="L1135" i="19"/>
  <c r="L1127" i="19"/>
  <c r="L1119" i="19"/>
  <c r="L1111" i="19"/>
  <c r="L1103" i="19"/>
  <c r="L1095" i="19"/>
  <c r="L1087" i="19"/>
  <c r="L1072" i="19"/>
  <c r="L1064" i="19"/>
  <c r="L1056" i="19"/>
  <c r="L1048" i="19"/>
  <c r="L1040" i="19"/>
  <c r="L1032" i="19"/>
  <c r="I1027" i="19"/>
  <c r="L1027" i="19" s="1"/>
  <c r="I1023" i="19"/>
  <c r="L1023" i="19" s="1"/>
  <c r="I1019" i="19"/>
  <c r="L1019" i="19" s="1"/>
  <c r="I1015" i="19"/>
  <c r="L1015" i="19" s="1"/>
  <c r="I1011" i="19"/>
  <c r="L1011" i="19" s="1"/>
  <c r="I1007" i="19"/>
  <c r="L1007" i="19" s="1"/>
  <c r="I1003" i="19"/>
  <c r="L1003" i="19" s="1"/>
  <c r="I999" i="19"/>
  <c r="L999" i="19" s="1"/>
  <c r="I995" i="19"/>
  <c r="L995" i="19" s="1"/>
  <c r="I991" i="19"/>
  <c r="L991" i="19" s="1"/>
  <c r="I987" i="19"/>
  <c r="L987" i="19" s="1"/>
  <c r="I983" i="19"/>
  <c r="L983" i="19" s="1"/>
  <c r="I979" i="19"/>
  <c r="L979" i="19" s="1"/>
  <c r="I975" i="19"/>
  <c r="L975" i="19" s="1"/>
  <c r="I971" i="19"/>
  <c r="L971" i="19" s="1"/>
  <c r="I967" i="19"/>
  <c r="L967" i="19" s="1"/>
  <c r="L956" i="19"/>
  <c r="I948" i="19"/>
  <c r="L948" i="19" s="1"/>
  <c r="I944" i="19"/>
  <c r="L944" i="19" s="1"/>
  <c r="I940" i="19"/>
  <c r="L940" i="19" s="1"/>
  <c r="I936" i="19"/>
  <c r="L936" i="19" s="1"/>
  <c r="I932" i="19"/>
  <c r="L932" i="19" s="1"/>
  <c r="I899" i="19"/>
  <c r="L899" i="19" s="1"/>
  <c r="L889" i="19"/>
  <c r="L881" i="19"/>
  <c r="L873" i="19"/>
  <c r="L865" i="19"/>
  <c r="L857" i="19"/>
  <c r="L849" i="19"/>
  <c r="L841" i="19"/>
  <c r="L833" i="19"/>
  <c r="L825" i="19"/>
  <c r="I819" i="19"/>
  <c r="L819" i="19" s="1"/>
  <c r="I815" i="19"/>
  <c r="L815" i="19" s="1"/>
  <c r="I811" i="19"/>
  <c r="L811" i="19" s="1"/>
  <c r="I807" i="19"/>
  <c r="L807" i="19" s="1"/>
  <c r="I803" i="19"/>
  <c r="L803" i="19" s="1"/>
  <c r="I799" i="19"/>
  <c r="L799" i="19" s="1"/>
  <c r="I795" i="19"/>
  <c r="L795" i="19" s="1"/>
  <c r="I791" i="19"/>
  <c r="L791" i="19" s="1"/>
  <c r="I787" i="19"/>
  <c r="L787" i="19" s="1"/>
  <c r="I783" i="19"/>
  <c r="L783" i="19" s="1"/>
  <c r="I779" i="19"/>
  <c r="L779" i="19" s="1"/>
  <c r="I775" i="19"/>
  <c r="L775" i="19" s="1"/>
  <c r="I771" i="19"/>
  <c r="L771" i="19" s="1"/>
  <c r="I767" i="19"/>
  <c r="L767" i="19" s="1"/>
  <c r="I763" i="19"/>
  <c r="L763" i="19" s="1"/>
  <c r="I759" i="19"/>
  <c r="L759" i="19" s="1"/>
  <c r="I755" i="19"/>
  <c r="L755" i="19" s="1"/>
  <c r="I751" i="19"/>
  <c r="L751" i="19" s="1"/>
  <c r="I747" i="19"/>
  <c r="L747" i="19" s="1"/>
  <c r="I743" i="19"/>
  <c r="L743" i="19" s="1"/>
  <c r="I739" i="19"/>
  <c r="L739" i="19" s="1"/>
  <c r="I735" i="19"/>
  <c r="L735" i="19" s="1"/>
  <c r="I731" i="19"/>
  <c r="L731" i="19" s="1"/>
  <c r="I727" i="19"/>
  <c r="L727" i="19" s="1"/>
  <c r="I723" i="19"/>
  <c r="L723" i="19" s="1"/>
  <c r="L716" i="19"/>
  <c r="I711" i="19"/>
  <c r="L711" i="19" s="1"/>
  <c r="L689" i="19"/>
  <c r="L649" i="19"/>
  <c r="L641" i="19"/>
  <c r="L633" i="19"/>
  <c r="L625" i="19"/>
  <c r="L617" i="19"/>
  <c r="L609" i="19"/>
  <c r="L601" i="19"/>
  <c r="L593" i="19"/>
  <c r="L585" i="19"/>
  <c r="L577" i="19"/>
  <c r="L569" i="19"/>
  <c r="L561" i="19"/>
  <c r="L553" i="19"/>
  <c r="L545" i="19"/>
  <c r="L537" i="19"/>
  <c r="L529" i="19"/>
  <c r="L521" i="19"/>
  <c r="L513" i="19"/>
  <c r="L382" i="19"/>
  <c r="L374" i="19"/>
  <c r="I393" i="19"/>
  <c r="L393" i="19" s="1"/>
  <c r="I161" i="19"/>
  <c r="L161" i="19" s="1"/>
  <c r="I151" i="19"/>
  <c r="L151" i="19" s="1"/>
  <c r="I143" i="19"/>
  <c r="L143" i="19" s="1"/>
  <c r="I135" i="19"/>
  <c r="L135" i="19" s="1"/>
  <c r="I125" i="19"/>
  <c r="L125" i="19" s="1"/>
  <c r="I117" i="19"/>
  <c r="L117" i="19" s="1"/>
  <c r="I109" i="19"/>
  <c r="L109" i="19" s="1"/>
  <c r="I101" i="19"/>
  <c r="L101" i="19" s="1"/>
  <c r="I93" i="19"/>
  <c r="L93" i="19" s="1"/>
  <c r="I83" i="19"/>
  <c r="L83" i="19" s="1"/>
  <c r="I75" i="19"/>
  <c r="L75" i="19" s="1"/>
  <c r="I67" i="19"/>
  <c r="L67" i="19" s="1"/>
  <c r="I52" i="19"/>
  <c r="L52" i="19" s="1"/>
  <c r="I37" i="19"/>
  <c r="L37" i="19" s="1"/>
  <c r="I84" i="19"/>
  <c r="L84" i="19" s="1"/>
  <c r="I64" i="19"/>
  <c r="L64" i="19" s="1"/>
  <c r="I34" i="19"/>
  <c r="L34" i="19" s="1"/>
  <c r="I1387" i="19"/>
  <c r="I1424" i="19" s="1"/>
  <c r="L917" i="19"/>
  <c r="I902" i="19"/>
  <c r="L902" i="19" s="1"/>
  <c r="L893" i="19"/>
  <c r="L885" i="19"/>
  <c r="L877" i="19"/>
  <c r="L869" i="19"/>
  <c r="L861" i="19"/>
  <c r="L853" i="19"/>
  <c r="L845" i="19"/>
  <c r="L837" i="19"/>
  <c r="L829" i="19"/>
  <c r="L821" i="19"/>
  <c r="I817" i="19"/>
  <c r="L817" i="19" s="1"/>
  <c r="I813" i="19"/>
  <c r="L813" i="19" s="1"/>
  <c r="I809" i="19"/>
  <c r="L809" i="19" s="1"/>
  <c r="I805" i="19"/>
  <c r="L805" i="19" s="1"/>
  <c r="I801" i="19"/>
  <c r="L801" i="19" s="1"/>
  <c r="I797" i="19"/>
  <c r="L797" i="19" s="1"/>
  <c r="I793" i="19"/>
  <c r="L793" i="19" s="1"/>
  <c r="I789" i="19"/>
  <c r="L789" i="19" s="1"/>
  <c r="I785" i="19"/>
  <c r="L785" i="19" s="1"/>
  <c r="I781" i="19"/>
  <c r="L781" i="19" s="1"/>
  <c r="I777" i="19"/>
  <c r="L777" i="19" s="1"/>
  <c r="I773" i="19"/>
  <c r="L773" i="19" s="1"/>
  <c r="I769" i="19"/>
  <c r="L769" i="19" s="1"/>
  <c r="I765" i="19"/>
  <c r="L765" i="19" s="1"/>
  <c r="I761" i="19"/>
  <c r="L761" i="19" s="1"/>
  <c r="I757" i="19"/>
  <c r="L757" i="19" s="1"/>
  <c r="I753" i="19"/>
  <c r="L753" i="19" s="1"/>
  <c r="I749" i="19"/>
  <c r="L749" i="19" s="1"/>
  <c r="I745" i="19"/>
  <c r="L745" i="19" s="1"/>
  <c r="I741" i="19"/>
  <c r="L741" i="19" s="1"/>
  <c r="I737" i="19"/>
  <c r="L737" i="19" s="1"/>
  <c r="I733" i="19"/>
  <c r="L733" i="19" s="1"/>
  <c r="I729" i="19"/>
  <c r="L729" i="19" s="1"/>
  <c r="I725" i="19"/>
  <c r="L725" i="19" s="1"/>
  <c r="I721" i="19"/>
  <c r="L721" i="19" s="1"/>
  <c r="I713" i="19"/>
  <c r="L713" i="19" s="1"/>
  <c r="I709" i="19"/>
  <c r="L709" i="19" s="1"/>
  <c r="L645" i="19"/>
  <c r="L637" i="19"/>
  <c r="L629" i="19"/>
  <c r="L621" i="19"/>
  <c r="L613" i="19"/>
  <c r="L605" i="19"/>
  <c r="L597" i="19"/>
  <c r="L589" i="19"/>
  <c r="L581" i="19"/>
  <c r="L573" i="19"/>
  <c r="L565" i="19"/>
  <c r="L557" i="19"/>
  <c r="L549" i="19"/>
  <c r="L541" i="19"/>
  <c r="L533" i="19"/>
  <c r="L525" i="19"/>
  <c r="L517" i="19"/>
  <c r="L392" i="19"/>
  <c r="L386" i="19"/>
  <c r="L370" i="19"/>
  <c r="L338" i="19"/>
  <c r="L306" i="19"/>
  <c r="L274" i="19"/>
  <c r="I200" i="19"/>
  <c r="L200" i="19" s="1"/>
  <c r="I196" i="19"/>
  <c r="L196" i="19" s="1"/>
  <c r="I192" i="19"/>
  <c r="L192" i="19" s="1"/>
  <c r="I58" i="19"/>
  <c r="L58" i="19" s="1"/>
  <c r="L47" i="19"/>
  <c r="I43" i="19"/>
  <c r="L43" i="19" s="1"/>
  <c r="L31" i="19"/>
  <c r="I508" i="19"/>
  <c r="L508" i="19" s="1"/>
  <c r="I500" i="19"/>
  <c r="L500" i="19" s="1"/>
  <c r="I492" i="19"/>
  <c r="L492" i="19" s="1"/>
  <c r="I484" i="19"/>
  <c r="L484" i="19" s="1"/>
  <c r="I474" i="19"/>
  <c r="L474" i="19" s="1"/>
  <c r="I466" i="19"/>
  <c r="L466" i="19" s="1"/>
  <c r="I460" i="19"/>
  <c r="L460" i="19" s="1"/>
  <c r="I452" i="19"/>
  <c r="L452" i="19" s="1"/>
  <c r="I446" i="19"/>
  <c r="L446" i="19" s="1"/>
  <c r="I440" i="19"/>
  <c r="L440" i="19" s="1"/>
  <c r="I432" i="19"/>
  <c r="L432" i="19" s="1"/>
  <c r="I424" i="19"/>
  <c r="L424" i="19" s="1"/>
  <c r="I418" i="19"/>
  <c r="L418" i="19" s="1"/>
  <c r="I410" i="19"/>
  <c r="L410" i="19" s="1"/>
  <c r="I402" i="19"/>
  <c r="L402" i="19" s="1"/>
  <c r="I394" i="19"/>
  <c r="L394" i="19" s="1"/>
  <c r="L333" i="19"/>
  <c r="L317" i="19"/>
  <c r="L301" i="19"/>
  <c r="L285" i="19"/>
  <c r="L269" i="19"/>
  <c r="L253" i="19"/>
  <c r="I186" i="19"/>
  <c r="L186" i="19" s="1"/>
  <c r="I178" i="19"/>
  <c r="L178" i="19" s="1"/>
  <c r="I170" i="19"/>
  <c r="L170" i="19" s="1"/>
  <c r="I162" i="19"/>
  <c r="L162" i="19" s="1"/>
  <c r="I154" i="19"/>
  <c r="L154" i="19" s="1"/>
  <c r="I148" i="19"/>
  <c r="L148" i="19" s="1"/>
  <c r="I140" i="19"/>
  <c r="L140" i="19" s="1"/>
  <c r="I132" i="19"/>
  <c r="L132" i="19" s="1"/>
  <c r="I124" i="19"/>
  <c r="L124" i="19" s="1"/>
  <c r="I116" i="19"/>
  <c r="L116" i="19" s="1"/>
  <c r="I106" i="19"/>
  <c r="L106" i="19" s="1"/>
  <c r="I96" i="19"/>
  <c r="L96" i="19" s="1"/>
  <c r="I78" i="19"/>
  <c r="L78" i="19" s="1"/>
  <c r="I62" i="19"/>
  <c r="L62" i="19" s="1"/>
  <c r="I38" i="19"/>
  <c r="L38" i="19" s="1"/>
  <c r="I1320" i="19"/>
  <c r="L1320" i="19" s="1"/>
  <c r="L1262" i="19"/>
  <c r="L1254" i="19"/>
  <c r="L1190" i="19"/>
  <c r="I1185" i="19"/>
  <c r="L1185" i="19" s="1"/>
  <c r="I1180" i="19"/>
  <c r="L1180" i="19" s="1"/>
  <c r="L1174" i="19"/>
  <c r="I1169" i="19"/>
  <c r="L1169" i="19" s="1"/>
  <c r="I1164" i="19"/>
  <c r="L1164" i="19" s="1"/>
  <c r="L1158" i="19"/>
  <c r="L1153" i="19"/>
  <c r="L1146" i="19"/>
  <c r="L1138" i="19"/>
  <c r="L1130" i="19"/>
  <c r="L1122" i="19"/>
  <c r="L1114" i="19"/>
  <c r="L1106" i="19"/>
  <c r="L1098" i="19"/>
  <c r="L1090" i="19"/>
  <c r="L1082" i="19"/>
  <c r="L1075" i="19"/>
  <c r="L1067" i="19"/>
  <c r="L1059" i="19"/>
  <c r="L1051" i="19"/>
  <c r="L1043" i="19"/>
  <c r="L1035" i="19"/>
  <c r="I965" i="19"/>
  <c r="L955" i="19"/>
  <c r="L931" i="19"/>
  <c r="I927" i="19"/>
  <c r="L927" i="19" s="1"/>
  <c r="I923" i="19"/>
  <c r="L923" i="19" s="1"/>
  <c r="L916" i="19"/>
  <c r="I900" i="19"/>
  <c r="L900" i="19" s="1"/>
  <c r="L824" i="19"/>
  <c r="I704" i="19"/>
  <c r="L704" i="19" s="1"/>
  <c r="I700" i="19"/>
  <c r="L700" i="19" s="1"/>
  <c r="I696" i="19"/>
  <c r="L696" i="19" s="1"/>
  <c r="I692" i="19"/>
  <c r="L692" i="19" s="1"/>
  <c r="I663" i="19"/>
  <c r="L663" i="19" s="1"/>
  <c r="I659" i="19"/>
  <c r="L659" i="19" s="1"/>
  <c r="I655" i="19"/>
  <c r="L655" i="19" s="1"/>
  <c r="I651" i="19"/>
  <c r="L651" i="19" s="1"/>
  <c r="L644" i="19"/>
  <c r="L636" i="19"/>
  <c r="L628" i="19"/>
  <c r="L620" i="19"/>
  <c r="L612" i="19"/>
  <c r="L604" i="19"/>
  <c r="L596" i="19"/>
  <c r="L588" i="19"/>
  <c r="L580" i="19"/>
  <c r="L572" i="19"/>
  <c r="L560" i="19"/>
  <c r="L552" i="19"/>
  <c r="L544" i="19"/>
  <c r="L536" i="19"/>
  <c r="L528" i="19"/>
  <c r="L520" i="19"/>
  <c r="L512" i="19"/>
  <c r="I506" i="19"/>
  <c r="L506" i="19" s="1"/>
  <c r="I498" i="19"/>
  <c r="L498" i="19" s="1"/>
  <c r="I490" i="19"/>
  <c r="L490" i="19" s="1"/>
  <c r="I482" i="19"/>
  <c r="L482" i="19" s="1"/>
  <c r="I476" i="19"/>
  <c r="L476" i="19" s="1"/>
  <c r="I468" i="19"/>
  <c r="L468" i="19" s="1"/>
  <c r="I458" i="19"/>
  <c r="L458" i="19" s="1"/>
  <c r="I448" i="19"/>
  <c r="L448" i="19" s="1"/>
  <c r="I438" i="19"/>
  <c r="L438" i="19" s="1"/>
  <c r="I430" i="19"/>
  <c r="L430" i="19" s="1"/>
  <c r="I420" i="19"/>
  <c r="L420" i="19" s="1"/>
  <c r="I412" i="19"/>
  <c r="L412" i="19" s="1"/>
  <c r="I404" i="19"/>
  <c r="L404" i="19" s="1"/>
  <c r="I396" i="19"/>
  <c r="L396" i="19" s="1"/>
  <c r="L361" i="19"/>
  <c r="L313" i="19"/>
  <c r="L297" i="19"/>
  <c r="L281" i="19"/>
  <c r="L249" i="19"/>
  <c r="I180" i="19"/>
  <c r="L180" i="19" s="1"/>
  <c r="I172" i="19"/>
  <c r="L172" i="19" s="1"/>
  <c r="I164" i="19"/>
  <c r="L164" i="19" s="1"/>
  <c r="I156" i="19"/>
  <c r="L156" i="19" s="1"/>
  <c r="I146" i="19"/>
  <c r="L146" i="19" s="1"/>
  <c r="I138" i="19"/>
  <c r="L138" i="19" s="1"/>
  <c r="I130" i="19"/>
  <c r="L130" i="19" s="1"/>
  <c r="I122" i="19"/>
  <c r="L122" i="19" s="1"/>
  <c r="I114" i="19"/>
  <c r="L114" i="19" s="1"/>
  <c r="I102" i="19"/>
  <c r="L102" i="19" s="1"/>
  <c r="I94" i="19"/>
  <c r="L94" i="19" s="1"/>
  <c r="I82" i="19"/>
  <c r="L82" i="19" s="1"/>
  <c r="I66" i="19"/>
  <c r="L66" i="19" s="1"/>
  <c r="L30" i="19"/>
  <c r="I1326" i="19"/>
  <c r="L1326" i="19" s="1"/>
  <c r="L1319" i="19"/>
  <c r="L1265" i="19"/>
  <c r="L1257" i="19"/>
  <c r="L1179" i="19"/>
  <c r="L1163" i="19"/>
  <c r="L1149" i="19"/>
  <c r="L1141" i="19"/>
  <c r="L1133" i="19"/>
  <c r="L1125" i="19"/>
  <c r="L1117" i="19"/>
  <c r="L1109" i="19"/>
  <c r="L1101" i="19"/>
  <c r="L1093" i="19"/>
  <c r="L1085" i="19"/>
  <c r="L1078" i="19"/>
  <c r="L1070" i="19"/>
  <c r="L1062" i="19"/>
  <c r="L1054" i="19"/>
  <c r="L1046" i="19"/>
  <c r="L1038" i="19"/>
  <c r="L1030" i="19"/>
  <c r="I1026" i="19"/>
  <c r="L1026" i="19" s="1"/>
  <c r="I1022" i="19"/>
  <c r="L1022" i="19" s="1"/>
  <c r="I1018" i="19"/>
  <c r="L1018" i="19" s="1"/>
  <c r="I1014" i="19"/>
  <c r="L1014" i="19" s="1"/>
  <c r="I1010" i="19"/>
  <c r="L1010" i="19" s="1"/>
  <c r="I1006" i="19"/>
  <c r="L1006" i="19" s="1"/>
  <c r="I1002" i="19"/>
  <c r="L1002" i="19" s="1"/>
  <c r="I998" i="19"/>
  <c r="L998" i="19" s="1"/>
  <c r="I994" i="19"/>
  <c r="L994" i="19" s="1"/>
  <c r="I990" i="19"/>
  <c r="L990" i="19" s="1"/>
  <c r="I986" i="19"/>
  <c r="L986" i="19" s="1"/>
  <c r="I982" i="19"/>
  <c r="L982" i="19" s="1"/>
  <c r="I978" i="19"/>
  <c r="L978" i="19" s="1"/>
  <c r="I974" i="19"/>
  <c r="L974" i="19" s="1"/>
  <c r="I970" i="19"/>
  <c r="L970" i="19" s="1"/>
  <c r="I966" i="19"/>
  <c r="L966" i="19" s="1"/>
  <c r="L958" i="19"/>
  <c r="I947" i="19"/>
  <c r="L947" i="19" s="1"/>
  <c r="I943" i="19"/>
  <c r="L943" i="19" s="1"/>
  <c r="I939" i="19"/>
  <c r="L939" i="19" s="1"/>
  <c r="I935" i="19"/>
  <c r="L935" i="19" s="1"/>
  <c r="L919" i="19"/>
  <c r="I898" i="19"/>
  <c r="L891" i="19"/>
  <c r="L883" i="19"/>
  <c r="L875" i="19"/>
  <c r="L867" i="19"/>
  <c r="L859" i="19"/>
  <c r="L851" i="19"/>
  <c r="L843" i="19"/>
  <c r="L835" i="19"/>
  <c r="L827" i="19"/>
  <c r="I820" i="19"/>
  <c r="L820" i="19" s="1"/>
  <c r="I816" i="19"/>
  <c r="L816" i="19" s="1"/>
  <c r="I812" i="19"/>
  <c r="L812" i="19" s="1"/>
  <c r="I808" i="19"/>
  <c r="L808" i="19" s="1"/>
  <c r="I804" i="19"/>
  <c r="L804" i="19" s="1"/>
  <c r="I800" i="19"/>
  <c r="L800" i="19" s="1"/>
  <c r="I796" i="19"/>
  <c r="L796" i="19" s="1"/>
  <c r="I792" i="19"/>
  <c r="L792" i="19" s="1"/>
  <c r="I788" i="19"/>
  <c r="L788" i="19" s="1"/>
  <c r="I784" i="19"/>
  <c r="L784" i="19" s="1"/>
  <c r="I780" i="19"/>
  <c r="L780" i="19" s="1"/>
  <c r="I776" i="19"/>
  <c r="L776" i="19" s="1"/>
  <c r="I772" i="19"/>
  <c r="L772" i="19" s="1"/>
  <c r="I768" i="19"/>
  <c r="L768" i="19" s="1"/>
  <c r="I764" i="19"/>
  <c r="L764" i="19" s="1"/>
  <c r="I760" i="19"/>
  <c r="L760" i="19" s="1"/>
  <c r="I756" i="19"/>
  <c r="L756" i="19" s="1"/>
  <c r="I752" i="19"/>
  <c r="L752" i="19" s="1"/>
  <c r="I748" i="19"/>
  <c r="L748" i="19" s="1"/>
  <c r="I744" i="19"/>
  <c r="L744" i="19" s="1"/>
  <c r="I740" i="19"/>
  <c r="L740" i="19" s="1"/>
  <c r="I736" i="19"/>
  <c r="L736" i="19" s="1"/>
  <c r="I732" i="19"/>
  <c r="L732" i="19" s="1"/>
  <c r="I728" i="19"/>
  <c r="L728" i="19" s="1"/>
  <c r="I724" i="19"/>
  <c r="L724" i="19" s="1"/>
  <c r="L714" i="19"/>
  <c r="I710" i="19"/>
  <c r="L710" i="19" s="1"/>
  <c r="L647" i="19"/>
  <c r="L639" i="19"/>
  <c r="L631" i="19"/>
  <c r="L623" i="19"/>
  <c r="L615" i="19"/>
  <c r="L607" i="19"/>
  <c r="L599" i="19"/>
  <c r="L591" i="19"/>
  <c r="L583" i="19"/>
  <c r="L575" i="19"/>
  <c r="L567" i="19"/>
  <c r="L559" i="19"/>
  <c r="L551" i="19"/>
  <c r="L543" i="19"/>
  <c r="L535" i="19"/>
  <c r="L527" i="19"/>
  <c r="L519" i="19"/>
  <c r="L390" i="19"/>
  <c r="L380" i="19"/>
  <c r="L372" i="19"/>
  <c r="L364" i="19"/>
  <c r="L356" i="19"/>
  <c r="L348" i="19"/>
  <c r="L340" i="19"/>
  <c r="L332" i="19"/>
  <c r="L324" i="19"/>
  <c r="L316" i="19"/>
  <c r="L308" i="19"/>
  <c r="L300" i="19"/>
  <c r="L292" i="19"/>
  <c r="L284" i="19"/>
  <c r="L276" i="19"/>
  <c r="L268" i="19"/>
  <c r="L260" i="19"/>
  <c r="L252" i="19"/>
  <c r="I199" i="19"/>
  <c r="L199" i="19" s="1"/>
  <c r="I195" i="19"/>
  <c r="L195" i="19" s="1"/>
  <c r="I191" i="19"/>
  <c r="L191" i="19" s="1"/>
  <c r="L59" i="19"/>
  <c r="I46" i="19"/>
  <c r="L46" i="19" s="1"/>
  <c r="I42" i="19"/>
  <c r="L42" i="19" s="1"/>
  <c r="L383" i="19"/>
  <c r="L351" i="19"/>
  <c r="L319" i="19"/>
  <c r="L287" i="19"/>
  <c r="L255" i="19"/>
  <c r="I183" i="19"/>
  <c r="L183" i="19" s="1"/>
  <c r="I179" i="19"/>
  <c r="L179" i="19" s="1"/>
  <c r="I173" i="19"/>
  <c r="L173" i="19" s="1"/>
  <c r="I169" i="19"/>
  <c r="L169" i="19" s="1"/>
  <c r="I165" i="19"/>
  <c r="L165" i="19" s="1"/>
  <c r="I159" i="19"/>
  <c r="L159" i="19" s="1"/>
  <c r="I153" i="19"/>
  <c r="L153" i="19" s="1"/>
  <c r="I145" i="19"/>
  <c r="L145" i="19" s="1"/>
  <c r="I137" i="19"/>
  <c r="L137" i="19" s="1"/>
  <c r="I129" i="19"/>
  <c r="L129" i="19" s="1"/>
  <c r="I123" i="19"/>
  <c r="L123" i="19" s="1"/>
  <c r="I115" i="19"/>
  <c r="L115" i="19" s="1"/>
  <c r="I107" i="19"/>
  <c r="L107" i="19" s="1"/>
  <c r="I99" i="19"/>
  <c r="L99" i="19" s="1"/>
  <c r="I91" i="19"/>
  <c r="L91" i="19" s="1"/>
  <c r="I85" i="19"/>
  <c r="L85" i="19" s="1"/>
  <c r="I77" i="19"/>
  <c r="L77" i="19" s="1"/>
  <c r="I69" i="19"/>
  <c r="L69" i="19" s="1"/>
  <c r="I61" i="19"/>
  <c r="L61" i="19" s="1"/>
  <c r="I50" i="19"/>
  <c r="L50" i="19" s="1"/>
  <c r="I35" i="19"/>
  <c r="L35" i="19" s="1"/>
  <c r="I108" i="19"/>
  <c r="L108" i="19" s="1"/>
  <c r="I86" i="19"/>
  <c r="L86" i="19" s="1"/>
  <c r="I74" i="19"/>
  <c r="L74" i="19" s="1"/>
  <c r="I60" i="19"/>
  <c r="L60" i="19" s="1"/>
  <c r="I36" i="19"/>
  <c r="L36" i="19" s="1"/>
  <c r="L366" i="19"/>
  <c r="L358" i="19"/>
  <c r="L350" i="19"/>
  <c r="L342" i="19"/>
  <c r="L334" i="19"/>
  <c r="L326" i="19"/>
  <c r="L318" i="19"/>
  <c r="L310" i="19"/>
  <c r="L302" i="19"/>
  <c r="L294" i="19"/>
  <c r="L286" i="19"/>
  <c r="L278" i="19"/>
  <c r="L270" i="19"/>
  <c r="L262" i="19"/>
  <c r="L254" i="19"/>
  <c r="I198" i="19"/>
  <c r="L198" i="19" s="1"/>
  <c r="I194" i="19"/>
  <c r="L194" i="19" s="1"/>
  <c r="I190" i="19"/>
  <c r="L190" i="19" s="1"/>
  <c r="I56" i="19"/>
  <c r="L56" i="19" s="1"/>
  <c r="I45" i="19"/>
  <c r="L45" i="19" s="1"/>
  <c r="I41" i="19"/>
  <c r="L41" i="19" s="1"/>
  <c r="L27" i="19"/>
  <c r="L564" i="19"/>
  <c r="I504" i="19"/>
  <c r="L504" i="19" s="1"/>
  <c r="I496" i="19"/>
  <c r="L496" i="19" s="1"/>
  <c r="I488" i="19"/>
  <c r="L488" i="19" s="1"/>
  <c r="I480" i="19"/>
  <c r="L480" i="19" s="1"/>
  <c r="I470" i="19"/>
  <c r="L470" i="19" s="1"/>
  <c r="I464" i="19"/>
  <c r="L464" i="19" s="1"/>
  <c r="I456" i="19"/>
  <c r="L456" i="19" s="1"/>
  <c r="I450" i="19"/>
  <c r="L450" i="19" s="1"/>
  <c r="I442" i="19"/>
  <c r="L442" i="19" s="1"/>
  <c r="I436" i="19"/>
  <c r="L436" i="19" s="1"/>
  <c r="I428" i="19"/>
  <c r="L428" i="19" s="1"/>
  <c r="I422" i="19"/>
  <c r="L422" i="19" s="1"/>
  <c r="I414" i="19"/>
  <c r="L414" i="19" s="1"/>
  <c r="I406" i="19"/>
  <c r="L406" i="19" s="1"/>
  <c r="I398" i="19"/>
  <c r="L398" i="19" s="1"/>
  <c r="L349" i="19"/>
  <c r="L325" i="19"/>
  <c r="L309" i="19"/>
  <c r="L293" i="19"/>
  <c r="L277" i="19"/>
  <c r="L261" i="19"/>
  <c r="I202" i="19"/>
  <c r="L202" i="19" s="1"/>
  <c r="I182" i="19"/>
  <c r="L182" i="19" s="1"/>
  <c r="I174" i="19"/>
  <c r="L174" i="19" s="1"/>
  <c r="I166" i="19"/>
  <c r="L166" i="19" s="1"/>
  <c r="I158" i="19"/>
  <c r="L158" i="19" s="1"/>
  <c r="I150" i="19"/>
  <c r="L150" i="19" s="1"/>
  <c r="I144" i="19"/>
  <c r="L144" i="19" s="1"/>
  <c r="I136" i="19"/>
  <c r="L136" i="19" s="1"/>
  <c r="I128" i="19"/>
  <c r="L128" i="19" s="1"/>
  <c r="I120" i="19"/>
  <c r="L120" i="19" s="1"/>
  <c r="I112" i="19"/>
  <c r="L112" i="19" s="1"/>
  <c r="I100" i="19"/>
  <c r="L100" i="19" s="1"/>
  <c r="I90" i="19"/>
  <c r="L90" i="19" s="1"/>
  <c r="I70" i="19"/>
  <c r="L70" i="19" s="1"/>
  <c r="I53" i="19"/>
  <c r="L53" i="19" s="1"/>
  <c r="L26" i="19"/>
  <c r="I1441" i="19"/>
  <c r="L1441" i="19" s="1"/>
  <c r="I1438" i="19"/>
  <c r="L1438" i="19" s="1"/>
  <c r="I1322" i="19"/>
  <c r="L1322" i="19" s="1"/>
  <c r="L1266" i="19"/>
  <c r="L1258" i="19"/>
  <c r="I1188" i="19"/>
  <c r="L1188" i="19" s="1"/>
  <c r="L1182" i="19"/>
  <c r="I1177" i="19"/>
  <c r="L1177" i="19" s="1"/>
  <c r="I1172" i="19"/>
  <c r="L1172" i="19" s="1"/>
  <c r="L1166" i="19"/>
  <c r="I1161" i="19"/>
  <c r="L1161" i="19" s="1"/>
  <c r="I1156" i="19"/>
  <c r="L1156" i="19" s="1"/>
  <c r="L1150" i="19"/>
  <c r="L1142" i="19"/>
  <c r="L1134" i="19"/>
  <c r="L1126" i="19"/>
  <c r="L1118" i="19"/>
  <c r="L1110" i="19"/>
  <c r="L1102" i="19"/>
  <c r="L1094" i="19"/>
  <c r="L1086" i="19"/>
  <c r="L1079" i="19"/>
  <c r="L1071" i="19"/>
  <c r="L1063" i="19"/>
  <c r="L1055" i="19"/>
  <c r="L1047" i="19"/>
  <c r="L1039" i="19"/>
  <c r="L1031" i="19"/>
  <c r="L959" i="19"/>
  <c r="L951" i="19"/>
  <c r="I929" i="19"/>
  <c r="L929" i="19" s="1"/>
  <c r="I925" i="19"/>
  <c r="L925" i="19" s="1"/>
  <c r="I921" i="19"/>
  <c r="L921" i="19" s="1"/>
  <c r="L828" i="19"/>
  <c r="I706" i="19"/>
  <c r="L706" i="19" s="1"/>
  <c r="I702" i="19"/>
  <c r="L702" i="19" s="1"/>
  <c r="I698" i="19"/>
  <c r="L698" i="19" s="1"/>
  <c r="I694" i="19"/>
  <c r="L694" i="19" s="1"/>
  <c r="L688" i="19"/>
  <c r="I665" i="19"/>
  <c r="L665" i="19" s="1"/>
  <c r="I661" i="19"/>
  <c r="L661" i="19" s="1"/>
  <c r="I657" i="19"/>
  <c r="L657" i="19" s="1"/>
  <c r="I653" i="19"/>
  <c r="L653" i="19" s="1"/>
  <c r="L648" i="19"/>
  <c r="L640" i="19"/>
  <c r="L632" i="19"/>
  <c r="L624" i="19"/>
  <c r="L616" i="19"/>
  <c r="L608" i="19"/>
  <c r="L600" i="19"/>
  <c r="L592" i="19"/>
  <c r="L584" i="19"/>
  <c r="L576" i="19"/>
  <c r="L568" i="19"/>
  <c r="L556" i="19"/>
  <c r="L548" i="19"/>
  <c r="L540" i="19"/>
  <c r="L532" i="19"/>
  <c r="L524" i="19"/>
  <c r="L516" i="19"/>
  <c r="I510" i="19"/>
  <c r="L510" i="19" s="1"/>
  <c r="I502" i="19"/>
  <c r="L502" i="19" s="1"/>
  <c r="I494" i="19"/>
  <c r="L494" i="19" s="1"/>
  <c r="I486" i="19"/>
  <c r="L486" i="19" s="1"/>
  <c r="I478" i="19"/>
  <c r="L478" i="19" s="1"/>
  <c r="I472" i="19"/>
  <c r="L472" i="19" s="1"/>
  <c r="I462" i="19"/>
  <c r="L462" i="19" s="1"/>
  <c r="I454" i="19"/>
  <c r="L454" i="19" s="1"/>
  <c r="I444" i="19"/>
  <c r="L444" i="19" s="1"/>
  <c r="I434" i="19"/>
  <c r="L434" i="19" s="1"/>
  <c r="I426" i="19"/>
  <c r="L426" i="19" s="1"/>
  <c r="I416" i="19"/>
  <c r="L416" i="19" s="1"/>
  <c r="I408" i="19"/>
  <c r="L408" i="19" s="1"/>
  <c r="I400" i="19"/>
  <c r="L400" i="19" s="1"/>
  <c r="L391" i="19"/>
  <c r="L381" i="19"/>
  <c r="L373" i="19"/>
  <c r="L365" i="19"/>
  <c r="L357" i="19"/>
  <c r="L345" i="19"/>
  <c r="L337" i="19"/>
  <c r="L321" i="19"/>
  <c r="L305" i="19"/>
  <c r="L289" i="19"/>
  <c r="L273" i="19"/>
  <c r="L257" i="19"/>
  <c r="I184" i="19"/>
  <c r="L184" i="19" s="1"/>
  <c r="I176" i="19"/>
  <c r="L176" i="19" s="1"/>
  <c r="I168" i="19"/>
  <c r="L168" i="19" s="1"/>
  <c r="I160" i="19"/>
  <c r="L160" i="19" s="1"/>
  <c r="I152" i="19"/>
  <c r="L152" i="19" s="1"/>
  <c r="I142" i="19"/>
  <c r="L142" i="19" s="1"/>
  <c r="I134" i="19"/>
  <c r="L134" i="19" s="1"/>
  <c r="I126" i="19"/>
  <c r="L126" i="19" s="1"/>
  <c r="I118" i="19"/>
  <c r="L118" i="19" s="1"/>
  <c r="I110" i="19"/>
  <c r="L110" i="19" s="1"/>
  <c r="I98" i="19"/>
  <c r="L98" i="19" s="1"/>
  <c r="I88" i="19"/>
  <c r="L88" i="19" s="1"/>
  <c r="I76" i="19"/>
  <c r="L76" i="19" s="1"/>
  <c r="I49" i="19"/>
  <c r="L49" i="19" s="1"/>
  <c r="L1329" i="19"/>
  <c r="I1324" i="19"/>
  <c r="L1324" i="19" s="1"/>
  <c r="I1317" i="19"/>
  <c r="L1317" i="19" s="1"/>
  <c r="L1269" i="19"/>
  <c r="L1261" i="19"/>
  <c r="L1253" i="19"/>
  <c r="L1187" i="19"/>
  <c r="L1171" i="19"/>
  <c r="L1145" i="19"/>
  <c r="L1137" i="19"/>
  <c r="L1129" i="19"/>
  <c r="L1121" i="19"/>
  <c r="L1113" i="19"/>
  <c r="L1105" i="19"/>
  <c r="L1097" i="19"/>
  <c r="L1089" i="19"/>
  <c r="L1081" i="19"/>
  <c r="L1074" i="19"/>
  <c r="L1066" i="19"/>
  <c r="L1058" i="19"/>
  <c r="L1050" i="19"/>
  <c r="L1042" i="19"/>
  <c r="L1034" i="19"/>
  <c r="I1028" i="19"/>
  <c r="L1028" i="19" s="1"/>
  <c r="I1024" i="19"/>
  <c r="L1024" i="19" s="1"/>
  <c r="I1020" i="19"/>
  <c r="L1020" i="19" s="1"/>
  <c r="I1016" i="19"/>
  <c r="L1016" i="19" s="1"/>
  <c r="I1012" i="19"/>
  <c r="L1012" i="19" s="1"/>
  <c r="I1008" i="19"/>
  <c r="L1008" i="19" s="1"/>
  <c r="I1004" i="19"/>
  <c r="L1004" i="19" s="1"/>
  <c r="I1000" i="19"/>
  <c r="L1000" i="19" s="1"/>
  <c r="I996" i="19"/>
  <c r="L996" i="19" s="1"/>
  <c r="I992" i="19"/>
  <c r="L992" i="19" s="1"/>
  <c r="I988" i="19"/>
  <c r="L988" i="19" s="1"/>
  <c r="I984" i="19"/>
  <c r="L984" i="19" s="1"/>
  <c r="I980" i="19"/>
  <c r="L980" i="19" s="1"/>
  <c r="I976" i="19"/>
  <c r="L976" i="19" s="1"/>
  <c r="I972" i="19"/>
  <c r="L972" i="19" s="1"/>
  <c r="I968" i="19"/>
  <c r="L968" i="19" s="1"/>
  <c r="L962" i="19"/>
  <c r="L954" i="19"/>
  <c r="I945" i="19"/>
  <c r="L945" i="19" s="1"/>
  <c r="I941" i="19"/>
  <c r="L941" i="19" s="1"/>
  <c r="I937" i="19"/>
  <c r="L937" i="19" s="1"/>
  <c r="I933" i="19"/>
  <c r="L933" i="19" s="1"/>
  <c r="I901" i="19"/>
  <c r="L901" i="19" s="1"/>
  <c r="L887" i="19"/>
  <c r="L879" i="19"/>
  <c r="L871" i="19"/>
  <c r="L863" i="19"/>
  <c r="L855" i="19"/>
  <c r="L847" i="19"/>
  <c r="L839" i="19"/>
  <c r="L831" i="19"/>
  <c r="L823" i="19"/>
  <c r="I818" i="19"/>
  <c r="L818" i="19" s="1"/>
  <c r="I814" i="19"/>
  <c r="L814" i="19" s="1"/>
  <c r="I810" i="19"/>
  <c r="L810" i="19" s="1"/>
  <c r="I806" i="19"/>
  <c r="L806" i="19" s="1"/>
  <c r="I802" i="19"/>
  <c r="L802" i="19" s="1"/>
  <c r="I798" i="19"/>
  <c r="L798" i="19" s="1"/>
  <c r="I794" i="19"/>
  <c r="L794" i="19" s="1"/>
  <c r="I790" i="19"/>
  <c r="L790" i="19" s="1"/>
  <c r="I786" i="19"/>
  <c r="L786" i="19" s="1"/>
  <c r="I782" i="19"/>
  <c r="L782" i="19" s="1"/>
  <c r="I778" i="19"/>
  <c r="L778" i="19" s="1"/>
  <c r="I774" i="19"/>
  <c r="L774" i="19" s="1"/>
  <c r="I770" i="19"/>
  <c r="L770" i="19" s="1"/>
  <c r="I766" i="19"/>
  <c r="L766" i="19" s="1"/>
  <c r="I762" i="19"/>
  <c r="L762" i="19" s="1"/>
  <c r="I758" i="19"/>
  <c r="L758" i="19" s="1"/>
  <c r="I754" i="19"/>
  <c r="L754" i="19" s="1"/>
  <c r="I750" i="19"/>
  <c r="L750" i="19" s="1"/>
  <c r="I746" i="19"/>
  <c r="L746" i="19" s="1"/>
  <c r="I742" i="19"/>
  <c r="L742" i="19" s="1"/>
  <c r="I738" i="19"/>
  <c r="L738" i="19" s="1"/>
  <c r="I734" i="19"/>
  <c r="L734" i="19" s="1"/>
  <c r="I730" i="19"/>
  <c r="L730" i="19" s="1"/>
  <c r="I726" i="19"/>
  <c r="L726" i="19" s="1"/>
  <c r="I722" i="19"/>
  <c r="L722" i="19" s="1"/>
  <c r="I712" i="19"/>
  <c r="L712" i="19" s="1"/>
  <c r="L643" i="19"/>
  <c r="L635" i="19"/>
  <c r="L627" i="19"/>
  <c r="L619" i="19"/>
  <c r="L611" i="19"/>
  <c r="L603" i="19"/>
  <c r="L595" i="19"/>
  <c r="L587" i="19"/>
  <c r="L579" i="19"/>
  <c r="L571" i="19"/>
  <c r="L563" i="19"/>
  <c r="L555" i="19"/>
  <c r="L547" i="19"/>
  <c r="L539" i="19"/>
  <c r="L531" i="19"/>
  <c r="L523" i="19"/>
  <c r="L515" i="19"/>
  <c r="L384" i="19"/>
  <c r="L376" i="19"/>
  <c r="L368" i="19"/>
  <c r="L360" i="19"/>
  <c r="L352" i="19"/>
  <c r="L344" i="19"/>
  <c r="L336" i="19"/>
  <c r="L328" i="19"/>
  <c r="L320" i="19"/>
  <c r="L312" i="19"/>
  <c r="L304" i="19"/>
  <c r="L296" i="19"/>
  <c r="L288" i="19"/>
  <c r="L280" i="19"/>
  <c r="L272" i="19"/>
  <c r="L264" i="19"/>
  <c r="L256" i="19"/>
  <c r="L248" i="19"/>
  <c r="L201" i="19"/>
  <c r="I197" i="19"/>
  <c r="L197" i="19" s="1"/>
  <c r="I193" i="19"/>
  <c r="L193" i="19" s="1"/>
  <c r="L188" i="19"/>
  <c r="I57" i="19"/>
  <c r="L57" i="19" s="1"/>
  <c r="I44" i="19"/>
  <c r="L44" i="19" s="1"/>
  <c r="I40" i="19"/>
  <c r="L40" i="19" s="1"/>
  <c r="L29" i="19"/>
  <c r="L21" i="19"/>
  <c r="L379" i="19"/>
  <c r="L371" i="19"/>
  <c r="L363" i="19"/>
  <c r="L355" i="19"/>
  <c r="L347" i="19"/>
  <c r="L339" i="19"/>
  <c r="L331" i="19"/>
  <c r="L323" i="19"/>
  <c r="L315" i="19"/>
  <c r="L307" i="19"/>
  <c r="L299" i="19"/>
  <c r="L291" i="19"/>
  <c r="L283" i="19"/>
  <c r="L275" i="19"/>
  <c r="L267" i="19"/>
  <c r="L259" i="19"/>
  <c r="L251" i="19"/>
  <c r="L203" i="19"/>
  <c r="I185" i="19"/>
  <c r="L185" i="19" s="1"/>
  <c r="I181" i="19"/>
  <c r="L181" i="19" s="1"/>
  <c r="I175" i="19"/>
  <c r="L175" i="19" s="1"/>
  <c r="I171" i="19"/>
  <c r="L171" i="19" s="1"/>
  <c r="I167" i="19"/>
  <c r="L167" i="19" s="1"/>
  <c r="I163" i="19"/>
  <c r="L163" i="19" s="1"/>
  <c r="I157" i="19"/>
  <c r="L157" i="19" s="1"/>
  <c r="I149" i="19"/>
  <c r="L149" i="19" s="1"/>
  <c r="I141" i="19"/>
  <c r="L141" i="19" s="1"/>
  <c r="I133" i="19"/>
  <c r="L133" i="19" s="1"/>
  <c r="I127" i="19"/>
  <c r="L127" i="19" s="1"/>
  <c r="I119" i="19"/>
  <c r="L119" i="19" s="1"/>
  <c r="I111" i="19"/>
  <c r="L111" i="19" s="1"/>
  <c r="I103" i="19"/>
  <c r="L103" i="19" s="1"/>
  <c r="I95" i="19"/>
  <c r="L95" i="19" s="1"/>
  <c r="I87" i="19"/>
  <c r="L87" i="19" s="1"/>
  <c r="I81" i="19"/>
  <c r="L81" i="19" s="1"/>
  <c r="I73" i="19"/>
  <c r="L73" i="19" s="1"/>
  <c r="I65" i="19"/>
  <c r="L65" i="19" s="1"/>
  <c r="I54" i="19"/>
  <c r="L54" i="19" s="1"/>
  <c r="L39" i="19"/>
  <c r="L28" i="19"/>
  <c r="L12" i="19"/>
  <c r="I92" i="19"/>
  <c r="L92" i="19" s="1"/>
  <c r="I80" i="19"/>
  <c r="L80" i="19" s="1"/>
  <c r="I68" i="19"/>
  <c r="L68" i="19" s="1"/>
  <c r="I51" i="19"/>
  <c r="L51" i="19" s="1"/>
  <c r="L22" i="19"/>
  <c r="I1382" i="19"/>
  <c r="L1382" i="19" s="1"/>
  <c r="F1492" i="19"/>
  <c r="I1440" i="19"/>
  <c r="L1440" i="19" s="1"/>
  <c r="I1443" i="19"/>
  <c r="L1443" i="19" s="1"/>
  <c r="I1312" i="19"/>
  <c r="L1312" i="19" s="1"/>
  <c r="I1304" i="19"/>
  <c r="L1304" i="19" s="1"/>
  <c r="I1296" i="19"/>
  <c r="L1296" i="19" s="1"/>
  <c r="I1288" i="19"/>
  <c r="L1288" i="19" s="1"/>
  <c r="I1280" i="19"/>
  <c r="L1280" i="19" s="1"/>
  <c r="I1272" i="19"/>
  <c r="L1272" i="19" s="1"/>
  <c r="I1309" i="19"/>
  <c r="L1309" i="19" s="1"/>
  <c r="I1301" i="19"/>
  <c r="L1301" i="19" s="1"/>
  <c r="I1293" i="19"/>
  <c r="L1293" i="19" s="1"/>
  <c r="I1285" i="19"/>
  <c r="L1285" i="19" s="1"/>
  <c r="I1277" i="19"/>
  <c r="L1277" i="19" s="1"/>
  <c r="I1155" i="19"/>
  <c r="L1155" i="19" s="1"/>
  <c r="I882" i="19"/>
  <c r="L882" i="19" s="1"/>
  <c r="I866" i="19"/>
  <c r="L866" i="19" s="1"/>
  <c r="I850" i="19"/>
  <c r="L850" i="19" s="1"/>
  <c r="I834" i="19"/>
  <c r="L834" i="19" s="1"/>
  <c r="I892" i="19"/>
  <c r="L892" i="19" s="1"/>
  <c r="I876" i="19"/>
  <c r="L876" i="19" s="1"/>
  <c r="I860" i="19"/>
  <c r="L860" i="19" s="1"/>
  <c r="I844" i="19"/>
  <c r="L844" i="19" s="1"/>
  <c r="I685" i="19"/>
  <c r="L685" i="19" s="1"/>
  <c r="I681" i="19"/>
  <c r="L681" i="19" s="1"/>
  <c r="I677" i="19"/>
  <c r="L677" i="19" s="1"/>
  <c r="I673" i="19"/>
  <c r="L673" i="19" s="1"/>
  <c r="I669" i="19"/>
  <c r="L669" i="19" s="1"/>
  <c r="I247" i="19"/>
  <c r="L247" i="19" s="1"/>
  <c r="I243" i="19"/>
  <c r="L243" i="19" s="1"/>
  <c r="I239" i="19"/>
  <c r="L239" i="19" s="1"/>
  <c r="I235" i="19"/>
  <c r="L235" i="19" s="1"/>
  <c r="I231" i="19"/>
  <c r="L231" i="19" s="1"/>
  <c r="I227" i="19"/>
  <c r="L227" i="19" s="1"/>
  <c r="I223" i="19"/>
  <c r="L223" i="19" s="1"/>
  <c r="I219" i="19"/>
  <c r="L219" i="19" s="1"/>
  <c r="I215" i="19"/>
  <c r="L215" i="19" s="1"/>
  <c r="I211" i="19"/>
  <c r="L211" i="19" s="1"/>
  <c r="I207" i="19"/>
  <c r="L207" i="19" s="1"/>
  <c r="I19" i="19"/>
  <c r="L19" i="19" s="1"/>
  <c r="I11" i="19"/>
  <c r="L11" i="19" s="1"/>
  <c r="I1439" i="19"/>
  <c r="L1439" i="19" s="1"/>
  <c r="I1451" i="19"/>
  <c r="L1451" i="19" s="1"/>
  <c r="I1381" i="19"/>
  <c r="L1381" i="19" s="1"/>
  <c r="I1311" i="19"/>
  <c r="L1311" i="19" s="1"/>
  <c r="I1303" i="19"/>
  <c r="L1303" i="19" s="1"/>
  <c r="I1295" i="19"/>
  <c r="L1295" i="19" s="1"/>
  <c r="I1287" i="19"/>
  <c r="L1287" i="19" s="1"/>
  <c r="I1279" i="19"/>
  <c r="L1279" i="19" s="1"/>
  <c r="I1271" i="19"/>
  <c r="L1271" i="19" s="1"/>
  <c r="I1244" i="19"/>
  <c r="L1244" i="19" s="1"/>
  <c r="I1236" i="19"/>
  <c r="L1236" i="19" s="1"/>
  <c r="I1228" i="19"/>
  <c r="L1228" i="19" s="1"/>
  <c r="I1220" i="19"/>
  <c r="L1220" i="19" s="1"/>
  <c r="I1212" i="19"/>
  <c r="L1212" i="19" s="1"/>
  <c r="I1205" i="19"/>
  <c r="L1205" i="19" s="1"/>
  <c r="I1197" i="19"/>
  <c r="L1197" i="19" s="1"/>
  <c r="I1249" i="19"/>
  <c r="L1249" i="19" s="1"/>
  <c r="I1241" i="19"/>
  <c r="L1241" i="19" s="1"/>
  <c r="I1233" i="19"/>
  <c r="L1233" i="19" s="1"/>
  <c r="I1225" i="19"/>
  <c r="L1225" i="19" s="1"/>
  <c r="I1217" i="19"/>
  <c r="L1217" i="19" s="1"/>
  <c r="I1209" i="19"/>
  <c r="L1209" i="19" s="1"/>
  <c r="I1202" i="19"/>
  <c r="L1202" i="19" s="1"/>
  <c r="I1194" i="19"/>
  <c r="L1194" i="19" s="1"/>
  <c r="I1250" i="19"/>
  <c r="L1250" i="19" s="1"/>
  <c r="I1242" i="19"/>
  <c r="L1242" i="19" s="1"/>
  <c r="I1234" i="19"/>
  <c r="L1234" i="19" s="1"/>
  <c r="I1226" i="19"/>
  <c r="L1226" i="19" s="1"/>
  <c r="I1218" i="19"/>
  <c r="L1218" i="19" s="1"/>
  <c r="I1210" i="19"/>
  <c r="L1210" i="19" s="1"/>
  <c r="I1203" i="19"/>
  <c r="L1203" i="19" s="1"/>
  <c r="I1195" i="19"/>
  <c r="L1195" i="19" s="1"/>
  <c r="I1314" i="19"/>
  <c r="L1314" i="19" s="1"/>
  <c r="I1306" i="19"/>
  <c r="L1306" i="19" s="1"/>
  <c r="I1298" i="19"/>
  <c r="L1298" i="19" s="1"/>
  <c r="I1290" i="19"/>
  <c r="L1290" i="19" s="1"/>
  <c r="I1282" i="19"/>
  <c r="L1282" i="19" s="1"/>
  <c r="I1274" i="19"/>
  <c r="L1274" i="19" s="1"/>
  <c r="I1243" i="19"/>
  <c r="L1243" i="19" s="1"/>
  <c r="I1235" i="19"/>
  <c r="L1235" i="19" s="1"/>
  <c r="I1227" i="19"/>
  <c r="L1227" i="19" s="1"/>
  <c r="I1219" i="19"/>
  <c r="L1219" i="19" s="1"/>
  <c r="I1211" i="19"/>
  <c r="L1211" i="19" s="1"/>
  <c r="I1204" i="19"/>
  <c r="L1204" i="19" s="1"/>
  <c r="I1196" i="19"/>
  <c r="L1196" i="19" s="1"/>
  <c r="I914" i="19"/>
  <c r="L914" i="19" s="1"/>
  <c r="I912" i="19"/>
  <c r="L912" i="19" s="1"/>
  <c r="I910" i="19"/>
  <c r="L910" i="19" s="1"/>
  <c r="I908" i="19"/>
  <c r="L908" i="19" s="1"/>
  <c r="I906" i="19"/>
  <c r="L906" i="19" s="1"/>
  <c r="I904" i="19"/>
  <c r="L904" i="19" s="1"/>
  <c r="I895" i="19"/>
  <c r="L895" i="19" s="1"/>
  <c r="I888" i="19"/>
  <c r="L888" i="19" s="1"/>
  <c r="I872" i="19"/>
  <c r="L872" i="19" s="1"/>
  <c r="I856" i="19"/>
  <c r="L856" i="19" s="1"/>
  <c r="I840" i="19"/>
  <c r="L840" i="19" s="1"/>
  <c r="I708" i="19"/>
  <c r="L708" i="19" s="1"/>
  <c r="I886" i="19"/>
  <c r="L886" i="19" s="1"/>
  <c r="I870" i="19"/>
  <c r="L870" i="19" s="1"/>
  <c r="I854" i="19"/>
  <c r="L854" i="19" s="1"/>
  <c r="I838" i="19"/>
  <c r="L838" i="19" s="1"/>
  <c r="I684" i="19"/>
  <c r="L684" i="19" s="1"/>
  <c r="I680" i="19"/>
  <c r="L680" i="19" s="1"/>
  <c r="I676" i="19"/>
  <c r="L676" i="19" s="1"/>
  <c r="I672" i="19"/>
  <c r="L672" i="19" s="1"/>
  <c r="I668" i="19"/>
  <c r="L668" i="19" s="1"/>
  <c r="I246" i="19"/>
  <c r="L246" i="19" s="1"/>
  <c r="I242" i="19"/>
  <c r="L242" i="19" s="1"/>
  <c r="I238" i="19"/>
  <c r="L238" i="19" s="1"/>
  <c r="I234" i="19"/>
  <c r="L234" i="19" s="1"/>
  <c r="I230" i="19"/>
  <c r="L230" i="19" s="1"/>
  <c r="I226" i="19"/>
  <c r="L226" i="19" s="1"/>
  <c r="I222" i="19"/>
  <c r="L222" i="19" s="1"/>
  <c r="I218" i="19"/>
  <c r="L218" i="19" s="1"/>
  <c r="I214" i="19"/>
  <c r="L214" i="19" s="1"/>
  <c r="I210" i="19"/>
  <c r="L210" i="19" s="1"/>
  <c r="I206" i="19"/>
  <c r="L206" i="19" s="1"/>
  <c r="I189" i="19"/>
  <c r="L189" i="19" s="1"/>
  <c r="I18" i="19"/>
  <c r="L18" i="19" s="1"/>
  <c r="I10" i="19"/>
  <c r="L10" i="19" s="1"/>
  <c r="I1308" i="19"/>
  <c r="L1308" i="19" s="1"/>
  <c r="I1300" i="19"/>
  <c r="L1300" i="19" s="1"/>
  <c r="I1292" i="19"/>
  <c r="L1292" i="19" s="1"/>
  <c r="I1284" i="19"/>
  <c r="L1284" i="19" s="1"/>
  <c r="I1276" i="19"/>
  <c r="L1276" i="19" s="1"/>
  <c r="I1313" i="19"/>
  <c r="L1313" i="19" s="1"/>
  <c r="I1305" i="19"/>
  <c r="L1305" i="19" s="1"/>
  <c r="I1297" i="19"/>
  <c r="L1297" i="19" s="1"/>
  <c r="I1289" i="19"/>
  <c r="L1289" i="19" s="1"/>
  <c r="I1281" i="19"/>
  <c r="L1281" i="19" s="1"/>
  <c r="I1273" i="19"/>
  <c r="L1273" i="19" s="1"/>
  <c r="I920" i="19"/>
  <c r="L920" i="19" s="1"/>
  <c r="I890" i="19"/>
  <c r="L890" i="19" s="1"/>
  <c r="I874" i="19"/>
  <c r="L874" i="19" s="1"/>
  <c r="I858" i="19"/>
  <c r="L858" i="19" s="1"/>
  <c r="I842" i="19"/>
  <c r="L842" i="19" s="1"/>
  <c r="I884" i="19"/>
  <c r="L884" i="19" s="1"/>
  <c r="I868" i="19"/>
  <c r="L868" i="19" s="1"/>
  <c r="I852" i="19"/>
  <c r="L852" i="19" s="1"/>
  <c r="I836" i="19"/>
  <c r="L836" i="19" s="1"/>
  <c r="I717" i="19"/>
  <c r="L717" i="19" s="1"/>
  <c r="I691" i="19"/>
  <c r="L691" i="19" s="1"/>
  <c r="I687" i="19"/>
  <c r="L687" i="19" s="1"/>
  <c r="I683" i="19"/>
  <c r="L683" i="19" s="1"/>
  <c r="I679" i="19"/>
  <c r="L679" i="19" s="1"/>
  <c r="I675" i="19"/>
  <c r="L675" i="19" s="1"/>
  <c r="I671" i="19"/>
  <c r="L671" i="19" s="1"/>
  <c r="I667" i="19"/>
  <c r="L667" i="19" s="1"/>
  <c r="I245" i="19"/>
  <c r="L245" i="19" s="1"/>
  <c r="I241" i="19"/>
  <c r="L241" i="19" s="1"/>
  <c r="I237" i="19"/>
  <c r="L237" i="19" s="1"/>
  <c r="I233" i="19"/>
  <c r="L233" i="19" s="1"/>
  <c r="I229" i="19"/>
  <c r="L229" i="19" s="1"/>
  <c r="I225" i="19"/>
  <c r="L225" i="19" s="1"/>
  <c r="I221" i="19"/>
  <c r="L221" i="19" s="1"/>
  <c r="I217" i="19"/>
  <c r="L217" i="19" s="1"/>
  <c r="I213" i="19"/>
  <c r="L213" i="19" s="1"/>
  <c r="I209" i="19"/>
  <c r="L209" i="19" s="1"/>
  <c r="I205" i="19"/>
  <c r="L205" i="19" s="1"/>
  <c r="I33" i="19"/>
  <c r="L33" i="19" s="1"/>
  <c r="I14" i="19"/>
  <c r="L14" i="19" s="1"/>
  <c r="I8" i="19"/>
  <c r="L8" i="19" s="1"/>
  <c r="I1307" i="19"/>
  <c r="L1307" i="19" s="1"/>
  <c r="I1299" i="19"/>
  <c r="L1299" i="19" s="1"/>
  <c r="I1291" i="19"/>
  <c r="L1291" i="19" s="1"/>
  <c r="I1283" i="19"/>
  <c r="L1283" i="19" s="1"/>
  <c r="I1275" i="19"/>
  <c r="L1275" i="19" s="1"/>
  <c r="I1248" i="19"/>
  <c r="L1248" i="19" s="1"/>
  <c r="I1240" i="19"/>
  <c r="L1240" i="19" s="1"/>
  <c r="I1232" i="19"/>
  <c r="L1232" i="19" s="1"/>
  <c r="I1224" i="19"/>
  <c r="L1224" i="19" s="1"/>
  <c r="I1216" i="19"/>
  <c r="L1216" i="19" s="1"/>
  <c r="I1208" i="19"/>
  <c r="L1208" i="19" s="1"/>
  <c r="I1201" i="19"/>
  <c r="L1201" i="19" s="1"/>
  <c r="I1193" i="19"/>
  <c r="L1193" i="19" s="1"/>
  <c r="I1245" i="19"/>
  <c r="L1245" i="19" s="1"/>
  <c r="I1237" i="19"/>
  <c r="L1237" i="19" s="1"/>
  <c r="I1229" i="19"/>
  <c r="L1229" i="19" s="1"/>
  <c r="I1221" i="19"/>
  <c r="L1221" i="19" s="1"/>
  <c r="I1213" i="19"/>
  <c r="L1213" i="19" s="1"/>
  <c r="I1206" i="19"/>
  <c r="L1206" i="19" s="1"/>
  <c r="I1198" i="19"/>
  <c r="L1198" i="19" s="1"/>
  <c r="I1246" i="19"/>
  <c r="L1246" i="19" s="1"/>
  <c r="I1238" i="19"/>
  <c r="L1238" i="19" s="1"/>
  <c r="I1230" i="19"/>
  <c r="L1230" i="19" s="1"/>
  <c r="I1222" i="19"/>
  <c r="L1222" i="19" s="1"/>
  <c r="I1214" i="19"/>
  <c r="L1214" i="19" s="1"/>
  <c r="I1199" i="19"/>
  <c r="L1199" i="19" s="1"/>
  <c r="I1191" i="19"/>
  <c r="L1191" i="19" s="1"/>
  <c r="I1310" i="19"/>
  <c r="L1310" i="19" s="1"/>
  <c r="I1302" i="19"/>
  <c r="L1302" i="19" s="1"/>
  <c r="I1294" i="19"/>
  <c r="L1294" i="19" s="1"/>
  <c r="I1286" i="19"/>
  <c r="L1286" i="19" s="1"/>
  <c r="I1278" i="19"/>
  <c r="L1278" i="19" s="1"/>
  <c r="I1270" i="19"/>
  <c r="L1270" i="19" s="1"/>
  <c r="I1247" i="19"/>
  <c r="L1247" i="19" s="1"/>
  <c r="I1239" i="19"/>
  <c r="L1239" i="19" s="1"/>
  <c r="I1231" i="19"/>
  <c r="L1231" i="19" s="1"/>
  <c r="I1223" i="19"/>
  <c r="L1223" i="19" s="1"/>
  <c r="I1215" i="19"/>
  <c r="L1215" i="19" s="1"/>
  <c r="I1207" i="19"/>
  <c r="L1207" i="19" s="1"/>
  <c r="I1200" i="19"/>
  <c r="L1200" i="19" s="1"/>
  <c r="I1192" i="19"/>
  <c r="L1192" i="19" s="1"/>
  <c r="I915" i="19"/>
  <c r="L915" i="19" s="1"/>
  <c r="I913" i="19"/>
  <c r="L913" i="19" s="1"/>
  <c r="I911" i="19"/>
  <c r="L911" i="19" s="1"/>
  <c r="I909" i="19"/>
  <c r="L909" i="19" s="1"/>
  <c r="I907" i="19"/>
  <c r="L907" i="19" s="1"/>
  <c r="I905" i="19"/>
  <c r="L905" i="19" s="1"/>
  <c r="I903" i="19"/>
  <c r="L903" i="19" s="1"/>
  <c r="I880" i="19"/>
  <c r="L880" i="19" s="1"/>
  <c r="I864" i="19"/>
  <c r="L864" i="19" s="1"/>
  <c r="I848" i="19"/>
  <c r="L848" i="19" s="1"/>
  <c r="I832" i="19"/>
  <c r="L832" i="19" s="1"/>
  <c r="I894" i="19"/>
  <c r="L894" i="19" s="1"/>
  <c r="I878" i="19"/>
  <c r="L878" i="19" s="1"/>
  <c r="I862" i="19"/>
  <c r="L862" i="19" s="1"/>
  <c r="I846" i="19"/>
  <c r="L846" i="19" s="1"/>
  <c r="I715" i="19"/>
  <c r="L715" i="19" s="1"/>
  <c r="I686" i="19"/>
  <c r="L686" i="19" s="1"/>
  <c r="I682" i="19"/>
  <c r="L682" i="19" s="1"/>
  <c r="I678" i="19"/>
  <c r="L678" i="19" s="1"/>
  <c r="I674" i="19"/>
  <c r="L674" i="19" s="1"/>
  <c r="I670" i="19"/>
  <c r="L670" i="19" s="1"/>
  <c r="I666" i="19"/>
  <c r="L666" i="19" s="1"/>
  <c r="I244" i="19"/>
  <c r="L244" i="19" s="1"/>
  <c r="I240" i="19"/>
  <c r="L240" i="19" s="1"/>
  <c r="I236" i="19"/>
  <c r="L236" i="19" s="1"/>
  <c r="I232" i="19"/>
  <c r="L232" i="19" s="1"/>
  <c r="I228" i="19"/>
  <c r="L228" i="19" s="1"/>
  <c r="I224" i="19"/>
  <c r="L224" i="19" s="1"/>
  <c r="I220" i="19"/>
  <c r="L220" i="19" s="1"/>
  <c r="I216" i="19"/>
  <c r="L216" i="19" s="1"/>
  <c r="I212" i="19"/>
  <c r="L212" i="19" s="1"/>
  <c r="I208" i="19"/>
  <c r="L208" i="19" s="1"/>
  <c r="I204" i="19"/>
  <c r="L204" i="19" s="1"/>
  <c r="I20" i="19"/>
  <c r="L20" i="19" s="1"/>
  <c r="I13" i="19"/>
  <c r="L13" i="19" s="1"/>
  <c r="I6" i="19"/>
  <c r="J1332" i="19" l="1"/>
  <c r="L15" i="19"/>
  <c r="L258" i="19"/>
  <c r="L290" i="19"/>
  <c r="L322" i="19"/>
  <c r="L354" i="19"/>
  <c r="L32" i="19"/>
  <c r="L271" i="19"/>
  <c r="L303" i="19"/>
  <c r="L335" i="19"/>
  <c r="L367" i="19"/>
  <c r="L17" i="19"/>
  <c r="L341" i="19"/>
  <c r="L377" i="19"/>
  <c r="I387" i="19"/>
  <c r="I963" i="19"/>
  <c r="I1330" i="19"/>
  <c r="J718" i="19"/>
  <c r="H718" i="19"/>
  <c r="I389" i="19"/>
  <c r="J720" i="19"/>
  <c r="J896" i="19" s="1"/>
  <c r="H896" i="19"/>
  <c r="J963" i="19"/>
  <c r="H963" i="19"/>
  <c r="J1385" i="19"/>
  <c r="I1332" i="19"/>
  <c r="L1332" i="19" s="1"/>
  <c r="J6" i="19"/>
  <c r="J387" i="19" s="1"/>
  <c r="H387" i="19"/>
  <c r="J965" i="19"/>
  <c r="J1330" i="19" s="1"/>
  <c r="H1330" i="19"/>
  <c r="I896" i="19"/>
  <c r="L896" i="19" s="1"/>
  <c r="J1387" i="19"/>
  <c r="J1424" i="19" s="1"/>
  <c r="H1424" i="19"/>
  <c r="I1491" i="19"/>
  <c r="L1491" i="19" s="1"/>
  <c r="L7" i="19"/>
  <c r="L23" i="19"/>
  <c r="L250" i="19"/>
  <c r="L266" i="19"/>
  <c r="L282" i="19"/>
  <c r="L298" i="19"/>
  <c r="L314" i="19"/>
  <c r="L330" i="19"/>
  <c r="L346" i="19"/>
  <c r="L362" i="19"/>
  <c r="L378" i="19"/>
  <c r="L16" i="19"/>
  <c r="L353" i="19"/>
  <c r="L369" i="19"/>
  <c r="L385" i="19"/>
  <c r="L187" i="19"/>
  <c r="L263" i="19"/>
  <c r="L279" i="19"/>
  <c r="L295" i="19"/>
  <c r="L311" i="19"/>
  <c r="L327" i="19"/>
  <c r="L343" i="19"/>
  <c r="L359" i="19"/>
  <c r="L375" i="19"/>
  <c r="L9" i="19"/>
  <c r="L25" i="19"/>
  <c r="L24" i="19"/>
  <c r="H1492" i="19" l="1"/>
  <c r="J1492" i="19" s="1"/>
  <c r="L1330" i="19"/>
  <c r="L387" i="19"/>
  <c r="L1424" i="19"/>
  <c r="L1387" i="19"/>
  <c r="I1385" i="19"/>
  <c r="L1385" i="19" s="1"/>
  <c r="L720" i="19"/>
  <c r="I718" i="19"/>
  <c r="L718" i="19" s="1"/>
  <c r="L389" i="19"/>
  <c r="L965" i="19"/>
  <c r="L898" i="19"/>
  <c r="L6" i="19"/>
  <c r="L963" i="19"/>
  <c r="L943" i="17"/>
  <c r="N943" i="17" s="1"/>
  <c r="L944" i="17"/>
  <c r="N944" i="17" s="1"/>
  <c r="K203" i="17"/>
  <c r="L203" i="17" s="1"/>
  <c r="N203" i="17" s="1"/>
  <c r="K204" i="17"/>
  <c r="L204" i="17" s="1"/>
  <c r="N204" i="17" s="1"/>
  <c r="K205" i="17"/>
  <c r="L205" i="17" s="1"/>
  <c r="N205" i="17" s="1"/>
  <c r="K206" i="17"/>
  <c r="L206" i="17" s="1"/>
  <c r="N206" i="17" s="1"/>
  <c r="K207" i="17"/>
  <c r="L207" i="17" s="1"/>
  <c r="N207" i="17" s="1"/>
  <c r="K202" i="17"/>
  <c r="K21" i="11"/>
  <c r="K899" i="16"/>
  <c r="L899" i="16" s="1"/>
  <c r="N899" i="16" s="1"/>
  <c r="K900" i="16"/>
  <c r="L900" i="16" s="1"/>
  <c r="N900" i="16" s="1"/>
  <c r="K901" i="16"/>
  <c r="L901" i="16" s="1"/>
  <c r="N901" i="16" s="1"/>
  <c r="K902" i="16"/>
  <c r="L902" i="16" s="1"/>
  <c r="N902" i="16" s="1"/>
  <c r="K903" i="16"/>
  <c r="L903" i="16" s="1"/>
  <c r="N903" i="16" s="1"/>
  <c r="K904" i="16"/>
  <c r="L904" i="16" s="1"/>
  <c r="N904" i="16" s="1"/>
  <c r="K905" i="16"/>
  <c r="L905" i="16" s="1"/>
  <c r="N905" i="16" s="1"/>
  <c r="K906" i="16"/>
  <c r="L906" i="16" s="1"/>
  <c r="N906" i="16" s="1"/>
  <c r="K907" i="16"/>
  <c r="L907" i="16" s="1"/>
  <c r="N907" i="16" s="1"/>
  <c r="K908" i="16"/>
  <c r="L908" i="16" s="1"/>
  <c r="N908" i="16" s="1"/>
  <c r="K909" i="16"/>
  <c r="L909" i="16" s="1"/>
  <c r="N909" i="16" s="1"/>
  <c r="K910" i="16"/>
  <c r="L910" i="16" s="1"/>
  <c r="N910" i="16" s="1"/>
  <c r="K911" i="16"/>
  <c r="L911" i="16" s="1"/>
  <c r="N911" i="16" s="1"/>
  <c r="K912" i="16"/>
  <c r="L912" i="16" s="1"/>
  <c r="N912" i="16" s="1"/>
  <c r="K913" i="16"/>
  <c r="L913" i="16" s="1"/>
  <c r="N913" i="16" s="1"/>
  <c r="K914" i="16"/>
  <c r="L914" i="16" s="1"/>
  <c r="N914" i="16" s="1"/>
  <c r="K915" i="16"/>
  <c r="L915" i="16" s="1"/>
  <c r="N915" i="16" s="1"/>
  <c r="K916" i="16"/>
  <c r="L916" i="16" s="1"/>
  <c r="N916" i="16" s="1"/>
  <c r="K917" i="16"/>
  <c r="L917" i="16" s="1"/>
  <c r="N917" i="16" s="1"/>
  <c r="K918" i="16"/>
  <c r="L918" i="16" s="1"/>
  <c r="N918" i="16" s="1"/>
  <c r="K919" i="16"/>
  <c r="L919" i="16" s="1"/>
  <c r="N919" i="16" s="1"/>
  <c r="K921" i="16"/>
  <c r="L921" i="16" s="1"/>
  <c r="N921" i="16" s="1"/>
  <c r="K922" i="16"/>
  <c r="L922" i="16" s="1"/>
  <c r="N922" i="16" s="1"/>
  <c r="K923" i="16"/>
  <c r="L923" i="16" s="1"/>
  <c r="N923" i="16" s="1"/>
  <c r="K924" i="16"/>
  <c r="L924" i="16" s="1"/>
  <c r="N924" i="16" s="1"/>
  <c r="K925" i="16"/>
  <c r="L925" i="16" s="1"/>
  <c r="N925" i="16" s="1"/>
  <c r="K926" i="16"/>
  <c r="L926" i="16" s="1"/>
  <c r="N926" i="16" s="1"/>
  <c r="K927" i="16"/>
  <c r="L927" i="16" s="1"/>
  <c r="N927" i="16" s="1"/>
  <c r="K928" i="16"/>
  <c r="L928" i="16" s="1"/>
  <c r="N928" i="16" s="1"/>
  <c r="K929" i="16"/>
  <c r="L929" i="16" s="1"/>
  <c r="N929" i="16" s="1"/>
  <c r="K930" i="16"/>
  <c r="L930" i="16" s="1"/>
  <c r="N930" i="16" s="1"/>
  <c r="K931" i="16"/>
  <c r="L931" i="16" s="1"/>
  <c r="N931" i="16" s="1"/>
  <c r="K932" i="16"/>
  <c r="L932" i="16" s="1"/>
  <c r="N932" i="16" s="1"/>
  <c r="K933" i="16"/>
  <c r="L933" i="16" s="1"/>
  <c r="N933" i="16" s="1"/>
  <c r="K934" i="16"/>
  <c r="L934" i="16" s="1"/>
  <c r="N934" i="16" s="1"/>
  <c r="K935" i="16"/>
  <c r="L935" i="16" s="1"/>
  <c r="N935" i="16" s="1"/>
  <c r="K936" i="16"/>
  <c r="L936" i="16" s="1"/>
  <c r="N936" i="16" s="1"/>
  <c r="K937" i="16"/>
  <c r="L937" i="16" s="1"/>
  <c r="N937" i="16" s="1"/>
  <c r="K938" i="16"/>
  <c r="L938" i="16" s="1"/>
  <c r="N938" i="16" s="1"/>
  <c r="K939" i="16"/>
  <c r="L939" i="16" s="1"/>
  <c r="N939" i="16" s="1"/>
  <c r="K940" i="16"/>
  <c r="L940" i="16" s="1"/>
  <c r="N940" i="16" s="1"/>
  <c r="K941" i="16"/>
  <c r="L941" i="16" s="1"/>
  <c r="N941" i="16" s="1"/>
  <c r="K942" i="16"/>
  <c r="L942" i="16" s="1"/>
  <c r="N942" i="16" s="1"/>
  <c r="K943" i="16"/>
  <c r="L943" i="16" s="1"/>
  <c r="N943" i="16" s="1"/>
  <c r="K944" i="16"/>
  <c r="L944" i="16" s="1"/>
  <c r="N944" i="16" s="1"/>
  <c r="K945" i="16"/>
  <c r="L945" i="16" s="1"/>
  <c r="N945" i="16" s="1"/>
  <c r="K946" i="16"/>
  <c r="L946" i="16" s="1"/>
  <c r="N946" i="16" s="1"/>
  <c r="K947" i="16"/>
  <c r="L947" i="16" s="1"/>
  <c r="N947" i="16" s="1"/>
  <c r="K948" i="16"/>
  <c r="L948" i="16" s="1"/>
  <c r="N948" i="16" s="1"/>
  <c r="K949" i="16"/>
  <c r="L949" i="16" s="1"/>
  <c r="N949" i="16" s="1"/>
  <c r="K950" i="16"/>
  <c r="L950" i="16" s="1"/>
  <c r="N950" i="16" s="1"/>
  <c r="K951" i="16"/>
  <c r="L951" i="16" s="1"/>
  <c r="N951" i="16" s="1"/>
  <c r="K952" i="16"/>
  <c r="L952" i="16" s="1"/>
  <c r="N952" i="16" s="1"/>
  <c r="K953" i="16"/>
  <c r="L953" i="16" s="1"/>
  <c r="N953" i="16" s="1"/>
  <c r="K954" i="16"/>
  <c r="L954" i="16" s="1"/>
  <c r="N954" i="16" s="1"/>
  <c r="K955" i="16"/>
  <c r="L955" i="16" s="1"/>
  <c r="N955" i="16" s="1"/>
  <c r="K956" i="16"/>
  <c r="L956" i="16" s="1"/>
  <c r="N956" i="16" s="1"/>
  <c r="K957" i="16"/>
  <c r="L957" i="16" s="1"/>
  <c r="N957" i="16" s="1"/>
  <c r="K958" i="16"/>
  <c r="L958" i="16" s="1"/>
  <c r="N958" i="16" s="1"/>
  <c r="K959" i="16"/>
  <c r="L959" i="16" s="1"/>
  <c r="N959" i="16" s="1"/>
  <c r="K960" i="16"/>
  <c r="L960" i="16" s="1"/>
  <c r="N960" i="16" s="1"/>
  <c r="K961" i="16"/>
  <c r="L961" i="16" s="1"/>
  <c r="N961" i="16" s="1"/>
  <c r="K962" i="16"/>
  <c r="L962" i="16" s="1"/>
  <c r="N962" i="16" s="1"/>
  <c r="K898" i="16"/>
  <c r="K416" i="16"/>
  <c r="L416" i="16" s="1"/>
  <c r="N416" i="16" s="1"/>
  <c r="K417" i="16"/>
  <c r="L417" i="16" s="1"/>
  <c r="N417" i="16" s="1"/>
  <c r="K418" i="16"/>
  <c r="L418" i="16" s="1"/>
  <c r="N418" i="16" s="1"/>
  <c r="K419" i="16"/>
  <c r="L419" i="16" s="1"/>
  <c r="N419" i="16" s="1"/>
  <c r="K420" i="16"/>
  <c r="L420" i="16" s="1"/>
  <c r="N420" i="16" s="1"/>
  <c r="K421" i="16"/>
  <c r="L421" i="16" s="1"/>
  <c r="N421" i="16" s="1"/>
  <c r="K422" i="16"/>
  <c r="L422" i="16" s="1"/>
  <c r="N422" i="16" s="1"/>
  <c r="K423" i="16"/>
  <c r="L423" i="16" s="1"/>
  <c r="N423" i="16" s="1"/>
  <c r="K424" i="16"/>
  <c r="L424" i="16" s="1"/>
  <c r="N424" i="16" s="1"/>
  <c r="K425" i="16"/>
  <c r="L425" i="16" s="1"/>
  <c r="N425" i="16" s="1"/>
  <c r="K426" i="16"/>
  <c r="L426" i="16" s="1"/>
  <c r="N426" i="16" s="1"/>
  <c r="K427" i="16"/>
  <c r="L427" i="16" s="1"/>
  <c r="N427" i="16" s="1"/>
  <c r="K428" i="16"/>
  <c r="L428" i="16" s="1"/>
  <c r="N428" i="16" s="1"/>
  <c r="K429" i="16"/>
  <c r="L429" i="16" s="1"/>
  <c r="N429" i="16" s="1"/>
  <c r="K430" i="16"/>
  <c r="L430" i="16" s="1"/>
  <c r="N430" i="16" s="1"/>
  <c r="K431" i="16"/>
  <c r="L431" i="16" s="1"/>
  <c r="N431" i="16" s="1"/>
  <c r="K432" i="16"/>
  <c r="L432" i="16" s="1"/>
  <c r="N432" i="16" s="1"/>
  <c r="K433" i="16"/>
  <c r="L433" i="16" s="1"/>
  <c r="N433" i="16" s="1"/>
  <c r="K434" i="16"/>
  <c r="L434" i="16" s="1"/>
  <c r="N434" i="16" s="1"/>
  <c r="K435" i="16"/>
  <c r="L435" i="16" s="1"/>
  <c r="N435" i="16" s="1"/>
  <c r="K436" i="16"/>
  <c r="L436" i="16" s="1"/>
  <c r="N436" i="16" s="1"/>
  <c r="K437" i="16"/>
  <c r="L437" i="16" s="1"/>
  <c r="N437" i="16" s="1"/>
  <c r="K438" i="16"/>
  <c r="L438" i="16" s="1"/>
  <c r="N438" i="16" s="1"/>
  <c r="K439" i="16"/>
  <c r="L439" i="16" s="1"/>
  <c r="N439" i="16" s="1"/>
  <c r="K440" i="16"/>
  <c r="L440" i="16" s="1"/>
  <c r="N440" i="16" s="1"/>
  <c r="K441" i="16"/>
  <c r="L441" i="16" s="1"/>
  <c r="N441" i="16" s="1"/>
  <c r="K442" i="16"/>
  <c r="L442" i="16" s="1"/>
  <c r="N442" i="16" s="1"/>
  <c r="K443" i="16"/>
  <c r="L443" i="16" s="1"/>
  <c r="N443" i="16" s="1"/>
  <c r="K444" i="16"/>
  <c r="L444" i="16" s="1"/>
  <c r="N444" i="16" s="1"/>
  <c r="K445" i="16"/>
  <c r="L445" i="16" s="1"/>
  <c r="N445" i="16" s="1"/>
  <c r="K446" i="16"/>
  <c r="L446" i="16" s="1"/>
  <c r="N446" i="16" s="1"/>
  <c r="K447" i="16"/>
  <c r="L447" i="16" s="1"/>
  <c r="N447" i="16" s="1"/>
  <c r="K448" i="16"/>
  <c r="L448" i="16" s="1"/>
  <c r="N448" i="16" s="1"/>
  <c r="K449" i="16"/>
  <c r="L449" i="16" s="1"/>
  <c r="N449" i="16" s="1"/>
  <c r="K450" i="16"/>
  <c r="L450" i="16" s="1"/>
  <c r="N450" i="16" s="1"/>
  <c r="K451" i="16"/>
  <c r="L451" i="16" s="1"/>
  <c r="N451" i="16" s="1"/>
  <c r="K452" i="16"/>
  <c r="L452" i="16" s="1"/>
  <c r="N452" i="16" s="1"/>
  <c r="K453" i="16"/>
  <c r="L453" i="16" s="1"/>
  <c r="N453" i="16" s="1"/>
  <c r="K454" i="16"/>
  <c r="L454" i="16" s="1"/>
  <c r="N454" i="16" s="1"/>
  <c r="K455" i="16"/>
  <c r="L455" i="16" s="1"/>
  <c r="N455" i="16" s="1"/>
  <c r="K456" i="16"/>
  <c r="L456" i="16" s="1"/>
  <c r="N456" i="16" s="1"/>
  <c r="K457" i="16"/>
  <c r="L457" i="16" s="1"/>
  <c r="N457" i="16" s="1"/>
  <c r="K458" i="16"/>
  <c r="L458" i="16" s="1"/>
  <c r="N458" i="16" s="1"/>
  <c r="K459" i="16"/>
  <c r="L459" i="16" s="1"/>
  <c r="N459" i="16" s="1"/>
  <c r="K460" i="16"/>
  <c r="L460" i="16" s="1"/>
  <c r="N460" i="16" s="1"/>
  <c r="K461" i="16"/>
  <c r="L461" i="16" s="1"/>
  <c r="N461" i="16" s="1"/>
  <c r="K462" i="16"/>
  <c r="L462" i="16" s="1"/>
  <c r="N462" i="16" s="1"/>
  <c r="K463" i="16"/>
  <c r="L463" i="16" s="1"/>
  <c r="N463" i="16" s="1"/>
  <c r="K464" i="16"/>
  <c r="L464" i="16" s="1"/>
  <c r="N464" i="16" s="1"/>
  <c r="K465" i="16"/>
  <c r="L465" i="16" s="1"/>
  <c r="N465" i="16" s="1"/>
  <c r="K466" i="16"/>
  <c r="L466" i="16" s="1"/>
  <c r="N466" i="16" s="1"/>
  <c r="K467" i="16"/>
  <c r="L467" i="16" s="1"/>
  <c r="N467" i="16" s="1"/>
  <c r="K468" i="16"/>
  <c r="L468" i="16" s="1"/>
  <c r="N468" i="16" s="1"/>
  <c r="K469" i="16"/>
  <c r="L469" i="16" s="1"/>
  <c r="N469" i="16" s="1"/>
  <c r="K470" i="16"/>
  <c r="L470" i="16" s="1"/>
  <c r="N470" i="16" s="1"/>
  <c r="K471" i="16"/>
  <c r="L471" i="16" s="1"/>
  <c r="N471" i="16" s="1"/>
  <c r="K472" i="16"/>
  <c r="L472" i="16" s="1"/>
  <c r="N472" i="16" s="1"/>
  <c r="K473" i="16"/>
  <c r="L473" i="16" s="1"/>
  <c r="N473" i="16" s="1"/>
  <c r="K474" i="16"/>
  <c r="L474" i="16" s="1"/>
  <c r="N474" i="16" s="1"/>
  <c r="K475" i="16"/>
  <c r="L475" i="16" s="1"/>
  <c r="N475" i="16" s="1"/>
  <c r="K476" i="16"/>
  <c r="L476" i="16" s="1"/>
  <c r="N476" i="16" s="1"/>
  <c r="K477" i="16"/>
  <c r="L477" i="16" s="1"/>
  <c r="N477" i="16" s="1"/>
  <c r="K478" i="16"/>
  <c r="L478" i="16" s="1"/>
  <c r="N478" i="16" s="1"/>
  <c r="K479" i="16"/>
  <c r="L479" i="16" s="1"/>
  <c r="N479" i="16" s="1"/>
  <c r="K480" i="16"/>
  <c r="L480" i="16" s="1"/>
  <c r="N480" i="16" s="1"/>
  <c r="K481" i="16"/>
  <c r="L481" i="16" s="1"/>
  <c r="N481" i="16" s="1"/>
  <c r="K482" i="16"/>
  <c r="L482" i="16" s="1"/>
  <c r="N482" i="16" s="1"/>
  <c r="K483" i="16"/>
  <c r="L483" i="16" s="1"/>
  <c r="N483" i="16" s="1"/>
  <c r="K484" i="16"/>
  <c r="L484" i="16" s="1"/>
  <c r="N484" i="16" s="1"/>
  <c r="K485" i="16"/>
  <c r="L485" i="16" s="1"/>
  <c r="N485" i="16" s="1"/>
  <c r="K486" i="16"/>
  <c r="L486" i="16" s="1"/>
  <c r="N486" i="16" s="1"/>
  <c r="K487" i="16"/>
  <c r="L487" i="16" s="1"/>
  <c r="N487" i="16" s="1"/>
  <c r="K488" i="16"/>
  <c r="L488" i="16" s="1"/>
  <c r="N488" i="16" s="1"/>
  <c r="K489" i="16"/>
  <c r="L489" i="16" s="1"/>
  <c r="N489" i="16" s="1"/>
  <c r="K490" i="16"/>
  <c r="L490" i="16" s="1"/>
  <c r="N490" i="16" s="1"/>
  <c r="K491" i="16"/>
  <c r="L491" i="16" s="1"/>
  <c r="N491" i="16" s="1"/>
  <c r="K492" i="16"/>
  <c r="L492" i="16" s="1"/>
  <c r="N492" i="16" s="1"/>
  <c r="K493" i="16"/>
  <c r="L493" i="16" s="1"/>
  <c r="N493" i="16" s="1"/>
  <c r="K494" i="16"/>
  <c r="L494" i="16" s="1"/>
  <c r="N494" i="16" s="1"/>
  <c r="K495" i="16"/>
  <c r="L495" i="16" s="1"/>
  <c r="N495" i="16" s="1"/>
  <c r="K496" i="16"/>
  <c r="L496" i="16" s="1"/>
  <c r="N496" i="16" s="1"/>
  <c r="K497" i="16"/>
  <c r="L497" i="16" s="1"/>
  <c r="N497" i="16" s="1"/>
  <c r="K498" i="16"/>
  <c r="L498" i="16" s="1"/>
  <c r="N498" i="16" s="1"/>
  <c r="K499" i="16"/>
  <c r="L499" i="16" s="1"/>
  <c r="N499" i="16" s="1"/>
  <c r="K500" i="16"/>
  <c r="L500" i="16" s="1"/>
  <c r="N500" i="16" s="1"/>
  <c r="K501" i="16"/>
  <c r="L501" i="16" s="1"/>
  <c r="N501" i="16" s="1"/>
  <c r="K502" i="16"/>
  <c r="L502" i="16" s="1"/>
  <c r="N502" i="16" s="1"/>
  <c r="K503" i="16"/>
  <c r="L503" i="16" s="1"/>
  <c r="N503" i="16" s="1"/>
  <c r="K504" i="16"/>
  <c r="L504" i="16" s="1"/>
  <c r="N504" i="16" s="1"/>
  <c r="K505" i="16"/>
  <c r="L505" i="16" s="1"/>
  <c r="N505" i="16" s="1"/>
  <c r="K506" i="16"/>
  <c r="L506" i="16" s="1"/>
  <c r="N506" i="16" s="1"/>
  <c r="K507" i="16"/>
  <c r="L507" i="16" s="1"/>
  <c r="N507" i="16" s="1"/>
  <c r="K508" i="16"/>
  <c r="L508" i="16" s="1"/>
  <c r="N508" i="16" s="1"/>
  <c r="K509" i="16"/>
  <c r="L509" i="16" s="1"/>
  <c r="N509" i="16" s="1"/>
  <c r="K510" i="16"/>
  <c r="L510" i="16" s="1"/>
  <c r="N510" i="16" s="1"/>
  <c r="K511" i="16"/>
  <c r="L511" i="16" s="1"/>
  <c r="N511" i="16" s="1"/>
  <c r="K512" i="16"/>
  <c r="L512" i="16" s="1"/>
  <c r="N512" i="16" s="1"/>
  <c r="K513" i="16"/>
  <c r="L513" i="16" s="1"/>
  <c r="N513" i="16" s="1"/>
  <c r="K514" i="16"/>
  <c r="L514" i="16" s="1"/>
  <c r="N514" i="16" s="1"/>
  <c r="K515" i="16"/>
  <c r="L515" i="16" s="1"/>
  <c r="N515" i="16" s="1"/>
  <c r="K516" i="16"/>
  <c r="L516" i="16" s="1"/>
  <c r="N516" i="16" s="1"/>
  <c r="K517" i="16"/>
  <c r="L517" i="16" s="1"/>
  <c r="N517" i="16" s="1"/>
  <c r="K518" i="16"/>
  <c r="L518" i="16" s="1"/>
  <c r="N518" i="16" s="1"/>
  <c r="K519" i="16"/>
  <c r="L519" i="16" s="1"/>
  <c r="N519" i="16" s="1"/>
  <c r="K520" i="16"/>
  <c r="L520" i="16" s="1"/>
  <c r="N520" i="16" s="1"/>
  <c r="K521" i="16"/>
  <c r="L521" i="16" s="1"/>
  <c r="N521" i="16" s="1"/>
  <c r="K522" i="16"/>
  <c r="L522" i="16" s="1"/>
  <c r="N522" i="16" s="1"/>
  <c r="K523" i="16"/>
  <c r="L523" i="16" s="1"/>
  <c r="N523" i="16" s="1"/>
  <c r="K524" i="16"/>
  <c r="L524" i="16" s="1"/>
  <c r="N524" i="16" s="1"/>
  <c r="K525" i="16"/>
  <c r="L525" i="16" s="1"/>
  <c r="N525" i="16" s="1"/>
  <c r="K526" i="16"/>
  <c r="L526" i="16" s="1"/>
  <c r="N526" i="16" s="1"/>
  <c r="K527" i="16"/>
  <c r="L527" i="16" s="1"/>
  <c r="N527" i="16" s="1"/>
  <c r="K528" i="16"/>
  <c r="L528" i="16" s="1"/>
  <c r="N528" i="16" s="1"/>
  <c r="K529" i="16"/>
  <c r="L529" i="16" s="1"/>
  <c r="N529" i="16" s="1"/>
  <c r="K530" i="16"/>
  <c r="L530" i="16" s="1"/>
  <c r="N530" i="16" s="1"/>
  <c r="K531" i="16"/>
  <c r="L531" i="16" s="1"/>
  <c r="N531" i="16" s="1"/>
  <c r="K532" i="16"/>
  <c r="L532" i="16" s="1"/>
  <c r="N532" i="16" s="1"/>
  <c r="K533" i="16"/>
  <c r="L533" i="16" s="1"/>
  <c r="N533" i="16" s="1"/>
  <c r="K534" i="16"/>
  <c r="L534" i="16" s="1"/>
  <c r="N534" i="16" s="1"/>
  <c r="K535" i="16"/>
  <c r="L535" i="16" s="1"/>
  <c r="N535" i="16" s="1"/>
  <c r="K536" i="16"/>
  <c r="L536" i="16" s="1"/>
  <c r="N536" i="16" s="1"/>
  <c r="K537" i="16"/>
  <c r="L537" i="16" s="1"/>
  <c r="N537" i="16" s="1"/>
  <c r="K538" i="16"/>
  <c r="L538" i="16" s="1"/>
  <c r="N538" i="16" s="1"/>
  <c r="K539" i="16"/>
  <c r="L539" i="16" s="1"/>
  <c r="N539" i="16" s="1"/>
  <c r="K540" i="16"/>
  <c r="L540" i="16" s="1"/>
  <c r="N540" i="16" s="1"/>
  <c r="K541" i="16"/>
  <c r="L541" i="16" s="1"/>
  <c r="N541" i="16" s="1"/>
  <c r="K542" i="16"/>
  <c r="L542" i="16" s="1"/>
  <c r="N542" i="16" s="1"/>
  <c r="K543" i="16"/>
  <c r="L543" i="16" s="1"/>
  <c r="N543" i="16" s="1"/>
  <c r="K544" i="16"/>
  <c r="L544" i="16" s="1"/>
  <c r="N544" i="16" s="1"/>
  <c r="K545" i="16"/>
  <c r="L545" i="16" s="1"/>
  <c r="N545" i="16" s="1"/>
  <c r="K546" i="16"/>
  <c r="L546" i="16" s="1"/>
  <c r="N546" i="16" s="1"/>
  <c r="K547" i="16"/>
  <c r="L547" i="16" s="1"/>
  <c r="N547" i="16" s="1"/>
  <c r="K548" i="16"/>
  <c r="L548" i="16" s="1"/>
  <c r="N548" i="16" s="1"/>
  <c r="K549" i="16"/>
  <c r="L549" i="16" s="1"/>
  <c r="N549" i="16" s="1"/>
  <c r="K7" i="16"/>
  <c r="K8" i="16"/>
  <c r="K9" i="16"/>
  <c r="K10" i="16"/>
  <c r="K11" i="16"/>
  <c r="K12" i="16"/>
  <c r="K13" i="16"/>
  <c r="K14" i="16"/>
  <c r="K15" i="16"/>
  <c r="K16" i="16"/>
  <c r="K17" i="16"/>
  <c r="K18" i="16"/>
  <c r="K19" i="16"/>
  <c r="K20" i="16"/>
  <c r="K21" i="16"/>
  <c r="K22" i="16"/>
  <c r="K23" i="16"/>
  <c r="K24" i="16"/>
  <c r="K25" i="16"/>
  <c r="K26" i="16"/>
  <c r="K27" i="16"/>
  <c r="K28" i="16"/>
  <c r="K29" i="16"/>
  <c r="K30" i="16"/>
  <c r="K31" i="16"/>
  <c r="K32" i="16"/>
  <c r="K33" i="16"/>
  <c r="K34" i="16"/>
  <c r="K35" i="16"/>
  <c r="K36" i="16"/>
  <c r="K37" i="16"/>
  <c r="K38" i="16"/>
  <c r="K39" i="16"/>
  <c r="K40" i="16"/>
  <c r="K41" i="16"/>
  <c r="K42" i="16"/>
  <c r="K43" i="16"/>
  <c r="K44" i="16"/>
  <c r="K45" i="16"/>
  <c r="K46" i="16"/>
  <c r="K47" i="16"/>
  <c r="K48" i="16"/>
  <c r="K49" i="16"/>
  <c r="K50" i="16"/>
  <c r="K51" i="16"/>
  <c r="K52" i="16"/>
  <c r="K53" i="16"/>
  <c r="K54" i="16"/>
  <c r="K55" i="16"/>
  <c r="K56" i="16"/>
  <c r="K57" i="16"/>
  <c r="K58" i="16"/>
  <c r="K59" i="16"/>
  <c r="K60" i="16"/>
  <c r="K61" i="16"/>
  <c r="K62" i="16"/>
  <c r="K63" i="16"/>
  <c r="K64" i="16"/>
  <c r="K65" i="16"/>
  <c r="K66" i="16"/>
  <c r="K67" i="16"/>
  <c r="K68" i="16"/>
  <c r="K69" i="16"/>
  <c r="K70" i="16"/>
  <c r="K71" i="16"/>
  <c r="K72" i="16"/>
  <c r="K73" i="16"/>
  <c r="K74" i="16"/>
  <c r="K75" i="16"/>
  <c r="K76" i="16"/>
  <c r="K77" i="16"/>
  <c r="K78" i="16"/>
  <c r="K79" i="16"/>
  <c r="K80" i="16"/>
  <c r="K81" i="16"/>
  <c r="K82" i="16"/>
  <c r="K83" i="16"/>
  <c r="K84" i="16"/>
  <c r="K85" i="16"/>
  <c r="K86" i="16"/>
  <c r="K87" i="16"/>
  <c r="K88" i="16"/>
  <c r="K89" i="16"/>
  <c r="K90" i="16"/>
  <c r="K91" i="16"/>
  <c r="K92" i="16"/>
  <c r="K93" i="16"/>
  <c r="K94" i="16"/>
  <c r="K95" i="16"/>
  <c r="K96" i="16"/>
  <c r="K97" i="16"/>
  <c r="K98" i="16"/>
  <c r="K99" i="16"/>
  <c r="K100" i="16"/>
  <c r="K101" i="16"/>
  <c r="K102" i="16"/>
  <c r="K103" i="16"/>
  <c r="K104" i="16"/>
  <c r="K105" i="16"/>
  <c r="K106" i="16"/>
  <c r="K107" i="16"/>
  <c r="K108" i="16"/>
  <c r="K109" i="16"/>
  <c r="K110" i="16"/>
  <c r="K111" i="16"/>
  <c r="K112" i="16"/>
  <c r="K113" i="16"/>
  <c r="K114" i="16"/>
  <c r="K115" i="16"/>
  <c r="K116" i="16"/>
  <c r="K117" i="16"/>
  <c r="K118" i="16"/>
  <c r="K119" i="16"/>
  <c r="K120" i="16"/>
  <c r="K121" i="16"/>
  <c r="K122" i="16"/>
  <c r="K123" i="16"/>
  <c r="K124" i="16"/>
  <c r="K125" i="16"/>
  <c r="K126" i="16"/>
  <c r="K127" i="16"/>
  <c r="K128" i="16"/>
  <c r="K129" i="16"/>
  <c r="K130" i="16"/>
  <c r="K131" i="16"/>
  <c r="K132" i="16"/>
  <c r="K133" i="16"/>
  <c r="K134" i="16"/>
  <c r="K135" i="16"/>
  <c r="K136" i="16"/>
  <c r="K137" i="16"/>
  <c r="K138" i="16"/>
  <c r="K139" i="16"/>
  <c r="K140" i="16"/>
  <c r="K141" i="16"/>
  <c r="K142" i="16"/>
  <c r="K143" i="16"/>
  <c r="K144" i="16"/>
  <c r="K145" i="16"/>
  <c r="K146" i="16"/>
  <c r="K147" i="16"/>
  <c r="K148" i="16"/>
  <c r="K149" i="16"/>
  <c r="K150" i="16"/>
  <c r="K151" i="16"/>
  <c r="K152" i="16"/>
  <c r="K153" i="16"/>
  <c r="K154" i="16"/>
  <c r="K155" i="16"/>
  <c r="K156" i="16"/>
  <c r="K157" i="16"/>
  <c r="K158" i="16"/>
  <c r="K159" i="16"/>
  <c r="K160" i="16"/>
  <c r="K161" i="16"/>
  <c r="K162" i="16"/>
  <c r="K163" i="16"/>
  <c r="K164" i="16"/>
  <c r="K165" i="16"/>
  <c r="K166" i="16"/>
  <c r="K167" i="16"/>
  <c r="K168" i="16"/>
  <c r="K169" i="16"/>
  <c r="K170" i="16"/>
  <c r="K171" i="16"/>
  <c r="K172" i="16"/>
  <c r="K173" i="16"/>
  <c r="K174" i="16"/>
  <c r="K175" i="16"/>
  <c r="K176" i="16"/>
  <c r="K177" i="16"/>
  <c r="K178" i="16"/>
  <c r="K179" i="16"/>
  <c r="K180" i="16"/>
  <c r="K181" i="16"/>
  <c r="K182" i="16"/>
  <c r="K183" i="16"/>
  <c r="K184" i="16"/>
  <c r="K185" i="16"/>
  <c r="K186" i="16"/>
  <c r="K187" i="16"/>
  <c r="K188" i="16"/>
  <c r="K189" i="16"/>
  <c r="K190" i="16"/>
  <c r="K191" i="16"/>
  <c r="K192" i="16"/>
  <c r="K193" i="16"/>
  <c r="K194" i="16"/>
  <c r="K195" i="16"/>
  <c r="K196" i="16"/>
  <c r="K197" i="16"/>
  <c r="K198" i="16"/>
  <c r="K199" i="16"/>
  <c r="K200" i="16"/>
  <c r="K201" i="16"/>
  <c r="K202" i="16"/>
  <c r="K203" i="16"/>
  <c r="K204" i="16"/>
  <c r="K205" i="16"/>
  <c r="K206" i="16"/>
  <c r="K207" i="16"/>
  <c r="K208" i="16"/>
  <c r="K209" i="16"/>
  <c r="K210" i="16"/>
  <c r="K211" i="16"/>
  <c r="K212" i="16"/>
  <c r="K213" i="16"/>
  <c r="K214" i="16"/>
  <c r="K215" i="16"/>
  <c r="K216" i="16"/>
  <c r="K217" i="16"/>
  <c r="K218" i="16"/>
  <c r="K219" i="16"/>
  <c r="K220" i="16"/>
  <c r="K221" i="16"/>
  <c r="K222" i="16"/>
  <c r="K223" i="16"/>
  <c r="K224" i="16"/>
  <c r="K225" i="16"/>
  <c r="K226" i="16"/>
  <c r="K227" i="16"/>
  <c r="K228" i="16"/>
  <c r="K6" i="16"/>
  <c r="K899" i="10"/>
  <c r="L899" i="10" s="1"/>
  <c r="N899" i="10" s="1"/>
  <c r="K900" i="10"/>
  <c r="L900" i="10" s="1"/>
  <c r="N900" i="10" s="1"/>
  <c r="K901" i="10"/>
  <c r="L901" i="10" s="1"/>
  <c r="N901" i="10" s="1"/>
  <c r="K902" i="10"/>
  <c r="L902" i="10" s="1"/>
  <c r="N902" i="10" s="1"/>
  <c r="K903" i="10"/>
  <c r="L903" i="10" s="1"/>
  <c r="N903" i="10" s="1"/>
  <c r="K904" i="10"/>
  <c r="L904" i="10" s="1"/>
  <c r="N904" i="10" s="1"/>
  <c r="K905" i="10"/>
  <c r="L905" i="10" s="1"/>
  <c r="N905" i="10" s="1"/>
  <c r="K906" i="10"/>
  <c r="L906" i="10" s="1"/>
  <c r="N906" i="10" s="1"/>
  <c r="K907" i="10"/>
  <c r="L907" i="10" s="1"/>
  <c r="N907" i="10" s="1"/>
  <c r="K908" i="10"/>
  <c r="L908" i="10" s="1"/>
  <c r="N908" i="10" s="1"/>
  <c r="K909" i="10"/>
  <c r="L909" i="10" s="1"/>
  <c r="N909" i="10" s="1"/>
  <c r="K910" i="10"/>
  <c r="L910" i="10" s="1"/>
  <c r="N910" i="10" s="1"/>
  <c r="K911" i="10"/>
  <c r="L911" i="10" s="1"/>
  <c r="N911" i="10" s="1"/>
  <c r="K912" i="10"/>
  <c r="L912" i="10" s="1"/>
  <c r="N912" i="10" s="1"/>
  <c r="K913" i="10"/>
  <c r="L913" i="10" s="1"/>
  <c r="N913" i="10" s="1"/>
  <c r="K914" i="10"/>
  <c r="L914" i="10" s="1"/>
  <c r="N914" i="10" s="1"/>
  <c r="K915" i="10"/>
  <c r="L915" i="10" s="1"/>
  <c r="N915" i="10" s="1"/>
  <c r="K916" i="10"/>
  <c r="L916" i="10" s="1"/>
  <c r="N916" i="10" s="1"/>
  <c r="K917" i="10"/>
  <c r="L917" i="10" s="1"/>
  <c r="N917" i="10" s="1"/>
  <c r="K918" i="10"/>
  <c r="L918" i="10" s="1"/>
  <c r="N918" i="10" s="1"/>
  <c r="K919" i="10"/>
  <c r="L919" i="10" s="1"/>
  <c r="N919" i="10" s="1"/>
  <c r="K921" i="10"/>
  <c r="L921" i="10" s="1"/>
  <c r="N921" i="10" s="1"/>
  <c r="K922" i="10"/>
  <c r="L922" i="10" s="1"/>
  <c r="N922" i="10" s="1"/>
  <c r="K923" i="10"/>
  <c r="L923" i="10" s="1"/>
  <c r="N923" i="10" s="1"/>
  <c r="K924" i="10"/>
  <c r="L924" i="10" s="1"/>
  <c r="N924" i="10" s="1"/>
  <c r="K925" i="10"/>
  <c r="L925" i="10" s="1"/>
  <c r="N925" i="10" s="1"/>
  <c r="K926" i="10"/>
  <c r="L926" i="10" s="1"/>
  <c r="N926" i="10" s="1"/>
  <c r="K927" i="10"/>
  <c r="L927" i="10" s="1"/>
  <c r="N927" i="10" s="1"/>
  <c r="K928" i="10"/>
  <c r="L928" i="10" s="1"/>
  <c r="N928" i="10" s="1"/>
  <c r="K929" i="10"/>
  <c r="L929" i="10" s="1"/>
  <c r="N929" i="10" s="1"/>
  <c r="K930" i="10"/>
  <c r="L930" i="10" s="1"/>
  <c r="N930" i="10" s="1"/>
  <c r="K931" i="10"/>
  <c r="L931" i="10" s="1"/>
  <c r="N931" i="10" s="1"/>
  <c r="K932" i="10"/>
  <c r="L932" i="10" s="1"/>
  <c r="N932" i="10" s="1"/>
  <c r="K933" i="10"/>
  <c r="L933" i="10" s="1"/>
  <c r="N933" i="10" s="1"/>
  <c r="K934" i="10"/>
  <c r="L934" i="10" s="1"/>
  <c r="N934" i="10" s="1"/>
  <c r="K935" i="10"/>
  <c r="L935" i="10" s="1"/>
  <c r="N935" i="10" s="1"/>
  <c r="K936" i="10"/>
  <c r="L936" i="10" s="1"/>
  <c r="N936" i="10" s="1"/>
  <c r="K937" i="10"/>
  <c r="L937" i="10" s="1"/>
  <c r="N937" i="10" s="1"/>
  <c r="K938" i="10"/>
  <c r="L938" i="10" s="1"/>
  <c r="N938" i="10" s="1"/>
  <c r="K939" i="10"/>
  <c r="L939" i="10" s="1"/>
  <c r="N939" i="10" s="1"/>
  <c r="K940" i="10"/>
  <c r="L940" i="10" s="1"/>
  <c r="N940" i="10" s="1"/>
  <c r="K941" i="10"/>
  <c r="L941" i="10" s="1"/>
  <c r="N941" i="10" s="1"/>
  <c r="K942" i="10"/>
  <c r="L942" i="10" s="1"/>
  <c r="N942" i="10" s="1"/>
  <c r="K943" i="10"/>
  <c r="L943" i="10" s="1"/>
  <c r="N943" i="10" s="1"/>
  <c r="K944" i="10"/>
  <c r="L944" i="10" s="1"/>
  <c r="N944" i="10" s="1"/>
  <c r="K945" i="10"/>
  <c r="L945" i="10" s="1"/>
  <c r="N945" i="10" s="1"/>
  <c r="K946" i="10"/>
  <c r="L946" i="10" s="1"/>
  <c r="N946" i="10" s="1"/>
  <c r="K947" i="10"/>
  <c r="L947" i="10" s="1"/>
  <c r="N947" i="10" s="1"/>
  <c r="K948" i="10"/>
  <c r="L948" i="10" s="1"/>
  <c r="N948" i="10" s="1"/>
  <c r="K949" i="10"/>
  <c r="L949" i="10" s="1"/>
  <c r="N949" i="10" s="1"/>
  <c r="K950" i="10"/>
  <c r="L950" i="10" s="1"/>
  <c r="N950" i="10" s="1"/>
  <c r="K951" i="10"/>
  <c r="L951" i="10" s="1"/>
  <c r="N951" i="10" s="1"/>
  <c r="K952" i="10"/>
  <c r="L952" i="10" s="1"/>
  <c r="N952" i="10" s="1"/>
  <c r="K953" i="10"/>
  <c r="L953" i="10" s="1"/>
  <c r="N953" i="10" s="1"/>
  <c r="K954" i="10"/>
  <c r="L954" i="10" s="1"/>
  <c r="N954" i="10" s="1"/>
  <c r="K955" i="10"/>
  <c r="L955" i="10" s="1"/>
  <c r="N955" i="10" s="1"/>
  <c r="K956" i="10"/>
  <c r="L956" i="10" s="1"/>
  <c r="N956" i="10" s="1"/>
  <c r="K957" i="10"/>
  <c r="L957" i="10" s="1"/>
  <c r="N957" i="10" s="1"/>
  <c r="K958" i="10"/>
  <c r="L958" i="10" s="1"/>
  <c r="N958" i="10" s="1"/>
  <c r="K959" i="10"/>
  <c r="L959" i="10" s="1"/>
  <c r="N959" i="10" s="1"/>
  <c r="K960" i="10"/>
  <c r="L960" i="10" s="1"/>
  <c r="N960" i="10" s="1"/>
  <c r="K961" i="10"/>
  <c r="L961" i="10" s="1"/>
  <c r="N961" i="10" s="1"/>
  <c r="K962" i="10"/>
  <c r="L962" i="10" s="1"/>
  <c r="N962" i="10" s="1"/>
  <c r="K898" i="10"/>
  <c r="K963" i="10" s="1"/>
  <c r="L390" i="10"/>
  <c r="N390" i="10" s="1"/>
  <c r="L391" i="10"/>
  <c r="N391" i="10" s="1"/>
  <c r="L392" i="10"/>
  <c r="N392" i="10" s="1"/>
  <c r="L393" i="10"/>
  <c r="N393" i="10" s="1"/>
  <c r="L394" i="10"/>
  <c r="N394" i="10" s="1"/>
  <c r="L395" i="10"/>
  <c r="N395" i="10" s="1"/>
  <c r="L396" i="10"/>
  <c r="N396" i="10" s="1"/>
  <c r="L397" i="10"/>
  <c r="N397" i="10" s="1"/>
  <c r="L398" i="10"/>
  <c r="N398" i="10" s="1"/>
  <c r="L399" i="10"/>
  <c r="N399" i="10" s="1"/>
  <c r="L400" i="10"/>
  <c r="N400" i="10" s="1"/>
  <c r="L401" i="10"/>
  <c r="N401" i="10" s="1"/>
  <c r="L402" i="10"/>
  <c r="N402" i="10" s="1"/>
  <c r="L403" i="10"/>
  <c r="N403" i="10" s="1"/>
  <c r="L404" i="10"/>
  <c r="N404" i="10" s="1"/>
  <c r="L405" i="10"/>
  <c r="N405" i="10" s="1"/>
  <c r="L406" i="10"/>
  <c r="N406" i="10" s="1"/>
  <c r="L407" i="10"/>
  <c r="N407" i="10" s="1"/>
  <c r="L408" i="10"/>
  <c r="N408" i="10" s="1"/>
  <c r="L409" i="10"/>
  <c r="N409" i="10" s="1"/>
  <c r="L410" i="10"/>
  <c r="N410" i="10" s="1"/>
  <c r="L411" i="10"/>
  <c r="N411" i="10" s="1"/>
  <c r="L412" i="10"/>
  <c r="N412" i="10" s="1"/>
  <c r="L413" i="10"/>
  <c r="N413" i="10" s="1"/>
  <c r="L414" i="10"/>
  <c r="N414" i="10" s="1"/>
  <c r="L415" i="10"/>
  <c r="N415" i="10" s="1"/>
  <c r="L416" i="10"/>
  <c r="N416" i="10" s="1"/>
  <c r="L417" i="10"/>
  <c r="N417" i="10" s="1"/>
  <c r="L418" i="10"/>
  <c r="N418" i="10" s="1"/>
  <c r="L419" i="10"/>
  <c r="N419" i="10" s="1"/>
  <c r="L420" i="10"/>
  <c r="N420" i="10" s="1"/>
  <c r="L421" i="10"/>
  <c r="N421" i="10" s="1"/>
  <c r="L422" i="10"/>
  <c r="N422" i="10" s="1"/>
  <c r="L423" i="10"/>
  <c r="N423" i="10" s="1"/>
  <c r="L424" i="10"/>
  <c r="N424" i="10" s="1"/>
  <c r="L425" i="10"/>
  <c r="N425" i="10" s="1"/>
  <c r="L426" i="10"/>
  <c r="N426" i="10" s="1"/>
  <c r="L427" i="10"/>
  <c r="N427" i="10" s="1"/>
  <c r="L428" i="10"/>
  <c r="N428" i="10" s="1"/>
  <c r="L429" i="10"/>
  <c r="N429" i="10" s="1"/>
  <c r="L430" i="10"/>
  <c r="N430" i="10" s="1"/>
  <c r="L431" i="10"/>
  <c r="N431" i="10" s="1"/>
  <c r="L432" i="10"/>
  <c r="N432" i="10" s="1"/>
  <c r="L433" i="10"/>
  <c r="N433" i="10" s="1"/>
  <c r="L434" i="10"/>
  <c r="N434" i="10" s="1"/>
  <c r="L435" i="10"/>
  <c r="N435" i="10" s="1"/>
  <c r="L436" i="10"/>
  <c r="N436" i="10" s="1"/>
  <c r="L437" i="10"/>
  <c r="N437" i="10" s="1"/>
  <c r="L438" i="10"/>
  <c r="N438" i="10" s="1"/>
  <c r="L439" i="10"/>
  <c r="N439" i="10" s="1"/>
  <c r="L440" i="10"/>
  <c r="N440" i="10" s="1"/>
  <c r="L441" i="10"/>
  <c r="N441" i="10" s="1"/>
  <c r="L442" i="10"/>
  <c r="N442" i="10" s="1"/>
  <c r="L443" i="10"/>
  <c r="N443" i="10" s="1"/>
  <c r="L444" i="10"/>
  <c r="N444" i="10" s="1"/>
  <c r="L445" i="10"/>
  <c r="N445" i="10" s="1"/>
  <c r="L446" i="10"/>
  <c r="N446" i="10" s="1"/>
  <c r="L447" i="10"/>
  <c r="N447" i="10" s="1"/>
  <c r="L448" i="10"/>
  <c r="N448" i="10" s="1"/>
  <c r="L449" i="10"/>
  <c r="N449" i="10" s="1"/>
  <c r="L450" i="10"/>
  <c r="N450" i="10" s="1"/>
  <c r="L451" i="10"/>
  <c r="N451" i="10" s="1"/>
  <c r="L452" i="10"/>
  <c r="N452" i="10" s="1"/>
  <c r="L453" i="10"/>
  <c r="N453" i="10" s="1"/>
  <c r="L454" i="10"/>
  <c r="N454" i="10" s="1"/>
  <c r="L455" i="10"/>
  <c r="N455" i="10" s="1"/>
  <c r="L456" i="10"/>
  <c r="N456" i="10" s="1"/>
  <c r="L457" i="10"/>
  <c r="N457" i="10" s="1"/>
  <c r="L458" i="10"/>
  <c r="N458" i="10" s="1"/>
  <c r="L459" i="10"/>
  <c r="N459" i="10" s="1"/>
  <c r="L460" i="10"/>
  <c r="N460" i="10" s="1"/>
  <c r="L461" i="10"/>
  <c r="N461" i="10" s="1"/>
  <c r="L462" i="10"/>
  <c r="N462" i="10" s="1"/>
  <c r="L463" i="10"/>
  <c r="N463" i="10" s="1"/>
  <c r="L464" i="10"/>
  <c r="N464" i="10" s="1"/>
  <c r="L465" i="10"/>
  <c r="N465" i="10" s="1"/>
  <c r="L466" i="10"/>
  <c r="N466" i="10" s="1"/>
  <c r="L467" i="10"/>
  <c r="N467" i="10" s="1"/>
  <c r="L468" i="10"/>
  <c r="N468" i="10" s="1"/>
  <c r="L469" i="10"/>
  <c r="N469" i="10" s="1"/>
  <c r="L470" i="10"/>
  <c r="N470" i="10" s="1"/>
  <c r="L471" i="10"/>
  <c r="N471" i="10" s="1"/>
  <c r="L472" i="10"/>
  <c r="N472" i="10" s="1"/>
  <c r="L473" i="10"/>
  <c r="N473" i="10" s="1"/>
  <c r="L474" i="10"/>
  <c r="N474" i="10" s="1"/>
  <c r="L475" i="10"/>
  <c r="N475" i="10" s="1"/>
  <c r="L476" i="10"/>
  <c r="N476" i="10" s="1"/>
  <c r="L477" i="10"/>
  <c r="N477" i="10" s="1"/>
  <c r="L478" i="10"/>
  <c r="N478" i="10" s="1"/>
  <c r="L479" i="10"/>
  <c r="N479" i="10" s="1"/>
  <c r="L480" i="10"/>
  <c r="N480" i="10" s="1"/>
  <c r="L481" i="10"/>
  <c r="N481" i="10" s="1"/>
  <c r="L482" i="10"/>
  <c r="N482" i="10" s="1"/>
  <c r="L483" i="10"/>
  <c r="N483" i="10" s="1"/>
  <c r="L484" i="10"/>
  <c r="N484" i="10" s="1"/>
  <c r="L485" i="10"/>
  <c r="N485" i="10" s="1"/>
  <c r="L486" i="10"/>
  <c r="N486" i="10" s="1"/>
  <c r="L487" i="10"/>
  <c r="N487" i="10" s="1"/>
  <c r="L488" i="10"/>
  <c r="N488" i="10" s="1"/>
  <c r="L489" i="10"/>
  <c r="N489" i="10" s="1"/>
  <c r="L490" i="10"/>
  <c r="N490" i="10" s="1"/>
  <c r="L491" i="10"/>
  <c r="N491" i="10" s="1"/>
  <c r="L492" i="10"/>
  <c r="N492" i="10" s="1"/>
  <c r="L493" i="10"/>
  <c r="N493" i="10" s="1"/>
  <c r="L494" i="10"/>
  <c r="N494" i="10" s="1"/>
  <c r="L495" i="10"/>
  <c r="N495" i="10" s="1"/>
  <c r="L496" i="10"/>
  <c r="N496" i="10" s="1"/>
  <c r="L497" i="10"/>
  <c r="N497" i="10" s="1"/>
  <c r="L498" i="10"/>
  <c r="N498" i="10" s="1"/>
  <c r="L499" i="10"/>
  <c r="N499" i="10" s="1"/>
  <c r="L500" i="10"/>
  <c r="N500" i="10" s="1"/>
  <c r="L501" i="10"/>
  <c r="N501" i="10" s="1"/>
  <c r="L502" i="10"/>
  <c r="N502" i="10" s="1"/>
  <c r="L503" i="10"/>
  <c r="N503" i="10" s="1"/>
  <c r="L504" i="10"/>
  <c r="N504" i="10" s="1"/>
  <c r="L505" i="10"/>
  <c r="N505" i="10" s="1"/>
  <c r="L506" i="10"/>
  <c r="N506" i="10" s="1"/>
  <c r="L507" i="10"/>
  <c r="N507" i="10" s="1"/>
  <c r="L508" i="10"/>
  <c r="N508" i="10" s="1"/>
  <c r="L509" i="10"/>
  <c r="N509" i="10" s="1"/>
  <c r="L510" i="10"/>
  <c r="N510" i="10" s="1"/>
  <c r="L511" i="10"/>
  <c r="N511" i="10" s="1"/>
  <c r="L512" i="10"/>
  <c r="N512" i="10" s="1"/>
  <c r="L513" i="10"/>
  <c r="N513" i="10" s="1"/>
  <c r="L514" i="10"/>
  <c r="N514" i="10" s="1"/>
  <c r="L515" i="10"/>
  <c r="N515" i="10" s="1"/>
  <c r="L516" i="10"/>
  <c r="N516" i="10" s="1"/>
  <c r="L517" i="10"/>
  <c r="N517" i="10" s="1"/>
  <c r="L518" i="10"/>
  <c r="N518" i="10" s="1"/>
  <c r="L519" i="10"/>
  <c r="N519" i="10" s="1"/>
  <c r="L520" i="10"/>
  <c r="N520" i="10" s="1"/>
  <c r="L521" i="10"/>
  <c r="N521" i="10" s="1"/>
  <c r="L522" i="10"/>
  <c r="N522" i="10" s="1"/>
  <c r="L523" i="10"/>
  <c r="N523" i="10" s="1"/>
  <c r="L524" i="10"/>
  <c r="N524" i="10" s="1"/>
  <c r="L525" i="10"/>
  <c r="N525" i="10" s="1"/>
  <c r="L526" i="10"/>
  <c r="N526" i="10" s="1"/>
  <c r="L527" i="10"/>
  <c r="N527" i="10" s="1"/>
  <c r="L528" i="10"/>
  <c r="N528" i="10" s="1"/>
  <c r="L529" i="10"/>
  <c r="N529" i="10" s="1"/>
  <c r="L530" i="10"/>
  <c r="N530" i="10" s="1"/>
  <c r="L531" i="10"/>
  <c r="N531" i="10" s="1"/>
  <c r="L532" i="10"/>
  <c r="N532" i="10" s="1"/>
  <c r="L533" i="10"/>
  <c r="N533" i="10" s="1"/>
  <c r="L534" i="10"/>
  <c r="N534" i="10" s="1"/>
  <c r="L535" i="10"/>
  <c r="N535" i="10" s="1"/>
  <c r="L536" i="10"/>
  <c r="N536" i="10" s="1"/>
  <c r="L537" i="10"/>
  <c r="N537" i="10" s="1"/>
  <c r="L538" i="10"/>
  <c r="N538" i="10" s="1"/>
  <c r="L539" i="10"/>
  <c r="N539" i="10" s="1"/>
  <c r="L540" i="10"/>
  <c r="N540" i="10" s="1"/>
  <c r="L541" i="10"/>
  <c r="N541" i="10" s="1"/>
  <c r="L542" i="10"/>
  <c r="N542" i="10" s="1"/>
  <c r="L543" i="10"/>
  <c r="N543" i="10" s="1"/>
  <c r="L544" i="10"/>
  <c r="N544" i="10" s="1"/>
  <c r="L545" i="10"/>
  <c r="N545" i="10" s="1"/>
  <c r="L546" i="10"/>
  <c r="N546" i="10" s="1"/>
  <c r="L547" i="10"/>
  <c r="N547" i="10" s="1"/>
  <c r="L548" i="10"/>
  <c r="N548" i="10" s="1"/>
  <c r="L549" i="10"/>
  <c r="N549" i="10" s="1"/>
  <c r="K7" i="10"/>
  <c r="K8" i="10"/>
  <c r="K9" i="10"/>
  <c r="K10" i="10"/>
  <c r="K11" i="10"/>
  <c r="K12" i="10"/>
  <c r="K13" i="10"/>
  <c r="K14" i="10"/>
  <c r="K15" i="10"/>
  <c r="K16" i="10"/>
  <c r="K17" i="10"/>
  <c r="K18" i="10"/>
  <c r="K19" i="10"/>
  <c r="K20" i="10"/>
  <c r="K21" i="10"/>
  <c r="K22" i="10"/>
  <c r="K23" i="10"/>
  <c r="K24" i="10"/>
  <c r="K25" i="10"/>
  <c r="K26" i="10"/>
  <c r="K27" i="10"/>
  <c r="K28" i="10"/>
  <c r="K29" i="10"/>
  <c r="K30" i="10"/>
  <c r="K31" i="10"/>
  <c r="K32" i="10"/>
  <c r="K33" i="10"/>
  <c r="K34" i="10"/>
  <c r="K35" i="10"/>
  <c r="K36" i="10"/>
  <c r="K37" i="10"/>
  <c r="K38" i="10"/>
  <c r="K39" i="10"/>
  <c r="K40" i="10"/>
  <c r="K41" i="10"/>
  <c r="K42" i="10"/>
  <c r="K43" i="10"/>
  <c r="K44" i="10"/>
  <c r="K45" i="10"/>
  <c r="K46" i="10"/>
  <c r="K47" i="10"/>
  <c r="K48" i="10"/>
  <c r="K49" i="10"/>
  <c r="K50" i="10"/>
  <c r="K51" i="10"/>
  <c r="K52" i="10"/>
  <c r="K53" i="10"/>
  <c r="K54" i="10"/>
  <c r="K55" i="10"/>
  <c r="K56" i="10"/>
  <c r="K57" i="10"/>
  <c r="K58" i="10"/>
  <c r="K59" i="10"/>
  <c r="K60" i="10"/>
  <c r="K61" i="10"/>
  <c r="K62" i="10"/>
  <c r="K63" i="10"/>
  <c r="K64" i="10"/>
  <c r="K65" i="10"/>
  <c r="K66" i="10"/>
  <c r="K67" i="10"/>
  <c r="K68" i="10"/>
  <c r="K69" i="10"/>
  <c r="K70" i="10"/>
  <c r="K71" i="10"/>
  <c r="K72" i="10"/>
  <c r="K73" i="10"/>
  <c r="K74" i="10"/>
  <c r="K75" i="10"/>
  <c r="K76" i="10"/>
  <c r="K77" i="10"/>
  <c r="K78" i="10"/>
  <c r="K79" i="10"/>
  <c r="K80" i="10"/>
  <c r="K81" i="10"/>
  <c r="K82" i="10"/>
  <c r="K83" i="10"/>
  <c r="K84" i="10"/>
  <c r="K85" i="10"/>
  <c r="K86" i="10"/>
  <c r="K87" i="10"/>
  <c r="K88" i="10"/>
  <c r="K89" i="10"/>
  <c r="K90" i="10"/>
  <c r="K91" i="10"/>
  <c r="K92" i="10"/>
  <c r="K93" i="10"/>
  <c r="K94" i="10"/>
  <c r="K95" i="10"/>
  <c r="K96" i="10"/>
  <c r="K97" i="10"/>
  <c r="K98" i="10"/>
  <c r="K99" i="10"/>
  <c r="K100" i="10"/>
  <c r="K101" i="10"/>
  <c r="K102" i="10"/>
  <c r="K103" i="10"/>
  <c r="K104" i="10"/>
  <c r="K105" i="10"/>
  <c r="K106" i="10"/>
  <c r="K107" i="10"/>
  <c r="K108" i="10"/>
  <c r="K109" i="10"/>
  <c r="K110" i="10"/>
  <c r="K111" i="10"/>
  <c r="K112" i="10"/>
  <c r="K113" i="10"/>
  <c r="K114" i="10"/>
  <c r="K115" i="10"/>
  <c r="K116" i="10"/>
  <c r="K117" i="10"/>
  <c r="K118" i="10"/>
  <c r="K119" i="10"/>
  <c r="K120" i="10"/>
  <c r="K121" i="10"/>
  <c r="K122" i="10"/>
  <c r="K123" i="10"/>
  <c r="K124" i="10"/>
  <c r="K125" i="10"/>
  <c r="K126" i="10"/>
  <c r="K127" i="10"/>
  <c r="K128" i="10"/>
  <c r="K129" i="10"/>
  <c r="K130" i="10"/>
  <c r="K131" i="10"/>
  <c r="K132" i="10"/>
  <c r="K133" i="10"/>
  <c r="K134" i="10"/>
  <c r="K135" i="10"/>
  <c r="K136" i="10"/>
  <c r="K137" i="10"/>
  <c r="K138" i="10"/>
  <c r="K139" i="10"/>
  <c r="K140" i="10"/>
  <c r="K141" i="10"/>
  <c r="K142" i="10"/>
  <c r="K143" i="10"/>
  <c r="K144" i="10"/>
  <c r="K145" i="10"/>
  <c r="K146" i="10"/>
  <c r="K147" i="10"/>
  <c r="K148" i="10"/>
  <c r="K149" i="10"/>
  <c r="K150" i="10"/>
  <c r="K151" i="10"/>
  <c r="K152" i="10"/>
  <c r="K153" i="10"/>
  <c r="K154" i="10"/>
  <c r="K155" i="10"/>
  <c r="K156" i="10"/>
  <c r="K157" i="10"/>
  <c r="K158" i="10"/>
  <c r="K159" i="10"/>
  <c r="K160" i="10"/>
  <c r="K161" i="10"/>
  <c r="K162" i="10"/>
  <c r="K163" i="10"/>
  <c r="K164" i="10"/>
  <c r="K165" i="10"/>
  <c r="K166" i="10"/>
  <c r="K167" i="10"/>
  <c r="K168" i="10"/>
  <c r="K169" i="10"/>
  <c r="K170" i="10"/>
  <c r="K171" i="10"/>
  <c r="K172" i="10"/>
  <c r="K173" i="10"/>
  <c r="K174" i="10"/>
  <c r="K175" i="10"/>
  <c r="K176" i="10"/>
  <c r="K177" i="10"/>
  <c r="K178" i="10"/>
  <c r="K179" i="10"/>
  <c r="K180" i="10"/>
  <c r="K181" i="10"/>
  <c r="K182" i="10"/>
  <c r="K183" i="10"/>
  <c r="K184" i="10"/>
  <c r="K185" i="10"/>
  <c r="K186" i="10"/>
  <c r="K187" i="10"/>
  <c r="K188" i="10"/>
  <c r="K189" i="10"/>
  <c r="K190" i="10"/>
  <c r="K191" i="10"/>
  <c r="K192" i="10"/>
  <c r="K193" i="10"/>
  <c r="K194" i="10"/>
  <c r="K195" i="10"/>
  <c r="K196" i="10"/>
  <c r="K197" i="10"/>
  <c r="K198" i="10"/>
  <c r="K199" i="10"/>
  <c r="K200" i="10"/>
  <c r="K201" i="10"/>
  <c r="K202" i="10"/>
  <c r="K203" i="10"/>
  <c r="K204" i="10"/>
  <c r="K205" i="10"/>
  <c r="K206" i="10"/>
  <c r="K207" i="10"/>
  <c r="K208" i="10"/>
  <c r="K209" i="10"/>
  <c r="K210" i="10"/>
  <c r="K211" i="10"/>
  <c r="K212" i="10"/>
  <c r="K213" i="10"/>
  <c r="K214" i="10"/>
  <c r="K215" i="10"/>
  <c r="K216" i="10"/>
  <c r="K217" i="10"/>
  <c r="K218" i="10"/>
  <c r="K219" i="10"/>
  <c r="K220" i="10"/>
  <c r="K221" i="10"/>
  <c r="K222" i="10"/>
  <c r="K223" i="10"/>
  <c r="K224" i="10"/>
  <c r="K225" i="10"/>
  <c r="K226" i="10"/>
  <c r="K227" i="10"/>
  <c r="K228" i="10"/>
  <c r="K6" i="10"/>
  <c r="L1333" i="9"/>
  <c r="M1333" i="9" s="1"/>
  <c r="O1333" i="9" s="1"/>
  <c r="L1334" i="9"/>
  <c r="M1334" i="9" s="1"/>
  <c r="O1334" i="9" s="1"/>
  <c r="L1335" i="9"/>
  <c r="M1335" i="9" s="1"/>
  <c r="O1335" i="9" s="1"/>
  <c r="L1336" i="9"/>
  <c r="M1336" i="9" s="1"/>
  <c r="O1336" i="9" s="1"/>
  <c r="L1337" i="9"/>
  <c r="M1337" i="9" s="1"/>
  <c r="O1337" i="9" s="1"/>
  <c r="L1338" i="9"/>
  <c r="M1338" i="9" s="1"/>
  <c r="O1338" i="9" s="1"/>
  <c r="L1339" i="9"/>
  <c r="M1339" i="9" s="1"/>
  <c r="O1339" i="9" s="1"/>
  <c r="L1340" i="9"/>
  <c r="M1340" i="9" s="1"/>
  <c r="O1340" i="9" s="1"/>
  <c r="L1341" i="9"/>
  <c r="M1341" i="9" s="1"/>
  <c r="O1341" i="9" s="1"/>
  <c r="L1342" i="9"/>
  <c r="M1342" i="9" s="1"/>
  <c r="O1342" i="9" s="1"/>
  <c r="L1343" i="9"/>
  <c r="M1343" i="9" s="1"/>
  <c r="O1343" i="9" s="1"/>
  <c r="L1344" i="9"/>
  <c r="M1344" i="9" s="1"/>
  <c r="O1344" i="9" s="1"/>
  <c r="L1345" i="9"/>
  <c r="M1345" i="9" s="1"/>
  <c r="O1345" i="9" s="1"/>
  <c r="L1346" i="9"/>
  <c r="M1346" i="9" s="1"/>
  <c r="O1346" i="9" s="1"/>
  <c r="L1347" i="9"/>
  <c r="M1347" i="9" s="1"/>
  <c r="O1347" i="9" s="1"/>
  <c r="L1348" i="9"/>
  <c r="M1348" i="9" s="1"/>
  <c r="O1348" i="9" s="1"/>
  <c r="L1349" i="9"/>
  <c r="M1349" i="9" s="1"/>
  <c r="O1349" i="9" s="1"/>
  <c r="L1350" i="9"/>
  <c r="M1350" i="9" s="1"/>
  <c r="O1350" i="9" s="1"/>
  <c r="L1351" i="9"/>
  <c r="M1351" i="9" s="1"/>
  <c r="O1351" i="9" s="1"/>
  <c r="L1352" i="9"/>
  <c r="M1352" i="9" s="1"/>
  <c r="O1352" i="9" s="1"/>
  <c r="L1353" i="9"/>
  <c r="M1353" i="9" s="1"/>
  <c r="O1353" i="9" s="1"/>
  <c r="L1354" i="9"/>
  <c r="M1354" i="9" s="1"/>
  <c r="O1354" i="9" s="1"/>
  <c r="L1355" i="9"/>
  <c r="M1355" i="9" s="1"/>
  <c r="O1355" i="9" s="1"/>
  <c r="L1356" i="9"/>
  <c r="M1356" i="9" s="1"/>
  <c r="O1356" i="9" s="1"/>
  <c r="L1357" i="9"/>
  <c r="M1357" i="9" s="1"/>
  <c r="O1357" i="9" s="1"/>
  <c r="L1358" i="9"/>
  <c r="M1358" i="9" s="1"/>
  <c r="O1358" i="9" s="1"/>
  <c r="L1359" i="9"/>
  <c r="M1359" i="9" s="1"/>
  <c r="O1359" i="9" s="1"/>
  <c r="L1360" i="9"/>
  <c r="M1360" i="9" s="1"/>
  <c r="O1360" i="9" s="1"/>
  <c r="L1361" i="9"/>
  <c r="M1361" i="9" s="1"/>
  <c r="O1361" i="9" s="1"/>
  <c r="L1362" i="9"/>
  <c r="M1362" i="9" s="1"/>
  <c r="O1362" i="9" s="1"/>
  <c r="L1363" i="9"/>
  <c r="M1363" i="9" s="1"/>
  <c r="O1363" i="9" s="1"/>
  <c r="L1364" i="9"/>
  <c r="M1364" i="9" s="1"/>
  <c r="O1364" i="9" s="1"/>
  <c r="L1365" i="9"/>
  <c r="M1365" i="9" s="1"/>
  <c r="O1365" i="9" s="1"/>
  <c r="L1366" i="9"/>
  <c r="M1366" i="9" s="1"/>
  <c r="O1366" i="9" s="1"/>
  <c r="L1367" i="9"/>
  <c r="M1367" i="9" s="1"/>
  <c r="O1367" i="9" s="1"/>
  <c r="L1368" i="9"/>
  <c r="M1368" i="9" s="1"/>
  <c r="O1368" i="9" s="1"/>
  <c r="L1369" i="9"/>
  <c r="M1369" i="9" s="1"/>
  <c r="O1369" i="9" s="1"/>
  <c r="L1370" i="9"/>
  <c r="M1370" i="9" s="1"/>
  <c r="O1370" i="9" s="1"/>
  <c r="L1371" i="9"/>
  <c r="M1371" i="9" s="1"/>
  <c r="O1371" i="9" s="1"/>
  <c r="L1372" i="9"/>
  <c r="M1372" i="9" s="1"/>
  <c r="O1372" i="9" s="1"/>
  <c r="L1373" i="9"/>
  <c r="M1373" i="9" s="1"/>
  <c r="O1373" i="9" s="1"/>
  <c r="L1374" i="9"/>
  <c r="M1374" i="9" s="1"/>
  <c r="O1374" i="9" s="1"/>
  <c r="L1375" i="9"/>
  <c r="M1375" i="9" s="1"/>
  <c r="O1375" i="9" s="1"/>
  <c r="L1376" i="9"/>
  <c r="M1376" i="9" s="1"/>
  <c r="O1376" i="9" s="1"/>
  <c r="L1377" i="9"/>
  <c r="M1377" i="9" s="1"/>
  <c r="O1377" i="9" s="1"/>
  <c r="L1378" i="9"/>
  <c r="M1378" i="9" s="1"/>
  <c r="O1378" i="9" s="1"/>
  <c r="L1379" i="9"/>
  <c r="M1379" i="9" s="1"/>
  <c r="O1379" i="9" s="1"/>
  <c r="L1380" i="9"/>
  <c r="M1380" i="9" s="1"/>
  <c r="O1380" i="9" s="1"/>
  <c r="L1381" i="9"/>
  <c r="M1381" i="9" s="1"/>
  <c r="O1381" i="9" s="1"/>
  <c r="L1382" i="9"/>
  <c r="M1382" i="9" s="1"/>
  <c r="O1382" i="9" s="1"/>
  <c r="L1383" i="9"/>
  <c r="M1383" i="9" s="1"/>
  <c r="O1383" i="9" s="1"/>
  <c r="L1384" i="9"/>
  <c r="M1384" i="9" s="1"/>
  <c r="O1384" i="9" s="1"/>
  <c r="L1332" i="9"/>
  <c r="L899" i="9"/>
  <c r="L900" i="9"/>
  <c r="L901" i="9"/>
  <c r="L902" i="9"/>
  <c r="L903" i="9"/>
  <c r="L904" i="9"/>
  <c r="L905" i="9"/>
  <c r="L906" i="9"/>
  <c r="L907" i="9"/>
  <c r="L908" i="9"/>
  <c r="L909" i="9"/>
  <c r="L910" i="9"/>
  <c r="L911" i="9"/>
  <c r="L912" i="9"/>
  <c r="L913" i="9"/>
  <c r="L914" i="9"/>
  <c r="L915" i="9"/>
  <c r="L916" i="9"/>
  <c r="L917" i="9"/>
  <c r="L918" i="9"/>
  <c r="L919" i="9"/>
  <c r="L921" i="9"/>
  <c r="L922" i="9"/>
  <c r="L923" i="9"/>
  <c r="L924" i="9"/>
  <c r="L925" i="9"/>
  <c r="L926" i="9"/>
  <c r="L927" i="9"/>
  <c r="L928" i="9"/>
  <c r="L929" i="9"/>
  <c r="L930" i="9"/>
  <c r="L931" i="9"/>
  <c r="L932" i="9"/>
  <c r="L933" i="9"/>
  <c r="L934" i="9"/>
  <c r="L935" i="9"/>
  <c r="L936" i="9"/>
  <c r="L937" i="9"/>
  <c r="L938" i="9"/>
  <c r="L939" i="9"/>
  <c r="L940" i="9"/>
  <c r="L941" i="9"/>
  <c r="L942" i="9"/>
  <c r="L943" i="9"/>
  <c r="L944" i="9"/>
  <c r="L945" i="9"/>
  <c r="L946" i="9"/>
  <c r="L947" i="9"/>
  <c r="L948" i="9"/>
  <c r="L949" i="9"/>
  <c r="L950" i="9"/>
  <c r="L951" i="9"/>
  <c r="L952" i="9"/>
  <c r="L953" i="9"/>
  <c r="L954" i="9"/>
  <c r="L955" i="9"/>
  <c r="L956" i="9"/>
  <c r="L957" i="9"/>
  <c r="L958" i="9"/>
  <c r="L959" i="9"/>
  <c r="L960" i="9"/>
  <c r="L961" i="9"/>
  <c r="L962" i="9"/>
  <c r="L898" i="9"/>
  <c r="L963" i="9" s="1"/>
  <c r="K721" i="9"/>
  <c r="M721" i="9" s="1"/>
  <c r="O721" i="9" s="1"/>
  <c r="K722" i="9"/>
  <c r="M722" i="9" s="1"/>
  <c r="O722" i="9" s="1"/>
  <c r="K723" i="9"/>
  <c r="M723" i="9" s="1"/>
  <c r="O723" i="9" s="1"/>
  <c r="K724" i="9"/>
  <c r="M724" i="9" s="1"/>
  <c r="O724" i="9" s="1"/>
  <c r="K725" i="9"/>
  <c r="M725" i="9" s="1"/>
  <c r="O725" i="9" s="1"/>
  <c r="K726" i="9"/>
  <c r="M726" i="9" s="1"/>
  <c r="O726" i="9" s="1"/>
  <c r="K727" i="9"/>
  <c r="M727" i="9" s="1"/>
  <c r="O727" i="9" s="1"/>
  <c r="K728" i="9"/>
  <c r="M728" i="9" s="1"/>
  <c r="O728" i="9" s="1"/>
  <c r="K729" i="9"/>
  <c r="M729" i="9" s="1"/>
  <c r="O729" i="9" s="1"/>
  <c r="K730" i="9"/>
  <c r="M730" i="9" s="1"/>
  <c r="O730" i="9" s="1"/>
  <c r="K731" i="9"/>
  <c r="M731" i="9" s="1"/>
  <c r="O731" i="9" s="1"/>
  <c r="K732" i="9"/>
  <c r="M732" i="9" s="1"/>
  <c r="O732" i="9" s="1"/>
  <c r="K733" i="9"/>
  <c r="M733" i="9" s="1"/>
  <c r="O733" i="9" s="1"/>
  <c r="K734" i="9"/>
  <c r="M734" i="9" s="1"/>
  <c r="O734" i="9" s="1"/>
  <c r="K735" i="9"/>
  <c r="M735" i="9" s="1"/>
  <c r="O735" i="9" s="1"/>
  <c r="K736" i="9"/>
  <c r="M736" i="9" s="1"/>
  <c r="O736" i="9" s="1"/>
  <c r="K737" i="9"/>
  <c r="M737" i="9" s="1"/>
  <c r="O737" i="9" s="1"/>
  <c r="K738" i="9"/>
  <c r="M738" i="9" s="1"/>
  <c r="O738" i="9" s="1"/>
  <c r="K739" i="9"/>
  <c r="M739" i="9" s="1"/>
  <c r="O739" i="9" s="1"/>
  <c r="K740" i="9"/>
  <c r="M740" i="9" s="1"/>
  <c r="O740" i="9" s="1"/>
  <c r="K741" i="9"/>
  <c r="M741" i="9" s="1"/>
  <c r="O741" i="9" s="1"/>
  <c r="K742" i="9"/>
  <c r="M742" i="9" s="1"/>
  <c r="O742" i="9" s="1"/>
  <c r="K743" i="9"/>
  <c r="M743" i="9" s="1"/>
  <c r="O743" i="9" s="1"/>
  <c r="K744" i="9"/>
  <c r="M744" i="9" s="1"/>
  <c r="O744" i="9" s="1"/>
  <c r="K745" i="9"/>
  <c r="M745" i="9" s="1"/>
  <c r="O745" i="9" s="1"/>
  <c r="K746" i="9"/>
  <c r="M746" i="9" s="1"/>
  <c r="O746" i="9" s="1"/>
  <c r="K747" i="9"/>
  <c r="M747" i="9" s="1"/>
  <c r="O747" i="9" s="1"/>
  <c r="K748" i="9"/>
  <c r="M748" i="9" s="1"/>
  <c r="O748" i="9" s="1"/>
  <c r="K749" i="9"/>
  <c r="M749" i="9" s="1"/>
  <c r="O749" i="9" s="1"/>
  <c r="K750" i="9"/>
  <c r="M750" i="9" s="1"/>
  <c r="O750" i="9" s="1"/>
  <c r="K751" i="9"/>
  <c r="M751" i="9" s="1"/>
  <c r="O751" i="9" s="1"/>
  <c r="K752" i="9"/>
  <c r="M752" i="9" s="1"/>
  <c r="O752" i="9" s="1"/>
  <c r="K753" i="9"/>
  <c r="M753" i="9" s="1"/>
  <c r="O753" i="9" s="1"/>
  <c r="K754" i="9"/>
  <c r="M754" i="9" s="1"/>
  <c r="O754" i="9" s="1"/>
  <c r="K755" i="9"/>
  <c r="M755" i="9" s="1"/>
  <c r="O755" i="9" s="1"/>
  <c r="K756" i="9"/>
  <c r="M756" i="9" s="1"/>
  <c r="O756" i="9" s="1"/>
  <c r="K757" i="9"/>
  <c r="M757" i="9" s="1"/>
  <c r="O757" i="9" s="1"/>
  <c r="K758" i="9"/>
  <c r="M758" i="9" s="1"/>
  <c r="O758" i="9" s="1"/>
  <c r="K759" i="9"/>
  <c r="M759" i="9" s="1"/>
  <c r="O759" i="9" s="1"/>
  <c r="K760" i="9"/>
  <c r="M760" i="9" s="1"/>
  <c r="O760" i="9" s="1"/>
  <c r="K761" i="9"/>
  <c r="M761" i="9" s="1"/>
  <c r="O761" i="9" s="1"/>
  <c r="K762" i="9"/>
  <c r="M762" i="9" s="1"/>
  <c r="O762" i="9" s="1"/>
  <c r="K763" i="9"/>
  <c r="M763" i="9" s="1"/>
  <c r="O763" i="9" s="1"/>
  <c r="K764" i="9"/>
  <c r="M764" i="9" s="1"/>
  <c r="O764" i="9" s="1"/>
  <c r="K765" i="9"/>
  <c r="M765" i="9" s="1"/>
  <c r="O765" i="9" s="1"/>
  <c r="K766" i="9"/>
  <c r="M766" i="9" s="1"/>
  <c r="O766" i="9" s="1"/>
  <c r="K767" i="9"/>
  <c r="M767" i="9" s="1"/>
  <c r="O767" i="9" s="1"/>
  <c r="K768" i="9"/>
  <c r="M768" i="9" s="1"/>
  <c r="O768" i="9" s="1"/>
  <c r="K769" i="9"/>
  <c r="M769" i="9" s="1"/>
  <c r="O769" i="9" s="1"/>
  <c r="K770" i="9"/>
  <c r="M770" i="9" s="1"/>
  <c r="O770" i="9" s="1"/>
  <c r="K771" i="9"/>
  <c r="M771" i="9" s="1"/>
  <c r="O771" i="9" s="1"/>
  <c r="K772" i="9"/>
  <c r="M772" i="9" s="1"/>
  <c r="O772" i="9" s="1"/>
  <c r="K773" i="9"/>
  <c r="M773" i="9" s="1"/>
  <c r="O773" i="9" s="1"/>
  <c r="K774" i="9"/>
  <c r="M774" i="9" s="1"/>
  <c r="O774" i="9" s="1"/>
  <c r="K775" i="9"/>
  <c r="M775" i="9" s="1"/>
  <c r="O775" i="9" s="1"/>
  <c r="K776" i="9"/>
  <c r="M776" i="9" s="1"/>
  <c r="O776" i="9" s="1"/>
  <c r="K777" i="9"/>
  <c r="M777" i="9" s="1"/>
  <c r="O777" i="9" s="1"/>
  <c r="K778" i="9"/>
  <c r="M778" i="9" s="1"/>
  <c r="O778" i="9" s="1"/>
  <c r="K779" i="9"/>
  <c r="M779" i="9" s="1"/>
  <c r="O779" i="9" s="1"/>
  <c r="K780" i="9"/>
  <c r="M780" i="9" s="1"/>
  <c r="O780" i="9" s="1"/>
  <c r="K781" i="9"/>
  <c r="M781" i="9" s="1"/>
  <c r="O781" i="9" s="1"/>
  <c r="K782" i="9"/>
  <c r="M782" i="9" s="1"/>
  <c r="O782" i="9" s="1"/>
  <c r="K783" i="9"/>
  <c r="M783" i="9" s="1"/>
  <c r="O783" i="9" s="1"/>
  <c r="K784" i="9"/>
  <c r="M784" i="9" s="1"/>
  <c r="O784" i="9" s="1"/>
  <c r="K785" i="9"/>
  <c r="M785" i="9" s="1"/>
  <c r="O785" i="9" s="1"/>
  <c r="K786" i="9"/>
  <c r="M786" i="9" s="1"/>
  <c r="O786" i="9" s="1"/>
  <c r="K787" i="9"/>
  <c r="M787" i="9" s="1"/>
  <c r="O787" i="9" s="1"/>
  <c r="K788" i="9"/>
  <c r="M788" i="9" s="1"/>
  <c r="O788" i="9" s="1"/>
  <c r="K789" i="9"/>
  <c r="M789" i="9" s="1"/>
  <c r="O789" i="9" s="1"/>
  <c r="K790" i="9"/>
  <c r="M790" i="9" s="1"/>
  <c r="O790" i="9" s="1"/>
  <c r="K791" i="9"/>
  <c r="M791" i="9" s="1"/>
  <c r="O791" i="9" s="1"/>
  <c r="K792" i="9"/>
  <c r="M792" i="9" s="1"/>
  <c r="O792" i="9" s="1"/>
  <c r="K793" i="9"/>
  <c r="M793" i="9" s="1"/>
  <c r="O793" i="9" s="1"/>
  <c r="K794" i="9"/>
  <c r="M794" i="9" s="1"/>
  <c r="O794" i="9" s="1"/>
  <c r="K795" i="9"/>
  <c r="M795" i="9" s="1"/>
  <c r="O795" i="9" s="1"/>
  <c r="K796" i="9"/>
  <c r="M796" i="9" s="1"/>
  <c r="O796" i="9" s="1"/>
  <c r="K797" i="9"/>
  <c r="M797" i="9" s="1"/>
  <c r="O797" i="9" s="1"/>
  <c r="K798" i="9"/>
  <c r="M798" i="9" s="1"/>
  <c r="O798" i="9" s="1"/>
  <c r="K799" i="9"/>
  <c r="M799" i="9" s="1"/>
  <c r="O799" i="9" s="1"/>
  <c r="K800" i="9"/>
  <c r="M800" i="9" s="1"/>
  <c r="O800" i="9" s="1"/>
  <c r="K801" i="9"/>
  <c r="M801" i="9" s="1"/>
  <c r="O801" i="9" s="1"/>
  <c r="K802" i="9"/>
  <c r="M802" i="9" s="1"/>
  <c r="O802" i="9" s="1"/>
  <c r="K803" i="9"/>
  <c r="M803" i="9" s="1"/>
  <c r="O803" i="9" s="1"/>
  <c r="K804" i="9"/>
  <c r="M804" i="9" s="1"/>
  <c r="O804" i="9" s="1"/>
  <c r="K805" i="9"/>
  <c r="M805" i="9" s="1"/>
  <c r="O805" i="9" s="1"/>
  <c r="K806" i="9"/>
  <c r="M806" i="9" s="1"/>
  <c r="O806" i="9" s="1"/>
  <c r="K807" i="9"/>
  <c r="M807" i="9" s="1"/>
  <c r="O807" i="9" s="1"/>
  <c r="K808" i="9"/>
  <c r="M808" i="9" s="1"/>
  <c r="O808" i="9" s="1"/>
  <c r="K809" i="9"/>
  <c r="M809" i="9" s="1"/>
  <c r="O809" i="9" s="1"/>
  <c r="K810" i="9"/>
  <c r="M810" i="9" s="1"/>
  <c r="O810" i="9" s="1"/>
  <c r="K811" i="9"/>
  <c r="M811" i="9" s="1"/>
  <c r="O811" i="9" s="1"/>
  <c r="K812" i="9"/>
  <c r="M812" i="9" s="1"/>
  <c r="O812" i="9" s="1"/>
  <c r="K813" i="9"/>
  <c r="M813" i="9" s="1"/>
  <c r="O813" i="9" s="1"/>
  <c r="K814" i="9"/>
  <c r="M814" i="9" s="1"/>
  <c r="O814" i="9" s="1"/>
  <c r="K815" i="9"/>
  <c r="M815" i="9" s="1"/>
  <c r="O815" i="9" s="1"/>
  <c r="K816" i="9"/>
  <c r="M816" i="9" s="1"/>
  <c r="O816" i="9" s="1"/>
  <c r="K817" i="9"/>
  <c r="M817" i="9" s="1"/>
  <c r="O817" i="9" s="1"/>
  <c r="K818" i="9"/>
  <c r="M818" i="9" s="1"/>
  <c r="O818" i="9" s="1"/>
  <c r="K819" i="9"/>
  <c r="M819" i="9" s="1"/>
  <c r="O819" i="9" s="1"/>
  <c r="K820" i="9"/>
  <c r="M820" i="9" s="1"/>
  <c r="O820" i="9" s="1"/>
  <c r="K821" i="9"/>
  <c r="M821" i="9" s="1"/>
  <c r="O821" i="9" s="1"/>
  <c r="K822" i="9"/>
  <c r="M822" i="9" s="1"/>
  <c r="O822" i="9" s="1"/>
  <c r="K823" i="9"/>
  <c r="M823" i="9" s="1"/>
  <c r="O823" i="9" s="1"/>
  <c r="K824" i="9"/>
  <c r="M824" i="9" s="1"/>
  <c r="O824" i="9" s="1"/>
  <c r="K825" i="9"/>
  <c r="M825" i="9" s="1"/>
  <c r="O825" i="9" s="1"/>
  <c r="K826" i="9"/>
  <c r="M826" i="9" s="1"/>
  <c r="O826" i="9" s="1"/>
  <c r="K827" i="9"/>
  <c r="M827" i="9" s="1"/>
  <c r="O827" i="9" s="1"/>
  <c r="K828" i="9"/>
  <c r="M828" i="9" s="1"/>
  <c r="O828" i="9" s="1"/>
  <c r="K829" i="9"/>
  <c r="M829" i="9" s="1"/>
  <c r="O829" i="9" s="1"/>
  <c r="K830" i="9"/>
  <c r="M830" i="9" s="1"/>
  <c r="O830" i="9" s="1"/>
  <c r="K831" i="9"/>
  <c r="M831" i="9" s="1"/>
  <c r="O831" i="9" s="1"/>
  <c r="K832" i="9"/>
  <c r="M832" i="9" s="1"/>
  <c r="O832" i="9" s="1"/>
  <c r="K833" i="9"/>
  <c r="M833" i="9" s="1"/>
  <c r="O833" i="9" s="1"/>
  <c r="K834" i="9"/>
  <c r="M834" i="9" s="1"/>
  <c r="O834" i="9" s="1"/>
  <c r="K835" i="9"/>
  <c r="M835" i="9" s="1"/>
  <c r="O835" i="9" s="1"/>
  <c r="K836" i="9"/>
  <c r="M836" i="9" s="1"/>
  <c r="O836" i="9" s="1"/>
  <c r="K837" i="9"/>
  <c r="M837" i="9" s="1"/>
  <c r="O837" i="9" s="1"/>
  <c r="K838" i="9"/>
  <c r="M838" i="9" s="1"/>
  <c r="O838" i="9" s="1"/>
  <c r="K839" i="9"/>
  <c r="M839" i="9" s="1"/>
  <c r="O839" i="9" s="1"/>
  <c r="K840" i="9"/>
  <c r="M840" i="9" s="1"/>
  <c r="O840" i="9" s="1"/>
  <c r="K841" i="9"/>
  <c r="M841" i="9" s="1"/>
  <c r="O841" i="9" s="1"/>
  <c r="K842" i="9"/>
  <c r="M842" i="9" s="1"/>
  <c r="O842" i="9" s="1"/>
  <c r="K843" i="9"/>
  <c r="M843" i="9" s="1"/>
  <c r="O843" i="9" s="1"/>
  <c r="K844" i="9"/>
  <c r="M844" i="9" s="1"/>
  <c r="O844" i="9" s="1"/>
  <c r="K845" i="9"/>
  <c r="M845" i="9" s="1"/>
  <c r="O845" i="9" s="1"/>
  <c r="K846" i="9"/>
  <c r="M846" i="9" s="1"/>
  <c r="O846" i="9" s="1"/>
  <c r="K847" i="9"/>
  <c r="M847" i="9" s="1"/>
  <c r="O847" i="9" s="1"/>
  <c r="K848" i="9"/>
  <c r="M848" i="9" s="1"/>
  <c r="O848" i="9" s="1"/>
  <c r="K849" i="9"/>
  <c r="M849" i="9" s="1"/>
  <c r="O849" i="9" s="1"/>
  <c r="K850" i="9"/>
  <c r="M850" i="9" s="1"/>
  <c r="O850" i="9" s="1"/>
  <c r="K851" i="9"/>
  <c r="M851" i="9" s="1"/>
  <c r="O851" i="9" s="1"/>
  <c r="K852" i="9"/>
  <c r="M852" i="9" s="1"/>
  <c r="O852" i="9" s="1"/>
  <c r="K853" i="9"/>
  <c r="M853" i="9" s="1"/>
  <c r="O853" i="9" s="1"/>
  <c r="K854" i="9"/>
  <c r="M854" i="9" s="1"/>
  <c r="O854" i="9" s="1"/>
  <c r="K855" i="9"/>
  <c r="M855" i="9" s="1"/>
  <c r="O855" i="9" s="1"/>
  <c r="K856" i="9"/>
  <c r="M856" i="9" s="1"/>
  <c r="O856" i="9" s="1"/>
  <c r="K857" i="9"/>
  <c r="M857" i="9" s="1"/>
  <c r="O857" i="9" s="1"/>
  <c r="K858" i="9"/>
  <c r="M858" i="9" s="1"/>
  <c r="O858" i="9" s="1"/>
  <c r="K859" i="9"/>
  <c r="M859" i="9" s="1"/>
  <c r="O859" i="9" s="1"/>
  <c r="K860" i="9"/>
  <c r="M860" i="9" s="1"/>
  <c r="O860" i="9" s="1"/>
  <c r="K861" i="9"/>
  <c r="M861" i="9" s="1"/>
  <c r="O861" i="9" s="1"/>
  <c r="K862" i="9"/>
  <c r="M862" i="9" s="1"/>
  <c r="O862" i="9" s="1"/>
  <c r="K863" i="9"/>
  <c r="M863" i="9" s="1"/>
  <c r="O863" i="9" s="1"/>
  <c r="K864" i="9"/>
  <c r="M864" i="9" s="1"/>
  <c r="O864" i="9" s="1"/>
  <c r="K865" i="9"/>
  <c r="M865" i="9" s="1"/>
  <c r="O865" i="9" s="1"/>
  <c r="K866" i="9"/>
  <c r="M866" i="9" s="1"/>
  <c r="O866" i="9" s="1"/>
  <c r="K867" i="9"/>
  <c r="M867" i="9" s="1"/>
  <c r="O867" i="9" s="1"/>
  <c r="K868" i="9"/>
  <c r="M868" i="9" s="1"/>
  <c r="O868" i="9" s="1"/>
  <c r="K869" i="9"/>
  <c r="M869" i="9" s="1"/>
  <c r="O869" i="9" s="1"/>
  <c r="K870" i="9"/>
  <c r="M870" i="9" s="1"/>
  <c r="O870" i="9" s="1"/>
  <c r="K871" i="9"/>
  <c r="M871" i="9" s="1"/>
  <c r="O871" i="9" s="1"/>
  <c r="K872" i="9"/>
  <c r="M872" i="9" s="1"/>
  <c r="O872" i="9" s="1"/>
  <c r="K873" i="9"/>
  <c r="M873" i="9" s="1"/>
  <c r="O873" i="9" s="1"/>
  <c r="K874" i="9"/>
  <c r="M874" i="9" s="1"/>
  <c r="O874" i="9" s="1"/>
  <c r="K875" i="9"/>
  <c r="M875" i="9" s="1"/>
  <c r="O875" i="9" s="1"/>
  <c r="K876" i="9"/>
  <c r="M876" i="9" s="1"/>
  <c r="O876" i="9" s="1"/>
  <c r="K877" i="9"/>
  <c r="M877" i="9" s="1"/>
  <c r="O877" i="9" s="1"/>
  <c r="K878" i="9"/>
  <c r="M878" i="9" s="1"/>
  <c r="O878" i="9" s="1"/>
  <c r="K879" i="9"/>
  <c r="M879" i="9" s="1"/>
  <c r="O879" i="9" s="1"/>
  <c r="K880" i="9"/>
  <c r="M880" i="9" s="1"/>
  <c r="O880" i="9" s="1"/>
  <c r="K881" i="9"/>
  <c r="M881" i="9" s="1"/>
  <c r="O881" i="9" s="1"/>
  <c r="K882" i="9"/>
  <c r="M882" i="9" s="1"/>
  <c r="O882" i="9" s="1"/>
  <c r="K883" i="9"/>
  <c r="M883" i="9" s="1"/>
  <c r="O883" i="9" s="1"/>
  <c r="K884" i="9"/>
  <c r="M884" i="9" s="1"/>
  <c r="O884" i="9" s="1"/>
  <c r="K885" i="9"/>
  <c r="M885" i="9" s="1"/>
  <c r="O885" i="9" s="1"/>
  <c r="K886" i="9"/>
  <c r="M886" i="9" s="1"/>
  <c r="O886" i="9" s="1"/>
  <c r="K887" i="9"/>
  <c r="M887" i="9" s="1"/>
  <c r="O887" i="9" s="1"/>
  <c r="K888" i="9"/>
  <c r="M888" i="9" s="1"/>
  <c r="O888" i="9" s="1"/>
  <c r="K889" i="9"/>
  <c r="M889" i="9" s="1"/>
  <c r="O889" i="9" s="1"/>
  <c r="K890" i="9"/>
  <c r="M890" i="9" s="1"/>
  <c r="O890" i="9" s="1"/>
  <c r="K891" i="9"/>
  <c r="M891" i="9" s="1"/>
  <c r="O891" i="9" s="1"/>
  <c r="K892" i="9"/>
  <c r="M892" i="9" s="1"/>
  <c r="O892" i="9" s="1"/>
  <c r="K893" i="9"/>
  <c r="M893" i="9" s="1"/>
  <c r="O893" i="9" s="1"/>
  <c r="K894" i="9"/>
  <c r="M894" i="9" s="1"/>
  <c r="O894" i="9" s="1"/>
  <c r="K895" i="9"/>
  <c r="M895" i="9" s="1"/>
  <c r="O895" i="9" s="1"/>
  <c r="K720" i="9"/>
  <c r="K896" i="9" s="1"/>
  <c r="K390" i="9"/>
  <c r="L390" i="9"/>
  <c r="K391" i="9"/>
  <c r="L391" i="9"/>
  <c r="K392" i="9"/>
  <c r="L392" i="9"/>
  <c r="K393" i="9"/>
  <c r="L393" i="9"/>
  <c r="K394" i="9"/>
  <c r="L394" i="9"/>
  <c r="K395" i="9"/>
  <c r="L395" i="9"/>
  <c r="K396" i="9"/>
  <c r="L396" i="9"/>
  <c r="K397" i="9"/>
  <c r="L397" i="9"/>
  <c r="K398" i="9"/>
  <c r="L398" i="9"/>
  <c r="K399" i="9"/>
  <c r="L399" i="9"/>
  <c r="K400" i="9"/>
  <c r="L400" i="9"/>
  <c r="K401" i="9"/>
  <c r="L401" i="9"/>
  <c r="K402" i="9"/>
  <c r="L402" i="9"/>
  <c r="K403" i="9"/>
  <c r="L403" i="9"/>
  <c r="K404" i="9"/>
  <c r="L404" i="9"/>
  <c r="K405" i="9"/>
  <c r="L405" i="9"/>
  <c r="K406" i="9"/>
  <c r="L406" i="9"/>
  <c r="K407" i="9"/>
  <c r="L407" i="9"/>
  <c r="K408" i="9"/>
  <c r="L408" i="9"/>
  <c r="K409" i="9"/>
  <c r="L409" i="9"/>
  <c r="K410" i="9"/>
  <c r="L410" i="9"/>
  <c r="K411" i="9"/>
  <c r="L411" i="9"/>
  <c r="K412" i="9"/>
  <c r="L412" i="9"/>
  <c r="K413" i="9"/>
  <c r="L413" i="9"/>
  <c r="K414" i="9"/>
  <c r="L414" i="9"/>
  <c r="K415" i="9"/>
  <c r="L415" i="9"/>
  <c r="K416" i="9"/>
  <c r="L416" i="9"/>
  <c r="K417" i="9"/>
  <c r="L417" i="9"/>
  <c r="K418" i="9"/>
  <c r="L418" i="9"/>
  <c r="K419" i="9"/>
  <c r="L419" i="9"/>
  <c r="K420" i="9"/>
  <c r="L420" i="9"/>
  <c r="K421" i="9"/>
  <c r="L421" i="9"/>
  <c r="K422" i="9"/>
  <c r="L422" i="9"/>
  <c r="K423" i="9"/>
  <c r="L423" i="9"/>
  <c r="K424" i="9"/>
  <c r="L424" i="9"/>
  <c r="K425" i="9"/>
  <c r="L425" i="9"/>
  <c r="K426" i="9"/>
  <c r="L426" i="9"/>
  <c r="K427" i="9"/>
  <c r="L427" i="9"/>
  <c r="K428" i="9"/>
  <c r="L428" i="9"/>
  <c r="K429" i="9"/>
  <c r="L429" i="9"/>
  <c r="K430" i="9"/>
  <c r="L430" i="9"/>
  <c r="K431" i="9"/>
  <c r="L431" i="9"/>
  <c r="K432" i="9"/>
  <c r="L432" i="9"/>
  <c r="K433" i="9"/>
  <c r="L433" i="9"/>
  <c r="K434" i="9"/>
  <c r="L434" i="9"/>
  <c r="K435" i="9"/>
  <c r="L435" i="9"/>
  <c r="K436" i="9"/>
  <c r="L436" i="9"/>
  <c r="K437" i="9"/>
  <c r="L437" i="9"/>
  <c r="K438" i="9"/>
  <c r="L438" i="9"/>
  <c r="K439" i="9"/>
  <c r="L439" i="9"/>
  <c r="K440" i="9"/>
  <c r="L440" i="9"/>
  <c r="K441" i="9"/>
  <c r="L441" i="9"/>
  <c r="K442" i="9"/>
  <c r="L442" i="9"/>
  <c r="K443" i="9"/>
  <c r="L443" i="9"/>
  <c r="K444" i="9"/>
  <c r="L444" i="9"/>
  <c r="K445" i="9"/>
  <c r="L445" i="9"/>
  <c r="K446" i="9"/>
  <c r="L446" i="9"/>
  <c r="K447" i="9"/>
  <c r="L447" i="9"/>
  <c r="K448" i="9"/>
  <c r="L448" i="9"/>
  <c r="K449" i="9"/>
  <c r="L449" i="9"/>
  <c r="K450" i="9"/>
  <c r="L450" i="9"/>
  <c r="K451" i="9"/>
  <c r="L451" i="9"/>
  <c r="K452" i="9"/>
  <c r="L452" i="9"/>
  <c r="K453" i="9"/>
  <c r="L453" i="9"/>
  <c r="K454" i="9"/>
  <c r="L454" i="9"/>
  <c r="K455" i="9"/>
  <c r="L455" i="9"/>
  <c r="K456" i="9"/>
  <c r="L456" i="9"/>
  <c r="K457" i="9"/>
  <c r="L457" i="9"/>
  <c r="K458" i="9"/>
  <c r="L458" i="9"/>
  <c r="K459" i="9"/>
  <c r="L459" i="9"/>
  <c r="K460" i="9"/>
  <c r="L460" i="9"/>
  <c r="K461" i="9"/>
  <c r="L461" i="9"/>
  <c r="K462" i="9"/>
  <c r="L462" i="9"/>
  <c r="K463" i="9"/>
  <c r="L463" i="9"/>
  <c r="K464" i="9"/>
  <c r="L464" i="9"/>
  <c r="K465" i="9"/>
  <c r="L465" i="9"/>
  <c r="K466" i="9"/>
  <c r="L466" i="9"/>
  <c r="K467" i="9"/>
  <c r="L467" i="9"/>
  <c r="K468" i="9"/>
  <c r="L468" i="9"/>
  <c r="K469" i="9"/>
  <c r="L469" i="9"/>
  <c r="K470" i="9"/>
  <c r="L470" i="9"/>
  <c r="K471" i="9"/>
  <c r="L471" i="9"/>
  <c r="K472" i="9"/>
  <c r="L472" i="9"/>
  <c r="K473" i="9"/>
  <c r="L473" i="9"/>
  <c r="K474" i="9"/>
  <c r="L474" i="9"/>
  <c r="K475" i="9"/>
  <c r="L475" i="9"/>
  <c r="K476" i="9"/>
  <c r="L476" i="9"/>
  <c r="K477" i="9"/>
  <c r="L477" i="9"/>
  <c r="K478" i="9"/>
  <c r="L478" i="9"/>
  <c r="K479" i="9"/>
  <c r="L479" i="9"/>
  <c r="K480" i="9"/>
  <c r="L480" i="9"/>
  <c r="K481" i="9"/>
  <c r="L481" i="9"/>
  <c r="K482" i="9"/>
  <c r="L482" i="9"/>
  <c r="K483" i="9"/>
  <c r="L483" i="9"/>
  <c r="K484" i="9"/>
  <c r="L484" i="9"/>
  <c r="K485" i="9"/>
  <c r="L485" i="9"/>
  <c r="K486" i="9"/>
  <c r="L486" i="9"/>
  <c r="K487" i="9"/>
  <c r="L487" i="9"/>
  <c r="K488" i="9"/>
  <c r="L488" i="9"/>
  <c r="K489" i="9"/>
  <c r="L489" i="9"/>
  <c r="K490" i="9"/>
  <c r="L490" i="9"/>
  <c r="K491" i="9"/>
  <c r="L491" i="9"/>
  <c r="K492" i="9"/>
  <c r="L492" i="9"/>
  <c r="K493" i="9"/>
  <c r="L493" i="9"/>
  <c r="K494" i="9"/>
  <c r="L494" i="9"/>
  <c r="K495" i="9"/>
  <c r="L495" i="9"/>
  <c r="K496" i="9"/>
  <c r="L496" i="9"/>
  <c r="K497" i="9"/>
  <c r="L497" i="9"/>
  <c r="K498" i="9"/>
  <c r="L498" i="9"/>
  <c r="K499" i="9"/>
  <c r="L499" i="9"/>
  <c r="K500" i="9"/>
  <c r="L500" i="9"/>
  <c r="K501" i="9"/>
  <c r="L501" i="9"/>
  <c r="K502" i="9"/>
  <c r="L502" i="9"/>
  <c r="K503" i="9"/>
  <c r="L503" i="9"/>
  <c r="K504" i="9"/>
  <c r="L504" i="9"/>
  <c r="K505" i="9"/>
  <c r="L505" i="9"/>
  <c r="K506" i="9"/>
  <c r="L506" i="9"/>
  <c r="K507" i="9"/>
  <c r="L507" i="9"/>
  <c r="K508" i="9"/>
  <c r="L508" i="9"/>
  <c r="K509" i="9"/>
  <c r="L509" i="9"/>
  <c r="K510" i="9"/>
  <c r="L510" i="9"/>
  <c r="K511" i="9"/>
  <c r="L511" i="9"/>
  <c r="K512" i="9"/>
  <c r="L512" i="9"/>
  <c r="K513" i="9"/>
  <c r="L513" i="9"/>
  <c r="K514" i="9"/>
  <c r="L514" i="9"/>
  <c r="K515" i="9"/>
  <c r="L515" i="9"/>
  <c r="K516" i="9"/>
  <c r="L516" i="9"/>
  <c r="K517" i="9"/>
  <c r="L517" i="9"/>
  <c r="K518" i="9"/>
  <c r="L518" i="9"/>
  <c r="K519" i="9"/>
  <c r="L519" i="9"/>
  <c r="K520" i="9"/>
  <c r="L520" i="9"/>
  <c r="K521" i="9"/>
  <c r="L521" i="9"/>
  <c r="K522" i="9"/>
  <c r="L522" i="9"/>
  <c r="K523" i="9"/>
  <c r="L523" i="9"/>
  <c r="K524" i="9"/>
  <c r="L524" i="9"/>
  <c r="K525" i="9"/>
  <c r="L525" i="9"/>
  <c r="K526" i="9"/>
  <c r="L526" i="9"/>
  <c r="K527" i="9"/>
  <c r="L527" i="9"/>
  <c r="K528" i="9"/>
  <c r="L528" i="9"/>
  <c r="K529" i="9"/>
  <c r="L529" i="9"/>
  <c r="K530" i="9"/>
  <c r="L530" i="9"/>
  <c r="K531" i="9"/>
  <c r="L531" i="9"/>
  <c r="K532" i="9"/>
  <c r="L532" i="9"/>
  <c r="K533" i="9"/>
  <c r="L533" i="9"/>
  <c r="K534" i="9"/>
  <c r="L534" i="9"/>
  <c r="K535" i="9"/>
  <c r="L535" i="9"/>
  <c r="K536" i="9"/>
  <c r="L536" i="9"/>
  <c r="K537" i="9"/>
  <c r="L537" i="9"/>
  <c r="K538" i="9"/>
  <c r="L538" i="9"/>
  <c r="K539" i="9"/>
  <c r="L539" i="9"/>
  <c r="K540" i="9"/>
  <c r="L540" i="9"/>
  <c r="K541" i="9"/>
  <c r="L541" i="9"/>
  <c r="K542" i="9"/>
  <c r="L542" i="9"/>
  <c r="K543" i="9"/>
  <c r="L543" i="9"/>
  <c r="K544" i="9"/>
  <c r="L544" i="9"/>
  <c r="K545" i="9"/>
  <c r="L545" i="9"/>
  <c r="K546" i="9"/>
  <c r="L546" i="9"/>
  <c r="K547" i="9"/>
  <c r="L547" i="9"/>
  <c r="K548" i="9"/>
  <c r="L548" i="9"/>
  <c r="K549" i="9"/>
  <c r="L549" i="9"/>
  <c r="K550" i="9"/>
  <c r="L550" i="9"/>
  <c r="K551" i="9"/>
  <c r="L551" i="9"/>
  <c r="K552" i="9"/>
  <c r="L552" i="9"/>
  <c r="K553" i="9"/>
  <c r="L553" i="9"/>
  <c r="K554" i="9"/>
  <c r="L554" i="9"/>
  <c r="K555" i="9"/>
  <c r="L555" i="9"/>
  <c r="K556" i="9"/>
  <c r="L556" i="9"/>
  <c r="K557" i="9"/>
  <c r="L557" i="9"/>
  <c r="K558" i="9"/>
  <c r="L558" i="9"/>
  <c r="K559" i="9"/>
  <c r="L559" i="9"/>
  <c r="K560" i="9"/>
  <c r="L560" i="9"/>
  <c r="K561" i="9"/>
  <c r="L561" i="9"/>
  <c r="K562" i="9"/>
  <c r="L562" i="9"/>
  <c r="K563" i="9"/>
  <c r="L563" i="9"/>
  <c r="K564" i="9"/>
  <c r="L564" i="9"/>
  <c r="K565" i="9"/>
  <c r="L565" i="9"/>
  <c r="K566" i="9"/>
  <c r="L566" i="9"/>
  <c r="K567" i="9"/>
  <c r="L567" i="9"/>
  <c r="K568" i="9"/>
  <c r="L568" i="9"/>
  <c r="K569" i="9"/>
  <c r="L569" i="9"/>
  <c r="K570" i="9"/>
  <c r="L570" i="9"/>
  <c r="K571" i="9"/>
  <c r="L571" i="9"/>
  <c r="K572" i="9"/>
  <c r="L572" i="9"/>
  <c r="K573" i="9"/>
  <c r="L573" i="9"/>
  <c r="K574" i="9"/>
  <c r="L574" i="9"/>
  <c r="K575" i="9"/>
  <c r="L575" i="9"/>
  <c r="K576" i="9"/>
  <c r="L576" i="9"/>
  <c r="K577" i="9"/>
  <c r="L577" i="9"/>
  <c r="K578" i="9"/>
  <c r="L578" i="9"/>
  <c r="K579" i="9"/>
  <c r="L579" i="9"/>
  <c r="K580" i="9"/>
  <c r="L580" i="9"/>
  <c r="K581" i="9"/>
  <c r="L581" i="9"/>
  <c r="K582" i="9"/>
  <c r="L582" i="9"/>
  <c r="K583" i="9"/>
  <c r="L583" i="9"/>
  <c r="K584" i="9"/>
  <c r="L584" i="9"/>
  <c r="K585" i="9"/>
  <c r="L585" i="9"/>
  <c r="K586" i="9"/>
  <c r="L586" i="9"/>
  <c r="K587" i="9"/>
  <c r="L587" i="9"/>
  <c r="K588" i="9"/>
  <c r="L588" i="9"/>
  <c r="K589" i="9"/>
  <c r="L589" i="9"/>
  <c r="K590" i="9"/>
  <c r="L590" i="9"/>
  <c r="K591" i="9"/>
  <c r="L591" i="9"/>
  <c r="K592" i="9"/>
  <c r="L592" i="9"/>
  <c r="K593" i="9"/>
  <c r="L593" i="9"/>
  <c r="K594" i="9"/>
  <c r="L594" i="9"/>
  <c r="K595" i="9"/>
  <c r="L595" i="9"/>
  <c r="K596" i="9"/>
  <c r="L596" i="9"/>
  <c r="K597" i="9"/>
  <c r="L597" i="9"/>
  <c r="K598" i="9"/>
  <c r="L598" i="9"/>
  <c r="K599" i="9"/>
  <c r="L599" i="9"/>
  <c r="K600" i="9"/>
  <c r="L600" i="9"/>
  <c r="K601" i="9"/>
  <c r="L601" i="9"/>
  <c r="K602" i="9"/>
  <c r="L602" i="9"/>
  <c r="K603" i="9"/>
  <c r="L603" i="9"/>
  <c r="K604" i="9"/>
  <c r="L604" i="9"/>
  <c r="K605" i="9"/>
  <c r="L605" i="9"/>
  <c r="K606" i="9"/>
  <c r="L606" i="9"/>
  <c r="K607" i="9"/>
  <c r="L607" i="9"/>
  <c r="K608" i="9"/>
  <c r="L608" i="9"/>
  <c r="K609" i="9"/>
  <c r="L609" i="9"/>
  <c r="K610" i="9"/>
  <c r="L610" i="9"/>
  <c r="K611" i="9"/>
  <c r="L611" i="9"/>
  <c r="K612" i="9"/>
  <c r="L612" i="9"/>
  <c r="K613" i="9"/>
  <c r="L613" i="9"/>
  <c r="K614" i="9"/>
  <c r="L614" i="9"/>
  <c r="K615" i="9"/>
  <c r="L615" i="9"/>
  <c r="K616" i="9"/>
  <c r="L616" i="9"/>
  <c r="K617" i="9"/>
  <c r="L617" i="9"/>
  <c r="K618" i="9"/>
  <c r="L618" i="9"/>
  <c r="K619" i="9"/>
  <c r="L619" i="9"/>
  <c r="K620" i="9"/>
  <c r="L620" i="9"/>
  <c r="K621" i="9"/>
  <c r="L621" i="9"/>
  <c r="K622" i="9"/>
  <c r="L622" i="9"/>
  <c r="K623" i="9"/>
  <c r="L623" i="9"/>
  <c r="K624" i="9"/>
  <c r="L624" i="9"/>
  <c r="K625" i="9"/>
  <c r="L625" i="9"/>
  <c r="K626" i="9"/>
  <c r="L626" i="9"/>
  <c r="K627" i="9"/>
  <c r="L627" i="9"/>
  <c r="K628" i="9"/>
  <c r="L628" i="9"/>
  <c r="K629" i="9"/>
  <c r="L629" i="9"/>
  <c r="K630" i="9"/>
  <c r="L630" i="9"/>
  <c r="K631" i="9"/>
  <c r="L631" i="9"/>
  <c r="K632" i="9"/>
  <c r="L632" i="9"/>
  <c r="K633" i="9"/>
  <c r="L633" i="9"/>
  <c r="K634" i="9"/>
  <c r="L634" i="9"/>
  <c r="K635" i="9"/>
  <c r="L635" i="9"/>
  <c r="K636" i="9"/>
  <c r="L636" i="9"/>
  <c r="K637" i="9"/>
  <c r="L637" i="9"/>
  <c r="K638" i="9"/>
  <c r="L638" i="9"/>
  <c r="K639" i="9"/>
  <c r="L639" i="9"/>
  <c r="K640" i="9"/>
  <c r="L640" i="9"/>
  <c r="K641" i="9"/>
  <c r="L641" i="9"/>
  <c r="K642" i="9"/>
  <c r="L642" i="9"/>
  <c r="K643" i="9"/>
  <c r="L643" i="9"/>
  <c r="K644" i="9"/>
  <c r="L644" i="9"/>
  <c r="K645" i="9"/>
  <c r="L645" i="9"/>
  <c r="K646" i="9"/>
  <c r="L646" i="9"/>
  <c r="K647" i="9"/>
  <c r="L647" i="9"/>
  <c r="K648" i="9"/>
  <c r="L648" i="9"/>
  <c r="K649" i="9"/>
  <c r="L649" i="9"/>
  <c r="K650" i="9"/>
  <c r="L650" i="9"/>
  <c r="K651" i="9"/>
  <c r="L651" i="9"/>
  <c r="K652" i="9"/>
  <c r="L652" i="9"/>
  <c r="K653" i="9"/>
  <c r="L653" i="9"/>
  <c r="K654" i="9"/>
  <c r="L654" i="9"/>
  <c r="K655" i="9"/>
  <c r="L655" i="9"/>
  <c r="K656" i="9"/>
  <c r="L656" i="9"/>
  <c r="K657" i="9"/>
  <c r="L657" i="9"/>
  <c r="K658" i="9"/>
  <c r="L658" i="9"/>
  <c r="K659" i="9"/>
  <c r="L659" i="9"/>
  <c r="K660" i="9"/>
  <c r="L660" i="9"/>
  <c r="K661" i="9"/>
  <c r="L661" i="9"/>
  <c r="K662" i="9"/>
  <c r="L662" i="9"/>
  <c r="K663" i="9"/>
  <c r="L663" i="9"/>
  <c r="K664" i="9"/>
  <c r="L664" i="9"/>
  <c r="K665" i="9"/>
  <c r="L665" i="9"/>
  <c r="K666" i="9"/>
  <c r="L666" i="9"/>
  <c r="K667" i="9"/>
  <c r="L667" i="9"/>
  <c r="K668" i="9"/>
  <c r="L668" i="9"/>
  <c r="K669" i="9"/>
  <c r="L669" i="9"/>
  <c r="K670" i="9"/>
  <c r="L670" i="9"/>
  <c r="K671" i="9"/>
  <c r="L671" i="9"/>
  <c r="K672" i="9"/>
  <c r="L672" i="9"/>
  <c r="K673" i="9"/>
  <c r="L673" i="9"/>
  <c r="K674" i="9"/>
  <c r="L674" i="9"/>
  <c r="K675" i="9"/>
  <c r="L675" i="9"/>
  <c r="K676" i="9"/>
  <c r="L676" i="9"/>
  <c r="K677" i="9"/>
  <c r="L677" i="9"/>
  <c r="K678" i="9"/>
  <c r="L678" i="9"/>
  <c r="K679" i="9"/>
  <c r="L679" i="9"/>
  <c r="K680" i="9"/>
  <c r="L680" i="9"/>
  <c r="K681" i="9"/>
  <c r="L681" i="9"/>
  <c r="K682" i="9"/>
  <c r="L682" i="9"/>
  <c r="K683" i="9"/>
  <c r="L683" i="9"/>
  <c r="K684" i="9"/>
  <c r="L684" i="9"/>
  <c r="K685" i="9"/>
  <c r="L685" i="9"/>
  <c r="K686" i="9"/>
  <c r="L686" i="9"/>
  <c r="K687" i="9"/>
  <c r="L687" i="9"/>
  <c r="K688" i="9"/>
  <c r="L688" i="9"/>
  <c r="K689" i="9"/>
  <c r="L689" i="9"/>
  <c r="K690" i="9"/>
  <c r="L690" i="9"/>
  <c r="K691" i="9"/>
  <c r="L691" i="9"/>
  <c r="K692" i="9"/>
  <c r="L692" i="9"/>
  <c r="K693" i="9"/>
  <c r="L693" i="9"/>
  <c r="K694" i="9"/>
  <c r="L694" i="9"/>
  <c r="K695" i="9"/>
  <c r="L695" i="9"/>
  <c r="K696" i="9"/>
  <c r="L696" i="9"/>
  <c r="K697" i="9"/>
  <c r="L697" i="9"/>
  <c r="K698" i="9"/>
  <c r="L698" i="9"/>
  <c r="K699" i="9"/>
  <c r="L699" i="9"/>
  <c r="K700" i="9"/>
  <c r="L700" i="9"/>
  <c r="K701" i="9"/>
  <c r="L701" i="9"/>
  <c r="K702" i="9"/>
  <c r="L702" i="9"/>
  <c r="K703" i="9"/>
  <c r="L703" i="9"/>
  <c r="K704" i="9"/>
  <c r="L704" i="9"/>
  <c r="K705" i="9"/>
  <c r="L705" i="9"/>
  <c r="K706" i="9"/>
  <c r="L706" i="9"/>
  <c r="K707" i="9"/>
  <c r="L707" i="9"/>
  <c r="K708" i="9"/>
  <c r="L708" i="9"/>
  <c r="K709" i="9"/>
  <c r="L709" i="9"/>
  <c r="K710" i="9"/>
  <c r="L710" i="9"/>
  <c r="K711" i="9"/>
  <c r="L711" i="9"/>
  <c r="K712" i="9"/>
  <c r="L712" i="9"/>
  <c r="K713" i="9"/>
  <c r="L713" i="9"/>
  <c r="K714" i="9"/>
  <c r="L714" i="9"/>
  <c r="K715" i="9"/>
  <c r="L715" i="9"/>
  <c r="K716" i="9"/>
  <c r="L716" i="9"/>
  <c r="K717" i="9"/>
  <c r="L717" i="9"/>
  <c r="L389" i="9"/>
  <c r="K389" i="9"/>
  <c r="K718" i="9" s="1"/>
  <c r="K7" i="9"/>
  <c r="L7" i="9"/>
  <c r="K8" i="9"/>
  <c r="L8" i="9"/>
  <c r="K9" i="9"/>
  <c r="L9" i="9"/>
  <c r="K10" i="9"/>
  <c r="L10" i="9"/>
  <c r="K11" i="9"/>
  <c r="L11" i="9"/>
  <c r="K12" i="9"/>
  <c r="L12" i="9"/>
  <c r="K13" i="9"/>
  <c r="L13" i="9"/>
  <c r="K14" i="9"/>
  <c r="L14" i="9"/>
  <c r="K15" i="9"/>
  <c r="L15" i="9"/>
  <c r="K16" i="9"/>
  <c r="L16" i="9"/>
  <c r="K17" i="9"/>
  <c r="L17" i="9"/>
  <c r="K18" i="9"/>
  <c r="L18" i="9"/>
  <c r="K19" i="9"/>
  <c r="L19" i="9"/>
  <c r="K20" i="9"/>
  <c r="L20" i="9"/>
  <c r="K21" i="9"/>
  <c r="L21" i="9"/>
  <c r="K22" i="9"/>
  <c r="L22" i="9"/>
  <c r="K23" i="9"/>
  <c r="L23" i="9"/>
  <c r="K24" i="9"/>
  <c r="L24" i="9"/>
  <c r="K25" i="9"/>
  <c r="L25" i="9"/>
  <c r="K26" i="9"/>
  <c r="L26" i="9"/>
  <c r="K27" i="9"/>
  <c r="L27" i="9"/>
  <c r="K28" i="9"/>
  <c r="L28" i="9"/>
  <c r="K29" i="9"/>
  <c r="L29" i="9"/>
  <c r="K30" i="9"/>
  <c r="L30" i="9"/>
  <c r="K31" i="9"/>
  <c r="L31" i="9"/>
  <c r="K32" i="9"/>
  <c r="L32" i="9"/>
  <c r="K33" i="9"/>
  <c r="L33" i="9"/>
  <c r="K34" i="9"/>
  <c r="L34" i="9"/>
  <c r="K35" i="9"/>
  <c r="L35" i="9"/>
  <c r="K36" i="9"/>
  <c r="L36" i="9"/>
  <c r="K37" i="9"/>
  <c r="L37" i="9"/>
  <c r="K38" i="9"/>
  <c r="L38" i="9"/>
  <c r="K39" i="9"/>
  <c r="L39" i="9"/>
  <c r="K40" i="9"/>
  <c r="L40" i="9"/>
  <c r="K41" i="9"/>
  <c r="L41" i="9"/>
  <c r="K42" i="9"/>
  <c r="L42" i="9"/>
  <c r="K43" i="9"/>
  <c r="L43" i="9"/>
  <c r="K44" i="9"/>
  <c r="L44" i="9"/>
  <c r="K45" i="9"/>
  <c r="L45" i="9"/>
  <c r="K46" i="9"/>
  <c r="L46" i="9"/>
  <c r="K47" i="9"/>
  <c r="L47" i="9"/>
  <c r="K48" i="9"/>
  <c r="L48" i="9"/>
  <c r="K49" i="9"/>
  <c r="L49" i="9"/>
  <c r="K50" i="9"/>
  <c r="L50" i="9"/>
  <c r="K51" i="9"/>
  <c r="L51" i="9"/>
  <c r="K52" i="9"/>
  <c r="L52" i="9"/>
  <c r="K53" i="9"/>
  <c r="L53" i="9"/>
  <c r="K54" i="9"/>
  <c r="L54" i="9"/>
  <c r="K55" i="9"/>
  <c r="L55" i="9"/>
  <c r="K56" i="9"/>
  <c r="L56" i="9"/>
  <c r="K57" i="9"/>
  <c r="L57" i="9"/>
  <c r="K58" i="9"/>
  <c r="L58" i="9"/>
  <c r="K59" i="9"/>
  <c r="L59" i="9"/>
  <c r="K60" i="9"/>
  <c r="L60" i="9"/>
  <c r="K61" i="9"/>
  <c r="L61" i="9"/>
  <c r="K62" i="9"/>
  <c r="L62" i="9"/>
  <c r="K63" i="9"/>
  <c r="L63" i="9"/>
  <c r="K64" i="9"/>
  <c r="L64" i="9"/>
  <c r="K65" i="9"/>
  <c r="L65" i="9"/>
  <c r="K66" i="9"/>
  <c r="L66" i="9"/>
  <c r="K67" i="9"/>
  <c r="L67" i="9"/>
  <c r="K68" i="9"/>
  <c r="L68" i="9"/>
  <c r="K69" i="9"/>
  <c r="L69" i="9"/>
  <c r="K70" i="9"/>
  <c r="L70" i="9"/>
  <c r="K71" i="9"/>
  <c r="L71" i="9"/>
  <c r="K72" i="9"/>
  <c r="L72" i="9"/>
  <c r="K73" i="9"/>
  <c r="L73" i="9"/>
  <c r="K74" i="9"/>
  <c r="L74" i="9"/>
  <c r="K75" i="9"/>
  <c r="L75" i="9"/>
  <c r="K76" i="9"/>
  <c r="L76" i="9"/>
  <c r="K77" i="9"/>
  <c r="L77" i="9"/>
  <c r="K78" i="9"/>
  <c r="L78" i="9"/>
  <c r="K79" i="9"/>
  <c r="L79" i="9"/>
  <c r="K80" i="9"/>
  <c r="L80" i="9"/>
  <c r="K81" i="9"/>
  <c r="L81" i="9"/>
  <c r="K82" i="9"/>
  <c r="L82" i="9"/>
  <c r="K83" i="9"/>
  <c r="L83" i="9"/>
  <c r="K84" i="9"/>
  <c r="L84" i="9"/>
  <c r="K85" i="9"/>
  <c r="L85" i="9"/>
  <c r="K86" i="9"/>
  <c r="L86" i="9"/>
  <c r="K87" i="9"/>
  <c r="L87" i="9"/>
  <c r="K88" i="9"/>
  <c r="L88" i="9"/>
  <c r="K89" i="9"/>
  <c r="L89" i="9"/>
  <c r="K90" i="9"/>
  <c r="L90" i="9"/>
  <c r="K91" i="9"/>
  <c r="L91" i="9"/>
  <c r="K92" i="9"/>
  <c r="L92" i="9"/>
  <c r="K93" i="9"/>
  <c r="L93" i="9"/>
  <c r="K94" i="9"/>
  <c r="L94" i="9"/>
  <c r="K95" i="9"/>
  <c r="L95" i="9"/>
  <c r="K96" i="9"/>
  <c r="L96" i="9"/>
  <c r="K97" i="9"/>
  <c r="L97" i="9"/>
  <c r="K98" i="9"/>
  <c r="L98" i="9"/>
  <c r="K99" i="9"/>
  <c r="L99" i="9"/>
  <c r="K100" i="9"/>
  <c r="L100" i="9"/>
  <c r="K101" i="9"/>
  <c r="L101" i="9"/>
  <c r="K102" i="9"/>
  <c r="L102" i="9"/>
  <c r="K103" i="9"/>
  <c r="L103" i="9"/>
  <c r="K104" i="9"/>
  <c r="L104" i="9"/>
  <c r="K105" i="9"/>
  <c r="L105" i="9"/>
  <c r="K106" i="9"/>
  <c r="L106" i="9"/>
  <c r="K107" i="9"/>
  <c r="L107" i="9"/>
  <c r="K108" i="9"/>
  <c r="L108" i="9"/>
  <c r="K109" i="9"/>
  <c r="L109" i="9"/>
  <c r="K110" i="9"/>
  <c r="L110" i="9"/>
  <c r="K111" i="9"/>
  <c r="L111" i="9"/>
  <c r="K112" i="9"/>
  <c r="L112" i="9"/>
  <c r="K113" i="9"/>
  <c r="L113" i="9"/>
  <c r="K114" i="9"/>
  <c r="L114" i="9"/>
  <c r="K115" i="9"/>
  <c r="L115" i="9"/>
  <c r="K116" i="9"/>
  <c r="L116" i="9"/>
  <c r="K117" i="9"/>
  <c r="L117" i="9"/>
  <c r="K118" i="9"/>
  <c r="L118" i="9"/>
  <c r="K119" i="9"/>
  <c r="L119" i="9"/>
  <c r="K120" i="9"/>
  <c r="L120" i="9"/>
  <c r="K121" i="9"/>
  <c r="L121" i="9"/>
  <c r="K122" i="9"/>
  <c r="L122" i="9"/>
  <c r="K123" i="9"/>
  <c r="L123" i="9"/>
  <c r="K124" i="9"/>
  <c r="L124" i="9"/>
  <c r="K125" i="9"/>
  <c r="L125" i="9"/>
  <c r="K126" i="9"/>
  <c r="L126" i="9"/>
  <c r="K127" i="9"/>
  <c r="L127" i="9"/>
  <c r="K128" i="9"/>
  <c r="L128" i="9"/>
  <c r="K129" i="9"/>
  <c r="L129" i="9"/>
  <c r="K130" i="9"/>
  <c r="L130" i="9"/>
  <c r="K131" i="9"/>
  <c r="L131" i="9"/>
  <c r="K132" i="9"/>
  <c r="L132" i="9"/>
  <c r="K133" i="9"/>
  <c r="L133" i="9"/>
  <c r="K134" i="9"/>
  <c r="L134" i="9"/>
  <c r="K135" i="9"/>
  <c r="L135" i="9"/>
  <c r="K136" i="9"/>
  <c r="L136" i="9"/>
  <c r="K137" i="9"/>
  <c r="L137" i="9"/>
  <c r="K138" i="9"/>
  <c r="L138" i="9"/>
  <c r="K139" i="9"/>
  <c r="L139" i="9"/>
  <c r="K140" i="9"/>
  <c r="L140" i="9"/>
  <c r="K141" i="9"/>
  <c r="L141" i="9"/>
  <c r="K142" i="9"/>
  <c r="L142" i="9"/>
  <c r="K143" i="9"/>
  <c r="L143" i="9"/>
  <c r="K144" i="9"/>
  <c r="L144" i="9"/>
  <c r="K145" i="9"/>
  <c r="L145" i="9"/>
  <c r="K146" i="9"/>
  <c r="L146" i="9"/>
  <c r="K147" i="9"/>
  <c r="L147" i="9"/>
  <c r="K148" i="9"/>
  <c r="L148" i="9"/>
  <c r="K149" i="9"/>
  <c r="L149" i="9"/>
  <c r="K150" i="9"/>
  <c r="L150" i="9"/>
  <c r="K151" i="9"/>
  <c r="L151" i="9"/>
  <c r="K152" i="9"/>
  <c r="L152" i="9"/>
  <c r="K153" i="9"/>
  <c r="L153" i="9"/>
  <c r="K154" i="9"/>
  <c r="L154" i="9"/>
  <c r="K155" i="9"/>
  <c r="L155" i="9"/>
  <c r="K156" i="9"/>
  <c r="L156" i="9"/>
  <c r="K157" i="9"/>
  <c r="L157" i="9"/>
  <c r="K158" i="9"/>
  <c r="L158" i="9"/>
  <c r="K159" i="9"/>
  <c r="L159" i="9"/>
  <c r="K160" i="9"/>
  <c r="L160" i="9"/>
  <c r="K161" i="9"/>
  <c r="L161" i="9"/>
  <c r="K162" i="9"/>
  <c r="L162" i="9"/>
  <c r="K163" i="9"/>
  <c r="L163" i="9"/>
  <c r="K164" i="9"/>
  <c r="L164" i="9"/>
  <c r="K165" i="9"/>
  <c r="L165" i="9"/>
  <c r="K166" i="9"/>
  <c r="L166" i="9"/>
  <c r="K167" i="9"/>
  <c r="L167" i="9"/>
  <c r="K168" i="9"/>
  <c r="L168" i="9"/>
  <c r="K169" i="9"/>
  <c r="L169" i="9"/>
  <c r="K170" i="9"/>
  <c r="L170" i="9"/>
  <c r="K171" i="9"/>
  <c r="L171" i="9"/>
  <c r="K172" i="9"/>
  <c r="L172" i="9"/>
  <c r="K173" i="9"/>
  <c r="L173" i="9"/>
  <c r="K174" i="9"/>
  <c r="L174" i="9"/>
  <c r="K175" i="9"/>
  <c r="L175" i="9"/>
  <c r="K176" i="9"/>
  <c r="L176" i="9"/>
  <c r="K177" i="9"/>
  <c r="L177" i="9"/>
  <c r="K178" i="9"/>
  <c r="L178" i="9"/>
  <c r="K179" i="9"/>
  <c r="L179" i="9"/>
  <c r="K180" i="9"/>
  <c r="L180" i="9"/>
  <c r="K181" i="9"/>
  <c r="L181" i="9"/>
  <c r="K182" i="9"/>
  <c r="L182" i="9"/>
  <c r="K183" i="9"/>
  <c r="L183" i="9"/>
  <c r="K184" i="9"/>
  <c r="L184" i="9"/>
  <c r="K185" i="9"/>
  <c r="L185" i="9"/>
  <c r="K186" i="9"/>
  <c r="L186" i="9"/>
  <c r="K187" i="9"/>
  <c r="L187" i="9"/>
  <c r="K188" i="9"/>
  <c r="L188" i="9"/>
  <c r="K189" i="9"/>
  <c r="L189" i="9"/>
  <c r="K190" i="9"/>
  <c r="L190" i="9"/>
  <c r="K191" i="9"/>
  <c r="L191" i="9"/>
  <c r="K192" i="9"/>
  <c r="L192" i="9"/>
  <c r="K193" i="9"/>
  <c r="L193" i="9"/>
  <c r="K194" i="9"/>
  <c r="L194" i="9"/>
  <c r="K195" i="9"/>
  <c r="L195" i="9"/>
  <c r="K196" i="9"/>
  <c r="L196" i="9"/>
  <c r="K197" i="9"/>
  <c r="L197" i="9"/>
  <c r="K198" i="9"/>
  <c r="L198" i="9"/>
  <c r="K199" i="9"/>
  <c r="L199" i="9"/>
  <c r="K200" i="9"/>
  <c r="L200" i="9"/>
  <c r="K201" i="9"/>
  <c r="L201" i="9"/>
  <c r="K202" i="9"/>
  <c r="L202" i="9"/>
  <c r="K203" i="9"/>
  <c r="L203" i="9"/>
  <c r="K204" i="9"/>
  <c r="L204" i="9"/>
  <c r="K205" i="9"/>
  <c r="L205" i="9"/>
  <c r="K206" i="9"/>
  <c r="L206" i="9"/>
  <c r="K207" i="9"/>
  <c r="L207" i="9"/>
  <c r="K208" i="9"/>
  <c r="L208" i="9"/>
  <c r="K209" i="9"/>
  <c r="L209" i="9"/>
  <c r="K210" i="9"/>
  <c r="L210" i="9"/>
  <c r="K211" i="9"/>
  <c r="L211" i="9"/>
  <c r="K212" i="9"/>
  <c r="L212" i="9"/>
  <c r="K213" i="9"/>
  <c r="L213" i="9"/>
  <c r="K214" i="9"/>
  <c r="L214" i="9"/>
  <c r="K215" i="9"/>
  <c r="L215" i="9"/>
  <c r="K216" i="9"/>
  <c r="L216" i="9"/>
  <c r="K217" i="9"/>
  <c r="L217" i="9"/>
  <c r="K218" i="9"/>
  <c r="L218" i="9"/>
  <c r="K219" i="9"/>
  <c r="L219" i="9"/>
  <c r="K220" i="9"/>
  <c r="L220" i="9"/>
  <c r="K221" i="9"/>
  <c r="L221" i="9"/>
  <c r="K222" i="9"/>
  <c r="L222" i="9"/>
  <c r="K223" i="9"/>
  <c r="L223" i="9"/>
  <c r="K224" i="9"/>
  <c r="L224" i="9"/>
  <c r="K225" i="9"/>
  <c r="L225" i="9"/>
  <c r="K226" i="9"/>
  <c r="L226" i="9"/>
  <c r="K227" i="9"/>
  <c r="L227" i="9"/>
  <c r="K228" i="9"/>
  <c r="L228" i="9"/>
  <c r="K229" i="9"/>
  <c r="L229" i="9"/>
  <c r="K230" i="9"/>
  <c r="L230" i="9"/>
  <c r="K231" i="9"/>
  <c r="L231" i="9"/>
  <c r="K232" i="9"/>
  <c r="L232" i="9"/>
  <c r="K233" i="9"/>
  <c r="L233" i="9"/>
  <c r="K234" i="9"/>
  <c r="L234" i="9"/>
  <c r="K235" i="9"/>
  <c r="L235" i="9"/>
  <c r="K236" i="9"/>
  <c r="L236" i="9"/>
  <c r="K237" i="9"/>
  <c r="L237" i="9"/>
  <c r="K238" i="9"/>
  <c r="L238" i="9"/>
  <c r="K239" i="9"/>
  <c r="L239" i="9"/>
  <c r="K240" i="9"/>
  <c r="L240" i="9"/>
  <c r="K241" i="9"/>
  <c r="L241" i="9"/>
  <c r="K242" i="9"/>
  <c r="L242" i="9"/>
  <c r="K243" i="9"/>
  <c r="L243" i="9"/>
  <c r="K244" i="9"/>
  <c r="L244" i="9"/>
  <c r="K245" i="9"/>
  <c r="L245" i="9"/>
  <c r="K246" i="9"/>
  <c r="L246" i="9"/>
  <c r="K247" i="9"/>
  <c r="L247" i="9"/>
  <c r="K248" i="9"/>
  <c r="L248" i="9"/>
  <c r="K249" i="9"/>
  <c r="L249" i="9"/>
  <c r="K250" i="9"/>
  <c r="L250" i="9"/>
  <c r="K251" i="9"/>
  <c r="L251" i="9"/>
  <c r="K252" i="9"/>
  <c r="L252" i="9"/>
  <c r="K253" i="9"/>
  <c r="L253" i="9"/>
  <c r="K254" i="9"/>
  <c r="L254" i="9"/>
  <c r="K255" i="9"/>
  <c r="L255" i="9"/>
  <c r="K256" i="9"/>
  <c r="L256" i="9"/>
  <c r="K257" i="9"/>
  <c r="L257" i="9"/>
  <c r="K258" i="9"/>
  <c r="L258" i="9"/>
  <c r="K259" i="9"/>
  <c r="L259" i="9"/>
  <c r="K260" i="9"/>
  <c r="L260" i="9"/>
  <c r="K261" i="9"/>
  <c r="L261" i="9"/>
  <c r="K262" i="9"/>
  <c r="L262" i="9"/>
  <c r="K263" i="9"/>
  <c r="L263" i="9"/>
  <c r="K264" i="9"/>
  <c r="L264" i="9"/>
  <c r="K265" i="9"/>
  <c r="L265" i="9"/>
  <c r="K266" i="9"/>
  <c r="L266" i="9"/>
  <c r="K267" i="9"/>
  <c r="L267" i="9"/>
  <c r="K268" i="9"/>
  <c r="L268" i="9"/>
  <c r="K269" i="9"/>
  <c r="L269" i="9"/>
  <c r="K270" i="9"/>
  <c r="L270" i="9"/>
  <c r="K271" i="9"/>
  <c r="L271" i="9"/>
  <c r="K272" i="9"/>
  <c r="L272" i="9"/>
  <c r="K273" i="9"/>
  <c r="L273" i="9"/>
  <c r="K274" i="9"/>
  <c r="L274" i="9"/>
  <c r="K275" i="9"/>
  <c r="L275" i="9"/>
  <c r="K276" i="9"/>
  <c r="L276" i="9"/>
  <c r="K277" i="9"/>
  <c r="L277" i="9"/>
  <c r="K278" i="9"/>
  <c r="L278" i="9"/>
  <c r="K279" i="9"/>
  <c r="L279" i="9"/>
  <c r="K280" i="9"/>
  <c r="L280" i="9"/>
  <c r="K281" i="9"/>
  <c r="L281" i="9"/>
  <c r="K282" i="9"/>
  <c r="L282" i="9"/>
  <c r="K283" i="9"/>
  <c r="L283" i="9"/>
  <c r="K284" i="9"/>
  <c r="L284" i="9"/>
  <c r="K285" i="9"/>
  <c r="L285" i="9"/>
  <c r="K286" i="9"/>
  <c r="L286" i="9"/>
  <c r="K287" i="9"/>
  <c r="L287" i="9"/>
  <c r="K288" i="9"/>
  <c r="L288" i="9"/>
  <c r="K289" i="9"/>
  <c r="L289" i="9"/>
  <c r="K290" i="9"/>
  <c r="L290" i="9"/>
  <c r="K291" i="9"/>
  <c r="L291" i="9"/>
  <c r="K292" i="9"/>
  <c r="L292" i="9"/>
  <c r="K293" i="9"/>
  <c r="L293" i="9"/>
  <c r="K294" i="9"/>
  <c r="L294" i="9"/>
  <c r="K295" i="9"/>
  <c r="L295" i="9"/>
  <c r="K296" i="9"/>
  <c r="L296" i="9"/>
  <c r="K297" i="9"/>
  <c r="L297" i="9"/>
  <c r="K298" i="9"/>
  <c r="L298" i="9"/>
  <c r="K299" i="9"/>
  <c r="L299" i="9"/>
  <c r="K300" i="9"/>
  <c r="L300" i="9"/>
  <c r="K301" i="9"/>
  <c r="L301" i="9"/>
  <c r="K302" i="9"/>
  <c r="L302" i="9"/>
  <c r="K303" i="9"/>
  <c r="L303" i="9"/>
  <c r="K304" i="9"/>
  <c r="L304" i="9"/>
  <c r="K305" i="9"/>
  <c r="L305" i="9"/>
  <c r="K306" i="9"/>
  <c r="L306" i="9"/>
  <c r="K307" i="9"/>
  <c r="L307" i="9"/>
  <c r="K308" i="9"/>
  <c r="L308" i="9"/>
  <c r="K309" i="9"/>
  <c r="L309" i="9"/>
  <c r="K310" i="9"/>
  <c r="L310" i="9"/>
  <c r="K311" i="9"/>
  <c r="L311" i="9"/>
  <c r="K312" i="9"/>
  <c r="L312" i="9"/>
  <c r="K313" i="9"/>
  <c r="L313" i="9"/>
  <c r="K314" i="9"/>
  <c r="L314" i="9"/>
  <c r="K315" i="9"/>
  <c r="L315" i="9"/>
  <c r="K316" i="9"/>
  <c r="L316" i="9"/>
  <c r="K317" i="9"/>
  <c r="L317" i="9"/>
  <c r="K318" i="9"/>
  <c r="L318" i="9"/>
  <c r="K319" i="9"/>
  <c r="L319" i="9"/>
  <c r="K320" i="9"/>
  <c r="L320" i="9"/>
  <c r="K321" i="9"/>
  <c r="L321" i="9"/>
  <c r="K322" i="9"/>
  <c r="L322" i="9"/>
  <c r="K323" i="9"/>
  <c r="L323" i="9"/>
  <c r="K324" i="9"/>
  <c r="L324" i="9"/>
  <c r="K325" i="9"/>
  <c r="L325" i="9"/>
  <c r="K326" i="9"/>
  <c r="L326" i="9"/>
  <c r="K327" i="9"/>
  <c r="L327" i="9"/>
  <c r="K328" i="9"/>
  <c r="L328" i="9"/>
  <c r="K329" i="9"/>
  <c r="L329" i="9"/>
  <c r="K330" i="9"/>
  <c r="L330" i="9"/>
  <c r="K331" i="9"/>
  <c r="L331" i="9"/>
  <c r="K332" i="9"/>
  <c r="L332" i="9"/>
  <c r="K333" i="9"/>
  <c r="L333" i="9"/>
  <c r="K334" i="9"/>
  <c r="L334" i="9"/>
  <c r="K335" i="9"/>
  <c r="L335" i="9"/>
  <c r="K336" i="9"/>
  <c r="L336" i="9"/>
  <c r="K337" i="9"/>
  <c r="L337" i="9"/>
  <c r="K338" i="9"/>
  <c r="L338" i="9"/>
  <c r="K339" i="9"/>
  <c r="L339" i="9"/>
  <c r="K340" i="9"/>
  <c r="L340" i="9"/>
  <c r="K341" i="9"/>
  <c r="L341" i="9"/>
  <c r="K342" i="9"/>
  <c r="L342" i="9"/>
  <c r="K343" i="9"/>
  <c r="L343" i="9"/>
  <c r="K344" i="9"/>
  <c r="L344" i="9"/>
  <c r="K345" i="9"/>
  <c r="L345" i="9"/>
  <c r="K346" i="9"/>
  <c r="L346" i="9"/>
  <c r="K347" i="9"/>
  <c r="L347" i="9"/>
  <c r="K348" i="9"/>
  <c r="L348" i="9"/>
  <c r="K349" i="9"/>
  <c r="L349" i="9"/>
  <c r="K350" i="9"/>
  <c r="L350" i="9"/>
  <c r="K351" i="9"/>
  <c r="L351" i="9"/>
  <c r="K352" i="9"/>
  <c r="L352" i="9"/>
  <c r="K353" i="9"/>
  <c r="L353" i="9"/>
  <c r="K354" i="9"/>
  <c r="L354" i="9"/>
  <c r="K355" i="9"/>
  <c r="L355" i="9"/>
  <c r="K356" i="9"/>
  <c r="L356" i="9"/>
  <c r="K357" i="9"/>
  <c r="L357" i="9"/>
  <c r="K358" i="9"/>
  <c r="L358" i="9"/>
  <c r="K359" i="9"/>
  <c r="L359" i="9"/>
  <c r="K360" i="9"/>
  <c r="L360" i="9"/>
  <c r="K361" i="9"/>
  <c r="L361" i="9"/>
  <c r="K362" i="9"/>
  <c r="L362" i="9"/>
  <c r="K363" i="9"/>
  <c r="L363" i="9"/>
  <c r="K364" i="9"/>
  <c r="L364" i="9"/>
  <c r="K365" i="9"/>
  <c r="L365" i="9"/>
  <c r="K366" i="9"/>
  <c r="L366" i="9"/>
  <c r="K367" i="9"/>
  <c r="L367" i="9"/>
  <c r="K368" i="9"/>
  <c r="L368" i="9"/>
  <c r="K369" i="9"/>
  <c r="L369" i="9"/>
  <c r="K370" i="9"/>
  <c r="L370" i="9"/>
  <c r="K371" i="9"/>
  <c r="L371" i="9"/>
  <c r="K372" i="9"/>
  <c r="L372" i="9"/>
  <c r="K373" i="9"/>
  <c r="L373" i="9"/>
  <c r="K374" i="9"/>
  <c r="L374" i="9"/>
  <c r="K375" i="9"/>
  <c r="L375" i="9"/>
  <c r="K376" i="9"/>
  <c r="L376" i="9"/>
  <c r="K377" i="9"/>
  <c r="L377" i="9"/>
  <c r="K378" i="9"/>
  <c r="L378" i="9"/>
  <c r="K379" i="9"/>
  <c r="L379" i="9"/>
  <c r="K380" i="9"/>
  <c r="L380" i="9"/>
  <c r="K381" i="9"/>
  <c r="L381" i="9"/>
  <c r="K382" i="9"/>
  <c r="L382" i="9"/>
  <c r="K383" i="9"/>
  <c r="L383" i="9"/>
  <c r="K384" i="9"/>
  <c r="L384" i="9"/>
  <c r="K385" i="9"/>
  <c r="L385" i="9"/>
  <c r="K386" i="9"/>
  <c r="L386" i="9"/>
  <c r="L6" i="9"/>
  <c r="K6" i="9"/>
  <c r="K387" i="9" s="1"/>
  <c r="L390" i="7"/>
  <c r="L391" i="7"/>
  <c r="L392" i="7"/>
  <c r="L393" i="7"/>
  <c r="L394" i="7"/>
  <c r="L395" i="7"/>
  <c r="L396" i="7"/>
  <c r="L397" i="7"/>
  <c r="L398" i="7"/>
  <c r="L399" i="7"/>
  <c r="L400" i="7"/>
  <c r="L401" i="7"/>
  <c r="L402" i="7"/>
  <c r="L403" i="7"/>
  <c r="L404" i="7"/>
  <c r="L405" i="7"/>
  <c r="L406" i="7"/>
  <c r="L407" i="7"/>
  <c r="L408" i="7"/>
  <c r="L409" i="7"/>
  <c r="L410" i="7"/>
  <c r="L411" i="7"/>
  <c r="L412" i="7"/>
  <c r="L413" i="7"/>
  <c r="L414" i="7"/>
  <c r="L415" i="7"/>
  <c r="L416" i="7"/>
  <c r="L417" i="7"/>
  <c r="L418" i="7"/>
  <c r="L419" i="7"/>
  <c r="L420" i="7"/>
  <c r="L421" i="7"/>
  <c r="L422" i="7"/>
  <c r="L423" i="7"/>
  <c r="L424" i="7"/>
  <c r="L425" i="7"/>
  <c r="L426" i="7"/>
  <c r="L427" i="7"/>
  <c r="L428" i="7"/>
  <c r="L429" i="7"/>
  <c r="L430" i="7"/>
  <c r="L431" i="7"/>
  <c r="L432" i="7"/>
  <c r="L433" i="7"/>
  <c r="L434" i="7"/>
  <c r="L435" i="7"/>
  <c r="L436" i="7"/>
  <c r="L437" i="7"/>
  <c r="L438" i="7"/>
  <c r="L439" i="7"/>
  <c r="L440" i="7"/>
  <c r="L441" i="7"/>
  <c r="L442" i="7"/>
  <c r="L443" i="7"/>
  <c r="L444" i="7"/>
  <c r="L445" i="7"/>
  <c r="L446" i="7"/>
  <c r="L447" i="7"/>
  <c r="L448" i="7"/>
  <c r="L449" i="7"/>
  <c r="L450" i="7"/>
  <c r="L451" i="7"/>
  <c r="L452" i="7"/>
  <c r="L453" i="7"/>
  <c r="L454" i="7"/>
  <c r="L455" i="7"/>
  <c r="L456" i="7"/>
  <c r="L457" i="7"/>
  <c r="L458" i="7"/>
  <c r="L459" i="7"/>
  <c r="L460" i="7"/>
  <c r="L461" i="7"/>
  <c r="L462" i="7"/>
  <c r="L463" i="7"/>
  <c r="L464" i="7"/>
  <c r="L465" i="7"/>
  <c r="L466" i="7"/>
  <c r="L467" i="7"/>
  <c r="L468" i="7"/>
  <c r="L469" i="7"/>
  <c r="L470" i="7"/>
  <c r="L471" i="7"/>
  <c r="L472" i="7"/>
  <c r="L473" i="7"/>
  <c r="L474" i="7"/>
  <c r="L475" i="7"/>
  <c r="L476" i="7"/>
  <c r="L477" i="7"/>
  <c r="L478" i="7"/>
  <c r="L479" i="7"/>
  <c r="L480" i="7"/>
  <c r="L481" i="7"/>
  <c r="L482" i="7"/>
  <c r="L483" i="7"/>
  <c r="L484" i="7"/>
  <c r="L485" i="7"/>
  <c r="L486" i="7"/>
  <c r="L487" i="7"/>
  <c r="L488" i="7"/>
  <c r="L489" i="7"/>
  <c r="L490" i="7"/>
  <c r="L491" i="7"/>
  <c r="L492" i="7"/>
  <c r="L493" i="7"/>
  <c r="L494" i="7"/>
  <c r="L495" i="7"/>
  <c r="L496" i="7"/>
  <c r="L497" i="7"/>
  <c r="L498" i="7"/>
  <c r="L499" i="7"/>
  <c r="L500" i="7"/>
  <c r="L501" i="7"/>
  <c r="L502" i="7"/>
  <c r="L503" i="7"/>
  <c r="L504" i="7"/>
  <c r="L505" i="7"/>
  <c r="L506" i="7"/>
  <c r="L507" i="7"/>
  <c r="L508" i="7"/>
  <c r="L509" i="7"/>
  <c r="L510" i="7"/>
  <c r="L511" i="7"/>
  <c r="L512" i="7"/>
  <c r="L513" i="7"/>
  <c r="L514" i="7"/>
  <c r="L515" i="7"/>
  <c r="L516" i="7"/>
  <c r="L517" i="7"/>
  <c r="L518" i="7"/>
  <c r="L519" i="7"/>
  <c r="L520" i="7"/>
  <c r="L521" i="7"/>
  <c r="L522" i="7"/>
  <c r="L523" i="7"/>
  <c r="L524" i="7"/>
  <c r="L525" i="7"/>
  <c r="L526" i="7"/>
  <c r="L527" i="7"/>
  <c r="L528" i="7"/>
  <c r="L529" i="7"/>
  <c r="L530" i="7"/>
  <c r="L531" i="7"/>
  <c r="L532" i="7"/>
  <c r="L533" i="7"/>
  <c r="L534" i="7"/>
  <c r="L535" i="7"/>
  <c r="L536" i="7"/>
  <c r="L537" i="7"/>
  <c r="L538" i="7"/>
  <c r="L539" i="7"/>
  <c r="L540" i="7"/>
  <c r="L541" i="7"/>
  <c r="L542" i="7"/>
  <c r="L543" i="7"/>
  <c r="L544" i="7"/>
  <c r="L545" i="7"/>
  <c r="L546" i="7"/>
  <c r="L547" i="7"/>
  <c r="L548" i="7"/>
  <c r="L549" i="7"/>
  <c r="L550" i="7"/>
  <c r="L551" i="7"/>
  <c r="L552" i="7"/>
  <c r="L553" i="7"/>
  <c r="L554" i="7"/>
  <c r="L555" i="7"/>
  <c r="L556" i="7"/>
  <c r="L557" i="7"/>
  <c r="L558" i="7"/>
  <c r="L559" i="7"/>
  <c r="L560" i="7"/>
  <c r="L561" i="7"/>
  <c r="L562" i="7"/>
  <c r="L563" i="7"/>
  <c r="L564" i="7"/>
  <c r="L565" i="7"/>
  <c r="L566" i="7"/>
  <c r="L567" i="7"/>
  <c r="L568" i="7"/>
  <c r="L569" i="7"/>
  <c r="L570" i="7"/>
  <c r="L571" i="7"/>
  <c r="L572" i="7"/>
  <c r="L573" i="7"/>
  <c r="L574" i="7"/>
  <c r="L575" i="7"/>
  <c r="L576" i="7"/>
  <c r="L577" i="7"/>
  <c r="L578" i="7"/>
  <c r="L579" i="7"/>
  <c r="L580" i="7"/>
  <c r="L581" i="7"/>
  <c r="L582" i="7"/>
  <c r="L583" i="7"/>
  <c r="L584" i="7"/>
  <c r="L585" i="7"/>
  <c r="L586" i="7"/>
  <c r="L587" i="7"/>
  <c r="L588" i="7"/>
  <c r="L589" i="7"/>
  <c r="L590" i="7"/>
  <c r="L591" i="7"/>
  <c r="L592" i="7"/>
  <c r="L593" i="7"/>
  <c r="L594" i="7"/>
  <c r="L595" i="7"/>
  <c r="L596" i="7"/>
  <c r="L597" i="7"/>
  <c r="L598" i="7"/>
  <c r="L599" i="7"/>
  <c r="L600" i="7"/>
  <c r="L601" i="7"/>
  <c r="L602" i="7"/>
  <c r="L603" i="7"/>
  <c r="L604" i="7"/>
  <c r="L605" i="7"/>
  <c r="L606" i="7"/>
  <c r="L607" i="7"/>
  <c r="L608" i="7"/>
  <c r="L609" i="7"/>
  <c r="L610" i="7"/>
  <c r="L611" i="7"/>
  <c r="L612" i="7"/>
  <c r="L613" i="7"/>
  <c r="L614" i="7"/>
  <c r="L615" i="7"/>
  <c r="L616" i="7"/>
  <c r="L617" i="7"/>
  <c r="L618" i="7"/>
  <c r="L619" i="7"/>
  <c r="L620" i="7"/>
  <c r="L621" i="7"/>
  <c r="L622" i="7"/>
  <c r="L623" i="7"/>
  <c r="L624" i="7"/>
  <c r="L625" i="7"/>
  <c r="L626" i="7"/>
  <c r="L627" i="7"/>
  <c r="L628" i="7"/>
  <c r="L629" i="7"/>
  <c r="L630" i="7"/>
  <c r="L631" i="7"/>
  <c r="L632" i="7"/>
  <c r="L633" i="7"/>
  <c r="L634" i="7"/>
  <c r="L635" i="7"/>
  <c r="L636" i="7"/>
  <c r="L637" i="7"/>
  <c r="L638" i="7"/>
  <c r="L639" i="7"/>
  <c r="L640" i="7"/>
  <c r="L641" i="7"/>
  <c r="L642" i="7"/>
  <c r="L643" i="7"/>
  <c r="L644" i="7"/>
  <c r="L645" i="7"/>
  <c r="L646" i="7"/>
  <c r="L647" i="7"/>
  <c r="L648" i="7"/>
  <c r="L649" i="7"/>
  <c r="L650" i="7"/>
  <c r="L651" i="7"/>
  <c r="L652" i="7"/>
  <c r="L653" i="7"/>
  <c r="L654" i="7"/>
  <c r="L655" i="7"/>
  <c r="L656" i="7"/>
  <c r="L657" i="7"/>
  <c r="L658" i="7"/>
  <c r="L659" i="7"/>
  <c r="L660" i="7"/>
  <c r="L661" i="7"/>
  <c r="L662" i="7"/>
  <c r="L663" i="7"/>
  <c r="L664" i="7"/>
  <c r="L665" i="7"/>
  <c r="L666" i="7"/>
  <c r="L667" i="7"/>
  <c r="L668" i="7"/>
  <c r="L669" i="7"/>
  <c r="L670" i="7"/>
  <c r="L671" i="7"/>
  <c r="L672" i="7"/>
  <c r="L673" i="7"/>
  <c r="L674" i="7"/>
  <c r="L675" i="7"/>
  <c r="L676" i="7"/>
  <c r="L677" i="7"/>
  <c r="L678" i="7"/>
  <c r="L679" i="7"/>
  <c r="L680" i="7"/>
  <c r="L681" i="7"/>
  <c r="L682" i="7"/>
  <c r="L683" i="7"/>
  <c r="L684" i="7"/>
  <c r="L685" i="7"/>
  <c r="L686" i="7"/>
  <c r="L687" i="7"/>
  <c r="L688" i="7"/>
  <c r="L689" i="7"/>
  <c r="L690" i="7"/>
  <c r="L691" i="7"/>
  <c r="L692" i="7"/>
  <c r="L693" i="7"/>
  <c r="L694" i="7"/>
  <c r="L695" i="7"/>
  <c r="L696" i="7"/>
  <c r="L697" i="7"/>
  <c r="L698" i="7"/>
  <c r="L699" i="7"/>
  <c r="L700" i="7"/>
  <c r="L701" i="7"/>
  <c r="L702" i="7"/>
  <c r="L703" i="7"/>
  <c r="L704" i="7"/>
  <c r="L705" i="7"/>
  <c r="L706" i="7"/>
  <c r="L707" i="7"/>
  <c r="L708" i="7"/>
  <c r="L709" i="7"/>
  <c r="L710" i="7"/>
  <c r="L711" i="7"/>
  <c r="L712" i="7"/>
  <c r="L713" i="7"/>
  <c r="L714" i="7"/>
  <c r="L716" i="7"/>
  <c r="L717" i="7"/>
  <c r="L247" i="7"/>
  <c r="I1333" i="3"/>
  <c r="J1333" i="3" s="1"/>
  <c r="L1333" i="3" s="1"/>
  <c r="I1334" i="3"/>
  <c r="J1334" i="3" s="1"/>
  <c r="L1334" i="3" s="1"/>
  <c r="I1335" i="3"/>
  <c r="J1335" i="3" s="1"/>
  <c r="L1335" i="3" s="1"/>
  <c r="I1336" i="3"/>
  <c r="J1336" i="3" s="1"/>
  <c r="L1336" i="3" s="1"/>
  <c r="I1337" i="3"/>
  <c r="J1337" i="3" s="1"/>
  <c r="L1337" i="3" s="1"/>
  <c r="I1338" i="3"/>
  <c r="J1338" i="3" s="1"/>
  <c r="L1338" i="3" s="1"/>
  <c r="I1339" i="3"/>
  <c r="J1339" i="3" s="1"/>
  <c r="L1339" i="3" s="1"/>
  <c r="I1340" i="3"/>
  <c r="J1340" i="3" s="1"/>
  <c r="L1340" i="3" s="1"/>
  <c r="I1341" i="3"/>
  <c r="J1341" i="3" s="1"/>
  <c r="L1341" i="3" s="1"/>
  <c r="I1342" i="3"/>
  <c r="J1342" i="3" s="1"/>
  <c r="L1342" i="3" s="1"/>
  <c r="I1343" i="3"/>
  <c r="J1343" i="3" s="1"/>
  <c r="L1343" i="3" s="1"/>
  <c r="I1344" i="3"/>
  <c r="J1344" i="3" s="1"/>
  <c r="L1344" i="3" s="1"/>
  <c r="I1345" i="3"/>
  <c r="J1345" i="3" s="1"/>
  <c r="L1345" i="3" s="1"/>
  <c r="I1346" i="3"/>
  <c r="J1346" i="3" s="1"/>
  <c r="L1346" i="3" s="1"/>
  <c r="I1347" i="3"/>
  <c r="J1347" i="3" s="1"/>
  <c r="L1347" i="3" s="1"/>
  <c r="I1348" i="3"/>
  <c r="J1348" i="3" s="1"/>
  <c r="L1348" i="3" s="1"/>
  <c r="I1349" i="3"/>
  <c r="J1349" i="3" s="1"/>
  <c r="L1349" i="3" s="1"/>
  <c r="I1350" i="3"/>
  <c r="J1350" i="3" s="1"/>
  <c r="L1350" i="3" s="1"/>
  <c r="I1351" i="3"/>
  <c r="J1351" i="3" s="1"/>
  <c r="L1351" i="3" s="1"/>
  <c r="I1352" i="3"/>
  <c r="J1352" i="3" s="1"/>
  <c r="L1352" i="3" s="1"/>
  <c r="I1353" i="3"/>
  <c r="J1353" i="3" s="1"/>
  <c r="L1353" i="3" s="1"/>
  <c r="I1354" i="3"/>
  <c r="J1354" i="3" s="1"/>
  <c r="L1354" i="3" s="1"/>
  <c r="I1355" i="3"/>
  <c r="J1355" i="3" s="1"/>
  <c r="L1355" i="3" s="1"/>
  <c r="I1356" i="3"/>
  <c r="J1356" i="3" s="1"/>
  <c r="L1356" i="3" s="1"/>
  <c r="I1357" i="3"/>
  <c r="J1357" i="3" s="1"/>
  <c r="L1357" i="3" s="1"/>
  <c r="I1358" i="3"/>
  <c r="J1358" i="3" s="1"/>
  <c r="L1358" i="3" s="1"/>
  <c r="I1359" i="3"/>
  <c r="J1359" i="3" s="1"/>
  <c r="L1359" i="3" s="1"/>
  <c r="I1360" i="3"/>
  <c r="J1360" i="3" s="1"/>
  <c r="L1360" i="3" s="1"/>
  <c r="I1361" i="3"/>
  <c r="J1361" i="3" s="1"/>
  <c r="L1361" i="3" s="1"/>
  <c r="I1362" i="3"/>
  <c r="J1362" i="3" s="1"/>
  <c r="L1362" i="3" s="1"/>
  <c r="I1363" i="3"/>
  <c r="J1363" i="3" s="1"/>
  <c r="L1363" i="3" s="1"/>
  <c r="I1364" i="3"/>
  <c r="J1364" i="3" s="1"/>
  <c r="L1364" i="3" s="1"/>
  <c r="I1365" i="3"/>
  <c r="J1365" i="3" s="1"/>
  <c r="L1365" i="3" s="1"/>
  <c r="I1366" i="3"/>
  <c r="J1366" i="3" s="1"/>
  <c r="L1366" i="3" s="1"/>
  <c r="I1367" i="3"/>
  <c r="J1367" i="3" s="1"/>
  <c r="L1367" i="3" s="1"/>
  <c r="I1368" i="3"/>
  <c r="J1368" i="3" s="1"/>
  <c r="L1368" i="3" s="1"/>
  <c r="I1369" i="3"/>
  <c r="J1369" i="3" s="1"/>
  <c r="L1369" i="3" s="1"/>
  <c r="I1370" i="3"/>
  <c r="J1370" i="3" s="1"/>
  <c r="L1370" i="3" s="1"/>
  <c r="I1371" i="3"/>
  <c r="J1371" i="3" s="1"/>
  <c r="L1371" i="3" s="1"/>
  <c r="I1372" i="3"/>
  <c r="J1372" i="3" s="1"/>
  <c r="L1372" i="3" s="1"/>
  <c r="I1373" i="3"/>
  <c r="J1373" i="3" s="1"/>
  <c r="L1373" i="3" s="1"/>
  <c r="I1374" i="3"/>
  <c r="J1374" i="3" s="1"/>
  <c r="L1374" i="3" s="1"/>
  <c r="I1375" i="3"/>
  <c r="J1375" i="3" s="1"/>
  <c r="L1375" i="3" s="1"/>
  <c r="I1376" i="3"/>
  <c r="J1376" i="3" s="1"/>
  <c r="L1376" i="3" s="1"/>
  <c r="I1377" i="3"/>
  <c r="J1377" i="3" s="1"/>
  <c r="I1378" i="3"/>
  <c r="J1378" i="3" s="1"/>
  <c r="L1378" i="3" s="1"/>
  <c r="I1379" i="3"/>
  <c r="J1379" i="3" s="1"/>
  <c r="L1379" i="3" s="1"/>
  <c r="I1380" i="3"/>
  <c r="J1380" i="3" s="1"/>
  <c r="L1380" i="3" s="1"/>
  <c r="I1381" i="3"/>
  <c r="J1381" i="3" s="1"/>
  <c r="L1381" i="3" s="1"/>
  <c r="I1382" i="3"/>
  <c r="J1382" i="3" s="1"/>
  <c r="L1382" i="3" s="1"/>
  <c r="I1383" i="3"/>
  <c r="J1383" i="3" s="1"/>
  <c r="L1383" i="3" s="1"/>
  <c r="I1384" i="3"/>
  <c r="J1384" i="3" s="1"/>
  <c r="L1384" i="3" s="1"/>
  <c r="I1332" i="3"/>
  <c r="I899" i="3"/>
  <c r="J899" i="3" s="1"/>
  <c r="L899" i="3" s="1"/>
  <c r="I900" i="3"/>
  <c r="J900" i="3" s="1"/>
  <c r="L900" i="3" s="1"/>
  <c r="I901" i="3"/>
  <c r="J901" i="3" s="1"/>
  <c r="L901" i="3" s="1"/>
  <c r="I902" i="3"/>
  <c r="J902" i="3" s="1"/>
  <c r="L902" i="3" s="1"/>
  <c r="I903" i="3"/>
  <c r="J903" i="3" s="1"/>
  <c r="L903" i="3" s="1"/>
  <c r="I904" i="3"/>
  <c r="J904" i="3" s="1"/>
  <c r="L904" i="3" s="1"/>
  <c r="I905" i="3"/>
  <c r="J905" i="3" s="1"/>
  <c r="L905" i="3" s="1"/>
  <c r="I906" i="3"/>
  <c r="J906" i="3" s="1"/>
  <c r="L906" i="3" s="1"/>
  <c r="I907" i="3"/>
  <c r="J907" i="3" s="1"/>
  <c r="L907" i="3" s="1"/>
  <c r="I908" i="3"/>
  <c r="J908" i="3" s="1"/>
  <c r="L908" i="3" s="1"/>
  <c r="I909" i="3"/>
  <c r="J909" i="3" s="1"/>
  <c r="L909" i="3" s="1"/>
  <c r="I910" i="3"/>
  <c r="J910" i="3" s="1"/>
  <c r="L910" i="3" s="1"/>
  <c r="I911" i="3"/>
  <c r="J911" i="3" s="1"/>
  <c r="L911" i="3" s="1"/>
  <c r="I912" i="3"/>
  <c r="J912" i="3" s="1"/>
  <c r="L912" i="3" s="1"/>
  <c r="I913" i="3"/>
  <c r="J913" i="3" s="1"/>
  <c r="L913" i="3" s="1"/>
  <c r="I914" i="3"/>
  <c r="J914" i="3" s="1"/>
  <c r="L914" i="3" s="1"/>
  <c r="I915" i="3"/>
  <c r="J915" i="3" s="1"/>
  <c r="L915" i="3" s="1"/>
  <c r="I916" i="3"/>
  <c r="J916" i="3" s="1"/>
  <c r="L916" i="3" s="1"/>
  <c r="I917" i="3"/>
  <c r="J917" i="3" s="1"/>
  <c r="L917" i="3" s="1"/>
  <c r="I918" i="3"/>
  <c r="J918" i="3" s="1"/>
  <c r="L918" i="3" s="1"/>
  <c r="I919" i="3"/>
  <c r="J919" i="3" s="1"/>
  <c r="L919" i="3" s="1"/>
  <c r="I920" i="3"/>
  <c r="J920" i="3" s="1"/>
  <c r="L920" i="3" s="1"/>
  <c r="I921" i="3"/>
  <c r="J921" i="3" s="1"/>
  <c r="L921" i="3" s="1"/>
  <c r="I922" i="3"/>
  <c r="J922" i="3" s="1"/>
  <c r="L922" i="3" s="1"/>
  <c r="I923" i="3"/>
  <c r="J923" i="3" s="1"/>
  <c r="L923" i="3" s="1"/>
  <c r="I924" i="3"/>
  <c r="J924" i="3" s="1"/>
  <c r="L924" i="3" s="1"/>
  <c r="I925" i="3"/>
  <c r="J925" i="3" s="1"/>
  <c r="L925" i="3" s="1"/>
  <c r="I926" i="3"/>
  <c r="J926" i="3" s="1"/>
  <c r="L926" i="3" s="1"/>
  <c r="I927" i="3"/>
  <c r="J927" i="3" s="1"/>
  <c r="L927" i="3" s="1"/>
  <c r="I928" i="3"/>
  <c r="J928" i="3" s="1"/>
  <c r="L928" i="3" s="1"/>
  <c r="I929" i="3"/>
  <c r="J929" i="3" s="1"/>
  <c r="L929" i="3" s="1"/>
  <c r="I930" i="3"/>
  <c r="J930" i="3" s="1"/>
  <c r="L930" i="3" s="1"/>
  <c r="I931" i="3"/>
  <c r="J931" i="3" s="1"/>
  <c r="L931" i="3" s="1"/>
  <c r="I932" i="3"/>
  <c r="J932" i="3" s="1"/>
  <c r="L932" i="3" s="1"/>
  <c r="I933" i="3"/>
  <c r="J933" i="3" s="1"/>
  <c r="L933" i="3" s="1"/>
  <c r="I934" i="3"/>
  <c r="J934" i="3" s="1"/>
  <c r="L934" i="3" s="1"/>
  <c r="I935" i="3"/>
  <c r="J935" i="3" s="1"/>
  <c r="L935" i="3" s="1"/>
  <c r="I936" i="3"/>
  <c r="J936" i="3" s="1"/>
  <c r="L936" i="3" s="1"/>
  <c r="I937" i="3"/>
  <c r="J937" i="3" s="1"/>
  <c r="L937" i="3" s="1"/>
  <c r="I938" i="3"/>
  <c r="J938" i="3" s="1"/>
  <c r="L938" i="3" s="1"/>
  <c r="I939" i="3"/>
  <c r="J939" i="3" s="1"/>
  <c r="L939" i="3" s="1"/>
  <c r="I940" i="3"/>
  <c r="J940" i="3" s="1"/>
  <c r="L940" i="3" s="1"/>
  <c r="I941" i="3"/>
  <c r="J941" i="3" s="1"/>
  <c r="L941" i="3" s="1"/>
  <c r="I942" i="3"/>
  <c r="J942" i="3" s="1"/>
  <c r="L942" i="3" s="1"/>
  <c r="I943" i="3"/>
  <c r="J943" i="3" s="1"/>
  <c r="L943" i="3" s="1"/>
  <c r="I944" i="3"/>
  <c r="J944" i="3" s="1"/>
  <c r="L944" i="3" s="1"/>
  <c r="I945" i="3"/>
  <c r="J945" i="3" s="1"/>
  <c r="L945" i="3" s="1"/>
  <c r="I946" i="3"/>
  <c r="J946" i="3" s="1"/>
  <c r="L946" i="3" s="1"/>
  <c r="I947" i="3"/>
  <c r="J947" i="3" s="1"/>
  <c r="L947" i="3" s="1"/>
  <c r="I948" i="3"/>
  <c r="J948" i="3" s="1"/>
  <c r="L948" i="3" s="1"/>
  <c r="I949" i="3"/>
  <c r="J949" i="3" s="1"/>
  <c r="L949" i="3" s="1"/>
  <c r="I950" i="3"/>
  <c r="J950" i="3" s="1"/>
  <c r="L950" i="3" s="1"/>
  <c r="I951" i="3"/>
  <c r="J951" i="3" s="1"/>
  <c r="L951" i="3" s="1"/>
  <c r="I952" i="3"/>
  <c r="J952" i="3" s="1"/>
  <c r="L952" i="3" s="1"/>
  <c r="I953" i="3"/>
  <c r="J953" i="3" s="1"/>
  <c r="L953" i="3" s="1"/>
  <c r="I954" i="3"/>
  <c r="J954" i="3" s="1"/>
  <c r="L954" i="3" s="1"/>
  <c r="I955" i="3"/>
  <c r="J955" i="3" s="1"/>
  <c r="L955" i="3" s="1"/>
  <c r="I956" i="3"/>
  <c r="J956" i="3" s="1"/>
  <c r="L956" i="3" s="1"/>
  <c r="I957" i="3"/>
  <c r="J957" i="3" s="1"/>
  <c r="L957" i="3" s="1"/>
  <c r="I958" i="3"/>
  <c r="J958" i="3" s="1"/>
  <c r="L958" i="3" s="1"/>
  <c r="I959" i="3"/>
  <c r="J959" i="3" s="1"/>
  <c r="L959" i="3" s="1"/>
  <c r="I960" i="3"/>
  <c r="J960" i="3" s="1"/>
  <c r="L960" i="3" s="1"/>
  <c r="I961" i="3"/>
  <c r="J961" i="3" s="1"/>
  <c r="L961" i="3" s="1"/>
  <c r="I962" i="3"/>
  <c r="J962" i="3" s="1"/>
  <c r="L962" i="3" s="1"/>
  <c r="I898" i="3"/>
  <c r="I390" i="3"/>
  <c r="J390" i="3" s="1"/>
  <c r="L390" i="3" s="1"/>
  <c r="I391" i="3"/>
  <c r="J391" i="3" s="1"/>
  <c r="L391" i="3" s="1"/>
  <c r="I392" i="3"/>
  <c r="J392" i="3" s="1"/>
  <c r="L392" i="3" s="1"/>
  <c r="I393" i="3"/>
  <c r="J393" i="3" s="1"/>
  <c r="L393" i="3" s="1"/>
  <c r="I394" i="3"/>
  <c r="J394" i="3" s="1"/>
  <c r="L394" i="3" s="1"/>
  <c r="I395" i="3"/>
  <c r="J395" i="3" s="1"/>
  <c r="L395" i="3" s="1"/>
  <c r="J396" i="3"/>
  <c r="L396" i="3" s="1"/>
  <c r="I397" i="3"/>
  <c r="J397" i="3" s="1"/>
  <c r="L397" i="3" s="1"/>
  <c r="I398" i="3"/>
  <c r="J398" i="3" s="1"/>
  <c r="L398" i="3" s="1"/>
  <c r="I399" i="3"/>
  <c r="J399" i="3" s="1"/>
  <c r="L399" i="3" s="1"/>
  <c r="I400" i="3"/>
  <c r="J400" i="3" s="1"/>
  <c r="L400" i="3" s="1"/>
  <c r="I401" i="3"/>
  <c r="J401" i="3" s="1"/>
  <c r="L401" i="3" s="1"/>
  <c r="I402" i="3"/>
  <c r="J402" i="3" s="1"/>
  <c r="L402" i="3" s="1"/>
  <c r="I403" i="3"/>
  <c r="J403" i="3" s="1"/>
  <c r="L403" i="3" s="1"/>
  <c r="I404" i="3"/>
  <c r="J404" i="3" s="1"/>
  <c r="L404" i="3" s="1"/>
  <c r="I405" i="3"/>
  <c r="J405" i="3" s="1"/>
  <c r="L405" i="3" s="1"/>
  <c r="I406" i="3"/>
  <c r="J406" i="3" s="1"/>
  <c r="L406" i="3" s="1"/>
  <c r="I407" i="3"/>
  <c r="J407" i="3" s="1"/>
  <c r="L407" i="3" s="1"/>
  <c r="I408" i="3"/>
  <c r="J408" i="3" s="1"/>
  <c r="L408" i="3" s="1"/>
  <c r="I409" i="3"/>
  <c r="J409" i="3" s="1"/>
  <c r="L409" i="3" s="1"/>
  <c r="I410" i="3"/>
  <c r="J410" i="3" s="1"/>
  <c r="L410" i="3" s="1"/>
  <c r="I411" i="3"/>
  <c r="J411" i="3" s="1"/>
  <c r="L411" i="3" s="1"/>
  <c r="I412" i="3"/>
  <c r="J412" i="3" s="1"/>
  <c r="L412" i="3" s="1"/>
  <c r="I413" i="3"/>
  <c r="J413" i="3" s="1"/>
  <c r="L413" i="3" s="1"/>
  <c r="I414" i="3"/>
  <c r="J414" i="3" s="1"/>
  <c r="L414" i="3" s="1"/>
  <c r="I415" i="3"/>
  <c r="J415" i="3" s="1"/>
  <c r="L415" i="3" s="1"/>
  <c r="I416" i="3"/>
  <c r="J416" i="3" s="1"/>
  <c r="L416" i="3" s="1"/>
  <c r="I417" i="3"/>
  <c r="J417" i="3" s="1"/>
  <c r="L417" i="3" s="1"/>
  <c r="I418" i="3"/>
  <c r="J418" i="3" s="1"/>
  <c r="L418" i="3" s="1"/>
  <c r="I419" i="3"/>
  <c r="J419" i="3" s="1"/>
  <c r="L419" i="3" s="1"/>
  <c r="I420" i="3"/>
  <c r="J420" i="3" s="1"/>
  <c r="L420" i="3" s="1"/>
  <c r="I421" i="3"/>
  <c r="J421" i="3" s="1"/>
  <c r="L421" i="3" s="1"/>
  <c r="I422" i="3"/>
  <c r="J422" i="3" s="1"/>
  <c r="L422" i="3" s="1"/>
  <c r="I423" i="3"/>
  <c r="J423" i="3" s="1"/>
  <c r="L423" i="3" s="1"/>
  <c r="I424" i="3"/>
  <c r="J424" i="3" s="1"/>
  <c r="L424" i="3" s="1"/>
  <c r="I425" i="3"/>
  <c r="J425" i="3" s="1"/>
  <c r="L425" i="3" s="1"/>
  <c r="I426" i="3"/>
  <c r="J426" i="3" s="1"/>
  <c r="L426" i="3" s="1"/>
  <c r="I427" i="3"/>
  <c r="J427" i="3" s="1"/>
  <c r="L427" i="3" s="1"/>
  <c r="I428" i="3"/>
  <c r="J428" i="3" s="1"/>
  <c r="L428" i="3" s="1"/>
  <c r="I429" i="3"/>
  <c r="J429" i="3" s="1"/>
  <c r="L429" i="3" s="1"/>
  <c r="I430" i="3"/>
  <c r="J430" i="3" s="1"/>
  <c r="L430" i="3" s="1"/>
  <c r="I431" i="3"/>
  <c r="J431" i="3" s="1"/>
  <c r="L431" i="3" s="1"/>
  <c r="I432" i="3"/>
  <c r="J432" i="3" s="1"/>
  <c r="L432" i="3" s="1"/>
  <c r="I433" i="3"/>
  <c r="J433" i="3" s="1"/>
  <c r="L433" i="3" s="1"/>
  <c r="I434" i="3"/>
  <c r="J434" i="3" s="1"/>
  <c r="L434" i="3" s="1"/>
  <c r="I435" i="3"/>
  <c r="J435" i="3" s="1"/>
  <c r="L435" i="3" s="1"/>
  <c r="I436" i="3"/>
  <c r="J436" i="3" s="1"/>
  <c r="L436" i="3" s="1"/>
  <c r="I437" i="3"/>
  <c r="J437" i="3" s="1"/>
  <c r="L437" i="3" s="1"/>
  <c r="I438" i="3"/>
  <c r="J438" i="3" s="1"/>
  <c r="L438" i="3" s="1"/>
  <c r="I439" i="3"/>
  <c r="J439" i="3" s="1"/>
  <c r="L439" i="3" s="1"/>
  <c r="I440" i="3"/>
  <c r="J440" i="3" s="1"/>
  <c r="L440" i="3" s="1"/>
  <c r="I441" i="3"/>
  <c r="J441" i="3" s="1"/>
  <c r="L441" i="3" s="1"/>
  <c r="I442" i="3"/>
  <c r="J442" i="3" s="1"/>
  <c r="L442" i="3" s="1"/>
  <c r="I443" i="3"/>
  <c r="J443" i="3" s="1"/>
  <c r="L443" i="3" s="1"/>
  <c r="I444" i="3"/>
  <c r="J444" i="3" s="1"/>
  <c r="L444" i="3" s="1"/>
  <c r="I445" i="3"/>
  <c r="J445" i="3" s="1"/>
  <c r="L445" i="3" s="1"/>
  <c r="I446" i="3"/>
  <c r="J446" i="3" s="1"/>
  <c r="L446" i="3" s="1"/>
  <c r="I447" i="3"/>
  <c r="J447" i="3" s="1"/>
  <c r="L447" i="3" s="1"/>
  <c r="I448" i="3"/>
  <c r="J448" i="3" s="1"/>
  <c r="L448" i="3" s="1"/>
  <c r="I449" i="3"/>
  <c r="J449" i="3" s="1"/>
  <c r="L449" i="3" s="1"/>
  <c r="I450" i="3"/>
  <c r="J450" i="3" s="1"/>
  <c r="L450" i="3" s="1"/>
  <c r="I451" i="3"/>
  <c r="J451" i="3" s="1"/>
  <c r="L451" i="3" s="1"/>
  <c r="I452" i="3"/>
  <c r="J452" i="3" s="1"/>
  <c r="L452" i="3" s="1"/>
  <c r="I453" i="3"/>
  <c r="J453" i="3" s="1"/>
  <c r="L453" i="3" s="1"/>
  <c r="I454" i="3"/>
  <c r="J454" i="3" s="1"/>
  <c r="L454" i="3" s="1"/>
  <c r="I455" i="3"/>
  <c r="J455" i="3" s="1"/>
  <c r="L455" i="3" s="1"/>
  <c r="I456" i="3"/>
  <c r="J456" i="3" s="1"/>
  <c r="L456" i="3" s="1"/>
  <c r="I457" i="3"/>
  <c r="J457" i="3" s="1"/>
  <c r="L457" i="3" s="1"/>
  <c r="I458" i="3"/>
  <c r="J458" i="3" s="1"/>
  <c r="L458" i="3" s="1"/>
  <c r="I459" i="3"/>
  <c r="J459" i="3" s="1"/>
  <c r="L459" i="3" s="1"/>
  <c r="I460" i="3"/>
  <c r="J460" i="3" s="1"/>
  <c r="L460" i="3" s="1"/>
  <c r="I461" i="3"/>
  <c r="J461" i="3" s="1"/>
  <c r="L461" i="3" s="1"/>
  <c r="I462" i="3"/>
  <c r="J462" i="3" s="1"/>
  <c r="L462" i="3" s="1"/>
  <c r="I463" i="3"/>
  <c r="J463" i="3" s="1"/>
  <c r="L463" i="3" s="1"/>
  <c r="I464" i="3"/>
  <c r="J464" i="3" s="1"/>
  <c r="L464" i="3" s="1"/>
  <c r="I465" i="3"/>
  <c r="J465" i="3" s="1"/>
  <c r="L465" i="3" s="1"/>
  <c r="I466" i="3"/>
  <c r="J466" i="3" s="1"/>
  <c r="L466" i="3" s="1"/>
  <c r="I467" i="3"/>
  <c r="J467" i="3" s="1"/>
  <c r="L467" i="3" s="1"/>
  <c r="I468" i="3"/>
  <c r="J468" i="3" s="1"/>
  <c r="L468" i="3" s="1"/>
  <c r="I469" i="3"/>
  <c r="J469" i="3" s="1"/>
  <c r="L469" i="3" s="1"/>
  <c r="I470" i="3"/>
  <c r="J470" i="3" s="1"/>
  <c r="L470" i="3" s="1"/>
  <c r="I471" i="3"/>
  <c r="J471" i="3" s="1"/>
  <c r="L471" i="3" s="1"/>
  <c r="I472" i="3"/>
  <c r="J472" i="3" s="1"/>
  <c r="L472" i="3" s="1"/>
  <c r="I473" i="3"/>
  <c r="J473" i="3" s="1"/>
  <c r="L473" i="3" s="1"/>
  <c r="I474" i="3"/>
  <c r="J474" i="3" s="1"/>
  <c r="L474" i="3" s="1"/>
  <c r="I475" i="3"/>
  <c r="J475" i="3" s="1"/>
  <c r="L475" i="3" s="1"/>
  <c r="I476" i="3"/>
  <c r="J476" i="3" s="1"/>
  <c r="L476" i="3" s="1"/>
  <c r="I477" i="3"/>
  <c r="J477" i="3" s="1"/>
  <c r="L477" i="3" s="1"/>
  <c r="I478" i="3"/>
  <c r="J478" i="3" s="1"/>
  <c r="L478" i="3" s="1"/>
  <c r="I479" i="3"/>
  <c r="J479" i="3" s="1"/>
  <c r="L479" i="3" s="1"/>
  <c r="I480" i="3"/>
  <c r="J480" i="3" s="1"/>
  <c r="L480" i="3" s="1"/>
  <c r="I481" i="3"/>
  <c r="J481" i="3" s="1"/>
  <c r="L481" i="3" s="1"/>
  <c r="I482" i="3"/>
  <c r="J482" i="3" s="1"/>
  <c r="L482" i="3" s="1"/>
  <c r="I483" i="3"/>
  <c r="J483" i="3" s="1"/>
  <c r="L483" i="3" s="1"/>
  <c r="I484" i="3"/>
  <c r="J484" i="3" s="1"/>
  <c r="L484" i="3" s="1"/>
  <c r="I485" i="3"/>
  <c r="J485" i="3" s="1"/>
  <c r="L485" i="3" s="1"/>
  <c r="I486" i="3"/>
  <c r="J486" i="3" s="1"/>
  <c r="L486" i="3" s="1"/>
  <c r="I487" i="3"/>
  <c r="J487" i="3" s="1"/>
  <c r="L487" i="3" s="1"/>
  <c r="I488" i="3"/>
  <c r="J488" i="3" s="1"/>
  <c r="L488" i="3" s="1"/>
  <c r="I489" i="3"/>
  <c r="J489" i="3" s="1"/>
  <c r="L489" i="3" s="1"/>
  <c r="I490" i="3"/>
  <c r="J490" i="3" s="1"/>
  <c r="L490" i="3" s="1"/>
  <c r="I491" i="3"/>
  <c r="J491" i="3" s="1"/>
  <c r="L491" i="3" s="1"/>
  <c r="I492" i="3"/>
  <c r="J492" i="3" s="1"/>
  <c r="L492" i="3" s="1"/>
  <c r="I493" i="3"/>
  <c r="J493" i="3" s="1"/>
  <c r="L493" i="3" s="1"/>
  <c r="I494" i="3"/>
  <c r="J494" i="3" s="1"/>
  <c r="L494" i="3" s="1"/>
  <c r="I495" i="3"/>
  <c r="J495" i="3" s="1"/>
  <c r="L495" i="3" s="1"/>
  <c r="I496" i="3"/>
  <c r="J496" i="3" s="1"/>
  <c r="L496" i="3" s="1"/>
  <c r="I497" i="3"/>
  <c r="J497" i="3" s="1"/>
  <c r="L497" i="3" s="1"/>
  <c r="I498" i="3"/>
  <c r="J498" i="3" s="1"/>
  <c r="L498" i="3" s="1"/>
  <c r="I499" i="3"/>
  <c r="J499" i="3" s="1"/>
  <c r="L499" i="3" s="1"/>
  <c r="I500" i="3"/>
  <c r="J500" i="3" s="1"/>
  <c r="L500" i="3" s="1"/>
  <c r="I501" i="3"/>
  <c r="J501" i="3" s="1"/>
  <c r="L501" i="3" s="1"/>
  <c r="I502" i="3"/>
  <c r="J502" i="3" s="1"/>
  <c r="L502" i="3" s="1"/>
  <c r="I503" i="3"/>
  <c r="J503" i="3" s="1"/>
  <c r="L503" i="3" s="1"/>
  <c r="I504" i="3"/>
  <c r="J504" i="3" s="1"/>
  <c r="L504" i="3" s="1"/>
  <c r="I505" i="3"/>
  <c r="J505" i="3" s="1"/>
  <c r="L505" i="3" s="1"/>
  <c r="I506" i="3"/>
  <c r="J506" i="3" s="1"/>
  <c r="L506" i="3" s="1"/>
  <c r="I507" i="3"/>
  <c r="J507" i="3" s="1"/>
  <c r="L507" i="3" s="1"/>
  <c r="I508" i="3"/>
  <c r="J508" i="3" s="1"/>
  <c r="L508" i="3" s="1"/>
  <c r="I509" i="3"/>
  <c r="J509" i="3" s="1"/>
  <c r="L509" i="3" s="1"/>
  <c r="I510" i="3"/>
  <c r="J510" i="3" s="1"/>
  <c r="L510" i="3" s="1"/>
  <c r="I511" i="3"/>
  <c r="J511" i="3" s="1"/>
  <c r="L511" i="3" s="1"/>
  <c r="I512" i="3"/>
  <c r="J512" i="3" s="1"/>
  <c r="L512" i="3" s="1"/>
  <c r="I513" i="3"/>
  <c r="J513" i="3" s="1"/>
  <c r="L513" i="3" s="1"/>
  <c r="I514" i="3"/>
  <c r="J514" i="3" s="1"/>
  <c r="L514" i="3" s="1"/>
  <c r="I515" i="3"/>
  <c r="J515" i="3" s="1"/>
  <c r="L515" i="3" s="1"/>
  <c r="I516" i="3"/>
  <c r="J516" i="3" s="1"/>
  <c r="L516" i="3" s="1"/>
  <c r="I517" i="3"/>
  <c r="J517" i="3" s="1"/>
  <c r="L517" i="3" s="1"/>
  <c r="I518" i="3"/>
  <c r="J518" i="3" s="1"/>
  <c r="L518" i="3" s="1"/>
  <c r="I519" i="3"/>
  <c r="J519" i="3" s="1"/>
  <c r="L519" i="3" s="1"/>
  <c r="I520" i="3"/>
  <c r="J520" i="3" s="1"/>
  <c r="L520" i="3" s="1"/>
  <c r="I521" i="3"/>
  <c r="J521" i="3" s="1"/>
  <c r="L521" i="3" s="1"/>
  <c r="I522" i="3"/>
  <c r="J522" i="3" s="1"/>
  <c r="L522" i="3" s="1"/>
  <c r="I523" i="3"/>
  <c r="J523" i="3" s="1"/>
  <c r="L523" i="3" s="1"/>
  <c r="I524" i="3"/>
  <c r="J524" i="3" s="1"/>
  <c r="L524" i="3" s="1"/>
  <c r="I525" i="3"/>
  <c r="J525" i="3" s="1"/>
  <c r="L525" i="3" s="1"/>
  <c r="I526" i="3"/>
  <c r="J526" i="3" s="1"/>
  <c r="L526" i="3" s="1"/>
  <c r="I527" i="3"/>
  <c r="J527" i="3" s="1"/>
  <c r="L527" i="3" s="1"/>
  <c r="I528" i="3"/>
  <c r="J528" i="3" s="1"/>
  <c r="L528" i="3" s="1"/>
  <c r="I529" i="3"/>
  <c r="J529" i="3" s="1"/>
  <c r="L529" i="3" s="1"/>
  <c r="I530" i="3"/>
  <c r="J530" i="3" s="1"/>
  <c r="L530" i="3" s="1"/>
  <c r="I531" i="3"/>
  <c r="J531" i="3" s="1"/>
  <c r="L531" i="3" s="1"/>
  <c r="I532" i="3"/>
  <c r="J532" i="3" s="1"/>
  <c r="L532" i="3" s="1"/>
  <c r="I533" i="3"/>
  <c r="J533" i="3" s="1"/>
  <c r="L533" i="3" s="1"/>
  <c r="I534" i="3"/>
  <c r="J534" i="3" s="1"/>
  <c r="L534" i="3" s="1"/>
  <c r="I535" i="3"/>
  <c r="J535" i="3" s="1"/>
  <c r="L535" i="3" s="1"/>
  <c r="I536" i="3"/>
  <c r="J536" i="3" s="1"/>
  <c r="L536" i="3" s="1"/>
  <c r="I537" i="3"/>
  <c r="J537" i="3" s="1"/>
  <c r="L537" i="3" s="1"/>
  <c r="I538" i="3"/>
  <c r="J538" i="3" s="1"/>
  <c r="L538" i="3" s="1"/>
  <c r="I539" i="3"/>
  <c r="J539" i="3" s="1"/>
  <c r="L539" i="3" s="1"/>
  <c r="I540" i="3"/>
  <c r="J540" i="3" s="1"/>
  <c r="L540" i="3" s="1"/>
  <c r="I541" i="3"/>
  <c r="J541" i="3" s="1"/>
  <c r="L541" i="3" s="1"/>
  <c r="I542" i="3"/>
  <c r="J542" i="3" s="1"/>
  <c r="L542" i="3" s="1"/>
  <c r="I543" i="3"/>
  <c r="J543" i="3" s="1"/>
  <c r="L543" i="3" s="1"/>
  <c r="I544" i="3"/>
  <c r="J544" i="3" s="1"/>
  <c r="L544" i="3" s="1"/>
  <c r="I545" i="3"/>
  <c r="J545" i="3" s="1"/>
  <c r="L545" i="3" s="1"/>
  <c r="I546" i="3"/>
  <c r="J546" i="3" s="1"/>
  <c r="L546" i="3" s="1"/>
  <c r="I547" i="3"/>
  <c r="J547" i="3" s="1"/>
  <c r="L547" i="3" s="1"/>
  <c r="I548" i="3"/>
  <c r="J548" i="3" s="1"/>
  <c r="L548" i="3" s="1"/>
  <c r="I549" i="3"/>
  <c r="J549" i="3" s="1"/>
  <c r="L549" i="3" s="1"/>
  <c r="I550" i="3"/>
  <c r="J550" i="3" s="1"/>
  <c r="L550" i="3" s="1"/>
  <c r="I551" i="3"/>
  <c r="J551" i="3" s="1"/>
  <c r="L551" i="3" s="1"/>
  <c r="I552" i="3"/>
  <c r="J552" i="3" s="1"/>
  <c r="L552" i="3" s="1"/>
  <c r="I553" i="3"/>
  <c r="J553" i="3" s="1"/>
  <c r="L553" i="3" s="1"/>
  <c r="I554" i="3"/>
  <c r="J554" i="3" s="1"/>
  <c r="L554" i="3" s="1"/>
  <c r="I555" i="3"/>
  <c r="J555" i="3" s="1"/>
  <c r="L555" i="3" s="1"/>
  <c r="I556" i="3"/>
  <c r="J556" i="3" s="1"/>
  <c r="L556" i="3" s="1"/>
  <c r="I557" i="3"/>
  <c r="J557" i="3" s="1"/>
  <c r="L557" i="3" s="1"/>
  <c r="I558" i="3"/>
  <c r="J558" i="3" s="1"/>
  <c r="L558" i="3" s="1"/>
  <c r="I559" i="3"/>
  <c r="J559" i="3" s="1"/>
  <c r="L559" i="3" s="1"/>
  <c r="I560" i="3"/>
  <c r="J560" i="3" s="1"/>
  <c r="L560" i="3" s="1"/>
  <c r="I561" i="3"/>
  <c r="J561" i="3" s="1"/>
  <c r="L561" i="3" s="1"/>
  <c r="I562" i="3"/>
  <c r="J562" i="3" s="1"/>
  <c r="L562" i="3" s="1"/>
  <c r="I563" i="3"/>
  <c r="J563" i="3" s="1"/>
  <c r="L563" i="3" s="1"/>
  <c r="I564" i="3"/>
  <c r="J564" i="3" s="1"/>
  <c r="L564" i="3" s="1"/>
  <c r="I565" i="3"/>
  <c r="J565" i="3" s="1"/>
  <c r="L565" i="3" s="1"/>
  <c r="I566" i="3"/>
  <c r="J566" i="3" s="1"/>
  <c r="L566" i="3" s="1"/>
  <c r="I567" i="3"/>
  <c r="J567" i="3" s="1"/>
  <c r="L567" i="3" s="1"/>
  <c r="I568" i="3"/>
  <c r="J568" i="3" s="1"/>
  <c r="L568" i="3" s="1"/>
  <c r="I569" i="3"/>
  <c r="J569" i="3" s="1"/>
  <c r="L569" i="3" s="1"/>
  <c r="I570" i="3"/>
  <c r="J570" i="3" s="1"/>
  <c r="L570" i="3" s="1"/>
  <c r="I571" i="3"/>
  <c r="J571" i="3" s="1"/>
  <c r="L571" i="3" s="1"/>
  <c r="I572" i="3"/>
  <c r="J572" i="3" s="1"/>
  <c r="L572" i="3" s="1"/>
  <c r="I573" i="3"/>
  <c r="J573" i="3" s="1"/>
  <c r="L573" i="3" s="1"/>
  <c r="I574" i="3"/>
  <c r="J574" i="3" s="1"/>
  <c r="L574" i="3" s="1"/>
  <c r="I575" i="3"/>
  <c r="J575" i="3" s="1"/>
  <c r="L575" i="3" s="1"/>
  <c r="I576" i="3"/>
  <c r="J576" i="3" s="1"/>
  <c r="L576" i="3" s="1"/>
  <c r="I577" i="3"/>
  <c r="J577" i="3" s="1"/>
  <c r="L577" i="3" s="1"/>
  <c r="I578" i="3"/>
  <c r="J578" i="3" s="1"/>
  <c r="L578" i="3" s="1"/>
  <c r="I579" i="3"/>
  <c r="J579" i="3" s="1"/>
  <c r="L579" i="3" s="1"/>
  <c r="I580" i="3"/>
  <c r="J580" i="3" s="1"/>
  <c r="L580" i="3" s="1"/>
  <c r="I581" i="3"/>
  <c r="J581" i="3" s="1"/>
  <c r="L581" i="3" s="1"/>
  <c r="I582" i="3"/>
  <c r="J582" i="3" s="1"/>
  <c r="L582" i="3" s="1"/>
  <c r="I583" i="3"/>
  <c r="J583" i="3" s="1"/>
  <c r="L583" i="3" s="1"/>
  <c r="I584" i="3"/>
  <c r="J584" i="3" s="1"/>
  <c r="L584" i="3" s="1"/>
  <c r="I585" i="3"/>
  <c r="J585" i="3" s="1"/>
  <c r="L585" i="3" s="1"/>
  <c r="I586" i="3"/>
  <c r="J586" i="3" s="1"/>
  <c r="L586" i="3" s="1"/>
  <c r="I587" i="3"/>
  <c r="J587" i="3" s="1"/>
  <c r="L587" i="3" s="1"/>
  <c r="I588" i="3"/>
  <c r="J588" i="3" s="1"/>
  <c r="L588" i="3" s="1"/>
  <c r="I589" i="3"/>
  <c r="J589" i="3" s="1"/>
  <c r="L589" i="3" s="1"/>
  <c r="I590" i="3"/>
  <c r="J590" i="3" s="1"/>
  <c r="L590" i="3" s="1"/>
  <c r="I591" i="3"/>
  <c r="J591" i="3" s="1"/>
  <c r="L591" i="3" s="1"/>
  <c r="I592" i="3"/>
  <c r="J592" i="3" s="1"/>
  <c r="L592" i="3" s="1"/>
  <c r="I593" i="3"/>
  <c r="J593" i="3" s="1"/>
  <c r="L593" i="3" s="1"/>
  <c r="I594" i="3"/>
  <c r="J594" i="3" s="1"/>
  <c r="L594" i="3" s="1"/>
  <c r="I595" i="3"/>
  <c r="J595" i="3" s="1"/>
  <c r="L595" i="3" s="1"/>
  <c r="I596" i="3"/>
  <c r="J596" i="3" s="1"/>
  <c r="L596" i="3" s="1"/>
  <c r="I597" i="3"/>
  <c r="J597" i="3" s="1"/>
  <c r="L597" i="3" s="1"/>
  <c r="I598" i="3"/>
  <c r="J598" i="3" s="1"/>
  <c r="L598" i="3" s="1"/>
  <c r="I599" i="3"/>
  <c r="J599" i="3" s="1"/>
  <c r="L599" i="3" s="1"/>
  <c r="I600" i="3"/>
  <c r="J600" i="3" s="1"/>
  <c r="L600" i="3" s="1"/>
  <c r="I601" i="3"/>
  <c r="J601" i="3" s="1"/>
  <c r="L601" i="3" s="1"/>
  <c r="I602" i="3"/>
  <c r="J602" i="3" s="1"/>
  <c r="L602" i="3" s="1"/>
  <c r="I603" i="3"/>
  <c r="J603" i="3" s="1"/>
  <c r="L603" i="3" s="1"/>
  <c r="I604" i="3"/>
  <c r="J604" i="3" s="1"/>
  <c r="L604" i="3" s="1"/>
  <c r="I605" i="3"/>
  <c r="J605" i="3" s="1"/>
  <c r="L605" i="3" s="1"/>
  <c r="I606" i="3"/>
  <c r="J606" i="3" s="1"/>
  <c r="L606" i="3" s="1"/>
  <c r="I607" i="3"/>
  <c r="J607" i="3" s="1"/>
  <c r="L607" i="3" s="1"/>
  <c r="I608" i="3"/>
  <c r="J608" i="3" s="1"/>
  <c r="L608" i="3" s="1"/>
  <c r="I609" i="3"/>
  <c r="J609" i="3" s="1"/>
  <c r="L609" i="3" s="1"/>
  <c r="I610" i="3"/>
  <c r="J610" i="3" s="1"/>
  <c r="L610" i="3" s="1"/>
  <c r="I611" i="3"/>
  <c r="J611" i="3" s="1"/>
  <c r="L611" i="3" s="1"/>
  <c r="I612" i="3"/>
  <c r="J612" i="3" s="1"/>
  <c r="L612" i="3" s="1"/>
  <c r="I613" i="3"/>
  <c r="J613" i="3" s="1"/>
  <c r="L613" i="3" s="1"/>
  <c r="I614" i="3"/>
  <c r="J614" i="3" s="1"/>
  <c r="L614" i="3" s="1"/>
  <c r="I615" i="3"/>
  <c r="J615" i="3" s="1"/>
  <c r="L615" i="3" s="1"/>
  <c r="I616" i="3"/>
  <c r="J616" i="3" s="1"/>
  <c r="L616" i="3" s="1"/>
  <c r="I617" i="3"/>
  <c r="J617" i="3" s="1"/>
  <c r="L617" i="3" s="1"/>
  <c r="I618" i="3"/>
  <c r="J618" i="3" s="1"/>
  <c r="L618" i="3" s="1"/>
  <c r="I619" i="3"/>
  <c r="J619" i="3" s="1"/>
  <c r="L619" i="3" s="1"/>
  <c r="I620" i="3"/>
  <c r="J620" i="3" s="1"/>
  <c r="L620" i="3" s="1"/>
  <c r="I621" i="3"/>
  <c r="J621" i="3" s="1"/>
  <c r="L621" i="3" s="1"/>
  <c r="I622" i="3"/>
  <c r="J622" i="3" s="1"/>
  <c r="L622" i="3" s="1"/>
  <c r="I623" i="3"/>
  <c r="J623" i="3" s="1"/>
  <c r="L623" i="3" s="1"/>
  <c r="I624" i="3"/>
  <c r="J624" i="3" s="1"/>
  <c r="L624" i="3" s="1"/>
  <c r="I625" i="3"/>
  <c r="J625" i="3" s="1"/>
  <c r="L625" i="3" s="1"/>
  <c r="I626" i="3"/>
  <c r="J626" i="3" s="1"/>
  <c r="L626" i="3" s="1"/>
  <c r="I627" i="3"/>
  <c r="J627" i="3" s="1"/>
  <c r="L627" i="3" s="1"/>
  <c r="I628" i="3"/>
  <c r="J628" i="3" s="1"/>
  <c r="L628" i="3" s="1"/>
  <c r="I629" i="3"/>
  <c r="J629" i="3" s="1"/>
  <c r="L629" i="3" s="1"/>
  <c r="I630" i="3"/>
  <c r="J630" i="3" s="1"/>
  <c r="L630" i="3" s="1"/>
  <c r="I631" i="3"/>
  <c r="J631" i="3" s="1"/>
  <c r="L631" i="3" s="1"/>
  <c r="I632" i="3"/>
  <c r="J632" i="3" s="1"/>
  <c r="L632" i="3" s="1"/>
  <c r="I633" i="3"/>
  <c r="J633" i="3" s="1"/>
  <c r="L633" i="3" s="1"/>
  <c r="I634" i="3"/>
  <c r="J634" i="3" s="1"/>
  <c r="L634" i="3" s="1"/>
  <c r="I635" i="3"/>
  <c r="J635" i="3" s="1"/>
  <c r="L635" i="3" s="1"/>
  <c r="I636" i="3"/>
  <c r="J636" i="3" s="1"/>
  <c r="L636" i="3" s="1"/>
  <c r="I637" i="3"/>
  <c r="J637" i="3" s="1"/>
  <c r="L637" i="3" s="1"/>
  <c r="I638" i="3"/>
  <c r="J638" i="3" s="1"/>
  <c r="L638" i="3" s="1"/>
  <c r="I639" i="3"/>
  <c r="J639" i="3" s="1"/>
  <c r="L639" i="3" s="1"/>
  <c r="I640" i="3"/>
  <c r="J640" i="3" s="1"/>
  <c r="L640" i="3" s="1"/>
  <c r="I641" i="3"/>
  <c r="J641" i="3" s="1"/>
  <c r="L641" i="3" s="1"/>
  <c r="I642" i="3"/>
  <c r="J642" i="3" s="1"/>
  <c r="L642" i="3" s="1"/>
  <c r="I643" i="3"/>
  <c r="J643" i="3" s="1"/>
  <c r="L643" i="3" s="1"/>
  <c r="I644" i="3"/>
  <c r="J644" i="3" s="1"/>
  <c r="L644" i="3" s="1"/>
  <c r="I645" i="3"/>
  <c r="J645" i="3" s="1"/>
  <c r="L645" i="3" s="1"/>
  <c r="I646" i="3"/>
  <c r="J646" i="3" s="1"/>
  <c r="L646" i="3" s="1"/>
  <c r="I647" i="3"/>
  <c r="J647" i="3" s="1"/>
  <c r="L647" i="3" s="1"/>
  <c r="I648" i="3"/>
  <c r="J648" i="3" s="1"/>
  <c r="L648" i="3" s="1"/>
  <c r="I649" i="3"/>
  <c r="J649" i="3" s="1"/>
  <c r="L649" i="3" s="1"/>
  <c r="I650" i="3"/>
  <c r="J650" i="3" s="1"/>
  <c r="L650" i="3" s="1"/>
  <c r="I651" i="3"/>
  <c r="J651" i="3" s="1"/>
  <c r="L651" i="3" s="1"/>
  <c r="I652" i="3"/>
  <c r="J652" i="3" s="1"/>
  <c r="L652" i="3" s="1"/>
  <c r="I653" i="3"/>
  <c r="J653" i="3" s="1"/>
  <c r="L653" i="3" s="1"/>
  <c r="I654" i="3"/>
  <c r="J654" i="3" s="1"/>
  <c r="L654" i="3" s="1"/>
  <c r="I655" i="3"/>
  <c r="J655" i="3" s="1"/>
  <c r="L655" i="3" s="1"/>
  <c r="I656" i="3"/>
  <c r="J656" i="3" s="1"/>
  <c r="L656" i="3" s="1"/>
  <c r="I657" i="3"/>
  <c r="J657" i="3" s="1"/>
  <c r="L657" i="3" s="1"/>
  <c r="I658" i="3"/>
  <c r="J658" i="3" s="1"/>
  <c r="L658" i="3" s="1"/>
  <c r="I659" i="3"/>
  <c r="J659" i="3" s="1"/>
  <c r="L659" i="3" s="1"/>
  <c r="I660" i="3"/>
  <c r="J660" i="3" s="1"/>
  <c r="L660" i="3" s="1"/>
  <c r="I661" i="3"/>
  <c r="J661" i="3" s="1"/>
  <c r="L661" i="3" s="1"/>
  <c r="I662" i="3"/>
  <c r="J662" i="3" s="1"/>
  <c r="L662" i="3" s="1"/>
  <c r="I663" i="3"/>
  <c r="J663" i="3" s="1"/>
  <c r="L663" i="3" s="1"/>
  <c r="I664" i="3"/>
  <c r="J664" i="3" s="1"/>
  <c r="L664" i="3" s="1"/>
  <c r="I665" i="3"/>
  <c r="J665" i="3" s="1"/>
  <c r="L665" i="3" s="1"/>
  <c r="I666" i="3"/>
  <c r="J666" i="3" s="1"/>
  <c r="L666" i="3" s="1"/>
  <c r="I667" i="3"/>
  <c r="J667" i="3" s="1"/>
  <c r="L667" i="3" s="1"/>
  <c r="I668" i="3"/>
  <c r="J668" i="3" s="1"/>
  <c r="L668" i="3" s="1"/>
  <c r="I669" i="3"/>
  <c r="J669" i="3" s="1"/>
  <c r="L669" i="3" s="1"/>
  <c r="I670" i="3"/>
  <c r="J670" i="3" s="1"/>
  <c r="L670" i="3" s="1"/>
  <c r="I671" i="3"/>
  <c r="J671" i="3" s="1"/>
  <c r="L671" i="3" s="1"/>
  <c r="I672" i="3"/>
  <c r="J672" i="3" s="1"/>
  <c r="L672" i="3" s="1"/>
  <c r="I673" i="3"/>
  <c r="J673" i="3" s="1"/>
  <c r="L673" i="3" s="1"/>
  <c r="I674" i="3"/>
  <c r="J674" i="3" s="1"/>
  <c r="L674" i="3" s="1"/>
  <c r="I675" i="3"/>
  <c r="J675" i="3" s="1"/>
  <c r="L675" i="3" s="1"/>
  <c r="I676" i="3"/>
  <c r="J676" i="3" s="1"/>
  <c r="L676" i="3" s="1"/>
  <c r="I677" i="3"/>
  <c r="J677" i="3" s="1"/>
  <c r="L677" i="3" s="1"/>
  <c r="I678" i="3"/>
  <c r="J678" i="3" s="1"/>
  <c r="L678" i="3" s="1"/>
  <c r="I679" i="3"/>
  <c r="J679" i="3" s="1"/>
  <c r="L679" i="3" s="1"/>
  <c r="I680" i="3"/>
  <c r="J680" i="3" s="1"/>
  <c r="L680" i="3" s="1"/>
  <c r="I681" i="3"/>
  <c r="J681" i="3" s="1"/>
  <c r="L681" i="3" s="1"/>
  <c r="I682" i="3"/>
  <c r="J682" i="3" s="1"/>
  <c r="L682" i="3" s="1"/>
  <c r="I683" i="3"/>
  <c r="J683" i="3" s="1"/>
  <c r="L683" i="3" s="1"/>
  <c r="I684" i="3"/>
  <c r="J684" i="3" s="1"/>
  <c r="L684" i="3" s="1"/>
  <c r="I685" i="3"/>
  <c r="J685" i="3" s="1"/>
  <c r="L685" i="3" s="1"/>
  <c r="I686" i="3"/>
  <c r="J686" i="3" s="1"/>
  <c r="L686" i="3" s="1"/>
  <c r="I687" i="3"/>
  <c r="J687" i="3" s="1"/>
  <c r="L687" i="3" s="1"/>
  <c r="I688" i="3"/>
  <c r="J688" i="3" s="1"/>
  <c r="L688" i="3" s="1"/>
  <c r="I689" i="3"/>
  <c r="J689" i="3" s="1"/>
  <c r="L689" i="3" s="1"/>
  <c r="I690" i="3"/>
  <c r="J690" i="3" s="1"/>
  <c r="L690" i="3" s="1"/>
  <c r="I691" i="3"/>
  <c r="J691" i="3" s="1"/>
  <c r="L691" i="3" s="1"/>
  <c r="I692" i="3"/>
  <c r="J692" i="3" s="1"/>
  <c r="L692" i="3" s="1"/>
  <c r="I693" i="3"/>
  <c r="J693" i="3" s="1"/>
  <c r="L693" i="3" s="1"/>
  <c r="I694" i="3"/>
  <c r="J694" i="3" s="1"/>
  <c r="L694" i="3" s="1"/>
  <c r="I695" i="3"/>
  <c r="J695" i="3" s="1"/>
  <c r="L695" i="3" s="1"/>
  <c r="I696" i="3"/>
  <c r="J696" i="3" s="1"/>
  <c r="L696" i="3" s="1"/>
  <c r="I697" i="3"/>
  <c r="J697" i="3" s="1"/>
  <c r="L697" i="3" s="1"/>
  <c r="I698" i="3"/>
  <c r="J698" i="3" s="1"/>
  <c r="L698" i="3" s="1"/>
  <c r="I699" i="3"/>
  <c r="J699" i="3" s="1"/>
  <c r="L699" i="3" s="1"/>
  <c r="I700" i="3"/>
  <c r="J700" i="3" s="1"/>
  <c r="L700" i="3" s="1"/>
  <c r="I701" i="3"/>
  <c r="J701" i="3" s="1"/>
  <c r="L701" i="3" s="1"/>
  <c r="I702" i="3"/>
  <c r="J702" i="3" s="1"/>
  <c r="L702" i="3" s="1"/>
  <c r="I703" i="3"/>
  <c r="J703" i="3" s="1"/>
  <c r="L703" i="3" s="1"/>
  <c r="I704" i="3"/>
  <c r="J704" i="3" s="1"/>
  <c r="L704" i="3" s="1"/>
  <c r="I705" i="3"/>
  <c r="J705" i="3" s="1"/>
  <c r="L705" i="3" s="1"/>
  <c r="I706" i="3"/>
  <c r="J706" i="3" s="1"/>
  <c r="L706" i="3" s="1"/>
  <c r="I707" i="3"/>
  <c r="J707" i="3" s="1"/>
  <c r="L707" i="3" s="1"/>
  <c r="I708" i="3"/>
  <c r="J708" i="3" s="1"/>
  <c r="L708" i="3" s="1"/>
  <c r="I709" i="3"/>
  <c r="J709" i="3" s="1"/>
  <c r="L709" i="3" s="1"/>
  <c r="I710" i="3"/>
  <c r="J710" i="3" s="1"/>
  <c r="L710" i="3" s="1"/>
  <c r="I711" i="3"/>
  <c r="J711" i="3" s="1"/>
  <c r="L711" i="3" s="1"/>
  <c r="I712" i="3"/>
  <c r="J712" i="3" s="1"/>
  <c r="L712" i="3" s="1"/>
  <c r="I713" i="3"/>
  <c r="J713" i="3" s="1"/>
  <c r="L713" i="3" s="1"/>
  <c r="I714" i="3"/>
  <c r="J714" i="3" s="1"/>
  <c r="L714" i="3" s="1"/>
  <c r="I715" i="3"/>
  <c r="J715" i="3" s="1"/>
  <c r="L715" i="3" s="1"/>
  <c r="I716" i="3"/>
  <c r="J716" i="3" s="1"/>
  <c r="L716" i="3" s="1"/>
  <c r="I717" i="3"/>
  <c r="J717" i="3" s="1"/>
  <c r="L717" i="3" s="1"/>
  <c r="I389" i="3"/>
  <c r="I7" i="3"/>
  <c r="I8" i="3"/>
  <c r="I9" i="3"/>
  <c r="I10" i="3"/>
  <c r="I11" i="3"/>
  <c r="I12" i="3"/>
  <c r="I13" i="3"/>
  <c r="I14" i="3"/>
  <c r="I15" i="3"/>
  <c r="I16" i="3"/>
  <c r="I18" i="3"/>
  <c r="I19" i="3"/>
  <c r="I20" i="3"/>
  <c r="I21" i="3"/>
  <c r="I22" i="3"/>
  <c r="I23" i="3"/>
  <c r="I24" i="3"/>
  <c r="I25" i="3"/>
  <c r="I26" i="3"/>
  <c r="I27" i="3"/>
  <c r="I28" i="3"/>
  <c r="I29" i="3"/>
  <c r="I30" i="3"/>
  <c r="I31" i="3"/>
  <c r="I32" i="3"/>
  <c r="I33" i="3"/>
  <c r="I34" i="3"/>
  <c r="I35" i="3"/>
  <c r="I36" i="3"/>
  <c r="I37" i="3"/>
  <c r="I38" i="3"/>
  <c r="I39" i="3"/>
  <c r="I40" i="3"/>
  <c r="I41" i="3"/>
  <c r="I42" i="3"/>
  <c r="I43" i="3"/>
  <c r="I44" i="3"/>
  <c r="I45" i="3"/>
  <c r="I46" i="3"/>
  <c r="I47" i="3"/>
  <c r="I48" i="3"/>
  <c r="I49" i="3"/>
  <c r="I50" i="3"/>
  <c r="I51" i="3"/>
  <c r="I52" i="3"/>
  <c r="I53" i="3"/>
  <c r="I54" i="3"/>
  <c r="I55" i="3"/>
  <c r="I56" i="3"/>
  <c r="I57" i="3"/>
  <c r="I58" i="3"/>
  <c r="I59" i="3"/>
  <c r="I60" i="3"/>
  <c r="I61" i="3"/>
  <c r="I62" i="3"/>
  <c r="I63" i="3"/>
  <c r="I64" i="3"/>
  <c r="I65" i="3"/>
  <c r="I66" i="3"/>
  <c r="I67" i="3"/>
  <c r="I68" i="3"/>
  <c r="I69" i="3"/>
  <c r="I70" i="3"/>
  <c r="I71" i="3"/>
  <c r="I72" i="3"/>
  <c r="I73" i="3"/>
  <c r="I74" i="3"/>
  <c r="I75" i="3"/>
  <c r="I76" i="3"/>
  <c r="I77" i="3"/>
  <c r="I78" i="3"/>
  <c r="I79" i="3"/>
  <c r="I80" i="3"/>
  <c r="I81" i="3"/>
  <c r="I82" i="3"/>
  <c r="I83" i="3"/>
  <c r="I84" i="3"/>
  <c r="I85" i="3"/>
  <c r="I86" i="3"/>
  <c r="I87" i="3"/>
  <c r="I88" i="3"/>
  <c r="I89" i="3"/>
  <c r="I90" i="3"/>
  <c r="I91" i="3"/>
  <c r="I92" i="3"/>
  <c r="I93" i="3"/>
  <c r="I94" i="3"/>
  <c r="I95" i="3"/>
  <c r="I96" i="3"/>
  <c r="I97" i="3"/>
  <c r="I98" i="3"/>
  <c r="I99" i="3"/>
  <c r="I100" i="3"/>
  <c r="I101" i="3"/>
  <c r="I102" i="3"/>
  <c r="I103" i="3"/>
  <c r="I104" i="3"/>
  <c r="I105" i="3"/>
  <c r="I106" i="3"/>
  <c r="I107" i="3"/>
  <c r="I108" i="3"/>
  <c r="I109" i="3"/>
  <c r="I110" i="3"/>
  <c r="I111" i="3"/>
  <c r="I112" i="3"/>
  <c r="I113" i="3"/>
  <c r="I114" i="3"/>
  <c r="I115" i="3"/>
  <c r="I116" i="3"/>
  <c r="I117" i="3"/>
  <c r="I118" i="3"/>
  <c r="I119" i="3"/>
  <c r="I120" i="3"/>
  <c r="I121" i="3"/>
  <c r="I122" i="3"/>
  <c r="I123" i="3"/>
  <c r="I124" i="3"/>
  <c r="I125" i="3"/>
  <c r="I126" i="3"/>
  <c r="I127" i="3"/>
  <c r="I128" i="3"/>
  <c r="I129" i="3"/>
  <c r="I130" i="3"/>
  <c r="I131" i="3"/>
  <c r="I132" i="3"/>
  <c r="I133" i="3"/>
  <c r="I134" i="3"/>
  <c r="I135" i="3"/>
  <c r="I136" i="3"/>
  <c r="I137" i="3"/>
  <c r="I138" i="3"/>
  <c r="I139" i="3"/>
  <c r="I140" i="3"/>
  <c r="I141" i="3"/>
  <c r="I142" i="3"/>
  <c r="I143" i="3"/>
  <c r="I144" i="3"/>
  <c r="I145" i="3"/>
  <c r="I146" i="3"/>
  <c r="I147" i="3"/>
  <c r="I148" i="3"/>
  <c r="I149" i="3"/>
  <c r="I150" i="3"/>
  <c r="I151" i="3"/>
  <c r="I152" i="3"/>
  <c r="I153" i="3"/>
  <c r="I154" i="3"/>
  <c r="I155" i="3"/>
  <c r="I156" i="3"/>
  <c r="I157" i="3"/>
  <c r="I158" i="3"/>
  <c r="I159" i="3"/>
  <c r="I160" i="3"/>
  <c r="I161" i="3"/>
  <c r="I162" i="3"/>
  <c r="I163" i="3"/>
  <c r="I164" i="3"/>
  <c r="I165" i="3"/>
  <c r="I166" i="3"/>
  <c r="I167" i="3"/>
  <c r="I168" i="3"/>
  <c r="I169" i="3"/>
  <c r="I170" i="3"/>
  <c r="I171" i="3"/>
  <c r="I172" i="3"/>
  <c r="I173" i="3"/>
  <c r="I174" i="3"/>
  <c r="I175" i="3"/>
  <c r="I176" i="3"/>
  <c r="I177" i="3"/>
  <c r="I178" i="3"/>
  <c r="I179" i="3"/>
  <c r="I180" i="3"/>
  <c r="I181" i="3"/>
  <c r="I182" i="3"/>
  <c r="I183" i="3"/>
  <c r="I184" i="3"/>
  <c r="I185" i="3"/>
  <c r="I186" i="3"/>
  <c r="I187" i="3"/>
  <c r="I188" i="3"/>
  <c r="I189" i="3"/>
  <c r="I190" i="3"/>
  <c r="I191" i="3"/>
  <c r="I192" i="3"/>
  <c r="I193" i="3"/>
  <c r="I194" i="3"/>
  <c r="I195" i="3"/>
  <c r="I196" i="3"/>
  <c r="I197" i="3"/>
  <c r="I198" i="3"/>
  <c r="I199" i="3"/>
  <c r="I200" i="3"/>
  <c r="I201" i="3"/>
  <c r="I202" i="3"/>
  <c r="I203" i="3"/>
  <c r="I204" i="3"/>
  <c r="I205" i="3"/>
  <c r="I206" i="3"/>
  <c r="I207" i="3"/>
  <c r="I208" i="3"/>
  <c r="I209" i="3"/>
  <c r="I210" i="3"/>
  <c r="I211" i="3"/>
  <c r="I212" i="3"/>
  <c r="I213" i="3"/>
  <c r="I214" i="3"/>
  <c r="I215" i="3"/>
  <c r="I216" i="3"/>
  <c r="I217" i="3"/>
  <c r="I218" i="3"/>
  <c r="I219" i="3"/>
  <c r="I220" i="3"/>
  <c r="I221" i="3"/>
  <c r="I222" i="3"/>
  <c r="I223" i="3"/>
  <c r="I224" i="3"/>
  <c r="I225" i="3"/>
  <c r="I226" i="3"/>
  <c r="I227" i="3"/>
  <c r="I228" i="3"/>
  <c r="I229" i="3"/>
  <c r="I230" i="3"/>
  <c r="I231" i="3"/>
  <c r="I232" i="3"/>
  <c r="I233" i="3"/>
  <c r="I234" i="3"/>
  <c r="I235" i="3"/>
  <c r="I236" i="3"/>
  <c r="I237" i="3"/>
  <c r="I238" i="3"/>
  <c r="I239" i="3"/>
  <c r="I240" i="3"/>
  <c r="I241" i="3"/>
  <c r="I242" i="3"/>
  <c r="I243" i="3"/>
  <c r="I244" i="3"/>
  <c r="I245" i="3"/>
  <c r="I246" i="3"/>
  <c r="I247" i="3"/>
  <c r="J247" i="3" s="1"/>
  <c r="I248" i="3"/>
  <c r="I249" i="3"/>
  <c r="I250" i="3"/>
  <c r="I251" i="3"/>
  <c r="I252" i="3"/>
  <c r="I253" i="3"/>
  <c r="I254" i="3"/>
  <c r="I255" i="3"/>
  <c r="I256" i="3"/>
  <c r="I257" i="3"/>
  <c r="I258" i="3"/>
  <c r="I259" i="3"/>
  <c r="I260" i="3"/>
  <c r="I261" i="3"/>
  <c r="I262" i="3"/>
  <c r="I263" i="3"/>
  <c r="I264" i="3"/>
  <c r="I265" i="3"/>
  <c r="I266" i="3"/>
  <c r="I267" i="3"/>
  <c r="I268" i="3"/>
  <c r="I269" i="3"/>
  <c r="I270" i="3"/>
  <c r="I271" i="3"/>
  <c r="I272" i="3"/>
  <c r="I273" i="3"/>
  <c r="I274" i="3"/>
  <c r="I275" i="3"/>
  <c r="I276" i="3"/>
  <c r="I277" i="3"/>
  <c r="I278" i="3"/>
  <c r="I279" i="3"/>
  <c r="I280" i="3"/>
  <c r="I281" i="3"/>
  <c r="I282" i="3"/>
  <c r="I283" i="3"/>
  <c r="I284" i="3"/>
  <c r="I285" i="3"/>
  <c r="I286" i="3"/>
  <c r="I287" i="3"/>
  <c r="I288" i="3"/>
  <c r="I289" i="3"/>
  <c r="I290" i="3"/>
  <c r="I291" i="3"/>
  <c r="I292" i="3"/>
  <c r="I293" i="3"/>
  <c r="I294" i="3"/>
  <c r="I295" i="3"/>
  <c r="I296" i="3"/>
  <c r="I297" i="3"/>
  <c r="I298" i="3"/>
  <c r="I299" i="3"/>
  <c r="I300" i="3"/>
  <c r="I301" i="3"/>
  <c r="I302" i="3"/>
  <c r="I303" i="3"/>
  <c r="I304" i="3"/>
  <c r="I305" i="3"/>
  <c r="I306" i="3"/>
  <c r="I307" i="3"/>
  <c r="I308" i="3"/>
  <c r="I309" i="3"/>
  <c r="I310" i="3"/>
  <c r="I311" i="3"/>
  <c r="I312" i="3"/>
  <c r="I313" i="3"/>
  <c r="I314" i="3"/>
  <c r="I315" i="3"/>
  <c r="I316" i="3"/>
  <c r="I317" i="3"/>
  <c r="I318" i="3"/>
  <c r="I319" i="3"/>
  <c r="I320" i="3"/>
  <c r="I321" i="3"/>
  <c r="I322" i="3"/>
  <c r="I323" i="3"/>
  <c r="I324" i="3"/>
  <c r="I325" i="3"/>
  <c r="I326" i="3"/>
  <c r="I327" i="3"/>
  <c r="I328" i="3"/>
  <c r="I329" i="3"/>
  <c r="I330" i="3"/>
  <c r="I331" i="3"/>
  <c r="I332" i="3"/>
  <c r="I333" i="3"/>
  <c r="I334" i="3"/>
  <c r="I335" i="3"/>
  <c r="I336" i="3"/>
  <c r="I337" i="3"/>
  <c r="I338" i="3"/>
  <c r="I339" i="3"/>
  <c r="I340" i="3"/>
  <c r="I341" i="3"/>
  <c r="I342" i="3"/>
  <c r="I343" i="3"/>
  <c r="I344" i="3"/>
  <c r="I345" i="3"/>
  <c r="I346" i="3"/>
  <c r="I347" i="3"/>
  <c r="I348" i="3"/>
  <c r="I349" i="3"/>
  <c r="I350" i="3"/>
  <c r="I351" i="3"/>
  <c r="I352" i="3"/>
  <c r="I353" i="3"/>
  <c r="I354" i="3"/>
  <c r="I355" i="3"/>
  <c r="I356" i="3"/>
  <c r="I357" i="3"/>
  <c r="I358" i="3"/>
  <c r="I359" i="3"/>
  <c r="I360" i="3"/>
  <c r="I361" i="3"/>
  <c r="I362" i="3"/>
  <c r="I363" i="3"/>
  <c r="I364" i="3"/>
  <c r="I365" i="3"/>
  <c r="I366" i="3"/>
  <c r="I367" i="3"/>
  <c r="I368" i="3"/>
  <c r="I369" i="3"/>
  <c r="I370" i="3"/>
  <c r="I371" i="3"/>
  <c r="I372" i="3"/>
  <c r="J372" i="3" s="1"/>
  <c r="I373" i="3"/>
  <c r="I374" i="3"/>
  <c r="I375" i="3"/>
  <c r="I376" i="3"/>
  <c r="I377" i="3"/>
  <c r="I378" i="3"/>
  <c r="I379" i="3"/>
  <c r="I380" i="3"/>
  <c r="I381" i="3"/>
  <c r="I382" i="3"/>
  <c r="I383" i="3"/>
  <c r="I384" i="3"/>
  <c r="I385" i="3"/>
  <c r="I386" i="3"/>
  <c r="I6" i="3"/>
  <c r="I387" i="3" s="1"/>
  <c r="J1381" i="10"/>
  <c r="K1381" i="10" s="1"/>
  <c r="L1381" i="10" s="1"/>
  <c r="N1381" i="10" s="1"/>
  <c r="F1381" i="10"/>
  <c r="J1381" i="16"/>
  <c r="K1381" i="16" s="1"/>
  <c r="L1381" i="16" s="1"/>
  <c r="N1381" i="16" s="1"/>
  <c r="F1381" i="16"/>
  <c r="J951" i="17"/>
  <c r="F951" i="17"/>
  <c r="B1333" i="15"/>
  <c r="B1334" i="15" s="1"/>
  <c r="B1335" i="15" s="1"/>
  <c r="B1336" i="15" s="1"/>
  <c r="B1337" i="15" s="1"/>
  <c r="B1338" i="15" s="1"/>
  <c r="B1339" i="15" s="1"/>
  <c r="B1340" i="15" s="1"/>
  <c r="B1341" i="15" s="1"/>
  <c r="B1342" i="15" s="1"/>
  <c r="B1343" i="15" s="1"/>
  <c r="B1344" i="15" s="1"/>
  <c r="B1345" i="15" s="1"/>
  <c r="B1346" i="15" s="1"/>
  <c r="B1347" i="15" s="1"/>
  <c r="B1348" i="15" s="1"/>
  <c r="B1349" i="15" s="1"/>
  <c r="B1350" i="15" s="1"/>
  <c r="B1351" i="15" s="1"/>
  <c r="B1352" i="15" s="1"/>
  <c r="B1353" i="15" s="1"/>
  <c r="B1354" i="15" s="1"/>
  <c r="B1355" i="15" s="1"/>
  <c r="B1356" i="15" s="1"/>
  <c r="B1357" i="15" s="1"/>
  <c r="B1358" i="15" s="1"/>
  <c r="B1359" i="15" s="1"/>
  <c r="B1360" i="15" s="1"/>
  <c r="B1361" i="15" s="1"/>
  <c r="B1362" i="15" s="1"/>
  <c r="B1363" i="15" s="1"/>
  <c r="B1364" i="15" s="1"/>
  <c r="B1365" i="15" s="1"/>
  <c r="B1366" i="15" s="1"/>
  <c r="B1367" i="15" s="1"/>
  <c r="B1368" i="15" s="1"/>
  <c r="B1369" i="15" s="1"/>
  <c r="B1370" i="15" s="1"/>
  <c r="B1371" i="15" s="1"/>
  <c r="B1372" i="15" s="1"/>
  <c r="B1373" i="15" s="1"/>
  <c r="B1374" i="15" s="1"/>
  <c r="B1375" i="15" s="1"/>
  <c r="B1376" i="15" s="1"/>
  <c r="B1377" i="15" s="1"/>
  <c r="B1378" i="15" s="1"/>
  <c r="B1379" i="15" s="1"/>
  <c r="B1380" i="15" s="1"/>
  <c r="B1381" i="15" s="1"/>
  <c r="B1382" i="15" s="1"/>
  <c r="B1383" i="15" s="1"/>
  <c r="B1384" i="15" s="1"/>
  <c r="E1385" i="15"/>
  <c r="F1385" i="15"/>
  <c r="D1385" i="15"/>
  <c r="G1383" i="15"/>
  <c r="H1383" i="15" s="1"/>
  <c r="J1383" i="15" s="1"/>
  <c r="G1384" i="15"/>
  <c r="H1384" i="15" s="1"/>
  <c r="J1384" i="15" s="1"/>
  <c r="A1333" i="13"/>
  <c r="A1334" i="13" s="1"/>
  <c r="A1335" i="13" s="1"/>
  <c r="A1336" i="13" s="1"/>
  <c r="A1337" i="13" s="1"/>
  <c r="A1338" i="13" s="1"/>
  <c r="A1339" i="13" s="1"/>
  <c r="A1340" i="13" s="1"/>
  <c r="A1341" i="13" s="1"/>
  <c r="A1342" i="13" s="1"/>
  <c r="A1343" i="13" s="1"/>
  <c r="A1344" i="13" s="1"/>
  <c r="A1345" i="13" s="1"/>
  <c r="A1346" i="13" s="1"/>
  <c r="A1347" i="13" s="1"/>
  <c r="A1348" i="13" s="1"/>
  <c r="A1349" i="13" s="1"/>
  <c r="A1350" i="13" s="1"/>
  <c r="A1351" i="13" s="1"/>
  <c r="A1352" i="13" s="1"/>
  <c r="A1353" i="13" s="1"/>
  <c r="A1354" i="13" s="1"/>
  <c r="A1355" i="13" s="1"/>
  <c r="A1356" i="13" s="1"/>
  <c r="A1357" i="13" s="1"/>
  <c r="A1358" i="13" s="1"/>
  <c r="A1359" i="13" s="1"/>
  <c r="A1360" i="13" s="1"/>
  <c r="A1361" i="13" s="1"/>
  <c r="A1362" i="13" s="1"/>
  <c r="A1363" i="13" s="1"/>
  <c r="A1364" i="13" s="1"/>
  <c r="A1365" i="13" s="1"/>
  <c r="A1366" i="13" s="1"/>
  <c r="A1367" i="13" s="1"/>
  <c r="A1368" i="13" s="1"/>
  <c r="A1369" i="13" s="1"/>
  <c r="A1370" i="13" s="1"/>
  <c r="A1371" i="13" s="1"/>
  <c r="A1372" i="13" s="1"/>
  <c r="A1373" i="13" s="1"/>
  <c r="A1374" i="13" s="1"/>
  <c r="A1375" i="13" s="1"/>
  <c r="A1376" i="13" s="1"/>
  <c r="A1377" i="13" s="1"/>
  <c r="A1378" i="13" s="1"/>
  <c r="A1379" i="13" s="1"/>
  <c r="A1380" i="13" s="1"/>
  <c r="A1381" i="13" s="1"/>
  <c r="A1382" i="13" s="1"/>
  <c r="A1383" i="13" s="1"/>
  <c r="A1384" i="13" s="1"/>
  <c r="D1385" i="13"/>
  <c r="E1385" i="13"/>
  <c r="C1385" i="13"/>
  <c r="F1381" i="13"/>
  <c r="L1377" i="3" l="1"/>
  <c r="L387" i="9"/>
  <c r="L718" i="9"/>
  <c r="K951" i="17"/>
  <c r="L951" i="17" s="1"/>
  <c r="N951" i="17" s="1"/>
  <c r="L898" i="16"/>
  <c r="K963" i="16"/>
  <c r="L1385" i="9"/>
  <c r="N713" i="7"/>
  <c r="N709" i="7"/>
  <c r="N705" i="7"/>
  <c r="N701" i="7"/>
  <c r="N697" i="7"/>
  <c r="N693" i="7"/>
  <c r="N689" i="7"/>
  <c r="N685" i="7"/>
  <c r="N681" i="7"/>
  <c r="N677" i="7"/>
  <c r="N673" i="7"/>
  <c r="N669" i="7"/>
  <c r="N665" i="7"/>
  <c r="N661" i="7"/>
  <c r="N657" i="7"/>
  <c r="N653" i="7"/>
  <c r="N649" i="7"/>
  <c r="N645" i="7"/>
  <c r="N641" i="7"/>
  <c r="N637" i="7"/>
  <c r="N633" i="7"/>
  <c r="N629" i="7"/>
  <c r="N625" i="7"/>
  <c r="N621" i="7"/>
  <c r="N617" i="7"/>
  <c r="N613" i="7"/>
  <c r="N609" i="7"/>
  <c r="N605" i="7"/>
  <c r="N601" i="7"/>
  <c r="N597" i="7"/>
  <c r="N593" i="7"/>
  <c r="N589" i="7"/>
  <c r="N585" i="7"/>
  <c r="N581" i="7"/>
  <c r="N577" i="7"/>
  <c r="N573" i="7"/>
  <c r="N569" i="7"/>
  <c r="N565" i="7"/>
  <c r="N561" i="7"/>
  <c r="N557" i="7"/>
  <c r="N553" i="7"/>
  <c r="N549" i="7"/>
  <c r="N545" i="7"/>
  <c r="N541" i="7"/>
  <c r="N537" i="7"/>
  <c r="N533" i="7"/>
  <c r="N529" i="7"/>
  <c r="N525" i="7"/>
  <c r="N521" i="7"/>
  <c r="N517" i="7"/>
  <c r="N513" i="7"/>
  <c r="N509" i="7"/>
  <c r="N505" i="7"/>
  <c r="N501" i="7"/>
  <c r="N497" i="7"/>
  <c r="N493" i="7"/>
  <c r="N489" i="7"/>
  <c r="N485" i="7"/>
  <c r="N481" i="7"/>
  <c r="N477" i="7"/>
  <c r="N473" i="7"/>
  <c r="N469" i="7"/>
  <c r="N465" i="7"/>
  <c r="N461" i="7"/>
  <c r="N457" i="7"/>
  <c r="N453" i="7"/>
  <c r="N449" i="7"/>
  <c r="N445" i="7"/>
  <c r="N441" i="7"/>
  <c r="N437" i="7"/>
  <c r="N433" i="7"/>
  <c r="N429" i="7"/>
  <c r="N425" i="7"/>
  <c r="N421" i="7"/>
  <c r="N417" i="7"/>
  <c r="N413" i="7"/>
  <c r="N409" i="7"/>
  <c r="N405" i="7"/>
  <c r="N717" i="7"/>
  <c r="N712" i="7"/>
  <c r="N708" i="7"/>
  <c r="N704" i="7"/>
  <c r="N700" i="7"/>
  <c r="N696" i="7"/>
  <c r="N692" i="7"/>
  <c r="N688" i="7"/>
  <c r="N684" i="7"/>
  <c r="N680" i="7"/>
  <c r="N676" i="7"/>
  <c r="N672" i="7"/>
  <c r="N668" i="7"/>
  <c r="N664" i="7"/>
  <c r="N660" i="7"/>
  <c r="N656" i="7"/>
  <c r="N652" i="7"/>
  <c r="N648" i="7"/>
  <c r="N644" i="7"/>
  <c r="N640" i="7"/>
  <c r="N636" i="7"/>
  <c r="N632" i="7"/>
  <c r="N628" i="7"/>
  <c r="N624" i="7"/>
  <c r="N620" i="7"/>
  <c r="N616" i="7"/>
  <c r="N612" i="7"/>
  <c r="N608" i="7"/>
  <c r="N604" i="7"/>
  <c r="N600" i="7"/>
  <c r="N596" i="7"/>
  <c r="N592" i="7"/>
  <c r="N588" i="7"/>
  <c r="N584" i="7"/>
  <c r="N580" i="7"/>
  <c r="N576" i="7"/>
  <c r="N572" i="7"/>
  <c r="N568" i="7"/>
  <c r="N564" i="7"/>
  <c r="N560" i="7"/>
  <c r="N556" i="7"/>
  <c r="N552" i="7"/>
  <c r="N548" i="7"/>
  <c r="N544" i="7"/>
  <c r="N540" i="7"/>
  <c r="N536" i="7"/>
  <c r="N532" i="7"/>
  <c r="N528" i="7"/>
  <c r="N524" i="7"/>
  <c r="N520" i="7"/>
  <c r="N516" i="7"/>
  <c r="N512" i="7"/>
  <c r="N508" i="7"/>
  <c r="N504" i="7"/>
  <c r="N500" i="7"/>
  <c r="N496" i="7"/>
  <c r="N492" i="7"/>
  <c r="N488" i="7"/>
  <c r="N484" i="7"/>
  <c r="N480" i="7"/>
  <c r="N476" i="7"/>
  <c r="N472" i="7"/>
  <c r="N468" i="7"/>
  <c r="N464" i="7"/>
  <c r="N460" i="7"/>
  <c r="N456" i="7"/>
  <c r="N452" i="7"/>
  <c r="N448" i="7"/>
  <c r="N444" i="7"/>
  <c r="N440" i="7"/>
  <c r="N436" i="7"/>
  <c r="N432" i="7"/>
  <c r="N428" i="7"/>
  <c r="N424" i="7"/>
  <c r="N420" i="7"/>
  <c r="N416" i="7"/>
  <c r="N412" i="7"/>
  <c r="N408" i="7"/>
  <c r="N404" i="7"/>
  <c r="N716" i="7"/>
  <c r="N711" i="7"/>
  <c r="N707" i="7"/>
  <c r="N703" i="7"/>
  <c r="N699" i="7"/>
  <c r="N695" i="7"/>
  <c r="N691" i="7"/>
  <c r="N687" i="7"/>
  <c r="N683" i="7"/>
  <c r="N679" i="7"/>
  <c r="N675" i="7"/>
  <c r="N671" i="7"/>
  <c r="N667" i="7"/>
  <c r="N663" i="7"/>
  <c r="N659" i="7"/>
  <c r="N655" i="7"/>
  <c r="N651" i="7"/>
  <c r="N647" i="7"/>
  <c r="N643" i="7"/>
  <c r="N639" i="7"/>
  <c r="N635" i="7"/>
  <c r="N631" i="7"/>
  <c r="N627" i="7"/>
  <c r="N623" i="7"/>
  <c r="N619" i="7"/>
  <c r="N615" i="7"/>
  <c r="N611" i="7"/>
  <c r="N607" i="7"/>
  <c r="N603" i="7"/>
  <c r="N599" i="7"/>
  <c r="N595" i="7"/>
  <c r="N591" i="7"/>
  <c r="N587" i="7"/>
  <c r="N583" i="7"/>
  <c r="N579" i="7"/>
  <c r="N575" i="7"/>
  <c r="N571" i="7"/>
  <c r="N567" i="7"/>
  <c r="N563" i="7"/>
  <c r="N559" i="7"/>
  <c r="N555" i="7"/>
  <c r="N551" i="7"/>
  <c r="N547" i="7"/>
  <c r="N543" i="7"/>
  <c r="N539" i="7"/>
  <c r="N535" i="7"/>
  <c r="N531" i="7"/>
  <c r="N527" i="7"/>
  <c r="N523" i="7"/>
  <c r="N519" i="7"/>
  <c r="N515" i="7"/>
  <c r="N511" i="7"/>
  <c r="N507" i="7"/>
  <c r="N503" i="7"/>
  <c r="N499" i="7"/>
  <c r="N495" i="7"/>
  <c r="N491" i="7"/>
  <c r="N487" i="7"/>
  <c r="N483" i="7"/>
  <c r="N479" i="7"/>
  <c r="N475" i="7"/>
  <c r="N471" i="7"/>
  <c r="N467" i="7"/>
  <c r="N463" i="7"/>
  <c r="N459" i="7"/>
  <c r="N455" i="7"/>
  <c r="N451" i="7"/>
  <c r="N447" i="7"/>
  <c r="N443" i="7"/>
  <c r="N439" i="7"/>
  <c r="N435" i="7"/>
  <c r="N431" i="7"/>
  <c r="N427" i="7"/>
  <c r="N423" i="7"/>
  <c r="N419" i="7"/>
  <c r="N415" i="7"/>
  <c r="N411" i="7"/>
  <c r="N407" i="7"/>
  <c r="N403" i="7"/>
  <c r="N714" i="7"/>
  <c r="N710" i="7"/>
  <c r="N706" i="7"/>
  <c r="N702" i="7"/>
  <c r="N698" i="7"/>
  <c r="N694" i="7"/>
  <c r="N690" i="7"/>
  <c r="N686" i="7"/>
  <c r="N682" i="7"/>
  <c r="N678" i="7"/>
  <c r="N674" i="7"/>
  <c r="N670" i="7"/>
  <c r="N666" i="7"/>
  <c r="N662" i="7"/>
  <c r="N658" i="7"/>
  <c r="N654" i="7"/>
  <c r="N650" i="7"/>
  <c r="N646" i="7"/>
  <c r="N642" i="7"/>
  <c r="N638" i="7"/>
  <c r="N634" i="7"/>
  <c r="N630" i="7"/>
  <c r="N626" i="7"/>
  <c r="N622" i="7"/>
  <c r="N618" i="7"/>
  <c r="N614" i="7"/>
  <c r="N610" i="7"/>
  <c r="N606" i="7"/>
  <c r="N602" i="7"/>
  <c r="N598" i="7"/>
  <c r="N594" i="7"/>
  <c r="N590" i="7"/>
  <c r="N586" i="7"/>
  <c r="N582" i="7"/>
  <c r="N578" i="7"/>
  <c r="N574" i="7"/>
  <c r="N570" i="7"/>
  <c r="N566" i="7"/>
  <c r="N562" i="7"/>
  <c r="N558" i="7"/>
  <c r="N554" i="7"/>
  <c r="N550" i="7"/>
  <c r="N546" i="7"/>
  <c r="N542" i="7"/>
  <c r="N538" i="7"/>
  <c r="N534" i="7"/>
  <c r="N530" i="7"/>
  <c r="N526" i="7"/>
  <c r="N522" i="7"/>
  <c r="N518" i="7"/>
  <c r="N514" i="7"/>
  <c r="N510" i="7"/>
  <c r="N506" i="7"/>
  <c r="N502" i="7"/>
  <c r="N498" i="7"/>
  <c r="N494" i="7"/>
  <c r="N490" i="7"/>
  <c r="N486" i="7"/>
  <c r="N482" i="7"/>
  <c r="N478" i="7"/>
  <c r="N474" i="7"/>
  <c r="N470" i="7"/>
  <c r="N466" i="7"/>
  <c r="N462" i="7"/>
  <c r="N458" i="7"/>
  <c r="N454" i="7"/>
  <c r="N450" i="7"/>
  <c r="N446" i="7"/>
  <c r="N442" i="7"/>
  <c r="N438" i="7"/>
  <c r="N434" i="7"/>
  <c r="N430" i="7"/>
  <c r="N426" i="7"/>
  <c r="N422" i="7"/>
  <c r="N418" i="7"/>
  <c r="N414" i="7"/>
  <c r="N410" i="7"/>
  <c r="N406" i="7"/>
  <c r="N402" i="7"/>
  <c r="N401" i="7"/>
  <c r="N397" i="7"/>
  <c r="N393" i="7"/>
  <c r="N400" i="7"/>
  <c r="N396" i="7"/>
  <c r="N392" i="7"/>
  <c r="N399" i="7"/>
  <c r="N395" i="7"/>
  <c r="N391" i="7"/>
  <c r="N398" i="7"/>
  <c r="N394" i="7"/>
  <c r="N390" i="7"/>
  <c r="L1492" i="19"/>
  <c r="M372" i="9"/>
  <c r="M247" i="9"/>
  <c r="M717" i="9"/>
  <c r="O717" i="9" s="1"/>
  <c r="M716" i="9"/>
  <c r="O716" i="9" s="1"/>
  <c r="M715" i="9"/>
  <c r="O715" i="9" s="1"/>
  <c r="M714" i="9"/>
  <c r="O714" i="9" s="1"/>
  <c r="M713" i="9"/>
  <c r="O713" i="9" s="1"/>
  <c r="M712" i="9"/>
  <c r="O712" i="9" s="1"/>
  <c r="M711" i="9"/>
  <c r="O711" i="9" s="1"/>
  <c r="M710" i="9"/>
  <c r="O710" i="9" s="1"/>
  <c r="M709" i="9"/>
  <c r="O709" i="9" s="1"/>
  <c r="M708" i="9"/>
  <c r="O708" i="9" s="1"/>
  <c r="M707" i="9"/>
  <c r="O707" i="9" s="1"/>
  <c r="M706" i="9"/>
  <c r="O706" i="9" s="1"/>
  <c r="M705" i="9"/>
  <c r="O705" i="9" s="1"/>
  <c r="M704" i="9"/>
  <c r="O704" i="9" s="1"/>
  <c r="M703" i="9"/>
  <c r="O703" i="9" s="1"/>
  <c r="M702" i="9"/>
  <c r="O702" i="9" s="1"/>
  <c r="M701" i="9"/>
  <c r="O701" i="9" s="1"/>
  <c r="M700" i="9"/>
  <c r="O700" i="9" s="1"/>
  <c r="M699" i="9"/>
  <c r="O699" i="9" s="1"/>
  <c r="M698" i="9"/>
  <c r="O698" i="9" s="1"/>
  <c r="M697" i="9"/>
  <c r="O697" i="9" s="1"/>
  <c r="M696" i="9"/>
  <c r="O696" i="9" s="1"/>
  <c r="M695" i="9"/>
  <c r="O695" i="9" s="1"/>
  <c r="M694" i="9"/>
  <c r="O694" i="9" s="1"/>
  <c r="M693" i="9"/>
  <c r="O693" i="9" s="1"/>
  <c r="M692" i="9"/>
  <c r="O692" i="9" s="1"/>
  <c r="M691" i="9"/>
  <c r="O691" i="9" s="1"/>
  <c r="M690" i="9"/>
  <c r="O690" i="9" s="1"/>
  <c r="M689" i="9"/>
  <c r="O689" i="9" s="1"/>
  <c r="M688" i="9"/>
  <c r="O688" i="9" s="1"/>
  <c r="M687" i="9"/>
  <c r="O687" i="9" s="1"/>
  <c r="M686" i="9"/>
  <c r="O686" i="9" s="1"/>
  <c r="M685" i="9"/>
  <c r="O685" i="9" s="1"/>
  <c r="M684" i="9"/>
  <c r="O684" i="9" s="1"/>
  <c r="M683" i="9"/>
  <c r="O683" i="9" s="1"/>
  <c r="M682" i="9"/>
  <c r="O682" i="9" s="1"/>
  <c r="M681" i="9"/>
  <c r="O681" i="9" s="1"/>
  <c r="M680" i="9"/>
  <c r="O680" i="9" s="1"/>
  <c r="M679" i="9"/>
  <c r="O679" i="9" s="1"/>
  <c r="M678" i="9"/>
  <c r="O678" i="9" s="1"/>
  <c r="M677" i="9"/>
  <c r="O677" i="9" s="1"/>
  <c r="M676" i="9"/>
  <c r="O676" i="9" s="1"/>
  <c r="M675" i="9"/>
  <c r="O675" i="9" s="1"/>
  <c r="M674" i="9"/>
  <c r="O674" i="9" s="1"/>
  <c r="M673" i="9"/>
  <c r="O673" i="9" s="1"/>
  <c r="M672" i="9"/>
  <c r="O672" i="9" s="1"/>
  <c r="M671" i="9"/>
  <c r="O671" i="9" s="1"/>
  <c r="M670" i="9"/>
  <c r="O670" i="9" s="1"/>
  <c r="M669" i="9"/>
  <c r="O669" i="9" s="1"/>
  <c r="M668" i="9"/>
  <c r="O668" i="9" s="1"/>
  <c r="M667" i="9"/>
  <c r="O667" i="9" s="1"/>
  <c r="M666" i="9"/>
  <c r="O666" i="9" s="1"/>
  <c r="M665" i="9"/>
  <c r="O665" i="9" s="1"/>
  <c r="M664" i="9"/>
  <c r="O664" i="9" s="1"/>
  <c r="M663" i="9"/>
  <c r="O663" i="9" s="1"/>
  <c r="M662" i="9"/>
  <c r="O662" i="9" s="1"/>
  <c r="M661" i="9"/>
  <c r="O661" i="9" s="1"/>
  <c r="M660" i="9"/>
  <c r="O660" i="9" s="1"/>
  <c r="M659" i="9"/>
  <c r="O659" i="9" s="1"/>
  <c r="M658" i="9"/>
  <c r="O658" i="9" s="1"/>
  <c r="M657" i="9"/>
  <c r="O657" i="9" s="1"/>
  <c r="M656" i="9"/>
  <c r="O656" i="9" s="1"/>
  <c r="M655" i="9"/>
  <c r="O655" i="9" s="1"/>
  <c r="M654" i="9"/>
  <c r="O654" i="9" s="1"/>
  <c r="M653" i="9"/>
  <c r="O653" i="9" s="1"/>
  <c r="M652" i="9"/>
  <c r="O652" i="9" s="1"/>
  <c r="M651" i="9"/>
  <c r="O651" i="9" s="1"/>
  <c r="M650" i="9"/>
  <c r="O650" i="9" s="1"/>
  <c r="M649" i="9"/>
  <c r="O649" i="9" s="1"/>
  <c r="M648" i="9"/>
  <c r="O648" i="9" s="1"/>
  <c r="M647" i="9"/>
  <c r="O647" i="9" s="1"/>
  <c r="M646" i="9"/>
  <c r="O646" i="9" s="1"/>
  <c r="M645" i="9"/>
  <c r="O645" i="9" s="1"/>
  <c r="M644" i="9"/>
  <c r="O644" i="9" s="1"/>
  <c r="M643" i="9"/>
  <c r="O643" i="9" s="1"/>
  <c r="M642" i="9"/>
  <c r="O642" i="9" s="1"/>
  <c r="M641" i="9"/>
  <c r="O641" i="9" s="1"/>
  <c r="M640" i="9"/>
  <c r="O640" i="9" s="1"/>
  <c r="M639" i="9"/>
  <c r="O639" i="9" s="1"/>
  <c r="M638" i="9"/>
  <c r="O638" i="9" s="1"/>
  <c r="M637" i="9"/>
  <c r="O637" i="9" s="1"/>
  <c r="M636" i="9"/>
  <c r="O636" i="9" s="1"/>
  <c r="M635" i="9"/>
  <c r="O635" i="9" s="1"/>
  <c r="M634" i="9"/>
  <c r="O634" i="9" s="1"/>
  <c r="M633" i="9"/>
  <c r="O633" i="9" s="1"/>
  <c r="M632" i="9"/>
  <c r="O632" i="9" s="1"/>
  <c r="M631" i="9"/>
  <c r="O631" i="9" s="1"/>
  <c r="M630" i="9"/>
  <c r="O630" i="9" s="1"/>
  <c r="M629" i="9"/>
  <c r="O629" i="9" s="1"/>
  <c r="M628" i="9"/>
  <c r="O628" i="9" s="1"/>
  <c r="M627" i="9"/>
  <c r="O627" i="9" s="1"/>
  <c r="M626" i="9"/>
  <c r="O626" i="9" s="1"/>
  <c r="M625" i="9"/>
  <c r="O625" i="9" s="1"/>
  <c r="M624" i="9"/>
  <c r="O624" i="9" s="1"/>
  <c r="M623" i="9"/>
  <c r="O623" i="9" s="1"/>
  <c r="M622" i="9"/>
  <c r="O622" i="9" s="1"/>
  <c r="M621" i="9"/>
  <c r="O621" i="9" s="1"/>
  <c r="M620" i="9"/>
  <c r="O620" i="9" s="1"/>
  <c r="M619" i="9"/>
  <c r="O619" i="9" s="1"/>
  <c r="M618" i="9"/>
  <c r="O618" i="9" s="1"/>
  <c r="M617" i="9"/>
  <c r="O617" i="9" s="1"/>
  <c r="M616" i="9"/>
  <c r="O616" i="9" s="1"/>
  <c r="M615" i="9"/>
  <c r="O615" i="9" s="1"/>
  <c r="M614" i="9"/>
  <c r="O614" i="9" s="1"/>
  <c r="M613" i="9"/>
  <c r="O613" i="9" s="1"/>
  <c r="M612" i="9"/>
  <c r="O612" i="9" s="1"/>
  <c r="M611" i="9"/>
  <c r="O611" i="9" s="1"/>
  <c r="M610" i="9"/>
  <c r="O610" i="9" s="1"/>
  <c r="M609" i="9"/>
  <c r="O609" i="9" s="1"/>
  <c r="M608" i="9"/>
  <c r="O608" i="9" s="1"/>
  <c r="M607" i="9"/>
  <c r="O607" i="9" s="1"/>
  <c r="M606" i="9"/>
  <c r="O606" i="9" s="1"/>
  <c r="M605" i="9"/>
  <c r="O605" i="9" s="1"/>
  <c r="M604" i="9"/>
  <c r="O604" i="9" s="1"/>
  <c r="M603" i="9"/>
  <c r="O603" i="9" s="1"/>
  <c r="M602" i="9"/>
  <c r="O602" i="9" s="1"/>
  <c r="M601" i="9"/>
  <c r="O601" i="9" s="1"/>
  <c r="M600" i="9"/>
  <c r="O600" i="9" s="1"/>
  <c r="M599" i="9"/>
  <c r="O599" i="9" s="1"/>
  <c r="M598" i="9"/>
  <c r="O598" i="9" s="1"/>
  <c r="M597" i="9"/>
  <c r="O597" i="9" s="1"/>
  <c r="M596" i="9"/>
  <c r="O596" i="9" s="1"/>
  <c r="M595" i="9"/>
  <c r="O595" i="9" s="1"/>
  <c r="M594" i="9"/>
  <c r="O594" i="9" s="1"/>
  <c r="M593" i="9"/>
  <c r="O593" i="9" s="1"/>
  <c r="M592" i="9"/>
  <c r="O592" i="9" s="1"/>
  <c r="M591" i="9"/>
  <c r="O591" i="9" s="1"/>
  <c r="M590" i="9"/>
  <c r="O590" i="9" s="1"/>
  <c r="M589" i="9"/>
  <c r="O589" i="9" s="1"/>
  <c r="M588" i="9"/>
  <c r="O588" i="9" s="1"/>
  <c r="M587" i="9"/>
  <c r="O587" i="9" s="1"/>
  <c r="M586" i="9"/>
  <c r="O586" i="9" s="1"/>
  <c r="M585" i="9"/>
  <c r="O585" i="9" s="1"/>
  <c r="M584" i="9"/>
  <c r="O584" i="9" s="1"/>
  <c r="M583" i="9"/>
  <c r="O583" i="9" s="1"/>
  <c r="M582" i="9"/>
  <c r="O582" i="9" s="1"/>
  <c r="M581" i="9"/>
  <c r="O581" i="9" s="1"/>
  <c r="M580" i="9"/>
  <c r="O580" i="9" s="1"/>
  <c r="M579" i="9"/>
  <c r="O579" i="9" s="1"/>
  <c r="M578" i="9"/>
  <c r="O578" i="9" s="1"/>
  <c r="M577" i="9"/>
  <c r="O577" i="9" s="1"/>
  <c r="M576" i="9"/>
  <c r="O576" i="9" s="1"/>
  <c r="M575" i="9"/>
  <c r="O575" i="9" s="1"/>
  <c r="M574" i="9"/>
  <c r="O574" i="9" s="1"/>
  <c r="M573" i="9"/>
  <c r="O573" i="9" s="1"/>
  <c r="M572" i="9"/>
  <c r="O572" i="9" s="1"/>
  <c r="M571" i="9"/>
  <c r="O571" i="9" s="1"/>
  <c r="M570" i="9"/>
  <c r="O570" i="9" s="1"/>
  <c r="M569" i="9"/>
  <c r="O569" i="9" s="1"/>
  <c r="M568" i="9"/>
  <c r="O568" i="9" s="1"/>
  <c r="M567" i="9"/>
  <c r="O567" i="9" s="1"/>
  <c r="M566" i="9"/>
  <c r="O566" i="9" s="1"/>
  <c r="M565" i="9"/>
  <c r="O565" i="9" s="1"/>
  <c r="M564" i="9"/>
  <c r="O564" i="9" s="1"/>
  <c r="M563" i="9"/>
  <c r="O563" i="9" s="1"/>
  <c r="M562" i="9"/>
  <c r="O562" i="9" s="1"/>
  <c r="M561" i="9"/>
  <c r="O561" i="9" s="1"/>
  <c r="M560" i="9"/>
  <c r="O560" i="9" s="1"/>
  <c r="M559" i="9"/>
  <c r="O559" i="9" s="1"/>
  <c r="M558" i="9"/>
  <c r="O558" i="9" s="1"/>
  <c r="M557" i="9"/>
  <c r="O557" i="9" s="1"/>
  <c r="M556" i="9"/>
  <c r="O556" i="9" s="1"/>
  <c r="M555" i="9"/>
  <c r="O555" i="9" s="1"/>
  <c r="M554" i="9"/>
  <c r="O554" i="9" s="1"/>
  <c r="M553" i="9"/>
  <c r="O553" i="9" s="1"/>
  <c r="M552" i="9"/>
  <c r="O552" i="9" s="1"/>
  <c r="M551" i="9"/>
  <c r="O551" i="9" s="1"/>
  <c r="M550" i="9"/>
  <c r="O550" i="9" s="1"/>
  <c r="M549" i="9"/>
  <c r="O549" i="9" s="1"/>
  <c r="M548" i="9"/>
  <c r="O548" i="9" s="1"/>
  <c r="M547" i="9"/>
  <c r="O547" i="9" s="1"/>
  <c r="M546" i="9"/>
  <c r="O546" i="9" s="1"/>
  <c r="M545" i="9"/>
  <c r="O545" i="9" s="1"/>
  <c r="M544" i="9"/>
  <c r="O544" i="9" s="1"/>
  <c r="M543" i="9"/>
  <c r="O543" i="9" s="1"/>
  <c r="M542" i="9"/>
  <c r="O542" i="9" s="1"/>
  <c r="M541" i="9"/>
  <c r="O541" i="9" s="1"/>
  <c r="M540" i="9"/>
  <c r="O540" i="9" s="1"/>
  <c r="M539" i="9"/>
  <c r="O539" i="9" s="1"/>
  <c r="M538" i="9"/>
  <c r="O538" i="9" s="1"/>
  <c r="M537" i="9"/>
  <c r="O537" i="9" s="1"/>
  <c r="M536" i="9"/>
  <c r="O536" i="9" s="1"/>
  <c r="M535" i="9"/>
  <c r="O535" i="9" s="1"/>
  <c r="M534" i="9"/>
  <c r="O534" i="9" s="1"/>
  <c r="M533" i="9"/>
  <c r="O533" i="9" s="1"/>
  <c r="M532" i="9"/>
  <c r="O532" i="9" s="1"/>
  <c r="M531" i="9"/>
  <c r="O531" i="9" s="1"/>
  <c r="M530" i="9"/>
  <c r="O530" i="9" s="1"/>
  <c r="M529" i="9"/>
  <c r="O529" i="9" s="1"/>
  <c r="M528" i="9"/>
  <c r="O528" i="9" s="1"/>
  <c r="M527" i="9"/>
  <c r="O527" i="9" s="1"/>
  <c r="M526" i="9"/>
  <c r="O526" i="9" s="1"/>
  <c r="M525" i="9"/>
  <c r="O525" i="9" s="1"/>
  <c r="M524" i="9"/>
  <c r="O524" i="9" s="1"/>
  <c r="M523" i="9"/>
  <c r="O523" i="9" s="1"/>
  <c r="M522" i="9"/>
  <c r="O522" i="9" s="1"/>
  <c r="M521" i="9"/>
  <c r="O521" i="9" s="1"/>
  <c r="M520" i="9"/>
  <c r="O520" i="9" s="1"/>
  <c r="M519" i="9"/>
  <c r="O519" i="9" s="1"/>
  <c r="M518" i="9"/>
  <c r="O518" i="9" s="1"/>
  <c r="M517" i="9"/>
  <c r="O517" i="9" s="1"/>
  <c r="M516" i="9"/>
  <c r="O516" i="9" s="1"/>
  <c r="M515" i="9"/>
  <c r="O515" i="9" s="1"/>
  <c r="M514" i="9"/>
  <c r="O514" i="9" s="1"/>
  <c r="M513" i="9"/>
  <c r="O513" i="9" s="1"/>
  <c r="M512" i="9"/>
  <c r="O512" i="9" s="1"/>
  <c r="M511" i="9"/>
  <c r="O511" i="9" s="1"/>
  <c r="M510" i="9"/>
  <c r="O510" i="9" s="1"/>
  <c r="M509" i="9"/>
  <c r="O509" i="9" s="1"/>
  <c r="M508" i="9"/>
  <c r="O508" i="9" s="1"/>
  <c r="M507" i="9"/>
  <c r="O507" i="9" s="1"/>
  <c r="M506" i="9"/>
  <c r="O506" i="9" s="1"/>
  <c r="M505" i="9"/>
  <c r="O505" i="9" s="1"/>
  <c r="M504" i="9"/>
  <c r="O504" i="9" s="1"/>
  <c r="M503" i="9"/>
  <c r="O503" i="9" s="1"/>
  <c r="M502" i="9"/>
  <c r="O502" i="9" s="1"/>
  <c r="M501" i="9"/>
  <c r="O501" i="9" s="1"/>
  <c r="M500" i="9"/>
  <c r="O500" i="9" s="1"/>
  <c r="M499" i="9"/>
  <c r="O499" i="9" s="1"/>
  <c r="M498" i="9"/>
  <c r="O498" i="9" s="1"/>
  <c r="M497" i="9"/>
  <c r="O497" i="9" s="1"/>
  <c r="M496" i="9"/>
  <c r="O496" i="9" s="1"/>
  <c r="M495" i="9"/>
  <c r="O495" i="9" s="1"/>
  <c r="M494" i="9"/>
  <c r="O494" i="9" s="1"/>
  <c r="M493" i="9"/>
  <c r="O493" i="9" s="1"/>
  <c r="M492" i="9"/>
  <c r="O492" i="9" s="1"/>
  <c r="M491" i="9"/>
  <c r="O491" i="9" s="1"/>
  <c r="M490" i="9"/>
  <c r="O490" i="9" s="1"/>
  <c r="M489" i="9"/>
  <c r="O489" i="9" s="1"/>
  <c r="M488" i="9"/>
  <c r="O488" i="9" s="1"/>
  <c r="M487" i="9"/>
  <c r="O487" i="9" s="1"/>
  <c r="M486" i="9"/>
  <c r="O486" i="9" s="1"/>
  <c r="M485" i="9"/>
  <c r="O485" i="9" s="1"/>
  <c r="M484" i="9"/>
  <c r="O484" i="9" s="1"/>
  <c r="M483" i="9"/>
  <c r="O483" i="9" s="1"/>
  <c r="M482" i="9"/>
  <c r="O482" i="9" s="1"/>
  <c r="M481" i="9"/>
  <c r="O481" i="9" s="1"/>
  <c r="M480" i="9"/>
  <c r="O480" i="9" s="1"/>
  <c r="M479" i="9"/>
  <c r="O479" i="9" s="1"/>
  <c r="M478" i="9"/>
  <c r="O478" i="9" s="1"/>
  <c r="M477" i="9"/>
  <c r="O477" i="9" s="1"/>
  <c r="M476" i="9"/>
  <c r="O476" i="9" s="1"/>
  <c r="M475" i="9"/>
  <c r="O475" i="9" s="1"/>
  <c r="M474" i="9"/>
  <c r="O474" i="9" s="1"/>
  <c r="M473" i="9"/>
  <c r="O473" i="9" s="1"/>
  <c r="M472" i="9"/>
  <c r="O472" i="9" s="1"/>
  <c r="M471" i="9"/>
  <c r="O471" i="9" s="1"/>
  <c r="M470" i="9"/>
  <c r="O470" i="9" s="1"/>
  <c r="M469" i="9"/>
  <c r="O469" i="9" s="1"/>
  <c r="M468" i="9"/>
  <c r="O468" i="9" s="1"/>
  <c r="M467" i="9"/>
  <c r="O467" i="9" s="1"/>
  <c r="M466" i="9"/>
  <c r="O466" i="9" s="1"/>
  <c r="M465" i="9"/>
  <c r="O465" i="9" s="1"/>
  <c r="M464" i="9"/>
  <c r="O464" i="9" s="1"/>
  <c r="M463" i="9"/>
  <c r="O463" i="9" s="1"/>
  <c r="M462" i="9"/>
  <c r="O462" i="9" s="1"/>
  <c r="M461" i="9"/>
  <c r="O461" i="9" s="1"/>
  <c r="M460" i="9"/>
  <c r="O460" i="9" s="1"/>
  <c r="M459" i="9"/>
  <c r="O459" i="9" s="1"/>
  <c r="M458" i="9"/>
  <c r="O458" i="9" s="1"/>
  <c r="M457" i="9"/>
  <c r="O457" i="9" s="1"/>
  <c r="M456" i="9"/>
  <c r="O456" i="9" s="1"/>
  <c r="M455" i="9"/>
  <c r="O455" i="9" s="1"/>
  <c r="M454" i="9"/>
  <c r="O454" i="9" s="1"/>
  <c r="M453" i="9"/>
  <c r="O453" i="9" s="1"/>
  <c r="M452" i="9"/>
  <c r="O452" i="9" s="1"/>
  <c r="M451" i="9"/>
  <c r="O451" i="9" s="1"/>
  <c r="M450" i="9"/>
  <c r="O450" i="9" s="1"/>
  <c r="M449" i="9"/>
  <c r="O449" i="9" s="1"/>
  <c r="M448" i="9"/>
  <c r="O448" i="9" s="1"/>
  <c r="M447" i="9"/>
  <c r="O447" i="9" s="1"/>
  <c r="M446" i="9"/>
  <c r="O446" i="9" s="1"/>
  <c r="M445" i="9"/>
  <c r="O445" i="9" s="1"/>
  <c r="M444" i="9"/>
  <c r="O444" i="9" s="1"/>
  <c r="M443" i="9"/>
  <c r="O443" i="9" s="1"/>
  <c r="M442" i="9"/>
  <c r="O442" i="9" s="1"/>
  <c r="M441" i="9"/>
  <c r="O441" i="9" s="1"/>
  <c r="M440" i="9"/>
  <c r="O440" i="9" s="1"/>
  <c r="M439" i="9"/>
  <c r="O439" i="9" s="1"/>
  <c r="M438" i="9"/>
  <c r="O438" i="9" s="1"/>
  <c r="M437" i="9"/>
  <c r="O437" i="9" s="1"/>
  <c r="M436" i="9"/>
  <c r="O436" i="9" s="1"/>
  <c r="M435" i="9"/>
  <c r="O435" i="9" s="1"/>
  <c r="M434" i="9"/>
  <c r="O434" i="9" s="1"/>
  <c r="M433" i="9"/>
  <c r="O433" i="9" s="1"/>
  <c r="M432" i="9"/>
  <c r="O432" i="9" s="1"/>
  <c r="M431" i="9"/>
  <c r="O431" i="9" s="1"/>
  <c r="M430" i="9"/>
  <c r="O430" i="9" s="1"/>
  <c r="M429" i="9"/>
  <c r="O429" i="9" s="1"/>
  <c r="M428" i="9"/>
  <c r="O428" i="9" s="1"/>
  <c r="M427" i="9"/>
  <c r="O427" i="9" s="1"/>
  <c r="M426" i="9"/>
  <c r="O426" i="9" s="1"/>
  <c r="M425" i="9"/>
  <c r="O425" i="9" s="1"/>
  <c r="M424" i="9"/>
  <c r="O424" i="9" s="1"/>
  <c r="M423" i="9"/>
  <c r="O423" i="9" s="1"/>
  <c r="M422" i="9"/>
  <c r="O422" i="9" s="1"/>
  <c r="M421" i="9"/>
  <c r="O421" i="9" s="1"/>
  <c r="M420" i="9"/>
  <c r="O420" i="9" s="1"/>
  <c r="M419" i="9"/>
  <c r="O419" i="9" s="1"/>
  <c r="M418" i="9"/>
  <c r="O418" i="9" s="1"/>
  <c r="M417" i="9"/>
  <c r="O417" i="9" s="1"/>
  <c r="M416" i="9"/>
  <c r="O416" i="9" s="1"/>
  <c r="M415" i="9"/>
  <c r="O415" i="9" s="1"/>
  <c r="M414" i="9"/>
  <c r="O414" i="9" s="1"/>
  <c r="M413" i="9"/>
  <c r="O413" i="9" s="1"/>
  <c r="M412" i="9"/>
  <c r="O412" i="9" s="1"/>
  <c r="M411" i="9"/>
  <c r="O411" i="9" s="1"/>
  <c r="M410" i="9"/>
  <c r="O410" i="9" s="1"/>
  <c r="M409" i="9"/>
  <c r="O409" i="9" s="1"/>
  <c r="M408" i="9"/>
  <c r="O408" i="9" s="1"/>
  <c r="M407" i="9"/>
  <c r="O407" i="9" s="1"/>
  <c r="M406" i="9"/>
  <c r="O406" i="9" s="1"/>
  <c r="M405" i="9"/>
  <c r="O405" i="9" s="1"/>
  <c r="M404" i="9"/>
  <c r="O404" i="9" s="1"/>
  <c r="M403" i="9"/>
  <c r="O403" i="9" s="1"/>
  <c r="M402" i="9"/>
  <c r="O402" i="9" s="1"/>
  <c r="M401" i="9"/>
  <c r="O401" i="9" s="1"/>
  <c r="M400" i="9"/>
  <c r="O400" i="9" s="1"/>
  <c r="M399" i="9"/>
  <c r="O399" i="9" s="1"/>
  <c r="M398" i="9"/>
  <c r="O398" i="9" s="1"/>
  <c r="M397" i="9"/>
  <c r="O397" i="9" s="1"/>
  <c r="M396" i="9"/>
  <c r="O396" i="9" s="1"/>
  <c r="M395" i="9"/>
  <c r="O395" i="9" s="1"/>
  <c r="M394" i="9"/>
  <c r="O394" i="9" s="1"/>
  <c r="M393" i="9"/>
  <c r="O393" i="9" s="1"/>
  <c r="M392" i="9"/>
  <c r="O392" i="9" s="1"/>
  <c r="M391" i="9"/>
  <c r="O391" i="9" s="1"/>
  <c r="M390" i="9"/>
  <c r="O390" i="9" s="1"/>
  <c r="J389" i="3"/>
  <c r="L389" i="3" s="1"/>
  <c r="I718" i="3"/>
  <c r="J1332" i="3"/>
  <c r="I1385" i="3"/>
  <c r="M720" i="9"/>
  <c r="M896" i="9" s="1"/>
  <c r="M1332" i="9"/>
  <c r="M1385" i="9" s="1"/>
  <c r="L389" i="10"/>
  <c r="L389" i="7"/>
  <c r="J898" i="3"/>
  <c r="L898" i="3" s="1"/>
  <c r="I963" i="3"/>
  <c r="L898" i="10"/>
  <c r="L202" i="17"/>
  <c r="N202" i="17" s="1"/>
  <c r="I1492" i="19"/>
  <c r="J386" i="3"/>
  <c r="L386" i="3" s="1"/>
  <c r="J382" i="3"/>
  <c r="L382" i="3" s="1"/>
  <c r="J378" i="3"/>
  <c r="L378" i="3" s="1"/>
  <c r="J376" i="3"/>
  <c r="L376" i="3" s="1"/>
  <c r="J374" i="3"/>
  <c r="L374" i="3" s="1"/>
  <c r="J370" i="3"/>
  <c r="L370" i="3" s="1"/>
  <c r="J366" i="3"/>
  <c r="L366" i="3" s="1"/>
  <c r="J362" i="3"/>
  <c r="L362" i="3" s="1"/>
  <c r="J358" i="3"/>
  <c r="L358" i="3" s="1"/>
  <c r="J354" i="3"/>
  <c r="L354" i="3" s="1"/>
  <c r="J350" i="3"/>
  <c r="L350" i="3" s="1"/>
  <c r="J346" i="3"/>
  <c r="L346" i="3" s="1"/>
  <c r="J342" i="3"/>
  <c r="L342" i="3" s="1"/>
  <c r="J338" i="3"/>
  <c r="L338" i="3" s="1"/>
  <c r="J334" i="3"/>
  <c r="L334" i="3" s="1"/>
  <c r="J330" i="3"/>
  <c r="L330" i="3" s="1"/>
  <c r="J326" i="3"/>
  <c r="L326" i="3" s="1"/>
  <c r="J322" i="3"/>
  <c r="L322" i="3" s="1"/>
  <c r="J318" i="3"/>
  <c r="L318" i="3" s="1"/>
  <c r="J314" i="3"/>
  <c r="L314" i="3" s="1"/>
  <c r="J310" i="3"/>
  <c r="L310" i="3" s="1"/>
  <c r="J306" i="3"/>
  <c r="L306" i="3" s="1"/>
  <c r="J302" i="3"/>
  <c r="L302" i="3" s="1"/>
  <c r="J298" i="3"/>
  <c r="L298" i="3" s="1"/>
  <c r="J294" i="3"/>
  <c r="L294" i="3" s="1"/>
  <c r="J290" i="3"/>
  <c r="L290" i="3" s="1"/>
  <c r="J286" i="3"/>
  <c r="L286" i="3" s="1"/>
  <c r="J282" i="3"/>
  <c r="L282" i="3" s="1"/>
  <c r="J278" i="3"/>
  <c r="L278" i="3" s="1"/>
  <c r="J274" i="3"/>
  <c r="L274" i="3" s="1"/>
  <c r="J270" i="3"/>
  <c r="L270" i="3" s="1"/>
  <c r="J266" i="3"/>
  <c r="L266" i="3" s="1"/>
  <c r="J262" i="3"/>
  <c r="L262" i="3" s="1"/>
  <c r="J258" i="3"/>
  <c r="L258" i="3" s="1"/>
  <c r="J254" i="3"/>
  <c r="L254" i="3" s="1"/>
  <c r="J250" i="3"/>
  <c r="L250" i="3" s="1"/>
  <c r="J246" i="3"/>
  <c r="L246" i="3" s="1"/>
  <c r="J242" i="3"/>
  <c r="L242" i="3" s="1"/>
  <c r="J238" i="3"/>
  <c r="L238" i="3" s="1"/>
  <c r="J236" i="3"/>
  <c r="L236" i="3" s="1"/>
  <c r="J232" i="3"/>
  <c r="L232" i="3" s="1"/>
  <c r="J228" i="3"/>
  <c r="L228" i="3" s="1"/>
  <c r="J224" i="3"/>
  <c r="L224" i="3" s="1"/>
  <c r="J220" i="3"/>
  <c r="L220" i="3" s="1"/>
  <c r="J216" i="3"/>
  <c r="L216" i="3" s="1"/>
  <c r="J212" i="3"/>
  <c r="L212" i="3" s="1"/>
  <c r="J208" i="3"/>
  <c r="L208" i="3" s="1"/>
  <c r="J204" i="3"/>
  <c r="L204" i="3" s="1"/>
  <c r="J200" i="3"/>
  <c r="L200" i="3" s="1"/>
  <c r="J196" i="3"/>
  <c r="L196" i="3" s="1"/>
  <c r="J192" i="3"/>
  <c r="L192" i="3" s="1"/>
  <c r="J188" i="3"/>
  <c r="L188" i="3" s="1"/>
  <c r="J184" i="3"/>
  <c r="L184" i="3" s="1"/>
  <c r="J180" i="3"/>
  <c r="L180" i="3" s="1"/>
  <c r="J176" i="3"/>
  <c r="L176" i="3" s="1"/>
  <c r="J172" i="3"/>
  <c r="L172" i="3" s="1"/>
  <c r="J168" i="3"/>
  <c r="L168" i="3" s="1"/>
  <c r="J162" i="3"/>
  <c r="L162" i="3" s="1"/>
  <c r="J158" i="3"/>
  <c r="L158" i="3" s="1"/>
  <c r="J154" i="3"/>
  <c r="L154" i="3" s="1"/>
  <c r="J148" i="3"/>
  <c r="L148" i="3" s="1"/>
  <c r="J144" i="3"/>
  <c r="L144" i="3" s="1"/>
  <c r="J140" i="3"/>
  <c r="L140" i="3" s="1"/>
  <c r="J134" i="3"/>
  <c r="L134" i="3" s="1"/>
  <c r="J130" i="3"/>
  <c r="L130" i="3" s="1"/>
  <c r="J126" i="3"/>
  <c r="L126" i="3" s="1"/>
  <c r="J122" i="3"/>
  <c r="L122" i="3" s="1"/>
  <c r="J118" i="3"/>
  <c r="L118" i="3" s="1"/>
  <c r="J116" i="3"/>
  <c r="L116" i="3" s="1"/>
  <c r="J112" i="3"/>
  <c r="L112" i="3" s="1"/>
  <c r="J108" i="3"/>
  <c r="L108" i="3" s="1"/>
  <c r="J102" i="3"/>
  <c r="L102" i="3" s="1"/>
  <c r="J98" i="3"/>
  <c r="L98" i="3" s="1"/>
  <c r="J94" i="3"/>
  <c r="L94" i="3" s="1"/>
  <c r="J88" i="3"/>
  <c r="L88" i="3" s="1"/>
  <c r="J84" i="3"/>
  <c r="L84" i="3" s="1"/>
  <c r="J80" i="3"/>
  <c r="L80" i="3" s="1"/>
  <c r="J76" i="3"/>
  <c r="L76" i="3" s="1"/>
  <c r="J72" i="3"/>
  <c r="L72" i="3" s="1"/>
  <c r="J68" i="3"/>
  <c r="L68" i="3" s="1"/>
  <c r="J64" i="3"/>
  <c r="L64" i="3" s="1"/>
  <c r="J60" i="3"/>
  <c r="L60" i="3" s="1"/>
  <c r="J56" i="3"/>
  <c r="L56" i="3" s="1"/>
  <c r="J52" i="3"/>
  <c r="L52" i="3" s="1"/>
  <c r="J48" i="3"/>
  <c r="L48" i="3" s="1"/>
  <c r="J44" i="3"/>
  <c r="L44" i="3" s="1"/>
  <c r="J40" i="3"/>
  <c r="L40" i="3" s="1"/>
  <c r="J36" i="3"/>
  <c r="L36" i="3" s="1"/>
  <c r="J32" i="3"/>
  <c r="L32" i="3" s="1"/>
  <c r="J28" i="3"/>
  <c r="L28" i="3" s="1"/>
  <c r="J24" i="3"/>
  <c r="L24" i="3" s="1"/>
  <c r="J20" i="3"/>
  <c r="L20" i="3" s="1"/>
  <c r="J16" i="3"/>
  <c r="L16" i="3" s="1"/>
  <c r="J10" i="3"/>
  <c r="L10" i="3" s="1"/>
  <c r="L384" i="7"/>
  <c r="L380" i="7"/>
  <c r="L376" i="7"/>
  <c r="L372" i="7"/>
  <c r="L368" i="7"/>
  <c r="L362" i="7"/>
  <c r="L358" i="7"/>
  <c r="L354" i="7"/>
  <c r="L350" i="7"/>
  <c r="L346" i="7"/>
  <c r="L342" i="7"/>
  <c r="N338" i="7"/>
  <c r="L334" i="7"/>
  <c r="L330" i="7"/>
  <c r="L326" i="7"/>
  <c r="L322" i="7"/>
  <c r="L316" i="7"/>
  <c r="L312" i="7"/>
  <c r="L308" i="7"/>
  <c r="L304" i="7"/>
  <c r="L298" i="7"/>
  <c r="L294" i="7"/>
  <c r="L290" i="7"/>
  <c r="L286" i="7"/>
  <c r="L282" i="7"/>
  <c r="L278" i="7"/>
  <c r="L274" i="7"/>
  <c r="L270" i="7"/>
  <c r="L264" i="7"/>
  <c r="L260" i="7"/>
  <c r="L254" i="7"/>
  <c r="L250" i="7"/>
  <c r="L246" i="7"/>
  <c r="L242" i="7"/>
  <c r="L238" i="7"/>
  <c r="L232" i="7"/>
  <c r="L228" i="7"/>
  <c r="L224" i="7"/>
  <c r="L220" i="7"/>
  <c r="L216" i="7"/>
  <c r="L212" i="7"/>
  <c r="L208" i="7"/>
  <c r="L204" i="7"/>
  <c r="L200" i="7"/>
  <c r="L196" i="7"/>
  <c r="L192" i="7"/>
  <c r="L188" i="7"/>
  <c r="L184" i="7"/>
  <c r="L180" i="7"/>
  <c r="L176" i="7"/>
  <c r="L172" i="7"/>
  <c r="L168" i="7"/>
  <c r="L164" i="7"/>
  <c r="L160" i="7"/>
  <c r="L156" i="7"/>
  <c r="L152" i="7"/>
  <c r="L148" i="7"/>
  <c r="L144" i="7"/>
  <c r="L140" i="7"/>
  <c r="L136" i="7"/>
  <c r="L132" i="7"/>
  <c r="L128" i="7"/>
  <c r="L124" i="7"/>
  <c r="L120" i="7"/>
  <c r="L116" i="7"/>
  <c r="L112" i="7"/>
  <c r="L108" i="7"/>
  <c r="L104" i="7"/>
  <c r="L98" i="7"/>
  <c r="L94" i="7"/>
  <c r="L90" i="7"/>
  <c r="L86" i="7"/>
  <c r="L82" i="7"/>
  <c r="L78" i="7"/>
  <c r="L74" i="7"/>
  <c r="L70" i="7"/>
  <c r="L66" i="7"/>
  <c r="L62" i="7"/>
  <c r="L58" i="7"/>
  <c r="L54" i="7"/>
  <c r="L50" i="7"/>
  <c r="L46" i="7"/>
  <c r="L42" i="7"/>
  <c r="L38" i="7"/>
  <c r="L34" i="7"/>
  <c r="L30" i="7"/>
  <c r="L26" i="7"/>
  <c r="L22" i="7"/>
  <c r="L18" i="7"/>
  <c r="L14" i="7"/>
  <c r="L8" i="7"/>
  <c r="M386" i="9"/>
  <c r="O386" i="9" s="1"/>
  <c r="M385" i="9"/>
  <c r="O385" i="9" s="1"/>
  <c r="M384" i="9"/>
  <c r="O384" i="9" s="1"/>
  <c r="M383" i="9"/>
  <c r="O383" i="9" s="1"/>
  <c r="M382" i="9"/>
  <c r="O382" i="9" s="1"/>
  <c r="M381" i="9"/>
  <c r="O381" i="9" s="1"/>
  <c r="M380" i="9"/>
  <c r="O380" i="9" s="1"/>
  <c r="M379" i="9"/>
  <c r="O379" i="9" s="1"/>
  <c r="M378" i="9"/>
  <c r="O378" i="9" s="1"/>
  <c r="M377" i="9"/>
  <c r="O377" i="9" s="1"/>
  <c r="M376" i="9"/>
  <c r="O376" i="9" s="1"/>
  <c r="M375" i="9"/>
  <c r="O375" i="9" s="1"/>
  <c r="M374" i="9"/>
  <c r="O374" i="9" s="1"/>
  <c r="M373" i="9"/>
  <c r="O373" i="9" s="1"/>
  <c r="M371" i="9"/>
  <c r="O371" i="9" s="1"/>
  <c r="M370" i="9"/>
  <c r="O370" i="9" s="1"/>
  <c r="M369" i="9"/>
  <c r="O369" i="9" s="1"/>
  <c r="M368" i="9"/>
  <c r="O368" i="9" s="1"/>
  <c r="M367" i="9"/>
  <c r="O367" i="9" s="1"/>
  <c r="M366" i="9"/>
  <c r="O366" i="9" s="1"/>
  <c r="M365" i="9"/>
  <c r="O365" i="9" s="1"/>
  <c r="M364" i="9"/>
  <c r="O364" i="9" s="1"/>
  <c r="M363" i="9"/>
  <c r="O363" i="9" s="1"/>
  <c r="M362" i="9"/>
  <c r="O362" i="9" s="1"/>
  <c r="M361" i="9"/>
  <c r="O361" i="9" s="1"/>
  <c r="M360" i="9"/>
  <c r="O360" i="9" s="1"/>
  <c r="M359" i="9"/>
  <c r="O359" i="9" s="1"/>
  <c r="M358" i="9"/>
  <c r="O358" i="9" s="1"/>
  <c r="M357" i="9"/>
  <c r="O357" i="9" s="1"/>
  <c r="M356" i="9"/>
  <c r="O356" i="9" s="1"/>
  <c r="M355" i="9"/>
  <c r="O355" i="9" s="1"/>
  <c r="M354" i="9"/>
  <c r="O354" i="9" s="1"/>
  <c r="M353" i="9"/>
  <c r="O353" i="9" s="1"/>
  <c r="M352" i="9"/>
  <c r="O352" i="9" s="1"/>
  <c r="M351" i="9"/>
  <c r="O351" i="9" s="1"/>
  <c r="M350" i="9"/>
  <c r="O350" i="9" s="1"/>
  <c r="M349" i="9"/>
  <c r="O349" i="9" s="1"/>
  <c r="M348" i="9"/>
  <c r="O348" i="9" s="1"/>
  <c r="M347" i="9"/>
  <c r="O347" i="9" s="1"/>
  <c r="M346" i="9"/>
  <c r="O346" i="9" s="1"/>
  <c r="M345" i="9"/>
  <c r="O345" i="9" s="1"/>
  <c r="M344" i="9"/>
  <c r="O344" i="9" s="1"/>
  <c r="M343" i="9"/>
  <c r="O343" i="9" s="1"/>
  <c r="M342" i="9"/>
  <c r="O342" i="9" s="1"/>
  <c r="M341" i="9"/>
  <c r="O341" i="9" s="1"/>
  <c r="M340" i="9"/>
  <c r="O340" i="9" s="1"/>
  <c r="M339" i="9"/>
  <c r="O339" i="9" s="1"/>
  <c r="M338" i="9"/>
  <c r="O338" i="9" s="1"/>
  <c r="M337" i="9"/>
  <c r="O337" i="9" s="1"/>
  <c r="M336" i="9"/>
  <c r="O336" i="9" s="1"/>
  <c r="M335" i="9"/>
  <c r="O335" i="9" s="1"/>
  <c r="M334" i="9"/>
  <c r="O334" i="9" s="1"/>
  <c r="M333" i="9"/>
  <c r="O333" i="9" s="1"/>
  <c r="M332" i="9"/>
  <c r="O332" i="9" s="1"/>
  <c r="M331" i="9"/>
  <c r="O331" i="9" s="1"/>
  <c r="M330" i="9"/>
  <c r="O330" i="9" s="1"/>
  <c r="M329" i="9"/>
  <c r="O329" i="9" s="1"/>
  <c r="M328" i="9"/>
  <c r="O328" i="9" s="1"/>
  <c r="M327" i="9"/>
  <c r="O327" i="9" s="1"/>
  <c r="M326" i="9"/>
  <c r="O326" i="9" s="1"/>
  <c r="M325" i="9"/>
  <c r="O325" i="9" s="1"/>
  <c r="M324" i="9"/>
  <c r="O324" i="9" s="1"/>
  <c r="M323" i="9"/>
  <c r="O323" i="9" s="1"/>
  <c r="M322" i="9"/>
  <c r="O322" i="9" s="1"/>
  <c r="M321" i="9"/>
  <c r="O321" i="9" s="1"/>
  <c r="M320" i="9"/>
  <c r="O320" i="9" s="1"/>
  <c r="M319" i="9"/>
  <c r="O319" i="9" s="1"/>
  <c r="M318" i="9"/>
  <c r="O318" i="9" s="1"/>
  <c r="M317" i="9"/>
  <c r="O317" i="9" s="1"/>
  <c r="M316" i="9"/>
  <c r="O316" i="9" s="1"/>
  <c r="M315" i="9"/>
  <c r="O315" i="9" s="1"/>
  <c r="M314" i="9"/>
  <c r="O314" i="9" s="1"/>
  <c r="M313" i="9"/>
  <c r="O313" i="9" s="1"/>
  <c r="M312" i="9"/>
  <c r="O312" i="9" s="1"/>
  <c r="M311" i="9"/>
  <c r="O311" i="9" s="1"/>
  <c r="M310" i="9"/>
  <c r="O310" i="9" s="1"/>
  <c r="M309" i="9"/>
  <c r="O309" i="9" s="1"/>
  <c r="M308" i="9"/>
  <c r="O308" i="9" s="1"/>
  <c r="M307" i="9"/>
  <c r="O307" i="9" s="1"/>
  <c r="M306" i="9"/>
  <c r="O306" i="9" s="1"/>
  <c r="M305" i="9"/>
  <c r="O305" i="9" s="1"/>
  <c r="M304" i="9"/>
  <c r="O304" i="9" s="1"/>
  <c r="M303" i="9"/>
  <c r="O303" i="9" s="1"/>
  <c r="M302" i="9"/>
  <c r="O302" i="9" s="1"/>
  <c r="M301" i="9"/>
  <c r="O301" i="9" s="1"/>
  <c r="M300" i="9"/>
  <c r="O300" i="9" s="1"/>
  <c r="M299" i="9"/>
  <c r="O299" i="9" s="1"/>
  <c r="M298" i="9"/>
  <c r="O298" i="9" s="1"/>
  <c r="M297" i="9"/>
  <c r="O297" i="9" s="1"/>
  <c r="M296" i="9"/>
  <c r="O296" i="9" s="1"/>
  <c r="M295" i="9"/>
  <c r="O295" i="9" s="1"/>
  <c r="M294" i="9"/>
  <c r="O294" i="9" s="1"/>
  <c r="M293" i="9"/>
  <c r="O293" i="9" s="1"/>
  <c r="M292" i="9"/>
  <c r="O292" i="9" s="1"/>
  <c r="M291" i="9"/>
  <c r="O291" i="9" s="1"/>
  <c r="M290" i="9"/>
  <c r="O290" i="9" s="1"/>
  <c r="M289" i="9"/>
  <c r="O289" i="9" s="1"/>
  <c r="M288" i="9"/>
  <c r="O288" i="9" s="1"/>
  <c r="M287" i="9"/>
  <c r="O287" i="9" s="1"/>
  <c r="M286" i="9"/>
  <c r="O286" i="9" s="1"/>
  <c r="M285" i="9"/>
  <c r="O285" i="9" s="1"/>
  <c r="M284" i="9"/>
  <c r="O284" i="9" s="1"/>
  <c r="M283" i="9"/>
  <c r="O283" i="9" s="1"/>
  <c r="M282" i="9"/>
  <c r="O282" i="9" s="1"/>
  <c r="M281" i="9"/>
  <c r="O281" i="9" s="1"/>
  <c r="M280" i="9"/>
  <c r="O280" i="9" s="1"/>
  <c r="M279" i="9"/>
  <c r="O279" i="9" s="1"/>
  <c r="M278" i="9"/>
  <c r="O278" i="9" s="1"/>
  <c r="M277" i="9"/>
  <c r="O277" i="9" s="1"/>
  <c r="M276" i="9"/>
  <c r="O276" i="9" s="1"/>
  <c r="M275" i="9"/>
  <c r="O275" i="9" s="1"/>
  <c r="M274" i="9"/>
  <c r="O274" i="9" s="1"/>
  <c r="M273" i="9"/>
  <c r="O273" i="9" s="1"/>
  <c r="M272" i="9"/>
  <c r="O272" i="9" s="1"/>
  <c r="M271" i="9"/>
  <c r="O271" i="9" s="1"/>
  <c r="M270" i="9"/>
  <c r="O270" i="9" s="1"/>
  <c r="M269" i="9"/>
  <c r="O269" i="9" s="1"/>
  <c r="M268" i="9"/>
  <c r="O268" i="9" s="1"/>
  <c r="M267" i="9"/>
  <c r="O267" i="9" s="1"/>
  <c r="M266" i="9"/>
  <c r="O266" i="9" s="1"/>
  <c r="M265" i="9"/>
  <c r="O265" i="9" s="1"/>
  <c r="M264" i="9"/>
  <c r="O264" i="9" s="1"/>
  <c r="M263" i="9"/>
  <c r="O263" i="9" s="1"/>
  <c r="M262" i="9"/>
  <c r="O262" i="9" s="1"/>
  <c r="M261" i="9"/>
  <c r="O261" i="9" s="1"/>
  <c r="M260" i="9"/>
  <c r="O260" i="9" s="1"/>
  <c r="M259" i="9"/>
  <c r="O259" i="9" s="1"/>
  <c r="M258" i="9"/>
  <c r="O258" i="9" s="1"/>
  <c r="M257" i="9"/>
  <c r="O257" i="9" s="1"/>
  <c r="M256" i="9"/>
  <c r="O256" i="9" s="1"/>
  <c r="M255" i="9"/>
  <c r="O255" i="9" s="1"/>
  <c r="M254" i="9"/>
  <c r="O254" i="9" s="1"/>
  <c r="M253" i="9"/>
  <c r="O253" i="9" s="1"/>
  <c r="M252" i="9"/>
  <c r="O252" i="9" s="1"/>
  <c r="M251" i="9"/>
  <c r="O251" i="9" s="1"/>
  <c r="M250" i="9"/>
  <c r="O250" i="9" s="1"/>
  <c r="M249" i="9"/>
  <c r="O249" i="9" s="1"/>
  <c r="M248" i="9"/>
  <c r="O248" i="9" s="1"/>
  <c r="M246" i="9"/>
  <c r="O246" i="9" s="1"/>
  <c r="M245" i="9"/>
  <c r="O245" i="9" s="1"/>
  <c r="M244" i="9"/>
  <c r="O244" i="9" s="1"/>
  <c r="M243" i="9"/>
  <c r="O243" i="9" s="1"/>
  <c r="M242" i="9"/>
  <c r="O242" i="9" s="1"/>
  <c r="M241" i="9"/>
  <c r="O241" i="9" s="1"/>
  <c r="M240" i="9"/>
  <c r="O240" i="9" s="1"/>
  <c r="M239" i="9"/>
  <c r="O239" i="9" s="1"/>
  <c r="M238" i="9"/>
  <c r="O238" i="9" s="1"/>
  <c r="M237" i="9"/>
  <c r="O237" i="9" s="1"/>
  <c r="M236" i="9"/>
  <c r="O236" i="9" s="1"/>
  <c r="M235" i="9"/>
  <c r="O235" i="9" s="1"/>
  <c r="M234" i="9"/>
  <c r="O234" i="9" s="1"/>
  <c r="M233" i="9"/>
  <c r="O233" i="9" s="1"/>
  <c r="M232" i="9"/>
  <c r="O232" i="9" s="1"/>
  <c r="M231" i="9"/>
  <c r="O231" i="9" s="1"/>
  <c r="M230" i="9"/>
  <c r="O230" i="9" s="1"/>
  <c r="M229" i="9"/>
  <c r="O229" i="9" s="1"/>
  <c r="M228" i="9"/>
  <c r="O228" i="9" s="1"/>
  <c r="M227" i="9"/>
  <c r="O227" i="9" s="1"/>
  <c r="M226" i="9"/>
  <c r="O226" i="9" s="1"/>
  <c r="M225" i="9"/>
  <c r="O225" i="9" s="1"/>
  <c r="M224" i="9"/>
  <c r="O224" i="9" s="1"/>
  <c r="M223" i="9"/>
  <c r="O223" i="9" s="1"/>
  <c r="M222" i="9"/>
  <c r="O222" i="9" s="1"/>
  <c r="M221" i="9"/>
  <c r="O221" i="9" s="1"/>
  <c r="M220" i="9"/>
  <c r="O220" i="9" s="1"/>
  <c r="M219" i="9"/>
  <c r="O219" i="9" s="1"/>
  <c r="M218" i="9"/>
  <c r="O218" i="9" s="1"/>
  <c r="M217" i="9"/>
  <c r="O217" i="9" s="1"/>
  <c r="M216" i="9"/>
  <c r="O216" i="9" s="1"/>
  <c r="M215" i="9"/>
  <c r="O215" i="9" s="1"/>
  <c r="M214" i="9"/>
  <c r="O214" i="9" s="1"/>
  <c r="M213" i="9"/>
  <c r="O213" i="9" s="1"/>
  <c r="M212" i="9"/>
  <c r="O212" i="9" s="1"/>
  <c r="M211" i="9"/>
  <c r="O211" i="9" s="1"/>
  <c r="M210" i="9"/>
  <c r="O210" i="9" s="1"/>
  <c r="M209" i="9"/>
  <c r="O209" i="9" s="1"/>
  <c r="M208" i="9"/>
  <c r="O208" i="9" s="1"/>
  <c r="M207" i="9"/>
  <c r="O207" i="9" s="1"/>
  <c r="M206" i="9"/>
  <c r="O206" i="9" s="1"/>
  <c r="M205" i="9"/>
  <c r="O205" i="9" s="1"/>
  <c r="M204" i="9"/>
  <c r="O204" i="9" s="1"/>
  <c r="M203" i="9"/>
  <c r="O203" i="9" s="1"/>
  <c r="M202" i="9"/>
  <c r="O202" i="9" s="1"/>
  <c r="M201" i="9"/>
  <c r="O201" i="9" s="1"/>
  <c r="M200" i="9"/>
  <c r="O200" i="9" s="1"/>
  <c r="M199" i="9"/>
  <c r="O199" i="9" s="1"/>
  <c r="M198" i="9"/>
  <c r="O198" i="9" s="1"/>
  <c r="M197" i="9"/>
  <c r="O197" i="9" s="1"/>
  <c r="M196" i="9"/>
  <c r="O196" i="9" s="1"/>
  <c r="M195" i="9"/>
  <c r="O195" i="9" s="1"/>
  <c r="M194" i="9"/>
  <c r="O194" i="9" s="1"/>
  <c r="M193" i="9"/>
  <c r="O193" i="9" s="1"/>
  <c r="M192" i="9"/>
  <c r="O192" i="9" s="1"/>
  <c r="M191" i="9"/>
  <c r="O191" i="9" s="1"/>
  <c r="M190" i="9"/>
  <c r="O190" i="9" s="1"/>
  <c r="M189" i="9"/>
  <c r="O189" i="9" s="1"/>
  <c r="M188" i="9"/>
  <c r="O188" i="9" s="1"/>
  <c r="M187" i="9"/>
  <c r="O187" i="9" s="1"/>
  <c r="M186" i="9"/>
  <c r="O186" i="9" s="1"/>
  <c r="M185" i="9"/>
  <c r="O185" i="9" s="1"/>
  <c r="M184" i="9"/>
  <c r="O184" i="9" s="1"/>
  <c r="M183" i="9"/>
  <c r="O183" i="9" s="1"/>
  <c r="M182" i="9"/>
  <c r="O182" i="9" s="1"/>
  <c r="M181" i="9"/>
  <c r="O181" i="9" s="1"/>
  <c r="M180" i="9"/>
  <c r="O180" i="9" s="1"/>
  <c r="M179" i="9"/>
  <c r="O179" i="9" s="1"/>
  <c r="M178" i="9"/>
  <c r="O178" i="9" s="1"/>
  <c r="M177" i="9"/>
  <c r="O177" i="9" s="1"/>
  <c r="M176" i="9"/>
  <c r="O176" i="9" s="1"/>
  <c r="M175" i="9"/>
  <c r="O175" i="9" s="1"/>
  <c r="M174" i="9"/>
  <c r="O174" i="9" s="1"/>
  <c r="M173" i="9"/>
  <c r="O173" i="9" s="1"/>
  <c r="M172" i="9"/>
  <c r="O172" i="9" s="1"/>
  <c r="M171" i="9"/>
  <c r="O171" i="9" s="1"/>
  <c r="M170" i="9"/>
  <c r="O170" i="9" s="1"/>
  <c r="M169" i="9"/>
  <c r="O169" i="9" s="1"/>
  <c r="M168" i="9"/>
  <c r="O168" i="9" s="1"/>
  <c r="M167" i="9"/>
  <c r="O167" i="9" s="1"/>
  <c r="M166" i="9"/>
  <c r="O166" i="9" s="1"/>
  <c r="M165" i="9"/>
  <c r="O165" i="9" s="1"/>
  <c r="M164" i="9"/>
  <c r="O164" i="9" s="1"/>
  <c r="M163" i="9"/>
  <c r="O163" i="9" s="1"/>
  <c r="M162" i="9"/>
  <c r="O162" i="9" s="1"/>
  <c r="M161" i="9"/>
  <c r="O161" i="9" s="1"/>
  <c r="M160" i="9"/>
  <c r="O160" i="9" s="1"/>
  <c r="M159" i="9"/>
  <c r="O159" i="9" s="1"/>
  <c r="M158" i="9"/>
  <c r="O158" i="9" s="1"/>
  <c r="M157" i="9"/>
  <c r="O157" i="9" s="1"/>
  <c r="M156" i="9"/>
  <c r="O156" i="9" s="1"/>
  <c r="M155" i="9"/>
  <c r="O155" i="9" s="1"/>
  <c r="M154" i="9"/>
  <c r="O154" i="9" s="1"/>
  <c r="M153" i="9"/>
  <c r="O153" i="9" s="1"/>
  <c r="M152" i="9"/>
  <c r="O152" i="9" s="1"/>
  <c r="M151" i="9"/>
  <c r="O151" i="9" s="1"/>
  <c r="M150" i="9"/>
  <c r="O150" i="9" s="1"/>
  <c r="M149" i="9"/>
  <c r="O149" i="9" s="1"/>
  <c r="M148" i="9"/>
  <c r="O148" i="9" s="1"/>
  <c r="M147" i="9"/>
  <c r="O147" i="9" s="1"/>
  <c r="M146" i="9"/>
  <c r="O146" i="9" s="1"/>
  <c r="M145" i="9"/>
  <c r="O145" i="9" s="1"/>
  <c r="M144" i="9"/>
  <c r="O144" i="9" s="1"/>
  <c r="M143" i="9"/>
  <c r="O143" i="9" s="1"/>
  <c r="M142" i="9"/>
  <c r="O142" i="9" s="1"/>
  <c r="M141" i="9"/>
  <c r="O141" i="9" s="1"/>
  <c r="M140" i="9"/>
  <c r="O140" i="9" s="1"/>
  <c r="M139" i="9"/>
  <c r="O139" i="9" s="1"/>
  <c r="M138" i="9"/>
  <c r="O138" i="9" s="1"/>
  <c r="M137" i="9"/>
  <c r="O137" i="9" s="1"/>
  <c r="M136" i="9"/>
  <c r="O136" i="9" s="1"/>
  <c r="M135" i="9"/>
  <c r="O135" i="9" s="1"/>
  <c r="M134" i="9"/>
  <c r="O134" i="9" s="1"/>
  <c r="M133" i="9"/>
  <c r="O133" i="9" s="1"/>
  <c r="M132" i="9"/>
  <c r="O132" i="9" s="1"/>
  <c r="M131" i="9"/>
  <c r="O131" i="9" s="1"/>
  <c r="M130" i="9"/>
  <c r="O130" i="9" s="1"/>
  <c r="M129" i="9"/>
  <c r="O129" i="9" s="1"/>
  <c r="M128" i="9"/>
  <c r="O128" i="9" s="1"/>
  <c r="M127" i="9"/>
  <c r="O127" i="9" s="1"/>
  <c r="M126" i="9"/>
  <c r="O126" i="9" s="1"/>
  <c r="M125" i="9"/>
  <c r="O125" i="9" s="1"/>
  <c r="M124" i="9"/>
  <c r="O124" i="9" s="1"/>
  <c r="M123" i="9"/>
  <c r="O123" i="9" s="1"/>
  <c r="M122" i="9"/>
  <c r="O122" i="9" s="1"/>
  <c r="M121" i="9"/>
  <c r="O121" i="9" s="1"/>
  <c r="M120" i="9"/>
  <c r="O120" i="9" s="1"/>
  <c r="M119" i="9"/>
  <c r="O119" i="9" s="1"/>
  <c r="M118" i="9"/>
  <c r="O118" i="9" s="1"/>
  <c r="M117" i="9"/>
  <c r="O117" i="9" s="1"/>
  <c r="M116" i="9"/>
  <c r="O116" i="9" s="1"/>
  <c r="M115" i="9"/>
  <c r="O115" i="9" s="1"/>
  <c r="M114" i="9"/>
  <c r="O114" i="9" s="1"/>
  <c r="M113" i="9"/>
  <c r="O113" i="9" s="1"/>
  <c r="M112" i="9"/>
  <c r="O112" i="9" s="1"/>
  <c r="M111" i="9"/>
  <c r="O111" i="9" s="1"/>
  <c r="M110" i="9"/>
  <c r="O110" i="9" s="1"/>
  <c r="M109" i="9"/>
  <c r="O109" i="9" s="1"/>
  <c r="M108" i="9"/>
  <c r="O108" i="9" s="1"/>
  <c r="M107" i="9"/>
  <c r="O107" i="9" s="1"/>
  <c r="M106" i="9"/>
  <c r="O106" i="9" s="1"/>
  <c r="M105" i="9"/>
  <c r="O105" i="9" s="1"/>
  <c r="M104" i="9"/>
  <c r="O104" i="9" s="1"/>
  <c r="M103" i="9"/>
  <c r="O103" i="9" s="1"/>
  <c r="M102" i="9"/>
  <c r="O102" i="9" s="1"/>
  <c r="M101" i="9"/>
  <c r="O101" i="9" s="1"/>
  <c r="M100" i="9"/>
  <c r="O100" i="9" s="1"/>
  <c r="M99" i="9"/>
  <c r="O99" i="9" s="1"/>
  <c r="M98" i="9"/>
  <c r="O98" i="9" s="1"/>
  <c r="M97" i="9"/>
  <c r="O97" i="9" s="1"/>
  <c r="M96" i="9"/>
  <c r="O96" i="9" s="1"/>
  <c r="M95" i="9"/>
  <c r="O95" i="9" s="1"/>
  <c r="M94" i="9"/>
  <c r="O94" i="9" s="1"/>
  <c r="M93" i="9"/>
  <c r="O93" i="9" s="1"/>
  <c r="M92" i="9"/>
  <c r="O92" i="9" s="1"/>
  <c r="M91" i="9"/>
  <c r="O91" i="9" s="1"/>
  <c r="M90" i="9"/>
  <c r="O90" i="9" s="1"/>
  <c r="M89" i="9"/>
  <c r="O89" i="9" s="1"/>
  <c r="M88" i="9"/>
  <c r="O88" i="9" s="1"/>
  <c r="M87" i="9"/>
  <c r="O87" i="9" s="1"/>
  <c r="M86" i="9"/>
  <c r="O86" i="9" s="1"/>
  <c r="M85" i="9"/>
  <c r="O85" i="9" s="1"/>
  <c r="M84" i="9"/>
  <c r="O84" i="9" s="1"/>
  <c r="M83" i="9"/>
  <c r="O83" i="9" s="1"/>
  <c r="M82" i="9"/>
  <c r="O82" i="9" s="1"/>
  <c r="M81" i="9"/>
  <c r="O81" i="9" s="1"/>
  <c r="M80" i="9"/>
  <c r="O80" i="9" s="1"/>
  <c r="M79" i="9"/>
  <c r="O79" i="9" s="1"/>
  <c r="M78" i="9"/>
  <c r="O78" i="9" s="1"/>
  <c r="M77" i="9"/>
  <c r="O77" i="9" s="1"/>
  <c r="M76" i="9"/>
  <c r="O76" i="9" s="1"/>
  <c r="M75" i="9"/>
  <c r="O75" i="9" s="1"/>
  <c r="M74" i="9"/>
  <c r="O74" i="9" s="1"/>
  <c r="M73" i="9"/>
  <c r="O73" i="9" s="1"/>
  <c r="M72" i="9"/>
  <c r="O72" i="9" s="1"/>
  <c r="M71" i="9"/>
  <c r="O71" i="9" s="1"/>
  <c r="M70" i="9"/>
  <c r="O70" i="9" s="1"/>
  <c r="M69" i="9"/>
  <c r="O69" i="9" s="1"/>
  <c r="M68" i="9"/>
  <c r="O68" i="9" s="1"/>
  <c r="M67" i="9"/>
  <c r="O67" i="9" s="1"/>
  <c r="M66" i="9"/>
  <c r="O66" i="9" s="1"/>
  <c r="M65" i="9"/>
  <c r="O65" i="9" s="1"/>
  <c r="M64" i="9"/>
  <c r="O64" i="9" s="1"/>
  <c r="M63" i="9"/>
  <c r="O63" i="9" s="1"/>
  <c r="M62" i="9"/>
  <c r="O62" i="9" s="1"/>
  <c r="M61" i="9"/>
  <c r="O61" i="9" s="1"/>
  <c r="M60" i="9"/>
  <c r="O60" i="9" s="1"/>
  <c r="M59" i="9"/>
  <c r="O59" i="9" s="1"/>
  <c r="M58" i="9"/>
  <c r="O58" i="9" s="1"/>
  <c r="M57" i="9"/>
  <c r="O57" i="9" s="1"/>
  <c r="M56" i="9"/>
  <c r="O56" i="9" s="1"/>
  <c r="M55" i="9"/>
  <c r="O55" i="9" s="1"/>
  <c r="M54" i="9"/>
  <c r="O54" i="9" s="1"/>
  <c r="M53" i="9"/>
  <c r="O53" i="9" s="1"/>
  <c r="M52" i="9"/>
  <c r="O52" i="9" s="1"/>
  <c r="M51" i="9"/>
  <c r="O51" i="9" s="1"/>
  <c r="M50" i="9"/>
  <c r="O50" i="9" s="1"/>
  <c r="M49" i="9"/>
  <c r="O49" i="9" s="1"/>
  <c r="M48" i="9"/>
  <c r="O48" i="9" s="1"/>
  <c r="M47" i="9"/>
  <c r="O47" i="9" s="1"/>
  <c r="M46" i="9"/>
  <c r="O46" i="9" s="1"/>
  <c r="M45" i="9"/>
  <c r="O45" i="9" s="1"/>
  <c r="M44" i="9"/>
  <c r="O44" i="9" s="1"/>
  <c r="M43" i="9"/>
  <c r="O43" i="9" s="1"/>
  <c r="M42" i="9"/>
  <c r="O42" i="9" s="1"/>
  <c r="M41" i="9"/>
  <c r="O41" i="9" s="1"/>
  <c r="M40" i="9"/>
  <c r="O40" i="9" s="1"/>
  <c r="M39" i="9"/>
  <c r="O39" i="9" s="1"/>
  <c r="M38" i="9"/>
  <c r="O38" i="9" s="1"/>
  <c r="M37" i="9"/>
  <c r="O37" i="9" s="1"/>
  <c r="M36" i="9"/>
  <c r="O36" i="9" s="1"/>
  <c r="M35" i="9"/>
  <c r="O35" i="9" s="1"/>
  <c r="M34" i="9"/>
  <c r="O34" i="9" s="1"/>
  <c r="M33" i="9"/>
  <c r="O33" i="9" s="1"/>
  <c r="M32" i="9"/>
  <c r="O32" i="9" s="1"/>
  <c r="M31" i="9"/>
  <c r="O31" i="9" s="1"/>
  <c r="M30" i="9"/>
  <c r="O30" i="9" s="1"/>
  <c r="M29" i="9"/>
  <c r="O29" i="9" s="1"/>
  <c r="M28" i="9"/>
  <c r="O28" i="9" s="1"/>
  <c r="M27" i="9"/>
  <c r="O27" i="9" s="1"/>
  <c r="M26" i="9"/>
  <c r="O26" i="9" s="1"/>
  <c r="M25" i="9"/>
  <c r="O25" i="9" s="1"/>
  <c r="M24" i="9"/>
  <c r="O24" i="9" s="1"/>
  <c r="M23" i="9"/>
  <c r="O23" i="9" s="1"/>
  <c r="M22" i="9"/>
  <c r="O22" i="9" s="1"/>
  <c r="M21" i="9"/>
  <c r="O21" i="9" s="1"/>
  <c r="M20" i="9"/>
  <c r="O20" i="9" s="1"/>
  <c r="M19" i="9"/>
  <c r="O19" i="9" s="1"/>
  <c r="M18" i="9"/>
  <c r="O18" i="9" s="1"/>
  <c r="M17" i="9"/>
  <c r="O17" i="9" s="1"/>
  <c r="M16" i="9"/>
  <c r="O16" i="9" s="1"/>
  <c r="M15" i="9"/>
  <c r="O15" i="9" s="1"/>
  <c r="M14" i="9"/>
  <c r="O14" i="9" s="1"/>
  <c r="M13" i="9"/>
  <c r="O13" i="9" s="1"/>
  <c r="M12" i="9"/>
  <c r="O12" i="9" s="1"/>
  <c r="M11" i="9"/>
  <c r="O11" i="9" s="1"/>
  <c r="M10" i="9"/>
  <c r="O10" i="9" s="1"/>
  <c r="M9" i="9"/>
  <c r="O9" i="9" s="1"/>
  <c r="M8" i="9"/>
  <c r="O8" i="9" s="1"/>
  <c r="M7" i="9"/>
  <c r="O7" i="9" s="1"/>
  <c r="L228" i="10"/>
  <c r="N228" i="10" s="1"/>
  <c r="L226" i="10"/>
  <c r="N226" i="10" s="1"/>
  <c r="L224" i="10"/>
  <c r="N224" i="10" s="1"/>
  <c r="L222" i="10"/>
  <c r="N222" i="10" s="1"/>
  <c r="L220" i="10"/>
  <c r="N220" i="10" s="1"/>
  <c r="L218" i="10"/>
  <c r="N218" i="10" s="1"/>
  <c r="L216" i="10"/>
  <c r="N216" i="10" s="1"/>
  <c r="L214" i="10"/>
  <c r="N214" i="10" s="1"/>
  <c r="L212" i="10"/>
  <c r="N212" i="10" s="1"/>
  <c r="L210" i="10"/>
  <c r="N210" i="10" s="1"/>
  <c r="L208" i="10"/>
  <c r="N208" i="10" s="1"/>
  <c r="L206" i="10"/>
  <c r="N206" i="10" s="1"/>
  <c r="L204" i="10"/>
  <c r="N204" i="10" s="1"/>
  <c r="L202" i="10"/>
  <c r="N202" i="10" s="1"/>
  <c r="L200" i="10"/>
  <c r="N200" i="10" s="1"/>
  <c r="L198" i="10"/>
  <c r="N198" i="10" s="1"/>
  <c r="L196" i="10"/>
  <c r="N196" i="10" s="1"/>
  <c r="L194" i="10"/>
  <c r="N194" i="10" s="1"/>
  <c r="L192" i="10"/>
  <c r="N192" i="10" s="1"/>
  <c r="L190" i="10"/>
  <c r="N190" i="10" s="1"/>
  <c r="L188" i="10"/>
  <c r="N188" i="10" s="1"/>
  <c r="L186" i="10"/>
  <c r="N186" i="10" s="1"/>
  <c r="L184" i="10"/>
  <c r="N184" i="10" s="1"/>
  <c r="L182" i="10"/>
  <c r="N182" i="10" s="1"/>
  <c r="L180" i="10"/>
  <c r="N180" i="10" s="1"/>
  <c r="L178" i="10"/>
  <c r="N178" i="10" s="1"/>
  <c r="L176" i="10"/>
  <c r="N176" i="10" s="1"/>
  <c r="L174" i="10"/>
  <c r="N174" i="10" s="1"/>
  <c r="L172" i="10"/>
  <c r="N172" i="10" s="1"/>
  <c r="L170" i="10"/>
  <c r="N170" i="10" s="1"/>
  <c r="L168" i="10"/>
  <c r="N168" i="10" s="1"/>
  <c r="L166" i="10"/>
  <c r="N166" i="10" s="1"/>
  <c r="L164" i="10"/>
  <c r="N164" i="10" s="1"/>
  <c r="L162" i="10"/>
  <c r="N162" i="10" s="1"/>
  <c r="L160" i="10"/>
  <c r="N160" i="10" s="1"/>
  <c r="L158" i="10"/>
  <c r="N158" i="10" s="1"/>
  <c r="L156" i="10"/>
  <c r="N156" i="10" s="1"/>
  <c r="L154" i="10"/>
  <c r="N154" i="10" s="1"/>
  <c r="L152" i="10"/>
  <c r="N152" i="10" s="1"/>
  <c r="L150" i="10"/>
  <c r="N150" i="10" s="1"/>
  <c r="L148" i="10"/>
  <c r="N148" i="10" s="1"/>
  <c r="L146" i="10"/>
  <c r="N146" i="10" s="1"/>
  <c r="L144" i="10"/>
  <c r="N144" i="10" s="1"/>
  <c r="L142" i="10"/>
  <c r="N142" i="10" s="1"/>
  <c r="L140" i="10"/>
  <c r="N140" i="10" s="1"/>
  <c r="L138" i="10"/>
  <c r="N138" i="10" s="1"/>
  <c r="L136" i="10"/>
  <c r="N136" i="10" s="1"/>
  <c r="L134" i="10"/>
  <c r="N134" i="10" s="1"/>
  <c r="L132" i="10"/>
  <c r="N132" i="10" s="1"/>
  <c r="L130" i="10"/>
  <c r="N130" i="10" s="1"/>
  <c r="L128" i="10"/>
  <c r="N128" i="10" s="1"/>
  <c r="L126" i="10"/>
  <c r="N126" i="10" s="1"/>
  <c r="L124" i="10"/>
  <c r="N124" i="10" s="1"/>
  <c r="L122" i="10"/>
  <c r="N122" i="10" s="1"/>
  <c r="L120" i="10"/>
  <c r="N120" i="10" s="1"/>
  <c r="L118" i="10"/>
  <c r="N118" i="10" s="1"/>
  <c r="L116" i="10"/>
  <c r="N116" i="10" s="1"/>
  <c r="L114" i="10"/>
  <c r="N114" i="10" s="1"/>
  <c r="L112" i="10"/>
  <c r="N112" i="10" s="1"/>
  <c r="L110" i="10"/>
  <c r="N110" i="10" s="1"/>
  <c r="L108" i="10"/>
  <c r="N108" i="10" s="1"/>
  <c r="L106" i="10"/>
  <c r="N106" i="10" s="1"/>
  <c r="L104" i="10"/>
  <c r="N104" i="10" s="1"/>
  <c r="L102" i="10"/>
  <c r="N102" i="10" s="1"/>
  <c r="L100" i="10"/>
  <c r="N100" i="10" s="1"/>
  <c r="L98" i="10"/>
  <c r="N98" i="10" s="1"/>
  <c r="L96" i="10"/>
  <c r="N96" i="10" s="1"/>
  <c r="L94" i="10"/>
  <c r="N94" i="10" s="1"/>
  <c r="L92" i="10"/>
  <c r="N92" i="10" s="1"/>
  <c r="L90" i="10"/>
  <c r="N90" i="10" s="1"/>
  <c r="L88" i="10"/>
  <c r="N88" i="10" s="1"/>
  <c r="L86" i="10"/>
  <c r="N86" i="10" s="1"/>
  <c r="L84" i="10"/>
  <c r="N84" i="10" s="1"/>
  <c r="L82" i="10"/>
  <c r="N82" i="10" s="1"/>
  <c r="L80" i="10"/>
  <c r="N80" i="10" s="1"/>
  <c r="L78" i="10"/>
  <c r="N78" i="10" s="1"/>
  <c r="L76" i="10"/>
  <c r="N76" i="10" s="1"/>
  <c r="L74" i="10"/>
  <c r="N74" i="10" s="1"/>
  <c r="L72" i="10"/>
  <c r="N72" i="10" s="1"/>
  <c r="L70" i="10"/>
  <c r="N70" i="10" s="1"/>
  <c r="L68" i="10"/>
  <c r="N68" i="10" s="1"/>
  <c r="L66" i="10"/>
  <c r="N66" i="10" s="1"/>
  <c r="L64" i="10"/>
  <c r="N64" i="10" s="1"/>
  <c r="L62" i="10"/>
  <c r="N62" i="10" s="1"/>
  <c r="L60" i="10"/>
  <c r="N60" i="10" s="1"/>
  <c r="L58" i="10"/>
  <c r="N58" i="10" s="1"/>
  <c r="L56" i="10"/>
  <c r="N56" i="10" s="1"/>
  <c r="L54" i="10"/>
  <c r="N54" i="10" s="1"/>
  <c r="L52" i="10"/>
  <c r="N52" i="10" s="1"/>
  <c r="L50" i="10"/>
  <c r="N50" i="10" s="1"/>
  <c r="L48" i="10"/>
  <c r="N48" i="10" s="1"/>
  <c r="L46" i="10"/>
  <c r="N46" i="10" s="1"/>
  <c r="L44" i="10"/>
  <c r="N44" i="10" s="1"/>
  <c r="L42" i="10"/>
  <c r="N42" i="10" s="1"/>
  <c r="L40" i="10"/>
  <c r="N40" i="10" s="1"/>
  <c r="L38" i="10"/>
  <c r="N38" i="10" s="1"/>
  <c r="L36" i="10"/>
  <c r="N36" i="10" s="1"/>
  <c r="L34" i="10"/>
  <c r="N34" i="10" s="1"/>
  <c r="L32" i="10"/>
  <c r="N32" i="10" s="1"/>
  <c r="L30" i="10"/>
  <c r="N30" i="10" s="1"/>
  <c r="L28" i="10"/>
  <c r="N28" i="10" s="1"/>
  <c r="L26" i="10"/>
  <c r="N26" i="10" s="1"/>
  <c r="L24" i="10"/>
  <c r="N24" i="10" s="1"/>
  <c r="L22" i="10"/>
  <c r="N22" i="10" s="1"/>
  <c r="L20" i="10"/>
  <c r="N20" i="10" s="1"/>
  <c r="L18" i="10"/>
  <c r="N18" i="10" s="1"/>
  <c r="L16" i="10"/>
  <c r="N16" i="10" s="1"/>
  <c r="L14" i="10"/>
  <c r="N14" i="10" s="1"/>
  <c r="L12" i="10"/>
  <c r="N12" i="10" s="1"/>
  <c r="L10" i="10"/>
  <c r="N10" i="10" s="1"/>
  <c r="L8" i="10"/>
  <c r="N8" i="10" s="1"/>
  <c r="L228" i="16"/>
  <c r="N228" i="16" s="1"/>
  <c r="L226" i="16"/>
  <c r="N226" i="16" s="1"/>
  <c r="L224" i="16"/>
  <c r="N224" i="16" s="1"/>
  <c r="L222" i="16"/>
  <c r="N222" i="16" s="1"/>
  <c r="L220" i="16"/>
  <c r="N220" i="16" s="1"/>
  <c r="L218" i="16"/>
  <c r="N218" i="16" s="1"/>
  <c r="L216" i="16"/>
  <c r="N216" i="16" s="1"/>
  <c r="L214" i="16"/>
  <c r="N214" i="16" s="1"/>
  <c r="L212" i="16"/>
  <c r="N212" i="16" s="1"/>
  <c r="L210" i="16"/>
  <c r="N210" i="16" s="1"/>
  <c r="L208" i="16"/>
  <c r="N208" i="16" s="1"/>
  <c r="L206" i="16"/>
  <c r="N206" i="16" s="1"/>
  <c r="L204" i="16"/>
  <c r="N204" i="16" s="1"/>
  <c r="L202" i="16"/>
  <c r="N202" i="16" s="1"/>
  <c r="L200" i="16"/>
  <c r="N200" i="16" s="1"/>
  <c r="L198" i="16"/>
  <c r="N198" i="16" s="1"/>
  <c r="L196" i="16"/>
  <c r="N196" i="16" s="1"/>
  <c r="L194" i="16"/>
  <c r="N194" i="16" s="1"/>
  <c r="L192" i="16"/>
  <c r="N192" i="16" s="1"/>
  <c r="L190" i="16"/>
  <c r="N190" i="16" s="1"/>
  <c r="L188" i="16"/>
  <c r="N188" i="16" s="1"/>
  <c r="L186" i="16"/>
  <c r="N186" i="16" s="1"/>
  <c r="L184" i="16"/>
  <c r="N184" i="16" s="1"/>
  <c r="L182" i="16"/>
  <c r="N182" i="16" s="1"/>
  <c r="L180" i="16"/>
  <c r="N180" i="16" s="1"/>
  <c r="L178" i="16"/>
  <c r="N178" i="16" s="1"/>
  <c r="L176" i="16"/>
  <c r="N176" i="16" s="1"/>
  <c r="L174" i="16"/>
  <c r="N174" i="16" s="1"/>
  <c r="L172" i="16"/>
  <c r="N172" i="16" s="1"/>
  <c r="L170" i="16"/>
  <c r="N170" i="16" s="1"/>
  <c r="L168" i="16"/>
  <c r="N168" i="16" s="1"/>
  <c r="L166" i="16"/>
  <c r="N166" i="16" s="1"/>
  <c r="L164" i="16"/>
  <c r="N164" i="16" s="1"/>
  <c r="L162" i="16"/>
  <c r="N162" i="16" s="1"/>
  <c r="L160" i="16"/>
  <c r="N160" i="16" s="1"/>
  <c r="L158" i="16"/>
  <c r="N158" i="16" s="1"/>
  <c r="L156" i="16"/>
  <c r="N156" i="16" s="1"/>
  <c r="L154" i="16"/>
  <c r="N154" i="16" s="1"/>
  <c r="L152" i="16"/>
  <c r="N152" i="16" s="1"/>
  <c r="L150" i="16"/>
  <c r="N150" i="16" s="1"/>
  <c r="L148" i="16"/>
  <c r="N148" i="16" s="1"/>
  <c r="L146" i="16"/>
  <c r="N146" i="16" s="1"/>
  <c r="L144" i="16"/>
  <c r="N144" i="16" s="1"/>
  <c r="L142" i="16"/>
  <c r="N142" i="16" s="1"/>
  <c r="L140" i="16"/>
  <c r="N140" i="16" s="1"/>
  <c r="L138" i="16"/>
  <c r="N138" i="16" s="1"/>
  <c r="L136" i="16"/>
  <c r="N136" i="16" s="1"/>
  <c r="L134" i="16"/>
  <c r="N134" i="16" s="1"/>
  <c r="L132" i="16"/>
  <c r="N132" i="16" s="1"/>
  <c r="L130" i="16"/>
  <c r="N130" i="16" s="1"/>
  <c r="L128" i="16"/>
  <c r="N128" i="16" s="1"/>
  <c r="L126" i="16"/>
  <c r="N126" i="16" s="1"/>
  <c r="L124" i="16"/>
  <c r="N124" i="16" s="1"/>
  <c r="L122" i="16"/>
  <c r="N122" i="16" s="1"/>
  <c r="L120" i="16"/>
  <c r="N120" i="16" s="1"/>
  <c r="L118" i="16"/>
  <c r="N118" i="16" s="1"/>
  <c r="L116" i="16"/>
  <c r="N116" i="16" s="1"/>
  <c r="L114" i="16"/>
  <c r="N114" i="16" s="1"/>
  <c r="L112" i="16"/>
  <c r="N112" i="16" s="1"/>
  <c r="L110" i="16"/>
  <c r="N110" i="16" s="1"/>
  <c r="L108" i="16"/>
  <c r="N108" i="16" s="1"/>
  <c r="L106" i="16"/>
  <c r="N106" i="16" s="1"/>
  <c r="L104" i="16"/>
  <c r="N104" i="16" s="1"/>
  <c r="L102" i="16"/>
  <c r="N102" i="16" s="1"/>
  <c r="L100" i="16"/>
  <c r="N100" i="16" s="1"/>
  <c r="L98" i="16"/>
  <c r="N98" i="16" s="1"/>
  <c r="L96" i="16"/>
  <c r="N96" i="16" s="1"/>
  <c r="L94" i="16"/>
  <c r="N94" i="16" s="1"/>
  <c r="L92" i="16"/>
  <c r="N92" i="16" s="1"/>
  <c r="L90" i="16"/>
  <c r="N90" i="16" s="1"/>
  <c r="L88" i="16"/>
  <c r="N88" i="16" s="1"/>
  <c r="L86" i="16"/>
  <c r="N86" i="16" s="1"/>
  <c r="L84" i="16"/>
  <c r="N84" i="16" s="1"/>
  <c r="L82" i="16"/>
  <c r="N82" i="16" s="1"/>
  <c r="L80" i="16"/>
  <c r="N80" i="16" s="1"/>
  <c r="L78" i="16"/>
  <c r="N78" i="16" s="1"/>
  <c r="L76" i="16"/>
  <c r="N76" i="16" s="1"/>
  <c r="L74" i="16"/>
  <c r="N74" i="16" s="1"/>
  <c r="L72" i="16"/>
  <c r="N72" i="16" s="1"/>
  <c r="L70" i="16"/>
  <c r="N70" i="16" s="1"/>
  <c r="L68" i="16"/>
  <c r="N68" i="16" s="1"/>
  <c r="L66" i="16"/>
  <c r="N66" i="16" s="1"/>
  <c r="L64" i="16"/>
  <c r="N64" i="16" s="1"/>
  <c r="L62" i="16"/>
  <c r="N62" i="16" s="1"/>
  <c r="L60" i="16"/>
  <c r="N60" i="16" s="1"/>
  <c r="L58" i="16"/>
  <c r="N58" i="16" s="1"/>
  <c r="L56" i="16"/>
  <c r="N56" i="16" s="1"/>
  <c r="L54" i="16"/>
  <c r="N54" i="16" s="1"/>
  <c r="L52" i="16"/>
  <c r="N52" i="16" s="1"/>
  <c r="L50" i="16"/>
  <c r="N50" i="16" s="1"/>
  <c r="L48" i="16"/>
  <c r="N48" i="16" s="1"/>
  <c r="L46" i="16"/>
  <c r="N46" i="16" s="1"/>
  <c r="L44" i="16"/>
  <c r="N44" i="16" s="1"/>
  <c r="L42" i="16"/>
  <c r="N42" i="16" s="1"/>
  <c r="L40" i="16"/>
  <c r="N40" i="16" s="1"/>
  <c r="L38" i="16"/>
  <c r="N38" i="16" s="1"/>
  <c r="L36" i="16"/>
  <c r="N36" i="16" s="1"/>
  <c r="L34" i="16"/>
  <c r="N34" i="16" s="1"/>
  <c r="L32" i="16"/>
  <c r="N32" i="16" s="1"/>
  <c r="L30" i="16"/>
  <c r="N30" i="16" s="1"/>
  <c r="L28" i="16"/>
  <c r="N28" i="16" s="1"/>
  <c r="L26" i="16"/>
  <c r="N26" i="16" s="1"/>
  <c r="L24" i="16"/>
  <c r="N24" i="16" s="1"/>
  <c r="L22" i="16"/>
  <c r="N22" i="16" s="1"/>
  <c r="L20" i="16"/>
  <c r="N20" i="16" s="1"/>
  <c r="L18" i="16"/>
  <c r="N18" i="16" s="1"/>
  <c r="L16" i="16"/>
  <c r="N16" i="16" s="1"/>
  <c r="L14" i="16"/>
  <c r="N14" i="16" s="1"/>
  <c r="L12" i="16"/>
  <c r="N12" i="16" s="1"/>
  <c r="L10" i="16"/>
  <c r="N10" i="16" s="1"/>
  <c r="L8" i="16"/>
  <c r="N8" i="16" s="1"/>
  <c r="L21" i="11"/>
  <c r="N21" i="11" s="1"/>
  <c r="J384" i="3"/>
  <c r="L384" i="3" s="1"/>
  <c r="J380" i="3"/>
  <c r="L380" i="3" s="1"/>
  <c r="J368" i="3"/>
  <c r="L368" i="3" s="1"/>
  <c r="J364" i="3"/>
  <c r="L364" i="3" s="1"/>
  <c r="J360" i="3"/>
  <c r="L360" i="3" s="1"/>
  <c r="J356" i="3"/>
  <c r="L356" i="3" s="1"/>
  <c r="J352" i="3"/>
  <c r="L352" i="3" s="1"/>
  <c r="J348" i="3"/>
  <c r="L348" i="3" s="1"/>
  <c r="J344" i="3"/>
  <c r="L344" i="3" s="1"/>
  <c r="J340" i="3"/>
  <c r="L340" i="3" s="1"/>
  <c r="J336" i="3"/>
  <c r="L336" i="3" s="1"/>
  <c r="J332" i="3"/>
  <c r="L332" i="3" s="1"/>
  <c r="J328" i="3"/>
  <c r="L328" i="3" s="1"/>
  <c r="J324" i="3"/>
  <c r="L324" i="3" s="1"/>
  <c r="J320" i="3"/>
  <c r="L320" i="3" s="1"/>
  <c r="J316" i="3"/>
  <c r="L316" i="3" s="1"/>
  <c r="J312" i="3"/>
  <c r="L312" i="3" s="1"/>
  <c r="J308" i="3"/>
  <c r="L308" i="3" s="1"/>
  <c r="J304" i="3"/>
  <c r="L304" i="3" s="1"/>
  <c r="J300" i="3"/>
  <c r="L300" i="3" s="1"/>
  <c r="J296" i="3"/>
  <c r="L296" i="3" s="1"/>
  <c r="J292" i="3"/>
  <c r="L292" i="3" s="1"/>
  <c r="J288" i="3"/>
  <c r="L288" i="3" s="1"/>
  <c r="J284" i="3"/>
  <c r="L284" i="3" s="1"/>
  <c r="J280" i="3"/>
  <c r="L280" i="3" s="1"/>
  <c r="J276" i="3"/>
  <c r="L276" i="3" s="1"/>
  <c r="J272" i="3"/>
  <c r="L272" i="3" s="1"/>
  <c r="J268" i="3"/>
  <c r="L268" i="3" s="1"/>
  <c r="J264" i="3"/>
  <c r="L264" i="3" s="1"/>
  <c r="J260" i="3"/>
  <c r="L260" i="3" s="1"/>
  <c r="J256" i="3"/>
  <c r="L256" i="3" s="1"/>
  <c r="J252" i="3"/>
  <c r="L252" i="3" s="1"/>
  <c r="J248" i="3"/>
  <c r="L248" i="3" s="1"/>
  <c r="J244" i="3"/>
  <c r="L244" i="3" s="1"/>
  <c r="J240" i="3"/>
  <c r="L240" i="3" s="1"/>
  <c r="J234" i="3"/>
  <c r="L234" i="3" s="1"/>
  <c r="J230" i="3"/>
  <c r="L230" i="3" s="1"/>
  <c r="J226" i="3"/>
  <c r="L226" i="3" s="1"/>
  <c r="J222" i="3"/>
  <c r="L222" i="3" s="1"/>
  <c r="J218" i="3"/>
  <c r="L218" i="3" s="1"/>
  <c r="J214" i="3"/>
  <c r="L214" i="3" s="1"/>
  <c r="J210" i="3"/>
  <c r="L210" i="3" s="1"/>
  <c r="J206" i="3"/>
  <c r="L206" i="3" s="1"/>
  <c r="J202" i="3"/>
  <c r="L202" i="3" s="1"/>
  <c r="J198" i="3"/>
  <c r="L198" i="3" s="1"/>
  <c r="J194" i="3"/>
  <c r="L194" i="3" s="1"/>
  <c r="J190" i="3"/>
  <c r="L190" i="3" s="1"/>
  <c r="J186" i="3"/>
  <c r="L186" i="3" s="1"/>
  <c r="J182" i="3"/>
  <c r="L182" i="3" s="1"/>
  <c r="J178" i="3"/>
  <c r="L178" i="3" s="1"/>
  <c r="J174" i="3"/>
  <c r="L174" i="3" s="1"/>
  <c r="J170" i="3"/>
  <c r="L170" i="3" s="1"/>
  <c r="J166" i="3"/>
  <c r="L166" i="3" s="1"/>
  <c r="J164" i="3"/>
  <c r="L164" i="3" s="1"/>
  <c r="J160" i="3"/>
  <c r="L160" i="3" s="1"/>
  <c r="J156" i="3"/>
  <c r="L156" i="3" s="1"/>
  <c r="J152" i="3"/>
  <c r="L152" i="3" s="1"/>
  <c r="J150" i="3"/>
  <c r="L150" i="3" s="1"/>
  <c r="J146" i="3"/>
  <c r="L146" i="3" s="1"/>
  <c r="J142" i="3"/>
  <c r="L142" i="3" s="1"/>
  <c r="J138" i="3"/>
  <c r="L138" i="3" s="1"/>
  <c r="J136" i="3"/>
  <c r="L136" i="3" s="1"/>
  <c r="J132" i="3"/>
  <c r="L132" i="3" s="1"/>
  <c r="J128" i="3"/>
  <c r="J124" i="3"/>
  <c r="L124" i="3" s="1"/>
  <c r="J120" i="3"/>
  <c r="L120" i="3" s="1"/>
  <c r="J114" i="3"/>
  <c r="L114" i="3" s="1"/>
  <c r="J110" i="3"/>
  <c r="L110" i="3" s="1"/>
  <c r="J106" i="3"/>
  <c r="L106" i="3" s="1"/>
  <c r="J104" i="3"/>
  <c r="L104" i="3" s="1"/>
  <c r="J100" i="3"/>
  <c r="L100" i="3" s="1"/>
  <c r="J96" i="3"/>
  <c r="L96" i="3" s="1"/>
  <c r="J92" i="3"/>
  <c r="L92" i="3" s="1"/>
  <c r="J90" i="3"/>
  <c r="L90" i="3" s="1"/>
  <c r="J86" i="3"/>
  <c r="L86" i="3" s="1"/>
  <c r="J82" i="3"/>
  <c r="L82" i="3" s="1"/>
  <c r="J78" i="3"/>
  <c r="L78" i="3" s="1"/>
  <c r="J74" i="3"/>
  <c r="L74" i="3" s="1"/>
  <c r="J70" i="3"/>
  <c r="L70" i="3" s="1"/>
  <c r="J66" i="3"/>
  <c r="L66" i="3" s="1"/>
  <c r="J62" i="3"/>
  <c r="L62" i="3" s="1"/>
  <c r="J58" i="3"/>
  <c r="L58" i="3" s="1"/>
  <c r="J54" i="3"/>
  <c r="L54" i="3" s="1"/>
  <c r="J50" i="3"/>
  <c r="L50" i="3" s="1"/>
  <c r="J46" i="3"/>
  <c r="L46" i="3" s="1"/>
  <c r="J42" i="3"/>
  <c r="L42" i="3" s="1"/>
  <c r="J38" i="3"/>
  <c r="L38" i="3" s="1"/>
  <c r="J34" i="3"/>
  <c r="L34" i="3" s="1"/>
  <c r="J30" i="3"/>
  <c r="L30" i="3" s="1"/>
  <c r="J26" i="3"/>
  <c r="L26" i="3" s="1"/>
  <c r="J22" i="3"/>
  <c r="L22" i="3" s="1"/>
  <c r="J18" i="3"/>
  <c r="L18" i="3" s="1"/>
  <c r="J14" i="3"/>
  <c r="L14" i="3" s="1"/>
  <c r="J12" i="3"/>
  <c r="L12" i="3" s="1"/>
  <c r="J8" i="3"/>
  <c r="L8" i="3" s="1"/>
  <c r="L386" i="7"/>
  <c r="L382" i="7"/>
  <c r="L378" i="7"/>
  <c r="L374" i="7"/>
  <c r="L370" i="7"/>
  <c r="L366" i="7"/>
  <c r="L364" i="7"/>
  <c r="L360" i="7"/>
  <c r="L356" i="7"/>
  <c r="L352" i="7"/>
  <c r="L348" i="7"/>
  <c r="L344" i="7"/>
  <c r="L340" i="7"/>
  <c r="L336" i="7"/>
  <c r="L332" i="7"/>
  <c r="L328" i="7"/>
  <c r="L324" i="7"/>
  <c r="L320" i="7"/>
  <c r="L318" i="7"/>
  <c r="L314" i="7"/>
  <c r="L310" i="7"/>
  <c r="L306" i="7"/>
  <c r="L302" i="7"/>
  <c r="L300" i="7"/>
  <c r="L296" i="7"/>
  <c r="L292" i="7"/>
  <c r="L288" i="7"/>
  <c r="L284" i="7"/>
  <c r="L280" i="7"/>
  <c r="L276" i="7"/>
  <c r="L272" i="7"/>
  <c r="L268" i="7"/>
  <c r="L266" i="7"/>
  <c r="L262" i="7"/>
  <c r="L258" i="7"/>
  <c r="L256" i="7"/>
  <c r="L252" i="7"/>
  <c r="L248" i="7"/>
  <c r="L244" i="7"/>
  <c r="L240" i="7"/>
  <c r="L236" i="7"/>
  <c r="L234" i="7"/>
  <c r="L230" i="7"/>
  <c r="L226" i="7"/>
  <c r="L222" i="7"/>
  <c r="L218" i="7"/>
  <c r="L214" i="7"/>
  <c r="L210" i="7"/>
  <c r="L206" i="7"/>
  <c r="L202" i="7"/>
  <c r="L198" i="7"/>
  <c r="L194" i="7"/>
  <c r="L190" i="7"/>
  <c r="L186" i="7"/>
  <c r="L182" i="7"/>
  <c r="L178" i="7"/>
  <c r="L174" i="7"/>
  <c r="L170" i="7"/>
  <c r="L166" i="7"/>
  <c r="L162" i="7"/>
  <c r="L158" i="7"/>
  <c r="L154" i="7"/>
  <c r="L150" i="7"/>
  <c r="L146" i="7"/>
  <c r="L142" i="7"/>
  <c r="L138" i="7"/>
  <c r="L134" i="7"/>
  <c r="L130" i="7"/>
  <c r="L126" i="7"/>
  <c r="L122" i="7"/>
  <c r="L118" i="7"/>
  <c r="L114" i="7"/>
  <c r="L110" i="7"/>
  <c r="L106" i="7"/>
  <c r="L102" i="7"/>
  <c r="L100" i="7"/>
  <c r="L96" i="7"/>
  <c r="L92" i="7"/>
  <c r="L88" i="7"/>
  <c r="L84" i="7"/>
  <c r="L80" i="7"/>
  <c r="L76" i="7"/>
  <c r="L72" i="7"/>
  <c r="L68" i="7"/>
  <c r="L64" i="7"/>
  <c r="L60" i="7"/>
  <c r="L56" i="7"/>
  <c r="L52" i="7"/>
  <c r="L48" i="7"/>
  <c r="L44" i="7"/>
  <c r="L40" i="7"/>
  <c r="L36" i="7"/>
  <c r="L32" i="7"/>
  <c r="L28" i="7"/>
  <c r="L24" i="7"/>
  <c r="L20" i="7"/>
  <c r="L16" i="7"/>
  <c r="L12" i="7"/>
  <c r="L10" i="7"/>
  <c r="J6" i="3"/>
  <c r="J385" i="3"/>
  <c r="L385" i="3" s="1"/>
  <c r="J383" i="3"/>
  <c r="L383" i="3" s="1"/>
  <c r="J381" i="3"/>
  <c r="L381" i="3" s="1"/>
  <c r="J379" i="3"/>
  <c r="L379" i="3" s="1"/>
  <c r="J377" i="3"/>
  <c r="L377" i="3" s="1"/>
  <c r="J375" i="3"/>
  <c r="L375" i="3" s="1"/>
  <c r="J373" i="3"/>
  <c r="L373" i="3" s="1"/>
  <c r="J371" i="3"/>
  <c r="L371" i="3" s="1"/>
  <c r="J369" i="3"/>
  <c r="L369" i="3" s="1"/>
  <c r="J367" i="3"/>
  <c r="L367" i="3" s="1"/>
  <c r="J365" i="3"/>
  <c r="L365" i="3" s="1"/>
  <c r="J363" i="3"/>
  <c r="L363" i="3" s="1"/>
  <c r="J361" i="3"/>
  <c r="L361" i="3" s="1"/>
  <c r="J359" i="3"/>
  <c r="L359" i="3" s="1"/>
  <c r="J357" i="3"/>
  <c r="L357" i="3" s="1"/>
  <c r="J355" i="3"/>
  <c r="L355" i="3" s="1"/>
  <c r="J353" i="3"/>
  <c r="L353" i="3" s="1"/>
  <c r="J351" i="3"/>
  <c r="L351" i="3" s="1"/>
  <c r="J349" i="3"/>
  <c r="L349" i="3" s="1"/>
  <c r="J347" i="3"/>
  <c r="L347" i="3" s="1"/>
  <c r="J345" i="3"/>
  <c r="L345" i="3" s="1"/>
  <c r="J343" i="3"/>
  <c r="L343" i="3" s="1"/>
  <c r="J341" i="3"/>
  <c r="L341" i="3" s="1"/>
  <c r="J339" i="3"/>
  <c r="L339" i="3" s="1"/>
  <c r="J337" i="3"/>
  <c r="L337" i="3" s="1"/>
  <c r="J335" i="3"/>
  <c r="L335" i="3" s="1"/>
  <c r="J333" i="3"/>
  <c r="L333" i="3" s="1"/>
  <c r="J331" i="3"/>
  <c r="L331" i="3" s="1"/>
  <c r="J329" i="3"/>
  <c r="L329" i="3" s="1"/>
  <c r="J327" i="3"/>
  <c r="L327" i="3" s="1"/>
  <c r="J325" i="3"/>
  <c r="L325" i="3" s="1"/>
  <c r="J323" i="3"/>
  <c r="L323" i="3" s="1"/>
  <c r="J321" i="3"/>
  <c r="L321" i="3" s="1"/>
  <c r="J319" i="3"/>
  <c r="L319" i="3" s="1"/>
  <c r="J317" i="3"/>
  <c r="L317" i="3" s="1"/>
  <c r="J315" i="3"/>
  <c r="L315" i="3" s="1"/>
  <c r="J313" i="3"/>
  <c r="L313" i="3" s="1"/>
  <c r="J311" i="3"/>
  <c r="L311" i="3" s="1"/>
  <c r="J309" i="3"/>
  <c r="L309" i="3" s="1"/>
  <c r="J307" i="3"/>
  <c r="L307" i="3" s="1"/>
  <c r="J305" i="3"/>
  <c r="L305" i="3" s="1"/>
  <c r="J303" i="3"/>
  <c r="L303" i="3" s="1"/>
  <c r="J301" i="3"/>
  <c r="L301" i="3" s="1"/>
  <c r="J299" i="3"/>
  <c r="L299" i="3" s="1"/>
  <c r="J297" i="3"/>
  <c r="L297" i="3" s="1"/>
  <c r="J295" i="3"/>
  <c r="L295" i="3" s="1"/>
  <c r="J293" i="3"/>
  <c r="L293" i="3" s="1"/>
  <c r="J291" i="3"/>
  <c r="L291" i="3" s="1"/>
  <c r="J289" i="3"/>
  <c r="L289" i="3" s="1"/>
  <c r="J287" i="3"/>
  <c r="L287" i="3" s="1"/>
  <c r="J285" i="3"/>
  <c r="L285" i="3" s="1"/>
  <c r="J283" i="3"/>
  <c r="L283" i="3" s="1"/>
  <c r="J281" i="3"/>
  <c r="L281" i="3" s="1"/>
  <c r="J279" i="3"/>
  <c r="L279" i="3" s="1"/>
  <c r="J277" i="3"/>
  <c r="L277" i="3" s="1"/>
  <c r="J275" i="3"/>
  <c r="L275" i="3" s="1"/>
  <c r="J273" i="3"/>
  <c r="L273" i="3" s="1"/>
  <c r="J271" i="3"/>
  <c r="L271" i="3" s="1"/>
  <c r="J269" i="3"/>
  <c r="L269" i="3" s="1"/>
  <c r="J267" i="3"/>
  <c r="L267" i="3" s="1"/>
  <c r="J265" i="3"/>
  <c r="L265" i="3" s="1"/>
  <c r="J263" i="3"/>
  <c r="L263" i="3" s="1"/>
  <c r="J261" i="3"/>
  <c r="L261" i="3" s="1"/>
  <c r="J259" i="3"/>
  <c r="L259" i="3" s="1"/>
  <c r="J257" i="3"/>
  <c r="L257" i="3" s="1"/>
  <c r="J255" i="3"/>
  <c r="L255" i="3" s="1"/>
  <c r="J253" i="3"/>
  <c r="L253" i="3" s="1"/>
  <c r="J251" i="3"/>
  <c r="L251" i="3" s="1"/>
  <c r="J249" i="3"/>
  <c r="L249" i="3" s="1"/>
  <c r="J245" i="3"/>
  <c r="L245" i="3" s="1"/>
  <c r="J243" i="3"/>
  <c r="L243" i="3" s="1"/>
  <c r="J241" i="3"/>
  <c r="L241" i="3" s="1"/>
  <c r="J239" i="3"/>
  <c r="L239" i="3" s="1"/>
  <c r="J237" i="3"/>
  <c r="L237" i="3" s="1"/>
  <c r="J235" i="3"/>
  <c r="L235" i="3" s="1"/>
  <c r="J233" i="3"/>
  <c r="L233" i="3" s="1"/>
  <c r="J231" i="3"/>
  <c r="L231" i="3" s="1"/>
  <c r="J229" i="3"/>
  <c r="L229" i="3" s="1"/>
  <c r="J227" i="3"/>
  <c r="L227" i="3" s="1"/>
  <c r="J225" i="3"/>
  <c r="L225" i="3" s="1"/>
  <c r="J223" i="3"/>
  <c r="L223" i="3" s="1"/>
  <c r="J221" i="3"/>
  <c r="L221" i="3" s="1"/>
  <c r="J219" i="3"/>
  <c r="L219" i="3" s="1"/>
  <c r="J217" i="3"/>
  <c r="L217" i="3" s="1"/>
  <c r="J215" i="3"/>
  <c r="L215" i="3" s="1"/>
  <c r="J213" i="3"/>
  <c r="L213" i="3" s="1"/>
  <c r="J211" i="3"/>
  <c r="L211" i="3" s="1"/>
  <c r="J209" i="3"/>
  <c r="L209" i="3" s="1"/>
  <c r="J207" i="3"/>
  <c r="L207" i="3" s="1"/>
  <c r="J205" i="3"/>
  <c r="L205" i="3" s="1"/>
  <c r="J203" i="3"/>
  <c r="L203" i="3" s="1"/>
  <c r="J201" i="3"/>
  <c r="L201" i="3" s="1"/>
  <c r="J199" i="3"/>
  <c r="L199" i="3" s="1"/>
  <c r="J197" i="3"/>
  <c r="L197" i="3" s="1"/>
  <c r="J195" i="3"/>
  <c r="L195" i="3" s="1"/>
  <c r="J193" i="3"/>
  <c r="L193" i="3" s="1"/>
  <c r="J191" i="3"/>
  <c r="L191" i="3" s="1"/>
  <c r="J189" i="3"/>
  <c r="L189" i="3" s="1"/>
  <c r="J187" i="3"/>
  <c r="L187" i="3" s="1"/>
  <c r="J185" i="3"/>
  <c r="L185" i="3" s="1"/>
  <c r="J183" i="3"/>
  <c r="L183" i="3" s="1"/>
  <c r="J181" i="3"/>
  <c r="L181" i="3" s="1"/>
  <c r="J179" i="3"/>
  <c r="L179" i="3" s="1"/>
  <c r="J177" i="3"/>
  <c r="L177" i="3" s="1"/>
  <c r="J175" i="3"/>
  <c r="L175" i="3" s="1"/>
  <c r="J173" i="3"/>
  <c r="L173" i="3" s="1"/>
  <c r="J171" i="3"/>
  <c r="L171" i="3" s="1"/>
  <c r="J169" i="3"/>
  <c r="L169" i="3" s="1"/>
  <c r="J167" i="3"/>
  <c r="L167" i="3" s="1"/>
  <c r="J165" i="3"/>
  <c r="L165" i="3" s="1"/>
  <c r="J163" i="3"/>
  <c r="L163" i="3" s="1"/>
  <c r="J161" i="3"/>
  <c r="L161" i="3" s="1"/>
  <c r="J159" i="3"/>
  <c r="L159" i="3" s="1"/>
  <c r="J157" i="3"/>
  <c r="L157" i="3" s="1"/>
  <c r="J155" i="3"/>
  <c r="L155" i="3" s="1"/>
  <c r="J153" i="3"/>
  <c r="L153" i="3" s="1"/>
  <c r="J151" i="3"/>
  <c r="L151" i="3" s="1"/>
  <c r="J149" i="3"/>
  <c r="L149" i="3" s="1"/>
  <c r="J147" i="3"/>
  <c r="L147" i="3" s="1"/>
  <c r="J145" i="3"/>
  <c r="L145" i="3" s="1"/>
  <c r="J143" i="3"/>
  <c r="L143" i="3" s="1"/>
  <c r="J141" i="3"/>
  <c r="L141" i="3" s="1"/>
  <c r="J139" i="3"/>
  <c r="L139" i="3" s="1"/>
  <c r="J137" i="3"/>
  <c r="L137" i="3" s="1"/>
  <c r="J135" i="3"/>
  <c r="L135" i="3" s="1"/>
  <c r="J133" i="3"/>
  <c r="L133" i="3" s="1"/>
  <c r="J131" i="3"/>
  <c r="L131" i="3" s="1"/>
  <c r="J129" i="3"/>
  <c r="L129" i="3" s="1"/>
  <c r="J127" i="3"/>
  <c r="L127" i="3" s="1"/>
  <c r="J125" i="3"/>
  <c r="L125" i="3" s="1"/>
  <c r="J123" i="3"/>
  <c r="L123" i="3" s="1"/>
  <c r="J121" i="3"/>
  <c r="L121" i="3" s="1"/>
  <c r="J119" i="3"/>
  <c r="L119" i="3" s="1"/>
  <c r="J117" i="3"/>
  <c r="L117" i="3" s="1"/>
  <c r="J115" i="3"/>
  <c r="L115" i="3" s="1"/>
  <c r="J113" i="3"/>
  <c r="L113" i="3" s="1"/>
  <c r="J111" i="3"/>
  <c r="L111" i="3" s="1"/>
  <c r="J109" i="3"/>
  <c r="L109" i="3" s="1"/>
  <c r="J107" i="3"/>
  <c r="L107" i="3" s="1"/>
  <c r="J105" i="3"/>
  <c r="L105" i="3" s="1"/>
  <c r="J103" i="3"/>
  <c r="L103" i="3" s="1"/>
  <c r="J101" i="3"/>
  <c r="L101" i="3" s="1"/>
  <c r="J99" i="3"/>
  <c r="L99" i="3" s="1"/>
  <c r="J97" i="3"/>
  <c r="L97" i="3" s="1"/>
  <c r="J95" i="3"/>
  <c r="L95" i="3" s="1"/>
  <c r="J93" i="3"/>
  <c r="L93" i="3" s="1"/>
  <c r="J91" i="3"/>
  <c r="L91" i="3" s="1"/>
  <c r="J89" i="3"/>
  <c r="L89" i="3" s="1"/>
  <c r="J87" i="3"/>
  <c r="L87" i="3" s="1"/>
  <c r="J85" i="3"/>
  <c r="L85" i="3" s="1"/>
  <c r="J83" i="3"/>
  <c r="L83" i="3" s="1"/>
  <c r="J81" i="3"/>
  <c r="L81" i="3" s="1"/>
  <c r="J79" i="3"/>
  <c r="L79" i="3" s="1"/>
  <c r="J77" i="3"/>
  <c r="L77" i="3" s="1"/>
  <c r="J75" i="3"/>
  <c r="L75" i="3" s="1"/>
  <c r="J73" i="3"/>
  <c r="L73" i="3" s="1"/>
  <c r="J71" i="3"/>
  <c r="L71" i="3" s="1"/>
  <c r="J69" i="3"/>
  <c r="L69" i="3" s="1"/>
  <c r="J67" i="3"/>
  <c r="L67" i="3" s="1"/>
  <c r="J65" i="3"/>
  <c r="L65" i="3" s="1"/>
  <c r="J63" i="3"/>
  <c r="L63" i="3" s="1"/>
  <c r="J61" i="3"/>
  <c r="L61" i="3" s="1"/>
  <c r="J59" i="3"/>
  <c r="L59" i="3" s="1"/>
  <c r="J57" i="3"/>
  <c r="L57" i="3" s="1"/>
  <c r="J55" i="3"/>
  <c r="L55" i="3" s="1"/>
  <c r="J53" i="3"/>
  <c r="L53" i="3" s="1"/>
  <c r="J51" i="3"/>
  <c r="L51" i="3" s="1"/>
  <c r="J49" i="3"/>
  <c r="L49" i="3" s="1"/>
  <c r="J47" i="3"/>
  <c r="L47" i="3" s="1"/>
  <c r="J45" i="3"/>
  <c r="L45" i="3" s="1"/>
  <c r="J43" i="3"/>
  <c r="L43" i="3" s="1"/>
  <c r="J41" i="3"/>
  <c r="L41" i="3" s="1"/>
  <c r="J39" i="3"/>
  <c r="L39" i="3" s="1"/>
  <c r="J37" i="3"/>
  <c r="L37" i="3" s="1"/>
  <c r="J35" i="3"/>
  <c r="L35" i="3" s="1"/>
  <c r="J33" i="3"/>
  <c r="L33" i="3" s="1"/>
  <c r="J31" i="3"/>
  <c r="L31" i="3" s="1"/>
  <c r="J29" i="3"/>
  <c r="L29" i="3" s="1"/>
  <c r="J27" i="3"/>
  <c r="L27" i="3" s="1"/>
  <c r="J25" i="3"/>
  <c r="L25" i="3" s="1"/>
  <c r="J23" i="3"/>
  <c r="L23" i="3" s="1"/>
  <c r="J21" i="3"/>
  <c r="L21" i="3" s="1"/>
  <c r="J19" i="3"/>
  <c r="L19" i="3" s="1"/>
  <c r="J17" i="3"/>
  <c r="L17" i="3" s="1"/>
  <c r="J15" i="3"/>
  <c r="L15" i="3" s="1"/>
  <c r="J13" i="3"/>
  <c r="L13" i="3" s="1"/>
  <c r="J11" i="3"/>
  <c r="L11" i="3" s="1"/>
  <c r="J9" i="3"/>
  <c r="L9" i="3" s="1"/>
  <c r="J7" i="3"/>
  <c r="L7" i="3" s="1"/>
  <c r="L6" i="7"/>
  <c r="L385" i="7"/>
  <c r="L383" i="7"/>
  <c r="L381" i="7"/>
  <c r="L379" i="7"/>
  <c r="L377" i="7"/>
  <c r="L375" i="7"/>
  <c r="L373" i="7"/>
  <c r="L371" i="7"/>
  <c r="L369" i="7"/>
  <c r="L367" i="7"/>
  <c r="L365" i="7"/>
  <c r="L363" i="7"/>
  <c r="L361" i="7"/>
  <c r="L359" i="7"/>
  <c r="L357" i="7"/>
  <c r="L355" i="7"/>
  <c r="L353" i="7"/>
  <c r="L351" i="7"/>
  <c r="L349" i="7"/>
  <c r="L347" i="7"/>
  <c r="L345" i="7"/>
  <c r="L343" i="7"/>
  <c r="L341" i="7"/>
  <c r="L339" i="7"/>
  <c r="L337" i="7"/>
  <c r="L335" i="7"/>
  <c r="L333" i="7"/>
  <c r="L331" i="7"/>
  <c r="L329" i="7"/>
  <c r="L327" i="7"/>
  <c r="L325" i="7"/>
  <c r="L323" i="7"/>
  <c r="L321" i="7"/>
  <c r="L319" i="7"/>
  <c r="L317" i="7"/>
  <c r="L315" i="7"/>
  <c r="L313" i="7"/>
  <c r="L311" i="7"/>
  <c r="L309" i="7"/>
  <c r="L307" i="7"/>
  <c r="L305" i="7"/>
  <c r="L303" i="7"/>
  <c r="L301" i="7"/>
  <c r="L299" i="7"/>
  <c r="L297" i="7"/>
  <c r="L295" i="7"/>
  <c r="L293" i="7"/>
  <c r="L291" i="7"/>
  <c r="L289" i="7"/>
  <c r="L287" i="7"/>
  <c r="L285" i="7"/>
  <c r="L283" i="7"/>
  <c r="L281" i="7"/>
  <c r="L279" i="7"/>
  <c r="L277" i="7"/>
  <c r="L275" i="7"/>
  <c r="L273" i="7"/>
  <c r="L271" i="7"/>
  <c r="L269" i="7"/>
  <c r="L267" i="7"/>
  <c r="L265" i="7"/>
  <c r="L263" i="7"/>
  <c r="L261" i="7"/>
  <c r="L259" i="7"/>
  <c r="L257" i="7"/>
  <c r="L255" i="7"/>
  <c r="L253" i="7"/>
  <c r="L251" i="7"/>
  <c r="L249" i="7"/>
  <c r="L245" i="7"/>
  <c r="L243" i="7"/>
  <c r="L241" i="7"/>
  <c r="L239" i="7"/>
  <c r="L237" i="7"/>
  <c r="L235" i="7"/>
  <c r="L233" i="7"/>
  <c r="L231" i="7"/>
  <c r="L229" i="7"/>
  <c r="L227" i="7"/>
  <c r="L225" i="7"/>
  <c r="L223" i="7"/>
  <c r="L221" i="7"/>
  <c r="L219" i="7"/>
  <c r="L217" i="7"/>
  <c r="L215" i="7"/>
  <c r="L213" i="7"/>
  <c r="L211" i="7"/>
  <c r="L209" i="7"/>
  <c r="L207" i="7"/>
  <c r="L205" i="7"/>
  <c r="L203" i="7"/>
  <c r="L201" i="7"/>
  <c r="L199" i="7"/>
  <c r="L197" i="7"/>
  <c r="L195" i="7"/>
  <c r="L193" i="7"/>
  <c r="L191" i="7"/>
  <c r="L189" i="7"/>
  <c r="L187" i="7"/>
  <c r="L185" i="7"/>
  <c r="L183" i="7"/>
  <c r="L181" i="7"/>
  <c r="L179" i="7"/>
  <c r="L177" i="7"/>
  <c r="L175" i="7"/>
  <c r="L173" i="7"/>
  <c r="L171" i="7"/>
  <c r="L169" i="7"/>
  <c r="L167" i="7"/>
  <c r="L165" i="7"/>
  <c r="L163" i="7"/>
  <c r="L161" i="7"/>
  <c r="L159" i="7"/>
  <c r="L157" i="7"/>
  <c r="L155" i="7"/>
  <c r="L153" i="7"/>
  <c r="L151" i="7"/>
  <c r="L149" i="7"/>
  <c r="L147" i="7"/>
  <c r="L145" i="7"/>
  <c r="L143" i="7"/>
  <c r="L141" i="7"/>
  <c r="L139" i="7"/>
  <c r="L137" i="7"/>
  <c r="L135" i="7"/>
  <c r="L133" i="7"/>
  <c r="L131" i="7"/>
  <c r="L129" i="7"/>
  <c r="L127" i="7"/>
  <c r="L125" i="7"/>
  <c r="L123" i="7"/>
  <c r="L121" i="7"/>
  <c r="L119" i="7"/>
  <c r="L117" i="7"/>
  <c r="L115" i="7"/>
  <c r="L113" i="7"/>
  <c r="L111" i="7"/>
  <c r="L109" i="7"/>
  <c r="L107" i="7"/>
  <c r="L105" i="7"/>
  <c r="L103" i="7"/>
  <c r="L101" i="7"/>
  <c r="L99" i="7"/>
  <c r="L97" i="7"/>
  <c r="L95" i="7"/>
  <c r="L93" i="7"/>
  <c r="L91" i="7"/>
  <c r="L89" i="7"/>
  <c r="L87" i="7"/>
  <c r="L85" i="7"/>
  <c r="L83" i="7"/>
  <c r="L81" i="7"/>
  <c r="L79" i="7"/>
  <c r="L77" i="7"/>
  <c r="L75" i="7"/>
  <c r="L73" i="7"/>
  <c r="L71" i="7"/>
  <c r="L69" i="7"/>
  <c r="L67" i="7"/>
  <c r="L65" i="7"/>
  <c r="L63" i="7"/>
  <c r="L61" i="7"/>
  <c r="L59" i="7"/>
  <c r="L57" i="7"/>
  <c r="L55" i="7"/>
  <c r="L53" i="7"/>
  <c r="L51" i="7"/>
  <c r="L49" i="7"/>
  <c r="L47" i="7"/>
  <c r="L45" i="7"/>
  <c r="L43" i="7"/>
  <c r="L41" i="7"/>
  <c r="L39" i="7"/>
  <c r="L37" i="7"/>
  <c r="L35" i="7"/>
  <c r="L33" i="7"/>
  <c r="L31" i="7"/>
  <c r="L29" i="7"/>
  <c r="L27" i="7"/>
  <c r="L25" i="7"/>
  <c r="L23" i="7"/>
  <c r="L21" i="7"/>
  <c r="L19" i="7"/>
  <c r="L17" i="7"/>
  <c r="L15" i="7"/>
  <c r="L13" i="7"/>
  <c r="L11" i="7"/>
  <c r="L9" i="7"/>
  <c r="L7" i="7"/>
  <c r="M6" i="9"/>
  <c r="M387" i="9" s="1"/>
  <c r="M389" i="9"/>
  <c r="L6" i="10"/>
  <c r="L227" i="10"/>
  <c r="N227" i="10" s="1"/>
  <c r="L225" i="10"/>
  <c r="N225" i="10" s="1"/>
  <c r="L223" i="10"/>
  <c r="N223" i="10" s="1"/>
  <c r="L221" i="10"/>
  <c r="N221" i="10" s="1"/>
  <c r="L219" i="10"/>
  <c r="N219" i="10" s="1"/>
  <c r="L217" i="10"/>
  <c r="N217" i="10" s="1"/>
  <c r="L215" i="10"/>
  <c r="N215" i="10" s="1"/>
  <c r="L213" i="10"/>
  <c r="N213" i="10" s="1"/>
  <c r="L211" i="10"/>
  <c r="N211" i="10" s="1"/>
  <c r="L209" i="10"/>
  <c r="N209" i="10" s="1"/>
  <c r="L207" i="10"/>
  <c r="N207" i="10" s="1"/>
  <c r="L205" i="10"/>
  <c r="N205" i="10" s="1"/>
  <c r="L203" i="10"/>
  <c r="N203" i="10" s="1"/>
  <c r="L201" i="10"/>
  <c r="N201" i="10" s="1"/>
  <c r="L199" i="10"/>
  <c r="N199" i="10" s="1"/>
  <c r="L197" i="10"/>
  <c r="N197" i="10" s="1"/>
  <c r="L195" i="10"/>
  <c r="N195" i="10" s="1"/>
  <c r="L193" i="10"/>
  <c r="N193" i="10" s="1"/>
  <c r="L191" i="10"/>
  <c r="N191" i="10" s="1"/>
  <c r="L189" i="10"/>
  <c r="N189" i="10" s="1"/>
  <c r="L187" i="10"/>
  <c r="N187" i="10" s="1"/>
  <c r="L185" i="10"/>
  <c r="N185" i="10" s="1"/>
  <c r="L183" i="10"/>
  <c r="N183" i="10" s="1"/>
  <c r="L181" i="10"/>
  <c r="N181" i="10" s="1"/>
  <c r="L179" i="10"/>
  <c r="N179" i="10" s="1"/>
  <c r="L177" i="10"/>
  <c r="N177" i="10" s="1"/>
  <c r="L175" i="10"/>
  <c r="N175" i="10" s="1"/>
  <c r="L173" i="10"/>
  <c r="N173" i="10" s="1"/>
  <c r="L171" i="10"/>
  <c r="N171" i="10" s="1"/>
  <c r="L169" i="10"/>
  <c r="N169" i="10" s="1"/>
  <c r="L167" i="10"/>
  <c r="N167" i="10" s="1"/>
  <c r="L165" i="10"/>
  <c r="N165" i="10" s="1"/>
  <c r="L163" i="10"/>
  <c r="N163" i="10" s="1"/>
  <c r="L161" i="10"/>
  <c r="N161" i="10" s="1"/>
  <c r="L159" i="10"/>
  <c r="N159" i="10" s="1"/>
  <c r="L157" i="10"/>
  <c r="N157" i="10" s="1"/>
  <c r="L155" i="10"/>
  <c r="N155" i="10" s="1"/>
  <c r="L153" i="10"/>
  <c r="N153" i="10" s="1"/>
  <c r="L151" i="10"/>
  <c r="N151" i="10" s="1"/>
  <c r="L149" i="10"/>
  <c r="N149" i="10" s="1"/>
  <c r="L147" i="10"/>
  <c r="N147" i="10" s="1"/>
  <c r="L145" i="10"/>
  <c r="N145" i="10" s="1"/>
  <c r="L143" i="10"/>
  <c r="N143" i="10" s="1"/>
  <c r="L141" i="10"/>
  <c r="N141" i="10" s="1"/>
  <c r="L139" i="10"/>
  <c r="N139" i="10" s="1"/>
  <c r="L137" i="10"/>
  <c r="N137" i="10" s="1"/>
  <c r="L135" i="10"/>
  <c r="N135" i="10" s="1"/>
  <c r="L133" i="10"/>
  <c r="N133" i="10" s="1"/>
  <c r="L131" i="10"/>
  <c r="N131" i="10" s="1"/>
  <c r="L129" i="10"/>
  <c r="N129" i="10" s="1"/>
  <c r="L127" i="10"/>
  <c r="N127" i="10" s="1"/>
  <c r="L125" i="10"/>
  <c r="N125" i="10" s="1"/>
  <c r="L123" i="10"/>
  <c r="N123" i="10" s="1"/>
  <c r="L121" i="10"/>
  <c r="N121" i="10" s="1"/>
  <c r="L119" i="10"/>
  <c r="N119" i="10" s="1"/>
  <c r="L117" i="10"/>
  <c r="N117" i="10" s="1"/>
  <c r="L115" i="10"/>
  <c r="N115" i="10" s="1"/>
  <c r="L113" i="10"/>
  <c r="N113" i="10" s="1"/>
  <c r="L111" i="10"/>
  <c r="N111" i="10" s="1"/>
  <c r="L109" i="10"/>
  <c r="N109" i="10" s="1"/>
  <c r="L107" i="10"/>
  <c r="N107" i="10" s="1"/>
  <c r="L105" i="10"/>
  <c r="N105" i="10" s="1"/>
  <c r="L103" i="10"/>
  <c r="N103" i="10" s="1"/>
  <c r="L101" i="10"/>
  <c r="N101" i="10" s="1"/>
  <c r="L99" i="10"/>
  <c r="N99" i="10" s="1"/>
  <c r="L97" i="10"/>
  <c r="N97" i="10" s="1"/>
  <c r="L95" i="10"/>
  <c r="N95" i="10" s="1"/>
  <c r="L93" i="10"/>
  <c r="N93" i="10" s="1"/>
  <c r="L91" i="10"/>
  <c r="N91" i="10" s="1"/>
  <c r="L89" i="10"/>
  <c r="N89" i="10" s="1"/>
  <c r="L87" i="10"/>
  <c r="N87" i="10" s="1"/>
  <c r="L85" i="10"/>
  <c r="N85" i="10" s="1"/>
  <c r="L83" i="10"/>
  <c r="N83" i="10" s="1"/>
  <c r="L81" i="10"/>
  <c r="N81" i="10" s="1"/>
  <c r="L79" i="10"/>
  <c r="N79" i="10" s="1"/>
  <c r="L77" i="10"/>
  <c r="N77" i="10" s="1"/>
  <c r="L75" i="10"/>
  <c r="N75" i="10" s="1"/>
  <c r="L73" i="10"/>
  <c r="N73" i="10" s="1"/>
  <c r="L71" i="10"/>
  <c r="N71" i="10" s="1"/>
  <c r="L69" i="10"/>
  <c r="N69" i="10" s="1"/>
  <c r="L67" i="10"/>
  <c r="N67" i="10" s="1"/>
  <c r="L65" i="10"/>
  <c r="N65" i="10" s="1"/>
  <c r="L63" i="10"/>
  <c r="N63" i="10" s="1"/>
  <c r="L61" i="10"/>
  <c r="N61" i="10" s="1"/>
  <c r="L59" i="10"/>
  <c r="N59" i="10" s="1"/>
  <c r="L57" i="10"/>
  <c r="N57" i="10" s="1"/>
  <c r="L55" i="10"/>
  <c r="N55" i="10" s="1"/>
  <c r="L53" i="10"/>
  <c r="N53" i="10" s="1"/>
  <c r="L51" i="10"/>
  <c r="N51" i="10" s="1"/>
  <c r="L49" i="10"/>
  <c r="N49" i="10" s="1"/>
  <c r="L47" i="10"/>
  <c r="N47" i="10" s="1"/>
  <c r="L45" i="10"/>
  <c r="N45" i="10" s="1"/>
  <c r="L43" i="10"/>
  <c r="N43" i="10" s="1"/>
  <c r="L41" i="10"/>
  <c r="N41" i="10" s="1"/>
  <c r="L39" i="10"/>
  <c r="N39" i="10" s="1"/>
  <c r="L37" i="10"/>
  <c r="N37" i="10" s="1"/>
  <c r="L35" i="10"/>
  <c r="N35" i="10" s="1"/>
  <c r="L33" i="10"/>
  <c r="N33" i="10" s="1"/>
  <c r="L31" i="10"/>
  <c r="N31" i="10" s="1"/>
  <c r="L29" i="10"/>
  <c r="N29" i="10" s="1"/>
  <c r="L27" i="10"/>
  <c r="N27" i="10" s="1"/>
  <c r="L25" i="10"/>
  <c r="N25" i="10" s="1"/>
  <c r="L23" i="10"/>
  <c r="N23" i="10" s="1"/>
  <c r="L21" i="10"/>
  <c r="N21" i="10" s="1"/>
  <c r="L19" i="10"/>
  <c r="N19" i="10" s="1"/>
  <c r="L17" i="10"/>
  <c r="N17" i="10" s="1"/>
  <c r="L15" i="10"/>
  <c r="N15" i="10" s="1"/>
  <c r="L13" i="10"/>
  <c r="N13" i="10" s="1"/>
  <c r="L11" i="10"/>
  <c r="N11" i="10" s="1"/>
  <c r="L9" i="10"/>
  <c r="N9" i="10" s="1"/>
  <c r="L7" i="10"/>
  <c r="N7" i="10" s="1"/>
  <c r="L6" i="16"/>
  <c r="L227" i="16"/>
  <c r="N227" i="16" s="1"/>
  <c r="L225" i="16"/>
  <c r="N225" i="16" s="1"/>
  <c r="L223" i="16"/>
  <c r="N223" i="16" s="1"/>
  <c r="L221" i="16"/>
  <c r="N221" i="16" s="1"/>
  <c r="L219" i="16"/>
  <c r="N219" i="16" s="1"/>
  <c r="L217" i="16"/>
  <c r="N217" i="16" s="1"/>
  <c r="L215" i="16"/>
  <c r="N215" i="16" s="1"/>
  <c r="L213" i="16"/>
  <c r="N213" i="16" s="1"/>
  <c r="L211" i="16"/>
  <c r="N211" i="16" s="1"/>
  <c r="L209" i="16"/>
  <c r="N209" i="16" s="1"/>
  <c r="L207" i="16"/>
  <c r="N207" i="16" s="1"/>
  <c r="L205" i="16"/>
  <c r="N205" i="16" s="1"/>
  <c r="L203" i="16"/>
  <c r="N203" i="16" s="1"/>
  <c r="L201" i="16"/>
  <c r="N201" i="16" s="1"/>
  <c r="L199" i="16"/>
  <c r="N199" i="16" s="1"/>
  <c r="L197" i="16"/>
  <c r="N197" i="16" s="1"/>
  <c r="L195" i="16"/>
  <c r="N195" i="16" s="1"/>
  <c r="L193" i="16"/>
  <c r="N193" i="16" s="1"/>
  <c r="L191" i="16"/>
  <c r="N191" i="16" s="1"/>
  <c r="L189" i="16"/>
  <c r="N189" i="16" s="1"/>
  <c r="L187" i="16"/>
  <c r="N187" i="16" s="1"/>
  <c r="L185" i="16"/>
  <c r="N185" i="16" s="1"/>
  <c r="L183" i="16"/>
  <c r="N183" i="16" s="1"/>
  <c r="L181" i="16"/>
  <c r="N181" i="16" s="1"/>
  <c r="L179" i="16"/>
  <c r="N179" i="16" s="1"/>
  <c r="L177" i="16"/>
  <c r="N177" i="16" s="1"/>
  <c r="L175" i="16"/>
  <c r="N175" i="16" s="1"/>
  <c r="L173" i="16"/>
  <c r="N173" i="16" s="1"/>
  <c r="L171" i="16"/>
  <c r="N171" i="16" s="1"/>
  <c r="L169" i="16"/>
  <c r="N169" i="16" s="1"/>
  <c r="L167" i="16"/>
  <c r="N167" i="16" s="1"/>
  <c r="L165" i="16"/>
  <c r="N165" i="16" s="1"/>
  <c r="L163" i="16"/>
  <c r="N163" i="16" s="1"/>
  <c r="L161" i="16"/>
  <c r="N161" i="16" s="1"/>
  <c r="L159" i="16"/>
  <c r="N159" i="16" s="1"/>
  <c r="L157" i="16"/>
  <c r="N157" i="16" s="1"/>
  <c r="L155" i="16"/>
  <c r="N155" i="16" s="1"/>
  <c r="L153" i="16"/>
  <c r="N153" i="16" s="1"/>
  <c r="L151" i="16"/>
  <c r="N151" i="16" s="1"/>
  <c r="L149" i="16"/>
  <c r="N149" i="16" s="1"/>
  <c r="L147" i="16"/>
  <c r="N147" i="16" s="1"/>
  <c r="L145" i="16"/>
  <c r="N145" i="16" s="1"/>
  <c r="L143" i="16"/>
  <c r="N143" i="16" s="1"/>
  <c r="L141" i="16"/>
  <c r="N141" i="16" s="1"/>
  <c r="L139" i="16"/>
  <c r="N139" i="16" s="1"/>
  <c r="L137" i="16"/>
  <c r="N137" i="16" s="1"/>
  <c r="L135" i="16"/>
  <c r="N135" i="16" s="1"/>
  <c r="L133" i="16"/>
  <c r="N133" i="16" s="1"/>
  <c r="L131" i="16"/>
  <c r="N131" i="16" s="1"/>
  <c r="L129" i="16"/>
  <c r="N129" i="16" s="1"/>
  <c r="L127" i="16"/>
  <c r="N127" i="16" s="1"/>
  <c r="L125" i="16"/>
  <c r="N125" i="16" s="1"/>
  <c r="L123" i="16"/>
  <c r="N123" i="16" s="1"/>
  <c r="L121" i="16"/>
  <c r="N121" i="16" s="1"/>
  <c r="L119" i="16"/>
  <c r="N119" i="16" s="1"/>
  <c r="L117" i="16"/>
  <c r="N117" i="16" s="1"/>
  <c r="L115" i="16"/>
  <c r="N115" i="16" s="1"/>
  <c r="L113" i="16"/>
  <c r="N113" i="16" s="1"/>
  <c r="L111" i="16"/>
  <c r="N111" i="16" s="1"/>
  <c r="L109" i="16"/>
  <c r="N109" i="16" s="1"/>
  <c r="L107" i="16"/>
  <c r="N107" i="16" s="1"/>
  <c r="L105" i="16"/>
  <c r="N105" i="16" s="1"/>
  <c r="L103" i="16"/>
  <c r="N103" i="16" s="1"/>
  <c r="L101" i="16"/>
  <c r="N101" i="16" s="1"/>
  <c r="L99" i="16"/>
  <c r="N99" i="16" s="1"/>
  <c r="L97" i="16"/>
  <c r="N97" i="16" s="1"/>
  <c r="L95" i="16"/>
  <c r="N95" i="16" s="1"/>
  <c r="L93" i="16"/>
  <c r="N93" i="16" s="1"/>
  <c r="L91" i="16"/>
  <c r="N91" i="16" s="1"/>
  <c r="L89" i="16"/>
  <c r="N89" i="16" s="1"/>
  <c r="L87" i="16"/>
  <c r="N87" i="16" s="1"/>
  <c r="L85" i="16"/>
  <c r="N85" i="16" s="1"/>
  <c r="L83" i="16"/>
  <c r="N83" i="16" s="1"/>
  <c r="L81" i="16"/>
  <c r="N81" i="16" s="1"/>
  <c r="L79" i="16"/>
  <c r="N79" i="16" s="1"/>
  <c r="L77" i="16"/>
  <c r="N77" i="16" s="1"/>
  <c r="L75" i="16"/>
  <c r="N75" i="16" s="1"/>
  <c r="L73" i="16"/>
  <c r="N73" i="16" s="1"/>
  <c r="L71" i="16"/>
  <c r="N71" i="16" s="1"/>
  <c r="L69" i="16"/>
  <c r="N69" i="16" s="1"/>
  <c r="L67" i="16"/>
  <c r="N67" i="16" s="1"/>
  <c r="L65" i="16"/>
  <c r="N65" i="16" s="1"/>
  <c r="L63" i="16"/>
  <c r="N63" i="16" s="1"/>
  <c r="L61" i="16"/>
  <c r="N61" i="16" s="1"/>
  <c r="L59" i="16"/>
  <c r="N59" i="16" s="1"/>
  <c r="L57" i="16"/>
  <c r="N57" i="16" s="1"/>
  <c r="L55" i="16"/>
  <c r="N55" i="16" s="1"/>
  <c r="L53" i="16"/>
  <c r="N53" i="16" s="1"/>
  <c r="L51" i="16"/>
  <c r="N51" i="16" s="1"/>
  <c r="L49" i="16"/>
  <c r="N49" i="16" s="1"/>
  <c r="L47" i="16"/>
  <c r="N47" i="16" s="1"/>
  <c r="L45" i="16"/>
  <c r="N45" i="16" s="1"/>
  <c r="L43" i="16"/>
  <c r="N43" i="16" s="1"/>
  <c r="L41" i="16"/>
  <c r="N41" i="16" s="1"/>
  <c r="L39" i="16"/>
  <c r="N39" i="16" s="1"/>
  <c r="L37" i="16"/>
  <c r="N37" i="16" s="1"/>
  <c r="L35" i="16"/>
  <c r="N35" i="16" s="1"/>
  <c r="L33" i="16"/>
  <c r="N33" i="16" s="1"/>
  <c r="L31" i="16"/>
  <c r="N31" i="16" s="1"/>
  <c r="L29" i="16"/>
  <c r="N29" i="16" s="1"/>
  <c r="L27" i="16"/>
  <c r="N27" i="16" s="1"/>
  <c r="L25" i="16"/>
  <c r="N25" i="16" s="1"/>
  <c r="L23" i="16"/>
  <c r="N23" i="16" s="1"/>
  <c r="L21" i="16"/>
  <c r="N21" i="16" s="1"/>
  <c r="L19" i="16"/>
  <c r="N19" i="16" s="1"/>
  <c r="L17" i="16"/>
  <c r="N17" i="16" s="1"/>
  <c r="L15" i="16"/>
  <c r="N15" i="16" s="1"/>
  <c r="L13" i="16"/>
  <c r="N13" i="16" s="1"/>
  <c r="L11" i="16"/>
  <c r="N11" i="16" s="1"/>
  <c r="L9" i="16"/>
  <c r="N9" i="16" s="1"/>
  <c r="L7" i="16"/>
  <c r="N7" i="16" s="1"/>
  <c r="O6" i="9"/>
  <c r="O387" i="9" s="1"/>
  <c r="A903" i="17"/>
  <c r="A904" i="17" s="1"/>
  <c r="A905" i="17" s="1"/>
  <c r="A906" i="17" s="1"/>
  <c r="A907" i="17" s="1"/>
  <c r="A908" i="17" s="1"/>
  <c r="A909" i="17" s="1"/>
  <c r="A910" i="17" s="1"/>
  <c r="A911" i="17" s="1"/>
  <c r="A912" i="17" s="1"/>
  <c r="A913" i="17" s="1"/>
  <c r="A914" i="17" s="1"/>
  <c r="A915" i="17" s="1"/>
  <c r="A916" i="17" s="1"/>
  <c r="A917" i="17" s="1"/>
  <c r="A918" i="17" s="1"/>
  <c r="A919" i="17" s="1"/>
  <c r="A920" i="17" s="1"/>
  <c r="A921" i="17" s="1"/>
  <c r="A922" i="17" s="1"/>
  <c r="A923" i="17" s="1"/>
  <c r="A924" i="17" s="1"/>
  <c r="A925" i="17" s="1"/>
  <c r="A926" i="17" s="1"/>
  <c r="A927" i="17" s="1"/>
  <c r="A928" i="17" s="1"/>
  <c r="A929" i="17" s="1"/>
  <c r="A930" i="17" s="1"/>
  <c r="A931" i="17" s="1"/>
  <c r="A932" i="17" s="1"/>
  <c r="A933" i="17" s="1"/>
  <c r="A934" i="17" s="1"/>
  <c r="A935" i="17" s="1"/>
  <c r="A936" i="17" s="1"/>
  <c r="A937" i="17" s="1"/>
  <c r="A938" i="17" s="1"/>
  <c r="A939" i="17" s="1"/>
  <c r="A940" i="17" s="1"/>
  <c r="A941" i="17" s="1"/>
  <c r="A942" i="17" s="1"/>
  <c r="A943" i="17" s="1"/>
  <c r="A944" i="17" s="1"/>
  <c r="A945" i="17" s="1"/>
  <c r="A946" i="17" s="1"/>
  <c r="A947" i="17" s="1"/>
  <c r="A948" i="17" s="1"/>
  <c r="A949" i="17" s="1"/>
  <c r="A950" i="17" s="1"/>
  <c r="A951" i="17" s="1"/>
  <c r="A952" i="17" s="1"/>
  <c r="A953" i="17" s="1"/>
  <c r="A954" i="17" s="1"/>
  <c r="C955" i="17"/>
  <c r="J952" i="17"/>
  <c r="J954" i="17"/>
  <c r="F954" i="17"/>
  <c r="J953" i="17"/>
  <c r="F953" i="17"/>
  <c r="J959" i="11"/>
  <c r="A910" i="11"/>
  <c r="A911" i="11" s="1"/>
  <c r="A912" i="11" s="1"/>
  <c r="A913" i="11" s="1"/>
  <c r="A914" i="11" s="1"/>
  <c r="A915" i="11" s="1"/>
  <c r="A916" i="11" s="1"/>
  <c r="A917" i="11" s="1"/>
  <c r="A918" i="11" s="1"/>
  <c r="A919" i="11" s="1"/>
  <c r="A920" i="11" s="1"/>
  <c r="A921" i="11" s="1"/>
  <c r="A922" i="11" s="1"/>
  <c r="A923" i="11" s="1"/>
  <c r="A924" i="11" s="1"/>
  <c r="A925" i="11" s="1"/>
  <c r="A926" i="11" s="1"/>
  <c r="A927" i="11" s="1"/>
  <c r="A928" i="11" s="1"/>
  <c r="A929" i="11" s="1"/>
  <c r="A930" i="11" s="1"/>
  <c r="A931" i="11" s="1"/>
  <c r="A932" i="11" s="1"/>
  <c r="A933" i="11" s="1"/>
  <c r="A934" i="11" s="1"/>
  <c r="A935" i="11" s="1"/>
  <c r="A936" i="11" s="1"/>
  <c r="A937" i="11" s="1"/>
  <c r="A938" i="11" s="1"/>
  <c r="A939" i="11" s="1"/>
  <c r="A940" i="11" s="1"/>
  <c r="A941" i="11" s="1"/>
  <c r="A942" i="11" s="1"/>
  <c r="A943" i="11" s="1"/>
  <c r="A944" i="11" s="1"/>
  <c r="A945" i="11" s="1"/>
  <c r="A946" i="11" s="1"/>
  <c r="A947" i="11" s="1"/>
  <c r="A948" i="11" s="1"/>
  <c r="A949" i="11" s="1"/>
  <c r="A950" i="11" s="1"/>
  <c r="A951" i="11" s="1"/>
  <c r="A952" i="11" s="1"/>
  <c r="A953" i="11" s="1"/>
  <c r="A954" i="11" s="1"/>
  <c r="A955" i="11" s="1"/>
  <c r="A956" i="11" s="1"/>
  <c r="A957" i="11" s="1"/>
  <c r="A958" i="11" s="1"/>
  <c r="A959" i="11" s="1"/>
  <c r="A960" i="11" s="1"/>
  <c r="A961" i="11" s="1"/>
  <c r="J961" i="11"/>
  <c r="F961" i="11"/>
  <c r="K961" i="11" s="1"/>
  <c r="L961" i="11" s="1"/>
  <c r="N961" i="11" s="1"/>
  <c r="J960" i="11"/>
  <c r="F960" i="11"/>
  <c r="K960" i="11" s="1"/>
  <c r="L960" i="11" s="1"/>
  <c r="N960" i="11" s="1"/>
  <c r="A1333" i="16"/>
  <c r="A1334" i="16" s="1"/>
  <c r="A1335" i="16" s="1"/>
  <c r="A1336" i="16" s="1"/>
  <c r="A1337" i="16" s="1"/>
  <c r="A1338" i="16" s="1"/>
  <c r="A1339" i="16" s="1"/>
  <c r="A1340" i="16" s="1"/>
  <c r="A1341" i="16" s="1"/>
  <c r="A1342" i="16" s="1"/>
  <c r="A1343" i="16" s="1"/>
  <c r="A1344" i="16" s="1"/>
  <c r="A1345" i="16" s="1"/>
  <c r="A1346" i="16" s="1"/>
  <c r="A1347" i="16" s="1"/>
  <c r="A1348" i="16" s="1"/>
  <c r="A1349" i="16" s="1"/>
  <c r="A1350" i="16" s="1"/>
  <c r="A1351" i="16" s="1"/>
  <c r="A1352" i="16" s="1"/>
  <c r="A1353" i="16" s="1"/>
  <c r="A1354" i="16" s="1"/>
  <c r="A1355" i="16" s="1"/>
  <c r="A1356" i="16" s="1"/>
  <c r="A1357" i="16" s="1"/>
  <c r="A1358" i="16" s="1"/>
  <c r="A1359" i="16" s="1"/>
  <c r="A1360" i="16" s="1"/>
  <c r="A1361" i="16" s="1"/>
  <c r="A1362" i="16" s="1"/>
  <c r="A1363" i="16" s="1"/>
  <c r="A1364" i="16" s="1"/>
  <c r="A1365" i="16" s="1"/>
  <c r="A1366" i="16" s="1"/>
  <c r="A1367" i="16" s="1"/>
  <c r="A1368" i="16" s="1"/>
  <c r="A1369" i="16" s="1"/>
  <c r="A1370" i="16" s="1"/>
  <c r="A1371" i="16" s="1"/>
  <c r="A1372" i="16" s="1"/>
  <c r="A1373" i="16" s="1"/>
  <c r="A1374" i="16" s="1"/>
  <c r="A1375" i="16" s="1"/>
  <c r="A1376" i="16" s="1"/>
  <c r="A1377" i="16" s="1"/>
  <c r="A1378" i="16" s="1"/>
  <c r="A1379" i="16" s="1"/>
  <c r="A1380" i="16" s="1"/>
  <c r="A1381" i="16" s="1"/>
  <c r="A1382" i="16" s="1"/>
  <c r="A1383" i="16" s="1"/>
  <c r="A1384" i="16" s="1"/>
  <c r="C1385" i="16"/>
  <c r="J1384" i="16"/>
  <c r="K1384" i="16" s="1"/>
  <c r="L1384" i="16" s="1"/>
  <c r="N1384" i="16" s="1"/>
  <c r="F1384" i="16"/>
  <c r="J1383" i="16"/>
  <c r="K1383" i="16" s="1"/>
  <c r="L1383" i="16" s="1"/>
  <c r="N1383" i="16" s="1"/>
  <c r="F1383" i="16"/>
  <c r="A1333" i="10"/>
  <c r="A1334" i="10" s="1"/>
  <c r="A1335" i="10" s="1"/>
  <c r="A1336" i="10" s="1"/>
  <c r="A1337" i="10" s="1"/>
  <c r="A1338" i="10" s="1"/>
  <c r="A1339" i="10" s="1"/>
  <c r="A1340" i="10" s="1"/>
  <c r="A1341" i="10" s="1"/>
  <c r="A1342" i="10" s="1"/>
  <c r="A1343" i="10" s="1"/>
  <c r="A1344" i="10" s="1"/>
  <c r="A1345" i="10" s="1"/>
  <c r="A1346" i="10" s="1"/>
  <c r="A1347" i="10" s="1"/>
  <c r="A1348" i="10" s="1"/>
  <c r="A1349" i="10" s="1"/>
  <c r="A1350" i="10" s="1"/>
  <c r="A1351" i="10" s="1"/>
  <c r="A1352" i="10" s="1"/>
  <c r="A1353" i="10" s="1"/>
  <c r="A1354" i="10" s="1"/>
  <c r="A1355" i="10" s="1"/>
  <c r="A1356" i="10" s="1"/>
  <c r="A1357" i="10" s="1"/>
  <c r="A1358" i="10" s="1"/>
  <c r="A1359" i="10" s="1"/>
  <c r="A1360" i="10" s="1"/>
  <c r="A1361" i="10" s="1"/>
  <c r="A1362" i="10" s="1"/>
  <c r="A1363" i="10" s="1"/>
  <c r="A1364" i="10" s="1"/>
  <c r="A1365" i="10" s="1"/>
  <c r="A1366" i="10" s="1"/>
  <c r="A1367" i="10" s="1"/>
  <c r="A1368" i="10" s="1"/>
  <c r="A1369" i="10" s="1"/>
  <c r="A1370" i="10" s="1"/>
  <c r="A1371" i="10" s="1"/>
  <c r="A1372" i="10" s="1"/>
  <c r="A1373" i="10" s="1"/>
  <c r="A1374" i="10" s="1"/>
  <c r="A1375" i="10" s="1"/>
  <c r="A1376" i="10" s="1"/>
  <c r="A1377" i="10" s="1"/>
  <c r="A1378" i="10" s="1"/>
  <c r="A1379" i="10" s="1"/>
  <c r="A1380" i="10" s="1"/>
  <c r="A1381" i="10" s="1"/>
  <c r="A1382" i="10" s="1"/>
  <c r="A1383" i="10" s="1"/>
  <c r="A1384" i="10" s="1"/>
  <c r="C1385" i="10"/>
  <c r="J1384" i="10"/>
  <c r="K1384" i="10" s="1"/>
  <c r="L1384" i="10" s="1"/>
  <c r="N1384" i="10" s="1"/>
  <c r="F1384" i="10"/>
  <c r="J1383" i="10"/>
  <c r="K1383" i="10" s="1"/>
  <c r="L1383" i="10" s="1"/>
  <c r="N1383" i="10" s="1"/>
  <c r="F1383" i="10"/>
  <c r="A1333" i="9"/>
  <c r="A1334" i="9" s="1"/>
  <c r="A1335" i="9" s="1"/>
  <c r="A1336" i="9" s="1"/>
  <c r="A1337" i="9" s="1"/>
  <c r="A1338" i="9" s="1"/>
  <c r="A1339" i="9" s="1"/>
  <c r="A1340" i="9" s="1"/>
  <c r="A1341" i="9" s="1"/>
  <c r="A1342" i="9" s="1"/>
  <c r="A1343" i="9" s="1"/>
  <c r="A1344" i="9" s="1"/>
  <c r="A1345" i="9" s="1"/>
  <c r="A1346" i="9" s="1"/>
  <c r="A1347" i="9" s="1"/>
  <c r="A1348" i="9" s="1"/>
  <c r="A1349" i="9" s="1"/>
  <c r="A1350" i="9" s="1"/>
  <c r="A1351" i="9" s="1"/>
  <c r="A1352" i="9" s="1"/>
  <c r="A1353" i="9" s="1"/>
  <c r="A1354" i="9" s="1"/>
  <c r="A1355" i="9" s="1"/>
  <c r="A1356" i="9" s="1"/>
  <c r="A1357" i="9" s="1"/>
  <c r="A1358" i="9" s="1"/>
  <c r="A1359" i="9" s="1"/>
  <c r="A1360" i="9" s="1"/>
  <c r="A1361" i="9" s="1"/>
  <c r="A1362" i="9" s="1"/>
  <c r="A1363" i="9" s="1"/>
  <c r="A1364" i="9" s="1"/>
  <c r="A1365" i="9" s="1"/>
  <c r="A1366" i="9" s="1"/>
  <c r="A1367" i="9" s="1"/>
  <c r="A1368" i="9" s="1"/>
  <c r="A1369" i="9" s="1"/>
  <c r="A1370" i="9" s="1"/>
  <c r="A1371" i="9" s="1"/>
  <c r="A1372" i="9" s="1"/>
  <c r="A1373" i="9" s="1"/>
  <c r="A1374" i="9" s="1"/>
  <c r="A1375" i="9" s="1"/>
  <c r="A1376" i="9" s="1"/>
  <c r="A1377" i="9" s="1"/>
  <c r="A1378" i="9" s="1"/>
  <c r="A1379" i="9" s="1"/>
  <c r="A1380" i="9" s="1"/>
  <c r="A1381" i="9" s="1"/>
  <c r="A1382" i="9" s="1"/>
  <c r="A1383" i="9" s="1"/>
  <c r="A1384" i="9" s="1"/>
  <c r="P1383" i="9"/>
  <c r="P1384" i="9"/>
  <c r="N1383" i="9"/>
  <c r="N1384" i="9"/>
  <c r="F1384" i="9"/>
  <c r="F1383" i="9"/>
  <c r="A1333" i="8"/>
  <c r="A1334" i="8" s="1"/>
  <c r="A1335" i="8" s="1"/>
  <c r="A1336" i="8" s="1"/>
  <c r="A1337" i="8" s="1"/>
  <c r="A1338" i="8" s="1"/>
  <c r="A1339" i="8" s="1"/>
  <c r="A1340" i="8" s="1"/>
  <c r="A1341" i="8" s="1"/>
  <c r="A1342" i="8" s="1"/>
  <c r="A1343" i="8" s="1"/>
  <c r="A1344" i="8" s="1"/>
  <c r="A1345" i="8" s="1"/>
  <c r="A1346" i="8" s="1"/>
  <c r="A1347" i="8" s="1"/>
  <c r="A1348" i="8" s="1"/>
  <c r="A1349" i="8" s="1"/>
  <c r="A1350" i="8" s="1"/>
  <c r="A1351" i="8" s="1"/>
  <c r="A1352" i="8" s="1"/>
  <c r="A1353" i="8" s="1"/>
  <c r="A1354" i="8" s="1"/>
  <c r="A1355" i="8" s="1"/>
  <c r="A1356" i="8" s="1"/>
  <c r="A1357" i="8" s="1"/>
  <c r="A1358" i="8" s="1"/>
  <c r="A1359" i="8" s="1"/>
  <c r="A1360" i="8" s="1"/>
  <c r="A1361" i="8" s="1"/>
  <c r="A1362" i="8" s="1"/>
  <c r="A1363" i="8" s="1"/>
  <c r="A1364" i="8" s="1"/>
  <c r="A1365" i="8" s="1"/>
  <c r="A1366" i="8" s="1"/>
  <c r="A1367" i="8" s="1"/>
  <c r="A1368" i="8" s="1"/>
  <c r="A1369" i="8" s="1"/>
  <c r="A1370" i="8" s="1"/>
  <c r="A1371" i="8" s="1"/>
  <c r="A1372" i="8" s="1"/>
  <c r="A1373" i="8" s="1"/>
  <c r="A1374" i="8" s="1"/>
  <c r="A1375" i="8" s="1"/>
  <c r="A1376" i="8" s="1"/>
  <c r="A1377" i="8" s="1"/>
  <c r="A1378" i="8" s="1"/>
  <c r="A1379" i="8" s="1"/>
  <c r="A1380" i="8" s="1"/>
  <c r="A1381" i="8" s="1"/>
  <c r="A1382" i="8" s="1"/>
  <c r="A1383" i="8" s="1"/>
  <c r="A1384" i="8" s="1"/>
  <c r="F1384" i="8"/>
  <c r="F1383" i="8"/>
  <c r="A1334" i="7"/>
  <c r="A1335" i="7" s="1"/>
  <c r="A1336" i="7" s="1"/>
  <c r="A1337" i="7" s="1"/>
  <c r="A1338" i="7" s="1"/>
  <c r="A1339" i="7" s="1"/>
  <c r="A1340" i="7" s="1"/>
  <c r="A1341" i="7" s="1"/>
  <c r="A1342" i="7" s="1"/>
  <c r="A1343" i="7" s="1"/>
  <c r="A1344" i="7" s="1"/>
  <c r="A1345" i="7" s="1"/>
  <c r="A1346" i="7" s="1"/>
  <c r="A1347" i="7" s="1"/>
  <c r="A1348" i="7" s="1"/>
  <c r="A1349" i="7" s="1"/>
  <c r="A1350" i="7" s="1"/>
  <c r="A1351" i="7" s="1"/>
  <c r="A1352" i="7" s="1"/>
  <c r="A1353" i="7" s="1"/>
  <c r="A1354" i="7" s="1"/>
  <c r="A1355" i="7" s="1"/>
  <c r="A1356" i="7" s="1"/>
  <c r="A1357" i="7" s="1"/>
  <c r="A1358" i="7" s="1"/>
  <c r="A1359" i="7" s="1"/>
  <c r="A1360" i="7" s="1"/>
  <c r="A1361" i="7" s="1"/>
  <c r="A1362" i="7" s="1"/>
  <c r="A1363" i="7" s="1"/>
  <c r="A1364" i="7" s="1"/>
  <c r="A1365" i="7" s="1"/>
  <c r="A1366" i="7" s="1"/>
  <c r="A1367" i="7" s="1"/>
  <c r="A1368" i="7" s="1"/>
  <c r="A1369" i="7" s="1"/>
  <c r="A1370" i="7" s="1"/>
  <c r="A1371" i="7" s="1"/>
  <c r="A1372" i="7" s="1"/>
  <c r="A1373" i="7" s="1"/>
  <c r="A1374" i="7" s="1"/>
  <c r="A1375" i="7" s="1"/>
  <c r="A1376" i="7" s="1"/>
  <c r="A1377" i="7" s="1"/>
  <c r="A1378" i="7" s="1"/>
  <c r="A1379" i="7" s="1"/>
  <c r="A1380" i="7" s="1"/>
  <c r="A1381" i="7" s="1"/>
  <c r="A1382" i="7" s="1"/>
  <c r="A1383" i="7" s="1"/>
  <c r="A1384" i="7" s="1"/>
  <c r="A1333" i="7"/>
  <c r="F1384" i="7"/>
  <c r="F1383" i="7"/>
  <c r="A1333" i="5"/>
  <c r="A1334" i="5" s="1"/>
  <c r="A1335" i="5" s="1"/>
  <c r="A1336" i="5" s="1"/>
  <c r="A1337" i="5" s="1"/>
  <c r="A1338" i="5" s="1"/>
  <c r="A1339" i="5" s="1"/>
  <c r="A1340" i="5" s="1"/>
  <c r="A1341" i="5" s="1"/>
  <c r="A1342" i="5" s="1"/>
  <c r="A1343" i="5" s="1"/>
  <c r="A1344" i="5" s="1"/>
  <c r="A1345" i="5" s="1"/>
  <c r="A1346" i="5" s="1"/>
  <c r="A1347" i="5" s="1"/>
  <c r="A1348" i="5" s="1"/>
  <c r="A1349" i="5" s="1"/>
  <c r="A1350" i="5" s="1"/>
  <c r="A1351" i="5" s="1"/>
  <c r="A1352" i="5" s="1"/>
  <c r="A1353" i="5" s="1"/>
  <c r="A1354" i="5" s="1"/>
  <c r="A1355" i="5" s="1"/>
  <c r="A1356" i="5" s="1"/>
  <c r="A1357" i="5" s="1"/>
  <c r="A1358" i="5" s="1"/>
  <c r="A1359" i="5" s="1"/>
  <c r="A1360" i="5" s="1"/>
  <c r="A1361" i="5" s="1"/>
  <c r="A1362" i="5" s="1"/>
  <c r="A1363" i="5" s="1"/>
  <c r="A1364" i="5" s="1"/>
  <c r="A1365" i="5" s="1"/>
  <c r="A1366" i="5" s="1"/>
  <c r="A1367" i="5" s="1"/>
  <c r="A1368" i="5" s="1"/>
  <c r="A1369" i="5" s="1"/>
  <c r="A1370" i="5" s="1"/>
  <c r="A1371" i="5" s="1"/>
  <c r="A1372" i="5" s="1"/>
  <c r="A1373" i="5" s="1"/>
  <c r="A1374" i="5" s="1"/>
  <c r="A1375" i="5" s="1"/>
  <c r="A1376" i="5" s="1"/>
  <c r="A1377" i="5" s="1"/>
  <c r="A1378" i="5" s="1"/>
  <c r="A1379" i="5" s="1"/>
  <c r="A1380" i="5" s="1"/>
  <c r="A1381" i="5" s="1"/>
  <c r="A1382" i="5" s="1"/>
  <c r="A1383" i="5" s="1"/>
  <c r="A1384" i="5" s="1"/>
  <c r="F1384" i="5"/>
  <c r="I1384" i="5" s="1"/>
  <c r="G1381" i="1" s="1"/>
  <c r="F1383" i="5"/>
  <c r="I1383" i="5" s="1"/>
  <c r="G1380" i="1" s="1"/>
  <c r="A1333" i="6"/>
  <c r="A1334" i="6" s="1"/>
  <c r="A1335" i="6" s="1"/>
  <c r="A1336" i="6" s="1"/>
  <c r="A1337" i="6" s="1"/>
  <c r="A1338" i="6" s="1"/>
  <c r="A1339" i="6" s="1"/>
  <c r="A1340" i="6" s="1"/>
  <c r="A1341" i="6" s="1"/>
  <c r="A1342" i="6" s="1"/>
  <c r="A1343" i="6" s="1"/>
  <c r="A1344" i="6" s="1"/>
  <c r="A1345" i="6" s="1"/>
  <c r="A1346" i="6" s="1"/>
  <c r="A1347" i="6" s="1"/>
  <c r="A1348" i="6" s="1"/>
  <c r="A1349" i="6" s="1"/>
  <c r="A1350" i="6" s="1"/>
  <c r="A1351" i="6" s="1"/>
  <c r="A1352" i="6" s="1"/>
  <c r="A1353" i="6" s="1"/>
  <c r="A1354" i="6" s="1"/>
  <c r="A1355" i="6" s="1"/>
  <c r="A1356" i="6" s="1"/>
  <c r="A1357" i="6" s="1"/>
  <c r="A1358" i="6" s="1"/>
  <c r="A1359" i="6" s="1"/>
  <c r="A1360" i="6" s="1"/>
  <c r="A1361" i="6" s="1"/>
  <c r="A1362" i="6" s="1"/>
  <c r="A1363" i="6" s="1"/>
  <c r="A1364" i="6" s="1"/>
  <c r="A1365" i="6" s="1"/>
  <c r="A1366" i="6" s="1"/>
  <c r="A1367" i="6" s="1"/>
  <c r="A1368" i="6" s="1"/>
  <c r="A1369" i="6" s="1"/>
  <c r="A1370" i="6" s="1"/>
  <c r="A1371" i="6" s="1"/>
  <c r="A1372" i="6" s="1"/>
  <c r="A1373" i="6" s="1"/>
  <c r="A1374" i="6" s="1"/>
  <c r="A1375" i="6" s="1"/>
  <c r="A1376" i="6" s="1"/>
  <c r="A1377" i="6" s="1"/>
  <c r="A1378" i="6" s="1"/>
  <c r="A1379" i="6" s="1"/>
  <c r="A1380" i="6" s="1"/>
  <c r="A1381" i="6" s="1"/>
  <c r="A1382" i="6" s="1"/>
  <c r="A1383" i="6" s="1"/>
  <c r="A1384" i="6" s="1"/>
  <c r="C1385" i="6"/>
  <c r="K1383" i="6"/>
  <c r="K1384" i="6"/>
  <c r="H1383" i="6"/>
  <c r="I1383" i="6" s="1"/>
  <c r="H1384" i="6"/>
  <c r="F1384" i="6"/>
  <c r="F1383" i="6"/>
  <c r="A1333" i="3"/>
  <c r="A1334" i="3" s="1"/>
  <c r="A1335" i="3" s="1"/>
  <c r="A1336" i="3" s="1"/>
  <c r="A1337" i="3" s="1"/>
  <c r="A1338" i="3" s="1"/>
  <c r="A1339" i="3" s="1"/>
  <c r="A1340" i="3" s="1"/>
  <c r="A1341" i="3" s="1"/>
  <c r="A1342" i="3" s="1"/>
  <c r="A1343" i="3" s="1"/>
  <c r="A1344" i="3" s="1"/>
  <c r="A1345" i="3" s="1"/>
  <c r="A1346" i="3" s="1"/>
  <c r="A1347" i="3" s="1"/>
  <c r="A1348" i="3" s="1"/>
  <c r="A1349" i="3" s="1"/>
  <c r="A1350" i="3" s="1"/>
  <c r="A1351" i="3" s="1"/>
  <c r="A1352" i="3" s="1"/>
  <c r="A1353" i="3" s="1"/>
  <c r="A1354" i="3" s="1"/>
  <c r="A1355" i="3" s="1"/>
  <c r="A1356" i="3" s="1"/>
  <c r="A1357" i="3" s="1"/>
  <c r="A1358" i="3" s="1"/>
  <c r="A1359" i="3" s="1"/>
  <c r="A1360" i="3" s="1"/>
  <c r="A1361" i="3" s="1"/>
  <c r="A1362" i="3" s="1"/>
  <c r="A1363" i="3" s="1"/>
  <c r="A1364" i="3" s="1"/>
  <c r="A1365" i="3" s="1"/>
  <c r="A1366" i="3" s="1"/>
  <c r="A1367" i="3" s="1"/>
  <c r="A1368" i="3" s="1"/>
  <c r="A1369" i="3" s="1"/>
  <c r="A1370" i="3" s="1"/>
  <c r="A1371" i="3" s="1"/>
  <c r="A1372" i="3" s="1"/>
  <c r="A1373" i="3" s="1"/>
  <c r="A1374" i="3" s="1"/>
  <c r="A1375" i="3" s="1"/>
  <c r="A1376" i="3" s="1"/>
  <c r="A1377" i="3" s="1"/>
  <c r="A1378" i="3" s="1"/>
  <c r="A1379" i="3" s="1"/>
  <c r="A1380" i="3" s="1"/>
  <c r="A1381" i="3" s="1"/>
  <c r="A1382" i="3" s="1"/>
  <c r="A1383" i="3" s="1"/>
  <c r="A1384" i="3" s="1"/>
  <c r="C1385" i="4"/>
  <c r="M1383" i="3"/>
  <c r="K1384" i="3"/>
  <c r="M1384" i="3"/>
  <c r="C1385" i="3"/>
  <c r="F1384" i="3"/>
  <c r="F1383" i="3"/>
  <c r="H1383" i="4"/>
  <c r="I1383" i="4" s="1"/>
  <c r="K1383" i="4" s="1"/>
  <c r="H1384" i="4"/>
  <c r="I1384" i="4" s="1"/>
  <c r="K1384" i="4" s="1"/>
  <c r="F1384" i="4"/>
  <c r="F1383" i="4"/>
  <c r="A1333" i="4"/>
  <c r="A1334" i="4" s="1"/>
  <c r="A1335" i="4" s="1"/>
  <c r="A1336" i="4" s="1"/>
  <c r="A1337" i="4" s="1"/>
  <c r="A1338" i="4" s="1"/>
  <c r="A1339" i="4" s="1"/>
  <c r="A1340" i="4" s="1"/>
  <c r="A1341" i="4" s="1"/>
  <c r="A1342" i="4" s="1"/>
  <c r="A1343" i="4" s="1"/>
  <c r="A1344" i="4" s="1"/>
  <c r="A1345" i="4" s="1"/>
  <c r="A1346" i="4" s="1"/>
  <c r="A1347" i="4" s="1"/>
  <c r="A1348" i="4" s="1"/>
  <c r="A1349" i="4" s="1"/>
  <c r="A1350" i="4" s="1"/>
  <c r="A1351" i="4" s="1"/>
  <c r="A1352" i="4" s="1"/>
  <c r="A1353" i="4" s="1"/>
  <c r="A1354" i="4" s="1"/>
  <c r="A1355" i="4" s="1"/>
  <c r="A1356" i="4" s="1"/>
  <c r="A1357" i="4" s="1"/>
  <c r="A1358" i="4" s="1"/>
  <c r="A1359" i="4" s="1"/>
  <c r="A1360" i="4" s="1"/>
  <c r="A1361" i="4" s="1"/>
  <c r="A1362" i="4" s="1"/>
  <c r="A1363" i="4" s="1"/>
  <c r="A1364" i="4" s="1"/>
  <c r="A1365" i="4" s="1"/>
  <c r="A1366" i="4" s="1"/>
  <c r="A1367" i="4" s="1"/>
  <c r="A1368" i="4" s="1"/>
  <c r="A1369" i="4" s="1"/>
  <c r="A1370" i="4" s="1"/>
  <c r="A1371" i="4" s="1"/>
  <c r="A1372" i="4" s="1"/>
  <c r="A1373" i="4" s="1"/>
  <c r="A1374" i="4" s="1"/>
  <c r="A1375" i="4" s="1"/>
  <c r="A1376" i="4" s="1"/>
  <c r="A1377" i="4" s="1"/>
  <c r="A1378" i="4" s="1"/>
  <c r="A1379" i="4" s="1"/>
  <c r="A1380" i="4" s="1"/>
  <c r="A1381" i="4" s="1"/>
  <c r="A1382" i="4" s="1"/>
  <c r="A1383" i="4" s="1"/>
  <c r="A1384" i="4" s="1"/>
  <c r="I1383" i="2"/>
  <c r="J1383" i="2" s="1"/>
  <c r="I1384" i="2"/>
  <c r="J1384" i="2" s="1"/>
  <c r="G1384" i="2"/>
  <c r="G1383" i="2"/>
  <c r="E1385" i="2"/>
  <c r="D1385" i="2"/>
  <c r="M1385" i="3" l="1"/>
  <c r="M1492" i="3" s="1"/>
  <c r="L128" i="3"/>
  <c r="L387" i="7"/>
  <c r="L1384" i="2"/>
  <c r="L1383" i="2"/>
  <c r="K953" i="17"/>
  <c r="L953" i="17" s="1"/>
  <c r="K954" i="17"/>
  <c r="L954" i="17" s="1"/>
  <c r="O389" i="9"/>
  <c r="M718" i="9"/>
  <c r="O718" i="9" s="1"/>
  <c r="N898" i="10"/>
  <c r="N963" i="10" s="1"/>
  <c r="L963" i="10"/>
  <c r="N898" i="16"/>
  <c r="N963" i="16" s="1"/>
  <c r="L963" i="16"/>
  <c r="N389" i="10"/>
  <c r="N389" i="7"/>
  <c r="N718" i="7" s="1"/>
  <c r="L718" i="7"/>
  <c r="N35" i="7"/>
  <c r="N43" i="7"/>
  <c r="N59" i="7"/>
  <c r="N75" i="7"/>
  <c r="N91" i="7"/>
  <c r="N99" i="7"/>
  <c r="N115" i="7"/>
  <c r="N131" i="7"/>
  <c r="N147" i="7"/>
  <c r="N163" i="7"/>
  <c r="N179" i="7"/>
  <c r="N195" i="7"/>
  <c r="N211" i="7"/>
  <c r="N227" i="7"/>
  <c r="N253" i="7"/>
  <c r="N269" i="7"/>
  <c r="N285" i="7"/>
  <c r="N301" i="7"/>
  <c r="N317" i="7"/>
  <c r="N333" i="7"/>
  <c r="N349" i="7"/>
  <c r="N365" i="7"/>
  <c r="N381" i="7"/>
  <c r="N32" i="7"/>
  <c r="N64" i="7"/>
  <c r="N96" i="7"/>
  <c r="N126" i="7"/>
  <c r="N158" i="7"/>
  <c r="N206" i="7"/>
  <c r="N236" i="7"/>
  <c r="N266" i="7"/>
  <c r="N296" i="7"/>
  <c r="N324" i="7"/>
  <c r="N356" i="7"/>
  <c r="N370" i="7"/>
  <c r="N62" i="7"/>
  <c r="N94" i="7"/>
  <c r="N128" i="7"/>
  <c r="N160" i="7"/>
  <c r="N192" i="7"/>
  <c r="N224" i="7"/>
  <c r="N278" i="7"/>
  <c r="N312" i="7"/>
  <c r="N346" i="7"/>
  <c r="N380" i="7"/>
  <c r="N37" i="7"/>
  <c r="N53" i="7"/>
  <c r="N69" i="7"/>
  <c r="N85" i="7"/>
  <c r="N101" i="7"/>
  <c r="N117" i="7"/>
  <c r="N133" i="7"/>
  <c r="N149" i="7"/>
  <c r="N165" i="7"/>
  <c r="N181" i="7"/>
  <c r="N197" i="7"/>
  <c r="N221" i="7"/>
  <c r="N237" i="7"/>
  <c r="N255" i="7"/>
  <c r="N271" i="7"/>
  <c r="N279" i="7"/>
  <c r="N295" i="7"/>
  <c r="N311" i="7"/>
  <c r="N327" i="7"/>
  <c r="N343" i="7"/>
  <c r="N359" i="7"/>
  <c r="N375" i="7"/>
  <c r="N36" i="7"/>
  <c r="N68" i="7"/>
  <c r="N100" i="7"/>
  <c r="N130" i="7"/>
  <c r="N162" i="7"/>
  <c r="N194" i="7"/>
  <c r="N226" i="7"/>
  <c r="N256" i="7"/>
  <c r="N284" i="7"/>
  <c r="N314" i="7"/>
  <c r="N344" i="7"/>
  <c r="N360" i="7"/>
  <c r="N50" i="7"/>
  <c r="N82" i="7"/>
  <c r="N98" i="7"/>
  <c r="N132" i="7"/>
  <c r="N148" i="7"/>
  <c r="N164" i="7"/>
  <c r="N180" i="7"/>
  <c r="N196" i="7"/>
  <c r="N212" i="7"/>
  <c r="N228" i="7"/>
  <c r="N246" i="7"/>
  <c r="N264" i="7"/>
  <c r="N298" i="7"/>
  <c r="N316" i="7"/>
  <c r="N334" i="7"/>
  <c r="N350" i="7"/>
  <c r="N368" i="7"/>
  <c r="N384" i="7"/>
  <c r="N39" i="7"/>
  <c r="N47" i="7"/>
  <c r="N55" i="7"/>
  <c r="N63" i="7"/>
  <c r="N71" i="7"/>
  <c r="N79" i="7"/>
  <c r="N87" i="7"/>
  <c r="N95" i="7"/>
  <c r="N103" i="7"/>
  <c r="N111" i="7"/>
  <c r="N119" i="7"/>
  <c r="N127" i="7"/>
  <c r="N135" i="7"/>
  <c r="N143" i="7"/>
  <c r="N151" i="7"/>
  <c r="N159" i="7"/>
  <c r="N167" i="7"/>
  <c r="N175" i="7"/>
  <c r="N183" i="7"/>
  <c r="N191" i="7"/>
  <c r="N199" i="7"/>
  <c r="N207" i="7"/>
  <c r="N215" i="7"/>
  <c r="N223" i="7"/>
  <c r="N231" i="7"/>
  <c r="N239" i="7"/>
  <c r="N249" i="7"/>
  <c r="N257" i="7"/>
  <c r="N265" i="7"/>
  <c r="N273" i="7"/>
  <c r="N281" i="7"/>
  <c r="N289" i="7"/>
  <c r="N297" i="7"/>
  <c r="N305" i="7"/>
  <c r="N313" i="7"/>
  <c r="N321" i="7"/>
  <c r="N329" i="7"/>
  <c r="N337" i="7"/>
  <c r="N345" i="7"/>
  <c r="N353" i="7"/>
  <c r="N361" i="7"/>
  <c r="N369" i="7"/>
  <c r="N377" i="7"/>
  <c r="N385" i="7"/>
  <c r="N40" i="7"/>
  <c r="N56" i="7"/>
  <c r="N72" i="7"/>
  <c r="N88" i="7"/>
  <c r="N102" i="7"/>
  <c r="N118" i="7"/>
  <c r="N134" i="7"/>
  <c r="N150" i="7"/>
  <c r="N166" i="7"/>
  <c r="N182" i="7"/>
  <c r="N198" i="7"/>
  <c r="N214" i="7"/>
  <c r="N230" i="7"/>
  <c r="N244" i="7"/>
  <c r="N258" i="7"/>
  <c r="N272" i="7"/>
  <c r="N288" i="7"/>
  <c r="N302" i="7"/>
  <c r="N318" i="7"/>
  <c r="N332" i="7"/>
  <c r="N348" i="7"/>
  <c r="N364" i="7"/>
  <c r="N378" i="7"/>
  <c r="N38" i="7"/>
  <c r="N54" i="7"/>
  <c r="N70" i="7"/>
  <c r="N86" i="7"/>
  <c r="N104" i="7"/>
  <c r="N120" i="7"/>
  <c r="N136" i="7"/>
  <c r="N152" i="7"/>
  <c r="N168" i="7"/>
  <c r="N184" i="7"/>
  <c r="N200" i="7"/>
  <c r="N216" i="7"/>
  <c r="N232" i="7"/>
  <c r="N250" i="7"/>
  <c r="N270" i="7"/>
  <c r="N286" i="7"/>
  <c r="N304" i="7"/>
  <c r="N322" i="7"/>
  <c r="N354" i="7"/>
  <c r="N372" i="7"/>
  <c r="N51" i="7"/>
  <c r="N67" i="7"/>
  <c r="N83" i="7"/>
  <c r="N107" i="7"/>
  <c r="N123" i="7"/>
  <c r="N139" i="7"/>
  <c r="N155" i="7"/>
  <c r="N171" i="7"/>
  <c r="N187" i="7"/>
  <c r="N203" i="7"/>
  <c r="N219" i="7"/>
  <c r="N235" i="7"/>
  <c r="N243" i="7"/>
  <c r="N261" i="7"/>
  <c r="N277" i="7"/>
  <c r="N293" i="7"/>
  <c r="N309" i="7"/>
  <c r="N325" i="7"/>
  <c r="N341" i="7"/>
  <c r="N357" i="7"/>
  <c r="N373" i="7"/>
  <c r="N48" i="7"/>
  <c r="N80" i="7"/>
  <c r="N110" i="7"/>
  <c r="N142" i="7"/>
  <c r="N174" i="7"/>
  <c r="N190" i="7"/>
  <c r="N222" i="7"/>
  <c r="N252" i="7"/>
  <c r="N280" i="7"/>
  <c r="N310" i="7"/>
  <c r="N340" i="7"/>
  <c r="N386" i="7"/>
  <c r="N46" i="7"/>
  <c r="N78" i="7"/>
  <c r="N112" i="7"/>
  <c r="N144" i="7"/>
  <c r="N176" i="7"/>
  <c r="N208" i="7"/>
  <c r="N242" i="7"/>
  <c r="N260" i="7"/>
  <c r="N294" i="7"/>
  <c r="N330" i="7"/>
  <c r="N362" i="7"/>
  <c r="N45" i="7"/>
  <c r="N61" i="7"/>
  <c r="N77" i="7"/>
  <c r="N93" i="7"/>
  <c r="N109" i="7"/>
  <c r="N125" i="7"/>
  <c r="N141" i="7"/>
  <c r="N157" i="7"/>
  <c r="N173" i="7"/>
  <c r="N189" i="7"/>
  <c r="N205" i="7"/>
  <c r="N213" i="7"/>
  <c r="N229" i="7"/>
  <c r="N245" i="7"/>
  <c r="N263" i="7"/>
  <c r="N287" i="7"/>
  <c r="N303" i="7"/>
  <c r="N319" i="7"/>
  <c r="N335" i="7"/>
  <c r="N351" i="7"/>
  <c r="N367" i="7"/>
  <c r="N383" i="7"/>
  <c r="N52" i="7"/>
  <c r="N84" i="7"/>
  <c r="N114" i="7"/>
  <c r="N146" i="7"/>
  <c r="N178" i="7"/>
  <c r="N210" i="7"/>
  <c r="N240" i="7"/>
  <c r="N268" i="7"/>
  <c r="N300" i="7"/>
  <c r="N328" i="7"/>
  <c r="N374" i="7"/>
  <c r="N34" i="7"/>
  <c r="N66" i="7"/>
  <c r="N116" i="7"/>
  <c r="N282" i="7"/>
  <c r="N33" i="7"/>
  <c r="N41" i="7"/>
  <c r="N49" i="7"/>
  <c r="N57" i="7"/>
  <c r="N65" i="7"/>
  <c r="N73" i="7"/>
  <c r="N81" i="7"/>
  <c r="N89" i="7"/>
  <c r="N97" i="7"/>
  <c r="N105" i="7"/>
  <c r="N113" i="7"/>
  <c r="N121" i="7"/>
  <c r="N129" i="7"/>
  <c r="N137" i="7"/>
  <c r="N145" i="7"/>
  <c r="N153" i="7"/>
  <c r="N161" i="7"/>
  <c r="N169" i="7"/>
  <c r="N177" i="7"/>
  <c r="N185" i="7"/>
  <c r="N193" i="7"/>
  <c r="N201" i="7"/>
  <c r="N209" i="7"/>
  <c r="N217" i="7"/>
  <c r="N225" i="7"/>
  <c r="N233" i="7"/>
  <c r="N241" i="7"/>
  <c r="N251" i="7"/>
  <c r="N259" i="7"/>
  <c r="N267" i="7"/>
  <c r="N275" i="7"/>
  <c r="N283" i="7"/>
  <c r="N291" i="7"/>
  <c r="N299" i="7"/>
  <c r="N307" i="7"/>
  <c r="N315" i="7"/>
  <c r="N323" i="7"/>
  <c r="N331" i="7"/>
  <c r="N339" i="7"/>
  <c r="N347" i="7"/>
  <c r="N355" i="7"/>
  <c r="N363" i="7"/>
  <c r="N371" i="7"/>
  <c r="N379" i="7"/>
  <c r="N44" i="7"/>
  <c r="N60" i="7"/>
  <c r="N76" i="7"/>
  <c r="N92" i="7"/>
  <c r="N106" i="7"/>
  <c r="N122" i="7"/>
  <c r="N138" i="7"/>
  <c r="N154" i="7"/>
  <c r="N170" i="7"/>
  <c r="N186" i="7"/>
  <c r="N202" i="7"/>
  <c r="N218" i="7"/>
  <c r="N234" i="7"/>
  <c r="N248" i="7"/>
  <c r="N262" i="7"/>
  <c r="N276" i="7"/>
  <c r="N292" i="7"/>
  <c r="N306" i="7"/>
  <c r="N320" i="7"/>
  <c r="N336" i="7"/>
  <c r="N352" i="7"/>
  <c r="N366" i="7"/>
  <c r="N382" i="7"/>
  <c r="N42" i="7"/>
  <c r="N58" i="7"/>
  <c r="N74" i="7"/>
  <c r="N90" i="7"/>
  <c r="N108" i="7"/>
  <c r="N124" i="7"/>
  <c r="N140" i="7"/>
  <c r="N156" i="7"/>
  <c r="N172" i="7"/>
  <c r="N188" i="7"/>
  <c r="N204" i="7"/>
  <c r="N220" i="7"/>
  <c r="N238" i="7"/>
  <c r="N254" i="7"/>
  <c r="N274" i="7"/>
  <c r="N290" i="7"/>
  <c r="N308" i="7"/>
  <c r="N326" i="7"/>
  <c r="N342" i="7"/>
  <c r="N358" i="7"/>
  <c r="N376" i="7"/>
  <c r="N17" i="7"/>
  <c r="N19" i="7"/>
  <c r="N30" i="7"/>
  <c r="N21" i="7"/>
  <c r="N29" i="7"/>
  <c r="N20" i="7"/>
  <c r="N18" i="7"/>
  <c r="N25" i="7"/>
  <c r="N28" i="7"/>
  <c r="N26" i="7"/>
  <c r="N27" i="7"/>
  <c r="N23" i="7"/>
  <c r="N31" i="7"/>
  <c r="N24" i="7"/>
  <c r="N22" i="7"/>
  <c r="N12" i="7"/>
  <c r="N11" i="7"/>
  <c r="N16" i="7"/>
  <c r="N14" i="7"/>
  <c r="N13" i="7"/>
  <c r="N15" i="7"/>
  <c r="N9" i="7"/>
  <c r="N8" i="7"/>
  <c r="N7" i="7"/>
  <c r="N10" i="7"/>
  <c r="P1385" i="9"/>
  <c r="L6" i="3"/>
  <c r="J387" i="3"/>
  <c r="N6" i="16"/>
  <c r="N6" i="10"/>
  <c r="N6" i="7"/>
  <c r="L963" i="3"/>
  <c r="J963" i="3"/>
  <c r="O1332" i="9"/>
  <c r="O1385" i="9" s="1"/>
  <c r="O720" i="9"/>
  <c r="O896" i="9" s="1"/>
  <c r="L1332" i="3"/>
  <c r="L1385" i="3" s="1"/>
  <c r="J1385" i="3"/>
  <c r="L718" i="3"/>
  <c r="J718" i="3"/>
  <c r="K1383" i="2"/>
  <c r="L1384" i="4"/>
  <c r="M1384" i="16"/>
  <c r="M961" i="11"/>
  <c r="M1383" i="10"/>
  <c r="M1383" i="16"/>
  <c r="M960" i="11"/>
  <c r="K1384" i="2"/>
  <c r="O953" i="17"/>
  <c r="O960" i="11"/>
  <c r="O961" i="11"/>
  <c r="O1384" i="16"/>
  <c r="O1383" i="16"/>
  <c r="O1384" i="10"/>
  <c r="M1384" i="10"/>
  <c r="O1383" i="10"/>
  <c r="O1385" i="10" s="1"/>
  <c r="L1383" i="6"/>
  <c r="I1384" i="6"/>
  <c r="L1384" i="6" s="1"/>
  <c r="J1383" i="4"/>
  <c r="L1383" i="4"/>
  <c r="L1385" i="4" s="1"/>
  <c r="J1384" i="4"/>
  <c r="M1384" i="2"/>
  <c r="M1383" i="2"/>
  <c r="Q1384" i="9"/>
  <c r="H1381" i="1" s="1"/>
  <c r="Q1383" i="9"/>
  <c r="H1380" i="1" s="1"/>
  <c r="N1384" i="3"/>
  <c r="K1383" i="3"/>
  <c r="N1383" i="3" s="1"/>
  <c r="O962" i="11" l="1"/>
  <c r="N1383" i="2"/>
  <c r="O954" i="17"/>
  <c r="O955" i="17" s="1"/>
  <c r="N1384" i="2"/>
  <c r="L387" i="3"/>
  <c r="N387" i="7"/>
  <c r="N954" i="17"/>
  <c r="P954" i="17" s="1"/>
  <c r="M954" i="17"/>
  <c r="N953" i="17"/>
  <c r="P953" i="17" s="1"/>
  <c r="M953" i="17"/>
  <c r="M1385" i="2"/>
  <c r="M1492" i="2" s="1"/>
  <c r="O1385" i="16"/>
  <c r="P1384" i="10"/>
  <c r="P960" i="11"/>
  <c r="M1384" i="4"/>
  <c r="E1381" i="1" s="1"/>
  <c r="P1383" i="16"/>
  <c r="P1384" i="16"/>
  <c r="D1380" i="1"/>
  <c r="D1381" i="1"/>
  <c r="P961" i="11"/>
  <c r="P1383" i="10"/>
  <c r="M1383" i="4"/>
  <c r="E1380" i="1" s="1"/>
  <c r="F1380" i="1" l="1"/>
  <c r="F1381" i="1"/>
  <c r="K1063" i="3" l="1"/>
  <c r="F966" i="3"/>
  <c r="F967" i="3"/>
  <c r="F968" i="3"/>
  <c r="F969" i="3"/>
  <c r="F970" i="3"/>
  <c r="F971" i="3"/>
  <c r="F972" i="3"/>
  <c r="F973" i="3"/>
  <c r="F974" i="3"/>
  <c r="F975" i="3"/>
  <c r="F976" i="3"/>
  <c r="F977" i="3"/>
  <c r="F978" i="3"/>
  <c r="F979" i="3"/>
  <c r="F980" i="3"/>
  <c r="F981" i="3"/>
  <c r="F982" i="3"/>
  <c r="F983" i="3"/>
  <c r="F984" i="3"/>
  <c r="F985" i="3"/>
  <c r="F986" i="3"/>
  <c r="F987" i="3"/>
  <c r="F988" i="3"/>
  <c r="F989" i="3"/>
  <c r="F990" i="3"/>
  <c r="F991" i="3"/>
  <c r="F992" i="3"/>
  <c r="F993" i="3"/>
  <c r="F994" i="3"/>
  <c r="F995" i="3"/>
  <c r="F996" i="3"/>
  <c r="F997" i="3"/>
  <c r="F998" i="3"/>
  <c r="F999" i="3"/>
  <c r="F1000" i="3"/>
  <c r="F1001" i="3"/>
  <c r="F1002" i="3"/>
  <c r="F1003" i="3"/>
  <c r="F1004" i="3"/>
  <c r="F1005" i="3"/>
  <c r="F1006" i="3"/>
  <c r="F1007" i="3"/>
  <c r="F1008" i="3"/>
  <c r="F1009" i="3"/>
  <c r="F1010" i="3"/>
  <c r="F1011" i="3"/>
  <c r="F1012" i="3"/>
  <c r="F1013" i="3"/>
  <c r="F1014" i="3"/>
  <c r="F1015" i="3"/>
  <c r="F1016" i="3"/>
  <c r="F1017" i="3"/>
  <c r="F1018" i="3"/>
  <c r="F1019" i="3"/>
  <c r="F1020" i="3"/>
  <c r="F1021" i="3"/>
  <c r="F1022" i="3"/>
  <c r="F1023" i="3"/>
  <c r="F1024" i="3"/>
  <c r="F1025" i="3"/>
  <c r="F1026" i="3"/>
  <c r="F1027" i="3"/>
  <c r="F1028" i="3"/>
  <c r="F1029" i="3"/>
  <c r="F1030" i="3"/>
  <c r="F1031" i="3"/>
  <c r="F1032" i="3"/>
  <c r="F1033" i="3"/>
  <c r="F1034" i="3"/>
  <c r="F1035" i="3"/>
  <c r="F1036" i="3"/>
  <c r="F1037" i="3"/>
  <c r="F1038" i="3"/>
  <c r="F1039" i="3"/>
  <c r="F1040" i="3"/>
  <c r="F1041" i="3"/>
  <c r="F1042" i="3"/>
  <c r="F1043" i="3"/>
  <c r="F1044" i="3"/>
  <c r="F1045" i="3"/>
  <c r="F1046" i="3"/>
  <c r="F1047" i="3"/>
  <c r="F1048" i="3"/>
  <c r="F1049" i="3"/>
  <c r="F1050" i="3"/>
  <c r="F1051" i="3"/>
  <c r="F1052" i="3"/>
  <c r="F1053" i="3"/>
  <c r="F1054" i="3"/>
  <c r="F1055" i="3"/>
  <c r="F1056" i="3"/>
  <c r="F1057" i="3"/>
  <c r="F1058" i="3"/>
  <c r="F1059" i="3"/>
  <c r="F1060" i="3"/>
  <c r="F1061" i="3"/>
  <c r="F1062" i="3"/>
  <c r="F1063" i="3"/>
  <c r="F1064" i="3"/>
  <c r="F1065" i="3"/>
  <c r="F1066" i="3"/>
  <c r="F1067" i="3"/>
  <c r="F1068" i="3"/>
  <c r="F1069" i="3"/>
  <c r="F1070" i="3"/>
  <c r="F1071" i="3"/>
  <c r="F1072" i="3"/>
  <c r="F1073" i="3"/>
  <c r="F1074" i="3"/>
  <c r="F1075" i="3"/>
  <c r="F1076" i="3"/>
  <c r="F1077" i="3"/>
  <c r="F1078" i="3"/>
  <c r="F1079" i="3"/>
  <c r="F1080" i="3"/>
  <c r="F1081" i="3"/>
  <c r="F1082" i="3"/>
  <c r="F1083" i="3"/>
  <c r="F1084" i="3"/>
  <c r="F1085" i="3"/>
  <c r="F1086" i="3"/>
  <c r="F1087" i="3"/>
  <c r="F1088" i="3"/>
  <c r="F1089" i="3"/>
  <c r="F1090" i="3"/>
  <c r="F1091" i="3"/>
  <c r="F1092" i="3"/>
  <c r="F1093" i="3"/>
  <c r="F1094" i="3"/>
  <c r="F1095" i="3"/>
  <c r="F1096" i="3"/>
  <c r="F1097" i="3"/>
  <c r="F1098" i="3"/>
  <c r="F1099" i="3"/>
  <c r="F1100" i="3"/>
  <c r="F1101" i="3"/>
  <c r="F1102" i="3"/>
  <c r="F1103" i="3"/>
  <c r="F1104" i="3"/>
  <c r="F1105" i="3"/>
  <c r="F1106" i="3"/>
  <c r="F1107" i="3"/>
  <c r="F1108" i="3"/>
  <c r="F1109" i="3"/>
  <c r="F1110" i="3"/>
  <c r="F1111" i="3"/>
  <c r="F1112" i="3"/>
  <c r="F1113" i="3"/>
  <c r="F1114" i="3"/>
  <c r="F1115" i="3"/>
  <c r="F1116" i="3"/>
  <c r="F1117" i="3"/>
  <c r="F1118" i="3"/>
  <c r="F1119" i="3"/>
  <c r="F1120" i="3"/>
  <c r="F1121" i="3"/>
  <c r="F1122" i="3"/>
  <c r="F1123" i="3"/>
  <c r="F1124" i="3"/>
  <c r="F1125" i="3"/>
  <c r="F1126" i="3"/>
  <c r="F1127" i="3"/>
  <c r="F1128" i="3"/>
  <c r="F1129" i="3"/>
  <c r="F1130" i="3"/>
  <c r="F1131" i="3"/>
  <c r="F1132" i="3"/>
  <c r="F1133" i="3"/>
  <c r="F1134" i="3"/>
  <c r="F1135" i="3"/>
  <c r="F1136" i="3"/>
  <c r="F1137" i="3"/>
  <c r="F1138" i="3"/>
  <c r="F1139" i="3"/>
  <c r="F1140" i="3"/>
  <c r="F1141" i="3"/>
  <c r="F1142" i="3"/>
  <c r="F1143" i="3"/>
  <c r="F1144" i="3"/>
  <c r="F1145" i="3"/>
  <c r="F1146" i="3"/>
  <c r="F1147" i="3"/>
  <c r="F1148" i="3"/>
  <c r="F1149" i="3"/>
  <c r="F1150" i="3"/>
  <c r="F1151" i="3"/>
  <c r="F1152" i="3"/>
  <c r="F1153" i="3"/>
  <c r="F1154" i="3"/>
  <c r="F1155" i="3"/>
  <c r="F1156" i="3"/>
  <c r="F1157" i="3"/>
  <c r="F1158" i="3"/>
  <c r="F1159" i="3"/>
  <c r="F1160" i="3"/>
  <c r="F1161" i="3"/>
  <c r="F1162" i="3"/>
  <c r="F1163" i="3"/>
  <c r="F1164" i="3"/>
  <c r="F1165" i="3"/>
  <c r="F1166" i="3"/>
  <c r="F1167" i="3"/>
  <c r="F1168" i="3"/>
  <c r="F1169" i="3"/>
  <c r="F1170" i="3"/>
  <c r="F1171" i="3"/>
  <c r="F1172" i="3"/>
  <c r="F1173" i="3"/>
  <c r="F1174" i="3"/>
  <c r="F1175" i="3"/>
  <c r="F1176" i="3"/>
  <c r="F1177" i="3"/>
  <c r="F1178" i="3"/>
  <c r="F1179" i="3"/>
  <c r="F1180" i="3"/>
  <c r="F1181" i="3"/>
  <c r="F1182" i="3"/>
  <c r="F1183" i="3"/>
  <c r="F1184" i="3"/>
  <c r="F1185" i="3"/>
  <c r="F1186" i="3"/>
  <c r="F1187" i="3"/>
  <c r="F1188" i="3"/>
  <c r="F1189" i="3"/>
  <c r="F1190" i="3"/>
  <c r="F1191" i="3"/>
  <c r="F1192" i="3"/>
  <c r="F1193" i="3"/>
  <c r="F1194" i="3"/>
  <c r="F1195" i="3"/>
  <c r="F1196" i="3"/>
  <c r="F1197" i="3"/>
  <c r="F1198" i="3"/>
  <c r="F1199" i="3"/>
  <c r="F1200" i="3"/>
  <c r="F1201" i="3"/>
  <c r="F1202" i="3"/>
  <c r="F1203" i="3"/>
  <c r="F1204" i="3"/>
  <c r="F1205" i="3"/>
  <c r="F1206" i="3"/>
  <c r="F1207" i="3"/>
  <c r="F1208" i="3"/>
  <c r="F1209" i="3"/>
  <c r="F1210" i="3"/>
  <c r="F1211" i="3"/>
  <c r="F1212" i="3"/>
  <c r="F1213" i="3"/>
  <c r="F1214" i="3"/>
  <c r="F1215" i="3"/>
  <c r="F1216" i="3"/>
  <c r="F1217" i="3"/>
  <c r="F1218" i="3"/>
  <c r="F1219" i="3"/>
  <c r="F1220" i="3"/>
  <c r="F1221" i="3"/>
  <c r="F1222" i="3"/>
  <c r="F1223" i="3"/>
  <c r="F1224" i="3"/>
  <c r="F1225" i="3"/>
  <c r="F1226" i="3"/>
  <c r="F1227" i="3"/>
  <c r="F1228" i="3"/>
  <c r="F1229" i="3"/>
  <c r="F1230" i="3"/>
  <c r="F1231" i="3"/>
  <c r="F1232" i="3"/>
  <c r="F1233" i="3"/>
  <c r="F1234" i="3"/>
  <c r="F1235" i="3"/>
  <c r="F1236" i="3"/>
  <c r="F1237" i="3"/>
  <c r="F1238" i="3"/>
  <c r="F1239" i="3"/>
  <c r="F1240" i="3"/>
  <c r="F1241" i="3"/>
  <c r="F1242" i="3"/>
  <c r="F1243" i="3"/>
  <c r="F1244" i="3"/>
  <c r="F1245" i="3"/>
  <c r="F1246" i="3"/>
  <c r="F1247" i="3"/>
  <c r="F1248" i="3"/>
  <c r="F1249" i="3"/>
  <c r="F1250" i="3"/>
  <c r="F1251" i="3"/>
  <c r="F1252" i="3"/>
  <c r="F1253" i="3"/>
  <c r="F1254" i="3"/>
  <c r="F1255" i="3"/>
  <c r="F1256" i="3"/>
  <c r="F1257" i="3"/>
  <c r="F1258" i="3"/>
  <c r="F1259" i="3"/>
  <c r="F1260" i="3"/>
  <c r="F1261" i="3"/>
  <c r="F1262" i="3"/>
  <c r="F1263" i="3"/>
  <c r="F1264" i="3"/>
  <c r="F1265" i="3"/>
  <c r="F1266" i="3"/>
  <c r="F1267" i="3"/>
  <c r="F1268" i="3"/>
  <c r="F1269" i="3"/>
  <c r="F1270" i="3"/>
  <c r="F1271" i="3"/>
  <c r="F1272" i="3"/>
  <c r="F1273" i="3"/>
  <c r="F1274" i="3"/>
  <c r="F1275" i="3"/>
  <c r="F1276" i="3"/>
  <c r="F1277" i="3"/>
  <c r="F1278" i="3"/>
  <c r="F1279" i="3"/>
  <c r="F1280" i="3"/>
  <c r="F1281" i="3"/>
  <c r="F1282" i="3"/>
  <c r="F1283" i="3"/>
  <c r="F1284" i="3"/>
  <c r="F1285" i="3"/>
  <c r="F1286" i="3"/>
  <c r="F1287" i="3"/>
  <c r="F1288" i="3"/>
  <c r="F1289" i="3"/>
  <c r="F1290" i="3"/>
  <c r="F1291" i="3"/>
  <c r="F1292" i="3"/>
  <c r="F1293" i="3"/>
  <c r="F1294" i="3"/>
  <c r="F1295" i="3"/>
  <c r="F1296" i="3"/>
  <c r="F1297" i="3"/>
  <c r="F1298" i="3"/>
  <c r="F1299" i="3"/>
  <c r="F1300" i="3"/>
  <c r="F1301" i="3"/>
  <c r="F1302" i="3"/>
  <c r="F1303" i="3"/>
  <c r="F1304" i="3"/>
  <c r="F1305" i="3"/>
  <c r="F1306" i="3"/>
  <c r="F1307" i="3"/>
  <c r="F1308" i="3"/>
  <c r="F1309" i="3"/>
  <c r="F1310" i="3"/>
  <c r="F1311" i="3"/>
  <c r="F1312" i="3"/>
  <c r="F1313" i="3"/>
  <c r="F1314" i="3"/>
  <c r="F1315" i="3"/>
  <c r="F1316" i="3"/>
  <c r="F1317" i="3"/>
  <c r="F1318" i="3"/>
  <c r="F1319" i="3"/>
  <c r="F1320" i="3"/>
  <c r="F1321" i="3"/>
  <c r="F1322" i="3"/>
  <c r="F1323" i="3"/>
  <c r="F1324" i="3"/>
  <c r="F1325" i="3"/>
  <c r="F1326" i="3"/>
  <c r="F1327" i="3"/>
  <c r="F1328" i="3"/>
  <c r="F1329" i="3"/>
  <c r="F965" i="3"/>
  <c r="F1330" i="3" s="1"/>
  <c r="F598" i="13"/>
  <c r="J717" i="16"/>
  <c r="K717" i="16" s="1"/>
  <c r="L717" i="16" s="1"/>
  <c r="N717" i="16" s="1"/>
  <c r="F717" i="16"/>
  <c r="J716" i="16"/>
  <c r="K716" i="16" s="1"/>
  <c r="L716" i="16" s="1"/>
  <c r="N716" i="16" s="1"/>
  <c r="F716" i="16"/>
  <c r="J715" i="16"/>
  <c r="K715" i="16" s="1"/>
  <c r="L715" i="16" s="1"/>
  <c r="N715" i="16" s="1"/>
  <c r="F715" i="16"/>
  <c r="J714" i="16"/>
  <c r="K714" i="16" s="1"/>
  <c r="L714" i="16" s="1"/>
  <c r="N714" i="16" s="1"/>
  <c r="F714" i="16"/>
  <c r="J713" i="16"/>
  <c r="K713" i="16" s="1"/>
  <c r="L713" i="16" s="1"/>
  <c r="N713" i="16" s="1"/>
  <c r="F713" i="16"/>
  <c r="J712" i="16"/>
  <c r="K712" i="16" s="1"/>
  <c r="L712" i="16" s="1"/>
  <c r="N712" i="16" s="1"/>
  <c r="F712" i="16"/>
  <c r="J711" i="16"/>
  <c r="K711" i="16" s="1"/>
  <c r="L711" i="16" s="1"/>
  <c r="N711" i="16" s="1"/>
  <c r="F711" i="16"/>
  <c r="J710" i="16"/>
  <c r="K710" i="16" s="1"/>
  <c r="L710" i="16" s="1"/>
  <c r="N710" i="16" s="1"/>
  <c r="F710" i="16"/>
  <c r="J709" i="16"/>
  <c r="K709" i="16" s="1"/>
  <c r="L709" i="16" s="1"/>
  <c r="N709" i="16" s="1"/>
  <c r="F709" i="16"/>
  <c r="J708" i="16"/>
  <c r="K708" i="16" s="1"/>
  <c r="L708" i="16" s="1"/>
  <c r="N708" i="16" s="1"/>
  <c r="F708" i="16"/>
  <c r="J707" i="16"/>
  <c r="K707" i="16" s="1"/>
  <c r="L707" i="16" s="1"/>
  <c r="N707" i="16" s="1"/>
  <c r="F707" i="16"/>
  <c r="J706" i="16"/>
  <c r="K706" i="16" s="1"/>
  <c r="L706" i="16" s="1"/>
  <c r="N706" i="16" s="1"/>
  <c r="F706" i="16"/>
  <c r="J705" i="16"/>
  <c r="K705" i="16" s="1"/>
  <c r="L705" i="16" s="1"/>
  <c r="N705" i="16" s="1"/>
  <c r="F705" i="16"/>
  <c r="J704" i="16"/>
  <c r="K704" i="16" s="1"/>
  <c r="L704" i="16" s="1"/>
  <c r="N704" i="16" s="1"/>
  <c r="F704" i="16"/>
  <c r="J703" i="16"/>
  <c r="K703" i="16" s="1"/>
  <c r="L703" i="16" s="1"/>
  <c r="N703" i="16" s="1"/>
  <c r="F703" i="16"/>
  <c r="J702" i="16"/>
  <c r="K702" i="16" s="1"/>
  <c r="L702" i="16" s="1"/>
  <c r="N702" i="16" s="1"/>
  <c r="F702" i="16"/>
  <c r="J701" i="16"/>
  <c r="K701" i="16" s="1"/>
  <c r="L701" i="16" s="1"/>
  <c r="N701" i="16" s="1"/>
  <c r="F701" i="16"/>
  <c r="J700" i="16"/>
  <c r="K700" i="16" s="1"/>
  <c r="L700" i="16" s="1"/>
  <c r="N700" i="16" s="1"/>
  <c r="F700" i="16"/>
  <c r="J699" i="16"/>
  <c r="K699" i="16" s="1"/>
  <c r="L699" i="16" s="1"/>
  <c r="N699" i="16" s="1"/>
  <c r="F699" i="16"/>
  <c r="J698" i="16"/>
  <c r="K698" i="16" s="1"/>
  <c r="L698" i="16" s="1"/>
  <c r="N698" i="16" s="1"/>
  <c r="F698" i="16"/>
  <c r="J697" i="16"/>
  <c r="K697" i="16" s="1"/>
  <c r="L697" i="16" s="1"/>
  <c r="N697" i="16" s="1"/>
  <c r="F697" i="16"/>
  <c r="J696" i="16"/>
  <c r="K696" i="16" s="1"/>
  <c r="L696" i="16" s="1"/>
  <c r="N696" i="16" s="1"/>
  <c r="F696" i="16"/>
  <c r="J695" i="16"/>
  <c r="K695" i="16" s="1"/>
  <c r="L695" i="16" s="1"/>
  <c r="N695" i="16" s="1"/>
  <c r="F695" i="16"/>
  <c r="J694" i="16"/>
  <c r="K694" i="16" s="1"/>
  <c r="L694" i="16" s="1"/>
  <c r="N694" i="16" s="1"/>
  <c r="F694" i="16"/>
  <c r="J693" i="16"/>
  <c r="K693" i="16" s="1"/>
  <c r="L693" i="16" s="1"/>
  <c r="N693" i="16" s="1"/>
  <c r="F693" i="16"/>
  <c r="J692" i="16"/>
  <c r="K692" i="16" s="1"/>
  <c r="L692" i="16" s="1"/>
  <c r="N692" i="16" s="1"/>
  <c r="F692" i="16"/>
  <c r="J691" i="16"/>
  <c r="K691" i="16" s="1"/>
  <c r="L691" i="16" s="1"/>
  <c r="N691" i="16" s="1"/>
  <c r="F691" i="16"/>
  <c r="J690" i="16"/>
  <c r="K690" i="16" s="1"/>
  <c r="L690" i="16" s="1"/>
  <c r="N690" i="16" s="1"/>
  <c r="J689" i="16"/>
  <c r="K689" i="16" s="1"/>
  <c r="L689" i="16" s="1"/>
  <c r="N689" i="16" s="1"/>
  <c r="F689" i="16"/>
  <c r="J688" i="16"/>
  <c r="K688" i="16" s="1"/>
  <c r="L688" i="16" s="1"/>
  <c r="N688" i="16" s="1"/>
  <c r="F688" i="16"/>
  <c r="J687" i="16"/>
  <c r="K687" i="16" s="1"/>
  <c r="L687" i="16" s="1"/>
  <c r="N687" i="16" s="1"/>
  <c r="F687" i="16"/>
  <c r="J686" i="16"/>
  <c r="K686" i="16" s="1"/>
  <c r="L686" i="16" s="1"/>
  <c r="N686" i="16" s="1"/>
  <c r="F686" i="16"/>
  <c r="J685" i="16"/>
  <c r="K685" i="16" s="1"/>
  <c r="L685" i="16" s="1"/>
  <c r="N685" i="16" s="1"/>
  <c r="F685" i="16"/>
  <c r="J684" i="16"/>
  <c r="K684" i="16" s="1"/>
  <c r="L684" i="16" s="1"/>
  <c r="N684" i="16" s="1"/>
  <c r="F684" i="16"/>
  <c r="J683" i="16"/>
  <c r="K683" i="16" s="1"/>
  <c r="L683" i="16" s="1"/>
  <c r="N683" i="16" s="1"/>
  <c r="F683" i="16"/>
  <c r="J682" i="16"/>
  <c r="K682" i="16" s="1"/>
  <c r="L682" i="16" s="1"/>
  <c r="N682" i="16" s="1"/>
  <c r="F682" i="16"/>
  <c r="J681" i="16"/>
  <c r="K681" i="16" s="1"/>
  <c r="L681" i="16" s="1"/>
  <c r="N681" i="16" s="1"/>
  <c r="F681" i="16"/>
  <c r="J680" i="16"/>
  <c r="K680" i="16" s="1"/>
  <c r="L680" i="16" s="1"/>
  <c r="N680" i="16" s="1"/>
  <c r="F680" i="16"/>
  <c r="J679" i="16"/>
  <c r="K679" i="16" s="1"/>
  <c r="L679" i="16" s="1"/>
  <c r="N679" i="16" s="1"/>
  <c r="F679" i="16"/>
  <c r="J678" i="16"/>
  <c r="K678" i="16" s="1"/>
  <c r="L678" i="16" s="1"/>
  <c r="N678" i="16" s="1"/>
  <c r="F678" i="16"/>
  <c r="J677" i="16"/>
  <c r="K677" i="16" s="1"/>
  <c r="L677" i="16" s="1"/>
  <c r="N677" i="16" s="1"/>
  <c r="F677" i="16"/>
  <c r="J676" i="16"/>
  <c r="K676" i="16" s="1"/>
  <c r="L676" i="16" s="1"/>
  <c r="N676" i="16" s="1"/>
  <c r="F676" i="16"/>
  <c r="J675" i="16"/>
  <c r="K675" i="16" s="1"/>
  <c r="L675" i="16" s="1"/>
  <c r="N675" i="16" s="1"/>
  <c r="F675" i="16"/>
  <c r="J674" i="16"/>
  <c r="K674" i="16" s="1"/>
  <c r="L674" i="16" s="1"/>
  <c r="N674" i="16" s="1"/>
  <c r="F674" i="16"/>
  <c r="J673" i="16"/>
  <c r="K673" i="16" s="1"/>
  <c r="L673" i="16" s="1"/>
  <c r="N673" i="16" s="1"/>
  <c r="F673" i="16"/>
  <c r="J672" i="16"/>
  <c r="K672" i="16" s="1"/>
  <c r="L672" i="16" s="1"/>
  <c r="N672" i="16" s="1"/>
  <c r="F672" i="16"/>
  <c r="J671" i="16"/>
  <c r="K671" i="16" s="1"/>
  <c r="L671" i="16" s="1"/>
  <c r="N671" i="16" s="1"/>
  <c r="F671" i="16"/>
  <c r="J670" i="16"/>
  <c r="K670" i="16" s="1"/>
  <c r="L670" i="16" s="1"/>
  <c r="N670" i="16" s="1"/>
  <c r="F670" i="16"/>
  <c r="J669" i="16"/>
  <c r="K669" i="16" s="1"/>
  <c r="L669" i="16" s="1"/>
  <c r="N669" i="16" s="1"/>
  <c r="F669" i="16"/>
  <c r="J668" i="16"/>
  <c r="K668" i="16" s="1"/>
  <c r="L668" i="16" s="1"/>
  <c r="N668" i="16" s="1"/>
  <c r="F668" i="16"/>
  <c r="J667" i="16"/>
  <c r="K667" i="16" s="1"/>
  <c r="L667" i="16" s="1"/>
  <c r="N667" i="16" s="1"/>
  <c r="F667" i="16"/>
  <c r="J666" i="16"/>
  <c r="K666" i="16" s="1"/>
  <c r="L666" i="16" s="1"/>
  <c r="N666" i="16" s="1"/>
  <c r="F666" i="16"/>
  <c r="J665" i="16"/>
  <c r="K665" i="16" s="1"/>
  <c r="L665" i="16" s="1"/>
  <c r="N665" i="16" s="1"/>
  <c r="F665" i="16"/>
  <c r="J664" i="16"/>
  <c r="K664" i="16" s="1"/>
  <c r="L664" i="16" s="1"/>
  <c r="N664" i="16" s="1"/>
  <c r="F664" i="16"/>
  <c r="J663" i="16"/>
  <c r="K663" i="16" s="1"/>
  <c r="L663" i="16" s="1"/>
  <c r="N663" i="16" s="1"/>
  <c r="F663" i="16"/>
  <c r="J662" i="16"/>
  <c r="K662" i="16" s="1"/>
  <c r="L662" i="16" s="1"/>
  <c r="N662" i="16" s="1"/>
  <c r="F662" i="16"/>
  <c r="J661" i="16"/>
  <c r="K661" i="16" s="1"/>
  <c r="L661" i="16" s="1"/>
  <c r="N661" i="16" s="1"/>
  <c r="F661" i="16"/>
  <c r="J660" i="16"/>
  <c r="K660" i="16" s="1"/>
  <c r="L660" i="16" s="1"/>
  <c r="N660" i="16" s="1"/>
  <c r="F660" i="16"/>
  <c r="J659" i="16"/>
  <c r="K659" i="16" s="1"/>
  <c r="L659" i="16" s="1"/>
  <c r="N659" i="16" s="1"/>
  <c r="F659" i="16"/>
  <c r="J658" i="16"/>
  <c r="K658" i="16" s="1"/>
  <c r="L658" i="16" s="1"/>
  <c r="N658" i="16" s="1"/>
  <c r="F658" i="16"/>
  <c r="J657" i="16"/>
  <c r="K657" i="16" s="1"/>
  <c r="L657" i="16" s="1"/>
  <c r="N657" i="16" s="1"/>
  <c r="F657" i="16"/>
  <c r="J656" i="16"/>
  <c r="K656" i="16" s="1"/>
  <c r="L656" i="16" s="1"/>
  <c r="N656" i="16" s="1"/>
  <c r="F656" i="16"/>
  <c r="J655" i="16"/>
  <c r="K655" i="16" s="1"/>
  <c r="L655" i="16" s="1"/>
  <c r="N655" i="16" s="1"/>
  <c r="F655" i="16"/>
  <c r="J654" i="16"/>
  <c r="K654" i="16" s="1"/>
  <c r="L654" i="16" s="1"/>
  <c r="N654" i="16" s="1"/>
  <c r="F654" i="16"/>
  <c r="J653" i="16"/>
  <c r="K653" i="16" s="1"/>
  <c r="L653" i="16" s="1"/>
  <c r="N653" i="16" s="1"/>
  <c r="F653" i="16"/>
  <c r="J652" i="16"/>
  <c r="K652" i="16" s="1"/>
  <c r="L652" i="16" s="1"/>
  <c r="N652" i="16" s="1"/>
  <c r="F652" i="16"/>
  <c r="J651" i="16"/>
  <c r="K651" i="16" s="1"/>
  <c r="L651" i="16" s="1"/>
  <c r="N651" i="16" s="1"/>
  <c r="F651" i="16"/>
  <c r="J650" i="16"/>
  <c r="K650" i="16" s="1"/>
  <c r="L650" i="16" s="1"/>
  <c r="N650" i="16" s="1"/>
  <c r="F650" i="16"/>
  <c r="J649" i="16"/>
  <c r="K649" i="16" s="1"/>
  <c r="L649" i="16" s="1"/>
  <c r="N649" i="16" s="1"/>
  <c r="F649" i="16"/>
  <c r="J648" i="16"/>
  <c r="K648" i="16" s="1"/>
  <c r="L648" i="16" s="1"/>
  <c r="N648" i="16" s="1"/>
  <c r="F648" i="16"/>
  <c r="J647" i="16"/>
  <c r="K647" i="16" s="1"/>
  <c r="L647" i="16" s="1"/>
  <c r="N647" i="16" s="1"/>
  <c r="F647" i="16"/>
  <c r="J646" i="16"/>
  <c r="K646" i="16" s="1"/>
  <c r="L646" i="16" s="1"/>
  <c r="N646" i="16" s="1"/>
  <c r="F646" i="16"/>
  <c r="J645" i="16"/>
  <c r="K645" i="16" s="1"/>
  <c r="L645" i="16" s="1"/>
  <c r="N645" i="16" s="1"/>
  <c r="F645" i="16"/>
  <c r="J644" i="16"/>
  <c r="K644" i="16" s="1"/>
  <c r="L644" i="16" s="1"/>
  <c r="N644" i="16" s="1"/>
  <c r="F644" i="16"/>
  <c r="J643" i="16"/>
  <c r="K643" i="16" s="1"/>
  <c r="L643" i="16" s="1"/>
  <c r="N643" i="16" s="1"/>
  <c r="F643" i="16"/>
  <c r="J642" i="16"/>
  <c r="K642" i="16" s="1"/>
  <c r="L642" i="16" s="1"/>
  <c r="N642" i="16" s="1"/>
  <c r="F642" i="16"/>
  <c r="J641" i="16"/>
  <c r="K641" i="16" s="1"/>
  <c r="L641" i="16" s="1"/>
  <c r="N641" i="16" s="1"/>
  <c r="F641" i="16"/>
  <c r="J640" i="16"/>
  <c r="K640" i="16" s="1"/>
  <c r="L640" i="16" s="1"/>
  <c r="N640" i="16" s="1"/>
  <c r="F640" i="16"/>
  <c r="J639" i="16"/>
  <c r="K639" i="16" s="1"/>
  <c r="L639" i="16" s="1"/>
  <c r="N639" i="16" s="1"/>
  <c r="F639" i="16"/>
  <c r="J638" i="16"/>
  <c r="K638" i="16" s="1"/>
  <c r="L638" i="16" s="1"/>
  <c r="N638" i="16" s="1"/>
  <c r="F638" i="16"/>
  <c r="J637" i="16"/>
  <c r="K637" i="16" s="1"/>
  <c r="L637" i="16" s="1"/>
  <c r="N637" i="16" s="1"/>
  <c r="F637" i="16"/>
  <c r="J636" i="16"/>
  <c r="K636" i="16" s="1"/>
  <c r="L636" i="16" s="1"/>
  <c r="N636" i="16" s="1"/>
  <c r="F636" i="16"/>
  <c r="J635" i="16"/>
  <c r="K635" i="16" s="1"/>
  <c r="L635" i="16" s="1"/>
  <c r="N635" i="16" s="1"/>
  <c r="F635" i="16"/>
  <c r="J634" i="16"/>
  <c r="K634" i="16" s="1"/>
  <c r="L634" i="16" s="1"/>
  <c r="N634" i="16" s="1"/>
  <c r="F634" i="16"/>
  <c r="J633" i="16"/>
  <c r="K633" i="16" s="1"/>
  <c r="L633" i="16" s="1"/>
  <c r="N633" i="16" s="1"/>
  <c r="F633" i="16"/>
  <c r="J632" i="16"/>
  <c r="K632" i="16" s="1"/>
  <c r="L632" i="16" s="1"/>
  <c r="N632" i="16" s="1"/>
  <c r="F632" i="16"/>
  <c r="J631" i="16"/>
  <c r="K631" i="16" s="1"/>
  <c r="L631" i="16" s="1"/>
  <c r="N631" i="16" s="1"/>
  <c r="F631" i="16"/>
  <c r="J630" i="16"/>
  <c r="K630" i="16" s="1"/>
  <c r="L630" i="16" s="1"/>
  <c r="N630" i="16" s="1"/>
  <c r="F630" i="16"/>
  <c r="J629" i="16"/>
  <c r="K629" i="16" s="1"/>
  <c r="L629" i="16" s="1"/>
  <c r="N629" i="16" s="1"/>
  <c r="F629" i="16"/>
  <c r="J628" i="16"/>
  <c r="K628" i="16" s="1"/>
  <c r="L628" i="16" s="1"/>
  <c r="N628" i="16" s="1"/>
  <c r="F628" i="16"/>
  <c r="J627" i="16"/>
  <c r="K627" i="16" s="1"/>
  <c r="L627" i="16" s="1"/>
  <c r="N627" i="16" s="1"/>
  <c r="F627" i="16"/>
  <c r="J626" i="16"/>
  <c r="K626" i="16" s="1"/>
  <c r="L626" i="16" s="1"/>
  <c r="N626" i="16" s="1"/>
  <c r="F626" i="16"/>
  <c r="J625" i="16"/>
  <c r="K625" i="16" s="1"/>
  <c r="L625" i="16" s="1"/>
  <c r="N625" i="16" s="1"/>
  <c r="F625" i="16"/>
  <c r="J624" i="16"/>
  <c r="K624" i="16" s="1"/>
  <c r="L624" i="16" s="1"/>
  <c r="N624" i="16" s="1"/>
  <c r="F624" i="16"/>
  <c r="J623" i="16"/>
  <c r="K623" i="16" s="1"/>
  <c r="L623" i="16" s="1"/>
  <c r="N623" i="16" s="1"/>
  <c r="F623" i="16"/>
  <c r="J622" i="16"/>
  <c r="K622" i="16" s="1"/>
  <c r="L622" i="16" s="1"/>
  <c r="N622" i="16" s="1"/>
  <c r="F622" i="16"/>
  <c r="J621" i="16"/>
  <c r="K621" i="16" s="1"/>
  <c r="L621" i="16" s="1"/>
  <c r="N621" i="16" s="1"/>
  <c r="F621" i="16"/>
  <c r="J620" i="16"/>
  <c r="K620" i="16" s="1"/>
  <c r="L620" i="16" s="1"/>
  <c r="N620" i="16" s="1"/>
  <c r="F620" i="16"/>
  <c r="J619" i="16"/>
  <c r="K619" i="16" s="1"/>
  <c r="L619" i="16" s="1"/>
  <c r="N619" i="16" s="1"/>
  <c r="F619" i="16"/>
  <c r="J618" i="16"/>
  <c r="K618" i="16" s="1"/>
  <c r="L618" i="16" s="1"/>
  <c r="N618" i="16" s="1"/>
  <c r="F618" i="16"/>
  <c r="J617" i="16"/>
  <c r="K617" i="16" s="1"/>
  <c r="L617" i="16" s="1"/>
  <c r="N617" i="16" s="1"/>
  <c r="F617" i="16"/>
  <c r="J616" i="16"/>
  <c r="K616" i="16" s="1"/>
  <c r="L616" i="16" s="1"/>
  <c r="N616" i="16" s="1"/>
  <c r="F616" i="16"/>
  <c r="J615" i="16"/>
  <c r="K615" i="16" s="1"/>
  <c r="L615" i="16" s="1"/>
  <c r="N615" i="16" s="1"/>
  <c r="F615" i="16"/>
  <c r="J614" i="16"/>
  <c r="K614" i="16" s="1"/>
  <c r="L614" i="16" s="1"/>
  <c r="N614" i="16" s="1"/>
  <c r="F614" i="16"/>
  <c r="J613" i="16"/>
  <c r="K613" i="16" s="1"/>
  <c r="L613" i="16" s="1"/>
  <c r="N613" i="16" s="1"/>
  <c r="F613" i="16"/>
  <c r="J612" i="16"/>
  <c r="K612" i="16" s="1"/>
  <c r="L612" i="16" s="1"/>
  <c r="N612" i="16" s="1"/>
  <c r="F612" i="16"/>
  <c r="J611" i="16"/>
  <c r="K611" i="16" s="1"/>
  <c r="L611" i="16" s="1"/>
  <c r="N611" i="16" s="1"/>
  <c r="F611" i="16"/>
  <c r="J610" i="16"/>
  <c r="K610" i="16" s="1"/>
  <c r="L610" i="16" s="1"/>
  <c r="N610" i="16" s="1"/>
  <c r="F610" i="16"/>
  <c r="J609" i="16"/>
  <c r="K609" i="16" s="1"/>
  <c r="L609" i="16" s="1"/>
  <c r="N609" i="16" s="1"/>
  <c r="F609" i="16"/>
  <c r="J608" i="16"/>
  <c r="K608" i="16" s="1"/>
  <c r="L608" i="16" s="1"/>
  <c r="N608" i="16" s="1"/>
  <c r="F608" i="16"/>
  <c r="J607" i="16"/>
  <c r="K607" i="16" s="1"/>
  <c r="L607" i="16" s="1"/>
  <c r="N607" i="16" s="1"/>
  <c r="F607" i="16"/>
  <c r="J606" i="16"/>
  <c r="K606" i="16" s="1"/>
  <c r="L606" i="16" s="1"/>
  <c r="N606" i="16" s="1"/>
  <c r="F606" i="16"/>
  <c r="J605" i="16"/>
  <c r="K605" i="16" s="1"/>
  <c r="L605" i="16" s="1"/>
  <c r="N605" i="16" s="1"/>
  <c r="F605" i="16"/>
  <c r="J604" i="16"/>
  <c r="K604" i="16" s="1"/>
  <c r="L604" i="16" s="1"/>
  <c r="N604" i="16" s="1"/>
  <c r="F604" i="16"/>
  <c r="J603" i="16"/>
  <c r="K603" i="16" s="1"/>
  <c r="L603" i="16" s="1"/>
  <c r="N603" i="16" s="1"/>
  <c r="F603" i="16"/>
  <c r="J602" i="16"/>
  <c r="K602" i="16" s="1"/>
  <c r="L602" i="16" s="1"/>
  <c r="N602" i="16" s="1"/>
  <c r="F602" i="16"/>
  <c r="J601" i="16"/>
  <c r="K601" i="16" s="1"/>
  <c r="L601" i="16" s="1"/>
  <c r="N601" i="16" s="1"/>
  <c r="F601" i="16"/>
  <c r="J600" i="16"/>
  <c r="K600" i="16" s="1"/>
  <c r="L600" i="16" s="1"/>
  <c r="N600" i="16" s="1"/>
  <c r="F600" i="16"/>
  <c r="J599" i="16"/>
  <c r="K599" i="16" s="1"/>
  <c r="L599" i="16" s="1"/>
  <c r="N599" i="16" s="1"/>
  <c r="F599" i="16"/>
  <c r="J598" i="16"/>
  <c r="K598" i="16" s="1"/>
  <c r="L598" i="16" s="1"/>
  <c r="N598" i="16" s="1"/>
  <c r="F598" i="16"/>
  <c r="J597" i="16"/>
  <c r="K597" i="16" s="1"/>
  <c r="L597" i="16" s="1"/>
  <c r="N597" i="16" s="1"/>
  <c r="F597" i="16"/>
  <c r="J596" i="16"/>
  <c r="K596" i="16" s="1"/>
  <c r="L596" i="16" s="1"/>
  <c r="N596" i="16" s="1"/>
  <c r="F596" i="16"/>
  <c r="J595" i="16"/>
  <c r="K595" i="16" s="1"/>
  <c r="L595" i="16" s="1"/>
  <c r="N595" i="16" s="1"/>
  <c r="F595" i="16"/>
  <c r="J594" i="16"/>
  <c r="K594" i="16" s="1"/>
  <c r="L594" i="16" s="1"/>
  <c r="N594" i="16" s="1"/>
  <c r="F594" i="16"/>
  <c r="J593" i="16"/>
  <c r="K593" i="16" s="1"/>
  <c r="L593" i="16" s="1"/>
  <c r="N593" i="16" s="1"/>
  <c r="F593" i="16"/>
  <c r="J592" i="16"/>
  <c r="K592" i="16" s="1"/>
  <c r="L592" i="16" s="1"/>
  <c r="N592" i="16" s="1"/>
  <c r="F592" i="16"/>
  <c r="J591" i="16"/>
  <c r="K591" i="16" s="1"/>
  <c r="L591" i="16" s="1"/>
  <c r="N591" i="16" s="1"/>
  <c r="F591" i="16"/>
  <c r="J590" i="16"/>
  <c r="K590" i="16" s="1"/>
  <c r="L590" i="16" s="1"/>
  <c r="N590" i="16" s="1"/>
  <c r="F590" i="16"/>
  <c r="J589" i="16"/>
  <c r="K589" i="16" s="1"/>
  <c r="L589" i="16" s="1"/>
  <c r="N589" i="16" s="1"/>
  <c r="F589" i="16"/>
  <c r="J588" i="16"/>
  <c r="K588" i="16" s="1"/>
  <c r="L588" i="16" s="1"/>
  <c r="N588" i="16" s="1"/>
  <c r="F588" i="16"/>
  <c r="J587" i="16"/>
  <c r="K587" i="16" s="1"/>
  <c r="L587" i="16" s="1"/>
  <c r="N587" i="16" s="1"/>
  <c r="F587" i="16"/>
  <c r="J586" i="16"/>
  <c r="K586" i="16" s="1"/>
  <c r="L586" i="16" s="1"/>
  <c r="N586" i="16" s="1"/>
  <c r="F586" i="16"/>
  <c r="J585" i="16"/>
  <c r="K585" i="16" s="1"/>
  <c r="L585" i="16" s="1"/>
  <c r="N585" i="16" s="1"/>
  <c r="F585" i="16"/>
  <c r="J584" i="16"/>
  <c r="K584" i="16" s="1"/>
  <c r="L584" i="16" s="1"/>
  <c r="N584" i="16" s="1"/>
  <c r="F584" i="16"/>
  <c r="J583" i="16"/>
  <c r="K583" i="16" s="1"/>
  <c r="L583" i="16" s="1"/>
  <c r="N583" i="16" s="1"/>
  <c r="F583" i="16"/>
  <c r="J582" i="16"/>
  <c r="K582" i="16" s="1"/>
  <c r="L582" i="16" s="1"/>
  <c r="N582" i="16" s="1"/>
  <c r="F582" i="16"/>
  <c r="J581" i="16"/>
  <c r="K581" i="16" s="1"/>
  <c r="L581" i="16" s="1"/>
  <c r="N581" i="16" s="1"/>
  <c r="F581" i="16"/>
  <c r="J580" i="16"/>
  <c r="K580" i="16" s="1"/>
  <c r="L580" i="16" s="1"/>
  <c r="N580" i="16" s="1"/>
  <c r="F580" i="16"/>
  <c r="J579" i="16"/>
  <c r="K579" i="16" s="1"/>
  <c r="L579" i="16" s="1"/>
  <c r="N579" i="16" s="1"/>
  <c r="F579" i="16"/>
  <c r="J578" i="16"/>
  <c r="K578" i="16" s="1"/>
  <c r="L578" i="16" s="1"/>
  <c r="N578" i="16" s="1"/>
  <c r="F578" i="16"/>
  <c r="J577" i="16"/>
  <c r="K577" i="16" s="1"/>
  <c r="L577" i="16" s="1"/>
  <c r="N577" i="16" s="1"/>
  <c r="F577" i="16"/>
  <c r="J576" i="16"/>
  <c r="K576" i="16" s="1"/>
  <c r="L576" i="16" s="1"/>
  <c r="N576" i="16" s="1"/>
  <c r="F576" i="16"/>
  <c r="J575" i="16"/>
  <c r="K575" i="16" s="1"/>
  <c r="L575" i="16" s="1"/>
  <c r="N575" i="16" s="1"/>
  <c r="F575" i="16"/>
  <c r="J574" i="16"/>
  <c r="K574" i="16" s="1"/>
  <c r="L574" i="16" s="1"/>
  <c r="N574" i="16" s="1"/>
  <c r="F574" i="16"/>
  <c r="J573" i="16"/>
  <c r="K573" i="16" s="1"/>
  <c r="L573" i="16" s="1"/>
  <c r="N573" i="16" s="1"/>
  <c r="F573" i="16"/>
  <c r="J572" i="16"/>
  <c r="K572" i="16" s="1"/>
  <c r="L572" i="16" s="1"/>
  <c r="N572" i="16" s="1"/>
  <c r="F572" i="16"/>
  <c r="J571" i="16"/>
  <c r="K571" i="16" s="1"/>
  <c r="L571" i="16" s="1"/>
  <c r="N571" i="16" s="1"/>
  <c r="F571" i="16"/>
  <c r="J570" i="16"/>
  <c r="K570" i="16" s="1"/>
  <c r="L570" i="16" s="1"/>
  <c r="N570" i="16" s="1"/>
  <c r="F570" i="16"/>
  <c r="J569" i="16"/>
  <c r="K569" i="16" s="1"/>
  <c r="L569" i="16" s="1"/>
  <c r="N569" i="16" s="1"/>
  <c r="F569" i="16"/>
  <c r="J568" i="16"/>
  <c r="K568" i="16" s="1"/>
  <c r="L568" i="16" s="1"/>
  <c r="N568" i="16" s="1"/>
  <c r="F568" i="16"/>
  <c r="J567" i="16"/>
  <c r="K567" i="16" s="1"/>
  <c r="L567" i="16" s="1"/>
  <c r="N567" i="16" s="1"/>
  <c r="F567" i="16"/>
  <c r="J566" i="16"/>
  <c r="K566" i="16" s="1"/>
  <c r="L566" i="16" s="1"/>
  <c r="N566" i="16" s="1"/>
  <c r="F566" i="16"/>
  <c r="J565" i="16"/>
  <c r="K565" i="16" s="1"/>
  <c r="L565" i="16" s="1"/>
  <c r="N565" i="16" s="1"/>
  <c r="F565" i="16"/>
  <c r="J564" i="16"/>
  <c r="K564" i="16" s="1"/>
  <c r="L564" i="16" s="1"/>
  <c r="N564" i="16" s="1"/>
  <c r="F564" i="16"/>
  <c r="J563" i="16"/>
  <c r="K563" i="16" s="1"/>
  <c r="L563" i="16" s="1"/>
  <c r="N563" i="16" s="1"/>
  <c r="F563" i="16"/>
  <c r="J562" i="16"/>
  <c r="K562" i="16" s="1"/>
  <c r="L562" i="16" s="1"/>
  <c r="N562" i="16" s="1"/>
  <c r="F562" i="16"/>
  <c r="J561" i="16"/>
  <c r="K561" i="16" s="1"/>
  <c r="L561" i="16" s="1"/>
  <c r="N561" i="16" s="1"/>
  <c r="F561" i="16"/>
  <c r="J560" i="16"/>
  <c r="K560" i="16" s="1"/>
  <c r="L560" i="16" s="1"/>
  <c r="N560" i="16" s="1"/>
  <c r="F560" i="16"/>
  <c r="J559" i="16"/>
  <c r="K559" i="16" s="1"/>
  <c r="L559" i="16" s="1"/>
  <c r="N559" i="16" s="1"/>
  <c r="F559" i="16"/>
  <c r="J558" i="16"/>
  <c r="K558" i="16" s="1"/>
  <c r="L558" i="16" s="1"/>
  <c r="N558" i="16" s="1"/>
  <c r="F558" i="16"/>
  <c r="J557" i="16"/>
  <c r="K557" i="16" s="1"/>
  <c r="L557" i="16" s="1"/>
  <c r="N557" i="16" s="1"/>
  <c r="F557" i="16"/>
  <c r="J556" i="16"/>
  <c r="K556" i="16" s="1"/>
  <c r="L556" i="16" s="1"/>
  <c r="N556" i="16" s="1"/>
  <c r="F556" i="16"/>
  <c r="J555" i="16"/>
  <c r="K555" i="16" s="1"/>
  <c r="L555" i="16" s="1"/>
  <c r="N555" i="16" s="1"/>
  <c r="F555" i="16"/>
  <c r="J554" i="16"/>
  <c r="K554" i="16" s="1"/>
  <c r="L554" i="16" s="1"/>
  <c r="N554" i="16" s="1"/>
  <c r="F554" i="16"/>
  <c r="J553" i="16"/>
  <c r="K553" i="16" s="1"/>
  <c r="L553" i="16" s="1"/>
  <c r="N553" i="16" s="1"/>
  <c r="F553" i="16"/>
  <c r="J552" i="16"/>
  <c r="K552" i="16" s="1"/>
  <c r="L552" i="16" s="1"/>
  <c r="N552" i="16" s="1"/>
  <c r="F552" i="16"/>
  <c r="J551" i="16"/>
  <c r="K551" i="16" s="1"/>
  <c r="L551" i="16" s="1"/>
  <c r="N551" i="16" s="1"/>
  <c r="F551" i="16"/>
  <c r="J550" i="16"/>
  <c r="K550" i="16" s="1"/>
  <c r="L550" i="16" s="1"/>
  <c r="N550" i="16" s="1"/>
  <c r="F550" i="16"/>
  <c r="F549" i="16"/>
  <c r="F548" i="16"/>
  <c r="F547" i="16"/>
  <c r="F546" i="16"/>
  <c r="F545" i="16"/>
  <c r="F544" i="16"/>
  <c r="F543" i="16"/>
  <c r="F542" i="16"/>
  <c r="F541" i="16"/>
  <c r="F540" i="16"/>
  <c r="F539" i="16"/>
  <c r="F538" i="16"/>
  <c r="F537" i="16"/>
  <c r="F536" i="16"/>
  <c r="F535" i="16"/>
  <c r="F534" i="16"/>
  <c r="F533" i="16"/>
  <c r="F532" i="16"/>
  <c r="F531" i="16"/>
  <c r="F530" i="16"/>
  <c r="F529" i="16"/>
  <c r="F528" i="16"/>
  <c r="F527" i="16"/>
  <c r="F526" i="16"/>
  <c r="F525" i="16"/>
  <c r="F524" i="16"/>
  <c r="F523" i="16"/>
  <c r="F522" i="16"/>
  <c r="F521" i="16"/>
  <c r="F520" i="16"/>
  <c r="F519" i="16"/>
  <c r="F518" i="16"/>
  <c r="F517" i="16"/>
  <c r="F516" i="16"/>
  <c r="F515" i="16"/>
  <c r="F514" i="16"/>
  <c r="F513" i="16"/>
  <c r="F512" i="16"/>
  <c r="F511" i="16"/>
  <c r="F510" i="16"/>
  <c r="F509" i="16"/>
  <c r="F508" i="16"/>
  <c r="F507" i="16"/>
  <c r="F506" i="16"/>
  <c r="F505" i="16"/>
  <c r="F504" i="16"/>
  <c r="F503" i="16"/>
  <c r="F502" i="16"/>
  <c r="F501" i="16"/>
  <c r="F500" i="16"/>
  <c r="F499" i="16"/>
  <c r="F498" i="16"/>
  <c r="F497" i="16"/>
  <c r="F496" i="16"/>
  <c r="F495" i="16"/>
  <c r="F494" i="16"/>
  <c r="F493" i="16"/>
  <c r="F492" i="16"/>
  <c r="F491" i="16"/>
  <c r="F490" i="16"/>
  <c r="F489" i="16"/>
  <c r="F488" i="16"/>
  <c r="F487" i="16"/>
  <c r="F486" i="16"/>
  <c r="F485" i="16"/>
  <c r="F484" i="16"/>
  <c r="F483" i="16"/>
  <c r="F482" i="16"/>
  <c r="F481" i="16"/>
  <c r="F480" i="16"/>
  <c r="F479" i="16"/>
  <c r="F478" i="16"/>
  <c r="F477" i="16"/>
  <c r="F476" i="16"/>
  <c r="F475" i="16"/>
  <c r="F474" i="16"/>
  <c r="F473" i="16"/>
  <c r="F472" i="16"/>
  <c r="F471" i="16"/>
  <c r="F470" i="16"/>
  <c r="F469" i="16"/>
  <c r="F468" i="16"/>
  <c r="F467" i="16"/>
  <c r="F466" i="16"/>
  <c r="F465" i="16"/>
  <c r="F464" i="16"/>
  <c r="F463" i="16"/>
  <c r="F462" i="16"/>
  <c r="F461" i="16"/>
  <c r="F460" i="16"/>
  <c r="F459" i="16"/>
  <c r="F458" i="16"/>
  <c r="F457" i="16"/>
  <c r="F456" i="16"/>
  <c r="F455" i="16"/>
  <c r="F454" i="16"/>
  <c r="F453" i="16"/>
  <c r="F452" i="16"/>
  <c r="F451" i="16"/>
  <c r="F450" i="16"/>
  <c r="F449" i="16"/>
  <c r="F448" i="16"/>
  <c r="F447" i="16"/>
  <c r="F446" i="16"/>
  <c r="F445" i="16"/>
  <c r="F444" i="16"/>
  <c r="F443" i="16"/>
  <c r="F442" i="16"/>
  <c r="F441" i="16"/>
  <c r="F440" i="16"/>
  <c r="F439" i="16"/>
  <c r="F438" i="16"/>
  <c r="F437" i="16"/>
  <c r="F436" i="16"/>
  <c r="F435" i="16"/>
  <c r="F434" i="16"/>
  <c r="F433" i="16"/>
  <c r="F432" i="16"/>
  <c r="F431" i="16"/>
  <c r="F430" i="16"/>
  <c r="F429" i="16"/>
  <c r="F428" i="16"/>
  <c r="F427" i="16"/>
  <c r="F426" i="16"/>
  <c r="F425" i="16"/>
  <c r="F424" i="16"/>
  <c r="F423" i="16"/>
  <c r="F422" i="16"/>
  <c r="F421" i="16"/>
  <c r="F420" i="16"/>
  <c r="F419" i="16"/>
  <c r="F418" i="16"/>
  <c r="F417" i="16"/>
  <c r="F416" i="16"/>
  <c r="N1063" i="3" l="1"/>
  <c r="M416" i="16" l="1"/>
  <c r="P416" i="16" s="1"/>
  <c r="A966" i="3"/>
  <c r="A967" i="3" s="1"/>
  <c r="A968" i="3" s="1"/>
  <c r="A969" i="3" s="1"/>
  <c r="A970" i="3" s="1"/>
  <c r="A971" i="3" s="1"/>
  <c r="A972" i="3" s="1"/>
  <c r="A973" i="3" s="1"/>
  <c r="A974" i="3" s="1"/>
  <c r="A975" i="3" s="1"/>
  <c r="A976" i="3" s="1"/>
  <c r="A977" i="3" s="1"/>
  <c r="A978" i="3" s="1"/>
  <c r="A979" i="3" s="1"/>
  <c r="A980" i="3" s="1"/>
  <c r="A981" i="3" s="1"/>
  <c r="A982" i="3" s="1"/>
  <c r="A983" i="3" s="1"/>
  <c r="A984" i="3" s="1"/>
  <c r="A985" i="3" s="1"/>
  <c r="A986" i="3" s="1"/>
  <c r="A987" i="3" s="1"/>
  <c r="A988" i="3" s="1"/>
  <c r="A989" i="3" s="1"/>
  <c r="A990" i="3" s="1"/>
  <c r="A991" i="3" s="1"/>
  <c r="A992" i="3" s="1"/>
  <c r="A993" i="3" s="1"/>
  <c r="A994" i="3" s="1"/>
  <c r="A995" i="3" s="1"/>
  <c r="A996" i="3" s="1"/>
  <c r="A997" i="3" s="1"/>
  <c r="A998" i="3" s="1"/>
  <c r="A999" i="3" s="1"/>
  <c r="A1000" i="3" s="1"/>
  <c r="A1001" i="3" s="1"/>
  <c r="A1002" i="3" s="1"/>
  <c r="A1003" i="3" s="1"/>
  <c r="A1004" i="3" s="1"/>
  <c r="A1005" i="3" s="1"/>
  <c r="A1006" i="3" s="1"/>
  <c r="A1007" i="3" s="1"/>
  <c r="A1008" i="3" s="1"/>
  <c r="A1009" i="3" s="1"/>
  <c r="A1010" i="3" s="1"/>
  <c r="A1011" i="3" s="1"/>
  <c r="A1012" i="3" s="1"/>
  <c r="A1013" i="3" s="1"/>
  <c r="A1014" i="3" s="1"/>
  <c r="A1015" i="3" s="1"/>
  <c r="A1016" i="3" s="1"/>
  <c r="A1017" i="3" s="1"/>
  <c r="A1018" i="3" s="1"/>
  <c r="A1019" i="3" s="1"/>
  <c r="A1020" i="3" s="1"/>
  <c r="A1021" i="3" s="1"/>
  <c r="A1022" i="3" s="1"/>
  <c r="A1023" i="3" s="1"/>
  <c r="A1024" i="3" s="1"/>
  <c r="A1025" i="3" s="1"/>
  <c r="A1026" i="3" s="1"/>
  <c r="A1027" i="3" s="1"/>
  <c r="A1028" i="3" s="1"/>
  <c r="A1029" i="3" s="1"/>
  <c r="A1030" i="3" s="1"/>
  <c r="A1031" i="3" s="1"/>
  <c r="A1032" i="3" s="1"/>
  <c r="A1033" i="3" s="1"/>
  <c r="A1034" i="3" s="1"/>
  <c r="A1035" i="3" s="1"/>
  <c r="A1036" i="3" s="1"/>
  <c r="A1037" i="3" s="1"/>
  <c r="A1038" i="3" s="1"/>
  <c r="A1039" i="3" s="1"/>
  <c r="A1040" i="3" s="1"/>
  <c r="A1041" i="3" s="1"/>
  <c r="A1042" i="3" s="1"/>
  <c r="A1043" i="3" s="1"/>
  <c r="A1044" i="3" s="1"/>
  <c r="A1045" i="3" s="1"/>
  <c r="A1046" i="3" s="1"/>
  <c r="A1047" i="3" s="1"/>
  <c r="A1048" i="3" s="1"/>
  <c r="A1049" i="3" s="1"/>
  <c r="A1050" i="3" s="1"/>
  <c r="A1051" i="3" s="1"/>
  <c r="A1052" i="3" s="1"/>
  <c r="A1053" i="3" s="1"/>
  <c r="A1054" i="3" s="1"/>
  <c r="A1055" i="3" s="1"/>
  <c r="A1056" i="3" s="1"/>
  <c r="A1057" i="3" s="1"/>
  <c r="A1058" i="3" s="1"/>
  <c r="A1059" i="3" s="1"/>
  <c r="A1060" i="3" s="1"/>
  <c r="A1061" i="3" s="1"/>
  <c r="A1062" i="3" s="1"/>
  <c r="A1063" i="3" s="1"/>
  <c r="A1064" i="3" s="1"/>
  <c r="A1065" i="3" s="1"/>
  <c r="A1066" i="3" s="1"/>
  <c r="A1067" i="3" s="1"/>
  <c r="A1068" i="3" s="1"/>
  <c r="A1069" i="3" s="1"/>
  <c r="A1070" i="3" s="1"/>
  <c r="A1071" i="3" s="1"/>
  <c r="A1072" i="3" s="1"/>
  <c r="A1073" i="3" s="1"/>
  <c r="A1074" i="3" s="1"/>
  <c r="A1075" i="3" s="1"/>
  <c r="A1076" i="3" s="1"/>
  <c r="A1077" i="3" s="1"/>
  <c r="A1078" i="3" s="1"/>
  <c r="A1079" i="3" s="1"/>
  <c r="A1080" i="3" s="1"/>
  <c r="A1081" i="3" s="1"/>
  <c r="A1082" i="3" s="1"/>
  <c r="A1083" i="3" s="1"/>
  <c r="A1084" i="3" s="1"/>
  <c r="A1085" i="3" s="1"/>
  <c r="A1086" i="3" s="1"/>
  <c r="A1087" i="3" s="1"/>
  <c r="A1088" i="3" s="1"/>
  <c r="A1089" i="3" s="1"/>
  <c r="A1090" i="3" s="1"/>
  <c r="A1091" i="3" s="1"/>
  <c r="A1092" i="3" s="1"/>
  <c r="A1093" i="3" s="1"/>
  <c r="A1094" i="3" s="1"/>
  <c r="A1095" i="3" s="1"/>
  <c r="A1096" i="3" s="1"/>
  <c r="A1097" i="3" s="1"/>
  <c r="A1098" i="3" s="1"/>
  <c r="A1099" i="3" s="1"/>
  <c r="A1100" i="3" s="1"/>
  <c r="A1101" i="3" s="1"/>
  <c r="A1102" i="3" s="1"/>
  <c r="A1103" i="3" s="1"/>
  <c r="A1104" i="3" s="1"/>
  <c r="A1105" i="3" s="1"/>
  <c r="A1106" i="3" s="1"/>
  <c r="A1107" i="3" s="1"/>
  <c r="A1108" i="3" s="1"/>
  <c r="A1109" i="3" s="1"/>
  <c r="A1110" i="3" s="1"/>
  <c r="A1111" i="3" s="1"/>
  <c r="A1112" i="3" s="1"/>
  <c r="A1113" i="3" s="1"/>
  <c r="A1114" i="3" s="1"/>
  <c r="A1115" i="3" s="1"/>
  <c r="A1116" i="3" s="1"/>
  <c r="A1117" i="3" s="1"/>
  <c r="A1118" i="3" s="1"/>
  <c r="A1119" i="3" s="1"/>
  <c r="A1120" i="3" s="1"/>
  <c r="A1121" i="3" s="1"/>
  <c r="A1122" i="3" s="1"/>
  <c r="A1123" i="3" s="1"/>
  <c r="A1124" i="3" s="1"/>
  <c r="A1125" i="3" s="1"/>
  <c r="A1126" i="3" s="1"/>
  <c r="A1127" i="3" s="1"/>
  <c r="A1128" i="3" s="1"/>
  <c r="A1129" i="3" s="1"/>
  <c r="A1130" i="3" s="1"/>
  <c r="A1131" i="3" s="1"/>
  <c r="A1132" i="3" s="1"/>
  <c r="A1133" i="3" s="1"/>
  <c r="A1134" i="3" s="1"/>
  <c r="A1135" i="3" s="1"/>
  <c r="A1136" i="3" s="1"/>
  <c r="A1137" i="3" s="1"/>
  <c r="A1138" i="3" s="1"/>
  <c r="A1139" i="3" s="1"/>
  <c r="A1140" i="3" s="1"/>
  <c r="A1141" i="3" s="1"/>
  <c r="A1142" i="3" s="1"/>
  <c r="A1143" i="3" s="1"/>
  <c r="A1144" i="3" s="1"/>
  <c r="A1145" i="3" s="1"/>
  <c r="A1146" i="3" s="1"/>
  <c r="A1147" i="3" s="1"/>
  <c r="A1148" i="3" s="1"/>
  <c r="A1149" i="3" s="1"/>
  <c r="A1150" i="3" s="1"/>
  <c r="A1151" i="3" s="1"/>
  <c r="A1152" i="3" s="1"/>
  <c r="A1153" i="3" s="1"/>
  <c r="A1154" i="3" s="1"/>
  <c r="A1155" i="3" s="1"/>
  <c r="A1156" i="3" s="1"/>
  <c r="A1157" i="3" s="1"/>
  <c r="A1158" i="3" s="1"/>
  <c r="A1159" i="3" s="1"/>
  <c r="A1160" i="3" s="1"/>
  <c r="A1161" i="3" s="1"/>
  <c r="A1162" i="3" s="1"/>
  <c r="A1163" i="3" s="1"/>
  <c r="A1164" i="3" s="1"/>
  <c r="A1165" i="3" s="1"/>
  <c r="A1166" i="3" s="1"/>
  <c r="A1167" i="3" s="1"/>
  <c r="A1168" i="3" s="1"/>
  <c r="A1169" i="3" s="1"/>
  <c r="A1170" i="3" s="1"/>
  <c r="A1171" i="3" s="1"/>
  <c r="A1172" i="3" s="1"/>
  <c r="A1173" i="3" s="1"/>
  <c r="A1174" i="3" s="1"/>
  <c r="A1175" i="3" s="1"/>
  <c r="A1176" i="3" s="1"/>
  <c r="A1177" i="3" s="1"/>
  <c r="A1178" i="3" s="1"/>
  <c r="A1179" i="3" s="1"/>
  <c r="A1180" i="3" s="1"/>
  <c r="A1181" i="3" s="1"/>
  <c r="A1182" i="3" s="1"/>
  <c r="A1183" i="3" s="1"/>
  <c r="A1184" i="3" s="1"/>
  <c r="A1185" i="3" s="1"/>
  <c r="A1186" i="3" s="1"/>
  <c r="A1187" i="3" s="1"/>
  <c r="A1188" i="3" s="1"/>
  <c r="A1189" i="3" s="1"/>
  <c r="A1190" i="3" s="1"/>
  <c r="A1191" i="3" s="1"/>
  <c r="A1192" i="3" s="1"/>
  <c r="A1193" i="3" s="1"/>
  <c r="A1194" i="3" s="1"/>
  <c r="A1195" i="3" s="1"/>
  <c r="A1196" i="3" s="1"/>
  <c r="A1197" i="3" s="1"/>
  <c r="A1198" i="3" s="1"/>
  <c r="A1199" i="3" s="1"/>
  <c r="A1200" i="3" s="1"/>
  <c r="A1201" i="3" s="1"/>
  <c r="A1202" i="3" s="1"/>
  <c r="A1203" i="3" s="1"/>
  <c r="A1204" i="3" s="1"/>
  <c r="A1205" i="3" s="1"/>
  <c r="A1206" i="3" s="1"/>
  <c r="A1207" i="3" s="1"/>
  <c r="A1208" i="3" s="1"/>
  <c r="A1209" i="3" s="1"/>
  <c r="A1210" i="3" s="1"/>
  <c r="A1211" i="3" s="1"/>
  <c r="A1212" i="3" s="1"/>
  <c r="A1213" i="3" s="1"/>
  <c r="A1214" i="3" s="1"/>
  <c r="A1215" i="3" s="1"/>
  <c r="A1216" i="3" s="1"/>
  <c r="A1217" i="3" s="1"/>
  <c r="A1218" i="3" s="1"/>
  <c r="A1219" i="3" s="1"/>
  <c r="A1220" i="3" s="1"/>
  <c r="A1221" i="3" s="1"/>
  <c r="A1222" i="3" s="1"/>
  <c r="A1223" i="3" s="1"/>
  <c r="A1224" i="3" s="1"/>
  <c r="A1225" i="3" s="1"/>
  <c r="A1226" i="3" s="1"/>
  <c r="A1227" i="3" s="1"/>
  <c r="A1228" i="3" s="1"/>
  <c r="A1229" i="3" s="1"/>
  <c r="A1230" i="3" s="1"/>
  <c r="A1231" i="3" s="1"/>
  <c r="A1232" i="3" s="1"/>
  <c r="A1233" i="3" s="1"/>
  <c r="A1234" i="3" s="1"/>
  <c r="A1235" i="3" s="1"/>
  <c r="A1236" i="3" s="1"/>
  <c r="A1237" i="3" s="1"/>
  <c r="A1238" i="3" s="1"/>
  <c r="A1239" i="3" s="1"/>
  <c r="A1240" i="3" s="1"/>
  <c r="A1241" i="3" s="1"/>
  <c r="A1242" i="3" s="1"/>
  <c r="A1243" i="3" s="1"/>
  <c r="A1244" i="3" s="1"/>
  <c r="A1245" i="3" s="1"/>
  <c r="A1246" i="3" s="1"/>
  <c r="A1247" i="3" s="1"/>
  <c r="A1248" i="3" s="1"/>
  <c r="A1249" i="3" s="1"/>
  <c r="A1250" i="3" s="1"/>
  <c r="A1251" i="3" s="1"/>
  <c r="A1252" i="3" s="1"/>
  <c r="A1253" i="3" s="1"/>
  <c r="A1254" i="3" s="1"/>
  <c r="A1255" i="3" s="1"/>
  <c r="A1256" i="3" s="1"/>
  <c r="A1257" i="3" s="1"/>
  <c r="A1258" i="3" s="1"/>
  <c r="A1259" i="3" s="1"/>
  <c r="A1260" i="3" s="1"/>
  <c r="A1261" i="3" s="1"/>
  <c r="A1262" i="3" s="1"/>
  <c r="A1263" i="3" s="1"/>
  <c r="A1264" i="3" s="1"/>
  <c r="A1265" i="3" s="1"/>
  <c r="A1266" i="3" s="1"/>
  <c r="A1267" i="3" s="1"/>
  <c r="A1268" i="3" s="1"/>
  <c r="A1269" i="3" s="1"/>
  <c r="A1270" i="3" s="1"/>
  <c r="A1271" i="3" s="1"/>
  <c r="A1272" i="3" s="1"/>
  <c r="A1273" i="3" s="1"/>
  <c r="A1274" i="3" s="1"/>
  <c r="A1275" i="3" s="1"/>
  <c r="A1276" i="3" s="1"/>
  <c r="A1277" i="3" s="1"/>
  <c r="A1278" i="3" s="1"/>
  <c r="A1279" i="3" s="1"/>
  <c r="A1280" i="3" s="1"/>
  <c r="A1281" i="3" s="1"/>
  <c r="A1282" i="3" s="1"/>
  <c r="A1283" i="3" s="1"/>
  <c r="A1284" i="3" s="1"/>
  <c r="A1285" i="3" s="1"/>
  <c r="A1286" i="3" s="1"/>
  <c r="A1287" i="3" s="1"/>
  <c r="A1288" i="3" s="1"/>
  <c r="A1289" i="3" s="1"/>
  <c r="A1290" i="3" s="1"/>
  <c r="A1291" i="3" s="1"/>
  <c r="A1292" i="3" s="1"/>
  <c r="A1293" i="3" s="1"/>
  <c r="A1294" i="3" s="1"/>
  <c r="A1295" i="3" s="1"/>
  <c r="A1296" i="3" s="1"/>
  <c r="A1297" i="3" s="1"/>
  <c r="A1298" i="3" s="1"/>
  <c r="A1299" i="3" s="1"/>
  <c r="A1300" i="3" s="1"/>
  <c r="A1301" i="3" s="1"/>
  <c r="A1302" i="3" s="1"/>
  <c r="A1303" i="3" s="1"/>
  <c r="A1304" i="3" s="1"/>
  <c r="A1305" i="3" s="1"/>
  <c r="A1306" i="3" s="1"/>
  <c r="A1307" i="3" s="1"/>
  <c r="A1308" i="3" s="1"/>
  <c r="A1309" i="3" s="1"/>
  <c r="A1310" i="3" s="1"/>
  <c r="A1311" i="3" s="1"/>
  <c r="A1312" i="3" s="1"/>
  <c r="A1313" i="3" s="1"/>
  <c r="A1314" i="3" s="1"/>
  <c r="A1315" i="3" s="1"/>
  <c r="A1316" i="3" s="1"/>
  <c r="A1317" i="3" s="1"/>
  <c r="A1318" i="3" s="1"/>
  <c r="A1319" i="3" s="1"/>
  <c r="A1320" i="3" s="1"/>
  <c r="A1321" i="3" s="1"/>
  <c r="A1322" i="3" s="1"/>
  <c r="A1323" i="3" s="1"/>
  <c r="A1324" i="3" s="1"/>
  <c r="A1325" i="3" s="1"/>
  <c r="A1326" i="3" s="1"/>
  <c r="A1327" i="3" s="1"/>
  <c r="A1328" i="3" s="1"/>
  <c r="A1329" i="3" s="1"/>
  <c r="G1382" i="15" l="1"/>
  <c r="H1382" i="15" s="1"/>
  <c r="J1382" i="15" s="1"/>
  <c r="F1382" i="13"/>
  <c r="F952" i="17"/>
  <c r="K952" i="17" s="1"/>
  <c r="F959" i="11"/>
  <c r="K959" i="11" s="1"/>
  <c r="L959" i="11" s="1"/>
  <c r="N959" i="11" s="1"/>
  <c r="J1382" i="16"/>
  <c r="F1382" i="16"/>
  <c r="J1382" i="10"/>
  <c r="K1382" i="10" s="1"/>
  <c r="L1382" i="10" s="1"/>
  <c r="N1382" i="10" s="1"/>
  <c r="F1382" i="10"/>
  <c r="N1382" i="9"/>
  <c r="F1382" i="9"/>
  <c r="F1382" i="8"/>
  <c r="F1382" i="7"/>
  <c r="F1382" i="5"/>
  <c r="I1382" i="5" s="1"/>
  <c r="G1379" i="1" s="1"/>
  <c r="K1382" i="6"/>
  <c r="H1382" i="6"/>
  <c r="F1382" i="6"/>
  <c r="F1382" i="3"/>
  <c r="H1382" i="4"/>
  <c r="I1382" i="4" s="1"/>
  <c r="K1382" i="4" s="1"/>
  <c r="F1382" i="4"/>
  <c r="I1382" i="2"/>
  <c r="J1382" i="2" s="1"/>
  <c r="G1382" i="2"/>
  <c r="H1456" i="4"/>
  <c r="I1456" i="4" s="1"/>
  <c r="K1456" i="4" s="1"/>
  <c r="H221" i="4"/>
  <c r="I149" i="2"/>
  <c r="I150" i="2"/>
  <c r="I151" i="2"/>
  <c r="I152" i="2"/>
  <c r="I153" i="2"/>
  <c r="I154" i="2"/>
  <c r="I155" i="2"/>
  <c r="I156" i="2"/>
  <c r="I157" i="2"/>
  <c r="I158" i="2"/>
  <c r="I159" i="2"/>
  <c r="I160" i="2"/>
  <c r="I161" i="2"/>
  <c r="I162" i="2"/>
  <c r="I163" i="2"/>
  <c r="I164" i="2"/>
  <c r="I165" i="2"/>
  <c r="I166" i="2"/>
  <c r="I167" i="2"/>
  <c r="I168" i="2"/>
  <c r="I169" i="2"/>
  <c r="I170" i="2"/>
  <c r="I171" i="2"/>
  <c r="I172" i="2"/>
  <c r="I173" i="2"/>
  <c r="I174" i="2"/>
  <c r="I175" i="2"/>
  <c r="I176" i="2"/>
  <c r="I177" i="2"/>
  <c r="I178" i="2"/>
  <c r="I179" i="2"/>
  <c r="I180" i="2"/>
  <c r="I181" i="2"/>
  <c r="I182" i="2"/>
  <c r="I183" i="2"/>
  <c r="I184" i="2"/>
  <c r="I185" i="2"/>
  <c r="I186" i="2"/>
  <c r="I187" i="2"/>
  <c r="I188" i="2"/>
  <c r="I189" i="2"/>
  <c r="I190" i="2"/>
  <c r="I192" i="2"/>
  <c r="I193" i="2"/>
  <c r="I194" i="2"/>
  <c r="I195" i="2"/>
  <c r="I196" i="2"/>
  <c r="I197" i="2"/>
  <c r="I198" i="2"/>
  <c r="I199" i="2"/>
  <c r="I200" i="2"/>
  <c r="I201" i="2"/>
  <c r="I202" i="2"/>
  <c r="I203" i="2"/>
  <c r="I204" i="2"/>
  <c r="I205" i="2"/>
  <c r="I206" i="2"/>
  <c r="I207" i="2"/>
  <c r="I208" i="2"/>
  <c r="I209" i="2"/>
  <c r="I210" i="2"/>
  <c r="I211" i="2"/>
  <c r="I212" i="2"/>
  <c r="I213" i="2"/>
  <c r="I214" i="2"/>
  <c r="I215" i="2"/>
  <c r="I216" i="2"/>
  <c r="I217" i="2"/>
  <c r="I218" i="2"/>
  <c r="I219" i="2"/>
  <c r="I220" i="2"/>
  <c r="I221" i="2"/>
  <c r="I222" i="2"/>
  <c r="I223" i="2"/>
  <c r="I224" i="2"/>
  <c r="I225" i="2"/>
  <c r="I226" i="2"/>
  <c r="I227" i="2"/>
  <c r="I228" i="2"/>
  <c r="I229" i="2"/>
  <c r="I230" i="2"/>
  <c r="I231" i="2"/>
  <c r="I232" i="2"/>
  <c r="I233" i="2"/>
  <c r="I234" i="2"/>
  <c r="I235" i="2"/>
  <c r="I236" i="2"/>
  <c r="I237" i="2"/>
  <c r="I238" i="2"/>
  <c r="I239" i="2"/>
  <c r="I240" i="2"/>
  <c r="I241" i="2"/>
  <c r="I242" i="2"/>
  <c r="I243" i="2"/>
  <c r="I244" i="2"/>
  <c r="I245" i="2"/>
  <c r="I246" i="2"/>
  <c r="I248" i="2"/>
  <c r="I249" i="2"/>
  <c r="I250" i="2"/>
  <c r="I251" i="2"/>
  <c r="I252" i="2"/>
  <c r="I253" i="2"/>
  <c r="I254" i="2"/>
  <c r="I255" i="2"/>
  <c r="I256" i="2"/>
  <c r="I257" i="2"/>
  <c r="I258" i="2"/>
  <c r="I259" i="2"/>
  <c r="I260" i="2"/>
  <c r="I261" i="2"/>
  <c r="I262" i="2"/>
  <c r="I263" i="2"/>
  <c r="I264" i="2"/>
  <c r="I265" i="2"/>
  <c r="I266" i="2"/>
  <c r="I267" i="2"/>
  <c r="I268" i="2"/>
  <c r="I269" i="2"/>
  <c r="I270" i="2"/>
  <c r="I271" i="2"/>
  <c r="I272" i="2"/>
  <c r="I273" i="2"/>
  <c r="I274" i="2"/>
  <c r="I275" i="2"/>
  <c r="I276" i="2"/>
  <c r="I277" i="2"/>
  <c r="I278" i="2"/>
  <c r="I279" i="2"/>
  <c r="I280" i="2"/>
  <c r="I281" i="2"/>
  <c r="I282" i="2"/>
  <c r="I283" i="2"/>
  <c r="I284" i="2"/>
  <c r="I285" i="2"/>
  <c r="I286" i="2"/>
  <c r="I287" i="2"/>
  <c r="I288" i="2"/>
  <c r="I289" i="2"/>
  <c r="I290" i="2"/>
  <c r="I291" i="2"/>
  <c r="I292" i="2"/>
  <c r="I293" i="2"/>
  <c r="I294" i="2"/>
  <c r="I295" i="2"/>
  <c r="I296" i="2"/>
  <c r="I297" i="2"/>
  <c r="I298" i="2"/>
  <c r="I299" i="2"/>
  <c r="I300" i="2"/>
  <c r="I301" i="2"/>
  <c r="I302" i="2"/>
  <c r="I303" i="2"/>
  <c r="I304" i="2"/>
  <c r="I305" i="2"/>
  <c r="I306" i="2"/>
  <c r="I307" i="2"/>
  <c r="I308" i="2"/>
  <c r="I309" i="2"/>
  <c r="I310" i="2"/>
  <c r="I311" i="2"/>
  <c r="I312" i="2"/>
  <c r="I313" i="2"/>
  <c r="I314" i="2"/>
  <c r="I315" i="2"/>
  <c r="I316" i="2"/>
  <c r="I317" i="2"/>
  <c r="I318" i="2"/>
  <c r="I319" i="2"/>
  <c r="I320" i="2"/>
  <c r="I321" i="2"/>
  <c r="I322" i="2"/>
  <c r="I323" i="2"/>
  <c r="I324" i="2"/>
  <c r="I325" i="2"/>
  <c r="I326" i="2"/>
  <c r="I327" i="2"/>
  <c r="I328" i="2"/>
  <c r="I329" i="2"/>
  <c r="I330" i="2"/>
  <c r="I331" i="2"/>
  <c r="I332" i="2"/>
  <c r="I333" i="2"/>
  <c r="I334" i="2"/>
  <c r="I335" i="2"/>
  <c r="I336" i="2"/>
  <c r="I337" i="2"/>
  <c r="I338" i="2"/>
  <c r="I339" i="2"/>
  <c r="I340" i="2"/>
  <c r="I341" i="2"/>
  <c r="I342" i="2"/>
  <c r="I343" i="2"/>
  <c r="I344" i="2"/>
  <c r="I345" i="2"/>
  <c r="I346" i="2"/>
  <c r="I347" i="2"/>
  <c r="I348" i="2"/>
  <c r="I349" i="2"/>
  <c r="I350" i="2"/>
  <c r="I351" i="2"/>
  <c r="I352" i="2"/>
  <c r="I353" i="2"/>
  <c r="I354" i="2"/>
  <c r="I355" i="2"/>
  <c r="I356" i="2"/>
  <c r="I357" i="2"/>
  <c r="I358" i="2"/>
  <c r="I359" i="2"/>
  <c r="I360" i="2"/>
  <c r="I361" i="2"/>
  <c r="I362" i="2"/>
  <c r="I363" i="2"/>
  <c r="I364" i="2"/>
  <c r="I365" i="2"/>
  <c r="I366" i="2"/>
  <c r="I367" i="2"/>
  <c r="I368" i="2"/>
  <c r="I369" i="2"/>
  <c r="I370" i="2"/>
  <c r="I371" i="2"/>
  <c r="I372" i="2"/>
  <c r="J372" i="2" s="1"/>
  <c r="I373" i="2"/>
  <c r="I374" i="2"/>
  <c r="I375" i="2"/>
  <c r="I376" i="2"/>
  <c r="I377" i="2"/>
  <c r="I378" i="2"/>
  <c r="I379" i="2"/>
  <c r="I380" i="2"/>
  <c r="I381" i="2"/>
  <c r="I382" i="2"/>
  <c r="I383" i="2"/>
  <c r="I384" i="2"/>
  <c r="I385" i="2"/>
  <c r="I386" i="2"/>
  <c r="I7" i="2"/>
  <c r="I8" i="2"/>
  <c r="I9" i="2"/>
  <c r="I10" i="2"/>
  <c r="I11" i="2"/>
  <c r="I12" i="2"/>
  <c r="I13" i="2"/>
  <c r="I14" i="2"/>
  <c r="I15" i="2"/>
  <c r="I16" i="2"/>
  <c r="I17" i="2"/>
  <c r="I18" i="2"/>
  <c r="I19" i="2"/>
  <c r="I20" i="2"/>
  <c r="I21" i="2"/>
  <c r="I22" i="2"/>
  <c r="I23" i="2"/>
  <c r="I24" i="2"/>
  <c r="I25" i="2"/>
  <c r="I26" i="2"/>
  <c r="I27" i="2"/>
  <c r="I28" i="2"/>
  <c r="I29" i="2"/>
  <c r="I30" i="2"/>
  <c r="I31" i="2"/>
  <c r="I32" i="2"/>
  <c r="I33" i="2"/>
  <c r="I34" i="2"/>
  <c r="I35" i="2"/>
  <c r="I36" i="2"/>
  <c r="I37" i="2"/>
  <c r="I38" i="2"/>
  <c r="I39" i="2"/>
  <c r="I40" i="2"/>
  <c r="I41" i="2"/>
  <c r="I42" i="2"/>
  <c r="I43" i="2"/>
  <c r="I44" i="2"/>
  <c r="I45" i="2"/>
  <c r="I46" i="2"/>
  <c r="I47" i="2"/>
  <c r="I48" i="2"/>
  <c r="I49" i="2"/>
  <c r="I50" i="2"/>
  <c r="I51" i="2"/>
  <c r="I52" i="2"/>
  <c r="I53" i="2"/>
  <c r="I54" i="2"/>
  <c r="I55" i="2"/>
  <c r="I56" i="2"/>
  <c r="I57" i="2"/>
  <c r="I58" i="2"/>
  <c r="I59" i="2"/>
  <c r="I60" i="2"/>
  <c r="I61" i="2"/>
  <c r="I62" i="2"/>
  <c r="I63" i="2"/>
  <c r="I64" i="2"/>
  <c r="I65" i="2"/>
  <c r="I66" i="2"/>
  <c r="I67" i="2"/>
  <c r="I68" i="2"/>
  <c r="I69" i="2"/>
  <c r="I70" i="2"/>
  <c r="I71" i="2"/>
  <c r="I72" i="2"/>
  <c r="I73" i="2"/>
  <c r="I74" i="2"/>
  <c r="I75" i="2"/>
  <c r="I76" i="2"/>
  <c r="I77" i="2"/>
  <c r="I78" i="2"/>
  <c r="I79" i="2"/>
  <c r="I80" i="2"/>
  <c r="I81" i="2"/>
  <c r="I82" i="2"/>
  <c r="I83" i="2"/>
  <c r="I84" i="2"/>
  <c r="I85" i="2"/>
  <c r="I86" i="2"/>
  <c r="I87" i="2"/>
  <c r="I88" i="2"/>
  <c r="I89" i="2"/>
  <c r="I90" i="2"/>
  <c r="I91" i="2"/>
  <c r="I92" i="2"/>
  <c r="I93" i="2"/>
  <c r="I94" i="2"/>
  <c r="I95" i="2"/>
  <c r="I96" i="2"/>
  <c r="I97" i="2"/>
  <c r="I98" i="2"/>
  <c r="I99" i="2"/>
  <c r="I100" i="2"/>
  <c r="I101" i="2"/>
  <c r="I102" i="2"/>
  <c r="I103" i="2"/>
  <c r="I104" i="2"/>
  <c r="I105" i="2"/>
  <c r="I106" i="2"/>
  <c r="I107" i="2"/>
  <c r="I108" i="2"/>
  <c r="I109" i="2"/>
  <c r="I110" i="2"/>
  <c r="I111" i="2"/>
  <c r="I112" i="2"/>
  <c r="I113" i="2"/>
  <c r="I114" i="2"/>
  <c r="I115" i="2"/>
  <c r="I116" i="2"/>
  <c r="I117" i="2"/>
  <c r="I118" i="2"/>
  <c r="I119" i="2"/>
  <c r="I120" i="2"/>
  <c r="I121" i="2"/>
  <c r="I122" i="2"/>
  <c r="I123" i="2"/>
  <c r="I124" i="2"/>
  <c r="I125" i="2"/>
  <c r="I126" i="2"/>
  <c r="I127" i="2"/>
  <c r="I128" i="2"/>
  <c r="I129" i="2"/>
  <c r="I130" i="2"/>
  <c r="I131" i="2"/>
  <c r="I132" i="2"/>
  <c r="I133" i="2"/>
  <c r="I134" i="2"/>
  <c r="I135" i="2"/>
  <c r="I136" i="2"/>
  <c r="I137" i="2"/>
  <c r="I138" i="2"/>
  <c r="I139" i="2"/>
  <c r="I140" i="2"/>
  <c r="I141" i="2"/>
  <c r="I142" i="2"/>
  <c r="I143" i="2"/>
  <c r="I144" i="2"/>
  <c r="I145" i="2"/>
  <c r="I146" i="2"/>
  <c r="I147" i="2"/>
  <c r="I148" i="2"/>
  <c r="I6" i="2"/>
  <c r="I387" i="2" s="1"/>
  <c r="I1467" i="2"/>
  <c r="J1467" i="2" s="1"/>
  <c r="L1467" i="2" s="1"/>
  <c r="I878" i="2"/>
  <c r="J878" i="2" s="1"/>
  <c r="L878" i="2" s="1"/>
  <c r="H878" i="4"/>
  <c r="I878" i="4" s="1"/>
  <c r="K878" i="4" s="1"/>
  <c r="I879" i="2"/>
  <c r="J879" i="2" s="1"/>
  <c r="L879" i="2" s="1"/>
  <c r="H879" i="4"/>
  <c r="I879" i="4" s="1"/>
  <c r="K879" i="4" s="1"/>
  <c r="H880" i="4"/>
  <c r="I880" i="4" s="1"/>
  <c r="K880" i="4" s="1"/>
  <c r="H881" i="4"/>
  <c r="I881" i="4" s="1"/>
  <c r="K881" i="4" s="1"/>
  <c r="H882" i="4"/>
  <c r="I882" i="4" s="1"/>
  <c r="K882" i="4" s="1"/>
  <c r="H884" i="4"/>
  <c r="I884" i="4" s="1"/>
  <c r="K884" i="4" s="1"/>
  <c r="H886" i="4"/>
  <c r="I886" i="4" s="1"/>
  <c r="K886" i="4" s="1"/>
  <c r="H887" i="4"/>
  <c r="I887" i="4" s="1"/>
  <c r="K887" i="4" s="1"/>
  <c r="H888" i="4"/>
  <c r="I888" i="4" s="1"/>
  <c r="K888" i="4" s="1"/>
  <c r="H889" i="4"/>
  <c r="I889" i="4" s="1"/>
  <c r="K889" i="4" s="1"/>
  <c r="H890" i="4"/>
  <c r="I890" i="4" s="1"/>
  <c r="K890" i="4" s="1"/>
  <c r="H891" i="4"/>
  <c r="I891" i="4" s="1"/>
  <c r="K891" i="4" s="1"/>
  <c r="H892" i="4"/>
  <c r="I892" i="4" s="1"/>
  <c r="K892" i="4" s="1"/>
  <c r="H893" i="4"/>
  <c r="I893" i="4" s="1"/>
  <c r="K893" i="4" s="1"/>
  <c r="I894" i="2"/>
  <c r="J894" i="2" s="1"/>
  <c r="L894" i="2" s="1"/>
  <c r="H894" i="4"/>
  <c r="I894" i="4" s="1"/>
  <c r="K894" i="4" s="1"/>
  <c r="E1330" i="15"/>
  <c r="F1330" i="15"/>
  <c r="D1330" i="15"/>
  <c r="G1329" i="15"/>
  <c r="H1329" i="15" s="1"/>
  <c r="J1329" i="15" s="1"/>
  <c r="G1328" i="15"/>
  <c r="H1328" i="15" s="1"/>
  <c r="J1328" i="15" s="1"/>
  <c r="G1327" i="15"/>
  <c r="H1327" i="15" s="1"/>
  <c r="J1327" i="15" s="1"/>
  <c r="G1326" i="15"/>
  <c r="H1326" i="15" s="1"/>
  <c r="J1326" i="15" s="1"/>
  <c r="G1325" i="15"/>
  <c r="H1325" i="15" s="1"/>
  <c r="J1325" i="15" s="1"/>
  <c r="G1324" i="15"/>
  <c r="H1324" i="15" s="1"/>
  <c r="J1324" i="15" s="1"/>
  <c r="G1323" i="15"/>
  <c r="H1323" i="15" s="1"/>
  <c r="J1323" i="15" s="1"/>
  <c r="G1322" i="15"/>
  <c r="H1322" i="15" s="1"/>
  <c r="J1322" i="15" s="1"/>
  <c r="G1321" i="15"/>
  <c r="H1321" i="15" s="1"/>
  <c r="J1321" i="15" s="1"/>
  <c r="G1320" i="15"/>
  <c r="H1320" i="15" s="1"/>
  <c r="J1320" i="15" s="1"/>
  <c r="G1319" i="15"/>
  <c r="H1319" i="15" s="1"/>
  <c r="J1319" i="15" s="1"/>
  <c r="G1318" i="15"/>
  <c r="H1318" i="15" s="1"/>
  <c r="J1318" i="15" s="1"/>
  <c r="G1317" i="15"/>
  <c r="H1317" i="15" s="1"/>
  <c r="J1317" i="15" s="1"/>
  <c r="G1316" i="15"/>
  <c r="H1316" i="15" s="1"/>
  <c r="J1316" i="15" s="1"/>
  <c r="E1491" i="15"/>
  <c r="F1491" i="15"/>
  <c r="D1491" i="15"/>
  <c r="G1490" i="15"/>
  <c r="H1490" i="15" s="1"/>
  <c r="J1490" i="15" s="1"/>
  <c r="E896" i="15"/>
  <c r="F896" i="15"/>
  <c r="D896" i="15"/>
  <c r="G895" i="15"/>
  <c r="H895" i="15" s="1"/>
  <c r="J895" i="15" s="1"/>
  <c r="G894" i="15"/>
  <c r="H894" i="15" s="1"/>
  <c r="J894" i="15" s="1"/>
  <c r="G893" i="15"/>
  <c r="H893" i="15" s="1"/>
  <c r="J893" i="15" s="1"/>
  <c r="G892" i="15"/>
  <c r="H892" i="15" s="1"/>
  <c r="J892" i="15" s="1"/>
  <c r="G891" i="15"/>
  <c r="H891" i="15" s="1"/>
  <c r="J891" i="15" s="1"/>
  <c r="G890" i="15"/>
  <c r="H890" i="15" s="1"/>
  <c r="J890" i="15" s="1"/>
  <c r="G889" i="15"/>
  <c r="H889" i="15" s="1"/>
  <c r="J889" i="15" s="1"/>
  <c r="G888" i="15"/>
  <c r="H888" i="15" s="1"/>
  <c r="J888" i="15" s="1"/>
  <c r="G887" i="15"/>
  <c r="H887" i="15" s="1"/>
  <c r="J887" i="15" s="1"/>
  <c r="G886" i="15"/>
  <c r="H886" i="15" s="1"/>
  <c r="J886" i="15" s="1"/>
  <c r="G885" i="15"/>
  <c r="H885" i="15" s="1"/>
  <c r="J885" i="15" s="1"/>
  <c r="G884" i="15"/>
  <c r="H884" i="15" s="1"/>
  <c r="J884" i="15" s="1"/>
  <c r="G883" i="15"/>
  <c r="H883" i="15" s="1"/>
  <c r="J883" i="15" s="1"/>
  <c r="G882" i="15"/>
  <c r="H882" i="15" s="1"/>
  <c r="J882" i="15" s="1"/>
  <c r="G881" i="15"/>
  <c r="H881" i="15" s="1"/>
  <c r="J881" i="15" s="1"/>
  <c r="G880" i="15"/>
  <c r="H880" i="15" s="1"/>
  <c r="J880" i="15" s="1"/>
  <c r="G879" i="15"/>
  <c r="H879" i="15" s="1"/>
  <c r="J879" i="15" s="1"/>
  <c r="G878" i="15"/>
  <c r="H878" i="15" s="1"/>
  <c r="J878" i="15" s="1"/>
  <c r="G877" i="15"/>
  <c r="H877" i="15" s="1"/>
  <c r="J877" i="15" s="1"/>
  <c r="E718" i="15"/>
  <c r="F718" i="15"/>
  <c r="D718" i="15"/>
  <c r="G717" i="15"/>
  <c r="H717" i="15" s="1"/>
  <c r="J717" i="15" s="1"/>
  <c r="G716" i="15"/>
  <c r="H716" i="15" s="1"/>
  <c r="J716" i="15" s="1"/>
  <c r="G715" i="15"/>
  <c r="H715" i="15" s="1"/>
  <c r="J715" i="15" s="1"/>
  <c r="G714" i="15"/>
  <c r="H714" i="15" s="1"/>
  <c r="J714" i="15" s="1"/>
  <c r="E387" i="15"/>
  <c r="F387" i="15"/>
  <c r="D387" i="15"/>
  <c r="G386" i="15"/>
  <c r="H386" i="15" s="1"/>
  <c r="J386" i="15" s="1"/>
  <c r="G385" i="15"/>
  <c r="H385" i="15" s="1"/>
  <c r="J385" i="15" s="1"/>
  <c r="G384" i="15"/>
  <c r="H384" i="15" s="1"/>
  <c r="J384" i="15" s="1"/>
  <c r="G383" i="15"/>
  <c r="H383" i="15" s="1"/>
  <c r="J383" i="15" s="1"/>
  <c r="G382" i="15"/>
  <c r="H382" i="15" s="1"/>
  <c r="J382" i="15" s="1"/>
  <c r="G381" i="15"/>
  <c r="H381" i="15" s="1"/>
  <c r="J381" i="15" s="1"/>
  <c r="G380" i="15"/>
  <c r="H380" i="15" s="1"/>
  <c r="J380" i="15" s="1"/>
  <c r="G379" i="15"/>
  <c r="H379" i="15" s="1"/>
  <c r="J379" i="15" s="1"/>
  <c r="G378" i="15"/>
  <c r="H378" i="15" s="1"/>
  <c r="J378" i="15" s="1"/>
  <c r="G377" i="15"/>
  <c r="H377" i="15" s="1"/>
  <c r="J377" i="15" s="1"/>
  <c r="G376" i="15"/>
  <c r="H376" i="15" s="1"/>
  <c r="J376" i="15" s="1"/>
  <c r="G375" i="15"/>
  <c r="H375" i="15" s="1"/>
  <c r="J375" i="15" s="1"/>
  <c r="G374" i="15"/>
  <c r="H374" i="15" s="1"/>
  <c r="J374" i="15" s="1"/>
  <c r="G373" i="15"/>
  <c r="H373" i="15" s="1"/>
  <c r="J373" i="15" s="1"/>
  <c r="G372" i="15"/>
  <c r="H372" i="15" s="1"/>
  <c r="J372" i="15" s="1"/>
  <c r="G371" i="15"/>
  <c r="H371" i="15" s="1"/>
  <c r="J371" i="15" s="1"/>
  <c r="D1491" i="13"/>
  <c r="E1491" i="13"/>
  <c r="C1491" i="13"/>
  <c r="F1490" i="13"/>
  <c r="F1329" i="13"/>
  <c r="F1328" i="13"/>
  <c r="F1327" i="13"/>
  <c r="F1326" i="13"/>
  <c r="F1325" i="13"/>
  <c r="F1324" i="13"/>
  <c r="F1323" i="13"/>
  <c r="F1322" i="13"/>
  <c r="F1321" i="13"/>
  <c r="F1320" i="13"/>
  <c r="F1319" i="13"/>
  <c r="F1318" i="13"/>
  <c r="F1317" i="13"/>
  <c r="F1316" i="13"/>
  <c r="F895" i="13"/>
  <c r="F894" i="13"/>
  <c r="F893" i="13"/>
  <c r="F892" i="13"/>
  <c r="F891" i="13"/>
  <c r="F890" i="13"/>
  <c r="F889" i="13"/>
  <c r="F888" i="13"/>
  <c r="F887" i="13"/>
  <c r="F886" i="13"/>
  <c r="F885" i="13"/>
  <c r="F884" i="13"/>
  <c r="F883" i="13"/>
  <c r="F882" i="13"/>
  <c r="F881" i="13"/>
  <c r="F880" i="13"/>
  <c r="F879" i="13"/>
  <c r="F878" i="13"/>
  <c r="F877" i="13"/>
  <c r="F717" i="13"/>
  <c r="F716" i="13"/>
  <c r="F715" i="13"/>
  <c r="F714" i="13"/>
  <c r="D387" i="13"/>
  <c r="E387" i="13"/>
  <c r="C387" i="13"/>
  <c r="F386" i="13"/>
  <c r="F385" i="13"/>
  <c r="F384" i="13"/>
  <c r="F383" i="13"/>
  <c r="F382" i="13"/>
  <c r="F381" i="13"/>
  <c r="F380" i="13"/>
  <c r="F379" i="13"/>
  <c r="F378" i="13"/>
  <c r="F377" i="13"/>
  <c r="F376" i="13"/>
  <c r="F375" i="13"/>
  <c r="F374" i="13"/>
  <c r="F373" i="13"/>
  <c r="F372" i="13"/>
  <c r="F371" i="13"/>
  <c r="C1061" i="17"/>
  <c r="J1060" i="17"/>
  <c r="F1060" i="17"/>
  <c r="K1060" i="17" s="1"/>
  <c r="L1060" i="17" s="1"/>
  <c r="N1060" i="17" s="1"/>
  <c r="H900" i="17"/>
  <c r="I900" i="17"/>
  <c r="G900" i="17"/>
  <c r="D900" i="17"/>
  <c r="E900" i="17"/>
  <c r="C900" i="17"/>
  <c r="P899" i="17"/>
  <c r="F898" i="17"/>
  <c r="P898" i="17" s="1"/>
  <c r="F897" i="17"/>
  <c r="P897" i="17" s="1"/>
  <c r="F896" i="17"/>
  <c r="P896" i="17" s="1"/>
  <c r="F895" i="17"/>
  <c r="P895" i="17" s="1"/>
  <c r="F894" i="17"/>
  <c r="P894" i="17" s="1"/>
  <c r="F893" i="17"/>
  <c r="P893" i="17" s="1"/>
  <c r="F892" i="17"/>
  <c r="P892" i="17" s="1"/>
  <c r="F891" i="17"/>
  <c r="P891" i="17" s="1"/>
  <c r="F890" i="17"/>
  <c r="P890" i="17" s="1"/>
  <c r="F889" i="17"/>
  <c r="P889" i="17" s="1"/>
  <c r="F888" i="17"/>
  <c r="P888" i="17" s="1"/>
  <c r="F887" i="17"/>
  <c r="P887" i="17" s="1"/>
  <c r="F886" i="17"/>
  <c r="P886" i="17" s="1"/>
  <c r="J465" i="17"/>
  <c r="F465" i="17"/>
  <c r="K465" i="17" s="1"/>
  <c r="L465" i="17" s="1"/>
  <c r="N465" i="17" s="1"/>
  <c r="J464" i="17"/>
  <c r="F464" i="17"/>
  <c r="J463" i="17"/>
  <c r="F463" i="17"/>
  <c r="K463" i="17" s="1"/>
  <c r="L463" i="17" s="1"/>
  <c r="N463" i="17" s="1"/>
  <c r="J462" i="17"/>
  <c r="F462" i="17"/>
  <c r="K462" i="17" s="1"/>
  <c r="L462" i="17" s="1"/>
  <c r="N462" i="17" s="1"/>
  <c r="J461" i="17"/>
  <c r="F461" i="17"/>
  <c r="K461" i="17" s="1"/>
  <c r="L461" i="17" s="1"/>
  <c r="N461" i="17" s="1"/>
  <c r="J460" i="17"/>
  <c r="F460" i="17"/>
  <c r="J459" i="17"/>
  <c r="F459" i="17"/>
  <c r="J458" i="17"/>
  <c r="F458" i="17"/>
  <c r="J457" i="17"/>
  <c r="F457" i="17"/>
  <c r="K457" i="17" s="1"/>
  <c r="L457" i="17" s="1"/>
  <c r="N457" i="17" s="1"/>
  <c r="J456" i="17"/>
  <c r="F456" i="17"/>
  <c r="K456" i="17" s="1"/>
  <c r="L456" i="17" s="1"/>
  <c r="N456" i="17" s="1"/>
  <c r="J455" i="17"/>
  <c r="F455" i="17"/>
  <c r="J454" i="17"/>
  <c r="F454" i="17"/>
  <c r="J453" i="17"/>
  <c r="F453" i="17"/>
  <c r="J452" i="17"/>
  <c r="F452" i="17"/>
  <c r="K452" i="17" s="1"/>
  <c r="L452" i="17" s="1"/>
  <c r="N452" i="17" s="1"/>
  <c r="J451" i="17"/>
  <c r="F451" i="17"/>
  <c r="J450" i="17"/>
  <c r="F450" i="17"/>
  <c r="J449" i="17"/>
  <c r="F449" i="17"/>
  <c r="J448" i="17"/>
  <c r="F448" i="17"/>
  <c r="H288" i="17"/>
  <c r="I288" i="17"/>
  <c r="G288" i="17"/>
  <c r="D288" i="17"/>
  <c r="E288" i="17"/>
  <c r="C288" i="17"/>
  <c r="J287" i="17"/>
  <c r="F287" i="17"/>
  <c r="J286" i="17"/>
  <c r="F286" i="17"/>
  <c r="K286" i="17" s="1"/>
  <c r="L286" i="17" s="1"/>
  <c r="N286" i="17" s="1"/>
  <c r="J285" i="17"/>
  <c r="F285" i="17"/>
  <c r="J284" i="17"/>
  <c r="F284" i="17"/>
  <c r="K284" i="17" s="1"/>
  <c r="L284" i="17" s="1"/>
  <c r="N284" i="17" s="1"/>
  <c r="J199" i="17"/>
  <c r="F199" i="17"/>
  <c r="J198" i="17"/>
  <c r="F198" i="17"/>
  <c r="K198" i="17" s="1"/>
  <c r="J197" i="17"/>
  <c r="F197" i="17"/>
  <c r="K197" i="17" s="1"/>
  <c r="J196" i="17"/>
  <c r="F196" i="17"/>
  <c r="K196" i="17" s="1"/>
  <c r="J195" i="17"/>
  <c r="F195" i="17"/>
  <c r="J194" i="17"/>
  <c r="F194" i="17"/>
  <c r="J193" i="17"/>
  <c r="F193" i="17"/>
  <c r="J192" i="17"/>
  <c r="F192" i="17"/>
  <c r="J191" i="17"/>
  <c r="F191" i="17"/>
  <c r="J190" i="17"/>
  <c r="F190" i="17"/>
  <c r="J189" i="17"/>
  <c r="F189" i="17"/>
  <c r="J188" i="17"/>
  <c r="F188" i="17"/>
  <c r="J187" i="17"/>
  <c r="F187" i="17"/>
  <c r="K187" i="17" s="1"/>
  <c r="J186" i="17"/>
  <c r="F186" i="17"/>
  <c r="K186" i="17" s="1"/>
  <c r="J185" i="17"/>
  <c r="F185" i="17"/>
  <c r="J184" i="17"/>
  <c r="F184" i="17"/>
  <c r="J1068" i="11"/>
  <c r="F1068" i="11"/>
  <c r="K1068" i="11" s="1"/>
  <c r="L1068" i="11" s="1"/>
  <c r="N1068" i="11" s="1"/>
  <c r="C907" i="11"/>
  <c r="F906" i="11"/>
  <c r="F905" i="11"/>
  <c r="F904" i="11"/>
  <c r="F903" i="11"/>
  <c r="F902" i="11"/>
  <c r="F901" i="11"/>
  <c r="F900" i="11"/>
  <c r="F899" i="11"/>
  <c r="F898" i="11"/>
  <c r="F897" i="11"/>
  <c r="F896" i="11"/>
  <c r="F895" i="11"/>
  <c r="F894" i="11"/>
  <c r="F893" i="11"/>
  <c r="C473" i="11"/>
  <c r="J472" i="11"/>
  <c r="F472" i="11"/>
  <c r="K472" i="11" s="1"/>
  <c r="L472" i="11" s="1"/>
  <c r="N472" i="11" s="1"/>
  <c r="J471" i="11"/>
  <c r="F471" i="11"/>
  <c r="K471" i="11" s="1"/>
  <c r="L471" i="11" s="1"/>
  <c r="N471" i="11" s="1"/>
  <c r="J470" i="11"/>
  <c r="F470" i="11"/>
  <c r="K470" i="11" s="1"/>
  <c r="L470" i="11" s="1"/>
  <c r="N470" i="11" s="1"/>
  <c r="J469" i="11"/>
  <c r="F469" i="11"/>
  <c r="J468" i="11"/>
  <c r="F468" i="11"/>
  <c r="K468" i="11" s="1"/>
  <c r="L468" i="11" s="1"/>
  <c r="N468" i="11" s="1"/>
  <c r="J467" i="11"/>
  <c r="F467" i="11"/>
  <c r="J466" i="11"/>
  <c r="F466" i="11"/>
  <c r="K466" i="11" s="1"/>
  <c r="L466" i="11" s="1"/>
  <c r="N466" i="11" s="1"/>
  <c r="J465" i="11"/>
  <c r="F465" i="11"/>
  <c r="K465" i="11" s="1"/>
  <c r="L465" i="11" s="1"/>
  <c r="N465" i="11" s="1"/>
  <c r="J464" i="11"/>
  <c r="F464" i="11"/>
  <c r="K464" i="11" s="1"/>
  <c r="L464" i="11" s="1"/>
  <c r="N464" i="11" s="1"/>
  <c r="J463" i="11"/>
  <c r="F463" i="11"/>
  <c r="J462" i="11"/>
  <c r="F462" i="11"/>
  <c r="J461" i="11"/>
  <c r="F461" i="11"/>
  <c r="J460" i="11"/>
  <c r="F460" i="11"/>
  <c r="K460" i="11" s="1"/>
  <c r="L460" i="11" s="1"/>
  <c r="N460" i="11" s="1"/>
  <c r="J459" i="11"/>
  <c r="F459" i="11"/>
  <c r="K459" i="11" s="1"/>
  <c r="L459" i="11" s="1"/>
  <c r="N459" i="11" s="1"/>
  <c r="J458" i="11"/>
  <c r="F458" i="11"/>
  <c r="K458" i="11" s="1"/>
  <c r="L458" i="11" s="1"/>
  <c r="N458" i="11" s="1"/>
  <c r="J457" i="11"/>
  <c r="F457" i="11"/>
  <c r="J456" i="11"/>
  <c r="F456" i="11"/>
  <c r="K456" i="11" s="1"/>
  <c r="L456" i="11" s="1"/>
  <c r="N456" i="11" s="1"/>
  <c r="J455" i="11"/>
  <c r="F455" i="11"/>
  <c r="J454" i="11"/>
  <c r="F454" i="11"/>
  <c r="J294" i="11"/>
  <c r="F294" i="11"/>
  <c r="J293" i="11"/>
  <c r="F293" i="11"/>
  <c r="K293" i="11" s="1"/>
  <c r="L293" i="11" s="1"/>
  <c r="N293" i="11" s="1"/>
  <c r="J292" i="11"/>
  <c r="F292" i="11"/>
  <c r="J291" i="11"/>
  <c r="F291" i="11"/>
  <c r="K291" i="11" s="1"/>
  <c r="L291" i="11" s="1"/>
  <c r="N291" i="11" s="1"/>
  <c r="J206" i="11"/>
  <c r="F206" i="11"/>
  <c r="J205" i="11"/>
  <c r="F205" i="11"/>
  <c r="K205" i="11" s="1"/>
  <c r="J204" i="11"/>
  <c r="F204" i="11"/>
  <c r="J203" i="11"/>
  <c r="F203" i="11"/>
  <c r="K203" i="11" s="1"/>
  <c r="J202" i="11"/>
  <c r="F202" i="11"/>
  <c r="J201" i="11"/>
  <c r="F201" i="11"/>
  <c r="J200" i="11"/>
  <c r="F200" i="11"/>
  <c r="K200" i="11" s="1"/>
  <c r="J199" i="11"/>
  <c r="F199" i="11"/>
  <c r="J198" i="11"/>
  <c r="F198" i="11"/>
  <c r="K198" i="11" s="1"/>
  <c r="J197" i="11"/>
  <c r="F197" i="11"/>
  <c r="K197" i="11" s="1"/>
  <c r="J196" i="11"/>
  <c r="F196" i="11"/>
  <c r="J195" i="11"/>
  <c r="F195" i="11"/>
  <c r="J194" i="11"/>
  <c r="F194" i="11"/>
  <c r="J193" i="11"/>
  <c r="F193" i="11"/>
  <c r="K193" i="11" s="1"/>
  <c r="J192" i="11"/>
  <c r="F192" i="11"/>
  <c r="K192" i="11" s="1"/>
  <c r="J191" i="11"/>
  <c r="F191" i="11"/>
  <c r="K191" i="11" s="1"/>
  <c r="C1491" i="16"/>
  <c r="J1490" i="16"/>
  <c r="F1490" i="16"/>
  <c r="C1330" i="16"/>
  <c r="F1329" i="16"/>
  <c r="F1328" i="16"/>
  <c r="F1327" i="16"/>
  <c r="F1326" i="16"/>
  <c r="F1325" i="16"/>
  <c r="F1324" i="16"/>
  <c r="F1323" i="16"/>
  <c r="F1322" i="16"/>
  <c r="F1321" i="16"/>
  <c r="F1320" i="16"/>
  <c r="F1319" i="16"/>
  <c r="F1318" i="16"/>
  <c r="F1317" i="16"/>
  <c r="F1316" i="16"/>
  <c r="J895" i="16"/>
  <c r="K895" i="16" s="1"/>
  <c r="L895" i="16" s="1"/>
  <c r="N895" i="16" s="1"/>
  <c r="F895" i="16"/>
  <c r="J894" i="16"/>
  <c r="F894" i="16"/>
  <c r="J893" i="16"/>
  <c r="F893" i="16"/>
  <c r="J892" i="16"/>
  <c r="F892" i="16"/>
  <c r="J891" i="16"/>
  <c r="K891" i="16" s="1"/>
  <c r="L891" i="16" s="1"/>
  <c r="N891" i="16" s="1"/>
  <c r="F891" i="16"/>
  <c r="J890" i="16"/>
  <c r="F890" i="16"/>
  <c r="J889" i="16"/>
  <c r="F889" i="16"/>
  <c r="J888" i="16"/>
  <c r="K888" i="16" s="1"/>
  <c r="L888" i="16" s="1"/>
  <c r="N888" i="16" s="1"/>
  <c r="F888" i="16"/>
  <c r="J887" i="16"/>
  <c r="F887" i="16"/>
  <c r="J886" i="16"/>
  <c r="F886" i="16"/>
  <c r="J885" i="16"/>
  <c r="K885" i="16" s="1"/>
  <c r="L885" i="16" s="1"/>
  <c r="N885" i="16" s="1"/>
  <c r="F885" i="16"/>
  <c r="J884" i="16"/>
  <c r="K884" i="16" s="1"/>
  <c r="L884" i="16" s="1"/>
  <c r="N884" i="16" s="1"/>
  <c r="F884" i="16"/>
  <c r="J883" i="16"/>
  <c r="F883" i="16"/>
  <c r="J882" i="16"/>
  <c r="F882" i="16"/>
  <c r="J881" i="16"/>
  <c r="F881" i="16"/>
  <c r="J880" i="16"/>
  <c r="K880" i="16" s="1"/>
  <c r="L880" i="16" s="1"/>
  <c r="N880" i="16" s="1"/>
  <c r="F880" i="16"/>
  <c r="J879" i="16"/>
  <c r="F879" i="16"/>
  <c r="J878" i="16"/>
  <c r="F878" i="16"/>
  <c r="J877" i="16"/>
  <c r="K877" i="16" s="1"/>
  <c r="L877" i="16" s="1"/>
  <c r="N877" i="16" s="1"/>
  <c r="F877" i="16"/>
  <c r="M716" i="16"/>
  <c r="M715" i="16"/>
  <c r="J386" i="16"/>
  <c r="K386" i="16" s="1"/>
  <c r="F386" i="16"/>
  <c r="J385" i="16"/>
  <c r="F385" i="16"/>
  <c r="J384" i="16"/>
  <c r="K384" i="16" s="1"/>
  <c r="F384" i="16"/>
  <c r="J383" i="16"/>
  <c r="F383" i="16"/>
  <c r="J382" i="16"/>
  <c r="K382" i="16" s="1"/>
  <c r="F382" i="16"/>
  <c r="J381" i="16"/>
  <c r="F381" i="16"/>
  <c r="J380" i="16"/>
  <c r="K380" i="16" s="1"/>
  <c r="F380" i="16"/>
  <c r="J379" i="16"/>
  <c r="F379" i="16"/>
  <c r="J378" i="16"/>
  <c r="K378" i="16" s="1"/>
  <c r="F378" i="16"/>
  <c r="J377" i="16"/>
  <c r="K377" i="16" s="1"/>
  <c r="F377" i="16"/>
  <c r="J376" i="16"/>
  <c r="K376" i="16" s="1"/>
  <c r="F376" i="16"/>
  <c r="J375" i="16"/>
  <c r="F375" i="16"/>
  <c r="J374" i="16"/>
  <c r="K374" i="16" s="1"/>
  <c r="F374" i="16"/>
  <c r="J373" i="16"/>
  <c r="F373" i="16"/>
  <c r="J372" i="16"/>
  <c r="K372" i="16" s="1"/>
  <c r="L372" i="16" s="1"/>
  <c r="F372" i="16"/>
  <c r="J371" i="16"/>
  <c r="F371" i="16"/>
  <c r="F1490" i="10"/>
  <c r="E1492" i="10"/>
  <c r="F1328" i="10"/>
  <c r="F1327" i="10"/>
  <c r="F1326" i="10"/>
  <c r="F1325" i="10"/>
  <c r="F1324" i="10"/>
  <c r="F1323" i="10"/>
  <c r="F1322" i="10"/>
  <c r="F1321" i="10"/>
  <c r="F1320" i="10"/>
  <c r="F1319" i="10"/>
  <c r="F1318" i="10"/>
  <c r="F1317" i="10"/>
  <c r="M1316" i="10"/>
  <c r="F1316" i="10"/>
  <c r="J895" i="10"/>
  <c r="K895" i="10" s="1"/>
  <c r="L895" i="10" s="1"/>
  <c r="N895" i="10" s="1"/>
  <c r="F895" i="10"/>
  <c r="J894" i="10"/>
  <c r="F894" i="10"/>
  <c r="J893" i="10"/>
  <c r="K893" i="10" s="1"/>
  <c r="L893" i="10" s="1"/>
  <c r="N893" i="10" s="1"/>
  <c r="F893" i="10"/>
  <c r="J892" i="10"/>
  <c r="F892" i="10"/>
  <c r="J891" i="10"/>
  <c r="K891" i="10" s="1"/>
  <c r="L891" i="10" s="1"/>
  <c r="N891" i="10" s="1"/>
  <c r="F891" i="10"/>
  <c r="J890" i="10"/>
  <c r="K890" i="10" s="1"/>
  <c r="L890" i="10" s="1"/>
  <c r="N890" i="10" s="1"/>
  <c r="F890" i="10"/>
  <c r="J889" i="10"/>
  <c r="K889" i="10" s="1"/>
  <c r="L889" i="10" s="1"/>
  <c r="N889" i="10" s="1"/>
  <c r="F889" i="10"/>
  <c r="J888" i="10"/>
  <c r="F888" i="10"/>
  <c r="J887" i="10"/>
  <c r="K887" i="10" s="1"/>
  <c r="L887" i="10" s="1"/>
  <c r="N887" i="10" s="1"/>
  <c r="F887" i="10"/>
  <c r="J886" i="10"/>
  <c r="K886" i="10" s="1"/>
  <c r="L886" i="10" s="1"/>
  <c r="N886" i="10" s="1"/>
  <c r="F886" i="10"/>
  <c r="J885" i="10"/>
  <c r="K885" i="10" s="1"/>
  <c r="L885" i="10" s="1"/>
  <c r="N885" i="10" s="1"/>
  <c r="F885" i="10"/>
  <c r="J884" i="10"/>
  <c r="K884" i="10" s="1"/>
  <c r="L884" i="10" s="1"/>
  <c r="N884" i="10" s="1"/>
  <c r="F884" i="10"/>
  <c r="J883" i="10"/>
  <c r="F883" i="10"/>
  <c r="J882" i="10"/>
  <c r="K882" i="10" s="1"/>
  <c r="L882" i="10" s="1"/>
  <c r="N882" i="10" s="1"/>
  <c r="F882" i="10"/>
  <c r="J881" i="10"/>
  <c r="K881" i="10" s="1"/>
  <c r="L881" i="10" s="1"/>
  <c r="N881" i="10" s="1"/>
  <c r="F881" i="10"/>
  <c r="J880" i="10"/>
  <c r="F880" i="10"/>
  <c r="J879" i="10"/>
  <c r="F879" i="10"/>
  <c r="J878" i="10"/>
  <c r="K878" i="10" s="1"/>
  <c r="L878" i="10" s="1"/>
  <c r="N878" i="10" s="1"/>
  <c r="F878" i="10"/>
  <c r="J877" i="10"/>
  <c r="K877" i="10" s="1"/>
  <c r="L877" i="10" s="1"/>
  <c r="N877" i="10" s="1"/>
  <c r="F877" i="10"/>
  <c r="J717" i="10"/>
  <c r="K717" i="10" s="1"/>
  <c r="F717" i="10"/>
  <c r="J716" i="10"/>
  <c r="F716" i="10"/>
  <c r="J715" i="10"/>
  <c r="F715" i="10"/>
  <c r="J714" i="10"/>
  <c r="K714" i="10" s="1"/>
  <c r="F714" i="10"/>
  <c r="J386" i="10"/>
  <c r="F386" i="10"/>
  <c r="J385" i="10"/>
  <c r="K385" i="10" s="1"/>
  <c r="F385" i="10"/>
  <c r="J384" i="10"/>
  <c r="K384" i="10" s="1"/>
  <c r="F384" i="10"/>
  <c r="J383" i="10"/>
  <c r="F383" i="10"/>
  <c r="J382" i="10"/>
  <c r="K382" i="10" s="1"/>
  <c r="F382" i="10"/>
  <c r="J381" i="10"/>
  <c r="F381" i="10"/>
  <c r="J380" i="10"/>
  <c r="K380" i="10" s="1"/>
  <c r="F380" i="10"/>
  <c r="J379" i="10"/>
  <c r="K379" i="10" s="1"/>
  <c r="F379" i="10"/>
  <c r="J378" i="10"/>
  <c r="K378" i="10" s="1"/>
  <c r="F378" i="10"/>
  <c r="J377" i="10"/>
  <c r="K377" i="10" s="1"/>
  <c r="F377" i="10"/>
  <c r="J376" i="10"/>
  <c r="K376" i="10" s="1"/>
  <c r="F376" i="10"/>
  <c r="J375" i="10"/>
  <c r="K375" i="10" s="1"/>
  <c r="F375" i="10"/>
  <c r="J374" i="10"/>
  <c r="K374" i="10" s="1"/>
  <c r="F374" i="10"/>
  <c r="J373" i="10"/>
  <c r="K373" i="10" s="1"/>
  <c r="F373" i="10"/>
  <c r="J372" i="10"/>
  <c r="F372" i="10"/>
  <c r="J371" i="10"/>
  <c r="K371" i="10" s="1"/>
  <c r="F371" i="10"/>
  <c r="K1490" i="9"/>
  <c r="M1490" i="9" s="1"/>
  <c r="O1490" i="9" s="1"/>
  <c r="F1490" i="9"/>
  <c r="F1329" i="9"/>
  <c r="F1328" i="9"/>
  <c r="F1327" i="9"/>
  <c r="F1326" i="9"/>
  <c r="F1325" i="9"/>
  <c r="F1324" i="9"/>
  <c r="F1323" i="9"/>
  <c r="F1322" i="9"/>
  <c r="F1321" i="9"/>
  <c r="F1320" i="9"/>
  <c r="F1319" i="9"/>
  <c r="F1318" i="9"/>
  <c r="F1317" i="9"/>
  <c r="F1316" i="9"/>
  <c r="F895" i="9"/>
  <c r="F894" i="9"/>
  <c r="F893" i="9"/>
  <c r="F892" i="9"/>
  <c r="F891" i="9"/>
  <c r="F890" i="9"/>
  <c r="F889" i="9"/>
  <c r="F888" i="9"/>
  <c r="F887" i="9"/>
  <c r="F886" i="9"/>
  <c r="F885" i="9"/>
  <c r="F884" i="9"/>
  <c r="F883" i="9"/>
  <c r="F882" i="9"/>
  <c r="F881" i="9"/>
  <c r="F880" i="9"/>
  <c r="F879" i="9"/>
  <c r="F878" i="9"/>
  <c r="F877" i="9"/>
  <c r="F717" i="9"/>
  <c r="F716" i="9"/>
  <c r="F715" i="9"/>
  <c r="F714" i="9"/>
  <c r="F386" i="9"/>
  <c r="F385" i="9"/>
  <c r="F384" i="9"/>
  <c r="F383" i="9"/>
  <c r="F382" i="9"/>
  <c r="F381" i="9"/>
  <c r="F380" i="9"/>
  <c r="F379" i="9"/>
  <c r="F378" i="9"/>
  <c r="F377" i="9"/>
  <c r="F376" i="9"/>
  <c r="F375" i="9"/>
  <c r="F374" i="9"/>
  <c r="F373" i="9"/>
  <c r="F372" i="9"/>
  <c r="F371" i="9"/>
  <c r="F1329" i="8"/>
  <c r="F1328" i="8"/>
  <c r="F1327" i="8"/>
  <c r="F1326" i="8"/>
  <c r="F1325" i="8"/>
  <c r="F1324" i="8"/>
  <c r="F1323" i="8"/>
  <c r="F1322" i="8"/>
  <c r="F1321" i="8"/>
  <c r="F1320" i="8"/>
  <c r="F1319" i="8"/>
  <c r="F1318" i="8"/>
  <c r="F1317" i="8"/>
  <c r="F1316" i="8"/>
  <c r="F895" i="8"/>
  <c r="F894" i="8"/>
  <c r="F893" i="8"/>
  <c r="F892" i="8"/>
  <c r="F891" i="8"/>
  <c r="F890" i="8"/>
  <c r="F889" i="8"/>
  <c r="F888" i="8"/>
  <c r="F887" i="8"/>
  <c r="F886" i="8"/>
  <c r="F885" i="8"/>
  <c r="F884" i="8"/>
  <c r="F883" i="8"/>
  <c r="F882" i="8"/>
  <c r="F881" i="8"/>
  <c r="F880" i="8"/>
  <c r="F879" i="8"/>
  <c r="F878" i="8"/>
  <c r="F877" i="8"/>
  <c r="C718" i="8"/>
  <c r="F717" i="8"/>
  <c r="F716" i="8"/>
  <c r="F715" i="8"/>
  <c r="F714" i="8"/>
  <c r="F386" i="8"/>
  <c r="F385" i="8"/>
  <c r="F384" i="8"/>
  <c r="F383" i="8"/>
  <c r="F382" i="8"/>
  <c r="F381" i="8"/>
  <c r="F380" i="8"/>
  <c r="F379" i="8"/>
  <c r="F378" i="8"/>
  <c r="F377" i="8"/>
  <c r="F376" i="8"/>
  <c r="F375" i="8"/>
  <c r="F374" i="8"/>
  <c r="F373" i="8"/>
  <c r="F372" i="8"/>
  <c r="F371" i="8"/>
  <c r="F1490" i="7"/>
  <c r="F1329" i="7"/>
  <c r="F1328" i="7"/>
  <c r="F1327" i="7"/>
  <c r="F1326" i="7"/>
  <c r="F1325" i="7"/>
  <c r="F1324" i="7"/>
  <c r="F1323" i="7"/>
  <c r="F1322" i="7"/>
  <c r="F1321" i="7"/>
  <c r="F1320" i="7"/>
  <c r="F1319" i="7"/>
  <c r="F1318" i="7"/>
  <c r="F1317" i="7"/>
  <c r="F1316" i="7"/>
  <c r="F895" i="7"/>
  <c r="F894" i="7"/>
  <c r="F893" i="7"/>
  <c r="F892" i="7"/>
  <c r="F891" i="7"/>
  <c r="F890" i="7"/>
  <c r="F889" i="7"/>
  <c r="F888" i="7"/>
  <c r="F887" i="7"/>
  <c r="F886" i="7"/>
  <c r="F885" i="7"/>
  <c r="F884" i="7"/>
  <c r="F883" i="7"/>
  <c r="F882" i="7"/>
  <c r="F881" i="7"/>
  <c r="F880" i="7"/>
  <c r="F879" i="7"/>
  <c r="M878" i="7"/>
  <c r="F878" i="7"/>
  <c r="M877" i="7"/>
  <c r="F877" i="7"/>
  <c r="F717" i="7"/>
  <c r="F716" i="7"/>
  <c r="F715" i="7"/>
  <c r="F714" i="7"/>
  <c r="C387" i="7"/>
  <c r="M386" i="7"/>
  <c r="P386" i="7" s="1"/>
  <c r="F385" i="7"/>
  <c r="F384" i="7"/>
  <c r="F383" i="7"/>
  <c r="F382" i="7"/>
  <c r="F381" i="7"/>
  <c r="M380" i="7"/>
  <c r="F380" i="7"/>
  <c r="F379" i="7"/>
  <c r="F378" i="7"/>
  <c r="F377" i="7"/>
  <c r="F376" i="7"/>
  <c r="F375" i="7"/>
  <c r="F374" i="7"/>
  <c r="F373" i="7"/>
  <c r="F372" i="7"/>
  <c r="F371" i="7"/>
  <c r="C1491" i="5"/>
  <c r="F1490" i="5"/>
  <c r="I1490" i="5" s="1"/>
  <c r="G1485" i="1" s="1"/>
  <c r="C1330" i="5"/>
  <c r="F1329" i="5"/>
  <c r="I1329" i="5" s="1"/>
  <c r="G1327" i="1" s="1"/>
  <c r="F1328" i="5"/>
  <c r="I1328" i="5" s="1"/>
  <c r="G1326" i="1" s="1"/>
  <c r="F1327" i="5"/>
  <c r="I1327" i="5" s="1"/>
  <c r="G1325" i="1" s="1"/>
  <c r="F1326" i="5"/>
  <c r="I1326" i="5" s="1"/>
  <c r="G1324" i="1" s="1"/>
  <c r="F1325" i="5"/>
  <c r="I1325" i="5" s="1"/>
  <c r="G1323" i="1" s="1"/>
  <c r="F1324" i="5"/>
  <c r="I1324" i="5" s="1"/>
  <c r="G1322" i="1" s="1"/>
  <c r="F1323" i="5"/>
  <c r="I1323" i="5" s="1"/>
  <c r="G1321" i="1" s="1"/>
  <c r="F1322" i="5"/>
  <c r="I1322" i="5" s="1"/>
  <c r="G1320" i="1" s="1"/>
  <c r="F1321" i="5"/>
  <c r="I1321" i="5" s="1"/>
  <c r="G1319" i="1" s="1"/>
  <c r="F1320" i="5"/>
  <c r="I1320" i="5" s="1"/>
  <c r="G1318" i="1" s="1"/>
  <c r="F1319" i="5"/>
  <c r="I1319" i="5" s="1"/>
  <c r="G1317" i="1" s="1"/>
  <c r="F1318" i="5"/>
  <c r="I1318" i="5" s="1"/>
  <c r="G1316" i="1" s="1"/>
  <c r="F1317" i="5"/>
  <c r="I1317" i="5" s="1"/>
  <c r="G1315" i="1" s="1"/>
  <c r="F1316" i="5"/>
  <c r="I1316" i="5" s="1"/>
  <c r="G1314" i="1" s="1"/>
  <c r="C896" i="5"/>
  <c r="F895" i="5"/>
  <c r="I895" i="5" s="1"/>
  <c r="G895" i="1" s="1"/>
  <c r="F894" i="5"/>
  <c r="I894" i="5" s="1"/>
  <c r="G894" i="1" s="1"/>
  <c r="F893" i="5"/>
  <c r="I893" i="5" s="1"/>
  <c r="G893" i="1" s="1"/>
  <c r="F892" i="5"/>
  <c r="I892" i="5" s="1"/>
  <c r="G892" i="1" s="1"/>
  <c r="F891" i="5"/>
  <c r="I891" i="5" s="1"/>
  <c r="G891" i="1" s="1"/>
  <c r="F890" i="5"/>
  <c r="I890" i="5" s="1"/>
  <c r="G890" i="1" s="1"/>
  <c r="F889" i="5"/>
  <c r="I889" i="5" s="1"/>
  <c r="G889" i="1" s="1"/>
  <c r="F888" i="5"/>
  <c r="I888" i="5" s="1"/>
  <c r="G888" i="1" s="1"/>
  <c r="F887" i="5"/>
  <c r="I887" i="5" s="1"/>
  <c r="G887" i="1" s="1"/>
  <c r="F886" i="5"/>
  <c r="I886" i="5" s="1"/>
  <c r="G886" i="1" s="1"/>
  <c r="F885" i="5"/>
  <c r="I885" i="5" s="1"/>
  <c r="G885" i="1" s="1"/>
  <c r="F884" i="5"/>
  <c r="I884" i="5" s="1"/>
  <c r="G884" i="1" s="1"/>
  <c r="F883" i="5"/>
  <c r="I883" i="5" s="1"/>
  <c r="G883" i="1" s="1"/>
  <c r="F882" i="5"/>
  <c r="I882" i="5" s="1"/>
  <c r="G882" i="1" s="1"/>
  <c r="F881" i="5"/>
  <c r="I881" i="5" s="1"/>
  <c r="G881" i="1" s="1"/>
  <c r="F880" i="5"/>
  <c r="I880" i="5" s="1"/>
  <c r="G880" i="1" s="1"/>
  <c r="F879" i="5"/>
  <c r="I879" i="5" s="1"/>
  <c r="G879" i="1" s="1"/>
  <c r="F878" i="5"/>
  <c r="I878" i="5" s="1"/>
  <c r="G878" i="1" s="1"/>
  <c r="F877" i="5"/>
  <c r="I877" i="5" s="1"/>
  <c r="G877" i="1" s="1"/>
  <c r="F717" i="5"/>
  <c r="I717" i="5" s="1"/>
  <c r="G718" i="1" s="1"/>
  <c r="F716" i="5"/>
  <c r="I716" i="5" s="1"/>
  <c r="G717" i="1" s="1"/>
  <c r="F715" i="5"/>
  <c r="I715" i="5" s="1"/>
  <c r="G716" i="1" s="1"/>
  <c r="F714" i="5"/>
  <c r="I714" i="5" s="1"/>
  <c r="G715" i="1" s="1"/>
  <c r="F386" i="5"/>
  <c r="I386" i="5" s="1"/>
  <c r="G387" i="1" s="1"/>
  <c r="F385" i="5"/>
  <c r="I385" i="5" s="1"/>
  <c r="G386" i="1" s="1"/>
  <c r="F384" i="5"/>
  <c r="I384" i="5" s="1"/>
  <c r="G385" i="1" s="1"/>
  <c r="F383" i="5"/>
  <c r="I383" i="5" s="1"/>
  <c r="G384" i="1" s="1"/>
  <c r="F382" i="5"/>
  <c r="I382" i="5" s="1"/>
  <c r="G383" i="1" s="1"/>
  <c r="F381" i="5"/>
  <c r="I381" i="5" s="1"/>
  <c r="G382" i="1" s="1"/>
  <c r="F380" i="5"/>
  <c r="I380" i="5" s="1"/>
  <c r="G381" i="1" s="1"/>
  <c r="F379" i="5"/>
  <c r="I379" i="5" s="1"/>
  <c r="G380" i="1" s="1"/>
  <c r="F378" i="5"/>
  <c r="I378" i="5" s="1"/>
  <c r="G379" i="1" s="1"/>
  <c r="F377" i="5"/>
  <c r="I377" i="5" s="1"/>
  <c r="G378" i="1" s="1"/>
  <c r="F376" i="5"/>
  <c r="I376" i="5" s="1"/>
  <c r="G377" i="1" s="1"/>
  <c r="F375" i="5"/>
  <c r="I375" i="5" s="1"/>
  <c r="G376" i="1" s="1"/>
  <c r="F374" i="5"/>
  <c r="I374" i="5" s="1"/>
  <c r="G375" i="1" s="1"/>
  <c r="F373" i="5"/>
  <c r="I373" i="5" s="1"/>
  <c r="G374" i="1" s="1"/>
  <c r="F372" i="5"/>
  <c r="I372" i="5" s="1"/>
  <c r="G373" i="1" s="1"/>
  <c r="F371" i="5"/>
  <c r="I371" i="5" s="1"/>
  <c r="G372" i="1" s="1"/>
  <c r="I1490" i="6"/>
  <c r="K1329" i="6"/>
  <c r="H1329" i="6"/>
  <c r="F1329" i="6"/>
  <c r="K1328" i="6"/>
  <c r="H1328" i="6"/>
  <c r="F1328" i="6"/>
  <c r="K1327" i="6"/>
  <c r="H1327" i="6"/>
  <c r="F1327" i="6"/>
  <c r="K1326" i="6"/>
  <c r="H1326" i="6"/>
  <c r="F1326" i="6"/>
  <c r="K1325" i="6"/>
  <c r="H1325" i="6"/>
  <c r="F1325" i="6"/>
  <c r="K1324" i="6"/>
  <c r="H1324" i="6"/>
  <c r="F1324" i="6"/>
  <c r="K1323" i="6"/>
  <c r="H1323" i="6"/>
  <c r="F1323" i="6"/>
  <c r="K1322" i="6"/>
  <c r="H1322" i="6"/>
  <c r="F1322" i="6"/>
  <c r="K1321" i="6"/>
  <c r="H1321" i="6"/>
  <c r="F1321" i="6"/>
  <c r="K1320" i="6"/>
  <c r="H1320" i="6"/>
  <c r="F1320" i="6"/>
  <c r="K1319" i="6"/>
  <c r="H1319" i="6"/>
  <c r="F1319" i="6"/>
  <c r="K1318" i="6"/>
  <c r="H1318" i="6"/>
  <c r="F1318" i="6"/>
  <c r="K1317" i="6"/>
  <c r="H1317" i="6"/>
  <c r="F1317" i="6"/>
  <c r="K1316" i="6"/>
  <c r="H1316" i="6"/>
  <c r="F1316" i="6"/>
  <c r="C896" i="6"/>
  <c r="F386" i="6"/>
  <c r="G386" i="6" s="1"/>
  <c r="F385" i="6"/>
  <c r="G385" i="6" s="1"/>
  <c r="F384" i="6"/>
  <c r="G384" i="6" s="1"/>
  <c r="F383" i="6"/>
  <c r="G383" i="6" s="1"/>
  <c r="F382" i="6"/>
  <c r="G382" i="6" s="1"/>
  <c r="F381" i="6"/>
  <c r="G381" i="6" s="1"/>
  <c r="F380" i="6"/>
  <c r="G380" i="6" s="1"/>
  <c r="F379" i="6"/>
  <c r="G379" i="6" s="1"/>
  <c r="F378" i="6"/>
  <c r="G378" i="6" s="1"/>
  <c r="F377" i="6"/>
  <c r="G377" i="6" s="1"/>
  <c r="F376" i="6"/>
  <c r="G376" i="6" s="1"/>
  <c r="F375" i="6"/>
  <c r="G375" i="6" s="1"/>
  <c r="F374" i="6"/>
  <c r="G374" i="6" s="1"/>
  <c r="F373" i="6"/>
  <c r="G373" i="6" s="1"/>
  <c r="F372" i="6"/>
  <c r="G372" i="6" s="1"/>
  <c r="F371" i="6"/>
  <c r="G371" i="6" s="1"/>
  <c r="K895" i="6"/>
  <c r="H895" i="6"/>
  <c r="I895" i="6" s="1"/>
  <c r="F895" i="6"/>
  <c r="K894" i="6"/>
  <c r="H894" i="6"/>
  <c r="F894" i="6"/>
  <c r="K893" i="6"/>
  <c r="H893" i="6"/>
  <c r="I893" i="6" s="1"/>
  <c r="F893" i="6"/>
  <c r="K892" i="6"/>
  <c r="H892" i="6"/>
  <c r="I892" i="6" s="1"/>
  <c r="F892" i="6"/>
  <c r="K891" i="6"/>
  <c r="H891" i="6"/>
  <c r="I891" i="6" s="1"/>
  <c r="F891" i="6"/>
  <c r="K890" i="6"/>
  <c r="H890" i="6"/>
  <c r="I890" i="6" s="1"/>
  <c r="F890" i="6"/>
  <c r="K889" i="6"/>
  <c r="H889" i="6"/>
  <c r="I889" i="6" s="1"/>
  <c r="F889" i="6"/>
  <c r="K888" i="6"/>
  <c r="H888" i="6"/>
  <c r="I888" i="6" s="1"/>
  <c r="F888" i="6"/>
  <c r="K887" i="6"/>
  <c r="H887" i="6"/>
  <c r="I887" i="6" s="1"/>
  <c r="F887" i="6"/>
  <c r="K886" i="6"/>
  <c r="H886" i="6"/>
  <c r="I886" i="6" s="1"/>
  <c r="F886" i="6"/>
  <c r="K885" i="6"/>
  <c r="H885" i="6"/>
  <c r="I885" i="6" s="1"/>
  <c r="F885" i="6"/>
  <c r="K884" i="6"/>
  <c r="H884" i="6"/>
  <c r="I884" i="6" s="1"/>
  <c r="F884" i="6"/>
  <c r="K883" i="6"/>
  <c r="H883" i="6"/>
  <c r="I883" i="6" s="1"/>
  <c r="F883" i="6"/>
  <c r="K882" i="6"/>
  <c r="H882" i="6"/>
  <c r="I882" i="6" s="1"/>
  <c r="F882" i="6"/>
  <c r="K881" i="6"/>
  <c r="H881" i="6"/>
  <c r="F881" i="6"/>
  <c r="K880" i="6"/>
  <c r="H880" i="6"/>
  <c r="I880" i="6" s="1"/>
  <c r="F880" i="6"/>
  <c r="K879" i="6"/>
  <c r="H879" i="6"/>
  <c r="I879" i="6" s="1"/>
  <c r="F879" i="6"/>
  <c r="K878" i="6"/>
  <c r="H878" i="6"/>
  <c r="F878" i="6"/>
  <c r="K877" i="6"/>
  <c r="H877" i="6"/>
  <c r="I877" i="6" s="1"/>
  <c r="F877" i="6"/>
  <c r="C718" i="6"/>
  <c r="K717" i="6"/>
  <c r="H717" i="6"/>
  <c r="I717" i="6" s="1"/>
  <c r="F717" i="6"/>
  <c r="K716" i="6"/>
  <c r="H716" i="6"/>
  <c r="I716" i="6" s="1"/>
  <c r="F716" i="6"/>
  <c r="K715" i="6"/>
  <c r="H715" i="6"/>
  <c r="F715" i="6"/>
  <c r="K714" i="6"/>
  <c r="H714" i="6"/>
  <c r="I714" i="6" s="1"/>
  <c r="F714" i="6"/>
  <c r="C387" i="6"/>
  <c r="C1491" i="3"/>
  <c r="D1330" i="3"/>
  <c r="E1330" i="3"/>
  <c r="C1330" i="3"/>
  <c r="K1316" i="3"/>
  <c r="D896" i="3"/>
  <c r="E896" i="3"/>
  <c r="C896" i="3"/>
  <c r="F895" i="3"/>
  <c r="F894" i="3"/>
  <c r="F893" i="3"/>
  <c r="F892" i="3"/>
  <c r="F891" i="3"/>
  <c r="F890" i="3"/>
  <c r="F889" i="3"/>
  <c r="K888" i="3"/>
  <c r="F888" i="3"/>
  <c r="F887" i="3"/>
  <c r="K886" i="3"/>
  <c r="F886" i="3"/>
  <c r="F885" i="3"/>
  <c r="F884" i="3"/>
  <c r="F883" i="3"/>
  <c r="F882" i="3"/>
  <c r="F881" i="3"/>
  <c r="K880" i="3"/>
  <c r="F880" i="3"/>
  <c r="F879" i="3"/>
  <c r="F878" i="3"/>
  <c r="K877" i="3"/>
  <c r="F877" i="3"/>
  <c r="D718" i="3"/>
  <c r="E718" i="3"/>
  <c r="C718" i="3"/>
  <c r="F717" i="3"/>
  <c r="F716" i="3"/>
  <c r="F715" i="3"/>
  <c r="F714" i="3"/>
  <c r="C387" i="3"/>
  <c r="F386" i="3"/>
  <c r="K385" i="3"/>
  <c r="F385" i="3"/>
  <c r="F384" i="3"/>
  <c r="F383" i="3"/>
  <c r="K382" i="3"/>
  <c r="F382" i="3"/>
  <c r="F381" i="3"/>
  <c r="F380" i="3"/>
  <c r="F379" i="3"/>
  <c r="F378" i="3"/>
  <c r="F377" i="3"/>
  <c r="F376" i="3"/>
  <c r="F375" i="3"/>
  <c r="F374" i="3"/>
  <c r="F373" i="3"/>
  <c r="K372" i="3"/>
  <c r="F372" i="3"/>
  <c r="F371" i="3"/>
  <c r="D1330" i="4"/>
  <c r="C1330" i="4"/>
  <c r="H1329" i="4"/>
  <c r="I1329" i="4" s="1"/>
  <c r="K1329" i="4" s="1"/>
  <c r="F1329" i="4"/>
  <c r="H1328" i="4"/>
  <c r="I1328" i="4" s="1"/>
  <c r="K1328" i="4" s="1"/>
  <c r="F1328" i="4"/>
  <c r="H1327" i="4"/>
  <c r="I1327" i="4" s="1"/>
  <c r="K1327" i="4" s="1"/>
  <c r="F1327" i="4"/>
  <c r="H1326" i="4"/>
  <c r="I1326" i="4" s="1"/>
  <c r="K1326" i="4" s="1"/>
  <c r="F1326" i="4"/>
  <c r="H1325" i="4"/>
  <c r="I1325" i="4" s="1"/>
  <c r="K1325" i="4" s="1"/>
  <c r="F1325" i="4"/>
  <c r="H1324" i="4"/>
  <c r="I1324" i="4" s="1"/>
  <c r="K1324" i="4" s="1"/>
  <c r="F1324" i="4"/>
  <c r="H1323" i="4"/>
  <c r="I1323" i="4" s="1"/>
  <c r="K1323" i="4" s="1"/>
  <c r="F1323" i="4"/>
  <c r="H1322" i="4"/>
  <c r="I1322" i="4" s="1"/>
  <c r="K1322" i="4" s="1"/>
  <c r="F1322" i="4"/>
  <c r="H1321" i="4"/>
  <c r="I1321" i="4" s="1"/>
  <c r="K1321" i="4" s="1"/>
  <c r="F1321" i="4"/>
  <c r="H1320" i="4"/>
  <c r="I1320" i="4" s="1"/>
  <c r="K1320" i="4" s="1"/>
  <c r="F1320" i="4"/>
  <c r="H1319" i="4"/>
  <c r="I1319" i="4" s="1"/>
  <c r="K1319" i="4" s="1"/>
  <c r="F1319" i="4"/>
  <c r="H1318" i="4"/>
  <c r="I1318" i="4" s="1"/>
  <c r="K1318" i="4" s="1"/>
  <c r="F1318" i="4"/>
  <c r="H1317" i="4"/>
  <c r="I1317" i="4" s="1"/>
  <c r="K1317" i="4" s="1"/>
  <c r="F1317" i="4"/>
  <c r="H1316" i="4"/>
  <c r="I1316" i="4" s="1"/>
  <c r="K1316" i="4" s="1"/>
  <c r="F1316" i="4"/>
  <c r="F1330" i="4" s="1"/>
  <c r="C1491" i="4"/>
  <c r="H1490" i="4"/>
  <c r="I1490" i="4" s="1"/>
  <c r="K1490" i="4" s="1"/>
  <c r="F1490" i="4"/>
  <c r="C896" i="4"/>
  <c r="H895" i="4"/>
  <c r="I895" i="4" s="1"/>
  <c r="K895" i="4" s="1"/>
  <c r="F895" i="4"/>
  <c r="F894" i="4"/>
  <c r="F893" i="4"/>
  <c r="F892" i="4"/>
  <c r="F891" i="4"/>
  <c r="F890" i="4"/>
  <c r="F889" i="4"/>
  <c r="F888" i="4"/>
  <c r="F887" i="4"/>
  <c r="F886" i="4"/>
  <c r="H885" i="4"/>
  <c r="I885" i="4" s="1"/>
  <c r="K885" i="4" s="1"/>
  <c r="F885" i="4"/>
  <c r="F884" i="4"/>
  <c r="H883" i="4"/>
  <c r="I883" i="4" s="1"/>
  <c r="K883" i="4" s="1"/>
  <c r="F883" i="4"/>
  <c r="F882" i="4"/>
  <c r="F881" i="4"/>
  <c r="F880" i="4"/>
  <c r="F879" i="4"/>
  <c r="F878" i="4"/>
  <c r="H877" i="4"/>
  <c r="I877" i="4" s="1"/>
  <c r="K877" i="4" s="1"/>
  <c r="F877" i="4"/>
  <c r="C718" i="4"/>
  <c r="H717" i="4"/>
  <c r="I717" i="4" s="1"/>
  <c r="K717" i="4" s="1"/>
  <c r="F717" i="4"/>
  <c r="H716" i="4"/>
  <c r="I716" i="4" s="1"/>
  <c r="K716" i="4" s="1"/>
  <c r="F716" i="4"/>
  <c r="H715" i="4"/>
  <c r="I715" i="4" s="1"/>
  <c r="K715" i="4" s="1"/>
  <c r="F715" i="4"/>
  <c r="H714" i="4"/>
  <c r="I714" i="4" s="1"/>
  <c r="K714" i="4" s="1"/>
  <c r="F714" i="4"/>
  <c r="C387" i="4"/>
  <c r="H386" i="4"/>
  <c r="F386" i="4"/>
  <c r="H385" i="4"/>
  <c r="F385" i="4"/>
  <c r="H384" i="4"/>
  <c r="F384" i="4"/>
  <c r="H383" i="4"/>
  <c r="F383" i="4"/>
  <c r="H382" i="4"/>
  <c r="F382" i="4"/>
  <c r="H381" i="4"/>
  <c r="F381" i="4"/>
  <c r="H380" i="4"/>
  <c r="F380" i="4"/>
  <c r="H379" i="4"/>
  <c r="F379" i="4"/>
  <c r="H378" i="4"/>
  <c r="F378" i="4"/>
  <c r="H377" i="4"/>
  <c r="F377" i="4"/>
  <c r="H376" i="4"/>
  <c r="F376" i="4"/>
  <c r="H375" i="4"/>
  <c r="F375" i="4"/>
  <c r="H374" i="4"/>
  <c r="F374" i="4"/>
  <c r="H373" i="4"/>
  <c r="F373" i="4"/>
  <c r="H372" i="4"/>
  <c r="I372" i="4" s="1"/>
  <c r="F372" i="4"/>
  <c r="H371" i="4"/>
  <c r="F371" i="4"/>
  <c r="I1490" i="2"/>
  <c r="J1490" i="2" s="1"/>
  <c r="L1490" i="2" s="1"/>
  <c r="G1490" i="2"/>
  <c r="H1330" i="2"/>
  <c r="H1492" i="2" s="1"/>
  <c r="E1330" i="2"/>
  <c r="F1330" i="2"/>
  <c r="F1492" i="2" s="1"/>
  <c r="D1330" i="2"/>
  <c r="I1329" i="2"/>
  <c r="J1329" i="2" s="1"/>
  <c r="L1329" i="2" s="1"/>
  <c r="G1329" i="2"/>
  <c r="I1328" i="2"/>
  <c r="J1328" i="2" s="1"/>
  <c r="L1328" i="2" s="1"/>
  <c r="G1328" i="2"/>
  <c r="I1327" i="2"/>
  <c r="J1327" i="2" s="1"/>
  <c r="L1327" i="2" s="1"/>
  <c r="G1327" i="2"/>
  <c r="I1326" i="2"/>
  <c r="J1326" i="2" s="1"/>
  <c r="L1326" i="2" s="1"/>
  <c r="G1326" i="2"/>
  <c r="I1325" i="2"/>
  <c r="J1325" i="2" s="1"/>
  <c r="L1325" i="2" s="1"/>
  <c r="G1325" i="2"/>
  <c r="I1324" i="2"/>
  <c r="J1324" i="2" s="1"/>
  <c r="L1324" i="2" s="1"/>
  <c r="G1324" i="2"/>
  <c r="I1323" i="2"/>
  <c r="J1323" i="2" s="1"/>
  <c r="L1323" i="2" s="1"/>
  <c r="G1323" i="2"/>
  <c r="I1322" i="2"/>
  <c r="J1322" i="2" s="1"/>
  <c r="L1322" i="2" s="1"/>
  <c r="G1322" i="2"/>
  <c r="I1321" i="2"/>
  <c r="J1321" i="2" s="1"/>
  <c r="L1321" i="2" s="1"/>
  <c r="G1321" i="2"/>
  <c r="I1320" i="2"/>
  <c r="J1320" i="2" s="1"/>
  <c r="L1320" i="2" s="1"/>
  <c r="G1320" i="2"/>
  <c r="I1319" i="2"/>
  <c r="J1319" i="2" s="1"/>
  <c r="L1319" i="2" s="1"/>
  <c r="G1319" i="2"/>
  <c r="I1318" i="2"/>
  <c r="J1318" i="2" s="1"/>
  <c r="L1318" i="2" s="1"/>
  <c r="G1318" i="2"/>
  <c r="B1318" i="2"/>
  <c r="B1319" i="2" s="1"/>
  <c r="B1320" i="2" s="1"/>
  <c r="B1321" i="2" s="1"/>
  <c r="B1322" i="2" s="1"/>
  <c r="B1323" i="2" s="1"/>
  <c r="B1324" i="2" s="1"/>
  <c r="B1325" i="2" s="1"/>
  <c r="B1326" i="2" s="1"/>
  <c r="B1327" i="2" s="1"/>
  <c r="B1328" i="2" s="1"/>
  <c r="B1329" i="2" s="1"/>
  <c r="I1317" i="2"/>
  <c r="J1317" i="2" s="1"/>
  <c r="L1317" i="2" s="1"/>
  <c r="G1317" i="2"/>
  <c r="I1316" i="2"/>
  <c r="J1316" i="2" s="1"/>
  <c r="L1316" i="2" s="1"/>
  <c r="G1316" i="2"/>
  <c r="I895" i="2"/>
  <c r="J895" i="2" s="1"/>
  <c r="L895" i="2" s="1"/>
  <c r="G895" i="2"/>
  <c r="G894" i="2"/>
  <c r="I893" i="2"/>
  <c r="J893" i="2" s="1"/>
  <c r="L893" i="2" s="1"/>
  <c r="G893" i="2"/>
  <c r="I892" i="2"/>
  <c r="J892" i="2" s="1"/>
  <c r="L892" i="2" s="1"/>
  <c r="G892" i="2"/>
  <c r="I891" i="2"/>
  <c r="J891" i="2" s="1"/>
  <c r="L891" i="2" s="1"/>
  <c r="G891" i="2"/>
  <c r="I890" i="2"/>
  <c r="J890" i="2" s="1"/>
  <c r="L890" i="2" s="1"/>
  <c r="G890" i="2"/>
  <c r="I889" i="2"/>
  <c r="J889" i="2" s="1"/>
  <c r="L889" i="2" s="1"/>
  <c r="G889" i="2"/>
  <c r="I888" i="2"/>
  <c r="J888" i="2" s="1"/>
  <c r="L888" i="2" s="1"/>
  <c r="G888" i="2"/>
  <c r="I887" i="2"/>
  <c r="J887" i="2" s="1"/>
  <c r="L887" i="2" s="1"/>
  <c r="G887" i="2"/>
  <c r="I886" i="2"/>
  <c r="J886" i="2" s="1"/>
  <c r="L886" i="2" s="1"/>
  <c r="G886" i="2"/>
  <c r="I885" i="2"/>
  <c r="J885" i="2" s="1"/>
  <c r="L885" i="2" s="1"/>
  <c r="G885" i="2"/>
  <c r="I884" i="2"/>
  <c r="J884" i="2" s="1"/>
  <c r="L884" i="2" s="1"/>
  <c r="G884" i="2"/>
  <c r="I883" i="2"/>
  <c r="J883" i="2" s="1"/>
  <c r="L883" i="2" s="1"/>
  <c r="G883" i="2"/>
  <c r="I882" i="2"/>
  <c r="J882" i="2" s="1"/>
  <c r="L882" i="2" s="1"/>
  <c r="G882" i="2"/>
  <c r="I881" i="2"/>
  <c r="J881" i="2" s="1"/>
  <c r="L881" i="2" s="1"/>
  <c r="G881" i="2"/>
  <c r="I880" i="2"/>
  <c r="J880" i="2" s="1"/>
  <c r="L880" i="2" s="1"/>
  <c r="G880" i="2"/>
  <c r="G879" i="2"/>
  <c r="G878" i="2"/>
  <c r="K877" i="2"/>
  <c r="G877" i="2"/>
  <c r="I717" i="2"/>
  <c r="J717" i="2" s="1"/>
  <c r="L717" i="2" s="1"/>
  <c r="G717" i="2"/>
  <c r="G716" i="2"/>
  <c r="I715" i="2"/>
  <c r="J715" i="2" s="1"/>
  <c r="L715" i="2" s="1"/>
  <c r="G715" i="2"/>
  <c r="I714" i="2"/>
  <c r="G714" i="2"/>
  <c r="G386" i="2"/>
  <c r="G385" i="2"/>
  <c r="G384" i="2"/>
  <c r="G383" i="2"/>
  <c r="G382" i="2"/>
  <c r="G381" i="2"/>
  <c r="G380" i="2"/>
  <c r="G379" i="2"/>
  <c r="G378" i="2"/>
  <c r="G377" i="2"/>
  <c r="G376" i="2"/>
  <c r="G375" i="2"/>
  <c r="G374" i="2"/>
  <c r="G373" i="2"/>
  <c r="G372" i="2"/>
  <c r="G371" i="2"/>
  <c r="B1315" i="1"/>
  <c r="B1316" i="1" s="1"/>
  <c r="B1317" i="1" s="1"/>
  <c r="B1318" i="1" s="1"/>
  <c r="B1319" i="1" s="1"/>
  <c r="B1320" i="1" s="1"/>
  <c r="B1321" i="1" s="1"/>
  <c r="B1322" i="1" s="1"/>
  <c r="B1323" i="1" s="1"/>
  <c r="B1324" i="1" s="1"/>
  <c r="B1325" i="1" s="1"/>
  <c r="B1326" i="1" s="1"/>
  <c r="B1327" i="1" s="1"/>
  <c r="M920" i="10"/>
  <c r="J1443" i="4"/>
  <c r="J936" i="4"/>
  <c r="J937" i="4"/>
  <c r="J465" i="4"/>
  <c r="J468" i="4"/>
  <c r="K1036" i="2"/>
  <c r="K870" i="2"/>
  <c r="K871" i="2"/>
  <c r="K872" i="2"/>
  <c r="K873" i="2"/>
  <c r="K874" i="2"/>
  <c r="K875" i="2"/>
  <c r="K464" i="2"/>
  <c r="K465" i="2"/>
  <c r="K468" i="2"/>
  <c r="K191" i="2"/>
  <c r="J136" i="11"/>
  <c r="J137" i="11"/>
  <c r="J138" i="11"/>
  <c r="J139" i="11"/>
  <c r="J140" i="11"/>
  <c r="J141" i="11"/>
  <c r="J142" i="11"/>
  <c r="J143" i="11"/>
  <c r="J144" i="11"/>
  <c r="J145" i="11"/>
  <c r="J146" i="11"/>
  <c r="J147" i="11"/>
  <c r="J148" i="11"/>
  <c r="J149" i="11"/>
  <c r="J150" i="11"/>
  <c r="J151" i="11"/>
  <c r="J152" i="11"/>
  <c r="J153" i="11"/>
  <c r="J154" i="11"/>
  <c r="J155" i="11"/>
  <c r="J156" i="11"/>
  <c r="J157" i="11"/>
  <c r="J158" i="11"/>
  <c r="J159" i="11"/>
  <c r="J160" i="11"/>
  <c r="J161" i="11"/>
  <c r="J162" i="11"/>
  <c r="J163" i="11"/>
  <c r="J164" i="11"/>
  <c r="J165" i="11"/>
  <c r="J166" i="11"/>
  <c r="J167" i="11"/>
  <c r="J168" i="11"/>
  <c r="J169" i="11"/>
  <c r="J170" i="11"/>
  <c r="J171" i="11"/>
  <c r="J172" i="11"/>
  <c r="J173" i="11"/>
  <c r="J174" i="11"/>
  <c r="J175" i="11"/>
  <c r="J176" i="11"/>
  <c r="J177" i="11"/>
  <c r="J178" i="11"/>
  <c r="J179" i="11"/>
  <c r="J180" i="11"/>
  <c r="J181" i="11"/>
  <c r="J182" i="11"/>
  <c r="J183" i="11"/>
  <c r="J184" i="11"/>
  <c r="J185" i="11"/>
  <c r="J186" i="11"/>
  <c r="J187" i="11"/>
  <c r="J188" i="11"/>
  <c r="J189" i="11"/>
  <c r="J190" i="11"/>
  <c r="F136" i="11"/>
  <c r="F137" i="11"/>
  <c r="F138" i="11"/>
  <c r="F139" i="11"/>
  <c r="F140" i="11"/>
  <c r="K140" i="11" s="1"/>
  <c r="F141" i="11"/>
  <c r="K141" i="11" s="1"/>
  <c r="F142" i="11"/>
  <c r="K142" i="11" s="1"/>
  <c r="F143" i="11"/>
  <c r="F144" i="11"/>
  <c r="F145" i="11"/>
  <c r="K145" i="11" s="1"/>
  <c r="F146" i="11"/>
  <c r="F147" i="11"/>
  <c r="F148" i="11"/>
  <c r="F149" i="11"/>
  <c r="F150" i="11"/>
  <c r="F151" i="11"/>
  <c r="F152" i="11"/>
  <c r="F153" i="11"/>
  <c r="K153" i="11" s="1"/>
  <c r="F154" i="11"/>
  <c r="K154" i="11" s="1"/>
  <c r="F155" i="11"/>
  <c r="F156" i="11"/>
  <c r="K156" i="11" s="1"/>
  <c r="F157" i="11"/>
  <c r="F158" i="11"/>
  <c r="F159" i="11"/>
  <c r="K159" i="11" s="1"/>
  <c r="F160" i="11"/>
  <c r="K160" i="11" s="1"/>
  <c r="F161" i="11"/>
  <c r="F162" i="11"/>
  <c r="F163" i="11"/>
  <c r="K163" i="11" s="1"/>
  <c r="F164" i="11"/>
  <c r="F165" i="11"/>
  <c r="F166" i="11"/>
  <c r="F167" i="11"/>
  <c r="K167" i="11" s="1"/>
  <c r="F168" i="11"/>
  <c r="F169" i="11"/>
  <c r="F170" i="11"/>
  <c r="F171" i="11"/>
  <c r="F172" i="11"/>
  <c r="K172" i="11" s="1"/>
  <c r="F173" i="11"/>
  <c r="F174" i="11"/>
  <c r="F175" i="11"/>
  <c r="K175" i="11" s="1"/>
  <c r="F176" i="11"/>
  <c r="F177" i="11"/>
  <c r="F178" i="11"/>
  <c r="F179" i="11"/>
  <c r="K179" i="11" s="1"/>
  <c r="F180" i="11"/>
  <c r="F181" i="11"/>
  <c r="K181" i="11" s="1"/>
  <c r="F182" i="11"/>
  <c r="F183" i="11"/>
  <c r="K183" i="11" s="1"/>
  <c r="F184" i="11"/>
  <c r="F185" i="11"/>
  <c r="F186" i="11"/>
  <c r="F187" i="11"/>
  <c r="F188" i="11"/>
  <c r="F189" i="11"/>
  <c r="F190" i="11"/>
  <c r="J94" i="11"/>
  <c r="J95" i="11"/>
  <c r="J96" i="11"/>
  <c r="J97" i="11"/>
  <c r="J98" i="11"/>
  <c r="J99" i="11"/>
  <c r="J100" i="11"/>
  <c r="J101" i="11"/>
  <c r="J102" i="11"/>
  <c r="J103" i="11"/>
  <c r="J104" i="11"/>
  <c r="J105" i="11"/>
  <c r="J106" i="11"/>
  <c r="J107" i="11"/>
  <c r="J108" i="11"/>
  <c r="J109" i="11"/>
  <c r="J110" i="11"/>
  <c r="J111" i="11"/>
  <c r="J112" i="11"/>
  <c r="J113" i="11"/>
  <c r="J114" i="11"/>
  <c r="J115" i="11"/>
  <c r="J116" i="11"/>
  <c r="J117" i="11"/>
  <c r="J118" i="11"/>
  <c r="J119" i="11"/>
  <c r="J120" i="11"/>
  <c r="J121" i="11"/>
  <c r="J122" i="11"/>
  <c r="J123" i="11"/>
  <c r="J124" i="11"/>
  <c r="J125" i="11"/>
  <c r="J126" i="11"/>
  <c r="J127" i="11"/>
  <c r="J128" i="11"/>
  <c r="J129" i="11"/>
  <c r="J130" i="11"/>
  <c r="J131" i="11"/>
  <c r="J132" i="11"/>
  <c r="J133" i="11"/>
  <c r="J134" i="11"/>
  <c r="J135" i="11"/>
  <c r="F93" i="11"/>
  <c r="F94" i="11"/>
  <c r="F95" i="11"/>
  <c r="F96" i="11"/>
  <c r="K96" i="11" s="1"/>
  <c r="F97" i="11"/>
  <c r="F98" i="11"/>
  <c r="F99" i="11"/>
  <c r="F100" i="11"/>
  <c r="F101" i="11"/>
  <c r="F102" i="11"/>
  <c r="F103" i="11"/>
  <c r="F104" i="11"/>
  <c r="K104" i="11" s="1"/>
  <c r="F105" i="11"/>
  <c r="F106" i="11"/>
  <c r="F107" i="11"/>
  <c r="K107" i="11" s="1"/>
  <c r="F108" i="11"/>
  <c r="K108" i="11" s="1"/>
  <c r="F109" i="11"/>
  <c r="F110" i="11"/>
  <c r="F111" i="11"/>
  <c r="F112" i="11"/>
  <c r="K112" i="11" s="1"/>
  <c r="F113" i="11"/>
  <c r="F114" i="11"/>
  <c r="F115" i="11"/>
  <c r="K115" i="11" s="1"/>
  <c r="F116" i="11"/>
  <c r="K116" i="11" s="1"/>
  <c r="F117" i="11"/>
  <c r="F118" i="11"/>
  <c r="F119" i="11"/>
  <c r="F120" i="11"/>
  <c r="F121" i="11"/>
  <c r="K121" i="11" s="1"/>
  <c r="F122" i="11"/>
  <c r="F123" i="11"/>
  <c r="F124" i="11"/>
  <c r="K124" i="11" s="1"/>
  <c r="F125" i="11"/>
  <c r="F126" i="11"/>
  <c r="F127" i="11"/>
  <c r="F128" i="11"/>
  <c r="K128" i="11" s="1"/>
  <c r="F129" i="11"/>
  <c r="F130" i="11"/>
  <c r="F131" i="11"/>
  <c r="F132" i="11"/>
  <c r="K132" i="11" s="1"/>
  <c r="F133" i="11"/>
  <c r="F134" i="11"/>
  <c r="K134" i="11" s="1"/>
  <c r="F135" i="11"/>
  <c r="J35" i="11"/>
  <c r="J36" i="11"/>
  <c r="J37" i="11"/>
  <c r="J38" i="11"/>
  <c r="J39" i="11"/>
  <c r="J40" i="11"/>
  <c r="J41" i="11"/>
  <c r="J42" i="11"/>
  <c r="J43" i="11"/>
  <c r="J44" i="11"/>
  <c r="J45" i="11"/>
  <c r="J46" i="11"/>
  <c r="J47" i="11"/>
  <c r="J48" i="11"/>
  <c r="J49" i="11"/>
  <c r="J50" i="11"/>
  <c r="J51" i="11"/>
  <c r="J52" i="11"/>
  <c r="J53" i="11"/>
  <c r="J54" i="11"/>
  <c r="J55" i="11"/>
  <c r="J56" i="11"/>
  <c r="J57" i="11"/>
  <c r="J58" i="11"/>
  <c r="J59" i="11"/>
  <c r="J60" i="11"/>
  <c r="J61" i="11"/>
  <c r="J62" i="11"/>
  <c r="J63" i="11"/>
  <c r="J64" i="11"/>
  <c r="J65" i="11"/>
  <c r="J66" i="11"/>
  <c r="J67" i="11"/>
  <c r="J68" i="11"/>
  <c r="J69" i="11"/>
  <c r="J70" i="11"/>
  <c r="J71" i="11"/>
  <c r="J72" i="11"/>
  <c r="J73" i="11"/>
  <c r="J74" i="11"/>
  <c r="J75" i="11"/>
  <c r="J76" i="11"/>
  <c r="J77" i="11"/>
  <c r="J78" i="11"/>
  <c r="J79" i="11"/>
  <c r="J80" i="11"/>
  <c r="J81" i="11"/>
  <c r="J82" i="11"/>
  <c r="J83" i="11"/>
  <c r="J84" i="11"/>
  <c r="J85" i="11"/>
  <c r="J86" i="11"/>
  <c r="J87" i="11"/>
  <c r="J88" i="11"/>
  <c r="J89" i="11"/>
  <c r="J90" i="11"/>
  <c r="J91" i="11"/>
  <c r="J92" i="11"/>
  <c r="J93" i="11"/>
  <c r="F76" i="11"/>
  <c r="F77" i="11"/>
  <c r="F78" i="11"/>
  <c r="F79" i="11"/>
  <c r="K79" i="11" s="1"/>
  <c r="F80" i="11"/>
  <c r="F81" i="11"/>
  <c r="K81" i="11" s="1"/>
  <c r="F82" i="11"/>
  <c r="F83" i="11"/>
  <c r="K83" i="11" s="1"/>
  <c r="F84" i="11"/>
  <c r="F85" i="11"/>
  <c r="K85" i="11" s="1"/>
  <c r="F86" i="11"/>
  <c r="F87" i="11"/>
  <c r="K87" i="11" s="1"/>
  <c r="F88" i="11"/>
  <c r="F89" i="11"/>
  <c r="F90" i="11"/>
  <c r="F91" i="11"/>
  <c r="K91" i="11" s="1"/>
  <c r="F92" i="11"/>
  <c r="K92" i="11" s="1"/>
  <c r="F51" i="11"/>
  <c r="F52" i="11"/>
  <c r="F53" i="11"/>
  <c r="K53" i="11" s="1"/>
  <c r="F54" i="11"/>
  <c r="F55" i="11"/>
  <c r="K55" i="11" s="1"/>
  <c r="F56" i="11"/>
  <c r="F57" i="11"/>
  <c r="K57" i="11" s="1"/>
  <c r="F58" i="11"/>
  <c r="F59" i="11"/>
  <c r="K59" i="11" s="1"/>
  <c r="F60" i="11"/>
  <c r="F61" i="11"/>
  <c r="K61" i="11" s="1"/>
  <c r="F62" i="11"/>
  <c r="F63" i="11"/>
  <c r="F64" i="11"/>
  <c r="F65" i="11"/>
  <c r="K65" i="11" s="1"/>
  <c r="F66" i="11"/>
  <c r="K66" i="11" s="1"/>
  <c r="F67" i="11"/>
  <c r="F68" i="11"/>
  <c r="F69" i="11"/>
  <c r="K69" i="11" s="1"/>
  <c r="F70" i="11"/>
  <c r="F71" i="11"/>
  <c r="K71" i="11" s="1"/>
  <c r="F72" i="11"/>
  <c r="F73" i="11"/>
  <c r="K73" i="11" s="1"/>
  <c r="F74" i="11"/>
  <c r="F75" i="11"/>
  <c r="K75" i="11" s="1"/>
  <c r="F48" i="11"/>
  <c r="F47" i="11"/>
  <c r="K47" i="11" s="1"/>
  <c r="F46" i="11"/>
  <c r="F45" i="11"/>
  <c r="F44" i="11"/>
  <c r="F43" i="11"/>
  <c r="K43" i="11" s="1"/>
  <c r="F42" i="11"/>
  <c r="K42" i="11" s="1"/>
  <c r="F41" i="11"/>
  <c r="F40" i="11"/>
  <c r="F39" i="11"/>
  <c r="K39" i="11" s="1"/>
  <c r="F38" i="11"/>
  <c r="F37" i="11"/>
  <c r="K37" i="11" s="1"/>
  <c r="F36" i="11"/>
  <c r="J32" i="11"/>
  <c r="F32" i="11"/>
  <c r="J31" i="11"/>
  <c r="F31" i="11"/>
  <c r="J30" i="11"/>
  <c r="F30" i="11"/>
  <c r="K30" i="11" s="1"/>
  <c r="J20" i="11"/>
  <c r="F20" i="11"/>
  <c r="K20" i="11" s="1"/>
  <c r="J34" i="11"/>
  <c r="J33" i="11"/>
  <c r="J29" i="11"/>
  <c r="J28" i="11"/>
  <c r="J27" i="11"/>
  <c r="J26" i="11"/>
  <c r="J25" i="11"/>
  <c r="J24" i="11"/>
  <c r="J23" i="11"/>
  <c r="J22" i="11"/>
  <c r="J19" i="11"/>
  <c r="J18" i="11"/>
  <c r="J17" i="11"/>
  <c r="J16" i="11"/>
  <c r="J15" i="11"/>
  <c r="J14" i="11"/>
  <c r="J13" i="11"/>
  <c r="J12" i="11"/>
  <c r="J11" i="11"/>
  <c r="J10" i="11"/>
  <c r="J9" i="11"/>
  <c r="J8" i="11"/>
  <c r="J7" i="11"/>
  <c r="J6" i="11"/>
  <c r="M6" i="16"/>
  <c r="M7" i="16"/>
  <c r="M8" i="16"/>
  <c r="M10" i="16"/>
  <c r="M12" i="16"/>
  <c r="M14" i="16"/>
  <c r="M15" i="16"/>
  <c r="M18" i="16"/>
  <c r="M22" i="16"/>
  <c r="M24" i="16"/>
  <c r="M26" i="16"/>
  <c r="M29" i="16"/>
  <c r="M30" i="16"/>
  <c r="M31" i="16"/>
  <c r="M32" i="16"/>
  <c r="M36" i="16"/>
  <c r="M41" i="16"/>
  <c r="M42" i="16"/>
  <c r="M44" i="16"/>
  <c r="M51" i="16"/>
  <c r="M53" i="16"/>
  <c r="M58" i="16"/>
  <c r="M59" i="16"/>
  <c r="M62" i="16"/>
  <c r="M64" i="16"/>
  <c r="M66" i="16"/>
  <c r="M67" i="16"/>
  <c r="M69" i="16"/>
  <c r="M70" i="16"/>
  <c r="M72" i="16"/>
  <c r="M73" i="16"/>
  <c r="M74" i="16"/>
  <c r="M75" i="16"/>
  <c r="M77" i="16"/>
  <c r="M78" i="16"/>
  <c r="M79" i="16"/>
  <c r="M82" i="16"/>
  <c r="M85" i="16"/>
  <c r="M90" i="16"/>
  <c r="M91" i="16"/>
  <c r="M92" i="16"/>
  <c r="M96" i="16"/>
  <c r="M99" i="16"/>
  <c r="M100" i="16"/>
  <c r="M105" i="16"/>
  <c r="M107" i="16"/>
  <c r="M115" i="16"/>
  <c r="M116" i="16"/>
  <c r="M120" i="16"/>
  <c r="M124" i="16"/>
  <c r="M125" i="16"/>
  <c r="M135" i="16"/>
  <c r="M136" i="16"/>
  <c r="M137" i="16"/>
  <c r="M139" i="16"/>
  <c r="M147" i="16"/>
  <c r="M148" i="16"/>
  <c r="M153" i="16"/>
  <c r="M156" i="16"/>
  <c r="M165" i="16"/>
  <c r="M167" i="16"/>
  <c r="M168" i="16"/>
  <c r="M169" i="16"/>
  <c r="M171" i="16"/>
  <c r="M179" i="16"/>
  <c r="M184" i="16"/>
  <c r="M185" i="16"/>
  <c r="M188" i="16"/>
  <c r="M197" i="16"/>
  <c r="M199" i="16"/>
  <c r="M200" i="16"/>
  <c r="M203" i="16"/>
  <c r="M205" i="16"/>
  <c r="M211" i="16"/>
  <c r="M212" i="16"/>
  <c r="M216" i="16"/>
  <c r="M220" i="16"/>
  <c r="M221" i="16"/>
  <c r="J370" i="16"/>
  <c r="K370" i="16" s="1"/>
  <c r="J369" i="16"/>
  <c r="J368" i="16"/>
  <c r="J367" i="16"/>
  <c r="J366" i="16"/>
  <c r="J365" i="16"/>
  <c r="J364" i="16"/>
  <c r="K364" i="16" s="1"/>
  <c r="J363" i="16"/>
  <c r="J362" i="16"/>
  <c r="J361" i="16"/>
  <c r="J360" i="16"/>
  <c r="J359" i="16"/>
  <c r="J358" i="16"/>
  <c r="J357" i="16"/>
  <c r="J356" i="16"/>
  <c r="J355" i="16"/>
  <c r="J354" i="16"/>
  <c r="J353" i="16"/>
  <c r="J352" i="16"/>
  <c r="J351" i="16"/>
  <c r="K351" i="16" s="1"/>
  <c r="J350" i="16"/>
  <c r="J349" i="16"/>
  <c r="J348" i="16"/>
  <c r="J347" i="16"/>
  <c r="K347" i="16" s="1"/>
  <c r="J346" i="16"/>
  <c r="K346" i="16" s="1"/>
  <c r="J345" i="16"/>
  <c r="J344" i="16"/>
  <c r="J343" i="16"/>
  <c r="J342" i="16"/>
  <c r="J341" i="16"/>
  <c r="J340" i="16"/>
  <c r="K340" i="16" s="1"/>
  <c r="J339" i="16"/>
  <c r="J338" i="16"/>
  <c r="J337" i="16"/>
  <c r="J336" i="16"/>
  <c r="K336" i="16" s="1"/>
  <c r="J335" i="16"/>
  <c r="J334" i="16"/>
  <c r="J333" i="16"/>
  <c r="K333" i="16" s="1"/>
  <c r="J332" i="16"/>
  <c r="J331" i="16"/>
  <c r="J330" i="16"/>
  <c r="J329" i="16"/>
  <c r="J328" i="16"/>
  <c r="J327" i="16"/>
  <c r="J326" i="16"/>
  <c r="J325" i="16"/>
  <c r="J324" i="16"/>
  <c r="K324" i="16" s="1"/>
  <c r="J323" i="16"/>
  <c r="J322" i="16"/>
  <c r="K322" i="16" s="1"/>
  <c r="J321" i="16"/>
  <c r="J320" i="16"/>
  <c r="J319" i="16"/>
  <c r="J318" i="16"/>
  <c r="J317" i="16"/>
  <c r="J316" i="16"/>
  <c r="J315" i="16"/>
  <c r="K315" i="16" s="1"/>
  <c r="J314" i="16"/>
  <c r="K314" i="16" s="1"/>
  <c r="J313" i="16"/>
  <c r="J312" i="16"/>
  <c r="J311" i="16"/>
  <c r="J310" i="16"/>
  <c r="K310" i="16" s="1"/>
  <c r="J309" i="16"/>
  <c r="J308" i="16"/>
  <c r="J307" i="16"/>
  <c r="J306" i="16"/>
  <c r="K306" i="16" s="1"/>
  <c r="J305" i="16"/>
  <c r="J304" i="16"/>
  <c r="K304" i="16" s="1"/>
  <c r="J303" i="16"/>
  <c r="J302" i="16"/>
  <c r="K302" i="16" s="1"/>
  <c r="J301" i="16"/>
  <c r="J300" i="16"/>
  <c r="J299" i="16"/>
  <c r="J298" i="16"/>
  <c r="J297" i="16"/>
  <c r="J296" i="16"/>
  <c r="J295" i="16"/>
  <c r="J294" i="16"/>
  <c r="K294" i="16" s="1"/>
  <c r="J293" i="16"/>
  <c r="J292" i="16"/>
  <c r="J291" i="16"/>
  <c r="J290" i="16"/>
  <c r="J289" i="16"/>
  <c r="J288" i="16"/>
  <c r="J287" i="16"/>
  <c r="J286" i="16"/>
  <c r="K286" i="16" s="1"/>
  <c r="J285" i="16"/>
  <c r="J284" i="16"/>
  <c r="J283" i="16"/>
  <c r="J282" i="16"/>
  <c r="J281" i="16"/>
  <c r="J280" i="16"/>
  <c r="J279" i="16"/>
  <c r="J278" i="16"/>
  <c r="K278" i="16" s="1"/>
  <c r="J277" i="16"/>
  <c r="J276" i="16"/>
  <c r="J275" i="16"/>
  <c r="J274" i="16"/>
  <c r="K274" i="16" s="1"/>
  <c r="J273" i="16"/>
  <c r="J272" i="16"/>
  <c r="J271" i="16"/>
  <c r="J270" i="16"/>
  <c r="J269" i="16"/>
  <c r="J268" i="16"/>
  <c r="J267" i="16"/>
  <c r="J266" i="16"/>
  <c r="J265" i="16"/>
  <c r="J264" i="16"/>
  <c r="J263" i="16"/>
  <c r="K263" i="16" s="1"/>
  <c r="J262" i="16"/>
  <c r="K262" i="16" s="1"/>
  <c r="J261" i="16"/>
  <c r="J260" i="16"/>
  <c r="J259" i="16"/>
  <c r="J258" i="16"/>
  <c r="J257" i="16"/>
  <c r="J256" i="16"/>
  <c r="J255" i="16"/>
  <c r="K255" i="16" s="1"/>
  <c r="J254" i="16"/>
  <c r="K254" i="16" s="1"/>
  <c r="J253" i="16"/>
  <c r="J252" i="16"/>
  <c r="K252" i="16" s="1"/>
  <c r="J251" i="16"/>
  <c r="J250" i="16"/>
  <c r="K250" i="16" s="1"/>
  <c r="J249" i="16"/>
  <c r="J248" i="16"/>
  <c r="K248" i="16" s="1"/>
  <c r="J247" i="16"/>
  <c r="J246" i="16"/>
  <c r="J245" i="16"/>
  <c r="J244" i="16"/>
  <c r="K244" i="16" s="1"/>
  <c r="J243" i="16"/>
  <c r="J242" i="16"/>
  <c r="J241" i="16"/>
  <c r="J240" i="16"/>
  <c r="J239" i="16"/>
  <c r="J238" i="16"/>
  <c r="K238" i="16" s="1"/>
  <c r="J237" i="16"/>
  <c r="J236" i="16"/>
  <c r="J235" i="16"/>
  <c r="K235" i="16" s="1"/>
  <c r="J234" i="16"/>
  <c r="K234" i="16" s="1"/>
  <c r="J233" i="16"/>
  <c r="J232" i="16"/>
  <c r="J231" i="16"/>
  <c r="J230" i="16"/>
  <c r="J229" i="16"/>
  <c r="J387" i="16" s="1"/>
  <c r="M8" i="10"/>
  <c r="M15" i="10"/>
  <c r="M16" i="10"/>
  <c r="M17" i="10"/>
  <c r="M19" i="10"/>
  <c r="M24" i="10"/>
  <c r="M31" i="10"/>
  <c r="M32" i="10"/>
  <c r="M33" i="10"/>
  <c r="M35" i="10"/>
  <c r="M37" i="10"/>
  <c r="M40" i="10"/>
  <c r="M47" i="10"/>
  <c r="M48" i="10"/>
  <c r="M49" i="10"/>
  <c r="M63" i="10"/>
  <c r="M65" i="10"/>
  <c r="M67" i="10"/>
  <c r="M69" i="10"/>
  <c r="M72" i="10"/>
  <c r="M80" i="10"/>
  <c r="M83" i="10"/>
  <c r="M88" i="10"/>
  <c r="M92" i="10"/>
  <c r="M95" i="10"/>
  <c r="M96" i="10"/>
  <c r="M97" i="10"/>
  <c r="M99" i="10"/>
  <c r="M100" i="10"/>
  <c r="M101" i="10"/>
  <c r="M104" i="10"/>
  <c r="M111" i="10"/>
  <c r="M112" i="10"/>
  <c r="M113" i="10"/>
  <c r="M115" i="10"/>
  <c r="M117" i="10"/>
  <c r="M127" i="10"/>
  <c r="M129" i="10"/>
  <c r="M131" i="10"/>
  <c r="M133" i="10"/>
  <c r="M136" i="10"/>
  <c r="M143" i="10"/>
  <c r="M144" i="10"/>
  <c r="M145" i="10"/>
  <c r="M147" i="10"/>
  <c r="M149" i="10"/>
  <c r="M152" i="10"/>
  <c r="M156" i="10"/>
  <c r="M159" i="10"/>
  <c r="M160" i="10"/>
  <c r="M161" i="10"/>
  <c r="M163" i="10"/>
  <c r="M164" i="10"/>
  <c r="M165" i="10"/>
  <c r="M175" i="10"/>
  <c r="M176" i="10"/>
  <c r="M177" i="10"/>
  <c r="M179" i="10"/>
  <c r="M181" i="10"/>
  <c r="M182" i="10"/>
  <c r="M186" i="10"/>
  <c r="M188" i="10"/>
  <c r="M190" i="10"/>
  <c r="M191" i="10"/>
  <c r="M194" i="10"/>
  <c r="M195" i="10"/>
  <c r="M202" i="10"/>
  <c r="M204" i="10"/>
  <c r="M206" i="10"/>
  <c r="M207" i="10"/>
  <c r="M214" i="10"/>
  <c r="M218" i="10"/>
  <c r="M220" i="10"/>
  <c r="M222" i="10"/>
  <c r="M223" i="10"/>
  <c r="M225" i="10"/>
  <c r="M226" i="10"/>
  <c r="M227" i="10"/>
  <c r="J370" i="10"/>
  <c r="J369" i="10"/>
  <c r="J368" i="10"/>
  <c r="J367" i="10"/>
  <c r="J366" i="10"/>
  <c r="J365" i="10"/>
  <c r="J364" i="10"/>
  <c r="J363" i="10"/>
  <c r="J362" i="10"/>
  <c r="J361" i="10"/>
  <c r="J360" i="10"/>
  <c r="J359" i="10"/>
  <c r="J358" i="10"/>
  <c r="J357" i="10"/>
  <c r="J356" i="10"/>
  <c r="J355" i="10"/>
  <c r="J354" i="10"/>
  <c r="J353" i="10"/>
  <c r="J352" i="10"/>
  <c r="J351" i="10"/>
  <c r="J350" i="10"/>
  <c r="J349" i="10"/>
  <c r="J348" i="10"/>
  <c r="J347" i="10"/>
  <c r="J346" i="10"/>
  <c r="J345" i="10"/>
  <c r="J344" i="10"/>
  <c r="J343" i="10"/>
  <c r="J342" i="10"/>
  <c r="J341" i="10"/>
  <c r="J340" i="10"/>
  <c r="J339" i="10"/>
  <c r="K339" i="10" s="1"/>
  <c r="J338" i="10"/>
  <c r="J337" i="10"/>
  <c r="J336" i="10"/>
  <c r="J335" i="10"/>
  <c r="J334" i="10"/>
  <c r="J333" i="10"/>
  <c r="J332" i="10"/>
  <c r="K332" i="10" s="1"/>
  <c r="J331" i="10"/>
  <c r="J330" i="10"/>
  <c r="J329" i="10"/>
  <c r="J328" i="10"/>
  <c r="J327" i="10"/>
  <c r="K327" i="10" s="1"/>
  <c r="J326" i="10"/>
  <c r="J325" i="10"/>
  <c r="J324" i="10"/>
  <c r="J323" i="10"/>
  <c r="K323" i="10" s="1"/>
  <c r="J322" i="10"/>
  <c r="J321" i="10"/>
  <c r="J320" i="10"/>
  <c r="K320" i="10" s="1"/>
  <c r="J319" i="10"/>
  <c r="J318" i="10"/>
  <c r="J317" i="10"/>
  <c r="J316" i="10"/>
  <c r="K316" i="10" s="1"/>
  <c r="J315" i="10"/>
  <c r="J314" i="10"/>
  <c r="J313" i="10"/>
  <c r="K313" i="10" s="1"/>
  <c r="J312" i="10"/>
  <c r="J311" i="10"/>
  <c r="J310" i="10"/>
  <c r="J309" i="10"/>
  <c r="K309" i="10" s="1"/>
  <c r="J308" i="10"/>
  <c r="J307" i="10"/>
  <c r="J306" i="10"/>
  <c r="K306" i="10" s="1"/>
  <c r="J305" i="10"/>
  <c r="J304" i="10"/>
  <c r="J303" i="10"/>
  <c r="K303" i="10" s="1"/>
  <c r="J302" i="10"/>
  <c r="J301" i="10"/>
  <c r="K301" i="10" s="1"/>
  <c r="J300" i="10"/>
  <c r="J299" i="10"/>
  <c r="K299" i="10" s="1"/>
  <c r="J298" i="10"/>
  <c r="J297" i="10"/>
  <c r="J296" i="10"/>
  <c r="K296" i="10" s="1"/>
  <c r="J295" i="10"/>
  <c r="K295" i="10" s="1"/>
  <c r="J294" i="10"/>
  <c r="J293" i="10"/>
  <c r="J292" i="10"/>
  <c r="K292" i="10" s="1"/>
  <c r="J291" i="10"/>
  <c r="K291" i="10" s="1"/>
  <c r="J290" i="10"/>
  <c r="K290" i="10" s="1"/>
  <c r="J289" i="10"/>
  <c r="J288" i="10"/>
  <c r="J287" i="10"/>
  <c r="K287" i="10" s="1"/>
  <c r="J286" i="10"/>
  <c r="K286" i="10" s="1"/>
  <c r="J285" i="10"/>
  <c r="J284" i="10"/>
  <c r="J283" i="10"/>
  <c r="K283" i="10" s="1"/>
  <c r="J282" i="10"/>
  <c r="J281" i="10"/>
  <c r="J280" i="10"/>
  <c r="K280" i="10" s="1"/>
  <c r="J279" i="10"/>
  <c r="K279" i="10" s="1"/>
  <c r="J278" i="10"/>
  <c r="J277" i="10"/>
  <c r="J276" i="10"/>
  <c r="K276" i="10" s="1"/>
  <c r="J275" i="10"/>
  <c r="K275" i="10" s="1"/>
  <c r="J274" i="10"/>
  <c r="K274" i="10" s="1"/>
  <c r="J273" i="10"/>
  <c r="J272" i="10"/>
  <c r="K272" i="10" s="1"/>
  <c r="J271" i="10"/>
  <c r="K271" i="10" s="1"/>
  <c r="J270" i="10"/>
  <c r="J269" i="10"/>
  <c r="K269" i="10" s="1"/>
  <c r="J268" i="10"/>
  <c r="J267" i="10"/>
  <c r="K267" i="10" s="1"/>
  <c r="J266" i="10"/>
  <c r="J265" i="10"/>
  <c r="K265" i="10" s="1"/>
  <c r="J264" i="10"/>
  <c r="J263" i="10"/>
  <c r="J262" i="10"/>
  <c r="K262" i="10" s="1"/>
  <c r="J261" i="10"/>
  <c r="J260" i="10"/>
  <c r="K260" i="10" s="1"/>
  <c r="J259" i="10"/>
  <c r="K259" i="10" s="1"/>
  <c r="J258" i="10"/>
  <c r="K258" i="10" s="1"/>
  <c r="J257" i="10"/>
  <c r="K257" i="10" s="1"/>
  <c r="J256" i="10"/>
  <c r="K256" i="10" s="1"/>
  <c r="J255" i="10"/>
  <c r="K255" i="10" s="1"/>
  <c r="J254" i="10"/>
  <c r="J253" i="10"/>
  <c r="K253" i="10" s="1"/>
  <c r="J252" i="10"/>
  <c r="J251" i="10"/>
  <c r="K251" i="10" s="1"/>
  <c r="J250" i="10"/>
  <c r="K250" i="10" s="1"/>
  <c r="J249" i="10"/>
  <c r="K249" i="10" s="1"/>
  <c r="J248" i="10"/>
  <c r="J247" i="10"/>
  <c r="K247" i="10" s="1"/>
  <c r="L247" i="10" s="1"/>
  <c r="J246" i="10"/>
  <c r="J245" i="10"/>
  <c r="J244" i="10"/>
  <c r="J243" i="10"/>
  <c r="J242" i="10"/>
  <c r="J241" i="10"/>
  <c r="J240" i="10"/>
  <c r="K240" i="10" s="1"/>
  <c r="J239" i="10"/>
  <c r="K239" i="10" s="1"/>
  <c r="J238" i="10"/>
  <c r="K238" i="10" s="1"/>
  <c r="J237" i="10"/>
  <c r="K237" i="10" s="1"/>
  <c r="J236" i="10"/>
  <c r="J235" i="10"/>
  <c r="J234" i="10"/>
  <c r="K234" i="10" s="1"/>
  <c r="J233" i="10"/>
  <c r="K233" i="10" s="1"/>
  <c r="J232" i="10"/>
  <c r="J231" i="10"/>
  <c r="J230" i="10"/>
  <c r="J229" i="10"/>
  <c r="J387" i="10" s="1"/>
  <c r="M6" i="7"/>
  <c r="M9" i="7"/>
  <c r="M17" i="7"/>
  <c r="M19" i="7"/>
  <c r="M20" i="7"/>
  <c r="M21" i="7"/>
  <c r="M22" i="7"/>
  <c r="M25" i="7"/>
  <c r="M28" i="7"/>
  <c r="M29" i="7"/>
  <c r="M33" i="7"/>
  <c r="M35" i="7"/>
  <c r="M36" i="7"/>
  <c r="M37" i="7"/>
  <c r="M41" i="7"/>
  <c r="M45" i="7"/>
  <c r="M49" i="7"/>
  <c r="M50" i="7"/>
  <c r="M52" i="7"/>
  <c r="M53" i="7"/>
  <c r="M57" i="7"/>
  <c r="M59" i="7"/>
  <c r="M60" i="7"/>
  <c r="M61" i="7"/>
  <c r="M64" i="7"/>
  <c r="M65" i="7"/>
  <c r="M66" i="7"/>
  <c r="M69" i="7"/>
  <c r="M73" i="7"/>
  <c r="M78" i="7"/>
  <c r="M79" i="7"/>
  <c r="M81" i="7"/>
  <c r="M84" i="7"/>
  <c r="M85" i="7"/>
  <c r="M89" i="7"/>
  <c r="M92" i="7"/>
  <c r="M93" i="7"/>
  <c r="M94" i="7"/>
  <c r="M95" i="7"/>
  <c r="M96" i="7"/>
  <c r="M97" i="7"/>
  <c r="M100" i="7"/>
  <c r="M105" i="7"/>
  <c r="M106" i="7"/>
  <c r="M109" i="7"/>
  <c r="M113" i="7"/>
  <c r="M115" i="7"/>
  <c r="M116" i="7"/>
  <c r="M121" i="7"/>
  <c r="M122" i="7"/>
  <c r="M124" i="7"/>
  <c r="M125" i="7"/>
  <c r="M129" i="7"/>
  <c r="M132" i="7"/>
  <c r="M133" i="7"/>
  <c r="M134" i="7"/>
  <c r="M137" i="7"/>
  <c r="M141" i="7"/>
  <c r="M143" i="7"/>
  <c r="M145" i="7"/>
  <c r="M148" i="7"/>
  <c r="M149" i="7"/>
  <c r="M150" i="7"/>
  <c r="M153" i="7"/>
  <c r="M155" i="7"/>
  <c r="M156" i="7"/>
  <c r="M160" i="7"/>
  <c r="M161" i="7"/>
  <c r="M164" i="7"/>
  <c r="M165" i="7"/>
  <c r="M167" i="7"/>
  <c r="M169" i="7"/>
  <c r="M173" i="7"/>
  <c r="M177" i="7"/>
  <c r="M178" i="7"/>
  <c r="M181" i="7"/>
  <c r="M182" i="7"/>
  <c r="M185" i="7"/>
  <c r="M188" i="7"/>
  <c r="M192" i="7"/>
  <c r="M194" i="7"/>
  <c r="M195" i="7"/>
  <c r="M197" i="7"/>
  <c r="M201" i="7"/>
  <c r="M205" i="7"/>
  <c r="M206" i="7"/>
  <c r="M207" i="7"/>
  <c r="M209" i="7"/>
  <c r="M212" i="7"/>
  <c r="M213" i="7"/>
  <c r="M215" i="7"/>
  <c r="M217" i="7"/>
  <c r="M220" i="7"/>
  <c r="M222" i="7"/>
  <c r="M226" i="7"/>
  <c r="M232" i="7"/>
  <c r="M240" i="7"/>
  <c r="M250" i="7"/>
  <c r="M254" i="7"/>
  <c r="M260" i="7"/>
  <c r="M268" i="7"/>
  <c r="M274" i="7"/>
  <c r="M278" i="7"/>
  <c r="M293" i="7"/>
  <c r="M299" i="7"/>
  <c r="M301" i="7"/>
  <c r="M302" i="7"/>
  <c r="M306" i="7"/>
  <c r="M311" i="7"/>
  <c r="M316" i="7"/>
  <c r="M320" i="7"/>
  <c r="M328" i="7"/>
  <c r="M331" i="7"/>
  <c r="M348" i="7"/>
  <c r="M350" i="7"/>
  <c r="M351" i="7"/>
  <c r="M358" i="7"/>
  <c r="M362" i="7"/>
  <c r="M369" i="7"/>
  <c r="F584" i="13"/>
  <c r="F583" i="13"/>
  <c r="F582" i="13"/>
  <c r="F581" i="13"/>
  <c r="F580" i="13"/>
  <c r="F579" i="13"/>
  <c r="F578" i="13"/>
  <c r="F577" i="13"/>
  <c r="F576" i="13"/>
  <c r="F575" i="13"/>
  <c r="F574" i="13"/>
  <c r="F573" i="13"/>
  <c r="F572" i="13"/>
  <c r="F571" i="13"/>
  <c r="F570" i="13"/>
  <c r="F569" i="13"/>
  <c r="F568" i="13"/>
  <c r="F567" i="13"/>
  <c r="F566" i="13"/>
  <c r="F565" i="13"/>
  <c r="F564" i="13"/>
  <c r="F563" i="13"/>
  <c r="F562" i="13"/>
  <c r="F561" i="13"/>
  <c r="F560" i="13"/>
  <c r="F559" i="13"/>
  <c r="F558" i="13"/>
  <c r="F557" i="13"/>
  <c r="F556" i="13"/>
  <c r="F555" i="13"/>
  <c r="F554" i="13"/>
  <c r="F553" i="13"/>
  <c r="F552" i="13"/>
  <c r="F551" i="13"/>
  <c r="F550" i="13"/>
  <c r="G1427" i="15"/>
  <c r="J1427" i="15" s="1"/>
  <c r="G1426" i="15"/>
  <c r="J1426" i="15" s="1"/>
  <c r="F1427" i="13"/>
  <c r="F1426" i="13"/>
  <c r="J997" i="17"/>
  <c r="F997" i="17"/>
  <c r="K997" i="17" s="1"/>
  <c r="L997" i="17" s="1"/>
  <c r="N997" i="17" s="1"/>
  <c r="J996" i="17"/>
  <c r="F996" i="17"/>
  <c r="J1005" i="11"/>
  <c r="F1005" i="11"/>
  <c r="K1005" i="11" s="1"/>
  <c r="L1005" i="11" s="1"/>
  <c r="N1005" i="11" s="1"/>
  <c r="J1004" i="11"/>
  <c r="F1004" i="11"/>
  <c r="J1427" i="16"/>
  <c r="F1427" i="16"/>
  <c r="J1426" i="16"/>
  <c r="F1426" i="16"/>
  <c r="J1427" i="10"/>
  <c r="F1427" i="10"/>
  <c r="J1426" i="10"/>
  <c r="F1426" i="10"/>
  <c r="K1427" i="9"/>
  <c r="M1427" i="9" s="1"/>
  <c r="O1427" i="9" s="1"/>
  <c r="F1427" i="9"/>
  <c r="F1426" i="9"/>
  <c r="F1427" i="7"/>
  <c r="F1426" i="7"/>
  <c r="F1427" i="5"/>
  <c r="I1427" i="5" s="1"/>
  <c r="G1422" i="1" s="1"/>
  <c r="F1426" i="5"/>
  <c r="H1427" i="6"/>
  <c r="J1427" i="6" s="1"/>
  <c r="H1426" i="6"/>
  <c r="F1426" i="3"/>
  <c r="F1491" i="3" s="1"/>
  <c r="F1427" i="4"/>
  <c r="F1426" i="4"/>
  <c r="H1427" i="4"/>
  <c r="I1427" i="4" s="1"/>
  <c r="K1427" i="4" s="1"/>
  <c r="I1427" i="2"/>
  <c r="J1427" i="2" s="1"/>
  <c r="L1427" i="2" s="1"/>
  <c r="G1427" i="2"/>
  <c r="B1427" i="15"/>
  <c r="B1428" i="15" s="1"/>
  <c r="B1429" i="15" s="1"/>
  <c r="B1430" i="15" s="1"/>
  <c r="B1431" i="15" s="1"/>
  <c r="B1432" i="15" s="1"/>
  <c r="B1433" i="15" s="1"/>
  <c r="B1434" i="15" s="1"/>
  <c r="B1435" i="15" s="1"/>
  <c r="B1436" i="15" s="1"/>
  <c r="B1437" i="15" s="1"/>
  <c r="B1438" i="15" s="1"/>
  <c r="B1439" i="15" s="1"/>
  <c r="B1440" i="15" s="1"/>
  <c r="B1441" i="15" s="1"/>
  <c r="B1442" i="15" s="1"/>
  <c r="B1443" i="15" s="1"/>
  <c r="B1444" i="15" s="1"/>
  <c r="B1445" i="15" s="1"/>
  <c r="B1446" i="15" s="1"/>
  <c r="B1447" i="15" s="1"/>
  <c r="B1448" i="15" s="1"/>
  <c r="B1449" i="15" s="1"/>
  <c r="B1450" i="15" s="1"/>
  <c r="B1451" i="15" s="1"/>
  <c r="B1452" i="15" s="1"/>
  <c r="B1453" i="15" s="1"/>
  <c r="B1454" i="15" s="1"/>
  <c r="B1455" i="15" s="1"/>
  <c r="B1456" i="15" s="1"/>
  <c r="B1457" i="15" s="1"/>
  <c r="B1458" i="15" s="1"/>
  <c r="B1459" i="15" s="1"/>
  <c r="B1460" i="15" s="1"/>
  <c r="B1461" i="15" s="1"/>
  <c r="B1462" i="15" s="1"/>
  <c r="B1463" i="15" s="1"/>
  <c r="B1464" i="15" s="1"/>
  <c r="B1465" i="15" s="1"/>
  <c r="B1466" i="15" s="1"/>
  <c r="B1467" i="15" s="1"/>
  <c r="B1468" i="15" s="1"/>
  <c r="B1469" i="15" s="1"/>
  <c r="B1470" i="15" s="1"/>
  <c r="B1471" i="15" s="1"/>
  <c r="B1472" i="15" s="1"/>
  <c r="B1473" i="15" s="1"/>
  <c r="B1474" i="15" s="1"/>
  <c r="B1475" i="15" s="1"/>
  <c r="B1476" i="15" s="1"/>
  <c r="B1477" i="15" s="1"/>
  <c r="B1478" i="15" s="1"/>
  <c r="B1479" i="15" s="1"/>
  <c r="B1480" i="15" s="1"/>
  <c r="B1481" i="15" s="1"/>
  <c r="B1482" i="15" s="1"/>
  <c r="B1483" i="15" s="1"/>
  <c r="B1484" i="15" s="1"/>
  <c r="B1485" i="15" s="1"/>
  <c r="B1486" i="15" s="1"/>
  <c r="B1487" i="15" s="1"/>
  <c r="B1488" i="15" s="1"/>
  <c r="B1489" i="15" s="1"/>
  <c r="B1490" i="15" s="1"/>
  <c r="A1427" i="13"/>
  <c r="A1428" i="13" s="1"/>
  <c r="A1429" i="13" s="1"/>
  <c r="A1430" i="13" s="1"/>
  <c r="A1431" i="13" s="1"/>
  <c r="A1432" i="13" s="1"/>
  <c r="A1433" i="13" s="1"/>
  <c r="A1434" i="13" s="1"/>
  <c r="A1435" i="13" s="1"/>
  <c r="A1436" i="13" s="1"/>
  <c r="A1437" i="13" s="1"/>
  <c r="A1438" i="13" s="1"/>
  <c r="A1439" i="13" s="1"/>
  <c r="A1440" i="13" s="1"/>
  <c r="A1441" i="13" s="1"/>
  <c r="A1442" i="13" s="1"/>
  <c r="A1443" i="13" s="1"/>
  <c r="A1444" i="13" s="1"/>
  <c r="A1445" i="13" s="1"/>
  <c r="A1446" i="13" s="1"/>
  <c r="A1447" i="13" s="1"/>
  <c r="A1448" i="13" s="1"/>
  <c r="A1449" i="13" s="1"/>
  <c r="A1450" i="13" s="1"/>
  <c r="A1451" i="13" s="1"/>
  <c r="A1452" i="13" s="1"/>
  <c r="A1453" i="13" s="1"/>
  <c r="A1454" i="13" s="1"/>
  <c r="A1455" i="13" s="1"/>
  <c r="A1456" i="13" s="1"/>
  <c r="A1457" i="13" s="1"/>
  <c r="A1458" i="13" s="1"/>
  <c r="A1459" i="13" s="1"/>
  <c r="A1460" i="13" s="1"/>
  <c r="A1461" i="13" s="1"/>
  <c r="A1462" i="13" s="1"/>
  <c r="A1463" i="13" s="1"/>
  <c r="A1464" i="13" s="1"/>
  <c r="A1465" i="13" s="1"/>
  <c r="A1466" i="13" s="1"/>
  <c r="A1467" i="13" s="1"/>
  <c r="A1468" i="13" s="1"/>
  <c r="A1469" i="13" s="1"/>
  <c r="A1470" i="13" s="1"/>
  <c r="A1471" i="13" s="1"/>
  <c r="A1472" i="13" s="1"/>
  <c r="A1473" i="13" s="1"/>
  <c r="A1474" i="13" s="1"/>
  <c r="A1475" i="13" s="1"/>
  <c r="A1476" i="13" s="1"/>
  <c r="A1477" i="13" s="1"/>
  <c r="A1478" i="13" s="1"/>
  <c r="A1479" i="13" s="1"/>
  <c r="A1480" i="13" s="1"/>
  <c r="A1481" i="13" s="1"/>
  <c r="A1482" i="13" s="1"/>
  <c r="A1483" i="13" s="1"/>
  <c r="A1484" i="13" s="1"/>
  <c r="A1485" i="13" s="1"/>
  <c r="A1486" i="13" s="1"/>
  <c r="A1487" i="13" s="1"/>
  <c r="A1488" i="13" s="1"/>
  <c r="A1489" i="13" s="1"/>
  <c r="A1490" i="13" s="1"/>
  <c r="A997" i="17"/>
  <c r="A998" i="17" s="1"/>
  <c r="A999" i="17" s="1"/>
  <c r="A1000" i="17" s="1"/>
  <c r="A1001" i="17" s="1"/>
  <c r="A1002" i="17" s="1"/>
  <c r="A1003" i="17" s="1"/>
  <c r="A1004" i="17" s="1"/>
  <c r="A1005" i="17" s="1"/>
  <c r="A1006" i="17" s="1"/>
  <c r="A1007" i="17" s="1"/>
  <c r="A1008" i="17" s="1"/>
  <c r="A1009" i="17" s="1"/>
  <c r="A1010" i="17" s="1"/>
  <c r="A1011" i="17" s="1"/>
  <c r="A1012" i="17" s="1"/>
  <c r="A1013" i="17" s="1"/>
  <c r="A1014" i="17" s="1"/>
  <c r="A1015" i="17" s="1"/>
  <c r="A1016" i="17" s="1"/>
  <c r="A1017" i="17" s="1"/>
  <c r="A1018" i="17" s="1"/>
  <c r="A1019" i="17" s="1"/>
  <c r="A1020" i="17" s="1"/>
  <c r="A1021" i="17" s="1"/>
  <c r="A1022" i="17" s="1"/>
  <c r="A1023" i="17" s="1"/>
  <c r="A1024" i="17" s="1"/>
  <c r="A1025" i="17" s="1"/>
  <c r="A1026" i="17" s="1"/>
  <c r="A1027" i="17" s="1"/>
  <c r="A1028" i="17" s="1"/>
  <c r="A1029" i="17" s="1"/>
  <c r="A1030" i="17" s="1"/>
  <c r="A1031" i="17" s="1"/>
  <c r="A1032" i="17" s="1"/>
  <c r="A1033" i="17" s="1"/>
  <c r="A1034" i="17" s="1"/>
  <c r="A1035" i="17" s="1"/>
  <c r="A1036" i="17" s="1"/>
  <c r="A1037" i="17" s="1"/>
  <c r="A1038" i="17" s="1"/>
  <c r="A1039" i="17" s="1"/>
  <c r="A1040" i="17" s="1"/>
  <c r="A1041" i="17" s="1"/>
  <c r="A1042" i="17" s="1"/>
  <c r="A1043" i="17" s="1"/>
  <c r="A1044" i="17" s="1"/>
  <c r="A1045" i="17" s="1"/>
  <c r="A1046" i="17" s="1"/>
  <c r="A1047" i="17" s="1"/>
  <c r="A1048" i="17" s="1"/>
  <c r="A1049" i="17" s="1"/>
  <c r="A1050" i="17" s="1"/>
  <c r="A1051" i="17" s="1"/>
  <c r="A1052" i="17" s="1"/>
  <c r="A1053" i="17" s="1"/>
  <c r="A1054" i="17" s="1"/>
  <c r="A1055" i="17" s="1"/>
  <c r="A1056" i="17" s="1"/>
  <c r="A1057" i="17" s="1"/>
  <c r="A1058" i="17" s="1"/>
  <c r="A1059" i="17" s="1"/>
  <c r="A1060" i="17" s="1"/>
  <c r="A1005" i="11"/>
  <c r="A1006" i="11" s="1"/>
  <c r="A1007" i="11" s="1"/>
  <c r="A1008" i="11" s="1"/>
  <c r="A1009" i="11" s="1"/>
  <c r="A1010" i="11" s="1"/>
  <c r="A1011" i="11" s="1"/>
  <c r="A1012" i="11" s="1"/>
  <c r="A1013" i="11" s="1"/>
  <c r="A1014" i="11" s="1"/>
  <c r="A1015" i="11" s="1"/>
  <c r="A1016" i="11" s="1"/>
  <c r="A1017" i="11" s="1"/>
  <c r="A1018" i="11" s="1"/>
  <c r="A1019" i="11" s="1"/>
  <c r="A1020" i="11" s="1"/>
  <c r="A1021" i="11" s="1"/>
  <c r="A1022" i="11" s="1"/>
  <c r="A1023" i="11" s="1"/>
  <c r="A1024" i="11" s="1"/>
  <c r="A1025" i="11" s="1"/>
  <c r="A1026" i="11" s="1"/>
  <c r="A1027" i="11" s="1"/>
  <c r="A1028" i="11" s="1"/>
  <c r="A1029" i="11" s="1"/>
  <c r="A1030" i="11" s="1"/>
  <c r="A1031" i="11" s="1"/>
  <c r="A1032" i="11" s="1"/>
  <c r="A1033" i="11" s="1"/>
  <c r="A1034" i="11" s="1"/>
  <c r="A1035" i="11" s="1"/>
  <c r="A1036" i="11" s="1"/>
  <c r="A1037" i="11" s="1"/>
  <c r="A1038" i="11" s="1"/>
  <c r="A1039" i="11" s="1"/>
  <c r="A1040" i="11" s="1"/>
  <c r="A1041" i="11" s="1"/>
  <c r="A1042" i="11" s="1"/>
  <c r="A1043" i="11" s="1"/>
  <c r="A1044" i="11" s="1"/>
  <c r="A1045" i="11" s="1"/>
  <c r="A1046" i="11" s="1"/>
  <c r="A1047" i="11" s="1"/>
  <c r="A1048" i="11" s="1"/>
  <c r="A1049" i="11" s="1"/>
  <c r="A1050" i="11" s="1"/>
  <c r="A1051" i="11" s="1"/>
  <c r="A1052" i="11" s="1"/>
  <c r="A1053" i="11" s="1"/>
  <c r="A1054" i="11" s="1"/>
  <c r="A1055" i="11" s="1"/>
  <c r="A1056" i="11" s="1"/>
  <c r="A1057" i="11" s="1"/>
  <c r="A1058" i="11" s="1"/>
  <c r="A1059" i="11" s="1"/>
  <c r="A1060" i="11" s="1"/>
  <c r="A1061" i="11" s="1"/>
  <c r="A1062" i="11" s="1"/>
  <c r="A1063" i="11" s="1"/>
  <c r="A1064" i="11" s="1"/>
  <c r="A1065" i="11" s="1"/>
  <c r="A1066" i="11" s="1"/>
  <c r="A1067" i="11" s="1"/>
  <c r="A1068" i="11" s="1"/>
  <c r="A1427" i="16"/>
  <c r="A1428" i="16" s="1"/>
  <c r="A1429" i="16" s="1"/>
  <c r="A1430" i="16" s="1"/>
  <c r="A1431" i="16" s="1"/>
  <c r="A1432" i="16" s="1"/>
  <c r="A1433" i="16" s="1"/>
  <c r="A1434" i="16" s="1"/>
  <c r="A1435" i="16" s="1"/>
  <c r="A1436" i="16" s="1"/>
  <c r="A1437" i="16" s="1"/>
  <c r="A1438" i="16" s="1"/>
  <c r="A1439" i="16" s="1"/>
  <c r="A1440" i="16" s="1"/>
  <c r="A1441" i="16" s="1"/>
  <c r="A1442" i="16" s="1"/>
  <c r="A1443" i="16" s="1"/>
  <c r="A1444" i="16" s="1"/>
  <c r="A1445" i="16" s="1"/>
  <c r="A1446" i="16" s="1"/>
  <c r="A1447" i="16" s="1"/>
  <c r="A1448" i="16" s="1"/>
  <c r="A1449" i="16" s="1"/>
  <c r="A1450" i="16" s="1"/>
  <c r="A1451" i="16" s="1"/>
  <c r="A1452" i="16" s="1"/>
  <c r="A1453" i="16" s="1"/>
  <c r="A1454" i="16" s="1"/>
  <c r="A1455" i="16" s="1"/>
  <c r="A1456" i="16" s="1"/>
  <c r="A1457" i="16" s="1"/>
  <c r="A1458" i="16" s="1"/>
  <c r="A1459" i="16" s="1"/>
  <c r="A1460" i="16" s="1"/>
  <c r="A1461" i="16" s="1"/>
  <c r="A1462" i="16" s="1"/>
  <c r="A1463" i="16" s="1"/>
  <c r="A1464" i="16" s="1"/>
  <c r="A1465" i="16" s="1"/>
  <c r="A1466" i="16" s="1"/>
  <c r="A1467" i="16" s="1"/>
  <c r="A1468" i="16" s="1"/>
  <c r="A1469" i="16" s="1"/>
  <c r="A1470" i="16" s="1"/>
  <c r="A1471" i="16" s="1"/>
  <c r="A1472" i="16" s="1"/>
  <c r="A1473" i="16" s="1"/>
  <c r="A1474" i="16" s="1"/>
  <c r="A1475" i="16" s="1"/>
  <c r="A1476" i="16" s="1"/>
  <c r="A1477" i="16" s="1"/>
  <c r="A1478" i="16" s="1"/>
  <c r="A1479" i="16" s="1"/>
  <c r="A1480" i="16" s="1"/>
  <c r="A1481" i="16" s="1"/>
  <c r="A1482" i="16" s="1"/>
  <c r="A1483" i="16" s="1"/>
  <c r="A1484" i="16" s="1"/>
  <c r="A1485" i="16" s="1"/>
  <c r="A1486" i="16" s="1"/>
  <c r="A1487" i="16" s="1"/>
  <c r="A1488" i="16" s="1"/>
  <c r="A1489" i="16" s="1"/>
  <c r="A1490" i="16" s="1"/>
  <c r="A1427" i="10"/>
  <c r="A1428" i="10" s="1"/>
  <c r="A1429" i="10" s="1"/>
  <c r="A1430" i="10" s="1"/>
  <c r="A1431" i="10" s="1"/>
  <c r="A1432" i="10" s="1"/>
  <c r="A1433" i="10" s="1"/>
  <c r="A1434" i="10" s="1"/>
  <c r="A1435" i="10" s="1"/>
  <c r="A1436" i="10" s="1"/>
  <c r="A1437" i="10" s="1"/>
  <c r="A1438" i="10" s="1"/>
  <c r="A1439" i="10" s="1"/>
  <c r="A1440" i="10" s="1"/>
  <c r="A1441" i="10" s="1"/>
  <c r="A1442" i="10" s="1"/>
  <c r="A1443" i="10" s="1"/>
  <c r="A1444" i="10" s="1"/>
  <c r="A1445" i="10" s="1"/>
  <c r="A1446" i="10" s="1"/>
  <c r="A1447" i="10" s="1"/>
  <c r="A1448" i="10" s="1"/>
  <c r="A1449" i="10" s="1"/>
  <c r="A1450" i="10" s="1"/>
  <c r="A1451" i="10" s="1"/>
  <c r="A1452" i="10" s="1"/>
  <c r="A1453" i="10" s="1"/>
  <c r="A1454" i="10" s="1"/>
  <c r="A1455" i="10" s="1"/>
  <c r="A1456" i="10" s="1"/>
  <c r="A1457" i="10" s="1"/>
  <c r="A1458" i="10" s="1"/>
  <c r="A1459" i="10" s="1"/>
  <c r="A1460" i="10" s="1"/>
  <c r="A1461" i="10" s="1"/>
  <c r="A1462" i="10" s="1"/>
  <c r="A1463" i="10" s="1"/>
  <c r="A1464" i="10" s="1"/>
  <c r="A1465" i="10" s="1"/>
  <c r="A1466" i="10" s="1"/>
  <c r="A1467" i="10" s="1"/>
  <c r="A1468" i="10" s="1"/>
  <c r="A1469" i="10" s="1"/>
  <c r="A1470" i="10" s="1"/>
  <c r="A1471" i="10" s="1"/>
  <c r="A1472" i="10" s="1"/>
  <c r="A1473" i="10" s="1"/>
  <c r="A1474" i="10" s="1"/>
  <c r="A1475" i="10" s="1"/>
  <c r="A1476" i="10" s="1"/>
  <c r="A1477" i="10" s="1"/>
  <c r="A1478" i="10" s="1"/>
  <c r="A1479" i="10" s="1"/>
  <c r="A1480" i="10" s="1"/>
  <c r="A1481" i="10" s="1"/>
  <c r="A1482" i="10" s="1"/>
  <c r="A1483" i="10" s="1"/>
  <c r="A1484" i="10" s="1"/>
  <c r="A1485" i="10" s="1"/>
  <c r="A1486" i="10" s="1"/>
  <c r="A1487" i="10" s="1"/>
  <c r="A1488" i="10" s="1"/>
  <c r="A1489" i="10" s="1"/>
  <c r="A1490" i="10" s="1"/>
  <c r="A1427" i="9"/>
  <c r="A1428" i="9" s="1"/>
  <c r="A1429" i="9" s="1"/>
  <c r="A1430" i="9" s="1"/>
  <c r="A1431" i="9" s="1"/>
  <c r="A1432" i="9" s="1"/>
  <c r="A1433" i="9" s="1"/>
  <c r="A1434" i="9" s="1"/>
  <c r="A1435" i="9" s="1"/>
  <c r="A1436" i="9" s="1"/>
  <c r="A1437" i="9" s="1"/>
  <c r="A1438" i="9" s="1"/>
  <c r="A1439" i="9" s="1"/>
  <c r="A1440" i="9" s="1"/>
  <c r="A1441" i="9" s="1"/>
  <c r="A1442" i="9" s="1"/>
  <c r="A1443" i="9" s="1"/>
  <c r="A1444" i="9" s="1"/>
  <c r="A1445" i="9" s="1"/>
  <c r="A1446" i="9" s="1"/>
  <c r="A1447" i="9" s="1"/>
  <c r="A1448" i="9" s="1"/>
  <c r="A1449" i="9" s="1"/>
  <c r="A1450" i="9" s="1"/>
  <c r="A1451" i="9" s="1"/>
  <c r="A1452" i="9" s="1"/>
  <c r="A1453" i="9" s="1"/>
  <c r="A1454" i="9" s="1"/>
  <c r="A1455" i="9" s="1"/>
  <c r="A1456" i="9" s="1"/>
  <c r="A1457" i="9" s="1"/>
  <c r="A1458" i="9" s="1"/>
  <c r="A1459" i="9" s="1"/>
  <c r="A1460" i="9" s="1"/>
  <c r="A1461" i="9" s="1"/>
  <c r="A1462" i="9" s="1"/>
  <c r="A1463" i="9" s="1"/>
  <c r="A1464" i="9" s="1"/>
  <c r="A1465" i="9" s="1"/>
  <c r="A1466" i="9" s="1"/>
  <c r="A1467" i="9" s="1"/>
  <c r="A1468" i="9" s="1"/>
  <c r="A1469" i="9" s="1"/>
  <c r="A1470" i="9" s="1"/>
  <c r="A1471" i="9" s="1"/>
  <c r="A1472" i="9" s="1"/>
  <c r="A1473" i="9" s="1"/>
  <c r="A1474" i="9" s="1"/>
  <c r="A1475" i="9" s="1"/>
  <c r="A1476" i="9" s="1"/>
  <c r="A1477" i="9" s="1"/>
  <c r="A1478" i="9" s="1"/>
  <c r="A1479" i="9" s="1"/>
  <c r="A1480" i="9" s="1"/>
  <c r="A1481" i="9" s="1"/>
  <c r="A1482" i="9" s="1"/>
  <c r="A1483" i="9" s="1"/>
  <c r="A1484" i="9" s="1"/>
  <c r="A1485" i="9" s="1"/>
  <c r="A1486" i="9" s="1"/>
  <c r="A1487" i="9" s="1"/>
  <c r="A1488" i="9" s="1"/>
  <c r="A1489" i="9" s="1"/>
  <c r="A1490" i="9" s="1"/>
  <c r="A1427" i="8"/>
  <c r="A1428" i="8" s="1"/>
  <c r="A1429" i="8" s="1"/>
  <c r="A1430" i="8" s="1"/>
  <c r="A1431" i="8" s="1"/>
  <c r="A1432" i="8" s="1"/>
  <c r="A1433" i="8" s="1"/>
  <c r="A1434" i="8" s="1"/>
  <c r="A1435" i="8" s="1"/>
  <c r="A1436" i="8" s="1"/>
  <c r="A1437" i="8" s="1"/>
  <c r="A1438" i="8" s="1"/>
  <c r="A1439" i="8" s="1"/>
  <c r="A1440" i="8" s="1"/>
  <c r="A1441" i="8" s="1"/>
  <c r="A1442" i="8" s="1"/>
  <c r="A1443" i="8" s="1"/>
  <c r="A1444" i="8" s="1"/>
  <c r="A1445" i="8" s="1"/>
  <c r="A1446" i="8" s="1"/>
  <c r="A1447" i="8" s="1"/>
  <c r="A1448" i="8" s="1"/>
  <c r="A1449" i="8" s="1"/>
  <c r="A1450" i="8" s="1"/>
  <c r="A1451" i="8" s="1"/>
  <c r="A1452" i="8" s="1"/>
  <c r="A1453" i="8" s="1"/>
  <c r="A1454" i="8" s="1"/>
  <c r="A1455" i="8" s="1"/>
  <c r="A1456" i="8" s="1"/>
  <c r="A1457" i="8" s="1"/>
  <c r="A1458" i="8" s="1"/>
  <c r="A1459" i="8" s="1"/>
  <c r="A1460" i="8" s="1"/>
  <c r="A1461" i="8" s="1"/>
  <c r="A1462" i="8" s="1"/>
  <c r="A1463" i="8" s="1"/>
  <c r="A1464" i="8" s="1"/>
  <c r="A1465" i="8" s="1"/>
  <c r="A1466" i="8" s="1"/>
  <c r="A1467" i="8" s="1"/>
  <c r="A1468" i="8" s="1"/>
  <c r="A1469" i="8" s="1"/>
  <c r="A1470" i="8" s="1"/>
  <c r="A1471" i="8" s="1"/>
  <c r="A1472" i="8" s="1"/>
  <c r="A1473" i="8" s="1"/>
  <c r="A1474" i="8" s="1"/>
  <c r="A1475" i="8" s="1"/>
  <c r="A1476" i="8" s="1"/>
  <c r="A1477" i="8" s="1"/>
  <c r="A1478" i="8" s="1"/>
  <c r="A1479" i="8" s="1"/>
  <c r="A1480" i="8" s="1"/>
  <c r="A1481" i="8" s="1"/>
  <c r="A1482" i="8" s="1"/>
  <c r="A1483" i="8" s="1"/>
  <c r="A1484" i="8" s="1"/>
  <c r="A1485" i="8" s="1"/>
  <c r="A1486" i="8" s="1"/>
  <c r="A1487" i="8" s="1"/>
  <c r="A1488" i="8" s="1"/>
  <c r="A1489" i="8" s="1"/>
  <c r="A1490" i="8" s="1"/>
  <c r="A1427" i="7"/>
  <c r="A1428" i="7" s="1"/>
  <c r="A1429" i="7" s="1"/>
  <c r="A1430" i="7" s="1"/>
  <c r="A1431" i="7" s="1"/>
  <c r="A1432" i="7" s="1"/>
  <c r="A1433" i="7" s="1"/>
  <c r="A1434" i="7" s="1"/>
  <c r="A1435" i="7" s="1"/>
  <c r="A1436" i="7" s="1"/>
  <c r="A1437" i="7" s="1"/>
  <c r="A1438" i="7" s="1"/>
  <c r="A1439" i="7" s="1"/>
  <c r="A1440" i="7" s="1"/>
  <c r="A1441" i="7" s="1"/>
  <c r="A1442" i="7" s="1"/>
  <c r="A1443" i="7" s="1"/>
  <c r="A1444" i="7" s="1"/>
  <c r="A1445" i="7" s="1"/>
  <c r="A1446" i="7" s="1"/>
  <c r="A1447" i="7" s="1"/>
  <c r="A1448" i="7" s="1"/>
  <c r="A1449" i="7" s="1"/>
  <c r="A1450" i="7" s="1"/>
  <c r="A1451" i="7" s="1"/>
  <c r="A1452" i="7" s="1"/>
  <c r="A1453" i="7" s="1"/>
  <c r="A1454" i="7" s="1"/>
  <c r="A1455" i="7" s="1"/>
  <c r="A1456" i="7" s="1"/>
  <c r="A1457" i="7" s="1"/>
  <c r="A1458" i="7" s="1"/>
  <c r="A1459" i="7" s="1"/>
  <c r="A1460" i="7" s="1"/>
  <c r="A1461" i="7" s="1"/>
  <c r="A1462" i="7" s="1"/>
  <c r="A1463" i="7" s="1"/>
  <c r="A1464" i="7" s="1"/>
  <c r="A1465" i="7" s="1"/>
  <c r="A1466" i="7" s="1"/>
  <c r="A1467" i="7" s="1"/>
  <c r="A1468" i="7" s="1"/>
  <c r="A1469" i="7" s="1"/>
  <c r="A1470" i="7" s="1"/>
  <c r="A1471" i="7" s="1"/>
  <c r="A1472" i="7" s="1"/>
  <c r="A1473" i="7" s="1"/>
  <c r="A1474" i="7" s="1"/>
  <c r="A1475" i="7" s="1"/>
  <c r="A1476" i="7" s="1"/>
  <c r="A1477" i="7" s="1"/>
  <c r="A1478" i="7" s="1"/>
  <c r="A1479" i="7" s="1"/>
  <c r="A1480" i="7" s="1"/>
  <c r="A1481" i="7" s="1"/>
  <c r="A1482" i="7" s="1"/>
  <c r="A1483" i="7" s="1"/>
  <c r="A1484" i="7" s="1"/>
  <c r="A1485" i="7" s="1"/>
  <c r="A1486" i="7" s="1"/>
  <c r="A1487" i="7" s="1"/>
  <c r="A1488" i="7" s="1"/>
  <c r="A1489" i="7" s="1"/>
  <c r="A1490" i="7" s="1"/>
  <c r="A1427" i="5"/>
  <c r="A1428" i="5" s="1"/>
  <c r="A1429" i="5" s="1"/>
  <c r="A1430" i="5" s="1"/>
  <c r="A1431" i="5" s="1"/>
  <c r="A1432" i="5" s="1"/>
  <c r="A1433" i="5" s="1"/>
  <c r="A1434" i="5" s="1"/>
  <c r="A1435" i="5" s="1"/>
  <c r="A1436" i="5" s="1"/>
  <c r="A1437" i="5" s="1"/>
  <c r="A1438" i="5" s="1"/>
  <c r="A1439" i="5" s="1"/>
  <c r="A1440" i="5" s="1"/>
  <c r="A1441" i="5" s="1"/>
  <c r="A1442" i="5" s="1"/>
  <c r="A1443" i="5" s="1"/>
  <c r="A1444" i="5" s="1"/>
  <c r="A1445" i="5" s="1"/>
  <c r="A1446" i="5" s="1"/>
  <c r="A1447" i="5" s="1"/>
  <c r="A1448" i="5" s="1"/>
  <c r="A1449" i="5" s="1"/>
  <c r="A1450" i="5" s="1"/>
  <c r="A1451" i="5" s="1"/>
  <c r="A1452" i="5" s="1"/>
  <c r="A1453" i="5" s="1"/>
  <c r="A1454" i="5" s="1"/>
  <c r="A1455" i="5" s="1"/>
  <c r="A1456" i="5" s="1"/>
  <c r="A1457" i="5" s="1"/>
  <c r="A1458" i="5" s="1"/>
  <c r="A1459" i="5" s="1"/>
  <c r="A1460" i="5" s="1"/>
  <c r="A1461" i="5" s="1"/>
  <c r="A1462" i="5" s="1"/>
  <c r="A1463" i="5" s="1"/>
  <c r="A1464" i="5" s="1"/>
  <c r="A1465" i="5" s="1"/>
  <c r="A1466" i="5" s="1"/>
  <c r="A1467" i="5" s="1"/>
  <c r="A1468" i="5" s="1"/>
  <c r="A1469" i="5" s="1"/>
  <c r="A1470" i="5" s="1"/>
  <c r="A1471" i="5" s="1"/>
  <c r="A1472" i="5" s="1"/>
  <c r="A1473" i="5" s="1"/>
  <c r="A1474" i="5" s="1"/>
  <c r="A1475" i="5" s="1"/>
  <c r="A1476" i="5" s="1"/>
  <c r="A1477" i="5" s="1"/>
  <c r="A1478" i="5" s="1"/>
  <c r="A1479" i="5" s="1"/>
  <c r="A1480" i="5" s="1"/>
  <c r="A1481" i="5" s="1"/>
  <c r="A1482" i="5" s="1"/>
  <c r="A1483" i="5" s="1"/>
  <c r="A1484" i="5" s="1"/>
  <c r="A1485" i="5" s="1"/>
  <c r="A1486" i="5" s="1"/>
  <c r="A1487" i="5" s="1"/>
  <c r="A1488" i="5" s="1"/>
  <c r="A1489" i="5" s="1"/>
  <c r="A1490" i="5" s="1"/>
  <c r="A1427" i="6"/>
  <c r="A1428" i="6" s="1"/>
  <c r="A1429" i="6" s="1"/>
  <c r="A1430" i="6" s="1"/>
  <c r="A1431" i="6" s="1"/>
  <c r="A1432" i="6" s="1"/>
  <c r="A1433" i="6" s="1"/>
  <c r="A1434" i="6" s="1"/>
  <c r="A1435" i="6" s="1"/>
  <c r="A1436" i="6" s="1"/>
  <c r="A1437" i="6" s="1"/>
  <c r="A1438" i="6" s="1"/>
  <c r="A1439" i="6" s="1"/>
  <c r="A1440" i="6" s="1"/>
  <c r="A1441" i="6" s="1"/>
  <c r="A1442" i="6" s="1"/>
  <c r="A1443" i="6" s="1"/>
  <c r="A1444" i="6" s="1"/>
  <c r="A1445" i="6" s="1"/>
  <c r="A1446" i="6" s="1"/>
  <c r="A1447" i="6" s="1"/>
  <c r="A1448" i="6" s="1"/>
  <c r="A1449" i="6" s="1"/>
  <c r="A1450" i="6" s="1"/>
  <c r="A1451" i="6" s="1"/>
  <c r="A1452" i="6" s="1"/>
  <c r="A1453" i="6" s="1"/>
  <c r="A1454" i="6" s="1"/>
  <c r="A1455" i="6" s="1"/>
  <c r="A1456" i="6" s="1"/>
  <c r="A1457" i="6" s="1"/>
  <c r="A1458" i="6" s="1"/>
  <c r="A1459" i="6" s="1"/>
  <c r="A1460" i="6" s="1"/>
  <c r="A1461" i="6" s="1"/>
  <c r="A1462" i="6" s="1"/>
  <c r="A1463" i="6" s="1"/>
  <c r="A1464" i="6" s="1"/>
  <c r="A1465" i="6" s="1"/>
  <c r="A1466" i="6" s="1"/>
  <c r="A1467" i="6" s="1"/>
  <c r="A1468" i="6" s="1"/>
  <c r="A1469" i="6" s="1"/>
  <c r="A1470" i="6" s="1"/>
  <c r="A1471" i="6" s="1"/>
  <c r="A1472" i="6" s="1"/>
  <c r="A1473" i="6" s="1"/>
  <c r="A1474" i="6" s="1"/>
  <c r="A1475" i="6" s="1"/>
  <c r="A1476" i="6" s="1"/>
  <c r="A1477" i="6" s="1"/>
  <c r="A1478" i="6" s="1"/>
  <c r="A1479" i="6" s="1"/>
  <c r="A1480" i="6" s="1"/>
  <c r="A1481" i="6" s="1"/>
  <c r="A1482" i="6" s="1"/>
  <c r="A1483" i="6" s="1"/>
  <c r="A1484" i="6" s="1"/>
  <c r="A1485" i="6" s="1"/>
  <c r="A1486" i="6" s="1"/>
  <c r="A1487" i="6" s="1"/>
  <c r="A1488" i="6" s="1"/>
  <c r="A1489" i="6" s="1"/>
  <c r="A1490" i="6" s="1"/>
  <c r="A1427" i="3"/>
  <c r="A1428" i="3" s="1"/>
  <c r="A1429" i="3" s="1"/>
  <c r="A1430" i="3" s="1"/>
  <c r="A1431" i="3" s="1"/>
  <c r="A1432" i="3" s="1"/>
  <c r="A1433" i="3" s="1"/>
  <c r="A1434" i="3" s="1"/>
  <c r="A1435" i="3" s="1"/>
  <c r="A1436" i="3" s="1"/>
  <c r="A1437" i="3" s="1"/>
  <c r="A1438" i="3" s="1"/>
  <c r="A1439" i="3" s="1"/>
  <c r="A1440" i="3" s="1"/>
  <c r="A1441" i="3" s="1"/>
  <c r="A1442" i="3" s="1"/>
  <c r="A1443" i="3" s="1"/>
  <c r="A1444" i="3" s="1"/>
  <c r="A1445" i="3" s="1"/>
  <c r="A1446" i="3" s="1"/>
  <c r="A1447" i="3" s="1"/>
  <c r="A1448" i="3" s="1"/>
  <c r="A1449" i="3" s="1"/>
  <c r="A1450" i="3" s="1"/>
  <c r="A1451" i="3" s="1"/>
  <c r="A1452" i="3" s="1"/>
  <c r="A1453" i="3" s="1"/>
  <c r="A1454" i="3" s="1"/>
  <c r="A1455" i="3" s="1"/>
  <c r="A1456" i="3" s="1"/>
  <c r="A1457" i="3" s="1"/>
  <c r="A1458" i="3" s="1"/>
  <c r="A1459" i="3" s="1"/>
  <c r="A1460" i="3" s="1"/>
  <c r="A1461" i="3" s="1"/>
  <c r="A1462" i="3" s="1"/>
  <c r="A1463" i="3" s="1"/>
  <c r="A1464" i="3" s="1"/>
  <c r="A1465" i="3" s="1"/>
  <c r="A1466" i="3" s="1"/>
  <c r="A1467" i="3" s="1"/>
  <c r="A1468" i="3" s="1"/>
  <c r="A1469" i="3" s="1"/>
  <c r="A1470" i="3" s="1"/>
  <c r="A1471" i="3" s="1"/>
  <c r="A1472" i="3" s="1"/>
  <c r="A1473" i="3" s="1"/>
  <c r="A1474" i="3" s="1"/>
  <c r="A1475" i="3" s="1"/>
  <c r="A1476" i="3" s="1"/>
  <c r="A1477" i="3" s="1"/>
  <c r="A1478" i="3" s="1"/>
  <c r="A1479" i="3" s="1"/>
  <c r="A1480" i="3" s="1"/>
  <c r="A1481" i="3" s="1"/>
  <c r="A1482" i="3" s="1"/>
  <c r="A1483" i="3" s="1"/>
  <c r="A1484" i="3" s="1"/>
  <c r="A1485" i="3" s="1"/>
  <c r="A1486" i="3" s="1"/>
  <c r="A1487" i="3" s="1"/>
  <c r="A1488" i="3" s="1"/>
  <c r="A1489" i="3" s="1"/>
  <c r="A1490" i="3" s="1"/>
  <c r="A1427" i="4"/>
  <c r="A1428" i="4" s="1"/>
  <c r="A1429" i="4" s="1"/>
  <c r="A1430" i="4" s="1"/>
  <c r="A1431" i="4" s="1"/>
  <c r="A1432" i="4" s="1"/>
  <c r="A1433" i="4" s="1"/>
  <c r="A1434" i="4" s="1"/>
  <c r="A1435" i="4" s="1"/>
  <c r="A1436" i="4" s="1"/>
  <c r="A1437" i="4" s="1"/>
  <c r="A1438" i="4" s="1"/>
  <c r="A1439" i="4" s="1"/>
  <c r="A1440" i="4" s="1"/>
  <c r="A1441" i="4" s="1"/>
  <c r="A1442" i="4" s="1"/>
  <c r="A1443" i="4" s="1"/>
  <c r="A1444" i="4" s="1"/>
  <c r="A1445" i="4" s="1"/>
  <c r="A1446" i="4" s="1"/>
  <c r="A1447" i="4" s="1"/>
  <c r="A1448" i="4" s="1"/>
  <c r="A1449" i="4" s="1"/>
  <c r="A1450" i="4" s="1"/>
  <c r="A1451" i="4" s="1"/>
  <c r="A1452" i="4" s="1"/>
  <c r="A1453" i="4" s="1"/>
  <c r="A1454" i="4" s="1"/>
  <c r="A1455" i="4" s="1"/>
  <c r="A1456" i="4" s="1"/>
  <c r="A1457" i="4" s="1"/>
  <c r="A1458" i="4" s="1"/>
  <c r="A1459" i="4" s="1"/>
  <c r="A1460" i="4" s="1"/>
  <c r="A1461" i="4" s="1"/>
  <c r="A1462" i="4" s="1"/>
  <c r="A1463" i="4" s="1"/>
  <c r="A1464" i="4" s="1"/>
  <c r="A1465" i="4" s="1"/>
  <c r="A1466" i="4" s="1"/>
  <c r="A1467" i="4" s="1"/>
  <c r="A1468" i="4" s="1"/>
  <c r="A1469" i="4" s="1"/>
  <c r="A1470" i="4" s="1"/>
  <c r="A1471" i="4" s="1"/>
  <c r="A1472" i="4" s="1"/>
  <c r="A1473" i="4" s="1"/>
  <c r="A1474" i="4" s="1"/>
  <c r="A1475" i="4" s="1"/>
  <c r="A1476" i="4" s="1"/>
  <c r="A1477" i="4" s="1"/>
  <c r="A1478" i="4" s="1"/>
  <c r="A1479" i="4" s="1"/>
  <c r="A1480" i="4" s="1"/>
  <c r="A1481" i="4" s="1"/>
  <c r="A1482" i="4" s="1"/>
  <c r="A1483" i="4" s="1"/>
  <c r="A1484" i="4" s="1"/>
  <c r="A1485" i="4" s="1"/>
  <c r="A1486" i="4" s="1"/>
  <c r="A1487" i="4" s="1"/>
  <c r="A1488" i="4" s="1"/>
  <c r="A1489" i="4" s="1"/>
  <c r="A1490" i="4" s="1"/>
  <c r="C1428" i="2"/>
  <c r="A1427" i="2"/>
  <c r="A1428" i="2" s="1"/>
  <c r="A1429" i="2" s="1"/>
  <c r="A1430" i="2" s="1"/>
  <c r="A1431" i="2" s="1"/>
  <c r="A1432" i="2" s="1"/>
  <c r="A1433" i="2" s="1"/>
  <c r="A1434" i="2" s="1"/>
  <c r="A1435" i="2" s="1"/>
  <c r="A1436" i="2" s="1"/>
  <c r="A1437" i="2" s="1"/>
  <c r="A1438" i="2" s="1"/>
  <c r="A1439" i="2" s="1"/>
  <c r="A1440" i="2" s="1"/>
  <c r="A1441" i="2" s="1"/>
  <c r="A1442" i="2" s="1"/>
  <c r="A1443" i="2" s="1"/>
  <c r="A1444" i="2" s="1"/>
  <c r="A1445" i="2" s="1"/>
  <c r="A1446" i="2" s="1"/>
  <c r="A1447" i="2" s="1"/>
  <c r="A1448" i="2" s="1"/>
  <c r="A1449" i="2" s="1"/>
  <c r="A1450" i="2" s="1"/>
  <c r="A1451" i="2" s="1"/>
  <c r="A1452" i="2" s="1"/>
  <c r="A1453" i="2" s="1"/>
  <c r="A1454" i="2" s="1"/>
  <c r="A1455" i="2" s="1"/>
  <c r="A1456" i="2" s="1"/>
  <c r="A1457" i="2" s="1"/>
  <c r="A1458" i="2" s="1"/>
  <c r="A1459" i="2" s="1"/>
  <c r="A1460" i="2" s="1"/>
  <c r="A1461" i="2" s="1"/>
  <c r="A1462" i="2" s="1"/>
  <c r="A1463" i="2" s="1"/>
  <c r="A1464" i="2" s="1"/>
  <c r="A1465" i="2" s="1"/>
  <c r="A1466" i="2" s="1"/>
  <c r="A1467" i="2" s="1"/>
  <c r="A1468" i="2" s="1"/>
  <c r="A1469" i="2" s="1"/>
  <c r="A1470" i="2" s="1"/>
  <c r="A1471" i="2" s="1"/>
  <c r="A1472" i="2" s="1"/>
  <c r="A1473" i="2" s="1"/>
  <c r="A1474" i="2" s="1"/>
  <c r="A1475" i="2" s="1"/>
  <c r="A1476" i="2" s="1"/>
  <c r="A1477" i="2" s="1"/>
  <c r="A1478" i="2" s="1"/>
  <c r="A1479" i="2" s="1"/>
  <c r="A1480" i="2" s="1"/>
  <c r="A1481" i="2" s="1"/>
  <c r="A1482" i="2" s="1"/>
  <c r="A1483" i="2" s="1"/>
  <c r="A1484" i="2" s="1"/>
  <c r="A1485" i="2" s="1"/>
  <c r="A1486" i="2" s="1"/>
  <c r="A1487" i="2" s="1"/>
  <c r="A1488" i="2" s="1"/>
  <c r="A1489" i="2" s="1"/>
  <c r="A1490" i="2" s="1"/>
  <c r="A1422" i="1"/>
  <c r="A1423" i="1" s="1"/>
  <c r="A1424" i="1" s="1"/>
  <c r="A1425" i="1" s="1"/>
  <c r="A1426" i="1" s="1"/>
  <c r="A1427" i="1" s="1"/>
  <c r="A1428" i="1" s="1"/>
  <c r="A1429" i="1" s="1"/>
  <c r="A1430" i="1" s="1"/>
  <c r="A1431" i="1" s="1"/>
  <c r="A1432" i="1" s="1"/>
  <c r="A1433" i="1" s="1"/>
  <c r="A1434" i="1" s="1"/>
  <c r="A1435" i="1" s="1"/>
  <c r="A1436" i="1" s="1"/>
  <c r="A1437" i="1" s="1"/>
  <c r="A1438" i="1" s="1"/>
  <c r="A1439" i="1" s="1"/>
  <c r="A1440" i="1" s="1"/>
  <c r="A1441" i="1" s="1"/>
  <c r="A1442" i="1" s="1"/>
  <c r="A1443" i="1" s="1"/>
  <c r="A1444" i="1" s="1"/>
  <c r="A1445" i="1" s="1"/>
  <c r="A1446" i="1" s="1"/>
  <c r="A1447" i="1" s="1"/>
  <c r="A1448" i="1" s="1"/>
  <c r="A1449" i="1" s="1"/>
  <c r="A1450" i="1" s="1"/>
  <c r="A1451" i="1" s="1"/>
  <c r="A1452" i="1" s="1"/>
  <c r="A1453" i="1" s="1"/>
  <c r="A1454" i="1" s="1"/>
  <c r="A1455" i="1" s="1"/>
  <c r="A1456" i="1" s="1"/>
  <c r="A1457" i="1" s="1"/>
  <c r="A1458" i="1" s="1"/>
  <c r="A1459" i="1" s="1"/>
  <c r="A1460" i="1" s="1"/>
  <c r="A1461" i="1" s="1"/>
  <c r="A1462" i="1" s="1"/>
  <c r="A1463" i="1" s="1"/>
  <c r="A1464" i="1" s="1"/>
  <c r="A1465" i="1" s="1"/>
  <c r="A1466" i="1" s="1"/>
  <c r="A1467" i="1" s="1"/>
  <c r="A1468" i="1" s="1"/>
  <c r="A1469" i="1" s="1"/>
  <c r="A1470" i="1" s="1"/>
  <c r="A1471" i="1" s="1"/>
  <c r="A1472" i="1" s="1"/>
  <c r="A1473" i="1" s="1"/>
  <c r="A1474" i="1" s="1"/>
  <c r="A1475" i="1" s="1"/>
  <c r="A1476" i="1" s="1"/>
  <c r="A1477" i="1" s="1"/>
  <c r="A1478" i="1" s="1"/>
  <c r="A1479" i="1" s="1"/>
  <c r="A1480" i="1" s="1"/>
  <c r="A1481" i="1" s="1"/>
  <c r="A1482" i="1" s="1"/>
  <c r="A1483" i="1" s="1"/>
  <c r="A1484" i="1" s="1"/>
  <c r="A1485" i="1" s="1"/>
  <c r="J183" i="17"/>
  <c r="F183" i="17"/>
  <c r="J182" i="17"/>
  <c r="F182" i="17"/>
  <c r="J181" i="17"/>
  <c r="F181" i="17"/>
  <c r="J180" i="17"/>
  <c r="F180" i="17"/>
  <c r="K180" i="17" s="1"/>
  <c r="J179" i="17"/>
  <c r="F179" i="17"/>
  <c r="J178" i="17"/>
  <c r="F178" i="17"/>
  <c r="J177" i="17"/>
  <c r="F177" i="17"/>
  <c r="J176" i="17"/>
  <c r="F176" i="17"/>
  <c r="K176" i="17" s="1"/>
  <c r="J175" i="17"/>
  <c r="F175" i="17"/>
  <c r="J174" i="17"/>
  <c r="F174" i="17"/>
  <c r="J173" i="17"/>
  <c r="F173" i="17"/>
  <c r="J172" i="17"/>
  <c r="F172" i="17"/>
  <c r="K172" i="17" s="1"/>
  <c r="J171" i="17"/>
  <c r="F171" i="17"/>
  <c r="J170" i="17"/>
  <c r="F170" i="17"/>
  <c r="J169" i="17"/>
  <c r="F169" i="17"/>
  <c r="J168" i="17"/>
  <c r="F168" i="17"/>
  <c r="K168" i="17" s="1"/>
  <c r="J167" i="17"/>
  <c r="F167" i="17"/>
  <c r="J166" i="17"/>
  <c r="F166" i="17"/>
  <c r="J165" i="17"/>
  <c r="F165" i="17"/>
  <c r="J164" i="17"/>
  <c r="F164" i="17"/>
  <c r="K164" i="17" s="1"/>
  <c r="J163" i="17"/>
  <c r="F163" i="17"/>
  <c r="J162" i="17"/>
  <c r="F162" i="17"/>
  <c r="J161" i="17"/>
  <c r="F161" i="17"/>
  <c r="J160" i="17"/>
  <c r="F160" i="17"/>
  <c r="K160" i="17" s="1"/>
  <c r="J159" i="17"/>
  <c r="F159" i="17"/>
  <c r="K159" i="17" s="1"/>
  <c r="J158" i="17"/>
  <c r="F158" i="17"/>
  <c r="J157" i="17"/>
  <c r="F157" i="17"/>
  <c r="K157" i="17" s="1"/>
  <c r="J156" i="17"/>
  <c r="F156" i="17"/>
  <c r="J155" i="17"/>
  <c r="F155" i="17"/>
  <c r="K155" i="17" s="1"/>
  <c r="J154" i="17"/>
  <c r="F154" i="17"/>
  <c r="J153" i="17"/>
  <c r="F153" i="17"/>
  <c r="J152" i="17"/>
  <c r="F152" i="17"/>
  <c r="J151" i="17"/>
  <c r="F151" i="17"/>
  <c r="J150" i="17"/>
  <c r="F150" i="17"/>
  <c r="J149" i="17"/>
  <c r="F149" i="17"/>
  <c r="J148" i="17"/>
  <c r="F148" i="17"/>
  <c r="J147" i="17"/>
  <c r="F147" i="17"/>
  <c r="K147" i="17" s="1"/>
  <c r="J146" i="17"/>
  <c r="F146" i="17"/>
  <c r="J145" i="17"/>
  <c r="F145" i="17"/>
  <c r="J144" i="17"/>
  <c r="F144" i="17"/>
  <c r="J143" i="17"/>
  <c r="F143" i="17"/>
  <c r="J142" i="17"/>
  <c r="F142" i="17"/>
  <c r="J141" i="17"/>
  <c r="F141" i="17"/>
  <c r="J140" i="17"/>
  <c r="F140" i="17"/>
  <c r="K140" i="17" s="1"/>
  <c r="J139" i="17"/>
  <c r="F139" i="17"/>
  <c r="K139" i="17" s="1"/>
  <c r="J138" i="17"/>
  <c r="F138" i="17"/>
  <c r="J137" i="17"/>
  <c r="F137" i="17"/>
  <c r="K137" i="17" s="1"/>
  <c r="J136" i="17"/>
  <c r="F136" i="17"/>
  <c r="J135" i="17"/>
  <c r="F135" i="17"/>
  <c r="K135" i="17" s="1"/>
  <c r="J134" i="17"/>
  <c r="F134" i="17"/>
  <c r="J133" i="17"/>
  <c r="F133" i="17"/>
  <c r="K133" i="17" s="1"/>
  <c r="J132" i="17"/>
  <c r="F132" i="17"/>
  <c r="J131" i="17"/>
  <c r="F131" i="17"/>
  <c r="K131" i="17" s="1"/>
  <c r="J130" i="17"/>
  <c r="F130" i="17"/>
  <c r="J129" i="17"/>
  <c r="F129" i="17"/>
  <c r="K129" i="17" s="1"/>
  <c r="J128" i="17"/>
  <c r="F128" i="17"/>
  <c r="J127" i="17"/>
  <c r="F127" i="17"/>
  <c r="K127" i="17" s="1"/>
  <c r="J126" i="17"/>
  <c r="F126" i="17"/>
  <c r="J125" i="17"/>
  <c r="F125" i="17"/>
  <c r="K125" i="17" s="1"/>
  <c r="J124" i="17"/>
  <c r="F124" i="17"/>
  <c r="J123" i="17"/>
  <c r="F123" i="17"/>
  <c r="K123" i="17" s="1"/>
  <c r="J122" i="17"/>
  <c r="F122" i="17"/>
  <c r="K122" i="17" s="1"/>
  <c r="J121" i="17"/>
  <c r="F121" i="17"/>
  <c r="J120" i="17"/>
  <c r="F120" i="17"/>
  <c r="J119" i="17"/>
  <c r="F119" i="17"/>
  <c r="K119" i="17" s="1"/>
  <c r="J118" i="17"/>
  <c r="F118" i="17"/>
  <c r="K118" i="17" s="1"/>
  <c r="J117" i="17"/>
  <c r="F117" i="17"/>
  <c r="J116" i="17"/>
  <c r="F116" i="17"/>
  <c r="K116" i="17" s="1"/>
  <c r="J115" i="17"/>
  <c r="F115" i="17"/>
  <c r="K115" i="17" s="1"/>
  <c r="J114" i="17"/>
  <c r="F114" i="17"/>
  <c r="J113" i="17"/>
  <c r="F113" i="17"/>
  <c r="J112" i="17"/>
  <c r="F112" i="17"/>
  <c r="K112" i="17" s="1"/>
  <c r="J111" i="17"/>
  <c r="F111" i="17"/>
  <c r="K111" i="17" s="1"/>
  <c r="J110" i="17"/>
  <c r="F110" i="17"/>
  <c r="J109" i="17"/>
  <c r="F109" i="17"/>
  <c r="K109" i="17" s="1"/>
  <c r="J108" i="17"/>
  <c r="F108" i="17"/>
  <c r="J107" i="17"/>
  <c r="F107" i="17"/>
  <c r="J106" i="17"/>
  <c r="F106" i="17"/>
  <c r="J105" i="17"/>
  <c r="F105" i="17"/>
  <c r="K105" i="17" s="1"/>
  <c r="J104" i="17"/>
  <c r="F104" i="17"/>
  <c r="J103" i="17"/>
  <c r="F103" i="17"/>
  <c r="K103" i="17" s="1"/>
  <c r="J102" i="17"/>
  <c r="F102" i="17"/>
  <c r="J101" i="17"/>
  <c r="F101" i="17"/>
  <c r="K101" i="17" s="1"/>
  <c r="J100" i="17"/>
  <c r="F100" i="17"/>
  <c r="J99" i="17"/>
  <c r="F99" i="17"/>
  <c r="J98" i="17"/>
  <c r="F98" i="17"/>
  <c r="J97" i="17"/>
  <c r="F97" i="17"/>
  <c r="K97" i="17" s="1"/>
  <c r="J96" i="17"/>
  <c r="F96" i="17"/>
  <c r="K96" i="17" s="1"/>
  <c r="J95" i="17"/>
  <c r="F95" i="17"/>
  <c r="J94" i="17"/>
  <c r="F94" i="17"/>
  <c r="K94" i="17" s="1"/>
  <c r="J93" i="17"/>
  <c r="F93" i="17"/>
  <c r="J92" i="17"/>
  <c r="F92" i="17"/>
  <c r="J91" i="17"/>
  <c r="F91" i="17"/>
  <c r="K91" i="17" s="1"/>
  <c r="J90" i="17"/>
  <c r="F90" i="17"/>
  <c r="J89" i="17"/>
  <c r="F89" i="17"/>
  <c r="K89" i="17" s="1"/>
  <c r="J88" i="17"/>
  <c r="F88" i="17"/>
  <c r="J87" i="17"/>
  <c r="F87" i="17"/>
  <c r="K87" i="17" s="1"/>
  <c r="J86" i="17"/>
  <c r="F86" i="17"/>
  <c r="K86" i="17" s="1"/>
  <c r="J85" i="17"/>
  <c r="F85" i="17"/>
  <c r="J84" i="17"/>
  <c r="F84" i="17"/>
  <c r="J83" i="17"/>
  <c r="F83" i="17"/>
  <c r="K83" i="17" s="1"/>
  <c r="J82" i="17"/>
  <c r="F82" i="17"/>
  <c r="J81" i="17"/>
  <c r="F81" i="17"/>
  <c r="K81" i="17" s="1"/>
  <c r="J80" i="17"/>
  <c r="F80" i="17"/>
  <c r="J79" i="17"/>
  <c r="F79" i="17"/>
  <c r="K79" i="17" s="1"/>
  <c r="J78" i="17"/>
  <c r="F78" i="17"/>
  <c r="K78" i="17" s="1"/>
  <c r="J77" i="17"/>
  <c r="F77" i="17"/>
  <c r="J76" i="17"/>
  <c r="F76" i="17"/>
  <c r="J75" i="17"/>
  <c r="F75" i="17"/>
  <c r="K75" i="17" s="1"/>
  <c r="J74" i="17"/>
  <c r="F74" i="17"/>
  <c r="J73" i="17"/>
  <c r="F73" i="17"/>
  <c r="J72" i="17"/>
  <c r="F72" i="17"/>
  <c r="J71" i="17"/>
  <c r="F71" i="17"/>
  <c r="K71" i="17" s="1"/>
  <c r="J70" i="17"/>
  <c r="F70" i="17"/>
  <c r="J69" i="17"/>
  <c r="F69" i="17"/>
  <c r="J68" i="17"/>
  <c r="F68" i="17"/>
  <c r="K68" i="17" s="1"/>
  <c r="J67" i="17"/>
  <c r="F67" i="17"/>
  <c r="K67" i="17" s="1"/>
  <c r="J66" i="17"/>
  <c r="F66" i="17"/>
  <c r="J65" i="17"/>
  <c r="F65" i="17"/>
  <c r="J64" i="17"/>
  <c r="F64" i="17"/>
  <c r="J63" i="17"/>
  <c r="F63" i="17"/>
  <c r="K63" i="17" s="1"/>
  <c r="J62" i="17"/>
  <c r="F62" i="17"/>
  <c r="K62" i="17" s="1"/>
  <c r="J61" i="17"/>
  <c r="F61" i="17"/>
  <c r="J60" i="17"/>
  <c r="F60" i="17"/>
  <c r="J59" i="17"/>
  <c r="F59" i="17"/>
  <c r="J58" i="17"/>
  <c r="F58" i="17"/>
  <c r="K58" i="17" s="1"/>
  <c r="J57" i="17"/>
  <c r="F57" i="17"/>
  <c r="J56" i="17"/>
  <c r="F56" i="17"/>
  <c r="J55" i="17"/>
  <c r="F55" i="17"/>
  <c r="J54" i="17"/>
  <c r="F54" i="17"/>
  <c r="J53" i="17"/>
  <c r="F53" i="17"/>
  <c r="J52" i="17"/>
  <c r="F52" i="17"/>
  <c r="J51" i="17"/>
  <c r="F51" i="17"/>
  <c r="J50" i="17"/>
  <c r="F50" i="17"/>
  <c r="K50" i="17" s="1"/>
  <c r="J49" i="17"/>
  <c r="F49" i="17"/>
  <c r="J48" i="17"/>
  <c r="F48" i="17"/>
  <c r="J47" i="17"/>
  <c r="F47" i="17"/>
  <c r="J46" i="17"/>
  <c r="F46" i="17"/>
  <c r="J45" i="17"/>
  <c r="F45" i="17"/>
  <c r="J44" i="17"/>
  <c r="F44" i="17"/>
  <c r="J43" i="17"/>
  <c r="F43" i="17"/>
  <c r="J42" i="17"/>
  <c r="F42" i="17"/>
  <c r="K42" i="17" s="1"/>
  <c r="J41" i="17"/>
  <c r="F41" i="17"/>
  <c r="J40" i="17"/>
  <c r="F40" i="17"/>
  <c r="J39" i="17"/>
  <c r="F39" i="17"/>
  <c r="J38" i="17"/>
  <c r="F38" i="17"/>
  <c r="J37" i="17"/>
  <c r="F37" i="17"/>
  <c r="J36" i="17"/>
  <c r="F36" i="17"/>
  <c r="K36" i="17" s="1"/>
  <c r="J35" i="17"/>
  <c r="F35" i="17"/>
  <c r="J34" i="17"/>
  <c r="F34" i="17"/>
  <c r="K34" i="17" s="1"/>
  <c r="J33" i="17"/>
  <c r="F33" i="17"/>
  <c r="J32" i="17"/>
  <c r="F32" i="17"/>
  <c r="J31" i="17"/>
  <c r="F31" i="17"/>
  <c r="J30" i="17"/>
  <c r="F30" i="17"/>
  <c r="K30" i="17" s="1"/>
  <c r="J29" i="17"/>
  <c r="F29" i="17"/>
  <c r="J28" i="17"/>
  <c r="F28" i="17"/>
  <c r="K28" i="17" s="1"/>
  <c r="J27" i="17"/>
  <c r="F27" i="17"/>
  <c r="J26" i="17"/>
  <c r="F26" i="17"/>
  <c r="J25" i="17"/>
  <c r="F25" i="17"/>
  <c r="J24" i="17"/>
  <c r="F24" i="17"/>
  <c r="J23" i="17"/>
  <c r="F23" i="17"/>
  <c r="J22" i="17"/>
  <c r="F22" i="17"/>
  <c r="J21" i="17"/>
  <c r="F21" i="17"/>
  <c r="J20" i="17"/>
  <c r="F20" i="17"/>
  <c r="K20" i="17" s="1"/>
  <c r="J19" i="17"/>
  <c r="F19" i="17"/>
  <c r="J18" i="17"/>
  <c r="F18" i="17"/>
  <c r="J17" i="17"/>
  <c r="F17" i="17"/>
  <c r="J16" i="17"/>
  <c r="F16" i="17"/>
  <c r="J15" i="17"/>
  <c r="F15" i="17"/>
  <c r="J14" i="17"/>
  <c r="F14" i="17"/>
  <c r="J13" i="17"/>
  <c r="F13" i="17"/>
  <c r="J12" i="17"/>
  <c r="F12" i="17"/>
  <c r="K12" i="17" s="1"/>
  <c r="J11" i="17"/>
  <c r="F11" i="17"/>
  <c r="J10" i="17"/>
  <c r="F10" i="17"/>
  <c r="J9" i="17"/>
  <c r="F9" i="17"/>
  <c r="J8" i="17"/>
  <c r="F8" i="17"/>
  <c r="J7" i="17"/>
  <c r="F7" i="17"/>
  <c r="J6" i="17"/>
  <c r="J200" i="17" s="1"/>
  <c r="F6" i="17"/>
  <c r="F50" i="11"/>
  <c r="K50" i="11" s="1"/>
  <c r="F49" i="11"/>
  <c r="F35" i="11"/>
  <c r="F34" i="11"/>
  <c r="F33" i="11"/>
  <c r="F29" i="11"/>
  <c r="F28" i="11"/>
  <c r="K28" i="11" s="1"/>
  <c r="F27" i="11"/>
  <c r="F26" i="11"/>
  <c r="F25" i="11"/>
  <c r="F24" i="11"/>
  <c r="F23" i="11"/>
  <c r="K23" i="11" s="1"/>
  <c r="F22" i="11"/>
  <c r="K22" i="11" s="1"/>
  <c r="F19" i="11"/>
  <c r="F18" i="11"/>
  <c r="F17" i="11"/>
  <c r="F16" i="11"/>
  <c r="F15" i="11"/>
  <c r="F14" i="11"/>
  <c r="K14" i="11" s="1"/>
  <c r="F13" i="11"/>
  <c r="F12" i="11"/>
  <c r="F11" i="11"/>
  <c r="K11" i="11" s="1"/>
  <c r="F10" i="11"/>
  <c r="F9" i="11"/>
  <c r="F8" i="11"/>
  <c r="F7" i="11"/>
  <c r="F6" i="11"/>
  <c r="F207" i="11" s="1"/>
  <c r="G370" i="15"/>
  <c r="H370" i="15" s="1"/>
  <c r="J370" i="15" s="1"/>
  <c r="G369" i="15"/>
  <c r="H369" i="15" s="1"/>
  <c r="J369" i="15" s="1"/>
  <c r="G368" i="15"/>
  <c r="H368" i="15" s="1"/>
  <c r="J368" i="15" s="1"/>
  <c r="G367" i="15"/>
  <c r="H367" i="15" s="1"/>
  <c r="J367" i="15" s="1"/>
  <c r="G366" i="15"/>
  <c r="H366" i="15" s="1"/>
  <c r="J366" i="15" s="1"/>
  <c r="G365" i="15"/>
  <c r="H365" i="15" s="1"/>
  <c r="J365" i="15" s="1"/>
  <c r="G364" i="15"/>
  <c r="H364" i="15" s="1"/>
  <c r="J364" i="15" s="1"/>
  <c r="G363" i="15"/>
  <c r="H363" i="15" s="1"/>
  <c r="J363" i="15" s="1"/>
  <c r="G362" i="15"/>
  <c r="H362" i="15" s="1"/>
  <c r="J362" i="15" s="1"/>
  <c r="G361" i="15"/>
  <c r="H361" i="15" s="1"/>
  <c r="J361" i="15" s="1"/>
  <c r="G360" i="15"/>
  <c r="H360" i="15" s="1"/>
  <c r="J360" i="15" s="1"/>
  <c r="G359" i="15"/>
  <c r="H359" i="15" s="1"/>
  <c r="J359" i="15" s="1"/>
  <c r="G358" i="15"/>
  <c r="H358" i="15" s="1"/>
  <c r="J358" i="15" s="1"/>
  <c r="G357" i="15"/>
  <c r="H357" i="15" s="1"/>
  <c r="J357" i="15" s="1"/>
  <c r="G356" i="15"/>
  <c r="H356" i="15" s="1"/>
  <c r="J356" i="15" s="1"/>
  <c r="G355" i="15"/>
  <c r="H355" i="15" s="1"/>
  <c r="J355" i="15" s="1"/>
  <c r="G354" i="15"/>
  <c r="H354" i="15" s="1"/>
  <c r="J354" i="15" s="1"/>
  <c r="G353" i="15"/>
  <c r="H353" i="15" s="1"/>
  <c r="J353" i="15" s="1"/>
  <c r="G352" i="15"/>
  <c r="H352" i="15" s="1"/>
  <c r="J352" i="15" s="1"/>
  <c r="G351" i="15"/>
  <c r="H351" i="15" s="1"/>
  <c r="J351" i="15" s="1"/>
  <c r="G350" i="15"/>
  <c r="H350" i="15" s="1"/>
  <c r="J350" i="15" s="1"/>
  <c r="G349" i="15"/>
  <c r="H349" i="15" s="1"/>
  <c r="J349" i="15" s="1"/>
  <c r="G348" i="15"/>
  <c r="H348" i="15" s="1"/>
  <c r="J348" i="15" s="1"/>
  <c r="G347" i="15"/>
  <c r="H347" i="15" s="1"/>
  <c r="J347" i="15" s="1"/>
  <c r="G346" i="15"/>
  <c r="H346" i="15" s="1"/>
  <c r="J346" i="15" s="1"/>
  <c r="G345" i="15"/>
  <c r="H345" i="15" s="1"/>
  <c r="J345" i="15" s="1"/>
  <c r="G344" i="15"/>
  <c r="H344" i="15" s="1"/>
  <c r="J344" i="15" s="1"/>
  <c r="G343" i="15"/>
  <c r="H343" i="15" s="1"/>
  <c r="J343" i="15" s="1"/>
  <c r="G342" i="15"/>
  <c r="H342" i="15" s="1"/>
  <c r="J342" i="15" s="1"/>
  <c r="G341" i="15"/>
  <c r="H341" i="15" s="1"/>
  <c r="J341" i="15" s="1"/>
  <c r="G340" i="15"/>
  <c r="H340" i="15" s="1"/>
  <c r="J340" i="15" s="1"/>
  <c r="G339" i="15"/>
  <c r="H339" i="15" s="1"/>
  <c r="J339" i="15" s="1"/>
  <c r="G338" i="15"/>
  <c r="H338" i="15" s="1"/>
  <c r="J338" i="15" s="1"/>
  <c r="G337" i="15"/>
  <c r="H337" i="15" s="1"/>
  <c r="J337" i="15" s="1"/>
  <c r="G336" i="15"/>
  <c r="H336" i="15" s="1"/>
  <c r="J336" i="15" s="1"/>
  <c r="G335" i="15"/>
  <c r="H335" i="15" s="1"/>
  <c r="J335" i="15" s="1"/>
  <c r="G334" i="15"/>
  <c r="H334" i="15" s="1"/>
  <c r="J334" i="15" s="1"/>
  <c r="G333" i="15"/>
  <c r="H333" i="15" s="1"/>
  <c r="J333" i="15" s="1"/>
  <c r="G332" i="15"/>
  <c r="H332" i="15" s="1"/>
  <c r="J332" i="15" s="1"/>
  <c r="G331" i="15"/>
  <c r="H331" i="15" s="1"/>
  <c r="J331" i="15" s="1"/>
  <c r="G330" i="15"/>
  <c r="H330" i="15" s="1"/>
  <c r="J330" i="15" s="1"/>
  <c r="G329" i="15"/>
  <c r="H329" i="15" s="1"/>
  <c r="J329" i="15" s="1"/>
  <c r="G328" i="15"/>
  <c r="H328" i="15" s="1"/>
  <c r="J328" i="15" s="1"/>
  <c r="G327" i="15"/>
  <c r="H327" i="15" s="1"/>
  <c r="J327" i="15" s="1"/>
  <c r="G326" i="15"/>
  <c r="H326" i="15" s="1"/>
  <c r="J326" i="15" s="1"/>
  <c r="G325" i="15"/>
  <c r="H325" i="15" s="1"/>
  <c r="J325" i="15" s="1"/>
  <c r="G324" i="15"/>
  <c r="H324" i="15" s="1"/>
  <c r="J324" i="15" s="1"/>
  <c r="G323" i="15"/>
  <c r="H323" i="15" s="1"/>
  <c r="J323" i="15" s="1"/>
  <c r="G322" i="15"/>
  <c r="H322" i="15" s="1"/>
  <c r="J322" i="15" s="1"/>
  <c r="G321" i="15"/>
  <c r="H321" i="15" s="1"/>
  <c r="J321" i="15" s="1"/>
  <c r="G320" i="15"/>
  <c r="H320" i="15" s="1"/>
  <c r="J320" i="15" s="1"/>
  <c r="G319" i="15"/>
  <c r="H319" i="15" s="1"/>
  <c r="J319" i="15" s="1"/>
  <c r="G318" i="15"/>
  <c r="H318" i="15" s="1"/>
  <c r="J318" i="15" s="1"/>
  <c r="G317" i="15"/>
  <c r="H317" i="15" s="1"/>
  <c r="J317" i="15" s="1"/>
  <c r="G316" i="15"/>
  <c r="H316" i="15" s="1"/>
  <c r="J316" i="15" s="1"/>
  <c r="G315" i="15"/>
  <c r="H315" i="15" s="1"/>
  <c r="J315" i="15" s="1"/>
  <c r="G314" i="15"/>
  <c r="H314" i="15" s="1"/>
  <c r="J314" i="15" s="1"/>
  <c r="G313" i="15"/>
  <c r="G312" i="15"/>
  <c r="H312" i="15" s="1"/>
  <c r="J312" i="15" s="1"/>
  <c r="G311" i="15"/>
  <c r="H311" i="15" s="1"/>
  <c r="J311" i="15" s="1"/>
  <c r="G310" i="15"/>
  <c r="H310" i="15" s="1"/>
  <c r="J310" i="15" s="1"/>
  <c r="G309" i="15"/>
  <c r="H309" i="15" s="1"/>
  <c r="J309" i="15" s="1"/>
  <c r="G308" i="15"/>
  <c r="H308" i="15" s="1"/>
  <c r="J308" i="15" s="1"/>
  <c r="G307" i="15"/>
  <c r="H307" i="15" s="1"/>
  <c r="J307" i="15" s="1"/>
  <c r="G306" i="15"/>
  <c r="H306" i="15" s="1"/>
  <c r="J306" i="15" s="1"/>
  <c r="G305" i="15"/>
  <c r="H305" i="15" s="1"/>
  <c r="J305" i="15" s="1"/>
  <c r="G304" i="15"/>
  <c r="H304" i="15" s="1"/>
  <c r="J304" i="15" s="1"/>
  <c r="G303" i="15"/>
  <c r="H303" i="15" s="1"/>
  <c r="J303" i="15" s="1"/>
  <c r="G302" i="15"/>
  <c r="H302" i="15" s="1"/>
  <c r="J302" i="15" s="1"/>
  <c r="G301" i="15"/>
  <c r="H301" i="15" s="1"/>
  <c r="J301" i="15" s="1"/>
  <c r="G300" i="15"/>
  <c r="H300" i="15" s="1"/>
  <c r="J300" i="15" s="1"/>
  <c r="G299" i="15"/>
  <c r="H299" i="15" s="1"/>
  <c r="J299" i="15" s="1"/>
  <c r="G298" i="15"/>
  <c r="H298" i="15" s="1"/>
  <c r="J298" i="15" s="1"/>
  <c r="G297" i="15"/>
  <c r="H297" i="15" s="1"/>
  <c r="J297" i="15" s="1"/>
  <c r="G296" i="15"/>
  <c r="H296" i="15" s="1"/>
  <c r="J296" i="15" s="1"/>
  <c r="G295" i="15"/>
  <c r="H295" i="15" s="1"/>
  <c r="J295" i="15" s="1"/>
  <c r="G294" i="15"/>
  <c r="H294" i="15" s="1"/>
  <c r="J294" i="15" s="1"/>
  <c r="G293" i="15"/>
  <c r="H293" i="15" s="1"/>
  <c r="J293" i="15" s="1"/>
  <c r="G292" i="15"/>
  <c r="H292" i="15" s="1"/>
  <c r="J292" i="15" s="1"/>
  <c r="G291" i="15"/>
  <c r="H291" i="15" s="1"/>
  <c r="J291" i="15" s="1"/>
  <c r="G290" i="15"/>
  <c r="H290" i="15" s="1"/>
  <c r="J290" i="15" s="1"/>
  <c r="G289" i="15"/>
  <c r="H289" i="15" s="1"/>
  <c r="J289" i="15" s="1"/>
  <c r="G288" i="15"/>
  <c r="H288" i="15" s="1"/>
  <c r="J288" i="15" s="1"/>
  <c r="G287" i="15"/>
  <c r="H287" i="15" s="1"/>
  <c r="J287" i="15" s="1"/>
  <c r="G286" i="15"/>
  <c r="H286" i="15" s="1"/>
  <c r="J286" i="15" s="1"/>
  <c r="G285" i="15"/>
  <c r="H285" i="15" s="1"/>
  <c r="J285" i="15" s="1"/>
  <c r="G284" i="15"/>
  <c r="H284" i="15" s="1"/>
  <c r="J284" i="15" s="1"/>
  <c r="G283" i="15"/>
  <c r="H283" i="15" s="1"/>
  <c r="J283" i="15" s="1"/>
  <c r="G282" i="15"/>
  <c r="H282" i="15" s="1"/>
  <c r="J282" i="15" s="1"/>
  <c r="G281" i="15"/>
  <c r="H281" i="15" s="1"/>
  <c r="J281" i="15" s="1"/>
  <c r="G280" i="15"/>
  <c r="H280" i="15" s="1"/>
  <c r="J280" i="15" s="1"/>
  <c r="G279" i="15"/>
  <c r="H279" i="15" s="1"/>
  <c r="J279" i="15" s="1"/>
  <c r="G278" i="15"/>
  <c r="H278" i="15" s="1"/>
  <c r="J278" i="15" s="1"/>
  <c r="G277" i="15"/>
  <c r="H277" i="15" s="1"/>
  <c r="J277" i="15" s="1"/>
  <c r="G276" i="15"/>
  <c r="H276" i="15" s="1"/>
  <c r="J276" i="15" s="1"/>
  <c r="G275" i="15"/>
  <c r="H275" i="15" s="1"/>
  <c r="J275" i="15" s="1"/>
  <c r="G274" i="15"/>
  <c r="H274" i="15" s="1"/>
  <c r="J274" i="15" s="1"/>
  <c r="G273" i="15"/>
  <c r="H273" i="15" s="1"/>
  <c r="J273" i="15" s="1"/>
  <c r="G272" i="15"/>
  <c r="H272" i="15" s="1"/>
  <c r="J272" i="15" s="1"/>
  <c r="G271" i="15"/>
  <c r="H271" i="15" s="1"/>
  <c r="J271" i="15" s="1"/>
  <c r="G270" i="15"/>
  <c r="H270" i="15" s="1"/>
  <c r="J270" i="15" s="1"/>
  <c r="G269" i="15"/>
  <c r="H269" i="15" s="1"/>
  <c r="J269" i="15" s="1"/>
  <c r="G268" i="15"/>
  <c r="H268" i="15" s="1"/>
  <c r="J268" i="15" s="1"/>
  <c r="G267" i="15"/>
  <c r="H267" i="15" s="1"/>
  <c r="J267" i="15" s="1"/>
  <c r="G266" i="15"/>
  <c r="H266" i="15" s="1"/>
  <c r="J266" i="15" s="1"/>
  <c r="G265" i="15"/>
  <c r="H265" i="15" s="1"/>
  <c r="J265" i="15" s="1"/>
  <c r="G264" i="15"/>
  <c r="H264" i="15" s="1"/>
  <c r="J264" i="15" s="1"/>
  <c r="G263" i="15"/>
  <c r="H263" i="15" s="1"/>
  <c r="J263" i="15" s="1"/>
  <c r="G262" i="15"/>
  <c r="H262" i="15" s="1"/>
  <c r="J262" i="15" s="1"/>
  <c r="G261" i="15"/>
  <c r="H261" i="15" s="1"/>
  <c r="J261" i="15" s="1"/>
  <c r="G260" i="15"/>
  <c r="H260" i="15" s="1"/>
  <c r="J260" i="15" s="1"/>
  <c r="G259" i="15"/>
  <c r="H259" i="15" s="1"/>
  <c r="J259" i="15" s="1"/>
  <c r="G258" i="15"/>
  <c r="H258" i="15" s="1"/>
  <c r="J258" i="15" s="1"/>
  <c r="G257" i="15"/>
  <c r="H257" i="15" s="1"/>
  <c r="J257" i="15" s="1"/>
  <c r="G256" i="15"/>
  <c r="H256" i="15" s="1"/>
  <c r="J256" i="15" s="1"/>
  <c r="G255" i="15"/>
  <c r="H255" i="15" s="1"/>
  <c r="J255" i="15" s="1"/>
  <c r="G254" i="15"/>
  <c r="H254" i="15" s="1"/>
  <c r="J254" i="15" s="1"/>
  <c r="G253" i="15"/>
  <c r="H253" i="15" s="1"/>
  <c r="J253" i="15" s="1"/>
  <c r="G252" i="15"/>
  <c r="H252" i="15" s="1"/>
  <c r="J252" i="15" s="1"/>
  <c r="G251" i="15"/>
  <c r="H251" i="15" s="1"/>
  <c r="J251" i="15" s="1"/>
  <c r="G250" i="15"/>
  <c r="H250" i="15" s="1"/>
  <c r="J250" i="15" s="1"/>
  <c r="G249" i="15"/>
  <c r="H249" i="15" s="1"/>
  <c r="J249" i="15" s="1"/>
  <c r="G248" i="15"/>
  <c r="H248" i="15" s="1"/>
  <c r="J248" i="15" s="1"/>
  <c r="G247" i="15"/>
  <c r="H247" i="15" s="1"/>
  <c r="J247" i="15" s="1"/>
  <c r="G246" i="15"/>
  <c r="H246" i="15" s="1"/>
  <c r="J246" i="15" s="1"/>
  <c r="G245" i="15"/>
  <c r="H245" i="15" s="1"/>
  <c r="J245" i="15" s="1"/>
  <c r="G244" i="15"/>
  <c r="H244" i="15" s="1"/>
  <c r="J244" i="15" s="1"/>
  <c r="G243" i="15"/>
  <c r="H243" i="15" s="1"/>
  <c r="J243" i="15" s="1"/>
  <c r="G242" i="15"/>
  <c r="H242" i="15" s="1"/>
  <c r="J242" i="15" s="1"/>
  <c r="G241" i="15"/>
  <c r="H241" i="15" s="1"/>
  <c r="J241" i="15" s="1"/>
  <c r="G240" i="15"/>
  <c r="H240" i="15" s="1"/>
  <c r="J240" i="15" s="1"/>
  <c r="G239" i="15"/>
  <c r="H239" i="15" s="1"/>
  <c r="J239" i="15" s="1"/>
  <c r="G238" i="15"/>
  <c r="H238" i="15" s="1"/>
  <c r="J238" i="15" s="1"/>
  <c r="G237" i="15"/>
  <c r="H237" i="15" s="1"/>
  <c r="J237" i="15" s="1"/>
  <c r="G236" i="15"/>
  <c r="H236" i="15" s="1"/>
  <c r="J236" i="15" s="1"/>
  <c r="G235" i="15"/>
  <c r="H235" i="15" s="1"/>
  <c r="J235" i="15" s="1"/>
  <c r="G234" i="15"/>
  <c r="H234" i="15" s="1"/>
  <c r="J234" i="15" s="1"/>
  <c r="G233" i="15"/>
  <c r="H233" i="15" s="1"/>
  <c r="J233" i="15" s="1"/>
  <c r="G232" i="15"/>
  <c r="H232" i="15" s="1"/>
  <c r="J232" i="15" s="1"/>
  <c r="G231" i="15"/>
  <c r="H231" i="15" s="1"/>
  <c r="J231" i="15" s="1"/>
  <c r="G230" i="15"/>
  <c r="H230" i="15" s="1"/>
  <c r="J230" i="15" s="1"/>
  <c r="G229" i="15"/>
  <c r="H229" i="15" s="1"/>
  <c r="J229" i="15" s="1"/>
  <c r="G228" i="15"/>
  <c r="H228" i="15" s="1"/>
  <c r="J228" i="15" s="1"/>
  <c r="G227" i="15"/>
  <c r="H227" i="15" s="1"/>
  <c r="J227" i="15" s="1"/>
  <c r="G226" i="15"/>
  <c r="H226" i="15" s="1"/>
  <c r="J226" i="15" s="1"/>
  <c r="G225" i="15"/>
  <c r="H225" i="15" s="1"/>
  <c r="J225" i="15" s="1"/>
  <c r="G224" i="15"/>
  <c r="H224" i="15" s="1"/>
  <c r="J224" i="15" s="1"/>
  <c r="G223" i="15"/>
  <c r="H223" i="15" s="1"/>
  <c r="J223" i="15" s="1"/>
  <c r="G222" i="15"/>
  <c r="H222" i="15" s="1"/>
  <c r="J222" i="15" s="1"/>
  <c r="G221" i="15"/>
  <c r="H221" i="15" s="1"/>
  <c r="J221" i="15" s="1"/>
  <c r="G220" i="15"/>
  <c r="H220" i="15" s="1"/>
  <c r="J220" i="15" s="1"/>
  <c r="G219" i="15"/>
  <c r="H219" i="15" s="1"/>
  <c r="J219" i="15" s="1"/>
  <c r="G218" i="15"/>
  <c r="H218" i="15" s="1"/>
  <c r="J218" i="15" s="1"/>
  <c r="G217" i="15"/>
  <c r="H217" i="15" s="1"/>
  <c r="J217" i="15" s="1"/>
  <c r="G216" i="15"/>
  <c r="H216" i="15" s="1"/>
  <c r="J216" i="15" s="1"/>
  <c r="G215" i="15"/>
  <c r="H215" i="15" s="1"/>
  <c r="J215" i="15" s="1"/>
  <c r="G214" i="15"/>
  <c r="H214" i="15" s="1"/>
  <c r="J214" i="15" s="1"/>
  <c r="G213" i="15"/>
  <c r="H213" i="15" s="1"/>
  <c r="J213" i="15" s="1"/>
  <c r="G212" i="15"/>
  <c r="H212" i="15" s="1"/>
  <c r="J212" i="15" s="1"/>
  <c r="G211" i="15"/>
  <c r="H211" i="15" s="1"/>
  <c r="J211" i="15" s="1"/>
  <c r="G210" i="15"/>
  <c r="H210" i="15" s="1"/>
  <c r="J210" i="15" s="1"/>
  <c r="G209" i="15"/>
  <c r="H209" i="15" s="1"/>
  <c r="J209" i="15" s="1"/>
  <c r="G208" i="15"/>
  <c r="H208" i="15" s="1"/>
  <c r="J208" i="15" s="1"/>
  <c r="G207" i="15"/>
  <c r="H207" i="15" s="1"/>
  <c r="J207" i="15" s="1"/>
  <c r="G206" i="15"/>
  <c r="H206" i="15" s="1"/>
  <c r="J206" i="15" s="1"/>
  <c r="G205" i="15"/>
  <c r="H205" i="15" s="1"/>
  <c r="J205" i="15" s="1"/>
  <c r="G204" i="15"/>
  <c r="H204" i="15" s="1"/>
  <c r="J204" i="15" s="1"/>
  <c r="G203" i="15"/>
  <c r="H203" i="15" s="1"/>
  <c r="J203" i="15" s="1"/>
  <c r="G202" i="15"/>
  <c r="H202" i="15" s="1"/>
  <c r="J202" i="15" s="1"/>
  <c r="G201" i="15"/>
  <c r="H201" i="15" s="1"/>
  <c r="J201" i="15" s="1"/>
  <c r="G200" i="15"/>
  <c r="H200" i="15" s="1"/>
  <c r="J200" i="15" s="1"/>
  <c r="G199" i="15"/>
  <c r="H199" i="15" s="1"/>
  <c r="J199" i="15" s="1"/>
  <c r="G198" i="15"/>
  <c r="H198" i="15" s="1"/>
  <c r="J198" i="15" s="1"/>
  <c r="G197" i="15"/>
  <c r="H197" i="15" s="1"/>
  <c r="J197" i="15" s="1"/>
  <c r="G196" i="15"/>
  <c r="H196" i="15" s="1"/>
  <c r="J196" i="15" s="1"/>
  <c r="G195" i="15"/>
  <c r="H195" i="15" s="1"/>
  <c r="J195" i="15" s="1"/>
  <c r="G194" i="15"/>
  <c r="H194" i="15" s="1"/>
  <c r="J194" i="15" s="1"/>
  <c r="G193" i="15"/>
  <c r="H193" i="15" s="1"/>
  <c r="J193" i="15" s="1"/>
  <c r="G192" i="15"/>
  <c r="H192" i="15" s="1"/>
  <c r="J192" i="15" s="1"/>
  <c r="G191" i="15"/>
  <c r="H191" i="15" s="1"/>
  <c r="J191" i="15" s="1"/>
  <c r="G190" i="15"/>
  <c r="H190" i="15" s="1"/>
  <c r="J190" i="15" s="1"/>
  <c r="G189" i="15"/>
  <c r="H189" i="15" s="1"/>
  <c r="J189" i="15" s="1"/>
  <c r="G188" i="15"/>
  <c r="H188" i="15" s="1"/>
  <c r="J188" i="15" s="1"/>
  <c r="G187" i="15"/>
  <c r="H187" i="15" s="1"/>
  <c r="J187" i="15" s="1"/>
  <c r="G186" i="15"/>
  <c r="H186" i="15" s="1"/>
  <c r="J186" i="15" s="1"/>
  <c r="G185" i="15"/>
  <c r="H185" i="15" s="1"/>
  <c r="J185" i="15" s="1"/>
  <c r="G184" i="15"/>
  <c r="H184" i="15" s="1"/>
  <c r="J184" i="15" s="1"/>
  <c r="G183" i="15"/>
  <c r="H183" i="15" s="1"/>
  <c r="J183" i="15" s="1"/>
  <c r="G182" i="15"/>
  <c r="H182" i="15" s="1"/>
  <c r="J182" i="15" s="1"/>
  <c r="G181" i="15"/>
  <c r="H181" i="15" s="1"/>
  <c r="J181" i="15" s="1"/>
  <c r="G180" i="15"/>
  <c r="H180" i="15" s="1"/>
  <c r="J180" i="15" s="1"/>
  <c r="G179" i="15"/>
  <c r="H179" i="15" s="1"/>
  <c r="J179" i="15" s="1"/>
  <c r="G178" i="15"/>
  <c r="H178" i="15" s="1"/>
  <c r="J178" i="15" s="1"/>
  <c r="G177" i="15"/>
  <c r="H177" i="15" s="1"/>
  <c r="J177" i="15" s="1"/>
  <c r="G176" i="15"/>
  <c r="H176" i="15" s="1"/>
  <c r="J176" i="15" s="1"/>
  <c r="G175" i="15"/>
  <c r="H175" i="15" s="1"/>
  <c r="J175" i="15" s="1"/>
  <c r="G174" i="15"/>
  <c r="H174" i="15" s="1"/>
  <c r="J174" i="15" s="1"/>
  <c r="G173" i="15"/>
  <c r="H173" i="15" s="1"/>
  <c r="J173" i="15" s="1"/>
  <c r="G172" i="15"/>
  <c r="H172" i="15" s="1"/>
  <c r="J172" i="15" s="1"/>
  <c r="G171" i="15"/>
  <c r="H171" i="15" s="1"/>
  <c r="J171" i="15" s="1"/>
  <c r="G170" i="15"/>
  <c r="H170" i="15" s="1"/>
  <c r="J170" i="15" s="1"/>
  <c r="G169" i="15"/>
  <c r="H169" i="15" s="1"/>
  <c r="J169" i="15" s="1"/>
  <c r="G168" i="15"/>
  <c r="H168" i="15" s="1"/>
  <c r="J168" i="15" s="1"/>
  <c r="G167" i="15"/>
  <c r="H167" i="15" s="1"/>
  <c r="J167" i="15" s="1"/>
  <c r="G166" i="15"/>
  <c r="H166" i="15" s="1"/>
  <c r="J166" i="15" s="1"/>
  <c r="G165" i="15"/>
  <c r="H165" i="15" s="1"/>
  <c r="J165" i="15" s="1"/>
  <c r="G164" i="15"/>
  <c r="H164" i="15" s="1"/>
  <c r="J164" i="15" s="1"/>
  <c r="G163" i="15"/>
  <c r="H163" i="15" s="1"/>
  <c r="J163" i="15" s="1"/>
  <c r="G162" i="15"/>
  <c r="H162" i="15" s="1"/>
  <c r="J162" i="15" s="1"/>
  <c r="G161" i="15"/>
  <c r="H161" i="15" s="1"/>
  <c r="J161" i="15" s="1"/>
  <c r="G160" i="15"/>
  <c r="H160" i="15" s="1"/>
  <c r="J160" i="15" s="1"/>
  <c r="G159" i="15"/>
  <c r="H159" i="15" s="1"/>
  <c r="J159" i="15" s="1"/>
  <c r="G158" i="15"/>
  <c r="H158" i="15" s="1"/>
  <c r="J158" i="15" s="1"/>
  <c r="G157" i="15"/>
  <c r="H157" i="15" s="1"/>
  <c r="J157" i="15" s="1"/>
  <c r="G156" i="15"/>
  <c r="H156" i="15" s="1"/>
  <c r="J156" i="15" s="1"/>
  <c r="G155" i="15"/>
  <c r="H155" i="15" s="1"/>
  <c r="J155" i="15" s="1"/>
  <c r="G154" i="15"/>
  <c r="H154" i="15" s="1"/>
  <c r="J154" i="15" s="1"/>
  <c r="G153" i="15"/>
  <c r="H153" i="15" s="1"/>
  <c r="J153" i="15" s="1"/>
  <c r="G152" i="15"/>
  <c r="H152" i="15" s="1"/>
  <c r="J152" i="15" s="1"/>
  <c r="G151" i="15"/>
  <c r="H151" i="15" s="1"/>
  <c r="J151" i="15" s="1"/>
  <c r="G150" i="15"/>
  <c r="H150" i="15" s="1"/>
  <c r="J150" i="15" s="1"/>
  <c r="G149" i="15"/>
  <c r="H149" i="15" s="1"/>
  <c r="J149" i="15" s="1"/>
  <c r="G148" i="15"/>
  <c r="H148" i="15" s="1"/>
  <c r="J148" i="15" s="1"/>
  <c r="G147" i="15"/>
  <c r="H147" i="15" s="1"/>
  <c r="J147" i="15" s="1"/>
  <c r="G146" i="15"/>
  <c r="H146" i="15" s="1"/>
  <c r="J146" i="15" s="1"/>
  <c r="G145" i="15"/>
  <c r="H145" i="15" s="1"/>
  <c r="J145" i="15" s="1"/>
  <c r="G144" i="15"/>
  <c r="H144" i="15" s="1"/>
  <c r="J144" i="15" s="1"/>
  <c r="G143" i="15"/>
  <c r="H143" i="15" s="1"/>
  <c r="J143" i="15" s="1"/>
  <c r="G142" i="15"/>
  <c r="H142" i="15" s="1"/>
  <c r="J142" i="15" s="1"/>
  <c r="G141" i="15"/>
  <c r="H141" i="15" s="1"/>
  <c r="J141" i="15" s="1"/>
  <c r="G140" i="15"/>
  <c r="H140" i="15" s="1"/>
  <c r="J140" i="15" s="1"/>
  <c r="G139" i="15"/>
  <c r="H139" i="15" s="1"/>
  <c r="J139" i="15" s="1"/>
  <c r="G138" i="15"/>
  <c r="H138" i="15" s="1"/>
  <c r="J138" i="15" s="1"/>
  <c r="G137" i="15"/>
  <c r="H137" i="15" s="1"/>
  <c r="J137" i="15" s="1"/>
  <c r="G136" i="15"/>
  <c r="H136" i="15" s="1"/>
  <c r="J136" i="15" s="1"/>
  <c r="G135" i="15"/>
  <c r="H135" i="15" s="1"/>
  <c r="J135" i="15" s="1"/>
  <c r="G134" i="15"/>
  <c r="H134" i="15" s="1"/>
  <c r="J134" i="15" s="1"/>
  <c r="G133" i="15"/>
  <c r="H133" i="15" s="1"/>
  <c r="J133" i="15" s="1"/>
  <c r="G132" i="15"/>
  <c r="H132" i="15" s="1"/>
  <c r="J132" i="15" s="1"/>
  <c r="G131" i="15"/>
  <c r="H131" i="15" s="1"/>
  <c r="J131" i="15" s="1"/>
  <c r="G130" i="15"/>
  <c r="H130" i="15" s="1"/>
  <c r="J130" i="15" s="1"/>
  <c r="G129" i="15"/>
  <c r="H129" i="15" s="1"/>
  <c r="J129" i="15" s="1"/>
  <c r="G128" i="15"/>
  <c r="H128" i="15" s="1"/>
  <c r="J128" i="15" s="1"/>
  <c r="G127" i="15"/>
  <c r="H127" i="15" s="1"/>
  <c r="J127" i="15" s="1"/>
  <c r="G126" i="15"/>
  <c r="H126" i="15" s="1"/>
  <c r="J126" i="15" s="1"/>
  <c r="G125" i="15"/>
  <c r="H125" i="15" s="1"/>
  <c r="J125" i="15" s="1"/>
  <c r="G124" i="15"/>
  <c r="H124" i="15" s="1"/>
  <c r="J124" i="15" s="1"/>
  <c r="G123" i="15"/>
  <c r="H123" i="15" s="1"/>
  <c r="J123" i="15" s="1"/>
  <c r="G122" i="15"/>
  <c r="H122" i="15" s="1"/>
  <c r="J122" i="15" s="1"/>
  <c r="G121" i="15"/>
  <c r="H121" i="15" s="1"/>
  <c r="J121" i="15" s="1"/>
  <c r="G120" i="15"/>
  <c r="H120" i="15" s="1"/>
  <c r="J120" i="15" s="1"/>
  <c r="G119" i="15"/>
  <c r="H119" i="15" s="1"/>
  <c r="J119" i="15" s="1"/>
  <c r="G118" i="15"/>
  <c r="H118" i="15" s="1"/>
  <c r="J118" i="15" s="1"/>
  <c r="G117" i="15"/>
  <c r="H117" i="15" s="1"/>
  <c r="J117" i="15" s="1"/>
  <c r="G116" i="15"/>
  <c r="H116" i="15" s="1"/>
  <c r="J116" i="15" s="1"/>
  <c r="G115" i="15"/>
  <c r="H115" i="15" s="1"/>
  <c r="J115" i="15" s="1"/>
  <c r="G114" i="15"/>
  <c r="H114" i="15" s="1"/>
  <c r="J114" i="15" s="1"/>
  <c r="G113" i="15"/>
  <c r="H113" i="15" s="1"/>
  <c r="J113" i="15" s="1"/>
  <c r="G112" i="15"/>
  <c r="H112" i="15" s="1"/>
  <c r="J112" i="15" s="1"/>
  <c r="G111" i="15"/>
  <c r="H111" i="15" s="1"/>
  <c r="J111" i="15" s="1"/>
  <c r="G110" i="15"/>
  <c r="H110" i="15" s="1"/>
  <c r="J110" i="15" s="1"/>
  <c r="G109" i="15"/>
  <c r="H109" i="15" s="1"/>
  <c r="J109" i="15" s="1"/>
  <c r="G108" i="15"/>
  <c r="H108" i="15" s="1"/>
  <c r="J108" i="15" s="1"/>
  <c r="G107" i="15"/>
  <c r="H107" i="15" s="1"/>
  <c r="J107" i="15" s="1"/>
  <c r="G106" i="15"/>
  <c r="H106" i="15" s="1"/>
  <c r="J106" i="15" s="1"/>
  <c r="G105" i="15"/>
  <c r="H105" i="15" s="1"/>
  <c r="J105" i="15" s="1"/>
  <c r="G104" i="15"/>
  <c r="H104" i="15" s="1"/>
  <c r="J104" i="15" s="1"/>
  <c r="G103" i="15"/>
  <c r="H103" i="15" s="1"/>
  <c r="J103" i="15" s="1"/>
  <c r="G102" i="15"/>
  <c r="H102" i="15" s="1"/>
  <c r="J102" i="15" s="1"/>
  <c r="G101" i="15"/>
  <c r="H101" i="15" s="1"/>
  <c r="J101" i="15" s="1"/>
  <c r="G100" i="15"/>
  <c r="H100" i="15" s="1"/>
  <c r="J100" i="15" s="1"/>
  <c r="G99" i="15"/>
  <c r="H99" i="15" s="1"/>
  <c r="J99" i="15" s="1"/>
  <c r="G98" i="15"/>
  <c r="H98" i="15" s="1"/>
  <c r="J98" i="15" s="1"/>
  <c r="G97" i="15"/>
  <c r="H97" i="15" s="1"/>
  <c r="J97" i="15" s="1"/>
  <c r="G96" i="15"/>
  <c r="H96" i="15" s="1"/>
  <c r="J96" i="15" s="1"/>
  <c r="G95" i="15"/>
  <c r="H95" i="15" s="1"/>
  <c r="J95" i="15" s="1"/>
  <c r="G94" i="15"/>
  <c r="H94" i="15" s="1"/>
  <c r="J94" i="15" s="1"/>
  <c r="G93" i="15"/>
  <c r="H93" i="15" s="1"/>
  <c r="J93" i="15" s="1"/>
  <c r="G92" i="15"/>
  <c r="H92" i="15" s="1"/>
  <c r="J92" i="15" s="1"/>
  <c r="G91" i="15"/>
  <c r="H91" i="15" s="1"/>
  <c r="J91" i="15" s="1"/>
  <c r="G90" i="15"/>
  <c r="H90" i="15" s="1"/>
  <c r="J90" i="15" s="1"/>
  <c r="G89" i="15"/>
  <c r="H89" i="15" s="1"/>
  <c r="J89" i="15" s="1"/>
  <c r="G88" i="15"/>
  <c r="H88" i="15" s="1"/>
  <c r="J88" i="15" s="1"/>
  <c r="G87" i="15"/>
  <c r="H87" i="15" s="1"/>
  <c r="J87" i="15" s="1"/>
  <c r="G86" i="15"/>
  <c r="H86" i="15" s="1"/>
  <c r="J86" i="15" s="1"/>
  <c r="G85" i="15"/>
  <c r="H85" i="15" s="1"/>
  <c r="J85" i="15" s="1"/>
  <c r="G84" i="15"/>
  <c r="H84" i="15" s="1"/>
  <c r="J84" i="15" s="1"/>
  <c r="G83" i="15"/>
  <c r="H83" i="15" s="1"/>
  <c r="J83" i="15" s="1"/>
  <c r="G82" i="15"/>
  <c r="H82" i="15" s="1"/>
  <c r="J82" i="15" s="1"/>
  <c r="G81" i="15"/>
  <c r="H81" i="15" s="1"/>
  <c r="J81" i="15" s="1"/>
  <c r="G80" i="15"/>
  <c r="H80" i="15" s="1"/>
  <c r="J80" i="15" s="1"/>
  <c r="G79" i="15"/>
  <c r="H79" i="15" s="1"/>
  <c r="J79" i="15" s="1"/>
  <c r="G78" i="15"/>
  <c r="H78" i="15" s="1"/>
  <c r="J78" i="15" s="1"/>
  <c r="G77" i="15"/>
  <c r="H77" i="15" s="1"/>
  <c r="J77" i="15" s="1"/>
  <c r="G76" i="15"/>
  <c r="H76" i="15" s="1"/>
  <c r="J76" i="15" s="1"/>
  <c r="G75" i="15"/>
  <c r="H75" i="15" s="1"/>
  <c r="J75" i="15" s="1"/>
  <c r="G74" i="15"/>
  <c r="H74" i="15" s="1"/>
  <c r="J74" i="15" s="1"/>
  <c r="G73" i="15"/>
  <c r="H73" i="15" s="1"/>
  <c r="J73" i="15" s="1"/>
  <c r="G72" i="15"/>
  <c r="H72" i="15" s="1"/>
  <c r="J72" i="15" s="1"/>
  <c r="G71" i="15"/>
  <c r="H71" i="15" s="1"/>
  <c r="J71" i="15" s="1"/>
  <c r="G70" i="15"/>
  <c r="H70" i="15" s="1"/>
  <c r="J70" i="15" s="1"/>
  <c r="G69" i="15"/>
  <c r="H69" i="15" s="1"/>
  <c r="J69" i="15" s="1"/>
  <c r="G68" i="15"/>
  <c r="H68" i="15" s="1"/>
  <c r="J68" i="15" s="1"/>
  <c r="G67" i="15"/>
  <c r="H67" i="15" s="1"/>
  <c r="J67" i="15" s="1"/>
  <c r="G66" i="15"/>
  <c r="H66" i="15" s="1"/>
  <c r="J66" i="15" s="1"/>
  <c r="G65" i="15"/>
  <c r="H65" i="15" s="1"/>
  <c r="J65" i="15" s="1"/>
  <c r="G64" i="15"/>
  <c r="H64" i="15" s="1"/>
  <c r="J64" i="15" s="1"/>
  <c r="G63" i="15"/>
  <c r="H63" i="15" s="1"/>
  <c r="J63" i="15" s="1"/>
  <c r="G62" i="15"/>
  <c r="H62" i="15" s="1"/>
  <c r="J62" i="15" s="1"/>
  <c r="G61" i="15"/>
  <c r="H61" i="15" s="1"/>
  <c r="J61" i="15" s="1"/>
  <c r="G60" i="15"/>
  <c r="H60" i="15" s="1"/>
  <c r="J60" i="15" s="1"/>
  <c r="G59" i="15"/>
  <c r="H59" i="15" s="1"/>
  <c r="J59" i="15" s="1"/>
  <c r="G58" i="15"/>
  <c r="H58" i="15" s="1"/>
  <c r="J58" i="15" s="1"/>
  <c r="G57" i="15"/>
  <c r="H57" i="15" s="1"/>
  <c r="J57" i="15" s="1"/>
  <c r="G56" i="15"/>
  <c r="H56" i="15" s="1"/>
  <c r="J56" i="15" s="1"/>
  <c r="G55" i="15"/>
  <c r="H55" i="15" s="1"/>
  <c r="J55" i="15" s="1"/>
  <c r="G54" i="15"/>
  <c r="H54" i="15" s="1"/>
  <c r="J54" i="15" s="1"/>
  <c r="G53" i="15"/>
  <c r="H53" i="15" s="1"/>
  <c r="J53" i="15" s="1"/>
  <c r="G52" i="15"/>
  <c r="H52" i="15" s="1"/>
  <c r="J52" i="15" s="1"/>
  <c r="G51" i="15"/>
  <c r="H51" i="15" s="1"/>
  <c r="J51" i="15" s="1"/>
  <c r="G50" i="15"/>
  <c r="H50" i="15" s="1"/>
  <c r="J50" i="15" s="1"/>
  <c r="G49" i="15"/>
  <c r="H49" i="15" s="1"/>
  <c r="J49" i="15" s="1"/>
  <c r="G48" i="15"/>
  <c r="H48" i="15" s="1"/>
  <c r="J48" i="15" s="1"/>
  <c r="G47" i="15"/>
  <c r="H47" i="15" s="1"/>
  <c r="J47" i="15" s="1"/>
  <c r="G46" i="15"/>
  <c r="H46" i="15" s="1"/>
  <c r="J46" i="15" s="1"/>
  <c r="G45" i="15"/>
  <c r="H45" i="15" s="1"/>
  <c r="J45" i="15" s="1"/>
  <c r="G44" i="15"/>
  <c r="H44" i="15" s="1"/>
  <c r="J44" i="15" s="1"/>
  <c r="G43" i="15"/>
  <c r="H43" i="15" s="1"/>
  <c r="J43" i="15" s="1"/>
  <c r="G42" i="15"/>
  <c r="H42" i="15" s="1"/>
  <c r="J42" i="15" s="1"/>
  <c r="G41" i="15"/>
  <c r="H41" i="15" s="1"/>
  <c r="J41" i="15" s="1"/>
  <c r="G40" i="15"/>
  <c r="H40" i="15" s="1"/>
  <c r="J40" i="15" s="1"/>
  <c r="G39" i="15"/>
  <c r="H39" i="15" s="1"/>
  <c r="J39" i="15" s="1"/>
  <c r="G38" i="15"/>
  <c r="H38" i="15" s="1"/>
  <c r="J38" i="15" s="1"/>
  <c r="G37" i="15"/>
  <c r="H37" i="15" s="1"/>
  <c r="J37" i="15" s="1"/>
  <c r="G36" i="15"/>
  <c r="H36" i="15" s="1"/>
  <c r="J36" i="15" s="1"/>
  <c r="G35" i="15"/>
  <c r="H35" i="15" s="1"/>
  <c r="J35" i="15" s="1"/>
  <c r="G34" i="15"/>
  <c r="H34" i="15" s="1"/>
  <c r="J34" i="15" s="1"/>
  <c r="G33" i="15"/>
  <c r="H33" i="15" s="1"/>
  <c r="J33" i="15" s="1"/>
  <c r="G32" i="15"/>
  <c r="H32" i="15" s="1"/>
  <c r="J32" i="15" s="1"/>
  <c r="G31" i="15"/>
  <c r="H31" i="15" s="1"/>
  <c r="J31" i="15" s="1"/>
  <c r="G30" i="15"/>
  <c r="H30" i="15" s="1"/>
  <c r="J30" i="15" s="1"/>
  <c r="G29" i="15"/>
  <c r="H29" i="15" s="1"/>
  <c r="J29" i="15" s="1"/>
  <c r="G28" i="15"/>
  <c r="H28" i="15" s="1"/>
  <c r="J28" i="15" s="1"/>
  <c r="G27" i="15"/>
  <c r="H27" i="15" s="1"/>
  <c r="J27" i="15" s="1"/>
  <c r="G26" i="15"/>
  <c r="H26" i="15" s="1"/>
  <c r="J26" i="15" s="1"/>
  <c r="G25" i="15"/>
  <c r="H25" i="15" s="1"/>
  <c r="J25" i="15" s="1"/>
  <c r="G24" i="15"/>
  <c r="H24" i="15" s="1"/>
  <c r="J24" i="15" s="1"/>
  <c r="G23" i="15"/>
  <c r="H23" i="15" s="1"/>
  <c r="J23" i="15" s="1"/>
  <c r="G22" i="15"/>
  <c r="H22" i="15" s="1"/>
  <c r="J22" i="15" s="1"/>
  <c r="G21" i="15"/>
  <c r="H21" i="15" s="1"/>
  <c r="J21" i="15" s="1"/>
  <c r="G20" i="15"/>
  <c r="H20" i="15" s="1"/>
  <c r="J20" i="15" s="1"/>
  <c r="G19" i="15"/>
  <c r="H19" i="15" s="1"/>
  <c r="J19" i="15" s="1"/>
  <c r="G18" i="15"/>
  <c r="H18" i="15" s="1"/>
  <c r="J18" i="15" s="1"/>
  <c r="G17" i="15"/>
  <c r="H17" i="15" s="1"/>
  <c r="J17" i="15" s="1"/>
  <c r="G16" i="15"/>
  <c r="H16" i="15" s="1"/>
  <c r="J16" i="15" s="1"/>
  <c r="G15" i="15"/>
  <c r="H15" i="15" s="1"/>
  <c r="J15" i="15" s="1"/>
  <c r="G14" i="15"/>
  <c r="H14" i="15" s="1"/>
  <c r="J14" i="15" s="1"/>
  <c r="G13" i="15"/>
  <c r="H13" i="15" s="1"/>
  <c r="J13" i="15" s="1"/>
  <c r="G12" i="15"/>
  <c r="H12" i="15" s="1"/>
  <c r="J12" i="15" s="1"/>
  <c r="G11" i="15"/>
  <c r="H11" i="15" s="1"/>
  <c r="J11" i="15" s="1"/>
  <c r="G10" i="15"/>
  <c r="H10" i="15" s="1"/>
  <c r="J10" i="15" s="1"/>
  <c r="G9" i="15"/>
  <c r="H9" i="15" s="1"/>
  <c r="J9" i="15" s="1"/>
  <c r="G8" i="15"/>
  <c r="H8" i="15" s="1"/>
  <c r="J8" i="15" s="1"/>
  <c r="G7" i="15"/>
  <c r="H7" i="15" s="1"/>
  <c r="J7" i="15" s="1"/>
  <c r="G6" i="15"/>
  <c r="H6" i="15" s="1"/>
  <c r="F370" i="13"/>
  <c r="F369" i="13"/>
  <c r="F368" i="13"/>
  <c r="F367" i="13"/>
  <c r="F366" i="13"/>
  <c r="F365" i="13"/>
  <c r="F364" i="13"/>
  <c r="F363" i="13"/>
  <c r="F362" i="13"/>
  <c r="F361" i="13"/>
  <c r="F360" i="13"/>
  <c r="F359" i="13"/>
  <c r="F358" i="13"/>
  <c r="F357" i="13"/>
  <c r="F356" i="13"/>
  <c r="F355" i="13"/>
  <c r="F354" i="13"/>
  <c r="F353" i="13"/>
  <c r="F352" i="13"/>
  <c r="F351" i="13"/>
  <c r="F350" i="13"/>
  <c r="F349" i="13"/>
  <c r="F348" i="13"/>
  <c r="F347" i="13"/>
  <c r="F346" i="13"/>
  <c r="F345" i="13"/>
  <c r="F344" i="13"/>
  <c r="F343" i="13"/>
  <c r="F342" i="13"/>
  <c r="F341" i="13"/>
  <c r="F340" i="13"/>
  <c r="F339" i="13"/>
  <c r="F338" i="13"/>
  <c r="F337" i="13"/>
  <c r="F336" i="13"/>
  <c r="F335" i="13"/>
  <c r="F334" i="13"/>
  <c r="F333" i="13"/>
  <c r="F332" i="13"/>
  <c r="F331" i="13"/>
  <c r="F330" i="13"/>
  <c r="F329" i="13"/>
  <c r="F328" i="13"/>
  <c r="F327" i="13"/>
  <c r="F326" i="13"/>
  <c r="F325" i="13"/>
  <c r="F324" i="13"/>
  <c r="F323" i="13"/>
  <c r="F322" i="13"/>
  <c r="F321" i="13"/>
  <c r="F320" i="13"/>
  <c r="F319" i="13"/>
  <c r="F318" i="13"/>
  <c r="F317" i="13"/>
  <c r="F316" i="13"/>
  <c r="F315" i="13"/>
  <c r="F314" i="13"/>
  <c r="F313" i="13"/>
  <c r="F312" i="13"/>
  <c r="F311" i="13"/>
  <c r="F310" i="13"/>
  <c r="F309" i="13"/>
  <c r="F308" i="13"/>
  <c r="F307" i="13"/>
  <c r="F306" i="13"/>
  <c r="F305" i="13"/>
  <c r="F304" i="13"/>
  <c r="F303" i="13"/>
  <c r="F302" i="13"/>
  <c r="F301" i="13"/>
  <c r="F300" i="13"/>
  <c r="F299" i="13"/>
  <c r="F298" i="13"/>
  <c r="F297" i="13"/>
  <c r="F296" i="13"/>
  <c r="F295" i="13"/>
  <c r="F294" i="13"/>
  <c r="F293" i="13"/>
  <c r="F292" i="13"/>
  <c r="F291" i="13"/>
  <c r="F290" i="13"/>
  <c r="F289" i="13"/>
  <c r="F288" i="13"/>
  <c r="F287" i="13"/>
  <c r="F286" i="13"/>
  <c r="F285" i="13"/>
  <c r="F284" i="13"/>
  <c r="F283" i="13"/>
  <c r="F282" i="13"/>
  <c r="F281" i="13"/>
  <c r="F280" i="13"/>
  <c r="F279" i="13"/>
  <c r="F278" i="13"/>
  <c r="F277" i="13"/>
  <c r="F276" i="13"/>
  <c r="F275" i="13"/>
  <c r="F274" i="13"/>
  <c r="F273" i="13"/>
  <c r="F272" i="13"/>
  <c r="F271" i="13"/>
  <c r="F270" i="13"/>
  <c r="F269" i="13"/>
  <c r="F268" i="13"/>
  <c r="F267" i="13"/>
  <c r="F266" i="13"/>
  <c r="F265" i="13"/>
  <c r="F264" i="13"/>
  <c r="F263" i="13"/>
  <c r="F262" i="13"/>
  <c r="F261" i="13"/>
  <c r="F260" i="13"/>
  <c r="F259" i="13"/>
  <c r="F258" i="13"/>
  <c r="F257" i="13"/>
  <c r="F256" i="13"/>
  <c r="F255" i="13"/>
  <c r="F254" i="13"/>
  <c r="F253" i="13"/>
  <c r="F252" i="13"/>
  <c r="F251" i="13"/>
  <c r="F250" i="13"/>
  <c r="F249" i="13"/>
  <c r="F248" i="13"/>
  <c r="F247" i="13"/>
  <c r="F246" i="13"/>
  <c r="F245" i="13"/>
  <c r="F244" i="13"/>
  <c r="F243" i="13"/>
  <c r="F242" i="13"/>
  <c r="F241" i="13"/>
  <c r="F240" i="13"/>
  <c r="F239" i="13"/>
  <c r="F238" i="13"/>
  <c r="F237" i="13"/>
  <c r="F236" i="13"/>
  <c r="F235" i="13"/>
  <c r="F234" i="13"/>
  <c r="F233" i="13"/>
  <c r="F232" i="13"/>
  <c r="F231" i="13"/>
  <c r="F230" i="13"/>
  <c r="F229" i="13"/>
  <c r="F228" i="13"/>
  <c r="F227" i="13"/>
  <c r="F226" i="13"/>
  <c r="F225" i="13"/>
  <c r="F224" i="13"/>
  <c r="F223" i="13"/>
  <c r="F222" i="13"/>
  <c r="F221" i="13"/>
  <c r="F220" i="13"/>
  <c r="F219" i="13"/>
  <c r="F218" i="13"/>
  <c r="F217" i="13"/>
  <c r="F216" i="13"/>
  <c r="F215" i="13"/>
  <c r="F214" i="13"/>
  <c r="F213" i="13"/>
  <c r="F212" i="13"/>
  <c r="F211" i="13"/>
  <c r="F210" i="13"/>
  <c r="F209" i="13"/>
  <c r="F208" i="13"/>
  <c r="F207" i="13"/>
  <c r="F206" i="13"/>
  <c r="F205" i="13"/>
  <c r="F204" i="13"/>
  <c r="F203" i="13"/>
  <c r="F202" i="13"/>
  <c r="F201" i="13"/>
  <c r="F200" i="13"/>
  <c r="F199" i="13"/>
  <c r="F198" i="13"/>
  <c r="F197" i="13"/>
  <c r="F196" i="13"/>
  <c r="F195" i="13"/>
  <c r="F194" i="13"/>
  <c r="F193" i="13"/>
  <c r="F192" i="13"/>
  <c r="F191" i="13"/>
  <c r="F190" i="13"/>
  <c r="F189" i="13"/>
  <c r="F188" i="13"/>
  <c r="F187" i="13"/>
  <c r="F186" i="13"/>
  <c r="F185" i="13"/>
  <c r="F184" i="13"/>
  <c r="F183" i="13"/>
  <c r="F182" i="13"/>
  <c r="F181" i="13"/>
  <c r="F180" i="13"/>
  <c r="F179" i="13"/>
  <c r="F178" i="13"/>
  <c r="F177" i="13"/>
  <c r="F176" i="13"/>
  <c r="F175" i="13"/>
  <c r="F174" i="13"/>
  <c r="F173" i="13"/>
  <c r="F172" i="13"/>
  <c r="F171" i="13"/>
  <c r="F170" i="13"/>
  <c r="F169" i="13"/>
  <c r="F168" i="13"/>
  <c r="F167" i="13"/>
  <c r="F166" i="13"/>
  <c r="F165" i="13"/>
  <c r="F164" i="13"/>
  <c r="F163" i="13"/>
  <c r="F162" i="13"/>
  <c r="F161" i="13"/>
  <c r="F160" i="13"/>
  <c r="F159" i="13"/>
  <c r="F158" i="13"/>
  <c r="F157" i="13"/>
  <c r="F156" i="13"/>
  <c r="F155" i="13"/>
  <c r="F154" i="13"/>
  <c r="F153" i="13"/>
  <c r="F152" i="13"/>
  <c r="F151" i="13"/>
  <c r="F150" i="13"/>
  <c r="F149" i="13"/>
  <c r="F148" i="13"/>
  <c r="F147" i="13"/>
  <c r="F146" i="13"/>
  <c r="F145" i="13"/>
  <c r="F144" i="13"/>
  <c r="F143" i="13"/>
  <c r="F142" i="13"/>
  <c r="F141" i="13"/>
  <c r="F140" i="13"/>
  <c r="F139" i="13"/>
  <c r="F138" i="13"/>
  <c r="F137" i="13"/>
  <c r="F136" i="13"/>
  <c r="F135" i="13"/>
  <c r="F134" i="13"/>
  <c r="F133" i="13"/>
  <c r="F132" i="13"/>
  <c r="F131" i="13"/>
  <c r="F130" i="13"/>
  <c r="F129" i="13"/>
  <c r="F128" i="13"/>
  <c r="F127" i="13"/>
  <c r="F126" i="13"/>
  <c r="F125" i="13"/>
  <c r="F124" i="13"/>
  <c r="F123" i="13"/>
  <c r="F122" i="13"/>
  <c r="F121" i="13"/>
  <c r="F120" i="13"/>
  <c r="F119" i="13"/>
  <c r="F118" i="13"/>
  <c r="F117" i="13"/>
  <c r="F116" i="13"/>
  <c r="F115" i="13"/>
  <c r="F114" i="13"/>
  <c r="F113" i="13"/>
  <c r="F112" i="13"/>
  <c r="F111" i="13"/>
  <c r="F110" i="13"/>
  <c r="F109" i="13"/>
  <c r="F108" i="13"/>
  <c r="F107" i="13"/>
  <c r="F106" i="13"/>
  <c r="F105" i="13"/>
  <c r="F104" i="13"/>
  <c r="F103" i="13"/>
  <c r="F102" i="13"/>
  <c r="F101" i="13"/>
  <c r="F100" i="13"/>
  <c r="F99" i="13"/>
  <c r="F98" i="13"/>
  <c r="F97" i="13"/>
  <c r="F96" i="13"/>
  <c r="F95" i="13"/>
  <c r="F94" i="13"/>
  <c r="F93" i="13"/>
  <c r="F92" i="13"/>
  <c r="F91" i="13"/>
  <c r="F90" i="13"/>
  <c r="F89" i="13"/>
  <c r="F88" i="13"/>
  <c r="F87" i="13"/>
  <c r="F86" i="13"/>
  <c r="F85" i="13"/>
  <c r="F84" i="13"/>
  <c r="F83" i="13"/>
  <c r="F82" i="13"/>
  <c r="F81" i="13"/>
  <c r="F80" i="13"/>
  <c r="F79" i="13"/>
  <c r="F78" i="13"/>
  <c r="F77" i="13"/>
  <c r="F76" i="13"/>
  <c r="F75" i="13"/>
  <c r="F74" i="13"/>
  <c r="F73" i="13"/>
  <c r="F72" i="13"/>
  <c r="F71" i="13"/>
  <c r="F70" i="13"/>
  <c r="F69" i="13"/>
  <c r="F68" i="13"/>
  <c r="F67" i="13"/>
  <c r="F66" i="13"/>
  <c r="F65" i="13"/>
  <c r="F64" i="13"/>
  <c r="F63" i="13"/>
  <c r="F62" i="13"/>
  <c r="F61" i="13"/>
  <c r="F60" i="13"/>
  <c r="F59" i="13"/>
  <c r="F58" i="13"/>
  <c r="F57" i="13"/>
  <c r="F56" i="13"/>
  <c r="F55" i="13"/>
  <c r="F54" i="13"/>
  <c r="F53" i="13"/>
  <c r="F52" i="13"/>
  <c r="F51" i="13"/>
  <c r="F50" i="13"/>
  <c r="F49" i="13"/>
  <c r="F48" i="13"/>
  <c r="F47" i="13"/>
  <c r="F46" i="13"/>
  <c r="F45" i="13"/>
  <c r="F44" i="13"/>
  <c r="F43" i="13"/>
  <c r="F42" i="13"/>
  <c r="F41" i="13"/>
  <c r="F40" i="13"/>
  <c r="F39" i="13"/>
  <c r="F38" i="13"/>
  <c r="F37" i="13"/>
  <c r="F36" i="13"/>
  <c r="F35" i="13"/>
  <c r="F34" i="13"/>
  <c r="F33" i="13"/>
  <c r="F32" i="13"/>
  <c r="F31" i="13"/>
  <c r="F30" i="13"/>
  <c r="F29" i="13"/>
  <c r="F28" i="13"/>
  <c r="F27" i="13"/>
  <c r="F26" i="13"/>
  <c r="F25" i="13"/>
  <c r="F24" i="13"/>
  <c r="F23" i="13"/>
  <c r="F22" i="13"/>
  <c r="F21" i="13"/>
  <c r="F20" i="13"/>
  <c r="F19" i="13"/>
  <c r="F18" i="13"/>
  <c r="F17" i="13"/>
  <c r="F16" i="13"/>
  <c r="F15" i="13"/>
  <c r="F14" i="13"/>
  <c r="F13" i="13"/>
  <c r="F12" i="13"/>
  <c r="F11" i="13"/>
  <c r="F10" i="13"/>
  <c r="F9" i="13"/>
  <c r="F8" i="13"/>
  <c r="F7" i="13"/>
  <c r="F6" i="13"/>
  <c r="F370" i="16"/>
  <c r="F369" i="16"/>
  <c r="F368" i="16"/>
  <c r="F367" i="16"/>
  <c r="F366" i="16"/>
  <c r="F365" i="16"/>
  <c r="F364" i="16"/>
  <c r="F363" i="16"/>
  <c r="F362" i="16"/>
  <c r="F361" i="16"/>
  <c r="F360" i="16"/>
  <c r="F359" i="16"/>
  <c r="F358" i="16"/>
  <c r="F357" i="16"/>
  <c r="F356" i="16"/>
  <c r="F355" i="16"/>
  <c r="F354" i="16"/>
  <c r="F353" i="16"/>
  <c r="F352" i="16"/>
  <c r="F351" i="16"/>
  <c r="F350" i="16"/>
  <c r="F349" i="16"/>
  <c r="F348" i="16"/>
  <c r="F347" i="16"/>
  <c r="F346" i="16"/>
  <c r="F345" i="16"/>
  <c r="F344" i="16"/>
  <c r="F343" i="16"/>
  <c r="F342" i="16"/>
  <c r="F341" i="16"/>
  <c r="F340" i="16"/>
  <c r="F339" i="16"/>
  <c r="F338" i="16"/>
  <c r="F337" i="16"/>
  <c r="F336" i="16"/>
  <c r="F335" i="16"/>
  <c r="F334" i="16"/>
  <c r="F333" i="16"/>
  <c r="F332" i="16"/>
  <c r="F331" i="16"/>
  <c r="F330" i="16"/>
  <c r="F329" i="16"/>
  <c r="F328" i="16"/>
  <c r="F327" i="16"/>
  <c r="F326" i="16"/>
  <c r="F325" i="16"/>
  <c r="F324" i="16"/>
  <c r="F323" i="16"/>
  <c r="F322" i="16"/>
  <c r="F321" i="16"/>
  <c r="F320" i="16"/>
  <c r="F319" i="16"/>
  <c r="F318" i="16"/>
  <c r="F317" i="16"/>
  <c r="F316" i="16"/>
  <c r="F315" i="16"/>
  <c r="F314" i="16"/>
  <c r="F313" i="16"/>
  <c r="F312" i="16"/>
  <c r="F311" i="16"/>
  <c r="F310" i="16"/>
  <c r="F309" i="16"/>
  <c r="F308" i="16"/>
  <c r="F307" i="16"/>
  <c r="F306" i="16"/>
  <c r="F305" i="16"/>
  <c r="F304" i="16"/>
  <c r="F303" i="16"/>
  <c r="F302" i="16"/>
  <c r="F301" i="16"/>
  <c r="F300" i="16"/>
  <c r="F299" i="16"/>
  <c r="F298" i="16"/>
  <c r="F297" i="16"/>
  <c r="F296" i="16"/>
  <c r="F295" i="16"/>
  <c r="F294" i="16"/>
  <c r="F293" i="16"/>
  <c r="F292" i="16"/>
  <c r="F291" i="16"/>
  <c r="F290" i="16"/>
  <c r="F289" i="16"/>
  <c r="F288" i="16"/>
  <c r="F287" i="16"/>
  <c r="F286" i="16"/>
  <c r="F285" i="16"/>
  <c r="F284" i="16"/>
  <c r="F283" i="16"/>
  <c r="F282" i="16"/>
  <c r="F281" i="16"/>
  <c r="F280" i="16"/>
  <c r="F279" i="16"/>
  <c r="F278" i="16"/>
  <c r="F277" i="16"/>
  <c r="F276" i="16"/>
  <c r="F275" i="16"/>
  <c r="F274" i="16"/>
  <c r="F273" i="16"/>
  <c r="F272" i="16"/>
  <c r="F271" i="16"/>
  <c r="F270" i="16"/>
  <c r="F269" i="16"/>
  <c r="F268" i="16"/>
  <c r="F267" i="16"/>
  <c r="F266" i="16"/>
  <c r="F265" i="16"/>
  <c r="F264" i="16"/>
  <c r="F263" i="16"/>
  <c r="F262" i="16"/>
  <c r="F261" i="16"/>
  <c r="F260" i="16"/>
  <c r="F259" i="16"/>
  <c r="F258" i="16"/>
  <c r="F257" i="16"/>
  <c r="F256" i="16"/>
  <c r="F255" i="16"/>
  <c r="F254" i="16"/>
  <c r="F253" i="16"/>
  <c r="F252" i="16"/>
  <c r="F251" i="16"/>
  <c r="F250" i="16"/>
  <c r="F249" i="16"/>
  <c r="F248" i="16"/>
  <c r="F247" i="16"/>
  <c r="F246" i="16"/>
  <c r="F245" i="16"/>
  <c r="F244" i="16"/>
  <c r="F243" i="16"/>
  <c r="F242" i="16"/>
  <c r="F241" i="16"/>
  <c r="F240" i="16"/>
  <c r="F239" i="16"/>
  <c r="F238" i="16"/>
  <c r="F237" i="16"/>
  <c r="F236" i="16"/>
  <c r="F235" i="16"/>
  <c r="F234" i="16"/>
  <c r="F233" i="16"/>
  <c r="F232" i="16"/>
  <c r="F231" i="16"/>
  <c r="F230" i="16"/>
  <c r="F229" i="16"/>
  <c r="F228" i="16"/>
  <c r="F227" i="16"/>
  <c r="F226" i="16"/>
  <c r="F225" i="16"/>
  <c r="F224" i="16"/>
  <c r="F223" i="16"/>
  <c r="F222" i="16"/>
  <c r="F221" i="16"/>
  <c r="F220" i="16"/>
  <c r="F219" i="16"/>
  <c r="F218" i="16"/>
  <c r="F217" i="16"/>
  <c r="F216" i="16"/>
  <c r="F215" i="16"/>
  <c r="F214" i="16"/>
  <c r="F213" i="16"/>
  <c r="F212" i="16"/>
  <c r="F211" i="16"/>
  <c r="F210" i="16"/>
  <c r="F209" i="16"/>
  <c r="F208" i="16"/>
  <c r="F207" i="16"/>
  <c r="F206" i="16"/>
  <c r="F205" i="16"/>
  <c r="F204" i="16"/>
  <c r="F203" i="16"/>
  <c r="F202" i="16"/>
  <c r="F201" i="16"/>
  <c r="F200" i="16"/>
  <c r="F199" i="16"/>
  <c r="F198" i="16"/>
  <c r="F197" i="16"/>
  <c r="F196" i="16"/>
  <c r="F195" i="16"/>
  <c r="F194" i="16"/>
  <c r="F193" i="16"/>
  <c r="F192" i="16"/>
  <c r="F191" i="16"/>
  <c r="F190" i="16"/>
  <c r="F189" i="16"/>
  <c r="F188" i="16"/>
  <c r="F187" i="16"/>
  <c r="F186" i="16"/>
  <c r="F185" i="16"/>
  <c r="F184" i="16"/>
  <c r="F183" i="16"/>
  <c r="F182" i="16"/>
  <c r="F181" i="16"/>
  <c r="F180" i="16"/>
  <c r="F179" i="16"/>
  <c r="F178" i="16"/>
  <c r="F177" i="16"/>
  <c r="F176" i="16"/>
  <c r="F175" i="16"/>
  <c r="F174" i="16"/>
  <c r="F173" i="16"/>
  <c r="F172" i="16"/>
  <c r="F171" i="16"/>
  <c r="F170" i="16"/>
  <c r="F169" i="16"/>
  <c r="F168" i="16"/>
  <c r="F167" i="16"/>
  <c r="F166" i="16"/>
  <c r="F165" i="16"/>
  <c r="F164" i="16"/>
  <c r="F163" i="16"/>
  <c r="F162" i="16"/>
  <c r="F161" i="16"/>
  <c r="F160" i="16"/>
  <c r="F159" i="16"/>
  <c r="F158" i="16"/>
  <c r="F157" i="16"/>
  <c r="F156" i="16"/>
  <c r="F155" i="16"/>
  <c r="F154" i="16"/>
  <c r="F153" i="16"/>
  <c r="F152" i="16"/>
  <c r="F151" i="16"/>
  <c r="F150" i="16"/>
  <c r="F149" i="16"/>
  <c r="F148" i="16"/>
  <c r="F147" i="16"/>
  <c r="F146" i="16"/>
  <c r="F145" i="16"/>
  <c r="F144" i="16"/>
  <c r="F143" i="16"/>
  <c r="F142" i="16"/>
  <c r="F141" i="16"/>
  <c r="F140" i="16"/>
  <c r="F139" i="16"/>
  <c r="F138" i="16"/>
  <c r="F137" i="16"/>
  <c r="F136" i="16"/>
  <c r="F135" i="16"/>
  <c r="F134" i="16"/>
  <c r="F133" i="16"/>
  <c r="F132" i="16"/>
  <c r="F131" i="16"/>
  <c r="F130" i="16"/>
  <c r="F129" i="16"/>
  <c r="F128" i="16"/>
  <c r="F127" i="16"/>
  <c r="F126" i="16"/>
  <c r="F125" i="16"/>
  <c r="F124" i="16"/>
  <c r="F123" i="16"/>
  <c r="F122" i="16"/>
  <c r="F121" i="16"/>
  <c r="F120" i="16"/>
  <c r="F119" i="16"/>
  <c r="F118" i="16"/>
  <c r="F117" i="16"/>
  <c r="F116" i="16"/>
  <c r="F115" i="16"/>
  <c r="F114" i="16"/>
  <c r="F113" i="16"/>
  <c r="F112" i="16"/>
  <c r="F111" i="16"/>
  <c r="F110" i="16"/>
  <c r="F109" i="16"/>
  <c r="F108" i="16"/>
  <c r="F107" i="16"/>
  <c r="F106" i="16"/>
  <c r="F105" i="16"/>
  <c r="F104" i="16"/>
  <c r="F103" i="16"/>
  <c r="F102" i="16"/>
  <c r="F101" i="16"/>
  <c r="F100" i="16"/>
  <c r="F99" i="16"/>
  <c r="F98" i="16"/>
  <c r="F97" i="16"/>
  <c r="F96" i="16"/>
  <c r="F95" i="16"/>
  <c r="F94" i="16"/>
  <c r="F93" i="16"/>
  <c r="F92" i="16"/>
  <c r="F91" i="16"/>
  <c r="F90" i="16"/>
  <c r="F89" i="16"/>
  <c r="F88" i="16"/>
  <c r="F87" i="16"/>
  <c r="F86" i="16"/>
  <c r="F85" i="16"/>
  <c r="F84" i="16"/>
  <c r="F83" i="16"/>
  <c r="F82" i="16"/>
  <c r="F81" i="16"/>
  <c r="F80" i="16"/>
  <c r="F79" i="16"/>
  <c r="F78" i="16"/>
  <c r="F77" i="16"/>
  <c r="F76" i="16"/>
  <c r="F75" i="16"/>
  <c r="F74" i="16"/>
  <c r="F73" i="16"/>
  <c r="F72" i="16"/>
  <c r="F71" i="16"/>
  <c r="F70" i="16"/>
  <c r="F69" i="16"/>
  <c r="F68" i="16"/>
  <c r="F67" i="16"/>
  <c r="F66" i="16"/>
  <c r="F65" i="16"/>
  <c r="F64" i="16"/>
  <c r="F63" i="16"/>
  <c r="F62" i="16"/>
  <c r="F61" i="16"/>
  <c r="F60" i="16"/>
  <c r="F59" i="16"/>
  <c r="F58" i="16"/>
  <c r="F57" i="16"/>
  <c r="F56" i="16"/>
  <c r="F55" i="16"/>
  <c r="F54" i="16"/>
  <c r="F53" i="16"/>
  <c r="F52" i="16"/>
  <c r="F51" i="16"/>
  <c r="F50" i="16"/>
  <c r="F49" i="16"/>
  <c r="F48" i="16"/>
  <c r="F47" i="16"/>
  <c r="F46" i="16"/>
  <c r="F45" i="16"/>
  <c r="F44" i="16"/>
  <c r="F43" i="16"/>
  <c r="F42" i="16"/>
  <c r="F41" i="16"/>
  <c r="F40" i="16"/>
  <c r="F39" i="16"/>
  <c r="F38" i="16"/>
  <c r="F37" i="16"/>
  <c r="F36" i="16"/>
  <c r="F35" i="16"/>
  <c r="F34" i="16"/>
  <c r="F33" i="16"/>
  <c r="F32" i="16"/>
  <c r="F31" i="16"/>
  <c r="F30" i="16"/>
  <c r="F29" i="16"/>
  <c r="F28" i="16"/>
  <c r="F27" i="16"/>
  <c r="F26" i="16"/>
  <c r="F25" i="16"/>
  <c r="F24" i="16"/>
  <c r="F23" i="16"/>
  <c r="F22" i="16"/>
  <c r="F21" i="16"/>
  <c r="F20" i="16"/>
  <c r="F19" i="16"/>
  <c r="F18" i="16"/>
  <c r="F17" i="16"/>
  <c r="F16" i="16"/>
  <c r="F15" i="16"/>
  <c r="F14" i="16"/>
  <c r="F13" i="16"/>
  <c r="F12" i="16"/>
  <c r="F11" i="16"/>
  <c r="F10" i="16"/>
  <c r="F9" i="16"/>
  <c r="F8" i="16"/>
  <c r="F7" i="16"/>
  <c r="F6" i="16"/>
  <c r="F370" i="10"/>
  <c r="F369" i="10"/>
  <c r="F368" i="10"/>
  <c r="F367" i="10"/>
  <c r="F366" i="10"/>
  <c r="F365" i="10"/>
  <c r="F364" i="10"/>
  <c r="F363" i="10"/>
  <c r="F362" i="10"/>
  <c r="F361" i="10"/>
  <c r="F360" i="10"/>
  <c r="F359" i="10"/>
  <c r="F358" i="10"/>
  <c r="F357" i="10"/>
  <c r="F356" i="10"/>
  <c r="F355" i="10"/>
  <c r="F354" i="10"/>
  <c r="F353" i="10"/>
  <c r="F352" i="10"/>
  <c r="F351" i="10"/>
  <c r="F350" i="10"/>
  <c r="F349" i="10"/>
  <c r="F348" i="10"/>
  <c r="F347" i="10"/>
  <c r="F346" i="10"/>
  <c r="F345" i="10"/>
  <c r="F344" i="10"/>
  <c r="F343" i="10"/>
  <c r="F342" i="10"/>
  <c r="F341" i="10"/>
  <c r="F340" i="10"/>
  <c r="F339" i="10"/>
  <c r="F338" i="10"/>
  <c r="F337" i="10"/>
  <c r="F336" i="10"/>
  <c r="F335" i="10"/>
  <c r="F334" i="10"/>
  <c r="F333" i="10"/>
  <c r="F332" i="10"/>
  <c r="F331" i="10"/>
  <c r="F330" i="10"/>
  <c r="F329" i="10"/>
  <c r="F328" i="10"/>
  <c r="F327" i="10"/>
  <c r="F326" i="10"/>
  <c r="F325" i="10"/>
  <c r="F324" i="10"/>
  <c r="F323" i="10"/>
  <c r="F322" i="10"/>
  <c r="F321" i="10"/>
  <c r="F320" i="10"/>
  <c r="F319" i="10"/>
  <c r="F318" i="10"/>
  <c r="F317" i="10"/>
  <c r="F316" i="10"/>
  <c r="F315" i="10"/>
  <c r="F314" i="10"/>
  <c r="F313" i="10"/>
  <c r="F312" i="10"/>
  <c r="F311" i="10"/>
  <c r="F310" i="10"/>
  <c r="F309" i="10"/>
  <c r="F308" i="10"/>
  <c r="F307" i="10"/>
  <c r="F306" i="10"/>
  <c r="F305" i="10"/>
  <c r="F304" i="10"/>
  <c r="F303" i="10"/>
  <c r="F302" i="10"/>
  <c r="F301" i="10"/>
  <c r="F300" i="10"/>
  <c r="F299" i="10"/>
  <c r="F298" i="10"/>
  <c r="F297" i="10"/>
  <c r="F296" i="10"/>
  <c r="F295" i="10"/>
  <c r="F294" i="10"/>
  <c r="F293" i="10"/>
  <c r="F292" i="10"/>
  <c r="F291" i="10"/>
  <c r="F290" i="10"/>
  <c r="F289" i="10"/>
  <c r="F288" i="10"/>
  <c r="F287" i="10"/>
  <c r="F286" i="10"/>
  <c r="F285" i="10"/>
  <c r="F284" i="10"/>
  <c r="F283" i="10"/>
  <c r="F282" i="10"/>
  <c r="F281" i="10"/>
  <c r="F280" i="10"/>
  <c r="F279" i="10"/>
  <c r="F278" i="10"/>
  <c r="F277" i="10"/>
  <c r="F276" i="10"/>
  <c r="F275" i="10"/>
  <c r="F274" i="10"/>
  <c r="F273" i="10"/>
  <c r="F272" i="10"/>
  <c r="F271" i="10"/>
  <c r="F270" i="10"/>
  <c r="F269" i="10"/>
  <c r="F268" i="10"/>
  <c r="F267" i="10"/>
  <c r="F266" i="10"/>
  <c r="F265" i="10"/>
  <c r="F264" i="10"/>
  <c r="F263" i="10"/>
  <c r="F262" i="10"/>
  <c r="F261" i="10"/>
  <c r="F260" i="10"/>
  <c r="F259" i="10"/>
  <c r="F258" i="10"/>
  <c r="F257" i="10"/>
  <c r="F256" i="10"/>
  <c r="F255" i="10"/>
  <c r="F254" i="10"/>
  <c r="F253" i="10"/>
  <c r="F252" i="10"/>
  <c r="F251" i="10"/>
  <c r="F250" i="10"/>
  <c r="F249" i="10"/>
  <c r="F248" i="10"/>
  <c r="F247" i="10"/>
  <c r="F246" i="10"/>
  <c r="F245" i="10"/>
  <c r="F244" i="10"/>
  <c r="F243" i="10"/>
  <c r="F242" i="10"/>
  <c r="F241" i="10"/>
  <c r="F240" i="10"/>
  <c r="F239" i="10"/>
  <c r="F238" i="10"/>
  <c r="F237" i="10"/>
  <c r="F236" i="10"/>
  <c r="F235" i="10"/>
  <c r="F234" i="10"/>
  <c r="F233" i="10"/>
  <c r="F232" i="10"/>
  <c r="F231" i="10"/>
  <c r="F230" i="10"/>
  <c r="F229" i="10"/>
  <c r="F228" i="10"/>
  <c r="F227" i="10"/>
  <c r="F226" i="10"/>
  <c r="F225" i="10"/>
  <c r="F224" i="10"/>
  <c r="F223" i="10"/>
  <c r="F222" i="10"/>
  <c r="F221" i="10"/>
  <c r="F220" i="10"/>
  <c r="F219" i="10"/>
  <c r="F218" i="10"/>
  <c r="F217" i="10"/>
  <c r="F216" i="10"/>
  <c r="F215" i="10"/>
  <c r="F214" i="10"/>
  <c r="F213" i="10"/>
  <c r="F212" i="10"/>
  <c r="F211" i="10"/>
  <c r="F210" i="10"/>
  <c r="F209" i="10"/>
  <c r="F208" i="10"/>
  <c r="F207" i="10"/>
  <c r="F206" i="10"/>
  <c r="F205" i="10"/>
  <c r="F204" i="10"/>
  <c r="F203" i="10"/>
  <c r="F202" i="10"/>
  <c r="F201" i="10"/>
  <c r="F200" i="10"/>
  <c r="F199" i="10"/>
  <c r="F198" i="10"/>
  <c r="F197" i="10"/>
  <c r="F196" i="10"/>
  <c r="F195" i="10"/>
  <c r="F194" i="10"/>
  <c r="F193" i="10"/>
  <c r="F192" i="10"/>
  <c r="F191" i="10"/>
  <c r="F190" i="10"/>
  <c r="F189" i="10"/>
  <c r="F188" i="10"/>
  <c r="F187" i="10"/>
  <c r="F186" i="10"/>
  <c r="F185" i="10"/>
  <c r="F184" i="10"/>
  <c r="F183" i="10"/>
  <c r="F182" i="10"/>
  <c r="F181" i="10"/>
  <c r="F180" i="10"/>
  <c r="F179" i="10"/>
  <c r="F178" i="10"/>
  <c r="F177" i="10"/>
  <c r="F176" i="10"/>
  <c r="F175" i="10"/>
  <c r="F174" i="10"/>
  <c r="F173" i="10"/>
  <c r="F172" i="10"/>
  <c r="F171" i="10"/>
  <c r="F170" i="10"/>
  <c r="F169" i="10"/>
  <c r="F168" i="10"/>
  <c r="F167" i="10"/>
  <c r="F166" i="10"/>
  <c r="F165" i="10"/>
  <c r="F164" i="10"/>
  <c r="F163" i="10"/>
  <c r="F162" i="10"/>
  <c r="F161" i="10"/>
  <c r="F160" i="10"/>
  <c r="F159" i="10"/>
  <c r="F158" i="10"/>
  <c r="F157" i="10"/>
  <c r="F156" i="10"/>
  <c r="F155" i="10"/>
  <c r="F154" i="10"/>
  <c r="F153" i="10"/>
  <c r="F152" i="10"/>
  <c r="F151" i="10"/>
  <c r="F150" i="10"/>
  <c r="F149" i="10"/>
  <c r="F148" i="10"/>
  <c r="F147" i="10"/>
  <c r="F146" i="10"/>
  <c r="F145" i="10"/>
  <c r="F144" i="10"/>
  <c r="F143" i="10"/>
  <c r="F142" i="10"/>
  <c r="F141" i="10"/>
  <c r="F140" i="10"/>
  <c r="F139" i="10"/>
  <c r="F138" i="10"/>
  <c r="F137" i="10"/>
  <c r="F136" i="10"/>
  <c r="F135" i="10"/>
  <c r="F134" i="10"/>
  <c r="F133" i="10"/>
  <c r="F132" i="10"/>
  <c r="F131" i="10"/>
  <c r="F130" i="10"/>
  <c r="F129" i="10"/>
  <c r="F128" i="10"/>
  <c r="F127" i="10"/>
  <c r="F126" i="10"/>
  <c r="F125" i="10"/>
  <c r="F124" i="10"/>
  <c r="F123" i="10"/>
  <c r="F122" i="10"/>
  <c r="F121" i="10"/>
  <c r="F120" i="10"/>
  <c r="F119" i="10"/>
  <c r="F118" i="10"/>
  <c r="F117" i="10"/>
  <c r="F116" i="10"/>
  <c r="F115" i="10"/>
  <c r="F114" i="10"/>
  <c r="F113" i="10"/>
  <c r="F112" i="10"/>
  <c r="F111" i="10"/>
  <c r="F110" i="10"/>
  <c r="F109" i="10"/>
  <c r="F108" i="10"/>
  <c r="F107" i="10"/>
  <c r="F106" i="10"/>
  <c r="F105" i="10"/>
  <c r="F104" i="10"/>
  <c r="F103" i="10"/>
  <c r="F102" i="10"/>
  <c r="F101" i="10"/>
  <c r="F100" i="10"/>
  <c r="F99" i="10"/>
  <c r="F98" i="10"/>
  <c r="F97" i="10"/>
  <c r="F96" i="10"/>
  <c r="F95" i="10"/>
  <c r="F94" i="10"/>
  <c r="F93" i="10"/>
  <c r="F92" i="10"/>
  <c r="F91" i="10"/>
  <c r="F90" i="10"/>
  <c r="F89" i="10"/>
  <c r="F88" i="10"/>
  <c r="F87" i="10"/>
  <c r="F86" i="10"/>
  <c r="F85" i="10"/>
  <c r="F84" i="10"/>
  <c r="F83" i="10"/>
  <c r="F82" i="10"/>
  <c r="F81" i="10"/>
  <c r="F80" i="10"/>
  <c r="F79" i="10"/>
  <c r="F78" i="10"/>
  <c r="F77" i="10"/>
  <c r="F76" i="10"/>
  <c r="F75" i="10"/>
  <c r="F74" i="10"/>
  <c r="F73" i="10"/>
  <c r="F72" i="10"/>
  <c r="F71" i="10"/>
  <c r="F70" i="10"/>
  <c r="F69" i="10"/>
  <c r="F68" i="10"/>
  <c r="F67" i="10"/>
  <c r="F66" i="10"/>
  <c r="F65" i="10"/>
  <c r="F64" i="10"/>
  <c r="F63" i="10"/>
  <c r="F62" i="10"/>
  <c r="F61" i="10"/>
  <c r="F60" i="10"/>
  <c r="F59" i="10"/>
  <c r="F58" i="10"/>
  <c r="F57" i="10"/>
  <c r="F56" i="10"/>
  <c r="F55" i="10"/>
  <c r="F54" i="10"/>
  <c r="F53" i="10"/>
  <c r="F52" i="10"/>
  <c r="F51" i="10"/>
  <c r="F50" i="10"/>
  <c r="F49" i="10"/>
  <c r="F48" i="10"/>
  <c r="F47" i="10"/>
  <c r="F46" i="10"/>
  <c r="F45" i="10"/>
  <c r="F44" i="10"/>
  <c r="F43" i="10"/>
  <c r="F42" i="10"/>
  <c r="F41" i="10"/>
  <c r="F40" i="10"/>
  <c r="F39" i="10"/>
  <c r="F38" i="10"/>
  <c r="F37" i="10"/>
  <c r="F36" i="10"/>
  <c r="F35" i="10"/>
  <c r="F34" i="10"/>
  <c r="F33" i="10"/>
  <c r="F32" i="10"/>
  <c r="F31" i="10"/>
  <c r="F30" i="10"/>
  <c r="F29" i="10"/>
  <c r="F28" i="10"/>
  <c r="F27" i="10"/>
  <c r="F26" i="10"/>
  <c r="F25" i="10"/>
  <c r="F24" i="10"/>
  <c r="F23" i="10"/>
  <c r="F22" i="10"/>
  <c r="F21" i="10"/>
  <c r="F20" i="10"/>
  <c r="F19" i="10"/>
  <c r="F18" i="10"/>
  <c r="F17" i="10"/>
  <c r="F16" i="10"/>
  <c r="F15" i="10"/>
  <c r="F14" i="10"/>
  <c r="F13" i="10"/>
  <c r="F12" i="10"/>
  <c r="F11" i="10"/>
  <c r="F10" i="10"/>
  <c r="F9" i="10"/>
  <c r="F8" i="10"/>
  <c r="F7" i="10"/>
  <c r="F6" i="10"/>
  <c r="F387" i="10" s="1"/>
  <c r="F370" i="9"/>
  <c r="F369" i="9"/>
  <c r="F368" i="9"/>
  <c r="F367" i="9"/>
  <c r="F366" i="9"/>
  <c r="F365" i="9"/>
  <c r="F364" i="9"/>
  <c r="F363" i="9"/>
  <c r="F362" i="9"/>
  <c r="F361" i="9"/>
  <c r="F360" i="9"/>
  <c r="F359" i="9"/>
  <c r="F358" i="9"/>
  <c r="F357" i="9"/>
  <c r="F356" i="9"/>
  <c r="F355" i="9"/>
  <c r="F354" i="9"/>
  <c r="F353" i="9"/>
  <c r="F352" i="9"/>
  <c r="F351" i="9"/>
  <c r="F350" i="9"/>
  <c r="F349" i="9"/>
  <c r="F348" i="9"/>
  <c r="F347" i="9"/>
  <c r="F346" i="9"/>
  <c r="F345" i="9"/>
  <c r="F344" i="9"/>
  <c r="F343" i="9"/>
  <c r="F342" i="9"/>
  <c r="F341" i="9"/>
  <c r="F340" i="9"/>
  <c r="F339" i="9"/>
  <c r="F338" i="9"/>
  <c r="F337" i="9"/>
  <c r="F336" i="9"/>
  <c r="F335" i="9"/>
  <c r="F334" i="9"/>
  <c r="F333" i="9"/>
  <c r="F332" i="9"/>
  <c r="F331" i="9"/>
  <c r="F330" i="9"/>
  <c r="F329" i="9"/>
  <c r="F328" i="9"/>
  <c r="F327" i="9"/>
  <c r="F326" i="9"/>
  <c r="F325" i="9"/>
  <c r="F324" i="9"/>
  <c r="F323" i="9"/>
  <c r="F322" i="9"/>
  <c r="F321" i="9"/>
  <c r="F320" i="9"/>
  <c r="F319" i="9"/>
  <c r="F318" i="9"/>
  <c r="F317" i="9"/>
  <c r="F316" i="9"/>
  <c r="F315" i="9"/>
  <c r="F314" i="9"/>
  <c r="F313" i="9"/>
  <c r="F312" i="9"/>
  <c r="F311" i="9"/>
  <c r="F310" i="9"/>
  <c r="F309" i="9"/>
  <c r="F308" i="9"/>
  <c r="F307" i="9"/>
  <c r="F306" i="9"/>
  <c r="F305" i="9"/>
  <c r="F304" i="9"/>
  <c r="F303" i="9"/>
  <c r="F302" i="9"/>
  <c r="F301" i="9"/>
  <c r="F300" i="9"/>
  <c r="F299" i="9"/>
  <c r="F298" i="9"/>
  <c r="F297" i="9"/>
  <c r="F296" i="9"/>
  <c r="F295" i="9"/>
  <c r="F294" i="9"/>
  <c r="F293" i="9"/>
  <c r="F292" i="9"/>
  <c r="F291" i="9"/>
  <c r="F290" i="9"/>
  <c r="F289" i="9"/>
  <c r="F288" i="9"/>
  <c r="F287" i="9"/>
  <c r="F286" i="9"/>
  <c r="F285" i="9"/>
  <c r="F284" i="9"/>
  <c r="F283" i="9"/>
  <c r="F282" i="9"/>
  <c r="F281" i="9"/>
  <c r="F280" i="9"/>
  <c r="F279" i="9"/>
  <c r="F278" i="9"/>
  <c r="F277" i="9"/>
  <c r="F276" i="9"/>
  <c r="F275" i="9"/>
  <c r="F274" i="9"/>
  <c r="F273" i="9"/>
  <c r="F272" i="9"/>
  <c r="F271" i="9"/>
  <c r="F270" i="9"/>
  <c r="F269" i="9"/>
  <c r="F268" i="9"/>
  <c r="F267" i="9"/>
  <c r="F266" i="9"/>
  <c r="F265" i="9"/>
  <c r="F264" i="9"/>
  <c r="F263" i="9"/>
  <c r="F262" i="9"/>
  <c r="F261" i="9"/>
  <c r="F260" i="9"/>
  <c r="F259" i="9"/>
  <c r="F258" i="9"/>
  <c r="F257" i="9"/>
  <c r="F256" i="9"/>
  <c r="F255" i="9"/>
  <c r="F254" i="9"/>
  <c r="F253" i="9"/>
  <c r="F252" i="9"/>
  <c r="F251" i="9"/>
  <c r="F250" i="9"/>
  <c r="F249" i="9"/>
  <c r="F248" i="9"/>
  <c r="F247" i="9"/>
  <c r="F246" i="9"/>
  <c r="F245" i="9"/>
  <c r="F244" i="9"/>
  <c r="F243" i="9"/>
  <c r="F242" i="9"/>
  <c r="F241" i="9"/>
  <c r="F240" i="9"/>
  <c r="F239" i="9"/>
  <c r="F238" i="9"/>
  <c r="F237" i="9"/>
  <c r="F236" i="9"/>
  <c r="F235" i="9"/>
  <c r="F234" i="9"/>
  <c r="F233" i="9"/>
  <c r="F232" i="9"/>
  <c r="F231" i="9"/>
  <c r="F230" i="9"/>
  <c r="F229" i="9"/>
  <c r="F228" i="9"/>
  <c r="F227" i="9"/>
  <c r="F226" i="9"/>
  <c r="F225" i="9"/>
  <c r="F224" i="9"/>
  <c r="F223" i="9"/>
  <c r="F222" i="9"/>
  <c r="F221" i="9"/>
  <c r="F220" i="9"/>
  <c r="F219" i="9"/>
  <c r="F218" i="9"/>
  <c r="F217" i="9"/>
  <c r="F216" i="9"/>
  <c r="F215" i="9"/>
  <c r="F214" i="9"/>
  <c r="F213" i="9"/>
  <c r="F212" i="9"/>
  <c r="F211" i="9"/>
  <c r="F210" i="9"/>
  <c r="F209" i="9"/>
  <c r="F208" i="9"/>
  <c r="F207" i="9"/>
  <c r="F206" i="9"/>
  <c r="F205" i="9"/>
  <c r="F204" i="9"/>
  <c r="F203" i="9"/>
  <c r="F202" i="9"/>
  <c r="F201" i="9"/>
  <c r="F200" i="9"/>
  <c r="F199" i="9"/>
  <c r="F198" i="9"/>
  <c r="F197" i="9"/>
  <c r="F196" i="9"/>
  <c r="F195" i="9"/>
  <c r="F194" i="9"/>
  <c r="F193" i="9"/>
  <c r="F192" i="9"/>
  <c r="F191" i="9"/>
  <c r="F190" i="9"/>
  <c r="F189" i="9"/>
  <c r="F188" i="9"/>
  <c r="F187" i="9"/>
  <c r="F186" i="9"/>
  <c r="F185" i="9"/>
  <c r="F184" i="9"/>
  <c r="F183" i="9"/>
  <c r="F182" i="9"/>
  <c r="F181" i="9"/>
  <c r="F180" i="9"/>
  <c r="F179" i="9"/>
  <c r="F178" i="9"/>
  <c r="F177" i="9"/>
  <c r="F176" i="9"/>
  <c r="F175" i="9"/>
  <c r="F174" i="9"/>
  <c r="F173" i="9"/>
  <c r="F172" i="9"/>
  <c r="F171" i="9"/>
  <c r="F170" i="9"/>
  <c r="F169" i="9"/>
  <c r="F168" i="9"/>
  <c r="F167" i="9"/>
  <c r="F166" i="9"/>
  <c r="F165" i="9"/>
  <c r="F164" i="9"/>
  <c r="F163" i="9"/>
  <c r="F162" i="9"/>
  <c r="F161" i="9"/>
  <c r="F160" i="9"/>
  <c r="F159" i="9"/>
  <c r="F158" i="9"/>
  <c r="F157" i="9"/>
  <c r="F156" i="9"/>
  <c r="F155" i="9"/>
  <c r="F154" i="9"/>
  <c r="F153" i="9"/>
  <c r="F152" i="9"/>
  <c r="F151" i="9"/>
  <c r="F150" i="9"/>
  <c r="F149" i="9"/>
  <c r="F148" i="9"/>
  <c r="F147" i="9"/>
  <c r="F146" i="9"/>
  <c r="F145" i="9"/>
  <c r="F144" i="9"/>
  <c r="F143" i="9"/>
  <c r="F142" i="9"/>
  <c r="F141" i="9"/>
  <c r="F140" i="9"/>
  <c r="F139" i="9"/>
  <c r="F138" i="9"/>
  <c r="F137" i="9"/>
  <c r="F136" i="9"/>
  <c r="F135" i="9"/>
  <c r="F134" i="9"/>
  <c r="F133" i="9"/>
  <c r="F132" i="9"/>
  <c r="F131" i="9"/>
  <c r="F130" i="9"/>
  <c r="F129" i="9"/>
  <c r="F128" i="9"/>
  <c r="F127" i="9"/>
  <c r="F126" i="9"/>
  <c r="F125" i="9"/>
  <c r="F124" i="9"/>
  <c r="F123" i="9"/>
  <c r="F122" i="9"/>
  <c r="F121" i="9"/>
  <c r="F120" i="9"/>
  <c r="F119" i="9"/>
  <c r="F118" i="9"/>
  <c r="F117" i="9"/>
  <c r="F116" i="9"/>
  <c r="F115" i="9"/>
  <c r="F114" i="9"/>
  <c r="F113" i="9"/>
  <c r="F112" i="9"/>
  <c r="F111" i="9"/>
  <c r="F110" i="9"/>
  <c r="F109" i="9"/>
  <c r="F108" i="9"/>
  <c r="F107" i="9"/>
  <c r="F106" i="9"/>
  <c r="F105" i="9"/>
  <c r="F104" i="9"/>
  <c r="F103" i="9"/>
  <c r="F102" i="9"/>
  <c r="F101" i="9"/>
  <c r="F100" i="9"/>
  <c r="F99" i="9"/>
  <c r="F98" i="9"/>
  <c r="F97" i="9"/>
  <c r="F96" i="9"/>
  <c r="F95" i="9"/>
  <c r="F94" i="9"/>
  <c r="F93" i="9"/>
  <c r="F92" i="9"/>
  <c r="F91" i="9"/>
  <c r="F90" i="9"/>
  <c r="F89" i="9"/>
  <c r="F88" i="9"/>
  <c r="F87" i="9"/>
  <c r="F86" i="9"/>
  <c r="F85" i="9"/>
  <c r="F84" i="9"/>
  <c r="F83" i="9"/>
  <c r="F82" i="9"/>
  <c r="F81" i="9"/>
  <c r="F80" i="9"/>
  <c r="F79" i="9"/>
  <c r="F78" i="9"/>
  <c r="F77" i="9"/>
  <c r="F76" i="9"/>
  <c r="F75" i="9"/>
  <c r="F74" i="9"/>
  <c r="F73" i="9"/>
  <c r="F72" i="9"/>
  <c r="F71" i="9"/>
  <c r="F70" i="9"/>
  <c r="F69" i="9"/>
  <c r="F68" i="9"/>
  <c r="F67" i="9"/>
  <c r="F66" i="9"/>
  <c r="F65" i="9"/>
  <c r="F64" i="9"/>
  <c r="F63" i="9"/>
  <c r="F62" i="9"/>
  <c r="F61" i="9"/>
  <c r="F60" i="9"/>
  <c r="F59" i="9"/>
  <c r="F58" i="9"/>
  <c r="F57" i="9"/>
  <c r="F56" i="9"/>
  <c r="F55" i="9"/>
  <c r="F54" i="9"/>
  <c r="F53" i="9"/>
  <c r="F52" i="9"/>
  <c r="F51" i="9"/>
  <c r="F50" i="9"/>
  <c r="F49" i="9"/>
  <c r="F48" i="9"/>
  <c r="F47" i="9"/>
  <c r="F46" i="9"/>
  <c r="F45" i="9"/>
  <c r="F44" i="9"/>
  <c r="F43" i="9"/>
  <c r="F42" i="9"/>
  <c r="F41" i="9"/>
  <c r="F40" i="9"/>
  <c r="F39" i="9"/>
  <c r="F38" i="9"/>
  <c r="F37" i="9"/>
  <c r="F36" i="9"/>
  <c r="F35" i="9"/>
  <c r="F34" i="9"/>
  <c r="F33" i="9"/>
  <c r="F32" i="9"/>
  <c r="F31" i="9"/>
  <c r="F30" i="9"/>
  <c r="F29" i="9"/>
  <c r="F28" i="9"/>
  <c r="F27" i="9"/>
  <c r="F26" i="9"/>
  <c r="F25" i="9"/>
  <c r="F24" i="9"/>
  <c r="F23" i="9"/>
  <c r="F22" i="9"/>
  <c r="F21" i="9"/>
  <c r="F20" i="9"/>
  <c r="F19" i="9"/>
  <c r="F18" i="9"/>
  <c r="F17" i="9"/>
  <c r="F16" i="9"/>
  <c r="F15" i="9"/>
  <c r="F14" i="9"/>
  <c r="F13" i="9"/>
  <c r="F12" i="9"/>
  <c r="F11" i="9"/>
  <c r="F10" i="9"/>
  <c r="F9" i="9"/>
  <c r="F8" i="9"/>
  <c r="F7" i="9"/>
  <c r="F6" i="9"/>
  <c r="F370" i="8"/>
  <c r="F369" i="8"/>
  <c r="F368" i="8"/>
  <c r="F367" i="8"/>
  <c r="F366" i="8"/>
  <c r="F365" i="8"/>
  <c r="F364" i="8"/>
  <c r="F363" i="8"/>
  <c r="F362" i="8"/>
  <c r="F361" i="8"/>
  <c r="F360" i="8"/>
  <c r="F359" i="8"/>
  <c r="F358" i="8"/>
  <c r="F357" i="8"/>
  <c r="F356" i="8"/>
  <c r="F355" i="8"/>
  <c r="F354" i="8"/>
  <c r="F353" i="8"/>
  <c r="F352" i="8"/>
  <c r="F351" i="8"/>
  <c r="F350" i="8"/>
  <c r="F349" i="8"/>
  <c r="F348" i="8"/>
  <c r="F347" i="8"/>
  <c r="F346" i="8"/>
  <c r="F345" i="8"/>
  <c r="F344" i="8"/>
  <c r="F343" i="8"/>
  <c r="F342" i="8"/>
  <c r="F341" i="8"/>
  <c r="F340" i="8"/>
  <c r="F339" i="8"/>
  <c r="F338" i="8"/>
  <c r="F337" i="8"/>
  <c r="F336" i="8"/>
  <c r="F335" i="8"/>
  <c r="F334" i="8"/>
  <c r="F333" i="8"/>
  <c r="F332" i="8"/>
  <c r="F331" i="8"/>
  <c r="F330" i="8"/>
  <c r="F329" i="8"/>
  <c r="F328" i="8"/>
  <c r="F327" i="8"/>
  <c r="F326" i="8"/>
  <c r="F325" i="8"/>
  <c r="F324" i="8"/>
  <c r="F323" i="8"/>
  <c r="F322" i="8"/>
  <c r="F321" i="8"/>
  <c r="F320" i="8"/>
  <c r="F319" i="8"/>
  <c r="F318" i="8"/>
  <c r="F317" i="8"/>
  <c r="F316" i="8"/>
  <c r="F315" i="8"/>
  <c r="F314" i="8"/>
  <c r="F313" i="8"/>
  <c r="F312" i="8"/>
  <c r="F311" i="8"/>
  <c r="F310" i="8"/>
  <c r="F309" i="8"/>
  <c r="F308" i="8"/>
  <c r="F307" i="8"/>
  <c r="F306" i="8"/>
  <c r="F305" i="8"/>
  <c r="F304" i="8"/>
  <c r="F303" i="8"/>
  <c r="F302" i="8"/>
  <c r="F301" i="8"/>
  <c r="F300" i="8"/>
  <c r="F299" i="8"/>
  <c r="F298" i="8"/>
  <c r="F297" i="8"/>
  <c r="F296" i="8"/>
  <c r="F295" i="8"/>
  <c r="F294" i="8"/>
  <c r="F293" i="8"/>
  <c r="F292" i="8"/>
  <c r="F291" i="8"/>
  <c r="F290" i="8"/>
  <c r="F289" i="8"/>
  <c r="F288" i="8"/>
  <c r="F287" i="8"/>
  <c r="F286" i="8"/>
  <c r="F285" i="8"/>
  <c r="F284" i="8"/>
  <c r="F283" i="8"/>
  <c r="F282" i="8"/>
  <c r="F281" i="8"/>
  <c r="F280" i="8"/>
  <c r="F279" i="8"/>
  <c r="F278" i="8"/>
  <c r="F277" i="8"/>
  <c r="F276" i="8"/>
  <c r="F275" i="8"/>
  <c r="F274" i="8"/>
  <c r="F273" i="8"/>
  <c r="F272" i="8"/>
  <c r="F271" i="8"/>
  <c r="F270" i="8"/>
  <c r="F269" i="8"/>
  <c r="F268" i="8"/>
  <c r="F267" i="8"/>
  <c r="F266" i="8"/>
  <c r="F265" i="8"/>
  <c r="F264" i="8"/>
  <c r="F263" i="8"/>
  <c r="F262" i="8"/>
  <c r="F261" i="8"/>
  <c r="F260" i="8"/>
  <c r="F259" i="8"/>
  <c r="F258" i="8"/>
  <c r="F257" i="8"/>
  <c r="F256" i="8"/>
  <c r="F255" i="8"/>
  <c r="F254" i="8"/>
  <c r="F253" i="8"/>
  <c r="F252" i="8"/>
  <c r="F251" i="8"/>
  <c r="F250" i="8"/>
  <c r="F249" i="8"/>
  <c r="F248" i="8"/>
  <c r="F247" i="8"/>
  <c r="F246" i="8"/>
  <c r="F245" i="8"/>
  <c r="F244" i="8"/>
  <c r="F243" i="8"/>
  <c r="F242" i="8"/>
  <c r="F241" i="8"/>
  <c r="F240" i="8"/>
  <c r="F239" i="8"/>
  <c r="F238" i="8"/>
  <c r="F237" i="8"/>
  <c r="F236" i="8"/>
  <c r="F235" i="8"/>
  <c r="F234" i="8"/>
  <c r="F233" i="8"/>
  <c r="F232" i="8"/>
  <c r="F231" i="8"/>
  <c r="F230" i="8"/>
  <c r="F229" i="8"/>
  <c r="F228" i="8"/>
  <c r="F227" i="8"/>
  <c r="F226" i="8"/>
  <c r="F225" i="8"/>
  <c r="F224" i="8"/>
  <c r="F223" i="8"/>
  <c r="F222" i="8"/>
  <c r="F221" i="8"/>
  <c r="F220" i="8"/>
  <c r="F219" i="8"/>
  <c r="F218" i="8"/>
  <c r="F217" i="8"/>
  <c r="F216" i="8"/>
  <c r="F215" i="8"/>
  <c r="F214" i="8"/>
  <c r="F213" i="8"/>
  <c r="F212" i="8"/>
  <c r="F211" i="8"/>
  <c r="F210" i="8"/>
  <c r="F209" i="8"/>
  <c r="F208" i="8"/>
  <c r="F207" i="8"/>
  <c r="F206" i="8"/>
  <c r="F205" i="8"/>
  <c r="F204" i="8"/>
  <c r="F203" i="8"/>
  <c r="F202" i="8"/>
  <c r="F201" i="8"/>
  <c r="F200" i="8"/>
  <c r="F199" i="8"/>
  <c r="F198" i="8"/>
  <c r="F197" i="8"/>
  <c r="F196" i="8"/>
  <c r="F195" i="8"/>
  <c r="F194" i="8"/>
  <c r="F193" i="8"/>
  <c r="F192" i="8"/>
  <c r="F191" i="8"/>
  <c r="F190" i="8"/>
  <c r="F189" i="8"/>
  <c r="F188" i="8"/>
  <c r="F187" i="8"/>
  <c r="F186" i="8"/>
  <c r="F185" i="8"/>
  <c r="F184" i="8"/>
  <c r="F183" i="8"/>
  <c r="F182" i="8"/>
  <c r="F181" i="8"/>
  <c r="F180" i="8"/>
  <c r="F179" i="8"/>
  <c r="F178" i="8"/>
  <c r="F177" i="8"/>
  <c r="F176" i="8"/>
  <c r="F175" i="8"/>
  <c r="F174" i="8"/>
  <c r="F173" i="8"/>
  <c r="F172" i="8"/>
  <c r="F171" i="8"/>
  <c r="F170" i="8"/>
  <c r="F169" i="8"/>
  <c r="F168" i="8"/>
  <c r="F167" i="8"/>
  <c r="F166" i="8"/>
  <c r="F165" i="8"/>
  <c r="F164" i="8"/>
  <c r="F163" i="8"/>
  <c r="F162" i="8"/>
  <c r="F161" i="8"/>
  <c r="F160" i="8"/>
  <c r="F159" i="8"/>
  <c r="F158" i="8"/>
  <c r="F157" i="8"/>
  <c r="F156" i="8"/>
  <c r="F155" i="8"/>
  <c r="F154" i="8"/>
  <c r="F153" i="8"/>
  <c r="F152" i="8"/>
  <c r="F151" i="8"/>
  <c r="F150" i="8"/>
  <c r="F149" i="8"/>
  <c r="F148" i="8"/>
  <c r="F147" i="8"/>
  <c r="F146" i="8"/>
  <c r="F145" i="8"/>
  <c r="F144" i="8"/>
  <c r="F143" i="8"/>
  <c r="F142" i="8"/>
  <c r="F141" i="8"/>
  <c r="F140" i="8"/>
  <c r="F139" i="8"/>
  <c r="F138" i="8"/>
  <c r="F137" i="8"/>
  <c r="F136" i="8"/>
  <c r="F135" i="8"/>
  <c r="F134" i="8"/>
  <c r="F133" i="8"/>
  <c r="F132" i="8"/>
  <c r="F131" i="8"/>
  <c r="F130" i="8"/>
  <c r="F129" i="8"/>
  <c r="F128" i="8"/>
  <c r="F127" i="8"/>
  <c r="F126" i="8"/>
  <c r="F125" i="8"/>
  <c r="F124" i="8"/>
  <c r="F123" i="8"/>
  <c r="F122" i="8"/>
  <c r="F121" i="8"/>
  <c r="F120" i="8"/>
  <c r="F119" i="8"/>
  <c r="F118" i="8"/>
  <c r="F117" i="8"/>
  <c r="F116" i="8"/>
  <c r="F115" i="8"/>
  <c r="F114" i="8"/>
  <c r="F113" i="8"/>
  <c r="F112" i="8"/>
  <c r="F111" i="8"/>
  <c r="F110" i="8"/>
  <c r="F109" i="8"/>
  <c r="F108" i="8"/>
  <c r="F107" i="8"/>
  <c r="F106" i="8"/>
  <c r="F105" i="8"/>
  <c r="F104" i="8"/>
  <c r="F103" i="8"/>
  <c r="F102" i="8"/>
  <c r="F101" i="8"/>
  <c r="F100" i="8"/>
  <c r="F99" i="8"/>
  <c r="F98" i="8"/>
  <c r="F97" i="8"/>
  <c r="F96" i="8"/>
  <c r="F95" i="8"/>
  <c r="F94" i="8"/>
  <c r="F93" i="8"/>
  <c r="F92" i="8"/>
  <c r="F91" i="8"/>
  <c r="F90" i="8"/>
  <c r="F89" i="8"/>
  <c r="F88" i="8"/>
  <c r="F87" i="8"/>
  <c r="F86" i="8"/>
  <c r="F85" i="8"/>
  <c r="F84" i="8"/>
  <c r="F83" i="8"/>
  <c r="F82" i="8"/>
  <c r="F81" i="8"/>
  <c r="F80" i="8"/>
  <c r="F79" i="8"/>
  <c r="F78" i="8"/>
  <c r="F77" i="8"/>
  <c r="F76" i="8"/>
  <c r="F75" i="8"/>
  <c r="F74" i="8"/>
  <c r="F73" i="8"/>
  <c r="F72" i="8"/>
  <c r="F71" i="8"/>
  <c r="F70" i="8"/>
  <c r="F69" i="8"/>
  <c r="F68" i="8"/>
  <c r="F67" i="8"/>
  <c r="F66" i="8"/>
  <c r="F65" i="8"/>
  <c r="F64" i="8"/>
  <c r="F63" i="8"/>
  <c r="F62" i="8"/>
  <c r="F61" i="8"/>
  <c r="F60" i="8"/>
  <c r="F59" i="8"/>
  <c r="F58" i="8"/>
  <c r="F57" i="8"/>
  <c r="F56" i="8"/>
  <c r="F55" i="8"/>
  <c r="F54" i="8"/>
  <c r="F53" i="8"/>
  <c r="F52" i="8"/>
  <c r="F51" i="8"/>
  <c r="F50" i="8"/>
  <c r="F49" i="8"/>
  <c r="F48" i="8"/>
  <c r="F47" i="8"/>
  <c r="F46" i="8"/>
  <c r="F45" i="8"/>
  <c r="F44" i="8"/>
  <c r="F43" i="8"/>
  <c r="F42" i="8"/>
  <c r="F41" i="8"/>
  <c r="F40" i="8"/>
  <c r="F39" i="8"/>
  <c r="F38" i="8"/>
  <c r="F37" i="8"/>
  <c r="F36" i="8"/>
  <c r="F35" i="8"/>
  <c r="F34" i="8"/>
  <c r="F33" i="8"/>
  <c r="F32" i="8"/>
  <c r="F31" i="8"/>
  <c r="F30" i="8"/>
  <c r="F29" i="8"/>
  <c r="F28" i="8"/>
  <c r="F27" i="8"/>
  <c r="F26" i="8"/>
  <c r="F25" i="8"/>
  <c r="F24" i="8"/>
  <c r="F23" i="8"/>
  <c r="F22" i="8"/>
  <c r="F21" i="8"/>
  <c r="F20" i="8"/>
  <c r="F19" i="8"/>
  <c r="F18" i="8"/>
  <c r="F17" i="8"/>
  <c r="F16" i="8"/>
  <c r="F15" i="8"/>
  <c r="F14" i="8"/>
  <c r="F13" i="8"/>
  <c r="F12" i="8"/>
  <c r="F11" i="8"/>
  <c r="F10" i="8"/>
  <c r="F9" i="8"/>
  <c r="F8" i="8"/>
  <c r="F7" i="8"/>
  <c r="F6" i="8"/>
  <c r="F387" i="8" s="1"/>
  <c r="F370" i="7"/>
  <c r="F369" i="7"/>
  <c r="F368" i="7"/>
  <c r="F367" i="7"/>
  <c r="F366" i="7"/>
  <c r="F365" i="7"/>
  <c r="F364" i="7"/>
  <c r="F363" i="7"/>
  <c r="F362" i="7"/>
  <c r="F361" i="7"/>
  <c r="F360" i="7"/>
  <c r="F359" i="7"/>
  <c r="F358" i="7"/>
  <c r="F357" i="7"/>
  <c r="F356" i="7"/>
  <c r="F355" i="7"/>
  <c r="F354" i="7"/>
  <c r="F353" i="7"/>
  <c r="F352" i="7"/>
  <c r="F351" i="7"/>
  <c r="F350" i="7"/>
  <c r="F349" i="7"/>
  <c r="F348" i="7"/>
  <c r="F347" i="7"/>
  <c r="F346" i="7"/>
  <c r="F345" i="7"/>
  <c r="F344" i="7"/>
  <c r="F343" i="7"/>
  <c r="F342" i="7"/>
  <c r="F341" i="7"/>
  <c r="F340" i="7"/>
  <c r="F339" i="7"/>
  <c r="F338" i="7"/>
  <c r="F337" i="7"/>
  <c r="F336" i="7"/>
  <c r="F335" i="7"/>
  <c r="F334" i="7"/>
  <c r="F333" i="7"/>
  <c r="F332" i="7"/>
  <c r="F331" i="7"/>
  <c r="F330" i="7"/>
  <c r="F329" i="7"/>
  <c r="F328" i="7"/>
  <c r="F327" i="7"/>
  <c r="F326" i="7"/>
  <c r="F325" i="7"/>
  <c r="F324" i="7"/>
  <c r="F323" i="7"/>
  <c r="F322" i="7"/>
  <c r="F321" i="7"/>
  <c r="F320" i="7"/>
  <c r="F319" i="7"/>
  <c r="F318" i="7"/>
  <c r="F317" i="7"/>
  <c r="F316" i="7"/>
  <c r="F315" i="7"/>
  <c r="F314" i="7"/>
  <c r="F313" i="7"/>
  <c r="F312" i="7"/>
  <c r="F311" i="7"/>
  <c r="F310" i="7"/>
  <c r="F309" i="7"/>
  <c r="F308" i="7"/>
  <c r="F307" i="7"/>
  <c r="F306" i="7"/>
  <c r="F305" i="7"/>
  <c r="F304" i="7"/>
  <c r="F303" i="7"/>
  <c r="F302" i="7"/>
  <c r="F301" i="7"/>
  <c r="F300" i="7"/>
  <c r="F299" i="7"/>
  <c r="F298" i="7"/>
  <c r="F297" i="7"/>
  <c r="F296" i="7"/>
  <c r="F295" i="7"/>
  <c r="F294" i="7"/>
  <c r="F293" i="7"/>
  <c r="F292" i="7"/>
  <c r="F291" i="7"/>
  <c r="F290" i="7"/>
  <c r="F289" i="7"/>
  <c r="F288" i="7"/>
  <c r="F287" i="7"/>
  <c r="F286" i="7"/>
  <c r="F285" i="7"/>
  <c r="F284" i="7"/>
  <c r="F283" i="7"/>
  <c r="F282" i="7"/>
  <c r="F281" i="7"/>
  <c r="F280" i="7"/>
  <c r="F279" i="7"/>
  <c r="F278" i="7"/>
  <c r="F277" i="7"/>
  <c r="F276" i="7"/>
  <c r="F275" i="7"/>
  <c r="F274" i="7"/>
  <c r="F273" i="7"/>
  <c r="F272" i="7"/>
  <c r="F271" i="7"/>
  <c r="F270" i="7"/>
  <c r="F269" i="7"/>
  <c r="F268" i="7"/>
  <c r="F267" i="7"/>
  <c r="F266" i="7"/>
  <c r="F265" i="7"/>
  <c r="F264" i="7"/>
  <c r="F263" i="7"/>
  <c r="F262" i="7"/>
  <c r="F261" i="7"/>
  <c r="F260" i="7"/>
  <c r="F259" i="7"/>
  <c r="F258" i="7"/>
  <c r="F257" i="7"/>
  <c r="F256" i="7"/>
  <c r="F255" i="7"/>
  <c r="F254" i="7"/>
  <c r="F253" i="7"/>
  <c r="F252" i="7"/>
  <c r="F251" i="7"/>
  <c r="F250" i="7"/>
  <c r="F249" i="7"/>
  <c r="F248" i="7"/>
  <c r="F247" i="7"/>
  <c r="F246" i="7"/>
  <c r="F245" i="7"/>
  <c r="F244" i="7"/>
  <c r="F243" i="7"/>
  <c r="F242" i="7"/>
  <c r="F241" i="7"/>
  <c r="F240" i="7"/>
  <c r="F239" i="7"/>
  <c r="F238" i="7"/>
  <c r="F237" i="7"/>
  <c r="F236" i="7"/>
  <c r="F235" i="7"/>
  <c r="F234" i="7"/>
  <c r="F233" i="7"/>
  <c r="F232" i="7"/>
  <c r="F231" i="7"/>
  <c r="F230" i="7"/>
  <c r="F229" i="7"/>
  <c r="F228" i="7"/>
  <c r="F227" i="7"/>
  <c r="F226" i="7"/>
  <c r="F225" i="7"/>
  <c r="F224" i="7"/>
  <c r="F223" i="7"/>
  <c r="F222" i="7"/>
  <c r="F221" i="7"/>
  <c r="F220" i="7"/>
  <c r="F219" i="7"/>
  <c r="F218" i="7"/>
  <c r="F217" i="7"/>
  <c r="F216" i="7"/>
  <c r="F215" i="7"/>
  <c r="F214" i="7"/>
  <c r="F213" i="7"/>
  <c r="F212" i="7"/>
  <c r="F211" i="7"/>
  <c r="F210" i="7"/>
  <c r="F209" i="7"/>
  <c r="F208" i="7"/>
  <c r="F207" i="7"/>
  <c r="F206" i="7"/>
  <c r="F205" i="7"/>
  <c r="F204" i="7"/>
  <c r="F203" i="7"/>
  <c r="F202" i="7"/>
  <c r="F201" i="7"/>
  <c r="F200" i="7"/>
  <c r="F199" i="7"/>
  <c r="F198" i="7"/>
  <c r="F197" i="7"/>
  <c r="F196" i="7"/>
  <c r="F195" i="7"/>
  <c r="F194" i="7"/>
  <c r="F193" i="7"/>
  <c r="F192" i="7"/>
  <c r="F191" i="7"/>
  <c r="F190" i="7"/>
  <c r="F189" i="7"/>
  <c r="F188" i="7"/>
  <c r="F187" i="7"/>
  <c r="F186" i="7"/>
  <c r="F185" i="7"/>
  <c r="F184" i="7"/>
  <c r="F183" i="7"/>
  <c r="F182" i="7"/>
  <c r="F181" i="7"/>
  <c r="F180" i="7"/>
  <c r="F179" i="7"/>
  <c r="F178" i="7"/>
  <c r="F177" i="7"/>
  <c r="F176" i="7"/>
  <c r="F175" i="7"/>
  <c r="F174" i="7"/>
  <c r="F173" i="7"/>
  <c r="F172" i="7"/>
  <c r="F171" i="7"/>
  <c r="F170" i="7"/>
  <c r="F169" i="7"/>
  <c r="F168" i="7"/>
  <c r="F167" i="7"/>
  <c r="F166" i="7"/>
  <c r="F165" i="7"/>
  <c r="F164" i="7"/>
  <c r="F163" i="7"/>
  <c r="F162" i="7"/>
  <c r="F161" i="7"/>
  <c r="F160" i="7"/>
  <c r="F159" i="7"/>
  <c r="F158" i="7"/>
  <c r="F157" i="7"/>
  <c r="F156" i="7"/>
  <c r="F155" i="7"/>
  <c r="F154" i="7"/>
  <c r="F153" i="7"/>
  <c r="F152" i="7"/>
  <c r="F151" i="7"/>
  <c r="F150" i="7"/>
  <c r="F149" i="7"/>
  <c r="F148" i="7"/>
  <c r="F147" i="7"/>
  <c r="F146" i="7"/>
  <c r="F145" i="7"/>
  <c r="F144" i="7"/>
  <c r="F143" i="7"/>
  <c r="F142" i="7"/>
  <c r="F141" i="7"/>
  <c r="F140" i="7"/>
  <c r="F139" i="7"/>
  <c r="F138" i="7"/>
  <c r="F137" i="7"/>
  <c r="F136" i="7"/>
  <c r="F135" i="7"/>
  <c r="F134" i="7"/>
  <c r="F133" i="7"/>
  <c r="F132" i="7"/>
  <c r="F131" i="7"/>
  <c r="F130" i="7"/>
  <c r="F129" i="7"/>
  <c r="F128" i="7"/>
  <c r="F127" i="7"/>
  <c r="F126" i="7"/>
  <c r="F125" i="7"/>
  <c r="F124" i="7"/>
  <c r="F123" i="7"/>
  <c r="F122" i="7"/>
  <c r="F121" i="7"/>
  <c r="F120" i="7"/>
  <c r="F119" i="7"/>
  <c r="F118" i="7"/>
  <c r="F117" i="7"/>
  <c r="F116" i="7"/>
  <c r="F115" i="7"/>
  <c r="F114" i="7"/>
  <c r="F113" i="7"/>
  <c r="F112" i="7"/>
  <c r="F111" i="7"/>
  <c r="F110" i="7"/>
  <c r="F109" i="7"/>
  <c r="F108" i="7"/>
  <c r="F107" i="7"/>
  <c r="F106" i="7"/>
  <c r="F105" i="7"/>
  <c r="F104" i="7"/>
  <c r="F103" i="7"/>
  <c r="F102" i="7"/>
  <c r="F101" i="7"/>
  <c r="F100" i="7"/>
  <c r="F99" i="7"/>
  <c r="F98" i="7"/>
  <c r="F97" i="7"/>
  <c r="F96" i="7"/>
  <c r="F95" i="7"/>
  <c r="F94" i="7"/>
  <c r="F93" i="7"/>
  <c r="F92" i="7"/>
  <c r="F91" i="7"/>
  <c r="F90" i="7"/>
  <c r="F89" i="7"/>
  <c r="F88" i="7"/>
  <c r="F87" i="7"/>
  <c r="F86" i="7"/>
  <c r="F85" i="7"/>
  <c r="F84" i="7"/>
  <c r="F83" i="7"/>
  <c r="F82" i="7"/>
  <c r="F81" i="7"/>
  <c r="F80" i="7"/>
  <c r="F79" i="7"/>
  <c r="F78" i="7"/>
  <c r="F77" i="7"/>
  <c r="F76" i="7"/>
  <c r="F75" i="7"/>
  <c r="F74" i="7"/>
  <c r="F73" i="7"/>
  <c r="F72" i="7"/>
  <c r="F71" i="7"/>
  <c r="F70" i="7"/>
  <c r="F69" i="7"/>
  <c r="F68" i="7"/>
  <c r="F67" i="7"/>
  <c r="F66" i="7"/>
  <c r="F65" i="7"/>
  <c r="F64" i="7"/>
  <c r="F63" i="7"/>
  <c r="F62" i="7"/>
  <c r="F61" i="7"/>
  <c r="F60" i="7"/>
  <c r="F59" i="7"/>
  <c r="F58" i="7"/>
  <c r="F57" i="7"/>
  <c r="F56" i="7"/>
  <c r="F55" i="7"/>
  <c r="F54" i="7"/>
  <c r="F53" i="7"/>
  <c r="F52" i="7"/>
  <c r="F51" i="7"/>
  <c r="F50" i="7"/>
  <c r="F49" i="7"/>
  <c r="F48" i="7"/>
  <c r="F47" i="7"/>
  <c r="F46" i="7"/>
  <c r="F45" i="7"/>
  <c r="F44" i="7"/>
  <c r="F43" i="7"/>
  <c r="F42" i="7"/>
  <c r="F41" i="7"/>
  <c r="F40" i="7"/>
  <c r="F39" i="7"/>
  <c r="F38" i="7"/>
  <c r="F37" i="7"/>
  <c r="F36" i="7"/>
  <c r="F35" i="7"/>
  <c r="F34" i="7"/>
  <c r="F33" i="7"/>
  <c r="F32" i="7"/>
  <c r="F31" i="7"/>
  <c r="F30" i="7"/>
  <c r="F29" i="7"/>
  <c r="F28" i="7"/>
  <c r="F27" i="7"/>
  <c r="F26" i="7"/>
  <c r="F25" i="7"/>
  <c r="F24" i="7"/>
  <c r="F23" i="7"/>
  <c r="F22" i="7"/>
  <c r="F21" i="7"/>
  <c r="F20" i="7"/>
  <c r="F19" i="7"/>
  <c r="F18" i="7"/>
  <c r="F17" i="7"/>
  <c r="F16" i="7"/>
  <c r="F15" i="7"/>
  <c r="F14" i="7"/>
  <c r="F13" i="7"/>
  <c r="F12" i="7"/>
  <c r="F11" i="7"/>
  <c r="F10" i="7"/>
  <c r="F9" i="7"/>
  <c r="F8" i="7"/>
  <c r="F7" i="7"/>
  <c r="F6" i="7"/>
  <c r="F370" i="5"/>
  <c r="I370" i="5" s="1"/>
  <c r="G371" i="1" s="1"/>
  <c r="F369" i="5"/>
  <c r="I369" i="5" s="1"/>
  <c r="G370" i="1" s="1"/>
  <c r="F368" i="5"/>
  <c r="I368" i="5" s="1"/>
  <c r="G369" i="1" s="1"/>
  <c r="F367" i="5"/>
  <c r="I367" i="5" s="1"/>
  <c r="G368" i="1" s="1"/>
  <c r="F366" i="5"/>
  <c r="I366" i="5" s="1"/>
  <c r="G367" i="1" s="1"/>
  <c r="F365" i="5"/>
  <c r="I365" i="5" s="1"/>
  <c r="G366" i="1" s="1"/>
  <c r="F364" i="5"/>
  <c r="I364" i="5" s="1"/>
  <c r="G365" i="1" s="1"/>
  <c r="F363" i="5"/>
  <c r="I363" i="5" s="1"/>
  <c r="G364" i="1" s="1"/>
  <c r="F362" i="5"/>
  <c r="I362" i="5" s="1"/>
  <c r="G363" i="1" s="1"/>
  <c r="F361" i="5"/>
  <c r="I361" i="5" s="1"/>
  <c r="G362" i="1" s="1"/>
  <c r="F360" i="5"/>
  <c r="I360" i="5" s="1"/>
  <c r="G361" i="1" s="1"/>
  <c r="F359" i="5"/>
  <c r="I359" i="5" s="1"/>
  <c r="G360" i="1" s="1"/>
  <c r="F358" i="5"/>
  <c r="I358" i="5" s="1"/>
  <c r="G359" i="1" s="1"/>
  <c r="F357" i="5"/>
  <c r="I357" i="5" s="1"/>
  <c r="G358" i="1" s="1"/>
  <c r="F356" i="5"/>
  <c r="I356" i="5" s="1"/>
  <c r="G357" i="1" s="1"/>
  <c r="F355" i="5"/>
  <c r="I355" i="5" s="1"/>
  <c r="G356" i="1" s="1"/>
  <c r="F354" i="5"/>
  <c r="I354" i="5" s="1"/>
  <c r="G355" i="1" s="1"/>
  <c r="F353" i="5"/>
  <c r="I353" i="5" s="1"/>
  <c r="G354" i="1" s="1"/>
  <c r="F352" i="5"/>
  <c r="I352" i="5" s="1"/>
  <c r="G353" i="1" s="1"/>
  <c r="F351" i="5"/>
  <c r="I351" i="5" s="1"/>
  <c r="G352" i="1" s="1"/>
  <c r="F350" i="5"/>
  <c r="I350" i="5" s="1"/>
  <c r="G351" i="1" s="1"/>
  <c r="F349" i="5"/>
  <c r="I349" i="5" s="1"/>
  <c r="G350" i="1" s="1"/>
  <c r="F348" i="5"/>
  <c r="I348" i="5" s="1"/>
  <c r="G349" i="1" s="1"/>
  <c r="F347" i="5"/>
  <c r="I347" i="5" s="1"/>
  <c r="G348" i="1" s="1"/>
  <c r="F346" i="5"/>
  <c r="I346" i="5" s="1"/>
  <c r="G347" i="1" s="1"/>
  <c r="F345" i="5"/>
  <c r="I345" i="5" s="1"/>
  <c r="G346" i="1" s="1"/>
  <c r="F344" i="5"/>
  <c r="I344" i="5" s="1"/>
  <c r="G345" i="1" s="1"/>
  <c r="F343" i="5"/>
  <c r="I343" i="5" s="1"/>
  <c r="G344" i="1" s="1"/>
  <c r="F342" i="5"/>
  <c r="I342" i="5" s="1"/>
  <c r="G343" i="1" s="1"/>
  <c r="F341" i="5"/>
  <c r="I341" i="5" s="1"/>
  <c r="G342" i="1" s="1"/>
  <c r="F340" i="5"/>
  <c r="I340" i="5" s="1"/>
  <c r="G341" i="1" s="1"/>
  <c r="F339" i="5"/>
  <c r="I339" i="5" s="1"/>
  <c r="G340" i="1" s="1"/>
  <c r="F338" i="5"/>
  <c r="I338" i="5" s="1"/>
  <c r="G339" i="1" s="1"/>
  <c r="F337" i="5"/>
  <c r="I337" i="5" s="1"/>
  <c r="G338" i="1" s="1"/>
  <c r="F336" i="5"/>
  <c r="I336" i="5" s="1"/>
  <c r="G337" i="1" s="1"/>
  <c r="F335" i="5"/>
  <c r="I335" i="5" s="1"/>
  <c r="G336" i="1" s="1"/>
  <c r="F334" i="5"/>
  <c r="I334" i="5" s="1"/>
  <c r="G335" i="1" s="1"/>
  <c r="F333" i="5"/>
  <c r="I333" i="5" s="1"/>
  <c r="G334" i="1" s="1"/>
  <c r="F332" i="5"/>
  <c r="I332" i="5" s="1"/>
  <c r="G333" i="1" s="1"/>
  <c r="F331" i="5"/>
  <c r="I331" i="5" s="1"/>
  <c r="G332" i="1" s="1"/>
  <c r="F330" i="5"/>
  <c r="I330" i="5" s="1"/>
  <c r="G331" i="1" s="1"/>
  <c r="F329" i="5"/>
  <c r="I329" i="5" s="1"/>
  <c r="G330" i="1" s="1"/>
  <c r="F328" i="5"/>
  <c r="I328" i="5" s="1"/>
  <c r="G329" i="1" s="1"/>
  <c r="F327" i="5"/>
  <c r="I327" i="5" s="1"/>
  <c r="G328" i="1" s="1"/>
  <c r="F326" i="5"/>
  <c r="I326" i="5" s="1"/>
  <c r="G327" i="1" s="1"/>
  <c r="F325" i="5"/>
  <c r="I325" i="5" s="1"/>
  <c r="G326" i="1" s="1"/>
  <c r="F324" i="5"/>
  <c r="I324" i="5" s="1"/>
  <c r="G325" i="1" s="1"/>
  <c r="F323" i="5"/>
  <c r="I323" i="5" s="1"/>
  <c r="G324" i="1" s="1"/>
  <c r="F322" i="5"/>
  <c r="I322" i="5" s="1"/>
  <c r="G323" i="1" s="1"/>
  <c r="F321" i="5"/>
  <c r="I321" i="5" s="1"/>
  <c r="G322" i="1" s="1"/>
  <c r="F320" i="5"/>
  <c r="I320" i="5" s="1"/>
  <c r="G321" i="1" s="1"/>
  <c r="F319" i="5"/>
  <c r="I319" i="5" s="1"/>
  <c r="G320" i="1" s="1"/>
  <c r="F318" i="5"/>
  <c r="I318" i="5" s="1"/>
  <c r="G319" i="1" s="1"/>
  <c r="F317" i="5"/>
  <c r="I317" i="5" s="1"/>
  <c r="G318" i="1" s="1"/>
  <c r="F316" i="5"/>
  <c r="I316" i="5" s="1"/>
  <c r="G317" i="1" s="1"/>
  <c r="F315" i="5"/>
  <c r="I315" i="5" s="1"/>
  <c r="G316" i="1" s="1"/>
  <c r="F314" i="5"/>
  <c r="I314" i="5" s="1"/>
  <c r="G315" i="1" s="1"/>
  <c r="F313" i="5"/>
  <c r="I313" i="5" s="1"/>
  <c r="G314" i="1" s="1"/>
  <c r="F312" i="5"/>
  <c r="I312" i="5" s="1"/>
  <c r="G313" i="1" s="1"/>
  <c r="F311" i="5"/>
  <c r="I311" i="5" s="1"/>
  <c r="G312" i="1" s="1"/>
  <c r="F310" i="5"/>
  <c r="I310" i="5" s="1"/>
  <c r="G311" i="1" s="1"/>
  <c r="F309" i="5"/>
  <c r="I309" i="5" s="1"/>
  <c r="G310" i="1" s="1"/>
  <c r="F308" i="5"/>
  <c r="I308" i="5" s="1"/>
  <c r="G309" i="1" s="1"/>
  <c r="F307" i="5"/>
  <c r="I307" i="5" s="1"/>
  <c r="G308" i="1" s="1"/>
  <c r="F306" i="5"/>
  <c r="I306" i="5" s="1"/>
  <c r="G307" i="1" s="1"/>
  <c r="F305" i="5"/>
  <c r="I305" i="5" s="1"/>
  <c r="G306" i="1" s="1"/>
  <c r="F304" i="5"/>
  <c r="I304" i="5" s="1"/>
  <c r="G305" i="1" s="1"/>
  <c r="F303" i="5"/>
  <c r="I303" i="5" s="1"/>
  <c r="G304" i="1" s="1"/>
  <c r="F302" i="5"/>
  <c r="I302" i="5" s="1"/>
  <c r="G303" i="1" s="1"/>
  <c r="F301" i="5"/>
  <c r="I301" i="5" s="1"/>
  <c r="G302" i="1" s="1"/>
  <c r="F300" i="5"/>
  <c r="I300" i="5" s="1"/>
  <c r="G301" i="1" s="1"/>
  <c r="F299" i="5"/>
  <c r="I299" i="5" s="1"/>
  <c r="G300" i="1" s="1"/>
  <c r="F298" i="5"/>
  <c r="I298" i="5" s="1"/>
  <c r="G299" i="1" s="1"/>
  <c r="F297" i="5"/>
  <c r="I297" i="5" s="1"/>
  <c r="G298" i="1" s="1"/>
  <c r="F296" i="5"/>
  <c r="I296" i="5" s="1"/>
  <c r="G297" i="1" s="1"/>
  <c r="F295" i="5"/>
  <c r="I295" i="5" s="1"/>
  <c r="G296" i="1" s="1"/>
  <c r="F294" i="5"/>
  <c r="I294" i="5" s="1"/>
  <c r="G295" i="1" s="1"/>
  <c r="F293" i="5"/>
  <c r="I293" i="5" s="1"/>
  <c r="G294" i="1" s="1"/>
  <c r="F292" i="5"/>
  <c r="I292" i="5" s="1"/>
  <c r="G293" i="1" s="1"/>
  <c r="F291" i="5"/>
  <c r="I291" i="5" s="1"/>
  <c r="G292" i="1" s="1"/>
  <c r="F290" i="5"/>
  <c r="I290" i="5" s="1"/>
  <c r="G291" i="1" s="1"/>
  <c r="F289" i="5"/>
  <c r="I289" i="5" s="1"/>
  <c r="G290" i="1" s="1"/>
  <c r="F288" i="5"/>
  <c r="I288" i="5" s="1"/>
  <c r="G289" i="1" s="1"/>
  <c r="F287" i="5"/>
  <c r="I287" i="5" s="1"/>
  <c r="G288" i="1" s="1"/>
  <c r="F286" i="5"/>
  <c r="I286" i="5" s="1"/>
  <c r="G287" i="1" s="1"/>
  <c r="F285" i="5"/>
  <c r="I285" i="5" s="1"/>
  <c r="G286" i="1" s="1"/>
  <c r="F284" i="5"/>
  <c r="I284" i="5" s="1"/>
  <c r="G285" i="1" s="1"/>
  <c r="F283" i="5"/>
  <c r="I283" i="5" s="1"/>
  <c r="G284" i="1" s="1"/>
  <c r="F282" i="5"/>
  <c r="I282" i="5" s="1"/>
  <c r="G283" i="1" s="1"/>
  <c r="F281" i="5"/>
  <c r="I281" i="5" s="1"/>
  <c r="G282" i="1" s="1"/>
  <c r="F280" i="5"/>
  <c r="I280" i="5" s="1"/>
  <c r="G281" i="1" s="1"/>
  <c r="F279" i="5"/>
  <c r="I279" i="5" s="1"/>
  <c r="G280" i="1" s="1"/>
  <c r="F278" i="5"/>
  <c r="I278" i="5" s="1"/>
  <c r="G279" i="1" s="1"/>
  <c r="F277" i="5"/>
  <c r="I277" i="5" s="1"/>
  <c r="G278" i="1" s="1"/>
  <c r="F276" i="5"/>
  <c r="I276" i="5" s="1"/>
  <c r="G277" i="1" s="1"/>
  <c r="F275" i="5"/>
  <c r="I275" i="5" s="1"/>
  <c r="G276" i="1" s="1"/>
  <c r="F274" i="5"/>
  <c r="I274" i="5" s="1"/>
  <c r="G275" i="1" s="1"/>
  <c r="F273" i="5"/>
  <c r="I273" i="5" s="1"/>
  <c r="G274" i="1" s="1"/>
  <c r="F272" i="5"/>
  <c r="I272" i="5" s="1"/>
  <c r="G273" i="1" s="1"/>
  <c r="F271" i="5"/>
  <c r="I271" i="5" s="1"/>
  <c r="G272" i="1" s="1"/>
  <c r="F270" i="5"/>
  <c r="I270" i="5" s="1"/>
  <c r="G271" i="1" s="1"/>
  <c r="F269" i="5"/>
  <c r="I269" i="5" s="1"/>
  <c r="G270" i="1" s="1"/>
  <c r="F268" i="5"/>
  <c r="I268" i="5" s="1"/>
  <c r="G269" i="1" s="1"/>
  <c r="F267" i="5"/>
  <c r="I267" i="5" s="1"/>
  <c r="G268" i="1" s="1"/>
  <c r="F266" i="5"/>
  <c r="I266" i="5" s="1"/>
  <c r="G267" i="1" s="1"/>
  <c r="F265" i="5"/>
  <c r="I265" i="5" s="1"/>
  <c r="G266" i="1" s="1"/>
  <c r="F264" i="5"/>
  <c r="I264" i="5" s="1"/>
  <c r="G265" i="1" s="1"/>
  <c r="F263" i="5"/>
  <c r="I263" i="5" s="1"/>
  <c r="G264" i="1" s="1"/>
  <c r="F262" i="5"/>
  <c r="I262" i="5" s="1"/>
  <c r="G263" i="1" s="1"/>
  <c r="F261" i="5"/>
  <c r="I261" i="5" s="1"/>
  <c r="G262" i="1" s="1"/>
  <c r="F260" i="5"/>
  <c r="I260" i="5" s="1"/>
  <c r="G261" i="1" s="1"/>
  <c r="F259" i="5"/>
  <c r="I259" i="5" s="1"/>
  <c r="G260" i="1" s="1"/>
  <c r="F258" i="5"/>
  <c r="I258" i="5" s="1"/>
  <c r="G259" i="1" s="1"/>
  <c r="F257" i="5"/>
  <c r="I257" i="5" s="1"/>
  <c r="G258" i="1" s="1"/>
  <c r="F256" i="5"/>
  <c r="I256" i="5" s="1"/>
  <c r="G257" i="1" s="1"/>
  <c r="F255" i="5"/>
  <c r="I255" i="5" s="1"/>
  <c r="G256" i="1" s="1"/>
  <c r="F254" i="5"/>
  <c r="I254" i="5" s="1"/>
  <c r="G255" i="1" s="1"/>
  <c r="F253" i="5"/>
  <c r="I253" i="5" s="1"/>
  <c r="G254" i="1" s="1"/>
  <c r="F252" i="5"/>
  <c r="I252" i="5" s="1"/>
  <c r="G253" i="1" s="1"/>
  <c r="F251" i="5"/>
  <c r="I251" i="5" s="1"/>
  <c r="G252" i="1" s="1"/>
  <c r="F250" i="5"/>
  <c r="I250" i="5" s="1"/>
  <c r="G251" i="1" s="1"/>
  <c r="F249" i="5"/>
  <c r="I249" i="5" s="1"/>
  <c r="G250" i="1" s="1"/>
  <c r="F248" i="5"/>
  <c r="I248" i="5" s="1"/>
  <c r="G249" i="1" s="1"/>
  <c r="F247" i="5"/>
  <c r="I247" i="5" s="1"/>
  <c r="G248" i="1" s="1"/>
  <c r="F246" i="5"/>
  <c r="I246" i="5" s="1"/>
  <c r="G247" i="1" s="1"/>
  <c r="F245" i="5"/>
  <c r="I245" i="5" s="1"/>
  <c r="G246" i="1" s="1"/>
  <c r="F244" i="5"/>
  <c r="I244" i="5" s="1"/>
  <c r="G245" i="1" s="1"/>
  <c r="F243" i="5"/>
  <c r="I243" i="5" s="1"/>
  <c r="G244" i="1" s="1"/>
  <c r="F242" i="5"/>
  <c r="I242" i="5" s="1"/>
  <c r="G243" i="1" s="1"/>
  <c r="F241" i="5"/>
  <c r="I241" i="5" s="1"/>
  <c r="G242" i="1" s="1"/>
  <c r="F240" i="5"/>
  <c r="I240" i="5" s="1"/>
  <c r="G241" i="1" s="1"/>
  <c r="F239" i="5"/>
  <c r="I239" i="5" s="1"/>
  <c r="G240" i="1" s="1"/>
  <c r="F238" i="5"/>
  <c r="I238" i="5" s="1"/>
  <c r="G239" i="1" s="1"/>
  <c r="F237" i="5"/>
  <c r="I237" i="5" s="1"/>
  <c r="G238" i="1" s="1"/>
  <c r="F236" i="5"/>
  <c r="I236" i="5" s="1"/>
  <c r="G237" i="1" s="1"/>
  <c r="F235" i="5"/>
  <c r="I235" i="5" s="1"/>
  <c r="G236" i="1" s="1"/>
  <c r="F234" i="5"/>
  <c r="I234" i="5" s="1"/>
  <c r="G235" i="1" s="1"/>
  <c r="F233" i="5"/>
  <c r="I233" i="5" s="1"/>
  <c r="G234" i="1" s="1"/>
  <c r="F232" i="5"/>
  <c r="I232" i="5" s="1"/>
  <c r="G233" i="1" s="1"/>
  <c r="F231" i="5"/>
  <c r="I231" i="5" s="1"/>
  <c r="G232" i="1" s="1"/>
  <c r="F230" i="5"/>
  <c r="I230" i="5" s="1"/>
  <c r="G231" i="1" s="1"/>
  <c r="F229" i="5"/>
  <c r="I229" i="5" s="1"/>
  <c r="G230" i="1" s="1"/>
  <c r="F228" i="5"/>
  <c r="I228" i="5" s="1"/>
  <c r="G229" i="1" s="1"/>
  <c r="F227" i="5"/>
  <c r="I227" i="5" s="1"/>
  <c r="G228" i="1" s="1"/>
  <c r="F226" i="5"/>
  <c r="I226" i="5" s="1"/>
  <c r="G227" i="1" s="1"/>
  <c r="F225" i="5"/>
  <c r="I225" i="5" s="1"/>
  <c r="G226" i="1" s="1"/>
  <c r="F224" i="5"/>
  <c r="I224" i="5" s="1"/>
  <c r="G225" i="1" s="1"/>
  <c r="F223" i="5"/>
  <c r="I223" i="5" s="1"/>
  <c r="G224" i="1" s="1"/>
  <c r="F222" i="5"/>
  <c r="I222" i="5" s="1"/>
  <c r="G223" i="1" s="1"/>
  <c r="F221" i="5"/>
  <c r="I221" i="5" s="1"/>
  <c r="G222" i="1" s="1"/>
  <c r="F220" i="5"/>
  <c r="I220" i="5" s="1"/>
  <c r="G221" i="1" s="1"/>
  <c r="F219" i="5"/>
  <c r="I219" i="5" s="1"/>
  <c r="G220" i="1" s="1"/>
  <c r="F218" i="5"/>
  <c r="I218" i="5" s="1"/>
  <c r="G219" i="1" s="1"/>
  <c r="F217" i="5"/>
  <c r="I217" i="5" s="1"/>
  <c r="G218" i="1" s="1"/>
  <c r="F216" i="5"/>
  <c r="I216" i="5" s="1"/>
  <c r="G217" i="1" s="1"/>
  <c r="F215" i="5"/>
  <c r="I215" i="5" s="1"/>
  <c r="G216" i="1" s="1"/>
  <c r="F214" i="5"/>
  <c r="I214" i="5" s="1"/>
  <c r="G215" i="1" s="1"/>
  <c r="F213" i="5"/>
  <c r="I213" i="5" s="1"/>
  <c r="G214" i="1" s="1"/>
  <c r="F212" i="5"/>
  <c r="I212" i="5" s="1"/>
  <c r="G213" i="1" s="1"/>
  <c r="F211" i="5"/>
  <c r="I211" i="5" s="1"/>
  <c r="G212" i="1" s="1"/>
  <c r="F210" i="5"/>
  <c r="I210" i="5" s="1"/>
  <c r="G211" i="1" s="1"/>
  <c r="F209" i="5"/>
  <c r="I209" i="5" s="1"/>
  <c r="G210" i="1" s="1"/>
  <c r="F208" i="5"/>
  <c r="I208" i="5" s="1"/>
  <c r="G209" i="1" s="1"/>
  <c r="F207" i="5"/>
  <c r="I207" i="5" s="1"/>
  <c r="G208" i="1" s="1"/>
  <c r="F206" i="5"/>
  <c r="I206" i="5" s="1"/>
  <c r="G207" i="1" s="1"/>
  <c r="F205" i="5"/>
  <c r="I205" i="5" s="1"/>
  <c r="G206" i="1" s="1"/>
  <c r="F204" i="5"/>
  <c r="I204" i="5" s="1"/>
  <c r="G205" i="1" s="1"/>
  <c r="F203" i="5"/>
  <c r="I203" i="5" s="1"/>
  <c r="G204" i="1" s="1"/>
  <c r="F202" i="5"/>
  <c r="I202" i="5" s="1"/>
  <c r="G203" i="1" s="1"/>
  <c r="F201" i="5"/>
  <c r="I201" i="5" s="1"/>
  <c r="G202" i="1" s="1"/>
  <c r="F200" i="5"/>
  <c r="I200" i="5" s="1"/>
  <c r="G201" i="1" s="1"/>
  <c r="F199" i="5"/>
  <c r="I199" i="5" s="1"/>
  <c r="G200" i="1" s="1"/>
  <c r="F198" i="5"/>
  <c r="I198" i="5" s="1"/>
  <c r="G199" i="1" s="1"/>
  <c r="F197" i="5"/>
  <c r="I197" i="5" s="1"/>
  <c r="G198" i="1" s="1"/>
  <c r="F196" i="5"/>
  <c r="I196" i="5" s="1"/>
  <c r="G197" i="1" s="1"/>
  <c r="F195" i="5"/>
  <c r="I195" i="5" s="1"/>
  <c r="G196" i="1" s="1"/>
  <c r="F194" i="5"/>
  <c r="I194" i="5" s="1"/>
  <c r="G195" i="1" s="1"/>
  <c r="F193" i="5"/>
  <c r="I193" i="5" s="1"/>
  <c r="G194" i="1" s="1"/>
  <c r="F192" i="5"/>
  <c r="I192" i="5" s="1"/>
  <c r="G193" i="1" s="1"/>
  <c r="F191" i="5"/>
  <c r="I191" i="5" s="1"/>
  <c r="G192" i="1" s="1"/>
  <c r="F190" i="5"/>
  <c r="I190" i="5" s="1"/>
  <c r="G191" i="1" s="1"/>
  <c r="F189" i="5"/>
  <c r="I189" i="5" s="1"/>
  <c r="G190" i="1" s="1"/>
  <c r="F188" i="5"/>
  <c r="I188" i="5" s="1"/>
  <c r="G189" i="1" s="1"/>
  <c r="F187" i="5"/>
  <c r="I187" i="5" s="1"/>
  <c r="G188" i="1" s="1"/>
  <c r="F186" i="5"/>
  <c r="I186" i="5" s="1"/>
  <c r="G187" i="1" s="1"/>
  <c r="F185" i="5"/>
  <c r="I185" i="5" s="1"/>
  <c r="G186" i="1" s="1"/>
  <c r="F184" i="5"/>
  <c r="I184" i="5" s="1"/>
  <c r="G185" i="1" s="1"/>
  <c r="F183" i="5"/>
  <c r="F182" i="5"/>
  <c r="F181" i="5"/>
  <c r="F180" i="5"/>
  <c r="F179" i="5"/>
  <c r="F178" i="5"/>
  <c r="F177" i="5"/>
  <c r="F176" i="5"/>
  <c r="F175" i="5"/>
  <c r="F174" i="5"/>
  <c r="F173" i="5"/>
  <c r="F172" i="5"/>
  <c r="F171" i="5"/>
  <c r="F170" i="5"/>
  <c r="F169" i="5"/>
  <c r="F168" i="5"/>
  <c r="F167" i="5"/>
  <c r="F166" i="5"/>
  <c r="F165" i="5"/>
  <c r="F164" i="5"/>
  <c r="F163" i="5"/>
  <c r="F162" i="5"/>
  <c r="F161" i="5"/>
  <c r="F160" i="5"/>
  <c r="F159" i="5"/>
  <c r="F158" i="5"/>
  <c r="F157" i="5"/>
  <c r="F156" i="5"/>
  <c r="F155" i="5"/>
  <c r="F154" i="5"/>
  <c r="F153" i="5"/>
  <c r="F152" i="5"/>
  <c r="F151" i="5"/>
  <c r="F150" i="5"/>
  <c r="F149" i="5"/>
  <c r="F148" i="5"/>
  <c r="F147" i="5"/>
  <c r="F146" i="5"/>
  <c r="F145" i="5"/>
  <c r="F144" i="5"/>
  <c r="F143" i="5"/>
  <c r="F142" i="5"/>
  <c r="F141" i="5"/>
  <c r="F140" i="5"/>
  <c r="F139" i="5"/>
  <c r="F138" i="5"/>
  <c r="F137" i="5"/>
  <c r="F136" i="5"/>
  <c r="F135" i="5"/>
  <c r="F134" i="5"/>
  <c r="F133" i="5"/>
  <c r="F132" i="5"/>
  <c r="F131" i="5"/>
  <c r="F130" i="5"/>
  <c r="F129" i="5"/>
  <c r="F128" i="5"/>
  <c r="F127" i="5"/>
  <c r="F126" i="5"/>
  <c r="F125" i="5"/>
  <c r="F124" i="5"/>
  <c r="F123" i="5"/>
  <c r="F122" i="5"/>
  <c r="F121" i="5"/>
  <c r="F120" i="5"/>
  <c r="F119" i="5"/>
  <c r="F118" i="5"/>
  <c r="F117" i="5"/>
  <c r="F116" i="5"/>
  <c r="F115" i="5"/>
  <c r="I115" i="5" s="1"/>
  <c r="G116" i="1" s="1"/>
  <c r="F114" i="5"/>
  <c r="F113" i="5"/>
  <c r="F112" i="5"/>
  <c r="F111" i="5"/>
  <c r="F110" i="5"/>
  <c r="F109" i="5"/>
  <c r="F108" i="5"/>
  <c r="F107" i="5"/>
  <c r="F106" i="5"/>
  <c r="F105" i="5"/>
  <c r="F104" i="5"/>
  <c r="F103" i="5"/>
  <c r="F102" i="5"/>
  <c r="F101" i="5"/>
  <c r="F100" i="5"/>
  <c r="F99" i="5"/>
  <c r="F98" i="5"/>
  <c r="F97" i="5"/>
  <c r="F96" i="5"/>
  <c r="F95" i="5"/>
  <c r="F94" i="5"/>
  <c r="F93" i="5"/>
  <c r="F92" i="5"/>
  <c r="F91" i="5"/>
  <c r="F90" i="5"/>
  <c r="F89" i="5"/>
  <c r="F88" i="5"/>
  <c r="F87" i="5"/>
  <c r="F86" i="5"/>
  <c r="F85" i="5"/>
  <c r="F84" i="5"/>
  <c r="F83" i="5"/>
  <c r="F82" i="5"/>
  <c r="F81" i="5"/>
  <c r="F80" i="5"/>
  <c r="F79" i="5"/>
  <c r="F78" i="5"/>
  <c r="F77" i="5"/>
  <c r="F76" i="5"/>
  <c r="F75" i="5"/>
  <c r="F74" i="5"/>
  <c r="F73" i="5"/>
  <c r="F72" i="5"/>
  <c r="F71" i="5"/>
  <c r="F70" i="5"/>
  <c r="F69" i="5"/>
  <c r="F68" i="5"/>
  <c r="F67" i="5"/>
  <c r="F66" i="5"/>
  <c r="F65" i="5"/>
  <c r="F64" i="5"/>
  <c r="F63" i="5"/>
  <c r="F62" i="5"/>
  <c r="F61" i="5"/>
  <c r="F60" i="5"/>
  <c r="F59" i="5"/>
  <c r="F58" i="5"/>
  <c r="F57" i="5"/>
  <c r="F56" i="5"/>
  <c r="F55" i="5"/>
  <c r="F54" i="5"/>
  <c r="F53" i="5"/>
  <c r="F52" i="5"/>
  <c r="F51" i="5"/>
  <c r="F50" i="5"/>
  <c r="F49" i="5"/>
  <c r="F48" i="5"/>
  <c r="F47" i="5"/>
  <c r="F46" i="5"/>
  <c r="F45" i="5"/>
  <c r="F44" i="5"/>
  <c r="F43" i="5"/>
  <c r="F42" i="5"/>
  <c r="F41" i="5"/>
  <c r="F40" i="5"/>
  <c r="F39" i="5"/>
  <c r="F38" i="5"/>
  <c r="F37" i="5"/>
  <c r="F36" i="5"/>
  <c r="F35" i="5"/>
  <c r="F34" i="5"/>
  <c r="F33" i="5"/>
  <c r="F32" i="5"/>
  <c r="F31" i="5"/>
  <c r="F30" i="5"/>
  <c r="F29" i="5"/>
  <c r="F28" i="5"/>
  <c r="F27" i="5"/>
  <c r="F26" i="5"/>
  <c r="F25" i="5"/>
  <c r="F24" i="5"/>
  <c r="F23" i="5"/>
  <c r="F22" i="5"/>
  <c r="F21" i="5"/>
  <c r="F20" i="5"/>
  <c r="F19" i="5"/>
  <c r="F18" i="5"/>
  <c r="F17" i="5"/>
  <c r="F16" i="5"/>
  <c r="F15" i="5"/>
  <c r="F14" i="5"/>
  <c r="F13" i="5"/>
  <c r="F12" i="5"/>
  <c r="F11" i="5"/>
  <c r="F10" i="5"/>
  <c r="F9" i="5"/>
  <c r="F8" i="5"/>
  <c r="F7" i="5"/>
  <c r="F6" i="5"/>
  <c r="F387" i="5" s="1"/>
  <c r="F370" i="6"/>
  <c r="G370" i="6" s="1"/>
  <c r="F369" i="6"/>
  <c r="G369" i="6" s="1"/>
  <c r="F368" i="6"/>
  <c r="G368" i="6" s="1"/>
  <c r="F367" i="6"/>
  <c r="G367" i="6" s="1"/>
  <c r="F366" i="6"/>
  <c r="G366" i="6" s="1"/>
  <c r="F365" i="6"/>
  <c r="G365" i="6" s="1"/>
  <c r="F364" i="6"/>
  <c r="G364" i="6" s="1"/>
  <c r="F363" i="6"/>
  <c r="G363" i="6" s="1"/>
  <c r="F362" i="6"/>
  <c r="G362" i="6" s="1"/>
  <c r="F361" i="6"/>
  <c r="G361" i="6" s="1"/>
  <c r="F360" i="6"/>
  <c r="G360" i="6" s="1"/>
  <c r="F359" i="6"/>
  <c r="G359" i="6" s="1"/>
  <c r="F358" i="6"/>
  <c r="G358" i="6" s="1"/>
  <c r="F357" i="6"/>
  <c r="G357" i="6" s="1"/>
  <c r="F356" i="6"/>
  <c r="G356" i="6" s="1"/>
  <c r="F355" i="6"/>
  <c r="G355" i="6" s="1"/>
  <c r="F354" i="6"/>
  <c r="G354" i="6" s="1"/>
  <c r="F353" i="6"/>
  <c r="G353" i="6" s="1"/>
  <c r="F352" i="6"/>
  <c r="G352" i="6" s="1"/>
  <c r="F351" i="6"/>
  <c r="G351" i="6" s="1"/>
  <c r="F350" i="6"/>
  <c r="G350" i="6" s="1"/>
  <c r="F349" i="6"/>
  <c r="G349" i="6" s="1"/>
  <c r="F348" i="6"/>
  <c r="G348" i="6" s="1"/>
  <c r="F347" i="6"/>
  <c r="G347" i="6" s="1"/>
  <c r="F346" i="6"/>
  <c r="G346" i="6" s="1"/>
  <c r="F345" i="6"/>
  <c r="G345" i="6" s="1"/>
  <c r="F344" i="6"/>
  <c r="G344" i="6" s="1"/>
  <c r="F343" i="6"/>
  <c r="G343" i="6" s="1"/>
  <c r="F342" i="6"/>
  <c r="G342" i="6" s="1"/>
  <c r="F341" i="6"/>
  <c r="G341" i="6" s="1"/>
  <c r="F340" i="6"/>
  <c r="G340" i="6" s="1"/>
  <c r="F339" i="6"/>
  <c r="G339" i="6" s="1"/>
  <c r="F338" i="6"/>
  <c r="G338" i="6" s="1"/>
  <c r="F337" i="6"/>
  <c r="G337" i="6" s="1"/>
  <c r="F336" i="6"/>
  <c r="G336" i="6" s="1"/>
  <c r="F335" i="6"/>
  <c r="G335" i="6" s="1"/>
  <c r="F334" i="6"/>
  <c r="G334" i="6" s="1"/>
  <c r="F333" i="6"/>
  <c r="G333" i="6" s="1"/>
  <c r="F332" i="6"/>
  <c r="G332" i="6" s="1"/>
  <c r="F331" i="6"/>
  <c r="G331" i="6" s="1"/>
  <c r="F330" i="6"/>
  <c r="G330" i="6" s="1"/>
  <c r="F329" i="6"/>
  <c r="G329" i="6" s="1"/>
  <c r="F328" i="6"/>
  <c r="G328" i="6" s="1"/>
  <c r="F327" i="6"/>
  <c r="G327" i="6" s="1"/>
  <c r="F326" i="6"/>
  <c r="G326" i="6" s="1"/>
  <c r="F325" i="6"/>
  <c r="G325" i="6" s="1"/>
  <c r="F324" i="6"/>
  <c r="G324" i="6" s="1"/>
  <c r="F323" i="6"/>
  <c r="G323" i="6" s="1"/>
  <c r="F322" i="6"/>
  <c r="G322" i="6" s="1"/>
  <c r="F321" i="6"/>
  <c r="G321" i="6" s="1"/>
  <c r="F320" i="6"/>
  <c r="G320" i="6" s="1"/>
  <c r="F319" i="6"/>
  <c r="G319" i="6" s="1"/>
  <c r="F318" i="6"/>
  <c r="G318" i="6" s="1"/>
  <c r="F317" i="6"/>
  <c r="G317" i="6" s="1"/>
  <c r="F316" i="6"/>
  <c r="G316" i="6" s="1"/>
  <c r="F315" i="6"/>
  <c r="G315" i="6" s="1"/>
  <c r="F314" i="6"/>
  <c r="G314" i="6" s="1"/>
  <c r="F313" i="6"/>
  <c r="G313" i="6" s="1"/>
  <c r="F312" i="6"/>
  <c r="G312" i="6" s="1"/>
  <c r="F311" i="6"/>
  <c r="G311" i="6" s="1"/>
  <c r="F310" i="6"/>
  <c r="G310" i="6" s="1"/>
  <c r="F309" i="6"/>
  <c r="G309" i="6" s="1"/>
  <c r="F308" i="6"/>
  <c r="G308" i="6" s="1"/>
  <c r="F307" i="6"/>
  <c r="G307" i="6" s="1"/>
  <c r="F306" i="6"/>
  <c r="G306" i="6" s="1"/>
  <c r="F305" i="6"/>
  <c r="G305" i="6" s="1"/>
  <c r="F304" i="6"/>
  <c r="G304" i="6" s="1"/>
  <c r="F303" i="6"/>
  <c r="G303" i="6" s="1"/>
  <c r="F302" i="6"/>
  <c r="G302" i="6" s="1"/>
  <c r="F301" i="6"/>
  <c r="G301" i="6" s="1"/>
  <c r="F300" i="6"/>
  <c r="G300" i="6" s="1"/>
  <c r="F299" i="6"/>
  <c r="G299" i="6" s="1"/>
  <c r="F298" i="6"/>
  <c r="G298" i="6" s="1"/>
  <c r="F297" i="6"/>
  <c r="G297" i="6" s="1"/>
  <c r="F296" i="6"/>
  <c r="G296" i="6" s="1"/>
  <c r="F295" i="6"/>
  <c r="G295" i="6" s="1"/>
  <c r="F294" i="6"/>
  <c r="G294" i="6" s="1"/>
  <c r="F293" i="6"/>
  <c r="G293" i="6" s="1"/>
  <c r="F292" i="6"/>
  <c r="G292" i="6" s="1"/>
  <c r="F291" i="6"/>
  <c r="G291" i="6" s="1"/>
  <c r="F290" i="6"/>
  <c r="G290" i="6" s="1"/>
  <c r="F289" i="6"/>
  <c r="G289" i="6" s="1"/>
  <c r="F288" i="6"/>
  <c r="G288" i="6" s="1"/>
  <c r="F287" i="6"/>
  <c r="G287" i="6" s="1"/>
  <c r="F286" i="6"/>
  <c r="G286" i="6" s="1"/>
  <c r="F285" i="6"/>
  <c r="G285" i="6" s="1"/>
  <c r="F284" i="6"/>
  <c r="G284" i="6" s="1"/>
  <c r="F283" i="6"/>
  <c r="G283" i="6" s="1"/>
  <c r="F282" i="6"/>
  <c r="G282" i="6" s="1"/>
  <c r="F281" i="6"/>
  <c r="G281" i="6" s="1"/>
  <c r="F280" i="6"/>
  <c r="G280" i="6" s="1"/>
  <c r="F279" i="6"/>
  <c r="G279" i="6" s="1"/>
  <c r="F278" i="6"/>
  <c r="G278" i="6" s="1"/>
  <c r="F277" i="6"/>
  <c r="G277" i="6" s="1"/>
  <c r="F276" i="6"/>
  <c r="G276" i="6" s="1"/>
  <c r="F275" i="6"/>
  <c r="G275" i="6" s="1"/>
  <c r="F274" i="6"/>
  <c r="G274" i="6" s="1"/>
  <c r="F273" i="6"/>
  <c r="G273" i="6" s="1"/>
  <c r="F272" i="6"/>
  <c r="G272" i="6" s="1"/>
  <c r="F271" i="6"/>
  <c r="G271" i="6" s="1"/>
  <c r="F270" i="6"/>
  <c r="G270" i="6" s="1"/>
  <c r="F269" i="6"/>
  <c r="G269" i="6" s="1"/>
  <c r="F268" i="6"/>
  <c r="G268" i="6" s="1"/>
  <c r="F267" i="6"/>
  <c r="G267" i="6" s="1"/>
  <c r="F266" i="6"/>
  <c r="G266" i="6" s="1"/>
  <c r="F265" i="6"/>
  <c r="G265" i="6" s="1"/>
  <c r="F264" i="6"/>
  <c r="G264" i="6" s="1"/>
  <c r="F263" i="6"/>
  <c r="G263" i="6" s="1"/>
  <c r="F262" i="6"/>
  <c r="G262" i="6" s="1"/>
  <c r="F261" i="6"/>
  <c r="G261" i="6" s="1"/>
  <c r="F260" i="6"/>
  <c r="G260" i="6" s="1"/>
  <c r="F259" i="6"/>
  <c r="G259" i="6" s="1"/>
  <c r="F258" i="6"/>
  <c r="G258" i="6" s="1"/>
  <c r="F257" i="6"/>
  <c r="G257" i="6" s="1"/>
  <c r="F256" i="6"/>
  <c r="G256" i="6" s="1"/>
  <c r="F255" i="6"/>
  <c r="G255" i="6" s="1"/>
  <c r="F254" i="6"/>
  <c r="G254" i="6" s="1"/>
  <c r="F253" i="6"/>
  <c r="G253" i="6" s="1"/>
  <c r="F252" i="6"/>
  <c r="G252" i="6" s="1"/>
  <c r="F251" i="6"/>
  <c r="G251" i="6" s="1"/>
  <c r="F250" i="6"/>
  <c r="G250" i="6" s="1"/>
  <c r="F249" i="6"/>
  <c r="G249" i="6" s="1"/>
  <c r="F248" i="6"/>
  <c r="G248" i="6" s="1"/>
  <c r="F247" i="6"/>
  <c r="G247" i="6" s="1"/>
  <c r="F246" i="6"/>
  <c r="G246" i="6" s="1"/>
  <c r="F245" i="6"/>
  <c r="G245" i="6" s="1"/>
  <c r="F244" i="6"/>
  <c r="G244" i="6" s="1"/>
  <c r="F243" i="6"/>
  <c r="G243" i="6" s="1"/>
  <c r="F242" i="6"/>
  <c r="G242" i="6" s="1"/>
  <c r="F241" i="6"/>
  <c r="G241" i="6" s="1"/>
  <c r="F240" i="6"/>
  <c r="G240" i="6" s="1"/>
  <c r="F239" i="6"/>
  <c r="G239" i="6" s="1"/>
  <c r="F238" i="6"/>
  <c r="G238" i="6" s="1"/>
  <c r="F237" i="6"/>
  <c r="G237" i="6" s="1"/>
  <c r="F236" i="6"/>
  <c r="G236" i="6" s="1"/>
  <c r="F235" i="6"/>
  <c r="G235" i="6" s="1"/>
  <c r="F234" i="6"/>
  <c r="G234" i="6" s="1"/>
  <c r="F233" i="6"/>
  <c r="G233" i="6" s="1"/>
  <c r="F232" i="6"/>
  <c r="G232" i="6" s="1"/>
  <c r="F231" i="6"/>
  <c r="G231" i="6" s="1"/>
  <c r="F230" i="6"/>
  <c r="G230" i="6" s="1"/>
  <c r="F229" i="6"/>
  <c r="G229" i="6" s="1"/>
  <c r="F228" i="6"/>
  <c r="G228" i="6" s="1"/>
  <c r="F227" i="6"/>
  <c r="G227" i="6" s="1"/>
  <c r="F226" i="6"/>
  <c r="G226" i="6" s="1"/>
  <c r="F225" i="6"/>
  <c r="G225" i="6" s="1"/>
  <c r="F224" i="6"/>
  <c r="G224" i="6" s="1"/>
  <c r="F223" i="6"/>
  <c r="G223" i="6" s="1"/>
  <c r="F222" i="6"/>
  <c r="G222" i="6" s="1"/>
  <c r="F221" i="6"/>
  <c r="G221" i="6" s="1"/>
  <c r="F220" i="6"/>
  <c r="G220" i="6" s="1"/>
  <c r="F219" i="6"/>
  <c r="G219" i="6" s="1"/>
  <c r="F218" i="6"/>
  <c r="G218" i="6" s="1"/>
  <c r="F217" i="6"/>
  <c r="G217" i="6" s="1"/>
  <c r="F216" i="6"/>
  <c r="G216" i="6" s="1"/>
  <c r="F215" i="6"/>
  <c r="G215" i="6" s="1"/>
  <c r="F214" i="6"/>
  <c r="G214" i="6" s="1"/>
  <c r="F213" i="6"/>
  <c r="G213" i="6" s="1"/>
  <c r="F212" i="6"/>
  <c r="G212" i="6" s="1"/>
  <c r="F211" i="6"/>
  <c r="G211" i="6" s="1"/>
  <c r="F210" i="6"/>
  <c r="G210" i="6" s="1"/>
  <c r="F209" i="6"/>
  <c r="G209" i="6" s="1"/>
  <c r="F208" i="6"/>
  <c r="G208" i="6" s="1"/>
  <c r="F207" i="6"/>
  <c r="G207" i="6" s="1"/>
  <c r="F206" i="6"/>
  <c r="G206" i="6" s="1"/>
  <c r="F205" i="6"/>
  <c r="G205" i="6" s="1"/>
  <c r="F204" i="6"/>
  <c r="G204" i="6" s="1"/>
  <c r="F203" i="6"/>
  <c r="G203" i="6" s="1"/>
  <c r="F202" i="6"/>
  <c r="G202" i="6" s="1"/>
  <c r="F201" i="6"/>
  <c r="G201" i="6" s="1"/>
  <c r="F200" i="6"/>
  <c r="G200" i="6" s="1"/>
  <c r="F199" i="6"/>
  <c r="G199" i="6" s="1"/>
  <c r="F198" i="6"/>
  <c r="G198" i="6" s="1"/>
  <c r="F197" i="6"/>
  <c r="G197" i="6" s="1"/>
  <c r="F196" i="6"/>
  <c r="G196" i="6" s="1"/>
  <c r="F195" i="6"/>
  <c r="G195" i="6" s="1"/>
  <c r="F194" i="6"/>
  <c r="G194" i="6" s="1"/>
  <c r="F193" i="6"/>
  <c r="G193" i="6" s="1"/>
  <c r="F192" i="6"/>
  <c r="G192" i="6" s="1"/>
  <c r="F191" i="6"/>
  <c r="G191" i="6" s="1"/>
  <c r="F190" i="6"/>
  <c r="G190" i="6" s="1"/>
  <c r="F189" i="6"/>
  <c r="G189" i="6" s="1"/>
  <c r="F188" i="6"/>
  <c r="G188" i="6" s="1"/>
  <c r="F187" i="6"/>
  <c r="G187" i="6" s="1"/>
  <c r="F186" i="6"/>
  <c r="G186" i="6" s="1"/>
  <c r="F185" i="6"/>
  <c r="G185" i="6" s="1"/>
  <c r="F184" i="6"/>
  <c r="G184" i="6" s="1"/>
  <c r="F183" i="6"/>
  <c r="G183" i="6" s="1"/>
  <c r="F182" i="6"/>
  <c r="G182" i="6" s="1"/>
  <c r="F181" i="6"/>
  <c r="G181" i="6" s="1"/>
  <c r="F180" i="6"/>
  <c r="G180" i="6" s="1"/>
  <c r="F179" i="6"/>
  <c r="G179" i="6" s="1"/>
  <c r="F178" i="6"/>
  <c r="G178" i="6" s="1"/>
  <c r="F177" i="6"/>
  <c r="G177" i="6" s="1"/>
  <c r="F176" i="6"/>
  <c r="G176" i="6" s="1"/>
  <c r="F175" i="6"/>
  <c r="G175" i="6" s="1"/>
  <c r="F174" i="6"/>
  <c r="G174" i="6" s="1"/>
  <c r="F173" i="6"/>
  <c r="G173" i="6" s="1"/>
  <c r="F172" i="6"/>
  <c r="G172" i="6" s="1"/>
  <c r="F171" i="6"/>
  <c r="G171" i="6" s="1"/>
  <c r="F170" i="6"/>
  <c r="G170" i="6" s="1"/>
  <c r="F169" i="6"/>
  <c r="G169" i="6" s="1"/>
  <c r="F168" i="6"/>
  <c r="G168" i="6" s="1"/>
  <c r="F167" i="6"/>
  <c r="G167" i="6" s="1"/>
  <c r="F166" i="6"/>
  <c r="G166" i="6" s="1"/>
  <c r="F165" i="6"/>
  <c r="G165" i="6" s="1"/>
  <c r="F164" i="6"/>
  <c r="G164" i="6" s="1"/>
  <c r="F163" i="6"/>
  <c r="G163" i="6" s="1"/>
  <c r="F162" i="6"/>
  <c r="G162" i="6" s="1"/>
  <c r="F161" i="6"/>
  <c r="G161" i="6" s="1"/>
  <c r="F160" i="6"/>
  <c r="G160" i="6" s="1"/>
  <c r="F159" i="6"/>
  <c r="G159" i="6" s="1"/>
  <c r="F158" i="6"/>
  <c r="G158" i="6" s="1"/>
  <c r="F157" i="6"/>
  <c r="G157" i="6" s="1"/>
  <c r="F156" i="6"/>
  <c r="G156" i="6" s="1"/>
  <c r="F155" i="6"/>
  <c r="G155" i="6" s="1"/>
  <c r="F154" i="6"/>
  <c r="G154" i="6" s="1"/>
  <c r="F153" i="6"/>
  <c r="G153" i="6" s="1"/>
  <c r="F152" i="6"/>
  <c r="G152" i="6" s="1"/>
  <c r="F151" i="6"/>
  <c r="G151" i="6" s="1"/>
  <c r="F150" i="6"/>
  <c r="G150" i="6" s="1"/>
  <c r="F149" i="6"/>
  <c r="G149" i="6" s="1"/>
  <c r="F148" i="6"/>
  <c r="G148" i="6" s="1"/>
  <c r="F147" i="6"/>
  <c r="G147" i="6" s="1"/>
  <c r="F146" i="6"/>
  <c r="G146" i="6" s="1"/>
  <c r="F145" i="6"/>
  <c r="G145" i="6" s="1"/>
  <c r="F144" i="6"/>
  <c r="G144" i="6" s="1"/>
  <c r="F143" i="6"/>
  <c r="G143" i="6" s="1"/>
  <c r="F142" i="6"/>
  <c r="G142" i="6" s="1"/>
  <c r="F141" i="6"/>
  <c r="G141" i="6" s="1"/>
  <c r="F140" i="6"/>
  <c r="G140" i="6" s="1"/>
  <c r="F139" i="6"/>
  <c r="G139" i="6" s="1"/>
  <c r="F138" i="6"/>
  <c r="G138" i="6" s="1"/>
  <c r="F137" i="6"/>
  <c r="G137" i="6" s="1"/>
  <c r="F136" i="6"/>
  <c r="G136" i="6" s="1"/>
  <c r="F135" i="6"/>
  <c r="G135" i="6" s="1"/>
  <c r="F134" i="6"/>
  <c r="G134" i="6" s="1"/>
  <c r="F133" i="6"/>
  <c r="G133" i="6" s="1"/>
  <c r="F132" i="6"/>
  <c r="G132" i="6" s="1"/>
  <c r="F131" i="6"/>
  <c r="G131" i="6" s="1"/>
  <c r="F130" i="6"/>
  <c r="G130" i="6" s="1"/>
  <c r="F129" i="6"/>
  <c r="G129" i="6" s="1"/>
  <c r="F128" i="6"/>
  <c r="G128" i="6" s="1"/>
  <c r="F127" i="6"/>
  <c r="G127" i="6" s="1"/>
  <c r="F126" i="6"/>
  <c r="G126" i="6" s="1"/>
  <c r="F125" i="6"/>
  <c r="G125" i="6" s="1"/>
  <c r="F124" i="6"/>
  <c r="G124" i="6" s="1"/>
  <c r="F123" i="6"/>
  <c r="G123" i="6" s="1"/>
  <c r="F122" i="6"/>
  <c r="G122" i="6" s="1"/>
  <c r="F121" i="6"/>
  <c r="G121" i="6" s="1"/>
  <c r="F120" i="6"/>
  <c r="G120" i="6" s="1"/>
  <c r="F119" i="6"/>
  <c r="G119" i="6" s="1"/>
  <c r="F118" i="6"/>
  <c r="G118" i="6" s="1"/>
  <c r="F117" i="6"/>
  <c r="G117" i="6" s="1"/>
  <c r="F116" i="6"/>
  <c r="G116" i="6" s="1"/>
  <c r="F115" i="6"/>
  <c r="G115" i="6" s="1"/>
  <c r="F114" i="6"/>
  <c r="G114" i="6" s="1"/>
  <c r="F113" i="6"/>
  <c r="G113" i="6" s="1"/>
  <c r="F112" i="6"/>
  <c r="G112" i="6" s="1"/>
  <c r="F111" i="6"/>
  <c r="G111" i="6" s="1"/>
  <c r="F110" i="6"/>
  <c r="G110" i="6" s="1"/>
  <c r="F109" i="6"/>
  <c r="G109" i="6" s="1"/>
  <c r="F108" i="6"/>
  <c r="G108" i="6" s="1"/>
  <c r="F107" i="6"/>
  <c r="G107" i="6" s="1"/>
  <c r="F106" i="6"/>
  <c r="G106" i="6" s="1"/>
  <c r="F105" i="6"/>
  <c r="G105" i="6" s="1"/>
  <c r="F104" i="6"/>
  <c r="G104" i="6" s="1"/>
  <c r="F103" i="6"/>
  <c r="G103" i="6" s="1"/>
  <c r="F102" i="6"/>
  <c r="G102" i="6" s="1"/>
  <c r="F101" i="6"/>
  <c r="G101" i="6" s="1"/>
  <c r="F100" i="6"/>
  <c r="G100" i="6" s="1"/>
  <c r="F99" i="6"/>
  <c r="G99" i="6" s="1"/>
  <c r="F98" i="6"/>
  <c r="G98" i="6" s="1"/>
  <c r="F97" i="6"/>
  <c r="G97" i="6" s="1"/>
  <c r="F96" i="6"/>
  <c r="G96" i="6" s="1"/>
  <c r="F95" i="6"/>
  <c r="G95" i="6" s="1"/>
  <c r="F94" i="6"/>
  <c r="G94" i="6" s="1"/>
  <c r="F93" i="6"/>
  <c r="G93" i="6" s="1"/>
  <c r="F92" i="6"/>
  <c r="G92" i="6" s="1"/>
  <c r="F91" i="6"/>
  <c r="G91" i="6" s="1"/>
  <c r="F90" i="6"/>
  <c r="G90" i="6" s="1"/>
  <c r="F89" i="6"/>
  <c r="G89" i="6" s="1"/>
  <c r="F88" i="6"/>
  <c r="G88" i="6" s="1"/>
  <c r="F87" i="6"/>
  <c r="G87" i="6" s="1"/>
  <c r="F86" i="6"/>
  <c r="G86" i="6" s="1"/>
  <c r="F85" i="6"/>
  <c r="G85" i="6" s="1"/>
  <c r="F84" i="6"/>
  <c r="G84" i="6" s="1"/>
  <c r="F83" i="6"/>
  <c r="G83" i="6" s="1"/>
  <c r="F82" i="6"/>
  <c r="G82" i="6" s="1"/>
  <c r="F81" i="6"/>
  <c r="G81" i="6" s="1"/>
  <c r="F80" i="6"/>
  <c r="G80" i="6" s="1"/>
  <c r="F79" i="6"/>
  <c r="G79" i="6" s="1"/>
  <c r="F78" i="6"/>
  <c r="G78" i="6" s="1"/>
  <c r="F77" i="6"/>
  <c r="G77" i="6" s="1"/>
  <c r="F76" i="6"/>
  <c r="G76" i="6" s="1"/>
  <c r="F75" i="6"/>
  <c r="G75" i="6" s="1"/>
  <c r="F74" i="6"/>
  <c r="G74" i="6" s="1"/>
  <c r="F73" i="6"/>
  <c r="G73" i="6" s="1"/>
  <c r="F72" i="6"/>
  <c r="G72" i="6" s="1"/>
  <c r="F71" i="6"/>
  <c r="G71" i="6" s="1"/>
  <c r="F70" i="6"/>
  <c r="G70" i="6" s="1"/>
  <c r="F69" i="6"/>
  <c r="G69" i="6" s="1"/>
  <c r="F68" i="6"/>
  <c r="G68" i="6" s="1"/>
  <c r="F67" i="6"/>
  <c r="G67" i="6" s="1"/>
  <c r="F66" i="6"/>
  <c r="G66" i="6" s="1"/>
  <c r="F65" i="6"/>
  <c r="G65" i="6" s="1"/>
  <c r="F64" i="6"/>
  <c r="G64" i="6" s="1"/>
  <c r="F63" i="6"/>
  <c r="G63" i="6" s="1"/>
  <c r="F62" i="6"/>
  <c r="G62" i="6" s="1"/>
  <c r="F61" i="6"/>
  <c r="G61" i="6" s="1"/>
  <c r="F60" i="6"/>
  <c r="G60" i="6" s="1"/>
  <c r="F59" i="6"/>
  <c r="G59" i="6" s="1"/>
  <c r="F58" i="6"/>
  <c r="G58" i="6" s="1"/>
  <c r="F57" i="6"/>
  <c r="G57" i="6" s="1"/>
  <c r="F56" i="6"/>
  <c r="G56" i="6" s="1"/>
  <c r="F55" i="6"/>
  <c r="G55" i="6" s="1"/>
  <c r="F54" i="6"/>
  <c r="G54" i="6" s="1"/>
  <c r="F53" i="6"/>
  <c r="G53" i="6" s="1"/>
  <c r="F52" i="6"/>
  <c r="G52" i="6" s="1"/>
  <c r="F51" i="6"/>
  <c r="G51" i="6" s="1"/>
  <c r="F50" i="6"/>
  <c r="G50" i="6" s="1"/>
  <c r="F49" i="6"/>
  <c r="G49" i="6" s="1"/>
  <c r="F48" i="6"/>
  <c r="G48" i="6" s="1"/>
  <c r="F47" i="6"/>
  <c r="G47" i="6" s="1"/>
  <c r="F46" i="6"/>
  <c r="G46" i="6" s="1"/>
  <c r="F45" i="6"/>
  <c r="G45" i="6" s="1"/>
  <c r="F44" i="6"/>
  <c r="G44" i="6" s="1"/>
  <c r="F43" i="6"/>
  <c r="G43" i="6" s="1"/>
  <c r="F42" i="6"/>
  <c r="G42" i="6" s="1"/>
  <c r="F41" i="6"/>
  <c r="G41" i="6" s="1"/>
  <c r="F40" i="6"/>
  <c r="G40" i="6" s="1"/>
  <c r="F39" i="6"/>
  <c r="G39" i="6" s="1"/>
  <c r="F38" i="6"/>
  <c r="G38" i="6" s="1"/>
  <c r="F37" i="6"/>
  <c r="G37" i="6" s="1"/>
  <c r="F36" i="6"/>
  <c r="G36" i="6" s="1"/>
  <c r="F35" i="6"/>
  <c r="G35" i="6" s="1"/>
  <c r="F34" i="6"/>
  <c r="G34" i="6" s="1"/>
  <c r="F33" i="6"/>
  <c r="G33" i="6" s="1"/>
  <c r="F32" i="6"/>
  <c r="G32" i="6" s="1"/>
  <c r="F31" i="6"/>
  <c r="G31" i="6" s="1"/>
  <c r="F30" i="6"/>
  <c r="G30" i="6" s="1"/>
  <c r="F29" i="6"/>
  <c r="G29" i="6" s="1"/>
  <c r="F28" i="6"/>
  <c r="G28" i="6" s="1"/>
  <c r="F27" i="6"/>
  <c r="G27" i="6" s="1"/>
  <c r="F26" i="6"/>
  <c r="G26" i="6" s="1"/>
  <c r="F25" i="6"/>
  <c r="G25" i="6" s="1"/>
  <c r="F24" i="6"/>
  <c r="G24" i="6" s="1"/>
  <c r="F23" i="6"/>
  <c r="G23" i="6" s="1"/>
  <c r="F22" i="6"/>
  <c r="G22" i="6" s="1"/>
  <c r="F21" i="6"/>
  <c r="G21" i="6" s="1"/>
  <c r="F20" i="6"/>
  <c r="G20" i="6" s="1"/>
  <c r="F19" i="6"/>
  <c r="G19" i="6" s="1"/>
  <c r="F18" i="6"/>
  <c r="G18" i="6" s="1"/>
  <c r="F17" i="6"/>
  <c r="G17" i="6" s="1"/>
  <c r="F16" i="6"/>
  <c r="G16" i="6" s="1"/>
  <c r="F15" i="6"/>
  <c r="G15" i="6" s="1"/>
  <c r="F14" i="6"/>
  <c r="G14" i="6" s="1"/>
  <c r="F13" i="6"/>
  <c r="G13" i="6" s="1"/>
  <c r="F12" i="6"/>
  <c r="G12" i="6" s="1"/>
  <c r="F11" i="6"/>
  <c r="G11" i="6" s="1"/>
  <c r="F10" i="6"/>
  <c r="G10" i="6" s="1"/>
  <c r="F9" i="6"/>
  <c r="G9" i="6" s="1"/>
  <c r="F8" i="6"/>
  <c r="G8" i="6" s="1"/>
  <c r="F7" i="6"/>
  <c r="G7" i="6" s="1"/>
  <c r="F6" i="6"/>
  <c r="F370" i="3"/>
  <c r="F369" i="3"/>
  <c r="F368" i="3"/>
  <c r="F367" i="3"/>
  <c r="F366" i="3"/>
  <c r="F365" i="3"/>
  <c r="F364" i="3"/>
  <c r="F363" i="3"/>
  <c r="F362" i="3"/>
  <c r="F361" i="3"/>
  <c r="F360" i="3"/>
  <c r="F359" i="3"/>
  <c r="F358" i="3"/>
  <c r="F357" i="3"/>
  <c r="F356" i="3"/>
  <c r="F355" i="3"/>
  <c r="F354" i="3"/>
  <c r="F353" i="3"/>
  <c r="F352" i="3"/>
  <c r="F351" i="3"/>
  <c r="F350" i="3"/>
  <c r="F349" i="3"/>
  <c r="F348" i="3"/>
  <c r="F347" i="3"/>
  <c r="F346" i="3"/>
  <c r="F345" i="3"/>
  <c r="F344" i="3"/>
  <c r="F343" i="3"/>
  <c r="F342" i="3"/>
  <c r="F341" i="3"/>
  <c r="F340" i="3"/>
  <c r="F339" i="3"/>
  <c r="F338" i="3"/>
  <c r="F337" i="3"/>
  <c r="F336" i="3"/>
  <c r="F335" i="3"/>
  <c r="F334" i="3"/>
  <c r="F333" i="3"/>
  <c r="F332" i="3"/>
  <c r="F331" i="3"/>
  <c r="F330" i="3"/>
  <c r="F329" i="3"/>
  <c r="F328" i="3"/>
  <c r="F327" i="3"/>
  <c r="F326" i="3"/>
  <c r="F325" i="3"/>
  <c r="F324" i="3"/>
  <c r="F323" i="3"/>
  <c r="F322" i="3"/>
  <c r="F321" i="3"/>
  <c r="F320" i="3"/>
  <c r="F319" i="3"/>
  <c r="F318" i="3"/>
  <c r="F317" i="3"/>
  <c r="F316" i="3"/>
  <c r="F315" i="3"/>
  <c r="F314" i="3"/>
  <c r="F313" i="3"/>
  <c r="F312" i="3"/>
  <c r="F311" i="3"/>
  <c r="F310" i="3"/>
  <c r="F309" i="3"/>
  <c r="F308" i="3"/>
  <c r="F307" i="3"/>
  <c r="F306" i="3"/>
  <c r="F305" i="3"/>
  <c r="F304" i="3"/>
  <c r="F303" i="3"/>
  <c r="F302" i="3"/>
  <c r="F301" i="3"/>
  <c r="F300" i="3"/>
  <c r="F299" i="3"/>
  <c r="F298" i="3"/>
  <c r="F297" i="3"/>
  <c r="F296" i="3"/>
  <c r="F295" i="3"/>
  <c r="F294" i="3"/>
  <c r="F293" i="3"/>
  <c r="F292" i="3"/>
  <c r="F291" i="3"/>
  <c r="F290" i="3"/>
  <c r="F289" i="3"/>
  <c r="F288" i="3"/>
  <c r="F287" i="3"/>
  <c r="F286" i="3"/>
  <c r="F285" i="3"/>
  <c r="F284" i="3"/>
  <c r="F283" i="3"/>
  <c r="F282" i="3"/>
  <c r="F281" i="3"/>
  <c r="F280" i="3"/>
  <c r="F279" i="3"/>
  <c r="F278" i="3"/>
  <c r="F277" i="3"/>
  <c r="F276" i="3"/>
  <c r="F275" i="3"/>
  <c r="F274" i="3"/>
  <c r="F273" i="3"/>
  <c r="F272" i="3"/>
  <c r="F271" i="3"/>
  <c r="F270" i="3"/>
  <c r="F269" i="3"/>
  <c r="F268" i="3"/>
  <c r="F267" i="3"/>
  <c r="F266" i="3"/>
  <c r="F265" i="3"/>
  <c r="F264" i="3"/>
  <c r="F263" i="3"/>
  <c r="F262" i="3"/>
  <c r="F261" i="3"/>
  <c r="F260" i="3"/>
  <c r="F259" i="3"/>
  <c r="F258" i="3"/>
  <c r="F257" i="3"/>
  <c r="F256" i="3"/>
  <c r="F255" i="3"/>
  <c r="F254" i="3"/>
  <c r="F253" i="3"/>
  <c r="F252" i="3"/>
  <c r="F251" i="3"/>
  <c r="F250" i="3"/>
  <c r="F249" i="3"/>
  <c r="F248" i="3"/>
  <c r="F247" i="3"/>
  <c r="F246" i="3"/>
  <c r="F245" i="3"/>
  <c r="F244" i="3"/>
  <c r="F243" i="3"/>
  <c r="F242" i="3"/>
  <c r="F241" i="3"/>
  <c r="F240" i="3"/>
  <c r="F239" i="3"/>
  <c r="F238" i="3"/>
  <c r="F237" i="3"/>
  <c r="F236" i="3"/>
  <c r="F235" i="3"/>
  <c r="F234" i="3"/>
  <c r="F233" i="3"/>
  <c r="F232" i="3"/>
  <c r="F231" i="3"/>
  <c r="F230" i="3"/>
  <c r="F229" i="3"/>
  <c r="F228" i="3"/>
  <c r="F227" i="3"/>
  <c r="F226" i="3"/>
  <c r="F225" i="3"/>
  <c r="F224" i="3"/>
  <c r="F223" i="3"/>
  <c r="F222" i="3"/>
  <c r="F221" i="3"/>
  <c r="F220" i="3"/>
  <c r="F219" i="3"/>
  <c r="F218" i="3"/>
  <c r="F217" i="3"/>
  <c r="F216" i="3"/>
  <c r="F215" i="3"/>
  <c r="F214" i="3"/>
  <c r="F213" i="3"/>
  <c r="F212" i="3"/>
  <c r="F211" i="3"/>
  <c r="F210" i="3"/>
  <c r="F209" i="3"/>
  <c r="F208" i="3"/>
  <c r="F207" i="3"/>
  <c r="F206" i="3"/>
  <c r="F205" i="3"/>
  <c r="F204" i="3"/>
  <c r="F203" i="3"/>
  <c r="F202" i="3"/>
  <c r="F201" i="3"/>
  <c r="F200" i="3"/>
  <c r="F199" i="3"/>
  <c r="F198" i="3"/>
  <c r="F197" i="3"/>
  <c r="F196" i="3"/>
  <c r="F195" i="3"/>
  <c r="F194" i="3"/>
  <c r="F193" i="3"/>
  <c r="F192" i="3"/>
  <c r="F191" i="3"/>
  <c r="F190" i="3"/>
  <c r="F189" i="3"/>
  <c r="F188" i="3"/>
  <c r="F187" i="3"/>
  <c r="F186" i="3"/>
  <c r="F185" i="3"/>
  <c r="F184" i="3"/>
  <c r="F183" i="3"/>
  <c r="F182" i="3"/>
  <c r="F181" i="3"/>
  <c r="F180" i="3"/>
  <c r="F179" i="3"/>
  <c r="F178" i="3"/>
  <c r="F177" i="3"/>
  <c r="F176" i="3"/>
  <c r="F175" i="3"/>
  <c r="F174" i="3"/>
  <c r="F173" i="3"/>
  <c r="F172" i="3"/>
  <c r="F171" i="3"/>
  <c r="F170" i="3"/>
  <c r="F169" i="3"/>
  <c r="F168" i="3"/>
  <c r="F167" i="3"/>
  <c r="F166" i="3"/>
  <c r="F165" i="3"/>
  <c r="F164" i="3"/>
  <c r="F163" i="3"/>
  <c r="F162" i="3"/>
  <c r="F161" i="3"/>
  <c r="F160" i="3"/>
  <c r="F159" i="3"/>
  <c r="F158" i="3"/>
  <c r="F157" i="3"/>
  <c r="F156" i="3"/>
  <c r="F155" i="3"/>
  <c r="F154" i="3"/>
  <c r="F153" i="3"/>
  <c r="F152" i="3"/>
  <c r="F151" i="3"/>
  <c r="F150" i="3"/>
  <c r="F149" i="3"/>
  <c r="F148" i="3"/>
  <c r="F147" i="3"/>
  <c r="F146" i="3"/>
  <c r="F145" i="3"/>
  <c r="F144" i="3"/>
  <c r="F143" i="3"/>
  <c r="F142" i="3"/>
  <c r="F141" i="3"/>
  <c r="F140" i="3"/>
  <c r="F139" i="3"/>
  <c r="F138" i="3"/>
  <c r="F137" i="3"/>
  <c r="F136" i="3"/>
  <c r="F135" i="3"/>
  <c r="F134" i="3"/>
  <c r="F133" i="3"/>
  <c r="F132" i="3"/>
  <c r="F131" i="3"/>
  <c r="F130" i="3"/>
  <c r="F129" i="3"/>
  <c r="F128" i="3"/>
  <c r="F127" i="3"/>
  <c r="F126" i="3"/>
  <c r="F125" i="3"/>
  <c r="F124" i="3"/>
  <c r="F123" i="3"/>
  <c r="F122" i="3"/>
  <c r="F121" i="3"/>
  <c r="F120" i="3"/>
  <c r="F119" i="3"/>
  <c r="F118" i="3"/>
  <c r="F117" i="3"/>
  <c r="F116" i="3"/>
  <c r="F115" i="3"/>
  <c r="F114" i="3"/>
  <c r="F113" i="3"/>
  <c r="F112" i="3"/>
  <c r="F111" i="3"/>
  <c r="F110" i="3"/>
  <c r="F109" i="3"/>
  <c r="F108" i="3"/>
  <c r="F107" i="3"/>
  <c r="F106" i="3"/>
  <c r="F105" i="3"/>
  <c r="F104" i="3"/>
  <c r="F103" i="3"/>
  <c r="F102" i="3"/>
  <c r="F101" i="3"/>
  <c r="F100" i="3"/>
  <c r="F99" i="3"/>
  <c r="F98" i="3"/>
  <c r="F97" i="3"/>
  <c r="F96" i="3"/>
  <c r="F95" i="3"/>
  <c r="F94" i="3"/>
  <c r="F93" i="3"/>
  <c r="F92" i="3"/>
  <c r="F91" i="3"/>
  <c r="F90" i="3"/>
  <c r="F89" i="3"/>
  <c r="F88" i="3"/>
  <c r="F87" i="3"/>
  <c r="F86" i="3"/>
  <c r="F85" i="3"/>
  <c r="F84" i="3"/>
  <c r="F83" i="3"/>
  <c r="F82" i="3"/>
  <c r="F81" i="3"/>
  <c r="F80" i="3"/>
  <c r="F79" i="3"/>
  <c r="F78" i="3"/>
  <c r="F77" i="3"/>
  <c r="F76" i="3"/>
  <c r="F75" i="3"/>
  <c r="F74" i="3"/>
  <c r="F73" i="3"/>
  <c r="F72" i="3"/>
  <c r="F71" i="3"/>
  <c r="F70" i="3"/>
  <c r="F69" i="3"/>
  <c r="F68" i="3"/>
  <c r="F67" i="3"/>
  <c r="F66" i="3"/>
  <c r="F65" i="3"/>
  <c r="F64" i="3"/>
  <c r="F63" i="3"/>
  <c r="F62" i="3"/>
  <c r="F61" i="3"/>
  <c r="F60" i="3"/>
  <c r="F59" i="3"/>
  <c r="F58" i="3"/>
  <c r="F57" i="3"/>
  <c r="F56" i="3"/>
  <c r="F55" i="3"/>
  <c r="F54" i="3"/>
  <c r="F53" i="3"/>
  <c r="F52" i="3"/>
  <c r="F51" i="3"/>
  <c r="F50" i="3"/>
  <c r="F49" i="3"/>
  <c r="F48" i="3"/>
  <c r="F47" i="3"/>
  <c r="F46" i="3"/>
  <c r="F45" i="3"/>
  <c r="F44" i="3"/>
  <c r="F43" i="3"/>
  <c r="F42" i="3"/>
  <c r="F41" i="3"/>
  <c r="F40" i="3"/>
  <c r="F39" i="3"/>
  <c r="F38" i="3"/>
  <c r="F37" i="3"/>
  <c r="F36" i="3"/>
  <c r="F35" i="3"/>
  <c r="F34" i="3"/>
  <c r="F33" i="3"/>
  <c r="F32" i="3"/>
  <c r="F31" i="3"/>
  <c r="F30" i="3"/>
  <c r="F29" i="3"/>
  <c r="F28" i="3"/>
  <c r="F27" i="3"/>
  <c r="F26" i="3"/>
  <c r="F25" i="3"/>
  <c r="F24" i="3"/>
  <c r="F23" i="3"/>
  <c r="F22" i="3"/>
  <c r="F21" i="3"/>
  <c r="F20" i="3"/>
  <c r="F19" i="3"/>
  <c r="F18" i="3"/>
  <c r="F17" i="3"/>
  <c r="F16" i="3"/>
  <c r="F15" i="3"/>
  <c r="F14" i="3"/>
  <c r="F13" i="3"/>
  <c r="F12" i="3"/>
  <c r="F11" i="3"/>
  <c r="F10" i="3"/>
  <c r="F9" i="3"/>
  <c r="F8" i="3"/>
  <c r="F7" i="3"/>
  <c r="F6" i="3"/>
  <c r="G370" i="2"/>
  <c r="G369" i="2"/>
  <c r="G368" i="2"/>
  <c r="G367" i="2"/>
  <c r="G366" i="2"/>
  <c r="G365" i="2"/>
  <c r="G364" i="2"/>
  <c r="G363" i="2"/>
  <c r="G362" i="2"/>
  <c r="G361" i="2"/>
  <c r="G360" i="2"/>
  <c r="G359" i="2"/>
  <c r="G358" i="2"/>
  <c r="G357" i="2"/>
  <c r="G356" i="2"/>
  <c r="G355" i="2"/>
  <c r="G354" i="2"/>
  <c r="G353" i="2"/>
  <c r="G352" i="2"/>
  <c r="G351" i="2"/>
  <c r="G350" i="2"/>
  <c r="G349" i="2"/>
  <c r="G348" i="2"/>
  <c r="G347" i="2"/>
  <c r="G346" i="2"/>
  <c r="G345" i="2"/>
  <c r="G344" i="2"/>
  <c r="G343" i="2"/>
  <c r="G342" i="2"/>
  <c r="G341" i="2"/>
  <c r="G340" i="2"/>
  <c r="G339" i="2"/>
  <c r="G338" i="2"/>
  <c r="G337" i="2"/>
  <c r="G336" i="2"/>
  <c r="G335" i="2"/>
  <c r="G334" i="2"/>
  <c r="G333" i="2"/>
  <c r="G332" i="2"/>
  <c r="G331" i="2"/>
  <c r="G330" i="2"/>
  <c r="G329" i="2"/>
  <c r="G328" i="2"/>
  <c r="G327" i="2"/>
  <c r="G326" i="2"/>
  <c r="G325" i="2"/>
  <c r="G324" i="2"/>
  <c r="G323" i="2"/>
  <c r="G322" i="2"/>
  <c r="G321" i="2"/>
  <c r="G320" i="2"/>
  <c r="G319" i="2"/>
  <c r="G318" i="2"/>
  <c r="G317" i="2"/>
  <c r="G316" i="2"/>
  <c r="G315" i="2"/>
  <c r="G314" i="2"/>
  <c r="G313" i="2"/>
  <c r="G312" i="2"/>
  <c r="G311" i="2"/>
  <c r="G310" i="2"/>
  <c r="G309" i="2"/>
  <c r="G308" i="2"/>
  <c r="G307" i="2"/>
  <c r="G306" i="2"/>
  <c r="G305" i="2"/>
  <c r="G304" i="2"/>
  <c r="G303" i="2"/>
  <c r="G302" i="2"/>
  <c r="G301" i="2"/>
  <c r="G300" i="2"/>
  <c r="G299" i="2"/>
  <c r="G298" i="2"/>
  <c r="G297" i="2"/>
  <c r="G296" i="2"/>
  <c r="G295" i="2"/>
  <c r="G294" i="2"/>
  <c r="G293" i="2"/>
  <c r="G292" i="2"/>
  <c r="G291" i="2"/>
  <c r="G290" i="2"/>
  <c r="G289" i="2"/>
  <c r="G288" i="2"/>
  <c r="G287" i="2"/>
  <c r="G286" i="2"/>
  <c r="G285" i="2"/>
  <c r="G284" i="2"/>
  <c r="G283" i="2"/>
  <c r="G282" i="2"/>
  <c r="G281" i="2"/>
  <c r="G280" i="2"/>
  <c r="G279" i="2"/>
  <c r="G278" i="2"/>
  <c r="G277" i="2"/>
  <c r="G276" i="2"/>
  <c r="G275" i="2"/>
  <c r="G274" i="2"/>
  <c r="G273" i="2"/>
  <c r="G272" i="2"/>
  <c r="G271" i="2"/>
  <c r="G270" i="2"/>
  <c r="G269" i="2"/>
  <c r="G268" i="2"/>
  <c r="G267" i="2"/>
  <c r="G266" i="2"/>
  <c r="G265" i="2"/>
  <c r="G264" i="2"/>
  <c r="G263" i="2"/>
  <c r="G262" i="2"/>
  <c r="G261" i="2"/>
  <c r="G260" i="2"/>
  <c r="G259" i="2"/>
  <c r="G258" i="2"/>
  <c r="G257" i="2"/>
  <c r="G256" i="2"/>
  <c r="G255" i="2"/>
  <c r="G254" i="2"/>
  <c r="G253" i="2"/>
  <c r="G252" i="2"/>
  <c r="G251" i="2"/>
  <c r="G250" i="2"/>
  <c r="G249" i="2"/>
  <c r="G248" i="2"/>
  <c r="G247" i="2"/>
  <c r="G246" i="2"/>
  <c r="G245" i="2"/>
  <c r="G244" i="2"/>
  <c r="G243" i="2"/>
  <c r="G242" i="2"/>
  <c r="G241" i="2"/>
  <c r="G240" i="2"/>
  <c r="G239" i="2"/>
  <c r="G238" i="2"/>
  <c r="G237" i="2"/>
  <c r="G236" i="2"/>
  <c r="G235" i="2"/>
  <c r="G234" i="2"/>
  <c r="G233" i="2"/>
  <c r="G232" i="2"/>
  <c r="G231" i="2"/>
  <c r="G230" i="2"/>
  <c r="G229" i="2"/>
  <c r="G228" i="2"/>
  <c r="G227" i="2"/>
  <c r="G226" i="2"/>
  <c r="G225" i="2"/>
  <c r="G224" i="2"/>
  <c r="G223" i="2"/>
  <c r="G194" i="2"/>
  <c r="G193" i="2"/>
  <c r="G192" i="2"/>
  <c r="G191" i="2"/>
  <c r="G190" i="2"/>
  <c r="G189" i="2"/>
  <c r="G188" i="2"/>
  <c r="G187" i="2"/>
  <c r="G186" i="2"/>
  <c r="G185" i="2"/>
  <c r="G184" i="2"/>
  <c r="G183" i="2"/>
  <c r="G182" i="2"/>
  <c r="G181" i="2"/>
  <c r="G180" i="2"/>
  <c r="G179" i="2"/>
  <c r="G178" i="2"/>
  <c r="G177" i="2"/>
  <c r="G176" i="2"/>
  <c r="G175" i="2"/>
  <c r="G174" i="2"/>
  <c r="G173" i="2"/>
  <c r="G172" i="2"/>
  <c r="G171" i="2"/>
  <c r="G170" i="2"/>
  <c r="G169" i="2"/>
  <c r="G168" i="2"/>
  <c r="G167" i="2"/>
  <c r="G166" i="2"/>
  <c r="G165" i="2"/>
  <c r="G164" i="2"/>
  <c r="G163" i="2"/>
  <c r="G162" i="2"/>
  <c r="G161" i="2"/>
  <c r="G160" i="2"/>
  <c r="G159" i="2"/>
  <c r="G158" i="2"/>
  <c r="G157" i="2"/>
  <c r="G156" i="2"/>
  <c r="G155" i="2"/>
  <c r="G154" i="2"/>
  <c r="G153" i="2"/>
  <c r="G152" i="2"/>
  <c r="G151" i="2"/>
  <c r="G150" i="2"/>
  <c r="G149" i="2"/>
  <c r="G148" i="2"/>
  <c r="G147" i="2"/>
  <c r="G146" i="2"/>
  <c r="G145" i="2"/>
  <c r="G144" i="2"/>
  <c r="G143" i="2"/>
  <c r="G142" i="2"/>
  <c r="G141" i="2"/>
  <c r="G140" i="2"/>
  <c r="G139" i="2"/>
  <c r="G138" i="2"/>
  <c r="G137" i="2"/>
  <c r="G136" i="2"/>
  <c r="G135" i="2"/>
  <c r="G134" i="2"/>
  <c r="G133" i="2"/>
  <c r="G132" i="2"/>
  <c r="G131" i="2"/>
  <c r="G130" i="2"/>
  <c r="G129" i="2"/>
  <c r="G128" i="2"/>
  <c r="G127" i="2"/>
  <c r="G126" i="2"/>
  <c r="G125" i="2"/>
  <c r="G124" i="2"/>
  <c r="G123" i="2"/>
  <c r="G122" i="2"/>
  <c r="G121" i="2"/>
  <c r="G120" i="2"/>
  <c r="G119" i="2"/>
  <c r="G118" i="2"/>
  <c r="G117" i="2"/>
  <c r="G116" i="2"/>
  <c r="G115" i="2"/>
  <c r="G114" i="2"/>
  <c r="G113" i="2"/>
  <c r="G112" i="2"/>
  <c r="G111" i="2"/>
  <c r="G110" i="2"/>
  <c r="G109" i="2"/>
  <c r="G108" i="2"/>
  <c r="G107" i="2"/>
  <c r="G106" i="2"/>
  <c r="G105" i="2"/>
  <c r="G104" i="2"/>
  <c r="G103" i="2"/>
  <c r="G102" i="2"/>
  <c r="G101" i="2"/>
  <c r="G100" i="2"/>
  <c r="G99" i="2"/>
  <c r="G98" i="2"/>
  <c r="G97" i="2"/>
  <c r="G96" i="2"/>
  <c r="G95" i="2"/>
  <c r="G94" i="2"/>
  <c r="G93" i="2"/>
  <c r="G92" i="2"/>
  <c r="G91" i="2"/>
  <c r="G90" i="2"/>
  <c r="G89" i="2"/>
  <c r="G88" i="2"/>
  <c r="G87" i="2"/>
  <c r="G86" i="2"/>
  <c r="G85" i="2"/>
  <c r="G84" i="2"/>
  <c r="G83" i="2"/>
  <c r="G82" i="2"/>
  <c r="G81" i="2"/>
  <c r="G80" i="2"/>
  <c r="G79" i="2"/>
  <c r="G78" i="2"/>
  <c r="G77" i="2"/>
  <c r="G76" i="2"/>
  <c r="G75" i="2"/>
  <c r="G74" i="2"/>
  <c r="G73" i="2"/>
  <c r="G72" i="2"/>
  <c r="G71" i="2"/>
  <c r="G70" i="2"/>
  <c r="G69" i="2"/>
  <c r="G68" i="2"/>
  <c r="G67" i="2"/>
  <c r="G66" i="2"/>
  <c r="G65" i="2"/>
  <c r="G64" i="2"/>
  <c r="G63" i="2"/>
  <c r="G62" i="2"/>
  <c r="G61" i="2"/>
  <c r="G60" i="2"/>
  <c r="G59" i="2"/>
  <c r="G58" i="2"/>
  <c r="G57" i="2"/>
  <c r="G56" i="2"/>
  <c r="G55" i="2"/>
  <c r="G54" i="2"/>
  <c r="G53" i="2"/>
  <c r="G52" i="2"/>
  <c r="G51" i="2"/>
  <c r="G50" i="2"/>
  <c r="G49" i="2"/>
  <c r="G48" i="2"/>
  <c r="G47" i="2"/>
  <c r="G46" i="2"/>
  <c r="G45" i="2"/>
  <c r="G44" i="2"/>
  <c r="G43" i="2"/>
  <c r="G42" i="2"/>
  <c r="G41" i="2"/>
  <c r="G40" i="2"/>
  <c r="G39" i="2"/>
  <c r="G38" i="2"/>
  <c r="G37" i="2"/>
  <c r="G36" i="2"/>
  <c r="G35" i="2"/>
  <c r="G34" i="2"/>
  <c r="G33" i="2"/>
  <c r="G32" i="2"/>
  <c r="G31" i="2"/>
  <c r="G30" i="2"/>
  <c r="G29" i="2"/>
  <c r="G28" i="2"/>
  <c r="G27" i="2"/>
  <c r="G26" i="2"/>
  <c r="G25" i="2"/>
  <c r="G24" i="2"/>
  <c r="G23" i="2"/>
  <c r="G22" i="2"/>
  <c r="G21" i="2"/>
  <c r="G20" i="2"/>
  <c r="G19" i="2"/>
  <c r="G18" i="2"/>
  <c r="G17" i="2"/>
  <c r="G16" i="2"/>
  <c r="G15" i="2"/>
  <c r="G14" i="2"/>
  <c r="G13" i="2"/>
  <c r="G12" i="2"/>
  <c r="G11" i="2"/>
  <c r="G10" i="2"/>
  <c r="G9" i="2"/>
  <c r="G8" i="2"/>
  <c r="G7" i="2"/>
  <c r="G6" i="2"/>
  <c r="F370" i="4"/>
  <c r="F369" i="4"/>
  <c r="F368" i="4"/>
  <c r="F367" i="4"/>
  <c r="F366" i="4"/>
  <c r="F365" i="4"/>
  <c r="F364" i="4"/>
  <c r="F363" i="4"/>
  <c r="F362" i="4"/>
  <c r="F361" i="4"/>
  <c r="F360" i="4"/>
  <c r="F359" i="4"/>
  <c r="F358" i="4"/>
  <c r="F357" i="4"/>
  <c r="F356" i="4"/>
  <c r="F355" i="4"/>
  <c r="F354" i="4"/>
  <c r="F353" i="4"/>
  <c r="F352" i="4"/>
  <c r="F351" i="4"/>
  <c r="F350" i="4"/>
  <c r="F349" i="4"/>
  <c r="F348" i="4"/>
  <c r="F347" i="4"/>
  <c r="F346" i="4"/>
  <c r="F345" i="4"/>
  <c r="F344" i="4"/>
  <c r="F343" i="4"/>
  <c r="F342" i="4"/>
  <c r="F341" i="4"/>
  <c r="F340" i="4"/>
  <c r="F339" i="4"/>
  <c r="F338" i="4"/>
  <c r="F337" i="4"/>
  <c r="F336" i="4"/>
  <c r="F335" i="4"/>
  <c r="F334" i="4"/>
  <c r="F333" i="4"/>
  <c r="F332" i="4"/>
  <c r="F331" i="4"/>
  <c r="F330" i="4"/>
  <c r="F329" i="4"/>
  <c r="F328" i="4"/>
  <c r="F327" i="4"/>
  <c r="F326" i="4"/>
  <c r="F325" i="4"/>
  <c r="F324" i="4"/>
  <c r="F323" i="4"/>
  <c r="F322" i="4"/>
  <c r="F321" i="4"/>
  <c r="F320" i="4"/>
  <c r="F319" i="4"/>
  <c r="F318" i="4"/>
  <c r="F317" i="4"/>
  <c r="F316" i="4"/>
  <c r="F315" i="4"/>
  <c r="F314" i="4"/>
  <c r="F313" i="4"/>
  <c r="F312" i="4"/>
  <c r="F311" i="4"/>
  <c r="F310" i="4"/>
  <c r="F309" i="4"/>
  <c r="F308" i="4"/>
  <c r="F307" i="4"/>
  <c r="F306" i="4"/>
  <c r="F305" i="4"/>
  <c r="F304" i="4"/>
  <c r="F303" i="4"/>
  <c r="F302" i="4"/>
  <c r="F301" i="4"/>
  <c r="F300" i="4"/>
  <c r="F299" i="4"/>
  <c r="F298" i="4"/>
  <c r="F297" i="4"/>
  <c r="F296" i="4"/>
  <c r="F295" i="4"/>
  <c r="F294" i="4"/>
  <c r="F293" i="4"/>
  <c r="F292" i="4"/>
  <c r="F291" i="4"/>
  <c r="F290" i="4"/>
  <c r="F289" i="4"/>
  <c r="F288" i="4"/>
  <c r="F287" i="4"/>
  <c r="F286" i="4"/>
  <c r="F285" i="4"/>
  <c r="F284" i="4"/>
  <c r="F283" i="4"/>
  <c r="F282" i="4"/>
  <c r="F281" i="4"/>
  <c r="F280" i="4"/>
  <c r="F279" i="4"/>
  <c r="F278" i="4"/>
  <c r="F277" i="4"/>
  <c r="F276" i="4"/>
  <c r="F275" i="4"/>
  <c r="F274" i="4"/>
  <c r="F273" i="4"/>
  <c r="F272" i="4"/>
  <c r="F271" i="4"/>
  <c r="F270" i="4"/>
  <c r="F269" i="4"/>
  <c r="F268" i="4"/>
  <c r="F267" i="4"/>
  <c r="F266" i="4"/>
  <c r="F265" i="4"/>
  <c r="F264" i="4"/>
  <c r="F263" i="4"/>
  <c r="F262" i="4"/>
  <c r="F261" i="4"/>
  <c r="F260" i="4"/>
  <c r="F259" i="4"/>
  <c r="F258" i="4"/>
  <c r="F257" i="4"/>
  <c r="F256" i="4"/>
  <c r="F255" i="4"/>
  <c r="F254" i="4"/>
  <c r="F253" i="4"/>
  <c r="F252" i="4"/>
  <c r="F251" i="4"/>
  <c r="F250" i="4"/>
  <c r="F249" i="4"/>
  <c r="F248" i="4"/>
  <c r="F247" i="4"/>
  <c r="F246" i="4"/>
  <c r="F245" i="4"/>
  <c r="F244" i="4"/>
  <c r="F243" i="4"/>
  <c r="F242" i="4"/>
  <c r="F241" i="4"/>
  <c r="F240" i="4"/>
  <c r="F239" i="4"/>
  <c r="F238" i="4"/>
  <c r="F237" i="4"/>
  <c r="F236" i="4"/>
  <c r="F235" i="4"/>
  <c r="F234" i="4"/>
  <c r="F233" i="4"/>
  <c r="F232" i="4"/>
  <c r="F231" i="4"/>
  <c r="F230" i="4"/>
  <c r="F229" i="4"/>
  <c r="F228" i="4"/>
  <c r="F227" i="4"/>
  <c r="F226" i="4"/>
  <c r="F225" i="4"/>
  <c r="F224" i="4"/>
  <c r="F223" i="4"/>
  <c r="F222" i="4"/>
  <c r="F221" i="4"/>
  <c r="F220" i="4"/>
  <c r="F219" i="4"/>
  <c r="F218" i="4"/>
  <c r="F217" i="4"/>
  <c r="F216" i="4"/>
  <c r="F215" i="4"/>
  <c r="F214" i="4"/>
  <c r="F213" i="4"/>
  <c r="F212" i="4"/>
  <c r="F211" i="4"/>
  <c r="F210" i="4"/>
  <c r="F209" i="4"/>
  <c r="F208" i="4"/>
  <c r="F207" i="4"/>
  <c r="F206" i="4"/>
  <c r="F205" i="4"/>
  <c r="F204" i="4"/>
  <c r="F203" i="4"/>
  <c r="F202" i="4"/>
  <c r="F201" i="4"/>
  <c r="F200" i="4"/>
  <c r="F199" i="4"/>
  <c r="F198" i="4"/>
  <c r="F197" i="4"/>
  <c r="F196" i="4"/>
  <c r="F195" i="4"/>
  <c r="F194" i="4"/>
  <c r="F193" i="4"/>
  <c r="F192" i="4"/>
  <c r="F191" i="4"/>
  <c r="F190" i="4"/>
  <c r="F189" i="4"/>
  <c r="F188" i="4"/>
  <c r="F187" i="4"/>
  <c r="F186" i="4"/>
  <c r="F185" i="4"/>
  <c r="F184" i="4"/>
  <c r="F183" i="4"/>
  <c r="F182" i="4"/>
  <c r="F181" i="4"/>
  <c r="F180" i="4"/>
  <c r="F179" i="4"/>
  <c r="F178" i="4"/>
  <c r="F177" i="4"/>
  <c r="F176" i="4"/>
  <c r="F175" i="4"/>
  <c r="F174" i="4"/>
  <c r="F173" i="4"/>
  <c r="F172" i="4"/>
  <c r="F171" i="4"/>
  <c r="F170" i="4"/>
  <c r="F169" i="4"/>
  <c r="F168" i="4"/>
  <c r="F167" i="4"/>
  <c r="F166" i="4"/>
  <c r="F165" i="4"/>
  <c r="F164" i="4"/>
  <c r="F163" i="4"/>
  <c r="F162" i="4"/>
  <c r="F161" i="4"/>
  <c r="F160" i="4"/>
  <c r="F159" i="4"/>
  <c r="F158" i="4"/>
  <c r="F157" i="4"/>
  <c r="F156" i="4"/>
  <c r="F155" i="4"/>
  <c r="F154" i="4"/>
  <c r="F153" i="4"/>
  <c r="F152" i="4"/>
  <c r="F151" i="4"/>
  <c r="F150" i="4"/>
  <c r="F149" i="4"/>
  <c r="F148" i="4"/>
  <c r="F147" i="4"/>
  <c r="F146" i="4"/>
  <c r="F145" i="4"/>
  <c r="F144" i="4"/>
  <c r="F143" i="4"/>
  <c r="F142" i="4"/>
  <c r="F141" i="4"/>
  <c r="F140" i="4"/>
  <c r="F139" i="4"/>
  <c r="F138" i="4"/>
  <c r="F137" i="4"/>
  <c r="F136" i="4"/>
  <c r="F135" i="4"/>
  <c r="F134" i="4"/>
  <c r="F133" i="4"/>
  <c r="F132" i="4"/>
  <c r="F131" i="4"/>
  <c r="F130" i="4"/>
  <c r="F129" i="4"/>
  <c r="F128" i="4"/>
  <c r="F127" i="4"/>
  <c r="F126" i="4"/>
  <c r="F125" i="4"/>
  <c r="F124" i="4"/>
  <c r="F123" i="4"/>
  <c r="F122" i="4"/>
  <c r="F121" i="4"/>
  <c r="F120" i="4"/>
  <c r="F119" i="4"/>
  <c r="F118" i="4"/>
  <c r="F117" i="4"/>
  <c r="F116" i="4"/>
  <c r="F115" i="4"/>
  <c r="F114" i="4"/>
  <c r="F113" i="4"/>
  <c r="F112" i="4"/>
  <c r="F111" i="4"/>
  <c r="F110" i="4"/>
  <c r="F109" i="4"/>
  <c r="F108" i="4"/>
  <c r="F107" i="4"/>
  <c r="F106" i="4"/>
  <c r="F105" i="4"/>
  <c r="F104" i="4"/>
  <c r="F103" i="4"/>
  <c r="F102" i="4"/>
  <c r="F101" i="4"/>
  <c r="F100" i="4"/>
  <c r="F99" i="4"/>
  <c r="F98" i="4"/>
  <c r="F97" i="4"/>
  <c r="F96" i="4"/>
  <c r="F95" i="4"/>
  <c r="F94" i="4"/>
  <c r="F93" i="4"/>
  <c r="F92" i="4"/>
  <c r="F91" i="4"/>
  <c r="F90" i="4"/>
  <c r="F89" i="4"/>
  <c r="F88" i="4"/>
  <c r="F87" i="4"/>
  <c r="F86" i="4"/>
  <c r="F85" i="4"/>
  <c r="F84" i="4"/>
  <c r="F83" i="4"/>
  <c r="F82" i="4"/>
  <c r="F81" i="4"/>
  <c r="F80" i="4"/>
  <c r="F79" i="4"/>
  <c r="F78" i="4"/>
  <c r="F77" i="4"/>
  <c r="F76" i="4"/>
  <c r="F75" i="4"/>
  <c r="F74" i="4"/>
  <c r="F73" i="4"/>
  <c r="F72" i="4"/>
  <c r="F71" i="4"/>
  <c r="F70" i="4"/>
  <c r="F69" i="4"/>
  <c r="F68" i="4"/>
  <c r="F67" i="4"/>
  <c r="F66" i="4"/>
  <c r="F65" i="4"/>
  <c r="F64" i="4"/>
  <c r="F63" i="4"/>
  <c r="F62" i="4"/>
  <c r="F61" i="4"/>
  <c r="F60" i="4"/>
  <c r="F59" i="4"/>
  <c r="F58" i="4"/>
  <c r="F57" i="4"/>
  <c r="F56" i="4"/>
  <c r="F55" i="4"/>
  <c r="F54" i="4"/>
  <c r="F53" i="4"/>
  <c r="F52" i="4"/>
  <c r="F51" i="4"/>
  <c r="F50" i="4"/>
  <c r="F49" i="4"/>
  <c r="F48" i="4"/>
  <c r="F47" i="4"/>
  <c r="F46" i="4"/>
  <c r="F45" i="4"/>
  <c r="F44" i="4"/>
  <c r="F43" i="4"/>
  <c r="F42" i="4"/>
  <c r="F41" i="4"/>
  <c r="F40" i="4"/>
  <c r="F39" i="4"/>
  <c r="F38" i="4"/>
  <c r="F37" i="4"/>
  <c r="F36" i="4"/>
  <c r="F35" i="4"/>
  <c r="F34" i="4"/>
  <c r="F33" i="4"/>
  <c r="F32" i="4"/>
  <c r="F31" i="4"/>
  <c r="F30" i="4"/>
  <c r="F29" i="4"/>
  <c r="F28" i="4"/>
  <c r="F27" i="4"/>
  <c r="F26" i="4"/>
  <c r="F25" i="4"/>
  <c r="F24" i="4"/>
  <c r="F23" i="4"/>
  <c r="F22" i="4"/>
  <c r="F21" i="4"/>
  <c r="F20" i="4"/>
  <c r="F19" i="4"/>
  <c r="F18" i="4"/>
  <c r="F17" i="4"/>
  <c r="F16" i="4"/>
  <c r="F15" i="4"/>
  <c r="F14" i="4"/>
  <c r="F13" i="4"/>
  <c r="F12" i="4"/>
  <c r="F11" i="4"/>
  <c r="F10" i="4"/>
  <c r="F9" i="4"/>
  <c r="F8" i="4"/>
  <c r="F7" i="4"/>
  <c r="F6" i="4"/>
  <c r="M543" i="11"/>
  <c r="M547" i="11"/>
  <c r="M548" i="11"/>
  <c r="M553" i="11"/>
  <c r="M557" i="11"/>
  <c r="M559" i="11"/>
  <c r="M561" i="11"/>
  <c r="M564" i="11"/>
  <c r="M568" i="11"/>
  <c r="M569" i="11"/>
  <c r="M572" i="11"/>
  <c r="M581" i="11"/>
  <c r="M586" i="11"/>
  <c r="M592" i="11"/>
  <c r="M594" i="11"/>
  <c r="M595" i="11"/>
  <c r="M596" i="11"/>
  <c r="M600" i="11"/>
  <c r="M601" i="11"/>
  <c r="M602" i="11"/>
  <c r="M604" i="11"/>
  <c r="M608" i="11"/>
  <c r="M610" i="11"/>
  <c r="M611" i="11"/>
  <c r="M612" i="11"/>
  <c r="M620" i="11"/>
  <c r="M630" i="11"/>
  <c r="M641" i="11"/>
  <c r="M642" i="11"/>
  <c r="M646" i="11"/>
  <c r="M649" i="11"/>
  <c r="M654" i="11"/>
  <c r="M657" i="11"/>
  <c r="M660" i="11"/>
  <c r="M661" i="11"/>
  <c r="M662" i="11"/>
  <c r="M663" i="11"/>
  <c r="M664" i="11"/>
  <c r="M666" i="11"/>
  <c r="M674" i="11"/>
  <c r="M675" i="11"/>
  <c r="M678" i="11"/>
  <c r="M681" i="11"/>
  <c r="M685" i="11"/>
  <c r="M687" i="11"/>
  <c r="M692" i="11"/>
  <c r="M693" i="11"/>
  <c r="M700" i="11"/>
  <c r="M705" i="11"/>
  <c r="M707" i="11"/>
  <c r="M709" i="11"/>
  <c r="M711" i="11"/>
  <c r="M722" i="11"/>
  <c r="M724" i="11"/>
  <c r="M725" i="11"/>
  <c r="M731" i="11"/>
  <c r="M737" i="11"/>
  <c r="M744" i="11"/>
  <c r="M745" i="11"/>
  <c r="M753" i="11"/>
  <c r="M754" i="11"/>
  <c r="M756" i="11"/>
  <c r="M760" i="11"/>
  <c r="M761" i="11"/>
  <c r="M762" i="11"/>
  <c r="M765" i="11"/>
  <c r="M389" i="7"/>
  <c r="M390" i="7"/>
  <c r="M393" i="7"/>
  <c r="M394" i="7"/>
  <c r="M398" i="7"/>
  <c r="M400" i="7"/>
  <c r="M401" i="7"/>
  <c r="M402" i="7"/>
  <c r="M403" i="7"/>
  <c r="M404" i="7"/>
  <c r="M405" i="7"/>
  <c r="M406" i="7"/>
  <c r="M409" i="7"/>
  <c r="M410" i="7"/>
  <c r="M416" i="7"/>
  <c r="M417" i="7"/>
  <c r="M418" i="7"/>
  <c r="M419" i="7"/>
  <c r="M420" i="7"/>
  <c r="M425" i="7"/>
  <c r="M426" i="7"/>
  <c r="M429" i="7"/>
  <c r="M433" i="7"/>
  <c r="M434" i="7"/>
  <c r="M437" i="7"/>
  <c r="M443" i="7"/>
  <c r="M444" i="7"/>
  <c r="M448" i="7"/>
  <c r="M449" i="7"/>
  <c r="M453" i="7"/>
  <c r="M456" i="7"/>
  <c r="M457" i="7"/>
  <c r="M461" i="7"/>
  <c r="M466" i="7"/>
  <c r="M467" i="7"/>
  <c r="M477" i="7"/>
  <c r="M481" i="7"/>
  <c r="M485" i="7"/>
  <c r="M489" i="7"/>
  <c r="M492" i="7"/>
  <c r="M497" i="7"/>
  <c r="M501" i="7"/>
  <c r="M507" i="7"/>
  <c r="M508" i="7"/>
  <c r="M513" i="7"/>
  <c r="M517" i="7"/>
  <c r="M520" i="7"/>
  <c r="M524" i="7"/>
  <c r="M529" i="7"/>
  <c r="M530" i="7"/>
  <c r="M531" i="7"/>
  <c r="M539" i="7"/>
  <c r="M540" i="7"/>
  <c r="M543" i="7"/>
  <c r="M544" i="7"/>
  <c r="M547" i="7"/>
  <c r="M550" i="7"/>
  <c r="M551" i="7"/>
  <c r="M554" i="7"/>
  <c r="M559" i="7"/>
  <c r="M560" i="7"/>
  <c r="M562" i="7"/>
  <c r="M563" i="7"/>
  <c r="M570" i="7"/>
  <c r="M575" i="7"/>
  <c r="M582" i="7"/>
  <c r="M583" i="7"/>
  <c r="M586" i="7"/>
  <c r="M587" i="7"/>
  <c r="M592" i="7"/>
  <c r="M593" i="7"/>
  <c r="M595" i="7"/>
  <c r="M607" i="7"/>
  <c r="M611" i="7"/>
  <c r="M618" i="7"/>
  <c r="M631" i="7"/>
  <c r="M633" i="7"/>
  <c r="M634" i="7"/>
  <c r="M635" i="7"/>
  <c r="M639" i="7"/>
  <c r="M644" i="7"/>
  <c r="M645" i="7"/>
  <c r="M649" i="7"/>
  <c r="M653" i="7"/>
  <c r="M655" i="7"/>
  <c r="M665" i="7"/>
  <c r="M668" i="7"/>
  <c r="M673" i="7"/>
  <c r="M676" i="7"/>
  <c r="M681" i="7"/>
  <c r="M688" i="7"/>
  <c r="M689" i="7"/>
  <c r="M692" i="7"/>
  <c r="M694" i="7"/>
  <c r="M700" i="7"/>
  <c r="M706" i="7"/>
  <c r="M707" i="7"/>
  <c r="M710" i="7"/>
  <c r="M711" i="7"/>
  <c r="K968" i="3"/>
  <c r="K982" i="3"/>
  <c r="K984" i="3"/>
  <c r="K987" i="3"/>
  <c r="K999" i="3"/>
  <c r="K1007" i="3"/>
  <c r="K1011" i="3"/>
  <c r="K1013" i="3"/>
  <c r="K1014" i="3"/>
  <c r="K1015" i="3"/>
  <c r="K1017" i="3"/>
  <c r="K1019" i="3"/>
  <c r="K1021" i="3"/>
  <c r="K1022" i="3"/>
  <c r="K1023" i="3"/>
  <c r="K1025" i="3"/>
  <c r="K1026" i="3"/>
  <c r="K1030" i="3"/>
  <c r="K1031" i="3"/>
  <c r="K1035" i="3"/>
  <c r="K1038" i="3"/>
  <c r="K1039" i="3"/>
  <c r="K1041" i="3"/>
  <c r="K1043" i="3"/>
  <c r="K1044" i="3"/>
  <c r="K1045" i="3"/>
  <c r="K1047" i="3"/>
  <c r="K1049" i="3"/>
  <c r="K1051" i="3"/>
  <c r="K1053" i="3"/>
  <c r="K1055" i="3"/>
  <c r="K1058" i="3"/>
  <c r="K1061" i="3"/>
  <c r="K1064" i="3"/>
  <c r="K1068" i="3"/>
  <c r="K1072" i="3"/>
  <c r="K1073" i="3"/>
  <c r="K1074" i="3"/>
  <c r="K1076" i="3"/>
  <c r="K1077" i="3"/>
  <c r="K1080" i="3"/>
  <c r="K1082" i="3"/>
  <c r="K1084" i="3"/>
  <c r="K1093" i="3"/>
  <c r="K1096" i="3"/>
  <c r="K1097" i="3"/>
  <c r="K1104" i="3"/>
  <c r="K1107" i="3"/>
  <c r="K1109" i="3"/>
  <c r="K1110" i="3"/>
  <c r="K1111" i="3"/>
  <c r="K1113" i="3"/>
  <c r="K1118" i="3"/>
  <c r="K1119" i="3"/>
  <c r="K1122" i="3"/>
  <c r="K1123" i="3"/>
  <c r="K1126" i="3"/>
  <c r="K1131" i="3"/>
  <c r="K1134" i="3"/>
  <c r="K1135" i="3"/>
  <c r="K1137" i="3"/>
  <c r="K1139" i="3"/>
  <c r="K1141" i="3"/>
  <c r="K1142" i="3"/>
  <c r="K1151" i="3"/>
  <c r="K1152" i="3"/>
  <c r="K1154" i="3"/>
  <c r="K1158" i="3"/>
  <c r="K1159" i="3"/>
  <c r="K1188" i="3"/>
  <c r="K1228" i="3"/>
  <c r="K1248" i="3"/>
  <c r="K1251" i="3"/>
  <c r="K1260" i="3"/>
  <c r="K1261" i="3"/>
  <c r="K1268" i="3"/>
  <c r="K1274" i="3"/>
  <c r="K1275" i="3"/>
  <c r="K1280" i="3"/>
  <c r="K1286" i="3"/>
  <c r="K1294" i="3"/>
  <c r="K1300" i="3"/>
  <c r="K1301" i="3"/>
  <c r="K1314" i="3"/>
  <c r="K1315" i="3"/>
  <c r="K902" i="3"/>
  <c r="K909" i="3"/>
  <c r="K910" i="3"/>
  <c r="K918" i="3"/>
  <c r="K926" i="3"/>
  <c r="K933" i="3"/>
  <c r="K949" i="3"/>
  <c r="F415" i="16"/>
  <c r="F414" i="16"/>
  <c r="F413" i="16"/>
  <c r="F412" i="16"/>
  <c r="F411" i="16"/>
  <c r="F410" i="16"/>
  <c r="F409" i="16"/>
  <c r="F408" i="16"/>
  <c r="F407" i="16"/>
  <c r="F406" i="16"/>
  <c r="F405" i="16"/>
  <c r="F404" i="16"/>
  <c r="F403" i="16"/>
  <c r="F402" i="16"/>
  <c r="F401" i="16"/>
  <c r="F400" i="16"/>
  <c r="F399" i="16"/>
  <c r="F398" i="16"/>
  <c r="F397" i="16"/>
  <c r="F396" i="16"/>
  <c r="F395" i="16"/>
  <c r="F394" i="16"/>
  <c r="F393" i="16"/>
  <c r="F392" i="16"/>
  <c r="F391" i="16"/>
  <c r="F390" i="16"/>
  <c r="F389" i="16"/>
  <c r="F713" i="10"/>
  <c r="F712" i="10"/>
  <c r="F711" i="10"/>
  <c r="F710" i="10"/>
  <c r="F709" i="10"/>
  <c r="F708" i="10"/>
  <c r="F707" i="10"/>
  <c r="F706" i="10"/>
  <c r="F705" i="10"/>
  <c r="F704" i="10"/>
  <c r="F703" i="10"/>
  <c r="F702" i="10"/>
  <c r="F701" i="10"/>
  <c r="F700" i="10"/>
  <c r="F699" i="10"/>
  <c r="F698" i="10"/>
  <c r="F697" i="10"/>
  <c r="F696" i="10"/>
  <c r="F695" i="10"/>
  <c r="F694" i="10"/>
  <c r="F693" i="10"/>
  <c r="F692" i="10"/>
  <c r="F691" i="10"/>
  <c r="F689" i="10"/>
  <c r="F688" i="10"/>
  <c r="F687" i="10"/>
  <c r="F686" i="10"/>
  <c r="F685" i="10"/>
  <c r="F684" i="10"/>
  <c r="F683" i="10"/>
  <c r="F682" i="10"/>
  <c r="F681" i="10"/>
  <c r="F680" i="10"/>
  <c r="F679" i="10"/>
  <c r="F678" i="10"/>
  <c r="F677" i="10"/>
  <c r="F676" i="10"/>
  <c r="F675" i="10"/>
  <c r="F674" i="10"/>
  <c r="F673" i="10"/>
  <c r="F672" i="10"/>
  <c r="F671" i="10"/>
  <c r="F670" i="10"/>
  <c r="F669" i="10"/>
  <c r="F668" i="10"/>
  <c r="F667" i="10"/>
  <c r="F666" i="10"/>
  <c r="F665" i="10"/>
  <c r="F664" i="10"/>
  <c r="F663" i="10"/>
  <c r="F662" i="10"/>
  <c r="F661" i="10"/>
  <c r="F660" i="10"/>
  <c r="F659" i="10"/>
  <c r="F658" i="10"/>
  <c r="F657" i="10"/>
  <c r="F656" i="10"/>
  <c r="F655" i="10"/>
  <c r="F654" i="10"/>
  <c r="F653" i="10"/>
  <c r="F652" i="10"/>
  <c r="F651" i="10"/>
  <c r="F650" i="10"/>
  <c r="F649" i="10"/>
  <c r="F648" i="10"/>
  <c r="F647" i="10"/>
  <c r="F646" i="10"/>
  <c r="F645" i="10"/>
  <c r="F644" i="10"/>
  <c r="F643" i="10"/>
  <c r="F642" i="10"/>
  <c r="F641" i="10"/>
  <c r="F640" i="10"/>
  <c r="F639" i="10"/>
  <c r="F638" i="10"/>
  <c r="F637" i="10"/>
  <c r="F636" i="10"/>
  <c r="F635" i="10"/>
  <c r="F634" i="10"/>
  <c r="F633" i="10"/>
  <c r="F632" i="10"/>
  <c r="F631" i="10"/>
  <c r="F630" i="10"/>
  <c r="F629" i="10"/>
  <c r="F628" i="10"/>
  <c r="F627" i="10"/>
  <c r="F626" i="10"/>
  <c r="F625" i="10"/>
  <c r="F624" i="10"/>
  <c r="F623" i="10"/>
  <c r="F622" i="10"/>
  <c r="F621" i="10"/>
  <c r="F620" i="10"/>
  <c r="F619" i="10"/>
  <c r="F618" i="10"/>
  <c r="F617" i="10"/>
  <c r="F616" i="10"/>
  <c r="F615" i="10"/>
  <c r="F614" i="10"/>
  <c r="F613" i="10"/>
  <c r="F612" i="10"/>
  <c r="F611" i="10"/>
  <c r="F610" i="10"/>
  <c r="F609" i="10"/>
  <c r="F608" i="10"/>
  <c r="F607" i="10"/>
  <c r="F606" i="10"/>
  <c r="F605" i="10"/>
  <c r="F604" i="10"/>
  <c r="F603" i="10"/>
  <c r="F602" i="10"/>
  <c r="F601" i="10"/>
  <c r="F600" i="10"/>
  <c r="F599" i="10"/>
  <c r="F598" i="10"/>
  <c r="F597" i="10"/>
  <c r="F596" i="10"/>
  <c r="F595" i="10"/>
  <c r="F594" i="10"/>
  <c r="F593" i="10"/>
  <c r="F592" i="10"/>
  <c r="F591" i="10"/>
  <c r="F590" i="10"/>
  <c r="F589" i="10"/>
  <c r="F588" i="10"/>
  <c r="F587" i="10"/>
  <c r="F586" i="10"/>
  <c r="F585" i="10"/>
  <c r="F584" i="10"/>
  <c r="F583" i="10"/>
  <c r="F582" i="10"/>
  <c r="F581" i="10"/>
  <c r="F580" i="10"/>
  <c r="F579" i="10"/>
  <c r="F578" i="10"/>
  <c r="F577" i="10"/>
  <c r="F576" i="10"/>
  <c r="F575" i="10"/>
  <c r="F574" i="10"/>
  <c r="F573" i="10"/>
  <c r="F572" i="10"/>
  <c r="F571" i="10"/>
  <c r="F570" i="10"/>
  <c r="F569" i="10"/>
  <c r="F568" i="10"/>
  <c r="F567" i="10"/>
  <c r="F566" i="10"/>
  <c r="F565" i="10"/>
  <c r="F564" i="10"/>
  <c r="F563" i="10"/>
  <c r="F562" i="10"/>
  <c r="F561" i="10"/>
  <c r="F560" i="10"/>
  <c r="F559" i="10"/>
  <c r="F558" i="10"/>
  <c r="F557" i="10"/>
  <c r="F556" i="10"/>
  <c r="F555" i="10"/>
  <c r="F554" i="10"/>
  <c r="F553" i="10"/>
  <c r="F552" i="10"/>
  <c r="F551" i="10"/>
  <c r="F550" i="10"/>
  <c r="F549" i="10"/>
  <c r="F548" i="10"/>
  <c r="F547" i="10"/>
  <c r="F546" i="10"/>
  <c r="F545" i="10"/>
  <c r="F544" i="10"/>
  <c r="F543" i="10"/>
  <c r="F542" i="10"/>
  <c r="F541" i="10"/>
  <c r="F540" i="10"/>
  <c r="F539" i="10"/>
  <c r="F538" i="10"/>
  <c r="F537" i="10"/>
  <c r="F536" i="10"/>
  <c r="F535" i="10"/>
  <c r="F534" i="10"/>
  <c r="F533" i="10"/>
  <c r="F532" i="10"/>
  <c r="F531" i="10"/>
  <c r="F530" i="10"/>
  <c r="F529" i="10"/>
  <c r="F528" i="10"/>
  <c r="F527" i="10"/>
  <c r="F526" i="10"/>
  <c r="F525" i="10"/>
  <c r="F524" i="10"/>
  <c r="F523" i="10"/>
  <c r="F522" i="10"/>
  <c r="F521" i="10"/>
  <c r="F520" i="10"/>
  <c r="F519" i="10"/>
  <c r="F518" i="10"/>
  <c r="F517" i="10"/>
  <c r="F516" i="10"/>
  <c r="F515" i="10"/>
  <c r="F514" i="10"/>
  <c r="F513" i="10"/>
  <c r="F512" i="10"/>
  <c r="F511" i="10"/>
  <c r="F510" i="10"/>
  <c r="F509" i="10"/>
  <c r="F508" i="10"/>
  <c r="F507" i="10"/>
  <c r="F506" i="10"/>
  <c r="F505" i="10"/>
  <c r="F504" i="10"/>
  <c r="F503" i="10"/>
  <c r="F502" i="10"/>
  <c r="F501" i="10"/>
  <c r="F500" i="10"/>
  <c r="F499" i="10"/>
  <c r="F498" i="10"/>
  <c r="F497" i="10"/>
  <c r="F496" i="10"/>
  <c r="F495" i="10"/>
  <c r="F494" i="10"/>
  <c r="F493" i="10"/>
  <c r="F492" i="10"/>
  <c r="F491" i="10"/>
  <c r="F490" i="10"/>
  <c r="F489" i="10"/>
  <c r="F488" i="10"/>
  <c r="F487" i="10"/>
  <c r="F486" i="10"/>
  <c r="F485" i="10"/>
  <c r="F484" i="10"/>
  <c r="F483" i="10"/>
  <c r="F482" i="10"/>
  <c r="F481" i="10"/>
  <c r="F480" i="10"/>
  <c r="F479" i="10"/>
  <c r="F478" i="10"/>
  <c r="F477" i="10"/>
  <c r="F476" i="10"/>
  <c r="F475" i="10"/>
  <c r="F474" i="10"/>
  <c r="F473" i="10"/>
  <c r="F472" i="10"/>
  <c r="F471" i="10"/>
  <c r="F470" i="10"/>
  <c r="F469" i="10"/>
  <c r="F468" i="10"/>
  <c r="F467" i="10"/>
  <c r="F466" i="10"/>
  <c r="F465" i="10"/>
  <c r="F464" i="10"/>
  <c r="F463" i="10"/>
  <c r="F462" i="10"/>
  <c r="F461" i="10"/>
  <c r="F460" i="10"/>
  <c r="F459" i="10"/>
  <c r="F458" i="10"/>
  <c r="F457" i="10"/>
  <c r="F456" i="10"/>
  <c r="F455" i="10"/>
  <c r="F454" i="10"/>
  <c r="F453" i="10"/>
  <c r="F452" i="10"/>
  <c r="F451" i="10"/>
  <c r="F450" i="10"/>
  <c r="F449" i="10"/>
  <c r="F448" i="10"/>
  <c r="F447" i="10"/>
  <c r="F446" i="10"/>
  <c r="F445" i="10"/>
  <c r="F444" i="10"/>
  <c r="F443" i="10"/>
  <c r="F442" i="10"/>
  <c r="F441" i="10"/>
  <c r="F440" i="10"/>
  <c r="F439" i="10"/>
  <c r="F438" i="10"/>
  <c r="F437" i="10"/>
  <c r="F436" i="10"/>
  <c r="F435" i="10"/>
  <c r="F434" i="10"/>
  <c r="F433" i="10"/>
  <c r="F432" i="10"/>
  <c r="F431" i="10"/>
  <c r="F430" i="10"/>
  <c r="F429" i="10"/>
  <c r="F428" i="10"/>
  <c r="F427" i="10"/>
  <c r="F426" i="10"/>
  <c r="F425" i="10"/>
  <c r="F424" i="10"/>
  <c r="F423" i="10"/>
  <c r="F422" i="10"/>
  <c r="F421" i="10"/>
  <c r="F420" i="10"/>
  <c r="F419" i="10"/>
  <c r="F418" i="10"/>
  <c r="F417" i="10"/>
  <c r="F416" i="10"/>
  <c r="F415" i="10"/>
  <c r="F414" i="10"/>
  <c r="F413" i="10"/>
  <c r="F412" i="10"/>
  <c r="F411" i="10"/>
  <c r="F410" i="10"/>
  <c r="F409" i="10"/>
  <c r="F408" i="10"/>
  <c r="F407" i="10"/>
  <c r="F406" i="10"/>
  <c r="F405" i="10"/>
  <c r="F404" i="10"/>
  <c r="F403" i="10"/>
  <c r="F402" i="10"/>
  <c r="F401" i="10"/>
  <c r="F400" i="10"/>
  <c r="F399" i="10"/>
  <c r="F398" i="10"/>
  <c r="F397" i="10"/>
  <c r="F396" i="10"/>
  <c r="F395" i="10"/>
  <c r="F394" i="10"/>
  <c r="F393" i="10"/>
  <c r="F392" i="10"/>
  <c r="F391" i="10"/>
  <c r="F390" i="10"/>
  <c r="F389" i="10"/>
  <c r="F713" i="9"/>
  <c r="F712" i="9"/>
  <c r="F711" i="9"/>
  <c r="F710" i="9"/>
  <c r="F709" i="9"/>
  <c r="F708" i="9"/>
  <c r="F707" i="9"/>
  <c r="F706" i="9"/>
  <c r="F705" i="9"/>
  <c r="F704" i="9"/>
  <c r="F703" i="9"/>
  <c r="F702" i="9"/>
  <c r="F701" i="9"/>
  <c r="F700" i="9"/>
  <c r="F699" i="9"/>
  <c r="F698" i="9"/>
  <c r="F697" i="9"/>
  <c r="F696" i="9"/>
  <c r="F695" i="9"/>
  <c r="F694" i="9"/>
  <c r="F693" i="9"/>
  <c r="F692" i="9"/>
  <c r="F691" i="9"/>
  <c r="F689" i="9"/>
  <c r="F688" i="9"/>
  <c r="F687" i="9"/>
  <c r="F686" i="9"/>
  <c r="F685" i="9"/>
  <c r="F684" i="9"/>
  <c r="F683" i="9"/>
  <c r="F682" i="9"/>
  <c r="F681" i="9"/>
  <c r="F680" i="9"/>
  <c r="F679" i="9"/>
  <c r="F678" i="9"/>
  <c r="F677" i="9"/>
  <c r="F676" i="9"/>
  <c r="F675" i="9"/>
  <c r="F674" i="9"/>
  <c r="F673" i="9"/>
  <c r="F672" i="9"/>
  <c r="F671" i="9"/>
  <c r="F670" i="9"/>
  <c r="F669" i="9"/>
  <c r="F668" i="9"/>
  <c r="F667" i="9"/>
  <c r="F666" i="9"/>
  <c r="F665" i="9"/>
  <c r="F664" i="9"/>
  <c r="F663" i="9"/>
  <c r="F662" i="9"/>
  <c r="F661" i="9"/>
  <c r="F660" i="9"/>
  <c r="F659" i="9"/>
  <c r="F658" i="9"/>
  <c r="F657" i="9"/>
  <c r="F656" i="9"/>
  <c r="F655" i="9"/>
  <c r="F654" i="9"/>
  <c r="F653" i="9"/>
  <c r="F652" i="9"/>
  <c r="F651" i="9"/>
  <c r="F650" i="9"/>
  <c r="F649" i="9"/>
  <c r="F648" i="9"/>
  <c r="F647" i="9"/>
  <c r="F646" i="9"/>
  <c r="F645" i="9"/>
  <c r="F644" i="9"/>
  <c r="F643" i="9"/>
  <c r="F642" i="9"/>
  <c r="F641" i="9"/>
  <c r="F640" i="9"/>
  <c r="F639" i="9"/>
  <c r="F638" i="9"/>
  <c r="F637" i="9"/>
  <c r="F636" i="9"/>
  <c r="F635" i="9"/>
  <c r="F634" i="9"/>
  <c r="F633" i="9"/>
  <c r="F632" i="9"/>
  <c r="F631" i="9"/>
  <c r="F630" i="9"/>
  <c r="F629" i="9"/>
  <c r="F628" i="9"/>
  <c r="F627" i="9"/>
  <c r="F626" i="9"/>
  <c r="F625" i="9"/>
  <c r="F624" i="9"/>
  <c r="F623" i="9"/>
  <c r="F622" i="9"/>
  <c r="F621" i="9"/>
  <c r="F620" i="9"/>
  <c r="F619" i="9"/>
  <c r="F618" i="9"/>
  <c r="F617" i="9"/>
  <c r="F616" i="9"/>
  <c r="F615" i="9"/>
  <c r="F614" i="9"/>
  <c r="F613" i="9"/>
  <c r="F612" i="9"/>
  <c r="F611" i="9"/>
  <c r="F610" i="9"/>
  <c r="F609" i="9"/>
  <c r="F608" i="9"/>
  <c r="F607" i="9"/>
  <c r="F606" i="9"/>
  <c r="F605" i="9"/>
  <c r="F604" i="9"/>
  <c r="F603" i="9"/>
  <c r="F602" i="9"/>
  <c r="F601" i="9"/>
  <c r="F600" i="9"/>
  <c r="F599" i="9"/>
  <c r="F598" i="9"/>
  <c r="F597" i="9"/>
  <c r="F596" i="9"/>
  <c r="F595" i="9"/>
  <c r="F594" i="9"/>
  <c r="F593" i="9"/>
  <c r="F592" i="9"/>
  <c r="F591" i="9"/>
  <c r="F590" i="9"/>
  <c r="F589" i="9"/>
  <c r="F588" i="9"/>
  <c r="F587" i="9"/>
  <c r="F586" i="9"/>
  <c r="F585" i="9"/>
  <c r="F584" i="9"/>
  <c r="F583" i="9"/>
  <c r="F582" i="9"/>
  <c r="F581" i="9"/>
  <c r="F580" i="9"/>
  <c r="F579" i="9"/>
  <c r="F578" i="9"/>
  <c r="F577" i="9"/>
  <c r="F576" i="9"/>
  <c r="F575" i="9"/>
  <c r="F574" i="9"/>
  <c r="F573" i="9"/>
  <c r="F572" i="9"/>
  <c r="F571" i="9"/>
  <c r="F570" i="9"/>
  <c r="F569" i="9"/>
  <c r="F568" i="9"/>
  <c r="F567" i="9"/>
  <c r="F566" i="9"/>
  <c r="F565" i="9"/>
  <c r="F564" i="9"/>
  <c r="F563" i="9"/>
  <c r="F562" i="9"/>
  <c r="F561" i="9"/>
  <c r="F560" i="9"/>
  <c r="F559" i="9"/>
  <c r="F558" i="9"/>
  <c r="F557" i="9"/>
  <c r="F556" i="9"/>
  <c r="F555" i="9"/>
  <c r="F554" i="9"/>
  <c r="F553" i="9"/>
  <c r="F552" i="9"/>
  <c r="F551" i="9"/>
  <c r="F550" i="9"/>
  <c r="F549" i="9"/>
  <c r="F548" i="9"/>
  <c r="F547" i="9"/>
  <c r="F546" i="9"/>
  <c r="F545" i="9"/>
  <c r="F544" i="9"/>
  <c r="F543" i="9"/>
  <c r="F542" i="9"/>
  <c r="F541" i="9"/>
  <c r="F540" i="9"/>
  <c r="F539" i="9"/>
  <c r="F538" i="9"/>
  <c r="F537" i="9"/>
  <c r="F536" i="9"/>
  <c r="F535" i="9"/>
  <c r="F534" i="9"/>
  <c r="F533" i="9"/>
  <c r="F532" i="9"/>
  <c r="F531" i="9"/>
  <c r="F530" i="9"/>
  <c r="F529" i="9"/>
  <c r="F528" i="9"/>
  <c r="F527" i="9"/>
  <c r="F526" i="9"/>
  <c r="F525" i="9"/>
  <c r="F524" i="9"/>
  <c r="F523" i="9"/>
  <c r="F522" i="9"/>
  <c r="F521" i="9"/>
  <c r="F520" i="9"/>
  <c r="F519" i="9"/>
  <c r="F518" i="9"/>
  <c r="F517" i="9"/>
  <c r="F516" i="9"/>
  <c r="F515" i="9"/>
  <c r="F514" i="9"/>
  <c r="F513" i="9"/>
  <c r="F512" i="9"/>
  <c r="F511" i="9"/>
  <c r="F510" i="9"/>
  <c r="F509" i="9"/>
  <c r="F508" i="9"/>
  <c r="F507" i="9"/>
  <c r="F506" i="9"/>
  <c r="F505" i="9"/>
  <c r="F504" i="9"/>
  <c r="F503" i="9"/>
  <c r="F502" i="9"/>
  <c r="F501" i="9"/>
  <c r="F500" i="9"/>
  <c r="F499" i="9"/>
  <c r="F498" i="9"/>
  <c r="F497" i="9"/>
  <c r="F496" i="9"/>
  <c r="F495" i="9"/>
  <c r="F494" i="9"/>
  <c r="F493" i="9"/>
  <c r="F492" i="9"/>
  <c r="F491" i="9"/>
  <c r="F490" i="9"/>
  <c r="F489" i="9"/>
  <c r="F488" i="9"/>
  <c r="F487" i="9"/>
  <c r="F486" i="9"/>
  <c r="F485" i="9"/>
  <c r="F484" i="9"/>
  <c r="F483" i="9"/>
  <c r="F482" i="9"/>
  <c r="F481" i="9"/>
  <c r="F480" i="9"/>
  <c r="F479" i="9"/>
  <c r="F478" i="9"/>
  <c r="F477" i="9"/>
  <c r="F476" i="9"/>
  <c r="F475" i="9"/>
  <c r="F474" i="9"/>
  <c r="F473" i="9"/>
  <c r="F472" i="9"/>
  <c r="F471" i="9"/>
  <c r="F470" i="9"/>
  <c r="F469" i="9"/>
  <c r="F468" i="9"/>
  <c r="F467" i="9"/>
  <c r="F466" i="9"/>
  <c r="F465" i="9"/>
  <c r="F464" i="9"/>
  <c r="F463" i="9"/>
  <c r="F462" i="9"/>
  <c r="F461" i="9"/>
  <c r="F460" i="9"/>
  <c r="F459" i="9"/>
  <c r="F458" i="9"/>
  <c r="F457" i="9"/>
  <c r="F456" i="9"/>
  <c r="F455" i="9"/>
  <c r="F454" i="9"/>
  <c r="F453" i="9"/>
  <c r="F452" i="9"/>
  <c r="F451" i="9"/>
  <c r="F450" i="9"/>
  <c r="F449" i="9"/>
  <c r="F448" i="9"/>
  <c r="F447" i="9"/>
  <c r="F446" i="9"/>
  <c r="F445" i="9"/>
  <c r="F444" i="9"/>
  <c r="F443" i="9"/>
  <c r="F442" i="9"/>
  <c r="F441" i="9"/>
  <c r="F440" i="9"/>
  <c r="F439" i="9"/>
  <c r="F438" i="9"/>
  <c r="F437" i="9"/>
  <c r="F436" i="9"/>
  <c r="F435" i="9"/>
  <c r="F434" i="9"/>
  <c r="F433" i="9"/>
  <c r="F432" i="9"/>
  <c r="F431" i="9"/>
  <c r="F430" i="9"/>
  <c r="F429" i="9"/>
  <c r="F428" i="9"/>
  <c r="F427" i="9"/>
  <c r="F426" i="9"/>
  <c r="F425" i="9"/>
  <c r="F424" i="9"/>
  <c r="F423" i="9"/>
  <c r="F422" i="9"/>
  <c r="F421" i="9"/>
  <c r="F420" i="9"/>
  <c r="F419" i="9"/>
  <c r="F418" i="9"/>
  <c r="F417" i="9"/>
  <c r="F416" i="9"/>
  <c r="F415" i="9"/>
  <c r="F414" i="9"/>
  <c r="F413" i="9"/>
  <c r="F412" i="9"/>
  <c r="F411" i="9"/>
  <c r="F410" i="9"/>
  <c r="F409" i="9"/>
  <c r="F408" i="9"/>
  <c r="F407" i="9"/>
  <c r="F406" i="9"/>
  <c r="F405" i="9"/>
  <c r="F404" i="9"/>
  <c r="F403" i="9"/>
  <c r="F402" i="9"/>
  <c r="F401" i="9"/>
  <c r="F400" i="9"/>
  <c r="F399" i="9"/>
  <c r="F398" i="9"/>
  <c r="F397" i="9"/>
  <c r="F396" i="9"/>
  <c r="F395" i="9"/>
  <c r="F394" i="9"/>
  <c r="F393" i="9"/>
  <c r="F392" i="9"/>
  <c r="F391" i="9"/>
  <c r="F390" i="9"/>
  <c r="F389" i="9"/>
  <c r="F713" i="7"/>
  <c r="F712" i="7"/>
  <c r="F711" i="7"/>
  <c r="F710" i="7"/>
  <c r="F709" i="7"/>
  <c r="F708" i="7"/>
  <c r="F707" i="7"/>
  <c r="F706" i="7"/>
  <c r="F705" i="7"/>
  <c r="F704" i="7"/>
  <c r="F703" i="7"/>
  <c r="F702" i="7"/>
  <c r="F701" i="7"/>
  <c r="F700" i="7"/>
  <c r="F699" i="7"/>
  <c r="F698" i="7"/>
  <c r="F697" i="7"/>
  <c r="F696" i="7"/>
  <c r="F695" i="7"/>
  <c r="F694" i="7"/>
  <c r="F693" i="7"/>
  <c r="F692" i="7"/>
  <c r="F691" i="7"/>
  <c r="F689" i="7"/>
  <c r="F688" i="7"/>
  <c r="F687" i="7"/>
  <c r="F686" i="7"/>
  <c r="F685" i="7"/>
  <c r="F684" i="7"/>
  <c r="F683" i="7"/>
  <c r="F682" i="7"/>
  <c r="F681" i="7"/>
  <c r="F680" i="7"/>
  <c r="F679" i="7"/>
  <c r="F678" i="7"/>
  <c r="F677" i="7"/>
  <c r="F676" i="7"/>
  <c r="F675" i="7"/>
  <c r="F674" i="7"/>
  <c r="F673" i="7"/>
  <c r="F672" i="7"/>
  <c r="F671" i="7"/>
  <c r="F670" i="7"/>
  <c r="F669" i="7"/>
  <c r="F668" i="7"/>
  <c r="F667" i="7"/>
  <c r="F666" i="7"/>
  <c r="F665" i="7"/>
  <c r="F664" i="7"/>
  <c r="F663" i="7"/>
  <c r="F662" i="7"/>
  <c r="F661" i="7"/>
  <c r="F660" i="7"/>
  <c r="F659" i="7"/>
  <c r="F658" i="7"/>
  <c r="F657" i="7"/>
  <c r="F656" i="7"/>
  <c r="F655" i="7"/>
  <c r="F654" i="7"/>
  <c r="F653" i="7"/>
  <c r="F652" i="7"/>
  <c r="F651" i="7"/>
  <c r="F650" i="7"/>
  <c r="F649" i="7"/>
  <c r="F648" i="7"/>
  <c r="F647" i="7"/>
  <c r="F646" i="7"/>
  <c r="F645" i="7"/>
  <c r="F644" i="7"/>
  <c r="F643" i="7"/>
  <c r="F642" i="7"/>
  <c r="F641" i="7"/>
  <c r="F640" i="7"/>
  <c r="F639" i="7"/>
  <c r="F638" i="7"/>
  <c r="F637" i="7"/>
  <c r="F636" i="7"/>
  <c r="F635" i="7"/>
  <c r="F634" i="7"/>
  <c r="F633" i="7"/>
  <c r="F632" i="7"/>
  <c r="F631" i="7"/>
  <c r="F630" i="7"/>
  <c r="F629" i="7"/>
  <c r="F628" i="7"/>
  <c r="F627" i="7"/>
  <c r="F626" i="7"/>
  <c r="F625" i="7"/>
  <c r="F624" i="7"/>
  <c r="F623" i="7"/>
  <c r="F622" i="7"/>
  <c r="F621" i="7"/>
  <c r="F620" i="7"/>
  <c r="F619" i="7"/>
  <c r="F618" i="7"/>
  <c r="F617" i="7"/>
  <c r="F616" i="7"/>
  <c r="F615" i="7"/>
  <c r="F614" i="7"/>
  <c r="F613" i="7"/>
  <c r="F612" i="7"/>
  <c r="F611" i="7"/>
  <c r="F610" i="7"/>
  <c r="F609" i="7"/>
  <c r="F608" i="7"/>
  <c r="F607" i="7"/>
  <c r="F606" i="7"/>
  <c r="F605" i="7"/>
  <c r="F604" i="7"/>
  <c r="F603" i="7"/>
  <c r="F602" i="7"/>
  <c r="F601" i="7"/>
  <c r="F600" i="7"/>
  <c r="F599" i="7"/>
  <c r="F598" i="7"/>
  <c r="F597" i="7"/>
  <c r="F596" i="7"/>
  <c r="F595" i="7"/>
  <c r="F594" i="7"/>
  <c r="F593" i="7"/>
  <c r="F592" i="7"/>
  <c r="F591" i="7"/>
  <c r="F590" i="7"/>
  <c r="F589" i="7"/>
  <c r="F588" i="7"/>
  <c r="F587" i="7"/>
  <c r="F586" i="7"/>
  <c r="F585" i="7"/>
  <c r="F584" i="7"/>
  <c r="F583" i="7"/>
  <c r="F582" i="7"/>
  <c r="F581" i="7"/>
  <c r="F580" i="7"/>
  <c r="F579" i="7"/>
  <c r="F578" i="7"/>
  <c r="F577" i="7"/>
  <c r="F576" i="7"/>
  <c r="F575" i="7"/>
  <c r="F574" i="7"/>
  <c r="F573" i="7"/>
  <c r="F572" i="7"/>
  <c r="F571" i="7"/>
  <c r="F570" i="7"/>
  <c r="F569" i="7"/>
  <c r="F568" i="7"/>
  <c r="F567" i="7"/>
  <c r="F566" i="7"/>
  <c r="F565" i="7"/>
  <c r="F564" i="7"/>
  <c r="F563" i="7"/>
  <c r="F562" i="7"/>
  <c r="F561" i="7"/>
  <c r="F560" i="7"/>
  <c r="F559" i="7"/>
  <c r="F558" i="7"/>
  <c r="F557" i="7"/>
  <c r="F556" i="7"/>
  <c r="F555" i="7"/>
  <c r="F554" i="7"/>
  <c r="F553" i="7"/>
  <c r="F552" i="7"/>
  <c r="F551" i="7"/>
  <c r="F550" i="7"/>
  <c r="F549" i="7"/>
  <c r="F548" i="7"/>
  <c r="F547" i="7"/>
  <c r="F546" i="7"/>
  <c r="F545" i="7"/>
  <c r="F544" i="7"/>
  <c r="F543" i="7"/>
  <c r="F542" i="7"/>
  <c r="F541" i="7"/>
  <c r="F540" i="7"/>
  <c r="F539" i="7"/>
  <c r="F538" i="7"/>
  <c r="F537" i="7"/>
  <c r="F536" i="7"/>
  <c r="F535" i="7"/>
  <c r="F534" i="7"/>
  <c r="F533" i="7"/>
  <c r="F532" i="7"/>
  <c r="F531" i="7"/>
  <c r="F530" i="7"/>
  <c r="F529" i="7"/>
  <c r="F528" i="7"/>
  <c r="F527" i="7"/>
  <c r="F526" i="7"/>
  <c r="F525" i="7"/>
  <c r="F524" i="7"/>
  <c r="F523" i="7"/>
  <c r="F522" i="7"/>
  <c r="F521" i="7"/>
  <c r="F520" i="7"/>
  <c r="F519" i="7"/>
  <c r="F518" i="7"/>
  <c r="F517" i="7"/>
  <c r="F516" i="7"/>
  <c r="F515" i="7"/>
  <c r="F514" i="7"/>
  <c r="F513" i="7"/>
  <c r="F512" i="7"/>
  <c r="F511" i="7"/>
  <c r="F510" i="7"/>
  <c r="F509" i="7"/>
  <c r="F508" i="7"/>
  <c r="F507" i="7"/>
  <c r="F506" i="7"/>
  <c r="F505" i="7"/>
  <c r="F504" i="7"/>
  <c r="F503" i="7"/>
  <c r="F502" i="7"/>
  <c r="F501" i="7"/>
  <c r="F500" i="7"/>
  <c r="F499" i="7"/>
  <c r="F498" i="7"/>
  <c r="F497" i="7"/>
  <c r="F496" i="7"/>
  <c r="F495" i="7"/>
  <c r="F494" i="7"/>
  <c r="F493" i="7"/>
  <c r="F492" i="7"/>
  <c r="F491" i="7"/>
  <c r="F490" i="7"/>
  <c r="F489" i="7"/>
  <c r="F488" i="7"/>
  <c r="F487" i="7"/>
  <c r="F486" i="7"/>
  <c r="F485" i="7"/>
  <c r="F484" i="7"/>
  <c r="F483" i="7"/>
  <c r="F482" i="7"/>
  <c r="F481" i="7"/>
  <c r="F480" i="7"/>
  <c r="F479" i="7"/>
  <c r="F478" i="7"/>
  <c r="F477" i="7"/>
  <c r="F476" i="7"/>
  <c r="F475" i="7"/>
  <c r="F474" i="7"/>
  <c r="F473" i="7"/>
  <c r="F472" i="7"/>
  <c r="F471" i="7"/>
  <c r="F470" i="7"/>
  <c r="F469" i="7"/>
  <c r="F468" i="7"/>
  <c r="F467" i="7"/>
  <c r="F466" i="7"/>
  <c r="F465" i="7"/>
  <c r="F464" i="7"/>
  <c r="F463" i="7"/>
  <c r="F462" i="7"/>
  <c r="F461" i="7"/>
  <c r="F460" i="7"/>
  <c r="F459" i="7"/>
  <c r="F458" i="7"/>
  <c r="F457" i="7"/>
  <c r="F456" i="7"/>
  <c r="F455" i="7"/>
  <c r="F454" i="7"/>
  <c r="F453" i="7"/>
  <c r="F452" i="7"/>
  <c r="F451" i="7"/>
  <c r="F450" i="7"/>
  <c r="F449" i="7"/>
  <c r="F448" i="7"/>
  <c r="F447" i="7"/>
  <c r="F446" i="7"/>
  <c r="F445" i="7"/>
  <c r="F444" i="7"/>
  <c r="F443" i="7"/>
  <c r="F442" i="7"/>
  <c r="F441" i="7"/>
  <c r="F440" i="7"/>
  <c r="F439" i="7"/>
  <c r="F438" i="7"/>
  <c r="F437" i="7"/>
  <c r="F436" i="7"/>
  <c r="F435" i="7"/>
  <c r="F434" i="7"/>
  <c r="F433" i="7"/>
  <c r="F432" i="7"/>
  <c r="F431" i="7"/>
  <c r="F430" i="7"/>
  <c r="F429" i="7"/>
  <c r="F428" i="7"/>
  <c r="F427" i="7"/>
  <c r="F426" i="7"/>
  <c r="F425" i="7"/>
  <c r="F424" i="7"/>
  <c r="F423" i="7"/>
  <c r="F422" i="7"/>
  <c r="F421" i="7"/>
  <c r="F420" i="7"/>
  <c r="F419" i="7"/>
  <c r="F418" i="7"/>
  <c r="F417" i="7"/>
  <c r="F416" i="7"/>
  <c r="F415" i="7"/>
  <c r="F414" i="7"/>
  <c r="F413" i="7"/>
  <c r="F412" i="7"/>
  <c r="F411" i="7"/>
  <c r="F410" i="7"/>
  <c r="F409" i="7"/>
  <c r="F408" i="7"/>
  <c r="F407" i="7"/>
  <c r="F406" i="7"/>
  <c r="F405" i="7"/>
  <c r="F404" i="7"/>
  <c r="F403" i="7"/>
  <c r="F402" i="7"/>
  <c r="F401" i="7"/>
  <c r="F400" i="7"/>
  <c r="F399" i="7"/>
  <c r="F398" i="7"/>
  <c r="F397" i="7"/>
  <c r="F396" i="7"/>
  <c r="F395" i="7"/>
  <c r="F394" i="7"/>
  <c r="F393" i="7"/>
  <c r="F392" i="7"/>
  <c r="F391" i="7"/>
  <c r="F390" i="7"/>
  <c r="F389" i="7"/>
  <c r="F718" i="7" s="1"/>
  <c r="F713" i="8"/>
  <c r="F712" i="8"/>
  <c r="F711" i="8"/>
  <c r="F710" i="8"/>
  <c r="F709" i="8"/>
  <c r="F708" i="8"/>
  <c r="F707" i="8"/>
  <c r="F706" i="8"/>
  <c r="F705" i="8"/>
  <c r="F704" i="8"/>
  <c r="F703" i="8"/>
  <c r="F702" i="8"/>
  <c r="F701" i="8"/>
  <c r="F700" i="8"/>
  <c r="F699" i="8"/>
  <c r="F698" i="8"/>
  <c r="F697" i="8"/>
  <c r="F696" i="8"/>
  <c r="F695" i="8"/>
  <c r="F694" i="8"/>
  <c r="F693" i="8"/>
  <c r="F692" i="8"/>
  <c r="F691" i="8"/>
  <c r="F689" i="8"/>
  <c r="F688" i="8"/>
  <c r="F687" i="8"/>
  <c r="F686" i="8"/>
  <c r="F685" i="8"/>
  <c r="F684" i="8"/>
  <c r="F683" i="8"/>
  <c r="F682" i="8"/>
  <c r="F681" i="8"/>
  <c r="F680" i="8"/>
  <c r="F679" i="8"/>
  <c r="F678" i="8"/>
  <c r="F677" i="8"/>
  <c r="F676" i="8"/>
  <c r="F675" i="8"/>
  <c r="F674" i="8"/>
  <c r="F673" i="8"/>
  <c r="F672" i="8"/>
  <c r="F671" i="8"/>
  <c r="F670" i="8"/>
  <c r="F669" i="8"/>
  <c r="F668" i="8"/>
  <c r="F667" i="8"/>
  <c r="F666" i="8"/>
  <c r="F665" i="8"/>
  <c r="F664" i="8"/>
  <c r="F663" i="8"/>
  <c r="F662" i="8"/>
  <c r="F661" i="8"/>
  <c r="F660" i="8"/>
  <c r="F659" i="8"/>
  <c r="F658" i="8"/>
  <c r="F657" i="8"/>
  <c r="F656" i="8"/>
  <c r="F655" i="8"/>
  <c r="F654" i="8"/>
  <c r="F653" i="8"/>
  <c r="F652" i="8"/>
  <c r="F651" i="8"/>
  <c r="F650" i="8"/>
  <c r="F649" i="8"/>
  <c r="F648" i="8"/>
  <c r="F647" i="8"/>
  <c r="F646" i="8"/>
  <c r="F645" i="8"/>
  <c r="F644" i="8"/>
  <c r="F643" i="8"/>
  <c r="F642" i="8"/>
  <c r="F641" i="8"/>
  <c r="F640" i="8"/>
  <c r="F639" i="8"/>
  <c r="F638" i="8"/>
  <c r="F637" i="8"/>
  <c r="F636" i="8"/>
  <c r="F635" i="8"/>
  <c r="F634" i="8"/>
  <c r="F633" i="8"/>
  <c r="F632" i="8"/>
  <c r="F631" i="8"/>
  <c r="F630" i="8"/>
  <c r="F629" i="8"/>
  <c r="F628" i="8"/>
  <c r="F627" i="8"/>
  <c r="F626" i="8"/>
  <c r="F625" i="8"/>
  <c r="F624" i="8"/>
  <c r="F623" i="8"/>
  <c r="F622" i="8"/>
  <c r="F621" i="8"/>
  <c r="F620" i="8"/>
  <c r="F619" i="8"/>
  <c r="F618" i="8"/>
  <c r="F617" i="8"/>
  <c r="F616" i="8"/>
  <c r="F615" i="8"/>
  <c r="F614" i="8"/>
  <c r="F613" i="8"/>
  <c r="F612" i="8"/>
  <c r="F611" i="8"/>
  <c r="F610" i="8"/>
  <c r="F609" i="8"/>
  <c r="F608" i="8"/>
  <c r="F607" i="8"/>
  <c r="F606" i="8"/>
  <c r="F605" i="8"/>
  <c r="F604" i="8"/>
  <c r="F603" i="8"/>
  <c r="F602" i="8"/>
  <c r="F601" i="8"/>
  <c r="F600" i="8"/>
  <c r="F599" i="8"/>
  <c r="F598" i="8"/>
  <c r="F597" i="8"/>
  <c r="F596" i="8"/>
  <c r="F595" i="8"/>
  <c r="F594" i="8"/>
  <c r="F593" i="8"/>
  <c r="F592" i="8"/>
  <c r="F591" i="8"/>
  <c r="F590" i="8"/>
  <c r="F589" i="8"/>
  <c r="F588" i="8"/>
  <c r="F587" i="8"/>
  <c r="F586" i="8"/>
  <c r="F585" i="8"/>
  <c r="F584" i="8"/>
  <c r="F583" i="8"/>
  <c r="F582" i="8"/>
  <c r="F581" i="8"/>
  <c r="F580" i="8"/>
  <c r="F579" i="8"/>
  <c r="F578" i="8"/>
  <c r="F577" i="8"/>
  <c r="F576" i="8"/>
  <c r="F575" i="8"/>
  <c r="F574" i="8"/>
  <c r="F573" i="8"/>
  <c r="F572" i="8"/>
  <c r="F571" i="8"/>
  <c r="F570" i="8"/>
  <c r="F569" i="8"/>
  <c r="F568" i="8"/>
  <c r="F567" i="8"/>
  <c r="F566" i="8"/>
  <c r="F565" i="8"/>
  <c r="F564" i="8"/>
  <c r="F563" i="8"/>
  <c r="F562" i="8"/>
  <c r="F561" i="8"/>
  <c r="F560" i="8"/>
  <c r="F559" i="8"/>
  <c r="F558" i="8"/>
  <c r="F557" i="8"/>
  <c r="F556" i="8"/>
  <c r="F555" i="8"/>
  <c r="F554" i="8"/>
  <c r="F553" i="8"/>
  <c r="F552" i="8"/>
  <c r="F551" i="8"/>
  <c r="F550" i="8"/>
  <c r="F549" i="8"/>
  <c r="F548" i="8"/>
  <c r="F547" i="8"/>
  <c r="F546" i="8"/>
  <c r="F545" i="8"/>
  <c r="F544" i="8"/>
  <c r="F543" i="8"/>
  <c r="F542" i="8"/>
  <c r="F541" i="8"/>
  <c r="F540" i="8"/>
  <c r="F539" i="8"/>
  <c r="F538" i="8"/>
  <c r="F537" i="8"/>
  <c r="F536" i="8"/>
  <c r="F535" i="8"/>
  <c r="F534" i="8"/>
  <c r="F533" i="8"/>
  <c r="F532" i="8"/>
  <c r="F531" i="8"/>
  <c r="F530" i="8"/>
  <c r="F529" i="8"/>
  <c r="F528" i="8"/>
  <c r="F527" i="8"/>
  <c r="F526" i="8"/>
  <c r="F525" i="8"/>
  <c r="F524" i="8"/>
  <c r="F523" i="8"/>
  <c r="F522" i="8"/>
  <c r="F521" i="8"/>
  <c r="F520" i="8"/>
  <c r="F519" i="8"/>
  <c r="F518" i="8"/>
  <c r="F517" i="8"/>
  <c r="F516" i="8"/>
  <c r="F515" i="8"/>
  <c r="F514" i="8"/>
  <c r="F513" i="8"/>
  <c r="F512" i="8"/>
  <c r="F511" i="8"/>
  <c r="F510" i="8"/>
  <c r="F509" i="8"/>
  <c r="F508" i="8"/>
  <c r="F507" i="8"/>
  <c r="F506" i="8"/>
  <c r="F505" i="8"/>
  <c r="F504" i="8"/>
  <c r="F503" i="8"/>
  <c r="F502" i="8"/>
  <c r="F501" i="8"/>
  <c r="F500" i="8"/>
  <c r="F499" i="8"/>
  <c r="F498" i="8"/>
  <c r="F497" i="8"/>
  <c r="F496" i="8"/>
  <c r="F495" i="8"/>
  <c r="F494" i="8"/>
  <c r="F493" i="8"/>
  <c r="F492" i="8"/>
  <c r="F491" i="8"/>
  <c r="F490" i="8"/>
  <c r="F489" i="8"/>
  <c r="F488" i="8"/>
  <c r="F487" i="8"/>
  <c r="F486" i="8"/>
  <c r="F485" i="8"/>
  <c r="F484" i="8"/>
  <c r="F483" i="8"/>
  <c r="F482" i="8"/>
  <c r="F481" i="8"/>
  <c r="F480" i="8"/>
  <c r="F479" i="8"/>
  <c r="F478" i="8"/>
  <c r="F477" i="8"/>
  <c r="F476" i="8"/>
  <c r="F475" i="8"/>
  <c r="F474" i="8"/>
  <c r="F473" i="8"/>
  <c r="F472" i="8"/>
  <c r="F471" i="8"/>
  <c r="F470" i="8"/>
  <c r="F469" i="8"/>
  <c r="F468" i="8"/>
  <c r="F467" i="8"/>
  <c r="F466" i="8"/>
  <c r="F465" i="8"/>
  <c r="F464" i="8"/>
  <c r="F463" i="8"/>
  <c r="F462" i="8"/>
  <c r="F461" i="8"/>
  <c r="F460" i="8"/>
  <c r="F459" i="8"/>
  <c r="F458" i="8"/>
  <c r="F457" i="8"/>
  <c r="F456" i="8"/>
  <c r="F455" i="8"/>
  <c r="F454" i="8"/>
  <c r="F453" i="8"/>
  <c r="F452" i="8"/>
  <c r="F451" i="8"/>
  <c r="F450" i="8"/>
  <c r="F449" i="8"/>
  <c r="F448" i="8"/>
  <c r="F447" i="8"/>
  <c r="F446" i="8"/>
  <c r="F445" i="8"/>
  <c r="F444" i="8"/>
  <c r="F443" i="8"/>
  <c r="F442" i="8"/>
  <c r="F441" i="8"/>
  <c r="F440" i="8"/>
  <c r="F439" i="8"/>
  <c r="F438" i="8"/>
  <c r="F437" i="8"/>
  <c r="F436" i="8"/>
  <c r="F435" i="8"/>
  <c r="F434" i="8"/>
  <c r="F433" i="8"/>
  <c r="F432" i="8"/>
  <c r="F431" i="8"/>
  <c r="F430" i="8"/>
  <c r="F429" i="8"/>
  <c r="F428" i="8"/>
  <c r="F427" i="8"/>
  <c r="F426" i="8"/>
  <c r="F425" i="8"/>
  <c r="F424" i="8"/>
  <c r="F423" i="8"/>
  <c r="F422" i="8"/>
  <c r="F421" i="8"/>
  <c r="F420" i="8"/>
  <c r="F419" i="8"/>
  <c r="F418" i="8"/>
  <c r="F417" i="8"/>
  <c r="F416" i="8"/>
  <c r="F415" i="8"/>
  <c r="F414" i="8"/>
  <c r="F413" i="8"/>
  <c r="F412" i="8"/>
  <c r="F411" i="8"/>
  <c r="F410" i="8"/>
  <c r="F409" i="8"/>
  <c r="F408" i="8"/>
  <c r="F407" i="8"/>
  <c r="F406" i="8"/>
  <c r="F405" i="8"/>
  <c r="F404" i="8"/>
  <c r="F403" i="8"/>
  <c r="F402" i="8"/>
  <c r="F401" i="8"/>
  <c r="F400" i="8"/>
  <c r="F399" i="8"/>
  <c r="F398" i="8"/>
  <c r="F397" i="8"/>
  <c r="F396" i="8"/>
  <c r="F395" i="8"/>
  <c r="F394" i="8"/>
  <c r="F393" i="8"/>
  <c r="F392" i="8"/>
  <c r="F391" i="8"/>
  <c r="F390" i="8"/>
  <c r="F389" i="8"/>
  <c r="F718" i="8" s="1"/>
  <c r="F713" i="13"/>
  <c r="F712" i="13"/>
  <c r="F711" i="13"/>
  <c r="F710" i="13"/>
  <c r="F709" i="13"/>
  <c r="F708" i="13"/>
  <c r="F707" i="13"/>
  <c r="F706" i="13"/>
  <c r="F705" i="13"/>
  <c r="F704" i="13"/>
  <c r="F703" i="13"/>
  <c r="F702" i="13"/>
  <c r="F701" i="13"/>
  <c r="F700" i="13"/>
  <c r="F699" i="13"/>
  <c r="F698" i="13"/>
  <c r="F697" i="13"/>
  <c r="F696" i="13"/>
  <c r="F695" i="13"/>
  <c r="F694" i="13"/>
  <c r="F693" i="13"/>
  <c r="F692" i="13"/>
  <c r="F691" i="13"/>
  <c r="F690" i="13"/>
  <c r="F689" i="13"/>
  <c r="F688" i="13"/>
  <c r="F687" i="13"/>
  <c r="F686" i="13"/>
  <c r="F685" i="13"/>
  <c r="F684" i="13"/>
  <c r="F683" i="13"/>
  <c r="F682" i="13"/>
  <c r="F681" i="13"/>
  <c r="F680" i="13"/>
  <c r="F679" i="13"/>
  <c r="F678" i="13"/>
  <c r="F677" i="13"/>
  <c r="F676" i="13"/>
  <c r="F675" i="13"/>
  <c r="F674" i="13"/>
  <c r="F673" i="13"/>
  <c r="F672" i="13"/>
  <c r="F671" i="13"/>
  <c r="F670" i="13"/>
  <c r="F669" i="13"/>
  <c r="F668" i="13"/>
  <c r="F667" i="13"/>
  <c r="F666" i="13"/>
  <c r="F665" i="13"/>
  <c r="F664" i="13"/>
  <c r="F663" i="13"/>
  <c r="F662" i="13"/>
  <c r="F661" i="13"/>
  <c r="F660" i="13"/>
  <c r="F659" i="13"/>
  <c r="F658" i="13"/>
  <c r="F657" i="13"/>
  <c r="F656" i="13"/>
  <c r="F655" i="13"/>
  <c r="F654" i="13"/>
  <c r="F653" i="13"/>
  <c r="F652" i="13"/>
  <c r="F651" i="13"/>
  <c r="F650" i="13"/>
  <c r="F649" i="13"/>
  <c r="F648" i="13"/>
  <c r="F647" i="13"/>
  <c r="F646" i="13"/>
  <c r="F645" i="13"/>
  <c r="F644" i="13"/>
  <c r="F643" i="13"/>
  <c r="F642" i="13"/>
  <c r="F641" i="13"/>
  <c r="F640" i="13"/>
  <c r="F639" i="13"/>
  <c r="F638" i="13"/>
  <c r="F637" i="13"/>
  <c r="F636" i="13"/>
  <c r="F635" i="13"/>
  <c r="F634" i="13"/>
  <c r="F633" i="13"/>
  <c r="F632" i="13"/>
  <c r="F631" i="13"/>
  <c r="F630" i="13"/>
  <c r="F629" i="13"/>
  <c r="F628" i="13"/>
  <c r="F627" i="13"/>
  <c r="F626" i="13"/>
  <c r="F625" i="13"/>
  <c r="F624" i="13"/>
  <c r="F623" i="13"/>
  <c r="F622" i="13"/>
  <c r="F621" i="13"/>
  <c r="F620" i="13"/>
  <c r="F619" i="13"/>
  <c r="F618" i="13"/>
  <c r="F617" i="13"/>
  <c r="F616" i="13"/>
  <c r="F615" i="13"/>
  <c r="F614" i="13"/>
  <c r="F613" i="13"/>
  <c r="F612" i="13"/>
  <c r="F611" i="13"/>
  <c r="F610" i="13"/>
  <c r="F609" i="13"/>
  <c r="F608" i="13"/>
  <c r="F607" i="13"/>
  <c r="F606" i="13"/>
  <c r="F605" i="13"/>
  <c r="F604" i="13"/>
  <c r="F603" i="13"/>
  <c r="F602" i="13"/>
  <c r="F601" i="13"/>
  <c r="F600" i="13"/>
  <c r="F599" i="13"/>
  <c r="F596" i="13"/>
  <c r="F595" i="13"/>
  <c r="F594" i="13"/>
  <c r="F593" i="13"/>
  <c r="F592" i="13"/>
  <c r="F591" i="13"/>
  <c r="F590" i="13"/>
  <c r="F589" i="13"/>
  <c r="F588" i="13"/>
  <c r="F587" i="13"/>
  <c r="F586" i="13"/>
  <c r="F585" i="13"/>
  <c r="F549" i="13"/>
  <c r="F548" i="13"/>
  <c r="F547" i="13"/>
  <c r="F546" i="13"/>
  <c r="F545" i="13"/>
  <c r="F544" i="13"/>
  <c r="F543" i="13"/>
  <c r="F542" i="13"/>
  <c r="F541" i="13"/>
  <c r="F540" i="13"/>
  <c r="F539" i="13"/>
  <c r="F538" i="13"/>
  <c r="F537" i="13"/>
  <c r="F536" i="13"/>
  <c r="F535" i="13"/>
  <c r="F534" i="13"/>
  <c r="F533" i="13"/>
  <c r="F532" i="13"/>
  <c r="F531" i="13"/>
  <c r="F530" i="13"/>
  <c r="F529" i="13"/>
  <c r="F528" i="13"/>
  <c r="F527" i="13"/>
  <c r="F526" i="13"/>
  <c r="F525" i="13"/>
  <c r="F524" i="13"/>
  <c r="F523" i="13"/>
  <c r="F522" i="13"/>
  <c r="F521" i="13"/>
  <c r="F520" i="13"/>
  <c r="F519" i="13"/>
  <c r="F518" i="13"/>
  <c r="F517" i="13"/>
  <c r="F516" i="13"/>
  <c r="F515" i="13"/>
  <c r="F514" i="13"/>
  <c r="F513" i="13"/>
  <c r="F512" i="13"/>
  <c r="F511" i="13"/>
  <c r="F510" i="13"/>
  <c r="F509" i="13"/>
  <c r="F508" i="13"/>
  <c r="F507" i="13"/>
  <c r="F506" i="13"/>
  <c r="F505" i="13"/>
  <c r="F504" i="13"/>
  <c r="F503" i="13"/>
  <c r="F502" i="13"/>
  <c r="F501" i="13"/>
  <c r="F500" i="13"/>
  <c r="F499" i="13"/>
  <c r="F498" i="13"/>
  <c r="F497" i="13"/>
  <c r="F496" i="13"/>
  <c r="F495" i="13"/>
  <c r="F494" i="13"/>
  <c r="F493" i="13"/>
  <c r="F492" i="13"/>
  <c r="F491" i="13"/>
  <c r="F490" i="13"/>
  <c r="F489" i="13"/>
  <c r="F488" i="13"/>
  <c r="F487" i="13"/>
  <c r="F486" i="13"/>
  <c r="F485" i="13"/>
  <c r="F484" i="13"/>
  <c r="F483" i="13"/>
  <c r="F482" i="13"/>
  <c r="F481" i="13"/>
  <c r="F480" i="13"/>
  <c r="F479" i="13"/>
  <c r="F478" i="13"/>
  <c r="F477" i="13"/>
  <c r="F476" i="13"/>
  <c r="F475" i="13"/>
  <c r="F474" i="13"/>
  <c r="F473" i="13"/>
  <c r="F472" i="13"/>
  <c r="F471" i="13"/>
  <c r="F470" i="13"/>
  <c r="F469" i="13"/>
  <c r="F468" i="13"/>
  <c r="F467" i="13"/>
  <c r="F466" i="13"/>
  <c r="F465" i="13"/>
  <c r="F464" i="13"/>
  <c r="F463" i="13"/>
  <c r="F462" i="13"/>
  <c r="F461" i="13"/>
  <c r="F460" i="13"/>
  <c r="F459" i="13"/>
  <c r="F458" i="13"/>
  <c r="F457" i="13"/>
  <c r="F456" i="13"/>
  <c r="F455" i="13"/>
  <c r="F454" i="13"/>
  <c r="F453" i="13"/>
  <c r="F452" i="13"/>
  <c r="F451" i="13"/>
  <c r="F450" i="13"/>
  <c r="F449" i="13"/>
  <c r="F448" i="13"/>
  <c r="F447" i="13"/>
  <c r="F446" i="13"/>
  <c r="F445" i="13"/>
  <c r="F444" i="13"/>
  <c r="F443" i="13"/>
  <c r="F442" i="13"/>
  <c r="F441" i="13"/>
  <c r="F440" i="13"/>
  <c r="F439" i="13"/>
  <c r="F438" i="13"/>
  <c r="F437" i="13"/>
  <c r="F436" i="13"/>
  <c r="F435" i="13"/>
  <c r="F434" i="13"/>
  <c r="F433" i="13"/>
  <c r="F432" i="13"/>
  <c r="F431" i="13"/>
  <c r="F430" i="13"/>
  <c r="F429" i="13"/>
  <c r="F428" i="13"/>
  <c r="F427" i="13"/>
  <c r="F426" i="13"/>
  <c r="F425" i="13"/>
  <c r="F424" i="13"/>
  <c r="F423" i="13"/>
  <c r="F422" i="13"/>
  <c r="F421" i="13"/>
  <c r="F420" i="13"/>
  <c r="F419" i="13"/>
  <c r="F418" i="13"/>
  <c r="F417" i="13"/>
  <c r="F416" i="13"/>
  <c r="F415" i="13"/>
  <c r="F414" i="13"/>
  <c r="F413" i="13"/>
  <c r="F412" i="13"/>
  <c r="F411" i="13"/>
  <c r="F410" i="13"/>
  <c r="F409" i="13"/>
  <c r="F408" i="13"/>
  <c r="F407" i="13"/>
  <c r="F406" i="13"/>
  <c r="F405" i="13"/>
  <c r="F404" i="13"/>
  <c r="F403" i="13"/>
  <c r="F402" i="13"/>
  <c r="F401" i="13"/>
  <c r="F400" i="13"/>
  <c r="F399" i="13"/>
  <c r="F398" i="13"/>
  <c r="F397" i="13"/>
  <c r="F396" i="13"/>
  <c r="F395" i="13"/>
  <c r="F394" i="13"/>
  <c r="F393" i="13"/>
  <c r="F392" i="13"/>
  <c r="F391" i="13"/>
  <c r="F390" i="13"/>
  <c r="F389" i="13"/>
  <c r="F718" i="13" s="1"/>
  <c r="G713" i="15"/>
  <c r="H713" i="15" s="1"/>
  <c r="J713" i="15" s="1"/>
  <c r="G712" i="15"/>
  <c r="H712" i="15" s="1"/>
  <c r="J712" i="15" s="1"/>
  <c r="G711" i="15"/>
  <c r="H711" i="15" s="1"/>
  <c r="J711" i="15" s="1"/>
  <c r="G710" i="15"/>
  <c r="H710" i="15" s="1"/>
  <c r="J710" i="15" s="1"/>
  <c r="G709" i="15"/>
  <c r="H709" i="15" s="1"/>
  <c r="J709" i="15" s="1"/>
  <c r="G708" i="15"/>
  <c r="H708" i="15" s="1"/>
  <c r="J708" i="15" s="1"/>
  <c r="G707" i="15"/>
  <c r="H707" i="15" s="1"/>
  <c r="J707" i="15" s="1"/>
  <c r="G706" i="15"/>
  <c r="H706" i="15" s="1"/>
  <c r="J706" i="15" s="1"/>
  <c r="G705" i="15"/>
  <c r="H705" i="15" s="1"/>
  <c r="J705" i="15" s="1"/>
  <c r="G704" i="15"/>
  <c r="H704" i="15" s="1"/>
  <c r="J704" i="15" s="1"/>
  <c r="G703" i="15"/>
  <c r="H703" i="15" s="1"/>
  <c r="J703" i="15" s="1"/>
  <c r="G702" i="15"/>
  <c r="H702" i="15" s="1"/>
  <c r="J702" i="15" s="1"/>
  <c r="G701" i="15"/>
  <c r="H701" i="15" s="1"/>
  <c r="J701" i="15" s="1"/>
  <c r="G700" i="15"/>
  <c r="H700" i="15" s="1"/>
  <c r="J700" i="15" s="1"/>
  <c r="G699" i="15"/>
  <c r="H699" i="15" s="1"/>
  <c r="J699" i="15" s="1"/>
  <c r="G698" i="15"/>
  <c r="H698" i="15" s="1"/>
  <c r="J698" i="15" s="1"/>
  <c r="G697" i="15"/>
  <c r="H697" i="15" s="1"/>
  <c r="J697" i="15" s="1"/>
  <c r="G696" i="15"/>
  <c r="H696" i="15" s="1"/>
  <c r="J696" i="15" s="1"/>
  <c r="G695" i="15"/>
  <c r="H695" i="15" s="1"/>
  <c r="J695" i="15" s="1"/>
  <c r="G694" i="15"/>
  <c r="H694" i="15" s="1"/>
  <c r="J694" i="15" s="1"/>
  <c r="G693" i="15"/>
  <c r="H693" i="15" s="1"/>
  <c r="J693" i="15" s="1"/>
  <c r="G692" i="15"/>
  <c r="H692" i="15" s="1"/>
  <c r="J692" i="15" s="1"/>
  <c r="G691" i="15"/>
  <c r="H691" i="15" s="1"/>
  <c r="J691" i="15" s="1"/>
  <c r="G689" i="15"/>
  <c r="H689" i="15" s="1"/>
  <c r="J689" i="15" s="1"/>
  <c r="G688" i="15"/>
  <c r="H688" i="15" s="1"/>
  <c r="J688" i="15" s="1"/>
  <c r="G687" i="15"/>
  <c r="H687" i="15" s="1"/>
  <c r="J687" i="15" s="1"/>
  <c r="G686" i="15"/>
  <c r="H686" i="15" s="1"/>
  <c r="J686" i="15" s="1"/>
  <c r="G685" i="15"/>
  <c r="H685" i="15" s="1"/>
  <c r="J685" i="15" s="1"/>
  <c r="G684" i="15"/>
  <c r="H684" i="15" s="1"/>
  <c r="J684" i="15" s="1"/>
  <c r="G683" i="15"/>
  <c r="H683" i="15" s="1"/>
  <c r="J683" i="15" s="1"/>
  <c r="G682" i="15"/>
  <c r="H682" i="15" s="1"/>
  <c r="J682" i="15" s="1"/>
  <c r="G681" i="15"/>
  <c r="H681" i="15" s="1"/>
  <c r="J681" i="15" s="1"/>
  <c r="G680" i="15"/>
  <c r="H680" i="15" s="1"/>
  <c r="J680" i="15" s="1"/>
  <c r="G679" i="15"/>
  <c r="H679" i="15" s="1"/>
  <c r="J679" i="15" s="1"/>
  <c r="G678" i="15"/>
  <c r="H678" i="15" s="1"/>
  <c r="J678" i="15" s="1"/>
  <c r="G677" i="15"/>
  <c r="H677" i="15" s="1"/>
  <c r="J677" i="15" s="1"/>
  <c r="G676" i="15"/>
  <c r="H676" i="15" s="1"/>
  <c r="J676" i="15" s="1"/>
  <c r="G675" i="15"/>
  <c r="H675" i="15" s="1"/>
  <c r="J675" i="15" s="1"/>
  <c r="G674" i="15"/>
  <c r="H674" i="15" s="1"/>
  <c r="J674" i="15" s="1"/>
  <c r="G673" i="15"/>
  <c r="H673" i="15" s="1"/>
  <c r="J673" i="15" s="1"/>
  <c r="G672" i="15"/>
  <c r="H672" i="15" s="1"/>
  <c r="J672" i="15" s="1"/>
  <c r="G671" i="15"/>
  <c r="H671" i="15" s="1"/>
  <c r="J671" i="15" s="1"/>
  <c r="G670" i="15"/>
  <c r="H670" i="15" s="1"/>
  <c r="J670" i="15" s="1"/>
  <c r="G669" i="15"/>
  <c r="H669" i="15" s="1"/>
  <c r="J669" i="15" s="1"/>
  <c r="G668" i="15"/>
  <c r="H668" i="15" s="1"/>
  <c r="J668" i="15" s="1"/>
  <c r="G667" i="15"/>
  <c r="H667" i="15" s="1"/>
  <c r="J667" i="15" s="1"/>
  <c r="G666" i="15"/>
  <c r="H666" i="15" s="1"/>
  <c r="J666" i="15" s="1"/>
  <c r="G665" i="15"/>
  <c r="H665" i="15" s="1"/>
  <c r="J665" i="15" s="1"/>
  <c r="G664" i="15"/>
  <c r="H664" i="15" s="1"/>
  <c r="J664" i="15" s="1"/>
  <c r="G663" i="15"/>
  <c r="H663" i="15" s="1"/>
  <c r="J663" i="15" s="1"/>
  <c r="G662" i="15"/>
  <c r="H662" i="15" s="1"/>
  <c r="J662" i="15" s="1"/>
  <c r="G661" i="15"/>
  <c r="H661" i="15" s="1"/>
  <c r="J661" i="15" s="1"/>
  <c r="G660" i="15"/>
  <c r="H660" i="15" s="1"/>
  <c r="J660" i="15" s="1"/>
  <c r="G659" i="15"/>
  <c r="H659" i="15" s="1"/>
  <c r="J659" i="15" s="1"/>
  <c r="G658" i="15"/>
  <c r="H658" i="15" s="1"/>
  <c r="J658" i="15" s="1"/>
  <c r="G657" i="15"/>
  <c r="H657" i="15" s="1"/>
  <c r="J657" i="15" s="1"/>
  <c r="G656" i="15"/>
  <c r="H656" i="15" s="1"/>
  <c r="J656" i="15" s="1"/>
  <c r="G655" i="15"/>
  <c r="H655" i="15" s="1"/>
  <c r="J655" i="15" s="1"/>
  <c r="G654" i="15"/>
  <c r="H654" i="15" s="1"/>
  <c r="J654" i="15" s="1"/>
  <c r="G653" i="15"/>
  <c r="H653" i="15" s="1"/>
  <c r="J653" i="15" s="1"/>
  <c r="G652" i="15"/>
  <c r="H652" i="15" s="1"/>
  <c r="J652" i="15" s="1"/>
  <c r="G651" i="15"/>
  <c r="H651" i="15" s="1"/>
  <c r="J651" i="15" s="1"/>
  <c r="G650" i="15"/>
  <c r="H650" i="15" s="1"/>
  <c r="J650" i="15" s="1"/>
  <c r="G649" i="15"/>
  <c r="H649" i="15" s="1"/>
  <c r="J649" i="15" s="1"/>
  <c r="G648" i="15"/>
  <c r="H648" i="15" s="1"/>
  <c r="J648" i="15" s="1"/>
  <c r="G647" i="15"/>
  <c r="H647" i="15" s="1"/>
  <c r="J647" i="15" s="1"/>
  <c r="G646" i="15"/>
  <c r="H646" i="15" s="1"/>
  <c r="J646" i="15" s="1"/>
  <c r="G645" i="15"/>
  <c r="H645" i="15" s="1"/>
  <c r="J645" i="15" s="1"/>
  <c r="G644" i="15"/>
  <c r="H644" i="15" s="1"/>
  <c r="J644" i="15" s="1"/>
  <c r="G643" i="15"/>
  <c r="H643" i="15" s="1"/>
  <c r="J643" i="15" s="1"/>
  <c r="G642" i="15"/>
  <c r="H642" i="15" s="1"/>
  <c r="J642" i="15" s="1"/>
  <c r="G641" i="15"/>
  <c r="H641" i="15" s="1"/>
  <c r="J641" i="15" s="1"/>
  <c r="G640" i="15"/>
  <c r="H640" i="15" s="1"/>
  <c r="J640" i="15" s="1"/>
  <c r="G639" i="15"/>
  <c r="H639" i="15" s="1"/>
  <c r="J639" i="15" s="1"/>
  <c r="G638" i="15"/>
  <c r="H638" i="15" s="1"/>
  <c r="J638" i="15" s="1"/>
  <c r="G637" i="15"/>
  <c r="H637" i="15" s="1"/>
  <c r="J637" i="15" s="1"/>
  <c r="G636" i="15"/>
  <c r="H636" i="15" s="1"/>
  <c r="J636" i="15" s="1"/>
  <c r="G635" i="15"/>
  <c r="H635" i="15" s="1"/>
  <c r="J635" i="15" s="1"/>
  <c r="G634" i="15"/>
  <c r="H634" i="15" s="1"/>
  <c r="J634" i="15" s="1"/>
  <c r="G633" i="15"/>
  <c r="H633" i="15" s="1"/>
  <c r="J633" i="15" s="1"/>
  <c r="G632" i="15"/>
  <c r="H632" i="15" s="1"/>
  <c r="J632" i="15" s="1"/>
  <c r="G631" i="15"/>
  <c r="H631" i="15" s="1"/>
  <c r="J631" i="15" s="1"/>
  <c r="G630" i="15"/>
  <c r="H630" i="15" s="1"/>
  <c r="J630" i="15" s="1"/>
  <c r="G629" i="15"/>
  <c r="H629" i="15" s="1"/>
  <c r="J629" i="15" s="1"/>
  <c r="G628" i="15"/>
  <c r="H628" i="15" s="1"/>
  <c r="J628" i="15" s="1"/>
  <c r="G627" i="15"/>
  <c r="H627" i="15" s="1"/>
  <c r="J627" i="15" s="1"/>
  <c r="G626" i="15"/>
  <c r="H626" i="15" s="1"/>
  <c r="J626" i="15" s="1"/>
  <c r="G625" i="15"/>
  <c r="H625" i="15" s="1"/>
  <c r="J625" i="15" s="1"/>
  <c r="G624" i="15"/>
  <c r="H624" i="15" s="1"/>
  <c r="J624" i="15" s="1"/>
  <c r="G623" i="15"/>
  <c r="H623" i="15" s="1"/>
  <c r="J623" i="15" s="1"/>
  <c r="G622" i="15"/>
  <c r="H622" i="15" s="1"/>
  <c r="J622" i="15" s="1"/>
  <c r="G621" i="15"/>
  <c r="H621" i="15" s="1"/>
  <c r="J621" i="15" s="1"/>
  <c r="G620" i="15"/>
  <c r="H620" i="15" s="1"/>
  <c r="J620" i="15" s="1"/>
  <c r="G619" i="15"/>
  <c r="H619" i="15" s="1"/>
  <c r="J619" i="15" s="1"/>
  <c r="G618" i="15"/>
  <c r="H618" i="15" s="1"/>
  <c r="J618" i="15" s="1"/>
  <c r="G617" i="15"/>
  <c r="H617" i="15" s="1"/>
  <c r="J617" i="15" s="1"/>
  <c r="G616" i="15"/>
  <c r="H616" i="15" s="1"/>
  <c r="J616" i="15" s="1"/>
  <c r="G615" i="15"/>
  <c r="H615" i="15" s="1"/>
  <c r="J615" i="15" s="1"/>
  <c r="G614" i="15"/>
  <c r="H614" i="15" s="1"/>
  <c r="J614" i="15" s="1"/>
  <c r="G613" i="15"/>
  <c r="H613" i="15" s="1"/>
  <c r="J613" i="15" s="1"/>
  <c r="G612" i="15"/>
  <c r="H612" i="15" s="1"/>
  <c r="J612" i="15" s="1"/>
  <c r="G611" i="15"/>
  <c r="H611" i="15" s="1"/>
  <c r="J611" i="15" s="1"/>
  <c r="G610" i="15"/>
  <c r="H610" i="15" s="1"/>
  <c r="J610" i="15" s="1"/>
  <c r="G609" i="15"/>
  <c r="H609" i="15" s="1"/>
  <c r="J609" i="15" s="1"/>
  <c r="G608" i="15"/>
  <c r="H608" i="15" s="1"/>
  <c r="J608" i="15" s="1"/>
  <c r="G607" i="15"/>
  <c r="H607" i="15" s="1"/>
  <c r="J607" i="15" s="1"/>
  <c r="G606" i="15"/>
  <c r="H606" i="15" s="1"/>
  <c r="J606" i="15" s="1"/>
  <c r="G605" i="15"/>
  <c r="H605" i="15" s="1"/>
  <c r="J605" i="15" s="1"/>
  <c r="G604" i="15"/>
  <c r="H604" i="15" s="1"/>
  <c r="J604" i="15" s="1"/>
  <c r="G603" i="15"/>
  <c r="H603" i="15" s="1"/>
  <c r="J603" i="15" s="1"/>
  <c r="G602" i="15"/>
  <c r="H602" i="15" s="1"/>
  <c r="J602" i="15" s="1"/>
  <c r="G601" i="15"/>
  <c r="H601" i="15" s="1"/>
  <c r="J601" i="15" s="1"/>
  <c r="G600" i="15"/>
  <c r="H600" i="15" s="1"/>
  <c r="J600" i="15" s="1"/>
  <c r="G599" i="15"/>
  <c r="H599" i="15" s="1"/>
  <c r="J599" i="15" s="1"/>
  <c r="G598" i="15"/>
  <c r="H598" i="15" s="1"/>
  <c r="J598" i="15" s="1"/>
  <c r="G597" i="15"/>
  <c r="H597" i="15" s="1"/>
  <c r="J597" i="15" s="1"/>
  <c r="G596" i="15"/>
  <c r="H596" i="15" s="1"/>
  <c r="J596" i="15" s="1"/>
  <c r="G595" i="15"/>
  <c r="H595" i="15" s="1"/>
  <c r="J595" i="15" s="1"/>
  <c r="G594" i="15"/>
  <c r="H594" i="15" s="1"/>
  <c r="J594" i="15" s="1"/>
  <c r="G593" i="15"/>
  <c r="H593" i="15" s="1"/>
  <c r="J593" i="15" s="1"/>
  <c r="G592" i="15"/>
  <c r="H592" i="15" s="1"/>
  <c r="J592" i="15" s="1"/>
  <c r="G591" i="15"/>
  <c r="H591" i="15" s="1"/>
  <c r="J591" i="15" s="1"/>
  <c r="G590" i="15"/>
  <c r="H590" i="15" s="1"/>
  <c r="J590" i="15" s="1"/>
  <c r="G589" i="15"/>
  <c r="H589" i="15" s="1"/>
  <c r="J589" i="15" s="1"/>
  <c r="G588" i="15"/>
  <c r="H588" i="15" s="1"/>
  <c r="J588" i="15" s="1"/>
  <c r="G587" i="15"/>
  <c r="H587" i="15" s="1"/>
  <c r="J587" i="15" s="1"/>
  <c r="G586" i="15"/>
  <c r="H586" i="15" s="1"/>
  <c r="J586" i="15" s="1"/>
  <c r="G585" i="15"/>
  <c r="H585" i="15" s="1"/>
  <c r="J585" i="15" s="1"/>
  <c r="G584" i="15"/>
  <c r="H584" i="15" s="1"/>
  <c r="J584" i="15" s="1"/>
  <c r="G583" i="15"/>
  <c r="H583" i="15" s="1"/>
  <c r="J583" i="15" s="1"/>
  <c r="G582" i="15"/>
  <c r="H582" i="15" s="1"/>
  <c r="J582" i="15" s="1"/>
  <c r="G581" i="15"/>
  <c r="H581" i="15" s="1"/>
  <c r="J581" i="15" s="1"/>
  <c r="G580" i="15"/>
  <c r="H580" i="15" s="1"/>
  <c r="J580" i="15" s="1"/>
  <c r="G579" i="15"/>
  <c r="H579" i="15" s="1"/>
  <c r="J579" i="15" s="1"/>
  <c r="G578" i="15"/>
  <c r="H578" i="15" s="1"/>
  <c r="J578" i="15" s="1"/>
  <c r="G577" i="15"/>
  <c r="H577" i="15" s="1"/>
  <c r="J577" i="15" s="1"/>
  <c r="G576" i="15"/>
  <c r="H576" i="15" s="1"/>
  <c r="J576" i="15" s="1"/>
  <c r="G575" i="15"/>
  <c r="H575" i="15" s="1"/>
  <c r="J575" i="15" s="1"/>
  <c r="G574" i="15"/>
  <c r="H574" i="15" s="1"/>
  <c r="J574" i="15" s="1"/>
  <c r="G573" i="15"/>
  <c r="H573" i="15" s="1"/>
  <c r="J573" i="15" s="1"/>
  <c r="G572" i="15"/>
  <c r="H572" i="15" s="1"/>
  <c r="J572" i="15" s="1"/>
  <c r="G571" i="15"/>
  <c r="H571" i="15" s="1"/>
  <c r="J571" i="15" s="1"/>
  <c r="G570" i="15"/>
  <c r="H570" i="15" s="1"/>
  <c r="J570" i="15" s="1"/>
  <c r="G569" i="15"/>
  <c r="H569" i="15" s="1"/>
  <c r="J569" i="15" s="1"/>
  <c r="G568" i="15"/>
  <c r="H568" i="15" s="1"/>
  <c r="J568" i="15" s="1"/>
  <c r="G567" i="15"/>
  <c r="H567" i="15" s="1"/>
  <c r="J567" i="15" s="1"/>
  <c r="G566" i="15"/>
  <c r="H566" i="15" s="1"/>
  <c r="J566" i="15" s="1"/>
  <c r="G565" i="15"/>
  <c r="H565" i="15" s="1"/>
  <c r="J565" i="15" s="1"/>
  <c r="G564" i="15"/>
  <c r="H564" i="15" s="1"/>
  <c r="J564" i="15" s="1"/>
  <c r="G563" i="15"/>
  <c r="H563" i="15" s="1"/>
  <c r="J563" i="15" s="1"/>
  <c r="G562" i="15"/>
  <c r="H562" i="15" s="1"/>
  <c r="J562" i="15" s="1"/>
  <c r="G561" i="15"/>
  <c r="H561" i="15" s="1"/>
  <c r="J561" i="15" s="1"/>
  <c r="G560" i="15"/>
  <c r="H560" i="15" s="1"/>
  <c r="J560" i="15" s="1"/>
  <c r="G559" i="15"/>
  <c r="H559" i="15" s="1"/>
  <c r="J559" i="15" s="1"/>
  <c r="G558" i="15"/>
  <c r="H558" i="15" s="1"/>
  <c r="J558" i="15" s="1"/>
  <c r="G557" i="15"/>
  <c r="H557" i="15" s="1"/>
  <c r="J557" i="15" s="1"/>
  <c r="G556" i="15"/>
  <c r="H556" i="15" s="1"/>
  <c r="J556" i="15" s="1"/>
  <c r="G555" i="15"/>
  <c r="H555" i="15" s="1"/>
  <c r="J555" i="15" s="1"/>
  <c r="G554" i="15"/>
  <c r="H554" i="15" s="1"/>
  <c r="J554" i="15" s="1"/>
  <c r="G553" i="15"/>
  <c r="H553" i="15" s="1"/>
  <c r="J553" i="15" s="1"/>
  <c r="G552" i="15"/>
  <c r="H552" i="15" s="1"/>
  <c r="J552" i="15" s="1"/>
  <c r="G551" i="15"/>
  <c r="H551" i="15" s="1"/>
  <c r="J551" i="15" s="1"/>
  <c r="G550" i="15"/>
  <c r="H550" i="15" s="1"/>
  <c r="J550" i="15" s="1"/>
  <c r="G549" i="15"/>
  <c r="H549" i="15" s="1"/>
  <c r="J549" i="15" s="1"/>
  <c r="G548" i="15"/>
  <c r="H548" i="15" s="1"/>
  <c r="J548" i="15" s="1"/>
  <c r="G547" i="15"/>
  <c r="H547" i="15" s="1"/>
  <c r="J547" i="15" s="1"/>
  <c r="G546" i="15"/>
  <c r="H546" i="15" s="1"/>
  <c r="J546" i="15" s="1"/>
  <c r="G545" i="15"/>
  <c r="H545" i="15" s="1"/>
  <c r="J545" i="15" s="1"/>
  <c r="G544" i="15"/>
  <c r="H544" i="15" s="1"/>
  <c r="J544" i="15" s="1"/>
  <c r="G543" i="15"/>
  <c r="H543" i="15" s="1"/>
  <c r="J543" i="15" s="1"/>
  <c r="G542" i="15"/>
  <c r="H542" i="15" s="1"/>
  <c r="J542" i="15" s="1"/>
  <c r="G541" i="15"/>
  <c r="H541" i="15" s="1"/>
  <c r="J541" i="15" s="1"/>
  <c r="G540" i="15"/>
  <c r="H540" i="15" s="1"/>
  <c r="J540" i="15" s="1"/>
  <c r="G539" i="15"/>
  <c r="H539" i="15" s="1"/>
  <c r="J539" i="15" s="1"/>
  <c r="G538" i="15"/>
  <c r="H538" i="15" s="1"/>
  <c r="J538" i="15" s="1"/>
  <c r="G537" i="15"/>
  <c r="H537" i="15" s="1"/>
  <c r="J537" i="15" s="1"/>
  <c r="G536" i="15"/>
  <c r="H536" i="15" s="1"/>
  <c r="J536" i="15" s="1"/>
  <c r="G535" i="15"/>
  <c r="H535" i="15" s="1"/>
  <c r="J535" i="15" s="1"/>
  <c r="G534" i="15"/>
  <c r="H534" i="15" s="1"/>
  <c r="J534" i="15" s="1"/>
  <c r="G533" i="15"/>
  <c r="H533" i="15" s="1"/>
  <c r="J533" i="15" s="1"/>
  <c r="G532" i="15"/>
  <c r="H532" i="15" s="1"/>
  <c r="J532" i="15" s="1"/>
  <c r="G531" i="15"/>
  <c r="H531" i="15" s="1"/>
  <c r="J531" i="15" s="1"/>
  <c r="G530" i="15"/>
  <c r="H530" i="15" s="1"/>
  <c r="J530" i="15" s="1"/>
  <c r="G529" i="15"/>
  <c r="H529" i="15" s="1"/>
  <c r="J529" i="15" s="1"/>
  <c r="G528" i="15"/>
  <c r="H528" i="15" s="1"/>
  <c r="J528" i="15" s="1"/>
  <c r="G527" i="15"/>
  <c r="H527" i="15" s="1"/>
  <c r="J527" i="15" s="1"/>
  <c r="G526" i="15"/>
  <c r="H526" i="15" s="1"/>
  <c r="J526" i="15" s="1"/>
  <c r="G525" i="15"/>
  <c r="H525" i="15" s="1"/>
  <c r="J525" i="15" s="1"/>
  <c r="G524" i="15"/>
  <c r="H524" i="15" s="1"/>
  <c r="J524" i="15" s="1"/>
  <c r="G523" i="15"/>
  <c r="H523" i="15" s="1"/>
  <c r="J523" i="15" s="1"/>
  <c r="G522" i="15"/>
  <c r="H522" i="15" s="1"/>
  <c r="J522" i="15" s="1"/>
  <c r="G521" i="15"/>
  <c r="H521" i="15" s="1"/>
  <c r="J521" i="15" s="1"/>
  <c r="G520" i="15"/>
  <c r="H520" i="15" s="1"/>
  <c r="J520" i="15" s="1"/>
  <c r="G519" i="15"/>
  <c r="H519" i="15" s="1"/>
  <c r="J519" i="15" s="1"/>
  <c r="G518" i="15"/>
  <c r="H518" i="15" s="1"/>
  <c r="J518" i="15" s="1"/>
  <c r="G517" i="15"/>
  <c r="H517" i="15" s="1"/>
  <c r="J517" i="15" s="1"/>
  <c r="G516" i="15"/>
  <c r="H516" i="15" s="1"/>
  <c r="J516" i="15" s="1"/>
  <c r="G515" i="15"/>
  <c r="H515" i="15" s="1"/>
  <c r="J515" i="15" s="1"/>
  <c r="G514" i="15"/>
  <c r="H514" i="15" s="1"/>
  <c r="J514" i="15" s="1"/>
  <c r="G513" i="15"/>
  <c r="H513" i="15" s="1"/>
  <c r="J513" i="15" s="1"/>
  <c r="G512" i="15"/>
  <c r="H512" i="15" s="1"/>
  <c r="J512" i="15" s="1"/>
  <c r="G511" i="15"/>
  <c r="H511" i="15" s="1"/>
  <c r="J511" i="15" s="1"/>
  <c r="G510" i="15"/>
  <c r="H510" i="15" s="1"/>
  <c r="J510" i="15" s="1"/>
  <c r="G509" i="15"/>
  <c r="H509" i="15" s="1"/>
  <c r="J509" i="15" s="1"/>
  <c r="G508" i="15"/>
  <c r="H508" i="15" s="1"/>
  <c r="J508" i="15" s="1"/>
  <c r="G507" i="15"/>
  <c r="H507" i="15" s="1"/>
  <c r="J507" i="15" s="1"/>
  <c r="G506" i="15"/>
  <c r="H506" i="15" s="1"/>
  <c r="J506" i="15" s="1"/>
  <c r="G505" i="15"/>
  <c r="H505" i="15" s="1"/>
  <c r="J505" i="15" s="1"/>
  <c r="G504" i="15"/>
  <c r="H504" i="15" s="1"/>
  <c r="J504" i="15" s="1"/>
  <c r="G503" i="15"/>
  <c r="H503" i="15" s="1"/>
  <c r="J503" i="15" s="1"/>
  <c r="G502" i="15"/>
  <c r="H502" i="15" s="1"/>
  <c r="J502" i="15" s="1"/>
  <c r="G501" i="15"/>
  <c r="H501" i="15" s="1"/>
  <c r="J501" i="15" s="1"/>
  <c r="G500" i="15"/>
  <c r="H500" i="15" s="1"/>
  <c r="J500" i="15" s="1"/>
  <c r="G499" i="15"/>
  <c r="H499" i="15" s="1"/>
  <c r="J499" i="15" s="1"/>
  <c r="G498" i="15"/>
  <c r="H498" i="15" s="1"/>
  <c r="J498" i="15" s="1"/>
  <c r="G497" i="15"/>
  <c r="H497" i="15" s="1"/>
  <c r="J497" i="15" s="1"/>
  <c r="G496" i="15"/>
  <c r="H496" i="15" s="1"/>
  <c r="J496" i="15" s="1"/>
  <c r="G495" i="15"/>
  <c r="H495" i="15" s="1"/>
  <c r="J495" i="15" s="1"/>
  <c r="G494" i="15"/>
  <c r="H494" i="15" s="1"/>
  <c r="J494" i="15" s="1"/>
  <c r="G493" i="15"/>
  <c r="H493" i="15" s="1"/>
  <c r="J493" i="15" s="1"/>
  <c r="G492" i="15"/>
  <c r="H492" i="15" s="1"/>
  <c r="J492" i="15" s="1"/>
  <c r="G491" i="15"/>
  <c r="H491" i="15" s="1"/>
  <c r="J491" i="15" s="1"/>
  <c r="G490" i="15"/>
  <c r="H490" i="15" s="1"/>
  <c r="J490" i="15" s="1"/>
  <c r="G489" i="15"/>
  <c r="H489" i="15" s="1"/>
  <c r="J489" i="15" s="1"/>
  <c r="G488" i="15"/>
  <c r="H488" i="15" s="1"/>
  <c r="J488" i="15" s="1"/>
  <c r="G487" i="15"/>
  <c r="H487" i="15" s="1"/>
  <c r="J487" i="15" s="1"/>
  <c r="G486" i="15"/>
  <c r="H486" i="15" s="1"/>
  <c r="J486" i="15" s="1"/>
  <c r="G485" i="15"/>
  <c r="H485" i="15" s="1"/>
  <c r="J485" i="15" s="1"/>
  <c r="G484" i="15"/>
  <c r="H484" i="15" s="1"/>
  <c r="J484" i="15" s="1"/>
  <c r="G483" i="15"/>
  <c r="H483" i="15" s="1"/>
  <c r="J483" i="15" s="1"/>
  <c r="G482" i="15"/>
  <c r="H482" i="15" s="1"/>
  <c r="J482" i="15" s="1"/>
  <c r="G481" i="15"/>
  <c r="H481" i="15" s="1"/>
  <c r="J481" i="15" s="1"/>
  <c r="G480" i="15"/>
  <c r="H480" i="15" s="1"/>
  <c r="J480" i="15" s="1"/>
  <c r="G479" i="15"/>
  <c r="H479" i="15" s="1"/>
  <c r="J479" i="15" s="1"/>
  <c r="G478" i="15"/>
  <c r="H478" i="15" s="1"/>
  <c r="J478" i="15" s="1"/>
  <c r="G477" i="15"/>
  <c r="H477" i="15" s="1"/>
  <c r="J477" i="15" s="1"/>
  <c r="G476" i="15"/>
  <c r="H476" i="15" s="1"/>
  <c r="J476" i="15" s="1"/>
  <c r="G475" i="15"/>
  <c r="H475" i="15" s="1"/>
  <c r="J475" i="15" s="1"/>
  <c r="G474" i="15"/>
  <c r="H474" i="15" s="1"/>
  <c r="J474" i="15" s="1"/>
  <c r="G473" i="15"/>
  <c r="H473" i="15" s="1"/>
  <c r="J473" i="15" s="1"/>
  <c r="G472" i="15"/>
  <c r="H472" i="15" s="1"/>
  <c r="J472" i="15" s="1"/>
  <c r="G471" i="15"/>
  <c r="H471" i="15" s="1"/>
  <c r="J471" i="15" s="1"/>
  <c r="G470" i="15"/>
  <c r="H470" i="15" s="1"/>
  <c r="J470" i="15" s="1"/>
  <c r="G469" i="15"/>
  <c r="H469" i="15" s="1"/>
  <c r="J469" i="15" s="1"/>
  <c r="G468" i="15"/>
  <c r="H468" i="15" s="1"/>
  <c r="J468" i="15" s="1"/>
  <c r="G467" i="15"/>
  <c r="H467" i="15" s="1"/>
  <c r="J467" i="15" s="1"/>
  <c r="G466" i="15"/>
  <c r="H466" i="15" s="1"/>
  <c r="J466" i="15" s="1"/>
  <c r="G465" i="15"/>
  <c r="H465" i="15" s="1"/>
  <c r="J465" i="15" s="1"/>
  <c r="G464" i="15"/>
  <c r="H464" i="15" s="1"/>
  <c r="J464" i="15" s="1"/>
  <c r="G463" i="15"/>
  <c r="H463" i="15" s="1"/>
  <c r="J463" i="15" s="1"/>
  <c r="G462" i="15"/>
  <c r="H462" i="15" s="1"/>
  <c r="J462" i="15" s="1"/>
  <c r="G461" i="15"/>
  <c r="H461" i="15" s="1"/>
  <c r="J461" i="15" s="1"/>
  <c r="G460" i="15"/>
  <c r="H460" i="15" s="1"/>
  <c r="J460" i="15" s="1"/>
  <c r="G459" i="15"/>
  <c r="H459" i="15" s="1"/>
  <c r="J459" i="15" s="1"/>
  <c r="G458" i="15"/>
  <c r="H458" i="15" s="1"/>
  <c r="J458" i="15" s="1"/>
  <c r="G457" i="15"/>
  <c r="H457" i="15" s="1"/>
  <c r="J457" i="15" s="1"/>
  <c r="G456" i="15"/>
  <c r="H456" i="15" s="1"/>
  <c r="J456" i="15" s="1"/>
  <c r="G455" i="15"/>
  <c r="H455" i="15" s="1"/>
  <c r="J455" i="15" s="1"/>
  <c r="G454" i="15"/>
  <c r="H454" i="15" s="1"/>
  <c r="J454" i="15" s="1"/>
  <c r="G453" i="15"/>
  <c r="H453" i="15" s="1"/>
  <c r="J453" i="15" s="1"/>
  <c r="G452" i="15"/>
  <c r="H452" i="15" s="1"/>
  <c r="J452" i="15" s="1"/>
  <c r="G451" i="15"/>
  <c r="H451" i="15" s="1"/>
  <c r="J451" i="15" s="1"/>
  <c r="G450" i="15"/>
  <c r="H450" i="15" s="1"/>
  <c r="J450" i="15" s="1"/>
  <c r="G449" i="15"/>
  <c r="H449" i="15" s="1"/>
  <c r="J449" i="15" s="1"/>
  <c r="G448" i="15"/>
  <c r="H448" i="15" s="1"/>
  <c r="J448" i="15" s="1"/>
  <c r="G447" i="15"/>
  <c r="H447" i="15" s="1"/>
  <c r="J447" i="15" s="1"/>
  <c r="G446" i="15"/>
  <c r="H446" i="15" s="1"/>
  <c r="J446" i="15" s="1"/>
  <c r="G445" i="15"/>
  <c r="H445" i="15" s="1"/>
  <c r="J445" i="15" s="1"/>
  <c r="G444" i="15"/>
  <c r="H444" i="15" s="1"/>
  <c r="J444" i="15" s="1"/>
  <c r="G443" i="15"/>
  <c r="H443" i="15" s="1"/>
  <c r="J443" i="15" s="1"/>
  <c r="G442" i="15"/>
  <c r="H442" i="15" s="1"/>
  <c r="J442" i="15" s="1"/>
  <c r="G441" i="15"/>
  <c r="H441" i="15" s="1"/>
  <c r="J441" i="15" s="1"/>
  <c r="G440" i="15"/>
  <c r="H440" i="15" s="1"/>
  <c r="J440" i="15" s="1"/>
  <c r="G439" i="15"/>
  <c r="H439" i="15" s="1"/>
  <c r="J439" i="15" s="1"/>
  <c r="G438" i="15"/>
  <c r="H438" i="15" s="1"/>
  <c r="J438" i="15" s="1"/>
  <c r="G437" i="15"/>
  <c r="H437" i="15" s="1"/>
  <c r="J437" i="15" s="1"/>
  <c r="G436" i="15"/>
  <c r="H436" i="15" s="1"/>
  <c r="J436" i="15" s="1"/>
  <c r="G435" i="15"/>
  <c r="H435" i="15" s="1"/>
  <c r="J435" i="15" s="1"/>
  <c r="G434" i="15"/>
  <c r="H434" i="15" s="1"/>
  <c r="J434" i="15" s="1"/>
  <c r="G433" i="15"/>
  <c r="H433" i="15" s="1"/>
  <c r="J433" i="15" s="1"/>
  <c r="G432" i="15"/>
  <c r="H432" i="15" s="1"/>
  <c r="J432" i="15" s="1"/>
  <c r="G431" i="15"/>
  <c r="H431" i="15" s="1"/>
  <c r="J431" i="15" s="1"/>
  <c r="G430" i="15"/>
  <c r="H430" i="15" s="1"/>
  <c r="J430" i="15" s="1"/>
  <c r="G429" i="15"/>
  <c r="H429" i="15" s="1"/>
  <c r="J429" i="15" s="1"/>
  <c r="G428" i="15"/>
  <c r="H428" i="15" s="1"/>
  <c r="J428" i="15" s="1"/>
  <c r="G427" i="15"/>
  <c r="H427" i="15" s="1"/>
  <c r="J427" i="15" s="1"/>
  <c r="G426" i="15"/>
  <c r="H426" i="15" s="1"/>
  <c r="J426" i="15" s="1"/>
  <c r="G425" i="15"/>
  <c r="H425" i="15" s="1"/>
  <c r="J425" i="15" s="1"/>
  <c r="G424" i="15"/>
  <c r="H424" i="15" s="1"/>
  <c r="J424" i="15" s="1"/>
  <c r="G423" i="15"/>
  <c r="H423" i="15" s="1"/>
  <c r="J423" i="15" s="1"/>
  <c r="G422" i="15"/>
  <c r="H422" i="15" s="1"/>
  <c r="J422" i="15" s="1"/>
  <c r="G421" i="15"/>
  <c r="H421" i="15" s="1"/>
  <c r="J421" i="15" s="1"/>
  <c r="G420" i="15"/>
  <c r="H420" i="15" s="1"/>
  <c r="J420" i="15" s="1"/>
  <c r="G419" i="15"/>
  <c r="H419" i="15" s="1"/>
  <c r="J419" i="15" s="1"/>
  <c r="G418" i="15"/>
  <c r="H418" i="15" s="1"/>
  <c r="J418" i="15" s="1"/>
  <c r="G417" i="15"/>
  <c r="H417" i="15" s="1"/>
  <c r="J417" i="15" s="1"/>
  <c r="G416" i="15"/>
  <c r="H416" i="15" s="1"/>
  <c r="J416" i="15" s="1"/>
  <c r="G415" i="15"/>
  <c r="H415" i="15" s="1"/>
  <c r="J415" i="15" s="1"/>
  <c r="G414" i="15"/>
  <c r="H414" i="15" s="1"/>
  <c r="J414" i="15" s="1"/>
  <c r="G413" i="15"/>
  <c r="H413" i="15" s="1"/>
  <c r="J413" i="15" s="1"/>
  <c r="G412" i="15"/>
  <c r="H412" i="15" s="1"/>
  <c r="J412" i="15" s="1"/>
  <c r="G411" i="15"/>
  <c r="H411" i="15" s="1"/>
  <c r="J411" i="15" s="1"/>
  <c r="G410" i="15"/>
  <c r="H410" i="15" s="1"/>
  <c r="J410" i="15" s="1"/>
  <c r="G409" i="15"/>
  <c r="H409" i="15" s="1"/>
  <c r="J409" i="15" s="1"/>
  <c r="G408" i="15"/>
  <c r="H408" i="15" s="1"/>
  <c r="J408" i="15" s="1"/>
  <c r="G407" i="15"/>
  <c r="H407" i="15" s="1"/>
  <c r="J407" i="15" s="1"/>
  <c r="G406" i="15"/>
  <c r="H406" i="15" s="1"/>
  <c r="J406" i="15" s="1"/>
  <c r="G405" i="15"/>
  <c r="H405" i="15" s="1"/>
  <c r="J405" i="15" s="1"/>
  <c r="G404" i="15"/>
  <c r="H404" i="15" s="1"/>
  <c r="J404" i="15" s="1"/>
  <c r="G403" i="15"/>
  <c r="H403" i="15" s="1"/>
  <c r="J403" i="15" s="1"/>
  <c r="G402" i="15"/>
  <c r="H402" i="15" s="1"/>
  <c r="J402" i="15" s="1"/>
  <c r="G401" i="15"/>
  <c r="H401" i="15" s="1"/>
  <c r="J401" i="15" s="1"/>
  <c r="G400" i="15"/>
  <c r="H400" i="15" s="1"/>
  <c r="J400" i="15" s="1"/>
  <c r="G399" i="15"/>
  <c r="H399" i="15" s="1"/>
  <c r="J399" i="15" s="1"/>
  <c r="G398" i="15"/>
  <c r="H398" i="15" s="1"/>
  <c r="J398" i="15" s="1"/>
  <c r="G397" i="15"/>
  <c r="H397" i="15" s="1"/>
  <c r="J397" i="15" s="1"/>
  <c r="G396" i="15"/>
  <c r="H396" i="15" s="1"/>
  <c r="J396" i="15" s="1"/>
  <c r="G395" i="15"/>
  <c r="H395" i="15" s="1"/>
  <c r="J395" i="15" s="1"/>
  <c r="G394" i="15"/>
  <c r="H394" i="15" s="1"/>
  <c r="J394" i="15" s="1"/>
  <c r="G393" i="15"/>
  <c r="H393" i="15" s="1"/>
  <c r="J393" i="15" s="1"/>
  <c r="G392" i="15"/>
  <c r="H392" i="15" s="1"/>
  <c r="J392" i="15" s="1"/>
  <c r="G391" i="15"/>
  <c r="H391" i="15" s="1"/>
  <c r="J391" i="15" s="1"/>
  <c r="G390" i="15"/>
  <c r="H390" i="15" s="1"/>
  <c r="J390" i="15" s="1"/>
  <c r="G389" i="15"/>
  <c r="H389" i="15" s="1"/>
  <c r="J389" i="15" s="1"/>
  <c r="F713" i="5"/>
  <c r="I713" i="5" s="1"/>
  <c r="G714" i="1" s="1"/>
  <c r="F712" i="5"/>
  <c r="I712" i="5" s="1"/>
  <c r="G713" i="1" s="1"/>
  <c r="F711" i="5"/>
  <c r="I711" i="5" s="1"/>
  <c r="G712" i="1" s="1"/>
  <c r="F710" i="5"/>
  <c r="I710" i="5" s="1"/>
  <c r="G711" i="1" s="1"/>
  <c r="F709" i="5"/>
  <c r="I709" i="5" s="1"/>
  <c r="G710" i="1" s="1"/>
  <c r="F708" i="5"/>
  <c r="I708" i="5" s="1"/>
  <c r="G709" i="1" s="1"/>
  <c r="F707" i="5"/>
  <c r="I707" i="5" s="1"/>
  <c r="G708" i="1" s="1"/>
  <c r="F706" i="5"/>
  <c r="I706" i="5" s="1"/>
  <c r="G707" i="1" s="1"/>
  <c r="F705" i="5"/>
  <c r="I705" i="5" s="1"/>
  <c r="G706" i="1" s="1"/>
  <c r="F704" i="5"/>
  <c r="I704" i="5" s="1"/>
  <c r="G705" i="1" s="1"/>
  <c r="F703" i="5"/>
  <c r="I703" i="5" s="1"/>
  <c r="G704" i="1" s="1"/>
  <c r="F702" i="5"/>
  <c r="I702" i="5" s="1"/>
  <c r="G703" i="1" s="1"/>
  <c r="F701" i="5"/>
  <c r="I701" i="5" s="1"/>
  <c r="G702" i="1" s="1"/>
  <c r="F700" i="5"/>
  <c r="I700" i="5" s="1"/>
  <c r="G701" i="1" s="1"/>
  <c r="F699" i="5"/>
  <c r="I699" i="5" s="1"/>
  <c r="G700" i="1" s="1"/>
  <c r="F698" i="5"/>
  <c r="I698" i="5" s="1"/>
  <c r="G699" i="1" s="1"/>
  <c r="F697" i="5"/>
  <c r="I697" i="5" s="1"/>
  <c r="G698" i="1" s="1"/>
  <c r="F696" i="5"/>
  <c r="I696" i="5" s="1"/>
  <c r="G697" i="1" s="1"/>
  <c r="F695" i="5"/>
  <c r="I695" i="5" s="1"/>
  <c r="G696" i="1" s="1"/>
  <c r="F694" i="5"/>
  <c r="I694" i="5" s="1"/>
  <c r="G695" i="1" s="1"/>
  <c r="F693" i="5"/>
  <c r="I693" i="5" s="1"/>
  <c r="G694" i="1" s="1"/>
  <c r="F692" i="5"/>
  <c r="I692" i="5" s="1"/>
  <c r="G693" i="1" s="1"/>
  <c r="F691" i="5"/>
  <c r="I691" i="5" s="1"/>
  <c r="G692" i="1" s="1"/>
  <c r="F689" i="5"/>
  <c r="I689" i="5" s="1"/>
  <c r="G690" i="1" s="1"/>
  <c r="F688" i="5"/>
  <c r="I688" i="5" s="1"/>
  <c r="G689" i="1" s="1"/>
  <c r="F687" i="5"/>
  <c r="I687" i="5" s="1"/>
  <c r="G688" i="1" s="1"/>
  <c r="F686" i="5"/>
  <c r="I686" i="5" s="1"/>
  <c r="G687" i="1" s="1"/>
  <c r="F685" i="5"/>
  <c r="I685" i="5" s="1"/>
  <c r="G686" i="1" s="1"/>
  <c r="F684" i="5"/>
  <c r="I684" i="5" s="1"/>
  <c r="G685" i="1" s="1"/>
  <c r="F683" i="5"/>
  <c r="I683" i="5" s="1"/>
  <c r="G684" i="1" s="1"/>
  <c r="F682" i="5"/>
  <c r="I682" i="5" s="1"/>
  <c r="G683" i="1" s="1"/>
  <c r="F681" i="5"/>
  <c r="I681" i="5" s="1"/>
  <c r="G682" i="1" s="1"/>
  <c r="F680" i="5"/>
  <c r="I680" i="5" s="1"/>
  <c r="G681" i="1" s="1"/>
  <c r="F679" i="5"/>
  <c r="I679" i="5" s="1"/>
  <c r="G680" i="1" s="1"/>
  <c r="F678" i="5"/>
  <c r="I678" i="5" s="1"/>
  <c r="G679" i="1" s="1"/>
  <c r="F677" i="5"/>
  <c r="I677" i="5" s="1"/>
  <c r="G678" i="1" s="1"/>
  <c r="F676" i="5"/>
  <c r="I676" i="5" s="1"/>
  <c r="G677" i="1" s="1"/>
  <c r="F675" i="5"/>
  <c r="I675" i="5" s="1"/>
  <c r="G676" i="1" s="1"/>
  <c r="F674" i="5"/>
  <c r="I674" i="5" s="1"/>
  <c r="G675" i="1" s="1"/>
  <c r="F673" i="5"/>
  <c r="I673" i="5" s="1"/>
  <c r="G674" i="1" s="1"/>
  <c r="F672" i="5"/>
  <c r="I672" i="5" s="1"/>
  <c r="G673" i="1" s="1"/>
  <c r="F671" i="5"/>
  <c r="I671" i="5" s="1"/>
  <c r="G672" i="1" s="1"/>
  <c r="F670" i="5"/>
  <c r="I670" i="5" s="1"/>
  <c r="G671" i="1" s="1"/>
  <c r="F669" i="5"/>
  <c r="I669" i="5" s="1"/>
  <c r="G670" i="1" s="1"/>
  <c r="F668" i="5"/>
  <c r="I668" i="5" s="1"/>
  <c r="G669" i="1" s="1"/>
  <c r="F667" i="5"/>
  <c r="I667" i="5" s="1"/>
  <c r="G668" i="1" s="1"/>
  <c r="F666" i="5"/>
  <c r="I666" i="5" s="1"/>
  <c r="G667" i="1" s="1"/>
  <c r="F665" i="5"/>
  <c r="I665" i="5" s="1"/>
  <c r="G666" i="1" s="1"/>
  <c r="F664" i="5"/>
  <c r="I664" i="5" s="1"/>
  <c r="G665" i="1" s="1"/>
  <c r="F663" i="5"/>
  <c r="I663" i="5" s="1"/>
  <c r="G664" i="1" s="1"/>
  <c r="F662" i="5"/>
  <c r="I662" i="5" s="1"/>
  <c r="G663" i="1" s="1"/>
  <c r="F661" i="5"/>
  <c r="I661" i="5" s="1"/>
  <c r="G662" i="1" s="1"/>
  <c r="F660" i="5"/>
  <c r="I660" i="5" s="1"/>
  <c r="G661" i="1" s="1"/>
  <c r="F659" i="5"/>
  <c r="I659" i="5" s="1"/>
  <c r="G660" i="1" s="1"/>
  <c r="F658" i="5"/>
  <c r="I658" i="5" s="1"/>
  <c r="G659" i="1" s="1"/>
  <c r="F657" i="5"/>
  <c r="I657" i="5" s="1"/>
  <c r="G658" i="1" s="1"/>
  <c r="F656" i="5"/>
  <c r="I656" i="5" s="1"/>
  <c r="G657" i="1" s="1"/>
  <c r="F655" i="5"/>
  <c r="I655" i="5" s="1"/>
  <c r="G656" i="1" s="1"/>
  <c r="F654" i="5"/>
  <c r="I654" i="5" s="1"/>
  <c r="G655" i="1" s="1"/>
  <c r="F653" i="5"/>
  <c r="I653" i="5" s="1"/>
  <c r="G654" i="1" s="1"/>
  <c r="F652" i="5"/>
  <c r="I652" i="5" s="1"/>
  <c r="G653" i="1" s="1"/>
  <c r="F651" i="5"/>
  <c r="I651" i="5" s="1"/>
  <c r="G652" i="1" s="1"/>
  <c r="F650" i="5"/>
  <c r="I650" i="5" s="1"/>
  <c r="G651" i="1" s="1"/>
  <c r="F649" i="5"/>
  <c r="I649" i="5" s="1"/>
  <c r="G650" i="1" s="1"/>
  <c r="F648" i="5"/>
  <c r="I648" i="5" s="1"/>
  <c r="G649" i="1" s="1"/>
  <c r="F647" i="5"/>
  <c r="I647" i="5" s="1"/>
  <c r="G648" i="1" s="1"/>
  <c r="F646" i="5"/>
  <c r="I646" i="5" s="1"/>
  <c r="G647" i="1" s="1"/>
  <c r="F645" i="5"/>
  <c r="I645" i="5" s="1"/>
  <c r="G646" i="1" s="1"/>
  <c r="F644" i="5"/>
  <c r="I644" i="5" s="1"/>
  <c r="G645" i="1" s="1"/>
  <c r="F643" i="5"/>
  <c r="I643" i="5" s="1"/>
  <c r="G644" i="1" s="1"/>
  <c r="F642" i="5"/>
  <c r="I642" i="5" s="1"/>
  <c r="G643" i="1" s="1"/>
  <c r="F641" i="5"/>
  <c r="I641" i="5" s="1"/>
  <c r="G642" i="1" s="1"/>
  <c r="F640" i="5"/>
  <c r="I640" i="5" s="1"/>
  <c r="G641" i="1" s="1"/>
  <c r="F639" i="5"/>
  <c r="I639" i="5" s="1"/>
  <c r="G640" i="1" s="1"/>
  <c r="F638" i="5"/>
  <c r="I638" i="5" s="1"/>
  <c r="G639" i="1" s="1"/>
  <c r="F637" i="5"/>
  <c r="I637" i="5" s="1"/>
  <c r="G638" i="1" s="1"/>
  <c r="F636" i="5"/>
  <c r="I636" i="5" s="1"/>
  <c r="G637" i="1" s="1"/>
  <c r="F635" i="5"/>
  <c r="I635" i="5" s="1"/>
  <c r="G636" i="1" s="1"/>
  <c r="F634" i="5"/>
  <c r="I634" i="5" s="1"/>
  <c r="G635" i="1" s="1"/>
  <c r="F633" i="5"/>
  <c r="I633" i="5" s="1"/>
  <c r="G634" i="1" s="1"/>
  <c r="F632" i="5"/>
  <c r="I632" i="5" s="1"/>
  <c r="G633" i="1" s="1"/>
  <c r="F631" i="5"/>
  <c r="I631" i="5" s="1"/>
  <c r="G632" i="1" s="1"/>
  <c r="F630" i="5"/>
  <c r="I630" i="5" s="1"/>
  <c r="G631" i="1" s="1"/>
  <c r="F629" i="5"/>
  <c r="I629" i="5" s="1"/>
  <c r="G630" i="1" s="1"/>
  <c r="F628" i="5"/>
  <c r="I628" i="5" s="1"/>
  <c r="G629" i="1" s="1"/>
  <c r="F627" i="5"/>
  <c r="I627" i="5" s="1"/>
  <c r="G628" i="1" s="1"/>
  <c r="F626" i="5"/>
  <c r="I626" i="5" s="1"/>
  <c r="G627" i="1" s="1"/>
  <c r="F625" i="5"/>
  <c r="I625" i="5" s="1"/>
  <c r="G626" i="1" s="1"/>
  <c r="F624" i="5"/>
  <c r="I624" i="5" s="1"/>
  <c r="G625" i="1" s="1"/>
  <c r="F623" i="5"/>
  <c r="I623" i="5" s="1"/>
  <c r="G624" i="1" s="1"/>
  <c r="F622" i="5"/>
  <c r="I622" i="5" s="1"/>
  <c r="G623" i="1" s="1"/>
  <c r="F621" i="5"/>
  <c r="I621" i="5" s="1"/>
  <c r="G622" i="1" s="1"/>
  <c r="F620" i="5"/>
  <c r="I620" i="5" s="1"/>
  <c r="G621" i="1" s="1"/>
  <c r="F619" i="5"/>
  <c r="I619" i="5" s="1"/>
  <c r="G620" i="1" s="1"/>
  <c r="F618" i="5"/>
  <c r="I618" i="5" s="1"/>
  <c r="G619" i="1" s="1"/>
  <c r="F617" i="5"/>
  <c r="I617" i="5" s="1"/>
  <c r="G618" i="1" s="1"/>
  <c r="F616" i="5"/>
  <c r="I616" i="5" s="1"/>
  <c r="G617" i="1" s="1"/>
  <c r="F615" i="5"/>
  <c r="I615" i="5" s="1"/>
  <c r="G616" i="1" s="1"/>
  <c r="F614" i="5"/>
  <c r="I614" i="5" s="1"/>
  <c r="G615" i="1" s="1"/>
  <c r="F613" i="5"/>
  <c r="I613" i="5" s="1"/>
  <c r="G614" i="1" s="1"/>
  <c r="F612" i="5"/>
  <c r="I612" i="5" s="1"/>
  <c r="G613" i="1" s="1"/>
  <c r="F611" i="5"/>
  <c r="I611" i="5" s="1"/>
  <c r="G612" i="1" s="1"/>
  <c r="F610" i="5"/>
  <c r="I610" i="5" s="1"/>
  <c r="G611" i="1" s="1"/>
  <c r="F609" i="5"/>
  <c r="I609" i="5" s="1"/>
  <c r="G610" i="1" s="1"/>
  <c r="F608" i="5"/>
  <c r="I608" i="5" s="1"/>
  <c r="G609" i="1" s="1"/>
  <c r="F607" i="5"/>
  <c r="I607" i="5" s="1"/>
  <c r="G608" i="1" s="1"/>
  <c r="F606" i="5"/>
  <c r="I606" i="5" s="1"/>
  <c r="G607" i="1" s="1"/>
  <c r="F605" i="5"/>
  <c r="I605" i="5" s="1"/>
  <c r="G606" i="1" s="1"/>
  <c r="F604" i="5"/>
  <c r="I604" i="5" s="1"/>
  <c r="G605" i="1" s="1"/>
  <c r="F603" i="5"/>
  <c r="I603" i="5" s="1"/>
  <c r="G604" i="1" s="1"/>
  <c r="F602" i="5"/>
  <c r="I602" i="5" s="1"/>
  <c r="G603" i="1" s="1"/>
  <c r="F601" i="5"/>
  <c r="I601" i="5" s="1"/>
  <c r="G602" i="1" s="1"/>
  <c r="F600" i="5"/>
  <c r="I600" i="5" s="1"/>
  <c r="G601" i="1" s="1"/>
  <c r="F599" i="5"/>
  <c r="I599" i="5" s="1"/>
  <c r="G600" i="1" s="1"/>
  <c r="F598" i="5"/>
  <c r="I598" i="5" s="1"/>
  <c r="G599" i="1" s="1"/>
  <c r="F597" i="5"/>
  <c r="I597" i="5" s="1"/>
  <c r="G598" i="1" s="1"/>
  <c r="F596" i="5"/>
  <c r="I596" i="5" s="1"/>
  <c r="G597" i="1" s="1"/>
  <c r="F595" i="5"/>
  <c r="I595" i="5" s="1"/>
  <c r="G596" i="1" s="1"/>
  <c r="F594" i="5"/>
  <c r="I594" i="5" s="1"/>
  <c r="G595" i="1" s="1"/>
  <c r="F593" i="5"/>
  <c r="I593" i="5" s="1"/>
  <c r="G594" i="1" s="1"/>
  <c r="F592" i="5"/>
  <c r="I592" i="5" s="1"/>
  <c r="G593" i="1" s="1"/>
  <c r="F591" i="5"/>
  <c r="I591" i="5" s="1"/>
  <c r="G592" i="1" s="1"/>
  <c r="F590" i="5"/>
  <c r="I590" i="5" s="1"/>
  <c r="G591" i="1" s="1"/>
  <c r="F589" i="5"/>
  <c r="I589" i="5" s="1"/>
  <c r="G590" i="1" s="1"/>
  <c r="F588" i="5"/>
  <c r="I588" i="5" s="1"/>
  <c r="G589" i="1" s="1"/>
  <c r="F587" i="5"/>
  <c r="I587" i="5" s="1"/>
  <c r="G588" i="1" s="1"/>
  <c r="F586" i="5"/>
  <c r="I586" i="5" s="1"/>
  <c r="G587" i="1" s="1"/>
  <c r="F585" i="5"/>
  <c r="I585" i="5" s="1"/>
  <c r="G586" i="1" s="1"/>
  <c r="F584" i="5"/>
  <c r="I584" i="5" s="1"/>
  <c r="G585" i="1" s="1"/>
  <c r="F583" i="5"/>
  <c r="I583" i="5" s="1"/>
  <c r="G584" i="1" s="1"/>
  <c r="F582" i="5"/>
  <c r="I582" i="5" s="1"/>
  <c r="G583" i="1" s="1"/>
  <c r="F581" i="5"/>
  <c r="I581" i="5" s="1"/>
  <c r="G582" i="1" s="1"/>
  <c r="F580" i="5"/>
  <c r="I580" i="5" s="1"/>
  <c r="G581" i="1" s="1"/>
  <c r="F579" i="5"/>
  <c r="I579" i="5" s="1"/>
  <c r="G580" i="1" s="1"/>
  <c r="F578" i="5"/>
  <c r="I578" i="5" s="1"/>
  <c r="G579" i="1" s="1"/>
  <c r="F577" i="5"/>
  <c r="I577" i="5" s="1"/>
  <c r="G578" i="1" s="1"/>
  <c r="F576" i="5"/>
  <c r="I576" i="5" s="1"/>
  <c r="G577" i="1" s="1"/>
  <c r="F575" i="5"/>
  <c r="I575" i="5" s="1"/>
  <c r="G576" i="1" s="1"/>
  <c r="F574" i="5"/>
  <c r="I574" i="5" s="1"/>
  <c r="G575" i="1" s="1"/>
  <c r="F573" i="5"/>
  <c r="I573" i="5" s="1"/>
  <c r="G574" i="1" s="1"/>
  <c r="F572" i="5"/>
  <c r="I572" i="5" s="1"/>
  <c r="G573" i="1" s="1"/>
  <c r="F571" i="5"/>
  <c r="I571" i="5" s="1"/>
  <c r="G572" i="1" s="1"/>
  <c r="F570" i="5"/>
  <c r="I570" i="5" s="1"/>
  <c r="G571" i="1" s="1"/>
  <c r="F569" i="5"/>
  <c r="I569" i="5" s="1"/>
  <c r="G570" i="1" s="1"/>
  <c r="F568" i="5"/>
  <c r="I568" i="5" s="1"/>
  <c r="G569" i="1" s="1"/>
  <c r="F567" i="5"/>
  <c r="I567" i="5" s="1"/>
  <c r="G568" i="1" s="1"/>
  <c r="F566" i="5"/>
  <c r="I566" i="5" s="1"/>
  <c r="G567" i="1" s="1"/>
  <c r="F565" i="5"/>
  <c r="I565" i="5" s="1"/>
  <c r="G566" i="1" s="1"/>
  <c r="F564" i="5"/>
  <c r="I564" i="5" s="1"/>
  <c r="G565" i="1" s="1"/>
  <c r="F563" i="5"/>
  <c r="I563" i="5" s="1"/>
  <c r="G564" i="1" s="1"/>
  <c r="F562" i="5"/>
  <c r="I562" i="5" s="1"/>
  <c r="G563" i="1" s="1"/>
  <c r="F561" i="5"/>
  <c r="I561" i="5" s="1"/>
  <c r="G562" i="1" s="1"/>
  <c r="F560" i="5"/>
  <c r="I560" i="5" s="1"/>
  <c r="G561" i="1" s="1"/>
  <c r="F559" i="5"/>
  <c r="I559" i="5" s="1"/>
  <c r="G560" i="1" s="1"/>
  <c r="F558" i="5"/>
  <c r="I558" i="5" s="1"/>
  <c r="G559" i="1" s="1"/>
  <c r="F557" i="5"/>
  <c r="I557" i="5" s="1"/>
  <c r="G558" i="1" s="1"/>
  <c r="F556" i="5"/>
  <c r="I556" i="5" s="1"/>
  <c r="G557" i="1" s="1"/>
  <c r="F555" i="5"/>
  <c r="I555" i="5" s="1"/>
  <c r="G556" i="1" s="1"/>
  <c r="F554" i="5"/>
  <c r="I554" i="5" s="1"/>
  <c r="G555" i="1" s="1"/>
  <c r="F553" i="5"/>
  <c r="I553" i="5" s="1"/>
  <c r="G554" i="1" s="1"/>
  <c r="F552" i="5"/>
  <c r="I552" i="5" s="1"/>
  <c r="G553" i="1" s="1"/>
  <c r="F551" i="5"/>
  <c r="I551" i="5" s="1"/>
  <c r="G552" i="1" s="1"/>
  <c r="F550" i="5"/>
  <c r="I550" i="5" s="1"/>
  <c r="G551" i="1" s="1"/>
  <c r="F549" i="5"/>
  <c r="I549" i="5" s="1"/>
  <c r="G550" i="1" s="1"/>
  <c r="F548" i="5"/>
  <c r="I548" i="5" s="1"/>
  <c r="G549" i="1" s="1"/>
  <c r="F547" i="5"/>
  <c r="I547" i="5" s="1"/>
  <c r="G548" i="1" s="1"/>
  <c r="F546" i="5"/>
  <c r="I546" i="5" s="1"/>
  <c r="G547" i="1" s="1"/>
  <c r="F545" i="5"/>
  <c r="I545" i="5" s="1"/>
  <c r="G546" i="1" s="1"/>
  <c r="F544" i="5"/>
  <c r="I544" i="5" s="1"/>
  <c r="G545" i="1" s="1"/>
  <c r="F543" i="5"/>
  <c r="I543" i="5" s="1"/>
  <c r="G544" i="1" s="1"/>
  <c r="F542" i="5"/>
  <c r="I542" i="5" s="1"/>
  <c r="G543" i="1" s="1"/>
  <c r="F541" i="5"/>
  <c r="I541" i="5" s="1"/>
  <c r="G542" i="1" s="1"/>
  <c r="F540" i="5"/>
  <c r="I540" i="5" s="1"/>
  <c r="G541" i="1" s="1"/>
  <c r="F539" i="5"/>
  <c r="I539" i="5" s="1"/>
  <c r="G540" i="1" s="1"/>
  <c r="F538" i="5"/>
  <c r="I538" i="5" s="1"/>
  <c r="G539" i="1" s="1"/>
  <c r="F537" i="5"/>
  <c r="I537" i="5" s="1"/>
  <c r="G538" i="1" s="1"/>
  <c r="F536" i="5"/>
  <c r="I536" i="5" s="1"/>
  <c r="G537" i="1" s="1"/>
  <c r="F535" i="5"/>
  <c r="I535" i="5" s="1"/>
  <c r="G536" i="1" s="1"/>
  <c r="F534" i="5"/>
  <c r="I534" i="5" s="1"/>
  <c r="G535" i="1" s="1"/>
  <c r="F533" i="5"/>
  <c r="I533" i="5" s="1"/>
  <c r="G534" i="1" s="1"/>
  <c r="F532" i="5"/>
  <c r="I532" i="5" s="1"/>
  <c r="G533" i="1" s="1"/>
  <c r="F531" i="5"/>
  <c r="I531" i="5" s="1"/>
  <c r="G532" i="1" s="1"/>
  <c r="F530" i="5"/>
  <c r="I530" i="5" s="1"/>
  <c r="G531" i="1" s="1"/>
  <c r="F529" i="5"/>
  <c r="I529" i="5" s="1"/>
  <c r="G530" i="1" s="1"/>
  <c r="F528" i="5"/>
  <c r="I528" i="5" s="1"/>
  <c r="G529" i="1" s="1"/>
  <c r="F527" i="5"/>
  <c r="I527" i="5" s="1"/>
  <c r="G528" i="1" s="1"/>
  <c r="F526" i="5"/>
  <c r="I526" i="5" s="1"/>
  <c r="G527" i="1" s="1"/>
  <c r="F525" i="5"/>
  <c r="I525" i="5" s="1"/>
  <c r="G526" i="1" s="1"/>
  <c r="F524" i="5"/>
  <c r="I524" i="5" s="1"/>
  <c r="G525" i="1" s="1"/>
  <c r="F523" i="5"/>
  <c r="I523" i="5" s="1"/>
  <c r="G524" i="1" s="1"/>
  <c r="F522" i="5"/>
  <c r="I522" i="5" s="1"/>
  <c r="G523" i="1" s="1"/>
  <c r="F521" i="5"/>
  <c r="I521" i="5" s="1"/>
  <c r="G522" i="1" s="1"/>
  <c r="F520" i="5"/>
  <c r="I520" i="5" s="1"/>
  <c r="G521" i="1" s="1"/>
  <c r="F519" i="5"/>
  <c r="I519" i="5" s="1"/>
  <c r="G520" i="1" s="1"/>
  <c r="F518" i="5"/>
  <c r="I518" i="5" s="1"/>
  <c r="G519" i="1" s="1"/>
  <c r="F517" i="5"/>
  <c r="I517" i="5" s="1"/>
  <c r="G518" i="1" s="1"/>
  <c r="F516" i="5"/>
  <c r="I516" i="5" s="1"/>
  <c r="G517" i="1" s="1"/>
  <c r="F515" i="5"/>
  <c r="I515" i="5" s="1"/>
  <c r="G516" i="1" s="1"/>
  <c r="F514" i="5"/>
  <c r="I514" i="5" s="1"/>
  <c r="G515" i="1" s="1"/>
  <c r="F513" i="5"/>
  <c r="I513" i="5" s="1"/>
  <c r="G514" i="1" s="1"/>
  <c r="F512" i="5"/>
  <c r="I512" i="5" s="1"/>
  <c r="G513" i="1" s="1"/>
  <c r="F511" i="5"/>
  <c r="I511" i="5" s="1"/>
  <c r="G512" i="1" s="1"/>
  <c r="F510" i="5"/>
  <c r="I510" i="5" s="1"/>
  <c r="G511" i="1" s="1"/>
  <c r="F509" i="5"/>
  <c r="I509" i="5" s="1"/>
  <c r="G510" i="1" s="1"/>
  <c r="F508" i="5"/>
  <c r="I508" i="5" s="1"/>
  <c r="G509" i="1" s="1"/>
  <c r="F507" i="5"/>
  <c r="I507" i="5" s="1"/>
  <c r="G508" i="1" s="1"/>
  <c r="F506" i="5"/>
  <c r="I506" i="5" s="1"/>
  <c r="G507" i="1" s="1"/>
  <c r="F505" i="5"/>
  <c r="I505" i="5" s="1"/>
  <c r="G506" i="1" s="1"/>
  <c r="F504" i="5"/>
  <c r="I504" i="5" s="1"/>
  <c r="G505" i="1" s="1"/>
  <c r="F503" i="5"/>
  <c r="I503" i="5" s="1"/>
  <c r="G504" i="1" s="1"/>
  <c r="F502" i="5"/>
  <c r="I502" i="5" s="1"/>
  <c r="G503" i="1" s="1"/>
  <c r="F501" i="5"/>
  <c r="I501" i="5" s="1"/>
  <c r="G502" i="1" s="1"/>
  <c r="F500" i="5"/>
  <c r="I500" i="5" s="1"/>
  <c r="G501" i="1" s="1"/>
  <c r="F499" i="5"/>
  <c r="I499" i="5" s="1"/>
  <c r="G500" i="1" s="1"/>
  <c r="F498" i="5"/>
  <c r="I498" i="5" s="1"/>
  <c r="G499" i="1" s="1"/>
  <c r="F497" i="5"/>
  <c r="I497" i="5" s="1"/>
  <c r="G498" i="1" s="1"/>
  <c r="F496" i="5"/>
  <c r="I496" i="5" s="1"/>
  <c r="G497" i="1" s="1"/>
  <c r="F495" i="5"/>
  <c r="I495" i="5" s="1"/>
  <c r="G496" i="1" s="1"/>
  <c r="F494" i="5"/>
  <c r="I494" i="5" s="1"/>
  <c r="G495" i="1" s="1"/>
  <c r="F493" i="5"/>
  <c r="I493" i="5" s="1"/>
  <c r="G494" i="1" s="1"/>
  <c r="F492" i="5"/>
  <c r="I492" i="5" s="1"/>
  <c r="G493" i="1" s="1"/>
  <c r="F491" i="5"/>
  <c r="I491" i="5" s="1"/>
  <c r="G492" i="1" s="1"/>
  <c r="F490" i="5"/>
  <c r="I490" i="5" s="1"/>
  <c r="G491" i="1" s="1"/>
  <c r="F489" i="5"/>
  <c r="I489" i="5" s="1"/>
  <c r="G490" i="1" s="1"/>
  <c r="F488" i="5"/>
  <c r="I488" i="5" s="1"/>
  <c r="G489" i="1" s="1"/>
  <c r="F487" i="5"/>
  <c r="I487" i="5" s="1"/>
  <c r="G488" i="1" s="1"/>
  <c r="F486" i="5"/>
  <c r="I486" i="5" s="1"/>
  <c r="G487" i="1" s="1"/>
  <c r="F485" i="5"/>
  <c r="I485" i="5" s="1"/>
  <c r="G486" i="1" s="1"/>
  <c r="F484" i="5"/>
  <c r="I484" i="5" s="1"/>
  <c r="G485" i="1" s="1"/>
  <c r="F483" i="5"/>
  <c r="I483" i="5" s="1"/>
  <c r="G484" i="1" s="1"/>
  <c r="F482" i="5"/>
  <c r="I482" i="5" s="1"/>
  <c r="G483" i="1" s="1"/>
  <c r="F481" i="5"/>
  <c r="I481" i="5" s="1"/>
  <c r="G482" i="1" s="1"/>
  <c r="F480" i="5"/>
  <c r="I480" i="5" s="1"/>
  <c r="G481" i="1" s="1"/>
  <c r="F479" i="5"/>
  <c r="I479" i="5" s="1"/>
  <c r="G480" i="1" s="1"/>
  <c r="F478" i="5"/>
  <c r="I478" i="5" s="1"/>
  <c r="G479" i="1" s="1"/>
  <c r="F477" i="5"/>
  <c r="I477" i="5" s="1"/>
  <c r="G478" i="1" s="1"/>
  <c r="F476" i="5"/>
  <c r="I476" i="5" s="1"/>
  <c r="G477" i="1" s="1"/>
  <c r="F475" i="5"/>
  <c r="I475" i="5" s="1"/>
  <c r="G476" i="1" s="1"/>
  <c r="F474" i="5"/>
  <c r="I474" i="5" s="1"/>
  <c r="G475" i="1" s="1"/>
  <c r="F473" i="5"/>
  <c r="I473" i="5" s="1"/>
  <c r="G474" i="1" s="1"/>
  <c r="F472" i="5"/>
  <c r="I472" i="5" s="1"/>
  <c r="G473" i="1" s="1"/>
  <c r="F471" i="5"/>
  <c r="I471" i="5" s="1"/>
  <c r="G472" i="1" s="1"/>
  <c r="F470" i="5"/>
  <c r="I470" i="5" s="1"/>
  <c r="G471" i="1" s="1"/>
  <c r="F469" i="5"/>
  <c r="I469" i="5" s="1"/>
  <c r="G470" i="1" s="1"/>
  <c r="F468" i="5"/>
  <c r="I468" i="5" s="1"/>
  <c r="G469" i="1" s="1"/>
  <c r="F467" i="5"/>
  <c r="I467" i="5" s="1"/>
  <c r="G468" i="1" s="1"/>
  <c r="F466" i="5"/>
  <c r="I466" i="5" s="1"/>
  <c r="G467" i="1" s="1"/>
  <c r="F465" i="5"/>
  <c r="I465" i="5" s="1"/>
  <c r="G466" i="1" s="1"/>
  <c r="F464" i="5"/>
  <c r="I464" i="5" s="1"/>
  <c r="G465" i="1" s="1"/>
  <c r="F463" i="5"/>
  <c r="I463" i="5" s="1"/>
  <c r="G464" i="1" s="1"/>
  <c r="F462" i="5"/>
  <c r="I462" i="5" s="1"/>
  <c r="G463" i="1" s="1"/>
  <c r="F461" i="5"/>
  <c r="I461" i="5" s="1"/>
  <c r="G462" i="1" s="1"/>
  <c r="F460" i="5"/>
  <c r="I460" i="5" s="1"/>
  <c r="G461" i="1" s="1"/>
  <c r="F459" i="5"/>
  <c r="I459" i="5" s="1"/>
  <c r="G460" i="1" s="1"/>
  <c r="F458" i="5"/>
  <c r="I458" i="5" s="1"/>
  <c r="G459" i="1" s="1"/>
  <c r="F457" i="5"/>
  <c r="I457" i="5" s="1"/>
  <c r="G458" i="1" s="1"/>
  <c r="F456" i="5"/>
  <c r="I456" i="5" s="1"/>
  <c r="G457" i="1" s="1"/>
  <c r="F455" i="5"/>
  <c r="I455" i="5" s="1"/>
  <c r="G456" i="1" s="1"/>
  <c r="F454" i="5"/>
  <c r="I454" i="5" s="1"/>
  <c r="G455" i="1" s="1"/>
  <c r="F453" i="5"/>
  <c r="I453" i="5" s="1"/>
  <c r="G454" i="1" s="1"/>
  <c r="F452" i="5"/>
  <c r="I452" i="5" s="1"/>
  <c r="G453" i="1" s="1"/>
  <c r="F451" i="5"/>
  <c r="I451" i="5" s="1"/>
  <c r="G452" i="1" s="1"/>
  <c r="F450" i="5"/>
  <c r="I450" i="5" s="1"/>
  <c r="G451" i="1" s="1"/>
  <c r="F449" i="5"/>
  <c r="I449" i="5" s="1"/>
  <c r="G450" i="1" s="1"/>
  <c r="F448" i="5"/>
  <c r="I448" i="5" s="1"/>
  <c r="G449" i="1" s="1"/>
  <c r="F447" i="5"/>
  <c r="I447" i="5" s="1"/>
  <c r="G448" i="1" s="1"/>
  <c r="F446" i="5"/>
  <c r="I446" i="5" s="1"/>
  <c r="G447" i="1" s="1"/>
  <c r="F445" i="5"/>
  <c r="I445" i="5" s="1"/>
  <c r="G446" i="1" s="1"/>
  <c r="F444" i="5"/>
  <c r="I444" i="5" s="1"/>
  <c r="G445" i="1" s="1"/>
  <c r="F443" i="5"/>
  <c r="I443" i="5" s="1"/>
  <c r="G444" i="1" s="1"/>
  <c r="F442" i="5"/>
  <c r="I442" i="5" s="1"/>
  <c r="G443" i="1" s="1"/>
  <c r="F441" i="5"/>
  <c r="I441" i="5" s="1"/>
  <c r="G442" i="1" s="1"/>
  <c r="F440" i="5"/>
  <c r="I440" i="5" s="1"/>
  <c r="G441" i="1" s="1"/>
  <c r="F439" i="5"/>
  <c r="I439" i="5" s="1"/>
  <c r="G440" i="1" s="1"/>
  <c r="F438" i="5"/>
  <c r="I438" i="5" s="1"/>
  <c r="G439" i="1" s="1"/>
  <c r="F437" i="5"/>
  <c r="I437" i="5" s="1"/>
  <c r="G438" i="1" s="1"/>
  <c r="F436" i="5"/>
  <c r="I436" i="5" s="1"/>
  <c r="G437" i="1" s="1"/>
  <c r="F435" i="5"/>
  <c r="I435" i="5" s="1"/>
  <c r="G436" i="1" s="1"/>
  <c r="F434" i="5"/>
  <c r="I434" i="5" s="1"/>
  <c r="G435" i="1" s="1"/>
  <c r="F433" i="5"/>
  <c r="I433" i="5" s="1"/>
  <c r="G434" i="1" s="1"/>
  <c r="F432" i="5"/>
  <c r="I432" i="5" s="1"/>
  <c r="G433" i="1" s="1"/>
  <c r="F431" i="5"/>
  <c r="I431" i="5" s="1"/>
  <c r="G432" i="1" s="1"/>
  <c r="F430" i="5"/>
  <c r="I430" i="5" s="1"/>
  <c r="G431" i="1" s="1"/>
  <c r="F429" i="5"/>
  <c r="I429" i="5" s="1"/>
  <c r="G430" i="1" s="1"/>
  <c r="F428" i="5"/>
  <c r="I428" i="5" s="1"/>
  <c r="G429" i="1" s="1"/>
  <c r="F427" i="5"/>
  <c r="I427" i="5" s="1"/>
  <c r="G428" i="1" s="1"/>
  <c r="F426" i="5"/>
  <c r="I426" i="5" s="1"/>
  <c r="G427" i="1" s="1"/>
  <c r="F425" i="5"/>
  <c r="I425" i="5" s="1"/>
  <c r="G426" i="1" s="1"/>
  <c r="F424" i="5"/>
  <c r="I424" i="5" s="1"/>
  <c r="G425" i="1" s="1"/>
  <c r="F423" i="5"/>
  <c r="I423" i="5" s="1"/>
  <c r="G424" i="1" s="1"/>
  <c r="F422" i="5"/>
  <c r="I422" i="5" s="1"/>
  <c r="G423" i="1" s="1"/>
  <c r="F421" i="5"/>
  <c r="I421" i="5" s="1"/>
  <c r="G422" i="1" s="1"/>
  <c r="F420" i="5"/>
  <c r="I420" i="5" s="1"/>
  <c r="G421" i="1" s="1"/>
  <c r="F419" i="5"/>
  <c r="I419" i="5" s="1"/>
  <c r="G420" i="1" s="1"/>
  <c r="F418" i="5"/>
  <c r="I418" i="5" s="1"/>
  <c r="G419" i="1" s="1"/>
  <c r="F417" i="5"/>
  <c r="I417" i="5" s="1"/>
  <c r="G418" i="1" s="1"/>
  <c r="F416" i="5"/>
  <c r="I416" i="5" s="1"/>
  <c r="G417" i="1" s="1"/>
  <c r="F415" i="5"/>
  <c r="I415" i="5" s="1"/>
  <c r="G416" i="1" s="1"/>
  <c r="F414" i="5"/>
  <c r="I414" i="5" s="1"/>
  <c r="G415" i="1" s="1"/>
  <c r="F413" i="5"/>
  <c r="I413" i="5" s="1"/>
  <c r="G414" i="1" s="1"/>
  <c r="F412" i="5"/>
  <c r="I412" i="5" s="1"/>
  <c r="G413" i="1" s="1"/>
  <c r="F411" i="5"/>
  <c r="I411" i="5" s="1"/>
  <c r="G412" i="1" s="1"/>
  <c r="F410" i="5"/>
  <c r="I410" i="5" s="1"/>
  <c r="G411" i="1" s="1"/>
  <c r="F409" i="5"/>
  <c r="I409" i="5" s="1"/>
  <c r="G410" i="1" s="1"/>
  <c r="F408" i="5"/>
  <c r="I408" i="5" s="1"/>
  <c r="G409" i="1" s="1"/>
  <c r="F407" i="5"/>
  <c r="I407" i="5" s="1"/>
  <c r="G408" i="1" s="1"/>
  <c r="F406" i="5"/>
  <c r="I406" i="5" s="1"/>
  <c r="G407" i="1" s="1"/>
  <c r="F405" i="5"/>
  <c r="I405" i="5" s="1"/>
  <c r="G406" i="1" s="1"/>
  <c r="F404" i="5"/>
  <c r="I404" i="5" s="1"/>
  <c r="G405" i="1" s="1"/>
  <c r="F403" i="5"/>
  <c r="I403" i="5" s="1"/>
  <c r="G404" i="1" s="1"/>
  <c r="F402" i="5"/>
  <c r="I402" i="5" s="1"/>
  <c r="G403" i="1" s="1"/>
  <c r="F401" i="5"/>
  <c r="I401" i="5" s="1"/>
  <c r="G402" i="1" s="1"/>
  <c r="F400" i="5"/>
  <c r="I400" i="5" s="1"/>
  <c r="G401" i="1" s="1"/>
  <c r="F399" i="5"/>
  <c r="I399" i="5" s="1"/>
  <c r="G400" i="1" s="1"/>
  <c r="F398" i="5"/>
  <c r="I398" i="5" s="1"/>
  <c r="G399" i="1" s="1"/>
  <c r="F397" i="5"/>
  <c r="I397" i="5" s="1"/>
  <c r="G398" i="1" s="1"/>
  <c r="F396" i="5"/>
  <c r="I396" i="5" s="1"/>
  <c r="G397" i="1" s="1"/>
  <c r="F395" i="5"/>
  <c r="I395" i="5" s="1"/>
  <c r="G396" i="1" s="1"/>
  <c r="F394" i="5"/>
  <c r="I394" i="5" s="1"/>
  <c r="G395" i="1" s="1"/>
  <c r="F393" i="5"/>
  <c r="I393" i="5" s="1"/>
  <c r="G394" i="1" s="1"/>
  <c r="F392" i="5"/>
  <c r="I392" i="5" s="1"/>
  <c r="G393" i="1" s="1"/>
  <c r="F391" i="5"/>
  <c r="I391" i="5" s="1"/>
  <c r="G392" i="1" s="1"/>
  <c r="F390" i="5"/>
  <c r="I390" i="5" s="1"/>
  <c r="G391" i="1" s="1"/>
  <c r="F389" i="5"/>
  <c r="F713" i="6"/>
  <c r="F712" i="6"/>
  <c r="F711" i="6"/>
  <c r="F710" i="6"/>
  <c r="F709" i="6"/>
  <c r="F708" i="6"/>
  <c r="F707" i="6"/>
  <c r="F706" i="6"/>
  <c r="F705" i="6"/>
  <c r="F704" i="6"/>
  <c r="F703" i="6"/>
  <c r="F702" i="6"/>
  <c r="F701" i="6"/>
  <c r="F700" i="6"/>
  <c r="F699" i="6"/>
  <c r="F698" i="6"/>
  <c r="F697" i="6"/>
  <c r="F696" i="6"/>
  <c r="F695" i="6"/>
  <c r="F694" i="6"/>
  <c r="F693" i="6"/>
  <c r="F692" i="6"/>
  <c r="F691" i="6"/>
  <c r="F689" i="6"/>
  <c r="F688" i="6"/>
  <c r="F687" i="6"/>
  <c r="F686" i="6"/>
  <c r="F685" i="6"/>
  <c r="F684" i="6"/>
  <c r="F683" i="6"/>
  <c r="F682" i="6"/>
  <c r="F681" i="6"/>
  <c r="F680" i="6"/>
  <c r="F679" i="6"/>
  <c r="F678" i="6"/>
  <c r="F677" i="6"/>
  <c r="F676" i="6"/>
  <c r="F675" i="6"/>
  <c r="F674" i="6"/>
  <c r="F673" i="6"/>
  <c r="F672" i="6"/>
  <c r="F671" i="6"/>
  <c r="F670" i="6"/>
  <c r="F669" i="6"/>
  <c r="F668" i="6"/>
  <c r="F667" i="6"/>
  <c r="F666" i="6"/>
  <c r="F665" i="6"/>
  <c r="F664" i="6"/>
  <c r="F663" i="6"/>
  <c r="F662" i="6"/>
  <c r="F661" i="6"/>
  <c r="F660" i="6"/>
  <c r="F659" i="6"/>
  <c r="F658" i="6"/>
  <c r="F657" i="6"/>
  <c r="F656" i="6"/>
  <c r="F655" i="6"/>
  <c r="F654" i="6"/>
  <c r="F653" i="6"/>
  <c r="F652" i="6"/>
  <c r="F651" i="6"/>
  <c r="F650" i="6"/>
  <c r="F649" i="6"/>
  <c r="F648" i="6"/>
  <c r="F647" i="6"/>
  <c r="F646" i="6"/>
  <c r="F645" i="6"/>
  <c r="F644" i="6"/>
  <c r="F643" i="6"/>
  <c r="F642" i="6"/>
  <c r="F641" i="6"/>
  <c r="F640" i="6"/>
  <c r="F639" i="6"/>
  <c r="F638" i="6"/>
  <c r="F637" i="6"/>
  <c r="F636" i="6"/>
  <c r="F635" i="6"/>
  <c r="F634" i="6"/>
  <c r="F633" i="6"/>
  <c r="F632" i="6"/>
  <c r="F631" i="6"/>
  <c r="F630" i="6"/>
  <c r="F629" i="6"/>
  <c r="F628" i="6"/>
  <c r="F627" i="6"/>
  <c r="F626" i="6"/>
  <c r="F625" i="6"/>
  <c r="F624" i="6"/>
  <c r="F623" i="6"/>
  <c r="F622" i="6"/>
  <c r="F621" i="6"/>
  <c r="F620" i="6"/>
  <c r="F619" i="6"/>
  <c r="F618" i="6"/>
  <c r="F617" i="6"/>
  <c r="F616" i="6"/>
  <c r="F615" i="6"/>
  <c r="F614" i="6"/>
  <c r="F613" i="6"/>
  <c r="F612" i="6"/>
  <c r="F611" i="6"/>
  <c r="F610" i="6"/>
  <c r="F609" i="6"/>
  <c r="F608" i="6"/>
  <c r="F607" i="6"/>
  <c r="F606" i="6"/>
  <c r="F605" i="6"/>
  <c r="F604" i="6"/>
  <c r="F603" i="6"/>
  <c r="F602" i="6"/>
  <c r="F601" i="6"/>
  <c r="F600" i="6"/>
  <c r="F599" i="6"/>
  <c r="F598" i="6"/>
  <c r="F597" i="6"/>
  <c r="F596" i="6"/>
  <c r="F595" i="6"/>
  <c r="F594" i="6"/>
  <c r="F593" i="6"/>
  <c r="F592" i="6"/>
  <c r="F591" i="6"/>
  <c r="F590" i="6"/>
  <c r="F589" i="6"/>
  <c r="F588" i="6"/>
  <c r="F587" i="6"/>
  <c r="F586" i="6"/>
  <c r="F585" i="6"/>
  <c r="F584" i="6"/>
  <c r="F583" i="6"/>
  <c r="F582" i="6"/>
  <c r="F581" i="6"/>
  <c r="F580" i="6"/>
  <c r="F579" i="6"/>
  <c r="F578" i="6"/>
  <c r="F577" i="6"/>
  <c r="F576" i="6"/>
  <c r="F575" i="6"/>
  <c r="F574" i="6"/>
  <c r="F573" i="6"/>
  <c r="F572" i="6"/>
  <c r="F571" i="6"/>
  <c r="F570" i="6"/>
  <c r="F569" i="6"/>
  <c r="F568" i="6"/>
  <c r="F567" i="6"/>
  <c r="F566" i="6"/>
  <c r="F565" i="6"/>
  <c r="F564" i="6"/>
  <c r="F563" i="6"/>
  <c r="F562" i="6"/>
  <c r="F561" i="6"/>
  <c r="F560" i="6"/>
  <c r="F559" i="6"/>
  <c r="F558" i="6"/>
  <c r="F557" i="6"/>
  <c r="F556" i="6"/>
  <c r="F555" i="6"/>
  <c r="F554" i="6"/>
  <c r="F553" i="6"/>
  <c r="F552" i="6"/>
  <c r="F551" i="6"/>
  <c r="F550" i="6"/>
  <c r="F549" i="6"/>
  <c r="F548" i="6"/>
  <c r="F547" i="6"/>
  <c r="F546" i="6"/>
  <c r="F545" i="6"/>
  <c r="F544" i="6"/>
  <c r="F543" i="6"/>
  <c r="F542" i="6"/>
  <c r="F541" i="6"/>
  <c r="F540" i="6"/>
  <c r="F539" i="6"/>
  <c r="F538" i="6"/>
  <c r="F537" i="6"/>
  <c r="F536" i="6"/>
  <c r="F535" i="6"/>
  <c r="F534" i="6"/>
  <c r="F533" i="6"/>
  <c r="F532" i="6"/>
  <c r="F531" i="6"/>
  <c r="F530" i="6"/>
  <c r="F529" i="6"/>
  <c r="F528" i="6"/>
  <c r="F527" i="6"/>
  <c r="F526" i="6"/>
  <c r="F525" i="6"/>
  <c r="F524" i="6"/>
  <c r="F523" i="6"/>
  <c r="F522" i="6"/>
  <c r="F521" i="6"/>
  <c r="F520" i="6"/>
  <c r="F519" i="6"/>
  <c r="F518" i="6"/>
  <c r="F517" i="6"/>
  <c r="F516" i="6"/>
  <c r="F515" i="6"/>
  <c r="F514" i="6"/>
  <c r="F513" i="6"/>
  <c r="F512" i="6"/>
  <c r="F511" i="6"/>
  <c r="F510" i="6"/>
  <c r="F509" i="6"/>
  <c r="F508" i="6"/>
  <c r="F507" i="6"/>
  <c r="F506" i="6"/>
  <c r="F505" i="6"/>
  <c r="F504" i="6"/>
  <c r="F503" i="6"/>
  <c r="F502" i="6"/>
  <c r="F501" i="6"/>
  <c r="F500" i="6"/>
  <c r="F499" i="6"/>
  <c r="F498" i="6"/>
  <c r="F497" i="6"/>
  <c r="F496" i="6"/>
  <c r="F495" i="6"/>
  <c r="F494" i="6"/>
  <c r="F493" i="6"/>
  <c r="F492" i="6"/>
  <c r="F491" i="6"/>
  <c r="F490" i="6"/>
  <c r="F489" i="6"/>
  <c r="F488" i="6"/>
  <c r="F487" i="6"/>
  <c r="F486" i="6"/>
  <c r="F485" i="6"/>
  <c r="F484" i="6"/>
  <c r="F483" i="6"/>
  <c r="F482" i="6"/>
  <c r="F481" i="6"/>
  <c r="F480" i="6"/>
  <c r="F479" i="6"/>
  <c r="F478" i="6"/>
  <c r="F477" i="6"/>
  <c r="F476" i="6"/>
  <c r="F475" i="6"/>
  <c r="F474" i="6"/>
  <c r="F473" i="6"/>
  <c r="F472" i="6"/>
  <c r="F471" i="6"/>
  <c r="F470" i="6"/>
  <c r="F469" i="6"/>
  <c r="F468" i="6"/>
  <c r="F467" i="6"/>
  <c r="F466" i="6"/>
  <c r="F465" i="6"/>
  <c r="F464" i="6"/>
  <c r="F463" i="6"/>
  <c r="F462" i="6"/>
  <c r="F461" i="6"/>
  <c r="F460" i="6"/>
  <c r="F459" i="6"/>
  <c r="F458" i="6"/>
  <c r="F457" i="6"/>
  <c r="F456" i="6"/>
  <c r="F455" i="6"/>
  <c r="F454" i="6"/>
  <c r="F453" i="6"/>
  <c r="F452" i="6"/>
  <c r="F451" i="6"/>
  <c r="F450" i="6"/>
  <c r="F449" i="6"/>
  <c r="F448" i="6"/>
  <c r="F447" i="6"/>
  <c r="F446" i="6"/>
  <c r="F445" i="6"/>
  <c r="F444" i="6"/>
  <c r="F443" i="6"/>
  <c r="F442" i="6"/>
  <c r="F441" i="6"/>
  <c r="F440" i="6"/>
  <c r="F439" i="6"/>
  <c r="F438" i="6"/>
  <c r="F437" i="6"/>
  <c r="F436" i="6"/>
  <c r="F435" i="6"/>
  <c r="F434" i="6"/>
  <c r="F433" i="6"/>
  <c r="F432" i="6"/>
  <c r="F431" i="6"/>
  <c r="F430" i="6"/>
  <c r="F429" i="6"/>
  <c r="F428" i="6"/>
  <c r="F427" i="6"/>
  <c r="F426" i="6"/>
  <c r="F425" i="6"/>
  <c r="F424" i="6"/>
  <c r="F423" i="6"/>
  <c r="F422" i="6"/>
  <c r="F421" i="6"/>
  <c r="F420" i="6"/>
  <c r="F419" i="6"/>
  <c r="F418" i="6"/>
  <c r="F417" i="6"/>
  <c r="F416" i="6"/>
  <c r="F415" i="6"/>
  <c r="F414" i="6"/>
  <c r="F413" i="6"/>
  <c r="F412" i="6"/>
  <c r="F411" i="6"/>
  <c r="F410" i="6"/>
  <c r="F409" i="6"/>
  <c r="F408" i="6"/>
  <c r="F407" i="6"/>
  <c r="F406" i="6"/>
  <c r="F405" i="6"/>
  <c r="F404" i="6"/>
  <c r="F403" i="6"/>
  <c r="F402" i="6"/>
  <c r="F401" i="6"/>
  <c r="F400" i="6"/>
  <c r="F399" i="6"/>
  <c r="F398" i="6"/>
  <c r="F397" i="6"/>
  <c r="F396" i="6"/>
  <c r="F395" i="6"/>
  <c r="F394" i="6"/>
  <c r="F393" i="6"/>
  <c r="F392" i="6"/>
  <c r="F391" i="6"/>
  <c r="F390" i="6"/>
  <c r="F389" i="6"/>
  <c r="F718" i="6" s="1"/>
  <c r="F713" i="3"/>
  <c r="F712" i="3"/>
  <c r="F711" i="3"/>
  <c r="F710" i="3"/>
  <c r="F709" i="3"/>
  <c r="F708" i="3"/>
  <c r="F707" i="3"/>
  <c r="F706" i="3"/>
  <c r="F705" i="3"/>
  <c r="F704" i="3"/>
  <c r="F703" i="3"/>
  <c r="F702" i="3"/>
  <c r="F701" i="3"/>
  <c r="F700" i="3"/>
  <c r="F699" i="3"/>
  <c r="F698" i="3"/>
  <c r="F697" i="3"/>
  <c r="F696" i="3"/>
  <c r="F695" i="3"/>
  <c r="F694" i="3"/>
  <c r="F693" i="3"/>
  <c r="F692" i="3"/>
  <c r="F691" i="3"/>
  <c r="F690" i="3"/>
  <c r="F689" i="3"/>
  <c r="F688" i="3"/>
  <c r="F687" i="3"/>
  <c r="F686" i="3"/>
  <c r="F685" i="3"/>
  <c r="F684" i="3"/>
  <c r="F683" i="3"/>
  <c r="F682" i="3"/>
  <c r="F681" i="3"/>
  <c r="F680" i="3"/>
  <c r="F679" i="3"/>
  <c r="F678" i="3"/>
  <c r="F677" i="3"/>
  <c r="F676" i="3"/>
  <c r="F675" i="3"/>
  <c r="F674" i="3"/>
  <c r="F673" i="3"/>
  <c r="F672" i="3"/>
  <c r="F671" i="3"/>
  <c r="F670" i="3"/>
  <c r="F669" i="3"/>
  <c r="F668" i="3"/>
  <c r="F667" i="3"/>
  <c r="F666" i="3"/>
  <c r="F665" i="3"/>
  <c r="F664" i="3"/>
  <c r="F663" i="3"/>
  <c r="F662" i="3"/>
  <c r="F661" i="3"/>
  <c r="F660" i="3"/>
  <c r="F659" i="3"/>
  <c r="F658" i="3"/>
  <c r="F657" i="3"/>
  <c r="F656" i="3"/>
  <c r="F655" i="3"/>
  <c r="F654" i="3"/>
  <c r="F653" i="3"/>
  <c r="F652" i="3"/>
  <c r="F651" i="3"/>
  <c r="F650" i="3"/>
  <c r="F649" i="3"/>
  <c r="F648" i="3"/>
  <c r="F647" i="3"/>
  <c r="F646" i="3"/>
  <c r="F645" i="3"/>
  <c r="F644" i="3"/>
  <c r="F643" i="3"/>
  <c r="F642" i="3"/>
  <c r="F641" i="3"/>
  <c r="F640" i="3"/>
  <c r="F639" i="3"/>
  <c r="F638" i="3"/>
  <c r="F637" i="3"/>
  <c r="F636" i="3"/>
  <c r="F635" i="3"/>
  <c r="F634" i="3"/>
  <c r="F633" i="3"/>
  <c r="F632" i="3"/>
  <c r="F631" i="3"/>
  <c r="F630" i="3"/>
  <c r="F629" i="3"/>
  <c r="F628" i="3"/>
  <c r="F627" i="3"/>
  <c r="F626" i="3"/>
  <c r="F625" i="3"/>
  <c r="F624" i="3"/>
  <c r="F623" i="3"/>
  <c r="F622" i="3"/>
  <c r="F621" i="3"/>
  <c r="F620" i="3"/>
  <c r="F619" i="3"/>
  <c r="F618" i="3"/>
  <c r="F617" i="3"/>
  <c r="F616" i="3"/>
  <c r="F615" i="3"/>
  <c r="F614" i="3"/>
  <c r="F613" i="3"/>
  <c r="F612" i="3"/>
  <c r="F611" i="3"/>
  <c r="F610" i="3"/>
  <c r="F609" i="3"/>
  <c r="F608" i="3"/>
  <c r="F607" i="3"/>
  <c r="F606" i="3"/>
  <c r="F605" i="3"/>
  <c r="F604" i="3"/>
  <c r="F603" i="3"/>
  <c r="F602" i="3"/>
  <c r="F601" i="3"/>
  <c r="F600" i="3"/>
  <c r="F599" i="3"/>
  <c r="F598" i="3"/>
  <c r="F597" i="3"/>
  <c r="F596" i="3"/>
  <c r="F595" i="3"/>
  <c r="F594" i="3"/>
  <c r="F593" i="3"/>
  <c r="F592" i="3"/>
  <c r="F591" i="3"/>
  <c r="F590" i="3"/>
  <c r="F589" i="3"/>
  <c r="F588" i="3"/>
  <c r="F587" i="3"/>
  <c r="F586" i="3"/>
  <c r="F585" i="3"/>
  <c r="F584" i="3"/>
  <c r="F583" i="3"/>
  <c r="F582" i="3"/>
  <c r="F581" i="3"/>
  <c r="F580" i="3"/>
  <c r="F579" i="3"/>
  <c r="F578" i="3"/>
  <c r="F577" i="3"/>
  <c r="F576" i="3"/>
  <c r="F575" i="3"/>
  <c r="F574" i="3"/>
  <c r="F573" i="3"/>
  <c r="F572" i="3"/>
  <c r="F571" i="3"/>
  <c r="F570" i="3"/>
  <c r="F569" i="3"/>
  <c r="F568" i="3"/>
  <c r="F567" i="3"/>
  <c r="F566" i="3"/>
  <c r="F565" i="3"/>
  <c r="F564" i="3"/>
  <c r="F563" i="3"/>
  <c r="F562" i="3"/>
  <c r="F561" i="3"/>
  <c r="F560" i="3"/>
  <c r="F559" i="3"/>
  <c r="F558" i="3"/>
  <c r="F557" i="3"/>
  <c r="F556" i="3"/>
  <c r="F555" i="3"/>
  <c r="F554" i="3"/>
  <c r="F553" i="3"/>
  <c r="F552" i="3"/>
  <c r="F551" i="3"/>
  <c r="F550" i="3"/>
  <c r="F549" i="3"/>
  <c r="F548" i="3"/>
  <c r="F547" i="3"/>
  <c r="F546" i="3"/>
  <c r="F545" i="3"/>
  <c r="F544" i="3"/>
  <c r="F543" i="3"/>
  <c r="F542" i="3"/>
  <c r="F541" i="3"/>
  <c r="F540" i="3"/>
  <c r="F539" i="3"/>
  <c r="F538" i="3"/>
  <c r="F537" i="3"/>
  <c r="F536" i="3"/>
  <c r="F535" i="3"/>
  <c r="F534" i="3"/>
  <c r="F533" i="3"/>
  <c r="F532" i="3"/>
  <c r="F531" i="3"/>
  <c r="F530" i="3"/>
  <c r="F529" i="3"/>
  <c r="F528" i="3"/>
  <c r="F527" i="3"/>
  <c r="F526" i="3"/>
  <c r="F525" i="3"/>
  <c r="F524" i="3"/>
  <c r="F523" i="3"/>
  <c r="F522" i="3"/>
  <c r="F521" i="3"/>
  <c r="F520" i="3"/>
  <c r="F519" i="3"/>
  <c r="F518" i="3"/>
  <c r="F517" i="3"/>
  <c r="F516" i="3"/>
  <c r="F515" i="3"/>
  <c r="F514" i="3"/>
  <c r="F513" i="3"/>
  <c r="F512" i="3"/>
  <c r="F511" i="3"/>
  <c r="F510" i="3"/>
  <c r="F509" i="3"/>
  <c r="F508" i="3"/>
  <c r="F507" i="3"/>
  <c r="F506" i="3"/>
  <c r="F505" i="3"/>
  <c r="F504" i="3"/>
  <c r="F503" i="3"/>
  <c r="F502" i="3"/>
  <c r="F501" i="3"/>
  <c r="F500" i="3"/>
  <c r="F499" i="3"/>
  <c r="F498" i="3"/>
  <c r="F497" i="3"/>
  <c r="F496" i="3"/>
  <c r="F495" i="3"/>
  <c r="F494" i="3"/>
  <c r="F493" i="3"/>
  <c r="F492" i="3"/>
  <c r="F491" i="3"/>
  <c r="F490" i="3"/>
  <c r="F489" i="3"/>
  <c r="F488" i="3"/>
  <c r="F487" i="3"/>
  <c r="F486" i="3"/>
  <c r="F485" i="3"/>
  <c r="F484" i="3"/>
  <c r="F483" i="3"/>
  <c r="F482" i="3"/>
  <c r="F481" i="3"/>
  <c r="F480" i="3"/>
  <c r="F479" i="3"/>
  <c r="F478" i="3"/>
  <c r="F477" i="3"/>
  <c r="F476" i="3"/>
  <c r="F475" i="3"/>
  <c r="F474" i="3"/>
  <c r="F473" i="3"/>
  <c r="F472" i="3"/>
  <c r="F471" i="3"/>
  <c r="F470" i="3"/>
  <c r="F469" i="3"/>
  <c r="F468" i="3"/>
  <c r="F467" i="3"/>
  <c r="F466" i="3"/>
  <c r="F465" i="3"/>
  <c r="F464" i="3"/>
  <c r="F463" i="3"/>
  <c r="F462" i="3"/>
  <c r="F461" i="3"/>
  <c r="F460" i="3"/>
  <c r="F459" i="3"/>
  <c r="F458" i="3"/>
  <c r="F457" i="3"/>
  <c r="F456" i="3"/>
  <c r="F455" i="3"/>
  <c r="F454" i="3"/>
  <c r="F453" i="3"/>
  <c r="F452" i="3"/>
  <c r="F451" i="3"/>
  <c r="F450" i="3"/>
  <c r="F449" i="3"/>
  <c r="F448" i="3"/>
  <c r="F447" i="3"/>
  <c r="F446" i="3"/>
  <c r="F445" i="3"/>
  <c r="F444" i="3"/>
  <c r="F443" i="3"/>
  <c r="F442" i="3"/>
  <c r="F441" i="3"/>
  <c r="F440" i="3"/>
  <c r="F439" i="3"/>
  <c r="F438" i="3"/>
  <c r="F437" i="3"/>
  <c r="F436" i="3"/>
  <c r="F435" i="3"/>
  <c r="F434" i="3"/>
  <c r="F433" i="3"/>
  <c r="F432" i="3"/>
  <c r="F431" i="3"/>
  <c r="F430" i="3"/>
  <c r="F429" i="3"/>
  <c r="F428" i="3"/>
  <c r="F427" i="3"/>
  <c r="F426" i="3"/>
  <c r="F425" i="3"/>
  <c r="F424" i="3"/>
  <c r="F423" i="3"/>
  <c r="F422" i="3"/>
  <c r="F421" i="3"/>
  <c r="F420" i="3"/>
  <c r="F419" i="3"/>
  <c r="F418" i="3"/>
  <c r="F417" i="3"/>
  <c r="F416" i="3"/>
  <c r="F415" i="3"/>
  <c r="F414" i="3"/>
  <c r="F413" i="3"/>
  <c r="F412" i="3"/>
  <c r="F411" i="3"/>
  <c r="F410" i="3"/>
  <c r="F409" i="3"/>
  <c r="F408" i="3"/>
  <c r="F407" i="3"/>
  <c r="F406" i="3"/>
  <c r="F405" i="3"/>
  <c r="F404" i="3"/>
  <c r="F403" i="3"/>
  <c r="F402" i="3"/>
  <c r="F401" i="3"/>
  <c r="F400" i="3"/>
  <c r="F399" i="3"/>
  <c r="F398" i="3"/>
  <c r="F397" i="3"/>
  <c r="F396" i="3"/>
  <c r="F395" i="3"/>
  <c r="F394" i="3"/>
  <c r="F393" i="3"/>
  <c r="F392" i="3"/>
  <c r="F391" i="3"/>
  <c r="F390" i="3"/>
  <c r="F389" i="3"/>
  <c r="F713" i="4"/>
  <c r="F712" i="4"/>
  <c r="F711" i="4"/>
  <c r="F710" i="4"/>
  <c r="F709" i="4"/>
  <c r="F708" i="4"/>
  <c r="F707" i="4"/>
  <c r="F706" i="4"/>
  <c r="F705" i="4"/>
  <c r="F704" i="4"/>
  <c r="F703" i="4"/>
  <c r="F702" i="4"/>
  <c r="F701" i="4"/>
  <c r="F700" i="4"/>
  <c r="F699" i="4"/>
  <c r="F698" i="4"/>
  <c r="F697" i="4"/>
  <c r="F696" i="4"/>
  <c r="F695" i="4"/>
  <c r="F694" i="4"/>
  <c r="F693" i="4"/>
  <c r="F692" i="4"/>
  <c r="F691" i="4"/>
  <c r="F690" i="4"/>
  <c r="F689" i="4"/>
  <c r="F688" i="4"/>
  <c r="F687" i="4"/>
  <c r="F686" i="4"/>
  <c r="F685" i="4"/>
  <c r="F684" i="4"/>
  <c r="F683" i="4"/>
  <c r="F682" i="4"/>
  <c r="F681" i="4"/>
  <c r="F680" i="4"/>
  <c r="F679" i="4"/>
  <c r="F678" i="4"/>
  <c r="F677" i="4"/>
  <c r="F676" i="4"/>
  <c r="F675" i="4"/>
  <c r="F674" i="4"/>
  <c r="F673" i="4"/>
  <c r="F672" i="4"/>
  <c r="F671" i="4"/>
  <c r="F670" i="4"/>
  <c r="F669" i="4"/>
  <c r="F668" i="4"/>
  <c r="F667" i="4"/>
  <c r="F666" i="4"/>
  <c r="F665" i="4"/>
  <c r="F664" i="4"/>
  <c r="F663" i="4"/>
  <c r="F662" i="4"/>
  <c r="F661" i="4"/>
  <c r="F660" i="4"/>
  <c r="F659" i="4"/>
  <c r="F658" i="4"/>
  <c r="F657" i="4"/>
  <c r="F656" i="4"/>
  <c r="F655" i="4"/>
  <c r="F654" i="4"/>
  <c r="F653" i="4"/>
  <c r="F652" i="4"/>
  <c r="F651" i="4"/>
  <c r="F650" i="4"/>
  <c r="F649" i="4"/>
  <c r="F648" i="4"/>
  <c r="F647" i="4"/>
  <c r="F646" i="4"/>
  <c r="F645" i="4"/>
  <c r="F644" i="4"/>
  <c r="F643" i="4"/>
  <c r="F642" i="4"/>
  <c r="F641" i="4"/>
  <c r="F640" i="4"/>
  <c r="F639" i="4"/>
  <c r="F638" i="4"/>
  <c r="F637" i="4"/>
  <c r="F636" i="4"/>
  <c r="F635" i="4"/>
  <c r="F634" i="4"/>
  <c r="F633" i="4"/>
  <c r="F632" i="4"/>
  <c r="F631" i="4"/>
  <c r="F630" i="4"/>
  <c r="F629" i="4"/>
  <c r="F628" i="4"/>
  <c r="F627" i="4"/>
  <c r="F626" i="4"/>
  <c r="F625" i="4"/>
  <c r="F624" i="4"/>
  <c r="F623" i="4"/>
  <c r="F622" i="4"/>
  <c r="F621" i="4"/>
  <c r="F620" i="4"/>
  <c r="F619" i="4"/>
  <c r="F618" i="4"/>
  <c r="F617" i="4"/>
  <c r="F616" i="4"/>
  <c r="F615" i="4"/>
  <c r="F614" i="4"/>
  <c r="F613" i="4"/>
  <c r="F612" i="4"/>
  <c r="F611" i="4"/>
  <c r="F610" i="4"/>
  <c r="F609" i="4"/>
  <c r="F608" i="4"/>
  <c r="F607" i="4"/>
  <c r="F606" i="4"/>
  <c r="F605" i="4"/>
  <c r="F604" i="4"/>
  <c r="F603" i="4"/>
  <c r="F602" i="4"/>
  <c r="F601" i="4"/>
  <c r="F600" i="4"/>
  <c r="F599" i="4"/>
  <c r="F598" i="4"/>
  <c r="F597" i="4"/>
  <c r="F596" i="4"/>
  <c r="F595" i="4"/>
  <c r="F594" i="4"/>
  <c r="F593" i="4"/>
  <c r="F592" i="4"/>
  <c r="F591" i="4"/>
  <c r="F590" i="4"/>
  <c r="F589" i="4"/>
  <c r="F588" i="4"/>
  <c r="F587" i="4"/>
  <c r="F586" i="4"/>
  <c r="F585" i="4"/>
  <c r="F584" i="4"/>
  <c r="F583" i="4"/>
  <c r="F582" i="4"/>
  <c r="F581" i="4"/>
  <c r="F580" i="4"/>
  <c r="F579" i="4"/>
  <c r="F578" i="4"/>
  <c r="F577" i="4"/>
  <c r="F576" i="4"/>
  <c r="F575" i="4"/>
  <c r="F574" i="4"/>
  <c r="F573" i="4"/>
  <c r="F572" i="4"/>
  <c r="F571" i="4"/>
  <c r="F570" i="4"/>
  <c r="F569" i="4"/>
  <c r="F568" i="4"/>
  <c r="F567" i="4"/>
  <c r="F566" i="4"/>
  <c r="F565" i="4"/>
  <c r="F564" i="4"/>
  <c r="F563" i="4"/>
  <c r="F562" i="4"/>
  <c r="F561" i="4"/>
  <c r="F560" i="4"/>
  <c r="F559" i="4"/>
  <c r="F558" i="4"/>
  <c r="F557" i="4"/>
  <c r="F556" i="4"/>
  <c r="F555" i="4"/>
  <c r="F554" i="4"/>
  <c r="F553" i="4"/>
  <c r="F552" i="4"/>
  <c r="F551" i="4"/>
  <c r="F550" i="4"/>
  <c r="F549" i="4"/>
  <c r="F548" i="4"/>
  <c r="F547" i="4"/>
  <c r="F546" i="4"/>
  <c r="F545" i="4"/>
  <c r="F544" i="4"/>
  <c r="F543" i="4"/>
  <c r="F542" i="4"/>
  <c r="F541" i="4"/>
  <c r="F540" i="4"/>
  <c r="F539" i="4"/>
  <c r="F538" i="4"/>
  <c r="F537" i="4"/>
  <c r="F536" i="4"/>
  <c r="F535" i="4"/>
  <c r="F534" i="4"/>
  <c r="F533" i="4"/>
  <c r="F532" i="4"/>
  <c r="F531" i="4"/>
  <c r="F530" i="4"/>
  <c r="F529" i="4"/>
  <c r="F528" i="4"/>
  <c r="F527" i="4"/>
  <c r="F526" i="4"/>
  <c r="F525" i="4"/>
  <c r="F524" i="4"/>
  <c r="F523" i="4"/>
  <c r="F522" i="4"/>
  <c r="F521" i="4"/>
  <c r="F520" i="4"/>
  <c r="F519" i="4"/>
  <c r="F518" i="4"/>
  <c r="F517" i="4"/>
  <c r="F516" i="4"/>
  <c r="F515" i="4"/>
  <c r="F514" i="4"/>
  <c r="F513" i="4"/>
  <c r="F512" i="4"/>
  <c r="F511" i="4"/>
  <c r="F510" i="4"/>
  <c r="F509" i="4"/>
  <c r="F508" i="4"/>
  <c r="F507" i="4"/>
  <c r="F506" i="4"/>
  <c r="F505" i="4"/>
  <c r="F504" i="4"/>
  <c r="F503" i="4"/>
  <c r="F502" i="4"/>
  <c r="F501" i="4"/>
  <c r="F500" i="4"/>
  <c r="F499" i="4"/>
  <c r="F498" i="4"/>
  <c r="F497" i="4"/>
  <c r="F496" i="4"/>
  <c r="F495" i="4"/>
  <c r="F494" i="4"/>
  <c r="F493" i="4"/>
  <c r="F492" i="4"/>
  <c r="F491" i="4"/>
  <c r="F490" i="4"/>
  <c r="F489" i="4"/>
  <c r="F488" i="4"/>
  <c r="F487" i="4"/>
  <c r="F486" i="4"/>
  <c r="F485" i="4"/>
  <c r="F484" i="4"/>
  <c r="F483" i="4"/>
  <c r="F482" i="4"/>
  <c r="F481" i="4"/>
  <c r="F480" i="4"/>
  <c r="F479" i="4"/>
  <c r="F478" i="4"/>
  <c r="F477" i="4"/>
  <c r="F476" i="4"/>
  <c r="F475" i="4"/>
  <c r="F474" i="4"/>
  <c r="F473" i="4"/>
  <c r="F472" i="4"/>
  <c r="F471" i="4"/>
  <c r="F470" i="4"/>
  <c r="F469" i="4"/>
  <c r="F468" i="4"/>
  <c r="F467" i="4"/>
  <c r="F466" i="4"/>
  <c r="F465" i="4"/>
  <c r="F464" i="4"/>
  <c r="F463" i="4"/>
  <c r="F462" i="4"/>
  <c r="F461" i="4"/>
  <c r="F460" i="4"/>
  <c r="F459" i="4"/>
  <c r="F458" i="4"/>
  <c r="F457" i="4"/>
  <c r="F456" i="4"/>
  <c r="F455" i="4"/>
  <c r="F454" i="4"/>
  <c r="F453" i="4"/>
  <c r="F452" i="4"/>
  <c r="F451" i="4"/>
  <c r="F450" i="4"/>
  <c r="F449" i="4"/>
  <c r="F448" i="4"/>
  <c r="F447" i="4"/>
  <c r="F446" i="4"/>
  <c r="F445" i="4"/>
  <c r="F444" i="4"/>
  <c r="F443" i="4"/>
  <c r="F442" i="4"/>
  <c r="F441" i="4"/>
  <c r="F440" i="4"/>
  <c r="F439" i="4"/>
  <c r="F438" i="4"/>
  <c r="F437" i="4"/>
  <c r="F436" i="4"/>
  <c r="F435" i="4"/>
  <c r="F434" i="4"/>
  <c r="F433" i="4"/>
  <c r="F432" i="4"/>
  <c r="F431" i="4"/>
  <c r="F430" i="4"/>
  <c r="F429" i="4"/>
  <c r="F428" i="4"/>
  <c r="F427" i="4"/>
  <c r="F426" i="4"/>
  <c r="F425" i="4"/>
  <c r="F424" i="4"/>
  <c r="F423" i="4"/>
  <c r="F422" i="4"/>
  <c r="F421" i="4"/>
  <c r="F420" i="4"/>
  <c r="F419" i="4"/>
  <c r="F418" i="4"/>
  <c r="F417" i="4"/>
  <c r="F416" i="4"/>
  <c r="F415" i="4"/>
  <c r="F414" i="4"/>
  <c r="F413" i="4"/>
  <c r="F412" i="4"/>
  <c r="F411" i="4"/>
  <c r="F410" i="4"/>
  <c r="F409" i="4"/>
  <c r="F408" i="4"/>
  <c r="F407" i="4"/>
  <c r="F406" i="4"/>
  <c r="F405" i="4"/>
  <c r="F404" i="4"/>
  <c r="F403" i="4"/>
  <c r="F402" i="4"/>
  <c r="F401" i="4"/>
  <c r="F400" i="4"/>
  <c r="F399" i="4"/>
  <c r="F398" i="4"/>
  <c r="F397" i="4"/>
  <c r="F396" i="4"/>
  <c r="F395" i="4"/>
  <c r="F394" i="4"/>
  <c r="F393" i="4"/>
  <c r="F392" i="4"/>
  <c r="F391" i="4"/>
  <c r="F390" i="4"/>
  <c r="F389" i="4"/>
  <c r="F718" i="4" s="1"/>
  <c r="G713" i="2"/>
  <c r="G712" i="2"/>
  <c r="G711" i="2"/>
  <c r="G710" i="2"/>
  <c r="G709" i="2"/>
  <c r="G708" i="2"/>
  <c r="G707" i="2"/>
  <c r="G706" i="2"/>
  <c r="G705" i="2"/>
  <c r="G704" i="2"/>
  <c r="G703" i="2"/>
  <c r="G702" i="2"/>
  <c r="G701" i="2"/>
  <c r="G700" i="2"/>
  <c r="G699" i="2"/>
  <c r="G698" i="2"/>
  <c r="G697" i="2"/>
  <c r="G696" i="2"/>
  <c r="G695" i="2"/>
  <c r="G694" i="2"/>
  <c r="G693" i="2"/>
  <c r="G692" i="2"/>
  <c r="G691" i="2"/>
  <c r="G689" i="2"/>
  <c r="G688" i="2"/>
  <c r="G687" i="2"/>
  <c r="G686" i="2"/>
  <c r="G685" i="2"/>
  <c r="G684" i="2"/>
  <c r="G683" i="2"/>
  <c r="G682" i="2"/>
  <c r="G681" i="2"/>
  <c r="G680" i="2"/>
  <c r="G679" i="2"/>
  <c r="G678" i="2"/>
  <c r="G677" i="2"/>
  <c r="G676" i="2"/>
  <c r="G675" i="2"/>
  <c r="G674" i="2"/>
  <c r="G673" i="2"/>
  <c r="G672" i="2"/>
  <c r="G671" i="2"/>
  <c r="G670" i="2"/>
  <c r="G669" i="2"/>
  <c r="G668" i="2"/>
  <c r="G667" i="2"/>
  <c r="G666" i="2"/>
  <c r="G665" i="2"/>
  <c r="G664" i="2"/>
  <c r="G663" i="2"/>
  <c r="G662" i="2"/>
  <c r="G661" i="2"/>
  <c r="G660" i="2"/>
  <c r="G659" i="2"/>
  <c r="G658" i="2"/>
  <c r="G657" i="2"/>
  <c r="G656" i="2"/>
  <c r="G655" i="2"/>
  <c r="G654" i="2"/>
  <c r="G653" i="2"/>
  <c r="G652" i="2"/>
  <c r="G651" i="2"/>
  <c r="G650" i="2"/>
  <c r="G649" i="2"/>
  <c r="G648" i="2"/>
  <c r="G647" i="2"/>
  <c r="G646" i="2"/>
  <c r="G645" i="2"/>
  <c r="G644" i="2"/>
  <c r="G643" i="2"/>
  <c r="G642" i="2"/>
  <c r="G641" i="2"/>
  <c r="G640" i="2"/>
  <c r="G639" i="2"/>
  <c r="G638" i="2"/>
  <c r="G637" i="2"/>
  <c r="G636" i="2"/>
  <c r="G635" i="2"/>
  <c r="G634" i="2"/>
  <c r="G633" i="2"/>
  <c r="G632" i="2"/>
  <c r="G631" i="2"/>
  <c r="G630" i="2"/>
  <c r="G629" i="2"/>
  <c r="G628" i="2"/>
  <c r="G627" i="2"/>
  <c r="G626" i="2"/>
  <c r="G625" i="2"/>
  <c r="G624" i="2"/>
  <c r="G623" i="2"/>
  <c r="G622" i="2"/>
  <c r="G621" i="2"/>
  <c r="G620" i="2"/>
  <c r="G619" i="2"/>
  <c r="G618" i="2"/>
  <c r="G617" i="2"/>
  <c r="G616" i="2"/>
  <c r="G615" i="2"/>
  <c r="G614" i="2"/>
  <c r="G613" i="2"/>
  <c r="G612" i="2"/>
  <c r="G611" i="2"/>
  <c r="G610" i="2"/>
  <c r="G609" i="2"/>
  <c r="G608" i="2"/>
  <c r="G607" i="2"/>
  <c r="G606" i="2"/>
  <c r="G605" i="2"/>
  <c r="G604" i="2"/>
  <c r="G603" i="2"/>
  <c r="G602" i="2"/>
  <c r="G601" i="2"/>
  <c r="G600" i="2"/>
  <c r="G599" i="2"/>
  <c r="G598" i="2"/>
  <c r="G597" i="2"/>
  <c r="G596" i="2"/>
  <c r="G595" i="2"/>
  <c r="G594" i="2"/>
  <c r="G593" i="2"/>
  <c r="G592" i="2"/>
  <c r="G591" i="2"/>
  <c r="G590" i="2"/>
  <c r="G589" i="2"/>
  <c r="G588" i="2"/>
  <c r="G587" i="2"/>
  <c r="G586" i="2"/>
  <c r="G585" i="2"/>
  <c r="G584" i="2"/>
  <c r="G583" i="2"/>
  <c r="G582" i="2"/>
  <c r="G581" i="2"/>
  <c r="G580" i="2"/>
  <c r="G579" i="2"/>
  <c r="G578" i="2"/>
  <c r="G577" i="2"/>
  <c r="G576" i="2"/>
  <c r="G575" i="2"/>
  <c r="G574" i="2"/>
  <c r="G573" i="2"/>
  <c r="G572" i="2"/>
  <c r="G571" i="2"/>
  <c r="G570" i="2"/>
  <c r="G569" i="2"/>
  <c r="G568" i="2"/>
  <c r="G567" i="2"/>
  <c r="G566" i="2"/>
  <c r="G565" i="2"/>
  <c r="G564" i="2"/>
  <c r="G563" i="2"/>
  <c r="G562" i="2"/>
  <c r="G561" i="2"/>
  <c r="G560" i="2"/>
  <c r="G559" i="2"/>
  <c r="G558" i="2"/>
  <c r="G557" i="2"/>
  <c r="G556" i="2"/>
  <c r="G555" i="2"/>
  <c r="G554" i="2"/>
  <c r="G553" i="2"/>
  <c r="G552" i="2"/>
  <c r="G551" i="2"/>
  <c r="G550" i="2"/>
  <c r="G549" i="2"/>
  <c r="G548" i="2"/>
  <c r="G547" i="2"/>
  <c r="G546" i="2"/>
  <c r="G545" i="2"/>
  <c r="G544" i="2"/>
  <c r="G543" i="2"/>
  <c r="G542" i="2"/>
  <c r="G541" i="2"/>
  <c r="G540" i="2"/>
  <c r="G539" i="2"/>
  <c r="G538" i="2"/>
  <c r="G537" i="2"/>
  <c r="G536" i="2"/>
  <c r="G535" i="2"/>
  <c r="G534" i="2"/>
  <c r="G533" i="2"/>
  <c r="G532" i="2"/>
  <c r="G531" i="2"/>
  <c r="G530" i="2"/>
  <c r="G529" i="2"/>
  <c r="G528" i="2"/>
  <c r="G527" i="2"/>
  <c r="G526" i="2"/>
  <c r="G525" i="2"/>
  <c r="G524" i="2"/>
  <c r="G523" i="2"/>
  <c r="G522" i="2"/>
  <c r="G521" i="2"/>
  <c r="G520" i="2"/>
  <c r="G519" i="2"/>
  <c r="G518" i="2"/>
  <c r="G517" i="2"/>
  <c r="G516" i="2"/>
  <c r="G515" i="2"/>
  <c r="G514" i="2"/>
  <c r="G513" i="2"/>
  <c r="G512" i="2"/>
  <c r="G511" i="2"/>
  <c r="G510" i="2"/>
  <c r="G509" i="2"/>
  <c r="G508" i="2"/>
  <c r="G507" i="2"/>
  <c r="G506" i="2"/>
  <c r="G505" i="2"/>
  <c r="G504" i="2"/>
  <c r="G503" i="2"/>
  <c r="G502" i="2"/>
  <c r="G501" i="2"/>
  <c r="G500" i="2"/>
  <c r="G499" i="2"/>
  <c r="G498" i="2"/>
  <c r="G497" i="2"/>
  <c r="G496" i="2"/>
  <c r="G495" i="2"/>
  <c r="G494" i="2"/>
  <c r="G493" i="2"/>
  <c r="G492" i="2"/>
  <c r="G491" i="2"/>
  <c r="G490" i="2"/>
  <c r="G489" i="2"/>
  <c r="G488" i="2"/>
  <c r="G487" i="2"/>
  <c r="G486" i="2"/>
  <c r="G485" i="2"/>
  <c r="G484" i="2"/>
  <c r="G483" i="2"/>
  <c r="G482" i="2"/>
  <c r="G481" i="2"/>
  <c r="G480" i="2"/>
  <c r="G479" i="2"/>
  <c r="G478" i="2"/>
  <c r="G477" i="2"/>
  <c r="G476" i="2"/>
  <c r="G475" i="2"/>
  <c r="G474" i="2"/>
  <c r="G473" i="2"/>
  <c r="G472" i="2"/>
  <c r="G471" i="2"/>
  <c r="G470" i="2"/>
  <c r="G469" i="2"/>
  <c r="G468" i="2"/>
  <c r="G467" i="2"/>
  <c r="G466" i="2"/>
  <c r="G465" i="2"/>
  <c r="G464" i="2"/>
  <c r="G463" i="2"/>
  <c r="G462" i="2"/>
  <c r="G461" i="2"/>
  <c r="G460" i="2"/>
  <c r="G459" i="2"/>
  <c r="G458" i="2"/>
  <c r="G457" i="2"/>
  <c r="G456" i="2"/>
  <c r="G455" i="2"/>
  <c r="G454" i="2"/>
  <c r="G453" i="2"/>
  <c r="G452" i="2"/>
  <c r="G451" i="2"/>
  <c r="G450" i="2"/>
  <c r="G449" i="2"/>
  <c r="G448" i="2"/>
  <c r="G447" i="2"/>
  <c r="G446" i="2"/>
  <c r="G445" i="2"/>
  <c r="G444" i="2"/>
  <c r="G443" i="2"/>
  <c r="G442" i="2"/>
  <c r="G441" i="2"/>
  <c r="G440" i="2"/>
  <c r="G439" i="2"/>
  <c r="G438" i="2"/>
  <c r="G437" i="2"/>
  <c r="G436" i="2"/>
  <c r="G435" i="2"/>
  <c r="G434" i="2"/>
  <c r="G433" i="2"/>
  <c r="G432" i="2"/>
  <c r="G431" i="2"/>
  <c r="G430" i="2"/>
  <c r="G429" i="2"/>
  <c r="G428" i="2"/>
  <c r="G427" i="2"/>
  <c r="G426" i="2"/>
  <c r="G425" i="2"/>
  <c r="G424" i="2"/>
  <c r="G423" i="2"/>
  <c r="G422" i="2"/>
  <c r="G421" i="2"/>
  <c r="G420" i="2"/>
  <c r="G419" i="2"/>
  <c r="G418" i="2"/>
  <c r="G417" i="2"/>
  <c r="G416" i="2"/>
  <c r="G415" i="2"/>
  <c r="G414" i="2"/>
  <c r="G413" i="2"/>
  <c r="G412" i="2"/>
  <c r="G411" i="2"/>
  <c r="G410" i="2"/>
  <c r="G409" i="2"/>
  <c r="G408" i="2"/>
  <c r="G407" i="2"/>
  <c r="G406" i="2"/>
  <c r="G405" i="2"/>
  <c r="G404" i="2"/>
  <c r="G403" i="2"/>
  <c r="G402" i="2"/>
  <c r="G401" i="2"/>
  <c r="G400" i="2"/>
  <c r="G399" i="2"/>
  <c r="G398" i="2"/>
  <c r="G397" i="2"/>
  <c r="G396" i="2"/>
  <c r="G395" i="2"/>
  <c r="G394" i="2"/>
  <c r="G393" i="2"/>
  <c r="G392" i="2"/>
  <c r="G391" i="2"/>
  <c r="G390" i="2"/>
  <c r="G389" i="2"/>
  <c r="G718" i="2" s="1"/>
  <c r="F885" i="17"/>
  <c r="J884" i="17"/>
  <c r="F884" i="17"/>
  <c r="J883" i="17"/>
  <c r="F883" i="17"/>
  <c r="J882" i="17"/>
  <c r="F882" i="17"/>
  <c r="J881" i="17"/>
  <c r="F881" i="17"/>
  <c r="J880" i="17"/>
  <c r="F880" i="17"/>
  <c r="J879" i="17"/>
  <c r="F879" i="17"/>
  <c r="J878" i="17"/>
  <c r="F878" i="17"/>
  <c r="J877" i="17"/>
  <c r="F877" i="17"/>
  <c r="J876" i="17"/>
  <c r="F876" i="17"/>
  <c r="J875" i="17"/>
  <c r="F875" i="17"/>
  <c r="J874" i="17"/>
  <c r="F874" i="17"/>
  <c r="J873" i="17"/>
  <c r="F873" i="17"/>
  <c r="J872" i="17"/>
  <c r="F872" i="17"/>
  <c r="J871" i="17"/>
  <c r="F871" i="17"/>
  <c r="J870" i="17"/>
  <c r="F870" i="17"/>
  <c r="J869" i="17"/>
  <c r="F869" i="17"/>
  <c r="J868" i="17"/>
  <c r="F868" i="17"/>
  <c r="J867" i="17"/>
  <c r="F867" i="17"/>
  <c r="J866" i="17"/>
  <c r="F866" i="17"/>
  <c r="J865" i="17"/>
  <c r="F865" i="17"/>
  <c r="J864" i="17"/>
  <c r="F864" i="17"/>
  <c r="J863" i="17"/>
  <c r="F863" i="17"/>
  <c r="J862" i="17"/>
  <c r="F862" i="17"/>
  <c r="J861" i="17"/>
  <c r="F861" i="17"/>
  <c r="J860" i="17"/>
  <c r="F860" i="17"/>
  <c r="J859" i="17"/>
  <c r="F859" i="17"/>
  <c r="J858" i="17"/>
  <c r="F858" i="17"/>
  <c r="J857" i="17"/>
  <c r="F857" i="17"/>
  <c r="J856" i="17"/>
  <c r="F856" i="17"/>
  <c r="J855" i="17"/>
  <c r="F855" i="17"/>
  <c r="J854" i="17"/>
  <c r="F854" i="17"/>
  <c r="J853" i="17"/>
  <c r="F853" i="17"/>
  <c r="J852" i="17"/>
  <c r="F852" i="17"/>
  <c r="J851" i="17"/>
  <c r="F851" i="17"/>
  <c r="J850" i="17"/>
  <c r="F850" i="17"/>
  <c r="J849" i="17"/>
  <c r="F849" i="17"/>
  <c r="J848" i="17"/>
  <c r="F848" i="17"/>
  <c r="J847" i="17"/>
  <c r="F847" i="17"/>
  <c r="J846" i="17"/>
  <c r="F846" i="17"/>
  <c r="J845" i="17"/>
  <c r="F845" i="17"/>
  <c r="J844" i="17"/>
  <c r="F844" i="17"/>
  <c r="J843" i="17"/>
  <c r="F843" i="17"/>
  <c r="J842" i="17"/>
  <c r="F842" i="17"/>
  <c r="J841" i="17"/>
  <c r="F841" i="17"/>
  <c r="J840" i="17"/>
  <c r="F840" i="17"/>
  <c r="J839" i="17"/>
  <c r="F839" i="17"/>
  <c r="J838" i="17"/>
  <c r="F838" i="17"/>
  <c r="J837" i="17"/>
  <c r="F837" i="17"/>
  <c r="J836" i="17"/>
  <c r="F836" i="17"/>
  <c r="J835" i="17"/>
  <c r="F835" i="17"/>
  <c r="J834" i="17"/>
  <c r="F834" i="17"/>
  <c r="J833" i="17"/>
  <c r="F833" i="17"/>
  <c r="J832" i="17"/>
  <c r="F832" i="17"/>
  <c r="J831" i="17"/>
  <c r="F831" i="17"/>
  <c r="J830" i="17"/>
  <c r="F830" i="17"/>
  <c r="J829" i="17"/>
  <c r="F829" i="17"/>
  <c r="J828" i="17"/>
  <c r="F828" i="17"/>
  <c r="J827" i="17"/>
  <c r="F827" i="17"/>
  <c r="J826" i="17"/>
  <c r="F826" i="17"/>
  <c r="J825" i="17"/>
  <c r="F825" i="17"/>
  <c r="J824" i="17"/>
  <c r="F824" i="17"/>
  <c r="J823" i="17"/>
  <c r="F823" i="17"/>
  <c r="J822" i="17"/>
  <c r="F822" i="17"/>
  <c r="J821" i="17"/>
  <c r="F821" i="17"/>
  <c r="J820" i="17"/>
  <c r="F820" i="17"/>
  <c r="J819" i="17"/>
  <c r="F819" i="17"/>
  <c r="J818" i="17"/>
  <c r="F818" i="17"/>
  <c r="J817" i="17"/>
  <c r="F817" i="17"/>
  <c r="J816" i="17"/>
  <c r="F816" i="17"/>
  <c r="J815" i="17"/>
  <c r="F815" i="17"/>
  <c r="J814" i="17"/>
  <c r="F814" i="17"/>
  <c r="J813" i="17"/>
  <c r="F813" i="17"/>
  <c r="J812" i="17"/>
  <c r="F812" i="17"/>
  <c r="J811" i="17"/>
  <c r="F811" i="17"/>
  <c r="J810" i="17"/>
  <c r="F810" i="17"/>
  <c r="J809" i="17"/>
  <c r="F809" i="17"/>
  <c r="J808" i="17"/>
  <c r="F808" i="17"/>
  <c r="J807" i="17"/>
  <c r="F807" i="17"/>
  <c r="J806" i="17"/>
  <c r="F806" i="17"/>
  <c r="J805" i="17"/>
  <c r="F805" i="17"/>
  <c r="J804" i="17"/>
  <c r="F804" i="17"/>
  <c r="J803" i="17"/>
  <c r="F803" i="17"/>
  <c r="J802" i="17"/>
  <c r="F802" i="17"/>
  <c r="J801" i="17"/>
  <c r="F801" i="17"/>
  <c r="J800" i="17"/>
  <c r="F800" i="17"/>
  <c r="J799" i="17"/>
  <c r="F799" i="17"/>
  <c r="J798" i="17"/>
  <c r="F798" i="17"/>
  <c r="J797" i="17"/>
  <c r="F797" i="17"/>
  <c r="J796" i="17"/>
  <c r="F796" i="17"/>
  <c r="J795" i="17"/>
  <c r="F795" i="17"/>
  <c r="J794" i="17"/>
  <c r="F794" i="17"/>
  <c r="J793" i="17"/>
  <c r="F793" i="17"/>
  <c r="J792" i="17"/>
  <c r="F792" i="17"/>
  <c r="J791" i="17"/>
  <c r="F791" i="17"/>
  <c r="J790" i="17"/>
  <c r="F790" i="17"/>
  <c r="J789" i="17"/>
  <c r="F789" i="17"/>
  <c r="J788" i="17"/>
  <c r="F788" i="17"/>
  <c r="J787" i="17"/>
  <c r="F787" i="17"/>
  <c r="J786" i="17"/>
  <c r="F786" i="17"/>
  <c r="J785" i="17"/>
  <c r="F785" i="17"/>
  <c r="J784" i="17"/>
  <c r="F784" i="17"/>
  <c r="J783" i="17"/>
  <c r="F783" i="17"/>
  <c r="J782" i="17"/>
  <c r="F782" i="17"/>
  <c r="J781" i="17"/>
  <c r="F781" i="17"/>
  <c r="J780" i="17"/>
  <c r="F780" i="17"/>
  <c r="J779" i="17"/>
  <c r="F779" i="17"/>
  <c r="J778" i="17"/>
  <c r="F778" i="17"/>
  <c r="J777" i="17"/>
  <c r="F777" i="17"/>
  <c r="J776" i="17"/>
  <c r="F776" i="17"/>
  <c r="J775" i="17"/>
  <c r="F775" i="17"/>
  <c r="J774" i="17"/>
  <c r="F774" i="17"/>
  <c r="J773" i="17"/>
  <c r="F773" i="17"/>
  <c r="J772" i="17"/>
  <c r="F772" i="17"/>
  <c r="J771" i="17"/>
  <c r="F771" i="17"/>
  <c r="J770" i="17"/>
  <c r="F770" i="17"/>
  <c r="J769" i="17"/>
  <c r="F769" i="17"/>
  <c r="J768" i="17"/>
  <c r="F768" i="17"/>
  <c r="J767" i="17"/>
  <c r="F767" i="17"/>
  <c r="J766" i="17"/>
  <c r="F766" i="17"/>
  <c r="J765" i="17"/>
  <c r="F765" i="17"/>
  <c r="J764" i="17"/>
  <c r="F764" i="17"/>
  <c r="J763" i="17"/>
  <c r="F763" i="17"/>
  <c r="F762" i="17"/>
  <c r="F761" i="17"/>
  <c r="F760" i="17"/>
  <c r="F759" i="17"/>
  <c r="F758" i="17"/>
  <c r="F757" i="17"/>
  <c r="F756" i="17"/>
  <c r="F755" i="17"/>
  <c r="F754" i="17"/>
  <c r="F753" i="17"/>
  <c r="F752" i="17"/>
  <c r="F751" i="17"/>
  <c r="F750" i="17"/>
  <c r="F749" i="17"/>
  <c r="F748" i="17"/>
  <c r="F747" i="17"/>
  <c r="F746" i="17"/>
  <c r="F745" i="17"/>
  <c r="F744" i="17"/>
  <c r="F743" i="17"/>
  <c r="F742" i="17"/>
  <c r="F741" i="17"/>
  <c r="F740" i="17"/>
  <c r="F739" i="17"/>
  <c r="F738" i="17"/>
  <c r="F737" i="17"/>
  <c r="F736" i="17"/>
  <c r="F735" i="17"/>
  <c r="F734" i="17"/>
  <c r="F733" i="17"/>
  <c r="F732" i="17"/>
  <c r="F731" i="17"/>
  <c r="F730" i="17"/>
  <c r="F729" i="17"/>
  <c r="F728" i="17"/>
  <c r="F727" i="17"/>
  <c r="F726" i="17"/>
  <c r="F725" i="17"/>
  <c r="F724" i="17"/>
  <c r="F723" i="17"/>
  <c r="F722" i="17"/>
  <c r="F721" i="17"/>
  <c r="F720" i="17"/>
  <c r="F719" i="17"/>
  <c r="F718" i="17"/>
  <c r="F717" i="17"/>
  <c r="F716" i="17"/>
  <c r="F715" i="17"/>
  <c r="F714" i="17"/>
  <c r="F713" i="17"/>
  <c r="F712" i="17"/>
  <c r="F711" i="17"/>
  <c r="F710" i="17"/>
  <c r="F709" i="17"/>
  <c r="F708" i="17"/>
  <c r="F707" i="17"/>
  <c r="F706" i="17"/>
  <c r="F705" i="17"/>
  <c r="F704" i="17"/>
  <c r="F703" i="17"/>
  <c r="F702" i="17"/>
  <c r="F701" i="17"/>
  <c r="F700" i="17"/>
  <c r="F699" i="17"/>
  <c r="F698" i="17"/>
  <c r="F697" i="17"/>
  <c r="F696" i="17"/>
  <c r="F695" i="17"/>
  <c r="F694" i="17"/>
  <c r="F693" i="17"/>
  <c r="F692" i="17"/>
  <c r="F691" i="17"/>
  <c r="F690" i="17"/>
  <c r="F689" i="17"/>
  <c r="F688" i="17"/>
  <c r="F687" i="17"/>
  <c r="F686" i="17"/>
  <c r="F685" i="17"/>
  <c r="F684" i="17"/>
  <c r="F683" i="17"/>
  <c r="F682" i="17"/>
  <c r="F681" i="17"/>
  <c r="F680" i="17"/>
  <c r="F679" i="17"/>
  <c r="F678" i="17"/>
  <c r="F677" i="17"/>
  <c r="F676" i="17"/>
  <c r="F675" i="17"/>
  <c r="F674" i="17"/>
  <c r="F673" i="17"/>
  <c r="F672" i="17"/>
  <c r="F671" i="17"/>
  <c r="F670" i="17"/>
  <c r="F669" i="17"/>
  <c r="F668" i="17"/>
  <c r="F667" i="17"/>
  <c r="F666" i="17"/>
  <c r="F665" i="17"/>
  <c r="F664" i="17"/>
  <c r="F663" i="17"/>
  <c r="F662" i="17"/>
  <c r="F661" i="17"/>
  <c r="F660" i="17"/>
  <c r="F659" i="17"/>
  <c r="F658" i="17"/>
  <c r="F657" i="17"/>
  <c r="F656" i="17"/>
  <c r="F655" i="17"/>
  <c r="F654" i="17"/>
  <c r="F653" i="17"/>
  <c r="F652" i="17"/>
  <c r="F651" i="17"/>
  <c r="F650" i="17"/>
  <c r="F649" i="17"/>
  <c r="F648" i="17"/>
  <c r="F647" i="17"/>
  <c r="F646" i="17"/>
  <c r="F645" i="17"/>
  <c r="F644" i="17"/>
  <c r="F643" i="17"/>
  <c r="F642" i="17"/>
  <c r="F641" i="17"/>
  <c r="F640" i="17"/>
  <c r="F639" i="17"/>
  <c r="F638" i="17"/>
  <c r="F637" i="17"/>
  <c r="F636" i="17"/>
  <c r="F635" i="17"/>
  <c r="F634" i="17"/>
  <c r="F633" i="17"/>
  <c r="F632" i="17"/>
  <c r="F631" i="17"/>
  <c r="F630" i="17"/>
  <c r="F629" i="17"/>
  <c r="F628" i="17"/>
  <c r="F627" i="17"/>
  <c r="F626" i="17"/>
  <c r="F625" i="17"/>
  <c r="F624" i="17"/>
  <c r="F623" i="17"/>
  <c r="F622" i="17"/>
  <c r="F621" i="17"/>
  <c r="F620" i="17"/>
  <c r="F619" i="17"/>
  <c r="F618" i="17"/>
  <c r="F617" i="17"/>
  <c r="F616" i="17"/>
  <c r="F615" i="17"/>
  <c r="F614" i="17"/>
  <c r="F613" i="17"/>
  <c r="F612" i="17"/>
  <c r="F611" i="17"/>
  <c r="F610" i="17"/>
  <c r="F609" i="17"/>
  <c r="F608" i="17"/>
  <c r="F607" i="17"/>
  <c r="F606" i="17"/>
  <c r="F605" i="17"/>
  <c r="F604" i="17"/>
  <c r="F603" i="17"/>
  <c r="F602" i="17"/>
  <c r="F601" i="17"/>
  <c r="F600" i="17"/>
  <c r="F599" i="17"/>
  <c r="F598" i="17"/>
  <c r="F597" i="17"/>
  <c r="F596" i="17"/>
  <c r="F595" i="17"/>
  <c r="F594" i="17"/>
  <c r="F593" i="17"/>
  <c r="F592" i="17"/>
  <c r="F591" i="17"/>
  <c r="F590" i="17"/>
  <c r="F589" i="17"/>
  <c r="F588" i="17"/>
  <c r="F587" i="17"/>
  <c r="F586" i="17"/>
  <c r="F585" i="17"/>
  <c r="F584" i="17"/>
  <c r="F583" i="17"/>
  <c r="F582" i="17"/>
  <c r="F581" i="17"/>
  <c r="F580" i="17"/>
  <c r="F579" i="17"/>
  <c r="F578" i="17"/>
  <c r="F577" i="17"/>
  <c r="F576" i="17"/>
  <c r="F575" i="17"/>
  <c r="F574" i="17"/>
  <c r="F573" i="17"/>
  <c r="F572" i="17"/>
  <c r="F571" i="17"/>
  <c r="F570" i="17"/>
  <c r="F569" i="17"/>
  <c r="F568" i="17"/>
  <c r="F567" i="17"/>
  <c r="F566" i="17"/>
  <c r="F565" i="17"/>
  <c r="F564" i="17"/>
  <c r="F563" i="17"/>
  <c r="F562" i="17"/>
  <c r="F561" i="17"/>
  <c r="F560" i="17"/>
  <c r="F559" i="17"/>
  <c r="F558" i="17"/>
  <c r="F557" i="17"/>
  <c r="F556" i="17"/>
  <c r="F555" i="17"/>
  <c r="F554" i="17"/>
  <c r="F553" i="17"/>
  <c r="F552" i="17"/>
  <c r="F551" i="17"/>
  <c r="F550" i="17"/>
  <c r="F549" i="17"/>
  <c r="F548" i="17"/>
  <c r="F547" i="17"/>
  <c r="F546" i="17"/>
  <c r="F545" i="17"/>
  <c r="F544" i="17"/>
  <c r="F543" i="17"/>
  <c r="F542" i="17"/>
  <c r="F541" i="17"/>
  <c r="F540" i="17"/>
  <c r="F539" i="17"/>
  <c r="F538" i="17"/>
  <c r="F537" i="17"/>
  <c r="F536" i="17"/>
  <c r="F535" i="17"/>
  <c r="J891" i="11"/>
  <c r="F891" i="11"/>
  <c r="K891" i="11" s="1"/>
  <c r="L891" i="11" s="1"/>
  <c r="N891" i="11" s="1"/>
  <c r="J890" i="11"/>
  <c r="F890" i="11"/>
  <c r="K890" i="11" s="1"/>
  <c r="L890" i="11" s="1"/>
  <c r="N890" i="11" s="1"/>
  <c r="J889" i="11"/>
  <c r="F889" i="11"/>
  <c r="K889" i="11" s="1"/>
  <c r="L889" i="11" s="1"/>
  <c r="N889" i="11" s="1"/>
  <c r="J888" i="11"/>
  <c r="F888" i="11"/>
  <c r="K888" i="11" s="1"/>
  <c r="L888" i="11" s="1"/>
  <c r="N888" i="11" s="1"/>
  <c r="J887" i="11"/>
  <c r="F887" i="11"/>
  <c r="J886" i="11"/>
  <c r="F886" i="11"/>
  <c r="K886" i="11" s="1"/>
  <c r="L886" i="11" s="1"/>
  <c r="N886" i="11" s="1"/>
  <c r="J885" i="11"/>
  <c r="F885" i="11"/>
  <c r="J884" i="11"/>
  <c r="F884" i="11"/>
  <c r="J883" i="11"/>
  <c r="F883" i="11"/>
  <c r="J882" i="11"/>
  <c r="F882" i="11"/>
  <c r="J881" i="11"/>
  <c r="F881" i="11"/>
  <c r="J880" i="11"/>
  <c r="F880" i="11"/>
  <c r="J879" i="11"/>
  <c r="F879" i="11"/>
  <c r="K879" i="11" s="1"/>
  <c r="L879" i="11" s="1"/>
  <c r="N879" i="11" s="1"/>
  <c r="J878" i="11"/>
  <c r="F878" i="11"/>
  <c r="J877" i="11"/>
  <c r="F877" i="11"/>
  <c r="J876" i="11"/>
  <c r="F876" i="11"/>
  <c r="K876" i="11" s="1"/>
  <c r="L876" i="11" s="1"/>
  <c r="N876" i="11" s="1"/>
  <c r="J875" i="11"/>
  <c r="F875" i="11"/>
  <c r="K875" i="11" s="1"/>
  <c r="L875" i="11" s="1"/>
  <c r="N875" i="11" s="1"/>
  <c r="J874" i="11"/>
  <c r="F874" i="11"/>
  <c r="J873" i="11"/>
  <c r="F873" i="11"/>
  <c r="K873" i="11" s="1"/>
  <c r="L873" i="11" s="1"/>
  <c r="N873" i="11" s="1"/>
  <c r="J872" i="11"/>
  <c r="F872" i="11"/>
  <c r="K872" i="11" s="1"/>
  <c r="L872" i="11" s="1"/>
  <c r="N872" i="11" s="1"/>
  <c r="J871" i="11"/>
  <c r="F871" i="11"/>
  <c r="J870" i="11"/>
  <c r="F870" i="11"/>
  <c r="K870" i="11" s="1"/>
  <c r="L870" i="11" s="1"/>
  <c r="N870" i="11" s="1"/>
  <c r="J869" i="11"/>
  <c r="F869" i="11"/>
  <c r="K869" i="11" s="1"/>
  <c r="L869" i="11" s="1"/>
  <c r="N869" i="11" s="1"/>
  <c r="J868" i="11"/>
  <c r="F868" i="11"/>
  <c r="K868" i="11" s="1"/>
  <c r="L868" i="11" s="1"/>
  <c r="N868" i="11" s="1"/>
  <c r="J867" i="11"/>
  <c r="F867" i="11"/>
  <c r="J866" i="11"/>
  <c r="F866" i="11"/>
  <c r="K866" i="11" s="1"/>
  <c r="L866" i="11" s="1"/>
  <c r="N866" i="11" s="1"/>
  <c r="J865" i="11"/>
  <c r="F865" i="11"/>
  <c r="K865" i="11" s="1"/>
  <c r="L865" i="11" s="1"/>
  <c r="N865" i="11" s="1"/>
  <c r="J864" i="11"/>
  <c r="F864" i="11"/>
  <c r="K864" i="11" s="1"/>
  <c r="L864" i="11" s="1"/>
  <c r="N864" i="11" s="1"/>
  <c r="J863" i="11"/>
  <c r="F863" i="11"/>
  <c r="K863" i="11" s="1"/>
  <c r="L863" i="11" s="1"/>
  <c r="N863" i="11" s="1"/>
  <c r="J862" i="11"/>
  <c r="F862" i="11"/>
  <c r="J861" i="11"/>
  <c r="F861" i="11"/>
  <c r="K861" i="11" s="1"/>
  <c r="L861" i="11" s="1"/>
  <c r="N861" i="11" s="1"/>
  <c r="J860" i="11"/>
  <c r="F860" i="11"/>
  <c r="K860" i="11" s="1"/>
  <c r="L860" i="11" s="1"/>
  <c r="N860" i="11" s="1"/>
  <c r="J859" i="11"/>
  <c r="F859" i="11"/>
  <c r="J858" i="11"/>
  <c r="F858" i="11"/>
  <c r="J857" i="11"/>
  <c r="F857" i="11"/>
  <c r="K857" i="11" s="1"/>
  <c r="L857" i="11" s="1"/>
  <c r="N857" i="11" s="1"/>
  <c r="J856" i="11"/>
  <c r="F856" i="11"/>
  <c r="K856" i="11" s="1"/>
  <c r="L856" i="11" s="1"/>
  <c r="N856" i="11" s="1"/>
  <c r="J855" i="11"/>
  <c r="F855" i="11"/>
  <c r="K855" i="11" s="1"/>
  <c r="L855" i="11" s="1"/>
  <c r="N855" i="11" s="1"/>
  <c r="J854" i="11"/>
  <c r="F854" i="11"/>
  <c r="K854" i="11" s="1"/>
  <c r="L854" i="11" s="1"/>
  <c r="N854" i="11" s="1"/>
  <c r="J853" i="11"/>
  <c r="F853" i="11"/>
  <c r="K853" i="11" s="1"/>
  <c r="L853" i="11" s="1"/>
  <c r="N853" i="11" s="1"/>
  <c r="J852" i="11"/>
  <c r="F852" i="11"/>
  <c r="K852" i="11" s="1"/>
  <c r="L852" i="11" s="1"/>
  <c r="N852" i="11" s="1"/>
  <c r="J851" i="11"/>
  <c r="F851" i="11"/>
  <c r="K851" i="11" s="1"/>
  <c r="L851" i="11" s="1"/>
  <c r="N851" i="11" s="1"/>
  <c r="J850" i="11"/>
  <c r="F850" i="11"/>
  <c r="J849" i="11"/>
  <c r="F849" i="11"/>
  <c r="K849" i="11" s="1"/>
  <c r="L849" i="11" s="1"/>
  <c r="N849" i="11" s="1"/>
  <c r="J848" i="11"/>
  <c r="F848" i="11"/>
  <c r="K848" i="11" s="1"/>
  <c r="L848" i="11" s="1"/>
  <c r="N848" i="11" s="1"/>
  <c r="J847" i="11"/>
  <c r="F847" i="11"/>
  <c r="K847" i="11" s="1"/>
  <c r="L847" i="11" s="1"/>
  <c r="N847" i="11" s="1"/>
  <c r="J846" i="11"/>
  <c r="F846" i="11"/>
  <c r="J845" i="11"/>
  <c r="F845" i="11"/>
  <c r="J844" i="11"/>
  <c r="F844" i="11"/>
  <c r="K844" i="11" s="1"/>
  <c r="L844" i="11" s="1"/>
  <c r="N844" i="11" s="1"/>
  <c r="J843" i="11"/>
  <c r="F843" i="11"/>
  <c r="J842" i="11"/>
  <c r="F842" i="11"/>
  <c r="K842" i="11" s="1"/>
  <c r="L842" i="11" s="1"/>
  <c r="N842" i="11" s="1"/>
  <c r="J841" i="11"/>
  <c r="F841" i="11"/>
  <c r="K841" i="11" s="1"/>
  <c r="L841" i="11" s="1"/>
  <c r="N841" i="11" s="1"/>
  <c r="J840" i="11"/>
  <c r="F840" i="11"/>
  <c r="J839" i="11"/>
  <c r="F839" i="11"/>
  <c r="K839" i="11" s="1"/>
  <c r="L839" i="11" s="1"/>
  <c r="N839" i="11" s="1"/>
  <c r="J838" i="11"/>
  <c r="F838" i="11"/>
  <c r="K838" i="11" s="1"/>
  <c r="L838" i="11" s="1"/>
  <c r="N838" i="11" s="1"/>
  <c r="J837" i="11"/>
  <c r="F837" i="11"/>
  <c r="K837" i="11" s="1"/>
  <c r="L837" i="11" s="1"/>
  <c r="N837" i="11" s="1"/>
  <c r="J836" i="11"/>
  <c r="F836" i="11"/>
  <c r="J835" i="11"/>
  <c r="F835" i="11"/>
  <c r="J834" i="11"/>
  <c r="F834" i="11"/>
  <c r="J833" i="11"/>
  <c r="F833" i="11"/>
  <c r="K833" i="11" s="1"/>
  <c r="L833" i="11" s="1"/>
  <c r="N833" i="11" s="1"/>
  <c r="J832" i="11"/>
  <c r="F832" i="11"/>
  <c r="J831" i="11"/>
  <c r="F831" i="11"/>
  <c r="K831" i="11" s="1"/>
  <c r="L831" i="11" s="1"/>
  <c r="N831" i="11" s="1"/>
  <c r="J830" i="11"/>
  <c r="F830" i="11"/>
  <c r="K830" i="11" s="1"/>
  <c r="L830" i="11" s="1"/>
  <c r="N830" i="11" s="1"/>
  <c r="J829" i="11"/>
  <c r="F829" i="11"/>
  <c r="J828" i="11"/>
  <c r="F828" i="11"/>
  <c r="K828" i="11" s="1"/>
  <c r="L828" i="11" s="1"/>
  <c r="N828" i="11" s="1"/>
  <c r="J827" i="11"/>
  <c r="F827" i="11"/>
  <c r="J826" i="11"/>
  <c r="F826" i="11"/>
  <c r="J825" i="11"/>
  <c r="F825" i="11"/>
  <c r="K825" i="11" s="1"/>
  <c r="L825" i="11" s="1"/>
  <c r="N825" i="11" s="1"/>
  <c r="J824" i="11"/>
  <c r="F824" i="11"/>
  <c r="K824" i="11" s="1"/>
  <c r="L824" i="11" s="1"/>
  <c r="N824" i="11" s="1"/>
  <c r="J823" i="11"/>
  <c r="F823" i="11"/>
  <c r="J822" i="11"/>
  <c r="F822" i="11"/>
  <c r="J821" i="11"/>
  <c r="F821" i="11"/>
  <c r="K821" i="11" s="1"/>
  <c r="L821" i="11" s="1"/>
  <c r="N821" i="11" s="1"/>
  <c r="J820" i="11"/>
  <c r="F820" i="11"/>
  <c r="K820" i="11" s="1"/>
  <c r="L820" i="11" s="1"/>
  <c r="N820" i="11" s="1"/>
  <c r="J819" i="11"/>
  <c r="F819" i="11"/>
  <c r="K819" i="11" s="1"/>
  <c r="L819" i="11" s="1"/>
  <c r="N819" i="11" s="1"/>
  <c r="J818" i="11"/>
  <c r="F818" i="11"/>
  <c r="J817" i="11"/>
  <c r="F817" i="11"/>
  <c r="K817" i="11" s="1"/>
  <c r="L817" i="11" s="1"/>
  <c r="N817" i="11" s="1"/>
  <c r="J816" i="11"/>
  <c r="F816" i="11"/>
  <c r="K816" i="11" s="1"/>
  <c r="L816" i="11" s="1"/>
  <c r="N816" i="11" s="1"/>
  <c r="J815" i="11"/>
  <c r="F815" i="11"/>
  <c r="K815" i="11" s="1"/>
  <c r="L815" i="11" s="1"/>
  <c r="N815" i="11" s="1"/>
  <c r="J814" i="11"/>
  <c r="F814" i="11"/>
  <c r="J813" i="11"/>
  <c r="F813" i="11"/>
  <c r="K813" i="11" s="1"/>
  <c r="L813" i="11" s="1"/>
  <c r="N813" i="11" s="1"/>
  <c r="J812" i="11"/>
  <c r="F812" i="11"/>
  <c r="K812" i="11" s="1"/>
  <c r="L812" i="11" s="1"/>
  <c r="N812" i="11" s="1"/>
  <c r="J811" i="11"/>
  <c r="F811" i="11"/>
  <c r="J810" i="11"/>
  <c r="F810" i="11"/>
  <c r="J809" i="11"/>
  <c r="F809" i="11"/>
  <c r="K809" i="11" s="1"/>
  <c r="L809" i="11" s="1"/>
  <c r="N809" i="11" s="1"/>
  <c r="J808" i="11"/>
  <c r="F808" i="11"/>
  <c r="K808" i="11" s="1"/>
  <c r="L808" i="11" s="1"/>
  <c r="N808" i="11" s="1"/>
  <c r="J807" i="11"/>
  <c r="F807" i="11"/>
  <c r="J806" i="11"/>
  <c r="F806" i="11"/>
  <c r="K806" i="11" s="1"/>
  <c r="L806" i="11" s="1"/>
  <c r="N806" i="11" s="1"/>
  <c r="J805" i="11"/>
  <c r="F805" i="11"/>
  <c r="J804" i="11"/>
  <c r="F804" i="11"/>
  <c r="J803" i="11"/>
  <c r="F803" i="11"/>
  <c r="K803" i="11" s="1"/>
  <c r="L803" i="11" s="1"/>
  <c r="N803" i="11" s="1"/>
  <c r="J802" i="11"/>
  <c r="F802" i="11"/>
  <c r="K802" i="11" s="1"/>
  <c r="L802" i="11" s="1"/>
  <c r="N802" i="11" s="1"/>
  <c r="J801" i="11"/>
  <c r="F801" i="11"/>
  <c r="J800" i="11"/>
  <c r="F800" i="11"/>
  <c r="K800" i="11" s="1"/>
  <c r="L800" i="11" s="1"/>
  <c r="N800" i="11" s="1"/>
  <c r="J799" i="11"/>
  <c r="F799" i="11"/>
  <c r="K799" i="11" s="1"/>
  <c r="L799" i="11" s="1"/>
  <c r="N799" i="11" s="1"/>
  <c r="J798" i="11"/>
  <c r="F798" i="11"/>
  <c r="J797" i="11"/>
  <c r="F797" i="11"/>
  <c r="K797" i="11" s="1"/>
  <c r="L797" i="11" s="1"/>
  <c r="N797" i="11" s="1"/>
  <c r="J796" i="11"/>
  <c r="F796" i="11"/>
  <c r="K796" i="11" s="1"/>
  <c r="L796" i="11" s="1"/>
  <c r="N796" i="11" s="1"/>
  <c r="J795" i="11"/>
  <c r="F795" i="11"/>
  <c r="K795" i="11" s="1"/>
  <c r="L795" i="11" s="1"/>
  <c r="N795" i="11" s="1"/>
  <c r="J794" i="11"/>
  <c r="F794" i="11"/>
  <c r="K794" i="11" s="1"/>
  <c r="L794" i="11" s="1"/>
  <c r="N794" i="11" s="1"/>
  <c r="J793" i="11"/>
  <c r="F793" i="11"/>
  <c r="K793" i="11" s="1"/>
  <c r="L793" i="11" s="1"/>
  <c r="N793" i="11" s="1"/>
  <c r="J792" i="11"/>
  <c r="F792" i="11"/>
  <c r="J791" i="11"/>
  <c r="F791" i="11"/>
  <c r="K791" i="11" s="1"/>
  <c r="L791" i="11" s="1"/>
  <c r="N791" i="11" s="1"/>
  <c r="J790" i="11"/>
  <c r="F790" i="11"/>
  <c r="J789" i="11"/>
  <c r="F789" i="11"/>
  <c r="K789" i="11" s="1"/>
  <c r="L789" i="11" s="1"/>
  <c r="N789" i="11" s="1"/>
  <c r="J788" i="11"/>
  <c r="F788" i="11"/>
  <c r="K788" i="11" s="1"/>
  <c r="L788" i="11" s="1"/>
  <c r="N788" i="11" s="1"/>
  <c r="J787" i="11"/>
  <c r="F787" i="11"/>
  <c r="K787" i="11" s="1"/>
  <c r="L787" i="11" s="1"/>
  <c r="N787" i="11" s="1"/>
  <c r="J786" i="11"/>
  <c r="F786" i="11"/>
  <c r="K786" i="11" s="1"/>
  <c r="L786" i="11" s="1"/>
  <c r="N786" i="11" s="1"/>
  <c r="J785" i="11"/>
  <c r="F785" i="11"/>
  <c r="J784" i="11"/>
  <c r="F784" i="11"/>
  <c r="K784" i="11" s="1"/>
  <c r="L784" i="11" s="1"/>
  <c r="N784" i="11" s="1"/>
  <c r="J783" i="11"/>
  <c r="F783" i="11"/>
  <c r="J782" i="11"/>
  <c r="F782" i="11"/>
  <c r="J781" i="11"/>
  <c r="F781" i="11"/>
  <c r="K781" i="11" s="1"/>
  <c r="L781" i="11" s="1"/>
  <c r="N781" i="11" s="1"/>
  <c r="J780" i="11"/>
  <c r="F780" i="11"/>
  <c r="K780" i="11" s="1"/>
  <c r="L780" i="11" s="1"/>
  <c r="N780" i="11" s="1"/>
  <c r="J779" i="11"/>
  <c r="F779" i="11"/>
  <c r="J778" i="11"/>
  <c r="F778" i="11"/>
  <c r="K778" i="11" s="1"/>
  <c r="L778" i="11" s="1"/>
  <c r="N778" i="11" s="1"/>
  <c r="J777" i="11"/>
  <c r="F777" i="11"/>
  <c r="K777" i="11" s="1"/>
  <c r="L777" i="11" s="1"/>
  <c r="N777" i="11" s="1"/>
  <c r="J776" i="11"/>
  <c r="F776" i="11"/>
  <c r="K776" i="11" s="1"/>
  <c r="L776" i="11" s="1"/>
  <c r="N776" i="11" s="1"/>
  <c r="J775" i="11"/>
  <c r="F775" i="11"/>
  <c r="J774" i="11"/>
  <c r="F774" i="11"/>
  <c r="J773" i="11"/>
  <c r="F773" i="11"/>
  <c r="K773" i="11" s="1"/>
  <c r="L773" i="11" s="1"/>
  <c r="N773" i="11" s="1"/>
  <c r="J772" i="11"/>
  <c r="F772" i="11"/>
  <c r="K772" i="11" s="1"/>
  <c r="L772" i="11" s="1"/>
  <c r="N772" i="11" s="1"/>
  <c r="J771" i="11"/>
  <c r="F771" i="11"/>
  <c r="J770" i="11"/>
  <c r="F770" i="11"/>
  <c r="K770" i="11" s="1"/>
  <c r="L770" i="11" s="1"/>
  <c r="N770" i="11" s="1"/>
  <c r="J769" i="11"/>
  <c r="F769" i="11"/>
  <c r="J768" i="11"/>
  <c r="F768" i="11"/>
  <c r="K768" i="11" s="1"/>
  <c r="L768" i="11" s="1"/>
  <c r="N768" i="11" s="1"/>
  <c r="J767" i="11"/>
  <c r="F767" i="11"/>
  <c r="J766" i="11"/>
  <c r="F766" i="11"/>
  <c r="K766" i="11" s="1"/>
  <c r="L766" i="11" s="1"/>
  <c r="N766" i="11" s="1"/>
  <c r="J765" i="11"/>
  <c r="J764" i="11"/>
  <c r="J763" i="11"/>
  <c r="J762" i="11"/>
  <c r="J761" i="11"/>
  <c r="J760" i="11"/>
  <c r="J759" i="11"/>
  <c r="J758" i="11"/>
  <c r="J757" i="11"/>
  <c r="J756" i="11"/>
  <c r="J755" i="11"/>
  <c r="J754" i="11"/>
  <c r="J753" i="11"/>
  <c r="J752" i="11"/>
  <c r="J751" i="11"/>
  <c r="J750" i="11"/>
  <c r="J749" i="11"/>
  <c r="J748" i="11"/>
  <c r="J747" i="11"/>
  <c r="J746" i="11"/>
  <c r="J745" i="11"/>
  <c r="J744" i="11"/>
  <c r="J743" i="11"/>
  <c r="J742" i="11"/>
  <c r="J741" i="11"/>
  <c r="J740" i="11"/>
  <c r="J739" i="11"/>
  <c r="J738" i="11"/>
  <c r="J737" i="11"/>
  <c r="J736" i="11"/>
  <c r="F736" i="11"/>
  <c r="K736" i="11" s="1"/>
  <c r="L736" i="11" s="1"/>
  <c r="N736" i="11" s="1"/>
  <c r="J735" i="11"/>
  <c r="F735" i="11"/>
  <c r="J734" i="11"/>
  <c r="F734" i="11"/>
  <c r="K734" i="11" s="1"/>
  <c r="L734" i="11" s="1"/>
  <c r="N734" i="11" s="1"/>
  <c r="J733" i="11"/>
  <c r="F733" i="11"/>
  <c r="K733" i="11" s="1"/>
  <c r="L733" i="11" s="1"/>
  <c r="N733" i="11" s="1"/>
  <c r="J732" i="11"/>
  <c r="F732" i="11"/>
  <c r="J731" i="11"/>
  <c r="J730" i="11"/>
  <c r="J729" i="11"/>
  <c r="J728" i="11"/>
  <c r="J727" i="11"/>
  <c r="J726" i="11"/>
  <c r="J725" i="11"/>
  <c r="J724" i="11"/>
  <c r="J723" i="11"/>
  <c r="J722" i="11"/>
  <c r="J721" i="11"/>
  <c r="J720" i="11"/>
  <c r="J719" i="11"/>
  <c r="J718" i="11"/>
  <c r="J717" i="11"/>
  <c r="J716" i="11"/>
  <c r="J715" i="11"/>
  <c r="F715" i="11"/>
  <c r="K715" i="11" s="1"/>
  <c r="L715" i="11" s="1"/>
  <c r="N715" i="11" s="1"/>
  <c r="J714" i="11"/>
  <c r="J713" i="11"/>
  <c r="J712" i="11"/>
  <c r="J711" i="11"/>
  <c r="J710" i="11"/>
  <c r="J709" i="11"/>
  <c r="J708" i="11"/>
  <c r="J707" i="11"/>
  <c r="J706" i="11"/>
  <c r="J705" i="11"/>
  <c r="J704" i="11"/>
  <c r="J703" i="11"/>
  <c r="J702" i="11"/>
  <c r="J701" i="11"/>
  <c r="J700" i="11"/>
  <c r="J699" i="11"/>
  <c r="J698" i="11"/>
  <c r="J697" i="11"/>
  <c r="J696" i="11"/>
  <c r="J695" i="11"/>
  <c r="J694" i="11"/>
  <c r="J693" i="11"/>
  <c r="J692" i="11"/>
  <c r="J691" i="11"/>
  <c r="J690" i="11"/>
  <c r="J689" i="11"/>
  <c r="J688" i="11"/>
  <c r="J687" i="11"/>
  <c r="J686" i="11"/>
  <c r="J685" i="11"/>
  <c r="J684" i="11"/>
  <c r="J683" i="11"/>
  <c r="J682" i="11"/>
  <c r="J681" i="11"/>
  <c r="J680" i="11"/>
  <c r="J679" i="11"/>
  <c r="J678" i="11"/>
  <c r="J677" i="11"/>
  <c r="J676" i="11"/>
  <c r="J675" i="11"/>
  <c r="J674" i="11"/>
  <c r="J673" i="11"/>
  <c r="J672" i="11"/>
  <c r="J671" i="11"/>
  <c r="J670" i="11"/>
  <c r="J669" i="11"/>
  <c r="J668" i="11"/>
  <c r="J667" i="11"/>
  <c r="J666" i="11"/>
  <c r="J665" i="11"/>
  <c r="J664" i="11"/>
  <c r="J663" i="11"/>
  <c r="J662" i="11"/>
  <c r="J661" i="11"/>
  <c r="J660" i="11"/>
  <c r="J659" i="11"/>
  <c r="J658" i="11"/>
  <c r="J657" i="11"/>
  <c r="J656" i="11"/>
  <c r="J655" i="11"/>
  <c r="J654" i="11"/>
  <c r="J653" i="11"/>
  <c r="J652" i="11"/>
  <c r="J651" i="11"/>
  <c r="J650" i="11"/>
  <c r="J649" i="11"/>
  <c r="J648" i="11"/>
  <c r="J647" i="11"/>
  <c r="J646" i="11"/>
  <c r="J645" i="11"/>
  <c r="J644" i="11"/>
  <c r="J643" i="11"/>
  <c r="J642" i="11"/>
  <c r="J641" i="11"/>
  <c r="J640" i="11"/>
  <c r="J639" i="11"/>
  <c r="J638" i="11"/>
  <c r="F638" i="11"/>
  <c r="J637" i="11"/>
  <c r="J636" i="11"/>
  <c r="J635" i="11"/>
  <c r="J634" i="11"/>
  <c r="J633" i="11"/>
  <c r="J632" i="11"/>
  <c r="J631" i="11"/>
  <c r="J630" i="11"/>
  <c r="J629" i="11"/>
  <c r="J628" i="11"/>
  <c r="J627" i="11"/>
  <c r="J626" i="11"/>
  <c r="J625" i="11"/>
  <c r="J624" i="11"/>
  <c r="J623" i="11"/>
  <c r="J622" i="11"/>
  <c r="J621" i="11"/>
  <c r="J620" i="11"/>
  <c r="J619" i="11"/>
  <c r="J618" i="11"/>
  <c r="J617" i="11"/>
  <c r="J616" i="11"/>
  <c r="J615" i="11"/>
  <c r="J614" i="11"/>
  <c r="J613" i="11"/>
  <c r="J612" i="11"/>
  <c r="J611" i="11"/>
  <c r="J610" i="11"/>
  <c r="J609" i="11"/>
  <c r="J608" i="11"/>
  <c r="J607" i="11"/>
  <c r="J606" i="11"/>
  <c r="J605" i="11"/>
  <c r="J604" i="11"/>
  <c r="J603" i="11"/>
  <c r="J602" i="11"/>
  <c r="J601" i="11"/>
  <c r="J600" i="11"/>
  <c r="J599" i="11"/>
  <c r="J598" i="11"/>
  <c r="J597" i="11"/>
  <c r="J596" i="11"/>
  <c r="J595" i="11"/>
  <c r="J594" i="11"/>
  <c r="J593" i="11"/>
  <c r="J592" i="11"/>
  <c r="J591" i="11"/>
  <c r="J590" i="11"/>
  <c r="J589" i="11"/>
  <c r="J588" i="11"/>
  <c r="J587" i="11"/>
  <c r="J586" i="11"/>
  <c r="J585" i="11"/>
  <c r="J584" i="11"/>
  <c r="J583" i="11"/>
  <c r="J582" i="11"/>
  <c r="J581" i="11"/>
  <c r="J580" i="11"/>
  <c r="J579" i="11"/>
  <c r="J578" i="11"/>
  <c r="J577" i="11"/>
  <c r="J576" i="11"/>
  <c r="F576" i="11"/>
  <c r="J575" i="11"/>
  <c r="F575" i="11"/>
  <c r="K575" i="11" s="1"/>
  <c r="L575" i="11" s="1"/>
  <c r="N575" i="11" s="1"/>
  <c r="J574" i="11"/>
  <c r="F574" i="11"/>
  <c r="K574" i="11" s="1"/>
  <c r="L574" i="11" s="1"/>
  <c r="N574" i="11" s="1"/>
  <c r="J573" i="11"/>
  <c r="F573" i="11"/>
  <c r="J572" i="11"/>
  <c r="J571" i="11"/>
  <c r="J570" i="11"/>
  <c r="J569" i="11"/>
  <c r="J568" i="11"/>
  <c r="J567" i="11"/>
  <c r="J566" i="11"/>
  <c r="J565" i="11"/>
  <c r="J564" i="11"/>
  <c r="J563" i="11"/>
  <c r="J562" i="11"/>
  <c r="J561" i="11"/>
  <c r="J560" i="11"/>
  <c r="J559" i="11"/>
  <c r="J558" i="11"/>
  <c r="J557" i="11"/>
  <c r="J556" i="11"/>
  <c r="J555" i="11"/>
  <c r="J554" i="11"/>
  <c r="J553" i="11"/>
  <c r="J552" i="11"/>
  <c r="F552" i="11"/>
  <c r="K552" i="11" s="1"/>
  <c r="L552" i="11" s="1"/>
  <c r="N552" i="11" s="1"/>
  <c r="J551" i="11"/>
  <c r="F551" i="11"/>
  <c r="J550" i="11"/>
  <c r="J549" i="11"/>
  <c r="J548" i="11"/>
  <c r="J547" i="11"/>
  <c r="J546" i="11"/>
  <c r="J545" i="11"/>
  <c r="J544" i="11"/>
  <c r="J543" i="11"/>
  <c r="J542" i="11"/>
  <c r="J1314" i="16"/>
  <c r="F1314" i="16"/>
  <c r="J1313" i="16"/>
  <c r="K1313" i="16" s="1"/>
  <c r="L1313" i="16" s="1"/>
  <c r="N1313" i="16" s="1"/>
  <c r="F1313" i="16"/>
  <c r="J1312" i="16"/>
  <c r="K1312" i="16" s="1"/>
  <c r="L1312" i="16" s="1"/>
  <c r="N1312" i="16" s="1"/>
  <c r="F1312" i="16"/>
  <c r="J1311" i="16"/>
  <c r="F1311" i="16"/>
  <c r="J1310" i="16"/>
  <c r="K1310" i="16" s="1"/>
  <c r="L1310" i="16" s="1"/>
  <c r="N1310" i="16" s="1"/>
  <c r="F1310" i="16"/>
  <c r="J1309" i="16"/>
  <c r="F1309" i="16"/>
  <c r="J1308" i="16"/>
  <c r="K1308" i="16" s="1"/>
  <c r="L1308" i="16" s="1"/>
  <c r="N1308" i="16" s="1"/>
  <c r="F1308" i="16"/>
  <c r="J1307" i="16"/>
  <c r="F1307" i="16"/>
  <c r="J1306" i="16"/>
  <c r="K1306" i="16" s="1"/>
  <c r="L1306" i="16" s="1"/>
  <c r="N1306" i="16" s="1"/>
  <c r="F1306" i="16"/>
  <c r="J1305" i="16"/>
  <c r="K1305" i="16" s="1"/>
  <c r="L1305" i="16" s="1"/>
  <c r="N1305" i="16" s="1"/>
  <c r="F1305" i="16"/>
  <c r="J1304" i="16"/>
  <c r="F1304" i="16"/>
  <c r="J1303" i="16"/>
  <c r="F1303" i="16"/>
  <c r="J1302" i="16"/>
  <c r="F1302" i="16"/>
  <c r="J1301" i="16"/>
  <c r="F1301" i="16"/>
  <c r="J1300" i="16"/>
  <c r="K1300" i="16" s="1"/>
  <c r="L1300" i="16" s="1"/>
  <c r="N1300" i="16" s="1"/>
  <c r="F1300" i="16"/>
  <c r="J1299" i="16"/>
  <c r="F1299" i="16"/>
  <c r="J1298" i="16"/>
  <c r="K1298" i="16" s="1"/>
  <c r="L1298" i="16" s="1"/>
  <c r="N1298" i="16" s="1"/>
  <c r="F1298" i="16"/>
  <c r="J1297" i="16"/>
  <c r="F1297" i="16"/>
  <c r="J1296" i="16"/>
  <c r="K1296" i="16" s="1"/>
  <c r="L1296" i="16" s="1"/>
  <c r="N1296" i="16" s="1"/>
  <c r="F1296" i="16"/>
  <c r="J1295" i="16"/>
  <c r="K1295" i="16" s="1"/>
  <c r="L1295" i="16" s="1"/>
  <c r="N1295" i="16" s="1"/>
  <c r="F1295" i="16"/>
  <c r="J1294" i="16"/>
  <c r="K1294" i="16" s="1"/>
  <c r="L1294" i="16" s="1"/>
  <c r="N1294" i="16" s="1"/>
  <c r="F1294" i="16"/>
  <c r="J1293" i="16"/>
  <c r="K1293" i="16" s="1"/>
  <c r="L1293" i="16" s="1"/>
  <c r="N1293" i="16" s="1"/>
  <c r="F1293" i="16"/>
  <c r="J1292" i="16"/>
  <c r="K1292" i="16" s="1"/>
  <c r="L1292" i="16" s="1"/>
  <c r="N1292" i="16" s="1"/>
  <c r="F1292" i="16"/>
  <c r="J1291" i="16"/>
  <c r="K1291" i="16" s="1"/>
  <c r="L1291" i="16" s="1"/>
  <c r="N1291" i="16" s="1"/>
  <c r="F1291" i="16"/>
  <c r="J1290" i="16"/>
  <c r="K1290" i="16" s="1"/>
  <c r="L1290" i="16" s="1"/>
  <c r="N1290" i="16" s="1"/>
  <c r="F1290" i="16"/>
  <c r="J1289" i="16"/>
  <c r="K1289" i="16" s="1"/>
  <c r="L1289" i="16" s="1"/>
  <c r="N1289" i="16" s="1"/>
  <c r="F1289" i="16"/>
  <c r="J1288" i="16"/>
  <c r="K1288" i="16" s="1"/>
  <c r="L1288" i="16" s="1"/>
  <c r="N1288" i="16" s="1"/>
  <c r="F1288" i="16"/>
  <c r="J1287" i="16"/>
  <c r="K1287" i="16" s="1"/>
  <c r="L1287" i="16" s="1"/>
  <c r="N1287" i="16" s="1"/>
  <c r="F1287" i="16"/>
  <c r="J1286" i="16"/>
  <c r="K1286" i="16" s="1"/>
  <c r="L1286" i="16" s="1"/>
  <c r="N1286" i="16" s="1"/>
  <c r="F1286" i="16"/>
  <c r="J1285" i="16"/>
  <c r="K1285" i="16" s="1"/>
  <c r="L1285" i="16" s="1"/>
  <c r="N1285" i="16" s="1"/>
  <c r="F1285" i="16"/>
  <c r="J1284" i="16"/>
  <c r="K1284" i="16" s="1"/>
  <c r="L1284" i="16" s="1"/>
  <c r="N1284" i="16" s="1"/>
  <c r="F1284" i="16"/>
  <c r="J1283" i="16"/>
  <c r="K1283" i="16" s="1"/>
  <c r="L1283" i="16" s="1"/>
  <c r="N1283" i="16" s="1"/>
  <c r="F1283" i="16"/>
  <c r="J1282" i="16"/>
  <c r="K1282" i="16" s="1"/>
  <c r="L1282" i="16" s="1"/>
  <c r="N1282" i="16" s="1"/>
  <c r="F1282" i="16"/>
  <c r="J1281" i="16"/>
  <c r="K1281" i="16" s="1"/>
  <c r="L1281" i="16" s="1"/>
  <c r="N1281" i="16" s="1"/>
  <c r="F1281" i="16"/>
  <c r="J1280" i="16"/>
  <c r="K1280" i="16" s="1"/>
  <c r="L1280" i="16" s="1"/>
  <c r="N1280" i="16" s="1"/>
  <c r="F1280" i="16"/>
  <c r="J1279" i="16"/>
  <c r="K1279" i="16" s="1"/>
  <c r="L1279" i="16" s="1"/>
  <c r="N1279" i="16" s="1"/>
  <c r="F1279" i="16"/>
  <c r="J1278" i="16"/>
  <c r="K1278" i="16" s="1"/>
  <c r="L1278" i="16" s="1"/>
  <c r="N1278" i="16" s="1"/>
  <c r="F1278" i="16"/>
  <c r="J1277" i="16"/>
  <c r="K1277" i="16" s="1"/>
  <c r="L1277" i="16" s="1"/>
  <c r="N1277" i="16" s="1"/>
  <c r="F1277" i="16"/>
  <c r="J1276" i="16"/>
  <c r="K1276" i="16" s="1"/>
  <c r="L1276" i="16" s="1"/>
  <c r="N1276" i="16" s="1"/>
  <c r="F1276" i="16"/>
  <c r="J1275" i="16"/>
  <c r="K1275" i="16" s="1"/>
  <c r="L1275" i="16" s="1"/>
  <c r="N1275" i="16" s="1"/>
  <c r="F1275" i="16"/>
  <c r="J1274" i="16"/>
  <c r="K1274" i="16" s="1"/>
  <c r="L1274" i="16" s="1"/>
  <c r="N1274" i="16" s="1"/>
  <c r="F1274" i="16"/>
  <c r="J1273" i="16"/>
  <c r="K1273" i="16" s="1"/>
  <c r="L1273" i="16" s="1"/>
  <c r="N1273" i="16" s="1"/>
  <c r="F1273" i="16"/>
  <c r="J1272" i="16"/>
  <c r="K1272" i="16" s="1"/>
  <c r="L1272" i="16" s="1"/>
  <c r="N1272" i="16" s="1"/>
  <c r="F1272" i="16"/>
  <c r="J1271" i="16"/>
  <c r="K1271" i="16" s="1"/>
  <c r="L1271" i="16" s="1"/>
  <c r="N1271" i="16" s="1"/>
  <c r="F1271" i="16"/>
  <c r="J1270" i="16"/>
  <c r="K1270" i="16" s="1"/>
  <c r="L1270" i="16" s="1"/>
  <c r="N1270" i="16" s="1"/>
  <c r="F1270" i="16"/>
  <c r="J1269" i="16"/>
  <c r="K1269" i="16" s="1"/>
  <c r="L1269" i="16" s="1"/>
  <c r="N1269" i="16" s="1"/>
  <c r="F1269" i="16"/>
  <c r="J1268" i="16"/>
  <c r="K1268" i="16" s="1"/>
  <c r="L1268" i="16" s="1"/>
  <c r="N1268" i="16" s="1"/>
  <c r="F1268" i="16"/>
  <c r="J1267" i="16"/>
  <c r="K1267" i="16" s="1"/>
  <c r="L1267" i="16" s="1"/>
  <c r="N1267" i="16" s="1"/>
  <c r="F1267" i="16"/>
  <c r="J1266" i="16"/>
  <c r="K1266" i="16" s="1"/>
  <c r="L1266" i="16" s="1"/>
  <c r="N1266" i="16" s="1"/>
  <c r="F1266" i="16"/>
  <c r="J1265" i="16"/>
  <c r="K1265" i="16" s="1"/>
  <c r="L1265" i="16" s="1"/>
  <c r="N1265" i="16" s="1"/>
  <c r="F1265" i="16"/>
  <c r="J1264" i="16"/>
  <c r="K1264" i="16" s="1"/>
  <c r="L1264" i="16" s="1"/>
  <c r="N1264" i="16" s="1"/>
  <c r="F1264" i="16"/>
  <c r="J1263" i="16"/>
  <c r="K1263" i="16" s="1"/>
  <c r="L1263" i="16" s="1"/>
  <c r="N1263" i="16" s="1"/>
  <c r="F1263" i="16"/>
  <c r="J1262" i="16"/>
  <c r="K1262" i="16" s="1"/>
  <c r="L1262" i="16" s="1"/>
  <c r="N1262" i="16" s="1"/>
  <c r="F1262" i="16"/>
  <c r="J1261" i="16"/>
  <c r="K1261" i="16" s="1"/>
  <c r="L1261" i="16" s="1"/>
  <c r="N1261" i="16" s="1"/>
  <c r="F1261" i="16"/>
  <c r="J1260" i="16"/>
  <c r="K1260" i="16" s="1"/>
  <c r="L1260" i="16" s="1"/>
  <c r="N1260" i="16" s="1"/>
  <c r="F1260" i="16"/>
  <c r="J1259" i="16"/>
  <c r="K1259" i="16" s="1"/>
  <c r="L1259" i="16" s="1"/>
  <c r="N1259" i="16" s="1"/>
  <c r="F1259" i="16"/>
  <c r="J1258" i="16"/>
  <c r="K1258" i="16" s="1"/>
  <c r="L1258" i="16" s="1"/>
  <c r="N1258" i="16" s="1"/>
  <c r="F1258" i="16"/>
  <c r="J1257" i="16"/>
  <c r="F1257" i="16"/>
  <c r="J1256" i="16"/>
  <c r="K1256" i="16" s="1"/>
  <c r="L1256" i="16" s="1"/>
  <c r="N1256" i="16" s="1"/>
  <c r="F1256" i="16"/>
  <c r="J1255" i="16"/>
  <c r="K1255" i="16" s="1"/>
  <c r="L1255" i="16" s="1"/>
  <c r="N1255" i="16" s="1"/>
  <c r="F1255" i="16"/>
  <c r="J1254" i="16"/>
  <c r="F1254" i="16"/>
  <c r="J1253" i="16"/>
  <c r="F1253" i="16"/>
  <c r="J1252" i="16"/>
  <c r="K1252" i="16" s="1"/>
  <c r="L1252" i="16" s="1"/>
  <c r="N1252" i="16" s="1"/>
  <c r="F1252" i="16"/>
  <c r="J1251" i="16"/>
  <c r="K1251" i="16" s="1"/>
  <c r="L1251" i="16" s="1"/>
  <c r="N1251" i="16" s="1"/>
  <c r="F1251" i="16"/>
  <c r="J1250" i="16"/>
  <c r="F1250" i="16"/>
  <c r="J1249" i="16"/>
  <c r="K1249" i="16" s="1"/>
  <c r="L1249" i="16" s="1"/>
  <c r="N1249" i="16" s="1"/>
  <c r="F1249" i="16"/>
  <c r="J1248" i="16"/>
  <c r="F1248" i="16"/>
  <c r="J1247" i="16"/>
  <c r="K1247" i="16" s="1"/>
  <c r="L1247" i="16" s="1"/>
  <c r="N1247" i="16" s="1"/>
  <c r="F1247" i="16"/>
  <c r="J1246" i="16"/>
  <c r="F1246" i="16"/>
  <c r="J1245" i="16"/>
  <c r="F1245" i="16"/>
  <c r="J1244" i="16"/>
  <c r="F1244" i="16"/>
  <c r="J1243" i="16"/>
  <c r="K1243" i="16" s="1"/>
  <c r="L1243" i="16" s="1"/>
  <c r="N1243" i="16" s="1"/>
  <c r="F1243" i="16"/>
  <c r="J1242" i="16"/>
  <c r="K1242" i="16" s="1"/>
  <c r="L1242" i="16" s="1"/>
  <c r="N1242" i="16" s="1"/>
  <c r="F1242" i="16"/>
  <c r="J1241" i="16"/>
  <c r="K1241" i="16" s="1"/>
  <c r="L1241" i="16" s="1"/>
  <c r="N1241" i="16" s="1"/>
  <c r="F1241" i="16"/>
  <c r="J1240" i="16"/>
  <c r="F1240" i="16"/>
  <c r="J1239" i="16"/>
  <c r="K1239" i="16" s="1"/>
  <c r="L1239" i="16" s="1"/>
  <c r="N1239" i="16" s="1"/>
  <c r="F1239" i="16"/>
  <c r="J1238" i="16"/>
  <c r="F1238" i="16"/>
  <c r="J1237" i="16"/>
  <c r="K1237" i="16" s="1"/>
  <c r="L1237" i="16" s="1"/>
  <c r="N1237" i="16" s="1"/>
  <c r="F1237" i="16"/>
  <c r="J1236" i="16"/>
  <c r="K1236" i="16" s="1"/>
  <c r="L1236" i="16" s="1"/>
  <c r="N1236" i="16" s="1"/>
  <c r="F1236" i="16"/>
  <c r="J1235" i="16"/>
  <c r="F1235" i="16"/>
  <c r="J1234" i="16"/>
  <c r="K1234" i="16" s="1"/>
  <c r="L1234" i="16" s="1"/>
  <c r="N1234" i="16" s="1"/>
  <c r="F1234" i="16"/>
  <c r="J1233" i="16"/>
  <c r="K1233" i="16" s="1"/>
  <c r="L1233" i="16" s="1"/>
  <c r="N1233" i="16" s="1"/>
  <c r="F1233" i="16"/>
  <c r="J1232" i="16"/>
  <c r="K1232" i="16" s="1"/>
  <c r="L1232" i="16" s="1"/>
  <c r="N1232" i="16" s="1"/>
  <c r="F1232" i="16"/>
  <c r="J1231" i="16"/>
  <c r="F1231" i="16"/>
  <c r="J1230" i="16"/>
  <c r="K1230" i="16" s="1"/>
  <c r="L1230" i="16" s="1"/>
  <c r="N1230" i="16" s="1"/>
  <c r="F1230" i="16"/>
  <c r="J1229" i="16"/>
  <c r="F1229" i="16"/>
  <c r="J1228" i="16"/>
  <c r="K1228" i="16" s="1"/>
  <c r="L1228" i="16" s="1"/>
  <c r="N1228" i="16" s="1"/>
  <c r="F1228" i="16"/>
  <c r="J1227" i="16"/>
  <c r="K1227" i="16" s="1"/>
  <c r="L1227" i="16" s="1"/>
  <c r="N1227" i="16" s="1"/>
  <c r="F1227" i="16"/>
  <c r="J1226" i="16"/>
  <c r="K1226" i="16" s="1"/>
  <c r="L1226" i="16" s="1"/>
  <c r="N1226" i="16" s="1"/>
  <c r="F1226" i="16"/>
  <c r="J1225" i="16"/>
  <c r="K1225" i="16" s="1"/>
  <c r="L1225" i="16" s="1"/>
  <c r="N1225" i="16" s="1"/>
  <c r="F1225" i="16"/>
  <c r="J1224" i="16"/>
  <c r="F1224" i="16"/>
  <c r="J1223" i="16"/>
  <c r="K1223" i="16" s="1"/>
  <c r="L1223" i="16" s="1"/>
  <c r="N1223" i="16" s="1"/>
  <c r="F1223" i="16"/>
  <c r="J1222" i="16"/>
  <c r="K1222" i="16" s="1"/>
  <c r="L1222" i="16" s="1"/>
  <c r="N1222" i="16" s="1"/>
  <c r="F1222" i="16"/>
  <c r="J1221" i="16"/>
  <c r="F1221" i="16"/>
  <c r="J1220" i="16"/>
  <c r="K1220" i="16" s="1"/>
  <c r="L1220" i="16" s="1"/>
  <c r="N1220" i="16" s="1"/>
  <c r="F1220" i="16"/>
  <c r="J1219" i="16"/>
  <c r="F1219" i="16"/>
  <c r="J1218" i="16"/>
  <c r="F1218" i="16"/>
  <c r="J1217" i="16"/>
  <c r="K1217" i="16" s="1"/>
  <c r="L1217" i="16" s="1"/>
  <c r="N1217" i="16" s="1"/>
  <c r="F1217" i="16"/>
  <c r="J1216" i="16"/>
  <c r="F1216" i="16"/>
  <c r="J1215" i="16"/>
  <c r="F1215" i="16"/>
  <c r="J1214" i="16"/>
  <c r="K1214" i="16" s="1"/>
  <c r="L1214" i="16" s="1"/>
  <c r="N1214" i="16" s="1"/>
  <c r="F1214" i="16"/>
  <c r="J1213" i="16"/>
  <c r="F1213" i="16"/>
  <c r="J1212" i="16"/>
  <c r="F1212" i="16"/>
  <c r="J1211" i="16"/>
  <c r="F1211" i="16"/>
  <c r="J1210" i="16"/>
  <c r="K1210" i="16" s="1"/>
  <c r="L1210" i="16" s="1"/>
  <c r="N1210" i="16" s="1"/>
  <c r="F1210" i="16"/>
  <c r="J1209" i="16"/>
  <c r="K1209" i="16" s="1"/>
  <c r="L1209" i="16" s="1"/>
  <c r="N1209" i="16" s="1"/>
  <c r="F1209" i="16"/>
  <c r="J1208" i="16"/>
  <c r="F1208" i="16"/>
  <c r="J1207" i="16"/>
  <c r="K1207" i="16" s="1"/>
  <c r="L1207" i="16" s="1"/>
  <c r="N1207" i="16" s="1"/>
  <c r="F1207" i="16"/>
  <c r="J1206" i="16"/>
  <c r="K1206" i="16" s="1"/>
  <c r="L1206" i="16" s="1"/>
  <c r="N1206" i="16" s="1"/>
  <c r="F1206" i="16"/>
  <c r="J1205" i="16"/>
  <c r="F1205" i="16"/>
  <c r="J1204" i="16"/>
  <c r="K1204" i="16" s="1"/>
  <c r="L1204" i="16" s="1"/>
  <c r="N1204" i="16" s="1"/>
  <c r="F1204" i="16"/>
  <c r="J1203" i="16"/>
  <c r="K1203" i="16" s="1"/>
  <c r="L1203" i="16" s="1"/>
  <c r="N1203" i="16" s="1"/>
  <c r="F1203" i="16"/>
  <c r="J1202" i="16"/>
  <c r="K1202" i="16" s="1"/>
  <c r="L1202" i="16" s="1"/>
  <c r="N1202" i="16" s="1"/>
  <c r="F1202" i="16"/>
  <c r="J1201" i="16"/>
  <c r="F1201" i="16"/>
  <c r="J1200" i="16"/>
  <c r="F1200" i="16"/>
  <c r="J1199" i="16"/>
  <c r="K1199" i="16" s="1"/>
  <c r="L1199" i="16" s="1"/>
  <c r="N1199" i="16" s="1"/>
  <c r="F1199" i="16"/>
  <c r="J1198" i="16"/>
  <c r="K1198" i="16" s="1"/>
  <c r="L1198" i="16" s="1"/>
  <c r="N1198" i="16" s="1"/>
  <c r="F1198" i="16"/>
  <c r="J1197" i="16"/>
  <c r="F1197" i="16"/>
  <c r="J1196" i="16"/>
  <c r="F1196" i="16"/>
  <c r="J1195" i="16"/>
  <c r="F1195" i="16"/>
  <c r="J1194" i="16"/>
  <c r="F1194" i="16"/>
  <c r="J1193" i="16"/>
  <c r="F1193" i="16"/>
  <c r="J1192" i="16"/>
  <c r="K1192" i="16" s="1"/>
  <c r="L1192" i="16" s="1"/>
  <c r="N1192" i="16" s="1"/>
  <c r="F1192" i="16"/>
  <c r="J1191" i="16"/>
  <c r="K1191" i="16" s="1"/>
  <c r="L1191" i="16" s="1"/>
  <c r="N1191" i="16" s="1"/>
  <c r="F1191" i="16"/>
  <c r="J1190" i="16"/>
  <c r="F1190" i="16"/>
  <c r="J1189" i="16"/>
  <c r="K1189" i="16" s="1"/>
  <c r="L1189" i="16" s="1"/>
  <c r="N1189" i="16" s="1"/>
  <c r="F1189" i="16"/>
  <c r="J1188" i="16"/>
  <c r="F1188" i="16"/>
  <c r="J1187" i="16"/>
  <c r="F1187" i="16"/>
  <c r="J1186" i="16"/>
  <c r="F1186" i="16"/>
  <c r="J1185" i="16"/>
  <c r="F1185" i="16"/>
  <c r="J1184" i="16"/>
  <c r="K1184" i="16" s="1"/>
  <c r="L1184" i="16" s="1"/>
  <c r="N1184" i="16" s="1"/>
  <c r="F1184" i="16"/>
  <c r="J1183" i="16"/>
  <c r="F1183" i="16"/>
  <c r="J1182" i="16"/>
  <c r="K1182" i="16" s="1"/>
  <c r="L1182" i="16" s="1"/>
  <c r="N1182" i="16" s="1"/>
  <c r="F1182" i="16"/>
  <c r="J1181" i="16"/>
  <c r="F1181" i="16"/>
  <c r="J1180" i="16"/>
  <c r="K1180" i="16" s="1"/>
  <c r="L1180" i="16" s="1"/>
  <c r="N1180" i="16" s="1"/>
  <c r="F1180" i="16"/>
  <c r="J1179" i="16"/>
  <c r="K1179" i="16" s="1"/>
  <c r="L1179" i="16" s="1"/>
  <c r="N1179" i="16" s="1"/>
  <c r="F1179" i="16"/>
  <c r="J1178" i="16"/>
  <c r="F1178" i="16"/>
  <c r="J1177" i="16"/>
  <c r="K1177" i="16" s="1"/>
  <c r="L1177" i="16" s="1"/>
  <c r="N1177" i="16" s="1"/>
  <c r="F1177" i="16"/>
  <c r="J1176" i="16"/>
  <c r="K1176" i="16" s="1"/>
  <c r="L1176" i="16" s="1"/>
  <c r="N1176" i="16" s="1"/>
  <c r="F1176" i="16"/>
  <c r="J1175" i="16"/>
  <c r="F1175" i="16"/>
  <c r="J1174" i="16"/>
  <c r="K1174" i="16" s="1"/>
  <c r="L1174" i="16" s="1"/>
  <c r="N1174" i="16" s="1"/>
  <c r="F1174" i="16"/>
  <c r="J1173" i="16"/>
  <c r="F1173" i="16"/>
  <c r="J1172" i="16"/>
  <c r="K1172" i="16" s="1"/>
  <c r="L1172" i="16" s="1"/>
  <c r="N1172" i="16" s="1"/>
  <c r="F1172" i="16"/>
  <c r="J1171" i="16"/>
  <c r="K1171" i="16" s="1"/>
  <c r="L1171" i="16" s="1"/>
  <c r="N1171" i="16" s="1"/>
  <c r="F1171" i="16"/>
  <c r="J1170" i="16"/>
  <c r="K1170" i="16" s="1"/>
  <c r="L1170" i="16" s="1"/>
  <c r="N1170" i="16" s="1"/>
  <c r="F1170" i="16"/>
  <c r="J1169" i="16"/>
  <c r="F1169" i="16"/>
  <c r="J1168" i="16"/>
  <c r="F1168" i="16"/>
  <c r="J1167" i="16"/>
  <c r="F1167" i="16"/>
  <c r="J1166" i="16"/>
  <c r="K1166" i="16" s="1"/>
  <c r="L1166" i="16" s="1"/>
  <c r="N1166" i="16" s="1"/>
  <c r="F1166" i="16"/>
  <c r="J1165" i="16"/>
  <c r="F1165" i="16"/>
  <c r="J1164" i="16"/>
  <c r="K1164" i="16" s="1"/>
  <c r="L1164" i="16" s="1"/>
  <c r="N1164" i="16" s="1"/>
  <c r="F1164" i="16"/>
  <c r="J1163" i="16"/>
  <c r="K1163" i="16" s="1"/>
  <c r="L1163" i="16" s="1"/>
  <c r="N1163" i="16" s="1"/>
  <c r="F1163" i="16"/>
  <c r="J1162" i="16"/>
  <c r="K1162" i="16" s="1"/>
  <c r="L1162" i="16" s="1"/>
  <c r="N1162" i="16" s="1"/>
  <c r="F1162" i="16"/>
  <c r="J1161" i="16"/>
  <c r="F1161" i="16"/>
  <c r="J1160" i="16"/>
  <c r="F1160" i="16"/>
  <c r="J1159" i="16"/>
  <c r="K1159" i="16" s="1"/>
  <c r="L1159" i="16" s="1"/>
  <c r="N1159" i="16" s="1"/>
  <c r="F1159" i="16"/>
  <c r="J1158" i="16"/>
  <c r="K1158" i="16" s="1"/>
  <c r="L1158" i="16" s="1"/>
  <c r="N1158" i="16" s="1"/>
  <c r="F1158" i="16"/>
  <c r="J1157" i="16"/>
  <c r="F1157" i="16"/>
  <c r="J1156" i="16"/>
  <c r="K1156" i="16" s="1"/>
  <c r="L1156" i="16" s="1"/>
  <c r="N1156" i="16" s="1"/>
  <c r="F1156" i="16"/>
  <c r="J1155" i="16"/>
  <c r="K1155" i="16" s="1"/>
  <c r="L1155" i="16" s="1"/>
  <c r="N1155" i="16" s="1"/>
  <c r="F1155" i="16"/>
  <c r="J1154" i="16"/>
  <c r="K1154" i="16" s="1"/>
  <c r="L1154" i="16" s="1"/>
  <c r="N1154" i="16" s="1"/>
  <c r="F1154" i="16"/>
  <c r="J1153" i="16"/>
  <c r="F1153" i="16"/>
  <c r="J1152" i="16"/>
  <c r="K1152" i="16" s="1"/>
  <c r="L1152" i="16" s="1"/>
  <c r="N1152" i="16" s="1"/>
  <c r="F1152" i="16"/>
  <c r="J1151" i="16"/>
  <c r="K1151" i="16" s="1"/>
  <c r="L1151" i="16" s="1"/>
  <c r="N1151" i="16" s="1"/>
  <c r="F1151" i="16"/>
  <c r="J1150" i="16"/>
  <c r="F1150" i="16"/>
  <c r="J1149" i="16"/>
  <c r="K1149" i="16" s="1"/>
  <c r="L1149" i="16" s="1"/>
  <c r="N1149" i="16" s="1"/>
  <c r="F1149" i="16"/>
  <c r="J1148" i="16"/>
  <c r="K1148" i="16" s="1"/>
  <c r="L1148" i="16" s="1"/>
  <c r="N1148" i="16" s="1"/>
  <c r="F1148" i="16"/>
  <c r="J1147" i="16"/>
  <c r="K1147" i="16" s="1"/>
  <c r="L1147" i="16" s="1"/>
  <c r="N1147" i="16" s="1"/>
  <c r="F1147" i="16"/>
  <c r="J1146" i="16"/>
  <c r="F1146" i="16"/>
  <c r="J1145" i="16"/>
  <c r="F1145" i="16"/>
  <c r="J1144" i="16"/>
  <c r="K1144" i="16" s="1"/>
  <c r="L1144" i="16" s="1"/>
  <c r="N1144" i="16" s="1"/>
  <c r="F1144" i="16"/>
  <c r="J1143" i="16"/>
  <c r="K1143" i="16" s="1"/>
  <c r="L1143" i="16" s="1"/>
  <c r="N1143" i="16" s="1"/>
  <c r="F1143" i="16"/>
  <c r="J1142" i="16"/>
  <c r="F1142" i="16"/>
  <c r="J1141" i="16"/>
  <c r="K1141" i="16" s="1"/>
  <c r="L1141" i="16" s="1"/>
  <c r="N1141" i="16" s="1"/>
  <c r="F1141" i="16"/>
  <c r="J1140" i="16"/>
  <c r="K1140" i="16" s="1"/>
  <c r="L1140" i="16" s="1"/>
  <c r="N1140" i="16" s="1"/>
  <c r="F1140" i="16"/>
  <c r="J1139" i="16"/>
  <c r="K1139" i="16" s="1"/>
  <c r="L1139" i="16" s="1"/>
  <c r="N1139" i="16" s="1"/>
  <c r="F1139" i="16"/>
  <c r="J1138" i="16"/>
  <c r="F1138" i="16"/>
  <c r="J1137" i="16"/>
  <c r="K1137" i="16" s="1"/>
  <c r="L1137" i="16" s="1"/>
  <c r="N1137" i="16" s="1"/>
  <c r="F1137" i="16"/>
  <c r="J1136" i="16"/>
  <c r="K1136" i="16" s="1"/>
  <c r="L1136" i="16" s="1"/>
  <c r="N1136" i="16" s="1"/>
  <c r="F1136" i="16"/>
  <c r="J1135" i="16"/>
  <c r="K1135" i="16" s="1"/>
  <c r="L1135" i="16" s="1"/>
  <c r="N1135" i="16" s="1"/>
  <c r="F1135" i="16"/>
  <c r="J1134" i="16"/>
  <c r="F1134" i="16"/>
  <c r="J1133" i="16"/>
  <c r="K1133" i="16" s="1"/>
  <c r="L1133" i="16" s="1"/>
  <c r="N1133" i="16" s="1"/>
  <c r="F1133" i="16"/>
  <c r="J1132" i="16"/>
  <c r="K1132" i="16" s="1"/>
  <c r="L1132" i="16" s="1"/>
  <c r="N1132" i="16" s="1"/>
  <c r="F1132" i="16"/>
  <c r="J1131" i="16"/>
  <c r="K1131" i="16" s="1"/>
  <c r="L1131" i="16" s="1"/>
  <c r="N1131" i="16" s="1"/>
  <c r="F1131" i="16"/>
  <c r="J1130" i="16"/>
  <c r="F1130" i="16"/>
  <c r="J1129" i="16"/>
  <c r="F1129" i="16"/>
  <c r="J1128" i="16"/>
  <c r="K1128" i="16" s="1"/>
  <c r="L1128" i="16" s="1"/>
  <c r="N1128" i="16" s="1"/>
  <c r="F1128" i="16"/>
  <c r="J1127" i="16"/>
  <c r="K1127" i="16" s="1"/>
  <c r="L1127" i="16" s="1"/>
  <c r="N1127" i="16" s="1"/>
  <c r="F1127" i="16"/>
  <c r="J1126" i="16"/>
  <c r="F1126" i="16"/>
  <c r="J1125" i="16"/>
  <c r="F1125" i="16"/>
  <c r="J1124" i="16"/>
  <c r="K1124" i="16" s="1"/>
  <c r="L1124" i="16" s="1"/>
  <c r="N1124" i="16" s="1"/>
  <c r="F1124" i="16"/>
  <c r="J1123" i="16"/>
  <c r="K1123" i="16" s="1"/>
  <c r="L1123" i="16" s="1"/>
  <c r="N1123" i="16" s="1"/>
  <c r="F1123" i="16"/>
  <c r="J1122" i="16"/>
  <c r="F1122" i="16"/>
  <c r="J1121" i="16"/>
  <c r="K1121" i="16" s="1"/>
  <c r="L1121" i="16" s="1"/>
  <c r="N1121" i="16" s="1"/>
  <c r="F1121" i="16"/>
  <c r="J1120" i="16"/>
  <c r="K1120" i="16" s="1"/>
  <c r="L1120" i="16" s="1"/>
  <c r="N1120" i="16" s="1"/>
  <c r="F1120" i="16"/>
  <c r="J1119" i="16"/>
  <c r="K1119" i="16" s="1"/>
  <c r="L1119" i="16" s="1"/>
  <c r="N1119" i="16" s="1"/>
  <c r="F1119" i="16"/>
  <c r="J1118" i="16"/>
  <c r="F1118" i="16"/>
  <c r="J1117" i="16"/>
  <c r="K1117" i="16" s="1"/>
  <c r="L1117" i="16" s="1"/>
  <c r="N1117" i="16" s="1"/>
  <c r="F1117" i="16"/>
  <c r="J1116" i="16"/>
  <c r="K1116" i="16" s="1"/>
  <c r="L1116" i="16" s="1"/>
  <c r="N1116" i="16" s="1"/>
  <c r="F1116" i="16"/>
  <c r="J1115" i="16"/>
  <c r="F1115" i="16"/>
  <c r="J1114" i="16"/>
  <c r="F1114" i="16"/>
  <c r="J1113" i="16"/>
  <c r="F1113" i="16"/>
  <c r="J1112" i="16"/>
  <c r="K1112" i="16" s="1"/>
  <c r="L1112" i="16" s="1"/>
  <c r="N1112" i="16" s="1"/>
  <c r="F1112" i="16"/>
  <c r="J1111" i="16"/>
  <c r="K1111" i="16" s="1"/>
  <c r="L1111" i="16" s="1"/>
  <c r="N1111" i="16" s="1"/>
  <c r="F1111" i="16"/>
  <c r="J1110" i="16"/>
  <c r="K1110" i="16" s="1"/>
  <c r="L1110" i="16" s="1"/>
  <c r="N1110" i="16" s="1"/>
  <c r="F1110" i="16"/>
  <c r="J1109" i="16"/>
  <c r="F1109" i="16"/>
  <c r="J1108" i="16"/>
  <c r="K1108" i="16" s="1"/>
  <c r="L1108" i="16" s="1"/>
  <c r="N1108" i="16" s="1"/>
  <c r="F1108" i="16"/>
  <c r="J1107" i="16"/>
  <c r="F1107" i="16"/>
  <c r="J1106" i="16"/>
  <c r="F1106" i="16"/>
  <c r="J1105" i="16"/>
  <c r="K1105" i="16" s="1"/>
  <c r="L1105" i="16" s="1"/>
  <c r="N1105" i="16" s="1"/>
  <c r="F1105" i="16"/>
  <c r="J1104" i="16"/>
  <c r="K1104" i="16" s="1"/>
  <c r="L1104" i="16" s="1"/>
  <c r="N1104" i="16" s="1"/>
  <c r="F1104" i="16"/>
  <c r="J1103" i="16"/>
  <c r="K1103" i="16" s="1"/>
  <c r="L1103" i="16" s="1"/>
  <c r="N1103" i="16" s="1"/>
  <c r="F1103" i="16"/>
  <c r="J1102" i="16"/>
  <c r="F1102" i="16"/>
  <c r="J1101" i="16"/>
  <c r="K1101" i="16" s="1"/>
  <c r="L1101" i="16" s="1"/>
  <c r="N1101" i="16" s="1"/>
  <c r="F1101" i="16"/>
  <c r="J1100" i="16"/>
  <c r="K1100" i="16" s="1"/>
  <c r="L1100" i="16" s="1"/>
  <c r="N1100" i="16" s="1"/>
  <c r="F1100" i="16"/>
  <c r="J1099" i="16"/>
  <c r="F1099" i="16"/>
  <c r="J1098" i="16"/>
  <c r="K1098" i="16" s="1"/>
  <c r="L1098" i="16" s="1"/>
  <c r="N1098" i="16" s="1"/>
  <c r="F1098" i="16"/>
  <c r="J1097" i="16"/>
  <c r="F1097" i="16"/>
  <c r="J1096" i="16"/>
  <c r="K1096" i="16" s="1"/>
  <c r="L1096" i="16" s="1"/>
  <c r="N1096" i="16" s="1"/>
  <c r="F1096" i="16"/>
  <c r="J1095" i="16"/>
  <c r="F1095" i="16"/>
  <c r="J1094" i="16"/>
  <c r="K1094" i="16" s="1"/>
  <c r="L1094" i="16" s="1"/>
  <c r="N1094" i="16" s="1"/>
  <c r="F1094" i="16"/>
  <c r="J1093" i="16"/>
  <c r="K1093" i="16" s="1"/>
  <c r="L1093" i="16" s="1"/>
  <c r="N1093" i="16" s="1"/>
  <c r="F1093" i="16"/>
  <c r="J1092" i="16"/>
  <c r="K1092" i="16" s="1"/>
  <c r="L1092" i="16" s="1"/>
  <c r="N1092" i="16" s="1"/>
  <c r="F1092" i="16"/>
  <c r="J1091" i="16"/>
  <c r="F1091" i="16"/>
  <c r="J1090" i="16"/>
  <c r="K1090" i="16" s="1"/>
  <c r="L1090" i="16" s="1"/>
  <c r="N1090" i="16" s="1"/>
  <c r="F1090" i="16"/>
  <c r="J1089" i="16"/>
  <c r="K1089" i="16" s="1"/>
  <c r="L1089" i="16" s="1"/>
  <c r="N1089" i="16" s="1"/>
  <c r="F1089" i="16"/>
  <c r="J1088" i="16"/>
  <c r="K1088" i="16" s="1"/>
  <c r="L1088" i="16" s="1"/>
  <c r="N1088" i="16" s="1"/>
  <c r="F1088" i="16"/>
  <c r="J1087" i="16"/>
  <c r="K1087" i="16" s="1"/>
  <c r="L1087" i="16" s="1"/>
  <c r="N1087" i="16" s="1"/>
  <c r="F1087" i="16"/>
  <c r="J1086" i="16"/>
  <c r="K1086" i="16" s="1"/>
  <c r="L1086" i="16" s="1"/>
  <c r="N1086" i="16" s="1"/>
  <c r="F1086" i="16"/>
  <c r="J1085" i="16"/>
  <c r="F1085" i="16"/>
  <c r="J1084" i="16"/>
  <c r="K1084" i="16" s="1"/>
  <c r="L1084" i="16" s="1"/>
  <c r="N1084" i="16" s="1"/>
  <c r="F1084" i="16"/>
  <c r="J1083" i="16"/>
  <c r="K1083" i="16" s="1"/>
  <c r="L1083" i="16" s="1"/>
  <c r="N1083" i="16" s="1"/>
  <c r="F1083" i="16"/>
  <c r="J1082" i="16"/>
  <c r="F1082" i="16"/>
  <c r="J1081" i="16"/>
  <c r="K1081" i="16" s="1"/>
  <c r="L1081" i="16" s="1"/>
  <c r="N1081" i="16" s="1"/>
  <c r="F1081" i="16"/>
  <c r="J1080" i="16"/>
  <c r="K1080" i="16" s="1"/>
  <c r="L1080" i="16" s="1"/>
  <c r="N1080" i="16" s="1"/>
  <c r="F1080" i="16"/>
  <c r="J1079" i="16"/>
  <c r="F1079" i="16"/>
  <c r="J1078" i="16"/>
  <c r="K1078" i="16" s="1"/>
  <c r="L1078" i="16" s="1"/>
  <c r="N1078" i="16" s="1"/>
  <c r="F1078" i="16"/>
  <c r="J1077" i="16"/>
  <c r="K1077" i="16" s="1"/>
  <c r="L1077" i="16" s="1"/>
  <c r="N1077" i="16" s="1"/>
  <c r="F1077" i="16"/>
  <c r="J1076" i="16"/>
  <c r="F1076" i="16"/>
  <c r="J1075" i="16"/>
  <c r="K1075" i="16" s="1"/>
  <c r="L1075" i="16" s="1"/>
  <c r="N1075" i="16" s="1"/>
  <c r="F1075" i="16"/>
  <c r="J1074" i="16"/>
  <c r="F1074" i="16"/>
  <c r="J1073" i="16"/>
  <c r="F1073" i="16"/>
  <c r="J1072" i="16"/>
  <c r="F1072" i="16"/>
  <c r="J1071" i="16"/>
  <c r="K1071" i="16" s="1"/>
  <c r="L1071" i="16" s="1"/>
  <c r="N1071" i="16" s="1"/>
  <c r="F1071" i="16"/>
  <c r="J1070" i="16"/>
  <c r="K1070" i="16" s="1"/>
  <c r="L1070" i="16" s="1"/>
  <c r="N1070" i="16" s="1"/>
  <c r="F1070" i="16"/>
  <c r="J1069" i="16"/>
  <c r="K1069" i="16" s="1"/>
  <c r="L1069" i="16" s="1"/>
  <c r="N1069" i="16" s="1"/>
  <c r="F1069" i="16"/>
  <c r="J1068" i="16"/>
  <c r="F1068" i="16"/>
  <c r="J1067" i="16"/>
  <c r="K1067" i="16" s="1"/>
  <c r="L1067" i="16" s="1"/>
  <c r="N1067" i="16" s="1"/>
  <c r="F1067" i="16"/>
  <c r="J1066" i="16"/>
  <c r="F1066" i="16"/>
  <c r="J1065" i="16"/>
  <c r="F1065" i="16"/>
  <c r="J1064" i="16"/>
  <c r="K1064" i="16" s="1"/>
  <c r="L1064" i="16" s="1"/>
  <c r="N1064" i="16" s="1"/>
  <c r="F1064" i="16"/>
  <c r="J1063" i="16"/>
  <c r="K1063" i="16" s="1"/>
  <c r="L1063" i="16" s="1"/>
  <c r="N1063" i="16" s="1"/>
  <c r="F1063" i="16"/>
  <c r="J1062" i="16"/>
  <c r="F1062" i="16"/>
  <c r="J1061" i="16"/>
  <c r="F1061" i="16"/>
  <c r="J1060" i="16"/>
  <c r="F1060" i="16"/>
  <c r="J1059" i="16"/>
  <c r="F1059" i="16"/>
  <c r="J1058" i="16"/>
  <c r="K1058" i="16" s="1"/>
  <c r="L1058" i="16" s="1"/>
  <c r="N1058" i="16" s="1"/>
  <c r="F1058" i="16"/>
  <c r="J1057" i="16"/>
  <c r="F1057" i="16"/>
  <c r="J1056" i="16"/>
  <c r="F1056" i="16"/>
  <c r="J1055" i="16"/>
  <c r="K1055" i="16" s="1"/>
  <c r="L1055" i="16" s="1"/>
  <c r="N1055" i="16" s="1"/>
  <c r="F1055" i="16"/>
  <c r="J1054" i="16"/>
  <c r="K1054" i="16" s="1"/>
  <c r="L1054" i="16" s="1"/>
  <c r="N1054" i="16" s="1"/>
  <c r="F1054" i="16"/>
  <c r="J1053" i="16"/>
  <c r="F1053" i="16"/>
  <c r="J1052" i="16"/>
  <c r="F1052" i="16"/>
  <c r="J1051" i="16"/>
  <c r="K1051" i="16" s="1"/>
  <c r="L1051" i="16" s="1"/>
  <c r="N1051" i="16" s="1"/>
  <c r="F1051" i="16"/>
  <c r="J1050" i="16"/>
  <c r="K1050" i="16" s="1"/>
  <c r="L1050" i="16" s="1"/>
  <c r="N1050" i="16" s="1"/>
  <c r="F1050" i="16"/>
  <c r="J1049" i="16"/>
  <c r="F1049" i="16"/>
  <c r="J1048" i="16"/>
  <c r="F1048" i="16"/>
  <c r="J1047" i="16"/>
  <c r="F1047" i="16"/>
  <c r="J1046" i="16"/>
  <c r="F1046" i="16"/>
  <c r="J1045" i="16"/>
  <c r="F1045" i="16"/>
  <c r="J1044" i="16"/>
  <c r="F1044" i="16"/>
  <c r="J1043" i="16"/>
  <c r="F1043" i="16"/>
  <c r="J1042" i="16"/>
  <c r="K1042" i="16" s="1"/>
  <c r="L1042" i="16" s="1"/>
  <c r="N1042" i="16" s="1"/>
  <c r="F1042" i="16"/>
  <c r="J1041" i="16"/>
  <c r="F1041" i="16"/>
  <c r="J1040" i="16"/>
  <c r="K1040" i="16" s="1"/>
  <c r="L1040" i="16" s="1"/>
  <c r="N1040" i="16" s="1"/>
  <c r="F1040" i="16"/>
  <c r="J1039" i="16"/>
  <c r="F1039" i="16"/>
  <c r="J1038" i="16"/>
  <c r="K1038" i="16" s="1"/>
  <c r="L1038" i="16" s="1"/>
  <c r="N1038" i="16" s="1"/>
  <c r="F1038" i="16"/>
  <c r="J1037" i="16"/>
  <c r="K1037" i="16" s="1"/>
  <c r="L1037" i="16" s="1"/>
  <c r="N1037" i="16" s="1"/>
  <c r="F1037" i="16"/>
  <c r="J1036" i="16"/>
  <c r="F1036" i="16"/>
  <c r="J1035" i="16"/>
  <c r="F1035" i="16"/>
  <c r="J1034" i="16"/>
  <c r="F1034" i="16"/>
  <c r="J1033" i="16"/>
  <c r="F1033" i="16"/>
  <c r="J1032" i="16"/>
  <c r="F1032" i="16"/>
  <c r="J1031" i="16"/>
  <c r="K1031" i="16" s="1"/>
  <c r="L1031" i="16" s="1"/>
  <c r="N1031" i="16" s="1"/>
  <c r="F1031" i="16"/>
  <c r="J1030" i="16"/>
  <c r="F1030" i="16"/>
  <c r="J1029" i="16"/>
  <c r="F1029" i="16"/>
  <c r="J1028" i="16"/>
  <c r="F1028" i="16"/>
  <c r="J1027" i="16"/>
  <c r="F1027" i="16"/>
  <c r="J1026" i="16"/>
  <c r="K1026" i="16" s="1"/>
  <c r="L1026" i="16" s="1"/>
  <c r="N1026" i="16" s="1"/>
  <c r="F1026" i="16"/>
  <c r="J1025" i="16"/>
  <c r="F1025" i="16"/>
  <c r="J1024" i="16"/>
  <c r="F1024" i="16"/>
  <c r="J1023" i="16"/>
  <c r="F1023" i="16"/>
  <c r="J1022" i="16"/>
  <c r="K1022" i="16" s="1"/>
  <c r="L1022" i="16" s="1"/>
  <c r="N1022" i="16" s="1"/>
  <c r="F1022" i="16"/>
  <c r="J1021" i="16"/>
  <c r="F1021" i="16"/>
  <c r="J1020" i="16"/>
  <c r="K1020" i="16" s="1"/>
  <c r="L1020" i="16" s="1"/>
  <c r="N1020" i="16" s="1"/>
  <c r="F1020" i="16"/>
  <c r="J1019" i="16"/>
  <c r="F1019" i="16"/>
  <c r="J1018" i="16"/>
  <c r="F1018" i="16"/>
  <c r="J1017" i="16"/>
  <c r="F1017" i="16"/>
  <c r="J1016" i="16"/>
  <c r="F1016" i="16"/>
  <c r="J1015" i="16"/>
  <c r="F1015" i="16"/>
  <c r="J1014" i="16"/>
  <c r="K1014" i="16" s="1"/>
  <c r="L1014" i="16" s="1"/>
  <c r="N1014" i="16" s="1"/>
  <c r="F1014" i="16"/>
  <c r="J1013" i="16"/>
  <c r="K1013" i="16" s="1"/>
  <c r="L1013" i="16" s="1"/>
  <c r="N1013" i="16" s="1"/>
  <c r="F1013" i="16"/>
  <c r="J1012" i="16"/>
  <c r="K1012" i="16" s="1"/>
  <c r="L1012" i="16" s="1"/>
  <c r="N1012" i="16" s="1"/>
  <c r="F1012" i="16"/>
  <c r="J1011" i="16"/>
  <c r="F1011" i="16"/>
  <c r="J1010" i="16"/>
  <c r="K1010" i="16" s="1"/>
  <c r="L1010" i="16" s="1"/>
  <c r="N1010" i="16" s="1"/>
  <c r="F1010" i="16"/>
  <c r="J1009" i="16"/>
  <c r="F1009" i="16"/>
  <c r="J1008" i="16"/>
  <c r="F1008" i="16"/>
  <c r="J1007" i="16"/>
  <c r="F1007" i="16"/>
  <c r="J1006" i="16"/>
  <c r="K1006" i="16" s="1"/>
  <c r="L1006" i="16" s="1"/>
  <c r="N1006" i="16" s="1"/>
  <c r="F1006" i="16"/>
  <c r="J1005" i="16"/>
  <c r="K1005" i="16" s="1"/>
  <c r="L1005" i="16" s="1"/>
  <c r="N1005" i="16" s="1"/>
  <c r="F1005" i="16"/>
  <c r="J1004" i="16"/>
  <c r="F1004" i="16"/>
  <c r="J1003" i="16"/>
  <c r="F1003" i="16"/>
  <c r="J1002" i="16"/>
  <c r="K1002" i="16" s="1"/>
  <c r="L1002" i="16" s="1"/>
  <c r="N1002" i="16" s="1"/>
  <c r="F1002" i="16"/>
  <c r="J1001" i="16"/>
  <c r="F1001" i="16"/>
  <c r="J1000" i="16"/>
  <c r="K1000" i="16" s="1"/>
  <c r="L1000" i="16" s="1"/>
  <c r="N1000" i="16" s="1"/>
  <c r="F1000" i="16"/>
  <c r="J999" i="16"/>
  <c r="F999" i="16"/>
  <c r="J998" i="16"/>
  <c r="F998" i="16"/>
  <c r="J997" i="16"/>
  <c r="K997" i="16" s="1"/>
  <c r="L997" i="16" s="1"/>
  <c r="N997" i="16" s="1"/>
  <c r="F997" i="16"/>
  <c r="J996" i="16"/>
  <c r="K996" i="16" s="1"/>
  <c r="L996" i="16" s="1"/>
  <c r="N996" i="16" s="1"/>
  <c r="F996" i="16"/>
  <c r="J995" i="16"/>
  <c r="F995" i="16"/>
  <c r="J994" i="16"/>
  <c r="K994" i="16" s="1"/>
  <c r="L994" i="16" s="1"/>
  <c r="N994" i="16" s="1"/>
  <c r="F994" i="16"/>
  <c r="J993" i="16"/>
  <c r="F993" i="16"/>
  <c r="J992" i="16"/>
  <c r="F992" i="16"/>
  <c r="J991" i="16"/>
  <c r="F991" i="16"/>
  <c r="J990" i="16"/>
  <c r="K990" i="16" s="1"/>
  <c r="L990" i="16" s="1"/>
  <c r="N990" i="16" s="1"/>
  <c r="F990" i="16"/>
  <c r="J989" i="16"/>
  <c r="K989" i="16" s="1"/>
  <c r="L989" i="16" s="1"/>
  <c r="N989" i="16" s="1"/>
  <c r="F989" i="16"/>
  <c r="J988" i="16"/>
  <c r="F988" i="16"/>
  <c r="J987" i="16"/>
  <c r="K987" i="16" s="1"/>
  <c r="L987" i="16" s="1"/>
  <c r="N987" i="16" s="1"/>
  <c r="F987" i="16"/>
  <c r="J986" i="16"/>
  <c r="F986" i="16"/>
  <c r="J985" i="16"/>
  <c r="F985" i="16"/>
  <c r="J984" i="16"/>
  <c r="K984" i="16" s="1"/>
  <c r="L984" i="16" s="1"/>
  <c r="N984" i="16" s="1"/>
  <c r="F984" i="16"/>
  <c r="J983" i="16"/>
  <c r="F983" i="16"/>
  <c r="J982" i="16"/>
  <c r="F982" i="16"/>
  <c r="J981" i="16"/>
  <c r="F981" i="16"/>
  <c r="J980" i="16"/>
  <c r="F980" i="16"/>
  <c r="J979" i="16"/>
  <c r="K979" i="16" s="1"/>
  <c r="L979" i="16" s="1"/>
  <c r="N979" i="16" s="1"/>
  <c r="F979" i="16"/>
  <c r="J978" i="16"/>
  <c r="F978" i="16"/>
  <c r="J977" i="16"/>
  <c r="F977" i="16"/>
  <c r="J976" i="16"/>
  <c r="F976" i="16"/>
  <c r="J975" i="16"/>
  <c r="F975" i="16"/>
  <c r="J974" i="16"/>
  <c r="F974" i="16"/>
  <c r="J973" i="16"/>
  <c r="F973" i="16"/>
  <c r="J972" i="16"/>
  <c r="F972" i="16"/>
  <c r="J971" i="16"/>
  <c r="K971" i="16" s="1"/>
  <c r="L971" i="16" s="1"/>
  <c r="N971" i="16" s="1"/>
  <c r="F971" i="16"/>
  <c r="J970" i="16"/>
  <c r="K970" i="16" s="1"/>
  <c r="L970" i="16" s="1"/>
  <c r="N970" i="16" s="1"/>
  <c r="F970" i="16"/>
  <c r="J969" i="16"/>
  <c r="K969" i="16" s="1"/>
  <c r="L969" i="16" s="1"/>
  <c r="N969" i="16" s="1"/>
  <c r="F969" i="16"/>
  <c r="J968" i="16"/>
  <c r="F968" i="16"/>
  <c r="J967" i="16"/>
  <c r="F967" i="16"/>
  <c r="J966" i="16"/>
  <c r="K966" i="16" s="1"/>
  <c r="L966" i="16" s="1"/>
  <c r="N966" i="16" s="1"/>
  <c r="F966" i="16"/>
  <c r="J965" i="16"/>
  <c r="F965" i="16"/>
  <c r="F1330" i="16" s="1"/>
  <c r="J1314" i="10"/>
  <c r="K1314" i="10" s="1"/>
  <c r="L1314" i="10" s="1"/>
  <c r="N1314" i="10" s="1"/>
  <c r="F1314" i="10"/>
  <c r="J1313" i="10"/>
  <c r="F1313" i="10"/>
  <c r="J1312" i="10"/>
  <c r="F1312" i="10"/>
  <c r="J1311" i="10"/>
  <c r="K1311" i="10" s="1"/>
  <c r="L1311" i="10" s="1"/>
  <c r="N1311" i="10" s="1"/>
  <c r="F1311" i="10"/>
  <c r="J1310" i="10"/>
  <c r="F1310" i="10"/>
  <c r="J1309" i="10"/>
  <c r="K1309" i="10" s="1"/>
  <c r="L1309" i="10" s="1"/>
  <c r="N1309" i="10" s="1"/>
  <c r="F1309" i="10"/>
  <c r="J1308" i="10"/>
  <c r="F1308" i="10"/>
  <c r="J1307" i="10"/>
  <c r="K1307" i="10" s="1"/>
  <c r="L1307" i="10" s="1"/>
  <c r="N1307" i="10" s="1"/>
  <c r="F1307" i="10"/>
  <c r="J1306" i="10"/>
  <c r="F1306" i="10"/>
  <c r="J1305" i="10"/>
  <c r="F1305" i="10"/>
  <c r="J1304" i="10"/>
  <c r="K1304" i="10" s="1"/>
  <c r="L1304" i="10" s="1"/>
  <c r="N1304" i="10" s="1"/>
  <c r="F1304" i="10"/>
  <c r="J1303" i="10"/>
  <c r="F1303" i="10"/>
  <c r="J1302" i="10"/>
  <c r="F1302" i="10"/>
  <c r="J1301" i="10"/>
  <c r="K1301" i="10" s="1"/>
  <c r="L1301" i="10" s="1"/>
  <c r="N1301" i="10" s="1"/>
  <c r="F1301" i="10"/>
  <c r="J1300" i="10"/>
  <c r="K1300" i="10" s="1"/>
  <c r="L1300" i="10" s="1"/>
  <c r="N1300" i="10" s="1"/>
  <c r="F1300" i="10"/>
  <c r="J1299" i="10"/>
  <c r="K1299" i="10" s="1"/>
  <c r="L1299" i="10" s="1"/>
  <c r="N1299" i="10" s="1"/>
  <c r="F1299" i="10"/>
  <c r="J1298" i="10"/>
  <c r="F1298" i="10"/>
  <c r="J1297" i="10"/>
  <c r="K1297" i="10" s="1"/>
  <c r="L1297" i="10" s="1"/>
  <c r="N1297" i="10" s="1"/>
  <c r="F1297" i="10"/>
  <c r="J1296" i="10"/>
  <c r="F1296" i="10"/>
  <c r="J1295" i="10"/>
  <c r="K1295" i="10" s="1"/>
  <c r="L1295" i="10" s="1"/>
  <c r="N1295" i="10" s="1"/>
  <c r="F1295" i="10"/>
  <c r="J1294" i="10"/>
  <c r="K1294" i="10" s="1"/>
  <c r="L1294" i="10" s="1"/>
  <c r="N1294" i="10" s="1"/>
  <c r="F1294" i="10"/>
  <c r="J1293" i="10"/>
  <c r="K1293" i="10" s="1"/>
  <c r="L1293" i="10" s="1"/>
  <c r="N1293" i="10" s="1"/>
  <c r="F1293" i="10"/>
  <c r="J1292" i="10"/>
  <c r="F1292" i="10"/>
  <c r="J1291" i="10"/>
  <c r="F1291" i="10"/>
  <c r="J1290" i="10"/>
  <c r="K1290" i="10" s="1"/>
  <c r="L1290" i="10" s="1"/>
  <c r="N1290" i="10" s="1"/>
  <c r="F1290" i="10"/>
  <c r="J1289" i="10"/>
  <c r="F1289" i="10"/>
  <c r="J1288" i="10"/>
  <c r="K1288" i="10" s="1"/>
  <c r="L1288" i="10" s="1"/>
  <c r="N1288" i="10" s="1"/>
  <c r="F1288" i="10"/>
  <c r="J1287" i="10"/>
  <c r="K1287" i="10" s="1"/>
  <c r="L1287" i="10" s="1"/>
  <c r="N1287" i="10" s="1"/>
  <c r="F1287" i="10"/>
  <c r="J1286" i="10"/>
  <c r="F1286" i="10"/>
  <c r="J1285" i="10"/>
  <c r="F1285" i="10"/>
  <c r="J1284" i="10"/>
  <c r="K1284" i="10" s="1"/>
  <c r="L1284" i="10" s="1"/>
  <c r="N1284" i="10" s="1"/>
  <c r="F1284" i="10"/>
  <c r="J1283" i="10"/>
  <c r="K1283" i="10" s="1"/>
  <c r="L1283" i="10" s="1"/>
  <c r="N1283" i="10" s="1"/>
  <c r="F1283" i="10"/>
  <c r="J1282" i="10"/>
  <c r="K1282" i="10" s="1"/>
  <c r="L1282" i="10" s="1"/>
  <c r="N1282" i="10" s="1"/>
  <c r="F1282" i="10"/>
  <c r="J1281" i="10"/>
  <c r="K1281" i="10" s="1"/>
  <c r="L1281" i="10" s="1"/>
  <c r="N1281" i="10" s="1"/>
  <c r="F1281" i="10"/>
  <c r="J1280" i="10"/>
  <c r="K1280" i="10" s="1"/>
  <c r="L1280" i="10" s="1"/>
  <c r="N1280" i="10" s="1"/>
  <c r="F1280" i="10"/>
  <c r="J1279" i="10"/>
  <c r="K1279" i="10" s="1"/>
  <c r="L1279" i="10" s="1"/>
  <c r="N1279" i="10" s="1"/>
  <c r="F1279" i="10"/>
  <c r="J1278" i="10"/>
  <c r="K1278" i="10" s="1"/>
  <c r="L1278" i="10" s="1"/>
  <c r="N1278" i="10" s="1"/>
  <c r="F1278" i="10"/>
  <c r="J1277" i="10"/>
  <c r="K1277" i="10" s="1"/>
  <c r="L1277" i="10" s="1"/>
  <c r="N1277" i="10" s="1"/>
  <c r="F1277" i="10"/>
  <c r="J1276" i="10"/>
  <c r="K1276" i="10" s="1"/>
  <c r="L1276" i="10" s="1"/>
  <c r="N1276" i="10" s="1"/>
  <c r="F1276" i="10"/>
  <c r="J1275" i="10"/>
  <c r="F1275" i="10"/>
  <c r="J1274" i="10"/>
  <c r="K1274" i="10" s="1"/>
  <c r="L1274" i="10" s="1"/>
  <c r="N1274" i="10" s="1"/>
  <c r="F1274" i="10"/>
  <c r="J1273" i="10"/>
  <c r="K1273" i="10" s="1"/>
  <c r="L1273" i="10" s="1"/>
  <c r="N1273" i="10" s="1"/>
  <c r="F1273" i="10"/>
  <c r="J1272" i="10"/>
  <c r="K1272" i="10" s="1"/>
  <c r="L1272" i="10" s="1"/>
  <c r="N1272" i="10" s="1"/>
  <c r="F1272" i="10"/>
  <c r="J1271" i="10"/>
  <c r="K1271" i="10" s="1"/>
  <c r="L1271" i="10" s="1"/>
  <c r="N1271" i="10" s="1"/>
  <c r="F1271" i="10"/>
  <c r="J1270" i="10"/>
  <c r="F1270" i="10"/>
  <c r="J1269" i="10"/>
  <c r="K1269" i="10" s="1"/>
  <c r="L1269" i="10" s="1"/>
  <c r="N1269" i="10" s="1"/>
  <c r="F1269" i="10"/>
  <c r="J1268" i="10"/>
  <c r="K1268" i="10" s="1"/>
  <c r="L1268" i="10" s="1"/>
  <c r="N1268" i="10" s="1"/>
  <c r="F1268" i="10"/>
  <c r="J1267" i="10"/>
  <c r="K1267" i="10" s="1"/>
  <c r="L1267" i="10" s="1"/>
  <c r="N1267" i="10" s="1"/>
  <c r="F1267" i="10"/>
  <c r="J1266" i="10"/>
  <c r="F1266" i="10"/>
  <c r="J1265" i="10"/>
  <c r="K1265" i="10" s="1"/>
  <c r="L1265" i="10" s="1"/>
  <c r="N1265" i="10" s="1"/>
  <c r="F1265" i="10"/>
  <c r="J1264" i="10"/>
  <c r="K1264" i="10" s="1"/>
  <c r="L1264" i="10" s="1"/>
  <c r="N1264" i="10" s="1"/>
  <c r="F1264" i="10"/>
  <c r="J1263" i="10"/>
  <c r="K1263" i="10" s="1"/>
  <c r="L1263" i="10" s="1"/>
  <c r="N1263" i="10" s="1"/>
  <c r="F1263" i="10"/>
  <c r="J1262" i="10"/>
  <c r="K1262" i="10" s="1"/>
  <c r="L1262" i="10" s="1"/>
  <c r="N1262" i="10" s="1"/>
  <c r="F1262" i="10"/>
  <c r="J1261" i="10"/>
  <c r="F1261" i="10"/>
  <c r="J1260" i="10"/>
  <c r="F1260" i="10"/>
  <c r="J1259" i="10"/>
  <c r="K1259" i="10" s="1"/>
  <c r="L1259" i="10" s="1"/>
  <c r="N1259" i="10" s="1"/>
  <c r="F1259" i="10"/>
  <c r="J1258" i="10"/>
  <c r="F1258" i="10"/>
  <c r="J1257" i="10"/>
  <c r="F1257" i="10"/>
  <c r="J1256" i="10"/>
  <c r="F1256" i="10"/>
  <c r="J1255" i="10"/>
  <c r="F1255" i="10"/>
  <c r="J1254" i="10"/>
  <c r="F1254" i="10"/>
  <c r="J1253" i="10"/>
  <c r="F1253" i="10"/>
  <c r="J1252" i="10"/>
  <c r="F1252" i="10"/>
  <c r="J1251" i="10"/>
  <c r="K1251" i="10" s="1"/>
  <c r="L1251" i="10" s="1"/>
  <c r="N1251" i="10" s="1"/>
  <c r="F1251" i="10"/>
  <c r="J1250" i="10"/>
  <c r="F1250" i="10"/>
  <c r="J1249" i="10"/>
  <c r="K1249" i="10" s="1"/>
  <c r="L1249" i="10" s="1"/>
  <c r="N1249" i="10" s="1"/>
  <c r="F1249" i="10"/>
  <c r="J1248" i="10"/>
  <c r="F1248" i="10"/>
  <c r="J1247" i="10"/>
  <c r="K1247" i="10" s="1"/>
  <c r="L1247" i="10" s="1"/>
  <c r="N1247" i="10" s="1"/>
  <c r="F1247" i="10"/>
  <c r="J1246" i="10"/>
  <c r="K1246" i="10" s="1"/>
  <c r="L1246" i="10" s="1"/>
  <c r="N1246" i="10" s="1"/>
  <c r="F1246" i="10"/>
  <c r="J1245" i="10"/>
  <c r="F1245" i="10"/>
  <c r="J1244" i="10"/>
  <c r="K1244" i="10" s="1"/>
  <c r="L1244" i="10" s="1"/>
  <c r="N1244" i="10" s="1"/>
  <c r="F1244" i="10"/>
  <c r="J1243" i="10"/>
  <c r="F1243" i="10"/>
  <c r="J1242" i="10"/>
  <c r="K1242" i="10" s="1"/>
  <c r="L1242" i="10" s="1"/>
  <c r="N1242" i="10" s="1"/>
  <c r="F1242" i="10"/>
  <c r="J1241" i="10"/>
  <c r="K1241" i="10" s="1"/>
  <c r="L1241" i="10" s="1"/>
  <c r="N1241" i="10" s="1"/>
  <c r="F1241" i="10"/>
  <c r="J1240" i="10"/>
  <c r="K1240" i="10" s="1"/>
  <c r="L1240" i="10" s="1"/>
  <c r="N1240" i="10" s="1"/>
  <c r="F1240" i="10"/>
  <c r="J1239" i="10"/>
  <c r="F1239" i="10"/>
  <c r="J1238" i="10"/>
  <c r="F1238" i="10"/>
  <c r="J1237" i="10"/>
  <c r="K1237" i="10" s="1"/>
  <c r="L1237" i="10" s="1"/>
  <c r="N1237" i="10" s="1"/>
  <c r="F1237" i="10"/>
  <c r="J1236" i="10"/>
  <c r="K1236" i="10" s="1"/>
  <c r="L1236" i="10" s="1"/>
  <c r="N1236" i="10" s="1"/>
  <c r="F1236" i="10"/>
  <c r="J1235" i="10"/>
  <c r="K1235" i="10" s="1"/>
  <c r="L1235" i="10" s="1"/>
  <c r="N1235" i="10" s="1"/>
  <c r="F1235" i="10"/>
  <c r="J1234" i="10"/>
  <c r="K1234" i="10" s="1"/>
  <c r="L1234" i="10" s="1"/>
  <c r="N1234" i="10" s="1"/>
  <c r="F1234" i="10"/>
  <c r="J1233" i="10"/>
  <c r="F1233" i="10"/>
  <c r="J1232" i="10"/>
  <c r="K1232" i="10" s="1"/>
  <c r="L1232" i="10" s="1"/>
  <c r="N1232" i="10" s="1"/>
  <c r="F1232" i="10"/>
  <c r="J1231" i="10"/>
  <c r="F1231" i="10"/>
  <c r="J1230" i="10"/>
  <c r="F1230" i="10"/>
  <c r="J1229" i="10"/>
  <c r="K1229" i="10" s="1"/>
  <c r="L1229" i="10" s="1"/>
  <c r="N1229" i="10" s="1"/>
  <c r="F1229" i="10"/>
  <c r="J1228" i="10"/>
  <c r="F1228" i="10"/>
  <c r="J1227" i="10"/>
  <c r="K1227" i="10" s="1"/>
  <c r="L1227" i="10" s="1"/>
  <c r="N1227" i="10" s="1"/>
  <c r="F1227" i="10"/>
  <c r="J1226" i="10"/>
  <c r="K1226" i="10" s="1"/>
  <c r="L1226" i="10" s="1"/>
  <c r="N1226" i="10" s="1"/>
  <c r="F1226" i="10"/>
  <c r="J1225" i="10"/>
  <c r="F1225" i="10"/>
  <c r="J1224" i="10"/>
  <c r="K1224" i="10" s="1"/>
  <c r="L1224" i="10" s="1"/>
  <c r="N1224" i="10" s="1"/>
  <c r="F1224" i="10"/>
  <c r="J1223" i="10"/>
  <c r="F1223" i="10"/>
  <c r="J1222" i="10"/>
  <c r="K1222" i="10" s="1"/>
  <c r="L1222" i="10" s="1"/>
  <c r="N1222" i="10" s="1"/>
  <c r="F1222" i="10"/>
  <c r="J1221" i="10"/>
  <c r="K1221" i="10" s="1"/>
  <c r="L1221" i="10" s="1"/>
  <c r="N1221" i="10" s="1"/>
  <c r="F1221" i="10"/>
  <c r="J1220" i="10"/>
  <c r="K1220" i="10" s="1"/>
  <c r="L1220" i="10" s="1"/>
  <c r="N1220" i="10" s="1"/>
  <c r="F1220" i="10"/>
  <c r="J1219" i="10"/>
  <c r="K1219" i="10" s="1"/>
  <c r="L1219" i="10" s="1"/>
  <c r="N1219" i="10" s="1"/>
  <c r="F1219" i="10"/>
  <c r="J1218" i="10"/>
  <c r="K1218" i="10" s="1"/>
  <c r="L1218" i="10" s="1"/>
  <c r="N1218" i="10" s="1"/>
  <c r="F1218" i="10"/>
  <c r="J1217" i="10"/>
  <c r="K1217" i="10" s="1"/>
  <c r="L1217" i="10" s="1"/>
  <c r="N1217" i="10" s="1"/>
  <c r="F1217" i="10"/>
  <c r="J1216" i="10"/>
  <c r="F1216" i="10"/>
  <c r="J1215" i="10"/>
  <c r="K1215" i="10" s="1"/>
  <c r="L1215" i="10" s="1"/>
  <c r="N1215" i="10" s="1"/>
  <c r="F1215" i="10"/>
  <c r="J1214" i="10"/>
  <c r="F1214" i="10"/>
  <c r="J1213" i="10"/>
  <c r="K1213" i="10" s="1"/>
  <c r="L1213" i="10" s="1"/>
  <c r="N1213" i="10" s="1"/>
  <c r="F1213" i="10"/>
  <c r="J1212" i="10"/>
  <c r="K1212" i="10" s="1"/>
  <c r="L1212" i="10" s="1"/>
  <c r="N1212" i="10" s="1"/>
  <c r="F1212" i="10"/>
  <c r="J1211" i="10"/>
  <c r="K1211" i="10" s="1"/>
  <c r="L1211" i="10" s="1"/>
  <c r="N1211" i="10" s="1"/>
  <c r="F1211" i="10"/>
  <c r="J1210" i="10"/>
  <c r="F1210" i="10"/>
  <c r="J1209" i="10"/>
  <c r="K1209" i="10" s="1"/>
  <c r="L1209" i="10" s="1"/>
  <c r="N1209" i="10" s="1"/>
  <c r="F1209" i="10"/>
  <c r="J1208" i="10"/>
  <c r="F1208" i="10"/>
  <c r="J1207" i="10"/>
  <c r="F1207" i="10"/>
  <c r="J1206" i="10"/>
  <c r="F1206" i="10"/>
  <c r="J1205" i="10"/>
  <c r="F1205" i="10"/>
  <c r="J1204" i="10"/>
  <c r="K1204" i="10" s="1"/>
  <c r="L1204" i="10" s="1"/>
  <c r="N1204" i="10" s="1"/>
  <c r="F1204" i="10"/>
  <c r="J1203" i="10"/>
  <c r="F1203" i="10"/>
  <c r="J1202" i="10"/>
  <c r="K1202" i="10" s="1"/>
  <c r="L1202" i="10" s="1"/>
  <c r="N1202" i="10" s="1"/>
  <c r="F1202" i="10"/>
  <c r="J1201" i="10"/>
  <c r="F1201" i="10"/>
  <c r="J1200" i="10"/>
  <c r="K1200" i="10" s="1"/>
  <c r="L1200" i="10" s="1"/>
  <c r="N1200" i="10" s="1"/>
  <c r="F1200" i="10"/>
  <c r="J1199" i="10"/>
  <c r="F1199" i="10"/>
  <c r="J1198" i="10"/>
  <c r="K1198" i="10" s="1"/>
  <c r="L1198" i="10" s="1"/>
  <c r="N1198" i="10" s="1"/>
  <c r="F1198" i="10"/>
  <c r="J1197" i="10"/>
  <c r="K1197" i="10" s="1"/>
  <c r="L1197" i="10" s="1"/>
  <c r="N1197" i="10" s="1"/>
  <c r="F1197" i="10"/>
  <c r="J1196" i="10"/>
  <c r="K1196" i="10" s="1"/>
  <c r="L1196" i="10" s="1"/>
  <c r="N1196" i="10" s="1"/>
  <c r="F1196" i="10"/>
  <c r="J1195" i="10"/>
  <c r="F1195" i="10"/>
  <c r="J1194" i="10"/>
  <c r="K1194" i="10" s="1"/>
  <c r="L1194" i="10" s="1"/>
  <c r="N1194" i="10" s="1"/>
  <c r="F1194" i="10"/>
  <c r="J1193" i="10"/>
  <c r="K1193" i="10" s="1"/>
  <c r="L1193" i="10" s="1"/>
  <c r="N1193" i="10" s="1"/>
  <c r="F1193" i="10"/>
  <c r="J1192" i="10"/>
  <c r="F1192" i="10"/>
  <c r="J1191" i="10"/>
  <c r="F1191" i="10"/>
  <c r="J1190" i="10"/>
  <c r="K1190" i="10" s="1"/>
  <c r="L1190" i="10" s="1"/>
  <c r="N1190" i="10" s="1"/>
  <c r="F1190" i="10"/>
  <c r="J1189" i="10"/>
  <c r="F1189" i="10"/>
  <c r="J1188" i="10"/>
  <c r="F1188" i="10"/>
  <c r="J1187" i="10"/>
  <c r="F1187" i="10"/>
  <c r="J1186" i="10"/>
  <c r="F1186" i="10"/>
  <c r="J1185" i="10"/>
  <c r="K1185" i="10" s="1"/>
  <c r="L1185" i="10" s="1"/>
  <c r="N1185" i="10" s="1"/>
  <c r="F1185" i="10"/>
  <c r="J1184" i="10"/>
  <c r="F1184" i="10"/>
  <c r="J1183" i="10"/>
  <c r="F1183" i="10"/>
  <c r="J1182" i="10"/>
  <c r="K1182" i="10" s="1"/>
  <c r="L1182" i="10" s="1"/>
  <c r="N1182" i="10" s="1"/>
  <c r="F1182" i="10"/>
  <c r="J1181" i="10"/>
  <c r="F1181" i="10"/>
  <c r="J1180" i="10"/>
  <c r="F1180" i="10"/>
  <c r="J1179" i="10"/>
  <c r="F1179" i="10"/>
  <c r="J1178" i="10"/>
  <c r="K1178" i="10" s="1"/>
  <c r="L1178" i="10" s="1"/>
  <c r="N1178" i="10" s="1"/>
  <c r="F1178" i="10"/>
  <c r="J1177" i="10"/>
  <c r="F1177" i="10"/>
  <c r="J1176" i="10"/>
  <c r="K1176" i="10" s="1"/>
  <c r="L1176" i="10" s="1"/>
  <c r="N1176" i="10" s="1"/>
  <c r="F1176" i="10"/>
  <c r="J1175" i="10"/>
  <c r="K1175" i="10" s="1"/>
  <c r="L1175" i="10" s="1"/>
  <c r="N1175" i="10" s="1"/>
  <c r="F1175" i="10"/>
  <c r="J1174" i="10"/>
  <c r="K1174" i="10" s="1"/>
  <c r="L1174" i="10" s="1"/>
  <c r="N1174" i="10" s="1"/>
  <c r="F1174" i="10"/>
  <c r="J1173" i="10"/>
  <c r="K1173" i="10" s="1"/>
  <c r="L1173" i="10" s="1"/>
  <c r="N1173" i="10" s="1"/>
  <c r="F1173" i="10"/>
  <c r="J1172" i="10"/>
  <c r="F1172" i="10"/>
  <c r="J1171" i="10"/>
  <c r="K1171" i="10" s="1"/>
  <c r="L1171" i="10" s="1"/>
  <c r="N1171" i="10" s="1"/>
  <c r="F1171" i="10"/>
  <c r="J1170" i="10"/>
  <c r="K1170" i="10" s="1"/>
  <c r="L1170" i="10" s="1"/>
  <c r="N1170" i="10" s="1"/>
  <c r="F1170" i="10"/>
  <c r="J1169" i="10"/>
  <c r="K1169" i="10" s="1"/>
  <c r="L1169" i="10" s="1"/>
  <c r="N1169" i="10" s="1"/>
  <c r="F1169" i="10"/>
  <c r="J1168" i="10"/>
  <c r="K1168" i="10" s="1"/>
  <c r="L1168" i="10" s="1"/>
  <c r="N1168" i="10" s="1"/>
  <c r="F1168" i="10"/>
  <c r="J1167" i="10"/>
  <c r="F1167" i="10"/>
  <c r="J1166" i="10"/>
  <c r="F1166" i="10"/>
  <c r="J1165" i="10"/>
  <c r="F1165" i="10"/>
  <c r="J1164" i="10"/>
  <c r="K1164" i="10" s="1"/>
  <c r="L1164" i="10" s="1"/>
  <c r="N1164" i="10" s="1"/>
  <c r="F1164" i="10"/>
  <c r="J1163" i="10"/>
  <c r="F1163" i="10"/>
  <c r="J1162" i="10"/>
  <c r="K1162" i="10" s="1"/>
  <c r="L1162" i="10" s="1"/>
  <c r="N1162" i="10" s="1"/>
  <c r="F1162" i="10"/>
  <c r="J1161" i="10"/>
  <c r="F1161" i="10"/>
  <c r="J1160" i="10"/>
  <c r="F1160" i="10"/>
  <c r="J1159" i="10"/>
  <c r="F1159" i="10"/>
  <c r="J1158" i="10"/>
  <c r="F1158" i="10"/>
  <c r="J1157" i="10"/>
  <c r="F1157" i="10"/>
  <c r="J1156" i="10"/>
  <c r="K1156" i="10" s="1"/>
  <c r="L1156" i="10" s="1"/>
  <c r="N1156" i="10" s="1"/>
  <c r="F1156" i="10"/>
  <c r="J1155" i="10"/>
  <c r="F1155" i="10"/>
  <c r="J1154" i="10"/>
  <c r="K1154" i="10" s="1"/>
  <c r="L1154" i="10" s="1"/>
  <c r="N1154" i="10" s="1"/>
  <c r="F1154" i="10"/>
  <c r="J1153" i="10"/>
  <c r="K1153" i="10" s="1"/>
  <c r="L1153" i="10" s="1"/>
  <c r="N1153" i="10" s="1"/>
  <c r="F1153" i="10"/>
  <c r="J1152" i="10"/>
  <c r="F1152" i="10"/>
  <c r="J1151" i="10"/>
  <c r="F1151" i="10"/>
  <c r="J1150" i="10"/>
  <c r="F1150" i="10"/>
  <c r="J1149" i="10"/>
  <c r="F1149" i="10"/>
  <c r="J1148" i="10"/>
  <c r="K1148" i="10" s="1"/>
  <c r="L1148" i="10" s="1"/>
  <c r="N1148" i="10" s="1"/>
  <c r="F1148" i="10"/>
  <c r="J1147" i="10"/>
  <c r="F1147" i="10"/>
  <c r="J1146" i="10"/>
  <c r="F1146" i="10"/>
  <c r="J1145" i="10"/>
  <c r="K1145" i="10" s="1"/>
  <c r="L1145" i="10" s="1"/>
  <c r="N1145" i="10" s="1"/>
  <c r="F1145" i="10"/>
  <c r="J1144" i="10"/>
  <c r="K1144" i="10" s="1"/>
  <c r="L1144" i="10" s="1"/>
  <c r="N1144" i="10" s="1"/>
  <c r="F1144" i="10"/>
  <c r="J1143" i="10"/>
  <c r="K1143" i="10" s="1"/>
  <c r="L1143" i="10" s="1"/>
  <c r="N1143" i="10" s="1"/>
  <c r="F1143" i="10"/>
  <c r="J1142" i="10"/>
  <c r="F1142" i="10"/>
  <c r="J1141" i="10"/>
  <c r="K1141" i="10" s="1"/>
  <c r="L1141" i="10" s="1"/>
  <c r="N1141" i="10" s="1"/>
  <c r="F1141" i="10"/>
  <c r="J1140" i="10"/>
  <c r="F1140" i="10"/>
  <c r="J1139" i="10"/>
  <c r="K1139" i="10" s="1"/>
  <c r="L1139" i="10" s="1"/>
  <c r="N1139" i="10" s="1"/>
  <c r="F1139" i="10"/>
  <c r="J1138" i="10"/>
  <c r="K1138" i="10" s="1"/>
  <c r="L1138" i="10" s="1"/>
  <c r="N1138" i="10" s="1"/>
  <c r="F1138" i="10"/>
  <c r="J1137" i="10"/>
  <c r="F1137" i="10"/>
  <c r="J1136" i="10"/>
  <c r="F1136" i="10"/>
  <c r="J1135" i="10"/>
  <c r="F1135" i="10"/>
  <c r="J1134" i="10"/>
  <c r="K1134" i="10" s="1"/>
  <c r="L1134" i="10" s="1"/>
  <c r="N1134" i="10" s="1"/>
  <c r="F1134" i="10"/>
  <c r="J1133" i="10"/>
  <c r="F1133" i="10"/>
  <c r="J1132" i="10"/>
  <c r="K1132" i="10" s="1"/>
  <c r="L1132" i="10" s="1"/>
  <c r="N1132" i="10" s="1"/>
  <c r="F1132" i="10"/>
  <c r="J1131" i="10"/>
  <c r="F1131" i="10"/>
  <c r="J1130" i="10"/>
  <c r="K1130" i="10" s="1"/>
  <c r="L1130" i="10" s="1"/>
  <c r="N1130" i="10" s="1"/>
  <c r="F1130" i="10"/>
  <c r="J1129" i="10"/>
  <c r="F1129" i="10"/>
  <c r="J1128" i="10"/>
  <c r="F1128" i="10"/>
  <c r="J1127" i="10"/>
  <c r="F1127" i="10"/>
  <c r="J1126" i="10"/>
  <c r="F1126" i="10"/>
  <c r="J1125" i="10"/>
  <c r="K1125" i="10" s="1"/>
  <c r="L1125" i="10" s="1"/>
  <c r="N1125" i="10" s="1"/>
  <c r="F1125" i="10"/>
  <c r="J1124" i="10"/>
  <c r="K1124" i="10" s="1"/>
  <c r="L1124" i="10" s="1"/>
  <c r="N1124" i="10" s="1"/>
  <c r="F1124" i="10"/>
  <c r="J1123" i="10"/>
  <c r="K1123" i="10" s="1"/>
  <c r="L1123" i="10" s="1"/>
  <c r="N1123" i="10" s="1"/>
  <c r="F1123" i="10"/>
  <c r="J1122" i="10"/>
  <c r="K1122" i="10" s="1"/>
  <c r="L1122" i="10" s="1"/>
  <c r="N1122" i="10" s="1"/>
  <c r="F1122" i="10"/>
  <c r="J1121" i="10"/>
  <c r="K1121" i="10" s="1"/>
  <c r="L1121" i="10" s="1"/>
  <c r="N1121" i="10" s="1"/>
  <c r="F1121" i="10"/>
  <c r="J1120" i="10"/>
  <c r="F1120" i="10"/>
  <c r="J1119" i="10"/>
  <c r="K1119" i="10" s="1"/>
  <c r="L1119" i="10" s="1"/>
  <c r="N1119" i="10" s="1"/>
  <c r="F1119" i="10"/>
  <c r="J1118" i="10"/>
  <c r="F1118" i="10"/>
  <c r="J1117" i="10"/>
  <c r="K1117" i="10" s="1"/>
  <c r="L1117" i="10" s="1"/>
  <c r="N1117" i="10" s="1"/>
  <c r="F1117" i="10"/>
  <c r="J1116" i="10"/>
  <c r="F1116" i="10"/>
  <c r="J1115" i="10"/>
  <c r="K1115" i="10" s="1"/>
  <c r="L1115" i="10" s="1"/>
  <c r="N1115" i="10" s="1"/>
  <c r="F1115" i="10"/>
  <c r="J1114" i="10"/>
  <c r="F1114" i="10"/>
  <c r="J1113" i="10"/>
  <c r="K1113" i="10" s="1"/>
  <c r="L1113" i="10" s="1"/>
  <c r="N1113" i="10" s="1"/>
  <c r="F1113" i="10"/>
  <c r="J1112" i="10"/>
  <c r="K1112" i="10" s="1"/>
  <c r="L1112" i="10" s="1"/>
  <c r="N1112" i="10" s="1"/>
  <c r="F1112" i="10"/>
  <c r="J1111" i="10"/>
  <c r="F1111" i="10"/>
  <c r="J1110" i="10"/>
  <c r="K1110" i="10" s="1"/>
  <c r="L1110" i="10" s="1"/>
  <c r="N1110" i="10" s="1"/>
  <c r="F1110" i="10"/>
  <c r="J1109" i="10"/>
  <c r="F1109" i="10"/>
  <c r="J1108" i="10"/>
  <c r="F1108" i="10"/>
  <c r="J1107" i="10"/>
  <c r="K1107" i="10" s="1"/>
  <c r="L1107" i="10" s="1"/>
  <c r="N1107" i="10" s="1"/>
  <c r="F1107" i="10"/>
  <c r="J1106" i="10"/>
  <c r="K1106" i="10" s="1"/>
  <c r="L1106" i="10" s="1"/>
  <c r="N1106" i="10" s="1"/>
  <c r="F1106" i="10"/>
  <c r="J1105" i="10"/>
  <c r="K1105" i="10" s="1"/>
  <c r="L1105" i="10" s="1"/>
  <c r="N1105" i="10" s="1"/>
  <c r="F1105" i="10"/>
  <c r="J1104" i="10"/>
  <c r="K1104" i="10" s="1"/>
  <c r="L1104" i="10" s="1"/>
  <c r="N1104" i="10" s="1"/>
  <c r="F1104" i="10"/>
  <c r="J1103" i="10"/>
  <c r="F1103" i="10"/>
  <c r="J1102" i="10"/>
  <c r="K1102" i="10" s="1"/>
  <c r="L1102" i="10" s="1"/>
  <c r="N1102" i="10" s="1"/>
  <c r="F1102" i="10"/>
  <c r="J1101" i="10"/>
  <c r="K1101" i="10" s="1"/>
  <c r="L1101" i="10" s="1"/>
  <c r="N1101" i="10" s="1"/>
  <c r="F1101" i="10"/>
  <c r="J1100" i="10"/>
  <c r="F1100" i="10"/>
  <c r="J1099" i="10"/>
  <c r="K1099" i="10" s="1"/>
  <c r="L1099" i="10" s="1"/>
  <c r="N1099" i="10" s="1"/>
  <c r="F1099" i="10"/>
  <c r="J1098" i="10"/>
  <c r="K1098" i="10" s="1"/>
  <c r="L1098" i="10" s="1"/>
  <c r="N1098" i="10" s="1"/>
  <c r="F1098" i="10"/>
  <c r="J1097" i="10"/>
  <c r="K1097" i="10" s="1"/>
  <c r="L1097" i="10" s="1"/>
  <c r="N1097" i="10" s="1"/>
  <c r="F1097" i="10"/>
  <c r="J1096" i="10"/>
  <c r="F1096" i="10"/>
  <c r="J1095" i="10"/>
  <c r="K1095" i="10" s="1"/>
  <c r="L1095" i="10" s="1"/>
  <c r="N1095" i="10" s="1"/>
  <c r="F1095" i="10"/>
  <c r="J1094" i="10"/>
  <c r="F1094" i="10"/>
  <c r="J1093" i="10"/>
  <c r="K1093" i="10" s="1"/>
  <c r="L1093" i="10" s="1"/>
  <c r="N1093" i="10" s="1"/>
  <c r="F1093" i="10"/>
  <c r="J1092" i="10"/>
  <c r="K1092" i="10" s="1"/>
  <c r="L1092" i="10" s="1"/>
  <c r="N1092" i="10" s="1"/>
  <c r="F1092" i="10"/>
  <c r="J1091" i="10"/>
  <c r="F1091" i="10"/>
  <c r="J1090" i="10"/>
  <c r="F1090" i="10"/>
  <c r="J1089" i="10"/>
  <c r="K1089" i="10" s="1"/>
  <c r="L1089" i="10" s="1"/>
  <c r="N1089" i="10" s="1"/>
  <c r="F1089" i="10"/>
  <c r="J1088" i="10"/>
  <c r="F1088" i="10"/>
  <c r="J1087" i="10"/>
  <c r="F1087" i="10"/>
  <c r="J1086" i="10"/>
  <c r="F1086" i="10"/>
  <c r="J1085" i="10"/>
  <c r="K1085" i="10" s="1"/>
  <c r="L1085" i="10" s="1"/>
  <c r="N1085" i="10" s="1"/>
  <c r="F1085" i="10"/>
  <c r="J1084" i="10"/>
  <c r="F1084" i="10"/>
  <c r="J1083" i="10"/>
  <c r="F1083" i="10"/>
  <c r="J1082" i="10"/>
  <c r="F1082" i="10"/>
  <c r="J1081" i="10"/>
  <c r="K1081" i="10" s="1"/>
  <c r="L1081" i="10" s="1"/>
  <c r="N1081" i="10" s="1"/>
  <c r="F1081" i="10"/>
  <c r="J1080" i="10"/>
  <c r="F1080" i="10"/>
  <c r="J1079" i="10"/>
  <c r="K1079" i="10" s="1"/>
  <c r="L1079" i="10" s="1"/>
  <c r="N1079" i="10" s="1"/>
  <c r="F1079" i="10"/>
  <c r="J1078" i="10"/>
  <c r="K1078" i="10" s="1"/>
  <c r="L1078" i="10" s="1"/>
  <c r="N1078" i="10" s="1"/>
  <c r="F1078" i="10"/>
  <c r="J1077" i="10"/>
  <c r="K1077" i="10" s="1"/>
  <c r="L1077" i="10" s="1"/>
  <c r="N1077" i="10" s="1"/>
  <c r="F1077" i="10"/>
  <c r="J1076" i="10"/>
  <c r="K1076" i="10" s="1"/>
  <c r="L1076" i="10" s="1"/>
  <c r="N1076" i="10" s="1"/>
  <c r="F1076" i="10"/>
  <c r="J1075" i="10"/>
  <c r="F1075" i="10"/>
  <c r="J1074" i="10"/>
  <c r="F1074" i="10"/>
  <c r="J1073" i="10"/>
  <c r="F1073" i="10"/>
  <c r="J1072" i="10"/>
  <c r="K1072" i="10" s="1"/>
  <c r="L1072" i="10" s="1"/>
  <c r="N1072" i="10" s="1"/>
  <c r="F1072" i="10"/>
  <c r="J1071" i="10"/>
  <c r="K1071" i="10" s="1"/>
  <c r="L1071" i="10" s="1"/>
  <c r="N1071" i="10" s="1"/>
  <c r="F1071" i="10"/>
  <c r="J1070" i="10"/>
  <c r="F1070" i="10"/>
  <c r="J1069" i="10"/>
  <c r="K1069" i="10" s="1"/>
  <c r="L1069" i="10" s="1"/>
  <c r="N1069" i="10" s="1"/>
  <c r="F1069" i="10"/>
  <c r="J1068" i="10"/>
  <c r="F1068" i="10"/>
  <c r="J1067" i="10"/>
  <c r="K1067" i="10" s="1"/>
  <c r="L1067" i="10" s="1"/>
  <c r="N1067" i="10" s="1"/>
  <c r="F1067" i="10"/>
  <c r="J1066" i="10"/>
  <c r="F1066" i="10"/>
  <c r="J1065" i="10"/>
  <c r="K1065" i="10" s="1"/>
  <c r="L1065" i="10" s="1"/>
  <c r="N1065" i="10" s="1"/>
  <c r="F1065" i="10"/>
  <c r="J1064" i="10"/>
  <c r="F1064" i="10"/>
  <c r="J1063" i="10"/>
  <c r="K1063" i="10" s="1"/>
  <c r="L1063" i="10" s="1"/>
  <c r="N1063" i="10" s="1"/>
  <c r="F1063" i="10"/>
  <c r="J1062" i="10"/>
  <c r="K1062" i="10" s="1"/>
  <c r="L1062" i="10" s="1"/>
  <c r="N1062" i="10" s="1"/>
  <c r="F1062" i="10"/>
  <c r="J1061" i="10"/>
  <c r="F1061" i="10"/>
  <c r="J1060" i="10"/>
  <c r="F1060" i="10"/>
  <c r="J1059" i="10"/>
  <c r="F1059" i="10"/>
  <c r="J1058" i="10"/>
  <c r="K1058" i="10" s="1"/>
  <c r="L1058" i="10" s="1"/>
  <c r="N1058" i="10" s="1"/>
  <c r="F1058" i="10"/>
  <c r="J1057" i="10"/>
  <c r="K1057" i="10" s="1"/>
  <c r="L1057" i="10" s="1"/>
  <c r="N1057" i="10" s="1"/>
  <c r="F1057" i="10"/>
  <c r="J1056" i="10"/>
  <c r="F1056" i="10"/>
  <c r="J1055" i="10"/>
  <c r="K1055" i="10" s="1"/>
  <c r="L1055" i="10" s="1"/>
  <c r="N1055" i="10" s="1"/>
  <c r="F1055" i="10"/>
  <c r="J1054" i="10"/>
  <c r="F1054" i="10"/>
  <c r="J1053" i="10"/>
  <c r="K1053" i="10" s="1"/>
  <c r="L1053" i="10" s="1"/>
  <c r="N1053" i="10" s="1"/>
  <c r="F1053" i="10"/>
  <c r="J1052" i="10"/>
  <c r="F1052" i="10"/>
  <c r="J1051" i="10"/>
  <c r="F1051" i="10"/>
  <c r="J1050" i="10"/>
  <c r="F1050" i="10"/>
  <c r="J1049" i="10"/>
  <c r="F1049" i="10"/>
  <c r="J1048" i="10"/>
  <c r="K1048" i="10" s="1"/>
  <c r="L1048" i="10" s="1"/>
  <c r="N1048" i="10" s="1"/>
  <c r="F1048" i="10"/>
  <c r="J1047" i="10"/>
  <c r="F1047" i="10"/>
  <c r="J1046" i="10"/>
  <c r="F1046" i="10"/>
  <c r="J1045" i="10"/>
  <c r="K1045" i="10" s="1"/>
  <c r="L1045" i="10" s="1"/>
  <c r="N1045" i="10" s="1"/>
  <c r="F1045" i="10"/>
  <c r="J1044" i="10"/>
  <c r="F1044" i="10"/>
  <c r="J1043" i="10"/>
  <c r="F1043" i="10"/>
  <c r="J1042" i="10"/>
  <c r="F1042" i="10"/>
  <c r="J1041" i="10"/>
  <c r="K1041" i="10" s="1"/>
  <c r="L1041" i="10" s="1"/>
  <c r="N1041" i="10" s="1"/>
  <c r="F1041" i="10"/>
  <c r="J1040" i="10"/>
  <c r="F1040" i="10"/>
  <c r="J1039" i="10"/>
  <c r="K1039" i="10" s="1"/>
  <c r="L1039" i="10" s="1"/>
  <c r="N1039" i="10" s="1"/>
  <c r="F1039" i="10"/>
  <c r="J1038" i="10"/>
  <c r="F1038" i="10"/>
  <c r="J1037" i="10"/>
  <c r="K1037" i="10" s="1"/>
  <c r="L1037" i="10" s="1"/>
  <c r="N1037" i="10" s="1"/>
  <c r="F1037" i="10"/>
  <c r="J1036" i="10"/>
  <c r="F1036" i="10"/>
  <c r="J1035" i="10"/>
  <c r="K1035" i="10" s="1"/>
  <c r="L1035" i="10" s="1"/>
  <c r="N1035" i="10" s="1"/>
  <c r="F1035" i="10"/>
  <c r="J1034" i="10"/>
  <c r="F1034" i="10"/>
  <c r="J1033" i="10"/>
  <c r="K1033" i="10" s="1"/>
  <c r="L1033" i="10" s="1"/>
  <c r="N1033" i="10" s="1"/>
  <c r="F1033" i="10"/>
  <c r="J1032" i="10"/>
  <c r="F1032" i="10"/>
  <c r="J1031" i="10"/>
  <c r="F1031" i="10"/>
  <c r="J1030" i="10"/>
  <c r="F1030" i="10"/>
  <c r="J1029" i="10"/>
  <c r="K1029" i="10" s="1"/>
  <c r="L1029" i="10" s="1"/>
  <c r="N1029" i="10" s="1"/>
  <c r="F1029" i="10"/>
  <c r="J1028" i="10"/>
  <c r="K1028" i="10" s="1"/>
  <c r="L1028" i="10" s="1"/>
  <c r="N1028" i="10" s="1"/>
  <c r="F1028" i="10"/>
  <c r="J1027" i="10"/>
  <c r="F1027" i="10"/>
  <c r="J1026" i="10"/>
  <c r="F1026" i="10"/>
  <c r="J1025" i="10"/>
  <c r="F1025" i="10"/>
  <c r="J1024" i="10"/>
  <c r="K1024" i="10" s="1"/>
  <c r="L1024" i="10" s="1"/>
  <c r="N1024" i="10" s="1"/>
  <c r="F1024" i="10"/>
  <c r="J1023" i="10"/>
  <c r="F1023" i="10"/>
  <c r="J1022" i="10"/>
  <c r="K1022" i="10" s="1"/>
  <c r="L1022" i="10" s="1"/>
  <c r="N1022" i="10" s="1"/>
  <c r="F1022" i="10"/>
  <c r="J1021" i="10"/>
  <c r="F1021" i="10"/>
  <c r="J1020" i="10"/>
  <c r="F1020" i="10"/>
  <c r="J1019" i="10"/>
  <c r="F1019" i="10"/>
  <c r="J1018" i="10"/>
  <c r="F1018" i="10"/>
  <c r="J1017" i="10"/>
  <c r="F1017" i="10"/>
  <c r="J1016" i="10"/>
  <c r="K1016" i="10" s="1"/>
  <c r="L1016" i="10" s="1"/>
  <c r="N1016" i="10" s="1"/>
  <c r="F1016" i="10"/>
  <c r="J1015" i="10"/>
  <c r="F1015" i="10"/>
  <c r="J1014" i="10"/>
  <c r="K1014" i="10" s="1"/>
  <c r="L1014" i="10" s="1"/>
  <c r="N1014" i="10" s="1"/>
  <c r="F1014" i="10"/>
  <c r="J1013" i="10"/>
  <c r="F1013" i="10"/>
  <c r="J1012" i="10"/>
  <c r="F1012" i="10"/>
  <c r="J1011" i="10"/>
  <c r="K1011" i="10" s="1"/>
  <c r="L1011" i="10" s="1"/>
  <c r="N1011" i="10" s="1"/>
  <c r="F1011" i="10"/>
  <c r="J1010" i="10"/>
  <c r="F1010" i="10"/>
  <c r="J1009" i="10"/>
  <c r="F1009" i="10"/>
  <c r="J1008" i="10"/>
  <c r="K1008" i="10" s="1"/>
  <c r="L1008" i="10" s="1"/>
  <c r="N1008" i="10" s="1"/>
  <c r="F1008" i="10"/>
  <c r="J1007" i="10"/>
  <c r="F1007" i="10"/>
  <c r="J1006" i="10"/>
  <c r="K1006" i="10" s="1"/>
  <c r="L1006" i="10" s="1"/>
  <c r="N1006" i="10" s="1"/>
  <c r="F1006" i="10"/>
  <c r="J1005" i="10"/>
  <c r="F1005" i="10"/>
  <c r="J1004" i="10"/>
  <c r="K1004" i="10" s="1"/>
  <c r="L1004" i="10" s="1"/>
  <c r="N1004" i="10" s="1"/>
  <c r="F1004" i="10"/>
  <c r="J1003" i="10"/>
  <c r="F1003" i="10"/>
  <c r="J1002" i="10"/>
  <c r="K1002" i="10" s="1"/>
  <c r="L1002" i="10" s="1"/>
  <c r="N1002" i="10" s="1"/>
  <c r="F1002" i="10"/>
  <c r="J1001" i="10"/>
  <c r="K1001" i="10" s="1"/>
  <c r="L1001" i="10" s="1"/>
  <c r="N1001" i="10" s="1"/>
  <c r="F1001" i="10"/>
  <c r="J1000" i="10"/>
  <c r="F1000" i="10"/>
  <c r="J999" i="10"/>
  <c r="K999" i="10" s="1"/>
  <c r="L999" i="10" s="1"/>
  <c r="N999" i="10" s="1"/>
  <c r="F999" i="10"/>
  <c r="J998" i="10"/>
  <c r="F998" i="10"/>
  <c r="J997" i="10"/>
  <c r="K997" i="10" s="1"/>
  <c r="L997" i="10" s="1"/>
  <c r="N997" i="10" s="1"/>
  <c r="F997" i="10"/>
  <c r="J996" i="10"/>
  <c r="K996" i="10" s="1"/>
  <c r="L996" i="10" s="1"/>
  <c r="N996" i="10" s="1"/>
  <c r="F996" i="10"/>
  <c r="J995" i="10"/>
  <c r="K995" i="10" s="1"/>
  <c r="L995" i="10" s="1"/>
  <c r="N995" i="10" s="1"/>
  <c r="F995" i="10"/>
  <c r="J994" i="10"/>
  <c r="F994" i="10"/>
  <c r="J993" i="10"/>
  <c r="F993" i="10"/>
  <c r="J992" i="10"/>
  <c r="K992" i="10" s="1"/>
  <c r="L992" i="10" s="1"/>
  <c r="N992" i="10" s="1"/>
  <c r="F992" i="10"/>
  <c r="J991" i="10"/>
  <c r="F991" i="10"/>
  <c r="J990" i="10"/>
  <c r="K990" i="10" s="1"/>
  <c r="L990" i="10" s="1"/>
  <c r="N990" i="10" s="1"/>
  <c r="F990" i="10"/>
  <c r="J989" i="10"/>
  <c r="F989" i="10"/>
  <c r="J988" i="10"/>
  <c r="K988" i="10" s="1"/>
  <c r="L988" i="10" s="1"/>
  <c r="N988" i="10" s="1"/>
  <c r="F988" i="10"/>
  <c r="J987" i="10"/>
  <c r="F987" i="10"/>
  <c r="J986" i="10"/>
  <c r="F986" i="10"/>
  <c r="J985" i="10"/>
  <c r="F985" i="10"/>
  <c r="J984" i="10"/>
  <c r="F984" i="10"/>
  <c r="J983" i="10"/>
  <c r="F983" i="10"/>
  <c r="J982" i="10"/>
  <c r="K982" i="10" s="1"/>
  <c r="L982" i="10" s="1"/>
  <c r="N982" i="10" s="1"/>
  <c r="F982" i="10"/>
  <c r="J981" i="10"/>
  <c r="F981" i="10"/>
  <c r="J980" i="10"/>
  <c r="K980" i="10" s="1"/>
  <c r="L980" i="10" s="1"/>
  <c r="N980" i="10" s="1"/>
  <c r="F980" i="10"/>
  <c r="J979" i="10"/>
  <c r="F979" i="10"/>
  <c r="J978" i="10"/>
  <c r="F978" i="10"/>
  <c r="J977" i="10"/>
  <c r="F977" i="10"/>
  <c r="J976" i="10"/>
  <c r="K976" i="10" s="1"/>
  <c r="L976" i="10" s="1"/>
  <c r="N976" i="10" s="1"/>
  <c r="F976" i="10"/>
  <c r="J975" i="10"/>
  <c r="F975" i="10"/>
  <c r="J974" i="10"/>
  <c r="F974" i="10"/>
  <c r="J973" i="10"/>
  <c r="F973" i="10"/>
  <c r="J972" i="10"/>
  <c r="K972" i="10" s="1"/>
  <c r="L972" i="10" s="1"/>
  <c r="N972" i="10" s="1"/>
  <c r="F972" i="10"/>
  <c r="J971" i="10"/>
  <c r="F971" i="10"/>
  <c r="J970" i="10"/>
  <c r="F970" i="10"/>
  <c r="J969" i="10"/>
  <c r="F969" i="10"/>
  <c r="J968" i="10"/>
  <c r="F968" i="10"/>
  <c r="J967" i="10"/>
  <c r="F967" i="10"/>
  <c r="J966" i="10"/>
  <c r="K966" i="10" s="1"/>
  <c r="L966" i="10" s="1"/>
  <c r="N966" i="10" s="1"/>
  <c r="F966" i="10"/>
  <c r="J965" i="10"/>
  <c r="F965" i="10"/>
  <c r="F1330" i="10" s="1"/>
  <c r="F1314" i="9"/>
  <c r="F1313" i="9"/>
  <c r="F1312" i="9"/>
  <c r="F1311" i="9"/>
  <c r="F1310" i="9"/>
  <c r="F1309" i="9"/>
  <c r="F1308" i="9"/>
  <c r="F1307" i="9"/>
  <c r="F1306" i="9"/>
  <c r="F1305" i="9"/>
  <c r="F1304" i="9"/>
  <c r="F1303" i="9"/>
  <c r="F1302" i="9"/>
  <c r="F1301" i="9"/>
  <c r="F1300" i="9"/>
  <c r="F1299" i="9"/>
  <c r="F1298" i="9"/>
  <c r="F1297" i="9"/>
  <c r="F1296" i="9"/>
  <c r="F1295" i="9"/>
  <c r="F1294" i="9"/>
  <c r="F1293" i="9"/>
  <c r="F1292" i="9"/>
  <c r="F1291" i="9"/>
  <c r="F1290" i="9"/>
  <c r="F1289" i="9"/>
  <c r="F1288" i="9"/>
  <c r="F1287" i="9"/>
  <c r="F1286" i="9"/>
  <c r="F1285" i="9"/>
  <c r="F1284" i="9"/>
  <c r="F1283" i="9"/>
  <c r="F1282" i="9"/>
  <c r="F1281" i="9"/>
  <c r="F1280" i="9"/>
  <c r="F1279" i="9"/>
  <c r="F1278" i="9"/>
  <c r="F1277" i="9"/>
  <c r="F1276" i="9"/>
  <c r="F1275" i="9"/>
  <c r="F1274" i="9"/>
  <c r="F1273" i="9"/>
  <c r="F1272" i="9"/>
  <c r="F1271" i="9"/>
  <c r="F1270" i="9"/>
  <c r="F1269" i="9"/>
  <c r="F1268" i="9"/>
  <c r="F1267" i="9"/>
  <c r="F1266" i="9"/>
  <c r="F1265" i="9"/>
  <c r="F1264" i="9"/>
  <c r="F1263" i="9"/>
  <c r="F1262" i="9"/>
  <c r="F1261" i="9"/>
  <c r="F1260" i="9"/>
  <c r="F1259" i="9"/>
  <c r="F1258" i="9"/>
  <c r="F1257" i="9"/>
  <c r="F1256" i="9"/>
  <c r="F1255" i="9"/>
  <c r="F1254" i="9"/>
  <c r="F1253" i="9"/>
  <c r="F1252" i="9"/>
  <c r="F1251" i="9"/>
  <c r="F1250" i="9"/>
  <c r="F1249" i="9"/>
  <c r="F1248" i="9"/>
  <c r="F1247" i="9"/>
  <c r="F1246" i="9"/>
  <c r="F1245" i="9"/>
  <c r="F1244" i="9"/>
  <c r="F1243" i="9"/>
  <c r="F1242" i="9"/>
  <c r="F1241" i="9"/>
  <c r="F1240" i="9"/>
  <c r="F1239" i="9"/>
  <c r="F1238" i="9"/>
  <c r="F1237" i="9"/>
  <c r="F1236" i="9"/>
  <c r="F1235" i="9"/>
  <c r="F1234" i="9"/>
  <c r="F1233" i="9"/>
  <c r="F1232" i="9"/>
  <c r="F1231" i="9"/>
  <c r="F1230" i="9"/>
  <c r="F1229" i="9"/>
  <c r="F1228" i="9"/>
  <c r="F1227" i="9"/>
  <c r="F1226" i="9"/>
  <c r="F1225" i="9"/>
  <c r="F1224" i="9"/>
  <c r="F1223" i="9"/>
  <c r="F1222" i="9"/>
  <c r="F1221" i="9"/>
  <c r="F1220" i="9"/>
  <c r="F1219" i="9"/>
  <c r="F1218" i="9"/>
  <c r="F1217" i="9"/>
  <c r="F1216" i="9"/>
  <c r="F1215" i="9"/>
  <c r="F1214" i="9"/>
  <c r="F1213" i="9"/>
  <c r="F1212" i="9"/>
  <c r="F1211" i="9"/>
  <c r="F1210" i="9"/>
  <c r="F1209" i="9"/>
  <c r="F1208" i="9"/>
  <c r="F1207" i="9"/>
  <c r="F1206" i="9"/>
  <c r="F1205" i="9"/>
  <c r="F1204" i="9"/>
  <c r="F1203" i="9"/>
  <c r="F1202" i="9"/>
  <c r="F1201" i="9"/>
  <c r="F1200" i="9"/>
  <c r="F1199" i="9"/>
  <c r="F1198" i="9"/>
  <c r="F1197" i="9"/>
  <c r="F1196" i="9"/>
  <c r="F1195" i="9"/>
  <c r="F1194" i="9"/>
  <c r="F1193" i="9"/>
  <c r="F1192" i="9"/>
  <c r="F1191" i="9"/>
  <c r="F1190" i="9"/>
  <c r="F1189" i="9"/>
  <c r="F1188" i="9"/>
  <c r="F1187" i="9"/>
  <c r="F1186" i="9"/>
  <c r="F1185" i="9"/>
  <c r="F1184" i="9"/>
  <c r="F1183" i="9"/>
  <c r="F1182" i="9"/>
  <c r="F1181" i="9"/>
  <c r="F1180" i="9"/>
  <c r="F1179" i="9"/>
  <c r="F1178" i="9"/>
  <c r="F1177" i="9"/>
  <c r="F1176" i="9"/>
  <c r="F1175" i="9"/>
  <c r="F1174" i="9"/>
  <c r="F1173" i="9"/>
  <c r="F1172" i="9"/>
  <c r="F1171" i="9"/>
  <c r="F1170" i="9"/>
  <c r="F1169" i="9"/>
  <c r="F1168" i="9"/>
  <c r="F1167" i="9"/>
  <c r="F1166" i="9"/>
  <c r="F1165" i="9"/>
  <c r="F1164" i="9"/>
  <c r="F1163" i="9"/>
  <c r="F1162" i="9"/>
  <c r="F1161" i="9"/>
  <c r="F1160" i="9"/>
  <c r="F1159" i="9"/>
  <c r="F1158" i="9"/>
  <c r="F1157" i="9"/>
  <c r="F1156" i="9"/>
  <c r="F1155" i="9"/>
  <c r="F1154" i="9"/>
  <c r="F1153" i="9"/>
  <c r="F1152" i="9"/>
  <c r="F1151" i="9"/>
  <c r="F1150" i="9"/>
  <c r="F1149" i="9"/>
  <c r="F1148" i="9"/>
  <c r="F1147" i="9"/>
  <c r="F1146" i="9"/>
  <c r="F1145" i="9"/>
  <c r="F1144" i="9"/>
  <c r="F1143" i="9"/>
  <c r="F1142" i="9"/>
  <c r="F1141" i="9"/>
  <c r="F1140" i="9"/>
  <c r="F1139" i="9"/>
  <c r="F1138" i="9"/>
  <c r="F1137" i="9"/>
  <c r="F1136" i="9"/>
  <c r="F1135" i="9"/>
  <c r="F1134" i="9"/>
  <c r="F1133" i="9"/>
  <c r="F1132" i="9"/>
  <c r="F1131" i="9"/>
  <c r="F1130" i="9"/>
  <c r="F1129" i="9"/>
  <c r="F1128" i="9"/>
  <c r="F1127" i="9"/>
  <c r="F1126" i="9"/>
  <c r="F1125" i="9"/>
  <c r="F1124" i="9"/>
  <c r="F1123" i="9"/>
  <c r="F1122" i="9"/>
  <c r="F1121" i="9"/>
  <c r="F1120" i="9"/>
  <c r="F1119" i="9"/>
  <c r="F1118" i="9"/>
  <c r="F1117" i="9"/>
  <c r="F1116" i="9"/>
  <c r="F1115" i="9"/>
  <c r="F1114" i="9"/>
  <c r="F1113" i="9"/>
  <c r="F1112" i="9"/>
  <c r="F1111" i="9"/>
  <c r="F1110" i="9"/>
  <c r="F1109" i="9"/>
  <c r="F1108" i="9"/>
  <c r="F1107" i="9"/>
  <c r="F1106" i="9"/>
  <c r="F1105" i="9"/>
  <c r="F1104" i="9"/>
  <c r="F1103" i="9"/>
  <c r="F1102" i="9"/>
  <c r="F1101" i="9"/>
  <c r="F1100" i="9"/>
  <c r="F1099" i="9"/>
  <c r="F1098" i="9"/>
  <c r="F1097" i="9"/>
  <c r="F1096" i="9"/>
  <c r="F1095" i="9"/>
  <c r="F1094" i="9"/>
  <c r="F1093" i="9"/>
  <c r="F1092" i="9"/>
  <c r="F1091" i="9"/>
  <c r="F1090" i="9"/>
  <c r="F1089" i="9"/>
  <c r="F1088" i="9"/>
  <c r="F1087" i="9"/>
  <c r="F1086" i="9"/>
  <c r="F1085" i="9"/>
  <c r="F1084" i="9"/>
  <c r="F1083" i="9"/>
  <c r="F1082" i="9"/>
  <c r="F1081" i="9"/>
  <c r="F1080" i="9"/>
  <c r="F1079" i="9"/>
  <c r="F1078" i="9"/>
  <c r="F1077" i="9"/>
  <c r="F1076" i="9"/>
  <c r="F1075" i="9"/>
  <c r="F1074" i="9"/>
  <c r="F1073" i="9"/>
  <c r="F1072" i="9"/>
  <c r="F1071" i="9"/>
  <c r="F1070" i="9"/>
  <c r="F1069" i="9"/>
  <c r="F1068" i="9"/>
  <c r="F1067" i="9"/>
  <c r="F1066" i="9"/>
  <c r="F1065" i="9"/>
  <c r="F1064" i="9"/>
  <c r="F1063" i="9"/>
  <c r="F1062" i="9"/>
  <c r="F1061" i="9"/>
  <c r="F1060" i="9"/>
  <c r="F1059" i="9"/>
  <c r="F1058" i="9"/>
  <c r="F1057" i="9"/>
  <c r="F1056" i="9"/>
  <c r="F1055" i="9"/>
  <c r="F1054" i="9"/>
  <c r="F1053" i="9"/>
  <c r="F1052" i="9"/>
  <c r="F1051" i="9"/>
  <c r="F1050" i="9"/>
  <c r="F1049" i="9"/>
  <c r="F1048" i="9"/>
  <c r="F1047" i="9"/>
  <c r="F1046" i="9"/>
  <c r="F1045" i="9"/>
  <c r="F1044" i="9"/>
  <c r="F1043" i="9"/>
  <c r="F1042" i="9"/>
  <c r="F1041" i="9"/>
  <c r="F1040" i="9"/>
  <c r="F1039" i="9"/>
  <c r="F1038" i="9"/>
  <c r="F1037" i="9"/>
  <c r="F1036" i="9"/>
  <c r="F1035" i="9"/>
  <c r="F1034" i="9"/>
  <c r="F1033" i="9"/>
  <c r="F1032" i="9"/>
  <c r="F1031" i="9"/>
  <c r="F1030" i="9"/>
  <c r="F1029" i="9"/>
  <c r="F1028" i="9"/>
  <c r="F1027" i="9"/>
  <c r="F1026" i="9"/>
  <c r="F1025" i="9"/>
  <c r="F1024" i="9"/>
  <c r="F1023" i="9"/>
  <c r="F1022" i="9"/>
  <c r="F1021" i="9"/>
  <c r="F1020" i="9"/>
  <c r="F1019" i="9"/>
  <c r="F1018" i="9"/>
  <c r="F1017" i="9"/>
  <c r="F1016" i="9"/>
  <c r="F1015" i="9"/>
  <c r="F1014" i="9"/>
  <c r="F1013" i="9"/>
  <c r="F1012" i="9"/>
  <c r="F1011" i="9"/>
  <c r="F1010" i="9"/>
  <c r="F1009" i="9"/>
  <c r="F1008" i="9"/>
  <c r="F1007" i="9"/>
  <c r="F1006" i="9"/>
  <c r="F1005" i="9"/>
  <c r="F1004" i="9"/>
  <c r="F1003" i="9"/>
  <c r="F1002" i="9"/>
  <c r="F1001" i="9"/>
  <c r="F1000" i="9"/>
  <c r="F999" i="9"/>
  <c r="F998" i="9"/>
  <c r="F997" i="9"/>
  <c r="F996" i="9"/>
  <c r="F995" i="9"/>
  <c r="F994" i="9"/>
  <c r="F993" i="9"/>
  <c r="F992" i="9"/>
  <c r="F991" i="9"/>
  <c r="F990" i="9"/>
  <c r="F989" i="9"/>
  <c r="F988" i="9"/>
  <c r="F987" i="9"/>
  <c r="F986" i="9"/>
  <c r="F985" i="9"/>
  <c r="F984" i="9"/>
  <c r="F983" i="9"/>
  <c r="F982" i="9"/>
  <c r="F981" i="9"/>
  <c r="F980" i="9"/>
  <c r="F979" i="9"/>
  <c r="F978" i="9"/>
  <c r="F977" i="9"/>
  <c r="F976" i="9"/>
  <c r="F975" i="9"/>
  <c r="F974" i="9"/>
  <c r="F973" i="9"/>
  <c r="F972" i="9"/>
  <c r="F971" i="9"/>
  <c r="F970" i="9"/>
  <c r="F969" i="9"/>
  <c r="F968" i="9"/>
  <c r="F967" i="9"/>
  <c r="F966" i="9"/>
  <c r="F965" i="9"/>
  <c r="F920" i="3"/>
  <c r="F949" i="7"/>
  <c r="F950" i="7"/>
  <c r="H938" i="4"/>
  <c r="I938" i="4" s="1"/>
  <c r="K938" i="4" s="1"/>
  <c r="M393" i="10"/>
  <c r="M396" i="10"/>
  <c r="M400" i="10"/>
  <c r="M407" i="10"/>
  <c r="M408" i="10"/>
  <c r="M413" i="10"/>
  <c r="M417" i="10"/>
  <c r="M421" i="10"/>
  <c r="M423" i="10"/>
  <c r="M426" i="10"/>
  <c r="M427" i="10"/>
  <c r="M432" i="10"/>
  <c r="M436" i="10"/>
  <c r="M437" i="10"/>
  <c r="M451" i="10"/>
  <c r="M452" i="10"/>
  <c r="M456" i="10"/>
  <c r="M457" i="10"/>
  <c r="M458" i="10"/>
  <c r="M470" i="10"/>
  <c r="M474" i="10"/>
  <c r="M475" i="10"/>
  <c r="M478" i="10"/>
  <c r="M482" i="10"/>
  <c r="M490" i="10"/>
  <c r="M498" i="10"/>
  <c r="M499" i="10"/>
  <c r="M505" i="10"/>
  <c r="M514" i="10"/>
  <c r="M515" i="10"/>
  <c r="M529" i="10"/>
  <c r="M535" i="10"/>
  <c r="M538" i="10"/>
  <c r="M540" i="10"/>
  <c r="M901" i="10"/>
  <c r="M905" i="10"/>
  <c r="M919" i="10"/>
  <c r="M941" i="10"/>
  <c r="M944" i="10"/>
  <c r="M955" i="10"/>
  <c r="M768" i="17"/>
  <c r="M769" i="17"/>
  <c r="M777" i="17"/>
  <c r="M780" i="17"/>
  <c r="M792" i="17"/>
  <c r="M808" i="17"/>
  <c r="M813" i="17"/>
  <c r="M814" i="17"/>
  <c r="M832" i="17"/>
  <c r="M833" i="17"/>
  <c r="M838" i="17"/>
  <c r="M847" i="17"/>
  <c r="M848" i="17"/>
  <c r="M854" i="17"/>
  <c r="M861" i="17"/>
  <c r="M883" i="17"/>
  <c r="M723" i="7"/>
  <c r="M730" i="7"/>
  <c r="M733" i="7"/>
  <c r="M739" i="7"/>
  <c r="M740" i="7"/>
  <c r="M749" i="7"/>
  <c r="M765" i="7"/>
  <c r="M772" i="7"/>
  <c r="M778" i="7"/>
  <c r="M782" i="7"/>
  <c r="M790" i="7"/>
  <c r="M793" i="7"/>
  <c r="M795" i="7"/>
  <c r="M798" i="7"/>
  <c r="M799" i="7"/>
  <c r="M800" i="7"/>
  <c r="M802" i="7"/>
  <c r="M804" i="7"/>
  <c r="M806" i="7"/>
  <c r="M807" i="7"/>
  <c r="M812" i="7"/>
  <c r="M813" i="7"/>
  <c r="M814" i="7"/>
  <c r="M818" i="7"/>
  <c r="M822" i="7"/>
  <c r="M824" i="7"/>
  <c r="M828" i="7"/>
  <c r="M832" i="7"/>
  <c r="M834" i="7"/>
  <c r="M846" i="7"/>
  <c r="M849" i="7"/>
  <c r="M854" i="7"/>
  <c r="M861" i="7"/>
  <c r="M871" i="7"/>
  <c r="M876" i="7"/>
  <c r="M1429" i="7"/>
  <c r="M1436" i="7"/>
  <c r="M1439" i="7"/>
  <c r="M1440" i="7"/>
  <c r="M1444" i="7"/>
  <c r="M1445" i="7"/>
  <c r="M1447" i="7"/>
  <c r="M1448" i="7"/>
  <c r="M1449" i="7"/>
  <c r="M1451" i="7"/>
  <c r="M1453" i="7"/>
  <c r="M1455" i="7"/>
  <c r="M1456" i="7"/>
  <c r="P1456" i="7" s="1"/>
  <c r="M1461" i="7"/>
  <c r="M1467" i="7"/>
  <c r="M1468" i="7"/>
  <c r="M1471" i="7"/>
  <c r="M1477" i="7"/>
  <c r="M1479" i="7"/>
  <c r="M1488" i="7"/>
  <c r="K405" i="3"/>
  <c r="K411" i="3"/>
  <c r="K413" i="3"/>
  <c r="K423" i="3"/>
  <c r="K425" i="3"/>
  <c r="K439" i="3"/>
  <c r="K443" i="3"/>
  <c r="K455" i="3"/>
  <c r="K461" i="3"/>
  <c r="K469" i="3"/>
  <c r="K471" i="3"/>
  <c r="K475" i="3"/>
  <c r="K477" i="3"/>
  <c r="K485" i="3"/>
  <c r="K487" i="3"/>
  <c r="K500" i="3"/>
  <c r="K503" i="3"/>
  <c r="K507" i="3"/>
  <c r="K519" i="3"/>
  <c r="K522" i="3"/>
  <c r="K529" i="3"/>
  <c r="K532" i="3"/>
  <c r="K535" i="3"/>
  <c r="K537" i="3"/>
  <c r="K539" i="3"/>
  <c r="K545" i="3"/>
  <c r="K550" i="3"/>
  <c r="K551" i="3"/>
  <c r="K552" i="3"/>
  <c r="K566" i="3"/>
  <c r="K571" i="3"/>
  <c r="K611" i="3"/>
  <c r="K620" i="3"/>
  <c r="K627" i="3"/>
  <c r="K628" i="3"/>
  <c r="K636" i="3"/>
  <c r="K671" i="3"/>
  <c r="K679" i="3"/>
  <c r="K687" i="3"/>
  <c r="K699" i="3"/>
  <c r="H390" i="4"/>
  <c r="I390" i="4" s="1"/>
  <c r="K390" i="4" s="1"/>
  <c r="H391" i="4"/>
  <c r="I391" i="4" s="1"/>
  <c r="K391" i="4" s="1"/>
  <c r="H392" i="4"/>
  <c r="I392" i="4" s="1"/>
  <c r="K392" i="4" s="1"/>
  <c r="H393" i="4"/>
  <c r="I393" i="4" s="1"/>
  <c r="K393" i="4" s="1"/>
  <c r="H394" i="4"/>
  <c r="I394" i="4" s="1"/>
  <c r="K394" i="4" s="1"/>
  <c r="I395" i="4"/>
  <c r="K395" i="4" s="1"/>
  <c r="H396" i="4"/>
  <c r="I396" i="4" s="1"/>
  <c r="K396" i="4" s="1"/>
  <c r="H397" i="4"/>
  <c r="I397" i="4" s="1"/>
  <c r="K397" i="4" s="1"/>
  <c r="H398" i="4"/>
  <c r="I398" i="4" s="1"/>
  <c r="K398" i="4" s="1"/>
  <c r="H399" i="4"/>
  <c r="I399" i="4" s="1"/>
  <c r="K399" i="4" s="1"/>
  <c r="H400" i="4"/>
  <c r="I400" i="4" s="1"/>
  <c r="K400" i="4" s="1"/>
  <c r="H401" i="4"/>
  <c r="I401" i="4" s="1"/>
  <c r="K401" i="4" s="1"/>
  <c r="H402" i="4"/>
  <c r="I402" i="4" s="1"/>
  <c r="K402" i="4" s="1"/>
  <c r="H403" i="4"/>
  <c r="I403" i="4" s="1"/>
  <c r="K403" i="4" s="1"/>
  <c r="H404" i="4"/>
  <c r="I404" i="4" s="1"/>
  <c r="K404" i="4" s="1"/>
  <c r="H405" i="4"/>
  <c r="I405" i="4" s="1"/>
  <c r="K405" i="4" s="1"/>
  <c r="H406" i="4"/>
  <c r="I406" i="4" s="1"/>
  <c r="K406" i="4" s="1"/>
  <c r="H407" i="4"/>
  <c r="I407" i="4" s="1"/>
  <c r="K407" i="4" s="1"/>
  <c r="H408" i="4"/>
  <c r="I408" i="4" s="1"/>
  <c r="K408" i="4" s="1"/>
  <c r="H409" i="4"/>
  <c r="I409" i="4" s="1"/>
  <c r="K409" i="4" s="1"/>
  <c r="H410" i="4"/>
  <c r="I410" i="4" s="1"/>
  <c r="K410" i="4" s="1"/>
  <c r="H411" i="4"/>
  <c r="I411" i="4" s="1"/>
  <c r="K411" i="4" s="1"/>
  <c r="H412" i="4"/>
  <c r="I412" i="4" s="1"/>
  <c r="K412" i="4" s="1"/>
  <c r="H413" i="4"/>
  <c r="I413" i="4" s="1"/>
  <c r="K413" i="4" s="1"/>
  <c r="H414" i="4"/>
  <c r="I414" i="4" s="1"/>
  <c r="K414" i="4" s="1"/>
  <c r="H415" i="4"/>
  <c r="I415" i="4" s="1"/>
  <c r="K415" i="4" s="1"/>
  <c r="H416" i="4"/>
  <c r="I416" i="4" s="1"/>
  <c r="K416" i="4" s="1"/>
  <c r="H417" i="4"/>
  <c r="I417" i="4" s="1"/>
  <c r="K417" i="4" s="1"/>
  <c r="H418" i="4"/>
  <c r="I418" i="4" s="1"/>
  <c r="K418" i="4" s="1"/>
  <c r="H419" i="4"/>
  <c r="I419" i="4" s="1"/>
  <c r="K419" i="4" s="1"/>
  <c r="H420" i="4"/>
  <c r="I420" i="4" s="1"/>
  <c r="K420" i="4" s="1"/>
  <c r="H421" i="4"/>
  <c r="I421" i="4" s="1"/>
  <c r="K421" i="4" s="1"/>
  <c r="H422" i="4"/>
  <c r="I422" i="4" s="1"/>
  <c r="K422" i="4" s="1"/>
  <c r="H423" i="4"/>
  <c r="I423" i="4" s="1"/>
  <c r="K423" i="4" s="1"/>
  <c r="H424" i="4"/>
  <c r="I424" i="4" s="1"/>
  <c r="K424" i="4" s="1"/>
  <c r="H425" i="4"/>
  <c r="I425" i="4" s="1"/>
  <c r="K425" i="4" s="1"/>
  <c r="H426" i="4"/>
  <c r="I426" i="4" s="1"/>
  <c r="K426" i="4" s="1"/>
  <c r="H427" i="4"/>
  <c r="I427" i="4" s="1"/>
  <c r="K427" i="4" s="1"/>
  <c r="H428" i="4"/>
  <c r="I428" i="4" s="1"/>
  <c r="K428" i="4" s="1"/>
  <c r="H429" i="4"/>
  <c r="I429" i="4" s="1"/>
  <c r="K429" i="4" s="1"/>
  <c r="H430" i="4"/>
  <c r="I430" i="4" s="1"/>
  <c r="K430" i="4" s="1"/>
  <c r="H431" i="4"/>
  <c r="I431" i="4" s="1"/>
  <c r="K431" i="4" s="1"/>
  <c r="H432" i="4"/>
  <c r="I432" i="4" s="1"/>
  <c r="K432" i="4" s="1"/>
  <c r="H433" i="4"/>
  <c r="I433" i="4" s="1"/>
  <c r="K433" i="4" s="1"/>
  <c r="H434" i="4"/>
  <c r="I434" i="4" s="1"/>
  <c r="K434" i="4" s="1"/>
  <c r="H435" i="4"/>
  <c r="I435" i="4" s="1"/>
  <c r="K435" i="4" s="1"/>
  <c r="H436" i="4"/>
  <c r="I436" i="4" s="1"/>
  <c r="K436" i="4" s="1"/>
  <c r="H437" i="4"/>
  <c r="I437" i="4" s="1"/>
  <c r="K437" i="4" s="1"/>
  <c r="H438" i="4"/>
  <c r="I438" i="4" s="1"/>
  <c r="K438" i="4" s="1"/>
  <c r="H439" i="4"/>
  <c r="I439" i="4" s="1"/>
  <c r="K439" i="4" s="1"/>
  <c r="H440" i="4"/>
  <c r="I440" i="4" s="1"/>
  <c r="K440" i="4" s="1"/>
  <c r="H441" i="4"/>
  <c r="I441" i="4" s="1"/>
  <c r="K441" i="4" s="1"/>
  <c r="H442" i="4"/>
  <c r="I442" i="4" s="1"/>
  <c r="K442" i="4" s="1"/>
  <c r="H443" i="4"/>
  <c r="I443" i="4" s="1"/>
  <c r="K443" i="4" s="1"/>
  <c r="H444" i="4"/>
  <c r="I444" i="4" s="1"/>
  <c r="K444" i="4" s="1"/>
  <c r="H445" i="4"/>
  <c r="I445" i="4" s="1"/>
  <c r="K445" i="4" s="1"/>
  <c r="H446" i="4"/>
  <c r="I446" i="4" s="1"/>
  <c r="K446" i="4" s="1"/>
  <c r="H447" i="4"/>
  <c r="I447" i="4" s="1"/>
  <c r="K447" i="4" s="1"/>
  <c r="H448" i="4"/>
  <c r="I448" i="4" s="1"/>
  <c r="K448" i="4" s="1"/>
  <c r="H449" i="4"/>
  <c r="I449" i="4" s="1"/>
  <c r="K449" i="4" s="1"/>
  <c r="H450" i="4"/>
  <c r="I450" i="4" s="1"/>
  <c r="K450" i="4" s="1"/>
  <c r="H451" i="4"/>
  <c r="I451" i="4" s="1"/>
  <c r="K451" i="4" s="1"/>
  <c r="H452" i="4"/>
  <c r="I452" i="4" s="1"/>
  <c r="K452" i="4" s="1"/>
  <c r="H453" i="4"/>
  <c r="I453" i="4" s="1"/>
  <c r="K453" i="4" s="1"/>
  <c r="H454" i="4"/>
  <c r="I454" i="4" s="1"/>
  <c r="K454" i="4" s="1"/>
  <c r="H455" i="4"/>
  <c r="I455" i="4" s="1"/>
  <c r="K455" i="4" s="1"/>
  <c r="H456" i="4"/>
  <c r="I456" i="4" s="1"/>
  <c r="K456" i="4" s="1"/>
  <c r="H457" i="4"/>
  <c r="I457" i="4" s="1"/>
  <c r="K457" i="4" s="1"/>
  <c r="H458" i="4"/>
  <c r="I458" i="4" s="1"/>
  <c r="K458" i="4" s="1"/>
  <c r="H459" i="4"/>
  <c r="I459" i="4" s="1"/>
  <c r="K459" i="4" s="1"/>
  <c r="H460" i="4"/>
  <c r="I460" i="4" s="1"/>
  <c r="K460" i="4" s="1"/>
  <c r="H461" i="4"/>
  <c r="I461" i="4" s="1"/>
  <c r="K461" i="4" s="1"/>
  <c r="H462" i="4"/>
  <c r="I462" i="4" s="1"/>
  <c r="K462" i="4" s="1"/>
  <c r="H463" i="4"/>
  <c r="I463" i="4" s="1"/>
  <c r="K463" i="4" s="1"/>
  <c r="H464" i="4"/>
  <c r="I464" i="4" s="1"/>
  <c r="K464" i="4" s="1"/>
  <c r="H466" i="4"/>
  <c r="I466" i="4" s="1"/>
  <c r="K466" i="4" s="1"/>
  <c r="H467" i="4"/>
  <c r="I467" i="4" s="1"/>
  <c r="K467" i="4" s="1"/>
  <c r="H469" i="4"/>
  <c r="I469" i="4" s="1"/>
  <c r="K469" i="4" s="1"/>
  <c r="H470" i="4"/>
  <c r="I470" i="4" s="1"/>
  <c r="K470" i="4" s="1"/>
  <c r="H471" i="4"/>
  <c r="I471" i="4" s="1"/>
  <c r="K471" i="4" s="1"/>
  <c r="H472" i="4"/>
  <c r="I472" i="4" s="1"/>
  <c r="K472" i="4" s="1"/>
  <c r="H473" i="4"/>
  <c r="I473" i="4" s="1"/>
  <c r="K473" i="4" s="1"/>
  <c r="H474" i="4"/>
  <c r="I474" i="4" s="1"/>
  <c r="K474" i="4" s="1"/>
  <c r="H475" i="4"/>
  <c r="I475" i="4" s="1"/>
  <c r="K475" i="4" s="1"/>
  <c r="H476" i="4"/>
  <c r="I476" i="4" s="1"/>
  <c r="K476" i="4" s="1"/>
  <c r="H477" i="4"/>
  <c r="I477" i="4" s="1"/>
  <c r="K477" i="4" s="1"/>
  <c r="H478" i="4"/>
  <c r="I478" i="4" s="1"/>
  <c r="K478" i="4" s="1"/>
  <c r="H479" i="4"/>
  <c r="I479" i="4" s="1"/>
  <c r="K479" i="4" s="1"/>
  <c r="H480" i="4"/>
  <c r="I480" i="4" s="1"/>
  <c r="K480" i="4" s="1"/>
  <c r="H481" i="4"/>
  <c r="I481" i="4" s="1"/>
  <c r="K481" i="4" s="1"/>
  <c r="H482" i="4"/>
  <c r="I482" i="4" s="1"/>
  <c r="K482" i="4" s="1"/>
  <c r="H483" i="4"/>
  <c r="I483" i="4" s="1"/>
  <c r="K483" i="4" s="1"/>
  <c r="H484" i="4"/>
  <c r="I484" i="4" s="1"/>
  <c r="K484" i="4" s="1"/>
  <c r="H485" i="4"/>
  <c r="I485" i="4" s="1"/>
  <c r="K485" i="4" s="1"/>
  <c r="H486" i="4"/>
  <c r="I486" i="4" s="1"/>
  <c r="K486" i="4" s="1"/>
  <c r="H487" i="4"/>
  <c r="I487" i="4" s="1"/>
  <c r="K487" i="4" s="1"/>
  <c r="H488" i="4"/>
  <c r="I488" i="4" s="1"/>
  <c r="K488" i="4" s="1"/>
  <c r="H489" i="4"/>
  <c r="I489" i="4" s="1"/>
  <c r="K489" i="4" s="1"/>
  <c r="H490" i="4"/>
  <c r="I490" i="4" s="1"/>
  <c r="K490" i="4" s="1"/>
  <c r="H491" i="4"/>
  <c r="I491" i="4" s="1"/>
  <c r="K491" i="4" s="1"/>
  <c r="H492" i="4"/>
  <c r="I492" i="4" s="1"/>
  <c r="K492" i="4" s="1"/>
  <c r="H493" i="4"/>
  <c r="I493" i="4" s="1"/>
  <c r="K493" i="4" s="1"/>
  <c r="H494" i="4"/>
  <c r="I494" i="4" s="1"/>
  <c r="K494" i="4" s="1"/>
  <c r="H495" i="4"/>
  <c r="I495" i="4" s="1"/>
  <c r="K495" i="4" s="1"/>
  <c r="H496" i="4"/>
  <c r="I496" i="4" s="1"/>
  <c r="K496" i="4" s="1"/>
  <c r="H497" i="4"/>
  <c r="I497" i="4" s="1"/>
  <c r="K497" i="4" s="1"/>
  <c r="H498" i="4"/>
  <c r="I498" i="4" s="1"/>
  <c r="K498" i="4" s="1"/>
  <c r="H499" i="4"/>
  <c r="I499" i="4" s="1"/>
  <c r="K499" i="4" s="1"/>
  <c r="H500" i="4"/>
  <c r="I500" i="4" s="1"/>
  <c r="K500" i="4" s="1"/>
  <c r="H501" i="4"/>
  <c r="I501" i="4" s="1"/>
  <c r="K501" i="4" s="1"/>
  <c r="H502" i="4"/>
  <c r="I502" i="4" s="1"/>
  <c r="K502" i="4" s="1"/>
  <c r="H503" i="4"/>
  <c r="I503" i="4" s="1"/>
  <c r="K503" i="4" s="1"/>
  <c r="H504" i="4"/>
  <c r="I504" i="4" s="1"/>
  <c r="K504" i="4" s="1"/>
  <c r="H505" i="4"/>
  <c r="I505" i="4" s="1"/>
  <c r="K505" i="4" s="1"/>
  <c r="H506" i="4"/>
  <c r="I506" i="4" s="1"/>
  <c r="K506" i="4" s="1"/>
  <c r="H507" i="4"/>
  <c r="I507" i="4" s="1"/>
  <c r="K507" i="4" s="1"/>
  <c r="H508" i="4"/>
  <c r="I508" i="4" s="1"/>
  <c r="K508" i="4" s="1"/>
  <c r="H509" i="4"/>
  <c r="I509" i="4" s="1"/>
  <c r="K509" i="4" s="1"/>
  <c r="H510" i="4"/>
  <c r="I510" i="4" s="1"/>
  <c r="K510" i="4" s="1"/>
  <c r="H511" i="4"/>
  <c r="I511" i="4" s="1"/>
  <c r="K511" i="4" s="1"/>
  <c r="H512" i="4"/>
  <c r="I512" i="4" s="1"/>
  <c r="K512" i="4" s="1"/>
  <c r="H513" i="4"/>
  <c r="I513" i="4" s="1"/>
  <c r="K513" i="4" s="1"/>
  <c r="H514" i="4"/>
  <c r="I514" i="4" s="1"/>
  <c r="K514" i="4" s="1"/>
  <c r="H515" i="4"/>
  <c r="I515" i="4" s="1"/>
  <c r="K515" i="4" s="1"/>
  <c r="H516" i="4"/>
  <c r="I516" i="4" s="1"/>
  <c r="K516" i="4" s="1"/>
  <c r="H517" i="4"/>
  <c r="I517" i="4" s="1"/>
  <c r="K517" i="4" s="1"/>
  <c r="H518" i="4"/>
  <c r="I518" i="4" s="1"/>
  <c r="K518" i="4" s="1"/>
  <c r="H519" i="4"/>
  <c r="I519" i="4" s="1"/>
  <c r="K519" i="4" s="1"/>
  <c r="H520" i="4"/>
  <c r="I520" i="4" s="1"/>
  <c r="K520" i="4" s="1"/>
  <c r="H521" i="4"/>
  <c r="I521" i="4" s="1"/>
  <c r="K521" i="4" s="1"/>
  <c r="H522" i="4"/>
  <c r="I522" i="4" s="1"/>
  <c r="K522" i="4" s="1"/>
  <c r="H523" i="4"/>
  <c r="I523" i="4" s="1"/>
  <c r="K523" i="4" s="1"/>
  <c r="H524" i="4"/>
  <c r="I524" i="4" s="1"/>
  <c r="K524" i="4" s="1"/>
  <c r="H525" i="4"/>
  <c r="I525" i="4" s="1"/>
  <c r="K525" i="4" s="1"/>
  <c r="H526" i="4"/>
  <c r="I526" i="4" s="1"/>
  <c r="K526" i="4" s="1"/>
  <c r="H527" i="4"/>
  <c r="I527" i="4" s="1"/>
  <c r="K527" i="4" s="1"/>
  <c r="H528" i="4"/>
  <c r="I528" i="4" s="1"/>
  <c r="K528" i="4" s="1"/>
  <c r="H529" i="4"/>
  <c r="I529" i="4" s="1"/>
  <c r="K529" i="4" s="1"/>
  <c r="H530" i="4"/>
  <c r="I530" i="4" s="1"/>
  <c r="K530" i="4" s="1"/>
  <c r="H531" i="4"/>
  <c r="I531" i="4" s="1"/>
  <c r="K531" i="4" s="1"/>
  <c r="H532" i="4"/>
  <c r="I532" i="4" s="1"/>
  <c r="K532" i="4" s="1"/>
  <c r="H533" i="4"/>
  <c r="I533" i="4" s="1"/>
  <c r="K533" i="4" s="1"/>
  <c r="H534" i="4"/>
  <c r="I534" i="4" s="1"/>
  <c r="K534" i="4" s="1"/>
  <c r="H535" i="4"/>
  <c r="I535" i="4" s="1"/>
  <c r="K535" i="4" s="1"/>
  <c r="H536" i="4"/>
  <c r="I536" i="4" s="1"/>
  <c r="K536" i="4" s="1"/>
  <c r="H537" i="4"/>
  <c r="I537" i="4" s="1"/>
  <c r="K537" i="4" s="1"/>
  <c r="H538" i="4"/>
  <c r="I538" i="4" s="1"/>
  <c r="K538" i="4" s="1"/>
  <c r="H539" i="4"/>
  <c r="I539" i="4" s="1"/>
  <c r="K539" i="4" s="1"/>
  <c r="H540" i="4"/>
  <c r="I540" i="4" s="1"/>
  <c r="K540" i="4" s="1"/>
  <c r="H541" i="4"/>
  <c r="I541" i="4" s="1"/>
  <c r="K541" i="4" s="1"/>
  <c r="H542" i="4"/>
  <c r="I542" i="4" s="1"/>
  <c r="K542" i="4" s="1"/>
  <c r="H543" i="4"/>
  <c r="I543" i="4" s="1"/>
  <c r="K543" i="4" s="1"/>
  <c r="H544" i="4"/>
  <c r="I544" i="4" s="1"/>
  <c r="K544" i="4" s="1"/>
  <c r="H545" i="4"/>
  <c r="I545" i="4" s="1"/>
  <c r="K545" i="4" s="1"/>
  <c r="H546" i="4"/>
  <c r="I546" i="4" s="1"/>
  <c r="K546" i="4" s="1"/>
  <c r="H547" i="4"/>
  <c r="I547" i="4" s="1"/>
  <c r="K547" i="4" s="1"/>
  <c r="H548" i="4"/>
  <c r="I548" i="4" s="1"/>
  <c r="K548" i="4" s="1"/>
  <c r="H549" i="4"/>
  <c r="I549" i="4" s="1"/>
  <c r="K549" i="4" s="1"/>
  <c r="H550" i="4"/>
  <c r="I550" i="4" s="1"/>
  <c r="K550" i="4" s="1"/>
  <c r="H551" i="4"/>
  <c r="I551" i="4" s="1"/>
  <c r="K551" i="4" s="1"/>
  <c r="H552" i="4"/>
  <c r="I552" i="4" s="1"/>
  <c r="K552" i="4" s="1"/>
  <c r="H553" i="4"/>
  <c r="I553" i="4" s="1"/>
  <c r="K553" i="4" s="1"/>
  <c r="H554" i="4"/>
  <c r="I554" i="4" s="1"/>
  <c r="K554" i="4" s="1"/>
  <c r="H555" i="4"/>
  <c r="I555" i="4" s="1"/>
  <c r="K555" i="4" s="1"/>
  <c r="H556" i="4"/>
  <c r="I556" i="4" s="1"/>
  <c r="K556" i="4" s="1"/>
  <c r="H557" i="4"/>
  <c r="I557" i="4" s="1"/>
  <c r="K557" i="4" s="1"/>
  <c r="H558" i="4"/>
  <c r="I558" i="4" s="1"/>
  <c r="K558" i="4" s="1"/>
  <c r="H559" i="4"/>
  <c r="I559" i="4" s="1"/>
  <c r="K559" i="4" s="1"/>
  <c r="H560" i="4"/>
  <c r="I560" i="4" s="1"/>
  <c r="K560" i="4" s="1"/>
  <c r="H561" i="4"/>
  <c r="I561" i="4" s="1"/>
  <c r="K561" i="4" s="1"/>
  <c r="H562" i="4"/>
  <c r="I562" i="4" s="1"/>
  <c r="K562" i="4" s="1"/>
  <c r="H563" i="4"/>
  <c r="I563" i="4" s="1"/>
  <c r="K563" i="4" s="1"/>
  <c r="H564" i="4"/>
  <c r="I564" i="4" s="1"/>
  <c r="K564" i="4" s="1"/>
  <c r="H565" i="4"/>
  <c r="I565" i="4" s="1"/>
  <c r="K565" i="4" s="1"/>
  <c r="H566" i="4"/>
  <c r="I566" i="4" s="1"/>
  <c r="K566" i="4" s="1"/>
  <c r="H567" i="4"/>
  <c r="I567" i="4" s="1"/>
  <c r="K567" i="4" s="1"/>
  <c r="H568" i="4"/>
  <c r="I568" i="4" s="1"/>
  <c r="K568" i="4" s="1"/>
  <c r="H569" i="4"/>
  <c r="I569" i="4" s="1"/>
  <c r="K569" i="4" s="1"/>
  <c r="H570" i="4"/>
  <c r="I570" i="4" s="1"/>
  <c r="K570" i="4" s="1"/>
  <c r="H571" i="4"/>
  <c r="I571" i="4" s="1"/>
  <c r="K571" i="4" s="1"/>
  <c r="H572" i="4"/>
  <c r="I572" i="4" s="1"/>
  <c r="K572" i="4" s="1"/>
  <c r="H573" i="4"/>
  <c r="I573" i="4" s="1"/>
  <c r="K573" i="4" s="1"/>
  <c r="H574" i="4"/>
  <c r="I574" i="4" s="1"/>
  <c r="K574" i="4" s="1"/>
  <c r="H575" i="4"/>
  <c r="I575" i="4" s="1"/>
  <c r="K575" i="4" s="1"/>
  <c r="H576" i="4"/>
  <c r="I576" i="4" s="1"/>
  <c r="K576" i="4" s="1"/>
  <c r="H577" i="4"/>
  <c r="I577" i="4" s="1"/>
  <c r="K577" i="4" s="1"/>
  <c r="H578" i="4"/>
  <c r="I578" i="4" s="1"/>
  <c r="K578" i="4" s="1"/>
  <c r="H579" i="4"/>
  <c r="I579" i="4" s="1"/>
  <c r="K579" i="4" s="1"/>
  <c r="H580" i="4"/>
  <c r="I580" i="4" s="1"/>
  <c r="K580" i="4" s="1"/>
  <c r="H581" i="4"/>
  <c r="I581" i="4" s="1"/>
  <c r="K581" i="4" s="1"/>
  <c r="H582" i="4"/>
  <c r="I582" i="4" s="1"/>
  <c r="K582" i="4" s="1"/>
  <c r="H583" i="4"/>
  <c r="I583" i="4" s="1"/>
  <c r="K583" i="4" s="1"/>
  <c r="H584" i="4"/>
  <c r="I584" i="4" s="1"/>
  <c r="K584" i="4" s="1"/>
  <c r="H585" i="4"/>
  <c r="I585" i="4" s="1"/>
  <c r="K585" i="4" s="1"/>
  <c r="H586" i="4"/>
  <c r="I586" i="4" s="1"/>
  <c r="K586" i="4" s="1"/>
  <c r="H587" i="4"/>
  <c r="I587" i="4" s="1"/>
  <c r="K587" i="4" s="1"/>
  <c r="H588" i="4"/>
  <c r="I588" i="4" s="1"/>
  <c r="K588" i="4" s="1"/>
  <c r="H589" i="4"/>
  <c r="I589" i="4" s="1"/>
  <c r="K589" i="4" s="1"/>
  <c r="H590" i="4"/>
  <c r="I590" i="4" s="1"/>
  <c r="K590" i="4" s="1"/>
  <c r="H591" i="4"/>
  <c r="I591" i="4" s="1"/>
  <c r="K591" i="4" s="1"/>
  <c r="H592" i="4"/>
  <c r="I592" i="4" s="1"/>
  <c r="K592" i="4" s="1"/>
  <c r="H593" i="4"/>
  <c r="I593" i="4" s="1"/>
  <c r="K593" i="4" s="1"/>
  <c r="H594" i="4"/>
  <c r="I594" i="4" s="1"/>
  <c r="K594" i="4" s="1"/>
  <c r="H595" i="4"/>
  <c r="I595" i="4" s="1"/>
  <c r="K595" i="4" s="1"/>
  <c r="H596" i="4"/>
  <c r="I596" i="4" s="1"/>
  <c r="K596" i="4" s="1"/>
  <c r="H597" i="4"/>
  <c r="I597" i="4" s="1"/>
  <c r="K597" i="4" s="1"/>
  <c r="H598" i="4"/>
  <c r="I598" i="4" s="1"/>
  <c r="K598" i="4" s="1"/>
  <c r="H599" i="4"/>
  <c r="I599" i="4" s="1"/>
  <c r="K599" i="4" s="1"/>
  <c r="H600" i="4"/>
  <c r="I600" i="4" s="1"/>
  <c r="K600" i="4" s="1"/>
  <c r="H601" i="4"/>
  <c r="I601" i="4" s="1"/>
  <c r="K601" i="4" s="1"/>
  <c r="H602" i="4"/>
  <c r="I602" i="4" s="1"/>
  <c r="K602" i="4" s="1"/>
  <c r="H603" i="4"/>
  <c r="I603" i="4" s="1"/>
  <c r="K603" i="4" s="1"/>
  <c r="H604" i="4"/>
  <c r="I604" i="4" s="1"/>
  <c r="K604" i="4" s="1"/>
  <c r="H605" i="4"/>
  <c r="I605" i="4" s="1"/>
  <c r="K605" i="4" s="1"/>
  <c r="H606" i="4"/>
  <c r="I606" i="4" s="1"/>
  <c r="K606" i="4" s="1"/>
  <c r="H607" i="4"/>
  <c r="I607" i="4" s="1"/>
  <c r="K607" i="4" s="1"/>
  <c r="H608" i="4"/>
  <c r="I608" i="4" s="1"/>
  <c r="K608" i="4" s="1"/>
  <c r="H609" i="4"/>
  <c r="I609" i="4" s="1"/>
  <c r="K609" i="4" s="1"/>
  <c r="H610" i="4"/>
  <c r="I610" i="4" s="1"/>
  <c r="K610" i="4" s="1"/>
  <c r="H611" i="4"/>
  <c r="I611" i="4" s="1"/>
  <c r="K611" i="4" s="1"/>
  <c r="H612" i="4"/>
  <c r="I612" i="4" s="1"/>
  <c r="K612" i="4" s="1"/>
  <c r="H613" i="4"/>
  <c r="I613" i="4" s="1"/>
  <c r="K613" i="4" s="1"/>
  <c r="H614" i="4"/>
  <c r="I614" i="4" s="1"/>
  <c r="K614" i="4" s="1"/>
  <c r="H615" i="4"/>
  <c r="I615" i="4" s="1"/>
  <c r="K615" i="4" s="1"/>
  <c r="H616" i="4"/>
  <c r="I616" i="4" s="1"/>
  <c r="K616" i="4" s="1"/>
  <c r="H617" i="4"/>
  <c r="I617" i="4" s="1"/>
  <c r="K617" i="4" s="1"/>
  <c r="H618" i="4"/>
  <c r="I618" i="4" s="1"/>
  <c r="K618" i="4" s="1"/>
  <c r="H619" i="4"/>
  <c r="I619" i="4" s="1"/>
  <c r="K619" i="4" s="1"/>
  <c r="H620" i="4"/>
  <c r="I620" i="4" s="1"/>
  <c r="K620" i="4" s="1"/>
  <c r="H621" i="4"/>
  <c r="I621" i="4" s="1"/>
  <c r="K621" i="4" s="1"/>
  <c r="H622" i="4"/>
  <c r="I622" i="4" s="1"/>
  <c r="K622" i="4" s="1"/>
  <c r="H623" i="4"/>
  <c r="I623" i="4" s="1"/>
  <c r="K623" i="4" s="1"/>
  <c r="H624" i="4"/>
  <c r="I624" i="4" s="1"/>
  <c r="K624" i="4" s="1"/>
  <c r="H625" i="4"/>
  <c r="I625" i="4" s="1"/>
  <c r="K625" i="4" s="1"/>
  <c r="H626" i="4"/>
  <c r="I626" i="4" s="1"/>
  <c r="K626" i="4" s="1"/>
  <c r="H627" i="4"/>
  <c r="I627" i="4" s="1"/>
  <c r="K627" i="4" s="1"/>
  <c r="H628" i="4"/>
  <c r="I628" i="4" s="1"/>
  <c r="K628" i="4" s="1"/>
  <c r="H629" i="4"/>
  <c r="I629" i="4" s="1"/>
  <c r="K629" i="4" s="1"/>
  <c r="H630" i="4"/>
  <c r="I630" i="4" s="1"/>
  <c r="K630" i="4" s="1"/>
  <c r="H631" i="4"/>
  <c r="I631" i="4" s="1"/>
  <c r="K631" i="4" s="1"/>
  <c r="H632" i="4"/>
  <c r="I632" i="4" s="1"/>
  <c r="K632" i="4" s="1"/>
  <c r="H633" i="4"/>
  <c r="I633" i="4" s="1"/>
  <c r="K633" i="4" s="1"/>
  <c r="H634" i="4"/>
  <c r="I634" i="4" s="1"/>
  <c r="K634" i="4" s="1"/>
  <c r="H635" i="4"/>
  <c r="I635" i="4" s="1"/>
  <c r="K635" i="4" s="1"/>
  <c r="H636" i="4"/>
  <c r="I636" i="4" s="1"/>
  <c r="K636" i="4" s="1"/>
  <c r="H637" i="4"/>
  <c r="I637" i="4" s="1"/>
  <c r="K637" i="4" s="1"/>
  <c r="H638" i="4"/>
  <c r="I638" i="4" s="1"/>
  <c r="K638" i="4" s="1"/>
  <c r="H639" i="4"/>
  <c r="I639" i="4" s="1"/>
  <c r="K639" i="4" s="1"/>
  <c r="H640" i="4"/>
  <c r="I640" i="4" s="1"/>
  <c r="K640" i="4" s="1"/>
  <c r="H641" i="4"/>
  <c r="I641" i="4" s="1"/>
  <c r="K641" i="4" s="1"/>
  <c r="H642" i="4"/>
  <c r="I642" i="4" s="1"/>
  <c r="K642" i="4" s="1"/>
  <c r="H643" i="4"/>
  <c r="I643" i="4" s="1"/>
  <c r="K643" i="4" s="1"/>
  <c r="H644" i="4"/>
  <c r="I644" i="4" s="1"/>
  <c r="K644" i="4" s="1"/>
  <c r="H645" i="4"/>
  <c r="I645" i="4" s="1"/>
  <c r="K645" i="4" s="1"/>
  <c r="H646" i="4"/>
  <c r="I646" i="4" s="1"/>
  <c r="K646" i="4" s="1"/>
  <c r="H647" i="4"/>
  <c r="I647" i="4" s="1"/>
  <c r="K647" i="4" s="1"/>
  <c r="H648" i="4"/>
  <c r="I648" i="4" s="1"/>
  <c r="K648" i="4" s="1"/>
  <c r="H649" i="4"/>
  <c r="I649" i="4" s="1"/>
  <c r="K649" i="4" s="1"/>
  <c r="H650" i="4"/>
  <c r="I650" i="4" s="1"/>
  <c r="K650" i="4" s="1"/>
  <c r="H651" i="4"/>
  <c r="I651" i="4" s="1"/>
  <c r="K651" i="4" s="1"/>
  <c r="H652" i="4"/>
  <c r="I652" i="4" s="1"/>
  <c r="K652" i="4" s="1"/>
  <c r="H653" i="4"/>
  <c r="I653" i="4" s="1"/>
  <c r="K653" i="4" s="1"/>
  <c r="H654" i="4"/>
  <c r="I654" i="4" s="1"/>
  <c r="K654" i="4" s="1"/>
  <c r="H655" i="4"/>
  <c r="I655" i="4" s="1"/>
  <c r="K655" i="4" s="1"/>
  <c r="H656" i="4"/>
  <c r="I656" i="4" s="1"/>
  <c r="K656" i="4" s="1"/>
  <c r="H657" i="4"/>
  <c r="I657" i="4" s="1"/>
  <c r="K657" i="4" s="1"/>
  <c r="H658" i="4"/>
  <c r="I658" i="4" s="1"/>
  <c r="K658" i="4" s="1"/>
  <c r="H659" i="4"/>
  <c r="I659" i="4" s="1"/>
  <c r="K659" i="4" s="1"/>
  <c r="H660" i="4"/>
  <c r="I660" i="4" s="1"/>
  <c r="K660" i="4" s="1"/>
  <c r="H661" i="4"/>
  <c r="I661" i="4" s="1"/>
  <c r="K661" i="4" s="1"/>
  <c r="H662" i="4"/>
  <c r="I662" i="4" s="1"/>
  <c r="K662" i="4" s="1"/>
  <c r="H663" i="4"/>
  <c r="I663" i="4" s="1"/>
  <c r="K663" i="4" s="1"/>
  <c r="H664" i="4"/>
  <c r="I664" i="4" s="1"/>
  <c r="K664" i="4" s="1"/>
  <c r="H665" i="4"/>
  <c r="I665" i="4" s="1"/>
  <c r="K665" i="4" s="1"/>
  <c r="H666" i="4"/>
  <c r="I666" i="4" s="1"/>
  <c r="K666" i="4" s="1"/>
  <c r="H667" i="4"/>
  <c r="I667" i="4" s="1"/>
  <c r="K667" i="4" s="1"/>
  <c r="H668" i="4"/>
  <c r="I668" i="4" s="1"/>
  <c r="K668" i="4" s="1"/>
  <c r="H669" i="4"/>
  <c r="I669" i="4" s="1"/>
  <c r="K669" i="4" s="1"/>
  <c r="H670" i="4"/>
  <c r="I670" i="4" s="1"/>
  <c r="K670" i="4" s="1"/>
  <c r="H671" i="4"/>
  <c r="I671" i="4" s="1"/>
  <c r="K671" i="4" s="1"/>
  <c r="H672" i="4"/>
  <c r="I672" i="4" s="1"/>
  <c r="K672" i="4" s="1"/>
  <c r="H673" i="4"/>
  <c r="I673" i="4" s="1"/>
  <c r="K673" i="4" s="1"/>
  <c r="H674" i="4"/>
  <c r="I674" i="4" s="1"/>
  <c r="K674" i="4" s="1"/>
  <c r="H675" i="4"/>
  <c r="I675" i="4" s="1"/>
  <c r="K675" i="4" s="1"/>
  <c r="H676" i="4"/>
  <c r="I676" i="4" s="1"/>
  <c r="K676" i="4" s="1"/>
  <c r="H677" i="4"/>
  <c r="I677" i="4" s="1"/>
  <c r="K677" i="4" s="1"/>
  <c r="H678" i="4"/>
  <c r="I678" i="4" s="1"/>
  <c r="K678" i="4" s="1"/>
  <c r="H679" i="4"/>
  <c r="I679" i="4" s="1"/>
  <c r="K679" i="4" s="1"/>
  <c r="H680" i="4"/>
  <c r="I680" i="4" s="1"/>
  <c r="K680" i="4" s="1"/>
  <c r="H681" i="4"/>
  <c r="I681" i="4" s="1"/>
  <c r="K681" i="4" s="1"/>
  <c r="H682" i="4"/>
  <c r="I682" i="4" s="1"/>
  <c r="K682" i="4" s="1"/>
  <c r="H683" i="4"/>
  <c r="I683" i="4" s="1"/>
  <c r="K683" i="4" s="1"/>
  <c r="H684" i="4"/>
  <c r="I684" i="4" s="1"/>
  <c r="K684" i="4" s="1"/>
  <c r="H685" i="4"/>
  <c r="I685" i="4" s="1"/>
  <c r="K685" i="4" s="1"/>
  <c r="H686" i="4"/>
  <c r="I686" i="4" s="1"/>
  <c r="K686" i="4" s="1"/>
  <c r="H687" i="4"/>
  <c r="I687" i="4" s="1"/>
  <c r="K687" i="4" s="1"/>
  <c r="H688" i="4"/>
  <c r="I688" i="4" s="1"/>
  <c r="K688" i="4" s="1"/>
  <c r="H689" i="4"/>
  <c r="I689" i="4" s="1"/>
  <c r="K689" i="4" s="1"/>
  <c r="H690" i="4"/>
  <c r="I690" i="4" s="1"/>
  <c r="K690" i="4" s="1"/>
  <c r="H691" i="4"/>
  <c r="I691" i="4" s="1"/>
  <c r="K691" i="4" s="1"/>
  <c r="H692" i="4"/>
  <c r="I692" i="4" s="1"/>
  <c r="K692" i="4" s="1"/>
  <c r="H693" i="4"/>
  <c r="I693" i="4" s="1"/>
  <c r="K693" i="4" s="1"/>
  <c r="H694" i="4"/>
  <c r="I694" i="4" s="1"/>
  <c r="K694" i="4" s="1"/>
  <c r="H695" i="4"/>
  <c r="I695" i="4" s="1"/>
  <c r="K695" i="4" s="1"/>
  <c r="H696" i="4"/>
  <c r="I696" i="4" s="1"/>
  <c r="K696" i="4" s="1"/>
  <c r="H697" i="4"/>
  <c r="I697" i="4" s="1"/>
  <c r="K697" i="4" s="1"/>
  <c r="H698" i="4"/>
  <c r="I698" i="4" s="1"/>
  <c r="K698" i="4" s="1"/>
  <c r="H699" i="4"/>
  <c r="I699" i="4" s="1"/>
  <c r="K699" i="4" s="1"/>
  <c r="H700" i="4"/>
  <c r="I700" i="4" s="1"/>
  <c r="K700" i="4" s="1"/>
  <c r="H701" i="4"/>
  <c r="I701" i="4" s="1"/>
  <c r="K701" i="4" s="1"/>
  <c r="H702" i="4"/>
  <c r="I702" i="4" s="1"/>
  <c r="K702" i="4" s="1"/>
  <c r="H703" i="4"/>
  <c r="I703" i="4" s="1"/>
  <c r="K703" i="4" s="1"/>
  <c r="H704" i="4"/>
  <c r="I704" i="4" s="1"/>
  <c r="K704" i="4" s="1"/>
  <c r="H705" i="4"/>
  <c r="I705" i="4" s="1"/>
  <c r="K705" i="4" s="1"/>
  <c r="H706" i="4"/>
  <c r="I706" i="4" s="1"/>
  <c r="K706" i="4" s="1"/>
  <c r="H707" i="4"/>
  <c r="I707" i="4" s="1"/>
  <c r="K707" i="4" s="1"/>
  <c r="H708" i="4"/>
  <c r="I708" i="4" s="1"/>
  <c r="K708" i="4" s="1"/>
  <c r="H709" i="4"/>
  <c r="I709" i="4" s="1"/>
  <c r="K709" i="4" s="1"/>
  <c r="H710" i="4"/>
  <c r="I710" i="4" s="1"/>
  <c r="K710" i="4" s="1"/>
  <c r="H711" i="4"/>
  <c r="I711" i="4" s="1"/>
  <c r="K711" i="4" s="1"/>
  <c r="H712" i="4"/>
  <c r="I712" i="4" s="1"/>
  <c r="K712" i="4" s="1"/>
  <c r="H713" i="4"/>
  <c r="I713" i="4" s="1"/>
  <c r="K713" i="4" s="1"/>
  <c r="H389" i="4"/>
  <c r="I551" i="2"/>
  <c r="J551" i="2" s="1"/>
  <c r="L551" i="2" s="1"/>
  <c r="I552" i="2"/>
  <c r="J552" i="2" s="1"/>
  <c r="L552" i="2" s="1"/>
  <c r="I553" i="2"/>
  <c r="J553" i="2" s="1"/>
  <c r="L553" i="2" s="1"/>
  <c r="I554" i="2"/>
  <c r="J554" i="2" s="1"/>
  <c r="L554" i="2" s="1"/>
  <c r="I555" i="2"/>
  <c r="J555" i="2" s="1"/>
  <c r="L555" i="2" s="1"/>
  <c r="I556" i="2"/>
  <c r="J556" i="2" s="1"/>
  <c r="L556" i="2" s="1"/>
  <c r="I557" i="2"/>
  <c r="J557" i="2" s="1"/>
  <c r="L557" i="2" s="1"/>
  <c r="I558" i="2"/>
  <c r="J558" i="2" s="1"/>
  <c r="L558" i="2" s="1"/>
  <c r="I559" i="2"/>
  <c r="J559" i="2" s="1"/>
  <c r="L559" i="2" s="1"/>
  <c r="I560" i="2"/>
  <c r="J560" i="2" s="1"/>
  <c r="L560" i="2" s="1"/>
  <c r="I561" i="2"/>
  <c r="J561" i="2" s="1"/>
  <c r="L561" i="2" s="1"/>
  <c r="I562" i="2"/>
  <c r="J562" i="2" s="1"/>
  <c r="L562" i="2" s="1"/>
  <c r="I563" i="2"/>
  <c r="J563" i="2" s="1"/>
  <c r="L563" i="2" s="1"/>
  <c r="I564" i="2"/>
  <c r="J564" i="2" s="1"/>
  <c r="L564" i="2" s="1"/>
  <c r="I565" i="2"/>
  <c r="J565" i="2" s="1"/>
  <c r="L565" i="2" s="1"/>
  <c r="I566" i="2"/>
  <c r="J566" i="2" s="1"/>
  <c r="L566" i="2" s="1"/>
  <c r="I567" i="2"/>
  <c r="J567" i="2" s="1"/>
  <c r="L567" i="2" s="1"/>
  <c r="I568" i="2"/>
  <c r="J568" i="2" s="1"/>
  <c r="L568" i="2" s="1"/>
  <c r="I569" i="2"/>
  <c r="J569" i="2" s="1"/>
  <c r="L569" i="2" s="1"/>
  <c r="I570" i="2"/>
  <c r="J570" i="2" s="1"/>
  <c r="L570" i="2" s="1"/>
  <c r="I571" i="2"/>
  <c r="J571" i="2" s="1"/>
  <c r="L571" i="2" s="1"/>
  <c r="I572" i="2"/>
  <c r="J572" i="2" s="1"/>
  <c r="L572" i="2" s="1"/>
  <c r="I573" i="2"/>
  <c r="J573" i="2" s="1"/>
  <c r="L573" i="2" s="1"/>
  <c r="I574" i="2"/>
  <c r="J574" i="2" s="1"/>
  <c r="L574" i="2" s="1"/>
  <c r="I575" i="2"/>
  <c r="J575" i="2" s="1"/>
  <c r="L575" i="2" s="1"/>
  <c r="I576" i="2"/>
  <c r="J576" i="2" s="1"/>
  <c r="L576" i="2" s="1"/>
  <c r="I577" i="2"/>
  <c r="J577" i="2" s="1"/>
  <c r="L577" i="2" s="1"/>
  <c r="I578" i="2"/>
  <c r="J578" i="2" s="1"/>
  <c r="L578" i="2" s="1"/>
  <c r="I579" i="2"/>
  <c r="J579" i="2" s="1"/>
  <c r="L579" i="2" s="1"/>
  <c r="I580" i="2"/>
  <c r="J580" i="2" s="1"/>
  <c r="L580" i="2" s="1"/>
  <c r="I581" i="2"/>
  <c r="J581" i="2" s="1"/>
  <c r="L581" i="2" s="1"/>
  <c r="I582" i="2"/>
  <c r="J582" i="2" s="1"/>
  <c r="L582" i="2" s="1"/>
  <c r="I583" i="2"/>
  <c r="J583" i="2" s="1"/>
  <c r="L583" i="2" s="1"/>
  <c r="I584" i="2"/>
  <c r="J584" i="2" s="1"/>
  <c r="L584" i="2" s="1"/>
  <c r="I585" i="2"/>
  <c r="J585" i="2" s="1"/>
  <c r="L585" i="2" s="1"/>
  <c r="I586" i="2"/>
  <c r="J586" i="2" s="1"/>
  <c r="L586" i="2" s="1"/>
  <c r="I587" i="2"/>
  <c r="J587" i="2" s="1"/>
  <c r="L587" i="2" s="1"/>
  <c r="I588" i="2"/>
  <c r="J588" i="2" s="1"/>
  <c r="L588" i="2" s="1"/>
  <c r="I589" i="2"/>
  <c r="J589" i="2" s="1"/>
  <c r="L589" i="2" s="1"/>
  <c r="I590" i="2"/>
  <c r="J590" i="2" s="1"/>
  <c r="L590" i="2" s="1"/>
  <c r="I591" i="2"/>
  <c r="J591" i="2" s="1"/>
  <c r="L591" i="2" s="1"/>
  <c r="I592" i="2"/>
  <c r="J592" i="2" s="1"/>
  <c r="L592" i="2" s="1"/>
  <c r="I593" i="2"/>
  <c r="J593" i="2" s="1"/>
  <c r="L593" i="2" s="1"/>
  <c r="I594" i="2"/>
  <c r="J594" i="2" s="1"/>
  <c r="L594" i="2" s="1"/>
  <c r="I595" i="2"/>
  <c r="J595" i="2" s="1"/>
  <c r="L595" i="2" s="1"/>
  <c r="I596" i="2"/>
  <c r="J596" i="2" s="1"/>
  <c r="L596" i="2" s="1"/>
  <c r="I597" i="2"/>
  <c r="J597" i="2" s="1"/>
  <c r="L597" i="2" s="1"/>
  <c r="I598" i="2"/>
  <c r="J598" i="2" s="1"/>
  <c r="L598" i="2" s="1"/>
  <c r="I599" i="2"/>
  <c r="J599" i="2" s="1"/>
  <c r="L599" i="2" s="1"/>
  <c r="I600" i="2"/>
  <c r="J600" i="2" s="1"/>
  <c r="L600" i="2" s="1"/>
  <c r="I601" i="2"/>
  <c r="J601" i="2" s="1"/>
  <c r="L601" i="2" s="1"/>
  <c r="I602" i="2"/>
  <c r="J602" i="2" s="1"/>
  <c r="L602" i="2" s="1"/>
  <c r="I603" i="2"/>
  <c r="J603" i="2" s="1"/>
  <c r="L603" i="2" s="1"/>
  <c r="I604" i="2"/>
  <c r="J604" i="2" s="1"/>
  <c r="L604" i="2" s="1"/>
  <c r="I605" i="2"/>
  <c r="J605" i="2" s="1"/>
  <c r="L605" i="2" s="1"/>
  <c r="I606" i="2"/>
  <c r="J606" i="2" s="1"/>
  <c r="L606" i="2" s="1"/>
  <c r="I607" i="2"/>
  <c r="J607" i="2" s="1"/>
  <c r="L607" i="2" s="1"/>
  <c r="I608" i="2"/>
  <c r="J608" i="2" s="1"/>
  <c r="L608" i="2" s="1"/>
  <c r="I609" i="2"/>
  <c r="J609" i="2" s="1"/>
  <c r="L609" i="2" s="1"/>
  <c r="I610" i="2"/>
  <c r="J610" i="2" s="1"/>
  <c r="L610" i="2" s="1"/>
  <c r="I611" i="2"/>
  <c r="J611" i="2" s="1"/>
  <c r="L611" i="2" s="1"/>
  <c r="I612" i="2"/>
  <c r="J612" i="2" s="1"/>
  <c r="L612" i="2" s="1"/>
  <c r="I613" i="2"/>
  <c r="J613" i="2" s="1"/>
  <c r="L613" i="2" s="1"/>
  <c r="I614" i="2"/>
  <c r="J614" i="2" s="1"/>
  <c r="L614" i="2" s="1"/>
  <c r="I615" i="2"/>
  <c r="J615" i="2" s="1"/>
  <c r="L615" i="2" s="1"/>
  <c r="I616" i="2"/>
  <c r="J616" i="2" s="1"/>
  <c r="L616" i="2" s="1"/>
  <c r="I617" i="2"/>
  <c r="J617" i="2" s="1"/>
  <c r="L617" i="2" s="1"/>
  <c r="I618" i="2"/>
  <c r="J618" i="2" s="1"/>
  <c r="L618" i="2" s="1"/>
  <c r="I619" i="2"/>
  <c r="J619" i="2" s="1"/>
  <c r="L619" i="2" s="1"/>
  <c r="I620" i="2"/>
  <c r="J620" i="2" s="1"/>
  <c r="L620" i="2" s="1"/>
  <c r="I621" i="2"/>
  <c r="J621" i="2" s="1"/>
  <c r="L621" i="2" s="1"/>
  <c r="I622" i="2"/>
  <c r="J622" i="2" s="1"/>
  <c r="L622" i="2" s="1"/>
  <c r="I623" i="2"/>
  <c r="J623" i="2" s="1"/>
  <c r="L623" i="2" s="1"/>
  <c r="I624" i="2"/>
  <c r="J624" i="2" s="1"/>
  <c r="L624" i="2" s="1"/>
  <c r="I625" i="2"/>
  <c r="J625" i="2" s="1"/>
  <c r="L625" i="2" s="1"/>
  <c r="I626" i="2"/>
  <c r="J626" i="2" s="1"/>
  <c r="L626" i="2" s="1"/>
  <c r="I627" i="2"/>
  <c r="J627" i="2" s="1"/>
  <c r="L627" i="2" s="1"/>
  <c r="I628" i="2"/>
  <c r="J628" i="2" s="1"/>
  <c r="L628" i="2" s="1"/>
  <c r="I629" i="2"/>
  <c r="J629" i="2" s="1"/>
  <c r="L629" i="2" s="1"/>
  <c r="I630" i="2"/>
  <c r="J630" i="2" s="1"/>
  <c r="L630" i="2" s="1"/>
  <c r="I631" i="2"/>
  <c r="J631" i="2" s="1"/>
  <c r="L631" i="2" s="1"/>
  <c r="I632" i="2"/>
  <c r="J632" i="2" s="1"/>
  <c r="L632" i="2" s="1"/>
  <c r="I633" i="2"/>
  <c r="J633" i="2" s="1"/>
  <c r="L633" i="2" s="1"/>
  <c r="I634" i="2"/>
  <c r="J634" i="2" s="1"/>
  <c r="L634" i="2" s="1"/>
  <c r="I635" i="2"/>
  <c r="J635" i="2" s="1"/>
  <c r="L635" i="2" s="1"/>
  <c r="I636" i="2"/>
  <c r="J636" i="2" s="1"/>
  <c r="L636" i="2" s="1"/>
  <c r="I637" i="2"/>
  <c r="J637" i="2" s="1"/>
  <c r="L637" i="2" s="1"/>
  <c r="I638" i="2"/>
  <c r="J638" i="2" s="1"/>
  <c r="L638" i="2" s="1"/>
  <c r="I639" i="2"/>
  <c r="J639" i="2" s="1"/>
  <c r="L639" i="2" s="1"/>
  <c r="I640" i="2"/>
  <c r="J640" i="2" s="1"/>
  <c r="L640" i="2" s="1"/>
  <c r="I641" i="2"/>
  <c r="J641" i="2" s="1"/>
  <c r="L641" i="2" s="1"/>
  <c r="I642" i="2"/>
  <c r="J642" i="2" s="1"/>
  <c r="L642" i="2" s="1"/>
  <c r="I643" i="2"/>
  <c r="J643" i="2" s="1"/>
  <c r="L643" i="2" s="1"/>
  <c r="I644" i="2"/>
  <c r="J644" i="2" s="1"/>
  <c r="L644" i="2" s="1"/>
  <c r="I645" i="2"/>
  <c r="J645" i="2" s="1"/>
  <c r="L645" i="2" s="1"/>
  <c r="I646" i="2"/>
  <c r="J646" i="2" s="1"/>
  <c r="L646" i="2" s="1"/>
  <c r="I647" i="2"/>
  <c r="J647" i="2" s="1"/>
  <c r="L647" i="2" s="1"/>
  <c r="I649" i="2"/>
  <c r="J649" i="2" s="1"/>
  <c r="L649" i="2" s="1"/>
  <c r="I650" i="2"/>
  <c r="J650" i="2" s="1"/>
  <c r="L650" i="2" s="1"/>
  <c r="I651" i="2"/>
  <c r="J651" i="2" s="1"/>
  <c r="L651" i="2" s="1"/>
  <c r="I652" i="2"/>
  <c r="J652" i="2" s="1"/>
  <c r="L652" i="2" s="1"/>
  <c r="I653" i="2"/>
  <c r="J653" i="2" s="1"/>
  <c r="L653" i="2" s="1"/>
  <c r="I654" i="2"/>
  <c r="J654" i="2" s="1"/>
  <c r="L654" i="2" s="1"/>
  <c r="I655" i="2"/>
  <c r="J655" i="2" s="1"/>
  <c r="L655" i="2" s="1"/>
  <c r="I656" i="2"/>
  <c r="J656" i="2" s="1"/>
  <c r="L656" i="2" s="1"/>
  <c r="I657" i="2"/>
  <c r="J657" i="2" s="1"/>
  <c r="L657" i="2" s="1"/>
  <c r="I658" i="2"/>
  <c r="J658" i="2" s="1"/>
  <c r="L658" i="2" s="1"/>
  <c r="I659" i="2"/>
  <c r="J659" i="2" s="1"/>
  <c r="L659" i="2" s="1"/>
  <c r="I660" i="2"/>
  <c r="J660" i="2" s="1"/>
  <c r="L660" i="2" s="1"/>
  <c r="I661" i="2"/>
  <c r="J661" i="2" s="1"/>
  <c r="L661" i="2" s="1"/>
  <c r="I662" i="2"/>
  <c r="J662" i="2" s="1"/>
  <c r="L662" i="2" s="1"/>
  <c r="I663" i="2"/>
  <c r="J663" i="2" s="1"/>
  <c r="L663" i="2" s="1"/>
  <c r="I664" i="2"/>
  <c r="J664" i="2" s="1"/>
  <c r="L664" i="2" s="1"/>
  <c r="I665" i="2"/>
  <c r="J665" i="2" s="1"/>
  <c r="L665" i="2" s="1"/>
  <c r="I666" i="2"/>
  <c r="J666" i="2" s="1"/>
  <c r="L666" i="2" s="1"/>
  <c r="I667" i="2"/>
  <c r="J667" i="2" s="1"/>
  <c r="L667" i="2" s="1"/>
  <c r="I668" i="2"/>
  <c r="J668" i="2" s="1"/>
  <c r="L668" i="2" s="1"/>
  <c r="I669" i="2"/>
  <c r="J669" i="2" s="1"/>
  <c r="L669" i="2" s="1"/>
  <c r="I670" i="2"/>
  <c r="J670" i="2" s="1"/>
  <c r="L670" i="2" s="1"/>
  <c r="I671" i="2"/>
  <c r="J671" i="2" s="1"/>
  <c r="L671" i="2" s="1"/>
  <c r="I672" i="2"/>
  <c r="J672" i="2" s="1"/>
  <c r="L672" i="2" s="1"/>
  <c r="I673" i="2"/>
  <c r="J673" i="2" s="1"/>
  <c r="L673" i="2" s="1"/>
  <c r="I674" i="2"/>
  <c r="J674" i="2" s="1"/>
  <c r="L674" i="2" s="1"/>
  <c r="I675" i="2"/>
  <c r="J675" i="2" s="1"/>
  <c r="L675" i="2" s="1"/>
  <c r="I676" i="2"/>
  <c r="J676" i="2" s="1"/>
  <c r="L676" i="2" s="1"/>
  <c r="I677" i="2"/>
  <c r="J677" i="2" s="1"/>
  <c r="L677" i="2" s="1"/>
  <c r="I678" i="2"/>
  <c r="J678" i="2" s="1"/>
  <c r="L678" i="2" s="1"/>
  <c r="I679" i="2"/>
  <c r="J679" i="2" s="1"/>
  <c r="L679" i="2" s="1"/>
  <c r="I680" i="2"/>
  <c r="J680" i="2" s="1"/>
  <c r="L680" i="2" s="1"/>
  <c r="I681" i="2"/>
  <c r="J681" i="2" s="1"/>
  <c r="L681" i="2" s="1"/>
  <c r="I682" i="2"/>
  <c r="J682" i="2" s="1"/>
  <c r="L682" i="2" s="1"/>
  <c r="I683" i="2"/>
  <c r="J683" i="2" s="1"/>
  <c r="L683" i="2" s="1"/>
  <c r="I684" i="2"/>
  <c r="J684" i="2" s="1"/>
  <c r="L684" i="2" s="1"/>
  <c r="I685" i="2"/>
  <c r="J685" i="2" s="1"/>
  <c r="L685" i="2" s="1"/>
  <c r="I686" i="2"/>
  <c r="J686" i="2" s="1"/>
  <c r="L686" i="2" s="1"/>
  <c r="I687" i="2"/>
  <c r="J687" i="2" s="1"/>
  <c r="L687" i="2" s="1"/>
  <c r="I688" i="2"/>
  <c r="J688" i="2" s="1"/>
  <c r="L688" i="2" s="1"/>
  <c r="I689" i="2"/>
  <c r="J689" i="2" s="1"/>
  <c r="L689" i="2" s="1"/>
  <c r="I690" i="2"/>
  <c r="J690" i="2" s="1"/>
  <c r="L690" i="2" s="1"/>
  <c r="I691" i="2"/>
  <c r="J691" i="2" s="1"/>
  <c r="L691" i="2" s="1"/>
  <c r="I692" i="2"/>
  <c r="J692" i="2" s="1"/>
  <c r="L692" i="2" s="1"/>
  <c r="I693" i="2"/>
  <c r="J693" i="2" s="1"/>
  <c r="L693" i="2" s="1"/>
  <c r="I694" i="2"/>
  <c r="J694" i="2" s="1"/>
  <c r="L694" i="2" s="1"/>
  <c r="I695" i="2"/>
  <c r="J695" i="2" s="1"/>
  <c r="L695" i="2" s="1"/>
  <c r="I696" i="2"/>
  <c r="J696" i="2" s="1"/>
  <c r="L696" i="2" s="1"/>
  <c r="I697" i="2"/>
  <c r="J697" i="2" s="1"/>
  <c r="L697" i="2" s="1"/>
  <c r="I698" i="2"/>
  <c r="J698" i="2" s="1"/>
  <c r="L698" i="2" s="1"/>
  <c r="I699" i="2"/>
  <c r="J699" i="2" s="1"/>
  <c r="L699" i="2" s="1"/>
  <c r="I700" i="2"/>
  <c r="J700" i="2" s="1"/>
  <c r="L700" i="2" s="1"/>
  <c r="I701" i="2"/>
  <c r="J701" i="2" s="1"/>
  <c r="L701" i="2" s="1"/>
  <c r="I702" i="2"/>
  <c r="J702" i="2" s="1"/>
  <c r="L702" i="2" s="1"/>
  <c r="I703" i="2"/>
  <c r="I704" i="2"/>
  <c r="J704" i="2" s="1"/>
  <c r="L704" i="2" s="1"/>
  <c r="I705" i="2"/>
  <c r="J705" i="2" s="1"/>
  <c r="L705" i="2" s="1"/>
  <c r="I706" i="2"/>
  <c r="J706" i="2" s="1"/>
  <c r="L706" i="2" s="1"/>
  <c r="I707" i="2"/>
  <c r="J707" i="2" s="1"/>
  <c r="L707" i="2" s="1"/>
  <c r="I708" i="2"/>
  <c r="J708" i="2" s="1"/>
  <c r="L708" i="2" s="1"/>
  <c r="I709" i="2"/>
  <c r="J709" i="2" s="1"/>
  <c r="L709" i="2" s="1"/>
  <c r="I710" i="2"/>
  <c r="J710" i="2" s="1"/>
  <c r="L710" i="2" s="1"/>
  <c r="I711" i="2"/>
  <c r="J711" i="2" s="1"/>
  <c r="L711" i="2" s="1"/>
  <c r="I712" i="2"/>
  <c r="J712" i="2" s="1"/>
  <c r="L712" i="2" s="1"/>
  <c r="I713" i="2"/>
  <c r="J713" i="2" s="1"/>
  <c r="L713" i="2" s="1"/>
  <c r="I399" i="2"/>
  <c r="J399" i="2" s="1"/>
  <c r="L399" i="2" s="1"/>
  <c r="I400" i="2"/>
  <c r="J400" i="2" s="1"/>
  <c r="L400" i="2" s="1"/>
  <c r="I401" i="2"/>
  <c r="J401" i="2" s="1"/>
  <c r="L401" i="2" s="1"/>
  <c r="I402" i="2"/>
  <c r="J402" i="2" s="1"/>
  <c r="L402" i="2" s="1"/>
  <c r="I403" i="2"/>
  <c r="J403" i="2" s="1"/>
  <c r="L403" i="2" s="1"/>
  <c r="I404" i="2"/>
  <c r="J404" i="2" s="1"/>
  <c r="L404" i="2" s="1"/>
  <c r="I405" i="2"/>
  <c r="J405" i="2" s="1"/>
  <c r="L405" i="2" s="1"/>
  <c r="I406" i="2"/>
  <c r="J406" i="2" s="1"/>
  <c r="L406" i="2" s="1"/>
  <c r="I407" i="2"/>
  <c r="J407" i="2" s="1"/>
  <c r="L407" i="2" s="1"/>
  <c r="I408" i="2"/>
  <c r="J408" i="2" s="1"/>
  <c r="L408" i="2" s="1"/>
  <c r="I409" i="2"/>
  <c r="J409" i="2" s="1"/>
  <c r="L409" i="2" s="1"/>
  <c r="I410" i="2"/>
  <c r="J410" i="2" s="1"/>
  <c r="L410" i="2" s="1"/>
  <c r="I411" i="2"/>
  <c r="J411" i="2" s="1"/>
  <c r="L411" i="2" s="1"/>
  <c r="I412" i="2"/>
  <c r="J412" i="2" s="1"/>
  <c r="L412" i="2" s="1"/>
  <c r="I413" i="2"/>
  <c r="J413" i="2" s="1"/>
  <c r="L413" i="2" s="1"/>
  <c r="I414" i="2"/>
  <c r="J414" i="2" s="1"/>
  <c r="L414" i="2" s="1"/>
  <c r="I415" i="2"/>
  <c r="J415" i="2" s="1"/>
  <c r="L415" i="2" s="1"/>
  <c r="I416" i="2"/>
  <c r="J416" i="2" s="1"/>
  <c r="L416" i="2" s="1"/>
  <c r="I417" i="2"/>
  <c r="J417" i="2" s="1"/>
  <c r="L417" i="2" s="1"/>
  <c r="I418" i="2"/>
  <c r="J418" i="2" s="1"/>
  <c r="L418" i="2" s="1"/>
  <c r="I419" i="2"/>
  <c r="J419" i="2" s="1"/>
  <c r="L419" i="2" s="1"/>
  <c r="I420" i="2"/>
  <c r="J420" i="2" s="1"/>
  <c r="L420" i="2" s="1"/>
  <c r="I421" i="2"/>
  <c r="J421" i="2" s="1"/>
  <c r="L421" i="2" s="1"/>
  <c r="I422" i="2"/>
  <c r="J422" i="2" s="1"/>
  <c r="L422" i="2" s="1"/>
  <c r="I423" i="2"/>
  <c r="J423" i="2" s="1"/>
  <c r="L423" i="2" s="1"/>
  <c r="I424" i="2"/>
  <c r="J424" i="2" s="1"/>
  <c r="L424" i="2" s="1"/>
  <c r="I425" i="2"/>
  <c r="J425" i="2" s="1"/>
  <c r="L425" i="2" s="1"/>
  <c r="I426" i="2"/>
  <c r="J426" i="2" s="1"/>
  <c r="L426" i="2" s="1"/>
  <c r="I427" i="2"/>
  <c r="J427" i="2" s="1"/>
  <c r="L427" i="2" s="1"/>
  <c r="I428" i="2"/>
  <c r="J428" i="2" s="1"/>
  <c r="L428" i="2" s="1"/>
  <c r="I429" i="2"/>
  <c r="J429" i="2" s="1"/>
  <c r="L429" i="2" s="1"/>
  <c r="I430" i="2"/>
  <c r="J430" i="2" s="1"/>
  <c r="L430" i="2" s="1"/>
  <c r="I431" i="2"/>
  <c r="J431" i="2" s="1"/>
  <c r="L431" i="2" s="1"/>
  <c r="I432" i="2"/>
  <c r="J432" i="2" s="1"/>
  <c r="L432" i="2" s="1"/>
  <c r="I433" i="2"/>
  <c r="J433" i="2" s="1"/>
  <c r="L433" i="2" s="1"/>
  <c r="I434" i="2"/>
  <c r="J434" i="2" s="1"/>
  <c r="L434" i="2" s="1"/>
  <c r="I435" i="2"/>
  <c r="J435" i="2" s="1"/>
  <c r="L435" i="2" s="1"/>
  <c r="I436" i="2"/>
  <c r="J436" i="2" s="1"/>
  <c r="L436" i="2" s="1"/>
  <c r="I437" i="2"/>
  <c r="J437" i="2" s="1"/>
  <c r="L437" i="2" s="1"/>
  <c r="I438" i="2"/>
  <c r="J438" i="2" s="1"/>
  <c r="L438" i="2" s="1"/>
  <c r="I439" i="2"/>
  <c r="J439" i="2" s="1"/>
  <c r="L439" i="2" s="1"/>
  <c r="I440" i="2"/>
  <c r="J440" i="2" s="1"/>
  <c r="L440" i="2" s="1"/>
  <c r="I441" i="2"/>
  <c r="J441" i="2" s="1"/>
  <c r="L441" i="2" s="1"/>
  <c r="I442" i="2"/>
  <c r="J442" i="2" s="1"/>
  <c r="L442" i="2" s="1"/>
  <c r="I443" i="2"/>
  <c r="J443" i="2" s="1"/>
  <c r="L443" i="2" s="1"/>
  <c r="I444" i="2"/>
  <c r="J444" i="2" s="1"/>
  <c r="L444" i="2" s="1"/>
  <c r="I445" i="2"/>
  <c r="J445" i="2" s="1"/>
  <c r="L445" i="2" s="1"/>
  <c r="I446" i="2"/>
  <c r="J446" i="2" s="1"/>
  <c r="L446" i="2" s="1"/>
  <c r="I447" i="2"/>
  <c r="J447" i="2" s="1"/>
  <c r="L447" i="2" s="1"/>
  <c r="I448" i="2"/>
  <c r="J448" i="2" s="1"/>
  <c r="L448" i="2" s="1"/>
  <c r="I449" i="2"/>
  <c r="J449" i="2" s="1"/>
  <c r="L449" i="2" s="1"/>
  <c r="I450" i="2"/>
  <c r="J450" i="2" s="1"/>
  <c r="L450" i="2" s="1"/>
  <c r="I451" i="2"/>
  <c r="J451" i="2" s="1"/>
  <c r="L451" i="2" s="1"/>
  <c r="I452" i="2"/>
  <c r="J452" i="2" s="1"/>
  <c r="L452" i="2" s="1"/>
  <c r="I453" i="2"/>
  <c r="J453" i="2" s="1"/>
  <c r="L453" i="2" s="1"/>
  <c r="I454" i="2"/>
  <c r="J454" i="2" s="1"/>
  <c r="L454" i="2" s="1"/>
  <c r="I455" i="2"/>
  <c r="J455" i="2" s="1"/>
  <c r="L455" i="2" s="1"/>
  <c r="I456" i="2"/>
  <c r="J456" i="2" s="1"/>
  <c r="L456" i="2" s="1"/>
  <c r="I457" i="2"/>
  <c r="J457" i="2" s="1"/>
  <c r="L457" i="2" s="1"/>
  <c r="I458" i="2"/>
  <c r="J458" i="2" s="1"/>
  <c r="L458" i="2" s="1"/>
  <c r="I459" i="2"/>
  <c r="J459" i="2" s="1"/>
  <c r="L459" i="2" s="1"/>
  <c r="I460" i="2"/>
  <c r="J460" i="2" s="1"/>
  <c r="L460" i="2" s="1"/>
  <c r="I461" i="2"/>
  <c r="J461" i="2" s="1"/>
  <c r="L461" i="2" s="1"/>
  <c r="I462" i="2"/>
  <c r="J462" i="2" s="1"/>
  <c r="L462" i="2" s="1"/>
  <c r="I466" i="2"/>
  <c r="J466" i="2" s="1"/>
  <c r="L466" i="2" s="1"/>
  <c r="I467" i="2"/>
  <c r="J467" i="2" s="1"/>
  <c r="L467" i="2" s="1"/>
  <c r="I469" i="2"/>
  <c r="J469" i="2" s="1"/>
  <c r="L469" i="2" s="1"/>
  <c r="I470" i="2"/>
  <c r="J470" i="2" s="1"/>
  <c r="L470" i="2" s="1"/>
  <c r="I471" i="2"/>
  <c r="J471" i="2" s="1"/>
  <c r="L471" i="2" s="1"/>
  <c r="I472" i="2"/>
  <c r="J472" i="2" s="1"/>
  <c r="L472" i="2" s="1"/>
  <c r="I473" i="2"/>
  <c r="J473" i="2" s="1"/>
  <c r="L473" i="2" s="1"/>
  <c r="I474" i="2"/>
  <c r="J474" i="2" s="1"/>
  <c r="L474" i="2" s="1"/>
  <c r="I475" i="2"/>
  <c r="J475" i="2" s="1"/>
  <c r="L475" i="2" s="1"/>
  <c r="I476" i="2"/>
  <c r="J476" i="2" s="1"/>
  <c r="L476" i="2" s="1"/>
  <c r="I477" i="2"/>
  <c r="J477" i="2" s="1"/>
  <c r="L477" i="2" s="1"/>
  <c r="I478" i="2"/>
  <c r="J478" i="2" s="1"/>
  <c r="L478" i="2" s="1"/>
  <c r="I479" i="2"/>
  <c r="J479" i="2" s="1"/>
  <c r="L479" i="2" s="1"/>
  <c r="I480" i="2"/>
  <c r="J480" i="2" s="1"/>
  <c r="L480" i="2" s="1"/>
  <c r="I481" i="2"/>
  <c r="J481" i="2" s="1"/>
  <c r="L481" i="2" s="1"/>
  <c r="I482" i="2"/>
  <c r="J482" i="2" s="1"/>
  <c r="L482" i="2" s="1"/>
  <c r="I483" i="2"/>
  <c r="J483" i="2" s="1"/>
  <c r="L483" i="2" s="1"/>
  <c r="I484" i="2"/>
  <c r="J484" i="2" s="1"/>
  <c r="L484" i="2" s="1"/>
  <c r="I485" i="2"/>
  <c r="J485" i="2" s="1"/>
  <c r="L485" i="2" s="1"/>
  <c r="I486" i="2"/>
  <c r="J486" i="2" s="1"/>
  <c r="L486" i="2" s="1"/>
  <c r="I487" i="2"/>
  <c r="J487" i="2" s="1"/>
  <c r="L487" i="2" s="1"/>
  <c r="I488" i="2"/>
  <c r="J488" i="2" s="1"/>
  <c r="L488" i="2" s="1"/>
  <c r="I489" i="2"/>
  <c r="J489" i="2" s="1"/>
  <c r="L489" i="2" s="1"/>
  <c r="I490" i="2"/>
  <c r="J490" i="2" s="1"/>
  <c r="L490" i="2" s="1"/>
  <c r="I491" i="2"/>
  <c r="J491" i="2" s="1"/>
  <c r="L491" i="2" s="1"/>
  <c r="I492" i="2"/>
  <c r="J492" i="2" s="1"/>
  <c r="L492" i="2" s="1"/>
  <c r="I493" i="2"/>
  <c r="J493" i="2" s="1"/>
  <c r="L493" i="2" s="1"/>
  <c r="I494" i="2"/>
  <c r="J494" i="2" s="1"/>
  <c r="L494" i="2" s="1"/>
  <c r="I495" i="2"/>
  <c r="J495" i="2" s="1"/>
  <c r="L495" i="2" s="1"/>
  <c r="I496" i="2"/>
  <c r="J496" i="2" s="1"/>
  <c r="L496" i="2" s="1"/>
  <c r="I497" i="2"/>
  <c r="J497" i="2" s="1"/>
  <c r="L497" i="2" s="1"/>
  <c r="I498" i="2"/>
  <c r="J498" i="2" s="1"/>
  <c r="L498" i="2" s="1"/>
  <c r="I499" i="2"/>
  <c r="J499" i="2" s="1"/>
  <c r="L499" i="2" s="1"/>
  <c r="I500" i="2"/>
  <c r="J500" i="2" s="1"/>
  <c r="L500" i="2" s="1"/>
  <c r="I501" i="2"/>
  <c r="J501" i="2" s="1"/>
  <c r="L501" i="2" s="1"/>
  <c r="I502" i="2"/>
  <c r="J502" i="2" s="1"/>
  <c r="L502" i="2" s="1"/>
  <c r="I503" i="2"/>
  <c r="J503" i="2" s="1"/>
  <c r="L503" i="2" s="1"/>
  <c r="I504" i="2"/>
  <c r="J504" i="2" s="1"/>
  <c r="L504" i="2" s="1"/>
  <c r="I505" i="2"/>
  <c r="J505" i="2" s="1"/>
  <c r="L505" i="2" s="1"/>
  <c r="I506" i="2"/>
  <c r="J506" i="2" s="1"/>
  <c r="L506" i="2" s="1"/>
  <c r="I507" i="2"/>
  <c r="J507" i="2" s="1"/>
  <c r="L507" i="2" s="1"/>
  <c r="I508" i="2"/>
  <c r="J508" i="2" s="1"/>
  <c r="L508" i="2" s="1"/>
  <c r="I509" i="2"/>
  <c r="J509" i="2" s="1"/>
  <c r="L509" i="2" s="1"/>
  <c r="I510" i="2"/>
  <c r="J510" i="2" s="1"/>
  <c r="L510" i="2" s="1"/>
  <c r="I511" i="2"/>
  <c r="J511" i="2" s="1"/>
  <c r="L511" i="2" s="1"/>
  <c r="I512" i="2"/>
  <c r="J512" i="2" s="1"/>
  <c r="L512" i="2" s="1"/>
  <c r="I513" i="2"/>
  <c r="J513" i="2" s="1"/>
  <c r="L513" i="2" s="1"/>
  <c r="I514" i="2"/>
  <c r="J514" i="2" s="1"/>
  <c r="L514" i="2" s="1"/>
  <c r="I515" i="2"/>
  <c r="J515" i="2" s="1"/>
  <c r="L515" i="2" s="1"/>
  <c r="I516" i="2"/>
  <c r="J516" i="2" s="1"/>
  <c r="L516" i="2" s="1"/>
  <c r="I517" i="2"/>
  <c r="J517" i="2" s="1"/>
  <c r="L517" i="2" s="1"/>
  <c r="I518" i="2"/>
  <c r="J518" i="2" s="1"/>
  <c r="L518" i="2" s="1"/>
  <c r="I519" i="2"/>
  <c r="J519" i="2" s="1"/>
  <c r="L519" i="2" s="1"/>
  <c r="I520" i="2"/>
  <c r="J520" i="2" s="1"/>
  <c r="L520" i="2" s="1"/>
  <c r="I521" i="2"/>
  <c r="J521" i="2" s="1"/>
  <c r="L521" i="2" s="1"/>
  <c r="I522" i="2"/>
  <c r="J522" i="2" s="1"/>
  <c r="L522" i="2" s="1"/>
  <c r="I523" i="2"/>
  <c r="J523" i="2" s="1"/>
  <c r="L523" i="2" s="1"/>
  <c r="I524" i="2"/>
  <c r="J524" i="2" s="1"/>
  <c r="L524" i="2" s="1"/>
  <c r="I525" i="2"/>
  <c r="J525" i="2" s="1"/>
  <c r="L525" i="2" s="1"/>
  <c r="I526" i="2"/>
  <c r="J526" i="2" s="1"/>
  <c r="L526" i="2" s="1"/>
  <c r="I527" i="2"/>
  <c r="J527" i="2" s="1"/>
  <c r="L527" i="2" s="1"/>
  <c r="I528" i="2"/>
  <c r="J528" i="2" s="1"/>
  <c r="L528" i="2" s="1"/>
  <c r="I529" i="2"/>
  <c r="J529" i="2" s="1"/>
  <c r="L529" i="2" s="1"/>
  <c r="I530" i="2"/>
  <c r="J530" i="2" s="1"/>
  <c r="L530" i="2" s="1"/>
  <c r="I531" i="2"/>
  <c r="J531" i="2" s="1"/>
  <c r="L531" i="2" s="1"/>
  <c r="I532" i="2"/>
  <c r="J532" i="2" s="1"/>
  <c r="L532" i="2" s="1"/>
  <c r="I533" i="2"/>
  <c r="J533" i="2" s="1"/>
  <c r="L533" i="2" s="1"/>
  <c r="I534" i="2"/>
  <c r="J534" i="2" s="1"/>
  <c r="L534" i="2" s="1"/>
  <c r="I535" i="2"/>
  <c r="J535" i="2" s="1"/>
  <c r="L535" i="2" s="1"/>
  <c r="I536" i="2"/>
  <c r="J536" i="2" s="1"/>
  <c r="L536" i="2" s="1"/>
  <c r="I537" i="2"/>
  <c r="J537" i="2" s="1"/>
  <c r="L537" i="2" s="1"/>
  <c r="I538" i="2"/>
  <c r="J538" i="2" s="1"/>
  <c r="L538" i="2" s="1"/>
  <c r="I539" i="2"/>
  <c r="J539" i="2" s="1"/>
  <c r="L539" i="2" s="1"/>
  <c r="I540" i="2"/>
  <c r="J540" i="2" s="1"/>
  <c r="L540" i="2" s="1"/>
  <c r="I541" i="2"/>
  <c r="J541" i="2" s="1"/>
  <c r="L541" i="2" s="1"/>
  <c r="I542" i="2"/>
  <c r="J542" i="2" s="1"/>
  <c r="L542" i="2" s="1"/>
  <c r="I543" i="2"/>
  <c r="J543" i="2" s="1"/>
  <c r="L543" i="2" s="1"/>
  <c r="I544" i="2"/>
  <c r="J544" i="2" s="1"/>
  <c r="L544" i="2" s="1"/>
  <c r="I545" i="2"/>
  <c r="J545" i="2" s="1"/>
  <c r="L545" i="2" s="1"/>
  <c r="I546" i="2"/>
  <c r="J546" i="2" s="1"/>
  <c r="L546" i="2" s="1"/>
  <c r="I547" i="2"/>
  <c r="J547" i="2" s="1"/>
  <c r="L547" i="2" s="1"/>
  <c r="I548" i="2"/>
  <c r="J548" i="2" s="1"/>
  <c r="L548" i="2" s="1"/>
  <c r="I549" i="2"/>
  <c r="J549" i="2" s="1"/>
  <c r="L549" i="2" s="1"/>
  <c r="I550" i="2"/>
  <c r="J550" i="2" s="1"/>
  <c r="L550" i="2" s="1"/>
  <c r="I390" i="2"/>
  <c r="J390" i="2" s="1"/>
  <c r="L390" i="2" s="1"/>
  <c r="I391" i="2"/>
  <c r="J391" i="2" s="1"/>
  <c r="L391" i="2" s="1"/>
  <c r="I392" i="2"/>
  <c r="J392" i="2" s="1"/>
  <c r="L392" i="2" s="1"/>
  <c r="I393" i="2"/>
  <c r="J393" i="2" s="1"/>
  <c r="L393" i="2" s="1"/>
  <c r="I394" i="2"/>
  <c r="J394" i="2" s="1"/>
  <c r="L394" i="2" s="1"/>
  <c r="I395" i="2"/>
  <c r="J395" i="2" s="1"/>
  <c r="L395" i="2" s="1"/>
  <c r="I396" i="2"/>
  <c r="J396" i="2" s="1"/>
  <c r="L396" i="2" s="1"/>
  <c r="I397" i="2"/>
  <c r="J397" i="2" s="1"/>
  <c r="L397" i="2" s="1"/>
  <c r="I389" i="2"/>
  <c r="I718" i="2" s="1"/>
  <c r="M899" i="16"/>
  <c r="M910" i="16"/>
  <c r="M914" i="16"/>
  <c r="M918" i="16"/>
  <c r="M920" i="16"/>
  <c r="M924" i="16"/>
  <c r="M933" i="16"/>
  <c r="M953" i="16"/>
  <c r="M954" i="16"/>
  <c r="M961" i="16"/>
  <c r="M448" i="11"/>
  <c r="M450" i="11"/>
  <c r="M452" i="11"/>
  <c r="L1387" i="9"/>
  <c r="L1388" i="9"/>
  <c r="L1389" i="9"/>
  <c r="L1390" i="9"/>
  <c r="L1391" i="9"/>
  <c r="L1392" i="9"/>
  <c r="L1393" i="9"/>
  <c r="L1394" i="9"/>
  <c r="L1395" i="9"/>
  <c r="L1396" i="9"/>
  <c r="L1397" i="9"/>
  <c r="L1398" i="9"/>
  <c r="L1399" i="9"/>
  <c r="L1400" i="9"/>
  <c r="L1401" i="9"/>
  <c r="L1402" i="9"/>
  <c r="L1403" i="9"/>
  <c r="L1404" i="9"/>
  <c r="L1405" i="9"/>
  <c r="L1406" i="9"/>
  <c r="L1407" i="9"/>
  <c r="L1408" i="9"/>
  <c r="L1409" i="9"/>
  <c r="L1410" i="9"/>
  <c r="L1411" i="9"/>
  <c r="L1412" i="9"/>
  <c r="L1413" i="9"/>
  <c r="L1414" i="9"/>
  <c r="L1415" i="9"/>
  <c r="L1416" i="9"/>
  <c r="L1417" i="9"/>
  <c r="L1418" i="9"/>
  <c r="L1419" i="9"/>
  <c r="L1420" i="9"/>
  <c r="L1421" i="9"/>
  <c r="L1422" i="9"/>
  <c r="L1423" i="9"/>
  <c r="J390" i="6"/>
  <c r="J391" i="6"/>
  <c r="J392" i="6"/>
  <c r="J393" i="6"/>
  <c r="J394" i="6"/>
  <c r="J395" i="6"/>
  <c r="J396" i="6"/>
  <c r="J397" i="6"/>
  <c r="J398" i="6"/>
  <c r="J399" i="6"/>
  <c r="J400" i="6"/>
  <c r="J401" i="6"/>
  <c r="J402" i="6"/>
  <c r="J403" i="6"/>
  <c r="J404" i="6"/>
  <c r="J405" i="6"/>
  <c r="J406" i="6"/>
  <c r="J407" i="6"/>
  <c r="J408" i="6"/>
  <c r="J409" i="6"/>
  <c r="J410" i="6"/>
  <c r="J411" i="6"/>
  <c r="J412" i="6"/>
  <c r="J413" i="6"/>
  <c r="J414" i="6"/>
  <c r="J415" i="6"/>
  <c r="J416" i="6"/>
  <c r="J417" i="6"/>
  <c r="J418" i="6"/>
  <c r="J419" i="6"/>
  <c r="J420" i="6"/>
  <c r="J421" i="6"/>
  <c r="J422" i="6"/>
  <c r="J423" i="6"/>
  <c r="J424" i="6"/>
  <c r="J425" i="6"/>
  <c r="J426" i="6"/>
  <c r="J427" i="6"/>
  <c r="J428" i="6"/>
  <c r="J429" i="6"/>
  <c r="J430" i="6"/>
  <c r="J431" i="6"/>
  <c r="J432" i="6"/>
  <c r="J433" i="6"/>
  <c r="J434" i="6"/>
  <c r="J435" i="6"/>
  <c r="J436" i="6"/>
  <c r="J437" i="6"/>
  <c r="J438" i="6"/>
  <c r="J439" i="6"/>
  <c r="J440" i="6"/>
  <c r="J441" i="6"/>
  <c r="J442" i="6"/>
  <c r="J443" i="6"/>
  <c r="J444" i="6"/>
  <c r="J445" i="6"/>
  <c r="J446" i="6"/>
  <c r="J447" i="6"/>
  <c r="J448" i="6"/>
  <c r="J449" i="6"/>
  <c r="J450" i="6"/>
  <c r="J451" i="6"/>
  <c r="J452" i="6"/>
  <c r="J453" i="6"/>
  <c r="J454" i="6"/>
  <c r="J455" i="6"/>
  <c r="J456" i="6"/>
  <c r="J457" i="6"/>
  <c r="J458" i="6"/>
  <c r="J459" i="6"/>
  <c r="J460" i="6"/>
  <c r="J461" i="6"/>
  <c r="J462" i="6"/>
  <c r="J463" i="6"/>
  <c r="J464" i="6"/>
  <c r="J465" i="6"/>
  <c r="J466" i="6"/>
  <c r="J467" i="6"/>
  <c r="J468" i="6"/>
  <c r="J469" i="6"/>
  <c r="J470" i="6"/>
  <c r="J471" i="6"/>
  <c r="J472" i="6"/>
  <c r="J473" i="6"/>
  <c r="J474" i="6"/>
  <c r="J475" i="6"/>
  <c r="J476" i="6"/>
  <c r="J477" i="6"/>
  <c r="J478" i="6"/>
  <c r="J479" i="6"/>
  <c r="J480" i="6"/>
  <c r="J481" i="6"/>
  <c r="J482" i="6"/>
  <c r="J483" i="6"/>
  <c r="J484" i="6"/>
  <c r="J485" i="6"/>
  <c r="J486" i="6"/>
  <c r="J487" i="6"/>
  <c r="J488" i="6"/>
  <c r="J489" i="6"/>
  <c r="J490" i="6"/>
  <c r="J491" i="6"/>
  <c r="J492" i="6"/>
  <c r="J493" i="6"/>
  <c r="J494" i="6"/>
  <c r="J495" i="6"/>
  <c r="J496" i="6"/>
  <c r="J497" i="6"/>
  <c r="J498" i="6"/>
  <c r="J499" i="6"/>
  <c r="J500" i="6"/>
  <c r="J501" i="6"/>
  <c r="J502" i="6"/>
  <c r="J503" i="6"/>
  <c r="J504" i="6"/>
  <c r="J505" i="6"/>
  <c r="J506" i="6"/>
  <c r="J507" i="6"/>
  <c r="J508" i="6"/>
  <c r="J509" i="6"/>
  <c r="J510" i="6"/>
  <c r="J511" i="6"/>
  <c r="J512" i="6"/>
  <c r="J513" i="6"/>
  <c r="J514" i="6"/>
  <c r="J515" i="6"/>
  <c r="J516" i="6"/>
  <c r="J517" i="6"/>
  <c r="J518" i="6"/>
  <c r="J519" i="6"/>
  <c r="J520" i="6"/>
  <c r="J521" i="6"/>
  <c r="J522" i="6"/>
  <c r="J523" i="6"/>
  <c r="J524" i="6"/>
  <c r="J525" i="6"/>
  <c r="J526" i="6"/>
  <c r="J527" i="6"/>
  <c r="J528" i="6"/>
  <c r="J529" i="6"/>
  <c r="J530" i="6"/>
  <c r="J531" i="6"/>
  <c r="J532" i="6"/>
  <c r="J533" i="6"/>
  <c r="J534" i="6"/>
  <c r="J535" i="6"/>
  <c r="J536" i="6"/>
  <c r="J537" i="6"/>
  <c r="J538" i="6"/>
  <c r="J539" i="6"/>
  <c r="J540" i="6"/>
  <c r="J541" i="6"/>
  <c r="J542" i="6"/>
  <c r="J543" i="6"/>
  <c r="J544" i="6"/>
  <c r="J545" i="6"/>
  <c r="J546" i="6"/>
  <c r="J547" i="6"/>
  <c r="J548" i="6"/>
  <c r="J549" i="6"/>
  <c r="J389" i="6"/>
  <c r="I1387" i="3"/>
  <c r="I1388" i="3"/>
  <c r="J1388" i="3" s="1"/>
  <c r="L1388" i="3" s="1"/>
  <c r="I1389" i="3"/>
  <c r="J1389" i="3" s="1"/>
  <c r="L1389" i="3" s="1"/>
  <c r="I1390" i="3"/>
  <c r="J1390" i="3" s="1"/>
  <c r="L1390" i="3" s="1"/>
  <c r="I1391" i="3"/>
  <c r="J1391" i="3" s="1"/>
  <c r="L1391" i="3" s="1"/>
  <c r="I1392" i="3"/>
  <c r="J1392" i="3" s="1"/>
  <c r="L1392" i="3" s="1"/>
  <c r="I1393" i="3"/>
  <c r="J1393" i="3" s="1"/>
  <c r="L1393" i="3" s="1"/>
  <c r="I1394" i="3"/>
  <c r="J1394" i="3" s="1"/>
  <c r="L1394" i="3" s="1"/>
  <c r="I1395" i="3"/>
  <c r="J1395" i="3" s="1"/>
  <c r="L1395" i="3" s="1"/>
  <c r="I1396" i="3"/>
  <c r="J1396" i="3" s="1"/>
  <c r="L1396" i="3" s="1"/>
  <c r="I1397" i="3"/>
  <c r="J1397" i="3" s="1"/>
  <c r="L1397" i="3" s="1"/>
  <c r="I1398" i="3"/>
  <c r="J1398" i="3" s="1"/>
  <c r="L1398" i="3" s="1"/>
  <c r="I1399" i="3"/>
  <c r="J1399" i="3" s="1"/>
  <c r="L1399" i="3" s="1"/>
  <c r="I1400" i="3"/>
  <c r="J1400" i="3" s="1"/>
  <c r="L1400" i="3" s="1"/>
  <c r="I1401" i="3"/>
  <c r="J1401" i="3" s="1"/>
  <c r="L1401" i="3" s="1"/>
  <c r="I1402" i="3"/>
  <c r="J1402" i="3" s="1"/>
  <c r="L1402" i="3" s="1"/>
  <c r="I1403" i="3"/>
  <c r="J1403" i="3" s="1"/>
  <c r="L1403" i="3" s="1"/>
  <c r="I1404" i="3"/>
  <c r="J1404" i="3" s="1"/>
  <c r="L1404" i="3" s="1"/>
  <c r="I1405" i="3"/>
  <c r="J1405" i="3" s="1"/>
  <c r="L1405" i="3" s="1"/>
  <c r="I1406" i="3"/>
  <c r="J1406" i="3" s="1"/>
  <c r="L1406" i="3" s="1"/>
  <c r="I1407" i="3"/>
  <c r="J1407" i="3" s="1"/>
  <c r="L1407" i="3" s="1"/>
  <c r="I1408" i="3"/>
  <c r="J1408" i="3" s="1"/>
  <c r="L1408" i="3" s="1"/>
  <c r="I1409" i="3"/>
  <c r="J1409" i="3" s="1"/>
  <c r="L1409" i="3" s="1"/>
  <c r="I1410" i="3"/>
  <c r="J1410" i="3" s="1"/>
  <c r="L1410" i="3" s="1"/>
  <c r="I1411" i="3"/>
  <c r="J1411" i="3" s="1"/>
  <c r="L1411" i="3" s="1"/>
  <c r="I1412" i="3"/>
  <c r="J1412" i="3" s="1"/>
  <c r="L1412" i="3" s="1"/>
  <c r="I1413" i="3"/>
  <c r="J1413" i="3" s="1"/>
  <c r="L1413" i="3" s="1"/>
  <c r="I1414" i="3"/>
  <c r="J1414" i="3" s="1"/>
  <c r="L1414" i="3" s="1"/>
  <c r="I1415" i="3"/>
  <c r="J1415" i="3" s="1"/>
  <c r="L1415" i="3" s="1"/>
  <c r="I1416" i="3"/>
  <c r="J1416" i="3" s="1"/>
  <c r="L1416" i="3" s="1"/>
  <c r="I1417" i="3"/>
  <c r="J1417" i="3" s="1"/>
  <c r="L1417" i="3" s="1"/>
  <c r="I1418" i="3"/>
  <c r="J1418" i="3" s="1"/>
  <c r="L1418" i="3" s="1"/>
  <c r="I1419" i="3"/>
  <c r="J1419" i="3" s="1"/>
  <c r="L1419" i="3" s="1"/>
  <c r="I1420" i="3"/>
  <c r="J1420" i="3" s="1"/>
  <c r="L1420" i="3" s="1"/>
  <c r="I1421" i="3"/>
  <c r="J1421" i="3" s="1"/>
  <c r="L1421" i="3" s="1"/>
  <c r="I1422" i="3"/>
  <c r="J1422" i="3" s="1"/>
  <c r="L1422" i="3" s="1"/>
  <c r="I1423" i="3"/>
  <c r="J1423" i="3" s="1"/>
  <c r="L1423" i="3" s="1"/>
  <c r="K734" i="3"/>
  <c r="K743" i="3"/>
  <c r="K763" i="3"/>
  <c r="K765" i="3"/>
  <c r="K774" i="3"/>
  <c r="K805" i="3"/>
  <c r="K819" i="3"/>
  <c r="K831" i="3"/>
  <c r="K837" i="3"/>
  <c r="K843" i="3"/>
  <c r="K845" i="3"/>
  <c r="K849" i="3"/>
  <c r="K855" i="3"/>
  <c r="K7" i="3"/>
  <c r="K39" i="3"/>
  <c r="K103" i="3"/>
  <c r="K125" i="3"/>
  <c r="K127" i="3"/>
  <c r="K129" i="3"/>
  <c r="K133" i="3"/>
  <c r="K135" i="3"/>
  <c r="K139" i="3"/>
  <c r="K141" i="3"/>
  <c r="K143" i="3"/>
  <c r="K160" i="3"/>
  <c r="K168" i="3"/>
  <c r="K175" i="3"/>
  <c r="K177" i="3"/>
  <c r="K181" i="3"/>
  <c r="K182" i="3"/>
  <c r="K183" i="3"/>
  <c r="K185" i="3"/>
  <c r="K187" i="3"/>
  <c r="K188" i="3"/>
  <c r="K189" i="3"/>
  <c r="K191" i="3"/>
  <c r="K193" i="3"/>
  <c r="K197" i="3"/>
  <c r="K198" i="3"/>
  <c r="K199" i="3"/>
  <c r="K201" i="3"/>
  <c r="K203" i="3"/>
  <c r="K205" i="3"/>
  <c r="K209" i="3"/>
  <c r="K213" i="3"/>
  <c r="K215" i="3"/>
  <c r="K217" i="3"/>
  <c r="K218" i="3"/>
  <c r="K219" i="3"/>
  <c r="K221" i="3"/>
  <c r="K225" i="3"/>
  <c r="K229" i="3"/>
  <c r="K231" i="3"/>
  <c r="K233" i="3"/>
  <c r="K234" i="3"/>
  <c r="K235" i="3"/>
  <c r="K237" i="3"/>
  <c r="K239" i="3"/>
  <c r="K241" i="3"/>
  <c r="K247" i="3"/>
  <c r="K249" i="3"/>
  <c r="K250" i="3"/>
  <c r="K253" i="3"/>
  <c r="K255" i="3"/>
  <c r="K257" i="3"/>
  <c r="K260" i="3"/>
  <c r="K263" i="3"/>
  <c r="K264" i="3"/>
  <c r="K267" i="3"/>
  <c r="K270" i="3"/>
  <c r="K271" i="3"/>
  <c r="K274" i="3"/>
  <c r="K277" i="3"/>
  <c r="K278" i="3"/>
  <c r="K279" i="3"/>
  <c r="K282" i="3"/>
  <c r="K286" i="3"/>
  <c r="K287" i="3"/>
  <c r="K290" i="3"/>
  <c r="K293" i="3"/>
  <c r="K294" i="3"/>
  <c r="K295" i="3"/>
  <c r="K298" i="3"/>
  <c r="K303" i="3"/>
  <c r="K309" i="3"/>
  <c r="K311" i="3"/>
  <c r="K317" i="3"/>
  <c r="K324" i="3"/>
  <c r="K344" i="3"/>
  <c r="K346" i="3"/>
  <c r="K348" i="3"/>
  <c r="K359" i="3"/>
  <c r="K363" i="3"/>
  <c r="G1332" i="2"/>
  <c r="G1333" i="2"/>
  <c r="G1334" i="2"/>
  <c r="G1335" i="2"/>
  <c r="G1336" i="2"/>
  <c r="G1337" i="2"/>
  <c r="G1338" i="2"/>
  <c r="G1339" i="2"/>
  <c r="G1340" i="2"/>
  <c r="G1341" i="2"/>
  <c r="G1342" i="2"/>
  <c r="G1343" i="2"/>
  <c r="G1344" i="2"/>
  <c r="G1345" i="2"/>
  <c r="G1346" i="2"/>
  <c r="G1347" i="2"/>
  <c r="G1348" i="2"/>
  <c r="G1349" i="2"/>
  <c r="G1350" i="2"/>
  <c r="G1351" i="2"/>
  <c r="G1352" i="2"/>
  <c r="G1353" i="2"/>
  <c r="G1354" i="2"/>
  <c r="G1355" i="2"/>
  <c r="G1356" i="2"/>
  <c r="G1357" i="2"/>
  <c r="G1358" i="2"/>
  <c r="G1359" i="2"/>
  <c r="G1360" i="2"/>
  <c r="G1361" i="2"/>
  <c r="G1362" i="2"/>
  <c r="G1363" i="2"/>
  <c r="G1364" i="2"/>
  <c r="G1365" i="2"/>
  <c r="G1366" i="2"/>
  <c r="G1367" i="2"/>
  <c r="G1368" i="2"/>
  <c r="G1369" i="2"/>
  <c r="G1370" i="2"/>
  <c r="G1371" i="2"/>
  <c r="G1372" i="2"/>
  <c r="G1373" i="2"/>
  <c r="G1374" i="2"/>
  <c r="G1375" i="2"/>
  <c r="G1376" i="2"/>
  <c r="G1377" i="2"/>
  <c r="G1378" i="2"/>
  <c r="G1379" i="2"/>
  <c r="G1380" i="2"/>
  <c r="D1424" i="13"/>
  <c r="E1424" i="13"/>
  <c r="C1424" i="13"/>
  <c r="F1423" i="13"/>
  <c r="A1388" i="13"/>
  <c r="A1389" i="13" s="1"/>
  <c r="A1390" i="13" s="1"/>
  <c r="A1391" i="13" s="1"/>
  <c r="A1392" i="13" s="1"/>
  <c r="A1393" i="13" s="1"/>
  <c r="A1394" i="13" s="1"/>
  <c r="A1395" i="13" s="1"/>
  <c r="A1396" i="13" s="1"/>
  <c r="A1397" i="13" s="1"/>
  <c r="A1398" i="13" s="1"/>
  <c r="A1399" i="13" s="1"/>
  <c r="A1400" i="13" s="1"/>
  <c r="A1401" i="13" s="1"/>
  <c r="A1402" i="13" s="1"/>
  <c r="A1403" i="13" s="1"/>
  <c r="A1404" i="13" s="1"/>
  <c r="A1405" i="13" s="1"/>
  <c r="A1406" i="13" s="1"/>
  <c r="A1407" i="13" s="1"/>
  <c r="A1408" i="13" s="1"/>
  <c r="A1409" i="13" s="1"/>
  <c r="A1410" i="13" s="1"/>
  <c r="A1411" i="13" s="1"/>
  <c r="A1412" i="13" s="1"/>
  <c r="A1413" i="13" s="1"/>
  <c r="A1414" i="13" s="1"/>
  <c r="A1415" i="13" s="1"/>
  <c r="A1416" i="13" s="1"/>
  <c r="A1417" i="13" s="1"/>
  <c r="A1418" i="13" s="1"/>
  <c r="A1419" i="13" s="1"/>
  <c r="A1420" i="13" s="1"/>
  <c r="A1421" i="13" s="1"/>
  <c r="A1422" i="13" s="1"/>
  <c r="A1423" i="13" s="1"/>
  <c r="C994" i="17"/>
  <c r="J993" i="17"/>
  <c r="F993" i="17"/>
  <c r="A958" i="17"/>
  <c r="A959" i="17" s="1"/>
  <c r="A960" i="17" s="1"/>
  <c r="A961" i="17" s="1"/>
  <c r="A962" i="17" s="1"/>
  <c r="A963" i="17" s="1"/>
  <c r="A964" i="17" s="1"/>
  <c r="A965" i="17" s="1"/>
  <c r="A966" i="17" s="1"/>
  <c r="A967" i="17" s="1"/>
  <c r="A968" i="17" s="1"/>
  <c r="A969" i="17" s="1"/>
  <c r="A970" i="17" s="1"/>
  <c r="A971" i="17" s="1"/>
  <c r="A972" i="17" s="1"/>
  <c r="A973" i="17" s="1"/>
  <c r="A974" i="17" s="1"/>
  <c r="A975" i="17" s="1"/>
  <c r="A976" i="17" s="1"/>
  <c r="A977" i="17" s="1"/>
  <c r="A978" i="17" s="1"/>
  <c r="A979" i="17" s="1"/>
  <c r="A980" i="17" s="1"/>
  <c r="A981" i="17" s="1"/>
  <c r="A982" i="17" s="1"/>
  <c r="A983" i="17" s="1"/>
  <c r="A984" i="17" s="1"/>
  <c r="A985" i="17" s="1"/>
  <c r="A986" i="17" s="1"/>
  <c r="A987" i="17" s="1"/>
  <c r="A988" i="17" s="1"/>
  <c r="A989" i="17" s="1"/>
  <c r="A990" i="17" s="1"/>
  <c r="A991" i="17" s="1"/>
  <c r="A992" i="17" s="1"/>
  <c r="A993" i="17" s="1"/>
  <c r="C1002" i="11"/>
  <c r="J1001" i="11"/>
  <c r="F1001" i="11"/>
  <c r="K1001" i="11" s="1"/>
  <c r="L1001" i="11" s="1"/>
  <c r="N1001" i="11" s="1"/>
  <c r="A966" i="11"/>
  <c r="A967" i="11" s="1"/>
  <c r="A968" i="11" s="1"/>
  <c r="A969" i="11" s="1"/>
  <c r="A970" i="11" s="1"/>
  <c r="A971" i="11" s="1"/>
  <c r="A972" i="11" s="1"/>
  <c r="A973" i="11" s="1"/>
  <c r="A974" i="11" s="1"/>
  <c r="A975" i="11" s="1"/>
  <c r="A976" i="11" s="1"/>
  <c r="A977" i="11" s="1"/>
  <c r="A978" i="11" s="1"/>
  <c r="A979" i="11" s="1"/>
  <c r="A980" i="11" s="1"/>
  <c r="A981" i="11" s="1"/>
  <c r="A982" i="11" s="1"/>
  <c r="A983" i="11" s="1"/>
  <c r="A984" i="11" s="1"/>
  <c r="A985" i="11" s="1"/>
  <c r="A986" i="11" s="1"/>
  <c r="A987" i="11" s="1"/>
  <c r="A988" i="11" s="1"/>
  <c r="A989" i="11" s="1"/>
  <c r="A990" i="11" s="1"/>
  <c r="A991" i="11" s="1"/>
  <c r="A992" i="11" s="1"/>
  <c r="A993" i="11" s="1"/>
  <c r="A994" i="11" s="1"/>
  <c r="A995" i="11" s="1"/>
  <c r="A996" i="11" s="1"/>
  <c r="A997" i="11" s="1"/>
  <c r="A998" i="11" s="1"/>
  <c r="A999" i="11" s="1"/>
  <c r="A1000" i="11" s="1"/>
  <c r="A1001" i="11" s="1"/>
  <c r="C1424" i="16"/>
  <c r="J1423" i="16"/>
  <c r="F1423" i="16"/>
  <c r="A1388" i="16"/>
  <c r="A1389" i="16" s="1"/>
  <c r="A1390" i="16" s="1"/>
  <c r="A1391" i="16" s="1"/>
  <c r="A1392" i="16" s="1"/>
  <c r="A1393" i="16" s="1"/>
  <c r="A1394" i="16" s="1"/>
  <c r="A1395" i="16" s="1"/>
  <c r="A1396" i="16" s="1"/>
  <c r="A1397" i="16" s="1"/>
  <c r="A1398" i="16" s="1"/>
  <c r="A1399" i="16" s="1"/>
  <c r="A1400" i="16" s="1"/>
  <c r="A1401" i="16" s="1"/>
  <c r="A1402" i="16" s="1"/>
  <c r="A1403" i="16" s="1"/>
  <c r="A1404" i="16" s="1"/>
  <c r="A1405" i="16" s="1"/>
  <c r="A1406" i="16" s="1"/>
  <c r="A1407" i="16" s="1"/>
  <c r="A1408" i="16" s="1"/>
  <c r="A1409" i="16" s="1"/>
  <c r="A1410" i="16" s="1"/>
  <c r="A1411" i="16" s="1"/>
  <c r="A1412" i="16" s="1"/>
  <c r="A1413" i="16" s="1"/>
  <c r="A1414" i="16" s="1"/>
  <c r="A1415" i="16" s="1"/>
  <c r="A1416" i="16" s="1"/>
  <c r="A1417" i="16" s="1"/>
  <c r="A1418" i="16" s="1"/>
  <c r="A1419" i="16" s="1"/>
  <c r="A1420" i="16" s="1"/>
  <c r="A1421" i="16" s="1"/>
  <c r="A1422" i="16" s="1"/>
  <c r="A1423" i="16" s="1"/>
  <c r="J1423" i="10"/>
  <c r="F1423" i="10"/>
  <c r="A1388" i="10"/>
  <c r="A1389" i="10" s="1"/>
  <c r="A1390" i="10" s="1"/>
  <c r="A1391" i="10" s="1"/>
  <c r="A1392" i="10" s="1"/>
  <c r="A1393" i="10" s="1"/>
  <c r="A1394" i="10" s="1"/>
  <c r="A1395" i="10" s="1"/>
  <c r="A1396" i="10" s="1"/>
  <c r="A1397" i="10" s="1"/>
  <c r="A1398" i="10" s="1"/>
  <c r="A1399" i="10" s="1"/>
  <c r="A1400" i="10" s="1"/>
  <c r="A1401" i="10" s="1"/>
  <c r="A1402" i="10" s="1"/>
  <c r="A1403" i="10" s="1"/>
  <c r="A1404" i="10" s="1"/>
  <c r="A1405" i="10" s="1"/>
  <c r="A1406" i="10" s="1"/>
  <c r="A1407" i="10" s="1"/>
  <c r="A1408" i="10" s="1"/>
  <c r="A1409" i="10" s="1"/>
  <c r="A1410" i="10" s="1"/>
  <c r="A1411" i="10" s="1"/>
  <c r="A1412" i="10" s="1"/>
  <c r="A1413" i="10" s="1"/>
  <c r="A1414" i="10" s="1"/>
  <c r="A1415" i="10" s="1"/>
  <c r="A1416" i="10" s="1"/>
  <c r="A1417" i="10" s="1"/>
  <c r="A1418" i="10" s="1"/>
  <c r="A1419" i="10" s="1"/>
  <c r="A1420" i="10" s="1"/>
  <c r="A1421" i="10" s="1"/>
  <c r="A1422" i="10" s="1"/>
  <c r="A1423" i="10" s="1"/>
  <c r="K1423" i="9"/>
  <c r="P1423" i="9" s="1"/>
  <c r="F1423" i="9"/>
  <c r="A1388" i="9"/>
  <c r="A1389" i="9" s="1"/>
  <c r="A1390" i="9" s="1"/>
  <c r="A1391" i="9" s="1"/>
  <c r="A1392" i="9" s="1"/>
  <c r="A1393" i="9" s="1"/>
  <c r="A1394" i="9" s="1"/>
  <c r="A1395" i="9" s="1"/>
  <c r="A1396" i="9" s="1"/>
  <c r="A1397" i="9" s="1"/>
  <c r="A1398" i="9" s="1"/>
  <c r="A1399" i="9" s="1"/>
  <c r="A1400" i="9" s="1"/>
  <c r="A1401" i="9" s="1"/>
  <c r="A1402" i="9" s="1"/>
  <c r="A1403" i="9" s="1"/>
  <c r="A1404" i="9" s="1"/>
  <c r="A1405" i="9" s="1"/>
  <c r="A1406" i="9" s="1"/>
  <c r="A1407" i="9" s="1"/>
  <c r="A1408" i="9" s="1"/>
  <c r="A1409" i="9" s="1"/>
  <c r="A1410" i="9" s="1"/>
  <c r="A1411" i="9" s="1"/>
  <c r="A1412" i="9" s="1"/>
  <c r="A1413" i="9" s="1"/>
  <c r="A1414" i="9" s="1"/>
  <c r="A1415" i="9" s="1"/>
  <c r="A1416" i="9" s="1"/>
  <c r="A1417" i="9" s="1"/>
  <c r="A1418" i="9" s="1"/>
  <c r="A1419" i="9" s="1"/>
  <c r="A1420" i="9" s="1"/>
  <c r="A1421" i="9" s="1"/>
  <c r="A1422" i="9" s="1"/>
  <c r="A1423" i="9" s="1"/>
  <c r="C1424" i="8"/>
  <c r="F1423" i="8"/>
  <c r="A1388" i="8"/>
  <c r="A1389" i="8" s="1"/>
  <c r="A1390" i="8" s="1"/>
  <c r="A1391" i="8" s="1"/>
  <c r="A1392" i="8" s="1"/>
  <c r="A1393" i="8" s="1"/>
  <c r="A1394" i="8" s="1"/>
  <c r="A1395" i="8" s="1"/>
  <c r="A1396" i="8" s="1"/>
  <c r="A1397" i="8" s="1"/>
  <c r="A1398" i="8" s="1"/>
  <c r="A1399" i="8" s="1"/>
  <c r="A1400" i="8" s="1"/>
  <c r="A1401" i="8" s="1"/>
  <c r="A1402" i="8" s="1"/>
  <c r="A1403" i="8" s="1"/>
  <c r="A1404" i="8" s="1"/>
  <c r="A1405" i="8" s="1"/>
  <c r="A1406" i="8" s="1"/>
  <c r="A1407" i="8" s="1"/>
  <c r="A1408" i="8" s="1"/>
  <c r="A1409" i="8" s="1"/>
  <c r="A1410" i="8" s="1"/>
  <c r="A1411" i="8" s="1"/>
  <c r="A1412" i="8" s="1"/>
  <c r="A1413" i="8" s="1"/>
  <c r="A1414" i="8" s="1"/>
  <c r="A1415" i="8" s="1"/>
  <c r="A1416" i="8" s="1"/>
  <c r="A1417" i="8" s="1"/>
  <c r="A1418" i="8" s="1"/>
  <c r="A1419" i="8" s="1"/>
  <c r="A1420" i="8" s="1"/>
  <c r="A1421" i="8" s="1"/>
  <c r="A1422" i="8" s="1"/>
  <c r="A1423" i="8" s="1"/>
  <c r="F1423" i="7"/>
  <c r="A1388" i="7"/>
  <c r="A1389" i="7" s="1"/>
  <c r="A1390" i="7" s="1"/>
  <c r="A1391" i="7" s="1"/>
  <c r="A1392" i="7" s="1"/>
  <c r="A1393" i="7" s="1"/>
  <c r="A1394" i="7" s="1"/>
  <c r="A1395" i="7" s="1"/>
  <c r="A1396" i="7" s="1"/>
  <c r="A1397" i="7" s="1"/>
  <c r="A1398" i="7" s="1"/>
  <c r="A1399" i="7" s="1"/>
  <c r="A1400" i="7" s="1"/>
  <c r="A1401" i="7" s="1"/>
  <c r="A1402" i="7" s="1"/>
  <c r="A1403" i="7" s="1"/>
  <c r="A1404" i="7" s="1"/>
  <c r="A1405" i="7" s="1"/>
  <c r="A1406" i="7" s="1"/>
  <c r="A1407" i="7" s="1"/>
  <c r="A1408" i="7" s="1"/>
  <c r="A1409" i="7" s="1"/>
  <c r="A1410" i="7" s="1"/>
  <c r="A1411" i="7" s="1"/>
  <c r="A1412" i="7" s="1"/>
  <c r="A1413" i="7" s="1"/>
  <c r="A1414" i="7" s="1"/>
  <c r="A1415" i="7" s="1"/>
  <c r="A1416" i="7" s="1"/>
  <c r="A1417" i="7" s="1"/>
  <c r="A1418" i="7" s="1"/>
  <c r="A1419" i="7" s="1"/>
  <c r="A1420" i="7" s="1"/>
  <c r="A1421" i="7" s="1"/>
  <c r="A1422" i="7" s="1"/>
  <c r="A1423" i="7" s="1"/>
  <c r="C1424" i="5"/>
  <c r="F1423" i="5"/>
  <c r="I1423" i="5" s="1"/>
  <c r="G1419" i="1" s="1"/>
  <c r="A1388" i="5"/>
  <c r="A1389" i="5" s="1"/>
  <c r="A1390" i="5" s="1"/>
  <c r="A1391" i="5" s="1"/>
  <c r="A1392" i="5" s="1"/>
  <c r="A1393" i="5" s="1"/>
  <c r="A1394" i="5" s="1"/>
  <c r="A1395" i="5" s="1"/>
  <c r="A1396" i="5" s="1"/>
  <c r="A1397" i="5" s="1"/>
  <c r="A1398" i="5" s="1"/>
  <c r="A1399" i="5" s="1"/>
  <c r="A1400" i="5" s="1"/>
  <c r="A1401" i="5" s="1"/>
  <c r="A1402" i="5" s="1"/>
  <c r="A1403" i="5" s="1"/>
  <c r="A1404" i="5" s="1"/>
  <c r="A1405" i="5" s="1"/>
  <c r="A1406" i="5" s="1"/>
  <c r="A1407" i="5" s="1"/>
  <c r="A1408" i="5" s="1"/>
  <c r="A1409" i="5" s="1"/>
  <c r="A1410" i="5" s="1"/>
  <c r="A1411" i="5" s="1"/>
  <c r="A1412" i="5" s="1"/>
  <c r="A1413" i="5" s="1"/>
  <c r="A1414" i="5" s="1"/>
  <c r="A1415" i="5" s="1"/>
  <c r="A1416" i="5" s="1"/>
  <c r="A1417" i="5" s="1"/>
  <c r="A1418" i="5" s="1"/>
  <c r="A1419" i="5" s="1"/>
  <c r="A1420" i="5" s="1"/>
  <c r="A1421" i="5" s="1"/>
  <c r="A1422" i="5" s="1"/>
  <c r="A1423" i="5" s="1"/>
  <c r="F1423" i="6"/>
  <c r="G1423" i="6" s="1"/>
  <c r="H1423" i="6" s="1"/>
  <c r="J1423" i="6" s="1"/>
  <c r="A1388" i="6"/>
  <c r="A1389" i="6" s="1"/>
  <c r="A1390" i="6" s="1"/>
  <c r="A1391" i="6" s="1"/>
  <c r="A1392" i="6" s="1"/>
  <c r="A1393" i="6" s="1"/>
  <c r="A1394" i="6" s="1"/>
  <c r="A1395" i="6" s="1"/>
  <c r="A1396" i="6" s="1"/>
  <c r="A1397" i="6" s="1"/>
  <c r="A1398" i="6" s="1"/>
  <c r="A1399" i="6" s="1"/>
  <c r="A1400" i="6" s="1"/>
  <c r="A1401" i="6" s="1"/>
  <c r="A1402" i="6" s="1"/>
  <c r="A1403" i="6" s="1"/>
  <c r="A1404" i="6" s="1"/>
  <c r="A1405" i="6" s="1"/>
  <c r="A1406" i="6" s="1"/>
  <c r="A1407" i="6" s="1"/>
  <c r="A1408" i="6" s="1"/>
  <c r="A1409" i="6" s="1"/>
  <c r="A1410" i="6" s="1"/>
  <c r="A1411" i="6" s="1"/>
  <c r="A1412" i="6" s="1"/>
  <c r="A1413" i="6" s="1"/>
  <c r="A1414" i="6" s="1"/>
  <c r="A1415" i="6" s="1"/>
  <c r="A1416" i="6" s="1"/>
  <c r="A1417" i="6" s="1"/>
  <c r="A1418" i="6" s="1"/>
  <c r="A1419" i="6" s="1"/>
  <c r="A1420" i="6" s="1"/>
  <c r="A1421" i="6" s="1"/>
  <c r="A1422" i="6" s="1"/>
  <c r="A1423" i="6" s="1"/>
  <c r="C1424" i="3"/>
  <c r="F1423" i="3"/>
  <c r="A1388" i="3"/>
  <c r="A1389" i="3" s="1"/>
  <c r="A1390" i="3" s="1"/>
  <c r="A1391" i="3" s="1"/>
  <c r="A1392" i="3" s="1"/>
  <c r="A1393" i="3" s="1"/>
  <c r="A1394" i="3" s="1"/>
  <c r="A1395" i="3" s="1"/>
  <c r="A1396" i="3" s="1"/>
  <c r="A1397" i="3" s="1"/>
  <c r="A1398" i="3" s="1"/>
  <c r="A1399" i="3" s="1"/>
  <c r="A1400" i="3" s="1"/>
  <c r="A1401" i="3" s="1"/>
  <c r="A1402" i="3" s="1"/>
  <c r="A1403" i="3" s="1"/>
  <c r="A1404" i="3" s="1"/>
  <c r="A1405" i="3" s="1"/>
  <c r="A1406" i="3" s="1"/>
  <c r="A1407" i="3" s="1"/>
  <c r="A1408" i="3" s="1"/>
  <c r="A1409" i="3" s="1"/>
  <c r="A1410" i="3" s="1"/>
  <c r="A1411" i="3" s="1"/>
  <c r="A1412" i="3" s="1"/>
  <c r="A1413" i="3" s="1"/>
  <c r="A1414" i="3" s="1"/>
  <c r="A1415" i="3" s="1"/>
  <c r="A1416" i="3" s="1"/>
  <c r="A1417" i="3" s="1"/>
  <c r="A1418" i="3" s="1"/>
  <c r="A1419" i="3" s="1"/>
  <c r="A1420" i="3" s="1"/>
  <c r="A1421" i="3" s="1"/>
  <c r="A1422" i="3" s="1"/>
  <c r="A1423" i="3" s="1"/>
  <c r="C1424" i="4"/>
  <c r="H1423" i="4"/>
  <c r="I1423" i="4" s="1"/>
  <c r="K1423" i="4" s="1"/>
  <c r="F1423" i="4"/>
  <c r="A1388" i="4"/>
  <c r="A1389" i="4" s="1"/>
  <c r="A1390" i="4" s="1"/>
  <c r="A1391" i="4" s="1"/>
  <c r="A1392" i="4" s="1"/>
  <c r="A1393" i="4" s="1"/>
  <c r="A1394" i="4" s="1"/>
  <c r="A1395" i="4" s="1"/>
  <c r="A1396" i="4" s="1"/>
  <c r="A1397" i="4" s="1"/>
  <c r="A1398" i="4" s="1"/>
  <c r="A1399" i="4" s="1"/>
  <c r="A1400" i="4" s="1"/>
  <c r="A1401" i="4" s="1"/>
  <c r="A1402" i="4" s="1"/>
  <c r="A1403" i="4" s="1"/>
  <c r="A1404" i="4" s="1"/>
  <c r="A1405" i="4" s="1"/>
  <c r="A1406" i="4" s="1"/>
  <c r="A1407" i="4" s="1"/>
  <c r="A1408" i="4" s="1"/>
  <c r="A1409" i="4" s="1"/>
  <c r="A1410" i="4" s="1"/>
  <c r="A1411" i="4" s="1"/>
  <c r="A1412" i="4" s="1"/>
  <c r="A1413" i="4" s="1"/>
  <c r="A1414" i="4" s="1"/>
  <c r="A1415" i="4" s="1"/>
  <c r="A1416" i="4" s="1"/>
  <c r="A1417" i="4" s="1"/>
  <c r="A1418" i="4" s="1"/>
  <c r="A1419" i="4" s="1"/>
  <c r="A1420" i="4" s="1"/>
  <c r="A1421" i="4" s="1"/>
  <c r="A1422" i="4" s="1"/>
  <c r="A1423" i="4" s="1"/>
  <c r="E1424" i="15"/>
  <c r="F1424" i="15"/>
  <c r="D1424" i="15"/>
  <c r="G1423" i="15"/>
  <c r="H1423" i="15" s="1"/>
  <c r="J1423" i="15" s="1"/>
  <c r="E1424" i="2"/>
  <c r="E1492" i="2" s="1"/>
  <c r="D1424" i="2"/>
  <c r="I1423" i="2"/>
  <c r="J1423" i="2" s="1"/>
  <c r="L1423" i="2" s="1"/>
  <c r="G1423" i="2"/>
  <c r="A1333" i="2"/>
  <c r="A1334" i="2" s="1"/>
  <c r="A1335" i="2" s="1"/>
  <c r="A1336" i="2" s="1"/>
  <c r="A1337" i="2" s="1"/>
  <c r="A1338" i="2" s="1"/>
  <c r="A1339" i="2" s="1"/>
  <c r="A1340" i="2" s="1"/>
  <c r="A1341" i="2" s="1"/>
  <c r="A1342" i="2" s="1"/>
  <c r="A1343" i="2" s="1"/>
  <c r="A1344" i="2" s="1"/>
  <c r="A1345" i="2" s="1"/>
  <c r="A1346" i="2" s="1"/>
  <c r="A1347" i="2" s="1"/>
  <c r="A1348" i="2" s="1"/>
  <c r="A1349" i="2" s="1"/>
  <c r="A1350" i="2" s="1"/>
  <c r="A1351" i="2" s="1"/>
  <c r="A1352" i="2" s="1"/>
  <c r="A1353" i="2" s="1"/>
  <c r="A1354" i="2" s="1"/>
  <c r="A1355" i="2" s="1"/>
  <c r="A1356" i="2" s="1"/>
  <c r="A1357" i="2" s="1"/>
  <c r="A1358" i="2" s="1"/>
  <c r="A1359" i="2" s="1"/>
  <c r="A1360" i="2" s="1"/>
  <c r="A1361" i="2" s="1"/>
  <c r="A1362" i="2" s="1"/>
  <c r="A1363" i="2" s="1"/>
  <c r="A1364" i="2" s="1"/>
  <c r="A1365" i="2" s="1"/>
  <c r="A1366" i="2" s="1"/>
  <c r="A1367" i="2" s="1"/>
  <c r="A1368" i="2" s="1"/>
  <c r="A1369" i="2" s="1"/>
  <c r="A1370" i="2" s="1"/>
  <c r="A1371" i="2" s="1"/>
  <c r="A1372" i="2" s="1"/>
  <c r="A1373" i="2" s="1"/>
  <c r="A1374" i="2" s="1"/>
  <c r="A1375" i="2" s="1"/>
  <c r="A1376" i="2" s="1"/>
  <c r="A1377" i="2" s="1"/>
  <c r="A1378" i="2" s="1"/>
  <c r="A1379" i="2" s="1"/>
  <c r="A1380" i="2" s="1"/>
  <c r="A1381" i="2" s="1"/>
  <c r="A1382" i="2" s="1"/>
  <c r="A1383" i="2" s="1"/>
  <c r="A1384" i="2" s="1"/>
  <c r="C963" i="3"/>
  <c r="C963" i="4"/>
  <c r="B7" i="15"/>
  <c r="B8" i="15" s="1"/>
  <c r="B9" i="15" s="1"/>
  <c r="B10" i="15" s="1"/>
  <c r="B11" i="15" s="1"/>
  <c r="B12" i="15" s="1"/>
  <c r="B13" i="15" s="1"/>
  <c r="B14" i="15" s="1"/>
  <c r="B15" i="15" s="1"/>
  <c r="B16" i="15" s="1"/>
  <c r="B17" i="15" s="1"/>
  <c r="B18" i="15" s="1"/>
  <c r="B19" i="15" s="1"/>
  <c r="B20" i="15" s="1"/>
  <c r="B21" i="15" s="1"/>
  <c r="B22" i="15" s="1"/>
  <c r="B23" i="15" s="1"/>
  <c r="B24" i="15" s="1"/>
  <c r="B25" i="15" s="1"/>
  <c r="B26" i="15" s="1"/>
  <c r="B27" i="15" s="1"/>
  <c r="B28" i="15" s="1"/>
  <c r="B29" i="15" s="1"/>
  <c r="B30" i="15" s="1"/>
  <c r="B31" i="15" s="1"/>
  <c r="B32" i="15" s="1"/>
  <c r="B33" i="15" s="1"/>
  <c r="B34" i="15" s="1"/>
  <c r="B35" i="15" s="1"/>
  <c r="B36" i="15" s="1"/>
  <c r="B37" i="15" s="1"/>
  <c r="B38" i="15" s="1"/>
  <c r="B39" i="15" s="1"/>
  <c r="B40" i="15" s="1"/>
  <c r="B41" i="15" s="1"/>
  <c r="B42" i="15" s="1"/>
  <c r="B43" i="15" s="1"/>
  <c r="B44" i="15" s="1"/>
  <c r="B45" i="15" s="1"/>
  <c r="B46" i="15" s="1"/>
  <c r="B47" i="15" s="1"/>
  <c r="B48" i="15" s="1"/>
  <c r="B49" i="15" s="1"/>
  <c r="B50" i="15" s="1"/>
  <c r="B51" i="15" s="1"/>
  <c r="B52" i="15" s="1"/>
  <c r="B53" i="15" s="1"/>
  <c r="B54" i="15" s="1"/>
  <c r="B55" i="15" s="1"/>
  <c r="B56" i="15" s="1"/>
  <c r="B57" i="15" s="1"/>
  <c r="B58" i="15" s="1"/>
  <c r="B59" i="15" s="1"/>
  <c r="B60" i="15" s="1"/>
  <c r="B61" i="15" s="1"/>
  <c r="B62" i="15" s="1"/>
  <c r="B63" i="15" s="1"/>
  <c r="B64" i="15" s="1"/>
  <c r="B65" i="15" s="1"/>
  <c r="B66" i="15" s="1"/>
  <c r="B67" i="15" s="1"/>
  <c r="B68" i="15" s="1"/>
  <c r="B69" i="15" s="1"/>
  <c r="B70" i="15" s="1"/>
  <c r="B71" i="15" s="1"/>
  <c r="B72" i="15" s="1"/>
  <c r="B73" i="15" s="1"/>
  <c r="B74" i="15" s="1"/>
  <c r="B75" i="15" s="1"/>
  <c r="B76" i="15" s="1"/>
  <c r="B77" i="15" s="1"/>
  <c r="B78" i="15" s="1"/>
  <c r="B79" i="15" s="1"/>
  <c r="B80" i="15" s="1"/>
  <c r="B81" i="15" s="1"/>
  <c r="B82" i="15" s="1"/>
  <c r="B83" i="15" s="1"/>
  <c r="B84" i="15" s="1"/>
  <c r="B85" i="15" s="1"/>
  <c r="B86" i="15" s="1"/>
  <c r="B87" i="15" s="1"/>
  <c r="B88" i="15" s="1"/>
  <c r="B89" i="15" s="1"/>
  <c r="B90" i="15" s="1"/>
  <c r="B91" i="15" s="1"/>
  <c r="B92" i="15" s="1"/>
  <c r="B93" i="15" s="1"/>
  <c r="B94" i="15" s="1"/>
  <c r="B95" i="15" s="1"/>
  <c r="B96" i="15" s="1"/>
  <c r="B97" i="15" s="1"/>
  <c r="B98" i="15" s="1"/>
  <c r="B99" i="15" s="1"/>
  <c r="B100" i="15" s="1"/>
  <c r="B101" i="15" s="1"/>
  <c r="B102" i="15" s="1"/>
  <c r="B103" i="15" s="1"/>
  <c r="B104" i="15" s="1"/>
  <c r="B105" i="15" s="1"/>
  <c r="B106" i="15" s="1"/>
  <c r="B107" i="15" s="1"/>
  <c r="B108" i="15" s="1"/>
  <c r="B109" i="15" s="1"/>
  <c r="B110" i="15" s="1"/>
  <c r="B111" i="15" s="1"/>
  <c r="B112" i="15" s="1"/>
  <c r="B113" i="15" s="1"/>
  <c r="B114" i="15" s="1"/>
  <c r="B115" i="15" s="1"/>
  <c r="B116" i="15" s="1"/>
  <c r="B117" i="15" s="1"/>
  <c r="B118" i="15" s="1"/>
  <c r="B119" i="15" s="1"/>
  <c r="B120" i="15" s="1"/>
  <c r="B121" i="15" s="1"/>
  <c r="B122" i="15" s="1"/>
  <c r="B123" i="15" s="1"/>
  <c r="B124" i="15" s="1"/>
  <c r="B125" i="15" s="1"/>
  <c r="B126" i="15" s="1"/>
  <c r="B127" i="15" s="1"/>
  <c r="B128" i="15" s="1"/>
  <c r="B129" i="15" s="1"/>
  <c r="B130" i="15" s="1"/>
  <c r="B131" i="15" s="1"/>
  <c r="B132" i="15" s="1"/>
  <c r="B133" i="15" s="1"/>
  <c r="B134" i="15" s="1"/>
  <c r="B135" i="15" s="1"/>
  <c r="B136" i="15" s="1"/>
  <c r="B137" i="15" s="1"/>
  <c r="B138" i="15" s="1"/>
  <c r="B139" i="15" s="1"/>
  <c r="B140" i="15" s="1"/>
  <c r="B141" i="15" s="1"/>
  <c r="B142" i="15" s="1"/>
  <c r="B143" i="15" s="1"/>
  <c r="B144" i="15" s="1"/>
  <c r="B145" i="15" s="1"/>
  <c r="B146" i="15" s="1"/>
  <c r="B147" i="15" s="1"/>
  <c r="B148" i="15" s="1"/>
  <c r="B149" i="15" s="1"/>
  <c r="B150" i="15" s="1"/>
  <c r="B151" i="15" s="1"/>
  <c r="B152" i="15" s="1"/>
  <c r="B153" i="15" s="1"/>
  <c r="B154" i="15" s="1"/>
  <c r="B155" i="15" s="1"/>
  <c r="B156" i="15" s="1"/>
  <c r="B157" i="15" s="1"/>
  <c r="B158" i="15" s="1"/>
  <c r="B159" i="15" s="1"/>
  <c r="B160" i="15" s="1"/>
  <c r="B161" i="15" s="1"/>
  <c r="B162" i="15" s="1"/>
  <c r="B163" i="15" s="1"/>
  <c r="B164" i="15" s="1"/>
  <c r="B165" i="15" s="1"/>
  <c r="B166" i="15" s="1"/>
  <c r="B167" i="15" s="1"/>
  <c r="B168" i="15" s="1"/>
  <c r="B169" i="15" s="1"/>
  <c r="B170" i="15" s="1"/>
  <c r="B171" i="15" s="1"/>
  <c r="B172" i="15" s="1"/>
  <c r="B173" i="15" s="1"/>
  <c r="B174" i="15" s="1"/>
  <c r="B175" i="15" s="1"/>
  <c r="B176" i="15" s="1"/>
  <c r="B177" i="15" s="1"/>
  <c r="B178" i="15" s="1"/>
  <c r="B179" i="15" s="1"/>
  <c r="B180" i="15" s="1"/>
  <c r="B181" i="15" s="1"/>
  <c r="B182" i="15" s="1"/>
  <c r="B183" i="15" s="1"/>
  <c r="B184" i="15" s="1"/>
  <c r="B185" i="15" s="1"/>
  <c r="B186" i="15" s="1"/>
  <c r="B187" i="15" s="1"/>
  <c r="B188" i="15" s="1"/>
  <c r="B189" i="15" s="1"/>
  <c r="B190" i="15" s="1"/>
  <c r="B191" i="15" s="1"/>
  <c r="B192" i="15" s="1"/>
  <c r="B193" i="15" s="1"/>
  <c r="B194" i="15" s="1"/>
  <c r="B195" i="15" s="1"/>
  <c r="B196" i="15" s="1"/>
  <c r="B197" i="15" s="1"/>
  <c r="B198" i="15" s="1"/>
  <c r="B199" i="15" s="1"/>
  <c r="B200" i="15" s="1"/>
  <c r="B201" i="15" s="1"/>
  <c r="B202" i="15" s="1"/>
  <c r="B203" i="15" s="1"/>
  <c r="B204" i="15" s="1"/>
  <c r="B205" i="15" s="1"/>
  <c r="B206" i="15" s="1"/>
  <c r="B207" i="15" s="1"/>
  <c r="B208" i="15" s="1"/>
  <c r="B209" i="15" s="1"/>
  <c r="B210" i="15" s="1"/>
  <c r="B211" i="15" s="1"/>
  <c r="B212" i="15" s="1"/>
  <c r="B213" i="15" s="1"/>
  <c r="B214" i="15" s="1"/>
  <c r="B215" i="15" s="1"/>
  <c r="B216" i="15" s="1"/>
  <c r="B217" i="15" s="1"/>
  <c r="B218" i="15" s="1"/>
  <c r="B219" i="15" s="1"/>
  <c r="B220" i="15" s="1"/>
  <c r="B221" i="15" s="1"/>
  <c r="B222" i="15" s="1"/>
  <c r="B223" i="15" s="1"/>
  <c r="B224" i="15" s="1"/>
  <c r="B225" i="15" s="1"/>
  <c r="B226" i="15" s="1"/>
  <c r="B227" i="15" s="1"/>
  <c r="B228" i="15" s="1"/>
  <c r="B229" i="15" s="1"/>
  <c r="B230" i="15" s="1"/>
  <c r="B231" i="15" s="1"/>
  <c r="B232" i="15" s="1"/>
  <c r="B233" i="15" s="1"/>
  <c r="B234" i="15" s="1"/>
  <c r="B235" i="15" s="1"/>
  <c r="B236" i="15" s="1"/>
  <c r="B237" i="15" s="1"/>
  <c r="B238" i="15" s="1"/>
  <c r="B239" i="15" s="1"/>
  <c r="B240" i="15" s="1"/>
  <c r="B241" i="15" s="1"/>
  <c r="B242" i="15" s="1"/>
  <c r="B243" i="15" s="1"/>
  <c r="B244" i="15" s="1"/>
  <c r="B245" i="15" s="1"/>
  <c r="B246" i="15" s="1"/>
  <c r="B247" i="15" s="1"/>
  <c r="B248" i="15" s="1"/>
  <c r="B249" i="15" s="1"/>
  <c r="B250" i="15" s="1"/>
  <c r="B251" i="15" s="1"/>
  <c r="B252" i="15" s="1"/>
  <c r="B253" i="15" s="1"/>
  <c r="B254" i="15" s="1"/>
  <c r="B255" i="15" s="1"/>
  <c r="B256" i="15" s="1"/>
  <c r="B257" i="15" s="1"/>
  <c r="B258" i="15" s="1"/>
  <c r="B259" i="15" s="1"/>
  <c r="B260" i="15" s="1"/>
  <c r="B261" i="15" s="1"/>
  <c r="B262" i="15" s="1"/>
  <c r="B263" i="15" s="1"/>
  <c r="B264" i="15" s="1"/>
  <c r="B265" i="15" s="1"/>
  <c r="B266" i="15" s="1"/>
  <c r="B267" i="15" s="1"/>
  <c r="B268" i="15" s="1"/>
  <c r="B269" i="15" s="1"/>
  <c r="B270" i="15" s="1"/>
  <c r="B271" i="15" s="1"/>
  <c r="B272" i="15" s="1"/>
  <c r="B273" i="15" s="1"/>
  <c r="B274" i="15" s="1"/>
  <c r="B275" i="15" s="1"/>
  <c r="B276" i="15" s="1"/>
  <c r="B277" i="15" s="1"/>
  <c r="B278" i="15" s="1"/>
  <c r="B279" i="15" s="1"/>
  <c r="B280" i="15" s="1"/>
  <c r="B281" i="15" s="1"/>
  <c r="B282" i="15" s="1"/>
  <c r="B283" i="15" s="1"/>
  <c r="B284" i="15" s="1"/>
  <c r="B285" i="15" s="1"/>
  <c r="B286" i="15" s="1"/>
  <c r="B287" i="15" s="1"/>
  <c r="B288" i="15" s="1"/>
  <c r="B289" i="15" s="1"/>
  <c r="B290" i="15" s="1"/>
  <c r="B291" i="15" s="1"/>
  <c r="B292" i="15" s="1"/>
  <c r="B293" i="15" s="1"/>
  <c r="B294" i="15" s="1"/>
  <c r="B295" i="15" s="1"/>
  <c r="B296" i="15" s="1"/>
  <c r="B297" i="15" s="1"/>
  <c r="B298" i="15" s="1"/>
  <c r="B299" i="15" s="1"/>
  <c r="B300" i="15" s="1"/>
  <c r="B301" i="15" s="1"/>
  <c r="B302" i="15" s="1"/>
  <c r="B303" i="15" s="1"/>
  <c r="B304" i="15" s="1"/>
  <c r="B305" i="15" s="1"/>
  <c r="B306" i="15" s="1"/>
  <c r="B307" i="15" s="1"/>
  <c r="B308" i="15" s="1"/>
  <c r="B309" i="15" s="1"/>
  <c r="B310" i="15" s="1"/>
  <c r="B311" i="15" s="1"/>
  <c r="B312" i="15" s="1"/>
  <c r="B313" i="15" s="1"/>
  <c r="B314" i="15" s="1"/>
  <c r="B315" i="15" s="1"/>
  <c r="B316" i="15" s="1"/>
  <c r="B317" i="15" s="1"/>
  <c r="B318" i="15" s="1"/>
  <c r="B319" i="15" s="1"/>
  <c r="B320" i="15" s="1"/>
  <c r="B321" i="15" s="1"/>
  <c r="B322" i="15" s="1"/>
  <c r="B323" i="15" s="1"/>
  <c r="B324" i="15" s="1"/>
  <c r="B325" i="15" s="1"/>
  <c r="B326" i="15" s="1"/>
  <c r="B327" i="15" s="1"/>
  <c r="B328" i="15" s="1"/>
  <c r="B329" i="15" s="1"/>
  <c r="B330" i="15" s="1"/>
  <c r="B331" i="15" s="1"/>
  <c r="B332" i="15" s="1"/>
  <c r="B333" i="15" s="1"/>
  <c r="B334" i="15" s="1"/>
  <c r="B335" i="15" s="1"/>
  <c r="B336" i="15" s="1"/>
  <c r="B337" i="15" s="1"/>
  <c r="B338" i="15" s="1"/>
  <c r="B339" i="15" s="1"/>
  <c r="B340" i="15" s="1"/>
  <c r="B341" i="15" s="1"/>
  <c r="B342" i="15" s="1"/>
  <c r="B343" i="15" s="1"/>
  <c r="B344" i="15" s="1"/>
  <c r="B345" i="15" s="1"/>
  <c r="B346" i="15" s="1"/>
  <c r="B347" i="15" s="1"/>
  <c r="B348" i="15" s="1"/>
  <c r="B349" i="15" s="1"/>
  <c r="B350" i="15" s="1"/>
  <c r="B351" i="15" s="1"/>
  <c r="B352" i="15" s="1"/>
  <c r="B353" i="15" s="1"/>
  <c r="B354" i="15" s="1"/>
  <c r="B355" i="15" s="1"/>
  <c r="B356" i="15" s="1"/>
  <c r="B357" i="15" s="1"/>
  <c r="B358" i="15" s="1"/>
  <c r="B359" i="15" s="1"/>
  <c r="B360" i="15" s="1"/>
  <c r="B361" i="15" s="1"/>
  <c r="B362" i="15" s="1"/>
  <c r="B363" i="15" s="1"/>
  <c r="B364" i="15" s="1"/>
  <c r="B365" i="15" s="1"/>
  <c r="B366" i="15" s="1"/>
  <c r="B367" i="15" s="1"/>
  <c r="B368" i="15" s="1"/>
  <c r="B369" i="15" s="1"/>
  <c r="B370" i="15" s="1"/>
  <c r="B371" i="15" s="1"/>
  <c r="B372" i="15" s="1"/>
  <c r="B373" i="15" s="1"/>
  <c r="B374" i="15" s="1"/>
  <c r="B375" i="15" s="1"/>
  <c r="B376" i="15" s="1"/>
  <c r="B377" i="15" s="1"/>
  <c r="B378" i="15" s="1"/>
  <c r="B379" i="15" s="1"/>
  <c r="B380" i="15" s="1"/>
  <c r="B381" i="15" s="1"/>
  <c r="B382" i="15" s="1"/>
  <c r="B383" i="15" s="1"/>
  <c r="B384" i="15" s="1"/>
  <c r="B385" i="15" s="1"/>
  <c r="B386" i="15" s="1"/>
  <c r="B390" i="15"/>
  <c r="B391" i="15" s="1"/>
  <c r="B392" i="15" s="1"/>
  <c r="B393" i="15" s="1"/>
  <c r="B394" i="15" s="1"/>
  <c r="B395" i="15" s="1"/>
  <c r="B396" i="15" s="1"/>
  <c r="B397" i="15" s="1"/>
  <c r="B398" i="15" s="1"/>
  <c r="B399" i="15" s="1"/>
  <c r="B400" i="15" s="1"/>
  <c r="B401" i="15" s="1"/>
  <c r="B402" i="15" s="1"/>
  <c r="B403" i="15" s="1"/>
  <c r="B404" i="15" s="1"/>
  <c r="B405" i="15" s="1"/>
  <c r="B406" i="15" s="1"/>
  <c r="B407" i="15" s="1"/>
  <c r="B408" i="15" s="1"/>
  <c r="B409" i="15" s="1"/>
  <c r="B410" i="15" s="1"/>
  <c r="B411" i="15" s="1"/>
  <c r="B412" i="15" s="1"/>
  <c r="B413" i="15" s="1"/>
  <c r="B414" i="15" s="1"/>
  <c r="B415" i="15" s="1"/>
  <c r="B416" i="15" s="1"/>
  <c r="B417" i="15" s="1"/>
  <c r="B418" i="15" s="1"/>
  <c r="B419" i="15" s="1"/>
  <c r="B420" i="15" s="1"/>
  <c r="B421" i="15" s="1"/>
  <c r="B422" i="15" s="1"/>
  <c r="B423" i="15" s="1"/>
  <c r="B424" i="15" s="1"/>
  <c r="B425" i="15" s="1"/>
  <c r="B426" i="15" s="1"/>
  <c r="B427" i="15" s="1"/>
  <c r="B428" i="15" s="1"/>
  <c r="B429" i="15" s="1"/>
  <c r="B430" i="15" s="1"/>
  <c r="B431" i="15" s="1"/>
  <c r="B432" i="15" s="1"/>
  <c r="B433" i="15" s="1"/>
  <c r="B434" i="15" s="1"/>
  <c r="B435" i="15" s="1"/>
  <c r="B436" i="15" s="1"/>
  <c r="B437" i="15" s="1"/>
  <c r="B438" i="15" s="1"/>
  <c r="B439" i="15" s="1"/>
  <c r="B440" i="15" s="1"/>
  <c r="B441" i="15" s="1"/>
  <c r="B442" i="15" s="1"/>
  <c r="B443" i="15" s="1"/>
  <c r="B444" i="15" s="1"/>
  <c r="B445" i="15" s="1"/>
  <c r="B446" i="15" s="1"/>
  <c r="B447" i="15" s="1"/>
  <c r="B448" i="15" s="1"/>
  <c r="B449" i="15" s="1"/>
  <c r="B450" i="15" s="1"/>
  <c r="B451" i="15" s="1"/>
  <c r="B452" i="15" s="1"/>
  <c r="B453" i="15" s="1"/>
  <c r="B454" i="15" s="1"/>
  <c r="B455" i="15" s="1"/>
  <c r="B456" i="15" s="1"/>
  <c r="B457" i="15" s="1"/>
  <c r="B458" i="15" s="1"/>
  <c r="B459" i="15" s="1"/>
  <c r="B460" i="15" s="1"/>
  <c r="B461" i="15" s="1"/>
  <c r="B462" i="15" s="1"/>
  <c r="B463" i="15" s="1"/>
  <c r="B464" i="15" s="1"/>
  <c r="B465" i="15" s="1"/>
  <c r="B466" i="15" s="1"/>
  <c r="B467" i="15" s="1"/>
  <c r="B468" i="15" s="1"/>
  <c r="B469" i="15" s="1"/>
  <c r="B470" i="15" s="1"/>
  <c r="B471" i="15" s="1"/>
  <c r="B472" i="15" s="1"/>
  <c r="B473" i="15" s="1"/>
  <c r="B474" i="15" s="1"/>
  <c r="B475" i="15" s="1"/>
  <c r="B476" i="15" s="1"/>
  <c r="B477" i="15" s="1"/>
  <c r="B478" i="15" s="1"/>
  <c r="B479" i="15" s="1"/>
  <c r="B480" i="15" s="1"/>
  <c r="B481" i="15" s="1"/>
  <c r="B482" i="15" s="1"/>
  <c r="B483" i="15" s="1"/>
  <c r="B484" i="15" s="1"/>
  <c r="B485" i="15" s="1"/>
  <c r="B486" i="15" s="1"/>
  <c r="B487" i="15" s="1"/>
  <c r="B488" i="15" s="1"/>
  <c r="B489" i="15" s="1"/>
  <c r="B490" i="15" s="1"/>
  <c r="B491" i="15" s="1"/>
  <c r="B492" i="15" s="1"/>
  <c r="B493" i="15" s="1"/>
  <c r="B494" i="15" s="1"/>
  <c r="B495" i="15" s="1"/>
  <c r="B496" i="15" s="1"/>
  <c r="B497" i="15" s="1"/>
  <c r="B498" i="15" s="1"/>
  <c r="B499" i="15" s="1"/>
  <c r="B500" i="15" s="1"/>
  <c r="B501" i="15" s="1"/>
  <c r="B502" i="15" s="1"/>
  <c r="B503" i="15" s="1"/>
  <c r="B504" i="15" s="1"/>
  <c r="B505" i="15" s="1"/>
  <c r="B506" i="15" s="1"/>
  <c r="B507" i="15" s="1"/>
  <c r="B508" i="15" s="1"/>
  <c r="B509" i="15" s="1"/>
  <c r="B510" i="15" s="1"/>
  <c r="B511" i="15" s="1"/>
  <c r="B512" i="15" s="1"/>
  <c r="B513" i="15" s="1"/>
  <c r="B514" i="15" s="1"/>
  <c r="B515" i="15" s="1"/>
  <c r="B516" i="15" s="1"/>
  <c r="B517" i="15" s="1"/>
  <c r="B518" i="15" s="1"/>
  <c r="B519" i="15" s="1"/>
  <c r="B520" i="15" s="1"/>
  <c r="B521" i="15" s="1"/>
  <c r="B522" i="15" s="1"/>
  <c r="B523" i="15" s="1"/>
  <c r="B524" i="15" s="1"/>
  <c r="B525" i="15" s="1"/>
  <c r="B526" i="15" s="1"/>
  <c r="B527" i="15" s="1"/>
  <c r="B528" i="15" s="1"/>
  <c r="B529" i="15" s="1"/>
  <c r="B530" i="15" s="1"/>
  <c r="B531" i="15" s="1"/>
  <c r="B532" i="15" s="1"/>
  <c r="B533" i="15" s="1"/>
  <c r="B534" i="15" s="1"/>
  <c r="B535" i="15" s="1"/>
  <c r="B536" i="15" s="1"/>
  <c r="B537" i="15" s="1"/>
  <c r="B538" i="15" s="1"/>
  <c r="B539" i="15" s="1"/>
  <c r="B540" i="15" s="1"/>
  <c r="B541" i="15" s="1"/>
  <c r="B542" i="15" s="1"/>
  <c r="B543" i="15" s="1"/>
  <c r="B544" i="15" s="1"/>
  <c r="B545" i="15" s="1"/>
  <c r="B546" i="15" s="1"/>
  <c r="B547" i="15" s="1"/>
  <c r="B548" i="15" s="1"/>
  <c r="B549" i="15" s="1"/>
  <c r="B550" i="15" s="1"/>
  <c r="B551" i="15" s="1"/>
  <c r="B552" i="15" s="1"/>
  <c r="B553" i="15" s="1"/>
  <c r="B554" i="15" s="1"/>
  <c r="B555" i="15" s="1"/>
  <c r="B556" i="15" s="1"/>
  <c r="B557" i="15" s="1"/>
  <c r="B558" i="15" s="1"/>
  <c r="B559" i="15" s="1"/>
  <c r="B560" i="15" s="1"/>
  <c r="B561" i="15" s="1"/>
  <c r="B562" i="15" s="1"/>
  <c r="B563" i="15" s="1"/>
  <c r="B564" i="15" s="1"/>
  <c r="B565" i="15" s="1"/>
  <c r="B566" i="15" s="1"/>
  <c r="B567" i="15" s="1"/>
  <c r="B568" i="15" s="1"/>
  <c r="B569" i="15" s="1"/>
  <c r="B570" i="15" s="1"/>
  <c r="B571" i="15" s="1"/>
  <c r="B572" i="15" s="1"/>
  <c r="B573" i="15" s="1"/>
  <c r="B574" i="15" s="1"/>
  <c r="B575" i="15" s="1"/>
  <c r="B576" i="15" s="1"/>
  <c r="B577" i="15" s="1"/>
  <c r="B578" i="15" s="1"/>
  <c r="B579" i="15" s="1"/>
  <c r="B580" i="15" s="1"/>
  <c r="B581" i="15" s="1"/>
  <c r="B582" i="15" s="1"/>
  <c r="B583" i="15" s="1"/>
  <c r="B584" i="15" s="1"/>
  <c r="B585" i="15" s="1"/>
  <c r="B586" i="15" s="1"/>
  <c r="B587" i="15" s="1"/>
  <c r="B588" i="15" s="1"/>
  <c r="B589" i="15" s="1"/>
  <c r="B590" i="15" s="1"/>
  <c r="B591" i="15" s="1"/>
  <c r="B592" i="15" s="1"/>
  <c r="B593" i="15" s="1"/>
  <c r="B594" i="15" s="1"/>
  <c r="B595" i="15" s="1"/>
  <c r="B596" i="15" s="1"/>
  <c r="B597" i="15" s="1"/>
  <c r="B598" i="15" s="1"/>
  <c r="B599" i="15" s="1"/>
  <c r="B600" i="15" s="1"/>
  <c r="B601" i="15" s="1"/>
  <c r="B602" i="15" s="1"/>
  <c r="B603" i="15" s="1"/>
  <c r="B604" i="15" s="1"/>
  <c r="B605" i="15" s="1"/>
  <c r="B606" i="15" s="1"/>
  <c r="B607" i="15" s="1"/>
  <c r="B608" i="15" s="1"/>
  <c r="B609" i="15" s="1"/>
  <c r="B610" i="15" s="1"/>
  <c r="B611" i="15" s="1"/>
  <c r="B612" i="15" s="1"/>
  <c r="B613" i="15" s="1"/>
  <c r="B614" i="15" s="1"/>
  <c r="B615" i="15" s="1"/>
  <c r="B616" i="15" s="1"/>
  <c r="B617" i="15" s="1"/>
  <c r="B618" i="15" s="1"/>
  <c r="B619" i="15" s="1"/>
  <c r="B620" i="15" s="1"/>
  <c r="B621" i="15" s="1"/>
  <c r="B622" i="15" s="1"/>
  <c r="B623" i="15" s="1"/>
  <c r="B624" i="15" s="1"/>
  <c r="B625" i="15" s="1"/>
  <c r="B626" i="15" s="1"/>
  <c r="B627" i="15" s="1"/>
  <c r="B628" i="15" s="1"/>
  <c r="B629" i="15" s="1"/>
  <c r="B630" i="15" s="1"/>
  <c r="B631" i="15" s="1"/>
  <c r="B632" i="15" s="1"/>
  <c r="B633" i="15" s="1"/>
  <c r="B634" i="15" s="1"/>
  <c r="B635" i="15" s="1"/>
  <c r="B636" i="15" s="1"/>
  <c r="B637" i="15" s="1"/>
  <c r="B638" i="15" s="1"/>
  <c r="B639" i="15" s="1"/>
  <c r="B640" i="15" s="1"/>
  <c r="B641" i="15" s="1"/>
  <c r="B642" i="15" s="1"/>
  <c r="B643" i="15" s="1"/>
  <c r="B644" i="15" s="1"/>
  <c r="B645" i="15" s="1"/>
  <c r="B646" i="15" s="1"/>
  <c r="B647" i="15" s="1"/>
  <c r="B648" i="15" s="1"/>
  <c r="B649" i="15" s="1"/>
  <c r="B650" i="15" s="1"/>
  <c r="B651" i="15" s="1"/>
  <c r="B652" i="15" s="1"/>
  <c r="B653" i="15" s="1"/>
  <c r="B654" i="15" s="1"/>
  <c r="B655" i="15" s="1"/>
  <c r="B656" i="15" s="1"/>
  <c r="B657" i="15" s="1"/>
  <c r="B658" i="15" s="1"/>
  <c r="B659" i="15" s="1"/>
  <c r="B660" i="15" s="1"/>
  <c r="B661" i="15" s="1"/>
  <c r="B662" i="15" s="1"/>
  <c r="B663" i="15" s="1"/>
  <c r="B664" i="15" s="1"/>
  <c r="B665" i="15" s="1"/>
  <c r="B666" i="15" s="1"/>
  <c r="B667" i="15" s="1"/>
  <c r="B668" i="15" s="1"/>
  <c r="B669" i="15" s="1"/>
  <c r="B670" i="15" s="1"/>
  <c r="B671" i="15" s="1"/>
  <c r="B672" i="15" s="1"/>
  <c r="B673" i="15" s="1"/>
  <c r="B674" i="15" s="1"/>
  <c r="B675" i="15" s="1"/>
  <c r="B676" i="15" s="1"/>
  <c r="B677" i="15" s="1"/>
  <c r="B678" i="15" s="1"/>
  <c r="B679" i="15" s="1"/>
  <c r="B680" i="15" s="1"/>
  <c r="B681" i="15" s="1"/>
  <c r="B682" i="15" s="1"/>
  <c r="B683" i="15" s="1"/>
  <c r="B684" i="15" s="1"/>
  <c r="B685" i="15" s="1"/>
  <c r="B686" i="15" s="1"/>
  <c r="B687" i="15" s="1"/>
  <c r="B688" i="15" s="1"/>
  <c r="B689" i="15" s="1"/>
  <c r="B690" i="15" s="1"/>
  <c r="B691" i="15" s="1"/>
  <c r="B692" i="15" s="1"/>
  <c r="B693" i="15" s="1"/>
  <c r="B694" i="15" s="1"/>
  <c r="B695" i="15" s="1"/>
  <c r="B696" i="15" s="1"/>
  <c r="B697" i="15" s="1"/>
  <c r="B698" i="15" s="1"/>
  <c r="B699" i="15" s="1"/>
  <c r="B700" i="15" s="1"/>
  <c r="B701" i="15" s="1"/>
  <c r="B702" i="15" s="1"/>
  <c r="B703" i="15" s="1"/>
  <c r="B704" i="15" s="1"/>
  <c r="B705" i="15" s="1"/>
  <c r="B706" i="15" s="1"/>
  <c r="B707" i="15" s="1"/>
  <c r="B708" i="15" s="1"/>
  <c r="B709" i="15" s="1"/>
  <c r="B710" i="15" s="1"/>
  <c r="B711" i="15" s="1"/>
  <c r="B712" i="15" s="1"/>
  <c r="B713" i="15" s="1"/>
  <c r="B714" i="15" s="1"/>
  <c r="B715" i="15" s="1"/>
  <c r="B716" i="15" s="1"/>
  <c r="B717" i="15" s="1"/>
  <c r="H690" i="15"/>
  <c r="J690" i="15" s="1"/>
  <c r="G720" i="15"/>
  <c r="H720" i="15" s="1"/>
  <c r="J720" i="15" s="1"/>
  <c r="B721" i="15"/>
  <c r="B722" i="15" s="1"/>
  <c r="B723" i="15" s="1"/>
  <c r="B724" i="15" s="1"/>
  <c r="B725" i="15" s="1"/>
  <c r="B726" i="15" s="1"/>
  <c r="B727" i="15" s="1"/>
  <c r="B728" i="15" s="1"/>
  <c r="B729" i="15" s="1"/>
  <c r="B730" i="15" s="1"/>
  <c r="B731" i="15" s="1"/>
  <c r="B732" i="15" s="1"/>
  <c r="B733" i="15" s="1"/>
  <c r="B734" i="15" s="1"/>
  <c r="B735" i="15" s="1"/>
  <c r="B736" i="15" s="1"/>
  <c r="B737" i="15" s="1"/>
  <c r="B738" i="15" s="1"/>
  <c r="B739" i="15" s="1"/>
  <c r="B740" i="15" s="1"/>
  <c r="B741" i="15" s="1"/>
  <c r="B742" i="15" s="1"/>
  <c r="B743" i="15" s="1"/>
  <c r="B744" i="15" s="1"/>
  <c r="B745" i="15" s="1"/>
  <c r="B746" i="15" s="1"/>
  <c r="B747" i="15" s="1"/>
  <c r="B748" i="15" s="1"/>
  <c r="B749" i="15" s="1"/>
  <c r="B750" i="15" s="1"/>
  <c r="B751" i="15" s="1"/>
  <c r="B752" i="15" s="1"/>
  <c r="B753" i="15" s="1"/>
  <c r="B754" i="15" s="1"/>
  <c r="B755" i="15" s="1"/>
  <c r="B756" i="15" s="1"/>
  <c r="B757" i="15" s="1"/>
  <c r="B758" i="15" s="1"/>
  <c r="B759" i="15" s="1"/>
  <c r="B760" i="15" s="1"/>
  <c r="B761" i="15" s="1"/>
  <c r="B762" i="15" s="1"/>
  <c r="B763" i="15" s="1"/>
  <c r="B764" i="15" s="1"/>
  <c r="B765" i="15" s="1"/>
  <c r="B766" i="15" s="1"/>
  <c r="B767" i="15" s="1"/>
  <c r="B768" i="15" s="1"/>
  <c r="B769" i="15" s="1"/>
  <c r="B770" i="15" s="1"/>
  <c r="B771" i="15" s="1"/>
  <c r="B772" i="15" s="1"/>
  <c r="B773" i="15" s="1"/>
  <c r="B774" i="15" s="1"/>
  <c r="B775" i="15" s="1"/>
  <c r="B776" i="15" s="1"/>
  <c r="B777" i="15" s="1"/>
  <c r="B778" i="15" s="1"/>
  <c r="B779" i="15" s="1"/>
  <c r="B780" i="15" s="1"/>
  <c r="B781" i="15" s="1"/>
  <c r="B782" i="15" s="1"/>
  <c r="B783" i="15" s="1"/>
  <c r="B784" i="15" s="1"/>
  <c r="B785" i="15" s="1"/>
  <c r="B786" i="15" s="1"/>
  <c r="B787" i="15" s="1"/>
  <c r="B788" i="15" s="1"/>
  <c r="B789" i="15" s="1"/>
  <c r="B790" i="15" s="1"/>
  <c r="B791" i="15" s="1"/>
  <c r="B792" i="15" s="1"/>
  <c r="B793" i="15" s="1"/>
  <c r="B794" i="15" s="1"/>
  <c r="B795" i="15" s="1"/>
  <c r="B796" i="15" s="1"/>
  <c r="B797" i="15" s="1"/>
  <c r="B798" i="15" s="1"/>
  <c r="B799" i="15" s="1"/>
  <c r="B800" i="15" s="1"/>
  <c r="B801" i="15" s="1"/>
  <c r="B802" i="15" s="1"/>
  <c r="B803" i="15" s="1"/>
  <c r="B804" i="15" s="1"/>
  <c r="B805" i="15" s="1"/>
  <c r="B806" i="15" s="1"/>
  <c r="B807" i="15" s="1"/>
  <c r="B808" i="15" s="1"/>
  <c r="B809" i="15" s="1"/>
  <c r="B810" i="15" s="1"/>
  <c r="B811" i="15" s="1"/>
  <c r="B812" i="15" s="1"/>
  <c r="B813" i="15" s="1"/>
  <c r="B814" i="15" s="1"/>
  <c r="B815" i="15" s="1"/>
  <c r="B816" i="15" s="1"/>
  <c r="B817" i="15" s="1"/>
  <c r="B818" i="15" s="1"/>
  <c r="B819" i="15" s="1"/>
  <c r="B820" i="15" s="1"/>
  <c r="B821" i="15" s="1"/>
  <c r="B822" i="15" s="1"/>
  <c r="B823" i="15" s="1"/>
  <c r="B824" i="15" s="1"/>
  <c r="B825" i="15" s="1"/>
  <c r="B826" i="15" s="1"/>
  <c r="B827" i="15" s="1"/>
  <c r="B828" i="15" s="1"/>
  <c r="B829" i="15" s="1"/>
  <c r="B830" i="15" s="1"/>
  <c r="B831" i="15" s="1"/>
  <c r="B832" i="15" s="1"/>
  <c r="B833" i="15" s="1"/>
  <c r="B834" i="15" s="1"/>
  <c r="B835" i="15" s="1"/>
  <c r="B836" i="15" s="1"/>
  <c r="B837" i="15" s="1"/>
  <c r="B838" i="15" s="1"/>
  <c r="B839" i="15" s="1"/>
  <c r="B840" i="15" s="1"/>
  <c r="B841" i="15" s="1"/>
  <c r="B842" i="15" s="1"/>
  <c r="B843" i="15" s="1"/>
  <c r="B844" i="15" s="1"/>
  <c r="B845" i="15" s="1"/>
  <c r="B846" i="15" s="1"/>
  <c r="B847" i="15" s="1"/>
  <c r="B848" i="15" s="1"/>
  <c r="B849" i="15" s="1"/>
  <c r="B850" i="15" s="1"/>
  <c r="B851" i="15" s="1"/>
  <c r="B852" i="15" s="1"/>
  <c r="B853" i="15" s="1"/>
  <c r="B854" i="15" s="1"/>
  <c r="B855" i="15" s="1"/>
  <c r="B856" i="15" s="1"/>
  <c r="B857" i="15" s="1"/>
  <c r="B858" i="15" s="1"/>
  <c r="B859" i="15" s="1"/>
  <c r="B860" i="15" s="1"/>
  <c r="B861" i="15" s="1"/>
  <c r="B862" i="15" s="1"/>
  <c r="B863" i="15" s="1"/>
  <c r="B864" i="15" s="1"/>
  <c r="B865" i="15" s="1"/>
  <c r="B866" i="15" s="1"/>
  <c r="B867" i="15" s="1"/>
  <c r="B868" i="15" s="1"/>
  <c r="B869" i="15" s="1"/>
  <c r="B870" i="15" s="1"/>
  <c r="B871" i="15" s="1"/>
  <c r="B872" i="15" s="1"/>
  <c r="B873" i="15" s="1"/>
  <c r="B874" i="15" s="1"/>
  <c r="B875" i="15" s="1"/>
  <c r="B876" i="15" s="1"/>
  <c r="B877" i="15" s="1"/>
  <c r="B878" i="15" s="1"/>
  <c r="B879" i="15" s="1"/>
  <c r="B880" i="15" s="1"/>
  <c r="B881" i="15" s="1"/>
  <c r="B882" i="15" s="1"/>
  <c r="B883" i="15" s="1"/>
  <c r="B884" i="15" s="1"/>
  <c r="B885" i="15" s="1"/>
  <c r="B886" i="15" s="1"/>
  <c r="B887" i="15" s="1"/>
  <c r="B888" i="15" s="1"/>
  <c r="B889" i="15" s="1"/>
  <c r="B890" i="15" s="1"/>
  <c r="B891" i="15" s="1"/>
  <c r="B892" i="15" s="1"/>
  <c r="B893" i="15" s="1"/>
  <c r="B894" i="15" s="1"/>
  <c r="B895" i="15" s="1"/>
  <c r="G721" i="15"/>
  <c r="H721" i="15" s="1"/>
  <c r="J721" i="15" s="1"/>
  <c r="G722" i="15"/>
  <c r="H722" i="15" s="1"/>
  <c r="J722" i="15" s="1"/>
  <c r="G723" i="15"/>
  <c r="H723" i="15" s="1"/>
  <c r="J723" i="15" s="1"/>
  <c r="G724" i="15"/>
  <c r="H724" i="15" s="1"/>
  <c r="J724" i="15" s="1"/>
  <c r="G725" i="15"/>
  <c r="H725" i="15" s="1"/>
  <c r="J725" i="15" s="1"/>
  <c r="G726" i="15"/>
  <c r="H726" i="15" s="1"/>
  <c r="J726" i="15" s="1"/>
  <c r="G727" i="15"/>
  <c r="H727" i="15" s="1"/>
  <c r="J727" i="15" s="1"/>
  <c r="G728" i="15"/>
  <c r="H728" i="15" s="1"/>
  <c r="J728" i="15" s="1"/>
  <c r="G729" i="15"/>
  <c r="H729" i="15" s="1"/>
  <c r="J729" i="15" s="1"/>
  <c r="G730" i="15"/>
  <c r="H730" i="15" s="1"/>
  <c r="J730" i="15" s="1"/>
  <c r="G731" i="15"/>
  <c r="H731" i="15" s="1"/>
  <c r="J731" i="15" s="1"/>
  <c r="G732" i="15"/>
  <c r="H732" i="15" s="1"/>
  <c r="J732" i="15" s="1"/>
  <c r="G733" i="15"/>
  <c r="H733" i="15" s="1"/>
  <c r="J733" i="15" s="1"/>
  <c r="G734" i="15"/>
  <c r="H734" i="15" s="1"/>
  <c r="J734" i="15" s="1"/>
  <c r="G735" i="15"/>
  <c r="H735" i="15" s="1"/>
  <c r="J735" i="15" s="1"/>
  <c r="G736" i="15"/>
  <c r="H736" i="15" s="1"/>
  <c r="J736" i="15" s="1"/>
  <c r="G737" i="15"/>
  <c r="H737" i="15" s="1"/>
  <c r="J737" i="15" s="1"/>
  <c r="G738" i="15"/>
  <c r="H738" i="15" s="1"/>
  <c r="J738" i="15" s="1"/>
  <c r="G739" i="15"/>
  <c r="H739" i="15" s="1"/>
  <c r="J739" i="15" s="1"/>
  <c r="G740" i="15"/>
  <c r="H740" i="15" s="1"/>
  <c r="J740" i="15" s="1"/>
  <c r="G741" i="15"/>
  <c r="H741" i="15" s="1"/>
  <c r="J741" i="15" s="1"/>
  <c r="G742" i="15"/>
  <c r="H742" i="15" s="1"/>
  <c r="J742" i="15" s="1"/>
  <c r="G743" i="15"/>
  <c r="H743" i="15" s="1"/>
  <c r="J743" i="15" s="1"/>
  <c r="G744" i="15"/>
  <c r="H744" i="15" s="1"/>
  <c r="J744" i="15" s="1"/>
  <c r="G745" i="15"/>
  <c r="H745" i="15" s="1"/>
  <c r="J745" i="15" s="1"/>
  <c r="G746" i="15"/>
  <c r="H746" i="15" s="1"/>
  <c r="J746" i="15" s="1"/>
  <c r="G747" i="15"/>
  <c r="H747" i="15" s="1"/>
  <c r="J747" i="15" s="1"/>
  <c r="G748" i="15"/>
  <c r="H748" i="15" s="1"/>
  <c r="J748" i="15" s="1"/>
  <c r="G749" i="15"/>
  <c r="H749" i="15" s="1"/>
  <c r="J749" i="15" s="1"/>
  <c r="G750" i="15"/>
  <c r="H750" i="15" s="1"/>
  <c r="J750" i="15" s="1"/>
  <c r="G751" i="15"/>
  <c r="H751" i="15" s="1"/>
  <c r="J751" i="15" s="1"/>
  <c r="G752" i="15"/>
  <c r="H752" i="15" s="1"/>
  <c r="J752" i="15" s="1"/>
  <c r="G753" i="15"/>
  <c r="H753" i="15" s="1"/>
  <c r="J753" i="15" s="1"/>
  <c r="G754" i="15"/>
  <c r="H754" i="15" s="1"/>
  <c r="J754" i="15" s="1"/>
  <c r="G755" i="15"/>
  <c r="H755" i="15" s="1"/>
  <c r="J755" i="15" s="1"/>
  <c r="G756" i="15"/>
  <c r="H756" i="15" s="1"/>
  <c r="J756" i="15" s="1"/>
  <c r="G757" i="15"/>
  <c r="H757" i="15" s="1"/>
  <c r="J757" i="15" s="1"/>
  <c r="G758" i="15"/>
  <c r="H758" i="15" s="1"/>
  <c r="J758" i="15" s="1"/>
  <c r="G759" i="15"/>
  <c r="H759" i="15" s="1"/>
  <c r="J759" i="15" s="1"/>
  <c r="G760" i="15"/>
  <c r="H760" i="15" s="1"/>
  <c r="J760" i="15" s="1"/>
  <c r="G761" i="15"/>
  <c r="H761" i="15" s="1"/>
  <c r="J761" i="15" s="1"/>
  <c r="G762" i="15"/>
  <c r="H762" i="15" s="1"/>
  <c r="J762" i="15" s="1"/>
  <c r="G763" i="15"/>
  <c r="H763" i="15" s="1"/>
  <c r="J763" i="15" s="1"/>
  <c r="G764" i="15"/>
  <c r="H764" i="15" s="1"/>
  <c r="J764" i="15" s="1"/>
  <c r="G765" i="15"/>
  <c r="H765" i="15" s="1"/>
  <c r="J765" i="15" s="1"/>
  <c r="G766" i="15"/>
  <c r="H766" i="15" s="1"/>
  <c r="J766" i="15" s="1"/>
  <c r="G767" i="15"/>
  <c r="H767" i="15" s="1"/>
  <c r="J767" i="15" s="1"/>
  <c r="G768" i="15"/>
  <c r="H768" i="15" s="1"/>
  <c r="J768" i="15" s="1"/>
  <c r="G769" i="15"/>
  <c r="H769" i="15" s="1"/>
  <c r="J769" i="15" s="1"/>
  <c r="G770" i="15"/>
  <c r="H770" i="15" s="1"/>
  <c r="J770" i="15" s="1"/>
  <c r="G771" i="15"/>
  <c r="H771" i="15" s="1"/>
  <c r="J771" i="15" s="1"/>
  <c r="G772" i="15"/>
  <c r="H772" i="15" s="1"/>
  <c r="J772" i="15" s="1"/>
  <c r="G773" i="15"/>
  <c r="H773" i="15" s="1"/>
  <c r="J773" i="15" s="1"/>
  <c r="G774" i="15"/>
  <c r="H774" i="15" s="1"/>
  <c r="J774" i="15" s="1"/>
  <c r="G775" i="15"/>
  <c r="H775" i="15" s="1"/>
  <c r="J775" i="15" s="1"/>
  <c r="G776" i="15"/>
  <c r="H776" i="15" s="1"/>
  <c r="J776" i="15" s="1"/>
  <c r="G777" i="15"/>
  <c r="H777" i="15" s="1"/>
  <c r="J777" i="15" s="1"/>
  <c r="G778" i="15"/>
  <c r="H778" i="15" s="1"/>
  <c r="J778" i="15" s="1"/>
  <c r="G779" i="15"/>
  <c r="H779" i="15" s="1"/>
  <c r="J779" i="15" s="1"/>
  <c r="G780" i="15"/>
  <c r="H780" i="15" s="1"/>
  <c r="J780" i="15" s="1"/>
  <c r="G781" i="15"/>
  <c r="H781" i="15" s="1"/>
  <c r="J781" i="15" s="1"/>
  <c r="G782" i="15"/>
  <c r="H782" i="15" s="1"/>
  <c r="J782" i="15" s="1"/>
  <c r="G783" i="15"/>
  <c r="H783" i="15" s="1"/>
  <c r="J783" i="15" s="1"/>
  <c r="G784" i="15"/>
  <c r="H784" i="15" s="1"/>
  <c r="J784" i="15" s="1"/>
  <c r="G785" i="15"/>
  <c r="H785" i="15" s="1"/>
  <c r="J785" i="15" s="1"/>
  <c r="G786" i="15"/>
  <c r="H786" i="15" s="1"/>
  <c r="J786" i="15" s="1"/>
  <c r="G787" i="15"/>
  <c r="H787" i="15" s="1"/>
  <c r="J787" i="15" s="1"/>
  <c r="G788" i="15"/>
  <c r="H788" i="15" s="1"/>
  <c r="J788" i="15" s="1"/>
  <c r="G789" i="15"/>
  <c r="H789" i="15" s="1"/>
  <c r="J789" i="15" s="1"/>
  <c r="G790" i="15"/>
  <c r="H790" i="15" s="1"/>
  <c r="J790" i="15" s="1"/>
  <c r="G791" i="15"/>
  <c r="H791" i="15" s="1"/>
  <c r="J791" i="15" s="1"/>
  <c r="G792" i="15"/>
  <c r="H792" i="15" s="1"/>
  <c r="J792" i="15" s="1"/>
  <c r="G793" i="15"/>
  <c r="H793" i="15" s="1"/>
  <c r="J793" i="15" s="1"/>
  <c r="G794" i="15"/>
  <c r="H794" i="15" s="1"/>
  <c r="J794" i="15" s="1"/>
  <c r="G795" i="15"/>
  <c r="H795" i="15" s="1"/>
  <c r="J795" i="15" s="1"/>
  <c r="G796" i="15"/>
  <c r="H796" i="15" s="1"/>
  <c r="J796" i="15" s="1"/>
  <c r="G797" i="15"/>
  <c r="H797" i="15" s="1"/>
  <c r="J797" i="15" s="1"/>
  <c r="G798" i="15"/>
  <c r="H798" i="15" s="1"/>
  <c r="J798" i="15" s="1"/>
  <c r="G799" i="15"/>
  <c r="H799" i="15" s="1"/>
  <c r="J799" i="15" s="1"/>
  <c r="G800" i="15"/>
  <c r="H800" i="15" s="1"/>
  <c r="J800" i="15" s="1"/>
  <c r="G801" i="15"/>
  <c r="H801" i="15" s="1"/>
  <c r="J801" i="15" s="1"/>
  <c r="G802" i="15"/>
  <c r="H802" i="15" s="1"/>
  <c r="J802" i="15" s="1"/>
  <c r="G803" i="15"/>
  <c r="H803" i="15" s="1"/>
  <c r="J803" i="15" s="1"/>
  <c r="G804" i="15"/>
  <c r="H804" i="15" s="1"/>
  <c r="J804" i="15" s="1"/>
  <c r="G805" i="15"/>
  <c r="H805" i="15" s="1"/>
  <c r="J805" i="15" s="1"/>
  <c r="G806" i="15"/>
  <c r="H806" i="15" s="1"/>
  <c r="J806" i="15" s="1"/>
  <c r="G807" i="15"/>
  <c r="H807" i="15" s="1"/>
  <c r="J807" i="15" s="1"/>
  <c r="G808" i="15"/>
  <c r="H808" i="15" s="1"/>
  <c r="J808" i="15" s="1"/>
  <c r="G809" i="15"/>
  <c r="H809" i="15" s="1"/>
  <c r="J809" i="15" s="1"/>
  <c r="G810" i="15"/>
  <c r="H810" i="15" s="1"/>
  <c r="J810" i="15" s="1"/>
  <c r="G811" i="15"/>
  <c r="H811" i="15" s="1"/>
  <c r="J811" i="15" s="1"/>
  <c r="G812" i="15"/>
  <c r="H812" i="15" s="1"/>
  <c r="J812" i="15" s="1"/>
  <c r="G813" i="15"/>
  <c r="H813" i="15" s="1"/>
  <c r="J813" i="15" s="1"/>
  <c r="G814" i="15"/>
  <c r="H814" i="15" s="1"/>
  <c r="J814" i="15" s="1"/>
  <c r="G815" i="15"/>
  <c r="H815" i="15" s="1"/>
  <c r="J815" i="15" s="1"/>
  <c r="G816" i="15"/>
  <c r="H816" i="15" s="1"/>
  <c r="J816" i="15" s="1"/>
  <c r="G817" i="15"/>
  <c r="H817" i="15" s="1"/>
  <c r="J817" i="15" s="1"/>
  <c r="G818" i="15"/>
  <c r="H818" i="15" s="1"/>
  <c r="J818" i="15" s="1"/>
  <c r="G819" i="15"/>
  <c r="H819" i="15" s="1"/>
  <c r="J819" i="15" s="1"/>
  <c r="G820" i="15"/>
  <c r="H820" i="15" s="1"/>
  <c r="J820" i="15" s="1"/>
  <c r="G821" i="15"/>
  <c r="H821" i="15" s="1"/>
  <c r="J821" i="15" s="1"/>
  <c r="G822" i="15"/>
  <c r="H822" i="15" s="1"/>
  <c r="J822" i="15" s="1"/>
  <c r="G823" i="15"/>
  <c r="H823" i="15" s="1"/>
  <c r="J823" i="15" s="1"/>
  <c r="G824" i="15"/>
  <c r="H824" i="15" s="1"/>
  <c r="J824" i="15" s="1"/>
  <c r="G825" i="15"/>
  <c r="H825" i="15" s="1"/>
  <c r="J825" i="15" s="1"/>
  <c r="G826" i="15"/>
  <c r="H826" i="15" s="1"/>
  <c r="J826" i="15" s="1"/>
  <c r="G827" i="15"/>
  <c r="H827" i="15" s="1"/>
  <c r="J827" i="15" s="1"/>
  <c r="G828" i="15"/>
  <c r="H828" i="15" s="1"/>
  <c r="J828" i="15" s="1"/>
  <c r="G829" i="15"/>
  <c r="H829" i="15" s="1"/>
  <c r="J829" i="15" s="1"/>
  <c r="G830" i="15"/>
  <c r="H830" i="15" s="1"/>
  <c r="J830" i="15" s="1"/>
  <c r="G831" i="15"/>
  <c r="H831" i="15" s="1"/>
  <c r="J831" i="15" s="1"/>
  <c r="G832" i="15"/>
  <c r="H832" i="15" s="1"/>
  <c r="J832" i="15" s="1"/>
  <c r="G833" i="15"/>
  <c r="H833" i="15" s="1"/>
  <c r="J833" i="15" s="1"/>
  <c r="G834" i="15"/>
  <c r="H834" i="15" s="1"/>
  <c r="J834" i="15" s="1"/>
  <c r="G835" i="15"/>
  <c r="H835" i="15" s="1"/>
  <c r="J835" i="15" s="1"/>
  <c r="G836" i="15"/>
  <c r="H836" i="15" s="1"/>
  <c r="J836" i="15" s="1"/>
  <c r="G837" i="15"/>
  <c r="H837" i="15" s="1"/>
  <c r="J837" i="15" s="1"/>
  <c r="G838" i="15"/>
  <c r="H838" i="15" s="1"/>
  <c r="J838" i="15" s="1"/>
  <c r="G839" i="15"/>
  <c r="H839" i="15" s="1"/>
  <c r="J839" i="15" s="1"/>
  <c r="G840" i="15"/>
  <c r="H840" i="15" s="1"/>
  <c r="J840" i="15" s="1"/>
  <c r="G841" i="15"/>
  <c r="H841" i="15" s="1"/>
  <c r="J841" i="15" s="1"/>
  <c r="G842" i="15"/>
  <c r="H842" i="15" s="1"/>
  <c r="J842" i="15" s="1"/>
  <c r="G843" i="15"/>
  <c r="H843" i="15" s="1"/>
  <c r="J843" i="15" s="1"/>
  <c r="G844" i="15"/>
  <c r="H844" i="15" s="1"/>
  <c r="J844" i="15" s="1"/>
  <c r="G845" i="15"/>
  <c r="H845" i="15" s="1"/>
  <c r="J845" i="15" s="1"/>
  <c r="G846" i="15"/>
  <c r="H846" i="15" s="1"/>
  <c r="J846" i="15" s="1"/>
  <c r="G847" i="15"/>
  <c r="H847" i="15" s="1"/>
  <c r="J847" i="15" s="1"/>
  <c r="G848" i="15"/>
  <c r="H848" i="15" s="1"/>
  <c r="J848" i="15" s="1"/>
  <c r="G849" i="15"/>
  <c r="H849" i="15" s="1"/>
  <c r="J849" i="15" s="1"/>
  <c r="G850" i="15"/>
  <c r="H850" i="15" s="1"/>
  <c r="J850" i="15" s="1"/>
  <c r="G851" i="15"/>
  <c r="H851" i="15" s="1"/>
  <c r="J851" i="15" s="1"/>
  <c r="G852" i="15"/>
  <c r="H852" i="15" s="1"/>
  <c r="J852" i="15" s="1"/>
  <c r="G853" i="15"/>
  <c r="H853" i="15" s="1"/>
  <c r="J853" i="15" s="1"/>
  <c r="G854" i="15"/>
  <c r="H854" i="15" s="1"/>
  <c r="J854" i="15" s="1"/>
  <c r="G855" i="15"/>
  <c r="H855" i="15" s="1"/>
  <c r="J855" i="15" s="1"/>
  <c r="G856" i="15"/>
  <c r="H856" i="15" s="1"/>
  <c r="J856" i="15" s="1"/>
  <c r="G857" i="15"/>
  <c r="H857" i="15" s="1"/>
  <c r="J857" i="15" s="1"/>
  <c r="G858" i="15"/>
  <c r="H858" i="15" s="1"/>
  <c r="J858" i="15" s="1"/>
  <c r="G859" i="15"/>
  <c r="H859" i="15" s="1"/>
  <c r="J859" i="15" s="1"/>
  <c r="G860" i="15"/>
  <c r="H860" i="15" s="1"/>
  <c r="J860" i="15" s="1"/>
  <c r="G861" i="15"/>
  <c r="H861" i="15" s="1"/>
  <c r="J861" i="15" s="1"/>
  <c r="G862" i="15"/>
  <c r="H862" i="15" s="1"/>
  <c r="J862" i="15" s="1"/>
  <c r="G863" i="15"/>
  <c r="H863" i="15" s="1"/>
  <c r="J863" i="15" s="1"/>
  <c r="G864" i="15"/>
  <c r="H864" i="15" s="1"/>
  <c r="J864" i="15" s="1"/>
  <c r="G865" i="15"/>
  <c r="H865" i="15" s="1"/>
  <c r="J865" i="15" s="1"/>
  <c r="G866" i="15"/>
  <c r="H866" i="15" s="1"/>
  <c r="J866" i="15" s="1"/>
  <c r="G867" i="15"/>
  <c r="H867" i="15" s="1"/>
  <c r="J867" i="15" s="1"/>
  <c r="G868" i="15"/>
  <c r="H868" i="15" s="1"/>
  <c r="J868" i="15" s="1"/>
  <c r="G869" i="15"/>
  <c r="G870" i="15"/>
  <c r="G871" i="15"/>
  <c r="G872" i="15"/>
  <c r="G873" i="15"/>
  <c r="G874" i="15"/>
  <c r="G875" i="15"/>
  <c r="G876" i="15"/>
  <c r="H876" i="15" s="1"/>
  <c r="J876" i="15" s="1"/>
  <c r="B900" i="15"/>
  <c r="B901" i="15" s="1"/>
  <c r="B902" i="15" s="1"/>
  <c r="B903" i="15" s="1"/>
  <c r="B904" i="15" s="1"/>
  <c r="B905" i="15" s="1"/>
  <c r="B906" i="15" s="1"/>
  <c r="B907" i="15" s="1"/>
  <c r="B908" i="15" s="1"/>
  <c r="B909" i="15" s="1"/>
  <c r="B910" i="15" s="1"/>
  <c r="B911" i="15" s="1"/>
  <c r="B912" i="15" s="1"/>
  <c r="B913" i="15" s="1"/>
  <c r="B914" i="15" s="1"/>
  <c r="B915" i="15" s="1"/>
  <c r="B916" i="15" s="1"/>
  <c r="B917" i="15" s="1"/>
  <c r="B918" i="15" s="1"/>
  <c r="B919" i="15" s="1"/>
  <c r="B920" i="15" s="1"/>
  <c r="B921" i="15" s="1"/>
  <c r="B922" i="15" s="1"/>
  <c r="B923" i="15" s="1"/>
  <c r="B924" i="15" s="1"/>
  <c r="B925" i="15" s="1"/>
  <c r="B926" i="15" s="1"/>
  <c r="B927" i="15" s="1"/>
  <c r="B928" i="15" s="1"/>
  <c r="B929" i="15" s="1"/>
  <c r="B930" i="15" s="1"/>
  <c r="B931" i="15" s="1"/>
  <c r="B932" i="15" s="1"/>
  <c r="B933" i="15" s="1"/>
  <c r="B934" i="15" s="1"/>
  <c r="B935" i="15" s="1"/>
  <c r="B936" i="15" s="1"/>
  <c r="B937" i="15" s="1"/>
  <c r="B938" i="15" s="1"/>
  <c r="B939" i="15" s="1"/>
  <c r="B940" i="15" s="1"/>
  <c r="B941" i="15" s="1"/>
  <c r="B942" i="15" s="1"/>
  <c r="B943" i="15" s="1"/>
  <c r="B944" i="15" s="1"/>
  <c r="B945" i="15" s="1"/>
  <c r="B946" i="15" s="1"/>
  <c r="B947" i="15" s="1"/>
  <c r="B948" i="15" s="1"/>
  <c r="B949" i="15" s="1"/>
  <c r="B950" i="15" s="1"/>
  <c r="B951" i="15" s="1"/>
  <c r="B952" i="15" s="1"/>
  <c r="B953" i="15" s="1"/>
  <c r="B954" i="15" s="1"/>
  <c r="B955" i="15" s="1"/>
  <c r="B956" i="15" s="1"/>
  <c r="B957" i="15" s="1"/>
  <c r="B958" i="15" s="1"/>
  <c r="B959" i="15" s="1"/>
  <c r="B960" i="15" s="1"/>
  <c r="B961" i="15" s="1"/>
  <c r="B962" i="15" s="1"/>
  <c r="G898" i="15"/>
  <c r="H898" i="15" s="1"/>
  <c r="J898" i="15" s="1"/>
  <c r="G899" i="15"/>
  <c r="H899" i="15" s="1"/>
  <c r="J899" i="15" s="1"/>
  <c r="G900" i="15"/>
  <c r="H900" i="15" s="1"/>
  <c r="J900" i="15" s="1"/>
  <c r="G901" i="15"/>
  <c r="H901" i="15" s="1"/>
  <c r="J901" i="15" s="1"/>
  <c r="G902" i="15"/>
  <c r="H902" i="15" s="1"/>
  <c r="J902" i="15" s="1"/>
  <c r="G903" i="15"/>
  <c r="H903" i="15" s="1"/>
  <c r="J903" i="15" s="1"/>
  <c r="G904" i="15"/>
  <c r="H904" i="15" s="1"/>
  <c r="J904" i="15" s="1"/>
  <c r="G905" i="15"/>
  <c r="H905" i="15" s="1"/>
  <c r="J905" i="15" s="1"/>
  <c r="G906" i="15"/>
  <c r="H906" i="15" s="1"/>
  <c r="J906" i="15" s="1"/>
  <c r="G907" i="15"/>
  <c r="H907" i="15" s="1"/>
  <c r="J907" i="15" s="1"/>
  <c r="G908" i="15"/>
  <c r="H908" i="15" s="1"/>
  <c r="J908" i="15" s="1"/>
  <c r="G909" i="15"/>
  <c r="H909" i="15" s="1"/>
  <c r="J909" i="15" s="1"/>
  <c r="G910" i="15"/>
  <c r="H910" i="15" s="1"/>
  <c r="J910" i="15" s="1"/>
  <c r="G911" i="15"/>
  <c r="H911" i="15" s="1"/>
  <c r="J911" i="15" s="1"/>
  <c r="G912" i="15"/>
  <c r="H912" i="15" s="1"/>
  <c r="J912" i="15" s="1"/>
  <c r="G913" i="15"/>
  <c r="H913" i="15" s="1"/>
  <c r="J913" i="15" s="1"/>
  <c r="G914" i="15"/>
  <c r="H914" i="15" s="1"/>
  <c r="J914" i="15" s="1"/>
  <c r="G915" i="15"/>
  <c r="H915" i="15" s="1"/>
  <c r="J915" i="15" s="1"/>
  <c r="G916" i="15"/>
  <c r="H916" i="15" s="1"/>
  <c r="J916" i="15" s="1"/>
  <c r="G917" i="15"/>
  <c r="H917" i="15" s="1"/>
  <c r="J917" i="15" s="1"/>
  <c r="G918" i="15"/>
  <c r="H918" i="15" s="1"/>
  <c r="J918" i="15" s="1"/>
  <c r="G919" i="15"/>
  <c r="H919" i="15" s="1"/>
  <c r="J919" i="15" s="1"/>
  <c r="G920" i="15"/>
  <c r="H920" i="15" s="1"/>
  <c r="G921" i="15"/>
  <c r="H921" i="15" s="1"/>
  <c r="J921" i="15" s="1"/>
  <c r="G922" i="15"/>
  <c r="H922" i="15" s="1"/>
  <c r="J922" i="15" s="1"/>
  <c r="G923" i="15"/>
  <c r="H923" i="15" s="1"/>
  <c r="J923" i="15" s="1"/>
  <c r="G924" i="15"/>
  <c r="H924" i="15" s="1"/>
  <c r="J924" i="15" s="1"/>
  <c r="G925" i="15"/>
  <c r="H925" i="15" s="1"/>
  <c r="J925" i="15" s="1"/>
  <c r="G926" i="15"/>
  <c r="H926" i="15" s="1"/>
  <c r="J926" i="15" s="1"/>
  <c r="G927" i="15"/>
  <c r="H927" i="15" s="1"/>
  <c r="J927" i="15" s="1"/>
  <c r="G928" i="15"/>
  <c r="H928" i="15" s="1"/>
  <c r="J928" i="15" s="1"/>
  <c r="G929" i="15"/>
  <c r="H929" i="15" s="1"/>
  <c r="J929" i="15" s="1"/>
  <c r="G930" i="15"/>
  <c r="H930" i="15" s="1"/>
  <c r="J930" i="15" s="1"/>
  <c r="G931" i="15"/>
  <c r="H931" i="15" s="1"/>
  <c r="J931" i="15" s="1"/>
  <c r="G932" i="15"/>
  <c r="H932" i="15" s="1"/>
  <c r="J932" i="15" s="1"/>
  <c r="G933" i="15"/>
  <c r="H933" i="15" s="1"/>
  <c r="J933" i="15" s="1"/>
  <c r="G934" i="15"/>
  <c r="H934" i="15" s="1"/>
  <c r="J934" i="15" s="1"/>
  <c r="G935" i="15"/>
  <c r="H935" i="15" s="1"/>
  <c r="J935" i="15" s="1"/>
  <c r="G936" i="15"/>
  <c r="H936" i="15" s="1"/>
  <c r="J936" i="15" s="1"/>
  <c r="G937" i="15"/>
  <c r="H937" i="15" s="1"/>
  <c r="J937" i="15" s="1"/>
  <c r="G938" i="15"/>
  <c r="H938" i="15" s="1"/>
  <c r="J938" i="15" s="1"/>
  <c r="G939" i="15"/>
  <c r="H939" i="15" s="1"/>
  <c r="J939" i="15" s="1"/>
  <c r="G940" i="15"/>
  <c r="H940" i="15" s="1"/>
  <c r="J940" i="15" s="1"/>
  <c r="G941" i="15"/>
  <c r="H941" i="15" s="1"/>
  <c r="J941" i="15" s="1"/>
  <c r="G942" i="15"/>
  <c r="H942" i="15" s="1"/>
  <c r="J942" i="15" s="1"/>
  <c r="G943" i="15"/>
  <c r="H943" i="15" s="1"/>
  <c r="J943" i="15" s="1"/>
  <c r="G944" i="15"/>
  <c r="H944" i="15" s="1"/>
  <c r="J944" i="15" s="1"/>
  <c r="G945" i="15"/>
  <c r="H945" i="15" s="1"/>
  <c r="J945" i="15" s="1"/>
  <c r="G946" i="15"/>
  <c r="H946" i="15" s="1"/>
  <c r="J946" i="15" s="1"/>
  <c r="G947" i="15"/>
  <c r="H947" i="15" s="1"/>
  <c r="J947" i="15" s="1"/>
  <c r="G948" i="15"/>
  <c r="H948" i="15" s="1"/>
  <c r="J948" i="15" s="1"/>
  <c r="G949" i="15"/>
  <c r="H949" i="15" s="1"/>
  <c r="J949" i="15" s="1"/>
  <c r="G950" i="15"/>
  <c r="H950" i="15" s="1"/>
  <c r="J950" i="15" s="1"/>
  <c r="G951" i="15"/>
  <c r="H951" i="15" s="1"/>
  <c r="J951" i="15" s="1"/>
  <c r="G952" i="15"/>
  <c r="H952" i="15" s="1"/>
  <c r="J952" i="15" s="1"/>
  <c r="G953" i="15"/>
  <c r="H953" i="15" s="1"/>
  <c r="J953" i="15" s="1"/>
  <c r="G954" i="15"/>
  <c r="H954" i="15" s="1"/>
  <c r="J954" i="15" s="1"/>
  <c r="G955" i="15"/>
  <c r="H955" i="15" s="1"/>
  <c r="J955" i="15" s="1"/>
  <c r="G956" i="15"/>
  <c r="H956" i="15" s="1"/>
  <c r="J956" i="15" s="1"/>
  <c r="G957" i="15"/>
  <c r="H957" i="15" s="1"/>
  <c r="J957" i="15" s="1"/>
  <c r="G958" i="15"/>
  <c r="H958" i="15" s="1"/>
  <c r="J958" i="15" s="1"/>
  <c r="G959" i="15"/>
  <c r="H959" i="15" s="1"/>
  <c r="J959" i="15" s="1"/>
  <c r="G960" i="15"/>
  <c r="H960" i="15" s="1"/>
  <c r="J960" i="15" s="1"/>
  <c r="G961" i="15"/>
  <c r="H961" i="15" s="1"/>
  <c r="J961" i="15" s="1"/>
  <c r="G962" i="15"/>
  <c r="H962" i="15" s="1"/>
  <c r="J962" i="15" s="1"/>
  <c r="D963" i="15"/>
  <c r="E963" i="15"/>
  <c r="F963" i="15"/>
  <c r="G965" i="15"/>
  <c r="H965" i="15" s="1"/>
  <c r="J965" i="15" s="1"/>
  <c r="B966" i="15"/>
  <c r="B967" i="15" s="1"/>
  <c r="B968" i="15" s="1"/>
  <c r="B969" i="15" s="1"/>
  <c r="B970" i="15" s="1"/>
  <c r="B971" i="15" s="1"/>
  <c r="B972" i="15" s="1"/>
  <c r="B973" i="15" s="1"/>
  <c r="B974" i="15" s="1"/>
  <c r="B975" i="15" s="1"/>
  <c r="B976" i="15" s="1"/>
  <c r="B977" i="15" s="1"/>
  <c r="B978" i="15" s="1"/>
  <c r="B979" i="15" s="1"/>
  <c r="B980" i="15" s="1"/>
  <c r="B981" i="15" s="1"/>
  <c r="B982" i="15" s="1"/>
  <c r="B983" i="15" s="1"/>
  <c r="B984" i="15" s="1"/>
  <c r="B985" i="15" s="1"/>
  <c r="B986" i="15" s="1"/>
  <c r="B987" i="15" s="1"/>
  <c r="B988" i="15" s="1"/>
  <c r="B989" i="15" s="1"/>
  <c r="B990" i="15" s="1"/>
  <c r="B991" i="15" s="1"/>
  <c r="B992" i="15" s="1"/>
  <c r="B993" i="15" s="1"/>
  <c r="B994" i="15" s="1"/>
  <c r="B995" i="15" s="1"/>
  <c r="B996" i="15" s="1"/>
  <c r="B997" i="15" s="1"/>
  <c r="B998" i="15" s="1"/>
  <c r="B999" i="15" s="1"/>
  <c r="B1000" i="15" s="1"/>
  <c r="B1001" i="15" s="1"/>
  <c r="B1002" i="15" s="1"/>
  <c r="B1003" i="15" s="1"/>
  <c r="B1004" i="15" s="1"/>
  <c r="B1005" i="15" s="1"/>
  <c r="B1006" i="15" s="1"/>
  <c r="B1007" i="15" s="1"/>
  <c r="B1008" i="15" s="1"/>
  <c r="B1009" i="15" s="1"/>
  <c r="B1010" i="15" s="1"/>
  <c r="B1011" i="15" s="1"/>
  <c r="B1012" i="15" s="1"/>
  <c r="B1013" i="15" s="1"/>
  <c r="B1014" i="15" s="1"/>
  <c r="B1015" i="15" s="1"/>
  <c r="B1016" i="15" s="1"/>
  <c r="B1017" i="15" s="1"/>
  <c r="B1018" i="15" s="1"/>
  <c r="B1019" i="15" s="1"/>
  <c r="B1020" i="15" s="1"/>
  <c r="B1021" i="15" s="1"/>
  <c r="B1022" i="15" s="1"/>
  <c r="B1023" i="15" s="1"/>
  <c r="B1024" i="15" s="1"/>
  <c r="B1025" i="15" s="1"/>
  <c r="B1026" i="15" s="1"/>
  <c r="B1027" i="15" s="1"/>
  <c r="B1028" i="15" s="1"/>
  <c r="B1029" i="15" s="1"/>
  <c r="B1030" i="15" s="1"/>
  <c r="B1031" i="15" s="1"/>
  <c r="B1032" i="15" s="1"/>
  <c r="B1033" i="15" s="1"/>
  <c r="B1034" i="15" s="1"/>
  <c r="B1035" i="15" s="1"/>
  <c r="B1036" i="15" s="1"/>
  <c r="B1037" i="15" s="1"/>
  <c r="B1038" i="15" s="1"/>
  <c r="B1039" i="15" s="1"/>
  <c r="B1040" i="15" s="1"/>
  <c r="B1041" i="15" s="1"/>
  <c r="B1042" i="15" s="1"/>
  <c r="B1043" i="15" s="1"/>
  <c r="B1044" i="15" s="1"/>
  <c r="B1045" i="15" s="1"/>
  <c r="B1046" i="15" s="1"/>
  <c r="B1047" i="15" s="1"/>
  <c r="B1048" i="15" s="1"/>
  <c r="B1049" i="15" s="1"/>
  <c r="B1050" i="15" s="1"/>
  <c r="B1051" i="15" s="1"/>
  <c r="B1052" i="15" s="1"/>
  <c r="B1053" i="15" s="1"/>
  <c r="B1054" i="15" s="1"/>
  <c r="B1055" i="15" s="1"/>
  <c r="B1056" i="15" s="1"/>
  <c r="B1057" i="15" s="1"/>
  <c r="B1058" i="15" s="1"/>
  <c r="B1059" i="15" s="1"/>
  <c r="B1060" i="15" s="1"/>
  <c r="B1061" i="15" s="1"/>
  <c r="B1062" i="15" s="1"/>
  <c r="B1063" i="15" s="1"/>
  <c r="B1064" i="15" s="1"/>
  <c r="B1065" i="15" s="1"/>
  <c r="B1066" i="15" s="1"/>
  <c r="B1067" i="15" s="1"/>
  <c r="B1068" i="15" s="1"/>
  <c r="B1069" i="15" s="1"/>
  <c r="B1070" i="15" s="1"/>
  <c r="B1071" i="15" s="1"/>
  <c r="B1072" i="15" s="1"/>
  <c r="B1073" i="15" s="1"/>
  <c r="B1074" i="15" s="1"/>
  <c r="B1075" i="15" s="1"/>
  <c r="B1076" i="15" s="1"/>
  <c r="B1077" i="15" s="1"/>
  <c r="B1078" i="15" s="1"/>
  <c r="B1079" i="15" s="1"/>
  <c r="B1080" i="15" s="1"/>
  <c r="B1081" i="15" s="1"/>
  <c r="B1082" i="15" s="1"/>
  <c r="B1083" i="15" s="1"/>
  <c r="B1084" i="15" s="1"/>
  <c r="B1085" i="15" s="1"/>
  <c r="B1086" i="15" s="1"/>
  <c r="B1087" i="15" s="1"/>
  <c r="B1088" i="15" s="1"/>
  <c r="B1089" i="15" s="1"/>
  <c r="B1090" i="15" s="1"/>
  <c r="B1091" i="15" s="1"/>
  <c r="B1092" i="15" s="1"/>
  <c r="B1093" i="15" s="1"/>
  <c r="B1094" i="15" s="1"/>
  <c r="B1095" i="15" s="1"/>
  <c r="B1096" i="15" s="1"/>
  <c r="B1097" i="15" s="1"/>
  <c r="B1098" i="15" s="1"/>
  <c r="B1099" i="15" s="1"/>
  <c r="B1100" i="15" s="1"/>
  <c r="B1101" i="15" s="1"/>
  <c r="B1102" i="15" s="1"/>
  <c r="B1103" i="15" s="1"/>
  <c r="B1104" i="15" s="1"/>
  <c r="B1105" i="15" s="1"/>
  <c r="B1106" i="15" s="1"/>
  <c r="B1107" i="15" s="1"/>
  <c r="B1108" i="15" s="1"/>
  <c r="B1109" i="15" s="1"/>
  <c r="B1110" i="15" s="1"/>
  <c r="B1111" i="15" s="1"/>
  <c r="B1112" i="15" s="1"/>
  <c r="B1113" i="15" s="1"/>
  <c r="B1114" i="15" s="1"/>
  <c r="B1115" i="15" s="1"/>
  <c r="B1116" i="15" s="1"/>
  <c r="B1117" i="15" s="1"/>
  <c r="B1118" i="15" s="1"/>
  <c r="B1119" i="15" s="1"/>
  <c r="B1120" i="15" s="1"/>
  <c r="B1121" i="15" s="1"/>
  <c r="B1122" i="15" s="1"/>
  <c r="B1123" i="15" s="1"/>
  <c r="B1124" i="15" s="1"/>
  <c r="B1125" i="15" s="1"/>
  <c r="B1126" i="15" s="1"/>
  <c r="B1127" i="15" s="1"/>
  <c r="B1128" i="15" s="1"/>
  <c r="B1129" i="15" s="1"/>
  <c r="B1130" i="15" s="1"/>
  <c r="B1131" i="15" s="1"/>
  <c r="B1132" i="15" s="1"/>
  <c r="B1133" i="15" s="1"/>
  <c r="B1134" i="15" s="1"/>
  <c r="B1135" i="15" s="1"/>
  <c r="B1136" i="15" s="1"/>
  <c r="B1137" i="15" s="1"/>
  <c r="B1138" i="15" s="1"/>
  <c r="B1139" i="15" s="1"/>
  <c r="B1140" i="15" s="1"/>
  <c r="B1141" i="15" s="1"/>
  <c r="B1142" i="15" s="1"/>
  <c r="B1143" i="15" s="1"/>
  <c r="B1144" i="15" s="1"/>
  <c r="B1145" i="15" s="1"/>
  <c r="B1146" i="15" s="1"/>
  <c r="B1147" i="15" s="1"/>
  <c r="B1148" i="15" s="1"/>
  <c r="B1149" i="15" s="1"/>
  <c r="B1150" i="15" s="1"/>
  <c r="B1151" i="15" s="1"/>
  <c r="B1152" i="15" s="1"/>
  <c r="B1153" i="15" s="1"/>
  <c r="B1154" i="15" s="1"/>
  <c r="B1155" i="15" s="1"/>
  <c r="B1156" i="15" s="1"/>
  <c r="B1157" i="15" s="1"/>
  <c r="B1158" i="15" s="1"/>
  <c r="B1159" i="15" s="1"/>
  <c r="B1160" i="15" s="1"/>
  <c r="B1161" i="15" s="1"/>
  <c r="B1162" i="15" s="1"/>
  <c r="B1163" i="15" s="1"/>
  <c r="B1164" i="15" s="1"/>
  <c r="B1165" i="15" s="1"/>
  <c r="B1166" i="15" s="1"/>
  <c r="B1167" i="15" s="1"/>
  <c r="B1168" i="15" s="1"/>
  <c r="B1169" i="15" s="1"/>
  <c r="B1170" i="15" s="1"/>
  <c r="B1171" i="15" s="1"/>
  <c r="B1172" i="15" s="1"/>
  <c r="B1173" i="15" s="1"/>
  <c r="B1174" i="15" s="1"/>
  <c r="B1175" i="15" s="1"/>
  <c r="B1176" i="15" s="1"/>
  <c r="B1177" i="15" s="1"/>
  <c r="B1178" i="15" s="1"/>
  <c r="B1179" i="15" s="1"/>
  <c r="B1180" i="15" s="1"/>
  <c r="B1181" i="15" s="1"/>
  <c r="B1182" i="15" s="1"/>
  <c r="B1183" i="15" s="1"/>
  <c r="B1184" i="15" s="1"/>
  <c r="B1185" i="15" s="1"/>
  <c r="B1186" i="15" s="1"/>
  <c r="B1187" i="15" s="1"/>
  <c r="B1188" i="15" s="1"/>
  <c r="B1189" i="15" s="1"/>
  <c r="B1190" i="15" s="1"/>
  <c r="B1191" i="15" s="1"/>
  <c r="B1192" i="15" s="1"/>
  <c r="B1193" i="15" s="1"/>
  <c r="B1194" i="15" s="1"/>
  <c r="B1195" i="15" s="1"/>
  <c r="B1196" i="15" s="1"/>
  <c r="B1197" i="15" s="1"/>
  <c r="B1198" i="15" s="1"/>
  <c r="B1199" i="15" s="1"/>
  <c r="B1200" i="15" s="1"/>
  <c r="B1201" i="15" s="1"/>
  <c r="B1202" i="15" s="1"/>
  <c r="B1203" i="15" s="1"/>
  <c r="B1204" i="15" s="1"/>
  <c r="B1205" i="15" s="1"/>
  <c r="B1206" i="15" s="1"/>
  <c r="B1207" i="15" s="1"/>
  <c r="B1208" i="15" s="1"/>
  <c r="B1209" i="15" s="1"/>
  <c r="B1210" i="15" s="1"/>
  <c r="B1211" i="15" s="1"/>
  <c r="B1212" i="15" s="1"/>
  <c r="B1213" i="15" s="1"/>
  <c r="B1214" i="15" s="1"/>
  <c r="B1215" i="15" s="1"/>
  <c r="B1216" i="15" s="1"/>
  <c r="B1217" i="15" s="1"/>
  <c r="B1218" i="15" s="1"/>
  <c r="B1219" i="15" s="1"/>
  <c r="B1220" i="15" s="1"/>
  <c r="B1221" i="15" s="1"/>
  <c r="B1222" i="15" s="1"/>
  <c r="B1223" i="15" s="1"/>
  <c r="B1224" i="15" s="1"/>
  <c r="B1225" i="15" s="1"/>
  <c r="B1226" i="15" s="1"/>
  <c r="B1227" i="15" s="1"/>
  <c r="B1228" i="15" s="1"/>
  <c r="B1229" i="15" s="1"/>
  <c r="B1230" i="15" s="1"/>
  <c r="B1231" i="15" s="1"/>
  <c r="B1232" i="15" s="1"/>
  <c r="B1233" i="15" s="1"/>
  <c r="B1234" i="15" s="1"/>
  <c r="B1235" i="15" s="1"/>
  <c r="B1236" i="15" s="1"/>
  <c r="B1237" i="15" s="1"/>
  <c r="B1238" i="15" s="1"/>
  <c r="B1239" i="15" s="1"/>
  <c r="B1240" i="15" s="1"/>
  <c r="B1241" i="15" s="1"/>
  <c r="B1242" i="15" s="1"/>
  <c r="B1243" i="15" s="1"/>
  <c r="B1244" i="15" s="1"/>
  <c r="B1245" i="15" s="1"/>
  <c r="B1246" i="15" s="1"/>
  <c r="B1247" i="15" s="1"/>
  <c r="B1248" i="15" s="1"/>
  <c r="B1249" i="15" s="1"/>
  <c r="B1250" i="15" s="1"/>
  <c r="B1251" i="15" s="1"/>
  <c r="B1252" i="15" s="1"/>
  <c r="B1253" i="15" s="1"/>
  <c r="B1254" i="15" s="1"/>
  <c r="B1255" i="15" s="1"/>
  <c r="B1256" i="15" s="1"/>
  <c r="B1257" i="15" s="1"/>
  <c r="B1258" i="15" s="1"/>
  <c r="B1259" i="15" s="1"/>
  <c r="B1260" i="15" s="1"/>
  <c r="B1261" i="15" s="1"/>
  <c r="B1262" i="15" s="1"/>
  <c r="B1263" i="15" s="1"/>
  <c r="B1264" i="15" s="1"/>
  <c r="B1265" i="15" s="1"/>
  <c r="B1266" i="15" s="1"/>
  <c r="B1267" i="15" s="1"/>
  <c r="B1268" i="15" s="1"/>
  <c r="B1269" i="15" s="1"/>
  <c r="B1270" i="15" s="1"/>
  <c r="B1271" i="15" s="1"/>
  <c r="B1272" i="15" s="1"/>
  <c r="B1273" i="15" s="1"/>
  <c r="B1274" i="15" s="1"/>
  <c r="B1275" i="15" s="1"/>
  <c r="B1276" i="15" s="1"/>
  <c r="B1277" i="15" s="1"/>
  <c r="B1278" i="15" s="1"/>
  <c r="B1279" i="15" s="1"/>
  <c r="B1280" i="15" s="1"/>
  <c r="B1281" i="15" s="1"/>
  <c r="B1282" i="15" s="1"/>
  <c r="B1283" i="15" s="1"/>
  <c r="B1284" i="15" s="1"/>
  <c r="B1285" i="15" s="1"/>
  <c r="B1286" i="15" s="1"/>
  <c r="B1287" i="15" s="1"/>
  <c r="B1288" i="15" s="1"/>
  <c r="B1289" i="15" s="1"/>
  <c r="B1290" i="15" s="1"/>
  <c r="B1291" i="15" s="1"/>
  <c r="B1292" i="15" s="1"/>
  <c r="B1293" i="15" s="1"/>
  <c r="B1294" i="15" s="1"/>
  <c r="B1295" i="15" s="1"/>
  <c r="B1296" i="15" s="1"/>
  <c r="B1297" i="15" s="1"/>
  <c r="B1298" i="15" s="1"/>
  <c r="B1299" i="15" s="1"/>
  <c r="B1300" i="15" s="1"/>
  <c r="B1301" i="15" s="1"/>
  <c r="B1302" i="15" s="1"/>
  <c r="B1303" i="15" s="1"/>
  <c r="B1304" i="15" s="1"/>
  <c r="B1305" i="15" s="1"/>
  <c r="B1306" i="15" s="1"/>
  <c r="B1307" i="15" s="1"/>
  <c r="B1308" i="15" s="1"/>
  <c r="B1309" i="15" s="1"/>
  <c r="B1310" i="15" s="1"/>
  <c r="B1311" i="15" s="1"/>
  <c r="B1312" i="15" s="1"/>
  <c r="B1313" i="15" s="1"/>
  <c r="B1314" i="15" s="1"/>
  <c r="B1315" i="15" s="1"/>
  <c r="B1316" i="15" s="1"/>
  <c r="B1317" i="15" s="1"/>
  <c r="B1318" i="15" s="1"/>
  <c r="B1319" i="15" s="1"/>
  <c r="B1320" i="15" s="1"/>
  <c r="B1321" i="15" s="1"/>
  <c r="B1322" i="15" s="1"/>
  <c r="B1323" i="15" s="1"/>
  <c r="B1324" i="15" s="1"/>
  <c r="B1325" i="15" s="1"/>
  <c r="B1326" i="15" s="1"/>
  <c r="B1327" i="15" s="1"/>
  <c r="B1328" i="15" s="1"/>
  <c r="B1329" i="15" s="1"/>
  <c r="G966" i="15"/>
  <c r="H966" i="15" s="1"/>
  <c r="J966" i="15" s="1"/>
  <c r="G967" i="15"/>
  <c r="H967" i="15" s="1"/>
  <c r="J967" i="15" s="1"/>
  <c r="G968" i="15"/>
  <c r="H968" i="15" s="1"/>
  <c r="J968" i="15" s="1"/>
  <c r="G969" i="15"/>
  <c r="H969" i="15" s="1"/>
  <c r="J969" i="15" s="1"/>
  <c r="G970" i="15"/>
  <c r="H970" i="15" s="1"/>
  <c r="J970" i="15" s="1"/>
  <c r="G971" i="15"/>
  <c r="H971" i="15" s="1"/>
  <c r="J971" i="15" s="1"/>
  <c r="G972" i="15"/>
  <c r="H972" i="15" s="1"/>
  <c r="J972" i="15" s="1"/>
  <c r="G973" i="15"/>
  <c r="H973" i="15" s="1"/>
  <c r="J973" i="15" s="1"/>
  <c r="G974" i="15"/>
  <c r="H974" i="15" s="1"/>
  <c r="J974" i="15" s="1"/>
  <c r="G975" i="15"/>
  <c r="H975" i="15" s="1"/>
  <c r="J975" i="15" s="1"/>
  <c r="G976" i="15"/>
  <c r="H976" i="15" s="1"/>
  <c r="J976" i="15" s="1"/>
  <c r="G977" i="15"/>
  <c r="H977" i="15" s="1"/>
  <c r="J977" i="15" s="1"/>
  <c r="G978" i="15"/>
  <c r="H978" i="15" s="1"/>
  <c r="J978" i="15" s="1"/>
  <c r="G979" i="15"/>
  <c r="H979" i="15" s="1"/>
  <c r="J979" i="15" s="1"/>
  <c r="G980" i="15"/>
  <c r="H980" i="15" s="1"/>
  <c r="J980" i="15" s="1"/>
  <c r="G981" i="15"/>
  <c r="H981" i="15" s="1"/>
  <c r="J981" i="15" s="1"/>
  <c r="G982" i="15"/>
  <c r="H982" i="15" s="1"/>
  <c r="J982" i="15" s="1"/>
  <c r="G983" i="15"/>
  <c r="H983" i="15" s="1"/>
  <c r="J983" i="15" s="1"/>
  <c r="G984" i="15"/>
  <c r="H984" i="15" s="1"/>
  <c r="J984" i="15" s="1"/>
  <c r="G985" i="15"/>
  <c r="H985" i="15" s="1"/>
  <c r="J985" i="15" s="1"/>
  <c r="G986" i="15"/>
  <c r="H986" i="15" s="1"/>
  <c r="J986" i="15" s="1"/>
  <c r="G987" i="15"/>
  <c r="H987" i="15" s="1"/>
  <c r="J987" i="15" s="1"/>
  <c r="G988" i="15"/>
  <c r="H988" i="15" s="1"/>
  <c r="J988" i="15" s="1"/>
  <c r="G989" i="15"/>
  <c r="H989" i="15" s="1"/>
  <c r="J989" i="15" s="1"/>
  <c r="G990" i="15"/>
  <c r="H990" i="15" s="1"/>
  <c r="J990" i="15" s="1"/>
  <c r="G991" i="15"/>
  <c r="H991" i="15" s="1"/>
  <c r="J991" i="15" s="1"/>
  <c r="G992" i="15"/>
  <c r="H992" i="15" s="1"/>
  <c r="J992" i="15" s="1"/>
  <c r="G993" i="15"/>
  <c r="H993" i="15" s="1"/>
  <c r="J993" i="15" s="1"/>
  <c r="G994" i="15"/>
  <c r="H994" i="15" s="1"/>
  <c r="J994" i="15" s="1"/>
  <c r="G995" i="15"/>
  <c r="H995" i="15" s="1"/>
  <c r="J995" i="15" s="1"/>
  <c r="G996" i="15"/>
  <c r="H996" i="15" s="1"/>
  <c r="J996" i="15" s="1"/>
  <c r="G997" i="15"/>
  <c r="H997" i="15" s="1"/>
  <c r="J997" i="15" s="1"/>
  <c r="G998" i="15"/>
  <c r="H998" i="15" s="1"/>
  <c r="J998" i="15" s="1"/>
  <c r="G999" i="15"/>
  <c r="H999" i="15" s="1"/>
  <c r="J999" i="15" s="1"/>
  <c r="G1000" i="15"/>
  <c r="H1000" i="15" s="1"/>
  <c r="J1000" i="15" s="1"/>
  <c r="G1001" i="15"/>
  <c r="H1001" i="15" s="1"/>
  <c r="J1001" i="15" s="1"/>
  <c r="G1002" i="15"/>
  <c r="H1002" i="15" s="1"/>
  <c r="J1002" i="15" s="1"/>
  <c r="G1003" i="15"/>
  <c r="H1003" i="15" s="1"/>
  <c r="J1003" i="15" s="1"/>
  <c r="G1004" i="15"/>
  <c r="H1004" i="15" s="1"/>
  <c r="J1004" i="15" s="1"/>
  <c r="G1005" i="15"/>
  <c r="H1005" i="15" s="1"/>
  <c r="J1005" i="15" s="1"/>
  <c r="G1006" i="15"/>
  <c r="H1006" i="15" s="1"/>
  <c r="J1006" i="15" s="1"/>
  <c r="G1007" i="15"/>
  <c r="H1007" i="15" s="1"/>
  <c r="J1007" i="15" s="1"/>
  <c r="G1008" i="15"/>
  <c r="H1008" i="15" s="1"/>
  <c r="J1008" i="15" s="1"/>
  <c r="G1009" i="15"/>
  <c r="H1009" i="15" s="1"/>
  <c r="J1009" i="15" s="1"/>
  <c r="G1010" i="15"/>
  <c r="H1010" i="15" s="1"/>
  <c r="J1010" i="15" s="1"/>
  <c r="G1011" i="15"/>
  <c r="H1011" i="15" s="1"/>
  <c r="J1011" i="15" s="1"/>
  <c r="G1012" i="15"/>
  <c r="H1012" i="15" s="1"/>
  <c r="J1012" i="15" s="1"/>
  <c r="G1013" i="15"/>
  <c r="H1013" i="15" s="1"/>
  <c r="J1013" i="15" s="1"/>
  <c r="G1014" i="15"/>
  <c r="H1014" i="15" s="1"/>
  <c r="J1014" i="15" s="1"/>
  <c r="G1015" i="15"/>
  <c r="H1015" i="15" s="1"/>
  <c r="J1015" i="15" s="1"/>
  <c r="G1016" i="15"/>
  <c r="H1016" i="15" s="1"/>
  <c r="J1016" i="15" s="1"/>
  <c r="G1017" i="15"/>
  <c r="H1017" i="15" s="1"/>
  <c r="J1017" i="15" s="1"/>
  <c r="G1018" i="15"/>
  <c r="H1018" i="15" s="1"/>
  <c r="J1018" i="15" s="1"/>
  <c r="G1019" i="15"/>
  <c r="H1019" i="15" s="1"/>
  <c r="J1019" i="15" s="1"/>
  <c r="G1020" i="15"/>
  <c r="H1020" i="15" s="1"/>
  <c r="J1020" i="15" s="1"/>
  <c r="G1021" i="15"/>
  <c r="H1021" i="15" s="1"/>
  <c r="J1021" i="15" s="1"/>
  <c r="G1022" i="15"/>
  <c r="H1022" i="15" s="1"/>
  <c r="J1022" i="15" s="1"/>
  <c r="G1023" i="15"/>
  <c r="H1023" i="15" s="1"/>
  <c r="J1023" i="15" s="1"/>
  <c r="G1024" i="15"/>
  <c r="H1024" i="15" s="1"/>
  <c r="J1024" i="15" s="1"/>
  <c r="G1025" i="15"/>
  <c r="H1025" i="15" s="1"/>
  <c r="J1025" i="15" s="1"/>
  <c r="G1026" i="15"/>
  <c r="H1026" i="15" s="1"/>
  <c r="J1026" i="15" s="1"/>
  <c r="G1027" i="15"/>
  <c r="H1027" i="15" s="1"/>
  <c r="J1027" i="15" s="1"/>
  <c r="G1028" i="15"/>
  <c r="H1028" i="15" s="1"/>
  <c r="J1028" i="15" s="1"/>
  <c r="G1029" i="15"/>
  <c r="H1029" i="15" s="1"/>
  <c r="J1029" i="15" s="1"/>
  <c r="G1030" i="15"/>
  <c r="H1030" i="15" s="1"/>
  <c r="J1030" i="15" s="1"/>
  <c r="G1031" i="15"/>
  <c r="H1031" i="15" s="1"/>
  <c r="J1031" i="15" s="1"/>
  <c r="G1032" i="15"/>
  <c r="H1032" i="15" s="1"/>
  <c r="J1032" i="15" s="1"/>
  <c r="G1033" i="15"/>
  <c r="H1033" i="15" s="1"/>
  <c r="J1033" i="15" s="1"/>
  <c r="G1034" i="15"/>
  <c r="H1034" i="15" s="1"/>
  <c r="J1034" i="15" s="1"/>
  <c r="G1035" i="15"/>
  <c r="H1035" i="15" s="1"/>
  <c r="J1035" i="15" s="1"/>
  <c r="G1036" i="15"/>
  <c r="H1036" i="15" s="1"/>
  <c r="J1036" i="15" s="1"/>
  <c r="G1037" i="15"/>
  <c r="H1037" i="15" s="1"/>
  <c r="J1037" i="15" s="1"/>
  <c r="G1038" i="15"/>
  <c r="H1038" i="15" s="1"/>
  <c r="J1038" i="15" s="1"/>
  <c r="G1039" i="15"/>
  <c r="H1039" i="15" s="1"/>
  <c r="J1039" i="15" s="1"/>
  <c r="G1040" i="15"/>
  <c r="H1040" i="15" s="1"/>
  <c r="J1040" i="15" s="1"/>
  <c r="G1041" i="15"/>
  <c r="H1041" i="15" s="1"/>
  <c r="J1041" i="15" s="1"/>
  <c r="G1042" i="15"/>
  <c r="H1042" i="15" s="1"/>
  <c r="J1042" i="15" s="1"/>
  <c r="G1043" i="15"/>
  <c r="H1043" i="15" s="1"/>
  <c r="J1043" i="15" s="1"/>
  <c r="G1044" i="15"/>
  <c r="H1044" i="15" s="1"/>
  <c r="J1044" i="15" s="1"/>
  <c r="G1045" i="15"/>
  <c r="H1045" i="15" s="1"/>
  <c r="J1045" i="15" s="1"/>
  <c r="G1046" i="15"/>
  <c r="H1046" i="15" s="1"/>
  <c r="J1046" i="15" s="1"/>
  <c r="G1047" i="15"/>
  <c r="H1047" i="15" s="1"/>
  <c r="J1047" i="15" s="1"/>
  <c r="G1048" i="15"/>
  <c r="H1048" i="15" s="1"/>
  <c r="J1048" i="15" s="1"/>
  <c r="G1049" i="15"/>
  <c r="H1049" i="15" s="1"/>
  <c r="J1049" i="15" s="1"/>
  <c r="G1050" i="15"/>
  <c r="H1050" i="15" s="1"/>
  <c r="J1050" i="15" s="1"/>
  <c r="G1051" i="15"/>
  <c r="H1051" i="15" s="1"/>
  <c r="J1051" i="15" s="1"/>
  <c r="G1052" i="15"/>
  <c r="H1052" i="15" s="1"/>
  <c r="J1052" i="15" s="1"/>
  <c r="G1053" i="15"/>
  <c r="H1053" i="15" s="1"/>
  <c r="J1053" i="15" s="1"/>
  <c r="G1054" i="15"/>
  <c r="H1054" i="15" s="1"/>
  <c r="J1054" i="15" s="1"/>
  <c r="G1055" i="15"/>
  <c r="H1055" i="15" s="1"/>
  <c r="J1055" i="15" s="1"/>
  <c r="G1056" i="15"/>
  <c r="H1056" i="15" s="1"/>
  <c r="J1056" i="15" s="1"/>
  <c r="G1057" i="15"/>
  <c r="H1057" i="15" s="1"/>
  <c r="J1057" i="15" s="1"/>
  <c r="G1058" i="15"/>
  <c r="H1058" i="15" s="1"/>
  <c r="J1058" i="15" s="1"/>
  <c r="G1059" i="15"/>
  <c r="H1059" i="15" s="1"/>
  <c r="J1059" i="15" s="1"/>
  <c r="G1060" i="15"/>
  <c r="H1060" i="15" s="1"/>
  <c r="J1060" i="15" s="1"/>
  <c r="G1061" i="15"/>
  <c r="H1061" i="15" s="1"/>
  <c r="J1061" i="15" s="1"/>
  <c r="G1062" i="15"/>
  <c r="H1062" i="15" s="1"/>
  <c r="J1062" i="15" s="1"/>
  <c r="G1063" i="15"/>
  <c r="H1063" i="15" s="1"/>
  <c r="J1063" i="15" s="1"/>
  <c r="G1064" i="15"/>
  <c r="H1064" i="15" s="1"/>
  <c r="J1064" i="15" s="1"/>
  <c r="G1065" i="15"/>
  <c r="H1065" i="15" s="1"/>
  <c r="J1065" i="15" s="1"/>
  <c r="G1066" i="15"/>
  <c r="H1066" i="15" s="1"/>
  <c r="J1066" i="15" s="1"/>
  <c r="G1067" i="15"/>
  <c r="H1067" i="15" s="1"/>
  <c r="J1067" i="15" s="1"/>
  <c r="G1068" i="15"/>
  <c r="H1068" i="15" s="1"/>
  <c r="J1068" i="15" s="1"/>
  <c r="G1069" i="15"/>
  <c r="H1069" i="15" s="1"/>
  <c r="J1069" i="15" s="1"/>
  <c r="G1070" i="15"/>
  <c r="H1070" i="15" s="1"/>
  <c r="J1070" i="15" s="1"/>
  <c r="G1071" i="15"/>
  <c r="H1071" i="15" s="1"/>
  <c r="J1071" i="15" s="1"/>
  <c r="G1072" i="15"/>
  <c r="H1072" i="15" s="1"/>
  <c r="J1072" i="15" s="1"/>
  <c r="G1073" i="15"/>
  <c r="H1073" i="15" s="1"/>
  <c r="J1073" i="15" s="1"/>
  <c r="G1074" i="15"/>
  <c r="H1074" i="15" s="1"/>
  <c r="J1074" i="15" s="1"/>
  <c r="G1075" i="15"/>
  <c r="H1075" i="15" s="1"/>
  <c r="J1075" i="15" s="1"/>
  <c r="G1076" i="15"/>
  <c r="H1076" i="15" s="1"/>
  <c r="J1076" i="15" s="1"/>
  <c r="G1077" i="15"/>
  <c r="H1077" i="15" s="1"/>
  <c r="J1077" i="15" s="1"/>
  <c r="G1078" i="15"/>
  <c r="H1078" i="15" s="1"/>
  <c r="J1078" i="15" s="1"/>
  <c r="G1079" i="15"/>
  <c r="H1079" i="15" s="1"/>
  <c r="J1079" i="15" s="1"/>
  <c r="G1080" i="15"/>
  <c r="H1080" i="15" s="1"/>
  <c r="J1080" i="15" s="1"/>
  <c r="G1081" i="15"/>
  <c r="H1081" i="15" s="1"/>
  <c r="J1081" i="15" s="1"/>
  <c r="G1082" i="15"/>
  <c r="H1082" i="15" s="1"/>
  <c r="J1082" i="15" s="1"/>
  <c r="G1083" i="15"/>
  <c r="H1083" i="15" s="1"/>
  <c r="J1083" i="15" s="1"/>
  <c r="G1084" i="15"/>
  <c r="H1084" i="15" s="1"/>
  <c r="J1084" i="15" s="1"/>
  <c r="G1085" i="15"/>
  <c r="H1085" i="15" s="1"/>
  <c r="J1085" i="15" s="1"/>
  <c r="G1086" i="15"/>
  <c r="H1086" i="15" s="1"/>
  <c r="J1086" i="15" s="1"/>
  <c r="G1087" i="15"/>
  <c r="H1087" i="15" s="1"/>
  <c r="J1087" i="15" s="1"/>
  <c r="G1088" i="15"/>
  <c r="H1088" i="15" s="1"/>
  <c r="J1088" i="15" s="1"/>
  <c r="G1089" i="15"/>
  <c r="H1089" i="15" s="1"/>
  <c r="J1089" i="15" s="1"/>
  <c r="G1090" i="15"/>
  <c r="H1090" i="15" s="1"/>
  <c r="J1090" i="15" s="1"/>
  <c r="G1091" i="15"/>
  <c r="H1091" i="15" s="1"/>
  <c r="J1091" i="15" s="1"/>
  <c r="G1092" i="15"/>
  <c r="H1092" i="15" s="1"/>
  <c r="J1092" i="15" s="1"/>
  <c r="G1093" i="15"/>
  <c r="H1093" i="15" s="1"/>
  <c r="J1093" i="15" s="1"/>
  <c r="G1094" i="15"/>
  <c r="H1094" i="15" s="1"/>
  <c r="J1094" i="15" s="1"/>
  <c r="G1095" i="15"/>
  <c r="H1095" i="15" s="1"/>
  <c r="J1095" i="15" s="1"/>
  <c r="G1096" i="15"/>
  <c r="H1096" i="15" s="1"/>
  <c r="J1096" i="15" s="1"/>
  <c r="G1097" i="15"/>
  <c r="H1097" i="15" s="1"/>
  <c r="J1097" i="15" s="1"/>
  <c r="G1098" i="15"/>
  <c r="H1098" i="15" s="1"/>
  <c r="J1098" i="15" s="1"/>
  <c r="G1099" i="15"/>
  <c r="H1099" i="15" s="1"/>
  <c r="J1099" i="15" s="1"/>
  <c r="G1100" i="15"/>
  <c r="H1100" i="15" s="1"/>
  <c r="J1100" i="15" s="1"/>
  <c r="G1101" i="15"/>
  <c r="H1101" i="15" s="1"/>
  <c r="J1101" i="15" s="1"/>
  <c r="G1102" i="15"/>
  <c r="H1102" i="15" s="1"/>
  <c r="J1102" i="15" s="1"/>
  <c r="G1103" i="15"/>
  <c r="H1103" i="15" s="1"/>
  <c r="J1103" i="15" s="1"/>
  <c r="G1104" i="15"/>
  <c r="H1104" i="15" s="1"/>
  <c r="J1104" i="15" s="1"/>
  <c r="G1105" i="15"/>
  <c r="H1105" i="15" s="1"/>
  <c r="J1105" i="15" s="1"/>
  <c r="G1106" i="15"/>
  <c r="H1106" i="15" s="1"/>
  <c r="J1106" i="15" s="1"/>
  <c r="G1107" i="15"/>
  <c r="H1107" i="15" s="1"/>
  <c r="J1107" i="15" s="1"/>
  <c r="G1108" i="15"/>
  <c r="H1108" i="15" s="1"/>
  <c r="J1108" i="15" s="1"/>
  <c r="G1109" i="15"/>
  <c r="H1109" i="15" s="1"/>
  <c r="J1109" i="15" s="1"/>
  <c r="G1110" i="15"/>
  <c r="H1110" i="15" s="1"/>
  <c r="J1110" i="15" s="1"/>
  <c r="G1111" i="15"/>
  <c r="H1111" i="15" s="1"/>
  <c r="J1111" i="15" s="1"/>
  <c r="G1112" i="15"/>
  <c r="H1112" i="15" s="1"/>
  <c r="J1112" i="15" s="1"/>
  <c r="G1113" i="15"/>
  <c r="H1113" i="15" s="1"/>
  <c r="J1113" i="15" s="1"/>
  <c r="G1114" i="15"/>
  <c r="H1114" i="15" s="1"/>
  <c r="J1114" i="15" s="1"/>
  <c r="G1115" i="15"/>
  <c r="H1115" i="15" s="1"/>
  <c r="J1115" i="15" s="1"/>
  <c r="G1116" i="15"/>
  <c r="H1116" i="15" s="1"/>
  <c r="J1116" i="15" s="1"/>
  <c r="G1117" i="15"/>
  <c r="H1117" i="15" s="1"/>
  <c r="J1117" i="15" s="1"/>
  <c r="G1118" i="15"/>
  <c r="H1118" i="15" s="1"/>
  <c r="J1118" i="15" s="1"/>
  <c r="G1119" i="15"/>
  <c r="H1119" i="15" s="1"/>
  <c r="J1119" i="15" s="1"/>
  <c r="G1120" i="15"/>
  <c r="H1120" i="15" s="1"/>
  <c r="J1120" i="15" s="1"/>
  <c r="G1121" i="15"/>
  <c r="H1121" i="15" s="1"/>
  <c r="J1121" i="15" s="1"/>
  <c r="G1122" i="15"/>
  <c r="H1122" i="15" s="1"/>
  <c r="J1122" i="15" s="1"/>
  <c r="G1123" i="15"/>
  <c r="H1123" i="15" s="1"/>
  <c r="J1123" i="15" s="1"/>
  <c r="G1124" i="15"/>
  <c r="H1124" i="15" s="1"/>
  <c r="J1124" i="15" s="1"/>
  <c r="G1125" i="15"/>
  <c r="H1125" i="15" s="1"/>
  <c r="J1125" i="15" s="1"/>
  <c r="G1126" i="15"/>
  <c r="H1126" i="15" s="1"/>
  <c r="J1126" i="15" s="1"/>
  <c r="G1127" i="15"/>
  <c r="H1127" i="15" s="1"/>
  <c r="J1127" i="15" s="1"/>
  <c r="G1128" i="15"/>
  <c r="H1128" i="15" s="1"/>
  <c r="J1128" i="15" s="1"/>
  <c r="G1129" i="15"/>
  <c r="H1129" i="15" s="1"/>
  <c r="J1129" i="15" s="1"/>
  <c r="G1130" i="15"/>
  <c r="H1130" i="15" s="1"/>
  <c r="J1130" i="15" s="1"/>
  <c r="G1131" i="15"/>
  <c r="H1131" i="15" s="1"/>
  <c r="J1131" i="15" s="1"/>
  <c r="G1132" i="15"/>
  <c r="H1132" i="15" s="1"/>
  <c r="J1132" i="15" s="1"/>
  <c r="G1133" i="15"/>
  <c r="H1133" i="15" s="1"/>
  <c r="J1133" i="15" s="1"/>
  <c r="G1134" i="15"/>
  <c r="H1134" i="15" s="1"/>
  <c r="J1134" i="15" s="1"/>
  <c r="G1135" i="15"/>
  <c r="H1135" i="15" s="1"/>
  <c r="J1135" i="15" s="1"/>
  <c r="G1136" i="15"/>
  <c r="H1136" i="15" s="1"/>
  <c r="J1136" i="15" s="1"/>
  <c r="G1137" i="15"/>
  <c r="H1137" i="15" s="1"/>
  <c r="J1137" i="15" s="1"/>
  <c r="G1138" i="15"/>
  <c r="H1138" i="15" s="1"/>
  <c r="J1138" i="15" s="1"/>
  <c r="G1139" i="15"/>
  <c r="H1139" i="15" s="1"/>
  <c r="J1139" i="15" s="1"/>
  <c r="G1140" i="15"/>
  <c r="H1140" i="15" s="1"/>
  <c r="J1140" i="15" s="1"/>
  <c r="G1141" i="15"/>
  <c r="H1141" i="15" s="1"/>
  <c r="J1141" i="15" s="1"/>
  <c r="G1142" i="15"/>
  <c r="H1142" i="15" s="1"/>
  <c r="J1142" i="15" s="1"/>
  <c r="G1143" i="15"/>
  <c r="H1143" i="15" s="1"/>
  <c r="J1143" i="15" s="1"/>
  <c r="G1144" i="15"/>
  <c r="H1144" i="15" s="1"/>
  <c r="J1144" i="15" s="1"/>
  <c r="G1145" i="15"/>
  <c r="H1145" i="15" s="1"/>
  <c r="J1145" i="15" s="1"/>
  <c r="G1146" i="15"/>
  <c r="H1146" i="15" s="1"/>
  <c r="J1146" i="15" s="1"/>
  <c r="G1147" i="15"/>
  <c r="H1147" i="15" s="1"/>
  <c r="J1147" i="15" s="1"/>
  <c r="G1148" i="15"/>
  <c r="H1148" i="15" s="1"/>
  <c r="J1148" i="15" s="1"/>
  <c r="G1149" i="15"/>
  <c r="H1149" i="15" s="1"/>
  <c r="J1149" i="15" s="1"/>
  <c r="G1150" i="15"/>
  <c r="H1150" i="15" s="1"/>
  <c r="J1150" i="15" s="1"/>
  <c r="G1151" i="15"/>
  <c r="H1151" i="15" s="1"/>
  <c r="J1151" i="15" s="1"/>
  <c r="G1152" i="15"/>
  <c r="H1152" i="15" s="1"/>
  <c r="J1152" i="15" s="1"/>
  <c r="G1153" i="15"/>
  <c r="H1153" i="15" s="1"/>
  <c r="J1153" i="15" s="1"/>
  <c r="G1154" i="15"/>
  <c r="H1154" i="15" s="1"/>
  <c r="J1154" i="15" s="1"/>
  <c r="G1155" i="15"/>
  <c r="H1155" i="15" s="1"/>
  <c r="J1155" i="15" s="1"/>
  <c r="G1156" i="15"/>
  <c r="H1156" i="15" s="1"/>
  <c r="J1156" i="15" s="1"/>
  <c r="G1157" i="15"/>
  <c r="H1157" i="15" s="1"/>
  <c r="J1157" i="15" s="1"/>
  <c r="G1158" i="15"/>
  <c r="H1158" i="15" s="1"/>
  <c r="J1158" i="15" s="1"/>
  <c r="G1159" i="15"/>
  <c r="H1159" i="15" s="1"/>
  <c r="J1159" i="15" s="1"/>
  <c r="G1160" i="15"/>
  <c r="H1160" i="15" s="1"/>
  <c r="J1160" i="15" s="1"/>
  <c r="G1161" i="15"/>
  <c r="H1161" i="15" s="1"/>
  <c r="J1161" i="15" s="1"/>
  <c r="G1162" i="15"/>
  <c r="H1162" i="15" s="1"/>
  <c r="J1162" i="15" s="1"/>
  <c r="G1163" i="15"/>
  <c r="H1163" i="15" s="1"/>
  <c r="J1163" i="15" s="1"/>
  <c r="G1164" i="15"/>
  <c r="H1164" i="15" s="1"/>
  <c r="J1164" i="15" s="1"/>
  <c r="G1165" i="15"/>
  <c r="H1165" i="15" s="1"/>
  <c r="J1165" i="15" s="1"/>
  <c r="G1166" i="15"/>
  <c r="H1166" i="15" s="1"/>
  <c r="J1166" i="15" s="1"/>
  <c r="G1167" i="15"/>
  <c r="H1167" i="15" s="1"/>
  <c r="J1167" i="15" s="1"/>
  <c r="G1168" i="15"/>
  <c r="H1168" i="15" s="1"/>
  <c r="J1168" i="15" s="1"/>
  <c r="G1169" i="15"/>
  <c r="H1169" i="15" s="1"/>
  <c r="J1169" i="15" s="1"/>
  <c r="G1170" i="15"/>
  <c r="H1170" i="15" s="1"/>
  <c r="J1170" i="15" s="1"/>
  <c r="G1171" i="15"/>
  <c r="H1171" i="15" s="1"/>
  <c r="J1171" i="15" s="1"/>
  <c r="G1172" i="15"/>
  <c r="H1172" i="15" s="1"/>
  <c r="J1172" i="15" s="1"/>
  <c r="G1173" i="15"/>
  <c r="H1173" i="15" s="1"/>
  <c r="J1173" i="15" s="1"/>
  <c r="G1174" i="15"/>
  <c r="H1174" i="15" s="1"/>
  <c r="J1174" i="15" s="1"/>
  <c r="G1175" i="15"/>
  <c r="H1175" i="15" s="1"/>
  <c r="J1175" i="15" s="1"/>
  <c r="G1176" i="15"/>
  <c r="H1176" i="15" s="1"/>
  <c r="J1176" i="15" s="1"/>
  <c r="G1177" i="15"/>
  <c r="H1177" i="15" s="1"/>
  <c r="J1177" i="15" s="1"/>
  <c r="G1178" i="15"/>
  <c r="H1178" i="15" s="1"/>
  <c r="J1178" i="15" s="1"/>
  <c r="G1179" i="15"/>
  <c r="H1179" i="15" s="1"/>
  <c r="J1179" i="15" s="1"/>
  <c r="G1180" i="15"/>
  <c r="H1180" i="15" s="1"/>
  <c r="J1180" i="15" s="1"/>
  <c r="G1181" i="15"/>
  <c r="H1181" i="15" s="1"/>
  <c r="J1181" i="15" s="1"/>
  <c r="G1182" i="15"/>
  <c r="H1182" i="15" s="1"/>
  <c r="J1182" i="15" s="1"/>
  <c r="G1183" i="15"/>
  <c r="H1183" i="15" s="1"/>
  <c r="J1183" i="15" s="1"/>
  <c r="G1184" i="15"/>
  <c r="H1184" i="15" s="1"/>
  <c r="J1184" i="15" s="1"/>
  <c r="G1185" i="15"/>
  <c r="H1185" i="15" s="1"/>
  <c r="J1185" i="15" s="1"/>
  <c r="G1186" i="15"/>
  <c r="H1186" i="15" s="1"/>
  <c r="J1186" i="15" s="1"/>
  <c r="G1187" i="15"/>
  <c r="H1187" i="15" s="1"/>
  <c r="J1187" i="15" s="1"/>
  <c r="G1188" i="15"/>
  <c r="H1188" i="15" s="1"/>
  <c r="J1188" i="15" s="1"/>
  <c r="G1189" i="15"/>
  <c r="H1189" i="15" s="1"/>
  <c r="J1189" i="15" s="1"/>
  <c r="G1190" i="15"/>
  <c r="H1190" i="15" s="1"/>
  <c r="J1190" i="15" s="1"/>
  <c r="G1191" i="15"/>
  <c r="H1191" i="15" s="1"/>
  <c r="J1191" i="15" s="1"/>
  <c r="G1192" i="15"/>
  <c r="H1192" i="15" s="1"/>
  <c r="J1192" i="15" s="1"/>
  <c r="G1193" i="15"/>
  <c r="H1193" i="15" s="1"/>
  <c r="J1193" i="15" s="1"/>
  <c r="G1194" i="15"/>
  <c r="H1194" i="15" s="1"/>
  <c r="J1194" i="15" s="1"/>
  <c r="G1195" i="15"/>
  <c r="H1195" i="15" s="1"/>
  <c r="J1195" i="15" s="1"/>
  <c r="G1196" i="15"/>
  <c r="H1196" i="15" s="1"/>
  <c r="J1196" i="15" s="1"/>
  <c r="G1197" i="15"/>
  <c r="H1197" i="15" s="1"/>
  <c r="J1197" i="15" s="1"/>
  <c r="G1198" i="15"/>
  <c r="H1198" i="15" s="1"/>
  <c r="J1198" i="15" s="1"/>
  <c r="G1199" i="15"/>
  <c r="H1199" i="15" s="1"/>
  <c r="J1199" i="15" s="1"/>
  <c r="G1200" i="15"/>
  <c r="H1200" i="15" s="1"/>
  <c r="J1200" i="15" s="1"/>
  <c r="G1201" i="15"/>
  <c r="H1201" i="15" s="1"/>
  <c r="J1201" i="15" s="1"/>
  <c r="G1202" i="15"/>
  <c r="H1202" i="15" s="1"/>
  <c r="J1202" i="15" s="1"/>
  <c r="G1203" i="15"/>
  <c r="H1203" i="15" s="1"/>
  <c r="J1203" i="15" s="1"/>
  <c r="G1204" i="15"/>
  <c r="H1204" i="15" s="1"/>
  <c r="J1204" i="15" s="1"/>
  <c r="G1205" i="15"/>
  <c r="H1205" i="15" s="1"/>
  <c r="J1205" i="15" s="1"/>
  <c r="G1206" i="15"/>
  <c r="H1206" i="15" s="1"/>
  <c r="J1206" i="15" s="1"/>
  <c r="G1207" i="15"/>
  <c r="H1207" i="15" s="1"/>
  <c r="J1207" i="15" s="1"/>
  <c r="G1208" i="15"/>
  <c r="H1208" i="15" s="1"/>
  <c r="J1208" i="15" s="1"/>
  <c r="G1209" i="15"/>
  <c r="H1209" i="15" s="1"/>
  <c r="J1209" i="15" s="1"/>
  <c r="G1210" i="15"/>
  <c r="H1210" i="15" s="1"/>
  <c r="J1210" i="15" s="1"/>
  <c r="G1211" i="15"/>
  <c r="H1211" i="15" s="1"/>
  <c r="J1211" i="15" s="1"/>
  <c r="G1212" i="15"/>
  <c r="H1212" i="15" s="1"/>
  <c r="J1212" i="15" s="1"/>
  <c r="G1213" i="15"/>
  <c r="H1213" i="15" s="1"/>
  <c r="J1213" i="15" s="1"/>
  <c r="G1214" i="15"/>
  <c r="H1214" i="15" s="1"/>
  <c r="J1214" i="15" s="1"/>
  <c r="G1215" i="15"/>
  <c r="H1215" i="15" s="1"/>
  <c r="J1215" i="15" s="1"/>
  <c r="G1216" i="15"/>
  <c r="H1216" i="15" s="1"/>
  <c r="J1216" i="15" s="1"/>
  <c r="G1217" i="15"/>
  <c r="H1217" i="15" s="1"/>
  <c r="J1217" i="15" s="1"/>
  <c r="G1218" i="15"/>
  <c r="H1218" i="15" s="1"/>
  <c r="J1218" i="15" s="1"/>
  <c r="G1219" i="15"/>
  <c r="H1219" i="15" s="1"/>
  <c r="J1219" i="15" s="1"/>
  <c r="G1220" i="15"/>
  <c r="H1220" i="15" s="1"/>
  <c r="J1220" i="15" s="1"/>
  <c r="G1221" i="15"/>
  <c r="H1221" i="15" s="1"/>
  <c r="J1221" i="15" s="1"/>
  <c r="G1222" i="15"/>
  <c r="H1222" i="15" s="1"/>
  <c r="J1222" i="15" s="1"/>
  <c r="G1223" i="15"/>
  <c r="H1223" i="15" s="1"/>
  <c r="J1223" i="15" s="1"/>
  <c r="G1224" i="15"/>
  <c r="H1224" i="15" s="1"/>
  <c r="J1224" i="15" s="1"/>
  <c r="G1225" i="15"/>
  <c r="H1225" i="15" s="1"/>
  <c r="J1225" i="15" s="1"/>
  <c r="G1226" i="15"/>
  <c r="H1226" i="15" s="1"/>
  <c r="J1226" i="15" s="1"/>
  <c r="G1227" i="15"/>
  <c r="H1227" i="15" s="1"/>
  <c r="J1227" i="15" s="1"/>
  <c r="G1228" i="15"/>
  <c r="H1228" i="15" s="1"/>
  <c r="J1228" i="15" s="1"/>
  <c r="G1229" i="15"/>
  <c r="H1229" i="15" s="1"/>
  <c r="J1229" i="15" s="1"/>
  <c r="G1230" i="15"/>
  <c r="H1230" i="15" s="1"/>
  <c r="J1230" i="15" s="1"/>
  <c r="G1231" i="15"/>
  <c r="H1231" i="15" s="1"/>
  <c r="J1231" i="15" s="1"/>
  <c r="G1232" i="15"/>
  <c r="H1232" i="15" s="1"/>
  <c r="J1232" i="15" s="1"/>
  <c r="G1233" i="15"/>
  <c r="H1233" i="15" s="1"/>
  <c r="J1233" i="15" s="1"/>
  <c r="G1234" i="15"/>
  <c r="H1234" i="15" s="1"/>
  <c r="J1234" i="15" s="1"/>
  <c r="G1235" i="15"/>
  <c r="H1235" i="15" s="1"/>
  <c r="J1235" i="15" s="1"/>
  <c r="G1236" i="15"/>
  <c r="H1236" i="15" s="1"/>
  <c r="J1236" i="15" s="1"/>
  <c r="G1237" i="15"/>
  <c r="H1237" i="15" s="1"/>
  <c r="J1237" i="15" s="1"/>
  <c r="G1238" i="15"/>
  <c r="H1238" i="15" s="1"/>
  <c r="J1238" i="15" s="1"/>
  <c r="G1239" i="15"/>
  <c r="H1239" i="15" s="1"/>
  <c r="J1239" i="15" s="1"/>
  <c r="G1240" i="15"/>
  <c r="H1240" i="15" s="1"/>
  <c r="J1240" i="15" s="1"/>
  <c r="G1241" i="15"/>
  <c r="H1241" i="15" s="1"/>
  <c r="J1241" i="15" s="1"/>
  <c r="G1242" i="15"/>
  <c r="H1242" i="15" s="1"/>
  <c r="J1242" i="15" s="1"/>
  <c r="G1243" i="15"/>
  <c r="H1243" i="15" s="1"/>
  <c r="J1243" i="15" s="1"/>
  <c r="G1244" i="15"/>
  <c r="H1244" i="15" s="1"/>
  <c r="J1244" i="15" s="1"/>
  <c r="G1245" i="15"/>
  <c r="H1245" i="15" s="1"/>
  <c r="J1245" i="15" s="1"/>
  <c r="G1246" i="15"/>
  <c r="H1246" i="15" s="1"/>
  <c r="J1246" i="15" s="1"/>
  <c r="G1247" i="15"/>
  <c r="H1247" i="15" s="1"/>
  <c r="J1247" i="15" s="1"/>
  <c r="G1248" i="15"/>
  <c r="H1248" i="15" s="1"/>
  <c r="J1248" i="15" s="1"/>
  <c r="G1249" i="15"/>
  <c r="H1249" i="15" s="1"/>
  <c r="J1249" i="15" s="1"/>
  <c r="G1250" i="15"/>
  <c r="H1250" i="15" s="1"/>
  <c r="J1250" i="15" s="1"/>
  <c r="G1251" i="15"/>
  <c r="H1251" i="15" s="1"/>
  <c r="J1251" i="15" s="1"/>
  <c r="G1252" i="15"/>
  <c r="H1252" i="15" s="1"/>
  <c r="J1252" i="15" s="1"/>
  <c r="G1253" i="15"/>
  <c r="H1253" i="15" s="1"/>
  <c r="J1253" i="15" s="1"/>
  <c r="G1254" i="15"/>
  <c r="H1254" i="15" s="1"/>
  <c r="J1254" i="15" s="1"/>
  <c r="G1255" i="15"/>
  <c r="H1255" i="15" s="1"/>
  <c r="J1255" i="15" s="1"/>
  <c r="G1256" i="15"/>
  <c r="H1256" i="15" s="1"/>
  <c r="J1256" i="15" s="1"/>
  <c r="G1257" i="15"/>
  <c r="H1257" i="15" s="1"/>
  <c r="J1257" i="15" s="1"/>
  <c r="G1258" i="15"/>
  <c r="H1258" i="15" s="1"/>
  <c r="J1258" i="15" s="1"/>
  <c r="G1259" i="15"/>
  <c r="H1259" i="15" s="1"/>
  <c r="J1259" i="15" s="1"/>
  <c r="G1260" i="15"/>
  <c r="H1260" i="15" s="1"/>
  <c r="J1260" i="15" s="1"/>
  <c r="G1261" i="15"/>
  <c r="H1261" i="15" s="1"/>
  <c r="J1261" i="15" s="1"/>
  <c r="G1262" i="15"/>
  <c r="H1262" i="15" s="1"/>
  <c r="J1262" i="15" s="1"/>
  <c r="G1263" i="15"/>
  <c r="H1263" i="15" s="1"/>
  <c r="J1263" i="15" s="1"/>
  <c r="G1264" i="15"/>
  <c r="H1264" i="15" s="1"/>
  <c r="J1264" i="15" s="1"/>
  <c r="G1265" i="15"/>
  <c r="H1265" i="15" s="1"/>
  <c r="J1265" i="15" s="1"/>
  <c r="G1266" i="15"/>
  <c r="H1266" i="15" s="1"/>
  <c r="J1266" i="15" s="1"/>
  <c r="G1267" i="15"/>
  <c r="H1267" i="15" s="1"/>
  <c r="J1267" i="15" s="1"/>
  <c r="G1268" i="15"/>
  <c r="H1268" i="15" s="1"/>
  <c r="J1268" i="15" s="1"/>
  <c r="G1269" i="15"/>
  <c r="H1269" i="15" s="1"/>
  <c r="J1269" i="15" s="1"/>
  <c r="G1270" i="15"/>
  <c r="H1270" i="15" s="1"/>
  <c r="J1270" i="15" s="1"/>
  <c r="G1271" i="15"/>
  <c r="H1271" i="15" s="1"/>
  <c r="J1271" i="15" s="1"/>
  <c r="G1272" i="15"/>
  <c r="H1272" i="15" s="1"/>
  <c r="J1272" i="15" s="1"/>
  <c r="G1273" i="15"/>
  <c r="H1273" i="15" s="1"/>
  <c r="J1273" i="15" s="1"/>
  <c r="G1274" i="15"/>
  <c r="H1274" i="15" s="1"/>
  <c r="J1274" i="15" s="1"/>
  <c r="G1275" i="15"/>
  <c r="H1275" i="15" s="1"/>
  <c r="J1275" i="15" s="1"/>
  <c r="G1276" i="15"/>
  <c r="H1276" i="15" s="1"/>
  <c r="J1276" i="15" s="1"/>
  <c r="G1277" i="15"/>
  <c r="H1277" i="15" s="1"/>
  <c r="J1277" i="15" s="1"/>
  <c r="G1278" i="15"/>
  <c r="H1278" i="15" s="1"/>
  <c r="J1278" i="15" s="1"/>
  <c r="G1279" i="15"/>
  <c r="H1279" i="15" s="1"/>
  <c r="J1279" i="15" s="1"/>
  <c r="G1280" i="15"/>
  <c r="H1280" i="15" s="1"/>
  <c r="J1280" i="15" s="1"/>
  <c r="G1281" i="15"/>
  <c r="H1281" i="15" s="1"/>
  <c r="J1281" i="15" s="1"/>
  <c r="G1282" i="15"/>
  <c r="H1282" i="15" s="1"/>
  <c r="J1282" i="15" s="1"/>
  <c r="G1283" i="15"/>
  <c r="H1283" i="15" s="1"/>
  <c r="J1283" i="15" s="1"/>
  <c r="G1284" i="15"/>
  <c r="H1284" i="15" s="1"/>
  <c r="J1284" i="15" s="1"/>
  <c r="G1285" i="15"/>
  <c r="H1285" i="15" s="1"/>
  <c r="J1285" i="15" s="1"/>
  <c r="G1286" i="15"/>
  <c r="H1286" i="15" s="1"/>
  <c r="J1286" i="15" s="1"/>
  <c r="G1287" i="15"/>
  <c r="H1287" i="15" s="1"/>
  <c r="J1287" i="15" s="1"/>
  <c r="G1288" i="15"/>
  <c r="H1288" i="15" s="1"/>
  <c r="J1288" i="15" s="1"/>
  <c r="G1289" i="15"/>
  <c r="H1289" i="15" s="1"/>
  <c r="J1289" i="15" s="1"/>
  <c r="G1290" i="15"/>
  <c r="H1290" i="15" s="1"/>
  <c r="J1290" i="15" s="1"/>
  <c r="G1291" i="15"/>
  <c r="H1291" i="15" s="1"/>
  <c r="J1291" i="15" s="1"/>
  <c r="G1292" i="15"/>
  <c r="H1292" i="15" s="1"/>
  <c r="J1292" i="15" s="1"/>
  <c r="G1293" i="15"/>
  <c r="H1293" i="15" s="1"/>
  <c r="J1293" i="15" s="1"/>
  <c r="G1294" i="15"/>
  <c r="H1294" i="15" s="1"/>
  <c r="J1294" i="15" s="1"/>
  <c r="G1295" i="15"/>
  <c r="H1295" i="15" s="1"/>
  <c r="J1295" i="15" s="1"/>
  <c r="G1296" i="15"/>
  <c r="H1296" i="15" s="1"/>
  <c r="J1296" i="15" s="1"/>
  <c r="G1297" i="15"/>
  <c r="H1297" i="15" s="1"/>
  <c r="J1297" i="15" s="1"/>
  <c r="G1298" i="15"/>
  <c r="H1298" i="15" s="1"/>
  <c r="J1298" i="15" s="1"/>
  <c r="G1299" i="15"/>
  <c r="H1299" i="15" s="1"/>
  <c r="J1299" i="15" s="1"/>
  <c r="G1300" i="15"/>
  <c r="H1300" i="15" s="1"/>
  <c r="J1300" i="15" s="1"/>
  <c r="G1301" i="15"/>
  <c r="H1301" i="15" s="1"/>
  <c r="J1301" i="15" s="1"/>
  <c r="G1302" i="15"/>
  <c r="H1302" i="15" s="1"/>
  <c r="J1302" i="15" s="1"/>
  <c r="G1303" i="15"/>
  <c r="H1303" i="15" s="1"/>
  <c r="J1303" i="15" s="1"/>
  <c r="G1304" i="15"/>
  <c r="H1304" i="15" s="1"/>
  <c r="J1304" i="15" s="1"/>
  <c r="G1305" i="15"/>
  <c r="H1305" i="15" s="1"/>
  <c r="J1305" i="15" s="1"/>
  <c r="G1306" i="15"/>
  <c r="H1306" i="15" s="1"/>
  <c r="J1306" i="15" s="1"/>
  <c r="G1307" i="15"/>
  <c r="H1307" i="15" s="1"/>
  <c r="J1307" i="15" s="1"/>
  <c r="G1308" i="15"/>
  <c r="H1308" i="15" s="1"/>
  <c r="J1308" i="15" s="1"/>
  <c r="G1309" i="15"/>
  <c r="H1309" i="15" s="1"/>
  <c r="J1309" i="15" s="1"/>
  <c r="G1310" i="15"/>
  <c r="H1310" i="15" s="1"/>
  <c r="J1310" i="15" s="1"/>
  <c r="G1311" i="15"/>
  <c r="H1311" i="15" s="1"/>
  <c r="J1311" i="15" s="1"/>
  <c r="G1312" i="15"/>
  <c r="H1312" i="15" s="1"/>
  <c r="J1312" i="15" s="1"/>
  <c r="G1313" i="15"/>
  <c r="H1313" i="15" s="1"/>
  <c r="J1313" i="15" s="1"/>
  <c r="G1314" i="15"/>
  <c r="H1314" i="15" s="1"/>
  <c r="J1314" i="15" s="1"/>
  <c r="H1315" i="15"/>
  <c r="J1315" i="15" s="1"/>
  <c r="G1332" i="15"/>
  <c r="G1333" i="15"/>
  <c r="H1333" i="15" s="1"/>
  <c r="J1333" i="15" s="1"/>
  <c r="G1334" i="15"/>
  <c r="H1334" i="15" s="1"/>
  <c r="J1334" i="15" s="1"/>
  <c r="G1335" i="15"/>
  <c r="H1335" i="15" s="1"/>
  <c r="J1335" i="15" s="1"/>
  <c r="G1336" i="15"/>
  <c r="H1336" i="15" s="1"/>
  <c r="J1336" i="15" s="1"/>
  <c r="G1337" i="15"/>
  <c r="H1337" i="15" s="1"/>
  <c r="J1337" i="15" s="1"/>
  <c r="G1338" i="15"/>
  <c r="H1338" i="15" s="1"/>
  <c r="J1338" i="15" s="1"/>
  <c r="G1339" i="15"/>
  <c r="H1339" i="15" s="1"/>
  <c r="J1339" i="15" s="1"/>
  <c r="G1340" i="15"/>
  <c r="H1340" i="15" s="1"/>
  <c r="J1340" i="15" s="1"/>
  <c r="G1341" i="15"/>
  <c r="H1341" i="15" s="1"/>
  <c r="J1341" i="15" s="1"/>
  <c r="G1342" i="15"/>
  <c r="H1342" i="15" s="1"/>
  <c r="J1342" i="15" s="1"/>
  <c r="G1343" i="15"/>
  <c r="H1343" i="15" s="1"/>
  <c r="J1343" i="15" s="1"/>
  <c r="G1344" i="15"/>
  <c r="H1344" i="15" s="1"/>
  <c r="J1344" i="15" s="1"/>
  <c r="G1345" i="15"/>
  <c r="H1345" i="15" s="1"/>
  <c r="J1345" i="15" s="1"/>
  <c r="G1346" i="15"/>
  <c r="H1346" i="15" s="1"/>
  <c r="J1346" i="15" s="1"/>
  <c r="G1347" i="15"/>
  <c r="H1347" i="15" s="1"/>
  <c r="J1347" i="15" s="1"/>
  <c r="G1348" i="15"/>
  <c r="H1348" i="15" s="1"/>
  <c r="J1348" i="15" s="1"/>
  <c r="G1349" i="15"/>
  <c r="H1349" i="15" s="1"/>
  <c r="J1349" i="15" s="1"/>
  <c r="G1350" i="15"/>
  <c r="H1350" i="15" s="1"/>
  <c r="J1350" i="15" s="1"/>
  <c r="G1351" i="15"/>
  <c r="H1351" i="15" s="1"/>
  <c r="J1351" i="15" s="1"/>
  <c r="G1352" i="15"/>
  <c r="H1352" i="15" s="1"/>
  <c r="J1352" i="15" s="1"/>
  <c r="G1353" i="15"/>
  <c r="H1353" i="15" s="1"/>
  <c r="J1353" i="15" s="1"/>
  <c r="G1354" i="15"/>
  <c r="H1354" i="15" s="1"/>
  <c r="J1354" i="15" s="1"/>
  <c r="G1355" i="15"/>
  <c r="H1355" i="15" s="1"/>
  <c r="J1355" i="15" s="1"/>
  <c r="G1356" i="15"/>
  <c r="H1356" i="15" s="1"/>
  <c r="J1356" i="15" s="1"/>
  <c r="G1357" i="15"/>
  <c r="H1357" i="15" s="1"/>
  <c r="J1357" i="15" s="1"/>
  <c r="G1358" i="15"/>
  <c r="H1358" i="15" s="1"/>
  <c r="J1358" i="15" s="1"/>
  <c r="G1359" i="15"/>
  <c r="H1359" i="15" s="1"/>
  <c r="J1359" i="15" s="1"/>
  <c r="G1360" i="15"/>
  <c r="H1360" i="15" s="1"/>
  <c r="J1360" i="15" s="1"/>
  <c r="G1361" i="15"/>
  <c r="H1361" i="15" s="1"/>
  <c r="J1361" i="15" s="1"/>
  <c r="G1362" i="15"/>
  <c r="H1362" i="15" s="1"/>
  <c r="J1362" i="15" s="1"/>
  <c r="G1363" i="15"/>
  <c r="H1363" i="15" s="1"/>
  <c r="J1363" i="15" s="1"/>
  <c r="G1364" i="15"/>
  <c r="H1364" i="15" s="1"/>
  <c r="J1364" i="15" s="1"/>
  <c r="G1365" i="15"/>
  <c r="H1365" i="15" s="1"/>
  <c r="J1365" i="15" s="1"/>
  <c r="G1366" i="15"/>
  <c r="H1366" i="15" s="1"/>
  <c r="J1366" i="15" s="1"/>
  <c r="G1367" i="15"/>
  <c r="H1367" i="15" s="1"/>
  <c r="J1367" i="15" s="1"/>
  <c r="G1368" i="15"/>
  <c r="H1368" i="15" s="1"/>
  <c r="J1368" i="15" s="1"/>
  <c r="G1369" i="15"/>
  <c r="H1369" i="15" s="1"/>
  <c r="J1369" i="15" s="1"/>
  <c r="G1370" i="15"/>
  <c r="H1370" i="15" s="1"/>
  <c r="J1370" i="15" s="1"/>
  <c r="G1371" i="15"/>
  <c r="H1371" i="15" s="1"/>
  <c r="J1371" i="15" s="1"/>
  <c r="G1372" i="15"/>
  <c r="H1372" i="15" s="1"/>
  <c r="J1372" i="15" s="1"/>
  <c r="G1373" i="15"/>
  <c r="H1373" i="15" s="1"/>
  <c r="J1373" i="15" s="1"/>
  <c r="G1374" i="15"/>
  <c r="H1374" i="15" s="1"/>
  <c r="J1374" i="15" s="1"/>
  <c r="G1375" i="15"/>
  <c r="H1375" i="15" s="1"/>
  <c r="J1375" i="15" s="1"/>
  <c r="G1376" i="15"/>
  <c r="H1376" i="15" s="1"/>
  <c r="J1376" i="15" s="1"/>
  <c r="G1377" i="15"/>
  <c r="H1377" i="15" s="1"/>
  <c r="J1377" i="15" s="1"/>
  <c r="G1378" i="15"/>
  <c r="H1378" i="15" s="1"/>
  <c r="J1378" i="15" s="1"/>
  <c r="G1379" i="15"/>
  <c r="H1379" i="15" s="1"/>
  <c r="J1379" i="15" s="1"/>
  <c r="G1380" i="15"/>
  <c r="H1380" i="15" s="1"/>
  <c r="J1380" i="15" s="1"/>
  <c r="G1381" i="15"/>
  <c r="H1381" i="15" s="1"/>
  <c r="J1381" i="15" s="1"/>
  <c r="G1387" i="15"/>
  <c r="H1387" i="15" s="1"/>
  <c r="J1387" i="15" s="1"/>
  <c r="G1388" i="15"/>
  <c r="H1388" i="15" s="1"/>
  <c r="J1388" i="15" s="1"/>
  <c r="G1389" i="15"/>
  <c r="H1389" i="15" s="1"/>
  <c r="J1389" i="15" s="1"/>
  <c r="G1390" i="15"/>
  <c r="H1390" i="15" s="1"/>
  <c r="J1390" i="15" s="1"/>
  <c r="G1391" i="15"/>
  <c r="H1391" i="15" s="1"/>
  <c r="J1391" i="15" s="1"/>
  <c r="G1392" i="15"/>
  <c r="H1392" i="15" s="1"/>
  <c r="J1392" i="15" s="1"/>
  <c r="G1393" i="15"/>
  <c r="H1393" i="15" s="1"/>
  <c r="J1393" i="15" s="1"/>
  <c r="G1394" i="15"/>
  <c r="H1394" i="15" s="1"/>
  <c r="J1394" i="15" s="1"/>
  <c r="G1395" i="15"/>
  <c r="H1395" i="15" s="1"/>
  <c r="J1395" i="15" s="1"/>
  <c r="G1396" i="15"/>
  <c r="H1396" i="15" s="1"/>
  <c r="J1396" i="15" s="1"/>
  <c r="G1397" i="15"/>
  <c r="H1397" i="15" s="1"/>
  <c r="J1397" i="15" s="1"/>
  <c r="G1398" i="15"/>
  <c r="H1398" i="15" s="1"/>
  <c r="J1398" i="15" s="1"/>
  <c r="G1399" i="15"/>
  <c r="H1399" i="15" s="1"/>
  <c r="J1399" i="15" s="1"/>
  <c r="G1400" i="15"/>
  <c r="H1400" i="15" s="1"/>
  <c r="J1400" i="15" s="1"/>
  <c r="G1401" i="15"/>
  <c r="H1401" i="15" s="1"/>
  <c r="J1401" i="15" s="1"/>
  <c r="G1402" i="15"/>
  <c r="H1402" i="15" s="1"/>
  <c r="J1402" i="15" s="1"/>
  <c r="G1403" i="15"/>
  <c r="H1403" i="15" s="1"/>
  <c r="J1403" i="15" s="1"/>
  <c r="G1404" i="15"/>
  <c r="H1404" i="15" s="1"/>
  <c r="J1404" i="15" s="1"/>
  <c r="G1405" i="15"/>
  <c r="H1405" i="15" s="1"/>
  <c r="J1405" i="15" s="1"/>
  <c r="G1406" i="15"/>
  <c r="H1406" i="15" s="1"/>
  <c r="J1406" i="15" s="1"/>
  <c r="G1407" i="15"/>
  <c r="H1407" i="15" s="1"/>
  <c r="J1407" i="15" s="1"/>
  <c r="G1408" i="15"/>
  <c r="H1408" i="15" s="1"/>
  <c r="J1408" i="15" s="1"/>
  <c r="G1409" i="15"/>
  <c r="H1409" i="15" s="1"/>
  <c r="J1409" i="15" s="1"/>
  <c r="G1410" i="15"/>
  <c r="H1410" i="15" s="1"/>
  <c r="J1410" i="15" s="1"/>
  <c r="G1411" i="15"/>
  <c r="H1411" i="15" s="1"/>
  <c r="J1411" i="15" s="1"/>
  <c r="G1412" i="15"/>
  <c r="H1412" i="15" s="1"/>
  <c r="J1412" i="15" s="1"/>
  <c r="G1413" i="15"/>
  <c r="H1413" i="15" s="1"/>
  <c r="J1413" i="15" s="1"/>
  <c r="G1414" i="15"/>
  <c r="H1414" i="15" s="1"/>
  <c r="J1414" i="15" s="1"/>
  <c r="G1415" i="15"/>
  <c r="H1415" i="15" s="1"/>
  <c r="J1415" i="15" s="1"/>
  <c r="G1416" i="15"/>
  <c r="H1416" i="15" s="1"/>
  <c r="J1416" i="15" s="1"/>
  <c r="G1417" i="15"/>
  <c r="H1417" i="15" s="1"/>
  <c r="J1417" i="15" s="1"/>
  <c r="G1418" i="15"/>
  <c r="H1418" i="15" s="1"/>
  <c r="J1418" i="15" s="1"/>
  <c r="G1419" i="15"/>
  <c r="H1419" i="15" s="1"/>
  <c r="J1419" i="15" s="1"/>
  <c r="G1420" i="15"/>
  <c r="H1420" i="15" s="1"/>
  <c r="J1420" i="15" s="1"/>
  <c r="G1421" i="15"/>
  <c r="H1421" i="15" s="1"/>
  <c r="J1421" i="15" s="1"/>
  <c r="G1422" i="15"/>
  <c r="C1428" i="15"/>
  <c r="G1428" i="15"/>
  <c r="H1428" i="15" s="1"/>
  <c r="J1428" i="15" s="1"/>
  <c r="C1429" i="15"/>
  <c r="G1429" i="15"/>
  <c r="H1429" i="15" s="1"/>
  <c r="J1429" i="15" s="1"/>
  <c r="C1430" i="15"/>
  <c r="G1430" i="15"/>
  <c r="H1430" i="15" s="1"/>
  <c r="J1430" i="15" s="1"/>
  <c r="C1431" i="15"/>
  <c r="G1431" i="15"/>
  <c r="H1431" i="15" s="1"/>
  <c r="J1431" i="15" s="1"/>
  <c r="C1432" i="15"/>
  <c r="G1432" i="15"/>
  <c r="H1432" i="15" s="1"/>
  <c r="J1432" i="15" s="1"/>
  <c r="C1433" i="15"/>
  <c r="G1433" i="15"/>
  <c r="H1433" i="15" s="1"/>
  <c r="J1433" i="15" s="1"/>
  <c r="C1434" i="15"/>
  <c r="G1434" i="15"/>
  <c r="H1434" i="15" s="1"/>
  <c r="J1434" i="15" s="1"/>
  <c r="C1435" i="15"/>
  <c r="G1435" i="15"/>
  <c r="H1435" i="15" s="1"/>
  <c r="J1435" i="15" s="1"/>
  <c r="C1436" i="15"/>
  <c r="G1436" i="15"/>
  <c r="H1436" i="15" s="1"/>
  <c r="J1436" i="15" s="1"/>
  <c r="C1437" i="15"/>
  <c r="G1437" i="15"/>
  <c r="H1437" i="15" s="1"/>
  <c r="J1437" i="15" s="1"/>
  <c r="C1438" i="15"/>
  <c r="G1438" i="15"/>
  <c r="H1438" i="15" s="1"/>
  <c r="J1438" i="15" s="1"/>
  <c r="C1439" i="15"/>
  <c r="G1439" i="15"/>
  <c r="H1439" i="15" s="1"/>
  <c r="J1439" i="15" s="1"/>
  <c r="C1440" i="15"/>
  <c r="G1440" i="15"/>
  <c r="H1440" i="15" s="1"/>
  <c r="J1440" i="15" s="1"/>
  <c r="C1441" i="15"/>
  <c r="G1441" i="15"/>
  <c r="H1441" i="15" s="1"/>
  <c r="J1441" i="15" s="1"/>
  <c r="C1442" i="15"/>
  <c r="G1442" i="15"/>
  <c r="H1442" i="15" s="1"/>
  <c r="J1442" i="15" s="1"/>
  <c r="C1443" i="15"/>
  <c r="G1443" i="15"/>
  <c r="H1443" i="15" s="1"/>
  <c r="J1443" i="15" s="1"/>
  <c r="C1444" i="15"/>
  <c r="G1444" i="15"/>
  <c r="H1444" i="15" s="1"/>
  <c r="J1444" i="15" s="1"/>
  <c r="C1445" i="15"/>
  <c r="G1445" i="15"/>
  <c r="H1445" i="15" s="1"/>
  <c r="J1445" i="15" s="1"/>
  <c r="C1446" i="15"/>
  <c r="G1446" i="15"/>
  <c r="H1446" i="15" s="1"/>
  <c r="J1446" i="15" s="1"/>
  <c r="C1447" i="15"/>
  <c r="G1447" i="15"/>
  <c r="H1447" i="15" s="1"/>
  <c r="J1447" i="15" s="1"/>
  <c r="C1448" i="15"/>
  <c r="G1448" i="15"/>
  <c r="H1448" i="15" s="1"/>
  <c r="J1448" i="15" s="1"/>
  <c r="C1449" i="15"/>
  <c r="G1449" i="15"/>
  <c r="H1449" i="15" s="1"/>
  <c r="J1449" i="15" s="1"/>
  <c r="C1450" i="15"/>
  <c r="G1450" i="15"/>
  <c r="H1450" i="15" s="1"/>
  <c r="J1450" i="15" s="1"/>
  <c r="C1451" i="15"/>
  <c r="G1451" i="15"/>
  <c r="H1451" i="15" s="1"/>
  <c r="J1451" i="15" s="1"/>
  <c r="C1452" i="15"/>
  <c r="G1452" i="15"/>
  <c r="H1452" i="15" s="1"/>
  <c r="J1452" i="15" s="1"/>
  <c r="C1453" i="15"/>
  <c r="G1453" i="15"/>
  <c r="H1453" i="15" s="1"/>
  <c r="J1453" i="15" s="1"/>
  <c r="C1454" i="15"/>
  <c r="G1454" i="15"/>
  <c r="H1454" i="15" s="1"/>
  <c r="J1454" i="15" s="1"/>
  <c r="C1455" i="15"/>
  <c r="G1455" i="15"/>
  <c r="H1455" i="15" s="1"/>
  <c r="J1455" i="15" s="1"/>
  <c r="C1456" i="15"/>
  <c r="G1456" i="15"/>
  <c r="H1456" i="15" s="1"/>
  <c r="J1456" i="15" s="1"/>
  <c r="C1457" i="15"/>
  <c r="G1457" i="15"/>
  <c r="H1457" i="15" s="1"/>
  <c r="J1457" i="15" s="1"/>
  <c r="C1458" i="15"/>
  <c r="G1458" i="15"/>
  <c r="H1458" i="15" s="1"/>
  <c r="J1458" i="15" s="1"/>
  <c r="C1459" i="15"/>
  <c r="G1459" i="15"/>
  <c r="H1459" i="15" s="1"/>
  <c r="J1459" i="15" s="1"/>
  <c r="C1460" i="15"/>
  <c r="G1460" i="15"/>
  <c r="H1460" i="15" s="1"/>
  <c r="J1460" i="15" s="1"/>
  <c r="C1461" i="15"/>
  <c r="G1461" i="15"/>
  <c r="H1461" i="15" s="1"/>
  <c r="J1461" i="15" s="1"/>
  <c r="C1462" i="15"/>
  <c r="G1462" i="15"/>
  <c r="H1462" i="15" s="1"/>
  <c r="J1462" i="15" s="1"/>
  <c r="G1463" i="15"/>
  <c r="H1463" i="15" s="1"/>
  <c r="J1463" i="15" s="1"/>
  <c r="G1464" i="15"/>
  <c r="H1464" i="15" s="1"/>
  <c r="J1464" i="15" s="1"/>
  <c r="G1465" i="15"/>
  <c r="H1465" i="15" s="1"/>
  <c r="J1465" i="15" s="1"/>
  <c r="G1466" i="15"/>
  <c r="H1466" i="15" s="1"/>
  <c r="J1466" i="15" s="1"/>
  <c r="G1467" i="15"/>
  <c r="H1467" i="15" s="1"/>
  <c r="J1467" i="15" s="1"/>
  <c r="G1468" i="15"/>
  <c r="H1468" i="15" s="1"/>
  <c r="J1468" i="15" s="1"/>
  <c r="G1469" i="15"/>
  <c r="H1469" i="15" s="1"/>
  <c r="J1469" i="15" s="1"/>
  <c r="G1470" i="15"/>
  <c r="H1470" i="15" s="1"/>
  <c r="J1470" i="15" s="1"/>
  <c r="G1471" i="15"/>
  <c r="H1471" i="15" s="1"/>
  <c r="J1471" i="15" s="1"/>
  <c r="G1472" i="15"/>
  <c r="H1472" i="15" s="1"/>
  <c r="J1472" i="15" s="1"/>
  <c r="G1473" i="15"/>
  <c r="H1473" i="15" s="1"/>
  <c r="J1473" i="15" s="1"/>
  <c r="G1474" i="15"/>
  <c r="H1474" i="15" s="1"/>
  <c r="J1474" i="15" s="1"/>
  <c r="G1475" i="15"/>
  <c r="H1475" i="15" s="1"/>
  <c r="J1475" i="15" s="1"/>
  <c r="G1476" i="15"/>
  <c r="H1476" i="15" s="1"/>
  <c r="J1476" i="15" s="1"/>
  <c r="G1477" i="15"/>
  <c r="H1477" i="15" s="1"/>
  <c r="J1477" i="15" s="1"/>
  <c r="G1478" i="15"/>
  <c r="H1478" i="15" s="1"/>
  <c r="J1478" i="15" s="1"/>
  <c r="G1479" i="15"/>
  <c r="H1479" i="15" s="1"/>
  <c r="J1479" i="15" s="1"/>
  <c r="G1480" i="15"/>
  <c r="H1480" i="15" s="1"/>
  <c r="J1480" i="15" s="1"/>
  <c r="G1481" i="15"/>
  <c r="H1481" i="15" s="1"/>
  <c r="J1481" i="15" s="1"/>
  <c r="G1482" i="15"/>
  <c r="H1482" i="15" s="1"/>
  <c r="J1482" i="15" s="1"/>
  <c r="G1483" i="15"/>
  <c r="H1483" i="15" s="1"/>
  <c r="J1483" i="15" s="1"/>
  <c r="G1484" i="15"/>
  <c r="H1484" i="15" s="1"/>
  <c r="J1484" i="15" s="1"/>
  <c r="G1485" i="15"/>
  <c r="H1485" i="15" s="1"/>
  <c r="J1485" i="15" s="1"/>
  <c r="G1486" i="15"/>
  <c r="H1486" i="15" s="1"/>
  <c r="J1486" i="15" s="1"/>
  <c r="G1487" i="15"/>
  <c r="H1487" i="15" s="1"/>
  <c r="J1487" i="15" s="1"/>
  <c r="G1488" i="15"/>
  <c r="H1488" i="15" s="1"/>
  <c r="J1488" i="15" s="1"/>
  <c r="G1489" i="15"/>
  <c r="H1489" i="15" s="1"/>
  <c r="J1489" i="15" s="1"/>
  <c r="A7" i="13"/>
  <c r="A8" i="13" s="1"/>
  <c r="A9" i="13" s="1"/>
  <c r="A10" i="13" s="1"/>
  <c r="A11" i="13" s="1"/>
  <c r="A12" i="13" s="1"/>
  <c r="A13" i="13" s="1"/>
  <c r="A14" i="13" s="1"/>
  <c r="A15" i="13" s="1"/>
  <c r="A16" i="13" s="1"/>
  <c r="A17" i="13" s="1"/>
  <c r="A18" i="13" s="1"/>
  <c r="A19" i="13" s="1"/>
  <c r="A20" i="13" s="1"/>
  <c r="A21" i="13" s="1"/>
  <c r="A22" i="13" s="1"/>
  <c r="A23" i="13" s="1"/>
  <c r="A24" i="13" s="1"/>
  <c r="A25" i="13" s="1"/>
  <c r="A26" i="13" s="1"/>
  <c r="A27" i="13" s="1"/>
  <c r="A28" i="13" s="1"/>
  <c r="A29" i="13" s="1"/>
  <c r="A30" i="13" s="1"/>
  <c r="A31" i="13" s="1"/>
  <c r="A32" i="13" s="1"/>
  <c r="A33" i="13" s="1"/>
  <c r="A34" i="13" s="1"/>
  <c r="A35" i="13" s="1"/>
  <c r="A36" i="13" s="1"/>
  <c r="A37" i="13" s="1"/>
  <c r="A38" i="13" s="1"/>
  <c r="A39" i="13" s="1"/>
  <c r="A40" i="13" s="1"/>
  <c r="A41" i="13" s="1"/>
  <c r="A42" i="13" s="1"/>
  <c r="A43" i="13" s="1"/>
  <c r="A44" i="13" s="1"/>
  <c r="A45" i="13" s="1"/>
  <c r="A46" i="13" s="1"/>
  <c r="A47" i="13" s="1"/>
  <c r="A48" i="13" s="1"/>
  <c r="A49" i="13" s="1"/>
  <c r="A50" i="13" s="1"/>
  <c r="A51" i="13" s="1"/>
  <c r="A52" i="13" s="1"/>
  <c r="A53" i="13" s="1"/>
  <c r="A54" i="13" s="1"/>
  <c r="A55" i="13" s="1"/>
  <c r="A56" i="13" s="1"/>
  <c r="A57" i="13" s="1"/>
  <c r="A58" i="13" s="1"/>
  <c r="A59" i="13" s="1"/>
  <c r="A60" i="13" s="1"/>
  <c r="A61" i="13" s="1"/>
  <c r="A62" i="13" s="1"/>
  <c r="A63" i="13" s="1"/>
  <c r="A64" i="13" s="1"/>
  <c r="A65" i="13" s="1"/>
  <c r="A66" i="13" s="1"/>
  <c r="A67" i="13" s="1"/>
  <c r="A68" i="13" s="1"/>
  <c r="A69" i="13" s="1"/>
  <c r="A70" i="13" s="1"/>
  <c r="A71" i="13" s="1"/>
  <c r="A72" i="13" s="1"/>
  <c r="A73" i="13" s="1"/>
  <c r="A74" i="13" s="1"/>
  <c r="A75" i="13" s="1"/>
  <c r="A76" i="13" s="1"/>
  <c r="A77" i="13" s="1"/>
  <c r="A78" i="13" s="1"/>
  <c r="A79" i="13" s="1"/>
  <c r="A80" i="13" s="1"/>
  <c r="A81" i="13" s="1"/>
  <c r="A82" i="13" s="1"/>
  <c r="A83" i="13" s="1"/>
  <c r="A84" i="13" s="1"/>
  <c r="A85" i="13" s="1"/>
  <c r="A86" i="13" s="1"/>
  <c r="A87" i="13" s="1"/>
  <c r="A88" i="13" s="1"/>
  <c r="A89" i="13" s="1"/>
  <c r="A90" i="13" s="1"/>
  <c r="A91" i="13" s="1"/>
  <c r="A92" i="13" s="1"/>
  <c r="A93" i="13" s="1"/>
  <c r="A94" i="13" s="1"/>
  <c r="A95" i="13" s="1"/>
  <c r="A96" i="13" s="1"/>
  <c r="A97" i="13" s="1"/>
  <c r="A98" i="13" s="1"/>
  <c r="A99" i="13" s="1"/>
  <c r="A100" i="13" s="1"/>
  <c r="A101" i="13" s="1"/>
  <c r="A102" i="13" s="1"/>
  <c r="A103" i="13" s="1"/>
  <c r="A104" i="13" s="1"/>
  <c r="A105" i="13" s="1"/>
  <c r="A106" i="13" s="1"/>
  <c r="A107" i="13" s="1"/>
  <c r="A108" i="13" s="1"/>
  <c r="A109" i="13" s="1"/>
  <c r="A110" i="13" s="1"/>
  <c r="A111" i="13" s="1"/>
  <c r="A112" i="13" s="1"/>
  <c r="A113" i="13" s="1"/>
  <c r="A114" i="13" s="1"/>
  <c r="A115" i="13" s="1"/>
  <c r="A116" i="13" s="1"/>
  <c r="A117" i="13" s="1"/>
  <c r="A118" i="13" s="1"/>
  <c r="A119" i="13" s="1"/>
  <c r="A120" i="13" s="1"/>
  <c r="A121" i="13" s="1"/>
  <c r="A122" i="13" s="1"/>
  <c r="A123" i="13" s="1"/>
  <c r="A124" i="13" s="1"/>
  <c r="A125" i="13" s="1"/>
  <c r="A126" i="13" s="1"/>
  <c r="A127" i="13" s="1"/>
  <c r="A128" i="13" s="1"/>
  <c r="A129" i="13" s="1"/>
  <c r="A130" i="13" s="1"/>
  <c r="A131" i="13" s="1"/>
  <c r="A132" i="13" s="1"/>
  <c r="A133" i="13" s="1"/>
  <c r="A134" i="13" s="1"/>
  <c r="A135" i="13" s="1"/>
  <c r="A136" i="13" s="1"/>
  <c r="A137" i="13" s="1"/>
  <c r="A138" i="13" s="1"/>
  <c r="A139" i="13" s="1"/>
  <c r="A140" i="13" s="1"/>
  <c r="A141" i="13" s="1"/>
  <c r="A142" i="13" s="1"/>
  <c r="A143" i="13" s="1"/>
  <c r="A144" i="13" s="1"/>
  <c r="A145" i="13" s="1"/>
  <c r="A146" i="13" s="1"/>
  <c r="A147" i="13" s="1"/>
  <c r="A148" i="13" s="1"/>
  <c r="A149" i="13" s="1"/>
  <c r="A150" i="13" s="1"/>
  <c r="A151" i="13" s="1"/>
  <c r="A152" i="13" s="1"/>
  <c r="A153" i="13" s="1"/>
  <c r="A154" i="13" s="1"/>
  <c r="A155" i="13" s="1"/>
  <c r="A156" i="13" s="1"/>
  <c r="A157" i="13" s="1"/>
  <c r="A158" i="13" s="1"/>
  <c r="A159" i="13" s="1"/>
  <c r="A160" i="13" s="1"/>
  <c r="A161" i="13" s="1"/>
  <c r="A162" i="13" s="1"/>
  <c r="A163" i="13" s="1"/>
  <c r="A164" i="13" s="1"/>
  <c r="A165" i="13" s="1"/>
  <c r="A166" i="13" s="1"/>
  <c r="A167" i="13" s="1"/>
  <c r="A168" i="13" s="1"/>
  <c r="A169" i="13" s="1"/>
  <c r="A170" i="13" s="1"/>
  <c r="A171" i="13" s="1"/>
  <c r="A172" i="13" s="1"/>
  <c r="A173" i="13" s="1"/>
  <c r="A174" i="13" s="1"/>
  <c r="A175" i="13" s="1"/>
  <c r="A176" i="13" s="1"/>
  <c r="A177" i="13" s="1"/>
  <c r="A178" i="13" s="1"/>
  <c r="A179" i="13" s="1"/>
  <c r="A180" i="13" s="1"/>
  <c r="A181" i="13" s="1"/>
  <c r="A182" i="13" s="1"/>
  <c r="A183" i="13" s="1"/>
  <c r="A184" i="13" s="1"/>
  <c r="A185" i="13" s="1"/>
  <c r="A186" i="13" s="1"/>
  <c r="A187" i="13" s="1"/>
  <c r="A188" i="13" s="1"/>
  <c r="A189" i="13" s="1"/>
  <c r="A190" i="13" s="1"/>
  <c r="A191" i="13" s="1"/>
  <c r="A192" i="13" s="1"/>
  <c r="A193" i="13" s="1"/>
  <c r="A194" i="13" s="1"/>
  <c r="A195" i="13" s="1"/>
  <c r="A196" i="13" s="1"/>
  <c r="A197" i="13" s="1"/>
  <c r="A198" i="13" s="1"/>
  <c r="A199" i="13" s="1"/>
  <c r="A200" i="13" s="1"/>
  <c r="A201" i="13" s="1"/>
  <c r="A202" i="13" s="1"/>
  <c r="A203" i="13" s="1"/>
  <c r="A204" i="13" s="1"/>
  <c r="A205" i="13" s="1"/>
  <c r="A206" i="13" s="1"/>
  <c r="A207" i="13" s="1"/>
  <c r="A208" i="13" s="1"/>
  <c r="A209" i="13" s="1"/>
  <c r="A210" i="13" s="1"/>
  <c r="A211" i="13" s="1"/>
  <c r="A212" i="13" s="1"/>
  <c r="A213" i="13" s="1"/>
  <c r="A214" i="13" s="1"/>
  <c r="A215" i="13" s="1"/>
  <c r="A216" i="13" s="1"/>
  <c r="A217" i="13" s="1"/>
  <c r="A218" i="13" s="1"/>
  <c r="A219" i="13" s="1"/>
  <c r="A220" i="13" s="1"/>
  <c r="A221" i="13" s="1"/>
  <c r="A222" i="13" s="1"/>
  <c r="A223" i="13" s="1"/>
  <c r="A224" i="13" s="1"/>
  <c r="A225" i="13" s="1"/>
  <c r="A226" i="13" s="1"/>
  <c r="A227" i="13" s="1"/>
  <c r="A228" i="13" s="1"/>
  <c r="A229" i="13" s="1"/>
  <c r="A230" i="13" s="1"/>
  <c r="A231" i="13" s="1"/>
  <c r="A232" i="13" s="1"/>
  <c r="A233" i="13" s="1"/>
  <c r="A234" i="13" s="1"/>
  <c r="A235" i="13" s="1"/>
  <c r="A236" i="13" s="1"/>
  <c r="A237" i="13" s="1"/>
  <c r="A238" i="13" s="1"/>
  <c r="A239" i="13" s="1"/>
  <c r="A240" i="13" s="1"/>
  <c r="A241" i="13" s="1"/>
  <c r="A242" i="13" s="1"/>
  <c r="A243" i="13" s="1"/>
  <c r="A244" i="13" s="1"/>
  <c r="A245" i="13" s="1"/>
  <c r="A246" i="13" s="1"/>
  <c r="A247" i="13" s="1"/>
  <c r="A248" i="13" s="1"/>
  <c r="A249" i="13" s="1"/>
  <c r="A250" i="13" s="1"/>
  <c r="A251" i="13" s="1"/>
  <c r="A252" i="13" s="1"/>
  <c r="A253" i="13" s="1"/>
  <c r="A254" i="13" s="1"/>
  <c r="A255" i="13" s="1"/>
  <c r="A256" i="13" s="1"/>
  <c r="A257" i="13" s="1"/>
  <c r="A258" i="13" s="1"/>
  <c r="A259" i="13" s="1"/>
  <c r="A260" i="13" s="1"/>
  <c r="A261" i="13" s="1"/>
  <c r="A262" i="13" s="1"/>
  <c r="A263" i="13" s="1"/>
  <c r="A264" i="13" s="1"/>
  <c r="A265" i="13" s="1"/>
  <c r="A266" i="13" s="1"/>
  <c r="A267" i="13" s="1"/>
  <c r="A268" i="13" s="1"/>
  <c r="A269" i="13" s="1"/>
  <c r="A270" i="13" s="1"/>
  <c r="A271" i="13" s="1"/>
  <c r="A272" i="13" s="1"/>
  <c r="A273" i="13" s="1"/>
  <c r="A274" i="13" s="1"/>
  <c r="A275" i="13" s="1"/>
  <c r="A276" i="13" s="1"/>
  <c r="A277" i="13" s="1"/>
  <c r="A278" i="13" s="1"/>
  <c r="A279" i="13" s="1"/>
  <c r="A280" i="13" s="1"/>
  <c r="A281" i="13" s="1"/>
  <c r="A282" i="13" s="1"/>
  <c r="A283" i="13" s="1"/>
  <c r="A284" i="13" s="1"/>
  <c r="A285" i="13" s="1"/>
  <c r="A286" i="13" s="1"/>
  <c r="A287" i="13" s="1"/>
  <c r="A288" i="13" s="1"/>
  <c r="A289" i="13" s="1"/>
  <c r="A290" i="13" s="1"/>
  <c r="A291" i="13" s="1"/>
  <c r="A292" i="13" s="1"/>
  <c r="A293" i="13" s="1"/>
  <c r="A294" i="13" s="1"/>
  <c r="A295" i="13" s="1"/>
  <c r="A296" i="13" s="1"/>
  <c r="A297" i="13" s="1"/>
  <c r="A298" i="13" s="1"/>
  <c r="A299" i="13" s="1"/>
  <c r="A300" i="13" s="1"/>
  <c r="A301" i="13" s="1"/>
  <c r="A302" i="13" s="1"/>
  <c r="A303" i="13" s="1"/>
  <c r="A304" i="13" s="1"/>
  <c r="A305" i="13" s="1"/>
  <c r="A306" i="13" s="1"/>
  <c r="A307" i="13" s="1"/>
  <c r="A308" i="13" s="1"/>
  <c r="A309" i="13" s="1"/>
  <c r="A310" i="13" s="1"/>
  <c r="A311" i="13" s="1"/>
  <c r="A312" i="13" s="1"/>
  <c r="A313" i="13" s="1"/>
  <c r="A314" i="13" s="1"/>
  <c r="A315" i="13" s="1"/>
  <c r="A316" i="13" s="1"/>
  <c r="A317" i="13" s="1"/>
  <c r="A318" i="13" s="1"/>
  <c r="A319" i="13" s="1"/>
  <c r="A320" i="13" s="1"/>
  <c r="A321" i="13" s="1"/>
  <c r="A322" i="13" s="1"/>
  <c r="A323" i="13" s="1"/>
  <c r="A324" i="13" s="1"/>
  <c r="A325" i="13" s="1"/>
  <c r="A326" i="13" s="1"/>
  <c r="A327" i="13" s="1"/>
  <c r="A328" i="13" s="1"/>
  <c r="A329" i="13" s="1"/>
  <c r="A330" i="13" s="1"/>
  <c r="A331" i="13" s="1"/>
  <c r="A332" i="13" s="1"/>
  <c r="A333" i="13" s="1"/>
  <c r="A334" i="13" s="1"/>
  <c r="A335" i="13" s="1"/>
  <c r="A336" i="13" s="1"/>
  <c r="A337" i="13" s="1"/>
  <c r="A338" i="13" s="1"/>
  <c r="A339" i="13" s="1"/>
  <c r="A340" i="13" s="1"/>
  <c r="A341" i="13" s="1"/>
  <c r="A342" i="13" s="1"/>
  <c r="A343" i="13" s="1"/>
  <c r="A344" i="13" s="1"/>
  <c r="A345" i="13" s="1"/>
  <c r="A346" i="13" s="1"/>
  <c r="A347" i="13" s="1"/>
  <c r="A348" i="13" s="1"/>
  <c r="A349" i="13" s="1"/>
  <c r="A350" i="13" s="1"/>
  <c r="A351" i="13" s="1"/>
  <c r="A352" i="13" s="1"/>
  <c r="A353" i="13" s="1"/>
  <c r="A354" i="13" s="1"/>
  <c r="A355" i="13" s="1"/>
  <c r="A356" i="13" s="1"/>
  <c r="A357" i="13" s="1"/>
  <c r="A358" i="13" s="1"/>
  <c r="A359" i="13" s="1"/>
  <c r="A360" i="13" s="1"/>
  <c r="A361" i="13" s="1"/>
  <c r="A362" i="13" s="1"/>
  <c r="A363" i="13" s="1"/>
  <c r="A364" i="13" s="1"/>
  <c r="A365" i="13" s="1"/>
  <c r="A366" i="13" s="1"/>
  <c r="A367" i="13" s="1"/>
  <c r="A368" i="13" s="1"/>
  <c r="A369" i="13" s="1"/>
  <c r="A370" i="13" s="1"/>
  <c r="A371" i="13" s="1"/>
  <c r="A372" i="13" s="1"/>
  <c r="A373" i="13" s="1"/>
  <c r="A374" i="13" s="1"/>
  <c r="A375" i="13" s="1"/>
  <c r="A376" i="13" s="1"/>
  <c r="A377" i="13" s="1"/>
  <c r="A378" i="13" s="1"/>
  <c r="A379" i="13" s="1"/>
  <c r="A380" i="13" s="1"/>
  <c r="A381" i="13" s="1"/>
  <c r="A382" i="13" s="1"/>
  <c r="A383" i="13" s="1"/>
  <c r="A384" i="13" s="1"/>
  <c r="A385" i="13" s="1"/>
  <c r="A386" i="13" s="1"/>
  <c r="A390" i="13"/>
  <c r="A391" i="13" s="1"/>
  <c r="A392" i="13" s="1"/>
  <c r="A393" i="13" s="1"/>
  <c r="A394" i="13" s="1"/>
  <c r="A395" i="13" s="1"/>
  <c r="A396" i="13" s="1"/>
  <c r="A397" i="13" s="1"/>
  <c r="A398" i="13" s="1"/>
  <c r="A399" i="13" s="1"/>
  <c r="A400" i="13" s="1"/>
  <c r="A401" i="13" s="1"/>
  <c r="A402" i="13" s="1"/>
  <c r="A403" i="13" s="1"/>
  <c r="A404" i="13" s="1"/>
  <c r="A405" i="13" s="1"/>
  <c r="A406" i="13" s="1"/>
  <c r="A407" i="13" s="1"/>
  <c r="A408" i="13" s="1"/>
  <c r="A409" i="13" s="1"/>
  <c r="A410" i="13" s="1"/>
  <c r="A411" i="13" s="1"/>
  <c r="A412" i="13" s="1"/>
  <c r="A413" i="13" s="1"/>
  <c r="A414" i="13" s="1"/>
  <c r="A415" i="13" s="1"/>
  <c r="A416" i="13" s="1"/>
  <c r="A417" i="13" s="1"/>
  <c r="A418" i="13" s="1"/>
  <c r="A419" i="13" s="1"/>
  <c r="A420" i="13" s="1"/>
  <c r="A421" i="13" s="1"/>
  <c r="A422" i="13" s="1"/>
  <c r="A423" i="13" s="1"/>
  <c r="A424" i="13" s="1"/>
  <c r="A425" i="13" s="1"/>
  <c r="A426" i="13" s="1"/>
  <c r="A427" i="13" s="1"/>
  <c r="A428" i="13" s="1"/>
  <c r="A429" i="13" s="1"/>
  <c r="A430" i="13" s="1"/>
  <c r="A431" i="13" s="1"/>
  <c r="A432" i="13" s="1"/>
  <c r="A433" i="13" s="1"/>
  <c r="A434" i="13" s="1"/>
  <c r="A435" i="13" s="1"/>
  <c r="A436" i="13" s="1"/>
  <c r="A437" i="13" s="1"/>
  <c r="A438" i="13" s="1"/>
  <c r="A439" i="13" s="1"/>
  <c r="A440" i="13" s="1"/>
  <c r="A441" i="13" s="1"/>
  <c r="A442" i="13" s="1"/>
  <c r="A443" i="13" s="1"/>
  <c r="A444" i="13" s="1"/>
  <c r="A445" i="13" s="1"/>
  <c r="A446" i="13" s="1"/>
  <c r="A447" i="13" s="1"/>
  <c r="A448" i="13" s="1"/>
  <c r="A449" i="13" s="1"/>
  <c r="A450" i="13" s="1"/>
  <c r="A451" i="13" s="1"/>
  <c r="A452" i="13" s="1"/>
  <c r="A453" i="13" s="1"/>
  <c r="A454" i="13" s="1"/>
  <c r="A455" i="13" s="1"/>
  <c r="A456" i="13" s="1"/>
  <c r="A457" i="13" s="1"/>
  <c r="A458" i="13" s="1"/>
  <c r="A459" i="13" s="1"/>
  <c r="A460" i="13" s="1"/>
  <c r="A461" i="13" s="1"/>
  <c r="A462" i="13" s="1"/>
  <c r="A463" i="13" s="1"/>
  <c r="A464" i="13" s="1"/>
  <c r="A465" i="13" s="1"/>
  <c r="A466" i="13" s="1"/>
  <c r="A467" i="13" s="1"/>
  <c r="A468" i="13" s="1"/>
  <c r="A469" i="13" s="1"/>
  <c r="A470" i="13" s="1"/>
  <c r="A471" i="13" s="1"/>
  <c r="A472" i="13" s="1"/>
  <c r="A473" i="13" s="1"/>
  <c r="A474" i="13" s="1"/>
  <c r="A475" i="13" s="1"/>
  <c r="A476" i="13" s="1"/>
  <c r="A477" i="13" s="1"/>
  <c r="A478" i="13" s="1"/>
  <c r="A479" i="13" s="1"/>
  <c r="A480" i="13" s="1"/>
  <c r="A481" i="13" s="1"/>
  <c r="A482" i="13" s="1"/>
  <c r="A483" i="13" s="1"/>
  <c r="A484" i="13" s="1"/>
  <c r="A485" i="13" s="1"/>
  <c r="A486" i="13" s="1"/>
  <c r="A487" i="13" s="1"/>
  <c r="A488" i="13" s="1"/>
  <c r="A489" i="13" s="1"/>
  <c r="A490" i="13" s="1"/>
  <c r="A491" i="13" s="1"/>
  <c r="A492" i="13" s="1"/>
  <c r="A493" i="13" s="1"/>
  <c r="A494" i="13" s="1"/>
  <c r="A495" i="13" s="1"/>
  <c r="A496" i="13" s="1"/>
  <c r="A497" i="13" s="1"/>
  <c r="A498" i="13" s="1"/>
  <c r="A499" i="13" s="1"/>
  <c r="A500" i="13" s="1"/>
  <c r="A501" i="13" s="1"/>
  <c r="A502" i="13" s="1"/>
  <c r="A503" i="13" s="1"/>
  <c r="A504" i="13" s="1"/>
  <c r="A505" i="13" s="1"/>
  <c r="A506" i="13" s="1"/>
  <c r="A507" i="13" s="1"/>
  <c r="A508" i="13" s="1"/>
  <c r="A509" i="13" s="1"/>
  <c r="A510" i="13" s="1"/>
  <c r="A511" i="13" s="1"/>
  <c r="A512" i="13" s="1"/>
  <c r="A513" i="13" s="1"/>
  <c r="A514" i="13" s="1"/>
  <c r="A515" i="13" s="1"/>
  <c r="A516" i="13" s="1"/>
  <c r="A517" i="13" s="1"/>
  <c r="A518" i="13" s="1"/>
  <c r="A519" i="13" s="1"/>
  <c r="A520" i="13" s="1"/>
  <c r="A521" i="13" s="1"/>
  <c r="A522" i="13" s="1"/>
  <c r="A523" i="13" s="1"/>
  <c r="A524" i="13" s="1"/>
  <c r="A525" i="13" s="1"/>
  <c r="A526" i="13" s="1"/>
  <c r="A527" i="13" s="1"/>
  <c r="A528" i="13" s="1"/>
  <c r="A529" i="13" s="1"/>
  <c r="A530" i="13" s="1"/>
  <c r="A531" i="13" s="1"/>
  <c r="A532" i="13" s="1"/>
  <c r="A533" i="13" s="1"/>
  <c r="A534" i="13" s="1"/>
  <c r="A535" i="13" s="1"/>
  <c r="A536" i="13" s="1"/>
  <c r="A537" i="13" s="1"/>
  <c r="A538" i="13" s="1"/>
  <c r="A539" i="13" s="1"/>
  <c r="A540" i="13" s="1"/>
  <c r="A541" i="13" s="1"/>
  <c r="A542" i="13" s="1"/>
  <c r="A543" i="13" s="1"/>
  <c r="A544" i="13" s="1"/>
  <c r="A545" i="13" s="1"/>
  <c r="A546" i="13" s="1"/>
  <c r="A547" i="13" s="1"/>
  <c r="A548" i="13" s="1"/>
  <c r="A549" i="13" s="1"/>
  <c r="A550" i="13" s="1"/>
  <c r="A551" i="13" s="1"/>
  <c r="A552" i="13" s="1"/>
  <c r="A553" i="13" s="1"/>
  <c r="A554" i="13" s="1"/>
  <c r="A555" i="13" s="1"/>
  <c r="A556" i="13" s="1"/>
  <c r="A557" i="13" s="1"/>
  <c r="A558" i="13" s="1"/>
  <c r="A559" i="13" s="1"/>
  <c r="A560" i="13" s="1"/>
  <c r="A561" i="13" s="1"/>
  <c r="A562" i="13" s="1"/>
  <c r="A563" i="13" s="1"/>
  <c r="A564" i="13" s="1"/>
  <c r="A565" i="13" s="1"/>
  <c r="A566" i="13" s="1"/>
  <c r="A567" i="13" s="1"/>
  <c r="A568" i="13" s="1"/>
  <c r="A569" i="13" s="1"/>
  <c r="A570" i="13" s="1"/>
  <c r="A571" i="13" s="1"/>
  <c r="A572" i="13" s="1"/>
  <c r="A573" i="13" s="1"/>
  <c r="A574" i="13" s="1"/>
  <c r="A575" i="13" s="1"/>
  <c r="A576" i="13" s="1"/>
  <c r="A577" i="13" s="1"/>
  <c r="A578" i="13" s="1"/>
  <c r="A579" i="13" s="1"/>
  <c r="A580" i="13" s="1"/>
  <c r="A581" i="13" s="1"/>
  <c r="A582" i="13" s="1"/>
  <c r="A583" i="13" s="1"/>
  <c r="A584" i="13" s="1"/>
  <c r="A585" i="13" s="1"/>
  <c r="A586" i="13" s="1"/>
  <c r="A587" i="13" s="1"/>
  <c r="A588" i="13" s="1"/>
  <c r="A589" i="13" s="1"/>
  <c r="A590" i="13" s="1"/>
  <c r="A591" i="13" s="1"/>
  <c r="A592" i="13" s="1"/>
  <c r="A593" i="13" s="1"/>
  <c r="A594" i="13" s="1"/>
  <c r="A595" i="13" s="1"/>
  <c r="A596" i="13" s="1"/>
  <c r="A597" i="13" s="1"/>
  <c r="A598" i="13" s="1"/>
  <c r="A599" i="13" s="1"/>
  <c r="A600" i="13" s="1"/>
  <c r="A601" i="13" s="1"/>
  <c r="A602" i="13" s="1"/>
  <c r="A603" i="13" s="1"/>
  <c r="A604" i="13" s="1"/>
  <c r="A605" i="13" s="1"/>
  <c r="A606" i="13" s="1"/>
  <c r="A607" i="13" s="1"/>
  <c r="A608" i="13" s="1"/>
  <c r="A609" i="13" s="1"/>
  <c r="A610" i="13" s="1"/>
  <c r="A611" i="13" s="1"/>
  <c r="A612" i="13" s="1"/>
  <c r="A613" i="13" s="1"/>
  <c r="A614" i="13" s="1"/>
  <c r="A615" i="13" s="1"/>
  <c r="A616" i="13" s="1"/>
  <c r="A617" i="13" s="1"/>
  <c r="A618" i="13" s="1"/>
  <c r="A619" i="13" s="1"/>
  <c r="A620" i="13" s="1"/>
  <c r="A621" i="13" s="1"/>
  <c r="A622" i="13" s="1"/>
  <c r="A623" i="13" s="1"/>
  <c r="A624" i="13" s="1"/>
  <c r="A625" i="13" s="1"/>
  <c r="A626" i="13" s="1"/>
  <c r="A627" i="13" s="1"/>
  <c r="A628" i="13" s="1"/>
  <c r="A629" i="13" s="1"/>
  <c r="A630" i="13" s="1"/>
  <c r="A631" i="13" s="1"/>
  <c r="A632" i="13" s="1"/>
  <c r="A633" i="13" s="1"/>
  <c r="A634" i="13" s="1"/>
  <c r="A635" i="13" s="1"/>
  <c r="A636" i="13" s="1"/>
  <c r="A637" i="13" s="1"/>
  <c r="A638" i="13" s="1"/>
  <c r="A639" i="13" s="1"/>
  <c r="A640" i="13" s="1"/>
  <c r="A641" i="13" s="1"/>
  <c r="A642" i="13" s="1"/>
  <c r="A643" i="13" s="1"/>
  <c r="A644" i="13" s="1"/>
  <c r="A645" i="13" s="1"/>
  <c r="A646" i="13" s="1"/>
  <c r="A647" i="13" s="1"/>
  <c r="A648" i="13" s="1"/>
  <c r="A649" i="13" s="1"/>
  <c r="A650" i="13" s="1"/>
  <c r="A651" i="13" s="1"/>
  <c r="A652" i="13" s="1"/>
  <c r="A653" i="13" s="1"/>
  <c r="A654" i="13" s="1"/>
  <c r="A655" i="13" s="1"/>
  <c r="A656" i="13" s="1"/>
  <c r="A657" i="13" s="1"/>
  <c r="A658" i="13" s="1"/>
  <c r="A659" i="13" s="1"/>
  <c r="A660" i="13" s="1"/>
  <c r="A661" i="13" s="1"/>
  <c r="A662" i="13" s="1"/>
  <c r="A663" i="13" s="1"/>
  <c r="A664" i="13" s="1"/>
  <c r="A665" i="13" s="1"/>
  <c r="A666" i="13" s="1"/>
  <c r="A667" i="13" s="1"/>
  <c r="A668" i="13" s="1"/>
  <c r="A669" i="13" s="1"/>
  <c r="A670" i="13" s="1"/>
  <c r="A671" i="13" s="1"/>
  <c r="A672" i="13" s="1"/>
  <c r="A673" i="13" s="1"/>
  <c r="A674" i="13" s="1"/>
  <c r="A675" i="13" s="1"/>
  <c r="A676" i="13" s="1"/>
  <c r="A677" i="13" s="1"/>
  <c r="A678" i="13" s="1"/>
  <c r="A679" i="13" s="1"/>
  <c r="A680" i="13" s="1"/>
  <c r="A681" i="13" s="1"/>
  <c r="A682" i="13" s="1"/>
  <c r="A683" i="13" s="1"/>
  <c r="A684" i="13" s="1"/>
  <c r="A685" i="13" s="1"/>
  <c r="A686" i="13" s="1"/>
  <c r="A687" i="13" s="1"/>
  <c r="A688" i="13" s="1"/>
  <c r="A689" i="13" s="1"/>
  <c r="A690" i="13" s="1"/>
  <c r="A691" i="13" s="1"/>
  <c r="A692" i="13" s="1"/>
  <c r="A693" i="13" s="1"/>
  <c r="A694" i="13" s="1"/>
  <c r="A695" i="13" s="1"/>
  <c r="A696" i="13" s="1"/>
  <c r="A697" i="13" s="1"/>
  <c r="A698" i="13" s="1"/>
  <c r="A699" i="13" s="1"/>
  <c r="A700" i="13" s="1"/>
  <c r="A701" i="13" s="1"/>
  <c r="A702" i="13" s="1"/>
  <c r="A703" i="13" s="1"/>
  <c r="A704" i="13" s="1"/>
  <c r="A705" i="13" s="1"/>
  <c r="A706" i="13" s="1"/>
  <c r="A707" i="13" s="1"/>
  <c r="A708" i="13" s="1"/>
  <c r="A709" i="13" s="1"/>
  <c r="A710" i="13" s="1"/>
  <c r="A711" i="13" s="1"/>
  <c r="A712" i="13" s="1"/>
  <c r="A713" i="13" s="1"/>
  <c r="A714" i="13" s="1"/>
  <c r="A715" i="13" s="1"/>
  <c r="A716" i="13" s="1"/>
  <c r="A717" i="13" s="1"/>
  <c r="F720" i="13"/>
  <c r="A721" i="13"/>
  <c r="A722" i="13" s="1"/>
  <c r="A723" i="13" s="1"/>
  <c r="A724" i="13" s="1"/>
  <c r="A725" i="13" s="1"/>
  <c r="A726" i="13" s="1"/>
  <c r="A727" i="13" s="1"/>
  <c r="A728" i="13" s="1"/>
  <c r="A729" i="13" s="1"/>
  <c r="A730" i="13" s="1"/>
  <c r="A731" i="13" s="1"/>
  <c r="A732" i="13" s="1"/>
  <c r="A733" i="13" s="1"/>
  <c r="A734" i="13" s="1"/>
  <c r="A735" i="13" s="1"/>
  <c r="A736" i="13" s="1"/>
  <c r="A737" i="13" s="1"/>
  <c r="A738" i="13" s="1"/>
  <c r="A739" i="13" s="1"/>
  <c r="A740" i="13" s="1"/>
  <c r="A741" i="13" s="1"/>
  <c r="A742" i="13" s="1"/>
  <c r="A743" i="13" s="1"/>
  <c r="A744" i="13" s="1"/>
  <c r="A745" i="13" s="1"/>
  <c r="A746" i="13" s="1"/>
  <c r="A747" i="13" s="1"/>
  <c r="A748" i="13" s="1"/>
  <c r="A749" i="13" s="1"/>
  <c r="A750" i="13" s="1"/>
  <c r="A751" i="13" s="1"/>
  <c r="A752" i="13" s="1"/>
  <c r="A753" i="13" s="1"/>
  <c r="A754" i="13" s="1"/>
  <c r="A755" i="13" s="1"/>
  <c r="A756" i="13" s="1"/>
  <c r="A757" i="13" s="1"/>
  <c r="A758" i="13" s="1"/>
  <c r="A759" i="13" s="1"/>
  <c r="A760" i="13" s="1"/>
  <c r="A761" i="13" s="1"/>
  <c r="A762" i="13" s="1"/>
  <c r="A763" i="13" s="1"/>
  <c r="A764" i="13" s="1"/>
  <c r="A765" i="13" s="1"/>
  <c r="A766" i="13" s="1"/>
  <c r="A767" i="13" s="1"/>
  <c r="A768" i="13" s="1"/>
  <c r="A769" i="13" s="1"/>
  <c r="A770" i="13" s="1"/>
  <c r="A771" i="13" s="1"/>
  <c r="A772" i="13" s="1"/>
  <c r="A773" i="13" s="1"/>
  <c r="A774" i="13" s="1"/>
  <c r="A775" i="13" s="1"/>
  <c r="A776" i="13" s="1"/>
  <c r="A777" i="13" s="1"/>
  <c r="A778" i="13" s="1"/>
  <c r="A779" i="13" s="1"/>
  <c r="A780" i="13" s="1"/>
  <c r="A781" i="13" s="1"/>
  <c r="A782" i="13" s="1"/>
  <c r="A783" i="13" s="1"/>
  <c r="A784" i="13" s="1"/>
  <c r="A785" i="13" s="1"/>
  <c r="A786" i="13" s="1"/>
  <c r="A787" i="13" s="1"/>
  <c r="A788" i="13" s="1"/>
  <c r="A789" i="13" s="1"/>
  <c r="A790" i="13" s="1"/>
  <c r="A791" i="13" s="1"/>
  <c r="A792" i="13" s="1"/>
  <c r="A793" i="13" s="1"/>
  <c r="A794" i="13" s="1"/>
  <c r="A795" i="13" s="1"/>
  <c r="A796" i="13" s="1"/>
  <c r="A797" i="13" s="1"/>
  <c r="A798" i="13" s="1"/>
  <c r="A799" i="13" s="1"/>
  <c r="A800" i="13" s="1"/>
  <c r="A801" i="13" s="1"/>
  <c r="A802" i="13" s="1"/>
  <c r="A803" i="13" s="1"/>
  <c r="A804" i="13" s="1"/>
  <c r="A805" i="13" s="1"/>
  <c r="A806" i="13" s="1"/>
  <c r="A807" i="13" s="1"/>
  <c r="A808" i="13" s="1"/>
  <c r="A809" i="13" s="1"/>
  <c r="A810" i="13" s="1"/>
  <c r="A811" i="13" s="1"/>
  <c r="A812" i="13" s="1"/>
  <c r="A813" i="13" s="1"/>
  <c r="A814" i="13" s="1"/>
  <c r="A815" i="13" s="1"/>
  <c r="A816" i="13" s="1"/>
  <c r="A817" i="13" s="1"/>
  <c r="A818" i="13" s="1"/>
  <c r="A819" i="13" s="1"/>
  <c r="A820" i="13" s="1"/>
  <c r="A821" i="13" s="1"/>
  <c r="A822" i="13" s="1"/>
  <c r="A823" i="13" s="1"/>
  <c r="A824" i="13" s="1"/>
  <c r="A825" i="13" s="1"/>
  <c r="A826" i="13" s="1"/>
  <c r="A827" i="13" s="1"/>
  <c r="A828" i="13" s="1"/>
  <c r="A829" i="13" s="1"/>
  <c r="A830" i="13" s="1"/>
  <c r="A831" i="13" s="1"/>
  <c r="A832" i="13" s="1"/>
  <c r="A833" i="13" s="1"/>
  <c r="A834" i="13" s="1"/>
  <c r="A835" i="13" s="1"/>
  <c r="A836" i="13" s="1"/>
  <c r="A837" i="13" s="1"/>
  <c r="A838" i="13" s="1"/>
  <c r="A839" i="13" s="1"/>
  <c r="A840" i="13" s="1"/>
  <c r="A841" i="13" s="1"/>
  <c r="A842" i="13" s="1"/>
  <c r="A843" i="13" s="1"/>
  <c r="A844" i="13" s="1"/>
  <c r="A845" i="13" s="1"/>
  <c r="A846" i="13" s="1"/>
  <c r="A847" i="13" s="1"/>
  <c r="A848" i="13" s="1"/>
  <c r="A849" i="13" s="1"/>
  <c r="A850" i="13" s="1"/>
  <c r="A851" i="13" s="1"/>
  <c r="A852" i="13" s="1"/>
  <c r="A853" i="13" s="1"/>
  <c r="A854" i="13" s="1"/>
  <c r="A855" i="13" s="1"/>
  <c r="A856" i="13" s="1"/>
  <c r="A857" i="13" s="1"/>
  <c r="A858" i="13" s="1"/>
  <c r="A859" i="13" s="1"/>
  <c r="A860" i="13" s="1"/>
  <c r="A861" i="13" s="1"/>
  <c r="A862" i="13" s="1"/>
  <c r="A863" i="13" s="1"/>
  <c r="A864" i="13" s="1"/>
  <c r="A865" i="13" s="1"/>
  <c r="A866" i="13" s="1"/>
  <c r="A867" i="13" s="1"/>
  <c r="A868" i="13" s="1"/>
  <c r="A869" i="13" s="1"/>
  <c r="A870" i="13" s="1"/>
  <c r="A871" i="13" s="1"/>
  <c r="A872" i="13" s="1"/>
  <c r="A873" i="13" s="1"/>
  <c r="A874" i="13" s="1"/>
  <c r="A875" i="13" s="1"/>
  <c r="A876" i="13" s="1"/>
  <c r="A877" i="13" s="1"/>
  <c r="A878" i="13" s="1"/>
  <c r="A879" i="13" s="1"/>
  <c r="A880" i="13" s="1"/>
  <c r="A881" i="13" s="1"/>
  <c r="A882" i="13" s="1"/>
  <c r="A883" i="13" s="1"/>
  <c r="A884" i="13" s="1"/>
  <c r="A885" i="13" s="1"/>
  <c r="A886" i="13" s="1"/>
  <c r="A887" i="13" s="1"/>
  <c r="A888" i="13" s="1"/>
  <c r="A889" i="13" s="1"/>
  <c r="A890" i="13" s="1"/>
  <c r="A891" i="13" s="1"/>
  <c r="A892" i="13" s="1"/>
  <c r="A893" i="13" s="1"/>
  <c r="A894" i="13" s="1"/>
  <c r="A895" i="13" s="1"/>
  <c r="F721" i="13"/>
  <c r="F722" i="13"/>
  <c r="F723" i="13"/>
  <c r="F724" i="13"/>
  <c r="F725" i="13"/>
  <c r="F726" i="13"/>
  <c r="F727" i="13"/>
  <c r="F728" i="13"/>
  <c r="F729" i="13"/>
  <c r="F730" i="13"/>
  <c r="F731" i="13"/>
  <c r="F732" i="13"/>
  <c r="F733" i="13"/>
  <c r="F734" i="13"/>
  <c r="F735" i="13"/>
  <c r="F736" i="13"/>
  <c r="F737" i="13"/>
  <c r="F738" i="13"/>
  <c r="F739" i="13"/>
  <c r="F740" i="13"/>
  <c r="F741" i="13"/>
  <c r="F742" i="13"/>
  <c r="F743" i="13"/>
  <c r="F744" i="13"/>
  <c r="F745" i="13"/>
  <c r="F746" i="13"/>
  <c r="F747" i="13"/>
  <c r="F748" i="13"/>
  <c r="F749" i="13"/>
  <c r="F750" i="13"/>
  <c r="F751" i="13"/>
  <c r="F752" i="13"/>
  <c r="F753" i="13"/>
  <c r="F754" i="13"/>
  <c r="F755" i="13"/>
  <c r="F756" i="13"/>
  <c r="F757" i="13"/>
  <c r="F758" i="13"/>
  <c r="F759" i="13"/>
  <c r="F760" i="13"/>
  <c r="F761" i="13"/>
  <c r="F762" i="13"/>
  <c r="F763" i="13"/>
  <c r="F764" i="13"/>
  <c r="F765" i="13"/>
  <c r="F766" i="13"/>
  <c r="F767" i="13"/>
  <c r="F768" i="13"/>
  <c r="F769" i="13"/>
  <c r="F770" i="13"/>
  <c r="F771" i="13"/>
  <c r="F772" i="13"/>
  <c r="F773" i="13"/>
  <c r="F774" i="13"/>
  <c r="F775" i="13"/>
  <c r="F776" i="13"/>
  <c r="F777" i="13"/>
  <c r="F778" i="13"/>
  <c r="F779" i="13"/>
  <c r="F780" i="13"/>
  <c r="F781" i="13"/>
  <c r="F782" i="13"/>
  <c r="F783" i="13"/>
  <c r="F784" i="13"/>
  <c r="F785" i="13"/>
  <c r="F786" i="13"/>
  <c r="F787" i="13"/>
  <c r="F788" i="13"/>
  <c r="F789" i="13"/>
  <c r="F790" i="13"/>
  <c r="F791" i="13"/>
  <c r="F792" i="13"/>
  <c r="F793" i="13"/>
  <c r="F794" i="13"/>
  <c r="F795" i="13"/>
  <c r="F796" i="13"/>
  <c r="F797" i="13"/>
  <c r="F798" i="13"/>
  <c r="F799" i="13"/>
  <c r="F800" i="13"/>
  <c r="F801" i="13"/>
  <c r="F802" i="13"/>
  <c r="F803" i="13"/>
  <c r="F804" i="13"/>
  <c r="F805" i="13"/>
  <c r="F806" i="13"/>
  <c r="F807" i="13"/>
  <c r="F808" i="13"/>
  <c r="F809" i="13"/>
  <c r="F810" i="13"/>
  <c r="F811" i="13"/>
  <c r="F812" i="13"/>
  <c r="F813" i="13"/>
  <c r="F814" i="13"/>
  <c r="F815" i="13"/>
  <c r="F816" i="13"/>
  <c r="F817" i="13"/>
  <c r="F818" i="13"/>
  <c r="F819" i="13"/>
  <c r="F820" i="13"/>
  <c r="F821" i="13"/>
  <c r="F822" i="13"/>
  <c r="F823" i="13"/>
  <c r="F824" i="13"/>
  <c r="F825" i="13"/>
  <c r="F826" i="13"/>
  <c r="F827" i="13"/>
  <c r="F828" i="13"/>
  <c r="F829" i="13"/>
  <c r="F830" i="13"/>
  <c r="F831" i="13"/>
  <c r="F832" i="13"/>
  <c r="F833" i="13"/>
  <c r="F834" i="13"/>
  <c r="F835" i="13"/>
  <c r="F836" i="13"/>
  <c r="F837" i="13"/>
  <c r="F838" i="13"/>
  <c r="F839" i="13"/>
  <c r="F840" i="13"/>
  <c r="F841" i="13"/>
  <c r="F842" i="13"/>
  <c r="F843" i="13"/>
  <c r="F844" i="13"/>
  <c r="F845" i="13"/>
  <c r="F846" i="13"/>
  <c r="F847" i="13"/>
  <c r="F848" i="13"/>
  <c r="F849" i="13"/>
  <c r="F850" i="13"/>
  <c r="F851" i="13"/>
  <c r="F852" i="13"/>
  <c r="F853" i="13"/>
  <c r="F854" i="13"/>
  <c r="F855" i="13"/>
  <c r="F856" i="13"/>
  <c r="F857" i="13"/>
  <c r="F858" i="13"/>
  <c r="F859" i="13"/>
  <c r="F860" i="13"/>
  <c r="F861" i="13"/>
  <c r="F862" i="13"/>
  <c r="F863" i="13"/>
  <c r="F864" i="13"/>
  <c r="F865" i="13"/>
  <c r="F866" i="13"/>
  <c r="F867" i="13"/>
  <c r="F868" i="13"/>
  <c r="F869" i="13"/>
  <c r="F870" i="13"/>
  <c r="F871" i="13"/>
  <c r="F872" i="13"/>
  <c r="F873" i="13"/>
  <c r="F874" i="13"/>
  <c r="F875" i="13"/>
  <c r="F876" i="13"/>
  <c r="A900" i="13"/>
  <c r="A901" i="13" s="1"/>
  <c r="A902" i="13" s="1"/>
  <c r="A903" i="13" s="1"/>
  <c r="A904" i="13" s="1"/>
  <c r="A905" i="13" s="1"/>
  <c r="A906" i="13" s="1"/>
  <c r="A907" i="13" s="1"/>
  <c r="A908" i="13" s="1"/>
  <c r="A909" i="13" s="1"/>
  <c r="A910" i="13" s="1"/>
  <c r="A911" i="13" s="1"/>
  <c r="A912" i="13" s="1"/>
  <c r="A913" i="13" s="1"/>
  <c r="A914" i="13" s="1"/>
  <c r="A915" i="13" s="1"/>
  <c r="A916" i="13" s="1"/>
  <c r="A917" i="13" s="1"/>
  <c r="A918" i="13" s="1"/>
  <c r="A919" i="13" s="1"/>
  <c r="A920" i="13" s="1"/>
  <c r="A921" i="13" s="1"/>
  <c r="A922" i="13" s="1"/>
  <c r="A923" i="13" s="1"/>
  <c r="A924" i="13" s="1"/>
  <c r="A925" i="13" s="1"/>
  <c r="A926" i="13" s="1"/>
  <c r="A927" i="13" s="1"/>
  <c r="A928" i="13" s="1"/>
  <c r="A929" i="13" s="1"/>
  <c r="A930" i="13" s="1"/>
  <c r="A931" i="13" s="1"/>
  <c r="A932" i="13" s="1"/>
  <c r="A933" i="13" s="1"/>
  <c r="A934" i="13" s="1"/>
  <c r="A935" i="13" s="1"/>
  <c r="A936" i="13" s="1"/>
  <c r="A937" i="13" s="1"/>
  <c r="A938" i="13" s="1"/>
  <c r="A939" i="13" s="1"/>
  <c r="A940" i="13" s="1"/>
  <c r="A941" i="13" s="1"/>
  <c r="A942" i="13" s="1"/>
  <c r="A943" i="13" s="1"/>
  <c r="A944" i="13" s="1"/>
  <c r="A945" i="13" s="1"/>
  <c r="A946" i="13" s="1"/>
  <c r="A947" i="13" s="1"/>
  <c r="A948" i="13" s="1"/>
  <c r="A949" i="13" s="1"/>
  <c r="A950" i="13" s="1"/>
  <c r="A951" i="13" s="1"/>
  <c r="A952" i="13" s="1"/>
  <c r="A953" i="13" s="1"/>
  <c r="A954" i="13" s="1"/>
  <c r="A955" i="13" s="1"/>
  <c r="A956" i="13" s="1"/>
  <c r="A957" i="13" s="1"/>
  <c r="A958" i="13" s="1"/>
  <c r="A959" i="13" s="1"/>
  <c r="A960" i="13" s="1"/>
  <c r="A961" i="13" s="1"/>
  <c r="A962" i="13" s="1"/>
  <c r="F898" i="13"/>
  <c r="F899" i="13"/>
  <c r="F900" i="13"/>
  <c r="F901" i="13"/>
  <c r="F902" i="13"/>
  <c r="F903" i="13"/>
  <c r="F904" i="13"/>
  <c r="F905" i="13"/>
  <c r="F906" i="13"/>
  <c r="F907" i="13"/>
  <c r="F908" i="13"/>
  <c r="F909" i="13"/>
  <c r="F910" i="13"/>
  <c r="F911" i="13"/>
  <c r="F912" i="13"/>
  <c r="F913" i="13"/>
  <c r="F914" i="13"/>
  <c r="F915" i="13"/>
  <c r="F916" i="13"/>
  <c r="F917" i="13"/>
  <c r="F918" i="13"/>
  <c r="F919" i="13"/>
  <c r="F920" i="13"/>
  <c r="F921" i="13"/>
  <c r="F922" i="13"/>
  <c r="F923" i="13"/>
  <c r="F924" i="13"/>
  <c r="F925" i="13"/>
  <c r="F926" i="13"/>
  <c r="F927" i="13"/>
  <c r="F928" i="13"/>
  <c r="F929" i="13"/>
  <c r="F930" i="13"/>
  <c r="F931" i="13"/>
  <c r="F932" i="13"/>
  <c r="F933" i="13"/>
  <c r="F934" i="13"/>
  <c r="F935" i="13"/>
  <c r="F936" i="13"/>
  <c r="F937" i="13"/>
  <c r="F938" i="13"/>
  <c r="F939" i="13"/>
  <c r="F940" i="13"/>
  <c r="F941" i="13"/>
  <c r="F942" i="13"/>
  <c r="F943" i="13"/>
  <c r="F944" i="13"/>
  <c r="F945" i="13"/>
  <c r="F946" i="13"/>
  <c r="F947" i="13"/>
  <c r="F948" i="13"/>
  <c r="F949" i="13"/>
  <c r="F950" i="13"/>
  <c r="F951" i="13"/>
  <c r="F952" i="13"/>
  <c r="F953" i="13"/>
  <c r="F954" i="13"/>
  <c r="F955" i="13"/>
  <c r="F956" i="13"/>
  <c r="F957" i="13"/>
  <c r="F958" i="13"/>
  <c r="F959" i="13"/>
  <c r="F960" i="13"/>
  <c r="F961" i="13"/>
  <c r="F962" i="13"/>
  <c r="C963" i="13"/>
  <c r="F965" i="13"/>
  <c r="A966" i="13"/>
  <c r="A967" i="13" s="1"/>
  <c r="A968" i="13" s="1"/>
  <c r="A969" i="13" s="1"/>
  <c r="A970" i="13" s="1"/>
  <c r="A971" i="13" s="1"/>
  <c r="A972" i="13" s="1"/>
  <c r="A973" i="13" s="1"/>
  <c r="A974" i="13" s="1"/>
  <c r="A975" i="13" s="1"/>
  <c r="A976" i="13" s="1"/>
  <c r="A977" i="13" s="1"/>
  <c r="A978" i="13" s="1"/>
  <c r="A979" i="13" s="1"/>
  <c r="A980" i="13" s="1"/>
  <c r="A981" i="13" s="1"/>
  <c r="A982" i="13" s="1"/>
  <c r="A983" i="13" s="1"/>
  <c r="A984" i="13" s="1"/>
  <c r="A985" i="13" s="1"/>
  <c r="A986" i="13" s="1"/>
  <c r="A987" i="13" s="1"/>
  <c r="A988" i="13" s="1"/>
  <c r="A989" i="13" s="1"/>
  <c r="A990" i="13" s="1"/>
  <c r="A991" i="13" s="1"/>
  <c r="A992" i="13" s="1"/>
  <c r="A993" i="13" s="1"/>
  <c r="A994" i="13" s="1"/>
  <c r="A995" i="13" s="1"/>
  <c r="A996" i="13" s="1"/>
  <c r="A997" i="13" s="1"/>
  <c r="A998" i="13" s="1"/>
  <c r="A999" i="13" s="1"/>
  <c r="A1000" i="13" s="1"/>
  <c r="A1001" i="13" s="1"/>
  <c r="A1002" i="13" s="1"/>
  <c r="A1003" i="13" s="1"/>
  <c r="A1004" i="13" s="1"/>
  <c r="A1005" i="13" s="1"/>
  <c r="A1006" i="13" s="1"/>
  <c r="A1007" i="13" s="1"/>
  <c r="A1008" i="13" s="1"/>
  <c r="A1009" i="13" s="1"/>
  <c r="A1010" i="13" s="1"/>
  <c r="A1011" i="13" s="1"/>
  <c r="A1012" i="13" s="1"/>
  <c r="A1013" i="13" s="1"/>
  <c r="A1014" i="13" s="1"/>
  <c r="A1015" i="13" s="1"/>
  <c r="A1016" i="13" s="1"/>
  <c r="A1017" i="13" s="1"/>
  <c r="A1018" i="13" s="1"/>
  <c r="A1019" i="13" s="1"/>
  <c r="A1020" i="13" s="1"/>
  <c r="A1021" i="13" s="1"/>
  <c r="A1022" i="13" s="1"/>
  <c r="A1023" i="13" s="1"/>
  <c r="A1024" i="13" s="1"/>
  <c r="A1025" i="13" s="1"/>
  <c r="A1026" i="13" s="1"/>
  <c r="A1027" i="13" s="1"/>
  <c r="A1028" i="13" s="1"/>
  <c r="A1029" i="13" s="1"/>
  <c r="A1030" i="13" s="1"/>
  <c r="A1031" i="13" s="1"/>
  <c r="A1032" i="13" s="1"/>
  <c r="A1033" i="13" s="1"/>
  <c r="A1034" i="13" s="1"/>
  <c r="A1035" i="13" s="1"/>
  <c r="A1036" i="13" s="1"/>
  <c r="A1037" i="13" s="1"/>
  <c r="A1038" i="13" s="1"/>
  <c r="A1039" i="13" s="1"/>
  <c r="A1040" i="13" s="1"/>
  <c r="A1041" i="13" s="1"/>
  <c r="A1042" i="13" s="1"/>
  <c r="A1043" i="13" s="1"/>
  <c r="A1044" i="13" s="1"/>
  <c r="A1045" i="13" s="1"/>
  <c r="A1046" i="13" s="1"/>
  <c r="A1047" i="13" s="1"/>
  <c r="A1048" i="13" s="1"/>
  <c r="A1049" i="13" s="1"/>
  <c r="A1050" i="13" s="1"/>
  <c r="A1051" i="13" s="1"/>
  <c r="A1052" i="13" s="1"/>
  <c r="A1053" i="13" s="1"/>
  <c r="A1054" i="13" s="1"/>
  <c r="A1055" i="13" s="1"/>
  <c r="A1056" i="13" s="1"/>
  <c r="A1057" i="13" s="1"/>
  <c r="A1058" i="13" s="1"/>
  <c r="A1059" i="13" s="1"/>
  <c r="A1060" i="13" s="1"/>
  <c r="A1061" i="13" s="1"/>
  <c r="A1062" i="13" s="1"/>
  <c r="A1063" i="13" s="1"/>
  <c r="A1064" i="13" s="1"/>
  <c r="A1065" i="13" s="1"/>
  <c r="A1066" i="13" s="1"/>
  <c r="A1067" i="13" s="1"/>
  <c r="A1068" i="13" s="1"/>
  <c r="A1069" i="13" s="1"/>
  <c r="A1070" i="13" s="1"/>
  <c r="A1071" i="13" s="1"/>
  <c r="A1072" i="13" s="1"/>
  <c r="A1073" i="13" s="1"/>
  <c r="A1074" i="13" s="1"/>
  <c r="A1075" i="13" s="1"/>
  <c r="A1076" i="13" s="1"/>
  <c r="A1077" i="13" s="1"/>
  <c r="A1078" i="13" s="1"/>
  <c r="A1079" i="13" s="1"/>
  <c r="A1080" i="13" s="1"/>
  <c r="A1081" i="13" s="1"/>
  <c r="A1082" i="13" s="1"/>
  <c r="A1083" i="13" s="1"/>
  <c r="A1084" i="13" s="1"/>
  <c r="A1085" i="13" s="1"/>
  <c r="A1086" i="13" s="1"/>
  <c r="A1087" i="13" s="1"/>
  <c r="A1088" i="13" s="1"/>
  <c r="A1089" i="13" s="1"/>
  <c r="A1090" i="13" s="1"/>
  <c r="A1091" i="13" s="1"/>
  <c r="A1092" i="13" s="1"/>
  <c r="A1093" i="13" s="1"/>
  <c r="A1094" i="13" s="1"/>
  <c r="A1095" i="13" s="1"/>
  <c r="A1096" i="13" s="1"/>
  <c r="A1097" i="13" s="1"/>
  <c r="A1098" i="13" s="1"/>
  <c r="A1099" i="13" s="1"/>
  <c r="A1100" i="13" s="1"/>
  <c r="A1101" i="13" s="1"/>
  <c r="A1102" i="13" s="1"/>
  <c r="A1103" i="13" s="1"/>
  <c r="A1104" i="13" s="1"/>
  <c r="A1105" i="13" s="1"/>
  <c r="A1106" i="13" s="1"/>
  <c r="A1107" i="13" s="1"/>
  <c r="A1108" i="13" s="1"/>
  <c r="A1109" i="13" s="1"/>
  <c r="A1110" i="13" s="1"/>
  <c r="A1111" i="13" s="1"/>
  <c r="A1112" i="13" s="1"/>
  <c r="A1113" i="13" s="1"/>
  <c r="A1114" i="13" s="1"/>
  <c r="A1115" i="13" s="1"/>
  <c r="A1116" i="13" s="1"/>
  <c r="A1117" i="13" s="1"/>
  <c r="A1118" i="13" s="1"/>
  <c r="A1119" i="13" s="1"/>
  <c r="A1120" i="13" s="1"/>
  <c r="A1121" i="13" s="1"/>
  <c r="A1122" i="13" s="1"/>
  <c r="A1123" i="13" s="1"/>
  <c r="A1124" i="13" s="1"/>
  <c r="A1125" i="13" s="1"/>
  <c r="A1126" i="13" s="1"/>
  <c r="A1127" i="13" s="1"/>
  <c r="A1128" i="13" s="1"/>
  <c r="A1129" i="13" s="1"/>
  <c r="A1130" i="13" s="1"/>
  <c r="A1131" i="13" s="1"/>
  <c r="A1132" i="13" s="1"/>
  <c r="A1133" i="13" s="1"/>
  <c r="A1134" i="13" s="1"/>
  <c r="A1135" i="13" s="1"/>
  <c r="A1136" i="13" s="1"/>
  <c r="A1137" i="13" s="1"/>
  <c r="A1138" i="13" s="1"/>
  <c r="A1139" i="13" s="1"/>
  <c r="A1140" i="13" s="1"/>
  <c r="A1141" i="13" s="1"/>
  <c r="A1142" i="13" s="1"/>
  <c r="A1143" i="13" s="1"/>
  <c r="A1144" i="13" s="1"/>
  <c r="A1145" i="13" s="1"/>
  <c r="A1146" i="13" s="1"/>
  <c r="A1147" i="13" s="1"/>
  <c r="A1148" i="13" s="1"/>
  <c r="A1149" i="13" s="1"/>
  <c r="A1150" i="13" s="1"/>
  <c r="A1151" i="13" s="1"/>
  <c r="A1152" i="13" s="1"/>
  <c r="A1153" i="13" s="1"/>
  <c r="A1154" i="13" s="1"/>
  <c r="A1155" i="13" s="1"/>
  <c r="A1156" i="13" s="1"/>
  <c r="A1157" i="13" s="1"/>
  <c r="A1158" i="13" s="1"/>
  <c r="A1159" i="13" s="1"/>
  <c r="A1160" i="13" s="1"/>
  <c r="A1161" i="13" s="1"/>
  <c r="A1162" i="13" s="1"/>
  <c r="A1163" i="13" s="1"/>
  <c r="A1164" i="13" s="1"/>
  <c r="A1165" i="13" s="1"/>
  <c r="A1166" i="13" s="1"/>
  <c r="A1167" i="13" s="1"/>
  <c r="A1168" i="13" s="1"/>
  <c r="A1169" i="13" s="1"/>
  <c r="A1170" i="13" s="1"/>
  <c r="A1171" i="13" s="1"/>
  <c r="A1172" i="13" s="1"/>
  <c r="A1173" i="13" s="1"/>
  <c r="A1174" i="13" s="1"/>
  <c r="A1175" i="13" s="1"/>
  <c r="A1176" i="13" s="1"/>
  <c r="A1177" i="13" s="1"/>
  <c r="A1178" i="13" s="1"/>
  <c r="A1179" i="13" s="1"/>
  <c r="A1180" i="13" s="1"/>
  <c r="A1181" i="13" s="1"/>
  <c r="A1182" i="13" s="1"/>
  <c r="A1183" i="13" s="1"/>
  <c r="A1184" i="13" s="1"/>
  <c r="A1185" i="13" s="1"/>
  <c r="A1186" i="13" s="1"/>
  <c r="A1187" i="13" s="1"/>
  <c r="A1188" i="13" s="1"/>
  <c r="A1189" i="13" s="1"/>
  <c r="A1190" i="13" s="1"/>
  <c r="A1191" i="13" s="1"/>
  <c r="A1192" i="13" s="1"/>
  <c r="A1193" i="13" s="1"/>
  <c r="A1194" i="13" s="1"/>
  <c r="A1195" i="13" s="1"/>
  <c r="A1196" i="13" s="1"/>
  <c r="A1197" i="13" s="1"/>
  <c r="A1198" i="13" s="1"/>
  <c r="A1199" i="13" s="1"/>
  <c r="A1200" i="13" s="1"/>
  <c r="A1201" i="13" s="1"/>
  <c r="A1202" i="13" s="1"/>
  <c r="A1203" i="13" s="1"/>
  <c r="A1204" i="13" s="1"/>
  <c r="A1205" i="13" s="1"/>
  <c r="A1206" i="13" s="1"/>
  <c r="A1207" i="13" s="1"/>
  <c r="A1208" i="13" s="1"/>
  <c r="A1209" i="13" s="1"/>
  <c r="A1210" i="13" s="1"/>
  <c r="A1211" i="13" s="1"/>
  <c r="A1212" i="13" s="1"/>
  <c r="A1213" i="13" s="1"/>
  <c r="A1214" i="13" s="1"/>
  <c r="A1215" i="13" s="1"/>
  <c r="A1216" i="13" s="1"/>
  <c r="A1217" i="13" s="1"/>
  <c r="A1218" i="13" s="1"/>
  <c r="A1219" i="13" s="1"/>
  <c r="A1220" i="13" s="1"/>
  <c r="A1221" i="13" s="1"/>
  <c r="A1222" i="13" s="1"/>
  <c r="A1223" i="13" s="1"/>
  <c r="A1224" i="13" s="1"/>
  <c r="A1225" i="13" s="1"/>
  <c r="A1226" i="13" s="1"/>
  <c r="A1227" i="13" s="1"/>
  <c r="A1228" i="13" s="1"/>
  <c r="A1229" i="13" s="1"/>
  <c r="A1230" i="13" s="1"/>
  <c r="A1231" i="13" s="1"/>
  <c r="A1232" i="13" s="1"/>
  <c r="A1233" i="13" s="1"/>
  <c r="A1234" i="13" s="1"/>
  <c r="A1235" i="13" s="1"/>
  <c r="A1236" i="13" s="1"/>
  <c r="A1237" i="13" s="1"/>
  <c r="A1238" i="13" s="1"/>
  <c r="A1239" i="13" s="1"/>
  <c r="A1240" i="13" s="1"/>
  <c r="A1241" i="13" s="1"/>
  <c r="A1242" i="13" s="1"/>
  <c r="A1243" i="13" s="1"/>
  <c r="A1244" i="13" s="1"/>
  <c r="A1245" i="13" s="1"/>
  <c r="A1246" i="13" s="1"/>
  <c r="A1247" i="13" s="1"/>
  <c r="A1248" i="13" s="1"/>
  <c r="A1249" i="13" s="1"/>
  <c r="A1250" i="13" s="1"/>
  <c r="A1251" i="13" s="1"/>
  <c r="A1252" i="13" s="1"/>
  <c r="A1253" i="13" s="1"/>
  <c r="A1254" i="13" s="1"/>
  <c r="A1255" i="13" s="1"/>
  <c r="A1256" i="13" s="1"/>
  <c r="A1257" i="13" s="1"/>
  <c r="A1258" i="13" s="1"/>
  <c r="A1259" i="13" s="1"/>
  <c r="A1260" i="13" s="1"/>
  <c r="A1261" i="13" s="1"/>
  <c r="A1262" i="13" s="1"/>
  <c r="A1263" i="13" s="1"/>
  <c r="A1264" i="13" s="1"/>
  <c r="A1265" i="13" s="1"/>
  <c r="A1266" i="13" s="1"/>
  <c r="A1267" i="13" s="1"/>
  <c r="A1268" i="13" s="1"/>
  <c r="A1269" i="13" s="1"/>
  <c r="A1270" i="13" s="1"/>
  <c r="A1271" i="13" s="1"/>
  <c r="A1272" i="13" s="1"/>
  <c r="A1273" i="13" s="1"/>
  <c r="A1274" i="13" s="1"/>
  <c r="A1275" i="13" s="1"/>
  <c r="A1276" i="13" s="1"/>
  <c r="A1277" i="13" s="1"/>
  <c r="A1278" i="13" s="1"/>
  <c r="A1279" i="13" s="1"/>
  <c r="A1280" i="13" s="1"/>
  <c r="A1281" i="13" s="1"/>
  <c r="A1282" i="13" s="1"/>
  <c r="A1283" i="13" s="1"/>
  <c r="A1284" i="13" s="1"/>
  <c r="A1285" i="13" s="1"/>
  <c r="A1286" i="13" s="1"/>
  <c r="A1287" i="13" s="1"/>
  <c r="A1288" i="13" s="1"/>
  <c r="A1289" i="13" s="1"/>
  <c r="A1290" i="13" s="1"/>
  <c r="A1291" i="13" s="1"/>
  <c r="A1292" i="13" s="1"/>
  <c r="A1293" i="13" s="1"/>
  <c r="A1294" i="13" s="1"/>
  <c r="A1295" i="13" s="1"/>
  <c r="A1296" i="13" s="1"/>
  <c r="A1297" i="13" s="1"/>
  <c r="A1298" i="13" s="1"/>
  <c r="A1299" i="13" s="1"/>
  <c r="A1300" i="13" s="1"/>
  <c r="A1301" i="13" s="1"/>
  <c r="A1302" i="13" s="1"/>
  <c r="A1303" i="13" s="1"/>
  <c r="A1304" i="13" s="1"/>
  <c r="A1305" i="13" s="1"/>
  <c r="A1306" i="13" s="1"/>
  <c r="A1307" i="13" s="1"/>
  <c r="A1308" i="13" s="1"/>
  <c r="A1309" i="13" s="1"/>
  <c r="A1310" i="13" s="1"/>
  <c r="A1311" i="13" s="1"/>
  <c r="A1312" i="13" s="1"/>
  <c r="A1313" i="13" s="1"/>
  <c r="A1314" i="13" s="1"/>
  <c r="A1315" i="13" s="1"/>
  <c r="A1316" i="13" s="1"/>
  <c r="A1317" i="13" s="1"/>
  <c r="A1318" i="13" s="1"/>
  <c r="A1319" i="13" s="1"/>
  <c r="A1320" i="13" s="1"/>
  <c r="A1321" i="13" s="1"/>
  <c r="A1322" i="13" s="1"/>
  <c r="A1323" i="13" s="1"/>
  <c r="A1324" i="13" s="1"/>
  <c r="A1325" i="13" s="1"/>
  <c r="A1326" i="13" s="1"/>
  <c r="A1327" i="13" s="1"/>
  <c r="A1328" i="13" s="1"/>
  <c r="A1329" i="13" s="1"/>
  <c r="F966" i="13"/>
  <c r="F967" i="13"/>
  <c r="F968" i="13"/>
  <c r="F969" i="13"/>
  <c r="F970" i="13"/>
  <c r="F971" i="13"/>
  <c r="F972" i="13"/>
  <c r="F973" i="13"/>
  <c r="F974" i="13"/>
  <c r="F975" i="13"/>
  <c r="F976" i="13"/>
  <c r="F977" i="13"/>
  <c r="F978" i="13"/>
  <c r="F979" i="13"/>
  <c r="F980" i="13"/>
  <c r="F981" i="13"/>
  <c r="F982" i="13"/>
  <c r="F983" i="13"/>
  <c r="F984" i="13"/>
  <c r="F985" i="13"/>
  <c r="F986" i="13"/>
  <c r="F987" i="13"/>
  <c r="F988" i="13"/>
  <c r="F989" i="13"/>
  <c r="F990" i="13"/>
  <c r="F991" i="13"/>
  <c r="F992" i="13"/>
  <c r="F993" i="13"/>
  <c r="F994" i="13"/>
  <c r="F995" i="13"/>
  <c r="F996" i="13"/>
  <c r="F997" i="13"/>
  <c r="F998" i="13"/>
  <c r="F999" i="13"/>
  <c r="F1000" i="13"/>
  <c r="F1001" i="13"/>
  <c r="F1002" i="13"/>
  <c r="F1003" i="13"/>
  <c r="F1004" i="13"/>
  <c r="F1005" i="13"/>
  <c r="F1006" i="13"/>
  <c r="F1007" i="13"/>
  <c r="F1008" i="13"/>
  <c r="F1009" i="13"/>
  <c r="F1010" i="13"/>
  <c r="F1011" i="13"/>
  <c r="F1012" i="13"/>
  <c r="F1013" i="13"/>
  <c r="F1014" i="13"/>
  <c r="F1015" i="13"/>
  <c r="F1016" i="13"/>
  <c r="F1017" i="13"/>
  <c r="F1018" i="13"/>
  <c r="F1019" i="13"/>
  <c r="F1020" i="13"/>
  <c r="F1021" i="13"/>
  <c r="F1022" i="13"/>
  <c r="F1023" i="13"/>
  <c r="F1024" i="13"/>
  <c r="F1025" i="13"/>
  <c r="F1026" i="13"/>
  <c r="F1027" i="13"/>
  <c r="F1028" i="13"/>
  <c r="F1029" i="13"/>
  <c r="F1030" i="13"/>
  <c r="F1031" i="13"/>
  <c r="F1032" i="13"/>
  <c r="F1033" i="13"/>
  <c r="F1034" i="13"/>
  <c r="F1035" i="13"/>
  <c r="F1036" i="13"/>
  <c r="F1037" i="13"/>
  <c r="F1038" i="13"/>
  <c r="F1039" i="13"/>
  <c r="F1040" i="13"/>
  <c r="F1041" i="13"/>
  <c r="F1042" i="13"/>
  <c r="F1043" i="13"/>
  <c r="F1044" i="13"/>
  <c r="F1045" i="13"/>
  <c r="F1046" i="13"/>
  <c r="F1047" i="13"/>
  <c r="F1048" i="13"/>
  <c r="F1049" i="13"/>
  <c r="F1050" i="13"/>
  <c r="F1051" i="13"/>
  <c r="F1052" i="13"/>
  <c r="F1053" i="13"/>
  <c r="F1054" i="13"/>
  <c r="F1055" i="13"/>
  <c r="F1056" i="13"/>
  <c r="F1057" i="13"/>
  <c r="F1058" i="13"/>
  <c r="F1059" i="13"/>
  <c r="F1060" i="13"/>
  <c r="F1061" i="13"/>
  <c r="F1062" i="13"/>
  <c r="F1063" i="13"/>
  <c r="F1064" i="13"/>
  <c r="F1065" i="13"/>
  <c r="F1066" i="13"/>
  <c r="F1067" i="13"/>
  <c r="F1068" i="13"/>
  <c r="F1069" i="13"/>
  <c r="F1070" i="13"/>
  <c r="F1071" i="13"/>
  <c r="F1072" i="13"/>
  <c r="F1073" i="13"/>
  <c r="F1074" i="13"/>
  <c r="F1075" i="13"/>
  <c r="F1076" i="13"/>
  <c r="F1077" i="13"/>
  <c r="F1078" i="13"/>
  <c r="F1079" i="13"/>
  <c r="F1080" i="13"/>
  <c r="F1081" i="13"/>
  <c r="F1082" i="13"/>
  <c r="F1083" i="13"/>
  <c r="F1084" i="13"/>
  <c r="F1085" i="13"/>
  <c r="F1086" i="13"/>
  <c r="F1087" i="13"/>
  <c r="F1088" i="13"/>
  <c r="F1089" i="13"/>
  <c r="F1090" i="13"/>
  <c r="F1091" i="13"/>
  <c r="F1092" i="13"/>
  <c r="F1093" i="13"/>
  <c r="F1094" i="13"/>
  <c r="F1095" i="13"/>
  <c r="F1096" i="13"/>
  <c r="F1097" i="13"/>
  <c r="F1098" i="13"/>
  <c r="F1099" i="13"/>
  <c r="F1100" i="13"/>
  <c r="F1101" i="13"/>
  <c r="F1102" i="13"/>
  <c r="F1103" i="13"/>
  <c r="F1104" i="13"/>
  <c r="F1105" i="13"/>
  <c r="F1106" i="13"/>
  <c r="F1107" i="13"/>
  <c r="F1108" i="13"/>
  <c r="F1109" i="13"/>
  <c r="F1110" i="13"/>
  <c r="F1111" i="13"/>
  <c r="F1112" i="13"/>
  <c r="F1113" i="13"/>
  <c r="F1114" i="13"/>
  <c r="F1115" i="13"/>
  <c r="F1116" i="13"/>
  <c r="F1117" i="13"/>
  <c r="F1118" i="13"/>
  <c r="F1119" i="13"/>
  <c r="F1120" i="13"/>
  <c r="F1121" i="13"/>
  <c r="F1122" i="13"/>
  <c r="F1123" i="13"/>
  <c r="F1124" i="13"/>
  <c r="F1125" i="13"/>
  <c r="F1126" i="13"/>
  <c r="F1127" i="13"/>
  <c r="F1128" i="13"/>
  <c r="F1129" i="13"/>
  <c r="F1130" i="13"/>
  <c r="F1131" i="13"/>
  <c r="F1132" i="13"/>
  <c r="F1133" i="13"/>
  <c r="F1134" i="13"/>
  <c r="F1135" i="13"/>
  <c r="F1136" i="13"/>
  <c r="F1137" i="13"/>
  <c r="F1138" i="13"/>
  <c r="F1139" i="13"/>
  <c r="F1140" i="13"/>
  <c r="F1141" i="13"/>
  <c r="F1142" i="13"/>
  <c r="F1143" i="13"/>
  <c r="F1144" i="13"/>
  <c r="F1145" i="13"/>
  <c r="F1146" i="13"/>
  <c r="F1147" i="13"/>
  <c r="F1148" i="13"/>
  <c r="F1149" i="13"/>
  <c r="F1150" i="13"/>
  <c r="F1151" i="13"/>
  <c r="F1152" i="13"/>
  <c r="F1153" i="13"/>
  <c r="F1154" i="13"/>
  <c r="F1155" i="13"/>
  <c r="F1156" i="13"/>
  <c r="F1157" i="13"/>
  <c r="F1158" i="13"/>
  <c r="F1159" i="13"/>
  <c r="F1160" i="13"/>
  <c r="F1161" i="13"/>
  <c r="F1162" i="13"/>
  <c r="F1163" i="13"/>
  <c r="F1164" i="13"/>
  <c r="F1165" i="13"/>
  <c r="F1166" i="13"/>
  <c r="F1167" i="13"/>
  <c r="F1168" i="13"/>
  <c r="F1169" i="13"/>
  <c r="F1170" i="13"/>
  <c r="F1171" i="13"/>
  <c r="F1172" i="13"/>
  <c r="F1173" i="13"/>
  <c r="F1174" i="13"/>
  <c r="F1175" i="13"/>
  <c r="F1176" i="13"/>
  <c r="F1177" i="13"/>
  <c r="F1178" i="13"/>
  <c r="F1179" i="13"/>
  <c r="F1180" i="13"/>
  <c r="F1181" i="13"/>
  <c r="F1182" i="13"/>
  <c r="F1183" i="13"/>
  <c r="F1184" i="13"/>
  <c r="F1185" i="13"/>
  <c r="F1186" i="13"/>
  <c r="F1187" i="13"/>
  <c r="F1188" i="13"/>
  <c r="F1189" i="13"/>
  <c r="F1190" i="13"/>
  <c r="F1192" i="13"/>
  <c r="F1193" i="13"/>
  <c r="F1194" i="13"/>
  <c r="F1195" i="13"/>
  <c r="F1196" i="13"/>
  <c r="F1197" i="13"/>
  <c r="F1198" i="13"/>
  <c r="F1199" i="13"/>
  <c r="F1200" i="13"/>
  <c r="F1201" i="13"/>
  <c r="F1202" i="13"/>
  <c r="F1203" i="13"/>
  <c r="F1204" i="13"/>
  <c r="F1205" i="13"/>
  <c r="F1206" i="13"/>
  <c r="F1207" i="13"/>
  <c r="F1208" i="13"/>
  <c r="F1209" i="13"/>
  <c r="F1210" i="13"/>
  <c r="F1211" i="13"/>
  <c r="F1212" i="13"/>
  <c r="F1213" i="13"/>
  <c r="F1214" i="13"/>
  <c r="F1215" i="13"/>
  <c r="F1216" i="13"/>
  <c r="F1217" i="13"/>
  <c r="F1218" i="13"/>
  <c r="F1219" i="13"/>
  <c r="F1220" i="13"/>
  <c r="F1221" i="13"/>
  <c r="F1222" i="13"/>
  <c r="F1223" i="13"/>
  <c r="F1224" i="13"/>
  <c r="F1225" i="13"/>
  <c r="F1226" i="13"/>
  <c r="F1227" i="13"/>
  <c r="F1228" i="13"/>
  <c r="F1229" i="13"/>
  <c r="F1230" i="13"/>
  <c r="F1231" i="13"/>
  <c r="F1232" i="13"/>
  <c r="F1233" i="13"/>
  <c r="F1234" i="13"/>
  <c r="F1235" i="13"/>
  <c r="F1236" i="13"/>
  <c r="F1237" i="13"/>
  <c r="F1238" i="13"/>
  <c r="F1239" i="13"/>
  <c r="F1240" i="13"/>
  <c r="F1241" i="13"/>
  <c r="F1242" i="13"/>
  <c r="F1243" i="13"/>
  <c r="F1244" i="13"/>
  <c r="F1245" i="13"/>
  <c r="F1246" i="13"/>
  <c r="F1247" i="13"/>
  <c r="F1248" i="13"/>
  <c r="F1249" i="13"/>
  <c r="F1250" i="13"/>
  <c r="F1251" i="13"/>
  <c r="F1252" i="13"/>
  <c r="F1253" i="13"/>
  <c r="F1254" i="13"/>
  <c r="F1255" i="13"/>
  <c r="F1256" i="13"/>
  <c r="F1257" i="13"/>
  <c r="F1258" i="13"/>
  <c r="F1259" i="13"/>
  <c r="F1260" i="13"/>
  <c r="F1261" i="13"/>
  <c r="F1262" i="13"/>
  <c r="F1263" i="13"/>
  <c r="F1264" i="13"/>
  <c r="F1265" i="13"/>
  <c r="F1266" i="13"/>
  <c r="F1267" i="13"/>
  <c r="F1268" i="13"/>
  <c r="F1269" i="13"/>
  <c r="F1270" i="13"/>
  <c r="F1271" i="13"/>
  <c r="F1272" i="13"/>
  <c r="F1273" i="13"/>
  <c r="F1274" i="13"/>
  <c r="F1275" i="13"/>
  <c r="F1276" i="13"/>
  <c r="F1277" i="13"/>
  <c r="F1278" i="13"/>
  <c r="F1279" i="13"/>
  <c r="F1280" i="13"/>
  <c r="F1281" i="13"/>
  <c r="F1282" i="13"/>
  <c r="F1283" i="13"/>
  <c r="F1284" i="13"/>
  <c r="F1285" i="13"/>
  <c r="F1286" i="13"/>
  <c r="F1287" i="13"/>
  <c r="F1288" i="13"/>
  <c r="F1289" i="13"/>
  <c r="F1290" i="13"/>
  <c r="F1291" i="13"/>
  <c r="F1292" i="13"/>
  <c r="F1293" i="13"/>
  <c r="F1294" i="13"/>
  <c r="F1295" i="13"/>
  <c r="F1296" i="13"/>
  <c r="F1297" i="13"/>
  <c r="F1298" i="13"/>
  <c r="F1299" i="13"/>
  <c r="F1300" i="13"/>
  <c r="F1301" i="13"/>
  <c r="F1302" i="13"/>
  <c r="F1303" i="13"/>
  <c r="F1304" i="13"/>
  <c r="F1305" i="13"/>
  <c r="F1306" i="13"/>
  <c r="F1307" i="13"/>
  <c r="F1308" i="13"/>
  <c r="F1309" i="13"/>
  <c r="F1310" i="13"/>
  <c r="F1311" i="13"/>
  <c r="F1312" i="13"/>
  <c r="F1313" i="13"/>
  <c r="F1314" i="13"/>
  <c r="F1332" i="13"/>
  <c r="F1333" i="13"/>
  <c r="F1334" i="13"/>
  <c r="F1335" i="13"/>
  <c r="F1336" i="13"/>
  <c r="F1337" i="13"/>
  <c r="F1338" i="13"/>
  <c r="F1339" i="13"/>
  <c r="F1340" i="13"/>
  <c r="F1341" i="13"/>
  <c r="F1342" i="13"/>
  <c r="F1343" i="13"/>
  <c r="F1344" i="13"/>
  <c r="F1345" i="13"/>
  <c r="F1346" i="13"/>
  <c r="F1347" i="13"/>
  <c r="F1348" i="13"/>
  <c r="F1349" i="13"/>
  <c r="F1350" i="13"/>
  <c r="F1351" i="13"/>
  <c r="F1352" i="13"/>
  <c r="F1353" i="13"/>
  <c r="F1354" i="13"/>
  <c r="F1355" i="13"/>
  <c r="F1356" i="13"/>
  <c r="F1357" i="13"/>
  <c r="F1358" i="13"/>
  <c r="F1359" i="13"/>
  <c r="F1360" i="13"/>
  <c r="F1361" i="13"/>
  <c r="F1362" i="13"/>
  <c r="F1363" i="13"/>
  <c r="F1364" i="13"/>
  <c r="F1365" i="13"/>
  <c r="F1366" i="13"/>
  <c r="F1367" i="13"/>
  <c r="F1368" i="13"/>
  <c r="F1369" i="13"/>
  <c r="F1370" i="13"/>
  <c r="F1371" i="13"/>
  <c r="F1372" i="13"/>
  <c r="F1373" i="13"/>
  <c r="F1374" i="13"/>
  <c r="F1375" i="13"/>
  <c r="F1376" i="13"/>
  <c r="F1377" i="13"/>
  <c r="F1378" i="13"/>
  <c r="F1379" i="13"/>
  <c r="F1380" i="13"/>
  <c r="F1387" i="13"/>
  <c r="F1388" i="13"/>
  <c r="F1389" i="13"/>
  <c r="F1390" i="13"/>
  <c r="F1391" i="13"/>
  <c r="F1392" i="13"/>
  <c r="F1393" i="13"/>
  <c r="F1394" i="13"/>
  <c r="F1395" i="13"/>
  <c r="F1396" i="13"/>
  <c r="F1397" i="13"/>
  <c r="F1398" i="13"/>
  <c r="F1399" i="13"/>
  <c r="F1400" i="13"/>
  <c r="F1401" i="13"/>
  <c r="F1402" i="13"/>
  <c r="F1403" i="13"/>
  <c r="F1404" i="13"/>
  <c r="F1405" i="13"/>
  <c r="F1406" i="13"/>
  <c r="F1407" i="13"/>
  <c r="F1408" i="13"/>
  <c r="F1409" i="13"/>
  <c r="F1410" i="13"/>
  <c r="F1411" i="13"/>
  <c r="F1412" i="13"/>
  <c r="F1413" i="13"/>
  <c r="F1414" i="13"/>
  <c r="F1415" i="13"/>
  <c r="F1416" i="13"/>
  <c r="F1417" i="13"/>
  <c r="F1418" i="13"/>
  <c r="F1419" i="13"/>
  <c r="F1420" i="13"/>
  <c r="F1421" i="13"/>
  <c r="F1422" i="13"/>
  <c r="B1428" i="13"/>
  <c r="F1428" i="13"/>
  <c r="B1429" i="13"/>
  <c r="F1429" i="13"/>
  <c r="B1430" i="13"/>
  <c r="F1430" i="13"/>
  <c r="B1431" i="13"/>
  <c r="F1431" i="13"/>
  <c r="B1432" i="13"/>
  <c r="F1432" i="13"/>
  <c r="B1433" i="13"/>
  <c r="F1433" i="13"/>
  <c r="B1434" i="13"/>
  <c r="F1434" i="13"/>
  <c r="B1435" i="13"/>
  <c r="F1435" i="13"/>
  <c r="B1436" i="13"/>
  <c r="F1436" i="13"/>
  <c r="B1437" i="13"/>
  <c r="F1437" i="13"/>
  <c r="B1438" i="13"/>
  <c r="F1438" i="13"/>
  <c r="B1439" i="13"/>
  <c r="F1439" i="13"/>
  <c r="B1440" i="13"/>
  <c r="F1440" i="13"/>
  <c r="B1441" i="13"/>
  <c r="F1441" i="13"/>
  <c r="B1442" i="13"/>
  <c r="F1442" i="13"/>
  <c r="B1443" i="13"/>
  <c r="F1443" i="13"/>
  <c r="B1444" i="13"/>
  <c r="F1444" i="13"/>
  <c r="B1445" i="13"/>
  <c r="F1445" i="13"/>
  <c r="B1446" i="13"/>
  <c r="F1446" i="13"/>
  <c r="B1447" i="13"/>
  <c r="F1447" i="13"/>
  <c r="B1448" i="13"/>
  <c r="F1448" i="13"/>
  <c r="B1449" i="13"/>
  <c r="F1449" i="13"/>
  <c r="B1450" i="13"/>
  <c r="F1450" i="13"/>
  <c r="B1451" i="13"/>
  <c r="F1451" i="13"/>
  <c r="B1452" i="13"/>
  <c r="F1452" i="13"/>
  <c r="B1453" i="13"/>
  <c r="F1453" i="13"/>
  <c r="B1454" i="13"/>
  <c r="F1454" i="13"/>
  <c r="B1455" i="13"/>
  <c r="F1455" i="13"/>
  <c r="B1456" i="13"/>
  <c r="F1456" i="13"/>
  <c r="B1457" i="13"/>
  <c r="F1457" i="13"/>
  <c r="B1458" i="13"/>
  <c r="F1458" i="13"/>
  <c r="B1459" i="13"/>
  <c r="F1459" i="13"/>
  <c r="B1460" i="13"/>
  <c r="F1460" i="13"/>
  <c r="B1461" i="13"/>
  <c r="F1461" i="13"/>
  <c r="B1462" i="13"/>
  <c r="F1462" i="13"/>
  <c r="F1463" i="13"/>
  <c r="F1464" i="13"/>
  <c r="F1465" i="13"/>
  <c r="F1466" i="13"/>
  <c r="F1467" i="13"/>
  <c r="F1468" i="13"/>
  <c r="F1469" i="13"/>
  <c r="F1470" i="13"/>
  <c r="F1471" i="13"/>
  <c r="F1472" i="13"/>
  <c r="F1473" i="13"/>
  <c r="F1474" i="13"/>
  <c r="F1475" i="13"/>
  <c r="F1476" i="13"/>
  <c r="F1477" i="13"/>
  <c r="F1478" i="13"/>
  <c r="F1479" i="13"/>
  <c r="F1480" i="13"/>
  <c r="F1481" i="13"/>
  <c r="F1482" i="13"/>
  <c r="F1483" i="13"/>
  <c r="F1484" i="13"/>
  <c r="F1485" i="13"/>
  <c r="F1486" i="13"/>
  <c r="F1487" i="13"/>
  <c r="F1488" i="13"/>
  <c r="F1489" i="13"/>
  <c r="A7" i="17"/>
  <c r="A8" i="17" s="1"/>
  <c r="A9" i="17" s="1"/>
  <c r="A10" i="17" s="1"/>
  <c r="A11" i="17" s="1"/>
  <c r="A12" i="17" s="1"/>
  <c r="A13" i="17" s="1"/>
  <c r="A14" i="17" s="1"/>
  <c r="A15" i="17" s="1"/>
  <c r="A16" i="17" s="1"/>
  <c r="A17" i="17" s="1"/>
  <c r="A18" i="17" s="1"/>
  <c r="A19" i="17" s="1"/>
  <c r="A20" i="17" s="1"/>
  <c r="A21" i="17" s="1"/>
  <c r="A22" i="17" s="1"/>
  <c r="A23" i="17" s="1"/>
  <c r="A24" i="17" s="1"/>
  <c r="A25" i="17" s="1"/>
  <c r="A26" i="17" s="1"/>
  <c r="A27" i="17" s="1"/>
  <c r="A28" i="17" s="1"/>
  <c r="A29" i="17" s="1"/>
  <c r="A30" i="17" s="1"/>
  <c r="A31" i="17" s="1"/>
  <c r="A32" i="17" s="1"/>
  <c r="A33" i="17" s="1"/>
  <c r="A34" i="17" s="1"/>
  <c r="A35" i="17" s="1"/>
  <c r="A36" i="17" s="1"/>
  <c r="A37" i="17" s="1"/>
  <c r="A38" i="17" s="1"/>
  <c r="A39" i="17" s="1"/>
  <c r="A40" i="17" s="1"/>
  <c r="A41" i="17" s="1"/>
  <c r="A42" i="17" s="1"/>
  <c r="A43" i="17" s="1"/>
  <c r="A44" i="17" s="1"/>
  <c r="A45" i="17" s="1"/>
  <c r="A46" i="17" s="1"/>
  <c r="A47" i="17" s="1"/>
  <c r="A48" i="17" s="1"/>
  <c r="A49" i="17" s="1"/>
  <c r="A50" i="17" s="1"/>
  <c r="A51" i="17" s="1"/>
  <c r="A52" i="17" s="1"/>
  <c r="A53" i="17" s="1"/>
  <c r="A54" i="17" s="1"/>
  <c r="A55" i="17" s="1"/>
  <c r="A56" i="17" s="1"/>
  <c r="A57" i="17" s="1"/>
  <c r="A58" i="17" s="1"/>
  <c r="A59" i="17" s="1"/>
  <c r="A60" i="17" s="1"/>
  <c r="A61" i="17" s="1"/>
  <c r="A62" i="17" s="1"/>
  <c r="A63" i="17" s="1"/>
  <c r="A64" i="17" s="1"/>
  <c r="A65" i="17" s="1"/>
  <c r="A66" i="17" s="1"/>
  <c r="A67" i="17" s="1"/>
  <c r="A68" i="17" s="1"/>
  <c r="A69" i="17" s="1"/>
  <c r="A70" i="17" s="1"/>
  <c r="A71" i="17" s="1"/>
  <c r="A72" i="17" s="1"/>
  <c r="A73" i="17" s="1"/>
  <c r="A74" i="17" s="1"/>
  <c r="A75" i="17" s="1"/>
  <c r="A76" i="17" s="1"/>
  <c r="A77" i="17" s="1"/>
  <c r="A78" i="17" s="1"/>
  <c r="A79" i="17" s="1"/>
  <c r="A80" i="17" s="1"/>
  <c r="A81" i="17" s="1"/>
  <c r="A82" i="17" s="1"/>
  <c r="A83" i="17" s="1"/>
  <c r="A84" i="17" s="1"/>
  <c r="A85" i="17" s="1"/>
  <c r="A86" i="17" s="1"/>
  <c r="A87" i="17" s="1"/>
  <c r="A88" i="17" s="1"/>
  <c r="A89" i="17" s="1"/>
  <c r="A90" i="17" s="1"/>
  <c r="A91" i="17" s="1"/>
  <c r="A92" i="17" s="1"/>
  <c r="A93" i="17" s="1"/>
  <c r="A94" i="17" s="1"/>
  <c r="A95" i="17" s="1"/>
  <c r="A96" i="17" s="1"/>
  <c r="A97" i="17" s="1"/>
  <c r="A98" i="17" s="1"/>
  <c r="A99" i="17" s="1"/>
  <c r="A100" i="17" s="1"/>
  <c r="A101" i="17" s="1"/>
  <c r="A102" i="17" s="1"/>
  <c r="A103" i="17" s="1"/>
  <c r="A104" i="17" s="1"/>
  <c r="A105" i="17" s="1"/>
  <c r="A106" i="17" s="1"/>
  <c r="A107" i="17" s="1"/>
  <c r="A108" i="17" s="1"/>
  <c r="A109" i="17" s="1"/>
  <c r="A110" i="17" s="1"/>
  <c r="A111" i="17" s="1"/>
  <c r="A112" i="17" s="1"/>
  <c r="A113" i="17" s="1"/>
  <c r="A114" i="17" s="1"/>
  <c r="A115" i="17" s="1"/>
  <c r="A116" i="17" s="1"/>
  <c r="A117" i="17" s="1"/>
  <c r="A118" i="17" s="1"/>
  <c r="A119" i="17" s="1"/>
  <c r="A120" i="17" s="1"/>
  <c r="A121" i="17" s="1"/>
  <c r="A122" i="17" s="1"/>
  <c r="A123" i="17" s="1"/>
  <c r="A124" i="17" s="1"/>
  <c r="A125" i="17" s="1"/>
  <c r="A126" i="17" s="1"/>
  <c r="A127" i="17" s="1"/>
  <c r="A128" i="17" s="1"/>
  <c r="A129" i="17" s="1"/>
  <c r="A130" i="17" s="1"/>
  <c r="A131" i="17" s="1"/>
  <c r="A132" i="17" s="1"/>
  <c r="A133" i="17" s="1"/>
  <c r="A134" i="17" s="1"/>
  <c r="A135" i="17" s="1"/>
  <c r="A136" i="17" s="1"/>
  <c r="A137" i="17" s="1"/>
  <c r="A138" i="17" s="1"/>
  <c r="A139" i="17" s="1"/>
  <c r="A140" i="17" s="1"/>
  <c r="A141" i="17" s="1"/>
  <c r="A142" i="17" s="1"/>
  <c r="A143" i="17" s="1"/>
  <c r="A144" i="17" s="1"/>
  <c r="A145" i="17" s="1"/>
  <c r="A146" i="17" s="1"/>
  <c r="A147" i="17" s="1"/>
  <c r="A148" i="17" s="1"/>
  <c r="A149" i="17" s="1"/>
  <c r="A150" i="17" s="1"/>
  <c r="A151" i="17" s="1"/>
  <c r="A152" i="17" s="1"/>
  <c r="A153" i="17" s="1"/>
  <c r="A154" i="17" s="1"/>
  <c r="A155" i="17" s="1"/>
  <c r="A156" i="17" s="1"/>
  <c r="A157" i="17" s="1"/>
  <c r="A158" i="17" s="1"/>
  <c r="A159" i="17" s="1"/>
  <c r="A160" i="17" s="1"/>
  <c r="A161" i="17" s="1"/>
  <c r="A162" i="17" s="1"/>
  <c r="A163" i="17" s="1"/>
  <c r="A164" i="17" s="1"/>
  <c r="A165" i="17" s="1"/>
  <c r="A166" i="17" s="1"/>
  <c r="A167" i="17" s="1"/>
  <c r="A168" i="17" s="1"/>
  <c r="A169" i="17" s="1"/>
  <c r="A170" i="17" s="1"/>
  <c r="A171" i="17" s="1"/>
  <c r="A172" i="17" s="1"/>
  <c r="A173" i="17" s="1"/>
  <c r="A174" i="17" s="1"/>
  <c r="A175" i="17" s="1"/>
  <c r="A176" i="17" s="1"/>
  <c r="A177" i="17" s="1"/>
  <c r="A178" i="17" s="1"/>
  <c r="A179" i="17" s="1"/>
  <c r="A180" i="17" s="1"/>
  <c r="A181" i="17" s="1"/>
  <c r="A182" i="17" s="1"/>
  <c r="A183" i="17" s="1"/>
  <c r="A184" i="17" s="1"/>
  <c r="A185" i="17" s="1"/>
  <c r="A186" i="17" s="1"/>
  <c r="A187" i="17" s="1"/>
  <c r="A188" i="17" s="1"/>
  <c r="A189" i="17" s="1"/>
  <c r="A190" i="17" s="1"/>
  <c r="A191" i="17" s="1"/>
  <c r="A192" i="17" s="1"/>
  <c r="A193" i="17" s="1"/>
  <c r="A194" i="17" s="1"/>
  <c r="A195" i="17" s="1"/>
  <c r="A196" i="17" s="1"/>
  <c r="A197" i="17" s="1"/>
  <c r="A198" i="17" s="1"/>
  <c r="A199" i="17" s="1"/>
  <c r="A203" i="17"/>
  <c r="A204" i="17" s="1"/>
  <c r="A205" i="17" s="1"/>
  <c r="A206" i="17" s="1"/>
  <c r="A207" i="17" s="1"/>
  <c r="A208" i="17" s="1"/>
  <c r="A209" i="17" s="1"/>
  <c r="A210" i="17" s="1"/>
  <c r="A211" i="17" s="1"/>
  <c r="A212" i="17" s="1"/>
  <c r="A213" i="17" s="1"/>
  <c r="A214" i="17" s="1"/>
  <c r="A215" i="17" s="1"/>
  <c r="A216" i="17" s="1"/>
  <c r="A217" i="17" s="1"/>
  <c r="A218" i="17" s="1"/>
  <c r="A219" i="17" s="1"/>
  <c r="A220" i="17" s="1"/>
  <c r="A221" i="17" s="1"/>
  <c r="A222" i="17" s="1"/>
  <c r="A223" i="17" s="1"/>
  <c r="A224" i="17" s="1"/>
  <c r="A225" i="17" s="1"/>
  <c r="A226" i="17" s="1"/>
  <c r="A227" i="17" s="1"/>
  <c r="A228" i="17" s="1"/>
  <c r="A229" i="17" s="1"/>
  <c r="A230" i="17" s="1"/>
  <c r="A231" i="17" s="1"/>
  <c r="A232" i="17" s="1"/>
  <c r="A233" i="17" s="1"/>
  <c r="A234" i="17" s="1"/>
  <c r="A235" i="17" s="1"/>
  <c r="A236" i="17" s="1"/>
  <c r="A237" i="17" s="1"/>
  <c r="A238" i="17" s="1"/>
  <c r="A239" i="17" s="1"/>
  <c r="A240" i="17" s="1"/>
  <c r="A241" i="17" s="1"/>
  <c r="A242" i="17" s="1"/>
  <c r="A243" i="17" s="1"/>
  <c r="A244" i="17" s="1"/>
  <c r="A245" i="17" s="1"/>
  <c r="A246" i="17" s="1"/>
  <c r="A247" i="17" s="1"/>
  <c r="A248" i="17" s="1"/>
  <c r="A249" i="17" s="1"/>
  <c r="A250" i="17" s="1"/>
  <c r="A251" i="17" s="1"/>
  <c r="A252" i="17" s="1"/>
  <c r="A253" i="17" s="1"/>
  <c r="A254" i="17" s="1"/>
  <c r="A255" i="17" s="1"/>
  <c r="A256" i="17" s="1"/>
  <c r="A257" i="17" s="1"/>
  <c r="A258" i="17" s="1"/>
  <c r="A259" i="17" s="1"/>
  <c r="A260" i="17" s="1"/>
  <c r="A261" i="17" s="1"/>
  <c r="A262" i="17" s="1"/>
  <c r="A263" i="17" s="1"/>
  <c r="A264" i="17" s="1"/>
  <c r="A265" i="17" s="1"/>
  <c r="A266" i="17" s="1"/>
  <c r="A267" i="17" s="1"/>
  <c r="A268" i="17" s="1"/>
  <c r="A269" i="17" s="1"/>
  <c r="A270" i="17" s="1"/>
  <c r="A271" i="17" s="1"/>
  <c r="A272" i="17" s="1"/>
  <c r="A273" i="17" s="1"/>
  <c r="A274" i="17" s="1"/>
  <c r="A275" i="17" s="1"/>
  <c r="A276" i="17" s="1"/>
  <c r="A277" i="17" s="1"/>
  <c r="A278" i="17" s="1"/>
  <c r="A279" i="17" s="1"/>
  <c r="A280" i="17" s="1"/>
  <c r="A281" i="17" s="1"/>
  <c r="A282" i="17" s="1"/>
  <c r="A283" i="17" s="1"/>
  <c r="A284" i="17" s="1"/>
  <c r="A285" i="17" s="1"/>
  <c r="A286" i="17" s="1"/>
  <c r="A287" i="17" s="1"/>
  <c r="F208" i="17"/>
  <c r="J208" i="17"/>
  <c r="F209" i="17"/>
  <c r="K209" i="17" s="1"/>
  <c r="L209" i="17" s="1"/>
  <c r="N209" i="17" s="1"/>
  <c r="J209" i="17"/>
  <c r="F210" i="17"/>
  <c r="J210" i="17"/>
  <c r="F211" i="17"/>
  <c r="K211" i="17" s="1"/>
  <c r="L211" i="17" s="1"/>
  <c r="N211" i="17" s="1"/>
  <c r="J211" i="17"/>
  <c r="F212" i="17"/>
  <c r="J212" i="17"/>
  <c r="F213" i="17"/>
  <c r="K213" i="17" s="1"/>
  <c r="L213" i="17" s="1"/>
  <c r="N213" i="17" s="1"/>
  <c r="J213" i="17"/>
  <c r="F214" i="17"/>
  <c r="J214" i="17"/>
  <c r="F215" i="17"/>
  <c r="K215" i="17" s="1"/>
  <c r="L215" i="17" s="1"/>
  <c r="N215" i="17" s="1"/>
  <c r="J215" i="17"/>
  <c r="F216" i="17"/>
  <c r="J216" i="17"/>
  <c r="F217" i="17"/>
  <c r="K217" i="17" s="1"/>
  <c r="L217" i="17" s="1"/>
  <c r="N217" i="17" s="1"/>
  <c r="J217" i="17"/>
  <c r="F218" i="17"/>
  <c r="J218" i="17"/>
  <c r="F219" i="17"/>
  <c r="J219" i="17"/>
  <c r="F220" i="17"/>
  <c r="J220" i="17"/>
  <c r="F221" i="17"/>
  <c r="J221" i="17"/>
  <c r="F222" i="17"/>
  <c r="J222" i="17"/>
  <c r="F223" i="17"/>
  <c r="K223" i="17" s="1"/>
  <c r="L223" i="17" s="1"/>
  <c r="N223" i="17" s="1"/>
  <c r="J223" i="17"/>
  <c r="F224" i="17"/>
  <c r="K224" i="17" s="1"/>
  <c r="L224" i="17" s="1"/>
  <c r="N224" i="17" s="1"/>
  <c r="J224" i="17"/>
  <c r="F225" i="17"/>
  <c r="K225" i="17" s="1"/>
  <c r="L225" i="17" s="1"/>
  <c r="N225" i="17" s="1"/>
  <c r="J225" i="17"/>
  <c r="F226" i="17"/>
  <c r="K226" i="17" s="1"/>
  <c r="L226" i="17" s="1"/>
  <c r="N226" i="17" s="1"/>
  <c r="J226" i="17"/>
  <c r="F227" i="17"/>
  <c r="K227" i="17" s="1"/>
  <c r="L227" i="17" s="1"/>
  <c r="N227" i="17" s="1"/>
  <c r="J227" i="17"/>
  <c r="F228" i="17"/>
  <c r="K228" i="17" s="1"/>
  <c r="L228" i="17" s="1"/>
  <c r="N228" i="17" s="1"/>
  <c r="J228" i="17"/>
  <c r="F229" i="17"/>
  <c r="K229" i="17" s="1"/>
  <c r="L229" i="17" s="1"/>
  <c r="N229" i="17" s="1"/>
  <c r="J229" i="17"/>
  <c r="F230" i="17"/>
  <c r="K230" i="17" s="1"/>
  <c r="L230" i="17" s="1"/>
  <c r="N230" i="17" s="1"/>
  <c r="J230" i="17"/>
  <c r="F231" i="17"/>
  <c r="J231" i="17"/>
  <c r="F232" i="17"/>
  <c r="K232" i="17" s="1"/>
  <c r="L232" i="17" s="1"/>
  <c r="N232" i="17" s="1"/>
  <c r="J232" i="17"/>
  <c r="F233" i="17"/>
  <c r="K233" i="17" s="1"/>
  <c r="L233" i="17" s="1"/>
  <c r="N233" i="17" s="1"/>
  <c r="J233" i="17"/>
  <c r="F234" i="17"/>
  <c r="K234" i="17" s="1"/>
  <c r="L234" i="17" s="1"/>
  <c r="N234" i="17" s="1"/>
  <c r="J234" i="17"/>
  <c r="F235" i="17"/>
  <c r="J235" i="17"/>
  <c r="F236" i="17"/>
  <c r="K236" i="17" s="1"/>
  <c r="L236" i="17" s="1"/>
  <c r="N236" i="17" s="1"/>
  <c r="J236" i="17"/>
  <c r="F237" i="17"/>
  <c r="K237" i="17" s="1"/>
  <c r="L237" i="17" s="1"/>
  <c r="N237" i="17" s="1"/>
  <c r="J237" i="17"/>
  <c r="F238" i="17"/>
  <c r="K238" i="17" s="1"/>
  <c r="L238" i="17" s="1"/>
  <c r="N238" i="17" s="1"/>
  <c r="J238" i="17"/>
  <c r="F239" i="17"/>
  <c r="K239" i="17" s="1"/>
  <c r="L239" i="17" s="1"/>
  <c r="N239" i="17" s="1"/>
  <c r="J239" i="17"/>
  <c r="F240" i="17"/>
  <c r="J240" i="17"/>
  <c r="F241" i="17"/>
  <c r="K241" i="17" s="1"/>
  <c r="L241" i="17" s="1"/>
  <c r="N241" i="17" s="1"/>
  <c r="J241" i="17"/>
  <c r="F242" i="17"/>
  <c r="J242" i="17"/>
  <c r="F243" i="17"/>
  <c r="K243" i="17" s="1"/>
  <c r="L243" i="17" s="1"/>
  <c r="N243" i="17" s="1"/>
  <c r="J243" i="17"/>
  <c r="F244" i="17"/>
  <c r="K244" i="17" s="1"/>
  <c r="L244" i="17" s="1"/>
  <c r="N244" i="17" s="1"/>
  <c r="J244" i="17"/>
  <c r="F245" i="17"/>
  <c r="K245" i="17" s="1"/>
  <c r="L245" i="17" s="1"/>
  <c r="N245" i="17" s="1"/>
  <c r="J245" i="17"/>
  <c r="F246" i="17"/>
  <c r="K246" i="17" s="1"/>
  <c r="L246" i="17" s="1"/>
  <c r="N246" i="17" s="1"/>
  <c r="J246" i="17"/>
  <c r="F247" i="17"/>
  <c r="K247" i="17" s="1"/>
  <c r="L247" i="17" s="1"/>
  <c r="N247" i="17" s="1"/>
  <c r="J247" i="17"/>
  <c r="F248" i="17"/>
  <c r="K248" i="17" s="1"/>
  <c r="L248" i="17" s="1"/>
  <c r="N248" i="17" s="1"/>
  <c r="J248" i="17"/>
  <c r="F249" i="17"/>
  <c r="K249" i="17" s="1"/>
  <c r="L249" i="17" s="1"/>
  <c r="N249" i="17" s="1"/>
  <c r="J249" i="17"/>
  <c r="F250" i="17"/>
  <c r="J250" i="17"/>
  <c r="F251" i="17"/>
  <c r="K251" i="17" s="1"/>
  <c r="L251" i="17" s="1"/>
  <c r="N251" i="17" s="1"/>
  <c r="J251" i="17"/>
  <c r="F252" i="17"/>
  <c r="K252" i="17" s="1"/>
  <c r="L252" i="17" s="1"/>
  <c r="N252" i="17" s="1"/>
  <c r="J252" i="17"/>
  <c r="F253" i="17"/>
  <c r="K253" i="17" s="1"/>
  <c r="L253" i="17" s="1"/>
  <c r="N253" i="17" s="1"/>
  <c r="J253" i="17"/>
  <c r="F254" i="17"/>
  <c r="K254" i="17" s="1"/>
  <c r="L254" i="17" s="1"/>
  <c r="N254" i="17" s="1"/>
  <c r="J254" i="17"/>
  <c r="F255" i="17"/>
  <c r="K255" i="17" s="1"/>
  <c r="L255" i="17" s="1"/>
  <c r="N255" i="17" s="1"/>
  <c r="J255" i="17"/>
  <c r="F256" i="17"/>
  <c r="K256" i="17" s="1"/>
  <c r="L256" i="17" s="1"/>
  <c r="N256" i="17" s="1"/>
  <c r="J256" i="17"/>
  <c r="F257" i="17"/>
  <c r="J257" i="17"/>
  <c r="F258" i="17"/>
  <c r="K258" i="17" s="1"/>
  <c r="L258" i="17" s="1"/>
  <c r="N258" i="17" s="1"/>
  <c r="J258" i="17"/>
  <c r="F259" i="17"/>
  <c r="K259" i="17" s="1"/>
  <c r="L259" i="17" s="1"/>
  <c r="N259" i="17" s="1"/>
  <c r="J259" i="17"/>
  <c r="F260" i="17"/>
  <c r="J260" i="17"/>
  <c r="F261" i="17"/>
  <c r="J261" i="17"/>
  <c r="F262" i="17"/>
  <c r="K262" i="17" s="1"/>
  <c r="L262" i="17" s="1"/>
  <c r="N262" i="17" s="1"/>
  <c r="J262" i="17"/>
  <c r="F263" i="17"/>
  <c r="J263" i="17"/>
  <c r="F264" i="17"/>
  <c r="K264" i="17" s="1"/>
  <c r="L264" i="17" s="1"/>
  <c r="N264" i="17" s="1"/>
  <c r="J264" i="17"/>
  <c r="F265" i="17"/>
  <c r="K265" i="17" s="1"/>
  <c r="L265" i="17" s="1"/>
  <c r="N265" i="17" s="1"/>
  <c r="J265" i="17"/>
  <c r="F266" i="17"/>
  <c r="J266" i="17"/>
  <c r="F267" i="17"/>
  <c r="J267" i="17"/>
  <c r="F268" i="17"/>
  <c r="K268" i="17" s="1"/>
  <c r="L268" i="17" s="1"/>
  <c r="N268" i="17" s="1"/>
  <c r="J268" i="17"/>
  <c r="F269" i="17"/>
  <c r="J269" i="17"/>
  <c r="F270" i="17"/>
  <c r="K270" i="17" s="1"/>
  <c r="L270" i="17" s="1"/>
  <c r="N270" i="17" s="1"/>
  <c r="J270" i="17"/>
  <c r="F271" i="17"/>
  <c r="J271" i="17"/>
  <c r="F272" i="17"/>
  <c r="K272" i="17" s="1"/>
  <c r="L272" i="17" s="1"/>
  <c r="N272" i="17" s="1"/>
  <c r="J272" i="17"/>
  <c r="F273" i="17"/>
  <c r="K273" i="17" s="1"/>
  <c r="L273" i="17" s="1"/>
  <c r="N273" i="17" s="1"/>
  <c r="J273" i="17"/>
  <c r="F274" i="17"/>
  <c r="K274" i="17" s="1"/>
  <c r="L274" i="17" s="1"/>
  <c r="N274" i="17" s="1"/>
  <c r="J274" i="17"/>
  <c r="F275" i="17"/>
  <c r="J275" i="17"/>
  <c r="F276" i="17"/>
  <c r="J276" i="17"/>
  <c r="F277" i="17"/>
  <c r="K277" i="17" s="1"/>
  <c r="L277" i="17" s="1"/>
  <c r="N277" i="17" s="1"/>
  <c r="J277" i="17"/>
  <c r="F278" i="17"/>
  <c r="J278" i="17"/>
  <c r="F279" i="17"/>
  <c r="K279" i="17" s="1"/>
  <c r="L279" i="17" s="1"/>
  <c r="N279" i="17" s="1"/>
  <c r="J279" i="17"/>
  <c r="F280" i="17"/>
  <c r="K280" i="17" s="1"/>
  <c r="L280" i="17" s="1"/>
  <c r="N280" i="17" s="1"/>
  <c r="J280" i="17"/>
  <c r="F281" i="17"/>
  <c r="J281" i="17"/>
  <c r="F282" i="17"/>
  <c r="J282" i="17"/>
  <c r="F283" i="17"/>
  <c r="K283" i="17" s="1"/>
  <c r="L283" i="17" s="1"/>
  <c r="N283" i="17" s="1"/>
  <c r="J283" i="17"/>
  <c r="F290" i="17"/>
  <c r="J290" i="17"/>
  <c r="A291" i="17"/>
  <c r="A292" i="17" s="1"/>
  <c r="A293" i="17" s="1"/>
  <c r="A294" i="17" s="1"/>
  <c r="A295" i="17" s="1"/>
  <c r="A296" i="17" s="1"/>
  <c r="A297" i="17" s="1"/>
  <c r="A298" i="17" s="1"/>
  <c r="A299" i="17" s="1"/>
  <c r="A300" i="17" s="1"/>
  <c r="A301" i="17" s="1"/>
  <c r="A302" i="17" s="1"/>
  <c r="A303" i="17" s="1"/>
  <c r="A304" i="17" s="1"/>
  <c r="A305" i="17" s="1"/>
  <c r="A306" i="17" s="1"/>
  <c r="A307" i="17" s="1"/>
  <c r="A308" i="17" s="1"/>
  <c r="A309" i="17" s="1"/>
  <c r="A310" i="17" s="1"/>
  <c r="A311" i="17" s="1"/>
  <c r="A312" i="17" s="1"/>
  <c r="A313" i="17" s="1"/>
  <c r="A314" i="17" s="1"/>
  <c r="A315" i="17" s="1"/>
  <c r="A316" i="17" s="1"/>
  <c r="A317" i="17" s="1"/>
  <c r="A318" i="17" s="1"/>
  <c r="A319" i="17" s="1"/>
  <c r="A320" i="17" s="1"/>
  <c r="A321" i="17" s="1"/>
  <c r="A322" i="17" s="1"/>
  <c r="A323" i="17" s="1"/>
  <c r="A324" i="17" s="1"/>
  <c r="A325" i="17" s="1"/>
  <c r="A326" i="17" s="1"/>
  <c r="A327" i="17" s="1"/>
  <c r="A328" i="17" s="1"/>
  <c r="A329" i="17" s="1"/>
  <c r="A330" i="17" s="1"/>
  <c r="A331" i="17" s="1"/>
  <c r="A332" i="17" s="1"/>
  <c r="A333" i="17" s="1"/>
  <c r="A334" i="17" s="1"/>
  <c r="A335" i="17" s="1"/>
  <c r="A336" i="17" s="1"/>
  <c r="A337" i="17" s="1"/>
  <c r="A338" i="17" s="1"/>
  <c r="A339" i="17" s="1"/>
  <c r="A340" i="17" s="1"/>
  <c r="A341" i="17" s="1"/>
  <c r="A342" i="17" s="1"/>
  <c r="A343" i="17" s="1"/>
  <c r="A344" i="17" s="1"/>
  <c r="A345" i="17" s="1"/>
  <c r="A346" i="17" s="1"/>
  <c r="A347" i="17" s="1"/>
  <c r="A348" i="17" s="1"/>
  <c r="A349" i="17" s="1"/>
  <c r="A350" i="17" s="1"/>
  <c r="A351" i="17" s="1"/>
  <c r="A352" i="17" s="1"/>
  <c r="A353" i="17" s="1"/>
  <c r="A354" i="17" s="1"/>
  <c r="A355" i="17" s="1"/>
  <c r="A356" i="17" s="1"/>
  <c r="A357" i="17" s="1"/>
  <c r="A358" i="17" s="1"/>
  <c r="A359" i="17" s="1"/>
  <c r="A360" i="17" s="1"/>
  <c r="A361" i="17" s="1"/>
  <c r="A362" i="17" s="1"/>
  <c r="A363" i="17" s="1"/>
  <c r="A364" i="17" s="1"/>
  <c r="A365" i="17" s="1"/>
  <c r="A366" i="17" s="1"/>
  <c r="A367" i="17" s="1"/>
  <c r="A368" i="17" s="1"/>
  <c r="A369" i="17" s="1"/>
  <c r="A370" i="17" s="1"/>
  <c r="A371" i="17" s="1"/>
  <c r="A372" i="17" s="1"/>
  <c r="A373" i="17" s="1"/>
  <c r="A374" i="17" s="1"/>
  <c r="A375" i="17" s="1"/>
  <c r="A376" i="17" s="1"/>
  <c r="A377" i="17" s="1"/>
  <c r="A378" i="17" s="1"/>
  <c r="A379" i="17" s="1"/>
  <c r="A380" i="17" s="1"/>
  <c r="A381" i="17" s="1"/>
  <c r="A382" i="17" s="1"/>
  <c r="A383" i="17" s="1"/>
  <c r="A384" i="17" s="1"/>
  <c r="A385" i="17" s="1"/>
  <c r="A386" i="17" s="1"/>
  <c r="A387" i="17" s="1"/>
  <c r="A388" i="17" s="1"/>
  <c r="A389" i="17" s="1"/>
  <c r="A390" i="17" s="1"/>
  <c r="A391" i="17" s="1"/>
  <c r="A392" i="17" s="1"/>
  <c r="A393" i="17" s="1"/>
  <c r="A394" i="17" s="1"/>
  <c r="A395" i="17" s="1"/>
  <c r="A396" i="17" s="1"/>
  <c r="A397" i="17" s="1"/>
  <c r="A398" i="17" s="1"/>
  <c r="A399" i="17" s="1"/>
  <c r="A400" i="17" s="1"/>
  <c r="A401" i="17" s="1"/>
  <c r="A402" i="17" s="1"/>
  <c r="A403" i="17" s="1"/>
  <c r="A404" i="17" s="1"/>
  <c r="A405" i="17" s="1"/>
  <c r="A406" i="17" s="1"/>
  <c r="A407" i="17" s="1"/>
  <c r="A408" i="17" s="1"/>
  <c r="A409" i="17" s="1"/>
  <c r="A410" i="17" s="1"/>
  <c r="A411" i="17" s="1"/>
  <c r="A412" i="17" s="1"/>
  <c r="A413" i="17" s="1"/>
  <c r="A414" i="17" s="1"/>
  <c r="A415" i="17" s="1"/>
  <c r="A416" i="17" s="1"/>
  <c r="A417" i="17" s="1"/>
  <c r="A418" i="17" s="1"/>
  <c r="A419" i="17" s="1"/>
  <c r="A420" i="17" s="1"/>
  <c r="A421" i="17" s="1"/>
  <c r="A422" i="17" s="1"/>
  <c r="A423" i="17" s="1"/>
  <c r="A424" i="17" s="1"/>
  <c r="A425" i="17" s="1"/>
  <c r="A426" i="17" s="1"/>
  <c r="A427" i="17" s="1"/>
  <c r="A428" i="17" s="1"/>
  <c r="A429" i="17" s="1"/>
  <c r="A430" i="17" s="1"/>
  <c r="A431" i="17" s="1"/>
  <c r="A432" i="17" s="1"/>
  <c r="A433" i="17" s="1"/>
  <c r="A434" i="17" s="1"/>
  <c r="A435" i="17" s="1"/>
  <c r="A436" i="17" s="1"/>
  <c r="A437" i="17" s="1"/>
  <c r="A438" i="17" s="1"/>
  <c r="A439" i="17" s="1"/>
  <c r="A440" i="17" s="1"/>
  <c r="A441" i="17" s="1"/>
  <c r="A442" i="17" s="1"/>
  <c r="A443" i="17" s="1"/>
  <c r="A444" i="17" s="1"/>
  <c r="A445" i="17" s="1"/>
  <c r="A446" i="17" s="1"/>
  <c r="A447" i="17" s="1"/>
  <c r="A448" i="17" s="1"/>
  <c r="A449" i="17" s="1"/>
  <c r="A450" i="17" s="1"/>
  <c r="A451" i="17" s="1"/>
  <c r="A452" i="17" s="1"/>
  <c r="A453" i="17" s="1"/>
  <c r="A454" i="17" s="1"/>
  <c r="A455" i="17" s="1"/>
  <c r="A456" i="17" s="1"/>
  <c r="A457" i="17" s="1"/>
  <c r="A458" i="17" s="1"/>
  <c r="A459" i="17" s="1"/>
  <c r="A460" i="17" s="1"/>
  <c r="A461" i="17" s="1"/>
  <c r="A462" i="17" s="1"/>
  <c r="A463" i="17" s="1"/>
  <c r="A464" i="17" s="1"/>
  <c r="A465" i="17" s="1"/>
  <c r="F291" i="17"/>
  <c r="J291" i="17"/>
  <c r="F292" i="17"/>
  <c r="K292" i="17" s="1"/>
  <c r="L292" i="17" s="1"/>
  <c r="N292" i="17" s="1"/>
  <c r="J292" i="17"/>
  <c r="F293" i="17"/>
  <c r="K293" i="17" s="1"/>
  <c r="L293" i="17" s="1"/>
  <c r="N293" i="17" s="1"/>
  <c r="J293" i="17"/>
  <c r="F294" i="17"/>
  <c r="J294" i="17"/>
  <c r="F295" i="17"/>
  <c r="K295" i="17" s="1"/>
  <c r="L295" i="17" s="1"/>
  <c r="N295" i="17" s="1"/>
  <c r="J295" i="17"/>
  <c r="F296" i="17"/>
  <c r="K296" i="17" s="1"/>
  <c r="L296" i="17" s="1"/>
  <c r="N296" i="17" s="1"/>
  <c r="J296" i="17"/>
  <c r="F297" i="17"/>
  <c r="K297" i="17" s="1"/>
  <c r="L297" i="17" s="1"/>
  <c r="N297" i="17" s="1"/>
  <c r="J297" i="17"/>
  <c r="F298" i="17"/>
  <c r="K298" i="17" s="1"/>
  <c r="L298" i="17" s="1"/>
  <c r="N298" i="17" s="1"/>
  <c r="J298" i="17"/>
  <c r="F299" i="17"/>
  <c r="K299" i="17" s="1"/>
  <c r="L299" i="17" s="1"/>
  <c r="N299" i="17" s="1"/>
  <c r="J299" i="17"/>
  <c r="F300" i="17"/>
  <c r="K300" i="17" s="1"/>
  <c r="L300" i="17" s="1"/>
  <c r="N300" i="17" s="1"/>
  <c r="J300" i="17"/>
  <c r="F301" i="17"/>
  <c r="K301" i="17" s="1"/>
  <c r="L301" i="17" s="1"/>
  <c r="N301" i="17" s="1"/>
  <c r="J301" i="17"/>
  <c r="F302" i="17"/>
  <c r="K302" i="17" s="1"/>
  <c r="L302" i="17" s="1"/>
  <c r="N302" i="17" s="1"/>
  <c r="J302" i="17"/>
  <c r="F303" i="17"/>
  <c r="K303" i="17" s="1"/>
  <c r="L303" i="17" s="1"/>
  <c r="N303" i="17" s="1"/>
  <c r="J303" i="17"/>
  <c r="F304" i="17"/>
  <c r="J304" i="17"/>
  <c r="F305" i="17"/>
  <c r="K305" i="17" s="1"/>
  <c r="L305" i="17" s="1"/>
  <c r="N305" i="17" s="1"/>
  <c r="J305" i="17"/>
  <c r="F306" i="17"/>
  <c r="K306" i="17" s="1"/>
  <c r="L306" i="17" s="1"/>
  <c r="N306" i="17" s="1"/>
  <c r="J306" i="17"/>
  <c r="F307" i="17"/>
  <c r="J307" i="17"/>
  <c r="F308" i="17"/>
  <c r="J308" i="17"/>
  <c r="F309" i="17"/>
  <c r="K309" i="17" s="1"/>
  <c r="L309" i="17" s="1"/>
  <c r="N309" i="17" s="1"/>
  <c r="J309" i="17"/>
  <c r="F310" i="17"/>
  <c r="K310" i="17" s="1"/>
  <c r="L310" i="17" s="1"/>
  <c r="N310" i="17" s="1"/>
  <c r="J310" i="17"/>
  <c r="F311" i="17"/>
  <c r="K311" i="17" s="1"/>
  <c r="L311" i="17" s="1"/>
  <c r="N311" i="17" s="1"/>
  <c r="J311" i="17"/>
  <c r="F312" i="17"/>
  <c r="K312" i="17" s="1"/>
  <c r="L312" i="17" s="1"/>
  <c r="N312" i="17" s="1"/>
  <c r="J312" i="17"/>
  <c r="F313" i="17"/>
  <c r="K313" i="17" s="1"/>
  <c r="L313" i="17" s="1"/>
  <c r="N313" i="17" s="1"/>
  <c r="J313" i="17"/>
  <c r="F314" i="17"/>
  <c r="K314" i="17" s="1"/>
  <c r="L314" i="17" s="1"/>
  <c r="N314" i="17" s="1"/>
  <c r="J314" i="17"/>
  <c r="F315" i="17"/>
  <c r="K315" i="17" s="1"/>
  <c r="L315" i="17" s="1"/>
  <c r="N315" i="17" s="1"/>
  <c r="J315" i="17"/>
  <c r="F316" i="17"/>
  <c r="K316" i="17" s="1"/>
  <c r="L316" i="17" s="1"/>
  <c r="N316" i="17" s="1"/>
  <c r="J316" i="17"/>
  <c r="F317" i="17"/>
  <c r="K317" i="17" s="1"/>
  <c r="L317" i="17" s="1"/>
  <c r="N317" i="17" s="1"/>
  <c r="J317" i="17"/>
  <c r="F318" i="17"/>
  <c r="J318" i="17"/>
  <c r="F319" i="17"/>
  <c r="K319" i="17" s="1"/>
  <c r="L319" i="17" s="1"/>
  <c r="N319" i="17" s="1"/>
  <c r="J319" i="17"/>
  <c r="F320" i="17"/>
  <c r="J320" i="17"/>
  <c r="F321" i="17"/>
  <c r="K321" i="17" s="1"/>
  <c r="L321" i="17" s="1"/>
  <c r="N321" i="17" s="1"/>
  <c r="J321" i="17"/>
  <c r="F322" i="17"/>
  <c r="J322" i="17"/>
  <c r="F323" i="17"/>
  <c r="J323" i="17"/>
  <c r="F324" i="17"/>
  <c r="K324" i="17" s="1"/>
  <c r="L324" i="17" s="1"/>
  <c r="N324" i="17" s="1"/>
  <c r="J324" i="17"/>
  <c r="F325" i="17"/>
  <c r="K325" i="17" s="1"/>
  <c r="L325" i="17" s="1"/>
  <c r="N325" i="17" s="1"/>
  <c r="J325" i="17"/>
  <c r="F326" i="17"/>
  <c r="J326" i="17"/>
  <c r="F327" i="17"/>
  <c r="J327" i="17"/>
  <c r="F328" i="17"/>
  <c r="J328" i="17"/>
  <c r="F329" i="17"/>
  <c r="K329" i="17" s="1"/>
  <c r="L329" i="17" s="1"/>
  <c r="N329" i="17" s="1"/>
  <c r="J329" i="17"/>
  <c r="F330" i="17"/>
  <c r="J330" i="17"/>
  <c r="F331" i="17"/>
  <c r="K331" i="17" s="1"/>
  <c r="L331" i="17" s="1"/>
  <c r="N331" i="17" s="1"/>
  <c r="J331" i="17"/>
  <c r="F332" i="17"/>
  <c r="J332" i="17"/>
  <c r="F333" i="17"/>
  <c r="K333" i="17" s="1"/>
  <c r="L333" i="17" s="1"/>
  <c r="N333" i="17" s="1"/>
  <c r="J333" i="17"/>
  <c r="F334" i="17"/>
  <c r="J334" i="17"/>
  <c r="F335" i="17"/>
  <c r="K335" i="17" s="1"/>
  <c r="L335" i="17" s="1"/>
  <c r="N335" i="17" s="1"/>
  <c r="J335" i="17"/>
  <c r="F336" i="17"/>
  <c r="K336" i="17" s="1"/>
  <c r="L336" i="17" s="1"/>
  <c r="N336" i="17" s="1"/>
  <c r="J336" i="17"/>
  <c r="F337" i="17"/>
  <c r="K337" i="17" s="1"/>
  <c r="L337" i="17" s="1"/>
  <c r="N337" i="17" s="1"/>
  <c r="J337" i="17"/>
  <c r="F338" i="17"/>
  <c r="K338" i="17" s="1"/>
  <c r="L338" i="17" s="1"/>
  <c r="N338" i="17" s="1"/>
  <c r="J338" i="17"/>
  <c r="F339" i="17"/>
  <c r="J339" i="17"/>
  <c r="F340" i="17"/>
  <c r="K340" i="17" s="1"/>
  <c r="L340" i="17" s="1"/>
  <c r="N340" i="17" s="1"/>
  <c r="J340" i="17"/>
  <c r="F341" i="17"/>
  <c r="K341" i="17" s="1"/>
  <c r="L341" i="17" s="1"/>
  <c r="N341" i="17" s="1"/>
  <c r="J341" i="17"/>
  <c r="F342" i="17"/>
  <c r="K342" i="17" s="1"/>
  <c r="L342" i="17" s="1"/>
  <c r="N342" i="17" s="1"/>
  <c r="J342" i="17"/>
  <c r="F343" i="17"/>
  <c r="K343" i="17" s="1"/>
  <c r="L343" i="17" s="1"/>
  <c r="N343" i="17" s="1"/>
  <c r="J343" i="17"/>
  <c r="F344" i="17"/>
  <c r="K344" i="17" s="1"/>
  <c r="L344" i="17" s="1"/>
  <c r="N344" i="17" s="1"/>
  <c r="J344" i="17"/>
  <c r="F345" i="17"/>
  <c r="K345" i="17" s="1"/>
  <c r="L345" i="17" s="1"/>
  <c r="N345" i="17" s="1"/>
  <c r="J345" i="17"/>
  <c r="F346" i="17"/>
  <c r="K346" i="17" s="1"/>
  <c r="L346" i="17" s="1"/>
  <c r="N346" i="17" s="1"/>
  <c r="J346" i="17"/>
  <c r="F347" i="17"/>
  <c r="K347" i="17" s="1"/>
  <c r="L347" i="17" s="1"/>
  <c r="N347" i="17" s="1"/>
  <c r="J347" i="17"/>
  <c r="F348" i="17"/>
  <c r="K348" i="17" s="1"/>
  <c r="L348" i="17" s="1"/>
  <c r="N348" i="17" s="1"/>
  <c r="J348" i="17"/>
  <c r="F349" i="17"/>
  <c r="K349" i="17" s="1"/>
  <c r="L349" i="17" s="1"/>
  <c r="N349" i="17" s="1"/>
  <c r="J349" i="17"/>
  <c r="F350" i="17"/>
  <c r="K350" i="17" s="1"/>
  <c r="L350" i="17" s="1"/>
  <c r="N350" i="17" s="1"/>
  <c r="J350" i="17"/>
  <c r="F351" i="17"/>
  <c r="K351" i="17" s="1"/>
  <c r="L351" i="17" s="1"/>
  <c r="N351" i="17" s="1"/>
  <c r="J351" i="17"/>
  <c r="F352" i="17"/>
  <c r="K352" i="17" s="1"/>
  <c r="L352" i="17" s="1"/>
  <c r="N352" i="17" s="1"/>
  <c r="J352" i="17"/>
  <c r="F353" i="17"/>
  <c r="K353" i="17" s="1"/>
  <c r="L353" i="17" s="1"/>
  <c r="N353" i="17" s="1"/>
  <c r="J353" i="17"/>
  <c r="F354" i="17"/>
  <c r="K354" i="17" s="1"/>
  <c r="L354" i="17" s="1"/>
  <c r="N354" i="17" s="1"/>
  <c r="J354" i="17"/>
  <c r="F355" i="17"/>
  <c r="K355" i="17" s="1"/>
  <c r="L355" i="17" s="1"/>
  <c r="N355" i="17" s="1"/>
  <c r="J355" i="17"/>
  <c r="F356" i="17"/>
  <c r="K356" i="17" s="1"/>
  <c r="L356" i="17" s="1"/>
  <c r="N356" i="17" s="1"/>
  <c r="J356" i="17"/>
  <c r="F357" i="17"/>
  <c r="J357" i="17"/>
  <c r="F358" i="17"/>
  <c r="K358" i="17" s="1"/>
  <c r="L358" i="17" s="1"/>
  <c r="N358" i="17" s="1"/>
  <c r="J358" i="17"/>
  <c r="F359" i="17"/>
  <c r="J359" i="17"/>
  <c r="F360" i="17"/>
  <c r="K360" i="17" s="1"/>
  <c r="L360" i="17" s="1"/>
  <c r="N360" i="17" s="1"/>
  <c r="J360" i="17"/>
  <c r="F361" i="17"/>
  <c r="K361" i="17" s="1"/>
  <c r="L361" i="17" s="1"/>
  <c r="N361" i="17" s="1"/>
  <c r="J361" i="17"/>
  <c r="F362" i="17"/>
  <c r="K362" i="17" s="1"/>
  <c r="L362" i="17" s="1"/>
  <c r="N362" i="17" s="1"/>
  <c r="J362" i="17"/>
  <c r="F363" i="17"/>
  <c r="K363" i="17" s="1"/>
  <c r="L363" i="17" s="1"/>
  <c r="N363" i="17" s="1"/>
  <c r="J363" i="17"/>
  <c r="F364" i="17"/>
  <c r="K364" i="17" s="1"/>
  <c r="L364" i="17" s="1"/>
  <c r="N364" i="17" s="1"/>
  <c r="J364" i="17"/>
  <c r="F365" i="17"/>
  <c r="K365" i="17" s="1"/>
  <c r="L365" i="17" s="1"/>
  <c r="N365" i="17" s="1"/>
  <c r="J365" i="17"/>
  <c r="F366" i="17"/>
  <c r="K366" i="17" s="1"/>
  <c r="L366" i="17" s="1"/>
  <c r="N366" i="17" s="1"/>
  <c r="J366" i="17"/>
  <c r="F367" i="17"/>
  <c r="K367" i="17" s="1"/>
  <c r="L367" i="17" s="1"/>
  <c r="N367" i="17" s="1"/>
  <c r="J367" i="17"/>
  <c r="F368" i="17"/>
  <c r="K368" i="17" s="1"/>
  <c r="L368" i="17" s="1"/>
  <c r="N368" i="17" s="1"/>
  <c r="J368" i="17"/>
  <c r="F369" i="17"/>
  <c r="J369" i="17"/>
  <c r="F370" i="17"/>
  <c r="K370" i="17" s="1"/>
  <c r="L370" i="17" s="1"/>
  <c r="N370" i="17" s="1"/>
  <c r="J370" i="17"/>
  <c r="F371" i="17"/>
  <c r="K371" i="17" s="1"/>
  <c r="L371" i="17" s="1"/>
  <c r="N371" i="17" s="1"/>
  <c r="J371" i="17"/>
  <c r="F372" i="17"/>
  <c r="K372" i="17" s="1"/>
  <c r="L372" i="17" s="1"/>
  <c r="N372" i="17" s="1"/>
  <c r="J372" i="17"/>
  <c r="F373" i="17"/>
  <c r="K373" i="17" s="1"/>
  <c r="L373" i="17" s="1"/>
  <c r="N373" i="17" s="1"/>
  <c r="J373" i="17"/>
  <c r="F374" i="17"/>
  <c r="K374" i="17" s="1"/>
  <c r="L374" i="17" s="1"/>
  <c r="N374" i="17" s="1"/>
  <c r="J374" i="17"/>
  <c r="F375" i="17"/>
  <c r="K375" i="17" s="1"/>
  <c r="L375" i="17" s="1"/>
  <c r="N375" i="17" s="1"/>
  <c r="J375" i="17"/>
  <c r="F376" i="17"/>
  <c r="J376" i="17"/>
  <c r="F377" i="17"/>
  <c r="J377" i="17"/>
  <c r="F378" i="17"/>
  <c r="K378" i="17" s="1"/>
  <c r="L378" i="17" s="1"/>
  <c r="N378" i="17" s="1"/>
  <c r="J378" i="17"/>
  <c r="F379" i="17"/>
  <c r="K379" i="17" s="1"/>
  <c r="L379" i="17" s="1"/>
  <c r="N379" i="17" s="1"/>
  <c r="J379" i="17"/>
  <c r="F380" i="17"/>
  <c r="K380" i="17" s="1"/>
  <c r="L380" i="17" s="1"/>
  <c r="N380" i="17" s="1"/>
  <c r="J380" i="17"/>
  <c r="F381" i="17"/>
  <c r="J381" i="17"/>
  <c r="F382" i="17"/>
  <c r="J382" i="17"/>
  <c r="F383" i="17"/>
  <c r="K383" i="17" s="1"/>
  <c r="L383" i="17" s="1"/>
  <c r="N383" i="17" s="1"/>
  <c r="J383" i="17"/>
  <c r="F384" i="17"/>
  <c r="K384" i="17" s="1"/>
  <c r="L384" i="17" s="1"/>
  <c r="N384" i="17" s="1"/>
  <c r="J384" i="17"/>
  <c r="F385" i="17"/>
  <c r="K385" i="17" s="1"/>
  <c r="L385" i="17" s="1"/>
  <c r="N385" i="17" s="1"/>
  <c r="J385" i="17"/>
  <c r="F386" i="17"/>
  <c r="K386" i="17" s="1"/>
  <c r="L386" i="17" s="1"/>
  <c r="N386" i="17" s="1"/>
  <c r="J386" i="17"/>
  <c r="F387" i="17"/>
  <c r="K387" i="17" s="1"/>
  <c r="L387" i="17" s="1"/>
  <c r="N387" i="17" s="1"/>
  <c r="J387" i="17"/>
  <c r="F388" i="17"/>
  <c r="J388" i="17"/>
  <c r="F389" i="17"/>
  <c r="K389" i="17" s="1"/>
  <c r="L389" i="17" s="1"/>
  <c r="N389" i="17" s="1"/>
  <c r="J389" i="17"/>
  <c r="F390" i="17"/>
  <c r="K390" i="17" s="1"/>
  <c r="L390" i="17" s="1"/>
  <c r="N390" i="17" s="1"/>
  <c r="J390" i="17"/>
  <c r="F391" i="17"/>
  <c r="J391" i="17"/>
  <c r="F392" i="17"/>
  <c r="K392" i="17" s="1"/>
  <c r="L392" i="17" s="1"/>
  <c r="N392" i="17" s="1"/>
  <c r="J392" i="17"/>
  <c r="F393" i="17"/>
  <c r="K393" i="17" s="1"/>
  <c r="L393" i="17" s="1"/>
  <c r="N393" i="17" s="1"/>
  <c r="J393" i="17"/>
  <c r="F394" i="17"/>
  <c r="K394" i="17" s="1"/>
  <c r="L394" i="17" s="1"/>
  <c r="N394" i="17" s="1"/>
  <c r="J394" i="17"/>
  <c r="F395" i="17"/>
  <c r="K395" i="17" s="1"/>
  <c r="L395" i="17" s="1"/>
  <c r="N395" i="17" s="1"/>
  <c r="J395" i="17"/>
  <c r="F396" i="17"/>
  <c r="K396" i="17" s="1"/>
  <c r="L396" i="17" s="1"/>
  <c r="N396" i="17" s="1"/>
  <c r="J396" i="17"/>
  <c r="F397" i="17"/>
  <c r="J397" i="17"/>
  <c r="F398" i="17"/>
  <c r="J398" i="17"/>
  <c r="F399" i="17"/>
  <c r="K399" i="17" s="1"/>
  <c r="L399" i="17" s="1"/>
  <c r="N399" i="17" s="1"/>
  <c r="J399" i="17"/>
  <c r="F400" i="17"/>
  <c r="K400" i="17" s="1"/>
  <c r="L400" i="17" s="1"/>
  <c r="N400" i="17" s="1"/>
  <c r="J400" i="17"/>
  <c r="F401" i="17"/>
  <c r="J401" i="17"/>
  <c r="F402" i="17"/>
  <c r="K402" i="17" s="1"/>
  <c r="L402" i="17" s="1"/>
  <c r="N402" i="17" s="1"/>
  <c r="J402" i="17"/>
  <c r="F403" i="17"/>
  <c r="J403" i="17"/>
  <c r="F404" i="17"/>
  <c r="K404" i="17" s="1"/>
  <c r="L404" i="17" s="1"/>
  <c r="N404" i="17" s="1"/>
  <c r="J404" i="17"/>
  <c r="F405" i="17"/>
  <c r="K405" i="17" s="1"/>
  <c r="L405" i="17" s="1"/>
  <c r="N405" i="17" s="1"/>
  <c r="J405" i="17"/>
  <c r="F406" i="17"/>
  <c r="J406" i="17"/>
  <c r="F407" i="17"/>
  <c r="K407" i="17" s="1"/>
  <c r="L407" i="17" s="1"/>
  <c r="N407" i="17" s="1"/>
  <c r="J407" i="17"/>
  <c r="F408" i="17"/>
  <c r="K408" i="17" s="1"/>
  <c r="L408" i="17" s="1"/>
  <c r="N408" i="17" s="1"/>
  <c r="J408" i="17"/>
  <c r="F409" i="17"/>
  <c r="K409" i="17" s="1"/>
  <c r="L409" i="17" s="1"/>
  <c r="N409" i="17" s="1"/>
  <c r="J409" i="17"/>
  <c r="F410" i="17"/>
  <c r="K410" i="17" s="1"/>
  <c r="L410" i="17" s="1"/>
  <c r="N410" i="17" s="1"/>
  <c r="J410" i="17"/>
  <c r="F411" i="17"/>
  <c r="K411" i="17" s="1"/>
  <c r="L411" i="17" s="1"/>
  <c r="N411" i="17" s="1"/>
  <c r="J411" i="17"/>
  <c r="F412" i="17"/>
  <c r="J412" i="17"/>
  <c r="F413" i="17"/>
  <c r="K413" i="17" s="1"/>
  <c r="L413" i="17" s="1"/>
  <c r="N413" i="17" s="1"/>
  <c r="J413" i="17"/>
  <c r="F414" i="17"/>
  <c r="K414" i="17" s="1"/>
  <c r="L414" i="17" s="1"/>
  <c r="N414" i="17" s="1"/>
  <c r="J414" i="17"/>
  <c r="F415" i="17"/>
  <c r="K415" i="17" s="1"/>
  <c r="L415" i="17" s="1"/>
  <c r="N415" i="17" s="1"/>
  <c r="J415" i="17"/>
  <c r="F416" i="17"/>
  <c r="K416" i="17" s="1"/>
  <c r="L416" i="17" s="1"/>
  <c r="N416" i="17" s="1"/>
  <c r="J416" i="17"/>
  <c r="F417" i="17"/>
  <c r="K417" i="17" s="1"/>
  <c r="L417" i="17" s="1"/>
  <c r="N417" i="17" s="1"/>
  <c r="J417" i="17"/>
  <c r="F418" i="17"/>
  <c r="K418" i="17" s="1"/>
  <c r="L418" i="17" s="1"/>
  <c r="N418" i="17" s="1"/>
  <c r="J418" i="17"/>
  <c r="F419" i="17"/>
  <c r="K419" i="17" s="1"/>
  <c r="L419" i="17" s="1"/>
  <c r="N419" i="17" s="1"/>
  <c r="J419" i="17"/>
  <c r="F420" i="17"/>
  <c r="K420" i="17" s="1"/>
  <c r="L420" i="17" s="1"/>
  <c r="N420" i="17" s="1"/>
  <c r="J420" i="17"/>
  <c r="F421" i="17"/>
  <c r="K421" i="17" s="1"/>
  <c r="L421" i="17" s="1"/>
  <c r="N421" i="17" s="1"/>
  <c r="J421" i="17"/>
  <c r="F422" i="17"/>
  <c r="K422" i="17" s="1"/>
  <c r="L422" i="17" s="1"/>
  <c r="N422" i="17" s="1"/>
  <c r="J422" i="17"/>
  <c r="F423" i="17"/>
  <c r="K423" i="17" s="1"/>
  <c r="L423" i="17" s="1"/>
  <c r="N423" i="17" s="1"/>
  <c r="J423" i="17"/>
  <c r="F424" i="17"/>
  <c r="K424" i="17" s="1"/>
  <c r="L424" i="17" s="1"/>
  <c r="N424" i="17" s="1"/>
  <c r="J424" i="17"/>
  <c r="F425" i="17"/>
  <c r="K425" i="17" s="1"/>
  <c r="L425" i="17" s="1"/>
  <c r="N425" i="17" s="1"/>
  <c r="J425" i="17"/>
  <c r="F426" i="17"/>
  <c r="K426" i="17" s="1"/>
  <c r="L426" i="17" s="1"/>
  <c r="N426" i="17" s="1"/>
  <c r="J426" i="17"/>
  <c r="F427" i="17"/>
  <c r="K427" i="17" s="1"/>
  <c r="L427" i="17" s="1"/>
  <c r="N427" i="17" s="1"/>
  <c r="J427" i="17"/>
  <c r="F428" i="17"/>
  <c r="J428" i="17"/>
  <c r="F429" i="17"/>
  <c r="K429" i="17" s="1"/>
  <c r="L429" i="17" s="1"/>
  <c r="N429" i="17" s="1"/>
  <c r="J429" i="17"/>
  <c r="F430" i="17"/>
  <c r="J430" i="17"/>
  <c r="F431" i="17"/>
  <c r="K431" i="17" s="1"/>
  <c r="L431" i="17" s="1"/>
  <c r="N431" i="17" s="1"/>
  <c r="J431" i="17"/>
  <c r="F432" i="17"/>
  <c r="J432" i="17"/>
  <c r="F433" i="17"/>
  <c r="K433" i="17" s="1"/>
  <c r="L433" i="17" s="1"/>
  <c r="N433" i="17" s="1"/>
  <c r="J433" i="17"/>
  <c r="F434" i="17"/>
  <c r="J434" i="17"/>
  <c r="F435" i="17"/>
  <c r="K435" i="17" s="1"/>
  <c r="L435" i="17" s="1"/>
  <c r="N435" i="17" s="1"/>
  <c r="J435" i="17"/>
  <c r="F436" i="17"/>
  <c r="K436" i="17" s="1"/>
  <c r="L436" i="17" s="1"/>
  <c r="N436" i="17" s="1"/>
  <c r="J436" i="17"/>
  <c r="F437" i="17"/>
  <c r="K437" i="17" s="1"/>
  <c r="L437" i="17" s="1"/>
  <c r="N437" i="17" s="1"/>
  <c r="J437" i="17"/>
  <c r="F438" i="17"/>
  <c r="J438" i="17"/>
  <c r="F439" i="17"/>
  <c r="K439" i="17" s="1"/>
  <c r="L439" i="17" s="1"/>
  <c r="N439" i="17" s="1"/>
  <c r="J439" i="17"/>
  <c r="F440" i="17"/>
  <c r="K440" i="17" s="1"/>
  <c r="L440" i="17" s="1"/>
  <c r="N440" i="17" s="1"/>
  <c r="J440" i="17"/>
  <c r="F441" i="17"/>
  <c r="K441" i="17" s="1"/>
  <c r="L441" i="17" s="1"/>
  <c r="N441" i="17" s="1"/>
  <c r="J441" i="17"/>
  <c r="F442" i="17"/>
  <c r="K442" i="17" s="1"/>
  <c r="L442" i="17" s="1"/>
  <c r="N442" i="17" s="1"/>
  <c r="J442" i="17"/>
  <c r="F443" i="17"/>
  <c r="J443" i="17"/>
  <c r="F444" i="17"/>
  <c r="K444" i="17" s="1"/>
  <c r="L444" i="17" s="1"/>
  <c r="N444" i="17" s="1"/>
  <c r="J444" i="17"/>
  <c r="F445" i="17"/>
  <c r="J445" i="17"/>
  <c r="F446" i="17"/>
  <c r="J446" i="17"/>
  <c r="A470" i="17"/>
  <c r="A471" i="17" s="1"/>
  <c r="A472" i="17" s="1"/>
  <c r="A473" i="17" s="1"/>
  <c r="A474" i="17" s="1"/>
  <c r="A475" i="17" s="1"/>
  <c r="A476" i="17" s="1"/>
  <c r="A477" i="17" s="1"/>
  <c r="A478" i="17" s="1"/>
  <c r="A479" i="17" s="1"/>
  <c r="A480" i="17" s="1"/>
  <c r="A481" i="17" s="1"/>
  <c r="A482" i="17" s="1"/>
  <c r="A483" i="17" s="1"/>
  <c r="A484" i="17" s="1"/>
  <c r="A485" i="17" s="1"/>
  <c r="A486" i="17" s="1"/>
  <c r="A487" i="17" s="1"/>
  <c r="A488" i="17" s="1"/>
  <c r="A489" i="17" s="1"/>
  <c r="A490" i="17" s="1"/>
  <c r="A491" i="17" s="1"/>
  <c r="A492" i="17" s="1"/>
  <c r="A493" i="17" s="1"/>
  <c r="A494" i="17" s="1"/>
  <c r="A495" i="17" s="1"/>
  <c r="A496" i="17" s="1"/>
  <c r="A497" i="17" s="1"/>
  <c r="A498" i="17" s="1"/>
  <c r="A499" i="17" s="1"/>
  <c r="A500" i="17" s="1"/>
  <c r="A501" i="17" s="1"/>
  <c r="A502" i="17" s="1"/>
  <c r="A503" i="17" s="1"/>
  <c r="A504" i="17" s="1"/>
  <c r="A505" i="17" s="1"/>
  <c r="A506" i="17" s="1"/>
  <c r="A507" i="17" s="1"/>
  <c r="A508" i="17" s="1"/>
  <c r="A509" i="17" s="1"/>
  <c r="A510" i="17" s="1"/>
  <c r="A511" i="17" s="1"/>
  <c r="A512" i="17" s="1"/>
  <c r="A513" i="17" s="1"/>
  <c r="A514" i="17" s="1"/>
  <c r="A515" i="17" s="1"/>
  <c r="A516" i="17" s="1"/>
  <c r="A517" i="17" s="1"/>
  <c r="A518" i="17" s="1"/>
  <c r="A519" i="17" s="1"/>
  <c r="A520" i="17" s="1"/>
  <c r="A521" i="17" s="1"/>
  <c r="A522" i="17" s="1"/>
  <c r="A523" i="17" s="1"/>
  <c r="A524" i="17" s="1"/>
  <c r="A525" i="17" s="1"/>
  <c r="A526" i="17" s="1"/>
  <c r="A527" i="17" s="1"/>
  <c r="A528" i="17" s="1"/>
  <c r="A529" i="17" s="1"/>
  <c r="A530" i="17" s="1"/>
  <c r="A531" i="17" s="1"/>
  <c r="A532" i="17" s="1"/>
  <c r="F468" i="17"/>
  <c r="J468" i="17"/>
  <c r="F469" i="17"/>
  <c r="K469" i="17" s="1"/>
  <c r="L469" i="17" s="1"/>
  <c r="N469" i="17" s="1"/>
  <c r="J469" i="17"/>
  <c r="F470" i="17"/>
  <c r="K470" i="17" s="1"/>
  <c r="L470" i="17" s="1"/>
  <c r="N470" i="17" s="1"/>
  <c r="J470" i="17"/>
  <c r="F471" i="17"/>
  <c r="K471" i="17" s="1"/>
  <c r="L471" i="17" s="1"/>
  <c r="N471" i="17" s="1"/>
  <c r="J471" i="17"/>
  <c r="F472" i="17"/>
  <c r="K472" i="17" s="1"/>
  <c r="L472" i="17" s="1"/>
  <c r="N472" i="17" s="1"/>
  <c r="J472" i="17"/>
  <c r="F473" i="17"/>
  <c r="K473" i="17" s="1"/>
  <c r="L473" i="17" s="1"/>
  <c r="N473" i="17" s="1"/>
  <c r="J473" i="17"/>
  <c r="F474" i="17"/>
  <c r="K474" i="17" s="1"/>
  <c r="L474" i="17" s="1"/>
  <c r="N474" i="17" s="1"/>
  <c r="J474" i="17"/>
  <c r="F475" i="17"/>
  <c r="K475" i="17" s="1"/>
  <c r="L475" i="17" s="1"/>
  <c r="N475" i="17" s="1"/>
  <c r="J475" i="17"/>
  <c r="F476" i="17"/>
  <c r="K476" i="17" s="1"/>
  <c r="L476" i="17" s="1"/>
  <c r="N476" i="17" s="1"/>
  <c r="J476" i="17"/>
  <c r="F477" i="17"/>
  <c r="K477" i="17" s="1"/>
  <c r="L477" i="17" s="1"/>
  <c r="N477" i="17" s="1"/>
  <c r="J477" i="17"/>
  <c r="F478" i="17"/>
  <c r="K478" i="17" s="1"/>
  <c r="L478" i="17" s="1"/>
  <c r="N478" i="17" s="1"/>
  <c r="J478" i="17"/>
  <c r="F479" i="17"/>
  <c r="K479" i="17" s="1"/>
  <c r="L479" i="17" s="1"/>
  <c r="N479" i="17" s="1"/>
  <c r="J479" i="17"/>
  <c r="F480" i="17"/>
  <c r="K480" i="17" s="1"/>
  <c r="L480" i="17" s="1"/>
  <c r="N480" i="17" s="1"/>
  <c r="J480" i="17"/>
  <c r="F481" i="17"/>
  <c r="K481" i="17" s="1"/>
  <c r="L481" i="17" s="1"/>
  <c r="N481" i="17" s="1"/>
  <c r="J481" i="17"/>
  <c r="F482" i="17"/>
  <c r="K482" i="17" s="1"/>
  <c r="L482" i="17" s="1"/>
  <c r="N482" i="17" s="1"/>
  <c r="J482" i="17"/>
  <c r="F483" i="17"/>
  <c r="K483" i="17" s="1"/>
  <c r="L483" i="17" s="1"/>
  <c r="N483" i="17" s="1"/>
  <c r="J483" i="17"/>
  <c r="F484" i="17"/>
  <c r="K484" i="17" s="1"/>
  <c r="L484" i="17" s="1"/>
  <c r="N484" i="17" s="1"/>
  <c r="J484" i="17"/>
  <c r="F485" i="17"/>
  <c r="K485" i="17" s="1"/>
  <c r="L485" i="17" s="1"/>
  <c r="N485" i="17" s="1"/>
  <c r="J485" i="17"/>
  <c r="F486" i="17"/>
  <c r="K486" i="17" s="1"/>
  <c r="L486" i="17" s="1"/>
  <c r="N486" i="17" s="1"/>
  <c r="J486" i="17"/>
  <c r="F487" i="17"/>
  <c r="K487" i="17" s="1"/>
  <c r="L487" i="17" s="1"/>
  <c r="N487" i="17" s="1"/>
  <c r="J487" i="17"/>
  <c r="F488" i="17"/>
  <c r="K488" i="17" s="1"/>
  <c r="L488" i="17" s="1"/>
  <c r="N488" i="17" s="1"/>
  <c r="J488" i="17"/>
  <c r="F489" i="17"/>
  <c r="K489" i="17" s="1"/>
  <c r="L489" i="17" s="1"/>
  <c r="N489" i="17" s="1"/>
  <c r="J489" i="17"/>
  <c r="F490" i="17"/>
  <c r="K490" i="17" s="1"/>
  <c r="L490" i="17" s="1"/>
  <c r="N490" i="17" s="1"/>
  <c r="J490" i="17"/>
  <c r="F491" i="17"/>
  <c r="K491" i="17" s="1"/>
  <c r="L491" i="17" s="1"/>
  <c r="N491" i="17" s="1"/>
  <c r="J491" i="17"/>
  <c r="F492" i="17"/>
  <c r="K492" i="17" s="1"/>
  <c r="L492" i="17" s="1"/>
  <c r="N492" i="17" s="1"/>
  <c r="J492" i="17"/>
  <c r="F493" i="17"/>
  <c r="K493" i="17" s="1"/>
  <c r="L493" i="17" s="1"/>
  <c r="N493" i="17" s="1"/>
  <c r="J493" i="17"/>
  <c r="F494" i="17"/>
  <c r="K494" i="17" s="1"/>
  <c r="L494" i="17" s="1"/>
  <c r="N494" i="17" s="1"/>
  <c r="J494" i="17"/>
  <c r="F495" i="17"/>
  <c r="K495" i="17" s="1"/>
  <c r="L495" i="17" s="1"/>
  <c r="N495" i="17" s="1"/>
  <c r="J495" i="17"/>
  <c r="F496" i="17"/>
  <c r="K496" i="17" s="1"/>
  <c r="L496" i="17" s="1"/>
  <c r="N496" i="17" s="1"/>
  <c r="J496" i="17"/>
  <c r="F497" i="17"/>
  <c r="K497" i="17" s="1"/>
  <c r="L497" i="17" s="1"/>
  <c r="N497" i="17" s="1"/>
  <c r="J497" i="17"/>
  <c r="F498" i="17"/>
  <c r="K498" i="17" s="1"/>
  <c r="L498" i="17" s="1"/>
  <c r="N498" i="17" s="1"/>
  <c r="J498" i="17"/>
  <c r="F499" i="17"/>
  <c r="K499" i="17" s="1"/>
  <c r="L499" i="17" s="1"/>
  <c r="N499" i="17" s="1"/>
  <c r="J499" i="17"/>
  <c r="F500" i="17"/>
  <c r="K500" i="17" s="1"/>
  <c r="L500" i="17" s="1"/>
  <c r="N500" i="17" s="1"/>
  <c r="J500" i="17"/>
  <c r="F501" i="17"/>
  <c r="K501" i="17" s="1"/>
  <c r="L501" i="17" s="1"/>
  <c r="N501" i="17" s="1"/>
  <c r="J501" i="17"/>
  <c r="F502" i="17"/>
  <c r="K502" i="17" s="1"/>
  <c r="L502" i="17" s="1"/>
  <c r="N502" i="17" s="1"/>
  <c r="J502" i="17"/>
  <c r="F503" i="17"/>
  <c r="K503" i="17" s="1"/>
  <c r="L503" i="17" s="1"/>
  <c r="N503" i="17" s="1"/>
  <c r="J503" i="17"/>
  <c r="F504" i="17"/>
  <c r="K504" i="17" s="1"/>
  <c r="L504" i="17" s="1"/>
  <c r="N504" i="17" s="1"/>
  <c r="J504" i="17"/>
  <c r="F505" i="17"/>
  <c r="K505" i="17" s="1"/>
  <c r="L505" i="17" s="1"/>
  <c r="N505" i="17" s="1"/>
  <c r="J505" i="17"/>
  <c r="F506" i="17"/>
  <c r="K506" i="17" s="1"/>
  <c r="L506" i="17" s="1"/>
  <c r="N506" i="17" s="1"/>
  <c r="J506" i="17"/>
  <c r="F507" i="17"/>
  <c r="K507" i="17" s="1"/>
  <c r="L507" i="17" s="1"/>
  <c r="N507" i="17" s="1"/>
  <c r="J507" i="17"/>
  <c r="F508" i="17"/>
  <c r="K508" i="17" s="1"/>
  <c r="L508" i="17" s="1"/>
  <c r="N508" i="17" s="1"/>
  <c r="J508" i="17"/>
  <c r="F509" i="17"/>
  <c r="K509" i="17" s="1"/>
  <c r="L509" i="17" s="1"/>
  <c r="N509" i="17" s="1"/>
  <c r="J509" i="17"/>
  <c r="F510" i="17"/>
  <c r="K510" i="17" s="1"/>
  <c r="L510" i="17" s="1"/>
  <c r="N510" i="17" s="1"/>
  <c r="J510" i="17"/>
  <c r="F511" i="17"/>
  <c r="K511" i="17" s="1"/>
  <c r="L511" i="17" s="1"/>
  <c r="N511" i="17" s="1"/>
  <c r="J511" i="17"/>
  <c r="F512" i="17"/>
  <c r="K512" i="17" s="1"/>
  <c r="L512" i="17" s="1"/>
  <c r="N512" i="17" s="1"/>
  <c r="J512" i="17"/>
  <c r="F513" i="17"/>
  <c r="K513" i="17" s="1"/>
  <c r="L513" i="17" s="1"/>
  <c r="N513" i="17" s="1"/>
  <c r="J513" i="17"/>
  <c r="F514" i="17"/>
  <c r="K514" i="17" s="1"/>
  <c r="L514" i="17" s="1"/>
  <c r="N514" i="17" s="1"/>
  <c r="J514" i="17"/>
  <c r="F515" i="17"/>
  <c r="K515" i="17" s="1"/>
  <c r="L515" i="17" s="1"/>
  <c r="N515" i="17" s="1"/>
  <c r="J515" i="17"/>
  <c r="F516" i="17"/>
  <c r="K516" i="17" s="1"/>
  <c r="L516" i="17" s="1"/>
  <c r="N516" i="17" s="1"/>
  <c r="J516" i="17"/>
  <c r="F517" i="17"/>
  <c r="K517" i="17" s="1"/>
  <c r="L517" i="17" s="1"/>
  <c r="N517" i="17" s="1"/>
  <c r="J517" i="17"/>
  <c r="F518" i="17"/>
  <c r="K518" i="17" s="1"/>
  <c r="L518" i="17" s="1"/>
  <c r="N518" i="17" s="1"/>
  <c r="J518" i="17"/>
  <c r="F519" i="17"/>
  <c r="K519" i="17" s="1"/>
  <c r="L519" i="17" s="1"/>
  <c r="N519" i="17" s="1"/>
  <c r="J519" i="17"/>
  <c r="F520" i="17"/>
  <c r="K520" i="17" s="1"/>
  <c r="L520" i="17" s="1"/>
  <c r="N520" i="17" s="1"/>
  <c r="J520" i="17"/>
  <c r="F521" i="17"/>
  <c r="K521" i="17" s="1"/>
  <c r="L521" i="17" s="1"/>
  <c r="N521" i="17" s="1"/>
  <c r="J521" i="17"/>
  <c r="F522" i="17"/>
  <c r="K522" i="17" s="1"/>
  <c r="L522" i="17" s="1"/>
  <c r="N522" i="17" s="1"/>
  <c r="J522" i="17"/>
  <c r="F523" i="17"/>
  <c r="K523" i="17" s="1"/>
  <c r="L523" i="17" s="1"/>
  <c r="N523" i="17" s="1"/>
  <c r="J523" i="17"/>
  <c r="F524" i="17"/>
  <c r="K524" i="17" s="1"/>
  <c r="L524" i="17" s="1"/>
  <c r="N524" i="17" s="1"/>
  <c r="J524" i="17"/>
  <c r="F525" i="17"/>
  <c r="K525" i="17" s="1"/>
  <c r="L525" i="17" s="1"/>
  <c r="N525" i="17" s="1"/>
  <c r="J525" i="17"/>
  <c r="F526" i="17"/>
  <c r="K526" i="17" s="1"/>
  <c r="L526" i="17" s="1"/>
  <c r="N526" i="17" s="1"/>
  <c r="J526" i="17"/>
  <c r="F527" i="17"/>
  <c r="K527" i="17" s="1"/>
  <c r="L527" i="17" s="1"/>
  <c r="N527" i="17" s="1"/>
  <c r="J527" i="17"/>
  <c r="F528" i="17"/>
  <c r="K528" i="17" s="1"/>
  <c r="L528" i="17" s="1"/>
  <c r="N528" i="17" s="1"/>
  <c r="J528" i="17"/>
  <c r="F529" i="17"/>
  <c r="K529" i="17" s="1"/>
  <c r="L529" i="17" s="1"/>
  <c r="N529" i="17" s="1"/>
  <c r="J529" i="17"/>
  <c r="F530" i="17"/>
  <c r="K530" i="17" s="1"/>
  <c r="L530" i="17" s="1"/>
  <c r="N530" i="17" s="1"/>
  <c r="J530" i="17"/>
  <c r="F531" i="17"/>
  <c r="K531" i="17" s="1"/>
  <c r="L531" i="17" s="1"/>
  <c r="N531" i="17" s="1"/>
  <c r="J531" i="17"/>
  <c r="F532" i="17"/>
  <c r="K532" i="17" s="1"/>
  <c r="L532" i="17" s="1"/>
  <c r="N532" i="17" s="1"/>
  <c r="J532" i="17"/>
  <c r="C533" i="17"/>
  <c r="A536" i="17"/>
  <c r="A537" i="17" s="1"/>
  <c r="A538" i="17" s="1"/>
  <c r="A539" i="17" s="1"/>
  <c r="A540" i="17" s="1"/>
  <c r="A541" i="17" s="1"/>
  <c r="A542" i="17" s="1"/>
  <c r="A543" i="17" s="1"/>
  <c r="A544" i="17" s="1"/>
  <c r="A545" i="17" s="1"/>
  <c r="A546" i="17" s="1"/>
  <c r="A547" i="17" s="1"/>
  <c r="A548" i="17" s="1"/>
  <c r="A549" i="17" s="1"/>
  <c r="A550" i="17" s="1"/>
  <c r="A551" i="17" s="1"/>
  <c r="A552" i="17" s="1"/>
  <c r="A553" i="17" s="1"/>
  <c r="A554" i="17" s="1"/>
  <c r="A555" i="17" s="1"/>
  <c r="A556" i="17" s="1"/>
  <c r="F902" i="17"/>
  <c r="K902" i="17" s="1"/>
  <c r="J902" i="17"/>
  <c r="F903" i="17"/>
  <c r="K903" i="17" s="1"/>
  <c r="J903" i="17"/>
  <c r="F904" i="17"/>
  <c r="K904" i="17" s="1"/>
  <c r="J904" i="17"/>
  <c r="F905" i="17"/>
  <c r="K905" i="17" s="1"/>
  <c r="J905" i="17"/>
  <c r="F906" i="17"/>
  <c r="J906" i="17"/>
  <c r="F907" i="17"/>
  <c r="J907" i="17"/>
  <c r="F908" i="17"/>
  <c r="J908" i="17"/>
  <c r="F909" i="17"/>
  <c r="K909" i="17" s="1"/>
  <c r="J909" i="17"/>
  <c r="F910" i="17"/>
  <c r="J910" i="17"/>
  <c r="F911" i="17"/>
  <c r="J911" i="17"/>
  <c r="F912" i="17"/>
  <c r="J912" i="17"/>
  <c r="F913" i="17"/>
  <c r="J913" i="17"/>
  <c r="F914" i="17"/>
  <c r="J914" i="17"/>
  <c r="F915" i="17"/>
  <c r="J915" i="17"/>
  <c r="F916" i="17"/>
  <c r="J916" i="17"/>
  <c r="F917" i="17"/>
  <c r="K917" i="17" s="1"/>
  <c r="J917" i="17"/>
  <c r="F918" i="17"/>
  <c r="J918" i="17"/>
  <c r="F919" i="17"/>
  <c r="K919" i="17" s="1"/>
  <c r="J919" i="17"/>
  <c r="F920" i="17"/>
  <c r="K920" i="17" s="1"/>
  <c r="J920" i="17"/>
  <c r="F921" i="17"/>
  <c r="J921" i="17"/>
  <c r="F922" i="17"/>
  <c r="K922" i="17" s="1"/>
  <c r="J922" i="17"/>
  <c r="F923" i="17"/>
  <c r="J923" i="17"/>
  <c r="F924" i="17"/>
  <c r="K924" i="17" s="1"/>
  <c r="J924" i="17"/>
  <c r="F925" i="17"/>
  <c r="J925" i="17"/>
  <c r="F926" i="17"/>
  <c r="J926" i="17"/>
  <c r="F927" i="17"/>
  <c r="K927" i="17" s="1"/>
  <c r="J927" i="17"/>
  <c r="F928" i="17"/>
  <c r="J928" i="17"/>
  <c r="F929" i="17"/>
  <c r="J929" i="17"/>
  <c r="F930" i="17"/>
  <c r="J930" i="17"/>
  <c r="F931" i="17"/>
  <c r="J931" i="17"/>
  <c r="F932" i="17"/>
  <c r="J932" i="17"/>
  <c r="F933" i="17"/>
  <c r="J933" i="17"/>
  <c r="F934" i="17"/>
  <c r="J934" i="17"/>
  <c r="F935" i="17"/>
  <c r="K935" i="17" s="1"/>
  <c r="J935" i="17"/>
  <c r="F936" i="17"/>
  <c r="J936" i="17"/>
  <c r="F937" i="17"/>
  <c r="J937" i="17"/>
  <c r="F938" i="17"/>
  <c r="J938" i="17"/>
  <c r="F939" i="17"/>
  <c r="J939" i="17"/>
  <c r="F940" i="17"/>
  <c r="J940" i="17"/>
  <c r="F941" i="17"/>
  <c r="J941" i="17"/>
  <c r="F942" i="17"/>
  <c r="K942" i="17" s="1"/>
  <c r="J942" i="17"/>
  <c r="J943" i="17"/>
  <c r="M943" i="17"/>
  <c r="J944" i="17"/>
  <c r="F945" i="17"/>
  <c r="J945" i="17"/>
  <c r="F946" i="17"/>
  <c r="K946" i="17" s="1"/>
  <c r="J946" i="17"/>
  <c r="F947" i="17"/>
  <c r="J947" i="17"/>
  <c r="F948" i="17"/>
  <c r="J948" i="17"/>
  <c r="F949" i="17"/>
  <c r="J949" i="17"/>
  <c r="F950" i="17"/>
  <c r="K950" i="17" s="1"/>
  <c r="J950" i="17"/>
  <c r="M951" i="17"/>
  <c r="F957" i="17"/>
  <c r="J957" i="17"/>
  <c r="F958" i="17"/>
  <c r="K958" i="17" s="1"/>
  <c r="L958" i="17" s="1"/>
  <c r="N958" i="17" s="1"/>
  <c r="J958" i="17"/>
  <c r="F959" i="17"/>
  <c r="K959" i="17" s="1"/>
  <c r="L959" i="17" s="1"/>
  <c r="N959" i="17" s="1"/>
  <c r="J959" i="17"/>
  <c r="F960" i="17"/>
  <c r="J960" i="17"/>
  <c r="F961" i="17"/>
  <c r="K961" i="17" s="1"/>
  <c r="L961" i="17" s="1"/>
  <c r="N961" i="17" s="1"/>
  <c r="J961" i="17"/>
  <c r="F962" i="17"/>
  <c r="J962" i="17"/>
  <c r="F963" i="17"/>
  <c r="K963" i="17" s="1"/>
  <c r="L963" i="17" s="1"/>
  <c r="N963" i="17" s="1"/>
  <c r="J963" i="17"/>
  <c r="F964" i="17"/>
  <c r="K964" i="17" s="1"/>
  <c r="L964" i="17" s="1"/>
  <c r="N964" i="17" s="1"/>
  <c r="J964" i="17"/>
  <c r="F965" i="17"/>
  <c r="J965" i="17"/>
  <c r="F966" i="17"/>
  <c r="J966" i="17"/>
  <c r="F967" i="17"/>
  <c r="K967" i="17" s="1"/>
  <c r="L967" i="17" s="1"/>
  <c r="N967" i="17" s="1"/>
  <c r="J967" i="17"/>
  <c r="F968" i="17"/>
  <c r="K968" i="17" s="1"/>
  <c r="L968" i="17" s="1"/>
  <c r="N968" i="17" s="1"/>
  <c r="J968" i="17"/>
  <c r="F969" i="17"/>
  <c r="J969" i="17"/>
  <c r="F970" i="17"/>
  <c r="K970" i="17" s="1"/>
  <c r="L970" i="17" s="1"/>
  <c r="N970" i="17" s="1"/>
  <c r="J970" i="17"/>
  <c r="F971" i="17"/>
  <c r="J971" i="17"/>
  <c r="F972" i="17"/>
  <c r="K972" i="17" s="1"/>
  <c r="L972" i="17" s="1"/>
  <c r="N972" i="17" s="1"/>
  <c r="J972" i="17"/>
  <c r="F973" i="17"/>
  <c r="J973" i="17"/>
  <c r="F974" i="17"/>
  <c r="K974" i="17" s="1"/>
  <c r="L974" i="17" s="1"/>
  <c r="N974" i="17" s="1"/>
  <c r="J974" i="17"/>
  <c r="F975" i="17"/>
  <c r="J975" i="17"/>
  <c r="F976" i="17"/>
  <c r="J976" i="17"/>
  <c r="F977" i="17"/>
  <c r="J977" i="17"/>
  <c r="F978" i="17"/>
  <c r="K978" i="17" s="1"/>
  <c r="L978" i="17" s="1"/>
  <c r="N978" i="17" s="1"/>
  <c r="J978" i="17"/>
  <c r="F979" i="17"/>
  <c r="J979" i="17"/>
  <c r="F980" i="17"/>
  <c r="J980" i="17"/>
  <c r="F981" i="17"/>
  <c r="J981" i="17"/>
  <c r="F982" i="17"/>
  <c r="K982" i="17" s="1"/>
  <c r="L982" i="17" s="1"/>
  <c r="N982" i="17" s="1"/>
  <c r="J982" i="17"/>
  <c r="F983" i="17"/>
  <c r="J983" i="17"/>
  <c r="F984" i="17"/>
  <c r="K984" i="17" s="1"/>
  <c r="L984" i="17" s="1"/>
  <c r="N984" i="17" s="1"/>
  <c r="J984" i="17"/>
  <c r="F985" i="17"/>
  <c r="J985" i="17"/>
  <c r="F986" i="17"/>
  <c r="J986" i="17"/>
  <c r="F987" i="17"/>
  <c r="K987" i="17" s="1"/>
  <c r="L987" i="17" s="1"/>
  <c r="N987" i="17" s="1"/>
  <c r="J987" i="17"/>
  <c r="F988" i="17"/>
  <c r="J988" i="17"/>
  <c r="F989" i="17"/>
  <c r="J989" i="17"/>
  <c r="F990" i="17"/>
  <c r="K990" i="17" s="1"/>
  <c r="L990" i="17" s="1"/>
  <c r="N990" i="17" s="1"/>
  <c r="J990" i="17"/>
  <c r="F991" i="17"/>
  <c r="J991" i="17"/>
  <c r="F992" i="17"/>
  <c r="J992" i="17"/>
  <c r="B998" i="17"/>
  <c r="F998" i="17"/>
  <c r="K998" i="17" s="1"/>
  <c r="L998" i="17" s="1"/>
  <c r="N998" i="17" s="1"/>
  <c r="J998" i="17"/>
  <c r="B999" i="17"/>
  <c r="F999" i="17"/>
  <c r="K999" i="17" s="1"/>
  <c r="L999" i="17" s="1"/>
  <c r="N999" i="17" s="1"/>
  <c r="J999" i="17"/>
  <c r="B1000" i="17"/>
  <c r="F1000" i="17"/>
  <c r="K1000" i="17" s="1"/>
  <c r="L1000" i="17" s="1"/>
  <c r="N1000" i="17" s="1"/>
  <c r="J1000" i="17"/>
  <c r="B1001" i="17"/>
  <c r="F1001" i="17"/>
  <c r="K1001" i="17" s="1"/>
  <c r="L1001" i="17" s="1"/>
  <c r="N1001" i="17" s="1"/>
  <c r="J1001" i="17"/>
  <c r="B1002" i="17"/>
  <c r="F1002" i="17"/>
  <c r="K1002" i="17" s="1"/>
  <c r="L1002" i="17" s="1"/>
  <c r="N1002" i="17" s="1"/>
  <c r="J1002" i="17"/>
  <c r="B1003" i="17"/>
  <c r="F1003" i="17"/>
  <c r="K1003" i="17" s="1"/>
  <c r="L1003" i="17" s="1"/>
  <c r="N1003" i="17" s="1"/>
  <c r="J1003" i="17"/>
  <c r="B1004" i="17"/>
  <c r="F1004" i="17"/>
  <c r="K1004" i="17" s="1"/>
  <c r="L1004" i="17" s="1"/>
  <c r="N1004" i="17" s="1"/>
  <c r="J1004" i="17"/>
  <c r="B1005" i="17"/>
  <c r="F1005" i="17"/>
  <c r="K1005" i="17" s="1"/>
  <c r="L1005" i="17" s="1"/>
  <c r="N1005" i="17" s="1"/>
  <c r="J1005" i="17"/>
  <c r="B1006" i="17"/>
  <c r="F1006" i="17"/>
  <c r="K1006" i="17" s="1"/>
  <c r="L1006" i="17" s="1"/>
  <c r="N1006" i="17" s="1"/>
  <c r="J1006" i="17"/>
  <c r="B1007" i="17"/>
  <c r="F1007" i="17"/>
  <c r="K1007" i="17" s="1"/>
  <c r="L1007" i="17" s="1"/>
  <c r="N1007" i="17" s="1"/>
  <c r="J1007" i="17"/>
  <c r="B1008" i="17"/>
  <c r="F1008" i="17"/>
  <c r="K1008" i="17" s="1"/>
  <c r="L1008" i="17" s="1"/>
  <c r="N1008" i="17" s="1"/>
  <c r="J1008" i="17"/>
  <c r="B1009" i="17"/>
  <c r="F1009" i="17"/>
  <c r="K1009" i="17" s="1"/>
  <c r="L1009" i="17" s="1"/>
  <c r="N1009" i="17" s="1"/>
  <c r="J1009" i="17"/>
  <c r="B1010" i="17"/>
  <c r="F1010" i="17"/>
  <c r="K1010" i="17" s="1"/>
  <c r="L1010" i="17" s="1"/>
  <c r="N1010" i="17" s="1"/>
  <c r="J1010" i="17"/>
  <c r="B1011" i="17"/>
  <c r="F1011" i="17"/>
  <c r="K1011" i="17" s="1"/>
  <c r="L1011" i="17" s="1"/>
  <c r="N1011" i="17" s="1"/>
  <c r="J1011" i="17"/>
  <c r="B1012" i="17"/>
  <c r="F1012" i="17"/>
  <c r="K1012" i="17" s="1"/>
  <c r="L1012" i="17" s="1"/>
  <c r="N1012" i="17" s="1"/>
  <c r="J1012" i="17"/>
  <c r="B1013" i="17"/>
  <c r="F1013" i="17"/>
  <c r="K1013" i="17" s="1"/>
  <c r="L1013" i="17" s="1"/>
  <c r="N1013" i="17" s="1"/>
  <c r="J1013" i="17"/>
  <c r="B1014" i="17"/>
  <c r="F1014" i="17"/>
  <c r="K1014" i="17" s="1"/>
  <c r="L1014" i="17" s="1"/>
  <c r="N1014" i="17" s="1"/>
  <c r="J1014" i="17"/>
  <c r="B1015" i="17"/>
  <c r="F1015" i="17"/>
  <c r="K1015" i="17" s="1"/>
  <c r="L1015" i="17" s="1"/>
  <c r="N1015" i="17" s="1"/>
  <c r="J1015" i="17"/>
  <c r="B1016" i="17"/>
  <c r="F1016" i="17"/>
  <c r="K1016" i="17" s="1"/>
  <c r="L1016" i="17" s="1"/>
  <c r="N1016" i="17" s="1"/>
  <c r="J1016" i="17"/>
  <c r="B1017" i="17"/>
  <c r="F1017" i="17"/>
  <c r="K1017" i="17" s="1"/>
  <c r="L1017" i="17" s="1"/>
  <c r="N1017" i="17" s="1"/>
  <c r="J1017" i="17"/>
  <c r="B1018" i="17"/>
  <c r="F1018" i="17"/>
  <c r="K1018" i="17" s="1"/>
  <c r="L1018" i="17" s="1"/>
  <c r="N1018" i="17" s="1"/>
  <c r="J1018" i="17"/>
  <c r="B1019" i="17"/>
  <c r="F1019" i="17"/>
  <c r="K1019" i="17" s="1"/>
  <c r="L1019" i="17" s="1"/>
  <c r="N1019" i="17" s="1"/>
  <c r="J1019" i="17"/>
  <c r="B1020" i="17"/>
  <c r="F1020" i="17"/>
  <c r="K1020" i="17" s="1"/>
  <c r="L1020" i="17" s="1"/>
  <c r="N1020" i="17" s="1"/>
  <c r="J1020" i="17"/>
  <c r="B1021" i="17"/>
  <c r="F1021" i="17"/>
  <c r="K1021" i="17" s="1"/>
  <c r="L1021" i="17" s="1"/>
  <c r="N1021" i="17" s="1"/>
  <c r="J1021" i="17"/>
  <c r="B1022" i="17"/>
  <c r="F1022" i="17"/>
  <c r="K1022" i="17" s="1"/>
  <c r="L1022" i="17" s="1"/>
  <c r="N1022" i="17" s="1"/>
  <c r="J1022" i="17"/>
  <c r="B1023" i="17"/>
  <c r="F1023" i="17"/>
  <c r="K1023" i="17" s="1"/>
  <c r="L1023" i="17" s="1"/>
  <c r="N1023" i="17" s="1"/>
  <c r="J1023" i="17"/>
  <c r="B1024" i="17"/>
  <c r="F1024" i="17"/>
  <c r="K1024" i="17" s="1"/>
  <c r="L1024" i="17" s="1"/>
  <c r="N1024" i="17" s="1"/>
  <c r="J1024" i="17"/>
  <c r="B1025" i="17"/>
  <c r="F1025" i="17"/>
  <c r="K1025" i="17" s="1"/>
  <c r="L1025" i="17" s="1"/>
  <c r="N1025" i="17" s="1"/>
  <c r="J1025" i="17"/>
  <c r="B1026" i="17"/>
  <c r="F1026" i="17"/>
  <c r="K1026" i="17" s="1"/>
  <c r="L1026" i="17" s="1"/>
  <c r="N1026" i="17" s="1"/>
  <c r="J1026" i="17"/>
  <c r="B1027" i="17"/>
  <c r="F1027" i="17"/>
  <c r="K1027" i="17" s="1"/>
  <c r="L1027" i="17" s="1"/>
  <c r="N1027" i="17" s="1"/>
  <c r="J1027" i="17"/>
  <c r="B1028" i="17"/>
  <c r="F1028" i="17"/>
  <c r="K1028" i="17" s="1"/>
  <c r="L1028" i="17" s="1"/>
  <c r="N1028" i="17" s="1"/>
  <c r="J1028" i="17"/>
  <c r="B1029" i="17"/>
  <c r="F1029" i="17"/>
  <c r="K1029" i="17" s="1"/>
  <c r="L1029" i="17" s="1"/>
  <c r="N1029" i="17" s="1"/>
  <c r="J1029" i="17"/>
  <c r="B1030" i="17"/>
  <c r="F1030" i="17"/>
  <c r="K1030" i="17" s="1"/>
  <c r="L1030" i="17" s="1"/>
  <c r="N1030" i="17" s="1"/>
  <c r="J1030" i="17"/>
  <c r="B1031" i="17"/>
  <c r="F1031" i="17"/>
  <c r="K1031" i="17" s="1"/>
  <c r="L1031" i="17" s="1"/>
  <c r="N1031" i="17" s="1"/>
  <c r="J1031" i="17"/>
  <c r="B1032" i="17"/>
  <c r="F1032" i="17"/>
  <c r="K1032" i="17" s="1"/>
  <c r="L1032" i="17" s="1"/>
  <c r="N1032" i="17" s="1"/>
  <c r="J1032" i="17"/>
  <c r="F1033" i="17"/>
  <c r="K1033" i="17" s="1"/>
  <c r="L1033" i="17" s="1"/>
  <c r="N1033" i="17" s="1"/>
  <c r="J1033" i="17"/>
  <c r="F1034" i="17"/>
  <c r="K1034" i="17" s="1"/>
  <c r="L1034" i="17" s="1"/>
  <c r="N1034" i="17" s="1"/>
  <c r="J1034" i="17"/>
  <c r="F1035" i="17"/>
  <c r="K1035" i="17" s="1"/>
  <c r="L1035" i="17" s="1"/>
  <c r="N1035" i="17" s="1"/>
  <c r="J1035" i="17"/>
  <c r="F1036" i="17"/>
  <c r="K1036" i="17" s="1"/>
  <c r="L1036" i="17" s="1"/>
  <c r="N1036" i="17" s="1"/>
  <c r="J1036" i="17"/>
  <c r="F1037" i="17"/>
  <c r="K1037" i="17" s="1"/>
  <c r="L1037" i="17" s="1"/>
  <c r="N1037" i="17" s="1"/>
  <c r="J1037" i="17"/>
  <c r="F1038" i="17"/>
  <c r="K1038" i="17" s="1"/>
  <c r="L1038" i="17" s="1"/>
  <c r="N1038" i="17" s="1"/>
  <c r="J1038" i="17"/>
  <c r="F1039" i="17"/>
  <c r="K1039" i="17" s="1"/>
  <c r="L1039" i="17" s="1"/>
  <c r="N1039" i="17" s="1"/>
  <c r="J1039" i="17"/>
  <c r="F1040" i="17"/>
  <c r="K1040" i="17" s="1"/>
  <c r="L1040" i="17" s="1"/>
  <c r="N1040" i="17" s="1"/>
  <c r="J1040" i="17"/>
  <c r="F1041" i="17"/>
  <c r="K1041" i="17" s="1"/>
  <c r="L1041" i="17" s="1"/>
  <c r="N1041" i="17" s="1"/>
  <c r="J1041" i="17"/>
  <c r="F1042" i="17"/>
  <c r="K1042" i="17" s="1"/>
  <c r="L1042" i="17" s="1"/>
  <c r="N1042" i="17" s="1"/>
  <c r="J1042" i="17"/>
  <c r="F1043" i="17"/>
  <c r="K1043" i="17" s="1"/>
  <c r="L1043" i="17" s="1"/>
  <c r="N1043" i="17" s="1"/>
  <c r="J1043" i="17"/>
  <c r="F1044" i="17"/>
  <c r="K1044" i="17" s="1"/>
  <c r="L1044" i="17" s="1"/>
  <c r="N1044" i="17" s="1"/>
  <c r="J1044" i="17"/>
  <c r="F1045" i="17"/>
  <c r="K1045" i="17" s="1"/>
  <c r="L1045" i="17" s="1"/>
  <c r="N1045" i="17" s="1"/>
  <c r="J1045" i="17"/>
  <c r="F1046" i="17"/>
  <c r="K1046" i="17" s="1"/>
  <c r="L1046" i="17" s="1"/>
  <c r="N1046" i="17" s="1"/>
  <c r="J1046" i="17"/>
  <c r="F1047" i="17"/>
  <c r="K1047" i="17" s="1"/>
  <c r="L1047" i="17" s="1"/>
  <c r="N1047" i="17" s="1"/>
  <c r="J1047" i="17"/>
  <c r="F1048" i="17"/>
  <c r="K1048" i="17" s="1"/>
  <c r="L1048" i="17" s="1"/>
  <c r="N1048" i="17" s="1"/>
  <c r="J1048" i="17"/>
  <c r="F1049" i="17"/>
  <c r="K1049" i="17" s="1"/>
  <c r="L1049" i="17" s="1"/>
  <c r="N1049" i="17" s="1"/>
  <c r="J1049" i="17"/>
  <c r="F1050" i="17"/>
  <c r="K1050" i="17" s="1"/>
  <c r="L1050" i="17" s="1"/>
  <c r="N1050" i="17" s="1"/>
  <c r="J1050" i="17"/>
  <c r="F1051" i="17"/>
  <c r="K1051" i="17" s="1"/>
  <c r="L1051" i="17" s="1"/>
  <c r="N1051" i="17" s="1"/>
  <c r="J1051" i="17"/>
  <c r="F1052" i="17"/>
  <c r="K1052" i="17" s="1"/>
  <c r="L1052" i="17" s="1"/>
  <c r="N1052" i="17" s="1"/>
  <c r="J1052" i="17"/>
  <c r="F1053" i="17"/>
  <c r="K1053" i="17" s="1"/>
  <c r="L1053" i="17" s="1"/>
  <c r="N1053" i="17" s="1"/>
  <c r="J1053" i="17"/>
  <c r="F1054" i="17"/>
  <c r="K1054" i="17" s="1"/>
  <c r="L1054" i="17" s="1"/>
  <c r="N1054" i="17" s="1"/>
  <c r="J1054" i="17"/>
  <c r="F1055" i="17"/>
  <c r="K1055" i="17" s="1"/>
  <c r="L1055" i="17" s="1"/>
  <c r="N1055" i="17" s="1"/>
  <c r="J1055" i="17"/>
  <c r="F1056" i="17"/>
  <c r="K1056" i="17" s="1"/>
  <c r="L1056" i="17" s="1"/>
  <c r="N1056" i="17" s="1"/>
  <c r="J1056" i="17"/>
  <c r="F1057" i="17"/>
  <c r="K1057" i="17" s="1"/>
  <c r="L1057" i="17" s="1"/>
  <c r="N1057" i="17" s="1"/>
  <c r="J1057" i="17"/>
  <c r="F1058" i="17"/>
  <c r="K1058" i="17" s="1"/>
  <c r="L1058" i="17" s="1"/>
  <c r="N1058" i="17" s="1"/>
  <c r="J1058" i="17"/>
  <c r="F1059" i="17"/>
  <c r="K1059" i="17" s="1"/>
  <c r="L1059" i="17" s="1"/>
  <c r="N1059" i="17" s="1"/>
  <c r="J1059" i="17"/>
  <c r="A7" i="11"/>
  <c r="A8" i="11" s="1"/>
  <c r="A9" i="11" s="1"/>
  <c r="A10" i="11" s="1"/>
  <c r="A11" i="11" s="1"/>
  <c r="A12" i="11" s="1"/>
  <c r="A13" i="11" s="1"/>
  <c r="A14" i="11" s="1"/>
  <c r="A15" i="11" s="1"/>
  <c r="A16" i="11" s="1"/>
  <c r="A17" i="11" s="1"/>
  <c r="A18" i="11" s="1"/>
  <c r="A19" i="11" s="1"/>
  <c r="A20" i="11" s="1"/>
  <c r="A21" i="11" s="1"/>
  <c r="A22" i="11" s="1"/>
  <c r="A23" i="11" s="1"/>
  <c r="A24" i="11" s="1"/>
  <c r="A25" i="11" s="1"/>
  <c r="A26" i="11" s="1"/>
  <c r="A27" i="11" s="1"/>
  <c r="A28" i="11" s="1"/>
  <c r="A29" i="11" s="1"/>
  <c r="A30" i="11" s="1"/>
  <c r="A31" i="11" s="1"/>
  <c r="A32" i="11" s="1"/>
  <c r="A33" i="11" s="1"/>
  <c r="A34" i="11" s="1"/>
  <c r="A35" i="11" s="1"/>
  <c r="A36" i="11" s="1"/>
  <c r="A37" i="11" s="1"/>
  <c r="A38" i="11" s="1"/>
  <c r="A39" i="11" s="1"/>
  <c r="A40" i="11" s="1"/>
  <c r="A41" i="11" s="1"/>
  <c r="A42" i="11" s="1"/>
  <c r="A43" i="11" s="1"/>
  <c r="A44" i="11" s="1"/>
  <c r="A45" i="11" s="1"/>
  <c r="A46" i="11" s="1"/>
  <c r="A47" i="11" s="1"/>
  <c r="A48" i="11" s="1"/>
  <c r="A49" i="11" s="1"/>
  <c r="A50" i="11" s="1"/>
  <c r="A51" i="11" s="1"/>
  <c r="A52" i="11" s="1"/>
  <c r="A53" i="11" s="1"/>
  <c r="A54" i="11" s="1"/>
  <c r="A55" i="11" s="1"/>
  <c r="A56" i="11" s="1"/>
  <c r="A57" i="11" s="1"/>
  <c r="A58" i="11" s="1"/>
  <c r="A59" i="11" s="1"/>
  <c r="A60" i="11" s="1"/>
  <c r="A61" i="11" s="1"/>
  <c r="A62" i="11" s="1"/>
  <c r="A63" i="11" s="1"/>
  <c r="A64" i="11" s="1"/>
  <c r="A65" i="11" s="1"/>
  <c r="A66" i="11" s="1"/>
  <c r="A67" i="11" s="1"/>
  <c r="A68" i="11" s="1"/>
  <c r="A69" i="11" s="1"/>
  <c r="A70" i="11" s="1"/>
  <c r="A71" i="11" s="1"/>
  <c r="A72" i="11" s="1"/>
  <c r="A73" i="11" s="1"/>
  <c r="A74" i="11" s="1"/>
  <c r="A75" i="11" s="1"/>
  <c r="A76" i="11" s="1"/>
  <c r="A77" i="11" s="1"/>
  <c r="A78" i="11" s="1"/>
  <c r="A79" i="11" s="1"/>
  <c r="A80" i="11" s="1"/>
  <c r="A81" i="11" s="1"/>
  <c r="A82" i="11" s="1"/>
  <c r="A83" i="11" s="1"/>
  <c r="A84" i="11" s="1"/>
  <c r="A85" i="11" s="1"/>
  <c r="A86" i="11" s="1"/>
  <c r="A87" i="11" s="1"/>
  <c r="A88" i="11" s="1"/>
  <c r="A89" i="11" s="1"/>
  <c r="A90" i="11" s="1"/>
  <c r="A91" i="11" s="1"/>
  <c r="A92" i="11" s="1"/>
  <c r="A93" i="11" s="1"/>
  <c r="A94" i="11" s="1"/>
  <c r="A95" i="11" s="1"/>
  <c r="A96" i="11" s="1"/>
  <c r="A97" i="11" s="1"/>
  <c r="A98" i="11" s="1"/>
  <c r="A99" i="11" s="1"/>
  <c r="A100" i="11" s="1"/>
  <c r="A101" i="11" s="1"/>
  <c r="A102" i="11" s="1"/>
  <c r="A103" i="11" s="1"/>
  <c r="A104" i="11" s="1"/>
  <c r="A105" i="11" s="1"/>
  <c r="A106" i="11" s="1"/>
  <c r="A107" i="11" s="1"/>
  <c r="A108" i="11" s="1"/>
  <c r="A109" i="11" s="1"/>
  <c r="A110" i="11" s="1"/>
  <c r="A111" i="11" s="1"/>
  <c r="A112" i="11" s="1"/>
  <c r="A113" i="11" s="1"/>
  <c r="A114" i="11" s="1"/>
  <c r="A115" i="11" s="1"/>
  <c r="A116" i="11" s="1"/>
  <c r="A117" i="11" s="1"/>
  <c r="A118" i="11" s="1"/>
  <c r="A119" i="11" s="1"/>
  <c r="A120" i="11" s="1"/>
  <c r="A121" i="11" s="1"/>
  <c r="A122" i="11" s="1"/>
  <c r="A123" i="11" s="1"/>
  <c r="A124" i="11" s="1"/>
  <c r="A125" i="11" s="1"/>
  <c r="A126" i="11" s="1"/>
  <c r="A127" i="11" s="1"/>
  <c r="A128" i="11" s="1"/>
  <c r="A129" i="11" s="1"/>
  <c r="A130" i="11" s="1"/>
  <c r="A131" i="11" s="1"/>
  <c r="A132" i="11" s="1"/>
  <c r="A133" i="11" s="1"/>
  <c r="A134" i="11" s="1"/>
  <c r="A135" i="11" s="1"/>
  <c r="A136" i="11" s="1"/>
  <c r="A137" i="11" s="1"/>
  <c r="A138" i="11" s="1"/>
  <c r="A139" i="11" s="1"/>
  <c r="A140" i="11" s="1"/>
  <c r="A141" i="11" s="1"/>
  <c r="A142" i="11" s="1"/>
  <c r="A143" i="11" s="1"/>
  <c r="A144" i="11" s="1"/>
  <c r="A145" i="11" s="1"/>
  <c r="A146" i="11" s="1"/>
  <c r="A147" i="11" s="1"/>
  <c r="A148" i="11" s="1"/>
  <c r="A149" i="11" s="1"/>
  <c r="A150" i="11" s="1"/>
  <c r="A151" i="11" s="1"/>
  <c r="A152" i="11" s="1"/>
  <c r="A153" i="11" s="1"/>
  <c r="A154" i="11" s="1"/>
  <c r="A155" i="11" s="1"/>
  <c r="A156" i="11" s="1"/>
  <c r="A157" i="11" s="1"/>
  <c r="A158" i="11" s="1"/>
  <c r="A159" i="11" s="1"/>
  <c r="A160" i="11" s="1"/>
  <c r="A161" i="11" s="1"/>
  <c r="A162" i="11" s="1"/>
  <c r="A163" i="11" s="1"/>
  <c r="A164" i="11" s="1"/>
  <c r="A165" i="11" s="1"/>
  <c r="A166" i="11" s="1"/>
  <c r="A167" i="11" s="1"/>
  <c r="A168" i="11" s="1"/>
  <c r="A169" i="11" s="1"/>
  <c r="A170" i="11" s="1"/>
  <c r="A171" i="11" s="1"/>
  <c r="A172" i="11" s="1"/>
  <c r="A173" i="11" s="1"/>
  <c r="A174" i="11" s="1"/>
  <c r="A175" i="11" s="1"/>
  <c r="A176" i="11" s="1"/>
  <c r="A177" i="11" s="1"/>
  <c r="A178" i="11" s="1"/>
  <c r="A179" i="11" s="1"/>
  <c r="A180" i="11" s="1"/>
  <c r="A181" i="11" s="1"/>
  <c r="A182" i="11" s="1"/>
  <c r="A183" i="11" s="1"/>
  <c r="A184" i="11" s="1"/>
  <c r="A185" i="11" s="1"/>
  <c r="A186" i="11" s="1"/>
  <c r="A187" i="11" s="1"/>
  <c r="A188" i="11" s="1"/>
  <c r="A189" i="11" s="1"/>
  <c r="A190" i="11" s="1"/>
  <c r="A191" i="11" s="1"/>
  <c r="A192" i="11" s="1"/>
  <c r="A193" i="11" s="1"/>
  <c r="A194" i="11" s="1"/>
  <c r="A195" i="11" s="1"/>
  <c r="A196" i="11" s="1"/>
  <c r="A197" i="11" s="1"/>
  <c r="A198" i="11" s="1"/>
  <c r="A199" i="11" s="1"/>
  <c r="A200" i="11" s="1"/>
  <c r="A201" i="11" s="1"/>
  <c r="A202" i="11" s="1"/>
  <c r="A203" i="11" s="1"/>
  <c r="A204" i="11" s="1"/>
  <c r="A205" i="11" s="1"/>
  <c r="A206" i="11" s="1"/>
  <c r="F209" i="11"/>
  <c r="J209" i="11"/>
  <c r="A210" i="11"/>
  <c r="A211" i="11" s="1"/>
  <c r="A212" i="11" s="1"/>
  <c r="A213" i="11" s="1"/>
  <c r="A214" i="11" s="1"/>
  <c r="A215" i="11" s="1"/>
  <c r="A216" i="11" s="1"/>
  <c r="A217" i="11" s="1"/>
  <c r="A218" i="11" s="1"/>
  <c r="A219" i="11" s="1"/>
  <c r="A220" i="11" s="1"/>
  <c r="A221" i="11" s="1"/>
  <c r="A222" i="11" s="1"/>
  <c r="A223" i="11" s="1"/>
  <c r="A224" i="11" s="1"/>
  <c r="A225" i="11" s="1"/>
  <c r="A226" i="11" s="1"/>
  <c r="A227" i="11" s="1"/>
  <c r="A228" i="11" s="1"/>
  <c r="A229" i="11" s="1"/>
  <c r="A230" i="11" s="1"/>
  <c r="A231" i="11" s="1"/>
  <c r="A232" i="11" s="1"/>
  <c r="A233" i="11" s="1"/>
  <c r="A234" i="11" s="1"/>
  <c r="A235" i="11" s="1"/>
  <c r="A236" i="11" s="1"/>
  <c r="A237" i="11" s="1"/>
  <c r="A238" i="11" s="1"/>
  <c r="A239" i="11" s="1"/>
  <c r="A240" i="11" s="1"/>
  <c r="A241" i="11" s="1"/>
  <c r="A242" i="11" s="1"/>
  <c r="A243" i="11" s="1"/>
  <c r="A244" i="11" s="1"/>
  <c r="A245" i="11" s="1"/>
  <c r="A246" i="11" s="1"/>
  <c r="A247" i="11" s="1"/>
  <c r="A248" i="11" s="1"/>
  <c r="A249" i="11" s="1"/>
  <c r="A250" i="11" s="1"/>
  <c r="A251" i="11" s="1"/>
  <c r="A252" i="11" s="1"/>
  <c r="A253" i="11" s="1"/>
  <c r="A254" i="11" s="1"/>
  <c r="A255" i="11" s="1"/>
  <c r="A256" i="11" s="1"/>
  <c r="A257" i="11" s="1"/>
  <c r="A258" i="11" s="1"/>
  <c r="A259" i="11" s="1"/>
  <c r="A260" i="11" s="1"/>
  <c r="A261" i="11" s="1"/>
  <c r="A262" i="11" s="1"/>
  <c r="A263" i="11" s="1"/>
  <c r="A264" i="11" s="1"/>
  <c r="A265" i="11" s="1"/>
  <c r="A266" i="11" s="1"/>
  <c r="A267" i="11" s="1"/>
  <c r="A268" i="11" s="1"/>
  <c r="A269" i="11" s="1"/>
  <c r="A270" i="11" s="1"/>
  <c r="A271" i="11" s="1"/>
  <c r="A272" i="11" s="1"/>
  <c r="A273" i="11" s="1"/>
  <c r="A274" i="11" s="1"/>
  <c r="A275" i="11" s="1"/>
  <c r="A276" i="11" s="1"/>
  <c r="A277" i="11" s="1"/>
  <c r="A278" i="11" s="1"/>
  <c r="A279" i="11" s="1"/>
  <c r="A280" i="11" s="1"/>
  <c r="A281" i="11" s="1"/>
  <c r="A282" i="11" s="1"/>
  <c r="A283" i="11" s="1"/>
  <c r="A284" i="11" s="1"/>
  <c r="A285" i="11" s="1"/>
  <c r="A286" i="11" s="1"/>
  <c r="A287" i="11" s="1"/>
  <c r="A288" i="11" s="1"/>
  <c r="A289" i="11" s="1"/>
  <c r="A290" i="11" s="1"/>
  <c r="A291" i="11" s="1"/>
  <c r="A292" i="11" s="1"/>
  <c r="A293" i="11" s="1"/>
  <c r="A294" i="11" s="1"/>
  <c r="F210" i="11"/>
  <c r="K210" i="11" s="1"/>
  <c r="L210" i="11" s="1"/>
  <c r="N210" i="11" s="1"/>
  <c r="J210" i="11"/>
  <c r="F211" i="11"/>
  <c r="J211" i="11"/>
  <c r="F212" i="11"/>
  <c r="J212" i="11"/>
  <c r="F213" i="11"/>
  <c r="K213" i="11" s="1"/>
  <c r="L213" i="11" s="1"/>
  <c r="N213" i="11" s="1"/>
  <c r="J213" i="11"/>
  <c r="F214" i="11"/>
  <c r="J214" i="11"/>
  <c r="F215" i="11"/>
  <c r="J215" i="11"/>
  <c r="F216" i="11"/>
  <c r="K216" i="11" s="1"/>
  <c r="L216" i="11" s="1"/>
  <c r="N216" i="11" s="1"/>
  <c r="J216" i="11"/>
  <c r="F217" i="11"/>
  <c r="K217" i="11" s="1"/>
  <c r="L217" i="11" s="1"/>
  <c r="N217" i="11" s="1"/>
  <c r="J217" i="11"/>
  <c r="F218" i="11"/>
  <c r="K218" i="11" s="1"/>
  <c r="L218" i="11" s="1"/>
  <c r="N218" i="11" s="1"/>
  <c r="J218" i="11"/>
  <c r="F219" i="11"/>
  <c r="K219" i="11" s="1"/>
  <c r="L219" i="11" s="1"/>
  <c r="N219" i="11" s="1"/>
  <c r="J219" i="11"/>
  <c r="F220" i="11"/>
  <c r="J220" i="11"/>
  <c r="F221" i="11"/>
  <c r="J221" i="11"/>
  <c r="F222" i="11"/>
  <c r="K222" i="11" s="1"/>
  <c r="L222" i="11" s="1"/>
  <c r="N222" i="11" s="1"/>
  <c r="J222" i="11"/>
  <c r="F223" i="11"/>
  <c r="J223" i="11"/>
  <c r="F224" i="11"/>
  <c r="K224" i="11" s="1"/>
  <c r="L224" i="11" s="1"/>
  <c r="N224" i="11" s="1"/>
  <c r="J224" i="11"/>
  <c r="F225" i="11"/>
  <c r="J225" i="11"/>
  <c r="F226" i="11"/>
  <c r="J226" i="11"/>
  <c r="F227" i="11"/>
  <c r="J227" i="11"/>
  <c r="F228" i="11"/>
  <c r="K228" i="11" s="1"/>
  <c r="L228" i="11" s="1"/>
  <c r="N228" i="11" s="1"/>
  <c r="J228" i="11"/>
  <c r="F229" i="11"/>
  <c r="K229" i="11" s="1"/>
  <c r="L229" i="11" s="1"/>
  <c r="N229" i="11" s="1"/>
  <c r="J229" i="11"/>
  <c r="F230" i="11"/>
  <c r="J230" i="11"/>
  <c r="F231" i="11"/>
  <c r="K231" i="11" s="1"/>
  <c r="L231" i="11" s="1"/>
  <c r="N231" i="11" s="1"/>
  <c r="J231" i="11"/>
  <c r="F232" i="11"/>
  <c r="J232" i="11"/>
  <c r="F233" i="11"/>
  <c r="J233" i="11"/>
  <c r="F234" i="11"/>
  <c r="J234" i="11"/>
  <c r="F235" i="11"/>
  <c r="K235" i="11" s="1"/>
  <c r="L235" i="11" s="1"/>
  <c r="N235" i="11" s="1"/>
  <c r="J235" i="11"/>
  <c r="F236" i="11"/>
  <c r="J236" i="11"/>
  <c r="F237" i="11"/>
  <c r="K237" i="11" s="1"/>
  <c r="L237" i="11" s="1"/>
  <c r="N237" i="11" s="1"/>
  <c r="J237" i="11"/>
  <c r="F238" i="11"/>
  <c r="K238" i="11" s="1"/>
  <c r="L238" i="11" s="1"/>
  <c r="N238" i="11" s="1"/>
  <c r="J238" i="11"/>
  <c r="F239" i="11"/>
  <c r="J239" i="11"/>
  <c r="F240" i="11"/>
  <c r="J240" i="11"/>
  <c r="F241" i="11"/>
  <c r="J241" i="11"/>
  <c r="F242" i="11"/>
  <c r="K242" i="11" s="1"/>
  <c r="L242" i="11" s="1"/>
  <c r="N242" i="11" s="1"/>
  <c r="J242" i="11"/>
  <c r="F243" i="11"/>
  <c r="J243" i="11"/>
  <c r="F244" i="11"/>
  <c r="J244" i="11"/>
  <c r="F245" i="11"/>
  <c r="J245" i="11"/>
  <c r="F246" i="11"/>
  <c r="K246" i="11" s="1"/>
  <c r="L246" i="11" s="1"/>
  <c r="N246" i="11" s="1"/>
  <c r="J246" i="11"/>
  <c r="F247" i="11"/>
  <c r="J247" i="11"/>
  <c r="F248" i="11"/>
  <c r="J248" i="11"/>
  <c r="F249" i="11"/>
  <c r="J249" i="11"/>
  <c r="F250" i="11"/>
  <c r="J250" i="11"/>
  <c r="F251" i="11"/>
  <c r="K251" i="11" s="1"/>
  <c r="L251" i="11" s="1"/>
  <c r="N251" i="11" s="1"/>
  <c r="J251" i="11"/>
  <c r="F252" i="11"/>
  <c r="J252" i="11"/>
  <c r="F253" i="11"/>
  <c r="J253" i="11"/>
  <c r="F254" i="11"/>
  <c r="J254" i="11"/>
  <c r="F255" i="11"/>
  <c r="J255" i="11"/>
  <c r="F256" i="11"/>
  <c r="K256" i="11" s="1"/>
  <c r="L256" i="11" s="1"/>
  <c r="N256" i="11" s="1"/>
  <c r="J256" i="11"/>
  <c r="F257" i="11"/>
  <c r="J257" i="11"/>
  <c r="F258" i="11"/>
  <c r="J258" i="11"/>
  <c r="F259" i="11"/>
  <c r="J259" i="11"/>
  <c r="F260" i="11"/>
  <c r="K260" i="11" s="1"/>
  <c r="L260" i="11" s="1"/>
  <c r="N260" i="11" s="1"/>
  <c r="J260" i="11"/>
  <c r="F261" i="11"/>
  <c r="J261" i="11"/>
  <c r="F262" i="11"/>
  <c r="K262" i="11" s="1"/>
  <c r="L262" i="11" s="1"/>
  <c r="N262" i="11" s="1"/>
  <c r="J262" i="11"/>
  <c r="F263" i="11"/>
  <c r="J263" i="11"/>
  <c r="F264" i="11"/>
  <c r="K264" i="11" s="1"/>
  <c r="L264" i="11" s="1"/>
  <c r="N264" i="11" s="1"/>
  <c r="J264" i="11"/>
  <c r="F265" i="11"/>
  <c r="J265" i="11"/>
  <c r="F266" i="11"/>
  <c r="J266" i="11"/>
  <c r="F267" i="11"/>
  <c r="J267" i="11"/>
  <c r="F268" i="11"/>
  <c r="J268" i="11"/>
  <c r="F269" i="11"/>
  <c r="J269" i="11"/>
  <c r="F270" i="11"/>
  <c r="K270" i="11" s="1"/>
  <c r="L270" i="11" s="1"/>
  <c r="N270" i="11" s="1"/>
  <c r="J270" i="11"/>
  <c r="F271" i="11"/>
  <c r="J271" i="11"/>
  <c r="F272" i="11"/>
  <c r="K272" i="11" s="1"/>
  <c r="L272" i="11" s="1"/>
  <c r="N272" i="11" s="1"/>
  <c r="J272" i="11"/>
  <c r="F273" i="11"/>
  <c r="K273" i="11" s="1"/>
  <c r="L273" i="11" s="1"/>
  <c r="N273" i="11" s="1"/>
  <c r="J273" i="11"/>
  <c r="F274" i="11"/>
  <c r="J274" i="11"/>
  <c r="F275" i="11"/>
  <c r="J275" i="11"/>
  <c r="F276" i="11"/>
  <c r="J276" i="11"/>
  <c r="F277" i="11"/>
  <c r="K277" i="11" s="1"/>
  <c r="L277" i="11" s="1"/>
  <c r="N277" i="11" s="1"/>
  <c r="J277" i="11"/>
  <c r="F278" i="11"/>
  <c r="J278" i="11"/>
  <c r="F279" i="11"/>
  <c r="K279" i="11" s="1"/>
  <c r="L279" i="11" s="1"/>
  <c r="N279" i="11" s="1"/>
  <c r="J279" i="11"/>
  <c r="F280" i="11"/>
  <c r="J280" i="11"/>
  <c r="F281" i="11"/>
  <c r="K281" i="11" s="1"/>
  <c r="L281" i="11" s="1"/>
  <c r="N281" i="11" s="1"/>
  <c r="J281" i="11"/>
  <c r="F282" i="11"/>
  <c r="J282" i="11"/>
  <c r="F283" i="11"/>
  <c r="J283" i="11"/>
  <c r="F284" i="11"/>
  <c r="J284" i="11"/>
  <c r="F285" i="11"/>
  <c r="K285" i="11" s="1"/>
  <c r="L285" i="11" s="1"/>
  <c r="N285" i="11" s="1"/>
  <c r="J285" i="11"/>
  <c r="F286" i="11"/>
  <c r="J286" i="11"/>
  <c r="F287" i="11"/>
  <c r="J287" i="11"/>
  <c r="F288" i="11"/>
  <c r="J288" i="11"/>
  <c r="F289" i="11"/>
  <c r="J289" i="11"/>
  <c r="F290" i="11"/>
  <c r="K290" i="11" s="1"/>
  <c r="L290" i="11" s="1"/>
  <c r="N290" i="11" s="1"/>
  <c r="J290" i="11"/>
  <c r="F297" i="11"/>
  <c r="J297" i="11"/>
  <c r="A298" i="11"/>
  <c r="A299" i="11" s="1"/>
  <c r="A300" i="11" s="1"/>
  <c r="A301" i="11" s="1"/>
  <c r="A302" i="11" s="1"/>
  <c r="A303" i="11" s="1"/>
  <c r="A304" i="11" s="1"/>
  <c r="A305" i="11" s="1"/>
  <c r="A306" i="11" s="1"/>
  <c r="A307" i="11" s="1"/>
  <c r="A308" i="11" s="1"/>
  <c r="A309" i="11" s="1"/>
  <c r="A310" i="11" s="1"/>
  <c r="A311" i="11" s="1"/>
  <c r="A312" i="11" s="1"/>
  <c r="A313" i="11" s="1"/>
  <c r="A314" i="11" s="1"/>
  <c r="A315" i="11" s="1"/>
  <c r="A316" i="11" s="1"/>
  <c r="A317" i="11" s="1"/>
  <c r="A318" i="11" s="1"/>
  <c r="A319" i="11" s="1"/>
  <c r="A320" i="11" s="1"/>
  <c r="A321" i="11" s="1"/>
  <c r="A322" i="11" s="1"/>
  <c r="A323" i="11" s="1"/>
  <c r="A324" i="11" s="1"/>
  <c r="A325" i="11" s="1"/>
  <c r="A326" i="11" s="1"/>
  <c r="A327" i="11" s="1"/>
  <c r="A328" i="11" s="1"/>
  <c r="A329" i="11" s="1"/>
  <c r="A330" i="11" s="1"/>
  <c r="A331" i="11" s="1"/>
  <c r="A332" i="11" s="1"/>
  <c r="A333" i="11" s="1"/>
  <c r="A334" i="11" s="1"/>
  <c r="A335" i="11" s="1"/>
  <c r="A336" i="11" s="1"/>
  <c r="A337" i="11" s="1"/>
  <c r="A338" i="11" s="1"/>
  <c r="A339" i="11" s="1"/>
  <c r="A340" i="11" s="1"/>
  <c r="A341" i="11" s="1"/>
  <c r="A342" i="11" s="1"/>
  <c r="A343" i="11" s="1"/>
  <c r="A344" i="11" s="1"/>
  <c r="A345" i="11" s="1"/>
  <c r="A346" i="11" s="1"/>
  <c r="A347" i="11" s="1"/>
  <c r="A348" i="11" s="1"/>
  <c r="A349" i="11" s="1"/>
  <c r="A350" i="11" s="1"/>
  <c r="A351" i="11" s="1"/>
  <c r="A352" i="11" s="1"/>
  <c r="A353" i="11" s="1"/>
  <c r="A354" i="11" s="1"/>
  <c r="A355" i="11" s="1"/>
  <c r="A356" i="11" s="1"/>
  <c r="A357" i="11" s="1"/>
  <c r="A358" i="11" s="1"/>
  <c r="A359" i="11" s="1"/>
  <c r="A360" i="11" s="1"/>
  <c r="A361" i="11" s="1"/>
  <c r="A362" i="11" s="1"/>
  <c r="A363" i="11" s="1"/>
  <c r="A364" i="11" s="1"/>
  <c r="A365" i="11" s="1"/>
  <c r="A366" i="11" s="1"/>
  <c r="A367" i="11" s="1"/>
  <c r="A368" i="11" s="1"/>
  <c r="A369" i="11" s="1"/>
  <c r="A370" i="11" s="1"/>
  <c r="A371" i="11" s="1"/>
  <c r="A372" i="11" s="1"/>
  <c r="A373" i="11" s="1"/>
  <c r="A374" i="11" s="1"/>
  <c r="A375" i="11" s="1"/>
  <c r="A376" i="11" s="1"/>
  <c r="A377" i="11" s="1"/>
  <c r="A378" i="11" s="1"/>
  <c r="A379" i="11" s="1"/>
  <c r="A380" i="11" s="1"/>
  <c r="A381" i="11" s="1"/>
  <c r="A382" i="11" s="1"/>
  <c r="A383" i="11" s="1"/>
  <c r="A384" i="11" s="1"/>
  <c r="A385" i="11" s="1"/>
  <c r="A386" i="11" s="1"/>
  <c r="A387" i="11" s="1"/>
  <c r="A388" i="11" s="1"/>
  <c r="A389" i="11" s="1"/>
  <c r="A390" i="11" s="1"/>
  <c r="A391" i="11" s="1"/>
  <c r="A392" i="11" s="1"/>
  <c r="A393" i="11" s="1"/>
  <c r="A394" i="11" s="1"/>
  <c r="A395" i="11" s="1"/>
  <c r="A396" i="11" s="1"/>
  <c r="A397" i="11" s="1"/>
  <c r="A398" i="11" s="1"/>
  <c r="A399" i="11" s="1"/>
  <c r="A400" i="11" s="1"/>
  <c r="A401" i="11" s="1"/>
  <c r="A402" i="11" s="1"/>
  <c r="A403" i="11" s="1"/>
  <c r="A404" i="11" s="1"/>
  <c r="A405" i="11" s="1"/>
  <c r="A406" i="11" s="1"/>
  <c r="A407" i="11" s="1"/>
  <c r="A408" i="11" s="1"/>
  <c r="A409" i="11" s="1"/>
  <c r="A410" i="11" s="1"/>
  <c r="A411" i="11" s="1"/>
  <c r="A412" i="11" s="1"/>
  <c r="A413" i="11" s="1"/>
  <c r="A414" i="11" s="1"/>
  <c r="A415" i="11" s="1"/>
  <c r="A416" i="11" s="1"/>
  <c r="A417" i="11" s="1"/>
  <c r="A418" i="11" s="1"/>
  <c r="A419" i="11" s="1"/>
  <c r="A420" i="11" s="1"/>
  <c r="A421" i="11" s="1"/>
  <c r="A422" i="11" s="1"/>
  <c r="A423" i="11" s="1"/>
  <c r="A424" i="11" s="1"/>
  <c r="A425" i="11" s="1"/>
  <c r="A426" i="11" s="1"/>
  <c r="A427" i="11" s="1"/>
  <c r="A428" i="11" s="1"/>
  <c r="A429" i="11" s="1"/>
  <c r="A430" i="11" s="1"/>
  <c r="A431" i="11" s="1"/>
  <c r="A432" i="11" s="1"/>
  <c r="A433" i="11" s="1"/>
  <c r="A434" i="11" s="1"/>
  <c r="A435" i="11" s="1"/>
  <c r="A436" i="11" s="1"/>
  <c r="A437" i="11" s="1"/>
  <c r="A438" i="11" s="1"/>
  <c r="A439" i="11" s="1"/>
  <c r="A440" i="11" s="1"/>
  <c r="A441" i="11" s="1"/>
  <c r="A442" i="11" s="1"/>
  <c r="A443" i="11" s="1"/>
  <c r="A444" i="11" s="1"/>
  <c r="A445" i="11" s="1"/>
  <c r="A446" i="11" s="1"/>
  <c r="A447" i="11" s="1"/>
  <c r="A448" i="11" s="1"/>
  <c r="A449" i="11" s="1"/>
  <c r="A450" i="11" s="1"/>
  <c r="A451" i="11" s="1"/>
  <c r="A452" i="11" s="1"/>
  <c r="A453" i="11" s="1"/>
  <c r="A454" i="11" s="1"/>
  <c r="A455" i="11" s="1"/>
  <c r="A456" i="11" s="1"/>
  <c r="A457" i="11" s="1"/>
  <c r="A458" i="11" s="1"/>
  <c r="A459" i="11" s="1"/>
  <c r="A460" i="11" s="1"/>
  <c r="A461" i="11" s="1"/>
  <c r="A462" i="11" s="1"/>
  <c r="A463" i="11" s="1"/>
  <c r="A464" i="11" s="1"/>
  <c r="A465" i="11" s="1"/>
  <c r="A466" i="11" s="1"/>
  <c r="A467" i="11" s="1"/>
  <c r="A468" i="11" s="1"/>
  <c r="A469" i="11" s="1"/>
  <c r="A470" i="11" s="1"/>
  <c r="A471" i="11" s="1"/>
  <c r="A472" i="11" s="1"/>
  <c r="F298" i="11"/>
  <c r="K298" i="11" s="1"/>
  <c r="L298" i="11" s="1"/>
  <c r="N298" i="11" s="1"/>
  <c r="J298" i="11"/>
  <c r="F299" i="11"/>
  <c r="J299" i="11"/>
  <c r="F300" i="11"/>
  <c r="J300" i="11"/>
  <c r="F301" i="11"/>
  <c r="J301" i="11"/>
  <c r="F302" i="11"/>
  <c r="J302" i="11"/>
  <c r="F303" i="11"/>
  <c r="K303" i="11" s="1"/>
  <c r="L303" i="11" s="1"/>
  <c r="N303" i="11" s="1"/>
  <c r="J303" i="11"/>
  <c r="F304" i="11"/>
  <c r="J304" i="11"/>
  <c r="F305" i="11"/>
  <c r="K305" i="11" s="1"/>
  <c r="L305" i="11" s="1"/>
  <c r="N305" i="11" s="1"/>
  <c r="J305" i="11"/>
  <c r="F306" i="11"/>
  <c r="J306" i="11"/>
  <c r="F307" i="11"/>
  <c r="J307" i="11"/>
  <c r="F308" i="11"/>
  <c r="J308" i="11"/>
  <c r="F309" i="11"/>
  <c r="K309" i="11" s="1"/>
  <c r="L309" i="11" s="1"/>
  <c r="N309" i="11" s="1"/>
  <c r="J309" i="11"/>
  <c r="F310" i="11"/>
  <c r="J310" i="11"/>
  <c r="F311" i="11"/>
  <c r="J311" i="11"/>
  <c r="F312" i="11"/>
  <c r="J312" i="11"/>
  <c r="F313" i="11"/>
  <c r="K313" i="11" s="1"/>
  <c r="L313" i="11" s="1"/>
  <c r="N313" i="11" s="1"/>
  <c r="J313" i="11"/>
  <c r="F314" i="11"/>
  <c r="K314" i="11" s="1"/>
  <c r="L314" i="11" s="1"/>
  <c r="N314" i="11" s="1"/>
  <c r="J314" i="11"/>
  <c r="F315" i="11"/>
  <c r="K315" i="11" s="1"/>
  <c r="L315" i="11" s="1"/>
  <c r="N315" i="11" s="1"/>
  <c r="J315" i="11"/>
  <c r="F316" i="11"/>
  <c r="K316" i="11" s="1"/>
  <c r="L316" i="11" s="1"/>
  <c r="N316" i="11" s="1"/>
  <c r="J316" i="11"/>
  <c r="F317" i="11"/>
  <c r="K317" i="11" s="1"/>
  <c r="L317" i="11" s="1"/>
  <c r="N317" i="11" s="1"/>
  <c r="J317" i="11"/>
  <c r="F318" i="11"/>
  <c r="K318" i="11" s="1"/>
  <c r="L318" i="11" s="1"/>
  <c r="N318" i="11" s="1"/>
  <c r="J318" i="11"/>
  <c r="F319" i="11"/>
  <c r="J319" i="11"/>
  <c r="F320" i="11"/>
  <c r="K320" i="11" s="1"/>
  <c r="L320" i="11" s="1"/>
  <c r="N320" i="11" s="1"/>
  <c r="J320" i="11"/>
  <c r="F321" i="11"/>
  <c r="K321" i="11" s="1"/>
  <c r="L321" i="11" s="1"/>
  <c r="N321" i="11" s="1"/>
  <c r="J321" i="11"/>
  <c r="F322" i="11"/>
  <c r="J322" i="11"/>
  <c r="F323" i="11"/>
  <c r="K323" i="11" s="1"/>
  <c r="L323" i="11" s="1"/>
  <c r="N323" i="11" s="1"/>
  <c r="J323" i="11"/>
  <c r="F324" i="11"/>
  <c r="J324" i="11"/>
  <c r="F325" i="11"/>
  <c r="J325" i="11"/>
  <c r="F326" i="11"/>
  <c r="K326" i="11" s="1"/>
  <c r="L326" i="11" s="1"/>
  <c r="N326" i="11" s="1"/>
  <c r="J326" i="11"/>
  <c r="F327" i="11"/>
  <c r="K327" i="11" s="1"/>
  <c r="L327" i="11" s="1"/>
  <c r="N327" i="11" s="1"/>
  <c r="J327" i="11"/>
  <c r="F328" i="11"/>
  <c r="J328" i="11"/>
  <c r="F329" i="11"/>
  <c r="J329" i="11"/>
  <c r="F330" i="11"/>
  <c r="J330" i="11"/>
  <c r="F331" i="11"/>
  <c r="J331" i="11"/>
  <c r="F332" i="11"/>
  <c r="J332" i="11"/>
  <c r="F333" i="11"/>
  <c r="K333" i="11" s="1"/>
  <c r="L333" i="11" s="1"/>
  <c r="N333" i="11" s="1"/>
  <c r="J333" i="11"/>
  <c r="F334" i="11"/>
  <c r="J334" i="11"/>
  <c r="F335" i="11"/>
  <c r="J335" i="11"/>
  <c r="F336" i="11"/>
  <c r="K336" i="11" s="1"/>
  <c r="L336" i="11" s="1"/>
  <c r="N336" i="11" s="1"/>
  <c r="J336" i="11"/>
  <c r="F337" i="11"/>
  <c r="J337" i="11"/>
  <c r="F338" i="11"/>
  <c r="K338" i="11" s="1"/>
  <c r="L338" i="11" s="1"/>
  <c r="N338" i="11" s="1"/>
  <c r="J338" i="11"/>
  <c r="F339" i="11"/>
  <c r="J339" i="11"/>
  <c r="F340" i="11"/>
  <c r="J340" i="11"/>
  <c r="F341" i="11"/>
  <c r="J341" i="11"/>
  <c r="F342" i="11"/>
  <c r="J342" i="11"/>
  <c r="F343" i="11"/>
  <c r="J343" i="11"/>
  <c r="F344" i="11"/>
  <c r="J344" i="11"/>
  <c r="F345" i="11"/>
  <c r="J345" i="11"/>
  <c r="F346" i="11"/>
  <c r="K346" i="11" s="1"/>
  <c r="L346" i="11" s="1"/>
  <c r="N346" i="11" s="1"/>
  <c r="J346" i="11"/>
  <c r="F347" i="11"/>
  <c r="K347" i="11" s="1"/>
  <c r="L347" i="11" s="1"/>
  <c r="N347" i="11" s="1"/>
  <c r="J347" i="11"/>
  <c r="F348" i="11"/>
  <c r="J348" i="11"/>
  <c r="F349" i="11"/>
  <c r="K349" i="11" s="1"/>
  <c r="L349" i="11" s="1"/>
  <c r="N349" i="11" s="1"/>
  <c r="J349" i="11"/>
  <c r="F350" i="11"/>
  <c r="J350" i="11"/>
  <c r="F351" i="11"/>
  <c r="J351" i="11"/>
  <c r="F352" i="11"/>
  <c r="K352" i="11" s="1"/>
  <c r="L352" i="11" s="1"/>
  <c r="N352" i="11" s="1"/>
  <c r="J352" i="11"/>
  <c r="F353" i="11"/>
  <c r="J353" i="11"/>
  <c r="F354" i="11"/>
  <c r="J354" i="11"/>
  <c r="F355" i="11"/>
  <c r="J355" i="11"/>
  <c r="F356" i="11"/>
  <c r="J356" i="11"/>
  <c r="F357" i="11"/>
  <c r="J357" i="11"/>
  <c r="F358" i="11"/>
  <c r="J358" i="11"/>
  <c r="F359" i="11"/>
  <c r="K359" i="11" s="1"/>
  <c r="L359" i="11" s="1"/>
  <c r="N359" i="11" s="1"/>
  <c r="J359" i="11"/>
  <c r="F360" i="11"/>
  <c r="J360" i="11"/>
  <c r="F361" i="11"/>
  <c r="J361" i="11"/>
  <c r="F362" i="11"/>
  <c r="J362" i="11"/>
  <c r="F363" i="11"/>
  <c r="J363" i="11"/>
  <c r="F364" i="11"/>
  <c r="K364" i="11" s="1"/>
  <c r="L364" i="11" s="1"/>
  <c r="N364" i="11" s="1"/>
  <c r="J364" i="11"/>
  <c r="F365" i="11"/>
  <c r="K365" i="11" s="1"/>
  <c r="L365" i="11" s="1"/>
  <c r="N365" i="11" s="1"/>
  <c r="J365" i="11"/>
  <c r="F366" i="11"/>
  <c r="J366" i="11"/>
  <c r="F367" i="11"/>
  <c r="J367" i="11"/>
  <c r="F368" i="11"/>
  <c r="J368" i="11"/>
  <c r="F369" i="11"/>
  <c r="J369" i="11"/>
  <c r="F370" i="11"/>
  <c r="J370" i="11"/>
  <c r="F371" i="11"/>
  <c r="J371" i="11"/>
  <c r="F372" i="11"/>
  <c r="K372" i="11" s="1"/>
  <c r="L372" i="11" s="1"/>
  <c r="N372" i="11" s="1"/>
  <c r="J372" i="11"/>
  <c r="F373" i="11"/>
  <c r="J373" i="11"/>
  <c r="F374" i="11"/>
  <c r="K374" i="11" s="1"/>
  <c r="L374" i="11" s="1"/>
  <c r="N374" i="11" s="1"/>
  <c r="J374" i="11"/>
  <c r="F375" i="11"/>
  <c r="J375" i="11"/>
  <c r="F376" i="11"/>
  <c r="J376" i="11"/>
  <c r="F377" i="11"/>
  <c r="J377" i="11"/>
  <c r="F378" i="11"/>
  <c r="J378" i="11"/>
  <c r="F379" i="11"/>
  <c r="K379" i="11" s="1"/>
  <c r="L379" i="11" s="1"/>
  <c r="N379" i="11" s="1"/>
  <c r="J379" i="11"/>
  <c r="F380" i="11"/>
  <c r="K380" i="11" s="1"/>
  <c r="L380" i="11" s="1"/>
  <c r="N380" i="11" s="1"/>
  <c r="J380" i="11"/>
  <c r="F381" i="11"/>
  <c r="J381" i="11"/>
  <c r="F382" i="11"/>
  <c r="K382" i="11" s="1"/>
  <c r="L382" i="11" s="1"/>
  <c r="N382" i="11" s="1"/>
  <c r="J382" i="11"/>
  <c r="F383" i="11"/>
  <c r="J383" i="11"/>
  <c r="F384" i="11"/>
  <c r="J384" i="11"/>
  <c r="F385" i="11"/>
  <c r="K385" i="11" s="1"/>
  <c r="L385" i="11" s="1"/>
  <c r="N385" i="11" s="1"/>
  <c r="J385" i="11"/>
  <c r="F386" i="11"/>
  <c r="J386" i="11"/>
  <c r="F387" i="11"/>
  <c r="J387" i="11"/>
  <c r="F388" i="11"/>
  <c r="J388" i="11"/>
  <c r="F389" i="11"/>
  <c r="K389" i="11" s="1"/>
  <c r="L389" i="11" s="1"/>
  <c r="N389" i="11" s="1"/>
  <c r="J389" i="11"/>
  <c r="F390" i="11"/>
  <c r="K390" i="11" s="1"/>
  <c r="L390" i="11" s="1"/>
  <c r="N390" i="11" s="1"/>
  <c r="J390" i="11"/>
  <c r="F391" i="11"/>
  <c r="J391" i="11"/>
  <c r="F392" i="11"/>
  <c r="J392" i="11"/>
  <c r="F393" i="11"/>
  <c r="K393" i="11" s="1"/>
  <c r="L393" i="11" s="1"/>
  <c r="N393" i="11" s="1"/>
  <c r="J393" i="11"/>
  <c r="F394" i="11"/>
  <c r="J394" i="11"/>
  <c r="F395" i="11"/>
  <c r="J395" i="11"/>
  <c r="F396" i="11"/>
  <c r="J396" i="11"/>
  <c r="F397" i="11"/>
  <c r="K397" i="11" s="1"/>
  <c r="L397" i="11" s="1"/>
  <c r="N397" i="11" s="1"/>
  <c r="J397" i="11"/>
  <c r="F398" i="11"/>
  <c r="K398" i="11" s="1"/>
  <c r="L398" i="11" s="1"/>
  <c r="N398" i="11" s="1"/>
  <c r="J398" i="11"/>
  <c r="F399" i="11"/>
  <c r="K399" i="11" s="1"/>
  <c r="L399" i="11" s="1"/>
  <c r="N399" i="11" s="1"/>
  <c r="J399" i="11"/>
  <c r="F400" i="11"/>
  <c r="K400" i="11" s="1"/>
  <c r="L400" i="11" s="1"/>
  <c r="N400" i="11" s="1"/>
  <c r="J400" i="11"/>
  <c r="F401" i="11"/>
  <c r="J401" i="11"/>
  <c r="F402" i="11"/>
  <c r="J402" i="11"/>
  <c r="F403" i="11"/>
  <c r="J403" i="11"/>
  <c r="F404" i="11"/>
  <c r="K404" i="11" s="1"/>
  <c r="L404" i="11" s="1"/>
  <c r="N404" i="11" s="1"/>
  <c r="J404" i="11"/>
  <c r="F405" i="11"/>
  <c r="J405" i="11"/>
  <c r="F406" i="11"/>
  <c r="K406" i="11" s="1"/>
  <c r="L406" i="11" s="1"/>
  <c r="N406" i="11" s="1"/>
  <c r="J406" i="11"/>
  <c r="F407" i="11"/>
  <c r="K407" i="11" s="1"/>
  <c r="L407" i="11" s="1"/>
  <c r="N407" i="11" s="1"/>
  <c r="J407" i="11"/>
  <c r="F408" i="11"/>
  <c r="J408" i="11"/>
  <c r="F409" i="11"/>
  <c r="J409" i="11"/>
  <c r="F410" i="11"/>
  <c r="K410" i="11" s="1"/>
  <c r="L410" i="11" s="1"/>
  <c r="N410" i="11" s="1"/>
  <c r="J410" i="11"/>
  <c r="F411" i="11"/>
  <c r="J411" i="11"/>
  <c r="F412" i="11"/>
  <c r="J412" i="11"/>
  <c r="F413" i="11"/>
  <c r="J413" i="11"/>
  <c r="F414" i="11"/>
  <c r="J414" i="11"/>
  <c r="F415" i="11"/>
  <c r="K415" i="11" s="1"/>
  <c r="L415" i="11" s="1"/>
  <c r="N415" i="11" s="1"/>
  <c r="J415" i="11"/>
  <c r="F416" i="11"/>
  <c r="J416" i="11"/>
  <c r="F417" i="11"/>
  <c r="K417" i="11" s="1"/>
  <c r="L417" i="11" s="1"/>
  <c r="N417" i="11" s="1"/>
  <c r="J417" i="11"/>
  <c r="F418" i="11"/>
  <c r="K418" i="11" s="1"/>
  <c r="L418" i="11" s="1"/>
  <c r="N418" i="11" s="1"/>
  <c r="J418" i="11"/>
  <c r="F419" i="11"/>
  <c r="K419" i="11" s="1"/>
  <c r="L419" i="11" s="1"/>
  <c r="N419" i="11" s="1"/>
  <c r="J419" i="11"/>
  <c r="F420" i="11"/>
  <c r="J420" i="11"/>
  <c r="F421" i="11"/>
  <c r="J421" i="11"/>
  <c r="F422" i="11"/>
  <c r="K422" i="11" s="1"/>
  <c r="L422" i="11" s="1"/>
  <c r="N422" i="11" s="1"/>
  <c r="J422" i="11"/>
  <c r="F423" i="11"/>
  <c r="J423" i="11"/>
  <c r="F424" i="11"/>
  <c r="J424" i="11"/>
  <c r="F425" i="11"/>
  <c r="K425" i="11" s="1"/>
  <c r="L425" i="11" s="1"/>
  <c r="N425" i="11" s="1"/>
  <c r="J425" i="11"/>
  <c r="F426" i="11"/>
  <c r="K426" i="11" s="1"/>
  <c r="L426" i="11" s="1"/>
  <c r="N426" i="11" s="1"/>
  <c r="J426" i="11"/>
  <c r="F427" i="11"/>
  <c r="K427" i="11" s="1"/>
  <c r="L427" i="11" s="1"/>
  <c r="N427" i="11" s="1"/>
  <c r="J427" i="11"/>
  <c r="F428" i="11"/>
  <c r="J428" i="11"/>
  <c r="F429" i="11"/>
  <c r="J429" i="11"/>
  <c r="F430" i="11"/>
  <c r="J430" i="11"/>
  <c r="F431" i="11"/>
  <c r="K431" i="11" s="1"/>
  <c r="L431" i="11" s="1"/>
  <c r="N431" i="11" s="1"/>
  <c r="J431" i="11"/>
  <c r="F432" i="11"/>
  <c r="J432" i="11"/>
  <c r="F433" i="11"/>
  <c r="K433" i="11" s="1"/>
  <c r="L433" i="11" s="1"/>
  <c r="N433" i="11" s="1"/>
  <c r="J433" i="11"/>
  <c r="F434" i="11"/>
  <c r="J434" i="11"/>
  <c r="F435" i="11"/>
  <c r="J435" i="11"/>
  <c r="F436" i="11"/>
  <c r="J436" i="11"/>
  <c r="F437" i="11"/>
  <c r="J437" i="11"/>
  <c r="F438" i="11"/>
  <c r="J438" i="11"/>
  <c r="F439" i="11"/>
  <c r="J439" i="11"/>
  <c r="F440" i="11"/>
  <c r="J440" i="11"/>
  <c r="F441" i="11"/>
  <c r="K441" i="11" s="1"/>
  <c r="L441" i="11" s="1"/>
  <c r="N441" i="11" s="1"/>
  <c r="J441" i="11"/>
  <c r="F442" i="11"/>
  <c r="J442" i="11"/>
  <c r="F443" i="11"/>
  <c r="K443" i="11" s="1"/>
  <c r="L443" i="11" s="1"/>
  <c r="N443" i="11" s="1"/>
  <c r="J443" i="11"/>
  <c r="F444" i="11"/>
  <c r="J444" i="11"/>
  <c r="F445" i="11"/>
  <c r="J445" i="11"/>
  <c r="F453" i="11"/>
  <c r="J453" i="11"/>
  <c r="A477" i="11"/>
  <c r="A478" i="11" s="1"/>
  <c r="A479" i="11" s="1"/>
  <c r="A480" i="11" s="1"/>
  <c r="A481" i="11" s="1"/>
  <c r="A482" i="11" s="1"/>
  <c r="A483" i="11" s="1"/>
  <c r="A484" i="11" s="1"/>
  <c r="A485" i="11" s="1"/>
  <c r="A486" i="11" s="1"/>
  <c r="A487" i="11" s="1"/>
  <c r="A488" i="11" s="1"/>
  <c r="A489" i="11" s="1"/>
  <c r="A490" i="11" s="1"/>
  <c r="A491" i="11" s="1"/>
  <c r="A492" i="11" s="1"/>
  <c r="A493" i="11" s="1"/>
  <c r="A494" i="11" s="1"/>
  <c r="A495" i="11" s="1"/>
  <c r="A496" i="11" s="1"/>
  <c r="A497" i="11" s="1"/>
  <c r="A498" i="11" s="1"/>
  <c r="A499" i="11" s="1"/>
  <c r="A500" i="11" s="1"/>
  <c r="A501" i="11" s="1"/>
  <c r="A502" i="11" s="1"/>
  <c r="A503" i="11" s="1"/>
  <c r="A504" i="11" s="1"/>
  <c r="A505" i="11" s="1"/>
  <c r="A506" i="11" s="1"/>
  <c r="F475" i="11"/>
  <c r="J475" i="11"/>
  <c r="F476" i="11"/>
  <c r="K476" i="11" s="1"/>
  <c r="L476" i="11" s="1"/>
  <c r="N476" i="11" s="1"/>
  <c r="J476" i="11"/>
  <c r="F477" i="11"/>
  <c r="K477" i="11" s="1"/>
  <c r="L477" i="11" s="1"/>
  <c r="N477" i="11" s="1"/>
  <c r="J477" i="11"/>
  <c r="F478" i="11"/>
  <c r="K478" i="11" s="1"/>
  <c r="L478" i="11" s="1"/>
  <c r="N478" i="11" s="1"/>
  <c r="J478" i="11"/>
  <c r="F479" i="11"/>
  <c r="K479" i="11" s="1"/>
  <c r="L479" i="11" s="1"/>
  <c r="N479" i="11" s="1"/>
  <c r="J479" i="11"/>
  <c r="F480" i="11"/>
  <c r="K480" i="11" s="1"/>
  <c r="L480" i="11" s="1"/>
  <c r="N480" i="11" s="1"/>
  <c r="J480" i="11"/>
  <c r="F481" i="11"/>
  <c r="K481" i="11" s="1"/>
  <c r="L481" i="11" s="1"/>
  <c r="N481" i="11" s="1"/>
  <c r="J481" i="11"/>
  <c r="F482" i="11"/>
  <c r="K482" i="11" s="1"/>
  <c r="L482" i="11" s="1"/>
  <c r="N482" i="11" s="1"/>
  <c r="J482" i="11"/>
  <c r="F483" i="11"/>
  <c r="K483" i="11" s="1"/>
  <c r="L483" i="11" s="1"/>
  <c r="N483" i="11" s="1"/>
  <c r="J483" i="11"/>
  <c r="F484" i="11"/>
  <c r="K484" i="11" s="1"/>
  <c r="L484" i="11" s="1"/>
  <c r="N484" i="11" s="1"/>
  <c r="J484" i="11"/>
  <c r="F485" i="11"/>
  <c r="K485" i="11" s="1"/>
  <c r="L485" i="11" s="1"/>
  <c r="N485" i="11" s="1"/>
  <c r="J485" i="11"/>
  <c r="F486" i="11"/>
  <c r="K486" i="11" s="1"/>
  <c r="L486" i="11" s="1"/>
  <c r="N486" i="11" s="1"/>
  <c r="J486" i="11"/>
  <c r="F487" i="11"/>
  <c r="K487" i="11" s="1"/>
  <c r="L487" i="11" s="1"/>
  <c r="N487" i="11" s="1"/>
  <c r="J487" i="11"/>
  <c r="F488" i="11"/>
  <c r="K488" i="11" s="1"/>
  <c r="L488" i="11" s="1"/>
  <c r="N488" i="11" s="1"/>
  <c r="J488" i="11"/>
  <c r="F489" i="11"/>
  <c r="K489" i="11" s="1"/>
  <c r="L489" i="11" s="1"/>
  <c r="N489" i="11" s="1"/>
  <c r="J489" i="11"/>
  <c r="F490" i="11"/>
  <c r="K490" i="11" s="1"/>
  <c r="L490" i="11" s="1"/>
  <c r="N490" i="11" s="1"/>
  <c r="J490" i="11"/>
  <c r="F491" i="11"/>
  <c r="K491" i="11" s="1"/>
  <c r="L491" i="11" s="1"/>
  <c r="N491" i="11" s="1"/>
  <c r="J491" i="11"/>
  <c r="F492" i="11"/>
  <c r="K492" i="11" s="1"/>
  <c r="L492" i="11" s="1"/>
  <c r="N492" i="11" s="1"/>
  <c r="J492" i="11"/>
  <c r="F493" i="11"/>
  <c r="K493" i="11" s="1"/>
  <c r="L493" i="11" s="1"/>
  <c r="N493" i="11" s="1"/>
  <c r="J493" i="11"/>
  <c r="F494" i="11"/>
  <c r="K494" i="11" s="1"/>
  <c r="L494" i="11" s="1"/>
  <c r="N494" i="11" s="1"/>
  <c r="J494" i="11"/>
  <c r="F495" i="11"/>
  <c r="K495" i="11" s="1"/>
  <c r="L495" i="11" s="1"/>
  <c r="N495" i="11" s="1"/>
  <c r="J495" i="11"/>
  <c r="F496" i="11"/>
  <c r="K496" i="11" s="1"/>
  <c r="L496" i="11" s="1"/>
  <c r="N496" i="11" s="1"/>
  <c r="J496" i="11"/>
  <c r="F497" i="11"/>
  <c r="K497" i="11" s="1"/>
  <c r="L497" i="11" s="1"/>
  <c r="N497" i="11" s="1"/>
  <c r="J497" i="11"/>
  <c r="F498" i="11"/>
  <c r="K498" i="11" s="1"/>
  <c r="L498" i="11" s="1"/>
  <c r="N498" i="11" s="1"/>
  <c r="J498" i="11"/>
  <c r="F499" i="11"/>
  <c r="K499" i="11" s="1"/>
  <c r="L499" i="11" s="1"/>
  <c r="N499" i="11" s="1"/>
  <c r="J499" i="11"/>
  <c r="F500" i="11"/>
  <c r="K500" i="11" s="1"/>
  <c r="L500" i="11" s="1"/>
  <c r="N500" i="11" s="1"/>
  <c r="J500" i="11"/>
  <c r="F501" i="11"/>
  <c r="K501" i="11" s="1"/>
  <c r="L501" i="11" s="1"/>
  <c r="N501" i="11" s="1"/>
  <c r="J501" i="11"/>
  <c r="F502" i="11"/>
  <c r="K502" i="11" s="1"/>
  <c r="L502" i="11" s="1"/>
  <c r="N502" i="11" s="1"/>
  <c r="J502" i="11"/>
  <c r="F503" i="11"/>
  <c r="K503" i="11" s="1"/>
  <c r="L503" i="11" s="1"/>
  <c r="N503" i="11" s="1"/>
  <c r="J503" i="11"/>
  <c r="F504" i="11"/>
  <c r="K504" i="11" s="1"/>
  <c r="L504" i="11" s="1"/>
  <c r="N504" i="11" s="1"/>
  <c r="J504" i="11"/>
  <c r="F505" i="11"/>
  <c r="K505" i="11" s="1"/>
  <c r="L505" i="11" s="1"/>
  <c r="N505" i="11" s="1"/>
  <c r="J505" i="11"/>
  <c r="F506" i="11"/>
  <c r="K506" i="11" s="1"/>
  <c r="L506" i="11" s="1"/>
  <c r="N506" i="11" s="1"/>
  <c r="J506" i="11"/>
  <c r="F507" i="11"/>
  <c r="K507" i="11" s="1"/>
  <c r="L507" i="11" s="1"/>
  <c r="N507" i="11" s="1"/>
  <c r="J507" i="11"/>
  <c r="F508" i="11"/>
  <c r="K508" i="11" s="1"/>
  <c r="L508" i="11" s="1"/>
  <c r="N508" i="11" s="1"/>
  <c r="J508" i="11"/>
  <c r="F509" i="11"/>
  <c r="K509" i="11" s="1"/>
  <c r="L509" i="11" s="1"/>
  <c r="N509" i="11" s="1"/>
  <c r="J509" i="11"/>
  <c r="F510" i="11"/>
  <c r="K510" i="11" s="1"/>
  <c r="L510" i="11" s="1"/>
  <c r="N510" i="11" s="1"/>
  <c r="J510" i="11"/>
  <c r="F511" i="11"/>
  <c r="K511" i="11" s="1"/>
  <c r="L511" i="11" s="1"/>
  <c r="N511" i="11" s="1"/>
  <c r="J511" i="11"/>
  <c r="F512" i="11"/>
  <c r="K512" i="11" s="1"/>
  <c r="L512" i="11" s="1"/>
  <c r="N512" i="11" s="1"/>
  <c r="J512" i="11"/>
  <c r="F513" i="11"/>
  <c r="K513" i="11" s="1"/>
  <c r="L513" i="11" s="1"/>
  <c r="N513" i="11" s="1"/>
  <c r="J513" i="11"/>
  <c r="F514" i="11"/>
  <c r="K514" i="11" s="1"/>
  <c r="L514" i="11" s="1"/>
  <c r="N514" i="11" s="1"/>
  <c r="J514" i="11"/>
  <c r="F515" i="11"/>
  <c r="K515" i="11" s="1"/>
  <c r="L515" i="11" s="1"/>
  <c r="N515" i="11" s="1"/>
  <c r="J515" i="11"/>
  <c r="F516" i="11"/>
  <c r="K516" i="11" s="1"/>
  <c r="L516" i="11" s="1"/>
  <c r="N516" i="11" s="1"/>
  <c r="J516" i="11"/>
  <c r="F517" i="11"/>
  <c r="K517" i="11" s="1"/>
  <c r="L517" i="11" s="1"/>
  <c r="N517" i="11" s="1"/>
  <c r="J517" i="11"/>
  <c r="F518" i="11"/>
  <c r="K518" i="11" s="1"/>
  <c r="L518" i="11" s="1"/>
  <c r="N518" i="11" s="1"/>
  <c r="J518" i="11"/>
  <c r="F519" i="11"/>
  <c r="K519" i="11" s="1"/>
  <c r="L519" i="11" s="1"/>
  <c r="N519" i="11" s="1"/>
  <c r="J519" i="11"/>
  <c r="F520" i="11"/>
  <c r="K520" i="11" s="1"/>
  <c r="L520" i="11" s="1"/>
  <c r="N520" i="11" s="1"/>
  <c r="J520" i="11"/>
  <c r="F521" i="11"/>
  <c r="K521" i="11" s="1"/>
  <c r="L521" i="11" s="1"/>
  <c r="N521" i="11" s="1"/>
  <c r="J521" i="11"/>
  <c r="F522" i="11"/>
  <c r="K522" i="11" s="1"/>
  <c r="L522" i="11" s="1"/>
  <c r="N522" i="11" s="1"/>
  <c r="J522" i="11"/>
  <c r="F523" i="11"/>
  <c r="K523" i="11" s="1"/>
  <c r="L523" i="11" s="1"/>
  <c r="N523" i="11" s="1"/>
  <c r="J523" i="11"/>
  <c r="F524" i="11"/>
  <c r="K524" i="11" s="1"/>
  <c r="L524" i="11" s="1"/>
  <c r="N524" i="11" s="1"/>
  <c r="J524" i="11"/>
  <c r="F525" i="11"/>
  <c r="K525" i="11" s="1"/>
  <c r="L525" i="11" s="1"/>
  <c r="N525" i="11" s="1"/>
  <c r="J525" i="11"/>
  <c r="F526" i="11"/>
  <c r="K526" i="11" s="1"/>
  <c r="L526" i="11" s="1"/>
  <c r="N526" i="11" s="1"/>
  <c r="J526" i="11"/>
  <c r="F527" i="11"/>
  <c r="K527" i="11" s="1"/>
  <c r="L527" i="11" s="1"/>
  <c r="N527" i="11" s="1"/>
  <c r="J527" i="11"/>
  <c r="F528" i="11"/>
  <c r="K528" i="11" s="1"/>
  <c r="L528" i="11" s="1"/>
  <c r="N528" i="11" s="1"/>
  <c r="J528" i="11"/>
  <c r="F529" i="11"/>
  <c r="K529" i="11" s="1"/>
  <c r="L529" i="11" s="1"/>
  <c r="N529" i="11" s="1"/>
  <c r="J529" i="11"/>
  <c r="F530" i="11"/>
  <c r="K530" i="11" s="1"/>
  <c r="L530" i="11" s="1"/>
  <c r="N530" i="11" s="1"/>
  <c r="J530" i="11"/>
  <c r="F531" i="11"/>
  <c r="K531" i="11" s="1"/>
  <c r="L531" i="11" s="1"/>
  <c r="N531" i="11" s="1"/>
  <c r="J531" i="11"/>
  <c r="F532" i="11"/>
  <c r="K532" i="11" s="1"/>
  <c r="L532" i="11" s="1"/>
  <c r="N532" i="11" s="1"/>
  <c r="J532" i="11"/>
  <c r="F533" i="11"/>
  <c r="K533" i="11" s="1"/>
  <c r="L533" i="11" s="1"/>
  <c r="N533" i="11" s="1"/>
  <c r="J533" i="11"/>
  <c r="F534" i="11"/>
  <c r="K534" i="11" s="1"/>
  <c r="L534" i="11" s="1"/>
  <c r="N534" i="11" s="1"/>
  <c r="J534" i="11"/>
  <c r="F535" i="11"/>
  <c r="K535" i="11" s="1"/>
  <c r="L535" i="11" s="1"/>
  <c r="N535" i="11" s="1"/>
  <c r="J535" i="11"/>
  <c r="F536" i="11"/>
  <c r="K536" i="11" s="1"/>
  <c r="L536" i="11" s="1"/>
  <c r="N536" i="11" s="1"/>
  <c r="J536" i="11"/>
  <c r="F537" i="11"/>
  <c r="K537" i="11" s="1"/>
  <c r="L537" i="11" s="1"/>
  <c r="N537" i="11" s="1"/>
  <c r="J537" i="11"/>
  <c r="F538" i="11"/>
  <c r="K538" i="11" s="1"/>
  <c r="L538" i="11" s="1"/>
  <c r="N538" i="11" s="1"/>
  <c r="J538" i="11"/>
  <c r="F539" i="11"/>
  <c r="K539" i="11" s="1"/>
  <c r="L539" i="11" s="1"/>
  <c r="N539" i="11" s="1"/>
  <c r="J539" i="11"/>
  <c r="A543" i="11"/>
  <c r="A544" i="11" s="1"/>
  <c r="A545" i="11" s="1"/>
  <c r="A546" i="11" s="1"/>
  <c r="A547" i="11" s="1"/>
  <c r="A548" i="11" s="1"/>
  <c r="A549" i="11" s="1"/>
  <c r="A550" i="11" s="1"/>
  <c r="A551" i="11" s="1"/>
  <c r="A552" i="11" s="1"/>
  <c r="A553" i="11" s="1"/>
  <c r="A554" i="11" s="1"/>
  <c r="A555" i="11" s="1"/>
  <c r="A556" i="11" s="1"/>
  <c r="A557" i="11" s="1"/>
  <c r="A558" i="11" s="1"/>
  <c r="A559" i="11" s="1"/>
  <c r="A560" i="11" s="1"/>
  <c r="A561" i="11" s="1"/>
  <c r="A562" i="11" s="1"/>
  <c r="A563" i="11" s="1"/>
  <c r="A564" i="11" s="1"/>
  <c r="A565" i="11" s="1"/>
  <c r="A566" i="11" s="1"/>
  <c r="A567" i="11" s="1"/>
  <c r="A568" i="11" s="1"/>
  <c r="A569" i="11" s="1"/>
  <c r="A570" i="11" s="1"/>
  <c r="A571" i="11" s="1"/>
  <c r="A572" i="11" s="1"/>
  <c r="A573" i="11" s="1"/>
  <c r="A574" i="11" s="1"/>
  <c r="A575" i="11" s="1"/>
  <c r="A576" i="11" s="1"/>
  <c r="A577" i="11" s="1"/>
  <c r="A578" i="11" s="1"/>
  <c r="A579" i="11" s="1"/>
  <c r="A580" i="11" s="1"/>
  <c r="A581" i="11" s="1"/>
  <c r="A582" i="11" s="1"/>
  <c r="A583" i="11" s="1"/>
  <c r="A584" i="11" s="1"/>
  <c r="A585" i="11" s="1"/>
  <c r="A586" i="11" s="1"/>
  <c r="A587" i="11" s="1"/>
  <c r="A588" i="11" s="1"/>
  <c r="A589" i="11" s="1"/>
  <c r="A590" i="11" s="1"/>
  <c r="A591" i="11" s="1"/>
  <c r="A592" i="11" s="1"/>
  <c r="A593" i="11" s="1"/>
  <c r="A594" i="11" s="1"/>
  <c r="A595" i="11" s="1"/>
  <c r="A596" i="11" s="1"/>
  <c r="A597" i="11" s="1"/>
  <c r="A598" i="11" s="1"/>
  <c r="A599" i="11" s="1"/>
  <c r="A600" i="11" s="1"/>
  <c r="A601" i="11" s="1"/>
  <c r="A602" i="11" s="1"/>
  <c r="A603" i="11" s="1"/>
  <c r="A604" i="11" s="1"/>
  <c r="A605" i="11" s="1"/>
  <c r="A606" i="11" s="1"/>
  <c r="A607" i="11" s="1"/>
  <c r="A608" i="11" s="1"/>
  <c r="A609" i="11" s="1"/>
  <c r="A610" i="11" s="1"/>
  <c r="A611" i="11" s="1"/>
  <c r="A612" i="11" s="1"/>
  <c r="A613" i="11" s="1"/>
  <c r="A614" i="11" s="1"/>
  <c r="A615" i="11" s="1"/>
  <c r="A616" i="11" s="1"/>
  <c r="A617" i="11" s="1"/>
  <c r="A618" i="11" s="1"/>
  <c r="A619" i="11" s="1"/>
  <c r="A620" i="11" s="1"/>
  <c r="A621" i="11" s="1"/>
  <c r="A622" i="11" s="1"/>
  <c r="A623" i="11" s="1"/>
  <c r="A624" i="11" s="1"/>
  <c r="A625" i="11" s="1"/>
  <c r="A626" i="11" s="1"/>
  <c r="A627" i="11" s="1"/>
  <c r="A628" i="11" s="1"/>
  <c r="A629" i="11" s="1"/>
  <c r="A630" i="11" s="1"/>
  <c r="A631" i="11" s="1"/>
  <c r="A632" i="11" s="1"/>
  <c r="A633" i="11" s="1"/>
  <c r="A634" i="11" s="1"/>
  <c r="A635" i="11" s="1"/>
  <c r="A636" i="11" s="1"/>
  <c r="A637" i="11" s="1"/>
  <c r="A638" i="11" s="1"/>
  <c r="A639" i="11" s="1"/>
  <c r="A640" i="11" s="1"/>
  <c r="A641" i="11" s="1"/>
  <c r="A642" i="11" s="1"/>
  <c r="A643" i="11" s="1"/>
  <c r="A644" i="11" s="1"/>
  <c r="A645" i="11" s="1"/>
  <c r="A646" i="11" s="1"/>
  <c r="A647" i="11" s="1"/>
  <c r="A648" i="11" s="1"/>
  <c r="A649" i="11" s="1"/>
  <c r="A650" i="11" s="1"/>
  <c r="A651" i="11" s="1"/>
  <c r="A652" i="11" s="1"/>
  <c r="A653" i="11" s="1"/>
  <c r="A654" i="11" s="1"/>
  <c r="A655" i="11" s="1"/>
  <c r="A656" i="11" s="1"/>
  <c r="A657" i="11" s="1"/>
  <c r="A658" i="11" s="1"/>
  <c r="A659" i="11" s="1"/>
  <c r="A660" i="11" s="1"/>
  <c r="A661" i="11" s="1"/>
  <c r="A662" i="11" s="1"/>
  <c r="A663" i="11" s="1"/>
  <c r="A664" i="11" s="1"/>
  <c r="A665" i="11" s="1"/>
  <c r="A666" i="11" s="1"/>
  <c r="A667" i="11" s="1"/>
  <c r="A668" i="11" s="1"/>
  <c r="A669" i="11" s="1"/>
  <c r="A670" i="11" s="1"/>
  <c r="A671" i="11" s="1"/>
  <c r="A672" i="11" s="1"/>
  <c r="A673" i="11" s="1"/>
  <c r="A674" i="11" s="1"/>
  <c r="A675" i="11" s="1"/>
  <c r="A676" i="11" s="1"/>
  <c r="A677" i="11" s="1"/>
  <c r="A678" i="11" s="1"/>
  <c r="A679" i="11" s="1"/>
  <c r="A680" i="11" s="1"/>
  <c r="A681" i="11" s="1"/>
  <c r="A682" i="11" s="1"/>
  <c r="A683" i="11" s="1"/>
  <c r="A684" i="11" s="1"/>
  <c r="A685" i="11" s="1"/>
  <c r="A686" i="11" s="1"/>
  <c r="A687" i="11" s="1"/>
  <c r="A688" i="11" s="1"/>
  <c r="A689" i="11" s="1"/>
  <c r="A690" i="11" s="1"/>
  <c r="A691" i="11" s="1"/>
  <c r="A692" i="11" s="1"/>
  <c r="A693" i="11" s="1"/>
  <c r="A694" i="11" s="1"/>
  <c r="A695" i="11" s="1"/>
  <c r="A696" i="11" s="1"/>
  <c r="A697" i="11" s="1"/>
  <c r="A698" i="11" s="1"/>
  <c r="A699" i="11" s="1"/>
  <c r="A700" i="11" s="1"/>
  <c r="A701" i="11" s="1"/>
  <c r="A702" i="11" s="1"/>
  <c r="A703" i="11" s="1"/>
  <c r="A704" i="11" s="1"/>
  <c r="A705" i="11" s="1"/>
  <c r="A706" i="11" s="1"/>
  <c r="A707" i="11" s="1"/>
  <c r="A708" i="11" s="1"/>
  <c r="A709" i="11" s="1"/>
  <c r="A710" i="11" s="1"/>
  <c r="A711" i="11" s="1"/>
  <c r="A712" i="11" s="1"/>
  <c r="A713" i="11" s="1"/>
  <c r="A714" i="11" s="1"/>
  <c r="A715" i="11" s="1"/>
  <c r="A716" i="11" s="1"/>
  <c r="A717" i="11" s="1"/>
  <c r="A718" i="11" s="1"/>
  <c r="A719" i="11" s="1"/>
  <c r="A720" i="11" s="1"/>
  <c r="A721" i="11" s="1"/>
  <c r="A722" i="11" s="1"/>
  <c r="A723" i="11" s="1"/>
  <c r="A724" i="11" s="1"/>
  <c r="A725" i="11" s="1"/>
  <c r="A726" i="11" s="1"/>
  <c r="A727" i="11" s="1"/>
  <c r="A728" i="11" s="1"/>
  <c r="A729" i="11" s="1"/>
  <c r="A730" i="11" s="1"/>
  <c r="A731" i="11" s="1"/>
  <c r="A732" i="11" s="1"/>
  <c r="A733" i="11" s="1"/>
  <c r="A734" i="11" s="1"/>
  <c r="A735" i="11" s="1"/>
  <c r="A736" i="11" s="1"/>
  <c r="A737" i="11" s="1"/>
  <c r="A738" i="11" s="1"/>
  <c r="A739" i="11" s="1"/>
  <c r="A740" i="11" s="1"/>
  <c r="A741" i="11" s="1"/>
  <c r="A742" i="11" s="1"/>
  <c r="A743" i="11" s="1"/>
  <c r="A744" i="11" s="1"/>
  <c r="A745" i="11" s="1"/>
  <c r="A746" i="11" s="1"/>
  <c r="A747" i="11" s="1"/>
  <c r="A748" i="11" s="1"/>
  <c r="A749" i="11" s="1"/>
  <c r="A750" i="11" s="1"/>
  <c r="A751" i="11" s="1"/>
  <c r="A752" i="11" s="1"/>
  <c r="A753" i="11" s="1"/>
  <c r="A754" i="11" s="1"/>
  <c r="A755" i="11" s="1"/>
  <c r="A756" i="11" s="1"/>
  <c r="A757" i="11" s="1"/>
  <c r="A758" i="11" s="1"/>
  <c r="A759" i="11" s="1"/>
  <c r="A760" i="11" s="1"/>
  <c r="A761" i="11" s="1"/>
  <c r="A762" i="11" s="1"/>
  <c r="A763" i="11" s="1"/>
  <c r="A764" i="11" s="1"/>
  <c r="A765" i="11" s="1"/>
  <c r="A766" i="11" s="1"/>
  <c r="A767" i="11" s="1"/>
  <c r="A768" i="11" s="1"/>
  <c r="A769" i="11" s="1"/>
  <c r="A770" i="11" s="1"/>
  <c r="A771" i="11" s="1"/>
  <c r="A772" i="11" s="1"/>
  <c r="A773" i="11" s="1"/>
  <c r="A774" i="11" s="1"/>
  <c r="A775" i="11" s="1"/>
  <c r="A776" i="11" s="1"/>
  <c r="A777" i="11" s="1"/>
  <c r="A778" i="11" s="1"/>
  <c r="A779" i="11" s="1"/>
  <c r="A780" i="11" s="1"/>
  <c r="A781" i="11" s="1"/>
  <c r="A782" i="11" s="1"/>
  <c r="A783" i="11" s="1"/>
  <c r="A784" i="11" s="1"/>
  <c r="A785" i="11" s="1"/>
  <c r="A786" i="11" s="1"/>
  <c r="A787" i="11" s="1"/>
  <c r="A788" i="11" s="1"/>
  <c r="A789" i="11" s="1"/>
  <c r="A790" i="11" s="1"/>
  <c r="A791" i="11" s="1"/>
  <c r="A792" i="11" s="1"/>
  <c r="A793" i="11" s="1"/>
  <c r="A794" i="11" s="1"/>
  <c r="A795" i="11" s="1"/>
  <c r="A796" i="11" s="1"/>
  <c r="A797" i="11" s="1"/>
  <c r="A798" i="11" s="1"/>
  <c r="A799" i="11" s="1"/>
  <c r="A800" i="11" s="1"/>
  <c r="A801" i="11" s="1"/>
  <c r="A802" i="11" s="1"/>
  <c r="A803" i="11" s="1"/>
  <c r="A804" i="11" s="1"/>
  <c r="A805" i="11" s="1"/>
  <c r="A806" i="11" s="1"/>
  <c r="A807" i="11" s="1"/>
  <c r="A808" i="11" s="1"/>
  <c r="A809" i="11" s="1"/>
  <c r="A810" i="11" s="1"/>
  <c r="A811" i="11" s="1"/>
  <c r="A812" i="11" s="1"/>
  <c r="A813" i="11" s="1"/>
  <c r="A814" i="11" s="1"/>
  <c r="A815" i="11" s="1"/>
  <c r="A816" i="11" s="1"/>
  <c r="A817" i="11" s="1"/>
  <c r="A818" i="11" s="1"/>
  <c r="A819" i="11" s="1"/>
  <c r="A820" i="11" s="1"/>
  <c r="A821" i="11" s="1"/>
  <c r="A822" i="11" s="1"/>
  <c r="A823" i="11" s="1"/>
  <c r="A824" i="11" s="1"/>
  <c r="A825" i="11" s="1"/>
  <c r="A826" i="11" s="1"/>
  <c r="A827" i="11" s="1"/>
  <c r="A828" i="11" s="1"/>
  <c r="A829" i="11" s="1"/>
  <c r="A830" i="11" s="1"/>
  <c r="A831" i="11" s="1"/>
  <c r="A832" i="11" s="1"/>
  <c r="A833" i="11" s="1"/>
  <c r="A834" i="11" s="1"/>
  <c r="A835" i="11" s="1"/>
  <c r="A836" i="11" s="1"/>
  <c r="A837" i="11" s="1"/>
  <c r="A838" i="11" s="1"/>
  <c r="A839" i="11" s="1"/>
  <c r="A840" i="11" s="1"/>
  <c r="A841" i="11" s="1"/>
  <c r="A842" i="11" s="1"/>
  <c r="A843" i="11" s="1"/>
  <c r="A844" i="11" s="1"/>
  <c r="A845" i="11" s="1"/>
  <c r="A846" i="11" s="1"/>
  <c r="A847" i="11" s="1"/>
  <c r="A848" i="11" s="1"/>
  <c r="A849" i="11" s="1"/>
  <c r="A850" i="11" s="1"/>
  <c r="A851" i="11" s="1"/>
  <c r="A852" i="11" s="1"/>
  <c r="A853" i="11" s="1"/>
  <c r="A854" i="11" s="1"/>
  <c r="A855" i="11" s="1"/>
  <c r="A856" i="11" s="1"/>
  <c r="A857" i="11" s="1"/>
  <c r="A858" i="11" s="1"/>
  <c r="A859" i="11" s="1"/>
  <c r="A860" i="11" s="1"/>
  <c r="A861" i="11" s="1"/>
  <c r="A862" i="11" s="1"/>
  <c r="A863" i="11" s="1"/>
  <c r="A864" i="11" s="1"/>
  <c r="A865" i="11" s="1"/>
  <c r="A866" i="11" s="1"/>
  <c r="A867" i="11" s="1"/>
  <c r="A868" i="11" s="1"/>
  <c r="A869" i="11" s="1"/>
  <c r="A870" i="11" s="1"/>
  <c r="A871" i="11" s="1"/>
  <c r="A872" i="11" s="1"/>
  <c r="A873" i="11" s="1"/>
  <c r="A874" i="11" s="1"/>
  <c r="A875" i="11" s="1"/>
  <c r="A876" i="11" s="1"/>
  <c r="A877" i="11" s="1"/>
  <c r="A878" i="11" s="1"/>
  <c r="A879" i="11" s="1"/>
  <c r="A880" i="11" s="1"/>
  <c r="A881" i="11" s="1"/>
  <c r="A882" i="11" s="1"/>
  <c r="A883" i="11" s="1"/>
  <c r="A884" i="11" s="1"/>
  <c r="A885" i="11" s="1"/>
  <c r="A886" i="11" s="1"/>
  <c r="A887" i="11" s="1"/>
  <c r="A888" i="11" s="1"/>
  <c r="A889" i="11" s="1"/>
  <c r="A890" i="11" s="1"/>
  <c r="A891" i="11" s="1"/>
  <c r="A892" i="11" s="1"/>
  <c r="A893" i="11" s="1"/>
  <c r="A894" i="11" s="1"/>
  <c r="A895" i="11" s="1"/>
  <c r="A896" i="11" s="1"/>
  <c r="A897" i="11" s="1"/>
  <c r="A898" i="11" s="1"/>
  <c r="A899" i="11" s="1"/>
  <c r="A900" i="11" s="1"/>
  <c r="A901" i="11" s="1"/>
  <c r="A902" i="11" s="1"/>
  <c r="A903" i="11" s="1"/>
  <c r="A904" i="11" s="1"/>
  <c r="A905" i="11" s="1"/>
  <c r="A906" i="11" s="1"/>
  <c r="F909" i="11"/>
  <c r="J909" i="11"/>
  <c r="F910" i="11"/>
  <c r="J910" i="11"/>
  <c r="F911" i="11"/>
  <c r="K911" i="11" s="1"/>
  <c r="L911" i="11" s="1"/>
  <c r="N911" i="11" s="1"/>
  <c r="J911" i="11"/>
  <c r="F912" i="11"/>
  <c r="K912" i="11" s="1"/>
  <c r="L912" i="11" s="1"/>
  <c r="N912" i="11" s="1"/>
  <c r="J912" i="11"/>
  <c r="F913" i="11"/>
  <c r="K913" i="11" s="1"/>
  <c r="L913" i="11" s="1"/>
  <c r="N913" i="11" s="1"/>
  <c r="J913" i="11"/>
  <c r="F914" i="11"/>
  <c r="K914" i="11" s="1"/>
  <c r="L914" i="11" s="1"/>
  <c r="N914" i="11" s="1"/>
  <c r="J914" i="11"/>
  <c r="F915" i="11"/>
  <c r="J915" i="11"/>
  <c r="F916" i="11"/>
  <c r="K916" i="11" s="1"/>
  <c r="L916" i="11" s="1"/>
  <c r="N916" i="11" s="1"/>
  <c r="J916" i="11"/>
  <c r="F917" i="11"/>
  <c r="K917" i="11" s="1"/>
  <c r="L917" i="11" s="1"/>
  <c r="N917" i="11" s="1"/>
  <c r="J917" i="11"/>
  <c r="F918" i="11"/>
  <c r="J918" i="11"/>
  <c r="F919" i="11"/>
  <c r="K919" i="11" s="1"/>
  <c r="L919" i="11" s="1"/>
  <c r="N919" i="11" s="1"/>
  <c r="J919" i="11"/>
  <c r="F920" i="11"/>
  <c r="K920" i="11" s="1"/>
  <c r="L920" i="11" s="1"/>
  <c r="N920" i="11" s="1"/>
  <c r="J920" i="11"/>
  <c r="F921" i="11"/>
  <c r="K921" i="11" s="1"/>
  <c r="L921" i="11" s="1"/>
  <c r="N921" i="11" s="1"/>
  <c r="J921" i="11"/>
  <c r="F922" i="11"/>
  <c r="J922" i="11"/>
  <c r="F923" i="11"/>
  <c r="K923" i="11" s="1"/>
  <c r="L923" i="11" s="1"/>
  <c r="N923" i="11" s="1"/>
  <c r="J923" i="11"/>
  <c r="F924" i="11"/>
  <c r="J924" i="11"/>
  <c r="F925" i="11"/>
  <c r="K925" i="11" s="1"/>
  <c r="L925" i="11" s="1"/>
  <c r="N925" i="11" s="1"/>
  <c r="J925" i="11"/>
  <c r="F926" i="11"/>
  <c r="J926" i="11"/>
  <c r="F927" i="11"/>
  <c r="J927" i="11"/>
  <c r="F928" i="11"/>
  <c r="K928" i="11" s="1"/>
  <c r="L928" i="11" s="1"/>
  <c r="N928" i="11" s="1"/>
  <c r="J928" i="11"/>
  <c r="F929" i="11"/>
  <c r="J929" i="11"/>
  <c r="F930" i="11"/>
  <c r="K930" i="11" s="1"/>
  <c r="L930" i="11" s="1"/>
  <c r="N930" i="11" s="1"/>
  <c r="J930" i="11"/>
  <c r="F931" i="11"/>
  <c r="K931" i="11" s="1"/>
  <c r="L931" i="11" s="1"/>
  <c r="N931" i="11" s="1"/>
  <c r="J931" i="11"/>
  <c r="F932" i="11"/>
  <c r="K932" i="11" s="1"/>
  <c r="L932" i="11" s="1"/>
  <c r="N932" i="11" s="1"/>
  <c r="J932" i="11"/>
  <c r="F933" i="11"/>
  <c r="K933" i="11" s="1"/>
  <c r="L933" i="11" s="1"/>
  <c r="N933" i="11" s="1"/>
  <c r="J933" i="11"/>
  <c r="F934" i="11"/>
  <c r="K934" i="11" s="1"/>
  <c r="L934" i="11" s="1"/>
  <c r="N934" i="11" s="1"/>
  <c r="J934" i="11"/>
  <c r="F935" i="11"/>
  <c r="J935" i="11"/>
  <c r="F936" i="11"/>
  <c r="K936" i="11" s="1"/>
  <c r="L936" i="11" s="1"/>
  <c r="N936" i="11" s="1"/>
  <c r="J936" i="11"/>
  <c r="F937" i="11"/>
  <c r="K937" i="11" s="1"/>
  <c r="L937" i="11" s="1"/>
  <c r="N937" i="11" s="1"/>
  <c r="J937" i="11"/>
  <c r="F938" i="11"/>
  <c r="K938" i="11" s="1"/>
  <c r="L938" i="11" s="1"/>
  <c r="N938" i="11" s="1"/>
  <c r="J938" i="11"/>
  <c r="F939" i="11"/>
  <c r="J939" i="11"/>
  <c r="F940" i="11"/>
  <c r="K940" i="11" s="1"/>
  <c r="L940" i="11" s="1"/>
  <c r="N940" i="11" s="1"/>
  <c r="J940" i="11"/>
  <c r="F941" i="11"/>
  <c r="K941" i="11" s="1"/>
  <c r="L941" i="11" s="1"/>
  <c r="N941" i="11" s="1"/>
  <c r="J941" i="11"/>
  <c r="F942" i="11"/>
  <c r="K942" i="11" s="1"/>
  <c r="L942" i="11" s="1"/>
  <c r="N942" i="11" s="1"/>
  <c r="J942" i="11"/>
  <c r="F943" i="11"/>
  <c r="K943" i="11" s="1"/>
  <c r="L943" i="11" s="1"/>
  <c r="N943" i="11" s="1"/>
  <c r="J943" i="11"/>
  <c r="F944" i="11"/>
  <c r="K944" i="11" s="1"/>
  <c r="L944" i="11" s="1"/>
  <c r="N944" i="11" s="1"/>
  <c r="J944" i="11"/>
  <c r="F945" i="11"/>
  <c r="K945" i="11" s="1"/>
  <c r="L945" i="11" s="1"/>
  <c r="N945" i="11" s="1"/>
  <c r="J945" i="11"/>
  <c r="F946" i="11"/>
  <c r="J946" i="11"/>
  <c r="F947" i="11"/>
  <c r="K947" i="11" s="1"/>
  <c r="L947" i="11" s="1"/>
  <c r="N947" i="11" s="1"/>
  <c r="J947" i="11"/>
  <c r="F948" i="11"/>
  <c r="K948" i="11" s="1"/>
  <c r="L948" i="11" s="1"/>
  <c r="N948" i="11" s="1"/>
  <c r="J948" i="11"/>
  <c r="F949" i="11"/>
  <c r="K949" i="11" s="1"/>
  <c r="L949" i="11" s="1"/>
  <c r="N949" i="11" s="1"/>
  <c r="J949" i="11"/>
  <c r="F950" i="11"/>
  <c r="K950" i="11" s="1"/>
  <c r="L950" i="11" s="1"/>
  <c r="N950" i="11" s="1"/>
  <c r="J950" i="11"/>
  <c r="F951" i="11"/>
  <c r="J951" i="11"/>
  <c r="F952" i="11"/>
  <c r="J952" i="11"/>
  <c r="F953" i="11"/>
  <c r="K953" i="11" s="1"/>
  <c r="L953" i="11" s="1"/>
  <c r="N953" i="11" s="1"/>
  <c r="J953" i="11"/>
  <c r="F954" i="11"/>
  <c r="K954" i="11" s="1"/>
  <c r="L954" i="11" s="1"/>
  <c r="N954" i="11" s="1"/>
  <c r="J954" i="11"/>
  <c r="F955" i="11"/>
  <c r="K955" i="11" s="1"/>
  <c r="L955" i="11" s="1"/>
  <c r="N955" i="11" s="1"/>
  <c r="J955" i="11"/>
  <c r="F956" i="11"/>
  <c r="J956" i="11"/>
  <c r="F957" i="11"/>
  <c r="J957" i="11"/>
  <c r="F958" i="11"/>
  <c r="K958" i="11" s="1"/>
  <c r="L958" i="11" s="1"/>
  <c r="N958" i="11" s="1"/>
  <c r="J958" i="11"/>
  <c r="F965" i="11"/>
  <c r="J965" i="11"/>
  <c r="F966" i="11"/>
  <c r="K966" i="11" s="1"/>
  <c r="L966" i="11" s="1"/>
  <c r="N966" i="11" s="1"/>
  <c r="J966" i="11"/>
  <c r="F967" i="11"/>
  <c r="K967" i="11" s="1"/>
  <c r="L967" i="11" s="1"/>
  <c r="N967" i="11" s="1"/>
  <c r="J967" i="11"/>
  <c r="F968" i="11"/>
  <c r="K968" i="11" s="1"/>
  <c r="L968" i="11" s="1"/>
  <c r="N968" i="11" s="1"/>
  <c r="J968" i="11"/>
  <c r="F969" i="11"/>
  <c r="K969" i="11" s="1"/>
  <c r="L969" i="11" s="1"/>
  <c r="N969" i="11" s="1"/>
  <c r="J969" i="11"/>
  <c r="F970" i="11"/>
  <c r="K970" i="11" s="1"/>
  <c r="L970" i="11" s="1"/>
  <c r="N970" i="11" s="1"/>
  <c r="J970" i="11"/>
  <c r="F971" i="11"/>
  <c r="K971" i="11" s="1"/>
  <c r="L971" i="11" s="1"/>
  <c r="N971" i="11" s="1"/>
  <c r="J971" i="11"/>
  <c r="F972" i="11"/>
  <c r="K972" i="11" s="1"/>
  <c r="L972" i="11" s="1"/>
  <c r="N972" i="11" s="1"/>
  <c r="J972" i="11"/>
  <c r="F973" i="11"/>
  <c r="K973" i="11" s="1"/>
  <c r="L973" i="11" s="1"/>
  <c r="N973" i="11" s="1"/>
  <c r="J973" i="11"/>
  <c r="F974" i="11"/>
  <c r="K974" i="11" s="1"/>
  <c r="L974" i="11" s="1"/>
  <c r="N974" i="11" s="1"/>
  <c r="J974" i="11"/>
  <c r="F975" i="11"/>
  <c r="K975" i="11" s="1"/>
  <c r="L975" i="11" s="1"/>
  <c r="N975" i="11" s="1"/>
  <c r="J975" i="11"/>
  <c r="F976" i="11"/>
  <c r="K976" i="11" s="1"/>
  <c r="L976" i="11" s="1"/>
  <c r="N976" i="11" s="1"/>
  <c r="J976" i="11"/>
  <c r="F977" i="11"/>
  <c r="K977" i="11" s="1"/>
  <c r="L977" i="11" s="1"/>
  <c r="N977" i="11" s="1"/>
  <c r="J977" i="11"/>
  <c r="F978" i="11"/>
  <c r="K978" i="11" s="1"/>
  <c r="L978" i="11" s="1"/>
  <c r="N978" i="11" s="1"/>
  <c r="J978" i="11"/>
  <c r="F979" i="11"/>
  <c r="K979" i="11" s="1"/>
  <c r="L979" i="11" s="1"/>
  <c r="N979" i="11" s="1"/>
  <c r="J979" i="11"/>
  <c r="F980" i="11"/>
  <c r="K980" i="11" s="1"/>
  <c r="L980" i="11" s="1"/>
  <c r="N980" i="11" s="1"/>
  <c r="J980" i="11"/>
  <c r="F981" i="11"/>
  <c r="K981" i="11" s="1"/>
  <c r="L981" i="11" s="1"/>
  <c r="N981" i="11" s="1"/>
  <c r="J981" i="11"/>
  <c r="F982" i="11"/>
  <c r="K982" i="11" s="1"/>
  <c r="L982" i="11" s="1"/>
  <c r="N982" i="11" s="1"/>
  <c r="J982" i="11"/>
  <c r="F983" i="11"/>
  <c r="K983" i="11" s="1"/>
  <c r="L983" i="11" s="1"/>
  <c r="N983" i="11" s="1"/>
  <c r="J983" i="11"/>
  <c r="F984" i="11"/>
  <c r="K984" i="11" s="1"/>
  <c r="L984" i="11" s="1"/>
  <c r="N984" i="11" s="1"/>
  <c r="J984" i="11"/>
  <c r="F985" i="11"/>
  <c r="K985" i="11" s="1"/>
  <c r="L985" i="11" s="1"/>
  <c r="N985" i="11" s="1"/>
  <c r="J985" i="11"/>
  <c r="F986" i="11"/>
  <c r="K986" i="11" s="1"/>
  <c r="L986" i="11" s="1"/>
  <c r="N986" i="11" s="1"/>
  <c r="J986" i="11"/>
  <c r="F987" i="11"/>
  <c r="K987" i="11" s="1"/>
  <c r="L987" i="11" s="1"/>
  <c r="N987" i="11" s="1"/>
  <c r="J987" i="11"/>
  <c r="F988" i="11"/>
  <c r="K988" i="11" s="1"/>
  <c r="L988" i="11" s="1"/>
  <c r="N988" i="11" s="1"/>
  <c r="J988" i="11"/>
  <c r="F989" i="11"/>
  <c r="K989" i="11" s="1"/>
  <c r="L989" i="11" s="1"/>
  <c r="N989" i="11" s="1"/>
  <c r="J989" i="11"/>
  <c r="F990" i="11"/>
  <c r="K990" i="11" s="1"/>
  <c r="L990" i="11" s="1"/>
  <c r="N990" i="11" s="1"/>
  <c r="J990" i="11"/>
  <c r="F991" i="11"/>
  <c r="K991" i="11" s="1"/>
  <c r="L991" i="11" s="1"/>
  <c r="N991" i="11" s="1"/>
  <c r="J991" i="11"/>
  <c r="F992" i="11"/>
  <c r="K992" i="11" s="1"/>
  <c r="L992" i="11" s="1"/>
  <c r="N992" i="11" s="1"/>
  <c r="J992" i="11"/>
  <c r="F993" i="11"/>
  <c r="K993" i="11" s="1"/>
  <c r="L993" i="11" s="1"/>
  <c r="N993" i="11" s="1"/>
  <c r="J993" i="11"/>
  <c r="F994" i="11"/>
  <c r="K994" i="11" s="1"/>
  <c r="L994" i="11" s="1"/>
  <c r="N994" i="11" s="1"/>
  <c r="J994" i="11"/>
  <c r="F995" i="11"/>
  <c r="K995" i="11" s="1"/>
  <c r="L995" i="11" s="1"/>
  <c r="N995" i="11" s="1"/>
  <c r="J995" i="11"/>
  <c r="F996" i="11"/>
  <c r="K996" i="11" s="1"/>
  <c r="L996" i="11" s="1"/>
  <c r="N996" i="11" s="1"/>
  <c r="J996" i="11"/>
  <c r="F997" i="11"/>
  <c r="K997" i="11" s="1"/>
  <c r="L997" i="11" s="1"/>
  <c r="N997" i="11" s="1"/>
  <c r="J997" i="11"/>
  <c r="F998" i="11"/>
  <c r="K998" i="11" s="1"/>
  <c r="L998" i="11" s="1"/>
  <c r="N998" i="11" s="1"/>
  <c r="J998" i="11"/>
  <c r="F999" i="11"/>
  <c r="K999" i="11" s="1"/>
  <c r="L999" i="11" s="1"/>
  <c r="N999" i="11" s="1"/>
  <c r="J999" i="11"/>
  <c r="F1000" i="11"/>
  <c r="K1000" i="11" s="1"/>
  <c r="L1000" i="11" s="1"/>
  <c r="N1000" i="11" s="1"/>
  <c r="J1000" i="11"/>
  <c r="B1006" i="11"/>
  <c r="F1006" i="11"/>
  <c r="K1006" i="11" s="1"/>
  <c r="L1006" i="11" s="1"/>
  <c r="N1006" i="11" s="1"/>
  <c r="J1006" i="11"/>
  <c r="B1007" i="11"/>
  <c r="F1007" i="11"/>
  <c r="K1007" i="11" s="1"/>
  <c r="L1007" i="11" s="1"/>
  <c r="N1007" i="11" s="1"/>
  <c r="J1007" i="11"/>
  <c r="B1008" i="11"/>
  <c r="F1008" i="11"/>
  <c r="K1008" i="11" s="1"/>
  <c r="L1008" i="11" s="1"/>
  <c r="N1008" i="11" s="1"/>
  <c r="J1008" i="11"/>
  <c r="B1009" i="11"/>
  <c r="F1009" i="11"/>
  <c r="K1009" i="11" s="1"/>
  <c r="L1009" i="11" s="1"/>
  <c r="N1009" i="11" s="1"/>
  <c r="J1009" i="11"/>
  <c r="B1010" i="11"/>
  <c r="F1010" i="11"/>
  <c r="K1010" i="11" s="1"/>
  <c r="L1010" i="11" s="1"/>
  <c r="N1010" i="11" s="1"/>
  <c r="J1010" i="11"/>
  <c r="B1011" i="11"/>
  <c r="F1011" i="11"/>
  <c r="K1011" i="11" s="1"/>
  <c r="L1011" i="11" s="1"/>
  <c r="N1011" i="11" s="1"/>
  <c r="J1011" i="11"/>
  <c r="B1012" i="11"/>
  <c r="F1012" i="11"/>
  <c r="K1012" i="11" s="1"/>
  <c r="L1012" i="11" s="1"/>
  <c r="N1012" i="11" s="1"/>
  <c r="J1012" i="11"/>
  <c r="B1013" i="11"/>
  <c r="F1013" i="11"/>
  <c r="K1013" i="11" s="1"/>
  <c r="L1013" i="11" s="1"/>
  <c r="N1013" i="11" s="1"/>
  <c r="J1013" i="11"/>
  <c r="B1014" i="11"/>
  <c r="F1014" i="11"/>
  <c r="K1014" i="11" s="1"/>
  <c r="L1014" i="11" s="1"/>
  <c r="N1014" i="11" s="1"/>
  <c r="J1014" i="11"/>
  <c r="B1015" i="11"/>
  <c r="F1015" i="11"/>
  <c r="K1015" i="11" s="1"/>
  <c r="L1015" i="11" s="1"/>
  <c r="N1015" i="11" s="1"/>
  <c r="J1015" i="11"/>
  <c r="B1016" i="11"/>
  <c r="F1016" i="11"/>
  <c r="K1016" i="11" s="1"/>
  <c r="L1016" i="11" s="1"/>
  <c r="N1016" i="11" s="1"/>
  <c r="J1016" i="11"/>
  <c r="B1017" i="11"/>
  <c r="F1017" i="11"/>
  <c r="K1017" i="11" s="1"/>
  <c r="L1017" i="11" s="1"/>
  <c r="N1017" i="11" s="1"/>
  <c r="J1017" i="11"/>
  <c r="B1018" i="11"/>
  <c r="F1018" i="11"/>
  <c r="K1018" i="11" s="1"/>
  <c r="L1018" i="11" s="1"/>
  <c r="N1018" i="11" s="1"/>
  <c r="J1018" i="11"/>
  <c r="B1019" i="11"/>
  <c r="F1019" i="11"/>
  <c r="K1019" i="11" s="1"/>
  <c r="L1019" i="11" s="1"/>
  <c r="N1019" i="11" s="1"/>
  <c r="J1019" i="11"/>
  <c r="B1020" i="11"/>
  <c r="F1020" i="11"/>
  <c r="K1020" i="11" s="1"/>
  <c r="L1020" i="11" s="1"/>
  <c r="N1020" i="11" s="1"/>
  <c r="J1020" i="11"/>
  <c r="B1021" i="11"/>
  <c r="F1021" i="11"/>
  <c r="K1021" i="11" s="1"/>
  <c r="L1021" i="11" s="1"/>
  <c r="N1021" i="11" s="1"/>
  <c r="J1021" i="11"/>
  <c r="B1022" i="11"/>
  <c r="F1022" i="11"/>
  <c r="K1022" i="11" s="1"/>
  <c r="L1022" i="11" s="1"/>
  <c r="N1022" i="11" s="1"/>
  <c r="J1022" i="11"/>
  <c r="B1023" i="11"/>
  <c r="F1023" i="11"/>
  <c r="K1023" i="11" s="1"/>
  <c r="L1023" i="11" s="1"/>
  <c r="N1023" i="11" s="1"/>
  <c r="J1023" i="11"/>
  <c r="B1024" i="11"/>
  <c r="F1024" i="11"/>
  <c r="K1024" i="11" s="1"/>
  <c r="L1024" i="11" s="1"/>
  <c r="N1024" i="11" s="1"/>
  <c r="J1024" i="11"/>
  <c r="B1025" i="11"/>
  <c r="F1025" i="11"/>
  <c r="K1025" i="11" s="1"/>
  <c r="L1025" i="11" s="1"/>
  <c r="N1025" i="11" s="1"/>
  <c r="J1025" i="11"/>
  <c r="B1026" i="11"/>
  <c r="F1026" i="11"/>
  <c r="K1026" i="11" s="1"/>
  <c r="L1026" i="11" s="1"/>
  <c r="N1026" i="11" s="1"/>
  <c r="J1026" i="11"/>
  <c r="B1027" i="11"/>
  <c r="F1027" i="11"/>
  <c r="K1027" i="11" s="1"/>
  <c r="L1027" i="11" s="1"/>
  <c r="N1027" i="11" s="1"/>
  <c r="J1027" i="11"/>
  <c r="B1028" i="11"/>
  <c r="F1028" i="11"/>
  <c r="K1028" i="11" s="1"/>
  <c r="L1028" i="11" s="1"/>
  <c r="N1028" i="11" s="1"/>
  <c r="J1028" i="11"/>
  <c r="B1029" i="11"/>
  <c r="F1029" i="11"/>
  <c r="K1029" i="11" s="1"/>
  <c r="L1029" i="11" s="1"/>
  <c r="N1029" i="11" s="1"/>
  <c r="J1029" i="11"/>
  <c r="B1030" i="11"/>
  <c r="F1030" i="11"/>
  <c r="K1030" i="11" s="1"/>
  <c r="L1030" i="11" s="1"/>
  <c r="N1030" i="11" s="1"/>
  <c r="J1030" i="11"/>
  <c r="B1031" i="11"/>
  <c r="F1031" i="11"/>
  <c r="K1031" i="11" s="1"/>
  <c r="L1031" i="11" s="1"/>
  <c r="N1031" i="11" s="1"/>
  <c r="J1031" i="11"/>
  <c r="B1032" i="11"/>
  <c r="F1032" i="11"/>
  <c r="K1032" i="11" s="1"/>
  <c r="L1032" i="11" s="1"/>
  <c r="N1032" i="11" s="1"/>
  <c r="J1032" i="11"/>
  <c r="B1033" i="11"/>
  <c r="F1033" i="11"/>
  <c r="K1033" i="11" s="1"/>
  <c r="L1033" i="11" s="1"/>
  <c r="N1033" i="11" s="1"/>
  <c r="J1033" i="11"/>
  <c r="B1034" i="11"/>
  <c r="F1034" i="11"/>
  <c r="K1034" i="11" s="1"/>
  <c r="L1034" i="11" s="1"/>
  <c r="N1034" i="11" s="1"/>
  <c r="J1034" i="11"/>
  <c r="B1035" i="11"/>
  <c r="F1035" i="11"/>
  <c r="K1035" i="11" s="1"/>
  <c r="L1035" i="11" s="1"/>
  <c r="N1035" i="11" s="1"/>
  <c r="J1035" i="11"/>
  <c r="B1036" i="11"/>
  <c r="F1036" i="11"/>
  <c r="K1036" i="11" s="1"/>
  <c r="L1036" i="11" s="1"/>
  <c r="N1036" i="11" s="1"/>
  <c r="J1036" i="11"/>
  <c r="B1037" i="11"/>
  <c r="F1037" i="11"/>
  <c r="K1037" i="11" s="1"/>
  <c r="L1037" i="11" s="1"/>
  <c r="N1037" i="11" s="1"/>
  <c r="J1037" i="11"/>
  <c r="B1038" i="11"/>
  <c r="F1038" i="11"/>
  <c r="K1038" i="11" s="1"/>
  <c r="L1038" i="11" s="1"/>
  <c r="N1038" i="11" s="1"/>
  <c r="J1038" i="11"/>
  <c r="B1039" i="11"/>
  <c r="F1039" i="11"/>
  <c r="K1039" i="11" s="1"/>
  <c r="L1039" i="11" s="1"/>
  <c r="N1039" i="11" s="1"/>
  <c r="J1039" i="11"/>
  <c r="B1040" i="11"/>
  <c r="F1040" i="11"/>
  <c r="K1040" i="11" s="1"/>
  <c r="L1040" i="11" s="1"/>
  <c r="N1040" i="11" s="1"/>
  <c r="J1040" i="11"/>
  <c r="F1041" i="11"/>
  <c r="K1041" i="11" s="1"/>
  <c r="L1041" i="11" s="1"/>
  <c r="N1041" i="11" s="1"/>
  <c r="J1041" i="11"/>
  <c r="F1042" i="11"/>
  <c r="K1042" i="11" s="1"/>
  <c r="L1042" i="11" s="1"/>
  <c r="N1042" i="11" s="1"/>
  <c r="J1042" i="11"/>
  <c r="F1043" i="11"/>
  <c r="K1043" i="11" s="1"/>
  <c r="L1043" i="11" s="1"/>
  <c r="N1043" i="11" s="1"/>
  <c r="J1043" i="11"/>
  <c r="F1044" i="11"/>
  <c r="K1044" i="11" s="1"/>
  <c r="L1044" i="11" s="1"/>
  <c r="N1044" i="11" s="1"/>
  <c r="J1044" i="11"/>
  <c r="F1045" i="11"/>
  <c r="K1045" i="11" s="1"/>
  <c r="L1045" i="11" s="1"/>
  <c r="N1045" i="11" s="1"/>
  <c r="J1045" i="11"/>
  <c r="F1046" i="11"/>
  <c r="K1046" i="11" s="1"/>
  <c r="L1046" i="11" s="1"/>
  <c r="N1046" i="11" s="1"/>
  <c r="J1046" i="11"/>
  <c r="F1047" i="11"/>
  <c r="K1047" i="11" s="1"/>
  <c r="L1047" i="11" s="1"/>
  <c r="N1047" i="11" s="1"/>
  <c r="J1047" i="11"/>
  <c r="F1048" i="11"/>
  <c r="K1048" i="11" s="1"/>
  <c r="L1048" i="11" s="1"/>
  <c r="N1048" i="11" s="1"/>
  <c r="J1048" i="11"/>
  <c r="F1049" i="11"/>
  <c r="K1049" i="11" s="1"/>
  <c r="L1049" i="11" s="1"/>
  <c r="N1049" i="11" s="1"/>
  <c r="J1049" i="11"/>
  <c r="F1050" i="11"/>
  <c r="K1050" i="11" s="1"/>
  <c r="L1050" i="11" s="1"/>
  <c r="N1050" i="11" s="1"/>
  <c r="J1050" i="11"/>
  <c r="F1051" i="11"/>
  <c r="K1051" i="11" s="1"/>
  <c r="L1051" i="11" s="1"/>
  <c r="N1051" i="11" s="1"/>
  <c r="J1051" i="11"/>
  <c r="F1052" i="11"/>
  <c r="K1052" i="11" s="1"/>
  <c r="L1052" i="11" s="1"/>
  <c r="N1052" i="11" s="1"/>
  <c r="J1052" i="11"/>
  <c r="F1053" i="11"/>
  <c r="K1053" i="11" s="1"/>
  <c r="L1053" i="11" s="1"/>
  <c r="N1053" i="11" s="1"/>
  <c r="J1053" i="11"/>
  <c r="F1054" i="11"/>
  <c r="K1054" i="11" s="1"/>
  <c r="L1054" i="11" s="1"/>
  <c r="N1054" i="11" s="1"/>
  <c r="J1054" i="11"/>
  <c r="F1055" i="11"/>
  <c r="K1055" i="11" s="1"/>
  <c r="L1055" i="11" s="1"/>
  <c r="N1055" i="11" s="1"/>
  <c r="J1055" i="11"/>
  <c r="F1056" i="11"/>
  <c r="K1056" i="11" s="1"/>
  <c r="L1056" i="11" s="1"/>
  <c r="N1056" i="11" s="1"/>
  <c r="J1056" i="11"/>
  <c r="F1057" i="11"/>
  <c r="K1057" i="11" s="1"/>
  <c r="L1057" i="11" s="1"/>
  <c r="N1057" i="11" s="1"/>
  <c r="J1057" i="11"/>
  <c r="F1058" i="11"/>
  <c r="K1058" i="11" s="1"/>
  <c r="L1058" i="11" s="1"/>
  <c r="N1058" i="11" s="1"/>
  <c r="J1058" i="11"/>
  <c r="F1059" i="11"/>
  <c r="K1059" i="11" s="1"/>
  <c r="L1059" i="11" s="1"/>
  <c r="N1059" i="11" s="1"/>
  <c r="J1059" i="11"/>
  <c r="F1060" i="11"/>
  <c r="K1060" i="11" s="1"/>
  <c r="L1060" i="11" s="1"/>
  <c r="N1060" i="11" s="1"/>
  <c r="J1060" i="11"/>
  <c r="F1061" i="11"/>
  <c r="K1061" i="11" s="1"/>
  <c r="L1061" i="11" s="1"/>
  <c r="N1061" i="11" s="1"/>
  <c r="J1061" i="11"/>
  <c r="F1062" i="11"/>
  <c r="K1062" i="11" s="1"/>
  <c r="L1062" i="11" s="1"/>
  <c r="N1062" i="11" s="1"/>
  <c r="J1062" i="11"/>
  <c r="F1063" i="11"/>
  <c r="K1063" i="11" s="1"/>
  <c r="L1063" i="11" s="1"/>
  <c r="N1063" i="11" s="1"/>
  <c r="J1063" i="11"/>
  <c r="F1064" i="11"/>
  <c r="K1064" i="11" s="1"/>
  <c r="L1064" i="11" s="1"/>
  <c r="N1064" i="11" s="1"/>
  <c r="J1064" i="11"/>
  <c r="F1065" i="11"/>
  <c r="K1065" i="11" s="1"/>
  <c r="L1065" i="11" s="1"/>
  <c r="N1065" i="11" s="1"/>
  <c r="J1065" i="11"/>
  <c r="F1066" i="11"/>
  <c r="K1066" i="11" s="1"/>
  <c r="L1066" i="11" s="1"/>
  <c r="N1066" i="11" s="1"/>
  <c r="J1066" i="11"/>
  <c r="F1067" i="11"/>
  <c r="K1067" i="11" s="1"/>
  <c r="L1067" i="11" s="1"/>
  <c r="N1067" i="11" s="1"/>
  <c r="J1067" i="11"/>
  <c r="A7" i="16"/>
  <c r="A8" i="16" s="1"/>
  <c r="A9" i="16" s="1"/>
  <c r="A10" i="16" s="1"/>
  <c r="A11" i="16" s="1"/>
  <c r="A12" i="16" s="1"/>
  <c r="A13" i="16" s="1"/>
  <c r="A14" i="16" s="1"/>
  <c r="A15" i="16" s="1"/>
  <c r="A16" i="16" s="1"/>
  <c r="A17" i="16" s="1"/>
  <c r="A18" i="16" s="1"/>
  <c r="A19" i="16" s="1"/>
  <c r="A20" i="16" s="1"/>
  <c r="A21" i="16" s="1"/>
  <c r="A22" i="16" s="1"/>
  <c r="A23" i="16" s="1"/>
  <c r="A24" i="16" s="1"/>
  <c r="A25" i="16" s="1"/>
  <c r="A26" i="16" s="1"/>
  <c r="A27" i="16" s="1"/>
  <c r="A28" i="16" s="1"/>
  <c r="A29" i="16" s="1"/>
  <c r="A30" i="16" s="1"/>
  <c r="A31" i="16" s="1"/>
  <c r="A32" i="16" s="1"/>
  <c r="A33" i="16" s="1"/>
  <c r="A34" i="16" s="1"/>
  <c r="A35" i="16" s="1"/>
  <c r="A36" i="16" s="1"/>
  <c r="A37" i="16" s="1"/>
  <c r="A38" i="16" s="1"/>
  <c r="A39" i="16" s="1"/>
  <c r="A40" i="16" s="1"/>
  <c r="A41" i="16" s="1"/>
  <c r="A42" i="16" s="1"/>
  <c r="A43" i="16" s="1"/>
  <c r="A44" i="16" s="1"/>
  <c r="A45" i="16" s="1"/>
  <c r="A46" i="16" s="1"/>
  <c r="A47" i="16" s="1"/>
  <c r="A48" i="16" s="1"/>
  <c r="A49" i="16" s="1"/>
  <c r="A50" i="16" s="1"/>
  <c r="A51" i="16" s="1"/>
  <c r="A52" i="16" s="1"/>
  <c r="A53" i="16" s="1"/>
  <c r="A54" i="16" s="1"/>
  <c r="A55" i="16" s="1"/>
  <c r="A56" i="16" s="1"/>
  <c r="A57" i="16" s="1"/>
  <c r="A58" i="16" s="1"/>
  <c r="A59" i="16" s="1"/>
  <c r="A60" i="16" s="1"/>
  <c r="A61" i="16" s="1"/>
  <c r="A62" i="16" s="1"/>
  <c r="A63" i="16" s="1"/>
  <c r="A64" i="16" s="1"/>
  <c r="A65" i="16" s="1"/>
  <c r="A66" i="16" s="1"/>
  <c r="A67" i="16" s="1"/>
  <c r="A68" i="16" s="1"/>
  <c r="A69" i="16" s="1"/>
  <c r="A70" i="16" s="1"/>
  <c r="A71" i="16" s="1"/>
  <c r="A72" i="16" s="1"/>
  <c r="A73" i="16" s="1"/>
  <c r="A74" i="16" s="1"/>
  <c r="A75" i="16" s="1"/>
  <c r="A76" i="16" s="1"/>
  <c r="A77" i="16" s="1"/>
  <c r="A78" i="16" s="1"/>
  <c r="A79" i="16" s="1"/>
  <c r="A80" i="16" s="1"/>
  <c r="A81" i="16" s="1"/>
  <c r="A82" i="16" s="1"/>
  <c r="A83" i="16" s="1"/>
  <c r="A84" i="16" s="1"/>
  <c r="A85" i="16" s="1"/>
  <c r="A86" i="16" s="1"/>
  <c r="A87" i="16" s="1"/>
  <c r="A88" i="16" s="1"/>
  <c r="A89" i="16" s="1"/>
  <c r="A90" i="16" s="1"/>
  <c r="A91" i="16" s="1"/>
  <c r="A92" i="16" s="1"/>
  <c r="A93" i="16" s="1"/>
  <c r="A94" i="16" s="1"/>
  <c r="A95" i="16" s="1"/>
  <c r="A96" i="16" s="1"/>
  <c r="A97" i="16" s="1"/>
  <c r="A98" i="16" s="1"/>
  <c r="A99" i="16" s="1"/>
  <c r="A100" i="16" s="1"/>
  <c r="A101" i="16" s="1"/>
  <c r="A102" i="16" s="1"/>
  <c r="A103" i="16" s="1"/>
  <c r="A104" i="16" s="1"/>
  <c r="A105" i="16" s="1"/>
  <c r="A106" i="16" s="1"/>
  <c r="A107" i="16" s="1"/>
  <c r="A108" i="16" s="1"/>
  <c r="A109" i="16" s="1"/>
  <c r="A110" i="16" s="1"/>
  <c r="A111" i="16" s="1"/>
  <c r="A112" i="16" s="1"/>
  <c r="A113" i="16" s="1"/>
  <c r="A114" i="16" s="1"/>
  <c r="A115" i="16" s="1"/>
  <c r="A116" i="16" s="1"/>
  <c r="A117" i="16" s="1"/>
  <c r="A118" i="16" s="1"/>
  <c r="A119" i="16" s="1"/>
  <c r="A120" i="16" s="1"/>
  <c r="A121" i="16" s="1"/>
  <c r="A122" i="16" s="1"/>
  <c r="A123" i="16" s="1"/>
  <c r="A124" i="16" s="1"/>
  <c r="A125" i="16" s="1"/>
  <c r="A126" i="16" s="1"/>
  <c r="A127" i="16" s="1"/>
  <c r="A128" i="16" s="1"/>
  <c r="A129" i="16" s="1"/>
  <c r="A130" i="16" s="1"/>
  <c r="A131" i="16" s="1"/>
  <c r="A132" i="16" s="1"/>
  <c r="A133" i="16" s="1"/>
  <c r="A134" i="16" s="1"/>
  <c r="A135" i="16" s="1"/>
  <c r="A136" i="16" s="1"/>
  <c r="A137" i="16" s="1"/>
  <c r="A138" i="16" s="1"/>
  <c r="A139" i="16" s="1"/>
  <c r="A140" i="16" s="1"/>
  <c r="A141" i="16" s="1"/>
  <c r="A142" i="16" s="1"/>
  <c r="A143" i="16" s="1"/>
  <c r="A144" i="16" s="1"/>
  <c r="A145" i="16" s="1"/>
  <c r="A146" i="16" s="1"/>
  <c r="A147" i="16" s="1"/>
  <c r="A148" i="16" s="1"/>
  <c r="A149" i="16" s="1"/>
  <c r="A150" i="16" s="1"/>
  <c r="A151" i="16" s="1"/>
  <c r="A152" i="16" s="1"/>
  <c r="A153" i="16" s="1"/>
  <c r="A154" i="16" s="1"/>
  <c r="A155" i="16" s="1"/>
  <c r="A156" i="16" s="1"/>
  <c r="A157" i="16" s="1"/>
  <c r="A158" i="16" s="1"/>
  <c r="A159" i="16" s="1"/>
  <c r="A160" i="16" s="1"/>
  <c r="A161" i="16" s="1"/>
  <c r="A162" i="16" s="1"/>
  <c r="A163" i="16" s="1"/>
  <c r="A164" i="16" s="1"/>
  <c r="A165" i="16" s="1"/>
  <c r="A166" i="16" s="1"/>
  <c r="A167" i="16" s="1"/>
  <c r="A168" i="16" s="1"/>
  <c r="A169" i="16" s="1"/>
  <c r="A170" i="16" s="1"/>
  <c r="A171" i="16" s="1"/>
  <c r="A172" i="16" s="1"/>
  <c r="A173" i="16" s="1"/>
  <c r="A174" i="16" s="1"/>
  <c r="A175" i="16" s="1"/>
  <c r="A176" i="16" s="1"/>
  <c r="A177" i="16" s="1"/>
  <c r="A178" i="16" s="1"/>
  <c r="A179" i="16" s="1"/>
  <c r="A180" i="16" s="1"/>
  <c r="A181" i="16" s="1"/>
  <c r="A182" i="16" s="1"/>
  <c r="A183" i="16" s="1"/>
  <c r="A184" i="16" s="1"/>
  <c r="A185" i="16" s="1"/>
  <c r="A186" i="16" s="1"/>
  <c r="A187" i="16" s="1"/>
  <c r="A188" i="16" s="1"/>
  <c r="A189" i="16" s="1"/>
  <c r="A190" i="16" s="1"/>
  <c r="A191" i="16" s="1"/>
  <c r="A192" i="16" s="1"/>
  <c r="A193" i="16" s="1"/>
  <c r="A194" i="16" s="1"/>
  <c r="A195" i="16" s="1"/>
  <c r="A196" i="16" s="1"/>
  <c r="A197" i="16" s="1"/>
  <c r="A198" i="16" s="1"/>
  <c r="A199" i="16" s="1"/>
  <c r="A200" i="16" s="1"/>
  <c r="A201" i="16" s="1"/>
  <c r="A202" i="16" s="1"/>
  <c r="A203" i="16" s="1"/>
  <c r="A204" i="16" s="1"/>
  <c r="A205" i="16" s="1"/>
  <c r="A206" i="16" s="1"/>
  <c r="A207" i="16" s="1"/>
  <c r="A208" i="16" s="1"/>
  <c r="A209" i="16" s="1"/>
  <c r="A210" i="16" s="1"/>
  <c r="A211" i="16" s="1"/>
  <c r="A212" i="16" s="1"/>
  <c r="A213" i="16" s="1"/>
  <c r="A214" i="16" s="1"/>
  <c r="A215" i="16" s="1"/>
  <c r="A216" i="16" s="1"/>
  <c r="A217" i="16" s="1"/>
  <c r="A218" i="16" s="1"/>
  <c r="A219" i="16" s="1"/>
  <c r="A220" i="16" s="1"/>
  <c r="A221" i="16" s="1"/>
  <c r="A222" i="16" s="1"/>
  <c r="A223" i="16" s="1"/>
  <c r="A224" i="16" s="1"/>
  <c r="A225" i="16" s="1"/>
  <c r="A226" i="16" s="1"/>
  <c r="A227" i="16" s="1"/>
  <c r="A228" i="16" s="1"/>
  <c r="A229" i="16" s="1"/>
  <c r="A230" i="16" s="1"/>
  <c r="A231" i="16" s="1"/>
  <c r="A232" i="16" s="1"/>
  <c r="A233" i="16" s="1"/>
  <c r="A234" i="16" s="1"/>
  <c r="A235" i="16" s="1"/>
  <c r="A236" i="16" s="1"/>
  <c r="A237" i="16" s="1"/>
  <c r="A238" i="16" s="1"/>
  <c r="A239" i="16" s="1"/>
  <c r="A240" i="16" s="1"/>
  <c r="A241" i="16" s="1"/>
  <c r="A242" i="16" s="1"/>
  <c r="A243" i="16" s="1"/>
  <c r="A244" i="16" s="1"/>
  <c r="A245" i="16" s="1"/>
  <c r="A246" i="16" s="1"/>
  <c r="A247" i="16" s="1"/>
  <c r="A248" i="16" s="1"/>
  <c r="A249" i="16" s="1"/>
  <c r="A250" i="16" s="1"/>
  <c r="A251" i="16" s="1"/>
  <c r="A252" i="16" s="1"/>
  <c r="A253" i="16" s="1"/>
  <c r="A254" i="16" s="1"/>
  <c r="A255" i="16" s="1"/>
  <c r="A256" i="16" s="1"/>
  <c r="A257" i="16" s="1"/>
  <c r="A258" i="16" s="1"/>
  <c r="A259" i="16" s="1"/>
  <c r="A260" i="16" s="1"/>
  <c r="A261" i="16" s="1"/>
  <c r="A262" i="16" s="1"/>
  <c r="A263" i="16" s="1"/>
  <c r="A264" i="16" s="1"/>
  <c r="A265" i="16" s="1"/>
  <c r="A266" i="16" s="1"/>
  <c r="A267" i="16" s="1"/>
  <c r="A268" i="16" s="1"/>
  <c r="A269" i="16" s="1"/>
  <c r="A270" i="16" s="1"/>
  <c r="A271" i="16" s="1"/>
  <c r="A272" i="16" s="1"/>
  <c r="A273" i="16" s="1"/>
  <c r="A274" i="16" s="1"/>
  <c r="A275" i="16" s="1"/>
  <c r="A276" i="16" s="1"/>
  <c r="A277" i="16" s="1"/>
  <c r="A278" i="16" s="1"/>
  <c r="A279" i="16" s="1"/>
  <c r="A280" i="16" s="1"/>
  <c r="A281" i="16" s="1"/>
  <c r="A282" i="16" s="1"/>
  <c r="A283" i="16" s="1"/>
  <c r="A284" i="16" s="1"/>
  <c r="A285" i="16" s="1"/>
  <c r="A286" i="16" s="1"/>
  <c r="A287" i="16" s="1"/>
  <c r="A288" i="16" s="1"/>
  <c r="A289" i="16" s="1"/>
  <c r="A290" i="16" s="1"/>
  <c r="A291" i="16" s="1"/>
  <c r="A292" i="16" s="1"/>
  <c r="A293" i="16" s="1"/>
  <c r="A294" i="16" s="1"/>
  <c r="A295" i="16" s="1"/>
  <c r="A296" i="16" s="1"/>
  <c r="A297" i="16" s="1"/>
  <c r="A298" i="16" s="1"/>
  <c r="A299" i="16" s="1"/>
  <c r="A300" i="16" s="1"/>
  <c r="A301" i="16" s="1"/>
  <c r="A302" i="16" s="1"/>
  <c r="A303" i="16" s="1"/>
  <c r="A304" i="16" s="1"/>
  <c r="A305" i="16" s="1"/>
  <c r="A306" i="16" s="1"/>
  <c r="A307" i="16" s="1"/>
  <c r="A308" i="16" s="1"/>
  <c r="A309" i="16" s="1"/>
  <c r="A310" i="16" s="1"/>
  <c r="A311" i="16" s="1"/>
  <c r="A312" i="16" s="1"/>
  <c r="A313" i="16" s="1"/>
  <c r="A314" i="16" s="1"/>
  <c r="A315" i="16" s="1"/>
  <c r="A316" i="16" s="1"/>
  <c r="A317" i="16" s="1"/>
  <c r="A318" i="16" s="1"/>
  <c r="A319" i="16" s="1"/>
  <c r="A320" i="16" s="1"/>
  <c r="A321" i="16" s="1"/>
  <c r="A322" i="16" s="1"/>
  <c r="A323" i="16" s="1"/>
  <c r="A324" i="16" s="1"/>
  <c r="A325" i="16" s="1"/>
  <c r="A326" i="16" s="1"/>
  <c r="A327" i="16" s="1"/>
  <c r="A328" i="16" s="1"/>
  <c r="A329" i="16" s="1"/>
  <c r="A330" i="16" s="1"/>
  <c r="A331" i="16" s="1"/>
  <c r="A332" i="16" s="1"/>
  <c r="A333" i="16" s="1"/>
  <c r="A334" i="16" s="1"/>
  <c r="A335" i="16" s="1"/>
  <c r="A336" i="16" s="1"/>
  <c r="A337" i="16" s="1"/>
  <c r="A338" i="16" s="1"/>
  <c r="A339" i="16" s="1"/>
  <c r="A340" i="16" s="1"/>
  <c r="A341" i="16" s="1"/>
  <c r="A342" i="16" s="1"/>
  <c r="A343" i="16" s="1"/>
  <c r="A344" i="16" s="1"/>
  <c r="A345" i="16" s="1"/>
  <c r="A346" i="16" s="1"/>
  <c r="A347" i="16" s="1"/>
  <c r="A348" i="16" s="1"/>
  <c r="A349" i="16" s="1"/>
  <c r="A350" i="16" s="1"/>
  <c r="A351" i="16" s="1"/>
  <c r="A352" i="16" s="1"/>
  <c r="A353" i="16" s="1"/>
  <c r="A354" i="16" s="1"/>
  <c r="A355" i="16" s="1"/>
  <c r="A356" i="16" s="1"/>
  <c r="A357" i="16" s="1"/>
  <c r="A358" i="16" s="1"/>
  <c r="A359" i="16" s="1"/>
  <c r="A360" i="16" s="1"/>
  <c r="A361" i="16" s="1"/>
  <c r="A362" i="16" s="1"/>
  <c r="A363" i="16" s="1"/>
  <c r="A364" i="16" s="1"/>
  <c r="A365" i="16" s="1"/>
  <c r="A366" i="16" s="1"/>
  <c r="A367" i="16" s="1"/>
  <c r="A368" i="16" s="1"/>
  <c r="A369" i="16" s="1"/>
  <c r="A370" i="16" s="1"/>
  <c r="A371" i="16" s="1"/>
  <c r="A372" i="16" s="1"/>
  <c r="A373" i="16" s="1"/>
  <c r="A374" i="16" s="1"/>
  <c r="A375" i="16" s="1"/>
  <c r="A376" i="16" s="1"/>
  <c r="A377" i="16" s="1"/>
  <c r="A378" i="16" s="1"/>
  <c r="A379" i="16" s="1"/>
  <c r="A380" i="16" s="1"/>
  <c r="A381" i="16" s="1"/>
  <c r="A382" i="16" s="1"/>
  <c r="A383" i="16" s="1"/>
  <c r="A384" i="16" s="1"/>
  <c r="A385" i="16" s="1"/>
  <c r="A386" i="16" s="1"/>
  <c r="J389" i="16"/>
  <c r="A390" i="16"/>
  <c r="A391" i="16" s="1"/>
  <c r="A392" i="16" s="1"/>
  <c r="A393" i="16" s="1"/>
  <c r="A394" i="16" s="1"/>
  <c r="A395" i="16" s="1"/>
  <c r="A396" i="16" s="1"/>
  <c r="A397" i="16" s="1"/>
  <c r="A398" i="16" s="1"/>
  <c r="A399" i="16" s="1"/>
  <c r="A400" i="16" s="1"/>
  <c r="A401" i="16" s="1"/>
  <c r="A402" i="16" s="1"/>
  <c r="A403" i="16" s="1"/>
  <c r="A404" i="16" s="1"/>
  <c r="A405" i="16" s="1"/>
  <c r="A406" i="16" s="1"/>
  <c r="A407" i="16" s="1"/>
  <c r="A408" i="16" s="1"/>
  <c r="A409" i="16" s="1"/>
  <c r="A410" i="16" s="1"/>
  <c r="A411" i="16" s="1"/>
  <c r="A412" i="16" s="1"/>
  <c r="A413" i="16" s="1"/>
  <c r="A414" i="16" s="1"/>
  <c r="A415" i="16" s="1"/>
  <c r="A416" i="16" s="1"/>
  <c r="A417" i="16" s="1"/>
  <c r="A418" i="16" s="1"/>
  <c r="A419" i="16" s="1"/>
  <c r="A420" i="16" s="1"/>
  <c r="A421" i="16" s="1"/>
  <c r="A422" i="16" s="1"/>
  <c r="A423" i="16" s="1"/>
  <c r="A424" i="16" s="1"/>
  <c r="A425" i="16" s="1"/>
  <c r="A426" i="16" s="1"/>
  <c r="A427" i="16" s="1"/>
  <c r="A428" i="16" s="1"/>
  <c r="A429" i="16" s="1"/>
  <c r="A430" i="16" s="1"/>
  <c r="A431" i="16" s="1"/>
  <c r="A432" i="16" s="1"/>
  <c r="A433" i="16" s="1"/>
  <c r="A434" i="16" s="1"/>
  <c r="A435" i="16" s="1"/>
  <c r="A436" i="16" s="1"/>
  <c r="A437" i="16" s="1"/>
  <c r="A438" i="16" s="1"/>
  <c r="A439" i="16" s="1"/>
  <c r="A440" i="16" s="1"/>
  <c r="A441" i="16" s="1"/>
  <c r="A442" i="16" s="1"/>
  <c r="A443" i="16" s="1"/>
  <c r="A444" i="16" s="1"/>
  <c r="A445" i="16" s="1"/>
  <c r="A446" i="16" s="1"/>
  <c r="A447" i="16" s="1"/>
  <c r="A448" i="16" s="1"/>
  <c r="A449" i="16" s="1"/>
  <c r="A450" i="16" s="1"/>
  <c r="A451" i="16" s="1"/>
  <c r="A452" i="16" s="1"/>
  <c r="A453" i="16" s="1"/>
  <c r="A454" i="16" s="1"/>
  <c r="A455" i="16" s="1"/>
  <c r="A456" i="16" s="1"/>
  <c r="A457" i="16" s="1"/>
  <c r="A458" i="16" s="1"/>
  <c r="A459" i="16" s="1"/>
  <c r="A460" i="16" s="1"/>
  <c r="A461" i="16" s="1"/>
  <c r="A462" i="16" s="1"/>
  <c r="A463" i="16" s="1"/>
  <c r="A464" i="16" s="1"/>
  <c r="A465" i="16" s="1"/>
  <c r="A466" i="16" s="1"/>
  <c r="A467" i="16" s="1"/>
  <c r="A468" i="16" s="1"/>
  <c r="A469" i="16" s="1"/>
  <c r="A470" i="16" s="1"/>
  <c r="A471" i="16" s="1"/>
  <c r="A472" i="16" s="1"/>
  <c r="A473" i="16" s="1"/>
  <c r="A474" i="16" s="1"/>
  <c r="A475" i="16" s="1"/>
  <c r="A476" i="16" s="1"/>
  <c r="A477" i="16" s="1"/>
  <c r="A478" i="16" s="1"/>
  <c r="A479" i="16" s="1"/>
  <c r="A480" i="16" s="1"/>
  <c r="A481" i="16" s="1"/>
  <c r="A482" i="16" s="1"/>
  <c r="A483" i="16" s="1"/>
  <c r="A484" i="16" s="1"/>
  <c r="A485" i="16" s="1"/>
  <c r="A486" i="16" s="1"/>
  <c r="A487" i="16" s="1"/>
  <c r="A488" i="16" s="1"/>
  <c r="A489" i="16" s="1"/>
  <c r="A490" i="16" s="1"/>
  <c r="A491" i="16" s="1"/>
  <c r="A492" i="16" s="1"/>
  <c r="A493" i="16" s="1"/>
  <c r="A494" i="16" s="1"/>
  <c r="A495" i="16" s="1"/>
  <c r="A496" i="16" s="1"/>
  <c r="A497" i="16" s="1"/>
  <c r="A498" i="16" s="1"/>
  <c r="A499" i="16" s="1"/>
  <c r="A500" i="16" s="1"/>
  <c r="A501" i="16" s="1"/>
  <c r="A502" i="16" s="1"/>
  <c r="A503" i="16" s="1"/>
  <c r="A504" i="16" s="1"/>
  <c r="A505" i="16" s="1"/>
  <c r="A506" i="16" s="1"/>
  <c r="A507" i="16" s="1"/>
  <c r="A508" i="16" s="1"/>
  <c r="A509" i="16" s="1"/>
  <c r="A510" i="16" s="1"/>
  <c r="A511" i="16" s="1"/>
  <c r="A512" i="16" s="1"/>
  <c r="A513" i="16" s="1"/>
  <c r="A514" i="16" s="1"/>
  <c r="A515" i="16" s="1"/>
  <c r="A516" i="16" s="1"/>
  <c r="A517" i="16" s="1"/>
  <c r="A518" i="16" s="1"/>
  <c r="A519" i="16" s="1"/>
  <c r="A520" i="16" s="1"/>
  <c r="A521" i="16" s="1"/>
  <c r="A522" i="16" s="1"/>
  <c r="A523" i="16" s="1"/>
  <c r="A524" i="16" s="1"/>
  <c r="A525" i="16" s="1"/>
  <c r="A526" i="16" s="1"/>
  <c r="A527" i="16" s="1"/>
  <c r="A528" i="16" s="1"/>
  <c r="A529" i="16" s="1"/>
  <c r="A530" i="16" s="1"/>
  <c r="A531" i="16" s="1"/>
  <c r="A532" i="16" s="1"/>
  <c r="A533" i="16" s="1"/>
  <c r="A534" i="16" s="1"/>
  <c r="A535" i="16" s="1"/>
  <c r="A536" i="16" s="1"/>
  <c r="A537" i="16" s="1"/>
  <c r="A538" i="16" s="1"/>
  <c r="A539" i="16" s="1"/>
  <c r="A540" i="16" s="1"/>
  <c r="A541" i="16" s="1"/>
  <c r="A542" i="16" s="1"/>
  <c r="A543" i="16" s="1"/>
  <c r="A544" i="16" s="1"/>
  <c r="A545" i="16" s="1"/>
  <c r="A546" i="16" s="1"/>
  <c r="A547" i="16" s="1"/>
  <c r="A548" i="16" s="1"/>
  <c r="A549" i="16" s="1"/>
  <c r="A550" i="16" s="1"/>
  <c r="A551" i="16" s="1"/>
  <c r="A552" i="16" s="1"/>
  <c r="A553" i="16" s="1"/>
  <c r="A554" i="16" s="1"/>
  <c r="A555" i="16" s="1"/>
  <c r="A556" i="16" s="1"/>
  <c r="A557" i="16" s="1"/>
  <c r="A558" i="16" s="1"/>
  <c r="A559" i="16" s="1"/>
  <c r="A560" i="16" s="1"/>
  <c r="A561" i="16" s="1"/>
  <c r="A562" i="16" s="1"/>
  <c r="A563" i="16" s="1"/>
  <c r="A564" i="16" s="1"/>
  <c r="A565" i="16" s="1"/>
  <c r="A566" i="16" s="1"/>
  <c r="A567" i="16" s="1"/>
  <c r="A568" i="16" s="1"/>
  <c r="A569" i="16" s="1"/>
  <c r="A570" i="16" s="1"/>
  <c r="A571" i="16" s="1"/>
  <c r="A572" i="16" s="1"/>
  <c r="A573" i="16" s="1"/>
  <c r="A574" i="16" s="1"/>
  <c r="A575" i="16" s="1"/>
  <c r="A576" i="16" s="1"/>
  <c r="A577" i="16" s="1"/>
  <c r="A578" i="16" s="1"/>
  <c r="A579" i="16" s="1"/>
  <c r="A580" i="16" s="1"/>
  <c r="A581" i="16" s="1"/>
  <c r="A582" i="16" s="1"/>
  <c r="A583" i="16" s="1"/>
  <c r="A584" i="16" s="1"/>
  <c r="A585" i="16" s="1"/>
  <c r="A586" i="16" s="1"/>
  <c r="A587" i="16" s="1"/>
  <c r="A588" i="16" s="1"/>
  <c r="A589" i="16" s="1"/>
  <c r="A590" i="16" s="1"/>
  <c r="A591" i="16" s="1"/>
  <c r="A592" i="16" s="1"/>
  <c r="A593" i="16" s="1"/>
  <c r="A594" i="16" s="1"/>
  <c r="A595" i="16" s="1"/>
  <c r="A596" i="16" s="1"/>
  <c r="A597" i="16" s="1"/>
  <c r="A598" i="16" s="1"/>
  <c r="A599" i="16" s="1"/>
  <c r="A600" i="16" s="1"/>
  <c r="A601" i="16" s="1"/>
  <c r="A602" i="16" s="1"/>
  <c r="A603" i="16" s="1"/>
  <c r="A604" i="16" s="1"/>
  <c r="A605" i="16" s="1"/>
  <c r="A606" i="16" s="1"/>
  <c r="A607" i="16" s="1"/>
  <c r="A608" i="16" s="1"/>
  <c r="A609" i="16" s="1"/>
  <c r="A610" i="16" s="1"/>
  <c r="A611" i="16" s="1"/>
  <c r="A612" i="16" s="1"/>
  <c r="A613" i="16" s="1"/>
  <c r="A614" i="16" s="1"/>
  <c r="A615" i="16" s="1"/>
  <c r="A616" i="16" s="1"/>
  <c r="A617" i="16" s="1"/>
  <c r="A618" i="16" s="1"/>
  <c r="A619" i="16" s="1"/>
  <c r="A620" i="16" s="1"/>
  <c r="A621" i="16" s="1"/>
  <c r="A622" i="16" s="1"/>
  <c r="A623" i="16" s="1"/>
  <c r="A624" i="16" s="1"/>
  <c r="A625" i="16" s="1"/>
  <c r="A626" i="16" s="1"/>
  <c r="A627" i="16" s="1"/>
  <c r="A628" i="16" s="1"/>
  <c r="A629" i="16" s="1"/>
  <c r="A630" i="16" s="1"/>
  <c r="A631" i="16" s="1"/>
  <c r="A632" i="16" s="1"/>
  <c r="A633" i="16" s="1"/>
  <c r="A634" i="16" s="1"/>
  <c r="A635" i="16" s="1"/>
  <c r="A636" i="16" s="1"/>
  <c r="A637" i="16" s="1"/>
  <c r="A638" i="16" s="1"/>
  <c r="A639" i="16" s="1"/>
  <c r="A640" i="16" s="1"/>
  <c r="A641" i="16" s="1"/>
  <c r="A642" i="16" s="1"/>
  <c r="A643" i="16" s="1"/>
  <c r="A644" i="16" s="1"/>
  <c r="A645" i="16" s="1"/>
  <c r="A646" i="16" s="1"/>
  <c r="A647" i="16" s="1"/>
  <c r="A648" i="16" s="1"/>
  <c r="A649" i="16" s="1"/>
  <c r="A650" i="16" s="1"/>
  <c r="A651" i="16" s="1"/>
  <c r="A652" i="16" s="1"/>
  <c r="A653" i="16" s="1"/>
  <c r="A654" i="16" s="1"/>
  <c r="A655" i="16" s="1"/>
  <c r="A656" i="16" s="1"/>
  <c r="A657" i="16" s="1"/>
  <c r="A658" i="16" s="1"/>
  <c r="A659" i="16" s="1"/>
  <c r="A660" i="16" s="1"/>
  <c r="A661" i="16" s="1"/>
  <c r="A662" i="16" s="1"/>
  <c r="A663" i="16" s="1"/>
  <c r="A664" i="16" s="1"/>
  <c r="A665" i="16" s="1"/>
  <c r="A666" i="16" s="1"/>
  <c r="A667" i="16" s="1"/>
  <c r="A668" i="16" s="1"/>
  <c r="A669" i="16" s="1"/>
  <c r="A670" i="16" s="1"/>
  <c r="A671" i="16" s="1"/>
  <c r="A672" i="16" s="1"/>
  <c r="A673" i="16" s="1"/>
  <c r="A674" i="16" s="1"/>
  <c r="A675" i="16" s="1"/>
  <c r="A676" i="16" s="1"/>
  <c r="A677" i="16" s="1"/>
  <c r="A678" i="16" s="1"/>
  <c r="A679" i="16" s="1"/>
  <c r="A680" i="16" s="1"/>
  <c r="A681" i="16" s="1"/>
  <c r="A682" i="16" s="1"/>
  <c r="A683" i="16" s="1"/>
  <c r="A684" i="16" s="1"/>
  <c r="A685" i="16" s="1"/>
  <c r="A686" i="16" s="1"/>
  <c r="A687" i="16" s="1"/>
  <c r="A688" i="16" s="1"/>
  <c r="A689" i="16" s="1"/>
  <c r="A690" i="16" s="1"/>
  <c r="A691" i="16" s="1"/>
  <c r="A692" i="16" s="1"/>
  <c r="A693" i="16" s="1"/>
  <c r="A694" i="16" s="1"/>
  <c r="A695" i="16" s="1"/>
  <c r="A696" i="16" s="1"/>
  <c r="A697" i="16" s="1"/>
  <c r="A698" i="16" s="1"/>
  <c r="A699" i="16" s="1"/>
  <c r="A700" i="16" s="1"/>
  <c r="A701" i="16" s="1"/>
  <c r="A702" i="16" s="1"/>
  <c r="A703" i="16" s="1"/>
  <c r="A704" i="16" s="1"/>
  <c r="A705" i="16" s="1"/>
  <c r="A706" i="16" s="1"/>
  <c r="A707" i="16" s="1"/>
  <c r="A708" i="16" s="1"/>
  <c r="A709" i="16" s="1"/>
  <c r="A710" i="16" s="1"/>
  <c r="A711" i="16" s="1"/>
  <c r="A712" i="16" s="1"/>
  <c r="A713" i="16" s="1"/>
  <c r="A714" i="16" s="1"/>
  <c r="A715" i="16" s="1"/>
  <c r="A716" i="16" s="1"/>
  <c r="A717" i="16" s="1"/>
  <c r="J390" i="16"/>
  <c r="K390" i="16" s="1"/>
  <c r="L390" i="16" s="1"/>
  <c r="N390" i="16" s="1"/>
  <c r="J391" i="16"/>
  <c r="K391" i="16" s="1"/>
  <c r="L391" i="16" s="1"/>
  <c r="N391" i="16" s="1"/>
  <c r="J392" i="16"/>
  <c r="J393" i="16"/>
  <c r="K393" i="16" s="1"/>
  <c r="L393" i="16" s="1"/>
  <c r="N393" i="16" s="1"/>
  <c r="J394" i="16"/>
  <c r="K394" i="16" s="1"/>
  <c r="L394" i="16" s="1"/>
  <c r="N394" i="16" s="1"/>
  <c r="J395" i="16"/>
  <c r="K395" i="16" s="1"/>
  <c r="L395" i="16" s="1"/>
  <c r="N395" i="16" s="1"/>
  <c r="J396" i="16"/>
  <c r="K396" i="16" s="1"/>
  <c r="L396" i="16" s="1"/>
  <c r="N396" i="16" s="1"/>
  <c r="J397" i="16"/>
  <c r="K397" i="16" s="1"/>
  <c r="L397" i="16" s="1"/>
  <c r="N397" i="16" s="1"/>
  <c r="J398" i="16"/>
  <c r="K398" i="16" s="1"/>
  <c r="L398" i="16" s="1"/>
  <c r="N398" i="16" s="1"/>
  <c r="J399" i="16"/>
  <c r="K399" i="16" s="1"/>
  <c r="L399" i="16" s="1"/>
  <c r="N399" i="16" s="1"/>
  <c r="J400" i="16"/>
  <c r="K400" i="16" s="1"/>
  <c r="L400" i="16" s="1"/>
  <c r="N400" i="16" s="1"/>
  <c r="J401" i="16"/>
  <c r="K401" i="16" s="1"/>
  <c r="L401" i="16" s="1"/>
  <c r="N401" i="16" s="1"/>
  <c r="J402" i="16"/>
  <c r="J403" i="16"/>
  <c r="K403" i="16" s="1"/>
  <c r="L403" i="16" s="1"/>
  <c r="N403" i="16" s="1"/>
  <c r="J404" i="16"/>
  <c r="K404" i="16" s="1"/>
  <c r="L404" i="16" s="1"/>
  <c r="N404" i="16" s="1"/>
  <c r="J405" i="16"/>
  <c r="J406" i="16"/>
  <c r="J407" i="16"/>
  <c r="K407" i="16" s="1"/>
  <c r="L407" i="16" s="1"/>
  <c r="N407" i="16" s="1"/>
  <c r="J408" i="16"/>
  <c r="K408" i="16" s="1"/>
  <c r="L408" i="16" s="1"/>
  <c r="N408" i="16" s="1"/>
  <c r="J409" i="16"/>
  <c r="K409" i="16" s="1"/>
  <c r="L409" i="16" s="1"/>
  <c r="N409" i="16" s="1"/>
  <c r="J410" i="16"/>
  <c r="K410" i="16" s="1"/>
  <c r="L410" i="16" s="1"/>
  <c r="N410" i="16" s="1"/>
  <c r="J411" i="16"/>
  <c r="K411" i="16" s="1"/>
  <c r="L411" i="16" s="1"/>
  <c r="N411" i="16" s="1"/>
  <c r="J412" i="16"/>
  <c r="K412" i="16" s="1"/>
  <c r="L412" i="16" s="1"/>
  <c r="N412" i="16" s="1"/>
  <c r="J413" i="16"/>
  <c r="J414" i="16"/>
  <c r="K414" i="16" s="1"/>
  <c r="L414" i="16" s="1"/>
  <c r="N414" i="16" s="1"/>
  <c r="J415" i="16"/>
  <c r="K415" i="16" s="1"/>
  <c r="L415" i="16" s="1"/>
  <c r="N415" i="16" s="1"/>
  <c r="M428" i="16"/>
  <c r="M433" i="16"/>
  <c r="M437" i="16"/>
  <c r="M460" i="16"/>
  <c r="M473" i="16"/>
  <c r="M486" i="16"/>
  <c r="M488" i="16"/>
  <c r="M492" i="16"/>
  <c r="M495" i="16"/>
  <c r="M512" i="16"/>
  <c r="M517" i="16"/>
  <c r="M532" i="16"/>
  <c r="M543" i="16"/>
  <c r="M569" i="16"/>
  <c r="M600" i="16"/>
  <c r="M604" i="16"/>
  <c r="M661" i="16"/>
  <c r="M670" i="16"/>
  <c r="M692" i="16"/>
  <c r="F720" i="16"/>
  <c r="J720" i="16"/>
  <c r="A721" i="16"/>
  <c r="A722" i="16" s="1"/>
  <c r="A723" i="16" s="1"/>
  <c r="A724" i="16" s="1"/>
  <c r="A725" i="16" s="1"/>
  <c r="A726" i="16" s="1"/>
  <c r="A727" i="16" s="1"/>
  <c r="A728" i="16" s="1"/>
  <c r="A729" i="16" s="1"/>
  <c r="A730" i="16" s="1"/>
  <c r="A731" i="16" s="1"/>
  <c r="A732" i="16" s="1"/>
  <c r="A733" i="16" s="1"/>
  <c r="A734" i="16" s="1"/>
  <c r="A735" i="16" s="1"/>
  <c r="A736" i="16" s="1"/>
  <c r="A737" i="16" s="1"/>
  <c r="A738" i="16" s="1"/>
  <c r="A739" i="16" s="1"/>
  <c r="A740" i="16" s="1"/>
  <c r="A741" i="16" s="1"/>
  <c r="A742" i="16" s="1"/>
  <c r="A743" i="16" s="1"/>
  <c r="A744" i="16" s="1"/>
  <c r="A745" i="16" s="1"/>
  <c r="A746" i="16" s="1"/>
  <c r="A747" i="16" s="1"/>
  <c r="A748" i="16" s="1"/>
  <c r="A749" i="16" s="1"/>
  <c r="A750" i="16" s="1"/>
  <c r="A751" i="16" s="1"/>
  <c r="A752" i="16" s="1"/>
  <c r="A753" i="16" s="1"/>
  <c r="A754" i="16" s="1"/>
  <c r="A755" i="16" s="1"/>
  <c r="A756" i="16" s="1"/>
  <c r="A757" i="16" s="1"/>
  <c r="A758" i="16" s="1"/>
  <c r="A759" i="16" s="1"/>
  <c r="A760" i="16" s="1"/>
  <c r="A761" i="16" s="1"/>
  <c r="A762" i="16" s="1"/>
  <c r="A763" i="16" s="1"/>
  <c r="A764" i="16" s="1"/>
  <c r="A765" i="16" s="1"/>
  <c r="A766" i="16" s="1"/>
  <c r="A767" i="16" s="1"/>
  <c r="A768" i="16" s="1"/>
  <c r="A769" i="16" s="1"/>
  <c r="A770" i="16" s="1"/>
  <c r="A771" i="16" s="1"/>
  <c r="A772" i="16" s="1"/>
  <c r="A773" i="16" s="1"/>
  <c r="A774" i="16" s="1"/>
  <c r="A775" i="16" s="1"/>
  <c r="A776" i="16" s="1"/>
  <c r="A777" i="16" s="1"/>
  <c r="A778" i="16" s="1"/>
  <c r="A779" i="16" s="1"/>
  <c r="A780" i="16" s="1"/>
  <c r="A781" i="16" s="1"/>
  <c r="A782" i="16" s="1"/>
  <c r="A783" i="16" s="1"/>
  <c r="A784" i="16" s="1"/>
  <c r="A785" i="16" s="1"/>
  <c r="A786" i="16" s="1"/>
  <c r="A787" i="16" s="1"/>
  <c r="A788" i="16" s="1"/>
  <c r="A789" i="16" s="1"/>
  <c r="A790" i="16" s="1"/>
  <c r="A791" i="16" s="1"/>
  <c r="A792" i="16" s="1"/>
  <c r="A793" i="16" s="1"/>
  <c r="A794" i="16" s="1"/>
  <c r="A795" i="16" s="1"/>
  <c r="A796" i="16" s="1"/>
  <c r="A797" i="16" s="1"/>
  <c r="A798" i="16" s="1"/>
  <c r="A799" i="16" s="1"/>
  <c r="A800" i="16" s="1"/>
  <c r="A801" i="16" s="1"/>
  <c r="A802" i="16" s="1"/>
  <c r="A803" i="16" s="1"/>
  <c r="A804" i="16" s="1"/>
  <c r="A805" i="16" s="1"/>
  <c r="A806" i="16" s="1"/>
  <c r="A807" i="16" s="1"/>
  <c r="A808" i="16" s="1"/>
  <c r="A809" i="16" s="1"/>
  <c r="A810" i="16" s="1"/>
  <c r="A811" i="16" s="1"/>
  <c r="A812" i="16" s="1"/>
  <c r="A813" i="16" s="1"/>
  <c r="A814" i="16" s="1"/>
  <c r="A815" i="16" s="1"/>
  <c r="A816" i="16" s="1"/>
  <c r="A817" i="16" s="1"/>
  <c r="A818" i="16" s="1"/>
  <c r="A819" i="16" s="1"/>
  <c r="A820" i="16" s="1"/>
  <c r="A821" i="16" s="1"/>
  <c r="A822" i="16" s="1"/>
  <c r="A823" i="16" s="1"/>
  <c r="A824" i="16" s="1"/>
  <c r="A825" i="16" s="1"/>
  <c r="A826" i="16" s="1"/>
  <c r="A827" i="16" s="1"/>
  <c r="A828" i="16" s="1"/>
  <c r="A829" i="16" s="1"/>
  <c r="A830" i="16" s="1"/>
  <c r="A831" i="16" s="1"/>
  <c r="A832" i="16" s="1"/>
  <c r="A833" i="16" s="1"/>
  <c r="A834" i="16" s="1"/>
  <c r="A835" i="16" s="1"/>
  <c r="A836" i="16" s="1"/>
  <c r="A837" i="16" s="1"/>
  <c r="A838" i="16" s="1"/>
  <c r="A839" i="16" s="1"/>
  <c r="A840" i="16" s="1"/>
  <c r="A841" i="16" s="1"/>
  <c r="A842" i="16" s="1"/>
  <c r="A843" i="16" s="1"/>
  <c r="A844" i="16" s="1"/>
  <c r="A845" i="16" s="1"/>
  <c r="A846" i="16" s="1"/>
  <c r="A847" i="16" s="1"/>
  <c r="A848" i="16" s="1"/>
  <c r="A849" i="16" s="1"/>
  <c r="A850" i="16" s="1"/>
  <c r="A851" i="16" s="1"/>
  <c r="A852" i="16" s="1"/>
  <c r="A853" i="16" s="1"/>
  <c r="A854" i="16" s="1"/>
  <c r="A855" i="16" s="1"/>
  <c r="A856" i="16" s="1"/>
  <c r="A857" i="16" s="1"/>
  <c r="A858" i="16" s="1"/>
  <c r="A859" i="16" s="1"/>
  <c r="A860" i="16" s="1"/>
  <c r="A861" i="16" s="1"/>
  <c r="A862" i="16" s="1"/>
  <c r="A863" i="16" s="1"/>
  <c r="A864" i="16" s="1"/>
  <c r="A865" i="16" s="1"/>
  <c r="A866" i="16" s="1"/>
  <c r="A867" i="16" s="1"/>
  <c r="A868" i="16" s="1"/>
  <c r="A869" i="16" s="1"/>
  <c r="A870" i="16" s="1"/>
  <c r="A871" i="16" s="1"/>
  <c r="A872" i="16" s="1"/>
  <c r="A873" i="16" s="1"/>
  <c r="A874" i="16" s="1"/>
  <c r="A875" i="16" s="1"/>
  <c r="A876" i="16" s="1"/>
  <c r="A877" i="16" s="1"/>
  <c r="A878" i="16" s="1"/>
  <c r="A879" i="16" s="1"/>
  <c r="A880" i="16" s="1"/>
  <c r="A881" i="16" s="1"/>
  <c r="A882" i="16" s="1"/>
  <c r="A883" i="16" s="1"/>
  <c r="A884" i="16" s="1"/>
  <c r="A885" i="16" s="1"/>
  <c r="A886" i="16" s="1"/>
  <c r="A887" i="16" s="1"/>
  <c r="A888" i="16" s="1"/>
  <c r="A889" i="16" s="1"/>
  <c r="A890" i="16" s="1"/>
  <c r="A891" i="16" s="1"/>
  <c r="A892" i="16" s="1"/>
  <c r="A893" i="16" s="1"/>
  <c r="A894" i="16" s="1"/>
  <c r="A895" i="16" s="1"/>
  <c r="F721" i="16"/>
  <c r="J721" i="16"/>
  <c r="F722" i="16"/>
  <c r="J722" i="16"/>
  <c r="F723" i="16"/>
  <c r="J723" i="16"/>
  <c r="F724" i="16"/>
  <c r="J724" i="16"/>
  <c r="F725" i="16"/>
  <c r="J725" i="16"/>
  <c r="F726" i="16"/>
  <c r="J726" i="16"/>
  <c r="F727" i="16"/>
  <c r="J727" i="16"/>
  <c r="F728" i="16"/>
  <c r="J728" i="16"/>
  <c r="F729" i="16"/>
  <c r="J729" i="16"/>
  <c r="F730" i="16"/>
  <c r="J730" i="16"/>
  <c r="F731" i="16"/>
  <c r="J731" i="16"/>
  <c r="F732" i="16"/>
  <c r="J732" i="16"/>
  <c r="F733" i="16"/>
  <c r="J733" i="16"/>
  <c r="K733" i="16" s="1"/>
  <c r="L733" i="16" s="1"/>
  <c r="N733" i="16" s="1"/>
  <c r="F734" i="16"/>
  <c r="J734" i="16"/>
  <c r="F735" i="16"/>
  <c r="J735" i="16"/>
  <c r="F736" i="16"/>
  <c r="J736" i="16"/>
  <c r="K736" i="16" s="1"/>
  <c r="L736" i="16" s="1"/>
  <c r="N736" i="16" s="1"/>
  <c r="F737" i="16"/>
  <c r="J737" i="16"/>
  <c r="F738" i="16"/>
  <c r="J738" i="16"/>
  <c r="F739" i="16"/>
  <c r="J739" i="16"/>
  <c r="F740" i="16"/>
  <c r="J740" i="16"/>
  <c r="F741" i="16"/>
  <c r="J741" i="16"/>
  <c r="F742" i="16"/>
  <c r="J742" i="16"/>
  <c r="F743" i="16"/>
  <c r="J743" i="16"/>
  <c r="F744" i="16"/>
  <c r="J744" i="16"/>
  <c r="F745" i="16"/>
  <c r="J745" i="16"/>
  <c r="F746" i="16"/>
  <c r="J746" i="16"/>
  <c r="F747" i="16"/>
  <c r="J747" i="16"/>
  <c r="F748" i="16"/>
  <c r="J748" i="16"/>
  <c r="F749" i="16"/>
  <c r="J749" i="16"/>
  <c r="F750" i="16"/>
  <c r="J750" i="16"/>
  <c r="F751" i="16"/>
  <c r="J751" i="16"/>
  <c r="F752" i="16"/>
  <c r="J752" i="16"/>
  <c r="F753" i="16"/>
  <c r="J753" i="16"/>
  <c r="F754" i="16"/>
  <c r="J754" i="16"/>
  <c r="F755" i="16"/>
  <c r="J755" i="16"/>
  <c r="F756" i="16"/>
  <c r="J756" i="16"/>
  <c r="F757" i="16"/>
  <c r="J757" i="16"/>
  <c r="K757" i="16" s="1"/>
  <c r="L757" i="16" s="1"/>
  <c r="N757" i="16" s="1"/>
  <c r="F758" i="16"/>
  <c r="J758" i="16"/>
  <c r="F759" i="16"/>
  <c r="J759" i="16"/>
  <c r="F760" i="16"/>
  <c r="J760" i="16"/>
  <c r="K760" i="16" s="1"/>
  <c r="L760" i="16" s="1"/>
  <c r="N760" i="16" s="1"/>
  <c r="F761" i="16"/>
  <c r="J761" i="16"/>
  <c r="F762" i="16"/>
  <c r="J762" i="16"/>
  <c r="K762" i="16" s="1"/>
  <c r="L762" i="16" s="1"/>
  <c r="N762" i="16" s="1"/>
  <c r="F763" i="16"/>
  <c r="J763" i="16"/>
  <c r="F764" i="16"/>
  <c r="J764" i="16"/>
  <c r="F765" i="16"/>
  <c r="J765" i="16"/>
  <c r="K765" i="16" s="1"/>
  <c r="L765" i="16" s="1"/>
  <c r="N765" i="16" s="1"/>
  <c r="F766" i="16"/>
  <c r="J766" i="16"/>
  <c r="F767" i="16"/>
  <c r="J767" i="16"/>
  <c r="F768" i="16"/>
  <c r="J768" i="16"/>
  <c r="F769" i="16"/>
  <c r="J769" i="16"/>
  <c r="F770" i="16"/>
  <c r="J770" i="16"/>
  <c r="F771" i="16"/>
  <c r="J771" i="16"/>
  <c r="F772" i="16"/>
  <c r="J772" i="16"/>
  <c r="F773" i="16"/>
  <c r="J773" i="16"/>
  <c r="F774" i="16"/>
  <c r="J774" i="16"/>
  <c r="F775" i="16"/>
  <c r="J775" i="16"/>
  <c r="F776" i="16"/>
  <c r="J776" i="16"/>
  <c r="F777" i="16"/>
  <c r="J777" i="16"/>
  <c r="F778" i="16"/>
  <c r="J778" i="16"/>
  <c r="F779" i="16"/>
  <c r="J779" i="16"/>
  <c r="F780" i="16"/>
  <c r="J780" i="16"/>
  <c r="F781" i="16"/>
  <c r="J781" i="16"/>
  <c r="F782" i="16"/>
  <c r="J782" i="16"/>
  <c r="K782" i="16" s="1"/>
  <c r="L782" i="16" s="1"/>
  <c r="N782" i="16" s="1"/>
  <c r="F783" i="16"/>
  <c r="J783" i="16"/>
  <c r="F784" i="16"/>
  <c r="J784" i="16"/>
  <c r="F785" i="16"/>
  <c r="J785" i="16"/>
  <c r="F786" i="16"/>
  <c r="J786" i="16"/>
  <c r="F787" i="16"/>
  <c r="J787" i="16"/>
  <c r="F788" i="16"/>
  <c r="J788" i="16"/>
  <c r="F789" i="16"/>
  <c r="J789" i="16"/>
  <c r="F790" i="16"/>
  <c r="J790" i="16"/>
  <c r="F791" i="16"/>
  <c r="J791" i="16"/>
  <c r="F792" i="16"/>
  <c r="J792" i="16"/>
  <c r="F793" i="16"/>
  <c r="J793" i="16"/>
  <c r="F794" i="16"/>
  <c r="J794" i="16"/>
  <c r="F795" i="16"/>
  <c r="J795" i="16"/>
  <c r="F796" i="16"/>
  <c r="J796" i="16"/>
  <c r="F797" i="16"/>
  <c r="J797" i="16"/>
  <c r="K797" i="16" s="1"/>
  <c r="L797" i="16" s="1"/>
  <c r="N797" i="16" s="1"/>
  <c r="F798" i="16"/>
  <c r="J798" i="16"/>
  <c r="F799" i="16"/>
  <c r="J799" i="16"/>
  <c r="F800" i="16"/>
  <c r="J800" i="16"/>
  <c r="F801" i="16"/>
  <c r="J801" i="16"/>
  <c r="F802" i="16"/>
  <c r="J802" i="16"/>
  <c r="F803" i="16"/>
  <c r="J803" i="16"/>
  <c r="F804" i="16"/>
  <c r="J804" i="16"/>
  <c r="K804" i="16" s="1"/>
  <c r="L804" i="16" s="1"/>
  <c r="N804" i="16" s="1"/>
  <c r="F805" i="16"/>
  <c r="J805" i="16"/>
  <c r="F806" i="16"/>
  <c r="J806" i="16"/>
  <c r="K806" i="16" s="1"/>
  <c r="L806" i="16" s="1"/>
  <c r="N806" i="16" s="1"/>
  <c r="F807" i="16"/>
  <c r="J807" i="16"/>
  <c r="F808" i="16"/>
  <c r="J808" i="16"/>
  <c r="F809" i="16"/>
  <c r="J809" i="16"/>
  <c r="F810" i="16"/>
  <c r="J810" i="16"/>
  <c r="F811" i="16"/>
  <c r="J811" i="16"/>
  <c r="F812" i="16"/>
  <c r="J812" i="16"/>
  <c r="F813" i="16"/>
  <c r="J813" i="16"/>
  <c r="F814" i="16"/>
  <c r="J814" i="16"/>
  <c r="F815" i="16"/>
  <c r="J815" i="16"/>
  <c r="F816" i="16"/>
  <c r="J816" i="16"/>
  <c r="F817" i="16"/>
  <c r="J817" i="16"/>
  <c r="F818" i="16"/>
  <c r="J818" i="16"/>
  <c r="F819" i="16"/>
  <c r="J819" i="16"/>
  <c r="K819" i="16" s="1"/>
  <c r="L819" i="16" s="1"/>
  <c r="N819" i="16" s="1"/>
  <c r="F820" i="16"/>
  <c r="J820" i="16"/>
  <c r="F821" i="16"/>
  <c r="J821" i="16"/>
  <c r="F822" i="16"/>
  <c r="J822" i="16"/>
  <c r="F823" i="16"/>
  <c r="J823" i="16"/>
  <c r="F824" i="16"/>
  <c r="J824" i="16"/>
  <c r="F825" i="16"/>
  <c r="J825" i="16"/>
  <c r="K825" i="16" s="1"/>
  <c r="L825" i="16" s="1"/>
  <c r="N825" i="16" s="1"/>
  <c r="F826" i="16"/>
  <c r="J826" i="16"/>
  <c r="F827" i="16"/>
  <c r="J827" i="16"/>
  <c r="F828" i="16"/>
  <c r="J828" i="16"/>
  <c r="F829" i="16"/>
  <c r="J829" i="16"/>
  <c r="F830" i="16"/>
  <c r="J830" i="16"/>
  <c r="F831" i="16"/>
  <c r="J831" i="16"/>
  <c r="F832" i="16"/>
  <c r="J832" i="16"/>
  <c r="F833" i="16"/>
  <c r="J833" i="16"/>
  <c r="F834" i="16"/>
  <c r="J834" i="16"/>
  <c r="F835" i="16"/>
  <c r="J835" i="16"/>
  <c r="F836" i="16"/>
  <c r="J836" i="16"/>
  <c r="F837" i="16"/>
  <c r="J837" i="16"/>
  <c r="F838" i="16"/>
  <c r="J838" i="16"/>
  <c r="F839" i="16"/>
  <c r="J839" i="16"/>
  <c r="F840" i="16"/>
  <c r="J840" i="16"/>
  <c r="F841" i="16"/>
  <c r="J841" i="16"/>
  <c r="K841" i="16" s="1"/>
  <c r="L841" i="16" s="1"/>
  <c r="N841" i="16" s="1"/>
  <c r="F842" i="16"/>
  <c r="J842" i="16"/>
  <c r="F843" i="16"/>
  <c r="J843" i="16"/>
  <c r="F844" i="16"/>
  <c r="J844" i="16"/>
  <c r="K844" i="16" s="1"/>
  <c r="L844" i="16" s="1"/>
  <c r="N844" i="16" s="1"/>
  <c r="F845" i="16"/>
  <c r="J845" i="16"/>
  <c r="F846" i="16"/>
  <c r="J846" i="16"/>
  <c r="K846" i="16" s="1"/>
  <c r="L846" i="16" s="1"/>
  <c r="N846" i="16" s="1"/>
  <c r="F847" i="16"/>
  <c r="J847" i="16"/>
  <c r="F848" i="16"/>
  <c r="J848" i="16"/>
  <c r="F849" i="16"/>
  <c r="J849" i="16"/>
  <c r="F850" i="16"/>
  <c r="J850" i="16"/>
  <c r="F851" i="16"/>
  <c r="J851" i="16"/>
  <c r="F852" i="16"/>
  <c r="J852" i="16"/>
  <c r="F853" i="16"/>
  <c r="J853" i="16"/>
  <c r="F854" i="16"/>
  <c r="J854" i="16"/>
  <c r="K854" i="16" s="1"/>
  <c r="L854" i="16" s="1"/>
  <c r="N854" i="16" s="1"/>
  <c r="F855" i="16"/>
  <c r="J855" i="16"/>
  <c r="F856" i="16"/>
  <c r="J856" i="16"/>
  <c r="F857" i="16"/>
  <c r="J857" i="16"/>
  <c r="F858" i="16"/>
  <c r="J858" i="16"/>
  <c r="F859" i="16"/>
  <c r="J859" i="16"/>
  <c r="F860" i="16"/>
  <c r="J860" i="16"/>
  <c r="F861" i="16"/>
  <c r="J861" i="16"/>
  <c r="K861" i="16" s="1"/>
  <c r="L861" i="16" s="1"/>
  <c r="N861" i="16" s="1"/>
  <c r="F862" i="16"/>
  <c r="J862" i="16"/>
  <c r="F863" i="16"/>
  <c r="J863" i="16"/>
  <c r="F864" i="16"/>
  <c r="J864" i="16"/>
  <c r="F865" i="16"/>
  <c r="J865" i="16"/>
  <c r="F866" i="16"/>
  <c r="J866" i="16"/>
  <c r="F867" i="16"/>
  <c r="J867" i="16"/>
  <c r="F868" i="16"/>
  <c r="J868" i="16"/>
  <c r="F869" i="16"/>
  <c r="J869" i="16"/>
  <c r="K869" i="16" s="1"/>
  <c r="L869" i="16" s="1"/>
  <c r="N869" i="16" s="1"/>
  <c r="F870" i="16"/>
  <c r="J870" i="16"/>
  <c r="F871" i="16"/>
  <c r="J871" i="16"/>
  <c r="F872" i="16"/>
  <c r="J872" i="16"/>
  <c r="F873" i="16"/>
  <c r="J873" i="16"/>
  <c r="F874" i="16"/>
  <c r="J874" i="16"/>
  <c r="K874" i="16" s="1"/>
  <c r="L874" i="16" s="1"/>
  <c r="N874" i="16" s="1"/>
  <c r="F875" i="16"/>
  <c r="J875" i="16"/>
  <c r="F876" i="16"/>
  <c r="J876" i="16"/>
  <c r="A900" i="16"/>
  <c r="A901" i="16" s="1"/>
  <c r="A902" i="16" s="1"/>
  <c r="A903" i="16" s="1"/>
  <c r="A904" i="16" s="1"/>
  <c r="A905" i="16" s="1"/>
  <c r="A906" i="16" s="1"/>
  <c r="A907" i="16" s="1"/>
  <c r="A908" i="16" s="1"/>
  <c r="A909" i="16" s="1"/>
  <c r="A910" i="16" s="1"/>
  <c r="A911" i="16" s="1"/>
  <c r="A912" i="16" s="1"/>
  <c r="A913" i="16" s="1"/>
  <c r="A914" i="16" s="1"/>
  <c r="A915" i="16" s="1"/>
  <c r="A916" i="16" s="1"/>
  <c r="A917" i="16" s="1"/>
  <c r="A918" i="16" s="1"/>
  <c r="A919" i="16" s="1"/>
  <c r="A920" i="16" s="1"/>
  <c r="A921" i="16" s="1"/>
  <c r="A922" i="16" s="1"/>
  <c r="A923" i="16" s="1"/>
  <c r="A924" i="16" s="1"/>
  <c r="A925" i="16" s="1"/>
  <c r="A926" i="16" s="1"/>
  <c r="A927" i="16" s="1"/>
  <c r="A928" i="16" s="1"/>
  <c r="A929" i="16" s="1"/>
  <c r="A930" i="16" s="1"/>
  <c r="A931" i="16" s="1"/>
  <c r="A932" i="16" s="1"/>
  <c r="A933" i="16" s="1"/>
  <c r="A934" i="16" s="1"/>
  <c r="A935" i="16" s="1"/>
  <c r="A936" i="16" s="1"/>
  <c r="A937" i="16" s="1"/>
  <c r="A938" i="16" s="1"/>
  <c r="A939" i="16" s="1"/>
  <c r="A940" i="16" s="1"/>
  <c r="A941" i="16" s="1"/>
  <c r="A942" i="16" s="1"/>
  <c r="A943" i="16" s="1"/>
  <c r="A944" i="16" s="1"/>
  <c r="A945" i="16" s="1"/>
  <c r="A946" i="16" s="1"/>
  <c r="A947" i="16" s="1"/>
  <c r="A948" i="16" s="1"/>
  <c r="A949" i="16" s="1"/>
  <c r="A950" i="16" s="1"/>
  <c r="A951" i="16" s="1"/>
  <c r="A952" i="16" s="1"/>
  <c r="A953" i="16" s="1"/>
  <c r="A954" i="16" s="1"/>
  <c r="A955" i="16" s="1"/>
  <c r="A956" i="16" s="1"/>
  <c r="A957" i="16" s="1"/>
  <c r="A958" i="16" s="1"/>
  <c r="A959" i="16" s="1"/>
  <c r="A960" i="16" s="1"/>
  <c r="A961" i="16" s="1"/>
  <c r="A962" i="16" s="1"/>
  <c r="F898" i="16"/>
  <c r="F899" i="16"/>
  <c r="F900" i="16"/>
  <c r="F901" i="16"/>
  <c r="F902" i="16"/>
  <c r="F903" i="16"/>
  <c r="F904" i="16"/>
  <c r="F905" i="16"/>
  <c r="F906" i="16"/>
  <c r="F907" i="16"/>
  <c r="F908" i="16"/>
  <c r="F909" i="16"/>
  <c r="F910" i="16"/>
  <c r="F911" i="16"/>
  <c r="F912" i="16"/>
  <c r="F913" i="16"/>
  <c r="F914" i="16"/>
  <c r="F915" i="16"/>
  <c r="F916" i="16"/>
  <c r="F917" i="16"/>
  <c r="F918" i="16"/>
  <c r="F919" i="16"/>
  <c r="F920" i="16"/>
  <c r="F921" i="16"/>
  <c r="F922" i="16"/>
  <c r="F923" i="16"/>
  <c r="F924" i="16"/>
  <c r="F925" i="16"/>
  <c r="F926" i="16"/>
  <c r="F927" i="16"/>
  <c r="F928" i="16"/>
  <c r="F929" i="16"/>
  <c r="F930" i="16"/>
  <c r="F931" i="16"/>
  <c r="F932" i="16"/>
  <c r="F933" i="16"/>
  <c r="F934" i="16"/>
  <c r="F935" i="16"/>
  <c r="F936" i="16"/>
  <c r="F937" i="16"/>
  <c r="F938" i="16"/>
  <c r="F939" i="16"/>
  <c r="F940" i="16"/>
  <c r="F941" i="16"/>
  <c r="F942" i="16"/>
  <c r="F943" i="16"/>
  <c r="F944" i="16"/>
  <c r="F945" i="16"/>
  <c r="F946" i="16"/>
  <c r="F947" i="16"/>
  <c r="F948" i="16"/>
  <c r="F949" i="16"/>
  <c r="F950" i="16"/>
  <c r="F951" i="16"/>
  <c r="F952" i="16"/>
  <c r="F953" i="16"/>
  <c r="F954" i="16"/>
  <c r="F955" i="16"/>
  <c r="F956" i="16"/>
  <c r="F957" i="16"/>
  <c r="F958" i="16"/>
  <c r="F959" i="16"/>
  <c r="F960" i="16"/>
  <c r="F961" i="16"/>
  <c r="F962" i="16"/>
  <c r="A966" i="16"/>
  <c r="A967" i="16" s="1"/>
  <c r="A968" i="16" s="1"/>
  <c r="A969" i="16" s="1"/>
  <c r="A970" i="16" s="1"/>
  <c r="A971" i="16" s="1"/>
  <c r="A972" i="16" s="1"/>
  <c r="A973" i="16" s="1"/>
  <c r="A974" i="16" s="1"/>
  <c r="A975" i="16" s="1"/>
  <c r="A976" i="16" s="1"/>
  <c r="A977" i="16" s="1"/>
  <c r="A978" i="16" s="1"/>
  <c r="A979" i="16" s="1"/>
  <c r="A980" i="16" s="1"/>
  <c r="A981" i="16" s="1"/>
  <c r="A982" i="16" s="1"/>
  <c r="A983" i="16" s="1"/>
  <c r="A984" i="16" s="1"/>
  <c r="A985" i="16" s="1"/>
  <c r="A986" i="16" s="1"/>
  <c r="A987" i="16" s="1"/>
  <c r="A988" i="16" s="1"/>
  <c r="A989" i="16" s="1"/>
  <c r="A990" i="16" s="1"/>
  <c r="A991" i="16" s="1"/>
  <c r="A992" i="16" s="1"/>
  <c r="A993" i="16" s="1"/>
  <c r="A994" i="16" s="1"/>
  <c r="A995" i="16" s="1"/>
  <c r="A996" i="16" s="1"/>
  <c r="A997" i="16" s="1"/>
  <c r="A998" i="16" s="1"/>
  <c r="A999" i="16" s="1"/>
  <c r="A1000" i="16" s="1"/>
  <c r="A1001" i="16" s="1"/>
  <c r="A1002" i="16" s="1"/>
  <c r="A1003" i="16" s="1"/>
  <c r="A1004" i="16" s="1"/>
  <c r="A1005" i="16" s="1"/>
  <c r="A1006" i="16" s="1"/>
  <c r="A1007" i="16" s="1"/>
  <c r="A1008" i="16" s="1"/>
  <c r="A1009" i="16" s="1"/>
  <c r="A1010" i="16" s="1"/>
  <c r="A1011" i="16" s="1"/>
  <c r="A1012" i="16" s="1"/>
  <c r="A1013" i="16" s="1"/>
  <c r="A1014" i="16" s="1"/>
  <c r="A1015" i="16" s="1"/>
  <c r="A1016" i="16" s="1"/>
  <c r="A1017" i="16" s="1"/>
  <c r="A1018" i="16" s="1"/>
  <c r="A1019" i="16" s="1"/>
  <c r="A1020" i="16" s="1"/>
  <c r="A1021" i="16" s="1"/>
  <c r="A1022" i="16" s="1"/>
  <c r="A1023" i="16" s="1"/>
  <c r="A1024" i="16" s="1"/>
  <c r="A1025" i="16" s="1"/>
  <c r="A1026" i="16" s="1"/>
  <c r="A1027" i="16" s="1"/>
  <c r="A1028" i="16" s="1"/>
  <c r="A1029" i="16" s="1"/>
  <c r="A1030" i="16" s="1"/>
  <c r="A1031" i="16" s="1"/>
  <c r="A1032" i="16" s="1"/>
  <c r="A1033" i="16" s="1"/>
  <c r="A1034" i="16" s="1"/>
  <c r="A1035" i="16" s="1"/>
  <c r="A1036" i="16" s="1"/>
  <c r="A1037" i="16" s="1"/>
  <c r="A1038" i="16" s="1"/>
  <c r="A1039" i="16" s="1"/>
  <c r="A1040" i="16" s="1"/>
  <c r="A1041" i="16" s="1"/>
  <c r="A1042" i="16" s="1"/>
  <c r="A1043" i="16" s="1"/>
  <c r="A1044" i="16" s="1"/>
  <c r="A1045" i="16" s="1"/>
  <c r="A1046" i="16" s="1"/>
  <c r="A1047" i="16" s="1"/>
  <c r="A1048" i="16" s="1"/>
  <c r="A1049" i="16" s="1"/>
  <c r="A1050" i="16" s="1"/>
  <c r="A1051" i="16" s="1"/>
  <c r="A1052" i="16" s="1"/>
  <c r="A1053" i="16" s="1"/>
  <c r="A1054" i="16" s="1"/>
  <c r="A1055" i="16" s="1"/>
  <c r="A1056" i="16" s="1"/>
  <c r="A1057" i="16" s="1"/>
  <c r="A1058" i="16" s="1"/>
  <c r="A1059" i="16" s="1"/>
  <c r="A1060" i="16" s="1"/>
  <c r="A1061" i="16" s="1"/>
  <c r="A1062" i="16" s="1"/>
  <c r="A1063" i="16" s="1"/>
  <c r="A1064" i="16" s="1"/>
  <c r="A1065" i="16" s="1"/>
  <c r="A1066" i="16" s="1"/>
  <c r="A1067" i="16" s="1"/>
  <c r="A1068" i="16" s="1"/>
  <c r="A1069" i="16" s="1"/>
  <c r="A1070" i="16" s="1"/>
  <c r="A1071" i="16" s="1"/>
  <c r="A1072" i="16" s="1"/>
  <c r="A1073" i="16" s="1"/>
  <c r="A1074" i="16" s="1"/>
  <c r="A1075" i="16" s="1"/>
  <c r="A1076" i="16" s="1"/>
  <c r="A1077" i="16" s="1"/>
  <c r="A1078" i="16" s="1"/>
  <c r="A1079" i="16" s="1"/>
  <c r="A1080" i="16" s="1"/>
  <c r="A1081" i="16" s="1"/>
  <c r="A1082" i="16" s="1"/>
  <c r="A1083" i="16" s="1"/>
  <c r="A1084" i="16" s="1"/>
  <c r="A1085" i="16" s="1"/>
  <c r="A1086" i="16" s="1"/>
  <c r="A1087" i="16" s="1"/>
  <c r="A1088" i="16" s="1"/>
  <c r="A1089" i="16" s="1"/>
  <c r="A1090" i="16" s="1"/>
  <c r="A1091" i="16" s="1"/>
  <c r="A1092" i="16" s="1"/>
  <c r="A1093" i="16" s="1"/>
  <c r="A1094" i="16" s="1"/>
  <c r="A1095" i="16" s="1"/>
  <c r="A1096" i="16" s="1"/>
  <c r="A1097" i="16" s="1"/>
  <c r="A1098" i="16" s="1"/>
  <c r="A1099" i="16" s="1"/>
  <c r="A1100" i="16" s="1"/>
  <c r="A1101" i="16" s="1"/>
  <c r="A1102" i="16" s="1"/>
  <c r="A1103" i="16" s="1"/>
  <c r="A1104" i="16" s="1"/>
  <c r="A1105" i="16" s="1"/>
  <c r="A1106" i="16" s="1"/>
  <c r="A1107" i="16" s="1"/>
  <c r="A1108" i="16" s="1"/>
  <c r="A1109" i="16" s="1"/>
  <c r="A1110" i="16" s="1"/>
  <c r="A1111" i="16" s="1"/>
  <c r="A1112" i="16" s="1"/>
  <c r="A1113" i="16" s="1"/>
  <c r="A1114" i="16" s="1"/>
  <c r="A1115" i="16" s="1"/>
  <c r="A1116" i="16" s="1"/>
  <c r="A1117" i="16" s="1"/>
  <c r="A1118" i="16" s="1"/>
  <c r="A1119" i="16" s="1"/>
  <c r="A1120" i="16" s="1"/>
  <c r="A1121" i="16" s="1"/>
  <c r="A1122" i="16" s="1"/>
  <c r="A1123" i="16" s="1"/>
  <c r="A1124" i="16" s="1"/>
  <c r="A1125" i="16" s="1"/>
  <c r="A1126" i="16" s="1"/>
  <c r="A1127" i="16" s="1"/>
  <c r="A1128" i="16" s="1"/>
  <c r="A1129" i="16" s="1"/>
  <c r="A1130" i="16" s="1"/>
  <c r="A1131" i="16" s="1"/>
  <c r="A1132" i="16" s="1"/>
  <c r="A1133" i="16" s="1"/>
  <c r="A1134" i="16" s="1"/>
  <c r="A1135" i="16" s="1"/>
  <c r="A1136" i="16" s="1"/>
  <c r="A1137" i="16" s="1"/>
  <c r="A1138" i="16" s="1"/>
  <c r="A1139" i="16" s="1"/>
  <c r="A1140" i="16" s="1"/>
  <c r="A1141" i="16" s="1"/>
  <c r="A1142" i="16" s="1"/>
  <c r="A1143" i="16" s="1"/>
  <c r="A1144" i="16" s="1"/>
  <c r="A1145" i="16" s="1"/>
  <c r="A1146" i="16" s="1"/>
  <c r="A1147" i="16" s="1"/>
  <c r="A1148" i="16" s="1"/>
  <c r="A1149" i="16" s="1"/>
  <c r="A1150" i="16" s="1"/>
  <c r="A1151" i="16" s="1"/>
  <c r="A1152" i="16" s="1"/>
  <c r="A1153" i="16" s="1"/>
  <c r="A1154" i="16" s="1"/>
  <c r="A1155" i="16" s="1"/>
  <c r="A1156" i="16" s="1"/>
  <c r="A1157" i="16" s="1"/>
  <c r="A1158" i="16" s="1"/>
  <c r="A1159" i="16" s="1"/>
  <c r="A1160" i="16" s="1"/>
  <c r="A1161" i="16" s="1"/>
  <c r="A1162" i="16" s="1"/>
  <c r="A1163" i="16" s="1"/>
  <c r="A1164" i="16" s="1"/>
  <c r="A1165" i="16" s="1"/>
  <c r="A1166" i="16" s="1"/>
  <c r="A1167" i="16" s="1"/>
  <c r="A1168" i="16" s="1"/>
  <c r="A1169" i="16" s="1"/>
  <c r="A1170" i="16" s="1"/>
  <c r="A1171" i="16" s="1"/>
  <c r="A1172" i="16" s="1"/>
  <c r="A1173" i="16" s="1"/>
  <c r="A1174" i="16" s="1"/>
  <c r="A1175" i="16" s="1"/>
  <c r="A1176" i="16" s="1"/>
  <c r="A1177" i="16" s="1"/>
  <c r="A1178" i="16" s="1"/>
  <c r="A1179" i="16" s="1"/>
  <c r="A1180" i="16" s="1"/>
  <c r="A1181" i="16" s="1"/>
  <c r="A1182" i="16" s="1"/>
  <c r="A1183" i="16" s="1"/>
  <c r="A1184" i="16" s="1"/>
  <c r="A1185" i="16" s="1"/>
  <c r="A1186" i="16" s="1"/>
  <c r="A1187" i="16" s="1"/>
  <c r="A1188" i="16" s="1"/>
  <c r="A1189" i="16" s="1"/>
  <c r="A1190" i="16" s="1"/>
  <c r="A1191" i="16" s="1"/>
  <c r="A1192" i="16" s="1"/>
  <c r="A1193" i="16" s="1"/>
  <c r="A1194" i="16" s="1"/>
  <c r="A1195" i="16" s="1"/>
  <c r="A1196" i="16" s="1"/>
  <c r="A1197" i="16" s="1"/>
  <c r="A1198" i="16" s="1"/>
  <c r="A1199" i="16" s="1"/>
  <c r="A1200" i="16" s="1"/>
  <c r="A1201" i="16" s="1"/>
  <c r="A1202" i="16" s="1"/>
  <c r="A1203" i="16" s="1"/>
  <c r="A1204" i="16" s="1"/>
  <c r="A1205" i="16" s="1"/>
  <c r="A1206" i="16" s="1"/>
  <c r="A1207" i="16" s="1"/>
  <c r="A1208" i="16" s="1"/>
  <c r="A1209" i="16" s="1"/>
  <c r="A1210" i="16" s="1"/>
  <c r="A1211" i="16" s="1"/>
  <c r="A1212" i="16" s="1"/>
  <c r="A1213" i="16" s="1"/>
  <c r="A1214" i="16" s="1"/>
  <c r="A1215" i="16" s="1"/>
  <c r="A1216" i="16" s="1"/>
  <c r="A1217" i="16" s="1"/>
  <c r="A1218" i="16" s="1"/>
  <c r="A1219" i="16" s="1"/>
  <c r="A1220" i="16" s="1"/>
  <c r="A1221" i="16" s="1"/>
  <c r="A1222" i="16" s="1"/>
  <c r="A1223" i="16" s="1"/>
  <c r="A1224" i="16" s="1"/>
  <c r="A1225" i="16" s="1"/>
  <c r="A1226" i="16" s="1"/>
  <c r="A1227" i="16" s="1"/>
  <c r="A1228" i="16" s="1"/>
  <c r="A1229" i="16" s="1"/>
  <c r="A1230" i="16" s="1"/>
  <c r="A1231" i="16" s="1"/>
  <c r="A1232" i="16" s="1"/>
  <c r="A1233" i="16" s="1"/>
  <c r="A1234" i="16" s="1"/>
  <c r="A1235" i="16" s="1"/>
  <c r="A1236" i="16" s="1"/>
  <c r="A1237" i="16" s="1"/>
  <c r="A1238" i="16" s="1"/>
  <c r="A1239" i="16" s="1"/>
  <c r="A1240" i="16" s="1"/>
  <c r="A1241" i="16" s="1"/>
  <c r="A1242" i="16" s="1"/>
  <c r="A1243" i="16" s="1"/>
  <c r="A1244" i="16" s="1"/>
  <c r="A1245" i="16" s="1"/>
  <c r="A1246" i="16" s="1"/>
  <c r="A1247" i="16" s="1"/>
  <c r="A1248" i="16" s="1"/>
  <c r="A1249" i="16" s="1"/>
  <c r="A1250" i="16" s="1"/>
  <c r="A1251" i="16" s="1"/>
  <c r="A1252" i="16" s="1"/>
  <c r="A1253" i="16" s="1"/>
  <c r="A1254" i="16" s="1"/>
  <c r="A1255" i="16" s="1"/>
  <c r="A1256" i="16" s="1"/>
  <c r="A1257" i="16" s="1"/>
  <c r="A1258" i="16" s="1"/>
  <c r="A1259" i="16" s="1"/>
  <c r="A1260" i="16" s="1"/>
  <c r="A1261" i="16" s="1"/>
  <c r="A1262" i="16" s="1"/>
  <c r="A1263" i="16" s="1"/>
  <c r="A1264" i="16" s="1"/>
  <c r="A1265" i="16" s="1"/>
  <c r="A1266" i="16" s="1"/>
  <c r="A1267" i="16" s="1"/>
  <c r="A1268" i="16" s="1"/>
  <c r="A1269" i="16" s="1"/>
  <c r="A1270" i="16" s="1"/>
  <c r="A1271" i="16" s="1"/>
  <c r="A1272" i="16" s="1"/>
  <c r="A1273" i="16" s="1"/>
  <c r="A1274" i="16" s="1"/>
  <c r="A1275" i="16" s="1"/>
  <c r="A1276" i="16" s="1"/>
  <c r="A1277" i="16" s="1"/>
  <c r="A1278" i="16" s="1"/>
  <c r="A1279" i="16" s="1"/>
  <c r="A1280" i="16" s="1"/>
  <c r="A1281" i="16" s="1"/>
  <c r="A1282" i="16" s="1"/>
  <c r="A1283" i="16" s="1"/>
  <c r="A1284" i="16" s="1"/>
  <c r="A1285" i="16" s="1"/>
  <c r="A1286" i="16" s="1"/>
  <c r="A1287" i="16" s="1"/>
  <c r="A1288" i="16" s="1"/>
  <c r="A1289" i="16" s="1"/>
  <c r="A1290" i="16" s="1"/>
  <c r="A1291" i="16" s="1"/>
  <c r="A1292" i="16" s="1"/>
  <c r="A1293" i="16" s="1"/>
  <c r="A1294" i="16" s="1"/>
  <c r="A1295" i="16" s="1"/>
  <c r="A1296" i="16" s="1"/>
  <c r="A1297" i="16" s="1"/>
  <c r="A1298" i="16" s="1"/>
  <c r="A1299" i="16" s="1"/>
  <c r="A1300" i="16" s="1"/>
  <c r="A1301" i="16" s="1"/>
  <c r="A1302" i="16" s="1"/>
  <c r="A1303" i="16" s="1"/>
  <c r="A1304" i="16" s="1"/>
  <c r="A1305" i="16" s="1"/>
  <c r="A1306" i="16" s="1"/>
  <c r="A1307" i="16" s="1"/>
  <c r="A1308" i="16" s="1"/>
  <c r="A1309" i="16" s="1"/>
  <c r="A1310" i="16" s="1"/>
  <c r="A1311" i="16" s="1"/>
  <c r="A1312" i="16" s="1"/>
  <c r="A1313" i="16" s="1"/>
  <c r="A1314" i="16" s="1"/>
  <c r="A1315" i="16" s="1"/>
  <c r="A1316" i="16" s="1"/>
  <c r="A1317" i="16" s="1"/>
  <c r="A1318" i="16" s="1"/>
  <c r="A1319" i="16" s="1"/>
  <c r="A1320" i="16" s="1"/>
  <c r="A1321" i="16" s="1"/>
  <c r="A1322" i="16" s="1"/>
  <c r="A1323" i="16" s="1"/>
  <c r="A1324" i="16" s="1"/>
  <c r="A1325" i="16" s="1"/>
  <c r="A1326" i="16" s="1"/>
  <c r="A1327" i="16" s="1"/>
  <c r="A1328" i="16" s="1"/>
  <c r="A1329" i="16" s="1"/>
  <c r="J1315" i="16"/>
  <c r="F1332" i="16"/>
  <c r="J1332" i="16"/>
  <c r="F1333" i="16"/>
  <c r="J1333" i="16"/>
  <c r="K1333" i="16" s="1"/>
  <c r="L1333" i="16" s="1"/>
  <c r="N1333" i="16" s="1"/>
  <c r="F1334" i="16"/>
  <c r="J1334" i="16"/>
  <c r="K1334" i="16" s="1"/>
  <c r="L1334" i="16" s="1"/>
  <c r="N1334" i="16" s="1"/>
  <c r="F1335" i="16"/>
  <c r="J1335" i="16"/>
  <c r="F1336" i="16"/>
  <c r="J1336" i="16"/>
  <c r="K1336" i="16" s="1"/>
  <c r="L1336" i="16" s="1"/>
  <c r="N1336" i="16" s="1"/>
  <c r="F1337" i="16"/>
  <c r="J1337" i="16"/>
  <c r="K1337" i="16" s="1"/>
  <c r="L1337" i="16" s="1"/>
  <c r="N1337" i="16" s="1"/>
  <c r="F1338" i="16"/>
  <c r="J1338" i="16"/>
  <c r="K1338" i="16" s="1"/>
  <c r="L1338" i="16" s="1"/>
  <c r="N1338" i="16" s="1"/>
  <c r="F1339" i="16"/>
  <c r="J1339" i="16"/>
  <c r="K1339" i="16" s="1"/>
  <c r="L1339" i="16" s="1"/>
  <c r="N1339" i="16" s="1"/>
  <c r="F1340" i="16"/>
  <c r="J1340" i="16"/>
  <c r="K1340" i="16" s="1"/>
  <c r="L1340" i="16" s="1"/>
  <c r="N1340" i="16" s="1"/>
  <c r="F1341" i="16"/>
  <c r="J1341" i="16"/>
  <c r="K1341" i="16" s="1"/>
  <c r="L1341" i="16" s="1"/>
  <c r="N1341" i="16" s="1"/>
  <c r="F1342" i="16"/>
  <c r="J1342" i="16"/>
  <c r="K1342" i="16" s="1"/>
  <c r="L1342" i="16" s="1"/>
  <c r="N1342" i="16" s="1"/>
  <c r="F1343" i="16"/>
  <c r="J1343" i="16"/>
  <c r="K1343" i="16" s="1"/>
  <c r="L1343" i="16" s="1"/>
  <c r="N1343" i="16" s="1"/>
  <c r="F1344" i="16"/>
  <c r="J1344" i="16"/>
  <c r="K1344" i="16" s="1"/>
  <c r="L1344" i="16" s="1"/>
  <c r="N1344" i="16" s="1"/>
  <c r="F1345" i="16"/>
  <c r="J1345" i="16"/>
  <c r="F1346" i="16"/>
  <c r="J1346" i="16"/>
  <c r="F1347" i="16"/>
  <c r="J1347" i="16"/>
  <c r="K1347" i="16" s="1"/>
  <c r="L1347" i="16" s="1"/>
  <c r="N1347" i="16" s="1"/>
  <c r="F1348" i="16"/>
  <c r="J1348" i="16"/>
  <c r="F1349" i="16"/>
  <c r="J1349" i="16"/>
  <c r="F1350" i="16"/>
  <c r="J1350" i="16"/>
  <c r="K1350" i="16" s="1"/>
  <c r="L1350" i="16" s="1"/>
  <c r="N1350" i="16" s="1"/>
  <c r="F1351" i="16"/>
  <c r="J1351" i="16"/>
  <c r="K1351" i="16" s="1"/>
  <c r="L1351" i="16" s="1"/>
  <c r="N1351" i="16" s="1"/>
  <c r="F1352" i="16"/>
  <c r="J1352" i="16"/>
  <c r="K1352" i="16" s="1"/>
  <c r="L1352" i="16" s="1"/>
  <c r="N1352" i="16" s="1"/>
  <c r="F1353" i="16"/>
  <c r="J1353" i="16"/>
  <c r="K1353" i="16" s="1"/>
  <c r="L1353" i="16" s="1"/>
  <c r="N1353" i="16" s="1"/>
  <c r="F1354" i="16"/>
  <c r="J1354" i="16"/>
  <c r="F1355" i="16"/>
  <c r="J1355" i="16"/>
  <c r="F1356" i="16"/>
  <c r="J1356" i="16"/>
  <c r="K1356" i="16" s="1"/>
  <c r="L1356" i="16" s="1"/>
  <c r="N1356" i="16" s="1"/>
  <c r="F1357" i="16"/>
  <c r="J1357" i="16"/>
  <c r="K1357" i="16" s="1"/>
  <c r="L1357" i="16" s="1"/>
  <c r="N1357" i="16" s="1"/>
  <c r="F1358" i="16"/>
  <c r="J1358" i="16"/>
  <c r="F1359" i="16"/>
  <c r="J1359" i="16"/>
  <c r="K1359" i="16" s="1"/>
  <c r="L1359" i="16" s="1"/>
  <c r="N1359" i="16" s="1"/>
  <c r="F1360" i="16"/>
  <c r="J1360" i="16"/>
  <c r="K1360" i="16" s="1"/>
  <c r="L1360" i="16" s="1"/>
  <c r="N1360" i="16" s="1"/>
  <c r="F1361" i="16"/>
  <c r="J1361" i="16"/>
  <c r="K1361" i="16" s="1"/>
  <c r="L1361" i="16" s="1"/>
  <c r="N1361" i="16" s="1"/>
  <c r="F1362" i="16"/>
  <c r="J1362" i="16"/>
  <c r="K1362" i="16" s="1"/>
  <c r="L1362" i="16" s="1"/>
  <c r="N1362" i="16" s="1"/>
  <c r="F1363" i="16"/>
  <c r="J1363" i="16"/>
  <c r="K1363" i="16" s="1"/>
  <c r="L1363" i="16" s="1"/>
  <c r="N1363" i="16" s="1"/>
  <c r="F1364" i="16"/>
  <c r="J1364" i="16"/>
  <c r="K1364" i="16" s="1"/>
  <c r="L1364" i="16" s="1"/>
  <c r="N1364" i="16" s="1"/>
  <c r="F1365" i="16"/>
  <c r="J1365" i="16"/>
  <c r="K1365" i="16" s="1"/>
  <c r="L1365" i="16" s="1"/>
  <c r="N1365" i="16" s="1"/>
  <c r="F1366" i="16"/>
  <c r="J1366" i="16"/>
  <c r="K1366" i="16" s="1"/>
  <c r="L1366" i="16" s="1"/>
  <c r="N1366" i="16" s="1"/>
  <c r="F1367" i="16"/>
  <c r="J1367" i="16"/>
  <c r="K1367" i="16" s="1"/>
  <c r="L1367" i="16" s="1"/>
  <c r="N1367" i="16" s="1"/>
  <c r="F1368" i="16"/>
  <c r="J1368" i="16"/>
  <c r="K1368" i="16" s="1"/>
  <c r="L1368" i="16" s="1"/>
  <c r="N1368" i="16" s="1"/>
  <c r="F1369" i="16"/>
  <c r="J1369" i="16"/>
  <c r="K1369" i="16" s="1"/>
  <c r="L1369" i="16" s="1"/>
  <c r="N1369" i="16" s="1"/>
  <c r="F1370" i="16"/>
  <c r="J1370" i="16"/>
  <c r="K1370" i="16" s="1"/>
  <c r="L1370" i="16" s="1"/>
  <c r="N1370" i="16" s="1"/>
  <c r="F1371" i="16"/>
  <c r="J1371" i="16"/>
  <c r="F1372" i="16"/>
  <c r="J1372" i="16"/>
  <c r="K1372" i="16" s="1"/>
  <c r="L1372" i="16" s="1"/>
  <c r="N1372" i="16" s="1"/>
  <c r="F1373" i="16"/>
  <c r="J1373" i="16"/>
  <c r="K1373" i="16" s="1"/>
  <c r="L1373" i="16" s="1"/>
  <c r="N1373" i="16" s="1"/>
  <c r="F1374" i="16"/>
  <c r="J1374" i="16"/>
  <c r="K1374" i="16" s="1"/>
  <c r="L1374" i="16" s="1"/>
  <c r="N1374" i="16" s="1"/>
  <c r="F1375" i="16"/>
  <c r="J1375" i="16"/>
  <c r="K1375" i="16" s="1"/>
  <c r="L1375" i="16" s="1"/>
  <c r="N1375" i="16" s="1"/>
  <c r="F1376" i="16"/>
  <c r="J1376" i="16"/>
  <c r="K1376" i="16" s="1"/>
  <c r="L1376" i="16" s="1"/>
  <c r="N1376" i="16" s="1"/>
  <c r="F1377" i="16"/>
  <c r="J1377" i="16"/>
  <c r="K1377" i="16" s="1"/>
  <c r="L1377" i="16" s="1"/>
  <c r="N1377" i="16" s="1"/>
  <c r="F1378" i="16"/>
  <c r="J1378" i="16"/>
  <c r="K1378" i="16" s="1"/>
  <c r="L1378" i="16" s="1"/>
  <c r="N1378" i="16" s="1"/>
  <c r="F1379" i="16"/>
  <c r="J1379" i="16"/>
  <c r="K1379" i="16" s="1"/>
  <c r="L1379" i="16" s="1"/>
  <c r="N1379" i="16" s="1"/>
  <c r="F1380" i="16"/>
  <c r="J1380" i="16"/>
  <c r="K1380" i="16" s="1"/>
  <c r="L1380" i="16" s="1"/>
  <c r="N1380" i="16" s="1"/>
  <c r="F1387" i="16"/>
  <c r="J1387" i="16"/>
  <c r="F1388" i="16"/>
  <c r="J1388" i="16"/>
  <c r="F1389" i="16"/>
  <c r="J1389" i="16"/>
  <c r="F1390" i="16"/>
  <c r="J1390" i="16"/>
  <c r="F1391" i="16"/>
  <c r="J1391" i="16"/>
  <c r="F1392" i="16"/>
  <c r="J1392" i="16"/>
  <c r="F1393" i="16"/>
  <c r="J1393" i="16"/>
  <c r="F1394" i="16"/>
  <c r="J1394" i="16"/>
  <c r="F1395" i="16"/>
  <c r="J1395" i="16"/>
  <c r="F1396" i="16"/>
  <c r="J1396" i="16"/>
  <c r="F1397" i="16"/>
  <c r="J1397" i="16"/>
  <c r="F1398" i="16"/>
  <c r="J1398" i="16"/>
  <c r="F1399" i="16"/>
  <c r="J1399" i="16"/>
  <c r="F1400" i="16"/>
  <c r="J1400" i="16"/>
  <c r="F1401" i="16"/>
  <c r="J1401" i="16"/>
  <c r="F1402" i="16"/>
  <c r="J1402" i="16"/>
  <c r="F1403" i="16"/>
  <c r="J1403" i="16"/>
  <c r="F1404" i="16"/>
  <c r="J1404" i="16"/>
  <c r="F1405" i="16"/>
  <c r="J1405" i="16"/>
  <c r="F1406" i="16"/>
  <c r="J1406" i="16"/>
  <c r="F1407" i="16"/>
  <c r="J1407" i="16"/>
  <c r="F1408" i="16"/>
  <c r="J1408" i="16"/>
  <c r="F1409" i="16"/>
  <c r="J1409" i="16"/>
  <c r="F1410" i="16"/>
  <c r="J1410" i="16"/>
  <c r="F1411" i="16"/>
  <c r="J1411" i="16"/>
  <c r="F1412" i="16"/>
  <c r="J1412" i="16"/>
  <c r="F1413" i="16"/>
  <c r="J1413" i="16"/>
  <c r="F1414" i="16"/>
  <c r="J1414" i="16"/>
  <c r="F1415" i="16"/>
  <c r="J1415" i="16"/>
  <c r="F1416" i="16"/>
  <c r="J1416" i="16"/>
  <c r="F1417" i="16"/>
  <c r="J1417" i="16"/>
  <c r="F1418" i="16"/>
  <c r="J1418" i="16"/>
  <c r="F1419" i="16"/>
  <c r="J1419" i="16"/>
  <c r="F1420" i="16"/>
  <c r="J1420" i="16"/>
  <c r="F1421" i="16"/>
  <c r="J1421" i="16"/>
  <c r="F1422" i="16"/>
  <c r="J1422" i="16"/>
  <c r="B1428" i="16"/>
  <c r="F1428" i="16"/>
  <c r="J1428" i="16"/>
  <c r="B1429" i="16"/>
  <c r="F1429" i="16"/>
  <c r="J1429" i="16"/>
  <c r="B1430" i="16"/>
  <c r="F1430" i="16"/>
  <c r="J1430" i="16"/>
  <c r="B1431" i="16"/>
  <c r="F1431" i="16"/>
  <c r="J1431" i="16"/>
  <c r="B1432" i="16"/>
  <c r="F1432" i="16"/>
  <c r="J1432" i="16"/>
  <c r="B1433" i="16"/>
  <c r="F1433" i="16"/>
  <c r="J1433" i="16"/>
  <c r="B1434" i="16"/>
  <c r="F1434" i="16"/>
  <c r="J1434" i="16"/>
  <c r="B1435" i="16"/>
  <c r="F1435" i="16"/>
  <c r="J1435" i="16"/>
  <c r="B1436" i="16"/>
  <c r="F1436" i="16"/>
  <c r="J1436" i="16"/>
  <c r="B1437" i="16"/>
  <c r="F1437" i="16"/>
  <c r="J1437" i="16"/>
  <c r="B1438" i="16"/>
  <c r="F1438" i="16"/>
  <c r="J1438" i="16"/>
  <c r="B1439" i="16"/>
  <c r="F1439" i="16"/>
  <c r="J1439" i="16"/>
  <c r="B1440" i="16"/>
  <c r="F1440" i="16"/>
  <c r="J1440" i="16"/>
  <c r="B1441" i="16"/>
  <c r="F1441" i="16"/>
  <c r="J1441" i="16"/>
  <c r="B1442" i="16"/>
  <c r="F1442" i="16"/>
  <c r="J1442" i="16"/>
  <c r="B1443" i="16"/>
  <c r="F1443" i="16"/>
  <c r="J1443" i="16"/>
  <c r="B1444" i="16"/>
  <c r="F1444" i="16"/>
  <c r="J1444" i="16"/>
  <c r="B1445" i="16"/>
  <c r="F1445" i="16"/>
  <c r="J1445" i="16"/>
  <c r="B1446" i="16"/>
  <c r="F1446" i="16"/>
  <c r="J1446" i="16"/>
  <c r="B1447" i="16"/>
  <c r="F1447" i="16"/>
  <c r="J1447" i="16"/>
  <c r="B1448" i="16"/>
  <c r="F1448" i="16"/>
  <c r="J1448" i="16"/>
  <c r="B1449" i="16"/>
  <c r="F1449" i="16"/>
  <c r="J1449" i="16"/>
  <c r="B1450" i="16"/>
  <c r="F1450" i="16"/>
  <c r="J1450" i="16"/>
  <c r="B1451" i="16"/>
  <c r="F1451" i="16"/>
  <c r="J1451" i="16"/>
  <c r="B1452" i="16"/>
  <c r="F1452" i="16"/>
  <c r="J1452" i="16"/>
  <c r="B1453" i="16"/>
  <c r="F1453" i="16"/>
  <c r="J1453" i="16"/>
  <c r="B1454" i="16"/>
  <c r="F1454" i="16"/>
  <c r="J1454" i="16"/>
  <c r="B1455" i="16"/>
  <c r="F1455" i="16"/>
  <c r="J1455" i="16"/>
  <c r="B1456" i="16"/>
  <c r="F1456" i="16"/>
  <c r="J1456" i="16"/>
  <c r="B1457" i="16"/>
  <c r="F1457" i="16"/>
  <c r="J1457" i="16"/>
  <c r="B1458" i="16"/>
  <c r="F1458" i="16"/>
  <c r="J1458" i="16"/>
  <c r="B1459" i="16"/>
  <c r="F1459" i="16"/>
  <c r="J1459" i="16"/>
  <c r="B1460" i="16"/>
  <c r="F1460" i="16"/>
  <c r="J1460" i="16"/>
  <c r="B1461" i="16"/>
  <c r="F1461" i="16"/>
  <c r="J1461" i="16"/>
  <c r="B1462" i="16"/>
  <c r="F1462" i="16"/>
  <c r="J1462" i="16"/>
  <c r="F1463" i="16"/>
  <c r="J1463" i="16"/>
  <c r="F1464" i="16"/>
  <c r="J1464" i="16"/>
  <c r="F1465" i="16"/>
  <c r="J1465" i="16"/>
  <c r="F1466" i="16"/>
  <c r="J1466" i="16"/>
  <c r="F1467" i="16"/>
  <c r="J1467" i="16"/>
  <c r="F1468" i="16"/>
  <c r="J1468" i="16"/>
  <c r="F1469" i="16"/>
  <c r="J1469" i="16"/>
  <c r="F1470" i="16"/>
  <c r="J1470" i="16"/>
  <c r="F1471" i="16"/>
  <c r="J1471" i="16"/>
  <c r="F1472" i="16"/>
  <c r="J1472" i="16"/>
  <c r="F1473" i="16"/>
  <c r="J1473" i="16"/>
  <c r="F1474" i="16"/>
  <c r="J1474" i="16"/>
  <c r="F1475" i="16"/>
  <c r="J1475" i="16"/>
  <c r="F1476" i="16"/>
  <c r="J1476" i="16"/>
  <c r="F1477" i="16"/>
  <c r="J1477" i="16"/>
  <c r="F1478" i="16"/>
  <c r="J1478" i="16"/>
  <c r="F1479" i="16"/>
  <c r="J1479" i="16"/>
  <c r="F1480" i="16"/>
  <c r="J1480" i="16"/>
  <c r="F1481" i="16"/>
  <c r="J1481" i="16"/>
  <c r="F1482" i="16"/>
  <c r="J1482" i="16"/>
  <c r="F1483" i="16"/>
  <c r="J1483" i="16"/>
  <c r="F1484" i="16"/>
  <c r="J1484" i="16"/>
  <c r="F1485" i="16"/>
  <c r="J1485" i="16"/>
  <c r="F1486" i="16"/>
  <c r="J1486" i="16"/>
  <c r="F1487" i="16"/>
  <c r="J1487" i="16"/>
  <c r="F1488" i="16"/>
  <c r="J1488" i="16"/>
  <c r="F1489" i="16"/>
  <c r="J1489" i="16"/>
  <c r="A7" i="10"/>
  <c r="A8" i="10" s="1"/>
  <c r="A9" i="10" s="1"/>
  <c r="A10" i="10" s="1"/>
  <c r="A11" i="10" s="1"/>
  <c r="A12" i="10" s="1"/>
  <c r="A13" i="10" s="1"/>
  <c r="A14" i="10" s="1"/>
  <c r="A15" i="10" s="1"/>
  <c r="A16" i="10" s="1"/>
  <c r="A17" i="10" s="1"/>
  <c r="A18" i="10" s="1"/>
  <c r="A19" i="10" s="1"/>
  <c r="A20" i="10" s="1"/>
  <c r="A21" i="10" s="1"/>
  <c r="A22" i="10" s="1"/>
  <c r="A23" i="10" s="1"/>
  <c r="A24" i="10" s="1"/>
  <c r="A25" i="10" s="1"/>
  <c r="A26" i="10" s="1"/>
  <c r="A27" i="10" s="1"/>
  <c r="A28" i="10" s="1"/>
  <c r="A29" i="10" s="1"/>
  <c r="A30" i="10" s="1"/>
  <c r="A31" i="10" s="1"/>
  <c r="A32" i="10" s="1"/>
  <c r="A33" i="10" s="1"/>
  <c r="A34" i="10" s="1"/>
  <c r="A35" i="10" s="1"/>
  <c r="A36" i="10" s="1"/>
  <c r="A37" i="10" s="1"/>
  <c r="A38" i="10" s="1"/>
  <c r="A39" i="10" s="1"/>
  <c r="A40" i="10" s="1"/>
  <c r="A41" i="10" s="1"/>
  <c r="A42" i="10" s="1"/>
  <c r="A43" i="10" s="1"/>
  <c r="A44" i="10" s="1"/>
  <c r="A45" i="10" s="1"/>
  <c r="A46" i="10" s="1"/>
  <c r="A47" i="10" s="1"/>
  <c r="A48" i="10" s="1"/>
  <c r="A49" i="10" s="1"/>
  <c r="A50" i="10" s="1"/>
  <c r="A51" i="10" s="1"/>
  <c r="A52" i="10" s="1"/>
  <c r="A53" i="10" s="1"/>
  <c r="A54" i="10" s="1"/>
  <c r="A55" i="10" s="1"/>
  <c r="A56" i="10" s="1"/>
  <c r="A57" i="10" s="1"/>
  <c r="A58" i="10" s="1"/>
  <c r="A59" i="10" s="1"/>
  <c r="A60" i="10" s="1"/>
  <c r="A61" i="10" s="1"/>
  <c r="A62" i="10" s="1"/>
  <c r="A63" i="10" s="1"/>
  <c r="A64" i="10" s="1"/>
  <c r="A65" i="10" s="1"/>
  <c r="A66" i="10" s="1"/>
  <c r="A67" i="10" s="1"/>
  <c r="A68" i="10" s="1"/>
  <c r="A69" i="10" s="1"/>
  <c r="A70" i="10" s="1"/>
  <c r="A71" i="10" s="1"/>
  <c r="A72" i="10" s="1"/>
  <c r="A73" i="10" s="1"/>
  <c r="A74" i="10" s="1"/>
  <c r="A75" i="10" s="1"/>
  <c r="A76" i="10" s="1"/>
  <c r="A77" i="10" s="1"/>
  <c r="A78" i="10" s="1"/>
  <c r="A79" i="10" s="1"/>
  <c r="A80" i="10" s="1"/>
  <c r="A81" i="10" s="1"/>
  <c r="A82" i="10" s="1"/>
  <c r="A83" i="10" s="1"/>
  <c r="A84" i="10" s="1"/>
  <c r="A85" i="10" s="1"/>
  <c r="A86" i="10" s="1"/>
  <c r="A87" i="10" s="1"/>
  <c r="A88" i="10" s="1"/>
  <c r="A89" i="10" s="1"/>
  <c r="A90" i="10" s="1"/>
  <c r="A91" i="10" s="1"/>
  <c r="A92" i="10" s="1"/>
  <c r="A93" i="10" s="1"/>
  <c r="A94" i="10" s="1"/>
  <c r="A95" i="10" s="1"/>
  <c r="A96" i="10" s="1"/>
  <c r="A97" i="10" s="1"/>
  <c r="A98" i="10" s="1"/>
  <c r="A99" i="10" s="1"/>
  <c r="A100" i="10" s="1"/>
  <c r="A101" i="10" s="1"/>
  <c r="A102" i="10" s="1"/>
  <c r="A103" i="10" s="1"/>
  <c r="A104" i="10" s="1"/>
  <c r="A105" i="10" s="1"/>
  <c r="A106" i="10" s="1"/>
  <c r="A107" i="10" s="1"/>
  <c r="A108" i="10" s="1"/>
  <c r="A109" i="10" s="1"/>
  <c r="A110" i="10" s="1"/>
  <c r="A111" i="10" s="1"/>
  <c r="A112" i="10" s="1"/>
  <c r="A113" i="10" s="1"/>
  <c r="A114" i="10" s="1"/>
  <c r="A115" i="10" s="1"/>
  <c r="A116" i="10" s="1"/>
  <c r="A117" i="10" s="1"/>
  <c r="A118" i="10" s="1"/>
  <c r="A119" i="10" s="1"/>
  <c r="A120" i="10" s="1"/>
  <c r="A121" i="10" s="1"/>
  <c r="A122" i="10" s="1"/>
  <c r="A123" i="10" s="1"/>
  <c r="A124" i="10" s="1"/>
  <c r="A125" i="10" s="1"/>
  <c r="A126" i="10" s="1"/>
  <c r="A127" i="10" s="1"/>
  <c r="A128" i="10" s="1"/>
  <c r="A129" i="10" s="1"/>
  <c r="A130" i="10" s="1"/>
  <c r="A131" i="10" s="1"/>
  <c r="A132" i="10" s="1"/>
  <c r="A133" i="10" s="1"/>
  <c r="A134" i="10" s="1"/>
  <c r="A135" i="10" s="1"/>
  <c r="A136" i="10" s="1"/>
  <c r="A137" i="10" s="1"/>
  <c r="A138" i="10" s="1"/>
  <c r="A139" i="10" s="1"/>
  <c r="A140" i="10" s="1"/>
  <c r="A141" i="10" s="1"/>
  <c r="A142" i="10" s="1"/>
  <c r="A143" i="10" s="1"/>
  <c r="A144" i="10" s="1"/>
  <c r="A145" i="10" s="1"/>
  <c r="A146" i="10" s="1"/>
  <c r="A147" i="10" s="1"/>
  <c r="A148" i="10" s="1"/>
  <c r="A149" i="10" s="1"/>
  <c r="A150" i="10" s="1"/>
  <c r="A151" i="10" s="1"/>
  <c r="A152" i="10" s="1"/>
  <c r="A153" i="10" s="1"/>
  <c r="A154" i="10" s="1"/>
  <c r="A155" i="10" s="1"/>
  <c r="A156" i="10" s="1"/>
  <c r="A157" i="10" s="1"/>
  <c r="A158" i="10" s="1"/>
  <c r="A159" i="10" s="1"/>
  <c r="A160" i="10" s="1"/>
  <c r="A161" i="10" s="1"/>
  <c r="A162" i="10" s="1"/>
  <c r="A163" i="10" s="1"/>
  <c r="A164" i="10" s="1"/>
  <c r="A165" i="10" s="1"/>
  <c r="A166" i="10" s="1"/>
  <c r="A167" i="10" s="1"/>
  <c r="A168" i="10" s="1"/>
  <c r="A169" i="10" s="1"/>
  <c r="A170" i="10" s="1"/>
  <c r="A171" i="10" s="1"/>
  <c r="A172" i="10" s="1"/>
  <c r="A173" i="10" s="1"/>
  <c r="A174" i="10" s="1"/>
  <c r="A175" i="10" s="1"/>
  <c r="A176" i="10" s="1"/>
  <c r="A177" i="10" s="1"/>
  <c r="A178" i="10" s="1"/>
  <c r="A179" i="10" s="1"/>
  <c r="A180" i="10" s="1"/>
  <c r="A181" i="10" s="1"/>
  <c r="A182" i="10" s="1"/>
  <c r="A183" i="10" s="1"/>
  <c r="A184" i="10" s="1"/>
  <c r="A185" i="10" s="1"/>
  <c r="A186" i="10" s="1"/>
  <c r="A187" i="10" s="1"/>
  <c r="A188" i="10" s="1"/>
  <c r="A189" i="10" s="1"/>
  <c r="A190" i="10" s="1"/>
  <c r="A191" i="10" s="1"/>
  <c r="A192" i="10" s="1"/>
  <c r="A193" i="10" s="1"/>
  <c r="A194" i="10" s="1"/>
  <c r="A195" i="10" s="1"/>
  <c r="A196" i="10" s="1"/>
  <c r="A197" i="10" s="1"/>
  <c r="A198" i="10" s="1"/>
  <c r="A199" i="10" s="1"/>
  <c r="A200" i="10" s="1"/>
  <c r="A201" i="10" s="1"/>
  <c r="A202" i="10" s="1"/>
  <c r="A203" i="10" s="1"/>
  <c r="A204" i="10" s="1"/>
  <c r="A205" i="10" s="1"/>
  <c r="A206" i="10" s="1"/>
  <c r="A207" i="10" s="1"/>
  <c r="A208" i="10" s="1"/>
  <c r="A209" i="10" s="1"/>
  <c r="A210" i="10" s="1"/>
  <c r="A211" i="10" s="1"/>
  <c r="A212" i="10" s="1"/>
  <c r="A213" i="10" s="1"/>
  <c r="A214" i="10" s="1"/>
  <c r="A215" i="10" s="1"/>
  <c r="A216" i="10" s="1"/>
  <c r="A217" i="10" s="1"/>
  <c r="A218" i="10" s="1"/>
  <c r="A219" i="10" s="1"/>
  <c r="A220" i="10" s="1"/>
  <c r="A221" i="10" s="1"/>
  <c r="A222" i="10" s="1"/>
  <c r="A223" i="10" s="1"/>
  <c r="A224" i="10" s="1"/>
  <c r="A225" i="10" s="1"/>
  <c r="A226" i="10" s="1"/>
  <c r="A227" i="10" s="1"/>
  <c r="A228" i="10" s="1"/>
  <c r="A229" i="10" s="1"/>
  <c r="A230" i="10" s="1"/>
  <c r="A231" i="10" s="1"/>
  <c r="A232" i="10" s="1"/>
  <c r="A233" i="10" s="1"/>
  <c r="A234" i="10" s="1"/>
  <c r="A235" i="10" s="1"/>
  <c r="A236" i="10" s="1"/>
  <c r="A237" i="10" s="1"/>
  <c r="A238" i="10" s="1"/>
  <c r="A239" i="10" s="1"/>
  <c r="A240" i="10" s="1"/>
  <c r="A241" i="10" s="1"/>
  <c r="A242" i="10" s="1"/>
  <c r="A243" i="10" s="1"/>
  <c r="A244" i="10" s="1"/>
  <c r="A245" i="10" s="1"/>
  <c r="A246" i="10" s="1"/>
  <c r="A247" i="10" s="1"/>
  <c r="A248" i="10" s="1"/>
  <c r="A249" i="10" s="1"/>
  <c r="A250" i="10" s="1"/>
  <c r="A251" i="10" s="1"/>
  <c r="A252" i="10" s="1"/>
  <c r="A253" i="10" s="1"/>
  <c r="A254" i="10" s="1"/>
  <c r="A255" i="10" s="1"/>
  <c r="A256" i="10" s="1"/>
  <c r="A257" i="10" s="1"/>
  <c r="A258" i="10" s="1"/>
  <c r="A259" i="10" s="1"/>
  <c r="A260" i="10" s="1"/>
  <c r="A261" i="10" s="1"/>
  <c r="A262" i="10" s="1"/>
  <c r="A263" i="10" s="1"/>
  <c r="A264" i="10" s="1"/>
  <c r="A265" i="10" s="1"/>
  <c r="A266" i="10" s="1"/>
  <c r="A267" i="10" s="1"/>
  <c r="A268" i="10" s="1"/>
  <c r="A269" i="10" s="1"/>
  <c r="A270" i="10" s="1"/>
  <c r="A271" i="10" s="1"/>
  <c r="A272" i="10" s="1"/>
  <c r="A273" i="10" s="1"/>
  <c r="A274" i="10" s="1"/>
  <c r="A275" i="10" s="1"/>
  <c r="A276" i="10" s="1"/>
  <c r="A277" i="10" s="1"/>
  <c r="A278" i="10" s="1"/>
  <c r="A279" i="10" s="1"/>
  <c r="A280" i="10" s="1"/>
  <c r="A281" i="10" s="1"/>
  <c r="A282" i="10" s="1"/>
  <c r="A283" i="10" s="1"/>
  <c r="A284" i="10" s="1"/>
  <c r="A285" i="10" s="1"/>
  <c r="A286" i="10" s="1"/>
  <c r="A287" i="10" s="1"/>
  <c r="A288" i="10" s="1"/>
  <c r="A289" i="10" s="1"/>
  <c r="A290" i="10" s="1"/>
  <c r="A291" i="10" s="1"/>
  <c r="A292" i="10" s="1"/>
  <c r="A293" i="10" s="1"/>
  <c r="A294" i="10" s="1"/>
  <c r="A295" i="10" s="1"/>
  <c r="A296" i="10" s="1"/>
  <c r="A297" i="10" s="1"/>
  <c r="A298" i="10" s="1"/>
  <c r="A299" i="10" s="1"/>
  <c r="A300" i="10" s="1"/>
  <c r="A301" i="10" s="1"/>
  <c r="A302" i="10" s="1"/>
  <c r="A303" i="10" s="1"/>
  <c r="A304" i="10" s="1"/>
  <c r="A305" i="10" s="1"/>
  <c r="A306" i="10" s="1"/>
  <c r="A307" i="10" s="1"/>
  <c r="A308" i="10" s="1"/>
  <c r="A309" i="10" s="1"/>
  <c r="A310" i="10" s="1"/>
  <c r="A311" i="10" s="1"/>
  <c r="A312" i="10" s="1"/>
  <c r="A313" i="10" s="1"/>
  <c r="A314" i="10" s="1"/>
  <c r="A315" i="10" s="1"/>
  <c r="A316" i="10" s="1"/>
  <c r="A317" i="10" s="1"/>
  <c r="A318" i="10" s="1"/>
  <c r="A319" i="10" s="1"/>
  <c r="A320" i="10" s="1"/>
  <c r="A321" i="10" s="1"/>
  <c r="A322" i="10" s="1"/>
  <c r="A323" i="10" s="1"/>
  <c r="A324" i="10" s="1"/>
  <c r="A325" i="10" s="1"/>
  <c r="A326" i="10" s="1"/>
  <c r="A327" i="10" s="1"/>
  <c r="A328" i="10" s="1"/>
  <c r="A329" i="10" s="1"/>
  <c r="A330" i="10" s="1"/>
  <c r="A331" i="10" s="1"/>
  <c r="A332" i="10" s="1"/>
  <c r="A333" i="10" s="1"/>
  <c r="A334" i="10" s="1"/>
  <c r="A335" i="10" s="1"/>
  <c r="A336" i="10" s="1"/>
  <c r="A337" i="10" s="1"/>
  <c r="A338" i="10" s="1"/>
  <c r="A339" i="10" s="1"/>
  <c r="A340" i="10" s="1"/>
  <c r="A341" i="10" s="1"/>
  <c r="A342" i="10" s="1"/>
  <c r="A343" i="10" s="1"/>
  <c r="A344" i="10" s="1"/>
  <c r="A345" i="10" s="1"/>
  <c r="A346" i="10" s="1"/>
  <c r="A347" i="10" s="1"/>
  <c r="A348" i="10" s="1"/>
  <c r="A349" i="10" s="1"/>
  <c r="A350" i="10" s="1"/>
  <c r="A351" i="10" s="1"/>
  <c r="A352" i="10" s="1"/>
  <c r="A353" i="10" s="1"/>
  <c r="A354" i="10" s="1"/>
  <c r="A355" i="10" s="1"/>
  <c r="A356" i="10" s="1"/>
  <c r="A357" i="10" s="1"/>
  <c r="A358" i="10" s="1"/>
  <c r="A359" i="10" s="1"/>
  <c r="A360" i="10" s="1"/>
  <c r="A361" i="10" s="1"/>
  <c r="A362" i="10" s="1"/>
  <c r="A363" i="10" s="1"/>
  <c r="A364" i="10" s="1"/>
  <c r="A365" i="10" s="1"/>
  <c r="A366" i="10" s="1"/>
  <c r="A367" i="10" s="1"/>
  <c r="A368" i="10" s="1"/>
  <c r="A369" i="10" s="1"/>
  <c r="A370" i="10" s="1"/>
  <c r="A371" i="10" s="1"/>
  <c r="A372" i="10" s="1"/>
  <c r="A373" i="10" s="1"/>
  <c r="A374" i="10" s="1"/>
  <c r="A375" i="10" s="1"/>
  <c r="A376" i="10" s="1"/>
  <c r="A377" i="10" s="1"/>
  <c r="A378" i="10" s="1"/>
  <c r="A379" i="10" s="1"/>
  <c r="A380" i="10" s="1"/>
  <c r="A381" i="10" s="1"/>
  <c r="A382" i="10" s="1"/>
  <c r="A383" i="10" s="1"/>
  <c r="A384" i="10" s="1"/>
  <c r="A385" i="10" s="1"/>
  <c r="A386" i="10" s="1"/>
  <c r="A390" i="10"/>
  <c r="A391" i="10" s="1"/>
  <c r="A392" i="10" s="1"/>
  <c r="A393" i="10" s="1"/>
  <c r="A394" i="10" s="1"/>
  <c r="A395" i="10" s="1"/>
  <c r="A396" i="10" s="1"/>
  <c r="A397" i="10" s="1"/>
  <c r="A398" i="10" s="1"/>
  <c r="A399" i="10" s="1"/>
  <c r="A400" i="10" s="1"/>
  <c r="A401" i="10" s="1"/>
  <c r="A402" i="10" s="1"/>
  <c r="A403" i="10" s="1"/>
  <c r="A404" i="10" s="1"/>
  <c r="A405" i="10" s="1"/>
  <c r="A406" i="10" s="1"/>
  <c r="A407" i="10" s="1"/>
  <c r="A408" i="10" s="1"/>
  <c r="A409" i="10" s="1"/>
  <c r="A410" i="10" s="1"/>
  <c r="A411" i="10" s="1"/>
  <c r="A412" i="10" s="1"/>
  <c r="A413" i="10" s="1"/>
  <c r="A414" i="10" s="1"/>
  <c r="A415" i="10" s="1"/>
  <c r="A416" i="10" s="1"/>
  <c r="A417" i="10" s="1"/>
  <c r="A418" i="10" s="1"/>
  <c r="A419" i="10" s="1"/>
  <c r="A420" i="10" s="1"/>
  <c r="A421" i="10" s="1"/>
  <c r="A422" i="10" s="1"/>
  <c r="A423" i="10" s="1"/>
  <c r="A424" i="10" s="1"/>
  <c r="A425" i="10" s="1"/>
  <c r="A426" i="10" s="1"/>
  <c r="A427" i="10" s="1"/>
  <c r="A428" i="10" s="1"/>
  <c r="A429" i="10" s="1"/>
  <c r="A430" i="10" s="1"/>
  <c r="A431" i="10" s="1"/>
  <c r="A432" i="10" s="1"/>
  <c r="A433" i="10" s="1"/>
  <c r="A434" i="10" s="1"/>
  <c r="A435" i="10" s="1"/>
  <c r="A436" i="10" s="1"/>
  <c r="A437" i="10" s="1"/>
  <c r="A438" i="10" s="1"/>
  <c r="A439" i="10" s="1"/>
  <c r="A440" i="10" s="1"/>
  <c r="A441" i="10" s="1"/>
  <c r="A442" i="10" s="1"/>
  <c r="A443" i="10" s="1"/>
  <c r="A444" i="10" s="1"/>
  <c r="A445" i="10" s="1"/>
  <c r="A446" i="10" s="1"/>
  <c r="A447" i="10" s="1"/>
  <c r="A448" i="10" s="1"/>
  <c r="A449" i="10" s="1"/>
  <c r="A450" i="10" s="1"/>
  <c r="A451" i="10" s="1"/>
  <c r="A452" i="10" s="1"/>
  <c r="A453" i="10" s="1"/>
  <c r="A454" i="10" s="1"/>
  <c r="A455" i="10" s="1"/>
  <c r="A456" i="10" s="1"/>
  <c r="A457" i="10" s="1"/>
  <c r="A458" i="10" s="1"/>
  <c r="A459" i="10" s="1"/>
  <c r="A460" i="10" s="1"/>
  <c r="A461" i="10" s="1"/>
  <c r="A462" i="10" s="1"/>
  <c r="A463" i="10" s="1"/>
  <c r="A464" i="10" s="1"/>
  <c r="A465" i="10" s="1"/>
  <c r="A466" i="10" s="1"/>
  <c r="A467" i="10" s="1"/>
  <c r="A468" i="10" s="1"/>
  <c r="A469" i="10" s="1"/>
  <c r="A470" i="10" s="1"/>
  <c r="A471" i="10" s="1"/>
  <c r="A472" i="10" s="1"/>
  <c r="A473" i="10" s="1"/>
  <c r="A474" i="10" s="1"/>
  <c r="A475" i="10" s="1"/>
  <c r="A476" i="10" s="1"/>
  <c r="A477" i="10" s="1"/>
  <c r="A478" i="10" s="1"/>
  <c r="A479" i="10" s="1"/>
  <c r="A480" i="10" s="1"/>
  <c r="A481" i="10" s="1"/>
  <c r="A482" i="10" s="1"/>
  <c r="A483" i="10" s="1"/>
  <c r="A484" i="10" s="1"/>
  <c r="A485" i="10" s="1"/>
  <c r="A486" i="10" s="1"/>
  <c r="A487" i="10" s="1"/>
  <c r="A488" i="10" s="1"/>
  <c r="A489" i="10" s="1"/>
  <c r="A490" i="10" s="1"/>
  <c r="A491" i="10" s="1"/>
  <c r="A492" i="10" s="1"/>
  <c r="A493" i="10" s="1"/>
  <c r="A494" i="10" s="1"/>
  <c r="A495" i="10" s="1"/>
  <c r="A496" i="10" s="1"/>
  <c r="A497" i="10" s="1"/>
  <c r="A498" i="10" s="1"/>
  <c r="A499" i="10" s="1"/>
  <c r="A500" i="10" s="1"/>
  <c r="A501" i="10" s="1"/>
  <c r="A502" i="10" s="1"/>
  <c r="A503" i="10" s="1"/>
  <c r="A504" i="10" s="1"/>
  <c r="A505" i="10" s="1"/>
  <c r="A506" i="10" s="1"/>
  <c r="A507" i="10" s="1"/>
  <c r="A508" i="10" s="1"/>
  <c r="A509" i="10" s="1"/>
  <c r="A510" i="10" s="1"/>
  <c r="A511" i="10" s="1"/>
  <c r="A512" i="10" s="1"/>
  <c r="A513" i="10" s="1"/>
  <c r="A514" i="10" s="1"/>
  <c r="A515" i="10" s="1"/>
  <c r="A516" i="10" s="1"/>
  <c r="A517" i="10" s="1"/>
  <c r="A518" i="10" s="1"/>
  <c r="A519" i="10" s="1"/>
  <c r="A520" i="10" s="1"/>
  <c r="A521" i="10" s="1"/>
  <c r="A522" i="10" s="1"/>
  <c r="A523" i="10" s="1"/>
  <c r="A524" i="10" s="1"/>
  <c r="A525" i="10" s="1"/>
  <c r="A526" i="10" s="1"/>
  <c r="A527" i="10" s="1"/>
  <c r="A528" i="10" s="1"/>
  <c r="A529" i="10" s="1"/>
  <c r="A530" i="10" s="1"/>
  <c r="A531" i="10" s="1"/>
  <c r="A532" i="10" s="1"/>
  <c r="A533" i="10" s="1"/>
  <c r="A534" i="10" s="1"/>
  <c r="A535" i="10" s="1"/>
  <c r="A536" i="10" s="1"/>
  <c r="A537" i="10" s="1"/>
  <c r="A538" i="10" s="1"/>
  <c r="A539" i="10" s="1"/>
  <c r="A540" i="10" s="1"/>
  <c r="A541" i="10" s="1"/>
  <c r="A542" i="10" s="1"/>
  <c r="A543" i="10" s="1"/>
  <c r="A544" i="10" s="1"/>
  <c r="A545" i="10" s="1"/>
  <c r="A546" i="10" s="1"/>
  <c r="A547" i="10" s="1"/>
  <c r="A548" i="10" s="1"/>
  <c r="A549" i="10" s="1"/>
  <c r="A550" i="10" s="1"/>
  <c r="A551" i="10" s="1"/>
  <c r="A552" i="10" s="1"/>
  <c r="A553" i="10" s="1"/>
  <c r="A554" i="10" s="1"/>
  <c r="A555" i="10" s="1"/>
  <c r="A556" i="10" s="1"/>
  <c r="A557" i="10" s="1"/>
  <c r="A558" i="10" s="1"/>
  <c r="A559" i="10" s="1"/>
  <c r="A560" i="10" s="1"/>
  <c r="A561" i="10" s="1"/>
  <c r="A562" i="10" s="1"/>
  <c r="A563" i="10" s="1"/>
  <c r="A564" i="10" s="1"/>
  <c r="A565" i="10" s="1"/>
  <c r="A566" i="10" s="1"/>
  <c r="A567" i="10" s="1"/>
  <c r="A568" i="10" s="1"/>
  <c r="A569" i="10" s="1"/>
  <c r="A570" i="10" s="1"/>
  <c r="A571" i="10" s="1"/>
  <c r="A572" i="10" s="1"/>
  <c r="A573" i="10" s="1"/>
  <c r="A574" i="10" s="1"/>
  <c r="A575" i="10" s="1"/>
  <c r="A576" i="10" s="1"/>
  <c r="A577" i="10" s="1"/>
  <c r="A578" i="10" s="1"/>
  <c r="A579" i="10" s="1"/>
  <c r="A580" i="10" s="1"/>
  <c r="A581" i="10" s="1"/>
  <c r="A582" i="10" s="1"/>
  <c r="A583" i="10" s="1"/>
  <c r="A584" i="10" s="1"/>
  <c r="A585" i="10" s="1"/>
  <c r="A586" i="10" s="1"/>
  <c r="A587" i="10" s="1"/>
  <c r="A588" i="10" s="1"/>
  <c r="A589" i="10" s="1"/>
  <c r="A590" i="10" s="1"/>
  <c r="A591" i="10" s="1"/>
  <c r="A592" i="10" s="1"/>
  <c r="A593" i="10" s="1"/>
  <c r="A594" i="10" s="1"/>
  <c r="A595" i="10" s="1"/>
  <c r="A596" i="10" s="1"/>
  <c r="A597" i="10" s="1"/>
  <c r="A598" i="10" s="1"/>
  <c r="A599" i="10" s="1"/>
  <c r="A600" i="10" s="1"/>
  <c r="A601" i="10" s="1"/>
  <c r="A602" i="10" s="1"/>
  <c r="A603" i="10" s="1"/>
  <c r="A604" i="10" s="1"/>
  <c r="A605" i="10" s="1"/>
  <c r="A606" i="10" s="1"/>
  <c r="A607" i="10" s="1"/>
  <c r="A608" i="10" s="1"/>
  <c r="A609" i="10" s="1"/>
  <c r="A610" i="10" s="1"/>
  <c r="A611" i="10" s="1"/>
  <c r="A612" i="10" s="1"/>
  <c r="A613" i="10" s="1"/>
  <c r="A614" i="10" s="1"/>
  <c r="A615" i="10" s="1"/>
  <c r="A616" i="10" s="1"/>
  <c r="A617" i="10" s="1"/>
  <c r="A618" i="10" s="1"/>
  <c r="A619" i="10" s="1"/>
  <c r="A620" i="10" s="1"/>
  <c r="A621" i="10" s="1"/>
  <c r="A622" i="10" s="1"/>
  <c r="A623" i="10" s="1"/>
  <c r="A624" i="10" s="1"/>
  <c r="A625" i="10" s="1"/>
  <c r="A626" i="10" s="1"/>
  <c r="A627" i="10" s="1"/>
  <c r="A628" i="10" s="1"/>
  <c r="A629" i="10" s="1"/>
  <c r="A630" i="10" s="1"/>
  <c r="A631" i="10" s="1"/>
  <c r="A632" i="10" s="1"/>
  <c r="A633" i="10" s="1"/>
  <c r="A634" i="10" s="1"/>
  <c r="A635" i="10" s="1"/>
  <c r="A636" i="10" s="1"/>
  <c r="A637" i="10" s="1"/>
  <c r="A638" i="10" s="1"/>
  <c r="A639" i="10" s="1"/>
  <c r="A640" i="10" s="1"/>
  <c r="A641" i="10" s="1"/>
  <c r="A642" i="10" s="1"/>
  <c r="A643" i="10" s="1"/>
  <c r="A644" i="10" s="1"/>
  <c r="A645" i="10" s="1"/>
  <c r="A646" i="10" s="1"/>
  <c r="A647" i="10" s="1"/>
  <c r="A648" i="10" s="1"/>
  <c r="A649" i="10" s="1"/>
  <c r="A650" i="10" s="1"/>
  <c r="A651" i="10" s="1"/>
  <c r="A652" i="10" s="1"/>
  <c r="A653" i="10" s="1"/>
  <c r="A654" i="10" s="1"/>
  <c r="A655" i="10" s="1"/>
  <c r="A656" i="10" s="1"/>
  <c r="A657" i="10" s="1"/>
  <c r="A658" i="10" s="1"/>
  <c r="A659" i="10" s="1"/>
  <c r="A660" i="10" s="1"/>
  <c r="A661" i="10" s="1"/>
  <c r="A662" i="10" s="1"/>
  <c r="A663" i="10" s="1"/>
  <c r="A664" i="10" s="1"/>
  <c r="A665" i="10" s="1"/>
  <c r="A666" i="10" s="1"/>
  <c r="A667" i="10" s="1"/>
  <c r="A668" i="10" s="1"/>
  <c r="A669" i="10" s="1"/>
  <c r="A670" i="10" s="1"/>
  <c r="A671" i="10" s="1"/>
  <c r="A672" i="10" s="1"/>
  <c r="A673" i="10" s="1"/>
  <c r="A674" i="10" s="1"/>
  <c r="A675" i="10" s="1"/>
  <c r="A676" i="10" s="1"/>
  <c r="A677" i="10" s="1"/>
  <c r="A678" i="10" s="1"/>
  <c r="A679" i="10" s="1"/>
  <c r="A680" i="10" s="1"/>
  <c r="A681" i="10" s="1"/>
  <c r="A682" i="10" s="1"/>
  <c r="A683" i="10" s="1"/>
  <c r="A684" i="10" s="1"/>
  <c r="A685" i="10" s="1"/>
  <c r="A686" i="10" s="1"/>
  <c r="A687" i="10" s="1"/>
  <c r="A688" i="10" s="1"/>
  <c r="A689" i="10" s="1"/>
  <c r="A690" i="10" s="1"/>
  <c r="A691" i="10" s="1"/>
  <c r="A692" i="10" s="1"/>
  <c r="A693" i="10" s="1"/>
  <c r="A694" i="10" s="1"/>
  <c r="A695" i="10" s="1"/>
  <c r="A696" i="10" s="1"/>
  <c r="A697" i="10" s="1"/>
  <c r="A698" i="10" s="1"/>
  <c r="A699" i="10" s="1"/>
  <c r="A700" i="10" s="1"/>
  <c r="A701" i="10" s="1"/>
  <c r="A702" i="10" s="1"/>
  <c r="A703" i="10" s="1"/>
  <c r="A704" i="10" s="1"/>
  <c r="A705" i="10" s="1"/>
  <c r="A706" i="10" s="1"/>
  <c r="A707" i="10" s="1"/>
  <c r="A708" i="10" s="1"/>
  <c r="A709" i="10" s="1"/>
  <c r="A710" i="10" s="1"/>
  <c r="A711" i="10" s="1"/>
  <c r="A712" i="10" s="1"/>
  <c r="A713" i="10" s="1"/>
  <c r="A714" i="10" s="1"/>
  <c r="A715" i="10" s="1"/>
  <c r="A716" i="10" s="1"/>
  <c r="A717" i="10" s="1"/>
  <c r="J550" i="10"/>
  <c r="J551" i="10"/>
  <c r="J552" i="10"/>
  <c r="K552" i="10" s="1"/>
  <c r="J553" i="10"/>
  <c r="J554" i="10"/>
  <c r="J555" i="10"/>
  <c r="J556" i="10"/>
  <c r="J557" i="10"/>
  <c r="J558" i="10"/>
  <c r="K558" i="10" s="1"/>
  <c r="J559" i="10"/>
  <c r="K559" i="10" s="1"/>
  <c r="J560" i="10"/>
  <c r="K560" i="10" s="1"/>
  <c r="J561" i="10"/>
  <c r="J562" i="10"/>
  <c r="J563" i="10"/>
  <c r="K563" i="10" s="1"/>
  <c r="J564" i="10"/>
  <c r="K564" i="10" s="1"/>
  <c r="J565" i="10"/>
  <c r="J566" i="10"/>
  <c r="J567" i="10"/>
  <c r="K567" i="10" s="1"/>
  <c r="J568" i="10"/>
  <c r="J569" i="10"/>
  <c r="J570" i="10"/>
  <c r="K570" i="10" s="1"/>
  <c r="J571" i="10"/>
  <c r="J572" i="10"/>
  <c r="J573" i="10"/>
  <c r="J574" i="10"/>
  <c r="K574" i="10" s="1"/>
  <c r="J575" i="10"/>
  <c r="J576" i="10"/>
  <c r="K576" i="10" s="1"/>
  <c r="J577" i="10"/>
  <c r="K577" i="10" s="1"/>
  <c r="J578" i="10"/>
  <c r="J579" i="10"/>
  <c r="J580" i="10"/>
  <c r="K580" i="10" s="1"/>
  <c r="J581" i="10"/>
  <c r="J582" i="10"/>
  <c r="J583" i="10"/>
  <c r="K583" i="10" s="1"/>
  <c r="J584" i="10"/>
  <c r="J585" i="10"/>
  <c r="J586" i="10"/>
  <c r="J587" i="10"/>
  <c r="J588" i="10"/>
  <c r="J589" i="10"/>
  <c r="J590" i="10"/>
  <c r="J591" i="10"/>
  <c r="K591" i="10" s="1"/>
  <c r="J592" i="10"/>
  <c r="J593" i="10"/>
  <c r="J594" i="10"/>
  <c r="J595" i="10"/>
  <c r="K595" i="10" s="1"/>
  <c r="J596" i="10"/>
  <c r="J597" i="10"/>
  <c r="K597" i="10" s="1"/>
  <c r="J598" i="10"/>
  <c r="J599" i="10"/>
  <c r="J600" i="10"/>
  <c r="J601" i="10"/>
  <c r="J602" i="10"/>
  <c r="J603" i="10"/>
  <c r="K603" i="10" s="1"/>
  <c r="J604" i="10"/>
  <c r="J605" i="10"/>
  <c r="J606" i="10"/>
  <c r="K606" i="10" s="1"/>
  <c r="J607" i="10"/>
  <c r="J608" i="10"/>
  <c r="J609" i="10"/>
  <c r="J610" i="10"/>
  <c r="K610" i="10" s="1"/>
  <c r="J611" i="10"/>
  <c r="J612" i="10"/>
  <c r="J613" i="10"/>
  <c r="J614" i="10"/>
  <c r="J615" i="10"/>
  <c r="J616" i="10"/>
  <c r="J617" i="10"/>
  <c r="J618" i="10"/>
  <c r="K618" i="10" s="1"/>
  <c r="J619" i="10"/>
  <c r="J620" i="10"/>
  <c r="J621" i="10"/>
  <c r="J622" i="10"/>
  <c r="J623" i="10"/>
  <c r="J624" i="10"/>
  <c r="J625" i="10"/>
  <c r="J626" i="10"/>
  <c r="K626" i="10" s="1"/>
  <c r="J627" i="10"/>
  <c r="J628" i="10"/>
  <c r="J629" i="10"/>
  <c r="K629" i="10" s="1"/>
  <c r="J630" i="10"/>
  <c r="K630" i="10" s="1"/>
  <c r="J631" i="10"/>
  <c r="J632" i="10"/>
  <c r="J633" i="10"/>
  <c r="J634" i="10"/>
  <c r="K634" i="10" s="1"/>
  <c r="J635" i="10"/>
  <c r="J636" i="10"/>
  <c r="J637" i="10"/>
  <c r="K637" i="10" s="1"/>
  <c r="J638" i="10"/>
  <c r="K638" i="10" s="1"/>
  <c r="J639" i="10"/>
  <c r="J640" i="10"/>
  <c r="J641" i="10"/>
  <c r="J642" i="10"/>
  <c r="J643" i="10"/>
  <c r="J644" i="10"/>
  <c r="J645" i="10"/>
  <c r="J646" i="10"/>
  <c r="J647" i="10"/>
  <c r="J648" i="10"/>
  <c r="K648" i="10" s="1"/>
  <c r="J649" i="10"/>
  <c r="K649" i="10" s="1"/>
  <c r="J650" i="10"/>
  <c r="J651" i="10"/>
  <c r="J652" i="10"/>
  <c r="J653" i="10"/>
  <c r="J654" i="10"/>
  <c r="J655" i="10"/>
  <c r="K655" i="10" s="1"/>
  <c r="J656" i="10"/>
  <c r="J657" i="10"/>
  <c r="J658" i="10"/>
  <c r="J659" i="10"/>
  <c r="J660" i="10"/>
  <c r="J661" i="10"/>
  <c r="J662" i="10"/>
  <c r="K662" i="10" s="1"/>
  <c r="J663" i="10"/>
  <c r="K663" i="10" s="1"/>
  <c r="J664" i="10"/>
  <c r="J665" i="10"/>
  <c r="J666" i="10"/>
  <c r="J667" i="10"/>
  <c r="J668" i="10"/>
  <c r="J669" i="10"/>
  <c r="J670" i="10"/>
  <c r="J671" i="10"/>
  <c r="J672" i="10"/>
  <c r="J673" i="10"/>
  <c r="K673" i="10" s="1"/>
  <c r="J674" i="10"/>
  <c r="J675" i="10"/>
  <c r="J676" i="10"/>
  <c r="J677" i="10"/>
  <c r="J678" i="10"/>
  <c r="J679" i="10"/>
  <c r="K679" i="10" s="1"/>
  <c r="J680" i="10"/>
  <c r="J681" i="10"/>
  <c r="J682" i="10"/>
  <c r="J683" i="10"/>
  <c r="J684" i="10"/>
  <c r="J685" i="10"/>
  <c r="J686" i="10"/>
  <c r="J687" i="10"/>
  <c r="J688" i="10"/>
  <c r="J689" i="10"/>
  <c r="J690" i="10"/>
  <c r="J691" i="10"/>
  <c r="J692" i="10"/>
  <c r="K692" i="10" s="1"/>
  <c r="J693" i="10"/>
  <c r="J694" i="10"/>
  <c r="J695" i="10"/>
  <c r="J696" i="10"/>
  <c r="J697" i="10"/>
  <c r="J698" i="10"/>
  <c r="J699" i="10"/>
  <c r="K699" i="10" s="1"/>
  <c r="J700" i="10"/>
  <c r="J701" i="10"/>
  <c r="J702" i="10"/>
  <c r="K702" i="10" s="1"/>
  <c r="J703" i="10"/>
  <c r="J704" i="10"/>
  <c r="J705" i="10"/>
  <c r="K705" i="10" s="1"/>
  <c r="J706" i="10"/>
  <c r="K706" i="10" s="1"/>
  <c r="J707" i="10"/>
  <c r="J708" i="10"/>
  <c r="J709" i="10"/>
  <c r="J710" i="10"/>
  <c r="J711" i="10"/>
  <c r="J712" i="10"/>
  <c r="J713" i="10"/>
  <c r="F720" i="10"/>
  <c r="J720" i="10"/>
  <c r="A721" i="10"/>
  <c r="A722" i="10" s="1"/>
  <c r="A723" i="10" s="1"/>
  <c r="A724" i="10" s="1"/>
  <c r="A725" i="10" s="1"/>
  <c r="A726" i="10" s="1"/>
  <c r="A727" i="10" s="1"/>
  <c r="A728" i="10" s="1"/>
  <c r="A729" i="10" s="1"/>
  <c r="A730" i="10" s="1"/>
  <c r="A731" i="10" s="1"/>
  <c r="A732" i="10" s="1"/>
  <c r="A733" i="10" s="1"/>
  <c r="A734" i="10" s="1"/>
  <c r="A735" i="10" s="1"/>
  <c r="A736" i="10" s="1"/>
  <c r="A737" i="10" s="1"/>
  <c r="A738" i="10" s="1"/>
  <c r="A739" i="10" s="1"/>
  <c r="A740" i="10" s="1"/>
  <c r="A741" i="10" s="1"/>
  <c r="A742" i="10" s="1"/>
  <c r="A743" i="10" s="1"/>
  <c r="A744" i="10" s="1"/>
  <c r="A745" i="10" s="1"/>
  <c r="A746" i="10" s="1"/>
  <c r="A747" i="10" s="1"/>
  <c r="A748" i="10" s="1"/>
  <c r="A749" i="10" s="1"/>
  <c r="A750" i="10" s="1"/>
  <c r="A751" i="10" s="1"/>
  <c r="A752" i="10" s="1"/>
  <c r="A753" i="10" s="1"/>
  <c r="A754" i="10" s="1"/>
  <c r="A755" i="10" s="1"/>
  <c r="A756" i="10" s="1"/>
  <c r="A757" i="10" s="1"/>
  <c r="A758" i="10" s="1"/>
  <c r="A759" i="10" s="1"/>
  <c r="A760" i="10" s="1"/>
  <c r="A761" i="10" s="1"/>
  <c r="A762" i="10" s="1"/>
  <c r="A763" i="10" s="1"/>
  <c r="A764" i="10" s="1"/>
  <c r="A765" i="10" s="1"/>
  <c r="A766" i="10" s="1"/>
  <c r="A767" i="10" s="1"/>
  <c r="A768" i="10" s="1"/>
  <c r="A769" i="10" s="1"/>
  <c r="A770" i="10" s="1"/>
  <c r="A771" i="10" s="1"/>
  <c r="A772" i="10" s="1"/>
  <c r="A773" i="10" s="1"/>
  <c r="A774" i="10" s="1"/>
  <c r="A775" i="10" s="1"/>
  <c r="A776" i="10" s="1"/>
  <c r="A777" i="10" s="1"/>
  <c r="A778" i="10" s="1"/>
  <c r="A779" i="10" s="1"/>
  <c r="A780" i="10" s="1"/>
  <c r="A781" i="10" s="1"/>
  <c r="A782" i="10" s="1"/>
  <c r="A783" i="10" s="1"/>
  <c r="A784" i="10" s="1"/>
  <c r="A785" i="10" s="1"/>
  <c r="A786" i="10" s="1"/>
  <c r="A787" i="10" s="1"/>
  <c r="A788" i="10" s="1"/>
  <c r="A789" i="10" s="1"/>
  <c r="A790" i="10" s="1"/>
  <c r="A791" i="10" s="1"/>
  <c r="A792" i="10" s="1"/>
  <c r="A793" i="10" s="1"/>
  <c r="A794" i="10" s="1"/>
  <c r="A795" i="10" s="1"/>
  <c r="A796" i="10" s="1"/>
  <c r="A797" i="10" s="1"/>
  <c r="A798" i="10" s="1"/>
  <c r="A799" i="10" s="1"/>
  <c r="A800" i="10" s="1"/>
  <c r="A801" i="10" s="1"/>
  <c r="A802" i="10" s="1"/>
  <c r="A803" i="10" s="1"/>
  <c r="A804" i="10" s="1"/>
  <c r="A805" i="10" s="1"/>
  <c r="A806" i="10" s="1"/>
  <c r="A807" i="10" s="1"/>
  <c r="A808" i="10" s="1"/>
  <c r="A809" i="10" s="1"/>
  <c r="A810" i="10" s="1"/>
  <c r="A811" i="10" s="1"/>
  <c r="A812" i="10" s="1"/>
  <c r="A813" i="10" s="1"/>
  <c r="A814" i="10" s="1"/>
  <c r="A815" i="10" s="1"/>
  <c r="A816" i="10" s="1"/>
  <c r="A817" i="10" s="1"/>
  <c r="A818" i="10" s="1"/>
  <c r="A819" i="10" s="1"/>
  <c r="A820" i="10" s="1"/>
  <c r="A821" i="10" s="1"/>
  <c r="A822" i="10" s="1"/>
  <c r="A823" i="10" s="1"/>
  <c r="A824" i="10" s="1"/>
  <c r="A825" i="10" s="1"/>
  <c r="A826" i="10" s="1"/>
  <c r="A827" i="10" s="1"/>
  <c r="A828" i="10" s="1"/>
  <c r="A829" i="10" s="1"/>
  <c r="A830" i="10" s="1"/>
  <c r="A831" i="10" s="1"/>
  <c r="A832" i="10" s="1"/>
  <c r="A833" i="10" s="1"/>
  <c r="A834" i="10" s="1"/>
  <c r="A835" i="10" s="1"/>
  <c r="A836" i="10" s="1"/>
  <c r="A837" i="10" s="1"/>
  <c r="A838" i="10" s="1"/>
  <c r="A839" i="10" s="1"/>
  <c r="A840" i="10" s="1"/>
  <c r="A841" i="10" s="1"/>
  <c r="A842" i="10" s="1"/>
  <c r="A843" i="10" s="1"/>
  <c r="A844" i="10" s="1"/>
  <c r="A845" i="10" s="1"/>
  <c r="A846" i="10" s="1"/>
  <c r="A847" i="10" s="1"/>
  <c r="A848" i="10" s="1"/>
  <c r="A849" i="10" s="1"/>
  <c r="A850" i="10" s="1"/>
  <c r="A851" i="10" s="1"/>
  <c r="A852" i="10" s="1"/>
  <c r="A853" i="10" s="1"/>
  <c r="A854" i="10" s="1"/>
  <c r="A855" i="10" s="1"/>
  <c r="A856" i="10" s="1"/>
  <c r="A857" i="10" s="1"/>
  <c r="A858" i="10" s="1"/>
  <c r="A859" i="10" s="1"/>
  <c r="A860" i="10" s="1"/>
  <c r="A861" i="10" s="1"/>
  <c r="A862" i="10" s="1"/>
  <c r="A863" i="10" s="1"/>
  <c r="A864" i="10" s="1"/>
  <c r="A865" i="10" s="1"/>
  <c r="A866" i="10" s="1"/>
  <c r="A867" i="10" s="1"/>
  <c r="A868" i="10" s="1"/>
  <c r="A869" i="10" s="1"/>
  <c r="A870" i="10" s="1"/>
  <c r="A871" i="10" s="1"/>
  <c r="A872" i="10" s="1"/>
  <c r="A873" i="10" s="1"/>
  <c r="A874" i="10" s="1"/>
  <c r="A875" i="10" s="1"/>
  <c r="A876" i="10" s="1"/>
  <c r="A877" i="10" s="1"/>
  <c r="A878" i="10" s="1"/>
  <c r="A879" i="10" s="1"/>
  <c r="A880" i="10" s="1"/>
  <c r="A881" i="10" s="1"/>
  <c r="A882" i="10" s="1"/>
  <c r="A883" i="10" s="1"/>
  <c r="A884" i="10" s="1"/>
  <c r="A885" i="10" s="1"/>
  <c r="A886" i="10" s="1"/>
  <c r="A887" i="10" s="1"/>
  <c r="A888" i="10" s="1"/>
  <c r="A889" i="10" s="1"/>
  <c r="A890" i="10" s="1"/>
  <c r="A891" i="10" s="1"/>
  <c r="A892" i="10" s="1"/>
  <c r="A893" i="10" s="1"/>
  <c r="A894" i="10" s="1"/>
  <c r="A895" i="10" s="1"/>
  <c r="F721" i="10"/>
  <c r="J721" i="10"/>
  <c r="F722" i="10"/>
  <c r="J722" i="10"/>
  <c r="F723" i="10"/>
  <c r="J723" i="10"/>
  <c r="K723" i="10" s="1"/>
  <c r="L723" i="10" s="1"/>
  <c r="N723" i="10" s="1"/>
  <c r="F724" i="10"/>
  <c r="J724" i="10"/>
  <c r="F725" i="10"/>
  <c r="J725" i="10"/>
  <c r="F726" i="10"/>
  <c r="J726" i="10"/>
  <c r="K726" i="10" s="1"/>
  <c r="L726" i="10" s="1"/>
  <c r="N726" i="10" s="1"/>
  <c r="F727" i="10"/>
  <c r="J727" i="10"/>
  <c r="F728" i="10"/>
  <c r="J728" i="10"/>
  <c r="F729" i="10"/>
  <c r="J729" i="10"/>
  <c r="F730" i="10"/>
  <c r="J730" i="10"/>
  <c r="F731" i="10"/>
  <c r="J731" i="10"/>
  <c r="F732" i="10"/>
  <c r="J732" i="10"/>
  <c r="F733" i="10"/>
  <c r="J733" i="10"/>
  <c r="F734" i="10"/>
  <c r="J734" i="10"/>
  <c r="F735" i="10"/>
  <c r="J735" i="10"/>
  <c r="F736" i="10"/>
  <c r="J736" i="10"/>
  <c r="K736" i="10" s="1"/>
  <c r="L736" i="10" s="1"/>
  <c r="N736" i="10" s="1"/>
  <c r="F737" i="10"/>
  <c r="J737" i="10"/>
  <c r="F738" i="10"/>
  <c r="J738" i="10"/>
  <c r="F739" i="10"/>
  <c r="J739" i="10"/>
  <c r="F740" i="10"/>
  <c r="J740" i="10"/>
  <c r="F741" i="10"/>
  <c r="J741" i="10"/>
  <c r="F742" i="10"/>
  <c r="J742" i="10"/>
  <c r="F743" i="10"/>
  <c r="J743" i="10"/>
  <c r="F744" i="10"/>
  <c r="J744" i="10"/>
  <c r="F745" i="10"/>
  <c r="J745" i="10"/>
  <c r="F746" i="10"/>
  <c r="J746" i="10"/>
  <c r="F747" i="10"/>
  <c r="J747" i="10"/>
  <c r="F748" i="10"/>
  <c r="J748" i="10"/>
  <c r="F749" i="10"/>
  <c r="J749" i="10"/>
  <c r="F750" i="10"/>
  <c r="J750" i="10"/>
  <c r="F751" i="10"/>
  <c r="J751" i="10"/>
  <c r="F752" i="10"/>
  <c r="J752" i="10"/>
  <c r="K752" i="10" s="1"/>
  <c r="L752" i="10" s="1"/>
  <c r="N752" i="10" s="1"/>
  <c r="F753" i="10"/>
  <c r="J753" i="10"/>
  <c r="F754" i="10"/>
  <c r="J754" i="10"/>
  <c r="F755" i="10"/>
  <c r="J755" i="10"/>
  <c r="F756" i="10"/>
  <c r="J756" i="10"/>
  <c r="F757" i="10"/>
  <c r="J757" i="10"/>
  <c r="F758" i="10"/>
  <c r="J758" i="10"/>
  <c r="F759" i="10"/>
  <c r="J759" i="10"/>
  <c r="F760" i="10"/>
  <c r="J760" i="10"/>
  <c r="F761" i="10"/>
  <c r="J761" i="10"/>
  <c r="F762" i="10"/>
  <c r="J762" i="10"/>
  <c r="F763" i="10"/>
  <c r="J763" i="10"/>
  <c r="F764" i="10"/>
  <c r="J764" i="10"/>
  <c r="F765" i="10"/>
  <c r="J765" i="10"/>
  <c r="F766" i="10"/>
  <c r="J766" i="10"/>
  <c r="F767" i="10"/>
  <c r="J767" i="10"/>
  <c r="F768" i="10"/>
  <c r="J768" i="10"/>
  <c r="F769" i="10"/>
  <c r="J769" i="10"/>
  <c r="F770" i="10"/>
  <c r="J770" i="10"/>
  <c r="K770" i="10" s="1"/>
  <c r="L770" i="10" s="1"/>
  <c r="N770" i="10" s="1"/>
  <c r="F771" i="10"/>
  <c r="J771" i="10"/>
  <c r="F772" i="10"/>
  <c r="J772" i="10"/>
  <c r="F773" i="10"/>
  <c r="J773" i="10"/>
  <c r="F774" i="10"/>
  <c r="J774" i="10"/>
  <c r="F775" i="10"/>
  <c r="J775" i="10"/>
  <c r="K775" i="10" s="1"/>
  <c r="L775" i="10" s="1"/>
  <c r="N775" i="10" s="1"/>
  <c r="F776" i="10"/>
  <c r="J776" i="10"/>
  <c r="F777" i="10"/>
  <c r="J777" i="10"/>
  <c r="F778" i="10"/>
  <c r="J778" i="10"/>
  <c r="F779" i="10"/>
  <c r="J779" i="10"/>
  <c r="K779" i="10" s="1"/>
  <c r="L779" i="10" s="1"/>
  <c r="N779" i="10" s="1"/>
  <c r="F780" i="10"/>
  <c r="J780" i="10"/>
  <c r="K780" i="10" s="1"/>
  <c r="L780" i="10" s="1"/>
  <c r="N780" i="10" s="1"/>
  <c r="F781" i="10"/>
  <c r="J781" i="10"/>
  <c r="F782" i="10"/>
  <c r="J782" i="10"/>
  <c r="K782" i="10" s="1"/>
  <c r="L782" i="10" s="1"/>
  <c r="N782" i="10" s="1"/>
  <c r="F783" i="10"/>
  <c r="J783" i="10"/>
  <c r="F784" i="10"/>
  <c r="J784" i="10"/>
  <c r="F785" i="10"/>
  <c r="J785" i="10"/>
  <c r="K785" i="10" s="1"/>
  <c r="L785" i="10" s="1"/>
  <c r="N785" i="10" s="1"/>
  <c r="F786" i="10"/>
  <c r="J786" i="10"/>
  <c r="F787" i="10"/>
  <c r="J787" i="10"/>
  <c r="F788" i="10"/>
  <c r="J788" i="10"/>
  <c r="K788" i="10" s="1"/>
  <c r="L788" i="10" s="1"/>
  <c r="N788" i="10" s="1"/>
  <c r="F789" i="10"/>
  <c r="J789" i="10"/>
  <c r="F790" i="10"/>
  <c r="J790" i="10"/>
  <c r="F791" i="10"/>
  <c r="J791" i="10"/>
  <c r="F792" i="10"/>
  <c r="J792" i="10"/>
  <c r="K792" i="10" s="1"/>
  <c r="L792" i="10" s="1"/>
  <c r="N792" i="10" s="1"/>
  <c r="F793" i="10"/>
  <c r="J793" i="10"/>
  <c r="F794" i="10"/>
  <c r="J794" i="10"/>
  <c r="F795" i="10"/>
  <c r="J795" i="10"/>
  <c r="F796" i="10"/>
  <c r="J796" i="10"/>
  <c r="K796" i="10" s="1"/>
  <c r="L796" i="10" s="1"/>
  <c r="N796" i="10" s="1"/>
  <c r="F797" i="10"/>
  <c r="J797" i="10"/>
  <c r="F798" i="10"/>
  <c r="J798" i="10"/>
  <c r="F799" i="10"/>
  <c r="J799" i="10"/>
  <c r="K799" i="10" s="1"/>
  <c r="L799" i="10" s="1"/>
  <c r="N799" i="10" s="1"/>
  <c r="F800" i="10"/>
  <c r="J800" i="10"/>
  <c r="F801" i="10"/>
  <c r="J801" i="10"/>
  <c r="F802" i="10"/>
  <c r="J802" i="10"/>
  <c r="F803" i="10"/>
  <c r="J803" i="10"/>
  <c r="F804" i="10"/>
  <c r="J804" i="10"/>
  <c r="K804" i="10" s="1"/>
  <c r="L804" i="10" s="1"/>
  <c r="N804" i="10" s="1"/>
  <c r="F805" i="10"/>
  <c r="J805" i="10"/>
  <c r="K805" i="10" s="1"/>
  <c r="L805" i="10" s="1"/>
  <c r="N805" i="10" s="1"/>
  <c r="F806" i="10"/>
  <c r="J806" i="10"/>
  <c r="F807" i="10"/>
  <c r="J807" i="10"/>
  <c r="K807" i="10" s="1"/>
  <c r="L807" i="10" s="1"/>
  <c r="N807" i="10" s="1"/>
  <c r="F808" i="10"/>
  <c r="J808" i="10"/>
  <c r="K808" i="10" s="1"/>
  <c r="L808" i="10" s="1"/>
  <c r="N808" i="10" s="1"/>
  <c r="F809" i="10"/>
  <c r="J809" i="10"/>
  <c r="K809" i="10" s="1"/>
  <c r="L809" i="10" s="1"/>
  <c r="N809" i="10" s="1"/>
  <c r="F810" i="10"/>
  <c r="J810" i="10"/>
  <c r="K810" i="10" s="1"/>
  <c r="L810" i="10" s="1"/>
  <c r="N810" i="10" s="1"/>
  <c r="F811" i="10"/>
  <c r="J811" i="10"/>
  <c r="F812" i="10"/>
  <c r="J812" i="10"/>
  <c r="F813" i="10"/>
  <c r="J813" i="10"/>
  <c r="K813" i="10" s="1"/>
  <c r="L813" i="10" s="1"/>
  <c r="N813" i="10" s="1"/>
  <c r="F814" i="10"/>
  <c r="J814" i="10"/>
  <c r="F815" i="10"/>
  <c r="J815" i="10"/>
  <c r="K815" i="10" s="1"/>
  <c r="L815" i="10" s="1"/>
  <c r="N815" i="10" s="1"/>
  <c r="F816" i="10"/>
  <c r="J816" i="10"/>
  <c r="K816" i="10" s="1"/>
  <c r="L816" i="10" s="1"/>
  <c r="N816" i="10" s="1"/>
  <c r="F817" i="10"/>
  <c r="J817" i="10"/>
  <c r="F818" i="10"/>
  <c r="J818" i="10"/>
  <c r="F819" i="10"/>
  <c r="J819" i="10"/>
  <c r="F820" i="10"/>
  <c r="J820" i="10"/>
  <c r="F821" i="10"/>
  <c r="J821" i="10"/>
  <c r="F822" i="10"/>
  <c r="J822" i="10"/>
  <c r="K822" i="10" s="1"/>
  <c r="L822" i="10" s="1"/>
  <c r="N822" i="10" s="1"/>
  <c r="F823" i="10"/>
  <c r="J823" i="10"/>
  <c r="F824" i="10"/>
  <c r="J824" i="10"/>
  <c r="K824" i="10" s="1"/>
  <c r="L824" i="10" s="1"/>
  <c r="N824" i="10" s="1"/>
  <c r="F825" i="10"/>
  <c r="J825" i="10"/>
  <c r="F826" i="10"/>
  <c r="J826" i="10"/>
  <c r="F827" i="10"/>
  <c r="J827" i="10"/>
  <c r="F828" i="10"/>
  <c r="J828" i="10"/>
  <c r="F829" i="10"/>
  <c r="J829" i="10"/>
  <c r="F830" i="10"/>
  <c r="J830" i="10"/>
  <c r="F831" i="10"/>
  <c r="J831" i="10"/>
  <c r="F832" i="10"/>
  <c r="J832" i="10"/>
  <c r="K832" i="10" s="1"/>
  <c r="L832" i="10" s="1"/>
  <c r="N832" i="10" s="1"/>
  <c r="F833" i="10"/>
  <c r="J833" i="10"/>
  <c r="F834" i="10"/>
  <c r="J834" i="10"/>
  <c r="F835" i="10"/>
  <c r="J835" i="10"/>
  <c r="K835" i="10" s="1"/>
  <c r="L835" i="10" s="1"/>
  <c r="N835" i="10" s="1"/>
  <c r="F836" i="10"/>
  <c r="J836" i="10"/>
  <c r="F837" i="10"/>
  <c r="J837" i="10"/>
  <c r="F838" i="10"/>
  <c r="J838" i="10"/>
  <c r="F839" i="10"/>
  <c r="J839" i="10"/>
  <c r="F840" i="10"/>
  <c r="J840" i="10"/>
  <c r="F841" i="10"/>
  <c r="J841" i="10"/>
  <c r="F842" i="10"/>
  <c r="J842" i="10"/>
  <c r="K842" i="10" s="1"/>
  <c r="L842" i="10" s="1"/>
  <c r="N842" i="10" s="1"/>
  <c r="F843" i="10"/>
  <c r="J843" i="10"/>
  <c r="F844" i="10"/>
  <c r="J844" i="10"/>
  <c r="F845" i="10"/>
  <c r="J845" i="10"/>
  <c r="F846" i="10"/>
  <c r="J846" i="10"/>
  <c r="F847" i="10"/>
  <c r="J847" i="10"/>
  <c r="F848" i="10"/>
  <c r="J848" i="10"/>
  <c r="F849" i="10"/>
  <c r="J849" i="10"/>
  <c r="F850" i="10"/>
  <c r="J850" i="10"/>
  <c r="F851" i="10"/>
  <c r="J851" i="10"/>
  <c r="F852" i="10"/>
  <c r="J852" i="10"/>
  <c r="F853" i="10"/>
  <c r="J853" i="10"/>
  <c r="F854" i="10"/>
  <c r="J854" i="10"/>
  <c r="F855" i="10"/>
  <c r="J855" i="10"/>
  <c r="F856" i="10"/>
  <c r="J856" i="10"/>
  <c r="F857" i="10"/>
  <c r="J857" i="10"/>
  <c r="K857" i="10" s="1"/>
  <c r="L857" i="10" s="1"/>
  <c r="N857" i="10" s="1"/>
  <c r="F858" i="10"/>
  <c r="J858" i="10"/>
  <c r="F859" i="10"/>
  <c r="J859" i="10"/>
  <c r="F860" i="10"/>
  <c r="J860" i="10"/>
  <c r="F861" i="10"/>
  <c r="J861" i="10"/>
  <c r="F862" i="10"/>
  <c r="J862" i="10"/>
  <c r="F863" i="10"/>
  <c r="J863" i="10"/>
  <c r="K863" i="10" s="1"/>
  <c r="L863" i="10" s="1"/>
  <c r="N863" i="10" s="1"/>
  <c r="F864" i="10"/>
  <c r="J864" i="10"/>
  <c r="K864" i="10" s="1"/>
  <c r="L864" i="10" s="1"/>
  <c r="N864" i="10" s="1"/>
  <c r="F865" i="10"/>
  <c r="J865" i="10"/>
  <c r="F866" i="10"/>
  <c r="J866" i="10"/>
  <c r="F867" i="10"/>
  <c r="J867" i="10"/>
  <c r="F868" i="10"/>
  <c r="J868" i="10"/>
  <c r="F869" i="10"/>
  <c r="J869" i="10"/>
  <c r="K869" i="10" s="1"/>
  <c r="L869" i="10" s="1"/>
  <c r="N869" i="10" s="1"/>
  <c r="F870" i="10"/>
  <c r="J870" i="10"/>
  <c r="F871" i="10"/>
  <c r="J871" i="10"/>
  <c r="F872" i="10"/>
  <c r="J872" i="10"/>
  <c r="F873" i="10"/>
  <c r="J873" i="10"/>
  <c r="F874" i="10"/>
  <c r="J874" i="10"/>
  <c r="F875" i="10"/>
  <c r="J875" i="10"/>
  <c r="K875" i="10" s="1"/>
  <c r="L875" i="10" s="1"/>
  <c r="N875" i="10" s="1"/>
  <c r="F876" i="10"/>
  <c r="J876" i="10"/>
  <c r="A900" i="10"/>
  <c r="A901" i="10" s="1"/>
  <c r="A902" i="10" s="1"/>
  <c r="A903" i="10" s="1"/>
  <c r="A904" i="10" s="1"/>
  <c r="A905" i="10" s="1"/>
  <c r="A906" i="10" s="1"/>
  <c r="A907" i="10" s="1"/>
  <c r="A908" i="10" s="1"/>
  <c r="A909" i="10" s="1"/>
  <c r="A910" i="10" s="1"/>
  <c r="A911" i="10" s="1"/>
  <c r="A912" i="10" s="1"/>
  <c r="A913" i="10" s="1"/>
  <c r="A914" i="10" s="1"/>
  <c r="A915" i="10" s="1"/>
  <c r="A916" i="10" s="1"/>
  <c r="A917" i="10" s="1"/>
  <c r="A918" i="10" s="1"/>
  <c r="A919" i="10" s="1"/>
  <c r="A920" i="10" s="1"/>
  <c r="A921" i="10" s="1"/>
  <c r="A922" i="10" s="1"/>
  <c r="A923" i="10" s="1"/>
  <c r="A924" i="10" s="1"/>
  <c r="A925" i="10" s="1"/>
  <c r="A926" i="10" s="1"/>
  <c r="A927" i="10" s="1"/>
  <c r="A928" i="10" s="1"/>
  <c r="A929" i="10" s="1"/>
  <c r="A930" i="10" s="1"/>
  <c r="A931" i="10" s="1"/>
  <c r="A932" i="10" s="1"/>
  <c r="A933" i="10" s="1"/>
  <c r="A934" i="10" s="1"/>
  <c r="A935" i="10" s="1"/>
  <c r="A936" i="10" s="1"/>
  <c r="A937" i="10" s="1"/>
  <c r="A938" i="10" s="1"/>
  <c r="A939" i="10" s="1"/>
  <c r="A940" i="10" s="1"/>
  <c r="A941" i="10" s="1"/>
  <c r="A942" i="10" s="1"/>
  <c r="A943" i="10" s="1"/>
  <c r="A944" i="10" s="1"/>
  <c r="A945" i="10" s="1"/>
  <c r="A946" i="10" s="1"/>
  <c r="A947" i="10" s="1"/>
  <c r="A948" i="10" s="1"/>
  <c r="A949" i="10" s="1"/>
  <c r="A950" i="10" s="1"/>
  <c r="A951" i="10" s="1"/>
  <c r="A952" i="10" s="1"/>
  <c r="A953" i="10" s="1"/>
  <c r="A954" i="10" s="1"/>
  <c r="A955" i="10" s="1"/>
  <c r="A956" i="10" s="1"/>
  <c r="A957" i="10" s="1"/>
  <c r="A958" i="10" s="1"/>
  <c r="A959" i="10" s="1"/>
  <c r="A960" i="10" s="1"/>
  <c r="A961" i="10" s="1"/>
  <c r="A962" i="10" s="1"/>
  <c r="F898" i="10"/>
  <c r="F899" i="10"/>
  <c r="F900" i="10"/>
  <c r="F901" i="10"/>
  <c r="F902" i="10"/>
  <c r="F903" i="10"/>
  <c r="F904" i="10"/>
  <c r="F905" i="10"/>
  <c r="F906" i="10"/>
  <c r="F907" i="10"/>
  <c r="F908" i="10"/>
  <c r="F909" i="10"/>
  <c r="F910" i="10"/>
  <c r="F911" i="10"/>
  <c r="F912" i="10"/>
  <c r="F913" i="10"/>
  <c r="F914" i="10"/>
  <c r="F915" i="10"/>
  <c r="F916" i="10"/>
  <c r="F917" i="10"/>
  <c r="F918" i="10"/>
  <c r="F919" i="10"/>
  <c r="F920" i="10"/>
  <c r="F921" i="10"/>
  <c r="F922" i="10"/>
  <c r="F923" i="10"/>
  <c r="F924" i="10"/>
  <c r="F925" i="10"/>
  <c r="F926" i="10"/>
  <c r="F927" i="10"/>
  <c r="F928" i="10"/>
  <c r="F929" i="10"/>
  <c r="F930" i="10"/>
  <c r="F931" i="10"/>
  <c r="F932" i="10"/>
  <c r="F933" i="10"/>
  <c r="F934" i="10"/>
  <c r="F935" i="10"/>
  <c r="F936" i="10"/>
  <c r="F937" i="10"/>
  <c r="F938" i="10"/>
  <c r="F939" i="10"/>
  <c r="F940" i="10"/>
  <c r="F941" i="10"/>
  <c r="F942" i="10"/>
  <c r="F943" i="10"/>
  <c r="F944" i="10"/>
  <c r="F945" i="10"/>
  <c r="F946" i="10"/>
  <c r="F947" i="10"/>
  <c r="F948" i="10"/>
  <c r="F949" i="10"/>
  <c r="F950" i="10"/>
  <c r="F951" i="10"/>
  <c r="F952" i="10"/>
  <c r="F953" i="10"/>
  <c r="F954" i="10"/>
  <c r="F955" i="10"/>
  <c r="F956" i="10"/>
  <c r="F957" i="10"/>
  <c r="F958" i="10"/>
  <c r="F959" i="10"/>
  <c r="F960" i="10"/>
  <c r="F961" i="10"/>
  <c r="F962" i="10"/>
  <c r="A966" i="10"/>
  <c r="A967" i="10" s="1"/>
  <c r="A968" i="10" s="1"/>
  <c r="A969" i="10" s="1"/>
  <c r="A970" i="10" s="1"/>
  <c r="A971" i="10" s="1"/>
  <c r="A972" i="10" s="1"/>
  <c r="A973" i="10" s="1"/>
  <c r="A974" i="10" s="1"/>
  <c r="A975" i="10" s="1"/>
  <c r="A976" i="10" s="1"/>
  <c r="A977" i="10" s="1"/>
  <c r="A978" i="10" s="1"/>
  <c r="A979" i="10" s="1"/>
  <c r="A980" i="10" s="1"/>
  <c r="A981" i="10" s="1"/>
  <c r="A982" i="10" s="1"/>
  <c r="A983" i="10" s="1"/>
  <c r="A984" i="10" s="1"/>
  <c r="A985" i="10" s="1"/>
  <c r="A986" i="10" s="1"/>
  <c r="A987" i="10" s="1"/>
  <c r="A988" i="10" s="1"/>
  <c r="A989" i="10" s="1"/>
  <c r="A990" i="10" s="1"/>
  <c r="A991" i="10" s="1"/>
  <c r="A992" i="10" s="1"/>
  <c r="A993" i="10" s="1"/>
  <c r="A994" i="10" s="1"/>
  <c r="A995" i="10" s="1"/>
  <c r="A996" i="10" s="1"/>
  <c r="A997" i="10" s="1"/>
  <c r="A998" i="10" s="1"/>
  <c r="A999" i="10" s="1"/>
  <c r="A1000" i="10" s="1"/>
  <c r="A1001" i="10" s="1"/>
  <c r="A1002" i="10" s="1"/>
  <c r="A1003" i="10" s="1"/>
  <c r="A1004" i="10" s="1"/>
  <c r="A1005" i="10" s="1"/>
  <c r="A1006" i="10" s="1"/>
  <c r="A1007" i="10" s="1"/>
  <c r="A1008" i="10" s="1"/>
  <c r="A1009" i="10" s="1"/>
  <c r="A1010" i="10" s="1"/>
  <c r="A1011" i="10" s="1"/>
  <c r="A1012" i="10" s="1"/>
  <c r="A1013" i="10" s="1"/>
  <c r="A1014" i="10" s="1"/>
  <c r="A1015" i="10" s="1"/>
  <c r="A1016" i="10" s="1"/>
  <c r="A1017" i="10" s="1"/>
  <c r="A1018" i="10" s="1"/>
  <c r="A1019" i="10" s="1"/>
  <c r="A1020" i="10" s="1"/>
  <c r="A1021" i="10" s="1"/>
  <c r="A1022" i="10" s="1"/>
  <c r="A1023" i="10" s="1"/>
  <c r="A1024" i="10" s="1"/>
  <c r="A1025" i="10" s="1"/>
  <c r="A1026" i="10" s="1"/>
  <c r="A1027" i="10" s="1"/>
  <c r="A1028" i="10" s="1"/>
  <c r="A1029" i="10" s="1"/>
  <c r="A1030" i="10" s="1"/>
  <c r="A1031" i="10" s="1"/>
  <c r="A1032" i="10" s="1"/>
  <c r="A1033" i="10" s="1"/>
  <c r="A1034" i="10" s="1"/>
  <c r="A1035" i="10" s="1"/>
  <c r="A1036" i="10" s="1"/>
  <c r="A1037" i="10" s="1"/>
  <c r="A1038" i="10" s="1"/>
  <c r="A1039" i="10" s="1"/>
  <c r="A1040" i="10" s="1"/>
  <c r="A1041" i="10" s="1"/>
  <c r="A1042" i="10" s="1"/>
  <c r="A1043" i="10" s="1"/>
  <c r="A1044" i="10" s="1"/>
  <c r="A1045" i="10" s="1"/>
  <c r="A1046" i="10" s="1"/>
  <c r="A1047" i="10" s="1"/>
  <c r="A1048" i="10" s="1"/>
  <c r="A1049" i="10" s="1"/>
  <c r="A1050" i="10" s="1"/>
  <c r="A1051" i="10" s="1"/>
  <c r="A1052" i="10" s="1"/>
  <c r="A1053" i="10" s="1"/>
  <c r="A1054" i="10" s="1"/>
  <c r="A1055" i="10" s="1"/>
  <c r="A1056" i="10" s="1"/>
  <c r="A1057" i="10" s="1"/>
  <c r="A1058" i="10" s="1"/>
  <c r="A1059" i="10" s="1"/>
  <c r="A1060" i="10" s="1"/>
  <c r="A1061" i="10" s="1"/>
  <c r="A1062" i="10" s="1"/>
  <c r="A1063" i="10" s="1"/>
  <c r="A1064" i="10" s="1"/>
  <c r="A1065" i="10" s="1"/>
  <c r="A1066" i="10" s="1"/>
  <c r="A1067" i="10" s="1"/>
  <c r="A1068" i="10" s="1"/>
  <c r="A1069" i="10" s="1"/>
  <c r="A1070" i="10" s="1"/>
  <c r="A1071" i="10" s="1"/>
  <c r="A1072" i="10" s="1"/>
  <c r="A1073" i="10" s="1"/>
  <c r="A1074" i="10" s="1"/>
  <c r="A1075" i="10" s="1"/>
  <c r="A1076" i="10" s="1"/>
  <c r="A1077" i="10" s="1"/>
  <c r="A1078" i="10" s="1"/>
  <c r="A1079" i="10" s="1"/>
  <c r="A1080" i="10" s="1"/>
  <c r="A1081" i="10" s="1"/>
  <c r="A1082" i="10" s="1"/>
  <c r="A1083" i="10" s="1"/>
  <c r="A1084" i="10" s="1"/>
  <c r="A1085" i="10" s="1"/>
  <c r="A1086" i="10" s="1"/>
  <c r="A1087" i="10" s="1"/>
  <c r="A1088" i="10" s="1"/>
  <c r="A1089" i="10" s="1"/>
  <c r="A1090" i="10" s="1"/>
  <c r="A1091" i="10" s="1"/>
  <c r="A1092" i="10" s="1"/>
  <c r="A1093" i="10" s="1"/>
  <c r="A1094" i="10" s="1"/>
  <c r="A1095" i="10" s="1"/>
  <c r="A1096" i="10" s="1"/>
  <c r="A1097" i="10" s="1"/>
  <c r="A1098" i="10" s="1"/>
  <c r="A1099" i="10" s="1"/>
  <c r="A1100" i="10" s="1"/>
  <c r="A1101" i="10" s="1"/>
  <c r="A1102" i="10" s="1"/>
  <c r="A1103" i="10" s="1"/>
  <c r="A1104" i="10" s="1"/>
  <c r="A1105" i="10" s="1"/>
  <c r="A1106" i="10" s="1"/>
  <c r="A1107" i="10" s="1"/>
  <c r="A1108" i="10" s="1"/>
  <c r="A1109" i="10" s="1"/>
  <c r="A1110" i="10" s="1"/>
  <c r="A1111" i="10" s="1"/>
  <c r="A1112" i="10" s="1"/>
  <c r="A1113" i="10" s="1"/>
  <c r="A1114" i="10" s="1"/>
  <c r="A1115" i="10" s="1"/>
  <c r="A1116" i="10" s="1"/>
  <c r="A1117" i="10" s="1"/>
  <c r="A1118" i="10" s="1"/>
  <c r="A1119" i="10" s="1"/>
  <c r="A1120" i="10" s="1"/>
  <c r="A1121" i="10" s="1"/>
  <c r="A1122" i="10" s="1"/>
  <c r="A1123" i="10" s="1"/>
  <c r="A1124" i="10" s="1"/>
  <c r="A1125" i="10" s="1"/>
  <c r="A1126" i="10" s="1"/>
  <c r="A1127" i="10" s="1"/>
  <c r="A1128" i="10" s="1"/>
  <c r="A1129" i="10" s="1"/>
  <c r="A1130" i="10" s="1"/>
  <c r="A1131" i="10" s="1"/>
  <c r="A1132" i="10" s="1"/>
  <c r="A1133" i="10" s="1"/>
  <c r="A1134" i="10" s="1"/>
  <c r="A1135" i="10" s="1"/>
  <c r="A1136" i="10" s="1"/>
  <c r="A1137" i="10" s="1"/>
  <c r="A1138" i="10" s="1"/>
  <c r="A1139" i="10" s="1"/>
  <c r="A1140" i="10" s="1"/>
  <c r="A1141" i="10" s="1"/>
  <c r="A1142" i="10" s="1"/>
  <c r="A1143" i="10" s="1"/>
  <c r="A1144" i="10" s="1"/>
  <c r="A1145" i="10" s="1"/>
  <c r="A1146" i="10" s="1"/>
  <c r="A1147" i="10" s="1"/>
  <c r="A1148" i="10" s="1"/>
  <c r="A1149" i="10" s="1"/>
  <c r="A1150" i="10" s="1"/>
  <c r="A1151" i="10" s="1"/>
  <c r="A1152" i="10" s="1"/>
  <c r="A1153" i="10" s="1"/>
  <c r="A1154" i="10" s="1"/>
  <c r="A1155" i="10" s="1"/>
  <c r="A1156" i="10" s="1"/>
  <c r="A1157" i="10" s="1"/>
  <c r="A1158" i="10" s="1"/>
  <c r="A1159" i="10" s="1"/>
  <c r="A1160" i="10" s="1"/>
  <c r="A1161" i="10" s="1"/>
  <c r="A1162" i="10" s="1"/>
  <c r="A1163" i="10" s="1"/>
  <c r="A1164" i="10" s="1"/>
  <c r="A1165" i="10" s="1"/>
  <c r="A1166" i="10" s="1"/>
  <c r="A1167" i="10" s="1"/>
  <c r="A1168" i="10" s="1"/>
  <c r="A1169" i="10" s="1"/>
  <c r="A1170" i="10" s="1"/>
  <c r="A1171" i="10" s="1"/>
  <c r="A1172" i="10" s="1"/>
  <c r="A1173" i="10" s="1"/>
  <c r="A1174" i="10" s="1"/>
  <c r="A1175" i="10" s="1"/>
  <c r="A1176" i="10" s="1"/>
  <c r="A1177" i="10" s="1"/>
  <c r="A1178" i="10" s="1"/>
  <c r="A1179" i="10" s="1"/>
  <c r="A1180" i="10" s="1"/>
  <c r="A1181" i="10" s="1"/>
  <c r="A1182" i="10" s="1"/>
  <c r="A1183" i="10" s="1"/>
  <c r="A1184" i="10" s="1"/>
  <c r="A1185" i="10" s="1"/>
  <c r="A1186" i="10" s="1"/>
  <c r="A1187" i="10" s="1"/>
  <c r="A1188" i="10" s="1"/>
  <c r="A1189" i="10" s="1"/>
  <c r="A1190" i="10" s="1"/>
  <c r="A1191" i="10" s="1"/>
  <c r="A1192" i="10" s="1"/>
  <c r="A1193" i="10" s="1"/>
  <c r="A1194" i="10" s="1"/>
  <c r="A1195" i="10" s="1"/>
  <c r="A1196" i="10" s="1"/>
  <c r="A1197" i="10" s="1"/>
  <c r="A1198" i="10" s="1"/>
  <c r="A1199" i="10" s="1"/>
  <c r="A1200" i="10" s="1"/>
  <c r="A1201" i="10" s="1"/>
  <c r="A1202" i="10" s="1"/>
  <c r="A1203" i="10" s="1"/>
  <c r="A1204" i="10" s="1"/>
  <c r="A1205" i="10" s="1"/>
  <c r="A1206" i="10" s="1"/>
  <c r="A1207" i="10" s="1"/>
  <c r="A1208" i="10" s="1"/>
  <c r="A1209" i="10" s="1"/>
  <c r="A1210" i="10" s="1"/>
  <c r="A1211" i="10" s="1"/>
  <c r="A1212" i="10" s="1"/>
  <c r="A1213" i="10" s="1"/>
  <c r="A1214" i="10" s="1"/>
  <c r="A1215" i="10" s="1"/>
  <c r="A1216" i="10" s="1"/>
  <c r="A1217" i="10" s="1"/>
  <c r="A1218" i="10" s="1"/>
  <c r="A1219" i="10" s="1"/>
  <c r="A1220" i="10" s="1"/>
  <c r="A1221" i="10" s="1"/>
  <c r="A1222" i="10" s="1"/>
  <c r="A1223" i="10" s="1"/>
  <c r="A1224" i="10" s="1"/>
  <c r="A1225" i="10" s="1"/>
  <c r="A1226" i="10" s="1"/>
  <c r="A1227" i="10" s="1"/>
  <c r="A1228" i="10" s="1"/>
  <c r="A1229" i="10" s="1"/>
  <c r="A1230" i="10" s="1"/>
  <c r="A1231" i="10" s="1"/>
  <c r="A1232" i="10" s="1"/>
  <c r="A1233" i="10" s="1"/>
  <c r="A1234" i="10" s="1"/>
  <c r="A1235" i="10" s="1"/>
  <c r="A1236" i="10" s="1"/>
  <c r="A1237" i="10" s="1"/>
  <c r="A1238" i="10" s="1"/>
  <c r="A1239" i="10" s="1"/>
  <c r="A1240" i="10" s="1"/>
  <c r="A1241" i="10" s="1"/>
  <c r="A1242" i="10" s="1"/>
  <c r="A1243" i="10" s="1"/>
  <c r="A1244" i="10" s="1"/>
  <c r="A1245" i="10" s="1"/>
  <c r="A1246" i="10" s="1"/>
  <c r="A1247" i="10" s="1"/>
  <c r="A1248" i="10" s="1"/>
  <c r="A1249" i="10" s="1"/>
  <c r="A1250" i="10" s="1"/>
  <c r="A1251" i="10" s="1"/>
  <c r="A1252" i="10" s="1"/>
  <c r="A1253" i="10" s="1"/>
  <c r="A1254" i="10" s="1"/>
  <c r="A1255" i="10" s="1"/>
  <c r="A1256" i="10" s="1"/>
  <c r="A1257" i="10" s="1"/>
  <c r="A1258" i="10" s="1"/>
  <c r="A1259" i="10" s="1"/>
  <c r="A1260" i="10" s="1"/>
  <c r="A1261" i="10" s="1"/>
  <c r="A1262" i="10" s="1"/>
  <c r="A1263" i="10" s="1"/>
  <c r="A1264" i="10" s="1"/>
  <c r="A1265" i="10" s="1"/>
  <c r="A1266" i="10" s="1"/>
  <c r="A1267" i="10" s="1"/>
  <c r="A1268" i="10" s="1"/>
  <c r="A1269" i="10" s="1"/>
  <c r="A1270" i="10" s="1"/>
  <c r="A1271" i="10" s="1"/>
  <c r="A1272" i="10" s="1"/>
  <c r="A1273" i="10" s="1"/>
  <c r="A1274" i="10" s="1"/>
  <c r="A1275" i="10" s="1"/>
  <c r="A1276" i="10" s="1"/>
  <c r="A1277" i="10" s="1"/>
  <c r="A1278" i="10" s="1"/>
  <c r="A1279" i="10" s="1"/>
  <c r="A1280" i="10" s="1"/>
  <c r="A1281" i="10" s="1"/>
  <c r="A1282" i="10" s="1"/>
  <c r="A1283" i="10" s="1"/>
  <c r="A1284" i="10" s="1"/>
  <c r="A1285" i="10" s="1"/>
  <c r="A1286" i="10" s="1"/>
  <c r="A1287" i="10" s="1"/>
  <c r="A1288" i="10" s="1"/>
  <c r="A1289" i="10" s="1"/>
  <c r="A1290" i="10" s="1"/>
  <c r="A1291" i="10" s="1"/>
  <c r="A1292" i="10" s="1"/>
  <c r="A1293" i="10" s="1"/>
  <c r="A1294" i="10" s="1"/>
  <c r="A1295" i="10" s="1"/>
  <c r="A1296" i="10" s="1"/>
  <c r="A1297" i="10" s="1"/>
  <c r="A1298" i="10" s="1"/>
  <c r="A1299" i="10" s="1"/>
  <c r="A1300" i="10" s="1"/>
  <c r="A1301" i="10" s="1"/>
  <c r="A1302" i="10" s="1"/>
  <c r="A1303" i="10" s="1"/>
  <c r="A1304" i="10" s="1"/>
  <c r="A1305" i="10" s="1"/>
  <c r="A1306" i="10" s="1"/>
  <c r="A1307" i="10" s="1"/>
  <c r="A1308" i="10" s="1"/>
  <c r="A1309" i="10" s="1"/>
  <c r="A1310" i="10" s="1"/>
  <c r="A1311" i="10" s="1"/>
  <c r="A1312" i="10" s="1"/>
  <c r="A1313" i="10" s="1"/>
  <c r="A1314" i="10" s="1"/>
  <c r="A1315" i="10" s="1"/>
  <c r="A1316" i="10" s="1"/>
  <c r="A1317" i="10" s="1"/>
  <c r="A1318" i="10" s="1"/>
  <c r="A1319" i="10" s="1"/>
  <c r="A1320" i="10" s="1"/>
  <c r="A1321" i="10" s="1"/>
  <c r="A1322" i="10" s="1"/>
  <c r="A1323" i="10" s="1"/>
  <c r="A1324" i="10" s="1"/>
  <c r="A1325" i="10" s="1"/>
  <c r="A1326" i="10" s="1"/>
  <c r="A1327" i="10" s="1"/>
  <c r="A1328" i="10" s="1"/>
  <c r="A1329" i="10" s="1"/>
  <c r="J1315" i="10"/>
  <c r="K1315" i="10" s="1"/>
  <c r="L1315" i="10" s="1"/>
  <c r="N1315" i="10" s="1"/>
  <c r="F1332" i="10"/>
  <c r="J1332" i="10"/>
  <c r="F1333" i="10"/>
  <c r="J1333" i="10"/>
  <c r="K1333" i="10" s="1"/>
  <c r="L1333" i="10" s="1"/>
  <c r="N1333" i="10" s="1"/>
  <c r="F1334" i="10"/>
  <c r="J1334" i="10"/>
  <c r="K1334" i="10" s="1"/>
  <c r="L1334" i="10" s="1"/>
  <c r="N1334" i="10" s="1"/>
  <c r="F1335" i="10"/>
  <c r="J1335" i="10"/>
  <c r="K1335" i="10" s="1"/>
  <c r="L1335" i="10" s="1"/>
  <c r="N1335" i="10" s="1"/>
  <c r="F1336" i="10"/>
  <c r="J1336" i="10"/>
  <c r="K1336" i="10" s="1"/>
  <c r="L1336" i="10" s="1"/>
  <c r="N1336" i="10" s="1"/>
  <c r="F1337" i="10"/>
  <c r="J1337" i="10"/>
  <c r="K1337" i="10" s="1"/>
  <c r="L1337" i="10" s="1"/>
  <c r="N1337" i="10" s="1"/>
  <c r="F1338" i="10"/>
  <c r="J1338" i="10"/>
  <c r="F1339" i="10"/>
  <c r="J1339" i="10"/>
  <c r="K1339" i="10" s="1"/>
  <c r="L1339" i="10" s="1"/>
  <c r="N1339" i="10" s="1"/>
  <c r="F1340" i="10"/>
  <c r="J1340" i="10"/>
  <c r="F1341" i="10"/>
  <c r="J1341" i="10"/>
  <c r="K1341" i="10" s="1"/>
  <c r="L1341" i="10" s="1"/>
  <c r="N1341" i="10" s="1"/>
  <c r="F1342" i="10"/>
  <c r="J1342" i="10"/>
  <c r="K1342" i="10" s="1"/>
  <c r="L1342" i="10" s="1"/>
  <c r="N1342" i="10" s="1"/>
  <c r="F1343" i="10"/>
  <c r="J1343" i="10"/>
  <c r="K1343" i="10" s="1"/>
  <c r="L1343" i="10" s="1"/>
  <c r="N1343" i="10" s="1"/>
  <c r="F1344" i="10"/>
  <c r="J1344" i="10"/>
  <c r="F1345" i="10"/>
  <c r="J1345" i="10"/>
  <c r="K1345" i="10" s="1"/>
  <c r="L1345" i="10" s="1"/>
  <c r="N1345" i="10" s="1"/>
  <c r="F1346" i="10"/>
  <c r="J1346" i="10"/>
  <c r="F1347" i="10"/>
  <c r="J1347" i="10"/>
  <c r="K1347" i="10" s="1"/>
  <c r="L1347" i="10" s="1"/>
  <c r="N1347" i="10" s="1"/>
  <c r="F1348" i="10"/>
  <c r="J1348" i="10"/>
  <c r="K1348" i="10" s="1"/>
  <c r="L1348" i="10" s="1"/>
  <c r="N1348" i="10" s="1"/>
  <c r="F1349" i="10"/>
  <c r="J1349" i="10"/>
  <c r="K1349" i="10" s="1"/>
  <c r="L1349" i="10" s="1"/>
  <c r="N1349" i="10" s="1"/>
  <c r="F1350" i="10"/>
  <c r="J1350" i="10"/>
  <c r="K1350" i="10" s="1"/>
  <c r="L1350" i="10" s="1"/>
  <c r="N1350" i="10" s="1"/>
  <c r="F1351" i="10"/>
  <c r="J1351" i="10"/>
  <c r="K1351" i="10" s="1"/>
  <c r="L1351" i="10" s="1"/>
  <c r="N1351" i="10" s="1"/>
  <c r="F1352" i="10"/>
  <c r="J1352" i="10"/>
  <c r="K1352" i="10" s="1"/>
  <c r="L1352" i="10" s="1"/>
  <c r="N1352" i="10" s="1"/>
  <c r="F1353" i="10"/>
  <c r="J1353" i="10"/>
  <c r="K1353" i="10" s="1"/>
  <c r="L1353" i="10" s="1"/>
  <c r="N1353" i="10" s="1"/>
  <c r="F1354" i="10"/>
  <c r="J1354" i="10"/>
  <c r="K1354" i="10" s="1"/>
  <c r="L1354" i="10" s="1"/>
  <c r="N1354" i="10" s="1"/>
  <c r="F1355" i="10"/>
  <c r="J1355" i="10"/>
  <c r="K1355" i="10" s="1"/>
  <c r="L1355" i="10" s="1"/>
  <c r="N1355" i="10" s="1"/>
  <c r="F1356" i="10"/>
  <c r="J1356" i="10"/>
  <c r="K1356" i="10" s="1"/>
  <c r="L1356" i="10" s="1"/>
  <c r="N1356" i="10" s="1"/>
  <c r="F1357" i="10"/>
  <c r="J1357" i="10"/>
  <c r="K1357" i="10" s="1"/>
  <c r="L1357" i="10" s="1"/>
  <c r="N1357" i="10" s="1"/>
  <c r="F1358" i="10"/>
  <c r="J1358" i="10"/>
  <c r="K1358" i="10" s="1"/>
  <c r="L1358" i="10" s="1"/>
  <c r="N1358" i="10" s="1"/>
  <c r="F1359" i="10"/>
  <c r="J1359" i="10"/>
  <c r="K1359" i="10" s="1"/>
  <c r="L1359" i="10" s="1"/>
  <c r="N1359" i="10" s="1"/>
  <c r="F1360" i="10"/>
  <c r="J1360" i="10"/>
  <c r="K1360" i="10" s="1"/>
  <c r="L1360" i="10" s="1"/>
  <c r="N1360" i="10" s="1"/>
  <c r="F1361" i="10"/>
  <c r="J1361" i="10"/>
  <c r="F1362" i="10"/>
  <c r="J1362" i="10"/>
  <c r="K1362" i="10" s="1"/>
  <c r="L1362" i="10" s="1"/>
  <c r="N1362" i="10" s="1"/>
  <c r="F1363" i="10"/>
  <c r="J1363" i="10"/>
  <c r="K1363" i="10" s="1"/>
  <c r="L1363" i="10" s="1"/>
  <c r="N1363" i="10" s="1"/>
  <c r="F1364" i="10"/>
  <c r="J1364" i="10"/>
  <c r="K1364" i="10" s="1"/>
  <c r="L1364" i="10" s="1"/>
  <c r="N1364" i="10" s="1"/>
  <c r="F1365" i="10"/>
  <c r="J1365" i="10"/>
  <c r="K1365" i="10" s="1"/>
  <c r="L1365" i="10" s="1"/>
  <c r="N1365" i="10" s="1"/>
  <c r="F1366" i="10"/>
  <c r="J1366" i="10"/>
  <c r="K1366" i="10" s="1"/>
  <c r="L1366" i="10" s="1"/>
  <c r="N1366" i="10" s="1"/>
  <c r="F1367" i="10"/>
  <c r="J1367" i="10"/>
  <c r="F1368" i="10"/>
  <c r="J1368" i="10"/>
  <c r="K1368" i="10" s="1"/>
  <c r="L1368" i="10" s="1"/>
  <c r="N1368" i="10" s="1"/>
  <c r="F1369" i="10"/>
  <c r="J1369" i="10"/>
  <c r="K1369" i="10" s="1"/>
  <c r="L1369" i="10" s="1"/>
  <c r="N1369" i="10" s="1"/>
  <c r="F1370" i="10"/>
  <c r="J1370" i="10"/>
  <c r="K1370" i="10" s="1"/>
  <c r="L1370" i="10" s="1"/>
  <c r="N1370" i="10" s="1"/>
  <c r="F1371" i="10"/>
  <c r="J1371" i="10"/>
  <c r="F1372" i="10"/>
  <c r="J1372" i="10"/>
  <c r="F1373" i="10"/>
  <c r="J1373" i="10"/>
  <c r="F1374" i="10"/>
  <c r="J1374" i="10"/>
  <c r="K1374" i="10" s="1"/>
  <c r="L1374" i="10" s="1"/>
  <c r="N1374" i="10" s="1"/>
  <c r="F1375" i="10"/>
  <c r="J1375" i="10"/>
  <c r="F1376" i="10"/>
  <c r="J1376" i="10"/>
  <c r="K1376" i="10" s="1"/>
  <c r="L1376" i="10" s="1"/>
  <c r="N1376" i="10" s="1"/>
  <c r="F1377" i="10"/>
  <c r="J1377" i="10"/>
  <c r="K1377" i="10" s="1"/>
  <c r="L1377" i="10" s="1"/>
  <c r="N1377" i="10" s="1"/>
  <c r="F1378" i="10"/>
  <c r="J1378" i="10"/>
  <c r="K1378" i="10" s="1"/>
  <c r="L1378" i="10" s="1"/>
  <c r="N1378" i="10" s="1"/>
  <c r="F1379" i="10"/>
  <c r="J1379" i="10"/>
  <c r="K1379" i="10" s="1"/>
  <c r="L1379" i="10" s="1"/>
  <c r="N1379" i="10" s="1"/>
  <c r="F1380" i="10"/>
  <c r="J1380" i="10"/>
  <c r="K1380" i="10" s="1"/>
  <c r="L1380" i="10" s="1"/>
  <c r="N1380" i="10" s="1"/>
  <c r="F1387" i="10"/>
  <c r="J1387" i="10"/>
  <c r="F1388" i="10"/>
  <c r="J1388" i="10"/>
  <c r="F1389" i="10"/>
  <c r="J1389" i="10"/>
  <c r="F1390" i="10"/>
  <c r="J1390" i="10"/>
  <c r="F1391" i="10"/>
  <c r="J1391" i="10"/>
  <c r="F1392" i="10"/>
  <c r="J1392" i="10"/>
  <c r="F1393" i="10"/>
  <c r="J1393" i="10"/>
  <c r="F1394" i="10"/>
  <c r="J1394" i="10"/>
  <c r="F1395" i="10"/>
  <c r="J1395" i="10"/>
  <c r="F1396" i="10"/>
  <c r="J1396" i="10"/>
  <c r="F1397" i="10"/>
  <c r="J1397" i="10"/>
  <c r="F1398" i="10"/>
  <c r="J1398" i="10"/>
  <c r="F1399" i="10"/>
  <c r="J1399" i="10"/>
  <c r="F1400" i="10"/>
  <c r="J1400" i="10"/>
  <c r="F1401" i="10"/>
  <c r="J1401" i="10"/>
  <c r="F1402" i="10"/>
  <c r="J1402" i="10"/>
  <c r="F1403" i="10"/>
  <c r="J1403" i="10"/>
  <c r="F1404" i="10"/>
  <c r="J1404" i="10"/>
  <c r="F1405" i="10"/>
  <c r="J1405" i="10"/>
  <c r="F1406" i="10"/>
  <c r="J1406" i="10"/>
  <c r="F1407" i="10"/>
  <c r="J1407" i="10"/>
  <c r="F1408" i="10"/>
  <c r="J1408" i="10"/>
  <c r="F1409" i="10"/>
  <c r="J1409" i="10"/>
  <c r="F1410" i="10"/>
  <c r="J1410" i="10"/>
  <c r="F1411" i="10"/>
  <c r="J1411" i="10"/>
  <c r="F1412" i="10"/>
  <c r="J1412" i="10"/>
  <c r="F1413" i="10"/>
  <c r="J1413" i="10"/>
  <c r="F1414" i="10"/>
  <c r="J1414" i="10"/>
  <c r="F1415" i="10"/>
  <c r="J1415" i="10"/>
  <c r="F1416" i="10"/>
  <c r="J1416" i="10"/>
  <c r="F1417" i="10"/>
  <c r="J1417" i="10"/>
  <c r="F1418" i="10"/>
  <c r="J1418" i="10"/>
  <c r="F1419" i="10"/>
  <c r="J1419" i="10"/>
  <c r="F1420" i="10"/>
  <c r="J1420" i="10"/>
  <c r="F1421" i="10"/>
  <c r="J1421" i="10"/>
  <c r="F1422" i="10"/>
  <c r="J1422" i="10"/>
  <c r="B1428" i="10"/>
  <c r="F1428" i="10"/>
  <c r="J1428" i="10"/>
  <c r="B1429" i="10"/>
  <c r="F1429" i="10"/>
  <c r="J1429" i="10"/>
  <c r="B1430" i="10"/>
  <c r="F1430" i="10"/>
  <c r="J1430" i="10"/>
  <c r="B1431" i="10"/>
  <c r="F1431" i="10"/>
  <c r="J1431" i="10"/>
  <c r="B1432" i="10"/>
  <c r="F1432" i="10"/>
  <c r="J1432" i="10"/>
  <c r="B1433" i="10"/>
  <c r="F1433" i="10"/>
  <c r="J1433" i="10"/>
  <c r="B1434" i="10"/>
  <c r="F1434" i="10"/>
  <c r="J1434" i="10"/>
  <c r="B1435" i="10"/>
  <c r="F1435" i="10"/>
  <c r="J1435" i="10"/>
  <c r="B1436" i="10"/>
  <c r="F1436" i="10"/>
  <c r="J1436" i="10"/>
  <c r="B1437" i="10"/>
  <c r="F1437" i="10"/>
  <c r="J1437" i="10"/>
  <c r="B1438" i="10"/>
  <c r="F1438" i="10"/>
  <c r="J1438" i="10"/>
  <c r="B1439" i="10"/>
  <c r="F1439" i="10"/>
  <c r="J1439" i="10"/>
  <c r="B1440" i="10"/>
  <c r="F1440" i="10"/>
  <c r="J1440" i="10"/>
  <c r="B1441" i="10"/>
  <c r="F1441" i="10"/>
  <c r="J1441" i="10"/>
  <c r="B1442" i="10"/>
  <c r="F1442" i="10"/>
  <c r="J1442" i="10"/>
  <c r="B1443" i="10"/>
  <c r="F1443" i="10"/>
  <c r="J1443" i="10"/>
  <c r="B1444" i="10"/>
  <c r="F1444" i="10"/>
  <c r="J1444" i="10"/>
  <c r="B1445" i="10"/>
  <c r="F1445" i="10"/>
  <c r="J1445" i="10"/>
  <c r="B1446" i="10"/>
  <c r="F1446" i="10"/>
  <c r="J1446" i="10"/>
  <c r="B1447" i="10"/>
  <c r="F1447" i="10"/>
  <c r="J1447" i="10"/>
  <c r="B1448" i="10"/>
  <c r="F1448" i="10"/>
  <c r="J1448" i="10"/>
  <c r="B1449" i="10"/>
  <c r="F1449" i="10"/>
  <c r="J1449" i="10"/>
  <c r="B1450" i="10"/>
  <c r="F1450" i="10"/>
  <c r="J1450" i="10"/>
  <c r="B1451" i="10"/>
  <c r="F1451" i="10"/>
  <c r="J1451" i="10"/>
  <c r="B1452" i="10"/>
  <c r="F1452" i="10"/>
  <c r="J1452" i="10"/>
  <c r="B1453" i="10"/>
  <c r="F1453" i="10"/>
  <c r="J1453" i="10"/>
  <c r="B1454" i="10"/>
  <c r="F1454" i="10"/>
  <c r="J1454" i="10"/>
  <c r="B1455" i="10"/>
  <c r="F1455" i="10"/>
  <c r="J1455" i="10"/>
  <c r="B1456" i="10"/>
  <c r="J1456" i="10"/>
  <c r="B1457" i="10"/>
  <c r="F1457" i="10"/>
  <c r="J1457" i="10"/>
  <c r="B1458" i="10"/>
  <c r="F1458" i="10"/>
  <c r="J1458" i="10"/>
  <c r="B1459" i="10"/>
  <c r="F1459" i="10"/>
  <c r="J1459" i="10"/>
  <c r="B1460" i="10"/>
  <c r="F1460" i="10"/>
  <c r="J1460" i="10"/>
  <c r="B1461" i="10"/>
  <c r="F1461" i="10"/>
  <c r="J1461" i="10"/>
  <c r="B1462" i="10"/>
  <c r="F1462" i="10"/>
  <c r="J1462" i="10"/>
  <c r="F1463" i="10"/>
  <c r="J1463" i="10"/>
  <c r="F1464" i="10"/>
  <c r="J1464" i="10"/>
  <c r="F1465" i="10"/>
  <c r="J1465" i="10"/>
  <c r="F1466" i="10"/>
  <c r="J1466" i="10"/>
  <c r="F1467" i="10"/>
  <c r="J1467" i="10"/>
  <c r="F1468" i="10"/>
  <c r="J1468" i="10"/>
  <c r="F1469" i="10"/>
  <c r="J1469" i="10"/>
  <c r="F1470" i="10"/>
  <c r="J1470" i="10"/>
  <c r="F1471" i="10"/>
  <c r="J1471" i="10"/>
  <c r="F1472" i="10"/>
  <c r="J1472" i="10"/>
  <c r="F1473" i="10"/>
  <c r="J1473" i="10"/>
  <c r="F1474" i="10"/>
  <c r="J1474" i="10"/>
  <c r="F1475" i="10"/>
  <c r="J1475" i="10"/>
  <c r="F1476" i="10"/>
  <c r="J1476" i="10"/>
  <c r="F1477" i="10"/>
  <c r="J1477" i="10"/>
  <c r="F1478" i="10"/>
  <c r="J1478" i="10"/>
  <c r="F1479" i="10"/>
  <c r="J1479" i="10"/>
  <c r="F1480" i="10"/>
  <c r="J1480" i="10"/>
  <c r="F1481" i="10"/>
  <c r="J1481" i="10"/>
  <c r="F1482" i="10"/>
  <c r="J1482" i="10"/>
  <c r="F1483" i="10"/>
  <c r="J1483" i="10"/>
  <c r="F1484" i="10"/>
  <c r="J1484" i="10"/>
  <c r="F1485" i="10"/>
  <c r="J1485" i="10"/>
  <c r="F1486" i="10"/>
  <c r="J1486" i="10"/>
  <c r="F1487" i="10"/>
  <c r="J1487" i="10"/>
  <c r="F1488" i="10"/>
  <c r="J1488" i="10"/>
  <c r="F1489" i="10"/>
  <c r="J1489" i="10"/>
  <c r="A7" i="9"/>
  <c r="A8" i="9" s="1"/>
  <c r="A9" i="9" s="1"/>
  <c r="A10" i="9" s="1"/>
  <c r="A11" i="9" s="1"/>
  <c r="A12" i="9" s="1"/>
  <c r="A13" i="9" s="1"/>
  <c r="A14" i="9" s="1"/>
  <c r="A15" i="9" s="1"/>
  <c r="A16" i="9" s="1"/>
  <c r="A17" i="9" s="1"/>
  <c r="A18" i="9" s="1"/>
  <c r="A19" i="9" s="1"/>
  <c r="A20" i="9" s="1"/>
  <c r="A21" i="9" s="1"/>
  <c r="A22" i="9" s="1"/>
  <c r="A23" i="9" s="1"/>
  <c r="A24" i="9" s="1"/>
  <c r="A25" i="9" s="1"/>
  <c r="A26" i="9" s="1"/>
  <c r="A27" i="9" s="1"/>
  <c r="A28" i="9" s="1"/>
  <c r="A29" i="9" s="1"/>
  <c r="A30" i="9" s="1"/>
  <c r="A31" i="9" s="1"/>
  <c r="A32" i="9" s="1"/>
  <c r="A33" i="9" s="1"/>
  <c r="A34" i="9" s="1"/>
  <c r="A35" i="9" s="1"/>
  <c r="A36" i="9" s="1"/>
  <c r="A37" i="9" s="1"/>
  <c r="A38" i="9" s="1"/>
  <c r="A39" i="9" s="1"/>
  <c r="A40" i="9" s="1"/>
  <c r="A41" i="9" s="1"/>
  <c r="A42" i="9" s="1"/>
  <c r="A43" i="9" s="1"/>
  <c r="A44" i="9" s="1"/>
  <c r="A45" i="9" s="1"/>
  <c r="A46" i="9" s="1"/>
  <c r="A47" i="9" s="1"/>
  <c r="A48" i="9" s="1"/>
  <c r="A49" i="9" s="1"/>
  <c r="A50" i="9" s="1"/>
  <c r="A51" i="9" s="1"/>
  <c r="A52" i="9" s="1"/>
  <c r="A53" i="9" s="1"/>
  <c r="A54" i="9" s="1"/>
  <c r="A55" i="9" s="1"/>
  <c r="A56" i="9" s="1"/>
  <c r="A57" i="9" s="1"/>
  <c r="A58" i="9" s="1"/>
  <c r="A59" i="9" s="1"/>
  <c r="A60" i="9" s="1"/>
  <c r="A61" i="9" s="1"/>
  <c r="A62" i="9" s="1"/>
  <c r="A63" i="9" s="1"/>
  <c r="A64" i="9" s="1"/>
  <c r="A65" i="9" s="1"/>
  <c r="A66" i="9" s="1"/>
  <c r="A67" i="9" s="1"/>
  <c r="A68" i="9" s="1"/>
  <c r="A69" i="9" s="1"/>
  <c r="A70" i="9" s="1"/>
  <c r="A71" i="9" s="1"/>
  <c r="A72" i="9" s="1"/>
  <c r="A73" i="9" s="1"/>
  <c r="A74" i="9" s="1"/>
  <c r="A75" i="9" s="1"/>
  <c r="A76" i="9" s="1"/>
  <c r="A77" i="9" s="1"/>
  <c r="A78" i="9" s="1"/>
  <c r="A79" i="9" s="1"/>
  <c r="A80" i="9" s="1"/>
  <c r="A81" i="9" s="1"/>
  <c r="A82" i="9" s="1"/>
  <c r="A83" i="9" s="1"/>
  <c r="A84" i="9" s="1"/>
  <c r="A85" i="9" s="1"/>
  <c r="A86" i="9" s="1"/>
  <c r="A87" i="9" s="1"/>
  <c r="A88" i="9" s="1"/>
  <c r="A89" i="9" s="1"/>
  <c r="A90" i="9" s="1"/>
  <c r="A91" i="9" s="1"/>
  <c r="A92" i="9" s="1"/>
  <c r="A93" i="9" s="1"/>
  <c r="A94" i="9" s="1"/>
  <c r="A95" i="9" s="1"/>
  <c r="A96" i="9" s="1"/>
  <c r="A97" i="9" s="1"/>
  <c r="A98" i="9" s="1"/>
  <c r="A99" i="9" s="1"/>
  <c r="A100" i="9" s="1"/>
  <c r="A101" i="9" s="1"/>
  <c r="A102" i="9" s="1"/>
  <c r="A103" i="9" s="1"/>
  <c r="A104" i="9" s="1"/>
  <c r="A105" i="9" s="1"/>
  <c r="A106" i="9" s="1"/>
  <c r="A107" i="9" s="1"/>
  <c r="A108" i="9" s="1"/>
  <c r="A109" i="9" s="1"/>
  <c r="A110" i="9" s="1"/>
  <c r="A111" i="9" s="1"/>
  <c r="A112" i="9" s="1"/>
  <c r="A113" i="9" s="1"/>
  <c r="A114" i="9" s="1"/>
  <c r="A115" i="9" s="1"/>
  <c r="A116" i="9" s="1"/>
  <c r="A117" i="9" s="1"/>
  <c r="A118" i="9" s="1"/>
  <c r="A119" i="9" s="1"/>
  <c r="A120" i="9" s="1"/>
  <c r="A121" i="9" s="1"/>
  <c r="A122" i="9" s="1"/>
  <c r="A123" i="9" s="1"/>
  <c r="A124" i="9" s="1"/>
  <c r="A125" i="9" s="1"/>
  <c r="A126" i="9" s="1"/>
  <c r="A127" i="9" s="1"/>
  <c r="A128" i="9" s="1"/>
  <c r="A129" i="9" s="1"/>
  <c r="A130" i="9" s="1"/>
  <c r="A131" i="9" s="1"/>
  <c r="A132" i="9" s="1"/>
  <c r="A133" i="9" s="1"/>
  <c r="A134" i="9" s="1"/>
  <c r="A135" i="9" s="1"/>
  <c r="A136" i="9" s="1"/>
  <c r="A137" i="9" s="1"/>
  <c r="A138" i="9" s="1"/>
  <c r="A139" i="9" s="1"/>
  <c r="A140" i="9" s="1"/>
  <c r="A141" i="9" s="1"/>
  <c r="A142" i="9" s="1"/>
  <c r="A143" i="9" s="1"/>
  <c r="A144" i="9" s="1"/>
  <c r="A145" i="9" s="1"/>
  <c r="A146" i="9" s="1"/>
  <c r="A147" i="9" s="1"/>
  <c r="A148" i="9" s="1"/>
  <c r="A149" i="9" s="1"/>
  <c r="A150" i="9" s="1"/>
  <c r="A151" i="9" s="1"/>
  <c r="A152" i="9" s="1"/>
  <c r="A153" i="9" s="1"/>
  <c r="A154" i="9" s="1"/>
  <c r="A155" i="9" s="1"/>
  <c r="A156" i="9" s="1"/>
  <c r="A157" i="9" s="1"/>
  <c r="A158" i="9" s="1"/>
  <c r="A159" i="9" s="1"/>
  <c r="A160" i="9" s="1"/>
  <c r="A161" i="9" s="1"/>
  <c r="A162" i="9" s="1"/>
  <c r="A163" i="9" s="1"/>
  <c r="A164" i="9" s="1"/>
  <c r="A165" i="9" s="1"/>
  <c r="A166" i="9" s="1"/>
  <c r="A167" i="9" s="1"/>
  <c r="A168" i="9" s="1"/>
  <c r="A169" i="9" s="1"/>
  <c r="A170" i="9" s="1"/>
  <c r="A171" i="9" s="1"/>
  <c r="A172" i="9" s="1"/>
  <c r="A173" i="9" s="1"/>
  <c r="A174" i="9" s="1"/>
  <c r="A175" i="9" s="1"/>
  <c r="A176" i="9" s="1"/>
  <c r="A177" i="9" s="1"/>
  <c r="A178" i="9" s="1"/>
  <c r="A179" i="9" s="1"/>
  <c r="A180" i="9" s="1"/>
  <c r="A181" i="9" s="1"/>
  <c r="A182" i="9" s="1"/>
  <c r="A183" i="9" s="1"/>
  <c r="A184" i="9" s="1"/>
  <c r="A185" i="9" s="1"/>
  <c r="A186" i="9" s="1"/>
  <c r="A187" i="9" s="1"/>
  <c r="A188" i="9" s="1"/>
  <c r="A189" i="9" s="1"/>
  <c r="A190" i="9" s="1"/>
  <c r="A191" i="9" s="1"/>
  <c r="A192" i="9" s="1"/>
  <c r="A193" i="9" s="1"/>
  <c r="A194" i="9" s="1"/>
  <c r="A195" i="9" s="1"/>
  <c r="A196" i="9" s="1"/>
  <c r="A197" i="9" s="1"/>
  <c r="A198" i="9" s="1"/>
  <c r="A199" i="9" s="1"/>
  <c r="A200" i="9" s="1"/>
  <c r="A201" i="9" s="1"/>
  <c r="A202" i="9" s="1"/>
  <c r="A203" i="9" s="1"/>
  <c r="A204" i="9" s="1"/>
  <c r="A205" i="9" s="1"/>
  <c r="A206" i="9" s="1"/>
  <c r="A207" i="9" s="1"/>
  <c r="A208" i="9" s="1"/>
  <c r="A209" i="9" s="1"/>
  <c r="A210" i="9" s="1"/>
  <c r="A211" i="9" s="1"/>
  <c r="A212" i="9" s="1"/>
  <c r="A213" i="9" s="1"/>
  <c r="A214" i="9" s="1"/>
  <c r="A215" i="9" s="1"/>
  <c r="A216" i="9" s="1"/>
  <c r="A217" i="9" s="1"/>
  <c r="A218" i="9" s="1"/>
  <c r="A219" i="9" s="1"/>
  <c r="A220" i="9" s="1"/>
  <c r="A221" i="9" s="1"/>
  <c r="A222" i="9" s="1"/>
  <c r="A223" i="9" s="1"/>
  <c r="A224" i="9" s="1"/>
  <c r="A225" i="9" s="1"/>
  <c r="A226" i="9" s="1"/>
  <c r="A227" i="9" s="1"/>
  <c r="A228" i="9" s="1"/>
  <c r="A229" i="9" s="1"/>
  <c r="A230" i="9" s="1"/>
  <c r="A231" i="9" s="1"/>
  <c r="A232" i="9" s="1"/>
  <c r="A233" i="9" s="1"/>
  <c r="A234" i="9" s="1"/>
  <c r="A235" i="9" s="1"/>
  <c r="A236" i="9" s="1"/>
  <c r="A237" i="9" s="1"/>
  <c r="A238" i="9" s="1"/>
  <c r="A239" i="9" s="1"/>
  <c r="A240" i="9" s="1"/>
  <c r="A241" i="9" s="1"/>
  <c r="A242" i="9" s="1"/>
  <c r="A243" i="9" s="1"/>
  <c r="A244" i="9" s="1"/>
  <c r="A245" i="9" s="1"/>
  <c r="A246" i="9" s="1"/>
  <c r="A247" i="9" s="1"/>
  <c r="A248" i="9" s="1"/>
  <c r="A249" i="9" s="1"/>
  <c r="A250" i="9" s="1"/>
  <c r="A251" i="9" s="1"/>
  <c r="A252" i="9" s="1"/>
  <c r="A253" i="9" s="1"/>
  <c r="A254" i="9" s="1"/>
  <c r="A255" i="9" s="1"/>
  <c r="A256" i="9" s="1"/>
  <c r="A257" i="9" s="1"/>
  <c r="A258" i="9" s="1"/>
  <c r="A259" i="9" s="1"/>
  <c r="A260" i="9" s="1"/>
  <c r="A261" i="9" s="1"/>
  <c r="A262" i="9" s="1"/>
  <c r="A263" i="9" s="1"/>
  <c r="A264" i="9" s="1"/>
  <c r="A265" i="9" s="1"/>
  <c r="A266" i="9" s="1"/>
  <c r="A267" i="9" s="1"/>
  <c r="A268" i="9" s="1"/>
  <c r="A269" i="9" s="1"/>
  <c r="A270" i="9" s="1"/>
  <c r="A271" i="9" s="1"/>
  <c r="A272" i="9" s="1"/>
  <c r="A273" i="9" s="1"/>
  <c r="A274" i="9" s="1"/>
  <c r="A275" i="9" s="1"/>
  <c r="A276" i="9" s="1"/>
  <c r="A277" i="9" s="1"/>
  <c r="A278" i="9" s="1"/>
  <c r="A279" i="9" s="1"/>
  <c r="A280" i="9" s="1"/>
  <c r="A281" i="9" s="1"/>
  <c r="A282" i="9" s="1"/>
  <c r="A283" i="9" s="1"/>
  <c r="A284" i="9" s="1"/>
  <c r="A285" i="9" s="1"/>
  <c r="A286" i="9" s="1"/>
  <c r="A287" i="9" s="1"/>
  <c r="A288" i="9" s="1"/>
  <c r="A289" i="9" s="1"/>
  <c r="A290" i="9" s="1"/>
  <c r="A291" i="9" s="1"/>
  <c r="A292" i="9" s="1"/>
  <c r="A293" i="9" s="1"/>
  <c r="A294" i="9" s="1"/>
  <c r="A295" i="9" s="1"/>
  <c r="A296" i="9" s="1"/>
  <c r="A297" i="9" s="1"/>
  <c r="A298" i="9" s="1"/>
  <c r="A299" i="9" s="1"/>
  <c r="A300" i="9" s="1"/>
  <c r="A301" i="9" s="1"/>
  <c r="A302" i="9" s="1"/>
  <c r="A303" i="9" s="1"/>
  <c r="A304" i="9" s="1"/>
  <c r="A305" i="9" s="1"/>
  <c r="A306" i="9" s="1"/>
  <c r="A307" i="9" s="1"/>
  <c r="A308" i="9" s="1"/>
  <c r="A309" i="9" s="1"/>
  <c r="A310" i="9" s="1"/>
  <c r="A311" i="9" s="1"/>
  <c r="A312" i="9" s="1"/>
  <c r="A313" i="9" s="1"/>
  <c r="A314" i="9" s="1"/>
  <c r="A315" i="9" s="1"/>
  <c r="A316" i="9" s="1"/>
  <c r="A317" i="9" s="1"/>
  <c r="A318" i="9" s="1"/>
  <c r="A319" i="9" s="1"/>
  <c r="A320" i="9" s="1"/>
  <c r="A321" i="9" s="1"/>
  <c r="A322" i="9" s="1"/>
  <c r="A323" i="9" s="1"/>
  <c r="A324" i="9" s="1"/>
  <c r="A325" i="9" s="1"/>
  <c r="A326" i="9" s="1"/>
  <c r="A327" i="9" s="1"/>
  <c r="A328" i="9" s="1"/>
  <c r="A329" i="9" s="1"/>
  <c r="A330" i="9" s="1"/>
  <c r="A331" i="9" s="1"/>
  <c r="A332" i="9" s="1"/>
  <c r="A333" i="9" s="1"/>
  <c r="A334" i="9" s="1"/>
  <c r="A335" i="9" s="1"/>
  <c r="A336" i="9" s="1"/>
  <c r="A337" i="9" s="1"/>
  <c r="A338" i="9" s="1"/>
  <c r="A339" i="9" s="1"/>
  <c r="A340" i="9" s="1"/>
  <c r="A341" i="9" s="1"/>
  <c r="A342" i="9" s="1"/>
  <c r="A343" i="9" s="1"/>
  <c r="A344" i="9" s="1"/>
  <c r="A345" i="9" s="1"/>
  <c r="A346" i="9" s="1"/>
  <c r="A347" i="9" s="1"/>
  <c r="A348" i="9" s="1"/>
  <c r="A349" i="9" s="1"/>
  <c r="A350" i="9" s="1"/>
  <c r="A351" i="9" s="1"/>
  <c r="A352" i="9" s="1"/>
  <c r="A353" i="9" s="1"/>
  <c r="A354" i="9" s="1"/>
  <c r="A355" i="9" s="1"/>
  <c r="A356" i="9" s="1"/>
  <c r="A357" i="9" s="1"/>
  <c r="A358" i="9" s="1"/>
  <c r="A359" i="9" s="1"/>
  <c r="A360" i="9" s="1"/>
  <c r="A361" i="9" s="1"/>
  <c r="A362" i="9" s="1"/>
  <c r="A363" i="9" s="1"/>
  <c r="A364" i="9" s="1"/>
  <c r="A365" i="9" s="1"/>
  <c r="A366" i="9" s="1"/>
  <c r="A367" i="9" s="1"/>
  <c r="A368" i="9" s="1"/>
  <c r="A369" i="9" s="1"/>
  <c r="A370" i="9" s="1"/>
  <c r="A371" i="9" s="1"/>
  <c r="A372" i="9" s="1"/>
  <c r="A373" i="9" s="1"/>
  <c r="A374" i="9" s="1"/>
  <c r="A375" i="9" s="1"/>
  <c r="A376" i="9" s="1"/>
  <c r="A377" i="9" s="1"/>
  <c r="A378" i="9" s="1"/>
  <c r="A379" i="9" s="1"/>
  <c r="A380" i="9" s="1"/>
  <c r="A381" i="9" s="1"/>
  <c r="A382" i="9" s="1"/>
  <c r="A383" i="9" s="1"/>
  <c r="A384" i="9" s="1"/>
  <c r="A385" i="9" s="1"/>
  <c r="A386" i="9" s="1"/>
  <c r="A390" i="9"/>
  <c r="A391" i="9" s="1"/>
  <c r="A392" i="9" s="1"/>
  <c r="A393" i="9" s="1"/>
  <c r="A394" i="9" s="1"/>
  <c r="A395" i="9" s="1"/>
  <c r="A396" i="9" s="1"/>
  <c r="A397" i="9" s="1"/>
  <c r="A398" i="9" s="1"/>
  <c r="A399" i="9" s="1"/>
  <c r="A400" i="9" s="1"/>
  <c r="A401" i="9" s="1"/>
  <c r="A402" i="9" s="1"/>
  <c r="A403" i="9" s="1"/>
  <c r="A404" i="9" s="1"/>
  <c r="A405" i="9" s="1"/>
  <c r="A406" i="9" s="1"/>
  <c r="A407" i="9" s="1"/>
  <c r="A408" i="9" s="1"/>
  <c r="A409" i="9" s="1"/>
  <c r="A410" i="9" s="1"/>
  <c r="A411" i="9" s="1"/>
  <c r="A412" i="9" s="1"/>
  <c r="A413" i="9" s="1"/>
  <c r="A414" i="9" s="1"/>
  <c r="A415" i="9" s="1"/>
  <c r="A416" i="9" s="1"/>
  <c r="A417" i="9" s="1"/>
  <c r="A418" i="9" s="1"/>
  <c r="A419" i="9" s="1"/>
  <c r="A420" i="9" s="1"/>
  <c r="A421" i="9" s="1"/>
  <c r="A422" i="9" s="1"/>
  <c r="A423" i="9" s="1"/>
  <c r="A424" i="9" s="1"/>
  <c r="A425" i="9" s="1"/>
  <c r="A426" i="9" s="1"/>
  <c r="A427" i="9" s="1"/>
  <c r="A428" i="9" s="1"/>
  <c r="A429" i="9" s="1"/>
  <c r="A430" i="9" s="1"/>
  <c r="A431" i="9" s="1"/>
  <c r="A432" i="9" s="1"/>
  <c r="A433" i="9" s="1"/>
  <c r="A434" i="9" s="1"/>
  <c r="A435" i="9" s="1"/>
  <c r="A436" i="9" s="1"/>
  <c r="A437" i="9" s="1"/>
  <c r="A438" i="9" s="1"/>
  <c r="A439" i="9" s="1"/>
  <c r="A440" i="9" s="1"/>
  <c r="A441" i="9" s="1"/>
  <c r="A442" i="9" s="1"/>
  <c r="A443" i="9" s="1"/>
  <c r="A444" i="9" s="1"/>
  <c r="A445" i="9" s="1"/>
  <c r="A446" i="9" s="1"/>
  <c r="A447" i="9" s="1"/>
  <c r="A448" i="9" s="1"/>
  <c r="A449" i="9" s="1"/>
  <c r="A450" i="9" s="1"/>
  <c r="A451" i="9" s="1"/>
  <c r="A452" i="9" s="1"/>
  <c r="A453" i="9" s="1"/>
  <c r="A454" i="9" s="1"/>
  <c r="A455" i="9" s="1"/>
  <c r="A456" i="9" s="1"/>
  <c r="A457" i="9" s="1"/>
  <c r="A458" i="9" s="1"/>
  <c r="A459" i="9" s="1"/>
  <c r="A460" i="9" s="1"/>
  <c r="A461" i="9" s="1"/>
  <c r="A462" i="9" s="1"/>
  <c r="A463" i="9" s="1"/>
  <c r="A464" i="9" s="1"/>
  <c r="A465" i="9" s="1"/>
  <c r="A466" i="9" s="1"/>
  <c r="A467" i="9" s="1"/>
  <c r="A468" i="9" s="1"/>
  <c r="A469" i="9" s="1"/>
  <c r="A470" i="9" s="1"/>
  <c r="A471" i="9" s="1"/>
  <c r="A472" i="9" s="1"/>
  <c r="A473" i="9" s="1"/>
  <c r="A474" i="9" s="1"/>
  <c r="A475" i="9" s="1"/>
  <c r="A476" i="9" s="1"/>
  <c r="A477" i="9" s="1"/>
  <c r="A478" i="9" s="1"/>
  <c r="A479" i="9" s="1"/>
  <c r="A480" i="9" s="1"/>
  <c r="A481" i="9" s="1"/>
  <c r="A482" i="9" s="1"/>
  <c r="A483" i="9" s="1"/>
  <c r="A484" i="9" s="1"/>
  <c r="A485" i="9" s="1"/>
  <c r="A486" i="9" s="1"/>
  <c r="A487" i="9" s="1"/>
  <c r="A488" i="9" s="1"/>
  <c r="A489" i="9" s="1"/>
  <c r="A490" i="9" s="1"/>
  <c r="A491" i="9" s="1"/>
  <c r="A492" i="9" s="1"/>
  <c r="A493" i="9" s="1"/>
  <c r="A494" i="9" s="1"/>
  <c r="A495" i="9" s="1"/>
  <c r="A496" i="9" s="1"/>
  <c r="A497" i="9" s="1"/>
  <c r="A498" i="9" s="1"/>
  <c r="A499" i="9" s="1"/>
  <c r="A500" i="9" s="1"/>
  <c r="A501" i="9" s="1"/>
  <c r="A502" i="9" s="1"/>
  <c r="A503" i="9" s="1"/>
  <c r="A504" i="9" s="1"/>
  <c r="A505" i="9" s="1"/>
  <c r="A506" i="9" s="1"/>
  <c r="A507" i="9" s="1"/>
  <c r="A508" i="9" s="1"/>
  <c r="A509" i="9" s="1"/>
  <c r="A510" i="9" s="1"/>
  <c r="A511" i="9" s="1"/>
  <c r="A512" i="9" s="1"/>
  <c r="A513" i="9" s="1"/>
  <c r="A514" i="9" s="1"/>
  <c r="A515" i="9" s="1"/>
  <c r="A516" i="9" s="1"/>
  <c r="A517" i="9" s="1"/>
  <c r="A518" i="9" s="1"/>
  <c r="A519" i="9" s="1"/>
  <c r="A520" i="9" s="1"/>
  <c r="A521" i="9" s="1"/>
  <c r="A522" i="9" s="1"/>
  <c r="A523" i="9" s="1"/>
  <c r="A524" i="9" s="1"/>
  <c r="A525" i="9" s="1"/>
  <c r="A526" i="9" s="1"/>
  <c r="A527" i="9" s="1"/>
  <c r="A528" i="9" s="1"/>
  <c r="A529" i="9" s="1"/>
  <c r="A530" i="9" s="1"/>
  <c r="A531" i="9" s="1"/>
  <c r="A532" i="9" s="1"/>
  <c r="A533" i="9" s="1"/>
  <c r="A534" i="9" s="1"/>
  <c r="A535" i="9" s="1"/>
  <c r="A536" i="9" s="1"/>
  <c r="A537" i="9" s="1"/>
  <c r="A538" i="9" s="1"/>
  <c r="A539" i="9" s="1"/>
  <c r="A540" i="9" s="1"/>
  <c r="A541" i="9" s="1"/>
  <c r="A542" i="9" s="1"/>
  <c r="A543" i="9" s="1"/>
  <c r="A544" i="9" s="1"/>
  <c r="A545" i="9" s="1"/>
  <c r="A546" i="9" s="1"/>
  <c r="A547" i="9" s="1"/>
  <c r="A548" i="9" s="1"/>
  <c r="A549" i="9" s="1"/>
  <c r="A550" i="9" s="1"/>
  <c r="A551" i="9" s="1"/>
  <c r="A552" i="9" s="1"/>
  <c r="A553" i="9" s="1"/>
  <c r="A554" i="9" s="1"/>
  <c r="A555" i="9" s="1"/>
  <c r="A556" i="9" s="1"/>
  <c r="A557" i="9" s="1"/>
  <c r="A558" i="9" s="1"/>
  <c r="A559" i="9" s="1"/>
  <c r="A560" i="9" s="1"/>
  <c r="A561" i="9" s="1"/>
  <c r="A562" i="9" s="1"/>
  <c r="A563" i="9" s="1"/>
  <c r="A564" i="9" s="1"/>
  <c r="A565" i="9" s="1"/>
  <c r="A566" i="9" s="1"/>
  <c r="A567" i="9" s="1"/>
  <c r="A568" i="9" s="1"/>
  <c r="A569" i="9" s="1"/>
  <c r="A570" i="9" s="1"/>
  <c r="A571" i="9" s="1"/>
  <c r="A572" i="9" s="1"/>
  <c r="A573" i="9" s="1"/>
  <c r="A574" i="9" s="1"/>
  <c r="A575" i="9" s="1"/>
  <c r="A576" i="9" s="1"/>
  <c r="A577" i="9" s="1"/>
  <c r="A578" i="9" s="1"/>
  <c r="A579" i="9" s="1"/>
  <c r="A580" i="9" s="1"/>
  <c r="A581" i="9" s="1"/>
  <c r="A582" i="9" s="1"/>
  <c r="A583" i="9" s="1"/>
  <c r="A584" i="9" s="1"/>
  <c r="A585" i="9" s="1"/>
  <c r="A586" i="9" s="1"/>
  <c r="A587" i="9" s="1"/>
  <c r="A588" i="9" s="1"/>
  <c r="A589" i="9" s="1"/>
  <c r="A590" i="9" s="1"/>
  <c r="A591" i="9" s="1"/>
  <c r="A592" i="9" s="1"/>
  <c r="A593" i="9" s="1"/>
  <c r="A594" i="9" s="1"/>
  <c r="A595" i="9" s="1"/>
  <c r="A596" i="9" s="1"/>
  <c r="A597" i="9" s="1"/>
  <c r="A598" i="9" s="1"/>
  <c r="A599" i="9" s="1"/>
  <c r="A600" i="9" s="1"/>
  <c r="A601" i="9" s="1"/>
  <c r="A602" i="9" s="1"/>
  <c r="A603" i="9" s="1"/>
  <c r="A604" i="9" s="1"/>
  <c r="A605" i="9" s="1"/>
  <c r="A606" i="9" s="1"/>
  <c r="A607" i="9" s="1"/>
  <c r="A608" i="9" s="1"/>
  <c r="A609" i="9" s="1"/>
  <c r="A610" i="9" s="1"/>
  <c r="A611" i="9" s="1"/>
  <c r="A612" i="9" s="1"/>
  <c r="A613" i="9" s="1"/>
  <c r="A614" i="9" s="1"/>
  <c r="A615" i="9" s="1"/>
  <c r="A616" i="9" s="1"/>
  <c r="A617" i="9" s="1"/>
  <c r="A618" i="9" s="1"/>
  <c r="A619" i="9" s="1"/>
  <c r="A620" i="9" s="1"/>
  <c r="A621" i="9" s="1"/>
  <c r="A622" i="9" s="1"/>
  <c r="A623" i="9" s="1"/>
  <c r="A624" i="9" s="1"/>
  <c r="A625" i="9" s="1"/>
  <c r="A626" i="9" s="1"/>
  <c r="A627" i="9" s="1"/>
  <c r="A628" i="9" s="1"/>
  <c r="A629" i="9" s="1"/>
  <c r="A630" i="9" s="1"/>
  <c r="A631" i="9" s="1"/>
  <c r="A632" i="9" s="1"/>
  <c r="A633" i="9" s="1"/>
  <c r="A634" i="9" s="1"/>
  <c r="A635" i="9" s="1"/>
  <c r="A636" i="9" s="1"/>
  <c r="A637" i="9" s="1"/>
  <c r="A638" i="9" s="1"/>
  <c r="A639" i="9" s="1"/>
  <c r="A640" i="9" s="1"/>
  <c r="A641" i="9" s="1"/>
  <c r="A642" i="9" s="1"/>
  <c r="A643" i="9" s="1"/>
  <c r="A644" i="9" s="1"/>
  <c r="A645" i="9" s="1"/>
  <c r="A646" i="9" s="1"/>
  <c r="A647" i="9" s="1"/>
  <c r="A648" i="9" s="1"/>
  <c r="A649" i="9" s="1"/>
  <c r="A650" i="9" s="1"/>
  <c r="A651" i="9" s="1"/>
  <c r="A652" i="9" s="1"/>
  <c r="A653" i="9" s="1"/>
  <c r="A654" i="9" s="1"/>
  <c r="A655" i="9" s="1"/>
  <c r="A656" i="9" s="1"/>
  <c r="A657" i="9" s="1"/>
  <c r="A658" i="9" s="1"/>
  <c r="A659" i="9" s="1"/>
  <c r="A660" i="9" s="1"/>
  <c r="A661" i="9" s="1"/>
  <c r="A662" i="9" s="1"/>
  <c r="A663" i="9" s="1"/>
  <c r="A664" i="9" s="1"/>
  <c r="A665" i="9" s="1"/>
  <c r="A666" i="9" s="1"/>
  <c r="A667" i="9" s="1"/>
  <c r="A668" i="9" s="1"/>
  <c r="A669" i="9" s="1"/>
  <c r="A670" i="9" s="1"/>
  <c r="A671" i="9" s="1"/>
  <c r="A672" i="9" s="1"/>
  <c r="A673" i="9" s="1"/>
  <c r="A674" i="9" s="1"/>
  <c r="A675" i="9" s="1"/>
  <c r="A676" i="9" s="1"/>
  <c r="A677" i="9" s="1"/>
  <c r="A678" i="9" s="1"/>
  <c r="A679" i="9" s="1"/>
  <c r="A680" i="9" s="1"/>
  <c r="A681" i="9" s="1"/>
  <c r="A682" i="9" s="1"/>
  <c r="A683" i="9" s="1"/>
  <c r="A684" i="9" s="1"/>
  <c r="A685" i="9" s="1"/>
  <c r="A686" i="9" s="1"/>
  <c r="A687" i="9" s="1"/>
  <c r="A688" i="9" s="1"/>
  <c r="A689" i="9" s="1"/>
  <c r="A690" i="9" s="1"/>
  <c r="A691" i="9" s="1"/>
  <c r="A692" i="9" s="1"/>
  <c r="A693" i="9" s="1"/>
  <c r="A694" i="9" s="1"/>
  <c r="A695" i="9" s="1"/>
  <c r="A696" i="9" s="1"/>
  <c r="A697" i="9" s="1"/>
  <c r="A698" i="9" s="1"/>
  <c r="A699" i="9" s="1"/>
  <c r="A700" i="9" s="1"/>
  <c r="A701" i="9" s="1"/>
  <c r="A702" i="9" s="1"/>
  <c r="A703" i="9" s="1"/>
  <c r="A704" i="9" s="1"/>
  <c r="A705" i="9" s="1"/>
  <c r="A706" i="9" s="1"/>
  <c r="A707" i="9" s="1"/>
  <c r="A708" i="9" s="1"/>
  <c r="A709" i="9" s="1"/>
  <c r="A710" i="9" s="1"/>
  <c r="A711" i="9" s="1"/>
  <c r="A712" i="9" s="1"/>
  <c r="A713" i="9" s="1"/>
  <c r="A714" i="9" s="1"/>
  <c r="A715" i="9" s="1"/>
  <c r="A716" i="9" s="1"/>
  <c r="A717" i="9" s="1"/>
  <c r="F720" i="9"/>
  <c r="A721" i="9"/>
  <c r="A722" i="9" s="1"/>
  <c r="A723" i="9" s="1"/>
  <c r="A724" i="9" s="1"/>
  <c r="A725" i="9" s="1"/>
  <c r="A726" i="9" s="1"/>
  <c r="A727" i="9" s="1"/>
  <c r="A728" i="9" s="1"/>
  <c r="A729" i="9" s="1"/>
  <c r="A730" i="9" s="1"/>
  <c r="A731" i="9" s="1"/>
  <c r="A732" i="9" s="1"/>
  <c r="A733" i="9" s="1"/>
  <c r="A734" i="9" s="1"/>
  <c r="A735" i="9" s="1"/>
  <c r="A736" i="9" s="1"/>
  <c r="A737" i="9" s="1"/>
  <c r="A738" i="9" s="1"/>
  <c r="A739" i="9" s="1"/>
  <c r="A740" i="9" s="1"/>
  <c r="A741" i="9" s="1"/>
  <c r="A742" i="9" s="1"/>
  <c r="A743" i="9" s="1"/>
  <c r="A744" i="9" s="1"/>
  <c r="A745" i="9" s="1"/>
  <c r="A746" i="9" s="1"/>
  <c r="A747" i="9" s="1"/>
  <c r="A748" i="9" s="1"/>
  <c r="A749" i="9" s="1"/>
  <c r="A750" i="9" s="1"/>
  <c r="A751" i="9" s="1"/>
  <c r="A752" i="9" s="1"/>
  <c r="A753" i="9" s="1"/>
  <c r="A754" i="9" s="1"/>
  <c r="A755" i="9" s="1"/>
  <c r="A756" i="9" s="1"/>
  <c r="A757" i="9" s="1"/>
  <c r="A758" i="9" s="1"/>
  <c r="A759" i="9" s="1"/>
  <c r="A760" i="9" s="1"/>
  <c r="A761" i="9" s="1"/>
  <c r="A762" i="9" s="1"/>
  <c r="A763" i="9" s="1"/>
  <c r="A764" i="9" s="1"/>
  <c r="A765" i="9" s="1"/>
  <c r="A766" i="9" s="1"/>
  <c r="A767" i="9" s="1"/>
  <c r="A768" i="9" s="1"/>
  <c r="A769" i="9" s="1"/>
  <c r="A770" i="9" s="1"/>
  <c r="A771" i="9" s="1"/>
  <c r="A772" i="9" s="1"/>
  <c r="A773" i="9" s="1"/>
  <c r="A774" i="9" s="1"/>
  <c r="A775" i="9" s="1"/>
  <c r="A776" i="9" s="1"/>
  <c r="A777" i="9" s="1"/>
  <c r="A778" i="9" s="1"/>
  <c r="A779" i="9" s="1"/>
  <c r="A780" i="9" s="1"/>
  <c r="A781" i="9" s="1"/>
  <c r="A782" i="9" s="1"/>
  <c r="A783" i="9" s="1"/>
  <c r="A784" i="9" s="1"/>
  <c r="A785" i="9" s="1"/>
  <c r="A786" i="9" s="1"/>
  <c r="A787" i="9" s="1"/>
  <c r="A788" i="9" s="1"/>
  <c r="A789" i="9" s="1"/>
  <c r="A790" i="9" s="1"/>
  <c r="A791" i="9" s="1"/>
  <c r="A792" i="9" s="1"/>
  <c r="A793" i="9" s="1"/>
  <c r="A794" i="9" s="1"/>
  <c r="A795" i="9" s="1"/>
  <c r="A796" i="9" s="1"/>
  <c r="A797" i="9" s="1"/>
  <c r="A798" i="9" s="1"/>
  <c r="A799" i="9" s="1"/>
  <c r="A800" i="9" s="1"/>
  <c r="A801" i="9" s="1"/>
  <c r="A802" i="9" s="1"/>
  <c r="A803" i="9" s="1"/>
  <c r="A804" i="9" s="1"/>
  <c r="A805" i="9" s="1"/>
  <c r="A806" i="9" s="1"/>
  <c r="A807" i="9" s="1"/>
  <c r="A808" i="9" s="1"/>
  <c r="A809" i="9" s="1"/>
  <c r="A810" i="9" s="1"/>
  <c r="A811" i="9" s="1"/>
  <c r="A812" i="9" s="1"/>
  <c r="A813" i="9" s="1"/>
  <c r="A814" i="9" s="1"/>
  <c r="A815" i="9" s="1"/>
  <c r="A816" i="9" s="1"/>
  <c r="A817" i="9" s="1"/>
  <c r="A818" i="9" s="1"/>
  <c r="A819" i="9" s="1"/>
  <c r="A820" i="9" s="1"/>
  <c r="A821" i="9" s="1"/>
  <c r="A822" i="9" s="1"/>
  <c r="A823" i="9" s="1"/>
  <c r="A824" i="9" s="1"/>
  <c r="A825" i="9" s="1"/>
  <c r="A826" i="9" s="1"/>
  <c r="A827" i="9" s="1"/>
  <c r="A828" i="9" s="1"/>
  <c r="A829" i="9" s="1"/>
  <c r="A830" i="9" s="1"/>
  <c r="A831" i="9" s="1"/>
  <c r="A832" i="9" s="1"/>
  <c r="A833" i="9" s="1"/>
  <c r="A834" i="9" s="1"/>
  <c r="A835" i="9" s="1"/>
  <c r="A836" i="9" s="1"/>
  <c r="A837" i="9" s="1"/>
  <c r="A838" i="9" s="1"/>
  <c r="A839" i="9" s="1"/>
  <c r="A840" i="9" s="1"/>
  <c r="A841" i="9" s="1"/>
  <c r="A842" i="9" s="1"/>
  <c r="A843" i="9" s="1"/>
  <c r="A844" i="9" s="1"/>
  <c r="A845" i="9" s="1"/>
  <c r="A846" i="9" s="1"/>
  <c r="A847" i="9" s="1"/>
  <c r="A848" i="9" s="1"/>
  <c r="A849" i="9" s="1"/>
  <c r="A850" i="9" s="1"/>
  <c r="A851" i="9" s="1"/>
  <c r="A852" i="9" s="1"/>
  <c r="A853" i="9" s="1"/>
  <c r="A854" i="9" s="1"/>
  <c r="A855" i="9" s="1"/>
  <c r="A856" i="9" s="1"/>
  <c r="A857" i="9" s="1"/>
  <c r="A858" i="9" s="1"/>
  <c r="A859" i="9" s="1"/>
  <c r="A860" i="9" s="1"/>
  <c r="A861" i="9" s="1"/>
  <c r="A862" i="9" s="1"/>
  <c r="A863" i="9" s="1"/>
  <c r="A864" i="9" s="1"/>
  <c r="A865" i="9" s="1"/>
  <c r="A866" i="9" s="1"/>
  <c r="A867" i="9" s="1"/>
  <c r="A868" i="9" s="1"/>
  <c r="A869" i="9" s="1"/>
  <c r="A870" i="9" s="1"/>
  <c r="A871" i="9" s="1"/>
  <c r="A872" i="9" s="1"/>
  <c r="A873" i="9" s="1"/>
  <c r="A874" i="9" s="1"/>
  <c r="A875" i="9" s="1"/>
  <c r="A876" i="9" s="1"/>
  <c r="A877" i="9" s="1"/>
  <c r="A878" i="9" s="1"/>
  <c r="A879" i="9" s="1"/>
  <c r="A880" i="9" s="1"/>
  <c r="A881" i="9" s="1"/>
  <c r="A882" i="9" s="1"/>
  <c r="A883" i="9" s="1"/>
  <c r="A884" i="9" s="1"/>
  <c r="A885" i="9" s="1"/>
  <c r="A886" i="9" s="1"/>
  <c r="A887" i="9" s="1"/>
  <c r="A888" i="9" s="1"/>
  <c r="A889" i="9" s="1"/>
  <c r="A890" i="9" s="1"/>
  <c r="A891" i="9" s="1"/>
  <c r="A892" i="9" s="1"/>
  <c r="A893" i="9" s="1"/>
  <c r="A894" i="9" s="1"/>
  <c r="A895" i="9" s="1"/>
  <c r="F721" i="9"/>
  <c r="F722" i="9"/>
  <c r="F723" i="9"/>
  <c r="F724" i="9"/>
  <c r="F725" i="9"/>
  <c r="F726" i="9"/>
  <c r="F727" i="9"/>
  <c r="F728" i="9"/>
  <c r="F729" i="9"/>
  <c r="F730" i="9"/>
  <c r="F731" i="9"/>
  <c r="F732" i="9"/>
  <c r="F733" i="9"/>
  <c r="F734" i="9"/>
  <c r="F735" i="9"/>
  <c r="F736" i="9"/>
  <c r="F737" i="9"/>
  <c r="F738" i="9"/>
  <c r="F739" i="9"/>
  <c r="F740" i="9"/>
  <c r="F741" i="9"/>
  <c r="F742" i="9"/>
  <c r="F743" i="9"/>
  <c r="F744" i="9"/>
  <c r="F745" i="9"/>
  <c r="F746" i="9"/>
  <c r="F747" i="9"/>
  <c r="F748" i="9"/>
  <c r="F749" i="9"/>
  <c r="F750" i="9"/>
  <c r="F751" i="9"/>
  <c r="F752" i="9"/>
  <c r="F753" i="9"/>
  <c r="F754" i="9"/>
  <c r="F755" i="9"/>
  <c r="F756" i="9"/>
  <c r="F757" i="9"/>
  <c r="F758" i="9"/>
  <c r="F759" i="9"/>
  <c r="F760" i="9"/>
  <c r="F761" i="9"/>
  <c r="F762" i="9"/>
  <c r="F763" i="9"/>
  <c r="F764" i="9"/>
  <c r="F765" i="9"/>
  <c r="F766" i="9"/>
  <c r="F767" i="9"/>
  <c r="F768" i="9"/>
  <c r="F769" i="9"/>
  <c r="F770" i="9"/>
  <c r="F771" i="9"/>
  <c r="F772" i="9"/>
  <c r="F773" i="9"/>
  <c r="F774" i="9"/>
  <c r="F775" i="9"/>
  <c r="F776" i="9"/>
  <c r="F777" i="9"/>
  <c r="F778" i="9"/>
  <c r="F779" i="9"/>
  <c r="F780" i="9"/>
  <c r="F781" i="9"/>
  <c r="F782" i="9"/>
  <c r="F783" i="9"/>
  <c r="F784" i="9"/>
  <c r="F785" i="9"/>
  <c r="F786" i="9"/>
  <c r="F787" i="9"/>
  <c r="F788" i="9"/>
  <c r="F789" i="9"/>
  <c r="F790" i="9"/>
  <c r="F791" i="9"/>
  <c r="F792" i="9"/>
  <c r="F793" i="9"/>
  <c r="F794" i="9"/>
  <c r="F795" i="9"/>
  <c r="F796" i="9"/>
  <c r="F797" i="9"/>
  <c r="F798" i="9"/>
  <c r="F799" i="9"/>
  <c r="F800" i="9"/>
  <c r="F801" i="9"/>
  <c r="F802" i="9"/>
  <c r="F803" i="9"/>
  <c r="F804" i="9"/>
  <c r="F805" i="9"/>
  <c r="F806" i="9"/>
  <c r="F807" i="9"/>
  <c r="F808" i="9"/>
  <c r="F809" i="9"/>
  <c r="F810" i="9"/>
  <c r="F811" i="9"/>
  <c r="F812" i="9"/>
  <c r="F813" i="9"/>
  <c r="F814" i="9"/>
  <c r="F815" i="9"/>
  <c r="F816" i="9"/>
  <c r="F817" i="9"/>
  <c r="F818" i="9"/>
  <c r="F819" i="9"/>
  <c r="F820" i="9"/>
  <c r="F821" i="9"/>
  <c r="F822" i="9"/>
  <c r="F823" i="9"/>
  <c r="F824" i="9"/>
  <c r="F825" i="9"/>
  <c r="F826" i="9"/>
  <c r="F827" i="9"/>
  <c r="F828" i="9"/>
  <c r="F829" i="9"/>
  <c r="F830" i="9"/>
  <c r="F831" i="9"/>
  <c r="F832" i="9"/>
  <c r="F833" i="9"/>
  <c r="F834" i="9"/>
  <c r="F835" i="9"/>
  <c r="F836" i="9"/>
  <c r="F837" i="9"/>
  <c r="F838" i="9"/>
  <c r="F839" i="9"/>
  <c r="F840" i="9"/>
  <c r="F841" i="9"/>
  <c r="F842" i="9"/>
  <c r="F843" i="9"/>
  <c r="F844" i="9"/>
  <c r="F845" i="9"/>
  <c r="F846" i="9"/>
  <c r="F847" i="9"/>
  <c r="F848" i="9"/>
  <c r="F849" i="9"/>
  <c r="F850" i="9"/>
  <c r="F851" i="9"/>
  <c r="F852" i="9"/>
  <c r="F853" i="9"/>
  <c r="F854" i="9"/>
  <c r="F855" i="9"/>
  <c r="F856" i="9"/>
  <c r="F857" i="9"/>
  <c r="F858" i="9"/>
  <c r="F859" i="9"/>
  <c r="F860" i="9"/>
  <c r="F861" i="9"/>
  <c r="F862" i="9"/>
  <c r="F863" i="9"/>
  <c r="F864" i="9"/>
  <c r="F865" i="9"/>
  <c r="F866" i="9"/>
  <c r="F867" i="9"/>
  <c r="F868" i="9"/>
  <c r="F869" i="9"/>
  <c r="F870" i="9"/>
  <c r="F871" i="9"/>
  <c r="F872" i="9"/>
  <c r="F873" i="9"/>
  <c r="F874" i="9"/>
  <c r="F875" i="9"/>
  <c r="F876" i="9"/>
  <c r="A900" i="9"/>
  <c r="A901" i="9" s="1"/>
  <c r="A902" i="9" s="1"/>
  <c r="A903" i="9" s="1"/>
  <c r="A904" i="9" s="1"/>
  <c r="A905" i="9" s="1"/>
  <c r="A906" i="9" s="1"/>
  <c r="A907" i="9" s="1"/>
  <c r="A908" i="9" s="1"/>
  <c r="A909" i="9" s="1"/>
  <c r="A910" i="9" s="1"/>
  <c r="A911" i="9" s="1"/>
  <c r="A912" i="9" s="1"/>
  <c r="A913" i="9" s="1"/>
  <c r="A914" i="9" s="1"/>
  <c r="A915" i="9" s="1"/>
  <c r="A916" i="9" s="1"/>
  <c r="A917" i="9" s="1"/>
  <c r="A918" i="9" s="1"/>
  <c r="A919" i="9" s="1"/>
  <c r="A920" i="9" s="1"/>
  <c r="A921" i="9" s="1"/>
  <c r="A922" i="9" s="1"/>
  <c r="A923" i="9" s="1"/>
  <c r="A924" i="9" s="1"/>
  <c r="A925" i="9" s="1"/>
  <c r="A926" i="9" s="1"/>
  <c r="A927" i="9" s="1"/>
  <c r="A928" i="9" s="1"/>
  <c r="A929" i="9" s="1"/>
  <c r="A930" i="9" s="1"/>
  <c r="A931" i="9" s="1"/>
  <c r="A932" i="9" s="1"/>
  <c r="A933" i="9" s="1"/>
  <c r="A934" i="9" s="1"/>
  <c r="A935" i="9" s="1"/>
  <c r="A936" i="9" s="1"/>
  <c r="A937" i="9" s="1"/>
  <c r="A938" i="9" s="1"/>
  <c r="A939" i="9" s="1"/>
  <c r="A940" i="9" s="1"/>
  <c r="A941" i="9" s="1"/>
  <c r="A942" i="9" s="1"/>
  <c r="A943" i="9" s="1"/>
  <c r="A944" i="9" s="1"/>
  <c r="A945" i="9" s="1"/>
  <c r="A946" i="9" s="1"/>
  <c r="A947" i="9" s="1"/>
  <c r="A948" i="9" s="1"/>
  <c r="A949" i="9" s="1"/>
  <c r="A950" i="9" s="1"/>
  <c r="A951" i="9" s="1"/>
  <c r="A952" i="9" s="1"/>
  <c r="A953" i="9" s="1"/>
  <c r="A954" i="9" s="1"/>
  <c r="A955" i="9" s="1"/>
  <c r="A956" i="9" s="1"/>
  <c r="A957" i="9" s="1"/>
  <c r="A958" i="9" s="1"/>
  <c r="A959" i="9" s="1"/>
  <c r="A960" i="9" s="1"/>
  <c r="A961" i="9" s="1"/>
  <c r="A962" i="9" s="1"/>
  <c r="F898" i="9"/>
  <c r="K898" i="9"/>
  <c r="F899" i="9"/>
  <c r="K899" i="9"/>
  <c r="M899" i="9" s="1"/>
  <c r="O899" i="9" s="1"/>
  <c r="F900" i="9"/>
  <c r="K900" i="9"/>
  <c r="M900" i="9" s="1"/>
  <c r="O900" i="9" s="1"/>
  <c r="F901" i="9"/>
  <c r="K901" i="9"/>
  <c r="M901" i="9" s="1"/>
  <c r="O901" i="9" s="1"/>
  <c r="F902" i="9"/>
  <c r="K902" i="9"/>
  <c r="M902" i="9" s="1"/>
  <c r="O902" i="9" s="1"/>
  <c r="F903" i="9"/>
  <c r="K903" i="9"/>
  <c r="M903" i="9" s="1"/>
  <c r="O903" i="9" s="1"/>
  <c r="F904" i="9"/>
  <c r="K904" i="9"/>
  <c r="M904" i="9" s="1"/>
  <c r="O904" i="9" s="1"/>
  <c r="F905" i="9"/>
  <c r="K905" i="9"/>
  <c r="M905" i="9" s="1"/>
  <c r="O905" i="9" s="1"/>
  <c r="F906" i="9"/>
  <c r="K906" i="9"/>
  <c r="M906" i="9" s="1"/>
  <c r="O906" i="9" s="1"/>
  <c r="F907" i="9"/>
  <c r="K907" i="9"/>
  <c r="M907" i="9" s="1"/>
  <c r="O907" i="9" s="1"/>
  <c r="F908" i="9"/>
  <c r="K908" i="9"/>
  <c r="M908" i="9" s="1"/>
  <c r="O908" i="9" s="1"/>
  <c r="F909" i="9"/>
  <c r="K909" i="9"/>
  <c r="M909" i="9" s="1"/>
  <c r="O909" i="9" s="1"/>
  <c r="F910" i="9"/>
  <c r="K910" i="9"/>
  <c r="M910" i="9" s="1"/>
  <c r="O910" i="9" s="1"/>
  <c r="F911" i="9"/>
  <c r="K911" i="9"/>
  <c r="M911" i="9" s="1"/>
  <c r="O911" i="9" s="1"/>
  <c r="F912" i="9"/>
  <c r="K912" i="9"/>
  <c r="M912" i="9" s="1"/>
  <c r="O912" i="9" s="1"/>
  <c r="F913" i="9"/>
  <c r="K913" i="9"/>
  <c r="M913" i="9" s="1"/>
  <c r="O913" i="9" s="1"/>
  <c r="F914" i="9"/>
  <c r="K914" i="9"/>
  <c r="M914" i="9" s="1"/>
  <c r="O914" i="9" s="1"/>
  <c r="F915" i="9"/>
  <c r="K915" i="9"/>
  <c r="M915" i="9" s="1"/>
  <c r="O915" i="9" s="1"/>
  <c r="F916" i="9"/>
  <c r="K916" i="9"/>
  <c r="M916" i="9" s="1"/>
  <c r="O916" i="9" s="1"/>
  <c r="F917" i="9"/>
  <c r="K917" i="9"/>
  <c r="M917" i="9" s="1"/>
  <c r="O917" i="9" s="1"/>
  <c r="F918" i="9"/>
  <c r="K918" i="9"/>
  <c r="M918" i="9" s="1"/>
  <c r="O918" i="9" s="1"/>
  <c r="F919" i="9"/>
  <c r="K919" i="9"/>
  <c r="M919" i="9" s="1"/>
  <c r="O919" i="9" s="1"/>
  <c r="F920" i="9"/>
  <c r="K920" i="9"/>
  <c r="M920" i="9" s="1"/>
  <c r="O920" i="9" s="1"/>
  <c r="F921" i="9"/>
  <c r="K921" i="9"/>
  <c r="M921" i="9" s="1"/>
  <c r="O921" i="9" s="1"/>
  <c r="F922" i="9"/>
  <c r="K922" i="9"/>
  <c r="M922" i="9" s="1"/>
  <c r="O922" i="9" s="1"/>
  <c r="F923" i="9"/>
  <c r="K923" i="9"/>
  <c r="M923" i="9" s="1"/>
  <c r="O923" i="9" s="1"/>
  <c r="F924" i="9"/>
  <c r="K924" i="9"/>
  <c r="M924" i="9" s="1"/>
  <c r="O924" i="9" s="1"/>
  <c r="F925" i="9"/>
  <c r="K925" i="9"/>
  <c r="M925" i="9" s="1"/>
  <c r="O925" i="9" s="1"/>
  <c r="F926" i="9"/>
  <c r="K926" i="9"/>
  <c r="M926" i="9" s="1"/>
  <c r="O926" i="9" s="1"/>
  <c r="F927" i="9"/>
  <c r="K927" i="9"/>
  <c r="M927" i="9" s="1"/>
  <c r="O927" i="9" s="1"/>
  <c r="F928" i="9"/>
  <c r="K928" i="9"/>
  <c r="M928" i="9" s="1"/>
  <c r="O928" i="9" s="1"/>
  <c r="F929" i="9"/>
  <c r="K929" i="9"/>
  <c r="M929" i="9" s="1"/>
  <c r="O929" i="9" s="1"/>
  <c r="F930" i="9"/>
  <c r="K930" i="9"/>
  <c r="M930" i="9" s="1"/>
  <c r="O930" i="9" s="1"/>
  <c r="F931" i="9"/>
  <c r="K931" i="9"/>
  <c r="M931" i="9" s="1"/>
  <c r="O931" i="9" s="1"/>
  <c r="F932" i="9"/>
  <c r="K932" i="9"/>
  <c r="M932" i="9" s="1"/>
  <c r="O932" i="9" s="1"/>
  <c r="F933" i="9"/>
  <c r="K933" i="9"/>
  <c r="M933" i="9" s="1"/>
  <c r="O933" i="9" s="1"/>
  <c r="F934" i="9"/>
  <c r="K934" i="9"/>
  <c r="M934" i="9" s="1"/>
  <c r="O934" i="9" s="1"/>
  <c r="F935" i="9"/>
  <c r="K935" i="9"/>
  <c r="M935" i="9" s="1"/>
  <c r="O935" i="9" s="1"/>
  <c r="F936" i="9"/>
  <c r="K936" i="9"/>
  <c r="M936" i="9" s="1"/>
  <c r="O936" i="9" s="1"/>
  <c r="F937" i="9"/>
  <c r="K937" i="9"/>
  <c r="M937" i="9" s="1"/>
  <c r="O937" i="9" s="1"/>
  <c r="F938" i="9"/>
  <c r="K938" i="9"/>
  <c r="M938" i="9" s="1"/>
  <c r="O938" i="9" s="1"/>
  <c r="F939" i="9"/>
  <c r="K939" i="9"/>
  <c r="M939" i="9" s="1"/>
  <c r="O939" i="9" s="1"/>
  <c r="F940" i="9"/>
  <c r="K940" i="9"/>
  <c r="M940" i="9" s="1"/>
  <c r="O940" i="9" s="1"/>
  <c r="F941" i="9"/>
  <c r="K941" i="9"/>
  <c r="M941" i="9" s="1"/>
  <c r="O941" i="9" s="1"/>
  <c r="F942" i="9"/>
  <c r="K942" i="9"/>
  <c r="M942" i="9" s="1"/>
  <c r="O942" i="9" s="1"/>
  <c r="F943" i="9"/>
  <c r="K943" i="9"/>
  <c r="M943" i="9" s="1"/>
  <c r="O943" i="9" s="1"/>
  <c r="F944" i="9"/>
  <c r="K944" i="9"/>
  <c r="M944" i="9" s="1"/>
  <c r="O944" i="9" s="1"/>
  <c r="F945" i="9"/>
  <c r="K945" i="9"/>
  <c r="M945" i="9" s="1"/>
  <c r="O945" i="9" s="1"/>
  <c r="F946" i="9"/>
  <c r="K946" i="9"/>
  <c r="M946" i="9" s="1"/>
  <c r="O946" i="9" s="1"/>
  <c r="F947" i="9"/>
  <c r="K947" i="9"/>
  <c r="M947" i="9" s="1"/>
  <c r="O947" i="9" s="1"/>
  <c r="F948" i="9"/>
  <c r="K948" i="9"/>
  <c r="M948" i="9" s="1"/>
  <c r="O948" i="9" s="1"/>
  <c r="F949" i="9"/>
  <c r="K949" i="9"/>
  <c r="M949" i="9" s="1"/>
  <c r="O949" i="9" s="1"/>
  <c r="F950" i="9"/>
  <c r="K950" i="9"/>
  <c r="M950" i="9" s="1"/>
  <c r="O950" i="9" s="1"/>
  <c r="F951" i="9"/>
  <c r="K951" i="9"/>
  <c r="M951" i="9" s="1"/>
  <c r="O951" i="9" s="1"/>
  <c r="F952" i="9"/>
  <c r="K952" i="9"/>
  <c r="M952" i="9" s="1"/>
  <c r="O952" i="9" s="1"/>
  <c r="F953" i="9"/>
  <c r="K953" i="9"/>
  <c r="M953" i="9" s="1"/>
  <c r="O953" i="9" s="1"/>
  <c r="F954" i="9"/>
  <c r="K954" i="9"/>
  <c r="M954" i="9" s="1"/>
  <c r="O954" i="9" s="1"/>
  <c r="F955" i="9"/>
  <c r="K955" i="9"/>
  <c r="M955" i="9" s="1"/>
  <c r="O955" i="9" s="1"/>
  <c r="F956" i="9"/>
  <c r="K956" i="9"/>
  <c r="M956" i="9" s="1"/>
  <c r="O956" i="9" s="1"/>
  <c r="F957" i="9"/>
  <c r="K957" i="9"/>
  <c r="M957" i="9" s="1"/>
  <c r="O957" i="9" s="1"/>
  <c r="F958" i="9"/>
  <c r="K958" i="9"/>
  <c r="M958" i="9" s="1"/>
  <c r="O958" i="9" s="1"/>
  <c r="F959" i="9"/>
  <c r="K959" i="9"/>
  <c r="M959" i="9" s="1"/>
  <c r="O959" i="9" s="1"/>
  <c r="F960" i="9"/>
  <c r="K960" i="9"/>
  <c r="M960" i="9" s="1"/>
  <c r="O960" i="9" s="1"/>
  <c r="F961" i="9"/>
  <c r="K961" i="9"/>
  <c r="M961" i="9" s="1"/>
  <c r="O961" i="9" s="1"/>
  <c r="F962" i="9"/>
  <c r="K962" i="9"/>
  <c r="M962" i="9" s="1"/>
  <c r="O962" i="9" s="1"/>
  <c r="A966" i="9"/>
  <c r="A967" i="9" s="1"/>
  <c r="A968" i="9" s="1"/>
  <c r="A969" i="9" s="1"/>
  <c r="A970" i="9" s="1"/>
  <c r="A971" i="9" s="1"/>
  <c r="A972" i="9" s="1"/>
  <c r="A973" i="9" s="1"/>
  <c r="A974" i="9" s="1"/>
  <c r="A975" i="9" s="1"/>
  <c r="A976" i="9" s="1"/>
  <c r="A977" i="9" s="1"/>
  <c r="A978" i="9" s="1"/>
  <c r="A979" i="9" s="1"/>
  <c r="A980" i="9" s="1"/>
  <c r="A981" i="9" s="1"/>
  <c r="A982" i="9" s="1"/>
  <c r="A983" i="9" s="1"/>
  <c r="A984" i="9" s="1"/>
  <c r="A985" i="9" s="1"/>
  <c r="A986" i="9" s="1"/>
  <c r="A987" i="9" s="1"/>
  <c r="A988" i="9" s="1"/>
  <c r="A989" i="9" s="1"/>
  <c r="A990" i="9" s="1"/>
  <c r="A991" i="9" s="1"/>
  <c r="A992" i="9" s="1"/>
  <c r="A993" i="9" s="1"/>
  <c r="A994" i="9" s="1"/>
  <c r="A995" i="9" s="1"/>
  <c r="A996" i="9" s="1"/>
  <c r="A997" i="9" s="1"/>
  <c r="A998" i="9" s="1"/>
  <c r="A999" i="9" s="1"/>
  <c r="A1000" i="9" s="1"/>
  <c r="A1001" i="9" s="1"/>
  <c r="A1002" i="9" s="1"/>
  <c r="A1003" i="9" s="1"/>
  <c r="A1004" i="9" s="1"/>
  <c r="A1005" i="9" s="1"/>
  <c r="A1006" i="9" s="1"/>
  <c r="A1007" i="9" s="1"/>
  <c r="A1008" i="9" s="1"/>
  <c r="A1009" i="9" s="1"/>
  <c r="A1010" i="9" s="1"/>
  <c r="A1011" i="9" s="1"/>
  <c r="A1012" i="9" s="1"/>
  <c r="A1013" i="9" s="1"/>
  <c r="A1014" i="9" s="1"/>
  <c r="A1015" i="9" s="1"/>
  <c r="A1016" i="9" s="1"/>
  <c r="A1017" i="9" s="1"/>
  <c r="A1018" i="9" s="1"/>
  <c r="A1019" i="9" s="1"/>
  <c r="A1020" i="9" s="1"/>
  <c r="A1021" i="9" s="1"/>
  <c r="A1022" i="9" s="1"/>
  <c r="A1023" i="9" s="1"/>
  <c r="A1024" i="9" s="1"/>
  <c r="A1025" i="9" s="1"/>
  <c r="A1026" i="9" s="1"/>
  <c r="A1027" i="9" s="1"/>
  <c r="A1028" i="9" s="1"/>
  <c r="A1029" i="9" s="1"/>
  <c r="A1030" i="9" s="1"/>
  <c r="A1031" i="9" s="1"/>
  <c r="A1032" i="9" s="1"/>
  <c r="A1033" i="9" s="1"/>
  <c r="A1034" i="9" s="1"/>
  <c r="A1035" i="9" s="1"/>
  <c r="A1036" i="9" s="1"/>
  <c r="A1037" i="9" s="1"/>
  <c r="A1038" i="9" s="1"/>
  <c r="A1039" i="9" s="1"/>
  <c r="A1040" i="9" s="1"/>
  <c r="A1041" i="9" s="1"/>
  <c r="A1042" i="9" s="1"/>
  <c r="A1043" i="9" s="1"/>
  <c r="A1044" i="9" s="1"/>
  <c r="A1045" i="9" s="1"/>
  <c r="A1046" i="9" s="1"/>
  <c r="A1047" i="9" s="1"/>
  <c r="A1048" i="9" s="1"/>
  <c r="A1049" i="9" s="1"/>
  <c r="A1050" i="9" s="1"/>
  <c r="A1051" i="9" s="1"/>
  <c r="A1052" i="9" s="1"/>
  <c r="A1053" i="9" s="1"/>
  <c r="A1054" i="9" s="1"/>
  <c r="A1055" i="9" s="1"/>
  <c r="A1056" i="9" s="1"/>
  <c r="A1057" i="9" s="1"/>
  <c r="A1058" i="9" s="1"/>
  <c r="A1059" i="9" s="1"/>
  <c r="A1060" i="9" s="1"/>
  <c r="A1061" i="9" s="1"/>
  <c r="A1062" i="9" s="1"/>
  <c r="A1063" i="9" s="1"/>
  <c r="A1064" i="9" s="1"/>
  <c r="A1065" i="9" s="1"/>
  <c r="A1066" i="9" s="1"/>
  <c r="A1067" i="9" s="1"/>
  <c r="A1068" i="9" s="1"/>
  <c r="A1069" i="9" s="1"/>
  <c r="A1070" i="9" s="1"/>
  <c r="A1071" i="9" s="1"/>
  <c r="A1072" i="9" s="1"/>
  <c r="A1073" i="9" s="1"/>
  <c r="A1074" i="9" s="1"/>
  <c r="A1075" i="9" s="1"/>
  <c r="A1076" i="9" s="1"/>
  <c r="A1077" i="9" s="1"/>
  <c r="A1078" i="9" s="1"/>
  <c r="A1079" i="9" s="1"/>
  <c r="A1080" i="9" s="1"/>
  <c r="A1081" i="9" s="1"/>
  <c r="A1082" i="9" s="1"/>
  <c r="A1083" i="9" s="1"/>
  <c r="A1084" i="9" s="1"/>
  <c r="A1085" i="9" s="1"/>
  <c r="A1086" i="9" s="1"/>
  <c r="A1087" i="9" s="1"/>
  <c r="A1088" i="9" s="1"/>
  <c r="A1089" i="9" s="1"/>
  <c r="A1090" i="9" s="1"/>
  <c r="A1091" i="9" s="1"/>
  <c r="A1092" i="9" s="1"/>
  <c r="A1093" i="9" s="1"/>
  <c r="A1094" i="9" s="1"/>
  <c r="A1095" i="9" s="1"/>
  <c r="A1096" i="9" s="1"/>
  <c r="A1097" i="9" s="1"/>
  <c r="A1098" i="9" s="1"/>
  <c r="A1099" i="9" s="1"/>
  <c r="A1100" i="9" s="1"/>
  <c r="A1101" i="9" s="1"/>
  <c r="A1102" i="9" s="1"/>
  <c r="A1103" i="9" s="1"/>
  <c r="A1104" i="9" s="1"/>
  <c r="A1105" i="9" s="1"/>
  <c r="A1106" i="9" s="1"/>
  <c r="A1107" i="9" s="1"/>
  <c r="A1108" i="9" s="1"/>
  <c r="A1109" i="9" s="1"/>
  <c r="A1110" i="9" s="1"/>
  <c r="A1111" i="9" s="1"/>
  <c r="A1112" i="9" s="1"/>
  <c r="A1113" i="9" s="1"/>
  <c r="A1114" i="9" s="1"/>
  <c r="A1115" i="9" s="1"/>
  <c r="A1116" i="9" s="1"/>
  <c r="A1117" i="9" s="1"/>
  <c r="A1118" i="9" s="1"/>
  <c r="A1119" i="9" s="1"/>
  <c r="A1120" i="9" s="1"/>
  <c r="A1121" i="9" s="1"/>
  <c r="A1122" i="9" s="1"/>
  <c r="A1123" i="9" s="1"/>
  <c r="A1124" i="9" s="1"/>
  <c r="A1125" i="9" s="1"/>
  <c r="A1126" i="9" s="1"/>
  <c r="A1127" i="9" s="1"/>
  <c r="A1128" i="9" s="1"/>
  <c r="A1129" i="9" s="1"/>
  <c r="A1130" i="9" s="1"/>
  <c r="A1131" i="9" s="1"/>
  <c r="A1132" i="9" s="1"/>
  <c r="A1133" i="9" s="1"/>
  <c r="A1134" i="9" s="1"/>
  <c r="A1135" i="9" s="1"/>
  <c r="A1136" i="9" s="1"/>
  <c r="A1137" i="9" s="1"/>
  <c r="A1138" i="9" s="1"/>
  <c r="A1139" i="9" s="1"/>
  <c r="A1140" i="9" s="1"/>
  <c r="A1141" i="9" s="1"/>
  <c r="A1142" i="9" s="1"/>
  <c r="A1143" i="9" s="1"/>
  <c r="A1144" i="9" s="1"/>
  <c r="A1145" i="9" s="1"/>
  <c r="A1146" i="9" s="1"/>
  <c r="A1147" i="9" s="1"/>
  <c r="A1148" i="9" s="1"/>
  <c r="A1149" i="9" s="1"/>
  <c r="A1150" i="9" s="1"/>
  <c r="A1151" i="9" s="1"/>
  <c r="A1152" i="9" s="1"/>
  <c r="A1153" i="9" s="1"/>
  <c r="A1154" i="9" s="1"/>
  <c r="A1155" i="9" s="1"/>
  <c r="A1156" i="9" s="1"/>
  <c r="A1157" i="9" s="1"/>
  <c r="A1158" i="9" s="1"/>
  <c r="A1159" i="9" s="1"/>
  <c r="A1160" i="9" s="1"/>
  <c r="A1161" i="9" s="1"/>
  <c r="A1162" i="9" s="1"/>
  <c r="A1163" i="9" s="1"/>
  <c r="A1164" i="9" s="1"/>
  <c r="A1165" i="9" s="1"/>
  <c r="A1166" i="9" s="1"/>
  <c r="A1167" i="9" s="1"/>
  <c r="A1168" i="9" s="1"/>
  <c r="A1169" i="9" s="1"/>
  <c r="A1170" i="9" s="1"/>
  <c r="A1171" i="9" s="1"/>
  <c r="A1172" i="9" s="1"/>
  <c r="A1173" i="9" s="1"/>
  <c r="A1174" i="9" s="1"/>
  <c r="A1175" i="9" s="1"/>
  <c r="A1176" i="9" s="1"/>
  <c r="A1177" i="9" s="1"/>
  <c r="A1178" i="9" s="1"/>
  <c r="A1179" i="9" s="1"/>
  <c r="A1180" i="9" s="1"/>
  <c r="A1181" i="9" s="1"/>
  <c r="A1182" i="9" s="1"/>
  <c r="A1183" i="9" s="1"/>
  <c r="A1184" i="9" s="1"/>
  <c r="A1185" i="9" s="1"/>
  <c r="A1186" i="9" s="1"/>
  <c r="A1187" i="9" s="1"/>
  <c r="A1188" i="9" s="1"/>
  <c r="A1189" i="9" s="1"/>
  <c r="A1190" i="9" s="1"/>
  <c r="A1191" i="9" s="1"/>
  <c r="A1192" i="9" s="1"/>
  <c r="A1193" i="9" s="1"/>
  <c r="A1194" i="9" s="1"/>
  <c r="A1195" i="9" s="1"/>
  <c r="A1196" i="9" s="1"/>
  <c r="A1197" i="9" s="1"/>
  <c r="A1198" i="9" s="1"/>
  <c r="A1199" i="9" s="1"/>
  <c r="A1200" i="9" s="1"/>
  <c r="A1201" i="9" s="1"/>
  <c r="A1202" i="9" s="1"/>
  <c r="A1203" i="9" s="1"/>
  <c r="A1204" i="9" s="1"/>
  <c r="A1205" i="9" s="1"/>
  <c r="A1206" i="9" s="1"/>
  <c r="A1207" i="9" s="1"/>
  <c r="A1208" i="9" s="1"/>
  <c r="A1209" i="9" s="1"/>
  <c r="A1210" i="9" s="1"/>
  <c r="A1211" i="9" s="1"/>
  <c r="A1212" i="9" s="1"/>
  <c r="A1213" i="9" s="1"/>
  <c r="A1214" i="9" s="1"/>
  <c r="A1215" i="9" s="1"/>
  <c r="A1216" i="9" s="1"/>
  <c r="A1217" i="9" s="1"/>
  <c r="A1218" i="9" s="1"/>
  <c r="A1219" i="9" s="1"/>
  <c r="A1220" i="9" s="1"/>
  <c r="A1221" i="9" s="1"/>
  <c r="A1222" i="9" s="1"/>
  <c r="A1223" i="9" s="1"/>
  <c r="A1224" i="9" s="1"/>
  <c r="A1225" i="9" s="1"/>
  <c r="A1226" i="9" s="1"/>
  <c r="A1227" i="9" s="1"/>
  <c r="A1228" i="9" s="1"/>
  <c r="A1229" i="9" s="1"/>
  <c r="A1230" i="9" s="1"/>
  <c r="A1231" i="9" s="1"/>
  <c r="A1232" i="9" s="1"/>
  <c r="A1233" i="9" s="1"/>
  <c r="A1234" i="9" s="1"/>
  <c r="A1235" i="9" s="1"/>
  <c r="A1236" i="9" s="1"/>
  <c r="A1237" i="9" s="1"/>
  <c r="A1238" i="9" s="1"/>
  <c r="A1239" i="9" s="1"/>
  <c r="A1240" i="9" s="1"/>
  <c r="A1241" i="9" s="1"/>
  <c r="A1242" i="9" s="1"/>
  <c r="A1243" i="9" s="1"/>
  <c r="A1244" i="9" s="1"/>
  <c r="A1245" i="9" s="1"/>
  <c r="A1246" i="9" s="1"/>
  <c r="A1247" i="9" s="1"/>
  <c r="A1248" i="9" s="1"/>
  <c r="A1249" i="9" s="1"/>
  <c r="A1250" i="9" s="1"/>
  <c r="A1251" i="9" s="1"/>
  <c r="A1252" i="9" s="1"/>
  <c r="A1253" i="9" s="1"/>
  <c r="A1254" i="9" s="1"/>
  <c r="A1255" i="9" s="1"/>
  <c r="A1256" i="9" s="1"/>
  <c r="A1257" i="9" s="1"/>
  <c r="A1258" i="9" s="1"/>
  <c r="A1259" i="9" s="1"/>
  <c r="A1260" i="9" s="1"/>
  <c r="A1261" i="9" s="1"/>
  <c r="A1262" i="9" s="1"/>
  <c r="A1263" i="9" s="1"/>
  <c r="A1264" i="9" s="1"/>
  <c r="A1265" i="9" s="1"/>
  <c r="A1266" i="9" s="1"/>
  <c r="A1267" i="9" s="1"/>
  <c r="A1268" i="9" s="1"/>
  <c r="A1269" i="9" s="1"/>
  <c r="A1270" i="9" s="1"/>
  <c r="A1271" i="9" s="1"/>
  <c r="A1272" i="9" s="1"/>
  <c r="A1273" i="9" s="1"/>
  <c r="A1274" i="9" s="1"/>
  <c r="A1275" i="9" s="1"/>
  <c r="A1276" i="9" s="1"/>
  <c r="A1277" i="9" s="1"/>
  <c r="A1278" i="9" s="1"/>
  <c r="A1279" i="9" s="1"/>
  <c r="A1280" i="9" s="1"/>
  <c r="A1281" i="9" s="1"/>
  <c r="A1282" i="9" s="1"/>
  <c r="A1283" i="9" s="1"/>
  <c r="A1284" i="9" s="1"/>
  <c r="A1285" i="9" s="1"/>
  <c r="A1286" i="9" s="1"/>
  <c r="A1287" i="9" s="1"/>
  <c r="A1288" i="9" s="1"/>
  <c r="A1289" i="9" s="1"/>
  <c r="A1290" i="9" s="1"/>
  <c r="A1291" i="9" s="1"/>
  <c r="A1292" i="9" s="1"/>
  <c r="A1293" i="9" s="1"/>
  <c r="A1294" i="9" s="1"/>
  <c r="A1295" i="9" s="1"/>
  <c r="A1296" i="9" s="1"/>
  <c r="A1297" i="9" s="1"/>
  <c r="A1298" i="9" s="1"/>
  <c r="A1299" i="9" s="1"/>
  <c r="A1300" i="9" s="1"/>
  <c r="A1301" i="9" s="1"/>
  <c r="A1302" i="9" s="1"/>
  <c r="A1303" i="9" s="1"/>
  <c r="A1304" i="9" s="1"/>
  <c r="A1305" i="9" s="1"/>
  <c r="A1306" i="9" s="1"/>
  <c r="A1307" i="9" s="1"/>
  <c r="A1308" i="9" s="1"/>
  <c r="A1309" i="9" s="1"/>
  <c r="A1310" i="9" s="1"/>
  <c r="A1311" i="9" s="1"/>
  <c r="A1312" i="9" s="1"/>
  <c r="A1313" i="9" s="1"/>
  <c r="A1314" i="9" s="1"/>
  <c r="A1315" i="9" s="1"/>
  <c r="A1316" i="9" s="1"/>
  <c r="A1317" i="9" s="1"/>
  <c r="A1318" i="9" s="1"/>
  <c r="A1319" i="9" s="1"/>
  <c r="A1320" i="9" s="1"/>
  <c r="A1321" i="9" s="1"/>
  <c r="A1322" i="9" s="1"/>
  <c r="A1323" i="9" s="1"/>
  <c r="A1324" i="9" s="1"/>
  <c r="A1325" i="9" s="1"/>
  <c r="A1326" i="9" s="1"/>
  <c r="A1327" i="9" s="1"/>
  <c r="A1328" i="9" s="1"/>
  <c r="A1329" i="9" s="1"/>
  <c r="F1332" i="9"/>
  <c r="N1332" i="9"/>
  <c r="F1333" i="9"/>
  <c r="N1333" i="9"/>
  <c r="F1334" i="9"/>
  <c r="F1335" i="9"/>
  <c r="F1336" i="9"/>
  <c r="N1336" i="9"/>
  <c r="F1337" i="9"/>
  <c r="N1337" i="9"/>
  <c r="F1338" i="9"/>
  <c r="N1338" i="9"/>
  <c r="F1339" i="9"/>
  <c r="F1340" i="9"/>
  <c r="N1340" i="9"/>
  <c r="F1341" i="9"/>
  <c r="F1342" i="9"/>
  <c r="N1342" i="9"/>
  <c r="F1343" i="9"/>
  <c r="N1343" i="9"/>
  <c r="F1344" i="9"/>
  <c r="N1344" i="9"/>
  <c r="F1345" i="9"/>
  <c r="N1345" i="9"/>
  <c r="F1346" i="9"/>
  <c r="N1346" i="9"/>
  <c r="F1347" i="9"/>
  <c r="N1347" i="9"/>
  <c r="F1348" i="9"/>
  <c r="F1349" i="9"/>
  <c r="F1350" i="9"/>
  <c r="F1351" i="9"/>
  <c r="N1351" i="9"/>
  <c r="F1352" i="9"/>
  <c r="N1352" i="9"/>
  <c r="F1353" i="9"/>
  <c r="N1353" i="9"/>
  <c r="F1354" i="9"/>
  <c r="F1355" i="9"/>
  <c r="N1355" i="9"/>
  <c r="F1356" i="9"/>
  <c r="F1357" i="9"/>
  <c r="N1357" i="9"/>
  <c r="F1358" i="9"/>
  <c r="N1358" i="9"/>
  <c r="F1359" i="9"/>
  <c r="N1359" i="9"/>
  <c r="F1360" i="9"/>
  <c r="F1361" i="9"/>
  <c r="N1361" i="9"/>
  <c r="F1362" i="9"/>
  <c r="F1363" i="9"/>
  <c r="N1363" i="9"/>
  <c r="F1364" i="9"/>
  <c r="N1364" i="9"/>
  <c r="F1365" i="9"/>
  <c r="N1365" i="9"/>
  <c r="F1366" i="9"/>
  <c r="N1366" i="9"/>
  <c r="F1367" i="9"/>
  <c r="N1367" i="9"/>
  <c r="F1368" i="9"/>
  <c r="N1368" i="9"/>
  <c r="F1369" i="9"/>
  <c r="F1370" i="9"/>
  <c r="N1370" i="9"/>
  <c r="F1371" i="9"/>
  <c r="N1371" i="9"/>
  <c r="F1372" i="9"/>
  <c r="N1372" i="9"/>
  <c r="F1373" i="9"/>
  <c r="N1373" i="9"/>
  <c r="F1374" i="9"/>
  <c r="F1375" i="9"/>
  <c r="N1375" i="9"/>
  <c r="F1376" i="9"/>
  <c r="N1376" i="9"/>
  <c r="F1377" i="9"/>
  <c r="F1378" i="9"/>
  <c r="F1379" i="9"/>
  <c r="N1379" i="9"/>
  <c r="F1380" i="9"/>
  <c r="N1380" i="9"/>
  <c r="F1387" i="9"/>
  <c r="K1387" i="9"/>
  <c r="F1388" i="9"/>
  <c r="K1388" i="9"/>
  <c r="P1388" i="9" s="1"/>
  <c r="F1389" i="9"/>
  <c r="K1389" i="9"/>
  <c r="F1390" i="9"/>
  <c r="K1390" i="9"/>
  <c r="F1391" i="9"/>
  <c r="K1391" i="9"/>
  <c r="F1392" i="9"/>
  <c r="K1392" i="9"/>
  <c r="F1393" i="9"/>
  <c r="K1393" i="9"/>
  <c r="F1394" i="9"/>
  <c r="K1394" i="9"/>
  <c r="F1395" i="9"/>
  <c r="K1395" i="9"/>
  <c r="P1395" i="9" s="1"/>
  <c r="F1396" i="9"/>
  <c r="K1396" i="9"/>
  <c r="F1397" i="9"/>
  <c r="K1397" i="9"/>
  <c r="F1398" i="9"/>
  <c r="K1398" i="9"/>
  <c r="F1399" i="9"/>
  <c r="K1399" i="9"/>
  <c r="F1400" i="9"/>
  <c r="K1400" i="9"/>
  <c r="F1401" i="9"/>
  <c r="K1401" i="9"/>
  <c r="P1401" i="9" s="1"/>
  <c r="F1402" i="9"/>
  <c r="K1402" i="9"/>
  <c r="F1403" i="9"/>
  <c r="K1403" i="9"/>
  <c r="F1404" i="9"/>
  <c r="K1404" i="9"/>
  <c r="F1405" i="9"/>
  <c r="K1405" i="9"/>
  <c r="P1405" i="9" s="1"/>
  <c r="F1406" i="9"/>
  <c r="K1406" i="9"/>
  <c r="P1406" i="9" s="1"/>
  <c r="F1407" i="9"/>
  <c r="K1407" i="9"/>
  <c r="P1407" i="9" s="1"/>
  <c r="F1408" i="9"/>
  <c r="K1408" i="9"/>
  <c r="F1409" i="9"/>
  <c r="K1409" i="9"/>
  <c r="P1409" i="9" s="1"/>
  <c r="F1410" i="9"/>
  <c r="K1410" i="9"/>
  <c r="F1411" i="9"/>
  <c r="K1411" i="9"/>
  <c r="P1411" i="9" s="1"/>
  <c r="F1412" i="9"/>
  <c r="K1412" i="9"/>
  <c r="F1413" i="9"/>
  <c r="K1413" i="9"/>
  <c r="P1413" i="9" s="1"/>
  <c r="F1414" i="9"/>
  <c r="K1414" i="9"/>
  <c r="F1415" i="9"/>
  <c r="K1415" i="9"/>
  <c r="P1415" i="9" s="1"/>
  <c r="F1416" i="9"/>
  <c r="K1416" i="9"/>
  <c r="F1417" i="9"/>
  <c r="K1417" i="9"/>
  <c r="P1417" i="9" s="1"/>
  <c r="F1418" i="9"/>
  <c r="K1418" i="9"/>
  <c r="F1419" i="9"/>
  <c r="K1419" i="9"/>
  <c r="P1419" i="9" s="1"/>
  <c r="F1420" i="9"/>
  <c r="K1420" i="9"/>
  <c r="P1420" i="9" s="1"/>
  <c r="F1421" i="9"/>
  <c r="K1421" i="9"/>
  <c r="P1421" i="9" s="1"/>
  <c r="F1422" i="9"/>
  <c r="K1422" i="9"/>
  <c r="P1422" i="9" s="1"/>
  <c r="K1426" i="9"/>
  <c r="B1428" i="9"/>
  <c r="F1428" i="9"/>
  <c r="K1428" i="9"/>
  <c r="M1428" i="9" s="1"/>
  <c r="O1428" i="9" s="1"/>
  <c r="B1429" i="9"/>
  <c r="F1429" i="9"/>
  <c r="K1429" i="9"/>
  <c r="M1429" i="9" s="1"/>
  <c r="O1429" i="9" s="1"/>
  <c r="B1430" i="9"/>
  <c r="F1430" i="9"/>
  <c r="K1430" i="9"/>
  <c r="M1430" i="9" s="1"/>
  <c r="O1430" i="9" s="1"/>
  <c r="B1431" i="9"/>
  <c r="F1431" i="9"/>
  <c r="K1431" i="9"/>
  <c r="M1431" i="9" s="1"/>
  <c r="O1431" i="9" s="1"/>
  <c r="B1432" i="9"/>
  <c r="F1432" i="9"/>
  <c r="K1432" i="9"/>
  <c r="M1432" i="9" s="1"/>
  <c r="O1432" i="9" s="1"/>
  <c r="B1433" i="9"/>
  <c r="F1433" i="9"/>
  <c r="K1433" i="9"/>
  <c r="M1433" i="9" s="1"/>
  <c r="O1433" i="9" s="1"/>
  <c r="B1434" i="9"/>
  <c r="F1434" i="9"/>
  <c r="K1434" i="9"/>
  <c r="M1434" i="9" s="1"/>
  <c r="O1434" i="9" s="1"/>
  <c r="B1435" i="9"/>
  <c r="F1435" i="9"/>
  <c r="K1435" i="9"/>
  <c r="M1435" i="9" s="1"/>
  <c r="O1435" i="9" s="1"/>
  <c r="B1436" i="9"/>
  <c r="F1436" i="9"/>
  <c r="K1436" i="9"/>
  <c r="M1436" i="9" s="1"/>
  <c r="O1436" i="9" s="1"/>
  <c r="B1437" i="9"/>
  <c r="F1437" i="9"/>
  <c r="K1437" i="9"/>
  <c r="M1437" i="9" s="1"/>
  <c r="O1437" i="9" s="1"/>
  <c r="B1438" i="9"/>
  <c r="F1438" i="9"/>
  <c r="K1438" i="9"/>
  <c r="M1438" i="9" s="1"/>
  <c r="O1438" i="9" s="1"/>
  <c r="B1439" i="9"/>
  <c r="F1439" i="9"/>
  <c r="K1439" i="9"/>
  <c r="M1439" i="9" s="1"/>
  <c r="O1439" i="9" s="1"/>
  <c r="B1440" i="9"/>
  <c r="F1440" i="9"/>
  <c r="K1440" i="9"/>
  <c r="M1440" i="9" s="1"/>
  <c r="O1440" i="9" s="1"/>
  <c r="B1441" i="9"/>
  <c r="F1441" i="9"/>
  <c r="K1441" i="9"/>
  <c r="M1441" i="9" s="1"/>
  <c r="O1441" i="9" s="1"/>
  <c r="B1442" i="9"/>
  <c r="F1442" i="9"/>
  <c r="K1442" i="9"/>
  <c r="M1442" i="9" s="1"/>
  <c r="O1442" i="9" s="1"/>
  <c r="B1443" i="9"/>
  <c r="F1443" i="9"/>
  <c r="K1443" i="9"/>
  <c r="M1443" i="9" s="1"/>
  <c r="O1443" i="9" s="1"/>
  <c r="B1444" i="9"/>
  <c r="F1444" i="9"/>
  <c r="K1444" i="9"/>
  <c r="M1444" i="9" s="1"/>
  <c r="O1444" i="9" s="1"/>
  <c r="B1445" i="9"/>
  <c r="F1445" i="9"/>
  <c r="K1445" i="9"/>
  <c r="M1445" i="9" s="1"/>
  <c r="O1445" i="9" s="1"/>
  <c r="B1446" i="9"/>
  <c r="F1446" i="9"/>
  <c r="K1446" i="9"/>
  <c r="M1446" i="9" s="1"/>
  <c r="O1446" i="9" s="1"/>
  <c r="B1447" i="9"/>
  <c r="F1447" i="9"/>
  <c r="K1447" i="9"/>
  <c r="M1447" i="9" s="1"/>
  <c r="O1447" i="9" s="1"/>
  <c r="B1448" i="9"/>
  <c r="F1448" i="9"/>
  <c r="K1448" i="9"/>
  <c r="M1448" i="9" s="1"/>
  <c r="O1448" i="9" s="1"/>
  <c r="B1449" i="9"/>
  <c r="F1449" i="9"/>
  <c r="K1449" i="9"/>
  <c r="M1449" i="9" s="1"/>
  <c r="O1449" i="9" s="1"/>
  <c r="B1450" i="9"/>
  <c r="F1450" i="9"/>
  <c r="K1450" i="9"/>
  <c r="M1450" i="9" s="1"/>
  <c r="O1450" i="9" s="1"/>
  <c r="B1451" i="9"/>
  <c r="F1451" i="9"/>
  <c r="K1451" i="9"/>
  <c r="M1451" i="9" s="1"/>
  <c r="O1451" i="9" s="1"/>
  <c r="B1452" i="9"/>
  <c r="F1452" i="9"/>
  <c r="K1452" i="9"/>
  <c r="M1452" i="9" s="1"/>
  <c r="O1452" i="9" s="1"/>
  <c r="B1453" i="9"/>
  <c r="F1453" i="9"/>
  <c r="K1453" i="9"/>
  <c r="M1453" i="9" s="1"/>
  <c r="O1453" i="9" s="1"/>
  <c r="B1454" i="9"/>
  <c r="F1454" i="9"/>
  <c r="K1454" i="9"/>
  <c r="M1454" i="9" s="1"/>
  <c r="O1454" i="9" s="1"/>
  <c r="B1455" i="9"/>
  <c r="F1455" i="9"/>
  <c r="K1455" i="9"/>
  <c r="M1455" i="9" s="1"/>
  <c r="O1455" i="9" s="1"/>
  <c r="B1456" i="9"/>
  <c r="K1456" i="9"/>
  <c r="M1456" i="9" s="1"/>
  <c r="O1456" i="9" s="1"/>
  <c r="B1457" i="9"/>
  <c r="F1457" i="9"/>
  <c r="K1457" i="9"/>
  <c r="M1457" i="9" s="1"/>
  <c r="O1457" i="9" s="1"/>
  <c r="B1458" i="9"/>
  <c r="F1458" i="9"/>
  <c r="K1458" i="9"/>
  <c r="M1458" i="9" s="1"/>
  <c r="O1458" i="9" s="1"/>
  <c r="B1459" i="9"/>
  <c r="F1459" i="9"/>
  <c r="K1459" i="9"/>
  <c r="M1459" i="9" s="1"/>
  <c r="O1459" i="9" s="1"/>
  <c r="B1460" i="9"/>
  <c r="F1460" i="9"/>
  <c r="K1460" i="9"/>
  <c r="M1460" i="9" s="1"/>
  <c r="O1460" i="9" s="1"/>
  <c r="B1461" i="9"/>
  <c r="F1461" i="9"/>
  <c r="K1461" i="9"/>
  <c r="M1461" i="9" s="1"/>
  <c r="O1461" i="9" s="1"/>
  <c r="B1462" i="9"/>
  <c r="F1462" i="9"/>
  <c r="K1462" i="9"/>
  <c r="M1462" i="9" s="1"/>
  <c r="O1462" i="9" s="1"/>
  <c r="F1463" i="9"/>
  <c r="K1463" i="9"/>
  <c r="M1463" i="9" s="1"/>
  <c r="O1463" i="9" s="1"/>
  <c r="F1464" i="9"/>
  <c r="K1464" i="9"/>
  <c r="M1464" i="9" s="1"/>
  <c r="O1464" i="9" s="1"/>
  <c r="F1465" i="9"/>
  <c r="K1465" i="9"/>
  <c r="M1465" i="9" s="1"/>
  <c r="O1465" i="9" s="1"/>
  <c r="F1466" i="9"/>
  <c r="K1466" i="9"/>
  <c r="M1466" i="9" s="1"/>
  <c r="O1466" i="9" s="1"/>
  <c r="F1467" i="9"/>
  <c r="K1467" i="9"/>
  <c r="M1467" i="9" s="1"/>
  <c r="O1467" i="9" s="1"/>
  <c r="F1468" i="9"/>
  <c r="K1468" i="9"/>
  <c r="M1468" i="9" s="1"/>
  <c r="O1468" i="9" s="1"/>
  <c r="F1469" i="9"/>
  <c r="K1469" i="9"/>
  <c r="M1469" i="9" s="1"/>
  <c r="O1469" i="9" s="1"/>
  <c r="F1470" i="9"/>
  <c r="K1470" i="9"/>
  <c r="M1470" i="9" s="1"/>
  <c r="O1470" i="9" s="1"/>
  <c r="F1471" i="9"/>
  <c r="K1471" i="9"/>
  <c r="M1471" i="9" s="1"/>
  <c r="O1471" i="9" s="1"/>
  <c r="F1472" i="9"/>
  <c r="K1472" i="9"/>
  <c r="M1472" i="9" s="1"/>
  <c r="O1472" i="9" s="1"/>
  <c r="F1473" i="9"/>
  <c r="K1473" i="9"/>
  <c r="M1473" i="9" s="1"/>
  <c r="O1473" i="9" s="1"/>
  <c r="F1474" i="9"/>
  <c r="K1474" i="9"/>
  <c r="M1474" i="9" s="1"/>
  <c r="O1474" i="9" s="1"/>
  <c r="F1475" i="9"/>
  <c r="K1475" i="9"/>
  <c r="M1475" i="9" s="1"/>
  <c r="O1475" i="9" s="1"/>
  <c r="F1476" i="9"/>
  <c r="K1476" i="9"/>
  <c r="M1476" i="9" s="1"/>
  <c r="O1476" i="9" s="1"/>
  <c r="F1477" i="9"/>
  <c r="K1477" i="9"/>
  <c r="M1477" i="9" s="1"/>
  <c r="O1477" i="9" s="1"/>
  <c r="F1478" i="9"/>
  <c r="K1478" i="9"/>
  <c r="M1478" i="9" s="1"/>
  <c r="O1478" i="9" s="1"/>
  <c r="F1479" i="9"/>
  <c r="K1479" i="9"/>
  <c r="M1479" i="9" s="1"/>
  <c r="O1479" i="9" s="1"/>
  <c r="F1480" i="9"/>
  <c r="K1480" i="9"/>
  <c r="M1480" i="9" s="1"/>
  <c r="O1480" i="9" s="1"/>
  <c r="F1481" i="9"/>
  <c r="K1481" i="9"/>
  <c r="M1481" i="9" s="1"/>
  <c r="O1481" i="9" s="1"/>
  <c r="F1482" i="9"/>
  <c r="K1482" i="9"/>
  <c r="M1482" i="9" s="1"/>
  <c r="O1482" i="9" s="1"/>
  <c r="F1483" i="9"/>
  <c r="K1483" i="9"/>
  <c r="M1483" i="9" s="1"/>
  <c r="O1483" i="9" s="1"/>
  <c r="F1484" i="9"/>
  <c r="K1484" i="9"/>
  <c r="M1484" i="9" s="1"/>
  <c r="O1484" i="9" s="1"/>
  <c r="F1485" i="9"/>
  <c r="K1485" i="9"/>
  <c r="M1485" i="9" s="1"/>
  <c r="O1485" i="9" s="1"/>
  <c r="F1486" i="9"/>
  <c r="K1486" i="9"/>
  <c r="M1486" i="9" s="1"/>
  <c r="O1486" i="9" s="1"/>
  <c r="F1487" i="9"/>
  <c r="K1487" i="9"/>
  <c r="M1487" i="9" s="1"/>
  <c r="O1487" i="9" s="1"/>
  <c r="F1488" i="9"/>
  <c r="K1488" i="9"/>
  <c r="M1488" i="9" s="1"/>
  <c r="O1488" i="9" s="1"/>
  <c r="F1489" i="9"/>
  <c r="K1489" i="9"/>
  <c r="M1489" i="9" s="1"/>
  <c r="O1489" i="9" s="1"/>
  <c r="A7" i="8"/>
  <c r="A8" i="8" s="1"/>
  <c r="A9" i="8" s="1"/>
  <c r="A10" i="8" s="1"/>
  <c r="A11" i="8" s="1"/>
  <c r="A12" i="8" s="1"/>
  <c r="A13" i="8" s="1"/>
  <c r="A14" i="8" s="1"/>
  <c r="A15" i="8" s="1"/>
  <c r="A16" i="8" s="1"/>
  <c r="A17" i="8" s="1"/>
  <c r="A18" i="8" s="1"/>
  <c r="A19" i="8" s="1"/>
  <c r="A20" i="8" s="1"/>
  <c r="A21" i="8" s="1"/>
  <c r="A22" i="8" s="1"/>
  <c r="A23" i="8" s="1"/>
  <c r="A24" i="8" s="1"/>
  <c r="A25" i="8" s="1"/>
  <c r="A26" i="8" s="1"/>
  <c r="A27" i="8" s="1"/>
  <c r="A28" i="8" s="1"/>
  <c r="A29" i="8" s="1"/>
  <c r="A30" i="8" s="1"/>
  <c r="A31" i="8" s="1"/>
  <c r="A32" i="8" s="1"/>
  <c r="A33" i="8" s="1"/>
  <c r="A34" i="8" s="1"/>
  <c r="A35" i="8" s="1"/>
  <c r="A36" i="8" s="1"/>
  <c r="A37" i="8" s="1"/>
  <c r="A38" i="8" s="1"/>
  <c r="A39" i="8" s="1"/>
  <c r="A40" i="8" s="1"/>
  <c r="A41" i="8" s="1"/>
  <c r="A42" i="8" s="1"/>
  <c r="A43" i="8" s="1"/>
  <c r="A44" i="8" s="1"/>
  <c r="A45" i="8" s="1"/>
  <c r="A46" i="8" s="1"/>
  <c r="A47" i="8" s="1"/>
  <c r="A48" i="8" s="1"/>
  <c r="A49" i="8" s="1"/>
  <c r="A50" i="8" s="1"/>
  <c r="A51" i="8" s="1"/>
  <c r="A52" i="8" s="1"/>
  <c r="A53" i="8" s="1"/>
  <c r="A54" i="8" s="1"/>
  <c r="A55" i="8" s="1"/>
  <c r="A56" i="8" s="1"/>
  <c r="A57" i="8" s="1"/>
  <c r="A58" i="8" s="1"/>
  <c r="A59" i="8" s="1"/>
  <c r="A60" i="8" s="1"/>
  <c r="A61" i="8" s="1"/>
  <c r="A62" i="8" s="1"/>
  <c r="A63" i="8" s="1"/>
  <c r="A64" i="8" s="1"/>
  <c r="A65" i="8" s="1"/>
  <c r="A66" i="8" s="1"/>
  <c r="A67" i="8" s="1"/>
  <c r="A68" i="8" s="1"/>
  <c r="A69" i="8" s="1"/>
  <c r="A70" i="8" s="1"/>
  <c r="A71" i="8" s="1"/>
  <c r="A72" i="8" s="1"/>
  <c r="A73" i="8" s="1"/>
  <c r="A74" i="8" s="1"/>
  <c r="A75" i="8" s="1"/>
  <c r="A76" i="8" s="1"/>
  <c r="A77" i="8" s="1"/>
  <c r="A78" i="8" s="1"/>
  <c r="A79" i="8" s="1"/>
  <c r="A80" i="8" s="1"/>
  <c r="A81" i="8" s="1"/>
  <c r="A82" i="8" s="1"/>
  <c r="A83" i="8" s="1"/>
  <c r="A84" i="8" s="1"/>
  <c r="A85" i="8" s="1"/>
  <c r="A86" i="8" s="1"/>
  <c r="A87" i="8" s="1"/>
  <c r="A88" i="8" s="1"/>
  <c r="A89" i="8" s="1"/>
  <c r="A90" i="8" s="1"/>
  <c r="A91" i="8" s="1"/>
  <c r="A92" i="8" s="1"/>
  <c r="A93" i="8" s="1"/>
  <c r="A94" i="8" s="1"/>
  <c r="A95" i="8" s="1"/>
  <c r="A96" i="8" s="1"/>
  <c r="A97" i="8" s="1"/>
  <c r="A98" i="8" s="1"/>
  <c r="A99" i="8" s="1"/>
  <c r="A100" i="8" s="1"/>
  <c r="A101" i="8" s="1"/>
  <c r="A102" i="8" s="1"/>
  <c r="A103" i="8" s="1"/>
  <c r="A104" i="8" s="1"/>
  <c r="A105" i="8" s="1"/>
  <c r="A106" i="8" s="1"/>
  <c r="A107" i="8" s="1"/>
  <c r="A108" i="8" s="1"/>
  <c r="A109" i="8" s="1"/>
  <c r="A110" i="8" s="1"/>
  <c r="A111" i="8" s="1"/>
  <c r="A112" i="8" s="1"/>
  <c r="A113" i="8" s="1"/>
  <c r="A114" i="8" s="1"/>
  <c r="A115" i="8" s="1"/>
  <c r="A116" i="8" s="1"/>
  <c r="A117" i="8" s="1"/>
  <c r="A118" i="8" s="1"/>
  <c r="A119" i="8" s="1"/>
  <c r="A120" i="8" s="1"/>
  <c r="A121" i="8" s="1"/>
  <c r="A122" i="8" s="1"/>
  <c r="A123" i="8" s="1"/>
  <c r="A124" i="8" s="1"/>
  <c r="A125" i="8" s="1"/>
  <c r="A126" i="8" s="1"/>
  <c r="A127" i="8" s="1"/>
  <c r="A128" i="8" s="1"/>
  <c r="A129" i="8" s="1"/>
  <c r="A130" i="8" s="1"/>
  <c r="A131" i="8" s="1"/>
  <c r="A132" i="8" s="1"/>
  <c r="A133" i="8" s="1"/>
  <c r="A134" i="8" s="1"/>
  <c r="A135" i="8" s="1"/>
  <c r="A136" i="8" s="1"/>
  <c r="A137" i="8" s="1"/>
  <c r="A138" i="8" s="1"/>
  <c r="A139" i="8" s="1"/>
  <c r="A140" i="8" s="1"/>
  <c r="A141" i="8" s="1"/>
  <c r="A142" i="8" s="1"/>
  <c r="A143" i="8" s="1"/>
  <c r="A144" i="8" s="1"/>
  <c r="A145" i="8" s="1"/>
  <c r="A146" i="8" s="1"/>
  <c r="A147" i="8" s="1"/>
  <c r="A148" i="8" s="1"/>
  <c r="A149" i="8" s="1"/>
  <c r="A150" i="8" s="1"/>
  <c r="A151" i="8" s="1"/>
  <c r="A152" i="8" s="1"/>
  <c r="A153" i="8" s="1"/>
  <c r="A154" i="8" s="1"/>
  <c r="A155" i="8" s="1"/>
  <c r="A156" i="8" s="1"/>
  <c r="A157" i="8" s="1"/>
  <c r="A158" i="8" s="1"/>
  <c r="A159" i="8" s="1"/>
  <c r="A160" i="8" s="1"/>
  <c r="A161" i="8" s="1"/>
  <c r="A162" i="8" s="1"/>
  <c r="A163" i="8" s="1"/>
  <c r="A164" i="8" s="1"/>
  <c r="A165" i="8" s="1"/>
  <c r="A166" i="8" s="1"/>
  <c r="A167" i="8" s="1"/>
  <c r="A168" i="8" s="1"/>
  <c r="A169" i="8" s="1"/>
  <c r="A170" i="8" s="1"/>
  <c r="A171" i="8" s="1"/>
  <c r="A172" i="8" s="1"/>
  <c r="A173" i="8" s="1"/>
  <c r="A174" i="8" s="1"/>
  <c r="A175" i="8" s="1"/>
  <c r="A176" i="8" s="1"/>
  <c r="A177" i="8" s="1"/>
  <c r="A178" i="8" s="1"/>
  <c r="A179" i="8" s="1"/>
  <c r="A180" i="8" s="1"/>
  <c r="A181" i="8" s="1"/>
  <c r="A182" i="8" s="1"/>
  <c r="A183" i="8" s="1"/>
  <c r="A184" i="8" s="1"/>
  <c r="A185" i="8" s="1"/>
  <c r="A186" i="8" s="1"/>
  <c r="A187" i="8" s="1"/>
  <c r="A188" i="8" s="1"/>
  <c r="A189" i="8" s="1"/>
  <c r="A190" i="8" s="1"/>
  <c r="A191" i="8" s="1"/>
  <c r="A192" i="8" s="1"/>
  <c r="A193" i="8" s="1"/>
  <c r="A194" i="8" s="1"/>
  <c r="A195" i="8" s="1"/>
  <c r="A196" i="8" s="1"/>
  <c r="A197" i="8" s="1"/>
  <c r="A198" i="8" s="1"/>
  <c r="A199" i="8" s="1"/>
  <c r="A200" i="8" s="1"/>
  <c r="A201" i="8" s="1"/>
  <c r="A202" i="8" s="1"/>
  <c r="A203" i="8" s="1"/>
  <c r="A204" i="8" s="1"/>
  <c r="A205" i="8" s="1"/>
  <c r="A206" i="8" s="1"/>
  <c r="A207" i="8" s="1"/>
  <c r="A208" i="8" s="1"/>
  <c r="A209" i="8" s="1"/>
  <c r="A210" i="8" s="1"/>
  <c r="A211" i="8" s="1"/>
  <c r="A212" i="8" s="1"/>
  <c r="A213" i="8" s="1"/>
  <c r="A214" i="8" s="1"/>
  <c r="A215" i="8" s="1"/>
  <c r="A216" i="8" s="1"/>
  <c r="A217" i="8" s="1"/>
  <c r="A218" i="8" s="1"/>
  <c r="A219" i="8" s="1"/>
  <c r="A220" i="8" s="1"/>
  <c r="A221" i="8" s="1"/>
  <c r="A222" i="8" s="1"/>
  <c r="A223" i="8" s="1"/>
  <c r="A224" i="8" s="1"/>
  <c r="A225" i="8" s="1"/>
  <c r="A226" i="8" s="1"/>
  <c r="A227" i="8" s="1"/>
  <c r="A228" i="8" s="1"/>
  <c r="A229" i="8" s="1"/>
  <c r="A230" i="8" s="1"/>
  <c r="A231" i="8" s="1"/>
  <c r="A232" i="8" s="1"/>
  <c r="A233" i="8" s="1"/>
  <c r="A234" i="8" s="1"/>
  <c r="A235" i="8" s="1"/>
  <c r="A236" i="8" s="1"/>
  <c r="A237" i="8" s="1"/>
  <c r="A238" i="8" s="1"/>
  <c r="A239" i="8" s="1"/>
  <c r="A240" i="8" s="1"/>
  <c r="A241" i="8" s="1"/>
  <c r="A242" i="8" s="1"/>
  <c r="A243" i="8" s="1"/>
  <c r="A244" i="8" s="1"/>
  <c r="A245" i="8" s="1"/>
  <c r="A246" i="8" s="1"/>
  <c r="A247" i="8" s="1"/>
  <c r="A248" i="8" s="1"/>
  <c r="A249" i="8" s="1"/>
  <c r="A250" i="8" s="1"/>
  <c r="A251" i="8" s="1"/>
  <c r="A252" i="8" s="1"/>
  <c r="A253" i="8" s="1"/>
  <c r="A254" i="8" s="1"/>
  <c r="A255" i="8" s="1"/>
  <c r="A256" i="8" s="1"/>
  <c r="A257" i="8" s="1"/>
  <c r="A258" i="8" s="1"/>
  <c r="A259" i="8" s="1"/>
  <c r="A260" i="8" s="1"/>
  <c r="A261" i="8" s="1"/>
  <c r="A262" i="8" s="1"/>
  <c r="A263" i="8" s="1"/>
  <c r="A264" i="8" s="1"/>
  <c r="A265" i="8" s="1"/>
  <c r="A266" i="8" s="1"/>
  <c r="A267" i="8" s="1"/>
  <c r="A268" i="8" s="1"/>
  <c r="A269" i="8" s="1"/>
  <c r="A270" i="8" s="1"/>
  <c r="A271" i="8" s="1"/>
  <c r="A272" i="8" s="1"/>
  <c r="A273" i="8" s="1"/>
  <c r="A274" i="8" s="1"/>
  <c r="A275" i="8" s="1"/>
  <c r="A276" i="8" s="1"/>
  <c r="A277" i="8" s="1"/>
  <c r="A278" i="8" s="1"/>
  <c r="A279" i="8" s="1"/>
  <c r="A280" i="8" s="1"/>
  <c r="A281" i="8" s="1"/>
  <c r="A282" i="8" s="1"/>
  <c r="A283" i="8" s="1"/>
  <c r="A284" i="8" s="1"/>
  <c r="A285" i="8" s="1"/>
  <c r="A286" i="8" s="1"/>
  <c r="A287" i="8" s="1"/>
  <c r="A288" i="8" s="1"/>
  <c r="A289" i="8" s="1"/>
  <c r="A290" i="8" s="1"/>
  <c r="A291" i="8" s="1"/>
  <c r="A292" i="8" s="1"/>
  <c r="A293" i="8" s="1"/>
  <c r="A294" i="8" s="1"/>
  <c r="A295" i="8" s="1"/>
  <c r="A296" i="8" s="1"/>
  <c r="A297" i="8" s="1"/>
  <c r="A298" i="8" s="1"/>
  <c r="A299" i="8" s="1"/>
  <c r="A300" i="8" s="1"/>
  <c r="A301" i="8" s="1"/>
  <c r="A302" i="8" s="1"/>
  <c r="A303" i="8" s="1"/>
  <c r="A304" i="8" s="1"/>
  <c r="A305" i="8" s="1"/>
  <c r="A306" i="8" s="1"/>
  <c r="A307" i="8" s="1"/>
  <c r="A308" i="8" s="1"/>
  <c r="A309" i="8" s="1"/>
  <c r="A310" i="8" s="1"/>
  <c r="A311" i="8" s="1"/>
  <c r="A312" i="8" s="1"/>
  <c r="A313" i="8" s="1"/>
  <c r="A314" i="8" s="1"/>
  <c r="A315" i="8" s="1"/>
  <c r="A316" i="8" s="1"/>
  <c r="A317" i="8" s="1"/>
  <c r="A318" i="8" s="1"/>
  <c r="A319" i="8" s="1"/>
  <c r="A320" i="8" s="1"/>
  <c r="A321" i="8" s="1"/>
  <c r="A322" i="8" s="1"/>
  <c r="A323" i="8" s="1"/>
  <c r="A324" i="8" s="1"/>
  <c r="A325" i="8" s="1"/>
  <c r="A326" i="8" s="1"/>
  <c r="A327" i="8" s="1"/>
  <c r="A328" i="8" s="1"/>
  <c r="A329" i="8" s="1"/>
  <c r="A330" i="8" s="1"/>
  <c r="A331" i="8" s="1"/>
  <c r="A332" i="8" s="1"/>
  <c r="A333" i="8" s="1"/>
  <c r="A334" i="8" s="1"/>
  <c r="A335" i="8" s="1"/>
  <c r="A336" i="8" s="1"/>
  <c r="A337" i="8" s="1"/>
  <c r="A338" i="8" s="1"/>
  <c r="A339" i="8" s="1"/>
  <c r="A340" i="8" s="1"/>
  <c r="A341" i="8" s="1"/>
  <c r="A342" i="8" s="1"/>
  <c r="A343" i="8" s="1"/>
  <c r="A344" i="8" s="1"/>
  <c r="A345" i="8" s="1"/>
  <c r="A346" i="8" s="1"/>
  <c r="A347" i="8" s="1"/>
  <c r="A348" i="8" s="1"/>
  <c r="A349" i="8" s="1"/>
  <c r="A350" i="8" s="1"/>
  <c r="A351" i="8" s="1"/>
  <c r="A352" i="8" s="1"/>
  <c r="A353" i="8" s="1"/>
  <c r="A354" i="8" s="1"/>
  <c r="A355" i="8" s="1"/>
  <c r="A356" i="8" s="1"/>
  <c r="A357" i="8" s="1"/>
  <c r="A358" i="8" s="1"/>
  <c r="A359" i="8" s="1"/>
  <c r="A360" i="8" s="1"/>
  <c r="A361" i="8" s="1"/>
  <c r="A362" i="8" s="1"/>
  <c r="A363" i="8" s="1"/>
  <c r="A364" i="8" s="1"/>
  <c r="A365" i="8" s="1"/>
  <c r="A366" i="8" s="1"/>
  <c r="A367" i="8" s="1"/>
  <c r="A368" i="8" s="1"/>
  <c r="A369" i="8" s="1"/>
  <c r="A370" i="8" s="1"/>
  <c r="A371" i="8" s="1"/>
  <c r="A372" i="8" s="1"/>
  <c r="A373" i="8" s="1"/>
  <c r="A374" i="8" s="1"/>
  <c r="A375" i="8" s="1"/>
  <c r="A376" i="8" s="1"/>
  <c r="A377" i="8" s="1"/>
  <c r="A378" i="8" s="1"/>
  <c r="A379" i="8" s="1"/>
  <c r="A380" i="8" s="1"/>
  <c r="A381" i="8" s="1"/>
  <c r="A382" i="8" s="1"/>
  <c r="A383" i="8" s="1"/>
  <c r="A384" i="8" s="1"/>
  <c r="A385" i="8" s="1"/>
  <c r="A386" i="8" s="1"/>
  <c r="A390" i="8"/>
  <c r="A391" i="8" s="1"/>
  <c r="A392" i="8" s="1"/>
  <c r="A393" i="8" s="1"/>
  <c r="A394" i="8" s="1"/>
  <c r="A395" i="8" s="1"/>
  <c r="A396" i="8" s="1"/>
  <c r="A397" i="8" s="1"/>
  <c r="A398" i="8" s="1"/>
  <c r="A399" i="8" s="1"/>
  <c r="A400" i="8" s="1"/>
  <c r="A401" i="8" s="1"/>
  <c r="A402" i="8" s="1"/>
  <c r="A403" i="8" s="1"/>
  <c r="A404" i="8" s="1"/>
  <c r="A405" i="8" s="1"/>
  <c r="A406" i="8" s="1"/>
  <c r="A407" i="8" s="1"/>
  <c r="A408" i="8" s="1"/>
  <c r="A409" i="8" s="1"/>
  <c r="A410" i="8" s="1"/>
  <c r="A411" i="8" s="1"/>
  <c r="A412" i="8" s="1"/>
  <c r="A413" i="8" s="1"/>
  <c r="A414" i="8" s="1"/>
  <c r="A415" i="8" s="1"/>
  <c r="A416" i="8" s="1"/>
  <c r="A417" i="8" s="1"/>
  <c r="A418" i="8" s="1"/>
  <c r="A419" i="8" s="1"/>
  <c r="A420" i="8" s="1"/>
  <c r="A421" i="8" s="1"/>
  <c r="A422" i="8" s="1"/>
  <c r="A423" i="8" s="1"/>
  <c r="A424" i="8" s="1"/>
  <c r="A425" i="8" s="1"/>
  <c r="A426" i="8" s="1"/>
  <c r="A427" i="8" s="1"/>
  <c r="A428" i="8" s="1"/>
  <c r="A429" i="8" s="1"/>
  <c r="A430" i="8" s="1"/>
  <c r="A431" i="8" s="1"/>
  <c r="A432" i="8" s="1"/>
  <c r="A433" i="8" s="1"/>
  <c r="A434" i="8" s="1"/>
  <c r="A435" i="8" s="1"/>
  <c r="A436" i="8" s="1"/>
  <c r="A437" i="8" s="1"/>
  <c r="A438" i="8" s="1"/>
  <c r="A439" i="8" s="1"/>
  <c r="A440" i="8" s="1"/>
  <c r="A441" i="8" s="1"/>
  <c r="A442" i="8" s="1"/>
  <c r="A443" i="8" s="1"/>
  <c r="A444" i="8" s="1"/>
  <c r="A445" i="8" s="1"/>
  <c r="A446" i="8" s="1"/>
  <c r="A447" i="8" s="1"/>
  <c r="A448" i="8" s="1"/>
  <c r="A449" i="8" s="1"/>
  <c r="A450" i="8" s="1"/>
  <c r="A451" i="8" s="1"/>
  <c r="A452" i="8" s="1"/>
  <c r="A453" i="8" s="1"/>
  <c r="A454" i="8" s="1"/>
  <c r="A455" i="8" s="1"/>
  <c r="A456" i="8" s="1"/>
  <c r="A457" i="8" s="1"/>
  <c r="A458" i="8" s="1"/>
  <c r="A459" i="8" s="1"/>
  <c r="A460" i="8" s="1"/>
  <c r="A461" i="8" s="1"/>
  <c r="A462" i="8" s="1"/>
  <c r="A463" i="8" s="1"/>
  <c r="A464" i="8" s="1"/>
  <c r="A465" i="8" s="1"/>
  <c r="A466" i="8" s="1"/>
  <c r="A467" i="8" s="1"/>
  <c r="A468" i="8" s="1"/>
  <c r="A469" i="8" s="1"/>
  <c r="A470" i="8" s="1"/>
  <c r="A471" i="8" s="1"/>
  <c r="A472" i="8" s="1"/>
  <c r="A473" i="8" s="1"/>
  <c r="A474" i="8" s="1"/>
  <c r="A475" i="8" s="1"/>
  <c r="A476" i="8" s="1"/>
  <c r="A477" i="8" s="1"/>
  <c r="A478" i="8" s="1"/>
  <c r="A479" i="8" s="1"/>
  <c r="A480" i="8" s="1"/>
  <c r="A481" i="8" s="1"/>
  <c r="A482" i="8" s="1"/>
  <c r="A483" i="8" s="1"/>
  <c r="A484" i="8" s="1"/>
  <c r="A485" i="8" s="1"/>
  <c r="A486" i="8" s="1"/>
  <c r="A487" i="8" s="1"/>
  <c r="A488" i="8" s="1"/>
  <c r="A489" i="8" s="1"/>
  <c r="A490" i="8" s="1"/>
  <c r="A491" i="8" s="1"/>
  <c r="A492" i="8" s="1"/>
  <c r="A493" i="8" s="1"/>
  <c r="A494" i="8" s="1"/>
  <c r="A495" i="8" s="1"/>
  <c r="A496" i="8" s="1"/>
  <c r="A497" i="8" s="1"/>
  <c r="A498" i="8" s="1"/>
  <c r="A499" i="8" s="1"/>
  <c r="A500" i="8" s="1"/>
  <c r="A501" i="8" s="1"/>
  <c r="A502" i="8" s="1"/>
  <c r="A503" i="8" s="1"/>
  <c r="A504" i="8" s="1"/>
  <c r="A505" i="8" s="1"/>
  <c r="A506" i="8" s="1"/>
  <c r="A507" i="8" s="1"/>
  <c r="A508" i="8" s="1"/>
  <c r="A509" i="8" s="1"/>
  <c r="A510" i="8" s="1"/>
  <c r="A511" i="8" s="1"/>
  <c r="A512" i="8" s="1"/>
  <c r="A513" i="8" s="1"/>
  <c r="A514" i="8" s="1"/>
  <c r="A515" i="8" s="1"/>
  <c r="A516" i="8" s="1"/>
  <c r="A517" i="8" s="1"/>
  <c r="A518" i="8" s="1"/>
  <c r="A519" i="8" s="1"/>
  <c r="A520" i="8" s="1"/>
  <c r="A521" i="8" s="1"/>
  <c r="A522" i="8" s="1"/>
  <c r="A523" i="8" s="1"/>
  <c r="A524" i="8" s="1"/>
  <c r="A525" i="8" s="1"/>
  <c r="A526" i="8" s="1"/>
  <c r="A527" i="8" s="1"/>
  <c r="A528" i="8" s="1"/>
  <c r="A529" i="8" s="1"/>
  <c r="A530" i="8" s="1"/>
  <c r="A531" i="8" s="1"/>
  <c r="A532" i="8" s="1"/>
  <c r="A533" i="8" s="1"/>
  <c r="A534" i="8" s="1"/>
  <c r="A535" i="8" s="1"/>
  <c r="A536" i="8" s="1"/>
  <c r="A537" i="8" s="1"/>
  <c r="A538" i="8" s="1"/>
  <c r="A539" i="8" s="1"/>
  <c r="A540" i="8" s="1"/>
  <c r="A541" i="8" s="1"/>
  <c r="A542" i="8" s="1"/>
  <c r="A543" i="8" s="1"/>
  <c r="A544" i="8" s="1"/>
  <c r="A545" i="8" s="1"/>
  <c r="A546" i="8" s="1"/>
  <c r="A547" i="8" s="1"/>
  <c r="A548" i="8" s="1"/>
  <c r="A549" i="8" s="1"/>
  <c r="A550" i="8" s="1"/>
  <c r="A551" i="8" s="1"/>
  <c r="A552" i="8" s="1"/>
  <c r="A553" i="8" s="1"/>
  <c r="A554" i="8" s="1"/>
  <c r="A555" i="8" s="1"/>
  <c r="A556" i="8" s="1"/>
  <c r="A557" i="8" s="1"/>
  <c r="A558" i="8" s="1"/>
  <c r="A559" i="8" s="1"/>
  <c r="A560" i="8" s="1"/>
  <c r="A561" i="8" s="1"/>
  <c r="A562" i="8" s="1"/>
  <c r="A563" i="8" s="1"/>
  <c r="A564" i="8" s="1"/>
  <c r="A565" i="8" s="1"/>
  <c r="A566" i="8" s="1"/>
  <c r="A567" i="8" s="1"/>
  <c r="A568" i="8" s="1"/>
  <c r="A569" i="8" s="1"/>
  <c r="A570" i="8" s="1"/>
  <c r="A571" i="8" s="1"/>
  <c r="A572" i="8" s="1"/>
  <c r="A573" i="8" s="1"/>
  <c r="A574" i="8" s="1"/>
  <c r="A575" i="8" s="1"/>
  <c r="A576" i="8" s="1"/>
  <c r="A577" i="8" s="1"/>
  <c r="A578" i="8" s="1"/>
  <c r="A579" i="8" s="1"/>
  <c r="A580" i="8" s="1"/>
  <c r="A581" i="8" s="1"/>
  <c r="A582" i="8" s="1"/>
  <c r="A583" i="8" s="1"/>
  <c r="A584" i="8" s="1"/>
  <c r="A585" i="8" s="1"/>
  <c r="A586" i="8" s="1"/>
  <c r="A587" i="8" s="1"/>
  <c r="A588" i="8" s="1"/>
  <c r="A589" i="8" s="1"/>
  <c r="A590" i="8" s="1"/>
  <c r="A591" i="8" s="1"/>
  <c r="A592" i="8" s="1"/>
  <c r="A593" i="8" s="1"/>
  <c r="A594" i="8" s="1"/>
  <c r="A595" i="8" s="1"/>
  <c r="A596" i="8" s="1"/>
  <c r="A597" i="8" s="1"/>
  <c r="A598" i="8" s="1"/>
  <c r="A599" i="8" s="1"/>
  <c r="A600" i="8" s="1"/>
  <c r="A601" i="8" s="1"/>
  <c r="A602" i="8" s="1"/>
  <c r="A603" i="8" s="1"/>
  <c r="A604" i="8" s="1"/>
  <c r="A605" i="8" s="1"/>
  <c r="A606" i="8" s="1"/>
  <c r="A607" i="8" s="1"/>
  <c r="A608" i="8" s="1"/>
  <c r="A609" i="8" s="1"/>
  <c r="A610" i="8" s="1"/>
  <c r="A611" i="8" s="1"/>
  <c r="A612" i="8" s="1"/>
  <c r="A613" i="8" s="1"/>
  <c r="A614" i="8" s="1"/>
  <c r="A615" i="8" s="1"/>
  <c r="A616" i="8" s="1"/>
  <c r="A617" i="8" s="1"/>
  <c r="A618" i="8" s="1"/>
  <c r="A619" i="8" s="1"/>
  <c r="A620" i="8" s="1"/>
  <c r="A621" i="8" s="1"/>
  <c r="A622" i="8" s="1"/>
  <c r="A623" i="8" s="1"/>
  <c r="A624" i="8" s="1"/>
  <c r="A625" i="8" s="1"/>
  <c r="A626" i="8" s="1"/>
  <c r="A627" i="8" s="1"/>
  <c r="A628" i="8" s="1"/>
  <c r="A629" i="8" s="1"/>
  <c r="A630" i="8" s="1"/>
  <c r="A631" i="8" s="1"/>
  <c r="A632" i="8" s="1"/>
  <c r="A633" i="8" s="1"/>
  <c r="A634" i="8" s="1"/>
  <c r="A635" i="8" s="1"/>
  <c r="A636" i="8" s="1"/>
  <c r="A637" i="8" s="1"/>
  <c r="A638" i="8" s="1"/>
  <c r="A639" i="8" s="1"/>
  <c r="A640" i="8" s="1"/>
  <c r="A641" i="8" s="1"/>
  <c r="A642" i="8" s="1"/>
  <c r="A643" i="8" s="1"/>
  <c r="A644" i="8" s="1"/>
  <c r="A645" i="8" s="1"/>
  <c r="A646" i="8" s="1"/>
  <c r="A647" i="8" s="1"/>
  <c r="A648" i="8" s="1"/>
  <c r="A649" i="8" s="1"/>
  <c r="A650" i="8" s="1"/>
  <c r="A651" i="8" s="1"/>
  <c r="A652" i="8" s="1"/>
  <c r="A653" i="8" s="1"/>
  <c r="A654" i="8" s="1"/>
  <c r="A655" i="8" s="1"/>
  <c r="A656" i="8" s="1"/>
  <c r="A657" i="8" s="1"/>
  <c r="A658" i="8" s="1"/>
  <c r="A659" i="8" s="1"/>
  <c r="A660" i="8" s="1"/>
  <c r="A661" i="8" s="1"/>
  <c r="A662" i="8" s="1"/>
  <c r="A663" i="8" s="1"/>
  <c r="A664" i="8" s="1"/>
  <c r="A665" i="8" s="1"/>
  <c r="A666" i="8" s="1"/>
  <c r="A667" i="8" s="1"/>
  <c r="A668" i="8" s="1"/>
  <c r="A669" i="8" s="1"/>
  <c r="A670" i="8" s="1"/>
  <c r="A671" i="8" s="1"/>
  <c r="A672" i="8" s="1"/>
  <c r="A673" i="8" s="1"/>
  <c r="A674" i="8" s="1"/>
  <c r="A675" i="8" s="1"/>
  <c r="A676" i="8" s="1"/>
  <c r="A677" i="8" s="1"/>
  <c r="A678" i="8" s="1"/>
  <c r="A679" i="8" s="1"/>
  <c r="A680" i="8" s="1"/>
  <c r="A681" i="8" s="1"/>
  <c r="A682" i="8" s="1"/>
  <c r="A683" i="8" s="1"/>
  <c r="A684" i="8" s="1"/>
  <c r="A685" i="8" s="1"/>
  <c r="A686" i="8" s="1"/>
  <c r="A687" i="8" s="1"/>
  <c r="A688" i="8" s="1"/>
  <c r="A689" i="8" s="1"/>
  <c r="A690" i="8" s="1"/>
  <c r="A691" i="8" s="1"/>
  <c r="A692" i="8" s="1"/>
  <c r="A693" i="8" s="1"/>
  <c r="A694" i="8" s="1"/>
  <c r="A695" i="8" s="1"/>
  <c r="A696" i="8" s="1"/>
  <c r="A697" i="8" s="1"/>
  <c r="A698" i="8" s="1"/>
  <c r="A699" i="8" s="1"/>
  <c r="A700" i="8" s="1"/>
  <c r="A701" i="8" s="1"/>
  <c r="A702" i="8" s="1"/>
  <c r="A703" i="8" s="1"/>
  <c r="A704" i="8" s="1"/>
  <c r="A705" i="8" s="1"/>
  <c r="A706" i="8" s="1"/>
  <c r="A707" i="8" s="1"/>
  <c r="A708" i="8" s="1"/>
  <c r="A709" i="8" s="1"/>
  <c r="A710" i="8" s="1"/>
  <c r="A711" i="8" s="1"/>
  <c r="A712" i="8" s="1"/>
  <c r="A713" i="8" s="1"/>
  <c r="A714" i="8" s="1"/>
  <c r="A715" i="8" s="1"/>
  <c r="A716" i="8" s="1"/>
  <c r="A717" i="8" s="1"/>
  <c r="F720" i="8"/>
  <c r="A721" i="8"/>
  <c r="A722" i="8" s="1"/>
  <c r="A723" i="8" s="1"/>
  <c r="A724" i="8" s="1"/>
  <c r="A725" i="8" s="1"/>
  <c r="A726" i="8" s="1"/>
  <c r="A727" i="8" s="1"/>
  <c r="A728" i="8" s="1"/>
  <c r="A729" i="8" s="1"/>
  <c r="A730" i="8" s="1"/>
  <c r="A731" i="8" s="1"/>
  <c r="A732" i="8" s="1"/>
  <c r="A733" i="8" s="1"/>
  <c r="A734" i="8" s="1"/>
  <c r="A735" i="8" s="1"/>
  <c r="A736" i="8" s="1"/>
  <c r="A737" i="8" s="1"/>
  <c r="A738" i="8" s="1"/>
  <c r="A739" i="8" s="1"/>
  <c r="A740" i="8" s="1"/>
  <c r="A741" i="8" s="1"/>
  <c r="A742" i="8" s="1"/>
  <c r="A743" i="8" s="1"/>
  <c r="A744" i="8" s="1"/>
  <c r="A745" i="8" s="1"/>
  <c r="A746" i="8" s="1"/>
  <c r="A747" i="8" s="1"/>
  <c r="A748" i="8" s="1"/>
  <c r="A749" i="8" s="1"/>
  <c r="A750" i="8" s="1"/>
  <c r="A751" i="8" s="1"/>
  <c r="A752" i="8" s="1"/>
  <c r="A753" i="8" s="1"/>
  <c r="A754" i="8" s="1"/>
  <c r="A755" i="8" s="1"/>
  <c r="A756" i="8" s="1"/>
  <c r="A757" i="8" s="1"/>
  <c r="A758" i="8" s="1"/>
  <c r="A759" i="8" s="1"/>
  <c r="A760" i="8" s="1"/>
  <c r="A761" i="8" s="1"/>
  <c r="A762" i="8" s="1"/>
  <c r="A763" i="8" s="1"/>
  <c r="A764" i="8" s="1"/>
  <c r="A765" i="8" s="1"/>
  <c r="A766" i="8" s="1"/>
  <c r="A767" i="8" s="1"/>
  <c r="A768" i="8" s="1"/>
  <c r="A769" i="8" s="1"/>
  <c r="A770" i="8" s="1"/>
  <c r="A771" i="8" s="1"/>
  <c r="A772" i="8" s="1"/>
  <c r="A773" i="8" s="1"/>
  <c r="A774" i="8" s="1"/>
  <c r="A775" i="8" s="1"/>
  <c r="A776" i="8" s="1"/>
  <c r="A777" i="8" s="1"/>
  <c r="A778" i="8" s="1"/>
  <c r="A779" i="8" s="1"/>
  <c r="A780" i="8" s="1"/>
  <c r="A781" i="8" s="1"/>
  <c r="A782" i="8" s="1"/>
  <c r="A783" i="8" s="1"/>
  <c r="A784" i="8" s="1"/>
  <c r="A785" i="8" s="1"/>
  <c r="A786" i="8" s="1"/>
  <c r="A787" i="8" s="1"/>
  <c r="A788" i="8" s="1"/>
  <c r="A789" i="8" s="1"/>
  <c r="A790" i="8" s="1"/>
  <c r="A791" i="8" s="1"/>
  <c r="A792" i="8" s="1"/>
  <c r="A793" i="8" s="1"/>
  <c r="A794" i="8" s="1"/>
  <c r="A795" i="8" s="1"/>
  <c r="A796" i="8" s="1"/>
  <c r="A797" i="8" s="1"/>
  <c r="A798" i="8" s="1"/>
  <c r="A799" i="8" s="1"/>
  <c r="A800" i="8" s="1"/>
  <c r="A801" i="8" s="1"/>
  <c r="A802" i="8" s="1"/>
  <c r="A803" i="8" s="1"/>
  <c r="A804" i="8" s="1"/>
  <c r="A805" i="8" s="1"/>
  <c r="A806" i="8" s="1"/>
  <c r="A807" i="8" s="1"/>
  <c r="A808" i="8" s="1"/>
  <c r="A809" i="8" s="1"/>
  <c r="A810" i="8" s="1"/>
  <c r="A811" i="8" s="1"/>
  <c r="A812" i="8" s="1"/>
  <c r="A813" i="8" s="1"/>
  <c r="A814" i="8" s="1"/>
  <c r="A815" i="8" s="1"/>
  <c r="A816" i="8" s="1"/>
  <c r="A817" i="8" s="1"/>
  <c r="A818" i="8" s="1"/>
  <c r="A819" i="8" s="1"/>
  <c r="A820" i="8" s="1"/>
  <c r="A821" i="8" s="1"/>
  <c r="A822" i="8" s="1"/>
  <c r="A823" i="8" s="1"/>
  <c r="A824" i="8" s="1"/>
  <c r="A825" i="8" s="1"/>
  <c r="A826" i="8" s="1"/>
  <c r="A827" i="8" s="1"/>
  <c r="A828" i="8" s="1"/>
  <c r="A829" i="8" s="1"/>
  <c r="A830" i="8" s="1"/>
  <c r="A831" i="8" s="1"/>
  <c r="A832" i="8" s="1"/>
  <c r="A833" i="8" s="1"/>
  <c r="A834" i="8" s="1"/>
  <c r="A835" i="8" s="1"/>
  <c r="A836" i="8" s="1"/>
  <c r="A837" i="8" s="1"/>
  <c r="A838" i="8" s="1"/>
  <c r="A839" i="8" s="1"/>
  <c r="A840" i="8" s="1"/>
  <c r="A841" i="8" s="1"/>
  <c r="A842" i="8" s="1"/>
  <c r="A843" i="8" s="1"/>
  <c r="A844" i="8" s="1"/>
  <c r="A845" i="8" s="1"/>
  <c r="A846" i="8" s="1"/>
  <c r="A847" i="8" s="1"/>
  <c r="A848" i="8" s="1"/>
  <c r="A849" i="8" s="1"/>
  <c r="A850" i="8" s="1"/>
  <c r="A851" i="8" s="1"/>
  <c r="A852" i="8" s="1"/>
  <c r="A853" i="8" s="1"/>
  <c r="A854" i="8" s="1"/>
  <c r="A855" i="8" s="1"/>
  <c r="A856" i="8" s="1"/>
  <c r="A857" i="8" s="1"/>
  <c r="A858" i="8" s="1"/>
  <c r="A859" i="8" s="1"/>
  <c r="A860" i="8" s="1"/>
  <c r="A861" i="8" s="1"/>
  <c r="A862" i="8" s="1"/>
  <c r="A863" i="8" s="1"/>
  <c r="A864" i="8" s="1"/>
  <c r="A865" i="8" s="1"/>
  <c r="A866" i="8" s="1"/>
  <c r="A867" i="8" s="1"/>
  <c r="A868" i="8" s="1"/>
  <c r="A869" i="8" s="1"/>
  <c r="A870" i="8" s="1"/>
  <c r="A871" i="8" s="1"/>
  <c r="A872" i="8" s="1"/>
  <c r="A873" i="8" s="1"/>
  <c r="A874" i="8" s="1"/>
  <c r="A875" i="8" s="1"/>
  <c r="A876" i="8" s="1"/>
  <c r="A877" i="8" s="1"/>
  <c r="A878" i="8" s="1"/>
  <c r="A879" i="8" s="1"/>
  <c r="A880" i="8" s="1"/>
  <c r="A881" i="8" s="1"/>
  <c r="A882" i="8" s="1"/>
  <c r="A883" i="8" s="1"/>
  <c r="A884" i="8" s="1"/>
  <c r="A885" i="8" s="1"/>
  <c r="A886" i="8" s="1"/>
  <c r="A887" i="8" s="1"/>
  <c r="A888" i="8" s="1"/>
  <c r="A889" i="8" s="1"/>
  <c r="A890" i="8" s="1"/>
  <c r="A891" i="8" s="1"/>
  <c r="A892" i="8" s="1"/>
  <c r="A893" i="8" s="1"/>
  <c r="A894" i="8" s="1"/>
  <c r="A895" i="8" s="1"/>
  <c r="F721" i="8"/>
  <c r="F722" i="8"/>
  <c r="F723" i="8"/>
  <c r="F724" i="8"/>
  <c r="F725" i="8"/>
  <c r="F726" i="8"/>
  <c r="F727" i="8"/>
  <c r="F728" i="8"/>
  <c r="F729" i="8"/>
  <c r="F730" i="8"/>
  <c r="F731" i="8"/>
  <c r="F732" i="8"/>
  <c r="F733" i="8"/>
  <c r="F734" i="8"/>
  <c r="F735" i="8"/>
  <c r="F736" i="8"/>
  <c r="F737" i="8"/>
  <c r="F738" i="8"/>
  <c r="F739" i="8"/>
  <c r="F740" i="8"/>
  <c r="F741" i="8"/>
  <c r="F742" i="8"/>
  <c r="F743" i="8"/>
  <c r="F744" i="8"/>
  <c r="F745" i="8"/>
  <c r="F746" i="8"/>
  <c r="F747" i="8"/>
  <c r="F748" i="8"/>
  <c r="F749" i="8"/>
  <c r="F750" i="8"/>
  <c r="F751" i="8"/>
  <c r="F752" i="8"/>
  <c r="F753" i="8"/>
  <c r="F754" i="8"/>
  <c r="F755" i="8"/>
  <c r="F756" i="8"/>
  <c r="F757" i="8"/>
  <c r="F758" i="8"/>
  <c r="F759" i="8"/>
  <c r="F760" i="8"/>
  <c r="F761" i="8"/>
  <c r="F762" i="8"/>
  <c r="F763" i="8"/>
  <c r="F764" i="8"/>
  <c r="F765" i="8"/>
  <c r="F766" i="8"/>
  <c r="F767" i="8"/>
  <c r="F768" i="8"/>
  <c r="F769" i="8"/>
  <c r="F770" i="8"/>
  <c r="F771" i="8"/>
  <c r="F772" i="8"/>
  <c r="F773" i="8"/>
  <c r="F774" i="8"/>
  <c r="F775" i="8"/>
  <c r="F776" i="8"/>
  <c r="F777" i="8"/>
  <c r="F778" i="8"/>
  <c r="F779" i="8"/>
  <c r="F780" i="8"/>
  <c r="F781" i="8"/>
  <c r="F782" i="8"/>
  <c r="F783" i="8"/>
  <c r="F784" i="8"/>
  <c r="F785" i="8"/>
  <c r="F786" i="8"/>
  <c r="F787" i="8"/>
  <c r="F788" i="8"/>
  <c r="F789" i="8"/>
  <c r="F790" i="8"/>
  <c r="F791" i="8"/>
  <c r="F792" i="8"/>
  <c r="F793" i="8"/>
  <c r="F794" i="8"/>
  <c r="F795" i="8"/>
  <c r="F796" i="8"/>
  <c r="F797" i="8"/>
  <c r="F798" i="8"/>
  <c r="F799" i="8"/>
  <c r="F800" i="8"/>
  <c r="F801" i="8"/>
  <c r="F802" i="8"/>
  <c r="F803" i="8"/>
  <c r="F804" i="8"/>
  <c r="F805" i="8"/>
  <c r="F806" i="8"/>
  <c r="F807" i="8"/>
  <c r="F808" i="8"/>
  <c r="F809" i="8"/>
  <c r="F810" i="8"/>
  <c r="F811" i="8"/>
  <c r="F812" i="8"/>
  <c r="F813" i="8"/>
  <c r="F814" i="8"/>
  <c r="F815" i="8"/>
  <c r="F816" i="8"/>
  <c r="F817" i="8"/>
  <c r="F818" i="8"/>
  <c r="F819" i="8"/>
  <c r="F820" i="8"/>
  <c r="F821" i="8"/>
  <c r="F822" i="8"/>
  <c r="F823" i="8"/>
  <c r="F824" i="8"/>
  <c r="F825" i="8"/>
  <c r="F826" i="8"/>
  <c r="F827" i="8"/>
  <c r="F828" i="8"/>
  <c r="F829" i="8"/>
  <c r="F830" i="8"/>
  <c r="F831" i="8"/>
  <c r="F832" i="8"/>
  <c r="F833" i="8"/>
  <c r="F834" i="8"/>
  <c r="F835" i="8"/>
  <c r="F836" i="8"/>
  <c r="F837" i="8"/>
  <c r="F838" i="8"/>
  <c r="F839" i="8"/>
  <c r="F840" i="8"/>
  <c r="F841" i="8"/>
  <c r="F842" i="8"/>
  <c r="F843" i="8"/>
  <c r="F844" i="8"/>
  <c r="F845" i="8"/>
  <c r="F846" i="8"/>
  <c r="F847" i="8"/>
  <c r="F848" i="8"/>
  <c r="F849" i="8"/>
  <c r="F850" i="8"/>
  <c r="F851" i="8"/>
  <c r="F852" i="8"/>
  <c r="F853" i="8"/>
  <c r="F854" i="8"/>
  <c r="F855" i="8"/>
  <c r="F856" i="8"/>
  <c r="F857" i="8"/>
  <c r="F858" i="8"/>
  <c r="F859" i="8"/>
  <c r="F860" i="8"/>
  <c r="F861" i="8"/>
  <c r="F862" i="8"/>
  <c r="F863" i="8"/>
  <c r="F864" i="8"/>
  <c r="F865" i="8"/>
  <c r="F866" i="8"/>
  <c r="F867" i="8"/>
  <c r="F868" i="8"/>
  <c r="F869" i="8"/>
  <c r="F870" i="8"/>
  <c r="F871" i="8"/>
  <c r="F872" i="8"/>
  <c r="F873" i="8"/>
  <c r="F874" i="8"/>
  <c r="F875" i="8"/>
  <c r="F876" i="8"/>
  <c r="A900" i="8"/>
  <c r="A901" i="8" s="1"/>
  <c r="A902" i="8" s="1"/>
  <c r="A903" i="8" s="1"/>
  <c r="A904" i="8" s="1"/>
  <c r="A905" i="8" s="1"/>
  <c r="A906" i="8" s="1"/>
  <c r="A907" i="8" s="1"/>
  <c r="A908" i="8" s="1"/>
  <c r="A909" i="8" s="1"/>
  <c r="A910" i="8" s="1"/>
  <c r="A911" i="8" s="1"/>
  <c r="A912" i="8" s="1"/>
  <c r="A913" i="8" s="1"/>
  <c r="A914" i="8" s="1"/>
  <c r="A915" i="8" s="1"/>
  <c r="A916" i="8" s="1"/>
  <c r="A917" i="8" s="1"/>
  <c r="A918" i="8" s="1"/>
  <c r="A919" i="8" s="1"/>
  <c r="A920" i="8" s="1"/>
  <c r="A921" i="8" s="1"/>
  <c r="A922" i="8" s="1"/>
  <c r="A923" i="8" s="1"/>
  <c r="A924" i="8" s="1"/>
  <c r="A925" i="8" s="1"/>
  <c r="A926" i="8" s="1"/>
  <c r="A927" i="8" s="1"/>
  <c r="A928" i="8" s="1"/>
  <c r="A929" i="8" s="1"/>
  <c r="A930" i="8" s="1"/>
  <c r="A931" i="8" s="1"/>
  <c r="A932" i="8" s="1"/>
  <c r="A933" i="8" s="1"/>
  <c r="A934" i="8" s="1"/>
  <c r="A935" i="8" s="1"/>
  <c r="A936" i="8" s="1"/>
  <c r="A937" i="8" s="1"/>
  <c r="A938" i="8" s="1"/>
  <c r="A939" i="8" s="1"/>
  <c r="A940" i="8" s="1"/>
  <c r="A941" i="8" s="1"/>
  <c r="A942" i="8" s="1"/>
  <c r="A943" i="8" s="1"/>
  <c r="A944" i="8" s="1"/>
  <c r="A945" i="8" s="1"/>
  <c r="A946" i="8" s="1"/>
  <c r="A947" i="8" s="1"/>
  <c r="A948" i="8" s="1"/>
  <c r="A949" i="8" s="1"/>
  <c r="A950" i="8" s="1"/>
  <c r="A951" i="8" s="1"/>
  <c r="A952" i="8" s="1"/>
  <c r="A953" i="8" s="1"/>
  <c r="A954" i="8" s="1"/>
  <c r="A955" i="8" s="1"/>
  <c r="A956" i="8" s="1"/>
  <c r="A957" i="8" s="1"/>
  <c r="A958" i="8" s="1"/>
  <c r="A959" i="8" s="1"/>
  <c r="A960" i="8" s="1"/>
  <c r="A961" i="8" s="1"/>
  <c r="A962" i="8" s="1"/>
  <c r="F898" i="8"/>
  <c r="F899" i="8"/>
  <c r="F900" i="8"/>
  <c r="F901" i="8"/>
  <c r="F902" i="8"/>
  <c r="F903" i="8"/>
  <c r="F904" i="8"/>
  <c r="F905" i="8"/>
  <c r="F906" i="8"/>
  <c r="F907" i="8"/>
  <c r="F908" i="8"/>
  <c r="F909" i="8"/>
  <c r="F910" i="8"/>
  <c r="F911" i="8"/>
  <c r="F912" i="8"/>
  <c r="F913" i="8"/>
  <c r="F914" i="8"/>
  <c r="F915" i="8"/>
  <c r="F916" i="8"/>
  <c r="F917" i="8"/>
  <c r="F918" i="8"/>
  <c r="F919" i="8"/>
  <c r="F921" i="8"/>
  <c r="F922" i="8"/>
  <c r="F923" i="8"/>
  <c r="F924" i="8"/>
  <c r="F925" i="8"/>
  <c r="F926" i="8"/>
  <c r="F927" i="8"/>
  <c r="F928" i="8"/>
  <c r="F929" i="8"/>
  <c r="F930" i="8"/>
  <c r="F931" i="8"/>
  <c r="F932" i="8"/>
  <c r="F933" i="8"/>
  <c r="F934" i="8"/>
  <c r="F935" i="8"/>
  <c r="F936" i="8"/>
  <c r="F937" i="8"/>
  <c r="F938" i="8"/>
  <c r="F939" i="8"/>
  <c r="F940" i="8"/>
  <c r="F941" i="8"/>
  <c r="F942" i="8"/>
  <c r="F943" i="8"/>
  <c r="F944" i="8"/>
  <c r="F945" i="8"/>
  <c r="F946" i="8"/>
  <c r="F947" i="8"/>
  <c r="F948" i="8"/>
  <c r="F951" i="8"/>
  <c r="F952" i="8"/>
  <c r="F953" i="8"/>
  <c r="F954" i="8"/>
  <c r="F955" i="8"/>
  <c r="F956" i="8"/>
  <c r="F957" i="8"/>
  <c r="F958" i="8"/>
  <c r="F959" i="8"/>
  <c r="F960" i="8"/>
  <c r="F961" i="8"/>
  <c r="F962" i="8"/>
  <c r="F965" i="8"/>
  <c r="A966" i="8"/>
  <c r="A967" i="8" s="1"/>
  <c r="A968" i="8" s="1"/>
  <c r="A969" i="8" s="1"/>
  <c r="A970" i="8" s="1"/>
  <c r="A971" i="8" s="1"/>
  <c r="A972" i="8" s="1"/>
  <c r="A973" i="8" s="1"/>
  <c r="A974" i="8" s="1"/>
  <c r="A975" i="8" s="1"/>
  <c r="A976" i="8" s="1"/>
  <c r="A977" i="8" s="1"/>
  <c r="A978" i="8" s="1"/>
  <c r="A979" i="8" s="1"/>
  <c r="A980" i="8" s="1"/>
  <c r="A981" i="8" s="1"/>
  <c r="A982" i="8" s="1"/>
  <c r="A983" i="8" s="1"/>
  <c r="A984" i="8" s="1"/>
  <c r="A985" i="8" s="1"/>
  <c r="A986" i="8" s="1"/>
  <c r="A987" i="8" s="1"/>
  <c r="A988" i="8" s="1"/>
  <c r="A989" i="8" s="1"/>
  <c r="A990" i="8" s="1"/>
  <c r="A991" i="8" s="1"/>
  <c r="A992" i="8" s="1"/>
  <c r="A993" i="8" s="1"/>
  <c r="A994" i="8" s="1"/>
  <c r="A995" i="8" s="1"/>
  <c r="A996" i="8" s="1"/>
  <c r="A997" i="8" s="1"/>
  <c r="A998" i="8" s="1"/>
  <c r="A999" i="8" s="1"/>
  <c r="A1000" i="8" s="1"/>
  <c r="A1001" i="8" s="1"/>
  <c r="A1002" i="8" s="1"/>
  <c r="A1003" i="8" s="1"/>
  <c r="A1004" i="8" s="1"/>
  <c r="A1005" i="8" s="1"/>
  <c r="A1006" i="8" s="1"/>
  <c r="A1007" i="8" s="1"/>
  <c r="A1008" i="8" s="1"/>
  <c r="A1009" i="8" s="1"/>
  <c r="A1010" i="8" s="1"/>
  <c r="A1011" i="8" s="1"/>
  <c r="A1012" i="8" s="1"/>
  <c r="A1013" i="8" s="1"/>
  <c r="A1014" i="8" s="1"/>
  <c r="A1015" i="8" s="1"/>
  <c r="A1016" i="8" s="1"/>
  <c r="A1017" i="8" s="1"/>
  <c r="A1018" i="8" s="1"/>
  <c r="A1019" i="8" s="1"/>
  <c r="A1020" i="8" s="1"/>
  <c r="A1021" i="8" s="1"/>
  <c r="A1022" i="8" s="1"/>
  <c r="A1023" i="8" s="1"/>
  <c r="A1024" i="8" s="1"/>
  <c r="A1025" i="8" s="1"/>
  <c r="A1026" i="8" s="1"/>
  <c r="A1027" i="8" s="1"/>
  <c r="A1028" i="8" s="1"/>
  <c r="A1029" i="8" s="1"/>
  <c r="A1030" i="8" s="1"/>
  <c r="A1031" i="8" s="1"/>
  <c r="A1032" i="8" s="1"/>
  <c r="A1033" i="8" s="1"/>
  <c r="A1034" i="8" s="1"/>
  <c r="A1035" i="8" s="1"/>
  <c r="A1036" i="8" s="1"/>
  <c r="A1037" i="8" s="1"/>
  <c r="A1038" i="8" s="1"/>
  <c r="A1039" i="8" s="1"/>
  <c r="A1040" i="8" s="1"/>
  <c r="A1041" i="8" s="1"/>
  <c r="A1042" i="8" s="1"/>
  <c r="A1043" i="8" s="1"/>
  <c r="A1044" i="8" s="1"/>
  <c r="A1045" i="8" s="1"/>
  <c r="A1046" i="8" s="1"/>
  <c r="A1047" i="8" s="1"/>
  <c r="A1048" i="8" s="1"/>
  <c r="A1049" i="8" s="1"/>
  <c r="A1050" i="8" s="1"/>
  <c r="A1051" i="8" s="1"/>
  <c r="A1052" i="8" s="1"/>
  <c r="A1053" i="8" s="1"/>
  <c r="A1054" i="8" s="1"/>
  <c r="A1055" i="8" s="1"/>
  <c r="A1056" i="8" s="1"/>
  <c r="A1057" i="8" s="1"/>
  <c r="A1058" i="8" s="1"/>
  <c r="A1059" i="8" s="1"/>
  <c r="A1060" i="8" s="1"/>
  <c r="A1061" i="8" s="1"/>
  <c r="A1062" i="8" s="1"/>
  <c r="A1063" i="8" s="1"/>
  <c r="A1064" i="8" s="1"/>
  <c r="A1065" i="8" s="1"/>
  <c r="A1066" i="8" s="1"/>
  <c r="A1067" i="8" s="1"/>
  <c r="A1068" i="8" s="1"/>
  <c r="A1069" i="8" s="1"/>
  <c r="A1070" i="8" s="1"/>
  <c r="A1071" i="8" s="1"/>
  <c r="A1072" i="8" s="1"/>
  <c r="A1073" i="8" s="1"/>
  <c r="A1074" i="8" s="1"/>
  <c r="A1075" i="8" s="1"/>
  <c r="A1076" i="8" s="1"/>
  <c r="A1077" i="8" s="1"/>
  <c r="A1078" i="8" s="1"/>
  <c r="A1079" i="8" s="1"/>
  <c r="A1080" i="8" s="1"/>
  <c r="A1081" i="8" s="1"/>
  <c r="A1082" i="8" s="1"/>
  <c r="A1083" i="8" s="1"/>
  <c r="A1084" i="8" s="1"/>
  <c r="A1085" i="8" s="1"/>
  <c r="A1086" i="8" s="1"/>
  <c r="A1087" i="8" s="1"/>
  <c r="A1088" i="8" s="1"/>
  <c r="A1089" i="8" s="1"/>
  <c r="A1090" i="8" s="1"/>
  <c r="A1091" i="8" s="1"/>
  <c r="A1092" i="8" s="1"/>
  <c r="A1093" i="8" s="1"/>
  <c r="A1094" i="8" s="1"/>
  <c r="A1095" i="8" s="1"/>
  <c r="A1096" i="8" s="1"/>
  <c r="A1097" i="8" s="1"/>
  <c r="A1098" i="8" s="1"/>
  <c r="A1099" i="8" s="1"/>
  <c r="A1100" i="8" s="1"/>
  <c r="A1101" i="8" s="1"/>
  <c r="A1102" i="8" s="1"/>
  <c r="A1103" i="8" s="1"/>
  <c r="A1104" i="8" s="1"/>
  <c r="A1105" i="8" s="1"/>
  <c r="A1106" i="8" s="1"/>
  <c r="A1107" i="8" s="1"/>
  <c r="A1108" i="8" s="1"/>
  <c r="A1109" i="8" s="1"/>
  <c r="A1110" i="8" s="1"/>
  <c r="A1111" i="8" s="1"/>
  <c r="A1112" i="8" s="1"/>
  <c r="A1113" i="8" s="1"/>
  <c r="A1114" i="8" s="1"/>
  <c r="A1115" i="8" s="1"/>
  <c r="A1116" i="8" s="1"/>
  <c r="A1117" i="8" s="1"/>
  <c r="A1118" i="8" s="1"/>
  <c r="A1119" i="8" s="1"/>
  <c r="A1120" i="8" s="1"/>
  <c r="A1121" i="8" s="1"/>
  <c r="A1122" i="8" s="1"/>
  <c r="A1123" i="8" s="1"/>
  <c r="A1124" i="8" s="1"/>
  <c r="A1125" i="8" s="1"/>
  <c r="A1126" i="8" s="1"/>
  <c r="A1127" i="8" s="1"/>
  <c r="A1128" i="8" s="1"/>
  <c r="A1129" i="8" s="1"/>
  <c r="A1130" i="8" s="1"/>
  <c r="A1131" i="8" s="1"/>
  <c r="A1132" i="8" s="1"/>
  <c r="A1133" i="8" s="1"/>
  <c r="A1134" i="8" s="1"/>
  <c r="A1135" i="8" s="1"/>
  <c r="A1136" i="8" s="1"/>
  <c r="A1137" i="8" s="1"/>
  <c r="A1138" i="8" s="1"/>
  <c r="A1139" i="8" s="1"/>
  <c r="A1140" i="8" s="1"/>
  <c r="A1141" i="8" s="1"/>
  <c r="A1142" i="8" s="1"/>
  <c r="A1143" i="8" s="1"/>
  <c r="A1144" i="8" s="1"/>
  <c r="A1145" i="8" s="1"/>
  <c r="A1146" i="8" s="1"/>
  <c r="A1147" i="8" s="1"/>
  <c r="A1148" i="8" s="1"/>
  <c r="A1149" i="8" s="1"/>
  <c r="A1150" i="8" s="1"/>
  <c r="A1151" i="8" s="1"/>
  <c r="A1152" i="8" s="1"/>
  <c r="A1153" i="8" s="1"/>
  <c r="A1154" i="8" s="1"/>
  <c r="A1155" i="8" s="1"/>
  <c r="A1156" i="8" s="1"/>
  <c r="A1157" i="8" s="1"/>
  <c r="A1158" i="8" s="1"/>
  <c r="A1159" i="8" s="1"/>
  <c r="A1160" i="8" s="1"/>
  <c r="A1161" i="8" s="1"/>
  <c r="A1162" i="8" s="1"/>
  <c r="A1163" i="8" s="1"/>
  <c r="A1164" i="8" s="1"/>
  <c r="A1165" i="8" s="1"/>
  <c r="A1166" i="8" s="1"/>
  <c r="A1167" i="8" s="1"/>
  <c r="A1168" i="8" s="1"/>
  <c r="A1169" i="8" s="1"/>
  <c r="A1170" i="8" s="1"/>
  <c r="A1171" i="8" s="1"/>
  <c r="A1172" i="8" s="1"/>
  <c r="A1173" i="8" s="1"/>
  <c r="A1174" i="8" s="1"/>
  <c r="A1175" i="8" s="1"/>
  <c r="A1176" i="8" s="1"/>
  <c r="A1177" i="8" s="1"/>
  <c r="A1178" i="8" s="1"/>
  <c r="A1179" i="8" s="1"/>
  <c r="A1180" i="8" s="1"/>
  <c r="A1181" i="8" s="1"/>
  <c r="A1182" i="8" s="1"/>
  <c r="A1183" i="8" s="1"/>
  <c r="A1184" i="8" s="1"/>
  <c r="A1185" i="8" s="1"/>
  <c r="A1186" i="8" s="1"/>
  <c r="A1187" i="8" s="1"/>
  <c r="A1188" i="8" s="1"/>
  <c r="A1189" i="8" s="1"/>
  <c r="A1190" i="8" s="1"/>
  <c r="A1191" i="8" s="1"/>
  <c r="A1192" i="8" s="1"/>
  <c r="A1193" i="8" s="1"/>
  <c r="A1194" i="8" s="1"/>
  <c r="A1195" i="8" s="1"/>
  <c r="A1196" i="8" s="1"/>
  <c r="A1197" i="8" s="1"/>
  <c r="A1198" i="8" s="1"/>
  <c r="A1199" i="8" s="1"/>
  <c r="A1200" i="8" s="1"/>
  <c r="A1201" i="8" s="1"/>
  <c r="A1202" i="8" s="1"/>
  <c r="A1203" i="8" s="1"/>
  <c r="A1204" i="8" s="1"/>
  <c r="A1205" i="8" s="1"/>
  <c r="A1206" i="8" s="1"/>
  <c r="A1207" i="8" s="1"/>
  <c r="A1208" i="8" s="1"/>
  <c r="A1209" i="8" s="1"/>
  <c r="A1210" i="8" s="1"/>
  <c r="A1211" i="8" s="1"/>
  <c r="A1212" i="8" s="1"/>
  <c r="A1213" i="8" s="1"/>
  <c r="A1214" i="8" s="1"/>
  <c r="A1215" i="8" s="1"/>
  <c r="A1216" i="8" s="1"/>
  <c r="A1217" i="8" s="1"/>
  <c r="A1218" i="8" s="1"/>
  <c r="A1219" i="8" s="1"/>
  <c r="A1220" i="8" s="1"/>
  <c r="A1221" i="8" s="1"/>
  <c r="A1222" i="8" s="1"/>
  <c r="A1223" i="8" s="1"/>
  <c r="A1224" i="8" s="1"/>
  <c r="A1225" i="8" s="1"/>
  <c r="A1226" i="8" s="1"/>
  <c r="A1227" i="8" s="1"/>
  <c r="A1228" i="8" s="1"/>
  <c r="A1229" i="8" s="1"/>
  <c r="A1230" i="8" s="1"/>
  <c r="A1231" i="8" s="1"/>
  <c r="A1232" i="8" s="1"/>
  <c r="A1233" i="8" s="1"/>
  <c r="A1234" i="8" s="1"/>
  <c r="A1235" i="8" s="1"/>
  <c r="A1236" i="8" s="1"/>
  <c r="A1237" i="8" s="1"/>
  <c r="A1238" i="8" s="1"/>
  <c r="A1239" i="8" s="1"/>
  <c r="A1240" i="8" s="1"/>
  <c r="A1241" i="8" s="1"/>
  <c r="A1242" i="8" s="1"/>
  <c r="A1243" i="8" s="1"/>
  <c r="A1244" i="8" s="1"/>
  <c r="A1245" i="8" s="1"/>
  <c r="A1246" i="8" s="1"/>
  <c r="A1247" i="8" s="1"/>
  <c r="A1248" i="8" s="1"/>
  <c r="A1249" i="8" s="1"/>
  <c r="A1250" i="8" s="1"/>
  <c r="A1251" i="8" s="1"/>
  <c r="A1252" i="8" s="1"/>
  <c r="A1253" i="8" s="1"/>
  <c r="A1254" i="8" s="1"/>
  <c r="A1255" i="8" s="1"/>
  <c r="A1256" i="8" s="1"/>
  <c r="A1257" i="8" s="1"/>
  <c r="A1258" i="8" s="1"/>
  <c r="A1259" i="8" s="1"/>
  <c r="A1260" i="8" s="1"/>
  <c r="A1261" i="8" s="1"/>
  <c r="A1262" i="8" s="1"/>
  <c r="A1263" i="8" s="1"/>
  <c r="A1264" i="8" s="1"/>
  <c r="A1265" i="8" s="1"/>
  <c r="A1266" i="8" s="1"/>
  <c r="A1267" i="8" s="1"/>
  <c r="A1268" i="8" s="1"/>
  <c r="A1269" i="8" s="1"/>
  <c r="A1270" i="8" s="1"/>
  <c r="A1271" i="8" s="1"/>
  <c r="A1272" i="8" s="1"/>
  <c r="A1273" i="8" s="1"/>
  <c r="A1274" i="8" s="1"/>
  <c r="A1275" i="8" s="1"/>
  <c r="A1276" i="8" s="1"/>
  <c r="A1277" i="8" s="1"/>
  <c r="A1278" i="8" s="1"/>
  <c r="A1279" i="8" s="1"/>
  <c r="A1280" i="8" s="1"/>
  <c r="A1281" i="8" s="1"/>
  <c r="A1282" i="8" s="1"/>
  <c r="A1283" i="8" s="1"/>
  <c r="A1284" i="8" s="1"/>
  <c r="A1285" i="8" s="1"/>
  <c r="A1286" i="8" s="1"/>
  <c r="A1287" i="8" s="1"/>
  <c r="A1288" i="8" s="1"/>
  <c r="A1289" i="8" s="1"/>
  <c r="A1290" i="8" s="1"/>
  <c r="A1291" i="8" s="1"/>
  <c r="A1292" i="8" s="1"/>
  <c r="A1293" i="8" s="1"/>
  <c r="A1294" i="8" s="1"/>
  <c r="A1295" i="8" s="1"/>
  <c r="A1296" i="8" s="1"/>
  <c r="A1297" i="8" s="1"/>
  <c r="A1298" i="8" s="1"/>
  <c r="A1299" i="8" s="1"/>
  <c r="A1300" i="8" s="1"/>
  <c r="A1301" i="8" s="1"/>
  <c r="A1302" i="8" s="1"/>
  <c r="A1303" i="8" s="1"/>
  <c r="A1304" i="8" s="1"/>
  <c r="A1305" i="8" s="1"/>
  <c r="A1306" i="8" s="1"/>
  <c r="A1307" i="8" s="1"/>
  <c r="A1308" i="8" s="1"/>
  <c r="A1309" i="8" s="1"/>
  <c r="A1310" i="8" s="1"/>
  <c r="A1311" i="8" s="1"/>
  <c r="A1312" i="8" s="1"/>
  <c r="A1313" i="8" s="1"/>
  <c r="A1314" i="8" s="1"/>
  <c r="A1315" i="8" s="1"/>
  <c r="A1316" i="8" s="1"/>
  <c r="A1317" i="8" s="1"/>
  <c r="A1318" i="8" s="1"/>
  <c r="A1319" i="8" s="1"/>
  <c r="A1320" i="8" s="1"/>
  <c r="A1321" i="8" s="1"/>
  <c r="A1322" i="8" s="1"/>
  <c r="A1323" i="8" s="1"/>
  <c r="A1324" i="8" s="1"/>
  <c r="A1325" i="8" s="1"/>
  <c r="A1326" i="8" s="1"/>
  <c r="A1327" i="8" s="1"/>
  <c r="A1328" i="8" s="1"/>
  <c r="A1329" i="8" s="1"/>
  <c r="F966" i="8"/>
  <c r="F967" i="8"/>
  <c r="F968" i="8"/>
  <c r="F969" i="8"/>
  <c r="F970" i="8"/>
  <c r="F971" i="8"/>
  <c r="F972" i="8"/>
  <c r="F973" i="8"/>
  <c r="F974" i="8"/>
  <c r="F975" i="8"/>
  <c r="F976" i="8"/>
  <c r="F977" i="8"/>
  <c r="F978" i="8"/>
  <c r="F979" i="8"/>
  <c r="F980" i="8"/>
  <c r="F981" i="8"/>
  <c r="F982" i="8"/>
  <c r="F983" i="8"/>
  <c r="F984" i="8"/>
  <c r="F985" i="8"/>
  <c r="F986" i="8"/>
  <c r="F987" i="8"/>
  <c r="F988" i="8"/>
  <c r="F989" i="8"/>
  <c r="F990" i="8"/>
  <c r="F991" i="8"/>
  <c r="F992" i="8"/>
  <c r="F993" i="8"/>
  <c r="F994" i="8"/>
  <c r="F995" i="8"/>
  <c r="F996" i="8"/>
  <c r="F997" i="8"/>
  <c r="F998" i="8"/>
  <c r="F999" i="8"/>
  <c r="F1000" i="8"/>
  <c r="F1001" i="8"/>
  <c r="F1002" i="8"/>
  <c r="F1003" i="8"/>
  <c r="F1004" i="8"/>
  <c r="F1005" i="8"/>
  <c r="F1006" i="8"/>
  <c r="F1007" i="8"/>
  <c r="F1008" i="8"/>
  <c r="F1009" i="8"/>
  <c r="F1010" i="8"/>
  <c r="F1011" i="8"/>
  <c r="F1012" i="8"/>
  <c r="F1013" i="8"/>
  <c r="F1014" i="8"/>
  <c r="F1015" i="8"/>
  <c r="F1016" i="8"/>
  <c r="F1017" i="8"/>
  <c r="F1018" i="8"/>
  <c r="F1019" i="8"/>
  <c r="F1020" i="8"/>
  <c r="F1021" i="8"/>
  <c r="F1022" i="8"/>
  <c r="F1023" i="8"/>
  <c r="F1024" i="8"/>
  <c r="F1025" i="8"/>
  <c r="F1026" i="8"/>
  <c r="F1027" i="8"/>
  <c r="F1028" i="8"/>
  <c r="F1029" i="8"/>
  <c r="F1030" i="8"/>
  <c r="F1031" i="8"/>
  <c r="F1032" i="8"/>
  <c r="F1033" i="8"/>
  <c r="F1034" i="8"/>
  <c r="F1035" i="8"/>
  <c r="F1036" i="8"/>
  <c r="F1037" i="8"/>
  <c r="F1038" i="8"/>
  <c r="F1039" i="8"/>
  <c r="F1040" i="8"/>
  <c r="F1041" i="8"/>
  <c r="F1042" i="8"/>
  <c r="F1043" i="8"/>
  <c r="F1044" i="8"/>
  <c r="F1045" i="8"/>
  <c r="F1046" i="8"/>
  <c r="F1047" i="8"/>
  <c r="F1048" i="8"/>
  <c r="F1049" i="8"/>
  <c r="F1050" i="8"/>
  <c r="F1051" i="8"/>
  <c r="F1052" i="8"/>
  <c r="F1053" i="8"/>
  <c r="F1054" i="8"/>
  <c r="F1055" i="8"/>
  <c r="F1056" i="8"/>
  <c r="F1057" i="8"/>
  <c r="F1058" i="8"/>
  <c r="F1059" i="8"/>
  <c r="F1060" i="8"/>
  <c r="F1061" i="8"/>
  <c r="F1062" i="8"/>
  <c r="F1063" i="8"/>
  <c r="F1064" i="8"/>
  <c r="F1065" i="8"/>
  <c r="F1066" i="8"/>
  <c r="F1067" i="8"/>
  <c r="F1068" i="8"/>
  <c r="F1069" i="8"/>
  <c r="F1070" i="8"/>
  <c r="F1071" i="8"/>
  <c r="F1072" i="8"/>
  <c r="F1073" i="8"/>
  <c r="F1074" i="8"/>
  <c r="F1075" i="8"/>
  <c r="F1076" i="8"/>
  <c r="F1077" i="8"/>
  <c r="F1078" i="8"/>
  <c r="F1079" i="8"/>
  <c r="F1080" i="8"/>
  <c r="F1081" i="8"/>
  <c r="F1082" i="8"/>
  <c r="F1083" i="8"/>
  <c r="F1084" i="8"/>
  <c r="F1085" i="8"/>
  <c r="F1086" i="8"/>
  <c r="F1087" i="8"/>
  <c r="F1088" i="8"/>
  <c r="F1089" i="8"/>
  <c r="F1090" i="8"/>
  <c r="F1091" i="8"/>
  <c r="F1092" i="8"/>
  <c r="F1093" i="8"/>
  <c r="F1094" i="8"/>
  <c r="F1095" i="8"/>
  <c r="F1096" i="8"/>
  <c r="F1097" i="8"/>
  <c r="F1098" i="8"/>
  <c r="F1099" i="8"/>
  <c r="F1100" i="8"/>
  <c r="F1101" i="8"/>
  <c r="F1102" i="8"/>
  <c r="F1103" i="8"/>
  <c r="F1104" i="8"/>
  <c r="F1105" i="8"/>
  <c r="F1106" i="8"/>
  <c r="F1107" i="8"/>
  <c r="F1108" i="8"/>
  <c r="F1109" i="8"/>
  <c r="F1110" i="8"/>
  <c r="F1111" i="8"/>
  <c r="F1112" i="8"/>
  <c r="F1113" i="8"/>
  <c r="F1114" i="8"/>
  <c r="F1115" i="8"/>
  <c r="F1116" i="8"/>
  <c r="F1117" i="8"/>
  <c r="F1118" i="8"/>
  <c r="F1119" i="8"/>
  <c r="F1120" i="8"/>
  <c r="F1121" i="8"/>
  <c r="F1122" i="8"/>
  <c r="F1123" i="8"/>
  <c r="F1124" i="8"/>
  <c r="F1125" i="8"/>
  <c r="F1126" i="8"/>
  <c r="F1127" i="8"/>
  <c r="F1128" i="8"/>
  <c r="F1129" i="8"/>
  <c r="F1130" i="8"/>
  <c r="F1131" i="8"/>
  <c r="F1132" i="8"/>
  <c r="F1133" i="8"/>
  <c r="F1134" i="8"/>
  <c r="F1135" i="8"/>
  <c r="F1136" i="8"/>
  <c r="F1137" i="8"/>
  <c r="F1138" i="8"/>
  <c r="F1139" i="8"/>
  <c r="F1140" i="8"/>
  <c r="F1141" i="8"/>
  <c r="F1142" i="8"/>
  <c r="F1143" i="8"/>
  <c r="F1144" i="8"/>
  <c r="F1145" i="8"/>
  <c r="F1146" i="8"/>
  <c r="F1147" i="8"/>
  <c r="F1148" i="8"/>
  <c r="F1149" i="8"/>
  <c r="F1150" i="8"/>
  <c r="F1151" i="8"/>
  <c r="F1152" i="8"/>
  <c r="F1153" i="8"/>
  <c r="F1154" i="8"/>
  <c r="F1155" i="8"/>
  <c r="F1156" i="8"/>
  <c r="F1157" i="8"/>
  <c r="F1158" i="8"/>
  <c r="F1159" i="8"/>
  <c r="F1160" i="8"/>
  <c r="F1161" i="8"/>
  <c r="F1162" i="8"/>
  <c r="F1163" i="8"/>
  <c r="F1164" i="8"/>
  <c r="F1165" i="8"/>
  <c r="F1166" i="8"/>
  <c r="F1167" i="8"/>
  <c r="F1168" i="8"/>
  <c r="F1169" i="8"/>
  <c r="F1170" i="8"/>
  <c r="F1171" i="8"/>
  <c r="F1172" i="8"/>
  <c r="F1173" i="8"/>
  <c r="F1174" i="8"/>
  <c r="F1175" i="8"/>
  <c r="F1176" i="8"/>
  <c r="F1177" i="8"/>
  <c r="F1178" i="8"/>
  <c r="F1179" i="8"/>
  <c r="F1180" i="8"/>
  <c r="F1181" i="8"/>
  <c r="F1182" i="8"/>
  <c r="F1183" i="8"/>
  <c r="F1184" i="8"/>
  <c r="F1185" i="8"/>
  <c r="F1186" i="8"/>
  <c r="F1187" i="8"/>
  <c r="F1188" i="8"/>
  <c r="F1189" i="8"/>
  <c r="F1190" i="8"/>
  <c r="F1192" i="8"/>
  <c r="F1193" i="8"/>
  <c r="F1194" i="8"/>
  <c r="F1195" i="8"/>
  <c r="F1196" i="8"/>
  <c r="F1197" i="8"/>
  <c r="F1198" i="8"/>
  <c r="F1199" i="8"/>
  <c r="F1200" i="8"/>
  <c r="F1201" i="8"/>
  <c r="F1202" i="8"/>
  <c r="F1203" i="8"/>
  <c r="F1204" i="8"/>
  <c r="F1205" i="8"/>
  <c r="F1206" i="8"/>
  <c r="F1207" i="8"/>
  <c r="F1208" i="8"/>
  <c r="F1209" i="8"/>
  <c r="F1210" i="8"/>
  <c r="F1211" i="8"/>
  <c r="F1212" i="8"/>
  <c r="F1213" i="8"/>
  <c r="F1214" i="8"/>
  <c r="F1215" i="8"/>
  <c r="F1216" i="8"/>
  <c r="F1217" i="8"/>
  <c r="F1218" i="8"/>
  <c r="F1219" i="8"/>
  <c r="F1220" i="8"/>
  <c r="F1221" i="8"/>
  <c r="F1222" i="8"/>
  <c r="F1223" i="8"/>
  <c r="F1224" i="8"/>
  <c r="F1225" i="8"/>
  <c r="F1226" i="8"/>
  <c r="F1227" i="8"/>
  <c r="F1228" i="8"/>
  <c r="F1229" i="8"/>
  <c r="F1230" i="8"/>
  <c r="F1231" i="8"/>
  <c r="F1232" i="8"/>
  <c r="F1233" i="8"/>
  <c r="F1234" i="8"/>
  <c r="F1235" i="8"/>
  <c r="F1236" i="8"/>
  <c r="F1237" i="8"/>
  <c r="F1238" i="8"/>
  <c r="F1239" i="8"/>
  <c r="F1240" i="8"/>
  <c r="F1241" i="8"/>
  <c r="F1242" i="8"/>
  <c r="F1243" i="8"/>
  <c r="F1244" i="8"/>
  <c r="F1245" i="8"/>
  <c r="F1246" i="8"/>
  <c r="F1247" i="8"/>
  <c r="F1248" i="8"/>
  <c r="F1249" i="8"/>
  <c r="F1250" i="8"/>
  <c r="F1251" i="8"/>
  <c r="F1252" i="8"/>
  <c r="F1253" i="8"/>
  <c r="F1254" i="8"/>
  <c r="F1255" i="8"/>
  <c r="F1256" i="8"/>
  <c r="F1257" i="8"/>
  <c r="F1258" i="8"/>
  <c r="F1259" i="8"/>
  <c r="F1260" i="8"/>
  <c r="F1261" i="8"/>
  <c r="F1262" i="8"/>
  <c r="F1263" i="8"/>
  <c r="F1264" i="8"/>
  <c r="F1265" i="8"/>
  <c r="F1266" i="8"/>
  <c r="F1267" i="8"/>
  <c r="F1268" i="8"/>
  <c r="F1269" i="8"/>
  <c r="F1270" i="8"/>
  <c r="F1271" i="8"/>
  <c r="F1272" i="8"/>
  <c r="F1273" i="8"/>
  <c r="F1274" i="8"/>
  <c r="F1275" i="8"/>
  <c r="F1276" i="8"/>
  <c r="F1277" i="8"/>
  <c r="F1278" i="8"/>
  <c r="F1279" i="8"/>
  <c r="F1280" i="8"/>
  <c r="F1281" i="8"/>
  <c r="F1282" i="8"/>
  <c r="F1283" i="8"/>
  <c r="F1284" i="8"/>
  <c r="F1285" i="8"/>
  <c r="F1286" i="8"/>
  <c r="F1287" i="8"/>
  <c r="F1288" i="8"/>
  <c r="F1289" i="8"/>
  <c r="F1290" i="8"/>
  <c r="F1291" i="8"/>
  <c r="F1292" i="8"/>
  <c r="F1293" i="8"/>
  <c r="F1294" i="8"/>
  <c r="F1295" i="8"/>
  <c r="F1296" i="8"/>
  <c r="F1297" i="8"/>
  <c r="F1298" i="8"/>
  <c r="F1299" i="8"/>
  <c r="F1300" i="8"/>
  <c r="F1301" i="8"/>
  <c r="F1302" i="8"/>
  <c r="F1303" i="8"/>
  <c r="F1304" i="8"/>
  <c r="F1305" i="8"/>
  <c r="F1306" i="8"/>
  <c r="F1307" i="8"/>
  <c r="F1308" i="8"/>
  <c r="F1309" i="8"/>
  <c r="F1310" i="8"/>
  <c r="F1311" i="8"/>
  <c r="F1312" i="8"/>
  <c r="F1313" i="8"/>
  <c r="F1314" i="8"/>
  <c r="F1332" i="8"/>
  <c r="F1333" i="8"/>
  <c r="F1334" i="8"/>
  <c r="F1335" i="8"/>
  <c r="F1336" i="8"/>
  <c r="F1337" i="8"/>
  <c r="F1338" i="8"/>
  <c r="F1339" i="8"/>
  <c r="F1340" i="8"/>
  <c r="F1341" i="8"/>
  <c r="F1342" i="8"/>
  <c r="F1343" i="8"/>
  <c r="F1344" i="8"/>
  <c r="F1345" i="8"/>
  <c r="F1346" i="8"/>
  <c r="F1347" i="8"/>
  <c r="F1348" i="8"/>
  <c r="F1349" i="8"/>
  <c r="F1350" i="8"/>
  <c r="F1351" i="8"/>
  <c r="F1352" i="8"/>
  <c r="F1353" i="8"/>
  <c r="F1354" i="8"/>
  <c r="F1355" i="8"/>
  <c r="F1356" i="8"/>
  <c r="F1357" i="8"/>
  <c r="F1358" i="8"/>
  <c r="F1359" i="8"/>
  <c r="F1360" i="8"/>
  <c r="F1361" i="8"/>
  <c r="F1362" i="8"/>
  <c r="F1363" i="8"/>
  <c r="F1364" i="8"/>
  <c r="F1365" i="8"/>
  <c r="F1366" i="8"/>
  <c r="F1367" i="8"/>
  <c r="F1368" i="8"/>
  <c r="F1369" i="8"/>
  <c r="F1370" i="8"/>
  <c r="F1371" i="8"/>
  <c r="F1372" i="8"/>
  <c r="F1373" i="8"/>
  <c r="F1374" i="8"/>
  <c r="F1375" i="8"/>
  <c r="F1376" i="8"/>
  <c r="F1377" i="8"/>
  <c r="F1378" i="8"/>
  <c r="F1379" i="8"/>
  <c r="F1380" i="8"/>
  <c r="F1381" i="8"/>
  <c r="F1387" i="8"/>
  <c r="F1388" i="8"/>
  <c r="F1389" i="8"/>
  <c r="F1390" i="8"/>
  <c r="F1391" i="8"/>
  <c r="F1392" i="8"/>
  <c r="F1393" i="8"/>
  <c r="F1394" i="8"/>
  <c r="F1395" i="8"/>
  <c r="F1396" i="8"/>
  <c r="F1397" i="8"/>
  <c r="F1398" i="8"/>
  <c r="F1399" i="8"/>
  <c r="F1400" i="8"/>
  <c r="F1401" i="8"/>
  <c r="F1402" i="8"/>
  <c r="F1403" i="8"/>
  <c r="F1404" i="8"/>
  <c r="F1405" i="8"/>
  <c r="F1406" i="8"/>
  <c r="F1407" i="8"/>
  <c r="F1408" i="8"/>
  <c r="F1409" i="8"/>
  <c r="F1410" i="8"/>
  <c r="F1411" i="8"/>
  <c r="F1412" i="8"/>
  <c r="F1413" i="8"/>
  <c r="F1414" i="8"/>
  <c r="F1415" i="8"/>
  <c r="F1416" i="8"/>
  <c r="F1417" i="8"/>
  <c r="F1418" i="8"/>
  <c r="F1419" i="8"/>
  <c r="F1420" i="8"/>
  <c r="F1421" i="8"/>
  <c r="F1422" i="8"/>
  <c r="B1428" i="8"/>
  <c r="B1429" i="8"/>
  <c r="B1430" i="8"/>
  <c r="B1431" i="8"/>
  <c r="B1432" i="8"/>
  <c r="B1433" i="8"/>
  <c r="B1434" i="8"/>
  <c r="B1435" i="8"/>
  <c r="B1436" i="8"/>
  <c r="B1437" i="8"/>
  <c r="B1438" i="8"/>
  <c r="B1439" i="8"/>
  <c r="B1440" i="8"/>
  <c r="B1441" i="8"/>
  <c r="B1442" i="8"/>
  <c r="B1443" i="8"/>
  <c r="B1444" i="8"/>
  <c r="B1445" i="8"/>
  <c r="B1446" i="8"/>
  <c r="B1447" i="8"/>
  <c r="B1448" i="8"/>
  <c r="B1449" i="8"/>
  <c r="B1450" i="8"/>
  <c r="B1451" i="8"/>
  <c r="B1452" i="8"/>
  <c r="B1453" i="8"/>
  <c r="B1454" i="8"/>
  <c r="B1455" i="8"/>
  <c r="B1456" i="8"/>
  <c r="B1457" i="8"/>
  <c r="B1458" i="8"/>
  <c r="B1459" i="8"/>
  <c r="B1460" i="8"/>
  <c r="B1461" i="8"/>
  <c r="B1462" i="8"/>
  <c r="A7" i="7"/>
  <c r="A8" i="7" s="1"/>
  <c r="A9" i="7" s="1"/>
  <c r="A10" i="7" s="1"/>
  <c r="A11" i="7" s="1"/>
  <c r="A12" i="7" s="1"/>
  <c r="A13" i="7" s="1"/>
  <c r="A14" i="7" s="1"/>
  <c r="A15" i="7" s="1"/>
  <c r="A16" i="7" s="1"/>
  <c r="A17" i="7" s="1"/>
  <c r="A18" i="7" s="1"/>
  <c r="A19" i="7" s="1"/>
  <c r="A20" i="7" s="1"/>
  <c r="A21" i="7" s="1"/>
  <c r="A22" i="7" s="1"/>
  <c r="A23" i="7" s="1"/>
  <c r="A24" i="7" s="1"/>
  <c r="A25" i="7" s="1"/>
  <c r="A26" i="7" s="1"/>
  <c r="A27" i="7" s="1"/>
  <c r="A28" i="7" s="1"/>
  <c r="A29" i="7" s="1"/>
  <c r="A30" i="7" s="1"/>
  <c r="A31" i="7" s="1"/>
  <c r="A32" i="7" s="1"/>
  <c r="A33" i="7" s="1"/>
  <c r="A34" i="7" s="1"/>
  <c r="A35" i="7" s="1"/>
  <c r="A36" i="7" s="1"/>
  <c r="A37" i="7" s="1"/>
  <c r="A38" i="7" s="1"/>
  <c r="A39" i="7" s="1"/>
  <c r="A40" i="7" s="1"/>
  <c r="A41" i="7" s="1"/>
  <c r="A42" i="7" s="1"/>
  <c r="A43" i="7" s="1"/>
  <c r="A44" i="7" s="1"/>
  <c r="A45" i="7" s="1"/>
  <c r="A46" i="7" s="1"/>
  <c r="A47" i="7" s="1"/>
  <c r="A48" i="7" s="1"/>
  <c r="A49" i="7" s="1"/>
  <c r="A50" i="7" s="1"/>
  <c r="A51" i="7" s="1"/>
  <c r="A52" i="7" s="1"/>
  <c r="A53" i="7" s="1"/>
  <c r="A54" i="7" s="1"/>
  <c r="A55" i="7" s="1"/>
  <c r="A56" i="7" s="1"/>
  <c r="A57" i="7" s="1"/>
  <c r="A58" i="7" s="1"/>
  <c r="A59" i="7" s="1"/>
  <c r="A60" i="7" s="1"/>
  <c r="A61" i="7" s="1"/>
  <c r="A62" i="7" s="1"/>
  <c r="A63" i="7" s="1"/>
  <c r="A64" i="7" s="1"/>
  <c r="A65" i="7" s="1"/>
  <c r="A66" i="7" s="1"/>
  <c r="A67" i="7" s="1"/>
  <c r="A68" i="7" s="1"/>
  <c r="A69" i="7" s="1"/>
  <c r="A70" i="7" s="1"/>
  <c r="A71" i="7" s="1"/>
  <c r="A72" i="7" s="1"/>
  <c r="A73" i="7" s="1"/>
  <c r="A74" i="7" s="1"/>
  <c r="A75" i="7" s="1"/>
  <c r="A76" i="7" s="1"/>
  <c r="A77" i="7" s="1"/>
  <c r="A78" i="7" s="1"/>
  <c r="A79" i="7" s="1"/>
  <c r="A80" i="7" s="1"/>
  <c r="A81" i="7" s="1"/>
  <c r="A82" i="7" s="1"/>
  <c r="A83" i="7" s="1"/>
  <c r="A84" i="7" s="1"/>
  <c r="A85" i="7" s="1"/>
  <c r="A86" i="7" s="1"/>
  <c r="A87" i="7" s="1"/>
  <c r="A88" i="7" s="1"/>
  <c r="A89" i="7" s="1"/>
  <c r="A90" i="7" s="1"/>
  <c r="A91" i="7" s="1"/>
  <c r="A92" i="7" s="1"/>
  <c r="A93" i="7" s="1"/>
  <c r="A94" i="7" s="1"/>
  <c r="A95" i="7" s="1"/>
  <c r="A96" i="7" s="1"/>
  <c r="A97" i="7" s="1"/>
  <c r="A98" i="7" s="1"/>
  <c r="A99" i="7" s="1"/>
  <c r="A100" i="7" s="1"/>
  <c r="A101" i="7" s="1"/>
  <c r="A102" i="7" s="1"/>
  <c r="A103" i="7" s="1"/>
  <c r="A104" i="7" s="1"/>
  <c r="A105" i="7" s="1"/>
  <c r="A106" i="7" s="1"/>
  <c r="A107" i="7" s="1"/>
  <c r="A108" i="7" s="1"/>
  <c r="A109" i="7" s="1"/>
  <c r="A110" i="7" s="1"/>
  <c r="A111" i="7" s="1"/>
  <c r="A112" i="7" s="1"/>
  <c r="A113" i="7" s="1"/>
  <c r="A114" i="7" s="1"/>
  <c r="A115" i="7" s="1"/>
  <c r="A116" i="7" s="1"/>
  <c r="A117" i="7" s="1"/>
  <c r="A118" i="7" s="1"/>
  <c r="A119" i="7" s="1"/>
  <c r="A120" i="7" s="1"/>
  <c r="A121" i="7" s="1"/>
  <c r="A122" i="7" s="1"/>
  <c r="A123" i="7" s="1"/>
  <c r="A124" i="7" s="1"/>
  <c r="A125" i="7" s="1"/>
  <c r="A126" i="7" s="1"/>
  <c r="A127" i="7" s="1"/>
  <c r="A128" i="7" s="1"/>
  <c r="A129" i="7" s="1"/>
  <c r="A130" i="7" s="1"/>
  <c r="A131" i="7" s="1"/>
  <c r="A132" i="7" s="1"/>
  <c r="A133" i="7" s="1"/>
  <c r="A134" i="7" s="1"/>
  <c r="A135" i="7" s="1"/>
  <c r="A136" i="7" s="1"/>
  <c r="A137" i="7" s="1"/>
  <c r="A138" i="7" s="1"/>
  <c r="A139" i="7" s="1"/>
  <c r="A140" i="7" s="1"/>
  <c r="A141" i="7" s="1"/>
  <c r="A142" i="7" s="1"/>
  <c r="A143" i="7" s="1"/>
  <c r="A144" i="7" s="1"/>
  <c r="A145" i="7" s="1"/>
  <c r="A146" i="7" s="1"/>
  <c r="A147" i="7" s="1"/>
  <c r="A148" i="7" s="1"/>
  <c r="A149" i="7" s="1"/>
  <c r="A150" i="7" s="1"/>
  <c r="A151" i="7" s="1"/>
  <c r="A152" i="7" s="1"/>
  <c r="A153" i="7" s="1"/>
  <c r="A154" i="7" s="1"/>
  <c r="A155" i="7" s="1"/>
  <c r="A156" i="7" s="1"/>
  <c r="A157" i="7" s="1"/>
  <c r="A158" i="7" s="1"/>
  <c r="A159" i="7" s="1"/>
  <c r="A160" i="7" s="1"/>
  <c r="A161" i="7" s="1"/>
  <c r="A162" i="7" s="1"/>
  <c r="A163" i="7" s="1"/>
  <c r="A164" i="7" s="1"/>
  <c r="A165" i="7" s="1"/>
  <c r="A166" i="7" s="1"/>
  <c r="A167" i="7" s="1"/>
  <c r="A168" i="7" s="1"/>
  <c r="A169" i="7" s="1"/>
  <c r="A170" i="7" s="1"/>
  <c r="A171" i="7" s="1"/>
  <c r="A172" i="7" s="1"/>
  <c r="A173" i="7" s="1"/>
  <c r="A174" i="7" s="1"/>
  <c r="A175" i="7" s="1"/>
  <c r="A176" i="7" s="1"/>
  <c r="A177" i="7" s="1"/>
  <c r="A178" i="7" s="1"/>
  <c r="A179" i="7" s="1"/>
  <c r="A180" i="7" s="1"/>
  <c r="A181" i="7" s="1"/>
  <c r="A182" i="7" s="1"/>
  <c r="A183" i="7" s="1"/>
  <c r="A184" i="7" s="1"/>
  <c r="A185" i="7" s="1"/>
  <c r="A186" i="7" s="1"/>
  <c r="A187" i="7" s="1"/>
  <c r="A188" i="7" s="1"/>
  <c r="A189" i="7" s="1"/>
  <c r="A190" i="7" s="1"/>
  <c r="A191" i="7" s="1"/>
  <c r="A192" i="7" s="1"/>
  <c r="A193" i="7" s="1"/>
  <c r="A194" i="7" s="1"/>
  <c r="A195" i="7" s="1"/>
  <c r="A196" i="7" s="1"/>
  <c r="A197" i="7" s="1"/>
  <c r="A198" i="7" s="1"/>
  <c r="A199" i="7" s="1"/>
  <c r="A200" i="7" s="1"/>
  <c r="A201" i="7" s="1"/>
  <c r="A202" i="7" s="1"/>
  <c r="A203" i="7" s="1"/>
  <c r="A204" i="7" s="1"/>
  <c r="A205" i="7" s="1"/>
  <c r="A206" i="7" s="1"/>
  <c r="A207" i="7" s="1"/>
  <c r="A208" i="7" s="1"/>
  <c r="A209" i="7" s="1"/>
  <c r="A210" i="7" s="1"/>
  <c r="A211" i="7" s="1"/>
  <c r="A212" i="7" s="1"/>
  <c r="A213" i="7" s="1"/>
  <c r="A214" i="7" s="1"/>
  <c r="A215" i="7" s="1"/>
  <c r="A216" i="7" s="1"/>
  <c r="A217" i="7" s="1"/>
  <c r="A218" i="7" s="1"/>
  <c r="A219" i="7" s="1"/>
  <c r="A220" i="7" s="1"/>
  <c r="A221" i="7" s="1"/>
  <c r="A222" i="7" s="1"/>
  <c r="A223" i="7" s="1"/>
  <c r="A224" i="7" s="1"/>
  <c r="A225" i="7" s="1"/>
  <c r="A226" i="7" s="1"/>
  <c r="A227" i="7" s="1"/>
  <c r="A228" i="7" s="1"/>
  <c r="A229" i="7" s="1"/>
  <c r="A230" i="7" s="1"/>
  <c r="A231" i="7" s="1"/>
  <c r="A232" i="7" s="1"/>
  <c r="A233" i="7" s="1"/>
  <c r="A234" i="7" s="1"/>
  <c r="A235" i="7" s="1"/>
  <c r="A236" i="7" s="1"/>
  <c r="A237" i="7" s="1"/>
  <c r="A238" i="7" s="1"/>
  <c r="A239" i="7" s="1"/>
  <c r="A240" i="7" s="1"/>
  <c r="A241" i="7" s="1"/>
  <c r="A242" i="7" s="1"/>
  <c r="A243" i="7" s="1"/>
  <c r="A244" i="7" s="1"/>
  <c r="A245" i="7" s="1"/>
  <c r="A246" i="7" s="1"/>
  <c r="A247" i="7" s="1"/>
  <c r="A248" i="7" s="1"/>
  <c r="A249" i="7" s="1"/>
  <c r="A250" i="7" s="1"/>
  <c r="A251" i="7" s="1"/>
  <c r="A252" i="7" s="1"/>
  <c r="A253" i="7" s="1"/>
  <c r="A254" i="7" s="1"/>
  <c r="A255" i="7" s="1"/>
  <c r="A256" i="7" s="1"/>
  <c r="A257" i="7" s="1"/>
  <c r="A258" i="7" s="1"/>
  <c r="A259" i="7" s="1"/>
  <c r="A260" i="7" s="1"/>
  <c r="A261" i="7" s="1"/>
  <c r="A262" i="7" s="1"/>
  <c r="A263" i="7" s="1"/>
  <c r="A264" i="7" s="1"/>
  <c r="A265" i="7" s="1"/>
  <c r="A266" i="7" s="1"/>
  <c r="A267" i="7" s="1"/>
  <c r="A268" i="7" s="1"/>
  <c r="A269" i="7" s="1"/>
  <c r="A270" i="7" s="1"/>
  <c r="A271" i="7" s="1"/>
  <c r="A272" i="7" s="1"/>
  <c r="A273" i="7" s="1"/>
  <c r="A274" i="7" s="1"/>
  <c r="A275" i="7" s="1"/>
  <c r="A276" i="7" s="1"/>
  <c r="A277" i="7" s="1"/>
  <c r="A278" i="7" s="1"/>
  <c r="A279" i="7" s="1"/>
  <c r="A280" i="7" s="1"/>
  <c r="A281" i="7" s="1"/>
  <c r="A282" i="7" s="1"/>
  <c r="A283" i="7" s="1"/>
  <c r="A284" i="7" s="1"/>
  <c r="A285" i="7" s="1"/>
  <c r="A286" i="7" s="1"/>
  <c r="A287" i="7" s="1"/>
  <c r="A288" i="7" s="1"/>
  <c r="A289" i="7" s="1"/>
  <c r="A290" i="7" s="1"/>
  <c r="A291" i="7" s="1"/>
  <c r="A292" i="7" s="1"/>
  <c r="A293" i="7" s="1"/>
  <c r="A294" i="7" s="1"/>
  <c r="A295" i="7" s="1"/>
  <c r="A296" i="7" s="1"/>
  <c r="A297" i="7" s="1"/>
  <c r="A298" i="7" s="1"/>
  <c r="A299" i="7" s="1"/>
  <c r="A300" i="7" s="1"/>
  <c r="A301" i="7" s="1"/>
  <c r="A302" i="7" s="1"/>
  <c r="A303" i="7" s="1"/>
  <c r="A304" i="7" s="1"/>
  <c r="A305" i="7" s="1"/>
  <c r="A306" i="7" s="1"/>
  <c r="A307" i="7" s="1"/>
  <c r="A308" i="7" s="1"/>
  <c r="A309" i="7" s="1"/>
  <c r="A310" i="7" s="1"/>
  <c r="A311" i="7" s="1"/>
  <c r="A312" i="7" s="1"/>
  <c r="A313" i="7" s="1"/>
  <c r="A314" i="7" s="1"/>
  <c r="A315" i="7" s="1"/>
  <c r="A316" i="7" s="1"/>
  <c r="A317" i="7" s="1"/>
  <c r="A318" i="7" s="1"/>
  <c r="A319" i="7" s="1"/>
  <c r="A320" i="7" s="1"/>
  <c r="A321" i="7" s="1"/>
  <c r="A322" i="7" s="1"/>
  <c r="A323" i="7" s="1"/>
  <c r="A324" i="7" s="1"/>
  <c r="A325" i="7" s="1"/>
  <c r="A326" i="7" s="1"/>
  <c r="A327" i="7" s="1"/>
  <c r="A328" i="7" s="1"/>
  <c r="A329" i="7" s="1"/>
  <c r="A330" i="7" s="1"/>
  <c r="A331" i="7" s="1"/>
  <c r="A332" i="7" s="1"/>
  <c r="A333" i="7" s="1"/>
  <c r="A334" i="7" s="1"/>
  <c r="A335" i="7" s="1"/>
  <c r="A336" i="7" s="1"/>
  <c r="A337" i="7" s="1"/>
  <c r="A338" i="7" s="1"/>
  <c r="A339" i="7" s="1"/>
  <c r="A340" i="7" s="1"/>
  <c r="A341" i="7" s="1"/>
  <c r="A342" i="7" s="1"/>
  <c r="A343" i="7" s="1"/>
  <c r="A344" i="7" s="1"/>
  <c r="A345" i="7" s="1"/>
  <c r="A346" i="7" s="1"/>
  <c r="A347" i="7" s="1"/>
  <c r="A348" i="7" s="1"/>
  <c r="A349" i="7" s="1"/>
  <c r="A350" i="7" s="1"/>
  <c r="A351" i="7" s="1"/>
  <c r="A352" i="7" s="1"/>
  <c r="A353" i="7" s="1"/>
  <c r="A354" i="7" s="1"/>
  <c r="A355" i="7" s="1"/>
  <c r="A356" i="7" s="1"/>
  <c r="A357" i="7" s="1"/>
  <c r="A358" i="7" s="1"/>
  <c r="A359" i="7" s="1"/>
  <c r="A360" i="7" s="1"/>
  <c r="A361" i="7" s="1"/>
  <c r="A362" i="7" s="1"/>
  <c r="A363" i="7" s="1"/>
  <c r="A364" i="7" s="1"/>
  <c r="A365" i="7" s="1"/>
  <c r="A366" i="7" s="1"/>
  <c r="A367" i="7" s="1"/>
  <c r="A368" i="7" s="1"/>
  <c r="A369" i="7" s="1"/>
  <c r="A370" i="7" s="1"/>
  <c r="A371" i="7" s="1"/>
  <c r="A372" i="7" s="1"/>
  <c r="A373" i="7" s="1"/>
  <c r="A374" i="7" s="1"/>
  <c r="A375" i="7" s="1"/>
  <c r="A376" i="7" s="1"/>
  <c r="A377" i="7" s="1"/>
  <c r="A378" i="7" s="1"/>
  <c r="A379" i="7" s="1"/>
  <c r="A380" i="7" s="1"/>
  <c r="A381" i="7" s="1"/>
  <c r="A382" i="7" s="1"/>
  <c r="A383" i="7" s="1"/>
  <c r="A384" i="7" s="1"/>
  <c r="A385" i="7" s="1"/>
  <c r="A386" i="7" s="1"/>
  <c r="A390" i="7"/>
  <c r="A391" i="7" s="1"/>
  <c r="A392" i="7" s="1"/>
  <c r="A393" i="7" s="1"/>
  <c r="A394" i="7" s="1"/>
  <c r="A395" i="7" s="1"/>
  <c r="A396" i="7" s="1"/>
  <c r="A397" i="7" s="1"/>
  <c r="A398" i="7" s="1"/>
  <c r="A399" i="7" s="1"/>
  <c r="A400" i="7" s="1"/>
  <c r="A401" i="7" s="1"/>
  <c r="A402" i="7" s="1"/>
  <c r="A403" i="7" s="1"/>
  <c r="A404" i="7" s="1"/>
  <c r="A405" i="7" s="1"/>
  <c r="A406" i="7" s="1"/>
  <c r="A407" i="7" s="1"/>
  <c r="A408" i="7" s="1"/>
  <c r="A409" i="7" s="1"/>
  <c r="A410" i="7" s="1"/>
  <c r="A411" i="7" s="1"/>
  <c r="A412" i="7" s="1"/>
  <c r="A413" i="7" s="1"/>
  <c r="A414" i="7" s="1"/>
  <c r="A415" i="7" s="1"/>
  <c r="A416" i="7" s="1"/>
  <c r="A417" i="7" s="1"/>
  <c r="A418" i="7" s="1"/>
  <c r="A419" i="7" s="1"/>
  <c r="A420" i="7" s="1"/>
  <c r="A421" i="7" s="1"/>
  <c r="A422" i="7" s="1"/>
  <c r="A423" i="7" s="1"/>
  <c r="A424" i="7" s="1"/>
  <c r="A425" i="7" s="1"/>
  <c r="A426" i="7" s="1"/>
  <c r="A427" i="7" s="1"/>
  <c r="A428" i="7" s="1"/>
  <c r="A429" i="7" s="1"/>
  <c r="A430" i="7" s="1"/>
  <c r="A431" i="7" s="1"/>
  <c r="A432" i="7" s="1"/>
  <c r="A433" i="7" s="1"/>
  <c r="A434" i="7" s="1"/>
  <c r="A435" i="7" s="1"/>
  <c r="A436" i="7" s="1"/>
  <c r="A437" i="7" s="1"/>
  <c r="A438" i="7" s="1"/>
  <c r="A439" i="7" s="1"/>
  <c r="A440" i="7" s="1"/>
  <c r="A441" i="7" s="1"/>
  <c r="A442" i="7" s="1"/>
  <c r="A443" i="7" s="1"/>
  <c r="A444" i="7" s="1"/>
  <c r="A445" i="7" s="1"/>
  <c r="A446" i="7" s="1"/>
  <c r="A447" i="7" s="1"/>
  <c r="A448" i="7" s="1"/>
  <c r="A449" i="7" s="1"/>
  <c r="A450" i="7" s="1"/>
  <c r="A451" i="7" s="1"/>
  <c r="A452" i="7" s="1"/>
  <c r="A453" i="7" s="1"/>
  <c r="A454" i="7" s="1"/>
  <c r="A455" i="7" s="1"/>
  <c r="A456" i="7" s="1"/>
  <c r="A457" i="7" s="1"/>
  <c r="A458" i="7" s="1"/>
  <c r="A459" i="7" s="1"/>
  <c r="A460" i="7" s="1"/>
  <c r="A461" i="7" s="1"/>
  <c r="A462" i="7" s="1"/>
  <c r="A463" i="7" s="1"/>
  <c r="A464" i="7" s="1"/>
  <c r="A465" i="7" s="1"/>
  <c r="A466" i="7" s="1"/>
  <c r="A467" i="7" s="1"/>
  <c r="A468" i="7" s="1"/>
  <c r="A469" i="7" s="1"/>
  <c r="A470" i="7" s="1"/>
  <c r="A471" i="7" s="1"/>
  <c r="A472" i="7" s="1"/>
  <c r="A473" i="7" s="1"/>
  <c r="A474" i="7" s="1"/>
  <c r="A475" i="7" s="1"/>
  <c r="A476" i="7" s="1"/>
  <c r="A477" i="7" s="1"/>
  <c r="A478" i="7" s="1"/>
  <c r="A479" i="7" s="1"/>
  <c r="A480" i="7" s="1"/>
  <c r="A481" i="7" s="1"/>
  <c r="A482" i="7" s="1"/>
  <c r="A483" i="7" s="1"/>
  <c r="A484" i="7" s="1"/>
  <c r="A485" i="7" s="1"/>
  <c r="A486" i="7" s="1"/>
  <c r="A487" i="7" s="1"/>
  <c r="A488" i="7" s="1"/>
  <c r="A489" i="7" s="1"/>
  <c r="A490" i="7" s="1"/>
  <c r="A491" i="7" s="1"/>
  <c r="A492" i="7" s="1"/>
  <c r="A493" i="7" s="1"/>
  <c r="A494" i="7" s="1"/>
  <c r="A495" i="7" s="1"/>
  <c r="A496" i="7" s="1"/>
  <c r="A497" i="7" s="1"/>
  <c r="A498" i="7" s="1"/>
  <c r="A499" i="7" s="1"/>
  <c r="A500" i="7" s="1"/>
  <c r="A501" i="7" s="1"/>
  <c r="A502" i="7" s="1"/>
  <c r="A503" i="7" s="1"/>
  <c r="A504" i="7" s="1"/>
  <c r="A505" i="7" s="1"/>
  <c r="A506" i="7" s="1"/>
  <c r="A507" i="7" s="1"/>
  <c r="A508" i="7" s="1"/>
  <c r="A509" i="7" s="1"/>
  <c r="A510" i="7" s="1"/>
  <c r="A511" i="7" s="1"/>
  <c r="A512" i="7" s="1"/>
  <c r="A513" i="7" s="1"/>
  <c r="A514" i="7" s="1"/>
  <c r="A515" i="7" s="1"/>
  <c r="A516" i="7" s="1"/>
  <c r="A517" i="7" s="1"/>
  <c r="A518" i="7" s="1"/>
  <c r="A519" i="7" s="1"/>
  <c r="A520" i="7" s="1"/>
  <c r="A521" i="7" s="1"/>
  <c r="A522" i="7" s="1"/>
  <c r="A523" i="7" s="1"/>
  <c r="A524" i="7" s="1"/>
  <c r="A525" i="7" s="1"/>
  <c r="A526" i="7" s="1"/>
  <c r="A527" i="7" s="1"/>
  <c r="A528" i="7" s="1"/>
  <c r="A529" i="7" s="1"/>
  <c r="A530" i="7" s="1"/>
  <c r="A531" i="7" s="1"/>
  <c r="A532" i="7" s="1"/>
  <c r="A533" i="7" s="1"/>
  <c r="A534" i="7" s="1"/>
  <c r="A535" i="7" s="1"/>
  <c r="A536" i="7" s="1"/>
  <c r="A537" i="7" s="1"/>
  <c r="A538" i="7" s="1"/>
  <c r="A539" i="7" s="1"/>
  <c r="A540" i="7" s="1"/>
  <c r="A541" i="7" s="1"/>
  <c r="A542" i="7" s="1"/>
  <c r="A543" i="7" s="1"/>
  <c r="A544" i="7" s="1"/>
  <c r="A545" i="7" s="1"/>
  <c r="A546" i="7" s="1"/>
  <c r="A547" i="7" s="1"/>
  <c r="A548" i="7" s="1"/>
  <c r="A549" i="7" s="1"/>
  <c r="A550" i="7" s="1"/>
  <c r="A551" i="7" s="1"/>
  <c r="A552" i="7" s="1"/>
  <c r="A553" i="7" s="1"/>
  <c r="A554" i="7" s="1"/>
  <c r="A555" i="7" s="1"/>
  <c r="A556" i="7" s="1"/>
  <c r="A557" i="7" s="1"/>
  <c r="A558" i="7" s="1"/>
  <c r="A559" i="7" s="1"/>
  <c r="A560" i="7" s="1"/>
  <c r="A561" i="7" s="1"/>
  <c r="A562" i="7" s="1"/>
  <c r="A563" i="7" s="1"/>
  <c r="A564" i="7" s="1"/>
  <c r="A565" i="7" s="1"/>
  <c r="A566" i="7" s="1"/>
  <c r="A567" i="7" s="1"/>
  <c r="A568" i="7" s="1"/>
  <c r="A569" i="7" s="1"/>
  <c r="A570" i="7" s="1"/>
  <c r="A571" i="7" s="1"/>
  <c r="A572" i="7" s="1"/>
  <c r="A573" i="7" s="1"/>
  <c r="A574" i="7" s="1"/>
  <c r="A575" i="7" s="1"/>
  <c r="A576" i="7" s="1"/>
  <c r="A577" i="7" s="1"/>
  <c r="A578" i="7" s="1"/>
  <c r="A579" i="7" s="1"/>
  <c r="A580" i="7" s="1"/>
  <c r="A581" i="7" s="1"/>
  <c r="A582" i="7" s="1"/>
  <c r="A583" i="7" s="1"/>
  <c r="A584" i="7" s="1"/>
  <c r="A585" i="7" s="1"/>
  <c r="A586" i="7" s="1"/>
  <c r="A587" i="7" s="1"/>
  <c r="A588" i="7" s="1"/>
  <c r="A589" i="7" s="1"/>
  <c r="A590" i="7" s="1"/>
  <c r="A591" i="7" s="1"/>
  <c r="A592" i="7" s="1"/>
  <c r="A593" i="7" s="1"/>
  <c r="A594" i="7" s="1"/>
  <c r="A595" i="7" s="1"/>
  <c r="A596" i="7" s="1"/>
  <c r="A597" i="7" s="1"/>
  <c r="A598" i="7" s="1"/>
  <c r="A599" i="7" s="1"/>
  <c r="A600" i="7" s="1"/>
  <c r="A601" i="7" s="1"/>
  <c r="A602" i="7" s="1"/>
  <c r="A603" i="7" s="1"/>
  <c r="A604" i="7" s="1"/>
  <c r="A605" i="7" s="1"/>
  <c r="A606" i="7" s="1"/>
  <c r="A607" i="7" s="1"/>
  <c r="A608" i="7" s="1"/>
  <c r="A609" i="7" s="1"/>
  <c r="A610" i="7" s="1"/>
  <c r="A611" i="7" s="1"/>
  <c r="A612" i="7" s="1"/>
  <c r="A613" i="7" s="1"/>
  <c r="A614" i="7" s="1"/>
  <c r="A615" i="7" s="1"/>
  <c r="A616" i="7" s="1"/>
  <c r="A617" i="7" s="1"/>
  <c r="A618" i="7" s="1"/>
  <c r="A619" i="7" s="1"/>
  <c r="A620" i="7" s="1"/>
  <c r="A621" i="7" s="1"/>
  <c r="A622" i="7" s="1"/>
  <c r="A623" i="7" s="1"/>
  <c r="A624" i="7" s="1"/>
  <c r="A625" i="7" s="1"/>
  <c r="A626" i="7" s="1"/>
  <c r="A627" i="7" s="1"/>
  <c r="A628" i="7" s="1"/>
  <c r="A629" i="7" s="1"/>
  <c r="A630" i="7" s="1"/>
  <c r="A631" i="7" s="1"/>
  <c r="A632" i="7" s="1"/>
  <c r="A633" i="7" s="1"/>
  <c r="A634" i="7" s="1"/>
  <c r="A635" i="7" s="1"/>
  <c r="A636" i="7" s="1"/>
  <c r="A637" i="7" s="1"/>
  <c r="A638" i="7" s="1"/>
  <c r="A639" i="7" s="1"/>
  <c r="A640" i="7" s="1"/>
  <c r="A641" i="7" s="1"/>
  <c r="A642" i="7" s="1"/>
  <c r="A643" i="7" s="1"/>
  <c r="A644" i="7" s="1"/>
  <c r="A645" i="7" s="1"/>
  <c r="A646" i="7" s="1"/>
  <c r="A647" i="7" s="1"/>
  <c r="A648" i="7" s="1"/>
  <c r="A649" i="7" s="1"/>
  <c r="A650" i="7" s="1"/>
  <c r="A651" i="7" s="1"/>
  <c r="A652" i="7" s="1"/>
  <c r="A653" i="7" s="1"/>
  <c r="A654" i="7" s="1"/>
  <c r="A655" i="7" s="1"/>
  <c r="A656" i="7" s="1"/>
  <c r="A657" i="7" s="1"/>
  <c r="A658" i="7" s="1"/>
  <c r="A659" i="7" s="1"/>
  <c r="A660" i="7" s="1"/>
  <c r="A661" i="7" s="1"/>
  <c r="A662" i="7" s="1"/>
  <c r="A663" i="7" s="1"/>
  <c r="A664" i="7" s="1"/>
  <c r="A665" i="7" s="1"/>
  <c r="A666" i="7" s="1"/>
  <c r="A667" i="7" s="1"/>
  <c r="A668" i="7" s="1"/>
  <c r="A669" i="7" s="1"/>
  <c r="A670" i="7" s="1"/>
  <c r="A671" i="7" s="1"/>
  <c r="A672" i="7" s="1"/>
  <c r="A673" i="7" s="1"/>
  <c r="A674" i="7" s="1"/>
  <c r="A675" i="7" s="1"/>
  <c r="A676" i="7" s="1"/>
  <c r="A677" i="7" s="1"/>
  <c r="A678" i="7" s="1"/>
  <c r="A679" i="7" s="1"/>
  <c r="A680" i="7" s="1"/>
  <c r="A681" i="7" s="1"/>
  <c r="A682" i="7" s="1"/>
  <c r="A683" i="7" s="1"/>
  <c r="A684" i="7" s="1"/>
  <c r="A685" i="7" s="1"/>
  <c r="A686" i="7" s="1"/>
  <c r="A687" i="7" s="1"/>
  <c r="A688" i="7" s="1"/>
  <c r="A689" i="7" s="1"/>
  <c r="A690" i="7" s="1"/>
  <c r="A691" i="7" s="1"/>
  <c r="A692" i="7" s="1"/>
  <c r="A693" i="7" s="1"/>
  <c r="A694" i="7" s="1"/>
  <c r="A695" i="7" s="1"/>
  <c r="A696" i="7" s="1"/>
  <c r="A697" i="7" s="1"/>
  <c r="A698" i="7" s="1"/>
  <c r="A699" i="7" s="1"/>
  <c r="A700" i="7" s="1"/>
  <c r="A701" i="7" s="1"/>
  <c r="A702" i="7" s="1"/>
  <c r="A703" i="7" s="1"/>
  <c r="A704" i="7" s="1"/>
  <c r="A705" i="7" s="1"/>
  <c r="A706" i="7" s="1"/>
  <c r="A707" i="7" s="1"/>
  <c r="A708" i="7" s="1"/>
  <c r="A709" i="7" s="1"/>
  <c r="A710" i="7" s="1"/>
  <c r="A711" i="7" s="1"/>
  <c r="A712" i="7" s="1"/>
  <c r="A713" i="7" s="1"/>
  <c r="A714" i="7" s="1"/>
  <c r="A715" i="7" s="1"/>
  <c r="A716" i="7" s="1"/>
  <c r="A717" i="7" s="1"/>
  <c r="F720" i="7"/>
  <c r="A721" i="7"/>
  <c r="A722" i="7" s="1"/>
  <c r="A723" i="7" s="1"/>
  <c r="A724" i="7" s="1"/>
  <c r="A725" i="7" s="1"/>
  <c r="A726" i="7" s="1"/>
  <c r="A727" i="7" s="1"/>
  <c r="A728" i="7" s="1"/>
  <c r="A729" i="7" s="1"/>
  <c r="A730" i="7" s="1"/>
  <c r="A731" i="7" s="1"/>
  <c r="A732" i="7" s="1"/>
  <c r="A733" i="7" s="1"/>
  <c r="A734" i="7" s="1"/>
  <c r="A735" i="7" s="1"/>
  <c r="A736" i="7" s="1"/>
  <c r="A737" i="7" s="1"/>
  <c r="A738" i="7" s="1"/>
  <c r="A739" i="7" s="1"/>
  <c r="A740" i="7" s="1"/>
  <c r="A741" i="7" s="1"/>
  <c r="A742" i="7" s="1"/>
  <c r="A743" i="7" s="1"/>
  <c r="A744" i="7" s="1"/>
  <c r="A745" i="7" s="1"/>
  <c r="A746" i="7" s="1"/>
  <c r="A747" i="7" s="1"/>
  <c r="A748" i="7" s="1"/>
  <c r="A749" i="7" s="1"/>
  <c r="A750" i="7" s="1"/>
  <c r="A751" i="7" s="1"/>
  <c r="A752" i="7" s="1"/>
  <c r="A753" i="7" s="1"/>
  <c r="A754" i="7" s="1"/>
  <c r="A755" i="7" s="1"/>
  <c r="A756" i="7" s="1"/>
  <c r="A757" i="7" s="1"/>
  <c r="A758" i="7" s="1"/>
  <c r="A759" i="7" s="1"/>
  <c r="A760" i="7" s="1"/>
  <c r="A761" i="7" s="1"/>
  <c r="A762" i="7" s="1"/>
  <c r="A763" i="7" s="1"/>
  <c r="A764" i="7" s="1"/>
  <c r="A765" i="7" s="1"/>
  <c r="A766" i="7" s="1"/>
  <c r="A767" i="7" s="1"/>
  <c r="A768" i="7" s="1"/>
  <c r="A769" i="7" s="1"/>
  <c r="A770" i="7" s="1"/>
  <c r="A771" i="7" s="1"/>
  <c r="A772" i="7" s="1"/>
  <c r="A773" i="7" s="1"/>
  <c r="A774" i="7" s="1"/>
  <c r="A775" i="7" s="1"/>
  <c r="A776" i="7" s="1"/>
  <c r="A777" i="7" s="1"/>
  <c r="A778" i="7" s="1"/>
  <c r="A779" i="7" s="1"/>
  <c r="A780" i="7" s="1"/>
  <c r="A781" i="7" s="1"/>
  <c r="A782" i="7" s="1"/>
  <c r="A783" i="7" s="1"/>
  <c r="A784" i="7" s="1"/>
  <c r="A785" i="7" s="1"/>
  <c r="A786" i="7" s="1"/>
  <c r="A787" i="7" s="1"/>
  <c r="A788" i="7" s="1"/>
  <c r="A789" i="7" s="1"/>
  <c r="A790" i="7" s="1"/>
  <c r="A791" i="7" s="1"/>
  <c r="A792" i="7" s="1"/>
  <c r="A793" i="7" s="1"/>
  <c r="A794" i="7" s="1"/>
  <c r="A795" i="7" s="1"/>
  <c r="A796" i="7" s="1"/>
  <c r="A797" i="7" s="1"/>
  <c r="A798" i="7" s="1"/>
  <c r="A799" i="7" s="1"/>
  <c r="A800" i="7" s="1"/>
  <c r="A801" i="7" s="1"/>
  <c r="A802" i="7" s="1"/>
  <c r="A803" i="7" s="1"/>
  <c r="A804" i="7" s="1"/>
  <c r="A805" i="7" s="1"/>
  <c r="A806" i="7" s="1"/>
  <c r="A807" i="7" s="1"/>
  <c r="A808" i="7" s="1"/>
  <c r="A809" i="7" s="1"/>
  <c r="A810" i="7" s="1"/>
  <c r="A811" i="7" s="1"/>
  <c r="A812" i="7" s="1"/>
  <c r="A813" i="7" s="1"/>
  <c r="A814" i="7" s="1"/>
  <c r="A815" i="7" s="1"/>
  <c r="A816" i="7" s="1"/>
  <c r="A817" i="7" s="1"/>
  <c r="A818" i="7" s="1"/>
  <c r="A819" i="7" s="1"/>
  <c r="A820" i="7" s="1"/>
  <c r="A821" i="7" s="1"/>
  <c r="A822" i="7" s="1"/>
  <c r="A823" i="7" s="1"/>
  <c r="A824" i="7" s="1"/>
  <c r="A825" i="7" s="1"/>
  <c r="A826" i="7" s="1"/>
  <c r="A827" i="7" s="1"/>
  <c r="A828" i="7" s="1"/>
  <c r="A829" i="7" s="1"/>
  <c r="A830" i="7" s="1"/>
  <c r="A831" i="7" s="1"/>
  <c r="A832" i="7" s="1"/>
  <c r="A833" i="7" s="1"/>
  <c r="A834" i="7" s="1"/>
  <c r="A835" i="7" s="1"/>
  <c r="A836" i="7" s="1"/>
  <c r="A837" i="7" s="1"/>
  <c r="A838" i="7" s="1"/>
  <c r="A839" i="7" s="1"/>
  <c r="A840" i="7" s="1"/>
  <c r="A841" i="7" s="1"/>
  <c r="A842" i="7" s="1"/>
  <c r="A843" i="7" s="1"/>
  <c r="A844" i="7" s="1"/>
  <c r="A845" i="7" s="1"/>
  <c r="A846" i="7" s="1"/>
  <c r="A847" i="7" s="1"/>
  <c r="A848" i="7" s="1"/>
  <c r="A849" i="7" s="1"/>
  <c r="A850" i="7" s="1"/>
  <c r="A851" i="7" s="1"/>
  <c r="A852" i="7" s="1"/>
  <c r="A853" i="7" s="1"/>
  <c r="A854" i="7" s="1"/>
  <c r="A855" i="7" s="1"/>
  <c r="A856" i="7" s="1"/>
  <c r="A857" i="7" s="1"/>
  <c r="A858" i="7" s="1"/>
  <c r="A859" i="7" s="1"/>
  <c r="A860" i="7" s="1"/>
  <c r="A861" i="7" s="1"/>
  <c r="A862" i="7" s="1"/>
  <c r="A863" i="7" s="1"/>
  <c r="A864" i="7" s="1"/>
  <c r="A865" i="7" s="1"/>
  <c r="A866" i="7" s="1"/>
  <c r="A867" i="7" s="1"/>
  <c r="A868" i="7" s="1"/>
  <c r="A869" i="7" s="1"/>
  <c r="A870" i="7" s="1"/>
  <c r="A871" i="7" s="1"/>
  <c r="A872" i="7" s="1"/>
  <c r="A873" i="7" s="1"/>
  <c r="A874" i="7" s="1"/>
  <c r="A875" i="7" s="1"/>
  <c r="A876" i="7" s="1"/>
  <c r="A877" i="7" s="1"/>
  <c r="A878" i="7" s="1"/>
  <c r="A879" i="7" s="1"/>
  <c r="A880" i="7" s="1"/>
  <c r="A881" i="7" s="1"/>
  <c r="A882" i="7" s="1"/>
  <c r="A883" i="7" s="1"/>
  <c r="A884" i="7" s="1"/>
  <c r="A885" i="7" s="1"/>
  <c r="A886" i="7" s="1"/>
  <c r="A887" i="7" s="1"/>
  <c r="A888" i="7" s="1"/>
  <c r="A889" i="7" s="1"/>
  <c r="A890" i="7" s="1"/>
  <c r="A891" i="7" s="1"/>
  <c r="A892" i="7" s="1"/>
  <c r="A893" i="7" s="1"/>
  <c r="A894" i="7" s="1"/>
  <c r="A895" i="7" s="1"/>
  <c r="F721" i="7"/>
  <c r="F722" i="7"/>
  <c r="F723" i="7"/>
  <c r="F724" i="7"/>
  <c r="F725" i="7"/>
  <c r="F726" i="7"/>
  <c r="F727" i="7"/>
  <c r="F728" i="7"/>
  <c r="F729" i="7"/>
  <c r="F730" i="7"/>
  <c r="F731" i="7"/>
  <c r="F732" i="7"/>
  <c r="F733" i="7"/>
  <c r="F734" i="7"/>
  <c r="F735" i="7"/>
  <c r="F736" i="7"/>
  <c r="F737" i="7"/>
  <c r="F738" i="7"/>
  <c r="F739" i="7"/>
  <c r="F740" i="7"/>
  <c r="F741" i="7"/>
  <c r="F742" i="7"/>
  <c r="F743" i="7"/>
  <c r="F744" i="7"/>
  <c r="F745" i="7"/>
  <c r="F746" i="7"/>
  <c r="F747" i="7"/>
  <c r="F748" i="7"/>
  <c r="F749" i="7"/>
  <c r="F750" i="7"/>
  <c r="F751" i="7"/>
  <c r="F752" i="7"/>
  <c r="F753" i="7"/>
  <c r="F754" i="7"/>
  <c r="F755" i="7"/>
  <c r="F756" i="7"/>
  <c r="F757" i="7"/>
  <c r="F758" i="7"/>
  <c r="F759" i="7"/>
  <c r="F760" i="7"/>
  <c r="F761" i="7"/>
  <c r="F762" i="7"/>
  <c r="F763" i="7"/>
  <c r="F764" i="7"/>
  <c r="F765" i="7"/>
  <c r="F766" i="7"/>
  <c r="F767" i="7"/>
  <c r="F768" i="7"/>
  <c r="F769" i="7"/>
  <c r="F770" i="7"/>
  <c r="F771" i="7"/>
  <c r="F772" i="7"/>
  <c r="F773" i="7"/>
  <c r="F774" i="7"/>
  <c r="F775" i="7"/>
  <c r="F776" i="7"/>
  <c r="F777" i="7"/>
  <c r="F778" i="7"/>
  <c r="F779" i="7"/>
  <c r="F780" i="7"/>
  <c r="F781" i="7"/>
  <c r="F782" i="7"/>
  <c r="F783" i="7"/>
  <c r="F784" i="7"/>
  <c r="F785" i="7"/>
  <c r="F786" i="7"/>
  <c r="F787" i="7"/>
  <c r="F788" i="7"/>
  <c r="F789" i="7"/>
  <c r="F790" i="7"/>
  <c r="F791" i="7"/>
  <c r="F792" i="7"/>
  <c r="F793" i="7"/>
  <c r="F794" i="7"/>
  <c r="F795" i="7"/>
  <c r="F796" i="7"/>
  <c r="F797" i="7"/>
  <c r="F798" i="7"/>
  <c r="F799" i="7"/>
  <c r="F800" i="7"/>
  <c r="F801" i="7"/>
  <c r="F802" i="7"/>
  <c r="F803" i="7"/>
  <c r="F804" i="7"/>
  <c r="F805" i="7"/>
  <c r="F806" i="7"/>
  <c r="F807" i="7"/>
  <c r="F808" i="7"/>
  <c r="F809" i="7"/>
  <c r="F810" i="7"/>
  <c r="F811" i="7"/>
  <c r="F812" i="7"/>
  <c r="F813" i="7"/>
  <c r="F814" i="7"/>
  <c r="F815" i="7"/>
  <c r="F816" i="7"/>
  <c r="F817" i="7"/>
  <c r="F818" i="7"/>
  <c r="F819" i="7"/>
  <c r="F820" i="7"/>
  <c r="F821" i="7"/>
  <c r="F822" i="7"/>
  <c r="F823" i="7"/>
  <c r="F824" i="7"/>
  <c r="F825" i="7"/>
  <c r="F826" i="7"/>
  <c r="F827" i="7"/>
  <c r="F828" i="7"/>
  <c r="F829" i="7"/>
  <c r="F830" i="7"/>
  <c r="F831" i="7"/>
  <c r="F832" i="7"/>
  <c r="F833" i="7"/>
  <c r="F834" i="7"/>
  <c r="F835" i="7"/>
  <c r="F836" i="7"/>
  <c r="F837" i="7"/>
  <c r="F838" i="7"/>
  <c r="F839" i="7"/>
  <c r="F840" i="7"/>
  <c r="F841" i="7"/>
  <c r="F842" i="7"/>
  <c r="F843" i="7"/>
  <c r="F844" i="7"/>
  <c r="F845" i="7"/>
  <c r="F846" i="7"/>
  <c r="F847" i="7"/>
  <c r="F848" i="7"/>
  <c r="F849" i="7"/>
  <c r="F850" i="7"/>
  <c r="F851" i="7"/>
  <c r="F852" i="7"/>
  <c r="F853" i="7"/>
  <c r="F854" i="7"/>
  <c r="F855" i="7"/>
  <c r="F856" i="7"/>
  <c r="F857" i="7"/>
  <c r="F858" i="7"/>
  <c r="F859" i="7"/>
  <c r="F860" i="7"/>
  <c r="F861" i="7"/>
  <c r="F862" i="7"/>
  <c r="F863" i="7"/>
  <c r="F864" i="7"/>
  <c r="F865" i="7"/>
  <c r="F866" i="7"/>
  <c r="F867" i="7"/>
  <c r="F868" i="7"/>
  <c r="F869" i="7"/>
  <c r="F870" i="7"/>
  <c r="F871" i="7"/>
  <c r="F872" i="7"/>
  <c r="F873" i="7"/>
  <c r="F874" i="7"/>
  <c r="F875" i="7"/>
  <c r="F876" i="7"/>
  <c r="A900" i="7"/>
  <c r="A901" i="7" s="1"/>
  <c r="A902" i="7" s="1"/>
  <c r="A903" i="7" s="1"/>
  <c r="A904" i="7" s="1"/>
  <c r="A905" i="7" s="1"/>
  <c r="A906" i="7" s="1"/>
  <c r="A907" i="7" s="1"/>
  <c r="A908" i="7" s="1"/>
  <c r="A909" i="7" s="1"/>
  <c r="A910" i="7" s="1"/>
  <c r="A911" i="7" s="1"/>
  <c r="A912" i="7" s="1"/>
  <c r="A913" i="7" s="1"/>
  <c r="A914" i="7" s="1"/>
  <c r="A915" i="7" s="1"/>
  <c r="A916" i="7" s="1"/>
  <c r="A917" i="7" s="1"/>
  <c r="A918" i="7" s="1"/>
  <c r="A919" i="7" s="1"/>
  <c r="A920" i="7" s="1"/>
  <c r="A921" i="7" s="1"/>
  <c r="A922" i="7" s="1"/>
  <c r="A923" i="7" s="1"/>
  <c r="A924" i="7" s="1"/>
  <c r="A925" i="7" s="1"/>
  <c r="A926" i="7" s="1"/>
  <c r="A927" i="7" s="1"/>
  <c r="A928" i="7" s="1"/>
  <c r="A929" i="7" s="1"/>
  <c r="A930" i="7" s="1"/>
  <c r="A931" i="7" s="1"/>
  <c r="A932" i="7" s="1"/>
  <c r="A933" i="7" s="1"/>
  <c r="A934" i="7" s="1"/>
  <c r="A935" i="7" s="1"/>
  <c r="A936" i="7" s="1"/>
  <c r="A937" i="7" s="1"/>
  <c r="A938" i="7" s="1"/>
  <c r="A939" i="7" s="1"/>
  <c r="A940" i="7" s="1"/>
  <c r="A941" i="7" s="1"/>
  <c r="A942" i="7" s="1"/>
  <c r="A943" i="7" s="1"/>
  <c r="A944" i="7" s="1"/>
  <c r="A945" i="7" s="1"/>
  <c r="A946" i="7" s="1"/>
  <c r="A947" i="7" s="1"/>
  <c r="A948" i="7" s="1"/>
  <c r="A949" i="7" s="1"/>
  <c r="A950" i="7" s="1"/>
  <c r="A951" i="7" s="1"/>
  <c r="A952" i="7" s="1"/>
  <c r="A953" i="7" s="1"/>
  <c r="A954" i="7" s="1"/>
  <c r="A955" i="7" s="1"/>
  <c r="A956" i="7" s="1"/>
  <c r="A957" i="7" s="1"/>
  <c r="A958" i="7" s="1"/>
  <c r="A959" i="7" s="1"/>
  <c r="A960" i="7" s="1"/>
  <c r="A961" i="7" s="1"/>
  <c r="A962" i="7" s="1"/>
  <c r="F898" i="7"/>
  <c r="J898" i="7"/>
  <c r="F899" i="7"/>
  <c r="F900" i="7"/>
  <c r="F901" i="7"/>
  <c r="F902" i="7"/>
  <c r="F903" i="7"/>
  <c r="F904" i="7"/>
  <c r="F905" i="7"/>
  <c r="F906" i="7"/>
  <c r="F907" i="7"/>
  <c r="F908" i="7"/>
  <c r="F909" i="7"/>
  <c r="F910" i="7"/>
  <c r="F911" i="7"/>
  <c r="F912" i="7"/>
  <c r="F913" i="7"/>
  <c r="F914" i="7"/>
  <c r="F915" i="7"/>
  <c r="F916" i="7"/>
  <c r="F917" i="7"/>
  <c r="F918" i="7"/>
  <c r="F919" i="7"/>
  <c r="F920" i="7"/>
  <c r="F921" i="7"/>
  <c r="F922" i="7"/>
  <c r="F923" i="7"/>
  <c r="F924" i="7"/>
  <c r="F925" i="7"/>
  <c r="F926" i="7"/>
  <c r="F927" i="7"/>
  <c r="F928" i="7"/>
  <c r="F929" i="7"/>
  <c r="F930" i="7"/>
  <c r="F931" i="7"/>
  <c r="F932" i="7"/>
  <c r="F933" i="7"/>
  <c r="F934" i="7"/>
  <c r="F935" i="7"/>
  <c r="F936" i="7"/>
  <c r="F937" i="7"/>
  <c r="F938" i="7"/>
  <c r="F939" i="7"/>
  <c r="F940" i="7"/>
  <c r="F941" i="7"/>
  <c r="F942" i="7"/>
  <c r="F943" i="7"/>
  <c r="F944" i="7"/>
  <c r="F945" i="7"/>
  <c r="F946" i="7"/>
  <c r="F947" i="7"/>
  <c r="F948" i="7"/>
  <c r="F951" i="7"/>
  <c r="F952" i="7"/>
  <c r="F953" i="7"/>
  <c r="F954" i="7"/>
  <c r="F955" i="7"/>
  <c r="F956" i="7"/>
  <c r="F957" i="7"/>
  <c r="F958" i="7"/>
  <c r="F959" i="7"/>
  <c r="F960" i="7"/>
  <c r="F961" i="7"/>
  <c r="F962" i="7"/>
  <c r="C963" i="7"/>
  <c r="D963" i="7"/>
  <c r="D1492" i="7" s="1"/>
  <c r="F965" i="7"/>
  <c r="J965" i="7"/>
  <c r="J1330" i="7" s="1"/>
  <c r="A966" i="7"/>
  <c r="A967" i="7" s="1"/>
  <c r="A968" i="7" s="1"/>
  <c r="A969" i="7" s="1"/>
  <c r="A970" i="7" s="1"/>
  <c r="A971" i="7" s="1"/>
  <c r="A972" i="7" s="1"/>
  <c r="A973" i="7" s="1"/>
  <c r="A974" i="7" s="1"/>
  <c r="A975" i="7" s="1"/>
  <c r="A976" i="7" s="1"/>
  <c r="A977" i="7" s="1"/>
  <c r="A978" i="7" s="1"/>
  <c r="A979" i="7" s="1"/>
  <c r="A980" i="7" s="1"/>
  <c r="A981" i="7" s="1"/>
  <c r="A982" i="7" s="1"/>
  <c r="A983" i="7" s="1"/>
  <c r="A984" i="7" s="1"/>
  <c r="A985" i="7" s="1"/>
  <c r="A986" i="7" s="1"/>
  <c r="A987" i="7" s="1"/>
  <c r="A988" i="7" s="1"/>
  <c r="A989" i="7" s="1"/>
  <c r="A990" i="7" s="1"/>
  <c r="A991" i="7" s="1"/>
  <c r="A992" i="7" s="1"/>
  <c r="A993" i="7" s="1"/>
  <c r="A994" i="7" s="1"/>
  <c r="A995" i="7" s="1"/>
  <c r="A996" i="7" s="1"/>
  <c r="A997" i="7" s="1"/>
  <c r="A998" i="7" s="1"/>
  <c r="A999" i="7" s="1"/>
  <c r="A1000" i="7" s="1"/>
  <c r="A1001" i="7" s="1"/>
  <c r="A1002" i="7" s="1"/>
  <c r="A1003" i="7" s="1"/>
  <c r="A1004" i="7" s="1"/>
  <c r="A1005" i="7" s="1"/>
  <c r="A1006" i="7" s="1"/>
  <c r="A1007" i="7" s="1"/>
  <c r="A1008" i="7" s="1"/>
  <c r="A1009" i="7" s="1"/>
  <c r="A1010" i="7" s="1"/>
  <c r="A1011" i="7" s="1"/>
  <c r="A1012" i="7" s="1"/>
  <c r="A1013" i="7" s="1"/>
  <c r="A1014" i="7" s="1"/>
  <c r="A1015" i="7" s="1"/>
  <c r="A1016" i="7" s="1"/>
  <c r="A1017" i="7" s="1"/>
  <c r="A1018" i="7" s="1"/>
  <c r="A1019" i="7" s="1"/>
  <c r="A1020" i="7" s="1"/>
  <c r="A1021" i="7" s="1"/>
  <c r="A1022" i="7" s="1"/>
  <c r="A1023" i="7" s="1"/>
  <c r="A1024" i="7" s="1"/>
  <c r="A1025" i="7" s="1"/>
  <c r="A1026" i="7" s="1"/>
  <c r="A1027" i="7" s="1"/>
  <c r="A1028" i="7" s="1"/>
  <c r="A1029" i="7" s="1"/>
  <c r="A1030" i="7" s="1"/>
  <c r="A1031" i="7" s="1"/>
  <c r="A1032" i="7" s="1"/>
  <c r="A1033" i="7" s="1"/>
  <c r="A1034" i="7" s="1"/>
  <c r="A1035" i="7" s="1"/>
  <c r="A1036" i="7" s="1"/>
  <c r="A1037" i="7" s="1"/>
  <c r="A1038" i="7" s="1"/>
  <c r="A1039" i="7" s="1"/>
  <c r="A1040" i="7" s="1"/>
  <c r="A1041" i="7" s="1"/>
  <c r="A1042" i="7" s="1"/>
  <c r="A1043" i="7" s="1"/>
  <c r="A1044" i="7" s="1"/>
  <c r="A1045" i="7" s="1"/>
  <c r="A1046" i="7" s="1"/>
  <c r="A1047" i="7" s="1"/>
  <c r="A1048" i="7" s="1"/>
  <c r="A1049" i="7" s="1"/>
  <c r="A1050" i="7" s="1"/>
  <c r="A1051" i="7" s="1"/>
  <c r="A1052" i="7" s="1"/>
  <c r="A1053" i="7" s="1"/>
  <c r="A1054" i="7" s="1"/>
  <c r="A1055" i="7" s="1"/>
  <c r="A1056" i="7" s="1"/>
  <c r="A1057" i="7" s="1"/>
  <c r="A1058" i="7" s="1"/>
  <c r="A1059" i="7" s="1"/>
  <c r="A1060" i="7" s="1"/>
  <c r="A1061" i="7" s="1"/>
  <c r="A1062" i="7" s="1"/>
  <c r="A1063" i="7" s="1"/>
  <c r="A1064" i="7" s="1"/>
  <c r="A1065" i="7" s="1"/>
  <c r="A1066" i="7" s="1"/>
  <c r="A1067" i="7" s="1"/>
  <c r="A1068" i="7" s="1"/>
  <c r="A1069" i="7" s="1"/>
  <c r="A1070" i="7" s="1"/>
  <c r="A1071" i="7" s="1"/>
  <c r="A1072" i="7" s="1"/>
  <c r="A1073" i="7" s="1"/>
  <c r="A1074" i="7" s="1"/>
  <c r="A1075" i="7" s="1"/>
  <c r="A1076" i="7" s="1"/>
  <c r="A1077" i="7" s="1"/>
  <c r="A1078" i="7" s="1"/>
  <c r="A1079" i="7" s="1"/>
  <c r="A1080" i="7" s="1"/>
  <c r="A1081" i="7" s="1"/>
  <c r="A1082" i="7" s="1"/>
  <c r="A1083" i="7" s="1"/>
  <c r="A1084" i="7" s="1"/>
  <c r="A1085" i="7" s="1"/>
  <c r="A1086" i="7" s="1"/>
  <c r="A1087" i="7" s="1"/>
  <c r="A1088" i="7" s="1"/>
  <c r="A1089" i="7" s="1"/>
  <c r="A1090" i="7" s="1"/>
  <c r="A1091" i="7" s="1"/>
  <c r="A1092" i="7" s="1"/>
  <c r="A1093" i="7" s="1"/>
  <c r="A1094" i="7" s="1"/>
  <c r="A1095" i="7" s="1"/>
  <c r="A1096" i="7" s="1"/>
  <c r="A1097" i="7" s="1"/>
  <c r="A1098" i="7" s="1"/>
  <c r="A1099" i="7" s="1"/>
  <c r="A1100" i="7" s="1"/>
  <c r="A1101" i="7" s="1"/>
  <c r="A1102" i="7" s="1"/>
  <c r="A1103" i="7" s="1"/>
  <c r="A1104" i="7" s="1"/>
  <c r="A1105" i="7" s="1"/>
  <c r="A1106" i="7" s="1"/>
  <c r="A1107" i="7" s="1"/>
  <c r="A1108" i="7" s="1"/>
  <c r="A1109" i="7" s="1"/>
  <c r="A1110" i="7" s="1"/>
  <c r="A1111" i="7" s="1"/>
  <c r="A1112" i="7" s="1"/>
  <c r="A1113" i="7" s="1"/>
  <c r="A1114" i="7" s="1"/>
  <c r="A1115" i="7" s="1"/>
  <c r="A1116" i="7" s="1"/>
  <c r="A1117" i="7" s="1"/>
  <c r="A1118" i="7" s="1"/>
  <c r="A1119" i="7" s="1"/>
  <c r="A1120" i="7" s="1"/>
  <c r="A1121" i="7" s="1"/>
  <c r="A1122" i="7" s="1"/>
  <c r="A1123" i="7" s="1"/>
  <c r="A1124" i="7" s="1"/>
  <c r="A1125" i="7" s="1"/>
  <c r="A1126" i="7" s="1"/>
  <c r="A1127" i="7" s="1"/>
  <c r="A1128" i="7" s="1"/>
  <c r="A1129" i="7" s="1"/>
  <c r="A1130" i="7" s="1"/>
  <c r="A1131" i="7" s="1"/>
  <c r="A1132" i="7" s="1"/>
  <c r="A1133" i="7" s="1"/>
  <c r="A1134" i="7" s="1"/>
  <c r="A1135" i="7" s="1"/>
  <c r="A1136" i="7" s="1"/>
  <c r="A1137" i="7" s="1"/>
  <c r="A1138" i="7" s="1"/>
  <c r="A1139" i="7" s="1"/>
  <c r="A1140" i="7" s="1"/>
  <c r="A1141" i="7" s="1"/>
  <c r="A1142" i="7" s="1"/>
  <c r="A1143" i="7" s="1"/>
  <c r="A1144" i="7" s="1"/>
  <c r="A1145" i="7" s="1"/>
  <c r="A1146" i="7" s="1"/>
  <c r="A1147" i="7" s="1"/>
  <c r="A1148" i="7" s="1"/>
  <c r="A1149" i="7" s="1"/>
  <c r="A1150" i="7" s="1"/>
  <c r="A1151" i="7" s="1"/>
  <c r="A1152" i="7" s="1"/>
  <c r="A1153" i="7" s="1"/>
  <c r="A1154" i="7" s="1"/>
  <c r="A1155" i="7" s="1"/>
  <c r="A1156" i="7" s="1"/>
  <c r="A1157" i="7" s="1"/>
  <c r="A1158" i="7" s="1"/>
  <c r="A1159" i="7" s="1"/>
  <c r="A1160" i="7" s="1"/>
  <c r="A1161" i="7" s="1"/>
  <c r="A1162" i="7" s="1"/>
  <c r="A1163" i="7" s="1"/>
  <c r="A1164" i="7" s="1"/>
  <c r="A1165" i="7" s="1"/>
  <c r="A1166" i="7" s="1"/>
  <c r="A1167" i="7" s="1"/>
  <c r="A1168" i="7" s="1"/>
  <c r="A1169" i="7" s="1"/>
  <c r="A1170" i="7" s="1"/>
  <c r="A1171" i="7" s="1"/>
  <c r="A1172" i="7" s="1"/>
  <c r="A1173" i="7" s="1"/>
  <c r="A1174" i="7" s="1"/>
  <c r="A1175" i="7" s="1"/>
  <c r="A1176" i="7" s="1"/>
  <c r="A1177" i="7" s="1"/>
  <c r="A1178" i="7" s="1"/>
  <c r="A1179" i="7" s="1"/>
  <c r="A1180" i="7" s="1"/>
  <c r="A1181" i="7" s="1"/>
  <c r="A1182" i="7" s="1"/>
  <c r="A1183" i="7" s="1"/>
  <c r="A1184" i="7" s="1"/>
  <c r="A1185" i="7" s="1"/>
  <c r="A1186" i="7" s="1"/>
  <c r="A1187" i="7" s="1"/>
  <c r="A1188" i="7" s="1"/>
  <c r="A1189" i="7" s="1"/>
  <c r="A1190" i="7" s="1"/>
  <c r="A1191" i="7" s="1"/>
  <c r="A1192" i="7" s="1"/>
  <c r="A1193" i="7" s="1"/>
  <c r="A1194" i="7" s="1"/>
  <c r="A1195" i="7" s="1"/>
  <c r="A1196" i="7" s="1"/>
  <c r="A1197" i="7" s="1"/>
  <c r="A1198" i="7" s="1"/>
  <c r="A1199" i="7" s="1"/>
  <c r="A1200" i="7" s="1"/>
  <c r="A1201" i="7" s="1"/>
  <c r="A1202" i="7" s="1"/>
  <c r="A1203" i="7" s="1"/>
  <c r="A1204" i="7" s="1"/>
  <c r="A1205" i="7" s="1"/>
  <c r="A1206" i="7" s="1"/>
  <c r="A1207" i="7" s="1"/>
  <c r="A1208" i="7" s="1"/>
  <c r="A1209" i="7" s="1"/>
  <c r="A1210" i="7" s="1"/>
  <c r="A1211" i="7" s="1"/>
  <c r="A1212" i="7" s="1"/>
  <c r="A1213" i="7" s="1"/>
  <c r="A1214" i="7" s="1"/>
  <c r="A1215" i="7" s="1"/>
  <c r="A1216" i="7" s="1"/>
  <c r="A1217" i="7" s="1"/>
  <c r="A1218" i="7" s="1"/>
  <c r="A1219" i="7" s="1"/>
  <c r="A1220" i="7" s="1"/>
  <c r="A1221" i="7" s="1"/>
  <c r="A1222" i="7" s="1"/>
  <c r="A1223" i="7" s="1"/>
  <c r="A1224" i="7" s="1"/>
  <c r="A1225" i="7" s="1"/>
  <c r="A1226" i="7" s="1"/>
  <c r="A1227" i="7" s="1"/>
  <c r="A1228" i="7" s="1"/>
  <c r="A1229" i="7" s="1"/>
  <c r="A1230" i="7" s="1"/>
  <c r="A1231" i="7" s="1"/>
  <c r="A1232" i="7" s="1"/>
  <c r="A1233" i="7" s="1"/>
  <c r="A1234" i="7" s="1"/>
  <c r="A1235" i="7" s="1"/>
  <c r="A1236" i="7" s="1"/>
  <c r="A1237" i="7" s="1"/>
  <c r="A1238" i="7" s="1"/>
  <c r="A1239" i="7" s="1"/>
  <c r="A1240" i="7" s="1"/>
  <c r="A1241" i="7" s="1"/>
  <c r="A1242" i="7" s="1"/>
  <c r="A1243" i="7" s="1"/>
  <c r="A1244" i="7" s="1"/>
  <c r="A1245" i="7" s="1"/>
  <c r="A1246" i="7" s="1"/>
  <c r="A1247" i="7" s="1"/>
  <c r="A1248" i="7" s="1"/>
  <c r="A1249" i="7" s="1"/>
  <c r="A1250" i="7" s="1"/>
  <c r="A1251" i="7" s="1"/>
  <c r="A1252" i="7" s="1"/>
  <c r="A1253" i="7" s="1"/>
  <c r="A1254" i="7" s="1"/>
  <c r="A1255" i="7" s="1"/>
  <c r="A1256" i="7" s="1"/>
  <c r="A1257" i="7" s="1"/>
  <c r="A1258" i="7" s="1"/>
  <c r="A1259" i="7" s="1"/>
  <c r="A1260" i="7" s="1"/>
  <c r="A1261" i="7" s="1"/>
  <c r="A1262" i="7" s="1"/>
  <c r="A1263" i="7" s="1"/>
  <c r="A1264" i="7" s="1"/>
  <c r="A1265" i="7" s="1"/>
  <c r="A1266" i="7" s="1"/>
  <c r="A1267" i="7" s="1"/>
  <c r="A1268" i="7" s="1"/>
  <c r="A1269" i="7" s="1"/>
  <c r="A1270" i="7" s="1"/>
  <c r="A1271" i="7" s="1"/>
  <c r="A1272" i="7" s="1"/>
  <c r="A1273" i="7" s="1"/>
  <c r="A1274" i="7" s="1"/>
  <c r="A1275" i="7" s="1"/>
  <c r="A1276" i="7" s="1"/>
  <c r="A1277" i="7" s="1"/>
  <c r="A1278" i="7" s="1"/>
  <c r="A1279" i="7" s="1"/>
  <c r="A1280" i="7" s="1"/>
  <c r="A1281" i="7" s="1"/>
  <c r="A1282" i="7" s="1"/>
  <c r="A1283" i="7" s="1"/>
  <c r="A1284" i="7" s="1"/>
  <c r="A1285" i="7" s="1"/>
  <c r="A1286" i="7" s="1"/>
  <c r="A1287" i="7" s="1"/>
  <c r="A1288" i="7" s="1"/>
  <c r="A1289" i="7" s="1"/>
  <c r="A1290" i="7" s="1"/>
  <c r="A1291" i="7" s="1"/>
  <c r="A1292" i="7" s="1"/>
  <c r="A1293" i="7" s="1"/>
  <c r="A1294" i="7" s="1"/>
  <c r="A1295" i="7" s="1"/>
  <c r="A1296" i="7" s="1"/>
  <c r="A1297" i="7" s="1"/>
  <c r="A1298" i="7" s="1"/>
  <c r="A1299" i="7" s="1"/>
  <c r="A1300" i="7" s="1"/>
  <c r="A1301" i="7" s="1"/>
  <c r="A1302" i="7" s="1"/>
  <c r="A1303" i="7" s="1"/>
  <c r="A1304" i="7" s="1"/>
  <c r="A1305" i="7" s="1"/>
  <c r="A1306" i="7" s="1"/>
  <c r="A1307" i="7" s="1"/>
  <c r="A1308" i="7" s="1"/>
  <c r="A1309" i="7" s="1"/>
  <c r="A1310" i="7" s="1"/>
  <c r="A1311" i="7" s="1"/>
  <c r="A1312" i="7" s="1"/>
  <c r="A1313" i="7" s="1"/>
  <c r="A1314" i="7" s="1"/>
  <c r="A1315" i="7" s="1"/>
  <c r="A1316" i="7" s="1"/>
  <c r="A1317" i="7" s="1"/>
  <c r="A1318" i="7" s="1"/>
  <c r="A1319" i="7" s="1"/>
  <c r="A1320" i="7" s="1"/>
  <c r="A1321" i="7" s="1"/>
  <c r="A1322" i="7" s="1"/>
  <c r="A1323" i="7" s="1"/>
  <c r="A1324" i="7" s="1"/>
  <c r="A1325" i="7" s="1"/>
  <c r="A1326" i="7" s="1"/>
  <c r="A1327" i="7" s="1"/>
  <c r="A1328" i="7" s="1"/>
  <c r="A1329" i="7" s="1"/>
  <c r="F966" i="7"/>
  <c r="F967" i="7"/>
  <c r="F968" i="7"/>
  <c r="F969" i="7"/>
  <c r="F970" i="7"/>
  <c r="F971" i="7"/>
  <c r="F972" i="7"/>
  <c r="F973" i="7"/>
  <c r="F974" i="7"/>
  <c r="F975" i="7"/>
  <c r="F976" i="7"/>
  <c r="F977" i="7"/>
  <c r="F978" i="7"/>
  <c r="F979" i="7"/>
  <c r="F980" i="7"/>
  <c r="F981" i="7"/>
  <c r="F982" i="7"/>
  <c r="F983" i="7"/>
  <c r="F984" i="7"/>
  <c r="F985" i="7"/>
  <c r="F986" i="7"/>
  <c r="F987" i="7"/>
  <c r="F988" i="7"/>
  <c r="F989" i="7"/>
  <c r="F990" i="7"/>
  <c r="F991" i="7"/>
  <c r="F992" i="7"/>
  <c r="F993" i="7"/>
  <c r="F994" i="7"/>
  <c r="F995" i="7"/>
  <c r="F996" i="7"/>
  <c r="F997" i="7"/>
  <c r="F998" i="7"/>
  <c r="F999" i="7"/>
  <c r="F1000" i="7"/>
  <c r="F1001" i="7"/>
  <c r="F1002" i="7"/>
  <c r="F1003" i="7"/>
  <c r="F1004" i="7"/>
  <c r="F1005" i="7"/>
  <c r="F1006" i="7"/>
  <c r="F1007" i="7"/>
  <c r="F1008" i="7"/>
  <c r="F1009" i="7"/>
  <c r="F1010" i="7"/>
  <c r="F1011" i="7"/>
  <c r="F1012" i="7"/>
  <c r="F1013" i="7"/>
  <c r="F1014" i="7"/>
  <c r="F1015" i="7"/>
  <c r="F1016" i="7"/>
  <c r="F1017" i="7"/>
  <c r="F1018" i="7"/>
  <c r="F1019" i="7"/>
  <c r="F1020" i="7"/>
  <c r="F1021" i="7"/>
  <c r="F1022" i="7"/>
  <c r="F1023" i="7"/>
  <c r="F1024" i="7"/>
  <c r="F1025" i="7"/>
  <c r="F1026" i="7"/>
  <c r="F1027" i="7"/>
  <c r="F1028" i="7"/>
  <c r="F1029" i="7"/>
  <c r="F1030" i="7"/>
  <c r="F1031" i="7"/>
  <c r="F1032" i="7"/>
  <c r="F1033" i="7"/>
  <c r="F1034" i="7"/>
  <c r="F1035" i="7"/>
  <c r="F1036" i="7"/>
  <c r="F1037" i="7"/>
  <c r="F1038" i="7"/>
  <c r="F1039" i="7"/>
  <c r="F1040" i="7"/>
  <c r="F1041" i="7"/>
  <c r="F1042" i="7"/>
  <c r="F1043" i="7"/>
  <c r="F1044" i="7"/>
  <c r="F1045" i="7"/>
  <c r="F1046" i="7"/>
  <c r="F1047" i="7"/>
  <c r="F1048" i="7"/>
  <c r="F1049" i="7"/>
  <c r="F1050" i="7"/>
  <c r="F1051" i="7"/>
  <c r="F1052" i="7"/>
  <c r="F1053" i="7"/>
  <c r="F1054" i="7"/>
  <c r="F1055" i="7"/>
  <c r="F1056" i="7"/>
  <c r="F1057" i="7"/>
  <c r="F1058" i="7"/>
  <c r="F1059" i="7"/>
  <c r="F1060" i="7"/>
  <c r="F1061" i="7"/>
  <c r="F1062" i="7"/>
  <c r="F1063" i="7"/>
  <c r="F1064" i="7"/>
  <c r="F1065" i="7"/>
  <c r="F1066" i="7"/>
  <c r="F1067" i="7"/>
  <c r="F1068" i="7"/>
  <c r="F1069" i="7"/>
  <c r="F1070" i="7"/>
  <c r="F1071" i="7"/>
  <c r="F1072" i="7"/>
  <c r="F1073" i="7"/>
  <c r="F1074" i="7"/>
  <c r="F1075" i="7"/>
  <c r="F1076" i="7"/>
  <c r="F1077" i="7"/>
  <c r="F1078" i="7"/>
  <c r="F1079" i="7"/>
  <c r="F1080" i="7"/>
  <c r="F1081" i="7"/>
  <c r="F1082" i="7"/>
  <c r="F1083" i="7"/>
  <c r="F1084" i="7"/>
  <c r="F1085" i="7"/>
  <c r="F1086" i="7"/>
  <c r="F1087" i="7"/>
  <c r="F1088" i="7"/>
  <c r="F1089" i="7"/>
  <c r="F1090" i="7"/>
  <c r="F1091" i="7"/>
  <c r="F1092" i="7"/>
  <c r="F1093" i="7"/>
  <c r="F1094" i="7"/>
  <c r="F1095" i="7"/>
  <c r="F1096" i="7"/>
  <c r="F1097" i="7"/>
  <c r="F1098" i="7"/>
  <c r="F1099" i="7"/>
  <c r="F1100" i="7"/>
  <c r="F1101" i="7"/>
  <c r="F1102" i="7"/>
  <c r="F1103" i="7"/>
  <c r="F1104" i="7"/>
  <c r="F1105" i="7"/>
  <c r="F1106" i="7"/>
  <c r="F1107" i="7"/>
  <c r="F1108" i="7"/>
  <c r="F1109" i="7"/>
  <c r="F1110" i="7"/>
  <c r="F1111" i="7"/>
  <c r="F1112" i="7"/>
  <c r="F1113" i="7"/>
  <c r="F1114" i="7"/>
  <c r="F1115" i="7"/>
  <c r="F1116" i="7"/>
  <c r="F1117" i="7"/>
  <c r="F1118" i="7"/>
  <c r="F1119" i="7"/>
  <c r="F1120" i="7"/>
  <c r="F1121" i="7"/>
  <c r="F1122" i="7"/>
  <c r="F1123" i="7"/>
  <c r="F1124" i="7"/>
  <c r="F1125" i="7"/>
  <c r="F1126" i="7"/>
  <c r="F1127" i="7"/>
  <c r="F1128" i="7"/>
  <c r="F1129" i="7"/>
  <c r="F1130" i="7"/>
  <c r="F1131" i="7"/>
  <c r="F1132" i="7"/>
  <c r="F1133" i="7"/>
  <c r="F1134" i="7"/>
  <c r="F1135" i="7"/>
  <c r="F1136" i="7"/>
  <c r="F1137" i="7"/>
  <c r="F1138" i="7"/>
  <c r="F1139" i="7"/>
  <c r="F1140" i="7"/>
  <c r="F1141" i="7"/>
  <c r="F1142" i="7"/>
  <c r="F1143" i="7"/>
  <c r="F1144" i="7"/>
  <c r="F1145" i="7"/>
  <c r="F1146" i="7"/>
  <c r="F1147" i="7"/>
  <c r="F1148" i="7"/>
  <c r="F1149" i="7"/>
  <c r="F1150" i="7"/>
  <c r="F1151" i="7"/>
  <c r="F1152" i="7"/>
  <c r="F1153" i="7"/>
  <c r="F1154" i="7"/>
  <c r="F1155" i="7"/>
  <c r="F1156" i="7"/>
  <c r="F1157" i="7"/>
  <c r="F1158" i="7"/>
  <c r="F1159" i="7"/>
  <c r="F1160" i="7"/>
  <c r="F1161" i="7"/>
  <c r="F1162" i="7"/>
  <c r="F1163" i="7"/>
  <c r="F1164" i="7"/>
  <c r="F1165" i="7"/>
  <c r="F1166" i="7"/>
  <c r="F1167" i="7"/>
  <c r="F1168" i="7"/>
  <c r="F1169" i="7"/>
  <c r="F1170" i="7"/>
  <c r="F1171" i="7"/>
  <c r="F1172" i="7"/>
  <c r="F1173" i="7"/>
  <c r="F1174" i="7"/>
  <c r="F1175" i="7"/>
  <c r="F1176" i="7"/>
  <c r="F1177" i="7"/>
  <c r="F1178" i="7"/>
  <c r="F1179" i="7"/>
  <c r="F1180" i="7"/>
  <c r="F1181" i="7"/>
  <c r="F1182" i="7"/>
  <c r="F1183" i="7"/>
  <c r="F1184" i="7"/>
  <c r="F1185" i="7"/>
  <c r="F1186" i="7"/>
  <c r="F1187" i="7"/>
  <c r="F1188" i="7"/>
  <c r="F1189" i="7"/>
  <c r="F1190" i="7"/>
  <c r="F1192" i="7"/>
  <c r="F1193" i="7"/>
  <c r="F1194" i="7"/>
  <c r="F1195" i="7"/>
  <c r="F1196" i="7"/>
  <c r="F1197" i="7"/>
  <c r="F1198" i="7"/>
  <c r="F1199" i="7"/>
  <c r="F1200" i="7"/>
  <c r="F1201" i="7"/>
  <c r="F1202" i="7"/>
  <c r="F1203" i="7"/>
  <c r="F1204" i="7"/>
  <c r="F1205" i="7"/>
  <c r="F1206" i="7"/>
  <c r="F1207" i="7"/>
  <c r="F1208" i="7"/>
  <c r="F1209" i="7"/>
  <c r="F1210" i="7"/>
  <c r="F1211" i="7"/>
  <c r="F1212" i="7"/>
  <c r="F1213" i="7"/>
  <c r="F1214" i="7"/>
  <c r="F1215" i="7"/>
  <c r="F1216" i="7"/>
  <c r="F1217" i="7"/>
  <c r="F1218" i="7"/>
  <c r="F1219" i="7"/>
  <c r="F1220" i="7"/>
  <c r="F1221" i="7"/>
  <c r="F1222" i="7"/>
  <c r="F1223" i="7"/>
  <c r="F1224" i="7"/>
  <c r="F1225" i="7"/>
  <c r="F1226" i="7"/>
  <c r="F1227" i="7"/>
  <c r="F1228" i="7"/>
  <c r="F1229" i="7"/>
  <c r="F1230" i="7"/>
  <c r="F1231" i="7"/>
  <c r="F1232" i="7"/>
  <c r="F1233" i="7"/>
  <c r="F1234" i="7"/>
  <c r="F1235" i="7"/>
  <c r="F1236" i="7"/>
  <c r="F1237" i="7"/>
  <c r="F1238" i="7"/>
  <c r="F1239" i="7"/>
  <c r="F1240" i="7"/>
  <c r="F1241" i="7"/>
  <c r="F1242" i="7"/>
  <c r="F1243" i="7"/>
  <c r="F1244" i="7"/>
  <c r="F1245" i="7"/>
  <c r="F1246" i="7"/>
  <c r="F1247" i="7"/>
  <c r="F1248" i="7"/>
  <c r="F1249" i="7"/>
  <c r="F1250" i="7"/>
  <c r="F1251" i="7"/>
  <c r="F1252" i="7"/>
  <c r="F1253" i="7"/>
  <c r="F1254" i="7"/>
  <c r="F1255" i="7"/>
  <c r="F1256" i="7"/>
  <c r="F1257" i="7"/>
  <c r="F1258" i="7"/>
  <c r="F1259" i="7"/>
  <c r="F1260" i="7"/>
  <c r="F1261" i="7"/>
  <c r="F1262" i="7"/>
  <c r="F1263" i="7"/>
  <c r="F1264" i="7"/>
  <c r="F1265" i="7"/>
  <c r="F1266" i="7"/>
  <c r="F1267" i="7"/>
  <c r="F1268" i="7"/>
  <c r="F1269" i="7"/>
  <c r="F1270" i="7"/>
  <c r="F1271" i="7"/>
  <c r="F1272" i="7"/>
  <c r="F1273" i="7"/>
  <c r="F1274" i="7"/>
  <c r="F1275" i="7"/>
  <c r="F1276" i="7"/>
  <c r="F1277" i="7"/>
  <c r="F1278" i="7"/>
  <c r="F1279" i="7"/>
  <c r="F1280" i="7"/>
  <c r="F1281" i="7"/>
  <c r="F1282" i="7"/>
  <c r="F1283" i="7"/>
  <c r="F1284" i="7"/>
  <c r="F1285" i="7"/>
  <c r="F1286" i="7"/>
  <c r="F1287" i="7"/>
  <c r="F1288" i="7"/>
  <c r="F1289" i="7"/>
  <c r="F1290" i="7"/>
  <c r="F1291" i="7"/>
  <c r="F1292" i="7"/>
  <c r="F1293" i="7"/>
  <c r="F1294" i="7"/>
  <c r="F1295" i="7"/>
  <c r="F1296" i="7"/>
  <c r="F1297" i="7"/>
  <c r="F1298" i="7"/>
  <c r="F1299" i="7"/>
  <c r="F1300" i="7"/>
  <c r="F1301" i="7"/>
  <c r="F1302" i="7"/>
  <c r="F1303" i="7"/>
  <c r="F1304" i="7"/>
  <c r="F1305" i="7"/>
  <c r="F1306" i="7"/>
  <c r="F1307" i="7"/>
  <c r="F1308" i="7"/>
  <c r="F1309" i="7"/>
  <c r="F1310" i="7"/>
  <c r="F1311" i="7"/>
  <c r="F1312" i="7"/>
  <c r="F1313" i="7"/>
  <c r="F1314" i="7"/>
  <c r="F1332" i="7"/>
  <c r="J1332" i="7"/>
  <c r="J1385" i="7" s="1"/>
  <c r="F1333" i="7"/>
  <c r="F1334" i="7"/>
  <c r="F1335" i="7"/>
  <c r="F1336" i="7"/>
  <c r="F1337" i="7"/>
  <c r="F1338" i="7"/>
  <c r="F1339" i="7"/>
  <c r="F1340" i="7"/>
  <c r="F1341" i="7"/>
  <c r="F1342" i="7"/>
  <c r="F1343" i="7"/>
  <c r="F1344" i="7"/>
  <c r="F1345" i="7"/>
  <c r="F1346" i="7"/>
  <c r="F1347" i="7"/>
  <c r="F1348" i="7"/>
  <c r="F1349" i="7"/>
  <c r="F1350" i="7"/>
  <c r="F1351" i="7"/>
  <c r="F1352" i="7"/>
  <c r="F1353" i="7"/>
  <c r="F1354" i="7"/>
  <c r="F1355" i="7"/>
  <c r="F1356" i="7"/>
  <c r="F1357" i="7"/>
  <c r="F1358" i="7"/>
  <c r="F1359" i="7"/>
  <c r="F1360" i="7"/>
  <c r="F1361" i="7"/>
  <c r="F1362" i="7"/>
  <c r="F1363" i="7"/>
  <c r="F1364" i="7"/>
  <c r="F1365" i="7"/>
  <c r="F1366" i="7"/>
  <c r="F1367" i="7"/>
  <c r="F1368" i="7"/>
  <c r="F1369" i="7"/>
  <c r="F1370" i="7"/>
  <c r="F1371" i="7"/>
  <c r="F1372" i="7"/>
  <c r="F1373" i="7"/>
  <c r="F1374" i="7"/>
  <c r="F1375" i="7"/>
  <c r="F1376" i="7"/>
  <c r="F1377" i="7"/>
  <c r="F1378" i="7"/>
  <c r="F1379" i="7"/>
  <c r="F1380" i="7"/>
  <c r="F1387" i="7"/>
  <c r="J1387" i="7"/>
  <c r="J1424" i="7" s="1"/>
  <c r="F1388" i="7"/>
  <c r="F1389" i="7"/>
  <c r="F1390" i="7"/>
  <c r="F1391" i="7"/>
  <c r="F1392" i="7"/>
  <c r="F1393" i="7"/>
  <c r="F1394" i="7"/>
  <c r="F1395" i="7"/>
  <c r="F1396" i="7"/>
  <c r="F1397" i="7"/>
  <c r="F1398" i="7"/>
  <c r="F1399" i="7"/>
  <c r="F1400" i="7"/>
  <c r="F1401" i="7"/>
  <c r="F1402" i="7"/>
  <c r="F1403" i="7"/>
  <c r="F1404" i="7"/>
  <c r="F1405" i="7"/>
  <c r="F1406" i="7"/>
  <c r="F1407" i="7"/>
  <c r="F1408" i="7"/>
  <c r="F1409" i="7"/>
  <c r="F1410" i="7"/>
  <c r="F1411" i="7"/>
  <c r="F1412" i="7"/>
  <c r="F1413" i="7"/>
  <c r="F1414" i="7"/>
  <c r="F1415" i="7"/>
  <c r="F1416" i="7"/>
  <c r="F1417" i="7"/>
  <c r="F1418" i="7"/>
  <c r="F1419" i="7"/>
  <c r="F1420" i="7"/>
  <c r="F1421" i="7"/>
  <c r="F1422" i="7"/>
  <c r="B1428" i="7"/>
  <c r="F1428" i="7"/>
  <c r="B1429" i="7"/>
  <c r="F1429" i="7"/>
  <c r="B1430" i="7"/>
  <c r="F1430" i="7"/>
  <c r="B1431" i="7"/>
  <c r="F1431" i="7"/>
  <c r="B1432" i="7"/>
  <c r="F1432" i="7"/>
  <c r="B1433" i="7"/>
  <c r="F1433" i="7"/>
  <c r="B1434" i="7"/>
  <c r="F1434" i="7"/>
  <c r="B1435" i="7"/>
  <c r="F1435" i="7"/>
  <c r="B1436" i="7"/>
  <c r="F1436" i="7"/>
  <c r="B1437" i="7"/>
  <c r="F1437" i="7"/>
  <c r="B1438" i="7"/>
  <c r="F1438" i="7"/>
  <c r="B1439" i="7"/>
  <c r="F1439" i="7"/>
  <c r="B1440" i="7"/>
  <c r="F1440" i="7"/>
  <c r="B1441" i="7"/>
  <c r="F1441" i="7"/>
  <c r="B1442" i="7"/>
  <c r="F1442" i="7"/>
  <c r="B1443" i="7"/>
  <c r="F1443" i="7"/>
  <c r="B1444" i="7"/>
  <c r="F1444" i="7"/>
  <c r="B1445" i="7"/>
  <c r="F1445" i="7"/>
  <c r="B1446" i="7"/>
  <c r="F1446" i="7"/>
  <c r="B1447" i="7"/>
  <c r="F1447" i="7"/>
  <c r="B1448" i="7"/>
  <c r="F1448" i="7"/>
  <c r="B1449" i="7"/>
  <c r="F1449" i="7"/>
  <c r="B1450" i="7"/>
  <c r="F1450" i="7"/>
  <c r="B1451" i="7"/>
  <c r="F1451" i="7"/>
  <c r="B1452" i="7"/>
  <c r="F1452" i="7"/>
  <c r="B1453" i="7"/>
  <c r="F1453" i="7"/>
  <c r="B1454" i="7"/>
  <c r="F1454" i="7"/>
  <c r="B1455" i="7"/>
  <c r="F1455" i="7"/>
  <c r="B1456" i="7"/>
  <c r="B1457" i="7"/>
  <c r="F1457" i="7"/>
  <c r="B1458" i="7"/>
  <c r="F1458" i="7"/>
  <c r="B1459" i="7"/>
  <c r="F1459" i="7"/>
  <c r="B1460" i="7"/>
  <c r="F1460" i="7"/>
  <c r="B1461" i="7"/>
  <c r="F1461" i="7"/>
  <c r="B1462" i="7"/>
  <c r="F1462" i="7"/>
  <c r="F1463" i="7"/>
  <c r="F1464" i="7"/>
  <c r="F1465" i="7"/>
  <c r="F1466" i="7"/>
  <c r="F1467" i="7"/>
  <c r="F1468" i="7"/>
  <c r="F1469" i="7"/>
  <c r="F1470" i="7"/>
  <c r="F1471" i="7"/>
  <c r="F1472" i="7"/>
  <c r="F1473" i="7"/>
  <c r="F1474" i="7"/>
  <c r="F1475" i="7"/>
  <c r="F1476" i="7"/>
  <c r="F1477" i="7"/>
  <c r="F1478" i="7"/>
  <c r="F1479" i="7"/>
  <c r="F1480" i="7"/>
  <c r="F1481" i="7"/>
  <c r="F1482" i="7"/>
  <c r="F1483" i="7"/>
  <c r="F1484" i="7"/>
  <c r="F1485" i="7"/>
  <c r="F1486" i="7"/>
  <c r="F1487" i="7"/>
  <c r="F1488" i="7"/>
  <c r="F1489" i="7"/>
  <c r="G6" i="5"/>
  <c r="A7" i="5"/>
  <c r="A8" i="5" s="1"/>
  <c r="A9" i="5" s="1"/>
  <c r="A10" i="5" s="1"/>
  <c r="A11" i="5" s="1"/>
  <c r="A12" i="5" s="1"/>
  <c r="A13" i="5" s="1"/>
  <c r="A14" i="5" s="1"/>
  <c r="A15" i="5" s="1"/>
  <c r="A16" i="5" s="1"/>
  <c r="A17" i="5" s="1"/>
  <c r="A18" i="5" s="1"/>
  <c r="A19" i="5" s="1"/>
  <c r="A20" i="5" s="1"/>
  <c r="A21" i="5" s="1"/>
  <c r="A22" i="5" s="1"/>
  <c r="A23" i="5" s="1"/>
  <c r="A24" i="5" s="1"/>
  <c r="A25" i="5" s="1"/>
  <c r="A26" i="5" s="1"/>
  <c r="A27" i="5" s="1"/>
  <c r="A28" i="5" s="1"/>
  <c r="A29" i="5" s="1"/>
  <c r="A30" i="5" s="1"/>
  <c r="A31" i="5" s="1"/>
  <c r="A32" i="5" s="1"/>
  <c r="A33" i="5" s="1"/>
  <c r="A34" i="5" s="1"/>
  <c r="A35" i="5" s="1"/>
  <c r="A36" i="5" s="1"/>
  <c r="A37" i="5" s="1"/>
  <c r="A38" i="5" s="1"/>
  <c r="A39" i="5" s="1"/>
  <c r="A40" i="5" s="1"/>
  <c r="A41" i="5" s="1"/>
  <c r="A42" i="5" s="1"/>
  <c r="A43" i="5" s="1"/>
  <c r="A44" i="5" s="1"/>
  <c r="A45" i="5" s="1"/>
  <c r="A46" i="5" s="1"/>
  <c r="A47" i="5" s="1"/>
  <c r="A48" i="5" s="1"/>
  <c r="A49" i="5" s="1"/>
  <c r="A50" i="5" s="1"/>
  <c r="A51" i="5" s="1"/>
  <c r="A52" i="5" s="1"/>
  <c r="A53" i="5" s="1"/>
  <c r="A54" i="5" s="1"/>
  <c r="A55" i="5" s="1"/>
  <c r="A56" i="5" s="1"/>
  <c r="A57" i="5" s="1"/>
  <c r="A58" i="5" s="1"/>
  <c r="A59" i="5" s="1"/>
  <c r="A60" i="5" s="1"/>
  <c r="A61" i="5" s="1"/>
  <c r="A62" i="5" s="1"/>
  <c r="A63" i="5" s="1"/>
  <c r="A64" i="5" s="1"/>
  <c r="A65" i="5" s="1"/>
  <c r="A66" i="5" s="1"/>
  <c r="A67" i="5" s="1"/>
  <c r="A68" i="5" s="1"/>
  <c r="A69" i="5" s="1"/>
  <c r="A70" i="5" s="1"/>
  <c r="A71" i="5" s="1"/>
  <c r="A72" i="5" s="1"/>
  <c r="A73" i="5" s="1"/>
  <c r="A74" i="5" s="1"/>
  <c r="A75" i="5" s="1"/>
  <c r="A76" i="5" s="1"/>
  <c r="A77" i="5" s="1"/>
  <c r="A78" i="5" s="1"/>
  <c r="A79" i="5" s="1"/>
  <c r="A80" i="5" s="1"/>
  <c r="A81" i="5" s="1"/>
  <c r="A82" i="5" s="1"/>
  <c r="A83" i="5" s="1"/>
  <c r="A84" i="5" s="1"/>
  <c r="A85" i="5" s="1"/>
  <c r="A86" i="5" s="1"/>
  <c r="A87" i="5" s="1"/>
  <c r="A88" i="5" s="1"/>
  <c r="A89" i="5" s="1"/>
  <c r="A90" i="5" s="1"/>
  <c r="A91" i="5" s="1"/>
  <c r="A92" i="5" s="1"/>
  <c r="A93" i="5" s="1"/>
  <c r="A94" i="5" s="1"/>
  <c r="A95" i="5" s="1"/>
  <c r="A96" i="5" s="1"/>
  <c r="A97" i="5" s="1"/>
  <c r="A98" i="5" s="1"/>
  <c r="A99" i="5" s="1"/>
  <c r="A100" i="5" s="1"/>
  <c r="A101" i="5" s="1"/>
  <c r="A102" i="5" s="1"/>
  <c r="A103" i="5" s="1"/>
  <c r="A104" i="5" s="1"/>
  <c r="A105" i="5" s="1"/>
  <c r="A106" i="5" s="1"/>
  <c r="A107" i="5" s="1"/>
  <c r="A108" i="5" s="1"/>
  <c r="A109" i="5" s="1"/>
  <c r="A110" i="5" s="1"/>
  <c r="A111" i="5" s="1"/>
  <c r="A112" i="5" s="1"/>
  <c r="A113" i="5" s="1"/>
  <c r="A114" i="5" s="1"/>
  <c r="A115" i="5" s="1"/>
  <c r="A116" i="5" s="1"/>
  <c r="A117" i="5" s="1"/>
  <c r="A118" i="5" s="1"/>
  <c r="A119" i="5" s="1"/>
  <c r="A120" i="5" s="1"/>
  <c r="A121" i="5" s="1"/>
  <c r="A122" i="5" s="1"/>
  <c r="A123" i="5" s="1"/>
  <c r="A124" i="5" s="1"/>
  <c r="A125" i="5" s="1"/>
  <c r="A126" i="5" s="1"/>
  <c r="A127" i="5" s="1"/>
  <c r="A128" i="5" s="1"/>
  <c r="A129" i="5" s="1"/>
  <c r="A130" i="5" s="1"/>
  <c r="A131" i="5" s="1"/>
  <c r="A132" i="5" s="1"/>
  <c r="A133" i="5" s="1"/>
  <c r="A134" i="5" s="1"/>
  <c r="A135" i="5" s="1"/>
  <c r="A136" i="5" s="1"/>
  <c r="A137" i="5" s="1"/>
  <c r="A138" i="5" s="1"/>
  <c r="A139" i="5" s="1"/>
  <c r="A140" i="5" s="1"/>
  <c r="A141" i="5" s="1"/>
  <c r="A142" i="5" s="1"/>
  <c r="A143" i="5" s="1"/>
  <c r="A144" i="5" s="1"/>
  <c r="A145" i="5" s="1"/>
  <c r="A146" i="5" s="1"/>
  <c r="A147" i="5" s="1"/>
  <c r="A148" i="5" s="1"/>
  <c r="A149" i="5" s="1"/>
  <c r="A150" i="5" s="1"/>
  <c r="A151" i="5" s="1"/>
  <c r="A152" i="5" s="1"/>
  <c r="A153" i="5" s="1"/>
  <c r="A154" i="5" s="1"/>
  <c r="A155" i="5" s="1"/>
  <c r="A156" i="5" s="1"/>
  <c r="A157" i="5" s="1"/>
  <c r="A158" i="5" s="1"/>
  <c r="A159" i="5" s="1"/>
  <c r="A160" i="5" s="1"/>
  <c r="A161" i="5" s="1"/>
  <c r="A162" i="5" s="1"/>
  <c r="A163" i="5" s="1"/>
  <c r="A164" i="5" s="1"/>
  <c r="A165" i="5" s="1"/>
  <c r="A166" i="5" s="1"/>
  <c r="A167" i="5" s="1"/>
  <c r="A168" i="5" s="1"/>
  <c r="A169" i="5" s="1"/>
  <c r="A170" i="5" s="1"/>
  <c r="A171" i="5" s="1"/>
  <c r="A172" i="5" s="1"/>
  <c r="A173" i="5" s="1"/>
  <c r="A174" i="5" s="1"/>
  <c r="A175" i="5" s="1"/>
  <c r="A176" i="5" s="1"/>
  <c r="A177" i="5" s="1"/>
  <c r="A178" i="5" s="1"/>
  <c r="A179" i="5" s="1"/>
  <c r="A180" i="5" s="1"/>
  <c r="A181" i="5" s="1"/>
  <c r="A182" i="5" s="1"/>
  <c r="A183" i="5" s="1"/>
  <c r="A184" i="5" s="1"/>
  <c r="A185" i="5" s="1"/>
  <c r="A186" i="5" s="1"/>
  <c r="A187" i="5" s="1"/>
  <c r="A188" i="5" s="1"/>
  <c r="A189" i="5" s="1"/>
  <c r="A190" i="5" s="1"/>
  <c r="A191" i="5" s="1"/>
  <c r="A192" i="5" s="1"/>
  <c r="A193" i="5" s="1"/>
  <c r="A194" i="5" s="1"/>
  <c r="A195" i="5" s="1"/>
  <c r="A196" i="5" s="1"/>
  <c r="A197" i="5" s="1"/>
  <c r="A198" i="5" s="1"/>
  <c r="A199" i="5" s="1"/>
  <c r="A200" i="5" s="1"/>
  <c r="A201" i="5" s="1"/>
  <c r="A202" i="5" s="1"/>
  <c r="A203" i="5" s="1"/>
  <c r="A204" i="5" s="1"/>
  <c r="A205" i="5" s="1"/>
  <c r="A206" i="5" s="1"/>
  <c r="A207" i="5" s="1"/>
  <c r="A208" i="5" s="1"/>
  <c r="A209" i="5" s="1"/>
  <c r="A210" i="5" s="1"/>
  <c r="A211" i="5" s="1"/>
  <c r="A212" i="5" s="1"/>
  <c r="A213" i="5" s="1"/>
  <c r="A214" i="5" s="1"/>
  <c r="A215" i="5" s="1"/>
  <c r="A216" i="5" s="1"/>
  <c r="A217" i="5" s="1"/>
  <c r="A218" i="5" s="1"/>
  <c r="A219" i="5" s="1"/>
  <c r="A220" i="5" s="1"/>
  <c r="A221" i="5" s="1"/>
  <c r="A222" i="5" s="1"/>
  <c r="A223" i="5" s="1"/>
  <c r="A224" i="5" s="1"/>
  <c r="A225" i="5" s="1"/>
  <c r="A226" i="5" s="1"/>
  <c r="A227" i="5" s="1"/>
  <c r="A228" i="5" s="1"/>
  <c r="A229" i="5" s="1"/>
  <c r="A230" i="5" s="1"/>
  <c r="A231" i="5" s="1"/>
  <c r="A232" i="5" s="1"/>
  <c r="A233" i="5" s="1"/>
  <c r="A234" i="5" s="1"/>
  <c r="A235" i="5" s="1"/>
  <c r="A236" i="5" s="1"/>
  <c r="A237" i="5" s="1"/>
  <c r="A238" i="5" s="1"/>
  <c r="A239" i="5" s="1"/>
  <c r="A240" i="5" s="1"/>
  <c r="A241" i="5" s="1"/>
  <c r="A242" i="5" s="1"/>
  <c r="A243" i="5" s="1"/>
  <c r="A244" i="5" s="1"/>
  <c r="A245" i="5" s="1"/>
  <c r="A246" i="5" s="1"/>
  <c r="A247" i="5" s="1"/>
  <c r="A248" i="5" s="1"/>
  <c r="A249" i="5" s="1"/>
  <c r="A250" i="5" s="1"/>
  <c r="A251" i="5" s="1"/>
  <c r="A252" i="5" s="1"/>
  <c r="A253" i="5" s="1"/>
  <c r="A254" i="5" s="1"/>
  <c r="A255" i="5" s="1"/>
  <c r="A256" i="5" s="1"/>
  <c r="A257" i="5" s="1"/>
  <c r="A258" i="5" s="1"/>
  <c r="A259" i="5" s="1"/>
  <c r="A260" i="5" s="1"/>
  <c r="A261" i="5" s="1"/>
  <c r="A262" i="5" s="1"/>
  <c r="A263" i="5" s="1"/>
  <c r="A264" i="5" s="1"/>
  <c r="A265" i="5" s="1"/>
  <c r="A266" i="5" s="1"/>
  <c r="A267" i="5" s="1"/>
  <c r="A268" i="5" s="1"/>
  <c r="A269" i="5" s="1"/>
  <c r="A270" i="5" s="1"/>
  <c r="A271" i="5" s="1"/>
  <c r="A272" i="5" s="1"/>
  <c r="A273" i="5" s="1"/>
  <c r="A274" i="5" s="1"/>
  <c r="A275" i="5" s="1"/>
  <c r="A276" i="5" s="1"/>
  <c r="A277" i="5" s="1"/>
  <c r="A278" i="5" s="1"/>
  <c r="A279" i="5" s="1"/>
  <c r="A280" i="5" s="1"/>
  <c r="A281" i="5" s="1"/>
  <c r="A282" i="5" s="1"/>
  <c r="A283" i="5" s="1"/>
  <c r="A284" i="5" s="1"/>
  <c r="A285" i="5" s="1"/>
  <c r="A286" i="5" s="1"/>
  <c r="A287" i="5" s="1"/>
  <c r="A288" i="5" s="1"/>
  <c r="A289" i="5" s="1"/>
  <c r="A290" i="5" s="1"/>
  <c r="A291" i="5" s="1"/>
  <c r="A292" i="5" s="1"/>
  <c r="A293" i="5" s="1"/>
  <c r="A294" i="5" s="1"/>
  <c r="A295" i="5" s="1"/>
  <c r="A296" i="5" s="1"/>
  <c r="A297" i="5" s="1"/>
  <c r="A298" i="5" s="1"/>
  <c r="A299" i="5" s="1"/>
  <c r="A300" i="5" s="1"/>
  <c r="A301" i="5" s="1"/>
  <c r="A302" i="5" s="1"/>
  <c r="A303" i="5" s="1"/>
  <c r="A304" i="5" s="1"/>
  <c r="A305" i="5" s="1"/>
  <c r="A306" i="5" s="1"/>
  <c r="A307" i="5" s="1"/>
  <c r="A308" i="5" s="1"/>
  <c r="A309" i="5" s="1"/>
  <c r="A310" i="5" s="1"/>
  <c r="A311" i="5" s="1"/>
  <c r="A312" i="5" s="1"/>
  <c r="A313" i="5" s="1"/>
  <c r="A314" i="5" s="1"/>
  <c r="A315" i="5" s="1"/>
  <c r="A316" i="5" s="1"/>
  <c r="A317" i="5" s="1"/>
  <c r="A318" i="5" s="1"/>
  <c r="A319" i="5" s="1"/>
  <c r="A320" i="5" s="1"/>
  <c r="A321" i="5" s="1"/>
  <c r="A322" i="5" s="1"/>
  <c r="A323" i="5" s="1"/>
  <c r="A324" i="5" s="1"/>
  <c r="A325" i="5" s="1"/>
  <c r="A326" i="5" s="1"/>
  <c r="A327" i="5" s="1"/>
  <c r="A328" i="5" s="1"/>
  <c r="A329" i="5" s="1"/>
  <c r="A330" i="5" s="1"/>
  <c r="A331" i="5" s="1"/>
  <c r="A332" i="5" s="1"/>
  <c r="A333" i="5" s="1"/>
  <c r="A334" i="5" s="1"/>
  <c r="A335" i="5" s="1"/>
  <c r="A336" i="5" s="1"/>
  <c r="A337" i="5" s="1"/>
  <c r="A338" i="5" s="1"/>
  <c r="A339" i="5" s="1"/>
  <c r="A340" i="5" s="1"/>
  <c r="A341" i="5" s="1"/>
  <c r="A342" i="5" s="1"/>
  <c r="A343" i="5" s="1"/>
  <c r="A344" i="5" s="1"/>
  <c r="A345" i="5" s="1"/>
  <c r="A346" i="5" s="1"/>
  <c r="A347" i="5" s="1"/>
  <c r="A348" i="5" s="1"/>
  <c r="A349" i="5" s="1"/>
  <c r="A350" i="5" s="1"/>
  <c r="A351" i="5" s="1"/>
  <c r="A352" i="5" s="1"/>
  <c r="A353" i="5" s="1"/>
  <c r="A354" i="5" s="1"/>
  <c r="A355" i="5" s="1"/>
  <c r="A356" i="5" s="1"/>
  <c r="A357" i="5" s="1"/>
  <c r="A358" i="5" s="1"/>
  <c r="A359" i="5" s="1"/>
  <c r="A360" i="5" s="1"/>
  <c r="A361" i="5" s="1"/>
  <c r="A362" i="5" s="1"/>
  <c r="A363" i="5" s="1"/>
  <c r="A364" i="5" s="1"/>
  <c r="A365" i="5" s="1"/>
  <c r="A366" i="5" s="1"/>
  <c r="A367" i="5" s="1"/>
  <c r="A368" i="5" s="1"/>
  <c r="A369" i="5" s="1"/>
  <c r="A370" i="5" s="1"/>
  <c r="A371" i="5" s="1"/>
  <c r="A372" i="5" s="1"/>
  <c r="A373" i="5" s="1"/>
  <c r="A374" i="5" s="1"/>
  <c r="A375" i="5" s="1"/>
  <c r="A376" i="5" s="1"/>
  <c r="A377" i="5" s="1"/>
  <c r="A378" i="5" s="1"/>
  <c r="A379" i="5" s="1"/>
  <c r="A380" i="5" s="1"/>
  <c r="A381" i="5" s="1"/>
  <c r="A382" i="5" s="1"/>
  <c r="A383" i="5" s="1"/>
  <c r="A384" i="5" s="1"/>
  <c r="A385" i="5" s="1"/>
  <c r="A386" i="5" s="1"/>
  <c r="G7" i="5"/>
  <c r="G8" i="5"/>
  <c r="G9" i="5"/>
  <c r="G10" i="5"/>
  <c r="G11" i="5"/>
  <c r="G12" i="5"/>
  <c r="G13" i="5"/>
  <c r="G14" i="5"/>
  <c r="G15" i="5"/>
  <c r="G16" i="5"/>
  <c r="G17" i="5"/>
  <c r="G18" i="5"/>
  <c r="G19" i="5"/>
  <c r="G20" i="5"/>
  <c r="G21" i="5"/>
  <c r="G22" i="5"/>
  <c r="G23" i="5"/>
  <c r="G24" i="5"/>
  <c r="G25" i="5"/>
  <c r="G26" i="5"/>
  <c r="G27" i="5"/>
  <c r="G28" i="5"/>
  <c r="G29" i="5"/>
  <c r="G30" i="5"/>
  <c r="G31" i="5"/>
  <c r="G32" i="5"/>
  <c r="G33" i="5"/>
  <c r="G34" i="5"/>
  <c r="G35" i="5"/>
  <c r="G36" i="5"/>
  <c r="G37" i="5"/>
  <c r="G38" i="5"/>
  <c r="G39" i="5"/>
  <c r="G40" i="5"/>
  <c r="G41" i="5"/>
  <c r="G42" i="5"/>
  <c r="G43" i="5"/>
  <c r="G44" i="5"/>
  <c r="G45" i="5"/>
  <c r="G46" i="5"/>
  <c r="G47" i="5"/>
  <c r="G48" i="5"/>
  <c r="G49" i="5"/>
  <c r="G50" i="5"/>
  <c r="G51" i="5"/>
  <c r="G52" i="5"/>
  <c r="G53" i="5"/>
  <c r="G54" i="5"/>
  <c r="G55" i="5"/>
  <c r="G56" i="5"/>
  <c r="G57" i="5"/>
  <c r="G58" i="5"/>
  <c r="G59" i="5"/>
  <c r="G60" i="5"/>
  <c r="G61" i="5"/>
  <c r="G62" i="5"/>
  <c r="G63" i="5"/>
  <c r="G64" i="5"/>
  <c r="G65" i="5"/>
  <c r="G66" i="5"/>
  <c r="G67" i="5"/>
  <c r="G68" i="5"/>
  <c r="G69" i="5"/>
  <c r="G70" i="5"/>
  <c r="G71" i="5"/>
  <c r="G72" i="5"/>
  <c r="G73" i="5"/>
  <c r="G74" i="5"/>
  <c r="G75" i="5"/>
  <c r="G76" i="5"/>
  <c r="G77" i="5"/>
  <c r="G78" i="5"/>
  <c r="G79" i="5"/>
  <c r="G80" i="5"/>
  <c r="G81" i="5"/>
  <c r="G82" i="5"/>
  <c r="G83" i="5"/>
  <c r="G84" i="5"/>
  <c r="G85" i="5"/>
  <c r="G86" i="5"/>
  <c r="G87" i="5"/>
  <c r="G88" i="5"/>
  <c r="G89" i="5"/>
  <c r="G90" i="5"/>
  <c r="G91" i="5"/>
  <c r="G92" i="5"/>
  <c r="G93" i="5"/>
  <c r="G94" i="5"/>
  <c r="G95" i="5"/>
  <c r="G96" i="5"/>
  <c r="G97" i="5"/>
  <c r="G98" i="5"/>
  <c r="G99" i="5"/>
  <c r="G100" i="5"/>
  <c r="G101" i="5"/>
  <c r="G102" i="5"/>
  <c r="G103" i="5"/>
  <c r="G104" i="5"/>
  <c r="G105" i="5"/>
  <c r="G106" i="5"/>
  <c r="G107" i="5"/>
  <c r="G108" i="5"/>
  <c r="G109" i="5"/>
  <c r="G110" i="5"/>
  <c r="G111" i="5"/>
  <c r="G112" i="5"/>
  <c r="G113" i="5"/>
  <c r="G114" i="5"/>
  <c r="G116" i="5"/>
  <c r="G117" i="5"/>
  <c r="G118" i="5"/>
  <c r="G119" i="5"/>
  <c r="G120" i="5"/>
  <c r="G121" i="5"/>
  <c r="G122" i="5"/>
  <c r="G123" i="5"/>
  <c r="G124" i="5"/>
  <c r="G125" i="5"/>
  <c r="G126" i="5"/>
  <c r="G127" i="5"/>
  <c r="G128" i="5"/>
  <c r="G129" i="5"/>
  <c r="G130" i="5"/>
  <c r="G131" i="5"/>
  <c r="G132" i="5"/>
  <c r="G133" i="5"/>
  <c r="G134" i="5"/>
  <c r="G135" i="5"/>
  <c r="G136" i="5"/>
  <c r="G137" i="5"/>
  <c r="G138" i="5"/>
  <c r="G139" i="5"/>
  <c r="G140" i="5"/>
  <c r="G141" i="5"/>
  <c r="G142" i="5"/>
  <c r="G143" i="5"/>
  <c r="G144" i="5"/>
  <c r="G145" i="5"/>
  <c r="G146" i="5"/>
  <c r="G147" i="5"/>
  <c r="G148" i="5"/>
  <c r="G149" i="5"/>
  <c r="G150" i="5"/>
  <c r="G151" i="5"/>
  <c r="G152" i="5"/>
  <c r="G153" i="5"/>
  <c r="G154" i="5"/>
  <c r="G155" i="5"/>
  <c r="G156" i="5"/>
  <c r="G157" i="5"/>
  <c r="G158" i="5"/>
  <c r="G159" i="5"/>
  <c r="G160" i="5"/>
  <c r="G161" i="5"/>
  <c r="G162" i="5"/>
  <c r="G163" i="5"/>
  <c r="G164" i="5"/>
  <c r="G165" i="5"/>
  <c r="G166" i="5"/>
  <c r="G167" i="5"/>
  <c r="G168" i="5"/>
  <c r="G169" i="5"/>
  <c r="G170" i="5"/>
  <c r="G171" i="5"/>
  <c r="G172" i="5"/>
  <c r="G173" i="5"/>
  <c r="G174" i="5"/>
  <c r="G175" i="5"/>
  <c r="G176" i="5"/>
  <c r="G177" i="5"/>
  <c r="G178" i="5"/>
  <c r="G179" i="5"/>
  <c r="G180" i="5"/>
  <c r="G181" i="5"/>
  <c r="G182" i="5"/>
  <c r="G183" i="5"/>
  <c r="A390" i="5"/>
  <c r="A391" i="5" s="1"/>
  <c r="A392" i="5" s="1"/>
  <c r="A393" i="5" s="1"/>
  <c r="A394" i="5" s="1"/>
  <c r="A395" i="5" s="1"/>
  <c r="A396" i="5" s="1"/>
  <c r="A397" i="5" s="1"/>
  <c r="A398" i="5" s="1"/>
  <c r="A399" i="5" s="1"/>
  <c r="A400" i="5" s="1"/>
  <c r="A401" i="5" s="1"/>
  <c r="A402" i="5" s="1"/>
  <c r="A403" i="5" s="1"/>
  <c r="A404" i="5" s="1"/>
  <c r="A405" i="5" s="1"/>
  <c r="A406" i="5" s="1"/>
  <c r="A407" i="5" s="1"/>
  <c r="A408" i="5" s="1"/>
  <c r="A409" i="5" s="1"/>
  <c r="A410" i="5" s="1"/>
  <c r="A411" i="5" s="1"/>
  <c r="A412" i="5" s="1"/>
  <c r="A413" i="5" s="1"/>
  <c r="A414" i="5" s="1"/>
  <c r="A415" i="5" s="1"/>
  <c r="A416" i="5" s="1"/>
  <c r="A417" i="5" s="1"/>
  <c r="A418" i="5" s="1"/>
  <c r="A419" i="5" s="1"/>
  <c r="A420" i="5" s="1"/>
  <c r="A421" i="5" s="1"/>
  <c r="A422" i="5" s="1"/>
  <c r="A423" i="5" s="1"/>
  <c r="A424" i="5" s="1"/>
  <c r="A425" i="5" s="1"/>
  <c r="A426" i="5" s="1"/>
  <c r="A427" i="5" s="1"/>
  <c r="A428" i="5" s="1"/>
  <c r="A429" i="5" s="1"/>
  <c r="A430" i="5" s="1"/>
  <c r="A431" i="5" s="1"/>
  <c r="A432" i="5" s="1"/>
  <c r="A433" i="5" s="1"/>
  <c r="A434" i="5" s="1"/>
  <c r="A435" i="5" s="1"/>
  <c r="A436" i="5" s="1"/>
  <c r="A437" i="5" s="1"/>
  <c r="A438" i="5" s="1"/>
  <c r="A439" i="5" s="1"/>
  <c r="A440" i="5" s="1"/>
  <c r="A441" i="5" s="1"/>
  <c r="A442" i="5" s="1"/>
  <c r="A443" i="5" s="1"/>
  <c r="A444" i="5" s="1"/>
  <c r="A445" i="5" s="1"/>
  <c r="A446" i="5" s="1"/>
  <c r="A447" i="5" s="1"/>
  <c r="A448" i="5" s="1"/>
  <c r="A449" i="5" s="1"/>
  <c r="A450" i="5" s="1"/>
  <c r="A451" i="5" s="1"/>
  <c r="A452" i="5" s="1"/>
  <c r="A453" i="5" s="1"/>
  <c r="A454" i="5" s="1"/>
  <c r="A455" i="5" s="1"/>
  <c r="A456" i="5" s="1"/>
  <c r="A457" i="5" s="1"/>
  <c r="A458" i="5" s="1"/>
  <c r="A459" i="5" s="1"/>
  <c r="A460" i="5" s="1"/>
  <c r="A461" i="5" s="1"/>
  <c r="A462" i="5" s="1"/>
  <c r="A463" i="5" s="1"/>
  <c r="A464" i="5" s="1"/>
  <c r="A465" i="5" s="1"/>
  <c r="A466" i="5" s="1"/>
  <c r="A467" i="5" s="1"/>
  <c r="A468" i="5" s="1"/>
  <c r="A469" i="5" s="1"/>
  <c r="A470" i="5" s="1"/>
  <c r="A471" i="5" s="1"/>
  <c r="A472" i="5" s="1"/>
  <c r="A473" i="5" s="1"/>
  <c r="A474" i="5" s="1"/>
  <c r="A475" i="5" s="1"/>
  <c r="A476" i="5" s="1"/>
  <c r="A477" i="5" s="1"/>
  <c r="A478" i="5" s="1"/>
  <c r="A479" i="5" s="1"/>
  <c r="A480" i="5" s="1"/>
  <c r="A481" i="5" s="1"/>
  <c r="A482" i="5" s="1"/>
  <c r="A483" i="5" s="1"/>
  <c r="A484" i="5" s="1"/>
  <c r="A485" i="5" s="1"/>
  <c r="A486" i="5" s="1"/>
  <c r="A487" i="5" s="1"/>
  <c r="A488" i="5" s="1"/>
  <c r="A489" i="5" s="1"/>
  <c r="A490" i="5" s="1"/>
  <c r="A491" i="5" s="1"/>
  <c r="A492" i="5" s="1"/>
  <c r="A493" i="5" s="1"/>
  <c r="A494" i="5" s="1"/>
  <c r="A495" i="5" s="1"/>
  <c r="A496" i="5" s="1"/>
  <c r="A497" i="5" s="1"/>
  <c r="A498" i="5" s="1"/>
  <c r="A499" i="5" s="1"/>
  <c r="A500" i="5" s="1"/>
  <c r="A501" i="5" s="1"/>
  <c r="A502" i="5" s="1"/>
  <c r="A503" i="5" s="1"/>
  <c r="A504" i="5" s="1"/>
  <c r="A505" i="5" s="1"/>
  <c r="A506" i="5" s="1"/>
  <c r="A507" i="5" s="1"/>
  <c r="A508" i="5" s="1"/>
  <c r="A509" i="5" s="1"/>
  <c r="A510" i="5" s="1"/>
  <c r="A511" i="5" s="1"/>
  <c r="A512" i="5" s="1"/>
  <c r="A513" i="5" s="1"/>
  <c r="A514" i="5" s="1"/>
  <c r="A515" i="5" s="1"/>
  <c r="A516" i="5" s="1"/>
  <c r="A517" i="5" s="1"/>
  <c r="A518" i="5" s="1"/>
  <c r="A519" i="5" s="1"/>
  <c r="A520" i="5" s="1"/>
  <c r="A521" i="5" s="1"/>
  <c r="A522" i="5" s="1"/>
  <c r="A523" i="5" s="1"/>
  <c r="A524" i="5" s="1"/>
  <c r="A525" i="5" s="1"/>
  <c r="A526" i="5" s="1"/>
  <c r="A527" i="5" s="1"/>
  <c r="A528" i="5" s="1"/>
  <c r="A529" i="5" s="1"/>
  <c r="A530" i="5" s="1"/>
  <c r="A531" i="5" s="1"/>
  <c r="A532" i="5" s="1"/>
  <c r="A533" i="5" s="1"/>
  <c r="A534" i="5" s="1"/>
  <c r="A535" i="5" s="1"/>
  <c r="A536" i="5" s="1"/>
  <c r="A537" i="5" s="1"/>
  <c r="A538" i="5" s="1"/>
  <c r="A539" i="5" s="1"/>
  <c r="A540" i="5" s="1"/>
  <c r="A541" i="5" s="1"/>
  <c r="A542" i="5" s="1"/>
  <c r="A543" i="5" s="1"/>
  <c r="A544" i="5" s="1"/>
  <c r="A545" i="5" s="1"/>
  <c r="A546" i="5" s="1"/>
  <c r="A547" i="5" s="1"/>
  <c r="A548" i="5" s="1"/>
  <c r="A549" i="5" s="1"/>
  <c r="A550" i="5" s="1"/>
  <c r="A551" i="5" s="1"/>
  <c r="A552" i="5" s="1"/>
  <c r="A553" i="5" s="1"/>
  <c r="A554" i="5" s="1"/>
  <c r="A555" i="5" s="1"/>
  <c r="A556" i="5" s="1"/>
  <c r="A557" i="5" s="1"/>
  <c r="A558" i="5" s="1"/>
  <c r="A559" i="5" s="1"/>
  <c r="A560" i="5" s="1"/>
  <c r="A561" i="5" s="1"/>
  <c r="A562" i="5" s="1"/>
  <c r="A563" i="5" s="1"/>
  <c r="A564" i="5" s="1"/>
  <c r="A565" i="5" s="1"/>
  <c r="A566" i="5" s="1"/>
  <c r="A567" i="5" s="1"/>
  <c r="A568" i="5" s="1"/>
  <c r="A569" i="5" s="1"/>
  <c r="A570" i="5" s="1"/>
  <c r="A571" i="5" s="1"/>
  <c r="A572" i="5" s="1"/>
  <c r="A573" i="5" s="1"/>
  <c r="A574" i="5" s="1"/>
  <c r="A575" i="5" s="1"/>
  <c r="A576" i="5" s="1"/>
  <c r="A577" i="5" s="1"/>
  <c r="A578" i="5" s="1"/>
  <c r="A579" i="5" s="1"/>
  <c r="A580" i="5" s="1"/>
  <c r="A581" i="5" s="1"/>
  <c r="A582" i="5" s="1"/>
  <c r="A583" i="5" s="1"/>
  <c r="A584" i="5" s="1"/>
  <c r="A585" i="5" s="1"/>
  <c r="A586" i="5" s="1"/>
  <c r="A587" i="5" s="1"/>
  <c r="A588" i="5" s="1"/>
  <c r="A589" i="5" s="1"/>
  <c r="A590" i="5" s="1"/>
  <c r="A591" i="5" s="1"/>
  <c r="A592" i="5" s="1"/>
  <c r="A593" i="5" s="1"/>
  <c r="A594" i="5" s="1"/>
  <c r="A595" i="5" s="1"/>
  <c r="A596" i="5" s="1"/>
  <c r="A597" i="5" s="1"/>
  <c r="A598" i="5" s="1"/>
  <c r="A599" i="5" s="1"/>
  <c r="A600" i="5" s="1"/>
  <c r="A601" i="5" s="1"/>
  <c r="A602" i="5" s="1"/>
  <c r="A603" i="5" s="1"/>
  <c r="A604" i="5" s="1"/>
  <c r="A605" i="5" s="1"/>
  <c r="A606" i="5" s="1"/>
  <c r="A607" i="5" s="1"/>
  <c r="A608" i="5" s="1"/>
  <c r="A609" i="5" s="1"/>
  <c r="A610" i="5" s="1"/>
  <c r="A611" i="5" s="1"/>
  <c r="A612" i="5" s="1"/>
  <c r="A613" i="5" s="1"/>
  <c r="A614" i="5" s="1"/>
  <c r="A615" i="5" s="1"/>
  <c r="A616" i="5" s="1"/>
  <c r="A617" i="5" s="1"/>
  <c r="A618" i="5" s="1"/>
  <c r="A619" i="5" s="1"/>
  <c r="A620" i="5" s="1"/>
  <c r="A621" i="5" s="1"/>
  <c r="A622" i="5" s="1"/>
  <c r="A623" i="5" s="1"/>
  <c r="A624" i="5" s="1"/>
  <c r="A625" i="5" s="1"/>
  <c r="A626" i="5" s="1"/>
  <c r="A627" i="5" s="1"/>
  <c r="A628" i="5" s="1"/>
  <c r="A629" i="5" s="1"/>
  <c r="A630" i="5" s="1"/>
  <c r="A631" i="5" s="1"/>
  <c r="A632" i="5" s="1"/>
  <c r="A633" i="5" s="1"/>
  <c r="A634" i="5" s="1"/>
  <c r="A635" i="5" s="1"/>
  <c r="A636" i="5" s="1"/>
  <c r="A637" i="5" s="1"/>
  <c r="A638" i="5" s="1"/>
  <c r="A639" i="5" s="1"/>
  <c r="A640" i="5" s="1"/>
  <c r="A641" i="5" s="1"/>
  <c r="A642" i="5" s="1"/>
  <c r="A643" i="5" s="1"/>
  <c r="A644" i="5" s="1"/>
  <c r="A645" i="5" s="1"/>
  <c r="A646" i="5" s="1"/>
  <c r="A647" i="5" s="1"/>
  <c r="A648" i="5" s="1"/>
  <c r="A649" i="5" s="1"/>
  <c r="A650" i="5" s="1"/>
  <c r="A651" i="5" s="1"/>
  <c r="A652" i="5" s="1"/>
  <c r="A653" i="5" s="1"/>
  <c r="A654" i="5" s="1"/>
  <c r="A655" i="5" s="1"/>
  <c r="A656" i="5" s="1"/>
  <c r="A657" i="5" s="1"/>
  <c r="A658" i="5" s="1"/>
  <c r="A659" i="5" s="1"/>
  <c r="A660" i="5" s="1"/>
  <c r="A661" i="5" s="1"/>
  <c r="A662" i="5" s="1"/>
  <c r="A663" i="5" s="1"/>
  <c r="A664" i="5" s="1"/>
  <c r="A665" i="5" s="1"/>
  <c r="A666" i="5" s="1"/>
  <c r="A667" i="5" s="1"/>
  <c r="A668" i="5" s="1"/>
  <c r="A669" i="5" s="1"/>
  <c r="A670" i="5" s="1"/>
  <c r="A671" i="5" s="1"/>
  <c r="A672" i="5" s="1"/>
  <c r="A673" i="5" s="1"/>
  <c r="A674" i="5" s="1"/>
  <c r="A675" i="5" s="1"/>
  <c r="A676" i="5" s="1"/>
  <c r="A677" i="5" s="1"/>
  <c r="A678" i="5" s="1"/>
  <c r="A679" i="5" s="1"/>
  <c r="A680" i="5" s="1"/>
  <c r="A681" i="5" s="1"/>
  <c r="A682" i="5" s="1"/>
  <c r="A683" i="5" s="1"/>
  <c r="A684" i="5" s="1"/>
  <c r="A685" i="5" s="1"/>
  <c r="A686" i="5" s="1"/>
  <c r="A687" i="5" s="1"/>
  <c r="A688" i="5" s="1"/>
  <c r="A689" i="5" s="1"/>
  <c r="A690" i="5" s="1"/>
  <c r="A691" i="5" s="1"/>
  <c r="A692" i="5" s="1"/>
  <c r="A693" i="5" s="1"/>
  <c r="A694" i="5" s="1"/>
  <c r="A695" i="5" s="1"/>
  <c r="A696" i="5" s="1"/>
  <c r="A697" i="5" s="1"/>
  <c r="A698" i="5" s="1"/>
  <c r="A699" i="5" s="1"/>
  <c r="A700" i="5" s="1"/>
  <c r="A701" i="5" s="1"/>
  <c r="A702" i="5" s="1"/>
  <c r="A703" i="5" s="1"/>
  <c r="A704" i="5" s="1"/>
  <c r="A705" i="5" s="1"/>
  <c r="A706" i="5" s="1"/>
  <c r="A707" i="5" s="1"/>
  <c r="A708" i="5" s="1"/>
  <c r="A709" i="5" s="1"/>
  <c r="A710" i="5" s="1"/>
  <c r="A711" i="5" s="1"/>
  <c r="A712" i="5" s="1"/>
  <c r="A713" i="5" s="1"/>
  <c r="A714" i="5" s="1"/>
  <c r="A715" i="5" s="1"/>
  <c r="A716" i="5" s="1"/>
  <c r="A717" i="5" s="1"/>
  <c r="I690" i="5"/>
  <c r="G691" i="1" s="1"/>
  <c r="F720" i="5"/>
  <c r="A721" i="5"/>
  <c r="A722" i="5" s="1"/>
  <c r="A723" i="5" s="1"/>
  <c r="A724" i="5" s="1"/>
  <c r="A725" i="5" s="1"/>
  <c r="A726" i="5" s="1"/>
  <c r="A727" i="5" s="1"/>
  <c r="A728" i="5" s="1"/>
  <c r="A729" i="5" s="1"/>
  <c r="A730" i="5" s="1"/>
  <c r="A731" i="5" s="1"/>
  <c r="A732" i="5" s="1"/>
  <c r="A733" i="5" s="1"/>
  <c r="A734" i="5" s="1"/>
  <c r="A735" i="5" s="1"/>
  <c r="A736" i="5" s="1"/>
  <c r="A737" i="5" s="1"/>
  <c r="A738" i="5" s="1"/>
  <c r="A739" i="5" s="1"/>
  <c r="A740" i="5" s="1"/>
  <c r="A741" i="5" s="1"/>
  <c r="A742" i="5" s="1"/>
  <c r="A743" i="5" s="1"/>
  <c r="A744" i="5" s="1"/>
  <c r="A745" i="5" s="1"/>
  <c r="A746" i="5" s="1"/>
  <c r="A747" i="5" s="1"/>
  <c r="A748" i="5" s="1"/>
  <c r="A749" i="5" s="1"/>
  <c r="A750" i="5" s="1"/>
  <c r="A751" i="5" s="1"/>
  <c r="A752" i="5" s="1"/>
  <c r="A753" i="5" s="1"/>
  <c r="A754" i="5" s="1"/>
  <c r="A755" i="5" s="1"/>
  <c r="A756" i="5" s="1"/>
  <c r="A757" i="5" s="1"/>
  <c r="A758" i="5" s="1"/>
  <c r="A759" i="5" s="1"/>
  <c r="A760" i="5" s="1"/>
  <c r="A761" i="5" s="1"/>
  <c r="A762" i="5" s="1"/>
  <c r="A763" i="5" s="1"/>
  <c r="A764" i="5" s="1"/>
  <c r="A765" i="5" s="1"/>
  <c r="A766" i="5" s="1"/>
  <c r="A767" i="5" s="1"/>
  <c r="A768" i="5" s="1"/>
  <c r="A769" i="5" s="1"/>
  <c r="A770" i="5" s="1"/>
  <c r="A771" i="5" s="1"/>
  <c r="A772" i="5" s="1"/>
  <c r="A773" i="5" s="1"/>
  <c r="A774" i="5" s="1"/>
  <c r="A775" i="5" s="1"/>
  <c r="A776" i="5" s="1"/>
  <c r="A777" i="5" s="1"/>
  <c r="A778" i="5" s="1"/>
  <c r="A779" i="5" s="1"/>
  <c r="A780" i="5" s="1"/>
  <c r="A781" i="5" s="1"/>
  <c r="A782" i="5" s="1"/>
  <c r="A783" i="5" s="1"/>
  <c r="A784" i="5" s="1"/>
  <c r="A785" i="5" s="1"/>
  <c r="A786" i="5" s="1"/>
  <c r="A787" i="5" s="1"/>
  <c r="A788" i="5" s="1"/>
  <c r="A789" i="5" s="1"/>
  <c r="A790" i="5" s="1"/>
  <c r="A791" i="5" s="1"/>
  <c r="A792" i="5" s="1"/>
  <c r="A793" i="5" s="1"/>
  <c r="A794" i="5" s="1"/>
  <c r="A795" i="5" s="1"/>
  <c r="A796" i="5" s="1"/>
  <c r="A797" i="5" s="1"/>
  <c r="A798" i="5" s="1"/>
  <c r="A799" i="5" s="1"/>
  <c r="A800" i="5" s="1"/>
  <c r="A801" i="5" s="1"/>
  <c r="A802" i="5" s="1"/>
  <c r="A803" i="5" s="1"/>
  <c r="A804" i="5" s="1"/>
  <c r="A805" i="5" s="1"/>
  <c r="A806" i="5" s="1"/>
  <c r="A807" i="5" s="1"/>
  <c r="A808" i="5" s="1"/>
  <c r="A809" i="5" s="1"/>
  <c r="A810" i="5" s="1"/>
  <c r="A811" i="5" s="1"/>
  <c r="A812" i="5" s="1"/>
  <c r="A813" i="5" s="1"/>
  <c r="A814" i="5" s="1"/>
  <c r="A815" i="5" s="1"/>
  <c r="A816" i="5" s="1"/>
  <c r="A817" i="5" s="1"/>
  <c r="A818" i="5" s="1"/>
  <c r="A819" i="5" s="1"/>
  <c r="A820" i="5" s="1"/>
  <c r="A821" i="5" s="1"/>
  <c r="A822" i="5" s="1"/>
  <c r="A823" i="5" s="1"/>
  <c r="A824" i="5" s="1"/>
  <c r="A825" i="5" s="1"/>
  <c r="A826" i="5" s="1"/>
  <c r="A827" i="5" s="1"/>
  <c r="A828" i="5" s="1"/>
  <c r="A829" i="5" s="1"/>
  <c r="A830" i="5" s="1"/>
  <c r="A831" i="5" s="1"/>
  <c r="A832" i="5" s="1"/>
  <c r="A833" i="5" s="1"/>
  <c r="A834" i="5" s="1"/>
  <c r="A835" i="5" s="1"/>
  <c r="A836" i="5" s="1"/>
  <c r="A837" i="5" s="1"/>
  <c r="A838" i="5" s="1"/>
  <c r="A839" i="5" s="1"/>
  <c r="A840" i="5" s="1"/>
  <c r="A841" i="5" s="1"/>
  <c r="A842" i="5" s="1"/>
  <c r="A843" i="5" s="1"/>
  <c r="A844" i="5" s="1"/>
  <c r="A845" i="5" s="1"/>
  <c r="A846" i="5" s="1"/>
  <c r="A847" i="5" s="1"/>
  <c r="A848" i="5" s="1"/>
  <c r="A849" i="5" s="1"/>
  <c r="A850" i="5" s="1"/>
  <c r="A851" i="5" s="1"/>
  <c r="A852" i="5" s="1"/>
  <c r="A853" i="5" s="1"/>
  <c r="A854" i="5" s="1"/>
  <c r="A855" i="5" s="1"/>
  <c r="A856" i="5" s="1"/>
  <c r="A857" i="5" s="1"/>
  <c r="A858" i="5" s="1"/>
  <c r="A859" i="5" s="1"/>
  <c r="A860" i="5" s="1"/>
  <c r="A861" i="5" s="1"/>
  <c r="A862" i="5" s="1"/>
  <c r="A863" i="5" s="1"/>
  <c r="A864" i="5" s="1"/>
  <c r="A865" i="5" s="1"/>
  <c r="A866" i="5" s="1"/>
  <c r="A867" i="5" s="1"/>
  <c r="A868" i="5" s="1"/>
  <c r="A869" i="5" s="1"/>
  <c r="A870" i="5" s="1"/>
  <c r="A871" i="5" s="1"/>
  <c r="A872" i="5" s="1"/>
  <c r="A873" i="5" s="1"/>
  <c r="A874" i="5" s="1"/>
  <c r="A875" i="5" s="1"/>
  <c r="A876" i="5" s="1"/>
  <c r="A877" i="5" s="1"/>
  <c r="A878" i="5" s="1"/>
  <c r="A879" i="5" s="1"/>
  <c r="A880" i="5" s="1"/>
  <c r="A881" i="5" s="1"/>
  <c r="A882" i="5" s="1"/>
  <c r="A883" i="5" s="1"/>
  <c r="A884" i="5" s="1"/>
  <c r="A885" i="5" s="1"/>
  <c r="A886" i="5" s="1"/>
  <c r="A887" i="5" s="1"/>
  <c r="A888" i="5" s="1"/>
  <c r="A889" i="5" s="1"/>
  <c r="A890" i="5" s="1"/>
  <c r="A891" i="5" s="1"/>
  <c r="A892" i="5" s="1"/>
  <c r="A893" i="5" s="1"/>
  <c r="A894" i="5" s="1"/>
  <c r="A895" i="5" s="1"/>
  <c r="F721" i="5"/>
  <c r="I721" i="5" s="1"/>
  <c r="G721" i="1" s="1"/>
  <c r="F722" i="5"/>
  <c r="I722" i="5" s="1"/>
  <c r="G722" i="1" s="1"/>
  <c r="F723" i="5"/>
  <c r="I723" i="5" s="1"/>
  <c r="G723" i="1" s="1"/>
  <c r="F724" i="5"/>
  <c r="I724" i="5" s="1"/>
  <c r="G724" i="1" s="1"/>
  <c r="F725" i="5"/>
  <c r="I725" i="5" s="1"/>
  <c r="G725" i="1" s="1"/>
  <c r="F726" i="5"/>
  <c r="I726" i="5" s="1"/>
  <c r="G726" i="1" s="1"/>
  <c r="F727" i="5"/>
  <c r="I727" i="5" s="1"/>
  <c r="G727" i="1" s="1"/>
  <c r="F728" i="5"/>
  <c r="I728" i="5" s="1"/>
  <c r="G728" i="1" s="1"/>
  <c r="F729" i="5"/>
  <c r="I729" i="5" s="1"/>
  <c r="G729" i="1" s="1"/>
  <c r="F730" i="5"/>
  <c r="I730" i="5" s="1"/>
  <c r="G730" i="1" s="1"/>
  <c r="F731" i="5"/>
  <c r="I731" i="5" s="1"/>
  <c r="G731" i="1" s="1"/>
  <c r="F732" i="5"/>
  <c r="I732" i="5" s="1"/>
  <c r="G732" i="1" s="1"/>
  <c r="F733" i="5"/>
  <c r="I733" i="5" s="1"/>
  <c r="G733" i="1" s="1"/>
  <c r="F734" i="5"/>
  <c r="I734" i="5" s="1"/>
  <c r="G734" i="1" s="1"/>
  <c r="F735" i="5"/>
  <c r="I735" i="5" s="1"/>
  <c r="G735" i="1" s="1"/>
  <c r="F736" i="5"/>
  <c r="I736" i="5" s="1"/>
  <c r="G736" i="1" s="1"/>
  <c r="F737" i="5"/>
  <c r="I737" i="5" s="1"/>
  <c r="G737" i="1" s="1"/>
  <c r="F738" i="5"/>
  <c r="I738" i="5" s="1"/>
  <c r="G738" i="1" s="1"/>
  <c r="F739" i="5"/>
  <c r="I739" i="5" s="1"/>
  <c r="G739" i="1" s="1"/>
  <c r="F740" i="5"/>
  <c r="I740" i="5" s="1"/>
  <c r="G740" i="1" s="1"/>
  <c r="F741" i="5"/>
  <c r="I741" i="5" s="1"/>
  <c r="G741" i="1" s="1"/>
  <c r="F742" i="5"/>
  <c r="I742" i="5" s="1"/>
  <c r="G742" i="1" s="1"/>
  <c r="F743" i="5"/>
  <c r="I743" i="5" s="1"/>
  <c r="G743" i="1" s="1"/>
  <c r="F744" i="5"/>
  <c r="I744" i="5" s="1"/>
  <c r="G744" i="1" s="1"/>
  <c r="F745" i="5"/>
  <c r="I745" i="5" s="1"/>
  <c r="G745" i="1" s="1"/>
  <c r="F746" i="5"/>
  <c r="I746" i="5" s="1"/>
  <c r="G746" i="1" s="1"/>
  <c r="F747" i="5"/>
  <c r="I747" i="5" s="1"/>
  <c r="G747" i="1" s="1"/>
  <c r="F748" i="5"/>
  <c r="I748" i="5" s="1"/>
  <c r="G748" i="1" s="1"/>
  <c r="F749" i="5"/>
  <c r="I749" i="5" s="1"/>
  <c r="G749" i="1" s="1"/>
  <c r="F750" i="5"/>
  <c r="I750" i="5" s="1"/>
  <c r="G750" i="1" s="1"/>
  <c r="F751" i="5"/>
  <c r="I751" i="5" s="1"/>
  <c r="G751" i="1" s="1"/>
  <c r="F752" i="5"/>
  <c r="I752" i="5" s="1"/>
  <c r="G752" i="1" s="1"/>
  <c r="F753" i="5"/>
  <c r="I753" i="5" s="1"/>
  <c r="G753" i="1" s="1"/>
  <c r="F754" i="5"/>
  <c r="I754" i="5" s="1"/>
  <c r="G754" i="1" s="1"/>
  <c r="F755" i="5"/>
  <c r="I755" i="5" s="1"/>
  <c r="G755" i="1" s="1"/>
  <c r="F756" i="5"/>
  <c r="I756" i="5" s="1"/>
  <c r="G756" i="1" s="1"/>
  <c r="F757" i="5"/>
  <c r="I757" i="5" s="1"/>
  <c r="G757" i="1" s="1"/>
  <c r="F758" i="5"/>
  <c r="I758" i="5" s="1"/>
  <c r="G758" i="1" s="1"/>
  <c r="F759" i="5"/>
  <c r="I759" i="5" s="1"/>
  <c r="G759" i="1" s="1"/>
  <c r="F760" i="5"/>
  <c r="I760" i="5" s="1"/>
  <c r="G760" i="1" s="1"/>
  <c r="F761" i="5"/>
  <c r="I761" i="5" s="1"/>
  <c r="G761" i="1" s="1"/>
  <c r="F762" i="5"/>
  <c r="I762" i="5" s="1"/>
  <c r="G762" i="1" s="1"/>
  <c r="F763" i="5"/>
  <c r="I763" i="5" s="1"/>
  <c r="G763" i="1" s="1"/>
  <c r="F764" i="5"/>
  <c r="I764" i="5" s="1"/>
  <c r="G764" i="1" s="1"/>
  <c r="F765" i="5"/>
  <c r="I765" i="5" s="1"/>
  <c r="G765" i="1" s="1"/>
  <c r="F766" i="5"/>
  <c r="I766" i="5" s="1"/>
  <c r="G766" i="1" s="1"/>
  <c r="F767" i="5"/>
  <c r="I767" i="5" s="1"/>
  <c r="G767" i="1" s="1"/>
  <c r="F768" i="5"/>
  <c r="I768" i="5" s="1"/>
  <c r="G768" i="1" s="1"/>
  <c r="F769" i="5"/>
  <c r="I769" i="5" s="1"/>
  <c r="G769" i="1" s="1"/>
  <c r="F770" i="5"/>
  <c r="I770" i="5" s="1"/>
  <c r="G770" i="1" s="1"/>
  <c r="F771" i="5"/>
  <c r="I771" i="5" s="1"/>
  <c r="G771" i="1" s="1"/>
  <c r="F772" i="5"/>
  <c r="I772" i="5" s="1"/>
  <c r="G772" i="1" s="1"/>
  <c r="F773" i="5"/>
  <c r="I773" i="5" s="1"/>
  <c r="G773" i="1" s="1"/>
  <c r="F774" i="5"/>
  <c r="I774" i="5" s="1"/>
  <c r="G774" i="1" s="1"/>
  <c r="F775" i="5"/>
  <c r="I775" i="5" s="1"/>
  <c r="G775" i="1" s="1"/>
  <c r="F776" i="5"/>
  <c r="I776" i="5" s="1"/>
  <c r="G776" i="1" s="1"/>
  <c r="F777" i="5"/>
  <c r="I777" i="5" s="1"/>
  <c r="G777" i="1" s="1"/>
  <c r="F778" i="5"/>
  <c r="I778" i="5" s="1"/>
  <c r="G778" i="1" s="1"/>
  <c r="F779" i="5"/>
  <c r="I779" i="5" s="1"/>
  <c r="G779" i="1" s="1"/>
  <c r="F780" i="5"/>
  <c r="I780" i="5" s="1"/>
  <c r="G780" i="1" s="1"/>
  <c r="F781" i="5"/>
  <c r="I781" i="5" s="1"/>
  <c r="G781" i="1" s="1"/>
  <c r="F782" i="5"/>
  <c r="I782" i="5" s="1"/>
  <c r="G782" i="1" s="1"/>
  <c r="F783" i="5"/>
  <c r="I783" i="5" s="1"/>
  <c r="G783" i="1" s="1"/>
  <c r="F784" i="5"/>
  <c r="I784" i="5" s="1"/>
  <c r="G784" i="1" s="1"/>
  <c r="F785" i="5"/>
  <c r="I785" i="5" s="1"/>
  <c r="G785" i="1" s="1"/>
  <c r="F786" i="5"/>
  <c r="I786" i="5" s="1"/>
  <c r="G786" i="1" s="1"/>
  <c r="F787" i="5"/>
  <c r="I787" i="5" s="1"/>
  <c r="G787" i="1" s="1"/>
  <c r="F788" i="5"/>
  <c r="I788" i="5" s="1"/>
  <c r="G788" i="1" s="1"/>
  <c r="F789" i="5"/>
  <c r="I789" i="5" s="1"/>
  <c r="G789" i="1" s="1"/>
  <c r="F790" i="5"/>
  <c r="I790" i="5" s="1"/>
  <c r="G790" i="1" s="1"/>
  <c r="F791" i="5"/>
  <c r="I791" i="5" s="1"/>
  <c r="G791" i="1" s="1"/>
  <c r="F792" i="5"/>
  <c r="I792" i="5" s="1"/>
  <c r="G792" i="1" s="1"/>
  <c r="F793" i="5"/>
  <c r="I793" i="5" s="1"/>
  <c r="G793" i="1" s="1"/>
  <c r="F794" i="5"/>
  <c r="I794" i="5" s="1"/>
  <c r="G794" i="1" s="1"/>
  <c r="F795" i="5"/>
  <c r="I795" i="5" s="1"/>
  <c r="G795" i="1" s="1"/>
  <c r="F796" i="5"/>
  <c r="I796" i="5" s="1"/>
  <c r="G796" i="1" s="1"/>
  <c r="F797" i="5"/>
  <c r="I797" i="5" s="1"/>
  <c r="G797" i="1" s="1"/>
  <c r="F798" i="5"/>
  <c r="I798" i="5" s="1"/>
  <c r="G798" i="1" s="1"/>
  <c r="F799" i="5"/>
  <c r="I799" i="5" s="1"/>
  <c r="G799" i="1" s="1"/>
  <c r="F800" i="5"/>
  <c r="I800" i="5" s="1"/>
  <c r="G800" i="1" s="1"/>
  <c r="F801" i="5"/>
  <c r="I801" i="5" s="1"/>
  <c r="G801" i="1" s="1"/>
  <c r="F802" i="5"/>
  <c r="I802" i="5" s="1"/>
  <c r="G802" i="1" s="1"/>
  <c r="F803" i="5"/>
  <c r="I803" i="5" s="1"/>
  <c r="G803" i="1" s="1"/>
  <c r="F804" i="5"/>
  <c r="I804" i="5" s="1"/>
  <c r="G804" i="1" s="1"/>
  <c r="F805" i="5"/>
  <c r="I805" i="5" s="1"/>
  <c r="G805" i="1" s="1"/>
  <c r="F806" i="5"/>
  <c r="I806" i="5" s="1"/>
  <c r="G806" i="1" s="1"/>
  <c r="F807" i="5"/>
  <c r="I807" i="5" s="1"/>
  <c r="G807" i="1" s="1"/>
  <c r="F808" i="5"/>
  <c r="I808" i="5" s="1"/>
  <c r="G808" i="1" s="1"/>
  <c r="F809" i="5"/>
  <c r="I809" i="5" s="1"/>
  <c r="G809" i="1" s="1"/>
  <c r="F810" i="5"/>
  <c r="I810" i="5" s="1"/>
  <c r="G810" i="1" s="1"/>
  <c r="F811" i="5"/>
  <c r="I811" i="5" s="1"/>
  <c r="G811" i="1" s="1"/>
  <c r="F812" i="5"/>
  <c r="I812" i="5" s="1"/>
  <c r="G812" i="1" s="1"/>
  <c r="F813" i="5"/>
  <c r="I813" i="5" s="1"/>
  <c r="G813" i="1" s="1"/>
  <c r="F814" i="5"/>
  <c r="I814" i="5" s="1"/>
  <c r="G814" i="1" s="1"/>
  <c r="F815" i="5"/>
  <c r="I815" i="5" s="1"/>
  <c r="G815" i="1" s="1"/>
  <c r="F816" i="5"/>
  <c r="I816" i="5" s="1"/>
  <c r="G816" i="1" s="1"/>
  <c r="F817" i="5"/>
  <c r="I817" i="5" s="1"/>
  <c r="G817" i="1" s="1"/>
  <c r="F818" i="5"/>
  <c r="I818" i="5" s="1"/>
  <c r="G818" i="1" s="1"/>
  <c r="F819" i="5"/>
  <c r="I819" i="5" s="1"/>
  <c r="G819" i="1" s="1"/>
  <c r="F820" i="5"/>
  <c r="I820" i="5" s="1"/>
  <c r="G820" i="1" s="1"/>
  <c r="F821" i="5"/>
  <c r="I821" i="5" s="1"/>
  <c r="G821" i="1" s="1"/>
  <c r="F822" i="5"/>
  <c r="I822" i="5" s="1"/>
  <c r="G822" i="1" s="1"/>
  <c r="F823" i="5"/>
  <c r="I823" i="5" s="1"/>
  <c r="G823" i="1" s="1"/>
  <c r="F824" i="5"/>
  <c r="I824" i="5" s="1"/>
  <c r="G824" i="1" s="1"/>
  <c r="F825" i="5"/>
  <c r="I825" i="5" s="1"/>
  <c r="G825" i="1" s="1"/>
  <c r="F826" i="5"/>
  <c r="I826" i="5" s="1"/>
  <c r="G826" i="1" s="1"/>
  <c r="F827" i="5"/>
  <c r="I827" i="5" s="1"/>
  <c r="G827" i="1" s="1"/>
  <c r="F828" i="5"/>
  <c r="I828" i="5" s="1"/>
  <c r="G828" i="1" s="1"/>
  <c r="F829" i="5"/>
  <c r="I829" i="5" s="1"/>
  <c r="G829" i="1" s="1"/>
  <c r="F830" i="5"/>
  <c r="I830" i="5" s="1"/>
  <c r="G830" i="1" s="1"/>
  <c r="F831" i="5"/>
  <c r="I831" i="5" s="1"/>
  <c r="G831" i="1" s="1"/>
  <c r="F832" i="5"/>
  <c r="I832" i="5" s="1"/>
  <c r="G832" i="1" s="1"/>
  <c r="F833" i="5"/>
  <c r="I833" i="5" s="1"/>
  <c r="G833" i="1" s="1"/>
  <c r="F834" i="5"/>
  <c r="I834" i="5" s="1"/>
  <c r="G834" i="1" s="1"/>
  <c r="F835" i="5"/>
  <c r="I835" i="5" s="1"/>
  <c r="G835" i="1" s="1"/>
  <c r="F836" i="5"/>
  <c r="I836" i="5" s="1"/>
  <c r="G836" i="1" s="1"/>
  <c r="F837" i="5"/>
  <c r="I837" i="5" s="1"/>
  <c r="G837" i="1" s="1"/>
  <c r="F838" i="5"/>
  <c r="I838" i="5" s="1"/>
  <c r="G838" i="1" s="1"/>
  <c r="F839" i="5"/>
  <c r="I839" i="5" s="1"/>
  <c r="G839" i="1" s="1"/>
  <c r="F840" i="5"/>
  <c r="I840" i="5" s="1"/>
  <c r="G840" i="1" s="1"/>
  <c r="F841" i="5"/>
  <c r="I841" i="5" s="1"/>
  <c r="G841" i="1" s="1"/>
  <c r="F842" i="5"/>
  <c r="I842" i="5" s="1"/>
  <c r="G842" i="1" s="1"/>
  <c r="F843" i="5"/>
  <c r="I843" i="5" s="1"/>
  <c r="G843" i="1" s="1"/>
  <c r="F844" i="5"/>
  <c r="I844" i="5" s="1"/>
  <c r="G844" i="1" s="1"/>
  <c r="F845" i="5"/>
  <c r="I845" i="5" s="1"/>
  <c r="G845" i="1" s="1"/>
  <c r="F846" i="5"/>
  <c r="I846" i="5" s="1"/>
  <c r="G846" i="1" s="1"/>
  <c r="F847" i="5"/>
  <c r="I847" i="5" s="1"/>
  <c r="G847" i="1" s="1"/>
  <c r="F848" i="5"/>
  <c r="I848" i="5" s="1"/>
  <c r="G848" i="1" s="1"/>
  <c r="F849" i="5"/>
  <c r="I849" i="5" s="1"/>
  <c r="G849" i="1" s="1"/>
  <c r="F850" i="5"/>
  <c r="I850" i="5" s="1"/>
  <c r="G850" i="1" s="1"/>
  <c r="F851" i="5"/>
  <c r="I851" i="5" s="1"/>
  <c r="G851" i="1" s="1"/>
  <c r="F852" i="5"/>
  <c r="I852" i="5" s="1"/>
  <c r="G852" i="1" s="1"/>
  <c r="F853" i="5"/>
  <c r="I853" i="5" s="1"/>
  <c r="G853" i="1" s="1"/>
  <c r="F854" i="5"/>
  <c r="I854" i="5" s="1"/>
  <c r="G854" i="1" s="1"/>
  <c r="F855" i="5"/>
  <c r="I855" i="5" s="1"/>
  <c r="G855" i="1" s="1"/>
  <c r="F856" i="5"/>
  <c r="I856" i="5" s="1"/>
  <c r="G856" i="1" s="1"/>
  <c r="F857" i="5"/>
  <c r="I857" i="5" s="1"/>
  <c r="G857" i="1" s="1"/>
  <c r="F858" i="5"/>
  <c r="I858" i="5" s="1"/>
  <c r="G858" i="1" s="1"/>
  <c r="F859" i="5"/>
  <c r="I859" i="5" s="1"/>
  <c r="G859" i="1" s="1"/>
  <c r="F860" i="5"/>
  <c r="I860" i="5" s="1"/>
  <c r="G860" i="1" s="1"/>
  <c r="F861" i="5"/>
  <c r="I861" i="5" s="1"/>
  <c r="G861" i="1" s="1"/>
  <c r="F862" i="5"/>
  <c r="I862" i="5" s="1"/>
  <c r="G862" i="1" s="1"/>
  <c r="F863" i="5"/>
  <c r="I863" i="5" s="1"/>
  <c r="G863" i="1" s="1"/>
  <c r="F864" i="5"/>
  <c r="I864" i="5" s="1"/>
  <c r="G864" i="1" s="1"/>
  <c r="F865" i="5"/>
  <c r="I865" i="5" s="1"/>
  <c r="G865" i="1" s="1"/>
  <c r="F866" i="5"/>
  <c r="I866" i="5" s="1"/>
  <c r="G866" i="1" s="1"/>
  <c r="F867" i="5"/>
  <c r="I867" i="5" s="1"/>
  <c r="G867" i="1" s="1"/>
  <c r="F868" i="5"/>
  <c r="I868" i="5" s="1"/>
  <c r="G868" i="1" s="1"/>
  <c r="F869" i="5"/>
  <c r="I869" i="5" s="1"/>
  <c r="G869" i="1" s="1"/>
  <c r="F870" i="5"/>
  <c r="I870" i="5" s="1"/>
  <c r="G870" i="1" s="1"/>
  <c r="F871" i="5"/>
  <c r="I871" i="5" s="1"/>
  <c r="G871" i="1" s="1"/>
  <c r="F872" i="5"/>
  <c r="I872" i="5" s="1"/>
  <c r="G872" i="1" s="1"/>
  <c r="F873" i="5"/>
  <c r="I873" i="5" s="1"/>
  <c r="G873" i="1" s="1"/>
  <c r="F874" i="5"/>
  <c r="I874" i="5" s="1"/>
  <c r="G874" i="1" s="1"/>
  <c r="F875" i="5"/>
  <c r="I875" i="5" s="1"/>
  <c r="G875" i="1" s="1"/>
  <c r="F876" i="5"/>
  <c r="I876" i="5" s="1"/>
  <c r="G876" i="1" s="1"/>
  <c r="A900" i="5"/>
  <c r="A901" i="5" s="1"/>
  <c r="A902" i="5" s="1"/>
  <c r="A903" i="5" s="1"/>
  <c r="A904" i="5" s="1"/>
  <c r="A905" i="5" s="1"/>
  <c r="A906" i="5" s="1"/>
  <c r="A907" i="5" s="1"/>
  <c r="A908" i="5" s="1"/>
  <c r="A909" i="5" s="1"/>
  <c r="A910" i="5" s="1"/>
  <c r="A911" i="5" s="1"/>
  <c r="A912" i="5" s="1"/>
  <c r="A913" i="5" s="1"/>
  <c r="A914" i="5" s="1"/>
  <c r="A915" i="5" s="1"/>
  <c r="A916" i="5" s="1"/>
  <c r="A917" i="5" s="1"/>
  <c r="A918" i="5" s="1"/>
  <c r="A919" i="5" s="1"/>
  <c r="A920" i="5" s="1"/>
  <c r="A921" i="5" s="1"/>
  <c r="A922" i="5" s="1"/>
  <c r="A923" i="5" s="1"/>
  <c r="A924" i="5" s="1"/>
  <c r="A925" i="5" s="1"/>
  <c r="A926" i="5" s="1"/>
  <c r="A927" i="5" s="1"/>
  <c r="A928" i="5" s="1"/>
  <c r="A929" i="5" s="1"/>
  <c r="A930" i="5" s="1"/>
  <c r="A931" i="5" s="1"/>
  <c r="A932" i="5" s="1"/>
  <c r="A933" i="5" s="1"/>
  <c r="A934" i="5" s="1"/>
  <c r="A935" i="5" s="1"/>
  <c r="A936" i="5" s="1"/>
  <c r="A937" i="5" s="1"/>
  <c r="A938" i="5" s="1"/>
  <c r="A939" i="5" s="1"/>
  <c r="A940" i="5" s="1"/>
  <c r="A941" i="5" s="1"/>
  <c r="A942" i="5" s="1"/>
  <c r="A943" i="5" s="1"/>
  <c r="A944" i="5" s="1"/>
  <c r="A945" i="5" s="1"/>
  <c r="A946" i="5" s="1"/>
  <c r="A947" i="5" s="1"/>
  <c r="A948" i="5" s="1"/>
  <c r="A949" i="5" s="1"/>
  <c r="A950" i="5" s="1"/>
  <c r="A951" i="5" s="1"/>
  <c r="A952" i="5" s="1"/>
  <c r="A953" i="5" s="1"/>
  <c r="A954" i="5" s="1"/>
  <c r="A955" i="5" s="1"/>
  <c r="A956" i="5" s="1"/>
  <c r="A957" i="5" s="1"/>
  <c r="A958" i="5" s="1"/>
  <c r="A959" i="5" s="1"/>
  <c r="A960" i="5" s="1"/>
  <c r="A961" i="5" s="1"/>
  <c r="A962" i="5" s="1"/>
  <c r="F898" i="5"/>
  <c r="F899" i="5"/>
  <c r="I899" i="5" s="1"/>
  <c r="G898" i="1" s="1"/>
  <c r="F900" i="5"/>
  <c r="I900" i="5" s="1"/>
  <c r="G899" i="1" s="1"/>
  <c r="F901" i="5"/>
  <c r="I901" i="5" s="1"/>
  <c r="G900" i="1" s="1"/>
  <c r="F902" i="5"/>
  <c r="I902" i="5" s="1"/>
  <c r="G901" i="1" s="1"/>
  <c r="F903" i="5"/>
  <c r="I903" i="5" s="1"/>
  <c r="G902" i="1" s="1"/>
  <c r="F904" i="5"/>
  <c r="I904" i="5" s="1"/>
  <c r="G903" i="1" s="1"/>
  <c r="F905" i="5"/>
  <c r="I905" i="5" s="1"/>
  <c r="G904" i="1" s="1"/>
  <c r="F906" i="5"/>
  <c r="I906" i="5" s="1"/>
  <c r="G905" i="1" s="1"/>
  <c r="F907" i="5"/>
  <c r="I907" i="5" s="1"/>
  <c r="G906" i="1" s="1"/>
  <c r="F908" i="5"/>
  <c r="I908" i="5" s="1"/>
  <c r="G907" i="1" s="1"/>
  <c r="F909" i="5"/>
  <c r="I909" i="5" s="1"/>
  <c r="G908" i="1" s="1"/>
  <c r="F910" i="5"/>
  <c r="I910" i="5" s="1"/>
  <c r="G909" i="1" s="1"/>
  <c r="F911" i="5"/>
  <c r="I911" i="5" s="1"/>
  <c r="G910" i="1" s="1"/>
  <c r="F912" i="5"/>
  <c r="I912" i="5" s="1"/>
  <c r="G911" i="1" s="1"/>
  <c r="F913" i="5"/>
  <c r="I913" i="5" s="1"/>
  <c r="G912" i="1" s="1"/>
  <c r="F914" i="5"/>
  <c r="I914" i="5" s="1"/>
  <c r="G913" i="1" s="1"/>
  <c r="F915" i="5"/>
  <c r="I915" i="5" s="1"/>
  <c r="G914" i="1" s="1"/>
  <c r="F916" i="5"/>
  <c r="I916" i="5" s="1"/>
  <c r="G915" i="1" s="1"/>
  <c r="F917" i="5"/>
  <c r="I917" i="5" s="1"/>
  <c r="G916" i="1" s="1"/>
  <c r="F918" i="5"/>
  <c r="I918" i="5" s="1"/>
  <c r="G917" i="1" s="1"/>
  <c r="F919" i="5"/>
  <c r="I919" i="5" s="1"/>
  <c r="G918" i="1" s="1"/>
  <c r="F920" i="5"/>
  <c r="I920" i="5" s="1"/>
  <c r="G919" i="1" s="1"/>
  <c r="F921" i="5"/>
  <c r="I921" i="5" s="1"/>
  <c r="G920" i="1" s="1"/>
  <c r="F922" i="5"/>
  <c r="I922" i="5" s="1"/>
  <c r="G921" i="1" s="1"/>
  <c r="F923" i="5"/>
  <c r="I923" i="5" s="1"/>
  <c r="G922" i="1" s="1"/>
  <c r="F924" i="5"/>
  <c r="I924" i="5" s="1"/>
  <c r="G923" i="1" s="1"/>
  <c r="F925" i="5"/>
  <c r="I925" i="5" s="1"/>
  <c r="G924" i="1" s="1"/>
  <c r="F926" i="5"/>
  <c r="I926" i="5" s="1"/>
  <c r="G925" i="1" s="1"/>
  <c r="F927" i="5"/>
  <c r="I927" i="5" s="1"/>
  <c r="G926" i="1" s="1"/>
  <c r="F928" i="5"/>
  <c r="I928" i="5" s="1"/>
  <c r="G927" i="1" s="1"/>
  <c r="F929" i="5"/>
  <c r="I929" i="5" s="1"/>
  <c r="G928" i="1" s="1"/>
  <c r="F930" i="5"/>
  <c r="I930" i="5" s="1"/>
  <c r="G929" i="1" s="1"/>
  <c r="F931" i="5"/>
  <c r="I931" i="5" s="1"/>
  <c r="G930" i="1" s="1"/>
  <c r="F932" i="5"/>
  <c r="I932" i="5" s="1"/>
  <c r="G931" i="1" s="1"/>
  <c r="F933" i="5"/>
  <c r="I933" i="5" s="1"/>
  <c r="G932" i="1" s="1"/>
  <c r="F934" i="5"/>
  <c r="I934" i="5" s="1"/>
  <c r="G933" i="1" s="1"/>
  <c r="F935" i="5"/>
  <c r="I935" i="5" s="1"/>
  <c r="G934" i="1" s="1"/>
  <c r="F936" i="5"/>
  <c r="I936" i="5" s="1"/>
  <c r="G935" i="1" s="1"/>
  <c r="F937" i="5"/>
  <c r="I937" i="5" s="1"/>
  <c r="G936" i="1" s="1"/>
  <c r="F938" i="5"/>
  <c r="I938" i="5" s="1"/>
  <c r="G937" i="1" s="1"/>
  <c r="F939" i="5"/>
  <c r="I939" i="5" s="1"/>
  <c r="G938" i="1" s="1"/>
  <c r="F940" i="5"/>
  <c r="I940" i="5" s="1"/>
  <c r="G939" i="1" s="1"/>
  <c r="F941" i="5"/>
  <c r="I941" i="5" s="1"/>
  <c r="G940" i="1" s="1"/>
  <c r="F942" i="5"/>
  <c r="I942" i="5" s="1"/>
  <c r="G941" i="1" s="1"/>
  <c r="F943" i="5"/>
  <c r="I943" i="5" s="1"/>
  <c r="G942" i="1" s="1"/>
  <c r="F944" i="5"/>
  <c r="I944" i="5" s="1"/>
  <c r="G943" i="1" s="1"/>
  <c r="F945" i="5"/>
  <c r="I945" i="5" s="1"/>
  <c r="G944" i="1" s="1"/>
  <c r="F946" i="5"/>
  <c r="I946" i="5" s="1"/>
  <c r="G945" i="1" s="1"/>
  <c r="F947" i="5"/>
  <c r="I947" i="5" s="1"/>
  <c r="G946" i="1" s="1"/>
  <c r="F948" i="5"/>
  <c r="I948" i="5" s="1"/>
  <c r="G947" i="1" s="1"/>
  <c r="F949" i="5"/>
  <c r="I949" i="5" s="1"/>
  <c r="G948" i="1" s="1"/>
  <c r="F950" i="5"/>
  <c r="I950" i="5" s="1"/>
  <c r="G949" i="1" s="1"/>
  <c r="F951" i="5"/>
  <c r="I951" i="5" s="1"/>
  <c r="G950" i="1" s="1"/>
  <c r="F952" i="5"/>
  <c r="I952" i="5" s="1"/>
  <c r="G951" i="1" s="1"/>
  <c r="F953" i="5"/>
  <c r="I953" i="5" s="1"/>
  <c r="G952" i="1" s="1"/>
  <c r="F954" i="5"/>
  <c r="I954" i="5" s="1"/>
  <c r="G953" i="1" s="1"/>
  <c r="F955" i="5"/>
  <c r="I955" i="5" s="1"/>
  <c r="G954" i="1" s="1"/>
  <c r="F956" i="5"/>
  <c r="I956" i="5" s="1"/>
  <c r="G955" i="1" s="1"/>
  <c r="F957" i="5"/>
  <c r="I957" i="5" s="1"/>
  <c r="G956" i="1" s="1"/>
  <c r="F958" i="5"/>
  <c r="I958" i="5" s="1"/>
  <c r="G957" i="1" s="1"/>
  <c r="F959" i="5"/>
  <c r="I959" i="5" s="1"/>
  <c r="G958" i="1" s="1"/>
  <c r="F960" i="5"/>
  <c r="I960" i="5" s="1"/>
  <c r="G959" i="1" s="1"/>
  <c r="F961" i="5"/>
  <c r="I961" i="5" s="1"/>
  <c r="G960" i="1" s="1"/>
  <c r="F962" i="5"/>
  <c r="I962" i="5" s="1"/>
  <c r="G961" i="1" s="1"/>
  <c r="C963" i="5"/>
  <c r="F965" i="5"/>
  <c r="A966" i="5"/>
  <c r="A967" i="5" s="1"/>
  <c r="A968" i="5" s="1"/>
  <c r="A969" i="5" s="1"/>
  <c r="A970" i="5" s="1"/>
  <c r="A971" i="5" s="1"/>
  <c r="A972" i="5" s="1"/>
  <c r="A973" i="5" s="1"/>
  <c r="A974" i="5" s="1"/>
  <c r="A975" i="5" s="1"/>
  <c r="A976" i="5" s="1"/>
  <c r="A977" i="5" s="1"/>
  <c r="A978" i="5" s="1"/>
  <c r="A979" i="5" s="1"/>
  <c r="A980" i="5" s="1"/>
  <c r="A981" i="5" s="1"/>
  <c r="A982" i="5" s="1"/>
  <c r="A983" i="5" s="1"/>
  <c r="A984" i="5" s="1"/>
  <c r="A985" i="5" s="1"/>
  <c r="A986" i="5" s="1"/>
  <c r="F966" i="5"/>
  <c r="I966" i="5" s="1"/>
  <c r="G964" i="1" s="1"/>
  <c r="F967" i="5"/>
  <c r="I967" i="5" s="1"/>
  <c r="G965" i="1" s="1"/>
  <c r="F968" i="5"/>
  <c r="I968" i="5" s="1"/>
  <c r="G966" i="1" s="1"/>
  <c r="F969" i="5"/>
  <c r="I969" i="5" s="1"/>
  <c r="G967" i="1" s="1"/>
  <c r="F970" i="5"/>
  <c r="I970" i="5" s="1"/>
  <c r="G968" i="1" s="1"/>
  <c r="F971" i="5"/>
  <c r="I971" i="5" s="1"/>
  <c r="G969" i="1" s="1"/>
  <c r="F972" i="5"/>
  <c r="I972" i="5" s="1"/>
  <c r="G970" i="1" s="1"/>
  <c r="F973" i="5"/>
  <c r="I973" i="5" s="1"/>
  <c r="G971" i="1" s="1"/>
  <c r="F974" i="5"/>
  <c r="I974" i="5" s="1"/>
  <c r="G972" i="1" s="1"/>
  <c r="F975" i="5"/>
  <c r="F976" i="5"/>
  <c r="I976" i="5" s="1"/>
  <c r="G974" i="1" s="1"/>
  <c r="F977" i="5"/>
  <c r="I977" i="5" s="1"/>
  <c r="G975" i="1" s="1"/>
  <c r="F978" i="5"/>
  <c r="I978" i="5" s="1"/>
  <c r="G976" i="1" s="1"/>
  <c r="F979" i="5"/>
  <c r="I979" i="5" s="1"/>
  <c r="G977" i="1" s="1"/>
  <c r="F980" i="5"/>
  <c r="I980" i="5" s="1"/>
  <c r="G978" i="1" s="1"/>
  <c r="F981" i="5"/>
  <c r="I981" i="5" s="1"/>
  <c r="G979" i="1" s="1"/>
  <c r="F982" i="5"/>
  <c r="I982" i="5" s="1"/>
  <c r="G980" i="1" s="1"/>
  <c r="F983" i="5"/>
  <c r="I983" i="5" s="1"/>
  <c r="G981" i="1" s="1"/>
  <c r="F984" i="5"/>
  <c r="I984" i="5" s="1"/>
  <c r="G982" i="1" s="1"/>
  <c r="F985" i="5"/>
  <c r="I985" i="5" s="1"/>
  <c r="G983" i="1" s="1"/>
  <c r="F986" i="5"/>
  <c r="I986" i="5" s="1"/>
  <c r="G984" i="1" s="1"/>
  <c r="F987" i="5"/>
  <c r="I987" i="5" s="1"/>
  <c r="G985" i="1" s="1"/>
  <c r="F988" i="5"/>
  <c r="I988" i="5" s="1"/>
  <c r="G986" i="1" s="1"/>
  <c r="F989" i="5"/>
  <c r="I989" i="5" s="1"/>
  <c r="G987" i="1" s="1"/>
  <c r="F990" i="5"/>
  <c r="I990" i="5" s="1"/>
  <c r="G988" i="1" s="1"/>
  <c r="F991" i="5"/>
  <c r="I991" i="5" s="1"/>
  <c r="G989" i="1" s="1"/>
  <c r="F992" i="5"/>
  <c r="I992" i="5" s="1"/>
  <c r="G990" i="1" s="1"/>
  <c r="F993" i="5"/>
  <c r="I993" i="5" s="1"/>
  <c r="G991" i="1" s="1"/>
  <c r="F994" i="5"/>
  <c r="I994" i="5" s="1"/>
  <c r="G992" i="1" s="1"/>
  <c r="F995" i="5"/>
  <c r="I995" i="5" s="1"/>
  <c r="G993" i="1" s="1"/>
  <c r="F996" i="5"/>
  <c r="I996" i="5" s="1"/>
  <c r="G994" i="1" s="1"/>
  <c r="F997" i="5"/>
  <c r="I997" i="5" s="1"/>
  <c r="G995" i="1" s="1"/>
  <c r="F998" i="5"/>
  <c r="I998" i="5" s="1"/>
  <c r="G996" i="1" s="1"/>
  <c r="F999" i="5"/>
  <c r="I999" i="5" s="1"/>
  <c r="G997" i="1" s="1"/>
  <c r="F1000" i="5"/>
  <c r="I1000" i="5" s="1"/>
  <c r="G998" i="1" s="1"/>
  <c r="F1001" i="5"/>
  <c r="I1001" i="5" s="1"/>
  <c r="G999" i="1" s="1"/>
  <c r="F1002" i="5"/>
  <c r="I1002" i="5" s="1"/>
  <c r="G1000" i="1" s="1"/>
  <c r="F1003" i="5"/>
  <c r="I1003" i="5" s="1"/>
  <c r="G1001" i="1" s="1"/>
  <c r="F1004" i="5"/>
  <c r="I1004" i="5" s="1"/>
  <c r="G1002" i="1" s="1"/>
  <c r="F1005" i="5"/>
  <c r="I1005" i="5" s="1"/>
  <c r="G1003" i="1" s="1"/>
  <c r="F1006" i="5"/>
  <c r="I1006" i="5" s="1"/>
  <c r="G1004" i="1" s="1"/>
  <c r="F1007" i="5"/>
  <c r="I1007" i="5" s="1"/>
  <c r="G1005" i="1" s="1"/>
  <c r="F1008" i="5"/>
  <c r="I1008" i="5" s="1"/>
  <c r="G1006" i="1" s="1"/>
  <c r="F1009" i="5"/>
  <c r="I1009" i="5" s="1"/>
  <c r="G1007" i="1" s="1"/>
  <c r="F1010" i="5"/>
  <c r="I1010" i="5" s="1"/>
  <c r="G1008" i="1" s="1"/>
  <c r="F1011" i="5"/>
  <c r="I1011" i="5" s="1"/>
  <c r="G1009" i="1" s="1"/>
  <c r="F1012" i="5"/>
  <c r="I1012" i="5" s="1"/>
  <c r="G1010" i="1" s="1"/>
  <c r="F1013" i="5"/>
  <c r="I1013" i="5" s="1"/>
  <c r="G1011" i="1" s="1"/>
  <c r="F1014" i="5"/>
  <c r="I1014" i="5" s="1"/>
  <c r="G1012" i="1" s="1"/>
  <c r="F1015" i="5"/>
  <c r="I1015" i="5" s="1"/>
  <c r="G1013" i="1" s="1"/>
  <c r="F1016" i="5"/>
  <c r="I1016" i="5" s="1"/>
  <c r="G1014" i="1" s="1"/>
  <c r="F1017" i="5"/>
  <c r="I1017" i="5" s="1"/>
  <c r="G1015" i="1" s="1"/>
  <c r="F1018" i="5"/>
  <c r="I1018" i="5" s="1"/>
  <c r="G1016" i="1" s="1"/>
  <c r="F1019" i="5"/>
  <c r="I1019" i="5" s="1"/>
  <c r="G1017" i="1" s="1"/>
  <c r="F1020" i="5"/>
  <c r="I1020" i="5" s="1"/>
  <c r="G1018" i="1" s="1"/>
  <c r="F1021" i="5"/>
  <c r="I1021" i="5" s="1"/>
  <c r="G1019" i="1" s="1"/>
  <c r="F1022" i="5"/>
  <c r="I1022" i="5" s="1"/>
  <c r="G1020" i="1" s="1"/>
  <c r="F1023" i="5"/>
  <c r="I1023" i="5" s="1"/>
  <c r="G1021" i="1" s="1"/>
  <c r="F1024" i="5"/>
  <c r="I1024" i="5" s="1"/>
  <c r="G1022" i="1" s="1"/>
  <c r="F1025" i="5"/>
  <c r="I1025" i="5" s="1"/>
  <c r="G1023" i="1" s="1"/>
  <c r="F1026" i="5"/>
  <c r="I1026" i="5" s="1"/>
  <c r="G1024" i="1" s="1"/>
  <c r="F1027" i="5"/>
  <c r="I1027" i="5" s="1"/>
  <c r="G1025" i="1" s="1"/>
  <c r="F1028" i="5"/>
  <c r="I1028" i="5" s="1"/>
  <c r="G1026" i="1" s="1"/>
  <c r="F1029" i="5"/>
  <c r="I1029" i="5" s="1"/>
  <c r="G1027" i="1" s="1"/>
  <c r="F1030" i="5"/>
  <c r="I1030" i="5" s="1"/>
  <c r="G1028" i="1" s="1"/>
  <c r="F1031" i="5"/>
  <c r="I1031" i="5" s="1"/>
  <c r="G1029" i="1" s="1"/>
  <c r="F1032" i="5"/>
  <c r="I1032" i="5" s="1"/>
  <c r="G1030" i="1" s="1"/>
  <c r="F1033" i="5"/>
  <c r="I1033" i="5" s="1"/>
  <c r="G1031" i="1" s="1"/>
  <c r="F1034" i="5"/>
  <c r="I1034" i="5" s="1"/>
  <c r="G1032" i="1" s="1"/>
  <c r="F1035" i="5"/>
  <c r="I1035" i="5" s="1"/>
  <c r="G1033" i="1" s="1"/>
  <c r="F1036" i="5"/>
  <c r="I1036" i="5" s="1"/>
  <c r="G1034" i="1" s="1"/>
  <c r="F1037" i="5"/>
  <c r="I1037" i="5" s="1"/>
  <c r="G1035" i="1" s="1"/>
  <c r="F1038" i="5"/>
  <c r="I1038" i="5" s="1"/>
  <c r="G1036" i="1" s="1"/>
  <c r="F1039" i="5"/>
  <c r="I1039" i="5" s="1"/>
  <c r="G1037" i="1" s="1"/>
  <c r="F1040" i="5"/>
  <c r="I1040" i="5" s="1"/>
  <c r="G1038" i="1" s="1"/>
  <c r="F1041" i="5"/>
  <c r="I1041" i="5" s="1"/>
  <c r="G1039" i="1" s="1"/>
  <c r="F1042" i="5"/>
  <c r="I1042" i="5" s="1"/>
  <c r="G1040" i="1" s="1"/>
  <c r="F1043" i="5"/>
  <c r="I1043" i="5" s="1"/>
  <c r="G1041" i="1" s="1"/>
  <c r="F1044" i="5"/>
  <c r="I1044" i="5" s="1"/>
  <c r="G1042" i="1" s="1"/>
  <c r="F1045" i="5"/>
  <c r="I1045" i="5" s="1"/>
  <c r="G1043" i="1" s="1"/>
  <c r="F1046" i="5"/>
  <c r="I1046" i="5" s="1"/>
  <c r="G1044" i="1" s="1"/>
  <c r="F1047" i="5"/>
  <c r="I1047" i="5" s="1"/>
  <c r="G1045" i="1" s="1"/>
  <c r="F1048" i="5"/>
  <c r="I1048" i="5" s="1"/>
  <c r="G1046" i="1" s="1"/>
  <c r="F1049" i="5"/>
  <c r="I1049" i="5" s="1"/>
  <c r="G1047" i="1" s="1"/>
  <c r="F1050" i="5"/>
  <c r="I1050" i="5" s="1"/>
  <c r="G1048" i="1" s="1"/>
  <c r="F1051" i="5"/>
  <c r="I1051" i="5" s="1"/>
  <c r="G1049" i="1" s="1"/>
  <c r="F1052" i="5"/>
  <c r="I1052" i="5" s="1"/>
  <c r="G1050" i="1" s="1"/>
  <c r="F1053" i="5"/>
  <c r="I1053" i="5" s="1"/>
  <c r="G1051" i="1" s="1"/>
  <c r="F1054" i="5"/>
  <c r="I1054" i="5" s="1"/>
  <c r="G1052" i="1" s="1"/>
  <c r="F1055" i="5"/>
  <c r="I1055" i="5" s="1"/>
  <c r="G1053" i="1" s="1"/>
  <c r="F1056" i="5"/>
  <c r="I1056" i="5" s="1"/>
  <c r="G1054" i="1" s="1"/>
  <c r="F1057" i="5"/>
  <c r="I1057" i="5" s="1"/>
  <c r="G1055" i="1" s="1"/>
  <c r="F1058" i="5"/>
  <c r="I1058" i="5" s="1"/>
  <c r="G1056" i="1" s="1"/>
  <c r="F1059" i="5"/>
  <c r="I1059" i="5" s="1"/>
  <c r="G1057" i="1" s="1"/>
  <c r="F1060" i="5"/>
  <c r="I1060" i="5" s="1"/>
  <c r="G1058" i="1" s="1"/>
  <c r="F1061" i="5"/>
  <c r="I1061" i="5" s="1"/>
  <c r="G1059" i="1" s="1"/>
  <c r="F1062" i="5"/>
  <c r="I1062" i="5" s="1"/>
  <c r="G1060" i="1" s="1"/>
  <c r="F1063" i="5"/>
  <c r="I1063" i="5" s="1"/>
  <c r="G1061" i="1" s="1"/>
  <c r="F1064" i="5"/>
  <c r="I1064" i="5" s="1"/>
  <c r="G1062" i="1" s="1"/>
  <c r="F1065" i="5"/>
  <c r="I1065" i="5" s="1"/>
  <c r="G1063" i="1" s="1"/>
  <c r="F1066" i="5"/>
  <c r="I1066" i="5" s="1"/>
  <c r="G1064" i="1" s="1"/>
  <c r="F1067" i="5"/>
  <c r="I1067" i="5" s="1"/>
  <c r="G1065" i="1" s="1"/>
  <c r="F1068" i="5"/>
  <c r="I1068" i="5" s="1"/>
  <c r="G1066" i="1" s="1"/>
  <c r="F1069" i="5"/>
  <c r="I1069" i="5" s="1"/>
  <c r="G1067" i="1" s="1"/>
  <c r="F1070" i="5"/>
  <c r="I1070" i="5" s="1"/>
  <c r="G1068" i="1" s="1"/>
  <c r="F1071" i="5"/>
  <c r="I1071" i="5" s="1"/>
  <c r="G1069" i="1" s="1"/>
  <c r="F1072" i="5"/>
  <c r="I1072" i="5" s="1"/>
  <c r="G1070" i="1" s="1"/>
  <c r="F1073" i="5"/>
  <c r="I1073" i="5" s="1"/>
  <c r="G1071" i="1" s="1"/>
  <c r="F1074" i="5"/>
  <c r="I1074" i="5" s="1"/>
  <c r="G1072" i="1" s="1"/>
  <c r="F1075" i="5"/>
  <c r="I1075" i="5" s="1"/>
  <c r="G1073" i="1" s="1"/>
  <c r="F1076" i="5"/>
  <c r="I1076" i="5" s="1"/>
  <c r="G1074" i="1" s="1"/>
  <c r="F1077" i="5"/>
  <c r="I1077" i="5" s="1"/>
  <c r="G1075" i="1" s="1"/>
  <c r="F1078" i="5"/>
  <c r="I1078" i="5" s="1"/>
  <c r="G1076" i="1" s="1"/>
  <c r="F1079" i="5"/>
  <c r="I1079" i="5" s="1"/>
  <c r="G1077" i="1" s="1"/>
  <c r="F1080" i="5"/>
  <c r="I1080" i="5" s="1"/>
  <c r="G1078" i="1" s="1"/>
  <c r="F1081" i="5"/>
  <c r="I1081" i="5" s="1"/>
  <c r="G1079" i="1" s="1"/>
  <c r="F1082" i="5"/>
  <c r="I1082" i="5" s="1"/>
  <c r="G1080" i="1" s="1"/>
  <c r="F1083" i="5"/>
  <c r="I1083" i="5" s="1"/>
  <c r="G1081" i="1" s="1"/>
  <c r="F1084" i="5"/>
  <c r="I1084" i="5" s="1"/>
  <c r="G1082" i="1" s="1"/>
  <c r="F1085" i="5"/>
  <c r="I1085" i="5" s="1"/>
  <c r="G1083" i="1" s="1"/>
  <c r="F1086" i="5"/>
  <c r="I1086" i="5" s="1"/>
  <c r="G1084" i="1" s="1"/>
  <c r="F1087" i="5"/>
  <c r="I1087" i="5" s="1"/>
  <c r="G1085" i="1" s="1"/>
  <c r="F1088" i="5"/>
  <c r="I1088" i="5" s="1"/>
  <c r="G1086" i="1" s="1"/>
  <c r="F1089" i="5"/>
  <c r="I1089" i="5" s="1"/>
  <c r="G1087" i="1" s="1"/>
  <c r="F1090" i="5"/>
  <c r="I1090" i="5" s="1"/>
  <c r="G1088" i="1" s="1"/>
  <c r="F1091" i="5"/>
  <c r="I1091" i="5" s="1"/>
  <c r="G1089" i="1" s="1"/>
  <c r="F1092" i="5"/>
  <c r="I1092" i="5" s="1"/>
  <c r="G1090" i="1" s="1"/>
  <c r="F1093" i="5"/>
  <c r="I1093" i="5" s="1"/>
  <c r="G1091" i="1" s="1"/>
  <c r="F1094" i="5"/>
  <c r="I1094" i="5" s="1"/>
  <c r="G1092" i="1" s="1"/>
  <c r="F1095" i="5"/>
  <c r="I1095" i="5" s="1"/>
  <c r="G1093" i="1" s="1"/>
  <c r="F1096" i="5"/>
  <c r="I1096" i="5" s="1"/>
  <c r="G1094" i="1" s="1"/>
  <c r="F1097" i="5"/>
  <c r="I1097" i="5" s="1"/>
  <c r="G1095" i="1" s="1"/>
  <c r="F1098" i="5"/>
  <c r="I1098" i="5" s="1"/>
  <c r="G1096" i="1" s="1"/>
  <c r="F1099" i="5"/>
  <c r="I1099" i="5" s="1"/>
  <c r="G1097" i="1" s="1"/>
  <c r="F1100" i="5"/>
  <c r="I1100" i="5" s="1"/>
  <c r="G1098" i="1" s="1"/>
  <c r="F1101" i="5"/>
  <c r="I1101" i="5" s="1"/>
  <c r="G1099" i="1" s="1"/>
  <c r="F1102" i="5"/>
  <c r="I1102" i="5" s="1"/>
  <c r="G1100" i="1" s="1"/>
  <c r="F1103" i="5"/>
  <c r="I1103" i="5" s="1"/>
  <c r="G1101" i="1" s="1"/>
  <c r="F1104" i="5"/>
  <c r="I1104" i="5" s="1"/>
  <c r="G1102" i="1" s="1"/>
  <c r="F1105" i="5"/>
  <c r="I1105" i="5" s="1"/>
  <c r="G1103" i="1" s="1"/>
  <c r="F1106" i="5"/>
  <c r="I1106" i="5" s="1"/>
  <c r="G1104" i="1" s="1"/>
  <c r="F1107" i="5"/>
  <c r="I1107" i="5" s="1"/>
  <c r="G1105" i="1" s="1"/>
  <c r="F1108" i="5"/>
  <c r="I1108" i="5" s="1"/>
  <c r="G1106" i="1" s="1"/>
  <c r="F1109" i="5"/>
  <c r="I1109" i="5" s="1"/>
  <c r="G1107" i="1" s="1"/>
  <c r="F1110" i="5"/>
  <c r="I1110" i="5" s="1"/>
  <c r="G1108" i="1" s="1"/>
  <c r="F1111" i="5"/>
  <c r="I1111" i="5" s="1"/>
  <c r="G1109" i="1" s="1"/>
  <c r="F1112" i="5"/>
  <c r="I1112" i="5" s="1"/>
  <c r="G1110" i="1" s="1"/>
  <c r="F1113" i="5"/>
  <c r="I1113" i="5" s="1"/>
  <c r="G1111" i="1" s="1"/>
  <c r="F1114" i="5"/>
  <c r="I1114" i="5" s="1"/>
  <c r="G1112" i="1" s="1"/>
  <c r="F1115" i="5"/>
  <c r="I1115" i="5" s="1"/>
  <c r="G1113" i="1" s="1"/>
  <c r="F1116" i="5"/>
  <c r="I1116" i="5" s="1"/>
  <c r="G1114" i="1" s="1"/>
  <c r="F1117" i="5"/>
  <c r="I1117" i="5" s="1"/>
  <c r="G1115" i="1" s="1"/>
  <c r="F1118" i="5"/>
  <c r="I1118" i="5" s="1"/>
  <c r="G1116" i="1" s="1"/>
  <c r="F1119" i="5"/>
  <c r="I1119" i="5" s="1"/>
  <c r="G1117" i="1" s="1"/>
  <c r="F1120" i="5"/>
  <c r="I1120" i="5" s="1"/>
  <c r="G1118" i="1" s="1"/>
  <c r="F1121" i="5"/>
  <c r="I1121" i="5" s="1"/>
  <c r="G1119" i="1" s="1"/>
  <c r="F1122" i="5"/>
  <c r="I1122" i="5" s="1"/>
  <c r="G1120" i="1" s="1"/>
  <c r="F1123" i="5"/>
  <c r="I1123" i="5" s="1"/>
  <c r="G1121" i="1" s="1"/>
  <c r="F1124" i="5"/>
  <c r="I1124" i="5" s="1"/>
  <c r="G1122" i="1" s="1"/>
  <c r="F1125" i="5"/>
  <c r="I1125" i="5" s="1"/>
  <c r="G1123" i="1" s="1"/>
  <c r="F1126" i="5"/>
  <c r="I1126" i="5" s="1"/>
  <c r="G1124" i="1" s="1"/>
  <c r="F1127" i="5"/>
  <c r="I1127" i="5" s="1"/>
  <c r="G1125" i="1" s="1"/>
  <c r="F1128" i="5"/>
  <c r="I1128" i="5" s="1"/>
  <c r="G1126" i="1" s="1"/>
  <c r="F1129" i="5"/>
  <c r="I1129" i="5" s="1"/>
  <c r="G1127" i="1" s="1"/>
  <c r="F1130" i="5"/>
  <c r="I1130" i="5" s="1"/>
  <c r="G1128" i="1" s="1"/>
  <c r="F1131" i="5"/>
  <c r="I1131" i="5" s="1"/>
  <c r="G1129" i="1" s="1"/>
  <c r="F1132" i="5"/>
  <c r="I1132" i="5" s="1"/>
  <c r="G1130" i="1" s="1"/>
  <c r="F1133" i="5"/>
  <c r="I1133" i="5" s="1"/>
  <c r="G1131" i="1" s="1"/>
  <c r="F1134" i="5"/>
  <c r="I1134" i="5" s="1"/>
  <c r="G1132" i="1" s="1"/>
  <c r="F1135" i="5"/>
  <c r="I1135" i="5" s="1"/>
  <c r="G1133" i="1" s="1"/>
  <c r="F1136" i="5"/>
  <c r="I1136" i="5" s="1"/>
  <c r="G1134" i="1" s="1"/>
  <c r="F1137" i="5"/>
  <c r="I1137" i="5" s="1"/>
  <c r="G1135" i="1" s="1"/>
  <c r="F1138" i="5"/>
  <c r="I1138" i="5" s="1"/>
  <c r="G1136" i="1" s="1"/>
  <c r="F1139" i="5"/>
  <c r="I1139" i="5" s="1"/>
  <c r="G1137" i="1" s="1"/>
  <c r="F1140" i="5"/>
  <c r="I1140" i="5" s="1"/>
  <c r="G1138" i="1" s="1"/>
  <c r="F1141" i="5"/>
  <c r="I1141" i="5" s="1"/>
  <c r="G1139" i="1" s="1"/>
  <c r="F1142" i="5"/>
  <c r="I1142" i="5" s="1"/>
  <c r="G1140" i="1" s="1"/>
  <c r="F1143" i="5"/>
  <c r="I1143" i="5" s="1"/>
  <c r="G1141" i="1" s="1"/>
  <c r="F1144" i="5"/>
  <c r="I1144" i="5" s="1"/>
  <c r="G1142" i="1" s="1"/>
  <c r="F1145" i="5"/>
  <c r="I1145" i="5" s="1"/>
  <c r="G1143" i="1" s="1"/>
  <c r="F1146" i="5"/>
  <c r="I1146" i="5" s="1"/>
  <c r="G1144" i="1" s="1"/>
  <c r="F1147" i="5"/>
  <c r="I1147" i="5" s="1"/>
  <c r="G1145" i="1" s="1"/>
  <c r="F1148" i="5"/>
  <c r="I1148" i="5" s="1"/>
  <c r="G1146" i="1" s="1"/>
  <c r="F1149" i="5"/>
  <c r="I1149" i="5" s="1"/>
  <c r="G1147" i="1" s="1"/>
  <c r="F1150" i="5"/>
  <c r="I1150" i="5" s="1"/>
  <c r="G1148" i="1" s="1"/>
  <c r="F1151" i="5"/>
  <c r="I1151" i="5" s="1"/>
  <c r="G1149" i="1" s="1"/>
  <c r="F1152" i="5"/>
  <c r="I1152" i="5" s="1"/>
  <c r="G1150" i="1" s="1"/>
  <c r="F1153" i="5"/>
  <c r="I1153" i="5" s="1"/>
  <c r="G1151" i="1" s="1"/>
  <c r="F1154" i="5"/>
  <c r="I1154" i="5" s="1"/>
  <c r="G1152" i="1" s="1"/>
  <c r="F1155" i="5"/>
  <c r="I1155" i="5" s="1"/>
  <c r="G1153" i="1" s="1"/>
  <c r="F1156" i="5"/>
  <c r="I1156" i="5" s="1"/>
  <c r="G1154" i="1" s="1"/>
  <c r="F1157" i="5"/>
  <c r="I1157" i="5" s="1"/>
  <c r="G1155" i="1" s="1"/>
  <c r="F1158" i="5"/>
  <c r="I1158" i="5" s="1"/>
  <c r="G1156" i="1" s="1"/>
  <c r="F1159" i="5"/>
  <c r="I1159" i="5" s="1"/>
  <c r="G1157" i="1" s="1"/>
  <c r="F1160" i="5"/>
  <c r="I1160" i="5" s="1"/>
  <c r="G1158" i="1" s="1"/>
  <c r="F1161" i="5"/>
  <c r="I1161" i="5" s="1"/>
  <c r="G1159" i="1" s="1"/>
  <c r="F1162" i="5"/>
  <c r="I1162" i="5" s="1"/>
  <c r="G1160" i="1" s="1"/>
  <c r="F1163" i="5"/>
  <c r="I1163" i="5" s="1"/>
  <c r="G1161" i="1" s="1"/>
  <c r="F1164" i="5"/>
  <c r="I1164" i="5" s="1"/>
  <c r="G1162" i="1" s="1"/>
  <c r="F1165" i="5"/>
  <c r="I1165" i="5" s="1"/>
  <c r="G1163" i="1" s="1"/>
  <c r="F1166" i="5"/>
  <c r="I1166" i="5" s="1"/>
  <c r="G1164" i="1" s="1"/>
  <c r="F1167" i="5"/>
  <c r="I1167" i="5" s="1"/>
  <c r="G1165" i="1" s="1"/>
  <c r="F1168" i="5"/>
  <c r="I1168" i="5" s="1"/>
  <c r="G1166" i="1" s="1"/>
  <c r="F1169" i="5"/>
  <c r="I1169" i="5" s="1"/>
  <c r="G1167" i="1" s="1"/>
  <c r="F1170" i="5"/>
  <c r="I1170" i="5" s="1"/>
  <c r="G1168" i="1" s="1"/>
  <c r="F1171" i="5"/>
  <c r="I1171" i="5" s="1"/>
  <c r="G1169" i="1" s="1"/>
  <c r="F1172" i="5"/>
  <c r="I1172" i="5" s="1"/>
  <c r="G1170" i="1" s="1"/>
  <c r="F1173" i="5"/>
  <c r="I1173" i="5" s="1"/>
  <c r="G1171" i="1" s="1"/>
  <c r="F1174" i="5"/>
  <c r="I1174" i="5" s="1"/>
  <c r="G1172" i="1" s="1"/>
  <c r="F1175" i="5"/>
  <c r="I1175" i="5" s="1"/>
  <c r="G1173" i="1" s="1"/>
  <c r="F1176" i="5"/>
  <c r="I1176" i="5" s="1"/>
  <c r="G1174" i="1" s="1"/>
  <c r="F1177" i="5"/>
  <c r="I1177" i="5" s="1"/>
  <c r="G1175" i="1" s="1"/>
  <c r="F1178" i="5"/>
  <c r="I1178" i="5" s="1"/>
  <c r="G1176" i="1" s="1"/>
  <c r="F1179" i="5"/>
  <c r="I1179" i="5" s="1"/>
  <c r="G1177" i="1" s="1"/>
  <c r="F1180" i="5"/>
  <c r="I1180" i="5" s="1"/>
  <c r="G1178" i="1" s="1"/>
  <c r="F1181" i="5"/>
  <c r="I1181" i="5" s="1"/>
  <c r="G1179" i="1" s="1"/>
  <c r="F1182" i="5"/>
  <c r="I1182" i="5" s="1"/>
  <c r="G1180" i="1" s="1"/>
  <c r="F1183" i="5"/>
  <c r="I1183" i="5" s="1"/>
  <c r="G1181" i="1" s="1"/>
  <c r="F1184" i="5"/>
  <c r="I1184" i="5" s="1"/>
  <c r="G1182" i="1" s="1"/>
  <c r="F1185" i="5"/>
  <c r="I1185" i="5" s="1"/>
  <c r="G1183" i="1" s="1"/>
  <c r="F1186" i="5"/>
  <c r="I1186" i="5" s="1"/>
  <c r="G1184" i="1" s="1"/>
  <c r="F1187" i="5"/>
  <c r="I1187" i="5" s="1"/>
  <c r="G1185" i="1" s="1"/>
  <c r="F1188" i="5"/>
  <c r="I1188" i="5" s="1"/>
  <c r="G1186" i="1" s="1"/>
  <c r="F1189" i="5"/>
  <c r="I1189" i="5" s="1"/>
  <c r="G1187" i="1" s="1"/>
  <c r="F1190" i="5"/>
  <c r="I1190" i="5" s="1"/>
  <c r="G1188" i="1" s="1"/>
  <c r="F1191" i="5"/>
  <c r="I1191" i="5" s="1"/>
  <c r="G1189" i="1" s="1"/>
  <c r="F1192" i="5"/>
  <c r="I1192" i="5" s="1"/>
  <c r="G1190" i="1" s="1"/>
  <c r="F1193" i="5"/>
  <c r="I1193" i="5" s="1"/>
  <c r="G1191" i="1" s="1"/>
  <c r="F1194" i="5"/>
  <c r="I1194" i="5" s="1"/>
  <c r="G1192" i="1" s="1"/>
  <c r="F1195" i="5"/>
  <c r="I1195" i="5" s="1"/>
  <c r="G1193" i="1" s="1"/>
  <c r="F1196" i="5"/>
  <c r="I1196" i="5" s="1"/>
  <c r="G1194" i="1" s="1"/>
  <c r="F1197" i="5"/>
  <c r="I1197" i="5" s="1"/>
  <c r="G1195" i="1" s="1"/>
  <c r="F1198" i="5"/>
  <c r="I1198" i="5" s="1"/>
  <c r="G1196" i="1" s="1"/>
  <c r="F1199" i="5"/>
  <c r="I1199" i="5" s="1"/>
  <c r="G1197" i="1" s="1"/>
  <c r="F1200" i="5"/>
  <c r="I1200" i="5" s="1"/>
  <c r="G1198" i="1" s="1"/>
  <c r="F1201" i="5"/>
  <c r="I1201" i="5" s="1"/>
  <c r="G1199" i="1" s="1"/>
  <c r="F1202" i="5"/>
  <c r="I1202" i="5" s="1"/>
  <c r="G1200" i="1" s="1"/>
  <c r="F1203" i="5"/>
  <c r="I1203" i="5" s="1"/>
  <c r="G1201" i="1" s="1"/>
  <c r="F1204" i="5"/>
  <c r="I1204" i="5" s="1"/>
  <c r="G1202" i="1" s="1"/>
  <c r="F1205" i="5"/>
  <c r="I1205" i="5" s="1"/>
  <c r="G1203" i="1" s="1"/>
  <c r="F1206" i="5"/>
  <c r="I1206" i="5" s="1"/>
  <c r="G1204" i="1" s="1"/>
  <c r="F1207" i="5"/>
  <c r="I1207" i="5" s="1"/>
  <c r="G1205" i="1" s="1"/>
  <c r="F1208" i="5"/>
  <c r="I1208" i="5" s="1"/>
  <c r="G1206" i="1" s="1"/>
  <c r="F1209" i="5"/>
  <c r="I1209" i="5" s="1"/>
  <c r="G1207" i="1" s="1"/>
  <c r="F1210" i="5"/>
  <c r="I1210" i="5" s="1"/>
  <c r="G1208" i="1" s="1"/>
  <c r="F1211" i="5"/>
  <c r="I1211" i="5" s="1"/>
  <c r="G1209" i="1" s="1"/>
  <c r="F1212" i="5"/>
  <c r="I1212" i="5" s="1"/>
  <c r="G1210" i="1" s="1"/>
  <c r="F1213" i="5"/>
  <c r="I1213" i="5" s="1"/>
  <c r="G1211" i="1" s="1"/>
  <c r="F1214" i="5"/>
  <c r="I1214" i="5" s="1"/>
  <c r="G1212" i="1" s="1"/>
  <c r="F1215" i="5"/>
  <c r="I1215" i="5" s="1"/>
  <c r="G1213" i="1" s="1"/>
  <c r="F1216" i="5"/>
  <c r="I1216" i="5" s="1"/>
  <c r="G1214" i="1" s="1"/>
  <c r="F1217" i="5"/>
  <c r="I1217" i="5" s="1"/>
  <c r="G1215" i="1" s="1"/>
  <c r="F1218" i="5"/>
  <c r="I1218" i="5" s="1"/>
  <c r="G1216" i="1" s="1"/>
  <c r="F1219" i="5"/>
  <c r="I1219" i="5" s="1"/>
  <c r="G1217" i="1" s="1"/>
  <c r="F1220" i="5"/>
  <c r="I1220" i="5" s="1"/>
  <c r="G1218" i="1" s="1"/>
  <c r="F1221" i="5"/>
  <c r="I1221" i="5" s="1"/>
  <c r="G1219" i="1" s="1"/>
  <c r="F1222" i="5"/>
  <c r="I1222" i="5" s="1"/>
  <c r="G1220" i="1" s="1"/>
  <c r="F1223" i="5"/>
  <c r="I1223" i="5" s="1"/>
  <c r="G1221" i="1" s="1"/>
  <c r="F1224" i="5"/>
  <c r="I1224" i="5" s="1"/>
  <c r="G1222" i="1" s="1"/>
  <c r="F1225" i="5"/>
  <c r="I1225" i="5" s="1"/>
  <c r="G1223" i="1" s="1"/>
  <c r="F1226" i="5"/>
  <c r="I1226" i="5" s="1"/>
  <c r="G1224" i="1" s="1"/>
  <c r="F1227" i="5"/>
  <c r="I1227" i="5" s="1"/>
  <c r="G1225" i="1" s="1"/>
  <c r="F1228" i="5"/>
  <c r="I1228" i="5" s="1"/>
  <c r="G1226" i="1" s="1"/>
  <c r="F1229" i="5"/>
  <c r="I1229" i="5" s="1"/>
  <c r="G1227" i="1" s="1"/>
  <c r="F1230" i="5"/>
  <c r="I1230" i="5" s="1"/>
  <c r="G1228" i="1" s="1"/>
  <c r="F1231" i="5"/>
  <c r="I1231" i="5" s="1"/>
  <c r="G1229" i="1" s="1"/>
  <c r="F1232" i="5"/>
  <c r="I1232" i="5" s="1"/>
  <c r="G1230" i="1" s="1"/>
  <c r="F1233" i="5"/>
  <c r="I1233" i="5" s="1"/>
  <c r="G1231" i="1" s="1"/>
  <c r="F1234" i="5"/>
  <c r="I1234" i="5" s="1"/>
  <c r="G1232" i="1" s="1"/>
  <c r="F1235" i="5"/>
  <c r="I1235" i="5" s="1"/>
  <c r="G1233" i="1" s="1"/>
  <c r="F1236" i="5"/>
  <c r="I1236" i="5" s="1"/>
  <c r="G1234" i="1" s="1"/>
  <c r="F1237" i="5"/>
  <c r="I1237" i="5" s="1"/>
  <c r="G1235" i="1" s="1"/>
  <c r="F1238" i="5"/>
  <c r="I1238" i="5" s="1"/>
  <c r="G1236" i="1" s="1"/>
  <c r="F1239" i="5"/>
  <c r="I1239" i="5" s="1"/>
  <c r="G1237" i="1" s="1"/>
  <c r="F1240" i="5"/>
  <c r="I1240" i="5" s="1"/>
  <c r="G1238" i="1" s="1"/>
  <c r="F1241" i="5"/>
  <c r="I1241" i="5" s="1"/>
  <c r="G1239" i="1" s="1"/>
  <c r="F1242" i="5"/>
  <c r="I1242" i="5" s="1"/>
  <c r="G1240" i="1" s="1"/>
  <c r="F1243" i="5"/>
  <c r="I1243" i="5" s="1"/>
  <c r="G1241" i="1" s="1"/>
  <c r="F1244" i="5"/>
  <c r="I1244" i="5" s="1"/>
  <c r="G1242" i="1" s="1"/>
  <c r="F1245" i="5"/>
  <c r="I1245" i="5" s="1"/>
  <c r="G1243" i="1" s="1"/>
  <c r="F1246" i="5"/>
  <c r="I1246" i="5" s="1"/>
  <c r="G1244" i="1" s="1"/>
  <c r="F1247" i="5"/>
  <c r="I1247" i="5" s="1"/>
  <c r="G1245" i="1" s="1"/>
  <c r="F1248" i="5"/>
  <c r="I1248" i="5" s="1"/>
  <c r="G1246" i="1" s="1"/>
  <c r="F1249" i="5"/>
  <c r="I1249" i="5" s="1"/>
  <c r="G1247" i="1" s="1"/>
  <c r="F1250" i="5"/>
  <c r="I1250" i="5" s="1"/>
  <c r="G1248" i="1" s="1"/>
  <c r="F1251" i="5"/>
  <c r="I1251" i="5" s="1"/>
  <c r="G1249" i="1" s="1"/>
  <c r="F1252" i="5"/>
  <c r="I1252" i="5" s="1"/>
  <c r="G1250" i="1" s="1"/>
  <c r="F1253" i="5"/>
  <c r="I1253" i="5" s="1"/>
  <c r="G1251" i="1" s="1"/>
  <c r="F1254" i="5"/>
  <c r="I1254" i="5" s="1"/>
  <c r="G1252" i="1" s="1"/>
  <c r="F1255" i="5"/>
  <c r="I1255" i="5" s="1"/>
  <c r="G1253" i="1" s="1"/>
  <c r="F1256" i="5"/>
  <c r="I1256" i="5" s="1"/>
  <c r="G1254" i="1" s="1"/>
  <c r="F1257" i="5"/>
  <c r="I1257" i="5" s="1"/>
  <c r="G1255" i="1" s="1"/>
  <c r="F1258" i="5"/>
  <c r="I1258" i="5" s="1"/>
  <c r="G1256" i="1" s="1"/>
  <c r="F1259" i="5"/>
  <c r="I1259" i="5" s="1"/>
  <c r="G1257" i="1" s="1"/>
  <c r="F1260" i="5"/>
  <c r="I1260" i="5" s="1"/>
  <c r="G1258" i="1" s="1"/>
  <c r="F1261" i="5"/>
  <c r="I1261" i="5" s="1"/>
  <c r="G1259" i="1" s="1"/>
  <c r="F1262" i="5"/>
  <c r="I1262" i="5" s="1"/>
  <c r="G1260" i="1" s="1"/>
  <c r="F1263" i="5"/>
  <c r="I1263" i="5" s="1"/>
  <c r="G1261" i="1" s="1"/>
  <c r="F1264" i="5"/>
  <c r="I1264" i="5" s="1"/>
  <c r="G1262" i="1" s="1"/>
  <c r="F1265" i="5"/>
  <c r="I1265" i="5" s="1"/>
  <c r="G1263" i="1" s="1"/>
  <c r="F1266" i="5"/>
  <c r="I1266" i="5" s="1"/>
  <c r="G1264" i="1" s="1"/>
  <c r="F1267" i="5"/>
  <c r="I1267" i="5" s="1"/>
  <c r="G1265" i="1" s="1"/>
  <c r="F1268" i="5"/>
  <c r="I1268" i="5" s="1"/>
  <c r="G1266" i="1" s="1"/>
  <c r="F1269" i="5"/>
  <c r="I1269" i="5" s="1"/>
  <c r="G1267" i="1" s="1"/>
  <c r="F1270" i="5"/>
  <c r="I1270" i="5" s="1"/>
  <c r="G1268" i="1" s="1"/>
  <c r="F1271" i="5"/>
  <c r="I1271" i="5" s="1"/>
  <c r="G1269" i="1" s="1"/>
  <c r="F1272" i="5"/>
  <c r="I1272" i="5" s="1"/>
  <c r="G1270" i="1" s="1"/>
  <c r="F1273" i="5"/>
  <c r="I1273" i="5" s="1"/>
  <c r="G1271" i="1" s="1"/>
  <c r="F1274" i="5"/>
  <c r="I1274" i="5" s="1"/>
  <c r="G1272" i="1" s="1"/>
  <c r="F1275" i="5"/>
  <c r="I1275" i="5" s="1"/>
  <c r="G1273" i="1" s="1"/>
  <c r="F1276" i="5"/>
  <c r="I1276" i="5" s="1"/>
  <c r="G1274" i="1" s="1"/>
  <c r="F1277" i="5"/>
  <c r="I1277" i="5" s="1"/>
  <c r="G1275" i="1" s="1"/>
  <c r="F1278" i="5"/>
  <c r="I1278" i="5" s="1"/>
  <c r="G1276" i="1" s="1"/>
  <c r="F1279" i="5"/>
  <c r="I1279" i="5" s="1"/>
  <c r="G1277" i="1" s="1"/>
  <c r="F1280" i="5"/>
  <c r="I1280" i="5" s="1"/>
  <c r="G1278" i="1" s="1"/>
  <c r="F1281" i="5"/>
  <c r="I1281" i="5" s="1"/>
  <c r="G1279" i="1" s="1"/>
  <c r="F1282" i="5"/>
  <c r="I1282" i="5" s="1"/>
  <c r="G1280" i="1" s="1"/>
  <c r="F1283" i="5"/>
  <c r="I1283" i="5" s="1"/>
  <c r="G1281" i="1" s="1"/>
  <c r="F1284" i="5"/>
  <c r="I1284" i="5" s="1"/>
  <c r="G1282" i="1" s="1"/>
  <c r="F1285" i="5"/>
  <c r="I1285" i="5" s="1"/>
  <c r="G1283" i="1" s="1"/>
  <c r="F1286" i="5"/>
  <c r="I1286" i="5" s="1"/>
  <c r="G1284" i="1" s="1"/>
  <c r="F1287" i="5"/>
  <c r="I1287" i="5" s="1"/>
  <c r="G1285" i="1" s="1"/>
  <c r="F1288" i="5"/>
  <c r="I1288" i="5" s="1"/>
  <c r="G1286" i="1" s="1"/>
  <c r="F1289" i="5"/>
  <c r="I1289" i="5" s="1"/>
  <c r="G1287" i="1" s="1"/>
  <c r="F1290" i="5"/>
  <c r="I1290" i="5" s="1"/>
  <c r="G1288" i="1" s="1"/>
  <c r="F1291" i="5"/>
  <c r="I1291" i="5" s="1"/>
  <c r="G1289" i="1" s="1"/>
  <c r="F1292" i="5"/>
  <c r="I1292" i="5" s="1"/>
  <c r="G1290" i="1" s="1"/>
  <c r="F1293" i="5"/>
  <c r="I1293" i="5" s="1"/>
  <c r="G1291" i="1" s="1"/>
  <c r="F1294" i="5"/>
  <c r="I1294" i="5" s="1"/>
  <c r="G1292" i="1" s="1"/>
  <c r="F1295" i="5"/>
  <c r="I1295" i="5" s="1"/>
  <c r="G1293" i="1" s="1"/>
  <c r="F1296" i="5"/>
  <c r="I1296" i="5" s="1"/>
  <c r="G1294" i="1" s="1"/>
  <c r="F1297" i="5"/>
  <c r="I1297" i="5" s="1"/>
  <c r="G1295" i="1" s="1"/>
  <c r="F1298" i="5"/>
  <c r="I1298" i="5" s="1"/>
  <c r="G1296" i="1" s="1"/>
  <c r="F1299" i="5"/>
  <c r="I1299" i="5" s="1"/>
  <c r="G1297" i="1" s="1"/>
  <c r="F1300" i="5"/>
  <c r="I1300" i="5" s="1"/>
  <c r="G1298" i="1" s="1"/>
  <c r="F1301" i="5"/>
  <c r="I1301" i="5" s="1"/>
  <c r="G1299" i="1" s="1"/>
  <c r="F1302" i="5"/>
  <c r="I1302" i="5" s="1"/>
  <c r="G1300" i="1" s="1"/>
  <c r="F1303" i="5"/>
  <c r="I1303" i="5" s="1"/>
  <c r="G1301" i="1" s="1"/>
  <c r="F1304" i="5"/>
  <c r="I1304" i="5" s="1"/>
  <c r="G1302" i="1" s="1"/>
  <c r="F1305" i="5"/>
  <c r="I1305" i="5" s="1"/>
  <c r="G1303" i="1" s="1"/>
  <c r="F1306" i="5"/>
  <c r="I1306" i="5" s="1"/>
  <c r="G1304" i="1" s="1"/>
  <c r="F1307" i="5"/>
  <c r="I1307" i="5" s="1"/>
  <c r="G1305" i="1" s="1"/>
  <c r="F1308" i="5"/>
  <c r="I1308" i="5" s="1"/>
  <c r="G1306" i="1" s="1"/>
  <c r="F1309" i="5"/>
  <c r="I1309" i="5" s="1"/>
  <c r="G1307" i="1" s="1"/>
  <c r="F1310" i="5"/>
  <c r="I1310" i="5" s="1"/>
  <c r="G1308" i="1" s="1"/>
  <c r="F1311" i="5"/>
  <c r="I1311" i="5" s="1"/>
  <c r="G1309" i="1" s="1"/>
  <c r="F1312" i="5"/>
  <c r="I1312" i="5" s="1"/>
  <c r="G1310" i="1" s="1"/>
  <c r="F1313" i="5"/>
  <c r="I1313" i="5" s="1"/>
  <c r="G1311" i="1" s="1"/>
  <c r="F1314" i="5"/>
  <c r="I1314" i="5" s="1"/>
  <c r="G1312" i="1" s="1"/>
  <c r="I1315" i="5"/>
  <c r="G1313" i="1" s="1"/>
  <c r="F1332" i="5"/>
  <c r="F1333" i="5"/>
  <c r="I1333" i="5" s="1"/>
  <c r="G1330" i="1" s="1"/>
  <c r="F1334" i="5"/>
  <c r="I1334" i="5" s="1"/>
  <c r="G1331" i="1" s="1"/>
  <c r="F1335" i="5"/>
  <c r="I1335" i="5" s="1"/>
  <c r="G1332" i="1" s="1"/>
  <c r="F1336" i="5"/>
  <c r="I1336" i="5" s="1"/>
  <c r="G1333" i="1" s="1"/>
  <c r="F1337" i="5"/>
  <c r="I1337" i="5" s="1"/>
  <c r="G1334" i="1" s="1"/>
  <c r="F1338" i="5"/>
  <c r="I1338" i="5" s="1"/>
  <c r="G1335" i="1" s="1"/>
  <c r="F1339" i="5"/>
  <c r="I1339" i="5" s="1"/>
  <c r="G1336" i="1" s="1"/>
  <c r="F1340" i="5"/>
  <c r="I1340" i="5" s="1"/>
  <c r="G1337" i="1" s="1"/>
  <c r="F1341" i="5"/>
  <c r="I1341" i="5" s="1"/>
  <c r="G1338" i="1" s="1"/>
  <c r="F1342" i="5"/>
  <c r="I1342" i="5" s="1"/>
  <c r="G1339" i="1" s="1"/>
  <c r="F1343" i="5"/>
  <c r="I1343" i="5" s="1"/>
  <c r="G1340" i="1" s="1"/>
  <c r="F1344" i="5"/>
  <c r="I1344" i="5" s="1"/>
  <c r="G1341" i="1" s="1"/>
  <c r="F1345" i="5"/>
  <c r="I1345" i="5" s="1"/>
  <c r="G1342" i="1" s="1"/>
  <c r="F1346" i="5"/>
  <c r="I1346" i="5" s="1"/>
  <c r="G1343" i="1" s="1"/>
  <c r="F1347" i="5"/>
  <c r="I1347" i="5" s="1"/>
  <c r="G1344" i="1" s="1"/>
  <c r="F1348" i="5"/>
  <c r="I1348" i="5" s="1"/>
  <c r="G1345" i="1" s="1"/>
  <c r="F1349" i="5"/>
  <c r="I1349" i="5" s="1"/>
  <c r="G1346" i="1" s="1"/>
  <c r="F1350" i="5"/>
  <c r="I1350" i="5" s="1"/>
  <c r="G1347" i="1" s="1"/>
  <c r="F1351" i="5"/>
  <c r="I1351" i="5" s="1"/>
  <c r="G1348" i="1" s="1"/>
  <c r="F1352" i="5"/>
  <c r="I1352" i="5" s="1"/>
  <c r="G1349" i="1" s="1"/>
  <c r="F1353" i="5"/>
  <c r="I1353" i="5" s="1"/>
  <c r="G1350" i="1" s="1"/>
  <c r="F1354" i="5"/>
  <c r="I1354" i="5" s="1"/>
  <c r="G1351" i="1" s="1"/>
  <c r="F1355" i="5"/>
  <c r="I1355" i="5" s="1"/>
  <c r="G1352" i="1" s="1"/>
  <c r="F1356" i="5"/>
  <c r="I1356" i="5" s="1"/>
  <c r="G1353" i="1" s="1"/>
  <c r="F1357" i="5"/>
  <c r="I1357" i="5" s="1"/>
  <c r="G1354" i="1" s="1"/>
  <c r="F1358" i="5"/>
  <c r="I1358" i="5" s="1"/>
  <c r="G1355" i="1" s="1"/>
  <c r="F1359" i="5"/>
  <c r="I1359" i="5" s="1"/>
  <c r="G1356" i="1" s="1"/>
  <c r="F1360" i="5"/>
  <c r="I1360" i="5" s="1"/>
  <c r="G1357" i="1" s="1"/>
  <c r="F1361" i="5"/>
  <c r="I1361" i="5" s="1"/>
  <c r="G1358" i="1" s="1"/>
  <c r="F1362" i="5"/>
  <c r="I1362" i="5" s="1"/>
  <c r="G1359" i="1" s="1"/>
  <c r="F1363" i="5"/>
  <c r="I1363" i="5" s="1"/>
  <c r="G1360" i="1" s="1"/>
  <c r="F1364" i="5"/>
  <c r="I1364" i="5" s="1"/>
  <c r="G1361" i="1" s="1"/>
  <c r="F1365" i="5"/>
  <c r="I1365" i="5" s="1"/>
  <c r="G1362" i="1" s="1"/>
  <c r="F1366" i="5"/>
  <c r="I1366" i="5" s="1"/>
  <c r="G1363" i="1" s="1"/>
  <c r="F1367" i="5"/>
  <c r="I1367" i="5" s="1"/>
  <c r="G1364" i="1" s="1"/>
  <c r="F1368" i="5"/>
  <c r="I1368" i="5" s="1"/>
  <c r="G1365" i="1" s="1"/>
  <c r="F1369" i="5"/>
  <c r="I1369" i="5" s="1"/>
  <c r="G1366" i="1" s="1"/>
  <c r="F1370" i="5"/>
  <c r="I1370" i="5" s="1"/>
  <c r="G1367" i="1" s="1"/>
  <c r="F1371" i="5"/>
  <c r="I1371" i="5" s="1"/>
  <c r="G1368" i="1" s="1"/>
  <c r="F1372" i="5"/>
  <c r="I1372" i="5" s="1"/>
  <c r="G1369" i="1" s="1"/>
  <c r="F1373" i="5"/>
  <c r="I1373" i="5" s="1"/>
  <c r="G1370" i="1" s="1"/>
  <c r="F1374" i="5"/>
  <c r="I1374" i="5" s="1"/>
  <c r="G1371" i="1" s="1"/>
  <c r="F1375" i="5"/>
  <c r="I1375" i="5" s="1"/>
  <c r="G1372" i="1" s="1"/>
  <c r="F1376" i="5"/>
  <c r="I1376" i="5" s="1"/>
  <c r="G1373" i="1" s="1"/>
  <c r="F1377" i="5"/>
  <c r="I1377" i="5" s="1"/>
  <c r="G1374" i="1" s="1"/>
  <c r="F1378" i="5"/>
  <c r="I1378" i="5" s="1"/>
  <c r="G1375" i="1" s="1"/>
  <c r="F1379" i="5"/>
  <c r="I1379" i="5" s="1"/>
  <c r="G1376" i="1" s="1"/>
  <c r="F1380" i="5"/>
  <c r="I1380" i="5" s="1"/>
  <c r="G1377" i="1" s="1"/>
  <c r="I1381" i="5"/>
  <c r="G1378" i="1" s="1"/>
  <c r="F1387" i="5"/>
  <c r="F1388" i="5"/>
  <c r="I1388" i="5" s="1"/>
  <c r="G1384" i="1" s="1"/>
  <c r="F1389" i="5"/>
  <c r="I1389" i="5" s="1"/>
  <c r="G1385" i="1" s="1"/>
  <c r="F1390" i="5"/>
  <c r="I1390" i="5" s="1"/>
  <c r="G1386" i="1" s="1"/>
  <c r="F1391" i="5"/>
  <c r="I1391" i="5" s="1"/>
  <c r="G1387" i="1" s="1"/>
  <c r="F1392" i="5"/>
  <c r="I1392" i="5" s="1"/>
  <c r="G1388" i="1" s="1"/>
  <c r="F1393" i="5"/>
  <c r="I1393" i="5" s="1"/>
  <c r="G1389" i="1" s="1"/>
  <c r="F1394" i="5"/>
  <c r="I1394" i="5" s="1"/>
  <c r="G1390" i="1" s="1"/>
  <c r="F1395" i="5"/>
  <c r="I1395" i="5" s="1"/>
  <c r="G1391" i="1" s="1"/>
  <c r="F1396" i="5"/>
  <c r="I1396" i="5" s="1"/>
  <c r="G1392" i="1" s="1"/>
  <c r="F1397" i="5"/>
  <c r="I1397" i="5" s="1"/>
  <c r="G1393" i="1" s="1"/>
  <c r="F1398" i="5"/>
  <c r="I1398" i="5" s="1"/>
  <c r="G1394" i="1" s="1"/>
  <c r="F1399" i="5"/>
  <c r="I1399" i="5" s="1"/>
  <c r="G1395" i="1" s="1"/>
  <c r="F1400" i="5"/>
  <c r="I1400" i="5" s="1"/>
  <c r="G1396" i="1" s="1"/>
  <c r="F1401" i="5"/>
  <c r="I1401" i="5" s="1"/>
  <c r="G1397" i="1" s="1"/>
  <c r="F1402" i="5"/>
  <c r="I1402" i="5" s="1"/>
  <c r="G1398" i="1" s="1"/>
  <c r="F1403" i="5"/>
  <c r="I1403" i="5" s="1"/>
  <c r="G1399" i="1" s="1"/>
  <c r="F1404" i="5"/>
  <c r="I1404" i="5" s="1"/>
  <c r="G1400" i="1" s="1"/>
  <c r="F1405" i="5"/>
  <c r="I1405" i="5" s="1"/>
  <c r="G1401" i="1" s="1"/>
  <c r="F1406" i="5"/>
  <c r="I1406" i="5" s="1"/>
  <c r="G1402" i="1" s="1"/>
  <c r="F1407" i="5"/>
  <c r="I1407" i="5" s="1"/>
  <c r="G1403" i="1" s="1"/>
  <c r="F1408" i="5"/>
  <c r="I1408" i="5" s="1"/>
  <c r="G1404" i="1" s="1"/>
  <c r="F1409" i="5"/>
  <c r="I1409" i="5" s="1"/>
  <c r="G1405" i="1" s="1"/>
  <c r="F1410" i="5"/>
  <c r="I1410" i="5" s="1"/>
  <c r="G1406" i="1" s="1"/>
  <c r="F1411" i="5"/>
  <c r="I1411" i="5" s="1"/>
  <c r="G1407" i="1" s="1"/>
  <c r="F1412" i="5"/>
  <c r="I1412" i="5" s="1"/>
  <c r="G1408" i="1" s="1"/>
  <c r="F1413" i="5"/>
  <c r="I1413" i="5" s="1"/>
  <c r="G1409" i="1" s="1"/>
  <c r="F1414" i="5"/>
  <c r="I1414" i="5" s="1"/>
  <c r="G1410" i="1" s="1"/>
  <c r="F1415" i="5"/>
  <c r="I1415" i="5" s="1"/>
  <c r="G1411" i="1" s="1"/>
  <c r="F1416" i="5"/>
  <c r="I1416" i="5" s="1"/>
  <c r="G1412" i="1" s="1"/>
  <c r="F1417" i="5"/>
  <c r="I1417" i="5" s="1"/>
  <c r="G1413" i="1" s="1"/>
  <c r="F1418" i="5"/>
  <c r="I1418" i="5" s="1"/>
  <c r="G1414" i="1" s="1"/>
  <c r="F1419" i="5"/>
  <c r="I1419" i="5" s="1"/>
  <c r="G1415" i="1" s="1"/>
  <c r="F1420" i="5"/>
  <c r="I1420" i="5" s="1"/>
  <c r="G1416" i="1" s="1"/>
  <c r="F1421" i="5"/>
  <c r="I1421" i="5" s="1"/>
  <c r="G1417" i="1" s="1"/>
  <c r="F1422" i="5"/>
  <c r="I1422" i="5" s="1"/>
  <c r="G1418" i="1" s="1"/>
  <c r="B1428" i="5"/>
  <c r="F1428" i="5"/>
  <c r="I1428" i="5" s="1"/>
  <c r="G1423" i="1" s="1"/>
  <c r="B1429" i="5"/>
  <c r="F1429" i="5"/>
  <c r="I1429" i="5" s="1"/>
  <c r="G1424" i="1" s="1"/>
  <c r="B1430" i="5"/>
  <c r="F1430" i="5"/>
  <c r="I1430" i="5" s="1"/>
  <c r="G1425" i="1" s="1"/>
  <c r="B1431" i="5"/>
  <c r="F1431" i="5"/>
  <c r="I1431" i="5" s="1"/>
  <c r="G1426" i="1" s="1"/>
  <c r="B1432" i="5"/>
  <c r="F1432" i="5"/>
  <c r="I1432" i="5" s="1"/>
  <c r="G1427" i="1" s="1"/>
  <c r="B1433" i="5"/>
  <c r="F1433" i="5"/>
  <c r="I1433" i="5" s="1"/>
  <c r="G1428" i="1" s="1"/>
  <c r="B1434" i="5"/>
  <c r="F1434" i="5"/>
  <c r="I1434" i="5" s="1"/>
  <c r="G1429" i="1" s="1"/>
  <c r="B1435" i="5"/>
  <c r="F1435" i="5"/>
  <c r="I1435" i="5" s="1"/>
  <c r="G1430" i="1" s="1"/>
  <c r="B1436" i="5"/>
  <c r="F1436" i="5"/>
  <c r="I1436" i="5" s="1"/>
  <c r="G1431" i="1" s="1"/>
  <c r="B1437" i="5"/>
  <c r="F1437" i="5"/>
  <c r="I1437" i="5" s="1"/>
  <c r="G1432" i="1" s="1"/>
  <c r="B1438" i="5"/>
  <c r="F1438" i="5"/>
  <c r="I1438" i="5" s="1"/>
  <c r="G1433" i="1" s="1"/>
  <c r="B1439" i="5"/>
  <c r="F1439" i="5"/>
  <c r="I1439" i="5" s="1"/>
  <c r="G1434" i="1" s="1"/>
  <c r="B1440" i="5"/>
  <c r="F1440" i="5"/>
  <c r="I1440" i="5" s="1"/>
  <c r="G1435" i="1" s="1"/>
  <c r="B1441" i="5"/>
  <c r="F1441" i="5"/>
  <c r="I1441" i="5" s="1"/>
  <c r="G1436" i="1" s="1"/>
  <c r="B1442" i="5"/>
  <c r="F1442" i="5"/>
  <c r="I1442" i="5" s="1"/>
  <c r="G1437" i="1" s="1"/>
  <c r="B1443" i="5"/>
  <c r="F1443" i="5"/>
  <c r="I1443" i="5" s="1"/>
  <c r="G1438" i="1" s="1"/>
  <c r="B1444" i="5"/>
  <c r="F1444" i="5"/>
  <c r="I1444" i="5" s="1"/>
  <c r="G1439" i="1" s="1"/>
  <c r="B1445" i="5"/>
  <c r="F1445" i="5"/>
  <c r="I1445" i="5" s="1"/>
  <c r="G1440" i="1" s="1"/>
  <c r="B1446" i="5"/>
  <c r="F1446" i="5"/>
  <c r="I1446" i="5" s="1"/>
  <c r="G1441" i="1" s="1"/>
  <c r="B1447" i="5"/>
  <c r="F1447" i="5"/>
  <c r="I1447" i="5" s="1"/>
  <c r="G1442" i="1" s="1"/>
  <c r="B1448" i="5"/>
  <c r="F1448" i="5"/>
  <c r="I1448" i="5" s="1"/>
  <c r="G1443" i="1" s="1"/>
  <c r="B1449" i="5"/>
  <c r="F1449" i="5"/>
  <c r="I1449" i="5" s="1"/>
  <c r="G1444" i="1" s="1"/>
  <c r="B1450" i="5"/>
  <c r="F1450" i="5"/>
  <c r="I1450" i="5" s="1"/>
  <c r="G1445" i="1" s="1"/>
  <c r="B1451" i="5"/>
  <c r="F1451" i="5"/>
  <c r="I1451" i="5" s="1"/>
  <c r="G1446" i="1" s="1"/>
  <c r="B1452" i="5"/>
  <c r="F1452" i="5"/>
  <c r="I1452" i="5" s="1"/>
  <c r="G1447" i="1" s="1"/>
  <c r="B1453" i="5"/>
  <c r="F1453" i="5"/>
  <c r="I1453" i="5" s="1"/>
  <c r="G1448" i="1" s="1"/>
  <c r="B1454" i="5"/>
  <c r="F1454" i="5"/>
  <c r="I1454" i="5" s="1"/>
  <c r="G1449" i="1" s="1"/>
  <c r="B1455" i="5"/>
  <c r="F1455" i="5"/>
  <c r="I1455" i="5" s="1"/>
  <c r="G1450" i="1" s="1"/>
  <c r="B1456" i="5"/>
  <c r="I1456" i="5"/>
  <c r="G1451" i="1" s="1"/>
  <c r="B1457" i="5"/>
  <c r="F1457" i="5"/>
  <c r="I1457" i="5" s="1"/>
  <c r="G1452" i="1" s="1"/>
  <c r="B1458" i="5"/>
  <c r="F1458" i="5"/>
  <c r="I1458" i="5" s="1"/>
  <c r="G1453" i="1" s="1"/>
  <c r="B1459" i="5"/>
  <c r="F1459" i="5"/>
  <c r="I1459" i="5" s="1"/>
  <c r="G1454" i="1" s="1"/>
  <c r="B1460" i="5"/>
  <c r="F1460" i="5"/>
  <c r="I1460" i="5" s="1"/>
  <c r="G1455" i="1" s="1"/>
  <c r="B1461" i="5"/>
  <c r="F1461" i="5"/>
  <c r="I1461" i="5" s="1"/>
  <c r="G1456" i="1" s="1"/>
  <c r="B1462" i="5"/>
  <c r="F1462" i="5"/>
  <c r="I1462" i="5" s="1"/>
  <c r="G1457" i="1" s="1"/>
  <c r="F1463" i="5"/>
  <c r="I1463" i="5" s="1"/>
  <c r="G1458" i="1" s="1"/>
  <c r="F1464" i="5"/>
  <c r="I1464" i="5" s="1"/>
  <c r="G1459" i="1" s="1"/>
  <c r="F1465" i="5"/>
  <c r="I1465" i="5" s="1"/>
  <c r="G1460" i="1" s="1"/>
  <c r="F1466" i="5"/>
  <c r="I1466" i="5" s="1"/>
  <c r="G1461" i="1" s="1"/>
  <c r="F1467" i="5"/>
  <c r="I1467" i="5" s="1"/>
  <c r="G1462" i="1" s="1"/>
  <c r="F1468" i="5"/>
  <c r="I1468" i="5" s="1"/>
  <c r="G1463" i="1" s="1"/>
  <c r="F1469" i="5"/>
  <c r="I1469" i="5" s="1"/>
  <c r="G1464" i="1" s="1"/>
  <c r="F1470" i="5"/>
  <c r="I1470" i="5" s="1"/>
  <c r="G1465" i="1" s="1"/>
  <c r="F1471" i="5"/>
  <c r="I1471" i="5" s="1"/>
  <c r="G1466" i="1" s="1"/>
  <c r="F1472" i="5"/>
  <c r="I1472" i="5" s="1"/>
  <c r="G1467" i="1" s="1"/>
  <c r="F1473" i="5"/>
  <c r="I1473" i="5" s="1"/>
  <c r="G1468" i="1" s="1"/>
  <c r="F1474" i="5"/>
  <c r="I1474" i="5" s="1"/>
  <c r="G1469" i="1" s="1"/>
  <c r="F1475" i="5"/>
  <c r="I1475" i="5" s="1"/>
  <c r="G1470" i="1" s="1"/>
  <c r="F1476" i="5"/>
  <c r="I1476" i="5" s="1"/>
  <c r="G1471" i="1" s="1"/>
  <c r="F1477" i="5"/>
  <c r="I1477" i="5" s="1"/>
  <c r="G1472" i="1" s="1"/>
  <c r="F1478" i="5"/>
  <c r="I1478" i="5" s="1"/>
  <c r="G1473" i="1" s="1"/>
  <c r="F1479" i="5"/>
  <c r="I1479" i="5" s="1"/>
  <c r="G1474" i="1" s="1"/>
  <c r="F1480" i="5"/>
  <c r="I1480" i="5" s="1"/>
  <c r="G1475" i="1" s="1"/>
  <c r="F1481" i="5"/>
  <c r="I1481" i="5" s="1"/>
  <c r="G1476" i="1" s="1"/>
  <c r="F1482" i="5"/>
  <c r="I1482" i="5" s="1"/>
  <c r="G1477" i="1" s="1"/>
  <c r="F1483" i="5"/>
  <c r="I1483" i="5" s="1"/>
  <c r="G1478" i="1" s="1"/>
  <c r="F1484" i="5"/>
  <c r="I1484" i="5" s="1"/>
  <c r="G1479" i="1" s="1"/>
  <c r="F1485" i="5"/>
  <c r="I1485" i="5" s="1"/>
  <c r="G1480" i="1" s="1"/>
  <c r="F1486" i="5"/>
  <c r="I1486" i="5" s="1"/>
  <c r="G1481" i="1" s="1"/>
  <c r="F1487" i="5"/>
  <c r="I1487" i="5" s="1"/>
  <c r="G1482" i="1" s="1"/>
  <c r="F1488" i="5"/>
  <c r="I1488" i="5" s="1"/>
  <c r="G1483" i="1" s="1"/>
  <c r="F1489" i="5"/>
  <c r="I1489" i="5" s="1"/>
  <c r="G1484" i="1" s="1"/>
  <c r="A7" i="6"/>
  <c r="A8" i="6" s="1"/>
  <c r="A9" i="6" s="1"/>
  <c r="A10" i="6" s="1"/>
  <c r="A11" i="6" s="1"/>
  <c r="A12" i="6" s="1"/>
  <c r="A13" i="6" s="1"/>
  <c r="A14" i="6" s="1"/>
  <c r="A15" i="6" s="1"/>
  <c r="A16" i="6" s="1"/>
  <c r="A17" i="6" s="1"/>
  <c r="A18" i="6" s="1"/>
  <c r="A19" i="6" s="1"/>
  <c r="A20" i="6" s="1"/>
  <c r="A21" i="6" s="1"/>
  <c r="A22" i="6" s="1"/>
  <c r="A23" i="6" s="1"/>
  <c r="A24" i="6" s="1"/>
  <c r="A25" i="6" s="1"/>
  <c r="A26" i="6" s="1"/>
  <c r="A27" i="6" s="1"/>
  <c r="A28" i="6" s="1"/>
  <c r="A29" i="6" s="1"/>
  <c r="A30" i="6" s="1"/>
  <c r="A31" i="6" s="1"/>
  <c r="A32" i="6" s="1"/>
  <c r="A33" i="6" s="1"/>
  <c r="A34" i="6" s="1"/>
  <c r="A35" i="6" s="1"/>
  <c r="A36" i="6" s="1"/>
  <c r="A37" i="6" s="1"/>
  <c r="A38" i="6" s="1"/>
  <c r="A39" i="6" s="1"/>
  <c r="A40" i="6" s="1"/>
  <c r="A41" i="6" s="1"/>
  <c r="A42" i="6" s="1"/>
  <c r="A43" i="6" s="1"/>
  <c r="A44" i="6" s="1"/>
  <c r="A45" i="6" s="1"/>
  <c r="A46" i="6" s="1"/>
  <c r="A47" i="6" s="1"/>
  <c r="A48" i="6" s="1"/>
  <c r="A49" i="6" s="1"/>
  <c r="A50" i="6" s="1"/>
  <c r="A51" i="6" s="1"/>
  <c r="A52" i="6" s="1"/>
  <c r="A53" i="6" s="1"/>
  <c r="A54" i="6" s="1"/>
  <c r="A55" i="6" s="1"/>
  <c r="A56" i="6" s="1"/>
  <c r="A57" i="6" s="1"/>
  <c r="A58" i="6" s="1"/>
  <c r="A59" i="6" s="1"/>
  <c r="A60" i="6" s="1"/>
  <c r="A61" i="6" s="1"/>
  <c r="A62" i="6" s="1"/>
  <c r="A63" i="6" s="1"/>
  <c r="A64" i="6" s="1"/>
  <c r="A65" i="6" s="1"/>
  <c r="A66" i="6" s="1"/>
  <c r="A67" i="6" s="1"/>
  <c r="A68" i="6" s="1"/>
  <c r="A69" i="6" s="1"/>
  <c r="A70" i="6" s="1"/>
  <c r="A71" i="6" s="1"/>
  <c r="A72" i="6" s="1"/>
  <c r="A73" i="6" s="1"/>
  <c r="A74" i="6" s="1"/>
  <c r="A75" i="6" s="1"/>
  <c r="A76" i="6" s="1"/>
  <c r="A77" i="6" s="1"/>
  <c r="A78" i="6" s="1"/>
  <c r="A79" i="6" s="1"/>
  <c r="A80" i="6" s="1"/>
  <c r="A81" i="6" s="1"/>
  <c r="A82" i="6" s="1"/>
  <c r="A83" i="6" s="1"/>
  <c r="A84" i="6" s="1"/>
  <c r="A85" i="6" s="1"/>
  <c r="A86" i="6" s="1"/>
  <c r="A87" i="6" s="1"/>
  <c r="A88" i="6" s="1"/>
  <c r="A89" i="6" s="1"/>
  <c r="A90" i="6" s="1"/>
  <c r="A91" i="6" s="1"/>
  <c r="A92" i="6" s="1"/>
  <c r="A93" i="6" s="1"/>
  <c r="A94" i="6" s="1"/>
  <c r="A95" i="6" s="1"/>
  <c r="A96" i="6" s="1"/>
  <c r="A97" i="6" s="1"/>
  <c r="A98" i="6" s="1"/>
  <c r="A99" i="6" s="1"/>
  <c r="A100" i="6" s="1"/>
  <c r="A101" i="6" s="1"/>
  <c r="A102" i="6" s="1"/>
  <c r="A103" i="6" s="1"/>
  <c r="A104" i="6" s="1"/>
  <c r="A105" i="6" s="1"/>
  <c r="A106" i="6" s="1"/>
  <c r="A107" i="6" s="1"/>
  <c r="A108" i="6" s="1"/>
  <c r="A109" i="6" s="1"/>
  <c r="A110" i="6" s="1"/>
  <c r="A111" i="6" s="1"/>
  <c r="A112" i="6" s="1"/>
  <c r="A113" i="6" s="1"/>
  <c r="A114" i="6" s="1"/>
  <c r="A115" i="6" s="1"/>
  <c r="A116" i="6" s="1"/>
  <c r="A117" i="6" s="1"/>
  <c r="A118" i="6" s="1"/>
  <c r="A119" i="6" s="1"/>
  <c r="A120" i="6" s="1"/>
  <c r="A121" i="6" s="1"/>
  <c r="A122" i="6" s="1"/>
  <c r="A123" i="6" s="1"/>
  <c r="A124" i="6" s="1"/>
  <c r="A125" i="6" s="1"/>
  <c r="A126" i="6" s="1"/>
  <c r="A127" i="6" s="1"/>
  <c r="A128" i="6" s="1"/>
  <c r="A129" i="6" s="1"/>
  <c r="A130" i="6" s="1"/>
  <c r="A131" i="6" s="1"/>
  <c r="A132" i="6" s="1"/>
  <c r="A133" i="6" s="1"/>
  <c r="A134" i="6" s="1"/>
  <c r="A135" i="6" s="1"/>
  <c r="A136" i="6" s="1"/>
  <c r="A137" i="6" s="1"/>
  <c r="A138" i="6" s="1"/>
  <c r="A139" i="6" s="1"/>
  <c r="A140" i="6" s="1"/>
  <c r="A141" i="6" s="1"/>
  <c r="A142" i="6" s="1"/>
  <c r="A143" i="6" s="1"/>
  <c r="A144" i="6" s="1"/>
  <c r="A145" i="6" s="1"/>
  <c r="A146" i="6" s="1"/>
  <c r="A147" i="6" s="1"/>
  <c r="A148" i="6" s="1"/>
  <c r="A149" i="6" s="1"/>
  <c r="A150" i="6" s="1"/>
  <c r="A151" i="6" s="1"/>
  <c r="A152" i="6" s="1"/>
  <c r="A153" i="6" s="1"/>
  <c r="A154" i="6" s="1"/>
  <c r="A155" i="6" s="1"/>
  <c r="A156" i="6" s="1"/>
  <c r="A157" i="6" s="1"/>
  <c r="A158" i="6" s="1"/>
  <c r="A159" i="6" s="1"/>
  <c r="A160" i="6" s="1"/>
  <c r="A161" i="6" s="1"/>
  <c r="A162" i="6" s="1"/>
  <c r="A163" i="6" s="1"/>
  <c r="A164" i="6" s="1"/>
  <c r="A165" i="6" s="1"/>
  <c r="A166" i="6" s="1"/>
  <c r="A167" i="6" s="1"/>
  <c r="A168" i="6" s="1"/>
  <c r="A169" i="6" s="1"/>
  <c r="A170" i="6" s="1"/>
  <c r="A171" i="6" s="1"/>
  <c r="A172" i="6" s="1"/>
  <c r="A173" i="6" s="1"/>
  <c r="A174" i="6" s="1"/>
  <c r="A175" i="6" s="1"/>
  <c r="A176" i="6" s="1"/>
  <c r="A177" i="6" s="1"/>
  <c r="A178" i="6" s="1"/>
  <c r="A179" i="6" s="1"/>
  <c r="A180" i="6" s="1"/>
  <c r="A181" i="6" s="1"/>
  <c r="A182" i="6" s="1"/>
  <c r="A183" i="6" s="1"/>
  <c r="A184" i="6" s="1"/>
  <c r="A185" i="6" s="1"/>
  <c r="A186" i="6" s="1"/>
  <c r="A187" i="6" s="1"/>
  <c r="A188" i="6" s="1"/>
  <c r="A189" i="6" s="1"/>
  <c r="A190" i="6" s="1"/>
  <c r="A191" i="6" s="1"/>
  <c r="A192" i="6" s="1"/>
  <c r="A193" i="6" s="1"/>
  <c r="A194" i="6" s="1"/>
  <c r="A195" i="6" s="1"/>
  <c r="A196" i="6" s="1"/>
  <c r="A197" i="6" s="1"/>
  <c r="A198" i="6" s="1"/>
  <c r="A199" i="6" s="1"/>
  <c r="A200" i="6" s="1"/>
  <c r="A201" i="6" s="1"/>
  <c r="A202" i="6" s="1"/>
  <c r="A203" i="6" s="1"/>
  <c r="A204" i="6" s="1"/>
  <c r="A205" i="6" s="1"/>
  <c r="A206" i="6" s="1"/>
  <c r="A207" i="6" s="1"/>
  <c r="A208" i="6" s="1"/>
  <c r="A209" i="6" s="1"/>
  <c r="A210" i="6" s="1"/>
  <c r="A211" i="6" s="1"/>
  <c r="A212" i="6" s="1"/>
  <c r="A213" i="6" s="1"/>
  <c r="A214" i="6" s="1"/>
  <c r="A215" i="6" s="1"/>
  <c r="A216" i="6" s="1"/>
  <c r="A217" i="6" s="1"/>
  <c r="A218" i="6" s="1"/>
  <c r="A219" i="6" s="1"/>
  <c r="A220" i="6" s="1"/>
  <c r="A221" i="6" s="1"/>
  <c r="A222" i="6" s="1"/>
  <c r="A223" i="6" s="1"/>
  <c r="A224" i="6" s="1"/>
  <c r="A225" i="6" s="1"/>
  <c r="A226" i="6" s="1"/>
  <c r="A227" i="6" s="1"/>
  <c r="A228" i="6" s="1"/>
  <c r="A229" i="6" s="1"/>
  <c r="A230" i="6" s="1"/>
  <c r="A231" i="6" s="1"/>
  <c r="A232" i="6" s="1"/>
  <c r="A233" i="6" s="1"/>
  <c r="A234" i="6" s="1"/>
  <c r="A235" i="6" s="1"/>
  <c r="A236" i="6" s="1"/>
  <c r="A237" i="6" s="1"/>
  <c r="A238" i="6" s="1"/>
  <c r="A239" i="6" s="1"/>
  <c r="A240" i="6" s="1"/>
  <c r="A241" i="6" s="1"/>
  <c r="A242" i="6" s="1"/>
  <c r="A243" i="6" s="1"/>
  <c r="A244" i="6" s="1"/>
  <c r="A245" i="6" s="1"/>
  <c r="A246" i="6" s="1"/>
  <c r="A247" i="6" s="1"/>
  <c r="A248" i="6" s="1"/>
  <c r="A249" i="6" s="1"/>
  <c r="A250" i="6" s="1"/>
  <c r="A251" i="6" s="1"/>
  <c r="A252" i="6" s="1"/>
  <c r="A253" i="6" s="1"/>
  <c r="A254" i="6" s="1"/>
  <c r="A255" i="6" s="1"/>
  <c r="A256" i="6" s="1"/>
  <c r="A257" i="6" s="1"/>
  <c r="A258" i="6" s="1"/>
  <c r="A259" i="6" s="1"/>
  <c r="A260" i="6" s="1"/>
  <c r="A261" i="6" s="1"/>
  <c r="A262" i="6" s="1"/>
  <c r="A263" i="6" s="1"/>
  <c r="A264" i="6" s="1"/>
  <c r="A265" i="6" s="1"/>
  <c r="A266" i="6" s="1"/>
  <c r="A267" i="6" s="1"/>
  <c r="A268" i="6" s="1"/>
  <c r="A269" i="6" s="1"/>
  <c r="A270" i="6" s="1"/>
  <c r="A271" i="6" s="1"/>
  <c r="A272" i="6" s="1"/>
  <c r="A273" i="6" s="1"/>
  <c r="A274" i="6" s="1"/>
  <c r="A275" i="6" s="1"/>
  <c r="A276" i="6" s="1"/>
  <c r="A277" i="6" s="1"/>
  <c r="A278" i="6" s="1"/>
  <c r="A279" i="6" s="1"/>
  <c r="A280" i="6" s="1"/>
  <c r="A281" i="6" s="1"/>
  <c r="A282" i="6" s="1"/>
  <c r="A283" i="6" s="1"/>
  <c r="A284" i="6" s="1"/>
  <c r="A285" i="6" s="1"/>
  <c r="A286" i="6" s="1"/>
  <c r="A287" i="6" s="1"/>
  <c r="A288" i="6" s="1"/>
  <c r="A289" i="6" s="1"/>
  <c r="A290" i="6" s="1"/>
  <c r="A291" i="6" s="1"/>
  <c r="A292" i="6" s="1"/>
  <c r="A293" i="6" s="1"/>
  <c r="A294" i="6" s="1"/>
  <c r="A295" i="6" s="1"/>
  <c r="A296" i="6" s="1"/>
  <c r="A297" i="6" s="1"/>
  <c r="A298" i="6" s="1"/>
  <c r="A299" i="6" s="1"/>
  <c r="A300" i="6" s="1"/>
  <c r="A301" i="6" s="1"/>
  <c r="A302" i="6" s="1"/>
  <c r="A303" i="6" s="1"/>
  <c r="A304" i="6" s="1"/>
  <c r="A305" i="6" s="1"/>
  <c r="A306" i="6" s="1"/>
  <c r="A307" i="6" s="1"/>
  <c r="A308" i="6" s="1"/>
  <c r="A309" i="6" s="1"/>
  <c r="A310" i="6" s="1"/>
  <c r="A311" i="6" s="1"/>
  <c r="A312" i="6" s="1"/>
  <c r="A313" i="6" s="1"/>
  <c r="A314" i="6" s="1"/>
  <c r="A315" i="6" s="1"/>
  <c r="A316" i="6" s="1"/>
  <c r="A317" i="6" s="1"/>
  <c r="A318" i="6" s="1"/>
  <c r="A319" i="6" s="1"/>
  <c r="A320" i="6" s="1"/>
  <c r="A321" i="6" s="1"/>
  <c r="A322" i="6" s="1"/>
  <c r="A323" i="6" s="1"/>
  <c r="A324" i="6" s="1"/>
  <c r="A325" i="6" s="1"/>
  <c r="A326" i="6" s="1"/>
  <c r="A327" i="6" s="1"/>
  <c r="A328" i="6" s="1"/>
  <c r="A329" i="6" s="1"/>
  <c r="A330" i="6" s="1"/>
  <c r="A331" i="6" s="1"/>
  <c r="A332" i="6" s="1"/>
  <c r="A333" i="6" s="1"/>
  <c r="A334" i="6" s="1"/>
  <c r="A335" i="6" s="1"/>
  <c r="A336" i="6" s="1"/>
  <c r="A337" i="6" s="1"/>
  <c r="A338" i="6" s="1"/>
  <c r="A339" i="6" s="1"/>
  <c r="A340" i="6" s="1"/>
  <c r="A341" i="6" s="1"/>
  <c r="A342" i="6" s="1"/>
  <c r="A343" i="6" s="1"/>
  <c r="A344" i="6" s="1"/>
  <c r="A345" i="6" s="1"/>
  <c r="A346" i="6" s="1"/>
  <c r="A347" i="6" s="1"/>
  <c r="A348" i="6" s="1"/>
  <c r="A349" i="6" s="1"/>
  <c r="A350" i="6" s="1"/>
  <c r="A351" i="6" s="1"/>
  <c r="A352" i="6" s="1"/>
  <c r="A353" i="6" s="1"/>
  <c r="A354" i="6" s="1"/>
  <c r="A355" i="6" s="1"/>
  <c r="A356" i="6" s="1"/>
  <c r="A357" i="6" s="1"/>
  <c r="A358" i="6" s="1"/>
  <c r="A359" i="6" s="1"/>
  <c r="A360" i="6" s="1"/>
  <c r="A361" i="6" s="1"/>
  <c r="A362" i="6" s="1"/>
  <c r="A363" i="6" s="1"/>
  <c r="A364" i="6" s="1"/>
  <c r="A365" i="6" s="1"/>
  <c r="A366" i="6" s="1"/>
  <c r="A367" i="6" s="1"/>
  <c r="A368" i="6" s="1"/>
  <c r="A369" i="6" s="1"/>
  <c r="A370" i="6" s="1"/>
  <c r="A371" i="6" s="1"/>
  <c r="A372" i="6" s="1"/>
  <c r="A373" i="6" s="1"/>
  <c r="A374" i="6" s="1"/>
  <c r="A375" i="6" s="1"/>
  <c r="A376" i="6" s="1"/>
  <c r="A377" i="6" s="1"/>
  <c r="A378" i="6" s="1"/>
  <c r="A379" i="6" s="1"/>
  <c r="A380" i="6" s="1"/>
  <c r="A381" i="6" s="1"/>
  <c r="A382" i="6" s="1"/>
  <c r="A383" i="6" s="1"/>
  <c r="A384" i="6" s="1"/>
  <c r="A385" i="6" s="1"/>
  <c r="A386" i="6" s="1"/>
  <c r="K389" i="6"/>
  <c r="A390" i="6"/>
  <c r="A391" i="6" s="1"/>
  <c r="A392" i="6" s="1"/>
  <c r="A393" i="6" s="1"/>
  <c r="A394" i="6" s="1"/>
  <c r="A395" i="6" s="1"/>
  <c r="A396" i="6" s="1"/>
  <c r="A397" i="6" s="1"/>
  <c r="A398" i="6" s="1"/>
  <c r="A399" i="6" s="1"/>
  <c r="A400" i="6" s="1"/>
  <c r="A401" i="6" s="1"/>
  <c r="A402" i="6" s="1"/>
  <c r="A403" i="6" s="1"/>
  <c r="A404" i="6" s="1"/>
  <c r="A405" i="6" s="1"/>
  <c r="A406" i="6" s="1"/>
  <c r="A407" i="6" s="1"/>
  <c r="A408" i="6" s="1"/>
  <c r="A409" i="6" s="1"/>
  <c r="A410" i="6" s="1"/>
  <c r="A411" i="6" s="1"/>
  <c r="A412" i="6" s="1"/>
  <c r="A413" i="6" s="1"/>
  <c r="A414" i="6" s="1"/>
  <c r="A415" i="6" s="1"/>
  <c r="A416" i="6" s="1"/>
  <c r="A417" i="6" s="1"/>
  <c r="A418" i="6" s="1"/>
  <c r="A419" i="6" s="1"/>
  <c r="A420" i="6" s="1"/>
  <c r="A421" i="6" s="1"/>
  <c r="A422" i="6" s="1"/>
  <c r="A423" i="6" s="1"/>
  <c r="A424" i="6" s="1"/>
  <c r="A425" i="6" s="1"/>
  <c r="A426" i="6" s="1"/>
  <c r="A427" i="6" s="1"/>
  <c r="A428" i="6" s="1"/>
  <c r="A429" i="6" s="1"/>
  <c r="A430" i="6" s="1"/>
  <c r="A431" i="6" s="1"/>
  <c r="A432" i="6" s="1"/>
  <c r="A433" i="6" s="1"/>
  <c r="A434" i="6" s="1"/>
  <c r="A435" i="6" s="1"/>
  <c r="A436" i="6" s="1"/>
  <c r="A437" i="6" s="1"/>
  <c r="A438" i="6" s="1"/>
  <c r="A439" i="6" s="1"/>
  <c r="A440" i="6" s="1"/>
  <c r="A441" i="6" s="1"/>
  <c r="A442" i="6" s="1"/>
  <c r="A443" i="6" s="1"/>
  <c r="A444" i="6" s="1"/>
  <c r="A445" i="6" s="1"/>
  <c r="A446" i="6" s="1"/>
  <c r="A447" i="6" s="1"/>
  <c r="A448" i="6" s="1"/>
  <c r="A449" i="6" s="1"/>
  <c r="A450" i="6" s="1"/>
  <c r="A451" i="6" s="1"/>
  <c r="A452" i="6" s="1"/>
  <c r="A453" i="6" s="1"/>
  <c r="A454" i="6" s="1"/>
  <c r="A455" i="6" s="1"/>
  <c r="A456" i="6" s="1"/>
  <c r="A457" i="6" s="1"/>
  <c r="A458" i="6" s="1"/>
  <c r="A459" i="6" s="1"/>
  <c r="A460" i="6" s="1"/>
  <c r="A461" i="6" s="1"/>
  <c r="A462" i="6" s="1"/>
  <c r="A463" i="6" s="1"/>
  <c r="A464" i="6" s="1"/>
  <c r="A465" i="6" s="1"/>
  <c r="A466" i="6" s="1"/>
  <c r="A467" i="6" s="1"/>
  <c r="A468" i="6" s="1"/>
  <c r="A469" i="6" s="1"/>
  <c r="A470" i="6" s="1"/>
  <c r="A471" i="6" s="1"/>
  <c r="A472" i="6" s="1"/>
  <c r="A473" i="6" s="1"/>
  <c r="A474" i="6" s="1"/>
  <c r="A475" i="6" s="1"/>
  <c r="A476" i="6" s="1"/>
  <c r="A477" i="6" s="1"/>
  <c r="A478" i="6" s="1"/>
  <c r="A479" i="6" s="1"/>
  <c r="A480" i="6" s="1"/>
  <c r="A481" i="6" s="1"/>
  <c r="A482" i="6" s="1"/>
  <c r="A483" i="6" s="1"/>
  <c r="A484" i="6" s="1"/>
  <c r="A485" i="6" s="1"/>
  <c r="A486" i="6" s="1"/>
  <c r="A487" i="6" s="1"/>
  <c r="A488" i="6" s="1"/>
  <c r="A489" i="6" s="1"/>
  <c r="A490" i="6" s="1"/>
  <c r="A491" i="6" s="1"/>
  <c r="A492" i="6" s="1"/>
  <c r="A493" i="6" s="1"/>
  <c r="A494" i="6" s="1"/>
  <c r="A495" i="6" s="1"/>
  <c r="A496" i="6" s="1"/>
  <c r="A497" i="6" s="1"/>
  <c r="A498" i="6" s="1"/>
  <c r="A499" i="6" s="1"/>
  <c r="A500" i="6" s="1"/>
  <c r="A501" i="6" s="1"/>
  <c r="A502" i="6" s="1"/>
  <c r="A503" i="6" s="1"/>
  <c r="A504" i="6" s="1"/>
  <c r="A505" i="6" s="1"/>
  <c r="A506" i="6" s="1"/>
  <c r="A507" i="6" s="1"/>
  <c r="A508" i="6" s="1"/>
  <c r="A509" i="6" s="1"/>
  <c r="A510" i="6" s="1"/>
  <c r="A511" i="6" s="1"/>
  <c r="A512" i="6" s="1"/>
  <c r="A513" i="6" s="1"/>
  <c r="A514" i="6" s="1"/>
  <c r="A515" i="6" s="1"/>
  <c r="A516" i="6" s="1"/>
  <c r="A517" i="6" s="1"/>
  <c r="A518" i="6" s="1"/>
  <c r="A519" i="6" s="1"/>
  <c r="A520" i="6" s="1"/>
  <c r="A521" i="6" s="1"/>
  <c r="A522" i="6" s="1"/>
  <c r="A523" i="6" s="1"/>
  <c r="A524" i="6" s="1"/>
  <c r="A525" i="6" s="1"/>
  <c r="A526" i="6" s="1"/>
  <c r="A527" i="6" s="1"/>
  <c r="A528" i="6" s="1"/>
  <c r="A529" i="6" s="1"/>
  <c r="A530" i="6" s="1"/>
  <c r="A531" i="6" s="1"/>
  <c r="A532" i="6" s="1"/>
  <c r="A533" i="6" s="1"/>
  <c r="A534" i="6" s="1"/>
  <c r="A535" i="6" s="1"/>
  <c r="A536" i="6" s="1"/>
  <c r="A537" i="6" s="1"/>
  <c r="A538" i="6" s="1"/>
  <c r="A539" i="6" s="1"/>
  <c r="A540" i="6" s="1"/>
  <c r="A541" i="6" s="1"/>
  <c r="A542" i="6" s="1"/>
  <c r="A543" i="6" s="1"/>
  <c r="A544" i="6" s="1"/>
  <c r="A545" i="6" s="1"/>
  <c r="A546" i="6" s="1"/>
  <c r="A547" i="6" s="1"/>
  <c r="A548" i="6" s="1"/>
  <c r="A549" i="6" s="1"/>
  <c r="A550" i="6" s="1"/>
  <c r="A551" i="6" s="1"/>
  <c r="A552" i="6" s="1"/>
  <c r="A553" i="6" s="1"/>
  <c r="A554" i="6" s="1"/>
  <c r="A555" i="6" s="1"/>
  <c r="A556" i="6" s="1"/>
  <c r="A557" i="6" s="1"/>
  <c r="A558" i="6" s="1"/>
  <c r="A559" i="6" s="1"/>
  <c r="A560" i="6" s="1"/>
  <c r="A561" i="6" s="1"/>
  <c r="A562" i="6" s="1"/>
  <c r="A563" i="6" s="1"/>
  <c r="A564" i="6" s="1"/>
  <c r="A565" i="6" s="1"/>
  <c r="A566" i="6" s="1"/>
  <c r="A567" i="6" s="1"/>
  <c r="A568" i="6" s="1"/>
  <c r="A569" i="6" s="1"/>
  <c r="A570" i="6" s="1"/>
  <c r="A571" i="6" s="1"/>
  <c r="A572" i="6" s="1"/>
  <c r="A573" i="6" s="1"/>
  <c r="A574" i="6" s="1"/>
  <c r="A575" i="6" s="1"/>
  <c r="A576" i="6" s="1"/>
  <c r="A577" i="6" s="1"/>
  <c r="A578" i="6" s="1"/>
  <c r="A579" i="6" s="1"/>
  <c r="A580" i="6" s="1"/>
  <c r="A581" i="6" s="1"/>
  <c r="A582" i="6" s="1"/>
  <c r="A583" i="6" s="1"/>
  <c r="A584" i="6" s="1"/>
  <c r="A585" i="6" s="1"/>
  <c r="A586" i="6" s="1"/>
  <c r="A587" i="6" s="1"/>
  <c r="A588" i="6" s="1"/>
  <c r="A589" i="6" s="1"/>
  <c r="A590" i="6" s="1"/>
  <c r="A591" i="6" s="1"/>
  <c r="A592" i="6" s="1"/>
  <c r="A593" i="6" s="1"/>
  <c r="A594" i="6" s="1"/>
  <c r="A595" i="6" s="1"/>
  <c r="A596" i="6" s="1"/>
  <c r="A597" i="6" s="1"/>
  <c r="A598" i="6" s="1"/>
  <c r="A599" i="6" s="1"/>
  <c r="A600" i="6" s="1"/>
  <c r="A601" i="6" s="1"/>
  <c r="A602" i="6" s="1"/>
  <c r="A603" i="6" s="1"/>
  <c r="A604" i="6" s="1"/>
  <c r="A605" i="6" s="1"/>
  <c r="A606" i="6" s="1"/>
  <c r="A607" i="6" s="1"/>
  <c r="A608" i="6" s="1"/>
  <c r="A609" i="6" s="1"/>
  <c r="A610" i="6" s="1"/>
  <c r="A611" i="6" s="1"/>
  <c r="A612" i="6" s="1"/>
  <c r="A613" i="6" s="1"/>
  <c r="A614" i="6" s="1"/>
  <c r="A615" i="6" s="1"/>
  <c r="A616" i="6" s="1"/>
  <c r="A617" i="6" s="1"/>
  <c r="A618" i="6" s="1"/>
  <c r="A619" i="6" s="1"/>
  <c r="A620" i="6" s="1"/>
  <c r="A621" i="6" s="1"/>
  <c r="A622" i="6" s="1"/>
  <c r="A623" i="6" s="1"/>
  <c r="A624" i="6" s="1"/>
  <c r="A625" i="6" s="1"/>
  <c r="A626" i="6" s="1"/>
  <c r="A627" i="6" s="1"/>
  <c r="A628" i="6" s="1"/>
  <c r="A629" i="6" s="1"/>
  <c r="A630" i="6" s="1"/>
  <c r="A631" i="6" s="1"/>
  <c r="A632" i="6" s="1"/>
  <c r="A633" i="6" s="1"/>
  <c r="A634" i="6" s="1"/>
  <c r="A635" i="6" s="1"/>
  <c r="A636" i="6" s="1"/>
  <c r="A637" i="6" s="1"/>
  <c r="A638" i="6" s="1"/>
  <c r="A639" i="6" s="1"/>
  <c r="A640" i="6" s="1"/>
  <c r="A641" i="6" s="1"/>
  <c r="A642" i="6" s="1"/>
  <c r="A643" i="6" s="1"/>
  <c r="A644" i="6" s="1"/>
  <c r="A645" i="6" s="1"/>
  <c r="A646" i="6" s="1"/>
  <c r="A647" i="6" s="1"/>
  <c r="A648" i="6" s="1"/>
  <c r="A649" i="6" s="1"/>
  <c r="A650" i="6" s="1"/>
  <c r="A651" i="6" s="1"/>
  <c r="A652" i="6" s="1"/>
  <c r="A653" i="6" s="1"/>
  <c r="A654" i="6" s="1"/>
  <c r="A655" i="6" s="1"/>
  <c r="A656" i="6" s="1"/>
  <c r="A657" i="6" s="1"/>
  <c r="A658" i="6" s="1"/>
  <c r="A659" i="6" s="1"/>
  <c r="A660" i="6" s="1"/>
  <c r="A661" i="6" s="1"/>
  <c r="A662" i="6" s="1"/>
  <c r="A663" i="6" s="1"/>
  <c r="A664" i="6" s="1"/>
  <c r="A665" i="6" s="1"/>
  <c r="A666" i="6" s="1"/>
  <c r="A667" i="6" s="1"/>
  <c r="A668" i="6" s="1"/>
  <c r="A669" i="6" s="1"/>
  <c r="A670" i="6" s="1"/>
  <c r="A671" i="6" s="1"/>
  <c r="A672" i="6" s="1"/>
  <c r="A673" i="6" s="1"/>
  <c r="A674" i="6" s="1"/>
  <c r="A675" i="6" s="1"/>
  <c r="A676" i="6" s="1"/>
  <c r="A677" i="6" s="1"/>
  <c r="A678" i="6" s="1"/>
  <c r="A679" i="6" s="1"/>
  <c r="A680" i="6" s="1"/>
  <c r="A681" i="6" s="1"/>
  <c r="A682" i="6" s="1"/>
  <c r="A683" i="6" s="1"/>
  <c r="A684" i="6" s="1"/>
  <c r="A685" i="6" s="1"/>
  <c r="A686" i="6" s="1"/>
  <c r="A687" i="6" s="1"/>
  <c r="A688" i="6" s="1"/>
  <c r="A689" i="6" s="1"/>
  <c r="A690" i="6" s="1"/>
  <c r="A691" i="6" s="1"/>
  <c r="A692" i="6" s="1"/>
  <c r="A693" i="6" s="1"/>
  <c r="A694" i="6" s="1"/>
  <c r="A695" i="6" s="1"/>
  <c r="A696" i="6" s="1"/>
  <c r="A697" i="6" s="1"/>
  <c r="A698" i="6" s="1"/>
  <c r="A699" i="6" s="1"/>
  <c r="A700" i="6" s="1"/>
  <c r="A701" i="6" s="1"/>
  <c r="A702" i="6" s="1"/>
  <c r="A703" i="6" s="1"/>
  <c r="A704" i="6" s="1"/>
  <c r="A705" i="6" s="1"/>
  <c r="A706" i="6" s="1"/>
  <c r="A707" i="6" s="1"/>
  <c r="A708" i="6" s="1"/>
  <c r="A709" i="6" s="1"/>
  <c r="A710" i="6" s="1"/>
  <c r="A711" i="6" s="1"/>
  <c r="A712" i="6" s="1"/>
  <c r="A713" i="6" s="1"/>
  <c r="A714" i="6" s="1"/>
  <c r="A715" i="6" s="1"/>
  <c r="A716" i="6" s="1"/>
  <c r="A717" i="6" s="1"/>
  <c r="K390" i="6"/>
  <c r="K391" i="6"/>
  <c r="K392" i="6"/>
  <c r="K393" i="6"/>
  <c r="K394" i="6"/>
  <c r="K395" i="6"/>
  <c r="K396" i="6"/>
  <c r="K397" i="6"/>
  <c r="K398" i="6"/>
  <c r="K399" i="6"/>
  <c r="K400" i="6"/>
  <c r="K401" i="6"/>
  <c r="K402" i="6"/>
  <c r="K403" i="6"/>
  <c r="K404" i="6"/>
  <c r="K405" i="6"/>
  <c r="K406" i="6"/>
  <c r="K407" i="6"/>
  <c r="K408" i="6"/>
  <c r="K409" i="6"/>
  <c r="K410" i="6"/>
  <c r="K411" i="6"/>
  <c r="K412" i="6"/>
  <c r="K413" i="6"/>
  <c r="K414" i="6"/>
  <c r="K415" i="6"/>
  <c r="K416" i="6"/>
  <c r="K417" i="6"/>
  <c r="K418" i="6"/>
  <c r="K419" i="6"/>
  <c r="K420" i="6"/>
  <c r="K421" i="6"/>
  <c r="K422" i="6"/>
  <c r="K423" i="6"/>
  <c r="K424" i="6"/>
  <c r="K425" i="6"/>
  <c r="K426" i="6"/>
  <c r="K427" i="6"/>
  <c r="K428" i="6"/>
  <c r="K429" i="6"/>
  <c r="K430" i="6"/>
  <c r="K431" i="6"/>
  <c r="K432" i="6"/>
  <c r="K433" i="6"/>
  <c r="K434" i="6"/>
  <c r="K435" i="6"/>
  <c r="K436" i="6"/>
  <c r="K437" i="6"/>
  <c r="K438" i="6"/>
  <c r="K439" i="6"/>
  <c r="K440" i="6"/>
  <c r="K441" i="6"/>
  <c r="K442" i="6"/>
  <c r="K443" i="6"/>
  <c r="K444" i="6"/>
  <c r="K445" i="6"/>
  <c r="K446" i="6"/>
  <c r="K447" i="6"/>
  <c r="K448" i="6"/>
  <c r="K449" i="6"/>
  <c r="K450" i="6"/>
  <c r="K451" i="6"/>
  <c r="K452" i="6"/>
  <c r="K453" i="6"/>
  <c r="K454" i="6"/>
  <c r="K455" i="6"/>
  <c r="K456" i="6"/>
  <c r="K457" i="6"/>
  <c r="K458" i="6"/>
  <c r="K459" i="6"/>
  <c r="K460" i="6"/>
  <c r="K461" i="6"/>
  <c r="K462" i="6"/>
  <c r="K463" i="6"/>
  <c r="K464" i="6"/>
  <c r="K465" i="6"/>
  <c r="K466" i="6"/>
  <c r="K467" i="6"/>
  <c r="K468" i="6"/>
  <c r="K469" i="6"/>
  <c r="K470" i="6"/>
  <c r="K471" i="6"/>
  <c r="K472" i="6"/>
  <c r="K473" i="6"/>
  <c r="K474" i="6"/>
  <c r="K475" i="6"/>
  <c r="K476" i="6"/>
  <c r="K477" i="6"/>
  <c r="K478" i="6"/>
  <c r="K479" i="6"/>
  <c r="K480" i="6"/>
  <c r="K481" i="6"/>
  <c r="K482" i="6"/>
  <c r="K483" i="6"/>
  <c r="K484" i="6"/>
  <c r="K485" i="6"/>
  <c r="K486" i="6"/>
  <c r="K487" i="6"/>
  <c r="K488" i="6"/>
  <c r="K489" i="6"/>
  <c r="K490" i="6"/>
  <c r="K492" i="6"/>
  <c r="K493" i="6"/>
  <c r="K494" i="6"/>
  <c r="K495" i="6"/>
  <c r="K496" i="6"/>
  <c r="K497" i="6"/>
  <c r="K498" i="6"/>
  <c r="K499" i="6"/>
  <c r="K500" i="6"/>
  <c r="K501" i="6"/>
  <c r="K502" i="6"/>
  <c r="K503" i="6"/>
  <c r="K504" i="6"/>
  <c r="K505" i="6"/>
  <c r="K506" i="6"/>
  <c r="K507" i="6"/>
  <c r="K508" i="6"/>
  <c r="K509" i="6"/>
  <c r="K510" i="6"/>
  <c r="K511" i="6"/>
  <c r="K512" i="6"/>
  <c r="K513" i="6"/>
  <c r="K514" i="6"/>
  <c r="K515" i="6"/>
  <c r="K516" i="6"/>
  <c r="K517" i="6"/>
  <c r="K518" i="6"/>
  <c r="K519" i="6"/>
  <c r="K520" i="6"/>
  <c r="K521" i="6"/>
  <c r="K522" i="6"/>
  <c r="K523" i="6"/>
  <c r="K524" i="6"/>
  <c r="K525" i="6"/>
  <c r="K526" i="6"/>
  <c r="K527" i="6"/>
  <c r="K528" i="6"/>
  <c r="K529" i="6"/>
  <c r="K530" i="6"/>
  <c r="K531" i="6"/>
  <c r="K532" i="6"/>
  <c r="K533" i="6"/>
  <c r="K534" i="6"/>
  <c r="K535" i="6"/>
  <c r="K536" i="6"/>
  <c r="K537" i="6"/>
  <c r="K538" i="6"/>
  <c r="K539" i="6"/>
  <c r="K540" i="6"/>
  <c r="K541" i="6"/>
  <c r="K542" i="6"/>
  <c r="K543" i="6"/>
  <c r="K544" i="6"/>
  <c r="K545" i="6"/>
  <c r="K546" i="6"/>
  <c r="K547" i="6"/>
  <c r="K548" i="6"/>
  <c r="K549" i="6"/>
  <c r="H550" i="6"/>
  <c r="K550" i="6"/>
  <c r="H551" i="6"/>
  <c r="I551" i="6" s="1"/>
  <c r="K551" i="6"/>
  <c r="H552" i="6"/>
  <c r="K552" i="6"/>
  <c r="H553" i="6"/>
  <c r="J553" i="6" s="1"/>
  <c r="K553" i="6"/>
  <c r="H554" i="6"/>
  <c r="I554" i="6" s="1"/>
  <c r="K554" i="6"/>
  <c r="H555" i="6"/>
  <c r="K555" i="6"/>
  <c r="H556" i="6"/>
  <c r="K556" i="6"/>
  <c r="H557" i="6"/>
  <c r="J557" i="6" s="1"/>
  <c r="K557" i="6"/>
  <c r="H558" i="6"/>
  <c r="I558" i="6" s="1"/>
  <c r="K558" i="6"/>
  <c r="H559" i="6"/>
  <c r="J559" i="6" s="1"/>
  <c r="K559" i="6"/>
  <c r="H560" i="6"/>
  <c r="K560" i="6"/>
  <c r="H561" i="6"/>
  <c r="I561" i="6" s="1"/>
  <c r="K561" i="6"/>
  <c r="H562" i="6"/>
  <c r="J562" i="6" s="1"/>
  <c r="K562" i="6"/>
  <c r="H563" i="6"/>
  <c r="K563" i="6"/>
  <c r="H564" i="6"/>
  <c r="K564" i="6"/>
  <c r="H565" i="6"/>
  <c r="K565" i="6"/>
  <c r="H566" i="6"/>
  <c r="I566" i="6" s="1"/>
  <c r="K566" i="6"/>
  <c r="H567" i="6"/>
  <c r="I567" i="6" s="1"/>
  <c r="K567" i="6"/>
  <c r="H568" i="6"/>
  <c r="I568" i="6" s="1"/>
  <c r="K568" i="6"/>
  <c r="H569" i="6"/>
  <c r="K569" i="6"/>
  <c r="H570" i="6"/>
  <c r="K570" i="6"/>
  <c r="H571" i="6"/>
  <c r="K571" i="6"/>
  <c r="H572" i="6"/>
  <c r="J572" i="6" s="1"/>
  <c r="K572" i="6"/>
  <c r="H573" i="6"/>
  <c r="K573" i="6"/>
  <c r="H574" i="6"/>
  <c r="J574" i="6" s="1"/>
  <c r="K574" i="6"/>
  <c r="H575" i="6"/>
  <c r="I575" i="6" s="1"/>
  <c r="K575" i="6"/>
  <c r="H576" i="6"/>
  <c r="J576" i="6" s="1"/>
  <c r="K576" i="6"/>
  <c r="H577" i="6"/>
  <c r="I577" i="6" s="1"/>
  <c r="K577" i="6"/>
  <c r="H578" i="6"/>
  <c r="K578" i="6"/>
  <c r="H579" i="6"/>
  <c r="K579" i="6"/>
  <c r="H580" i="6"/>
  <c r="J580" i="6" s="1"/>
  <c r="K580" i="6"/>
  <c r="H581" i="6"/>
  <c r="I581" i="6" s="1"/>
  <c r="K581" i="6"/>
  <c r="H582" i="6"/>
  <c r="I582" i="6" s="1"/>
  <c r="K582" i="6"/>
  <c r="H583" i="6"/>
  <c r="I583" i="6" s="1"/>
  <c r="K583" i="6"/>
  <c r="H584" i="6"/>
  <c r="K584" i="6"/>
  <c r="H585" i="6"/>
  <c r="K585" i="6"/>
  <c r="H586" i="6"/>
  <c r="I586" i="6" s="1"/>
  <c r="K586" i="6"/>
  <c r="H587" i="6"/>
  <c r="K587" i="6"/>
  <c r="H588" i="6"/>
  <c r="K588" i="6"/>
  <c r="H589" i="6"/>
  <c r="K589" i="6"/>
  <c r="H590" i="6"/>
  <c r="K590" i="6"/>
  <c r="H591" i="6"/>
  <c r="I591" i="6" s="1"/>
  <c r="K591" i="6"/>
  <c r="H592" i="6"/>
  <c r="K592" i="6"/>
  <c r="H593" i="6"/>
  <c r="J593" i="6" s="1"/>
  <c r="K593" i="6"/>
  <c r="H594" i="6"/>
  <c r="I594" i="6" s="1"/>
  <c r="K594" i="6"/>
  <c r="H595" i="6"/>
  <c r="K595" i="6"/>
  <c r="H596" i="6"/>
  <c r="K596" i="6"/>
  <c r="H597" i="6"/>
  <c r="J597" i="6" s="1"/>
  <c r="K597" i="6"/>
  <c r="H598" i="6"/>
  <c r="I598" i="6" s="1"/>
  <c r="K598" i="6"/>
  <c r="H599" i="6"/>
  <c r="K599" i="6"/>
  <c r="H600" i="6"/>
  <c r="J600" i="6" s="1"/>
  <c r="K600" i="6"/>
  <c r="H601" i="6"/>
  <c r="K601" i="6"/>
  <c r="H602" i="6"/>
  <c r="J602" i="6" s="1"/>
  <c r="K602" i="6"/>
  <c r="H603" i="6"/>
  <c r="K603" i="6"/>
  <c r="H604" i="6"/>
  <c r="J604" i="6" s="1"/>
  <c r="K604" i="6"/>
  <c r="H605" i="6"/>
  <c r="K605" i="6"/>
  <c r="H606" i="6"/>
  <c r="K606" i="6"/>
  <c r="H607" i="6"/>
  <c r="I607" i="6" s="1"/>
  <c r="K607" i="6"/>
  <c r="H608" i="6"/>
  <c r="K608" i="6"/>
  <c r="H609" i="6"/>
  <c r="K609" i="6"/>
  <c r="H610" i="6"/>
  <c r="K610" i="6"/>
  <c r="H611" i="6"/>
  <c r="J611" i="6" s="1"/>
  <c r="K611" i="6"/>
  <c r="H612" i="6"/>
  <c r="I612" i="6" s="1"/>
  <c r="K612" i="6"/>
  <c r="H613" i="6"/>
  <c r="K613" i="6"/>
  <c r="H614" i="6"/>
  <c r="K614" i="6"/>
  <c r="H615" i="6"/>
  <c r="J615" i="6" s="1"/>
  <c r="K615" i="6"/>
  <c r="H616" i="6"/>
  <c r="K616" i="6"/>
  <c r="H617" i="6"/>
  <c r="K617" i="6"/>
  <c r="H618" i="6"/>
  <c r="J618" i="6" s="1"/>
  <c r="K618" i="6"/>
  <c r="H619" i="6"/>
  <c r="K619" i="6"/>
  <c r="H620" i="6"/>
  <c r="K620" i="6"/>
  <c r="H621" i="6"/>
  <c r="J621" i="6" s="1"/>
  <c r="K621" i="6"/>
  <c r="H622" i="6"/>
  <c r="K622" i="6"/>
  <c r="H623" i="6"/>
  <c r="I623" i="6" s="1"/>
  <c r="K623" i="6"/>
  <c r="H624" i="6"/>
  <c r="I624" i="6" s="1"/>
  <c r="K624" i="6"/>
  <c r="H625" i="6"/>
  <c r="I625" i="6" s="1"/>
  <c r="K625" i="6"/>
  <c r="H626" i="6"/>
  <c r="I626" i="6" s="1"/>
  <c r="K626" i="6"/>
  <c r="H627" i="6"/>
  <c r="I627" i="6" s="1"/>
  <c r="K627" i="6"/>
  <c r="H628" i="6"/>
  <c r="K628" i="6"/>
  <c r="H629" i="6"/>
  <c r="K629" i="6"/>
  <c r="H630" i="6"/>
  <c r="K630" i="6"/>
  <c r="H631" i="6"/>
  <c r="I631" i="6" s="1"/>
  <c r="K631" i="6"/>
  <c r="H632" i="6"/>
  <c r="K632" i="6"/>
  <c r="H633" i="6"/>
  <c r="K633" i="6"/>
  <c r="H634" i="6"/>
  <c r="K634" i="6"/>
  <c r="H635" i="6"/>
  <c r="I635" i="6" s="1"/>
  <c r="K635" i="6"/>
  <c r="H636" i="6"/>
  <c r="K636" i="6"/>
  <c r="H637" i="6"/>
  <c r="K637" i="6"/>
  <c r="H638" i="6"/>
  <c r="J638" i="6" s="1"/>
  <c r="K638" i="6"/>
  <c r="H639" i="6"/>
  <c r="K639" i="6"/>
  <c r="H640" i="6"/>
  <c r="K640" i="6"/>
  <c r="H641" i="6"/>
  <c r="K641" i="6"/>
  <c r="H642" i="6"/>
  <c r="K642" i="6"/>
  <c r="H643" i="6"/>
  <c r="K643" i="6"/>
  <c r="H644" i="6"/>
  <c r="K644" i="6"/>
  <c r="H645" i="6"/>
  <c r="K645" i="6"/>
  <c r="H646" i="6"/>
  <c r="I646" i="6" s="1"/>
  <c r="K646" i="6"/>
  <c r="H647" i="6"/>
  <c r="K647" i="6"/>
  <c r="H648" i="6"/>
  <c r="K648" i="6"/>
  <c r="H649" i="6"/>
  <c r="J649" i="6" s="1"/>
  <c r="K649" i="6"/>
  <c r="H650" i="6"/>
  <c r="J650" i="6" s="1"/>
  <c r="K650" i="6"/>
  <c r="H651" i="6"/>
  <c r="K651" i="6"/>
  <c r="H652" i="6"/>
  <c r="K652" i="6"/>
  <c r="H653" i="6"/>
  <c r="K653" i="6"/>
  <c r="H654" i="6"/>
  <c r="K654" i="6"/>
  <c r="H655" i="6"/>
  <c r="K655" i="6"/>
  <c r="H656" i="6"/>
  <c r="K656" i="6"/>
  <c r="H657" i="6"/>
  <c r="K657" i="6"/>
  <c r="H658" i="6"/>
  <c r="I658" i="6" s="1"/>
  <c r="K658" i="6"/>
  <c r="H659" i="6"/>
  <c r="K659" i="6"/>
  <c r="H660" i="6"/>
  <c r="K660" i="6"/>
  <c r="H661" i="6"/>
  <c r="J661" i="6" s="1"/>
  <c r="K661" i="6"/>
  <c r="H662" i="6"/>
  <c r="I662" i="6" s="1"/>
  <c r="K662" i="6"/>
  <c r="H663" i="6"/>
  <c r="K663" i="6"/>
  <c r="H664" i="6"/>
  <c r="I664" i="6" s="1"/>
  <c r="K664" i="6"/>
  <c r="H665" i="6"/>
  <c r="K665" i="6"/>
  <c r="H666" i="6"/>
  <c r="K666" i="6"/>
  <c r="H667" i="6"/>
  <c r="K667" i="6"/>
  <c r="H668" i="6"/>
  <c r="J668" i="6" s="1"/>
  <c r="K668" i="6"/>
  <c r="H669" i="6"/>
  <c r="J669" i="6" s="1"/>
  <c r="K669" i="6"/>
  <c r="H670" i="6"/>
  <c r="I670" i="6" s="1"/>
  <c r="K670" i="6"/>
  <c r="H671" i="6"/>
  <c r="I671" i="6" s="1"/>
  <c r="K671" i="6"/>
  <c r="H672" i="6"/>
  <c r="K672" i="6"/>
  <c r="H673" i="6"/>
  <c r="J673" i="6" s="1"/>
  <c r="K673" i="6"/>
  <c r="H674" i="6"/>
  <c r="J674" i="6" s="1"/>
  <c r="K674" i="6"/>
  <c r="H675" i="6"/>
  <c r="J675" i="6" s="1"/>
  <c r="K675" i="6"/>
  <c r="H676" i="6"/>
  <c r="I676" i="6" s="1"/>
  <c r="K676" i="6"/>
  <c r="H677" i="6"/>
  <c r="I677" i="6" s="1"/>
  <c r="K677" i="6"/>
  <c r="H678" i="6"/>
  <c r="K678" i="6"/>
  <c r="H679" i="6"/>
  <c r="K679" i="6"/>
  <c r="H680" i="6"/>
  <c r="J680" i="6" s="1"/>
  <c r="K680" i="6"/>
  <c r="H681" i="6"/>
  <c r="J681" i="6" s="1"/>
  <c r="K681" i="6"/>
  <c r="H682" i="6"/>
  <c r="I682" i="6" s="1"/>
  <c r="K682" i="6"/>
  <c r="H683" i="6"/>
  <c r="J683" i="6" s="1"/>
  <c r="K683" i="6"/>
  <c r="H684" i="6"/>
  <c r="I684" i="6" s="1"/>
  <c r="K684" i="6"/>
  <c r="H685" i="6"/>
  <c r="J685" i="6" s="1"/>
  <c r="K685" i="6"/>
  <c r="H686" i="6"/>
  <c r="K686" i="6"/>
  <c r="H687" i="6"/>
  <c r="K687" i="6"/>
  <c r="H688" i="6"/>
  <c r="K688" i="6"/>
  <c r="H689" i="6"/>
  <c r="I689" i="6" s="1"/>
  <c r="K689" i="6"/>
  <c r="H690" i="6"/>
  <c r="K690" i="6"/>
  <c r="H691" i="6"/>
  <c r="I691" i="6" s="1"/>
  <c r="K691" i="6"/>
  <c r="H692" i="6"/>
  <c r="J692" i="6" s="1"/>
  <c r="K692" i="6"/>
  <c r="H693" i="6"/>
  <c r="I693" i="6" s="1"/>
  <c r="K693" i="6"/>
  <c r="H694" i="6"/>
  <c r="I694" i="6" s="1"/>
  <c r="K694" i="6"/>
  <c r="H695" i="6"/>
  <c r="K695" i="6"/>
  <c r="H696" i="6"/>
  <c r="I696" i="6" s="1"/>
  <c r="K696" i="6"/>
  <c r="H697" i="6"/>
  <c r="I697" i="6" s="1"/>
  <c r="K697" i="6"/>
  <c r="H698" i="6"/>
  <c r="K698" i="6"/>
  <c r="H699" i="6"/>
  <c r="K699" i="6"/>
  <c r="H700" i="6"/>
  <c r="J700" i="6" s="1"/>
  <c r="K700" i="6"/>
  <c r="H701" i="6"/>
  <c r="J701" i="6" s="1"/>
  <c r="K701" i="6"/>
  <c r="H702" i="6"/>
  <c r="J702" i="6" s="1"/>
  <c r="K702" i="6"/>
  <c r="H703" i="6"/>
  <c r="J703" i="6" s="1"/>
  <c r="K703" i="6"/>
  <c r="H704" i="6"/>
  <c r="K704" i="6"/>
  <c r="H705" i="6"/>
  <c r="I705" i="6" s="1"/>
  <c r="K705" i="6"/>
  <c r="H706" i="6"/>
  <c r="K706" i="6"/>
  <c r="H707" i="6"/>
  <c r="I707" i="6" s="1"/>
  <c r="K707" i="6"/>
  <c r="H708" i="6"/>
  <c r="K708" i="6"/>
  <c r="H709" i="6"/>
  <c r="K709" i="6"/>
  <c r="H710" i="6"/>
  <c r="J710" i="6" s="1"/>
  <c r="K710" i="6"/>
  <c r="H711" i="6"/>
  <c r="K711" i="6"/>
  <c r="H712" i="6"/>
  <c r="K712" i="6"/>
  <c r="H713" i="6"/>
  <c r="I713" i="6" s="1"/>
  <c r="K713" i="6"/>
  <c r="F720" i="6"/>
  <c r="H720" i="6"/>
  <c r="K720" i="6"/>
  <c r="A721" i="6"/>
  <c r="A722" i="6" s="1"/>
  <c r="A723" i="6" s="1"/>
  <c r="A724" i="6" s="1"/>
  <c r="A725" i="6" s="1"/>
  <c r="A726" i="6" s="1"/>
  <c r="A727" i="6" s="1"/>
  <c r="A728" i="6" s="1"/>
  <c r="A729" i="6" s="1"/>
  <c r="A730" i="6" s="1"/>
  <c r="A731" i="6" s="1"/>
  <c r="A732" i="6" s="1"/>
  <c r="A733" i="6" s="1"/>
  <c r="A734" i="6" s="1"/>
  <c r="A735" i="6" s="1"/>
  <c r="A736" i="6" s="1"/>
  <c r="A737" i="6" s="1"/>
  <c r="A738" i="6" s="1"/>
  <c r="A739" i="6" s="1"/>
  <c r="A740" i="6" s="1"/>
  <c r="A741" i="6" s="1"/>
  <c r="A742" i="6" s="1"/>
  <c r="A743" i="6" s="1"/>
  <c r="A744" i="6" s="1"/>
  <c r="A745" i="6" s="1"/>
  <c r="A746" i="6" s="1"/>
  <c r="A747" i="6" s="1"/>
  <c r="A748" i="6" s="1"/>
  <c r="A749" i="6" s="1"/>
  <c r="A750" i="6" s="1"/>
  <c r="A751" i="6" s="1"/>
  <c r="A752" i="6" s="1"/>
  <c r="A753" i="6" s="1"/>
  <c r="A754" i="6" s="1"/>
  <c r="A755" i="6" s="1"/>
  <c r="A756" i="6" s="1"/>
  <c r="A757" i="6" s="1"/>
  <c r="A758" i="6" s="1"/>
  <c r="A759" i="6" s="1"/>
  <c r="A760" i="6" s="1"/>
  <c r="A761" i="6" s="1"/>
  <c r="A762" i="6" s="1"/>
  <c r="A763" i="6" s="1"/>
  <c r="A764" i="6" s="1"/>
  <c r="A765" i="6" s="1"/>
  <c r="A766" i="6" s="1"/>
  <c r="A767" i="6" s="1"/>
  <c r="A768" i="6" s="1"/>
  <c r="A769" i="6" s="1"/>
  <c r="A770" i="6" s="1"/>
  <c r="A771" i="6" s="1"/>
  <c r="A772" i="6" s="1"/>
  <c r="A773" i="6" s="1"/>
  <c r="A774" i="6" s="1"/>
  <c r="A775" i="6" s="1"/>
  <c r="A776" i="6" s="1"/>
  <c r="A777" i="6" s="1"/>
  <c r="A778" i="6" s="1"/>
  <c r="A779" i="6" s="1"/>
  <c r="A780" i="6" s="1"/>
  <c r="A781" i="6" s="1"/>
  <c r="A782" i="6" s="1"/>
  <c r="A783" i="6" s="1"/>
  <c r="A784" i="6" s="1"/>
  <c r="A785" i="6" s="1"/>
  <c r="A786" i="6" s="1"/>
  <c r="A787" i="6" s="1"/>
  <c r="A788" i="6" s="1"/>
  <c r="A789" i="6" s="1"/>
  <c r="A790" i="6" s="1"/>
  <c r="A791" i="6" s="1"/>
  <c r="A792" i="6" s="1"/>
  <c r="A793" i="6" s="1"/>
  <c r="A794" i="6" s="1"/>
  <c r="A795" i="6" s="1"/>
  <c r="A796" i="6" s="1"/>
  <c r="A797" i="6" s="1"/>
  <c r="A798" i="6" s="1"/>
  <c r="A799" i="6" s="1"/>
  <c r="A800" i="6" s="1"/>
  <c r="A801" i="6" s="1"/>
  <c r="A802" i="6" s="1"/>
  <c r="A803" i="6" s="1"/>
  <c r="A804" i="6" s="1"/>
  <c r="A805" i="6" s="1"/>
  <c r="A806" i="6" s="1"/>
  <c r="A807" i="6" s="1"/>
  <c r="A808" i="6" s="1"/>
  <c r="A809" i="6" s="1"/>
  <c r="A810" i="6" s="1"/>
  <c r="A811" i="6" s="1"/>
  <c r="A812" i="6" s="1"/>
  <c r="A813" i="6" s="1"/>
  <c r="A814" i="6" s="1"/>
  <c r="A815" i="6" s="1"/>
  <c r="A816" i="6" s="1"/>
  <c r="A817" i="6" s="1"/>
  <c r="A818" i="6" s="1"/>
  <c r="A819" i="6" s="1"/>
  <c r="A820" i="6" s="1"/>
  <c r="A821" i="6" s="1"/>
  <c r="A822" i="6" s="1"/>
  <c r="A823" i="6" s="1"/>
  <c r="A824" i="6" s="1"/>
  <c r="A825" i="6" s="1"/>
  <c r="A826" i="6" s="1"/>
  <c r="A827" i="6" s="1"/>
  <c r="A828" i="6" s="1"/>
  <c r="A829" i="6" s="1"/>
  <c r="A830" i="6" s="1"/>
  <c r="A831" i="6" s="1"/>
  <c r="A832" i="6" s="1"/>
  <c r="A833" i="6" s="1"/>
  <c r="A834" i="6" s="1"/>
  <c r="A835" i="6" s="1"/>
  <c r="A836" i="6" s="1"/>
  <c r="A837" i="6" s="1"/>
  <c r="A838" i="6" s="1"/>
  <c r="A839" i="6" s="1"/>
  <c r="A840" i="6" s="1"/>
  <c r="A841" i="6" s="1"/>
  <c r="A842" i="6" s="1"/>
  <c r="A843" i="6" s="1"/>
  <c r="A844" i="6" s="1"/>
  <c r="A845" i="6" s="1"/>
  <c r="A846" i="6" s="1"/>
  <c r="A847" i="6" s="1"/>
  <c r="A848" i="6" s="1"/>
  <c r="A849" i="6" s="1"/>
  <c r="A850" i="6" s="1"/>
  <c r="A851" i="6" s="1"/>
  <c r="A852" i="6" s="1"/>
  <c r="A853" i="6" s="1"/>
  <c r="A854" i="6" s="1"/>
  <c r="A855" i="6" s="1"/>
  <c r="A856" i="6" s="1"/>
  <c r="A857" i="6" s="1"/>
  <c r="A858" i="6" s="1"/>
  <c r="A859" i="6" s="1"/>
  <c r="A860" i="6" s="1"/>
  <c r="A861" i="6" s="1"/>
  <c r="A862" i="6" s="1"/>
  <c r="A863" i="6" s="1"/>
  <c r="A864" i="6" s="1"/>
  <c r="A865" i="6" s="1"/>
  <c r="A866" i="6" s="1"/>
  <c r="A867" i="6" s="1"/>
  <c r="A868" i="6" s="1"/>
  <c r="A869" i="6" s="1"/>
  <c r="A870" i="6" s="1"/>
  <c r="A871" i="6" s="1"/>
  <c r="A872" i="6" s="1"/>
  <c r="A873" i="6" s="1"/>
  <c r="A874" i="6" s="1"/>
  <c r="A875" i="6" s="1"/>
  <c r="A876" i="6" s="1"/>
  <c r="A877" i="6" s="1"/>
  <c r="A878" i="6" s="1"/>
  <c r="A879" i="6" s="1"/>
  <c r="A880" i="6" s="1"/>
  <c r="A881" i="6" s="1"/>
  <c r="A882" i="6" s="1"/>
  <c r="A883" i="6" s="1"/>
  <c r="A884" i="6" s="1"/>
  <c r="A885" i="6" s="1"/>
  <c r="A886" i="6" s="1"/>
  <c r="A887" i="6" s="1"/>
  <c r="A888" i="6" s="1"/>
  <c r="A889" i="6" s="1"/>
  <c r="A890" i="6" s="1"/>
  <c r="A891" i="6" s="1"/>
  <c r="A892" i="6" s="1"/>
  <c r="A893" i="6" s="1"/>
  <c r="A894" i="6" s="1"/>
  <c r="A895" i="6" s="1"/>
  <c r="F721" i="6"/>
  <c r="H721" i="6"/>
  <c r="I721" i="6" s="1"/>
  <c r="K721" i="6"/>
  <c r="F722" i="6"/>
  <c r="H722" i="6"/>
  <c r="I722" i="6" s="1"/>
  <c r="K722" i="6"/>
  <c r="F723" i="6"/>
  <c r="H723" i="6"/>
  <c r="I723" i="6" s="1"/>
  <c r="K723" i="6"/>
  <c r="F724" i="6"/>
  <c r="H724" i="6"/>
  <c r="I724" i="6" s="1"/>
  <c r="K724" i="6"/>
  <c r="F725" i="6"/>
  <c r="H725" i="6"/>
  <c r="I725" i="6" s="1"/>
  <c r="K725" i="6"/>
  <c r="F726" i="6"/>
  <c r="H726" i="6"/>
  <c r="K726" i="6"/>
  <c r="F727" i="6"/>
  <c r="H727" i="6"/>
  <c r="I727" i="6" s="1"/>
  <c r="K727" i="6"/>
  <c r="F728" i="6"/>
  <c r="H728" i="6"/>
  <c r="I728" i="6" s="1"/>
  <c r="K728" i="6"/>
  <c r="F729" i="6"/>
  <c r="H729" i="6"/>
  <c r="I729" i="6" s="1"/>
  <c r="K729" i="6"/>
  <c r="F730" i="6"/>
  <c r="H730" i="6"/>
  <c r="I730" i="6" s="1"/>
  <c r="K730" i="6"/>
  <c r="F731" i="6"/>
  <c r="H731" i="6"/>
  <c r="K731" i="6"/>
  <c r="F732" i="6"/>
  <c r="H732" i="6"/>
  <c r="I732" i="6" s="1"/>
  <c r="K732" i="6"/>
  <c r="F733" i="6"/>
  <c r="H733" i="6"/>
  <c r="I733" i="6" s="1"/>
  <c r="K733" i="6"/>
  <c r="F734" i="6"/>
  <c r="H734" i="6"/>
  <c r="I734" i="6" s="1"/>
  <c r="K734" i="6"/>
  <c r="F735" i="6"/>
  <c r="H735" i="6"/>
  <c r="I735" i="6" s="1"/>
  <c r="K735" i="6"/>
  <c r="F736" i="6"/>
  <c r="H736" i="6"/>
  <c r="I736" i="6" s="1"/>
  <c r="K736" i="6"/>
  <c r="F737" i="6"/>
  <c r="H737" i="6"/>
  <c r="I737" i="6" s="1"/>
  <c r="K737" i="6"/>
  <c r="F738" i="6"/>
  <c r="H738" i="6"/>
  <c r="I738" i="6" s="1"/>
  <c r="K738" i="6"/>
  <c r="F739" i="6"/>
  <c r="H739" i="6"/>
  <c r="I739" i="6" s="1"/>
  <c r="K739" i="6"/>
  <c r="F740" i="6"/>
  <c r="H740" i="6"/>
  <c r="K740" i="6"/>
  <c r="F741" i="6"/>
  <c r="H741" i="6"/>
  <c r="I741" i="6" s="1"/>
  <c r="K741" i="6"/>
  <c r="F742" i="6"/>
  <c r="H742" i="6"/>
  <c r="I742" i="6" s="1"/>
  <c r="K742" i="6"/>
  <c r="F743" i="6"/>
  <c r="H743" i="6"/>
  <c r="I743" i="6" s="1"/>
  <c r="K743" i="6"/>
  <c r="F744" i="6"/>
  <c r="H744" i="6"/>
  <c r="I744" i="6" s="1"/>
  <c r="K744" i="6"/>
  <c r="F745" i="6"/>
  <c r="H745" i="6"/>
  <c r="K745" i="6"/>
  <c r="F746" i="6"/>
  <c r="H746" i="6"/>
  <c r="I746" i="6" s="1"/>
  <c r="K746" i="6"/>
  <c r="F747" i="6"/>
  <c r="H747" i="6"/>
  <c r="I747" i="6" s="1"/>
  <c r="K747" i="6"/>
  <c r="F748" i="6"/>
  <c r="H748" i="6"/>
  <c r="I748" i="6" s="1"/>
  <c r="K748" i="6"/>
  <c r="F749" i="6"/>
  <c r="H749" i="6"/>
  <c r="I749" i="6" s="1"/>
  <c r="K749" i="6"/>
  <c r="F750" i="6"/>
  <c r="H750" i="6"/>
  <c r="I750" i="6" s="1"/>
  <c r="K750" i="6"/>
  <c r="F751" i="6"/>
  <c r="H751" i="6"/>
  <c r="I751" i="6" s="1"/>
  <c r="K751" i="6"/>
  <c r="F752" i="6"/>
  <c r="H752" i="6"/>
  <c r="K752" i="6"/>
  <c r="F753" i="6"/>
  <c r="H753" i="6"/>
  <c r="I753" i="6" s="1"/>
  <c r="K753" i="6"/>
  <c r="F754" i="6"/>
  <c r="H754" i="6"/>
  <c r="I754" i="6" s="1"/>
  <c r="K754" i="6"/>
  <c r="F755" i="6"/>
  <c r="H755" i="6"/>
  <c r="I755" i="6" s="1"/>
  <c r="K755" i="6"/>
  <c r="F756" i="6"/>
  <c r="H756" i="6"/>
  <c r="I756" i="6" s="1"/>
  <c r="K756" i="6"/>
  <c r="F757" i="6"/>
  <c r="H757" i="6"/>
  <c r="K757" i="6"/>
  <c r="F758" i="6"/>
  <c r="H758" i="6"/>
  <c r="I758" i="6" s="1"/>
  <c r="K758" i="6"/>
  <c r="F759" i="6"/>
  <c r="H759" i="6"/>
  <c r="I759" i="6" s="1"/>
  <c r="K759" i="6"/>
  <c r="F760" i="6"/>
  <c r="H760" i="6"/>
  <c r="I760" i="6" s="1"/>
  <c r="K760" i="6"/>
  <c r="F761" i="6"/>
  <c r="H761" i="6"/>
  <c r="I761" i="6" s="1"/>
  <c r="K761" i="6"/>
  <c r="F762" i="6"/>
  <c r="H762" i="6"/>
  <c r="I762" i="6" s="1"/>
  <c r="K762" i="6"/>
  <c r="F763" i="6"/>
  <c r="H763" i="6"/>
  <c r="I763" i="6" s="1"/>
  <c r="K763" i="6"/>
  <c r="F764" i="6"/>
  <c r="H764" i="6"/>
  <c r="I764" i="6" s="1"/>
  <c r="K764" i="6"/>
  <c r="F765" i="6"/>
  <c r="H765" i="6"/>
  <c r="I765" i="6" s="1"/>
  <c r="K765" i="6"/>
  <c r="F766" i="6"/>
  <c r="H766" i="6"/>
  <c r="I766" i="6" s="1"/>
  <c r="K766" i="6"/>
  <c r="F767" i="6"/>
  <c r="H767" i="6"/>
  <c r="I767" i="6" s="1"/>
  <c r="K767" i="6"/>
  <c r="F768" i="6"/>
  <c r="H768" i="6"/>
  <c r="I768" i="6" s="1"/>
  <c r="K768" i="6"/>
  <c r="F769" i="6"/>
  <c r="H769" i="6"/>
  <c r="I769" i="6" s="1"/>
  <c r="K769" i="6"/>
  <c r="F770" i="6"/>
  <c r="H770" i="6"/>
  <c r="I770" i="6" s="1"/>
  <c r="K770" i="6"/>
  <c r="F771" i="6"/>
  <c r="H771" i="6"/>
  <c r="I771" i="6" s="1"/>
  <c r="K771" i="6"/>
  <c r="F772" i="6"/>
  <c r="H772" i="6"/>
  <c r="I772" i="6" s="1"/>
  <c r="K772" i="6"/>
  <c r="F773" i="6"/>
  <c r="H773" i="6"/>
  <c r="I773" i="6" s="1"/>
  <c r="K773" i="6"/>
  <c r="F774" i="6"/>
  <c r="H774" i="6"/>
  <c r="I774" i="6" s="1"/>
  <c r="K774" i="6"/>
  <c r="F775" i="6"/>
  <c r="H775" i="6"/>
  <c r="I775" i="6" s="1"/>
  <c r="K775" i="6"/>
  <c r="F776" i="6"/>
  <c r="H776" i="6"/>
  <c r="I776" i="6" s="1"/>
  <c r="K776" i="6"/>
  <c r="F777" i="6"/>
  <c r="H777" i="6"/>
  <c r="I777" i="6" s="1"/>
  <c r="K777" i="6"/>
  <c r="F778" i="6"/>
  <c r="H778" i="6"/>
  <c r="I778" i="6" s="1"/>
  <c r="K778" i="6"/>
  <c r="F779" i="6"/>
  <c r="H779" i="6"/>
  <c r="I779" i="6" s="1"/>
  <c r="K779" i="6"/>
  <c r="F780" i="6"/>
  <c r="H780" i="6"/>
  <c r="I780" i="6" s="1"/>
  <c r="K780" i="6"/>
  <c r="F781" i="6"/>
  <c r="H781" i="6"/>
  <c r="I781" i="6" s="1"/>
  <c r="K781" i="6"/>
  <c r="F782" i="6"/>
  <c r="H782" i="6"/>
  <c r="I782" i="6" s="1"/>
  <c r="K782" i="6"/>
  <c r="F783" i="6"/>
  <c r="H783" i="6"/>
  <c r="K783" i="6"/>
  <c r="F784" i="6"/>
  <c r="H784" i="6"/>
  <c r="I784" i="6" s="1"/>
  <c r="K784" i="6"/>
  <c r="F785" i="6"/>
  <c r="H785" i="6"/>
  <c r="I785" i="6" s="1"/>
  <c r="K785" i="6"/>
  <c r="F786" i="6"/>
  <c r="H786" i="6"/>
  <c r="I786" i="6" s="1"/>
  <c r="K786" i="6"/>
  <c r="F787" i="6"/>
  <c r="H787" i="6"/>
  <c r="I787" i="6" s="1"/>
  <c r="K787" i="6"/>
  <c r="F788" i="6"/>
  <c r="H788" i="6"/>
  <c r="I788" i="6" s="1"/>
  <c r="K788" i="6"/>
  <c r="F789" i="6"/>
  <c r="H789" i="6"/>
  <c r="I789" i="6" s="1"/>
  <c r="K789" i="6"/>
  <c r="F790" i="6"/>
  <c r="H790" i="6"/>
  <c r="I790" i="6" s="1"/>
  <c r="K790" i="6"/>
  <c r="F791" i="6"/>
  <c r="H791" i="6"/>
  <c r="I791" i="6" s="1"/>
  <c r="K791" i="6"/>
  <c r="F792" i="6"/>
  <c r="H792" i="6"/>
  <c r="I792" i="6" s="1"/>
  <c r="K792" i="6"/>
  <c r="F793" i="6"/>
  <c r="H793" i="6"/>
  <c r="K793" i="6"/>
  <c r="F794" i="6"/>
  <c r="H794" i="6"/>
  <c r="I794" i="6" s="1"/>
  <c r="K794" i="6"/>
  <c r="F795" i="6"/>
  <c r="H795" i="6"/>
  <c r="I795" i="6" s="1"/>
  <c r="K795" i="6"/>
  <c r="F796" i="6"/>
  <c r="H796" i="6"/>
  <c r="I796" i="6" s="1"/>
  <c r="K796" i="6"/>
  <c r="F797" i="6"/>
  <c r="H797" i="6"/>
  <c r="I797" i="6" s="1"/>
  <c r="K797" i="6"/>
  <c r="F798" i="6"/>
  <c r="H798" i="6"/>
  <c r="I798" i="6" s="1"/>
  <c r="K798" i="6"/>
  <c r="F799" i="6"/>
  <c r="H799" i="6"/>
  <c r="I799" i="6" s="1"/>
  <c r="K799" i="6"/>
  <c r="F800" i="6"/>
  <c r="H800" i="6"/>
  <c r="I800" i="6" s="1"/>
  <c r="K800" i="6"/>
  <c r="F801" i="6"/>
  <c r="H801" i="6"/>
  <c r="I801" i="6" s="1"/>
  <c r="K801" i="6"/>
  <c r="F802" i="6"/>
  <c r="H802" i="6"/>
  <c r="I802" i="6" s="1"/>
  <c r="K802" i="6"/>
  <c r="F803" i="6"/>
  <c r="H803" i="6"/>
  <c r="I803" i="6" s="1"/>
  <c r="K803" i="6"/>
  <c r="F804" i="6"/>
  <c r="H804" i="6"/>
  <c r="I804" i="6" s="1"/>
  <c r="K804" i="6"/>
  <c r="F805" i="6"/>
  <c r="H805" i="6"/>
  <c r="I805" i="6" s="1"/>
  <c r="K805" i="6"/>
  <c r="F806" i="6"/>
  <c r="H806" i="6"/>
  <c r="I806" i="6" s="1"/>
  <c r="K806" i="6"/>
  <c r="F807" i="6"/>
  <c r="H807" i="6"/>
  <c r="I807" i="6" s="1"/>
  <c r="K807" i="6"/>
  <c r="F808" i="6"/>
  <c r="H808" i="6"/>
  <c r="I808" i="6" s="1"/>
  <c r="K808" i="6"/>
  <c r="F809" i="6"/>
  <c r="H809" i="6"/>
  <c r="I809" i="6" s="1"/>
  <c r="K809" i="6"/>
  <c r="F810" i="6"/>
  <c r="H810" i="6"/>
  <c r="I810" i="6" s="1"/>
  <c r="K810" i="6"/>
  <c r="F811" i="6"/>
  <c r="H811" i="6"/>
  <c r="I811" i="6" s="1"/>
  <c r="K811" i="6"/>
  <c r="F812" i="6"/>
  <c r="H812" i="6"/>
  <c r="I812" i="6" s="1"/>
  <c r="K812" i="6"/>
  <c r="F813" i="6"/>
  <c r="H813" i="6"/>
  <c r="I813" i="6" s="1"/>
  <c r="K813" i="6"/>
  <c r="F814" i="6"/>
  <c r="H814" i="6"/>
  <c r="I814" i="6" s="1"/>
  <c r="K814" i="6"/>
  <c r="F815" i="6"/>
  <c r="H815" i="6"/>
  <c r="I815" i="6" s="1"/>
  <c r="K815" i="6"/>
  <c r="F816" i="6"/>
  <c r="H816" i="6"/>
  <c r="I816" i="6" s="1"/>
  <c r="K816" i="6"/>
  <c r="F817" i="6"/>
  <c r="H817" i="6"/>
  <c r="I817" i="6" s="1"/>
  <c r="K817" i="6"/>
  <c r="F818" i="6"/>
  <c r="H818" i="6"/>
  <c r="I818" i="6" s="1"/>
  <c r="K818" i="6"/>
  <c r="F819" i="6"/>
  <c r="H819" i="6"/>
  <c r="I819" i="6" s="1"/>
  <c r="K819" i="6"/>
  <c r="F820" i="6"/>
  <c r="H820" i="6"/>
  <c r="I820" i="6" s="1"/>
  <c r="K820" i="6"/>
  <c r="F821" i="6"/>
  <c r="H821" i="6"/>
  <c r="I821" i="6" s="1"/>
  <c r="K821" i="6"/>
  <c r="F822" i="6"/>
  <c r="H822" i="6"/>
  <c r="I822" i="6" s="1"/>
  <c r="K822" i="6"/>
  <c r="F823" i="6"/>
  <c r="H823" i="6"/>
  <c r="K823" i="6"/>
  <c r="F824" i="6"/>
  <c r="H824" i="6"/>
  <c r="I824" i="6" s="1"/>
  <c r="K824" i="6"/>
  <c r="F825" i="6"/>
  <c r="H825" i="6"/>
  <c r="I825" i="6" s="1"/>
  <c r="K825" i="6"/>
  <c r="F826" i="6"/>
  <c r="H826" i="6"/>
  <c r="I826" i="6" s="1"/>
  <c r="K826" i="6"/>
  <c r="F827" i="6"/>
  <c r="H827" i="6"/>
  <c r="I827" i="6" s="1"/>
  <c r="K827" i="6"/>
  <c r="F828" i="6"/>
  <c r="H828" i="6"/>
  <c r="I828" i="6" s="1"/>
  <c r="K828" i="6"/>
  <c r="F829" i="6"/>
  <c r="H829" i="6"/>
  <c r="I829" i="6" s="1"/>
  <c r="K829" i="6"/>
  <c r="F830" i="6"/>
  <c r="H830" i="6"/>
  <c r="I830" i="6" s="1"/>
  <c r="K830" i="6"/>
  <c r="F831" i="6"/>
  <c r="H831" i="6"/>
  <c r="I831" i="6" s="1"/>
  <c r="K831" i="6"/>
  <c r="F832" i="6"/>
  <c r="H832" i="6"/>
  <c r="I832" i="6" s="1"/>
  <c r="K832" i="6"/>
  <c r="F833" i="6"/>
  <c r="H833" i="6"/>
  <c r="I833" i="6" s="1"/>
  <c r="K833" i="6"/>
  <c r="F834" i="6"/>
  <c r="H834" i="6"/>
  <c r="I834" i="6" s="1"/>
  <c r="K834" i="6"/>
  <c r="F835" i="6"/>
  <c r="H835" i="6"/>
  <c r="I835" i="6" s="1"/>
  <c r="K835" i="6"/>
  <c r="F836" i="6"/>
  <c r="H836" i="6"/>
  <c r="I836" i="6" s="1"/>
  <c r="K836" i="6"/>
  <c r="F837" i="6"/>
  <c r="H837" i="6"/>
  <c r="I837" i="6" s="1"/>
  <c r="K837" i="6"/>
  <c r="F838" i="6"/>
  <c r="H838" i="6"/>
  <c r="K838" i="6"/>
  <c r="F839" i="6"/>
  <c r="H839" i="6"/>
  <c r="I839" i="6" s="1"/>
  <c r="K839" i="6"/>
  <c r="F840" i="6"/>
  <c r="H840" i="6"/>
  <c r="I840" i="6" s="1"/>
  <c r="K840" i="6"/>
  <c r="F841" i="6"/>
  <c r="H841" i="6"/>
  <c r="I841" i="6" s="1"/>
  <c r="K841" i="6"/>
  <c r="F842" i="6"/>
  <c r="H842" i="6"/>
  <c r="I842" i="6" s="1"/>
  <c r="K842" i="6"/>
  <c r="F843" i="6"/>
  <c r="H843" i="6"/>
  <c r="I843" i="6" s="1"/>
  <c r="K843" i="6"/>
  <c r="F844" i="6"/>
  <c r="H844" i="6"/>
  <c r="I844" i="6" s="1"/>
  <c r="K844" i="6"/>
  <c r="F845" i="6"/>
  <c r="H845" i="6"/>
  <c r="K845" i="6"/>
  <c r="F846" i="6"/>
  <c r="H846" i="6"/>
  <c r="I846" i="6" s="1"/>
  <c r="K846" i="6"/>
  <c r="F847" i="6"/>
  <c r="H847" i="6"/>
  <c r="I847" i="6" s="1"/>
  <c r="K847" i="6"/>
  <c r="F848" i="6"/>
  <c r="H848" i="6"/>
  <c r="I848" i="6" s="1"/>
  <c r="K848" i="6"/>
  <c r="F849" i="6"/>
  <c r="H849" i="6"/>
  <c r="I849" i="6" s="1"/>
  <c r="K849" i="6"/>
  <c r="F850" i="6"/>
  <c r="H850" i="6"/>
  <c r="I850" i="6" s="1"/>
  <c r="K850" i="6"/>
  <c r="F851" i="6"/>
  <c r="H851" i="6"/>
  <c r="I851" i="6" s="1"/>
  <c r="K851" i="6"/>
  <c r="F852" i="6"/>
  <c r="H852" i="6"/>
  <c r="I852" i="6" s="1"/>
  <c r="K852" i="6"/>
  <c r="F853" i="6"/>
  <c r="H853" i="6"/>
  <c r="I853" i="6" s="1"/>
  <c r="K853" i="6"/>
  <c r="F854" i="6"/>
  <c r="H854" i="6"/>
  <c r="I854" i="6" s="1"/>
  <c r="K854" i="6"/>
  <c r="F855" i="6"/>
  <c r="H855" i="6"/>
  <c r="I855" i="6" s="1"/>
  <c r="K855" i="6"/>
  <c r="F856" i="6"/>
  <c r="H856" i="6"/>
  <c r="K856" i="6"/>
  <c r="F857" i="6"/>
  <c r="H857" i="6"/>
  <c r="I857" i="6" s="1"/>
  <c r="K857" i="6"/>
  <c r="F858" i="6"/>
  <c r="H858" i="6"/>
  <c r="I858" i="6" s="1"/>
  <c r="K858" i="6"/>
  <c r="F859" i="6"/>
  <c r="H859" i="6"/>
  <c r="K859" i="6"/>
  <c r="F860" i="6"/>
  <c r="H860" i="6"/>
  <c r="I860" i="6" s="1"/>
  <c r="K860" i="6"/>
  <c r="F861" i="6"/>
  <c r="H861" i="6"/>
  <c r="I861" i="6" s="1"/>
  <c r="K861" i="6"/>
  <c r="F862" i="6"/>
  <c r="H862" i="6"/>
  <c r="I862" i="6" s="1"/>
  <c r="K862" i="6"/>
  <c r="F863" i="6"/>
  <c r="H863" i="6"/>
  <c r="I863" i="6" s="1"/>
  <c r="K863" i="6"/>
  <c r="F864" i="6"/>
  <c r="H864" i="6"/>
  <c r="I864" i="6" s="1"/>
  <c r="K864" i="6"/>
  <c r="F865" i="6"/>
  <c r="H865" i="6"/>
  <c r="I865" i="6" s="1"/>
  <c r="K865" i="6"/>
  <c r="F866" i="6"/>
  <c r="H866" i="6"/>
  <c r="I866" i="6" s="1"/>
  <c r="K866" i="6"/>
  <c r="F867" i="6"/>
  <c r="H867" i="6"/>
  <c r="I867" i="6" s="1"/>
  <c r="K867" i="6"/>
  <c r="F868" i="6"/>
  <c r="H868" i="6"/>
  <c r="I868" i="6" s="1"/>
  <c r="K868" i="6"/>
  <c r="F869" i="6"/>
  <c r="H869" i="6"/>
  <c r="I869" i="6" s="1"/>
  <c r="K869" i="6"/>
  <c r="F870" i="6"/>
  <c r="H870" i="6"/>
  <c r="K870" i="6"/>
  <c r="F871" i="6"/>
  <c r="H871" i="6"/>
  <c r="I871" i="6" s="1"/>
  <c r="K871" i="6"/>
  <c r="F872" i="6"/>
  <c r="H872" i="6"/>
  <c r="I872" i="6" s="1"/>
  <c r="K872" i="6"/>
  <c r="F873" i="6"/>
  <c r="H873" i="6"/>
  <c r="I873" i="6" s="1"/>
  <c r="K873" i="6"/>
  <c r="F874" i="6"/>
  <c r="H874" i="6"/>
  <c r="I874" i="6" s="1"/>
  <c r="K874" i="6"/>
  <c r="F875" i="6"/>
  <c r="H875" i="6"/>
  <c r="I875" i="6" s="1"/>
  <c r="K875" i="6"/>
  <c r="F876" i="6"/>
  <c r="H876" i="6"/>
  <c r="I876" i="6" s="1"/>
  <c r="K876" i="6"/>
  <c r="F898" i="6"/>
  <c r="H898" i="6"/>
  <c r="K898" i="6"/>
  <c r="A900" i="6"/>
  <c r="A901" i="6" s="1"/>
  <c r="A902" i="6" s="1"/>
  <c r="A903" i="6" s="1"/>
  <c r="A904" i="6" s="1"/>
  <c r="A905" i="6" s="1"/>
  <c r="A906" i="6" s="1"/>
  <c r="A907" i="6" s="1"/>
  <c r="A908" i="6" s="1"/>
  <c r="A909" i="6" s="1"/>
  <c r="A910" i="6" s="1"/>
  <c r="A911" i="6" s="1"/>
  <c r="A912" i="6" s="1"/>
  <c r="A913" i="6" s="1"/>
  <c r="A914" i="6" s="1"/>
  <c r="A915" i="6" s="1"/>
  <c r="A916" i="6" s="1"/>
  <c r="A917" i="6" s="1"/>
  <c r="A918" i="6" s="1"/>
  <c r="A919" i="6" s="1"/>
  <c r="A920" i="6" s="1"/>
  <c r="A921" i="6" s="1"/>
  <c r="A922" i="6" s="1"/>
  <c r="A923" i="6" s="1"/>
  <c r="A924" i="6" s="1"/>
  <c r="A925" i="6" s="1"/>
  <c r="A926" i="6" s="1"/>
  <c r="A927" i="6" s="1"/>
  <c r="A928" i="6" s="1"/>
  <c r="A929" i="6" s="1"/>
  <c r="A930" i="6" s="1"/>
  <c r="A931" i="6" s="1"/>
  <c r="A932" i="6" s="1"/>
  <c r="A933" i="6" s="1"/>
  <c r="A934" i="6" s="1"/>
  <c r="A935" i="6" s="1"/>
  <c r="A936" i="6" s="1"/>
  <c r="A937" i="6" s="1"/>
  <c r="A938" i="6" s="1"/>
  <c r="A939" i="6" s="1"/>
  <c r="A940" i="6" s="1"/>
  <c r="A941" i="6" s="1"/>
  <c r="A942" i="6" s="1"/>
  <c r="A943" i="6" s="1"/>
  <c r="A944" i="6" s="1"/>
  <c r="A945" i="6" s="1"/>
  <c r="A946" i="6" s="1"/>
  <c r="A947" i="6" s="1"/>
  <c r="A948" i="6" s="1"/>
  <c r="A949" i="6" s="1"/>
  <c r="A950" i="6" s="1"/>
  <c r="A951" i="6" s="1"/>
  <c r="A952" i="6" s="1"/>
  <c r="A953" i="6" s="1"/>
  <c r="A954" i="6" s="1"/>
  <c r="A955" i="6" s="1"/>
  <c r="A956" i="6" s="1"/>
  <c r="A957" i="6" s="1"/>
  <c r="A958" i="6" s="1"/>
  <c r="A959" i="6" s="1"/>
  <c r="A960" i="6" s="1"/>
  <c r="A961" i="6" s="1"/>
  <c r="A962" i="6" s="1"/>
  <c r="F899" i="6"/>
  <c r="H899" i="6"/>
  <c r="I899" i="6" s="1"/>
  <c r="K899" i="6"/>
  <c r="F900" i="6"/>
  <c r="H900" i="6"/>
  <c r="I900" i="6" s="1"/>
  <c r="K900" i="6"/>
  <c r="F901" i="6"/>
  <c r="H901" i="6"/>
  <c r="I901" i="6" s="1"/>
  <c r="K901" i="6"/>
  <c r="F902" i="6"/>
  <c r="H902" i="6"/>
  <c r="I902" i="6" s="1"/>
  <c r="K902" i="6"/>
  <c r="F903" i="6"/>
  <c r="H903" i="6"/>
  <c r="I903" i="6" s="1"/>
  <c r="K903" i="6"/>
  <c r="F904" i="6"/>
  <c r="H904" i="6"/>
  <c r="I904" i="6" s="1"/>
  <c r="K904" i="6"/>
  <c r="F905" i="6"/>
  <c r="H905" i="6"/>
  <c r="I905" i="6" s="1"/>
  <c r="K905" i="6"/>
  <c r="F906" i="6"/>
  <c r="H906" i="6"/>
  <c r="I906" i="6" s="1"/>
  <c r="K906" i="6"/>
  <c r="F907" i="6"/>
  <c r="H907" i="6"/>
  <c r="K907" i="6"/>
  <c r="F908" i="6"/>
  <c r="H908" i="6"/>
  <c r="K908" i="6"/>
  <c r="F909" i="6"/>
  <c r="H909" i="6"/>
  <c r="I909" i="6" s="1"/>
  <c r="K909" i="6"/>
  <c r="F910" i="6"/>
  <c r="H910" i="6"/>
  <c r="K910" i="6"/>
  <c r="F911" i="6"/>
  <c r="H911" i="6"/>
  <c r="I911" i="6" s="1"/>
  <c r="K911" i="6"/>
  <c r="F912" i="6"/>
  <c r="H912" i="6"/>
  <c r="I912" i="6" s="1"/>
  <c r="K912" i="6"/>
  <c r="F913" i="6"/>
  <c r="H913" i="6"/>
  <c r="K913" i="6"/>
  <c r="F914" i="6"/>
  <c r="H914" i="6"/>
  <c r="I914" i="6" s="1"/>
  <c r="K914" i="6"/>
  <c r="F915" i="6"/>
  <c r="H915" i="6"/>
  <c r="I915" i="6" s="1"/>
  <c r="K915" i="6"/>
  <c r="F916" i="6"/>
  <c r="H916" i="6"/>
  <c r="I916" i="6" s="1"/>
  <c r="K916" i="6"/>
  <c r="F917" i="6"/>
  <c r="H917" i="6"/>
  <c r="I917" i="6" s="1"/>
  <c r="K917" i="6"/>
  <c r="F918" i="6"/>
  <c r="H918" i="6"/>
  <c r="I918" i="6" s="1"/>
  <c r="K918" i="6"/>
  <c r="F919" i="6"/>
  <c r="H919" i="6"/>
  <c r="I919" i="6" s="1"/>
  <c r="K919" i="6"/>
  <c r="F920" i="6"/>
  <c r="H920" i="6"/>
  <c r="I920" i="6" s="1"/>
  <c r="K920" i="6"/>
  <c r="F921" i="6"/>
  <c r="H921" i="6"/>
  <c r="I921" i="6" s="1"/>
  <c r="K921" i="6"/>
  <c r="F922" i="6"/>
  <c r="H922" i="6"/>
  <c r="I922" i="6" s="1"/>
  <c r="K922" i="6"/>
  <c r="F923" i="6"/>
  <c r="H923" i="6"/>
  <c r="K923" i="6"/>
  <c r="F924" i="6"/>
  <c r="H924" i="6"/>
  <c r="I924" i="6" s="1"/>
  <c r="K924" i="6"/>
  <c r="F925" i="6"/>
  <c r="H925" i="6"/>
  <c r="I925" i="6" s="1"/>
  <c r="K925" i="6"/>
  <c r="F926" i="6"/>
  <c r="H926" i="6"/>
  <c r="I926" i="6" s="1"/>
  <c r="K926" i="6"/>
  <c r="F927" i="6"/>
  <c r="H927" i="6"/>
  <c r="I927" i="6" s="1"/>
  <c r="K927" i="6"/>
  <c r="F928" i="6"/>
  <c r="H928" i="6"/>
  <c r="I928" i="6" s="1"/>
  <c r="K928" i="6"/>
  <c r="F929" i="6"/>
  <c r="H929" i="6"/>
  <c r="K929" i="6"/>
  <c r="F930" i="6"/>
  <c r="H930" i="6"/>
  <c r="K930" i="6"/>
  <c r="F931" i="6"/>
  <c r="H931" i="6"/>
  <c r="I931" i="6" s="1"/>
  <c r="K931" i="6"/>
  <c r="F932" i="6"/>
  <c r="H932" i="6"/>
  <c r="I932" i="6" s="1"/>
  <c r="K932" i="6"/>
  <c r="F933" i="6"/>
  <c r="H933" i="6"/>
  <c r="I933" i="6" s="1"/>
  <c r="K933" i="6"/>
  <c r="F934" i="6"/>
  <c r="H934" i="6"/>
  <c r="I934" i="6" s="1"/>
  <c r="K934" i="6"/>
  <c r="F935" i="6"/>
  <c r="H935" i="6"/>
  <c r="I935" i="6" s="1"/>
  <c r="K935" i="6"/>
  <c r="F936" i="6"/>
  <c r="H936" i="6"/>
  <c r="I936" i="6" s="1"/>
  <c r="K936" i="6"/>
  <c r="F937" i="6"/>
  <c r="H937" i="6"/>
  <c r="I937" i="6" s="1"/>
  <c r="K937" i="6"/>
  <c r="F938" i="6"/>
  <c r="H938" i="6"/>
  <c r="K938" i="6"/>
  <c r="F939" i="6"/>
  <c r="H939" i="6"/>
  <c r="K939" i="6"/>
  <c r="F940" i="6"/>
  <c r="H940" i="6"/>
  <c r="I940" i="6" s="1"/>
  <c r="K940" i="6"/>
  <c r="F941" i="6"/>
  <c r="H941" i="6"/>
  <c r="I941" i="6" s="1"/>
  <c r="K941" i="6"/>
  <c r="F942" i="6"/>
  <c r="H942" i="6"/>
  <c r="I942" i="6" s="1"/>
  <c r="K942" i="6"/>
  <c r="F943" i="6"/>
  <c r="H943" i="6"/>
  <c r="I943" i="6" s="1"/>
  <c r="K943" i="6"/>
  <c r="F944" i="6"/>
  <c r="H944" i="6"/>
  <c r="K944" i="6"/>
  <c r="F945" i="6"/>
  <c r="H945" i="6"/>
  <c r="I945" i="6" s="1"/>
  <c r="K945" i="6"/>
  <c r="F946" i="6"/>
  <c r="H946" i="6"/>
  <c r="I946" i="6" s="1"/>
  <c r="K946" i="6"/>
  <c r="F947" i="6"/>
  <c r="H947" i="6"/>
  <c r="I947" i="6" s="1"/>
  <c r="K947" i="6"/>
  <c r="F948" i="6"/>
  <c r="H948" i="6"/>
  <c r="K948" i="6"/>
  <c r="F949" i="6"/>
  <c r="H949" i="6"/>
  <c r="I949" i="6" s="1"/>
  <c r="K949" i="6"/>
  <c r="F950" i="6"/>
  <c r="H950" i="6"/>
  <c r="I950" i="6" s="1"/>
  <c r="K950" i="6"/>
  <c r="F951" i="6"/>
  <c r="H951" i="6"/>
  <c r="I951" i="6" s="1"/>
  <c r="K951" i="6"/>
  <c r="F952" i="6"/>
  <c r="H952" i="6"/>
  <c r="I952" i="6" s="1"/>
  <c r="K952" i="6"/>
  <c r="F953" i="6"/>
  <c r="H953" i="6"/>
  <c r="I953" i="6" s="1"/>
  <c r="K953" i="6"/>
  <c r="F954" i="6"/>
  <c r="H954" i="6"/>
  <c r="I954" i="6" s="1"/>
  <c r="K954" i="6"/>
  <c r="F955" i="6"/>
  <c r="H955" i="6"/>
  <c r="I955" i="6" s="1"/>
  <c r="K955" i="6"/>
  <c r="F956" i="6"/>
  <c r="H956" i="6"/>
  <c r="K956" i="6"/>
  <c r="F957" i="6"/>
  <c r="H957" i="6"/>
  <c r="K957" i="6"/>
  <c r="F958" i="6"/>
  <c r="H958" i="6"/>
  <c r="I958" i="6" s="1"/>
  <c r="K958" i="6"/>
  <c r="F959" i="6"/>
  <c r="H959" i="6"/>
  <c r="K959" i="6"/>
  <c r="F960" i="6"/>
  <c r="H960" i="6"/>
  <c r="I960" i="6" s="1"/>
  <c r="K960" i="6"/>
  <c r="F961" i="6"/>
  <c r="H961" i="6"/>
  <c r="I961" i="6" s="1"/>
  <c r="K961" i="6"/>
  <c r="F962" i="6"/>
  <c r="H962" i="6"/>
  <c r="I962" i="6" s="1"/>
  <c r="K962" i="6"/>
  <c r="F965" i="6"/>
  <c r="H965" i="6"/>
  <c r="K965" i="6"/>
  <c r="A966" i="6"/>
  <c r="A967" i="6" s="1"/>
  <c r="A968" i="6" s="1"/>
  <c r="A969" i="6" s="1"/>
  <c r="A970" i="6" s="1"/>
  <c r="A971" i="6" s="1"/>
  <c r="A972" i="6" s="1"/>
  <c r="A973" i="6" s="1"/>
  <c r="A974" i="6" s="1"/>
  <c r="A975" i="6" s="1"/>
  <c r="A976" i="6" s="1"/>
  <c r="A977" i="6" s="1"/>
  <c r="A978" i="6" s="1"/>
  <c r="A979" i="6" s="1"/>
  <c r="A980" i="6" s="1"/>
  <c r="A981" i="6" s="1"/>
  <c r="A982" i="6" s="1"/>
  <c r="A983" i="6" s="1"/>
  <c r="A984" i="6" s="1"/>
  <c r="A985" i="6" s="1"/>
  <c r="A986" i="6" s="1"/>
  <c r="A987" i="6" s="1"/>
  <c r="A988" i="6" s="1"/>
  <c r="A989" i="6" s="1"/>
  <c r="A990" i="6" s="1"/>
  <c r="A991" i="6" s="1"/>
  <c r="A992" i="6" s="1"/>
  <c r="A993" i="6" s="1"/>
  <c r="A994" i="6" s="1"/>
  <c r="A995" i="6" s="1"/>
  <c r="A996" i="6" s="1"/>
  <c r="A997" i="6" s="1"/>
  <c r="A998" i="6" s="1"/>
  <c r="A999" i="6" s="1"/>
  <c r="A1000" i="6" s="1"/>
  <c r="A1001" i="6" s="1"/>
  <c r="A1002" i="6" s="1"/>
  <c r="A1003" i="6" s="1"/>
  <c r="A1004" i="6" s="1"/>
  <c r="A1005" i="6" s="1"/>
  <c r="A1006" i="6" s="1"/>
  <c r="A1007" i="6" s="1"/>
  <c r="A1008" i="6" s="1"/>
  <c r="A1009" i="6" s="1"/>
  <c r="A1010" i="6" s="1"/>
  <c r="A1011" i="6" s="1"/>
  <c r="A1012" i="6" s="1"/>
  <c r="A1013" i="6" s="1"/>
  <c r="A1014" i="6" s="1"/>
  <c r="A1015" i="6" s="1"/>
  <c r="A1016" i="6" s="1"/>
  <c r="A1017" i="6" s="1"/>
  <c r="A1018" i="6" s="1"/>
  <c r="A1019" i="6" s="1"/>
  <c r="A1020" i="6" s="1"/>
  <c r="A1021" i="6" s="1"/>
  <c r="A1022" i="6" s="1"/>
  <c r="A1023" i="6" s="1"/>
  <c r="A1024" i="6" s="1"/>
  <c r="A1025" i="6" s="1"/>
  <c r="A1026" i="6" s="1"/>
  <c r="A1027" i="6" s="1"/>
  <c r="A1028" i="6" s="1"/>
  <c r="A1029" i="6" s="1"/>
  <c r="A1030" i="6" s="1"/>
  <c r="A1031" i="6" s="1"/>
  <c r="A1032" i="6" s="1"/>
  <c r="A1033" i="6" s="1"/>
  <c r="A1034" i="6" s="1"/>
  <c r="A1035" i="6" s="1"/>
  <c r="A1036" i="6" s="1"/>
  <c r="A1037" i="6" s="1"/>
  <c r="A1038" i="6" s="1"/>
  <c r="A1039" i="6" s="1"/>
  <c r="A1040" i="6" s="1"/>
  <c r="A1041" i="6" s="1"/>
  <c r="A1042" i="6" s="1"/>
  <c r="A1043" i="6" s="1"/>
  <c r="A1044" i="6" s="1"/>
  <c r="A1045" i="6" s="1"/>
  <c r="A1046" i="6" s="1"/>
  <c r="A1047" i="6" s="1"/>
  <c r="A1048" i="6" s="1"/>
  <c r="A1049" i="6" s="1"/>
  <c r="A1050" i="6" s="1"/>
  <c r="A1051" i="6" s="1"/>
  <c r="A1052" i="6" s="1"/>
  <c r="A1053" i="6" s="1"/>
  <c r="A1054" i="6" s="1"/>
  <c r="A1055" i="6" s="1"/>
  <c r="A1056" i="6" s="1"/>
  <c r="A1057" i="6" s="1"/>
  <c r="A1058" i="6" s="1"/>
  <c r="A1059" i="6" s="1"/>
  <c r="A1060" i="6" s="1"/>
  <c r="A1061" i="6" s="1"/>
  <c r="A1062" i="6" s="1"/>
  <c r="A1063" i="6" s="1"/>
  <c r="A1064" i="6" s="1"/>
  <c r="A1065" i="6" s="1"/>
  <c r="A1066" i="6" s="1"/>
  <c r="A1067" i="6" s="1"/>
  <c r="A1068" i="6" s="1"/>
  <c r="A1069" i="6" s="1"/>
  <c r="A1070" i="6" s="1"/>
  <c r="A1071" i="6" s="1"/>
  <c r="A1072" i="6" s="1"/>
  <c r="A1073" i="6" s="1"/>
  <c r="A1074" i="6" s="1"/>
  <c r="A1075" i="6" s="1"/>
  <c r="A1076" i="6" s="1"/>
  <c r="A1077" i="6" s="1"/>
  <c r="A1078" i="6" s="1"/>
  <c r="A1079" i="6" s="1"/>
  <c r="A1080" i="6" s="1"/>
  <c r="A1081" i="6" s="1"/>
  <c r="A1082" i="6" s="1"/>
  <c r="A1083" i="6" s="1"/>
  <c r="A1084" i="6" s="1"/>
  <c r="A1085" i="6" s="1"/>
  <c r="A1086" i="6" s="1"/>
  <c r="A1087" i="6" s="1"/>
  <c r="A1088" i="6" s="1"/>
  <c r="A1089" i="6" s="1"/>
  <c r="A1090" i="6" s="1"/>
  <c r="A1091" i="6" s="1"/>
  <c r="A1092" i="6" s="1"/>
  <c r="A1093" i="6" s="1"/>
  <c r="A1094" i="6" s="1"/>
  <c r="A1095" i="6" s="1"/>
  <c r="A1096" i="6" s="1"/>
  <c r="A1097" i="6" s="1"/>
  <c r="A1098" i="6" s="1"/>
  <c r="A1099" i="6" s="1"/>
  <c r="A1100" i="6" s="1"/>
  <c r="A1101" i="6" s="1"/>
  <c r="A1102" i="6" s="1"/>
  <c r="A1103" i="6" s="1"/>
  <c r="A1104" i="6" s="1"/>
  <c r="A1105" i="6" s="1"/>
  <c r="A1106" i="6" s="1"/>
  <c r="A1107" i="6" s="1"/>
  <c r="A1108" i="6" s="1"/>
  <c r="A1109" i="6" s="1"/>
  <c r="A1110" i="6" s="1"/>
  <c r="A1111" i="6" s="1"/>
  <c r="A1112" i="6" s="1"/>
  <c r="A1113" i="6" s="1"/>
  <c r="A1114" i="6" s="1"/>
  <c r="A1115" i="6" s="1"/>
  <c r="A1116" i="6" s="1"/>
  <c r="A1117" i="6" s="1"/>
  <c r="A1118" i="6" s="1"/>
  <c r="A1119" i="6" s="1"/>
  <c r="A1120" i="6" s="1"/>
  <c r="A1121" i="6" s="1"/>
  <c r="A1122" i="6" s="1"/>
  <c r="A1123" i="6" s="1"/>
  <c r="A1124" i="6" s="1"/>
  <c r="A1125" i="6" s="1"/>
  <c r="A1126" i="6" s="1"/>
  <c r="A1127" i="6" s="1"/>
  <c r="A1128" i="6" s="1"/>
  <c r="A1129" i="6" s="1"/>
  <c r="A1130" i="6" s="1"/>
  <c r="A1131" i="6" s="1"/>
  <c r="A1132" i="6" s="1"/>
  <c r="A1133" i="6" s="1"/>
  <c r="A1134" i="6" s="1"/>
  <c r="A1135" i="6" s="1"/>
  <c r="A1136" i="6" s="1"/>
  <c r="A1137" i="6" s="1"/>
  <c r="A1138" i="6" s="1"/>
  <c r="A1139" i="6" s="1"/>
  <c r="A1140" i="6" s="1"/>
  <c r="A1141" i="6" s="1"/>
  <c r="A1142" i="6" s="1"/>
  <c r="A1143" i="6" s="1"/>
  <c r="A1144" i="6" s="1"/>
  <c r="A1145" i="6" s="1"/>
  <c r="A1146" i="6" s="1"/>
  <c r="A1147" i="6" s="1"/>
  <c r="A1148" i="6" s="1"/>
  <c r="A1149" i="6" s="1"/>
  <c r="A1150" i="6" s="1"/>
  <c r="A1151" i="6" s="1"/>
  <c r="A1152" i="6" s="1"/>
  <c r="A1153" i="6" s="1"/>
  <c r="A1154" i="6" s="1"/>
  <c r="A1155" i="6" s="1"/>
  <c r="A1156" i="6" s="1"/>
  <c r="A1157" i="6" s="1"/>
  <c r="A1158" i="6" s="1"/>
  <c r="A1159" i="6" s="1"/>
  <c r="A1160" i="6" s="1"/>
  <c r="A1161" i="6" s="1"/>
  <c r="A1162" i="6" s="1"/>
  <c r="A1163" i="6" s="1"/>
  <c r="A1164" i="6" s="1"/>
  <c r="A1165" i="6" s="1"/>
  <c r="A1166" i="6" s="1"/>
  <c r="A1167" i="6" s="1"/>
  <c r="A1168" i="6" s="1"/>
  <c r="A1169" i="6" s="1"/>
  <c r="A1170" i="6" s="1"/>
  <c r="A1171" i="6" s="1"/>
  <c r="A1172" i="6" s="1"/>
  <c r="A1173" i="6" s="1"/>
  <c r="A1174" i="6" s="1"/>
  <c r="A1175" i="6" s="1"/>
  <c r="A1176" i="6" s="1"/>
  <c r="A1177" i="6" s="1"/>
  <c r="A1178" i="6" s="1"/>
  <c r="A1179" i="6" s="1"/>
  <c r="A1180" i="6" s="1"/>
  <c r="A1181" i="6" s="1"/>
  <c r="A1182" i="6" s="1"/>
  <c r="A1183" i="6" s="1"/>
  <c r="A1184" i="6" s="1"/>
  <c r="A1185" i="6" s="1"/>
  <c r="A1186" i="6" s="1"/>
  <c r="A1187" i="6" s="1"/>
  <c r="A1188" i="6" s="1"/>
  <c r="A1189" i="6" s="1"/>
  <c r="A1190" i="6" s="1"/>
  <c r="A1191" i="6" s="1"/>
  <c r="A1192" i="6" s="1"/>
  <c r="A1193" i="6" s="1"/>
  <c r="A1194" i="6" s="1"/>
  <c r="A1195" i="6" s="1"/>
  <c r="A1196" i="6" s="1"/>
  <c r="A1197" i="6" s="1"/>
  <c r="A1198" i="6" s="1"/>
  <c r="A1199" i="6" s="1"/>
  <c r="A1200" i="6" s="1"/>
  <c r="A1201" i="6" s="1"/>
  <c r="A1202" i="6" s="1"/>
  <c r="A1203" i="6" s="1"/>
  <c r="A1204" i="6" s="1"/>
  <c r="A1205" i="6" s="1"/>
  <c r="A1206" i="6" s="1"/>
  <c r="A1207" i="6" s="1"/>
  <c r="A1208" i="6" s="1"/>
  <c r="A1209" i="6" s="1"/>
  <c r="A1210" i="6" s="1"/>
  <c r="A1211" i="6" s="1"/>
  <c r="A1212" i="6" s="1"/>
  <c r="A1213" i="6" s="1"/>
  <c r="A1214" i="6" s="1"/>
  <c r="A1215" i="6" s="1"/>
  <c r="A1216" i="6" s="1"/>
  <c r="A1217" i="6" s="1"/>
  <c r="A1218" i="6" s="1"/>
  <c r="A1219" i="6" s="1"/>
  <c r="A1220" i="6" s="1"/>
  <c r="A1221" i="6" s="1"/>
  <c r="A1222" i="6" s="1"/>
  <c r="A1223" i="6" s="1"/>
  <c r="A1224" i="6" s="1"/>
  <c r="A1225" i="6" s="1"/>
  <c r="A1226" i="6" s="1"/>
  <c r="A1227" i="6" s="1"/>
  <c r="A1228" i="6" s="1"/>
  <c r="A1229" i="6" s="1"/>
  <c r="A1230" i="6" s="1"/>
  <c r="A1231" i="6" s="1"/>
  <c r="A1232" i="6" s="1"/>
  <c r="A1233" i="6" s="1"/>
  <c r="A1234" i="6" s="1"/>
  <c r="A1235" i="6" s="1"/>
  <c r="A1236" i="6" s="1"/>
  <c r="A1237" i="6" s="1"/>
  <c r="A1238" i="6" s="1"/>
  <c r="A1239" i="6" s="1"/>
  <c r="A1240" i="6" s="1"/>
  <c r="A1241" i="6" s="1"/>
  <c r="A1242" i="6" s="1"/>
  <c r="A1243" i="6" s="1"/>
  <c r="A1244" i="6" s="1"/>
  <c r="A1245" i="6" s="1"/>
  <c r="A1246" i="6" s="1"/>
  <c r="A1247" i="6" s="1"/>
  <c r="A1248" i="6" s="1"/>
  <c r="A1249" i="6" s="1"/>
  <c r="A1250" i="6" s="1"/>
  <c r="A1251" i="6" s="1"/>
  <c r="A1252" i="6" s="1"/>
  <c r="A1253" i="6" s="1"/>
  <c r="A1254" i="6" s="1"/>
  <c r="A1255" i="6" s="1"/>
  <c r="A1256" i="6" s="1"/>
  <c r="A1257" i="6" s="1"/>
  <c r="A1258" i="6" s="1"/>
  <c r="A1259" i="6" s="1"/>
  <c r="A1260" i="6" s="1"/>
  <c r="A1261" i="6" s="1"/>
  <c r="A1262" i="6" s="1"/>
  <c r="A1263" i="6" s="1"/>
  <c r="A1264" i="6" s="1"/>
  <c r="A1265" i="6" s="1"/>
  <c r="A1266" i="6" s="1"/>
  <c r="A1267" i="6" s="1"/>
  <c r="A1268" i="6" s="1"/>
  <c r="A1269" i="6" s="1"/>
  <c r="A1270" i="6" s="1"/>
  <c r="A1271" i="6" s="1"/>
  <c r="A1272" i="6" s="1"/>
  <c r="A1273" i="6" s="1"/>
  <c r="A1274" i="6" s="1"/>
  <c r="A1275" i="6" s="1"/>
  <c r="A1276" i="6" s="1"/>
  <c r="A1277" i="6" s="1"/>
  <c r="A1278" i="6" s="1"/>
  <c r="A1279" i="6" s="1"/>
  <c r="A1280" i="6" s="1"/>
  <c r="A1281" i="6" s="1"/>
  <c r="A1282" i="6" s="1"/>
  <c r="A1283" i="6" s="1"/>
  <c r="A1284" i="6" s="1"/>
  <c r="A1285" i="6" s="1"/>
  <c r="A1286" i="6" s="1"/>
  <c r="A1287" i="6" s="1"/>
  <c r="A1288" i="6" s="1"/>
  <c r="A1289" i="6" s="1"/>
  <c r="A1290" i="6" s="1"/>
  <c r="A1291" i="6" s="1"/>
  <c r="A1292" i="6" s="1"/>
  <c r="A1293" i="6" s="1"/>
  <c r="A1294" i="6" s="1"/>
  <c r="A1295" i="6" s="1"/>
  <c r="A1296" i="6" s="1"/>
  <c r="A1297" i="6" s="1"/>
  <c r="A1298" i="6" s="1"/>
  <c r="A1299" i="6" s="1"/>
  <c r="A1300" i="6" s="1"/>
  <c r="A1301" i="6" s="1"/>
  <c r="A1302" i="6" s="1"/>
  <c r="A1303" i="6" s="1"/>
  <c r="A1304" i="6" s="1"/>
  <c r="A1305" i="6" s="1"/>
  <c r="A1306" i="6" s="1"/>
  <c r="A1307" i="6" s="1"/>
  <c r="A1308" i="6" s="1"/>
  <c r="A1309" i="6" s="1"/>
  <c r="A1310" i="6" s="1"/>
  <c r="A1311" i="6" s="1"/>
  <c r="A1312" i="6" s="1"/>
  <c r="A1313" i="6" s="1"/>
  <c r="A1314" i="6" s="1"/>
  <c r="A1315" i="6" s="1"/>
  <c r="A1316" i="6" s="1"/>
  <c r="A1317" i="6" s="1"/>
  <c r="A1318" i="6" s="1"/>
  <c r="A1319" i="6" s="1"/>
  <c r="A1320" i="6" s="1"/>
  <c r="A1321" i="6" s="1"/>
  <c r="A1322" i="6" s="1"/>
  <c r="A1323" i="6" s="1"/>
  <c r="A1324" i="6" s="1"/>
  <c r="A1325" i="6" s="1"/>
  <c r="A1326" i="6" s="1"/>
  <c r="A1327" i="6" s="1"/>
  <c r="A1328" i="6" s="1"/>
  <c r="A1329" i="6" s="1"/>
  <c r="F966" i="6"/>
  <c r="H966" i="6"/>
  <c r="I966" i="6" s="1"/>
  <c r="K966" i="6"/>
  <c r="F967" i="6"/>
  <c r="H967" i="6"/>
  <c r="I967" i="6" s="1"/>
  <c r="K967" i="6"/>
  <c r="F968" i="6"/>
  <c r="H968" i="6"/>
  <c r="K968" i="6"/>
  <c r="F969" i="6"/>
  <c r="H969" i="6"/>
  <c r="I969" i="6" s="1"/>
  <c r="K969" i="6"/>
  <c r="F970" i="6"/>
  <c r="H970" i="6"/>
  <c r="I970" i="6" s="1"/>
  <c r="K970" i="6"/>
  <c r="F971" i="6"/>
  <c r="H971" i="6"/>
  <c r="I971" i="6" s="1"/>
  <c r="K971" i="6"/>
  <c r="F972" i="6"/>
  <c r="H972" i="6"/>
  <c r="I972" i="6" s="1"/>
  <c r="K972" i="6"/>
  <c r="F973" i="6"/>
  <c r="H973" i="6"/>
  <c r="I973" i="6" s="1"/>
  <c r="K973" i="6"/>
  <c r="F974" i="6"/>
  <c r="H974" i="6"/>
  <c r="I974" i="6" s="1"/>
  <c r="K974" i="6"/>
  <c r="F975" i="6"/>
  <c r="H975" i="6"/>
  <c r="I975" i="6" s="1"/>
  <c r="K975" i="6"/>
  <c r="F976" i="6"/>
  <c r="H976" i="6"/>
  <c r="I976" i="6" s="1"/>
  <c r="K976" i="6"/>
  <c r="F977" i="6"/>
  <c r="H977" i="6"/>
  <c r="I977" i="6" s="1"/>
  <c r="K977" i="6"/>
  <c r="F978" i="6"/>
  <c r="H978" i="6"/>
  <c r="K978" i="6"/>
  <c r="F979" i="6"/>
  <c r="H979" i="6"/>
  <c r="I979" i="6" s="1"/>
  <c r="K979" i="6"/>
  <c r="F980" i="6"/>
  <c r="H980" i="6"/>
  <c r="I980" i="6" s="1"/>
  <c r="K980" i="6"/>
  <c r="F981" i="6"/>
  <c r="H981" i="6"/>
  <c r="K981" i="6"/>
  <c r="F982" i="6"/>
  <c r="H982" i="6"/>
  <c r="I982" i="6" s="1"/>
  <c r="K982" i="6"/>
  <c r="F983" i="6"/>
  <c r="H983" i="6"/>
  <c r="I983" i="6" s="1"/>
  <c r="K983" i="6"/>
  <c r="F984" i="6"/>
  <c r="H984" i="6"/>
  <c r="I984" i="6" s="1"/>
  <c r="K984" i="6"/>
  <c r="F985" i="6"/>
  <c r="H985" i="6"/>
  <c r="K985" i="6"/>
  <c r="F986" i="6"/>
  <c r="H986" i="6"/>
  <c r="I986" i="6" s="1"/>
  <c r="K986" i="6"/>
  <c r="F987" i="6"/>
  <c r="H987" i="6"/>
  <c r="I987" i="6" s="1"/>
  <c r="K987" i="6"/>
  <c r="F988" i="6"/>
  <c r="H988" i="6"/>
  <c r="I988" i="6" s="1"/>
  <c r="K988" i="6"/>
  <c r="F989" i="6"/>
  <c r="H989" i="6"/>
  <c r="I989" i="6" s="1"/>
  <c r="K989" i="6"/>
  <c r="F990" i="6"/>
  <c r="H990" i="6"/>
  <c r="I990" i="6" s="1"/>
  <c r="K990" i="6"/>
  <c r="F991" i="6"/>
  <c r="H991" i="6"/>
  <c r="I991" i="6" s="1"/>
  <c r="K991" i="6"/>
  <c r="F992" i="6"/>
  <c r="H992" i="6"/>
  <c r="I992" i="6" s="1"/>
  <c r="K992" i="6"/>
  <c r="F993" i="6"/>
  <c r="H993" i="6"/>
  <c r="I993" i="6" s="1"/>
  <c r="K993" i="6"/>
  <c r="F994" i="6"/>
  <c r="H994" i="6"/>
  <c r="K994" i="6"/>
  <c r="F995" i="6"/>
  <c r="H995" i="6"/>
  <c r="I995" i="6" s="1"/>
  <c r="K995" i="6"/>
  <c r="F996" i="6"/>
  <c r="H996" i="6"/>
  <c r="K996" i="6"/>
  <c r="F997" i="6"/>
  <c r="H997" i="6"/>
  <c r="I997" i="6" s="1"/>
  <c r="K997" i="6"/>
  <c r="F998" i="6"/>
  <c r="H998" i="6"/>
  <c r="I998" i="6" s="1"/>
  <c r="K998" i="6"/>
  <c r="F999" i="6"/>
  <c r="H999" i="6"/>
  <c r="I999" i="6" s="1"/>
  <c r="K999" i="6"/>
  <c r="F1000" i="6"/>
  <c r="H1000" i="6"/>
  <c r="I1000" i="6" s="1"/>
  <c r="K1000" i="6"/>
  <c r="F1001" i="6"/>
  <c r="H1001" i="6"/>
  <c r="I1001" i="6" s="1"/>
  <c r="K1001" i="6"/>
  <c r="F1002" i="6"/>
  <c r="H1002" i="6"/>
  <c r="K1002" i="6"/>
  <c r="F1003" i="6"/>
  <c r="H1003" i="6"/>
  <c r="I1003" i="6" s="1"/>
  <c r="K1003" i="6"/>
  <c r="F1004" i="6"/>
  <c r="H1004" i="6"/>
  <c r="I1004" i="6" s="1"/>
  <c r="K1004" i="6"/>
  <c r="F1005" i="6"/>
  <c r="H1005" i="6"/>
  <c r="I1005" i="6" s="1"/>
  <c r="K1005" i="6"/>
  <c r="F1006" i="6"/>
  <c r="H1006" i="6"/>
  <c r="K1006" i="6"/>
  <c r="F1007" i="6"/>
  <c r="H1007" i="6"/>
  <c r="I1007" i="6" s="1"/>
  <c r="K1007" i="6"/>
  <c r="F1008" i="6"/>
  <c r="H1008" i="6"/>
  <c r="K1008" i="6"/>
  <c r="F1009" i="6"/>
  <c r="H1009" i="6"/>
  <c r="I1009" i="6" s="1"/>
  <c r="K1009" i="6"/>
  <c r="F1010" i="6"/>
  <c r="H1010" i="6"/>
  <c r="K1010" i="6"/>
  <c r="F1011" i="6"/>
  <c r="H1011" i="6"/>
  <c r="I1011" i="6" s="1"/>
  <c r="K1011" i="6"/>
  <c r="F1012" i="6"/>
  <c r="H1012" i="6"/>
  <c r="I1012" i="6" s="1"/>
  <c r="K1012" i="6"/>
  <c r="F1013" i="6"/>
  <c r="H1013" i="6"/>
  <c r="I1013" i="6" s="1"/>
  <c r="K1013" i="6"/>
  <c r="F1014" i="6"/>
  <c r="H1014" i="6"/>
  <c r="K1014" i="6"/>
  <c r="F1015" i="6"/>
  <c r="H1015" i="6"/>
  <c r="I1015" i="6" s="1"/>
  <c r="K1015" i="6"/>
  <c r="F1016" i="6"/>
  <c r="H1016" i="6"/>
  <c r="I1016" i="6" s="1"/>
  <c r="K1016" i="6"/>
  <c r="F1017" i="6"/>
  <c r="H1017" i="6"/>
  <c r="I1017" i="6" s="1"/>
  <c r="K1017" i="6"/>
  <c r="F1018" i="6"/>
  <c r="H1018" i="6"/>
  <c r="I1018" i="6" s="1"/>
  <c r="K1018" i="6"/>
  <c r="F1019" i="6"/>
  <c r="H1019" i="6"/>
  <c r="K1019" i="6"/>
  <c r="F1020" i="6"/>
  <c r="H1020" i="6"/>
  <c r="I1020" i="6" s="1"/>
  <c r="K1020" i="6"/>
  <c r="F1021" i="6"/>
  <c r="H1021" i="6"/>
  <c r="I1021" i="6" s="1"/>
  <c r="K1021" i="6"/>
  <c r="F1022" i="6"/>
  <c r="H1022" i="6"/>
  <c r="I1022" i="6" s="1"/>
  <c r="K1022" i="6"/>
  <c r="F1023" i="6"/>
  <c r="H1023" i="6"/>
  <c r="I1023" i="6" s="1"/>
  <c r="K1023" i="6"/>
  <c r="F1024" i="6"/>
  <c r="H1024" i="6"/>
  <c r="I1024" i="6" s="1"/>
  <c r="K1024" i="6"/>
  <c r="F1025" i="6"/>
  <c r="H1025" i="6"/>
  <c r="I1025" i="6" s="1"/>
  <c r="K1025" i="6"/>
  <c r="F1026" i="6"/>
  <c r="H1026" i="6"/>
  <c r="I1026" i="6" s="1"/>
  <c r="K1026" i="6"/>
  <c r="F1027" i="6"/>
  <c r="H1027" i="6"/>
  <c r="I1027" i="6" s="1"/>
  <c r="K1027" i="6"/>
  <c r="F1028" i="6"/>
  <c r="H1028" i="6"/>
  <c r="I1028" i="6" s="1"/>
  <c r="K1028" i="6"/>
  <c r="F1029" i="6"/>
  <c r="H1029" i="6"/>
  <c r="I1029" i="6" s="1"/>
  <c r="K1029" i="6"/>
  <c r="F1030" i="6"/>
  <c r="H1030" i="6"/>
  <c r="I1030" i="6" s="1"/>
  <c r="K1030" i="6"/>
  <c r="F1031" i="6"/>
  <c r="H1031" i="6"/>
  <c r="I1031" i="6" s="1"/>
  <c r="K1031" i="6"/>
  <c r="F1032" i="6"/>
  <c r="H1032" i="6"/>
  <c r="K1032" i="6"/>
  <c r="F1033" i="6"/>
  <c r="H1033" i="6"/>
  <c r="I1033" i="6" s="1"/>
  <c r="K1033" i="6"/>
  <c r="F1034" i="6"/>
  <c r="H1034" i="6"/>
  <c r="K1034" i="6"/>
  <c r="F1035" i="6"/>
  <c r="H1035" i="6"/>
  <c r="I1035" i="6" s="1"/>
  <c r="K1035" i="6"/>
  <c r="F1036" i="6"/>
  <c r="H1036" i="6"/>
  <c r="K1036" i="6"/>
  <c r="F1037" i="6"/>
  <c r="H1037" i="6"/>
  <c r="I1037" i="6" s="1"/>
  <c r="K1037" i="6"/>
  <c r="F1038" i="6"/>
  <c r="H1038" i="6"/>
  <c r="I1038" i="6" s="1"/>
  <c r="K1038" i="6"/>
  <c r="F1039" i="6"/>
  <c r="H1039" i="6"/>
  <c r="K1039" i="6"/>
  <c r="F1040" i="6"/>
  <c r="H1040" i="6"/>
  <c r="I1040" i="6" s="1"/>
  <c r="K1040" i="6"/>
  <c r="F1041" i="6"/>
  <c r="H1041" i="6"/>
  <c r="I1041" i="6" s="1"/>
  <c r="K1041" i="6"/>
  <c r="F1042" i="6"/>
  <c r="H1042" i="6"/>
  <c r="I1042" i="6" s="1"/>
  <c r="K1042" i="6"/>
  <c r="F1043" i="6"/>
  <c r="H1043" i="6"/>
  <c r="K1043" i="6"/>
  <c r="F1044" i="6"/>
  <c r="H1044" i="6"/>
  <c r="K1044" i="6"/>
  <c r="F1045" i="6"/>
  <c r="H1045" i="6"/>
  <c r="I1045" i="6" s="1"/>
  <c r="K1045" i="6"/>
  <c r="F1046" i="6"/>
  <c r="H1046" i="6"/>
  <c r="I1046" i="6" s="1"/>
  <c r="K1046" i="6"/>
  <c r="F1047" i="6"/>
  <c r="H1047" i="6"/>
  <c r="K1047" i="6"/>
  <c r="F1048" i="6"/>
  <c r="H1048" i="6"/>
  <c r="I1048" i="6" s="1"/>
  <c r="K1048" i="6"/>
  <c r="F1049" i="6"/>
  <c r="H1049" i="6"/>
  <c r="I1049" i="6" s="1"/>
  <c r="K1049" i="6"/>
  <c r="F1050" i="6"/>
  <c r="H1050" i="6"/>
  <c r="I1050" i="6" s="1"/>
  <c r="K1050" i="6"/>
  <c r="F1051" i="6"/>
  <c r="H1051" i="6"/>
  <c r="K1051" i="6"/>
  <c r="F1052" i="6"/>
  <c r="H1052" i="6"/>
  <c r="K1052" i="6"/>
  <c r="F1053" i="6"/>
  <c r="H1053" i="6"/>
  <c r="I1053" i="6" s="1"/>
  <c r="K1053" i="6"/>
  <c r="F1054" i="6"/>
  <c r="H1054" i="6"/>
  <c r="K1054" i="6"/>
  <c r="F1055" i="6"/>
  <c r="H1055" i="6"/>
  <c r="I1055" i="6" s="1"/>
  <c r="K1055" i="6"/>
  <c r="F1056" i="6"/>
  <c r="H1056" i="6"/>
  <c r="I1056" i="6" s="1"/>
  <c r="K1056" i="6"/>
  <c r="F1057" i="6"/>
  <c r="H1057" i="6"/>
  <c r="I1057" i="6" s="1"/>
  <c r="K1057" i="6"/>
  <c r="F1058" i="6"/>
  <c r="H1058" i="6"/>
  <c r="I1058" i="6" s="1"/>
  <c r="K1058" i="6"/>
  <c r="F1059" i="6"/>
  <c r="H1059" i="6"/>
  <c r="I1059" i="6" s="1"/>
  <c r="K1059" i="6"/>
  <c r="F1060" i="6"/>
  <c r="H1060" i="6"/>
  <c r="I1060" i="6" s="1"/>
  <c r="K1060" i="6"/>
  <c r="F1061" i="6"/>
  <c r="H1061" i="6"/>
  <c r="I1061" i="6" s="1"/>
  <c r="K1061" i="6"/>
  <c r="F1062" i="6"/>
  <c r="H1062" i="6"/>
  <c r="I1062" i="6" s="1"/>
  <c r="K1062" i="6"/>
  <c r="F1063" i="6"/>
  <c r="H1063" i="6"/>
  <c r="I1063" i="6" s="1"/>
  <c r="K1063" i="6"/>
  <c r="F1064" i="6"/>
  <c r="H1064" i="6"/>
  <c r="I1064" i="6" s="1"/>
  <c r="K1064" i="6"/>
  <c r="F1065" i="6"/>
  <c r="H1065" i="6"/>
  <c r="I1065" i="6" s="1"/>
  <c r="K1065" i="6"/>
  <c r="F1066" i="6"/>
  <c r="H1066" i="6"/>
  <c r="I1066" i="6" s="1"/>
  <c r="K1066" i="6"/>
  <c r="F1067" i="6"/>
  <c r="H1067" i="6"/>
  <c r="I1067" i="6" s="1"/>
  <c r="K1067" i="6"/>
  <c r="F1068" i="6"/>
  <c r="H1068" i="6"/>
  <c r="I1068" i="6" s="1"/>
  <c r="K1068" i="6"/>
  <c r="F1069" i="6"/>
  <c r="H1069" i="6"/>
  <c r="K1069" i="6"/>
  <c r="F1070" i="6"/>
  <c r="H1070" i="6"/>
  <c r="I1070" i="6" s="1"/>
  <c r="K1070" i="6"/>
  <c r="F1071" i="6"/>
  <c r="H1071" i="6"/>
  <c r="I1071" i="6" s="1"/>
  <c r="K1071" i="6"/>
  <c r="F1072" i="6"/>
  <c r="H1072" i="6"/>
  <c r="K1072" i="6"/>
  <c r="F1073" i="6"/>
  <c r="H1073" i="6"/>
  <c r="I1073" i="6" s="1"/>
  <c r="K1073" i="6"/>
  <c r="F1074" i="6"/>
  <c r="H1074" i="6"/>
  <c r="I1074" i="6" s="1"/>
  <c r="K1074" i="6"/>
  <c r="F1075" i="6"/>
  <c r="H1075" i="6"/>
  <c r="I1075" i="6" s="1"/>
  <c r="K1075" i="6"/>
  <c r="F1076" i="6"/>
  <c r="H1076" i="6"/>
  <c r="I1076" i="6" s="1"/>
  <c r="K1076" i="6"/>
  <c r="F1077" i="6"/>
  <c r="H1077" i="6"/>
  <c r="I1077" i="6" s="1"/>
  <c r="K1077" i="6"/>
  <c r="F1078" i="6"/>
  <c r="H1078" i="6"/>
  <c r="K1078" i="6"/>
  <c r="F1079" i="6"/>
  <c r="H1079" i="6"/>
  <c r="I1079" i="6" s="1"/>
  <c r="K1079" i="6"/>
  <c r="F1080" i="6"/>
  <c r="H1080" i="6"/>
  <c r="I1080" i="6" s="1"/>
  <c r="K1080" i="6"/>
  <c r="F1081" i="6"/>
  <c r="H1081" i="6"/>
  <c r="I1081" i="6" s="1"/>
  <c r="K1081" i="6"/>
  <c r="F1082" i="6"/>
  <c r="H1082" i="6"/>
  <c r="I1082" i="6" s="1"/>
  <c r="K1082" i="6"/>
  <c r="F1083" i="6"/>
  <c r="H1083" i="6"/>
  <c r="I1083" i="6" s="1"/>
  <c r="K1083" i="6"/>
  <c r="F1084" i="6"/>
  <c r="H1084" i="6"/>
  <c r="I1084" i="6" s="1"/>
  <c r="K1084" i="6"/>
  <c r="F1085" i="6"/>
  <c r="H1085" i="6"/>
  <c r="I1085" i="6" s="1"/>
  <c r="K1085" i="6"/>
  <c r="F1086" i="6"/>
  <c r="H1086" i="6"/>
  <c r="I1086" i="6" s="1"/>
  <c r="K1086" i="6"/>
  <c r="F1087" i="6"/>
  <c r="H1087" i="6"/>
  <c r="I1087" i="6" s="1"/>
  <c r="K1087" i="6"/>
  <c r="F1088" i="6"/>
  <c r="H1088" i="6"/>
  <c r="I1088" i="6" s="1"/>
  <c r="K1088" i="6"/>
  <c r="F1089" i="6"/>
  <c r="H1089" i="6"/>
  <c r="I1089" i="6" s="1"/>
  <c r="K1089" i="6"/>
  <c r="F1090" i="6"/>
  <c r="H1090" i="6"/>
  <c r="I1090" i="6" s="1"/>
  <c r="K1090" i="6"/>
  <c r="F1091" i="6"/>
  <c r="H1091" i="6"/>
  <c r="I1091" i="6" s="1"/>
  <c r="K1091" i="6"/>
  <c r="F1092" i="6"/>
  <c r="H1092" i="6"/>
  <c r="I1092" i="6" s="1"/>
  <c r="K1092" i="6"/>
  <c r="F1093" i="6"/>
  <c r="H1093" i="6"/>
  <c r="I1093" i="6" s="1"/>
  <c r="K1093" i="6"/>
  <c r="F1094" i="6"/>
  <c r="H1094" i="6"/>
  <c r="K1094" i="6"/>
  <c r="F1095" i="6"/>
  <c r="H1095" i="6"/>
  <c r="I1095" i="6" s="1"/>
  <c r="K1095" i="6"/>
  <c r="F1096" i="6"/>
  <c r="H1096" i="6"/>
  <c r="I1096" i="6" s="1"/>
  <c r="K1096" i="6"/>
  <c r="F1097" i="6"/>
  <c r="H1097" i="6"/>
  <c r="I1097" i="6" s="1"/>
  <c r="K1097" i="6"/>
  <c r="F1098" i="6"/>
  <c r="H1098" i="6"/>
  <c r="K1098" i="6"/>
  <c r="F1099" i="6"/>
  <c r="H1099" i="6"/>
  <c r="I1099" i="6" s="1"/>
  <c r="K1099" i="6"/>
  <c r="F1100" i="6"/>
  <c r="H1100" i="6"/>
  <c r="I1100" i="6" s="1"/>
  <c r="K1100" i="6"/>
  <c r="F1101" i="6"/>
  <c r="H1101" i="6"/>
  <c r="I1101" i="6" s="1"/>
  <c r="K1101" i="6"/>
  <c r="F1102" i="6"/>
  <c r="H1102" i="6"/>
  <c r="I1102" i="6" s="1"/>
  <c r="K1102" i="6"/>
  <c r="F1103" i="6"/>
  <c r="H1103" i="6"/>
  <c r="K1103" i="6"/>
  <c r="F1104" i="6"/>
  <c r="H1104" i="6"/>
  <c r="I1104" i="6" s="1"/>
  <c r="K1104" i="6"/>
  <c r="F1105" i="6"/>
  <c r="H1105" i="6"/>
  <c r="I1105" i="6" s="1"/>
  <c r="K1105" i="6"/>
  <c r="F1106" i="6"/>
  <c r="H1106" i="6"/>
  <c r="I1106" i="6" s="1"/>
  <c r="K1106" i="6"/>
  <c r="F1107" i="6"/>
  <c r="H1107" i="6"/>
  <c r="I1107" i="6" s="1"/>
  <c r="K1107" i="6"/>
  <c r="F1108" i="6"/>
  <c r="H1108" i="6"/>
  <c r="I1108" i="6" s="1"/>
  <c r="K1108" i="6"/>
  <c r="F1109" i="6"/>
  <c r="H1109" i="6"/>
  <c r="K1109" i="6"/>
  <c r="F1110" i="6"/>
  <c r="H1110" i="6"/>
  <c r="I1110" i="6" s="1"/>
  <c r="K1110" i="6"/>
  <c r="F1111" i="6"/>
  <c r="H1111" i="6"/>
  <c r="I1111" i="6" s="1"/>
  <c r="K1111" i="6"/>
  <c r="F1112" i="6"/>
  <c r="H1112" i="6"/>
  <c r="I1112" i="6" s="1"/>
  <c r="K1112" i="6"/>
  <c r="F1113" i="6"/>
  <c r="H1113" i="6"/>
  <c r="I1113" i="6" s="1"/>
  <c r="K1113" i="6"/>
  <c r="F1114" i="6"/>
  <c r="H1114" i="6"/>
  <c r="I1114" i="6" s="1"/>
  <c r="K1114" i="6"/>
  <c r="F1115" i="6"/>
  <c r="H1115" i="6"/>
  <c r="I1115" i="6" s="1"/>
  <c r="K1115" i="6"/>
  <c r="F1116" i="6"/>
  <c r="H1116" i="6"/>
  <c r="I1116" i="6" s="1"/>
  <c r="K1116" i="6"/>
  <c r="F1117" i="6"/>
  <c r="H1117" i="6"/>
  <c r="I1117" i="6" s="1"/>
  <c r="K1117" i="6"/>
  <c r="F1118" i="6"/>
  <c r="H1118" i="6"/>
  <c r="K1118" i="6"/>
  <c r="F1119" i="6"/>
  <c r="H1119" i="6"/>
  <c r="I1119" i="6" s="1"/>
  <c r="K1119" i="6"/>
  <c r="F1120" i="6"/>
  <c r="H1120" i="6"/>
  <c r="I1120" i="6" s="1"/>
  <c r="K1120" i="6"/>
  <c r="F1121" i="6"/>
  <c r="H1121" i="6"/>
  <c r="I1121" i="6" s="1"/>
  <c r="K1121" i="6"/>
  <c r="F1122" i="6"/>
  <c r="H1122" i="6"/>
  <c r="I1122" i="6" s="1"/>
  <c r="K1122" i="6"/>
  <c r="F1123" i="6"/>
  <c r="H1123" i="6"/>
  <c r="I1123" i="6" s="1"/>
  <c r="K1123" i="6"/>
  <c r="F1124" i="6"/>
  <c r="H1124" i="6"/>
  <c r="I1124" i="6" s="1"/>
  <c r="K1124" i="6"/>
  <c r="F1125" i="6"/>
  <c r="H1125" i="6"/>
  <c r="K1125" i="6"/>
  <c r="F1126" i="6"/>
  <c r="H1126" i="6"/>
  <c r="I1126" i="6" s="1"/>
  <c r="K1126" i="6"/>
  <c r="F1127" i="6"/>
  <c r="H1127" i="6"/>
  <c r="I1127" i="6" s="1"/>
  <c r="K1127" i="6"/>
  <c r="F1128" i="6"/>
  <c r="H1128" i="6"/>
  <c r="I1128" i="6" s="1"/>
  <c r="K1128" i="6"/>
  <c r="F1129" i="6"/>
  <c r="H1129" i="6"/>
  <c r="I1129" i="6" s="1"/>
  <c r="K1129" i="6"/>
  <c r="F1130" i="6"/>
  <c r="H1130" i="6"/>
  <c r="I1130" i="6" s="1"/>
  <c r="K1130" i="6"/>
  <c r="F1131" i="6"/>
  <c r="H1131" i="6"/>
  <c r="I1131" i="6" s="1"/>
  <c r="K1131" i="6"/>
  <c r="F1132" i="6"/>
  <c r="H1132" i="6"/>
  <c r="I1132" i="6" s="1"/>
  <c r="K1132" i="6"/>
  <c r="F1133" i="6"/>
  <c r="H1133" i="6"/>
  <c r="I1133" i="6" s="1"/>
  <c r="K1133" i="6"/>
  <c r="F1134" i="6"/>
  <c r="H1134" i="6"/>
  <c r="I1134" i="6" s="1"/>
  <c r="K1134" i="6"/>
  <c r="F1135" i="6"/>
  <c r="H1135" i="6"/>
  <c r="I1135" i="6" s="1"/>
  <c r="K1135" i="6"/>
  <c r="F1136" i="6"/>
  <c r="H1136" i="6"/>
  <c r="I1136" i="6" s="1"/>
  <c r="K1136" i="6"/>
  <c r="F1137" i="6"/>
  <c r="H1137" i="6"/>
  <c r="I1137" i="6" s="1"/>
  <c r="K1137" i="6"/>
  <c r="F1138" i="6"/>
  <c r="H1138" i="6"/>
  <c r="I1138" i="6" s="1"/>
  <c r="K1138" i="6"/>
  <c r="F1139" i="6"/>
  <c r="H1139" i="6"/>
  <c r="I1139" i="6" s="1"/>
  <c r="K1139" i="6"/>
  <c r="F1140" i="6"/>
  <c r="H1140" i="6"/>
  <c r="I1140" i="6" s="1"/>
  <c r="K1140" i="6"/>
  <c r="F1141" i="6"/>
  <c r="H1141" i="6"/>
  <c r="I1141" i="6" s="1"/>
  <c r="K1141" i="6"/>
  <c r="F1142" i="6"/>
  <c r="H1142" i="6"/>
  <c r="I1142" i="6" s="1"/>
  <c r="K1142" i="6"/>
  <c r="F1143" i="6"/>
  <c r="H1143" i="6"/>
  <c r="I1143" i="6" s="1"/>
  <c r="K1143" i="6"/>
  <c r="F1144" i="6"/>
  <c r="H1144" i="6"/>
  <c r="I1144" i="6" s="1"/>
  <c r="K1144" i="6"/>
  <c r="F1145" i="6"/>
  <c r="H1145" i="6"/>
  <c r="I1145" i="6" s="1"/>
  <c r="K1145" i="6"/>
  <c r="F1146" i="6"/>
  <c r="H1146" i="6"/>
  <c r="I1146" i="6" s="1"/>
  <c r="K1146" i="6"/>
  <c r="F1147" i="6"/>
  <c r="H1147" i="6"/>
  <c r="K1147" i="6"/>
  <c r="F1148" i="6"/>
  <c r="H1148" i="6"/>
  <c r="K1148" i="6"/>
  <c r="F1149" i="6"/>
  <c r="H1149" i="6"/>
  <c r="I1149" i="6" s="1"/>
  <c r="K1149" i="6"/>
  <c r="F1150" i="6"/>
  <c r="H1150" i="6"/>
  <c r="I1150" i="6" s="1"/>
  <c r="K1150" i="6"/>
  <c r="F1151" i="6"/>
  <c r="H1151" i="6"/>
  <c r="I1151" i="6" s="1"/>
  <c r="K1151" i="6"/>
  <c r="F1152" i="6"/>
  <c r="H1152" i="6"/>
  <c r="I1152" i="6" s="1"/>
  <c r="K1152" i="6"/>
  <c r="F1153" i="6"/>
  <c r="H1153" i="6"/>
  <c r="I1153" i="6" s="1"/>
  <c r="K1153" i="6"/>
  <c r="F1154" i="6"/>
  <c r="H1154" i="6"/>
  <c r="I1154" i="6" s="1"/>
  <c r="K1154" i="6"/>
  <c r="F1155" i="6"/>
  <c r="H1155" i="6"/>
  <c r="I1155" i="6" s="1"/>
  <c r="K1155" i="6"/>
  <c r="F1156" i="6"/>
  <c r="H1156" i="6"/>
  <c r="I1156" i="6" s="1"/>
  <c r="K1156" i="6"/>
  <c r="F1157" i="6"/>
  <c r="H1157" i="6"/>
  <c r="K1157" i="6"/>
  <c r="F1158" i="6"/>
  <c r="H1158" i="6"/>
  <c r="I1158" i="6" s="1"/>
  <c r="K1158" i="6"/>
  <c r="F1159" i="6"/>
  <c r="H1159" i="6"/>
  <c r="K1159" i="6"/>
  <c r="F1160" i="6"/>
  <c r="H1160" i="6"/>
  <c r="I1160" i="6" s="1"/>
  <c r="K1160" i="6"/>
  <c r="F1161" i="6"/>
  <c r="H1161" i="6"/>
  <c r="I1161" i="6" s="1"/>
  <c r="K1161" i="6"/>
  <c r="F1162" i="6"/>
  <c r="H1162" i="6"/>
  <c r="I1162" i="6" s="1"/>
  <c r="K1162" i="6"/>
  <c r="F1163" i="6"/>
  <c r="H1163" i="6"/>
  <c r="K1163" i="6"/>
  <c r="F1164" i="6"/>
  <c r="H1164" i="6"/>
  <c r="I1164" i="6" s="1"/>
  <c r="K1164" i="6"/>
  <c r="F1165" i="6"/>
  <c r="H1165" i="6"/>
  <c r="I1165" i="6" s="1"/>
  <c r="K1165" i="6"/>
  <c r="F1166" i="6"/>
  <c r="H1166" i="6"/>
  <c r="I1166" i="6" s="1"/>
  <c r="K1166" i="6"/>
  <c r="F1167" i="6"/>
  <c r="H1167" i="6"/>
  <c r="I1167" i="6" s="1"/>
  <c r="K1167" i="6"/>
  <c r="F1168" i="6"/>
  <c r="H1168" i="6"/>
  <c r="I1168" i="6" s="1"/>
  <c r="K1168" i="6"/>
  <c r="F1169" i="6"/>
  <c r="H1169" i="6"/>
  <c r="I1169" i="6" s="1"/>
  <c r="K1169" i="6"/>
  <c r="F1170" i="6"/>
  <c r="H1170" i="6"/>
  <c r="I1170" i="6" s="1"/>
  <c r="K1170" i="6"/>
  <c r="F1171" i="6"/>
  <c r="H1171" i="6"/>
  <c r="I1171" i="6" s="1"/>
  <c r="K1171" i="6"/>
  <c r="F1172" i="6"/>
  <c r="H1172" i="6"/>
  <c r="I1172" i="6" s="1"/>
  <c r="K1172" i="6"/>
  <c r="F1173" i="6"/>
  <c r="H1173" i="6"/>
  <c r="I1173" i="6" s="1"/>
  <c r="K1173" i="6"/>
  <c r="F1174" i="6"/>
  <c r="H1174" i="6"/>
  <c r="I1174" i="6" s="1"/>
  <c r="K1174" i="6"/>
  <c r="F1175" i="6"/>
  <c r="H1175" i="6"/>
  <c r="I1175" i="6" s="1"/>
  <c r="K1175" i="6"/>
  <c r="F1176" i="6"/>
  <c r="H1176" i="6"/>
  <c r="I1176" i="6" s="1"/>
  <c r="K1176" i="6"/>
  <c r="F1177" i="6"/>
  <c r="H1177" i="6"/>
  <c r="I1177" i="6" s="1"/>
  <c r="K1177" i="6"/>
  <c r="F1178" i="6"/>
  <c r="H1178" i="6"/>
  <c r="I1178" i="6" s="1"/>
  <c r="K1178" i="6"/>
  <c r="F1179" i="6"/>
  <c r="H1179" i="6"/>
  <c r="K1179" i="6"/>
  <c r="F1180" i="6"/>
  <c r="H1180" i="6"/>
  <c r="I1180" i="6" s="1"/>
  <c r="K1180" i="6"/>
  <c r="F1181" i="6"/>
  <c r="H1181" i="6"/>
  <c r="I1181" i="6" s="1"/>
  <c r="K1181" i="6"/>
  <c r="F1182" i="6"/>
  <c r="H1182" i="6"/>
  <c r="I1182" i="6" s="1"/>
  <c r="K1182" i="6"/>
  <c r="F1183" i="6"/>
  <c r="H1183" i="6"/>
  <c r="K1183" i="6"/>
  <c r="F1184" i="6"/>
  <c r="H1184" i="6"/>
  <c r="I1184" i="6" s="1"/>
  <c r="K1184" i="6"/>
  <c r="F1185" i="6"/>
  <c r="H1185" i="6"/>
  <c r="I1185" i="6" s="1"/>
  <c r="K1185" i="6"/>
  <c r="F1186" i="6"/>
  <c r="H1186" i="6"/>
  <c r="I1186" i="6" s="1"/>
  <c r="K1186" i="6"/>
  <c r="F1187" i="6"/>
  <c r="H1187" i="6"/>
  <c r="I1187" i="6" s="1"/>
  <c r="K1187" i="6"/>
  <c r="F1188" i="6"/>
  <c r="H1188" i="6"/>
  <c r="I1188" i="6" s="1"/>
  <c r="K1188" i="6"/>
  <c r="F1189" i="6"/>
  <c r="H1189" i="6"/>
  <c r="I1189" i="6" s="1"/>
  <c r="K1189" i="6"/>
  <c r="F1190" i="6"/>
  <c r="H1190" i="6"/>
  <c r="K1190" i="6"/>
  <c r="F1191" i="6"/>
  <c r="H1191" i="6"/>
  <c r="I1191" i="6" s="1"/>
  <c r="K1191" i="6"/>
  <c r="F1192" i="6"/>
  <c r="H1192" i="6"/>
  <c r="K1192" i="6"/>
  <c r="F1193" i="6"/>
  <c r="H1193" i="6"/>
  <c r="I1193" i="6" s="1"/>
  <c r="K1193" i="6"/>
  <c r="F1194" i="6"/>
  <c r="H1194" i="6"/>
  <c r="K1194" i="6"/>
  <c r="F1195" i="6"/>
  <c r="H1195" i="6"/>
  <c r="I1195" i="6" s="1"/>
  <c r="K1195" i="6"/>
  <c r="F1196" i="6"/>
  <c r="H1196" i="6"/>
  <c r="I1196" i="6" s="1"/>
  <c r="K1196" i="6"/>
  <c r="F1197" i="6"/>
  <c r="H1197" i="6"/>
  <c r="I1197" i="6" s="1"/>
  <c r="K1197" i="6"/>
  <c r="F1198" i="6"/>
  <c r="H1198" i="6"/>
  <c r="I1198" i="6" s="1"/>
  <c r="K1198" i="6"/>
  <c r="F1199" i="6"/>
  <c r="H1199" i="6"/>
  <c r="I1199" i="6" s="1"/>
  <c r="K1199" i="6"/>
  <c r="F1200" i="6"/>
  <c r="H1200" i="6"/>
  <c r="I1200" i="6" s="1"/>
  <c r="K1200" i="6"/>
  <c r="F1201" i="6"/>
  <c r="H1201" i="6"/>
  <c r="K1201" i="6"/>
  <c r="F1202" i="6"/>
  <c r="H1202" i="6"/>
  <c r="I1202" i="6" s="1"/>
  <c r="K1202" i="6"/>
  <c r="F1203" i="6"/>
  <c r="H1203" i="6"/>
  <c r="I1203" i="6" s="1"/>
  <c r="K1203" i="6"/>
  <c r="F1204" i="6"/>
  <c r="H1204" i="6"/>
  <c r="I1204" i="6" s="1"/>
  <c r="K1204" i="6"/>
  <c r="F1205" i="6"/>
  <c r="H1205" i="6"/>
  <c r="I1205" i="6" s="1"/>
  <c r="K1205" i="6"/>
  <c r="F1206" i="6"/>
  <c r="H1206" i="6"/>
  <c r="I1206" i="6" s="1"/>
  <c r="K1206" i="6"/>
  <c r="F1207" i="6"/>
  <c r="H1207" i="6"/>
  <c r="I1207" i="6" s="1"/>
  <c r="K1207" i="6"/>
  <c r="F1208" i="6"/>
  <c r="H1208" i="6"/>
  <c r="I1208" i="6" s="1"/>
  <c r="K1208" i="6"/>
  <c r="F1209" i="6"/>
  <c r="H1209" i="6"/>
  <c r="I1209" i="6" s="1"/>
  <c r="K1209" i="6"/>
  <c r="F1210" i="6"/>
  <c r="H1210" i="6"/>
  <c r="I1210" i="6" s="1"/>
  <c r="K1210" i="6"/>
  <c r="F1211" i="6"/>
  <c r="H1211" i="6"/>
  <c r="I1211" i="6" s="1"/>
  <c r="K1211" i="6"/>
  <c r="F1212" i="6"/>
  <c r="H1212" i="6"/>
  <c r="I1212" i="6" s="1"/>
  <c r="K1212" i="6"/>
  <c r="F1213" i="6"/>
  <c r="H1213" i="6"/>
  <c r="I1213" i="6" s="1"/>
  <c r="K1213" i="6"/>
  <c r="F1214" i="6"/>
  <c r="H1214" i="6"/>
  <c r="I1214" i="6" s="1"/>
  <c r="K1214" i="6"/>
  <c r="F1215" i="6"/>
  <c r="H1215" i="6"/>
  <c r="I1215" i="6" s="1"/>
  <c r="K1215" i="6"/>
  <c r="F1216" i="6"/>
  <c r="H1216" i="6"/>
  <c r="I1216" i="6" s="1"/>
  <c r="K1216" i="6"/>
  <c r="F1217" i="6"/>
  <c r="H1217" i="6"/>
  <c r="I1217" i="6" s="1"/>
  <c r="K1217" i="6"/>
  <c r="F1218" i="6"/>
  <c r="H1218" i="6"/>
  <c r="K1218" i="6"/>
  <c r="F1219" i="6"/>
  <c r="H1219" i="6"/>
  <c r="I1219" i="6" s="1"/>
  <c r="K1219" i="6"/>
  <c r="F1220" i="6"/>
  <c r="H1220" i="6"/>
  <c r="I1220" i="6" s="1"/>
  <c r="K1220" i="6"/>
  <c r="F1221" i="6"/>
  <c r="H1221" i="6"/>
  <c r="I1221" i="6" s="1"/>
  <c r="K1221" i="6"/>
  <c r="F1222" i="6"/>
  <c r="H1222" i="6"/>
  <c r="I1222" i="6" s="1"/>
  <c r="K1222" i="6"/>
  <c r="F1223" i="6"/>
  <c r="H1223" i="6"/>
  <c r="I1223" i="6" s="1"/>
  <c r="K1223" i="6"/>
  <c r="F1224" i="6"/>
  <c r="H1224" i="6"/>
  <c r="K1224" i="6"/>
  <c r="F1225" i="6"/>
  <c r="H1225" i="6"/>
  <c r="I1225" i="6" s="1"/>
  <c r="K1225" i="6"/>
  <c r="F1226" i="6"/>
  <c r="H1226" i="6"/>
  <c r="I1226" i="6" s="1"/>
  <c r="K1226" i="6"/>
  <c r="F1227" i="6"/>
  <c r="H1227" i="6"/>
  <c r="I1227" i="6" s="1"/>
  <c r="K1227" i="6"/>
  <c r="F1228" i="6"/>
  <c r="H1228" i="6"/>
  <c r="I1228" i="6" s="1"/>
  <c r="K1228" i="6"/>
  <c r="F1229" i="6"/>
  <c r="H1229" i="6"/>
  <c r="I1229" i="6" s="1"/>
  <c r="K1229" i="6"/>
  <c r="F1230" i="6"/>
  <c r="H1230" i="6"/>
  <c r="I1230" i="6" s="1"/>
  <c r="K1230" i="6"/>
  <c r="F1231" i="6"/>
  <c r="H1231" i="6"/>
  <c r="I1231" i="6" s="1"/>
  <c r="K1231" i="6"/>
  <c r="F1232" i="6"/>
  <c r="H1232" i="6"/>
  <c r="I1232" i="6" s="1"/>
  <c r="K1232" i="6"/>
  <c r="F1233" i="6"/>
  <c r="H1233" i="6"/>
  <c r="I1233" i="6" s="1"/>
  <c r="K1233" i="6"/>
  <c r="F1234" i="6"/>
  <c r="H1234" i="6"/>
  <c r="I1234" i="6" s="1"/>
  <c r="K1234" i="6"/>
  <c r="F1235" i="6"/>
  <c r="H1235" i="6"/>
  <c r="I1235" i="6" s="1"/>
  <c r="K1235" i="6"/>
  <c r="F1236" i="6"/>
  <c r="H1236" i="6"/>
  <c r="I1236" i="6" s="1"/>
  <c r="K1236" i="6"/>
  <c r="F1237" i="6"/>
  <c r="H1237" i="6"/>
  <c r="I1237" i="6" s="1"/>
  <c r="K1237" i="6"/>
  <c r="F1238" i="6"/>
  <c r="H1238" i="6"/>
  <c r="K1238" i="6"/>
  <c r="F1239" i="6"/>
  <c r="H1239" i="6"/>
  <c r="I1239" i="6" s="1"/>
  <c r="K1239" i="6"/>
  <c r="F1240" i="6"/>
  <c r="H1240" i="6"/>
  <c r="I1240" i="6" s="1"/>
  <c r="K1240" i="6"/>
  <c r="F1241" i="6"/>
  <c r="H1241" i="6"/>
  <c r="I1241" i="6" s="1"/>
  <c r="K1241" i="6"/>
  <c r="F1242" i="6"/>
  <c r="H1242" i="6"/>
  <c r="I1242" i="6" s="1"/>
  <c r="K1242" i="6"/>
  <c r="F1243" i="6"/>
  <c r="H1243" i="6"/>
  <c r="I1243" i="6" s="1"/>
  <c r="K1243" i="6"/>
  <c r="F1244" i="6"/>
  <c r="H1244" i="6"/>
  <c r="I1244" i="6" s="1"/>
  <c r="K1244" i="6"/>
  <c r="F1245" i="6"/>
  <c r="H1245" i="6"/>
  <c r="K1245" i="6"/>
  <c r="F1246" i="6"/>
  <c r="H1246" i="6"/>
  <c r="I1246" i="6" s="1"/>
  <c r="K1246" i="6"/>
  <c r="F1247" i="6"/>
  <c r="H1247" i="6"/>
  <c r="I1247" i="6" s="1"/>
  <c r="K1247" i="6"/>
  <c r="F1248" i="6"/>
  <c r="H1248" i="6"/>
  <c r="K1248" i="6"/>
  <c r="F1249" i="6"/>
  <c r="H1249" i="6"/>
  <c r="I1249" i="6" s="1"/>
  <c r="K1249" i="6"/>
  <c r="F1250" i="6"/>
  <c r="H1250" i="6"/>
  <c r="I1250" i="6" s="1"/>
  <c r="K1250" i="6"/>
  <c r="F1251" i="6"/>
  <c r="H1251" i="6"/>
  <c r="I1251" i="6" s="1"/>
  <c r="K1251" i="6"/>
  <c r="F1252" i="6"/>
  <c r="H1252" i="6"/>
  <c r="I1252" i="6" s="1"/>
  <c r="K1252" i="6"/>
  <c r="F1253" i="6"/>
  <c r="H1253" i="6"/>
  <c r="I1253" i="6" s="1"/>
  <c r="K1253" i="6"/>
  <c r="F1254" i="6"/>
  <c r="H1254" i="6"/>
  <c r="I1254" i="6" s="1"/>
  <c r="K1254" i="6"/>
  <c r="F1255" i="6"/>
  <c r="H1255" i="6"/>
  <c r="I1255" i="6" s="1"/>
  <c r="K1255" i="6"/>
  <c r="F1256" i="6"/>
  <c r="H1256" i="6"/>
  <c r="I1256" i="6" s="1"/>
  <c r="K1256" i="6"/>
  <c r="F1257" i="6"/>
  <c r="H1257" i="6"/>
  <c r="I1257" i="6" s="1"/>
  <c r="K1257" i="6"/>
  <c r="F1258" i="6"/>
  <c r="H1258" i="6"/>
  <c r="K1258" i="6"/>
  <c r="F1259" i="6"/>
  <c r="H1259" i="6"/>
  <c r="I1259" i="6" s="1"/>
  <c r="K1259" i="6"/>
  <c r="F1260" i="6"/>
  <c r="H1260" i="6"/>
  <c r="I1260" i="6" s="1"/>
  <c r="K1260" i="6"/>
  <c r="F1261" i="6"/>
  <c r="H1261" i="6"/>
  <c r="I1261" i="6" s="1"/>
  <c r="K1261" i="6"/>
  <c r="F1262" i="6"/>
  <c r="H1262" i="6"/>
  <c r="I1262" i="6" s="1"/>
  <c r="K1262" i="6"/>
  <c r="F1263" i="6"/>
  <c r="H1263" i="6"/>
  <c r="I1263" i="6" s="1"/>
  <c r="K1263" i="6"/>
  <c r="F1264" i="6"/>
  <c r="H1264" i="6"/>
  <c r="I1264" i="6" s="1"/>
  <c r="K1264" i="6"/>
  <c r="F1265" i="6"/>
  <c r="H1265" i="6"/>
  <c r="I1265" i="6" s="1"/>
  <c r="K1265" i="6"/>
  <c r="F1266" i="6"/>
  <c r="H1266" i="6"/>
  <c r="I1266" i="6" s="1"/>
  <c r="K1266" i="6"/>
  <c r="F1267" i="6"/>
  <c r="H1267" i="6"/>
  <c r="I1267" i="6" s="1"/>
  <c r="K1267" i="6"/>
  <c r="F1268" i="6"/>
  <c r="H1268" i="6"/>
  <c r="I1268" i="6" s="1"/>
  <c r="K1268" i="6"/>
  <c r="F1269" i="6"/>
  <c r="H1269" i="6"/>
  <c r="I1269" i="6" s="1"/>
  <c r="K1269" i="6"/>
  <c r="F1270" i="6"/>
  <c r="H1270" i="6"/>
  <c r="K1270" i="6"/>
  <c r="F1271" i="6"/>
  <c r="H1271" i="6"/>
  <c r="I1271" i="6" s="1"/>
  <c r="K1271" i="6"/>
  <c r="F1272" i="6"/>
  <c r="H1272" i="6"/>
  <c r="I1272" i="6" s="1"/>
  <c r="K1272" i="6"/>
  <c r="F1273" i="6"/>
  <c r="H1273" i="6"/>
  <c r="I1273" i="6" s="1"/>
  <c r="K1273" i="6"/>
  <c r="F1274" i="6"/>
  <c r="H1274" i="6"/>
  <c r="I1274" i="6" s="1"/>
  <c r="K1274" i="6"/>
  <c r="F1275" i="6"/>
  <c r="H1275" i="6"/>
  <c r="I1275" i="6" s="1"/>
  <c r="K1275" i="6"/>
  <c r="F1276" i="6"/>
  <c r="H1276" i="6"/>
  <c r="I1276" i="6" s="1"/>
  <c r="K1276" i="6"/>
  <c r="F1277" i="6"/>
  <c r="H1277" i="6"/>
  <c r="I1277" i="6" s="1"/>
  <c r="K1277" i="6"/>
  <c r="F1278" i="6"/>
  <c r="H1278" i="6"/>
  <c r="I1278" i="6" s="1"/>
  <c r="K1278" i="6"/>
  <c r="F1279" i="6"/>
  <c r="H1279" i="6"/>
  <c r="I1279" i="6" s="1"/>
  <c r="K1279" i="6"/>
  <c r="F1280" i="6"/>
  <c r="H1280" i="6"/>
  <c r="I1280" i="6" s="1"/>
  <c r="K1280" i="6"/>
  <c r="F1281" i="6"/>
  <c r="H1281" i="6"/>
  <c r="I1281" i="6" s="1"/>
  <c r="K1281" i="6"/>
  <c r="F1282" i="6"/>
  <c r="H1282" i="6"/>
  <c r="I1282" i="6" s="1"/>
  <c r="K1282" i="6"/>
  <c r="F1283" i="6"/>
  <c r="H1283" i="6"/>
  <c r="I1283" i="6" s="1"/>
  <c r="K1283" i="6"/>
  <c r="F1284" i="6"/>
  <c r="H1284" i="6"/>
  <c r="I1284" i="6" s="1"/>
  <c r="K1284" i="6"/>
  <c r="F1285" i="6"/>
  <c r="H1285" i="6"/>
  <c r="I1285" i="6" s="1"/>
  <c r="K1285" i="6"/>
  <c r="F1286" i="6"/>
  <c r="H1286" i="6"/>
  <c r="I1286" i="6" s="1"/>
  <c r="K1286" i="6"/>
  <c r="F1287" i="6"/>
  <c r="H1287" i="6"/>
  <c r="I1287" i="6" s="1"/>
  <c r="K1287" i="6"/>
  <c r="F1288" i="6"/>
  <c r="H1288" i="6"/>
  <c r="I1288" i="6" s="1"/>
  <c r="K1288" i="6"/>
  <c r="F1289" i="6"/>
  <c r="H1289" i="6"/>
  <c r="I1289" i="6" s="1"/>
  <c r="K1289" i="6"/>
  <c r="F1290" i="6"/>
  <c r="H1290" i="6"/>
  <c r="I1290" i="6" s="1"/>
  <c r="K1290" i="6"/>
  <c r="F1291" i="6"/>
  <c r="H1291" i="6"/>
  <c r="K1291" i="6"/>
  <c r="F1292" i="6"/>
  <c r="H1292" i="6"/>
  <c r="I1292" i="6" s="1"/>
  <c r="K1292" i="6"/>
  <c r="F1293" i="6"/>
  <c r="H1293" i="6"/>
  <c r="I1293" i="6" s="1"/>
  <c r="K1293" i="6"/>
  <c r="F1294" i="6"/>
  <c r="H1294" i="6"/>
  <c r="I1294" i="6" s="1"/>
  <c r="K1294" i="6"/>
  <c r="F1295" i="6"/>
  <c r="H1295" i="6"/>
  <c r="I1295" i="6" s="1"/>
  <c r="K1295" i="6"/>
  <c r="F1296" i="6"/>
  <c r="H1296" i="6"/>
  <c r="I1296" i="6" s="1"/>
  <c r="K1296" i="6"/>
  <c r="F1297" i="6"/>
  <c r="H1297" i="6"/>
  <c r="I1297" i="6" s="1"/>
  <c r="K1297" i="6"/>
  <c r="F1298" i="6"/>
  <c r="H1298" i="6"/>
  <c r="I1298" i="6" s="1"/>
  <c r="K1298" i="6"/>
  <c r="F1299" i="6"/>
  <c r="H1299" i="6"/>
  <c r="I1299" i="6" s="1"/>
  <c r="K1299" i="6"/>
  <c r="F1300" i="6"/>
  <c r="H1300" i="6"/>
  <c r="K1300" i="6"/>
  <c r="F1301" i="6"/>
  <c r="H1301" i="6"/>
  <c r="I1301" i="6" s="1"/>
  <c r="K1301" i="6"/>
  <c r="F1302" i="6"/>
  <c r="H1302" i="6"/>
  <c r="I1302" i="6" s="1"/>
  <c r="K1302" i="6"/>
  <c r="F1303" i="6"/>
  <c r="H1303" i="6"/>
  <c r="I1303" i="6" s="1"/>
  <c r="K1303" i="6"/>
  <c r="F1304" i="6"/>
  <c r="H1304" i="6"/>
  <c r="I1304" i="6" s="1"/>
  <c r="K1304" i="6"/>
  <c r="F1305" i="6"/>
  <c r="H1305" i="6"/>
  <c r="I1305" i="6" s="1"/>
  <c r="K1305" i="6"/>
  <c r="F1306" i="6"/>
  <c r="H1306" i="6"/>
  <c r="I1306" i="6" s="1"/>
  <c r="K1306" i="6"/>
  <c r="F1307" i="6"/>
  <c r="H1307" i="6"/>
  <c r="I1307" i="6" s="1"/>
  <c r="K1307" i="6"/>
  <c r="F1308" i="6"/>
  <c r="H1308" i="6"/>
  <c r="I1308" i="6" s="1"/>
  <c r="K1308" i="6"/>
  <c r="F1309" i="6"/>
  <c r="H1309" i="6"/>
  <c r="I1309" i="6" s="1"/>
  <c r="K1309" i="6"/>
  <c r="F1310" i="6"/>
  <c r="H1310" i="6"/>
  <c r="I1310" i="6" s="1"/>
  <c r="K1310" i="6"/>
  <c r="F1311" i="6"/>
  <c r="H1311" i="6"/>
  <c r="I1311" i="6" s="1"/>
  <c r="K1311" i="6"/>
  <c r="F1312" i="6"/>
  <c r="H1312" i="6"/>
  <c r="K1312" i="6"/>
  <c r="F1313" i="6"/>
  <c r="H1313" i="6"/>
  <c r="I1313" i="6" s="1"/>
  <c r="K1313" i="6"/>
  <c r="F1314" i="6"/>
  <c r="H1314" i="6"/>
  <c r="K1314" i="6"/>
  <c r="H1315" i="6"/>
  <c r="K1315" i="6"/>
  <c r="F1332" i="6"/>
  <c r="H1332" i="6"/>
  <c r="K1332" i="6"/>
  <c r="F1333" i="6"/>
  <c r="H1333" i="6"/>
  <c r="I1333" i="6" s="1"/>
  <c r="K1333" i="6"/>
  <c r="F1334" i="6"/>
  <c r="H1334" i="6"/>
  <c r="I1334" i="6" s="1"/>
  <c r="K1334" i="6"/>
  <c r="F1335" i="6"/>
  <c r="H1335" i="6"/>
  <c r="K1335" i="6"/>
  <c r="F1336" i="6"/>
  <c r="H1336" i="6"/>
  <c r="I1336" i="6" s="1"/>
  <c r="K1336" i="6"/>
  <c r="F1337" i="6"/>
  <c r="H1337" i="6"/>
  <c r="I1337" i="6" s="1"/>
  <c r="K1337" i="6"/>
  <c r="F1338" i="6"/>
  <c r="H1338" i="6"/>
  <c r="K1338" i="6"/>
  <c r="F1339" i="6"/>
  <c r="H1339" i="6"/>
  <c r="I1339" i="6" s="1"/>
  <c r="K1339" i="6"/>
  <c r="F1340" i="6"/>
  <c r="H1340" i="6"/>
  <c r="I1340" i="6" s="1"/>
  <c r="K1340" i="6"/>
  <c r="F1341" i="6"/>
  <c r="H1341" i="6"/>
  <c r="K1341" i="6"/>
  <c r="F1342" i="6"/>
  <c r="H1342" i="6"/>
  <c r="I1342" i="6" s="1"/>
  <c r="K1342" i="6"/>
  <c r="F1343" i="6"/>
  <c r="H1343" i="6"/>
  <c r="I1343" i="6" s="1"/>
  <c r="K1343" i="6"/>
  <c r="F1344" i="6"/>
  <c r="H1344" i="6"/>
  <c r="I1344" i="6" s="1"/>
  <c r="K1344" i="6"/>
  <c r="F1345" i="6"/>
  <c r="H1345" i="6"/>
  <c r="I1345" i="6" s="1"/>
  <c r="K1345" i="6"/>
  <c r="F1346" i="6"/>
  <c r="H1346" i="6"/>
  <c r="I1346" i="6" s="1"/>
  <c r="K1346" i="6"/>
  <c r="F1347" i="6"/>
  <c r="H1347" i="6"/>
  <c r="I1347" i="6" s="1"/>
  <c r="K1347" i="6"/>
  <c r="F1348" i="6"/>
  <c r="H1348" i="6"/>
  <c r="I1348" i="6" s="1"/>
  <c r="K1348" i="6"/>
  <c r="F1349" i="6"/>
  <c r="H1349" i="6"/>
  <c r="I1349" i="6" s="1"/>
  <c r="K1349" i="6"/>
  <c r="F1350" i="6"/>
  <c r="H1350" i="6"/>
  <c r="K1350" i="6"/>
  <c r="F1351" i="6"/>
  <c r="H1351" i="6"/>
  <c r="I1351" i="6" s="1"/>
  <c r="K1351" i="6"/>
  <c r="F1352" i="6"/>
  <c r="H1352" i="6"/>
  <c r="I1352" i="6" s="1"/>
  <c r="K1352" i="6"/>
  <c r="F1353" i="6"/>
  <c r="H1353" i="6"/>
  <c r="I1353" i="6" s="1"/>
  <c r="K1353" i="6"/>
  <c r="F1354" i="6"/>
  <c r="H1354" i="6"/>
  <c r="I1354" i="6" s="1"/>
  <c r="K1354" i="6"/>
  <c r="F1355" i="6"/>
  <c r="H1355" i="6"/>
  <c r="I1355" i="6" s="1"/>
  <c r="K1355" i="6"/>
  <c r="F1356" i="6"/>
  <c r="H1356" i="6"/>
  <c r="I1356" i="6" s="1"/>
  <c r="K1356" i="6"/>
  <c r="F1357" i="6"/>
  <c r="H1357" i="6"/>
  <c r="I1357" i="6" s="1"/>
  <c r="K1357" i="6"/>
  <c r="F1358" i="6"/>
  <c r="H1358" i="6"/>
  <c r="I1358" i="6" s="1"/>
  <c r="K1358" i="6"/>
  <c r="F1359" i="6"/>
  <c r="H1359" i="6"/>
  <c r="I1359" i="6" s="1"/>
  <c r="K1359" i="6"/>
  <c r="F1360" i="6"/>
  <c r="H1360" i="6"/>
  <c r="I1360" i="6" s="1"/>
  <c r="K1360" i="6"/>
  <c r="F1361" i="6"/>
  <c r="H1361" i="6"/>
  <c r="I1361" i="6" s="1"/>
  <c r="K1361" i="6"/>
  <c r="F1362" i="6"/>
  <c r="H1362" i="6"/>
  <c r="K1362" i="6"/>
  <c r="F1363" i="6"/>
  <c r="H1363" i="6"/>
  <c r="I1363" i="6" s="1"/>
  <c r="K1363" i="6"/>
  <c r="F1364" i="6"/>
  <c r="H1364" i="6"/>
  <c r="I1364" i="6" s="1"/>
  <c r="K1364" i="6"/>
  <c r="F1365" i="6"/>
  <c r="H1365" i="6"/>
  <c r="I1365" i="6" s="1"/>
  <c r="K1365" i="6"/>
  <c r="F1366" i="6"/>
  <c r="H1366" i="6"/>
  <c r="I1366" i="6" s="1"/>
  <c r="K1366" i="6"/>
  <c r="F1367" i="6"/>
  <c r="H1367" i="6"/>
  <c r="I1367" i="6" s="1"/>
  <c r="K1367" i="6"/>
  <c r="F1368" i="6"/>
  <c r="H1368" i="6"/>
  <c r="I1368" i="6" s="1"/>
  <c r="K1368" i="6"/>
  <c r="F1369" i="6"/>
  <c r="H1369" i="6"/>
  <c r="I1369" i="6" s="1"/>
  <c r="K1369" i="6"/>
  <c r="F1370" i="6"/>
  <c r="H1370" i="6"/>
  <c r="I1370" i="6" s="1"/>
  <c r="K1370" i="6"/>
  <c r="F1371" i="6"/>
  <c r="H1371" i="6"/>
  <c r="I1371" i="6" s="1"/>
  <c r="K1371" i="6"/>
  <c r="F1372" i="6"/>
  <c r="H1372" i="6"/>
  <c r="I1372" i="6" s="1"/>
  <c r="K1372" i="6"/>
  <c r="F1373" i="6"/>
  <c r="H1373" i="6"/>
  <c r="I1373" i="6" s="1"/>
  <c r="K1373" i="6"/>
  <c r="F1374" i="6"/>
  <c r="H1374" i="6"/>
  <c r="I1374" i="6" s="1"/>
  <c r="K1374" i="6"/>
  <c r="F1375" i="6"/>
  <c r="H1375" i="6"/>
  <c r="I1375" i="6" s="1"/>
  <c r="K1375" i="6"/>
  <c r="F1376" i="6"/>
  <c r="H1376" i="6"/>
  <c r="I1376" i="6" s="1"/>
  <c r="K1376" i="6"/>
  <c r="F1377" i="6"/>
  <c r="H1377" i="6"/>
  <c r="I1377" i="6" s="1"/>
  <c r="K1377" i="6"/>
  <c r="F1378" i="6"/>
  <c r="H1378" i="6"/>
  <c r="I1378" i="6" s="1"/>
  <c r="K1378" i="6"/>
  <c r="F1379" i="6"/>
  <c r="H1379" i="6"/>
  <c r="K1379" i="6"/>
  <c r="F1380" i="6"/>
  <c r="H1380" i="6"/>
  <c r="I1380" i="6" s="1"/>
  <c r="K1380" i="6"/>
  <c r="H1381" i="6"/>
  <c r="K1381" i="6"/>
  <c r="F1387" i="6"/>
  <c r="F1388" i="6"/>
  <c r="G1388" i="6" s="1"/>
  <c r="H1388" i="6" s="1"/>
  <c r="J1388" i="6" s="1"/>
  <c r="F1389" i="6"/>
  <c r="G1389" i="6" s="1"/>
  <c r="H1389" i="6" s="1"/>
  <c r="J1389" i="6" s="1"/>
  <c r="F1390" i="6"/>
  <c r="G1390" i="6" s="1"/>
  <c r="H1390" i="6" s="1"/>
  <c r="J1390" i="6" s="1"/>
  <c r="F1391" i="6"/>
  <c r="G1391" i="6" s="1"/>
  <c r="H1391" i="6" s="1"/>
  <c r="J1391" i="6" s="1"/>
  <c r="F1392" i="6"/>
  <c r="G1392" i="6" s="1"/>
  <c r="H1392" i="6" s="1"/>
  <c r="F1393" i="6"/>
  <c r="G1393" i="6" s="1"/>
  <c r="H1393" i="6" s="1"/>
  <c r="J1393" i="6" s="1"/>
  <c r="F1394" i="6"/>
  <c r="G1394" i="6" s="1"/>
  <c r="H1394" i="6" s="1"/>
  <c r="J1394" i="6" s="1"/>
  <c r="F1395" i="6"/>
  <c r="G1395" i="6" s="1"/>
  <c r="H1395" i="6" s="1"/>
  <c r="J1395" i="6" s="1"/>
  <c r="F1396" i="6"/>
  <c r="G1396" i="6" s="1"/>
  <c r="H1396" i="6" s="1"/>
  <c r="J1396" i="6" s="1"/>
  <c r="F1397" i="6"/>
  <c r="G1397" i="6" s="1"/>
  <c r="H1397" i="6" s="1"/>
  <c r="J1397" i="6" s="1"/>
  <c r="F1398" i="6"/>
  <c r="G1398" i="6" s="1"/>
  <c r="H1398" i="6" s="1"/>
  <c r="J1398" i="6" s="1"/>
  <c r="F1399" i="6"/>
  <c r="G1399" i="6" s="1"/>
  <c r="H1399" i="6" s="1"/>
  <c r="J1399" i="6" s="1"/>
  <c r="F1400" i="6"/>
  <c r="G1400" i="6" s="1"/>
  <c r="H1400" i="6" s="1"/>
  <c r="J1400" i="6" s="1"/>
  <c r="F1401" i="6"/>
  <c r="G1401" i="6" s="1"/>
  <c r="H1401" i="6" s="1"/>
  <c r="J1401" i="6" s="1"/>
  <c r="F1402" i="6"/>
  <c r="G1402" i="6" s="1"/>
  <c r="H1402" i="6" s="1"/>
  <c r="J1402" i="6" s="1"/>
  <c r="F1403" i="6"/>
  <c r="G1403" i="6" s="1"/>
  <c r="H1403" i="6" s="1"/>
  <c r="J1403" i="6" s="1"/>
  <c r="F1404" i="6"/>
  <c r="G1404" i="6" s="1"/>
  <c r="H1404" i="6" s="1"/>
  <c r="J1404" i="6" s="1"/>
  <c r="F1405" i="6"/>
  <c r="G1405" i="6" s="1"/>
  <c r="H1405" i="6" s="1"/>
  <c r="J1405" i="6" s="1"/>
  <c r="F1406" i="6"/>
  <c r="G1406" i="6" s="1"/>
  <c r="H1406" i="6" s="1"/>
  <c r="J1406" i="6" s="1"/>
  <c r="F1407" i="6"/>
  <c r="G1407" i="6" s="1"/>
  <c r="H1407" i="6" s="1"/>
  <c r="J1407" i="6" s="1"/>
  <c r="F1408" i="6"/>
  <c r="G1408" i="6" s="1"/>
  <c r="H1408" i="6" s="1"/>
  <c r="J1408" i="6" s="1"/>
  <c r="F1409" i="6"/>
  <c r="G1409" i="6" s="1"/>
  <c r="H1409" i="6" s="1"/>
  <c r="J1409" i="6" s="1"/>
  <c r="F1410" i="6"/>
  <c r="G1410" i="6" s="1"/>
  <c r="H1410" i="6" s="1"/>
  <c r="J1410" i="6" s="1"/>
  <c r="F1411" i="6"/>
  <c r="G1411" i="6" s="1"/>
  <c r="H1411" i="6" s="1"/>
  <c r="J1411" i="6" s="1"/>
  <c r="F1412" i="6"/>
  <c r="G1412" i="6" s="1"/>
  <c r="H1412" i="6" s="1"/>
  <c r="J1412" i="6" s="1"/>
  <c r="F1413" i="6"/>
  <c r="G1413" i="6" s="1"/>
  <c r="H1413" i="6" s="1"/>
  <c r="J1413" i="6" s="1"/>
  <c r="F1414" i="6"/>
  <c r="G1414" i="6" s="1"/>
  <c r="H1414" i="6" s="1"/>
  <c r="J1414" i="6" s="1"/>
  <c r="F1415" i="6"/>
  <c r="G1415" i="6" s="1"/>
  <c r="H1415" i="6" s="1"/>
  <c r="J1415" i="6" s="1"/>
  <c r="F1416" i="6"/>
  <c r="G1416" i="6" s="1"/>
  <c r="H1416" i="6" s="1"/>
  <c r="J1416" i="6" s="1"/>
  <c r="F1417" i="6"/>
  <c r="G1417" i="6" s="1"/>
  <c r="H1417" i="6" s="1"/>
  <c r="J1417" i="6" s="1"/>
  <c r="F1418" i="6"/>
  <c r="G1418" i="6" s="1"/>
  <c r="H1418" i="6" s="1"/>
  <c r="J1418" i="6" s="1"/>
  <c r="F1419" i="6"/>
  <c r="G1419" i="6" s="1"/>
  <c r="H1419" i="6" s="1"/>
  <c r="J1419" i="6" s="1"/>
  <c r="F1420" i="6"/>
  <c r="G1420" i="6" s="1"/>
  <c r="H1420" i="6" s="1"/>
  <c r="J1420" i="6" s="1"/>
  <c r="F1421" i="6"/>
  <c r="G1421" i="6" s="1"/>
  <c r="H1421" i="6" s="1"/>
  <c r="J1421" i="6" s="1"/>
  <c r="F1422" i="6"/>
  <c r="G1422" i="6" s="1"/>
  <c r="H1422" i="6" s="1"/>
  <c r="J1422" i="6" s="1"/>
  <c r="B1428" i="6"/>
  <c r="H1428" i="6"/>
  <c r="J1428" i="6" s="1"/>
  <c r="B1429" i="6"/>
  <c r="H1429" i="6"/>
  <c r="J1429" i="6" s="1"/>
  <c r="B1430" i="6"/>
  <c r="H1430" i="6"/>
  <c r="J1430" i="6" s="1"/>
  <c r="B1431" i="6"/>
  <c r="H1431" i="6"/>
  <c r="J1431" i="6" s="1"/>
  <c r="B1432" i="6"/>
  <c r="H1432" i="6"/>
  <c r="J1432" i="6" s="1"/>
  <c r="B1433" i="6"/>
  <c r="H1433" i="6"/>
  <c r="J1433" i="6" s="1"/>
  <c r="B1434" i="6"/>
  <c r="H1434" i="6"/>
  <c r="J1434" i="6" s="1"/>
  <c r="B1435" i="6"/>
  <c r="H1435" i="6"/>
  <c r="J1435" i="6" s="1"/>
  <c r="B1436" i="6"/>
  <c r="H1436" i="6"/>
  <c r="J1436" i="6" s="1"/>
  <c r="B1437" i="6"/>
  <c r="H1437" i="6"/>
  <c r="J1437" i="6" s="1"/>
  <c r="B1438" i="6"/>
  <c r="H1438" i="6"/>
  <c r="J1438" i="6" s="1"/>
  <c r="B1439" i="6"/>
  <c r="H1439" i="6"/>
  <c r="J1439" i="6" s="1"/>
  <c r="B1440" i="6"/>
  <c r="H1440" i="6"/>
  <c r="J1440" i="6" s="1"/>
  <c r="B1441" i="6"/>
  <c r="H1441" i="6"/>
  <c r="J1441" i="6" s="1"/>
  <c r="B1442" i="6"/>
  <c r="H1442" i="6"/>
  <c r="J1442" i="6" s="1"/>
  <c r="B1443" i="6"/>
  <c r="H1443" i="6"/>
  <c r="J1443" i="6" s="1"/>
  <c r="B1444" i="6"/>
  <c r="H1444" i="6"/>
  <c r="J1444" i="6" s="1"/>
  <c r="B1445" i="6"/>
  <c r="H1445" i="6"/>
  <c r="J1445" i="6" s="1"/>
  <c r="B1446" i="6"/>
  <c r="H1446" i="6"/>
  <c r="J1446" i="6" s="1"/>
  <c r="B1447" i="6"/>
  <c r="H1447" i="6"/>
  <c r="J1447" i="6" s="1"/>
  <c r="B1448" i="6"/>
  <c r="H1448" i="6"/>
  <c r="J1448" i="6" s="1"/>
  <c r="B1449" i="6"/>
  <c r="H1449" i="6"/>
  <c r="J1449" i="6" s="1"/>
  <c r="B1450" i="6"/>
  <c r="H1450" i="6"/>
  <c r="J1450" i="6" s="1"/>
  <c r="B1451" i="6"/>
  <c r="H1451" i="6"/>
  <c r="J1451" i="6" s="1"/>
  <c r="B1452" i="6"/>
  <c r="H1452" i="6"/>
  <c r="J1452" i="6" s="1"/>
  <c r="B1453" i="6"/>
  <c r="H1453" i="6"/>
  <c r="J1453" i="6" s="1"/>
  <c r="B1454" i="6"/>
  <c r="H1454" i="6"/>
  <c r="J1454" i="6" s="1"/>
  <c r="B1455" i="6"/>
  <c r="H1455" i="6"/>
  <c r="J1455" i="6" s="1"/>
  <c r="B1456" i="6"/>
  <c r="I1456" i="6"/>
  <c r="B1457" i="6"/>
  <c r="H1457" i="6"/>
  <c r="J1457" i="6" s="1"/>
  <c r="B1458" i="6"/>
  <c r="H1458" i="6"/>
  <c r="J1458" i="6" s="1"/>
  <c r="B1459" i="6"/>
  <c r="H1459" i="6"/>
  <c r="J1459" i="6" s="1"/>
  <c r="B1460" i="6"/>
  <c r="H1460" i="6"/>
  <c r="J1460" i="6" s="1"/>
  <c r="B1461" i="6"/>
  <c r="H1461" i="6"/>
  <c r="J1461" i="6" s="1"/>
  <c r="B1462" i="6"/>
  <c r="H1462" i="6"/>
  <c r="J1462" i="6" s="1"/>
  <c r="H1463" i="6"/>
  <c r="J1463" i="6" s="1"/>
  <c r="H1464" i="6"/>
  <c r="J1464" i="6" s="1"/>
  <c r="H1465" i="6"/>
  <c r="J1465" i="6" s="1"/>
  <c r="H1466" i="6"/>
  <c r="J1466" i="6" s="1"/>
  <c r="H1467" i="6"/>
  <c r="J1467" i="6" s="1"/>
  <c r="H1468" i="6"/>
  <c r="J1468" i="6" s="1"/>
  <c r="H1469" i="6"/>
  <c r="J1469" i="6" s="1"/>
  <c r="H1470" i="6"/>
  <c r="J1470" i="6" s="1"/>
  <c r="H1471" i="6"/>
  <c r="J1471" i="6" s="1"/>
  <c r="H1472" i="6"/>
  <c r="J1472" i="6" s="1"/>
  <c r="H1473" i="6"/>
  <c r="J1473" i="6" s="1"/>
  <c r="H1474" i="6"/>
  <c r="J1474" i="6" s="1"/>
  <c r="H1475" i="6"/>
  <c r="J1475" i="6" s="1"/>
  <c r="H1476" i="6"/>
  <c r="J1476" i="6" s="1"/>
  <c r="H1477" i="6"/>
  <c r="J1477" i="6" s="1"/>
  <c r="H1478" i="6"/>
  <c r="J1478" i="6" s="1"/>
  <c r="H1479" i="6"/>
  <c r="J1479" i="6" s="1"/>
  <c r="H1480" i="6"/>
  <c r="J1480" i="6" s="1"/>
  <c r="H1481" i="6"/>
  <c r="J1481" i="6" s="1"/>
  <c r="H1482" i="6"/>
  <c r="J1482" i="6" s="1"/>
  <c r="H1483" i="6"/>
  <c r="J1483" i="6" s="1"/>
  <c r="H1484" i="6"/>
  <c r="J1484" i="6" s="1"/>
  <c r="H1485" i="6"/>
  <c r="J1485" i="6" s="1"/>
  <c r="H1486" i="6"/>
  <c r="J1486" i="6" s="1"/>
  <c r="H1487" i="6"/>
  <c r="J1487" i="6" s="1"/>
  <c r="H1488" i="6"/>
  <c r="J1488" i="6" s="1"/>
  <c r="H1489" i="6"/>
  <c r="J1489" i="6" s="1"/>
  <c r="A7" i="3"/>
  <c r="A8" i="3" s="1"/>
  <c r="A9" i="3" s="1"/>
  <c r="A10" i="3" s="1"/>
  <c r="A11" i="3" s="1"/>
  <c r="A12" i="3" s="1"/>
  <c r="A13" i="3" s="1"/>
  <c r="A14" i="3" s="1"/>
  <c r="A15" i="3" s="1"/>
  <c r="A16" i="3" s="1"/>
  <c r="A17" i="3" s="1"/>
  <c r="A18" i="3" s="1"/>
  <c r="A19" i="3" s="1"/>
  <c r="A20" i="3" s="1"/>
  <c r="A21" i="3" s="1"/>
  <c r="A22" i="3" s="1"/>
  <c r="A23" i="3" s="1"/>
  <c r="A24" i="3" s="1"/>
  <c r="A25" i="3" s="1"/>
  <c r="A26" i="3" s="1"/>
  <c r="A27" i="3" s="1"/>
  <c r="A28" i="3" s="1"/>
  <c r="A29" i="3" s="1"/>
  <c r="A30" i="3" s="1"/>
  <c r="A31" i="3" s="1"/>
  <c r="A32" i="3" s="1"/>
  <c r="A33" i="3" s="1"/>
  <c r="A34" i="3" s="1"/>
  <c r="A35" i="3" s="1"/>
  <c r="A36" i="3" s="1"/>
  <c r="A37" i="3" s="1"/>
  <c r="A38" i="3" s="1"/>
  <c r="A39" i="3" s="1"/>
  <c r="A40" i="3" s="1"/>
  <c r="A41" i="3" s="1"/>
  <c r="A42" i="3" s="1"/>
  <c r="A43" i="3" s="1"/>
  <c r="A44" i="3" s="1"/>
  <c r="A45" i="3" s="1"/>
  <c r="A46" i="3" s="1"/>
  <c r="A47" i="3" s="1"/>
  <c r="A48" i="3" s="1"/>
  <c r="A49" i="3" s="1"/>
  <c r="A50" i="3" s="1"/>
  <c r="A51" i="3" s="1"/>
  <c r="A52" i="3" s="1"/>
  <c r="A53" i="3" s="1"/>
  <c r="A54" i="3" s="1"/>
  <c r="A55" i="3" s="1"/>
  <c r="A56" i="3" s="1"/>
  <c r="A57" i="3" s="1"/>
  <c r="A58" i="3" s="1"/>
  <c r="A59" i="3" s="1"/>
  <c r="A60" i="3" s="1"/>
  <c r="A61" i="3" s="1"/>
  <c r="A62" i="3" s="1"/>
  <c r="A63" i="3" s="1"/>
  <c r="A64" i="3" s="1"/>
  <c r="A65" i="3" s="1"/>
  <c r="A66" i="3" s="1"/>
  <c r="A67" i="3" s="1"/>
  <c r="A68" i="3" s="1"/>
  <c r="A69" i="3" s="1"/>
  <c r="A70" i="3" s="1"/>
  <c r="A71" i="3" s="1"/>
  <c r="A72" i="3" s="1"/>
  <c r="A73" i="3" s="1"/>
  <c r="A74" i="3" s="1"/>
  <c r="A75" i="3" s="1"/>
  <c r="A76" i="3" s="1"/>
  <c r="A77" i="3" s="1"/>
  <c r="A78" i="3" s="1"/>
  <c r="A79" i="3" s="1"/>
  <c r="A80" i="3" s="1"/>
  <c r="A81" i="3" s="1"/>
  <c r="A82" i="3" s="1"/>
  <c r="A83" i="3" s="1"/>
  <c r="A84" i="3" s="1"/>
  <c r="A85" i="3" s="1"/>
  <c r="A86" i="3" s="1"/>
  <c r="A87" i="3" s="1"/>
  <c r="A88" i="3" s="1"/>
  <c r="A89" i="3" s="1"/>
  <c r="A90" i="3" s="1"/>
  <c r="A91" i="3" s="1"/>
  <c r="A92" i="3" s="1"/>
  <c r="A93" i="3" s="1"/>
  <c r="A94" i="3" s="1"/>
  <c r="A95" i="3" s="1"/>
  <c r="A96" i="3" s="1"/>
  <c r="A97" i="3" s="1"/>
  <c r="A98" i="3" s="1"/>
  <c r="A99" i="3" s="1"/>
  <c r="A100" i="3" s="1"/>
  <c r="A101" i="3" s="1"/>
  <c r="A102" i="3" s="1"/>
  <c r="A103" i="3" s="1"/>
  <c r="A104" i="3" s="1"/>
  <c r="A105" i="3" s="1"/>
  <c r="A106" i="3" s="1"/>
  <c r="A107" i="3" s="1"/>
  <c r="A108" i="3" s="1"/>
  <c r="A109" i="3" s="1"/>
  <c r="A110" i="3" s="1"/>
  <c r="A111" i="3" s="1"/>
  <c r="A112" i="3" s="1"/>
  <c r="A113" i="3" s="1"/>
  <c r="A114" i="3" s="1"/>
  <c r="A115" i="3" s="1"/>
  <c r="A116" i="3" s="1"/>
  <c r="A117" i="3" s="1"/>
  <c r="A118" i="3" s="1"/>
  <c r="A119" i="3" s="1"/>
  <c r="A120" i="3" s="1"/>
  <c r="A121" i="3" s="1"/>
  <c r="A122" i="3" s="1"/>
  <c r="A123" i="3" s="1"/>
  <c r="A124" i="3" s="1"/>
  <c r="A125" i="3" s="1"/>
  <c r="A126" i="3" s="1"/>
  <c r="A127" i="3" s="1"/>
  <c r="A128" i="3" s="1"/>
  <c r="A129" i="3" s="1"/>
  <c r="A130" i="3" s="1"/>
  <c r="A131" i="3" s="1"/>
  <c r="A132" i="3" s="1"/>
  <c r="A133" i="3" s="1"/>
  <c r="A134" i="3" s="1"/>
  <c r="A135" i="3" s="1"/>
  <c r="A136" i="3" s="1"/>
  <c r="A137" i="3" s="1"/>
  <c r="A138" i="3" s="1"/>
  <c r="A139" i="3" s="1"/>
  <c r="A140" i="3" s="1"/>
  <c r="A141" i="3" s="1"/>
  <c r="A142" i="3" s="1"/>
  <c r="A143" i="3" s="1"/>
  <c r="A144" i="3" s="1"/>
  <c r="A145" i="3" s="1"/>
  <c r="A146" i="3" s="1"/>
  <c r="A147" i="3" s="1"/>
  <c r="A148" i="3" s="1"/>
  <c r="A149" i="3" s="1"/>
  <c r="A150" i="3" s="1"/>
  <c r="A151" i="3" s="1"/>
  <c r="A152" i="3" s="1"/>
  <c r="A153" i="3" s="1"/>
  <c r="A154" i="3" s="1"/>
  <c r="A155" i="3" s="1"/>
  <c r="A156" i="3" s="1"/>
  <c r="A157" i="3" s="1"/>
  <c r="A158" i="3" s="1"/>
  <c r="A159" i="3" s="1"/>
  <c r="A160" i="3" s="1"/>
  <c r="A161" i="3" s="1"/>
  <c r="A162" i="3" s="1"/>
  <c r="A163" i="3" s="1"/>
  <c r="A164" i="3" s="1"/>
  <c r="A165" i="3" s="1"/>
  <c r="A166" i="3" s="1"/>
  <c r="A167" i="3" s="1"/>
  <c r="A168" i="3" s="1"/>
  <c r="A169" i="3" s="1"/>
  <c r="A170" i="3" s="1"/>
  <c r="A171" i="3" s="1"/>
  <c r="A172" i="3" s="1"/>
  <c r="A173" i="3" s="1"/>
  <c r="A174" i="3" s="1"/>
  <c r="A175" i="3" s="1"/>
  <c r="A176" i="3" s="1"/>
  <c r="A177" i="3" s="1"/>
  <c r="A178" i="3" s="1"/>
  <c r="A179" i="3" s="1"/>
  <c r="A180" i="3" s="1"/>
  <c r="A181" i="3" s="1"/>
  <c r="A182" i="3" s="1"/>
  <c r="A183" i="3" s="1"/>
  <c r="A184" i="3" s="1"/>
  <c r="A185" i="3" s="1"/>
  <c r="A186" i="3" s="1"/>
  <c r="A187" i="3" s="1"/>
  <c r="A188" i="3" s="1"/>
  <c r="A189" i="3" s="1"/>
  <c r="A190" i="3" s="1"/>
  <c r="A191" i="3" s="1"/>
  <c r="A192" i="3" s="1"/>
  <c r="A193" i="3" s="1"/>
  <c r="A194" i="3" s="1"/>
  <c r="A195" i="3" s="1"/>
  <c r="A196" i="3" s="1"/>
  <c r="A197" i="3" s="1"/>
  <c r="A198" i="3" s="1"/>
  <c r="A199" i="3" s="1"/>
  <c r="A200" i="3" s="1"/>
  <c r="A201" i="3" s="1"/>
  <c r="A202" i="3" s="1"/>
  <c r="A203" i="3" s="1"/>
  <c r="A204" i="3" s="1"/>
  <c r="A205" i="3" s="1"/>
  <c r="A206" i="3" s="1"/>
  <c r="A207" i="3" s="1"/>
  <c r="A208" i="3" s="1"/>
  <c r="A209" i="3" s="1"/>
  <c r="A210" i="3" s="1"/>
  <c r="A211" i="3" s="1"/>
  <c r="A212" i="3" s="1"/>
  <c r="A213" i="3" s="1"/>
  <c r="A214" i="3" s="1"/>
  <c r="A215" i="3" s="1"/>
  <c r="A216" i="3" s="1"/>
  <c r="A217" i="3" s="1"/>
  <c r="A218" i="3" s="1"/>
  <c r="A219" i="3" s="1"/>
  <c r="A220" i="3" s="1"/>
  <c r="A221" i="3" s="1"/>
  <c r="A222" i="3" s="1"/>
  <c r="A223" i="3" s="1"/>
  <c r="A224" i="3" s="1"/>
  <c r="A225" i="3" s="1"/>
  <c r="A226" i="3" s="1"/>
  <c r="A227" i="3" s="1"/>
  <c r="A228" i="3" s="1"/>
  <c r="A229" i="3" s="1"/>
  <c r="A230" i="3" s="1"/>
  <c r="A231" i="3" s="1"/>
  <c r="A232" i="3" s="1"/>
  <c r="A233" i="3" s="1"/>
  <c r="A234" i="3" s="1"/>
  <c r="A235" i="3" s="1"/>
  <c r="A236" i="3" s="1"/>
  <c r="A237" i="3" s="1"/>
  <c r="A238" i="3" s="1"/>
  <c r="A239" i="3" s="1"/>
  <c r="A240" i="3" s="1"/>
  <c r="A241" i="3" s="1"/>
  <c r="A242" i="3" s="1"/>
  <c r="A243" i="3" s="1"/>
  <c r="A244" i="3" s="1"/>
  <c r="A245" i="3" s="1"/>
  <c r="A246" i="3" s="1"/>
  <c r="A247" i="3" s="1"/>
  <c r="A248" i="3" s="1"/>
  <c r="A249" i="3" s="1"/>
  <c r="A250" i="3" s="1"/>
  <c r="A251" i="3" s="1"/>
  <c r="A252" i="3" s="1"/>
  <c r="A253" i="3" s="1"/>
  <c r="A254" i="3" s="1"/>
  <c r="A255" i="3" s="1"/>
  <c r="A256" i="3" s="1"/>
  <c r="A257" i="3" s="1"/>
  <c r="A258" i="3" s="1"/>
  <c r="A259" i="3" s="1"/>
  <c r="A260" i="3" s="1"/>
  <c r="A261" i="3" s="1"/>
  <c r="A262" i="3" s="1"/>
  <c r="A263" i="3" s="1"/>
  <c r="A264" i="3" s="1"/>
  <c r="A265" i="3" s="1"/>
  <c r="A266" i="3" s="1"/>
  <c r="A267" i="3" s="1"/>
  <c r="A268" i="3" s="1"/>
  <c r="A269" i="3" s="1"/>
  <c r="A270" i="3" s="1"/>
  <c r="A271" i="3" s="1"/>
  <c r="A272" i="3" s="1"/>
  <c r="A273" i="3" s="1"/>
  <c r="A274" i="3" s="1"/>
  <c r="A275" i="3" s="1"/>
  <c r="A276" i="3" s="1"/>
  <c r="A277" i="3" s="1"/>
  <c r="A278" i="3" s="1"/>
  <c r="A279" i="3" s="1"/>
  <c r="A280" i="3" s="1"/>
  <c r="A281" i="3" s="1"/>
  <c r="A282" i="3" s="1"/>
  <c r="A283" i="3" s="1"/>
  <c r="A284" i="3" s="1"/>
  <c r="A285" i="3" s="1"/>
  <c r="A286" i="3" s="1"/>
  <c r="A287" i="3" s="1"/>
  <c r="A288" i="3" s="1"/>
  <c r="A289" i="3" s="1"/>
  <c r="A290" i="3" s="1"/>
  <c r="A291" i="3" s="1"/>
  <c r="A292" i="3" s="1"/>
  <c r="A293" i="3" s="1"/>
  <c r="A294" i="3" s="1"/>
  <c r="A295" i="3" s="1"/>
  <c r="A296" i="3" s="1"/>
  <c r="A297" i="3" s="1"/>
  <c r="A298" i="3" s="1"/>
  <c r="A299" i="3" s="1"/>
  <c r="A300" i="3" s="1"/>
  <c r="A301" i="3" s="1"/>
  <c r="A302" i="3" s="1"/>
  <c r="A303" i="3" s="1"/>
  <c r="A304" i="3" s="1"/>
  <c r="A305" i="3" s="1"/>
  <c r="A306" i="3" s="1"/>
  <c r="A307" i="3" s="1"/>
  <c r="A308" i="3" s="1"/>
  <c r="A309" i="3" s="1"/>
  <c r="A310" i="3" s="1"/>
  <c r="A311" i="3" s="1"/>
  <c r="A312" i="3" s="1"/>
  <c r="A313" i="3" s="1"/>
  <c r="A314" i="3" s="1"/>
  <c r="A315" i="3" s="1"/>
  <c r="A316" i="3" s="1"/>
  <c r="A317" i="3" s="1"/>
  <c r="A318" i="3" s="1"/>
  <c r="A319" i="3" s="1"/>
  <c r="A320" i="3" s="1"/>
  <c r="A321" i="3" s="1"/>
  <c r="A322" i="3" s="1"/>
  <c r="A323" i="3" s="1"/>
  <c r="A324" i="3" s="1"/>
  <c r="A325" i="3" s="1"/>
  <c r="A326" i="3" s="1"/>
  <c r="A327" i="3" s="1"/>
  <c r="A328" i="3" s="1"/>
  <c r="A329" i="3" s="1"/>
  <c r="A330" i="3" s="1"/>
  <c r="A331" i="3" s="1"/>
  <c r="A332" i="3" s="1"/>
  <c r="A333" i="3" s="1"/>
  <c r="A334" i="3" s="1"/>
  <c r="A335" i="3" s="1"/>
  <c r="A336" i="3" s="1"/>
  <c r="A337" i="3" s="1"/>
  <c r="A338" i="3" s="1"/>
  <c r="A339" i="3" s="1"/>
  <c r="A340" i="3" s="1"/>
  <c r="A341" i="3" s="1"/>
  <c r="A342" i="3" s="1"/>
  <c r="A343" i="3" s="1"/>
  <c r="A344" i="3" s="1"/>
  <c r="A345" i="3" s="1"/>
  <c r="A346" i="3" s="1"/>
  <c r="A347" i="3" s="1"/>
  <c r="A348" i="3" s="1"/>
  <c r="A349" i="3" s="1"/>
  <c r="A350" i="3" s="1"/>
  <c r="A351" i="3" s="1"/>
  <c r="A352" i="3" s="1"/>
  <c r="A353" i="3" s="1"/>
  <c r="A354" i="3" s="1"/>
  <c r="A355" i="3" s="1"/>
  <c r="A356" i="3" s="1"/>
  <c r="A357" i="3" s="1"/>
  <c r="A358" i="3" s="1"/>
  <c r="A359" i="3" s="1"/>
  <c r="A360" i="3" s="1"/>
  <c r="A361" i="3" s="1"/>
  <c r="A362" i="3" s="1"/>
  <c r="A363" i="3" s="1"/>
  <c r="A364" i="3" s="1"/>
  <c r="A365" i="3" s="1"/>
  <c r="A366" i="3" s="1"/>
  <c r="A367" i="3" s="1"/>
  <c r="A368" i="3" s="1"/>
  <c r="A369" i="3" s="1"/>
  <c r="A370" i="3" s="1"/>
  <c r="A371" i="3" s="1"/>
  <c r="A372" i="3" s="1"/>
  <c r="A373" i="3" s="1"/>
  <c r="A374" i="3" s="1"/>
  <c r="A375" i="3" s="1"/>
  <c r="A376" i="3" s="1"/>
  <c r="A377" i="3" s="1"/>
  <c r="A378" i="3" s="1"/>
  <c r="A379" i="3" s="1"/>
  <c r="A380" i="3" s="1"/>
  <c r="A381" i="3" s="1"/>
  <c r="A382" i="3" s="1"/>
  <c r="A383" i="3" s="1"/>
  <c r="A384" i="3" s="1"/>
  <c r="A385" i="3" s="1"/>
  <c r="A386" i="3" s="1"/>
  <c r="A390" i="3"/>
  <c r="A391" i="3" s="1"/>
  <c r="A392" i="3" s="1"/>
  <c r="A393" i="3" s="1"/>
  <c r="A394" i="3" s="1"/>
  <c r="A395" i="3" s="1"/>
  <c r="A396" i="3" s="1"/>
  <c r="A397" i="3" s="1"/>
  <c r="A398" i="3" s="1"/>
  <c r="A399" i="3" s="1"/>
  <c r="A400" i="3" s="1"/>
  <c r="A401" i="3" s="1"/>
  <c r="A402" i="3" s="1"/>
  <c r="A403" i="3" s="1"/>
  <c r="A404" i="3" s="1"/>
  <c r="A405" i="3" s="1"/>
  <c r="A406" i="3" s="1"/>
  <c r="A407" i="3" s="1"/>
  <c r="A408" i="3" s="1"/>
  <c r="A409" i="3" s="1"/>
  <c r="A410" i="3" s="1"/>
  <c r="A411" i="3" s="1"/>
  <c r="A412" i="3" s="1"/>
  <c r="A413" i="3" s="1"/>
  <c r="A414" i="3" s="1"/>
  <c r="A415" i="3" s="1"/>
  <c r="A416" i="3" s="1"/>
  <c r="A417" i="3" s="1"/>
  <c r="A418" i="3" s="1"/>
  <c r="A419" i="3" s="1"/>
  <c r="A420" i="3" s="1"/>
  <c r="A421" i="3" s="1"/>
  <c r="A422" i="3" s="1"/>
  <c r="A423" i="3" s="1"/>
  <c r="A424" i="3" s="1"/>
  <c r="A425" i="3" s="1"/>
  <c r="A426" i="3" s="1"/>
  <c r="A427" i="3" s="1"/>
  <c r="A428" i="3" s="1"/>
  <c r="A429" i="3" s="1"/>
  <c r="A430" i="3" s="1"/>
  <c r="A431" i="3" s="1"/>
  <c r="A432" i="3" s="1"/>
  <c r="A433" i="3" s="1"/>
  <c r="A434" i="3" s="1"/>
  <c r="A435" i="3" s="1"/>
  <c r="A436" i="3" s="1"/>
  <c r="A437" i="3" s="1"/>
  <c r="A438" i="3" s="1"/>
  <c r="A439" i="3" s="1"/>
  <c r="A440" i="3" s="1"/>
  <c r="A441" i="3" s="1"/>
  <c r="A442" i="3" s="1"/>
  <c r="A443" i="3" s="1"/>
  <c r="A444" i="3" s="1"/>
  <c r="A445" i="3" s="1"/>
  <c r="A446" i="3" s="1"/>
  <c r="A447" i="3" s="1"/>
  <c r="A448" i="3" s="1"/>
  <c r="A449" i="3" s="1"/>
  <c r="A450" i="3" s="1"/>
  <c r="A451" i="3" s="1"/>
  <c r="A452" i="3" s="1"/>
  <c r="A453" i="3" s="1"/>
  <c r="A454" i="3" s="1"/>
  <c r="A455" i="3" s="1"/>
  <c r="A456" i="3" s="1"/>
  <c r="A457" i="3" s="1"/>
  <c r="A458" i="3" s="1"/>
  <c r="A459" i="3" s="1"/>
  <c r="A460" i="3" s="1"/>
  <c r="A461" i="3" s="1"/>
  <c r="A462" i="3" s="1"/>
  <c r="A463" i="3" s="1"/>
  <c r="A464" i="3" s="1"/>
  <c r="A465" i="3" s="1"/>
  <c r="A466" i="3" s="1"/>
  <c r="A467" i="3" s="1"/>
  <c r="A468" i="3" s="1"/>
  <c r="A469" i="3" s="1"/>
  <c r="A470" i="3" s="1"/>
  <c r="A471" i="3" s="1"/>
  <c r="A472" i="3" s="1"/>
  <c r="A473" i="3" s="1"/>
  <c r="A474" i="3" s="1"/>
  <c r="A475" i="3" s="1"/>
  <c r="A476" i="3" s="1"/>
  <c r="A477" i="3" s="1"/>
  <c r="A478" i="3" s="1"/>
  <c r="A479" i="3" s="1"/>
  <c r="A480" i="3" s="1"/>
  <c r="A481" i="3" s="1"/>
  <c r="A482" i="3" s="1"/>
  <c r="A483" i="3" s="1"/>
  <c r="A484" i="3" s="1"/>
  <c r="A485" i="3" s="1"/>
  <c r="A486" i="3" s="1"/>
  <c r="A487" i="3" s="1"/>
  <c r="A488" i="3" s="1"/>
  <c r="A489" i="3" s="1"/>
  <c r="A490" i="3" s="1"/>
  <c r="A491" i="3" s="1"/>
  <c r="A492" i="3" s="1"/>
  <c r="A493" i="3" s="1"/>
  <c r="A494" i="3" s="1"/>
  <c r="A495" i="3" s="1"/>
  <c r="A496" i="3" s="1"/>
  <c r="A497" i="3" s="1"/>
  <c r="A498" i="3" s="1"/>
  <c r="A499" i="3" s="1"/>
  <c r="A500" i="3" s="1"/>
  <c r="A501" i="3" s="1"/>
  <c r="A502" i="3" s="1"/>
  <c r="A503" i="3" s="1"/>
  <c r="A504" i="3" s="1"/>
  <c r="A505" i="3" s="1"/>
  <c r="A506" i="3" s="1"/>
  <c r="A507" i="3" s="1"/>
  <c r="A508" i="3" s="1"/>
  <c r="A509" i="3" s="1"/>
  <c r="A510" i="3" s="1"/>
  <c r="A511" i="3" s="1"/>
  <c r="A512" i="3" s="1"/>
  <c r="A513" i="3" s="1"/>
  <c r="A514" i="3" s="1"/>
  <c r="A515" i="3" s="1"/>
  <c r="A516" i="3" s="1"/>
  <c r="A517" i="3" s="1"/>
  <c r="A518" i="3" s="1"/>
  <c r="A519" i="3" s="1"/>
  <c r="A520" i="3" s="1"/>
  <c r="A521" i="3" s="1"/>
  <c r="A522" i="3" s="1"/>
  <c r="A523" i="3" s="1"/>
  <c r="A524" i="3" s="1"/>
  <c r="A525" i="3" s="1"/>
  <c r="A526" i="3" s="1"/>
  <c r="A527" i="3" s="1"/>
  <c r="A528" i="3" s="1"/>
  <c r="A529" i="3" s="1"/>
  <c r="A530" i="3" s="1"/>
  <c r="A531" i="3" s="1"/>
  <c r="A532" i="3" s="1"/>
  <c r="A533" i="3" s="1"/>
  <c r="A534" i="3" s="1"/>
  <c r="A535" i="3" s="1"/>
  <c r="A536" i="3" s="1"/>
  <c r="A537" i="3" s="1"/>
  <c r="A538" i="3" s="1"/>
  <c r="A539" i="3" s="1"/>
  <c r="A540" i="3" s="1"/>
  <c r="A541" i="3" s="1"/>
  <c r="A542" i="3" s="1"/>
  <c r="A543" i="3" s="1"/>
  <c r="A544" i="3" s="1"/>
  <c r="A545" i="3" s="1"/>
  <c r="A546" i="3" s="1"/>
  <c r="A547" i="3" s="1"/>
  <c r="A548" i="3" s="1"/>
  <c r="A549" i="3" s="1"/>
  <c r="A550" i="3" s="1"/>
  <c r="A551" i="3" s="1"/>
  <c r="A552" i="3" s="1"/>
  <c r="A553" i="3" s="1"/>
  <c r="A554" i="3" s="1"/>
  <c r="A555" i="3" s="1"/>
  <c r="A556" i="3" s="1"/>
  <c r="A557" i="3" s="1"/>
  <c r="A558" i="3" s="1"/>
  <c r="A559" i="3" s="1"/>
  <c r="A560" i="3" s="1"/>
  <c r="A561" i="3" s="1"/>
  <c r="A562" i="3" s="1"/>
  <c r="A563" i="3" s="1"/>
  <c r="A564" i="3" s="1"/>
  <c r="A565" i="3" s="1"/>
  <c r="A566" i="3" s="1"/>
  <c r="A567" i="3" s="1"/>
  <c r="A568" i="3" s="1"/>
  <c r="A569" i="3" s="1"/>
  <c r="A570" i="3" s="1"/>
  <c r="A571" i="3" s="1"/>
  <c r="A572" i="3" s="1"/>
  <c r="A573" i="3" s="1"/>
  <c r="A574" i="3" s="1"/>
  <c r="A575" i="3" s="1"/>
  <c r="A576" i="3" s="1"/>
  <c r="A577" i="3" s="1"/>
  <c r="A578" i="3" s="1"/>
  <c r="A579" i="3" s="1"/>
  <c r="A580" i="3" s="1"/>
  <c r="A581" i="3" s="1"/>
  <c r="A582" i="3" s="1"/>
  <c r="A583" i="3" s="1"/>
  <c r="A584" i="3" s="1"/>
  <c r="A585" i="3" s="1"/>
  <c r="A586" i="3" s="1"/>
  <c r="A587" i="3" s="1"/>
  <c r="A588" i="3" s="1"/>
  <c r="A589" i="3" s="1"/>
  <c r="A590" i="3" s="1"/>
  <c r="A591" i="3" s="1"/>
  <c r="A592" i="3" s="1"/>
  <c r="A593" i="3" s="1"/>
  <c r="A594" i="3" s="1"/>
  <c r="A595" i="3" s="1"/>
  <c r="A596" i="3" s="1"/>
  <c r="A597" i="3" s="1"/>
  <c r="A598" i="3" s="1"/>
  <c r="A599" i="3" s="1"/>
  <c r="A600" i="3" s="1"/>
  <c r="A601" i="3" s="1"/>
  <c r="A602" i="3" s="1"/>
  <c r="A603" i="3" s="1"/>
  <c r="A604" i="3" s="1"/>
  <c r="A605" i="3" s="1"/>
  <c r="A606" i="3" s="1"/>
  <c r="A607" i="3" s="1"/>
  <c r="A608" i="3" s="1"/>
  <c r="A609" i="3" s="1"/>
  <c r="A610" i="3" s="1"/>
  <c r="A611" i="3" s="1"/>
  <c r="A612" i="3" s="1"/>
  <c r="A613" i="3" s="1"/>
  <c r="A614" i="3" s="1"/>
  <c r="A615" i="3" s="1"/>
  <c r="A616" i="3" s="1"/>
  <c r="A617" i="3" s="1"/>
  <c r="A618" i="3" s="1"/>
  <c r="A619" i="3" s="1"/>
  <c r="A620" i="3" s="1"/>
  <c r="A621" i="3" s="1"/>
  <c r="A622" i="3" s="1"/>
  <c r="A623" i="3" s="1"/>
  <c r="A624" i="3" s="1"/>
  <c r="A625" i="3" s="1"/>
  <c r="A626" i="3" s="1"/>
  <c r="A627" i="3" s="1"/>
  <c r="A628" i="3" s="1"/>
  <c r="A629" i="3" s="1"/>
  <c r="A630" i="3" s="1"/>
  <c r="A631" i="3" s="1"/>
  <c r="A632" i="3" s="1"/>
  <c r="A633" i="3" s="1"/>
  <c r="A634" i="3" s="1"/>
  <c r="A635" i="3" s="1"/>
  <c r="A636" i="3" s="1"/>
  <c r="A637" i="3" s="1"/>
  <c r="A638" i="3" s="1"/>
  <c r="A639" i="3" s="1"/>
  <c r="A640" i="3" s="1"/>
  <c r="A641" i="3" s="1"/>
  <c r="A642" i="3" s="1"/>
  <c r="A643" i="3" s="1"/>
  <c r="A644" i="3" s="1"/>
  <c r="A645" i="3" s="1"/>
  <c r="A646" i="3" s="1"/>
  <c r="A647" i="3" s="1"/>
  <c r="A648" i="3" s="1"/>
  <c r="A649" i="3" s="1"/>
  <c r="A650" i="3" s="1"/>
  <c r="A651" i="3" s="1"/>
  <c r="A652" i="3" s="1"/>
  <c r="A653" i="3" s="1"/>
  <c r="A654" i="3" s="1"/>
  <c r="A655" i="3" s="1"/>
  <c r="A656" i="3" s="1"/>
  <c r="A657" i="3" s="1"/>
  <c r="A658" i="3" s="1"/>
  <c r="A659" i="3" s="1"/>
  <c r="A660" i="3" s="1"/>
  <c r="A661" i="3" s="1"/>
  <c r="A662" i="3" s="1"/>
  <c r="A663" i="3" s="1"/>
  <c r="A664" i="3" s="1"/>
  <c r="A665" i="3" s="1"/>
  <c r="A666" i="3" s="1"/>
  <c r="A667" i="3" s="1"/>
  <c r="A668" i="3" s="1"/>
  <c r="A669" i="3" s="1"/>
  <c r="A670" i="3" s="1"/>
  <c r="A671" i="3" s="1"/>
  <c r="A672" i="3" s="1"/>
  <c r="A673" i="3" s="1"/>
  <c r="A674" i="3" s="1"/>
  <c r="A675" i="3" s="1"/>
  <c r="A676" i="3" s="1"/>
  <c r="A677" i="3" s="1"/>
  <c r="A678" i="3" s="1"/>
  <c r="A679" i="3" s="1"/>
  <c r="A680" i="3" s="1"/>
  <c r="A681" i="3" s="1"/>
  <c r="A682" i="3" s="1"/>
  <c r="A683" i="3" s="1"/>
  <c r="A684" i="3" s="1"/>
  <c r="A685" i="3" s="1"/>
  <c r="A686" i="3" s="1"/>
  <c r="A687" i="3" s="1"/>
  <c r="A688" i="3" s="1"/>
  <c r="A689" i="3" s="1"/>
  <c r="A690" i="3" s="1"/>
  <c r="A691" i="3" s="1"/>
  <c r="A692" i="3" s="1"/>
  <c r="A693" i="3" s="1"/>
  <c r="A694" i="3" s="1"/>
  <c r="A695" i="3" s="1"/>
  <c r="A696" i="3" s="1"/>
  <c r="A697" i="3" s="1"/>
  <c r="A698" i="3" s="1"/>
  <c r="A699" i="3" s="1"/>
  <c r="A700" i="3" s="1"/>
  <c r="A701" i="3" s="1"/>
  <c r="A702" i="3" s="1"/>
  <c r="A703" i="3" s="1"/>
  <c r="A704" i="3" s="1"/>
  <c r="A705" i="3" s="1"/>
  <c r="A706" i="3" s="1"/>
  <c r="A707" i="3" s="1"/>
  <c r="A708" i="3" s="1"/>
  <c r="A709" i="3" s="1"/>
  <c r="A710" i="3" s="1"/>
  <c r="A711" i="3" s="1"/>
  <c r="A712" i="3" s="1"/>
  <c r="A713" i="3" s="1"/>
  <c r="A714" i="3" s="1"/>
  <c r="A715" i="3" s="1"/>
  <c r="A716" i="3" s="1"/>
  <c r="A717" i="3" s="1"/>
  <c r="F720" i="3"/>
  <c r="A721" i="3"/>
  <c r="A722" i="3" s="1"/>
  <c r="A723" i="3" s="1"/>
  <c r="A724" i="3" s="1"/>
  <c r="A725" i="3" s="1"/>
  <c r="A726" i="3" s="1"/>
  <c r="A727" i="3" s="1"/>
  <c r="A728" i="3" s="1"/>
  <c r="A729" i="3" s="1"/>
  <c r="A730" i="3" s="1"/>
  <c r="A731" i="3" s="1"/>
  <c r="A732" i="3" s="1"/>
  <c r="A733" i="3" s="1"/>
  <c r="A734" i="3" s="1"/>
  <c r="A735" i="3" s="1"/>
  <c r="A736" i="3" s="1"/>
  <c r="A737" i="3" s="1"/>
  <c r="A738" i="3" s="1"/>
  <c r="A739" i="3" s="1"/>
  <c r="A740" i="3" s="1"/>
  <c r="A741" i="3" s="1"/>
  <c r="A742" i="3" s="1"/>
  <c r="A743" i="3" s="1"/>
  <c r="A744" i="3" s="1"/>
  <c r="A745" i="3" s="1"/>
  <c r="A746" i="3" s="1"/>
  <c r="A747" i="3" s="1"/>
  <c r="A748" i="3" s="1"/>
  <c r="A749" i="3" s="1"/>
  <c r="A750" i="3" s="1"/>
  <c r="A751" i="3" s="1"/>
  <c r="A752" i="3" s="1"/>
  <c r="A753" i="3" s="1"/>
  <c r="A754" i="3" s="1"/>
  <c r="A755" i="3" s="1"/>
  <c r="A756" i="3" s="1"/>
  <c r="A757" i="3" s="1"/>
  <c r="A758" i="3" s="1"/>
  <c r="A759" i="3" s="1"/>
  <c r="A760" i="3" s="1"/>
  <c r="A761" i="3" s="1"/>
  <c r="A762" i="3" s="1"/>
  <c r="A763" i="3" s="1"/>
  <c r="A764" i="3" s="1"/>
  <c r="A765" i="3" s="1"/>
  <c r="A766" i="3" s="1"/>
  <c r="A767" i="3" s="1"/>
  <c r="A768" i="3" s="1"/>
  <c r="A769" i="3" s="1"/>
  <c r="A770" i="3" s="1"/>
  <c r="A771" i="3" s="1"/>
  <c r="A772" i="3" s="1"/>
  <c r="A773" i="3" s="1"/>
  <c r="A774" i="3" s="1"/>
  <c r="A775" i="3" s="1"/>
  <c r="A776" i="3" s="1"/>
  <c r="A777" i="3" s="1"/>
  <c r="A778" i="3" s="1"/>
  <c r="A779" i="3" s="1"/>
  <c r="A780" i="3" s="1"/>
  <c r="A781" i="3" s="1"/>
  <c r="A782" i="3" s="1"/>
  <c r="A783" i="3" s="1"/>
  <c r="A784" i="3" s="1"/>
  <c r="A785" i="3" s="1"/>
  <c r="A786" i="3" s="1"/>
  <c r="A787" i="3" s="1"/>
  <c r="A788" i="3" s="1"/>
  <c r="A789" i="3" s="1"/>
  <c r="A790" i="3" s="1"/>
  <c r="A791" i="3" s="1"/>
  <c r="A792" i="3" s="1"/>
  <c r="A793" i="3" s="1"/>
  <c r="A794" i="3" s="1"/>
  <c r="A795" i="3" s="1"/>
  <c r="A796" i="3" s="1"/>
  <c r="A797" i="3" s="1"/>
  <c r="A798" i="3" s="1"/>
  <c r="A799" i="3" s="1"/>
  <c r="A800" i="3" s="1"/>
  <c r="A801" i="3" s="1"/>
  <c r="A802" i="3" s="1"/>
  <c r="A803" i="3" s="1"/>
  <c r="A804" i="3" s="1"/>
  <c r="A805" i="3" s="1"/>
  <c r="A806" i="3" s="1"/>
  <c r="A807" i="3" s="1"/>
  <c r="A808" i="3" s="1"/>
  <c r="A809" i="3" s="1"/>
  <c r="A810" i="3" s="1"/>
  <c r="A811" i="3" s="1"/>
  <c r="A812" i="3" s="1"/>
  <c r="A813" i="3" s="1"/>
  <c r="A814" i="3" s="1"/>
  <c r="A815" i="3" s="1"/>
  <c r="A816" i="3" s="1"/>
  <c r="A817" i="3" s="1"/>
  <c r="A818" i="3" s="1"/>
  <c r="A819" i="3" s="1"/>
  <c r="A820" i="3" s="1"/>
  <c r="A821" i="3" s="1"/>
  <c r="A822" i="3" s="1"/>
  <c r="A823" i="3" s="1"/>
  <c r="A824" i="3" s="1"/>
  <c r="A825" i="3" s="1"/>
  <c r="A826" i="3" s="1"/>
  <c r="A827" i="3" s="1"/>
  <c r="A828" i="3" s="1"/>
  <c r="A829" i="3" s="1"/>
  <c r="A830" i="3" s="1"/>
  <c r="A831" i="3" s="1"/>
  <c r="A832" i="3" s="1"/>
  <c r="A833" i="3" s="1"/>
  <c r="A834" i="3" s="1"/>
  <c r="A835" i="3" s="1"/>
  <c r="A836" i="3" s="1"/>
  <c r="A837" i="3" s="1"/>
  <c r="A838" i="3" s="1"/>
  <c r="A839" i="3" s="1"/>
  <c r="A840" i="3" s="1"/>
  <c r="A841" i="3" s="1"/>
  <c r="A842" i="3" s="1"/>
  <c r="A843" i="3" s="1"/>
  <c r="A844" i="3" s="1"/>
  <c r="A845" i="3" s="1"/>
  <c r="A846" i="3" s="1"/>
  <c r="A847" i="3" s="1"/>
  <c r="A848" i="3" s="1"/>
  <c r="A849" i="3" s="1"/>
  <c r="A850" i="3" s="1"/>
  <c r="A851" i="3" s="1"/>
  <c r="A852" i="3" s="1"/>
  <c r="A853" i="3" s="1"/>
  <c r="A854" i="3" s="1"/>
  <c r="A855" i="3" s="1"/>
  <c r="A856" i="3" s="1"/>
  <c r="A857" i="3" s="1"/>
  <c r="A858" i="3" s="1"/>
  <c r="A859" i="3" s="1"/>
  <c r="A860" i="3" s="1"/>
  <c r="A861" i="3" s="1"/>
  <c r="A862" i="3" s="1"/>
  <c r="A863" i="3" s="1"/>
  <c r="A864" i="3" s="1"/>
  <c r="A865" i="3" s="1"/>
  <c r="A866" i="3" s="1"/>
  <c r="A867" i="3" s="1"/>
  <c r="A868" i="3" s="1"/>
  <c r="A869" i="3" s="1"/>
  <c r="A870" i="3" s="1"/>
  <c r="A871" i="3" s="1"/>
  <c r="A872" i="3" s="1"/>
  <c r="A873" i="3" s="1"/>
  <c r="A874" i="3" s="1"/>
  <c r="A875" i="3" s="1"/>
  <c r="A876" i="3" s="1"/>
  <c r="A877" i="3" s="1"/>
  <c r="A878" i="3" s="1"/>
  <c r="A879" i="3" s="1"/>
  <c r="A880" i="3" s="1"/>
  <c r="A881" i="3" s="1"/>
  <c r="A882" i="3" s="1"/>
  <c r="A883" i="3" s="1"/>
  <c r="A884" i="3" s="1"/>
  <c r="A885" i="3" s="1"/>
  <c r="A886" i="3" s="1"/>
  <c r="A887" i="3" s="1"/>
  <c r="A888" i="3" s="1"/>
  <c r="A889" i="3" s="1"/>
  <c r="A890" i="3" s="1"/>
  <c r="A891" i="3" s="1"/>
  <c r="A892" i="3" s="1"/>
  <c r="A893" i="3" s="1"/>
  <c r="A894" i="3" s="1"/>
  <c r="A895" i="3" s="1"/>
  <c r="F721" i="3"/>
  <c r="F722" i="3"/>
  <c r="F723" i="3"/>
  <c r="F724" i="3"/>
  <c r="F725" i="3"/>
  <c r="F726" i="3"/>
  <c r="F727" i="3"/>
  <c r="F728" i="3"/>
  <c r="F729" i="3"/>
  <c r="F730" i="3"/>
  <c r="F731" i="3"/>
  <c r="F732" i="3"/>
  <c r="F733" i="3"/>
  <c r="F734" i="3"/>
  <c r="F735" i="3"/>
  <c r="F736" i="3"/>
  <c r="F737" i="3"/>
  <c r="F738" i="3"/>
  <c r="F739" i="3"/>
  <c r="F740" i="3"/>
  <c r="F741" i="3"/>
  <c r="F742" i="3"/>
  <c r="F743" i="3"/>
  <c r="F744" i="3"/>
  <c r="F745" i="3"/>
  <c r="F746" i="3"/>
  <c r="F747" i="3"/>
  <c r="F748" i="3"/>
  <c r="F749" i="3"/>
  <c r="F750" i="3"/>
  <c r="F751" i="3"/>
  <c r="F752" i="3"/>
  <c r="F753" i="3"/>
  <c r="F754" i="3"/>
  <c r="F755" i="3"/>
  <c r="F756" i="3"/>
  <c r="F757" i="3"/>
  <c r="F758" i="3"/>
  <c r="F759" i="3"/>
  <c r="F760" i="3"/>
  <c r="F761" i="3"/>
  <c r="F762" i="3"/>
  <c r="F763" i="3"/>
  <c r="F764" i="3"/>
  <c r="F765" i="3"/>
  <c r="F766" i="3"/>
  <c r="F767" i="3"/>
  <c r="F768" i="3"/>
  <c r="F769" i="3"/>
  <c r="F770" i="3"/>
  <c r="F771" i="3"/>
  <c r="F772" i="3"/>
  <c r="F773" i="3"/>
  <c r="F774" i="3"/>
  <c r="F775" i="3"/>
  <c r="F776" i="3"/>
  <c r="F777" i="3"/>
  <c r="F778" i="3"/>
  <c r="F779" i="3"/>
  <c r="F780" i="3"/>
  <c r="F781" i="3"/>
  <c r="F782" i="3"/>
  <c r="F783" i="3"/>
  <c r="F784" i="3"/>
  <c r="F785" i="3"/>
  <c r="F786" i="3"/>
  <c r="F787" i="3"/>
  <c r="F788" i="3"/>
  <c r="F789" i="3"/>
  <c r="F790" i="3"/>
  <c r="F791" i="3"/>
  <c r="F792" i="3"/>
  <c r="F793" i="3"/>
  <c r="F794" i="3"/>
  <c r="F795" i="3"/>
  <c r="F796" i="3"/>
  <c r="F797" i="3"/>
  <c r="F798" i="3"/>
  <c r="F799" i="3"/>
  <c r="F800" i="3"/>
  <c r="F801" i="3"/>
  <c r="F802" i="3"/>
  <c r="F803" i="3"/>
  <c r="F804" i="3"/>
  <c r="F805" i="3"/>
  <c r="F806" i="3"/>
  <c r="F807" i="3"/>
  <c r="F808" i="3"/>
  <c r="F809" i="3"/>
  <c r="F810" i="3"/>
  <c r="F811" i="3"/>
  <c r="F812" i="3"/>
  <c r="F813" i="3"/>
  <c r="F814" i="3"/>
  <c r="F815" i="3"/>
  <c r="F816" i="3"/>
  <c r="F817" i="3"/>
  <c r="F818" i="3"/>
  <c r="F819" i="3"/>
  <c r="F820" i="3"/>
  <c r="F821" i="3"/>
  <c r="F822" i="3"/>
  <c r="F823" i="3"/>
  <c r="F824" i="3"/>
  <c r="F825" i="3"/>
  <c r="F826" i="3"/>
  <c r="F827" i="3"/>
  <c r="F828" i="3"/>
  <c r="F829" i="3"/>
  <c r="F830" i="3"/>
  <c r="F831" i="3"/>
  <c r="F832" i="3"/>
  <c r="F833" i="3"/>
  <c r="F834" i="3"/>
  <c r="F835" i="3"/>
  <c r="F836" i="3"/>
  <c r="F837" i="3"/>
  <c r="F838" i="3"/>
  <c r="F839" i="3"/>
  <c r="F840" i="3"/>
  <c r="F841" i="3"/>
  <c r="F842" i="3"/>
  <c r="F843" i="3"/>
  <c r="F844" i="3"/>
  <c r="F845" i="3"/>
  <c r="F846" i="3"/>
  <c r="F847" i="3"/>
  <c r="F848" i="3"/>
  <c r="F849" i="3"/>
  <c r="F850" i="3"/>
  <c r="F851" i="3"/>
  <c r="F852" i="3"/>
  <c r="F853" i="3"/>
  <c r="F854" i="3"/>
  <c r="F855" i="3"/>
  <c r="F856" i="3"/>
  <c r="F857" i="3"/>
  <c r="F858" i="3"/>
  <c r="F859" i="3"/>
  <c r="F860" i="3"/>
  <c r="F861" i="3"/>
  <c r="F862" i="3"/>
  <c r="F863" i="3"/>
  <c r="F864" i="3"/>
  <c r="F865" i="3"/>
  <c r="F866" i="3"/>
  <c r="F867" i="3"/>
  <c r="F868" i="3"/>
  <c r="F869" i="3"/>
  <c r="F870" i="3"/>
  <c r="F871" i="3"/>
  <c r="F872" i="3"/>
  <c r="F873" i="3"/>
  <c r="F874" i="3"/>
  <c r="F875" i="3"/>
  <c r="F876" i="3"/>
  <c r="A900" i="3"/>
  <c r="A901" i="3" s="1"/>
  <c r="A902" i="3" s="1"/>
  <c r="A903" i="3" s="1"/>
  <c r="A904" i="3" s="1"/>
  <c r="A905" i="3" s="1"/>
  <c r="A906" i="3" s="1"/>
  <c r="A907" i="3" s="1"/>
  <c r="A908" i="3" s="1"/>
  <c r="A909" i="3" s="1"/>
  <c r="A910" i="3" s="1"/>
  <c r="A911" i="3" s="1"/>
  <c r="A912" i="3" s="1"/>
  <c r="A913" i="3" s="1"/>
  <c r="A914" i="3" s="1"/>
  <c r="A915" i="3" s="1"/>
  <c r="A916" i="3" s="1"/>
  <c r="A917" i="3" s="1"/>
  <c r="A918" i="3" s="1"/>
  <c r="A919" i="3" s="1"/>
  <c r="A920" i="3" s="1"/>
  <c r="A921" i="3" s="1"/>
  <c r="A922" i="3" s="1"/>
  <c r="A923" i="3" s="1"/>
  <c r="A924" i="3" s="1"/>
  <c r="A925" i="3" s="1"/>
  <c r="A926" i="3" s="1"/>
  <c r="A927" i="3" s="1"/>
  <c r="A928" i="3" s="1"/>
  <c r="A929" i="3" s="1"/>
  <c r="A930" i="3" s="1"/>
  <c r="A931" i="3" s="1"/>
  <c r="A932" i="3" s="1"/>
  <c r="A933" i="3" s="1"/>
  <c r="A934" i="3" s="1"/>
  <c r="A935" i="3" s="1"/>
  <c r="A936" i="3" s="1"/>
  <c r="A937" i="3" s="1"/>
  <c r="A938" i="3" s="1"/>
  <c r="A939" i="3" s="1"/>
  <c r="A940" i="3" s="1"/>
  <c r="A941" i="3" s="1"/>
  <c r="A942" i="3" s="1"/>
  <c r="A943" i="3" s="1"/>
  <c r="A944" i="3" s="1"/>
  <c r="A945" i="3" s="1"/>
  <c r="A946" i="3" s="1"/>
  <c r="A947" i="3" s="1"/>
  <c r="A948" i="3" s="1"/>
  <c r="A949" i="3" s="1"/>
  <c r="A950" i="3" s="1"/>
  <c r="A951" i="3" s="1"/>
  <c r="A952" i="3" s="1"/>
  <c r="A953" i="3" s="1"/>
  <c r="A954" i="3" s="1"/>
  <c r="A955" i="3" s="1"/>
  <c r="A956" i="3" s="1"/>
  <c r="A957" i="3" s="1"/>
  <c r="A958" i="3" s="1"/>
  <c r="A959" i="3" s="1"/>
  <c r="A960" i="3" s="1"/>
  <c r="A961" i="3" s="1"/>
  <c r="A962" i="3" s="1"/>
  <c r="F898" i="3"/>
  <c r="F899" i="3"/>
  <c r="F900" i="3"/>
  <c r="F901" i="3"/>
  <c r="F902" i="3"/>
  <c r="F903" i="3"/>
  <c r="F904" i="3"/>
  <c r="F905" i="3"/>
  <c r="F906" i="3"/>
  <c r="F907" i="3"/>
  <c r="F908" i="3"/>
  <c r="F909" i="3"/>
  <c r="F910" i="3"/>
  <c r="F911" i="3"/>
  <c r="F912" i="3"/>
  <c r="F913" i="3"/>
  <c r="F914" i="3"/>
  <c r="F915" i="3"/>
  <c r="F916" i="3"/>
  <c r="F917" i="3"/>
  <c r="F918" i="3"/>
  <c r="F919" i="3"/>
  <c r="F921" i="3"/>
  <c r="F922" i="3"/>
  <c r="F923" i="3"/>
  <c r="F924" i="3"/>
  <c r="F925" i="3"/>
  <c r="F926" i="3"/>
  <c r="F927" i="3"/>
  <c r="F928" i="3"/>
  <c r="F929" i="3"/>
  <c r="F930" i="3"/>
  <c r="F931" i="3"/>
  <c r="F932" i="3"/>
  <c r="F933" i="3"/>
  <c r="F934" i="3"/>
  <c r="F935" i="3"/>
  <c r="F936" i="3"/>
  <c r="F937" i="3"/>
  <c r="F938" i="3"/>
  <c r="F939" i="3"/>
  <c r="F940" i="3"/>
  <c r="F941" i="3"/>
  <c r="F942" i="3"/>
  <c r="F943" i="3"/>
  <c r="F944" i="3"/>
  <c r="F945" i="3"/>
  <c r="F946" i="3"/>
  <c r="F947" i="3"/>
  <c r="F948" i="3"/>
  <c r="F949" i="3"/>
  <c r="F950" i="3"/>
  <c r="F951" i="3"/>
  <c r="F952" i="3"/>
  <c r="F953" i="3"/>
  <c r="F954" i="3"/>
  <c r="F955" i="3"/>
  <c r="F956" i="3"/>
  <c r="F957" i="3"/>
  <c r="F958" i="3"/>
  <c r="F959" i="3"/>
  <c r="F960" i="3"/>
  <c r="F961" i="3"/>
  <c r="F962" i="3"/>
  <c r="F1332" i="3"/>
  <c r="K1332" i="3"/>
  <c r="F1333" i="3"/>
  <c r="F1334" i="3"/>
  <c r="F1335" i="3"/>
  <c r="F1336" i="3"/>
  <c r="F1337" i="3"/>
  <c r="F1338" i="3"/>
  <c r="F1339" i="3"/>
  <c r="K1339" i="3"/>
  <c r="F1340" i="3"/>
  <c r="F1341" i="3"/>
  <c r="K1341" i="3"/>
  <c r="F1342" i="3"/>
  <c r="F1343" i="3"/>
  <c r="K1343" i="3"/>
  <c r="F1344" i="3"/>
  <c r="F1345" i="3"/>
  <c r="F1346" i="3"/>
  <c r="F1347" i="3"/>
  <c r="F1348" i="3"/>
  <c r="F1349" i="3"/>
  <c r="F1350" i="3"/>
  <c r="F1351" i="3"/>
  <c r="K1351" i="3"/>
  <c r="F1352" i="3"/>
  <c r="K1352" i="3"/>
  <c r="F1353" i="3"/>
  <c r="F1354" i="3"/>
  <c r="K1354" i="3"/>
  <c r="F1355" i="3"/>
  <c r="K1355" i="3"/>
  <c r="F1356" i="3"/>
  <c r="F1357" i="3"/>
  <c r="F1358" i="3"/>
  <c r="F1359" i="3"/>
  <c r="K1359" i="3"/>
  <c r="F1360" i="3"/>
  <c r="F1361" i="3"/>
  <c r="F1362" i="3"/>
  <c r="F1363" i="3"/>
  <c r="F1364" i="3"/>
  <c r="F1365" i="3"/>
  <c r="F1366" i="3"/>
  <c r="K1366" i="3"/>
  <c r="F1367" i="3"/>
  <c r="F1368" i="3"/>
  <c r="F1369" i="3"/>
  <c r="F1370" i="3"/>
  <c r="F1371" i="3"/>
  <c r="F1372" i="3"/>
  <c r="K1372" i="3"/>
  <c r="F1373" i="3"/>
  <c r="F1374" i="3"/>
  <c r="F1375" i="3"/>
  <c r="F1376" i="3"/>
  <c r="F1377" i="3"/>
  <c r="F1378" i="3"/>
  <c r="F1379" i="3"/>
  <c r="K1379" i="3"/>
  <c r="F1380" i="3"/>
  <c r="F1387" i="3"/>
  <c r="F1388" i="3"/>
  <c r="F1389" i="3"/>
  <c r="F1390" i="3"/>
  <c r="F1391" i="3"/>
  <c r="F1392" i="3"/>
  <c r="F1393" i="3"/>
  <c r="F1394" i="3"/>
  <c r="F1395" i="3"/>
  <c r="F1396" i="3"/>
  <c r="F1397" i="3"/>
  <c r="F1398" i="3"/>
  <c r="F1399" i="3"/>
  <c r="F1400" i="3"/>
  <c r="F1401" i="3"/>
  <c r="F1402" i="3"/>
  <c r="F1403" i="3"/>
  <c r="F1404" i="3"/>
  <c r="F1405" i="3"/>
  <c r="F1406" i="3"/>
  <c r="F1407" i="3"/>
  <c r="F1408" i="3"/>
  <c r="F1409" i="3"/>
  <c r="F1410" i="3"/>
  <c r="F1411" i="3"/>
  <c r="F1412" i="3"/>
  <c r="F1413" i="3"/>
  <c r="F1414" i="3"/>
  <c r="F1415" i="3"/>
  <c r="F1416" i="3"/>
  <c r="F1417" i="3"/>
  <c r="F1418" i="3"/>
  <c r="F1419" i="3"/>
  <c r="F1420" i="3"/>
  <c r="F1421" i="3"/>
  <c r="F1422" i="3"/>
  <c r="B1428" i="3"/>
  <c r="B1429" i="3"/>
  <c r="B1430" i="3"/>
  <c r="B1431" i="3"/>
  <c r="K1431" i="3"/>
  <c r="B1432" i="3"/>
  <c r="B1433" i="3"/>
  <c r="B1434" i="3"/>
  <c r="B1435" i="3"/>
  <c r="B1436" i="3"/>
  <c r="B1437" i="3"/>
  <c r="B1438" i="3"/>
  <c r="B1439" i="3"/>
  <c r="B1440" i="3"/>
  <c r="B1441" i="3"/>
  <c r="B1442" i="3"/>
  <c r="K1442" i="3"/>
  <c r="B1443" i="3"/>
  <c r="B1444" i="3"/>
  <c r="B1445" i="3"/>
  <c r="B1446" i="3"/>
  <c r="B1447" i="3"/>
  <c r="B1448" i="3"/>
  <c r="B1449" i="3"/>
  <c r="B1450" i="3"/>
  <c r="B1451" i="3"/>
  <c r="B1452" i="3"/>
  <c r="B1453" i="3"/>
  <c r="B1454" i="3"/>
  <c r="B1455" i="3"/>
  <c r="B1456" i="3"/>
  <c r="B1457" i="3"/>
  <c r="B1458" i="3"/>
  <c r="B1459" i="3"/>
  <c r="K1459" i="3"/>
  <c r="B1460" i="3"/>
  <c r="B1461" i="3"/>
  <c r="B1462" i="3"/>
  <c r="K1463" i="3"/>
  <c r="K1465" i="3"/>
  <c r="K1469" i="3"/>
  <c r="K1471" i="3"/>
  <c r="K1475" i="3"/>
  <c r="H6" i="4"/>
  <c r="A7" i="4"/>
  <c r="A8" i="4" s="1"/>
  <c r="A9" i="4" s="1"/>
  <c r="A10" i="4" s="1"/>
  <c r="A11" i="4" s="1"/>
  <c r="A12" i="4" s="1"/>
  <c r="A13" i="4" s="1"/>
  <c r="A14" i="4" s="1"/>
  <c r="A15" i="4" s="1"/>
  <c r="A16" i="4" s="1"/>
  <c r="A17" i="4" s="1"/>
  <c r="A18" i="4" s="1"/>
  <c r="A19" i="4" s="1"/>
  <c r="A20" i="4" s="1"/>
  <c r="A21" i="4" s="1"/>
  <c r="A22" i="4" s="1"/>
  <c r="A23" i="4" s="1"/>
  <c r="A24" i="4" s="1"/>
  <c r="A25" i="4" s="1"/>
  <c r="A26" i="4" s="1"/>
  <c r="A27" i="4" s="1"/>
  <c r="A28" i="4" s="1"/>
  <c r="A29" i="4" s="1"/>
  <c r="A30" i="4" s="1"/>
  <c r="A31" i="4" s="1"/>
  <c r="A32" i="4" s="1"/>
  <c r="A33" i="4" s="1"/>
  <c r="A34" i="4" s="1"/>
  <c r="A35" i="4" s="1"/>
  <c r="A36" i="4" s="1"/>
  <c r="A37" i="4" s="1"/>
  <c r="A38" i="4" s="1"/>
  <c r="A39" i="4" s="1"/>
  <c r="A40" i="4" s="1"/>
  <c r="A41" i="4" s="1"/>
  <c r="A42" i="4" s="1"/>
  <c r="A43" i="4" s="1"/>
  <c r="A44" i="4" s="1"/>
  <c r="A45" i="4" s="1"/>
  <c r="A46" i="4" s="1"/>
  <c r="A47" i="4" s="1"/>
  <c r="A48" i="4" s="1"/>
  <c r="A49" i="4" s="1"/>
  <c r="A50" i="4" s="1"/>
  <c r="A51" i="4" s="1"/>
  <c r="A52" i="4" s="1"/>
  <c r="A53" i="4" s="1"/>
  <c r="A54" i="4" s="1"/>
  <c r="A55" i="4" s="1"/>
  <c r="A56" i="4" s="1"/>
  <c r="A57" i="4" s="1"/>
  <c r="A58" i="4" s="1"/>
  <c r="A59" i="4" s="1"/>
  <c r="A60" i="4" s="1"/>
  <c r="A61" i="4" s="1"/>
  <c r="A62" i="4" s="1"/>
  <c r="A63" i="4" s="1"/>
  <c r="A64" i="4" s="1"/>
  <c r="A65" i="4" s="1"/>
  <c r="A66" i="4" s="1"/>
  <c r="A67" i="4" s="1"/>
  <c r="A68" i="4" s="1"/>
  <c r="A69" i="4" s="1"/>
  <c r="A70" i="4" s="1"/>
  <c r="A71" i="4" s="1"/>
  <c r="A72" i="4" s="1"/>
  <c r="A73" i="4" s="1"/>
  <c r="A74" i="4" s="1"/>
  <c r="A75" i="4" s="1"/>
  <c r="A76" i="4" s="1"/>
  <c r="A77" i="4" s="1"/>
  <c r="A78" i="4" s="1"/>
  <c r="A79" i="4" s="1"/>
  <c r="A80" i="4" s="1"/>
  <c r="A81" i="4" s="1"/>
  <c r="A82" i="4" s="1"/>
  <c r="A83" i="4" s="1"/>
  <c r="A84" i="4" s="1"/>
  <c r="A85" i="4" s="1"/>
  <c r="A86" i="4" s="1"/>
  <c r="A87" i="4" s="1"/>
  <c r="A88" i="4" s="1"/>
  <c r="A89" i="4" s="1"/>
  <c r="A90" i="4" s="1"/>
  <c r="A91" i="4" s="1"/>
  <c r="A92" i="4" s="1"/>
  <c r="A93" i="4" s="1"/>
  <c r="A94" i="4" s="1"/>
  <c r="A95" i="4" s="1"/>
  <c r="A96" i="4" s="1"/>
  <c r="A97" i="4" s="1"/>
  <c r="A98" i="4" s="1"/>
  <c r="A99" i="4" s="1"/>
  <c r="A100" i="4" s="1"/>
  <c r="A101" i="4" s="1"/>
  <c r="A102" i="4" s="1"/>
  <c r="A103" i="4" s="1"/>
  <c r="A104" i="4" s="1"/>
  <c r="A105" i="4" s="1"/>
  <c r="A106" i="4" s="1"/>
  <c r="A107" i="4" s="1"/>
  <c r="A108" i="4" s="1"/>
  <c r="A109" i="4" s="1"/>
  <c r="A110" i="4" s="1"/>
  <c r="A111" i="4" s="1"/>
  <c r="A112" i="4" s="1"/>
  <c r="A113" i="4" s="1"/>
  <c r="A114" i="4" s="1"/>
  <c r="A115" i="4" s="1"/>
  <c r="A116" i="4" s="1"/>
  <c r="A117" i="4" s="1"/>
  <c r="A118" i="4" s="1"/>
  <c r="A119" i="4" s="1"/>
  <c r="A120" i="4" s="1"/>
  <c r="A121" i="4" s="1"/>
  <c r="A122" i="4" s="1"/>
  <c r="A123" i="4" s="1"/>
  <c r="A124" i="4" s="1"/>
  <c r="A125" i="4" s="1"/>
  <c r="A126" i="4" s="1"/>
  <c r="A127" i="4" s="1"/>
  <c r="A128" i="4" s="1"/>
  <c r="A129" i="4" s="1"/>
  <c r="A130" i="4" s="1"/>
  <c r="A131" i="4" s="1"/>
  <c r="A132" i="4" s="1"/>
  <c r="A133" i="4" s="1"/>
  <c r="A134" i="4" s="1"/>
  <c r="A135" i="4" s="1"/>
  <c r="A136" i="4" s="1"/>
  <c r="A137" i="4" s="1"/>
  <c r="A138" i="4" s="1"/>
  <c r="A139" i="4" s="1"/>
  <c r="A140" i="4" s="1"/>
  <c r="A141" i="4" s="1"/>
  <c r="A142" i="4" s="1"/>
  <c r="A143" i="4" s="1"/>
  <c r="A144" i="4" s="1"/>
  <c r="A145" i="4" s="1"/>
  <c r="A146" i="4" s="1"/>
  <c r="A147" i="4" s="1"/>
  <c r="A148" i="4" s="1"/>
  <c r="A149" i="4" s="1"/>
  <c r="A150" i="4" s="1"/>
  <c r="A151" i="4" s="1"/>
  <c r="A152" i="4" s="1"/>
  <c r="A153" i="4" s="1"/>
  <c r="A154" i="4" s="1"/>
  <c r="A155" i="4" s="1"/>
  <c r="A156" i="4" s="1"/>
  <c r="A157" i="4" s="1"/>
  <c r="A158" i="4" s="1"/>
  <c r="A159" i="4" s="1"/>
  <c r="A160" i="4" s="1"/>
  <c r="A161" i="4" s="1"/>
  <c r="A162" i="4" s="1"/>
  <c r="A163" i="4" s="1"/>
  <c r="A164" i="4" s="1"/>
  <c r="A165" i="4" s="1"/>
  <c r="A166" i="4" s="1"/>
  <c r="A167" i="4" s="1"/>
  <c r="A168" i="4" s="1"/>
  <c r="A169" i="4" s="1"/>
  <c r="A170" i="4" s="1"/>
  <c r="A171" i="4" s="1"/>
  <c r="A172" i="4" s="1"/>
  <c r="A173" i="4" s="1"/>
  <c r="A174" i="4" s="1"/>
  <c r="A175" i="4" s="1"/>
  <c r="A176" i="4" s="1"/>
  <c r="A177" i="4" s="1"/>
  <c r="A178" i="4" s="1"/>
  <c r="A179" i="4" s="1"/>
  <c r="A180" i="4" s="1"/>
  <c r="A181" i="4" s="1"/>
  <c r="A182" i="4" s="1"/>
  <c r="A183" i="4" s="1"/>
  <c r="A184" i="4" s="1"/>
  <c r="A185" i="4" s="1"/>
  <c r="A186" i="4" s="1"/>
  <c r="A187" i="4" s="1"/>
  <c r="A188" i="4" s="1"/>
  <c r="A189" i="4" s="1"/>
  <c r="A190" i="4" s="1"/>
  <c r="A191" i="4" s="1"/>
  <c r="A192" i="4" s="1"/>
  <c r="A193" i="4" s="1"/>
  <c r="A194" i="4" s="1"/>
  <c r="A195" i="4" s="1"/>
  <c r="A196" i="4" s="1"/>
  <c r="A197" i="4" s="1"/>
  <c r="A198" i="4" s="1"/>
  <c r="A199" i="4" s="1"/>
  <c r="A200" i="4" s="1"/>
  <c r="A201" i="4" s="1"/>
  <c r="A202" i="4" s="1"/>
  <c r="A203" i="4" s="1"/>
  <c r="A204" i="4" s="1"/>
  <c r="A205" i="4" s="1"/>
  <c r="A206" i="4" s="1"/>
  <c r="A207" i="4" s="1"/>
  <c r="A208" i="4" s="1"/>
  <c r="A209" i="4" s="1"/>
  <c r="A210" i="4" s="1"/>
  <c r="A211" i="4" s="1"/>
  <c r="A212" i="4" s="1"/>
  <c r="A213" i="4" s="1"/>
  <c r="A214" i="4" s="1"/>
  <c r="A215" i="4" s="1"/>
  <c r="A216" i="4" s="1"/>
  <c r="A217" i="4" s="1"/>
  <c r="A218" i="4" s="1"/>
  <c r="A219" i="4" s="1"/>
  <c r="A220" i="4" s="1"/>
  <c r="A221" i="4" s="1"/>
  <c r="A222" i="4" s="1"/>
  <c r="A223" i="4" s="1"/>
  <c r="A224" i="4" s="1"/>
  <c r="A225" i="4" s="1"/>
  <c r="A226" i="4" s="1"/>
  <c r="A227" i="4" s="1"/>
  <c r="A228" i="4" s="1"/>
  <c r="A229" i="4" s="1"/>
  <c r="A230" i="4" s="1"/>
  <c r="A231" i="4" s="1"/>
  <c r="A232" i="4" s="1"/>
  <c r="A233" i="4" s="1"/>
  <c r="A234" i="4" s="1"/>
  <c r="A235" i="4" s="1"/>
  <c r="A236" i="4" s="1"/>
  <c r="A237" i="4" s="1"/>
  <c r="A238" i="4" s="1"/>
  <c r="A239" i="4" s="1"/>
  <c r="A240" i="4" s="1"/>
  <c r="A241" i="4" s="1"/>
  <c r="A242" i="4" s="1"/>
  <c r="A243" i="4" s="1"/>
  <c r="A244" i="4" s="1"/>
  <c r="A245" i="4" s="1"/>
  <c r="A246" i="4" s="1"/>
  <c r="A247" i="4" s="1"/>
  <c r="A248" i="4" s="1"/>
  <c r="A249" i="4" s="1"/>
  <c r="A250" i="4" s="1"/>
  <c r="A251" i="4" s="1"/>
  <c r="A252" i="4" s="1"/>
  <c r="A253" i="4" s="1"/>
  <c r="A254" i="4" s="1"/>
  <c r="A255" i="4" s="1"/>
  <c r="A256" i="4" s="1"/>
  <c r="A257" i="4" s="1"/>
  <c r="A258" i="4" s="1"/>
  <c r="A259" i="4" s="1"/>
  <c r="A260" i="4" s="1"/>
  <c r="A261" i="4" s="1"/>
  <c r="A262" i="4" s="1"/>
  <c r="A263" i="4" s="1"/>
  <c r="A264" i="4" s="1"/>
  <c r="A265" i="4" s="1"/>
  <c r="A266" i="4" s="1"/>
  <c r="A267" i="4" s="1"/>
  <c r="A268" i="4" s="1"/>
  <c r="A269" i="4" s="1"/>
  <c r="A270" i="4" s="1"/>
  <c r="A271" i="4" s="1"/>
  <c r="A272" i="4" s="1"/>
  <c r="A273" i="4" s="1"/>
  <c r="A274" i="4" s="1"/>
  <c r="A275" i="4" s="1"/>
  <c r="A276" i="4" s="1"/>
  <c r="A277" i="4" s="1"/>
  <c r="A278" i="4" s="1"/>
  <c r="A279" i="4" s="1"/>
  <c r="A280" i="4" s="1"/>
  <c r="A281" i="4" s="1"/>
  <c r="A282" i="4" s="1"/>
  <c r="A283" i="4" s="1"/>
  <c r="A284" i="4" s="1"/>
  <c r="A285" i="4" s="1"/>
  <c r="A286" i="4" s="1"/>
  <c r="A287" i="4" s="1"/>
  <c r="A288" i="4" s="1"/>
  <c r="A289" i="4" s="1"/>
  <c r="A290" i="4" s="1"/>
  <c r="A291" i="4" s="1"/>
  <c r="A292" i="4" s="1"/>
  <c r="A293" i="4" s="1"/>
  <c r="A294" i="4" s="1"/>
  <c r="A295" i="4" s="1"/>
  <c r="A296" i="4" s="1"/>
  <c r="A297" i="4" s="1"/>
  <c r="A298" i="4" s="1"/>
  <c r="A299" i="4" s="1"/>
  <c r="A300" i="4" s="1"/>
  <c r="A301" i="4" s="1"/>
  <c r="A302" i="4" s="1"/>
  <c r="A303" i="4" s="1"/>
  <c r="A304" i="4" s="1"/>
  <c r="A305" i="4" s="1"/>
  <c r="A306" i="4" s="1"/>
  <c r="A307" i="4" s="1"/>
  <c r="A308" i="4" s="1"/>
  <c r="A309" i="4" s="1"/>
  <c r="A310" i="4" s="1"/>
  <c r="A311" i="4" s="1"/>
  <c r="A312" i="4" s="1"/>
  <c r="A313" i="4" s="1"/>
  <c r="A314" i="4" s="1"/>
  <c r="A315" i="4" s="1"/>
  <c r="A316" i="4" s="1"/>
  <c r="A317" i="4" s="1"/>
  <c r="A318" i="4" s="1"/>
  <c r="A319" i="4" s="1"/>
  <c r="A320" i="4" s="1"/>
  <c r="A321" i="4" s="1"/>
  <c r="A322" i="4" s="1"/>
  <c r="A323" i="4" s="1"/>
  <c r="A324" i="4" s="1"/>
  <c r="A325" i="4" s="1"/>
  <c r="A326" i="4" s="1"/>
  <c r="A327" i="4" s="1"/>
  <c r="A328" i="4" s="1"/>
  <c r="A329" i="4" s="1"/>
  <c r="A330" i="4" s="1"/>
  <c r="A331" i="4" s="1"/>
  <c r="A332" i="4" s="1"/>
  <c r="A333" i="4" s="1"/>
  <c r="A334" i="4" s="1"/>
  <c r="A335" i="4" s="1"/>
  <c r="A336" i="4" s="1"/>
  <c r="A337" i="4" s="1"/>
  <c r="A338" i="4" s="1"/>
  <c r="A339" i="4" s="1"/>
  <c r="A340" i="4" s="1"/>
  <c r="A341" i="4" s="1"/>
  <c r="A342" i="4" s="1"/>
  <c r="A343" i="4" s="1"/>
  <c r="A344" i="4" s="1"/>
  <c r="A345" i="4" s="1"/>
  <c r="A346" i="4" s="1"/>
  <c r="A347" i="4" s="1"/>
  <c r="A348" i="4" s="1"/>
  <c r="A349" i="4" s="1"/>
  <c r="A350" i="4" s="1"/>
  <c r="A351" i="4" s="1"/>
  <c r="A352" i="4" s="1"/>
  <c r="A353" i="4" s="1"/>
  <c r="A354" i="4" s="1"/>
  <c r="A355" i="4" s="1"/>
  <c r="A356" i="4" s="1"/>
  <c r="A357" i="4" s="1"/>
  <c r="A358" i="4" s="1"/>
  <c r="A359" i="4" s="1"/>
  <c r="A360" i="4" s="1"/>
  <c r="A361" i="4" s="1"/>
  <c r="A362" i="4" s="1"/>
  <c r="A363" i="4" s="1"/>
  <c r="A364" i="4" s="1"/>
  <c r="A365" i="4" s="1"/>
  <c r="A366" i="4" s="1"/>
  <c r="A367" i="4" s="1"/>
  <c r="A368" i="4" s="1"/>
  <c r="A369" i="4" s="1"/>
  <c r="A370" i="4" s="1"/>
  <c r="A371" i="4" s="1"/>
  <c r="A372" i="4" s="1"/>
  <c r="A373" i="4" s="1"/>
  <c r="A374" i="4" s="1"/>
  <c r="A375" i="4" s="1"/>
  <c r="A376" i="4" s="1"/>
  <c r="A377" i="4" s="1"/>
  <c r="A378" i="4" s="1"/>
  <c r="A379" i="4" s="1"/>
  <c r="A380" i="4" s="1"/>
  <c r="A381" i="4" s="1"/>
  <c r="A382" i="4" s="1"/>
  <c r="A383" i="4" s="1"/>
  <c r="A384" i="4" s="1"/>
  <c r="A385" i="4" s="1"/>
  <c r="A386" i="4" s="1"/>
  <c r="H7" i="4"/>
  <c r="H8" i="4"/>
  <c r="H9" i="4"/>
  <c r="H10" i="4"/>
  <c r="H11" i="4"/>
  <c r="H12" i="4"/>
  <c r="H13" i="4"/>
  <c r="H14" i="4"/>
  <c r="H15" i="4"/>
  <c r="H16" i="4"/>
  <c r="H17" i="4"/>
  <c r="H18" i="4"/>
  <c r="H19" i="4"/>
  <c r="H20" i="4"/>
  <c r="H21" i="4"/>
  <c r="H22" i="4"/>
  <c r="H23" i="4"/>
  <c r="H24" i="4"/>
  <c r="H25" i="4"/>
  <c r="H26" i="4"/>
  <c r="H27" i="4"/>
  <c r="H28" i="4"/>
  <c r="H29" i="4"/>
  <c r="H30" i="4"/>
  <c r="H31" i="4"/>
  <c r="H32" i="4"/>
  <c r="H33" i="4"/>
  <c r="H34" i="4"/>
  <c r="H35" i="4"/>
  <c r="H36" i="4"/>
  <c r="H37" i="4"/>
  <c r="H38" i="4"/>
  <c r="H39" i="4"/>
  <c r="H40" i="4"/>
  <c r="H41" i="4"/>
  <c r="H42" i="4"/>
  <c r="H43" i="4"/>
  <c r="H44" i="4"/>
  <c r="H45" i="4"/>
  <c r="H46" i="4"/>
  <c r="H47" i="4"/>
  <c r="H48" i="4"/>
  <c r="H49" i="4"/>
  <c r="H50" i="4"/>
  <c r="H51" i="4"/>
  <c r="H52" i="4"/>
  <c r="H53" i="4"/>
  <c r="H54" i="4"/>
  <c r="H55" i="4"/>
  <c r="H56" i="4"/>
  <c r="H57" i="4"/>
  <c r="H58" i="4"/>
  <c r="H59" i="4"/>
  <c r="H60" i="4"/>
  <c r="H61" i="4"/>
  <c r="H62" i="4"/>
  <c r="H63" i="4"/>
  <c r="H64" i="4"/>
  <c r="H65" i="4"/>
  <c r="H66" i="4"/>
  <c r="H67" i="4"/>
  <c r="H68" i="4"/>
  <c r="H69" i="4"/>
  <c r="H70" i="4"/>
  <c r="H71" i="4"/>
  <c r="H72" i="4"/>
  <c r="H73" i="4"/>
  <c r="H74" i="4"/>
  <c r="H75" i="4"/>
  <c r="H76" i="4"/>
  <c r="H77" i="4"/>
  <c r="H78" i="4"/>
  <c r="H79" i="4"/>
  <c r="H80" i="4"/>
  <c r="H81" i="4"/>
  <c r="H82" i="4"/>
  <c r="H83" i="4"/>
  <c r="H84" i="4"/>
  <c r="H85" i="4"/>
  <c r="H86" i="4"/>
  <c r="H87" i="4"/>
  <c r="H88" i="4"/>
  <c r="H89" i="4"/>
  <c r="H90" i="4"/>
  <c r="H91" i="4"/>
  <c r="H92" i="4"/>
  <c r="H93" i="4"/>
  <c r="H94" i="4"/>
  <c r="H95" i="4"/>
  <c r="H96" i="4"/>
  <c r="H97" i="4"/>
  <c r="H98" i="4"/>
  <c r="H99" i="4"/>
  <c r="H100" i="4"/>
  <c r="H101" i="4"/>
  <c r="H102" i="4"/>
  <c r="H103" i="4"/>
  <c r="H104" i="4"/>
  <c r="H105" i="4"/>
  <c r="H106" i="4"/>
  <c r="H107" i="4"/>
  <c r="H108" i="4"/>
  <c r="H109" i="4"/>
  <c r="H110" i="4"/>
  <c r="H111" i="4"/>
  <c r="H112" i="4"/>
  <c r="H113" i="4"/>
  <c r="H114" i="4"/>
  <c r="H115" i="4"/>
  <c r="H116" i="4"/>
  <c r="H117" i="4"/>
  <c r="H118" i="4"/>
  <c r="H119" i="4"/>
  <c r="H120" i="4"/>
  <c r="H121" i="4"/>
  <c r="H122" i="4"/>
  <c r="H123" i="4"/>
  <c r="H124" i="4"/>
  <c r="H125" i="4"/>
  <c r="H126" i="4"/>
  <c r="H127" i="4"/>
  <c r="H128" i="4"/>
  <c r="H129" i="4"/>
  <c r="H130" i="4"/>
  <c r="H131" i="4"/>
  <c r="H132" i="4"/>
  <c r="H133" i="4"/>
  <c r="H134" i="4"/>
  <c r="H135" i="4"/>
  <c r="H136" i="4"/>
  <c r="H137" i="4"/>
  <c r="H138" i="4"/>
  <c r="H139" i="4"/>
  <c r="H140" i="4"/>
  <c r="H141" i="4"/>
  <c r="H142" i="4"/>
  <c r="H143" i="4"/>
  <c r="H144" i="4"/>
  <c r="H145" i="4"/>
  <c r="H146" i="4"/>
  <c r="H147" i="4"/>
  <c r="H148" i="4"/>
  <c r="H149" i="4"/>
  <c r="H150" i="4"/>
  <c r="H151" i="4"/>
  <c r="H152" i="4"/>
  <c r="H153" i="4"/>
  <c r="H154" i="4"/>
  <c r="H155" i="4"/>
  <c r="H156" i="4"/>
  <c r="H157" i="4"/>
  <c r="H158" i="4"/>
  <c r="H159" i="4"/>
  <c r="H160" i="4"/>
  <c r="H161" i="4"/>
  <c r="H162" i="4"/>
  <c r="H163" i="4"/>
  <c r="H164" i="4"/>
  <c r="H165" i="4"/>
  <c r="H166" i="4"/>
  <c r="H167" i="4"/>
  <c r="H168" i="4"/>
  <c r="H169" i="4"/>
  <c r="H170" i="4"/>
  <c r="H171" i="4"/>
  <c r="H172" i="4"/>
  <c r="H173" i="4"/>
  <c r="H174" i="4"/>
  <c r="H175" i="4"/>
  <c r="H176" i="4"/>
  <c r="H177" i="4"/>
  <c r="H178" i="4"/>
  <c r="H179" i="4"/>
  <c r="H180" i="4"/>
  <c r="H181" i="4"/>
  <c r="H182" i="4"/>
  <c r="H183" i="4"/>
  <c r="H184" i="4"/>
  <c r="H185" i="4"/>
  <c r="H186" i="4"/>
  <c r="H187" i="4"/>
  <c r="H188" i="4"/>
  <c r="H189" i="4"/>
  <c r="H190" i="4"/>
  <c r="H191" i="4"/>
  <c r="H192" i="4"/>
  <c r="H193" i="4"/>
  <c r="H194" i="4"/>
  <c r="H195" i="4"/>
  <c r="H196" i="4"/>
  <c r="H197" i="4"/>
  <c r="H198" i="4"/>
  <c r="H199" i="4"/>
  <c r="H200" i="4"/>
  <c r="H201" i="4"/>
  <c r="H202" i="4"/>
  <c r="H203" i="4"/>
  <c r="H204" i="4"/>
  <c r="H205" i="4"/>
  <c r="H206" i="4"/>
  <c r="H207" i="4"/>
  <c r="H208" i="4"/>
  <c r="H209" i="4"/>
  <c r="H210" i="4"/>
  <c r="H211" i="4"/>
  <c r="H212" i="4"/>
  <c r="H213" i="4"/>
  <c r="H214" i="4"/>
  <c r="H215" i="4"/>
  <c r="H216" i="4"/>
  <c r="H217" i="4"/>
  <c r="H218" i="4"/>
  <c r="H219" i="4"/>
  <c r="H220" i="4"/>
  <c r="H222" i="4"/>
  <c r="H223" i="4"/>
  <c r="H224" i="4"/>
  <c r="H225" i="4"/>
  <c r="H226" i="4"/>
  <c r="H227" i="4"/>
  <c r="H228" i="4"/>
  <c r="H229" i="4"/>
  <c r="H230" i="4"/>
  <c r="H231" i="4"/>
  <c r="H232" i="4"/>
  <c r="H233" i="4"/>
  <c r="H234" i="4"/>
  <c r="H235" i="4"/>
  <c r="H236" i="4"/>
  <c r="H237" i="4"/>
  <c r="H238" i="4"/>
  <c r="H239" i="4"/>
  <c r="H240" i="4"/>
  <c r="H241" i="4"/>
  <c r="H242" i="4"/>
  <c r="H243" i="4"/>
  <c r="H244" i="4"/>
  <c r="H245" i="4"/>
  <c r="H246" i="4"/>
  <c r="H248" i="4"/>
  <c r="H249" i="4"/>
  <c r="H250" i="4"/>
  <c r="H251" i="4"/>
  <c r="H252" i="4"/>
  <c r="H253" i="4"/>
  <c r="H254" i="4"/>
  <c r="H255" i="4"/>
  <c r="H256" i="4"/>
  <c r="H257" i="4"/>
  <c r="H258" i="4"/>
  <c r="H259" i="4"/>
  <c r="H260" i="4"/>
  <c r="H261" i="4"/>
  <c r="H262" i="4"/>
  <c r="H263" i="4"/>
  <c r="H264" i="4"/>
  <c r="H265" i="4"/>
  <c r="H266" i="4"/>
  <c r="H267" i="4"/>
  <c r="H268" i="4"/>
  <c r="H269" i="4"/>
  <c r="H270" i="4"/>
  <c r="H271" i="4"/>
  <c r="H272" i="4"/>
  <c r="H273" i="4"/>
  <c r="H274" i="4"/>
  <c r="H275" i="4"/>
  <c r="H276" i="4"/>
  <c r="H277" i="4"/>
  <c r="H278" i="4"/>
  <c r="H279" i="4"/>
  <c r="H280" i="4"/>
  <c r="H281" i="4"/>
  <c r="H282" i="4"/>
  <c r="H283" i="4"/>
  <c r="H284" i="4"/>
  <c r="H285" i="4"/>
  <c r="H286" i="4"/>
  <c r="H287" i="4"/>
  <c r="H288" i="4"/>
  <c r="H289" i="4"/>
  <c r="H290" i="4"/>
  <c r="H291" i="4"/>
  <c r="H292" i="4"/>
  <c r="H293" i="4"/>
  <c r="H294" i="4"/>
  <c r="H295" i="4"/>
  <c r="H296" i="4"/>
  <c r="H297" i="4"/>
  <c r="H298" i="4"/>
  <c r="H299" i="4"/>
  <c r="H300" i="4"/>
  <c r="H301" i="4"/>
  <c r="H302" i="4"/>
  <c r="H303" i="4"/>
  <c r="H304" i="4"/>
  <c r="H305" i="4"/>
  <c r="H306" i="4"/>
  <c r="H307" i="4"/>
  <c r="H308" i="4"/>
  <c r="H309" i="4"/>
  <c r="H310" i="4"/>
  <c r="H311" i="4"/>
  <c r="H312" i="4"/>
  <c r="H313" i="4"/>
  <c r="H314" i="4"/>
  <c r="H315" i="4"/>
  <c r="H316" i="4"/>
  <c r="H317" i="4"/>
  <c r="H318" i="4"/>
  <c r="H319" i="4"/>
  <c r="H320" i="4"/>
  <c r="H321" i="4"/>
  <c r="H322" i="4"/>
  <c r="H323" i="4"/>
  <c r="H324" i="4"/>
  <c r="H325" i="4"/>
  <c r="H326" i="4"/>
  <c r="H327" i="4"/>
  <c r="H328" i="4"/>
  <c r="H329" i="4"/>
  <c r="H330" i="4"/>
  <c r="H331" i="4"/>
  <c r="H332" i="4"/>
  <c r="H333" i="4"/>
  <c r="H334" i="4"/>
  <c r="H335" i="4"/>
  <c r="H336" i="4"/>
  <c r="H337" i="4"/>
  <c r="H338" i="4"/>
  <c r="H339" i="4"/>
  <c r="H340" i="4"/>
  <c r="H341" i="4"/>
  <c r="H342" i="4"/>
  <c r="H343" i="4"/>
  <c r="H344" i="4"/>
  <c r="H345" i="4"/>
  <c r="H346" i="4"/>
  <c r="H347" i="4"/>
  <c r="H348" i="4"/>
  <c r="H349" i="4"/>
  <c r="H350" i="4"/>
  <c r="H351" i="4"/>
  <c r="H352" i="4"/>
  <c r="H353" i="4"/>
  <c r="H354" i="4"/>
  <c r="H355" i="4"/>
  <c r="H356" i="4"/>
  <c r="H357" i="4"/>
  <c r="H358" i="4"/>
  <c r="H359" i="4"/>
  <c r="H360" i="4"/>
  <c r="H361" i="4"/>
  <c r="H362" i="4"/>
  <c r="H363" i="4"/>
  <c r="H364" i="4"/>
  <c r="H365" i="4"/>
  <c r="H366" i="4"/>
  <c r="H367" i="4"/>
  <c r="H368" i="4"/>
  <c r="H369" i="4"/>
  <c r="H370" i="4"/>
  <c r="A390" i="4"/>
  <c r="A391" i="4" s="1"/>
  <c r="A392" i="4" s="1"/>
  <c r="A393" i="4" s="1"/>
  <c r="A394" i="4" s="1"/>
  <c r="A395" i="4" s="1"/>
  <c r="A396" i="4" s="1"/>
  <c r="A397" i="4" s="1"/>
  <c r="A398" i="4" s="1"/>
  <c r="A399" i="4" s="1"/>
  <c r="A400" i="4" s="1"/>
  <c r="A401" i="4" s="1"/>
  <c r="A402" i="4" s="1"/>
  <c r="A403" i="4" s="1"/>
  <c r="A404" i="4" s="1"/>
  <c r="A405" i="4" s="1"/>
  <c r="A406" i="4" s="1"/>
  <c r="A407" i="4" s="1"/>
  <c r="A408" i="4" s="1"/>
  <c r="A409" i="4" s="1"/>
  <c r="A410" i="4" s="1"/>
  <c r="A411" i="4" s="1"/>
  <c r="A412" i="4" s="1"/>
  <c r="A413" i="4" s="1"/>
  <c r="A414" i="4" s="1"/>
  <c r="A415" i="4" s="1"/>
  <c r="A416" i="4" s="1"/>
  <c r="A417" i="4" s="1"/>
  <c r="A418" i="4" s="1"/>
  <c r="A419" i="4" s="1"/>
  <c r="A420" i="4" s="1"/>
  <c r="A421" i="4" s="1"/>
  <c r="A422" i="4" s="1"/>
  <c r="A423" i="4" s="1"/>
  <c r="A424" i="4" s="1"/>
  <c r="A425" i="4" s="1"/>
  <c r="A426" i="4" s="1"/>
  <c r="A427" i="4" s="1"/>
  <c r="A428" i="4" s="1"/>
  <c r="A429" i="4" s="1"/>
  <c r="A430" i="4" s="1"/>
  <c r="A431" i="4" s="1"/>
  <c r="A432" i="4" s="1"/>
  <c r="A433" i="4" s="1"/>
  <c r="A434" i="4" s="1"/>
  <c r="A435" i="4" s="1"/>
  <c r="A436" i="4" s="1"/>
  <c r="A437" i="4" s="1"/>
  <c r="A438" i="4" s="1"/>
  <c r="A439" i="4" s="1"/>
  <c r="A440" i="4" s="1"/>
  <c r="A441" i="4" s="1"/>
  <c r="A442" i="4" s="1"/>
  <c r="A443" i="4" s="1"/>
  <c r="A444" i="4" s="1"/>
  <c r="A445" i="4" s="1"/>
  <c r="A446" i="4" s="1"/>
  <c r="A447" i="4" s="1"/>
  <c r="A448" i="4" s="1"/>
  <c r="A449" i="4" s="1"/>
  <c r="A450" i="4" s="1"/>
  <c r="A451" i="4" s="1"/>
  <c r="A452" i="4" s="1"/>
  <c r="A453" i="4" s="1"/>
  <c r="A454" i="4" s="1"/>
  <c r="A455" i="4" s="1"/>
  <c r="A456" i="4" s="1"/>
  <c r="A457" i="4" s="1"/>
  <c r="A458" i="4" s="1"/>
  <c r="A459" i="4" s="1"/>
  <c r="A460" i="4" s="1"/>
  <c r="A461" i="4" s="1"/>
  <c r="A462" i="4" s="1"/>
  <c r="A463" i="4" s="1"/>
  <c r="A464" i="4" s="1"/>
  <c r="A465" i="4" s="1"/>
  <c r="A466" i="4" s="1"/>
  <c r="A467" i="4" s="1"/>
  <c r="A468" i="4" s="1"/>
  <c r="A469" i="4" s="1"/>
  <c r="A470" i="4" s="1"/>
  <c r="A471" i="4" s="1"/>
  <c r="A472" i="4" s="1"/>
  <c r="A473" i="4" s="1"/>
  <c r="A474" i="4" s="1"/>
  <c r="A475" i="4" s="1"/>
  <c r="A476" i="4" s="1"/>
  <c r="A477" i="4" s="1"/>
  <c r="A478" i="4" s="1"/>
  <c r="A479" i="4" s="1"/>
  <c r="A480" i="4" s="1"/>
  <c r="A481" i="4" s="1"/>
  <c r="A482" i="4" s="1"/>
  <c r="A483" i="4" s="1"/>
  <c r="A484" i="4" s="1"/>
  <c r="A485" i="4" s="1"/>
  <c r="A486" i="4" s="1"/>
  <c r="A487" i="4" s="1"/>
  <c r="A488" i="4" s="1"/>
  <c r="A489" i="4" s="1"/>
  <c r="A490" i="4" s="1"/>
  <c r="A491" i="4" s="1"/>
  <c r="A492" i="4" s="1"/>
  <c r="A493" i="4" s="1"/>
  <c r="A494" i="4" s="1"/>
  <c r="A495" i="4" s="1"/>
  <c r="A496" i="4" s="1"/>
  <c r="A497" i="4" s="1"/>
  <c r="A498" i="4" s="1"/>
  <c r="A499" i="4" s="1"/>
  <c r="A500" i="4" s="1"/>
  <c r="A501" i="4" s="1"/>
  <c r="A502" i="4" s="1"/>
  <c r="A503" i="4" s="1"/>
  <c r="A504" i="4" s="1"/>
  <c r="A505" i="4" s="1"/>
  <c r="A506" i="4" s="1"/>
  <c r="A507" i="4" s="1"/>
  <c r="A508" i="4" s="1"/>
  <c r="A509" i="4" s="1"/>
  <c r="A510" i="4" s="1"/>
  <c r="A511" i="4" s="1"/>
  <c r="A512" i="4" s="1"/>
  <c r="A513" i="4" s="1"/>
  <c r="A514" i="4" s="1"/>
  <c r="A515" i="4" s="1"/>
  <c r="A516" i="4" s="1"/>
  <c r="A517" i="4" s="1"/>
  <c r="A518" i="4" s="1"/>
  <c r="A519" i="4" s="1"/>
  <c r="A520" i="4" s="1"/>
  <c r="A521" i="4" s="1"/>
  <c r="A522" i="4" s="1"/>
  <c r="A523" i="4" s="1"/>
  <c r="A524" i="4" s="1"/>
  <c r="A525" i="4" s="1"/>
  <c r="A526" i="4" s="1"/>
  <c r="A527" i="4" s="1"/>
  <c r="A528" i="4" s="1"/>
  <c r="A529" i="4" s="1"/>
  <c r="A530" i="4" s="1"/>
  <c r="A531" i="4" s="1"/>
  <c r="A532" i="4" s="1"/>
  <c r="A533" i="4" s="1"/>
  <c r="A534" i="4" s="1"/>
  <c r="A535" i="4" s="1"/>
  <c r="A536" i="4" s="1"/>
  <c r="A537" i="4" s="1"/>
  <c r="A538" i="4" s="1"/>
  <c r="A539" i="4" s="1"/>
  <c r="A540" i="4" s="1"/>
  <c r="A541" i="4" s="1"/>
  <c r="A542" i="4" s="1"/>
  <c r="A543" i="4" s="1"/>
  <c r="A544" i="4" s="1"/>
  <c r="A545" i="4" s="1"/>
  <c r="A546" i="4" s="1"/>
  <c r="A547" i="4" s="1"/>
  <c r="A548" i="4" s="1"/>
  <c r="A549" i="4" s="1"/>
  <c r="A550" i="4" s="1"/>
  <c r="A551" i="4" s="1"/>
  <c r="A552" i="4" s="1"/>
  <c r="A553" i="4" s="1"/>
  <c r="A554" i="4" s="1"/>
  <c r="A555" i="4" s="1"/>
  <c r="A556" i="4" s="1"/>
  <c r="A557" i="4" s="1"/>
  <c r="A558" i="4" s="1"/>
  <c r="A559" i="4" s="1"/>
  <c r="A560" i="4" s="1"/>
  <c r="A561" i="4" s="1"/>
  <c r="A562" i="4" s="1"/>
  <c r="A563" i="4" s="1"/>
  <c r="A564" i="4" s="1"/>
  <c r="A565" i="4" s="1"/>
  <c r="A566" i="4" s="1"/>
  <c r="A567" i="4" s="1"/>
  <c r="A568" i="4" s="1"/>
  <c r="A569" i="4" s="1"/>
  <c r="A570" i="4" s="1"/>
  <c r="A571" i="4" s="1"/>
  <c r="A572" i="4" s="1"/>
  <c r="A573" i="4" s="1"/>
  <c r="A574" i="4" s="1"/>
  <c r="A575" i="4" s="1"/>
  <c r="A576" i="4" s="1"/>
  <c r="A577" i="4" s="1"/>
  <c r="A578" i="4" s="1"/>
  <c r="A579" i="4" s="1"/>
  <c r="A580" i="4" s="1"/>
  <c r="A581" i="4" s="1"/>
  <c r="A582" i="4" s="1"/>
  <c r="A583" i="4" s="1"/>
  <c r="A584" i="4" s="1"/>
  <c r="A585" i="4" s="1"/>
  <c r="A586" i="4" s="1"/>
  <c r="A587" i="4" s="1"/>
  <c r="A588" i="4" s="1"/>
  <c r="A589" i="4" s="1"/>
  <c r="A590" i="4" s="1"/>
  <c r="A591" i="4" s="1"/>
  <c r="A592" i="4" s="1"/>
  <c r="A593" i="4" s="1"/>
  <c r="A594" i="4" s="1"/>
  <c r="A595" i="4" s="1"/>
  <c r="A596" i="4" s="1"/>
  <c r="A597" i="4" s="1"/>
  <c r="A598" i="4" s="1"/>
  <c r="A599" i="4" s="1"/>
  <c r="A600" i="4" s="1"/>
  <c r="A601" i="4" s="1"/>
  <c r="A602" i="4" s="1"/>
  <c r="A603" i="4" s="1"/>
  <c r="A604" i="4" s="1"/>
  <c r="A605" i="4" s="1"/>
  <c r="A606" i="4" s="1"/>
  <c r="A607" i="4" s="1"/>
  <c r="A608" i="4" s="1"/>
  <c r="A609" i="4" s="1"/>
  <c r="A610" i="4" s="1"/>
  <c r="A611" i="4" s="1"/>
  <c r="A612" i="4" s="1"/>
  <c r="A613" i="4" s="1"/>
  <c r="A614" i="4" s="1"/>
  <c r="A615" i="4" s="1"/>
  <c r="A616" i="4" s="1"/>
  <c r="A617" i="4" s="1"/>
  <c r="A618" i="4" s="1"/>
  <c r="A619" i="4" s="1"/>
  <c r="A620" i="4" s="1"/>
  <c r="A621" i="4" s="1"/>
  <c r="A622" i="4" s="1"/>
  <c r="A623" i="4" s="1"/>
  <c r="A624" i="4" s="1"/>
  <c r="A625" i="4" s="1"/>
  <c r="A626" i="4" s="1"/>
  <c r="A627" i="4" s="1"/>
  <c r="A628" i="4" s="1"/>
  <c r="A629" i="4" s="1"/>
  <c r="A630" i="4" s="1"/>
  <c r="A631" i="4" s="1"/>
  <c r="A632" i="4" s="1"/>
  <c r="A633" i="4" s="1"/>
  <c r="A634" i="4" s="1"/>
  <c r="A635" i="4" s="1"/>
  <c r="A636" i="4" s="1"/>
  <c r="A637" i="4" s="1"/>
  <c r="A638" i="4" s="1"/>
  <c r="A639" i="4" s="1"/>
  <c r="A640" i="4" s="1"/>
  <c r="A641" i="4" s="1"/>
  <c r="A642" i="4" s="1"/>
  <c r="A643" i="4" s="1"/>
  <c r="A644" i="4" s="1"/>
  <c r="A645" i="4" s="1"/>
  <c r="A646" i="4" s="1"/>
  <c r="A647" i="4" s="1"/>
  <c r="A648" i="4" s="1"/>
  <c r="A649" i="4" s="1"/>
  <c r="A650" i="4" s="1"/>
  <c r="A651" i="4" s="1"/>
  <c r="A652" i="4" s="1"/>
  <c r="A653" i="4" s="1"/>
  <c r="A654" i="4" s="1"/>
  <c r="A655" i="4" s="1"/>
  <c r="A656" i="4" s="1"/>
  <c r="A657" i="4" s="1"/>
  <c r="A658" i="4" s="1"/>
  <c r="A659" i="4" s="1"/>
  <c r="A660" i="4" s="1"/>
  <c r="A661" i="4" s="1"/>
  <c r="A662" i="4" s="1"/>
  <c r="A663" i="4" s="1"/>
  <c r="A664" i="4" s="1"/>
  <c r="A665" i="4" s="1"/>
  <c r="A666" i="4" s="1"/>
  <c r="A667" i="4" s="1"/>
  <c r="A668" i="4" s="1"/>
  <c r="A669" i="4" s="1"/>
  <c r="A670" i="4" s="1"/>
  <c r="A671" i="4" s="1"/>
  <c r="A672" i="4" s="1"/>
  <c r="A673" i="4" s="1"/>
  <c r="A674" i="4" s="1"/>
  <c r="A675" i="4" s="1"/>
  <c r="A676" i="4" s="1"/>
  <c r="A677" i="4" s="1"/>
  <c r="A678" i="4" s="1"/>
  <c r="A679" i="4" s="1"/>
  <c r="A680" i="4" s="1"/>
  <c r="A681" i="4" s="1"/>
  <c r="A682" i="4" s="1"/>
  <c r="A683" i="4" s="1"/>
  <c r="A684" i="4" s="1"/>
  <c r="A685" i="4" s="1"/>
  <c r="A686" i="4" s="1"/>
  <c r="A687" i="4" s="1"/>
  <c r="A688" i="4" s="1"/>
  <c r="A689" i="4" s="1"/>
  <c r="A690" i="4" s="1"/>
  <c r="A691" i="4" s="1"/>
  <c r="A692" i="4" s="1"/>
  <c r="A693" i="4" s="1"/>
  <c r="A694" i="4" s="1"/>
  <c r="A695" i="4" s="1"/>
  <c r="A696" i="4" s="1"/>
  <c r="A697" i="4" s="1"/>
  <c r="A698" i="4" s="1"/>
  <c r="A699" i="4" s="1"/>
  <c r="A700" i="4" s="1"/>
  <c r="A701" i="4" s="1"/>
  <c r="A702" i="4" s="1"/>
  <c r="A703" i="4" s="1"/>
  <c r="A704" i="4" s="1"/>
  <c r="A705" i="4" s="1"/>
  <c r="A706" i="4" s="1"/>
  <c r="A707" i="4" s="1"/>
  <c r="A708" i="4" s="1"/>
  <c r="A709" i="4" s="1"/>
  <c r="A710" i="4" s="1"/>
  <c r="A711" i="4" s="1"/>
  <c r="A712" i="4" s="1"/>
  <c r="A713" i="4" s="1"/>
  <c r="A714" i="4" s="1"/>
  <c r="A715" i="4" s="1"/>
  <c r="A716" i="4" s="1"/>
  <c r="A717" i="4" s="1"/>
  <c r="F720" i="4"/>
  <c r="H720" i="4"/>
  <c r="A721" i="4"/>
  <c r="A722" i="4" s="1"/>
  <c r="A723" i="4" s="1"/>
  <c r="A724" i="4" s="1"/>
  <c r="A725" i="4" s="1"/>
  <c r="A726" i="4" s="1"/>
  <c r="A727" i="4" s="1"/>
  <c r="A728" i="4" s="1"/>
  <c r="A729" i="4" s="1"/>
  <c r="A730" i="4" s="1"/>
  <c r="A731" i="4" s="1"/>
  <c r="A732" i="4" s="1"/>
  <c r="A733" i="4" s="1"/>
  <c r="A734" i="4" s="1"/>
  <c r="A735" i="4" s="1"/>
  <c r="A736" i="4" s="1"/>
  <c r="A737" i="4" s="1"/>
  <c r="A738" i="4" s="1"/>
  <c r="A739" i="4" s="1"/>
  <c r="A740" i="4" s="1"/>
  <c r="A741" i="4" s="1"/>
  <c r="A742" i="4" s="1"/>
  <c r="A743" i="4" s="1"/>
  <c r="A744" i="4" s="1"/>
  <c r="A745" i="4" s="1"/>
  <c r="A746" i="4" s="1"/>
  <c r="A747" i="4" s="1"/>
  <c r="A748" i="4" s="1"/>
  <c r="A749" i="4" s="1"/>
  <c r="A750" i="4" s="1"/>
  <c r="A751" i="4" s="1"/>
  <c r="A752" i="4" s="1"/>
  <c r="A753" i="4" s="1"/>
  <c r="A754" i="4" s="1"/>
  <c r="A755" i="4" s="1"/>
  <c r="A756" i="4" s="1"/>
  <c r="A757" i="4" s="1"/>
  <c r="A758" i="4" s="1"/>
  <c r="A759" i="4" s="1"/>
  <c r="A760" i="4" s="1"/>
  <c r="A761" i="4" s="1"/>
  <c r="A762" i="4" s="1"/>
  <c r="A763" i="4" s="1"/>
  <c r="A764" i="4" s="1"/>
  <c r="A765" i="4" s="1"/>
  <c r="A766" i="4" s="1"/>
  <c r="A767" i="4" s="1"/>
  <c r="A768" i="4" s="1"/>
  <c r="A769" i="4" s="1"/>
  <c r="A770" i="4" s="1"/>
  <c r="A771" i="4" s="1"/>
  <c r="A772" i="4" s="1"/>
  <c r="A773" i="4" s="1"/>
  <c r="A774" i="4" s="1"/>
  <c r="A775" i="4" s="1"/>
  <c r="A776" i="4" s="1"/>
  <c r="A777" i="4" s="1"/>
  <c r="A778" i="4" s="1"/>
  <c r="A779" i="4" s="1"/>
  <c r="A780" i="4" s="1"/>
  <c r="A781" i="4" s="1"/>
  <c r="A782" i="4" s="1"/>
  <c r="A783" i="4" s="1"/>
  <c r="A784" i="4" s="1"/>
  <c r="A785" i="4" s="1"/>
  <c r="A786" i="4" s="1"/>
  <c r="A787" i="4" s="1"/>
  <c r="A788" i="4" s="1"/>
  <c r="A789" i="4" s="1"/>
  <c r="A790" i="4" s="1"/>
  <c r="A791" i="4" s="1"/>
  <c r="A792" i="4" s="1"/>
  <c r="A793" i="4" s="1"/>
  <c r="A794" i="4" s="1"/>
  <c r="A795" i="4" s="1"/>
  <c r="A796" i="4" s="1"/>
  <c r="A797" i="4" s="1"/>
  <c r="A798" i="4" s="1"/>
  <c r="A799" i="4" s="1"/>
  <c r="A800" i="4" s="1"/>
  <c r="A801" i="4" s="1"/>
  <c r="A802" i="4" s="1"/>
  <c r="A803" i="4" s="1"/>
  <c r="A804" i="4" s="1"/>
  <c r="A805" i="4" s="1"/>
  <c r="A806" i="4" s="1"/>
  <c r="A807" i="4" s="1"/>
  <c r="A808" i="4" s="1"/>
  <c r="A809" i="4" s="1"/>
  <c r="A810" i="4" s="1"/>
  <c r="A811" i="4" s="1"/>
  <c r="A812" i="4" s="1"/>
  <c r="A813" i="4" s="1"/>
  <c r="A814" i="4" s="1"/>
  <c r="A815" i="4" s="1"/>
  <c r="A816" i="4" s="1"/>
  <c r="A817" i="4" s="1"/>
  <c r="A818" i="4" s="1"/>
  <c r="A819" i="4" s="1"/>
  <c r="A820" i="4" s="1"/>
  <c r="A821" i="4" s="1"/>
  <c r="A822" i="4" s="1"/>
  <c r="A823" i="4" s="1"/>
  <c r="A824" i="4" s="1"/>
  <c r="A825" i="4" s="1"/>
  <c r="A826" i="4" s="1"/>
  <c r="A827" i="4" s="1"/>
  <c r="A828" i="4" s="1"/>
  <c r="A829" i="4" s="1"/>
  <c r="A830" i="4" s="1"/>
  <c r="A831" i="4" s="1"/>
  <c r="A832" i="4" s="1"/>
  <c r="A833" i="4" s="1"/>
  <c r="A834" i="4" s="1"/>
  <c r="A835" i="4" s="1"/>
  <c r="A836" i="4" s="1"/>
  <c r="A837" i="4" s="1"/>
  <c r="A838" i="4" s="1"/>
  <c r="A839" i="4" s="1"/>
  <c r="A840" i="4" s="1"/>
  <c r="A841" i="4" s="1"/>
  <c r="A842" i="4" s="1"/>
  <c r="A843" i="4" s="1"/>
  <c r="A844" i="4" s="1"/>
  <c r="A845" i="4" s="1"/>
  <c r="A846" i="4" s="1"/>
  <c r="A847" i="4" s="1"/>
  <c r="A848" i="4" s="1"/>
  <c r="A849" i="4" s="1"/>
  <c r="A850" i="4" s="1"/>
  <c r="A851" i="4" s="1"/>
  <c r="A852" i="4" s="1"/>
  <c r="A853" i="4" s="1"/>
  <c r="A854" i="4" s="1"/>
  <c r="A855" i="4" s="1"/>
  <c r="A856" i="4" s="1"/>
  <c r="A857" i="4" s="1"/>
  <c r="A858" i="4" s="1"/>
  <c r="A859" i="4" s="1"/>
  <c r="A860" i="4" s="1"/>
  <c r="A861" i="4" s="1"/>
  <c r="A862" i="4" s="1"/>
  <c r="A863" i="4" s="1"/>
  <c r="A864" i="4" s="1"/>
  <c r="A865" i="4" s="1"/>
  <c r="A866" i="4" s="1"/>
  <c r="A867" i="4" s="1"/>
  <c r="A868" i="4" s="1"/>
  <c r="A869" i="4" s="1"/>
  <c r="A870" i="4" s="1"/>
  <c r="A871" i="4" s="1"/>
  <c r="A872" i="4" s="1"/>
  <c r="A873" i="4" s="1"/>
  <c r="A874" i="4" s="1"/>
  <c r="A875" i="4" s="1"/>
  <c r="A876" i="4" s="1"/>
  <c r="A877" i="4" s="1"/>
  <c r="A878" i="4" s="1"/>
  <c r="A879" i="4" s="1"/>
  <c r="A880" i="4" s="1"/>
  <c r="A881" i="4" s="1"/>
  <c r="A882" i="4" s="1"/>
  <c r="A883" i="4" s="1"/>
  <c r="A884" i="4" s="1"/>
  <c r="A885" i="4" s="1"/>
  <c r="A886" i="4" s="1"/>
  <c r="A887" i="4" s="1"/>
  <c r="A888" i="4" s="1"/>
  <c r="A889" i="4" s="1"/>
  <c r="A890" i="4" s="1"/>
  <c r="A891" i="4" s="1"/>
  <c r="A892" i="4" s="1"/>
  <c r="A893" i="4" s="1"/>
  <c r="A894" i="4" s="1"/>
  <c r="A895" i="4" s="1"/>
  <c r="F721" i="4"/>
  <c r="H721" i="4"/>
  <c r="I721" i="4" s="1"/>
  <c r="K721" i="4" s="1"/>
  <c r="F722" i="4"/>
  <c r="H722" i="4"/>
  <c r="I722" i="4" s="1"/>
  <c r="K722" i="4" s="1"/>
  <c r="F723" i="4"/>
  <c r="H723" i="4"/>
  <c r="I723" i="4" s="1"/>
  <c r="K723" i="4" s="1"/>
  <c r="F724" i="4"/>
  <c r="H724" i="4"/>
  <c r="I724" i="4" s="1"/>
  <c r="K724" i="4" s="1"/>
  <c r="F725" i="4"/>
  <c r="H725" i="4"/>
  <c r="I725" i="4" s="1"/>
  <c r="K725" i="4" s="1"/>
  <c r="F726" i="4"/>
  <c r="H726" i="4"/>
  <c r="I726" i="4" s="1"/>
  <c r="K726" i="4" s="1"/>
  <c r="F727" i="4"/>
  <c r="H727" i="4"/>
  <c r="I727" i="4" s="1"/>
  <c r="K727" i="4" s="1"/>
  <c r="F728" i="4"/>
  <c r="H728" i="4"/>
  <c r="I728" i="4" s="1"/>
  <c r="K728" i="4" s="1"/>
  <c r="F729" i="4"/>
  <c r="H729" i="4"/>
  <c r="I729" i="4" s="1"/>
  <c r="K729" i="4" s="1"/>
  <c r="F730" i="4"/>
  <c r="H730" i="4"/>
  <c r="I730" i="4" s="1"/>
  <c r="K730" i="4" s="1"/>
  <c r="F731" i="4"/>
  <c r="H731" i="4"/>
  <c r="I731" i="4" s="1"/>
  <c r="K731" i="4" s="1"/>
  <c r="F732" i="4"/>
  <c r="H732" i="4"/>
  <c r="I732" i="4" s="1"/>
  <c r="K732" i="4" s="1"/>
  <c r="F733" i="4"/>
  <c r="H733" i="4"/>
  <c r="I733" i="4" s="1"/>
  <c r="K733" i="4" s="1"/>
  <c r="F734" i="4"/>
  <c r="H734" i="4"/>
  <c r="I734" i="4" s="1"/>
  <c r="K734" i="4" s="1"/>
  <c r="F735" i="4"/>
  <c r="H735" i="4"/>
  <c r="I735" i="4" s="1"/>
  <c r="K735" i="4" s="1"/>
  <c r="F736" i="4"/>
  <c r="H736" i="4"/>
  <c r="I736" i="4" s="1"/>
  <c r="K736" i="4" s="1"/>
  <c r="F737" i="4"/>
  <c r="H737" i="4"/>
  <c r="I737" i="4" s="1"/>
  <c r="K737" i="4" s="1"/>
  <c r="F738" i="4"/>
  <c r="H738" i="4"/>
  <c r="I738" i="4" s="1"/>
  <c r="K738" i="4" s="1"/>
  <c r="F739" i="4"/>
  <c r="H739" i="4"/>
  <c r="I739" i="4" s="1"/>
  <c r="K739" i="4" s="1"/>
  <c r="F740" i="4"/>
  <c r="H740" i="4"/>
  <c r="I740" i="4" s="1"/>
  <c r="K740" i="4" s="1"/>
  <c r="F741" i="4"/>
  <c r="H741" i="4"/>
  <c r="I741" i="4" s="1"/>
  <c r="K741" i="4" s="1"/>
  <c r="F742" i="4"/>
  <c r="H742" i="4"/>
  <c r="I742" i="4" s="1"/>
  <c r="K742" i="4" s="1"/>
  <c r="F743" i="4"/>
  <c r="H743" i="4"/>
  <c r="I743" i="4" s="1"/>
  <c r="K743" i="4" s="1"/>
  <c r="F744" i="4"/>
  <c r="H744" i="4"/>
  <c r="I744" i="4" s="1"/>
  <c r="K744" i="4" s="1"/>
  <c r="F745" i="4"/>
  <c r="H745" i="4"/>
  <c r="I745" i="4" s="1"/>
  <c r="K745" i="4" s="1"/>
  <c r="F746" i="4"/>
  <c r="H746" i="4"/>
  <c r="I746" i="4" s="1"/>
  <c r="K746" i="4" s="1"/>
  <c r="F747" i="4"/>
  <c r="H747" i="4"/>
  <c r="I747" i="4" s="1"/>
  <c r="K747" i="4" s="1"/>
  <c r="F748" i="4"/>
  <c r="H748" i="4"/>
  <c r="I748" i="4" s="1"/>
  <c r="K748" i="4" s="1"/>
  <c r="F749" i="4"/>
  <c r="H749" i="4"/>
  <c r="I749" i="4" s="1"/>
  <c r="K749" i="4" s="1"/>
  <c r="F750" i="4"/>
  <c r="H750" i="4"/>
  <c r="I750" i="4" s="1"/>
  <c r="K750" i="4" s="1"/>
  <c r="F751" i="4"/>
  <c r="H751" i="4"/>
  <c r="I751" i="4" s="1"/>
  <c r="K751" i="4" s="1"/>
  <c r="F752" i="4"/>
  <c r="H752" i="4"/>
  <c r="I752" i="4" s="1"/>
  <c r="K752" i="4" s="1"/>
  <c r="F753" i="4"/>
  <c r="H753" i="4"/>
  <c r="I753" i="4" s="1"/>
  <c r="K753" i="4" s="1"/>
  <c r="F754" i="4"/>
  <c r="H754" i="4"/>
  <c r="I754" i="4" s="1"/>
  <c r="K754" i="4" s="1"/>
  <c r="F755" i="4"/>
  <c r="H755" i="4"/>
  <c r="I755" i="4" s="1"/>
  <c r="K755" i="4" s="1"/>
  <c r="F756" i="4"/>
  <c r="H756" i="4"/>
  <c r="I756" i="4" s="1"/>
  <c r="K756" i="4" s="1"/>
  <c r="F757" i="4"/>
  <c r="H757" i="4"/>
  <c r="I757" i="4" s="1"/>
  <c r="K757" i="4" s="1"/>
  <c r="F758" i="4"/>
  <c r="H758" i="4"/>
  <c r="I758" i="4" s="1"/>
  <c r="K758" i="4" s="1"/>
  <c r="F759" i="4"/>
  <c r="H759" i="4"/>
  <c r="I759" i="4" s="1"/>
  <c r="K759" i="4" s="1"/>
  <c r="F760" i="4"/>
  <c r="H760" i="4"/>
  <c r="I760" i="4" s="1"/>
  <c r="K760" i="4" s="1"/>
  <c r="F761" i="4"/>
  <c r="H761" i="4"/>
  <c r="I761" i="4" s="1"/>
  <c r="K761" i="4" s="1"/>
  <c r="F762" i="4"/>
  <c r="H762" i="4"/>
  <c r="I762" i="4" s="1"/>
  <c r="K762" i="4" s="1"/>
  <c r="F763" i="4"/>
  <c r="H763" i="4"/>
  <c r="I763" i="4" s="1"/>
  <c r="K763" i="4" s="1"/>
  <c r="F764" i="4"/>
  <c r="H764" i="4"/>
  <c r="I764" i="4" s="1"/>
  <c r="K764" i="4" s="1"/>
  <c r="F765" i="4"/>
  <c r="H765" i="4"/>
  <c r="I765" i="4" s="1"/>
  <c r="K765" i="4" s="1"/>
  <c r="F766" i="4"/>
  <c r="H766" i="4"/>
  <c r="I766" i="4" s="1"/>
  <c r="K766" i="4" s="1"/>
  <c r="F767" i="4"/>
  <c r="H767" i="4"/>
  <c r="I767" i="4" s="1"/>
  <c r="K767" i="4" s="1"/>
  <c r="F768" i="4"/>
  <c r="H768" i="4"/>
  <c r="I768" i="4" s="1"/>
  <c r="K768" i="4" s="1"/>
  <c r="F769" i="4"/>
  <c r="H769" i="4"/>
  <c r="I769" i="4" s="1"/>
  <c r="K769" i="4" s="1"/>
  <c r="F770" i="4"/>
  <c r="H770" i="4"/>
  <c r="I770" i="4" s="1"/>
  <c r="K770" i="4" s="1"/>
  <c r="F771" i="4"/>
  <c r="H771" i="4"/>
  <c r="I771" i="4" s="1"/>
  <c r="K771" i="4" s="1"/>
  <c r="F772" i="4"/>
  <c r="H772" i="4"/>
  <c r="I772" i="4" s="1"/>
  <c r="K772" i="4" s="1"/>
  <c r="F773" i="4"/>
  <c r="H773" i="4"/>
  <c r="I773" i="4" s="1"/>
  <c r="K773" i="4" s="1"/>
  <c r="F774" i="4"/>
  <c r="H774" i="4"/>
  <c r="I774" i="4" s="1"/>
  <c r="K774" i="4" s="1"/>
  <c r="F775" i="4"/>
  <c r="H775" i="4"/>
  <c r="I775" i="4" s="1"/>
  <c r="K775" i="4" s="1"/>
  <c r="F776" i="4"/>
  <c r="H776" i="4"/>
  <c r="I776" i="4" s="1"/>
  <c r="K776" i="4" s="1"/>
  <c r="F777" i="4"/>
  <c r="H777" i="4"/>
  <c r="I777" i="4" s="1"/>
  <c r="K777" i="4" s="1"/>
  <c r="F778" i="4"/>
  <c r="H778" i="4"/>
  <c r="I778" i="4" s="1"/>
  <c r="K778" i="4" s="1"/>
  <c r="F779" i="4"/>
  <c r="H779" i="4"/>
  <c r="I779" i="4" s="1"/>
  <c r="K779" i="4" s="1"/>
  <c r="F780" i="4"/>
  <c r="H780" i="4"/>
  <c r="I780" i="4" s="1"/>
  <c r="K780" i="4" s="1"/>
  <c r="F781" i="4"/>
  <c r="H781" i="4"/>
  <c r="I781" i="4" s="1"/>
  <c r="K781" i="4" s="1"/>
  <c r="F782" i="4"/>
  <c r="H782" i="4"/>
  <c r="I782" i="4" s="1"/>
  <c r="K782" i="4" s="1"/>
  <c r="F783" i="4"/>
  <c r="H783" i="4"/>
  <c r="I783" i="4" s="1"/>
  <c r="K783" i="4" s="1"/>
  <c r="F784" i="4"/>
  <c r="H784" i="4"/>
  <c r="I784" i="4" s="1"/>
  <c r="K784" i="4" s="1"/>
  <c r="F785" i="4"/>
  <c r="H785" i="4"/>
  <c r="I785" i="4" s="1"/>
  <c r="K785" i="4" s="1"/>
  <c r="F786" i="4"/>
  <c r="H786" i="4"/>
  <c r="I786" i="4" s="1"/>
  <c r="K786" i="4" s="1"/>
  <c r="F787" i="4"/>
  <c r="H787" i="4"/>
  <c r="I787" i="4" s="1"/>
  <c r="K787" i="4" s="1"/>
  <c r="F788" i="4"/>
  <c r="H788" i="4"/>
  <c r="I788" i="4" s="1"/>
  <c r="K788" i="4" s="1"/>
  <c r="F789" i="4"/>
  <c r="H789" i="4"/>
  <c r="I789" i="4" s="1"/>
  <c r="K789" i="4" s="1"/>
  <c r="F790" i="4"/>
  <c r="H790" i="4"/>
  <c r="I790" i="4" s="1"/>
  <c r="K790" i="4" s="1"/>
  <c r="F791" i="4"/>
  <c r="H791" i="4"/>
  <c r="I791" i="4" s="1"/>
  <c r="K791" i="4" s="1"/>
  <c r="F792" i="4"/>
  <c r="H792" i="4"/>
  <c r="I792" i="4" s="1"/>
  <c r="K792" i="4" s="1"/>
  <c r="F793" i="4"/>
  <c r="H793" i="4"/>
  <c r="I793" i="4" s="1"/>
  <c r="K793" i="4" s="1"/>
  <c r="F794" i="4"/>
  <c r="H794" i="4"/>
  <c r="I794" i="4" s="1"/>
  <c r="K794" i="4" s="1"/>
  <c r="F795" i="4"/>
  <c r="H795" i="4"/>
  <c r="I795" i="4" s="1"/>
  <c r="K795" i="4" s="1"/>
  <c r="F796" i="4"/>
  <c r="H796" i="4"/>
  <c r="I796" i="4" s="1"/>
  <c r="K796" i="4" s="1"/>
  <c r="F797" i="4"/>
  <c r="H797" i="4"/>
  <c r="I797" i="4" s="1"/>
  <c r="K797" i="4" s="1"/>
  <c r="F798" i="4"/>
  <c r="H798" i="4"/>
  <c r="I798" i="4" s="1"/>
  <c r="K798" i="4" s="1"/>
  <c r="F799" i="4"/>
  <c r="H799" i="4"/>
  <c r="I799" i="4" s="1"/>
  <c r="K799" i="4" s="1"/>
  <c r="F800" i="4"/>
  <c r="H800" i="4"/>
  <c r="I800" i="4" s="1"/>
  <c r="K800" i="4" s="1"/>
  <c r="F801" i="4"/>
  <c r="H801" i="4"/>
  <c r="I801" i="4" s="1"/>
  <c r="K801" i="4" s="1"/>
  <c r="F802" i="4"/>
  <c r="H802" i="4"/>
  <c r="I802" i="4" s="1"/>
  <c r="K802" i="4" s="1"/>
  <c r="F803" i="4"/>
  <c r="H803" i="4"/>
  <c r="I803" i="4" s="1"/>
  <c r="K803" i="4" s="1"/>
  <c r="F804" i="4"/>
  <c r="H804" i="4"/>
  <c r="I804" i="4" s="1"/>
  <c r="K804" i="4" s="1"/>
  <c r="F805" i="4"/>
  <c r="H805" i="4"/>
  <c r="I805" i="4" s="1"/>
  <c r="K805" i="4" s="1"/>
  <c r="F806" i="4"/>
  <c r="H806" i="4"/>
  <c r="I806" i="4" s="1"/>
  <c r="K806" i="4" s="1"/>
  <c r="F807" i="4"/>
  <c r="H807" i="4"/>
  <c r="I807" i="4" s="1"/>
  <c r="K807" i="4" s="1"/>
  <c r="F808" i="4"/>
  <c r="H808" i="4"/>
  <c r="I808" i="4" s="1"/>
  <c r="K808" i="4" s="1"/>
  <c r="F809" i="4"/>
  <c r="H809" i="4"/>
  <c r="I809" i="4" s="1"/>
  <c r="K809" i="4" s="1"/>
  <c r="F810" i="4"/>
  <c r="H810" i="4"/>
  <c r="I810" i="4" s="1"/>
  <c r="K810" i="4" s="1"/>
  <c r="F811" i="4"/>
  <c r="H811" i="4"/>
  <c r="I811" i="4" s="1"/>
  <c r="K811" i="4" s="1"/>
  <c r="F812" i="4"/>
  <c r="H812" i="4"/>
  <c r="I812" i="4" s="1"/>
  <c r="K812" i="4" s="1"/>
  <c r="F813" i="4"/>
  <c r="H813" i="4"/>
  <c r="I813" i="4" s="1"/>
  <c r="K813" i="4" s="1"/>
  <c r="F814" i="4"/>
  <c r="H814" i="4"/>
  <c r="I814" i="4" s="1"/>
  <c r="K814" i="4" s="1"/>
  <c r="F815" i="4"/>
  <c r="H815" i="4"/>
  <c r="I815" i="4" s="1"/>
  <c r="K815" i="4" s="1"/>
  <c r="F816" i="4"/>
  <c r="H816" i="4"/>
  <c r="I816" i="4" s="1"/>
  <c r="K816" i="4" s="1"/>
  <c r="F817" i="4"/>
  <c r="H817" i="4"/>
  <c r="I817" i="4" s="1"/>
  <c r="K817" i="4" s="1"/>
  <c r="F818" i="4"/>
  <c r="H818" i="4"/>
  <c r="I818" i="4" s="1"/>
  <c r="K818" i="4" s="1"/>
  <c r="F819" i="4"/>
  <c r="H819" i="4"/>
  <c r="I819" i="4" s="1"/>
  <c r="K819" i="4" s="1"/>
  <c r="F820" i="4"/>
  <c r="H820" i="4"/>
  <c r="I820" i="4" s="1"/>
  <c r="K820" i="4" s="1"/>
  <c r="F821" i="4"/>
  <c r="H821" i="4"/>
  <c r="I821" i="4" s="1"/>
  <c r="K821" i="4" s="1"/>
  <c r="F822" i="4"/>
  <c r="H822" i="4"/>
  <c r="I822" i="4" s="1"/>
  <c r="K822" i="4" s="1"/>
  <c r="F823" i="4"/>
  <c r="H823" i="4"/>
  <c r="I823" i="4" s="1"/>
  <c r="K823" i="4" s="1"/>
  <c r="F824" i="4"/>
  <c r="H824" i="4"/>
  <c r="I824" i="4" s="1"/>
  <c r="K824" i="4" s="1"/>
  <c r="F825" i="4"/>
  <c r="H825" i="4"/>
  <c r="I825" i="4" s="1"/>
  <c r="K825" i="4" s="1"/>
  <c r="F826" i="4"/>
  <c r="H826" i="4"/>
  <c r="I826" i="4" s="1"/>
  <c r="K826" i="4" s="1"/>
  <c r="F827" i="4"/>
  <c r="H827" i="4"/>
  <c r="I827" i="4" s="1"/>
  <c r="K827" i="4" s="1"/>
  <c r="F828" i="4"/>
  <c r="H828" i="4"/>
  <c r="I828" i="4" s="1"/>
  <c r="K828" i="4" s="1"/>
  <c r="F829" i="4"/>
  <c r="H829" i="4"/>
  <c r="I829" i="4" s="1"/>
  <c r="K829" i="4" s="1"/>
  <c r="F830" i="4"/>
  <c r="H830" i="4"/>
  <c r="I830" i="4" s="1"/>
  <c r="K830" i="4" s="1"/>
  <c r="F831" i="4"/>
  <c r="H831" i="4"/>
  <c r="I831" i="4" s="1"/>
  <c r="K831" i="4" s="1"/>
  <c r="F832" i="4"/>
  <c r="H832" i="4"/>
  <c r="I832" i="4" s="1"/>
  <c r="K832" i="4" s="1"/>
  <c r="F833" i="4"/>
  <c r="H833" i="4"/>
  <c r="I833" i="4" s="1"/>
  <c r="K833" i="4" s="1"/>
  <c r="F834" i="4"/>
  <c r="H834" i="4"/>
  <c r="I834" i="4" s="1"/>
  <c r="K834" i="4" s="1"/>
  <c r="F835" i="4"/>
  <c r="H835" i="4"/>
  <c r="I835" i="4" s="1"/>
  <c r="K835" i="4" s="1"/>
  <c r="F836" i="4"/>
  <c r="H836" i="4"/>
  <c r="I836" i="4" s="1"/>
  <c r="K836" i="4" s="1"/>
  <c r="F837" i="4"/>
  <c r="H837" i="4"/>
  <c r="I837" i="4" s="1"/>
  <c r="K837" i="4" s="1"/>
  <c r="F838" i="4"/>
  <c r="H838" i="4"/>
  <c r="I838" i="4" s="1"/>
  <c r="K838" i="4" s="1"/>
  <c r="F839" i="4"/>
  <c r="H839" i="4"/>
  <c r="I839" i="4" s="1"/>
  <c r="K839" i="4" s="1"/>
  <c r="F840" i="4"/>
  <c r="H840" i="4"/>
  <c r="I840" i="4" s="1"/>
  <c r="K840" i="4" s="1"/>
  <c r="F841" i="4"/>
  <c r="H841" i="4"/>
  <c r="I841" i="4" s="1"/>
  <c r="K841" i="4" s="1"/>
  <c r="F842" i="4"/>
  <c r="H842" i="4"/>
  <c r="I842" i="4" s="1"/>
  <c r="K842" i="4" s="1"/>
  <c r="F843" i="4"/>
  <c r="H843" i="4"/>
  <c r="I843" i="4" s="1"/>
  <c r="K843" i="4" s="1"/>
  <c r="F844" i="4"/>
  <c r="H844" i="4"/>
  <c r="I844" i="4" s="1"/>
  <c r="K844" i="4" s="1"/>
  <c r="F845" i="4"/>
  <c r="H845" i="4"/>
  <c r="I845" i="4" s="1"/>
  <c r="K845" i="4" s="1"/>
  <c r="F846" i="4"/>
  <c r="H846" i="4"/>
  <c r="I846" i="4" s="1"/>
  <c r="K846" i="4" s="1"/>
  <c r="F847" i="4"/>
  <c r="H847" i="4"/>
  <c r="I847" i="4" s="1"/>
  <c r="K847" i="4" s="1"/>
  <c r="F848" i="4"/>
  <c r="H848" i="4"/>
  <c r="I848" i="4" s="1"/>
  <c r="K848" i="4" s="1"/>
  <c r="F849" i="4"/>
  <c r="H849" i="4"/>
  <c r="I849" i="4" s="1"/>
  <c r="K849" i="4" s="1"/>
  <c r="F850" i="4"/>
  <c r="H850" i="4"/>
  <c r="I850" i="4" s="1"/>
  <c r="K850" i="4" s="1"/>
  <c r="F851" i="4"/>
  <c r="H851" i="4"/>
  <c r="I851" i="4" s="1"/>
  <c r="K851" i="4" s="1"/>
  <c r="F852" i="4"/>
  <c r="H852" i="4"/>
  <c r="I852" i="4" s="1"/>
  <c r="K852" i="4" s="1"/>
  <c r="F853" i="4"/>
  <c r="H853" i="4"/>
  <c r="I853" i="4" s="1"/>
  <c r="K853" i="4" s="1"/>
  <c r="F854" i="4"/>
  <c r="H854" i="4"/>
  <c r="I854" i="4" s="1"/>
  <c r="K854" i="4" s="1"/>
  <c r="F855" i="4"/>
  <c r="H855" i="4"/>
  <c r="I855" i="4" s="1"/>
  <c r="K855" i="4" s="1"/>
  <c r="F856" i="4"/>
  <c r="H856" i="4"/>
  <c r="I856" i="4" s="1"/>
  <c r="K856" i="4" s="1"/>
  <c r="F857" i="4"/>
  <c r="H857" i="4"/>
  <c r="I857" i="4" s="1"/>
  <c r="K857" i="4" s="1"/>
  <c r="F858" i="4"/>
  <c r="H858" i="4"/>
  <c r="I858" i="4" s="1"/>
  <c r="K858" i="4" s="1"/>
  <c r="F859" i="4"/>
  <c r="H859" i="4"/>
  <c r="I859" i="4" s="1"/>
  <c r="K859" i="4" s="1"/>
  <c r="F860" i="4"/>
  <c r="H860" i="4"/>
  <c r="I860" i="4" s="1"/>
  <c r="K860" i="4" s="1"/>
  <c r="F861" i="4"/>
  <c r="H861" i="4"/>
  <c r="I861" i="4" s="1"/>
  <c r="K861" i="4" s="1"/>
  <c r="F862" i="4"/>
  <c r="H862" i="4"/>
  <c r="I862" i="4" s="1"/>
  <c r="K862" i="4" s="1"/>
  <c r="F863" i="4"/>
  <c r="H863" i="4"/>
  <c r="I863" i="4" s="1"/>
  <c r="K863" i="4" s="1"/>
  <c r="F864" i="4"/>
  <c r="H864" i="4"/>
  <c r="I864" i="4" s="1"/>
  <c r="K864" i="4" s="1"/>
  <c r="F865" i="4"/>
  <c r="H865" i="4"/>
  <c r="I865" i="4" s="1"/>
  <c r="K865" i="4" s="1"/>
  <c r="F866" i="4"/>
  <c r="H866" i="4"/>
  <c r="I866" i="4" s="1"/>
  <c r="K866" i="4" s="1"/>
  <c r="F867" i="4"/>
  <c r="H867" i="4"/>
  <c r="I867" i="4" s="1"/>
  <c r="K867" i="4" s="1"/>
  <c r="F868" i="4"/>
  <c r="H868" i="4"/>
  <c r="I868" i="4" s="1"/>
  <c r="K868" i="4" s="1"/>
  <c r="F869" i="4"/>
  <c r="H869" i="4"/>
  <c r="I869" i="4" s="1"/>
  <c r="K869" i="4" s="1"/>
  <c r="F870" i="4"/>
  <c r="H870" i="4"/>
  <c r="I870" i="4" s="1"/>
  <c r="K870" i="4" s="1"/>
  <c r="F871" i="4"/>
  <c r="H871" i="4"/>
  <c r="I871" i="4" s="1"/>
  <c r="K871" i="4" s="1"/>
  <c r="F872" i="4"/>
  <c r="H872" i="4"/>
  <c r="I872" i="4" s="1"/>
  <c r="K872" i="4" s="1"/>
  <c r="F873" i="4"/>
  <c r="H873" i="4"/>
  <c r="I873" i="4" s="1"/>
  <c r="K873" i="4" s="1"/>
  <c r="F874" i="4"/>
  <c r="H874" i="4"/>
  <c r="I874" i="4" s="1"/>
  <c r="K874" i="4" s="1"/>
  <c r="F875" i="4"/>
  <c r="H875" i="4"/>
  <c r="I875" i="4" s="1"/>
  <c r="K875" i="4" s="1"/>
  <c r="F876" i="4"/>
  <c r="H876" i="4"/>
  <c r="I876" i="4" s="1"/>
  <c r="K876" i="4" s="1"/>
  <c r="A900" i="4"/>
  <c r="A901" i="4" s="1"/>
  <c r="A902" i="4" s="1"/>
  <c r="A903" i="4" s="1"/>
  <c r="A904" i="4" s="1"/>
  <c r="A905" i="4" s="1"/>
  <c r="A906" i="4" s="1"/>
  <c r="A907" i="4" s="1"/>
  <c r="A908" i="4" s="1"/>
  <c r="A909" i="4" s="1"/>
  <c r="A910" i="4" s="1"/>
  <c r="A911" i="4" s="1"/>
  <c r="A912" i="4" s="1"/>
  <c r="A913" i="4" s="1"/>
  <c r="A914" i="4" s="1"/>
  <c r="A915" i="4" s="1"/>
  <c r="A916" i="4" s="1"/>
  <c r="A917" i="4" s="1"/>
  <c r="A918" i="4" s="1"/>
  <c r="A919" i="4" s="1"/>
  <c r="A920" i="4" s="1"/>
  <c r="A921" i="4" s="1"/>
  <c r="A922" i="4" s="1"/>
  <c r="A923" i="4" s="1"/>
  <c r="A924" i="4" s="1"/>
  <c r="A925" i="4" s="1"/>
  <c r="A926" i="4" s="1"/>
  <c r="A927" i="4" s="1"/>
  <c r="A928" i="4" s="1"/>
  <c r="A929" i="4" s="1"/>
  <c r="A930" i="4" s="1"/>
  <c r="A931" i="4" s="1"/>
  <c r="A932" i="4" s="1"/>
  <c r="A933" i="4" s="1"/>
  <c r="A934" i="4" s="1"/>
  <c r="A935" i="4" s="1"/>
  <c r="A936" i="4" s="1"/>
  <c r="A937" i="4" s="1"/>
  <c r="A938" i="4" s="1"/>
  <c r="A939" i="4" s="1"/>
  <c r="A940" i="4" s="1"/>
  <c r="A941" i="4" s="1"/>
  <c r="A942" i="4" s="1"/>
  <c r="A943" i="4" s="1"/>
  <c r="A944" i="4" s="1"/>
  <c r="A945" i="4" s="1"/>
  <c r="A946" i="4" s="1"/>
  <c r="A947" i="4" s="1"/>
  <c r="A948" i="4" s="1"/>
  <c r="A949" i="4" s="1"/>
  <c r="A950" i="4" s="1"/>
  <c r="A951" i="4" s="1"/>
  <c r="A952" i="4" s="1"/>
  <c r="A953" i="4" s="1"/>
  <c r="A954" i="4" s="1"/>
  <c r="A955" i="4" s="1"/>
  <c r="A956" i="4" s="1"/>
  <c r="A957" i="4" s="1"/>
  <c r="A958" i="4" s="1"/>
  <c r="A959" i="4" s="1"/>
  <c r="A960" i="4" s="1"/>
  <c r="A961" i="4" s="1"/>
  <c r="A962" i="4" s="1"/>
  <c r="F919" i="4"/>
  <c r="F898" i="4"/>
  <c r="H898" i="4"/>
  <c r="F899" i="4"/>
  <c r="H899" i="4"/>
  <c r="I899" i="4" s="1"/>
  <c r="K899" i="4" s="1"/>
  <c r="F900" i="4"/>
  <c r="H900" i="4"/>
  <c r="I900" i="4" s="1"/>
  <c r="K900" i="4" s="1"/>
  <c r="F901" i="4"/>
  <c r="H901" i="4"/>
  <c r="I901" i="4" s="1"/>
  <c r="K901" i="4" s="1"/>
  <c r="F902" i="4"/>
  <c r="H902" i="4"/>
  <c r="I902" i="4" s="1"/>
  <c r="K902" i="4" s="1"/>
  <c r="F903" i="4"/>
  <c r="H903" i="4"/>
  <c r="I903" i="4" s="1"/>
  <c r="K903" i="4" s="1"/>
  <c r="F904" i="4"/>
  <c r="H904" i="4"/>
  <c r="I904" i="4" s="1"/>
  <c r="K904" i="4" s="1"/>
  <c r="F905" i="4"/>
  <c r="H905" i="4"/>
  <c r="I905" i="4" s="1"/>
  <c r="K905" i="4" s="1"/>
  <c r="F906" i="4"/>
  <c r="H906" i="4"/>
  <c r="I906" i="4" s="1"/>
  <c r="K906" i="4" s="1"/>
  <c r="F907" i="4"/>
  <c r="H907" i="4"/>
  <c r="I907" i="4" s="1"/>
  <c r="K907" i="4" s="1"/>
  <c r="F908" i="4"/>
  <c r="H908" i="4"/>
  <c r="I908" i="4" s="1"/>
  <c r="K908" i="4" s="1"/>
  <c r="F909" i="4"/>
  <c r="H909" i="4"/>
  <c r="I909" i="4" s="1"/>
  <c r="K909" i="4" s="1"/>
  <c r="F910" i="4"/>
  <c r="H910" i="4"/>
  <c r="I910" i="4" s="1"/>
  <c r="K910" i="4" s="1"/>
  <c r="F911" i="4"/>
  <c r="H911" i="4"/>
  <c r="I911" i="4" s="1"/>
  <c r="K911" i="4" s="1"/>
  <c r="F912" i="4"/>
  <c r="H912" i="4"/>
  <c r="I912" i="4" s="1"/>
  <c r="K912" i="4" s="1"/>
  <c r="F913" i="4"/>
  <c r="H913" i="4"/>
  <c r="I913" i="4" s="1"/>
  <c r="K913" i="4" s="1"/>
  <c r="F914" i="4"/>
  <c r="H914" i="4"/>
  <c r="I914" i="4" s="1"/>
  <c r="K914" i="4" s="1"/>
  <c r="F915" i="4"/>
  <c r="H915" i="4"/>
  <c r="I915" i="4" s="1"/>
  <c r="K915" i="4" s="1"/>
  <c r="F916" i="4"/>
  <c r="H916" i="4"/>
  <c r="I916" i="4" s="1"/>
  <c r="K916" i="4" s="1"/>
  <c r="F917" i="4"/>
  <c r="H917" i="4"/>
  <c r="I917" i="4" s="1"/>
  <c r="K917" i="4" s="1"/>
  <c r="F918" i="4"/>
  <c r="H918" i="4"/>
  <c r="I918" i="4" s="1"/>
  <c r="K918" i="4" s="1"/>
  <c r="H919" i="4"/>
  <c r="I919" i="4" s="1"/>
  <c r="K919" i="4" s="1"/>
  <c r="F920" i="4"/>
  <c r="H920" i="4"/>
  <c r="I920" i="4" s="1"/>
  <c r="K920" i="4" s="1"/>
  <c r="F921" i="4"/>
  <c r="H921" i="4"/>
  <c r="I921" i="4" s="1"/>
  <c r="K921" i="4" s="1"/>
  <c r="F922" i="4"/>
  <c r="H922" i="4"/>
  <c r="I922" i="4" s="1"/>
  <c r="K922" i="4" s="1"/>
  <c r="F923" i="4"/>
  <c r="H923" i="4"/>
  <c r="I923" i="4" s="1"/>
  <c r="K923" i="4" s="1"/>
  <c r="F924" i="4"/>
  <c r="H924" i="4"/>
  <c r="I924" i="4" s="1"/>
  <c r="K924" i="4" s="1"/>
  <c r="F925" i="4"/>
  <c r="H925" i="4"/>
  <c r="I925" i="4" s="1"/>
  <c r="K925" i="4" s="1"/>
  <c r="F926" i="4"/>
  <c r="H926" i="4"/>
  <c r="I926" i="4" s="1"/>
  <c r="K926" i="4" s="1"/>
  <c r="F927" i="4"/>
  <c r="H927" i="4"/>
  <c r="I927" i="4" s="1"/>
  <c r="K927" i="4" s="1"/>
  <c r="F928" i="4"/>
  <c r="H928" i="4"/>
  <c r="I928" i="4" s="1"/>
  <c r="K928" i="4" s="1"/>
  <c r="F929" i="4"/>
  <c r="H929" i="4"/>
  <c r="I929" i="4" s="1"/>
  <c r="K929" i="4" s="1"/>
  <c r="F930" i="4"/>
  <c r="H930" i="4"/>
  <c r="I930" i="4" s="1"/>
  <c r="K930" i="4" s="1"/>
  <c r="F931" i="4"/>
  <c r="H931" i="4"/>
  <c r="I931" i="4" s="1"/>
  <c r="K931" i="4" s="1"/>
  <c r="F932" i="4"/>
  <c r="H932" i="4"/>
  <c r="I932" i="4" s="1"/>
  <c r="K932" i="4" s="1"/>
  <c r="F933" i="4"/>
  <c r="H933" i="4"/>
  <c r="I933" i="4" s="1"/>
  <c r="K933" i="4" s="1"/>
  <c r="F934" i="4"/>
  <c r="H934" i="4"/>
  <c r="I934" i="4" s="1"/>
  <c r="K934" i="4" s="1"/>
  <c r="F935" i="4"/>
  <c r="H935" i="4"/>
  <c r="I935" i="4" s="1"/>
  <c r="K935" i="4" s="1"/>
  <c r="F936" i="4"/>
  <c r="F937" i="4"/>
  <c r="F938" i="4"/>
  <c r="F939" i="4"/>
  <c r="H939" i="4"/>
  <c r="I939" i="4" s="1"/>
  <c r="K939" i="4" s="1"/>
  <c r="F940" i="4"/>
  <c r="H940" i="4"/>
  <c r="I940" i="4" s="1"/>
  <c r="K940" i="4" s="1"/>
  <c r="F941" i="4"/>
  <c r="H941" i="4"/>
  <c r="I941" i="4" s="1"/>
  <c r="K941" i="4" s="1"/>
  <c r="F942" i="4"/>
  <c r="H942" i="4"/>
  <c r="I942" i="4" s="1"/>
  <c r="K942" i="4" s="1"/>
  <c r="F943" i="4"/>
  <c r="H943" i="4"/>
  <c r="I943" i="4" s="1"/>
  <c r="K943" i="4" s="1"/>
  <c r="F944" i="4"/>
  <c r="H944" i="4"/>
  <c r="I944" i="4" s="1"/>
  <c r="K944" i="4" s="1"/>
  <c r="F945" i="4"/>
  <c r="H945" i="4"/>
  <c r="I945" i="4" s="1"/>
  <c r="K945" i="4" s="1"/>
  <c r="F946" i="4"/>
  <c r="H946" i="4"/>
  <c r="I946" i="4" s="1"/>
  <c r="K946" i="4" s="1"/>
  <c r="F947" i="4"/>
  <c r="H947" i="4"/>
  <c r="I947" i="4" s="1"/>
  <c r="K947" i="4" s="1"/>
  <c r="F948" i="4"/>
  <c r="H948" i="4"/>
  <c r="I948" i="4" s="1"/>
  <c r="K948" i="4" s="1"/>
  <c r="F949" i="4"/>
  <c r="H949" i="4"/>
  <c r="I949" i="4" s="1"/>
  <c r="K949" i="4" s="1"/>
  <c r="F950" i="4"/>
  <c r="H950" i="4"/>
  <c r="I950" i="4" s="1"/>
  <c r="K950" i="4" s="1"/>
  <c r="F951" i="4"/>
  <c r="H951" i="4"/>
  <c r="I951" i="4" s="1"/>
  <c r="K951" i="4" s="1"/>
  <c r="F952" i="4"/>
  <c r="H952" i="4"/>
  <c r="I952" i="4" s="1"/>
  <c r="K952" i="4" s="1"/>
  <c r="F953" i="4"/>
  <c r="H953" i="4"/>
  <c r="I953" i="4" s="1"/>
  <c r="K953" i="4" s="1"/>
  <c r="F954" i="4"/>
  <c r="H954" i="4"/>
  <c r="I954" i="4" s="1"/>
  <c r="K954" i="4" s="1"/>
  <c r="F955" i="4"/>
  <c r="H955" i="4"/>
  <c r="I955" i="4" s="1"/>
  <c r="K955" i="4" s="1"/>
  <c r="F956" i="4"/>
  <c r="H956" i="4"/>
  <c r="I956" i="4" s="1"/>
  <c r="K956" i="4" s="1"/>
  <c r="F957" i="4"/>
  <c r="H957" i="4"/>
  <c r="I957" i="4" s="1"/>
  <c r="K957" i="4" s="1"/>
  <c r="F958" i="4"/>
  <c r="H958" i="4"/>
  <c r="I958" i="4" s="1"/>
  <c r="K958" i="4" s="1"/>
  <c r="F959" i="4"/>
  <c r="H959" i="4"/>
  <c r="I959" i="4" s="1"/>
  <c r="K959" i="4" s="1"/>
  <c r="F960" i="4"/>
  <c r="H960" i="4"/>
  <c r="I960" i="4" s="1"/>
  <c r="K960" i="4" s="1"/>
  <c r="F961" i="4"/>
  <c r="H961" i="4"/>
  <c r="I961" i="4" s="1"/>
  <c r="K961" i="4" s="1"/>
  <c r="F962" i="4"/>
  <c r="H962" i="4"/>
  <c r="I962" i="4" s="1"/>
  <c r="K962" i="4" s="1"/>
  <c r="H965" i="4"/>
  <c r="A966" i="4"/>
  <c r="A967" i="4" s="1"/>
  <c r="A968" i="4" s="1"/>
  <c r="A969" i="4" s="1"/>
  <c r="A970" i="4" s="1"/>
  <c r="A971" i="4" s="1"/>
  <c r="A972" i="4" s="1"/>
  <c r="A973" i="4" s="1"/>
  <c r="A974" i="4" s="1"/>
  <c r="A975" i="4" s="1"/>
  <c r="A976" i="4" s="1"/>
  <c r="A977" i="4" s="1"/>
  <c r="A978" i="4" s="1"/>
  <c r="A979" i="4" s="1"/>
  <c r="A980" i="4" s="1"/>
  <c r="A981" i="4" s="1"/>
  <c r="A982" i="4" s="1"/>
  <c r="A983" i="4" s="1"/>
  <c r="A984" i="4" s="1"/>
  <c r="A985" i="4" s="1"/>
  <c r="A986" i="4" s="1"/>
  <c r="A987" i="4" s="1"/>
  <c r="A988" i="4" s="1"/>
  <c r="A989" i="4" s="1"/>
  <c r="A990" i="4" s="1"/>
  <c r="A991" i="4" s="1"/>
  <c r="A992" i="4" s="1"/>
  <c r="A993" i="4" s="1"/>
  <c r="A994" i="4" s="1"/>
  <c r="A995" i="4" s="1"/>
  <c r="A996" i="4" s="1"/>
  <c r="A997" i="4" s="1"/>
  <c r="A998" i="4" s="1"/>
  <c r="A999" i="4" s="1"/>
  <c r="A1000" i="4" s="1"/>
  <c r="A1001" i="4" s="1"/>
  <c r="A1002" i="4" s="1"/>
  <c r="A1003" i="4" s="1"/>
  <c r="A1004" i="4" s="1"/>
  <c r="A1005" i="4" s="1"/>
  <c r="A1006" i="4" s="1"/>
  <c r="A1007" i="4" s="1"/>
  <c r="A1008" i="4" s="1"/>
  <c r="A1009" i="4" s="1"/>
  <c r="A1010" i="4" s="1"/>
  <c r="A1011" i="4" s="1"/>
  <c r="A1012" i="4" s="1"/>
  <c r="A1013" i="4" s="1"/>
  <c r="A1014" i="4" s="1"/>
  <c r="A1015" i="4" s="1"/>
  <c r="A1016" i="4" s="1"/>
  <c r="A1017" i="4" s="1"/>
  <c r="A1018" i="4" s="1"/>
  <c r="A1019" i="4" s="1"/>
  <c r="A1020" i="4" s="1"/>
  <c r="A1021" i="4" s="1"/>
  <c r="A1022" i="4" s="1"/>
  <c r="A1023" i="4" s="1"/>
  <c r="A1024" i="4" s="1"/>
  <c r="A1025" i="4" s="1"/>
  <c r="A1026" i="4" s="1"/>
  <c r="A1027" i="4" s="1"/>
  <c r="A1028" i="4" s="1"/>
  <c r="A1029" i="4" s="1"/>
  <c r="A1030" i="4" s="1"/>
  <c r="A1031" i="4" s="1"/>
  <c r="A1032" i="4" s="1"/>
  <c r="A1033" i="4" s="1"/>
  <c r="A1034" i="4" s="1"/>
  <c r="A1035" i="4" s="1"/>
  <c r="A1036" i="4" s="1"/>
  <c r="A1037" i="4" s="1"/>
  <c r="A1038" i="4" s="1"/>
  <c r="A1039" i="4" s="1"/>
  <c r="A1040" i="4" s="1"/>
  <c r="A1041" i="4" s="1"/>
  <c r="A1042" i="4" s="1"/>
  <c r="A1043" i="4" s="1"/>
  <c r="A1044" i="4" s="1"/>
  <c r="A1045" i="4" s="1"/>
  <c r="A1046" i="4" s="1"/>
  <c r="A1047" i="4" s="1"/>
  <c r="A1048" i="4" s="1"/>
  <c r="A1049" i="4" s="1"/>
  <c r="A1050" i="4" s="1"/>
  <c r="A1051" i="4" s="1"/>
  <c r="A1052" i="4" s="1"/>
  <c r="A1053" i="4" s="1"/>
  <c r="A1054" i="4" s="1"/>
  <c r="A1055" i="4" s="1"/>
  <c r="A1056" i="4" s="1"/>
  <c r="A1057" i="4" s="1"/>
  <c r="A1058" i="4" s="1"/>
  <c r="A1059" i="4" s="1"/>
  <c r="A1060" i="4" s="1"/>
  <c r="A1061" i="4" s="1"/>
  <c r="A1062" i="4" s="1"/>
  <c r="A1063" i="4" s="1"/>
  <c r="A1064" i="4" s="1"/>
  <c r="A1065" i="4" s="1"/>
  <c r="A1066" i="4" s="1"/>
  <c r="A1067" i="4" s="1"/>
  <c r="A1068" i="4" s="1"/>
  <c r="A1069" i="4" s="1"/>
  <c r="A1070" i="4" s="1"/>
  <c r="A1071" i="4" s="1"/>
  <c r="A1072" i="4" s="1"/>
  <c r="A1073" i="4" s="1"/>
  <c r="A1074" i="4" s="1"/>
  <c r="A1075" i="4" s="1"/>
  <c r="A1076" i="4" s="1"/>
  <c r="A1077" i="4" s="1"/>
  <c r="A1078" i="4" s="1"/>
  <c r="A1079" i="4" s="1"/>
  <c r="A1080" i="4" s="1"/>
  <c r="A1081" i="4" s="1"/>
  <c r="A1082" i="4" s="1"/>
  <c r="A1083" i="4" s="1"/>
  <c r="A1084" i="4" s="1"/>
  <c r="A1085" i="4" s="1"/>
  <c r="A1086" i="4" s="1"/>
  <c r="A1087" i="4" s="1"/>
  <c r="A1088" i="4" s="1"/>
  <c r="A1089" i="4" s="1"/>
  <c r="A1090" i="4" s="1"/>
  <c r="A1091" i="4" s="1"/>
  <c r="A1092" i="4" s="1"/>
  <c r="A1093" i="4" s="1"/>
  <c r="A1094" i="4" s="1"/>
  <c r="A1095" i="4" s="1"/>
  <c r="A1096" i="4" s="1"/>
  <c r="A1097" i="4" s="1"/>
  <c r="A1098" i="4" s="1"/>
  <c r="A1099" i="4" s="1"/>
  <c r="A1100" i="4" s="1"/>
  <c r="A1101" i="4" s="1"/>
  <c r="A1102" i="4" s="1"/>
  <c r="A1103" i="4" s="1"/>
  <c r="A1104" i="4" s="1"/>
  <c r="A1105" i="4" s="1"/>
  <c r="A1106" i="4" s="1"/>
  <c r="A1107" i="4" s="1"/>
  <c r="A1108" i="4" s="1"/>
  <c r="A1109" i="4" s="1"/>
  <c r="A1110" i="4" s="1"/>
  <c r="A1111" i="4" s="1"/>
  <c r="A1112" i="4" s="1"/>
  <c r="A1113" i="4" s="1"/>
  <c r="A1114" i="4" s="1"/>
  <c r="A1115" i="4" s="1"/>
  <c r="A1116" i="4" s="1"/>
  <c r="A1117" i="4" s="1"/>
  <c r="A1118" i="4" s="1"/>
  <c r="A1119" i="4" s="1"/>
  <c r="A1120" i="4" s="1"/>
  <c r="A1121" i="4" s="1"/>
  <c r="A1122" i="4" s="1"/>
  <c r="A1123" i="4" s="1"/>
  <c r="A1124" i="4" s="1"/>
  <c r="A1125" i="4" s="1"/>
  <c r="A1126" i="4" s="1"/>
  <c r="A1127" i="4" s="1"/>
  <c r="A1128" i="4" s="1"/>
  <c r="A1129" i="4" s="1"/>
  <c r="A1130" i="4" s="1"/>
  <c r="A1131" i="4" s="1"/>
  <c r="A1132" i="4" s="1"/>
  <c r="A1133" i="4" s="1"/>
  <c r="A1134" i="4" s="1"/>
  <c r="A1135" i="4" s="1"/>
  <c r="A1136" i="4" s="1"/>
  <c r="A1137" i="4" s="1"/>
  <c r="A1138" i="4" s="1"/>
  <c r="A1139" i="4" s="1"/>
  <c r="A1140" i="4" s="1"/>
  <c r="A1141" i="4" s="1"/>
  <c r="A1142" i="4" s="1"/>
  <c r="A1143" i="4" s="1"/>
  <c r="A1144" i="4" s="1"/>
  <c r="A1145" i="4" s="1"/>
  <c r="A1146" i="4" s="1"/>
  <c r="A1147" i="4" s="1"/>
  <c r="A1148" i="4" s="1"/>
  <c r="A1149" i="4" s="1"/>
  <c r="A1150" i="4" s="1"/>
  <c r="A1151" i="4" s="1"/>
  <c r="A1152" i="4" s="1"/>
  <c r="A1153" i="4" s="1"/>
  <c r="A1154" i="4" s="1"/>
  <c r="A1155" i="4" s="1"/>
  <c r="A1156" i="4" s="1"/>
  <c r="A1157" i="4" s="1"/>
  <c r="A1158" i="4" s="1"/>
  <c r="A1159" i="4" s="1"/>
  <c r="A1160" i="4" s="1"/>
  <c r="A1161" i="4" s="1"/>
  <c r="A1162" i="4" s="1"/>
  <c r="A1163" i="4" s="1"/>
  <c r="A1164" i="4" s="1"/>
  <c r="A1165" i="4" s="1"/>
  <c r="A1166" i="4" s="1"/>
  <c r="A1167" i="4" s="1"/>
  <c r="A1168" i="4" s="1"/>
  <c r="A1169" i="4" s="1"/>
  <c r="A1170" i="4" s="1"/>
  <c r="A1171" i="4" s="1"/>
  <c r="A1172" i="4" s="1"/>
  <c r="A1173" i="4" s="1"/>
  <c r="A1174" i="4" s="1"/>
  <c r="A1175" i="4" s="1"/>
  <c r="A1176" i="4" s="1"/>
  <c r="A1177" i="4" s="1"/>
  <c r="A1178" i="4" s="1"/>
  <c r="A1179" i="4" s="1"/>
  <c r="A1180" i="4" s="1"/>
  <c r="A1181" i="4" s="1"/>
  <c r="A1182" i="4" s="1"/>
  <c r="A1183" i="4" s="1"/>
  <c r="A1184" i="4" s="1"/>
  <c r="A1185" i="4" s="1"/>
  <c r="A1186" i="4" s="1"/>
  <c r="A1187" i="4" s="1"/>
  <c r="A1188" i="4" s="1"/>
  <c r="A1189" i="4" s="1"/>
  <c r="A1190" i="4" s="1"/>
  <c r="A1191" i="4" s="1"/>
  <c r="A1192" i="4" s="1"/>
  <c r="A1193" i="4" s="1"/>
  <c r="A1194" i="4" s="1"/>
  <c r="A1195" i="4" s="1"/>
  <c r="A1196" i="4" s="1"/>
  <c r="A1197" i="4" s="1"/>
  <c r="A1198" i="4" s="1"/>
  <c r="A1199" i="4" s="1"/>
  <c r="A1200" i="4" s="1"/>
  <c r="A1201" i="4" s="1"/>
  <c r="A1202" i="4" s="1"/>
  <c r="A1203" i="4" s="1"/>
  <c r="A1204" i="4" s="1"/>
  <c r="A1205" i="4" s="1"/>
  <c r="A1206" i="4" s="1"/>
  <c r="A1207" i="4" s="1"/>
  <c r="A1208" i="4" s="1"/>
  <c r="A1209" i="4" s="1"/>
  <c r="A1210" i="4" s="1"/>
  <c r="A1211" i="4" s="1"/>
  <c r="A1212" i="4" s="1"/>
  <c r="A1213" i="4" s="1"/>
  <c r="A1214" i="4" s="1"/>
  <c r="A1215" i="4" s="1"/>
  <c r="A1216" i="4" s="1"/>
  <c r="A1217" i="4" s="1"/>
  <c r="A1218" i="4" s="1"/>
  <c r="A1219" i="4" s="1"/>
  <c r="A1220" i="4" s="1"/>
  <c r="A1221" i="4" s="1"/>
  <c r="A1222" i="4" s="1"/>
  <c r="A1223" i="4" s="1"/>
  <c r="A1224" i="4" s="1"/>
  <c r="A1225" i="4" s="1"/>
  <c r="A1226" i="4" s="1"/>
  <c r="A1227" i="4" s="1"/>
  <c r="A1228" i="4" s="1"/>
  <c r="A1229" i="4" s="1"/>
  <c r="A1230" i="4" s="1"/>
  <c r="A1231" i="4" s="1"/>
  <c r="A1232" i="4" s="1"/>
  <c r="A1233" i="4" s="1"/>
  <c r="A1234" i="4" s="1"/>
  <c r="A1235" i="4" s="1"/>
  <c r="A1236" i="4" s="1"/>
  <c r="A1237" i="4" s="1"/>
  <c r="A1238" i="4" s="1"/>
  <c r="A1239" i="4" s="1"/>
  <c r="A1240" i="4" s="1"/>
  <c r="A1241" i="4" s="1"/>
  <c r="A1242" i="4" s="1"/>
  <c r="A1243" i="4" s="1"/>
  <c r="A1244" i="4" s="1"/>
  <c r="A1245" i="4" s="1"/>
  <c r="A1246" i="4" s="1"/>
  <c r="A1247" i="4" s="1"/>
  <c r="A1248" i="4" s="1"/>
  <c r="A1249" i="4" s="1"/>
  <c r="A1250" i="4" s="1"/>
  <c r="A1251" i="4" s="1"/>
  <c r="A1252" i="4" s="1"/>
  <c r="A1253" i="4" s="1"/>
  <c r="A1254" i="4" s="1"/>
  <c r="A1255" i="4" s="1"/>
  <c r="A1256" i="4" s="1"/>
  <c r="A1257" i="4" s="1"/>
  <c r="A1258" i="4" s="1"/>
  <c r="A1259" i="4" s="1"/>
  <c r="A1260" i="4" s="1"/>
  <c r="A1261" i="4" s="1"/>
  <c r="A1262" i="4" s="1"/>
  <c r="A1263" i="4" s="1"/>
  <c r="A1264" i="4" s="1"/>
  <c r="A1265" i="4" s="1"/>
  <c r="A1266" i="4" s="1"/>
  <c r="A1267" i="4" s="1"/>
  <c r="A1268" i="4" s="1"/>
  <c r="A1269" i="4" s="1"/>
  <c r="A1270" i="4" s="1"/>
  <c r="A1271" i="4" s="1"/>
  <c r="A1272" i="4" s="1"/>
  <c r="A1273" i="4" s="1"/>
  <c r="A1274" i="4" s="1"/>
  <c r="A1275" i="4" s="1"/>
  <c r="A1276" i="4" s="1"/>
  <c r="A1277" i="4" s="1"/>
  <c r="A1278" i="4" s="1"/>
  <c r="A1279" i="4" s="1"/>
  <c r="A1280" i="4" s="1"/>
  <c r="A1281" i="4" s="1"/>
  <c r="A1282" i="4" s="1"/>
  <c r="A1283" i="4" s="1"/>
  <c r="A1284" i="4" s="1"/>
  <c r="A1285" i="4" s="1"/>
  <c r="A1286" i="4" s="1"/>
  <c r="A1287" i="4" s="1"/>
  <c r="A1288" i="4" s="1"/>
  <c r="A1289" i="4" s="1"/>
  <c r="A1290" i="4" s="1"/>
  <c r="A1291" i="4" s="1"/>
  <c r="A1292" i="4" s="1"/>
  <c r="A1293" i="4" s="1"/>
  <c r="A1294" i="4" s="1"/>
  <c r="A1295" i="4" s="1"/>
  <c r="A1296" i="4" s="1"/>
  <c r="A1297" i="4" s="1"/>
  <c r="A1298" i="4" s="1"/>
  <c r="A1299" i="4" s="1"/>
  <c r="A1300" i="4" s="1"/>
  <c r="A1301" i="4" s="1"/>
  <c r="A1302" i="4" s="1"/>
  <c r="A1303" i="4" s="1"/>
  <c r="A1304" i="4" s="1"/>
  <c r="A1305" i="4" s="1"/>
  <c r="A1306" i="4" s="1"/>
  <c r="A1307" i="4" s="1"/>
  <c r="A1308" i="4" s="1"/>
  <c r="A1309" i="4" s="1"/>
  <c r="A1310" i="4" s="1"/>
  <c r="A1311" i="4" s="1"/>
  <c r="A1312" i="4" s="1"/>
  <c r="A1313" i="4" s="1"/>
  <c r="A1314" i="4" s="1"/>
  <c r="A1315" i="4" s="1"/>
  <c r="A1316" i="4" s="1"/>
  <c r="A1317" i="4" s="1"/>
  <c r="A1318" i="4" s="1"/>
  <c r="A1319" i="4" s="1"/>
  <c r="A1320" i="4" s="1"/>
  <c r="A1321" i="4" s="1"/>
  <c r="A1322" i="4" s="1"/>
  <c r="A1323" i="4" s="1"/>
  <c r="A1324" i="4" s="1"/>
  <c r="A1325" i="4" s="1"/>
  <c r="A1326" i="4" s="1"/>
  <c r="A1327" i="4" s="1"/>
  <c r="A1328" i="4" s="1"/>
  <c r="A1329" i="4" s="1"/>
  <c r="H966" i="4"/>
  <c r="I966" i="4" s="1"/>
  <c r="K966" i="4" s="1"/>
  <c r="H967" i="4"/>
  <c r="I967" i="4" s="1"/>
  <c r="K967" i="4" s="1"/>
  <c r="H968" i="4"/>
  <c r="I968" i="4" s="1"/>
  <c r="K968" i="4" s="1"/>
  <c r="H969" i="4"/>
  <c r="I969" i="4" s="1"/>
  <c r="K969" i="4" s="1"/>
  <c r="H970" i="4"/>
  <c r="I970" i="4" s="1"/>
  <c r="K970" i="4" s="1"/>
  <c r="H971" i="4"/>
  <c r="I971" i="4" s="1"/>
  <c r="K971" i="4" s="1"/>
  <c r="H972" i="4"/>
  <c r="I972" i="4" s="1"/>
  <c r="K972" i="4" s="1"/>
  <c r="H973" i="4"/>
  <c r="I973" i="4" s="1"/>
  <c r="K973" i="4" s="1"/>
  <c r="H974" i="4"/>
  <c r="I974" i="4" s="1"/>
  <c r="K974" i="4" s="1"/>
  <c r="H975" i="4"/>
  <c r="I975" i="4" s="1"/>
  <c r="K975" i="4" s="1"/>
  <c r="H976" i="4"/>
  <c r="I976" i="4" s="1"/>
  <c r="K976" i="4" s="1"/>
  <c r="H977" i="4"/>
  <c r="I977" i="4" s="1"/>
  <c r="K977" i="4" s="1"/>
  <c r="H978" i="4"/>
  <c r="I978" i="4" s="1"/>
  <c r="K978" i="4" s="1"/>
  <c r="H979" i="4"/>
  <c r="I979" i="4" s="1"/>
  <c r="K979" i="4" s="1"/>
  <c r="H980" i="4"/>
  <c r="I980" i="4" s="1"/>
  <c r="K980" i="4" s="1"/>
  <c r="H981" i="4"/>
  <c r="I981" i="4" s="1"/>
  <c r="K981" i="4" s="1"/>
  <c r="H982" i="4"/>
  <c r="I982" i="4" s="1"/>
  <c r="K982" i="4" s="1"/>
  <c r="H983" i="4"/>
  <c r="I983" i="4" s="1"/>
  <c r="K983" i="4" s="1"/>
  <c r="H984" i="4"/>
  <c r="I984" i="4" s="1"/>
  <c r="K984" i="4" s="1"/>
  <c r="H985" i="4"/>
  <c r="I985" i="4" s="1"/>
  <c r="K985" i="4" s="1"/>
  <c r="H986" i="4"/>
  <c r="I986" i="4" s="1"/>
  <c r="K986" i="4" s="1"/>
  <c r="H987" i="4"/>
  <c r="I987" i="4" s="1"/>
  <c r="K987" i="4" s="1"/>
  <c r="H988" i="4"/>
  <c r="I988" i="4" s="1"/>
  <c r="K988" i="4" s="1"/>
  <c r="H989" i="4"/>
  <c r="I989" i="4" s="1"/>
  <c r="K989" i="4" s="1"/>
  <c r="H990" i="4"/>
  <c r="I990" i="4" s="1"/>
  <c r="K990" i="4" s="1"/>
  <c r="H991" i="4"/>
  <c r="I991" i="4" s="1"/>
  <c r="K991" i="4" s="1"/>
  <c r="H992" i="4"/>
  <c r="I992" i="4" s="1"/>
  <c r="K992" i="4" s="1"/>
  <c r="H993" i="4"/>
  <c r="I993" i="4" s="1"/>
  <c r="K993" i="4" s="1"/>
  <c r="H994" i="4"/>
  <c r="I994" i="4" s="1"/>
  <c r="K994" i="4" s="1"/>
  <c r="H995" i="4"/>
  <c r="I995" i="4" s="1"/>
  <c r="K995" i="4" s="1"/>
  <c r="H996" i="4"/>
  <c r="I996" i="4" s="1"/>
  <c r="K996" i="4" s="1"/>
  <c r="H997" i="4"/>
  <c r="I997" i="4" s="1"/>
  <c r="K997" i="4" s="1"/>
  <c r="H998" i="4"/>
  <c r="I998" i="4" s="1"/>
  <c r="K998" i="4" s="1"/>
  <c r="H999" i="4"/>
  <c r="I999" i="4" s="1"/>
  <c r="K999" i="4" s="1"/>
  <c r="H1000" i="4"/>
  <c r="I1000" i="4" s="1"/>
  <c r="K1000" i="4" s="1"/>
  <c r="H1001" i="4"/>
  <c r="I1001" i="4" s="1"/>
  <c r="K1001" i="4" s="1"/>
  <c r="H1002" i="4"/>
  <c r="I1002" i="4" s="1"/>
  <c r="K1002" i="4" s="1"/>
  <c r="H1003" i="4"/>
  <c r="I1003" i="4" s="1"/>
  <c r="K1003" i="4" s="1"/>
  <c r="H1004" i="4"/>
  <c r="I1004" i="4" s="1"/>
  <c r="K1004" i="4" s="1"/>
  <c r="H1005" i="4"/>
  <c r="I1005" i="4" s="1"/>
  <c r="K1005" i="4" s="1"/>
  <c r="H1006" i="4"/>
  <c r="I1006" i="4" s="1"/>
  <c r="K1006" i="4" s="1"/>
  <c r="H1007" i="4"/>
  <c r="I1007" i="4" s="1"/>
  <c r="K1007" i="4" s="1"/>
  <c r="H1008" i="4"/>
  <c r="I1008" i="4" s="1"/>
  <c r="K1008" i="4" s="1"/>
  <c r="H1009" i="4"/>
  <c r="I1009" i="4" s="1"/>
  <c r="K1009" i="4" s="1"/>
  <c r="H1010" i="4"/>
  <c r="I1010" i="4" s="1"/>
  <c r="K1010" i="4" s="1"/>
  <c r="H1011" i="4"/>
  <c r="I1011" i="4" s="1"/>
  <c r="K1011" i="4" s="1"/>
  <c r="H1012" i="4"/>
  <c r="I1012" i="4" s="1"/>
  <c r="K1012" i="4" s="1"/>
  <c r="H1013" i="4"/>
  <c r="I1013" i="4" s="1"/>
  <c r="K1013" i="4" s="1"/>
  <c r="H1014" i="4"/>
  <c r="I1014" i="4" s="1"/>
  <c r="K1014" i="4" s="1"/>
  <c r="H1015" i="4"/>
  <c r="I1015" i="4" s="1"/>
  <c r="K1015" i="4" s="1"/>
  <c r="H1016" i="4"/>
  <c r="I1016" i="4" s="1"/>
  <c r="K1016" i="4" s="1"/>
  <c r="H1017" i="4"/>
  <c r="I1017" i="4" s="1"/>
  <c r="K1017" i="4" s="1"/>
  <c r="H1018" i="4"/>
  <c r="I1018" i="4" s="1"/>
  <c r="K1018" i="4" s="1"/>
  <c r="H1019" i="4"/>
  <c r="I1019" i="4" s="1"/>
  <c r="K1019" i="4" s="1"/>
  <c r="H1020" i="4"/>
  <c r="I1020" i="4" s="1"/>
  <c r="K1020" i="4" s="1"/>
  <c r="H1021" i="4"/>
  <c r="I1021" i="4" s="1"/>
  <c r="K1021" i="4" s="1"/>
  <c r="H1022" i="4"/>
  <c r="I1022" i="4" s="1"/>
  <c r="K1022" i="4" s="1"/>
  <c r="H1023" i="4"/>
  <c r="I1023" i="4" s="1"/>
  <c r="K1023" i="4" s="1"/>
  <c r="H1024" i="4"/>
  <c r="I1024" i="4" s="1"/>
  <c r="K1024" i="4" s="1"/>
  <c r="H1025" i="4"/>
  <c r="I1025" i="4" s="1"/>
  <c r="K1025" i="4" s="1"/>
  <c r="H1026" i="4"/>
  <c r="I1026" i="4" s="1"/>
  <c r="K1026" i="4" s="1"/>
  <c r="H1027" i="4"/>
  <c r="I1027" i="4" s="1"/>
  <c r="K1027" i="4" s="1"/>
  <c r="H1028" i="4"/>
  <c r="I1028" i="4" s="1"/>
  <c r="K1028" i="4" s="1"/>
  <c r="H1029" i="4"/>
  <c r="I1029" i="4" s="1"/>
  <c r="K1029" i="4" s="1"/>
  <c r="H1030" i="4"/>
  <c r="I1030" i="4" s="1"/>
  <c r="K1030" i="4" s="1"/>
  <c r="H1031" i="4"/>
  <c r="I1031" i="4" s="1"/>
  <c r="K1031" i="4" s="1"/>
  <c r="H1032" i="4"/>
  <c r="I1032" i="4" s="1"/>
  <c r="K1032" i="4" s="1"/>
  <c r="H1033" i="4"/>
  <c r="I1033" i="4" s="1"/>
  <c r="K1033" i="4" s="1"/>
  <c r="H1034" i="4"/>
  <c r="I1034" i="4" s="1"/>
  <c r="K1034" i="4" s="1"/>
  <c r="H1035" i="4"/>
  <c r="I1035" i="4" s="1"/>
  <c r="K1035" i="4" s="1"/>
  <c r="H1036" i="4"/>
  <c r="I1036" i="4" s="1"/>
  <c r="K1036" i="4" s="1"/>
  <c r="H1037" i="4"/>
  <c r="I1037" i="4" s="1"/>
  <c r="K1037" i="4" s="1"/>
  <c r="H1038" i="4"/>
  <c r="I1038" i="4" s="1"/>
  <c r="K1038" i="4" s="1"/>
  <c r="H1039" i="4"/>
  <c r="I1039" i="4" s="1"/>
  <c r="K1039" i="4" s="1"/>
  <c r="H1040" i="4"/>
  <c r="I1040" i="4" s="1"/>
  <c r="K1040" i="4" s="1"/>
  <c r="H1041" i="4"/>
  <c r="I1041" i="4" s="1"/>
  <c r="K1041" i="4" s="1"/>
  <c r="H1042" i="4"/>
  <c r="I1042" i="4" s="1"/>
  <c r="K1042" i="4" s="1"/>
  <c r="H1043" i="4"/>
  <c r="I1043" i="4" s="1"/>
  <c r="K1043" i="4" s="1"/>
  <c r="H1044" i="4"/>
  <c r="I1044" i="4" s="1"/>
  <c r="K1044" i="4" s="1"/>
  <c r="H1045" i="4"/>
  <c r="I1045" i="4" s="1"/>
  <c r="K1045" i="4" s="1"/>
  <c r="H1046" i="4"/>
  <c r="I1046" i="4" s="1"/>
  <c r="K1046" i="4" s="1"/>
  <c r="H1047" i="4"/>
  <c r="I1047" i="4" s="1"/>
  <c r="K1047" i="4" s="1"/>
  <c r="H1048" i="4"/>
  <c r="I1048" i="4" s="1"/>
  <c r="K1048" i="4" s="1"/>
  <c r="H1049" i="4"/>
  <c r="I1049" i="4" s="1"/>
  <c r="K1049" i="4" s="1"/>
  <c r="H1050" i="4"/>
  <c r="I1050" i="4" s="1"/>
  <c r="K1050" i="4" s="1"/>
  <c r="H1051" i="4"/>
  <c r="I1051" i="4" s="1"/>
  <c r="K1051" i="4" s="1"/>
  <c r="H1052" i="4"/>
  <c r="I1052" i="4" s="1"/>
  <c r="K1052" i="4" s="1"/>
  <c r="H1053" i="4"/>
  <c r="I1053" i="4" s="1"/>
  <c r="K1053" i="4" s="1"/>
  <c r="H1054" i="4"/>
  <c r="I1054" i="4" s="1"/>
  <c r="K1054" i="4" s="1"/>
  <c r="H1055" i="4"/>
  <c r="I1055" i="4" s="1"/>
  <c r="K1055" i="4" s="1"/>
  <c r="H1056" i="4"/>
  <c r="I1056" i="4" s="1"/>
  <c r="K1056" i="4" s="1"/>
  <c r="H1057" i="4"/>
  <c r="I1057" i="4" s="1"/>
  <c r="K1057" i="4" s="1"/>
  <c r="H1058" i="4"/>
  <c r="I1058" i="4" s="1"/>
  <c r="K1058" i="4" s="1"/>
  <c r="H1059" i="4"/>
  <c r="I1059" i="4" s="1"/>
  <c r="K1059" i="4" s="1"/>
  <c r="H1060" i="4"/>
  <c r="I1060" i="4" s="1"/>
  <c r="K1060" i="4" s="1"/>
  <c r="H1061" i="4"/>
  <c r="I1061" i="4" s="1"/>
  <c r="K1061" i="4" s="1"/>
  <c r="H1062" i="4"/>
  <c r="I1062" i="4" s="1"/>
  <c r="K1062" i="4" s="1"/>
  <c r="H1063" i="4"/>
  <c r="I1063" i="4" s="1"/>
  <c r="K1063" i="4" s="1"/>
  <c r="H1064" i="4"/>
  <c r="I1064" i="4" s="1"/>
  <c r="K1064" i="4" s="1"/>
  <c r="H1065" i="4"/>
  <c r="I1065" i="4" s="1"/>
  <c r="K1065" i="4" s="1"/>
  <c r="H1066" i="4"/>
  <c r="I1066" i="4" s="1"/>
  <c r="K1066" i="4" s="1"/>
  <c r="H1067" i="4"/>
  <c r="I1067" i="4" s="1"/>
  <c r="K1067" i="4" s="1"/>
  <c r="H1068" i="4"/>
  <c r="I1068" i="4" s="1"/>
  <c r="K1068" i="4" s="1"/>
  <c r="H1069" i="4"/>
  <c r="I1069" i="4" s="1"/>
  <c r="K1069" i="4" s="1"/>
  <c r="H1070" i="4"/>
  <c r="I1070" i="4" s="1"/>
  <c r="K1070" i="4" s="1"/>
  <c r="H1071" i="4"/>
  <c r="I1071" i="4" s="1"/>
  <c r="K1071" i="4" s="1"/>
  <c r="H1072" i="4"/>
  <c r="I1072" i="4" s="1"/>
  <c r="K1072" i="4" s="1"/>
  <c r="H1073" i="4"/>
  <c r="I1073" i="4" s="1"/>
  <c r="K1073" i="4" s="1"/>
  <c r="H1074" i="4"/>
  <c r="I1074" i="4" s="1"/>
  <c r="K1074" i="4" s="1"/>
  <c r="H1075" i="4"/>
  <c r="I1075" i="4" s="1"/>
  <c r="K1075" i="4" s="1"/>
  <c r="H1076" i="4"/>
  <c r="I1076" i="4" s="1"/>
  <c r="K1076" i="4" s="1"/>
  <c r="H1077" i="4"/>
  <c r="I1077" i="4" s="1"/>
  <c r="K1077" i="4" s="1"/>
  <c r="H1078" i="4"/>
  <c r="I1078" i="4" s="1"/>
  <c r="K1078" i="4" s="1"/>
  <c r="H1079" i="4"/>
  <c r="I1079" i="4" s="1"/>
  <c r="K1079" i="4" s="1"/>
  <c r="H1080" i="4"/>
  <c r="I1080" i="4" s="1"/>
  <c r="K1080" i="4" s="1"/>
  <c r="H1081" i="4"/>
  <c r="I1081" i="4" s="1"/>
  <c r="K1081" i="4" s="1"/>
  <c r="H1082" i="4"/>
  <c r="I1082" i="4" s="1"/>
  <c r="K1082" i="4" s="1"/>
  <c r="H1083" i="4"/>
  <c r="I1083" i="4" s="1"/>
  <c r="K1083" i="4" s="1"/>
  <c r="H1084" i="4"/>
  <c r="I1084" i="4" s="1"/>
  <c r="K1084" i="4" s="1"/>
  <c r="H1085" i="4"/>
  <c r="I1085" i="4" s="1"/>
  <c r="K1085" i="4" s="1"/>
  <c r="H1086" i="4"/>
  <c r="I1086" i="4" s="1"/>
  <c r="K1086" i="4" s="1"/>
  <c r="H1087" i="4"/>
  <c r="I1087" i="4" s="1"/>
  <c r="K1087" i="4" s="1"/>
  <c r="H1088" i="4"/>
  <c r="I1088" i="4" s="1"/>
  <c r="K1088" i="4" s="1"/>
  <c r="H1089" i="4"/>
  <c r="I1089" i="4" s="1"/>
  <c r="K1089" i="4" s="1"/>
  <c r="H1090" i="4"/>
  <c r="I1090" i="4" s="1"/>
  <c r="K1090" i="4" s="1"/>
  <c r="H1091" i="4"/>
  <c r="I1091" i="4" s="1"/>
  <c r="K1091" i="4" s="1"/>
  <c r="H1092" i="4"/>
  <c r="I1092" i="4" s="1"/>
  <c r="K1092" i="4" s="1"/>
  <c r="H1093" i="4"/>
  <c r="I1093" i="4" s="1"/>
  <c r="K1093" i="4" s="1"/>
  <c r="H1094" i="4"/>
  <c r="I1094" i="4" s="1"/>
  <c r="K1094" i="4" s="1"/>
  <c r="H1095" i="4"/>
  <c r="I1095" i="4" s="1"/>
  <c r="K1095" i="4" s="1"/>
  <c r="H1096" i="4"/>
  <c r="I1096" i="4" s="1"/>
  <c r="K1096" i="4" s="1"/>
  <c r="H1097" i="4"/>
  <c r="I1097" i="4" s="1"/>
  <c r="K1097" i="4" s="1"/>
  <c r="H1098" i="4"/>
  <c r="I1098" i="4" s="1"/>
  <c r="K1098" i="4" s="1"/>
  <c r="H1099" i="4"/>
  <c r="I1099" i="4" s="1"/>
  <c r="K1099" i="4" s="1"/>
  <c r="H1100" i="4"/>
  <c r="I1100" i="4" s="1"/>
  <c r="K1100" i="4" s="1"/>
  <c r="H1101" i="4"/>
  <c r="I1101" i="4" s="1"/>
  <c r="K1101" i="4" s="1"/>
  <c r="H1102" i="4"/>
  <c r="I1102" i="4" s="1"/>
  <c r="K1102" i="4" s="1"/>
  <c r="H1103" i="4"/>
  <c r="I1103" i="4" s="1"/>
  <c r="K1103" i="4" s="1"/>
  <c r="H1104" i="4"/>
  <c r="I1104" i="4" s="1"/>
  <c r="K1104" i="4" s="1"/>
  <c r="H1105" i="4"/>
  <c r="I1105" i="4" s="1"/>
  <c r="K1105" i="4" s="1"/>
  <c r="H1106" i="4"/>
  <c r="I1106" i="4" s="1"/>
  <c r="K1106" i="4" s="1"/>
  <c r="H1107" i="4"/>
  <c r="I1107" i="4" s="1"/>
  <c r="K1107" i="4" s="1"/>
  <c r="H1108" i="4"/>
  <c r="I1108" i="4" s="1"/>
  <c r="K1108" i="4" s="1"/>
  <c r="H1109" i="4"/>
  <c r="I1109" i="4" s="1"/>
  <c r="K1109" i="4" s="1"/>
  <c r="H1110" i="4"/>
  <c r="I1110" i="4" s="1"/>
  <c r="K1110" i="4" s="1"/>
  <c r="H1111" i="4"/>
  <c r="I1111" i="4" s="1"/>
  <c r="K1111" i="4" s="1"/>
  <c r="H1112" i="4"/>
  <c r="I1112" i="4" s="1"/>
  <c r="K1112" i="4" s="1"/>
  <c r="H1113" i="4"/>
  <c r="I1113" i="4" s="1"/>
  <c r="K1113" i="4" s="1"/>
  <c r="H1114" i="4"/>
  <c r="I1114" i="4" s="1"/>
  <c r="K1114" i="4" s="1"/>
  <c r="H1115" i="4"/>
  <c r="I1115" i="4" s="1"/>
  <c r="K1115" i="4" s="1"/>
  <c r="H1116" i="4"/>
  <c r="I1116" i="4" s="1"/>
  <c r="K1116" i="4" s="1"/>
  <c r="H1117" i="4"/>
  <c r="I1117" i="4" s="1"/>
  <c r="K1117" i="4" s="1"/>
  <c r="H1118" i="4"/>
  <c r="I1118" i="4" s="1"/>
  <c r="K1118" i="4" s="1"/>
  <c r="H1119" i="4"/>
  <c r="I1119" i="4" s="1"/>
  <c r="K1119" i="4" s="1"/>
  <c r="H1120" i="4"/>
  <c r="I1120" i="4" s="1"/>
  <c r="K1120" i="4" s="1"/>
  <c r="H1121" i="4"/>
  <c r="I1121" i="4" s="1"/>
  <c r="K1121" i="4" s="1"/>
  <c r="H1122" i="4"/>
  <c r="I1122" i="4" s="1"/>
  <c r="K1122" i="4" s="1"/>
  <c r="H1123" i="4"/>
  <c r="I1123" i="4" s="1"/>
  <c r="K1123" i="4" s="1"/>
  <c r="H1124" i="4"/>
  <c r="I1124" i="4" s="1"/>
  <c r="K1124" i="4" s="1"/>
  <c r="H1125" i="4"/>
  <c r="I1125" i="4" s="1"/>
  <c r="K1125" i="4" s="1"/>
  <c r="H1126" i="4"/>
  <c r="I1126" i="4" s="1"/>
  <c r="K1126" i="4" s="1"/>
  <c r="H1127" i="4"/>
  <c r="I1127" i="4" s="1"/>
  <c r="K1127" i="4" s="1"/>
  <c r="H1128" i="4"/>
  <c r="I1128" i="4" s="1"/>
  <c r="K1128" i="4" s="1"/>
  <c r="H1129" i="4"/>
  <c r="I1129" i="4" s="1"/>
  <c r="K1129" i="4" s="1"/>
  <c r="H1130" i="4"/>
  <c r="I1130" i="4" s="1"/>
  <c r="K1130" i="4" s="1"/>
  <c r="H1131" i="4"/>
  <c r="I1131" i="4" s="1"/>
  <c r="K1131" i="4" s="1"/>
  <c r="H1132" i="4"/>
  <c r="I1132" i="4" s="1"/>
  <c r="K1132" i="4" s="1"/>
  <c r="H1133" i="4"/>
  <c r="I1133" i="4" s="1"/>
  <c r="K1133" i="4" s="1"/>
  <c r="H1134" i="4"/>
  <c r="I1134" i="4" s="1"/>
  <c r="K1134" i="4" s="1"/>
  <c r="H1135" i="4"/>
  <c r="I1135" i="4" s="1"/>
  <c r="K1135" i="4" s="1"/>
  <c r="H1136" i="4"/>
  <c r="I1136" i="4" s="1"/>
  <c r="K1136" i="4" s="1"/>
  <c r="H1137" i="4"/>
  <c r="I1137" i="4" s="1"/>
  <c r="K1137" i="4" s="1"/>
  <c r="H1138" i="4"/>
  <c r="I1138" i="4" s="1"/>
  <c r="K1138" i="4" s="1"/>
  <c r="H1139" i="4"/>
  <c r="I1139" i="4" s="1"/>
  <c r="K1139" i="4" s="1"/>
  <c r="H1140" i="4"/>
  <c r="I1140" i="4" s="1"/>
  <c r="K1140" i="4" s="1"/>
  <c r="H1141" i="4"/>
  <c r="I1141" i="4" s="1"/>
  <c r="K1141" i="4" s="1"/>
  <c r="H1142" i="4"/>
  <c r="I1142" i="4" s="1"/>
  <c r="K1142" i="4" s="1"/>
  <c r="H1143" i="4"/>
  <c r="I1143" i="4" s="1"/>
  <c r="K1143" i="4" s="1"/>
  <c r="H1144" i="4"/>
  <c r="I1144" i="4" s="1"/>
  <c r="K1144" i="4" s="1"/>
  <c r="H1145" i="4"/>
  <c r="I1145" i="4" s="1"/>
  <c r="K1145" i="4" s="1"/>
  <c r="H1146" i="4"/>
  <c r="I1146" i="4" s="1"/>
  <c r="K1146" i="4" s="1"/>
  <c r="H1147" i="4"/>
  <c r="I1147" i="4" s="1"/>
  <c r="K1147" i="4" s="1"/>
  <c r="H1148" i="4"/>
  <c r="I1148" i="4" s="1"/>
  <c r="K1148" i="4" s="1"/>
  <c r="H1149" i="4"/>
  <c r="I1149" i="4" s="1"/>
  <c r="K1149" i="4" s="1"/>
  <c r="H1150" i="4"/>
  <c r="I1150" i="4" s="1"/>
  <c r="K1150" i="4" s="1"/>
  <c r="H1151" i="4"/>
  <c r="I1151" i="4" s="1"/>
  <c r="K1151" i="4" s="1"/>
  <c r="H1152" i="4"/>
  <c r="I1152" i="4" s="1"/>
  <c r="K1152" i="4" s="1"/>
  <c r="H1153" i="4"/>
  <c r="I1153" i="4" s="1"/>
  <c r="K1153" i="4" s="1"/>
  <c r="H1154" i="4"/>
  <c r="I1154" i="4" s="1"/>
  <c r="K1154" i="4" s="1"/>
  <c r="H1155" i="4"/>
  <c r="I1155" i="4" s="1"/>
  <c r="K1155" i="4" s="1"/>
  <c r="H1156" i="4"/>
  <c r="I1156" i="4" s="1"/>
  <c r="K1156" i="4" s="1"/>
  <c r="H1157" i="4"/>
  <c r="I1157" i="4" s="1"/>
  <c r="K1157" i="4" s="1"/>
  <c r="H1158" i="4"/>
  <c r="I1158" i="4" s="1"/>
  <c r="K1158" i="4" s="1"/>
  <c r="H1159" i="4"/>
  <c r="I1159" i="4" s="1"/>
  <c r="K1159" i="4" s="1"/>
  <c r="H1160" i="4"/>
  <c r="I1160" i="4" s="1"/>
  <c r="K1160" i="4" s="1"/>
  <c r="H1161" i="4"/>
  <c r="I1161" i="4" s="1"/>
  <c r="K1161" i="4" s="1"/>
  <c r="H1162" i="4"/>
  <c r="I1162" i="4" s="1"/>
  <c r="K1162" i="4" s="1"/>
  <c r="H1163" i="4"/>
  <c r="I1163" i="4" s="1"/>
  <c r="K1163" i="4" s="1"/>
  <c r="H1164" i="4"/>
  <c r="I1164" i="4" s="1"/>
  <c r="K1164" i="4" s="1"/>
  <c r="H1165" i="4"/>
  <c r="I1165" i="4" s="1"/>
  <c r="K1165" i="4" s="1"/>
  <c r="H1166" i="4"/>
  <c r="I1166" i="4" s="1"/>
  <c r="K1166" i="4" s="1"/>
  <c r="H1167" i="4"/>
  <c r="I1167" i="4" s="1"/>
  <c r="K1167" i="4" s="1"/>
  <c r="H1168" i="4"/>
  <c r="I1168" i="4" s="1"/>
  <c r="K1168" i="4" s="1"/>
  <c r="H1169" i="4"/>
  <c r="I1169" i="4" s="1"/>
  <c r="K1169" i="4" s="1"/>
  <c r="H1170" i="4"/>
  <c r="I1170" i="4" s="1"/>
  <c r="K1170" i="4" s="1"/>
  <c r="H1171" i="4"/>
  <c r="I1171" i="4" s="1"/>
  <c r="K1171" i="4" s="1"/>
  <c r="H1172" i="4"/>
  <c r="I1172" i="4" s="1"/>
  <c r="K1172" i="4" s="1"/>
  <c r="H1173" i="4"/>
  <c r="I1173" i="4" s="1"/>
  <c r="K1173" i="4" s="1"/>
  <c r="H1174" i="4"/>
  <c r="I1174" i="4" s="1"/>
  <c r="K1174" i="4" s="1"/>
  <c r="H1175" i="4"/>
  <c r="I1175" i="4" s="1"/>
  <c r="K1175" i="4" s="1"/>
  <c r="H1176" i="4"/>
  <c r="I1176" i="4" s="1"/>
  <c r="K1176" i="4" s="1"/>
  <c r="H1177" i="4"/>
  <c r="I1177" i="4" s="1"/>
  <c r="K1177" i="4" s="1"/>
  <c r="H1178" i="4"/>
  <c r="I1178" i="4" s="1"/>
  <c r="K1178" i="4" s="1"/>
  <c r="H1179" i="4"/>
  <c r="I1179" i="4" s="1"/>
  <c r="K1179" i="4" s="1"/>
  <c r="H1180" i="4"/>
  <c r="I1180" i="4" s="1"/>
  <c r="K1180" i="4" s="1"/>
  <c r="H1181" i="4"/>
  <c r="I1181" i="4" s="1"/>
  <c r="K1181" i="4" s="1"/>
  <c r="H1182" i="4"/>
  <c r="I1182" i="4" s="1"/>
  <c r="K1182" i="4" s="1"/>
  <c r="H1183" i="4"/>
  <c r="I1183" i="4" s="1"/>
  <c r="K1183" i="4" s="1"/>
  <c r="H1184" i="4"/>
  <c r="I1184" i="4" s="1"/>
  <c r="K1184" i="4" s="1"/>
  <c r="H1185" i="4"/>
  <c r="I1185" i="4" s="1"/>
  <c r="K1185" i="4" s="1"/>
  <c r="H1186" i="4"/>
  <c r="I1186" i="4" s="1"/>
  <c r="K1186" i="4" s="1"/>
  <c r="H1187" i="4"/>
  <c r="I1187" i="4" s="1"/>
  <c r="K1187" i="4" s="1"/>
  <c r="H1188" i="4"/>
  <c r="I1188" i="4" s="1"/>
  <c r="K1188" i="4" s="1"/>
  <c r="H1189" i="4"/>
  <c r="I1189" i="4" s="1"/>
  <c r="K1189" i="4" s="1"/>
  <c r="H1190" i="4"/>
  <c r="I1190" i="4" s="1"/>
  <c r="K1190" i="4" s="1"/>
  <c r="H1191" i="4"/>
  <c r="I1191" i="4" s="1"/>
  <c r="K1191" i="4" s="1"/>
  <c r="H1192" i="4"/>
  <c r="I1192" i="4" s="1"/>
  <c r="K1192" i="4" s="1"/>
  <c r="H1193" i="4"/>
  <c r="I1193" i="4" s="1"/>
  <c r="K1193" i="4" s="1"/>
  <c r="H1194" i="4"/>
  <c r="I1194" i="4" s="1"/>
  <c r="K1194" i="4" s="1"/>
  <c r="H1195" i="4"/>
  <c r="I1195" i="4" s="1"/>
  <c r="K1195" i="4" s="1"/>
  <c r="H1196" i="4"/>
  <c r="I1196" i="4" s="1"/>
  <c r="K1196" i="4" s="1"/>
  <c r="H1197" i="4"/>
  <c r="I1197" i="4" s="1"/>
  <c r="K1197" i="4" s="1"/>
  <c r="H1198" i="4"/>
  <c r="I1198" i="4" s="1"/>
  <c r="K1198" i="4" s="1"/>
  <c r="H1199" i="4"/>
  <c r="I1199" i="4" s="1"/>
  <c r="K1199" i="4" s="1"/>
  <c r="H1200" i="4"/>
  <c r="I1200" i="4" s="1"/>
  <c r="K1200" i="4" s="1"/>
  <c r="H1201" i="4"/>
  <c r="I1201" i="4" s="1"/>
  <c r="K1201" i="4" s="1"/>
  <c r="H1202" i="4"/>
  <c r="I1202" i="4" s="1"/>
  <c r="K1202" i="4" s="1"/>
  <c r="H1203" i="4"/>
  <c r="I1203" i="4" s="1"/>
  <c r="K1203" i="4" s="1"/>
  <c r="H1204" i="4"/>
  <c r="I1204" i="4" s="1"/>
  <c r="K1204" i="4" s="1"/>
  <c r="H1205" i="4"/>
  <c r="I1205" i="4" s="1"/>
  <c r="K1205" i="4" s="1"/>
  <c r="H1206" i="4"/>
  <c r="I1206" i="4" s="1"/>
  <c r="K1206" i="4" s="1"/>
  <c r="H1207" i="4"/>
  <c r="I1207" i="4" s="1"/>
  <c r="K1207" i="4" s="1"/>
  <c r="H1208" i="4"/>
  <c r="I1208" i="4" s="1"/>
  <c r="K1208" i="4" s="1"/>
  <c r="H1209" i="4"/>
  <c r="I1209" i="4" s="1"/>
  <c r="K1209" i="4" s="1"/>
  <c r="H1210" i="4"/>
  <c r="I1210" i="4" s="1"/>
  <c r="K1210" i="4" s="1"/>
  <c r="H1211" i="4"/>
  <c r="I1211" i="4" s="1"/>
  <c r="K1211" i="4" s="1"/>
  <c r="H1212" i="4"/>
  <c r="I1212" i="4" s="1"/>
  <c r="K1212" i="4" s="1"/>
  <c r="H1213" i="4"/>
  <c r="I1213" i="4" s="1"/>
  <c r="K1213" i="4" s="1"/>
  <c r="H1214" i="4"/>
  <c r="I1214" i="4" s="1"/>
  <c r="K1214" i="4" s="1"/>
  <c r="H1215" i="4"/>
  <c r="I1215" i="4" s="1"/>
  <c r="K1215" i="4" s="1"/>
  <c r="H1216" i="4"/>
  <c r="I1216" i="4" s="1"/>
  <c r="K1216" i="4" s="1"/>
  <c r="H1217" i="4"/>
  <c r="I1217" i="4" s="1"/>
  <c r="K1217" i="4" s="1"/>
  <c r="H1218" i="4"/>
  <c r="I1218" i="4" s="1"/>
  <c r="K1218" i="4" s="1"/>
  <c r="H1219" i="4"/>
  <c r="I1219" i="4" s="1"/>
  <c r="K1219" i="4" s="1"/>
  <c r="H1220" i="4"/>
  <c r="I1220" i="4" s="1"/>
  <c r="K1220" i="4" s="1"/>
  <c r="H1221" i="4"/>
  <c r="I1221" i="4" s="1"/>
  <c r="K1221" i="4" s="1"/>
  <c r="H1222" i="4"/>
  <c r="I1222" i="4" s="1"/>
  <c r="K1222" i="4" s="1"/>
  <c r="H1223" i="4"/>
  <c r="I1223" i="4" s="1"/>
  <c r="K1223" i="4" s="1"/>
  <c r="H1224" i="4"/>
  <c r="I1224" i="4" s="1"/>
  <c r="K1224" i="4" s="1"/>
  <c r="H1225" i="4"/>
  <c r="I1225" i="4" s="1"/>
  <c r="K1225" i="4" s="1"/>
  <c r="H1226" i="4"/>
  <c r="I1226" i="4" s="1"/>
  <c r="K1226" i="4" s="1"/>
  <c r="H1227" i="4"/>
  <c r="I1227" i="4" s="1"/>
  <c r="K1227" i="4" s="1"/>
  <c r="H1228" i="4"/>
  <c r="I1228" i="4" s="1"/>
  <c r="K1228" i="4" s="1"/>
  <c r="H1229" i="4"/>
  <c r="I1229" i="4" s="1"/>
  <c r="K1229" i="4" s="1"/>
  <c r="H1230" i="4"/>
  <c r="I1230" i="4" s="1"/>
  <c r="K1230" i="4" s="1"/>
  <c r="H1231" i="4"/>
  <c r="I1231" i="4" s="1"/>
  <c r="K1231" i="4" s="1"/>
  <c r="H1232" i="4"/>
  <c r="I1232" i="4" s="1"/>
  <c r="K1232" i="4" s="1"/>
  <c r="H1233" i="4"/>
  <c r="I1233" i="4" s="1"/>
  <c r="K1233" i="4" s="1"/>
  <c r="H1234" i="4"/>
  <c r="I1234" i="4" s="1"/>
  <c r="K1234" i="4" s="1"/>
  <c r="H1235" i="4"/>
  <c r="I1235" i="4" s="1"/>
  <c r="K1235" i="4" s="1"/>
  <c r="H1236" i="4"/>
  <c r="I1236" i="4" s="1"/>
  <c r="K1236" i="4" s="1"/>
  <c r="H1237" i="4"/>
  <c r="I1237" i="4" s="1"/>
  <c r="K1237" i="4" s="1"/>
  <c r="H1238" i="4"/>
  <c r="I1238" i="4" s="1"/>
  <c r="K1238" i="4" s="1"/>
  <c r="H1239" i="4"/>
  <c r="I1239" i="4" s="1"/>
  <c r="K1239" i="4" s="1"/>
  <c r="H1240" i="4"/>
  <c r="I1240" i="4" s="1"/>
  <c r="K1240" i="4" s="1"/>
  <c r="H1241" i="4"/>
  <c r="I1241" i="4" s="1"/>
  <c r="K1241" i="4" s="1"/>
  <c r="H1242" i="4"/>
  <c r="I1242" i="4" s="1"/>
  <c r="K1242" i="4" s="1"/>
  <c r="H1243" i="4"/>
  <c r="I1243" i="4" s="1"/>
  <c r="K1243" i="4" s="1"/>
  <c r="H1244" i="4"/>
  <c r="I1244" i="4" s="1"/>
  <c r="K1244" i="4" s="1"/>
  <c r="H1245" i="4"/>
  <c r="I1245" i="4" s="1"/>
  <c r="K1245" i="4" s="1"/>
  <c r="H1246" i="4"/>
  <c r="I1246" i="4" s="1"/>
  <c r="K1246" i="4" s="1"/>
  <c r="H1247" i="4"/>
  <c r="I1247" i="4" s="1"/>
  <c r="K1247" i="4" s="1"/>
  <c r="H1248" i="4"/>
  <c r="I1248" i="4" s="1"/>
  <c r="K1248" i="4" s="1"/>
  <c r="H1249" i="4"/>
  <c r="I1249" i="4" s="1"/>
  <c r="K1249" i="4" s="1"/>
  <c r="H1250" i="4"/>
  <c r="I1250" i="4" s="1"/>
  <c r="K1250" i="4" s="1"/>
  <c r="H1251" i="4"/>
  <c r="I1251" i="4" s="1"/>
  <c r="K1251" i="4" s="1"/>
  <c r="H1252" i="4"/>
  <c r="I1252" i="4" s="1"/>
  <c r="K1252" i="4" s="1"/>
  <c r="H1253" i="4"/>
  <c r="I1253" i="4" s="1"/>
  <c r="K1253" i="4" s="1"/>
  <c r="H1254" i="4"/>
  <c r="I1254" i="4" s="1"/>
  <c r="K1254" i="4" s="1"/>
  <c r="H1255" i="4"/>
  <c r="I1255" i="4" s="1"/>
  <c r="K1255" i="4" s="1"/>
  <c r="H1256" i="4"/>
  <c r="I1256" i="4" s="1"/>
  <c r="K1256" i="4" s="1"/>
  <c r="H1257" i="4"/>
  <c r="I1257" i="4" s="1"/>
  <c r="K1257" i="4" s="1"/>
  <c r="H1258" i="4"/>
  <c r="I1258" i="4" s="1"/>
  <c r="K1258" i="4" s="1"/>
  <c r="H1259" i="4"/>
  <c r="I1259" i="4" s="1"/>
  <c r="K1259" i="4" s="1"/>
  <c r="H1260" i="4"/>
  <c r="I1260" i="4" s="1"/>
  <c r="K1260" i="4" s="1"/>
  <c r="H1261" i="4"/>
  <c r="I1261" i="4" s="1"/>
  <c r="K1261" i="4" s="1"/>
  <c r="H1262" i="4"/>
  <c r="I1262" i="4" s="1"/>
  <c r="K1262" i="4" s="1"/>
  <c r="H1263" i="4"/>
  <c r="I1263" i="4" s="1"/>
  <c r="K1263" i="4" s="1"/>
  <c r="H1264" i="4"/>
  <c r="I1264" i="4" s="1"/>
  <c r="K1264" i="4" s="1"/>
  <c r="H1265" i="4"/>
  <c r="I1265" i="4" s="1"/>
  <c r="K1265" i="4" s="1"/>
  <c r="H1266" i="4"/>
  <c r="I1266" i="4" s="1"/>
  <c r="K1266" i="4" s="1"/>
  <c r="H1267" i="4"/>
  <c r="I1267" i="4" s="1"/>
  <c r="K1267" i="4" s="1"/>
  <c r="H1268" i="4"/>
  <c r="I1268" i="4" s="1"/>
  <c r="K1268" i="4" s="1"/>
  <c r="H1269" i="4"/>
  <c r="I1269" i="4" s="1"/>
  <c r="K1269" i="4" s="1"/>
  <c r="H1270" i="4"/>
  <c r="I1270" i="4" s="1"/>
  <c r="K1270" i="4" s="1"/>
  <c r="H1271" i="4"/>
  <c r="I1271" i="4" s="1"/>
  <c r="K1271" i="4" s="1"/>
  <c r="H1272" i="4"/>
  <c r="I1272" i="4" s="1"/>
  <c r="K1272" i="4" s="1"/>
  <c r="H1273" i="4"/>
  <c r="I1273" i="4" s="1"/>
  <c r="K1273" i="4" s="1"/>
  <c r="H1274" i="4"/>
  <c r="I1274" i="4" s="1"/>
  <c r="K1274" i="4" s="1"/>
  <c r="H1275" i="4"/>
  <c r="I1275" i="4" s="1"/>
  <c r="K1275" i="4" s="1"/>
  <c r="H1276" i="4"/>
  <c r="I1276" i="4" s="1"/>
  <c r="K1276" i="4" s="1"/>
  <c r="H1277" i="4"/>
  <c r="I1277" i="4" s="1"/>
  <c r="K1277" i="4" s="1"/>
  <c r="H1278" i="4"/>
  <c r="I1278" i="4" s="1"/>
  <c r="K1278" i="4" s="1"/>
  <c r="H1279" i="4"/>
  <c r="I1279" i="4" s="1"/>
  <c r="K1279" i="4" s="1"/>
  <c r="H1280" i="4"/>
  <c r="I1280" i="4" s="1"/>
  <c r="K1280" i="4" s="1"/>
  <c r="H1281" i="4"/>
  <c r="I1281" i="4" s="1"/>
  <c r="K1281" i="4" s="1"/>
  <c r="H1282" i="4"/>
  <c r="I1282" i="4" s="1"/>
  <c r="K1282" i="4" s="1"/>
  <c r="H1283" i="4"/>
  <c r="I1283" i="4" s="1"/>
  <c r="K1283" i="4" s="1"/>
  <c r="H1284" i="4"/>
  <c r="I1284" i="4" s="1"/>
  <c r="K1284" i="4" s="1"/>
  <c r="H1285" i="4"/>
  <c r="I1285" i="4" s="1"/>
  <c r="K1285" i="4" s="1"/>
  <c r="H1286" i="4"/>
  <c r="I1286" i="4" s="1"/>
  <c r="K1286" i="4" s="1"/>
  <c r="H1287" i="4"/>
  <c r="I1287" i="4" s="1"/>
  <c r="K1287" i="4" s="1"/>
  <c r="H1288" i="4"/>
  <c r="I1288" i="4" s="1"/>
  <c r="K1288" i="4" s="1"/>
  <c r="H1289" i="4"/>
  <c r="I1289" i="4" s="1"/>
  <c r="K1289" i="4" s="1"/>
  <c r="H1290" i="4"/>
  <c r="I1290" i="4" s="1"/>
  <c r="K1290" i="4" s="1"/>
  <c r="H1291" i="4"/>
  <c r="I1291" i="4" s="1"/>
  <c r="K1291" i="4" s="1"/>
  <c r="H1292" i="4"/>
  <c r="I1292" i="4" s="1"/>
  <c r="K1292" i="4" s="1"/>
  <c r="H1293" i="4"/>
  <c r="I1293" i="4" s="1"/>
  <c r="K1293" i="4" s="1"/>
  <c r="H1294" i="4"/>
  <c r="I1294" i="4" s="1"/>
  <c r="K1294" i="4" s="1"/>
  <c r="H1295" i="4"/>
  <c r="I1295" i="4" s="1"/>
  <c r="K1295" i="4" s="1"/>
  <c r="H1296" i="4"/>
  <c r="I1296" i="4" s="1"/>
  <c r="K1296" i="4" s="1"/>
  <c r="H1297" i="4"/>
  <c r="I1297" i="4" s="1"/>
  <c r="K1297" i="4" s="1"/>
  <c r="H1298" i="4"/>
  <c r="I1298" i="4" s="1"/>
  <c r="K1298" i="4" s="1"/>
  <c r="H1299" i="4"/>
  <c r="I1299" i="4" s="1"/>
  <c r="K1299" i="4" s="1"/>
  <c r="H1300" i="4"/>
  <c r="I1300" i="4" s="1"/>
  <c r="K1300" i="4" s="1"/>
  <c r="H1301" i="4"/>
  <c r="I1301" i="4" s="1"/>
  <c r="K1301" i="4" s="1"/>
  <c r="H1302" i="4"/>
  <c r="I1302" i="4" s="1"/>
  <c r="K1302" i="4" s="1"/>
  <c r="H1303" i="4"/>
  <c r="I1303" i="4" s="1"/>
  <c r="K1303" i="4" s="1"/>
  <c r="H1304" i="4"/>
  <c r="I1304" i="4" s="1"/>
  <c r="K1304" i="4" s="1"/>
  <c r="H1305" i="4"/>
  <c r="I1305" i="4" s="1"/>
  <c r="K1305" i="4" s="1"/>
  <c r="H1306" i="4"/>
  <c r="I1306" i="4" s="1"/>
  <c r="K1306" i="4" s="1"/>
  <c r="H1307" i="4"/>
  <c r="I1307" i="4" s="1"/>
  <c r="K1307" i="4" s="1"/>
  <c r="H1308" i="4"/>
  <c r="I1308" i="4" s="1"/>
  <c r="K1308" i="4" s="1"/>
  <c r="H1309" i="4"/>
  <c r="I1309" i="4" s="1"/>
  <c r="K1309" i="4" s="1"/>
  <c r="H1310" i="4"/>
  <c r="I1310" i="4" s="1"/>
  <c r="K1310" i="4" s="1"/>
  <c r="H1311" i="4"/>
  <c r="I1311" i="4" s="1"/>
  <c r="K1311" i="4" s="1"/>
  <c r="H1312" i="4"/>
  <c r="I1312" i="4" s="1"/>
  <c r="K1312" i="4" s="1"/>
  <c r="H1313" i="4"/>
  <c r="I1313" i="4" s="1"/>
  <c r="K1313" i="4" s="1"/>
  <c r="H1314" i="4"/>
  <c r="I1314" i="4" s="1"/>
  <c r="K1314" i="4" s="1"/>
  <c r="H1315" i="4"/>
  <c r="I1315" i="4" s="1"/>
  <c r="K1315" i="4" s="1"/>
  <c r="F1332" i="4"/>
  <c r="H1332" i="4"/>
  <c r="F1333" i="4"/>
  <c r="H1333" i="4"/>
  <c r="I1333" i="4" s="1"/>
  <c r="K1333" i="4" s="1"/>
  <c r="F1334" i="4"/>
  <c r="H1334" i="4"/>
  <c r="I1334" i="4" s="1"/>
  <c r="K1334" i="4" s="1"/>
  <c r="F1335" i="4"/>
  <c r="H1335" i="4"/>
  <c r="I1335" i="4" s="1"/>
  <c r="K1335" i="4" s="1"/>
  <c r="H1336" i="4"/>
  <c r="I1336" i="4" s="1"/>
  <c r="K1336" i="4" s="1"/>
  <c r="F1337" i="4"/>
  <c r="F1347" i="4"/>
  <c r="H1337" i="4"/>
  <c r="I1337" i="4" s="1"/>
  <c r="K1337" i="4" s="1"/>
  <c r="F1338" i="4"/>
  <c r="H1338" i="4"/>
  <c r="I1338" i="4" s="1"/>
  <c r="K1338" i="4" s="1"/>
  <c r="F1339" i="4"/>
  <c r="H1339" i="4"/>
  <c r="I1339" i="4" s="1"/>
  <c r="K1339" i="4" s="1"/>
  <c r="F1340" i="4"/>
  <c r="H1340" i="4"/>
  <c r="I1340" i="4" s="1"/>
  <c r="K1340" i="4" s="1"/>
  <c r="F1341" i="4"/>
  <c r="H1341" i="4"/>
  <c r="I1341" i="4" s="1"/>
  <c r="K1341" i="4" s="1"/>
  <c r="F1342" i="4"/>
  <c r="H1342" i="4"/>
  <c r="I1342" i="4" s="1"/>
  <c r="K1342" i="4" s="1"/>
  <c r="F1343" i="4"/>
  <c r="H1343" i="4"/>
  <c r="I1343" i="4" s="1"/>
  <c r="K1343" i="4" s="1"/>
  <c r="F1344" i="4"/>
  <c r="H1344" i="4"/>
  <c r="I1344" i="4" s="1"/>
  <c r="K1344" i="4" s="1"/>
  <c r="F1345" i="4"/>
  <c r="H1345" i="4"/>
  <c r="I1345" i="4" s="1"/>
  <c r="K1345" i="4" s="1"/>
  <c r="F1346" i="4"/>
  <c r="H1346" i="4"/>
  <c r="I1346" i="4" s="1"/>
  <c r="K1346" i="4" s="1"/>
  <c r="H1347" i="4"/>
  <c r="I1347" i="4" s="1"/>
  <c r="K1347" i="4" s="1"/>
  <c r="F1348" i="4"/>
  <c r="H1348" i="4"/>
  <c r="I1348" i="4" s="1"/>
  <c r="K1348" i="4" s="1"/>
  <c r="F1349" i="4"/>
  <c r="H1349" i="4"/>
  <c r="I1349" i="4" s="1"/>
  <c r="K1349" i="4" s="1"/>
  <c r="F1350" i="4"/>
  <c r="H1350" i="4"/>
  <c r="I1350" i="4" s="1"/>
  <c r="K1350" i="4" s="1"/>
  <c r="F1351" i="4"/>
  <c r="H1351" i="4"/>
  <c r="I1351" i="4" s="1"/>
  <c r="K1351" i="4" s="1"/>
  <c r="F1352" i="4"/>
  <c r="H1352" i="4"/>
  <c r="I1352" i="4" s="1"/>
  <c r="K1352" i="4" s="1"/>
  <c r="F1353" i="4"/>
  <c r="H1353" i="4"/>
  <c r="I1353" i="4" s="1"/>
  <c r="K1353" i="4" s="1"/>
  <c r="F1354" i="4"/>
  <c r="H1354" i="4"/>
  <c r="I1354" i="4" s="1"/>
  <c r="K1354" i="4" s="1"/>
  <c r="F1355" i="4"/>
  <c r="H1355" i="4"/>
  <c r="I1355" i="4" s="1"/>
  <c r="K1355" i="4" s="1"/>
  <c r="F1356" i="4"/>
  <c r="H1356" i="4"/>
  <c r="I1356" i="4" s="1"/>
  <c r="K1356" i="4" s="1"/>
  <c r="F1357" i="4"/>
  <c r="H1357" i="4"/>
  <c r="I1357" i="4" s="1"/>
  <c r="K1357" i="4" s="1"/>
  <c r="F1358" i="4"/>
  <c r="H1358" i="4"/>
  <c r="I1358" i="4" s="1"/>
  <c r="K1358" i="4" s="1"/>
  <c r="F1359" i="4"/>
  <c r="H1359" i="4"/>
  <c r="I1359" i="4" s="1"/>
  <c r="K1359" i="4" s="1"/>
  <c r="F1360" i="4"/>
  <c r="H1360" i="4"/>
  <c r="I1360" i="4" s="1"/>
  <c r="K1360" i="4" s="1"/>
  <c r="F1361" i="4"/>
  <c r="H1361" i="4"/>
  <c r="I1361" i="4" s="1"/>
  <c r="K1361" i="4" s="1"/>
  <c r="F1362" i="4"/>
  <c r="H1362" i="4"/>
  <c r="I1362" i="4" s="1"/>
  <c r="K1362" i="4" s="1"/>
  <c r="F1363" i="4"/>
  <c r="H1363" i="4"/>
  <c r="I1363" i="4" s="1"/>
  <c r="K1363" i="4" s="1"/>
  <c r="F1364" i="4"/>
  <c r="H1364" i="4"/>
  <c r="I1364" i="4" s="1"/>
  <c r="K1364" i="4" s="1"/>
  <c r="F1365" i="4"/>
  <c r="H1365" i="4"/>
  <c r="I1365" i="4" s="1"/>
  <c r="K1365" i="4" s="1"/>
  <c r="F1366" i="4"/>
  <c r="H1366" i="4"/>
  <c r="I1366" i="4" s="1"/>
  <c r="K1366" i="4" s="1"/>
  <c r="F1367" i="4"/>
  <c r="H1367" i="4"/>
  <c r="I1367" i="4" s="1"/>
  <c r="K1367" i="4" s="1"/>
  <c r="F1368" i="4"/>
  <c r="H1368" i="4"/>
  <c r="I1368" i="4" s="1"/>
  <c r="K1368" i="4" s="1"/>
  <c r="F1369" i="4"/>
  <c r="H1369" i="4"/>
  <c r="I1369" i="4" s="1"/>
  <c r="K1369" i="4" s="1"/>
  <c r="F1370" i="4"/>
  <c r="H1370" i="4"/>
  <c r="I1370" i="4" s="1"/>
  <c r="K1370" i="4" s="1"/>
  <c r="F1371" i="4"/>
  <c r="H1371" i="4"/>
  <c r="I1371" i="4" s="1"/>
  <c r="K1371" i="4" s="1"/>
  <c r="F1372" i="4"/>
  <c r="H1372" i="4"/>
  <c r="I1372" i="4" s="1"/>
  <c r="K1372" i="4" s="1"/>
  <c r="F1373" i="4"/>
  <c r="H1373" i="4"/>
  <c r="I1373" i="4" s="1"/>
  <c r="K1373" i="4" s="1"/>
  <c r="F1374" i="4"/>
  <c r="H1374" i="4"/>
  <c r="I1374" i="4" s="1"/>
  <c r="K1374" i="4" s="1"/>
  <c r="F1375" i="4"/>
  <c r="H1375" i="4"/>
  <c r="I1375" i="4" s="1"/>
  <c r="K1375" i="4" s="1"/>
  <c r="F1376" i="4"/>
  <c r="H1376" i="4"/>
  <c r="I1376" i="4" s="1"/>
  <c r="K1376" i="4" s="1"/>
  <c r="F1377" i="4"/>
  <c r="H1377" i="4"/>
  <c r="I1377" i="4" s="1"/>
  <c r="K1377" i="4" s="1"/>
  <c r="F1378" i="4"/>
  <c r="H1378" i="4"/>
  <c r="I1378" i="4" s="1"/>
  <c r="K1378" i="4" s="1"/>
  <c r="F1379" i="4"/>
  <c r="H1379" i="4"/>
  <c r="I1379" i="4" s="1"/>
  <c r="K1379" i="4" s="1"/>
  <c r="F1380" i="4"/>
  <c r="H1380" i="4"/>
  <c r="I1380" i="4" s="1"/>
  <c r="K1380" i="4" s="1"/>
  <c r="H1381" i="4"/>
  <c r="I1381" i="4" s="1"/>
  <c r="K1381" i="4" s="1"/>
  <c r="F1387" i="4"/>
  <c r="H1387" i="4"/>
  <c r="F1388" i="4"/>
  <c r="H1388" i="4"/>
  <c r="I1388" i="4" s="1"/>
  <c r="K1388" i="4" s="1"/>
  <c r="F1389" i="4"/>
  <c r="H1389" i="4"/>
  <c r="I1389" i="4" s="1"/>
  <c r="K1389" i="4" s="1"/>
  <c r="F1390" i="4"/>
  <c r="H1390" i="4"/>
  <c r="I1390" i="4" s="1"/>
  <c r="K1390" i="4" s="1"/>
  <c r="F1391" i="4"/>
  <c r="H1391" i="4"/>
  <c r="I1391" i="4" s="1"/>
  <c r="K1391" i="4" s="1"/>
  <c r="F1392" i="4"/>
  <c r="H1392" i="4"/>
  <c r="I1392" i="4" s="1"/>
  <c r="K1392" i="4" s="1"/>
  <c r="F1393" i="4"/>
  <c r="H1393" i="4"/>
  <c r="I1393" i="4" s="1"/>
  <c r="K1393" i="4" s="1"/>
  <c r="F1394" i="4"/>
  <c r="H1394" i="4"/>
  <c r="I1394" i="4" s="1"/>
  <c r="K1394" i="4" s="1"/>
  <c r="F1395" i="4"/>
  <c r="H1395" i="4"/>
  <c r="I1395" i="4" s="1"/>
  <c r="K1395" i="4" s="1"/>
  <c r="F1396" i="4"/>
  <c r="H1396" i="4"/>
  <c r="I1396" i="4" s="1"/>
  <c r="K1396" i="4" s="1"/>
  <c r="F1397" i="4"/>
  <c r="H1397" i="4"/>
  <c r="I1397" i="4" s="1"/>
  <c r="K1397" i="4" s="1"/>
  <c r="F1398" i="4"/>
  <c r="H1398" i="4"/>
  <c r="I1398" i="4" s="1"/>
  <c r="K1398" i="4" s="1"/>
  <c r="F1399" i="4"/>
  <c r="H1399" i="4"/>
  <c r="I1399" i="4" s="1"/>
  <c r="K1399" i="4" s="1"/>
  <c r="F1400" i="4"/>
  <c r="H1400" i="4"/>
  <c r="I1400" i="4" s="1"/>
  <c r="K1400" i="4" s="1"/>
  <c r="F1401" i="4"/>
  <c r="H1401" i="4"/>
  <c r="I1401" i="4" s="1"/>
  <c r="K1401" i="4" s="1"/>
  <c r="F1402" i="4"/>
  <c r="H1402" i="4"/>
  <c r="I1402" i="4" s="1"/>
  <c r="K1402" i="4" s="1"/>
  <c r="F1403" i="4"/>
  <c r="H1403" i="4"/>
  <c r="I1403" i="4" s="1"/>
  <c r="K1403" i="4" s="1"/>
  <c r="F1404" i="4"/>
  <c r="H1404" i="4"/>
  <c r="I1404" i="4" s="1"/>
  <c r="K1404" i="4" s="1"/>
  <c r="F1405" i="4"/>
  <c r="H1405" i="4"/>
  <c r="I1405" i="4" s="1"/>
  <c r="K1405" i="4" s="1"/>
  <c r="F1406" i="4"/>
  <c r="H1406" i="4"/>
  <c r="I1406" i="4" s="1"/>
  <c r="K1406" i="4" s="1"/>
  <c r="F1407" i="4"/>
  <c r="H1407" i="4"/>
  <c r="I1407" i="4" s="1"/>
  <c r="K1407" i="4" s="1"/>
  <c r="F1408" i="4"/>
  <c r="H1408" i="4"/>
  <c r="I1408" i="4" s="1"/>
  <c r="K1408" i="4" s="1"/>
  <c r="F1409" i="4"/>
  <c r="H1409" i="4"/>
  <c r="I1409" i="4" s="1"/>
  <c r="K1409" i="4" s="1"/>
  <c r="F1410" i="4"/>
  <c r="H1410" i="4"/>
  <c r="I1410" i="4" s="1"/>
  <c r="K1410" i="4" s="1"/>
  <c r="F1411" i="4"/>
  <c r="H1411" i="4"/>
  <c r="I1411" i="4" s="1"/>
  <c r="K1411" i="4" s="1"/>
  <c r="F1412" i="4"/>
  <c r="H1412" i="4"/>
  <c r="I1412" i="4" s="1"/>
  <c r="K1412" i="4" s="1"/>
  <c r="F1413" i="4"/>
  <c r="H1413" i="4"/>
  <c r="I1413" i="4" s="1"/>
  <c r="K1413" i="4" s="1"/>
  <c r="F1414" i="4"/>
  <c r="H1414" i="4"/>
  <c r="I1414" i="4" s="1"/>
  <c r="K1414" i="4" s="1"/>
  <c r="F1415" i="4"/>
  <c r="H1415" i="4"/>
  <c r="I1415" i="4" s="1"/>
  <c r="K1415" i="4" s="1"/>
  <c r="F1416" i="4"/>
  <c r="H1416" i="4"/>
  <c r="I1416" i="4" s="1"/>
  <c r="K1416" i="4" s="1"/>
  <c r="F1417" i="4"/>
  <c r="H1417" i="4"/>
  <c r="I1417" i="4" s="1"/>
  <c r="K1417" i="4" s="1"/>
  <c r="F1418" i="4"/>
  <c r="H1418" i="4"/>
  <c r="I1418" i="4" s="1"/>
  <c r="K1418" i="4" s="1"/>
  <c r="F1419" i="4"/>
  <c r="H1419" i="4"/>
  <c r="I1419" i="4" s="1"/>
  <c r="K1419" i="4" s="1"/>
  <c r="F1420" i="4"/>
  <c r="H1420" i="4"/>
  <c r="I1420" i="4" s="1"/>
  <c r="K1420" i="4" s="1"/>
  <c r="F1421" i="4"/>
  <c r="H1421" i="4"/>
  <c r="I1421" i="4" s="1"/>
  <c r="K1421" i="4" s="1"/>
  <c r="F1422" i="4"/>
  <c r="H1422" i="4"/>
  <c r="I1422" i="4" s="1"/>
  <c r="K1422" i="4" s="1"/>
  <c r="H1426" i="4"/>
  <c r="B1428" i="4"/>
  <c r="F1428" i="4"/>
  <c r="H1428" i="4"/>
  <c r="I1428" i="4" s="1"/>
  <c r="K1428" i="4" s="1"/>
  <c r="B1429" i="4"/>
  <c r="F1429" i="4"/>
  <c r="H1429" i="4"/>
  <c r="I1429" i="4" s="1"/>
  <c r="K1429" i="4" s="1"/>
  <c r="B1430" i="4"/>
  <c r="F1430" i="4"/>
  <c r="H1430" i="4"/>
  <c r="I1430" i="4" s="1"/>
  <c r="K1430" i="4" s="1"/>
  <c r="B1431" i="4"/>
  <c r="F1431" i="4"/>
  <c r="H1431" i="4"/>
  <c r="I1431" i="4" s="1"/>
  <c r="K1431" i="4" s="1"/>
  <c r="B1432" i="4"/>
  <c r="F1432" i="4"/>
  <c r="H1432" i="4"/>
  <c r="I1432" i="4" s="1"/>
  <c r="K1432" i="4" s="1"/>
  <c r="B1433" i="4"/>
  <c r="F1433" i="4"/>
  <c r="H1433" i="4"/>
  <c r="I1433" i="4" s="1"/>
  <c r="K1433" i="4" s="1"/>
  <c r="B1434" i="4"/>
  <c r="F1434" i="4"/>
  <c r="H1434" i="4"/>
  <c r="I1434" i="4" s="1"/>
  <c r="K1434" i="4" s="1"/>
  <c r="B1435" i="4"/>
  <c r="F1435" i="4"/>
  <c r="H1435" i="4"/>
  <c r="I1435" i="4" s="1"/>
  <c r="K1435" i="4" s="1"/>
  <c r="B1436" i="4"/>
  <c r="F1436" i="4"/>
  <c r="H1436" i="4"/>
  <c r="I1436" i="4" s="1"/>
  <c r="K1436" i="4" s="1"/>
  <c r="B1437" i="4"/>
  <c r="F1437" i="4"/>
  <c r="H1437" i="4"/>
  <c r="I1437" i="4" s="1"/>
  <c r="K1437" i="4" s="1"/>
  <c r="B1438" i="4"/>
  <c r="F1438" i="4"/>
  <c r="H1438" i="4"/>
  <c r="I1438" i="4" s="1"/>
  <c r="K1438" i="4" s="1"/>
  <c r="B1439" i="4"/>
  <c r="F1439" i="4"/>
  <c r="H1439" i="4"/>
  <c r="I1439" i="4" s="1"/>
  <c r="K1439" i="4" s="1"/>
  <c r="B1440" i="4"/>
  <c r="F1440" i="4"/>
  <c r="H1440" i="4"/>
  <c r="I1440" i="4" s="1"/>
  <c r="K1440" i="4" s="1"/>
  <c r="B1441" i="4"/>
  <c r="F1441" i="4"/>
  <c r="H1441" i="4"/>
  <c r="I1441" i="4" s="1"/>
  <c r="K1441" i="4" s="1"/>
  <c r="B1442" i="4"/>
  <c r="F1442" i="4"/>
  <c r="H1442" i="4"/>
  <c r="I1442" i="4" s="1"/>
  <c r="K1442" i="4" s="1"/>
  <c r="B1443" i="4"/>
  <c r="F1443" i="4"/>
  <c r="B1444" i="4"/>
  <c r="F1444" i="4"/>
  <c r="H1444" i="4"/>
  <c r="I1444" i="4" s="1"/>
  <c r="K1444" i="4" s="1"/>
  <c r="B1445" i="4"/>
  <c r="F1445" i="4"/>
  <c r="H1445" i="4"/>
  <c r="I1445" i="4" s="1"/>
  <c r="K1445" i="4" s="1"/>
  <c r="B1446" i="4"/>
  <c r="F1446" i="4"/>
  <c r="H1446" i="4"/>
  <c r="I1446" i="4" s="1"/>
  <c r="K1446" i="4" s="1"/>
  <c r="B1447" i="4"/>
  <c r="F1447" i="4"/>
  <c r="H1447" i="4"/>
  <c r="I1447" i="4" s="1"/>
  <c r="K1447" i="4" s="1"/>
  <c r="B1448" i="4"/>
  <c r="F1448" i="4"/>
  <c r="H1448" i="4"/>
  <c r="I1448" i="4" s="1"/>
  <c r="K1448" i="4" s="1"/>
  <c r="B1449" i="4"/>
  <c r="F1449" i="4"/>
  <c r="H1449" i="4"/>
  <c r="I1449" i="4" s="1"/>
  <c r="K1449" i="4" s="1"/>
  <c r="B1450" i="4"/>
  <c r="F1450" i="4"/>
  <c r="H1450" i="4"/>
  <c r="I1450" i="4" s="1"/>
  <c r="K1450" i="4" s="1"/>
  <c r="B1451" i="4"/>
  <c r="F1451" i="4"/>
  <c r="H1451" i="4"/>
  <c r="I1451" i="4" s="1"/>
  <c r="K1451" i="4" s="1"/>
  <c r="B1452" i="4"/>
  <c r="F1452" i="4"/>
  <c r="H1452" i="4"/>
  <c r="I1452" i="4" s="1"/>
  <c r="K1452" i="4" s="1"/>
  <c r="B1453" i="4"/>
  <c r="F1453" i="4"/>
  <c r="H1453" i="4"/>
  <c r="I1453" i="4" s="1"/>
  <c r="K1453" i="4" s="1"/>
  <c r="B1454" i="4"/>
  <c r="F1454" i="4"/>
  <c r="H1454" i="4"/>
  <c r="I1454" i="4" s="1"/>
  <c r="K1454" i="4" s="1"/>
  <c r="B1455" i="4"/>
  <c r="F1455" i="4"/>
  <c r="H1455" i="4"/>
  <c r="I1455" i="4" s="1"/>
  <c r="K1455" i="4" s="1"/>
  <c r="B1456" i="4"/>
  <c r="F1456" i="4"/>
  <c r="B1457" i="4"/>
  <c r="F1457" i="4"/>
  <c r="H1457" i="4"/>
  <c r="I1457" i="4" s="1"/>
  <c r="K1457" i="4" s="1"/>
  <c r="B1458" i="4"/>
  <c r="F1458" i="4"/>
  <c r="H1458" i="4"/>
  <c r="I1458" i="4" s="1"/>
  <c r="K1458" i="4" s="1"/>
  <c r="B1459" i="4"/>
  <c r="F1459" i="4"/>
  <c r="H1459" i="4"/>
  <c r="I1459" i="4" s="1"/>
  <c r="K1459" i="4" s="1"/>
  <c r="B1460" i="4"/>
  <c r="F1460" i="4"/>
  <c r="H1460" i="4"/>
  <c r="I1460" i="4" s="1"/>
  <c r="K1460" i="4" s="1"/>
  <c r="B1461" i="4"/>
  <c r="F1461" i="4"/>
  <c r="H1461" i="4"/>
  <c r="I1461" i="4" s="1"/>
  <c r="K1461" i="4" s="1"/>
  <c r="B1462" i="4"/>
  <c r="F1462" i="4"/>
  <c r="H1462" i="4"/>
  <c r="I1462" i="4" s="1"/>
  <c r="K1462" i="4" s="1"/>
  <c r="F1463" i="4"/>
  <c r="H1463" i="4"/>
  <c r="I1463" i="4" s="1"/>
  <c r="K1463" i="4" s="1"/>
  <c r="F1464" i="4"/>
  <c r="H1464" i="4"/>
  <c r="I1464" i="4" s="1"/>
  <c r="K1464" i="4" s="1"/>
  <c r="F1465" i="4"/>
  <c r="H1465" i="4"/>
  <c r="I1465" i="4" s="1"/>
  <c r="K1465" i="4" s="1"/>
  <c r="F1466" i="4"/>
  <c r="H1466" i="4"/>
  <c r="I1466" i="4" s="1"/>
  <c r="K1466" i="4" s="1"/>
  <c r="F1467" i="4"/>
  <c r="H1467" i="4"/>
  <c r="I1467" i="4" s="1"/>
  <c r="K1467" i="4" s="1"/>
  <c r="F1468" i="4"/>
  <c r="H1468" i="4"/>
  <c r="I1468" i="4" s="1"/>
  <c r="K1468" i="4" s="1"/>
  <c r="F1469" i="4"/>
  <c r="H1469" i="4"/>
  <c r="I1469" i="4" s="1"/>
  <c r="K1469" i="4" s="1"/>
  <c r="F1470" i="4"/>
  <c r="H1470" i="4"/>
  <c r="I1470" i="4" s="1"/>
  <c r="K1470" i="4" s="1"/>
  <c r="F1471" i="4"/>
  <c r="H1471" i="4"/>
  <c r="I1471" i="4" s="1"/>
  <c r="K1471" i="4" s="1"/>
  <c r="F1472" i="4"/>
  <c r="H1472" i="4"/>
  <c r="I1472" i="4" s="1"/>
  <c r="K1472" i="4" s="1"/>
  <c r="F1473" i="4"/>
  <c r="H1473" i="4"/>
  <c r="I1473" i="4" s="1"/>
  <c r="K1473" i="4" s="1"/>
  <c r="F1474" i="4"/>
  <c r="H1474" i="4"/>
  <c r="I1474" i="4" s="1"/>
  <c r="K1474" i="4" s="1"/>
  <c r="F1475" i="4"/>
  <c r="H1475" i="4"/>
  <c r="I1475" i="4" s="1"/>
  <c r="K1475" i="4" s="1"/>
  <c r="F1476" i="4"/>
  <c r="H1476" i="4"/>
  <c r="I1476" i="4" s="1"/>
  <c r="K1476" i="4" s="1"/>
  <c r="F1477" i="4"/>
  <c r="H1477" i="4"/>
  <c r="I1477" i="4" s="1"/>
  <c r="K1477" i="4" s="1"/>
  <c r="F1478" i="4"/>
  <c r="H1478" i="4"/>
  <c r="I1478" i="4" s="1"/>
  <c r="K1478" i="4" s="1"/>
  <c r="F1479" i="4"/>
  <c r="H1479" i="4"/>
  <c r="I1479" i="4" s="1"/>
  <c r="K1479" i="4" s="1"/>
  <c r="F1480" i="4"/>
  <c r="H1480" i="4"/>
  <c r="I1480" i="4" s="1"/>
  <c r="K1480" i="4" s="1"/>
  <c r="F1481" i="4"/>
  <c r="H1481" i="4"/>
  <c r="I1481" i="4" s="1"/>
  <c r="K1481" i="4" s="1"/>
  <c r="F1482" i="4"/>
  <c r="H1482" i="4"/>
  <c r="I1482" i="4" s="1"/>
  <c r="K1482" i="4" s="1"/>
  <c r="F1483" i="4"/>
  <c r="H1483" i="4"/>
  <c r="I1483" i="4" s="1"/>
  <c r="K1483" i="4" s="1"/>
  <c r="F1484" i="4"/>
  <c r="H1484" i="4"/>
  <c r="I1484" i="4" s="1"/>
  <c r="K1484" i="4" s="1"/>
  <c r="F1485" i="4"/>
  <c r="H1485" i="4"/>
  <c r="I1485" i="4" s="1"/>
  <c r="K1485" i="4" s="1"/>
  <c r="F1486" i="4"/>
  <c r="H1486" i="4"/>
  <c r="I1486" i="4" s="1"/>
  <c r="K1486" i="4" s="1"/>
  <c r="F1487" i="4"/>
  <c r="H1487" i="4"/>
  <c r="I1487" i="4" s="1"/>
  <c r="K1487" i="4" s="1"/>
  <c r="F1488" i="4"/>
  <c r="H1488" i="4"/>
  <c r="I1488" i="4" s="1"/>
  <c r="K1488" i="4" s="1"/>
  <c r="F1489" i="4"/>
  <c r="H1489" i="4"/>
  <c r="I1489" i="4" s="1"/>
  <c r="K1489" i="4" s="1"/>
  <c r="A7" i="2"/>
  <c r="A8" i="2" s="1"/>
  <c r="A9" i="2" s="1"/>
  <c r="A10" i="2" s="1"/>
  <c r="A11" i="2" s="1"/>
  <c r="A12" i="2" s="1"/>
  <c r="A13" i="2" s="1"/>
  <c r="A14" i="2" s="1"/>
  <c r="A15" i="2" s="1"/>
  <c r="A16" i="2" s="1"/>
  <c r="A17" i="2" s="1"/>
  <c r="A18" i="2" s="1"/>
  <c r="A19" i="2" s="1"/>
  <c r="A20" i="2" s="1"/>
  <c r="A21" i="2" s="1"/>
  <c r="A22" i="2" s="1"/>
  <c r="A23" i="2" s="1"/>
  <c r="A24" i="2" s="1"/>
  <c r="A25" i="2" s="1"/>
  <c r="A26" i="2" s="1"/>
  <c r="A27" i="2" s="1"/>
  <c r="A28" i="2" s="1"/>
  <c r="A29" i="2" s="1"/>
  <c r="A30" i="2" s="1"/>
  <c r="A31" i="2" s="1"/>
  <c r="A32" i="2" s="1"/>
  <c r="A33" i="2" s="1"/>
  <c r="A34" i="2" s="1"/>
  <c r="A35" i="2" s="1"/>
  <c r="A36" i="2" s="1"/>
  <c r="A37" i="2" s="1"/>
  <c r="A38" i="2" s="1"/>
  <c r="A39" i="2" s="1"/>
  <c r="A40" i="2" s="1"/>
  <c r="A41" i="2" s="1"/>
  <c r="A42" i="2" s="1"/>
  <c r="A43" i="2" s="1"/>
  <c r="A44" i="2" s="1"/>
  <c r="A45" i="2" s="1"/>
  <c r="A46" i="2" s="1"/>
  <c r="A47" i="2" s="1"/>
  <c r="A48" i="2" s="1"/>
  <c r="A49" i="2" s="1"/>
  <c r="A50" i="2" s="1"/>
  <c r="A51" i="2" s="1"/>
  <c r="A52" i="2" s="1"/>
  <c r="A53" i="2" s="1"/>
  <c r="A54" i="2" s="1"/>
  <c r="A55" i="2" s="1"/>
  <c r="A56" i="2" s="1"/>
  <c r="A57" i="2" s="1"/>
  <c r="A58" i="2" s="1"/>
  <c r="A59" i="2" s="1"/>
  <c r="A60" i="2" s="1"/>
  <c r="A61" i="2" s="1"/>
  <c r="A62" i="2" s="1"/>
  <c r="A63" i="2" s="1"/>
  <c r="A64" i="2" s="1"/>
  <c r="A65" i="2" s="1"/>
  <c r="A66" i="2" s="1"/>
  <c r="A67" i="2" s="1"/>
  <c r="A68" i="2" s="1"/>
  <c r="A69" i="2" s="1"/>
  <c r="A70" i="2" s="1"/>
  <c r="A71" i="2" s="1"/>
  <c r="A72" i="2" s="1"/>
  <c r="A73" i="2" s="1"/>
  <c r="A74" i="2" s="1"/>
  <c r="A75" i="2" s="1"/>
  <c r="A76" i="2" s="1"/>
  <c r="A77" i="2" s="1"/>
  <c r="A78" i="2" s="1"/>
  <c r="A79" i="2" s="1"/>
  <c r="A80" i="2" s="1"/>
  <c r="A81" i="2" s="1"/>
  <c r="A82" i="2" s="1"/>
  <c r="A83" i="2" s="1"/>
  <c r="A84" i="2" s="1"/>
  <c r="A85" i="2" s="1"/>
  <c r="A86" i="2" s="1"/>
  <c r="A87" i="2" s="1"/>
  <c r="A88" i="2" s="1"/>
  <c r="A89" i="2" s="1"/>
  <c r="A90" i="2" s="1"/>
  <c r="A91" i="2" s="1"/>
  <c r="A92" i="2" s="1"/>
  <c r="A93" i="2" s="1"/>
  <c r="A94" i="2" s="1"/>
  <c r="A95" i="2" s="1"/>
  <c r="A96" i="2" s="1"/>
  <c r="A97" i="2" s="1"/>
  <c r="A98" i="2" s="1"/>
  <c r="A99" i="2" s="1"/>
  <c r="A100" i="2" s="1"/>
  <c r="A101" i="2" s="1"/>
  <c r="A102" i="2" s="1"/>
  <c r="A103" i="2" s="1"/>
  <c r="A104" i="2" s="1"/>
  <c r="A105" i="2" s="1"/>
  <c r="A106" i="2" s="1"/>
  <c r="A107" i="2" s="1"/>
  <c r="A108" i="2" s="1"/>
  <c r="A109" i="2" s="1"/>
  <c r="A110" i="2" s="1"/>
  <c r="A111" i="2" s="1"/>
  <c r="A390" i="2"/>
  <c r="A391" i="2" s="1"/>
  <c r="A392" i="2" s="1"/>
  <c r="A393" i="2" s="1"/>
  <c r="A394" i="2" s="1"/>
  <c r="A395" i="2" s="1"/>
  <c r="A396" i="2" s="1"/>
  <c r="A397" i="2" s="1"/>
  <c r="A398" i="2" s="1"/>
  <c r="A399" i="2" s="1"/>
  <c r="A400" i="2" s="1"/>
  <c r="A401" i="2" s="1"/>
  <c r="A402" i="2" s="1"/>
  <c r="A403" i="2" s="1"/>
  <c r="A404" i="2" s="1"/>
  <c r="A405" i="2" s="1"/>
  <c r="A406" i="2" s="1"/>
  <c r="A407" i="2" s="1"/>
  <c r="A408" i="2" s="1"/>
  <c r="A409" i="2" s="1"/>
  <c r="A410" i="2" s="1"/>
  <c r="A411" i="2" s="1"/>
  <c r="A412" i="2" s="1"/>
  <c r="A413" i="2" s="1"/>
  <c r="A414" i="2" s="1"/>
  <c r="A415" i="2" s="1"/>
  <c r="A416" i="2" s="1"/>
  <c r="A417" i="2" s="1"/>
  <c r="A418" i="2" s="1"/>
  <c r="A419" i="2" s="1"/>
  <c r="A420" i="2" s="1"/>
  <c r="A421" i="2" s="1"/>
  <c r="A422" i="2" s="1"/>
  <c r="A423" i="2" s="1"/>
  <c r="A424" i="2" s="1"/>
  <c r="A425" i="2" s="1"/>
  <c r="A426" i="2" s="1"/>
  <c r="A427" i="2" s="1"/>
  <c r="A428" i="2" s="1"/>
  <c r="A429" i="2" s="1"/>
  <c r="A430" i="2" s="1"/>
  <c r="A431" i="2" s="1"/>
  <c r="A432" i="2" s="1"/>
  <c r="A433" i="2" s="1"/>
  <c r="A434" i="2" s="1"/>
  <c r="A435" i="2" s="1"/>
  <c r="A436" i="2" s="1"/>
  <c r="A437" i="2" s="1"/>
  <c r="A438" i="2" s="1"/>
  <c r="A439" i="2" s="1"/>
  <c r="A440" i="2" s="1"/>
  <c r="A441" i="2" s="1"/>
  <c r="A442" i="2" s="1"/>
  <c r="A443" i="2" s="1"/>
  <c r="A444" i="2" s="1"/>
  <c r="A445" i="2" s="1"/>
  <c r="A446" i="2" s="1"/>
  <c r="A447" i="2" s="1"/>
  <c r="A448" i="2" s="1"/>
  <c r="A449" i="2" s="1"/>
  <c r="A450" i="2" s="1"/>
  <c r="A451" i="2" s="1"/>
  <c r="A452" i="2" s="1"/>
  <c r="A453" i="2" s="1"/>
  <c r="A454" i="2" s="1"/>
  <c r="A455" i="2" s="1"/>
  <c r="A456" i="2" s="1"/>
  <c r="A457" i="2" s="1"/>
  <c r="A458" i="2" s="1"/>
  <c r="A459" i="2" s="1"/>
  <c r="A460" i="2" s="1"/>
  <c r="A461" i="2" s="1"/>
  <c r="A462" i="2" s="1"/>
  <c r="A463" i="2" s="1"/>
  <c r="A464" i="2" s="1"/>
  <c r="A465" i="2" s="1"/>
  <c r="A466" i="2" s="1"/>
  <c r="A467" i="2" s="1"/>
  <c r="A468" i="2" s="1"/>
  <c r="A469" i="2" s="1"/>
  <c r="A470" i="2" s="1"/>
  <c r="A471" i="2" s="1"/>
  <c r="A472" i="2" s="1"/>
  <c r="A473" i="2" s="1"/>
  <c r="A474" i="2" s="1"/>
  <c r="A475" i="2" s="1"/>
  <c r="A476" i="2" s="1"/>
  <c r="A477" i="2" s="1"/>
  <c r="A478" i="2" s="1"/>
  <c r="A479" i="2" s="1"/>
  <c r="A480" i="2" s="1"/>
  <c r="A481" i="2" s="1"/>
  <c r="A482" i="2" s="1"/>
  <c r="A483" i="2" s="1"/>
  <c r="A484" i="2" s="1"/>
  <c r="A485" i="2" s="1"/>
  <c r="A486" i="2" s="1"/>
  <c r="A487" i="2" s="1"/>
  <c r="A488" i="2" s="1"/>
  <c r="A489" i="2" s="1"/>
  <c r="A490" i="2" s="1"/>
  <c r="A491" i="2" s="1"/>
  <c r="A492" i="2" s="1"/>
  <c r="A493" i="2" s="1"/>
  <c r="A494" i="2" s="1"/>
  <c r="A495" i="2" s="1"/>
  <c r="A496" i="2" s="1"/>
  <c r="A497" i="2" s="1"/>
  <c r="A498" i="2" s="1"/>
  <c r="A499" i="2" s="1"/>
  <c r="A500" i="2" s="1"/>
  <c r="A501" i="2" s="1"/>
  <c r="A502" i="2" s="1"/>
  <c r="A503" i="2" s="1"/>
  <c r="A504" i="2" s="1"/>
  <c r="A505" i="2" s="1"/>
  <c r="A506" i="2" s="1"/>
  <c r="A507" i="2" s="1"/>
  <c r="A508" i="2" s="1"/>
  <c r="A509" i="2" s="1"/>
  <c r="A510" i="2" s="1"/>
  <c r="A511" i="2" s="1"/>
  <c r="A512" i="2" s="1"/>
  <c r="A513" i="2" s="1"/>
  <c r="A514" i="2" s="1"/>
  <c r="A515" i="2" s="1"/>
  <c r="A516" i="2" s="1"/>
  <c r="A517" i="2" s="1"/>
  <c r="A518" i="2" s="1"/>
  <c r="A519" i="2" s="1"/>
  <c r="A520" i="2" s="1"/>
  <c r="A521" i="2" s="1"/>
  <c r="A522" i="2" s="1"/>
  <c r="A523" i="2" s="1"/>
  <c r="A524" i="2" s="1"/>
  <c r="A525" i="2" s="1"/>
  <c r="A526" i="2" s="1"/>
  <c r="A527" i="2" s="1"/>
  <c r="A528" i="2" s="1"/>
  <c r="A529" i="2" s="1"/>
  <c r="A530" i="2" s="1"/>
  <c r="A531" i="2" s="1"/>
  <c r="A532" i="2" s="1"/>
  <c r="A533" i="2" s="1"/>
  <c r="A534" i="2" s="1"/>
  <c r="A535" i="2" s="1"/>
  <c r="A536" i="2" s="1"/>
  <c r="A537" i="2" s="1"/>
  <c r="A538" i="2" s="1"/>
  <c r="A539" i="2" s="1"/>
  <c r="A540" i="2" s="1"/>
  <c r="A541" i="2" s="1"/>
  <c r="A542" i="2" s="1"/>
  <c r="A543" i="2" s="1"/>
  <c r="A544" i="2" s="1"/>
  <c r="A545" i="2" s="1"/>
  <c r="A546" i="2" s="1"/>
  <c r="A547" i="2" s="1"/>
  <c r="A548" i="2" s="1"/>
  <c r="A549" i="2" s="1"/>
  <c r="A550" i="2" s="1"/>
  <c r="A551" i="2" s="1"/>
  <c r="A552" i="2" s="1"/>
  <c r="A553" i="2" s="1"/>
  <c r="A554" i="2" s="1"/>
  <c r="A555" i="2" s="1"/>
  <c r="A556" i="2" s="1"/>
  <c r="A557" i="2" s="1"/>
  <c r="A558" i="2" s="1"/>
  <c r="A559" i="2" s="1"/>
  <c r="A560" i="2" s="1"/>
  <c r="A561" i="2" s="1"/>
  <c r="A562" i="2" s="1"/>
  <c r="A563" i="2" s="1"/>
  <c r="A564" i="2" s="1"/>
  <c r="A565" i="2" s="1"/>
  <c r="A566" i="2" s="1"/>
  <c r="A567" i="2" s="1"/>
  <c r="A568" i="2" s="1"/>
  <c r="A569" i="2" s="1"/>
  <c r="A570" i="2" s="1"/>
  <c r="A571" i="2" s="1"/>
  <c r="A572" i="2" s="1"/>
  <c r="A573" i="2" s="1"/>
  <c r="A574" i="2" s="1"/>
  <c r="A575" i="2" s="1"/>
  <c r="A576" i="2" s="1"/>
  <c r="A577" i="2" s="1"/>
  <c r="A578" i="2" s="1"/>
  <c r="A579" i="2" s="1"/>
  <c r="A580" i="2" s="1"/>
  <c r="A581" i="2" s="1"/>
  <c r="A582" i="2" s="1"/>
  <c r="A583" i="2" s="1"/>
  <c r="A584" i="2" s="1"/>
  <c r="A585" i="2" s="1"/>
  <c r="A586" i="2" s="1"/>
  <c r="A587" i="2" s="1"/>
  <c r="A588" i="2" s="1"/>
  <c r="A589" i="2" s="1"/>
  <c r="A590" i="2" s="1"/>
  <c r="A591" i="2" s="1"/>
  <c r="A592" i="2" s="1"/>
  <c r="A593" i="2" s="1"/>
  <c r="A594" i="2" s="1"/>
  <c r="A595" i="2" s="1"/>
  <c r="A596" i="2" s="1"/>
  <c r="A597" i="2" s="1"/>
  <c r="A598" i="2" s="1"/>
  <c r="A599" i="2" s="1"/>
  <c r="A600" i="2" s="1"/>
  <c r="A601" i="2" s="1"/>
  <c r="A602" i="2" s="1"/>
  <c r="A603" i="2" s="1"/>
  <c r="A604" i="2" s="1"/>
  <c r="A605" i="2" s="1"/>
  <c r="A606" i="2" s="1"/>
  <c r="A607" i="2" s="1"/>
  <c r="A608" i="2" s="1"/>
  <c r="A609" i="2" s="1"/>
  <c r="A610" i="2" s="1"/>
  <c r="A611" i="2" s="1"/>
  <c r="A612" i="2" s="1"/>
  <c r="A613" i="2" s="1"/>
  <c r="A614" i="2" s="1"/>
  <c r="A615" i="2" s="1"/>
  <c r="A616" i="2" s="1"/>
  <c r="A617" i="2" s="1"/>
  <c r="A618" i="2" s="1"/>
  <c r="A619" i="2" s="1"/>
  <c r="A620" i="2" s="1"/>
  <c r="A621" i="2" s="1"/>
  <c r="A622" i="2" s="1"/>
  <c r="A623" i="2" s="1"/>
  <c r="A624" i="2" s="1"/>
  <c r="A625" i="2" s="1"/>
  <c r="A626" i="2" s="1"/>
  <c r="A627" i="2" s="1"/>
  <c r="A628" i="2" s="1"/>
  <c r="A629" i="2" s="1"/>
  <c r="A630" i="2" s="1"/>
  <c r="A631" i="2" s="1"/>
  <c r="A632" i="2" s="1"/>
  <c r="A633" i="2" s="1"/>
  <c r="A634" i="2" s="1"/>
  <c r="A635" i="2" s="1"/>
  <c r="A636" i="2" s="1"/>
  <c r="A637" i="2" s="1"/>
  <c r="A638" i="2" s="1"/>
  <c r="A639" i="2" s="1"/>
  <c r="A640" i="2" s="1"/>
  <c r="A641" i="2" s="1"/>
  <c r="A642" i="2" s="1"/>
  <c r="A643" i="2" s="1"/>
  <c r="A644" i="2" s="1"/>
  <c r="A645" i="2" s="1"/>
  <c r="A646" i="2" s="1"/>
  <c r="A647" i="2" s="1"/>
  <c r="A648" i="2" s="1"/>
  <c r="A649" i="2" s="1"/>
  <c r="A650" i="2" s="1"/>
  <c r="A651" i="2" s="1"/>
  <c r="A652" i="2" s="1"/>
  <c r="A653" i="2" s="1"/>
  <c r="A654" i="2" s="1"/>
  <c r="A655" i="2" s="1"/>
  <c r="A656" i="2" s="1"/>
  <c r="A657" i="2" s="1"/>
  <c r="A658" i="2" s="1"/>
  <c r="A659" i="2" s="1"/>
  <c r="A660" i="2" s="1"/>
  <c r="A661" i="2" s="1"/>
  <c r="A662" i="2" s="1"/>
  <c r="A663" i="2" s="1"/>
  <c r="A664" i="2" s="1"/>
  <c r="A665" i="2" s="1"/>
  <c r="A666" i="2" s="1"/>
  <c r="A667" i="2" s="1"/>
  <c r="A668" i="2" s="1"/>
  <c r="A669" i="2" s="1"/>
  <c r="A670" i="2" s="1"/>
  <c r="A671" i="2" s="1"/>
  <c r="A672" i="2" s="1"/>
  <c r="A673" i="2" s="1"/>
  <c r="A674" i="2" s="1"/>
  <c r="A675" i="2" s="1"/>
  <c r="A676" i="2" s="1"/>
  <c r="A677" i="2" s="1"/>
  <c r="A678" i="2" s="1"/>
  <c r="A679" i="2" s="1"/>
  <c r="A680" i="2" s="1"/>
  <c r="A681" i="2" s="1"/>
  <c r="A682" i="2" s="1"/>
  <c r="A683" i="2" s="1"/>
  <c r="A684" i="2" s="1"/>
  <c r="A685" i="2" s="1"/>
  <c r="A686" i="2" s="1"/>
  <c r="A687" i="2" s="1"/>
  <c r="A688" i="2" s="1"/>
  <c r="A689" i="2" s="1"/>
  <c r="A690" i="2" s="1"/>
  <c r="A691" i="2" s="1"/>
  <c r="A692" i="2" s="1"/>
  <c r="A693" i="2" s="1"/>
  <c r="A694" i="2" s="1"/>
  <c r="A695" i="2" s="1"/>
  <c r="A696" i="2" s="1"/>
  <c r="A697" i="2" s="1"/>
  <c r="A698" i="2" s="1"/>
  <c r="A699" i="2" s="1"/>
  <c r="A700" i="2" s="1"/>
  <c r="A701" i="2" s="1"/>
  <c r="A702" i="2" s="1"/>
  <c r="A703" i="2" s="1"/>
  <c r="A704" i="2" s="1"/>
  <c r="A705" i="2" s="1"/>
  <c r="A706" i="2" s="1"/>
  <c r="A707" i="2" s="1"/>
  <c r="A708" i="2" s="1"/>
  <c r="A709" i="2" s="1"/>
  <c r="A710" i="2" s="1"/>
  <c r="A711" i="2" s="1"/>
  <c r="A712" i="2" s="1"/>
  <c r="A713" i="2" s="1"/>
  <c r="A714" i="2" s="1"/>
  <c r="A715" i="2" s="1"/>
  <c r="A716" i="2" s="1"/>
  <c r="A717" i="2" s="1"/>
  <c r="G720" i="2"/>
  <c r="I720" i="2"/>
  <c r="A721" i="2"/>
  <c r="A722" i="2" s="1"/>
  <c r="A723" i="2" s="1"/>
  <c r="A724" i="2" s="1"/>
  <c r="A725" i="2" s="1"/>
  <c r="A726" i="2" s="1"/>
  <c r="A727" i="2" s="1"/>
  <c r="A728" i="2" s="1"/>
  <c r="A729" i="2" s="1"/>
  <c r="A730" i="2" s="1"/>
  <c r="A731" i="2" s="1"/>
  <c r="A732" i="2" s="1"/>
  <c r="A733" i="2" s="1"/>
  <c r="A734" i="2" s="1"/>
  <c r="A735" i="2" s="1"/>
  <c r="A736" i="2" s="1"/>
  <c r="A737" i="2" s="1"/>
  <c r="A738" i="2" s="1"/>
  <c r="A739" i="2" s="1"/>
  <c r="A740" i="2" s="1"/>
  <c r="A741" i="2" s="1"/>
  <c r="A742" i="2" s="1"/>
  <c r="A743" i="2" s="1"/>
  <c r="A744" i="2" s="1"/>
  <c r="A745" i="2" s="1"/>
  <c r="A746" i="2" s="1"/>
  <c r="A747" i="2" s="1"/>
  <c r="A748" i="2" s="1"/>
  <c r="A749" i="2" s="1"/>
  <c r="A750" i="2" s="1"/>
  <c r="A751" i="2" s="1"/>
  <c r="A752" i="2" s="1"/>
  <c r="A753" i="2" s="1"/>
  <c r="A754" i="2" s="1"/>
  <c r="A755" i="2" s="1"/>
  <c r="A756" i="2" s="1"/>
  <c r="A757" i="2" s="1"/>
  <c r="A758" i="2" s="1"/>
  <c r="A759" i="2" s="1"/>
  <c r="A760" i="2" s="1"/>
  <c r="A761" i="2" s="1"/>
  <c r="A762" i="2" s="1"/>
  <c r="A763" i="2" s="1"/>
  <c r="A764" i="2" s="1"/>
  <c r="A765" i="2" s="1"/>
  <c r="A766" i="2" s="1"/>
  <c r="A767" i="2" s="1"/>
  <c r="A768" i="2" s="1"/>
  <c r="A769" i="2" s="1"/>
  <c r="A770" i="2" s="1"/>
  <c r="A771" i="2" s="1"/>
  <c r="A772" i="2" s="1"/>
  <c r="A773" i="2" s="1"/>
  <c r="A774" i="2" s="1"/>
  <c r="A775" i="2" s="1"/>
  <c r="A776" i="2" s="1"/>
  <c r="A777" i="2" s="1"/>
  <c r="A778" i="2" s="1"/>
  <c r="A779" i="2" s="1"/>
  <c r="A780" i="2" s="1"/>
  <c r="A781" i="2" s="1"/>
  <c r="A782" i="2" s="1"/>
  <c r="A783" i="2" s="1"/>
  <c r="A784" i="2" s="1"/>
  <c r="A785" i="2" s="1"/>
  <c r="A786" i="2" s="1"/>
  <c r="A787" i="2" s="1"/>
  <c r="A788" i="2" s="1"/>
  <c r="A789" i="2" s="1"/>
  <c r="A790" i="2" s="1"/>
  <c r="A791" i="2" s="1"/>
  <c r="A792" i="2" s="1"/>
  <c r="A793" i="2" s="1"/>
  <c r="A794" i="2" s="1"/>
  <c r="A795" i="2" s="1"/>
  <c r="A796" i="2" s="1"/>
  <c r="A797" i="2" s="1"/>
  <c r="A798" i="2" s="1"/>
  <c r="A799" i="2" s="1"/>
  <c r="A800" i="2" s="1"/>
  <c r="A801" i="2" s="1"/>
  <c r="A802" i="2" s="1"/>
  <c r="A803" i="2" s="1"/>
  <c r="A804" i="2" s="1"/>
  <c r="A805" i="2" s="1"/>
  <c r="A806" i="2" s="1"/>
  <c r="A807" i="2" s="1"/>
  <c r="A808" i="2" s="1"/>
  <c r="A809" i="2" s="1"/>
  <c r="A810" i="2" s="1"/>
  <c r="A811" i="2" s="1"/>
  <c r="A812" i="2" s="1"/>
  <c r="A813" i="2" s="1"/>
  <c r="A814" i="2" s="1"/>
  <c r="A815" i="2" s="1"/>
  <c r="A816" i="2" s="1"/>
  <c r="A817" i="2" s="1"/>
  <c r="A818" i="2" s="1"/>
  <c r="A819" i="2" s="1"/>
  <c r="A820" i="2" s="1"/>
  <c r="A821" i="2" s="1"/>
  <c r="A822" i="2" s="1"/>
  <c r="A823" i="2" s="1"/>
  <c r="A824" i="2" s="1"/>
  <c r="A825" i="2" s="1"/>
  <c r="A826" i="2" s="1"/>
  <c r="A827" i="2" s="1"/>
  <c r="A828" i="2" s="1"/>
  <c r="A829" i="2" s="1"/>
  <c r="A830" i="2" s="1"/>
  <c r="A831" i="2" s="1"/>
  <c r="A832" i="2" s="1"/>
  <c r="A833" i="2" s="1"/>
  <c r="A834" i="2" s="1"/>
  <c r="A835" i="2" s="1"/>
  <c r="A836" i="2" s="1"/>
  <c r="A837" i="2" s="1"/>
  <c r="A838" i="2" s="1"/>
  <c r="A839" i="2" s="1"/>
  <c r="A840" i="2" s="1"/>
  <c r="A841" i="2" s="1"/>
  <c r="A842" i="2" s="1"/>
  <c r="A843" i="2" s="1"/>
  <c r="A844" i="2" s="1"/>
  <c r="A845" i="2" s="1"/>
  <c r="A846" i="2" s="1"/>
  <c r="A847" i="2" s="1"/>
  <c r="A848" i="2" s="1"/>
  <c r="A849" i="2" s="1"/>
  <c r="A850" i="2" s="1"/>
  <c r="A851" i="2" s="1"/>
  <c r="A852" i="2" s="1"/>
  <c r="A853" i="2" s="1"/>
  <c r="A854" i="2" s="1"/>
  <c r="A855" i="2" s="1"/>
  <c r="A856" i="2" s="1"/>
  <c r="A857" i="2" s="1"/>
  <c r="A858" i="2" s="1"/>
  <c r="A859" i="2" s="1"/>
  <c r="A860" i="2" s="1"/>
  <c r="A861" i="2" s="1"/>
  <c r="A862" i="2" s="1"/>
  <c r="A863" i="2" s="1"/>
  <c r="A864" i="2" s="1"/>
  <c r="A865" i="2" s="1"/>
  <c r="A866" i="2" s="1"/>
  <c r="A867" i="2" s="1"/>
  <c r="A868" i="2" s="1"/>
  <c r="A869" i="2" s="1"/>
  <c r="A870" i="2" s="1"/>
  <c r="A871" i="2" s="1"/>
  <c r="A872" i="2" s="1"/>
  <c r="A873" i="2" s="1"/>
  <c r="A874" i="2" s="1"/>
  <c r="A875" i="2" s="1"/>
  <c r="A876" i="2" s="1"/>
  <c r="A877" i="2" s="1"/>
  <c r="A878" i="2" s="1"/>
  <c r="A879" i="2" s="1"/>
  <c r="A880" i="2" s="1"/>
  <c r="A881" i="2" s="1"/>
  <c r="A882" i="2" s="1"/>
  <c r="A883" i="2" s="1"/>
  <c r="A884" i="2" s="1"/>
  <c r="A885" i="2" s="1"/>
  <c r="A886" i="2" s="1"/>
  <c r="A887" i="2" s="1"/>
  <c r="A888" i="2" s="1"/>
  <c r="A889" i="2" s="1"/>
  <c r="A890" i="2" s="1"/>
  <c r="A891" i="2" s="1"/>
  <c r="A892" i="2" s="1"/>
  <c r="A893" i="2" s="1"/>
  <c r="A894" i="2" s="1"/>
  <c r="A895" i="2" s="1"/>
  <c r="G721" i="2"/>
  <c r="I721" i="2"/>
  <c r="J721" i="2" s="1"/>
  <c r="L721" i="2" s="1"/>
  <c r="G722" i="2"/>
  <c r="I722" i="2"/>
  <c r="J722" i="2" s="1"/>
  <c r="L722" i="2" s="1"/>
  <c r="G723" i="2"/>
  <c r="I723" i="2"/>
  <c r="J723" i="2" s="1"/>
  <c r="L723" i="2" s="1"/>
  <c r="G724" i="2"/>
  <c r="I724" i="2"/>
  <c r="J724" i="2" s="1"/>
  <c r="L724" i="2" s="1"/>
  <c r="G725" i="2"/>
  <c r="I725" i="2"/>
  <c r="J725" i="2" s="1"/>
  <c r="L725" i="2" s="1"/>
  <c r="G726" i="2"/>
  <c r="I726" i="2"/>
  <c r="J726" i="2" s="1"/>
  <c r="L726" i="2" s="1"/>
  <c r="G727" i="2"/>
  <c r="I727" i="2"/>
  <c r="J727" i="2" s="1"/>
  <c r="L727" i="2" s="1"/>
  <c r="G728" i="2"/>
  <c r="I728" i="2"/>
  <c r="J728" i="2" s="1"/>
  <c r="L728" i="2" s="1"/>
  <c r="G729" i="2"/>
  <c r="I729" i="2"/>
  <c r="J729" i="2" s="1"/>
  <c r="L729" i="2" s="1"/>
  <c r="G730" i="2"/>
  <c r="I730" i="2"/>
  <c r="J730" i="2" s="1"/>
  <c r="L730" i="2" s="1"/>
  <c r="G731" i="2"/>
  <c r="I731" i="2"/>
  <c r="J731" i="2" s="1"/>
  <c r="L731" i="2" s="1"/>
  <c r="G732" i="2"/>
  <c r="I732" i="2"/>
  <c r="J732" i="2" s="1"/>
  <c r="L732" i="2" s="1"/>
  <c r="G733" i="2"/>
  <c r="I733" i="2"/>
  <c r="J733" i="2" s="1"/>
  <c r="L733" i="2" s="1"/>
  <c r="G734" i="2"/>
  <c r="I734" i="2"/>
  <c r="J734" i="2" s="1"/>
  <c r="L734" i="2" s="1"/>
  <c r="G735" i="2"/>
  <c r="I735" i="2"/>
  <c r="J735" i="2" s="1"/>
  <c r="L735" i="2" s="1"/>
  <c r="G736" i="2"/>
  <c r="I736" i="2"/>
  <c r="J736" i="2" s="1"/>
  <c r="L736" i="2" s="1"/>
  <c r="G737" i="2"/>
  <c r="I737" i="2"/>
  <c r="J737" i="2" s="1"/>
  <c r="L737" i="2" s="1"/>
  <c r="G738" i="2"/>
  <c r="I738" i="2"/>
  <c r="J738" i="2" s="1"/>
  <c r="L738" i="2" s="1"/>
  <c r="G739" i="2"/>
  <c r="I739" i="2"/>
  <c r="J739" i="2" s="1"/>
  <c r="L739" i="2" s="1"/>
  <c r="G740" i="2"/>
  <c r="I740" i="2"/>
  <c r="J740" i="2" s="1"/>
  <c r="L740" i="2" s="1"/>
  <c r="G741" i="2"/>
  <c r="I741" i="2"/>
  <c r="J741" i="2" s="1"/>
  <c r="L741" i="2" s="1"/>
  <c r="G742" i="2"/>
  <c r="I742" i="2"/>
  <c r="J742" i="2" s="1"/>
  <c r="L742" i="2" s="1"/>
  <c r="G743" i="2"/>
  <c r="I743" i="2"/>
  <c r="J743" i="2" s="1"/>
  <c r="L743" i="2" s="1"/>
  <c r="G744" i="2"/>
  <c r="I744" i="2"/>
  <c r="J744" i="2" s="1"/>
  <c r="L744" i="2" s="1"/>
  <c r="G745" i="2"/>
  <c r="I745" i="2"/>
  <c r="J745" i="2" s="1"/>
  <c r="L745" i="2" s="1"/>
  <c r="G746" i="2"/>
  <c r="I746" i="2"/>
  <c r="J746" i="2" s="1"/>
  <c r="L746" i="2" s="1"/>
  <c r="G747" i="2"/>
  <c r="I747" i="2"/>
  <c r="J747" i="2" s="1"/>
  <c r="L747" i="2" s="1"/>
  <c r="G748" i="2"/>
  <c r="I748" i="2"/>
  <c r="J748" i="2" s="1"/>
  <c r="L748" i="2" s="1"/>
  <c r="G749" i="2"/>
  <c r="I749" i="2"/>
  <c r="J749" i="2" s="1"/>
  <c r="L749" i="2" s="1"/>
  <c r="G750" i="2"/>
  <c r="I750" i="2"/>
  <c r="J750" i="2" s="1"/>
  <c r="L750" i="2" s="1"/>
  <c r="G751" i="2"/>
  <c r="I751" i="2"/>
  <c r="J751" i="2" s="1"/>
  <c r="L751" i="2" s="1"/>
  <c r="G752" i="2"/>
  <c r="I752" i="2"/>
  <c r="J752" i="2" s="1"/>
  <c r="L752" i="2" s="1"/>
  <c r="G753" i="2"/>
  <c r="I753" i="2"/>
  <c r="J753" i="2" s="1"/>
  <c r="L753" i="2" s="1"/>
  <c r="G754" i="2"/>
  <c r="I754" i="2"/>
  <c r="J754" i="2" s="1"/>
  <c r="L754" i="2" s="1"/>
  <c r="G755" i="2"/>
  <c r="I755" i="2"/>
  <c r="J755" i="2" s="1"/>
  <c r="L755" i="2" s="1"/>
  <c r="G756" i="2"/>
  <c r="I756" i="2"/>
  <c r="J756" i="2" s="1"/>
  <c r="L756" i="2" s="1"/>
  <c r="G757" i="2"/>
  <c r="I757" i="2"/>
  <c r="J757" i="2" s="1"/>
  <c r="L757" i="2" s="1"/>
  <c r="G758" i="2"/>
  <c r="I758" i="2"/>
  <c r="J758" i="2" s="1"/>
  <c r="L758" i="2" s="1"/>
  <c r="G759" i="2"/>
  <c r="I759" i="2"/>
  <c r="J759" i="2" s="1"/>
  <c r="L759" i="2" s="1"/>
  <c r="G760" i="2"/>
  <c r="I760" i="2"/>
  <c r="J760" i="2" s="1"/>
  <c r="L760" i="2" s="1"/>
  <c r="G761" i="2"/>
  <c r="I761" i="2"/>
  <c r="J761" i="2" s="1"/>
  <c r="L761" i="2" s="1"/>
  <c r="G762" i="2"/>
  <c r="I762" i="2"/>
  <c r="J762" i="2" s="1"/>
  <c r="L762" i="2" s="1"/>
  <c r="G763" i="2"/>
  <c r="I763" i="2"/>
  <c r="J763" i="2" s="1"/>
  <c r="L763" i="2" s="1"/>
  <c r="G764" i="2"/>
  <c r="I764" i="2"/>
  <c r="J764" i="2" s="1"/>
  <c r="L764" i="2" s="1"/>
  <c r="G765" i="2"/>
  <c r="I765" i="2"/>
  <c r="J765" i="2" s="1"/>
  <c r="L765" i="2" s="1"/>
  <c r="G766" i="2"/>
  <c r="I766" i="2"/>
  <c r="J766" i="2" s="1"/>
  <c r="L766" i="2" s="1"/>
  <c r="G767" i="2"/>
  <c r="I767" i="2"/>
  <c r="J767" i="2" s="1"/>
  <c r="L767" i="2" s="1"/>
  <c r="G768" i="2"/>
  <c r="I768" i="2"/>
  <c r="J768" i="2" s="1"/>
  <c r="L768" i="2" s="1"/>
  <c r="G769" i="2"/>
  <c r="I769" i="2"/>
  <c r="J769" i="2" s="1"/>
  <c r="L769" i="2" s="1"/>
  <c r="G770" i="2"/>
  <c r="I770" i="2"/>
  <c r="J770" i="2" s="1"/>
  <c r="L770" i="2" s="1"/>
  <c r="G771" i="2"/>
  <c r="I771" i="2"/>
  <c r="J771" i="2" s="1"/>
  <c r="L771" i="2" s="1"/>
  <c r="G772" i="2"/>
  <c r="I772" i="2"/>
  <c r="J772" i="2" s="1"/>
  <c r="L772" i="2" s="1"/>
  <c r="G773" i="2"/>
  <c r="I773" i="2"/>
  <c r="J773" i="2" s="1"/>
  <c r="L773" i="2" s="1"/>
  <c r="G774" i="2"/>
  <c r="I774" i="2"/>
  <c r="J774" i="2" s="1"/>
  <c r="L774" i="2" s="1"/>
  <c r="G775" i="2"/>
  <c r="I775" i="2"/>
  <c r="J775" i="2" s="1"/>
  <c r="L775" i="2" s="1"/>
  <c r="G776" i="2"/>
  <c r="I776" i="2"/>
  <c r="J776" i="2" s="1"/>
  <c r="L776" i="2" s="1"/>
  <c r="G777" i="2"/>
  <c r="I777" i="2"/>
  <c r="J777" i="2" s="1"/>
  <c r="L777" i="2" s="1"/>
  <c r="G778" i="2"/>
  <c r="I778" i="2"/>
  <c r="J778" i="2" s="1"/>
  <c r="L778" i="2" s="1"/>
  <c r="G779" i="2"/>
  <c r="I779" i="2"/>
  <c r="J779" i="2" s="1"/>
  <c r="L779" i="2" s="1"/>
  <c r="G780" i="2"/>
  <c r="I780" i="2"/>
  <c r="J780" i="2" s="1"/>
  <c r="L780" i="2" s="1"/>
  <c r="G781" i="2"/>
  <c r="I781" i="2"/>
  <c r="J781" i="2" s="1"/>
  <c r="L781" i="2" s="1"/>
  <c r="G782" i="2"/>
  <c r="I782" i="2"/>
  <c r="J782" i="2" s="1"/>
  <c r="L782" i="2" s="1"/>
  <c r="G783" i="2"/>
  <c r="I783" i="2"/>
  <c r="J783" i="2" s="1"/>
  <c r="L783" i="2" s="1"/>
  <c r="G784" i="2"/>
  <c r="I784" i="2"/>
  <c r="J784" i="2" s="1"/>
  <c r="L784" i="2" s="1"/>
  <c r="G785" i="2"/>
  <c r="I785" i="2"/>
  <c r="J785" i="2" s="1"/>
  <c r="L785" i="2" s="1"/>
  <c r="G786" i="2"/>
  <c r="I786" i="2"/>
  <c r="J786" i="2" s="1"/>
  <c r="L786" i="2" s="1"/>
  <c r="G787" i="2"/>
  <c r="I787" i="2"/>
  <c r="J787" i="2" s="1"/>
  <c r="L787" i="2" s="1"/>
  <c r="G788" i="2"/>
  <c r="I788" i="2"/>
  <c r="J788" i="2" s="1"/>
  <c r="L788" i="2" s="1"/>
  <c r="G789" i="2"/>
  <c r="I789" i="2"/>
  <c r="J789" i="2" s="1"/>
  <c r="L789" i="2" s="1"/>
  <c r="G790" i="2"/>
  <c r="I790" i="2"/>
  <c r="J790" i="2" s="1"/>
  <c r="L790" i="2" s="1"/>
  <c r="G791" i="2"/>
  <c r="I791" i="2"/>
  <c r="J791" i="2" s="1"/>
  <c r="L791" i="2" s="1"/>
  <c r="G792" i="2"/>
  <c r="I792" i="2"/>
  <c r="J792" i="2" s="1"/>
  <c r="L792" i="2" s="1"/>
  <c r="G793" i="2"/>
  <c r="I793" i="2"/>
  <c r="J793" i="2" s="1"/>
  <c r="L793" i="2" s="1"/>
  <c r="G794" i="2"/>
  <c r="I794" i="2"/>
  <c r="J794" i="2" s="1"/>
  <c r="L794" i="2" s="1"/>
  <c r="G795" i="2"/>
  <c r="I795" i="2"/>
  <c r="J795" i="2" s="1"/>
  <c r="L795" i="2" s="1"/>
  <c r="G796" i="2"/>
  <c r="I796" i="2"/>
  <c r="J796" i="2" s="1"/>
  <c r="L796" i="2" s="1"/>
  <c r="G797" i="2"/>
  <c r="I797" i="2"/>
  <c r="J797" i="2" s="1"/>
  <c r="L797" i="2" s="1"/>
  <c r="G798" i="2"/>
  <c r="I798" i="2"/>
  <c r="J798" i="2" s="1"/>
  <c r="L798" i="2" s="1"/>
  <c r="G799" i="2"/>
  <c r="I799" i="2"/>
  <c r="J799" i="2" s="1"/>
  <c r="L799" i="2" s="1"/>
  <c r="G800" i="2"/>
  <c r="I800" i="2"/>
  <c r="J800" i="2" s="1"/>
  <c r="L800" i="2" s="1"/>
  <c r="G801" i="2"/>
  <c r="I801" i="2"/>
  <c r="J801" i="2" s="1"/>
  <c r="L801" i="2" s="1"/>
  <c r="G802" i="2"/>
  <c r="I802" i="2"/>
  <c r="J802" i="2" s="1"/>
  <c r="L802" i="2" s="1"/>
  <c r="G803" i="2"/>
  <c r="I803" i="2"/>
  <c r="J803" i="2" s="1"/>
  <c r="L803" i="2" s="1"/>
  <c r="G804" i="2"/>
  <c r="I804" i="2"/>
  <c r="J804" i="2" s="1"/>
  <c r="L804" i="2" s="1"/>
  <c r="G805" i="2"/>
  <c r="I805" i="2"/>
  <c r="J805" i="2" s="1"/>
  <c r="L805" i="2" s="1"/>
  <c r="G806" i="2"/>
  <c r="I806" i="2"/>
  <c r="J806" i="2" s="1"/>
  <c r="L806" i="2" s="1"/>
  <c r="G807" i="2"/>
  <c r="I807" i="2"/>
  <c r="J807" i="2" s="1"/>
  <c r="L807" i="2" s="1"/>
  <c r="G808" i="2"/>
  <c r="I808" i="2"/>
  <c r="J808" i="2" s="1"/>
  <c r="L808" i="2" s="1"/>
  <c r="G809" i="2"/>
  <c r="I809" i="2"/>
  <c r="J809" i="2" s="1"/>
  <c r="L809" i="2" s="1"/>
  <c r="G810" i="2"/>
  <c r="I810" i="2"/>
  <c r="J810" i="2" s="1"/>
  <c r="L810" i="2" s="1"/>
  <c r="G811" i="2"/>
  <c r="I811" i="2"/>
  <c r="J811" i="2" s="1"/>
  <c r="L811" i="2" s="1"/>
  <c r="G812" i="2"/>
  <c r="I812" i="2"/>
  <c r="J812" i="2" s="1"/>
  <c r="L812" i="2" s="1"/>
  <c r="G813" i="2"/>
  <c r="I813" i="2"/>
  <c r="J813" i="2" s="1"/>
  <c r="L813" i="2" s="1"/>
  <c r="G814" i="2"/>
  <c r="I814" i="2"/>
  <c r="J814" i="2" s="1"/>
  <c r="L814" i="2" s="1"/>
  <c r="G815" i="2"/>
  <c r="I815" i="2"/>
  <c r="J815" i="2" s="1"/>
  <c r="L815" i="2" s="1"/>
  <c r="G816" i="2"/>
  <c r="I816" i="2"/>
  <c r="J816" i="2" s="1"/>
  <c r="L816" i="2" s="1"/>
  <c r="G817" i="2"/>
  <c r="I817" i="2"/>
  <c r="J817" i="2" s="1"/>
  <c r="L817" i="2" s="1"/>
  <c r="G818" i="2"/>
  <c r="I818" i="2"/>
  <c r="J818" i="2" s="1"/>
  <c r="L818" i="2" s="1"/>
  <c r="G819" i="2"/>
  <c r="I819" i="2"/>
  <c r="J819" i="2" s="1"/>
  <c r="L819" i="2" s="1"/>
  <c r="G820" i="2"/>
  <c r="I820" i="2"/>
  <c r="J820" i="2" s="1"/>
  <c r="L820" i="2" s="1"/>
  <c r="G821" i="2"/>
  <c r="I821" i="2"/>
  <c r="J821" i="2" s="1"/>
  <c r="L821" i="2" s="1"/>
  <c r="G822" i="2"/>
  <c r="I822" i="2"/>
  <c r="J822" i="2" s="1"/>
  <c r="L822" i="2" s="1"/>
  <c r="G823" i="2"/>
  <c r="I823" i="2"/>
  <c r="J823" i="2" s="1"/>
  <c r="L823" i="2" s="1"/>
  <c r="G824" i="2"/>
  <c r="I824" i="2"/>
  <c r="J824" i="2" s="1"/>
  <c r="L824" i="2" s="1"/>
  <c r="G825" i="2"/>
  <c r="I825" i="2"/>
  <c r="J825" i="2" s="1"/>
  <c r="L825" i="2" s="1"/>
  <c r="G826" i="2"/>
  <c r="I826" i="2"/>
  <c r="J826" i="2" s="1"/>
  <c r="L826" i="2" s="1"/>
  <c r="G827" i="2"/>
  <c r="I827" i="2"/>
  <c r="J827" i="2" s="1"/>
  <c r="L827" i="2" s="1"/>
  <c r="G828" i="2"/>
  <c r="I828" i="2"/>
  <c r="J828" i="2" s="1"/>
  <c r="L828" i="2" s="1"/>
  <c r="G829" i="2"/>
  <c r="I829" i="2"/>
  <c r="J829" i="2" s="1"/>
  <c r="L829" i="2" s="1"/>
  <c r="G830" i="2"/>
  <c r="I830" i="2"/>
  <c r="J830" i="2" s="1"/>
  <c r="L830" i="2" s="1"/>
  <c r="G831" i="2"/>
  <c r="I831" i="2"/>
  <c r="J831" i="2" s="1"/>
  <c r="L831" i="2" s="1"/>
  <c r="G832" i="2"/>
  <c r="I832" i="2"/>
  <c r="J832" i="2" s="1"/>
  <c r="L832" i="2" s="1"/>
  <c r="G833" i="2"/>
  <c r="I833" i="2"/>
  <c r="J833" i="2" s="1"/>
  <c r="L833" i="2" s="1"/>
  <c r="G834" i="2"/>
  <c r="I834" i="2"/>
  <c r="J834" i="2" s="1"/>
  <c r="L834" i="2" s="1"/>
  <c r="G835" i="2"/>
  <c r="I835" i="2"/>
  <c r="J835" i="2" s="1"/>
  <c r="L835" i="2" s="1"/>
  <c r="G836" i="2"/>
  <c r="I836" i="2"/>
  <c r="J836" i="2" s="1"/>
  <c r="L836" i="2" s="1"/>
  <c r="G837" i="2"/>
  <c r="I837" i="2"/>
  <c r="J837" i="2" s="1"/>
  <c r="L837" i="2" s="1"/>
  <c r="G838" i="2"/>
  <c r="I838" i="2"/>
  <c r="J838" i="2" s="1"/>
  <c r="L838" i="2" s="1"/>
  <c r="G839" i="2"/>
  <c r="I839" i="2"/>
  <c r="J839" i="2" s="1"/>
  <c r="L839" i="2" s="1"/>
  <c r="G840" i="2"/>
  <c r="I840" i="2"/>
  <c r="J840" i="2" s="1"/>
  <c r="L840" i="2" s="1"/>
  <c r="G841" i="2"/>
  <c r="I841" i="2"/>
  <c r="J841" i="2" s="1"/>
  <c r="L841" i="2" s="1"/>
  <c r="G842" i="2"/>
  <c r="I842" i="2"/>
  <c r="J842" i="2" s="1"/>
  <c r="L842" i="2" s="1"/>
  <c r="G843" i="2"/>
  <c r="I843" i="2"/>
  <c r="J843" i="2" s="1"/>
  <c r="L843" i="2" s="1"/>
  <c r="G844" i="2"/>
  <c r="I844" i="2"/>
  <c r="J844" i="2" s="1"/>
  <c r="L844" i="2" s="1"/>
  <c r="G845" i="2"/>
  <c r="I845" i="2"/>
  <c r="J845" i="2" s="1"/>
  <c r="L845" i="2" s="1"/>
  <c r="G846" i="2"/>
  <c r="I846" i="2"/>
  <c r="J846" i="2" s="1"/>
  <c r="L846" i="2" s="1"/>
  <c r="G847" i="2"/>
  <c r="I847" i="2"/>
  <c r="J847" i="2" s="1"/>
  <c r="L847" i="2" s="1"/>
  <c r="G848" i="2"/>
  <c r="I848" i="2"/>
  <c r="J848" i="2" s="1"/>
  <c r="L848" i="2" s="1"/>
  <c r="G849" i="2"/>
  <c r="I849" i="2"/>
  <c r="J849" i="2" s="1"/>
  <c r="L849" i="2" s="1"/>
  <c r="G850" i="2"/>
  <c r="I850" i="2"/>
  <c r="J850" i="2" s="1"/>
  <c r="L850" i="2" s="1"/>
  <c r="G851" i="2"/>
  <c r="I851" i="2"/>
  <c r="J851" i="2" s="1"/>
  <c r="L851" i="2" s="1"/>
  <c r="G852" i="2"/>
  <c r="I852" i="2"/>
  <c r="J852" i="2" s="1"/>
  <c r="L852" i="2" s="1"/>
  <c r="G853" i="2"/>
  <c r="I853" i="2"/>
  <c r="J853" i="2" s="1"/>
  <c r="L853" i="2" s="1"/>
  <c r="G854" i="2"/>
  <c r="I854" i="2"/>
  <c r="J854" i="2" s="1"/>
  <c r="L854" i="2" s="1"/>
  <c r="G855" i="2"/>
  <c r="I855" i="2"/>
  <c r="J855" i="2" s="1"/>
  <c r="L855" i="2" s="1"/>
  <c r="G856" i="2"/>
  <c r="I856" i="2"/>
  <c r="J856" i="2" s="1"/>
  <c r="L856" i="2" s="1"/>
  <c r="G857" i="2"/>
  <c r="I857" i="2"/>
  <c r="J857" i="2" s="1"/>
  <c r="L857" i="2" s="1"/>
  <c r="G858" i="2"/>
  <c r="I858" i="2"/>
  <c r="J858" i="2" s="1"/>
  <c r="L858" i="2" s="1"/>
  <c r="G859" i="2"/>
  <c r="I859" i="2"/>
  <c r="J859" i="2" s="1"/>
  <c r="L859" i="2" s="1"/>
  <c r="G860" i="2"/>
  <c r="I860" i="2"/>
  <c r="J860" i="2" s="1"/>
  <c r="L860" i="2" s="1"/>
  <c r="G861" i="2"/>
  <c r="I861" i="2"/>
  <c r="J861" i="2" s="1"/>
  <c r="L861" i="2" s="1"/>
  <c r="G862" i="2"/>
  <c r="I862" i="2"/>
  <c r="J862" i="2" s="1"/>
  <c r="L862" i="2" s="1"/>
  <c r="G863" i="2"/>
  <c r="I863" i="2"/>
  <c r="J863" i="2" s="1"/>
  <c r="L863" i="2" s="1"/>
  <c r="G864" i="2"/>
  <c r="I864" i="2"/>
  <c r="J864" i="2" s="1"/>
  <c r="L864" i="2" s="1"/>
  <c r="G865" i="2"/>
  <c r="I865" i="2"/>
  <c r="J865" i="2" s="1"/>
  <c r="L865" i="2" s="1"/>
  <c r="G866" i="2"/>
  <c r="I866" i="2"/>
  <c r="J866" i="2" s="1"/>
  <c r="L866" i="2" s="1"/>
  <c r="G867" i="2"/>
  <c r="I867" i="2"/>
  <c r="J867" i="2" s="1"/>
  <c r="L867" i="2" s="1"/>
  <c r="G868" i="2"/>
  <c r="I868" i="2"/>
  <c r="J868" i="2" s="1"/>
  <c r="L868" i="2" s="1"/>
  <c r="G869" i="2"/>
  <c r="G870" i="2"/>
  <c r="G871" i="2"/>
  <c r="G872" i="2"/>
  <c r="G873" i="2"/>
  <c r="G874" i="2"/>
  <c r="G875" i="2"/>
  <c r="G876" i="2"/>
  <c r="I876" i="2"/>
  <c r="J876" i="2" s="1"/>
  <c r="L876" i="2" s="1"/>
  <c r="A900" i="2"/>
  <c r="A901" i="2" s="1"/>
  <c r="A902" i="2" s="1"/>
  <c r="A903" i="2" s="1"/>
  <c r="A904" i="2" s="1"/>
  <c r="A905" i="2" s="1"/>
  <c r="A906" i="2" s="1"/>
  <c r="A907" i="2" s="1"/>
  <c r="A908" i="2" s="1"/>
  <c r="A909" i="2" s="1"/>
  <c r="A910" i="2" s="1"/>
  <c r="A911" i="2" s="1"/>
  <c r="A912" i="2" s="1"/>
  <c r="A913" i="2" s="1"/>
  <c r="A914" i="2" s="1"/>
  <c r="A915" i="2" s="1"/>
  <c r="A916" i="2" s="1"/>
  <c r="A917" i="2" s="1"/>
  <c r="A918" i="2" s="1"/>
  <c r="A919" i="2" s="1"/>
  <c r="A920" i="2" s="1"/>
  <c r="A921" i="2" s="1"/>
  <c r="A922" i="2" s="1"/>
  <c r="A923" i="2" s="1"/>
  <c r="A924" i="2" s="1"/>
  <c r="A925" i="2" s="1"/>
  <c r="A926" i="2" s="1"/>
  <c r="A927" i="2" s="1"/>
  <c r="A928" i="2" s="1"/>
  <c r="A929" i="2" s="1"/>
  <c r="A930" i="2" s="1"/>
  <c r="A931" i="2" s="1"/>
  <c r="A932" i="2" s="1"/>
  <c r="A933" i="2" s="1"/>
  <c r="A934" i="2" s="1"/>
  <c r="A935" i="2" s="1"/>
  <c r="A936" i="2" s="1"/>
  <c r="A937" i="2" s="1"/>
  <c r="A938" i="2" s="1"/>
  <c r="A939" i="2" s="1"/>
  <c r="A940" i="2" s="1"/>
  <c r="A941" i="2" s="1"/>
  <c r="A942" i="2" s="1"/>
  <c r="A943" i="2" s="1"/>
  <c r="A944" i="2" s="1"/>
  <c r="A945" i="2" s="1"/>
  <c r="A946" i="2" s="1"/>
  <c r="A947" i="2" s="1"/>
  <c r="A948" i="2" s="1"/>
  <c r="A949" i="2" s="1"/>
  <c r="A950" i="2" s="1"/>
  <c r="A951" i="2" s="1"/>
  <c r="A952" i="2" s="1"/>
  <c r="A953" i="2" s="1"/>
  <c r="A954" i="2" s="1"/>
  <c r="A955" i="2" s="1"/>
  <c r="A956" i="2" s="1"/>
  <c r="A957" i="2" s="1"/>
  <c r="A958" i="2" s="1"/>
  <c r="A959" i="2" s="1"/>
  <c r="A960" i="2" s="1"/>
  <c r="A961" i="2" s="1"/>
  <c r="A962" i="2" s="1"/>
  <c r="G898" i="2"/>
  <c r="I898" i="2"/>
  <c r="G899" i="2"/>
  <c r="I899" i="2"/>
  <c r="J899" i="2" s="1"/>
  <c r="L899" i="2" s="1"/>
  <c r="G900" i="2"/>
  <c r="I900" i="2"/>
  <c r="J900" i="2" s="1"/>
  <c r="L900" i="2" s="1"/>
  <c r="G901" i="2"/>
  <c r="I901" i="2"/>
  <c r="J901" i="2" s="1"/>
  <c r="L901" i="2" s="1"/>
  <c r="G902" i="2"/>
  <c r="I902" i="2"/>
  <c r="J902" i="2" s="1"/>
  <c r="L902" i="2" s="1"/>
  <c r="G903" i="2"/>
  <c r="I903" i="2"/>
  <c r="J903" i="2" s="1"/>
  <c r="L903" i="2" s="1"/>
  <c r="G904" i="2"/>
  <c r="I904" i="2"/>
  <c r="J904" i="2" s="1"/>
  <c r="L904" i="2" s="1"/>
  <c r="G905" i="2"/>
  <c r="I905" i="2"/>
  <c r="J905" i="2" s="1"/>
  <c r="L905" i="2" s="1"/>
  <c r="G906" i="2"/>
  <c r="I906" i="2"/>
  <c r="J906" i="2" s="1"/>
  <c r="L906" i="2" s="1"/>
  <c r="G907" i="2"/>
  <c r="I907" i="2"/>
  <c r="J907" i="2" s="1"/>
  <c r="L907" i="2" s="1"/>
  <c r="G908" i="2"/>
  <c r="I908" i="2"/>
  <c r="J908" i="2" s="1"/>
  <c r="L908" i="2" s="1"/>
  <c r="G909" i="2"/>
  <c r="I909" i="2"/>
  <c r="J909" i="2" s="1"/>
  <c r="L909" i="2" s="1"/>
  <c r="G910" i="2"/>
  <c r="I910" i="2"/>
  <c r="J910" i="2" s="1"/>
  <c r="L910" i="2" s="1"/>
  <c r="G911" i="2"/>
  <c r="I911" i="2"/>
  <c r="J911" i="2" s="1"/>
  <c r="L911" i="2" s="1"/>
  <c r="G912" i="2"/>
  <c r="I912" i="2"/>
  <c r="J912" i="2" s="1"/>
  <c r="L912" i="2" s="1"/>
  <c r="G913" i="2"/>
  <c r="I913" i="2"/>
  <c r="J913" i="2" s="1"/>
  <c r="L913" i="2" s="1"/>
  <c r="G914" i="2"/>
  <c r="I914" i="2"/>
  <c r="J914" i="2" s="1"/>
  <c r="L914" i="2" s="1"/>
  <c r="G915" i="2"/>
  <c r="I915" i="2"/>
  <c r="J915" i="2" s="1"/>
  <c r="L915" i="2" s="1"/>
  <c r="G916" i="2"/>
  <c r="I916" i="2"/>
  <c r="J916" i="2" s="1"/>
  <c r="L916" i="2" s="1"/>
  <c r="G917" i="2"/>
  <c r="I917" i="2"/>
  <c r="J917" i="2" s="1"/>
  <c r="L917" i="2" s="1"/>
  <c r="G918" i="2"/>
  <c r="I918" i="2"/>
  <c r="J918" i="2" s="1"/>
  <c r="L918" i="2" s="1"/>
  <c r="G919" i="2"/>
  <c r="I919" i="2"/>
  <c r="J919" i="2" s="1"/>
  <c r="L919" i="2" s="1"/>
  <c r="G920" i="2"/>
  <c r="I920" i="2"/>
  <c r="J920" i="2" s="1"/>
  <c r="L920" i="2" s="1"/>
  <c r="G921" i="2"/>
  <c r="I921" i="2"/>
  <c r="J921" i="2" s="1"/>
  <c r="L921" i="2" s="1"/>
  <c r="G922" i="2"/>
  <c r="I922" i="2"/>
  <c r="J922" i="2" s="1"/>
  <c r="L922" i="2" s="1"/>
  <c r="G923" i="2"/>
  <c r="I923" i="2"/>
  <c r="J923" i="2" s="1"/>
  <c r="L923" i="2" s="1"/>
  <c r="G924" i="2"/>
  <c r="I924" i="2"/>
  <c r="J924" i="2" s="1"/>
  <c r="L924" i="2" s="1"/>
  <c r="G925" i="2"/>
  <c r="I925" i="2"/>
  <c r="J925" i="2" s="1"/>
  <c r="L925" i="2" s="1"/>
  <c r="G926" i="2"/>
  <c r="I926" i="2"/>
  <c r="J926" i="2" s="1"/>
  <c r="L926" i="2" s="1"/>
  <c r="G927" i="2"/>
  <c r="I927" i="2"/>
  <c r="J927" i="2" s="1"/>
  <c r="L927" i="2" s="1"/>
  <c r="G928" i="2"/>
  <c r="I928" i="2"/>
  <c r="J928" i="2" s="1"/>
  <c r="L928" i="2" s="1"/>
  <c r="G929" i="2"/>
  <c r="I929" i="2"/>
  <c r="J929" i="2" s="1"/>
  <c r="L929" i="2" s="1"/>
  <c r="G930" i="2"/>
  <c r="I930" i="2"/>
  <c r="J930" i="2" s="1"/>
  <c r="L930" i="2" s="1"/>
  <c r="G931" i="2"/>
  <c r="I931" i="2"/>
  <c r="J931" i="2" s="1"/>
  <c r="L931" i="2" s="1"/>
  <c r="G932" i="2"/>
  <c r="I932" i="2"/>
  <c r="J932" i="2" s="1"/>
  <c r="L932" i="2" s="1"/>
  <c r="G933" i="2"/>
  <c r="I933" i="2"/>
  <c r="J933" i="2" s="1"/>
  <c r="L933" i="2" s="1"/>
  <c r="G934" i="2"/>
  <c r="I934" i="2"/>
  <c r="J934" i="2" s="1"/>
  <c r="L934" i="2" s="1"/>
  <c r="G935" i="2"/>
  <c r="I935" i="2"/>
  <c r="J935" i="2" s="1"/>
  <c r="L935" i="2" s="1"/>
  <c r="G936" i="2"/>
  <c r="I936" i="2"/>
  <c r="J936" i="2" s="1"/>
  <c r="L936" i="2" s="1"/>
  <c r="G937" i="2"/>
  <c r="I937" i="2"/>
  <c r="J937" i="2" s="1"/>
  <c r="L937" i="2" s="1"/>
  <c r="G938" i="2"/>
  <c r="I938" i="2"/>
  <c r="J938" i="2" s="1"/>
  <c r="L938" i="2" s="1"/>
  <c r="G939" i="2"/>
  <c r="I939" i="2"/>
  <c r="J939" i="2" s="1"/>
  <c r="L939" i="2" s="1"/>
  <c r="G940" i="2"/>
  <c r="I940" i="2"/>
  <c r="J940" i="2" s="1"/>
  <c r="L940" i="2" s="1"/>
  <c r="G941" i="2"/>
  <c r="I941" i="2"/>
  <c r="J941" i="2" s="1"/>
  <c r="L941" i="2" s="1"/>
  <c r="G942" i="2"/>
  <c r="I942" i="2"/>
  <c r="J942" i="2" s="1"/>
  <c r="L942" i="2" s="1"/>
  <c r="G943" i="2"/>
  <c r="I943" i="2"/>
  <c r="J943" i="2" s="1"/>
  <c r="L943" i="2" s="1"/>
  <c r="G944" i="2"/>
  <c r="I944" i="2"/>
  <c r="J944" i="2" s="1"/>
  <c r="L944" i="2" s="1"/>
  <c r="G945" i="2"/>
  <c r="I945" i="2"/>
  <c r="J945" i="2" s="1"/>
  <c r="L945" i="2" s="1"/>
  <c r="G946" i="2"/>
  <c r="I946" i="2"/>
  <c r="J946" i="2" s="1"/>
  <c r="L946" i="2" s="1"/>
  <c r="G947" i="2"/>
  <c r="I947" i="2"/>
  <c r="J947" i="2" s="1"/>
  <c r="L947" i="2" s="1"/>
  <c r="G948" i="2"/>
  <c r="I948" i="2"/>
  <c r="J948" i="2" s="1"/>
  <c r="L948" i="2" s="1"/>
  <c r="G949" i="2"/>
  <c r="I949" i="2"/>
  <c r="J949" i="2" s="1"/>
  <c r="L949" i="2" s="1"/>
  <c r="G950" i="2"/>
  <c r="I950" i="2"/>
  <c r="J950" i="2" s="1"/>
  <c r="L950" i="2" s="1"/>
  <c r="G951" i="2"/>
  <c r="I951" i="2"/>
  <c r="J951" i="2" s="1"/>
  <c r="L951" i="2" s="1"/>
  <c r="G952" i="2"/>
  <c r="I952" i="2"/>
  <c r="J952" i="2" s="1"/>
  <c r="L952" i="2" s="1"/>
  <c r="G953" i="2"/>
  <c r="I953" i="2"/>
  <c r="J953" i="2" s="1"/>
  <c r="L953" i="2" s="1"/>
  <c r="G954" i="2"/>
  <c r="I954" i="2"/>
  <c r="J954" i="2" s="1"/>
  <c r="L954" i="2" s="1"/>
  <c r="G955" i="2"/>
  <c r="I955" i="2"/>
  <c r="J955" i="2" s="1"/>
  <c r="L955" i="2" s="1"/>
  <c r="G956" i="2"/>
  <c r="I956" i="2"/>
  <c r="J956" i="2" s="1"/>
  <c r="L956" i="2" s="1"/>
  <c r="G957" i="2"/>
  <c r="I957" i="2"/>
  <c r="J957" i="2" s="1"/>
  <c r="L957" i="2" s="1"/>
  <c r="G958" i="2"/>
  <c r="I958" i="2"/>
  <c r="J958" i="2" s="1"/>
  <c r="L958" i="2" s="1"/>
  <c r="G959" i="2"/>
  <c r="I959" i="2"/>
  <c r="J959" i="2" s="1"/>
  <c r="L959" i="2" s="1"/>
  <c r="G960" i="2"/>
  <c r="I960" i="2"/>
  <c r="J960" i="2" s="1"/>
  <c r="L960" i="2" s="1"/>
  <c r="G961" i="2"/>
  <c r="I961" i="2"/>
  <c r="J961" i="2" s="1"/>
  <c r="L961" i="2" s="1"/>
  <c r="G962" i="2"/>
  <c r="I962" i="2"/>
  <c r="J962" i="2" s="1"/>
  <c r="L962" i="2" s="1"/>
  <c r="G965" i="2"/>
  <c r="I965" i="2"/>
  <c r="A966" i="2"/>
  <c r="A967" i="2" s="1"/>
  <c r="A968" i="2" s="1"/>
  <c r="A969" i="2" s="1"/>
  <c r="A970" i="2" s="1"/>
  <c r="A971" i="2" s="1"/>
  <c r="A972" i="2" s="1"/>
  <c r="A973" i="2" s="1"/>
  <c r="A974" i="2" s="1"/>
  <c r="A975" i="2" s="1"/>
  <c r="A976" i="2" s="1"/>
  <c r="A977" i="2" s="1"/>
  <c r="A978" i="2" s="1"/>
  <c r="A979" i="2" s="1"/>
  <c r="A980" i="2" s="1"/>
  <c r="A981" i="2" s="1"/>
  <c r="A982" i="2" s="1"/>
  <c r="A983" i="2" s="1"/>
  <c r="A984" i="2" s="1"/>
  <c r="A985" i="2" s="1"/>
  <c r="A986" i="2" s="1"/>
  <c r="A987" i="2" s="1"/>
  <c r="A988" i="2" s="1"/>
  <c r="A989" i="2" s="1"/>
  <c r="A990" i="2" s="1"/>
  <c r="A991" i="2" s="1"/>
  <c r="A992" i="2" s="1"/>
  <c r="A993" i="2" s="1"/>
  <c r="A994" i="2" s="1"/>
  <c r="A995" i="2" s="1"/>
  <c r="A996" i="2" s="1"/>
  <c r="A997" i="2" s="1"/>
  <c r="A998" i="2" s="1"/>
  <c r="A999" i="2" s="1"/>
  <c r="A1000" i="2" s="1"/>
  <c r="A1001" i="2" s="1"/>
  <c r="A1002" i="2" s="1"/>
  <c r="A1003" i="2" s="1"/>
  <c r="A1004" i="2" s="1"/>
  <c r="A1005" i="2" s="1"/>
  <c r="A1006" i="2" s="1"/>
  <c r="A1007" i="2" s="1"/>
  <c r="A1008" i="2" s="1"/>
  <c r="A1009" i="2" s="1"/>
  <c r="A1010" i="2" s="1"/>
  <c r="A1011" i="2" s="1"/>
  <c r="A1012" i="2" s="1"/>
  <c r="A1013" i="2" s="1"/>
  <c r="A1014" i="2" s="1"/>
  <c r="A1015" i="2" s="1"/>
  <c r="A1016" i="2" s="1"/>
  <c r="A1017" i="2" s="1"/>
  <c r="A1018" i="2" s="1"/>
  <c r="A1019" i="2" s="1"/>
  <c r="A1020" i="2" s="1"/>
  <c r="A1021" i="2" s="1"/>
  <c r="A1022" i="2" s="1"/>
  <c r="A1023" i="2" s="1"/>
  <c r="A1024" i="2" s="1"/>
  <c r="A1025" i="2" s="1"/>
  <c r="A1026" i="2" s="1"/>
  <c r="A1027" i="2" s="1"/>
  <c r="A1028" i="2" s="1"/>
  <c r="A1029" i="2" s="1"/>
  <c r="A1030" i="2" s="1"/>
  <c r="A1031" i="2" s="1"/>
  <c r="A1032" i="2" s="1"/>
  <c r="A1033" i="2" s="1"/>
  <c r="A1034" i="2" s="1"/>
  <c r="A1035" i="2" s="1"/>
  <c r="A1036" i="2" s="1"/>
  <c r="A1037" i="2" s="1"/>
  <c r="A1038" i="2" s="1"/>
  <c r="A1039" i="2" s="1"/>
  <c r="A1040" i="2" s="1"/>
  <c r="A1041" i="2" s="1"/>
  <c r="A1042" i="2" s="1"/>
  <c r="A1043" i="2" s="1"/>
  <c r="A1044" i="2" s="1"/>
  <c r="A1045" i="2" s="1"/>
  <c r="A1046" i="2" s="1"/>
  <c r="A1047" i="2" s="1"/>
  <c r="A1048" i="2" s="1"/>
  <c r="A1049" i="2" s="1"/>
  <c r="A1050" i="2" s="1"/>
  <c r="A1051" i="2" s="1"/>
  <c r="A1052" i="2" s="1"/>
  <c r="A1053" i="2" s="1"/>
  <c r="A1054" i="2" s="1"/>
  <c r="A1055" i="2" s="1"/>
  <c r="A1056" i="2" s="1"/>
  <c r="A1057" i="2" s="1"/>
  <c r="A1058" i="2" s="1"/>
  <c r="A1059" i="2" s="1"/>
  <c r="A1060" i="2" s="1"/>
  <c r="A1061" i="2" s="1"/>
  <c r="A1062" i="2" s="1"/>
  <c r="A1063" i="2" s="1"/>
  <c r="A1064" i="2" s="1"/>
  <c r="A1065" i="2" s="1"/>
  <c r="A1066" i="2" s="1"/>
  <c r="A1067" i="2" s="1"/>
  <c r="A1068" i="2" s="1"/>
  <c r="A1069" i="2" s="1"/>
  <c r="A1070" i="2" s="1"/>
  <c r="A1071" i="2" s="1"/>
  <c r="A1072" i="2" s="1"/>
  <c r="A1073" i="2" s="1"/>
  <c r="A1074" i="2" s="1"/>
  <c r="A1075" i="2" s="1"/>
  <c r="A1076" i="2" s="1"/>
  <c r="A1077" i="2" s="1"/>
  <c r="A1078" i="2" s="1"/>
  <c r="A1079" i="2" s="1"/>
  <c r="A1080" i="2" s="1"/>
  <c r="A1081" i="2" s="1"/>
  <c r="A1082" i="2" s="1"/>
  <c r="A1083" i="2" s="1"/>
  <c r="A1084" i="2" s="1"/>
  <c r="A1085" i="2" s="1"/>
  <c r="A1086" i="2" s="1"/>
  <c r="A1087" i="2" s="1"/>
  <c r="A1088" i="2" s="1"/>
  <c r="A1089" i="2" s="1"/>
  <c r="A1090" i="2" s="1"/>
  <c r="A1091" i="2" s="1"/>
  <c r="A1092" i="2" s="1"/>
  <c r="A1093" i="2" s="1"/>
  <c r="A1094" i="2" s="1"/>
  <c r="A1095" i="2" s="1"/>
  <c r="A1096" i="2" s="1"/>
  <c r="A1097" i="2" s="1"/>
  <c r="A1098" i="2" s="1"/>
  <c r="A1099" i="2" s="1"/>
  <c r="A1100" i="2" s="1"/>
  <c r="A1101" i="2" s="1"/>
  <c r="A1102" i="2" s="1"/>
  <c r="A1103" i="2" s="1"/>
  <c r="A1104" i="2" s="1"/>
  <c r="A1105" i="2" s="1"/>
  <c r="A1106" i="2" s="1"/>
  <c r="A1107" i="2" s="1"/>
  <c r="A1108" i="2" s="1"/>
  <c r="A1109" i="2" s="1"/>
  <c r="A1110" i="2" s="1"/>
  <c r="A1111" i="2" s="1"/>
  <c r="A1112" i="2" s="1"/>
  <c r="A1113" i="2" s="1"/>
  <c r="A1114" i="2" s="1"/>
  <c r="A1115" i="2" s="1"/>
  <c r="A1116" i="2" s="1"/>
  <c r="A1117" i="2" s="1"/>
  <c r="A1118" i="2" s="1"/>
  <c r="A1119" i="2" s="1"/>
  <c r="A1120" i="2" s="1"/>
  <c r="A1121" i="2" s="1"/>
  <c r="A1122" i="2" s="1"/>
  <c r="A1123" i="2" s="1"/>
  <c r="A1124" i="2" s="1"/>
  <c r="A1125" i="2" s="1"/>
  <c r="A1126" i="2" s="1"/>
  <c r="A1127" i="2" s="1"/>
  <c r="A1128" i="2" s="1"/>
  <c r="A1129" i="2" s="1"/>
  <c r="A1130" i="2" s="1"/>
  <c r="A1131" i="2" s="1"/>
  <c r="A1132" i="2" s="1"/>
  <c r="A1133" i="2" s="1"/>
  <c r="A1134" i="2" s="1"/>
  <c r="A1135" i="2" s="1"/>
  <c r="A1136" i="2" s="1"/>
  <c r="A1137" i="2" s="1"/>
  <c r="A1138" i="2" s="1"/>
  <c r="A1139" i="2" s="1"/>
  <c r="A1140" i="2" s="1"/>
  <c r="A1141" i="2" s="1"/>
  <c r="A1142" i="2" s="1"/>
  <c r="A1143" i="2" s="1"/>
  <c r="A1144" i="2" s="1"/>
  <c r="A1145" i="2" s="1"/>
  <c r="A1146" i="2" s="1"/>
  <c r="A1147" i="2" s="1"/>
  <c r="A1148" i="2" s="1"/>
  <c r="A1149" i="2" s="1"/>
  <c r="A1150" i="2" s="1"/>
  <c r="A1151" i="2" s="1"/>
  <c r="A1152" i="2" s="1"/>
  <c r="A1153" i="2" s="1"/>
  <c r="A1154" i="2" s="1"/>
  <c r="A1155" i="2" s="1"/>
  <c r="A1156" i="2" s="1"/>
  <c r="A1157" i="2" s="1"/>
  <c r="A1158" i="2" s="1"/>
  <c r="A1159" i="2" s="1"/>
  <c r="A1160" i="2" s="1"/>
  <c r="A1161" i="2" s="1"/>
  <c r="A1162" i="2" s="1"/>
  <c r="A1163" i="2" s="1"/>
  <c r="A1164" i="2" s="1"/>
  <c r="A1165" i="2" s="1"/>
  <c r="A1166" i="2" s="1"/>
  <c r="A1167" i="2" s="1"/>
  <c r="A1168" i="2" s="1"/>
  <c r="A1169" i="2" s="1"/>
  <c r="A1170" i="2" s="1"/>
  <c r="A1171" i="2" s="1"/>
  <c r="A1172" i="2" s="1"/>
  <c r="A1173" i="2" s="1"/>
  <c r="A1174" i="2" s="1"/>
  <c r="A1175" i="2" s="1"/>
  <c r="A1176" i="2" s="1"/>
  <c r="A1177" i="2" s="1"/>
  <c r="A1178" i="2" s="1"/>
  <c r="A1179" i="2" s="1"/>
  <c r="A1180" i="2" s="1"/>
  <c r="A1181" i="2" s="1"/>
  <c r="A1182" i="2" s="1"/>
  <c r="A1183" i="2" s="1"/>
  <c r="A1184" i="2" s="1"/>
  <c r="A1185" i="2" s="1"/>
  <c r="A1186" i="2" s="1"/>
  <c r="A1187" i="2" s="1"/>
  <c r="A1188" i="2" s="1"/>
  <c r="A1189" i="2" s="1"/>
  <c r="A1190" i="2" s="1"/>
  <c r="A1191" i="2" s="1"/>
  <c r="A1192" i="2" s="1"/>
  <c r="A1193" i="2" s="1"/>
  <c r="A1194" i="2" s="1"/>
  <c r="A1195" i="2" s="1"/>
  <c r="A1196" i="2" s="1"/>
  <c r="A1197" i="2" s="1"/>
  <c r="A1198" i="2" s="1"/>
  <c r="A1199" i="2" s="1"/>
  <c r="A1200" i="2" s="1"/>
  <c r="A1201" i="2" s="1"/>
  <c r="A1202" i="2" s="1"/>
  <c r="A1203" i="2" s="1"/>
  <c r="A1204" i="2" s="1"/>
  <c r="A1205" i="2" s="1"/>
  <c r="A1206" i="2" s="1"/>
  <c r="A1207" i="2" s="1"/>
  <c r="A1208" i="2" s="1"/>
  <c r="A1209" i="2" s="1"/>
  <c r="A1210" i="2" s="1"/>
  <c r="A1211" i="2" s="1"/>
  <c r="A1212" i="2" s="1"/>
  <c r="A1213" i="2" s="1"/>
  <c r="A1214" i="2" s="1"/>
  <c r="A1215" i="2" s="1"/>
  <c r="A1216" i="2" s="1"/>
  <c r="A1217" i="2" s="1"/>
  <c r="A1218" i="2" s="1"/>
  <c r="A1219" i="2" s="1"/>
  <c r="A1220" i="2" s="1"/>
  <c r="A1221" i="2" s="1"/>
  <c r="A1222" i="2" s="1"/>
  <c r="A1223" i="2" s="1"/>
  <c r="A1224" i="2" s="1"/>
  <c r="A1225" i="2" s="1"/>
  <c r="A1226" i="2" s="1"/>
  <c r="A1227" i="2" s="1"/>
  <c r="A1228" i="2" s="1"/>
  <c r="A1229" i="2" s="1"/>
  <c r="A1230" i="2" s="1"/>
  <c r="A1231" i="2" s="1"/>
  <c r="A1232" i="2" s="1"/>
  <c r="A1233" i="2" s="1"/>
  <c r="A1234" i="2" s="1"/>
  <c r="A1235" i="2" s="1"/>
  <c r="A1236" i="2" s="1"/>
  <c r="A1237" i="2" s="1"/>
  <c r="A1238" i="2" s="1"/>
  <c r="A1239" i="2" s="1"/>
  <c r="A1240" i="2" s="1"/>
  <c r="A1241" i="2" s="1"/>
  <c r="A1242" i="2" s="1"/>
  <c r="A1243" i="2" s="1"/>
  <c r="A1244" i="2" s="1"/>
  <c r="A1245" i="2" s="1"/>
  <c r="A1246" i="2" s="1"/>
  <c r="A1247" i="2" s="1"/>
  <c r="A1248" i="2" s="1"/>
  <c r="A1249" i="2" s="1"/>
  <c r="A1250" i="2" s="1"/>
  <c r="A1251" i="2" s="1"/>
  <c r="A1252" i="2" s="1"/>
  <c r="A1253" i="2" s="1"/>
  <c r="A1254" i="2" s="1"/>
  <c r="A1255" i="2" s="1"/>
  <c r="A1256" i="2" s="1"/>
  <c r="A1257" i="2" s="1"/>
  <c r="A1258" i="2" s="1"/>
  <c r="A1259" i="2" s="1"/>
  <c r="A1260" i="2" s="1"/>
  <c r="A1261" i="2" s="1"/>
  <c r="A1262" i="2" s="1"/>
  <c r="A1263" i="2" s="1"/>
  <c r="A1264" i="2" s="1"/>
  <c r="A1265" i="2" s="1"/>
  <c r="A1266" i="2" s="1"/>
  <c r="A1267" i="2" s="1"/>
  <c r="A1268" i="2" s="1"/>
  <c r="A1269" i="2" s="1"/>
  <c r="A1270" i="2" s="1"/>
  <c r="A1271" i="2" s="1"/>
  <c r="A1272" i="2" s="1"/>
  <c r="A1273" i="2" s="1"/>
  <c r="A1274" i="2" s="1"/>
  <c r="A1275" i="2" s="1"/>
  <c r="A1276" i="2" s="1"/>
  <c r="A1277" i="2" s="1"/>
  <c r="A1278" i="2" s="1"/>
  <c r="A1279" i="2" s="1"/>
  <c r="A1280" i="2" s="1"/>
  <c r="A1281" i="2" s="1"/>
  <c r="A1282" i="2" s="1"/>
  <c r="A1283" i="2" s="1"/>
  <c r="A1284" i="2" s="1"/>
  <c r="A1285" i="2" s="1"/>
  <c r="A1286" i="2" s="1"/>
  <c r="A1287" i="2" s="1"/>
  <c r="A1288" i="2" s="1"/>
  <c r="A1289" i="2" s="1"/>
  <c r="A1290" i="2" s="1"/>
  <c r="A1291" i="2" s="1"/>
  <c r="A1292" i="2" s="1"/>
  <c r="A1293" i="2" s="1"/>
  <c r="A1294" i="2" s="1"/>
  <c r="A1295" i="2" s="1"/>
  <c r="A1296" i="2" s="1"/>
  <c r="A1297" i="2" s="1"/>
  <c r="A1298" i="2" s="1"/>
  <c r="A1299" i="2" s="1"/>
  <c r="A1300" i="2" s="1"/>
  <c r="A1301" i="2" s="1"/>
  <c r="A1302" i="2" s="1"/>
  <c r="A1303" i="2" s="1"/>
  <c r="A1304" i="2" s="1"/>
  <c r="A1305" i="2" s="1"/>
  <c r="A1306" i="2" s="1"/>
  <c r="A1307" i="2" s="1"/>
  <c r="A1308" i="2" s="1"/>
  <c r="A1309" i="2" s="1"/>
  <c r="A1310" i="2" s="1"/>
  <c r="A1311" i="2" s="1"/>
  <c r="A1312" i="2" s="1"/>
  <c r="A1313" i="2" s="1"/>
  <c r="A1314" i="2" s="1"/>
  <c r="A1315" i="2" s="1"/>
  <c r="A1316" i="2" s="1"/>
  <c r="A1317" i="2" s="1"/>
  <c r="A1318" i="2" s="1"/>
  <c r="A1319" i="2" s="1"/>
  <c r="A1320" i="2" s="1"/>
  <c r="A1321" i="2" s="1"/>
  <c r="A1322" i="2" s="1"/>
  <c r="A1323" i="2" s="1"/>
  <c r="A1324" i="2" s="1"/>
  <c r="A1325" i="2" s="1"/>
  <c r="A1326" i="2" s="1"/>
  <c r="A1327" i="2" s="1"/>
  <c r="A1328" i="2" s="1"/>
  <c r="A1329" i="2" s="1"/>
  <c r="G966" i="2"/>
  <c r="I966" i="2"/>
  <c r="J966" i="2" s="1"/>
  <c r="L966" i="2" s="1"/>
  <c r="G967" i="2"/>
  <c r="I967" i="2"/>
  <c r="J967" i="2" s="1"/>
  <c r="L967" i="2" s="1"/>
  <c r="G968" i="2"/>
  <c r="I968" i="2"/>
  <c r="J968" i="2" s="1"/>
  <c r="L968" i="2" s="1"/>
  <c r="G969" i="2"/>
  <c r="I969" i="2"/>
  <c r="J969" i="2" s="1"/>
  <c r="L969" i="2" s="1"/>
  <c r="G970" i="2"/>
  <c r="I970" i="2"/>
  <c r="J970" i="2" s="1"/>
  <c r="L970" i="2" s="1"/>
  <c r="G971" i="2"/>
  <c r="I971" i="2"/>
  <c r="J971" i="2" s="1"/>
  <c r="L971" i="2" s="1"/>
  <c r="G972" i="2"/>
  <c r="I972" i="2"/>
  <c r="J972" i="2" s="1"/>
  <c r="L972" i="2" s="1"/>
  <c r="G973" i="2"/>
  <c r="I973" i="2"/>
  <c r="J973" i="2" s="1"/>
  <c r="L973" i="2" s="1"/>
  <c r="G974" i="2"/>
  <c r="I974" i="2"/>
  <c r="J974" i="2" s="1"/>
  <c r="L974" i="2" s="1"/>
  <c r="G975" i="2"/>
  <c r="I975" i="2"/>
  <c r="J975" i="2" s="1"/>
  <c r="L975" i="2" s="1"/>
  <c r="G976" i="2"/>
  <c r="I976" i="2"/>
  <c r="J976" i="2" s="1"/>
  <c r="L976" i="2" s="1"/>
  <c r="G977" i="2"/>
  <c r="I977" i="2"/>
  <c r="J977" i="2" s="1"/>
  <c r="L977" i="2" s="1"/>
  <c r="G978" i="2"/>
  <c r="I978" i="2"/>
  <c r="J978" i="2" s="1"/>
  <c r="L978" i="2" s="1"/>
  <c r="G979" i="2"/>
  <c r="I979" i="2"/>
  <c r="J979" i="2" s="1"/>
  <c r="L979" i="2" s="1"/>
  <c r="G980" i="2"/>
  <c r="I980" i="2"/>
  <c r="J980" i="2" s="1"/>
  <c r="L980" i="2" s="1"/>
  <c r="G981" i="2"/>
  <c r="I981" i="2"/>
  <c r="J981" i="2" s="1"/>
  <c r="L981" i="2" s="1"/>
  <c r="G982" i="2"/>
  <c r="I982" i="2"/>
  <c r="J982" i="2" s="1"/>
  <c r="L982" i="2" s="1"/>
  <c r="G983" i="2"/>
  <c r="I983" i="2"/>
  <c r="J983" i="2" s="1"/>
  <c r="L983" i="2" s="1"/>
  <c r="G984" i="2"/>
  <c r="I984" i="2"/>
  <c r="J984" i="2" s="1"/>
  <c r="L984" i="2" s="1"/>
  <c r="G985" i="2"/>
  <c r="I985" i="2"/>
  <c r="J985" i="2" s="1"/>
  <c r="L985" i="2" s="1"/>
  <c r="G986" i="2"/>
  <c r="I986" i="2"/>
  <c r="J986" i="2" s="1"/>
  <c r="L986" i="2" s="1"/>
  <c r="G987" i="2"/>
  <c r="I987" i="2"/>
  <c r="J987" i="2" s="1"/>
  <c r="L987" i="2" s="1"/>
  <c r="G988" i="2"/>
  <c r="I988" i="2"/>
  <c r="J988" i="2" s="1"/>
  <c r="L988" i="2" s="1"/>
  <c r="G989" i="2"/>
  <c r="I989" i="2"/>
  <c r="J989" i="2" s="1"/>
  <c r="L989" i="2" s="1"/>
  <c r="G990" i="2"/>
  <c r="I990" i="2"/>
  <c r="J990" i="2" s="1"/>
  <c r="L990" i="2" s="1"/>
  <c r="G991" i="2"/>
  <c r="I991" i="2"/>
  <c r="J991" i="2" s="1"/>
  <c r="L991" i="2" s="1"/>
  <c r="G992" i="2"/>
  <c r="I992" i="2"/>
  <c r="J992" i="2" s="1"/>
  <c r="L992" i="2" s="1"/>
  <c r="G993" i="2"/>
  <c r="I993" i="2"/>
  <c r="J993" i="2" s="1"/>
  <c r="L993" i="2" s="1"/>
  <c r="G994" i="2"/>
  <c r="I994" i="2"/>
  <c r="J994" i="2" s="1"/>
  <c r="L994" i="2" s="1"/>
  <c r="G995" i="2"/>
  <c r="I995" i="2"/>
  <c r="J995" i="2" s="1"/>
  <c r="L995" i="2" s="1"/>
  <c r="G996" i="2"/>
  <c r="I996" i="2"/>
  <c r="J996" i="2" s="1"/>
  <c r="L996" i="2" s="1"/>
  <c r="G997" i="2"/>
  <c r="I997" i="2"/>
  <c r="J997" i="2" s="1"/>
  <c r="L997" i="2" s="1"/>
  <c r="G998" i="2"/>
  <c r="I998" i="2"/>
  <c r="J998" i="2" s="1"/>
  <c r="L998" i="2" s="1"/>
  <c r="G999" i="2"/>
  <c r="I999" i="2"/>
  <c r="J999" i="2" s="1"/>
  <c r="L999" i="2" s="1"/>
  <c r="G1000" i="2"/>
  <c r="I1000" i="2"/>
  <c r="J1000" i="2" s="1"/>
  <c r="L1000" i="2" s="1"/>
  <c r="G1001" i="2"/>
  <c r="I1001" i="2"/>
  <c r="J1001" i="2" s="1"/>
  <c r="L1001" i="2" s="1"/>
  <c r="G1002" i="2"/>
  <c r="I1002" i="2"/>
  <c r="J1002" i="2" s="1"/>
  <c r="L1002" i="2" s="1"/>
  <c r="G1003" i="2"/>
  <c r="I1003" i="2"/>
  <c r="J1003" i="2" s="1"/>
  <c r="L1003" i="2" s="1"/>
  <c r="G1004" i="2"/>
  <c r="I1004" i="2"/>
  <c r="J1004" i="2" s="1"/>
  <c r="L1004" i="2" s="1"/>
  <c r="G1005" i="2"/>
  <c r="I1005" i="2"/>
  <c r="J1005" i="2" s="1"/>
  <c r="L1005" i="2" s="1"/>
  <c r="G1006" i="2"/>
  <c r="I1006" i="2"/>
  <c r="J1006" i="2" s="1"/>
  <c r="L1006" i="2" s="1"/>
  <c r="G1007" i="2"/>
  <c r="I1007" i="2"/>
  <c r="J1007" i="2" s="1"/>
  <c r="L1007" i="2" s="1"/>
  <c r="G1008" i="2"/>
  <c r="I1008" i="2"/>
  <c r="J1008" i="2" s="1"/>
  <c r="L1008" i="2" s="1"/>
  <c r="G1009" i="2"/>
  <c r="I1009" i="2"/>
  <c r="J1009" i="2" s="1"/>
  <c r="L1009" i="2" s="1"/>
  <c r="G1010" i="2"/>
  <c r="I1010" i="2"/>
  <c r="J1010" i="2" s="1"/>
  <c r="L1010" i="2" s="1"/>
  <c r="G1011" i="2"/>
  <c r="I1011" i="2"/>
  <c r="J1011" i="2" s="1"/>
  <c r="L1011" i="2" s="1"/>
  <c r="G1012" i="2"/>
  <c r="I1012" i="2"/>
  <c r="J1012" i="2" s="1"/>
  <c r="L1012" i="2" s="1"/>
  <c r="G1013" i="2"/>
  <c r="I1013" i="2"/>
  <c r="J1013" i="2" s="1"/>
  <c r="L1013" i="2" s="1"/>
  <c r="G1014" i="2"/>
  <c r="I1014" i="2"/>
  <c r="J1014" i="2" s="1"/>
  <c r="L1014" i="2" s="1"/>
  <c r="G1015" i="2"/>
  <c r="I1015" i="2"/>
  <c r="J1015" i="2" s="1"/>
  <c r="L1015" i="2" s="1"/>
  <c r="G1016" i="2"/>
  <c r="I1016" i="2"/>
  <c r="J1016" i="2" s="1"/>
  <c r="L1016" i="2" s="1"/>
  <c r="G1017" i="2"/>
  <c r="I1017" i="2"/>
  <c r="J1017" i="2" s="1"/>
  <c r="L1017" i="2" s="1"/>
  <c r="G1018" i="2"/>
  <c r="I1018" i="2"/>
  <c r="J1018" i="2" s="1"/>
  <c r="L1018" i="2" s="1"/>
  <c r="G1019" i="2"/>
  <c r="I1019" i="2"/>
  <c r="J1019" i="2" s="1"/>
  <c r="L1019" i="2" s="1"/>
  <c r="G1020" i="2"/>
  <c r="I1020" i="2"/>
  <c r="J1020" i="2" s="1"/>
  <c r="L1020" i="2" s="1"/>
  <c r="G1021" i="2"/>
  <c r="I1021" i="2"/>
  <c r="J1021" i="2" s="1"/>
  <c r="L1021" i="2" s="1"/>
  <c r="G1022" i="2"/>
  <c r="I1022" i="2"/>
  <c r="J1022" i="2" s="1"/>
  <c r="L1022" i="2" s="1"/>
  <c r="G1023" i="2"/>
  <c r="I1023" i="2"/>
  <c r="J1023" i="2" s="1"/>
  <c r="L1023" i="2" s="1"/>
  <c r="G1024" i="2"/>
  <c r="I1024" i="2"/>
  <c r="J1024" i="2" s="1"/>
  <c r="L1024" i="2" s="1"/>
  <c r="G1025" i="2"/>
  <c r="I1025" i="2"/>
  <c r="J1025" i="2" s="1"/>
  <c r="L1025" i="2" s="1"/>
  <c r="G1026" i="2"/>
  <c r="I1026" i="2"/>
  <c r="J1026" i="2" s="1"/>
  <c r="L1026" i="2" s="1"/>
  <c r="G1027" i="2"/>
  <c r="I1027" i="2"/>
  <c r="J1027" i="2" s="1"/>
  <c r="L1027" i="2" s="1"/>
  <c r="G1028" i="2"/>
  <c r="I1028" i="2"/>
  <c r="J1028" i="2" s="1"/>
  <c r="L1028" i="2" s="1"/>
  <c r="G1029" i="2"/>
  <c r="I1029" i="2"/>
  <c r="J1029" i="2" s="1"/>
  <c r="L1029" i="2" s="1"/>
  <c r="G1030" i="2"/>
  <c r="I1030" i="2"/>
  <c r="J1030" i="2" s="1"/>
  <c r="L1030" i="2" s="1"/>
  <c r="G1031" i="2"/>
  <c r="I1031" i="2"/>
  <c r="J1031" i="2" s="1"/>
  <c r="L1031" i="2" s="1"/>
  <c r="G1032" i="2"/>
  <c r="I1032" i="2"/>
  <c r="J1032" i="2" s="1"/>
  <c r="L1032" i="2" s="1"/>
  <c r="G1033" i="2"/>
  <c r="I1033" i="2"/>
  <c r="J1033" i="2" s="1"/>
  <c r="L1033" i="2" s="1"/>
  <c r="G1034" i="2"/>
  <c r="I1034" i="2"/>
  <c r="J1034" i="2" s="1"/>
  <c r="L1034" i="2" s="1"/>
  <c r="G1035" i="2"/>
  <c r="I1035" i="2"/>
  <c r="J1035" i="2" s="1"/>
  <c r="L1035" i="2" s="1"/>
  <c r="G1036" i="2"/>
  <c r="G1037" i="2"/>
  <c r="I1037" i="2"/>
  <c r="J1037" i="2" s="1"/>
  <c r="L1037" i="2" s="1"/>
  <c r="G1038" i="2"/>
  <c r="I1038" i="2"/>
  <c r="J1038" i="2" s="1"/>
  <c r="L1038" i="2" s="1"/>
  <c r="G1039" i="2"/>
  <c r="I1039" i="2"/>
  <c r="J1039" i="2" s="1"/>
  <c r="L1039" i="2" s="1"/>
  <c r="G1040" i="2"/>
  <c r="I1040" i="2"/>
  <c r="J1040" i="2" s="1"/>
  <c r="L1040" i="2" s="1"/>
  <c r="G1041" i="2"/>
  <c r="I1041" i="2"/>
  <c r="J1041" i="2" s="1"/>
  <c r="L1041" i="2" s="1"/>
  <c r="G1042" i="2"/>
  <c r="I1042" i="2"/>
  <c r="J1042" i="2" s="1"/>
  <c r="L1042" i="2" s="1"/>
  <c r="G1043" i="2"/>
  <c r="I1043" i="2"/>
  <c r="J1043" i="2" s="1"/>
  <c r="L1043" i="2" s="1"/>
  <c r="G1044" i="2"/>
  <c r="I1044" i="2"/>
  <c r="J1044" i="2" s="1"/>
  <c r="L1044" i="2" s="1"/>
  <c r="G1045" i="2"/>
  <c r="I1045" i="2"/>
  <c r="J1045" i="2" s="1"/>
  <c r="L1045" i="2" s="1"/>
  <c r="G1046" i="2"/>
  <c r="I1046" i="2"/>
  <c r="J1046" i="2" s="1"/>
  <c r="L1046" i="2" s="1"/>
  <c r="G1047" i="2"/>
  <c r="I1047" i="2"/>
  <c r="J1047" i="2" s="1"/>
  <c r="L1047" i="2" s="1"/>
  <c r="G1048" i="2"/>
  <c r="I1048" i="2"/>
  <c r="J1048" i="2" s="1"/>
  <c r="L1048" i="2" s="1"/>
  <c r="G1049" i="2"/>
  <c r="I1049" i="2"/>
  <c r="J1049" i="2" s="1"/>
  <c r="L1049" i="2" s="1"/>
  <c r="G1050" i="2"/>
  <c r="I1050" i="2"/>
  <c r="J1050" i="2" s="1"/>
  <c r="L1050" i="2" s="1"/>
  <c r="G1051" i="2"/>
  <c r="I1051" i="2"/>
  <c r="J1051" i="2" s="1"/>
  <c r="L1051" i="2" s="1"/>
  <c r="G1052" i="2"/>
  <c r="I1052" i="2"/>
  <c r="J1052" i="2" s="1"/>
  <c r="L1052" i="2" s="1"/>
  <c r="G1053" i="2"/>
  <c r="I1053" i="2"/>
  <c r="J1053" i="2" s="1"/>
  <c r="L1053" i="2" s="1"/>
  <c r="G1054" i="2"/>
  <c r="I1054" i="2"/>
  <c r="J1054" i="2" s="1"/>
  <c r="L1054" i="2" s="1"/>
  <c r="G1055" i="2"/>
  <c r="I1055" i="2"/>
  <c r="J1055" i="2" s="1"/>
  <c r="L1055" i="2" s="1"/>
  <c r="G1056" i="2"/>
  <c r="I1056" i="2"/>
  <c r="J1056" i="2" s="1"/>
  <c r="L1056" i="2" s="1"/>
  <c r="G1057" i="2"/>
  <c r="I1057" i="2"/>
  <c r="J1057" i="2" s="1"/>
  <c r="L1057" i="2" s="1"/>
  <c r="G1058" i="2"/>
  <c r="I1058" i="2"/>
  <c r="J1058" i="2" s="1"/>
  <c r="L1058" i="2" s="1"/>
  <c r="G1059" i="2"/>
  <c r="I1059" i="2"/>
  <c r="J1059" i="2" s="1"/>
  <c r="L1059" i="2" s="1"/>
  <c r="G1060" i="2"/>
  <c r="I1060" i="2"/>
  <c r="J1060" i="2" s="1"/>
  <c r="L1060" i="2" s="1"/>
  <c r="G1061" i="2"/>
  <c r="I1061" i="2"/>
  <c r="J1061" i="2" s="1"/>
  <c r="L1061" i="2" s="1"/>
  <c r="G1062" i="2"/>
  <c r="I1062" i="2"/>
  <c r="J1062" i="2" s="1"/>
  <c r="L1062" i="2" s="1"/>
  <c r="G1063" i="2"/>
  <c r="I1063" i="2"/>
  <c r="J1063" i="2" s="1"/>
  <c r="L1063" i="2" s="1"/>
  <c r="G1064" i="2"/>
  <c r="I1064" i="2"/>
  <c r="J1064" i="2" s="1"/>
  <c r="L1064" i="2" s="1"/>
  <c r="G1065" i="2"/>
  <c r="I1065" i="2"/>
  <c r="J1065" i="2" s="1"/>
  <c r="L1065" i="2" s="1"/>
  <c r="G1066" i="2"/>
  <c r="I1066" i="2"/>
  <c r="J1066" i="2" s="1"/>
  <c r="L1066" i="2" s="1"/>
  <c r="G1067" i="2"/>
  <c r="I1067" i="2"/>
  <c r="J1067" i="2" s="1"/>
  <c r="L1067" i="2" s="1"/>
  <c r="G1068" i="2"/>
  <c r="I1068" i="2"/>
  <c r="J1068" i="2" s="1"/>
  <c r="L1068" i="2" s="1"/>
  <c r="G1069" i="2"/>
  <c r="I1069" i="2"/>
  <c r="J1069" i="2" s="1"/>
  <c r="L1069" i="2" s="1"/>
  <c r="G1070" i="2"/>
  <c r="I1070" i="2"/>
  <c r="J1070" i="2" s="1"/>
  <c r="L1070" i="2" s="1"/>
  <c r="G1071" i="2"/>
  <c r="I1071" i="2"/>
  <c r="J1071" i="2" s="1"/>
  <c r="L1071" i="2" s="1"/>
  <c r="G1072" i="2"/>
  <c r="I1072" i="2"/>
  <c r="J1072" i="2" s="1"/>
  <c r="L1072" i="2" s="1"/>
  <c r="G1073" i="2"/>
  <c r="I1073" i="2"/>
  <c r="J1073" i="2" s="1"/>
  <c r="L1073" i="2" s="1"/>
  <c r="G1074" i="2"/>
  <c r="I1074" i="2"/>
  <c r="J1074" i="2" s="1"/>
  <c r="L1074" i="2" s="1"/>
  <c r="G1075" i="2"/>
  <c r="I1075" i="2"/>
  <c r="J1075" i="2" s="1"/>
  <c r="L1075" i="2" s="1"/>
  <c r="G1076" i="2"/>
  <c r="I1076" i="2"/>
  <c r="J1076" i="2" s="1"/>
  <c r="L1076" i="2" s="1"/>
  <c r="G1077" i="2"/>
  <c r="I1077" i="2"/>
  <c r="J1077" i="2" s="1"/>
  <c r="L1077" i="2" s="1"/>
  <c r="G1078" i="2"/>
  <c r="I1078" i="2"/>
  <c r="J1078" i="2" s="1"/>
  <c r="L1078" i="2" s="1"/>
  <c r="G1079" i="2"/>
  <c r="I1079" i="2"/>
  <c r="J1079" i="2" s="1"/>
  <c r="L1079" i="2" s="1"/>
  <c r="G1080" i="2"/>
  <c r="I1080" i="2"/>
  <c r="J1080" i="2" s="1"/>
  <c r="L1080" i="2" s="1"/>
  <c r="G1081" i="2"/>
  <c r="I1081" i="2"/>
  <c r="J1081" i="2" s="1"/>
  <c r="L1081" i="2" s="1"/>
  <c r="G1082" i="2"/>
  <c r="I1082" i="2"/>
  <c r="J1082" i="2" s="1"/>
  <c r="L1082" i="2" s="1"/>
  <c r="G1083" i="2"/>
  <c r="I1083" i="2"/>
  <c r="J1083" i="2" s="1"/>
  <c r="L1083" i="2" s="1"/>
  <c r="G1084" i="2"/>
  <c r="I1084" i="2"/>
  <c r="J1084" i="2" s="1"/>
  <c r="L1084" i="2" s="1"/>
  <c r="G1085" i="2"/>
  <c r="I1085" i="2"/>
  <c r="J1085" i="2" s="1"/>
  <c r="L1085" i="2" s="1"/>
  <c r="G1086" i="2"/>
  <c r="I1086" i="2"/>
  <c r="J1086" i="2" s="1"/>
  <c r="L1086" i="2" s="1"/>
  <c r="G1087" i="2"/>
  <c r="I1087" i="2"/>
  <c r="J1087" i="2" s="1"/>
  <c r="L1087" i="2" s="1"/>
  <c r="G1088" i="2"/>
  <c r="I1088" i="2"/>
  <c r="J1088" i="2" s="1"/>
  <c r="L1088" i="2" s="1"/>
  <c r="G1089" i="2"/>
  <c r="I1089" i="2"/>
  <c r="J1089" i="2" s="1"/>
  <c r="L1089" i="2" s="1"/>
  <c r="G1090" i="2"/>
  <c r="I1090" i="2"/>
  <c r="J1090" i="2" s="1"/>
  <c r="L1090" i="2" s="1"/>
  <c r="G1091" i="2"/>
  <c r="I1091" i="2"/>
  <c r="J1091" i="2" s="1"/>
  <c r="L1091" i="2" s="1"/>
  <c r="G1092" i="2"/>
  <c r="I1092" i="2"/>
  <c r="J1092" i="2" s="1"/>
  <c r="L1092" i="2" s="1"/>
  <c r="G1093" i="2"/>
  <c r="I1093" i="2"/>
  <c r="J1093" i="2" s="1"/>
  <c r="L1093" i="2" s="1"/>
  <c r="G1094" i="2"/>
  <c r="I1094" i="2"/>
  <c r="J1094" i="2" s="1"/>
  <c r="L1094" i="2" s="1"/>
  <c r="G1095" i="2"/>
  <c r="I1095" i="2"/>
  <c r="J1095" i="2" s="1"/>
  <c r="L1095" i="2" s="1"/>
  <c r="G1096" i="2"/>
  <c r="I1096" i="2"/>
  <c r="J1096" i="2" s="1"/>
  <c r="L1096" i="2" s="1"/>
  <c r="G1097" i="2"/>
  <c r="I1097" i="2"/>
  <c r="J1097" i="2" s="1"/>
  <c r="L1097" i="2" s="1"/>
  <c r="G1098" i="2"/>
  <c r="I1098" i="2"/>
  <c r="J1098" i="2" s="1"/>
  <c r="L1098" i="2" s="1"/>
  <c r="G1099" i="2"/>
  <c r="I1099" i="2"/>
  <c r="J1099" i="2" s="1"/>
  <c r="L1099" i="2" s="1"/>
  <c r="G1100" i="2"/>
  <c r="I1100" i="2"/>
  <c r="J1100" i="2" s="1"/>
  <c r="L1100" i="2" s="1"/>
  <c r="G1101" i="2"/>
  <c r="I1101" i="2"/>
  <c r="J1101" i="2" s="1"/>
  <c r="L1101" i="2" s="1"/>
  <c r="G1102" i="2"/>
  <c r="I1102" i="2"/>
  <c r="J1102" i="2" s="1"/>
  <c r="L1102" i="2" s="1"/>
  <c r="G1103" i="2"/>
  <c r="I1103" i="2"/>
  <c r="J1103" i="2" s="1"/>
  <c r="L1103" i="2" s="1"/>
  <c r="G1104" i="2"/>
  <c r="I1104" i="2"/>
  <c r="J1104" i="2" s="1"/>
  <c r="L1104" i="2" s="1"/>
  <c r="G1105" i="2"/>
  <c r="I1105" i="2"/>
  <c r="J1105" i="2" s="1"/>
  <c r="L1105" i="2" s="1"/>
  <c r="G1106" i="2"/>
  <c r="I1106" i="2"/>
  <c r="J1106" i="2" s="1"/>
  <c r="L1106" i="2" s="1"/>
  <c r="G1107" i="2"/>
  <c r="I1107" i="2"/>
  <c r="J1107" i="2" s="1"/>
  <c r="L1107" i="2" s="1"/>
  <c r="G1108" i="2"/>
  <c r="I1108" i="2"/>
  <c r="J1108" i="2" s="1"/>
  <c r="L1108" i="2" s="1"/>
  <c r="G1109" i="2"/>
  <c r="I1109" i="2"/>
  <c r="J1109" i="2" s="1"/>
  <c r="L1109" i="2" s="1"/>
  <c r="G1110" i="2"/>
  <c r="I1110" i="2"/>
  <c r="J1110" i="2" s="1"/>
  <c r="L1110" i="2" s="1"/>
  <c r="G1111" i="2"/>
  <c r="I1111" i="2"/>
  <c r="J1111" i="2" s="1"/>
  <c r="L1111" i="2" s="1"/>
  <c r="G1112" i="2"/>
  <c r="I1112" i="2"/>
  <c r="J1112" i="2" s="1"/>
  <c r="L1112" i="2" s="1"/>
  <c r="G1113" i="2"/>
  <c r="I1113" i="2"/>
  <c r="J1113" i="2" s="1"/>
  <c r="L1113" i="2" s="1"/>
  <c r="G1114" i="2"/>
  <c r="I1114" i="2"/>
  <c r="J1114" i="2" s="1"/>
  <c r="L1114" i="2" s="1"/>
  <c r="G1115" i="2"/>
  <c r="I1115" i="2"/>
  <c r="J1115" i="2" s="1"/>
  <c r="L1115" i="2" s="1"/>
  <c r="G1116" i="2"/>
  <c r="I1116" i="2"/>
  <c r="J1116" i="2" s="1"/>
  <c r="L1116" i="2" s="1"/>
  <c r="G1117" i="2"/>
  <c r="I1117" i="2"/>
  <c r="J1117" i="2" s="1"/>
  <c r="L1117" i="2" s="1"/>
  <c r="G1118" i="2"/>
  <c r="I1118" i="2"/>
  <c r="J1118" i="2" s="1"/>
  <c r="L1118" i="2" s="1"/>
  <c r="G1119" i="2"/>
  <c r="I1119" i="2"/>
  <c r="J1119" i="2" s="1"/>
  <c r="L1119" i="2" s="1"/>
  <c r="G1120" i="2"/>
  <c r="I1120" i="2"/>
  <c r="J1120" i="2" s="1"/>
  <c r="L1120" i="2" s="1"/>
  <c r="G1121" i="2"/>
  <c r="I1121" i="2"/>
  <c r="J1121" i="2" s="1"/>
  <c r="L1121" i="2" s="1"/>
  <c r="G1122" i="2"/>
  <c r="I1122" i="2"/>
  <c r="J1122" i="2" s="1"/>
  <c r="L1122" i="2" s="1"/>
  <c r="G1123" i="2"/>
  <c r="I1123" i="2"/>
  <c r="J1123" i="2" s="1"/>
  <c r="L1123" i="2" s="1"/>
  <c r="G1124" i="2"/>
  <c r="I1124" i="2"/>
  <c r="J1124" i="2" s="1"/>
  <c r="L1124" i="2" s="1"/>
  <c r="G1125" i="2"/>
  <c r="I1125" i="2"/>
  <c r="J1125" i="2" s="1"/>
  <c r="L1125" i="2" s="1"/>
  <c r="G1126" i="2"/>
  <c r="I1126" i="2"/>
  <c r="J1126" i="2" s="1"/>
  <c r="L1126" i="2" s="1"/>
  <c r="G1127" i="2"/>
  <c r="I1127" i="2"/>
  <c r="J1127" i="2" s="1"/>
  <c r="L1127" i="2" s="1"/>
  <c r="G1128" i="2"/>
  <c r="I1128" i="2"/>
  <c r="J1128" i="2" s="1"/>
  <c r="L1128" i="2" s="1"/>
  <c r="G1129" i="2"/>
  <c r="I1129" i="2"/>
  <c r="J1129" i="2" s="1"/>
  <c r="L1129" i="2" s="1"/>
  <c r="G1130" i="2"/>
  <c r="I1130" i="2"/>
  <c r="J1130" i="2" s="1"/>
  <c r="L1130" i="2" s="1"/>
  <c r="G1131" i="2"/>
  <c r="I1131" i="2"/>
  <c r="J1131" i="2" s="1"/>
  <c r="L1131" i="2" s="1"/>
  <c r="G1132" i="2"/>
  <c r="I1132" i="2"/>
  <c r="J1132" i="2" s="1"/>
  <c r="L1132" i="2" s="1"/>
  <c r="G1133" i="2"/>
  <c r="I1133" i="2"/>
  <c r="J1133" i="2" s="1"/>
  <c r="L1133" i="2" s="1"/>
  <c r="G1134" i="2"/>
  <c r="I1134" i="2"/>
  <c r="J1134" i="2" s="1"/>
  <c r="L1134" i="2" s="1"/>
  <c r="G1135" i="2"/>
  <c r="I1135" i="2"/>
  <c r="J1135" i="2" s="1"/>
  <c r="L1135" i="2" s="1"/>
  <c r="G1136" i="2"/>
  <c r="I1136" i="2"/>
  <c r="J1136" i="2" s="1"/>
  <c r="L1136" i="2" s="1"/>
  <c r="G1137" i="2"/>
  <c r="I1137" i="2"/>
  <c r="J1137" i="2" s="1"/>
  <c r="L1137" i="2" s="1"/>
  <c r="G1138" i="2"/>
  <c r="I1138" i="2"/>
  <c r="J1138" i="2" s="1"/>
  <c r="L1138" i="2" s="1"/>
  <c r="G1139" i="2"/>
  <c r="I1139" i="2"/>
  <c r="J1139" i="2" s="1"/>
  <c r="L1139" i="2" s="1"/>
  <c r="G1140" i="2"/>
  <c r="I1140" i="2"/>
  <c r="J1140" i="2" s="1"/>
  <c r="L1140" i="2" s="1"/>
  <c r="G1141" i="2"/>
  <c r="I1141" i="2"/>
  <c r="J1141" i="2" s="1"/>
  <c r="L1141" i="2" s="1"/>
  <c r="G1142" i="2"/>
  <c r="I1142" i="2"/>
  <c r="J1142" i="2" s="1"/>
  <c r="L1142" i="2" s="1"/>
  <c r="G1143" i="2"/>
  <c r="I1143" i="2"/>
  <c r="J1143" i="2" s="1"/>
  <c r="L1143" i="2" s="1"/>
  <c r="G1144" i="2"/>
  <c r="I1144" i="2"/>
  <c r="J1144" i="2" s="1"/>
  <c r="L1144" i="2" s="1"/>
  <c r="G1145" i="2"/>
  <c r="I1145" i="2"/>
  <c r="J1145" i="2" s="1"/>
  <c r="L1145" i="2" s="1"/>
  <c r="G1146" i="2"/>
  <c r="I1146" i="2"/>
  <c r="J1146" i="2" s="1"/>
  <c r="L1146" i="2" s="1"/>
  <c r="G1147" i="2"/>
  <c r="I1147" i="2"/>
  <c r="J1147" i="2" s="1"/>
  <c r="L1147" i="2" s="1"/>
  <c r="G1148" i="2"/>
  <c r="I1148" i="2"/>
  <c r="J1148" i="2" s="1"/>
  <c r="L1148" i="2" s="1"/>
  <c r="G1149" i="2"/>
  <c r="I1149" i="2"/>
  <c r="J1149" i="2" s="1"/>
  <c r="L1149" i="2" s="1"/>
  <c r="G1150" i="2"/>
  <c r="I1150" i="2"/>
  <c r="J1150" i="2" s="1"/>
  <c r="L1150" i="2" s="1"/>
  <c r="G1151" i="2"/>
  <c r="I1151" i="2"/>
  <c r="J1151" i="2" s="1"/>
  <c r="L1151" i="2" s="1"/>
  <c r="G1152" i="2"/>
  <c r="I1152" i="2"/>
  <c r="J1152" i="2" s="1"/>
  <c r="L1152" i="2" s="1"/>
  <c r="G1153" i="2"/>
  <c r="I1153" i="2"/>
  <c r="J1153" i="2" s="1"/>
  <c r="L1153" i="2" s="1"/>
  <c r="G1154" i="2"/>
  <c r="I1154" i="2"/>
  <c r="J1154" i="2" s="1"/>
  <c r="L1154" i="2" s="1"/>
  <c r="G1155" i="2"/>
  <c r="I1155" i="2"/>
  <c r="J1155" i="2" s="1"/>
  <c r="L1155" i="2" s="1"/>
  <c r="G1156" i="2"/>
  <c r="I1156" i="2"/>
  <c r="J1156" i="2" s="1"/>
  <c r="L1156" i="2" s="1"/>
  <c r="G1157" i="2"/>
  <c r="I1157" i="2"/>
  <c r="J1157" i="2" s="1"/>
  <c r="L1157" i="2" s="1"/>
  <c r="G1158" i="2"/>
  <c r="I1158" i="2"/>
  <c r="J1158" i="2" s="1"/>
  <c r="L1158" i="2" s="1"/>
  <c r="G1159" i="2"/>
  <c r="I1159" i="2"/>
  <c r="J1159" i="2" s="1"/>
  <c r="L1159" i="2" s="1"/>
  <c r="G1160" i="2"/>
  <c r="I1160" i="2"/>
  <c r="J1160" i="2" s="1"/>
  <c r="L1160" i="2" s="1"/>
  <c r="G1161" i="2"/>
  <c r="I1161" i="2"/>
  <c r="J1161" i="2" s="1"/>
  <c r="L1161" i="2" s="1"/>
  <c r="G1162" i="2"/>
  <c r="I1162" i="2"/>
  <c r="J1162" i="2" s="1"/>
  <c r="L1162" i="2" s="1"/>
  <c r="G1163" i="2"/>
  <c r="I1163" i="2"/>
  <c r="J1163" i="2" s="1"/>
  <c r="L1163" i="2" s="1"/>
  <c r="G1164" i="2"/>
  <c r="I1164" i="2"/>
  <c r="J1164" i="2" s="1"/>
  <c r="L1164" i="2" s="1"/>
  <c r="G1165" i="2"/>
  <c r="I1165" i="2"/>
  <c r="J1165" i="2" s="1"/>
  <c r="L1165" i="2" s="1"/>
  <c r="G1166" i="2"/>
  <c r="I1166" i="2"/>
  <c r="J1166" i="2" s="1"/>
  <c r="L1166" i="2" s="1"/>
  <c r="G1167" i="2"/>
  <c r="I1167" i="2"/>
  <c r="J1167" i="2" s="1"/>
  <c r="L1167" i="2" s="1"/>
  <c r="G1168" i="2"/>
  <c r="I1168" i="2"/>
  <c r="J1168" i="2" s="1"/>
  <c r="L1168" i="2" s="1"/>
  <c r="G1169" i="2"/>
  <c r="I1169" i="2"/>
  <c r="J1169" i="2" s="1"/>
  <c r="L1169" i="2" s="1"/>
  <c r="G1170" i="2"/>
  <c r="I1170" i="2"/>
  <c r="J1170" i="2" s="1"/>
  <c r="L1170" i="2" s="1"/>
  <c r="G1171" i="2"/>
  <c r="I1171" i="2"/>
  <c r="J1171" i="2" s="1"/>
  <c r="L1171" i="2" s="1"/>
  <c r="G1172" i="2"/>
  <c r="I1172" i="2"/>
  <c r="J1172" i="2" s="1"/>
  <c r="L1172" i="2" s="1"/>
  <c r="G1173" i="2"/>
  <c r="I1173" i="2"/>
  <c r="J1173" i="2" s="1"/>
  <c r="L1173" i="2" s="1"/>
  <c r="G1174" i="2"/>
  <c r="I1174" i="2"/>
  <c r="J1174" i="2" s="1"/>
  <c r="L1174" i="2" s="1"/>
  <c r="G1175" i="2"/>
  <c r="I1175" i="2"/>
  <c r="J1175" i="2" s="1"/>
  <c r="L1175" i="2" s="1"/>
  <c r="G1176" i="2"/>
  <c r="I1176" i="2"/>
  <c r="J1176" i="2" s="1"/>
  <c r="L1176" i="2" s="1"/>
  <c r="G1177" i="2"/>
  <c r="I1177" i="2"/>
  <c r="J1177" i="2" s="1"/>
  <c r="L1177" i="2" s="1"/>
  <c r="G1178" i="2"/>
  <c r="I1178" i="2"/>
  <c r="J1178" i="2" s="1"/>
  <c r="L1178" i="2" s="1"/>
  <c r="G1179" i="2"/>
  <c r="I1179" i="2"/>
  <c r="J1179" i="2" s="1"/>
  <c r="L1179" i="2" s="1"/>
  <c r="G1180" i="2"/>
  <c r="I1180" i="2"/>
  <c r="J1180" i="2" s="1"/>
  <c r="L1180" i="2" s="1"/>
  <c r="G1181" i="2"/>
  <c r="I1181" i="2"/>
  <c r="J1181" i="2" s="1"/>
  <c r="L1181" i="2" s="1"/>
  <c r="G1182" i="2"/>
  <c r="I1182" i="2"/>
  <c r="J1182" i="2" s="1"/>
  <c r="L1182" i="2" s="1"/>
  <c r="G1183" i="2"/>
  <c r="I1183" i="2"/>
  <c r="J1183" i="2" s="1"/>
  <c r="L1183" i="2" s="1"/>
  <c r="G1184" i="2"/>
  <c r="I1184" i="2"/>
  <c r="J1184" i="2" s="1"/>
  <c r="L1184" i="2" s="1"/>
  <c r="G1185" i="2"/>
  <c r="I1185" i="2"/>
  <c r="J1185" i="2" s="1"/>
  <c r="L1185" i="2" s="1"/>
  <c r="G1186" i="2"/>
  <c r="I1186" i="2"/>
  <c r="J1186" i="2" s="1"/>
  <c r="L1186" i="2" s="1"/>
  <c r="G1187" i="2"/>
  <c r="I1187" i="2"/>
  <c r="J1187" i="2" s="1"/>
  <c r="L1187" i="2" s="1"/>
  <c r="G1188" i="2"/>
  <c r="I1188" i="2"/>
  <c r="J1188" i="2" s="1"/>
  <c r="L1188" i="2" s="1"/>
  <c r="G1189" i="2"/>
  <c r="I1189" i="2"/>
  <c r="J1189" i="2" s="1"/>
  <c r="L1189" i="2" s="1"/>
  <c r="G1190" i="2"/>
  <c r="I1190" i="2"/>
  <c r="J1190" i="2" s="1"/>
  <c r="L1190" i="2" s="1"/>
  <c r="G1191" i="2"/>
  <c r="I1191" i="2"/>
  <c r="J1191" i="2" s="1"/>
  <c r="L1191" i="2" s="1"/>
  <c r="G1192" i="2"/>
  <c r="I1192" i="2"/>
  <c r="J1192" i="2" s="1"/>
  <c r="L1192" i="2" s="1"/>
  <c r="G1193" i="2"/>
  <c r="I1193" i="2"/>
  <c r="J1193" i="2" s="1"/>
  <c r="L1193" i="2" s="1"/>
  <c r="G1194" i="2"/>
  <c r="I1194" i="2"/>
  <c r="J1194" i="2" s="1"/>
  <c r="L1194" i="2" s="1"/>
  <c r="G1195" i="2"/>
  <c r="I1195" i="2"/>
  <c r="J1195" i="2" s="1"/>
  <c r="L1195" i="2" s="1"/>
  <c r="G1196" i="2"/>
  <c r="I1196" i="2"/>
  <c r="J1196" i="2" s="1"/>
  <c r="L1196" i="2" s="1"/>
  <c r="G1197" i="2"/>
  <c r="I1197" i="2"/>
  <c r="J1197" i="2" s="1"/>
  <c r="L1197" i="2" s="1"/>
  <c r="G1198" i="2"/>
  <c r="I1198" i="2"/>
  <c r="J1198" i="2" s="1"/>
  <c r="L1198" i="2" s="1"/>
  <c r="G1199" i="2"/>
  <c r="G1200" i="2"/>
  <c r="I1200" i="2"/>
  <c r="J1200" i="2" s="1"/>
  <c r="L1200" i="2" s="1"/>
  <c r="G1201" i="2"/>
  <c r="I1201" i="2"/>
  <c r="J1201" i="2" s="1"/>
  <c r="L1201" i="2" s="1"/>
  <c r="G1202" i="2"/>
  <c r="I1202" i="2"/>
  <c r="J1202" i="2" s="1"/>
  <c r="L1202" i="2" s="1"/>
  <c r="G1203" i="2"/>
  <c r="I1203" i="2"/>
  <c r="J1203" i="2" s="1"/>
  <c r="L1203" i="2" s="1"/>
  <c r="G1204" i="2"/>
  <c r="I1204" i="2"/>
  <c r="J1204" i="2" s="1"/>
  <c r="L1204" i="2" s="1"/>
  <c r="G1205" i="2"/>
  <c r="I1205" i="2"/>
  <c r="J1205" i="2" s="1"/>
  <c r="L1205" i="2" s="1"/>
  <c r="G1206" i="2"/>
  <c r="I1206" i="2"/>
  <c r="J1206" i="2" s="1"/>
  <c r="L1206" i="2" s="1"/>
  <c r="G1207" i="2"/>
  <c r="I1207" i="2"/>
  <c r="J1207" i="2" s="1"/>
  <c r="L1207" i="2" s="1"/>
  <c r="G1208" i="2"/>
  <c r="I1208" i="2"/>
  <c r="J1208" i="2" s="1"/>
  <c r="L1208" i="2" s="1"/>
  <c r="G1209" i="2"/>
  <c r="I1209" i="2"/>
  <c r="J1209" i="2" s="1"/>
  <c r="L1209" i="2" s="1"/>
  <c r="G1210" i="2"/>
  <c r="I1210" i="2"/>
  <c r="J1210" i="2" s="1"/>
  <c r="L1210" i="2" s="1"/>
  <c r="G1211" i="2"/>
  <c r="I1211" i="2"/>
  <c r="J1211" i="2" s="1"/>
  <c r="L1211" i="2" s="1"/>
  <c r="G1212" i="2"/>
  <c r="I1212" i="2"/>
  <c r="J1212" i="2" s="1"/>
  <c r="L1212" i="2" s="1"/>
  <c r="G1213" i="2"/>
  <c r="I1213" i="2"/>
  <c r="J1213" i="2" s="1"/>
  <c r="L1213" i="2" s="1"/>
  <c r="G1214" i="2"/>
  <c r="I1214" i="2"/>
  <c r="J1214" i="2" s="1"/>
  <c r="L1214" i="2" s="1"/>
  <c r="G1215" i="2"/>
  <c r="I1215" i="2"/>
  <c r="J1215" i="2" s="1"/>
  <c r="L1215" i="2" s="1"/>
  <c r="G1216" i="2"/>
  <c r="I1216" i="2"/>
  <c r="J1216" i="2" s="1"/>
  <c r="L1216" i="2" s="1"/>
  <c r="G1217" i="2"/>
  <c r="I1217" i="2"/>
  <c r="J1217" i="2" s="1"/>
  <c r="L1217" i="2" s="1"/>
  <c r="G1218" i="2"/>
  <c r="I1218" i="2"/>
  <c r="J1218" i="2" s="1"/>
  <c r="L1218" i="2" s="1"/>
  <c r="G1219" i="2"/>
  <c r="I1219" i="2"/>
  <c r="J1219" i="2" s="1"/>
  <c r="L1219" i="2" s="1"/>
  <c r="G1220" i="2"/>
  <c r="I1220" i="2"/>
  <c r="J1220" i="2" s="1"/>
  <c r="L1220" i="2" s="1"/>
  <c r="G1221" i="2"/>
  <c r="I1221" i="2"/>
  <c r="J1221" i="2" s="1"/>
  <c r="L1221" i="2" s="1"/>
  <c r="G1222" i="2"/>
  <c r="I1222" i="2"/>
  <c r="J1222" i="2" s="1"/>
  <c r="L1222" i="2" s="1"/>
  <c r="G1223" i="2"/>
  <c r="I1223" i="2"/>
  <c r="J1223" i="2" s="1"/>
  <c r="L1223" i="2" s="1"/>
  <c r="G1224" i="2"/>
  <c r="I1224" i="2"/>
  <c r="J1224" i="2" s="1"/>
  <c r="L1224" i="2" s="1"/>
  <c r="G1225" i="2"/>
  <c r="I1225" i="2"/>
  <c r="J1225" i="2" s="1"/>
  <c r="L1225" i="2" s="1"/>
  <c r="G1226" i="2"/>
  <c r="I1226" i="2"/>
  <c r="J1226" i="2" s="1"/>
  <c r="L1226" i="2" s="1"/>
  <c r="G1227" i="2"/>
  <c r="I1227" i="2"/>
  <c r="J1227" i="2" s="1"/>
  <c r="L1227" i="2" s="1"/>
  <c r="G1228" i="2"/>
  <c r="I1228" i="2"/>
  <c r="J1228" i="2" s="1"/>
  <c r="L1228" i="2" s="1"/>
  <c r="G1229" i="2"/>
  <c r="I1229" i="2"/>
  <c r="J1229" i="2" s="1"/>
  <c r="L1229" i="2" s="1"/>
  <c r="G1230" i="2"/>
  <c r="I1230" i="2"/>
  <c r="J1230" i="2" s="1"/>
  <c r="L1230" i="2" s="1"/>
  <c r="G1231" i="2"/>
  <c r="I1231" i="2"/>
  <c r="J1231" i="2" s="1"/>
  <c r="L1231" i="2" s="1"/>
  <c r="G1232" i="2"/>
  <c r="I1232" i="2"/>
  <c r="J1232" i="2" s="1"/>
  <c r="L1232" i="2" s="1"/>
  <c r="G1233" i="2"/>
  <c r="I1233" i="2"/>
  <c r="J1233" i="2" s="1"/>
  <c r="L1233" i="2" s="1"/>
  <c r="G1234" i="2"/>
  <c r="I1234" i="2"/>
  <c r="J1234" i="2" s="1"/>
  <c r="L1234" i="2" s="1"/>
  <c r="G1235" i="2"/>
  <c r="I1235" i="2"/>
  <c r="J1235" i="2" s="1"/>
  <c r="L1235" i="2" s="1"/>
  <c r="G1236" i="2"/>
  <c r="I1236" i="2"/>
  <c r="J1236" i="2" s="1"/>
  <c r="L1236" i="2" s="1"/>
  <c r="G1237" i="2"/>
  <c r="I1237" i="2"/>
  <c r="J1237" i="2" s="1"/>
  <c r="L1237" i="2" s="1"/>
  <c r="G1238" i="2"/>
  <c r="I1238" i="2"/>
  <c r="J1238" i="2" s="1"/>
  <c r="L1238" i="2" s="1"/>
  <c r="G1239" i="2"/>
  <c r="I1239" i="2"/>
  <c r="J1239" i="2" s="1"/>
  <c r="L1239" i="2" s="1"/>
  <c r="G1240" i="2"/>
  <c r="I1240" i="2"/>
  <c r="J1240" i="2" s="1"/>
  <c r="L1240" i="2" s="1"/>
  <c r="G1241" i="2"/>
  <c r="I1241" i="2"/>
  <c r="J1241" i="2" s="1"/>
  <c r="L1241" i="2" s="1"/>
  <c r="G1242" i="2"/>
  <c r="I1242" i="2"/>
  <c r="J1242" i="2" s="1"/>
  <c r="L1242" i="2" s="1"/>
  <c r="G1243" i="2"/>
  <c r="I1243" i="2"/>
  <c r="J1243" i="2" s="1"/>
  <c r="L1243" i="2" s="1"/>
  <c r="G1244" i="2"/>
  <c r="I1244" i="2"/>
  <c r="J1244" i="2" s="1"/>
  <c r="L1244" i="2" s="1"/>
  <c r="G1245" i="2"/>
  <c r="I1245" i="2"/>
  <c r="J1245" i="2" s="1"/>
  <c r="L1245" i="2" s="1"/>
  <c r="G1246" i="2"/>
  <c r="I1246" i="2"/>
  <c r="J1246" i="2" s="1"/>
  <c r="L1246" i="2" s="1"/>
  <c r="G1247" i="2"/>
  <c r="I1247" i="2"/>
  <c r="J1247" i="2" s="1"/>
  <c r="L1247" i="2" s="1"/>
  <c r="G1248" i="2"/>
  <c r="I1248" i="2"/>
  <c r="J1248" i="2" s="1"/>
  <c r="L1248" i="2" s="1"/>
  <c r="G1249" i="2"/>
  <c r="I1249" i="2"/>
  <c r="J1249" i="2" s="1"/>
  <c r="L1249" i="2" s="1"/>
  <c r="G1250" i="2"/>
  <c r="I1250" i="2"/>
  <c r="J1250" i="2" s="1"/>
  <c r="L1250" i="2" s="1"/>
  <c r="G1251" i="2"/>
  <c r="I1251" i="2"/>
  <c r="J1251" i="2" s="1"/>
  <c r="L1251" i="2" s="1"/>
  <c r="G1252" i="2"/>
  <c r="I1252" i="2"/>
  <c r="J1252" i="2" s="1"/>
  <c r="L1252" i="2" s="1"/>
  <c r="G1253" i="2"/>
  <c r="I1253" i="2"/>
  <c r="J1253" i="2" s="1"/>
  <c r="L1253" i="2" s="1"/>
  <c r="G1254" i="2"/>
  <c r="I1254" i="2"/>
  <c r="J1254" i="2" s="1"/>
  <c r="L1254" i="2" s="1"/>
  <c r="G1255" i="2"/>
  <c r="I1255" i="2"/>
  <c r="J1255" i="2" s="1"/>
  <c r="L1255" i="2" s="1"/>
  <c r="G1256" i="2"/>
  <c r="I1256" i="2"/>
  <c r="J1256" i="2" s="1"/>
  <c r="L1256" i="2" s="1"/>
  <c r="G1257" i="2"/>
  <c r="I1257" i="2"/>
  <c r="J1257" i="2" s="1"/>
  <c r="L1257" i="2" s="1"/>
  <c r="G1258" i="2"/>
  <c r="I1258" i="2"/>
  <c r="J1258" i="2" s="1"/>
  <c r="L1258" i="2" s="1"/>
  <c r="G1259" i="2"/>
  <c r="I1259" i="2"/>
  <c r="J1259" i="2" s="1"/>
  <c r="L1259" i="2" s="1"/>
  <c r="G1260" i="2"/>
  <c r="I1260" i="2"/>
  <c r="J1260" i="2" s="1"/>
  <c r="L1260" i="2" s="1"/>
  <c r="G1261" i="2"/>
  <c r="I1261" i="2"/>
  <c r="J1261" i="2" s="1"/>
  <c r="L1261" i="2" s="1"/>
  <c r="G1262" i="2"/>
  <c r="I1262" i="2"/>
  <c r="J1262" i="2" s="1"/>
  <c r="L1262" i="2" s="1"/>
  <c r="G1263" i="2"/>
  <c r="I1263" i="2"/>
  <c r="J1263" i="2" s="1"/>
  <c r="L1263" i="2" s="1"/>
  <c r="G1264" i="2"/>
  <c r="I1264" i="2"/>
  <c r="J1264" i="2" s="1"/>
  <c r="L1264" i="2" s="1"/>
  <c r="G1265" i="2"/>
  <c r="I1265" i="2"/>
  <c r="J1265" i="2" s="1"/>
  <c r="L1265" i="2" s="1"/>
  <c r="G1266" i="2"/>
  <c r="I1266" i="2"/>
  <c r="J1266" i="2" s="1"/>
  <c r="L1266" i="2" s="1"/>
  <c r="G1267" i="2"/>
  <c r="I1267" i="2"/>
  <c r="J1267" i="2" s="1"/>
  <c r="L1267" i="2" s="1"/>
  <c r="G1268" i="2"/>
  <c r="I1268" i="2"/>
  <c r="J1268" i="2" s="1"/>
  <c r="L1268" i="2" s="1"/>
  <c r="G1269" i="2"/>
  <c r="I1269" i="2"/>
  <c r="J1269" i="2" s="1"/>
  <c r="L1269" i="2" s="1"/>
  <c r="G1270" i="2"/>
  <c r="I1270" i="2"/>
  <c r="J1270" i="2" s="1"/>
  <c r="L1270" i="2" s="1"/>
  <c r="G1271" i="2"/>
  <c r="I1271" i="2"/>
  <c r="J1271" i="2" s="1"/>
  <c r="L1271" i="2" s="1"/>
  <c r="G1272" i="2"/>
  <c r="I1272" i="2"/>
  <c r="J1272" i="2" s="1"/>
  <c r="L1272" i="2" s="1"/>
  <c r="G1273" i="2"/>
  <c r="I1273" i="2"/>
  <c r="J1273" i="2" s="1"/>
  <c r="L1273" i="2" s="1"/>
  <c r="G1274" i="2"/>
  <c r="I1274" i="2"/>
  <c r="J1274" i="2" s="1"/>
  <c r="L1274" i="2" s="1"/>
  <c r="G1275" i="2"/>
  <c r="I1275" i="2"/>
  <c r="J1275" i="2" s="1"/>
  <c r="L1275" i="2" s="1"/>
  <c r="G1276" i="2"/>
  <c r="I1276" i="2"/>
  <c r="J1276" i="2" s="1"/>
  <c r="L1276" i="2" s="1"/>
  <c r="G1277" i="2"/>
  <c r="I1277" i="2"/>
  <c r="J1277" i="2" s="1"/>
  <c r="L1277" i="2" s="1"/>
  <c r="G1278" i="2"/>
  <c r="I1278" i="2"/>
  <c r="J1278" i="2" s="1"/>
  <c r="L1278" i="2" s="1"/>
  <c r="G1279" i="2"/>
  <c r="I1279" i="2"/>
  <c r="J1279" i="2" s="1"/>
  <c r="L1279" i="2" s="1"/>
  <c r="G1280" i="2"/>
  <c r="I1280" i="2"/>
  <c r="J1280" i="2" s="1"/>
  <c r="L1280" i="2" s="1"/>
  <c r="G1281" i="2"/>
  <c r="I1281" i="2"/>
  <c r="J1281" i="2" s="1"/>
  <c r="L1281" i="2" s="1"/>
  <c r="G1282" i="2"/>
  <c r="I1282" i="2"/>
  <c r="J1282" i="2" s="1"/>
  <c r="L1282" i="2" s="1"/>
  <c r="G1283" i="2"/>
  <c r="I1283" i="2"/>
  <c r="J1283" i="2" s="1"/>
  <c r="L1283" i="2" s="1"/>
  <c r="G1284" i="2"/>
  <c r="I1284" i="2"/>
  <c r="J1284" i="2" s="1"/>
  <c r="L1284" i="2" s="1"/>
  <c r="G1285" i="2"/>
  <c r="I1285" i="2"/>
  <c r="J1285" i="2" s="1"/>
  <c r="L1285" i="2" s="1"/>
  <c r="G1286" i="2"/>
  <c r="I1286" i="2"/>
  <c r="J1286" i="2" s="1"/>
  <c r="L1286" i="2" s="1"/>
  <c r="G1287" i="2"/>
  <c r="I1287" i="2"/>
  <c r="J1287" i="2" s="1"/>
  <c r="L1287" i="2" s="1"/>
  <c r="G1288" i="2"/>
  <c r="I1288" i="2"/>
  <c r="J1288" i="2" s="1"/>
  <c r="L1288" i="2" s="1"/>
  <c r="G1289" i="2"/>
  <c r="I1289" i="2"/>
  <c r="J1289" i="2" s="1"/>
  <c r="L1289" i="2" s="1"/>
  <c r="G1290" i="2"/>
  <c r="I1290" i="2"/>
  <c r="J1290" i="2" s="1"/>
  <c r="L1290" i="2" s="1"/>
  <c r="G1291" i="2"/>
  <c r="I1291" i="2"/>
  <c r="J1291" i="2" s="1"/>
  <c r="L1291" i="2" s="1"/>
  <c r="G1292" i="2"/>
  <c r="I1292" i="2"/>
  <c r="J1292" i="2" s="1"/>
  <c r="L1292" i="2" s="1"/>
  <c r="G1293" i="2"/>
  <c r="I1293" i="2"/>
  <c r="J1293" i="2" s="1"/>
  <c r="L1293" i="2" s="1"/>
  <c r="G1294" i="2"/>
  <c r="I1294" i="2"/>
  <c r="J1294" i="2" s="1"/>
  <c r="L1294" i="2" s="1"/>
  <c r="G1295" i="2"/>
  <c r="I1295" i="2"/>
  <c r="J1295" i="2" s="1"/>
  <c r="L1295" i="2" s="1"/>
  <c r="G1296" i="2"/>
  <c r="I1296" i="2"/>
  <c r="J1296" i="2" s="1"/>
  <c r="L1296" i="2" s="1"/>
  <c r="G1297" i="2"/>
  <c r="I1297" i="2"/>
  <c r="J1297" i="2" s="1"/>
  <c r="L1297" i="2" s="1"/>
  <c r="G1298" i="2"/>
  <c r="I1298" i="2"/>
  <c r="J1298" i="2" s="1"/>
  <c r="L1298" i="2" s="1"/>
  <c r="G1299" i="2"/>
  <c r="I1299" i="2"/>
  <c r="J1299" i="2" s="1"/>
  <c r="L1299" i="2" s="1"/>
  <c r="G1300" i="2"/>
  <c r="I1300" i="2"/>
  <c r="J1300" i="2" s="1"/>
  <c r="L1300" i="2" s="1"/>
  <c r="G1301" i="2"/>
  <c r="I1301" i="2"/>
  <c r="J1301" i="2" s="1"/>
  <c r="L1301" i="2" s="1"/>
  <c r="G1302" i="2"/>
  <c r="I1302" i="2"/>
  <c r="J1302" i="2" s="1"/>
  <c r="L1302" i="2" s="1"/>
  <c r="G1303" i="2"/>
  <c r="I1303" i="2"/>
  <c r="J1303" i="2" s="1"/>
  <c r="L1303" i="2" s="1"/>
  <c r="G1304" i="2"/>
  <c r="I1304" i="2"/>
  <c r="J1304" i="2" s="1"/>
  <c r="L1304" i="2" s="1"/>
  <c r="G1305" i="2"/>
  <c r="I1305" i="2"/>
  <c r="J1305" i="2" s="1"/>
  <c r="L1305" i="2" s="1"/>
  <c r="G1306" i="2"/>
  <c r="I1306" i="2"/>
  <c r="J1306" i="2" s="1"/>
  <c r="L1306" i="2" s="1"/>
  <c r="G1307" i="2"/>
  <c r="I1307" i="2"/>
  <c r="J1307" i="2" s="1"/>
  <c r="L1307" i="2" s="1"/>
  <c r="G1308" i="2"/>
  <c r="I1308" i="2"/>
  <c r="J1308" i="2" s="1"/>
  <c r="L1308" i="2" s="1"/>
  <c r="G1309" i="2"/>
  <c r="I1309" i="2"/>
  <c r="J1309" i="2" s="1"/>
  <c r="L1309" i="2" s="1"/>
  <c r="G1310" i="2"/>
  <c r="I1310" i="2"/>
  <c r="J1310" i="2" s="1"/>
  <c r="L1310" i="2" s="1"/>
  <c r="G1311" i="2"/>
  <c r="I1311" i="2"/>
  <c r="J1311" i="2" s="1"/>
  <c r="L1311" i="2" s="1"/>
  <c r="G1312" i="2"/>
  <c r="I1312" i="2"/>
  <c r="J1312" i="2" s="1"/>
  <c r="L1312" i="2" s="1"/>
  <c r="G1313" i="2"/>
  <c r="I1313" i="2"/>
  <c r="J1313" i="2" s="1"/>
  <c r="L1313" i="2" s="1"/>
  <c r="G1314" i="2"/>
  <c r="I1314" i="2"/>
  <c r="J1314" i="2" s="1"/>
  <c r="L1314" i="2" s="1"/>
  <c r="G1315" i="2"/>
  <c r="I1315" i="2"/>
  <c r="J1315" i="2" s="1"/>
  <c r="L1315" i="2" s="1"/>
  <c r="I1332" i="2"/>
  <c r="I1333" i="2"/>
  <c r="J1333" i="2" s="1"/>
  <c r="I1334" i="2"/>
  <c r="J1334" i="2" s="1"/>
  <c r="I1335" i="2"/>
  <c r="J1335" i="2" s="1"/>
  <c r="I1336" i="2"/>
  <c r="J1336" i="2" s="1"/>
  <c r="I1337" i="2"/>
  <c r="J1337" i="2" s="1"/>
  <c r="I1338" i="2"/>
  <c r="J1338" i="2" s="1"/>
  <c r="I1339" i="2"/>
  <c r="J1339" i="2" s="1"/>
  <c r="I1340" i="2"/>
  <c r="J1340" i="2" s="1"/>
  <c r="I1341" i="2"/>
  <c r="J1341" i="2" s="1"/>
  <c r="I1342" i="2"/>
  <c r="J1342" i="2" s="1"/>
  <c r="I1343" i="2"/>
  <c r="J1343" i="2" s="1"/>
  <c r="I1344" i="2"/>
  <c r="J1344" i="2" s="1"/>
  <c r="I1345" i="2"/>
  <c r="J1345" i="2" s="1"/>
  <c r="I1346" i="2"/>
  <c r="J1346" i="2" s="1"/>
  <c r="I1347" i="2"/>
  <c r="J1347" i="2" s="1"/>
  <c r="I1348" i="2"/>
  <c r="J1348" i="2" s="1"/>
  <c r="I1349" i="2"/>
  <c r="J1349" i="2" s="1"/>
  <c r="I1350" i="2"/>
  <c r="J1350" i="2" s="1"/>
  <c r="I1351" i="2"/>
  <c r="J1351" i="2" s="1"/>
  <c r="I1352" i="2"/>
  <c r="J1352" i="2" s="1"/>
  <c r="I1353" i="2"/>
  <c r="J1353" i="2" s="1"/>
  <c r="I1354" i="2"/>
  <c r="J1354" i="2" s="1"/>
  <c r="I1355" i="2"/>
  <c r="J1355" i="2" s="1"/>
  <c r="I1356" i="2"/>
  <c r="J1356" i="2" s="1"/>
  <c r="I1357" i="2"/>
  <c r="J1357" i="2" s="1"/>
  <c r="I1358" i="2"/>
  <c r="J1358" i="2" s="1"/>
  <c r="I1359" i="2"/>
  <c r="J1359" i="2" s="1"/>
  <c r="I1360" i="2"/>
  <c r="J1360" i="2" s="1"/>
  <c r="I1361" i="2"/>
  <c r="J1361" i="2" s="1"/>
  <c r="I1362" i="2"/>
  <c r="J1362" i="2" s="1"/>
  <c r="I1363" i="2"/>
  <c r="J1363" i="2" s="1"/>
  <c r="I1364" i="2"/>
  <c r="J1364" i="2" s="1"/>
  <c r="I1365" i="2"/>
  <c r="J1365" i="2" s="1"/>
  <c r="I1366" i="2"/>
  <c r="J1366" i="2" s="1"/>
  <c r="I1367" i="2"/>
  <c r="J1367" i="2" s="1"/>
  <c r="I1368" i="2"/>
  <c r="J1368" i="2" s="1"/>
  <c r="I1369" i="2"/>
  <c r="J1369" i="2" s="1"/>
  <c r="I1370" i="2"/>
  <c r="J1370" i="2" s="1"/>
  <c r="I1371" i="2"/>
  <c r="J1371" i="2" s="1"/>
  <c r="I1372" i="2"/>
  <c r="J1372" i="2" s="1"/>
  <c r="I1373" i="2"/>
  <c r="J1373" i="2" s="1"/>
  <c r="I1374" i="2"/>
  <c r="J1374" i="2" s="1"/>
  <c r="I1375" i="2"/>
  <c r="J1375" i="2" s="1"/>
  <c r="I1376" i="2"/>
  <c r="J1376" i="2" s="1"/>
  <c r="I1377" i="2"/>
  <c r="J1377" i="2" s="1"/>
  <c r="I1378" i="2"/>
  <c r="J1378" i="2" s="1"/>
  <c r="I1379" i="2"/>
  <c r="J1379" i="2" s="1"/>
  <c r="I1380" i="2"/>
  <c r="J1380" i="2" s="1"/>
  <c r="I1381" i="2"/>
  <c r="J1381" i="2" s="1"/>
  <c r="G1387" i="2"/>
  <c r="I1387" i="2"/>
  <c r="A1388" i="2"/>
  <c r="A1389" i="2" s="1"/>
  <c r="A1390" i="2" s="1"/>
  <c r="A1391" i="2" s="1"/>
  <c r="A1392" i="2" s="1"/>
  <c r="A1393" i="2" s="1"/>
  <c r="A1394" i="2" s="1"/>
  <c r="A1395" i="2" s="1"/>
  <c r="A1396" i="2" s="1"/>
  <c r="A1397" i="2" s="1"/>
  <c r="A1398" i="2" s="1"/>
  <c r="A1399" i="2" s="1"/>
  <c r="A1400" i="2" s="1"/>
  <c r="A1401" i="2" s="1"/>
  <c r="A1402" i="2" s="1"/>
  <c r="A1403" i="2" s="1"/>
  <c r="A1404" i="2" s="1"/>
  <c r="A1405" i="2" s="1"/>
  <c r="A1406" i="2" s="1"/>
  <c r="A1407" i="2" s="1"/>
  <c r="A1408" i="2" s="1"/>
  <c r="A1409" i="2" s="1"/>
  <c r="A1410" i="2" s="1"/>
  <c r="A1411" i="2" s="1"/>
  <c r="A1412" i="2" s="1"/>
  <c r="A1413" i="2" s="1"/>
  <c r="A1414" i="2" s="1"/>
  <c r="A1415" i="2" s="1"/>
  <c r="A1416" i="2" s="1"/>
  <c r="A1417" i="2" s="1"/>
  <c r="A1418" i="2" s="1"/>
  <c r="A1419" i="2" s="1"/>
  <c r="A1420" i="2" s="1"/>
  <c r="A1421" i="2" s="1"/>
  <c r="A1422" i="2" s="1"/>
  <c r="A1423" i="2" s="1"/>
  <c r="G1388" i="2"/>
  <c r="I1388" i="2"/>
  <c r="J1388" i="2" s="1"/>
  <c r="L1388" i="2" s="1"/>
  <c r="G1389" i="2"/>
  <c r="I1389" i="2"/>
  <c r="J1389" i="2" s="1"/>
  <c r="L1389" i="2" s="1"/>
  <c r="G1390" i="2"/>
  <c r="I1390" i="2"/>
  <c r="J1390" i="2" s="1"/>
  <c r="L1390" i="2" s="1"/>
  <c r="G1391" i="2"/>
  <c r="I1391" i="2"/>
  <c r="J1391" i="2" s="1"/>
  <c r="L1391" i="2" s="1"/>
  <c r="G1392" i="2"/>
  <c r="I1392" i="2"/>
  <c r="J1392" i="2" s="1"/>
  <c r="L1392" i="2" s="1"/>
  <c r="G1393" i="2"/>
  <c r="I1393" i="2"/>
  <c r="J1393" i="2" s="1"/>
  <c r="L1393" i="2" s="1"/>
  <c r="G1394" i="2"/>
  <c r="I1394" i="2"/>
  <c r="J1394" i="2" s="1"/>
  <c r="L1394" i="2" s="1"/>
  <c r="G1395" i="2"/>
  <c r="I1395" i="2"/>
  <c r="J1395" i="2" s="1"/>
  <c r="L1395" i="2" s="1"/>
  <c r="G1396" i="2"/>
  <c r="I1396" i="2"/>
  <c r="J1396" i="2" s="1"/>
  <c r="L1396" i="2" s="1"/>
  <c r="G1397" i="2"/>
  <c r="I1397" i="2"/>
  <c r="J1397" i="2" s="1"/>
  <c r="L1397" i="2" s="1"/>
  <c r="G1398" i="2"/>
  <c r="I1398" i="2"/>
  <c r="J1398" i="2" s="1"/>
  <c r="L1398" i="2" s="1"/>
  <c r="G1399" i="2"/>
  <c r="I1399" i="2"/>
  <c r="J1399" i="2" s="1"/>
  <c r="L1399" i="2" s="1"/>
  <c r="G1400" i="2"/>
  <c r="I1400" i="2"/>
  <c r="J1400" i="2" s="1"/>
  <c r="L1400" i="2" s="1"/>
  <c r="G1401" i="2"/>
  <c r="I1401" i="2"/>
  <c r="J1401" i="2" s="1"/>
  <c r="L1401" i="2" s="1"/>
  <c r="G1402" i="2"/>
  <c r="I1402" i="2"/>
  <c r="J1402" i="2" s="1"/>
  <c r="L1402" i="2" s="1"/>
  <c r="G1403" i="2"/>
  <c r="I1403" i="2"/>
  <c r="J1403" i="2" s="1"/>
  <c r="L1403" i="2" s="1"/>
  <c r="G1404" i="2"/>
  <c r="I1404" i="2"/>
  <c r="J1404" i="2" s="1"/>
  <c r="L1404" i="2" s="1"/>
  <c r="G1405" i="2"/>
  <c r="I1405" i="2"/>
  <c r="J1405" i="2" s="1"/>
  <c r="L1405" i="2" s="1"/>
  <c r="G1406" i="2"/>
  <c r="I1406" i="2"/>
  <c r="J1406" i="2" s="1"/>
  <c r="L1406" i="2" s="1"/>
  <c r="G1407" i="2"/>
  <c r="I1407" i="2"/>
  <c r="J1407" i="2" s="1"/>
  <c r="L1407" i="2" s="1"/>
  <c r="G1408" i="2"/>
  <c r="I1408" i="2"/>
  <c r="J1408" i="2" s="1"/>
  <c r="L1408" i="2" s="1"/>
  <c r="G1409" i="2"/>
  <c r="I1409" i="2"/>
  <c r="J1409" i="2" s="1"/>
  <c r="L1409" i="2" s="1"/>
  <c r="G1410" i="2"/>
  <c r="I1410" i="2"/>
  <c r="J1410" i="2" s="1"/>
  <c r="L1410" i="2" s="1"/>
  <c r="G1411" i="2"/>
  <c r="I1411" i="2"/>
  <c r="J1411" i="2" s="1"/>
  <c r="L1411" i="2" s="1"/>
  <c r="G1412" i="2"/>
  <c r="I1412" i="2"/>
  <c r="J1412" i="2" s="1"/>
  <c r="L1412" i="2" s="1"/>
  <c r="G1413" i="2"/>
  <c r="I1413" i="2"/>
  <c r="J1413" i="2" s="1"/>
  <c r="L1413" i="2" s="1"/>
  <c r="G1414" i="2"/>
  <c r="I1414" i="2"/>
  <c r="J1414" i="2" s="1"/>
  <c r="L1414" i="2" s="1"/>
  <c r="G1415" i="2"/>
  <c r="I1415" i="2"/>
  <c r="J1415" i="2" s="1"/>
  <c r="L1415" i="2" s="1"/>
  <c r="G1416" i="2"/>
  <c r="I1416" i="2"/>
  <c r="J1416" i="2" s="1"/>
  <c r="L1416" i="2" s="1"/>
  <c r="G1417" i="2"/>
  <c r="I1417" i="2"/>
  <c r="J1417" i="2" s="1"/>
  <c r="L1417" i="2" s="1"/>
  <c r="G1418" i="2"/>
  <c r="I1418" i="2"/>
  <c r="J1418" i="2" s="1"/>
  <c r="L1418" i="2" s="1"/>
  <c r="G1419" i="2"/>
  <c r="I1419" i="2"/>
  <c r="J1419" i="2" s="1"/>
  <c r="L1419" i="2" s="1"/>
  <c r="G1420" i="2"/>
  <c r="I1420" i="2"/>
  <c r="J1420" i="2" s="1"/>
  <c r="L1420" i="2" s="1"/>
  <c r="G1421" i="2"/>
  <c r="I1421" i="2"/>
  <c r="J1421" i="2" s="1"/>
  <c r="L1421" i="2" s="1"/>
  <c r="G1422" i="2"/>
  <c r="I1422" i="2"/>
  <c r="J1422" i="2" s="1"/>
  <c r="L1422" i="2" s="1"/>
  <c r="G1426" i="2"/>
  <c r="I1426" i="2"/>
  <c r="G1428" i="2"/>
  <c r="I1428" i="2"/>
  <c r="J1428" i="2" s="1"/>
  <c r="L1428" i="2" s="1"/>
  <c r="C1429" i="2"/>
  <c r="G1429" i="2"/>
  <c r="I1429" i="2"/>
  <c r="J1429" i="2" s="1"/>
  <c r="L1429" i="2" s="1"/>
  <c r="C1430" i="2"/>
  <c r="G1430" i="2"/>
  <c r="I1430" i="2"/>
  <c r="J1430" i="2" s="1"/>
  <c r="L1430" i="2" s="1"/>
  <c r="C1431" i="2"/>
  <c r="G1431" i="2"/>
  <c r="I1431" i="2"/>
  <c r="J1431" i="2" s="1"/>
  <c r="L1431" i="2" s="1"/>
  <c r="C1432" i="2"/>
  <c r="G1432" i="2"/>
  <c r="I1432" i="2"/>
  <c r="J1432" i="2" s="1"/>
  <c r="L1432" i="2" s="1"/>
  <c r="C1433" i="2"/>
  <c r="G1433" i="2"/>
  <c r="I1433" i="2"/>
  <c r="J1433" i="2" s="1"/>
  <c r="L1433" i="2" s="1"/>
  <c r="C1434" i="2"/>
  <c r="G1434" i="2"/>
  <c r="I1434" i="2"/>
  <c r="J1434" i="2" s="1"/>
  <c r="L1434" i="2" s="1"/>
  <c r="C1435" i="2"/>
  <c r="G1435" i="2"/>
  <c r="I1435" i="2"/>
  <c r="J1435" i="2" s="1"/>
  <c r="L1435" i="2" s="1"/>
  <c r="C1436" i="2"/>
  <c r="G1436" i="2"/>
  <c r="I1436" i="2"/>
  <c r="J1436" i="2" s="1"/>
  <c r="L1436" i="2" s="1"/>
  <c r="C1437" i="2"/>
  <c r="G1437" i="2"/>
  <c r="I1437" i="2"/>
  <c r="J1437" i="2" s="1"/>
  <c r="L1437" i="2" s="1"/>
  <c r="C1438" i="2"/>
  <c r="G1438" i="2"/>
  <c r="I1438" i="2"/>
  <c r="J1438" i="2" s="1"/>
  <c r="L1438" i="2" s="1"/>
  <c r="C1439" i="2"/>
  <c r="G1439" i="2"/>
  <c r="I1439" i="2"/>
  <c r="J1439" i="2" s="1"/>
  <c r="L1439" i="2" s="1"/>
  <c r="C1440" i="2"/>
  <c r="G1440" i="2"/>
  <c r="I1440" i="2"/>
  <c r="J1440" i="2" s="1"/>
  <c r="L1440" i="2" s="1"/>
  <c r="C1441" i="2"/>
  <c r="G1441" i="2"/>
  <c r="I1441" i="2"/>
  <c r="J1441" i="2" s="1"/>
  <c r="L1441" i="2" s="1"/>
  <c r="C1442" i="2"/>
  <c r="G1442" i="2"/>
  <c r="I1442" i="2"/>
  <c r="J1442" i="2" s="1"/>
  <c r="L1442" i="2" s="1"/>
  <c r="C1443" i="2"/>
  <c r="G1443" i="2"/>
  <c r="C1444" i="2"/>
  <c r="G1444" i="2"/>
  <c r="I1444" i="2"/>
  <c r="J1444" i="2" s="1"/>
  <c r="L1444" i="2" s="1"/>
  <c r="C1445" i="2"/>
  <c r="G1445" i="2"/>
  <c r="I1445" i="2"/>
  <c r="J1445" i="2" s="1"/>
  <c r="L1445" i="2" s="1"/>
  <c r="C1446" i="2"/>
  <c r="G1446" i="2"/>
  <c r="I1446" i="2"/>
  <c r="J1446" i="2" s="1"/>
  <c r="L1446" i="2" s="1"/>
  <c r="C1447" i="2"/>
  <c r="G1447" i="2"/>
  <c r="I1447" i="2"/>
  <c r="J1447" i="2" s="1"/>
  <c r="L1447" i="2" s="1"/>
  <c r="C1448" i="2"/>
  <c r="G1448" i="2"/>
  <c r="I1448" i="2"/>
  <c r="J1448" i="2" s="1"/>
  <c r="L1448" i="2" s="1"/>
  <c r="C1449" i="2"/>
  <c r="G1449" i="2"/>
  <c r="I1449" i="2"/>
  <c r="J1449" i="2" s="1"/>
  <c r="L1449" i="2" s="1"/>
  <c r="C1450" i="2"/>
  <c r="G1450" i="2"/>
  <c r="I1450" i="2"/>
  <c r="J1450" i="2" s="1"/>
  <c r="L1450" i="2" s="1"/>
  <c r="C1451" i="2"/>
  <c r="G1451" i="2"/>
  <c r="I1451" i="2"/>
  <c r="J1451" i="2" s="1"/>
  <c r="L1451" i="2" s="1"/>
  <c r="C1452" i="2"/>
  <c r="G1452" i="2"/>
  <c r="I1452" i="2"/>
  <c r="J1452" i="2" s="1"/>
  <c r="L1452" i="2" s="1"/>
  <c r="C1453" i="2"/>
  <c r="G1453" i="2"/>
  <c r="I1453" i="2"/>
  <c r="J1453" i="2" s="1"/>
  <c r="L1453" i="2" s="1"/>
  <c r="C1454" i="2"/>
  <c r="G1454" i="2"/>
  <c r="I1454" i="2"/>
  <c r="J1454" i="2" s="1"/>
  <c r="L1454" i="2" s="1"/>
  <c r="C1455" i="2"/>
  <c r="G1455" i="2"/>
  <c r="I1455" i="2"/>
  <c r="J1455" i="2" s="1"/>
  <c r="L1455" i="2" s="1"/>
  <c r="C1456" i="2"/>
  <c r="I1456" i="2"/>
  <c r="J1456" i="2" s="1"/>
  <c r="L1456" i="2" s="1"/>
  <c r="C1457" i="2"/>
  <c r="G1457" i="2"/>
  <c r="I1457" i="2"/>
  <c r="J1457" i="2" s="1"/>
  <c r="L1457" i="2" s="1"/>
  <c r="C1458" i="2"/>
  <c r="G1458" i="2"/>
  <c r="I1458" i="2"/>
  <c r="J1458" i="2" s="1"/>
  <c r="L1458" i="2" s="1"/>
  <c r="C1459" i="2"/>
  <c r="G1459" i="2"/>
  <c r="I1459" i="2"/>
  <c r="J1459" i="2" s="1"/>
  <c r="L1459" i="2" s="1"/>
  <c r="C1460" i="2"/>
  <c r="G1460" i="2"/>
  <c r="I1460" i="2"/>
  <c r="J1460" i="2" s="1"/>
  <c r="L1460" i="2" s="1"/>
  <c r="C1461" i="2"/>
  <c r="G1461" i="2"/>
  <c r="I1461" i="2"/>
  <c r="J1461" i="2" s="1"/>
  <c r="L1461" i="2" s="1"/>
  <c r="C1462" i="2"/>
  <c r="G1462" i="2"/>
  <c r="I1462" i="2"/>
  <c r="J1462" i="2" s="1"/>
  <c r="L1462" i="2" s="1"/>
  <c r="G1463" i="2"/>
  <c r="I1463" i="2"/>
  <c r="J1463" i="2" s="1"/>
  <c r="L1463" i="2" s="1"/>
  <c r="G1464" i="2"/>
  <c r="I1464" i="2"/>
  <c r="J1464" i="2" s="1"/>
  <c r="L1464" i="2" s="1"/>
  <c r="G1465" i="2"/>
  <c r="I1465" i="2"/>
  <c r="J1465" i="2" s="1"/>
  <c r="L1465" i="2" s="1"/>
  <c r="G1466" i="2"/>
  <c r="I1466" i="2"/>
  <c r="J1466" i="2" s="1"/>
  <c r="L1466" i="2" s="1"/>
  <c r="G1467" i="2"/>
  <c r="G1468" i="2"/>
  <c r="I1468" i="2"/>
  <c r="J1468" i="2" s="1"/>
  <c r="L1468" i="2" s="1"/>
  <c r="G1469" i="2"/>
  <c r="I1469" i="2"/>
  <c r="J1469" i="2" s="1"/>
  <c r="L1469" i="2" s="1"/>
  <c r="G1470" i="2"/>
  <c r="I1470" i="2"/>
  <c r="J1470" i="2" s="1"/>
  <c r="L1470" i="2" s="1"/>
  <c r="G1471" i="2"/>
  <c r="I1471" i="2"/>
  <c r="J1471" i="2" s="1"/>
  <c r="L1471" i="2" s="1"/>
  <c r="G1472" i="2"/>
  <c r="I1472" i="2"/>
  <c r="J1472" i="2" s="1"/>
  <c r="L1472" i="2" s="1"/>
  <c r="G1473" i="2"/>
  <c r="I1473" i="2"/>
  <c r="J1473" i="2" s="1"/>
  <c r="L1473" i="2" s="1"/>
  <c r="G1474" i="2"/>
  <c r="I1474" i="2"/>
  <c r="J1474" i="2" s="1"/>
  <c r="L1474" i="2" s="1"/>
  <c r="G1475" i="2"/>
  <c r="I1475" i="2"/>
  <c r="J1475" i="2" s="1"/>
  <c r="L1475" i="2" s="1"/>
  <c r="G1476" i="2"/>
  <c r="I1476" i="2"/>
  <c r="J1476" i="2" s="1"/>
  <c r="L1476" i="2" s="1"/>
  <c r="G1477" i="2"/>
  <c r="I1477" i="2"/>
  <c r="J1477" i="2" s="1"/>
  <c r="L1477" i="2" s="1"/>
  <c r="G1478" i="2"/>
  <c r="I1478" i="2"/>
  <c r="J1478" i="2" s="1"/>
  <c r="L1478" i="2" s="1"/>
  <c r="G1479" i="2"/>
  <c r="I1479" i="2"/>
  <c r="J1479" i="2" s="1"/>
  <c r="L1479" i="2" s="1"/>
  <c r="G1480" i="2"/>
  <c r="I1480" i="2"/>
  <c r="J1480" i="2" s="1"/>
  <c r="L1480" i="2" s="1"/>
  <c r="G1481" i="2"/>
  <c r="I1481" i="2"/>
  <c r="J1481" i="2" s="1"/>
  <c r="L1481" i="2" s="1"/>
  <c r="G1482" i="2"/>
  <c r="I1482" i="2"/>
  <c r="J1482" i="2" s="1"/>
  <c r="L1482" i="2" s="1"/>
  <c r="G1483" i="2"/>
  <c r="I1483" i="2"/>
  <c r="J1483" i="2" s="1"/>
  <c r="L1483" i="2" s="1"/>
  <c r="G1484" i="2"/>
  <c r="I1484" i="2"/>
  <c r="J1484" i="2" s="1"/>
  <c r="L1484" i="2" s="1"/>
  <c r="G1485" i="2"/>
  <c r="I1485" i="2"/>
  <c r="J1485" i="2" s="1"/>
  <c r="L1485" i="2" s="1"/>
  <c r="G1486" i="2"/>
  <c r="I1486" i="2"/>
  <c r="J1486" i="2" s="1"/>
  <c r="L1486" i="2" s="1"/>
  <c r="G1487" i="2"/>
  <c r="I1487" i="2"/>
  <c r="J1487" i="2" s="1"/>
  <c r="L1487" i="2" s="1"/>
  <c r="G1488" i="2"/>
  <c r="I1488" i="2"/>
  <c r="J1488" i="2" s="1"/>
  <c r="L1488" i="2" s="1"/>
  <c r="G1489" i="2"/>
  <c r="I1489" i="2"/>
  <c r="J1489" i="2" s="1"/>
  <c r="B486" i="1"/>
  <c r="B538" i="1"/>
  <c r="B629" i="1"/>
  <c r="B692" i="1"/>
  <c r="B708" i="1"/>
  <c r="A899" i="1"/>
  <c r="A900" i="1" s="1"/>
  <c r="A901" i="1" s="1"/>
  <c r="A902" i="1" s="1"/>
  <c r="A903" i="1" s="1"/>
  <c r="A904" i="1" s="1"/>
  <c r="A905" i="1" s="1"/>
  <c r="A906" i="1" s="1"/>
  <c r="A907" i="1" s="1"/>
  <c r="A908" i="1" s="1"/>
  <c r="A909" i="1" s="1"/>
  <c r="A910" i="1" s="1"/>
  <c r="A911" i="1" s="1"/>
  <c r="A912" i="1" s="1"/>
  <c r="A913" i="1" s="1"/>
  <c r="A914" i="1" s="1"/>
  <c r="A915" i="1" s="1"/>
  <c r="A916" i="1" s="1"/>
  <c r="A917" i="1" s="1"/>
  <c r="A918" i="1" s="1"/>
  <c r="A919" i="1" s="1"/>
  <c r="A920" i="1" s="1"/>
  <c r="A921" i="1" s="1"/>
  <c r="A922" i="1" s="1"/>
  <c r="A923" i="1" s="1"/>
  <c r="A924" i="1" s="1"/>
  <c r="A925" i="1" s="1"/>
  <c r="A926" i="1" s="1"/>
  <c r="A927" i="1" s="1"/>
  <c r="A928" i="1" s="1"/>
  <c r="A929" i="1" s="1"/>
  <c r="A930" i="1" s="1"/>
  <c r="A931" i="1" s="1"/>
  <c r="A932" i="1" s="1"/>
  <c r="A933" i="1" s="1"/>
  <c r="A934" i="1" s="1"/>
  <c r="A935" i="1" s="1"/>
  <c r="A936" i="1" s="1"/>
  <c r="A937" i="1" s="1"/>
  <c r="A938" i="1" s="1"/>
  <c r="A939" i="1" s="1"/>
  <c r="A940" i="1" s="1"/>
  <c r="A941" i="1" s="1"/>
  <c r="A942" i="1" s="1"/>
  <c r="A943" i="1" s="1"/>
  <c r="A944" i="1" s="1"/>
  <c r="A945" i="1" s="1"/>
  <c r="A946" i="1" s="1"/>
  <c r="A947" i="1" s="1"/>
  <c r="A948" i="1" s="1"/>
  <c r="A949" i="1" s="1"/>
  <c r="A950" i="1" s="1"/>
  <c r="A951" i="1" s="1"/>
  <c r="A952" i="1" s="1"/>
  <c r="A953" i="1" s="1"/>
  <c r="A954" i="1" s="1"/>
  <c r="A955" i="1" s="1"/>
  <c r="A956" i="1" s="1"/>
  <c r="A957" i="1" s="1"/>
  <c r="A958" i="1" s="1"/>
  <c r="A959" i="1" s="1"/>
  <c r="A960" i="1" s="1"/>
  <c r="A961" i="1" s="1"/>
  <c r="A1330" i="1"/>
  <c r="A1331" i="1" s="1"/>
  <c r="A1332" i="1" s="1"/>
  <c r="A1333" i="1" s="1"/>
  <c r="A1334" i="1" s="1"/>
  <c r="A1335" i="1" s="1"/>
  <c r="A1336" i="1" s="1"/>
  <c r="A1337" i="1" s="1"/>
  <c r="A1338" i="1" s="1"/>
  <c r="A1339" i="1" s="1"/>
  <c r="A1340" i="1" s="1"/>
  <c r="A1341" i="1" s="1"/>
  <c r="A1342" i="1" s="1"/>
  <c r="A1343" i="1" s="1"/>
  <c r="A1344" i="1" s="1"/>
  <c r="A1345" i="1" s="1"/>
  <c r="A1346" i="1" s="1"/>
  <c r="A1347" i="1" s="1"/>
  <c r="A1348" i="1" s="1"/>
  <c r="A1349" i="1" s="1"/>
  <c r="A1350" i="1" s="1"/>
  <c r="A1351" i="1" s="1"/>
  <c r="A1352" i="1" s="1"/>
  <c r="A1353" i="1" s="1"/>
  <c r="A1354" i="1" s="1"/>
  <c r="A1355" i="1" s="1"/>
  <c r="A1356" i="1" s="1"/>
  <c r="A1357" i="1" s="1"/>
  <c r="A1358" i="1" s="1"/>
  <c r="A1359" i="1" s="1"/>
  <c r="A1360" i="1" s="1"/>
  <c r="A1361" i="1" s="1"/>
  <c r="A1362" i="1" s="1"/>
  <c r="A1363" i="1" s="1"/>
  <c r="A1364" i="1" s="1"/>
  <c r="A1365" i="1" s="1"/>
  <c r="A1366" i="1" s="1"/>
  <c r="A1367" i="1" s="1"/>
  <c r="A1368" i="1" s="1"/>
  <c r="A1369" i="1" s="1"/>
  <c r="A1370" i="1" s="1"/>
  <c r="A1371" i="1" s="1"/>
  <c r="A1372" i="1" s="1"/>
  <c r="A1373" i="1" s="1"/>
  <c r="A1374" i="1" s="1"/>
  <c r="A1375" i="1" s="1"/>
  <c r="A1376" i="1" s="1"/>
  <c r="A1377" i="1" s="1"/>
  <c r="A1378" i="1" s="1"/>
  <c r="A1379" i="1" s="1"/>
  <c r="A1380" i="1" s="1"/>
  <c r="A1381" i="1" s="1"/>
  <c r="A391" i="1"/>
  <c r="A392" i="1" s="1"/>
  <c r="A393" i="1" s="1"/>
  <c r="A394" i="1" s="1"/>
  <c r="A395" i="1" s="1"/>
  <c r="A396" i="1" s="1"/>
  <c r="A397" i="1" s="1"/>
  <c r="A398" i="1" s="1"/>
  <c r="A399" i="1" s="1"/>
  <c r="A400" i="1" s="1"/>
  <c r="A401" i="1" s="1"/>
  <c r="A402" i="1" s="1"/>
  <c r="A403" i="1" s="1"/>
  <c r="A404" i="1" s="1"/>
  <c r="A405" i="1" s="1"/>
  <c r="A406" i="1" s="1"/>
  <c r="A407" i="1" s="1"/>
  <c r="A408" i="1" s="1"/>
  <c r="A409" i="1" s="1"/>
  <c r="A410" i="1" s="1"/>
  <c r="A411" i="1" s="1"/>
  <c r="A412" i="1" s="1"/>
  <c r="A413" i="1" s="1"/>
  <c r="A414" i="1" s="1"/>
  <c r="A415" i="1" s="1"/>
  <c r="A416" i="1" s="1"/>
  <c r="A417" i="1" s="1"/>
  <c r="A418" i="1" s="1"/>
  <c r="A419" i="1" s="1"/>
  <c r="A420" i="1" s="1"/>
  <c r="A421" i="1" s="1"/>
  <c r="A422" i="1" s="1"/>
  <c r="A423" i="1" s="1"/>
  <c r="A424" i="1" s="1"/>
  <c r="A425" i="1" s="1"/>
  <c r="A426" i="1" s="1"/>
  <c r="A427" i="1" s="1"/>
  <c r="A428" i="1" s="1"/>
  <c r="A429" i="1" s="1"/>
  <c r="A430" i="1" s="1"/>
  <c r="A431" i="1" s="1"/>
  <c r="A432" i="1" s="1"/>
  <c r="A433" i="1" s="1"/>
  <c r="A434" i="1" s="1"/>
  <c r="A435" i="1" s="1"/>
  <c r="A436" i="1" s="1"/>
  <c r="A437" i="1" s="1"/>
  <c r="A438" i="1" s="1"/>
  <c r="A439" i="1" s="1"/>
  <c r="A440" i="1" s="1"/>
  <c r="A441" i="1" s="1"/>
  <c r="A442" i="1" s="1"/>
  <c r="A443" i="1" s="1"/>
  <c r="A444" i="1" s="1"/>
  <c r="A445" i="1" s="1"/>
  <c r="A446" i="1" s="1"/>
  <c r="A447" i="1" s="1"/>
  <c r="A448" i="1" s="1"/>
  <c r="A449" i="1" s="1"/>
  <c r="A450" i="1" s="1"/>
  <c r="A451" i="1" s="1"/>
  <c r="A452" i="1" s="1"/>
  <c r="A453" i="1" s="1"/>
  <c r="A454" i="1" s="1"/>
  <c r="A455" i="1" s="1"/>
  <c r="A456" i="1" s="1"/>
  <c r="A457" i="1" s="1"/>
  <c r="A458" i="1" s="1"/>
  <c r="A459" i="1" s="1"/>
  <c r="A460" i="1" s="1"/>
  <c r="A461" i="1" s="1"/>
  <c r="A462" i="1" s="1"/>
  <c r="A463" i="1" s="1"/>
  <c r="A464" i="1" s="1"/>
  <c r="A465" i="1" s="1"/>
  <c r="A466" i="1" s="1"/>
  <c r="A467" i="1" s="1"/>
  <c r="A468" i="1" s="1"/>
  <c r="A469" i="1" s="1"/>
  <c r="A470" i="1" s="1"/>
  <c r="A471" i="1" s="1"/>
  <c r="A472" i="1" s="1"/>
  <c r="A473" i="1" s="1"/>
  <c r="A474" i="1" s="1"/>
  <c r="A475" i="1" s="1"/>
  <c r="A476" i="1" s="1"/>
  <c r="A477" i="1" s="1"/>
  <c r="A478" i="1" s="1"/>
  <c r="A479" i="1" s="1"/>
  <c r="A480" i="1" s="1"/>
  <c r="A481" i="1" s="1"/>
  <c r="A482" i="1" s="1"/>
  <c r="A483" i="1" s="1"/>
  <c r="A484" i="1" s="1"/>
  <c r="A485" i="1" s="1"/>
  <c r="A486" i="1" s="1"/>
  <c r="A487" i="1" s="1"/>
  <c r="A488" i="1" s="1"/>
  <c r="A489" i="1" s="1"/>
  <c r="A490" i="1" s="1"/>
  <c r="A491" i="1" s="1"/>
  <c r="A492" i="1" s="1"/>
  <c r="A493" i="1" s="1"/>
  <c r="A494" i="1" s="1"/>
  <c r="A495" i="1" s="1"/>
  <c r="A496" i="1" s="1"/>
  <c r="A497" i="1" s="1"/>
  <c r="A498" i="1" s="1"/>
  <c r="A499" i="1" s="1"/>
  <c r="A500" i="1" s="1"/>
  <c r="A501" i="1" s="1"/>
  <c r="A502" i="1" s="1"/>
  <c r="A503" i="1" s="1"/>
  <c r="A504" i="1" s="1"/>
  <c r="A505" i="1" s="1"/>
  <c r="A506" i="1" s="1"/>
  <c r="A507" i="1" s="1"/>
  <c r="A508" i="1" s="1"/>
  <c r="A509" i="1" s="1"/>
  <c r="A510" i="1" s="1"/>
  <c r="A511" i="1" s="1"/>
  <c r="A512" i="1" s="1"/>
  <c r="A513" i="1" s="1"/>
  <c r="A514" i="1" s="1"/>
  <c r="A515" i="1" s="1"/>
  <c r="A516" i="1" s="1"/>
  <c r="A517" i="1" s="1"/>
  <c r="A518" i="1" s="1"/>
  <c r="A519" i="1" s="1"/>
  <c r="A520" i="1" s="1"/>
  <c r="A521" i="1" s="1"/>
  <c r="A522" i="1" s="1"/>
  <c r="A523" i="1" s="1"/>
  <c r="A524" i="1" s="1"/>
  <c r="A525" i="1" s="1"/>
  <c r="A526" i="1" s="1"/>
  <c r="A527" i="1" s="1"/>
  <c r="A528" i="1" s="1"/>
  <c r="A529" i="1" s="1"/>
  <c r="A530" i="1" s="1"/>
  <c r="A531" i="1" s="1"/>
  <c r="A532" i="1" s="1"/>
  <c r="A533" i="1" s="1"/>
  <c r="A534" i="1" s="1"/>
  <c r="A535" i="1" s="1"/>
  <c r="A536" i="1" s="1"/>
  <c r="A537" i="1" s="1"/>
  <c r="A538" i="1" s="1"/>
  <c r="A539" i="1" s="1"/>
  <c r="A540" i="1" s="1"/>
  <c r="A541" i="1" s="1"/>
  <c r="A542" i="1" s="1"/>
  <c r="A543" i="1" s="1"/>
  <c r="A544" i="1" s="1"/>
  <c r="A545" i="1" s="1"/>
  <c r="A546" i="1" s="1"/>
  <c r="A547" i="1" s="1"/>
  <c r="A548" i="1" s="1"/>
  <c r="A549" i="1" s="1"/>
  <c r="A550" i="1" s="1"/>
  <c r="A551" i="1" s="1"/>
  <c r="A552" i="1" s="1"/>
  <c r="A553" i="1" s="1"/>
  <c r="A554" i="1" s="1"/>
  <c r="A555" i="1" s="1"/>
  <c r="A556" i="1" s="1"/>
  <c r="A557" i="1" s="1"/>
  <c r="A558" i="1" s="1"/>
  <c r="A559" i="1" s="1"/>
  <c r="A560" i="1" s="1"/>
  <c r="A561" i="1" s="1"/>
  <c r="A562" i="1" s="1"/>
  <c r="A563" i="1" s="1"/>
  <c r="A564" i="1" s="1"/>
  <c r="A565" i="1" s="1"/>
  <c r="A566" i="1" s="1"/>
  <c r="A567" i="1" s="1"/>
  <c r="A568" i="1" s="1"/>
  <c r="A569" i="1" s="1"/>
  <c r="A570" i="1" s="1"/>
  <c r="A571" i="1" s="1"/>
  <c r="A572" i="1" s="1"/>
  <c r="A573" i="1" s="1"/>
  <c r="A574" i="1" s="1"/>
  <c r="A575" i="1" s="1"/>
  <c r="A576" i="1" s="1"/>
  <c r="A577" i="1" s="1"/>
  <c r="A578" i="1" s="1"/>
  <c r="A579" i="1" s="1"/>
  <c r="A580" i="1" s="1"/>
  <c r="A581" i="1" s="1"/>
  <c r="A582" i="1" s="1"/>
  <c r="A583" i="1" s="1"/>
  <c r="A584" i="1" s="1"/>
  <c r="A585" i="1" s="1"/>
  <c r="A586" i="1" s="1"/>
  <c r="A587" i="1" s="1"/>
  <c r="A588" i="1" s="1"/>
  <c r="A589" i="1" s="1"/>
  <c r="A590" i="1" s="1"/>
  <c r="A591" i="1" s="1"/>
  <c r="A592" i="1" s="1"/>
  <c r="A593" i="1" s="1"/>
  <c r="A594" i="1" s="1"/>
  <c r="A595" i="1" s="1"/>
  <c r="A596" i="1" s="1"/>
  <c r="A597" i="1" s="1"/>
  <c r="A598" i="1" s="1"/>
  <c r="A599" i="1" s="1"/>
  <c r="A600" i="1" s="1"/>
  <c r="A601" i="1" s="1"/>
  <c r="A602" i="1" s="1"/>
  <c r="A603" i="1" s="1"/>
  <c r="A604" i="1" s="1"/>
  <c r="A605" i="1" s="1"/>
  <c r="A606" i="1" s="1"/>
  <c r="A607" i="1" s="1"/>
  <c r="A608" i="1" s="1"/>
  <c r="A609" i="1" s="1"/>
  <c r="A610" i="1" s="1"/>
  <c r="A611" i="1" s="1"/>
  <c r="A612" i="1" s="1"/>
  <c r="A613" i="1" s="1"/>
  <c r="A614" i="1" s="1"/>
  <c r="A615" i="1" s="1"/>
  <c r="A616" i="1" s="1"/>
  <c r="A617" i="1" s="1"/>
  <c r="A618" i="1" s="1"/>
  <c r="A619" i="1" s="1"/>
  <c r="A620" i="1" s="1"/>
  <c r="A621" i="1" s="1"/>
  <c r="A622" i="1" s="1"/>
  <c r="A623" i="1" s="1"/>
  <c r="A624" i="1" s="1"/>
  <c r="A625" i="1" s="1"/>
  <c r="A626" i="1" s="1"/>
  <c r="A627" i="1" s="1"/>
  <c r="A628" i="1" s="1"/>
  <c r="A629" i="1" s="1"/>
  <c r="A630" i="1" s="1"/>
  <c r="A631" i="1" s="1"/>
  <c r="A632" i="1" s="1"/>
  <c r="A633" i="1" s="1"/>
  <c r="A634" i="1" s="1"/>
  <c r="A635" i="1" s="1"/>
  <c r="A636" i="1" s="1"/>
  <c r="A637" i="1" s="1"/>
  <c r="A638" i="1" s="1"/>
  <c r="A639" i="1" s="1"/>
  <c r="A640" i="1" s="1"/>
  <c r="A641" i="1" s="1"/>
  <c r="A642" i="1" s="1"/>
  <c r="A643" i="1" s="1"/>
  <c r="A644" i="1" s="1"/>
  <c r="A645" i="1" s="1"/>
  <c r="A646" i="1" s="1"/>
  <c r="A647" i="1" s="1"/>
  <c r="A648" i="1" s="1"/>
  <c r="A649" i="1" s="1"/>
  <c r="A650" i="1" s="1"/>
  <c r="A651" i="1" s="1"/>
  <c r="A652" i="1" s="1"/>
  <c r="A653" i="1" s="1"/>
  <c r="A654" i="1" s="1"/>
  <c r="A655" i="1" s="1"/>
  <c r="A656" i="1" s="1"/>
  <c r="A657" i="1" s="1"/>
  <c r="A658" i="1" s="1"/>
  <c r="A659" i="1" s="1"/>
  <c r="A660" i="1" s="1"/>
  <c r="A661" i="1" s="1"/>
  <c r="A662" i="1" s="1"/>
  <c r="A663" i="1" s="1"/>
  <c r="A664" i="1" s="1"/>
  <c r="A665" i="1" s="1"/>
  <c r="A666" i="1" s="1"/>
  <c r="A667" i="1" s="1"/>
  <c r="A668" i="1" s="1"/>
  <c r="A669" i="1" s="1"/>
  <c r="A670" i="1" s="1"/>
  <c r="A671" i="1" s="1"/>
  <c r="A672" i="1" s="1"/>
  <c r="A673" i="1" s="1"/>
  <c r="A674" i="1" s="1"/>
  <c r="A675" i="1" s="1"/>
  <c r="A676" i="1" s="1"/>
  <c r="A677" i="1" s="1"/>
  <c r="A678" i="1" s="1"/>
  <c r="A679" i="1" s="1"/>
  <c r="A680" i="1" s="1"/>
  <c r="A681" i="1" s="1"/>
  <c r="A682" i="1" s="1"/>
  <c r="A683" i="1" s="1"/>
  <c r="A684" i="1" s="1"/>
  <c r="A685" i="1" s="1"/>
  <c r="A686" i="1" s="1"/>
  <c r="A687" i="1" s="1"/>
  <c r="A688" i="1" s="1"/>
  <c r="A689" i="1" s="1"/>
  <c r="A690" i="1" s="1"/>
  <c r="A691" i="1" s="1"/>
  <c r="A692" i="1" s="1"/>
  <c r="A693" i="1" s="1"/>
  <c r="A694" i="1" s="1"/>
  <c r="A695" i="1" s="1"/>
  <c r="A696" i="1" s="1"/>
  <c r="A697" i="1" s="1"/>
  <c r="A698" i="1" s="1"/>
  <c r="A699" i="1" s="1"/>
  <c r="A700" i="1" s="1"/>
  <c r="A701" i="1" s="1"/>
  <c r="A702" i="1" s="1"/>
  <c r="A703" i="1" s="1"/>
  <c r="A704" i="1" s="1"/>
  <c r="A705" i="1" s="1"/>
  <c r="A706" i="1" s="1"/>
  <c r="A707" i="1" s="1"/>
  <c r="A708" i="1" s="1"/>
  <c r="A709" i="1" s="1"/>
  <c r="A710" i="1" s="1"/>
  <c r="A711" i="1" s="1"/>
  <c r="A712" i="1" s="1"/>
  <c r="A713" i="1" s="1"/>
  <c r="A714" i="1" s="1"/>
  <c r="A715" i="1" s="1"/>
  <c r="A716" i="1" s="1"/>
  <c r="A717" i="1" s="1"/>
  <c r="A718" i="1" s="1"/>
  <c r="A721" i="1"/>
  <c r="A722" i="1" s="1"/>
  <c r="A723" i="1" s="1"/>
  <c r="A724" i="1" s="1"/>
  <c r="A725" i="1" s="1"/>
  <c r="A726" i="1" s="1"/>
  <c r="A727" i="1" s="1"/>
  <c r="A728" i="1" s="1"/>
  <c r="A729" i="1" s="1"/>
  <c r="A730" i="1" s="1"/>
  <c r="A731" i="1" s="1"/>
  <c r="A732" i="1" s="1"/>
  <c r="A733" i="1" s="1"/>
  <c r="A1384" i="1"/>
  <c r="A1385" i="1" s="1"/>
  <c r="A1386" i="1" s="1"/>
  <c r="A1387" i="1" s="1"/>
  <c r="A1388" i="1" s="1"/>
  <c r="A1389" i="1" s="1"/>
  <c r="A1390" i="1" s="1"/>
  <c r="A1391" i="1" s="1"/>
  <c r="A1392" i="1" s="1"/>
  <c r="A1393" i="1" s="1"/>
  <c r="A1394" i="1" s="1"/>
  <c r="A1395" i="1" s="1"/>
  <c r="A1396" i="1" s="1"/>
  <c r="A1397" i="1" s="1"/>
  <c r="A1398" i="1" s="1"/>
  <c r="A1399" i="1" s="1"/>
  <c r="A1400" i="1" s="1"/>
  <c r="A1401" i="1" s="1"/>
  <c r="A1402" i="1" s="1"/>
  <c r="A1403" i="1" s="1"/>
  <c r="A1404" i="1" s="1"/>
  <c r="A1405" i="1" s="1"/>
  <c r="A1406" i="1" s="1"/>
  <c r="A1407" i="1" s="1"/>
  <c r="A1408" i="1" s="1"/>
  <c r="A1409" i="1" s="1"/>
  <c r="A1410" i="1" s="1"/>
  <c r="A1411" i="1" s="1"/>
  <c r="A1412" i="1" s="1"/>
  <c r="A1413" i="1" s="1"/>
  <c r="A1414" i="1" s="1"/>
  <c r="A1415" i="1" s="1"/>
  <c r="A1416" i="1" s="1"/>
  <c r="A1417" i="1" s="1"/>
  <c r="A1418" i="1" s="1"/>
  <c r="A1419" i="1" s="1"/>
  <c r="A8" i="1"/>
  <c r="A9" i="1" s="1"/>
  <c r="A10" i="1" s="1"/>
  <c r="A11" i="1" s="1"/>
  <c r="A12" i="1" s="1"/>
  <c r="A13" i="1" s="1"/>
  <c r="A14" i="1" s="1"/>
  <c r="A15" i="1" s="1"/>
  <c r="A16" i="1" s="1"/>
  <c r="A17" i="1" s="1"/>
  <c r="A18" i="1" s="1"/>
  <c r="A19" i="1" s="1"/>
  <c r="A20" i="1" s="1"/>
  <c r="A21" i="1" s="1"/>
  <c r="A22" i="1" s="1"/>
  <c r="A23" i="1" s="1"/>
  <c r="A24" i="1" s="1"/>
  <c r="A25" i="1" s="1"/>
  <c r="A26" i="1" s="1"/>
  <c r="A27" i="1" s="1"/>
  <c r="A28" i="1" s="1"/>
  <c r="A29" i="1" s="1"/>
  <c r="A30" i="1" s="1"/>
  <c r="A31" i="1" s="1"/>
  <c r="A32" i="1" s="1"/>
  <c r="A33" i="1" s="1"/>
  <c r="A34" i="1" s="1"/>
  <c r="A35" i="1" s="1"/>
  <c r="A36" i="1" s="1"/>
  <c r="A37" i="1" s="1"/>
  <c r="A38" i="1" s="1"/>
  <c r="A39" i="1" s="1"/>
  <c r="A40" i="1" s="1"/>
  <c r="A41" i="1" s="1"/>
  <c r="A42" i="1" s="1"/>
  <c r="A43" i="1" s="1"/>
  <c r="A44" i="1" s="1"/>
  <c r="A45" i="1" s="1"/>
  <c r="A46" i="1" s="1"/>
  <c r="A47" i="1" s="1"/>
  <c r="A48" i="1" s="1"/>
  <c r="A49" i="1" s="1"/>
  <c r="A50" i="1" s="1"/>
  <c r="A51" i="1" s="1"/>
  <c r="A52" i="1" s="1"/>
  <c r="A53" i="1" s="1"/>
  <c r="A54" i="1" s="1"/>
  <c r="A55" i="1" s="1"/>
  <c r="A56" i="1" s="1"/>
  <c r="A57" i="1" s="1"/>
  <c r="A58" i="1" s="1"/>
  <c r="A59" i="1" s="1"/>
  <c r="A60" i="1" s="1"/>
  <c r="A61" i="1" s="1"/>
  <c r="A62" i="1" s="1"/>
  <c r="A63" i="1" s="1"/>
  <c r="A64" i="1" s="1"/>
  <c r="A65" i="1" s="1"/>
  <c r="A66" i="1" s="1"/>
  <c r="A67" i="1" s="1"/>
  <c r="A68" i="1" s="1"/>
  <c r="A69" i="1" s="1"/>
  <c r="A70" i="1" s="1"/>
  <c r="A71" i="1" s="1"/>
  <c r="A72" i="1" s="1"/>
  <c r="A73" i="1" s="1"/>
  <c r="A74" i="1" s="1"/>
  <c r="A75" i="1" s="1"/>
  <c r="A76" i="1" s="1"/>
  <c r="A77" i="1" s="1"/>
  <c r="A78" i="1" s="1"/>
  <c r="A79" i="1" s="1"/>
  <c r="A80" i="1" s="1"/>
  <c r="A81" i="1" s="1"/>
  <c r="A82" i="1" s="1"/>
  <c r="A83" i="1" s="1"/>
  <c r="A84" i="1" s="1"/>
  <c r="A85" i="1" s="1"/>
  <c r="A86" i="1" s="1"/>
  <c r="A87" i="1" s="1"/>
  <c r="A88" i="1" s="1"/>
  <c r="A89" i="1" s="1"/>
  <c r="A90" i="1" s="1"/>
  <c r="A91" i="1" s="1"/>
  <c r="A92" i="1" s="1"/>
  <c r="A93" i="1" s="1"/>
  <c r="A94" i="1" s="1"/>
  <c r="A95" i="1" s="1"/>
  <c r="A96" i="1" s="1"/>
  <c r="A97" i="1" s="1"/>
  <c r="A98" i="1" s="1"/>
  <c r="A99" i="1" s="1"/>
  <c r="A100" i="1" s="1"/>
  <c r="A101" i="1" s="1"/>
  <c r="A102" i="1" s="1"/>
  <c r="A103" i="1" s="1"/>
  <c r="A104" i="1" s="1"/>
  <c r="A105" i="1" s="1"/>
  <c r="A106" i="1" s="1"/>
  <c r="A107" i="1" s="1"/>
  <c r="A108" i="1" s="1"/>
  <c r="A109" i="1" s="1"/>
  <c r="A110" i="1" s="1"/>
  <c r="A111" i="1" s="1"/>
  <c r="A112" i="1" s="1"/>
  <c r="A113" i="1" s="1"/>
  <c r="A114" i="1" s="1"/>
  <c r="A115" i="1" s="1"/>
  <c r="A116" i="1" s="1"/>
  <c r="A117" i="1" s="1"/>
  <c r="A118" i="1" s="1"/>
  <c r="A119" i="1" s="1"/>
  <c r="A120" i="1" s="1"/>
  <c r="A121" i="1" s="1"/>
  <c r="A122" i="1" s="1"/>
  <c r="A123" i="1" s="1"/>
  <c r="A124" i="1" s="1"/>
  <c r="A125" i="1" s="1"/>
  <c r="A126" i="1" s="1"/>
  <c r="A127" i="1" s="1"/>
  <c r="A128" i="1" s="1"/>
  <c r="A129" i="1" s="1"/>
  <c r="A130" i="1" s="1"/>
  <c r="A131" i="1" s="1"/>
  <c r="A132" i="1" s="1"/>
  <c r="A133" i="1" s="1"/>
  <c r="A134" i="1" s="1"/>
  <c r="A135" i="1" s="1"/>
  <c r="A136" i="1" s="1"/>
  <c r="A137" i="1" s="1"/>
  <c r="A138" i="1" s="1"/>
  <c r="A139" i="1" s="1"/>
  <c r="A140" i="1" s="1"/>
  <c r="A141" i="1" s="1"/>
  <c r="A142" i="1" s="1"/>
  <c r="A143" i="1" s="1"/>
  <c r="A144" i="1" s="1"/>
  <c r="A145" i="1" s="1"/>
  <c r="A146" i="1" s="1"/>
  <c r="A147" i="1" s="1"/>
  <c r="A148" i="1" s="1"/>
  <c r="A149" i="1" s="1"/>
  <c r="A150" i="1" s="1"/>
  <c r="A151" i="1" s="1"/>
  <c r="A152" i="1" s="1"/>
  <c r="A153" i="1" s="1"/>
  <c r="A154" i="1" s="1"/>
  <c r="A155" i="1" s="1"/>
  <c r="A156" i="1" s="1"/>
  <c r="A157" i="1" s="1"/>
  <c r="A158" i="1" s="1"/>
  <c r="A159" i="1" s="1"/>
  <c r="A160" i="1" s="1"/>
  <c r="A161" i="1" s="1"/>
  <c r="A162" i="1" s="1"/>
  <c r="A163" i="1" s="1"/>
  <c r="A164" i="1" s="1"/>
  <c r="A165" i="1" s="1"/>
  <c r="A166" i="1" s="1"/>
  <c r="A167" i="1" s="1"/>
  <c r="A168" i="1" s="1"/>
  <c r="A169" i="1" s="1"/>
  <c r="A170" i="1" s="1"/>
  <c r="A171" i="1" s="1"/>
  <c r="A172" i="1" s="1"/>
  <c r="A173" i="1" s="1"/>
  <c r="A174" i="1" s="1"/>
  <c r="A175" i="1" s="1"/>
  <c r="A176" i="1" s="1"/>
  <c r="A177" i="1" s="1"/>
  <c r="A178" i="1" s="1"/>
  <c r="A179" i="1" s="1"/>
  <c r="A180" i="1" s="1"/>
  <c r="A181" i="1" s="1"/>
  <c r="A182" i="1" s="1"/>
  <c r="A183" i="1" s="1"/>
  <c r="A184" i="1" s="1"/>
  <c r="A185" i="1" s="1"/>
  <c r="A186" i="1" s="1"/>
  <c r="A187" i="1" s="1"/>
  <c r="A188" i="1" s="1"/>
  <c r="A189" i="1" s="1"/>
  <c r="A190" i="1" s="1"/>
  <c r="A191" i="1" s="1"/>
  <c r="A192" i="1" s="1"/>
  <c r="A193" i="1" s="1"/>
  <c r="A194" i="1" s="1"/>
  <c r="A195" i="1" s="1"/>
  <c r="A196" i="1" s="1"/>
  <c r="A197" i="1" s="1"/>
  <c r="A198" i="1" s="1"/>
  <c r="A199" i="1" s="1"/>
  <c r="A200" i="1" s="1"/>
  <c r="A201" i="1" s="1"/>
  <c r="A202" i="1" s="1"/>
  <c r="A203" i="1" s="1"/>
  <c r="A204" i="1" s="1"/>
  <c r="A205" i="1" s="1"/>
  <c r="A206" i="1" s="1"/>
  <c r="A207" i="1" s="1"/>
  <c r="A208" i="1" s="1"/>
  <c r="A209" i="1" s="1"/>
  <c r="A210" i="1" s="1"/>
  <c r="A211" i="1" s="1"/>
  <c r="A212" i="1" s="1"/>
  <c r="A213" i="1" s="1"/>
  <c r="A214" i="1" s="1"/>
  <c r="A215" i="1" s="1"/>
  <c r="A216" i="1" s="1"/>
  <c r="A217" i="1" s="1"/>
  <c r="A218" i="1" s="1"/>
  <c r="A219" i="1" s="1"/>
  <c r="A220" i="1" s="1"/>
  <c r="A221" i="1" s="1"/>
  <c r="A222" i="1" s="1"/>
  <c r="A223" i="1" s="1"/>
  <c r="A224" i="1" s="1"/>
  <c r="A225" i="1" s="1"/>
  <c r="A226" i="1" s="1"/>
  <c r="A227" i="1" s="1"/>
  <c r="A228" i="1" s="1"/>
  <c r="A229" i="1" s="1"/>
  <c r="A230" i="1" s="1"/>
  <c r="A231" i="1" s="1"/>
  <c r="A232" i="1" s="1"/>
  <c r="A233" i="1" s="1"/>
  <c r="A234" i="1" s="1"/>
  <c r="A235" i="1" s="1"/>
  <c r="A236" i="1" s="1"/>
  <c r="A237" i="1" s="1"/>
  <c r="A238" i="1" s="1"/>
  <c r="A239" i="1" s="1"/>
  <c r="A240" i="1" s="1"/>
  <c r="A241" i="1" s="1"/>
  <c r="A242" i="1" s="1"/>
  <c r="A243" i="1" s="1"/>
  <c r="A244" i="1" s="1"/>
  <c r="A245" i="1" s="1"/>
  <c r="A246" i="1" s="1"/>
  <c r="A247" i="1" s="1"/>
  <c r="A248" i="1" s="1"/>
  <c r="A249" i="1" s="1"/>
  <c r="A250" i="1" s="1"/>
  <c r="A251" i="1" s="1"/>
  <c r="A252" i="1" s="1"/>
  <c r="A253" i="1" s="1"/>
  <c r="A254" i="1" s="1"/>
  <c r="A255" i="1" s="1"/>
  <c r="A256" i="1" s="1"/>
  <c r="A257" i="1" s="1"/>
  <c r="A258" i="1" s="1"/>
  <c r="A259" i="1" s="1"/>
  <c r="A260" i="1" s="1"/>
  <c r="A261" i="1" s="1"/>
  <c r="A262" i="1" s="1"/>
  <c r="A263" i="1" s="1"/>
  <c r="A264" i="1" s="1"/>
  <c r="A265" i="1" s="1"/>
  <c r="A266" i="1" s="1"/>
  <c r="A267" i="1" s="1"/>
  <c r="A268" i="1" s="1"/>
  <c r="A269" i="1" s="1"/>
  <c r="A270" i="1" s="1"/>
  <c r="A271" i="1" s="1"/>
  <c r="A272" i="1" s="1"/>
  <c r="A273" i="1" s="1"/>
  <c r="A274" i="1" s="1"/>
  <c r="A275" i="1" s="1"/>
  <c r="A276" i="1" s="1"/>
  <c r="A277" i="1" s="1"/>
  <c r="A278" i="1" s="1"/>
  <c r="A279" i="1" s="1"/>
  <c r="A280" i="1" s="1"/>
  <c r="A281" i="1" s="1"/>
  <c r="A282" i="1" s="1"/>
  <c r="A283" i="1" s="1"/>
  <c r="A284" i="1" s="1"/>
  <c r="A285" i="1" s="1"/>
  <c r="A286" i="1" s="1"/>
  <c r="A287" i="1" s="1"/>
  <c r="A288" i="1" s="1"/>
  <c r="A289" i="1" s="1"/>
  <c r="A290" i="1" s="1"/>
  <c r="A291" i="1" s="1"/>
  <c r="A292" i="1" s="1"/>
  <c r="A293" i="1" s="1"/>
  <c r="A294" i="1" s="1"/>
  <c r="A295" i="1" s="1"/>
  <c r="A296" i="1" s="1"/>
  <c r="A297" i="1" s="1"/>
  <c r="A298" i="1" s="1"/>
  <c r="A299" i="1" s="1"/>
  <c r="A300" i="1" s="1"/>
  <c r="A301" i="1" s="1"/>
  <c r="A302" i="1" s="1"/>
  <c r="A303" i="1" s="1"/>
  <c r="A304" i="1" s="1"/>
  <c r="A305" i="1" s="1"/>
  <c r="A306" i="1" s="1"/>
  <c r="A307" i="1" s="1"/>
  <c r="A308" i="1" s="1"/>
  <c r="A309" i="1" s="1"/>
  <c r="A310" i="1" s="1"/>
  <c r="A311" i="1" s="1"/>
  <c r="A312" i="1" s="1"/>
  <c r="A313" i="1" s="1"/>
  <c r="A314" i="1" s="1"/>
  <c r="A315" i="1" s="1"/>
  <c r="A316" i="1" s="1"/>
  <c r="A317" i="1" s="1"/>
  <c r="A318" i="1" s="1"/>
  <c r="A319" i="1" s="1"/>
  <c r="A320" i="1" s="1"/>
  <c r="A321" i="1" s="1"/>
  <c r="A322" i="1" s="1"/>
  <c r="A323" i="1" s="1"/>
  <c r="A324" i="1" s="1"/>
  <c r="A325" i="1" s="1"/>
  <c r="A326" i="1" s="1"/>
  <c r="A327" i="1" s="1"/>
  <c r="A328" i="1" s="1"/>
  <c r="A329" i="1" s="1"/>
  <c r="A330" i="1" s="1"/>
  <c r="A331" i="1" s="1"/>
  <c r="A332" i="1" s="1"/>
  <c r="A333" i="1" s="1"/>
  <c r="A334" i="1" s="1"/>
  <c r="A335" i="1" s="1"/>
  <c r="A336" i="1" s="1"/>
  <c r="A337" i="1" s="1"/>
  <c r="A338" i="1" s="1"/>
  <c r="A339" i="1" s="1"/>
  <c r="A340" i="1" s="1"/>
  <c r="A341" i="1" s="1"/>
  <c r="A342" i="1" s="1"/>
  <c r="A343" i="1" s="1"/>
  <c r="A344" i="1" s="1"/>
  <c r="A345" i="1" s="1"/>
  <c r="A346" i="1" s="1"/>
  <c r="A347" i="1" s="1"/>
  <c r="A348" i="1" s="1"/>
  <c r="A349" i="1" s="1"/>
  <c r="A350" i="1" s="1"/>
  <c r="A351" i="1" s="1"/>
  <c r="A352" i="1" s="1"/>
  <c r="A353" i="1" s="1"/>
  <c r="A354" i="1" s="1"/>
  <c r="A355" i="1" s="1"/>
  <c r="A356" i="1" s="1"/>
  <c r="A357" i="1" s="1"/>
  <c r="A358" i="1" s="1"/>
  <c r="A359" i="1" s="1"/>
  <c r="A360" i="1" s="1"/>
  <c r="A361" i="1" s="1"/>
  <c r="A362" i="1" s="1"/>
  <c r="A363" i="1" s="1"/>
  <c r="A364" i="1" s="1"/>
  <c r="A365" i="1" s="1"/>
  <c r="A366" i="1" s="1"/>
  <c r="A367" i="1" s="1"/>
  <c r="A368" i="1" s="1"/>
  <c r="A369" i="1" s="1"/>
  <c r="A370" i="1" s="1"/>
  <c r="A371" i="1" s="1"/>
  <c r="A372" i="1" s="1"/>
  <c r="A373" i="1" s="1"/>
  <c r="A374" i="1" s="1"/>
  <c r="A375" i="1" s="1"/>
  <c r="A376" i="1" s="1"/>
  <c r="A377" i="1" s="1"/>
  <c r="A378" i="1" s="1"/>
  <c r="A379" i="1" s="1"/>
  <c r="A380" i="1" s="1"/>
  <c r="A381" i="1" s="1"/>
  <c r="A382" i="1" s="1"/>
  <c r="A383" i="1" s="1"/>
  <c r="A384" i="1" s="1"/>
  <c r="A385" i="1" s="1"/>
  <c r="A386" i="1" s="1"/>
  <c r="A387" i="1" s="1"/>
  <c r="A964" i="1"/>
  <c r="A965" i="1" s="1"/>
  <c r="A966" i="1" s="1"/>
  <c r="A967" i="1" s="1"/>
  <c r="A968" i="1" s="1"/>
  <c r="A969" i="1" s="1"/>
  <c r="A970" i="1" s="1"/>
  <c r="A971" i="1" s="1"/>
  <c r="A972" i="1" s="1"/>
  <c r="A973" i="1" s="1"/>
  <c r="A974" i="1" s="1"/>
  <c r="A975" i="1" s="1"/>
  <c r="A976" i="1" s="1"/>
  <c r="A977" i="1" s="1"/>
  <c r="A978" i="1" s="1"/>
  <c r="A979" i="1" s="1"/>
  <c r="A980" i="1" s="1"/>
  <c r="A981" i="1" s="1"/>
  <c r="A982" i="1" s="1"/>
  <c r="A983" i="1" s="1"/>
  <c r="A984" i="1" s="1"/>
  <c r="A985" i="1" s="1"/>
  <c r="A986" i="1" s="1"/>
  <c r="A987" i="1" s="1"/>
  <c r="A988" i="1" s="1"/>
  <c r="A989" i="1" s="1"/>
  <c r="A990" i="1" s="1"/>
  <c r="A991" i="1" s="1"/>
  <c r="A992" i="1" s="1"/>
  <c r="A993" i="1" s="1"/>
  <c r="A994" i="1" s="1"/>
  <c r="A995" i="1" s="1"/>
  <c r="A996" i="1" s="1"/>
  <c r="A997" i="1" s="1"/>
  <c r="A998" i="1" s="1"/>
  <c r="A999" i="1" s="1"/>
  <c r="A1000" i="1" s="1"/>
  <c r="A1001" i="1" s="1"/>
  <c r="A1002" i="1" s="1"/>
  <c r="A1003" i="1" s="1"/>
  <c r="A1004" i="1" s="1"/>
  <c r="A1005" i="1" s="1"/>
  <c r="A1006" i="1" s="1"/>
  <c r="A1007" i="1" s="1"/>
  <c r="A1008" i="1" s="1"/>
  <c r="A1009" i="1" s="1"/>
  <c r="A1010" i="1" s="1"/>
  <c r="A1011" i="1" s="1"/>
  <c r="A1012" i="1" s="1"/>
  <c r="A1013" i="1" s="1"/>
  <c r="A1014" i="1" s="1"/>
  <c r="A1015" i="1" s="1"/>
  <c r="A1016" i="1" s="1"/>
  <c r="A1017" i="1" s="1"/>
  <c r="A1018" i="1" s="1"/>
  <c r="A1019" i="1" s="1"/>
  <c r="A1020" i="1" s="1"/>
  <c r="A1021" i="1" s="1"/>
  <c r="A1022" i="1" s="1"/>
  <c r="A1023" i="1" s="1"/>
  <c r="A1024" i="1" s="1"/>
  <c r="A1025" i="1" s="1"/>
  <c r="A1026" i="1" s="1"/>
  <c r="A1027" i="1" s="1"/>
  <c r="A1028" i="1" s="1"/>
  <c r="A1029" i="1" s="1"/>
  <c r="A1030" i="1" s="1"/>
  <c r="A1031" i="1" s="1"/>
  <c r="A1032" i="1" s="1"/>
  <c r="A1033" i="1" s="1"/>
  <c r="A1034" i="1" s="1"/>
  <c r="A1035" i="1" s="1"/>
  <c r="A1036" i="1" s="1"/>
  <c r="A1037" i="1" s="1"/>
  <c r="A1038" i="1" s="1"/>
  <c r="A1039" i="1" s="1"/>
  <c r="A1040" i="1" s="1"/>
  <c r="A1041" i="1" s="1"/>
  <c r="A1042" i="1" s="1"/>
  <c r="A1043" i="1" s="1"/>
  <c r="A1044" i="1" s="1"/>
  <c r="A1045" i="1" s="1"/>
  <c r="A1046" i="1" s="1"/>
  <c r="A1047" i="1" s="1"/>
  <c r="A1048" i="1" s="1"/>
  <c r="A1049" i="1" s="1"/>
  <c r="A1050" i="1" s="1"/>
  <c r="A1051" i="1" s="1"/>
  <c r="A1052" i="1" s="1"/>
  <c r="A1053" i="1" s="1"/>
  <c r="A1054" i="1" s="1"/>
  <c r="A1055" i="1" s="1"/>
  <c r="A1056" i="1" s="1"/>
  <c r="A1057" i="1" s="1"/>
  <c r="A1058" i="1" s="1"/>
  <c r="A1059" i="1" s="1"/>
  <c r="A1060" i="1" s="1"/>
  <c r="A1061" i="1" s="1"/>
  <c r="A1062" i="1" s="1"/>
  <c r="A1063" i="1" s="1"/>
  <c r="A1064" i="1" s="1"/>
  <c r="A1065" i="1" s="1"/>
  <c r="A1066" i="1" s="1"/>
  <c r="A1067" i="1" s="1"/>
  <c r="A1068" i="1" s="1"/>
  <c r="A1069" i="1" s="1"/>
  <c r="A1070" i="1" s="1"/>
  <c r="A1071" i="1" s="1"/>
  <c r="A1072" i="1" s="1"/>
  <c r="A1073" i="1" s="1"/>
  <c r="A1074" i="1" s="1"/>
  <c r="A1075" i="1" s="1"/>
  <c r="A1076" i="1" s="1"/>
  <c r="A1077" i="1" s="1"/>
  <c r="A1078" i="1" s="1"/>
  <c r="A1079" i="1" s="1"/>
  <c r="A1080" i="1" s="1"/>
  <c r="A1081" i="1" s="1"/>
  <c r="A1082" i="1" s="1"/>
  <c r="A1083" i="1" s="1"/>
  <c r="A1084" i="1" s="1"/>
  <c r="A1085" i="1" s="1"/>
  <c r="A1086" i="1" s="1"/>
  <c r="A1087" i="1" s="1"/>
  <c r="A1088" i="1" s="1"/>
  <c r="A1089" i="1" s="1"/>
  <c r="A1090" i="1" s="1"/>
  <c r="A1091" i="1" s="1"/>
  <c r="A1092" i="1" s="1"/>
  <c r="A1093" i="1" s="1"/>
  <c r="A1094" i="1" s="1"/>
  <c r="A1095" i="1" s="1"/>
  <c r="A1096" i="1" s="1"/>
  <c r="A1097" i="1" s="1"/>
  <c r="A1098" i="1" s="1"/>
  <c r="A1099" i="1" s="1"/>
  <c r="A1100" i="1" s="1"/>
  <c r="A1101" i="1" s="1"/>
  <c r="A1102" i="1" s="1"/>
  <c r="A1103" i="1" s="1"/>
  <c r="A1104" i="1" s="1"/>
  <c r="A1105" i="1" s="1"/>
  <c r="A1106" i="1" s="1"/>
  <c r="A1107" i="1" s="1"/>
  <c r="A1108" i="1" s="1"/>
  <c r="A1109" i="1" s="1"/>
  <c r="A1110" i="1" s="1"/>
  <c r="A1111" i="1" s="1"/>
  <c r="A1112" i="1" s="1"/>
  <c r="A1113" i="1" s="1"/>
  <c r="A1114" i="1" s="1"/>
  <c r="A1115" i="1" s="1"/>
  <c r="A1116" i="1" s="1"/>
  <c r="A1117" i="1" s="1"/>
  <c r="A1118" i="1" s="1"/>
  <c r="A1119" i="1" s="1"/>
  <c r="A1120" i="1" s="1"/>
  <c r="A1121" i="1" s="1"/>
  <c r="A1122" i="1" s="1"/>
  <c r="A1123" i="1" s="1"/>
  <c r="A1124" i="1" s="1"/>
  <c r="A1125" i="1" s="1"/>
  <c r="A1126" i="1" s="1"/>
  <c r="A1127" i="1" s="1"/>
  <c r="A1128" i="1" s="1"/>
  <c r="A1129" i="1" s="1"/>
  <c r="A1130" i="1" s="1"/>
  <c r="A1131" i="1" s="1"/>
  <c r="A1132" i="1" s="1"/>
  <c r="A1133" i="1" s="1"/>
  <c r="A1134" i="1" s="1"/>
  <c r="A1135" i="1" s="1"/>
  <c r="A1136" i="1" s="1"/>
  <c r="A1137" i="1" s="1"/>
  <c r="A1138" i="1" s="1"/>
  <c r="A1139" i="1" s="1"/>
  <c r="A1140" i="1" s="1"/>
  <c r="A1141" i="1" s="1"/>
  <c r="A1142" i="1" s="1"/>
  <c r="A1143" i="1" s="1"/>
  <c r="A1144" i="1" s="1"/>
  <c r="A1145" i="1" s="1"/>
  <c r="A1146" i="1" s="1"/>
  <c r="A1147" i="1" s="1"/>
  <c r="A1148" i="1" s="1"/>
  <c r="A1149" i="1" s="1"/>
  <c r="A1150" i="1" s="1"/>
  <c r="A1151" i="1" s="1"/>
  <c r="A1152" i="1" s="1"/>
  <c r="A1153" i="1" s="1"/>
  <c r="A1154" i="1" s="1"/>
  <c r="A1155" i="1" s="1"/>
  <c r="A1156" i="1" s="1"/>
  <c r="A1157" i="1" s="1"/>
  <c r="A1158" i="1" s="1"/>
  <c r="A1159" i="1" s="1"/>
  <c r="A1160" i="1" s="1"/>
  <c r="A1161" i="1" s="1"/>
  <c r="A1162" i="1" s="1"/>
  <c r="A1163" i="1" s="1"/>
  <c r="A1164" i="1" s="1"/>
  <c r="A1165" i="1" s="1"/>
  <c r="A1166" i="1" s="1"/>
  <c r="A1167" i="1" s="1"/>
  <c r="A1168" i="1" s="1"/>
  <c r="A1169" i="1" s="1"/>
  <c r="A1170" i="1" s="1"/>
  <c r="A1171" i="1" s="1"/>
  <c r="A1172" i="1" s="1"/>
  <c r="A1173" i="1" s="1"/>
  <c r="A1174" i="1" s="1"/>
  <c r="A1175" i="1" s="1"/>
  <c r="A1176" i="1" s="1"/>
  <c r="A1177" i="1" s="1"/>
  <c r="A1178" i="1" s="1"/>
  <c r="A1179" i="1" s="1"/>
  <c r="A1180" i="1" s="1"/>
  <c r="A1181" i="1" s="1"/>
  <c r="A1182" i="1" s="1"/>
  <c r="A1183" i="1" s="1"/>
  <c r="A1184" i="1" s="1"/>
  <c r="A1185" i="1" s="1"/>
  <c r="A1186" i="1" s="1"/>
  <c r="A1187" i="1" s="1"/>
  <c r="A1188" i="1" s="1"/>
  <c r="A1189" i="1" s="1"/>
  <c r="A1190" i="1" s="1"/>
  <c r="A1191" i="1" s="1"/>
  <c r="A1192" i="1" s="1"/>
  <c r="A1193" i="1" s="1"/>
  <c r="A1194" i="1" s="1"/>
  <c r="A1195" i="1" s="1"/>
  <c r="A1196" i="1" s="1"/>
  <c r="A1197" i="1" s="1"/>
  <c r="A1198" i="1" s="1"/>
  <c r="A1199" i="1" s="1"/>
  <c r="A1200" i="1" s="1"/>
  <c r="A1201" i="1" s="1"/>
  <c r="A1202" i="1" s="1"/>
  <c r="A1203" i="1" s="1"/>
  <c r="A1204" i="1" s="1"/>
  <c r="A1205" i="1" s="1"/>
  <c r="A1206" i="1" s="1"/>
  <c r="A1207" i="1" s="1"/>
  <c r="A1208" i="1" s="1"/>
  <c r="A1209" i="1" s="1"/>
  <c r="A1210" i="1" s="1"/>
  <c r="A1211" i="1" s="1"/>
  <c r="A1212" i="1" s="1"/>
  <c r="A1213" i="1" s="1"/>
  <c r="A1214" i="1" s="1"/>
  <c r="A1215" i="1" s="1"/>
  <c r="A1216" i="1" s="1"/>
  <c r="A1217" i="1" s="1"/>
  <c r="A1218" i="1" s="1"/>
  <c r="A1219" i="1" s="1"/>
  <c r="A1220" i="1" s="1"/>
  <c r="A1221" i="1" s="1"/>
  <c r="A1222" i="1" s="1"/>
  <c r="A1223" i="1" s="1"/>
  <c r="A1224" i="1" s="1"/>
  <c r="A1225" i="1" s="1"/>
  <c r="A1226" i="1" s="1"/>
  <c r="A1227" i="1" s="1"/>
  <c r="A1228" i="1" s="1"/>
  <c r="A1229" i="1" s="1"/>
  <c r="A1230" i="1" s="1"/>
  <c r="A1231" i="1" s="1"/>
  <c r="A1232" i="1" s="1"/>
  <c r="A1233" i="1" s="1"/>
  <c r="A1234" i="1" s="1"/>
  <c r="A1235" i="1" s="1"/>
  <c r="A1236" i="1" s="1"/>
  <c r="A1237" i="1" s="1"/>
  <c r="A1238" i="1" s="1"/>
  <c r="A1239" i="1" s="1"/>
  <c r="A1240" i="1" s="1"/>
  <c r="A1241" i="1" s="1"/>
  <c r="A1242" i="1" s="1"/>
  <c r="A1243" i="1" s="1"/>
  <c r="A1244" i="1" s="1"/>
  <c r="A1245" i="1" s="1"/>
  <c r="A1246" i="1" s="1"/>
  <c r="A1247" i="1" s="1"/>
  <c r="A1248" i="1" s="1"/>
  <c r="A1249" i="1" s="1"/>
  <c r="A1250" i="1" s="1"/>
  <c r="A1251" i="1" s="1"/>
  <c r="A1252" i="1" s="1"/>
  <c r="A1253" i="1" s="1"/>
  <c r="A1254" i="1" s="1"/>
  <c r="A1255" i="1" s="1"/>
  <c r="A1256" i="1" s="1"/>
  <c r="A1257" i="1" s="1"/>
  <c r="A1258" i="1" s="1"/>
  <c r="A1259" i="1" s="1"/>
  <c r="A1260" i="1" s="1"/>
  <c r="A1261" i="1" s="1"/>
  <c r="A1262" i="1" s="1"/>
  <c r="A1263" i="1" s="1"/>
  <c r="A1264" i="1" s="1"/>
  <c r="A1265" i="1" s="1"/>
  <c r="A1266" i="1" s="1"/>
  <c r="A1267" i="1" s="1"/>
  <c r="A1268" i="1" s="1"/>
  <c r="A1269" i="1" s="1"/>
  <c r="A1270" i="1" s="1"/>
  <c r="A1271" i="1" s="1"/>
  <c r="A1272" i="1" s="1"/>
  <c r="A1273" i="1" s="1"/>
  <c r="A1274" i="1" s="1"/>
  <c r="A1275" i="1" s="1"/>
  <c r="A1276" i="1" s="1"/>
  <c r="A1277" i="1" s="1"/>
  <c r="A1278" i="1" s="1"/>
  <c r="A1279" i="1" s="1"/>
  <c r="A1280" i="1" s="1"/>
  <c r="A1281" i="1" s="1"/>
  <c r="A1282" i="1" s="1"/>
  <c r="A1283" i="1" s="1"/>
  <c r="A1284" i="1" s="1"/>
  <c r="A1285" i="1" s="1"/>
  <c r="A1286" i="1" s="1"/>
  <c r="A1287" i="1" s="1"/>
  <c r="A1288" i="1" s="1"/>
  <c r="A1289" i="1" s="1"/>
  <c r="A1290" i="1" s="1"/>
  <c r="A1291" i="1" s="1"/>
  <c r="A1292" i="1" s="1"/>
  <c r="A1293" i="1" s="1"/>
  <c r="A1294" i="1" s="1"/>
  <c r="A1295" i="1" s="1"/>
  <c r="A1296" i="1" s="1"/>
  <c r="A1297" i="1" s="1"/>
  <c r="A1298" i="1" s="1"/>
  <c r="A1299" i="1" s="1"/>
  <c r="A1300" i="1" s="1"/>
  <c r="A1301" i="1" s="1"/>
  <c r="A1302" i="1" s="1"/>
  <c r="A1303" i="1" s="1"/>
  <c r="A1304" i="1" s="1"/>
  <c r="A1305" i="1" s="1"/>
  <c r="A1306" i="1" s="1"/>
  <c r="A1307" i="1" s="1"/>
  <c r="A1308" i="1" s="1"/>
  <c r="A1309" i="1" s="1"/>
  <c r="A1310" i="1" s="1"/>
  <c r="A1311" i="1" s="1"/>
  <c r="A1312" i="1" s="1"/>
  <c r="A1313" i="1" s="1"/>
  <c r="A1314" i="1" s="1"/>
  <c r="A1315" i="1" s="1"/>
  <c r="A1316" i="1" s="1"/>
  <c r="A1317" i="1" s="1"/>
  <c r="A1318" i="1" s="1"/>
  <c r="A1319" i="1" s="1"/>
  <c r="A1320" i="1" s="1"/>
  <c r="A1321" i="1" s="1"/>
  <c r="A1322" i="1" s="1"/>
  <c r="A1323" i="1" s="1"/>
  <c r="A1324" i="1" s="1"/>
  <c r="A1325" i="1" s="1"/>
  <c r="A1326" i="1" s="1"/>
  <c r="A1327" i="1" s="1"/>
  <c r="K1383" i="7" l="1"/>
  <c r="K1343" i="7"/>
  <c r="K1345" i="7"/>
  <c r="K1347" i="7"/>
  <c r="K1349" i="7"/>
  <c r="K1351" i="7"/>
  <c r="K1353" i="7"/>
  <c r="K1355" i="7"/>
  <c r="K1357" i="7"/>
  <c r="K1359" i="7"/>
  <c r="K1361" i="7"/>
  <c r="K1363" i="7"/>
  <c r="K1365" i="7"/>
  <c r="K1367" i="7"/>
  <c r="K1369" i="7"/>
  <c r="K1371" i="7"/>
  <c r="K1373" i="7"/>
  <c r="K1375" i="7"/>
  <c r="K1377" i="7"/>
  <c r="K1379" i="7"/>
  <c r="K1381" i="7"/>
  <c r="K1384" i="7"/>
  <c r="K1334" i="7"/>
  <c r="K1336" i="7"/>
  <c r="K1338" i="7"/>
  <c r="K1340" i="7"/>
  <c r="K1332" i="7"/>
  <c r="K1342" i="7"/>
  <c r="K1344" i="7"/>
  <c r="K1346" i="7"/>
  <c r="K1348" i="7"/>
  <c r="K1350" i="7"/>
  <c r="K1352" i="7"/>
  <c r="K1354" i="7"/>
  <c r="K1356" i="7"/>
  <c r="K1358" i="7"/>
  <c r="K1360" i="7"/>
  <c r="K1362" i="7"/>
  <c r="K1364" i="7"/>
  <c r="K1366" i="7"/>
  <c r="K1368" i="7"/>
  <c r="K1370" i="7"/>
  <c r="K1372" i="7"/>
  <c r="K1374" i="7"/>
  <c r="K1376" i="7"/>
  <c r="K1378" i="7"/>
  <c r="K1380" i="7"/>
  <c r="K1382" i="7"/>
  <c r="K1333" i="7"/>
  <c r="K1335" i="7"/>
  <c r="K1337" i="7"/>
  <c r="K1339" i="7"/>
  <c r="K1341" i="7"/>
  <c r="J1422" i="15"/>
  <c r="H1422" i="15"/>
  <c r="F718" i="9"/>
  <c r="F718" i="10"/>
  <c r="F718" i="16"/>
  <c r="F387" i="3"/>
  <c r="L1489" i="2"/>
  <c r="I1424" i="2"/>
  <c r="G963" i="2"/>
  <c r="I896" i="2"/>
  <c r="I1491" i="2"/>
  <c r="I1385" i="2"/>
  <c r="I1330" i="2"/>
  <c r="I963" i="2"/>
  <c r="G896" i="2"/>
  <c r="K1389" i="7"/>
  <c r="K1391" i="7"/>
  <c r="K1393" i="7"/>
  <c r="K1395" i="7"/>
  <c r="K1397" i="7"/>
  <c r="K1399" i="7"/>
  <c r="K1401" i="7"/>
  <c r="K1403" i="7"/>
  <c r="K1405" i="7"/>
  <c r="K1407" i="7"/>
  <c r="K1409" i="7"/>
  <c r="K1411" i="7"/>
  <c r="K1413" i="7"/>
  <c r="K1415" i="7"/>
  <c r="K1417" i="7"/>
  <c r="K1419" i="7"/>
  <c r="K1421" i="7"/>
  <c r="K1423" i="7"/>
  <c r="K1388" i="7"/>
  <c r="K1392" i="7"/>
  <c r="K1396" i="7"/>
  <c r="K1400" i="7"/>
  <c r="K1404" i="7"/>
  <c r="K1408" i="7"/>
  <c r="K1412" i="7"/>
  <c r="K1416" i="7"/>
  <c r="K1420" i="7"/>
  <c r="K1387" i="7"/>
  <c r="K1390" i="7"/>
  <c r="K1398" i="7"/>
  <c r="K1394" i="7"/>
  <c r="K1402" i="7"/>
  <c r="K1410" i="7"/>
  <c r="K1418" i="7"/>
  <c r="K1406" i="7"/>
  <c r="K1414" i="7"/>
  <c r="K1422" i="7"/>
  <c r="F1330" i="7"/>
  <c r="H718" i="4"/>
  <c r="F1330" i="9"/>
  <c r="J907" i="11"/>
  <c r="G391" i="13"/>
  <c r="G393" i="13"/>
  <c r="G395" i="13"/>
  <c r="G397" i="13"/>
  <c r="G399" i="13"/>
  <c r="G401" i="13"/>
  <c r="G403" i="13"/>
  <c r="G405" i="13"/>
  <c r="G407" i="13"/>
  <c r="G409" i="13"/>
  <c r="G411" i="13"/>
  <c r="G413" i="13"/>
  <c r="G415" i="13"/>
  <c r="G417" i="13"/>
  <c r="G419" i="13"/>
  <c r="G421" i="13"/>
  <c r="G423" i="13"/>
  <c r="G425" i="13"/>
  <c r="G427" i="13"/>
  <c r="G429" i="13"/>
  <c r="G431" i="13"/>
  <c r="G433" i="13"/>
  <c r="G435" i="13"/>
  <c r="G437" i="13"/>
  <c r="G439" i="13"/>
  <c r="G441" i="13"/>
  <c r="G443" i="13"/>
  <c r="G445" i="13"/>
  <c r="G447" i="13"/>
  <c r="G449" i="13"/>
  <c r="G451" i="13"/>
  <c r="G453" i="13"/>
  <c r="G455" i="13"/>
  <c r="G457" i="13"/>
  <c r="G459" i="13"/>
  <c r="G461" i="13"/>
  <c r="G463" i="13"/>
  <c r="G465" i="13"/>
  <c r="G467" i="13"/>
  <c r="G469" i="13"/>
  <c r="G471" i="13"/>
  <c r="G473" i="13"/>
  <c r="G475" i="13"/>
  <c r="G477" i="13"/>
  <c r="G479" i="13"/>
  <c r="G481" i="13"/>
  <c r="G483" i="13"/>
  <c r="G485" i="13"/>
  <c r="G487" i="13"/>
  <c r="G489" i="13"/>
  <c r="G491" i="13"/>
  <c r="G493" i="13"/>
  <c r="G495" i="13"/>
  <c r="G497" i="13"/>
  <c r="G499" i="13"/>
  <c r="G501" i="13"/>
  <c r="G503" i="13"/>
  <c r="G505" i="13"/>
  <c r="G507" i="13"/>
  <c r="G509" i="13"/>
  <c r="G511" i="13"/>
  <c r="G513" i="13"/>
  <c r="G515" i="13"/>
  <c r="G517" i="13"/>
  <c r="G519" i="13"/>
  <c r="G521" i="13"/>
  <c r="G523" i="13"/>
  <c r="G525" i="13"/>
  <c r="G527" i="13"/>
  <c r="G529" i="13"/>
  <c r="G531" i="13"/>
  <c r="G533" i="13"/>
  <c r="G535" i="13"/>
  <c r="G537" i="13"/>
  <c r="G539" i="13"/>
  <c r="G541" i="13"/>
  <c r="G543" i="13"/>
  <c r="G545" i="13"/>
  <c r="G547" i="13"/>
  <c r="G549" i="13"/>
  <c r="G551" i="13"/>
  <c r="G553" i="13"/>
  <c r="G555" i="13"/>
  <c r="G557" i="13"/>
  <c r="G559" i="13"/>
  <c r="G561" i="13"/>
  <c r="G390" i="13"/>
  <c r="G394" i="13"/>
  <c r="G398" i="13"/>
  <c r="G402" i="13"/>
  <c r="G406" i="13"/>
  <c r="G410" i="13"/>
  <c r="G414" i="13"/>
  <c r="G418" i="13"/>
  <c r="G422" i="13"/>
  <c r="G426" i="13"/>
  <c r="G430" i="13"/>
  <c r="G434" i="13"/>
  <c r="G438" i="13"/>
  <c r="G442" i="13"/>
  <c r="G446" i="13"/>
  <c r="G450" i="13"/>
  <c r="G454" i="13"/>
  <c r="G458" i="13"/>
  <c r="G462" i="13"/>
  <c r="G466" i="13"/>
  <c r="G470" i="13"/>
  <c r="G474" i="13"/>
  <c r="G478" i="13"/>
  <c r="G482" i="13"/>
  <c r="G486" i="13"/>
  <c r="G490" i="13"/>
  <c r="G494" i="13"/>
  <c r="G498" i="13"/>
  <c r="G502" i="13"/>
  <c r="G506" i="13"/>
  <c r="G510" i="13"/>
  <c r="G514" i="13"/>
  <c r="G518" i="13"/>
  <c r="G522" i="13"/>
  <c r="G526" i="13"/>
  <c r="G530" i="13"/>
  <c r="G534" i="13"/>
  <c r="G538" i="13"/>
  <c r="G542" i="13"/>
  <c r="G546" i="13"/>
  <c r="G550" i="13"/>
  <c r="G554" i="13"/>
  <c r="G558" i="13"/>
  <c r="G562" i="13"/>
  <c r="G564" i="13"/>
  <c r="G566" i="13"/>
  <c r="G568" i="13"/>
  <c r="G570" i="13"/>
  <c r="G572" i="13"/>
  <c r="G574" i="13"/>
  <c r="G576" i="13"/>
  <c r="G578" i="13"/>
  <c r="G580" i="13"/>
  <c r="G582" i="13"/>
  <c r="G584" i="13"/>
  <c r="G586" i="13"/>
  <c r="G588" i="13"/>
  <c r="G590" i="13"/>
  <c r="G592" i="13"/>
  <c r="G594" i="13"/>
  <c r="G596" i="13"/>
  <c r="G598" i="13"/>
  <c r="G600" i="13"/>
  <c r="G602" i="13"/>
  <c r="G604" i="13"/>
  <c r="G606" i="13"/>
  <c r="G608" i="13"/>
  <c r="G610" i="13"/>
  <c r="G612" i="13"/>
  <c r="G614" i="13"/>
  <c r="G616" i="13"/>
  <c r="G618" i="13"/>
  <c r="G620" i="13"/>
  <c r="G622" i="13"/>
  <c r="G624" i="13"/>
  <c r="G626" i="13"/>
  <c r="G628" i="13"/>
  <c r="G630" i="13"/>
  <c r="G632" i="13"/>
  <c r="G634" i="13"/>
  <c r="G636" i="13"/>
  <c r="G638" i="13"/>
  <c r="G640" i="13"/>
  <c r="G642" i="13"/>
  <c r="G644" i="13"/>
  <c r="G646" i="13"/>
  <c r="G648" i="13"/>
  <c r="G650" i="13"/>
  <c r="G652" i="13"/>
  <c r="G654" i="13"/>
  <c r="G656" i="13"/>
  <c r="G658" i="13"/>
  <c r="G660" i="13"/>
  <c r="G662" i="13"/>
  <c r="G664" i="13"/>
  <c r="G666" i="13"/>
  <c r="G668" i="13"/>
  <c r="G670" i="13"/>
  <c r="G672" i="13"/>
  <c r="G674" i="13"/>
  <c r="G676" i="13"/>
  <c r="G678" i="13"/>
  <c r="G680" i="13"/>
  <c r="G682" i="13"/>
  <c r="G684" i="13"/>
  <c r="G686" i="13"/>
  <c r="G688" i="13"/>
  <c r="G690" i="13"/>
  <c r="G692" i="13"/>
  <c r="G694" i="13"/>
  <c r="G696" i="13"/>
  <c r="G698" i="13"/>
  <c r="G700" i="13"/>
  <c r="G702" i="13"/>
  <c r="G704" i="13"/>
  <c r="G706" i="13"/>
  <c r="G708" i="13"/>
  <c r="G710" i="13"/>
  <c r="G712" i="13"/>
  <c r="G714" i="13"/>
  <c r="G716" i="13"/>
  <c r="G389" i="13"/>
  <c r="G396" i="13"/>
  <c r="G404" i="13"/>
  <c r="G412" i="13"/>
  <c r="G420" i="13"/>
  <c r="G428" i="13"/>
  <c r="G436" i="13"/>
  <c r="G444" i="13"/>
  <c r="G452" i="13"/>
  <c r="G460" i="13"/>
  <c r="G468" i="13"/>
  <c r="G476" i="13"/>
  <c r="G484" i="13"/>
  <c r="G492" i="13"/>
  <c r="G500" i="13"/>
  <c r="G508" i="13"/>
  <c r="G516" i="13"/>
  <c r="G524" i="13"/>
  <c r="G532" i="13"/>
  <c r="G540" i="13"/>
  <c r="G548" i="13"/>
  <c r="G556" i="13"/>
  <c r="G563" i="13"/>
  <c r="G567" i="13"/>
  <c r="G571" i="13"/>
  <c r="G575" i="13"/>
  <c r="G579" i="13"/>
  <c r="G583" i="13"/>
  <c r="G587" i="13"/>
  <c r="G591" i="13"/>
  <c r="G595" i="13"/>
  <c r="G599" i="13"/>
  <c r="G603" i="13"/>
  <c r="G607" i="13"/>
  <c r="G611" i="13"/>
  <c r="G615" i="13"/>
  <c r="G619" i="13"/>
  <c r="G623" i="13"/>
  <c r="G627" i="13"/>
  <c r="G631" i="13"/>
  <c r="G635" i="13"/>
  <c r="G639" i="13"/>
  <c r="G643" i="13"/>
  <c r="G647" i="13"/>
  <c r="G651" i="13"/>
  <c r="G655" i="13"/>
  <c r="G659" i="13"/>
  <c r="G663" i="13"/>
  <c r="G667" i="13"/>
  <c r="G671" i="13"/>
  <c r="G675" i="13"/>
  <c r="G679" i="13"/>
  <c r="G683" i="13"/>
  <c r="G687" i="13"/>
  <c r="G691" i="13"/>
  <c r="G695" i="13"/>
  <c r="G699" i="13"/>
  <c r="G703" i="13"/>
  <c r="G707" i="13"/>
  <c r="G711" i="13"/>
  <c r="G715" i="13"/>
  <c r="G400" i="13"/>
  <c r="G416" i="13"/>
  <c r="G432" i="13"/>
  <c r="G448" i="13"/>
  <c r="G464" i="13"/>
  <c r="G480" i="13"/>
  <c r="G496" i="13"/>
  <c r="G512" i="13"/>
  <c r="G528" i="13"/>
  <c r="G544" i="13"/>
  <c r="G560" i="13"/>
  <c r="G569" i="13"/>
  <c r="G577" i="13"/>
  <c r="G585" i="13"/>
  <c r="G593" i="13"/>
  <c r="G601" i="13"/>
  <c r="G609" i="13"/>
  <c r="G617" i="13"/>
  <c r="G625" i="13"/>
  <c r="G633" i="13"/>
  <c r="G641" i="13"/>
  <c r="G649" i="13"/>
  <c r="G657" i="13"/>
  <c r="G665" i="13"/>
  <c r="G673" i="13"/>
  <c r="G681" i="13"/>
  <c r="G689" i="13"/>
  <c r="G697" i="13"/>
  <c r="G705" i="13"/>
  <c r="G713" i="13"/>
  <c r="G392" i="13"/>
  <c r="G408" i="13"/>
  <c r="G424" i="13"/>
  <c r="G440" i="13"/>
  <c r="G456" i="13"/>
  <c r="G472" i="13"/>
  <c r="G488" i="13"/>
  <c r="G504" i="13"/>
  <c r="G520" i="13"/>
  <c r="G536" i="13"/>
  <c r="G552" i="13"/>
  <c r="G565" i="13"/>
  <c r="G573" i="13"/>
  <c r="G581" i="13"/>
  <c r="G589" i="13"/>
  <c r="G597" i="13"/>
  <c r="G605" i="13"/>
  <c r="G613" i="13"/>
  <c r="G621" i="13"/>
  <c r="G629" i="13"/>
  <c r="G637" i="13"/>
  <c r="G645" i="13"/>
  <c r="G653" i="13"/>
  <c r="G661" i="13"/>
  <c r="G669" i="13"/>
  <c r="G677" i="13"/>
  <c r="G685" i="13"/>
  <c r="G693" i="13"/>
  <c r="G701" i="13"/>
  <c r="G709" i="13"/>
  <c r="G717" i="13"/>
  <c r="G390" i="8"/>
  <c r="G392" i="8"/>
  <c r="G394" i="8"/>
  <c r="G396" i="8"/>
  <c r="G398" i="8"/>
  <c r="G400" i="8"/>
  <c r="G402" i="8"/>
  <c r="G404" i="8"/>
  <c r="G406" i="8"/>
  <c r="G408" i="8"/>
  <c r="G410" i="8"/>
  <c r="G412" i="8"/>
  <c r="G414" i="8"/>
  <c r="G416" i="8"/>
  <c r="G418" i="8"/>
  <c r="G420" i="8"/>
  <c r="G422" i="8"/>
  <c r="G424" i="8"/>
  <c r="G426" i="8"/>
  <c r="G428" i="8"/>
  <c r="G430" i="8"/>
  <c r="G432" i="8"/>
  <c r="G434" i="8"/>
  <c r="G436" i="8"/>
  <c r="G438" i="8"/>
  <c r="G440" i="8"/>
  <c r="G442" i="8"/>
  <c r="G444" i="8"/>
  <c r="G446" i="8"/>
  <c r="G448" i="8"/>
  <c r="G450" i="8"/>
  <c r="G452" i="8"/>
  <c r="G454" i="8"/>
  <c r="G456" i="8"/>
  <c r="G458" i="8"/>
  <c r="G460" i="8"/>
  <c r="G462" i="8"/>
  <c r="G464" i="8"/>
  <c r="G466" i="8"/>
  <c r="G468" i="8"/>
  <c r="G470" i="8"/>
  <c r="G472" i="8"/>
  <c r="G474" i="8"/>
  <c r="G476" i="8"/>
  <c r="G478" i="8"/>
  <c r="G480" i="8"/>
  <c r="G482" i="8"/>
  <c r="G484" i="8"/>
  <c r="G486" i="8"/>
  <c r="G488" i="8"/>
  <c r="G490" i="8"/>
  <c r="G492" i="8"/>
  <c r="G494" i="8"/>
  <c r="G496" i="8"/>
  <c r="G498" i="8"/>
  <c r="G500" i="8"/>
  <c r="G502" i="8"/>
  <c r="G504" i="8"/>
  <c r="G506" i="8"/>
  <c r="G508" i="8"/>
  <c r="G510" i="8"/>
  <c r="G512" i="8"/>
  <c r="G514" i="8"/>
  <c r="G516" i="8"/>
  <c r="G518" i="8"/>
  <c r="G520" i="8"/>
  <c r="G522" i="8"/>
  <c r="G524" i="8"/>
  <c r="G526" i="8"/>
  <c r="G528" i="8"/>
  <c r="G530" i="8"/>
  <c r="G532" i="8"/>
  <c r="G534" i="8"/>
  <c r="G536" i="8"/>
  <c r="G538" i="8"/>
  <c r="G540" i="8"/>
  <c r="G542" i="8"/>
  <c r="G544" i="8"/>
  <c r="G546" i="8"/>
  <c r="G548" i="8"/>
  <c r="G550" i="8"/>
  <c r="G552" i="8"/>
  <c r="G554" i="8"/>
  <c r="G556" i="8"/>
  <c r="G558" i="8"/>
  <c r="G560" i="8"/>
  <c r="G562" i="8"/>
  <c r="G564" i="8"/>
  <c r="G566" i="8"/>
  <c r="G568" i="8"/>
  <c r="G570" i="8"/>
  <c r="G572" i="8"/>
  <c r="G574" i="8"/>
  <c r="G576" i="8"/>
  <c r="G578" i="8"/>
  <c r="G580" i="8"/>
  <c r="G582" i="8"/>
  <c r="G584" i="8"/>
  <c r="G586" i="8"/>
  <c r="G588" i="8"/>
  <c r="G590" i="8"/>
  <c r="G592" i="8"/>
  <c r="G594" i="8"/>
  <c r="G596" i="8"/>
  <c r="G598" i="8"/>
  <c r="G600" i="8"/>
  <c r="G602" i="8"/>
  <c r="G604" i="8"/>
  <c r="G606" i="8"/>
  <c r="G608" i="8"/>
  <c r="G610" i="8"/>
  <c r="G612" i="8"/>
  <c r="G614" i="8"/>
  <c r="G616" i="8"/>
  <c r="G618" i="8"/>
  <c r="G620" i="8"/>
  <c r="G622" i="8"/>
  <c r="G624" i="8"/>
  <c r="G626" i="8"/>
  <c r="G628" i="8"/>
  <c r="G630" i="8"/>
  <c r="G632" i="8"/>
  <c r="G634" i="8"/>
  <c r="G636" i="8"/>
  <c r="G638" i="8"/>
  <c r="G640" i="8"/>
  <c r="G642" i="8"/>
  <c r="G644" i="8"/>
  <c r="G646" i="8"/>
  <c r="G648" i="8"/>
  <c r="G650" i="8"/>
  <c r="G652" i="8"/>
  <c r="G654" i="8"/>
  <c r="G656" i="8"/>
  <c r="G658" i="8"/>
  <c r="G660" i="8"/>
  <c r="G662" i="8"/>
  <c r="G664" i="8"/>
  <c r="G666" i="8"/>
  <c r="G668" i="8"/>
  <c r="G670" i="8"/>
  <c r="G672" i="8"/>
  <c r="G674" i="8"/>
  <c r="G676" i="8"/>
  <c r="G678" i="8"/>
  <c r="G680" i="8"/>
  <c r="G682" i="8"/>
  <c r="G684" i="8"/>
  <c r="G686" i="8"/>
  <c r="G688" i="8"/>
  <c r="G690" i="8"/>
  <c r="G692" i="8"/>
  <c r="G694" i="8"/>
  <c r="G696" i="8"/>
  <c r="G698" i="8"/>
  <c r="G700" i="8"/>
  <c r="G702" i="8"/>
  <c r="G704" i="8"/>
  <c r="G706" i="8"/>
  <c r="G708" i="8"/>
  <c r="G710" i="8"/>
  <c r="G712" i="8"/>
  <c r="G714" i="8"/>
  <c r="G716" i="8"/>
  <c r="G389" i="8"/>
  <c r="G393" i="8"/>
  <c r="G397" i="8"/>
  <c r="G401" i="8"/>
  <c r="G405" i="8"/>
  <c r="G409" i="8"/>
  <c r="G413" i="8"/>
  <c r="G417" i="8"/>
  <c r="G421" i="8"/>
  <c r="G425" i="8"/>
  <c r="G429" i="8"/>
  <c r="G433" i="8"/>
  <c r="G437" i="8"/>
  <c r="G441" i="8"/>
  <c r="G445" i="8"/>
  <c r="G449" i="8"/>
  <c r="G453" i="8"/>
  <c r="G457" i="8"/>
  <c r="G461" i="8"/>
  <c r="G465" i="8"/>
  <c r="G469" i="8"/>
  <c r="G473" i="8"/>
  <c r="G477" i="8"/>
  <c r="G481" i="8"/>
  <c r="G485" i="8"/>
  <c r="G489" i="8"/>
  <c r="G493" i="8"/>
  <c r="G497" i="8"/>
  <c r="G501" i="8"/>
  <c r="G505" i="8"/>
  <c r="G509" i="8"/>
  <c r="G513" i="8"/>
  <c r="G517" i="8"/>
  <c r="G521" i="8"/>
  <c r="G525" i="8"/>
  <c r="G529" i="8"/>
  <c r="G533" i="8"/>
  <c r="G537" i="8"/>
  <c r="G541" i="8"/>
  <c r="G545" i="8"/>
  <c r="G549" i="8"/>
  <c r="G553" i="8"/>
  <c r="G557" i="8"/>
  <c r="G561" i="8"/>
  <c r="G565" i="8"/>
  <c r="G569" i="8"/>
  <c r="G573" i="8"/>
  <c r="G577" i="8"/>
  <c r="G581" i="8"/>
  <c r="G585" i="8"/>
  <c r="G589" i="8"/>
  <c r="G593" i="8"/>
  <c r="G597" i="8"/>
  <c r="G601" i="8"/>
  <c r="G605" i="8"/>
  <c r="G609" i="8"/>
  <c r="G613" i="8"/>
  <c r="G617" i="8"/>
  <c r="G621" i="8"/>
  <c r="G625" i="8"/>
  <c r="G629" i="8"/>
  <c r="G633" i="8"/>
  <c r="G637" i="8"/>
  <c r="G641" i="8"/>
  <c r="G645" i="8"/>
  <c r="G649" i="8"/>
  <c r="G653" i="8"/>
  <c r="G657" i="8"/>
  <c r="G661" i="8"/>
  <c r="G665" i="8"/>
  <c r="G669" i="8"/>
  <c r="G673" i="8"/>
  <c r="G677" i="8"/>
  <c r="G681" i="8"/>
  <c r="G685" i="8"/>
  <c r="G689" i="8"/>
  <c r="G693" i="8"/>
  <c r="G697" i="8"/>
  <c r="G701" i="8"/>
  <c r="G705" i="8"/>
  <c r="G709" i="8"/>
  <c r="G713" i="8"/>
  <c r="G717" i="8"/>
  <c r="G391" i="8"/>
  <c r="G395" i="8"/>
  <c r="G399" i="8"/>
  <c r="G403" i="8"/>
  <c r="G407" i="8"/>
  <c r="G415" i="8"/>
  <c r="G419" i="8"/>
  <c r="G423" i="8"/>
  <c r="G427" i="8"/>
  <c r="G431" i="8"/>
  <c r="G435" i="8"/>
  <c r="G439" i="8"/>
  <c r="G443" i="8"/>
  <c r="G447" i="8"/>
  <c r="G451" i="8"/>
  <c r="G459" i="8"/>
  <c r="G463" i="8"/>
  <c r="G471" i="8"/>
  <c r="G479" i="8"/>
  <c r="G487" i="8"/>
  <c r="G495" i="8"/>
  <c r="G503" i="8"/>
  <c r="G511" i="8"/>
  <c r="G519" i="8"/>
  <c r="G527" i="8"/>
  <c r="G535" i="8"/>
  <c r="G543" i="8"/>
  <c r="G551" i="8"/>
  <c r="G559" i="8"/>
  <c r="G563" i="8"/>
  <c r="G571" i="8"/>
  <c r="G579" i="8"/>
  <c r="G587" i="8"/>
  <c r="G595" i="8"/>
  <c r="G603" i="8"/>
  <c r="G607" i="8"/>
  <c r="G615" i="8"/>
  <c r="G623" i="8"/>
  <c r="G631" i="8"/>
  <c r="G635" i="8"/>
  <c r="G643" i="8"/>
  <c r="G651" i="8"/>
  <c r="G659" i="8"/>
  <c r="G663" i="8"/>
  <c r="G671" i="8"/>
  <c r="G679" i="8"/>
  <c r="G687" i="8"/>
  <c r="G695" i="8"/>
  <c r="G699" i="8"/>
  <c r="G707" i="8"/>
  <c r="G715" i="8"/>
  <c r="G411" i="8"/>
  <c r="G455" i="8"/>
  <c r="G467" i="8"/>
  <c r="G475" i="8"/>
  <c r="G483" i="8"/>
  <c r="G491" i="8"/>
  <c r="G499" i="8"/>
  <c r="G507" i="8"/>
  <c r="G515" i="8"/>
  <c r="G523" i="8"/>
  <c r="G531" i="8"/>
  <c r="G539" i="8"/>
  <c r="G547" i="8"/>
  <c r="G555" i="8"/>
  <c r="G567" i="8"/>
  <c r="G575" i="8"/>
  <c r="G583" i="8"/>
  <c r="G591" i="8"/>
  <c r="G599" i="8"/>
  <c r="G611" i="8"/>
  <c r="G619" i="8"/>
  <c r="G627" i="8"/>
  <c r="G639" i="8"/>
  <c r="G647" i="8"/>
  <c r="G655" i="8"/>
  <c r="G667" i="8"/>
  <c r="G675" i="8"/>
  <c r="G683" i="8"/>
  <c r="G691" i="8"/>
  <c r="G703" i="8"/>
  <c r="G711" i="8"/>
  <c r="P634" i="7"/>
  <c r="P592" i="7"/>
  <c r="P586" i="7"/>
  <c r="P582" i="7"/>
  <c r="P570" i="7"/>
  <c r="P562" i="7"/>
  <c r="P530" i="7"/>
  <c r="P524" i="7"/>
  <c r="P508" i="7"/>
  <c r="P492" i="7"/>
  <c r="P466" i="7"/>
  <c r="P448" i="7"/>
  <c r="P434" i="7"/>
  <c r="P410" i="7"/>
  <c r="P406" i="7"/>
  <c r="P404" i="7"/>
  <c r="P402" i="7"/>
  <c r="P400" i="7"/>
  <c r="P394" i="7"/>
  <c r="P390" i="7"/>
  <c r="G22" i="8"/>
  <c r="G24" i="8"/>
  <c r="G26" i="8"/>
  <c r="G28" i="8"/>
  <c r="G30" i="8"/>
  <c r="G32" i="8"/>
  <c r="G34" i="8"/>
  <c r="G36" i="8"/>
  <c r="G38" i="8"/>
  <c r="G40" i="8"/>
  <c r="G42" i="8"/>
  <c r="G44" i="8"/>
  <c r="G46" i="8"/>
  <c r="G48" i="8"/>
  <c r="G50" i="8"/>
  <c r="G52" i="8"/>
  <c r="G54" i="8"/>
  <c r="G56" i="8"/>
  <c r="G58" i="8"/>
  <c r="G60" i="8"/>
  <c r="G62" i="8"/>
  <c r="G64" i="8"/>
  <c r="G66" i="8"/>
  <c r="G68" i="8"/>
  <c r="G70" i="8"/>
  <c r="G72" i="8"/>
  <c r="G74" i="8"/>
  <c r="G76" i="8"/>
  <c r="G78" i="8"/>
  <c r="G80" i="8"/>
  <c r="G82" i="8"/>
  <c r="G84" i="8"/>
  <c r="G86" i="8"/>
  <c r="G88" i="8"/>
  <c r="G90" i="8"/>
  <c r="G92" i="8"/>
  <c r="G94" i="8"/>
  <c r="G96" i="8"/>
  <c r="G98" i="8"/>
  <c r="G100" i="8"/>
  <c r="G102" i="8"/>
  <c r="G104" i="8"/>
  <c r="G106" i="8"/>
  <c r="G108" i="8"/>
  <c r="G110" i="8"/>
  <c r="G112" i="8"/>
  <c r="G114" i="8"/>
  <c r="G116" i="8"/>
  <c r="G118" i="8"/>
  <c r="G120" i="8"/>
  <c r="G122" i="8"/>
  <c r="G124" i="8"/>
  <c r="G126" i="8"/>
  <c r="G128" i="8"/>
  <c r="G130" i="8"/>
  <c r="G132" i="8"/>
  <c r="G134" i="8"/>
  <c r="G136" i="8"/>
  <c r="G138" i="8"/>
  <c r="G140" i="8"/>
  <c r="G142" i="8"/>
  <c r="G144" i="8"/>
  <c r="G146" i="8"/>
  <c r="G148" i="8"/>
  <c r="G150" i="8"/>
  <c r="G152" i="8"/>
  <c r="G154" i="8"/>
  <c r="G156" i="8"/>
  <c r="G158" i="8"/>
  <c r="G160" i="8"/>
  <c r="G162" i="8"/>
  <c r="G164" i="8"/>
  <c r="G166" i="8"/>
  <c r="G168" i="8"/>
  <c r="G170" i="8"/>
  <c r="G172" i="8"/>
  <c r="G174" i="8"/>
  <c r="G176" i="8"/>
  <c r="G178" i="8"/>
  <c r="G180" i="8"/>
  <c r="G182" i="8"/>
  <c r="G184" i="8"/>
  <c r="G186" i="8"/>
  <c r="G188" i="8"/>
  <c r="G190" i="8"/>
  <c r="G192" i="8"/>
  <c r="G194" i="8"/>
  <c r="G196" i="8"/>
  <c r="G198" i="8"/>
  <c r="G200" i="8"/>
  <c r="G202" i="8"/>
  <c r="G204" i="8"/>
  <c r="G206" i="8"/>
  <c r="G208" i="8"/>
  <c r="G210" i="8"/>
  <c r="G212" i="8"/>
  <c r="G214" i="8"/>
  <c r="G216" i="8"/>
  <c r="G218" i="8"/>
  <c r="G220" i="8"/>
  <c r="G222" i="8"/>
  <c r="G224" i="8"/>
  <c r="G226" i="8"/>
  <c r="G228" i="8"/>
  <c r="G230" i="8"/>
  <c r="G232" i="8"/>
  <c r="G234" i="8"/>
  <c r="G236" i="8"/>
  <c r="G238" i="8"/>
  <c r="G240" i="8"/>
  <c r="G242" i="8"/>
  <c r="G244" i="8"/>
  <c r="G246" i="8"/>
  <c r="G248" i="8"/>
  <c r="G250" i="8"/>
  <c r="G252" i="8"/>
  <c r="G254" i="8"/>
  <c r="G256" i="8"/>
  <c r="G258" i="8"/>
  <c r="G260" i="8"/>
  <c r="G262" i="8"/>
  <c r="G264" i="8"/>
  <c r="G266" i="8"/>
  <c r="G268" i="8"/>
  <c r="G270" i="8"/>
  <c r="G272" i="8"/>
  <c r="G274" i="8"/>
  <c r="G276" i="8"/>
  <c r="G278" i="8"/>
  <c r="G280" i="8"/>
  <c r="G282" i="8"/>
  <c r="G284" i="8"/>
  <c r="G286" i="8"/>
  <c r="G288" i="8"/>
  <c r="G290" i="8"/>
  <c r="G292" i="8"/>
  <c r="G294" i="8"/>
  <c r="G296" i="8"/>
  <c r="G298" i="8"/>
  <c r="G300" i="8"/>
  <c r="G302" i="8"/>
  <c r="G304" i="8"/>
  <c r="G306" i="8"/>
  <c r="G308" i="8"/>
  <c r="G310" i="8"/>
  <c r="G312" i="8"/>
  <c r="G314" i="8"/>
  <c r="G316" i="8"/>
  <c r="G318" i="8"/>
  <c r="G320" i="8"/>
  <c r="G322" i="8"/>
  <c r="G324" i="8"/>
  <c r="G326" i="8"/>
  <c r="G328" i="8"/>
  <c r="G330" i="8"/>
  <c r="G332" i="8"/>
  <c r="G334" i="8"/>
  <c r="G336" i="8"/>
  <c r="G338" i="8"/>
  <c r="G340" i="8"/>
  <c r="G342" i="8"/>
  <c r="G344" i="8"/>
  <c r="G346" i="8"/>
  <c r="G348" i="8"/>
  <c r="G350" i="8"/>
  <c r="G352" i="8"/>
  <c r="G354" i="8"/>
  <c r="G356" i="8"/>
  <c r="G358" i="8"/>
  <c r="G360" i="8"/>
  <c r="G362" i="8"/>
  <c r="G364" i="8"/>
  <c r="G366" i="8"/>
  <c r="G368" i="8"/>
  <c r="G370" i="8"/>
  <c r="G372" i="8"/>
  <c r="G374" i="8"/>
  <c r="G376" i="8"/>
  <c r="G378" i="8"/>
  <c r="G380" i="8"/>
  <c r="G382" i="8"/>
  <c r="G384" i="8"/>
  <c r="G386" i="8"/>
  <c r="G8" i="8"/>
  <c r="G10" i="8"/>
  <c r="G12" i="8"/>
  <c r="G14" i="8"/>
  <c r="G16" i="8"/>
  <c r="G18" i="8"/>
  <c r="G20" i="8"/>
  <c r="G23" i="8"/>
  <c r="G27" i="8"/>
  <c r="G31" i="8"/>
  <c r="G35" i="8"/>
  <c r="G39" i="8"/>
  <c r="G43" i="8"/>
  <c r="G47" i="8"/>
  <c r="G51" i="8"/>
  <c r="G55" i="8"/>
  <c r="G59" i="8"/>
  <c r="G63" i="8"/>
  <c r="G67" i="8"/>
  <c r="G71" i="8"/>
  <c r="G75" i="8"/>
  <c r="G79" i="8"/>
  <c r="G83" i="8"/>
  <c r="G87" i="8"/>
  <c r="G91" i="8"/>
  <c r="G95" i="8"/>
  <c r="G99" i="8"/>
  <c r="G103" i="8"/>
  <c r="G107" i="8"/>
  <c r="G111" i="8"/>
  <c r="G115" i="8"/>
  <c r="G119" i="8"/>
  <c r="G123" i="8"/>
  <c r="G127" i="8"/>
  <c r="G131" i="8"/>
  <c r="G135" i="8"/>
  <c r="G139" i="8"/>
  <c r="G143" i="8"/>
  <c r="G147" i="8"/>
  <c r="G151" i="8"/>
  <c r="G155" i="8"/>
  <c r="G159" i="8"/>
  <c r="G163" i="8"/>
  <c r="G167" i="8"/>
  <c r="G171" i="8"/>
  <c r="G175" i="8"/>
  <c r="G179" i="8"/>
  <c r="G183" i="8"/>
  <c r="G187" i="8"/>
  <c r="G191" i="8"/>
  <c r="G195" i="8"/>
  <c r="G199" i="8"/>
  <c r="G203" i="8"/>
  <c r="G207" i="8"/>
  <c r="G211" i="8"/>
  <c r="G215" i="8"/>
  <c r="G219" i="8"/>
  <c r="G223" i="8"/>
  <c r="G227" i="8"/>
  <c r="G231" i="8"/>
  <c r="G235" i="8"/>
  <c r="G239" i="8"/>
  <c r="G243" i="8"/>
  <c r="G247" i="8"/>
  <c r="G251" i="8"/>
  <c r="G255" i="8"/>
  <c r="G259" i="8"/>
  <c r="G263" i="8"/>
  <c r="G267" i="8"/>
  <c r="G271" i="8"/>
  <c r="G275" i="8"/>
  <c r="G279" i="8"/>
  <c r="G283" i="8"/>
  <c r="G287" i="8"/>
  <c r="G291" i="8"/>
  <c r="G295" i="8"/>
  <c r="G299" i="8"/>
  <c r="G303" i="8"/>
  <c r="G307" i="8"/>
  <c r="G311" i="8"/>
  <c r="G315" i="8"/>
  <c r="G319" i="8"/>
  <c r="G323" i="8"/>
  <c r="G327" i="8"/>
  <c r="G331" i="8"/>
  <c r="G335" i="8"/>
  <c r="G339" i="8"/>
  <c r="G343" i="8"/>
  <c r="G347" i="8"/>
  <c r="G351" i="8"/>
  <c r="G355" i="8"/>
  <c r="G359" i="8"/>
  <c r="G363" i="8"/>
  <c r="G367" i="8"/>
  <c r="G371" i="8"/>
  <c r="G375" i="8"/>
  <c r="G379" i="8"/>
  <c r="G383" i="8"/>
  <c r="G7" i="8"/>
  <c r="G11" i="8"/>
  <c r="G15" i="8"/>
  <c r="G19" i="8"/>
  <c r="G25" i="8"/>
  <c r="G33" i="8"/>
  <c r="G37" i="8"/>
  <c r="G45" i="8"/>
  <c r="G53" i="8"/>
  <c r="G61" i="8"/>
  <c r="G69" i="8"/>
  <c r="G77" i="8"/>
  <c r="G81" i="8"/>
  <c r="G89" i="8"/>
  <c r="G97" i="8"/>
  <c r="G105" i="8"/>
  <c r="G109" i="8"/>
  <c r="G117" i="8"/>
  <c r="G129" i="8"/>
  <c r="G137" i="8"/>
  <c r="G145" i="8"/>
  <c r="G153" i="8"/>
  <c r="G157" i="8"/>
  <c r="G165" i="8"/>
  <c r="G173" i="8"/>
  <c r="G181" i="8"/>
  <c r="G189" i="8"/>
  <c r="G197" i="8"/>
  <c r="G205" i="8"/>
  <c r="G213" i="8"/>
  <c r="G221" i="8"/>
  <c r="G229" i="8"/>
  <c r="G237" i="8"/>
  <c r="G245" i="8"/>
  <c r="G253" i="8"/>
  <c r="G257" i="8"/>
  <c r="G265" i="8"/>
  <c r="G273" i="8"/>
  <c r="G281" i="8"/>
  <c r="G289" i="8"/>
  <c r="G293" i="8"/>
  <c r="G301" i="8"/>
  <c r="G309" i="8"/>
  <c r="G317" i="8"/>
  <c r="G325" i="8"/>
  <c r="G329" i="8"/>
  <c r="G337" i="8"/>
  <c r="G341" i="8"/>
  <c r="G349" i="8"/>
  <c r="G357" i="8"/>
  <c r="G365" i="8"/>
  <c r="G373" i="8"/>
  <c r="G381" i="8"/>
  <c r="G9" i="8"/>
  <c r="G13" i="8"/>
  <c r="G6" i="8"/>
  <c r="G21" i="8"/>
  <c r="G29" i="8"/>
  <c r="G41" i="8"/>
  <c r="G49" i="8"/>
  <c r="G57" i="8"/>
  <c r="G65" i="8"/>
  <c r="G73" i="8"/>
  <c r="G85" i="8"/>
  <c r="G93" i="8"/>
  <c r="G101" i="8"/>
  <c r="G113" i="8"/>
  <c r="G121" i="8"/>
  <c r="G125" i="8"/>
  <c r="G133" i="8"/>
  <c r="G141" i="8"/>
  <c r="G149" i="8"/>
  <c r="G161" i="8"/>
  <c r="G169" i="8"/>
  <c r="G177" i="8"/>
  <c r="G185" i="8"/>
  <c r="G193" i="8"/>
  <c r="G201" i="8"/>
  <c r="G209" i="8"/>
  <c r="G217" i="8"/>
  <c r="G225" i="8"/>
  <c r="G233" i="8"/>
  <c r="G241" i="8"/>
  <c r="G249" i="8"/>
  <c r="G261" i="8"/>
  <c r="G269" i="8"/>
  <c r="G277" i="8"/>
  <c r="G285" i="8"/>
  <c r="G297" i="8"/>
  <c r="G305" i="8"/>
  <c r="G313" i="8"/>
  <c r="G321" i="8"/>
  <c r="G333" i="8"/>
  <c r="G345" i="8"/>
  <c r="G353" i="8"/>
  <c r="G361" i="8"/>
  <c r="G369" i="8"/>
  <c r="G377" i="8"/>
  <c r="G385" i="8"/>
  <c r="G17" i="8"/>
  <c r="D1492" i="3"/>
  <c r="J1392" i="6"/>
  <c r="F1424" i="7"/>
  <c r="F1385" i="7"/>
  <c r="K967" i="7"/>
  <c r="K969" i="7"/>
  <c r="K971" i="7"/>
  <c r="K973" i="7"/>
  <c r="K975" i="7"/>
  <c r="K977" i="7"/>
  <c r="K979" i="7"/>
  <c r="K981" i="7"/>
  <c r="K983" i="7"/>
  <c r="K985" i="7"/>
  <c r="K987" i="7"/>
  <c r="K989" i="7"/>
  <c r="K991" i="7"/>
  <c r="K993" i="7"/>
  <c r="K995" i="7"/>
  <c r="K997" i="7"/>
  <c r="K999" i="7"/>
  <c r="K1001" i="7"/>
  <c r="K1003" i="7"/>
  <c r="K1005" i="7"/>
  <c r="K1007" i="7"/>
  <c r="K1009" i="7"/>
  <c r="K1011" i="7"/>
  <c r="K1013" i="7"/>
  <c r="K1015" i="7"/>
  <c r="K1017" i="7"/>
  <c r="K1019" i="7"/>
  <c r="K1021" i="7"/>
  <c r="K1023" i="7"/>
  <c r="K1025" i="7"/>
  <c r="K1027" i="7"/>
  <c r="K1029" i="7"/>
  <c r="K1031" i="7"/>
  <c r="K1033" i="7"/>
  <c r="K1035" i="7"/>
  <c r="K1037" i="7"/>
  <c r="K1039" i="7"/>
  <c r="K1041" i="7"/>
  <c r="K1043" i="7"/>
  <c r="K1045" i="7"/>
  <c r="K1047" i="7"/>
  <c r="K1049" i="7"/>
  <c r="K1051" i="7"/>
  <c r="K1053" i="7"/>
  <c r="K1055" i="7"/>
  <c r="K1057" i="7"/>
  <c r="K1059" i="7"/>
  <c r="K1061" i="7"/>
  <c r="K1063" i="7"/>
  <c r="K1065" i="7"/>
  <c r="K1067" i="7"/>
  <c r="K1069" i="7"/>
  <c r="K1071" i="7"/>
  <c r="K1073" i="7"/>
  <c r="K1075" i="7"/>
  <c r="K1077" i="7"/>
  <c r="K1079" i="7"/>
  <c r="K1081" i="7"/>
  <c r="K1083" i="7"/>
  <c r="K1085" i="7"/>
  <c r="K1087" i="7"/>
  <c r="K1089" i="7"/>
  <c r="K1091" i="7"/>
  <c r="K1093" i="7"/>
  <c r="K1095" i="7"/>
  <c r="K1097" i="7"/>
  <c r="K1099" i="7"/>
  <c r="K1101" i="7"/>
  <c r="K1103" i="7"/>
  <c r="K1105" i="7"/>
  <c r="K1107" i="7"/>
  <c r="K1109" i="7"/>
  <c r="K1111" i="7"/>
  <c r="K1113" i="7"/>
  <c r="K1115" i="7"/>
  <c r="K1117" i="7"/>
  <c r="K1119" i="7"/>
  <c r="K1121" i="7"/>
  <c r="K1123" i="7"/>
  <c r="K1125" i="7"/>
  <c r="K1127" i="7"/>
  <c r="K1129" i="7"/>
  <c r="K1131" i="7"/>
  <c r="K1133" i="7"/>
  <c r="K1135" i="7"/>
  <c r="K1137" i="7"/>
  <c r="K1139" i="7"/>
  <c r="K1141" i="7"/>
  <c r="K1143" i="7"/>
  <c r="K1145" i="7"/>
  <c r="K1147" i="7"/>
  <c r="K1149" i="7"/>
  <c r="K1151" i="7"/>
  <c r="K1153" i="7"/>
  <c r="K1155" i="7"/>
  <c r="K1157" i="7"/>
  <c r="K1159" i="7"/>
  <c r="K1161" i="7"/>
  <c r="K1163" i="7"/>
  <c r="K1165" i="7"/>
  <c r="K1167" i="7"/>
  <c r="K1169" i="7"/>
  <c r="K1171" i="7"/>
  <c r="K1173" i="7"/>
  <c r="K1175" i="7"/>
  <c r="K1177" i="7"/>
  <c r="K1179" i="7"/>
  <c r="K1181" i="7"/>
  <c r="K1183" i="7"/>
  <c r="K1185" i="7"/>
  <c r="K1187" i="7"/>
  <c r="K1189" i="7"/>
  <c r="K1191" i="7"/>
  <c r="K1193" i="7"/>
  <c r="K1195" i="7"/>
  <c r="K1197" i="7"/>
  <c r="K1199" i="7"/>
  <c r="K1201" i="7"/>
  <c r="K1203" i="7"/>
  <c r="K1205" i="7"/>
  <c r="K1207" i="7"/>
  <c r="K1209" i="7"/>
  <c r="K1211" i="7"/>
  <c r="K1213" i="7"/>
  <c r="K1215" i="7"/>
  <c r="K1217" i="7"/>
  <c r="K1219" i="7"/>
  <c r="K1221" i="7"/>
  <c r="K1223" i="7"/>
  <c r="K1225" i="7"/>
  <c r="K1227" i="7"/>
  <c r="K1229" i="7"/>
  <c r="K1231" i="7"/>
  <c r="K1233" i="7"/>
  <c r="K1235" i="7"/>
  <c r="K1237" i="7"/>
  <c r="K1239" i="7"/>
  <c r="K1241" i="7"/>
  <c r="K1243" i="7"/>
  <c r="K1245" i="7"/>
  <c r="K1247" i="7"/>
  <c r="K1249" i="7"/>
  <c r="K1251" i="7"/>
  <c r="K1253" i="7"/>
  <c r="K1255" i="7"/>
  <c r="K1257" i="7"/>
  <c r="K1259" i="7"/>
  <c r="K1261" i="7"/>
  <c r="K1263" i="7"/>
  <c r="K1265" i="7"/>
  <c r="K1267" i="7"/>
  <c r="K1269" i="7"/>
  <c r="K1271" i="7"/>
  <c r="K1273" i="7"/>
  <c r="K1275" i="7"/>
  <c r="K1277" i="7"/>
  <c r="K1279" i="7"/>
  <c r="K1281" i="7"/>
  <c r="K1283" i="7"/>
  <c r="K1285" i="7"/>
  <c r="K1287" i="7"/>
  <c r="K1289" i="7"/>
  <c r="K1291" i="7"/>
  <c r="K1293" i="7"/>
  <c r="K1295" i="7"/>
  <c r="K1297" i="7"/>
  <c r="K1299" i="7"/>
  <c r="K1301" i="7"/>
  <c r="K1303" i="7"/>
  <c r="K1305" i="7"/>
  <c r="K1307" i="7"/>
  <c r="K1309" i="7"/>
  <c r="K1311" i="7"/>
  <c r="K1313" i="7"/>
  <c r="K1315" i="7"/>
  <c r="K1317" i="7"/>
  <c r="K1319" i="7"/>
  <c r="K1321" i="7"/>
  <c r="K1323" i="7"/>
  <c r="K1325" i="7"/>
  <c r="K1327" i="7"/>
  <c r="K1329" i="7"/>
  <c r="K968" i="7"/>
  <c r="K972" i="7"/>
  <c r="K976" i="7"/>
  <c r="K980" i="7"/>
  <c r="K984" i="7"/>
  <c r="K988" i="7"/>
  <c r="K992" i="7"/>
  <c r="K996" i="7"/>
  <c r="K1000" i="7"/>
  <c r="K1004" i="7"/>
  <c r="K1008" i="7"/>
  <c r="K1012" i="7"/>
  <c r="K1016" i="7"/>
  <c r="K1020" i="7"/>
  <c r="K1024" i="7"/>
  <c r="K1028" i="7"/>
  <c r="K1032" i="7"/>
  <c r="K1036" i="7"/>
  <c r="K1040" i="7"/>
  <c r="K1044" i="7"/>
  <c r="K1048" i="7"/>
  <c r="K1052" i="7"/>
  <c r="K1056" i="7"/>
  <c r="K1060" i="7"/>
  <c r="K1064" i="7"/>
  <c r="K1068" i="7"/>
  <c r="K1072" i="7"/>
  <c r="K1076" i="7"/>
  <c r="K1080" i="7"/>
  <c r="K1084" i="7"/>
  <c r="K1088" i="7"/>
  <c r="K1092" i="7"/>
  <c r="K1096" i="7"/>
  <c r="K1100" i="7"/>
  <c r="K1104" i="7"/>
  <c r="K1108" i="7"/>
  <c r="K1112" i="7"/>
  <c r="K1116" i="7"/>
  <c r="K1120" i="7"/>
  <c r="K1124" i="7"/>
  <c r="K1128" i="7"/>
  <c r="K1132" i="7"/>
  <c r="K1136" i="7"/>
  <c r="K1140" i="7"/>
  <c r="K1144" i="7"/>
  <c r="K1148" i="7"/>
  <c r="K1152" i="7"/>
  <c r="K1156" i="7"/>
  <c r="K1160" i="7"/>
  <c r="K1164" i="7"/>
  <c r="K1168" i="7"/>
  <c r="K1172" i="7"/>
  <c r="K1176" i="7"/>
  <c r="K1180" i="7"/>
  <c r="K1184" i="7"/>
  <c r="K1188" i="7"/>
  <c r="K1192" i="7"/>
  <c r="K1196" i="7"/>
  <c r="K1200" i="7"/>
  <c r="K1204" i="7"/>
  <c r="K1208" i="7"/>
  <c r="K1212" i="7"/>
  <c r="K1216" i="7"/>
  <c r="K1220" i="7"/>
  <c r="K1224" i="7"/>
  <c r="K1228" i="7"/>
  <c r="K1232" i="7"/>
  <c r="K1236" i="7"/>
  <c r="K1240" i="7"/>
  <c r="K1244" i="7"/>
  <c r="K1248" i="7"/>
  <c r="K1252" i="7"/>
  <c r="K1256" i="7"/>
  <c r="K1260" i="7"/>
  <c r="K1264" i="7"/>
  <c r="K1268" i="7"/>
  <c r="K1272" i="7"/>
  <c r="K1276" i="7"/>
  <c r="K1280" i="7"/>
  <c r="K1284" i="7"/>
  <c r="K1288" i="7"/>
  <c r="K1292" i="7"/>
  <c r="K1296" i="7"/>
  <c r="K1300" i="7"/>
  <c r="K1304" i="7"/>
  <c r="K1308" i="7"/>
  <c r="K1312" i="7"/>
  <c r="K1316" i="7"/>
  <c r="K1320" i="7"/>
  <c r="K1324" i="7"/>
  <c r="K1328" i="7"/>
  <c r="K970" i="7"/>
  <c r="K978" i="7"/>
  <c r="K986" i="7"/>
  <c r="K994" i="7"/>
  <c r="K1002" i="7"/>
  <c r="K1010" i="7"/>
  <c r="K1018" i="7"/>
  <c r="K1026" i="7"/>
  <c r="K1034" i="7"/>
  <c r="K1042" i="7"/>
  <c r="K1050" i="7"/>
  <c r="K1058" i="7"/>
  <c r="K1066" i="7"/>
  <c r="K1074" i="7"/>
  <c r="K1082" i="7"/>
  <c r="K1090" i="7"/>
  <c r="K1098" i="7"/>
  <c r="K1106" i="7"/>
  <c r="K1114" i="7"/>
  <c r="K1122" i="7"/>
  <c r="K1130" i="7"/>
  <c r="K1138" i="7"/>
  <c r="K1146" i="7"/>
  <c r="K1154" i="7"/>
  <c r="K1162" i="7"/>
  <c r="K1170" i="7"/>
  <c r="K1178" i="7"/>
  <c r="K1186" i="7"/>
  <c r="K1194" i="7"/>
  <c r="K1202" i="7"/>
  <c r="K1210" i="7"/>
  <c r="K1218" i="7"/>
  <c r="K1226" i="7"/>
  <c r="K1234" i="7"/>
  <c r="K1242" i="7"/>
  <c r="K1250" i="7"/>
  <c r="K1258" i="7"/>
  <c r="K1266" i="7"/>
  <c r="K1274" i="7"/>
  <c r="K1282" i="7"/>
  <c r="K1290" i="7"/>
  <c r="K1298" i="7"/>
  <c r="K1306" i="7"/>
  <c r="K1314" i="7"/>
  <c r="K1322" i="7"/>
  <c r="K965" i="7"/>
  <c r="K966" i="7"/>
  <c r="K974" i="7"/>
  <c r="K982" i="7"/>
  <c r="K990" i="7"/>
  <c r="K998" i="7"/>
  <c r="K1006" i="7"/>
  <c r="K1014" i="7"/>
  <c r="K1022" i="7"/>
  <c r="K1030" i="7"/>
  <c r="K1038" i="7"/>
  <c r="K1046" i="7"/>
  <c r="K1054" i="7"/>
  <c r="K1062" i="7"/>
  <c r="K1070" i="7"/>
  <c r="K1078" i="7"/>
  <c r="K1086" i="7"/>
  <c r="K1094" i="7"/>
  <c r="K1102" i="7"/>
  <c r="K1110" i="7"/>
  <c r="K1118" i="7"/>
  <c r="K1126" i="7"/>
  <c r="K1134" i="7"/>
  <c r="K1142" i="7"/>
  <c r="K1150" i="7"/>
  <c r="K1158" i="7"/>
  <c r="K1166" i="7"/>
  <c r="K1174" i="7"/>
  <c r="K1182" i="7"/>
  <c r="K1190" i="7"/>
  <c r="K1198" i="7"/>
  <c r="K1206" i="7"/>
  <c r="K1214" i="7"/>
  <c r="K1222" i="7"/>
  <c r="K1230" i="7"/>
  <c r="K1238" i="7"/>
  <c r="K1246" i="7"/>
  <c r="K1254" i="7"/>
  <c r="K1262" i="7"/>
  <c r="K1270" i="7"/>
  <c r="K1278" i="7"/>
  <c r="K1286" i="7"/>
  <c r="K1294" i="7"/>
  <c r="K1302" i="7"/>
  <c r="K1310" i="7"/>
  <c r="K1318" i="7"/>
  <c r="K1326" i="7"/>
  <c r="J896" i="10"/>
  <c r="J896" i="16"/>
  <c r="J473" i="11"/>
  <c r="F295" i="11"/>
  <c r="G387" i="2"/>
  <c r="F387" i="7"/>
  <c r="F387" i="9"/>
  <c r="F387" i="16"/>
  <c r="H1491" i="6"/>
  <c r="F1491" i="7"/>
  <c r="E1492" i="3"/>
  <c r="L1381" i="2"/>
  <c r="L1377" i="2"/>
  <c r="L1373" i="2"/>
  <c r="L1369" i="2"/>
  <c r="L1365" i="2"/>
  <c r="L1361" i="2"/>
  <c r="L1359" i="2"/>
  <c r="L1353" i="2"/>
  <c r="L1349" i="2"/>
  <c r="L1345" i="2"/>
  <c r="L1341" i="2"/>
  <c r="L1337" i="2"/>
  <c r="L1333" i="2"/>
  <c r="I898" i="4"/>
  <c r="H963" i="4"/>
  <c r="K1385" i="6"/>
  <c r="F1385" i="6"/>
  <c r="H1330" i="6"/>
  <c r="I898" i="6"/>
  <c r="H963" i="6"/>
  <c r="I720" i="6"/>
  <c r="H896" i="6"/>
  <c r="K718" i="6"/>
  <c r="I1387" i="5"/>
  <c r="G1383" i="1" s="1"/>
  <c r="F1424" i="5"/>
  <c r="F1385" i="5"/>
  <c r="I965" i="5"/>
  <c r="G963" i="1" s="1"/>
  <c r="F1330" i="5"/>
  <c r="I898" i="5"/>
  <c r="G897" i="1" s="1"/>
  <c r="F963" i="5"/>
  <c r="F896" i="7"/>
  <c r="F896" i="8"/>
  <c r="K1424" i="9"/>
  <c r="F1385" i="9"/>
  <c r="K963" i="9"/>
  <c r="F896" i="9"/>
  <c r="K1461" i="10"/>
  <c r="L1461" i="10" s="1"/>
  <c r="K1459" i="10"/>
  <c r="L1459" i="10" s="1"/>
  <c r="K1457" i="10"/>
  <c r="L1457" i="10" s="1"/>
  <c r="K1454" i="10"/>
  <c r="L1454" i="10" s="1"/>
  <c r="K1452" i="10"/>
  <c r="L1452" i="10" s="1"/>
  <c r="K1450" i="10"/>
  <c r="L1450" i="10" s="1"/>
  <c r="K1448" i="10"/>
  <c r="L1448" i="10" s="1"/>
  <c r="K1446" i="10"/>
  <c r="L1446" i="10" s="1"/>
  <c r="K1444" i="10"/>
  <c r="L1444" i="10" s="1"/>
  <c r="K1442" i="10"/>
  <c r="L1442" i="10" s="1"/>
  <c r="N1442" i="10" s="1"/>
  <c r="K1440" i="10"/>
  <c r="L1440" i="10" s="1"/>
  <c r="K1438" i="10"/>
  <c r="L1438" i="10" s="1"/>
  <c r="K1436" i="10"/>
  <c r="L1436" i="10" s="1"/>
  <c r="K1434" i="10"/>
  <c r="L1434" i="10" s="1"/>
  <c r="K1432" i="10"/>
  <c r="L1432" i="10" s="1"/>
  <c r="N1432" i="10" s="1"/>
  <c r="K1430" i="10"/>
  <c r="L1430" i="10" s="1"/>
  <c r="K1428" i="10"/>
  <c r="L1428" i="10" s="1"/>
  <c r="N1428" i="10" s="1"/>
  <c r="F1424" i="10"/>
  <c r="F1385" i="10"/>
  <c r="K713" i="10"/>
  <c r="L713" i="10" s="1"/>
  <c r="K711" i="10"/>
  <c r="L711" i="10" s="1"/>
  <c r="K709" i="10"/>
  <c r="L709" i="10" s="1"/>
  <c r="K707" i="10"/>
  <c r="L707" i="10" s="1"/>
  <c r="N707" i="10" s="1"/>
  <c r="K703" i="10"/>
  <c r="L703" i="10" s="1"/>
  <c r="K701" i="10"/>
  <c r="L701" i="10" s="1"/>
  <c r="K697" i="10"/>
  <c r="L697" i="10" s="1"/>
  <c r="K695" i="10"/>
  <c r="L695" i="10" s="1"/>
  <c r="K693" i="10"/>
  <c r="L693" i="10" s="1"/>
  <c r="N693" i="10" s="1"/>
  <c r="K691" i="10"/>
  <c r="L691" i="10" s="1"/>
  <c r="K689" i="10"/>
  <c r="L689" i="10" s="1"/>
  <c r="K687" i="10"/>
  <c r="L687" i="10" s="1"/>
  <c r="K685" i="10"/>
  <c r="L685" i="10" s="1"/>
  <c r="K683" i="10"/>
  <c r="L683" i="10" s="1"/>
  <c r="K681" i="10"/>
  <c r="L681" i="10" s="1"/>
  <c r="K677" i="10"/>
  <c r="L677" i="10" s="1"/>
  <c r="K675" i="10"/>
  <c r="L675" i="10" s="1"/>
  <c r="K671" i="10"/>
  <c r="L671" i="10" s="1"/>
  <c r="K669" i="10"/>
  <c r="L669" i="10" s="1"/>
  <c r="K667" i="10"/>
  <c r="L667" i="10" s="1"/>
  <c r="K665" i="10"/>
  <c r="L665" i="10" s="1"/>
  <c r="K661" i="10"/>
  <c r="L661" i="10" s="1"/>
  <c r="K659" i="10"/>
  <c r="L659" i="10" s="1"/>
  <c r="K657" i="10"/>
  <c r="L657" i="10" s="1"/>
  <c r="K653" i="10"/>
  <c r="L653" i="10" s="1"/>
  <c r="K651" i="10"/>
  <c r="L651" i="10" s="1"/>
  <c r="K647" i="10"/>
  <c r="L647" i="10" s="1"/>
  <c r="K645" i="10"/>
  <c r="L645" i="10" s="1"/>
  <c r="K643" i="10"/>
  <c r="L643" i="10" s="1"/>
  <c r="K641" i="10"/>
  <c r="L641" i="10" s="1"/>
  <c r="N641" i="10" s="1"/>
  <c r="K639" i="10"/>
  <c r="L639" i="10" s="1"/>
  <c r="N639" i="10" s="1"/>
  <c r="K635" i="10"/>
  <c r="L635" i="10" s="1"/>
  <c r="K633" i="10"/>
  <c r="L633" i="10" s="1"/>
  <c r="K631" i="10"/>
  <c r="L631" i="10" s="1"/>
  <c r="N631" i="10" s="1"/>
  <c r="K627" i="10"/>
  <c r="L627" i="10" s="1"/>
  <c r="N627" i="10" s="1"/>
  <c r="K625" i="10"/>
  <c r="L625" i="10" s="1"/>
  <c r="N625" i="10" s="1"/>
  <c r="K623" i="10"/>
  <c r="L623" i="10" s="1"/>
  <c r="N623" i="10" s="1"/>
  <c r="K621" i="10"/>
  <c r="L621" i="10" s="1"/>
  <c r="K619" i="10"/>
  <c r="L619" i="10" s="1"/>
  <c r="N619" i="10" s="1"/>
  <c r="K617" i="10"/>
  <c r="L617" i="10" s="1"/>
  <c r="K615" i="10"/>
  <c r="L615" i="10" s="1"/>
  <c r="K613" i="10"/>
  <c r="L613" i="10" s="1"/>
  <c r="K611" i="10"/>
  <c r="L611" i="10" s="1"/>
  <c r="N611" i="10" s="1"/>
  <c r="K609" i="10"/>
  <c r="L609" i="10" s="1"/>
  <c r="K607" i="10"/>
  <c r="L607" i="10" s="1"/>
  <c r="K605" i="10"/>
  <c r="L605" i="10" s="1"/>
  <c r="K601" i="10"/>
  <c r="L601" i="10" s="1"/>
  <c r="K599" i="10"/>
  <c r="L599" i="10" s="1"/>
  <c r="K593" i="10"/>
  <c r="L593" i="10" s="1"/>
  <c r="K589" i="10"/>
  <c r="L589" i="10" s="1"/>
  <c r="K587" i="10"/>
  <c r="L587" i="10" s="1"/>
  <c r="K585" i="10"/>
  <c r="L585" i="10" s="1"/>
  <c r="K581" i="10"/>
  <c r="L581" i="10" s="1"/>
  <c r="K579" i="10"/>
  <c r="L579" i="10" s="1"/>
  <c r="K575" i="10"/>
  <c r="L575" i="10" s="1"/>
  <c r="K573" i="10"/>
  <c r="L573" i="10" s="1"/>
  <c r="K571" i="10"/>
  <c r="L571" i="10" s="1"/>
  <c r="K569" i="10"/>
  <c r="L569" i="10" s="1"/>
  <c r="N569" i="10" s="1"/>
  <c r="K565" i="10"/>
  <c r="L565" i="10" s="1"/>
  <c r="K561" i="10"/>
  <c r="L561" i="10" s="1"/>
  <c r="K557" i="10"/>
  <c r="L557" i="10" s="1"/>
  <c r="K555" i="10"/>
  <c r="L555" i="10" s="1"/>
  <c r="K553" i="10"/>
  <c r="L553" i="10" s="1"/>
  <c r="N553" i="10" s="1"/>
  <c r="K551" i="10"/>
  <c r="L551" i="10" s="1"/>
  <c r="N551" i="10" s="1"/>
  <c r="K1489" i="16"/>
  <c r="L1489" i="16" s="1"/>
  <c r="K1488" i="16"/>
  <c r="L1488" i="16" s="1"/>
  <c r="K1487" i="16"/>
  <c r="L1487" i="16" s="1"/>
  <c r="K1486" i="16"/>
  <c r="L1486" i="16" s="1"/>
  <c r="K1485" i="16"/>
  <c r="L1485" i="16" s="1"/>
  <c r="N1485" i="16" s="1"/>
  <c r="K1484" i="16"/>
  <c r="L1484" i="16" s="1"/>
  <c r="N1484" i="16" s="1"/>
  <c r="K1483" i="16"/>
  <c r="L1483" i="16" s="1"/>
  <c r="K1482" i="16"/>
  <c r="L1482" i="16" s="1"/>
  <c r="K1481" i="16"/>
  <c r="L1481" i="16" s="1"/>
  <c r="N1481" i="16" s="1"/>
  <c r="K1480" i="16"/>
  <c r="L1480" i="16" s="1"/>
  <c r="K1479" i="16"/>
  <c r="L1479" i="16" s="1"/>
  <c r="K1478" i="16"/>
  <c r="L1478" i="16" s="1"/>
  <c r="K1477" i="16"/>
  <c r="L1477" i="16" s="1"/>
  <c r="K1476" i="16"/>
  <c r="L1476" i="16" s="1"/>
  <c r="K1475" i="16"/>
  <c r="L1475" i="16" s="1"/>
  <c r="K1474" i="16"/>
  <c r="L1474" i="16" s="1"/>
  <c r="N1474" i="16" s="1"/>
  <c r="K1473" i="16"/>
  <c r="L1473" i="16" s="1"/>
  <c r="K1472" i="16"/>
  <c r="L1472" i="16" s="1"/>
  <c r="N1472" i="16" s="1"/>
  <c r="K1471" i="16"/>
  <c r="L1471" i="16" s="1"/>
  <c r="K1470" i="16"/>
  <c r="L1470" i="16" s="1"/>
  <c r="K1469" i="16"/>
  <c r="L1469" i="16" s="1"/>
  <c r="K1468" i="16"/>
  <c r="L1468" i="16" s="1"/>
  <c r="N1468" i="16" s="1"/>
  <c r="K1467" i="16"/>
  <c r="L1467" i="16" s="1"/>
  <c r="K1466" i="16"/>
  <c r="L1466" i="16" s="1"/>
  <c r="K1465" i="16"/>
  <c r="L1465" i="16" s="1"/>
  <c r="K1464" i="16"/>
  <c r="L1464" i="16" s="1"/>
  <c r="N1464" i="16" s="1"/>
  <c r="K1463" i="16"/>
  <c r="L1463" i="16" s="1"/>
  <c r="N1463" i="16" s="1"/>
  <c r="K1462" i="16"/>
  <c r="L1462" i="16" s="1"/>
  <c r="N1462" i="16" s="1"/>
  <c r="K1460" i="16"/>
  <c r="L1460" i="16" s="1"/>
  <c r="K1458" i="16"/>
  <c r="L1458" i="16" s="1"/>
  <c r="K1456" i="16"/>
  <c r="L1456" i="16" s="1"/>
  <c r="N1456" i="16" s="1"/>
  <c r="K1454" i="16"/>
  <c r="L1454" i="16" s="1"/>
  <c r="K1452" i="16"/>
  <c r="L1452" i="16" s="1"/>
  <c r="K1450" i="16"/>
  <c r="L1450" i="16" s="1"/>
  <c r="K1448" i="16"/>
  <c r="L1448" i="16" s="1"/>
  <c r="K1446" i="16"/>
  <c r="L1446" i="16" s="1"/>
  <c r="K1444" i="16"/>
  <c r="L1444" i="16" s="1"/>
  <c r="K1442" i="16"/>
  <c r="L1442" i="16" s="1"/>
  <c r="K1440" i="16"/>
  <c r="L1440" i="16" s="1"/>
  <c r="K1438" i="16"/>
  <c r="L1438" i="16" s="1"/>
  <c r="N1438" i="16" s="1"/>
  <c r="K1436" i="16"/>
  <c r="L1436" i="16" s="1"/>
  <c r="K1434" i="16"/>
  <c r="L1434" i="16" s="1"/>
  <c r="N1434" i="16" s="1"/>
  <c r="K1432" i="16"/>
  <c r="L1432" i="16" s="1"/>
  <c r="K1430" i="16"/>
  <c r="L1430" i="16" s="1"/>
  <c r="K1428" i="16"/>
  <c r="L1428" i="16" s="1"/>
  <c r="F1424" i="16"/>
  <c r="F1385" i="16"/>
  <c r="K389" i="16"/>
  <c r="J718" i="16"/>
  <c r="F1002" i="11"/>
  <c r="F962" i="11"/>
  <c r="J540" i="11"/>
  <c r="K941" i="17"/>
  <c r="L941" i="17" s="1"/>
  <c r="K940" i="17"/>
  <c r="L940" i="17" s="1"/>
  <c r="K939" i="17"/>
  <c r="L939" i="17" s="1"/>
  <c r="K938" i="17"/>
  <c r="L938" i="17" s="1"/>
  <c r="K937" i="17"/>
  <c r="L937" i="17" s="1"/>
  <c r="K936" i="17"/>
  <c r="L936" i="17" s="1"/>
  <c r="K934" i="17"/>
  <c r="L934" i="17" s="1"/>
  <c r="N934" i="17" s="1"/>
  <c r="K933" i="17"/>
  <c r="L933" i="17" s="1"/>
  <c r="K932" i="17"/>
  <c r="L932" i="17" s="1"/>
  <c r="K931" i="17"/>
  <c r="L931" i="17" s="1"/>
  <c r="N931" i="17" s="1"/>
  <c r="K930" i="17"/>
  <c r="L930" i="17" s="1"/>
  <c r="K929" i="17"/>
  <c r="L929" i="17" s="1"/>
  <c r="K928" i="17"/>
  <c r="L928" i="17" s="1"/>
  <c r="K926" i="17"/>
  <c r="L926" i="17" s="1"/>
  <c r="K925" i="17"/>
  <c r="L925" i="17" s="1"/>
  <c r="K923" i="17"/>
  <c r="L923" i="17" s="1"/>
  <c r="K921" i="17"/>
  <c r="L921" i="17" s="1"/>
  <c r="K918" i="17"/>
  <c r="L918" i="17" s="1"/>
  <c r="K916" i="17"/>
  <c r="L916" i="17" s="1"/>
  <c r="K915" i="17"/>
  <c r="L915" i="17" s="1"/>
  <c r="K914" i="17"/>
  <c r="L914" i="17" s="1"/>
  <c r="K913" i="17"/>
  <c r="L913" i="17" s="1"/>
  <c r="K912" i="17"/>
  <c r="L912" i="17" s="1"/>
  <c r="K911" i="17"/>
  <c r="L911" i="17" s="1"/>
  <c r="K910" i="17"/>
  <c r="L910" i="17" s="1"/>
  <c r="K908" i="17"/>
  <c r="L908" i="17" s="1"/>
  <c r="K907" i="17"/>
  <c r="L907" i="17" s="1"/>
  <c r="K906" i="17"/>
  <c r="L906" i="17" s="1"/>
  <c r="F1330" i="13"/>
  <c r="F963" i="13"/>
  <c r="K1423" i="10"/>
  <c r="L1423" i="10" s="1"/>
  <c r="L1424" i="9"/>
  <c r="P1479" i="7"/>
  <c r="P1471" i="7"/>
  <c r="P1467" i="7"/>
  <c r="P1453" i="7"/>
  <c r="P1449" i="7"/>
  <c r="P1447" i="7"/>
  <c r="P1444" i="7"/>
  <c r="P1439" i="7"/>
  <c r="J1434" i="1" s="1"/>
  <c r="P1429" i="7"/>
  <c r="P871" i="7"/>
  <c r="J871" i="1" s="1"/>
  <c r="P854" i="7"/>
  <c r="P846" i="7"/>
  <c r="J846" i="1" s="1"/>
  <c r="P832" i="7"/>
  <c r="P824" i="7"/>
  <c r="J824" i="1" s="1"/>
  <c r="P818" i="7"/>
  <c r="P813" i="7"/>
  <c r="J813" i="1" s="1"/>
  <c r="P807" i="7"/>
  <c r="P804" i="7"/>
  <c r="J804" i="1" s="1"/>
  <c r="P800" i="7"/>
  <c r="P798" i="7"/>
  <c r="J798" i="1" s="1"/>
  <c r="P793" i="7"/>
  <c r="P782" i="7"/>
  <c r="P772" i="7"/>
  <c r="P749" i="7"/>
  <c r="J749" i="1" s="1"/>
  <c r="P739" i="7"/>
  <c r="P730" i="7"/>
  <c r="J730" i="1" s="1"/>
  <c r="I389" i="5"/>
  <c r="G390" i="1" s="1"/>
  <c r="F718" i="5"/>
  <c r="H714" i="13"/>
  <c r="H391" i="13"/>
  <c r="H393" i="13"/>
  <c r="H395" i="13"/>
  <c r="I395" i="13" s="1"/>
  <c r="H397" i="13"/>
  <c r="H399" i="13"/>
  <c r="H401" i="13"/>
  <c r="H403" i="13"/>
  <c r="I403" i="13" s="1"/>
  <c r="H405" i="13"/>
  <c r="H407" i="13"/>
  <c r="H409" i="13"/>
  <c r="I409" i="13" s="1"/>
  <c r="H411" i="13"/>
  <c r="I411" i="13" s="1"/>
  <c r="H413" i="13"/>
  <c r="H415" i="13"/>
  <c r="H417" i="13"/>
  <c r="H419" i="13"/>
  <c r="I419" i="13" s="1"/>
  <c r="H421" i="13"/>
  <c r="H423" i="13"/>
  <c r="H425" i="13"/>
  <c r="H427" i="13"/>
  <c r="I427" i="13" s="1"/>
  <c r="H429" i="13"/>
  <c r="H431" i="13"/>
  <c r="H433" i="13"/>
  <c r="I433" i="13" s="1"/>
  <c r="H435" i="13"/>
  <c r="H437" i="13"/>
  <c r="H439" i="13"/>
  <c r="H441" i="13"/>
  <c r="H443" i="13"/>
  <c r="H445" i="13"/>
  <c r="H447" i="13"/>
  <c r="H449" i="13"/>
  <c r="I449" i="13" s="1"/>
  <c r="H451" i="13"/>
  <c r="I451" i="13" s="1"/>
  <c r="H453" i="13"/>
  <c r="H455" i="13"/>
  <c r="H457" i="13"/>
  <c r="H459" i="13"/>
  <c r="H461" i="13"/>
  <c r="H463" i="13"/>
  <c r="H465" i="13"/>
  <c r="H467" i="13"/>
  <c r="I467" i="13" s="1"/>
  <c r="H469" i="13"/>
  <c r="H471" i="13"/>
  <c r="H473" i="13"/>
  <c r="H475" i="13"/>
  <c r="H477" i="13"/>
  <c r="H479" i="13"/>
  <c r="H481" i="13"/>
  <c r="H483" i="13"/>
  <c r="H485" i="13"/>
  <c r="H487" i="13"/>
  <c r="H489" i="13"/>
  <c r="H491" i="13"/>
  <c r="I491" i="13" s="1"/>
  <c r="H493" i="13"/>
  <c r="H495" i="13"/>
  <c r="H497" i="13"/>
  <c r="H499" i="13"/>
  <c r="I499" i="13" s="1"/>
  <c r="H501" i="13"/>
  <c r="H503" i="13"/>
  <c r="H505" i="13"/>
  <c r="H507" i="13"/>
  <c r="I507" i="13" s="1"/>
  <c r="H509" i="13"/>
  <c r="H511" i="13"/>
  <c r="H513" i="13"/>
  <c r="I513" i="13" s="1"/>
  <c r="H515" i="13"/>
  <c r="H517" i="13"/>
  <c r="H519" i="13"/>
  <c r="H521" i="13"/>
  <c r="H523" i="13"/>
  <c r="I523" i="13" s="1"/>
  <c r="H525" i="13"/>
  <c r="H527" i="13"/>
  <c r="H529" i="13"/>
  <c r="H531" i="13"/>
  <c r="I531" i="13" s="1"/>
  <c r="H533" i="13"/>
  <c r="H535" i="13"/>
  <c r="H537" i="13"/>
  <c r="I537" i="13" s="1"/>
  <c r="H539" i="13"/>
  <c r="I539" i="13" s="1"/>
  <c r="H541" i="13"/>
  <c r="H543" i="13"/>
  <c r="H545" i="13"/>
  <c r="I545" i="13" s="1"/>
  <c r="H547" i="13"/>
  <c r="I547" i="13" s="1"/>
  <c r="H549" i="13"/>
  <c r="H551" i="13"/>
  <c r="H553" i="13"/>
  <c r="I553" i="13" s="1"/>
  <c r="H555" i="13"/>
  <c r="I555" i="13" s="1"/>
  <c r="H557" i="13"/>
  <c r="H559" i="13"/>
  <c r="H561" i="13"/>
  <c r="H563" i="13"/>
  <c r="I563" i="13" s="1"/>
  <c r="H565" i="13"/>
  <c r="H567" i="13"/>
  <c r="H569" i="13"/>
  <c r="H571" i="13"/>
  <c r="I571" i="13" s="1"/>
  <c r="H573" i="13"/>
  <c r="H575" i="13"/>
  <c r="H577" i="13"/>
  <c r="H579" i="13"/>
  <c r="H581" i="13"/>
  <c r="H583" i="13"/>
  <c r="H585" i="13"/>
  <c r="I585" i="13" s="1"/>
  <c r="H587" i="13"/>
  <c r="I587" i="13" s="1"/>
  <c r="H589" i="13"/>
  <c r="H591" i="13"/>
  <c r="H593" i="13"/>
  <c r="I593" i="13" s="1"/>
  <c r="H595" i="13"/>
  <c r="I595" i="13" s="1"/>
  <c r="H597" i="13"/>
  <c r="H599" i="13"/>
  <c r="H601" i="13"/>
  <c r="H603" i="13"/>
  <c r="I603" i="13" s="1"/>
  <c r="H605" i="13"/>
  <c r="H607" i="13"/>
  <c r="H609" i="13"/>
  <c r="H611" i="13"/>
  <c r="I611" i="13" s="1"/>
  <c r="H613" i="13"/>
  <c r="H615" i="13"/>
  <c r="H617" i="13"/>
  <c r="I617" i="13" s="1"/>
  <c r="H619" i="13"/>
  <c r="I619" i="13" s="1"/>
  <c r="H621" i="13"/>
  <c r="H623" i="13"/>
  <c r="H625" i="13"/>
  <c r="I625" i="13" s="1"/>
  <c r="H627" i="13"/>
  <c r="I627" i="13" s="1"/>
  <c r="H629" i="13"/>
  <c r="H631" i="13"/>
  <c r="H633" i="13"/>
  <c r="I633" i="13" s="1"/>
  <c r="H635" i="13"/>
  <c r="H637" i="13"/>
  <c r="H639" i="13"/>
  <c r="H641" i="13"/>
  <c r="I641" i="13" s="1"/>
  <c r="H643" i="13"/>
  <c r="H645" i="13"/>
  <c r="H647" i="13"/>
  <c r="H649" i="13"/>
  <c r="H651" i="13"/>
  <c r="I651" i="13" s="1"/>
  <c r="H653" i="13"/>
  <c r="H655" i="13"/>
  <c r="H657" i="13"/>
  <c r="I657" i="13" s="1"/>
  <c r="H659" i="13"/>
  <c r="H661" i="13"/>
  <c r="H663" i="13"/>
  <c r="H665" i="13"/>
  <c r="I665" i="13" s="1"/>
  <c r="H667" i="13"/>
  <c r="I667" i="13" s="1"/>
  <c r="H669" i="13"/>
  <c r="H671" i="13"/>
  <c r="H673" i="13"/>
  <c r="I673" i="13" s="1"/>
  <c r="H675" i="13"/>
  <c r="I675" i="13" s="1"/>
  <c r="H677" i="13"/>
  <c r="H679" i="13"/>
  <c r="H681" i="13"/>
  <c r="H683" i="13"/>
  <c r="I683" i="13" s="1"/>
  <c r="H685" i="13"/>
  <c r="H687" i="13"/>
  <c r="H689" i="13"/>
  <c r="H691" i="13"/>
  <c r="I691" i="13" s="1"/>
  <c r="H693" i="13"/>
  <c r="H695" i="13"/>
  <c r="H697" i="13"/>
  <c r="I697" i="13" s="1"/>
  <c r="H699" i="13"/>
  <c r="H701" i="13"/>
  <c r="H703" i="13"/>
  <c r="H705" i="13"/>
  <c r="H707" i="13"/>
  <c r="I707" i="13" s="1"/>
  <c r="H709" i="13"/>
  <c r="H711" i="13"/>
  <c r="H713" i="13"/>
  <c r="H716" i="13"/>
  <c r="H390" i="13"/>
  <c r="H394" i="13"/>
  <c r="H398" i="13"/>
  <c r="I398" i="13" s="1"/>
  <c r="H402" i="13"/>
  <c r="H406" i="13"/>
  <c r="H410" i="13"/>
  <c r="H414" i="13"/>
  <c r="H418" i="13"/>
  <c r="I418" i="13" s="1"/>
  <c r="H422" i="13"/>
  <c r="H426" i="13"/>
  <c r="H430" i="13"/>
  <c r="H434" i="13"/>
  <c r="I434" i="13" s="1"/>
  <c r="H438" i="13"/>
  <c r="H442" i="13"/>
  <c r="H446" i="13"/>
  <c r="I446" i="13" s="1"/>
  <c r="H450" i="13"/>
  <c r="H454" i="13"/>
  <c r="H458" i="13"/>
  <c r="H462" i="13"/>
  <c r="H466" i="13"/>
  <c r="H470" i="13"/>
  <c r="H474" i="13"/>
  <c r="H478" i="13"/>
  <c r="I478" i="13" s="1"/>
  <c r="H482" i="13"/>
  <c r="I482" i="13" s="1"/>
  <c r="H486" i="13"/>
  <c r="H490" i="13"/>
  <c r="H494" i="13"/>
  <c r="I494" i="13" s="1"/>
  <c r="H498" i="13"/>
  <c r="I498" i="13" s="1"/>
  <c r="H502" i="13"/>
  <c r="H506" i="13"/>
  <c r="H510" i="13"/>
  <c r="H514" i="13"/>
  <c r="I514" i="13" s="1"/>
  <c r="H518" i="13"/>
  <c r="H522" i="13"/>
  <c r="H526" i="13"/>
  <c r="H530" i="13"/>
  <c r="H534" i="13"/>
  <c r="H538" i="13"/>
  <c r="H542" i="13"/>
  <c r="H546" i="13"/>
  <c r="H550" i="13"/>
  <c r="H554" i="13"/>
  <c r="H558" i="13"/>
  <c r="H562" i="13"/>
  <c r="I562" i="13" s="1"/>
  <c r="H566" i="13"/>
  <c r="H570" i="13"/>
  <c r="H574" i="13"/>
  <c r="H578" i="13"/>
  <c r="I578" i="13" s="1"/>
  <c r="H582" i="13"/>
  <c r="H586" i="13"/>
  <c r="H590" i="13"/>
  <c r="H594" i="13"/>
  <c r="H598" i="13"/>
  <c r="H602" i="13"/>
  <c r="H392" i="13"/>
  <c r="H396" i="13"/>
  <c r="H400" i="13"/>
  <c r="H404" i="13"/>
  <c r="H408" i="13"/>
  <c r="H412" i="13"/>
  <c r="H416" i="13"/>
  <c r="H420" i="13"/>
  <c r="H424" i="13"/>
  <c r="I424" i="13" s="1"/>
  <c r="H428" i="13"/>
  <c r="I428" i="13" s="1"/>
  <c r="H432" i="13"/>
  <c r="H436" i="13"/>
  <c r="H440" i="13"/>
  <c r="H444" i="13"/>
  <c r="H448" i="13"/>
  <c r="H452" i="13"/>
  <c r="H456" i="13"/>
  <c r="I456" i="13" s="1"/>
  <c r="H460" i="13"/>
  <c r="H464" i="13"/>
  <c r="H468" i="13"/>
  <c r="H472" i="13"/>
  <c r="H476" i="13"/>
  <c r="I476" i="13" s="1"/>
  <c r="H480" i="13"/>
  <c r="H484" i="13"/>
  <c r="H488" i="13"/>
  <c r="H492" i="13"/>
  <c r="I492" i="13" s="1"/>
  <c r="H496" i="13"/>
  <c r="H500" i="13"/>
  <c r="H504" i="13"/>
  <c r="I504" i="13" s="1"/>
  <c r="H508" i="13"/>
  <c r="I508" i="13" s="1"/>
  <c r="H512" i="13"/>
  <c r="H516" i="13"/>
  <c r="H520" i="13"/>
  <c r="I520" i="13" s="1"/>
  <c r="H524" i="13"/>
  <c r="I524" i="13" s="1"/>
  <c r="H528" i="13"/>
  <c r="H532" i="13"/>
  <c r="H536" i="13"/>
  <c r="H540" i="13"/>
  <c r="H544" i="13"/>
  <c r="H548" i="13"/>
  <c r="H552" i="13"/>
  <c r="I552" i="13" s="1"/>
  <c r="H556" i="13"/>
  <c r="H560" i="13"/>
  <c r="H564" i="13"/>
  <c r="H568" i="13"/>
  <c r="H572" i="13"/>
  <c r="H576" i="13"/>
  <c r="H580" i="13"/>
  <c r="H584" i="13"/>
  <c r="H588" i="13"/>
  <c r="I588" i="13" s="1"/>
  <c r="H592" i="13"/>
  <c r="H596" i="13"/>
  <c r="H600" i="13"/>
  <c r="H606" i="13"/>
  <c r="I606" i="13" s="1"/>
  <c r="H610" i="13"/>
  <c r="H614" i="13"/>
  <c r="H618" i="13"/>
  <c r="H622" i="13"/>
  <c r="H626" i="13"/>
  <c r="H630" i="13"/>
  <c r="H634" i="13"/>
  <c r="I634" i="13" s="1"/>
  <c r="H638" i="13"/>
  <c r="I638" i="13" s="1"/>
  <c r="H642" i="13"/>
  <c r="H646" i="13"/>
  <c r="H650" i="13"/>
  <c r="H654" i="13"/>
  <c r="H658" i="13"/>
  <c r="H662" i="13"/>
  <c r="H666" i="13"/>
  <c r="H670" i="13"/>
  <c r="H674" i="13"/>
  <c r="H678" i="13"/>
  <c r="H682" i="13"/>
  <c r="H686" i="13"/>
  <c r="I686" i="13" s="1"/>
  <c r="H690" i="13"/>
  <c r="H694" i="13"/>
  <c r="H698" i="13"/>
  <c r="H702" i="13"/>
  <c r="H706" i="13"/>
  <c r="H710" i="13"/>
  <c r="H715" i="13"/>
  <c r="H604" i="13"/>
  <c r="H608" i="13"/>
  <c r="H612" i="13"/>
  <c r="H616" i="13"/>
  <c r="H620" i="13"/>
  <c r="I620" i="13" s="1"/>
  <c r="H624" i="13"/>
  <c r="H628" i="13"/>
  <c r="H632" i="13"/>
  <c r="I632" i="13" s="1"/>
  <c r="H636" i="13"/>
  <c r="H640" i="13"/>
  <c r="H644" i="13"/>
  <c r="H648" i="13"/>
  <c r="I648" i="13" s="1"/>
  <c r="H652" i="13"/>
  <c r="I652" i="13" s="1"/>
  <c r="H656" i="13"/>
  <c r="H660" i="13"/>
  <c r="H664" i="13"/>
  <c r="H668" i="13"/>
  <c r="H672" i="13"/>
  <c r="H676" i="13"/>
  <c r="H680" i="13"/>
  <c r="H684" i="13"/>
  <c r="H688" i="13"/>
  <c r="H692" i="13"/>
  <c r="H696" i="13"/>
  <c r="H700" i="13"/>
  <c r="H704" i="13"/>
  <c r="H708" i="13"/>
  <c r="H712" i="13"/>
  <c r="I712" i="13" s="1"/>
  <c r="H717" i="13"/>
  <c r="H716" i="8"/>
  <c r="J716" i="8" s="1"/>
  <c r="H391" i="8"/>
  <c r="J391" i="8" s="1"/>
  <c r="H393" i="8"/>
  <c r="H395" i="8"/>
  <c r="J395" i="8" s="1"/>
  <c r="H397" i="8"/>
  <c r="J397" i="8" s="1"/>
  <c r="H399" i="8"/>
  <c r="J399" i="8" s="1"/>
  <c r="H401" i="8"/>
  <c r="J401" i="8" s="1"/>
  <c r="H403" i="8"/>
  <c r="J403" i="8" s="1"/>
  <c r="H405" i="8"/>
  <c r="J405" i="8" s="1"/>
  <c r="H407" i="8"/>
  <c r="J407" i="8" s="1"/>
  <c r="H409" i="8"/>
  <c r="J409" i="8" s="1"/>
  <c r="H411" i="8"/>
  <c r="J411" i="8" s="1"/>
  <c r="H413" i="8"/>
  <c r="J413" i="8" s="1"/>
  <c r="H415" i="8"/>
  <c r="J415" i="8" s="1"/>
  <c r="H417" i="8"/>
  <c r="J417" i="8" s="1"/>
  <c r="H419" i="8"/>
  <c r="J419" i="8" s="1"/>
  <c r="H421" i="8"/>
  <c r="J421" i="8" s="1"/>
  <c r="H423" i="8"/>
  <c r="J423" i="8" s="1"/>
  <c r="H425" i="8"/>
  <c r="J425" i="8" s="1"/>
  <c r="H427" i="8"/>
  <c r="J427" i="8" s="1"/>
  <c r="H429" i="8"/>
  <c r="J429" i="8" s="1"/>
  <c r="H431" i="8"/>
  <c r="H433" i="8"/>
  <c r="J433" i="8" s="1"/>
  <c r="H435" i="8"/>
  <c r="J435" i="8" s="1"/>
  <c r="H437" i="8"/>
  <c r="J437" i="8" s="1"/>
  <c r="H439" i="8"/>
  <c r="J439" i="8" s="1"/>
  <c r="H441" i="8"/>
  <c r="J441" i="8" s="1"/>
  <c r="H443" i="8"/>
  <c r="J443" i="8" s="1"/>
  <c r="H445" i="8"/>
  <c r="J445" i="8" s="1"/>
  <c r="H447" i="8"/>
  <c r="J447" i="8" s="1"/>
  <c r="H449" i="8"/>
  <c r="J449" i="8" s="1"/>
  <c r="H451" i="8"/>
  <c r="J451" i="8" s="1"/>
  <c r="H453" i="8"/>
  <c r="J453" i="8" s="1"/>
  <c r="H455" i="8"/>
  <c r="J455" i="8" s="1"/>
  <c r="H457" i="8"/>
  <c r="J457" i="8" s="1"/>
  <c r="H459" i="8"/>
  <c r="H461" i="8"/>
  <c r="J461" i="8" s="1"/>
  <c r="H463" i="8"/>
  <c r="J463" i="8" s="1"/>
  <c r="H465" i="8"/>
  <c r="J465" i="8" s="1"/>
  <c r="H467" i="8"/>
  <c r="J467" i="8" s="1"/>
  <c r="H469" i="8"/>
  <c r="J469" i="8" s="1"/>
  <c r="H471" i="8"/>
  <c r="J471" i="8" s="1"/>
  <c r="H473" i="8"/>
  <c r="J473" i="8" s="1"/>
  <c r="H475" i="8"/>
  <c r="J475" i="8" s="1"/>
  <c r="H477" i="8"/>
  <c r="J477" i="8" s="1"/>
  <c r="H479" i="8"/>
  <c r="J479" i="8" s="1"/>
  <c r="H481" i="8"/>
  <c r="J481" i="8" s="1"/>
  <c r="H483" i="8"/>
  <c r="J483" i="8" s="1"/>
  <c r="H485" i="8"/>
  <c r="J485" i="8" s="1"/>
  <c r="H487" i="8"/>
  <c r="J487" i="8" s="1"/>
  <c r="H489" i="8"/>
  <c r="J489" i="8" s="1"/>
  <c r="H491" i="8"/>
  <c r="J491" i="8" s="1"/>
  <c r="H493" i="8"/>
  <c r="J493" i="8" s="1"/>
  <c r="H495" i="8"/>
  <c r="J495" i="8" s="1"/>
  <c r="H497" i="8"/>
  <c r="J497" i="8" s="1"/>
  <c r="H499" i="8"/>
  <c r="J499" i="8" s="1"/>
  <c r="H501" i="8"/>
  <c r="J501" i="8" s="1"/>
  <c r="H503" i="8"/>
  <c r="J503" i="8" s="1"/>
  <c r="H505" i="8"/>
  <c r="J505" i="8" s="1"/>
  <c r="H507" i="8"/>
  <c r="J507" i="8" s="1"/>
  <c r="H509" i="8"/>
  <c r="J509" i="8" s="1"/>
  <c r="H511" i="8"/>
  <c r="J511" i="8" s="1"/>
  <c r="H513" i="8"/>
  <c r="J513" i="8" s="1"/>
  <c r="H515" i="8"/>
  <c r="J515" i="8" s="1"/>
  <c r="H517" i="8"/>
  <c r="J517" i="8" s="1"/>
  <c r="H519" i="8"/>
  <c r="J519" i="8" s="1"/>
  <c r="H521" i="8"/>
  <c r="J521" i="8" s="1"/>
  <c r="H523" i="8"/>
  <c r="J523" i="8" s="1"/>
  <c r="H525" i="8"/>
  <c r="J525" i="8" s="1"/>
  <c r="H527" i="8"/>
  <c r="J527" i="8" s="1"/>
  <c r="H529" i="8"/>
  <c r="J529" i="8" s="1"/>
  <c r="H531" i="8"/>
  <c r="J531" i="8" s="1"/>
  <c r="H533" i="8"/>
  <c r="J533" i="8" s="1"/>
  <c r="H535" i="8"/>
  <c r="J535" i="8" s="1"/>
  <c r="H537" i="8"/>
  <c r="H539" i="8"/>
  <c r="J539" i="8" s="1"/>
  <c r="H541" i="8"/>
  <c r="J541" i="8" s="1"/>
  <c r="H543" i="8"/>
  <c r="J543" i="8" s="1"/>
  <c r="H545" i="8"/>
  <c r="J545" i="8" s="1"/>
  <c r="H547" i="8"/>
  <c r="H549" i="8"/>
  <c r="J549" i="8" s="1"/>
  <c r="H551" i="8"/>
  <c r="J551" i="8" s="1"/>
  <c r="H553" i="8"/>
  <c r="J553" i="8" s="1"/>
  <c r="H555" i="8"/>
  <c r="J555" i="8" s="1"/>
  <c r="H557" i="8"/>
  <c r="J557" i="8" s="1"/>
  <c r="H559" i="8"/>
  <c r="J559" i="8" s="1"/>
  <c r="H561" i="8"/>
  <c r="J561" i="8" s="1"/>
  <c r="H563" i="8"/>
  <c r="J563" i="8" s="1"/>
  <c r="H565" i="8"/>
  <c r="J565" i="8" s="1"/>
  <c r="H567" i="8"/>
  <c r="J567" i="8" s="1"/>
  <c r="H569" i="8"/>
  <c r="J569" i="8" s="1"/>
  <c r="H571" i="8"/>
  <c r="J571" i="8" s="1"/>
  <c r="H392" i="8"/>
  <c r="H396" i="8"/>
  <c r="H400" i="8"/>
  <c r="J400" i="8" s="1"/>
  <c r="H404" i="8"/>
  <c r="H408" i="8"/>
  <c r="H412" i="8"/>
  <c r="J412" i="8" s="1"/>
  <c r="H416" i="8"/>
  <c r="J416" i="8" s="1"/>
  <c r="H420" i="8"/>
  <c r="J420" i="8" s="1"/>
  <c r="H424" i="8"/>
  <c r="J424" i="8" s="1"/>
  <c r="H428" i="8"/>
  <c r="J428" i="8" s="1"/>
  <c r="H432" i="8"/>
  <c r="J432" i="8" s="1"/>
  <c r="H436" i="8"/>
  <c r="J436" i="8" s="1"/>
  <c r="H440" i="8"/>
  <c r="J440" i="8" s="1"/>
  <c r="H444" i="8"/>
  <c r="J444" i="8" s="1"/>
  <c r="H448" i="8"/>
  <c r="J448" i="8" s="1"/>
  <c r="H452" i="8"/>
  <c r="J452" i="8" s="1"/>
  <c r="H456" i="8"/>
  <c r="J456" i="8" s="1"/>
  <c r="H460" i="8"/>
  <c r="J460" i="8" s="1"/>
  <c r="H464" i="8"/>
  <c r="J464" i="8" s="1"/>
  <c r="H468" i="8"/>
  <c r="J468" i="8" s="1"/>
  <c r="H472" i="8"/>
  <c r="J472" i="8" s="1"/>
  <c r="H476" i="8"/>
  <c r="J476" i="8" s="1"/>
  <c r="H480" i="8"/>
  <c r="J480" i="8" s="1"/>
  <c r="H484" i="8"/>
  <c r="J484" i="8" s="1"/>
  <c r="H488" i="8"/>
  <c r="J488" i="8" s="1"/>
  <c r="H492" i="8"/>
  <c r="J492" i="8" s="1"/>
  <c r="H496" i="8"/>
  <c r="J496" i="8" s="1"/>
  <c r="H500" i="8"/>
  <c r="J500" i="8" s="1"/>
  <c r="H504" i="8"/>
  <c r="J504" i="8" s="1"/>
  <c r="H508" i="8"/>
  <c r="J508" i="8" s="1"/>
  <c r="H512" i="8"/>
  <c r="J512" i="8" s="1"/>
  <c r="H516" i="8"/>
  <c r="J516" i="8" s="1"/>
  <c r="H520" i="8"/>
  <c r="H524" i="8"/>
  <c r="J524" i="8" s="1"/>
  <c r="H528" i="8"/>
  <c r="J528" i="8" s="1"/>
  <c r="H532" i="8"/>
  <c r="J532" i="8" s="1"/>
  <c r="H536" i="8"/>
  <c r="J536" i="8" s="1"/>
  <c r="H540" i="8"/>
  <c r="J540" i="8" s="1"/>
  <c r="H544" i="8"/>
  <c r="J544" i="8" s="1"/>
  <c r="H548" i="8"/>
  <c r="J548" i="8" s="1"/>
  <c r="H552" i="8"/>
  <c r="J552" i="8" s="1"/>
  <c r="H556" i="8"/>
  <c r="H560" i="8"/>
  <c r="J560" i="8" s="1"/>
  <c r="H564" i="8"/>
  <c r="J564" i="8" s="1"/>
  <c r="H568" i="8"/>
  <c r="J568" i="8" s="1"/>
  <c r="H572" i="8"/>
  <c r="J572" i="8" s="1"/>
  <c r="H574" i="8"/>
  <c r="J574" i="8" s="1"/>
  <c r="H576" i="8"/>
  <c r="J576" i="8" s="1"/>
  <c r="H578" i="8"/>
  <c r="J578" i="8" s="1"/>
  <c r="H580" i="8"/>
  <c r="J580" i="8" s="1"/>
  <c r="H582" i="8"/>
  <c r="J582" i="8" s="1"/>
  <c r="H584" i="8"/>
  <c r="J584" i="8" s="1"/>
  <c r="H586" i="8"/>
  <c r="J586" i="8" s="1"/>
  <c r="H588" i="8"/>
  <c r="J588" i="8" s="1"/>
  <c r="H590" i="8"/>
  <c r="J590" i="8" s="1"/>
  <c r="H592" i="8"/>
  <c r="J592" i="8" s="1"/>
  <c r="H594" i="8"/>
  <c r="J594" i="8" s="1"/>
  <c r="H596" i="8"/>
  <c r="J596" i="8" s="1"/>
  <c r="H598" i="8"/>
  <c r="J598" i="8" s="1"/>
  <c r="H600" i="8"/>
  <c r="J600" i="8" s="1"/>
  <c r="H602" i="8"/>
  <c r="J602" i="8" s="1"/>
  <c r="H604" i="8"/>
  <c r="J604" i="8" s="1"/>
  <c r="H606" i="8"/>
  <c r="J606" i="8" s="1"/>
  <c r="H608" i="8"/>
  <c r="J608" i="8" s="1"/>
  <c r="H610" i="8"/>
  <c r="J610" i="8" s="1"/>
  <c r="H612" i="8"/>
  <c r="J612" i="8" s="1"/>
  <c r="H614" i="8"/>
  <c r="J614" i="8" s="1"/>
  <c r="H616" i="8"/>
  <c r="J616" i="8" s="1"/>
  <c r="H618" i="8"/>
  <c r="J618" i="8" s="1"/>
  <c r="H620" i="8"/>
  <c r="J620" i="8" s="1"/>
  <c r="H622" i="8"/>
  <c r="J622" i="8" s="1"/>
  <c r="H624" i="8"/>
  <c r="J624" i="8" s="1"/>
  <c r="H626" i="8"/>
  <c r="J626" i="8" s="1"/>
  <c r="H628" i="8"/>
  <c r="J628" i="8" s="1"/>
  <c r="H630" i="8"/>
  <c r="J630" i="8" s="1"/>
  <c r="H632" i="8"/>
  <c r="J632" i="8" s="1"/>
  <c r="H634" i="8"/>
  <c r="J634" i="8" s="1"/>
  <c r="H636" i="8"/>
  <c r="J636" i="8" s="1"/>
  <c r="H638" i="8"/>
  <c r="J638" i="8" s="1"/>
  <c r="H640" i="8"/>
  <c r="J640" i="8" s="1"/>
  <c r="H642" i="8"/>
  <c r="H644" i="8"/>
  <c r="J644" i="8" s="1"/>
  <c r="H646" i="8"/>
  <c r="J646" i="8" s="1"/>
  <c r="H648" i="8"/>
  <c r="J648" i="8" s="1"/>
  <c r="H650" i="8"/>
  <c r="J650" i="8" s="1"/>
  <c r="H652" i="8"/>
  <c r="J652" i="8" s="1"/>
  <c r="H654" i="8"/>
  <c r="J654" i="8" s="1"/>
  <c r="H656" i="8"/>
  <c r="J656" i="8" s="1"/>
  <c r="H658" i="8"/>
  <c r="J658" i="8" s="1"/>
  <c r="H660" i="8"/>
  <c r="J660" i="8" s="1"/>
  <c r="H662" i="8"/>
  <c r="J662" i="8" s="1"/>
  <c r="H664" i="8"/>
  <c r="J664" i="8" s="1"/>
  <c r="H666" i="8"/>
  <c r="J666" i="8" s="1"/>
  <c r="H668" i="8"/>
  <c r="J668" i="8" s="1"/>
  <c r="H670" i="8"/>
  <c r="J670" i="8" s="1"/>
  <c r="H672" i="8"/>
  <c r="J672" i="8" s="1"/>
  <c r="H674" i="8"/>
  <c r="J674" i="8" s="1"/>
  <c r="H676" i="8"/>
  <c r="J676" i="8" s="1"/>
  <c r="H678" i="8"/>
  <c r="J678" i="8" s="1"/>
  <c r="H680" i="8"/>
  <c r="J680" i="8" s="1"/>
  <c r="H682" i="8"/>
  <c r="J682" i="8" s="1"/>
  <c r="H684" i="8"/>
  <c r="H686" i="8"/>
  <c r="J686" i="8" s="1"/>
  <c r="H688" i="8"/>
  <c r="J688" i="8" s="1"/>
  <c r="H690" i="8"/>
  <c r="J690" i="8" s="1"/>
  <c r="H692" i="8"/>
  <c r="J692" i="8" s="1"/>
  <c r="H694" i="8"/>
  <c r="J694" i="8" s="1"/>
  <c r="H696" i="8"/>
  <c r="J696" i="8" s="1"/>
  <c r="H698" i="8"/>
  <c r="J698" i="8" s="1"/>
  <c r="H700" i="8"/>
  <c r="J700" i="8" s="1"/>
  <c r="H702" i="8"/>
  <c r="J702" i="8" s="1"/>
  <c r="H704" i="8"/>
  <c r="J704" i="8" s="1"/>
  <c r="H706" i="8"/>
  <c r="J706" i="8" s="1"/>
  <c r="H708" i="8"/>
  <c r="J708" i="8" s="1"/>
  <c r="H710" i="8"/>
  <c r="J710" i="8" s="1"/>
  <c r="H712" i="8"/>
  <c r="J712" i="8" s="1"/>
  <c r="H714" i="8"/>
  <c r="J714" i="8" s="1"/>
  <c r="H717" i="8"/>
  <c r="J717" i="8" s="1"/>
  <c r="H390" i="8"/>
  <c r="J390" i="8" s="1"/>
  <c r="H394" i="8"/>
  <c r="J394" i="8" s="1"/>
  <c r="H398" i="8"/>
  <c r="J398" i="8" s="1"/>
  <c r="H402" i="8"/>
  <c r="H406" i="8"/>
  <c r="J406" i="8" s="1"/>
  <c r="H410" i="8"/>
  <c r="H414" i="8"/>
  <c r="J414" i="8" s="1"/>
  <c r="H418" i="8"/>
  <c r="J418" i="8" s="1"/>
  <c r="H422" i="8"/>
  <c r="J422" i="8" s="1"/>
  <c r="H426" i="8"/>
  <c r="J426" i="8" s="1"/>
  <c r="H430" i="8"/>
  <c r="J430" i="8" s="1"/>
  <c r="H434" i="8"/>
  <c r="H438" i="8"/>
  <c r="H442" i="8"/>
  <c r="J442" i="8" s="1"/>
  <c r="H446" i="8"/>
  <c r="J446" i="8" s="1"/>
  <c r="H450" i="8"/>
  <c r="J450" i="8" s="1"/>
  <c r="H454" i="8"/>
  <c r="H458" i="8"/>
  <c r="J458" i="8" s="1"/>
  <c r="H462" i="8"/>
  <c r="J462" i="8" s="1"/>
  <c r="H466" i="8"/>
  <c r="J466" i="8" s="1"/>
  <c r="H470" i="8"/>
  <c r="J470" i="8" s="1"/>
  <c r="H474" i="8"/>
  <c r="J474" i="8" s="1"/>
  <c r="H478" i="8"/>
  <c r="J478" i="8" s="1"/>
  <c r="H482" i="8"/>
  <c r="J482" i="8" s="1"/>
  <c r="H486" i="8"/>
  <c r="J486" i="8" s="1"/>
  <c r="H490" i="8"/>
  <c r="J490" i="8" s="1"/>
  <c r="H494" i="8"/>
  <c r="J494" i="8" s="1"/>
  <c r="H498" i="8"/>
  <c r="J498" i="8" s="1"/>
  <c r="H502" i="8"/>
  <c r="J502" i="8" s="1"/>
  <c r="H506" i="8"/>
  <c r="J506" i="8" s="1"/>
  <c r="H510" i="8"/>
  <c r="J510" i="8" s="1"/>
  <c r="H514" i="8"/>
  <c r="J514" i="8" s="1"/>
  <c r="H518" i="8"/>
  <c r="J518" i="8" s="1"/>
  <c r="H522" i="8"/>
  <c r="J522" i="8" s="1"/>
  <c r="H526" i="8"/>
  <c r="J526" i="8" s="1"/>
  <c r="H530" i="8"/>
  <c r="J530" i="8" s="1"/>
  <c r="H534" i="8"/>
  <c r="J534" i="8" s="1"/>
  <c r="H538" i="8"/>
  <c r="H542" i="8"/>
  <c r="J542" i="8" s="1"/>
  <c r="H546" i="8"/>
  <c r="J546" i="8" s="1"/>
  <c r="H550" i="8"/>
  <c r="J550" i="8" s="1"/>
  <c r="H554" i="8"/>
  <c r="J554" i="8" s="1"/>
  <c r="H558" i="8"/>
  <c r="J558" i="8" s="1"/>
  <c r="H562" i="8"/>
  <c r="J562" i="8" s="1"/>
  <c r="H566" i="8"/>
  <c r="J566" i="8" s="1"/>
  <c r="H573" i="8"/>
  <c r="J573" i="8" s="1"/>
  <c r="H577" i="8"/>
  <c r="J577" i="8" s="1"/>
  <c r="H581" i="8"/>
  <c r="H585" i="8"/>
  <c r="J585" i="8" s="1"/>
  <c r="H589" i="8"/>
  <c r="H593" i="8"/>
  <c r="J593" i="8" s="1"/>
  <c r="H597" i="8"/>
  <c r="J597" i="8" s="1"/>
  <c r="H601" i="8"/>
  <c r="H605" i="8"/>
  <c r="J605" i="8" s="1"/>
  <c r="H609" i="8"/>
  <c r="J609" i="8" s="1"/>
  <c r="H613" i="8"/>
  <c r="J613" i="8" s="1"/>
  <c r="H617" i="8"/>
  <c r="J617" i="8" s="1"/>
  <c r="H621" i="8"/>
  <c r="J621" i="8" s="1"/>
  <c r="H625" i="8"/>
  <c r="J625" i="8" s="1"/>
  <c r="H629" i="8"/>
  <c r="J629" i="8" s="1"/>
  <c r="H633" i="8"/>
  <c r="J633" i="8" s="1"/>
  <c r="H637" i="8"/>
  <c r="J637" i="8" s="1"/>
  <c r="H641" i="8"/>
  <c r="J641" i="8" s="1"/>
  <c r="H645" i="8"/>
  <c r="J645" i="8" s="1"/>
  <c r="H649" i="8"/>
  <c r="J649" i="8" s="1"/>
  <c r="H653" i="8"/>
  <c r="J653" i="8" s="1"/>
  <c r="H657" i="8"/>
  <c r="J657" i="8" s="1"/>
  <c r="H661" i="8"/>
  <c r="J661" i="8" s="1"/>
  <c r="H665" i="8"/>
  <c r="J665" i="8" s="1"/>
  <c r="H669" i="8"/>
  <c r="J669" i="8" s="1"/>
  <c r="H673" i="8"/>
  <c r="J673" i="8" s="1"/>
  <c r="H677" i="8"/>
  <c r="J677" i="8" s="1"/>
  <c r="H681" i="8"/>
  <c r="J681" i="8" s="1"/>
  <c r="H685" i="8"/>
  <c r="J685" i="8" s="1"/>
  <c r="H689" i="8"/>
  <c r="J689" i="8" s="1"/>
  <c r="H693" i="8"/>
  <c r="J693" i="8" s="1"/>
  <c r="H697" i="8"/>
  <c r="J697" i="8" s="1"/>
  <c r="H701" i="8"/>
  <c r="J701" i="8" s="1"/>
  <c r="H705" i="8"/>
  <c r="J705" i="8" s="1"/>
  <c r="H709" i="8"/>
  <c r="J709" i="8" s="1"/>
  <c r="H713" i="8"/>
  <c r="J713" i="8" s="1"/>
  <c r="H575" i="8"/>
  <c r="J575" i="8" s="1"/>
  <c r="H583" i="8"/>
  <c r="J583" i="8" s="1"/>
  <c r="H591" i="8"/>
  <c r="J591" i="8" s="1"/>
  <c r="H599" i="8"/>
  <c r="H607" i="8"/>
  <c r="J607" i="8" s="1"/>
  <c r="H615" i="8"/>
  <c r="J615" i="8" s="1"/>
  <c r="H623" i="8"/>
  <c r="J623" i="8" s="1"/>
  <c r="H631" i="8"/>
  <c r="J631" i="8" s="1"/>
  <c r="H639" i="8"/>
  <c r="J639" i="8" s="1"/>
  <c r="H647" i="8"/>
  <c r="J647" i="8" s="1"/>
  <c r="H655" i="8"/>
  <c r="J655" i="8" s="1"/>
  <c r="H663" i="8"/>
  <c r="J663" i="8" s="1"/>
  <c r="H671" i="8"/>
  <c r="J671" i="8" s="1"/>
  <c r="H679" i="8"/>
  <c r="J679" i="8" s="1"/>
  <c r="H687" i="8"/>
  <c r="J687" i="8" s="1"/>
  <c r="H695" i="8"/>
  <c r="J695" i="8" s="1"/>
  <c r="H703" i="8"/>
  <c r="J703" i="8" s="1"/>
  <c r="H711" i="8"/>
  <c r="H579" i="8"/>
  <c r="J579" i="8" s="1"/>
  <c r="H595" i="8"/>
  <c r="J595" i="8" s="1"/>
  <c r="H611" i="8"/>
  <c r="J611" i="8" s="1"/>
  <c r="H627" i="8"/>
  <c r="H643" i="8"/>
  <c r="J643" i="8" s="1"/>
  <c r="H659" i="8"/>
  <c r="J659" i="8" s="1"/>
  <c r="H675" i="8"/>
  <c r="J675" i="8" s="1"/>
  <c r="H691" i="8"/>
  <c r="J691" i="8" s="1"/>
  <c r="H707" i="8"/>
  <c r="J707" i="8" s="1"/>
  <c r="H570" i="8"/>
  <c r="J570" i="8" s="1"/>
  <c r="H587" i="8"/>
  <c r="J587" i="8" s="1"/>
  <c r="H603" i="8"/>
  <c r="J603" i="8" s="1"/>
  <c r="H619" i="8"/>
  <c r="H635" i="8"/>
  <c r="J635" i="8" s="1"/>
  <c r="H651" i="8"/>
  <c r="J651" i="8" s="1"/>
  <c r="H667" i="8"/>
  <c r="J667" i="8" s="1"/>
  <c r="H683" i="8"/>
  <c r="J683" i="8" s="1"/>
  <c r="H699" i="8"/>
  <c r="J699" i="8" s="1"/>
  <c r="H715" i="8"/>
  <c r="P710" i="7"/>
  <c r="P706" i="7"/>
  <c r="J707" i="1" s="1"/>
  <c r="P694" i="7"/>
  <c r="P689" i="7"/>
  <c r="P681" i="7"/>
  <c r="J682" i="1" s="1"/>
  <c r="P673" i="7"/>
  <c r="J674" i="1" s="1"/>
  <c r="P665" i="7"/>
  <c r="P653" i="7"/>
  <c r="P645" i="7"/>
  <c r="P639" i="7"/>
  <c r="J640" i="1" s="1"/>
  <c r="P631" i="7"/>
  <c r="P611" i="7"/>
  <c r="P595" i="7"/>
  <c r="P559" i="7"/>
  <c r="J560" i="1" s="1"/>
  <c r="P551" i="7"/>
  <c r="P547" i="7"/>
  <c r="P543" i="7"/>
  <c r="J544" i="1" s="1"/>
  <c r="P539" i="7"/>
  <c r="P517" i="7"/>
  <c r="P501" i="7"/>
  <c r="P485" i="7"/>
  <c r="J486" i="1" s="1"/>
  <c r="P477" i="7"/>
  <c r="J478" i="1" s="1"/>
  <c r="P457" i="7"/>
  <c r="P453" i="7"/>
  <c r="P443" i="7"/>
  <c r="J444" i="1" s="1"/>
  <c r="P429" i="7"/>
  <c r="J430" i="1" s="1"/>
  <c r="P425" i="7"/>
  <c r="P419" i="7"/>
  <c r="P417" i="7"/>
  <c r="J418" i="1" s="1"/>
  <c r="F387" i="6"/>
  <c r="G6" i="6"/>
  <c r="G387" i="6" s="1"/>
  <c r="F1491" i="10"/>
  <c r="F1491" i="16"/>
  <c r="F1069" i="11"/>
  <c r="P362" i="7"/>
  <c r="P351" i="7"/>
  <c r="J352" i="1" s="1"/>
  <c r="P348" i="7"/>
  <c r="J349" i="1" s="1"/>
  <c r="P328" i="7"/>
  <c r="J329" i="1" s="1"/>
  <c r="P316" i="7"/>
  <c r="P306" i="7"/>
  <c r="J307" i="1" s="1"/>
  <c r="P301" i="7"/>
  <c r="P293" i="7"/>
  <c r="J294" i="1" s="1"/>
  <c r="P274" i="7"/>
  <c r="P260" i="7"/>
  <c r="J261" i="1" s="1"/>
  <c r="P250" i="7"/>
  <c r="J251" i="1" s="1"/>
  <c r="P232" i="7"/>
  <c r="J233" i="1" s="1"/>
  <c r="P222" i="7"/>
  <c r="P217" i="7"/>
  <c r="J218" i="1" s="1"/>
  <c r="P213" i="7"/>
  <c r="J214" i="1" s="1"/>
  <c r="P209" i="7"/>
  <c r="J210" i="1" s="1"/>
  <c r="P206" i="7"/>
  <c r="P201" i="7"/>
  <c r="P195" i="7"/>
  <c r="P192" i="7"/>
  <c r="J193" i="1" s="1"/>
  <c r="P185" i="7"/>
  <c r="P181" i="7"/>
  <c r="P177" i="7"/>
  <c r="P169" i="7"/>
  <c r="J170" i="1" s="1"/>
  <c r="P165" i="7"/>
  <c r="P161" i="7"/>
  <c r="J162" i="1" s="1"/>
  <c r="P156" i="7"/>
  <c r="J157" i="1" s="1"/>
  <c r="P153" i="7"/>
  <c r="J154" i="1" s="1"/>
  <c r="P149" i="7"/>
  <c r="P145" i="7"/>
  <c r="P141" i="7"/>
  <c r="P134" i="7"/>
  <c r="J135" i="1" s="1"/>
  <c r="P132" i="7"/>
  <c r="P125" i="7"/>
  <c r="P122" i="7"/>
  <c r="J123" i="1" s="1"/>
  <c r="P116" i="7"/>
  <c r="J117" i="1" s="1"/>
  <c r="P113" i="7"/>
  <c r="P106" i="7"/>
  <c r="P100" i="7"/>
  <c r="P96" i="7"/>
  <c r="J97" i="1" s="1"/>
  <c r="P94" i="7"/>
  <c r="P92" i="7"/>
  <c r="P85" i="7"/>
  <c r="P81" i="7"/>
  <c r="P78" i="7"/>
  <c r="P69" i="7"/>
  <c r="J70" i="1" s="1"/>
  <c r="P65" i="7"/>
  <c r="P61" i="7"/>
  <c r="J62" i="1" s="1"/>
  <c r="P59" i="7"/>
  <c r="P53" i="7"/>
  <c r="J54" i="1" s="1"/>
  <c r="P50" i="7"/>
  <c r="J51" i="1" s="1"/>
  <c r="P45" i="7"/>
  <c r="J46" i="1" s="1"/>
  <c r="P37" i="7"/>
  <c r="P35" i="7"/>
  <c r="P29" i="7"/>
  <c r="J30" i="1" s="1"/>
  <c r="P25" i="7"/>
  <c r="J26" i="1" s="1"/>
  <c r="P21" i="7"/>
  <c r="P19" i="7"/>
  <c r="P9" i="7"/>
  <c r="J10" i="1" s="1"/>
  <c r="J207" i="11"/>
  <c r="P380" i="7"/>
  <c r="K715" i="10"/>
  <c r="L715" i="10" s="1"/>
  <c r="N715" i="10" s="1"/>
  <c r="K716" i="10"/>
  <c r="L716" i="10" s="1"/>
  <c r="N716" i="10" s="1"/>
  <c r="L1379" i="2"/>
  <c r="L1375" i="2"/>
  <c r="L1371" i="2"/>
  <c r="L1367" i="2"/>
  <c r="L1363" i="2"/>
  <c r="L1357" i="2"/>
  <c r="L1355" i="2"/>
  <c r="L1351" i="2"/>
  <c r="L1347" i="2"/>
  <c r="L1343" i="2"/>
  <c r="L1339" i="2"/>
  <c r="L1335" i="2"/>
  <c r="L1380" i="2"/>
  <c r="L1378" i="2"/>
  <c r="L1376" i="2"/>
  <c r="L1374" i="2"/>
  <c r="L1372" i="2"/>
  <c r="L1370" i="2"/>
  <c r="L1368" i="2"/>
  <c r="L1366" i="2"/>
  <c r="L1364" i="2"/>
  <c r="L1362" i="2"/>
  <c r="L1360" i="2"/>
  <c r="L1358" i="2"/>
  <c r="L1356" i="2"/>
  <c r="L1354" i="2"/>
  <c r="L1352" i="2"/>
  <c r="L1350" i="2"/>
  <c r="L1348" i="2"/>
  <c r="L1346" i="2"/>
  <c r="L1344" i="2"/>
  <c r="L1342" i="2"/>
  <c r="L1340" i="2"/>
  <c r="L1338" i="2"/>
  <c r="L1336" i="2"/>
  <c r="L1334" i="2"/>
  <c r="F963" i="4"/>
  <c r="H896" i="4"/>
  <c r="F1424" i="6"/>
  <c r="I1332" i="6"/>
  <c r="H1385" i="6"/>
  <c r="K1330" i="6"/>
  <c r="F1330" i="6"/>
  <c r="K963" i="6"/>
  <c r="F963" i="6"/>
  <c r="K896" i="6"/>
  <c r="F896" i="6"/>
  <c r="H718" i="6"/>
  <c r="I720" i="5"/>
  <c r="G720" i="1" s="1"/>
  <c r="F896" i="5"/>
  <c r="G387" i="5"/>
  <c r="L1388" i="7"/>
  <c r="N1388" i="7" s="1"/>
  <c r="L1390" i="7"/>
  <c r="M1390" i="7" s="1"/>
  <c r="L1392" i="7"/>
  <c r="N1392" i="7" s="1"/>
  <c r="L1394" i="7"/>
  <c r="L1396" i="7"/>
  <c r="N1396" i="7" s="1"/>
  <c r="L1398" i="7"/>
  <c r="M1398" i="7" s="1"/>
  <c r="L1400" i="7"/>
  <c r="N1400" i="7" s="1"/>
  <c r="L1402" i="7"/>
  <c r="L1404" i="7"/>
  <c r="N1404" i="7" s="1"/>
  <c r="L1406" i="7"/>
  <c r="M1406" i="7" s="1"/>
  <c r="L1408" i="7"/>
  <c r="L1410" i="7"/>
  <c r="N1410" i="7" s="1"/>
  <c r="L1412" i="7"/>
  <c r="N1412" i="7" s="1"/>
  <c r="L1414" i="7"/>
  <c r="L1416" i="7"/>
  <c r="N1416" i="7" s="1"/>
  <c r="L1418" i="7"/>
  <c r="N1418" i="7" s="1"/>
  <c r="L1420" i="7"/>
  <c r="N1420" i="7" s="1"/>
  <c r="L1422" i="7"/>
  <c r="N1422" i="7" s="1"/>
  <c r="L1389" i="7"/>
  <c r="N1389" i="7" s="1"/>
  <c r="L1393" i="7"/>
  <c r="N1393" i="7" s="1"/>
  <c r="L1397" i="7"/>
  <c r="M1397" i="7" s="1"/>
  <c r="L1401" i="7"/>
  <c r="N1401" i="7" s="1"/>
  <c r="L1405" i="7"/>
  <c r="L1409" i="7"/>
  <c r="N1409" i="7" s="1"/>
  <c r="L1413" i="7"/>
  <c r="M1413" i="7" s="1"/>
  <c r="L1417" i="7"/>
  <c r="N1417" i="7" s="1"/>
  <c r="L1421" i="7"/>
  <c r="L1391" i="7"/>
  <c r="L1395" i="7"/>
  <c r="M1395" i="7" s="1"/>
  <c r="L1399" i="7"/>
  <c r="N1399" i="7" s="1"/>
  <c r="L1403" i="7"/>
  <c r="N1403" i="7" s="1"/>
  <c r="L1407" i="7"/>
  <c r="N1407" i="7" s="1"/>
  <c r="L1411" i="7"/>
  <c r="N1411" i="7" s="1"/>
  <c r="L1415" i="7"/>
  <c r="M1415" i="7" s="1"/>
  <c r="L1419" i="7"/>
  <c r="N1419" i="7" s="1"/>
  <c r="L1423" i="7"/>
  <c r="N1423" i="7" s="1"/>
  <c r="L1334" i="7"/>
  <c r="N1334" i="7" s="1"/>
  <c r="L1336" i="7"/>
  <c r="L1338" i="7"/>
  <c r="N1338" i="7" s="1"/>
  <c r="L1340" i="7"/>
  <c r="N1340" i="7" s="1"/>
  <c r="L1342" i="7"/>
  <c r="N1342" i="7" s="1"/>
  <c r="L1344" i="7"/>
  <c r="N1344" i="7" s="1"/>
  <c r="L1346" i="7"/>
  <c r="N1346" i="7" s="1"/>
  <c r="L1348" i="7"/>
  <c r="N1348" i="7" s="1"/>
  <c r="L1350" i="7"/>
  <c r="N1350" i="7" s="1"/>
  <c r="L1352" i="7"/>
  <c r="L1354" i="7"/>
  <c r="L1356" i="7"/>
  <c r="N1356" i="7" s="1"/>
  <c r="L1358" i="7"/>
  <c r="N1358" i="7" s="1"/>
  <c r="L1360" i="7"/>
  <c r="N1360" i="7" s="1"/>
  <c r="L1362" i="7"/>
  <c r="L1364" i="7"/>
  <c r="L1366" i="7"/>
  <c r="N1366" i="7" s="1"/>
  <c r="L1368" i="7"/>
  <c r="N1368" i="7" s="1"/>
  <c r="L1370" i="7"/>
  <c r="L1372" i="7"/>
  <c r="N1372" i="7" s="1"/>
  <c r="L1374" i="7"/>
  <c r="N1374" i="7" s="1"/>
  <c r="L1376" i="7"/>
  <c r="L1378" i="7"/>
  <c r="N1378" i="7" s="1"/>
  <c r="L1380" i="7"/>
  <c r="L1382" i="7"/>
  <c r="N1382" i="7" s="1"/>
  <c r="L1333" i="7"/>
  <c r="L1337" i="7"/>
  <c r="N1337" i="7" s="1"/>
  <c r="L1341" i="7"/>
  <c r="N1341" i="7" s="1"/>
  <c r="L1345" i="7"/>
  <c r="N1345" i="7" s="1"/>
  <c r="L1349" i="7"/>
  <c r="N1349" i="7" s="1"/>
  <c r="L1353" i="7"/>
  <c r="L1357" i="7"/>
  <c r="N1357" i="7" s="1"/>
  <c r="L1361" i="7"/>
  <c r="N1361" i="7" s="1"/>
  <c r="L1365" i="7"/>
  <c r="N1365" i="7" s="1"/>
  <c r="L1369" i="7"/>
  <c r="N1369" i="7" s="1"/>
  <c r="L1373" i="7"/>
  <c r="N1373" i="7" s="1"/>
  <c r="L1377" i="7"/>
  <c r="N1377" i="7" s="1"/>
  <c r="L1381" i="7"/>
  <c r="N1381" i="7" s="1"/>
  <c r="L1335" i="7"/>
  <c r="N1335" i="7" s="1"/>
  <c r="L1339" i="7"/>
  <c r="N1339" i="7" s="1"/>
  <c r="L1343" i="7"/>
  <c r="N1343" i="7" s="1"/>
  <c r="L1347" i="7"/>
  <c r="N1347" i="7" s="1"/>
  <c r="L1351" i="7"/>
  <c r="N1351" i="7" s="1"/>
  <c r="L1355" i="7"/>
  <c r="N1355" i="7" s="1"/>
  <c r="L1359" i="7"/>
  <c r="N1359" i="7" s="1"/>
  <c r="L1363" i="7"/>
  <c r="N1363" i="7" s="1"/>
  <c r="L1367" i="7"/>
  <c r="N1367" i="7" s="1"/>
  <c r="L1371" i="7"/>
  <c r="N1371" i="7" s="1"/>
  <c r="L1375" i="7"/>
  <c r="N1375" i="7" s="1"/>
  <c r="L1379" i="7"/>
  <c r="N1379" i="7" s="1"/>
  <c r="F1424" i="8"/>
  <c r="F1385" i="8"/>
  <c r="F1330" i="8"/>
  <c r="F963" i="8"/>
  <c r="K1491" i="9"/>
  <c r="F1424" i="9"/>
  <c r="F963" i="9"/>
  <c r="K1489" i="10"/>
  <c r="L1489" i="10" s="1"/>
  <c r="K1488" i="10"/>
  <c r="L1488" i="10" s="1"/>
  <c r="N1488" i="10" s="1"/>
  <c r="K1487" i="10"/>
  <c r="L1487" i="10" s="1"/>
  <c r="K1486" i="10"/>
  <c r="L1486" i="10" s="1"/>
  <c r="N1486" i="10" s="1"/>
  <c r="K1485" i="10"/>
  <c r="L1485" i="10" s="1"/>
  <c r="K1484" i="10"/>
  <c r="L1484" i="10" s="1"/>
  <c r="K1483" i="10"/>
  <c r="L1483" i="10" s="1"/>
  <c r="K1482" i="10"/>
  <c r="L1482" i="10" s="1"/>
  <c r="N1482" i="10" s="1"/>
  <c r="K1481" i="10"/>
  <c r="L1481" i="10" s="1"/>
  <c r="K1480" i="10"/>
  <c r="L1480" i="10" s="1"/>
  <c r="K1479" i="10"/>
  <c r="L1479" i="10" s="1"/>
  <c r="K1478" i="10"/>
  <c r="L1478" i="10" s="1"/>
  <c r="K1477" i="10"/>
  <c r="L1477" i="10" s="1"/>
  <c r="K1476" i="10"/>
  <c r="L1476" i="10" s="1"/>
  <c r="K1475" i="10"/>
  <c r="L1475" i="10" s="1"/>
  <c r="K1474" i="10"/>
  <c r="L1474" i="10" s="1"/>
  <c r="N1474" i="10" s="1"/>
  <c r="K1473" i="10"/>
  <c r="L1473" i="10" s="1"/>
  <c r="K1472" i="10"/>
  <c r="L1472" i="10" s="1"/>
  <c r="K1471" i="10"/>
  <c r="L1471" i="10" s="1"/>
  <c r="K1470" i="10"/>
  <c r="L1470" i="10" s="1"/>
  <c r="N1470" i="10" s="1"/>
  <c r="K1469" i="10"/>
  <c r="L1469" i="10" s="1"/>
  <c r="K1468" i="10"/>
  <c r="L1468" i="10" s="1"/>
  <c r="K1467" i="10"/>
  <c r="L1467" i="10" s="1"/>
  <c r="K1466" i="10"/>
  <c r="L1466" i="10" s="1"/>
  <c r="N1466" i="10" s="1"/>
  <c r="K1465" i="10"/>
  <c r="L1465" i="10" s="1"/>
  <c r="N1465" i="10" s="1"/>
  <c r="K1464" i="10"/>
  <c r="L1464" i="10" s="1"/>
  <c r="K1463" i="10"/>
  <c r="L1463" i="10" s="1"/>
  <c r="N1463" i="10" s="1"/>
  <c r="K1462" i="10"/>
  <c r="L1462" i="10" s="1"/>
  <c r="K1460" i="10"/>
  <c r="L1460" i="10" s="1"/>
  <c r="K1458" i="10"/>
  <c r="L1458" i="10" s="1"/>
  <c r="K1456" i="10"/>
  <c r="L1456" i="10" s="1"/>
  <c r="K1455" i="10"/>
  <c r="L1455" i="10" s="1"/>
  <c r="K1453" i="10"/>
  <c r="L1453" i="10" s="1"/>
  <c r="N1453" i="10" s="1"/>
  <c r="K1451" i="10"/>
  <c r="L1451" i="10" s="1"/>
  <c r="K1449" i="10"/>
  <c r="L1449" i="10" s="1"/>
  <c r="K1447" i="10"/>
  <c r="L1447" i="10" s="1"/>
  <c r="K1445" i="10"/>
  <c r="L1445" i="10" s="1"/>
  <c r="K1443" i="10"/>
  <c r="L1443" i="10" s="1"/>
  <c r="K1441" i="10"/>
  <c r="L1441" i="10" s="1"/>
  <c r="K1439" i="10"/>
  <c r="L1439" i="10" s="1"/>
  <c r="K1437" i="10"/>
  <c r="L1437" i="10" s="1"/>
  <c r="K1435" i="10"/>
  <c r="L1435" i="10" s="1"/>
  <c r="K1433" i="10"/>
  <c r="L1433" i="10" s="1"/>
  <c r="N1433" i="10" s="1"/>
  <c r="K1431" i="10"/>
  <c r="L1431" i="10" s="1"/>
  <c r="N1431" i="10" s="1"/>
  <c r="K1429" i="10"/>
  <c r="L1429" i="10" s="1"/>
  <c r="K1422" i="10"/>
  <c r="L1422" i="10" s="1"/>
  <c r="K1421" i="10"/>
  <c r="L1421" i="10" s="1"/>
  <c r="K1420" i="10"/>
  <c r="L1420" i="10" s="1"/>
  <c r="K1419" i="10"/>
  <c r="L1419" i="10" s="1"/>
  <c r="K1418" i="10"/>
  <c r="L1418" i="10" s="1"/>
  <c r="K1417" i="10"/>
  <c r="L1417" i="10" s="1"/>
  <c r="K1416" i="10"/>
  <c r="L1416" i="10" s="1"/>
  <c r="N1416" i="10" s="1"/>
  <c r="K1415" i="10"/>
  <c r="L1415" i="10" s="1"/>
  <c r="K1414" i="10"/>
  <c r="L1414" i="10" s="1"/>
  <c r="K1413" i="10"/>
  <c r="L1413" i="10" s="1"/>
  <c r="K1412" i="10"/>
  <c r="L1412" i="10" s="1"/>
  <c r="K1411" i="10"/>
  <c r="L1411" i="10" s="1"/>
  <c r="K1410" i="10"/>
  <c r="L1410" i="10" s="1"/>
  <c r="K1409" i="10"/>
  <c r="L1409" i="10" s="1"/>
  <c r="K1408" i="10"/>
  <c r="L1408" i="10" s="1"/>
  <c r="K1407" i="10"/>
  <c r="L1407" i="10" s="1"/>
  <c r="N1407" i="10" s="1"/>
  <c r="K1406" i="10"/>
  <c r="L1406" i="10" s="1"/>
  <c r="K1405" i="10"/>
  <c r="L1405" i="10" s="1"/>
  <c r="K1404" i="10"/>
  <c r="L1404" i="10" s="1"/>
  <c r="N1404" i="10" s="1"/>
  <c r="K1403" i="10"/>
  <c r="L1403" i="10" s="1"/>
  <c r="K1402" i="10"/>
  <c r="L1402" i="10" s="1"/>
  <c r="K1401" i="10"/>
  <c r="L1401" i="10" s="1"/>
  <c r="K1400" i="10"/>
  <c r="L1400" i="10" s="1"/>
  <c r="K1399" i="10"/>
  <c r="L1399" i="10" s="1"/>
  <c r="K1398" i="10"/>
  <c r="L1398" i="10" s="1"/>
  <c r="K1397" i="10"/>
  <c r="L1397" i="10" s="1"/>
  <c r="K1396" i="10"/>
  <c r="L1396" i="10" s="1"/>
  <c r="N1396" i="10" s="1"/>
  <c r="K1395" i="10"/>
  <c r="L1395" i="10" s="1"/>
  <c r="K1394" i="10"/>
  <c r="L1394" i="10" s="1"/>
  <c r="K1393" i="10"/>
  <c r="L1393" i="10" s="1"/>
  <c r="K1392" i="10"/>
  <c r="L1392" i="10" s="1"/>
  <c r="K1391" i="10"/>
  <c r="L1391" i="10" s="1"/>
  <c r="K1390" i="10"/>
  <c r="L1390" i="10" s="1"/>
  <c r="K1389" i="10"/>
  <c r="L1389" i="10" s="1"/>
  <c r="K1388" i="10"/>
  <c r="L1388" i="10" s="1"/>
  <c r="K1387" i="10"/>
  <c r="J1424" i="10"/>
  <c r="J1385" i="10"/>
  <c r="F963" i="10"/>
  <c r="F896" i="10"/>
  <c r="K712" i="10"/>
  <c r="L712" i="10" s="1"/>
  <c r="K710" i="10"/>
  <c r="L710" i="10" s="1"/>
  <c r="N710" i="10" s="1"/>
  <c r="K708" i="10"/>
  <c r="L708" i="10" s="1"/>
  <c r="N708" i="10" s="1"/>
  <c r="K704" i="10"/>
  <c r="L704" i="10" s="1"/>
  <c r="K700" i="10"/>
  <c r="L700" i="10" s="1"/>
  <c r="N700" i="10" s="1"/>
  <c r="K698" i="10"/>
  <c r="L698" i="10" s="1"/>
  <c r="K696" i="10"/>
  <c r="L696" i="10" s="1"/>
  <c r="K694" i="10"/>
  <c r="L694" i="10" s="1"/>
  <c r="N694" i="10" s="1"/>
  <c r="K690" i="10"/>
  <c r="L690" i="10" s="1"/>
  <c r="N690" i="10" s="1"/>
  <c r="K688" i="10"/>
  <c r="L688" i="10" s="1"/>
  <c r="K686" i="10"/>
  <c r="L686" i="10" s="1"/>
  <c r="N686" i="10" s="1"/>
  <c r="K684" i="10"/>
  <c r="L684" i="10" s="1"/>
  <c r="N684" i="10" s="1"/>
  <c r="K682" i="10"/>
  <c r="L682" i="10" s="1"/>
  <c r="K680" i="10"/>
  <c r="L680" i="10" s="1"/>
  <c r="N680" i="10" s="1"/>
  <c r="K678" i="10"/>
  <c r="L678" i="10" s="1"/>
  <c r="K676" i="10"/>
  <c r="L676" i="10" s="1"/>
  <c r="K674" i="10"/>
  <c r="L674" i="10" s="1"/>
  <c r="K672" i="10"/>
  <c r="L672" i="10" s="1"/>
  <c r="K670" i="10"/>
  <c r="L670" i="10" s="1"/>
  <c r="K668" i="10"/>
  <c r="L668" i="10" s="1"/>
  <c r="N668" i="10" s="1"/>
  <c r="K666" i="10"/>
  <c r="L666" i="10" s="1"/>
  <c r="K664" i="10"/>
  <c r="L664" i="10" s="1"/>
  <c r="K660" i="10"/>
  <c r="L660" i="10" s="1"/>
  <c r="K658" i="10"/>
  <c r="L658" i="10" s="1"/>
  <c r="K656" i="10"/>
  <c r="L656" i="10" s="1"/>
  <c r="K654" i="10"/>
  <c r="L654" i="10" s="1"/>
  <c r="N654" i="10" s="1"/>
  <c r="K652" i="10"/>
  <c r="L652" i="10" s="1"/>
  <c r="K650" i="10"/>
  <c r="L650" i="10" s="1"/>
  <c r="K646" i="10"/>
  <c r="L646" i="10" s="1"/>
  <c r="K644" i="10"/>
  <c r="L644" i="10" s="1"/>
  <c r="N644" i="10" s="1"/>
  <c r="K642" i="10"/>
  <c r="L642" i="10" s="1"/>
  <c r="K640" i="10"/>
  <c r="L640" i="10" s="1"/>
  <c r="N640" i="10" s="1"/>
  <c r="K636" i="10"/>
  <c r="L636" i="10" s="1"/>
  <c r="N636" i="10" s="1"/>
  <c r="K632" i="10"/>
  <c r="L632" i="10" s="1"/>
  <c r="K628" i="10"/>
  <c r="L628" i="10" s="1"/>
  <c r="K624" i="10"/>
  <c r="L624" i="10" s="1"/>
  <c r="K622" i="10"/>
  <c r="L622" i="10" s="1"/>
  <c r="K620" i="10"/>
  <c r="L620" i="10" s="1"/>
  <c r="N620" i="10" s="1"/>
  <c r="K616" i="10"/>
  <c r="L616" i="10" s="1"/>
  <c r="K614" i="10"/>
  <c r="L614" i="10" s="1"/>
  <c r="K612" i="10"/>
  <c r="L612" i="10" s="1"/>
  <c r="K608" i="10"/>
  <c r="L608" i="10" s="1"/>
  <c r="K604" i="10"/>
  <c r="L604" i="10" s="1"/>
  <c r="K602" i="10"/>
  <c r="L602" i="10" s="1"/>
  <c r="K600" i="10"/>
  <c r="L600" i="10" s="1"/>
  <c r="K598" i="10"/>
  <c r="L598" i="10" s="1"/>
  <c r="K596" i="10"/>
  <c r="L596" i="10" s="1"/>
  <c r="K594" i="10"/>
  <c r="L594" i="10" s="1"/>
  <c r="K592" i="10"/>
  <c r="L592" i="10" s="1"/>
  <c r="K590" i="10"/>
  <c r="L590" i="10" s="1"/>
  <c r="K588" i="10"/>
  <c r="L588" i="10" s="1"/>
  <c r="K586" i="10"/>
  <c r="L586" i="10" s="1"/>
  <c r="N586" i="10" s="1"/>
  <c r="K584" i="10"/>
  <c r="L584" i="10" s="1"/>
  <c r="K582" i="10"/>
  <c r="L582" i="10" s="1"/>
  <c r="N582" i="10" s="1"/>
  <c r="K578" i="10"/>
  <c r="L578" i="10" s="1"/>
  <c r="K572" i="10"/>
  <c r="L572" i="10" s="1"/>
  <c r="K568" i="10"/>
  <c r="L568" i="10" s="1"/>
  <c r="N568" i="10" s="1"/>
  <c r="K566" i="10"/>
  <c r="L566" i="10" s="1"/>
  <c r="K562" i="10"/>
  <c r="L562" i="10" s="1"/>
  <c r="K556" i="10"/>
  <c r="L556" i="10" s="1"/>
  <c r="N556" i="10" s="1"/>
  <c r="K554" i="10"/>
  <c r="L554" i="10" s="1"/>
  <c r="N554" i="10" s="1"/>
  <c r="K550" i="10"/>
  <c r="J718" i="10"/>
  <c r="K1461" i="16"/>
  <c r="L1461" i="16" s="1"/>
  <c r="K1459" i="16"/>
  <c r="L1459" i="16" s="1"/>
  <c r="K1457" i="16"/>
  <c r="L1457" i="16" s="1"/>
  <c r="N1457" i="16" s="1"/>
  <c r="K1455" i="16"/>
  <c r="L1455" i="16" s="1"/>
  <c r="K1453" i="16"/>
  <c r="L1453" i="16" s="1"/>
  <c r="K1451" i="16"/>
  <c r="L1451" i="16" s="1"/>
  <c r="K1449" i="16"/>
  <c r="L1449" i="16" s="1"/>
  <c r="K1447" i="16"/>
  <c r="L1447" i="16" s="1"/>
  <c r="K1445" i="16"/>
  <c r="L1445" i="16" s="1"/>
  <c r="K1443" i="16"/>
  <c r="L1443" i="16" s="1"/>
  <c r="K1441" i="16"/>
  <c r="L1441" i="16" s="1"/>
  <c r="K1439" i="16"/>
  <c r="L1439" i="16" s="1"/>
  <c r="N1439" i="16" s="1"/>
  <c r="K1437" i="16"/>
  <c r="L1437" i="16" s="1"/>
  <c r="K1435" i="16"/>
  <c r="L1435" i="16" s="1"/>
  <c r="K1433" i="16"/>
  <c r="L1433" i="16" s="1"/>
  <c r="K1431" i="16"/>
  <c r="L1431" i="16" s="1"/>
  <c r="K1429" i="16"/>
  <c r="L1429" i="16" s="1"/>
  <c r="K1422" i="16"/>
  <c r="L1422" i="16" s="1"/>
  <c r="K1421" i="16"/>
  <c r="L1421" i="16" s="1"/>
  <c r="K1420" i="16"/>
  <c r="L1420" i="16" s="1"/>
  <c r="K1419" i="16"/>
  <c r="L1419" i="16" s="1"/>
  <c r="K1418" i="16"/>
  <c r="L1418" i="16" s="1"/>
  <c r="K1417" i="16"/>
  <c r="L1417" i="16" s="1"/>
  <c r="K1416" i="16"/>
  <c r="L1416" i="16" s="1"/>
  <c r="K1415" i="16"/>
  <c r="L1415" i="16" s="1"/>
  <c r="K1414" i="16"/>
  <c r="L1414" i="16" s="1"/>
  <c r="K1413" i="16"/>
  <c r="L1413" i="16" s="1"/>
  <c r="K1412" i="16"/>
  <c r="L1412" i="16" s="1"/>
  <c r="K1411" i="16"/>
  <c r="L1411" i="16" s="1"/>
  <c r="K1410" i="16"/>
  <c r="L1410" i="16" s="1"/>
  <c r="K1409" i="16"/>
  <c r="L1409" i="16" s="1"/>
  <c r="K1408" i="16"/>
  <c r="L1408" i="16" s="1"/>
  <c r="K1407" i="16"/>
  <c r="L1407" i="16" s="1"/>
  <c r="N1407" i="16" s="1"/>
  <c r="K1406" i="16"/>
  <c r="L1406" i="16" s="1"/>
  <c r="K1405" i="16"/>
  <c r="L1405" i="16" s="1"/>
  <c r="K1404" i="16"/>
  <c r="L1404" i="16" s="1"/>
  <c r="K1403" i="16"/>
  <c r="L1403" i="16" s="1"/>
  <c r="K1402" i="16"/>
  <c r="L1402" i="16" s="1"/>
  <c r="K1401" i="16"/>
  <c r="L1401" i="16" s="1"/>
  <c r="K1400" i="16"/>
  <c r="L1400" i="16" s="1"/>
  <c r="K1399" i="16"/>
  <c r="L1399" i="16" s="1"/>
  <c r="K1398" i="16"/>
  <c r="L1398" i="16" s="1"/>
  <c r="K1397" i="16"/>
  <c r="L1397" i="16" s="1"/>
  <c r="K1396" i="16"/>
  <c r="L1396" i="16" s="1"/>
  <c r="N1396" i="16" s="1"/>
  <c r="K1395" i="16"/>
  <c r="L1395" i="16" s="1"/>
  <c r="N1395" i="16" s="1"/>
  <c r="K1394" i="16"/>
  <c r="L1394" i="16" s="1"/>
  <c r="K1393" i="16"/>
  <c r="L1393" i="16" s="1"/>
  <c r="K1392" i="16"/>
  <c r="L1392" i="16" s="1"/>
  <c r="K1391" i="16"/>
  <c r="L1391" i="16" s="1"/>
  <c r="K1390" i="16"/>
  <c r="L1390" i="16" s="1"/>
  <c r="K1389" i="16"/>
  <c r="L1389" i="16" s="1"/>
  <c r="N1389" i="16" s="1"/>
  <c r="K1388" i="16"/>
  <c r="L1388" i="16" s="1"/>
  <c r="K1387" i="16"/>
  <c r="J1424" i="16"/>
  <c r="J1385" i="16"/>
  <c r="F963" i="16"/>
  <c r="F896" i="16"/>
  <c r="J1002" i="11"/>
  <c r="J962" i="11"/>
  <c r="F540" i="11"/>
  <c r="F473" i="11"/>
  <c r="J295" i="11"/>
  <c r="K949" i="17"/>
  <c r="L949" i="17" s="1"/>
  <c r="K948" i="17"/>
  <c r="L948" i="17" s="1"/>
  <c r="K947" i="17"/>
  <c r="L947" i="17" s="1"/>
  <c r="K945" i="17"/>
  <c r="L945" i="17" s="1"/>
  <c r="F896" i="13"/>
  <c r="K1423" i="16"/>
  <c r="L1423" i="16" s="1"/>
  <c r="P1488" i="7"/>
  <c r="P1477" i="7"/>
  <c r="P1468" i="7"/>
  <c r="J1463" i="1" s="1"/>
  <c r="P1461" i="7"/>
  <c r="J1456" i="1" s="1"/>
  <c r="P1455" i="7"/>
  <c r="P1451" i="7"/>
  <c r="P1448" i="7"/>
  <c r="J1443" i="1" s="1"/>
  <c r="P1445" i="7"/>
  <c r="J1440" i="1" s="1"/>
  <c r="P1440" i="7"/>
  <c r="P1436" i="7"/>
  <c r="P876" i="7"/>
  <c r="J876" i="1" s="1"/>
  <c r="P861" i="7"/>
  <c r="J861" i="1" s="1"/>
  <c r="P849" i="7"/>
  <c r="P834" i="7"/>
  <c r="P828" i="7"/>
  <c r="J828" i="1" s="1"/>
  <c r="P822" i="7"/>
  <c r="J822" i="1" s="1"/>
  <c r="P814" i="7"/>
  <c r="P812" i="7"/>
  <c r="P806" i="7"/>
  <c r="P802" i="7"/>
  <c r="J802" i="1" s="1"/>
  <c r="P799" i="7"/>
  <c r="P795" i="7"/>
  <c r="P790" i="7"/>
  <c r="P778" i="7"/>
  <c r="P765" i="7"/>
  <c r="J765" i="1" s="1"/>
  <c r="P740" i="7"/>
  <c r="P733" i="7"/>
  <c r="J733" i="1" s="1"/>
  <c r="P723" i="7"/>
  <c r="J1330" i="10"/>
  <c r="J1330" i="16"/>
  <c r="F907" i="11"/>
  <c r="P711" i="7"/>
  <c r="J712" i="1" s="1"/>
  <c r="P707" i="7"/>
  <c r="P700" i="7"/>
  <c r="P692" i="7"/>
  <c r="J693" i="1" s="1"/>
  <c r="P688" i="7"/>
  <c r="P676" i="7"/>
  <c r="P668" i="7"/>
  <c r="P655" i="7"/>
  <c r="P649" i="7"/>
  <c r="J650" i="1" s="1"/>
  <c r="P644" i="7"/>
  <c r="P635" i="7"/>
  <c r="P633" i="7"/>
  <c r="P618" i="7"/>
  <c r="J619" i="1" s="1"/>
  <c r="P607" i="7"/>
  <c r="P593" i="7"/>
  <c r="P587" i="7"/>
  <c r="J588" i="1" s="1"/>
  <c r="P583" i="7"/>
  <c r="J584" i="1" s="1"/>
  <c r="P575" i="7"/>
  <c r="P563" i="7"/>
  <c r="P560" i="7"/>
  <c r="P554" i="7"/>
  <c r="J555" i="1" s="1"/>
  <c r="P550" i="7"/>
  <c r="P544" i="7"/>
  <c r="P540" i="7"/>
  <c r="P531" i="7"/>
  <c r="J532" i="1" s="1"/>
  <c r="P529" i="7"/>
  <c r="P520" i="7"/>
  <c r="P513" i="7"/>
  <c r="J514" i="1" s="1"/>
  <c r="P507" i="7"/>
  <c r="J508" i="1" s="1"/>
  <c r="P497" i="7"/>
  <c r="P489" i="7"/>
  <c r="P481" i="7"/>
  <c r="P467" i="7"/>
  <c r="J468" i="1" s="1"/>
  <c r="P461" i="7"/>
  <c r="P456" i="7"/>
  <c r="P449" i="7"/>
  <c r="P444" i="7"/>
  <c r="J445" i="1" s="1"/>
  <c r="P437" i="7"/>
  <c r="P433" i="7"/>
  <c r="P426" i="7"/>
  <c r="P420" i="7"/>
  <c r="J421" i="1" s="1"/>
  <c r="P418" i="7"/>
  <c r="P416" i="7"/>
  <c r="P409" i="7"/>
  <c r="P405" i="7"/>
  <c r="J406" i="1" s="1"/>
  <c r="P403" i="7"/>
  <c r="P401" i="7"/>
  <c r="P398" i="7"/>
  <c r="J399" i="1" s="1"/>
  <c r="P393" i="7"/>
  <c r="H7" i="8"/>
  <c r="J7" i="8" s="1"/>
  <c r="H9" i="8"/>
  <c r="J9" i="8" s="1"/>
  <c r="H11" i="8"/>
  <c r="J11" i="8" s="1"/>
  <c r="H13" i="8"/>
  <c r="H15" i="8"/>
  <c r="J15" i="8" s="1"/>
  <c r="H17" i="8"/>
  <c r="J17" i="8" s="1"/>
  <c r="H19" i="8"/>
  <c r="H21" i="8"/>
  <c r="H23" i="8"/>
  <c r="H25" i="8"/>
  <c r="J25" i="8" s="1"/>
  <c r="H27" i="8"/>
  <c r="J27" i="8" s="1"/>
  <c r="H29" i="8"/>
  <c r="J29" i="8" s="1"/>
  <c r="H31" i="8"/>
  <c r="H33" i="8"/>
  <c r="H35" i="8"/>
  <c r="J35" i="8" s="1"/>
  <c r="H37" i="8"/>
  <c r="J37" i="8" s="1"/>
  <c r="H39" i="8"/>
  <c r="J39" i="8" s="1"/>
  <c r="H41" i="8"/>
  <c r="H43" i="8"/>
  <c r="H45" i="8"/>
  <c r="H47" i="8"/>
  <c r="J47" i="8" s="1"/>
  <c r="H49" i="8"/>
  <c r="J49" i="8" s="1"/>
  <c r="H51" i="8"/>
  <c r="H53" i="8"/>
  <c r="H55" i="8"/>
  <c r="H57" i="8"/>
  <c r="J57" i="8" s="1"/>
  <c r="H59" i="8"/>
  <c r="J59" i="8" s="1"/>
  <c r="H61" i="8"/>
  <c r="J61" i="8" s="1"/>
  <c r="H63" i="8"/>
  <c r="H65" i="8"/>
  <c r="H67" i="8"/>
  <c r="J67" i="8" s="1"/>
  <c r="H69" i="8"/>
  <c r="H71" i="8"/>
  <c r="J71" i="8" s="1"/>
  <c r="H73" i="8"/>
  <c r="H75" i="8"/>
  <c r="J75" i="8" s="1"/>
  <c r="H77" i="8"/>
  <c r="J77" i="8" s="1"/>
  <c r="H79" i="8"/>
  <c r="J79" i="8" s="1"/>
  <c r="H81" i="8"/>
  <c r="J81" i="8" s="1"/>
  <c r="H83" i="8"/>
  <c r="J83" i="8" s="1"/>
  <c r="H85" i="8"/>
  <c r="H87" i="8"/>
  <c r="J87" i="8" s="1"/>
  <c r="H89" i="8"/>
  <c r="H91" i="8"/>
  <c r="J91" i="8" s="1"/>
  <c r="H93" i="8"/>
  <c r="J93" i="8" s="1"/>
  <c r="H95" i="8"/>
  <c r="J95" i="8" s="1"/>
  <c r="H97" i="8"/>
  <c r="J97" i="8" s="1"/>
  <c r="H99" i="8"/>
  <c r="J99" i="8" s="1"/>
  <c r="H101" i="8"/>
  <c r="J101" i="8" s="1"/>
  <c r="H103" i="8"/>
  <c r="J103" i="8" s="1"/>
  <c r="H105" i="8"/>
  <c r="H107" i="8"/>
  <c r="H109" i="8"/>
  <c r="H111" i="8"/>
  <c r="J111" i="8" s="1"/>
  <c r="H113" i="8"/>
  <c r="H115" i="8"/>
  <c r="H117" i="8"/>
  <c r="J117" i="8" s="1"/>
  <c r="H119" i="8"/>
  <c r="H121" i="8"/>
  <c r="J121" i="8" s="1"/>
  <c r="H123" i="8"/>
  <c r="J123" i="8" s="1"/>
  <c r="H125" i="8"/>
  <c r="H127" i="8"/>
  <c r="H129" i="8"/>
  <c r="J129" i="8" s="1"/>
  <c r="H131" i="8"/>
  <c r="J131" i="8" s="1"/>
  <c r="H133" i="8"/>
  <c r="J133" i="8" s="1"/>
  <c r="H135" i="8"/>
  <c r="J135" i="8" s="1"/>
  <c r="H137" i="8"/>
  <c r="H139" i="8"/>
  <c r="J139" i="8" s="1"/>
  <c r="H141" i="8"/>
  <c r="H143" i="8"/>
  <c r="J143" i="8" s="1"/>
  <c r="H145" i="8"/>
  <c r="J145" i="8" s="1"/>
  <c r="H147" i="8"/>
  <c r="H149" i="8"/>
  <c r="J149" i="8" s="1"/>
  <c r="H151" i="8"/>
  <c r="H153" i="8"/>
  <c r="J153" i="8" s="1"/>
  <c r="H155" i="8"/>
  <c r="J155" i="8" s="1"/>
  <c r="H157" i="8"/>
  <c r="H159" i="8"/>
  <c r="J159" i="8" s="1"/>
  <c r="H161" i="8"/>
  <c r="H163" i="8"/>
  <c r="J163" i="8" s="1"/>
  <c r="H165" i="8"/>
  <c r="J165" i="8" s="1"/>
  <c r="H167" i="8"/>
  <c r="J167" i="8" s="1"/>
  <c r="H169" i="8"/>
  <c r="J169" i="8" s="1"/>
  <c r="H171" i="8"/>
  <c r="H173" i="8"/>
  <c r="H175" i="8"/>
  <c r="J175" i="8" s="1"/>
  <c r="H177" i="8"/>
  <c r="J177" i="8" s="1"/>
  <c r="H179" i="8"/>
  <c r="H181" i="8"/>
  <c r="J181" i="8" s="1"/>
  <c r="H183" i="8"/>
  <c r="H185" i="8"/>
  <c r="H187" i="8"/>
  <c r="J187" i="8" s="1"/>
  <c r="H189" i="8"/>
  <c r="H191" i="8"/>
  <c r="H193" i="8"/>
  <c r="J193" i="8" s="1"/>
  <c r="H195" i="8"/>
  <c r="J195" i="8" s="1"/>
  <c r="H197" i="8"/>
  <c r="J197" i="8" s="1"/>
  <c r="H199" i="8"/>
  <c r="J199" i="8" s="1"/>
  <c r="H201" i="8"/>
  <c r="J201" i="8" s="1"/>
  <c r="H203" i="8"/>
  <c r="J203" i="8" s="1"/>
  <c r="H205" i="8"/>
  <c r="H207" i="8"/>
  <c r="J207" i="8" s="1"/>
  <c r="H209" i="8"/>
  <c r="H211" i="8"/>
  <c r="H213" i="8"/>
  <c r="J213" i="8" s="1"/>
  <c r="H215" i="8"/>
  <c r="H217" i="8"/>
  <c r="J217" i="8" s="1"/>
  <c r="H219" i="8"/>
  <c r="J219" i="8" s="1"/>
  <c r="H221" i="8"/>
  <c r="J221" i="8" s="1"/>
  <c r="H223" i="8"/>
  <c r="H225" i="8"/>
  <c r="J225" i="8" s="1"/>
  <c r="H227" i="8"/>
  <c r="J227" i="8" s="1"/>
  <c r="H229" i="8"/>
  <c r="H231" i="8"/>
  <c r="J231" i="8" s="1"/>
  <c r="H233" i="8"/>
  <c r="J233" i="8" s="1"/>
  <c r="H235" i="8"/>
  <c r="H237" i="8"/>
  <c r="J237" i="8" s="1"/>
  <c r="H239" i="8"/>
  <c r="H241" i="8"/>
  <c r="H243" i="8"/>
  <c r="J243" i="8" s="1"/>
  <c r="H245" i="8"/>
  <c r="J245" i="8" s="1"/>
  <c r="H247" i="8"/>
  <c r="H249" i="8"/>
  <c r="J249" i="8" s="1"/>
  <c r="H251" i="8"/>
  <c r="H253" i="8"/>
  <c r="H255" i="8"/>
  <c r="H257" i="8"/>
  <c r="H259" i="8"/>
  <c r="J259" i="8" s="1"/>
  <c r="H261" i="8"/>
  <c r="J261" i="8" s="1"/>
  <c r="H263" i="8"/>
  <c r="J263" i="8" s="1"/>
  <c r="H265" i="8"/>
  <c r="J265" i="8" s="1"/>
  <c r="H267" i="8"/>
  <c r="H269" i="8"/>
  <c r="J269" i="8" s="1"/>
  <c r="H271" i="8"/>
  <c r="J271" i="8" s="1"/>
  <c r="H273" i="8"/>
  <c r="J273" i="8" s="1"/>
  <c r="H275" i="8"/>
  <c r="J275" i="8" s="1"/>
  <c r="H277" i="8"/>
  <c r="J277" i="8" s="1"/>
  <c r="H279" i="8"/>
  <c r="J279" i="8" s="1"/>
  <c r="H281" i="8"/>
  <c r="J281" i="8" s="1"/>
  <c r="H283" i="8"/>
  <c r="H285" i="8"/>
  <c r="J285" i="8" s="1"/>
  <c r="H287" i="8"/>
  <c r="H289" i="8"/>
  <c r="J289" i="8" s="1"/>
  <c r="H291" i="8"/>
  <c r="J291" i="8" s="1"/>
  <c r="H293" i="8"/>
  <c r="J293" i="8" s="1"/>
  <c r="H295" i="8"/>
  <c r="J295" i="8" s="1"/>
  <c r="H297" i="8"/>
  <c r="J297" i="8" s="1"/>
  <c r="H299" i="8"/>
  <c r="J299" i="8" s="1"/>
  <c r="H301" i="8"/>
  <c r="J301" i="8" s="1"/>
  <c r="H303" i="8"/>
  <c r="H305" i="8"/>
  <c r="J305" i="8" s="1"/>
  <c r="H307" i="8"/>
  <c r="J307" i="8" s="1"/>
  <c r="H309" i="8"/>
  <c r="J309" i="8" s="1"/>
  <c r="H311" i="8"/>
  <c r="J311" i="8" s="1"/>
  <c r="H313" i="8"/>
  <c r="J313" i="8" s="1"/>
  <c r="H315" i="8"/>
  <c r="J315" i="8" s="1"/>
  <c r="H317" i="8"/>
  <c r="H319" i="8"/>
  <c r="J319" i="8" s="1"/>
  <c r="H321" i="8"/>
  <c r="J321" i="8" s="1"/>
  <c r="H323" i="8"/>
  <c r="J323" i="8" s="1"/>
  <c r="H325" i="8"/>
  <c r="J325" i="8" s="1"/>
  <c r="H327" i="8"/>
  <c r="J327" i="8" s="1"/>
  <c r="H329" i="8"/>
  <c r="J329" i="8" s="1"/>
  <c r="H331" i="8"/>
  <c r="J331" i="8" s="1"/>
  <c r="H333" i="8"/>
  <c r="J333" i="8" s="1"/>
  <c r="H335" i="8"/>
  <c r="J335" i="8" s="1"/>
  <c r="H337" i="8"/>
  <c r="J337" i="8" s="1"/>
  <c r="H339" i="8"/>
  <c r="J339" i="8" s="1"/>
  <c r="H341" i="8"/>
  <c r="J341" i="8" s="1"/>
  <c r="H343" i="8"/>
  <c r="J343" i="8" s="1"/>
  <c r="H345" i="8"/>
  <c r="J345" i="8" s="1"/>
  <c r="H347" i="8"/>
  <c r="J347" i="8" s="1"/>
  <c r="H349" i="8"/>
  <c r="J349" i="8" s="1"/>
  <c r="H351" i="8"/>
  <c r="J351" i="8" s="1"/>
  <c r="H353" i="8"/>
  <c r="J353" i="8" s="1"/>
  <c r="H355" i="8"/>
  <c r="J355" i="8" s="1"/>
  <c r="H357" i="8"/>
  <c r="J357" i="8" s="1"/>
  <c r="H359" i="8"/>
  <c r="J359" i="8" s="1"/>
  <c r="H361" i="8"/>
  <c r="J361" i="8" s="1"/>
  <c r="H363" i="8"/>
  <c r="J363" i="8" s="1"/>
  <c r="H365" i="8"/>
  <c r="H367" i="8"/>
  <c r="J367" i="8" s="1"/>
  <c r="H369" i="8"/>
  <c r="J369" i="8" s="1"/>
  <c r="H371" i="8"/>
  <c r="J371" i="8" s="1"/>
  <c r="H373" i="8"/>
  <c r="J373" i="8" s="1"/>
  <c r="H375" i="8"/>
  <c r="J375" i="8" s="1"/>
  <c r="H377" i="8"/>
  <c r="J377" i="8" s="1"/>
  <c r="H379" i="8"/>
  <c r="J379" i="8" s="1"/>
  <c r="H381" i="8"/>
  <c r="J381" i="8" s="1"/>
  <c r="H383" i="8"/>
  <c r="H385" i="8"/>
  <c r="J385" i="8" s="1"/>
  <c r="H10" i="8"/>
  <c r="J10" i="8" s="1"/>
  <c r="H14" i="8"/>
  <c r="J14" i="8" s="1"/>
  <c r="H18" i="8"/>
  <c r="J18" i="8" s="1"/>
  <c r="H22" i="8"/>
  <c r="J22" i="8" s="1"/>
  <c r="H26" i="8"/>
  <c r="J26" i="8" s="1"/>
  <c r="H30" i="8"/>
  <c r="J30" i="8" s="1"/>
  <c r="H34" i="8"/>
  <c r="J34" i="8" s="1"/>
  <c r="H38" i="8"/>
  <c r="J38" i="8" s="1"/>
  <c r="H42" i="8"/>
  <c r="J42" i="8" s="1"/>
  <c r="H46" i="8"/>
  <c r="J46" i="8" s="1"/>
  <c r="H50" i="8"/>
  <c r="J50" i="8" s="1"/>
  <c r="H54" i="8"/>
  <c r="J54" i="8" s="1"/>
  <c r="H58" i="8"/>
  <c r="J58" i="8" s="1"/>
  <c r="H62" i="8"/>
  <c r="J62" i="8" s="1"/>
  <c r="H66" i="8"/>
  <c r="J66" i="8" s="1"/>
  <c r="H70" i="8"/>
  <c r="J70" i="8" s="1"/>
  <c r="H74" i="8"/>
  <c r="J74" i="8" s="1"/>
  <c r="H78" i="8"/>
  <c r="J78" i="8" s="1"/>
  <c r="H82" i="8"/>
  <c r="J82" i="8" s="1"/>
  <c r="H86" i="8"/>
  <c r="J86" i="8" s="1"/>
  <c r="H90" i="8"/>
  <c r="J90" i="8" s="1"/>
  <c r="H94" i="8"/>
  <c r="J94" i="8" s="1"/>
  <c r="H98" i="8"/>
  <c r="J98" i="8" s="1"/>
  <c r="H102" i="8"/>
  <c r="J102" i="8" s="1"/>
  <c r="H106" i="8"/>
  <c r="J106" i="8" s="1"/>
  <c r="H110" i="8"/>
  <c r="J110" i="8" s="1"/>
  <c r="H114" i="8"/>
  <c r="J114" i="8" s="1"/>
  <c r="H118" i="8"/>
  <c r="J118" i="8" s="1"/>
  <c r="H122" i="8"/>
  <c r="J122" i="8" s="1"/>
  <c r="H126" i="8"/>
  <c r="J126" i="8" s="1"/>
  <c r="H130" i="8"/>
  <c r="J130" i="8" s="1"/>
  <c r="H134" i="8"/>
  <c r="J134" i="8" s="1"/>
  <c r="H138" i="8"/>
  <c r="J138" i="8" s="1"/>
  <c r="H142" i="8"/>
  <c r="J142" i="8" s="1"/>
  <c r="H146" i="8"/>
  <c r="J146" i="8" s="1"/>
  <c r="H150" i="8"/>
  <c r="J150" i="8" s="1"/>
  <c r="H154" i="8"/>
  <c r="J154" i="8" s="1"/>
  <c r="H158" i="8"/>
  <c r="J158" i="8" s="1"/>
  <c r="H162" i="8"/>
  <c r="J162" i="8" s="1"/>
  <c r="H166" i="8"/>
  <c r="J166" i="8" s="1"/>
  <c r="H170" i="8"/>
  <c r="J170" i="8" s="1"/>
  <c r="H174" i="8"/>
  <c r="J174" i="8" s="1"/>
  <c r="H178" i="8"/>
  <c r="J178" i="8" s="1"/>
  <c r="H182" i="8"/>
  <c r="J182" i="8" s="1"/>
  <c r="H186" i="8"/>
  <c r="J186" i="8" s="1"/>
  <c r="H190" i="8"/>
  <c r="J190" i="8" s="1"/>
  <c r="H194" i="8"/>
  <c r="J194" i="8" s="1"/>
  <c r="H198" i="8"/>
  <c r="J198" i="8" s="1"/>
  <c r="H202" i="8"/>
  <c r="J202" i="8" s="1"/>
  <c r="H206" i="8"/>
  <c r="J206" i="8" s="1"/>
  <c r="H210" i="8"/>
  <c r="J210" i="8" s="1"/>
  <c r="H214" i="8"/>
  <c r="J214" i="8" s="1"/>
  <c r="H218" i="8"/>
  <c r="J218" i="8" s="1"/>
  <c r="H222" i="8"/>
  <c r="J222" i="8" s="1"/>
  <c r="H226" i="8"/>
  <c r="J226" i="8" s="1"/>
  <c r="H230" i="8"/>
  <c r="J230" i="8" s="1"/>
  <c r="H234" i="8"/>
  <c r="J234" i="8" s="1"/>
  <c r="H238" i="8"/>
  <c r="J238" i="8" s="1"/>
  <c r="H242" i="8"/>
  <c r="J242" i="8" s="1"/>
  <c r="H246" i="8"/>
  <c r="J246" i="8" s="1"/>
  <c r="H250" i="8"/>
  <c r="J250" i="8" s="1"/>
  <c r="H254" i="8"/>
  <c r="J254" i="8" s="1"/>
  <c r="H258" i="8"/>
  <c r="J258" i="8" s="1"/>
  <c r="H262" i="8"/>
  <c r="J262" i="8" s="1"/>
  <c r="H266" i="8"/>
  <c r="J266" i="8" s="1"/>
  <c r="H270" i="8"/>
  <c r="J270" i="8" s="1"/>
  <c r="H274" i="8"/>
  <c r="H278" i="8"/>
  <c r="H282" i="8"/>
  <c r="H286" i="8"/>
  <c r="J286" i="8" s="1"/>
  <c r="H290" i="8"/>
  <c r="H294" i="8"/>
  <c r="J294" i="8" s="1"/>
  <c r="H298" i="8"/>
  <c r="H302" i="8"/>
  <c r="J302" i="8" s="1"/>
  <c r="H306" i="8"/>
  <c r="J306" i="8" s="1"/>
  <c r="H310" i="8"/>
  <c r="H314" i="8"/>
  <c r="H318" i="8"/>
  <c r="H322" i="8"/>
  <c r="H326" i="8"/>
  <c r="J326" i="8" s="1"/>
  <c r="H330" i="8"/>
  <c r="J330" i="8" s="1"/>
  <c r="H334" i="8"/>
  <c r="J334" i="8" s="1"/>
  <c r="H338" i="8"/>
  <c r="J338" i="8" s="1"/>
  <c r="H342" i="8"/>
  <c r="J342" i="8" s="1"/>
  <c r="H346" i="8"/>
  <c r="H350" i="8"/>
  <c r="J350" i="8" s="1"/>
  <c r="H354" i="8"/>
  <c r="J354" i="8" s="1"/>
  <c r="H358" i="8"/>
  <c r="J358" i="8" s="1"/>
  <c r="H362" i="8"/>
  <c r="H366" i="8"/>
  <c r="H370" i="8"/>
  <c r="H374" i="8"/>
  <c r="J374" i="8" s="1"/>
  <c r="H378" i="8"/>
  <c r="J378" i="8" s="1"/>
  <c r="H382" i="8"/>
  <c r="J382" i="8" s="1"/>
  <c r="H386" i="8"/>
  <c r="J386" i="8" s="1"/>
  <c r="H8" i="8"/>
  <c r="J8" i="8" s="1"/>
  <c r="H16" i="8"/>
  <c r="J16" i="8" s="1"/>
  <c r="H24" i="8"/>
  <c r="H32" i="8"/>
  <c r="H40" i="8"/>
  <c r="H48" i="8"/>
  <c r="J48" i="8" s="1"/>
  <c r="H56" i="8"/>
  <c r="H64" i="8"/>
  <c r="H72" i="8"/>
  <c r="J72" i="8" s="1"/>
  <c r="H80" i="8"/>
  <c r="J80" i="8" s="1"/>
  <c r="H88" i="8"/>
  <c r="H96" i="8"/>
  <c r="H104" i="8"/>
  <c r="H112" i="8"/>
  <c r="J112" i="8" s="1"/>
  <c r="H120" i="8"/>
  <c r="J120" i="8" s="1"/>
  <c r="H128" i="8"/>
  <c r="J128" i="8" s="1"/>
  <c r="H136" i="8"/>
  <c r="H144" i="8"/>
  <c r="H152" i="8"/>
  <c r="J152" i="8" s="1"/>
  <c r="H160" i="8"/>
  <c r="J160" i="8" s="1"/>
  <c r="H168" i="8"/>
  <c r="J168" i="8" s="1"/>
  <c r="H176" i="8"/>
  <c r="H184" i="8"/>
  <c r="H192" i="8"/>
  <c r="H200" i="8"/>
  <c r="J200" i="8" s="1"/>
  <c r="H208" i="8"/>
  <c r="J208" i="8" s="1"/>
  <c r="H216" i="8"/>
  <c r="H224" i="8"/>
  <c r="H232" i="8"/>
  <c r="H240" i="8"/>
  <c r="J240" i="8" s="1"/>
  <c r="H248" i="8"/>
  <c r="J248" i="8" s="1"/>
  <c r="H256" i="8"/>
  <c r="J256" i="8" s="1"/>
  <c r="H264" i="8"/>
  <c r="J264" i="8" s="1"/>
  <c r="H272" i="8"/>
  <c r="H280" i="8"/>
  <c r="H288" i="8"/>
  <c r="J288" i="8" s="1"/>
  <c r="H296" i="8"/>
  <c r="J296" i="8" s="1"/>
  <c r="H304" i="8"/>
  <c r="J304" i="8" s="1"/>
  <c r="H312" i="8"/>
  <c r="J312" i="8" s="1"/>
  <c r="H320" i="8"/>
  <c r="H328" i="8"/>
  <c r="H336" i="8"/>
  <c r="J336" i="8" s="1"/>
  <c r="H344" i="8"/>
  <c r="J344" i="8" s="1"/>
  <c r="H352" i="8"/>
  <c r="J352" i="8" s="1"/>
  <c r="H360" i="8"/>
  <c r="J360" i="8" s="1"/>
  <c r="H368" i="8"/>
  <c r="H376" i="8"/>
  <c r="J376" i="8" s="1"/>
  <c r="H384" i="8"/>
  <c r="I384" i="8" s="1"/>
  <c r="H12" i="8"/>
  <c r="J12" i="8" s="1"/>
  <c r="H28" i="8"/>
  <c r="H44" i="8"/>
  <c r="J44" i="8" s="1"/>
  <c r="H60" i="8"/>
  <c r="H76" i="8"/>
  <c r="J76" i="8" s="1"/>
  <c r="H92" i="8"/>
  <c r="H108" i="8"/>
  <c r="J108" i="8" s="1"/>
  <c r="H124" i="8"/>
  <c r="J124" i="8" s="1"/>
  <c r="H140" i="8"/>
  <c r="H156" i="8"/>
  <c r="J156" i="8" s="1"/>
  <c r="H172" i="8"/>
  <c r="J172" i="8" s="1"/>
  <c r="H188" i="8"/>
  <c r="H204" i="8"/>
  <c r="J204" i="8" s="1"/>
  <c r="H220" i="8"/>
  <c r="H236" i="8"/>
  <c r="H252" i="8"/>
  <c r="J252" i="8" s="1"/>
  <c r="H268" i="8"/>
  <c r="J268" i="8" s="1"/>
  <c r="H284" i="8"/>
  <c r="J284" i="8" s="1"/>
  <c r="H300" i="8"/>
  <c r="J300" i="8" s="1"/>
  <c r="H316" i="8"/>
  <c r="H332" i="8"/>
  <c r="J332" i="8" s="1"/>
  <c r="H348" i="8"/>
  <c r="J348" i="8" s="1"/>
  <c r="H364" i="8"/>
  <c r="H380" i="8"/>
  <c r="J380" i="8" s="1"/>
  <c r="H20" i="8"/>
  <c r="J20" i="8" s="1"/>
  <c r="H36" i="8"/>
  <c r="H52" i="8"/>
  <c r="J52" i="8" s="1"/>
  <c r="H68" i="8"/>
  <c r="J68" i="8" s="1"/>
  <c r="H84" i="8"/>
  <c r="J84" i="8" s="1"/>
  <c r="H100" i="8"/>
  <c r="H116" i="8"/>
  <c r="J116" i="8" s="1"/>
  <c r="H132" i="8"/>
  <c r="H148" i="8"/>
  <c r="H164" i="8"/>
  <c r="J164" i="8" s="1"/>
  <c r="H180" i="8"/>
  <c r="H196" i="8"/>
  <c r="J196" i="8" s="1"/>
  <c r="H212" i="8"/>
  <c r="J212" i="8" s="1"/>
  <c r="H228" i="8"/>
  <c r="H244" i="8"/>
  <c r="J244" i="8" s="1"/>
  <c r="H260" i="8"/>
  <c r="J260" i="8" s="1"/>
  <c r="H276" i="8"/>
  <c r="H292" i="8"/>
  <c r="J292" i="8" s="1"/>
  <c r="H308" i="8"/>
  <c r="H324" i="8"/>
  <c r="J324" i="8" s="1"/>
  <c r="H340" i="8"/>
  <c r="J340" i="8" s="1"/>
  <c r="H356" i="8"/>
  <c r="J356" i="8" s="1"/>
  <c r="H372" i="8"/>
  <c r="J372" i="8" s="1"/>
  <c r="I1426" i="5"/>
  <c r="G1421" i="1" s="1"/>
  <c r="F1491" i="5"/>
  <c r="F1491" i="9"/>
  <c r="K1426" i="10"/>
  <c r="J1491" i="10"/>
  <c r="K1427" i="10"/>
  <c r="L1427" i="10" s="1"/>
  <c r="K1426" i="16"/>
  <c r="J1491" i="16"/>
  <c r="K1427" i="16"/>
  <c r="L1427" i="16" s="1"/>
  <c r="J1069" i="11"/>
  <c r="P369" i="7"/>
  <c r="P358" i="7"/>
  <c r="J359" i="1" s="1"/>
  <c r="P350" i="7"/>
  <c r="P331" i="7"/>
  <c r="J332" i="1" s="1"/>
  <c r="P320" i="7"/>
  <c r="P311" i="7"/>
  <c r="J312" i="1" s="1"/>
  <c r="P302" i="7"/>
  <c r="P299" i="7"/>
  <c r="J300" i="1" s="1"/>
  <c r="P278" i="7"/>
  <c r="P268" i="7"/>
  <c r="J269" i="1" s="1"/>
  <c r="P254" i="7"/>
  <c r="P240" i="7"/>
  <c r="J241" i="1" s="1"/>
  <c r="P226" i="7"/>
  <c r="P220" i="7"/>
  <c r="P215" i="7"/>
  <c r="P212" i="7"/>
  <c r="J213" i="1" s="1"/>
  <c r="P207" i="7"/>
  <c r="P205" i="7"/>
  <c r="P197" i="7"/>
  <c r="J198" i="1" s="1"/>
  <c r="P194" i="7"/>
  <c r="J195" i="1" s="1"/>
  <c r="P188" i="7"/>
  <c r="P182" i="7"/>
  <c r="P178" i="7"/>
  <c r="P173" i="7"/>
  <c r="J174" i="1" s="1"/>
  <c r="P167" i="7"/>
  <c r="P164" i="7"/>
  <c r="J165" i="1" s="1"/>
  <c r="P160" i="7"/>
  <c r="J161" i="1" s="1"/>
  <c r="P155" i="7"/>
  <c r="J156" i="1" s="1"/>
  <c r="P150" i="7"/>
  <c r="P148" i="7"/>
  <c r="P143" i="7"/>
  <c r="P137" i="7"/>
  <c r="J138" i="1" s="1"/>
  <c r="P133" i="7"/>
  <c r="P129" i="7"/>
  <c r="J130" i="1" s="1"/>
  <c r="P124" i="7"/>
  <c r="P121" i="7"/>
  <c r="J122" i="1" s="1"/>
  <c r="P115" i="7"/>
  <c r="P109" i="7"/>
  <c r="J110" i="1" s="1"/>
  <c r="P105" i="7"/>
  <c r="J106" i="1" s="1"/>
  <c r="P97" i="7"/>
  <c r="J98" i="1" s="1"/>
  <c r="P95" i="7"/>
  <c r="P93" i="7"/>
  <c r="J94" i="1" s="1"/>
  <c r="P89" i="7"/>
  <c r="P84" i="7"/>
  <c r="P79" i="7"/>
  <c r="P73" i="7"/>
  <c r="P66" i="7"/>
  <c r="P64" i="7"/>
  <c r="J65" i="1" s="1"/>
  <c r="P60" i="7"/>
  <c r="P57" i="7"/>
  <c r="J58" i="1" s="1"/>
  <c r="P52" i="7"/>
  <c r="P49" i="7"/>
  <c r="J50" i="1" s="1"/>
  <c r="P41" i="7"/>
  <c r="P36" i="7"/>
  <c r="P33" i="7"/>
  <c r="J34" i="1" s="1"/>
  <c r="P28" i="7"/>
  <c r="J29" i="1" s="1"/>
  <c r="P22" i="7"/>
  <c r="P20" i="7"/>
  <c r="J21" i="1" s="1"/>
  <c r="P17" i="7"/>
  <c r="P6" i="7"/>
  <c r="J7" i="1" s="1"/>
  <c r="P877" i="7"/>
  <c r="P878" i="7"/>
  <c r="I372" i="8"/>
  <c r="L372" i="8" s="1"/>
  <c r="K1490" i="16"/>
  <c r="L1490" i="16" s="1"/>
  <c r="L1382" i="2"/>
  <c r="N1415" i="7"/>
  <c r="N1395" i="7"/>
  <c r="N1391" i="7"/>
  <c r="N1414" i="7"/>
  <c r="N1402" i="7"/>
  <c r="N1394" i="7"/>
  <c r="N1421" i="7"/>
  <c r="N1405" i="7"/>
  <c r="N1408" i="7"/>
  <c r="P389" i="7"/>
  <c r="J390" i="1" s="1"/>
  <c r="J466" i="17"/>
  <c r="G1424" i="2"/>
  <c r="J1426" i="2"/>
  <c r="J1332" i="2"/>
  <c r="J898" i="2"/>
  <c r="J963" i="2" s="1"/>
  <c r="F963" i="3"/>
  <c r="G1387" i="6"/>
  <c r="G1424" i="6" s="1"/>
  <c r="G1492" i="6" s="1"/>
  <c r="J963" i="7"/>
  <c r="K475" i="11"/>
  <c r="K540" i="11" s="1"/>
  <c r="K297" i="11"/>
  <c r="J994" i="17"/>
  <c r="J955" i="17"/>
  <c r="J533" i="17"/>
  <c r="K6" i="17"/>
  <c r="L6" i="17" s="1"/>
  <c r="M6" i="17" s="1"/>
  <c r="F200" i="17"/>
  <c r="J1061" i="17"/>
  <c r="J965" i="2"/>
  <c r="F1385" i="3"/>
  <c r="G1491" i="2"/>
  <c r="J1387" i="2"/>
  <c r="J1424" i="2" s="1"/>
  <c r="J720" i="2"/>
  <c r="J896" i="2" s="1"/>
  <c r="F1424" i="3"/>
  <c r="F896" i="3"/>
  <c r="F963" i="7"/>
  <c r="M1426" i="9"/>
  <c r="M898" i="9"/>
  <c r="K720" i="16"/>
  <c r="K965" i="11"/>
  <c r="K1002" i="11" s="1"/>
  <c r="K909" i="11"/>
  <c r="K209" i="11"/>
  <c r="K957" i="17"/>
  <c r="F994" i="17"/>
  <c r="F955" i="17"/>
  <c r="K468" i="17"/>
  <c r="F533" i="17"/>
  <c r="K290" i="17"/>
  <c r="F466" i="17"/>
  <c r="G1385" i="2"/>
  <c r="J1387" i="3"/>
  <c r="L1387" i="3" s="1"/>
  <c r="I1424" i="3"/>
  <c r="I1492" i="3" s="1"/>
  <c r="J389" i="2"/>
  <c r="L1387" i="7"/>
  <c r="K965" i="16"/>
  <c r="F718" i="3"/>
  <c r="K1004" i="11"/>
  <c r="K1069" i="11" s="1"/>
  <c r="K996" i="17"/>
  <c r="F1061" i="17"/>
  <c r="K229" i="10"/>
  <c r="J1426" i="6"/>
  <c r="J1491" i="6" s="1"/>
  <c r="H387" i="4"/>
  <c r="F1491" i="4"/>
  <c r="I1426" i="4"/>
  <c r="H1491" i="4"/>
  <c r="F1424" i="4"/>
  <c r="F1385" i="4"/>
  <c r="I965" i="4"/>
  <c r="H1330" i="4"/>
  <c r="I720" i="4"/>
  <c r="I896" i="4" s="1"/>
  <c r="I1387" i="4"/>
  <c r="H1424" i="4"/>
  <c r="I1332" i="4"/>
  <c r="H1385" i="4"/>
  <c r="F896" i="4"/>
  <c r="I389" i="4"/>
  <c r="I718" i="4" s="1"/>
  <c r="F387" i="4"/>
  <c r="I369" i="4"/>
  <c r="K369" i="4" s="1"/>
  <c r="I367" i="4"/>
  <c r="K367" i="4" s="1"/>
  <c r="I365" i="4"/>
  <c r="K365" i="4" s="1"/>
  <c r="I363" i="4"/>
  <c r="K363" i="4" s="1"/>
  <c r="I361" i="4"/>
  <c r="K361" i="4" s="1"/>
  <c r="I359" i="4"/>
  <c r="K359" i="4" s="1"/>
  <c r="I357" i="4"/>
  <c r="K357" i="4" s="1"/>
  <c r="I355" i="4"/>
  <c r="K355" i="4" s="1"/>
  <c r="I353" i="4"/>
  <c r="K353" i="4" s="1"/>
  <c r="I351" i="4"/>
  <c r="K351" i="4" s="1"/>
  <c r="I349" i="4"/>
  <c r="K349" i="4" s="1"/>
  <c r="I347" i="4"/>
  <c r="K347" i="4" s="1"/>
  <c r="I345" i="4"/>
  <c r="K345" i="4" s="1"/>
  <c r="I343" i="4"/>
  <c r="K343" i="4" s="1"/>
  <c r="I341" i="4"/>
  <c r="K341" i="4" s="1"/>
  <c r="I339" i="4"/>
  <c r="K339" i="4" s="1"/>
  <c r="I337" i="4"/>
  <c r="K337" i="4" s="1"/>
  <c r="I335" i="4"/>
  <c r="K335" i="4" s="1"/>
  <c r="I333" i="4"/>
  <c r="K333" i="4" s="1"/>
  <c r="I331" i="4"/>
  <c r="K331" i="4" s="1"/>
  <c r="I329" i="4"/>
  <c r="K329" i="4" s="1"/>
  <c r="I327" i="4"/>
  <c r="K327" i="4" s="1"/>
  <c r="I325" i="4"/>
  <c r="K325" i="4" s="1"/>
  <c r="I323" i="4"/>
  <c r="K323" i="4" s="1"/>
  <c r="I321" i="4"/>
  <c r="K321" i="4" s="1"/>
  <c r="I319" i="4"/>
  <c r="K319" i="4" s="1"/>
  <c r="I317" i="4"/>
  <c r="K317" i="4" s="1"/>
  <c r="I315" i="4"/>
  <c r="K315" i="4" s="1"/>
  <c r="I313" i="4"/>
  <c r="K313" i="4" s="1"/>
  <c r="I311" i="4"/>
  <c r="K311" i="4" s="1"/>
  <c r="I309" i="4"/>
  <c r="K309" i="4" s="1"/>
  <c r="I307" i="4"/>
  <c r="K307" i="4" s="1"/>
  <c r="I305" i="4"/>
  <c r="K305" i="4" s="1"/>
  <c r="I303" i="4"/>
  <c r="K303" i="4" s="1"/>
  <c r="I301" i="4"/>
  <c r="K301" i="4" s="1"/>
  <c r="I299" i="4"/>
  <c r="K299" i="4" s="1"/>
  <c r="I297" i="4"/>
  <c r="K297" i="4" s="1"/>
  <c r="I295" i="4"/>
  <c r="K295" i="4" s="1"/>
  <c r="I293" i="4"/>
  <c r="K293" i="4" s="1"/>
  <c r="I291" i="4"/>
  <c r="K291" i="4" s="1"/>
  <c r="I289" i="4"/>
  <c r="K289" i="4" s="1"/>
  <c r="I287" i="4"/>
  <c r="K287" i="4" s="1"/>
  <c r="I285" i="4"/>
  <c r="K285" i="4" s="1"/>
  <c r="I283" i="4"/>
  <c r="K283" i="4" s="1"/>
  <c r="I281" i="4"/>
  <c r="K281" i="4" s="1"/>
  <c r="I279" i="4"/>
  <c r="K279" i="4" s="1"/>
  <c r="I277" i="4"/>
  <c r="K277" i="4" s="1"/>
  <c r="I275" i="4"/>
  <c r="K275" i="4" s="1"/>
  <c r="I273" i="4"/>
  <c r="K273" i="4" s="1"/>
  <c r="I271" i="4"/>
  <c r="K271" i="4" s="1"/>
  <c r="I269" i="4"/>
  <c r="K269" i="4" s="1"/>
  <c r="I267" i="4"/>
  <c r="K267" i="4" s="1"/>
  <c r="I265" i="4"/>
  <c r="K265" i="4" s="1"/>
  <c r="I263" i="4"/>
  <c r="K263" i="4" s="1"/>
  <c r="I261" i="4"/>
  <c r="K261" i="4" s="1"/>
  <c r="I259" i="4"/>
  <c r="K259" i="4" s="1"/>
  <c r="I257" i="4"/>
  <c r="K257" i="4" s="1"/>
  <c r="I255" i="4"/>
  <c r="K255" i="4" s="1"/>
  <c r="I253" i="4"/>
  <c r="K253" i="4" s="1"/>
  <c r="I251" i="4"/>
  <c r="K251" i="4" s="1"/>
  <c r="I249" i="4"/>
  <c r="K249" i="4" s="1"/>
  <c r="I246" i="4"/>
  <c r="K246" i="4" s="1"/>
  <c r="I244" i="4"/>
  <c r="K244" i="4" s="1"/>
  <c r="I242" i="4"/>
  <c r="K242" i="4" s="1"/>
  <c r="I240" i="4"/>
  <c r="K240" i="4" s="1"/>
  <c r="I238" i="4"/>
  <c r="K238" i="4" s="1"/>
  <c r="I236" i="4"/>
  <c r="K236" i="4" s="1"/>
  <c r="I234" i="4"/>
  <c r="K234" i="4" s="1"/>
  <c r="I232" i="4"/>
  <c r="K232" i="4" s="1"/>
  <c r="I230" i="4"/>
  <c r="K230" i="4" s="1"/>
  <c r="I228" i="4"/>
  <c r="K228" i="4" s="1"/>
  <c r="I226" i="4"/>
  <c r="K226" i="4" s="1"/>
  <c r="I224" i="4"/>
  <c r="K224" i="4" s="1"/>
  <c r="I222" i="4"/>
  <c r="K222" i="4" s="1"/>
  <c r="I219" i="4"/>
  <c r="K219" i="4" s="1"/>
  <c r="I217" i="4"/>
  <c r="K217" i="4" s="1"/>
  <c r="I215" i="4"/>
  <c r="K215" i="4" s="1"/>
  <c r="I213" i="4"/>
  <c r="K213" i="4" s="1"/>
  <c r="I211" i="4"/>
  <c r="K211" i="4" s="1"/>
  <c r="I209" i="4"/>
  <c r="K209" i="4" s="1"/>
  <c r="I207" i="4"/>
  <c r="K207" i="4" s="1"/>
  <c r="I205" i="4"/>
  <c r="K205" i="4" s="1"/>
  <c r="I203" i="4"/>
  <c r="K203" i="4" s="1"/>
  <c r="I201" i="4"/>
  <c r="K201" i="4" s="1"/>
  <c r="I199" i="4"/>
  <c r="K199" i="4" s="1"/>
  <c r="I197" i="4"/>
  <c r="K197" i="4" s="1"/>
  <c r="I195" i="4"/>
  <c r="K195" i="4" s="1"/>
  <c r="I193" i="4"/>
  <c r="K193" i="4" s="1"/>
  <c r="I191" i="4"/>
  <c r="K191" i="4" s="1"/>
  <c r="I189" i="4"/>
  <c r="K189" i="4" s="1"/>
  <c r="I187" i="4"/>
  <c r="K187" i="4" s="1"/>
  <c r="I185" i="4"/>
  <c r="K185" i="4" s="1"/>
  <c r="I183" i="4"/>
  <c r="K183" i="4" s="1"/>
  <c r="I181" i="4"/>
  <c r="K181" i="4" s="1"/>
  <c r="I179" i="4"/>
  <c r="K179" i="4" s="1"/>
  <c r="I177" i="4"/>
  <c r="K177" i="4" s="1"/>
  <c r="I175" i="4"/>
  <c r="K175" i="4" s="1"/>
  <c r="I173" i="4"/>
  <c r="K173" i="4" s="1"/>
  <c r="I171" i="4"/>
  <c r="K171" i="4" s="1"/>
  <c r="I169" i="4"/>
  <c r="K169" i="4" s="1"/>
  <c r="I167" i="4"/>
  <c r="K167" i="4" s="1"/>
  <c r="I165" i="4"/>
  <c r="K165" i="4" s="1"/>
  <c r="I163" i="4"/>
  <c r="K163" i="4" s="1"/>
  <c r="I161" i="4"/>
  <c r="K161" i="4" s="1"/>
  <c r="I159" i="4"/>
  <c r="K159" i="4" s="1"/>
  <c r="I157" i="4"/>
  <c r="K157" i="4" s="1"/>
  <c r="I155" i="4"/>
  <c r="K155" i="4" s="1"/>
  <c r="I153" i="4"/>
  <c r="K153" i="4" s="1"/>
  <c r="I151" i="4"/>
  <c r="K151" i="4" s="1"/>
  <c r="I149" i="4"/>
  <c r="K149" i="4" s="1"/>
  <c r="I147" i="4"/>
  <c r="K147" i="4" s="1"/>
  <c r="I145" i="4"/>
  <c r="K145" i="4" s="1"/>
  <c r="I143" i="4"/>
  <c r="K143" i="4" s="1"/>
  <c r="I141" i="4"/>
  <c r="K141" i="4" s="1"/>
  <c r="I139" i="4"/>
  <c r="K139" i="4" s="1"/>
  <c r="I137" i="4"/>
  <c r="K137" i="4" s="1"/>
  <c r="I135" i="4"/>
  <c r="K135" i="4" s="1"/>
  <c r="I133" i="4"/>
  <c r="K133" i="4" s="1"/>
  <c r="I131" i="4"/>
  <c r="K131" i="4" s="1"/>
  <c r="I129" i="4"/>
  <c r="K129" i="4" s="1"/>
  <c r="I127" i="4"/>
  <c r="K127" i="4" s="1"/>
  <c r="I125" i="4"/>
  <c r="K125" i="4" s="1"/>
  <c r="I123" i="4"/>
  <c r="K123" i="4" s="1"/>
  <c r="I121" i="4"/>
  <c r="K121" i="4" s="1"/>
  <c r="I119" i="4"/>
  <c r="K119" i="4" s="1"/>
  <c r="I117" i="4"/>
  <c r="K117" i="4" s="1"/>
  <c r="I115" i="4"/>
  <c r="K115" i="4" s="1"/>
  <c r="I113" i="4"/>
  <c r="K113" i="4" s="1"/>
  <c r="I111" i="4"/>
  <c r="K111" i="4" s="1"/>
  <c r="I109" i="4"/>
  <c r="K109" i="4" s="1"/>
  <c r="I107" i="4"/>
  <c r="K107" i="4" s="1"/>
  <c r="I105" i="4"/>
  <c r="K105" i="4" s="1"/>
  <c r="I103" i="4"/>
  <c r="K103" i="4" s="1"/>
  <c r="I101" i="4"/>
  <c r="K101" i="4" s="1"/>
  <c r="I99" i="4"/>
  <c r="K99" i="4" s="1"/>
  <c r="I97" i="4"/>
  <c r="K97" i="4" s="1"/>
  <c r="I95" i="4"/>
  <c r="K95" i="4" s="1"/>
  <c r="I93" i="4"/>
  <c r="K93" i="4" s="1"/>
  <c r="I91" i="4"/>
  <c r="K91" i="4" s="1"/>
  <c r="I89" i="4"/>
  <c r="K89" i="4" s="1"/>
  <c r="I87" i="4"/>
  <c r="K87" i="4" s="1"/>
  <c r="I85" i="4"/>
  <c r="K85" i="4" s="1"/>
  <c r="I83" i="4"/>
  <c r="K83" i="4" s="1"/>
  <c r="I81" i="4"/>
  <c r="K81" i="4" s="1"/>
  <c r="I79" i="4"/>
  <c r="K79" i="4" s="1"/>
  <c r="I77" i="4"/>
  <c r="K77" i="4" s="1"/>
  <c r="I75" i="4"/>
  <c r="K75" i="4" s="1"/>
  <c r="I73" i="4"/>
  <c r="K73" i="4" s="1"/>
  <c r="I71" i="4"/>
  <c r="K71" i="4" s="1"/>
  <c r="I69" i="4"/>
  <c r="K69" i="4" s="1"/>
  <c r="I67" i="4"/>
  <c r="K67" i="4" s="1"/>
  <c r="I65" i="4"/>
  <c r="K65" i="4" s="1"/>
  <c r="I63" i="4"/>
  <c r="K63" i="4" s="1"/>
  <c r="I61" i="4"/>
  <c r="K61" i="4" s="1"/>
  <c r="I59" i="4"/>
  <c r="K59" i="4" s="1"/>
  <c r="I57" i="4"/>
  <c r="K57" i="4" s="1"/>
  <c r="I55" i="4"/>
  <c r="K55" i="4" s="1"/>
  <c r="I53" i="4"/>
  <c r="K53" i="4" s="1"/>
  <c r="I51" i="4"/>
  <c r="K51" i="4" s="1"/>
  <c r="I49" i="4"/>
  <c r="K49" i="4" s="1"/>
  <c r="I47" i="4"/>
  <c r="K47" i="4" s="1"/>
  <c r="I45" i="4"/>
  <c r="K45" i="4" s="1"/>
  <c r="I43" i="4"/>
  <c r="K43" i="4" s="1"/>
  <c r="I41" i="4"/>
  <c r="K41" i="4" s="1"/>
  <c r="I39" i="4"/>
  <c r="K39" i="4" s="1"/>
  <c r="I37" i="4"/>
  <c r="K37" i="4" s="1"/>
  <c r="I35" i="4"/>
  <c r="K35" i="4" s="1"/>
  <c r="I33" i="4"/>
  <c r="K33" i="4" s="1"/>
  <c r="I31" i="4"/>
  <c r="K31" i="4" s="1"/>
  <c r="I29" i="4"/>
  <c r="K29" i="4" s="1"/>
  <c r="I27" i="4"/>
  <c r="K27" i="4" s="1"/>
  <c r="I25" i="4"/>
  <c r="K25" i="4" s="1"/>
  <c r="I23" i="4"/>
  <c r="K23" i="4" s="1"/>
  <c r="I21" i="4"/>
  <c r="K21" i="4" s="1"/>
  <c r="I19" i="4"/>
  <c r="K19" i="4" s="1"/>
  <c r="I17" i="4"/>
  <c r="K17" i="4" s="1"/>
  <c r="I15" i="4"/>
  <c r="K15" i="4" s="1"/>
  <c r="I13" i="4"/>
  <c r="K13" i="4" s="1"/>
  <c r="I11" i="4"/>
  <c r="K11" i="4" s="1"/>
  <c r="I9" i="4"/>
  <c r="K9" i="4" s="1"/>
  <c r="I7" i="4"/>
  <c r="K7" i="4" s="1"/>
  <c r="I6" i="4"/>
  <c r="M1422" i="9"/>
  <c r="O1422" i="9" s="1"/>
  <c r="M1420" i="9"/>
  <c r="O1420" i="9" s="1"/>
  <c r="M1418" i="9"/>
  <c r="O1418" i="9" s="1"/>
  <c r="M1416" i="9"/>
  <c r="O1416" i="9" s="1"/>
  <c r="M1414" i="9"/>
  <c r="O1414" i="9" s="1"/>
  <c r="M1412" i="9"/>
  <c r="O1412" i="9" s="1"/>
  <c r="M1410" i="9"/>
  <c r="O1410" i="9" s="1"/>
  <c r="M1408" i="9"/>
  <c r="O1408" i="9" s="1"/>
  <c r="M1406" i="9"/>
  <c r="O1406" i="9" s="1"/>
  <c r="M1404" i="9"/>
  <c r="O1404" i="9" s="1"/>
  <c r="M1402" i="9"/>
  <c r="O1402" i="9" s="1"/>
  <c r="M1400" i="9"/>
  <c r="O1400" i="9" s="1"/>
  <c r="M1398" i="9"/>
  <c r="O1398" i="9" s="1"/>
  <c r="M1396" i="9"/>
  <c r="O1396" i="9" s="1"/>
  <c r="M1394" i="9"/>
  <c r="O1394" i="9" s="1"/>
  <c r="M1392" i="9"/>
  <c r="O1392" i="9" s="1"/>
  <c r="M1390" i="9"/>
  <c r="O1390" i="9" s="1"/>
  <c r="M1388" i="9"/>
  <c r="O1388" i="9" s="1"/>
  <c r="H9" i="6"/>
  <c r="J9" i="6" s="1"/>
  <c r="H13" i="6"/>
  <c r="J13" i="6" s="1"/>
  <c r="H17" i="6"/>
  <c r="J17" i="6" s="1"/>
  <c r="H23" i="6"/>
  <c r="J23" i="6" s="1"/>
  <c r="H25" i="6"/>
  <c r="J25" i="6" s="1"/>
  <c r="H27" i="6"/>
  <c r="J27" i="6" s="1"/>
  <c r="H35" i="6"/>
  <c r="J35" i="6" s="1"/>
  <c r="H37" i="6"/>
  <c r="J37" i="6" s="1"/>
  <c r="H45" i="6"/>
  <c r="J45" i="6" s="1"/>
  <c r="H47" i="6"/>
  <c r="J47" i="6" s="1"/>
  <c r="H49" i="6"/>
  <c r="J49" i="6" s="1"/>
  <c r="H57" i="6"/>
  <c r="J57" i="6" s="1"/>
  <c r="H65" i="6"/>
  <c r="J65" i="6" s="1"/>
  <c r="H67" i="6"/>
  <c r="J67" i="6" s="1"/>
  <c r="H69" i="6"/>
  <c r="J69" i="6" s="1"/>
  <c r="H73" i="6"/>
  <c r="J73" i="6" s="1"/>
  <c r="H77" i="6"/>
  <c r="J77" i="6" s="1"/>
  <c r="H81" i="6"/>
  <c r="J81" i="6" s="1"/>
  <c r="H87" i="6"/>
  <c r="J87" i="6" s="1"/>
  <c r="H89" i="6"/>
  <c r="J89" i="6" s="1"/>
  <c r="H93" i="6"/>
  <c r="J93" i="6" s="1"/>
  <c r="H97" i="6"/>
  <c r="J97" i="6" s="1"/>
  <c r="H101" i="6"/>
  <c r="J101" i="6" s="1"/>
  <c r="H105" i="6"/>
  <c r="J105" i="6" s="1"/>
  <c r="H109" i="6"/>
  <c r="J109" i="6" s="1"/>
  <c r="H111" i="6"/>
  <c r="J111" i="6" s="1"/>
  <c r="H113" i="6"/>
  <c r="J113" i="6" s="1"/>
  <c r="H121" i="6"/>
  <c r="J121" i="6" s="1"/>
  <c r="H129" i="6"/>
  <c r="J129" i="6" s="1"/>
  <c r="H133" i="6"/>
  <c r="J133" i="6" s="1"/>
  <c r="H149" i="6"/>
  <c r="J149" i="6" s="1"/>
  <c r="H151" i="6"/>
  <c r="J151" i="6" s="1"/>
  <c r="H155" i="6"/>
  <c r="J155" i="6" s="1"/>
  <c r="H157" i="6"/>
  <c r="J157" i="6" s="1"/>
  <c r="H159" i="6"/>
  <c r="J159" i="6" s="1"/>
  <c r="H163" i="6"/>
  <c r="J163" i="6" s="1"/>
  <c r="H169" i="6"/>
  <c r="J169" i="6" s="1"/>
  <c r="H171" i="6"/>
  <c r="J171" i="6" s="1"/>
  <c r="H179" i="6"/>
  <c r="J179" i="6" s="1"/>
  <c r="H181" i="6"/>
  <c r="J181" i="6" s="1"/>
  <c r="H193" i="6"/>
  <c r="J193" i="6" s="1"/>
  <c r="H197" i="6"/>
  <c r="J197" i="6" s="1"/>
  <c r="H199" i="6"/>
  <c r="J199" i="6" s="1"/>
  <c r="H203" i="6"/>
  <c r="J203" i="6" s="1"/>
  <c r="H209" i="6"/>
  <c r="J209" i="6" s="1"/>
  <c r="H215" i="6"/>
  <c r="J215" i="6" s="1"/>
  <c r="H219" i="6"/>
  <c r="J219" i="6" s="1"/>
  <c r="H221" i="6"/>
  <c r="J221" i="6" s="1"/>
  <c r="H225" i="6"/>
  <c r="J225" i="6" s="1"/>
  <c r="H231" i="6"/>
  <c r="J231" i="6" s="1"/>
  <c r="H235" i="6"/>
  <c r="J235" i="6" s="1"/>
  <c r="H245" i="6"/>
  <c r="J245" i="6" s="1"/>
  <c r="H247" i="6"/>
  <c r="J247" i="6" s="1"/>
  <c r="H249" i="6"/>
  <c r="J249" i="6" s="1"/>
  <c r="H251" i="6"/>
  <c r="J251" i="6" s="1"/>
  <c r="H259" i="6"/>
  <c r="J259" i="6" s="1"/>
  <c r="H261" i="6"/>
  <c r="J261" i="6" s="1"/>
  <c r="H265" i="6"/>
  <c r="J265" i="6" s="1"/>
  <c r="H269" i="6"/>
  <c r="J269" i="6" s="1"/>
  <c r="H271" i="6"/>
  <c r="J271" i="6" s="1"/>
  <c r="H279" i="6"/>
  <c r="J279" i="6" s="1"/>
  <c r="H283" i="6"/>
  <c r="J283" i="6" s="1"/>
  <c r="H291" i="6"/>
  <c r="J291" i="6" s="1"/>
  <c r="H299" i="6"/>
  <c r="J299" i="6" s="1"/>
  <c r="H303" i="6"/>
  <c r="J303" i="6" s="1"/>
  <c r="H311" i="6"/>
  <c r="J311" i="6" s="1"/>
  <c r="H341" i="6"/>
  <c r="J341" i="6" s="1"/>
  <c r="H359" i="6"/>
  <c r="J359" i="6" s="1"/>
  <c r="H363" i="6"/>
  <c r="J363" i="6" s="1"/>
  <c r="H367" i="6"/>
  <c r="J367" i="6" s="1"/>
  <c r="H313" i="15"/>
  <c r="J313" i="15" s="1"/>
  <c r="L14" i="11"/>
  <c r="N14" i="11" s="1"/>
  <c r="L22" i="11"/>
  <c r="N22" i="11" s="1"/>
  <c r="L28" i="11"/>
  <c r="N28" i="11" s="1"/>
  <c r="L50" i="11"/>
  <c r="N50" i="11" s="1"/>
  <c r="L233" i="10"/>
  <c r="N233" i="10" s="1"/>
  <c r="L237" i="10"/>
  <c r="N237" i="10" s="1"/>
  <c r="L239" i="10"/>
  <c r="N239" i="10" s="1"/>
  <c r="L249" i="10"/>
  <c r="N249" i="10" s="1"/>
  <c r="L251" i="10"/>
  <c r="N251" i="10" s="1"/>
  <c r="L253" i="10"/>
  <c r="N253" i="10" s="1"/>
  <c r="L255" i="10"/>
  <c r="N255" i="10" s="1"/>
  <c r="L257" i="10"/>
  <c r="N257" i="10" s="1"/>
  <c r="L259" i="10"/>
  <c r="N259" i="10" s="1"/>
  <c r="L265" i="10"/>
  <c r="N265" i="10" s="1"/>
  <c r="L267" i="10"/>
  <c r="N267" i="10" s="1"/>
  <c r="L269" i="10"/>
  <c r="N269" i="10" s="1"/>
  <c r="L271" i="10"/>
  <c r="N271" i="10" s="1"/>
  <c r="L275" i="10"/>
  <c r="N275" i="10" s="1"/>
  <c r="L279" i="10"/>
  <c r="N279" i="10" s="1"/>
  <c r="L283" i="10"/>
  <c r="N283" i="10" s="1"/>
  <c r="L287" i="10"/>
  <c r="N287" i="10" s="1"/>
  <c r="L291" i="10"/>
  <c r="N291" i="10" s="1"/>
  <c r="L295" i="10"/>
  <c r="N295" i="10" s="1"/>
  <c r="L299" i="10"/>
  <c r="N299" i="10" s="1"/>
  <c r="L301" i="10"/>
  <c r="N301" i="10" s="1"/>
  <c r="L303" i="10"/>
  <c r="N303" i="10" s="1"/>
  <c r="L309" i="10"/>
  <c r="N309" i="10" s="1"/>
  <c r="L313" i="10"/>
  <c r="N313" i="10" s="1"/>
  <c r="L323" i="10"/>
  <c r="N323" i="10" s="1"/>
  <c r="L327" i="10"/>
  <c r="N327" i="10" s="1"/>
  <c r="L339" i="10"/>
  <c r="N339" i="10" s="1"/>
  <c r="L234" i="16"/>
  <c r="N234" i="16" s="1"/>
  <c r="L238" i="16"/>
  <c r="N238" i="16" s="1"/>
  <c r="L244" i="16"/>
  <c r="N244" i="16" s="1"/>
  <c r="L248" i="16"/>
  <c r="N248" i="16" s="1"/>
  <c r="L250" i="16"/>
  <c r="N250" i="16" s="1"/>
  <c r="L252" i="16"/>
  <c r="N252" i="16" s="1"/>
  <c r="L254" i="16"/>
  <c r="N254" i="16" s="1"/>
  <c r="L262" i="16"/>
  <c r="N262" i="16" s="1"/>
  <c r="L274" i="16"/>
  <c r="N274" i="16" s="1"/>
  <c r="L278" i="16"/>
  <c r="N278" i="16" s="1"/>
  <c r="L286" i="16"/>
  <c r="N286" i="16" s="1"/>
  <c r="L294" i="16"/>
  <c r="N294" i="16" s="1"/>
  <c r="L302" i="16"/>
  <c r="N302" i="16" s="1"/>
  <c r="L304" i="16"/>
  <c r="N304" i="16" s="1"/>
  <c r="L306" i="16"/>
  <c r="N306" i="16" s="1"/>
  <c r="L310" i="16"/>
  <c r="N310" i="16" s="1"/>
  <c r="L314" i="16"/>
  <c r="N314" i="16" s="1"/>
  <c r="L322" i="16"/>
  <c r="N322" i="16" s="1"/>
  <c r="L324" i="16"/>
  <c r="N324" i="16" s="1"/>
  <c r="L336" i="16"/>
  <c r="N336" i="16" s="1"/>
  <c r="L340" i="16"/>
  <c r="N340" i="16" s="1"/>
  <c r="L346" i="16"/>
  <c r="N346" i="16" s="1"/>
  <c r="L364" i="16"/>
  <c r="N364" i="16" s="1"/>
  <c r="L370" i="16"/>
  <c r="N370" i="16" s="1"/>
  <c r="L20" i="11"/>
  <c r="N20" i="11" s="1"/>
  <c r="L30" i="11"/>
  <c r="N30" i="11" s="1"/>
  <c r="L42" i="11"/>
  <c r="N42" i="11" s="1"/>
  <c r="L66" i="11"/>
  <c r="N66" i="11" s="1"/>
  <c r="L92" i="11"/>
  <c r="N92" i="11" s="1"/>
  <c r="L121" i="11"/>
  <c r="N121" i="11" s="1"/>
  <c r="L115" i="11"/>
  <c r="N115" i="11" s="1"/>
  <c r="L107" i="11"/>
  <c r="N107" i="11" s="1"/>
  <c r="L183" i="11"/>
  <c r="N183" i="11" s="1"/>
  <c r="L181" i="11"/>
  <c r="N181" i="11" s="1"/>
  <c r="L179" i="11"/>
  <c r="N179" i="11" s="1"/>
  <c r="L175" i="11"/>
  <c r="N175" i="11" s="1"/>
  <c r="L167" i="11"/>
  <c r="N167" i="11" s="1"/>
  <c r="L163" i="11"/>
  <c r="N163" i="11" s="1"/>
  <c r="L159" i="11"/>
  <c r="N159" i="11" s="1"/>
  <c r="L153" i="11"/>
  <c r="N153" i="11" s="1"/>
  <c r="L145" i="11"/>
  <c r="N145" i="11" s="1"/>
  <c r="L141" i="11"/>
  <c r="N141" i="11" s="1"/>
  <c r="J714" i="2"/>
  <c r="L714" i="2" s="1"/>
  <c r="I371" i="4"/>
  <c r="K371" i="4" s="1"/>
  <c r="I373" i="4"/>
  <c r="K373" i="4" s="1"/>
  <c r="I374" i="4"/>
  <c r="K374" i="4" s="1"/>
  <c r="I375" i="4"/>
  <c r="K375" i="4" s="1"/>
  <c r="I376" i="4"/>
  <c r="K376" i="4" s="1"/>
  <c r="I377" i="4"/>
  <c r="K377" i="4" s="1"/>
  <c r="I378" i="4"/>
  <c r="K378" i="4" s="1"/>
  <c r="I379" i="4"/>
  <c r="K379" i="4" s="1"/>
  <c r="I380" i="4"/>
  <c r="K380" i="4" s="1"/>
  <c r="I381" i="4"/>
  <c r="K381" i="4" s="1"/>
  <c r="I382" i="4"/>
  <c r="K382" i="4" s="1"/>
  <c r="I383" i="4"/>
  <c r="K383" i="4" s="1"/>
  <c r="I384" i="4"/>
  <c r="K384" i="4" s="1"/>
  <c r="I385" i="4"/>
  <c r="K385" i="4" s="1"/>
  <c r="I386" i="4"/>
  <c r="K386" i="4" s="1"/>
  <c r="H374" i="6"/>
  <c r="J374" i="6" s="1"/>
  <c r="H378" i="6"/>
  <c r="J378" i="6" s="1"/>
  <c r="H382" i="6"/>
  <c r="J382" i="6" s="1"/>
  <c r="H386" i="6"/>
  <c r="J386" i="6" s="1"/>
  <c r="L371" i="10"/>
  <c r="N371" i="10" s="1"/>
  <c r="L373" i="10"/>
  <c r="N373" i="10" s="1"/>
  <c r="L374" i="10"/>
  <c r="N374" i="10" s="1"/>
  <c r="L375" i="10"/>
  <c r="N375" i="10" s="1"/>
  <c r="L376" i="10"/>
  <c r="N376" i="10" s="1"/>
  <c r="L377" i="10"/>
  <c r="N377" i="10" s="1"/>
  <c r="L378" i="10"/>
  <c r="N378" i="10" s="1"/>
  <c r="L379" i="10"/>
  <c r="N379" i="10" s="1"/>
  <c r="L380" i="10"/>
  <c r="N380" i="10" s="1"/>
  <c r="L382" i="10"/>
  <c r="N382" i="10" s="1"/>
  <c r="L384" i="10"/>
  <c r="N384" i="10" s="1"/>
  <c r="L385" i="10"/>
  <c r="N385" i="10" s="1"/>
  <c r="L374" i="16"/>
  <c r="N374" i="16" s="1"/>
  <c r="L376" i="16"/>
  <c r="N376" i="16" s="1"/>
  <c r="L377" i="16"/>
  <c r="N377" i="16" s="1"/>
  <c r="L378" i="16"/>
  <c r="N378" i="16" s="1"/>
  <c r="L380" i="16"/>
  <c r="N380" i="16" s="1"/>
  <c r="L382" i="16"/>
  <c r="N382" i="16" s="1"/>
  <c r="L384" i="16"/>
  <c r="N384" i="16" s="1"/>
  <c r="L386" i="16"/>
  <c r="N386" i="16" s="1"/>
  <c r="L191" i="11"/>
  <c r="N191" i="11" s="1"/>
  <c r="L192" i="11"/>
  <c r="N192" i="11" s="1"/>
  <c r="L193" i="11"/>
  <c r="N193" i="11" s="1"/>
  <c r="L197" i="11"/>
  <c r="N197" i="11" s="1"/>
  <c r="L198" i="11"/>
  <c r="N198" i="11" s="1"/>
  <c r="L200" i="11"/>
  <c r="N200" i="11" s="1"/>
  <c r="L203" i="11"/>
  <c r="N203" i="11" s="1"/>
  <c r="L205" i="11"/>
  <c r="N205" i="11" s="1"/>
  <c r="J6" i="2"/>
  <c r="J147" i="2"/>
  <c r="L147" i="2" s="1"/>
  <c r="J145" i="2"/>
  <c r="L145" i="2" s="1"/>
  <c r="J143" i="2"/>
  <c r="L143" i="2" s="1"/>
  <c r="J141" i="2"/>
  <c r="L141" i="2" s="1"/>
  <c r="J139" i="2"/>
  <c r="L139" i="2" s="1"/>
  <c r="J137" i="2"/>
  <c r="L137" i="2" s="1"/>
  <c r="J135" i="2"/>
  <c r="L135" i="2" s="1"/>
  <c r="J133" i="2"/>
  <c r="L133" i="2" s="1"/>
  <c r="J131" i="2"/>
  <c r="L131" i="2" s="1"/>
  <c r="J129" i="2"/>
  <c r="L129" i="2" s="1"/>
  <c r="J127" i="2"/>
  <c r="L127" i="2" s="1"/>
  <c r="J125" i="2"/>
  <c r="L125" i="2" s="1"/>
  <c r="J123" i="2"/>
  <c r="L123" i="2" s="1"/>
  <c r="J121" i="2"/>
  <c r="L121" i="2" s="1"/>
  <c r="J119" i="2"/>
  <c r="L119" i="2" s="1"/>
  <c r="J117" i="2"/>
  <c r="L117" i="2" s="1"/>
  <c r="J115" i="2"/>
  <c r="L115" i="2" s="1"/>
  <c r="J113" i="2"/>
  <c r="L113" i="2" s="1"/>
  <c r="J111" i="2"/>
  <c r="L111" i="2" s="1"/>
  <c r="J109" i="2"/>
  <c r="L109" i="2" s="1"/>
  <c r="J107" i="2"/>
  <c r="L107" i="2" s="1"/>
  <c r="J105" i="2"/>
  <c r="L105" i="2" s="1"/>
  <c r="J103" i="2"/>
  <c r="L103" i="2" s="1"/>
  <c r="J101" i="2"/>
  <c r="L101" i="2" s="1"/>
  <c r="J99" i="2"/>
  <c r="L99" i="2" s="1"/>
  <c r="J97" i="2"/>
  <c r="L97" i="2" s="1"/>
  <c r="J95" i="2"/>
  <c r="L95" i="2" s="1"/>
  <c r="J93" i="2"/>
  <c r="L93" i="2" s="1"/>
  <c r="J91" i="2"/>
  <c r="L91" i="2" s="1"/>
  <c r="J89" i="2"/>
  <c r="L89" i="2" s="1"/>
  <c r="J87" i="2"/>
  <c r="L87" i="2" s="1"/>
  <c r="J85" i="2"/>
  <c r="L85" i="2" s="1"/>
  <c r="J83" i="2"/>
  <c r="L83" i="2" s="1"/>
  <c r="J81" i="2"/>
  <c r="L81" i="2" s="1"/>
  <c r="J79" i="2"/>
  <c r="L79" i="2" s="1"/>
  <c r="J77" i="2"/>
  <c r="L77" i="2" s="1"/>
  <c r="J75" i="2"/>
  <c r="L75" i="2" s="1"/>
  <c r="J73" i="2"/>
  <c r="L73" i="2" s="1"/>
  <c r="J71" i="2"/>
  <c r="L71" i="2" s="1"/>
  <c r="J69" i="2"/>
  <c r="L69" i="2" s="1"/>
  <c r="J67" i="2"/>
  <c r="L67" i="2" s="1"/>
  <c r="J65" i="2"/>
  <c r="L65" i="2" s="1"/>
  <c r="J63" i="2"/>
  <c r="L63" i="2" s="1"/>
  <c r="J61" i="2"/>
  <c r="L61" i="2" s="1"/>
  <c r="J59" i="2"/>
  <c r="L59" i="2" s="1"/>
  <c r="J57" i="2"/>
  <c r="L57" i="2" s="1"/>
  <c r="J55" i="2"/>
  <c r="L55" i="2" s="1"/>
  <c r="J53" i="2"/>
  <c r="L53" i="2" s="1"/>
  <c r="J51" i="2"/>
  <c r="L51" i="2" s="1"/>
  <c r="J49" i="2"/>
  <c r="L49" i="2" s="1"/>
  <c r="J47" i="2"/>
  <c r="L47" i="2" s="1"/>
  <c r="J45" i="2"/>
  <c r="L45" i="2" s="1"/>
  <c r="J43" i="2"/>
  <c r="L43" i="2" s="1"/>
  <c r="J41" i="2"/>
  <c r="L41" i="2" s="1"/>
  <c r="J39" i="2"/>
  <c r="L39" i="2" s="1"/>
  <c r="J37" i="2"/>
  <c r="L37" i="2" s="1"/>
  <c r="J35" i="2"/>
  <c r="L35" i="2" s="1"/>
  <c r="J33" i="2"/>
  <c r="L33" i="2" s="1"/>
  <c r="J31" i="2"/>
  <c r="L31" i="2" s="1"/>
  <c r="J29" i="2"/>
  <c r="L29" i="2" s="1"/>
  <c r="J27" i="2"/>
  <c r="L27" i="2" s="1"/>
  <c r="J25" i="2"/>
  <c r="L25" i="2" s="1"/>
  <c r="J23" i="2"/>
  <c r="L23" i="2" s="1"/>
  <c r="J21" i="2"/>
  <c r="L21" i="2" s="1"/>
  <c r="O21" i="2" s="1"/>
  <c r="J19" i="2"/>
  <c r="L19" i="2" s="1"/>
  <c r="J17" i="2"/>
  <c r="L17" i="2" s="1"/>
  <c r="J15" i="2"/>
  <c r="L15" i="2" s="1"/>
  <c r="J13" i="2"/>
  <c r="L13" i="2" s="1"/>
  <c r="J11" i="2"/>
  <c r="L11" i="2" s="1"/>
  <c r="O11" i="2" s="1"/>
  <c r="J9" i="2"/>
  <c r="L9" i="2" s="1"/>
  <c r="J7" i="2"/>
  <c r="L7" i="2" s="1"/>
  <c r="J386" i="2"/>
  <c r="L386" i="2" s="1"/>
  <c r="J384" i="2"/>
  <c r="L384" i="2" s="1"/>
  <c r="J382" i="2"/>
  <c r="L382" i="2" s="1"/>
  <c r="J380" i="2"/>
  <c r="L380" i="2" s="1"/>
  <c r="J378" i="2"/>
  <c r="L378" i="2" s="1"/>
  <c r="J376" i="2"/>
  <c r="L376" i="2" s="1"/>
  <c r="J374" i="2"/>
  <c r="L374" i="2" s="1"/>
  <c r="J370" i="2"/>
  <c r="L370" i="2" s="1"/>
  <c r="J368" i="2"/>
  <c r="L368" i="2" s="1"/>
  <c r="J366" i="2"/>
  <c r="L366" i="2" s="1"/>
  <c r="J364" i="2"/>
  <c r="L364" i="2" s="1"/>
  <c r="J362" i="2"/>
  <c r="L362" i="2" s="1"/>
  <c r="J360" i="2"/>
  <c r="L360" i="2" s="1"/>
  <c r="J358" i="2"/>
  <c r="L358" i="2" s="1"/>
  <c r="J356" i="2"/>
  <c r="L356" i="2" s="1"/>
  <c r="J354" i="2"/>
  <c r="L354" i="2" s="1"/>
  <c r="J352" i="2"/>
  <c r="L352" i="2" s="1"/>
  <c r="J350" i="2"/>
  <c r="L350" i="2" s="1"/>
  <c r="J348" i="2"/>
  <c r="L348" i="2" s="1"/>
  <c r="J346" i="2"/>
  <c r="L346" i="2" s="1"/>
  <c r="J344" i="2"/>
  <c r="L344" i="2" s="1"/>
  <c r="J342" i="2"/>
  <c r="L342" i="2" s="1"/>
  <c r="J340" i="2"/>
  <c r="L340" i="2" s="1"/>
  <c r="J338" i="2"/>
  <c r="L338" i="2" s="1"/>
  <c r="J336" i="2"/>
  <c r="L336" i="2" s="1"/>
  <c r="J334" i="2"/>
  <c r="L334" i="2" s="1"/>
  <c r="J332" i="2"/>
  <c r="L332" i="2" s="1"/>
  <c r="J330" i="2"/>
  <c r="L330" i="2" s="1"/>
  <c r="J328" i="2"/>
  <c r="L328" i="2" s="1"/>
  <c r="J326" i="2"/>
  <c r="L326" i="2" s="1"/>
  <c r="J324" i="2"/>
  <c r="L324" i="2" s="1"/>
  <c r="J322" i="2"/>
  <c r="L322" i="2" s="1"/>
  <c r="J320" i="2"/>
  <c r="L320" i="2" s="1"/>
  <c r="J318" i="2"/>
  <c r="L318" i="2" s="1"/>
  <c r="J316" i="2"/>
  <c r="L316" i="2" s="1"/>
  <c r="J314" i="2"/>
  <c r="L314" i="2" s="1"/>
  <c r="J312" i="2"/>
  <c r="L312" i="2" s="1"/>
  <c r="J310" i="2"/>
  <c r="L310" i="2" s="1"/>
  <c r="J308" i="2"/>
  <c r="L308" i="2" s="1"/>
  <c r="J306" i="2"/>
  <c r="L306" i="2" s="1"/>
  <c r="J304" i="2"/>
  <c r="L304" i="2" s="1"/>
  <c r="J302" i="2"/>
  <c r="L302" i="2" s="1"/>
  <c r="J300" i="2"/>
  <c r="L300" i="2" s="1"/>
  <c r="J298" i="2"/>
  <c r="L298" i="2" s="1"/>
  <c r="J296" i="2"/>
  <c r="L296" i="2" s="1"/>
  <c r="J294" i="2"/>
  <c r="L294" i="2" s="1"/>
  <c r="J292" i="2"/>
  <c r="L292" i="2" s="1"/>
  <c r="J290" i="2"/>
  <c r="L290" i="2" s="1"/>
  <c r="J288" i="2"/>
  <c r="L288" i="2" s="1"/>
  <c r="J286" i="2"/>
  <c r="L286" i="2" s="1"/>
  <c r="J284" i="2"/>
  <c r="L284" i="2" s="1"/>
  <c r="J282" i="2"/>
  <c r="L282" i="2" s="1"/>
  <c r="J280" i="2"/>
  <c r="L280" i="2" s="1"/>
  <c r="J278" i="2"/>
  <c r="L278" i="2" s="1"/>
  <c r="J276" i="2"/>
  <c r="L276" i="2" s="1"/>
  <c r="J274" i="2"/>
  <c r="L274" i="2" s="1"/>
  <c r="J272" i="2"/>
  <c r="L272" i="2" s="1"/>
  <c r="J270" i="2"/>
  <c r="L270" i="2" s="1"/>
  <c r="J268" i="2"/>
  <c r="L268" i="2" s="1"/>
  <c r="J266" i="2"/>
  <c r="L266" i="2" s="1"/>
  <c r="J264" i="2"/>
  <c r="L264" i="2" s="1"/>
  <c r="J262" i="2"/>
  <c r="L262" i="2" s="1"/>
  <c r="J260" i="2"/>
  <c r="L260" i="2" s="1"/>
  <c r="J258" i="2"/>
  <c r="L258" i="2" s="1"/>
  <c r="J256" i="2"/>
  <c r="L256" i="2" s="1"/>
  <c r="J254" i="2"/>
  <c r="L254" i="2" s="1"/>
  <c r="J252" i="2"/>
  <c r="L252" i="2" s="1"/>
  <c r="J250" i="2"/>
  <c r="L250" i="2" s="1"/>
  <c r="J248" i="2"/>
  <c r="L248" i="2" s="1"/>
  <c r="J245" i="2"/>
  <c r="L245" i="2" s="1"/>
  <c r="J243" i="2"/>
  <c r="L243" i="2" s="1"/>
  <c r="J241" i="2"/>
  <c r="L241" i="2" s="1"/>
  <c r="J239" i="2"/>
  <c r="L239" i="2" s="1"/>
  <c r="J237" i="2"/>
  <c r="L237" i="2" s="1"/>
  <c r="J235" i="2"/>
  <c r="L235" i="2" s="1"/>
  <c r="J233" i="2"/>
  <c r="L233" i="2" s="1"/>
  <c r="J231" i="2"/>
  <c r="L231" i="2" s="1"/>
  <c r="J229" i="2"/>
  <c r="L229" i="2" s="1"/>
  <c r="J227" i="2"/>
  <c r="L227" i="2" s="1"/>
  <c r="J225" i="2"/>
  <c r="L225" i="2" s="1"/>
  <c r="J223" i="2"/>
  <c r="L223" i="2" s="1"/>
  <c r="J221" i="2"/>
  <c r="L221" i="2" s="1"/>
  <c r="J219" i="2"/>
  <c r="L219" i="2" s="1"/>
  <c r="J217" i="2"/>
  <c r="L217" i="2" s="1"/>
  <c r="J215" i="2"/>
  <c r="L215" i="2" s="1"/>
  <c r="J213" i="2"/>
  <c r="L213" i="2" s="1"/>
  <c r="J211" i="2"/>
  <c r="L211" i="2" s="1"/>
  <c r="J209" i="2"/>
  <c r="L209" i="2" s="1"/>
  <c r="J207" i="2"/>
  <c r="L207" i="2" s="1"/>
  <c r="J205" i="2"/>
  <c r="L205" i="2" s="1"/>
  <c r="J203" i="2"/>
  <c r="L203" i="2" s="1"/>
  <c r="J201" i="2"/>
  <c r="L201" i="2" s="1"/>
  <c r="J199" i="2"/>
  <c r="L199" i="2" s="1"/>
  <c r="J197" i="2"/>
  <c r="L197" i="2" s="1"/>
  <c r="J195" i="2"/>
  <c r="L195" i="2" s="1"/>
  <c r="J193" i="2"/>
  <c r="L193" i="2" s="1"/>
  <c r="J189" i="2"/>
  <c r="L189" i="2" s="1"/>
  <c r="J187" i="2"/>
  <c r="L187" i="2" s="1"/>
  <c r="J185" i="2"/>
  <c r="L185" i="2" s="1"/>
  <c r="J183" i="2"/>
  <c r="L183" i="2" s="1"/>
  <c r="J181" i="2"/>
  <c r="L181" i="2" s="1"/>
  <c r="J179" i="2"/>
  <c r="L179" i="2" s="1"/>
  <c r="J177" i="2"/>
  <c r="L177" i="2" s="1"/>
  <c r="J175" i="2"/>
  <c r="L175" i="2" s="1"/>
  <c r="J173" i="2"/>
  <c r="L173" i="2" s="1"/>
  <c r="J171" i="2"/>
  <c r="L171" i="2" s="1"/>
  <c r="J169" i="2"/>
  <c r="L169" i="2" s="1"/>
  <c r="J167" i="2"/>
  <c r="L167" i="2" s="1"/>
  <c r="J165" i="2"/>
  <c r="L165" i="2" s="1"/>
  <c r="J163" i="2"/>
  <c r="L163" i="2" s="1"/>
  <c r="J161" i="2"/>
  <c r="L161" i="2" s="1"/>
  <c r="J159" i="2"/>
  <c r="L159" i="2" s="1"/>
  <c r="J157" i="2"/>
  <c r="L157" i="2" s="1"/>
  <c r="J155" i="2"/>
  <c r="L155" i="2" s="1"/>
  <c r="J153" i="2"/>
  <c r="L153" i="2" s="1"/>
  <c r="J151" i="2"/>
  <c r="L151" i="2" s="1"/>
  <c r="J149" i="2"/>
  <c r="L149" i="2" s="1"/>
  <c r="I370" i="4"/>
  <c r="K370" i="4" s="1"/>
  <c r="I368" i="4"/>
  <c r="K368" i="4" s="1"/>
  <c r="I366" i="4"/>
  <c r="K366" i="4" s="1"/>
  <c r="I364" i="4"/>
  <c r="K364" i="4" s="1"/>
  <c r="I362" i="4"/>
  <c r="K362" i="4" s="1"/>
  <c r="I360" i="4"/>
  <c r="K360" i="4" s="1"/>
  <c r="I358" i="4"/>
  <c r="K358" i="4" s="1"/>
  <c r="I356" i="4"/>
  <c r="K356" i="4" s="1"/>
  <c r="I354" i="4"/>
  <c r="K354" i="4" s="1"/>
  <c r="I352" i="4"/>
  <c r="K352" i="4" s="1"/>
  <c r="I350" i="4"/>
  <c r="K350" i="4" s="1"/>
  <c r="I348" i="4"/>
  <c r="K348" i="4" s="1"/>
  <c r="I346" i="4"/>
  <c r="K346" i="4" s="1"/>
  <c r="I344" i="4"/>
  <c r="K344" i="4" s="1"/>
  <c r="I342" i="4"/>
  <c r="K342" i="4" s="1"/>
  <c r="I340" i="4"/>
  <c r="K340" i="4" s="1"/>
  <c r="I338" i="4"/>
  <c r="K338" i="4" s="1"/>
  <c r="I336" i="4"/>
  <c r="K336" i="4" s="1"/>
  <c r="I334" i="4"/>
  <c r="K334" i="4" s="1"/>
  <c r="I332" i="4"/>
  <c r="K332" i="4" s="1"/>
  <c r="I330" i="4"/>
  <c r="K330" i="4" s="1"/>
  <c r="I328" i="4"/>
  <c r="K328" i="4" s="1"/>
  <c r="I326" i="4"/>
  <c r="K326" i="4" s="1"/>
  <c r="I324" i="4"/>
  <c r="K324" i="4" s="1"/>
  <c r="I322" i="4"/>
  <c r="K322" i="4" s="1"/>
  <c r="I320" i="4"/>
  <c r="K320" i="4" s="1"/>
  <c r="I318" i="4"/>
  <c r="K318" i="4" s="1"/>
  <c r="I316" i="4"/>
  <c r="K316" i="4" s="1"/>
  <c r="I314" i="4"/>
  <c r="K314" i="4" s="1"/>
  <c r="I312" i="4"/>
  <c r="K312" i="4" s="1"/>
  <c r="I310" i="4"/>
  <c r="K310" i="4" s="1"/>
  <c r="I308" i="4"/>
  <c r="K308" i="4" s="1"/>
  <c r="I306" i="4"/>
  <c r="K306" i="4" s="1"/>
  <c r="I304" i="4"/>
  <c r="K304" i="4" s="1"/>
  <c r="I302" i="4"/>
  <c r="K302" i="4" s="1"/>
  <c r="I300" i="4"/>
  <c r="K300" i="4" s="1"/>
  <c r="I298" i="4"/>
  <c r="K298" i="4" s="1"/>
  <c r="I296" i="4"/>
  <c r="K296" i="4" s="1"/>
  <c r="I294" i="4"/>
  <c r="K294" i="4" s="1"/>
  <c r="I292" i="4"/>
  <c r="K292" i="4" s="1"/>
  <c r="I290" i="4"/>
  <c r="K290" i="4" s="1"/>
  <c r="I288" i="4"/>
  <c r="K288" i="4" s="1"/>
  <c r="I286" i="4"/>
  <c r="K286" i="4" s="1"/>
  <c r="I284" i="4"/>
  <c r="K284" i="4" s="1"/>
  <c r="I282" i="4"/>
  <c r="K282" i="4" s="1"/>
  <c r="I280" i="4"/>
  <c r="K280" i="4" s="1"/>
  <c r="I278" i="4"/>
  <c r="K278" i="4" s="1"/>
  <c r="I276" i="4"/>
  <c r="K276" i="4" s="1"/>
  <c r="I274" i="4"/>
  <c r="K274" i="4" s="1"/>
  <c r="I272" i="4"/>
  <c r="K272" i="4" s="1"/>
  <c r="I270" i="4"/>
  <c r="K270" i="4" s="1"/>
  <c r="I268" i="4"/>
  <c r="K268" i="4" s="1"/>
  <c r="I266" i="4"/>
  <c r="K266" i="4" s="1"/>
  <c r="I264" i="4"/>
  <c r="K264" i="4" s="1"/>
  <c r="I262" i="4"/>
  <c r="K262" i="4" s="1"/>
  <c r="I260" i="4"/>
  <c r="K260" i="4" s="1"/>
  <c r="I258" i="4"/>
  <c r="K258" i="4" s="1"/>
  <c r="I256" i="4"/>
  <c r="K256" i="4" s="1"/>
  <c r="I254" i="4"/>
  <c r="K254" i="4" s="1"/>
  <c r="I252" i="4"/>
  <c r="K252" i="4" s="1"/>
  <c r="I250" i="4"/>
  <c r="K250" i="4" s="1"/>
  <c r="I248" i="4"/>
  <c r="K248" i="4" s="1"/>
  <c r="I245" i="4"/>
  <c r="K245" i="4" s="1"/>
  <c r="I243" i="4"/>
  <c r="K243" i="4" s="1"/>
  <c r="I241" i="4"/>
  <c r="K241" i="4" s="1"/>
  <c r="I239" i="4"/>
  <c r="K239" i="4" s="1"/>
  <c r="I237" i="4"/>
  <c r="K237" i="4" s="1"/>
  <c r="I235" i="4"/>
  <c r="K235" i="4" s="1"/>
  <c r="I233" i="4"/>
  <c r="K233" i="4" s="1"/>
  <c r="I231" i="4"/>
  <c r="K231" i="4" s="1"/>
  <c r="I229" i="4"/>
  <c r="K229" i="4" s="1"/>
  <c r="I227" i="4"/>
  <c r="K227" i="4" s="1"/>
  <c r="I225" i="4"/>
  <c r="K225" i="4" s="1"/>
  <c r="I223" i="4"/>
  <c r="K223" i="4" s="1"/>
  <c r="I220" i="4"/>
  <c r="K220" i="4" s="1"/>
  <c r="I218" i="4"/>
  <c r="K218" i="4" s="1"/>
  <c r="I216" i="4"/>
  <c r="K216" i="4" s="1"/>
  <c r="I214" i="4"/>
  <c r="K214" i="4" s="1"/>
  <c r="I212" i="4"/>
  <c r="K212" i="4" s="1"/>
  <c r="I210" i="4"/>
  <c r="K210" i="4" s="1"/>
  <c r="I208" i="4"/>
  <c r="K208" i="4" s="1"/>
  <c r="I206" i="4"/>
  <c r="K206" i="4" s="1"/>
  <c r="I204" i="4"/>
  <c r="K204" i="4" s="1"/>
  <c r="I202" i="4"/>
  <c r="K202" i="4" s="1"/>
  <c r="I200" i="4"/>
  <c r="K200" i="4" s="1"/>
  <c r="I198" i="4"/>
  <c r="K198" i="4" s="1"/>
  <c r="I196" i="4"/>
  <c r="K196" i="4" s="1"/>
  <c r="I194" i="4"/>
  <c r="K194" i="4" s="1"/>
  <c r="I192" i="4"/>
  <c r="K192" i="4" s="1"/>
  <c r="I190" i="4"/>
  <c r="K190" i="4" s="1"/>
  <c r="I188" i="4"/>
  <c r="K188" i="4" s="1"/>
  <c r="I186" i="4"/>
  <c r="K186" i="4" s="1"/>
  <c r="I184" i="4"/>
  <c r="K184" i="4" s="1"/>
  <c r="I182" i="4"/>
  <c r="K182" i="4" s="1"/>
  <c r="I180" i="4"/>
  <c r="K180" i="4" s="1"/>
  <c r="I178" i="4"/>
  <c r="K178" i="4" s="1"/>
  <c r="I176" i="4"/>
  <c r="K176" i="4" s="1"/>
  <c r="I174" i="4"/>
  <c r="K174" i="4" s="1"/>
  <c r="I172" i="4"/>
  <c r="K172" i="4" s="1"/>
  <c r="I170" i="4"/>
  <c r="K170" i="4" s="1"/>
  <c r="I168" i="4"/>
  <c r="K168" i="4" s="1"/>
  <c r="I166" i="4"/>
  <c r="K166" i="4" s="1"/>
  <c r="I164" i="4"/>
  <c r="K164" i="4" s="1"/>
  <c r="I162" i="4"/>
  <c r="K162" i="4" s="1"/>
  <c r="I160" i="4"/>
  <c r="K160" i="4" s="1"/>
  <c r="I158" i="4"/>
  <c r="K158" i="4" s="1"/>
  <c r="I156" i="4"/>
  <c r="K156" i="4" s="1"/>
  <c r="I154" i="4"/>
  <c r="K154" i="4" s="1"/>
  <c r="I152" i="4"/>
  <c r="K152" i="4" s="1"/>
  <c r="I150" i="4"/>
  <c r="K150" i="4" s="1"/>
  <c r="I148" i="4"/>
  <c r="K148" i="4" s="1"/>
  <c r="I146" i="4"/>
  <c r="K146" i="4" s="1"/>
  <c r="I144" i="4"/>
  <c r="K144" i="4" s="1"/>
  <c r="I142" i="4"/>
  <c r="K142" i="4" s="1"/>
  <c r="I140" i="4"/>
  <c r="K140" i="4" s="1"/>
  <c r="I138" i="4"/>
  <c r="K138" i="4" s="1"/>
  <c r="I136" i="4"/>
  <c r="K136" i="4" s="1"/>
  <c r="I134" i="4"/>
  <c r="K134" i="4" s="1"/>
  <c r="I132" i="4"/>
  <c r="K132" i="4" s="1"/>
  <c r="I130" i="4"/>
  <c r="K130" i="4" s="1"/>
  <c r="I128" i="4"/>
  <c r="K128" i="4" s="1"/>
  <c r="I126" i="4"/>
  <c r="K126" i="4" s="1"/>
  <c r="I124" i="4"/>
  <c r="K124" i="4" s="1"/>
  <c r="I122" i="4"/>
  <c r="K122" i="4" s="1"/>
  <c r="I120" i="4"/>
  <c r="K120" i="4" s="1"/>
  <c r="I118" i="4"/>
  <c r="K118" i="4" s="1"/>
  <c r="I116" i="4"/>
  <c r="K116" i="4" s="1"/>
  <c r="I114" i="4"/>
  <c r="K114" i="4" s="1"/>
  <c r="I112" i="4"/>
  <c r="K112" i="4" s="1"/>
  <c r="I110" i="4"/>
  <c r="K110" i="4" s="1"/>
  <c r="I108" i="4"/>
  <c r="K108" i="4" s="1"/>
  <c r="I106" i="4"/>
  <c r="K106" i="4" s="1"/>
  <c r="I104" i="4"/>
  <c r="K104" i="4" s="1"/>
  <c r="I102" i="4"/>
  <c r="K102" i="4" s="1"/>
  <c r="I100" i="4"/>
  <c r="K100" i="4" s="1"/>
  <c r="I98" i="4"/>
  <c r="K98" i="4" s="1"/>
  <c r="I96" i="4"/>
  <c r="K96" i="4" s="1"/>
  <c r="I94" i="4"/>
  <c r="K94" i="4" s="1"/>
  <c r="I92" i="4"/>
  <c r="K92" i="4" s="1"/>
  <c r="I90" i="4"/>
  <c r="K90" i="4" s="1"/>
  <c r="I88" i="4"/>
  <c r="K88" i="4" s="1"/>
  <c r="I86" i="4"/>
  <c r="K86" i="4" s="1"/>
  <c r="I84" i="4"/>
  <c r="K84" i="4" s="1"/>
  <c r="I82" i="4"/>
  <c r="K82" i="4" s="1"/>
  <c r="I80" i="4"/>
  <c r="K80" i="4" s="1"/>
  <c r="I78" i="4"/>
  <c r="K78" i="4" s="1"/>
  <c r="I76" i="4"/>
  <c r="K76" i="4" s="1"/>
  <c r="I74" i="4"/>
  <c r="K74" i="4" s="1"/>
  <c r="I72" i="4"/>
  <c r="K72" i="4" s="1"/>
  <c r="I70" i="4"/>
  <c r="K70" i="4" s="1"/>
  <c r="I68" i="4"/>
  <c r="K68" i="4" s="1"/>
  <c r="I66" i="4"/>
  <c r="K66" i="4" s="1"/>
  <c r="I64" i="4"/>
  <c r="K64" i="4" s="1"/>
  <c r="I62" i="4"/>
  <c r="K62" i="4" s="1"/>
  <c r="I60" i="4"/>
  <c r="K60" i="4" s="1"/>
  <c r="I58" i="4"/>
  <c r="K58" i="4" s="1"/>
  <c r="I56" i="4"/>
  <c r="K56" i="4" s="1"/>
  <c r="I54" i="4"/>
  <c r="K54" i="4" s="1"/>
  <c r="I52" i="4"/>
  <c r="K52" i="4" s="1"/>
  <c r="I50" i="4"/>
  <c r="K50" i="4" s="1"/>
  <c r="I48" i="4"/>
  <c r="K48" i="4" s="1"/>
  <c r="I46" i="4"/>
  <c r="K46" i="4" s="1"/>
  <c r="I44" i="4"/>
  <c r="K44" i="4" s="1"/>
  <c r="I42" i="4"/>
  <c r="K42" i="4" s="1"/>
  <c r="I40" i="4"/>
  <c r="K40" i="4" s="1"/>
  <c r="I38" i="4"/>
  <c r="K38" i="4" s="1"/>
  <c r="I36" i="4"/>
  <c r="K36" i="4" s="1"/>
  <c r="I34" i="4"/>
  <c r="K34" i="4" s="1"/>
  <c r="I32" i="4"/>
  <c r="K32" i="4" s="1"/>
  <c r="I30" i="4"/>
  <c r="K30" i="4" s="1"/>
  <c r="I28" i="4"/>
  <c r="K28" i="4" s="1"/>
  <c r="I26" i="4"/>
  <c r="K26" i="4" s="1"/>
  <c r="I24" i="4"/>
  <c r="K24" i="4" s="1"/>
  <c r="I22" i="4"/>
  <c r="K22" i="4" s="1"/>
  <c r="I20" i="4"/>
  <c r="K20" i="4" s="1"/>
  <c r="I18" i="4"/>
  <c r="K18" i="4" s="1"/>
  <c r="I16" i="4"/>
  <c r="K16" i="4" s="1"/>
  <c r="I14" i="4"/>
  <c r="K14" i="4" s="1"/>
  <c r="I12" i="4"/>
  <c r="K12" i="4" s="1"/>
  <c r="I10" i="4"/>
  <c r="K10" i="4" s="1"/>
  <c r="I8" i="4"/>
  <c r="K8" i="4" s="1"/>
  <c r="M1423" i="9"/>
  <c r="O1423" i="9" s="1"/>
  <c r="M1421" i="9"/>
  <c r="O1421" i="9" s="1"/>
  <c r="M1419" i="9"/>
  <c r="O1419" i="9" s="1"/>
  <c r="M1417" i="9"/>
  <c r="O1417" i="9" s="1"/>
  <c r="M1415" i="9"/>
  <c r="O1415" i="9" s="1"/>
  <c r="M1413" i="9"/>
  <c r="O1413" i="9" s="1"/>
  <c r="M1411" i="9"/>
  <c r="O1411" i="9" s="1"/>
  <c r="M1409" i="9"/>
  <c r="O1409" i="9" s="1"/>
  <c r="M1407" i="9"/>
  <c r="O1407" i="9" s="1"/>
  <c r="M1405" i="9"/>
  <c r="O1405" i="9" s="1"/>
  <c r="M1403" i="9"/>
  <c r="O1403" i="9" s="1"/>
  <c r="M1401" i="9"/>
  <c r="O1401" i="9" s="1"/>
  <c r="M1399" i="9"/>
  <c r="O1399" i="9" s="1"/>
  <c r="M1397" i="9"/>
  <c r="O1397" i="9" s="1"/>
  <c r="M1395" i="9"/>
  <c r="O1395" i="9" s="1"/>
  <c r="M1393" i="9"/>
  <c r="O1393" i="9" s="1"/>
  <c r="M1391" i="9"/>
  <c r="O1391" i="9" s="1"/>
  <c r="M1389" i="9"/>
  <c r="O1389" i="9" s="1"/>
  <c r="M1387" i="9"/>
  <c r="J703" i="2"/>
  <c r="L703" i="2" s="1"/>
  <c r="H6" i="6"/>
  <c r="H12" i="6"/>
  <c r="J12" i="6" s="1"/>
  <c r="H14" i="6"/>
  <c r="J14" i="6" s="1"/>
  <c r="H16" i="6"/>
  <c r="J16" i="6" s="1"/>
  <c r="H20" i="6"/>
  <c r="J20" i="6" s="1"/>
  <c r="H22" i="6"/>
  <c r="J22" i="6" s="1"/>
  <c r="H28" i="6"/>
  <c r="J28" i="6" s="1"/>
  <c r="H30" i="6"/>
  <c r="J30" i="6" s="1"/>
  <c r="H36" i="6"/>
  <c r="J36" i="6" s="1"/>
  <c r="H38" i="6"/>
  <c r="J38" i="6" s="1"/>
  <c r="H40" i="6"/>
  <c r="J40" i="6" s="1"/>
  <c r="H44" i="6"/>
  <c r="J44" i="6" s="1"/>
  <c r="H46" i="6"/>
  <c r="J46" i="6" s="1"/>
  <c r="H48" i="6"/>
  <c r="J48" i="6" s="1"/>
  <c r="H52" i="6"/>
  <c r="J52" i="6" s="1"/>
  <c r="H54" i="6"/>
  <c r="J54" i="6" s="1"/>
  <c r="H60" i="6"/>
  <c r="J60" i="6" s="1"/>
  <c r="H62" i="6"/>
  <c r="J62" i="6" s="1"/>
  <c r="H64" i="6"/>
  <c r="J64" i="6" s="1"/>
  <c r="H68" i="6"/>
  <c r="J68" i="6" s="1"/>
  <c r="H70" i="6"/>
  <c r="J70" i="6" s="1"/>
  <c r="H76" i="6"/>
  <c r="J76" i="6" s="1"/>
  <c r="H78" i="6"/>
  <c r="J78" i="6" s="1"/>
  <c r="H80" i="6"/>
  <c r="J80" i="6" s="1"/>
  <c r="H84" i="6"/>
  <c r="J84" i="6" s="1"/>
  <c r="H86" i="6"/>
  <c r="J86" i="6" s="1"/>
  <c r="H88" i="6"/>
  <c r="J88" i="6" s="1"/>
  <c r="H92" i="6"/>
  <c r="J92" i="6" s="1"/>
  <c r="H94" i="6"/>
  <c r="J94" i="6" s="1"/>
  <c r="H100" i="6"/>
  <c r="J100" i="6" s="1"/>
  <c r="H102" i="6"/>
  <c r="J102" i="6" s="1"/>
  <c r="H108" i="6"/>
  <c r="J108" i="6" s="1"/>
  <c r="H110" i="6"/>
  <c r="J110" i="6" s="1"/>
  <c r="H112" i="6"/>
  <c r="J112" i="6" s="1"/>
  <c r="H116" i="6"/>
  <c r="J116" i="6" s="1"/>
  <c r="H118" i="6"/>
  <c r="J118" i="6" s="1"/>
  <c r="H124" i="6"/>
  <c r="J124" i="6" s="1"/>
  <c r="H126" i="6"/>
  <c r="J126" i="6" s="1"/>
  <c r="H130" i="6"/>
  <c r="J130" i="6" s="1"/>
  <c r="H132" i="6"/>
  <c r="J132" i="6" s="1"/>
  <c r="H134" i="6"/>
  <c r="J134" i="6" s="1"/>
  <c r="H136" i="6"/>
  <c r="J136" i="6" s="1"/>
  <c r="H140" i="6"/>
  <c r="J140" i="6" s="1"/>
  <c r="H142" i="6"/>
  <c r="J142" i="6" s="1"/>
  <c r="H146" i="6"/>
  <c r="J146" i="6" s="1"/>
  <c r="H148" i="6"/>
  <c r="J148" i="6" s="1"/>
  <c r="H154" i="6"/>
  <c r="J154" i="6" s="1"/>
  <c r="H160" i="6"/>
  <c r="J160" i="6" s="1"/>
  <c r="H162" i="6"/>
  <c r="J162" i="6" s="1"/>
  <c r="H166" i="6"/>
  <c r="J166" i="6" s="1"/>
  <c r="H170" i="6"/>
  <c r="J170" i="6" s="1"/>
  <c r="H172" i="6"/>
  <c r="J172" i="6" s="1"/>
  <c r="H176" i="6"/>
  <c r="J176" i="6" s="1"/>
  <c r="H178" i="6"/>
  <c r="J178" i="6" s="1"/>
  <c r="H182" i="6"/>
  <c r="J182" i="6" s="1"/>
  <c r="H184" i="6"/>
  <c r="J184" i="6" s="1"/>
  <c r="H186" i="6"/>
  <c r="J186" i="6" s="1"/>
  <c r="H190" i="6"/>
  <c r="J190" i="6" s="1"/>
  <c r="H192" i="6"/>
  <c r="J192" i="6" s="1"/>
  <c r="H194" i="6"/>
  <c r="J194" i="6" s="1"/>
  <c r="H196" i="6"/>
  <c r="J196" i="6" s="1"/>
  <c r="H200" i="6"/>
  <c r="J200" i="6" s="1"/>
  <c r="H204" i="6"/>
  <c r="J204" i="6" s="1"/>
  <c r="H208" i="6"/>
  <c r="J208" i="6" s="1"/>
  <c r="H212" i="6"/>
  <c r="J212" i="6" s="1"/>
  <c r="H250" i="6"/>
  <c r="J250" i="6" s="1"/>
  <c r="H256" i="6"/>
  <c r="J256" i="6" s="1"/>
  <c r="H262" i="6"/>
  <c r="J262" i="6" s="1"/>
  <c r="H264" i="6"/>
  <c r="J264" i="6" s="1"/>
  <c r="H276" i="6"/>
  <c r="J276" i="6" s="1"/>
  <c r="H280" i="6"/>
  <c r="J280" i="6" s="1"/>
  <c r="H292" i="6"/>
  <c r="J292" i="6" s="1"/>
  <c r="H296" i="6"/>
  <c r="J296" i="6" s="1"/>
  <c r="H308" i="6"/>
  <c r="J308" i="6" s="1"/>
  <c r="H312" i="6"/>
  <c r="J312" i="6" s="1"/>
  <c r="H324" i="6"/>
  <c r="J324" i="6" s="1"/>
  <c r="H328" i="6"/>
  <c r="J328" i="6" s="1"/>
  <c r="H332" i="6"/>
  <c r="J332" i="6" s="1"/>
  <c r="H336" i="6"/>
  <c r="J336" i="6" s="1"/>
  <c r="H340" i="6"/>
  <c r="J340" i="6" s="1"/>
  <c r="H348" i="6"/>
  <c r="J348" i="6" s="1"/>
  <c r="H356" i="6"/>
  <c r="J356" i="6" s="1"/>
  <c r="J6" i="15"/>
  <c r="L11" i="11"/>
  <c r="N11" i="11" s="1"/>
  <c r="L23" i="11"/>
  <c r="N23" i="11" s="1"/>
  <c r="L12" i="17"/>
  <c r="N12" i="17" s="1"/>
  <c r="L20" i="17"/>
  <c r="N20" i="17" s="1"/>
  <c r="L28" i="17"/>
  <c r="N28" i="17" s="1"/>
  <c r="L30" i="17"/>
  <c r="N30" i="17" s="1"/>
  <c r="L34" i="17"/>
  <c r="N34" i="17" s="1"/>
  <c r="L36" i="17"/>
  <c r="N36" i="17" s="1"/>
  <c r="L42" i="17"/>
  <c r="N42" i="17" s="1"/>
  <c r="L50" i="17"/>
  <c r="N50" i="17" s="1"/>
  <c r="L58" i="17"/>
  <c r="N58" i="17" s="1"/>
  <c r="L62" i="17"/>
  <c r="N62" i="17" s="1"/>
  <c r="L63" i="17"/>
  <c r="N63" i="17" s="1"/>
  <c r="L67" i="17"/>
  <c r="N67" i="17" s="1"/>
  <c r="L68" i="17"/>
  <c r="N68" i="17" s="1"/>
  <c r="L71" i="17"/>
  <c r="N71" i="17" s="1"/>
  <c r="L75" i="17"/>
  <c r="N75" i="17" s="1"/>
  <c r="L78" i="17"/>
  <c r="N78" i="17" s="1"/>
  <c r="L79" i="17"/>
  <c r="N79" i="17" s="1"/>
  <c r="L81" i="17"/>
  <c r="N81" i="17" s="1"/>
  <c r="L83" i="17"/>
  <c r="N83" i="17" s="1"/>
  <c r="L86" i="17"/>
  <c r="N86" i="17" s="1"/>
  <c r="L87" i="17"/>
  <c r="N87" i="17" s="1"/>
  <c r="L89" i="17"/>
  <c r="N89" i="17" s="1"/>
  <c r="L91" i="17"/>
  <c r="N91" i="17" s="1"/>
  <c r="L94" i="17"/>
  <c r="N94" i="17" s="1"/>
  <c r="L96" i="17"/>
  <c r="N96" i="17" s="1"/>
  <c r="L97" i="17"/>
  <c r="N97" i="17" s="1"/>
  <c r="L101" i="17"/>
  <c r="N101" i="17" s="1"/>
  <c r="L103" i="17"/>
  <c r="N103" i="17" s="1"/>
  <c r="L105" i="17"/>
  <c r="N105" i="17" s="1"/>
  <c r="L109" i="17"/>
  <c r="N109" i="17" s="1"/>
  <c r="L111" i="17"/>
  <c r="N111" i="17" s="1"/>
  <c r="L112" i="17"/>
  <c r="N112" i="17" s="1"/>
  <c r="L115" i="17"/>
  <c r="N115" i="17" s="1"/>
  <c r="L116" i="17"/>
  <c r="N116" i="17" s="1"/>
  <c r="L118" i="17"/>
  <c r="N118" i="17" s="1"/>
  <c r="L119" i="17"/>
  <c r="N119" i="17" s="1"/>
  <c r="L122" i="17"/>
  <c r="N122" i="17" s="1"/>
  <c r="L123" i="17"/>
  <c r="N123" i="17" s="1"/>
  <c r="L125" i="17"/>
  <c r="N125" i="17" s="1"/>
  <c r="L127" i="17"/>
  <c r="N127" i="17" s="1"/>
  <c r="L129" i="17"/>
  <c r="N129" i="17" s="1"/>
  <c r="L131" i="17"/>
  <c r="N131" i="17" s="1"/>
  <c r="L133" i="17"/>
  <c r="N133" i="17" s="1"/>
  <c r="L135" i="17"/>
  <c r="N135" i="17" s="1"/>
  <c r="L137" i="17"/>
  <c r="N137" i="17" s="1"/>
  <c r="L139" i="17"/>
  <c r="N139" i="17" s="1"/>
  <c r="L140" i="17"/>
  <c r="N140" i="17" s="1"/>
  <c r="L147" i="17"/>
  <c r="N147" i="17" s="1"/>
  <c r="L155" i="17"/>
  <c r="N155" i="17" s="1"/>
  <c r="L157" i="17"/>
  <c r="N157" i="17" s="1"/>
  <c r="L159" i="17"/>
  <c r="N159" i="17" s="1"/>
  <c r="L160" i="17"/>
  <c r="N160" i="17" s="1"/>
  <c r="L164" i="17"/>
  <c r="N164" i="17" s="1"/>
  <c r="L168" i="17"/>
  <c r="N168" i="17" s="1"/>
  <c r="L172" i="17"/>
  <c r="N172" i="17" s="1"/>
  <c r="L176" i="17"/>
  <c r="N176" i="17" s="1"/>
  <c r="L180" i="17"/>
  <c r="N180" i="17" s="1"/>
  <c r="L234" i="10"/>
  <c r="N234" i="10" s="1"/>
  <c r="L238" i="10"/>
  <c r="N238" i="10" s="1"/>
  <c r="L240" i="10"/>
  <c r="N240" i="10" s="1"/>
  <c r="L250" i="10"/>
  <c r="N250" i="10" s="1"/>
  <c r="L256" i="10"/>
  <c r="N256" i="10" s="1"/>
  <c r="L258" i="10"/>
  <c r="N258" i="10" s="1"/>
  <c r="L260" i="10"/>
  <c r="N260" i="10" s="1"/>
  <c r="L262" i="10"/>
  <c r="N262" i="10" s="1"/>
  <c r="L272" i="10"/>
  <c r="N272" i="10" s="1"/>
  <c r="L274" i="10"/>
  <c r="N274" i="10" s="1"/>
  <c r="L276" i="10"/>
  <c r="N276" i="10" s="1"/>
  <c r="L280" i="10"/>
  <c r="N280" i="10" s="1"/>
  <c r="L286" i="10"/>
  <c r="N286" i="10" s="1"/>
  <c r="L290" i="10"/>
  <c r="N290" i="10" s="1"/>
  <c r="L292" i="10"/>
  <c r="N292" i="10" s="1"/>
  <c r="L296" i="10"/>
  <c r="N296" i="10" s="1"/>
  <c r="L306" i="10"/>
  <c r="N306" i="10" s="1"/>
  <c r="L316" i="10"/>
  <c r="N316" i="10" s="1"/>
  <c r="L320" i="10"/>
  <c r="N320" i="10" s="1"/>
  <c r="L332" i="10"/>
  <c r="N332" i="10" s="1"/>
  <c r="L235" i="16"/>
  <c r="N235" i="16" s="1"/>
  <c r="L255" i="16"/>
  <c r="N255" i="16" s="1"/>
  <c r="L263" i="16"/>
  <c r="N263" i="16" s="1"/>
  <c r="L315" i="16"/>
  <c r="N315" i="16" s="1"/>
  <c r="L333" i="16"/>
  <c r="N333" i="16" s="1"/>
  <c r="L347" i="16"/>
  <c r="N347" i="16" s="1"/>
  <c r="L351" i="16"/>
  <c r="N351" i="16" s="1"/>
  <c r="L37" i="11"/>
  <c r="N37" i="11" s="1"/>
  <c r="L39" i="11"/>
  <c r="N39" i="11" s="1"/>
  <c r="L43" i="11"/>
  <c r="N43" i="11" s="1"/>
  <c r="L47" i="11"/>
  <c r="N47" i="11" s="1"/>
  <c r="L75" i="11"/>
  <c r="N75" i="11" s="1"/>
  <c r="L73" i="11"/>
  <c r="N73" i="11" s="1"/>
  <c r="L71" i="11"/>
  <c r="N71" i="11" s="1"/>
  <c r="L69" i="11"/>
  <c r="N69" i="11" s="1"/>
  <c r="L65" i="11"/>
  <c r="N65" i="11" s="1"/>
  <c r="L61" i="11"/>
  <c r="N61" i="11" s="1"/>
  <c r="L59" i="11"/>
  <c r="N59" i="11" s="1"/>
  <c r="L57" i="11"/>
  <c r="N57" i="11" s="1"/>
  <c r="L55" i="11"/>
  <c r="N55" i="11" s="1"/>
  <c r="L53" i="11"/>
  <c r="N53" i="11" s="1"/>
  <c r="L91" i="11"/>
  <c r="N91" i="11" s="1"/>
  <c r="L87" i="11"/>
  <c r="N87" i="11" s="1"/>
  <c r="L85" i="11"/>
  <c r="N85" i="11" s="1"/>
  <c r="L83" i="11"/>
  <c r="N83" i="11" s="1"/>
  <c r="L81" i="11"/>
  <c r="N81" i="11" s="1"/>
  <c r="L79" i="11"/>
  <c r="N79" i="11" s="1"/>
  <c r="L134" i="11"/>
  <c r="N134" i="11" s="1"/>
  <c r="L132" i="11"/>
  <c r="N132" i="11" s="1"/>
  <c r="L128" i="11"/>
  <c r="N128" i="11" s="1"/>
  <c r="L124" i="11"/>
  <c r="N124" i="11" s="1"/>
  <c r="L116" i="11"/>
  <c r="N116" i="11" s="1"/>
  <c r="L112" i="11"/>
  <c r="N112" i="11" s="1"/>
  <c r="L108" i="11"/>
  <c r="N108" i="11" s="1"/>
  <c r="L104" i="11"/>
  <c r="N104" i="11" s="1"/>
  <c r="L96" i="11"/>
  <c r="N96" i="11" s="1"/>
  <c r="L172" i="11"/>
  <c r="N172" i="11" s="1"/>
  <c r="L160" i="11"/>
  <c r="N160" i="11" s="1"/>
  <c r="L156" i="11"/>
  <c r="N156" i="11" s="1"/>
  <c r="L154" i="11"/>
  <c r="N154" i="11" s="1"/>
  <c r="L142" i="11"/>
  <c r="N142" i="11" s="1"/>
  <c r="L140" i="11"/>
  <c r="N140" i="11" s="1"/>
  <c r="L186" i="17"/>
  <c r="N186" i="17" s="1"/>
  <c r="L187" i="17"/>
  <c r="N187" i="17" s="1"/>
  <c r="L196" i="17"/>
  <c r="N196" i="17" s="1"/>
  <c r="L197" i="17"/>
  <c r="N197" i="17" s="1"/>
  <c r="L198" i="17"/>
  <c r="N198" i="17" s="1"/>
  <c r="J148" i="2"/>
  <c r="L148" i="2" s="1"/>
  <c r="J146" i="2"/>
  <c r="L146" i="2" s="1"/>
  <c r="J144" i="2"/>
  <c r="L144" i="2" s="1"/>
  <c r="J142" i="2"/>
  <c r="L142" i="2" s="1"/>
  <c r="J140" i="2"/>
  <c r="L140" i="2" s="1"/>
  <c r="J138" i="2"/>
  <c r="L138" i="2" s="1"/>
  <c r="J136" i="2"/>
  <c r="L136" i="2" s="1"/>
  <c r="J134" i="2"/>
  <c r="L134" i="2" s="1"/>
  <c r="J132" i="2"/>
  <c r="L132" i="2" s="1"/>
  <c r="J130" i="2"/>
  <c r="L130" i="2" s="1"/>
  <c r="J128" i="2"/>
  <c r="L128" i="2" s="1"/>
  <c r="J126" i="2"/>
  <c r="L126" i="2" s="1"/>
  <c r="J124" i="2"/>
  <c r="L124" i="2" s="1"/>
  <c r="J122" i="2"/>
  <c r="L122" i="2" s="1"/>
  <c r="J120" i="2"/>
  <c r="L120" i="2" s="1"/>
  <c r="J118" i="2"/>
  <c r="L118" i="2" s="1"/>
  <c r="J116" i="2"/>
  <c r="L116" i="2" s="1"/>
  <c r="J114" i="2"/>
  <c r="L114" i="2" s="1"/>
  <c r="J112" i="2"/>
  <c r="L112" i="2" s="1"/>
  <c r="J110" i="2"/>
  <c r="L110" i="2" s="1"/>
  <c r="J108" i="2"/>
  <c r="L108" i="2" s="1"/>
  <c r="J106" i="2"/>
  <c r="L106" i="2" s="1"/>
  <c r="J104" i="2"/>
  <c r="L104" i="2" s="1"/>
  <c r="J102" i="2"/>
  <c r="L102" i="2" s="1"/>
  <c r="J100" i="2"/>
  <c r="L100" i="2" s="1"/>
  <c r="J98" i="2"/>
  <c r="L98" i="2" s="1"/>
  <c r="J96" i="2"/>
  <c r="L96" i="2" s="1"/>
  <c r="J94" i="2"/>
  <c r="L94" i="2" s="1"/>
  <c r="J92" i="2"/>
  <c r="L92" i="2" s="1"/>
  <c r="J90" i="2"/>
  <c r="L90" i="2" s="1"/>
  <c r="J88" i="2"/>
  <c r="L88" i="2" s="1"/>
  <c r="J86" i="2"/>
  <c r="L86" i="2" s="1"/>
  <c r="J84" i="2"/>
  <c r="L84" i="2" s="1"/>
  <c r="J82" i="2"/>
  <c r="L82" i="2" s="1"/>
  <c r="J80" i="2"/>
  <c r="L80" i="2" s="1"/>
  <c r="J78" i="2"/>
  <c r="L78" i="2" s="1"/>
  <c r="J76" i="2"/>
  <c r="L76" i="2" s="1"/>
  <c r="J74" i="2"/>
  <c r="L74" i="2" s="1"/>
  <c r="J72" i="2"/>
  <c r="L72" i="2" s="1"/>
  <c r="J70" i="2"/>
  <c r="L70" i="2" s="1"/>
  <c r="J68" i="2"/>
  <c r="L68" i="2" s="1"/>
  <c r="J66" i="2"/>
  <c r="L66" i="2" s="1"/>
  <c r="J64" i="2"/>
  <c r="L64" i="2" s="1"/>
  <c r="J62" i="2"/>
  <c r="L62" i="2" s="1"/>
  <c r="J60" i="2"/>
  <c r="L60" i="2" s="1"/>
  <c r="J58" i="2"/>
  <c r="L58" i="2" s="1"/>
  <c r="J56" i="2"/>
  <c r="L56" i="2" s="1"/>
  <c r="J54" i="2"/>
  <c r="L54" i="2" s="1"/>
  <c r="J52" i="2"/>
  <c r="L52" i="2" s="1"/>
  <c r="J50" i="2"/>
  <c r="L50" i="2" s="1"/>
  <c r="J48" i="2"/>
  <c r="L48" i="2" s="1"/>
  <c r="J46" i="2"/>
  <c r="L46" i="2" s="1"/>
  <c r="J44" i="2"/>
  <c r="L44" i="2" s="1"/>
  <c r="J42" i="2"/>
  <c r="L42" i="2" s="1"/>
  <c r="J40" i="2"/>
  <c r="L40" i="2" s="1"/>
  <c r="J38" i="2"/>
  <c r="L38" i="2" s="1"/>
  <c r="J36" i="2"/>
  <c r="L36" i="2" s="1"/>
  <c r="J34" i="2"/>
  <c r="L34" i="2" s="1"/>
  <c r="J32" i="2"/>
  <c r="L32" i="2" s="1"/>
  <c r="J30" i="2"/>
  <c r="L30" i="2" s="1"/>
  <c r="O30" i="2" s="1"/>
  <c r="J28" i="2"/>
  <c r="L28" i="2" s="1"/>
  <c r="J26" i="2"/>
  <c r="L26" i="2" s="1"/>
  <c r="J24" i="2"/>
  <c r="L24" i="2" s="1"/>
  <c r="J22" i="2"/>
  <c r="L22" i="2" s="1"/>
  <c r="J20" i="2"/>
  <c r="L20" i="2" s="1"/>
  <c r="J18" i="2"/>
  <c r="L18" i="2" s="1"/>
  <c r="J16" i="2"/>
  <c r="L16" i="2" s="1"/>
  <c r="J14" i="2"/>
  <c r="L14" i="2" s="1"/>
  <c r="J12" i="2"/>
  <c r="L12" i="2" s="1"/>
  <c r="O12" i="2" s="1"/>
  <c r="J10" i="2"/>
  <c r="J8" i="2"/>
  <c r="L8" i="2" s="1"/>
  <c r="O8" i="2" s="1"/>
  <c r="J385" i="2"/>
  <c r="L385" i="2" s="1"/>
  <c r="J383" i="2"/>
  <c r="L383" i="2" s="1"/>
  <c r="J381" i="2"/>
  <c r="L381" i="2" s="1"/>
  <c r="J379" i="2"/>
  <c r="L379" i="2" s="1"/>
  <c r="J377" i="2"/>
  <c r="L377" i="2" s="1"/>
  <c r="J375" i="2"/>
  <c r="L375" i="2" s="1"/>
  <c r="J373" i="2"/>
  <c r="L373" i="2" s="1"/>
  <c r="J371" i="2"/>
  <c r="L371" i="2" s="1"/>
  <c r="J369" i="2"/>
  <c r="L369" i="2" s="1"/>
  <c r="J367" i="2"/>
  <c r="L367" i="2" s="1"/>
  <c r="J365" i="2"/>
  <c r="L365" i="2" s="1"/>
  <c r="J363" i="2"/>
  <c r="L363" i="2" s="1"/>
  <c r="J361" i="2"/>
  <c r="L361" i="2" s="1"/>
  <c r="J359" i="2"/>
  <c r="L359" i="2" s="1"/>
  <c r="J357" i="2"/>
  <c r="L357" i="2" s="1"/>
  <c r="J355" i="2"/>
  <c r="L355" i="2" s="1"/>
  <c r="J353" i="2"/>
  <c r="L353" i="2" s="1"/>
  <c r="J351" i="2"/>
  <c r="L351" i="2" s="1"/>
  <c r="J349" i="2"/>
  <c r="L349" i="2" s="1"/>
  <c r="J347" i="2"/>
  <c r="L347" i="2" s="1"/>
  <c r="J345" i="2"/>
  <c r="L345" i="2" s="1"/>
  <c r="J343" i="2"/>
  <c r="L343" i="2" s="1"/>
  <c r="J341" i="2"/>
  <c r="L341" i="2" s="1"/>
  <c r="J339" i="2"/>
  <c r="L339" i="2" s="1"/>
  <c r="J337" i="2"/>
  <c r="L337" i="2" s="1"/>
  <c r="J335" i="2"/>
  <c r="L335" i="2" s="1"/>
  <c r="J333" i="2"/>
  <c r="L333" i="2" s="1"/>
  <c r="J331" i="2"/>
  <c r="L331" i="2" s="1"/>
  <c r="J329" i="2"/>
  <c r="L329" i="2" s="1"/>
  <c r="J327" i="2"/>
  <c r="L327" i="2" s="1"/>
  <c r="J325" i="2"/>
  <c r="L325" i="2" s="1"/>
  <c r="J323" i="2"/>
  <c r="L323" i="2" s="1"/>
  <c r="J321" i="2"/>
  <c r="L321" i="2" s="1"/>
  <c r="J319" i="2"/>
  <c r="L319" i="2" s="1"/>
  <c r="J317" i="2"/>
  <c r="L317" i="2" s="1"/>
  <c r="J315" i="2"/>
  <c r="L315" i="2" s="1"/>
  <c r="J313" i="2"/>
  <c r="L313" i="2" s="1"/>
  <c r="J311" i="2"/>
  <c r="L311" i="2" s="1"/>
  <c r="J309" i="2"/>
  <c r="L309" i="2" s="1"/>
  <c r="J307" i="2"/>
  <c r="L307" i="2" s="1"/>
  <c r="J305" i="2"/>
  <c r="L305" i="2" s="1"/>
  <c r="J303" i="2"/>
  <c r="L303" i="2" s="1"/>
  <c r="J301" i="2"/>
  <c r="L301" i="2" s="1"/>
  <c r="J299" i="2"/>
  <c r="L299" i="2" s="1"/>
  <c r="J297" i="2"/>
  <c r="L297" i="2" s="1"/>
  <c r="J295" i="2"/>
  <c r="L295" i="2" s="1"/>
  <c r="J293" i="2"/>
  <c r="L293" i="2" s="1"/>
  <c r="J291" i="2"/>
  <c r="L291" i="2" s="1"/>
  <c r="J289" i="2"/>
  <c r="L289" i="2" s="1"/>
  <c r="J287" i="2"/>
  <c r="L287" i="2" s="1"/>
  <c r="J285" i="2"/>
  <c r="L285" i="2" s="1"/>
  <c r="J283" i="2"/>
  <c r="L283" i="2" s="1"/>
  <c r="J281" i="2"/>
  <c r="L281" i="2" s="1"/>
  <c r="J279" i="2"/>
  <c r="L279" i="2" s="1"/>
  <c r="J277" i="2"/>
  <c r="L277" i="2" s="1"/>
  <c r="J275" i="2"/>
  <c r="L275" i="2" s="1"/>
  <c r="J273" i="2"/>
  <c r="L273" i="2" s="1"/>
  <c r="J271" i="2"/>
  <c r="L271" i="2" s="1"/>
  <c r="J269" i="2"/>
  <c r="L269" i="2" s="1"/>
  <c r="J267" i="2"/>
  <c r="L267" i="2" s="1"/>
  <c r="J265" i="2"/>
  <c r="L265" i="2" s="1"/>
  <c r="J263" i="2"/>
  <c r="L263" i="2" s="1"/>
  <c r="J261" i="2"/>
  <c r="L261" i="2" s="1"/>
  <c r="J259" i="2"/>
  <c r="L259" i="2" s="1"/>
  <c r="J257" i="2"/>
  <c r="L257" i="2" s="1"/>
  <c r="J255" i="2"/>
  <c r="L255" i="2" s="1"/>
  <c r="J253" i="2"/>
  <c r="L253" i="2" s="1"/>
  <c r="J251" i="2"/>
  <c r="L251" i="2" s="1"/>
  <c r="J249" i="2"/>
  <c r="L249" i="2" s="1"/>
  <c r="J246" i="2"/>
  <c r="L246" i="2" s="1"/>
  <c r="J244" i="2"/>
  <c r="L244" i="2" s="1"/>
  <c r="J242" i="2"/>
  <c r="L242" i="2" s="1"/>
  <c r="J240" i="2"/>
  <c r="L240" i="2" s="1"/>
  <c r="J238" i="2"/>
  <c r="L238" i="2" s="1"/>
  <c r="J236" i="2"/>
  <c r="L236" i="2" s="1"/>
  <c r="J234" i="2"/>
  <c r="L234" i="2" s="1"/>
  <c r="J232" i="2"/>
  <c r="L232" i="2" s="1"/>
  <c r="J230" i="2"/>
  <c r="L230" i="2" s="1"/>
  <c r="J228" i="2"/>
  <c r="L228" i="2" s="1"/>
  <c r="J226" i="2"/>
  <c r="L226" i="2" s="1"/>
  <c r="J224" i="2"/>
  <c r="L224" i="2" s="1"/>
  <c r="J222" i="2"/>
  <c r="L222" i="2" s="1"/>
  <c r="J220" i="2"/>
  <c r="L220" i="2" s="1"/>
  <c r="J218" i="2"/>
  <c r="L218" i="2" s="1"/>
  <c r="J216" i="2"/>
  <c r="L216" i="2" s="1"/>
  <c r="J214" i="2"/>
  <c r="L214" i="2" s="1"/>
  <c r="J212" i="2"/>
  <c r="L212" i="2" s="1"/>
  <c r="J210" i="2"/>
  <c r="L210" i="2" s="1"/>
  <c r="J208" i="2"/>
  <c r="L208" i="2" s="1"/>
  <c r="J206" i="2"/>
  <c r="L206" i="2" s="1"/>
  <c r="J204" i="2"/>
  <c r="L204" i="2" s="1"/>
  <c r="J202" i="2"/>
  <c r="L202" i="2" s="1"/>
  <c r="J200" i="2"/>
  <c r="L200" i="2" s="1"/>
  <c r="J198" i="2"/>
  <c r="L198" i="2" s="1"/>
  <c r="J196" i="2"/>
  <c r="L196" i="2" s="1"/>
  <c r="J194" i="2"/>
  <c r="L194" i="2" s="1"/>
  <c r="J192" i="2"/>
  <c r="L192" i="2" s="1"/>
  <c r="J190" i="2"/>
  <c r="L190" i="2" s="1"/>
  <c r="J188" i="2"/>
  <c r="L188" i="2" s="1"/>
  <c r="J186" i="2"/>
  <c r="L186" i="2" s="1"/>
  <c r="J184" i="2"/>
  <c r="L184" i="2" s="1"/>
  <c r="J182" i="2"/>
  <c r="L182" i="2" s="1"/>
  <c r="J180" i="2"/>
  <c r="L180" i="2" s="1"/>
  <c r="J178" i="2"/>
  <c r="L178" i="2" s="1"/>
  <c r="J176" i="2"/>
  <c r="L176" i="2" s="1"/>
  <c r="J174" i="2"/>
  <c r="L174" i="2" s="1"/>
  <c r="J172" i="2"/>
  <c r="L172" i="2" s="1"/>
  <c r="J170" i="2"/>
  <c r="L170" i="2" s="1"/>
  <c r="J168" i="2"/>
  <c r="L168" i="2" s="1"/>
  <c r="J166" i="2"/>
  <c r="L166" i="2" s="1"/>
  <c r="J164" i="2"/>
  <c r="L164" i="2" s="1"/>
  <c r="J162" i="2"/>
  <c r="L162" i="2" s="1"/>
  <c r="J160" i="2"/>
  <c r="L160" i="2" s="1"/>
  <c r="J158" i="2"/>
  <c r="L158" i="2" s="1"/>
  <c r="J156" i="2"/>
  <c r="L156" i="2" s="1"/>
  <c r="J154" i="2"/>
  <c r="L154" i="2" s="1"/>
  <c r="J152" i="2"/>
  <c r="L152" i="2" s="1"/>
  <c r="J150" i="2"/>
  <c r="L150" i="2" s="1"/>
  <c r="I221" i="4"/>
  <c r="K221" i="4" s="1"/>
  <c r="H1332" i="15"/>
  <c r="J1332" i="15" s="1"/>
  <c r="G1385" i="15"/>
  <c r="F1385" i="13"/>
  <c r="K446" i="17"/>
  <c r="L446" i="17" s="1"/>
  <c r="N446" i="17" s="1"/>
  <c r="K438" i="17"/>
  <c r="L438" i="17" s="1"/>
  <c r="N438" i="17" s="1"/>
  <c r="K434" i="17"/>
  <c r="L434" i="17" s="1"/>
  <c r="N434" i="17" s="1"/>
  <c r="K432" i="17"/>
  <c r="L432" i="17" s="1"/>
  <c r="N432" i="17" s="1"/>
  <c r="K430" i="17"/>
  <c r="L430" i="17" s="1"/>
  <c r="N430" i="17" s="1"/>
  <c r="K428" i="17"/>
  <c r="L428" i="17" s="1"/>
  <c r="N428" i="17" s="1"/>
  <c r="K412" i="17"/>
  <c r="L412" i="17" s="1"/>
  <c r="N412" i="17" s="1"/>
  <c r="K406" i="17"/>
  <c r="L406" i="17" s="1"/>
  <c r="N406" i="17" s="1"/>
  <c r="K398" i="17"/>
  <c r="L398" i="17" s="1"/>
  <c r="N398" i="17" s="1"/>
  <c r="K388" i="17"/>
  <c r="L388" i="17" s="1"/>
  <c r="N388" i="17" s="1"/>
  <c r="K382" i="17"/>
  <c r="L382" i="17" s="1"/>
  <c r="N382" i="17" s="1"/>
  <c r="K376" i="17"/>
  <c r="L376" i="17" s="1"/>
  <c r="N376" i="17" s="1"/>
  <c r="K334" i="17"/>
  <c r="L334" i="17" s="1"/>
  <c r="N334" i="17" s="1"/>
  <c r="K332" i="17"/>
  <c r="L332" i="17" s="1"/>
  <c r="N332" i="17" s="1"/>
  <c r="K330" i="17"/>
  <c r="L330" i="17" s="1"/>
  <c r="N330" i="17" s="1"/>
  <c r="K328" i="17"/>
  <c r="L328" i="17" s="1"/>
  <c r="N328" i="17" s="1"/>
  <c r="K326" i="17"/>
  <c r="L326" i="17" s="1"/>
  <c r="N326" i="17" s="1"/>
  <c r="K322" i="17"/>
  <c r="L322" i="17" s="1"/>
  <c r="N322" i="17" s="1"/>
  <c r="K320" i="17"/>
  <c r="L320" i="17" s="1"/>
  <c r="N320" i="17" s="1"/>
  <c r="K318" i="17"/>
  <c r="L318" i="17" s="1"/>
  <c r="N318" i="17" s="1"/>
  <c r="K308" i="17"/>
  <c r="L308" i="17" s="1"/>
  <c r="N308" i="17" s="1"/>
  <c r="K304" i="17"/>
  <c r="L304" i="17" s="1"/>
  <c r="N304" i="17" s="1"/>
  <c r="K294" i="17"/>
  <c r="L294" i="17" s="1"/>
  <c r="N294" i="17" s="1"/>
  <c r="K448" i="17"/>
  <c r="L448" i="17" s="1"/>
  <c r="N448" i="17" s="1"/>
  <c r="K450" i="17"/>
  <c r="L450" i="17" s="1"/>
  <c r="N450" i="17" s="1"/>
  <c r="K454" i="17"/>
  <c r="L454" i="17" s="1"/>
  <c r="N454" i="17" s="1"/>
  <c r="K458" i="17"/>
  <c r="L458" i="17" s="1"/>
  <c r="N458" i="17" s="1"/>
  <c r="K460" i="17"/>
  <c r="L460" i="17" s="1"/>
  <c r="N460" i="17" s="1"/>
  <c r="K464" i="17"/>
  <c r="L464" i="17" s="1"/>
  <c r="N464" i="17" s="1"/>
  <c r="K445" i="17"/>
  <c r="L445" i="17" s="1"/>
  <c r="N445" i="17" s="1"/>
  <c r="K443" i="17"/>
  <c r="L443" i="17" s="1"/>
  <c r="N443" i="17" s="1"/>
  <c r="K403" i="17"/>
  <c r="L403" i="17" s="1"/>
  <c r="N403" i="17" s="1"/>
  <c r="K401" i="17"/>
  <c r="L401" i="17" s="1"/>
  <c r="N401" i="17" s="1"/>
  <c r="K397" i="17"/>
  <c r="L397" i="17" s="1"/>
  <c r="N397" i="17" s="1"/>
  <c r="K391" i="17"/>
  <c r="L391" i="17" s="1"/>
  <c r="N391" i="17" s="1"/>
  <c r="K381" i="17"/>
  <c r="L381" i="17" s="1"/>
  <c r="N381" i="17" s="1"/>
  <c r="K377" i="17"/>
  <c r="L377" i="17" s="1"/>
  <c r="N377" i="17" s="1"/>
  <c r="K369" i="17"/>
  <c r="L369" i="17" s="1"/>
  <c r="N369" i="17" s="1"/>
  <c r="K359" i="17"/>
  <c r="L359" i="17" s="1"/>
  <c r="N359" i="17" s="1"/>
  <c r="K357" i="17"/>
  <c r="L357" i="17" s="1"/>
  <c r="N357" i="17" s="1"/>
  <c r="K339" i="17"/>
  <c r="L339" i="17" s="1"/>
  <c r="N339" i="17" s="1"/>
  <c r="K327" i="17"/>
  <c r="L327" i="17" s="1"/>
  <c r="N327" i="17" s="1"/>
  <c r="K323" i="17"/>
  <c r="L323" i="17" s="1"/>
  <c r="N323" i="17" s="1"/>
  <c r="K307" i="17"/>
  <c r="L307" i="17" s="1"/>
  <c r="N307" i="17" s="1"/>
  <c r="K291" i="17"/>
  <c r="L291" i="17" s="1"/>
  <c r="N291" i="17" s="1"/>
  <c r="K449" i="17"/>
  <c r="L449" i="17" s="1"/>
  <c r="N449" i="17" s="1"/>
  <c r="K451" i="17"/>
  <c r="L451" i="17" s="1"/>
  <c r="N451" i="17" s="1"/>
  <c r="K453" i="17"/>
  <c r="L453" i="17" s="1"/>
  <c r="N453" i="17" s="1"/>
  <c r="K455" i="17"/>
  <c r="L455" i="17" s="1"/>
  <c r="N455" i="17" s="1"/>
  <c r="K459" i="17"/>
  <c r="L459" i="17" s="1"/>
  <c r="N459" i="17" s="1"/>
  <c r="M1044" i="17"/>
  <c r="M1034" i="17"/>
  <c r="M1032" i="17"/>
  <c r="M1020" i="17"/>
  <c r="M1001" i="17"/>
  <c r="K992" i="17"/>
  <c r="L992" i="17" s="1"/>
  <c r="N992" i="17" s="1"/>
  <c r="K988" i="17"/>
  <c r="L988" i="17" s="1"/>
  <c r="N988" i="17" s="1"/>
  <c r="K986" i="17"/>
  <c r="L986" i="17" s="1"/>
  <c r="N986" i="17" s="1"/>
  <c r="K980" i="17"/>
  <c r="L980" i="17" s="1"/>
  <c r="N980" i="17" s="1"/>
  <c r="K976" i="17"/>
  <c r="L976" i="17" s="1"/>
  <c r="N976" i="17" s="1"/>
  <c r="K966" i="17"/>
  <c r="L966" i="17" s="1"/>
  <c r="N966" i="17" s="1"/>
  <c r="K962" i="17"/>
  <c r="L962" i="17" s="1"/>
  <c r="N962" i="17" s="1"/>
  <c r="K960" i="17"/>
  <c r="L960" i="17" s="1"/>
  <c r="N960" i="17" s="1"/>
  <c r="L942" i="17"/>
  <c r="N942" i="17" s="1"/>
  <c r="L924" i="17"/>
  <c r="N924" i="17" s="1"/>
  <c r="L922" i="17"/>
  <c r="N922" i="17" s="1"/>
  <c r="L920" i="17"/>
  <c r="N920" i="17" s="1"/>
  <c r="L904" i="17"/>
  <c r="N904" i="17" s="1"/>
  <c r="M439" i="17"/>
  <c r="M433" i="17"/>
  <c r="M431" i="17"/>
  <c r="M429" i="17"/>
  <c r="M421" i="17"/>
  <c r="M417" i="17"/>
  <c r="M413" i="17"/>
  <c r="M411" i="17"/>
  <c r="M409" i="17"/>
  <c r="M407" i="17"/>
  <c r="M405" i="17"/>
  <c r="M395" i="17"/>
  <c r="M389" i="17"/>
  <c r="M385" i="17"/>
  <c r="M371" i="17"/>
  <c r="M363" i="17"/>
  <c r="M351" i="17"/>
  <c r="M343" i="17"/>
  <c r="M337" i="17"/>
  <c r="M321" i="17"/>
  <c r="M317" i="17"/>
  <c r="M315" i="17"/>
  <c r="M313" i="17"/>
  <c r="M309" i="17"/>
  <c r="M303" i="17"/>
  <c r="M301" i="17"/>
  <c r="M299" i="17"/>
  <c r="M295" i="17"/>
  <c r="K993" i="17"/>
  <c r="L993" i="17" s="1"/>
  <c r="N993" i="17" s="1"/>
  <c r="K7" i="17"/>
  <c r="L7" i="17" s="1"/>
  <c r="K9" i="17"/>
  <c r="L9" i="17" s="1"/>
  <c r="K11" i="17"/>
  <c r="K13" i="17"/>
  <c r="L13" i="17" s="1"/>
  <c r="K15" i="17"/>
  <c r="L15" i="17" s="1"/>
  <c r="K17" i="17"/>
  <c r="L17" i="17" s="1"/>
  <c r="K19" i="17"/>
  <c r="K21" i="17"/>
  <c r="L21" i="17" s="1"/>
  <c r="K23" i="17"/>
  <c r="L23" i="17" s="1"/>
  <c r="K25" i="17"/>
  <c r="K27" i="17"/>
  <c r="K29" i="17"/>
  <c r="L29" i="17" s="1"/>
  <c r="K31" i="17"/>
  <c r="L31" i="17" s="1"/>
  <c r="K33" i="17"/>
  <c r="L33" i="17" s="1"/>
  <c r="K35" i="17"/>
  <c r="L35" i="17" s="1"/>
  <c r="K37" i="17"/>
  <c r="L37" i="17" s="1"/>
  <c r="K39" i="17"/>
  <c r="K41" i="17"/>
  <c r="L41" i="17" s="1"/>
  <c r="K43" i="17"/>
  <c r="L43" i="17" s="1"/>
  <c r="K45" i="17"/>
  <c r="L45" i="17" s="1"/>
  <c r="K47" i="17"/>
  <c r="K49" i="17"/>
  <c r="K51" i="17"/>
  <c r="L51" i="17" s="1"/>
  <c r="K53" i="17"/>
  <c r="L53" i="17" s="1"/>
  <c r="K55" i="17"/>
  <c r="K57" i="17"/>
  <c r="L57" i="17" s="1"/>
  <c r="K59" i="17"/>
  <c r="L59" i="17" s="1"/>
  <c r="K61" i="17"/>
  <c r="K65" i="17"/>
  <c r="K69" i="17"/>
  <c r="L69" i="17" s="1"/>
  <c r="K73" i="17"/>
  <c r="K77" i="17"/>
  <c r="K85" i="17"/>
  <c r="K93" i="17"/>
  <c r="K95" i="17"/>
  <c r="K99" i="17"/>
  <c r="L99" i="17" s="1"/>
  <c r="K107" i="17"/>
  <c r="K113" i="17"/>
  <c r="L113" i="17" s="1"/>
  <c r="K117" i="17"/>
  <c r="L117" i="17" s="1"/>
  <c r="K121" i="17"/>
  <c r="L121" i="17" s="1"/>
  <c r="K141" i="17"/>
  <c r="L141" i="17" s="1"/>
  <c r="K143" i="17"/>
  <c r="L143" i="17" s="1"/>
  <c r="K145" i="17"/>
  <c r="L145" i="17" s="1"/>
  <c r="K149" i="17"/>
  <c r="L149" i="17" s="1"/>
  <c r="K151" i="17"/>
  <c r="L151" i="17" s="1"/>
  <c r="K153" i="17"/>
  <c r="L153" i="17" s="1"/>
  <c r="K161" i="17"/>
  <c r="K163" i="17"/>
  <c r="K165" i="17"/>
  <c r="K167" i="17"/>
  <c r="L167" i="17" s="1"/>
  <c r="K169" i="17"/>
  <c r="K171" i="17"/>
  <c r="L171" i="17" s="1"/>
  <c r="K173" i="17"/>
  <c r="L173" i="17" s="1"/>
  <c r="K175" i="17"/>
  <c r="L175" i="17" s="1"/>
  <c r="K177" i="17"/>
  <c r="K179" i="17"/>
  <c r="L179" i="17" s="1"/>
  <c r="K181" i="17"/>
  <c r="L181" i="17" s="1"/>
  <c r="K183" i="17"/>
  <c r="L183" i="17" s="1"/>
  <c r="M1017" i="17"/>
  <c r="M1009" i="17"/>
  <c r="L950" i="17"/>
  <c r="N950" i="17" s="1"/>
  <c r="L946" i="17"/>
  <c r="N946" i="17" s="1"/>
  <c r="M517" i="17"/>
  <c r="M515" i="17"/>
  <c r="M511" i="17"/>
  <c r="M507" i="17"/>
  <c r="M503" i="17"/>
  <c r="M471" i="17"/>
  <c r="K281" i="17"/>
  <c r="L281" i="17" s="1"/>
  <c r="N281" i="17" s="1"/>
  <c r="K275" i="17"/>
  <c r="L275" i="17" s="1"/>
  <c r="N275" i="17" s="1"/>
  <c r="K271" i="17"/>
  <c r="L271" i="17" s="1"/>
  <c r="N271" i="17" s="1"/>
  <c r="K269" i="17"/>
  <c r="L269" i="17" s="1"/>
  <c r="N269" i="17" s="1"/>
  <c r="K267" i="17"/>
  <c r="L267" i="17" s="1"/>
  <c r="N267" i="17" s="1"/>
  <c r="K263" i="17"/>
  <c r="L263" i="17" s="1"/>
  <c r="N263" i="17" s="1"/>
  <c r="K261" i="17"/>
  <c r="L261" i="17" s="1"/>
  <c r="N261" i="17" s="1"/>
  <c r="K257" i="17"/>
  <c r="L257" i="17" s="1"/>
  <c r="N257" i="17" s="1"/>
  <c r="K235" i="17"/>
  <c r="L235" i="17" s="1"/>
  <c r="N235" i="17" s="1"/>
  <c r="K231" i="17"/>
  <c r="L231" i="17" s="1"/>
  <c r="N231" i="17" s="1"/>
  <c r="K221" i="17"/>
  <c r="L221" i="17" s="1"/>
  <c r="N221" i="17" s="1"/>
  <c r="K219" i="17"/>
  <c r="L219" i="17" s="1"/>
  <c r="N219" i="17" s="1"/>
  <c r="K184" i="17"/>
  <c r="L184" i="17" s="1"/>
  <c r="K188" i="17"/>
  <c r="K190" i="17"/>
  <c r="L190" i="17" s="1"/>
  <c r="K192" i="17"/>
  <c r="K194" i="17"/>
  <c r="K285" i="17"/>
  <c r="L285" i="17" s="1"/>
  <c r="N285" i="17" s="1"/>
  <c r="K287" i="17"/>
  <c r="L287" i="17" s="1"/>
  <c r="N287" i="17" s="1"/>
  <c r="M462" i="17"/>
  <c r="L952" i="17"/>
  <c r="N952" i="17" s="1"/>
  <c r="M1047" i="17"/>
  <c r="M1045" i="17"/>
  <c r="M1039" i="17"/>
  <c r="M1026" i="17"/>
  <c r="M1010" i="17"/>
  <c r="M999" i="17"/>
  <c r="K991" i="17"/>
  <c r="L991" i="17" s="1"/>
  <c r="N991" i="17" s="1"/>
  <c r="K989" i="17"/>
  <c r="L989" i="17" s="1"/>
  <c r="N989" i="17" s="1"/>
  <c r="K985" i="17"/>
  <c r="L985" i="17" s="1"/>
  <c r="N985" i="17" s="1"/>
  <c r="K983" i="17"/>
  <c r="L983" i="17" s="1"/>
  <c r="N983" i="17" s="1"/>
  <c r="K981" i="17"/>
  <c r="L981" i="17" s="1"/>
  <c r="N981" i="17" s="1"/>
  <c r="K979" i="17"/>
  <c r="L979" i="17" s="1"/>
  <c r="N979" i="17" s="1"/>
  <c r="K977" i="17"/>
  <c r="L977" i="17" s="1"/>
  <c r="N977" i="17" s="1"/>
  <c r="K975" i="17"/>
  <c r="L975" i="17" s="1"/>
  <c r="N975" i="17" s="1"/>
  <c r="K973" i="17"/>
  <c r="L973" i="17" s="1"/>
  <c r="N973" i="17" s="1"/>
  <c r="K971" i="17"/>
  <c r="L971" i="17" s="1"/>
  <c r="N971" i="17" s="1"/>
  <c r="K969" i="17"/>
  <c r="L969" i="17" s="1"/>
  <c r="N969" i="17" s="1"/>
  <c r="K965" i="17"/>
  <c r="L965" i="17" s="1"/>
  <c r="N965" i="17" s="1"/>
  <c r="L935" i="17"/>
  <c r="N935" i="17" s="1"/>
  <c r="L927" i="17"/>
  <c r="N927" i="17" s="1"/>
  <c r="L919" i="17"/>
  <c r="N919" i="17" s="1"/>
  <c r="L917" i="17"/>
  <c r="N917" i="17" s="1"/>
  <c r="L909" i="17"/>
  <c r="N909" i="17" s="1"/>
  <c r="L905" i="17"/>
  <c r="N905" i="17" s="1"/>
  <c r="L903" i="17"/>
  <c r="N903" i="17" s="1"/>
  <c r="M444" i="17"/>
  <c r="M426" i="17"/>
  <c r="M424" i="17"/>
  <c r="M422" i="17"/>
  <c r="M420" i="17"/>
  <c r="M418" i="17"/>
  <c r="M404" i="17"/>
  <c r="M402" i="17"/>
  <c r="M400" i="17"/>
  <c r="M386" i="17"/>
  <c r="M380" i="17"/>
  <c r="M378" i="17"/>
  <c r="M370" i="17"/>
  <c r="M366" i="17"/>
  <c r="M364" i="17"/>
  <c r="M362" i="17"/>
  <c r="M358" i="17"/>
  <c r="M356" i="17"/>
  <c r="M342" i="17"/>
  <c r="M310" i="17"/>
  <c r="M306" i="17"/>
  <c r="M302" i="17"/>
  <c r="M292" i="17"/>
  <c r="K8" i="17"/>
  <c r="L8" i="17" s="1"/>
  <c r="K10" i="17"/>
  <c r="L10" i="17" s="1"/>
  <c r="K14" i="17"/>
  <c r="L14" i="17" s="1"/>
  <c r="K16" i="17"/>
  <c r="L16" i="17" s="1"/>
  <c r="K18" i="17"/>
  <c r="L18" i="17" s="1"/>
  <c r="K22" i="17"/>
  <c r="L22" i="17" s="1"/>
  <c r="K24" i="17"/>
  <c r="L24" i="17" s="1"/>
  <c r="K26" i="17"/>
  <c r="L26" i="17" s="1"/>
  <c r="K32" i="17"/>
  <c r="K38" i="17"/>
  <c r="K40" i="17"/>
  <c r="K44" i="17"/>
  <c r="K46" i="17"/>
  <c r="K48" i="17"/>
  <c r="K52" i="17"/>
  <c r="K54" i="17"/>
  <c r="K56" i="17"/>
  <c r="K60" i="17"/>
  <c r="K64" i="17"/>
  <c r="L64" i="17" s="1"/>
  <c r="K66" i="17"/>
  <c r="K70" i="17"/>
  <c r="K72" i="17"/>
  <c r="K74" i="17"/>
  <c r="L74" i="17" s="1"/>
  <c r="K76" i="17"/>
  <c r="K80" i="17"/>
  <c r="L80" i="17" s="1"/>
  <c r="K82" i="17"/>
  <c r="L82" i="17" s="1"/>
  <c r="K84" i="17"/>
  <c r="K88" i="17"/>
  <c r="L88" i="17" s="1"/>
  <c r="K90" i="17"/>
  <c r="L90" i="17" s="1"/>
  <c r="K92" i="17"/>
  <c r="K98" i="17"/>
  <c r="L98" i="17" s="1"/>
  <c r="K100" i="17"/>
  <c r="L100" i="17" s="1"/>
  <c r="K102" i="17"/>
  <c r="L102" i="17" s="1"/>
  <c r="K104" i="17"/>
  <c r="L104" i="17" s="1"/>
  <c r="K106" i="17"/>
  <c r="K108" i="17"/>
  <c r="K110" i="17"/>
  <c r="L110" i="17" s="1"/>
  <c r="K114" i="17"/>
  <c r="L114" i="17" s="1"/>
  <c r="K120" i="17"/>
  <c r="L120" i="17" s="1"/>
  <c r="K124" i="17"/>
  <c r="L124" i="17" s="1"/>
  <c r="K126" i="17"/>
  <c r="L126" i="17" s="1"/>
  <c r="K128" i="17"/>
  <c r="K130" i="17"/>
  <c r="K132" i="17"/>
  <c r="K134" i="17"/>
  <c r="K136" i="17"/>
  <c r="K138" i="17"/>
  <c r="K142" i="17"/>
  <c r="L142" i="17" s="1"/>
  <c r="K144" i="17"/>
  <c r="K146" i="17"/>
  <c r="L146" i="17" s="1"/>
  <c r="K148" i="17"/>
  <c r="L148" i="17" s="1"/>
  <c r="K150" i="17"/>
  <c r="L150" i="17" s="1"/>
  <c r="K152" i="17"/>
  <c r="K154" i="17"/>
  <c r="L154" i="17" s="1"/>
  <c r="K156" i="17"/>
  <c r="K158" i="17"/>
  <c r="K162" i="17"/>
  <c r="K166" i="17"/>
  <c r="L166" i="17" s="1"/>
  <c r="K170" i="17"/>
  <c r="K174" i="17"/>
  <c r="K178" i="17"/>
  <c r="K182" i="17"/>
  <c r="L182" i="17" s="1"/>
  <c r="M1015" i="17"/>
  <c r="M1011" i="17"/>
  <c r="M1007" i="17"/>
  <c r="M1004" i="17"/>
  <c r="M1000" i="17"/>
  <c r="M530" i="17"/>
  <c r="M524" i="17"/>
  <c r="M518" i="17"/>
  <c r="M498" i="17"/>
  <c r="M496" i="17"/>
  <c r="M494" i="17"/>
  <c r="M488" i="17"/>
  <c r="M478" i="17"/>
  <c r="M474" i="17"/>
  <c r="M472" i="17"/>
  <c r="K282" i="17"/>
  <c r="L282" i="17" s="1"/>
  <c r="N282" i="17" s="1"/>
  <c r="K278" i="17"/>
  <c r="L278" i="17" s="1"/>
  <c r="N278" i="17" s="1"/>
  <c r="K276" i="17"/>
  <c r="L276" i="17" s="1"/>
  <c r="N276" i="17" s="1"/>
  <c r="K266" i="17"/>
  <c r="L266" i="17" s="1"/>
  <c r="N266" i="17" s="1"/>
  <c r="K260" i="17"/>
  <c r="L260" i="17" s="1"/>
  <c r="N260" i="17" s="1"/>
  <c r="K250" i="17"/>
  <c r="L250" i="17" s="1"/>
  <c r="N250" i="17" s="1"/>
  <c r="K242" i="17"/>
  <c r="L242" i="17" s="1"/>
  <c r="N242" i="17" s="1"/>
  <c r="K240" i="17"/>
  <c r="L240" i="17" s="1"/>
  <c r="N240" i="17" s="1"/>
  <c r="K222" i="17"/>
  <c r="L222" i="17" s="1"/>
  <c r="N222" i="17" s="1"/>
  <c r="K220" i="17"/>
  <c r="L220" i="17" s="1"/>
  <c r="N220" i="17" s="1"/>
  <c r="K218" i="17"/>
  <c r="L218" i="17" s="1"/>
  <c r="N218" i="17" s="1"/>
  <c r="K216" i="17"/>
  <c r="L216" i="17" s="1"/>
  <c r="N216" i="17" s="1"/>
  <c r="K214" i="17"/>
  <c r="L214" i="17" s="1"/>
  <c r="N214" i="17" s="1"/>
  <c r="K212" i="17"/>
  <c r="L212" i="17" s="1"/>
  <c r="N212" i="17" s="1"/>
  <c r="K210" i="17"/>
  <c r="L210" i="17" s="1"/>
  <c r="N210" i="17" s="1"/>
  <c r="K208" i="17"/>
  <c r="M997" i="17"/>
  <c r="K185" i="17"/>
  <c r="K189" i="17"/>
  <c r="L189" i="17" s="1"/>
  <c r="K191" i="17"/>
  <c r="L191" i="17" s="1"/>
  <c r="K193" i="17"/>
  <c r="L193" i="17" s="1"/>
  <c r="K195" i="17"/>
  <c r="L195" i="17" s="1"/>
  <c r="K199" i="17"/>
  <c r="L199" i="17" s="1"/>
  <c r="M461" i="17"/>
  <c r="M463" i="17"/>
  <c r="M1060" i="17"/>
  <c r="K638" i="11"/>
  <c r="L638" i="11" s="1"/>
  <c r="N638" i="11" s="1"/>
  <c r="K732" i="11"/>
  <c r="L732" i="11" s="1"/>
  <c r="N732" i="11" s="1"/>
  <c r="K896" i="11"/>
  <c r="L896" i="11" s="1"/>
  <c r="N896" i="11" s="1"/>
  <c r="K900" i="11"/>
  <c r="L900" i="11" s="1"/>
  <c r="N900" i="11" s="1"/>
  <c r="K904" i="11"/>
  <c r="L904" i="11" s="1"/>
  <c r="N904" i="11" s="1"/>
  <c r="K576" i="11"/>
  <c r="L576" i="11" s="1"/>
  <c r="N576" i="11" s="1"/>
  <c r="K767" i="11"/>
  <c r="L767" i="11" s="1"/>
  <c r="N767" i="11" s="1"/>
  <c r="K769" i="11"/>
  <c r="L769" i="11" s="1"/>
  <c r="N769" i="11" s="1"/>
  <c r="K771" i="11"/>
  <c r="L771" i="11" s="1"/>
  <c r="N771" i="11" s="1"/>
  <c r="K775" i="11"/>
  <c r="L775" i="11" s="1"/>
  <c r="N775" i="11" s="1"/>
  <c r="K779" i="11"/>
  <c r="L779" i="11" s="1"/>
  <c r="N779" i="11" s="1"/>
  <c r="K783" i="11"/>
  <c r="L783" i="11" s="1"/>
  <c r="N783" i="11" s="1"/>
  <c r="K785" i="11"/>
  <c r="L785" i="11" s="1"/>
  <c r="N785" i="11" s="1"/>
  <c r="K801" i="11"/>
  <c r="L801" i="11" s="1"/>
  <c r="N801" i="11" s="1"/>
  <c r="K805" i="11"/>
  <c r="L805" i="11" s="1"/>
  <c r="N805" i="11" s="1"/>
  <c r="K807" i="11"/>
  <c r="L807" i="11" s="1"/>
  <c r="N807" i="11" s="1"/>
  <c r="K811" i="11"/>
  <c r="L811" i="11" s="1"/>
  <c r="N811" i="11" s="1"/>
  <c r="K823" i="11"/>
  <c r="L823" i="11" s="1"/>
  <c r="N823" i="11" s="1"/>
  <c r="K827" i="11"/>
  <c r="L827" i="11" s="1"/>
  <c r="N827" i="11" s="1"/>
  <c r="K829" i="11"/>
  <c r="L829" i="11" s="1"/>
  <c r="N829" i="11" s="1"/>
  <c r="K835" i="11"/>
  <c r="L835" i="11" s="1"/>
  <c r="N835" i="11" s="1"/>
  <c r="K843" i="11"/>
  <c r="L843" i="11" s="1"/>
  <c r="N843" i="11" s="1"/>
  <c r="K845" i="11"/>
  <c r="L845" i="11" s="1"/>
  <c r="N845" i="11" s="1"/>
  <c r="K859" i="11"/>
  <c r="L859" i="11" s="1"/>
  <c r="N859" i="11" s="1"/>
  <c r="K867" i="11"/>
  <c r="L867" i="11" s="1"/>
  <c r="N867" i="11" s="1"/>
  <c r="K871" i="11"/>
  <c r="L871" i="11" s="1"/>
  <c r="N871" i="11" s="1"/>
  <c r="K877" i="11"/>
  <c r="L877" i="11" s="1"/>
  <c r="N877" i="11" s="1"/>
  <c r="K881" i="11"/>
  <c r="L881" i="11" s="1"/>
  <c r="N881" i="11" s="1"/>
  <c r="K883" i="11"/>
  <c r="L883" i="11" s="1"/>
  <c r="N883" i="11" s="1"/>
  <c r="K885" i="11"/>
  <c r="L885" i="11" s="1"/>
  <c r="N885" i="11" s="1"/>
  <c r="K887" i="11"/>
  <c r="L887" i="11" s="1"/>
  <c r="N887" i="11" s="1"/>
  <c r="K893" i="11"/>
  <c r="L893" i="11" s="1"/>
  <c r="N893" i="11" s="1"/>
  <c r="K897" i="11"/>
  <c r="L897" i="11" s="1"/>
  <c r="N897" i="11" s="1"/>
  <c r="K901" i="11"/>
  <c r="L901" i="11" s="1"/>
  <c r="N901" i="11" s="1"/>
  <c r="K905" i="11"/>
  <c r="L905" i="11" s="1"/>
  <c r="N905" i="11" s="1"/>
  <c r="K735" i="11"/>
  <c r="L735" i="11" s="1"/>
  <c r="N735" i="11" s="1"/>
  <c r="K894" i="11"/>
  <c r="L894" i="11" s="1"/>
  <c r="N894" i="11" s="1"/>
  <c r="K898" i="11"/>
  <c r="L898" i="11" s="1"/>
  <c r="N898" i="11" s="1"/>
  <c r="K902" i="11"/>
  <c r="L902" i="11" s="1"/>
  <c r="N902" i="11" s="1"/>
  <c r="K906" i="11"/>
  <c r="L906" i="11" s="1"/>
  <c r="N906" i="11" s="1"/>
  <c r="K551" i="11"/>
  <c r="K573" i="11"/>
  <c r="L573" i="11" s="1"/>
  <c r="N573" i="11" s="1"/>
  <c r="K774" i="11"/>
  <c r="L774" i="11" s="1"/>
  <c r="N774" i="11" s="1"/>
  <c r="K782" i="11"/>
  <c r="L782" i="11" s="1"/>
  <c r="N782" i="11" s="1"/>
  <c r="K790" i="11"/>
  <c r="L790" i="11" s="1"/>
  <c r="N790" i="11" s="1"/>
  <c r="K792" i="11"/>
  <c r="L792" i="11" s="1"/>
  <c r="N792" i="11" s="1"/>
  <c r="K798" i="11"/>
  <c r="L798" i="11" s="1"/>
  <c r="N798" i="11" s="1"/>
  <c r="K804" i="11"/>
  <c r="L804" i="11" s="1"/>
  <c r="N804" i="11" s="1"/>
  <c r="K810" i="11"/>
  <c r="L810" i="11" s="1"/>
  <c r="N810" i="11" s="1"/>
  <c r="K814" i="11"/>
  <c r="L814" i="11" s="1"/>
  <c r="N814" i="11" s="1"/>
  <c r="K818" i="11"/>
  <c r="L818" i="11" s="1"/>
  <c r="N818" i="11" s="1"/>
  <c r="K822" i="11"/>
  <c r="L822" i="11" s="1"/>
  <c r="N822" i="11" s="1"/>
  <c r="K826" i="11"/>
  <c r="L826" i="11" s="1"/>
  <c r="N826" i="11" s="1"/>
  <c r="K832" i="11"/>
  <c r="L832" i="11" s="1"/>
  <c r="N832" i="11" s="1"/>
  <c r="K834" i="11"/>
  <c r="L834" i="11" s="1"/>
  <c r="N834" i="11" s="1"/>
  <c r="K836" i="11"/>
  <c r="L836" i="11" s="1"/>
  <c r="N836" i="11" s="1"/>
  <c r="K840" i="11"/>
  <c r="L840" i="11" s="1"/>
  <c r="N840" i="11" s="1"/>
  <c r="K846" i="11"/>
  <c r="L846" i="11" s="1"/>
  <c r="N846" i="11" s="1"/>
  <c r="K850" i="11"/>
  <c r="L850" i="11" s="1"/>
  <c r="N850" i="11" s="1"/>
  <c r="K858" i="11"/>
  <c r="L858" i="11" s="1"/>
  <c r="N858" i="11" s="1"/>
  <c r="K862" i="11"/>
  <c r="L862" i="11" s="1"/>
  <c r="N862" i="11" s="1"/>
  <c r="K874" i="11"/>
  <c r="L874" i="11" s="1"/>
  <c r="N874" i="11" s="1"/>
  <c r="K878" i="11"/>
  <c r="L878" i="11" s="1"/>
  <c r="N878" i="11" s="1"/>
  <c r="K880" i="11"/>
  <c r="L880" i="11" s="1"/>
  <c r="N880" i="11" s="1"/>
  <c r="K882" i="11"/>
  <c r="L882" i="11" s="1"/>
  <c r="N882" i="11" s="1"/>
  <c r="K884" i="11"/>
  <c r="L884" i="11" s="1"/>
  <c r="N884" i="11" s="1"/>
  <c r="K895" i="11"/>
  <c r="L895" i="11" s="1"/>
  <c r="N895" i="11" s="1"/>
  <c r="K899" i="11"/>
  <c r="L899" i="11" s="1"/>
  <c r="N899" i="11" s="1"/>
  <c r="K903" i="11"/>
  <c r="L903" i="11" s="1"/>
  <c r="N903" i="11" s="1"/>
  <c r="K453" i="11"/>
  <c r="L453" i="11" s="1"/>
  <c r="N453" i="11" s="1"/>
  <c r="K444" i="11"/>
  <c r="L444" i="11" s="1"/>
  <c r="N444" i="11" s="1"/>
  <c r="K442" i="11"/>
  <c r="L442" i="11" s="1"/>
  <c r="N442" i="11" s="1"/>
  <c r="K440" i="11"/>
  <c r="L440" i="11" s="1"/>
  <c r="N440" i="11" s="1"/>
  <c r="K438" i="11"/>
  <c r="L438" i="11" s="1"/>
  <c r="N438" i="11" s="1"/>
  <c r="K436" i="11"/>
  <c r="L436" i="11" s="1"/>
  <c r="N436" i="11" s="1"/>
  <c r="K434" i="11"/>
  <c r="L434" i="11" s="1"/>
  <c r="N434" i="11" s="1"/>
  <c r="K432" i="11"/>
  <c r="L432" i="11" s="1"/>
  <c r="N432" i="11" s="1"/>
  <c r="K430" i="11"/>
  <c r="L430" i="11" s="1"/>
  <c r="N430" i="11" s="1"/>
  <c r="K428" i="11"/>
  <c r="L428" i="11" s="1"/>
  <c r="N428" i="11" s="1"/>
  <c r="K424" i="11"/>
  <c r="L424" i="11" s="1"/>
  <c r="N424" i="11" s="1"/>
  <c r="K420" i="11"/>
  <c r="L420" i="11" s="1"/>
  <c r="N420" i="11" s="1"/>
  <c r="K416" i="11"/>
  <c r="L416" i="11" s="1"/>
  <c r="N416" i="11" s="1"/>
  <c r="K414" i="11"/>
  <c r="L414" i="11" s="1"/>
  <c r="N414" i="11" s="1"/>
  <c r="K412" i="11"/>
  <c r="L412" i="11" s="1"/>
  <c r="N412" i="11" s="1"/>
  <c r="K408" i="11"/>
  <c r="L408" i="11" s="1"/>
  <c r="N408" i="11" s="1"/>
  <c r="K402" i="11"/>
  <c r="L402" i="11" s="1"/>
  <c r="N402" i="11" s="1"/>
  <c r="K388" i="11"/>
  <c r="L388" i="11" s="1"/>
  <c r="N388" i="11" s="1"/>
  <c r="K386" i="11"/>
  <c r="L386" i="11" s="1"/>
  <c r="N386" i="11" s="1"/>
  <c r="K384" i="11"/>
  <c r="L384" i="11" s="1"/>
  <c r="N384" i="11" s="1"/>
  <c r="K378" i="11"/>
  <c r="L378" i="11" s="1"/>
  <c r="N378" i="11" s="1"/>
  <c r="K376" i="11"/>
  <c r="L376" i="11" s="1"/>
  <c r="N376" i="11" s="1"/>
  <c r="K370" i="11"/>
  <c r="L370" i="11" s="1"/>
  <c r="N370" i="11" s="1"/>
  <c r="K368" i="11"/>
  <c r="L368" i="11" s="1"/>
  <c r="N368" i="11" s="1"/>
  <c r="K366" i="11"/>
  <c r="L366" i="11" s="1"/>
  <c r="N366" i="11" s="1"/>
  <c r="K362" i="11"/>
  <c r="L362" i="11" s="1"/>
  <c r="N362" i="11" s="1"/>
  <c r="K360" i="11"/>
  <c r="L360" i="11" s="1"/>
  <c r="N360" i="11" s="1"/>
  <c r="K358" i="11"/>
  <c r="L358" i="11" s="1"/>
  <c r="N358" i="11" s="1"/>
  <c r="K356" i="11"/>
  <c r="L356" i="11" s="1"/>
  <c r="N356" i="11" s="1"/>
  <c r="K354" i="11"/>
  <c r="L354" i="11" s="1"/>
  <c r="N354" i="11" s="1"/>
  <c r="K350" i="11"/>
  <c r="L350" i="11" s="1"/>
  <c r="N350" i="11" s="1"/>
  <c r="K348" i="11"/>
  <c r="L348" i="11" s="1"/>
  <c r="N348" i="11" s="1"/>
  <c r="K344" i="11"/>
  <c r="L344" i="11" s="1"/>
  <c r="N344" i="11" s="1"/>
  <c r="K342" i="11"/>
  <c r="L342" i="11" s="1"/>
  <c r="N342" i="11" s="1"/>
  <c r="K340" i="11"/>
  <c r="L340" i="11" s="1"/>
  <c r="N340" i="11" s="1"/>
  <c r="K334" i="11"/>
  <c r="L334" i="11" s="1"/>
  <c r="N334" i="11" s="1"/>
  <c r="K332" i="11"/>
  <c r="L332" i="11" s="1"/>
  <c r="N332" i="11" s="1"/>
  <c r="K330" i="11"/>
  <c r="L330" i="11" s="1"/>
  <c r="N330" i="11" s="1"/>
  <c r="K328" i="11"/>
  <c r="L328" i="11" s="1"/>
  <c r="N328" i="11" s="1"/>
  <c r="K324" i="11"/>
  <c r="L324" i="11" s="1"/>
  <c r="N324" i="11" s="1"/>
  <c r="K322" i="11"/>
  <c r="L322" i="11" s="1"/>
  <c r="N322" i="11" s="1"/>
  <c r="K312" i="11"/>
  <c r="L312" i="11" s="1"/>
  <c r="N312" i="11" s="1"/>
  <c r="K310" i="11"/>
  <c r="L310" i="11" s="1"/>
  <c r="N310" i="11" s="1"/>
  <c r="K308" i="11"/>
  <c r="L308" i="11" s="1"/>
  <c r="N308" i="11" s="1"/>
  <c r="K306" i="11"/>
  <c r="L306" i="11" s="1"/>
  <c r="N306" i="11" s="1"/>
  <c r="K304" i="11"/>
  <c r="L304" i="11" s="1"/>
  <c r="N304" i="11" s="1"/>
  <c r="K302" i="11"/>
  <c r="L302" i="11" s="1"/>
  <c r="N302" i="11" s="1"/>
  <c r="K300" i="11"/>
  <c r="L300" i="11" s="1"/>
  <c r="N300" i="11" s="1"/>
  <c r="K394" i="11"/>
  <c r="L394" i="11" s="1"/>
  <c r="N394" i="11" s="1"/>
  <c r="K455" i="11"/>
  <c r="L455" i="11" s="1"/>
  <c r="N455" i="11" s="1"/>
  <c r="K457" i="11"/>
  <c r="L457" i="11" s="1"/>
  <c r="N457" i="11" s="1"/>
  <c r="K461" i="11"/>
  <c r="L461" i="11" s="1"/>
  <c r="N461" i="11" s="1"/>
  <c r="K463" i="11"/>
  <c r="L463" i="11" s="1"/>
  <c r="N463" i="11" s="1"/>
  <c r="K467" i="11"/>
  <c r="L467" i="11" s="1"/>
  <c r="N467" i="11" s="1"/>
  <c r="K469" i="11"/>
  <c r="L469" i="11" s="1"/>
  <c r="N469" i="11" s="1"/>
  <c r="K396" i="11"/>
  <c r="L396" i="11" s="1"/>
  <c r="N396" i="11" s="1"/>
  <c r="K445" i="11"/>
  <c r="L445" i="11" s="1"/>
  <c r="N445" i="11" s="1"/>
  <c r="K439" i="11"/>
  <c r="L439" i="11" s="1"/>
  <c r="N439" i="11" s="1"/>
  <c r="K437" i="11"/>
  <c r="L437" i="11" s="1"/>
  <c r="N437" i="11" s="1"/>
  <c r="K435" i="11"/>
  <c r="L435" i="11" s="1"/>
  <c r="N435" i="11" s="1"/>
  <c r="K429" i="11"/>
  <c r="L429" i="11" s="1"/>
  <c r="N429" i="11" s="1"/>
  <c r="K423" i="11"/>
  <c r="L423" i="11" s="1"/>
  <c r="N423" i="11" s="1"/>
  <c r="K421" i="11"/>
  <c r="L421" i="11" s="1"/>
  <c r="N421" i="11" s="1"/>
  <c r="K413" i="11"/>
  <c r="L413" i="11" s="1"/>
  <c r="N413" i="11" s="1"/>
  <c r="K411" i="11"/>
  <c r="L411" i="11" s="1"/>
  <c r="N411" i="11" s="1"/>
  <c r="K409" i="11"/>
  <c r="L409" i="11" s="1"/>
  <c r="N409" i="11" s="1"/>
  <c r="K405" i="11"/>
  <c r="L405" i="11" s="1"/>
  <c r="N405" i="11" s="1"/>
  <c r="K403" i="11"/>
  <c r="L403" i="11" s="1"/>
  <c r="N403" i="11" s="1"/>
  <c r="K401" i="11"/>
  <c r="L401" i="11" s="1"/>
  <c r="N401" i="11" s="1"/>
  <c r="K395" i="11"/>
  <c r="L395" i="11" s="1"/>
  <c r="N395" i="11" s="1"/>
  <c r="K391" i="11"/>
  <c r="L391" i="11" s="1"/>
  <c r="N391" i="11" s="1"/>
  <c r="K387" i="11"/>
  <c r="L387" i="11" s="1"/>
  <c r="N387" i="11" s="1"/>
  <c r="K383" i="11"/>
  <c r="L383" i="11" s="1"/>
  <c r="N383" i="11" s="1"/>
  <c r="K381" i="11"/>
  <c r="L381" i="11" s="1"/>
  <c r="N381" i="11" s="1"/>
  <c r="K377" i="11"/>
  <c r="L377" i="11" s="1"/>
  <c r="N377" i="11" s="1"/>
  <c r="K375" i="11"/>
  <c r="L375" i="11" s="1"/>
  <c r="N375" i="11" s="1"/>
  <c r="K373" i="11"/>
  <c r="L373" i="11" s="1"/>
  <c r="N373" i="11" s="1"/>
  <c r="K371" i="11"/>
  <c r="L371" i="11" s="1"/>
  <c r="N371" i="11" s="1"/>
  <c r="K369" i="11"/>
  <c r="L369" i="11" s="1"/>
  <c r="N369" i="11" s="1"/>
  <c r="K367" i="11"/>
  <c r="L367" i="11" s="1"/>
  <c r="N367" i="11" s="1"/>
  <c r="K363" i="11"/>
  <c r="L363" i="11" s="1"/>
  <c r="N363" i="11" s="1"/>
  <c r="K361" i="11"/>
  <c r="L361" i="11" s="1"/>
  <c r="N361" i="11" s="1"/>
  <c r="K357" i="11"/>
  <c r="L357" i="11" s="1"/>
  <c r="N357" i="11" s="1"/>
  <c r="K355" i="11"/>
  <c r="L355" i="11" s="1"/>
  <c r="N355" i="11" s="1"/>
  <c r="K353" i="11"/>
  <c r="L353" i="11" s="1"/>
  <c r="N353" i="11" s="1"/>
  <c r="K351" i="11"/>
  <c r="L351" i="11" s="1"/>
  <c r="N351" i="11" s="1"/>
  <c r="K345" i="11"/>
  <c r="L345" i="11" s="1"/>
  <c r="N345" i="11" s="1"/>
  <c r="K343" i="11"/>
  <c r="L343" i="11" s="1"/>
  <c r="N343" i="11" s="1"/>
  <c r="K341" i="11"/>
  <c r="L341" i="11" s="1"/>
  <c r="N341" i="11" s="1"/>
  <c r="K339" i="11"/>
  <c r="L339" i="11" s="1"/>
  <c r="N339" i="11" s="1"/>
  <c r="K337" i="11"/>
  <c r="L337" i="11" s="1"/>
  <c r="N337" i="11" s="1"/>
  <c r="K335" i="11"/>
  <c r="L335" i="11" s="1"/>
  <c r="N335" i="11" s="1"/>
  <c r="K331" i="11"/>
  <c r="L331" i="11" s="1"/>
  <c r="N331" i="11" s="1"/>
  <c r="K329" i="11"/>
  <c r="L329" i="11" s="1"/>
  <c r="N329" i="11" s="1"/>
  <c r="K325" i="11"/>
  <c r="L325" i="11" s="1"/>
  <c r="N325" i="11" s="1"/>
  <c r="K319" i="11"/>
  <c r="L319" i="11" s="1"/>
  <c r="N319" i="11" s="1"/>
  <c r="K311" i="11"/>
  <c r="L311" i="11" s="1"/>
  <c r="N311" i="11" s="1"/>
  <c r="K307" i="11"/>
  <c r="L307" i="11" s="1"/>
  <c r="N307" i="11" s="1"/>
  <c r="K301" i="11"/>
  <c r="L301" i="11" s="1"/>
  <c r="N301" i="11" s="1"/>
  <c r="K299" i="11"/>
  <c r="L299" i="11" s="1"/>
  <c r="N299" i="11" s="1"/>
  <c r="K392" i="11"/>
  <c r="L392" i="11" s="1"/>
  <c r="N392" i="11" s="1"/>
  <c r="K454" i="11"/>
  <c r="L454" i="11" s="1"/>
  <c r="N454" i="11" s="1"/>
  <c r="K462" i="11"/>
  <c r="L462" i="11" s="1"/>
  <c r="N462" i="11" s="1"/>
  <c r="K289" i="11"/>
  <c r="L289" i="11" s="1"/>
  <c r="N289" i="11" s="1"/>
  <c r="K287" i="11"/>
  <c r="L287" i="11" s="1"/>
  <c r="N287" i="11" s="1"/>
  <c r="K283" i="11"/>
  <c r="L283" i="11" s="1"/>
  <c r="N283" i="11" s="1"/>
  <c r="K275" i="11"/>
  <c r="L275" i="11" s="1"/>
  <c r="N275" i="11" s="1"/>
  <c r="K271" i="11"/>
  <c r="L271" i="11" s="1"/>
  <c r="N271" i="11" s="1"/>
  <c r="K269" i="11"/>
  <c r="L269" i="11" s="1"/>
  <c r="N269" i="11" s="1"/>
  <c r="K267" i="11"/>
  <c r="L267" i="11" s="1"/>
  <c r="N267" i="11" s="1"/>
  <c r="K265" i="11"/>
  <c r="L265" i="11" s="1"/>
  <c r="N265" i="11" s="1"/>
  <c r="K263" i="11"/>
  <c r="L263" i="11" s="1"/>
  <c r="N263" i="11" s="1"/>
  <c r="K261" i="11"/>
  <c r="L261" i="11" s="1"/>
  <c r="N261" i="11" s="1"/>
  <c r="K259" i="11"/>
  <c r="L259" i="11" s="1"/>
  <c r="N259" i="11" s="1"/>
  <c r="K257" i="11"/>
  <c r="L257" i="11" s="1"/>
  <c r="N257" i="11" s="1"/>
  <c r="K255" i="11"/>
  <c r="L255" i="11" s="1"/>
  <c r="N255" i="11" s="1"/>
  <c r="K253" i="11"/>
  <c r="L253" i="11" s="1"/>
  <c r="N253" i="11" s="1"/>
  <c r="K249" i="11"/>
  <c r="L249" i="11" s="1"/>
  <c r="N249" i="11" s="1"/>
  <c r="K247" i="11"/>
  <c r="L247" i="11" s="1"/>
  <c r="N247" i="11" s="1"/>
  <c r="K245" i="11"/>
  <c r="L245" i="11" s="1"/>
  <c r="N245" i="11" s="1"/>
  <c r="K243" i="11"/>
  <c r="L243" i="11" s="1"/>
  <c r="N243" i="11" s="1"/>
  <c r="K241" i="11"/>
  <c r="L241" i="11" s="1"/>
  <c r="N241" i="11" s="1"/>
  <c r="K239" i="11"/>
  <c r="L239" i="11" s="1"/>
  <c r="N239" i="11" s="1"/>
  <c r="K233" i="11"/>
  <c r="L233" i="11" s="1"/>
  <c r="N233" i="11" s="1"/>
  <c r="K227" i="11"/>
  <c r="L227" i="11" s="1"/>
  <c r="N227" i="11" s="1"/>
  <c r="K225" i="11"/>
  <c r="L225" i="11" s="1"/>
  <c r="N225" i="11" s="1"/>
  <c r="K223" i="11"/>
  <c r="L223" i="11" s="1"/>
  <c r="N223" i="11" s="1"/>
  <c r="K221" i="11"/>
  <c r="L221" i="11" s="1"/>
  <c r="N221" i="11" s="1"/>
  <c r="K215" i="11"/>
  <c r="L215" i="11" s="1"/>
  <c r="N215" i="11" s="1"/>
  <c r="K211" i="11"/>
  <c r="L211" i="11" s="1"/>
  <c r="N211" i="11" s="1"/>
  <c r="K7" i="11"/>
  <c r="K15" i="11"/>
  <c r="L15" i="11" s="1"/>
  <c r="K19" i="11"/>
  <c r="K25" i="11"/>
  <c r="K29" i="11"/>
  <c r="K49" i="11"/>
  <c r="K32" i="11"/>
  <c r="K38" i="11"/>
  <c r="L38" i="11" s="1"/>
  <c r="K46" i="11"/>
  <c r="K74" i="11"/>
  <c r="L74" i="11" s="1"/>
  <c r="K70" i="11"/>
  <c r="K62" i="11"/>
  <c r="K58" i="11"/>
  <c r="K54" i="11"/>
  <c r="L54" i="11" s="1"/>
  <c r="K88" i="11"/>
  <c r="K84" i="11"/>
  <c r="L84" i="11" s="1"/>
  <c r="K80" i="11"/>
  <c r="L80" i="11" s="1"/>
  <c r="K76" i="11"/>
  <c r="K135" i="11"/>
  <c r="L135" i="11" s="1"/>
  <c r="K131" i="11"/>
  <c r="K127" i="11"/>
  <c r="K123" i="11"/>
  <c r="K119" i="11"/>
  <c r="K111" i="11"/>
  <c r="K103" i="11"/>
  <c r="K99" i="11"/>
  <c r="K95" i="11"/>
  <c r="L95" i="11" s="1"/>
  <c r="K187" i="11"/>
  <c r="K171" i="11"/>
  <c r="L171" i="11" s="1"/>
  <c r="K155" i="11"/>
  <c r="L155" i="11" s="1"/>
  <c r="K151" i="11"/>
  <c r="L151" i="11" s="1"/>
  <c r="K147" i="11"/>
  <c r="L147" i="11" s="1"/>
  <c r="K143" i="11"/>
  <c r="K139" i="11"/>
  <c r="K194" i="11"/>
  <c r="K196" i="11"/>
  <c r="K202" i="11"/>
  <c r="K204" i="11"/>
  <c r="L204" i="11" s="1"/>
  <c r="K206" i="11"/>
  <c r="L206" i="11" s="1"/>
  <c r="M459" i="11"/>
  <c r="M1064" i="11"/>
  <c r="K956" i="11"/>
  <c r="L956" i="11" s="1"/>
  <c r="N956" i="11" s="1"/>
  <c r="K952" i="11"/>
  <c r="L952" i="11" s="1"/>
  <c r="N952" i="11" s="1"/>
  <c r="K946" i="11"/>
  <c r="L946" i="11" s="1"/>
  <c r="N946" i="11" s="1"/>
  <c r="K926" i="11"/>
  <c r="L926" i="11" s="1"/>
  <c r="N926" i="11" s="1"/>
  <c r="K924" i="11"/>
  <c r="L924" i="11" s="1"/>
  <c r="N924" i="11" s="1"/>
  <c r="K922" i="11"/>
  <c r="L922" i="11" s="1"/>
  <c r="N922" i="11" s="1"/>
  <c r="K918" i="11"/>
  <c r="L918" i="11" s="1"/>
  <c r="N918" i="11" s="1"/>
  <c r="K910" i="11"/>
  <c r="L910" i="11" s="1"/>
  <c r="N910" i="11" s="1"/>
  <c r="M422" i="11"/>
  <c r="M410" i="11"/>
  <c r="M400" i="11"/>
  <c r="M398" i="11"/>
  <c r="M390" i="11"/>
  <c r="M382" i="11"/>
  <c r="M380" i="11"/>
  <c r="M364" i="11"/>
  <c r="M336" i="11"/>
  <c r="M316" i="11"/>
  <c r="K8" i="11"/>
  <c r="K12" i="11"/>
  <c r="L12" i="11" s="1"/>
  <c r="K16" i="11"/>
  <c r="L16" i="11" s="1"/>
  <c r="K26" i="11"/>
  <c r="K33" i="11"/>
  <c r="L33" i="11" s="1"/>
  <c r="K130" i="11"/>
  <c r="L130" i="11" s="1"/>
  <c r="K126" i="11"/>
  <c r="L126" i="11" s="1"/>
  <c r="K122" i="11"/>
  <c r="L122" i="11" s="1"/>
  <c r="K118" i="11"/>
  <c r="L118" i="11" s="1"/>
  <c r="K114" i="11"/>
  <c r="K110" i="11"/>
  <c r="K106" i="11"/>
  <c r="K102" i="11"/>
  <c r="K98" i="11"/>
  <c r="L98" i="11" s="1"/>
  <c r="K94" i="11"/>
  <c r="K190" i="11"/>
  <c r="L190" i="11" s="1"/>
  <c r="K186" i="11"/>
  <c r="K182" i="11"/>
  <c r="L182" i="11" s="1"/>
  <c r="K178" i="11"/>
  <c r="K174" i="11"/>
  <c r="K170" i="11"/>
  <c r="K166" i="11"/>
  <c r="K162" i="11"/>
  <c r="L162" i="11" s="1"/>
  <c r="K158" i="11"/>
  <c r="K150" i="11"/>
  <c r="K146" i="11"/>
  <c r="L146" i="11" s="1"/>
  <c r="K138" i="11"/>
  <c r="M533" i="11"/>
  <c r="M521" i="11"/>
  <c r="M501" i="11"/>
  <c r="M493" i="11"/>
  <c r="M489" i="11"/>
  <c r="K288" i="11"/>
  <c r="L288" i="11" s="1"/>
  <c r="N288" i="11" s="1"/>
  <c r="K286" i="11"/>
  <c r="L286" i="11" s="1"/>
  <c r="N286" i="11" s="1"/>
  <c r="K284" i="11"/>
  <c r="L284" i="11" s="1"/>
  <c r="N284" i="11" s="1"/>
  <c r="K282" i="11"/>
  <c r="L282" i="11" s="1"/>
  <c r="N282" i="11" s="1"/>
  <c r="K280" i="11"/>
  <c r="L280" i="11" s="1"/>
  <c r="N280" i="11" s="1"/>
  <c r="K278" i="11"/>
  <c r="L278" i="11" s="1"/>
  <c r="N278" i="11" s="1"/>
  <c r="K276" i="11"/>
  <c r="L276" i="11" s="1"/>
  <c r="N276" i="11" s="1"/>
  <c r="K274" i="11"/>
  <c r="L274" i="11" s="1"/>
  <c r="N274" i="11" s="1"/>
  <c r="K268" i="11"/>
  <c r="L268" i="11" s="1"/>
  <c r="N268" i="11" s="1"/>
  <c r="K266" i="11"/>
  <c r="L266" i="11" s="1"/>
  <c r="N266" i="11" s="1"/>
  <c r="K258" i="11"/>
  <c r="L258" i="11" s="1"/>
  <c r="N258" i="11" s="1"/>
  <c r="K254" i="11"/>
  <c r="L254" i="11" s="1"/>
  <c r="N254" i="11" s="1"/>
  <c r="K252" i="11"/>
  <c r="L252" i="11" s="1"/>
  <c r="N252" i="11" s="1"/>
  <c r="K250" i="11"/>
  <c r="L250" i="11" s="1"/>
  <c r="N250" i="11" s="1"/>
  <c r="K248" i="11"/>
  <c r="L248" i="11" s="1"/>
  <c r="N248" i="11" s="1"/>
  <c r="K244" i="11"/>
  <c r="L244" i="11" s="1"/>
  <c r="N244" i="11" s="1"/>
  <c r="K240" i="11"/>
  <c r="L240" i="11" s="1"/>
  <c r="N240" i="11" s="1"/>
  <c r="K236" i="11"/>
  <c r="L236" i="11" s="1"/>
  <c r="N236" i="11" s="1"/>
  <c r="K234" i="11"/>
  <c r="L234" i="11" s="1"/>
  <c r="N234" i="11" s="1"/>
  <c r="K232" i="11"/>
  <c r="L232" i="11" s="1"/>
  <c r="N232" i="11" s="1"/>
  <c r="K230" i="11"/>
  <c r="L230" i="11" s="1"/>
  <c r="N230" i="11" s="1"/>
  <c r="K226" i="11"/>
  <c r="L226" i="11" s="1"/>
  <c r="N226" i="11" s="1"/>
  <c r="K220" i="11"/>
  <c r="L220" i="11" s="1"/>
  <c r="N220" i="11" s="1"/>
  <c r="K214" i="11"/>
  <c r="L214" i="11" s="1"/>
  <c r="N214" i="11" s="1"/>
  <c r="K212" i="11"/>
  <c r="L212" i="11" s="1"/>
  <c r="N212" i="11" s="1"/>
  <c r="K9" i="11"/>
  <c r="K13" i="11"/>
  <c r="K17" i="11"/>
  <c r="K27" i="11"/>
  <c r="K34" i="11"/>
  <c r="K31" i="11"/>
  <c r="K36" i="11"/>
  <c r="L36" i="11" s="1"/>
  <c r="K40" i="11"/>
  <c r="K44" i="11"/>
  <c r="L44" i="11" s="1"/>
  <c r="K48" i="11"/>
  <c r="K72" i="11"/>
  <c r="L72" i="11" s="1"/>
  <c r="K68" i="11"/>
  <c r="L68" i="11" s="1"/>
  <c r="K64" i="11"/>
  <c r="L64" i="11" s="1"/>
  <c r="K60" i="11"/>
  <c r="K56" i="11"/>
  <c r="K52" i="11"/>
  <c r="K90" i="11"/>
  <c r="K86" i="11"/>
  <c r="K82" i="11"/>
  <c r="K78" i="11"/>
  <c r="K133" i="11"/>
  <c r="L133" i="11" s="1"/>
  <c r="K129" i="11"/>
  <c r="K125" i="11"/>
  <c r="L125" i="11" s="1"/>
  <c r="K117" i="11"/>
  <c r="K113" i="11"/>
  <c r="L113" i="11" s="1"/>
  <c r="K109" i="11"/>
  <c r="L109" i="11" s="1"/>
  <c r="K105" i="11"/>
  <c r="L105" i="11" s="1"/>
  <c r="K101" i="11"/>
  <c r="K97" i="11"/>
  <c r="L97" i="11" s="1"/>
  <c r="K93" i="11"/>
  <c r="K189" i="11"/>
  <c r="K185" i="11"/>
  <c r="K177" i="11"/>
  <c r="K173" i="11"/>
  <c r="K169" i="11"/>
  <c r="K165" i="11"/>
  <c r="K161" i="11"/>
  <c r="L161" i="11" s="1"/>
  <c r="K157" i="11"/>
  <c r="K149" i="11"/>
  <c r="K137" i="11"/>
  <c r="K195" i="11"/>
  <c r="L195" i="11" s="1"/>
  <c r="K199" i="11"/>
  <c r="K201" i="11"/>
  <c r="K292" i="11"/>
  <c r="L292" i="11" s="1"/>
  <c r="N292" i="11" s="1"/>
  <c r="K294" i="11"/>
  <c r="L294" i="11" s="1"/>
  <c r="N294" i="11" s="1"/>
  <c r="M464" i="11"/>
  <c r="M466" i="11"/>
  <c r="M468" i="11"/>
  <c r="M1068" i="11"/>
  <c r="M1023" i="11"/>
  <c r="M1012" i="11"/>
  <c r="M520" i="11"/>
  <c r="M514" i="11"/>
  <c r="M494" i="11"/>
  <c r="M1063" i="11"/>
  <c r="M1059" i="11"/>
  <c r="M985" i="11"/>
  <c r="K957" i="11"/>
  <c r="L957" i="11" s="1"/>
  <c r="N957" i="11" s="1"/>
  <c r="K951" i="11"/>
  <c r="L951" i="11" s="1"/>
  <c r="N951" i="11" s="1"/>
  <c r="K939" i="11"/>
  <c r="L939" i="11" s="1"/>
  <c r="N939" i="11" s="1"/>
  <c r="K935" i="11"/>
  <c r="L935" i="11" s="1"/>
  <c r="N935" i="11" s="1"/>
  <c r="K929" i="11"/>
  <c r="L929" i="11" s="1"/>
  <c r="N929" i="11" s="1"/>
  <c r="K927" i="11"/>
  <c r="L927" i="11" s="1"/>
  <c r="N927" i="11" s="1"/>
  <c r="K915" i="11"/>
  <c r="L915" i="11" s="1"/>
  <c r="N915" i="11" s="1"/>
  <c r="M441" i="11"/>
  <c r="M433" i="11"/>
  <c r="M431" i="11"/>
  <c r="M427" i="11"/>
  <c r="M419" i="11"/>
  <c r="M417" i="11"/>
  <c r="M415" i="11"/>
  <c r="M407" i="11"/>
  <c r="M379" i="11"/>
  <c r="M365" i="11"/>
  <c r="M347" i="11"/>
  <c r="M327" i="11"/>
  <c r="M321" i="11"/>
  <c r="M317" i="11"/>
  <c r="M315" i="11"/>
  <c r="M1001" i="11"/>
  <c r="K6" i="11"/>
  <c r="K10" i="11"/>
  <c r="K18" i="11"/>
  <c r="L18" i="11" s="1"/>
  <c r="K24" i="11"/>
  <c r="K35" i="11"/>
  <c r="L35" i="11" s="1"/>
  <c r="K41" i="11"/>
  <c r="K45" i="11"/>
  <c r="K67" i="11"/>
  <c r="K63" i="11"/>
  <c r="K51" i="11"/>
  <c r="K89" i="11"/>
  <c r="K77" i="11"/>
  <c r="K120" i="11"/>
  <c r="K100" i="11"/>
  <c r="K188" i="11"/>
  <c r="L188" i="11" s="1"/>
  <c r="K184" i="11"/>
  <c r="L184" i="11" s="1"/>
  <c r="K180" i="11"/>
  <c r="L180" i="11" s="1"/>
  <c r="K176" i="11"/>
  <c r="K168" i="11"/>
  <c r="K164" i="11"/>
  <c r="K152" i="11"/>
  <c r="L152" i="11" s="1"/>
  <c r="K148" i="11"/>
  <c r="K144" i="11"/>
  <c r="L144" i="11" s="1"/>
  <c r="K136" i="11"/>
  <c r="K968" i="16"/>
  <c r="L968" i="16" s="1"/>
  <c r="N968" i="16" s="1"/>
  <c r="K972" i="16"/>
  <c r="L972" i="16" s="1"/>
  <c r="N972" i="16" s="1"/>
  <c r="K974" i="16"/>
  <c r="L974" i="16" s="1"/>
  <c r="N974" i="16" s="1"/>
  <c r="K976" i="16"/>
  <c r="L976" i="16" s="1"/>
  <c r="N976" i="16" s="1"/>
  <c r="K978" i="16"/>
  <c r="L978" i="16" s="1"/>
  <c r="N978" i="16" s="1"/>
  <c r="K980" i="16"/>
  <c r="L980" i="16" s="1"/>
  <c r="N980" i="16" s="1"/>
  <c r="K982" i="16"/>
  <c r="L982" i="16" s="1"/>
  <c r="N982" i="16" s="1"/>
  <c r="K986" i="16"/>
  <c r="L986" i="16" s="1"/>
  <c r="N986" i="16" s="1"/>
  <c r="K988" i="16"/>
  <c r="L988" i="16" s="1"/>
  <c r="N988" i="16" s="1"/>
  <c r="K992" i="16"/>
  <c r="L992" i="16" s="1"/>
  <c r="N992" i="16" s="1"/>
  <c r="K998" i="16"/>
  <c r="L998" i="16" s="1"/>
  <c r="N998" i="16" s="1"/>
  <c r="K1004" i="16"/>
  <c r="L1004" i="16" s="1"/>
  <c r="N1004" i="16" s="1"/>
  <c r="K1008" i="16"/>
  <c r="L1008" i="16" s="1"/>
  <c r="N1008" i="16" s="1"/>
  <c r="K1016" i="16"/>
  <c r="L1016" i="16" s="1"/>
  <c r="N1016" i="16" s="1"/>
  <c r="K1018" i="16"/>
  <c r="L1018" i="16" s="1"/>
  <c r="N1018" i="16" s="1"/>
  <c r="K1024" i="16"/>
  <c r="L1024" i="16" s="1"/>
  <c r="N1024" i="16" s="1"/>
  <c r="K1028" i="16"/>
  <c r="L1028" i="16" s="1"/>
  <c r="N1028" i="16" s="1"/>
  <c r="K1030" i="16"/>
  <c r="L1030" i="16" s="1"/>
  <c r="N1030" i="16" s="1"/>
  <c r="K1032" i="16"/>
  <c r="L1032" i="16" s="1"/>
  <c r="N1032" i="16" s="1"/>
  <c r="K1034" i="16"/>
  <c r="L1034" i="16" s="1"/>
  <c r="N1034" i="16" s="1"/>
  <c r="K1036" i="16"/>
  <c r="L1036" i="16" s="1"/>
  <c r="N1036" i="16" s="1"/>
  <c r="K1044" i="16"/>
  <c r="L1044" i="16" s="1"/>
  <c r="N1044" i="16" s="1"/>
  <c r="K1046" i="16"/>
  <c r="L1046" i="16" s="1"/>
  <c r="N1046" i="16" s="1"/>
  <c r="K1048" i="16"/>
  <c r="L1048" i="16" s="1"/>
  <c r="N1048" i="16" s="1"/>
  <c r="K1052" i="16"/>
  <c r="L1052" i="16" s="1"/>
  <c r="N1052" i="16" s="1"/>
  <c r="K1056" i="16"/>
  <c r="L1056" i="16" s="1"/>
  <c r="N1056" i="16" s="1"/>
  <c r="K1060" i="16"/>
  <c r="L1060" i="16" s="1"/>
  <c r="N1060" i="16" s="1"/>
  <c r="K1062" i="16"/>
  <c r="L1062" i="16" s="1"/>
  <c r="N1062" i="16" s="1"/>
  <c r="K1066" i="16"/>
  <c r="L1066" i="16" s="1"/>
  <c r="N1066" i="16" s="1"/>
  <c r="K1068" i="16"/>
  <c r="L1068" i="16" s="1"/>
  <c r="N1068" i="16" s="1"/>
  <c r="K1072" i="16"/>
  <c r="L1072" i="16" s="1"/>
  <c r="N1072" i="16" s="1"/>
  <c r="K1074" i="16"/>
  <c r="L1074" i="16" s="1"/>
  <c r="N1074" i="16" s="1"/>
  <c r="K1076" i="16"/>
  <c r="L1076" i="16" s="1"/>
  <c r="N1076" i="16" s="1"/>
  <c r="K1082" i="16"/>
  <c r="L1082" i="16" s="1"/>
  <c r="N1082" i="16" s="1"/>
  <c r="K1102" i="16"/>
  <c r="L1102" i="16" s="1"/>
  <c r="N1102" i="16" s="1"/>
  <c r="K1106" i="16"/>
  <c r="L1106" i="16" s="1"/>
  <c r="N1106" i="16" s="1"/>
  <c r="K1114" i="16"/>
  <c r="L1114" i="16" s="1"/>
  <c r="N1114" i="16" s="1"/>
  <c r="K1118" i="16"/>
  <c r="L1118" i="16" s="1"/>
  <c r="N1118" i="16" s="1"/>
  <c r="K1122" i="16"/>
  <c r="L1122" i="16" s="1"/>
  <c r="N1122" i="16" s="1"/>
  <c r="K1126" i="16"/>
  <c r="L1126" i="16" s="1"/>
  <c r="N1126" i="16" s="1"/>
  <c r="K1130" i="16"/>
  <c r="L1130" i="16" s="1"/>
  <c r="N1130" i="16" s="1"/>
  <c r="K1134" i="16"/>
  <c r="L1134" i="16" s="1"/>
  <c r="N1134" i="16" s="1"/>
  <c r="K1138" i="16"/>
  <c r="L1138" i="16" s="1"/>
  <c r="N1138" i="16" s="1"/>
  <c r="K1142" i="16"/>
  <c r="L1142" i="16" s="1"/>
  <c r="N1142" i="16" s="1"/>
  <c r="K1146" i="16"/>
  <c r="L1146" i="16" s="1"/>
  <c r="N1146" i="16" s="1"/>
  <c r="K1150" i="16"/>
  <c r="L1150" i="16" s="1"/>
  <c r="N1150" i="16" s="1"/>
  <c r="K1160" i="16"/>
  <c r="L1160" i="16" s="1"/>
  <c r="N1160" i="16" s="1"/>
  <c r="K1168" i="16"/>
  <c r="L1168" i="16" s="1"/>
  <c r="N1168" i="16" s="1"/>
  <c r="K1178" i="16"/>
  <c r="L1178" i="16" s="1"/>
  <c r="N1178" i="16" s="1"/>
  <c r="K1186" i="16"/>
  <c r="L1186" i="16" s="1"/>
  <c r="N1186" i="16" s="1"/>
  <c r="K1188" i="16"/>
  <c r="L1188" i="16" s="1"/>
  <c r="N1188" i="16" s="1"/>
  <c r="K1190" i="16"/>
  <c r="L1190" i="16" s="1"/>
  <c r="N1190" i="16" s="1"/>
  <c r="K1194" i="16"/>
  <c r="L1194" i="16" s="1"/>
  <c r="N1194" i="16" s="1"/>
  <c r="K1196" i="16"/>
  <c r="L1196" i="16" s="1"/>
  <c r="N1196" i="16" s="1"/>
  <c r="K1200" i="16"/>
  <c r="L1200" i="16" s="1"/>
  <c r="N1200" i="16" s="1"/>
  <c r="K1208" i="16"/>
  <c r="L1208" i="16" s="1"/>
  <c r="N1208" i="16" s="1"/>
  <c r="K1212" i="16"/>
  <c r="L1212" i="16" s="1"/>
  <c r="N1212" i="16" s="1"/>
  <c r="K1216" i="16"/>
  <c r="L1216" i="16" s="1"/>
  <c r="N1216" i="16" s="1"/>
  <c r="K1218" i="16"/>
  <c r="L1218" i="16" s="1"/>
  <c r="N1218" i="16" s="1"/>
  <c r="K1224" i="16"/>
  <c r="L1224" i="16" s="1"/>
  <c r="N1224" i="16" s="1"/>
  <c r="K1238" i="16"/>
  <c r="L1238" i="16" s="1"/>
  <c r="N1238" i="16" s="1"/>
  <c r="K1240" i="16"/>
  <c r="L1240" i="16" s="1"/>
  <c r="N1240" i="16" s="1"/>
  <c r="K1244" i="16"/>
  <c r="L1244" i="16" s="1"/>
  <c r="N1244" i="16" s="1"/>
  <c r="K1246" i="16"/>
  <c r="L1246" i="16" s="1"/>
  <c r="N1246" i="16" s="1"/>
  <c r="K1248" i="16"/>
  <c r="L1248" i="16" s="1"/>
  <c r="N1248" i="16" s="1"/>
  <c r="K1250" i="16"/>
  <c r="L1250" i="16" s="1"/>
  <c r="N1250" i="16" s="1"/>
  <c r="K1254" i="16"/>
  <c r="L1254" i="16" s="1"/>
  <c r="N1254" i="16" s="1"/>
  <c r="K1302" i="16"/>
  <c r="L1302" i="16" s="1"/>
  <c r="N1302" i="16" s="1"/>
  <c r="K1304" i="16"/>
  <c r="L1304" i="16" s="1"/>
  <c r="N1304" i="16" s="1"/>
  <c r="K1314" i="16"/>
  <c r="L1314" i="16" s="1"/>
  <c r="N1314" i="16" s="1"/>
  <c r="K1315" i="16"/>
  <c r="L1315" i="16" s="1"/>
  <c r="N1315" i="16" s="1"/>
  <c r="K967" i="16"/>
  <c r="L967" i="16" s="1"/>
  <c r="N967" i="16" s="1"/>
  <c r="K973" i="16"/>
  <c r="L973" i="16" s="1"/>
  <c r="N973" i="16" s="1"/>
  <c r="K975" i="16"/>
  <c r="L975" i="16" s="1"/>
  <c r="N975" i="16" s="1"/>
  <c r="K977" i="16"/>
  <c r="L977" i="16" s="1"/>
  <c r="N977" i="16" s="1"/>
  <c r="K981" i="16"/>
  <c r="L981" i="16" s="1"/>
  <c r="N981" i="16" s="1"/>
  <c r="K983" i="16"/>
  <c r="L983" i="16" s="1"/>
  <c r="N983" i="16" s="1"/>
  <c r="K985" i="16"/>
  <c r="L985" i="16" s="1"/>
  <c r="N985" i="16" s="1"/>
  <c r="K991" i="16"/>
  <c r="L991" i="16" s="1"/>
  <c r="N991" i="16" s="1"/>
  <c r="K993" i="16"/>
  <c r="L993" i="16" s="1"/>
  <c r="N993" i="16" s="1"/>
  <c r="K995" i="16"/>
  <c r="L995" i="16" s="1"/>
  <c r="N995" i="16" s="1"/>
  <c r="K999" i="16"/>
  <c r="L999" i="16" s="1"/>
  <c r="N999" i="16" s="1"/>
  <c r="K1001" i="16"/>
  <c r="L1001" i="16" s="1"/>
  <c r="N1001" i="16" s="1"/>
  <c r="K1003" i="16"/>
  <c r="L1003" i="16" s="1"/>
  <c r="N1003" i="16" s="1"/>
  <c r="K1007" i="16"/>
  <c r="L1007" i="16" s="1"/>
  <c r="N1007" i="16" s="1"/>
  <c r="K1009" i="16"/>
  <c r="L1009" i="16" s="1"/>
  <c r="N1009" i="16" s="1"/>
  <c r="K1011" i="16"/>
  <c r="L1011" i="16" s="1"/>
  <c r="N1011" i="16" s="1"/>
  <c r="K1015" i="16"/>
  <c r="L1015" i="16" s="1"/>
  <c r="N1015" i="16" s="1"/>
  <c r="K1017" i="16"/>
  <c r="L1017" i="16" s="1"/>
  <c r="N1017" i="16" s="1"/>
  <c r="K1019" i="16"/>
  <c r="L1019" i="16" s="1"/>
  <c r="N1019" i="16" s="1"/>
  <c r="K1021" i="16"/>
  <c r="L1021" i="16" s="1"/>
  <c r="N1021" i="16" s="1"/>
  <c r="K1023" i="16"/>
  <c r="L1023" i="16" s="1"/>
  <c r="N1023" i="16" s="1"/>
  <c r="K1025" i="16"/>
  <c r="L1025" i="16" s="1"/>
  <c r="N1025" i="16" s="1"/>
  <c r="K1027" i="16"/>
  <c r="L1027" i="16" s="1"/>
  <c r="N1027" i="16" s="1"/>
  <c r="K1029" i="16"/>
  <c r="L1029" i="16" s="1"/>
  <c r="N1029" i="16" s="1"/>
  <c r="K1033" i="16"/>
  <c r="L1033" i="16" s="1"/>
  <c r="N1033" i="16" s="1"/>
  <c r="K1035" i="16"/>
  <c r="L1035" i="16" s="1"/>
  <c r="N1035" i="16" s="1"/>
  <c r="K1039" i="16"/>
  <c r="L1039" i="16" s="1"/>
  <c r="N1039" i="16" s="1"/>
  <c r="K1041" i="16"/>
  <c r="L1041" i="16" s="1"/>
  <c r="N1041" i="16" s="1"/>
  <c r="K1043" i="16"/>
  <c r="L1043" i="16" s="1"/>
  <c r="N1043" i="16" s="1"/>
  <c r="K1045" i="16"/>
  <c r="L1045" i="16" s="1"/>
  <c r="N1045" i="16" s="1"/>
  <c r="K1047" i="16"/>
  <c r="L1047" i="16" s="1"/>
  <c r="N1047" i="16" s="1"/>
  <c r="K1049" i="16"/>
  <c r="L1049" i="16" s="1"/>
  <c r="N1049" i="16" s="1"/>
  <c r="K1053" i="16"/>
  <c r="L1053" i="16" s="1"/>
  <c r="N1053" i="16" s="1"/>
  <c r="K1057" i="16"/>
  <c r="L1057" i="16" s="1"/>
  <c r="N1057" i="16" s="1"/>
  <c r="K1059" i="16"/>
  <c r="L1059" i="16" s="1"/>
  <c r="N1059" i="16" s="1"/>
  <c r="K1061" i="16"/>
  <c r="L1061" i="16" s="1"/>
  <c r="N1061" i="16" s="1"/>
  <c r="K1065" i="16"/>
  <c r="L1065" i="16" s="1"/>
  <c r="N1065" i="16" s="1"/>
  <c r="K1073" i="16"/>
  <c r="L1073" i="16" s="1"/>
  <c r="N1073" i="16" s="1"/>
  <c r="K1079" i="16"/>
  <c r="L1079" i="16" s="1"/>
  <c r="N1079" i="16" s="1"/>
  <c r="K1085" i="16"/>
  <c r="L1085" i="16" s="1"/>
  <c r="N1085" i="16" s="1"/>
  <c r="K1091" i="16"/>
  <c r="L1091" i="16" s="1"/>
  <c r="N1091" i="16" s="1"/>
  <c r="K1095" i="16"/>
  <c r="L1095" i="16" s="1"/>
  <c r="N1095" i="16" s="1"/>
  <c r="K1097" i="16"/>
  <c r="L1097" i="16" s="1"/>
  <c r="N1097" i="16" s="1"/>
  <c r="K1099" i="16"/>
  <c r="L1099" i="16" s="1"/>
  <c r="N1099" i="16" s="1"/>
  <c r="K1107" i="16"/>
  <c r="L1107" i="16" s="1"/>
  <c r="N1107" i="16" s="1"/>
  <c r="K1109" i="16"/>
  <c r="L1109" i="16" s="1"/>
  <c r="N1109" i="16" s="1"/>
  <c r="K1113" i="16"/>
  <c r="L1113" i="16" s="1"/>
  <c r="N1113" i="16" s="1"/>
  <c r="K1115" i="16"/>
  <c r="L1115" i="16" s="1"/>
  <c r="N1115" i="16" s="1"/>
  <c r="K1125" i="16"/>
  <c r="L1125" i="16" s="1"/>
  <c r="N1125" i="16" s="1"/>
  <c r="K1129" i="16"/>
  <c r="L1129" i="16" s="1"/>
  <c r="N1129" i="16" s="1"/>
  <c r="K1145" i="16"/>
  <c r="L1145" i="16" s="1"/>
  <c r="N1145" i="16" s="1"/>
  <c r="K1153" i="16"/>
  <c r="L1153" i="16" s="1"/>
  <c r="N1153" i="16" s="1"/>
  <c r="K1157" i="16"/>
  <c r="L1157" i="16" s="1"/>
  <c r="N1157" i="16" s="1"/>
  <c r="K1161" i="16"/>
  <c r="L1161" i="16" s="1"/>
  <c r="N1161" i="16" s="1"/>
  <c r="K1165" i="16"/>
  <c r="L1165" i="16" s="1"/>
  <c r="N1165" i="16" s="1"/>
  <c r="K1167" i="16"/>
  <c r="L1167" i="16" s="1"/>
  <c r="N1167" i="16" s="1"/>
  <c r="K1169" i="16"/>
  <c r="L1169" i="16" s="1"/>
  <c r="N1169" i="16" s="1"/>
  <c r="K1173" i="16"/>
  <c r="L1173" i="16" s="1"/>
  <c r="N1173" i="16" s="1"/>
  <c r="K1175" i="16"/>
  <c r="L1175" i="16" s="1"/>
  <c r="N1175" i="16" s="1"/>
  <c r="K1181" i="16"/>
  <c r="L1181" i="16" s="1"/>
  <c r="N1181" i="16" s="1"/>
  <c r="K1183" i="16"/>
  <c r="L1183" i="16" s="1"/>
  <c r="N1183" i="16" s="1"/>
  <c r="K1185" i="16"/>
  <c r="L1185" i="16" s="1"/>
  <c r="N1185" i="16" s="1"/>
  <c r="K1187" i="16"/>
  <c r="L1187" i="16" s="1"/>
  <c r="N1187" i="16" s="1"/>
  <c r="K1193" i="16"/>
  <c r="L1193" i="16" s="1"/>
  <c r="N1193" i="16" s="1"/>
  <c r="K1195" i="16"/>
  <c r="L1195" i="16" s="1"/>
  <c r="N1195" i="16" s="1"/>
  <c r="K1197" i="16"/>
  <c r="L1197" i="16" s="1"/>
  <c r="N1197" i="16" s="1"/>
  <c r="K1201" i="16"/>
  <c r="L1201" i="16" s="1"/>
  <c r="N1201" i="16" s="1"/>
  <c r="K1205" i="16"/>
  <c r="L1205" i="16" s="1"/>
  <c r="N1205" i="16" s="1"/>
  <c r="K1211" i="16"/>
  <c r="L1211" i="16" s="1"/>
  <c r="N1211" i="16" s="1"/>
  <c r="K1213" i="16"/>
  <c r="L1213" i="16" s="1"/>
  <c r="N1213" i="16" s="1"/>
  <c r="K1215" i="16"/>
  <c r="L1215" i="16" s="1"/>
  <c r="N1215" i="16" s="1"/>
  <c r="K1219" i="16"/>
  <c r="L1219" i="16" s="1"/>
  <c r="N1219" i="16" s="1"/>
  <c r="K1221" i="16"/>
  <c r="L1221" i="16" s="1"/>
  <c r="N1221" i="16" s="1"/>
  <c r="K1229" i="16"/>
  <c r="L1229" i="16" s="1"/>
  <c r="N1229" i="16" s="1"/>
  <c r="K1231" i="16"/>
  <c r="L1231" i="16" s="1"/>
  <c r="N1231" i="16" s="1"/>
  <c r="K1235" i="16"/>
  <c r="L1235" i="16" s="1"/>
  <c r="N1235" i="16" s="1"/>
  <c r="K1245" i="16"/>
  <c r="L1245" i="16" s="1"/>
  <c r="N1245" i="16" s="1"/>
  <c r="K1253" i="16"/>
  <c r="L1253" i="16" s="1"/>
  <c r="N1253" i="16" s="1"/>
  <c r="K1257" i="16"/>
  <c r="L1257" i="16" s="1"/>
  <c r="N1257" i="16" s="1"/>
  <c r="K1297" i="16"/>
  <c r="L1297" i="16" s="1"/>
  <c r="N1297" i="16" s="1"/>
  <c r="K1299" i="16"/>
  <c r="L1299" i="16" s="1"/>
  <c r="N1299" i="16" s="1"/>
  <c r="K1301" i="16"/>
  <c r="L1301" i="16" s="1"/>
  <c r="N1301" i="16" s="1"/>
  <c r="K1303" i="16"/>
  <c r="L1303" i="16" s="1"/>
  <c r="N1303" i="16" s="1"/>
  <c r="K1307" i="16"/>
  <c r="L1307" i="16" s="1"/>
  <c r="N1307" i="16" s="1"/>
  <c r="K1309" i="16"/>
  <c r="L1309" i="16" s="1"/>
  <c r="N1309" i="16" s="1"/>
  <c r="K1311" i="16"/>
  <c r="L1311" i="16" s="1"/>
  <c r="N1311" i="16" s="1"/>
  <c r="K873" i="16"/>
  <c r="L873" i="16" s="1"/>
  <c r="N873" i="16" s="1"/>
  <c r="K867" i="16"/>
  <c r="L867" i="16" s="1"/>
  <c r="N867" i="16" s="1"/>
  <c r="K863" i="16"/>
  <c r="L863" i="16" s="1"/>
  <c r="N863" i="16" s="1"/>
  <c r="K857" i="16"/>
  <c r="L857" i="16" s="1"/>
  <c r="N857" i="16" s="1"/>
  <c r="K851" i="16"/>
  <c r="L851" i="16" s="1"/>
  <c r="N851" i="16" s="1"/>
  <c r="K845" i="16"/>
  <c r="L845" i="16" s="1"/>
  <c r="N845" i="16" s="1"/>
  <c r="K839" i="16"/>
  <c r="L839" i="16" s="1"/>
  <c r="N839" i="16" s="1"/>
  <c r="K833" i="16"/>
  <c r="L833" i="16" s="1"/>
  <c r="N833" i="16" s="1"/>
  <c r="K821" i="16"/>
  <c r="L821" i="16" s="1"/>
  <c r="N821" i="16" s="1"/>
  <c r="K815" i="16"/>
  <c r="L815" i="16" s="1"/>
  <c r="N815" i="16" s="1"/>
  <c r="K811" i="16"/>
  <c r="L811" i="16" s="1"/>
  <c r="N811" i="16" s="1"/>
  <c r="K805" i="16"/>
  <c r="L805" i="16" s="1"/>
  <c r="N805" i="16" s="1"/>
  <c r="K801" i="16"/>
  <c r="L801" i="16" s="1"/>
  <c r="N801" i="16" s="1"/>
  <c r="K795" i="16"/>
  <c r="L795" i="16" s="1"/>
  <c r="N795" i="16" s="1"/>
  <c r="K787" i="16"/>
  <c r="L787" i="16" s="1"/>
  <c r="N787" i="16" s="1"/>
  <c r="K781" i="16"/>
  <c r="L781" i="16" s="1"/>
  <c r="N781" i="16" s="1"/>
  <c r="K775" i="16"/>
  <c r="L775" i="16" s="1"/>
  <c r="N775" i="16" s="1"/>
  <c r="K769" i="16"/>
  <c r="L769" i="16" s="1"/>
  <c r="N769" i="16" s="1"/>
  <c r="K763" i="16"/>
  <c r="L763" i="16" s="1"/>
  <c r="N763" i="16" s="1"/>
  <c r="K751" i="16"/>
  <c r="L751" i="16" s="1"/>
  <c r="N751" i="16" s="1"/>
  <c r="K745" i="16"/>
  <c r="L745" i="16" s="1"/>
  <c r="N745" i="16" s="1"/>
  <c r="K878" i="16"/>
  <c r="L878" i="16" s="1"/>
  <c r="N878" i="16" s="1"/>
  <c r="K882" i="16"/>
  <c r="L882" i="16" s="1"/>
  <c r="N882" i="16" s="1"/>
  <c r="K886" i="16"/>
  <c r="L886" i="16" s="1"/>
  <c r="N886" i="16" s="1"/>
  <c r="K890" i="16"/>
  <c r="L890" i="16" s="1"/>
  <c r="N890" i="16" s="1"/>
  <c r="K892" i="16"/>
  <c r="L892" i="16" s="1"/>
  <c r="N892" i="16" s="1"/>
  <c r="K894" i="16"/>
  <c r="L894" i="16" s="1"/>
  <c r="N894" i="16" s="1"/>
  <c r="K875" i="16"/>
  <c r="L875" i="16" s="1"/>
  <c r="N875" i="16" s="1"/>
  <c r="K855" i="16"/>
  <c r="L855" i="16" s="1"/>
  <c r="N855" i="16" s="1"/>
  <c r="K849" i="16"/>
  <c r="L849" i="16" s="1"/>
  <c r="N849" i="16" s="1"/>
  <c r="K843" i="16"/>
  <c r="L843" i="16" s="1"/>
  <c r="N843" i="16" s="1"/>
  <c r="K837" i="16"/>
  <c r="L837" i="16" s="1"/>
  <c r="N837" i="16" s="1"/>
  <c r="K831" i="16"/>
  <c r="L831" i="16" s="1"/>
  <c r="N831" i="16" s="1"/>
  <c r="K827" i="16"/>
  <c r="L827" i="16" s="1"/>
  <c r="N827" i="16" s="1"/>
  <c r="K813" i="16"/>
  <c r="L813" i="16" s="1"/>
  <c r="N813" i="16" s="1"/>
  <c r="K807" i="16"/>
  <c r="L807" i="16" s="1"/>
  <c r="N807" i="16" s="1"/>
  <c r="K803" i="16"/>
  <c r="L803" i="16" s="1"/>
  <c r="N803" i="16" s="1"/>
  <c r="K799" i="16"/>
  <c r="L799" i="16" s="1"/>
  <c r="N799" i="16" s="1"/>
  <c r="K793" i="16"/>
  <c r="L793" i="16" s="1"/>
  <c r="N793" i="16" s="1"/>
  <c r="K789" i="16"/>
  <c r="L789" i="16" s="1"/>
  <c r="N789" i="16" s="1"/>
  <c r="K783" i="16"/>
  <c r="L783" i="16" s="1"/>
  <c r="N783" i="16" s="1"/>
  <c r="K777" i="16"/>
  <c r="L777" i="16" s="1"/>
  <c r="N777" i="16" s="1"/>
  <c r="K771" i="16"/>
  <c r="L771" i="16" s="1"/>
  <c r="N771" i="16" s="1"/>
  <c r="K759" i="16"/>
  <c r="L759" i="16" s="1"/>
  <c r="N759" i="16" s="1"/>
  <c r="K755" i="16"/>
  <c r="L755" i="16" s="1"/>
  <c r="N755" i="16" s="1"/>
  <c r="K747" i="16"/>
  <c r="L747" i="16" s="1"/>
  <c r="N747" i="16" s="1"/>
  <c r="K741" i="16"/>
  <c r="L741" i="16" s="1"/>
  <c r="N741" i="16" s="1"/>
  <c r="K737" i="16"/>
  <c r="L737" i="16" s="1"/>
  <c r="N737" i="16" s="1"/>
  <c r="K731" i="16"/>
  <c r="L731" i="16" s="1"/>
  <c r="N731" i="16" s="1"/>
  <c r="K727" i="16"/>
  <c r="L727" i="16" s="1"/>
  <c r="N727" i="16" s="1"/>
  <c r="K723" i="16"/>
  <c r="L723" i="16" s="1"/>
  <c r="N723" i="16" s="1"/>
  <c r="K876" i="16"/>
  <c r="L876" i="16" s="1"/>
  <c r="N876" i="16" s="1"/>
  <c r="K872" i="16"/>
  <c r="L872" i="16" s="1"/>
  <c r="N872" i="16" s="1"/>
  <c r="K870" i="16"/>
  <c r="L870" i="16" s="1"/>
  <c r="N870" i="16" s="1"/>
  <c r="K868" i="16"/>
  <c r="L868" i="16" s="1"/>
  <c r="N868" i="16" s="1"/>
  <c r="K866" i="16"/>
  <c r="L866" i="16" s="1"/>
  <c r="N866" i="16" s="1"/>
  <c r="K864" i="16"/>
  <c r="L864" i="16" s="1"/>
  <c r="N864" i="16" s="1"/>
  <c r="K862" i="16"/>
  <c r="L862" i="16" s="1"/>
  <c r="N862" i="16" s="1"/>
  <c r="K860" i="16"/>
  <c r="L860" i="16" s="1"/>
  <c r="N860" i="16" s="1"/>
  <c r="K858" i="16"/>
  <c r="L858" i="16" s="1"/>
  <c r="N858" i="16" s="1"/>
  <c r="K856" i="16"/>
  <c r="L856" i="16" s="1"/>
  <c r="N856" i="16" s="1"/>
  <c r="K852" i="16"/>
  <c r="L852" i="16" s="1"/>
  <c r="N852" i="16" s="1"/>
  <c r="K850" i="16"/>
  <c r="L850" i="16" s="1"/>
  <c r="N850" i="16" s="1"/>
  <c r="K848" i="16"/>
  <c r="L848" i="16" s="1"/>
  <c r="N848" i="16" s="1"/>
  <c r="K842" i="16"/>
  <c r="L842" i="16" s="1"/>
  <c r="N842" i="16" s="1"/>
  <c r="K840" i="16"/>
  <c r="L840" i="16" s="1"/>
  <c r="N840" i="16" s="1"/>
  <c r="K838" i="16"/>
  <c r="L838" i="16" s="1"/>
  <c r="N838" i="16" s="1"/>
  <c r="K836" i="16"/>
  <c r="L836" i="16" s="1"/>
  <c r="N836" i="16" s="1"/>
  <c r="K834" i="16"/>
  <c r="L834" i="16" s="1"/>
  <c r="N834" i="16" s="1"/>
  <c r="K832" i="16"/>
  <c r="L832" i="16" s="1"/>
  <c r="N832" i="16" s="1"/>
  <c r="K830" i="16"/>
  <c r="L830" i="16" s="1"/>
  <c r="N830" i="16" s="1"/>
  <c r="K828" i="16"/>
  <c r="L828" i="16" s="1"/>
  <c r="N828" i="16" s="1"/>
  <c r="K826" i="16"/>
  <c r="L826" i="16" s="1"/>
  <c r="N826" i="16" s="1"/>
  <c r="K824" i="16"/>
  <c r="L824" i="16" s="1"/>
  <c r="N824" i="16" s="1"/>
  <c r="K822" i="16"/>
  <c r="L822" i="16" s="1"/>
  <c r="N822" i="16" s="1"/>
  <c r="K820" i="16"/>
  <c r="L820" i="16" s="1"/>
  <c r="N820" i="16" s="1"/>
  <c r="K818" i="16"/>
  <c r="L818" i="16" s="1"/>
  <c r="N818" i="16" s="1"/>
  <c r="K816" i="16"/>
  <c r="L816" i="16" s="1"/>
  <c r="N816" i="16" s="1"/>
  <c r="K814" i="16"/>
  <c r="L814" i="16" s="1"/>
  <c r="N814" i="16" s="1"/>
  <c r="K812" i="16"/>
  <c r="L812" i="16" s="1"/>
  <c r="N812" i="16" s="1"/>
  <c r="K810" i="16"/>
  <c r="L810" i="16" s="1"/>
  <c r="N810" i="16" s="1"/>
  <c r="K808" i="16"/>
  <c r="L808" i="16" s="1"/>
  <c r="N808" i="16" s="1"/>
  <c r="K802" i="16"/>
  <c r="L802" i="16" s="1"/>
  <c r="N802" i="16" s="1"/>
  <c r="K800" i="16"/>
  <c r="L800" i="16" s="1"/>
  <c r="N800" i="16" s="1"/>
  <c r="K798" i="16"/>
  <c r="L798" i="16" s="1"/>
  <c r="N798" i="16" s="1"/>
  <c r="K796" i="16"/>
  <c r="L796" i="16" s="1"/>
  <c r="N796" i="16" s="1"/>
  <c r="K794" i="16"/>
  <c r="L794" i="16" s="1"/>
  <c r="N794" i="16" s="1"/>
  <c r="K792" i="16"/>
  <c r="L792" i="16" s="1"/>
  <c r="N792" i="16" s="1"/>
  <c r="K790" i="16"/>
  <c r="L790" i="16" s="1"/>
  <c r="N790" i="16" s="1"/>
  <c r="K788" i="16"/>
  <c r="L788" i="16" s="1"/>
  <c r="N788" i="16" s="1"/>
  <c r="K786" i="16"/>
  <c r="L786" i="16" s="1"/>
  <c r="N786" i="16" s="1"/>
  <c r="K784" i="16"/>
  <c r="L784" i="16" s="1"/>
  <c r="N784" i="16" s="1"/>
  <c r="K780" i="16"/>
  <c r="L780" i="16" s="1"/>
  <c r="N780" i="16" s="1"/>
  <c r="K778" i="16"/>
  <c r="L778" i="16" s="1"/>
  <c r="N778" i="16" s="1"/>
  <c r="K776" i="16"/>
  <c r="L776" i="16" s="1"/>
  <c r="N776" i="16" s="1"/>
  <c r="K774" i="16"/>
  <c r="L774" i="16" s="1"/>
  <c r="N774" i="16" s="1"/>
  <c r="K772" i="16"/>
  <c r="L772" i="16" s="1"/>
  <c r="N772" i="16" s="1"/>
  <c r="K770" i="16"/>
  <c r="L770" i="16" s="1"/>
  <c r="N770" i="16" s="1"/>
  <c r="K768" i="16"/>
  <c r="L768" i="16" s="1"/>
  <c r="N768" i="16" s="1"/>
  <c r="K766" i="16"/>
  <c r="L766" i="16" s="1"/>
  <c r="N766" i="16" s="1"/>
  <c r="K764" i="16"/>
  <c r="L764" i="16" s="1"/>
  <c r="N764" i="16" s="1"/>
  <c r="K758" i="16"/>
  <c r="L758" i="16" s="1"/>
  <c r="N758" i="16" s="1"/>
  <c r="K756" i="16"/>
  <c r="L756" i="16" s="1"/>
  <c r="N756" i="16" s="1"/>
  <c r="K754" i="16"/>
  <c r="L754" i="16" s="1"/>
  <c r="N754" i="16" s="1"/>
  <c r="K752" i="16"/>
  <c r="L752" i="16" s="1"/>
  <c r="N752" i="16" s="1"/>
  <c r="K750" i="16"/>
  <c r="L750" i="16" s="1"/>
  <c r="N750" i="16" s="1"/>
  <c r="K748" i="16"/>
  <c r="L748" i="16" s="1"/>
  <c r="N748" i="16" s="1"/>
  <c r="K746" i="16"/>
  <c r="L746" i="16" s="1"/>
  <c r="N746" i="16" s="1"/>
  <c r="K744" i="16"/>
  <c r="L744" i="16" s="1"/>
  <c r="N744" i="16" s="1"/>
  <c r="K742" i="16"/>
  <c r="L742" i="16" s="1"/>
  <c r="N742" i="16" s="1"/>
  <c r="K740" i="16"/>
  <c r="L740" i="16" s="1"/>
  <c r="N740" i="16" s="1"/>
  <c r="K738" i="16"/>
  <c r="L738" i="16" s="1"/>
  <c r="N738" i="16" s="1"/>
  <c r="K734" i="16"/>
  <c r="L734" i="16" s="1"/>
  <c r="N734" i="16" s="1"/>
  <c r="K732" i="16"/>
  <c r="L732" i="16" s="1"/>
  <c r="N732" i="16" s="1"/>
  <c r="K730" i="16"/>
  <c r="L730" i="16" s="1"/>
  <c r="N730" i="16" s="1"/>
  <c r="K728" i="16"/>
  <c r="L728" i="16" s="1"/>
  <c r="N728" i="16" s="1"/>
  <c r="K726" i="16"/>
  <c r="L726" i="16" s="1"/>
  <c r="N726" i="16" s="1"/>
  <c r="K724" i="16"/>
  <c r="L724" i="16" s="1"/>
  <c r="N724" i="16" s="1"/>
  <c r="K879" i="16"/>
  <c r="L879" i="16" s="1"/>
  <c r="N879" i="16" s="1"/>
  <c r="K881" i="16"/>
  <c r="L881" i="16" s="1"/>
  <c r="N881" i="16" s="1"/>
  <c r="K883" i="16"/>
  <c r="L883" i="16" s="1"/>
  <c r="N883" i="16" s="1"/>
  <c r="K887" i="16"/>
  <c r="L887" i="16" s="1"/>
  <c r="N887" i="16" s="1"/>
  <c r="K889" i="16"/>
  <c r="L889" i="16" s="1"/>
  <c r="N889" i="16" s="1"/>
  <c r="K893" i="16"/>
  <c r="L893" i="16" s="1"/>
  <c r="N893" i="16" s="1"/>
  <c r="K871" i="16"/>
  <c r="L871" i="16" s="1"/>
  <c r="N871" i="16" s="1"/>
  <c r="K865" i="16"/>
  <c r="L865" i="16" s="1"/>
  <c r="N865" i="16" s="1"/>
  <c r="K859" i="16"/>
  <c r="L859" i="16" s="1"/>
  <c r="N859" i="16" s="1"/>
  <c r="K853" i="16"/>
  <c r="L853" i="16" s="1"/>
  <c r="N853" i="16" s="1"/>
  <c r="K847" i="16"/>
  <c r="L847" i="16" s="1"/>
  <c r="N847" i="16" s="1"/>
  <c r="K835" i="16"/>
  <c r="L835" i="16" s="1"/>
  <c r="N835" i="16" s="1"/>
  <c r="K829" i="16"/>
  <c r="L829" i="16" s="1"/>
  <c r="N829" i="16" s="1"/>
  <c r="K823" i="16"/>
  <c r="L823" i="16" s="1"/>
  <c r="N823" i="16" s="1"/>
  <c r="K817" i="16"/>
  <c r="L817" i="16" s="1"/>
  <c r="N817" i="16" s="1"/>
  <c r="K809" i="16"/>
  <c r="L809" i="16" s="1"/>
  <c r="N809" i="16" s="1"/>
  <c r="K791" i="16"/>
  <c r="L791" i="16" s="1"/>
  <c r="N791" i="16" s="1"/>
  <c r="K785" i="16"/>
  <c r="L785" i="16" s="1"/>
  <c r="N785" i="16" s="1"/>
  <c r="K779" i="16"/>
  <c r="L779" i="16" s="1"/>
  <c r="N779" i="16" s="1"/>
  <c r="K773" i="16"/>
  <c r="L773" i="16" s="1"/>
  <c r="N773" i="16" s="1"/>
  <c r="K767" i="16"/>
  <c r="L767" i="16" s="1"/>
  <c r="N767" i="16" s="1"/>
  <c r="K761" i="16"/>
  <c r="L761" i="16" s="1"/>
  <c r="N761" i="16" s="1"/>
  <c r="K753" i="16"/>
  <c r="L753" i="16" s="1"/>
  <c r="N753" i="16" s="1"/>
  <c r="K749" i="16"/>
  <c r="L749" i="16" s="1"/>
  <c r="N749" i="16" s="1"/>
  <c r="K743" i="16"/>
  <c r="L743" i="16" s="1"/>
  <c r="N743" i="16" s="1"/>
  <c r="K739" i="16"/>
  <c r="L739" i="16" s="1"/>
  <c r="N739" i="16" s="1"/>
  <c r="K735" i="16"/>
  <c r="L735" i="16" s="1"/>
  <c r="N735" i="16" s="1"/>
  <c r="K729" i="16"/>
  <c r="L729" i="16" s="1"/>
  <c r="N729" i="16" s="1"/>
  <c r="K725" i="16"/>
  <c r="L725" i="16" s="1"/>
  <c r="N725" i="16" s="1"/>
  <c r="K721" i="16"/>
  <c r="L721" i="16" s="1"/>
  <c r="N721" i="16" s="1"/>
  <c r="K722" i="16"/>
  <c r="L722" i="16" s="1"/>
  <c r="N722" i="16" s="1"/>
  <c r="K232" i="16"/>
  <c r="L232" i="16" s="1"/>
  <c r="K236" i="16"/>
  <c r="K240" i="16"/>
  <c r="K256" i="16"/>
  <c r="K260" i="16"/>
  <c r="L260" i="16" s="1"/>
  <c r="K264" i="16"/>
  <c r="L264" i="16" s="1"/>
  <c r="K268" i="16"/>
  <c r="K272" i="16"/>
  <c r="K276" i="16"/>
  <c r="L276" i="16" s="1"/>
  <c r="K280" i="16"/>
  <c r="L280" i="16" s="1"/>
  <c r="K284" i="16"/>
  <c r="K288" i="16"/>
  <c r="L288" i="16" s="1"/>
  <c r="K292" i="16"/>
  <c r="K296" i="16"/>
  <c r="K300" i="16"/>
  <c r="K308" i="16"/>
  <c r="L308" i="16" s="1"/>
  <c r="K312" i="16"/>
  <c r="K316" i="16"/>
  <c r="L316" i="16" s="1"/>
  <c r="K320" i="16"/>
  <c r="L320" i="16" s="1"/>
  <c r="K328" i="16"/>
  <c r="K332" i="16"/>
  <c r="K344" i="16"/>
  <c r="K348" i="16"/>
  <c r="L348" i="16" s="1"/>
  <c r="K352" i="16"/>
  <c r="L352" i="16" s="1"/>
  <c r="K356" i="16"/>
  <c r="L356" i="16" s="1"/>
  <c r="K360" i="16"/>
  <c r="K368" i="16"/>
  <c r="L368" i="16" s="1"/>
  <c r="K1382" i="16"/>
  <c r="L1382" i="16" s="1"/>
  <c r="N1382" i="16" s="1"/>
  <c r="K1349" i="16"/>
  <c r="L1349" i="16" s="1"/>
  <c r="N1349" i="16" s="1"/>
  <c r="M869" i="16"/>
  <c r="K413" i="16"/>
  <c r="L413" i="16" s="1"/>
  <c r="N413" i="16" s="1"/>
  <c r="K405" i="16"/>
  <c r="L405" i="16" s="1"/>
  <c r="N405" i="16" s="1"/>
  <c r="K229" i="16"/>
  <c r="K233" i="16"/>
  <c r="K237" i="16"/>
  <c r="L237" i="16" s="1"/>
  <c r="K241" i="16"/>
  <c r="K245" i="16"/>
  <c r="L245" i="16" s="1"/>
  <c r="K249" i="16"/>
  <c r="K253" i="16"/>
  <c r="K257" i="16"/>
  <c r="K261" i="16"/>
  <c r="K265" i="16"/>
  <c r="L265" i="16" s="1"/>
  <c r="K269" i="16"/>
  <c r="K273" i="16"/>
  <c r="K277" i="16"/>
  <c r="K281" i="16"/>
  <c r="K285" i="16"/>
  <c r="K289" i="16"/>
  <c r="K293" i="16"/>
  <c r="K297" i="16"/>
  <c r="K301" i="16"/>
  <c r="K305" i="16"/>
  <c r="K309" i="16"/>
  <c r="K313" i="16"/>
  <c r="K317" i="16"/>
  <c r="L317" i="16" s="1"/>
  <c r="K321" i="16"/>
  <c r="L321" i="16" s="1"/>
  <c r="K325" i="16"/>
  <c r="K329" i="16"/>
  <c r="L329" i="16" s="1"/>
  <c r="K337" i="16"/>
  <c r="L337" i="16" s="1"/>
  <c r="K341" i="16"/>
  <c r="K345" i="16"/>
  <c r="K349" i="16"/>
  <c r="K353" i="16"/>
  <c r="K357" i="16"/>
  <c r="L357" i="16" s="1"/>
  <c r="K361" i="16"/>
  <c r="K365" i="16"/>
  <c r="K369" i="16"/>
  <c r="M877" i="16"/>
  <c r="M885" i="16"/>
  <c r="M891" i="16"/>
  <c r="M895" i="16"/>
  <c r="K1371" i="16"/>
  <c r="L1371" i="16" s="1"/>
  <c r="N1371" i="16" s="1"/>
  <c r="K1355" i="16"/>
  <c r="L1355" i="16" s="1"/>
  <c r="N1355" i="16" s="1"/>
  <c r="K1358" i="16"/>
  <c r="L1358" i="16" s="1"/>
  <c r="N1358" i="16" s="1"/>
  <c r="K1354" i="16"/>
  <c r="L1354" i="16" s="1"/>
  <c r="N1354" i="16" s="1"/>
  <c r="K1348" i="16"/>
  <c r="L1348" i="16" s="1"/>
  <c r="N1348" i="16" s="1"/>
  <c r="K1346" i="16"/>
  <c r="L1346" i="16" s="1"/>
  <c r="N1346" i="16" s="1"/>
  <c r="K1332" i="16"/>
  <c r="K392" i="16"/>
  <c r="L392" i="16" s="1"/>
  <c r="N392" i="16" s="1"/>
  <c r="K230" i="16"/>
  <c r="L230" i="16" s="1"/>
  <c r="K242" i="16"/>
  <c r="K246" i="16"/>
  <c r="K258" i="16"/>
  <c r="K266" i="16"/>
  <c r="K270" i="16"/>
  <c r="L270" i="16" s="1"/>
  <c r="K282" i="16"/>
  <c r="K290" i="16"/>
  <c r="K298" i="16"/>
  <c r="K318" i="16"/>
  <c r="K326" i="16"/>
  <c r="K330" i="16"/>
  <c r="K334" i="16"/>
  <c r="K338" i="16"/>
  <c r="K342" i="16"/>
  <c r="K350" i="16"/>
  <c r="K354" i="16"/>
  <c r="K358" i="16"/>
  <c r="K362" i="16"/>
  <c r="K366" i="16"/>
  <c r="L366" i="16" s="1"/>
  <c r="K371" i="16"/>
  <c r="L371" i="16" s="1"/>
  <c r="K373" i="16"/>
  <c r="K375" i="16"/>
  <c r="K379" i="16"/>
  <c r="K381" i="16"/>
  <c r="K383" i="16"/>
  <c r="K385" i="16"/>
  <c r="K1345" i="16"/>
  <c r="L1345" i="16" s="1"/>
  <c r="N1345" i="16" s="1"/>
  <c r="K1335" i="16"/>
  <c r="L1335" i="16" s="1"/>
  <c r="N1335" i="16" s="1"/>
  <c r="K406" i="16"/>
  <c r="L406" i="16" s="1"/>
  <c r="N406" i="16" s="1"/>
  <c r="K402" i="16"/>
  <c r="L402" i="16" s="1"/>
  <c r="N402" i="16" s="1"/>
  <c r="M874" i="16"/>
  <c r="M844" i="16"/>
  <c r="M760" i="16"/>
  <c r="K231" i="16"/>
  <c r="L231" i="16" s="1"/>
  <c r="K239" i="16"/>
  <c r="L239" i="16" s="1"/>
  <c r="K243" i="16"/>
  <c r="K247" i="16"/>
  <c r="L247" i="16" s="1"/>
  <c r="K251" i="16"/>
  <c r="K259" i="16"/>
  <c r="K267" i="16"/>
  <c r="L267" i="16" s="1"/>
  <c r="K271" i="16"/>
  <c r="K275" i="16"/>
  <c r="L275" i="16" s="1"/>
  <c r="K279" i="16"/>
  <c r="K283" i="16"/>
  <c r="K287" i="16"/>
  <c r="L287" i="16" s="1"/>
  <c r="K291" i="16"/>
  <c r="K295" i="16"/>
  <c r="L295" i="16" s="1"/>
  <c r="K299" i="16"/>
  <c r="K303" i="16"/>
  <c r="K307" i="16"/>
  <c r="K311" i="16"/>
  <c r="K319" i="16"/>
  <c r="K323" i="16"/>
  <c r="K327" i="16"/>
  <c r="K331" i="16"/>
  <c r="L331" i="16" s="1"/>
  <c r="K335" i="16"/>
  <c r="L335" i="16" s="1"/>
  <c r="K339" i="16"/>
  <c r="L339" i="16" s="1"/>
  <c r="K343" i="16"/>
  <c r="K355" i="16"/>
  <c r="K359" i="16"/>
  <c r="K363" i="16"/>
  <c r="K367" i="16"/>
  <c r="L367" i="16" s="1"/>
  <c r="M884" i="16"/>
  <c r="K968" i="10"/>
  <c r="L968" i="10" s="1"/>
  <c r="N968" i="10" s="1"/>
  <c r="K970" i="10"/>
  <c r="L970" i="10" s="1"/>
  <c r="N970" i="10" s="1"/>
  <c r="K974" i="10"/>
  <c r="L974" i="10" s="1"/>
  <c r="N974" i="10" s="1"/>
  <c r="K978" i="10"/>
  <c r="L978" i="10" s="1"/>
  <c r="N978" i="10" s="1"/>
  <c r="K984" i="10"/>
  <c r="L984" i="10" s="1"/>
  <c r="N984" i="10" s="1"/>
  <c r="K986" i="10"/>
  <c r="L986" i="10" s="1"/>
  <c r="N986" i="10" s="1"/>
  <c r="K994" i="10"/>
  <c r="L994" i="10" s="1"/>
  <c r="N994" i="10" s="1"/>
  <c r="K998" i="10"/>
  <c r="L998" i="10" s="1"/>
  <c r="N998" i="10" s="1"/>
  <c r="K1000" i="10"/>
  <c r="L1000" i="10" s="1"/>
  <c r="N1000" i="10" s="1"/>
  <c r="K1010" i="10"/>
  <c r="L1010" i="10" s="1"/>
  <c r="N1010" i="10" s="1"/>
  <c r="K1012" i="10"/>
  <c r="L1012" i="10" s="1"/>
  <c r="N1012" i="10" s="1"/>
  <c r="K1018" i="10"/>
  <c r="L1018" i="10" s="1"/>
  <c r="N1018" i="10" s="1"/>
  <c r="K1020" i="10"/>
  <c r="L1020" i="10" s="1"/>
  <c r="N1020" i="10" s="1"/>
  <c r="K1026" i="10"/>
  <c r="L1026" i="10" s="1"/>
  <c r="N1026" i="10" s="1"/>
  <c r="K1030" i="10"/>
  <c r="L1030" i="10" s="1"/>
  <c r="N1030" i="10" s="1"/>
  <c r="K1032" i="10"/>
  <c r="L1032" i="10" s="1"/>
  <c r="N1032" i="10" s="1"/>
  <c r="K1034" i="10"/>
  <c r="L1034" i="10" s="1"/>
  <c r="N1034" i="10" s="1"/>
  <c r="K1036" i="10"/>
  <c r="L1036" i="10" s="1"/>
  <c r="N1036" i="10" s="1"/>
  <c r="K1038" i="10"/>
  <c r="L1038" i="10" s="1"/>
  <c r="N1038" i="10" s="1"/>
  <c r="K1040" i="10"/>
  <c r="L1040" i="10" s="1"/>
  <c r="N1040" i="10" s="1"/>
  <c r="K1042" i="10"/>
  <c r="L1042" i="10" s="1"/>
  <c r="N1042" i="10" s="1"/>
  <c r="K1044" i="10"/>
  <c r="L1044" i="10" s="1"/>
  <c r="N1044" i="10" s="1"/>
  <c r="K1046" i="10"/>
  <c r="L1046" i="10" s="1"/>
  <c r="N1046" i="10" s="1"/>
  <c r="K1050" i="10"/>
  <c r="L1050" i="10" s="1"/>
  <c r="N1050" i="10" s="1"/>
  <c r="K1052" i="10"/>
  <c r="L1052" i="10" s="1"/>
  <c r="N1052" i="10" s="1"/>
  <c r="K1054" i="10"/>
  <c r="L1054" i="10" s="1"/>
  <c r="N1054" i="10" s="1"/>
  <c r="K1056" i="10"/>
  <c r="L1056" i="10" s="1"/>
  <c r="N1056" i="10" s="1"/>
  <c r="K1060" i="10"/>
  <c r="L1060" i="10" s="1"/>
  <c r="N1060" i="10" s="1"/>
  <c r="K1064" i="10"/>
  <c r="L1064" i="10" s="1"/>
  <c r="N1064" i="10" s="1"/>
  <c r="K1066" i="10"/>
  <c r="L1066" i="10" s="1"/>
  <c r="N1066" i="10" s="1"/>
  <c r="K1068" i="10"/>
  <c r="L1068" i="10" s="1"/>
  <c r="N1068" i="10" s="1"/>
  <c r="K1070" i="10"/>
  <c r="L1070" i="10" s="1"/>
  <c r="N1070" i="10" s="1"/>
  <c r="K1074" i="10"/>
  <c r="L1074" i="10" s="1"/>
  <c r="N1074" i="10" s="1"/>
  <c r="K1080" i="10"/>
  <c r="L1080" i="10" s="1"/>
  <c r="N1080" i="10" s="1"/>
  <c r="K1082" i="10"/>
  <c r="L1082" i="10" s="1"/>
  <c r="N1082" i="10" s="1"/>
  <c r="K1084" i="10"/>
  <c r="L1084" i="10" s="1"/>
  <c r="N1084" i="10" s="1"/>
  <c r="K1086" i="10"/>
  <c r="L1086" i="10" s="1"/>
  <c r="N1086" i="10" s="1"/>
  <c r="K1088" i="10"/>
  <c r="L1088" i="10" s="1"/>
  <c r="N1088" i="10" s="1"/>
  <c r="K1090" i="10"/>
  <c r="L1090" i="10" s="1"/>
  <c r="N1090" i="10" s="1"/>
  <c r="K1094" i="10"/>
  <c r="L1094" i="10" s="1"/>
  <c r="N1094" i="10" s="1"/>
  <c r="K1096" i="10"/>
  <c r="L1096" i="10" s="1"/>
  <c r="N1096" i="10" s="1"/>
  <c r="K1100" i="10"/>
  <c r="L1100" i="10" s="1"/>
  <c r="N1100" i="10" s="1"/>
  <c r="K1108" i="10"/>
  <c r="L1108" i="10" s="1"/>
  <c r="N1108" i="10" s="1"/>
  <c r="K1114" i="10"/>
  <c r="L1114" i="10" s="1"/>
  <c r="N1114" i="10" s="1"/>
  <c r="K1116" i="10"/>
  <c r="L1116" i="10" s="1"/>
  <c r="N1116" i="10" s="1"/>
  <c r="K1118" i="10"/>
  <c r="L1118" i="10" s="1"/>
  <c r="N1118" i="10" s="1"/>
  <c r="K1120" i="10"/>
  <c r="L1120" i="10" s="1"/>
  <c r="N1120" i="10" s="1"/>
  <c r="K1126" i="10"/>
  <c r="L1126" i="10" s="1"/>
  <c r="N1126" i="10" s="1"/>
  <c r="K1128" i="10"/>
  <c r="L1128" i="10" s="1"/>
  <c r="N1128" i="10" s="1"/>
  <c r="K1136" i="10"/>
  <c r="L1136" i="10" s="1"/>
  <c r="N1136" i="10" s="1"/>
  <c r="K1140" i="10"/>
  <c r="L1140" i="10" s="1"/>
  <c r="N1140" i="10" s="1"/>
  <c r="K1142" i="10"/>
  <c r="L1142" i="10" s="1"/>
  <c r="N1142" i="10" s="1"/>
  <c r="K1146" i="10"/>
  <c r="L1146" i="10" s="1"/>
  <c r="N1146" i="10" s="1"/>
  <c r="K1150" i="10"/>
  <c r="L1150" i="10" s="1"/>
  <c r="N1150" i="10" s="1"/>
  <c r="K1152" i="10"/>
  <c r="L1152" i="10" s="1"/>
  <c r="N1152" i="10" s="1"/>
  <c r="K1158" i="10"/>
  <c r="L1158" i="10" s="1"/>
  <c r="N1158" i="10" s="1"/>
  <c r="K1160" i="10"/>
  <c r="L1160" i="10" s="1"/>
  <c r="N1160" i="10" s="1"/>
  <c r="K1166" i="10"/>
  <c r="L1166" i="10" s="1"/>
  <c r="N1166" i="10" s="1"/>
  <c r="K1172" i="10"/>
  <c r="L1172" i="10" s="1"/>
  <c r="N1172" i="10" s="1"/>
  <c r="K1180" i="10"/>
  <c r="L1180" i="10" s="1"/>
  <c r="N1180" i="10" s="1"/>
  <c r="K1184" i="10"/>
  <c r="L1184" i="10" s="1"/>
  <c r="N1184" i="10" s="1"/>
  <c r="K1186" i="10"/>
  <c r="L1186" i="10" s="1"/>
  <c r="N1186" i="10" s="1"/>
  <c r="K1188" i="10"/>
  <c r="L1188" i="10" s="1"/>
  <c r="N1188" i="10" s="1"/>
  <c r="K1192" i="10"/>
  <c r="L1192" i="10" s="1"/>
  <c r="N1192" i="10" s="1"/>
  <c r="K1206" i="10"/>
  <c r="L1206" i="10" s="1"/>
  <c r="N1206" i="10" s="1"/>
  <c r="K1208" i="10"/>
  <c r="L1208" i="10" s="1"/>
  <c r="N1208" i="10" s="1"/>
  <c r="K1210" i="10"/>
  <c r="L1210" i="10" s="1"/>
  <c r="N1210" i="10" s="1"/>
  <c r="K1214" i="10"/>
  <c r="L1214" i="10" s="1"/>
  <c r="N1214" i="10" s="1"/>
  <c r="K1216" i="10"/>
  <c r="L1216" i="10" s="1"/>
  <c r="N1216" i="10" s="1"/>
  <c r="K1228" i="10"/>
  <c r="L1228" i="10" s="1"/>
  <c r="N1228" i="10" s="1"/>
  <c r="K1230" i="10"/>
  <c r="L1230" i="10" s="1"/>
  <c r="N1230" i="10" s="1"/>
  <c r="K1238" i="10"/>
  <c r="L1238" i="10" s="1"/>
  <c r="N1238" i="10" s="1"/>
  <c r="K1248" i="10"/>
  <c r="L1248" i="10" s="1"/>
  <c r="N1248" i="10" s="1"/>
  <c r="K1250" i="10"/>
  <c r="L1250" i="10" s="1"/>
  <c r="N1250" i="10" s="1"/>
  <c r="K1252" i="10"/>
  <c r="L1252" i="10" s="1"/>
  <c r="N1252" i="10" s="1"/>
  <c r="K1254" i="10"/>
  <c r="L1254" i="10" s="1"/>
  <c r="N1254" i="10" s="1"/>
  <c r="K1256" i="10"/>
  <c r="L1256" i="10" s="1"/>
  <c r="N1256" i="10" s="1"/>
  <c r="K1258" i="10"/>
  <c r="L1258" i="10" s="1"/>
  <c r="N1258" i="10" s="1"/>
  <c r="K1260" i="10"/>
  <c r="L1260" i="10" s="1"/>
  <c r="N1260" i="10" s="1"/>
  <c r="K1266" i="10"/>
  <c r="L1266" i="10" s="1"/>
  <c r="N1266" i="10" s="1"/>
  <c r="K1270" i="10"/>
  <c r="L1270" i="10" s="1"/>
  <c r="N1270" i="10" s="1"/>
  <c r="K1286" i="10"/>
  <c r="L1286" i="10" s="1"/>
  <c r="N1286" i="10" s="1"/>
  <c r="K1292" i="10"/>
  <c r="L1292" i="10" s="1"/>
  <c r="N1292" i="10" s="1"/>
  <c r="K1296" i="10"/>
  <c r="L1296" i="10" s="1"/>
  <c r="N1296" i="10" s="1"/>
  <c r="K1298" i="10"/>
  <c r="L1298" i="10" s="1"/>
  <c r="N1298" i="10" s="1"/>
  <c r="K1302" i="10"/>
  <c r="L1302" i="10" s="1"/>
  <c r="N1302" i="10" s="1"/>
  <c r="K1306" i="10"/>
  <c r="L1306" i="10" s="1"/>
  <c r="N1306" i="10" s="1"/>
  <c r="K1308" i="10"/>
  <c r="L1308" i="10" s="1"/>
  <c r="N1308" i="10" s="1"/>
  <c r="K1310" i="10"/>
  <c r="L1310" i="10" s="1"/>
  <c r="N1310" i="10" s="1"/>
  <c r="K1312" i="10"/>
  <c r="L1312" i="10" s="1"/>
  <c r="N1312" i="10" s="1"/>
  <c r="K965" i="10"/>
  <c r="K967" i="10"/>
  <c r="L967" i="10" s="1"/>
  <c r="N967" i="10" s="1"/>
  <c r="K969" i="10"/>
  <c r="L969" i="10" s="1"/>
  <c r="N969" i="10" s="1"/>
  <c r="K971" i="10"/>
  <c r="L971" i="10" s="1"/>
  <c r="N971" i="10" s="1"/>
  <c r="K973" i="10"/>
  <c r="L973" i="10" s="1"/>
  <c r="N973" i="10" s="1"/>
  <c r="K975" i="10"/>
  <c r="L975" i="10" s="1"/>
  <c r="N975" i="10" s="1"/>
  <c r="K977" i="10"/>
  <c r="L977" i="10" s="1"/>
  <c r="N977" i="10" s="1"/>
  <c r="K979" i="10"/>
  <c r="L979" i="10" s="1"/>
  <c r="N979" i="10" s="1"/>
  <c r="K981" i="10"/>
  <c r="L981" i="10" s="1"/>
  <c r="N981" i="10" s="1"/>
  <c r="K983" i="10"/>
  <c r="L983" i="10" s="1"/>
  <c r="N983" i="10" s="1"/>
  <c r="K985" i="10"/>
  <c r="L985" i="10" s="1"/>
  <c r="N985" i="10" s="1"/>
  <c r="K987" i="10"/>
  <c r="L987" i="10" s="1"/>
  <c r="N987" i="10" s="1"/>
  <c r="K989" i="10"/>
  <c r="L989" i="10" s="1"/>
  <c r="N989" i="10" s="1"/>
  <c r="K991" i="10"/>
  <c r="L991" i="10" s="1"/>
  <c r="N991" i="10" s="1"/>
  <c r="K993" i="10"/>
  <c r="L993" i="10" s="1"/>
  <c r="N993" i="10" s="1"/>
  <c r="K1003" i="10"/>
  <c r="L1003" i="10" s="1"/>
  <c r="N1003" i="10" s="1"/>
  <c r="K1005" i="10"/>
  <c r="L1005" i="10" s="1"/>
  <c r="N1005" i="10" s="1"/>
  <c r="K1007" i="10"/>
  <c r="L1007" i="10" s="1"/>
  <c r="N1007" i="10" s="1"/>
  <c r="K1009" i="10"/>
  <c r="L1009" i="10" s="1"/>
  <c r="N1009" i="10" s="1"/>
  <c r="K1013" i="10"/>
  <c r="L1013" i="10" s="1"/>
  <c r="N1013" i="10" s="1"/>
  <c r="K1015" i="10"/>
  <c r="L1015" i="10" s="1"/>
  <c r="N1015" i="10" s="1"/>
  <c r="K1017" i="10"/>
  <c r="L1017" i="10" s="1"/>
  <c r="N1017" i="10" s="1"/>
  <c r="K1019" i="10"/>
  <c r="L1019" i="10" s="1"/>
  <c r="N1019" i="10" s="1"/>
  <c r="K1021" i="10"/>
  <c r="L1021" i="10" s="1"/>
  <c r="N1021" i="10" s="1"/>
  <c r="K1023" i="10"/>
  <c r="L1023" i="10" s="1"/>
  <c r="N1023" i="10" s="1"/>
  <c r="K1025" i="10"/>
  <c r="L1025" i="10" s="1"/>
  <c r="N1025" i="10" s="1"/>
  <c r="K1027" i="10"/>
  <c r="L1027" i="10" s="1"/>
  <c r="N1027" i="10" s="1"/>
  <c r="K1031" i="10"/>
  <c r="L1031" i="10" s="1"/>
  <c r="N1031" i="10" s="1"/>
  <c r="K1043" i="10"/>
  <c r="L1043" i="10" s="1"/>
  <c r="N1043" i="10" s="1"/>
  <c r="K1047" i="10"/>
  <c r="L1047" i="10" s="1"/>
  <c r="N1047" i="10" s="1"/>
  <c r="K1049" i="10"/>
  <c r="L1049" i="10" s="1"/>
  <c r="N1049" i="10" s="1"/>
  <c r="K1051" i="10"/>
  <c r="L1051" i="10" s="1"/>
  <c r="N1051" i="10" s="1"/>
  <c r="K1059" i="10"/>
  <c r="L1059" i="10" s="1"/>
  <c r="N1059" i="10" s="1"/>
  <c r="K1061" i="10"/>
  <c r="L1061" i="10" s="1"/>
  <c r="N1061" i="10" s="1"/>
  <c r="K1073" i="10"/>
  <c r="L1073" i="10" s="1"/>
  <c r="N1073" i="10" s="1"/>
  <c r="K1075" i="10"/>
  <c r="L1075" i="10" s="1"/>
  <c r="N1075" i="10" s="1"/>
  <c r="K1083" i="10"/>
  <c r="L1083" i="10" s="1"/>
  <c r="N1083" i="10" s="1"/>
  <c r="K1087" i="10"/>
  <c r="L1087" i="10" s="1"/>
  <c r="N1087" i="10" s="1"/>
  <c r="K1091" i="10"/>
  <c r="L1091" i="10" s="1"/>
  <c r="N1091" i="10" s="1"/>
  <c r="K1103" i="10"/>
  <c r="L1103" i="10" s="1"/>
  <c r="N1103" i="10" s="1"/>
  <c r="K1109" i="10"/>
  <c r="L1109" i="10" s="1"/>
  <c r="N1109" i="10" s="1"/>
  <c r="K1111" i="10"/>
  <c r="L1111" i="10" s="1"/>
  <c r="N1111" i="10" s="1"/>
  <c r="K1127" i="10"/>
  <c r="L1127" i="10" s="1"/>
  <c r="N1127" i="10" s="1"/>
  <c r="K1129" i="10"/>
  <c r="L1129" i="10" s="1"/>
  <c r="N1129" i="10" s="1"/>
  <c r="K1131" i="10"/>
  <c r="L1131" i="10" s="1"/>
  <c r="N1131" i="10" s="1"/>
  <c r="K1133" i="10"/>
  <c r="L1133" i="10" s="1"/>
  <c r="N1133" i="10" s="1"/>
  <c r="K1135" i="10"/>
  <c r="L1135" i="10" s="1"/>
  <c r="N1135" i="10" s="1"/>
  <c r="K1137" i="10"/>
  <c r="L1137" i="10" s="1"/>
  <c r="N1137" i="10" s="1"/>
  <c r="K1147" i="10"/>
  <c r="L1147" i="10" s="1"/>
  <c r="N1147" i="10" s="1"/>
  <c r="K1149" i="10"/>
  <c r="L1149" i="10" s="1"/>
  <c r="N1149" i="10" s="1"/>
  <c r="K1151" i="10"/>
  <c r="L1151" i="10" s="1"/>
  <c r="N1151" i="10" s="1"/>
  <c r="K1155" i="10"/>
  <c r="L1155" i="10" s="1"/>
  <c r="N1155" i="10" s="1"/>
  <c r="K1157" i="10"/>
  <c r="L1157" i="10" s="1"/>
  <c r="N1157" i="10" s="1"/>
  <c r="K1159" i="10"/>
  <c r="L1159" i="10" s="1"/>
  <c r="N1159" i="10" s="1"/>
  <c r="K1161" i="10"/>
  <c r="L1161" i="10" s="1"/>
  <c r="N1161" i="10" s="1"/>
  <c r="K1163" i="10"/>
  <c r="L1163" i="10" s="1"/>
  <c r="N1163" i="10" s="1"/>
  <c r="K1165" i="10"/>
  <c r="L1165" i="10" s="1"/>
  <c r="N1165" i="10" s="1"/>
  <c r="K1167" i="10"/>
  <c r="L1167" i="10" s="1"/>
  <c r="N1167" i="10" s="1"/>
  <c r="K1177" i="10"/>
  <c r="L1177" i="10" s="1"/>
  <c r="N1177" i="10" s="1"/>
  <c r="K1179" i="10"/>
  <c r="L1179" i="10" s="1"/>
  <c r="N1179" i="10" s="1"/>
  <c r="K1181" i="10"/>
  <c r="L1181" i="10" s="1"/>
  <c r="N1181" i="10" s="1"/>
  <c r="K1183" i="10"/>
  <c r="L1183" i="10" s="1"/>
  <c r="N1183" i="10" s="1"/>
  <c r="K1187" i="10"/>
  <c r="L1187" i="10" s="1"/>
  <c r="N1187" i="10" s="1"/>
  <c r="K1189" i="10"/>
  <c r="L1189" i="10" s="1"/>
  <c r="N1189" i="10" s="1"/>
  <c r="K1191" i="10"/>
  <c r="L1191" i="10" s="1"/>
  <c r="N1191" i="10" s="1"/>
  <c r="K1195" i="10"/>
  <c r="L1195" i="10" s="1"/>
  <c r="N1195" i="10" s="1"/>
  <c r="K1199" i="10"/>
  <c r="L1199" i="10" s="1"/>
  <c r="N1199" i="10" s="1"/>
  <c r="K1201" i="10"/>
  <c r="L1201" i="10" s="1"/>
  <c r="N1201" i="10" s="1"/>
  <c r="K1203" i="10"/>
  <c r="L1203" i="10" s="1"/>
  <c r="N1203" i="10" s="1"/>
  <c r="K1205" i="10"/>
  <c r="L1205" i="10" s="1"/>
  <c r="N1205" i="10" s="1"/>
  <c r="K1207" i="10"/>
  <c r="L1207" i="10" s="1"/>
  <c r="N1207" i="10" s="1"/>
  <c r="K1223" i="10"/>
  <c r="L1223" i="10" s="1"/>
  <c r="N1223" i="10" s="1"/>
  <c r="K1225" i="10"/>
  <c r="L1225" i="10" s="1"/>
  <c r="N1225" i="10" s="1"/>
  <c r="K1231" i="10"/>
  <c r="L1231" i="10" s="1"/>
  <c r="N1231" i="10" s="1"/>
  <c r="K1233" i="10"/>
  <c r="L1233" i="10" s="1"/>
  <c r="N1233" i="10" s="1"/>
  <c r="K1239" i="10"/>
  <c r="L1239" i="10" s="1"/>
  <c r="N1239" i="10" s="1"/>
  <c r="K1243" i="10"/>
  <c r="L1243" i="10" s="1"/>
  <c r="N1243" i="10" s="1"/>
  <c r="K1245" i="10"/>
  <c r="L1245" i="10" s="1"/>
  <c r="N1245" i="10" s="1"/>
  <c r="K1253" i="10"/>
  <c r="L1253" i="10" s="1"/>
  <c r="N1253" i="10" s="1"/>
  <c r="K1255" i="10"/>
  <c r="L1255" i="10" s="1"/>
  <c r="N1255" i="10" s="1"/>
  <c r="K1257" i="10"/>
  <c r="L1257" i="10" s="1"/>
  <c r="N1257" i="10" s="1"/>
  <c r="K1261" i="10"/>
  <c r="L1261" i="10" s="1"/>
  <c r="N1261" i="10" s="1"/>
  <c r="K1275" i="10"/>
  <c r="L1275" i="10" s="1"/>
  <c r="N1275" i="10" s="1"/>
  <c r="K1285" i="10"/>
  <c r="L1285" i="10" s="1"/>
  <c r="N1285" i="10" s="1"/>
  <c r="K1289" i="10"/>
  <c r="L1289" i="10" s="1"/>
  <c r="N1289" i="10" s="1"/>
  <c r="K1291" i="10"/>
  <c r="L1291" i="10" s="1"/>
  <c r="N1291" i="10" s="1"/>
  <c r="K1303" i="10"/>
  <c r="L1303" i="10" s="1"/>
  <c r="N1303" i="10" s="1"/>
  <c r="K1305" i="10"/>
  <c r="L1305" i="10" s="1"/>
  <c r="N1305" i="10" s="1"/>
  <c r="K1313" i="10"/>
  <c r="L1313" i="10" s="1"/>
  <c r="N1313" i="10" s="1"/>
  <c r="K876" i="10"/>
  <c r="L876" i="10" s="1"/>
  <c r="N876" i="10" s="1"/>
  <c r="K872" i="10"/>
  <c r="L872" i="10" s="1"/>
  <c r="N872" i="10" s="1"/>
  <c r="K870" i="10"/>
  <c r="L870" i="10" s="1"/>
  <c r="N870" i="10" s="1"/>
  <c r="K866" i="10"/>
  <c r="L866" i="10" s="1"/>
  <c r="N866" i="10" s="1"/>
  <c r="K862" i="10"/>
  <c r="L862" i="10" s="1"/>
  <c r="N862" i="10" s="1"/>
  <c r="K858" i="10"/>
  <c r="L858" i="10" s="1"/>
  <c r="N858" i="10" s="1"/>
  <c r="K854" i="10"/>
  <c r="L854" i="10" s="1"/>
  <c r="N854" i="10" s="1"/>
  <c r="K852" i="10"/>
  <c r="L852" i="10" s="1"/>
  <c r="N852" i="10" s="1"/>
  <c r="K848" i="10"/>
  <c r="L848" i="10" s="1"/>
  <c r="N848" i="10" s="1"/>
  <c r="K844" i="10"/>
  <c r="L844" i="10" s="1"/>
  <c r="N844" i="10" s="1"/>
  <c r="K840" i="10"/>
  <c r="L840" i="10" s="1"/>
  <c r="N840" i="10" s="1"/>
  <c r="K836" i="10"/>
  <c r="L836" i="10" s="1"/>
  <c r="N836" i="10" s="1"/>
  <c r="K826" i="10"/>
  <c r="L826" i="10" s="1"/>
  <c r="N826" i="10" s="1"/>
  <c r="K818" i="10"/>
  <c r="L818" i="10" s="1"/>
  <c r="N818" i="10" s="1"/>
  <c r="K814" i="10"/>
  <c r="L814" i="10" s="1"/>
  <c r="N814" i="10" s="1"/>
  <c r="K812" i="10"/>
  <c r="L812" i="10" s="1"/>
  <c r="N812" i="10" s="1"/>
  <c r="K800" i="10"/>
  <c r="L800" i="10" s="1"/>
  <c r="N800" i="10" s="1"/>
  <c r="K790" i="10"/>
  <c r="L790" i="10" s="1"/>
  <c r="N790" i="10" s="1"/>
  <c r="K778" i="10"/>
  <c r="L778" i="10" s="1"/>
  <c r="N778" i="10" s="1"/>
  <c r="K776" i="10"/>
  <c r="L776" i="10" s="1"/>
  <c r="N776" i="10" s="1"/>
  <c r="K774" i="10"/>
  <c r="L774" i="10" s="1"/>
  <c r="N774" i="10" s="1"/>
  <c r="K772" i="10"/>
  <c r="L772" i="10" s="1"/>
  <c r="N772" i="10" s="1"/>
  <c r="K768" i="10"/>
  <c r="L768" i="10" s="1"/>
  <c r="N768" i="10" s="1"/>
  <c r="K766" i="10"/>
  <c r="L766" i="10" s="1"/>
  <c r="N766" i="10" s="1"/>
  <c r="K764" i="10"/>
  <c r="L764" i="10" s="1"/>
  <c r="N764" i="10" s="1"/>
  <c r="K762" i="10"/>
  <c r="L762" i="10" s="1"/>
  <c r="N762" i="10" s="1"/>
  <c r="K758" i="10"/>
  <c r="L758" i="10" s="1"/>
  <c r="N758" i="10" s="1"/>
  <c r="K756" i="10"/>
  <c r="L756" i="10" s="1"/>
  <c r="N756" i="10" s="1"/>
  <c r="K754" i="10"/>
  <c r="L754" i="10" s="1"/>
  <c r="N754" i="10" s="1"/>
  <c r="K750" i="10"/>
  <c r="L750" i="10" s="1"/>
  <c r="N750" i="10" s="1"/>
  <c r="K748" i="10"/>
  <c r="L748" i="10" s="1"/>
  <c r="N748" i="10" s="1"/>
  <c r="K746" i="10"/>
  <c r="L746" i="10" s="1"/>
  <c r="N746" i="10" s="1"/>
  <c r="K744" i="10"/>
  <c r="L744" i="10" s="1"/>
  <c r="N744" i="10" s="1"/>
  <c r="K742" i="10"/>
  <c r="L742" i="10" s="1"/>
  <c r="N742" i="10" s="1"/>
  <c r="K740" i="10"/>
  <c r="L740" i="10" s="1"/>
  <c r="N740" i="10" s="1"/>
  <c r="K738" i="10"/>
  <c r="L738" i="10" s="1"/>
  <c r="N738" i="10" s="1"/>
  <c r="K734" i="10"/>
  <c r="L734" i="10" s="1"/>
  <c r="N734" i="10" s="1"/>
  <c r="K732" i="10"/>
  <c r="L732" i="10" s="1"/>
  <c r="N732" i="10" s="1"/>
  <c r="K730" i="10"/>
  <c r="L730" i="10" s="1"/>
  <c r="N730" i="10" s="1"/>
  <c r="K728" i="10"/>
  <c r="L728" i="10" s="1"/>
  <c r="N728" i="10" s="1"/>
  <c r="K724" i="10"/>
  <c r="L724" i="10" s="1"/>
  <c r="N724" i="10" s="1"/>
  <c r="K722" i="10"/>
  <c r="L722" i="10" s="1"/>
  <c r="N722" i="10" s="1"/>
  <c r="K874" i="10"/>
  <c r="L874" i="10" s="1"/>
  <c r="N874" i="10" s="1"/>
  <c r="K868" i="10"/>
  <c r="L868" i="10" s="1"/>
  <c r="N868" i="10" s="1"/>
  <c r="K860" i="10"/>
  <c r="L860" i="10" s="1"/>
  <c r="N860" i="10" s="1"/>
  <c r="K856" i="10"/>
  <c r="L856" i="10" s="1"/>
  <c r="N856" i="10" s="1"/>
  <c r="K850" i="10"/>
  <c r="L850" i="10" s="1"/>
  <c r="N850" i="10" s="1"/>
  <c r="K846" i="10"/>
  <c r="L846" i="10" s="1"/>
  <c r="N846" i="10" s="1"/>
  <c r="K838" i="10"/>
  <c r="L838" i="10" s="1"/>
  <c r="N838" i="10" s="1"/>
  <c r="K834" i="10"/>
  <c r="L834" i="10" s="1"/>
  <c r="N834" i="10" s="1"/>
  <c r="K830" i="10"/>
  <c r="L830" i="10" s="1"/>
  <c r="N830" i="10" s="1"/>
  <c r="K828" i="10"/>
  <c r="L828" i="10" s="1"/>
  <c r="N828" i="10" s="1"/>
  <c r="K820" i="10"/>
  <c r="L820" i="10" s="1"/>
  <c r="N820" i="10" s="1"/>
  <c r="K806" i="10"/>
  <c r="L806" i="10" s="1"/>
  <c r="N806" i="10" s="1"/>
  <c r="K802" i="10"/>
  <c r="L802" i="10" s="1"/>
  <c r="N802" i="10" s="1"/>
  <c r="K798" i="10"/>
  <c r="L798" i="10" s="1"/>
  <c r="N798" i="10" s="1"/>
  <c r="K794" i="10"/>
  <c r="L794" i="10" s="1"/>
  <c r="N794" i="10" s="1"/>
  <c r="K784" i="10"/>
  <c r="L784" i="10" s="1"/>
  <c r="N784" i="10" s="1"/>
  <c r="K760" i="10"/>
  <c r="L760" i="10" s="1"/>
  <c r="N760" i="10" s="1"/>
  <c r="K720" i="10"/>
  <c r="K879" i="10"/>
  <c r="L879" i="10" s="1"/>
  <c r="N879" i="10" s="1"/>
  <c r="K883" i="10"/>
  <c r="L883" i="10" s="1"/>
  <c r="N883" i="10" s="1"/>
  <c r="K873" i="10"/>
  <c r="L873" i="10" s="1"/>
  <c r="N873" i="10" s="1"/>
  <c r="K871" i="10"/>
  <c r="L871" i="10" s="1"/>
  <c r="N871" i="10" s="1"/>
  <c r="K867" i="10"/>
  <c r="L867" i="10" s="1"/>
  <c r="N867" i="10" s="1"/>
  <c r="K865" i="10"/>
  <c r="L865" i="10" s="1"/>
  <c r="N865" i="10" s="1"/>
  <c r="K861" i="10"/>
  <c r="L861" i="10" s="1"/>
  <c r="N861" i="10" s="1"/>
  <c r="K859" i="10"/>
  <c r="L859" i="10" s="1"/>
  <c r="N859" i="10" s="1"/>
  <c r="K855" i="10"/>
  <c r="L855" i="10" s="1"/>
  <c r="N855" i="10" s="1"/>
  <c r="K853" i="10"/>
  <c r="L853" i="10" s="1"/>
  <c r="N853" i="10" s="1"/>
  <c r="K851" i="10"/>
  <c r="L851" i="10" s="1"/>
  <c r="N851" i="10" s="1"/>
  <c r="K849" i="10"/>
  <c r="L849" i="10" s="1"/>
  <c r="N849" i="10" s="1"/>
  <c r="K847" i="10"/>
  <c r="L847" i="10" s="1"/>
  <c r="N847" i="10" s="1"/>
  <c r="K845" i="10"/>
  <c r="L845" i="10" s="1"/>
  <c r="N845" i="10" s="1"/>
  <c r="K843" i="10"/>
  <c r="L843" i="10" s="1"/>
  <c r="N843" i="10" s="1"/>
  <c r="K841" i="10"/>
  <c r="L841" i="10" s="1"/>
  <c r="N841" i="10" s="1"/>
  <c r="K839" i="10"/>
  <c r="L839" i="10" s="1"/>
  <c r="N839" i="10" s="1"/>
  <c r="K837" i="10"/>
  <c r="L837" i="10" s="1"/>
  <c r="N837" i="10" s="1"/>
  <c r="K833" i="10"/>
  <c r="L833" i="10" s="1"/>
  <c r="N833" i="10" s="1"/>
  <c r="K831" i="10"/>
  <c r="L831" i="10" s="1"/>
  <c r="N831" i="10" s="1"/>
  <c r="K829" i="10"/>
  <c r="L829" i="10" s="1"/>
  <c r="N829" i="10" s="1"/>
  <c r="K827" i="10"/>
  <c r="L827" i="10" s="1"/>
  <c r="N827" i="10" s="1"/>
  <c r="K825" i="10"/>
  <c r="L825" i="10" s="1"/>
  <c r="N825" i="10" s="1"/>
  <c r="K823" i="10"/>
  <c r="L823" i="10" s="1"/>
  <c r="N823" i="10" s="1"/>
  <c r="K821" i="10"/>
  <c r="L821" i="10" s="1"/>
  <c r="N821" i="10" s="1"/>
  <c r="K819" i="10"/>
  <c r="L819" i="10" s="1"/>
  <c r="N819" i="10" s="1"/>
  <c r="K817" i="10"/>
  <c r="L817" i="10" s="1"/>
  <c r="N817" i="10" s="1"/>
  <c r="K811" i="10"/>
  <c r="L811" i="10" s="1"/>
  <c r="N811" i="10" s="1"/>
  <c r="K803" i="10"/>
  <c r="L803" i="10" s="1"/>
  <c r="N803" i="10" s="1"/>
  <c r="K801" i="10"/>
  <c r="L801" i="10" s="1"/>
  <c r="N801" i="10" s="1"/>
  <c r="K797" i="10"/>
  <c r="L797" i="10" s="1"/>
  <c r="N797" i="10" s="1"/>
  <c r="K795" i="10"/>
  <c r="L795" i="10" s="1"/>
  <c r="N795" i="10" s="1"/>
  <c r="K793" i="10"/>
  <c r="L793" i="10" s="1"/>
  <c r="N793" i="10" s="1"/>
  <c r="K791" i="10"/>
  <c r="L791" i="10" s="1"/>
  <c r="N791" i="10" s="1"/>
  <c r="K789" i="10"/>
  <c r="L789" i="10" s="1"/>
  <c r="N789" i="10" s="1"/>
  <c r="K787" i="10"/>
  <c r="L787" i="10" s="1"/>
  <c r="N787" i="10" s="1"/>
  <c r="K783" i="10"/>
  <c r="L783" i="10" s="1"/>
  <c r="N783" i="10" s="1"/>
  <c r="K781" i="10"/>
  <c r="L781" i="10" s="1"/>
  <c r="N781" i="10" s="1"/>
  <c r="K777" i="10"/>
  <c r="L777" i="10" s="1"/>
  <c r="N777" i="10" s="1"/>
  <c r="K773" i="10"/>
  <c r="L773" i="10" s="1"/>
  <c r="N773" i="10" s="1"/>
  <c r="K771" i="10"/>
  <c r="L771" i="10" s="1"/>
  <c r="N771" i="10" s="1"/>
  <c r="K769" i="10"/>
  <c r="L769" i="10" s="1"/>
  <c r="N769" i="10" s="1"/>
  <c r="K767" i="10"/>
  <c r="L767" i="10" s="1"/>
  <c r="N767" i="10" s="1"/>
  <c r="K765" i="10"/>
  <c r="L765" i="10" s="1"/>
  <c r="N765" i="10" s="1"/>
  <c r="K763" i="10"/>
  <c r="L763" i="10" s="1"/>
  <c r="N763" i="10" s="1"/>
  <c r="K761" i="10"/>
  <c r="L761" i="10" s="1"/>
  <c r="N761" i="10" s="1"/>
  <c r="K759" i="10"/>
  <c r="L759" i="10" s="1"/>
  <c r="N759" i="10" s="1"/>
  <c r="K757" i="10"/>
  <c r="L757" i="10" s="1"/>
  <c r="N757" i="10" s="1"/>
  <c r="K755" i="10"/>
  <c r="L755" i="10" s="1"/>
  <c r="N755" i="10" s="1"/>
  <c r="K753" i="10"/>
  <c r="L753" i="10" s="1"/>
  <c r="N753" i="10" s="1"/>
  <c r="K751" i="10"/>
  <c r="L751" i="10" s="1"/>
  <c r="N751" i="10" s="1"/>
  <c r="K749" i="10"/>
  <c r="L749" i="10" s="1"/>
  <c r="N749" i="10" s="1"/>
  <c r="K747" i="10"/>
  <c r="L747" i="10" s="1"/>
  <c r="N747" i="10" s="1"/>
  <c r="K745" i="10"/>
  <c r="L745" i="10" s="1"/>
  <c r="N745" i="10" s="1"/>
  <c r="K743" i="10"/>
  <c r="L743" i="10" s="1"/>
  <c r="N743" i="10" s="1"/>
  <c r="K741" i="10"/>
  <c r="L741" i="10" s="1"/>
  <c r="N741" i="10" s="1"/>
  <c r="K739" i="10"/>
  <c r="L739" i="10" s="1"/>
  <c r="N739" i="10" s="1"/>
  <c r="K737" i="10"/>
  <c r="L737" i="10" s="1"/>
  <c r="N737" i="10" s="1"/>
  <c r="K735" i="10"/>
  <c r="L735" i="10" s="1"/>
  <c r="N735" i="10" s="1"/>
  <c r="K733" i="10"/>
  <c r="L733" i="10" s="1"/>
  <c r="N733" i="10" s="1"/>
  <c r="K731" i="10"/>
  <c r="L731" i="10" s="1"/>
  <c r="N731" i="10" s="1"/>
  <c r="K729" i="10"/>
  <c r="L729" i="10" s="1"/>
  <c r="N729" i="10" s="1"/>
  <c r="K727" i="10"/>
  <c r="L727" i="10" s="1"/>
  <c r="N727" i="10" s="1"/>
  <c r="K725" i="10"/>
  <c r="L725" i="10" s="1"/>
  <c r="N725" i="10" s="1"/>
  <c r="K721" i="10"/>
  <c r="L721" i="10" s="1"/>
  <c r="N721" i="10" s="1"/>
  <c r="K786" i="10"/>
  <c r="L786" i="10" s="1"/>
  <c r="N786" i="10" s="1"/>
  <c r="K880" i="10"/>
  <c r="L880" i="10" s="1"/>
  <c r="N880" i="10" s="1"/>
  <c r="K888" i="10"/>
  <c r="L888" i="10" s="1"/>
  <c r="N888" i="10" s="1"/>
  <c r="K892" i="10"/>
  <c r="L892" i="10" s="1"/>
  <c r="N892" i="10" s="1"/>
  <c r="K894" i="10"/>
  <c r="L894" i="10" s="1"/>
  <c r="N894" i="10" s="1"/>
  <c r="L705" i="10"/>
  <c r="N705" i="10" s="1"/>
  <c r="K307" i="10"/>
  <c r="L307" i="10" s="1"/>
  <c r="K311" i="10"/>
  <c r="K315" i="10"/>
  <c r="L315" i="10" s="1"/>
  <c r="K319" i="10"/>
  <c r="L319" i="10" s="1"/>
  <c r="K331" i="10"/>
  <c r="L331" i="10" s="1"/>
  <c r="K335" i="10"/>
  <c r="K343" i="10"/>
  <c r="L343" i="10" s="1"/>
  <c r="K347" i="10"/>
  <c r="K351" i="10"/>
  <c r="L351" i="10" s="1"/>
  <c r="K355" i="10"/>
  <c r="L355" i="10" s="1"/>
  <c r="K359" i="10"/>
  <c r="L359" i="10" s="1"/>
  <c r="K363" i="10"/>
  <c r="L363" i="10" s="1"/>
  <c r="K367" i="10"/>
  <c r="L367" i="10" s="1"/>
  <c r="K381" i="10"/>
  <c r="K383" i="10"/>
  <c r="M877" i="10"/>
  <c r="M881" i="10"/>
  <c r="M885" i="10"/>
  <c r="M887" i="10"/>
  <c r="M889" i="10"/>
  <c r="M893" i="10"/>
  <c r="M895" i="10"/>
  <c r="L673" i="10"/>
  <c r="N673" i="10" s="1"/>
  <c r="L649" i="10"/>
  <c r="N649" i="10" s="1"/>
  <c r="L637" i="10"/>
  <c r="N637" i="10" s="1"/>
  <c r="L629" i="10"/>
  <c r="N629" i="10" s="1"/>
  <c r="L597" i="10"/>
  <c r="N597" i="10" s="1"/>
  <c r="L577" i="10"/>
  <c r="N577" i="10" s="1"/>
  <c r="K231" i="10"/>
  <c r="L231" i="10" s="1"/>
  <c r="M864" i="10"/>
  <c r="M842" i="10"/>
  <c r="M824" i="10"/>
  <c r="M822" i="10"/>
  <c r="M810" i="10"/>
  <c r="M792" i="10"/>
  <c r="M788" i="10"/>
  <c r="M782" i="10"/>
  <c r="M770" i="10"/>
  <c r="M752" i="10"/>
  <c r="M736" i="10"/>
  <c r="L692" i="10"/>
  <c r="N692" i="10" s="1"/>
  <c r="L648" i="10"/>
  <c r="N648" i="10" s="1"/>
  <c r="L580" i="10"/>
  <c r="N580" i="10" s="1"/>
  <c r="L576" i="10"/>
  <c r="N576" i="10" s="1"/>
  <c r="L564" i="10"/>
  <c r="N564" i="10" s="1"/>
  <c r="L560" i="10"/>
  <c r="N560" i="10" s="1"/>
  <c r="L552" i="10"/>
  <c r="N552" i="10" s="1"/>
  <c r="K232" i="10"/>
  <c r="L232" i="10" s="1"/>
  <c r="K236" i="10"/>
  <c r="L236" i="10" s="1"/>
  <c r="K244" i="10"/>
  <c r="L244" i="10" s="1"/>
  <c r="K248" i="10"/>
  <c r="L248" i="10" s="1"/>
  <c r="K252" i="10"/>
  <c r="L252" i="10" s="1"/>
  <c r="K264" i="10"/>
  <c r="L264" i="10" s="1"/>
  <c r="K268" i="10"/>
  <c r="K284" i="10"/>
  <c r="K288" i="10"/>
  <c r="K300" i="10"/>
  <c r="L300" i="10" s="1"/>
  <c r="K304" i="10"/>
  <c r="K308" i="10"/>
  <c r="K312" i="10"/>
  <c r="K324" i="10"/>
  <c r="L324" i="10" s="1"/>
  <c r="K328" i="10"/>
  <c r="K336" i="10"/>
  <c r="L336" i="10" s="1"/>
  <c r="K340" i="10"/>
  <c r="K344" i="10"/>
  <c r="K348" i="10"/>
  <c r="L348" i="10" s="1"/>
  <c r="K352" i="10"/>
  <c r="L352" i="10" s="1"/>
  <c r="K356" i="10"/>
  <c r="K360" i="10"/>
  <c r="L360" i="10" s="1"/>
  <c r="K364" i="10"/>
  <c r="K368" i="10"/>
  <c r="K1372" i="10"/>
  <c r="L1372" i="10" s="1"/>
  <c r="N1372" i="10" s="1"/>
  <c r="K1346" i="10"/>
  <c r="L1346" i="10" s="1"/>
  <c r="N1346" i="10" s="1"/>
  <c r="K1344" i="10"/>
  <c r="L1344" i="10" s="1"/>
  <c r="N1344" i="10" s="1"/>
  <c r="K1340" i="10"/>
  <c r="L1340" i="10" s="1"/>
  <c r="N1340" i="10" s="1"/>
  <c r="K1338" i="10"/>
  <c r="L1338" i="10" s="1"/>
  <c r="N1338" i="10" s="1"/>
  <c r="K1332" i="10"/>
  <c r="K235" i="10"/>
  <c r="K243" i="10"/>
  <c r="L243" i="10" s="1"/>
  <c r="K263" i="10"/>
  <c r="K1375" i="10"/>
  <c r="L1375" i="10" s="1"/>
  <c r="N1375" i="10" s="1"/>
  <c r="K1373" i="10"/>
  <c r="K1371" i="10"/>
  <c r="L1371" i="10" s="1"/>
  <c r="N1371" i="10" s="1"/>
  <c r="K1367" i="10"/>
  <c r="L1367" i="10" s="1"/>
  <c r="N1367" i="10" s="1"/>
  <c r="K1361" i="10"/>
  <c r="L1361" i="10" s="1"/>
  <c r="N1361" i="10" s="1"/>
  <c r="L699" i="10"/>
  <c r="N699" i="10" s="1"/>
  <c r="L679" i="10"/>
  <c r="N679" i="10" s="1"/>
  <c r="L663" i="10"/>
  <c r="N663" i="10" s="1"/>
  <c r="L655" i="10"/>
  <c r="N655" i="10" s="1"/>
  <c r="L603" i="10"/>
  <c r="N603" i="10" s="1"/>
  <c r="L595" i="10"/>
  <c r="N595" i="10" s="1"/>
  <c r="L591" i="10"/>
  <c r="N591" i="10" s="1"/>
  <c r="L583" i="10"/>
  <c r="N583" i="10" s="1"/>
  <c r="L567" i="10"/>
  <c r="N567" i="10" s="1"/>
  <c r="L563" i="10"/>
  <c r="N563" i="10" s="1"/>
  <c r="L559" i="10"/>
  <c r="N559" i="10" s="1"/>
  <c r="K241" i="10"/>
  <c r="L241" i="10" s="1"/>
  <c r="K245" i="10"/>
  <c r="L245" i="10" s="1"/>
  <c r="K261" i="10"/>
  <c r="K273" i="10"/>
  <c r="K277" i="10"/>
  <c r="K281" i="10"/>
  <c r="K285" i="10"/>
  <c r="L285" i="10" s="1"/>
  <c r="K289" i="10"/>
  <c r="L289" i="10" s="1"/>
  <c r="K293" i="10"/>
  <c r="L293" i="10" s="1"/>
  <c r="K297" i="10"/>
  <c r="K305" i="10"/>
  <c r="K317" i="10"/>
  <c r="K321" i="10"/>
  <c r="L321" i="10" s="1"/>
  <c r="K325" i="10"/>
  <c r="K329" i="10"/>
  <c r="L329" i="10" s="1"/>
  <c r="K333" i="10"/>
  <c r="K337" i="10"/>
  <c r="K341" i="10"/>
  <c r="L341" i="10" s="1"/>
  <c r="K345" i="10"/>
  <c r="L345" i="10" s="1"/>
  <c r="K349" i="10"/>
  <c r="K353" i="10"/>
  <c r="K357" i="10"/>
  <c r="L357" i="10" s="1"/>
  <c r="K361" i="10"/>
  <c r="L361" i="10" s="1"/>
  <c r="K365" i="10"/>
  <c r="L365" i="10" s="1"/>
  <c r="K369" i="10"/>
  <c r="L369" i="10" s="1"/>
  <c r="K372" i="10"/>
  <c r="L372" i="10" s="1"/>
  <c r="K386" i="10"/>
  <c r="L386" i="10" s="1"/>
  <c r="L714" i="10"/>
  <c r="N714" i="10" s="1"/>
  <c r="M878" i="10"/>
  <c r="M884" i="10"/>
  <c r="M886" i="10"/>
  <c r="M890" i="10"/>
  <c r="M875" i="10"/>
  <c r="M869" i="10"/>
  <c r="M863" i="10"/>
  <c r="M857" i="10"/>
  <c r="M835" i="10"/>
  <c r="M813" i="10"/>
  <c r="M809" i="10"/>
  <c r="M807" i="10"/>
  <c r="M799" i="10"/>
  <c r="M785" i="10"/>
  <c r="M779" i="10"/>
  <c r="M723" i="10"/>
  <c r="L706" i="10"/>
  <c r="N706" i="10" s="1"/>
  <c r="L702" i="10"/>
  <c r="N702" i="10" s="1"/>
  <c r="L662" i="10"/>
  <c r="N662" i="10" s="1"/>
  <c r="L638" i="10"/>
  <c r="N638" i="10" s="1"/>
  <c r="L634" i="10"/>
  <c r="N634" i="10" s="1"/>
  <c r="L630" i="10"/>
  <c r="N630" i="10" s="1"/>
  <c r="L626" i="10"/>
  <c r="N626" i="10" s="1"/>
  <c r="L618" i="10"/>
  <c r="N618" i="10" s="1"/>
  <c r="L610" i="10"/>
  <c r="N610" i="10" s="1"/>
  <c r="L606" i="10"/>
  <c r="N606" i="10" s="1"/>
  <c r="L574" i="10"/>
  <c r="N574" i="10" s="1"/>
  <c r="L570" i="10"/>
  <c r="N570" i="10" s="1"/>
  <c r="L558" i="10"/>
  <c r="N558" i="10" s="1"/>
  <c r="K230" i="10"/>
  <c r="L230" i="10" s="1"/>
  <c r="K242" i="10"/>
  <c r="L242" i="10" s="1"/>
  <c r="K246" i="10"/>
  <c r="L246" i="10" s="1"/>
  <c r="K254" i="10"/>
  <c r="L254" i="10" s="1"/>
  <c r="K266" i="10"/>
  <c r="K270" i="10"/>
  <c r="L270" i="10" s="1"/>
  <c r="K278" i="10"/>
  <c r="L278" i="10" s="1"/>
  <c r="K282" i="10"/>
  <c r="L282" i="10" s="1"/>
  <c r="K294" i="10"/>
  <c r="L294" i="10" s="1"/>
  <c r="K298" i="10"/>
  <c r="L298" i="10" s="1"/>
  <c r="K302" i="10"/>
  <c r="K310" i="10"/>
  <c r="K314" i="10"/>
  <c r="L314" i="10" s="1"/>
  <c r="K318" i="10"/>
  <c r="K322" i="10"/>
  <c r="L322" i="10" s="1"/>
  <c r="K326" i="10"/>
  <c r="L326" i="10" s="1"/>
  <c r="K330" i="10"/>
  <c r="L330" i="10" s="1"/>
  <c r="K334" i="10"/>
  <c r="L334" i="10" s="1"/>
  <c r="K338" i="10"/>
  <c r="L338" i="10" s="1"/>
  <c r="K342" i="10"/>
  <c r="L342" i="10" s="1"/>
  <c r="K346" i="10"/>
  <c r="L346" i="10" s="1"/>
  <c r="K350" i="10"/>
  <c r="L350" i="10" s="1"/>
  <c r="K354" i="10"/>
  <c r="L354" i="10" s="1"/>
  <c r="K358" i="10"/>
  <c r="L358" i="10" s="1"/>
  <c r="K362" i="10"/>
  <c r="K366" i="10"/>
  <c r="K370" i="10"/>
  <c r="L370" i="10" s="1"/>
  <c r="P937" i="9"/>
  <c r="P962" i="9"/>
  <c r="P960" i="9"/>
  <c r="P958" i="9"/>
  <c r="P956" i="9"/>
  <c r="P954" i="9"/>
  <c r="P952" i="9"/>
  <c r="P950" i="9"/>
  <c r="P948" i="9"/>
  <c r="P946" i="9"/>
  <c r="P944" i="9"/>
  <c r="P942" i="9"/>
  <c r="P940" i="9"/>
  <c r="P938" i="9"/>
  <c r="P936" i="9"/>
  <c r="P934" i="9"/>
  <c r="P932" i="9"/>
  <c r="P930" i="9"/>
  <c r="P926" i="9"/>
  <c r="P920" i="9"/>
  <c r="P914" i="9"/>
  <c r="P912" i="9"/>
  <c r="P910" i="9"/>
  <c r="P908" i="9"/>
  <c r="P906" i="9"/>
  <c r="P904" i="9"/>
  <c r="P900" i="9"/>
  <c r="P898" i="9"/>
  <c r="N1447" i="9"/>
  <c r="P961" i="9"/>
  <c r="P959" i="9"/>
  <c r="P951" i="9"/>
  <c r="P949" i="9"/>
  <c r="P947" i="9"/>
  <c r="P941" i="9"/>
  <c r="P939" i="9"/>
  <c r="P935" i="9"/>
  <c r="P929" i="9"/>
  <c r="P927" i="9"/>
  <c r="P925" i="9"/>
  <c r="P923" i="9"/>
  <c r="P921" i="9"/>
  <c r="P919" i="9"/>
  <c r="P917" i="9"/>
  <c r="I1439" i="8"/>
  <c r="L1439" i="8" s="1"/>
  <c r="I1458" i="8"/>
  <c r="L1458" i="8" s="1"/>
  <c r="M1403" i="7"/>
  <c r="M1418" i="7"/>
  <c r="M1414" i="7"/>
  <c r="P1414" i="7" s="1"/>
  <c r="M1394" i="7"/>
  <c r="P1394" i="7" s="1"/>
  <c r="M1421" i="7"/>
  <c r="P1421" i="7" s="1"/>
  <c r="M1405" i="7"/>
  <c r="P1405" i="7" s="1"/>
  <c r="M1401" i="7"/>
  <c r="M1389" i="7"/>
  <c r="M1416" i="7"/>
  <c r="P1416" i="7" s="1"/>
  <c r="I1332" i="5"/>
  <c r="G1329" i="1" s="1"/>
  <c r="H150" i="6"/>
  <c r="H174" i="6"/>
  <c r="H254" i="6"/>
  <c r="H266" i="6"/>
  <c r="H270" i="6"/>
  <c r="H286" i="6"/>
  <c r="H294" i="6"/>
  <c r="H302" i="6"/>
  <c r="H318" i="6"/>
  <c r="H362" i="6"/>
  <c r="H366" i="6"/>
  <c r="H370" i="6"/>
  <c r="H381" i="6"/>
  <c r="I1481" i="6"/>
  <c r="I1477" i="6"/>
  <c r="I1465" i="6"/>
  <c r="H7" i="6"/>
  <c r="H11" i="6"/>
  <c r="H31" i="6"/>
  <c r="H51" i="6"/>
  <c r="H71" i="6"/>
  <c r="H75" i="6"/>
  <c r="H91" i="6"/>
  <c r="H115" i="6"/>
  <c r="H131" i="6"/>
  <c r="H135" i="6"/>
  <c r="H139" i="6"/>
  <c r="H143" i="6"/>
  <c r="H147" i="6"/>
  <c r="H183" i="6"/>
  <c r="H263" i="6"/>
  <c r="H267" i="6"/>
  <c r="H275" i="6"/>
  <c r="H287" i="6"/>
  <c r="H295" i="6"/>
  <c r="H307" i="6"/>
  <c r="H315" i="6"/>
  <c r="H323" i="6"/>
  <c r="H335" i="6"/>
  <c r="H355" i="6"/>
  <c r="I1450" i="6"/>
  <c r="I1435" i="6"/>
  <c r="I1488" i="6"/>
  <c r="I1461" i="6"/>
  <c r="I1453" i="6"/>
  <c r="I1441" i="6"/>
  <c r="I1437" i="6"/>
  <c r="I1428" i="6"/>
  <c r="I1416" i="6"/>
  <c r="I1412" i="6"/>
  <c r="H8" i="6"/>
  <c r="H24" i="6"/>
  <c r="H32" i="6"/>
  <c r="H56" i="6"/>
  <c r="H72" i="6"/>
  <c r="H96" i="6"/>
  <c r="H104" i="6"/>
  <c r="H120" i="6"/>
  <c r="H128" i="6"/>
  <c r="H144" i="6"/>
  <c r="H152" i="6"/>
  <c r="H156" i="6"/>
  <c r="H164" i="6"/>
  <c r="H248" i="6"/>
  <c r="H252" i="6"/>
  <c r="H268" i="6"/>
  <c r="H316" i="6"/>
  <c r="H320" i="6"/>
  <c r="H360" i="6"/>
  <c r="H364" i="6"/>
  <c r="H368" i="6"/>
  <c r="I1427" i="6"/>
  <c r="I1466" i="6"/>
  <c r="I1458" i="6"/>
  <c r="I1448" i="6"/>
  <c r="I1440" i="6"/>
  <c r="I1429" i="6"/>
  <c r="I1410" i="6"/>
  <c r="I1475" i="6"/>
  <c r="I1463" i="6"/>
  <c r="I1419" i="6"/>
  <c r="I1415" i="6"/>
  <c r="I1403" i="6"/>
  <c r="H21" i="6"/>
  <c r="H29" i="6"/>
  <c r="H33" i="6"/>
  <c r="H41" i="6"/>
  <c r="H53" i="6"/>
  <c r="H61" i="6"/>
  <c r="H85" i="6"/>
  <c r="H117" i="6"/>
  <c r="H125" i="6"/>
  <c r="H141" i="6"/>
  <c r="H145" i="6"/>
  <c r="H161" i="6"/>
  <c r="H173" i="6"/>
  <c r="H177" i="6"/>
  <c r="H185" i="6"/>
  <c r="H201" i="6"/>
  <c r="H217" i="6"/>
  <c r="H237" i="6"/>
  <c r="H241" i="6"/>
  <c r="H257" i="6"/>
  <c r="H273" i="6"/>
  <c r="H277" i="6"/>
  <c r="H281" i="6"/>
  <c r="H285" i="6"/>
  <c r="H289" i="6"/>
  <c r="H293" i="6"/>
  <c r="H297" i="6"/>
  <c r="H301" i="6"/>
  <c r="H305" i="6"/>
  <c r="H309" i="6"/>
  <c r="H317" i="6"/>
  <c r="H329" i="6"/>
  <c r="H333" i="6"/>
  <c r="H337" i="6"/>
  <c r="H349" i="6"/>
  <c r="H380" i="6"/>
  <c r="K1420" i="3"/>
  <c r="K1408" i="3"/>
  <c r="K1388" i="3"/>
  <c r="K1414" i="3"/>
  <c r="J234" i="4"/>
  <c r="J375" i="4"/>
  <c r="J891" i="4"/>
  <c r="J1452" i="4"/>
  <c r="J1444" i="4"/>
  <c r="K956" i="2"/>
  <c r="K954" i="2"/>
  <c r="K952" i="2"/>
  <c r="K946" i="2"/>
  <c r="K716" i="2"/>
  <c r="K951" i="2"/>
  <c r="K949" i="2"/>
  <c r="K927" i="2"/>
  <c r="K715" i="2"/>
  <c r="K717" i="2"/>
  <c r="N717" i="2" s="1"/>
  <c r="K889" i="2"/>
  <c r="K891" i="2"/>
  <c r="K878" i="2"/>
  <c r="M574" i="11"/>
  <c r="M736" i="11"/>
  <c r="M781" i="11"/>
  <c r="M784" i="11"/>
  <c r="M786" i="11"/>
  <c r="M794" i="11"/>
  <c r="M796" i="11"/>
  <c r="M800" i="11"/>
  <c r="M802" i="11"/>
  <c r="M808" i="11"/>
  <c r="M812" i="11"/>
  <c r="M816" i="11"/>
  <c r="M824" i="11"/>
  <c r="M828" i="11"/>
  <c r="M830" i="11"/>
  <c r="M842" i="11"/>
  <c r="M844" i="11"/>
  <c r="M848" i="11"/>
  <c r="M852" i="11"/>
  <c r="M854" i="11"/>
  <c r="M856" i="11"/>
  <c r="M860" i="11"/>
  <c r="M866" i="11"/>
  <c r="M868" i="11"/>
  <c r="M870" i="11"/>
  <c r="M872" i="11"/>
  <c r="M876" i="11"/>
  <c r="M886" i="11"/>
  <c r="M890" i="11"/>
  <c r="M575" i="11"/>
  <c r="M733" i="11"/>
  <c r="M772" i="11"/>
  <c r="M776" i="11"/>
  <c r="M778" i="11"/>
  <c r="M780" i="11"/>
  <c r="M787" i="11"/>
  <c r="M789" i="11"/>
  <c r="M793" i="11"/>
  <c r="M795" i="11"/>
  <c r="M799" i="11"/>
  <c r="M803" i="11"/>
  <c r="M809" i="11"/>
  <c r="M813" i="11"/>
  <c r="M817" i="11"/>
  <c r="M819" i="11"/>
  <c r="M821" i="11"/>
  <c r="M825" i="11"/>
  <c r="M837" i="11"/>
  <c r="M839" i="11"/>
  <c r="M841" i="11"/>
  <c r="M847" i="11"/>
  <c r="M849" i="11"/>
  <c r="M851" i="11"/>
  <c r="M853" i="11"/>
  <c r="M857" i="11"/>
  <c r="M863" i="11"/>
  <c r="M869" i="11"/>
  <c r="M875" i="11"/>
  <c r="M879" i="11"/>
  <c r="M891" i="11"/>
  <c r="M987" i="16"/>
  <c r="M1069" i="16"/>
  <c r="M1088" i="16"/>
  <c r="M1096" i="16"/>
  <c r="M1100" i="16"/>
  <c r="M1112" i="16"/>
  <c r="M1206" i="16"/>
  <c r="M1217" i="16"/>
  <c r="M1223" i="16"/>
  <c r="M1241" i="16"/>
  <c r="M1247" i="16"/>
  <c r="M1255" i="16"/>
  <c r="M1273" i="16"/>
  <c r="M979" i="16"/>
  <c r="M989" i="16"/>
  <c r="M1067" i="16"/>
  <c r="P1067" i="16" s="1"/>
  <c r="M1077" i="16"/>
  <c r="M1080" i="16"/>
  <c r="M1086" i="16"/>
  <c r="M1090" i="16"/>
  <c r="M1094" i="16"/>
  <c r="M1182" i="16"/>
  <c r="M1204" i="16"/>
  <c r="M1207" i="16"/>
  <c r="M1225" i="16"/>
  <c r="M1249" i="16"/>
  <c r="M1281" i="16"/>
  <c r="M1305" i="16"/>
  <c r="M1006" i="16"/>
  <c r="M1020" i="16"/>
  <c r="M1022" i="16"/>
  <c r="M1026" i="16"/>
  <c r="M1040" i="16"/>
  <c r="M1042" i="16"/>
  <c r="M1050" i="16"/>
  <c r="M1054" i="16"/>
  <c r="M1058" i="16"/>
  <c r="M1064" i="16"/>
  <c r="M1070" i="16"/>
  <c r="M1081" i="16"/>
  <c r="M1087" i="16"/>
  <c r="M1093" i="16"/>
  <c r="M1105" i="16"/>
  <c r="M1111" i="16"/>
  <c r="M1117" i="16"/>
  <c r="M1121" i="16"/>
  <c r="M1127" i="16"/>
  <c r="P1127" i="16" s="1"/>
  <c r="M1135" i="16"/>
  <c r="M1139" i="16"/>
  <c r="M1149" i="16"/>
  <c r="M1177" i="16"/>
  <c r="M1199" i="16"/>
  <c r="M1203" i="16"/>
  <c r="M1210" i="16"/>
  <c r="M1214" i="16"/>
  <c r="M1220" i="16"/>
  <c r="M1222" i="16"/>
  <c r="M1226" i="16"/>
  <c r="M1228" i="16"/>
  <c r="M1230" i="16"/>
  <c r="M1232" i="16"/>
  <c r="P1232" i="16" s="1"/>
  <c r="M1236" i="16"/>
  <c r="M1242" i="16"/>
  <c r="M1252" i="16"/>
  <c r="M1258" i="16"/>
  <c r="M1260" i="16"/>
  <c r="M1264" i="16"/>
  <c r="M1268" i="16"/>
  <c r="M1280" i="16"/>
  <c r="M1284" i="16"/>
  <c r="M1292" i="16"/>
  <c r="M1294" i="16"/>
  <c r="M1306" i="16"/>
  <c r="M1310" i="16"/>
  <c r="M969" i="16"/>
  <c r="M1031" i="16"/>
  <c r="M1084" i="16"/>
  <c r="M1098" i="16"/>
  <c r="M1104" i="16"/>
  <c r="M1110" i="16"/>
  <c r="M1148" i="16"/>
  <c r="M1154" i="16"/>
  <c r="M1202" i="16"/>
  <c r="M1209" i="16"/>
  <c r="M1233" i="16"/>
  <c r="M1239" i="16"/>
  <c r="M1243" i="16"/>
  <c r="M966" i="10"/>
  <c r="M972" i="10"/>
  <c r="M980" i="10"/>
  <c r="M988" i="10"/>
  <c r="M990" i="10"/>
  <c r="M992" i="10"/>
  <c r="M1002" i="10"/>
  <c r="M1008" i="10"/>
  <c r="M1014" i="10"/>
  <c r="M1022" i="10"/>
  <c r="M1024" i="10"/>
  <c r="M1028" i="10"/>
  <c r="M1048" i="10"/>
  <c r="M1058" i="10"/>
  <c r="M1062" i="10"/>
  <c r="M1072" i="10"/>
  <c r="M1076" i="10"/>
  <c r="M1081" i="10"/>
  <c r="M1085" i="10"/>
  <c r="M1097" i="10"/>
  <c r="M1101" i="10"/>
  <c r="M1105" i="10"/>
  <c r="M1107" i="10"/>
  <c r="M1115" i="10"/>
  <c r="M1117" i="10"/>
  <c r="M1119" i="10"/>
  <c r="M1121" i="10"/>
  <c r="M1139" i="10"/>
  <c r="M1145" i="10"/>
  <c r="M1153" i="10"/>
  <c r="M1171" i="10"/>
  <c r="M1173" i="10"/>
  <c r="M1175" i="10"/>
  <c r="M1185" i="10"/>
  <c r="M1193" i="10"/>
  <c r="M1226" i="10"/>
  <c r="M1232" i="10"/>
  <c r="M1234" i="10"/>
  <c r="M1236" i="10"/>
  <c r="M1240" i="10"/>
  <c r="M1244" i="10"/>
  <c r="M1246" i="10"/>
  <c r="M1262" i="10"/>
  <c r="M1264" i="10"/>
  <c r="M1268" i="10"/>
  <c r="M1272" i="10"/>
  <c r="M1274" i="10"/>
  <c r="M1288" i="10"/>
  <c r="M1294" i="10"/>
  <c r="M1300" i="10"/>
  <c r="M1304" i="10"/>
  <c r="M995" i="10"/>
  <c r="M999" i="10"/>
  <c r="M1011" i="10"/>
  <c r="M1029" i="10"/>
  <c r="M1033" i="10"/>
  <c r="M1035" i="10"/>
  <c r="M1037" i="10"/>
  <c r="M1039" i="10"/>
  <c r="M1041" i="10"/>
  <c r="M1045" i="10"/>
  <c r="M1053" i="10"/>
  <c r="M1065" i="10"/>
  <c r="M1069" i="10"/>
  <c r="M1077" i="10"/>
  <c r="M1092" i="10"/>
  <c r="M1098" i="10"/>
  <c r="M1104" i="10"/>
  <c r="M1106" i="10"/>
  <c r="M1110" i="10"/>
  <c r="M1112" i="10"/>
  <c r="M1122" i="10"/>
  <c r="M1124" i="10"/>
  <c r="M1148" i="10"/>
  <c r="M1156" i="10"/>
  <c r="M1164" i="10"/>
  <c r="M1174" i="10"/>
  <c r="M1176" i="10"/>
  <c r="M1178" i="10"/>
  <c r="M1182" i="10"/>
  <c r="M1190" i="10"/>
  <c r="M1194" i="10"/>
  <c r="M1196" i="10"/>
  <c r="M1200" i="10"/>
  <c r="M1202" i="10"/>
  <c r="M1209" i="10"/>
  <c r="M1227" i="10"/>
  <c r="M1229" i="10"/>
  <c r="M1235" i="10"/>
  <c r="M1237" i="10"/>
  <c r="M1241" i="10"/>
  <c r="M1247" i="10"/>
  <c r="M1249" i="10"/>
  <c r="M1251" i="10"/>
  <c r="M1263" i="10"/>
  <c r="M1265" i="10"/>
  <c r="M1267" i="10"/>
  <c r="M1269" i="10"/>
  <c r="M1271" i="10"/>
  <c r="M1287" i="10"/>
  <c r="M1295" i="10"/>
  <c r="M1297" i="10"/>
  <c r="M1299" i="10"/>
  <c r="M1301" i="10"/>
  <c r="M1307" i="10"/>
  <c r="M1309" i="10"/>
  <c r="M1311" i="10"/>
  <c r="J1184" i="4"/>
  <c r="J1210" i="4"/>
  <c r="J1309" i="4"/>
  <c r="K1085" i="2"/>
  <c r="K1037" i="2"/>
  <c r="A734" i="1"/>
  <c r="A735" i="1" s="1"/>
  <c r="A736" i="1" s="1"/>
  <c r="A737" i="1" s="1"/>
  <c r="A738" i="1" s="1"/>
  <c r="A739" i="1" s="1"/>
  <c r="A740" i="1" s="1"/>
  <c r="A741" i="1" s="1"/>
  <c r="A742" i="1" s="1"/>
  <c r="A743" i="1" s="1"/>
  <c r="A744" i="1" s="1"/>
  <c r="A745" i="1" s="1"/>
  <c r="A746" i="1" s="1"/>
  <c r="A747" i="1" s="1"/>
  <c r="A748" i="1" s="1"/>
  <c r="A749" i="1" s="1"/>
  <c r="A750" i="1" s="1"/>
  <c r="A751" i="1" s="1"/>
  <c r="A752" i="1" s="1"/>
  <c r="A753" i="1" s="1"/>
  <c r="A754" i="1" s="1"/>
  <c r="A755" i="1" s="1"/>
  <c r="A756" i="1" s="1"/>
  <c r="A757" i="1" s="1"/>
  <c r="A758" i="1" s="1"/>
  <c r="A759" i="1" s="1"/>
  <c r="A760" i="1" s="1"/>
  <c r="A761" i="1" s="1"/>
  <c r="A762" i="1" s="1"/>
  <c r="A763" i="1" s="1"/>
  <c r="A764" i="1" s="1"/>
  <c r="A765" i="1" s="1"/>
  <c r="A766" i="1" s="1"/>
  <c r="A767" i="1" s="1"/>
  <c r="A768" i="1" s="1"/>
  <c r="A769" i="1" s="1"/>
  <c r="A770" i="1" s="1"/>
  <c r="A771" i="1" s="1"/>
  <c r="A772" i="1" s="1"/>
  <c r="A773" i="1" s="1"/>
  <c r="A774" i="1" s="1"/>
  <c r="A775" i="1" s="1"/>
  <c r="A776" i="1" s="1"/>
  <c r="A777" i="1" s="1"/>
  <c r="A778" i="1" s="1"/>
  <c r="A779" i="1" s="1"/>
  <c r="A780" i="1" s="1"/>
  <c r="A781" i="1" s="1"/>
  <c r="A782" i="1" s="1"/>
  <c r="A783" i="1" s="1"/>
  <c r="A784" i="1" s="1"/>
  <c r="A785" i="1" s="1"/>
  <c r="A786" i="1" s="1"/>
  <c r="A787" i="1" s="1"/>
  <c r="A788" i="1" s="1"/>
  <c r="A789" i="1" s="1"/>
  <c r="A790" i="1" s="1"/>
  <c r="A791" i="1" s="1"/>
  <c r="A792" i="1" s="1"/>
  <c r="A793" i="1" s="1"/>
  <c r="A794" i="1" s="1"/>
  <c r="A795" i="1" s="1"/>
  <c r="A796" i="1" s="1"/>
  <c r="A797" i="1" s="1"/>
  <c r="A798" i="1" s="1"/>
  <c r="A799" i="1" s="1"/>
  <c r="A800" i="1" s="1"/>
  <c r="A801" i="1" s="1"/>
  <c r="A802" i="1" s="1"/>
  <c r="A803" i="1" s="1"/>
  <c r="A804" i="1" s="1"/>
  <c r="A805" i="1" s="1"/>
  <c r="A557" i="17"/>
  <c r="A558" i="17" s="1"/>
  <c r="A559" i="17" s="1"/>
  <c r="A560" i="17" s="1"/>
  <c r="A561" i="17" s="1"/>
  <c r="A562" i="17" s="1"/>
  <c r="A563" i="17" s="1"/>
  <c r="A564" i="17" s="1"/>
  <c r="A565" i="17" s="1"/>
  <c r="A566" i="17" s="1"/>
  <c r="A567" i="17" s="1"/>
  <c r="A568" i="17" s="1"/>
  <c r="A569" i="17" s="1"/>
  <c r="A570" i="17" s="1"/>
  <c r="A571" i="17" s="1"/>
  <c r="A572" i="17" s="1"/>
  <c r="A573" i="17" s="1"/>
  <c r="A574" i="17" s="1"/>
  <c r="A575" i="17" s="1"/>
  <c r="A576" i="17" s="1"/>
  <c r="A577" i="17" s="1"/>
  <c r="A578" i="17" s="1"/>
  <c r="A579" i="17" s="1"/>
  <c r="A580" i="17" s="1"/>
  <c r="A581" i="17" s="1"/>
  <c r="A582" i="17" s="1"/>
  <c r="A583" i="17" s="1"/>
  <c r="A584" i="17" s="1"/>
  <c r="A585" i="17" s="1"/>
  <c r="A586" i="17" s="1"/>
  <c r="A587" i="17" s="1"/>
  <c r="A588" i="17" s="1"/>
  <c r="A589" i="17" s="1"/>
  <c r="A590" i="17" s="1"/>
  <c r="A591" i="17" s="1"/>
  <c r="A592" i="17" s="1"/>
  <c r="A593" i="17" s="1"/>
  <c r="A594" i="17" s="1"/>
  <c r="A595" i="17" s="1"/>
  <c r="A596" i="17" s="1"/>
  <c r="A597" i="17" s="1"/>
  <c r="A598" i="17" s="1"/>
  <c r="A599" i="17" s="1"/>
  <c r="A600" i="17" s="1"/>
  <c r="A601" i="17" s="1"/>
  <c r="A602" i="17" s="1"/>
  <c r="A603" i="17" s="1"/>
  <c r="A604" i="17" s="1"/>
  <c r="A605" i="17" s="1"/>
  <c r="A606" i="17" s="1"/>
  <c r="A607" i="17" s="1"/>
  <c r="A608" i="17" s="1"/>
  <c r="A609" i="17" s="1"/>
  <c r="A610" i="17" s="1"/>
  <c r="A611" i="17" s="1"/>
  <c r="A612" i="17" s="1"/>
  <c r="A613" i="17" s="1"/>
  <c r="A614" i="17" s="1"/>
  <c r="A615" i="17" s="1"/>
  <c r="A616" i="17" s="1"/>
  <c r="A617" i="17" s="1"/>
  <c r="A618" i="17" s="1"/>
  <c r="A619" i="17" s="1"/>
  <c r="A620" i="17" s="1"/>
  <c r="A621" i="17" s="1"/>
  <c r="A622" i="17" s="1"/>
  <c r="A623" i="17" s="1"/>
  <c r="A624" i="17" s="1"/>
  <c r="A625" i="17" s="1"/>
  <c r="A626" i="17" s="1"/>
  <c r="A627" i="17" s="1"/>
  <c r="A628" i="17" s="1"/>
  <c r="A629" i="17" s="1"/>
  <c r="A630" i="17" s="1"/>
  <c r="A631" i="17" s="1"/>
  <c r="A632" i="17" s="1"/>
  <c r="A633" i="17" s="1"/>
  <c r="A634" i="17" s="1"/>
  <c r="A635" i="17" s="1"/>
  <c r="A636" i="17" s="1"/>
  <c r="A637" i="17" s="1"/>
  <c r="A638" i="17" s="1"/>
  <c r="A639" i="17" s="1"/>
  <c r="A640" i="17" s="1"/>
  <c r="A641" i="17" s="1"/>
  <c r="A642" i="17" s="1"/>
  <c r="A643" i="17" s="1"/>
  <c r="A644" i="17" s="1"/>
  <c r="A645" i="17" s="1"/>
  <c r="A646" i="17" s="1"/>
  <c r="A647" i="17" s="1"/>
  <c r="A648" i="17" s="1"/>
  <c r="A649" i="17" s="1"/>
  <c r="A650" i="17" s="1"/>
  <c r="A651" i="17" s="1"/>
  <c r="A652" i="17" s="1"/>
  <c r="A653" i="17" s="1"/>
  <c r="A654" i="17" s="1"/>
  <c r="A655" i="17" s="1"/>
  <c r="A656" i="17" s="1"/>
  <c r="A657" i="17" s="1"/>
  <c r="A658" i="17" s="1"/>
  <c r="A659" i="17" s="1"/>
  <c r="A660" i="17" s="1"/>
  <c r="A661" i="17" s="1"/>
  <c r="A662" i="17" s="1"/>
  <c r="A663" i="17" s="1"/>
  <c r="A664" i="17" s="1"/>
  <c r="A665" i="17" s="1"/>
  <c r="A666" i="17" s="1"/>
  <c r="A667" i="17" s="1"/>
  <c r="A668" i="17" s="1"/>
  <c r="A669" i="17" s="1"/>
  <c r="A670" i="17" s="1"/>
  <c r="A671" i="17" s="1"/>
  <c r="A672" i="17" s="1"/>
  <c r="A673" i="17" s="1"/>
  <c r="A674" i="17" s="1"/>
  <c r="A675" i="17" s="1"/>
  <c r="A676" i="17" s="1"/>
  <c r="A677" i="17" s="1"/>
  <c r="A678" i="17" s="1"/>
  <c r="A679" i="17" s="1"/>
  <c r="A680" i="17" s="1"/>
  <c r="A681" i="17" s="1"/>
  <c r="A682" i="17" s="1"/>
  <c r="A683" i="17" s="1"/>
  <c r="A684" i="17" s="1"/>
  <c r="A685" i="17" s="1"/>
  <c r="A686" i="17" s="1"/>
  <c r="A687" i="17" s="1"/>
  <c r="A688" i="17" s="1"/>
  <c r="A689" i="17" s="1"/>
  <c r="A690" i="17" s="1"/>
  <c r="A691" i="17" s="1"/>
  <c r="A692" i="17" s="1"/>
  <c r="A693" i="17" s="1"/>
  <c r="A694" i="17" s="1"/>
  <c r="A695" i="17" s="1"/>
  <c r="A696" i="17" s="1"/>
  <c r="A697" i="17" s="1"/>
  <c r="A698" i="17" s="1"/>
  <c r="A699" i="17" s="1"/>
  <c r="A700" i="17" s="1"/>
  <c r="A701" i="17" s="1"/>
  <c r="A702" i="17" s="1"/>
  <c r="A703" i="17" s="1"/>
  <c r="A704" i="17" s="1"/>
  <c r="A705" i="17" s="1"/>
  <c r="A706" i="17" s="1"/>
  <c r="A707" i="17" s="1"/>
  <c r="A708" i="17" s="1"/>
  <c r="A709" i="17" s="1"/>
  <c r="A710" i="17" s="1"/>
  <c r="A711" i="17" s="1"/>
  <c r="A712" i="17" s="1"/>
  <c r="A713" i="17" s="1"/>
  <c r="A714" i="17" s="1"/>
  <c r="A715" i="17" s="1"/>
  <c r="A716" i="17" s="1"/>
  <c r="A717" i="17" s="1"/>
  <c r="A718" i="17" s="1"/>
  <c r="A719" i="17" s="1"/>
  <c r="A720" i="17" s="1"/>
  <c r="A721" i="17" s="1"/>
  <c r="A722" i="17" s="1"/>
  <c r="A723" i="17" s="1"/>
  <c r="A724" i="17" s="1"/>
  <c r="A725" i="17" s="1"/>
  <c r="A726" i="17" s="1"/>
  <c r="A727" i="17" s="1"/>
  <c r="A728" i="17" s="1"/>
  <c r="A729" i="17" s="1"/>
  <c r="A730" i="17" s="1"/>
  <c r="A731" i="17" s="1"/>
  <c r="A732" i="17" s="1"/>
  <c r="A733" i="17" s="1"/>
  <c r="A734" i="17" s="1"/>
  <c r="A735" i="17" s="1"/>
  <c r="A736" i="17" s="1"/>
  <c r="A737" i="17" s="1"/>
  <c r="A738" i="17" s="1"/>
  <c r="A739" i="17" s="1"/>
  <c r="A740" i="17" s="1"/>
  <c r="A741" i="17" s="1"/>
  <c r="A742" i="17" s="1"/>
  <c r="A743" i="17" s="1"/>
  <c r="A744" i="17" s="1"/>
  <c r="A745" i="17" s="1"/>
  <c r="A746" i="17" s="1"/>
  <c r="A747" i="17" s="1"/>
  <c r="A748" i="17" s="1"/>
  <c r="A749" i="17" s="1"/>
  <c r="A750" i="17" s="1"/>
  <c r="A751" i="17" s="1"/>
  <c r="A752" i="17" s="1"/>
  <c r="A753" i="17" s="1"/>
  <c r="A754" i="17" s="1"/>
  <c r="A755" i="17" s="1"/>
  <c r="A756" i="17" s="1"/>
  <c r="A757" i="17" s="1"/>
  <c r="A758" i="17" s="1"/>
  <c r="A759" i="17" s="1"/>
  <c r="A760" i="17" s="1"/>
  <c r="A761" i="17" s="1"/>
  <c r="A762" i="17" s="1"/>
  <c r="A763" i="17" s="1"/>
  <c r="A764" i="17" s="1"/>
  <c r="A765" i="17" s="1"/>
  <c r="A766" i="17" s="1"/>
  <c r="A767" i="17" s="1"/>
  <c r="A768" i="17" s="1"/>
  <c r="A769" i="17" s="1"/>
  <c r="A770" i="17" s="1"/>
  <c r="A771" i="17" s="1"/>
  <c r="A772" i="17" s="1"/>
  <c r="A773" i="17" s="1"/>
  <c r="A774" i="17" s="1"/>
  <c r="A775" i="17" s="1"/>
  <c r="A776" i="17" s="1"/>
  <c r="A777" i="17" s="1"/>
  <c r="A778" i="17" s="1"/>
  <c r="A779" i="17" s="1"/>
  <c r="A780" i="17" s="1"/>
  <c r="A781" i="17" s="1"/>
  <c r="A782" i="17" s="1"/>
  <c r="A783" i="17" s="1"/>
  <c r="A784" i="17" s="1"/>
  <c r="A785" i="17" s="1"/>
  <c r="A786" i="17" s="1"/>
  <c r="A787" i="17" s="1"/>
  <c r="A788" i="17" s="1"/>
  <c r="A789" i="17" s="1"/>
  <c r="A790" i="17" s="1"/>
  <c r="A791" i="17" s="1"/>
  <c r="A792" i="17" s="1"/>
  <c r="A793" i="17" s="1"/>
  <c r="A794" i="17" s="1"/>
  <c r="A795" i="17" s="1"/>
  <c r="A796" i="17" s="1"/>
  <c r="A797" i="17" s="1"/>
  <c r="A798" i="17" s="1"/>
  <c r="A799" i="17" s="1"/>
  <c r="A800" i="17" s="1"/>
  <c r="A801" i="17" s="1"/>
  <c r="A802" i="17" s="1"/>
  <c r="A803" i="17" s="1"/>
  <c r="A804" i="17" s="1"/>
  <c r="A805" i="17" s="1"/>
  <c r="A806" i="17" s="1"/>
  <c r="A807" i="17" s="1"/>
  <c r="A808" i="17" s="1"/>
  <c r="A809" i="17" s="1"/>
  <c r="A810" i="17" s="1"/>
  <c r="A811" i="17" s="1"/>
  <c r="A812" i="17" s="1"/>
  <c r="A813" i="17" s="1"/>
  <c r="A814" i="17" s="1"/>
  <c r="A815" i="17" s="1"/>
  <c r="A816" i="17" s="1"/>
  <c r="A817" i="17" s="1"/>
  <c r="A818" i="17" s="1"/>
  <c r="A819" i="17" s="1"/>
  <c r="A820" i="17" s="1"/>
  <c r="A821" i="17" s="1"/>
  <c r="A822" i="17" s="1"/>
  <c r="A823" i="17" s="1"/>
  <c r="A824" i="17" s="1"/>
  <c r="A825" i="17" s="1"/>
  <c r="A826" i="17" s="1"/>
  <c r="A827" i="17" s="1"/>
  <c r="A828" i="17" s="1"/>
  <c r="A829" i="17" s="1"/>
  <c r="A830" i="17" s="1"/>
  <c r="A831" i="17" s="1"/>
  <c r="A832" i="17" s="1"/>
  <c r="A833" i="17" s="1"/>
  <c r="A834" i="17" s="1"/>
  <c r="A835" i="17" s="1"/>
  <c r="A836" i="17" s="1"/>
  <c r="A837" i="17" s="1"/>
  <c r="A838" i="17" s="1"/>
  <c r="A839" i="17" s="1"/>
  <c r="A840" i="17" s="1"/>
  <c r="A841" i="17" s="1"/>
  <c r="A842" i="17" s="1"/>
  <c r="A843" i="17" s="1"/>
  <c r="A844" i="17" s="1"/>
  <c r="A845" i="17" s="1"/>
  <c r="A846" i="17" s="1"/>
  <c r="A847" i="17" s="1"/>
  <c r="A848" i="17" s="1"/>
  <c r="A849" i="17" s="1"/>
  <c r="A850" i="17" s="1"/>
  <c r="A851" i="17" s="1"/>
  <c r="A852" i="17" s="1"/>
  <c r="A853" i="17" s="1"/>
  <c r="A854" i="17" s="1"/>
  <c r="A855" i="17" s="1"/>
  <c r="A856" i="17" s="1"/>
  <c r="A857" i="17" s="1"/>
  <c r="A858" i="17" s="1"/>
  <c r="A859" i="17" s="1"/>
  <c r="A860" i="17" s="1"/>
  <c r="A861" i="17" s="1"/>
  <c r="A862" i="17" s="1"/>
  <c r="A863" i="17" s="1"/>
  <c r="A864" i="17" s="1"/>
  <c r="A865" i="17" s="1"/>
  <c r="A866" i="17" s="1"/>
  <c r="A867" i="17" s="1"/>
  <c r="A868" i="17" s="1"/>
  <c r="A869" i="17" s="1"/>
  <c r="A870" i="17" s="1"/>
  <c r="A871" i="17" s="1"/>
  <c r="A872" i="17" s="1"/>
  <c r="A873" i="17" s="1"/>
  <c r="A874" i="17" s="1"/>
  <c r="A875" i="17" s="1"/>
  <c r="A876" i="17" s="1"/>
  <c r="A877" i="17" s="1"/>
  <c r="A878" i="17" s="1"/>
  <c r="A879" i="17" s="1"/>
  <c r="A880" i="17" s="1"/>
  <c r="A881" i="17" s="1"/>
  <c r="A882" i="17" s="1"/>
  <c r="A883" i="17" s="1"/>
  <c r="A884" i="17" s="1"/>
  <c r="A885" i="17" s="1"/>
  <c r="A886" i="17" s="1"/>
  <c r="A887" i="17" s="1"/>
  <c r="A888" i="17" s="1"/>
  <c r="A889" i="17" s="1"/>
  <c r="A890" i="17" s="1"/>
  <c r="A891" i="17" s="1"/>
  <c r="A892" i="17" s="1"/>
  <c r="A893" i="17" s="1"/>
  <c r="A894" i="17" s="1"/>
  <c r="A895" i="17" s="1"/>
  <c r="A896" i="17" s="1"/>
  <c r="A897" i="17" s="1"/>
  <c r="A898" i="17" s="1"/>
  <c r="A899" i="17" s="1"/>
  <c r="A987" i="5"/>
  <c r="A988" i="5" s="1"/>
  <c r="A989" i="5" s="1"/>
  <c r="A990" i="5" s="1"/>
  <c r="A991" i="5" s="1"/>
  <c r="A992" i="5" s="1"/>
  <c r="A993" i="5" s="1"/>
  <c r="A994" i="5" s="1"/>
  <c r="A995" i="5" s="1"/>
  <c r="A996" i="5" s="1"/>
  <c r="A997" i="5" s="1"/>
  <c r="A998" i="5" s="1"/>
  <c r="A999" i="5" s="1"/>
  <c r="A1000" i="5" s="1"/>
  <c r="A1001" i="5" s="1"/>
  <c r="A1002" i="5" s="1"/>
  <c r="A1003" i="5" s="1"/>
  <c r="A1004" i="5" s="1"/>
  <c r="A1005" i="5" s="1"/>
  <c r="A1006" i="5" s="1"/>
  <c r="A1007" i="5" s="1"/>
  <c r="A1008" i="5" s="1"/>
  <c r="A1009" i="5" s="1"/>
  <c r="A1010" i="5" s="1"/>
  <c r="A1011" i="5" s="1"/>
  <c r="A1012" i="5" s="1"/>
  <c r="A1013" i="5" s="1"/>
  <c r="A1014" i="5" s="1"/>
  <c r="A1015" i="5" s="1"/>
  <c r="A1016" i="5" s="1"/>
  <c r="A1017" i="5" s="1"/>
  <c r="A1018" i="5" s="1"/>
  <c r="A1019" i="5" s="1"/>
  <c r="A1020" i="5" s="1"/>
  <c r="A1021" i="5" s="1"/>
  <c r="A1022" i="5" s="1"/>
  <c r="A1023" i="5" s="1"/>
  <c r="A1024" i="5" s="1"/>
  <c r="A1025" i="5" s="1"/>
  <c r="A1026" i="5" s="1"/>
  <c r="A1027" i="5" s="1"/>
  <c r="A1028" i="5" s="1"/>
  <c r="A1029" i="5" s="1"/>
  <c r="A1030" i="5" s="1"/>
  <c r="A1031" i="5" s="1"/>
  <c r="A1032" i="5" s="1"/>
  <c r="A1033" i="5" s="1"/>
  <c r="A1034" i="5" s="1"/>
  <c r="A1035" i="5" s="1"/>
  <c r="A1036" i="5" s="1"/>
  <c r="A1037" i="5" s="1"/>
  <c r="A1038" i="5" s="1"/>
  <c r="A1039" i="5" s="1"/>
  <c r="A1040" i="5" s="1"/>
  <c r="A1041" i="5" s="1"/>
  <c r="A1042" i="5" s="1"/>
  <c r="A1043" i="5" s="1"/>
  <c r="A1044" i="5" s="1"/>
  <c r="A1045" i="5" s="1"/>
  <c r="A1046" i="5" s="1"/>
  <c r="A1047" i="5" s="1"/>
  <c r="A1048" i="5" s="1"/>
  <c r="A1049" i="5" s="1"/>
  <c r="A1050" i="5" s="1"/>
  <c r="A1051" i="5" s="1"/>
  <c r="A1052" i="5" s="1"/>
  <c r="A1053" i="5" s="1"/>
  <c r="A1054" i="5" s="1"/>
  <c r="A1055" i="5" s="1"/>
  <c r="A1056" i="5" s="1"/>
  <c r="A1057" i="5" s="1"/>
  <c r="A1058" i="5" s="1"/>
  <c r="A1059" i="5" s="1"/>
  <c r="A1060" i="5" s="1"/>
  <c r="A1061" i="5" s="1"/>
  <c r="A1062" i="5" s="1"/>
  <c r="A1063" i="5" s="1"/>
  <c r="A1064" i="5" s="1"/>
  <c r="A1065" i="5" s="1"/>
  <c r="A1066" i="5" s="1"/>
  <c r="A1067" i="5" s="1"/>
  <c r="A1068" i="5" s="1"/>
  <c r="A1069" i="5" s="1"/>
  <c r="A1070" i="5" s="1"/>
  <c r="A1071" i="5" s="1"/>
  <c r="A1072" i="5" s="1"/>
  <c r="A1073" i="5" s="1"/>
  <c r="A1074" i="5" s="1"/>
  <c r="A1075" i="5" s="1"/>
  <c r="A1076" i="5" s="1"/>
  <c r="A1077" i="5" s="1"/>
  <c r="A1078" i="5" s="1"/>
  <c r="A1079" i="5" s="1"/>
  <c r="A1080" i="5" s="1"/>
  <c r="A1081" i="5" s="1"/>
  <c r="A1082" i="5" s="1"/>
  <c r="A1083" i="5" s="1"/>
  <c r="A1084" i="5" s="1"/>
  <c r="A1085" i="5" s="1"/>
  <c r="A1086" i="5" s="1"/>
  <c r="A1087" i="5" s="1"/>
  <c r="A1088" i="5" s="1"/>
  <c r="A1089" i="5" s="1"/>
  <c r="A1090" i="5" s="1"/>
  <c r="A1091" i="5" s="1"/>
  <c r="A1092" i="5" s="1"/>
  <c r="A1093" i="5" s="1"/>
  <c r="A1094" i="5" s="1"/>
  <c r="A1095" i="5" s="1"/>
  <c r="A1096" i="5" s="1"/>
  <c r="A1097" i="5" s="1"/>
  <c r="A1098" i="5" s="1"/>
  <c r="A1099" i="5" s="1"/>
  <c r="A1100" i="5" s="1"/>
  <c r="A1101" i="5" s="1"/>
  <c r="A1102" i="5" s="1"/>
  <c r="A1103" i="5" s="1"/>
  <c r="A1104" i="5" s="1"/>
  <c r="A1105" i="5" s="1"/>
  <c r="A1106" i="5" s="1"/>
  <c r="A1107" i="5" s="1"/>
  <c r="A1108" i="5" s="1"/>
  <c r="A1109" i="5" s="1"/>
  <c r="A1110" i="5" s="1"/>
  <c r="A1111" i="5" s="1"/>
  <c r="A1112" i="5" s="1"/>
  <c r="A1113" i="5" s="1"/>
  <c r="A1114" i="5" s="1"/>
  <c r="A1115" i="5" s="1"/>
  <c r="A1116" i="5" s="1"/>
  <c r="A1117" i="5" s="1"/>
  <c r="A1118" i="5" s="1"/>
  <c r="A1119" i="5" s="1"/>
  <c r="A1120" i="5" s="1"/>
  <c r="A1121" i="5" s="1"/>
  <c r="A1122" i="5" s="1"/>
  <c r="A1123" i="5" s="1"/>
  <c r="A1124" i="5" s="1"/>
  <c r="A1125" i="5" s="1"/>
  <c r="A1126" i="5" s="1"/>
  <c r="A1127" i="5" s="1"/>
  <c r="A1128" i="5" s="1"/>
  <c r="A1129" i="5" s="1"/>
  <c r="A1130" i="5" s="1"/>
  <c r="A1131" i="5" s="1"/>
  <c r="A1132" i="5" s="1"/>
  <c r="A1133" i="5" s="1"/>
  <c r="A1134" i="5" s="1"/>
  <c r="A1135" i="5" s="1"/>
  <c r="A1136" i="5" s="1"/>
  <c r="A1137" i="5" s="1"/>
  <c r="A1138" i="5" s="1"/>
  <c r="A1139" i="5" s="1"/>
  <c r="A1140" i="5" s="1"/>
  <c r="A1141" i="5" s="1"/>
  <c r="A1142" i="5" s="1"/>
  <c r="A1143" i="5" s="1"/>
  <c r="A1144" i="5" s="1"/>
  <c r="A1145" i="5" s="1"/>
  <c r="A1146" i="5" s="1"/>
  <c r="A1147" i="5" s="1"/>
  <c r="A1148" i="5" s="1"/>
  <c r="A1149" i="5" s="1"/>
  <c r="A1150" i="5" s="1"/>
  <c r="A1151" i="5" s="1"/>
  <c r="A1152" i="5" s="1"/>
  <c r="A1153" i="5" s="1"/>
  <c r="A1154" i="5" s="1"/>
  <c r="A1155" i="5" s="1"/>
  <c r="A1156" i="5" s="1"/>
  <c r="A1157" i="5" s="1"/>
  <c r="A1158" i="5" s="1"/>
  <c r="A1159" i="5" s="1"/>
  <c r="A1160" i="5" s="1"/>
  <c r="A1161" i="5" s="1"/>
  <c r="A1162" i="5" s="1"/>
  <c r="A1163" i="5" s="1"/>
  <c r="A1164" i="5" s="1"/>
  <c r="A1165" i="5" s="1"/>
  <c r="A1166" i="5" s="1"/>
  <c r="A1167" i="5" s="1"/>
  <c r="A1168" i="5" s="1"/>
  <c r="A1169" i="5" s="1"/>
  <c r="A1170" i="5" s="1"/>
  <c r="A1171" i="5" s="1"/>
  <c r="A1172" i="5" s="1"/>
  <c r="A1173" i="5" s="1"/>
  <c r="A1174" i="5" s="1"/>
  <c r="A1175" i="5" s="1"/>
  <c r="A1176" i="5" s="1"/>
  <c r="A1177" i="5" s="1"/>
  <c r="A1178" i="5" s="1"/>
  <c r="A1179" i="5" s="1"/>
  <c r="A1180" i="5" s="1"/>
  <c r="A1181" i="5" s="1"/>
  <c r="A1182" i="5" s="1"/>
  <c r="A1183" i="5" s="1"/>
  <c r="A1184" i="5" s="1"/>
  <c r="A1185" i="5" s="1"/>
  <c r="A1186" i="5" s="1"/>
  <c r="A1187" i="5" s="1"/>
  <c r="A1188" i="5" s="1"/>
  <c r="A1189" i="5" s="1"/>
  <c r="A1190" i="5" s="1"/>
  <c r="A1191" i="5" s="1"/>
  <c r="A1192" i="5" s="1"/>
  <c r="A1193" i="5" s="1"/>
  <c r="A1194" i="5" s="1"/>
  <c r="A1195" i="5" s="1"/>
  <c r="A1196" i="5" s="1"/>
  <c r="A1197" i="5" s="1"/>
  <c r="A1198" i="5" s="1"/>
  <c r="A1199" i="5" s="1"/>
  <c r="A1200" i="5" s="1"/>
  <c r="A1201" i="5" s="1"/>
  <c r="A1202" i="5" s="1"/>
  <c r="A1203" i="5" s="1"/>
  <c r="A1204" i="5" s="1"/>
  <c r="A1205" i="5" s="1"/>
  <c r="A1206" i="5" s="1"/>
  <c r="A1207" i="5" s="1"/>
  <c r="A1208" i="5" s="1"/>
  <c r="A1209" i="5" s="1"/>
  <c r="A1210" i="5" s="1"/>
  <c r="A1211" i="5" s="1"/>
  <c r="A1212" i="5" s="1"/>
  <c r="A1213" i="5" s="1"/>
  <c r="A1214" i="5" s="1"/>
  <c r="A1215" i="5" s="1"/>
  <c r="A1216" i="5" s="1"/>
  <c r="A1217" i="5" s="1"/>
  <c r="A1218" i="5" s="1"/>
  <c r="A1219" i="5" s="1"/>
  <c r="A1220" i="5" s="1"/>
  <c r="A1221" i="5" s="1"/>
  <c r="A1222" i="5" s="1"/>
  <c r="A1223" i="5" s="1"/>
  <c r="A1224" i="5" s="1"/>
  <c r="A1225" i="5" s="1"/>
  <c r="A1226" i="5" s="1"/>
  <c r="A1227" i="5" s="1"/>
  <c r="A1228" i="5" s="1"/>
  <c r="A1229" i="5" s="1"/>
  <c r="A1230" i="5" s="1"/>
  <c r="A1231" i="5" s="1"/>
  <c r="A1232" i="5" s="1"/>
  <c r="A1233" i="5" s="1"/>
  <c r="A1234" i="5" s="1"/>
  <c r="A1235" i="5" s="1"/>
  <c r="A1236" i="5" s="1"/>
  <c r="A1237" i="5" s="1"/>
  <c r="A1238" i="5" s="1"/>
  <c r="A1239" i="5" s="1"/>
  <c r="A1240" i="5" s="1"/>
  <c r="A1241" i="5" s="1"/>
  <c r="A1242" i="5" s="1"/>
  <c r="A1243" i="5" s="1"/>
  <c r="A1244" i="5" s="1"/>
  <c r="A1245" i="5" s="1"/>
  <c r="A1246" i="5" s="1"/>
  <c r="A1247" i="5" s="1"/>
  <c r="A1248" i="5" s="1"/>
  <c r="A1249" i="5" s="1"/>
  <c r="A1250" i="5" s="1"/>
  <c r="A1251" i="5" s="1"/>
  <c r="A1252" i="5" s="1"/>
  <c r="A1253" i="5" s="1"/>
  <c r="A1254" i="5" s="1"/>
  <c r="A1255" i="5" s="1"/>
  <c r="A1256" i="5" s="1"/>
  <c r="A1257" i="5" s="1"/>
  <c r="A1258" i="5" s="1"/>
  <c r="A1259" i="5" s="1"/>
  <c r="A1260" i="5" s="1"/>
  <c r="A1261" i="5" s="1"/>
  <c r="A1262" i="5" s="1"/>
  <c r="A1263" i="5" s="1"/>
  <c r="A1264" i="5" s="1"/>
  <c r="A1265" i="5" s="1"/>
  <c r="A1266" i="5" s="1"/>
  <c r="A1267" i="5" s="1"/>
  <c r="A1268" i="5" s="1"/>
  <c r="A1269" i="5" s="1"/>
  <c r="A1270" i="5" s="1"/>
  <c r="A1271" i="5" s="1"/>
  <c r="A1272" i="5" s="1"/>
  <c r="A1273" i="5" s="1"/>
  <c r="A1274" i="5" s="1"/>
  <c r="A1275" i="5" s="1"/>
  <c r="A1276" i="5" s="1"/>
  <c r="A1277" i="5" s="1"/>
  <c r="A1278" i="5" s="1"/>
  <c r="A1279" i="5" s="1"/>
  <c r="A1280" i="5" s="1"/>
  <c r="A1281" i="5" s="1"/>
  <c r="A1282" i="5" s="1"/>
  <c r="A1283" i="5" s="1"/>
  <c r="A1284" i="5" s="1"/>
  <c r="A1285" i="5" s="1"/>
  <c r="A1286" i="5" s="1"/>
  <c r="A1287" i="5" s="1"/>
  <c r="A1288" i="5" s="1"/>
  <c r="A1289" i="5" s="1"/>
  <c r="A1290" i="5" s="1"/>
  <c r="A1291" i="5" s="1"/>
  <c r="A1292" i="5" s="1"/>
  <c r="A1293" i="5" s="1"/>
  <c r="A1294" i="5" s="1"/>
  <c r="A1295" i="5" s="1"/>
  <c r="A1296" i="5" s="1"/>
  <c r="A1297" i="5" s="1"/>
  <c r="A1298" i="5" s="1"/>
  <c r="A1299" i="5" s="1"/>
  <c r="A1300" i="5" s="1"/>
  <c r="A1301" i="5" s="1"/>
  <c r="A1302" i="5" s="1"/>
  <c r="A1303" i="5" s="1"/>
  <c r="A1304" i="5" s="1"/>
  <c r="A1305" i="5" s="1"/>
  <c r="A1306" i="5" s="1"/>
  <c r="A1307" i="5" s="1"/>
  <c r="A1308" i="5" s="1"/>
  <c r="A1309" i="5" s="1"/>
  <c r="A1310" i="5" s="1"/>
  <c r="A1311" i="5" s="1"/>
  <c r="A1312" i="5" s="1"/>
  <c r="A1313" i="5" s="1"/>
  <c r="A1314" i="5" s="1"/>
  <c r="A1315" i="5" s="1"/>
  <c r="A1316" i="5" s="1"/>
  <c r="A1317" i="5" s="1"/>
  <c r="A1318" i="5" s="1"/>
  <c r="A1319" i="5" s="1"/>
  <c r="A1320" i="5" s="1"/>
  <c r="A1321" i="5" s="1"/>
  <c r="A1322" i="5" s="1"/>
  <c r="A1323" i="5" s="1"/>
  <c r="A1324" i="5" s="1"/>
  <c r="A1325" i="5" s="1"/>
  <c r="A1326" i="5" s="1"/>
  <c r="A1327" i="5" s="1"/>
  <c r="A1328" i="5" s="1"/>
  <c r="A1329" i="5" s="1"/>
  <c r="A507" i="11"/>
  <c r="A508" i="11" s="1"/>
  <c r="A509" i="11" s="1"/>
  <c r="A510" i="11" s="1"/>
  <c r="A511" i="11" s="1"/>
  <c r="A512" i="11" s="1"/>
  <c r="A513" i="11" s="1"/>
  <c r="A514" i="11" s="1"/>
  <c r="A515" i="11" s="1"/>
  <c r="A516" i="11" s="1"/>
  <c r="A517" i="11" s="1"/>
  <c r="A518" i="11" s="1"/>
  <c r="A519" i="11" s="1"/>
  <c r="A520" i="11" s="1"/>
  <c r="A521" i="11" s="1"/>
  <c r="A522" i="11" s="1"/>
  <c r="A523" i="11" s="1"/>
  <c r="A524" i="11" s="1"/>
  <c r="A525" i="11" s="1"/>
  <c r="A526" i="11" s="1"/>
  <c r="A527" i="11" s="1"/>
  <c r="A528" i="11" s="1"/>
  <c r="A529" i="11" s="1"/>
  <c r="A530" i="11" s="1"/>
  <c r="A531" i="11" s="1"/>
  <c r="A532" i="11" s="1"/>
  <c r="A533" i="11" s="1"/>
  <c r="A534" i="11" s="1"/>
  <c r="A535" i="11" s="1"/>
  <c r="A536" i="11" s="1"/>
  <c r="A537" i="11" s="1"/>
  <c r="A538" i="11" s="1"/>
  <c r="A539" i="11" s="1"/>
  <c r="N1475" i="3"/>
  <c r="M349" i="17"/>
  <c r="P421" i="17"/>
  <c r="M776" i="17"/>
  <c r="P776" i="17" s="1"/>
  <c r="M484" i="17"/>
  <c r="P780" i="17"/>
  <c r="M456" i="17"/>
  <c r="P861" i="17"/>
  <c r="M427" i="17"/>
  <c r="M492" i="17"/>
  <c r="P838" i="17"/>
  <c r="M325" i="17"/>
  <c r="M419" i="17"/>
  <c r="M1037" i="17"/>
  <c r="M276" i="17"/>
  <c r="M531" i="17"/>
  <c r="M821" i="17"/>
  <c r="P821" i="17" s="1"/>
  <c r="P854" i="17"/>
  <c r="M520" i="17"/>
  <c r="M860" i="17"/>
  <c r="P860" i="17" s="1"/>
  <c r="P792" i="17"/>
  <c r="M830" i="17"/>
  <c r="P830" i="17" s="1"/>
  <c r="M989" i="17"/>
  <c r="M1051" i="17"/>
  <c r="M859" i="17"/>
  <c r="P859" i="17" s="1"/>
  <c r="M365" i="17"/>
  <c r="M375" i="17"/>
  <c r="M979" i="17"/>
  <c r="M1042" i="17"/>
  <c r="M269" i="17"/>
  <c r="M266" i="17"/>
  <c r="M331" i="17"/>
  <c r="M393" i="17"/>
  <c r="M425" i="17"/>
  <c r="M435" i="17"/>
  <c r="M437" i="17"/>
  <c r="M942" i="17"/>
  <c r="M423" i="17"/>
  <c r="M1029" i="17"/>
  <c r="M770" i="17"/>
  <c r="P770" i="17" s="1"/>
  <c r="M869" i="17"/>
  <c r="P869" i="17" s="1"/>
  <c r="P832" i="17"/>
  <c r="M816" i="17"/>
  <c r="P816" i="17" s="1"/>
  <c r="P813" i="17"/>
  <c r="M415" i="17"/>
  <c r="M862" i="17"/>
  <c r="P862" i="17" s="1"/>
  <c r="M319" i="17"/>
  <c r="M373" i="17"/>
  <c r="M473" i="17"/>
  <c r="P1009" i="17"/>
  <c r="M858" i="17"/>
  <c r="P858" i="17" s="1"/>
  <c r="J900" i="17"/>
  <c r="M806" i="11"/>
  <c r="M625" i="11"/>
  <c r="M320" i="11"/>
  <c r="M579" i="11"/>
  <c r="M656" i="11"/>
  <c r="M797" i="11"/>
  <c r="M283" i="11"/>
  <c r="P1023" i="11"/>
  <c r="M580" i="11"/>
  <c r="M546" i="11"/>
  <c r="M560" i="11"/>
  <c r="M591" i="11"/>
  <c r="M615" i="11"/>
  <c r="M670" i="11"/>
  <c r="M359" i="11"/>
  <c r="P169" i="16"/>
  <c r="M1158" i="16"/>
  <c r="M1276" i="16"/>
  <c r="M1312" i="16"/>
  <c r="P1203" i="16"/>
  <c r="M1287" i="16"/>
  <c r="M1140" i="16"/>
  <c r="P69" i="16"/>
  <c r="M1269" i="16"/>
  <c r="P165" i="16"/>
  <c r="M1261" i="16"/>
  <c r="M1108" i="16"/>
  <c r="M819" i="16"/>
  <c r="M144" i="16"/>
  <c r="M1275" i="16"/>
  <c r="M1174" i="16"/>
  <c r="M1133" i="16"/>
  <c r="M1308" i="16"/>
  <c r="P1264" i="16"/>
  <c r="M1166" i="16"/>
  <c r="M1119" i="16"/>
  <c r="P137" i="16"/>
  <c r="M182" i="16"/>
  <c r="M1124" i="16"/>
  <c r="M996" i="16"/>
  <c r="M1125" i="10"/>
  <c r="M38" i="10"/>
  <c r="P24" i="10"/>
  <c r="M1204" i="10"/>
  <c r="M1093" i="10"/>
  <c r="P400" i="10"/>
  <c r="M1281" i="10"/>
  <c r="M1278" i="10"/>
  <c r="M110" i="10"/>
  <c r="M174" i="10"/>
  <c r="N983" i="9"/>
  <c r="N977" i="9"/>
  <c r="Q977" i="9" s="1"/>
  <c r="H975" i="1" s="1"/>
  <c r="N973" i="9"/>
  <c r="N971" i="9"/>
  <c r="Q971" i="9" s="1"/>
  <c r="H969" i="1" s="1"/>
  <c r="N967" i="9"/>
  <c r="I331" i="8"/>
  <c r="L331" i="8" s="1"/>
  <c r="J877" i="1"/>
  <c r="M75" i="7"/>
  <c r="P75" i="7" s="1"/>
  <c r="J61" i="1"/>
  <c r="M370" i="7"/>
  <c r="P370" i="7" s="1"/>
  <c r="M407" i="7"/>
  <c r="J144" i="1"/>
  <c r="M231" i="7"/>
  <c r="P231" i="7" s="1"/>
  <c r="K1001" i="3"/>
  <c r="N1001" i="3" s="1"/>
  <c r="K1231" i="3"/>
  <c r="N1231" i="3" s="1"/>
  <c r="K667" i="3"/>
  <c r="K63" i="3"/>
  <c r="N63" i="3" s="1"/>
  <c r="J803" i="4"/>
  <c r="J644" i="4"/>
  <c r="J467" i="4"/>
  <c r="J510" i="4"/>
  <c r="J243" i="4"/>
  <c r="J450" i="4"/>
  <c r="J612" i="4"/>
  <c r="J79" i="4"/>
  <c r="J488" i="4"/>
  <c r="K241" i="2"/>
  <c r="N241" i="2" s="1"/>
  <c r="D242" i="1" s="1"/>
  <c r="K643" i="2"/>
  <c r="K299" i="2"/>
  <c r="K183" i="2"/>
  <c r="K1130" i="2"/>
  <c r="K553" i="2"/>
  <c r="K215" i="2"/>
  <c r="K155" i="2"/>
  <c r="K609" i="2"/>
  <c r="K175" i="2"/>
  <c r="K263" i="2"/>
  <c r="K167" i="2"/>
  <c r="K199" i="2"/>
  <c r="K255" i="2"/>
  <c r="K1435" i="2"/>
  <c r="K116" i="2"/>
  <c r="K179" i="2"/>
  <c r="K291" i="2"/>
  <c r="K163" i="2"/>
  <c r="K177" i="2"/>
  <c r="K187" i="2"/>
  <c r="K217" i="2"/>
  <c r="N217" i="2" s="1"/>
  <c r="D218" i="1" s="1"/>
  <c r="K265" i="2"/>
  <c r="K311" i="2"/>
  <c r="K617" i="2"/>
  <c r="K1201" i="2"/>
  <c r="K149" i="2"/>
  <c r="K171" i="2"/>
  <c r="K181" i="2"/>
  <c r="N181" i="2" s="1"/>
  <c r="D182" i="1" s="1"/>
  <c r="K237" i="2"/>
  <c r="K259" i="2"/>
  <c r="K295" i="2"/>
  <c r="K573" i="2"/>
  <c r="I414" i="13"/>
  <c r="I622" i="13"/>
  <c r="I538" i="13"/>
  <c r="I645" i="13"/>
  <c r="I503" i="13"/>
  <c r="I465" i="13"/>
  <c r="I565" i="13"/>
  <c r="I522" i="13"/>
  <c r="I408" i="13"/>
  <c r="I572" i="13"/>
  <c r="I429" i="13"/>
  <c r="I401" i="13"/>
  <c r="I425" i="13"/>
  <c r="I432" i="13"/>
  <c r="M964" i="17"/>
  <c r="M958" i="17"/>
  <c r="M273" i="17"/>
  <c r="M900" i="17"/>
  <c r="M12" i="17"/>
  <c r="M20" i="17"/>
  <c r="M28" i="17"/>
  <c r="M42" i="17"/>
  <c r="M50" i="17"/>
  <c r="M58" i="17"/>
  <c r="M94" i="17"/>
  <c r="M96" i="17"/>
  <c r="M112" i="17"/>
  <c r="M116" i="17"/>
  <c r="M118" i="17"/>
  <c r="M122" i="17"/>
  <c r="M140" i="17"/>
  <c r="M160" i="17"/>
  <c r="M164" i="17"/>
  <c r="M168" i="17"/>
  <c r="M172" i="17"/>
  <c r="M176" i="17"/>
  <c r="M180" i="17"/>
  <c r="M267" i="17"/>
  <c r="M333" i="17"/>
  <c r="M826" i="17"/>
  <c r="P826" i="17" s="1"/>
  <c r="M1025" i="17"/>
  <c r="M1006" i="17"/>
  <c r="M998" i="17"/>
  <c r="M512" i="17"/>
  <c r="M506" i="17"/>
  <c r="M961" i="17"/>
  <c r="M268" i="17"/>
  <c r="M881" i="17"/>
  <c r="M863" i="17"/>
  <c r="M63" i="17"/>
  <c r="M67" i="17"/>
  <c r="M71" i="17"/>
  <c r="M75" i="17"/>
  <c r="M79" i="17"/>
  <c r="M81" i="17"/>
  <c r="M83" i="17"/>
  <c r="M87" i="17"/>
  <c r="M89" i="17"/>
  <c r="M91" i="17"/>
  <c r="M101" i="17"/>
  <c r="M105" i="17"/>
  <c r="M109" i="17"/>
  <c r="M125" i="17"/>
  <c r="M147" i="17"/>
  <c r="M155" i="17"/>
  <c r="M157" i="17"/>
  <c r="M457" i="17"/>
  <c r="M311" i="17"/>
  <c r="M329" i="17"/>
  <c r="M904" i="17"/>
  <c r="M935" i="17"/>
  <c r="M261" i="17"/>
  <c r="P848" i="17"/>
  <c r="M528" i="17"/>
  <c r="M521" i="17"/>
  <c r="M519" i="17"/>
  <c r="M501" i="17"/>
  <c r="M490" i="17"/>
  <c r="M486" i="17"/>
  <c r="M480" i="17"/>
  <c r="M476" i="17"/>
  <c r="F288" i="17"/>
  <c r="M293" i="17"/>
  <c r="M355" i="17"/>
  <c r="M470" i="17"/>
  <c r="M1016" i="17"/>
  <c r="P1039" i="17"/>
  <c r="M1048" i="17"/>
  <c r="M806" i="17"/>
  <c r="P806" i="17" s="1"/>
  <c r="M788" i="17"/>
  <c r="P788" i="17" s="1"/>
  <c r="P847" i="17"/>
  <c r="P777" i="17"/>
  <c r="M868" i="17"/>
  <c r="P868" i="17" s="1"/>
  <c r="M305" i="17"/>
  <c r="M345" i="17"/>
  <c r="M347" i="17"/>
  <c r="M361" i="17"/>
  <c r="M367" i="17"/>
  <c r="M971" i="17"/>
  <c r="M1049" i="17"/>
  <c r="M297" i="17"/>
  <c r="M335" i="17"/>
  <c r="M341" i="17"/>
  <c r="M353" i="17"/>
  <c r="M475" i="17"/>
  <c r="M1030" i="17"/>
  <c r="M1058" i="17"/>
  <c r="P814" i="17"/>
  <c r="P808" i="17"/>
  <c r="P768" i="17"/>
  <c r="M885" i="17"/>
  <c r="M834" i="17"/>
  <c r="P834" i="17" s="1"/>
  <c r="M1052" i="17"/>
  <c r="M1040" i="17"/>
  <c r="M1028" i="17"/>
  <c r="M1024" i="17"/>
  <c r="M1005" i="17"/>
  <c r="M984" i="17"/>
  <c r="M982" i="17"/>
  <c r="M978" i="17"/>
  <c r="M974" i="17"/>
  <c r="M944" i="17"/>
  <c r="M97" i="17"/>
  <c r="M103" i="17"/>
  <c r="M111" i="17"/>
  <c r="M115" i="17"/>
  <c r="M119" i="17"/>
  <c r="M123" i="17"/>
  <c r="M127" i="17"/>
  <c r="M129" i="17"/>
  <c r="M131" i="17"/>
  <c r="M133" i="17"/>
  <c r="M135" i="17"/>
  <c r="M137" i="17"/>
  <c r="M139" i="17"/>
  <c r="M159" i="17"/>
  <c r="M452" i="17"/>
  <c r="M986" i="17"/>
  <c r="M499" i="17"/>
  <c r="M527" i="17"/>
  <c r="M879" i="17"/>
  <c r="P879" i="17" s="1"/>
  <c r="M872" i="17"/>
  <c r="M828" i="17"/>
  <c r="M825" i="17"/>
  <c r="M822" i="17"/>
  <c r="M819" i="17"/>
  <c r="M803" i="17"/>
  <c r="M799" i="17"/>
  <c r="M785" i="17"/>
  <c r="M763" i="17"/>
  <c r="M197" i="17"/>
  <c r="M525" i="17"/>
  <c r="M510" i="17"/>
  <c r="M508" i="17"/>
  <c r="M504" i="17"/>
  <c r="M502" i="17"/>
  <c r="M500" i="17"/>
  <c r="M497" i="17"/>
  <c r="M495" i="17"/>
  <c r="M493" i="17"/>
  <c r="M489" i="17"/>
  <c r="Q446" i="17"/>
  <c r="M279" i="17"/>
  <c r="M277" i="17"/>
  <c r="M270" i="17"/>
  <c r="M264" i="17"/>
  <c r="M262" i="17"/>
  <c r="M875" i="17"/>
  <c r="M811" i="17"/>
  <c r="M798" i="17"/>
  <c r="M765" i="17"/>
  <c r="M34" i="17"/>
  <c r="M36" i="17"/>
  <c r="M62" i="17"/>
  <c r="M68" i="17"/>
  <c r="M78" i="17"/>
  <c r="M86" i="17"/>
  <c r="M399" i="17"/>
  <c r="M477" i="17"/>
  <c r="M1008" i="17"/>
  <c r="M1050" i="17"/>
  <c r="M275" i="17"/>
  <c r="P769" i="17"/>
  <c r="M959" i="17"/>
  <c r="M1021" i="17"/>
  <c r="M1013" i="17"/>
  <c r="M1002" i="17"/>
  <c r="M509" i="17"/>
  <c r="M482" i="17"/>
  <c r="M1035" i="17"/>
  <c r="M789" i="17"/>
  <c r="M977" i="11"/>
  <c r="M605" i="11"/>
  <c r="M631" i="11"/>
  <c r="M482" i="11"/>
  <c r="M889" i="11"/>
  <c r="M764" i="11"/>
  <c r="M717" i="11"/>
  <c r="M637" i="11"/>
  <c r="M633" i="11"/>
  <c r="M621" i="11"/>
  <c r="M617" i="11"/>
  <c r="M607" i="11"/>
  <c r="M603" i="11"/>
  <c r="M599" i="11"/>
  <c r="M587" i="11"/>
  <c r="M583" i="11"/>
  <c r="M571" i="11"/>
  <c r="M567" i="11"/>
  <c r="M556" i="11"/>
  <c r="M550" i="11"/>
  <c r="M542" i="11"/>
  <c r="M23" i="11"/>
  <c r="M1005" i="11"/>
  <c r="M30" i="11"/>
  <c r="M37" i="11"/>
  <c r="M75" i="11"/>
  <c r="M71" i="11"/>
  <c r="M59" i="11"/>
  <c r="M55" i="11"/>
  <c r="M85" i="11"/>
  <c r="M81" i="11"/>
  <c r="M132" i="11"/>
  <c r="M128" i="11"/>
  <c r="M124" i="11"/>
  <c r="M116" i="11"/>
  <c r="M112" i="11"/>
  <c r="M108" i="11"/>
  <c r="M104" i="11"/>
  <c r="M423" i="11"/>
  <c r="M329" i="11"/>
  <c r="M181" i="11"/>
  <c r="M192" i="11"/>
  <c r="M200" i="11"/>
  <c r="M262" i="11"/>
  <c r="M218" i="11"/>
  <c r="M274" i="11"/>
  <c r="M483" i="11"/>
  <c r="M221" i="11"/>
  <c r="M752" i="11"/>
  <c r="M748" i="11"/>
  <c r="M728" i="11"/>
  <c r="M699" i="11"/>
  <c r="M695" i="11"/>
  <c r="M691" i="11"/>
  <c r="M680" i="11"/>
  <c r="M677" i="11"/>
  <c r="M655" i="11"/>
  <c r="M648" i="11"/>
  <c r="M644" i="11"/>
  <c r="M632" i="11"/>
  <c r="M614" i="11"/>
  <c r="M598" i="11"/>
  <c r="M590" i="11"/>
  <c r="M582" i="11"/>
  <c r="M570" i="11"/>
  <c r="M566" i="11"/>
  <c r="M555" i="11"/>
  <c r="M549" i="11"/>
  <c r="M14" i="11"/>
  <c r="M28" i="11"/>
  <c r="M42" i="11"/>
  <c r="M66" i="11"/>
  <c r="M92" i="11"/>
  <c r="M115" i="11"/>
  <c r="M107" i="11"/>
  <c r="M172" i="11"/>
  <c r="M160" i="11"/>
  <c r="M156" i="11"/>
  <c r="M140" i="11"/>
  <c r="M21" i="11"/>
  <c r="M658" i="11"/>
  <c r="M855" i="11"/>
  <c r="M1020" i="11"/>
  <c r="M636" i="11"/>
  <c r="M652" i="11"/>
  <c r="M703" i="11"/>
  <c r="M425" i="11"/>
  <c r="M389" i="11"/>
  <c r="M622" i="11"/>
  <c r="M667" i="11"/>
  <c r="M738" i="11"/>
  <c r="M758" i="11"/>
  <c r="P327" i="11"/>
  <c r="M346" i="11"/>
  <c r="M374" i="11"/>
  <c r="M397" i="11"/>
  <c r="P100" i="16"/>
  <c r="P29" i="16"/>
  <c r="M187" i="16"/>
  <c r="M172" i="16"/>
  <c r="P172" i="16" s="1"/>
  <c r="P44" i="16"/>
  <c r="M247" i="16"/>
  <c r="M60" i="16"/>
  <c r="P8" i="16"/>
  <c r="P116" i="16"/>
  <c r="M16" i="16"/>
  <c r="P16" i="16" s="1"/>
  <c r="M128" i="16"/>
  <c r="P168" i="16"/>
  <c r="M20" i="16"/>
  <c r="P188" i="16"/>
  <c r="M1279" i="16"/>
  <c r="M1272" i="16"/>
  <c r="P1088" i="16"/>
  <c r="M455" i="16"/>
  <c r="M19" i="16"/>
  <c r="M123" i="16"/>
  <c r="M195" i="16"/>
  <c r="P167" i="16"/>
  <c r="M1101" i="16"/>
  <c r="M1075" i="16"/>
  <c r="P715" i="16"/>
  <c r="P12" i="16"/>
  <c r="M108" i="16"/>
  <c r="P124" i="16"/>
  <c r="M208" i="16"/>
  <c r="M846" i="16"/>
  <c r="P70" i="16"/>
  <c r="M166" i="16"/>
  <c r="P166" i="16" s="1"/>
  <c r="P6" i="16"/>
  <c r="P92" i="16"/>
  <c r="M118" i="16"/>
  <c r="M192" i="16"/>
  <c r="M37" i="16"/>
  <c r="P53" i="16"/>
  <c r="P185" i="16"/>
  <c r="M193" i="16"/>
  <c r="M213" i="16"/>
  <c r="M177" i="16"/>
  <c r="P77" i="16"/>
  <c r="M145" i="16"/>
  <c r="P221" i="16"/>
  <c r="M11" i="16"/>
  <c r="M45" i="16"/>
  <c r="M61" i="16"/>
  <c r="P135" i="16"/>
  <c r="M155" i="16"/>
  <c r="P31" i="16"/>
  <c r="P79" i="16"/>
  <c r="M163" i="16"/>
  <c r="P199" i="16"/>
  <c r="M219" i="16"/>
  <c r="P7" i="16"/>
  <c r="P15" i="16"/>
  <c r="M35" i="16"/>
  <c r="M83" i="16"/>
  <c r="P83" i="16" s="1"/>
  <c r="M27" i="16"/>
  <c r="M131" i="16"/>
  <c r="M227" i="16"/>
  <c r="P227" i="16" s="1"/>
  <c r="M1237" i="16"/>
  <c r="M1159" i="16"/>
  <c r="M1116" i="16"/>
  <c r="P953" i="16"/>
  <c r="P495" i="16"/>
  <c r="M192" i="10"/>
  <c r="P192" i="10" s="1"/>
  <c r="M52" i="10"/>
  <c r="P220" i="10"/>
  <c r="M1144" i="10"/>
  <c r="P498" i="10"/>
  <c r="M1169" i="10"/>
  <c r="M138" i="10"/>
  <c r="M6" i="10"/>
  <c r="M74" i="10"/>
  <c r="M146" i="10"/>
  <c r="P206" i="10"/>
  <c r="M1222" i="10"/>
  <c r="M1123" i="10"/>
  <c r="M1113" i="10"/>
  <c r="P456" i="10"/>
  <c r="M86" i="10"/>
  <c r="M1218" i="10"/>
  <c r="M1099" i="10"/>
  <c r="M1079" i="10"/>
  <c r="P32" i="10"/>
  <c r="M60" i="10"/>
  <c r="P92" i="10"/>
  <c r="M116" i="10"/>
  <c r="M200" i="10"/>
  <c r="P200" i="10" s="1"/>
  <c r="M224" i="10"/>
  <c r="M12" i="10"/>
  <c r="P12" i="10" s="1"/>
  <c r="F13" i="1" s="1"/>
  <c r="M68" i="10"/>
  <c r="P100" i="10"/>
  <c r="M124" i="10"/>
  <c r="P152" i="10"/>
  <c r="M180" i="10"/>
  <c r="M20" i="10"/>
  <c r="M44" i="10"/>
  <c r="M108" i="10"/>
  <c r="M132" i="10"/>
  <c r="P160" i="10"/>
  <c r="P188" i="10"/>
  <c r="M212" i="10"/>
  <c r="P212" i="10" s="1"/>
  <c r="P143" i="10"/>
  <c r="M109" i="10"/>
  <c r="M882" i="10"/>
  <c r="P8" i="10"/>
  <c r="F9" i="1" s="1"/>
  <c r="M22" i="10"/>
  <c r="M36" i="10"/>
  <c r="P48" i="10"/>
  <c r="M64" i="10"/>
  <c r="M82" i="10"/>
  <c r="P96" i="10"/>
  <c r="M120" i="10"/>
  <c r="P120" i="10" s="1"/>
  <c r="M134" i="10"/>
  <c r="M150" i="10"/>
  <c r="P164" i="10"/>
  <c r="P176" i="10"/>
  <c r="P190" i="10"/>
  <c r="P204" i="10"/>
  <c r="M216" i="10"/>
  <c r="M228" i="10"/>
  <c r="P457" i="10"/>
  <c r="P16" i="10"/>
  <c r="M28" i="10"/>
  <c r="P40" i="10"/>
  <c r="M56" i="10"/>
  <c r="M70" i="10"/>
  <c r="P88" i="10"/>
  <c r="P104" i="10"/>
  <c r="P112" i="10"/>
  <c r="M128" i="10"/>
  <c r="P156" i="10"/>
  <c r="M172" i="10"/>
  <c r="P172" i="10" s="1"/>
  <c r="M184" i="10"/>
  <c r="M196" i="10"/>
  <c r="M208" i="10"/>
  <c r="P222" i="10"/>
  <c r="P417" i="10"/>
  <c r="M673" i="10"/>
  <c r="M1338" i="10"/>
  <c r="M45" i="10"/>
  <c r="P45" i="10" s="1"/>
  <c r="P941" i="10"/>
  <c r="M13" i="10"/>
  <c r="P13" i="10" s="1"/>
  <c r="M77" i="10"/>
  <c r="M1197" i="10"/>
  <c r="P458" i="10"/>
  <c r="M61" i="10"/>
  <c r="P61" i="10" s="1"/>
  <c r="P159" i="10"/>
  <c r="P191" i="10"/>
  <c r="P223" i="10"/>
  <c r="P920" i="10"/>
  <c r="P31" i="10"/>
  <c r="F32" i="1" s="1"/>
  <c r="P111" i="10"/>
  <c r="M93" i="10"/>
  <c r="P127" i="10"/>
  <c r="M189" i="10"/>
  <c r="M221" i="10"/>
  <c r="M440" i="10"/>
  <c r="P478" i="10"/>
  <c r="P905" i="10"/>
  <c r="N980" i="9"/>
  <c r="N919" i="9"/>
  <c r="N1192" i="9"/>
  <c r="N1020" i="9"/>
  <c r="N829" i="9"/>
  <c r="N1310" i="9"/>
  <c r="N821" i="9"/>
  <c r="Q821" i="9" s="1"/>
  <c r="H821" i="1" s="1"/>
  <c r="N774" i="9"/>
  <c r="I355" i="8"/>
  <c r="L355" i="8" s="1"/>
  <c r="I357" i="8"/>
  <c r="L357" i="8" s="1"/>
  <c r="I337" i="8"/>
  <c r="L337" i="8" s="1"/>
  <c r="I339" i="8"/>
  <c r="L339" i="8" s="1"/>
  <c r="I347" i="8"/>
  <c r="L347" i="8" s="1"/>
  <c r="I294" i="8"/>
  <c r="L294" i="8" s="1"/>
  <c r="I213" i="8"/>
  <c r="L213" i="8" s="1"/>
  <c r="I325" i="8"/>
  <c r="L325" i="8" s="1"/>
  <c r="I245" i="8"/>
  <c r="L245" i="8" s="1"/>
  <c r="I77" i="8"/>
  <c r="L77" i="8" s="1"/>
  <c r="I149" i="8"/>
  <c r="L149" i="8" s="1"/>
  <c r="I221" i="8"/>
  <c r="L221" i="8" s="1"/>
  <c r="I29" i="8"/>
  <c r="L29" i="8" s="1"/>
  <c r="I61" i="8"/>
  <c r="L61" i="8" s="1"/>
  <c r="I117" i="8"/>
  <c r="L117" i="8" s="1"/>
  <c r="I197" i="8"/>
  <c r="L197" i="8" s="1"/>
  <c r="I341" i="8"/>
  <c r="L341" i="8" s="1"/>
  <c r="I353" i="8"/>
  <c r="L353" i="8" s="1"/>
  <c r="I261" i="8"/>
  <c r="L261" i="8" s="1"/>
  <c r="I329" i="8"/>
  <c r="L329" i="8" s="1"/>
  <c r="I349" i="8"/>
  <c r="L349" i="8" s="1"/>
  <c r="I37" i="8"/>
  <c r="L37" i="8" s="1"/>
  <c r="I101" i="8"/>
  <c r="L101" i="8" s="1"/>
  <c r="I181" i="8"/>
  <c r="L181" i="8" s="1"/>
  <c r="I237" i="8"/>
  <c r="L237" i="8" s="1"/>
  <c r="I333" i="8"/>
  <c r="L333" i="8" s="1"/>
  <c r="I345" i="8"/>
  <c r="L345" i="8" s="1"/>
  <c r="I196" i="8"/>
  <c r="L196" i="8" s="1"/>
  <c r="I212" i="8"/>
  <c r="L212" i="8" s="1"/>
  <c r="I84" i="8"/>
  <c r="L84" i="8" s="1"/>
  <c r="I335" i="8"/>
  <c r="L335" i="8" s="1"/>
  <c r="I351" i="8"/>
  <c r="L351" i="8" s="1"/>
  <c r="I108" i="8"/>
  <c r="L108" i="8" s="1"/>
  <c r="I204" i="8"/>
  <c r="L204" i="8" s="1"/>
  <c r="I68" i="8"/>
  <c r="L68" i="8" s="1"/>
  <c r="I516" i="8"/>
  <c r="L516" i="8" s="1"/>
  <c r="J363" i="1"/>
  <c r="J454" i="1"/>
  <c r="J654" i="1"/>
  <c r="J690" i="1"/>
  <c r="M648" i="7"/>
  <c r="P648" i="7" s="1"/>
  <c r="M12" i="7"/>
  <c r="P12" i="7" s="1"/>
  <c r="J101" i="1"/>
  <c r="M44" i="7"/>
  <c r="P44" i="7" s="1"/>
  <c r="M236" i="7"/>
  <c r="P236" i="7" s="1"/>
  <c r="M874" i="7"/>
  <c r="P874" i="7" s="1"/>
  <c r="J96" i="1"/>
  <c r="J168" i="1"/>
  <c r="J666" i="1"/>
  <c r="J196" i="1"/>
  <c r="J541" i="1"/>
  <c r="J493" i="1"/>
  <c r="J458" i="1"/>
  <c r="J426" i="1"/>
  <c r="J596" i="1"/>
  <c r="M88" i="7"/>
  <c r="P88" i="7" s="1"/>
  <c r="M136" i="7"/>
  <c r="P136" i="7" s="1"/>
  <c r="J450" i="1"/>
  <c r="J525" i="1"/>
  <c r="J793" i="1"/>
  <c r="M16" i="7"/>
  <c r="P16" i="7" s="1"/>
  <c r="M48" i="7"/>
  <c r="P48" i="7" s="1"/>
  <c r="M76" i="7"/>
  <c r="P76" i="7" s="1"/>
  <c r="J93" i="1"/>
  <c r="M104" i="7"/>
  <c r="P104" i="7" s="1"/>
  <c r="M120" i="7"/>
  <c r="M204" i="7"/>
  <c r="P204" i="7" s="1"/>
  <c r="M248" i="7"/>
  <c r="P248" i="7" s="1"/>
  <c r="J317" i="1"/>
  <c r="M364" i="7"/>
  <c r="P364" i="7" s="1"/>
  <c r="M516" i="7"/>
  <c r="J53" i="1"/>
  <c r="M80" i="7"/>
  <c r="P80" i="7" s="1"/>
  <c r="M108" i="7"/>
  <c r="P108" i="7" s="1"/>
  <c r="M144" i="7"/>
  <c r="P144" i="7" s="1"/>
  <c r="M216" i="7"/>
  <c r="P216" i="7" s="1"/>
  <c r="J711" i="1"/>
  <c r="J37" i="1"/>
  <c r="J125" i="1"/>
  <c r="M172" i="7"/>
  <c r="M264" i="7"/>
  <c r="P264" i="7" s="1"/>
  <c r="M8" i="7"/>
  <c r="P8" i="7" s="1"/>
  <c r="M24" i="7"/>
  <c r="P24" i="7" s="1"/>
  <c r="M40" i="7"/>
  <c r="P40" i="7" s="1"/>
  <c r="M56" i="7"/>
  <c r="P56" i="7" s="1"/>
  <c r="M72" i="7"/>
  <c r="P72" i="7" s="1"/>
  <c r="J85" i="1"/>
  <c r="M112" i="7"/>
  <c r="P112" i="7" s="1"/>
  <c r="J133" i="1"/>
  <c r="M152" i="7"/>
  <c r="P152" i="7" s="1"/>
  <c r="J189" i="1"/>
  <c r="J279" i="1"/>
  <c r="M468" i="7"/>
  <c r="P468" i="7" s="1"/>
  <c r="M626" i="7"/>
  <c r="P626" i="7" s="1"/>
  <c r="M656" i="7"/>
  <c r="P656" i="7" s="1"/>
  <c r="J669" i="1"/>
  <c r="M779" i="7"/>
  <c r="P779" i="7" s="1"/>
  <c r="J20" i="1"/>
  <c r="M31" i="7"/>
  <c r="P31" i="7" s="1"/>
  <c r="M55" i="7"/>
  <c r="P55" i="7" s="1"/>
  <c r="M271" i="7"/>
  <c r="P271" i="7" s="1"/>
  <c r="M347" i="7"/>
  <c r="P347" i="7" s="1"/>
  <c r="M415" i="7"/>
  <c r="M856" i="7"/>
  <c r="J80" i="1"/>
  <c r="M91" i="7"/>
  <c r="P91" i="7" s="1"/>
  <c r="M183" i="7"/>
  <c r="P183" i="7" s="1"/>
  <c r="J208" i="1"/>
  <c r="M327" i="7"/>
  <c r="P327" i="7" s="1"/>
  <c r="J1446" i="1"/>
  <c r="M15" i="7"/>
  <c r="P15" i="7" s="1"/>
  <c r="J36" i="1"/>
  <c r="J60" i="1"/>
  <c r="M257" i="7"/>
  <c r="P257" i="7" s="1"/>
  <c r="M474" i="7"/>
  <c r="P474" i="7" s="1"/>
  <c r="M574" i="7"/>
  <c r="P574" i="7" s="1"/>
  <c r="M695" i="7"/>
  <c r="P695" i="7" s="1"/>
  <c r="J411" i="1"/>
  <c r="M500" i="7"/>
  <c r="M606" i="7"/>
  <c r="P606" i="7" s="1"/>
  <c r="M436" i="7"/>
  <c r="M480" i="7"/>
  <c r="P480" i="7" s="1"/>
  <c r="M558" i="7"/>
  <c r="P558" i="7" s="1"/>
  <c r="M610" i="7"/>
  <c r="P610" i="7" s="1"/>
  <c r="M652" i="7"/>
  <c r="P652" i="7" s="1"/>
  <c r="M771" i="7"/>
  <c r="J1483" i="1"/>
  <c r="M282" i="7"/>
  <c r="P282" i="7" s="1"/>
  <c r="J403" i="1"/>
  <c r="M523" i="7"/>
  <c r="P523" i="7" s="1"/>
  <c r="J551" i="1"/>
  <c r="J583" i="1"/>
  <c r="M630" i="7"/>
  <c r="J689" i="1"/>
  <c r="M54" i="7"/>
  <c r="P54" i="7" s="1"/>
  <c r="M366" i="7"/>
  <c r="P366" i="7" s="1"/>
  <c r="M504" i="7"/>
  <c r="J540" i="1"/>
  <c r="J587" i="1"/>
  <c r="J635" i="1"/>
  <c r="J677" i="1"/>
  <c r="M699" i="7"/>
  <c r="P699" i="7" s="1"/>
  <c r="J407" i="1"/>
  <c r="M464" i="7"/>
  <c r="P464" i="7" s="1"/>
  <c r="M484" i="7"/>
  <c r="P484" i="7" s="1"/>
  <c r="J509" i="1"/>
  <c r="M527" i="7"/>
  <c r="P527" i="7" s="1"/>
  <c r="J563" i="1"/>
  <c r="M594" i="7"/>
  <c r="P594" i="7" s="1"/>
  <c r="J778" i="1"/>
  <c r="M349" i="7"/>
  <c r="P349" i="7" s="1"/>
  <c r="M309" i="7"/>
  <c r="P309" i="7" s="1"/>
  <c r="J116" i="1"/>
  <c r="M127" i="7"/>
  <c r="P127" i="7" s="1"/>
  <c r="J166" i="1"/>
  <c r="J216" i="1"/>
  <c r="M281" i="7"/>
  <c r="P281" i="7" s="1"/>
  <c r="M307" i="7"/>
  <c r="P307" i="7" s="1"/>
  <c r="M391" i="7"/>
  <c r="P391" i="7" s="1"/>
  <c r="J402" i="1"/>
  <c r="M413" i="7"/>
  <c r="P413" i="7" s="1"/>
  <c r="J420" i="1"/>
  <c r="J449" i="1"/>
  <c r="J457" i="1"/>
  <c r="J467" i="1"/>
  <c r="M476" i="7"/>
  <c r="P476" i="7" s="1"/>
  <c r="M512" i="7"/>
  <c r="P512" i="7" s="1"/>
  <c r="M535" i="7"/>
  <c r="M566" i="7"/>
  <c r="J593" i="1"/>
  <c r="M598" i="7"/>
  <c r="M622" i="7"/>
  <c r="P622" i="7" s="1"/>
  <c r="J645" i="1"/>
  <c r="M680" i="7"/>
  <c r="P680" i="7" s="1"/>
  <c r="M693" i="7"/>
  <c r="P693" i="7" s="1"/>
  <c r="J832" i="1"/>
  <c r="J1466" i="1"/>
  <c r="M686" i="7"/>
  <c r="P686" i="7" s="1"/>
  <c r="M537" i="7"/>
  <c r="P537" i="7" s="1"/>
  <c r="M506" i="7"/>
  <c r="P506" i="7" s="1"/>
  <c r="M498" i="7"/>
  <c r="P498" i="7" s="1"/>
  <c r="M568" i="7"/>
  <c r="P568" i="7" s="1"/>
  <c r="M51" i="7"/>
  <c r="P51" i="7" s="1"/>
  <c r="M39" i="7"/>
  <c r="P39" i="7" s="1"/>
  <c r="M654" i="7"/>
  <c r="P654" i="7" s="1"/>
  <c r="M632" i="7"/>
  <c r="P632" i="7" s="1"/>
  <c r="M624" i="7"/>
  <c r="P624" i="7" s="1"/>
  <c r="J394" i="1"/>
  <c r="M421" i="7"/>
  <c r="P421" i="7" s="1"/>
  <c r="M442" i="7"/>
  <c r="P442" i="7" s="1"/>
  <c r="M600" i="7"/>
  <c r="M662" i="7"/>
  <c r="P662" i="7" s="1"/>
  <c r="M1432" i="7"/>
  <c r="P1432" i="7" s="1"/>
  <c r="M1368" i="7"/>
  <c r="P1368" i="7" s="1"/>
  <c r="M844" i="7"/>
  <c r="P844" i="7" s="1"/>
  <c r="M810" i="7"/>
  <c r="P810" i="7" s="1"/>
  <c r="M764" i="7"/>
  <c r="P764" i="7" s="1"/>
  <c r="M721" i="7"/>
  <c r="P721" i="7" s="1"/>
  <c r="M702" i="7"/>
  <c r="P702" i="7" s="1"/>
  <c r="M691" i="7"/>
  <c r="P691" i="7" s="1"/>
  <c r="M672" i="7"/>
  <c r="P672" i="7" s="1"/>
  <c r="M660" i="7"/>
  <c r="P660" i="7" s="1"/>
  <c r="M614" i="7"/>
  <c r="P614" i="7" s="1"/>
  <c r="M590" i="7"/>
  <c r="P590" i="7" s="1"/>
  <c r="M578" i="7"/>
  <c r="P578" i="7" s="1"/>
  <c r="M488" i="7"/>
  <c r="P488" i="7" s="1"/>
  <c r="M440" i="7"/>
  <c r="P440" i="7" s="1"/>
  <c r="M432" i="7"/>
  <c r="P432" i="7" s="1"/>
  <c r="M287" i="7"/>
  <c r="P287" i="7" s="1"/>
  <c r="M275" i="7"/>
  <c r="P275" i="7" s="1"/>
  <c r="M263" i="7"/>
  <c r="P263" i="7" s="1"/>
  <c r="M243" i="7"/>
  <c r="P243" i="7" s="1"/>
  <c r="M203" i="7"/>
  <c r="P203" i="7" s="1"/>
  <c r="M175" i="7"/>
  <c r="P175" i="7" s="1"/>
  <c r="M163" i="7"/>
  <c r="P163" i="7" s="1"/>
  <c r="M151" i="7"/>
  <c r="P151" i="7" s="1"/>
  <c r="J38" i="1"/>
  <c r="M111" i="7"/>
  <c r="P111" i="7" s="1"/>
  <c r="M223" i="7"/>
  <c r="P223" i="7" s="1"/>
  <c r="M251" i="7"/>
  <c r="P251" i="7" s="1"/>
  <c r="M273" i="7"/>
  <c r="P273" i="7" s="1"/>
  <c r="M339" i="7"/>
  <c r="P339" i="7" s="1"/>
  <c r="J404" i="1"/>
  <c r="J410" i="1"/>
  <c r="J435" i="1"/>
  <c r="M452" i="7"/>
  <c r="P452" i="7" s="1"/>
  <c r="M460" i="7"/>
  <c r="P460" i="7" s="1"/>
  <c r="M472" i="7"/>
  <c r="M496" i="7"/>
  <c r="P496" i="7" s="1"/>
  <c r="J530" i="1"/>
  <c r="M546" i="7"/>
  <c r="P546" i="7" s="1"/>
  <c r="J561" i="1"/>
  <c r="J571" i="1"/>
  <c r="M602" i="7"/>
  <c r="P602" i="7" s="1"/>
  <c r="M638" i="7"/>
  <c r="P638" i="7" s="1"/>
  <c r="M664" i="7"/>
  <c r="P664" i="7" s="1"/>
  <c r="M684" i="7"/>
  <c r="M748" i="7"/>
  <c r="J818" i="1"/>
  <c r="M864" i="7"/>
  <c r="M1348" i="7"/>
  <c r="I7" i="5"/>
  <c r="G8" i="1" s="1"/>
  <c r="I93" i="5"/>
  <c r="G94" i="1" s="1"/>
  <c r="I1489" i="6"/>
  <c r="I1413" i="6"/>
  <c r="I1409" i="6"/>
  <c r="L1409" i="6" s="1"/>
  <c r="J689" i="6"/>
  <c r="L689" i="6" s="1"/>
  <c r="J607" i="6"/>
  <c r="L607" i="6" s="1"/>
  <c r="L738" i="6"/>
  <c r="I1469" i="6"/>
  <c r="L1297" i="6"/>
  <c r="L1261" i="6"/>
  <c r="L1232" i="6"/>
  <c r="L1185" i="6"/>
  <c r="L1173" i="6"/>
  <c r="L1165" i="6"/>
  <c r="L1161" i="6"/>
  <c r="L1122" i="6"/>
  <c r="L1100" i="6"/>
  <c r="L1096" i="6"/>
  <c r="L868" i="6"/>
  <c r="L864" i="6"/>
  <c r="L848" i="6"/>
  <c r="L832" i="6"/>
  <c r="L782" i="6"/>
  <c r="I1389" i="6"/>
  <c r="I1485" i="6"/>
  <c r="K1062" i="3"/>
  <c r="N1315" i="3"/>
  <c r="K1121" i="3"/>
  <c r="N1121" i="3" s="1"/>
  <c r="N545" i="3"/>
  <c r="K1180" i="3"/>
  <c r="N103" i="3"/>
  <c r="K715" i="3"/>
  <c r="N425" i="3"/>
  <c r="N1013" i="3"/>
  <c r="N1074" i="3"/>
  <c r="K1244" i="3"/>
  <c r="N926" i="3"/>
  <c r="K974" i="3"/>
  <c r="N974" i="3" s="1"/>
  <c r="K1029" i="3"/>
  <c r="K1088" i="3"/>
  <c r="K1149" i="3"/>
  <c r="K1207" i="3"/>
  <c r="N1260" i="3"/>
  <c r="K956" i="3"/>
  <c r="N956" i="3" s="1"/>
  <c r="K1429" i="3"/>
  <c r="N191" i="3"/>
  <c r="K19" i="3"/>
  <c r="N19" i="3" s="1"/>
  <c r="N1047" i="3"/>
  <c r="K1164" i="3"/>
  <c r="K1220" i="3"/>
  <c r="N1220" i="3" s="1"/>
  <c r="N1286" i="3"/>
  <c r="K1337" i="3"/>
  <c r="K1473" i="3"/>
  <c r="K1345" i="3"/>
  <c r="K1489" i="3"/>
  <c r="N888" i="3"/>
  <c r="N125" i="3"/>
  <c r="N39" i="3"/>
  <c r="K119" i="3"/>
  <c r="N235" i="3"/>
  <c r="K606" i="3"/>
  <c r="N855" i="3"/>
  <c r="K83" i="3"/>
  <c r="N139" i="3"/>
  <c r="N485" i="3"/>
  <c r="K67" i="3"/>
  <c r="K111" i="3"/>
  <c r="N111" i="3" s="1"/>
  <c r="N143" i="3"/>
  <c r="N247" i="3"/>
  <c r="K441" i="3"/>
  <c r="K560" i="3"/>
  <c r="N679" i="3"/>
  <c r="N7" i="3"/>
  <c r="K31" i="3"/>
  <c r="K51" i="3"/>
  <c r="K95" i="3"/>
  <c r="K115" i="3"/>
  <c r="K147" i="3"/>
  <c r="N215" i="3"/>
  <c r="N255" i="3"/>
  <c r="K457" i="3"/>
  <c r="N457" i="3" s="1"/>
  <c r="K517" i="3"/>
  <c r="K576" i="3"/>
  <c r="N636" i="3"/>
  <c r="N699" i="3"/>
  <c r="N743" i="3"/>
  <c r="K813" i="3"/>
  <c r="K879" i="3"/>
  <c r="K47" i="3"/>
  <c r="N47" i="3" s="1"/>
  <c r="K123" i="3"/>
  <c r="N203" i="3"/>
  <c r="K501" i="3"/>
  <c r="N620" i="3"/>
  <c r="K728" i="3"/>
  <c r="K875" i="3"/>
  <c r="K1318" i="3"/>
  <c r="K15" i="3"/>
  <c r="K35" i="3"/>
  <c r="K79" i="3"/>
  <c r="K99" i="3"/>
  <c r="K118" i="3"/>
  <c r="N118" i="3" s="1"/>
  <c r="N135" i="3"/>
  <c r="N183" i="3"/>
  <c r="K299" i="3"/>
  <c r="N469" i="3"/>
  <c r="N529" i="3"/>
  <c r="K592" i="3"/>
  <c r="K651" i="3"/>
  <c r="N651" i="3" s="1"/>
  <c r="N763" i="3"/>
  <c r="N831" i="3"/>
  <c r="K1479" i="3"/>
  <c r="K350" i="3"/>
  <c r="K966" i="3"/>
  <c r="N966" i="3" s="1"/>
  <c r="N1021" i="3"/>
  <c r="N1055" i="3"/>
  <c r="N1080" i="3"/>
  <c r="N1113" i="3"/>
  <c r="N1141" i="3"/>
  <c r="K1172" i="3"/>
  <c r="K1202" i="3"/>
  <c r="K1225" i="3"/>
  <c r="N1251" i="3"/>
  <c r="N1300" i="3"/>
  <c r="K1433" i="3"/>
  <c r="K1009" i="3"/>
  <c r="K1037" i="3"/>
  <c r="K1070" i="3"/>
  <c r="K1095" i="3"/>
  <c r="K1129" i="3"/>
  <c r="K1156" i="3"/>
  <c r="K1187" i="3"/>
  <c r="K1213" i="3"/>
  <c r="K1238" i="3"/>
  <c r="N1275" i="3"/>
  <c r="N910" i="3"/>
  <c r="N413" i="3"/>
  <c r="K1375" i="3"/>
  <c r="J232" i="4"/>
  <c r="J221" i="4"/>
  <c r="J279" i="4"/>
  <c r="J678" i="4"/>
  <c r="M678" i="4" s="1"/>
  <c r="E679" i="1" s="1"/>
  <c r="J147" i="4"/>
  <c r="J123" i="4"/>
  <c r="J191" i="4"/>
  <c r="J95" i="4"/>
  <c r="J73" i="4"/>
  <c r="J51" i="4"/>
  <c r="J167" i="4"/>
  <c r="J311" i="4"/>
  <c r="J391" i="4"/>
  <c r="J662" i="4"/>
  <c r="J153" i="4"/>
  <c r="J630" i="4"/>
  <c r="J702" i="4"/>
  <c r="J33" i="4"/>
  <c r="J217" i="4"/>
  <c r="J27" i="4"/>
  <c r="J87" i="4"/>
  <c r="J129" i="4"/>
  <c r="J183" i="4"/>
  <c r="J127" i="4"/>
  <c r="J71" i="4"/>
  <c r="J117" i="4"/>
  <c r="J159" i="4"/>
  <c r="J255" i="4"/>
  <c r="J458" i="4"/>
  <c r="J500" i="4"/>
  <c r="M500" i="4" s="1"/>
  <c r="E501" i="1" s="1"/>
  <c r="J622" i="4"/>
  <c r="J652" i="4"/>
  <c r="J699" i="4"/>
  <c r="J960" i="4"/>
  <c r="J1285" i="4"/>
  <c r="J299" i="4"/>
  <c r="J239" i="4"/>
  <c r="J427" i="4"/>
  <c r="J480" i="4"/>
  <c r="J556" i="4"/>
  <c r="J638" i="4"/>
  <c r="J668" i="4"/>
  <c r="J708" i="4"/>
  <c r="M708" i="4" s="1"/>
  <c r="E709" i="1" s="1"/>
  <c r="J85" i="4"/>
  <c r="J169" i="4"/>
  <c r="J287" i="4"/>
  <c r="J321" i="4"/>
  <c r="J39" i="4"/>
  <c r="J75" i="4"/>
  <c r="J91" i="4"/>
  <c r="J119" i="4"/>
  <c r="J151" i="4"/>
  <c r="J163" i="4"/>
  <c r="J187" i="4"/>
  <c r="J228" i="4"/>
  <c r="J241" i="4"/>
  <c r="J257" i="4"/>
  <c r="J743" i="4"/>
  <c r="J1114" i="4"/>
  <c r="M1114" i="4" s="1"/>
  <c r="E1112" i="1" s="1"/>
  <c r="J49" i="4"/>
  <c r="J139" i="4"/>
  <c r="J271" i="4"/>
  <c r="J307" i="4"/>
  <c r="J59" i="4"/>
  <c r="J83" i="4"/>
  <c r="J99" i="4"/>
  <c r="J125" i="4"/>
  <c r="J155" i="4"/>
  <c r="J179" i="4"/>
  <c r="J219" i="4"/>
  <c r="J235" i="4"/>
  <c r="J251" i="4"/>
  <c r="J407" i="4"/>
  <c r="J855" i="4"/>
  <c r="J399" i="4"/>
  <c r="J446" i="4"/>
  <c r="M446" i="4" s="1"/>
  <c r="E447" i="1" s="1"/>
  <c r="J462" i="4"/>
  <c r="J484" i="4"/>
  <c r="J504" i="4"/>
  <c r="M504" i="4" s="1"/>
  <c r="E505" i="1" s="1"/>
  <c r="J572" i="4"/>
  <c r="J626" i="4"/>
  <c r="J642" i="4"/>
  <c r="J660" i="4"/>
  <c r="J676" i="4"/>
  <c r="J1463" i="4"/>
  <c r="J421" i="4"/>
  <c r="J454" i="4"/>
  <c r="J472" i="4"/>
  <c r="J496" i="4"/>
  <c r="J518" i="4"/>
  <c r="J618" i="4"/>
  <c r="J634" i="4"/>
  <c r="J648" i="4"/>
  <c r="J664" i="4"/>
  <c r="J695" i="4"/>
  <c r="J706" i="4"/>
  <c r="J1272" i="4"/>
  <c r="J1382" i="4"/>
  <c r="K697" i="2"/>
  <c r="K59" i="2"/>
  <c r="K332" i="2"/>
  <c r="K676" i="2"/>
  <c r="K929" i="2"/>
  <c r="K879" i="2"/>
  <c r="K212" i="2"/>
  <c r="K734" i="2"/>
  <c r="K441" i="2"/>
  <c r="N441" i="2" s="1"/>
  <c r="D442" i="1" s="1"/>
  <c r="K473" i="2"/>
  <c r="N473" i="2" s="1"/>
  <c r="D474" i="1" s="1"/>
  <c r="K581" i="2"/>
  <c r="K621" i="2"/>
  <c r="N621" i="2" s="1"/>
  <c r="D622" i="1" s="1"/>
  <c r="K520" i="2"/>
  <c r="N520" i="2" s="1"/>
  <c r="D521" i="1" s="1"/>
  <c r="K157" i="2"/>
  <c r="K225" i="2"/>
  <c r="N225" i="2" s="1"/>
  <c r="D226" i="1" s="1"/>
  <c r="K269" i="2"/>
  <c r="K585" i="2"/>
  <c r="K641" i="2"/>
  <c r="K548" i="2"/>
  <c r="K655" i="2"/>
  <c r="K628" i="2"/>
  <c r="K705" i="2"/>
  <c r="N705" i="2" s="1"/>
  <c r="D706" i="1" s="1"/>
  <c r="K894" i="2"/>
  <c r="N894" i="2" s="1"/>
  <c r="D894" i="1" s="1"/>
  <c r="K632" i="2"/>
  <c r="K671" i="2"/>
  <c r="K427" i="2"/>
  <c r="K510" i="2"/>
  <c r="K391" i="2"/>
  <c r="K153" i="2"/>
  <c r="K213" i="2"/>
  <c r="K221" i="2"/>
  <c r="N221" i="2" s="1"/>
  <c r="D222" i="1" s="1"/>
  <c r="K245" i="2"/>
  <c r="N245" i="2" s="1"/>
  <c r="D246" i="1" s="1"/>
  <c r="K518" i="2"/>
  <c r="K395" i="2"/>
  <c r="K902" i="2"/>
  <c r="K488" i="2"/>
  <c r="K940" i="2"/>
  <c r="K577" i="2"/>
  <c r="K613" i="2"/>
  <c r="K629" i="2"/>
  <c r="K647" i="2"/>
  <c r="N647" i="2" s="1"/>
  <c r="D648" i="1" s="1"/>
  <c r="K1066" i="2"/>
  <c r="K1396" i="2"/>
  <c r="A112" i="2"/>
  <c r="A113" i="2" s="1"/>
  <c r="A114" i="2" s="1"/>
  <c r="A115" i="2" s="1"/>
  <c r="A116" i="2" s="1"/>
  <c r="A117" i="2" s="1"/>
  <c r="A118" i="2" s="1"/>
  <c r="A119" i="2" s="1"/>
  <c r="A120" i="2" s="1"/>
  <c r="A121" i="2" s="1"/>
  <c r="A122" i="2" s="1"/>
  <c r="A123" i="2" s="1"/>
  <c r="A124" i="2" s="1"/>
  <c r="A125" i="2" s="1"/>
  <c r="A126" i="2" s="1"/>
  <c r="F1492" i="15"/>
  <c r="D1492" i="15"/>
  <c r="K183" i="15"/>
  <c r="H1385" i="15"/>
  <c r="J1385" i="15" s="1"/>
  <c r="G1424" i="15"/>
  <c r="H1424" i="15" s="1"/>
  <c r="J1424" i="15" s="1"/>
  <c r="G718" i="15"/>
  <c r="H718" i="15" s="1"/>
  <c r="J718" i="15" s="1"/>
  <c r="G387" i="15"/>
  <c r="H387" i="15" s="1"/>
  <c r="J387" i="15" s="1"/>
  <c r="E1492" i="15"/>
  <c r="G896" i="15"/>
  <c r="H896" i="15" s="1"/>
  <c r="J896" i="15" s="1"/>
  <c r="G1491" i="15"/>
  <c r="G1330" i="15"/>
  <c r="H1330" i="15" s="1"/>
  <c r="J1330" i="15" s="1"/>
  <c r="G963" i="15"/>
  <c r="H963" i="15" s="1"/>
  <c r="J963" i="15" s="1"/>
  <c r="I696" i="13"/>
  <c r="I639" i="13"/>
  <c r="I623" i="13"/>
  <c r="I599" i="13"/>
  <c r="I569" i="13"/>
  <c r="I558" i="13"/>
  <c r="I543" i="13"/>
  <c r="I496" i="13"/>
  <c r="I488" i="13"/>
  <c r="I484" i="13"/>
  <c r="I464" i="13"/>
  <c r="I448" i="13"/>
  <c r="I444" i="13"/>
  <c r="I436" i="13"/>
  <c r="I413" i="13"/>
  <c r="I397" i="13"/>
  <c r="I393" i="13"/>
  <c r="I607" i="13"/>
  <c r="I663" i="13"/>
  <c r="I529" i="13"/>
  <c r="I506" i="13"/>
  <c r="I440" i="13"/>
  <c r="I512" i="13"/>
  <c r="I527" i="13"/>
  <c r="I706" i="13"/>
  <c r="I660" i="13"/>
  <c r="I644" i="13"/>
  <c r="I400" i="13"/>
  <c r="I422" i="13"/>
  <c r="I519" i="13"/>
  <c r="I682" i="13"/>
  <c r="I678" i="13"/>
  <c r="I616" i="13"/>
  <c r="I586" i="13"/>
  <c r="I551" i="13"/>
  <c r="I544" i="13"/>
  <c r="I540" i="13"/>
  <c r="I481" i="13"/>
  <c r="I473" i="13"/>
  <c r="I469" i="13"/>
  <c r="I445" i="13"/>
  <c r="I416" i="13"/>
  <c r="I694" i="13"/>
  <c r="I671" i="13"/>
  <c r="I659" i="13"/>
  <c r="I560" i="13"/>
  <c r="I525" i="13"/>
  <c r="I430" i="13"/>
  <c r="I423" i="13"/>
  <c r="I407" i="13"/>
  <c r="I421" i="13"/>
  <c r="I548" i="13"/>
  <c r="I556" i="13"/>
  <c r="I647" i="13"/>
  <c r="I601" i="13"/>
  <c r="I591" i="13"/>
  <c r="I518" i="13"/>
  <c r="I510" i="13"/>
  <c r="I417" i="13"/>
  <c r="I399" i="13"/>
  <c r="I541" i="13"/>
  <c r="I679" i="13"/>
  <c r="I688" i="13"/>
  <c r="I542" i="13"/>
  <c r="I526" i="13"/>
  <c r="I708" i="13"/>
  <c r="I640" i="13"/>
  <c r="I590" i="13"/>
  <c r="I566" i="13"/>
  <c r="I509" i="13"/>
  <c r="I477" i="13"/>
  <c r="I489" i="13"/>
  <c r="I711" i="13"/>
  <c r="I693" i="13"/>
  <c r="I674" i="13"/>
  <c r="I670" i="13"/>
  <c r="I662" i="13"/>
  <c r="I658" i="13"/>
  <c r="I642" i="13"/>
  <c r="I628" i="13"/>
  <c r="I612" i="13"/>
  <c r="I608" i="13"/>
  <c r="I600" i="13"/>
  <c r="I582" i="13"/>
  <c r="I559" i="13"/>
  <c r="I532" i="13"/>
  <c r="I528" i="13"/>
  <c r="I505" i="13"/>
  <c r="I493" i="13"/>
  <c r="I485" i="13"/>
  <c r="I461" i="13"/>
  <c r="I406" i="13"/>
  <c r="I402" i="13"/>
  <c r="I410" i="13"/>
  <c r="I441" i="13"/>
  <c r="I453" i="13"/>
  <c r="I501" i="13"/>
  <c r="I517" i="13"/>
  <c r="I570" i="13"/>
  <c r="I636" i="13"/>
  <c r="I646" i="13"/>
  <c r="I689" i="13"/>
  <c r="I681" i="13"/>
  <c r="I653" i="13"/>
  <c r="I631" i="13"/>
  <c r="I615" i="13"/>
  <c r="I577" i="13"/>
  <c r="I550" i="13"/>
  <c r="I535" i="13"/>
  <c r="I472" i="13"/>
  <c r="I452" i="13"/>
  <c r="I479" i="13"/>
  <c r="I713" i="13"/>
  <c r="I684" i="13"/>
  <c r="I596" i="13"/>
  <c r="I592" i="13"/>
  <c r="I580" i="13"/>
  <c r="I576" i="13"/>
  <c r="I561" i="13"/>
  <c r="I530" i="13"/>
  <c r="I471" i="13"/>
  <c r="I443" i="13"/>
  <c r="I439" i="13"/>
  <c r="I463" i="13"/>
  <c r="I549" i="13"/>
  <c r="I626" i="13"/>
  <c r="I656" i="13"/>
  <c r="I431" i="13"/>
  <c r="I447" i="13"/>
  <c r="I483" i="13"/>
  <c r="I534" i="13"/>
  <c r="I614" i="13"/>
  <c r="I672" i="13"/>
  <c r="I676" i="13"/>
  <c r="I699" i="13"/>
  <c r="I609" i="13"/>
  <c r="I564" i="13"/>
  <c r="I533" i="13"/>
  <c r="I521" i="13"/>
  <c r="I502" i="13"/>
  <c r="I703" i="13"/>
  <c r="I692" i="13"/>
  <c r="I685" i="13"/>
  <c r="I677" i="13"/>
  <c r="I669" i="13"/>
  <c r="I661" i="13"/>
  <c r="I589" i="13"/>
  <c r="I573" i="13"/>
  <c r="I554" i="13"/>
  <c r="I546" i="13"/>
  <c r="I516" i="13"/>
  <c r="I500" i="13"/>
  <c r="I480" i="13"/>
  <c r="I468" i="13"/>
  <c r="I709" i="13"/>
  <c r="I637" i="13"/>
  <c r="I629" i="13"/>
  <c r="I621" i="13"/>
  <c r="I613" i="13"/>
  <c r="I605" i="13"/>
  <c r="I486" i="13"/>
  <c r="I710" i="13"/>
  <c r="I649" i="13"/>
  <c r="I705" i="13"/>
  <c r="I655" i="13"/>
  <c r="I583" i="13"/>
  <c r="I579" i="13"/>
  <c r="I575" i="13"/>
  <c r="I567" i="13"/>
  <c r="I490" i="13"/>
  <c r="I470" i="13"/>
  <c r="F1424" i="13"/>
  <c r="I415" i="13"/>
  <c r="F1491" i="13"/>
  <c r="D1492" i="13"/>
  <c r="I714" i="13"/>
  <c r="F387" i="13"/>
  <c r="E1492" i="13"/>
  <c r="I474" i="13"/>
  <c r="I458" i="13"/>
  <c r="I442" i="13"/>
  <c r="C1492" i="13"/>
  <c r="M487" i="17"/>
  <c r="M479" i="17"/>
  <c r="M379" i="17"/>
  <c r="M387" i="17"/>
  <c r="M483" i="17"/>
  <c r="M1012" i="17"/>
  <c r="M972" i="17"/>
  <c r="M529" i="17"/>
  <c r="M866" i="17"/>
  <c r="M850" i="17"/>
  <c r="M845" i="17"/>
  <c r="M810" i="17"/>
  <c r="M801" i="17"/>
  <c r="M795" i="17"/>
  <c r="M786" i="17"/>
  <c r="M783" i="17"/>
  <c r="M772" i="17"/>
  <c r="M1033" i="17"/>
  <c r="M465" i="17"/>
  <c r="M281" i="17"/>
  <c r="M383" i="17"/>
  <c r="M441" i="17"/>
  <c r="M481" i="17"/>
  <c r="M485" i="17"/>
  <c r="M491" i="17"/>
  <c r="M1014" i="17"/>
  <c r="M967" i="17"/>
  <c r="M880" i="17"/>
  <c r="M843" i="17"/>
  <c r="M840" i="17"/>
  <c r="M836" i="17"/>
  <c r="M812" i="17"/>
  <c r="M809" i="17"/>
  <c r="M796" i="17"/>
  <c r="M774" i="17"/>
  <c r="M766" i="17"/>
  <c r="M447" i="17"/>
  <c r="M1056" i="17"/>
  <c r="M1054" i="17"/>
  <c r="M970" i="17"/>
  <c r="M968" i="17"/>
  <c r="M523" i="17"/>
  <c r="M1055" i="17"/>
  <c r="M280" i="17"/>
  <c r="M1036" i="17"/>
  <c r="M1031" i="17"/>
  <c r="M1027" i="17"/>
  <c r="M873" i="17"/>
  <c r="M865" i="17"/>
  <c r="M855" i="17"/>
  <c r="M841" i="17"/>
  <c r="M829" i="17"/>
  <c r="M820" i="17"/>
  <c r="M775" i="17"/>
  <c r="M1043" i="17"/>
  <c r="M505" i="17"/>
  <c r="M265" i="17"/>
  <c r="M258" i="17"/>
  <c r="M871" i="17"/>
  <c r="M857" i="17"/>
  <c r="M827" i="17"/>
  <c r="M824" i="17"/>
  <c r="M794" i="17"/>
  <c r="G1062" i="17"/>
  <c r="F900" i="17"/>
  <c r="I1062" i="17"/>
  <c r="M30" i="17"/>
  <c r="Q533" i="17"/>
  <c r="M274" i="17"/>
  <c r="M272" i="17"/>
  <c r="D1062" i="17"/>
  <c r="M878" i="17"/>
  <c r="M874" i="17"/>
  <c r="M526" i="17"/>
  <c r="M992" i="17"/>
  <c r="P883" i="17"/>
  <c r="M852" i="17"/>
  <c r="M844" i="17"/>
  <c r="M807" i="17"/>
  <c r="M804" i="17"/>
  <c r="M782" i="17"/>
  <c r="M764" i="17"/>
  <c r="M882" i="17"/>
  <c r="P882" i="17" s="1"/>
  <c r="M876" i="17"/>
  <c r="M1022" i="17"/>
  <c r="E1062" i="17"/>
  <c r="M867" i="17"/>
  <c r="M851" i="17"/>
  <c r="M846" i="17"/>
  <c r="M839" i="17"/>
  <c r="M835" i="17"/>
  <c r="M831" i="17"/>
  <c r="M818" i="17"/>
  <c r="M815" i="17"/>
  <c r="M805" i="17"/>
  <c r="M802" i="17"/>
  <c r="M791" i="17"/>
  <c r="M787" i="17"/>
  <c r="M784" i="17"/>
  <c r="M781" i="17"/>
  <c r="M778" i="17"/>
  <c r="M773" i="17"/>
  <c r="Q282" i="17"/>
  <c r="H1062" i="17"/>
  <c r="M870" i="17"/>
  <c r="M817" i="17"/>
  <c r="M793" i="17"/>
  <c r="M790" i="17"/>
  <c r="M187" i="17"/>
  <c r="M1023" i="17"/>
  <c r="P1034" i="17"/>
  <c r="M186" i="17"/>
  <c r="M286" i="17"/>
  <c r="C1062" i="17"/>
  <c r="M966" i="17"/>
  <c r="P951" i="17"/>
  <c r="M1019" i="17"/>
  <c r="J288" i="17"/>
  <c r="M884" i="17"/>
  <c r="M877" i="17"/>
  <c r="P877" i="17" s="1"/>
  <c r="M864" i="17"/>
  <c r="M856" i="17"/>
  <c r="M853" i="17"/>
  <c r="P853" i="17" s="1"/>
  <c r="M849" i="17"/>
  <c r="M842" i="17"/>
  <c r="M283" i="17"/>
  <c r="M837" i="17"/>
  <c r="P833" i="17"/>
  <c r="M823" i="17"/>
  <c r="M800" i="17"/>
  <c r="M797" i="17"/>
  <c r="M779" i="17"/>
  <c r="M771" i="17"/>
  <c r="M767" i="17"/>
  <c r="M949" i="11"/>
  <c r="M931" i="11"/>
  <c r="M534" i="11"/>
  <c r="M523" i="11"/>
  <c r="M509" i="11"/>
  <c r="M496" i="11"/>
  <c r="M609" i="11"/>
  <c r="M597" i="11"/>
  <c r="M20" i="11"/>
  <c r="M79" i="11"/>
  <c r="M659" i="11"/>
  <c r="M684" i="11"/>
  <c r="M708" i="11"/>
  <c r="M861" i="11"/>
  <c r="M838" i="11"/>
  <c r="M833" i="11"/>
  <c r="P521" i="11"/>
  <c r="M939" i="11"/>
  <c r="M979" i="11"/>
  <c r="P979" i="11" s="1"/>
  <c r="M1015" i="11"/>
  <c r="M290" i="11"/>
  <c r="M277" i="11"/>
  <c r="M264" i="11"/>
  <c r="M260" i="11"/>
  <c r="M256" i="11"/>
  <c r="M242" i="11"/>
  <c r="M224" i="11"/>
  <c r="M222" i="11"/>
  <c r="M216" i="11"/>
  <c r="M987" i="11"/>
  <c r="M589" i="11"/>
  <c r="M981" i="11"/>
  <c r="M972" i="11"/>
  <c r="M757" i="11"/>
  <c r="M721" i="11"/>
  <c r="M712" i="11"/>
  <c r="M471" i="11"/>
  <c r="M629" i="11"/>
  <c r="M645" i="11"/>
  <c r="M653" i="11"/>
  <c r="M688" i="11"/>
  <c r="M696" i="11"/>
  <c r="M704" i="11"/>
  <c r="M729" i="11"/>
  <c r="M741" i="11"/>
  <c r="M749" i="11"/>
  <c r="M864" i="11"/>
  <c r="M831" i="11"/>
  <c r="M282" i="11"/>
  <c r="M499" i="11"/>
  <c r="M915" i="11"/>
  <c r="M975" i="11"/>
  <c r="P975" i="11" s="1"/>
  <c r="M1010" i="11"/>
  <c r="M285" i="11"/>
  <c r="M281" i="11"/>
  <c r="M279" i="11"/>
  <c r="M272" i="11"/>
  <c r="M235" i="11"/>
  <c r="M219" i="11"/>
  <c r="M217" i="11"/>
  <c r="M497" i="11"/>
  <c r="M516" i="11"/>
  <c r="P501" i="11"/>
  <c r="M639" i="11"/>
  <c r="M544" i="11"/>
  <c r="M458" i="11"/>
  <c r="M577" i="11"/>
  <c r="M585" i="11"/>
  <c r="M643" i="11"/>
  <c r="M715" i="11"/>
  <c r="M446" i="11"/>
  <c r="P1063" i="11"/>
  <c r="M1042" i="11"/>
  <c r="M992" i="11"/>
  <c r="M395" i="11"/>
  <c r="M713" i="11"/>
  <c r="M213" i="11"/>
  <c r="P466" i="11"/>
  <c r="M531" i="11"/>
  <c r="M668" i="11"/>
  <c r="M665" i="11"/>
  <c r="M623" i="11"/>
  <c r="M619" i="11"/>
  <c r="M554" i="11"/>
  <c r="M865" i="11"/>
  <c r="M524" i="11"/>
  <c r="M968" i="11"/>
  <c r="M484" i="11"/>
  <c r="M237" i="11"/>
  <c r="M238" i="11"/>
  <c r="M969" i="11"/>
  <c r="M967" i="11"/>
  <c r="M953" i="11"/>
  <c r="M947" i="11"/>
  <c r="M941" i="11"/>
  <c r="M937" i="11"/>
  <c r="M933" i="11"/>
  <c r="M921" i="11"/>
  <c r="M537" i="11"/>
  <c r="M246" i="11"/>
  <c r="M451" i="11"/>
  <c r="M233" i="11"/>
  <c r="M1044" i="11"/>
  <c r="M1013" i="11"/>
  <c r="M994" i="11"/>
  <c r="M706" i="11"/>
  <c r="M686" i="11"/>
  <c r="M912" i="11"/>
  <c r="M270" i="11"/>
  <c r="M766" i="11"/>
  <c r="M773" i="11"/>
  <c r="M236" i="11"/>
  <c r="M255" i="11"/>
  <c r="M263" i="11"/>
  <c r="M404" i="11"/>
  <c r="M495" i="11"/>
  <c r="M485" i="11"/>
  <c r="M304" i="11"/>
  <c r="M490" i="11"/>
  <c r="M488" i="11"/>
  <c r="M486" i="11"/>
  <c r="M371" i="11"/>
  <c r="M892" i="11"/>
  <c r="M763" i="11"/>
  <c r="M759" i="11"/>
  <c r="M755" i="11"/>
  <c r="M751" i="11"/>
  <c r="M747" i="11"/>
  <c r="M743" i="11"/>
  <c r="M739" i="11"/>
  <c r="M730" i="11"/>
  <c r="M727" i="11"/>
  <c r="M723" i="11"/>
  <c r="M719" i="11"/>
  <c r="M714" i="11"/>
  <c r="M710" i="11"/>
  <c r="M702" i="11"/>
  <c r="M698" i="11"/>
  <c r="M694" i="11"/>
  <c r="M690" i="11"/>
  <c r="M683" i="11"/>
  <c r="M679" i="11"/>
  <c r="M676" i="11"/>
  <c r="M672" i="11"/>
  <c r="M651" i="11"/>
  <c r="M635" i="11"/>
  <c r="M613" i="11"/>
  <c r="M593" i="11"/>
  <c r="M565" i="11"/>
  <c r="M562" i="11"/>
  <c r="M558" i="11"/>
  <c r="M22" i="11"/>
  <c r="M50" i="11"/>
  <c r="M39" i="11"/>
  <c r="M43" i="11"/>
  <c r="M47" i="11"/>
  <c r="M73" i="11"/>
  <c r="M69" i="11"/>
  <c r="M65" i="11"/>
  <c r="M61" i="11"/>
  <c r="M57" i="11"/>
  <c r="M53" i="11"/>
  <c r="M91" i="11"/>
  <c r="M87" i="11"/>
  <c r="M83" i="11"/>
  <c r="M159" i="11"/>
  <c r="M153" i="11"/>
  <c r="M1055" i="11"/>
  <c r="M1045" i="11"/>
  <c r="M1038" i="11"/>
  <c r="M1022" i="11"/>
  <c r="M997" i="11"/>
  <c r="M944" i="11"/>
  <c r="M938" i="11"/>
  <c r="M930" i="11"/>
  <c r="M928" i="11"/>
  <c r="M916" i="11"/>
  <c r="M970" i="11"/>
  <c r="M507" i="11"/>
  <c r="M506" i="11"/>
  <c r="M502" i="11"/>
  <c r="M498" i="11"/>
  <c r="M481" i="11"/>
  <c r="M513" i="11"/>
  <c r="M1066" i="11"/>
  <c r="M1043" i="11"/>
  <c r="M1011" i="11"/>
  <c r="M1007" i="11"/>
  <c r="M942" i="11"/>
  <c r="M940" i="11"/>
  <c r="M920" i="11"/>
  <c r="M914" i="11"/>
  <c r="M294" i="11"/>
  <c r="M627" i="11"/>
  <c r="M647" i="11"/>
  <c r="M309" i="11"/>
  <c r="M1034" i="11"/>
  <c r="M973" i="11"/>
  <c r="M526" i="11"/>
  <c r="M522" i="11"/>
  <c r="M518" i="11"/>
  <c r="M508" i="11"/>
  <c r="M503" i="11"/>
  <c r="M478" i="11"/>
  <c r="M1040" i="11"/>
  <c r="M1036" i="11"/>
  <c r="M1032" i="11"/>
  <c r="M1016" i="11"/>
  <c r="M1009" i="11"/>
  <c r="M998" i="11"/>
  <c r="M996" i="11"/>
  <c r="M990" i="11"/>
  <c r="M911" i="11"/>
  <c r="M539" i="11"/>
  <c r="M228" i="11"/>
  <c r="M351" i="11"/>
  <c r="E1070" i="11"/>
  <c r="M134" i="11"/>
  <c r="M770" i="11"/>
  <c r="M449" i="11"/>
  <c r="P379" i="11"/>
  <c r="M1025" i="11"/>
  <c r="M913" i="11"/>
  <c r="M517" i="11"/>
  <c r="M1057" i="11"/>
  <c r="M487" i="11"/>
  <c r="M480" i="11"/>
  <c r="Q540" i="11"/>
  <c r="M1050" i="11"/>
  <c r="M1039" i="11"/>
  <c r="M1035" i="11"/>
  <c r="M1027" i="11"/>
  <c r="M966" i="11"/>
  <c r="M958" i="11"/>
  <c r="M954" i="11"/>
  <c r="M231" i="11"/>
  <c r="M229" i="11"/>
  <c r="M293" i="11"/>
  <c r="H1070" i="11"/>
  <c r="M141" i="11"/>
  <c r="M1047" i="11"/>
  <c r="M1021" i="11"/>
  <c r="M251" i="11"/>
  <c r="I1070" i="11"/>
  <c r="M183" i="11"/>
  <c r="M167" i="11"/>
  <c r="M142" i="11"/>
  <c r="M472" i="11"/>
  <c r="M788" i="11"/>
  <c r="M734" i="11"/>
  <c r="M982" i="11"/>
  <c r="M980" i="11"/>
  <c r="M976" i="11"/>
  <c r="M273" i="11"/>
  <c r="D1070" i="11"/>
  <c r="M179" i="11"/>
  <c r="M175" i="11"/>
  <c r="M873" i="11"/>
  <c r="M791" i="11"/>
  <c r="M768" i="11"/>
  <c r="M447" i="11"/>
  <c r="M978" i="11"/>
  <c r="P978" i="11" s="1"/>
  <c r="M1062" i="11"/>
  <c r="M1060" i="11"/>
  <c r="M991" i="11"/>
  <c r="M989" i="11"/>
  <c r="M538" i="11"/>
  <c r="M530" i="11"/>
  <c r="M512" i="11"/>
  <c r="M505" i="11"/>
  <c r="M477" i="11"/>
  <c r="M925" i="11"/>
  <c r="M492" i="11"/>
  <c r="Q453" i="11"/>
  <c r="P415" i="11"/>
  <c r="P520" i="11"/>
  <c r="M922" i="11"/>
  <c r="M926" i="11"/>
  <c r="M1054" i="11"/>
  <c r="M1052" i="11"/>
  <c r="M995" i="11"/>
  <c r="M948" i="11"/>
  <c r="M943" i="11"/>
  <c r="M515" i="11"/>
  <c r="M1028" i="11"/>
  <c r="M1024" i="11"/>
  <c r="G1070" i="11"/>
  <c r="M96" i="11"/>
  <c r="M154" i="11"/>
  <c r="C1070" i="11"/>
  <c r="M563" i="11"/>
  <c r="M578" i="11"/>
  <c r="M618" i="11"/>
  <c r="M628" i="11"/>
  <c r="M640" i="11"/>
  <c r="M650" i="11"/>
  <c r="M673" i="11"/>
  <c r="M682" i="11"/>
  <c r="M701" i="11"/>
  <c r="M720" i="11"/>
  <c r="M746" i="11"/>
  <c r="M820" i="11"/>
  <c r="M815" i="11"/>
  <c r="M225" i="11"/>
  <c r="M289" i="11"/>
  <c r="M1058" i="11"/>
  <c r="M536" i="11"/>
  <c r="M535" i="11"/>
  <c r="M532" i="11"/>
  <c r="M626" i="11"/>
  <c r="M689" i="11"/>
  <c r="M718" i="11"/>
  <c r="M588" i="11"/>
  <c r="M671" i="11"/>
  <c r="M742" i="11"/>
  <c r="M193" i="11"/>
  <c r="M545" i="11"/>
  <c r="M584" i="11"/>
  <c r="M606" i="11"/>
  <c r="M616" i="11"/>
  <c r="M624" i="11"/>
  <c r="M634" i="11"/>
  <c r="M669" i="11"/>
  <c r="M697" i="11"/>
  <c r="M716" i="11"/>
  <c r="M726" i="11"/>
  <c r="M740" i="11"/>
  <c r="M750" i="11"/>
  <c r="M552" i="11"/>
  <c r="M254" i="11"/>
  <c r="M298" i="11"/>
  <c r="M303" i="11"/>
  <c r="M1046" i="11"/>
  <c r="M528" i="11"/>
  <c r="M525" i="11"/>
  <c r="P459" i="11"/>
  <c r="M25" i="16"/>
  <c r="P25" i="16" s="1"/>
  <c r="M49" i="16"/>
  <c r="M57" i="16"/>
  <c r="P85" i="16"/>
  <c r="M93" i="16"/>
  <c r="M101" i="16"/>
  <c r="M109" i="16"/>
  <c r="M133" i="16"/>
  <c r="M141" i="16"/>
  <c r="P205" i="16"/>
  <c r="M217" i="16"/>
  <c r="M225" i="16"/>
  <c r="M1283" i="16"/>
  <c r="P1280" i="16"/>
  <c r="M1191" i="16"/>
  <c r="M1180" i="16"/>
  <c r="M1172" i="16"/>
  <c r="M1164" i="16"/>
  <c r="M1156" i="16"/>
  <c r="P1139" i="16"/>
  <c r="M1131" i="16"/>
  <c r="P1117" i="16"/>
  <c r="M641" i="16"/>
  <c r="M593" i="16"/>
  <c r="M429" i="16"/>
  <c r="M1325" i="16"/>
  <c r="M9" i="16"/>
  <c r="M13" i="16"/>
  <c r="M17" i="16"/>
  <c r="M21" i="16"/>
  <c r="M33" i="16"/>
  <c r="P41" i="16"/>
  <c r="M65" i="16"/>
  <c r="P73" i="16"/>
  <c r="M81" i="16"/>
  <c r="M89" i="16"/>
  <c r="M113" i="16"/>
  <c r="M121" i="16"/>
  <c r="P125" i="16"/>
  <c r="M149" i="16"/>
  <c r="M173" i="16"/>
  <c r="M181" i="16"/>
  <c r="P197" i="16"/>
  <c r="P1306" i="16"/>
  <c r="M1296" i="16"/>
  <c r="P1294" i="16"/>
  <c r="M1277" i="16"/>
  <c r="P1273" i="16"/>
  <c r="P1247" i="16"/>
  <c r="M1176" i="16"/>
  <c r="M1162" i="16"/>
  <c r="M1151" i="16"/>
  <c r="M1147" i="16"/>
  <c r="M1141" i="16"/>
  <c r="M1137" i="16"/>
  <c r="M1123" i="16"/>
  <c r="M1125" i="16"/>
  <c r="M1187" i="16"/>
  <c r="M238" i="16"/>
  <c r="M189" i="16"/>
  <c r="M161" i="16"/>
  <c r="M129" i="16"/>
  <c r="M117" i="16"/>
  <c r="M97" i="16"/>
  <c r="P105" i="16"/>
  <c r="P153" i="16"/>
  <c r="M209" i="16"/>
  <c r="M1313" i="16"/>
  <c r="P1310" i="16"/>
  <c r="M1300" i="16"/>
  <c r="M1288" i="16"/>
  <c r="M1198" i="16"/>
  <c r="M1184" i="16"/>
  <c r="M1170" i="16"/>
  <c r="P1121" i="16"/>
  <c r="M1291" i="16"/>
  <c r="M1265" i="16"/>
  <c r="M1256" i="16"/>
  <c r="P1217" i="16"/>
  <c r="P1177" i="16"/>
  <c r="M1132" i="16"/>
  <c r="M930" i="16"/>
  <c r="M1354" i="16"/>
  <c r="P24" i="16"/>
  <c r="P32" i="16"/>
  <c r="P64" i="16"/>
  <c r="M80" i="16"/>
  <c r="P96" i="16"/>
  <c r="M112" i="16"/>
  <c r="M140" i="16"/>
  <c r="P156" i="16"/>
  <c r="P200" i="16"/>
  <c r="P212" i="16"/>
  <c r="M224" i="16"/>
  <c r="P224" i="16" s="1"/>
  <c r="P1094" i="16"/>
  <c r="P1064" i="16"/>
  <c r="M1012" i="16"/>
  <c r="M990" i="16"/>
  <c r="M1335" i="16"/>
  <c r="M966" i="16"/>
  <c r="P22" i="16"/>
  <c r="P30" i="16"/>
  <c r="M40" i="16"/>
  <c r="M56" i="16"/>
  <c r="P72" i="16"/>
  <c r="M104" i="16"/>
  <c r="P136" i="16"/>
  <c r="P148" i="16"/>
  <c r="M176" i="16"/>
  <c r="M198" i="16"/>
  <c r="M204" i="16"/>
  <c r="P220" i="16"/>
  <c r="P1111" i="16"/>
  <c r="P1100" i="16"/>
  <c r="P1090" i="16"/>
  <c r="P1058" i="16"/>
  <c r="P910" i="16"/>
  <c r="M405" i="16"/>
  <c r="M736" i="16"/>
  <c r="M631" i="16"/>
  <c r="M599" i="16"/>
  <c r="M441" i="16"/>
  <c r="M938" i="16"/>
  <c r="M934" i="16"/>
  <c r="M903" i="16"/>
  <c r="M1157" i="16"/>
  <c r="M1169" i="16"/>
  <c r="M1183" i="16"/>
  <c r="M1195" i="16"/>
  <c r="M1201" i="16"/>
  <c r="M234" i="16"/>
  <c r="M250" i="16"/>
  <c r="M254" i="16"/>
  <c r="M262" i="16"/>
  <c r="M278" i="16"/>
  <c r="M302" i="16"/>
  <c r="M310" i="16"/>
  <c r="M314" i="16"/>
  <c r="M322" i="16"/>
  <c r="M333" i="16"/>
  <c r="M39" i="16"/>
  <c r="M47" i="16"/>
  <c r="P51" i="16"/>
  <c r="M55" i="16"/>
  <c r="P59" i="16"/>
  <c r="M63" i="16"/>
  <c r="P63" i="16" s="1"/>
  <c r="P67" i="16"/>
  <c r="M71" i="16"/>
  <c r="P75" i="16"/>
  <c r="M127" i="16"/>
  <c r="M159" i="16"/>
  <c r="M191" i="16"/>
  <c r="M223" i="16"/>
  <c r="M1295" i="16"/>
  <c r="M1289" i="16"/>
  <c r="M1271" i="16"/>
  <c r="M1263" i="16"/>
  <c r="P1241" i="16"/>
  <c r="M1234" i="16"/>
  <c r="P1228" i="16"/>
  <c r="M1136" i="16"/>
  <c r="M1120" i="16"/>
  <c r="P899" i="16"/>
  <c r="M944" i="16"/>
  <c r="P437" i="16"/>
  <c r="P569" i="16"/>
  <c r="M687" i="16"/>
  <c r="P687" i="16" s="1"/>
  <c r="M841" i="16"/>
  <c r="M823" i="16"/>
  <c r="M701" i="16"/>
  <c r="M671" i="16"/>
  <c r="M655" i="16"/>
  <c r="M625" i="16"/>
  <c r="M585" i="16"/>
  <c r="M577" i="16"/>
  <c r="M557" i="16"/>
  <c r="M479" i="16"/>
  <c r="M463" i="16"/>
  <c r="M459" i="16"/>
  <c r="M451" i="16"/>
  <c r="M431" i="16"/>
  <c r="M425" i="16"/>
  <c r="M400" i="16"/>
  <c r="M396" i="16"/>
  <c r="M962" i="16"/>
  <c r="M925" i="16"/>
  <c r="M913" i="16"/>
  <c r="P91" i="16"/>
  <c r="P99" i="16"/>
  <c r="M103" i="16"/>
  <c r="P107" i="16"/>
  <c r="P115" i="16"/>
  <c r="M119" i="16"/>
  <c r="P139" i="16"/>
  <c r="M143" i="16"/>
  <c r="P147" i="16"/>
  <c r="P171" i="16"/>
  <c r="M175" i="16"/>
  <c r="P175" i="16" s="1"/>
  <c r="P179" i="16"/>
  <c r="M183" i="16"/>
  <c r="P203" i="16"/>
  <c r="P211" i="16"/>
  <c r="M215" i="16"/>
  <c r="M1293" i="16"/>
  <c r="M1285" i="16"/>
  <c r="M1259" i="16"/>
  <c r="M1227" i="16"/>
  <c r="P1214" i="16"/>
  <c r="P1199" i="16"/>
  <c r="M1192" i="16"/>
  <c r="M1179" i="16"/>
  <c r="M1171" i="16"/>
  <c r="M1144" i="16"/>
  <c r="M1128" i="16"/>
  <c r="M917" i="16"/>
  <c r="P473" i="16"/>
  <c r="M825" i="16"/>
  <c r="M1353" i="16"/>
  <c r="M1343" i="16"/>
  <c r="M922" i="16"/>
  <c r="P1086" i="16"/>
  <c r="P1077" i="16"/>
  <c r="M1037" i="16"/>
  <c r="M1365" i="16"/>
  <c r="M1008" i="16"/>
  <c r="M1018" i="16"/>
  <c r="M315" i="16"/>
  <c r="M346" i="16"/>
  <c r="M222" i="16"/>
  <c r="M190" i="16"/>
  <c r="M158" i="16"/>
  <c r="M126" i="16"/>
  <c r="M28" i="16"/>
  <c r="P36" i="16"/>
  <c r="P78" i="16"/>
  <c r="P120" i="16"/>
  <c r="P184" i="16"/>
  <c r="P216" i="16"/>
  <c r="P1105" i="16"/>
  <c r="P1087" i="16"/>
  <c r="M1078" i="16"/>
  <c r="P1070" i="16"/>
  <c r="P1050" i="16"/>
  <c r="M1038" i="16"/>
  <c r="P1022" i="16"/>
  <c r="M1010" i="16"/>
  <c r="M1000" i="16"/>
  <c r="P989" i="16"/>
  <c r="M432" i="16"/>
  <c r="M956" i="16"/>
  <c r="M941" i="16"/>
  <c r="M926" i="16"/>
  <c r="M1047" i="16"/>
  <c r="M1062" i="16"/>
  <c r="M1079" i="16"/>
  <c r="M1091" i="16"/>
  <c r="M274" i="16"/>
  <c r="M294" i="16"/>
  <c r="M306" i="16"/>
  <c r="M340" i="16"/>
  <c r="M228" i="16"/>
  <c r="M196" i="16"/>
  <c r="M164" i="16"/>
  <c r="M132" i="16"/>
  <c r="M84" i="16"/>
  <c r="M76" i="16"/>
  <c r="P14" i="16"/>
  <c r="P62" i="16"/>
  <c r="M68" i="16"/>
  <c r="M94" i="16"/>
  <c r="P94" i="16" s="1"/>
  <c r="M102" i="16"/>
  <c r="P102" i="16" s="1"/>
  <c r="M110" i="16"/>
  <c r="P110" i="16" s="1"/>
  <c r="M142" i="16"/>
  <c r="M174" i="16"/>
  <c r="M206" i="16"/>
  <c r="P1112" i="16"/>
  <c r="M1103" i="16"/>
  <c r="P1093" i="16"/>
  <c r="M1089" i="16"/>
  <c r="P1084" i="16"/>
  <c r="M1063" i="16"/>
  <c r="P1054" i="16"/>
  <c r="P1031" i="16"/>
  <c r="M1014" i="16"/>
  <c r="M1005" i="16"/>
  <c r="M994" i="16"/>
  <c r="P969" i="16"/>
  <c r="P918" i="16"/>
  <c r="M992" i="16"/>
  <c r="M235" i="16"/>
  <c r="M263" i="16"/>
  <c r="M1318" i="16"/>
  <c r="M888" i="16"/>
  <c r="M1329" i="16"/>
  <c r="M1360" i="16"/>
  <c r="M401" i="16"/>
  <c r="M949" i="16"/>
  <c r="M1053" i="16"/>
  <c r="M1068" i="16"/>
  <c r="M1097" i="16"/>
  <c r="M86" i="16"/>
  <c r="M427" i="16"/>
  <c r="M423" i="16"/>
  <c r="M421" i="16"/>
  <c r="M410" i="16"/>
  <c r="M398" i="16"/>
  <c r="M394" i="16"/>
  <c r="M390" i="16"/>
  <c r="M960" i="16"/>
  <c r="M957" i="16"/>
  <c r="M950" i="16"/>
  <c r="M946" i="16"/>
  <c r="M942" i="16"/>
  <c r="M927" i="16"/>
  <c r="M923" i="16"/>
  <c r="M919" i="16"/>
  <c r="M915" i="16"/>
  <c r="M911" i="16"/>
  <c r="M255" i="16"/>
  <c r="M1382" i="16"/>
  <c r="M711" i="16"/>
  <c r="M707" i="16"/>
  <c r="M696" i="16"/>
  <c r="M681" i="16"/>
  <c r="M677" i="16"/>
  <c r="M665" i="16"/>
  <c r="M645" i="16"/>
  <c r="M635" i="16"/>
  <c r="M619" i="16"/>
  <c r="M615" i="16"/>
  <c r="M603" i="16"/>
  <c r="M547" i="16"/>
  <c r="M540" i="16"/>
  <c r="M524" i="16"/>
  <c r="M509" i="16"/>
  <c r="M501" i="16"/>
  <c r="M497" i="16"/>
  <c r="M493" i="16"/>
  <c r="M481" i="16"/>
  <c r="M477" i="16"/>
  <c r="M465" i="16"/>
  <c r="M461" i="16"/>
  <c r="M457" i="16"/>
  <c r="M453" i="16"/>
  <c r="M449" i="16"/>
  <c r="M445" i="16"/>
  <c r="M485" i="16"/>
  <c r="P485" i="16" s="1"/>
  <c r="P517" i="16"/>
  <c r="P692" i="16"/>
  <c r="M1380" i="16"/>
  <c r="M1376" i="16"/>
  <c r="M1370" i="16"/>
  <c r="M1019" i="16"/>
  <c r="M1023" i="16"/>
  <c r="M1027" i="16"/>
  <c r="M1033" i="16"/>
  <c r="M1039" i="16"/>
  <c r="M1043" i="16"/>
  <c r="M1059" i="16"/>
  <c r="M1113" i="16"/>
  <c r="M1321" i="16"/>
  <c r="M1055" i="16"/>
  <c r="M997" i="16"/>
  <c r="P433" i="16"/>
  <c r="M469" i="16"/>
  <c r="P532" i="16"/>
  <c r="P661" i="16"/>
  <c r="M861" i="16"/>
  <c r="M705" i="16"/>
  <c r="M675" i="16"/>
  <c r="M643" i="16"/>
  <c r="M613" i="16"/>
  <c r="M597" i="16"/>
  <c r="M589" i="16"/>
  <c r="M581" i="16"/>
  <c r="M573" i="16"/>
  <c r="M565" i="16"/>
  <c r="M549" i="16"/>
  <c r="M503" i="16"/>
  <c r="M487" i="16"/>
  <c r="M471" i="16"/>
  <c r="M447" i="16"/>
  <c r="M443" i="16"/>
  <c r="M439" i="16"/>
  <c r="M435" i="16"/>
  <c r="M419" i="16"/>
  <c r="M414" i="16"/>
  <c r="M412" i="16"/>
  <c r="M408" i="16"/>
  <c r="M955" i="16"/>
  <c r="M940" i="16"/>
  <c r="M936" i="16"/>
  <c r="M932" i="16"/>
  <c r="M929" i="16"/>
  <c r="M921" i="16"/>
  <c r="M905" i="16"/>
  <c r="M901" i="16"/>
  <c r="M898" i="16"/>
  <c r="M1363" i="16"/>
  <c r="M1048" i="16"/>
  <c r="M1056" i="16"/>
  <c r="C1492" i="16"/>
  <c r="M734" i="16"/>
  <c r="M731" i="16"/>
  <c r="M730" i="16"/>
  <c r="M548" i="16"/>
  <c r="M450" i="16"/>
  <c r="M958" i="16"/>
  <c r="M951" i="16"/>
  <c r="M939" i="16"/>
  <c r="M935" i="16"/>
  <c r="M916" i="16"/>
  <c r="M904" i="16"/>
  <c r="M900" i="16"/>
  <c r="M988" i="16"/>
  <c r="M714" i="16"/>
  <c r="P714" i="16" s="1"/>
  <c r="P10" i="16"/>
  <c r="P26" i="16"/>
  <c r="P42" i="16"/>
  <c r="P58" i="16"/>
  <c r="P74" i="16"/>
  <c r="P90" i="16"/>
  <c r="M106" i="16"/>
  <c r="M122" i="16"/>
  <c r="M138" i="16"/>
  <c r="M154" i="16"/>
  <c r="M170" i="16"/>
  <c r="M186" i="16"/>
  <c r="M202" i="16"/>
  <c r="P202" i="16" s="1"/>
  <c r="M218" i="16"/>
  <c r="M1251" i="16"/>
  <c r="P1222" i="16"/>
  <c r="P1204" i="16"/>
  <c r="M971" i="16"/>
  <c r="P961" i="16"/>
  <c r="M413" i="16"/>
  <c r="M440" i="16"/>
  <c r="P460" i="16"/>
  <c r="M476" i="16"/>
  <c r="P492" i="16"/>
  <c r="M508" i="16"/>
  <c r="M539" i="16"/>
  <c r="P539" i="16" s="1"/>
  <c r="M684" i="16"/>
  <c r="M803" i="16"/>
  <c r="M801" i="16"/>
  <c r="M794" i="16"/>
  <c r="M725" i="16"/>
  <c r="M723" i="16"/>
  <c r="M710" i="16"/>
  <c r="M706" i="16"/>
  <c r="M702" i="16"/>
  <c r="M699" i="16"/>
  <c r="M695" i="16"/>
  <c r="M691" i="16"/>
  <c r="M688" i="16"/>
  <c r="M680" i="16"/>
  <c r="M676" i="16"/>
  <c r="M672" i="16"/>
  <c r="M668" i="16"/>
  <c r="M664" i="16"/>
  <c r="M660" i="16"/>
  <c r="M652" i="16"/>
  <c r="M638" i="16"/>
  <c r="M630" i="16"/>
  <c r="M626" i="16"/>
  <c r="M622" i="16"/>
  <c r="M618" i="16"/>
  <c r="M614" i="16"/>
  <c r="M610" i="16"/>
  <c r="M606" i="16"/>
  <c r="M602" i="16"/>
  <c r="M598" i="16"/>
  <c r="M590" i="16"/>
  <c r="M586" i="16"/>
  <c r="M582" i="16"/>
  <c r="M578" i="16"/>
  <c r="M574" i="16"/>
  <c r="M570" i="16"/>
  <c r="M566" i="16"/>
  <c r="M562" i="16"/>
  <c r="M558" i="16"/>
  <c r="M554" i="16"/>
  <c r="M550" i="16"/>
  <c r="M546" i="16"/>
  <c r="M535" i="16"/>
  <c r="M527" i="16"/>
  <c r="M523" i="16"/>
  <c r="M516" i="16"/>
  <c r="M500" i="16"/>
  <c r="M496" i="16"/>
  <c r="M484" i="16"/>
  <c r="M480" i="16"/>
  <c r="M468" i="16"/>
  <c r="M464" i="16"/>
  <c r="M452" i="16"/>
  <c r="M444" i="16"/>
  <c r="M436" i="16"/>
  <c r="M415" i="16"/>
  <c r="M409" i="16"/>
  <c r="M393" i="16"/>
  <c r="M880" i="16"/>
  <c r="P18" i="16"/>
  <c r="P66" i="16"/>
  <c r="P82" i="16"/>
  <c r="M114" i="16"/>
  <c r="P114" i="16" s="1"/>
  <c r="M130" i="16"/>
  <c r="M146" i="16"/>
  <c r="M162" i="16"/>
  <c r="P162" i="16" s="1"/>
  <c r="M178" i="16"/>
  <c r="P178" i="16" s="1"/>
  <c r="M194" i="16"/>
  <c r="M210" i="16"/>
  <c r="M226" i="16"/>
  <c r="M244" i="16"/>
  <c r="P1258" i="16"/>
  <c r="P1252" i="16"/>
  <c r="P1242" i="16"/>
  <c r="P1225" i="16"/>
  <c r="P1223" i="16"/>
  <c r="P1210" i="16"/>
  <c r="P1206" i="16"/>
  <c r="P979" i="16"/>
  <c r="P920" i="16"/>
  <c r="P924" i="16"/>
  <c r="P954" i="16"/>
  <c r="M472" i="16"/>
  <c r="P472" i="16" s="1"/>
  <c r="P488" i="16"/>
  <c r="M504" i="16"/>
  <c r="P512" i="16"/>
  <c r="M531" i="16"/>
  <c r="P531" i="16" s="1"/>
  <c r="P543" i="16"/>
  <c r="M806" i="16"/>
  <c r="M984" i="16"/>
  <c r="M970" i="16"/>
  <c r="P914" i="16"/>
  <c r="P933" i="16"/>
  <c r="M937" i="16"/>
  <c r="M959" i="16"/>
  <c r="M952" i="16"/>
  <c r="M902" i="16"/>
  <c r="P987" i="16"/>
  <c r="M945" i="16"/>
  <c r="P945" i="16" s="1"/>
  <c r="M1378" i="16"/>
  <c r="M1369" i="16"/>
  <c r="M397" i="16"/>
  <c r="M201" i="16"/>
  <c r="M351" i="16"/>
  <c r="M1327" i="16"/>
  <c r="M757" i="16"/>
  <c r="M1338" i="16"/>
  <c r="M1336" i="16"/>
  <c r="M822" i="16"/>
  <c r="M811" i="16"/>
  <c r="M756" i="16"/>
  <c r="M735" i="16"/>
  <c r="M713" i="16"/>
  <c r="M709" i="16"/>
  <c r="M698" i="16"/>
  <c r="M667" i="16"/>
  <c r="M663" i="16"/>
  <c r="M651" i="16"/>
  <c r="M637" i="16"/>
  <c r="M633" i="16"/>
  <c r="M621" i="16"/>
  <c r="M617" i="16"/>
  <c r="M601" i="16"/>
  <c r="M561" i="16"/>
  <c r="M553" i="16"/>
  <c r="M542" i="16"/>
  <c r="M538" i="16"/>
  <c r="M534" i="16"/>
  <c r="M530" i="16"/>
  <c r="M526" i="16"/>
  <c r="M519" i="16"/>
  <c r="M515" i="16"/>
  <c r="M511" i="16"/>
  <c r="M507" i="16"/>
  <c r="M499" i="16"/>
  <c r="M491" i="16"/>
  <c r="M483" i="16"/>
  <c r="M475" i="16"/>
  <c r="M467" i="16"/>
  <c r="M1323" i="16"/>
  <c r="M703" i="16"/>
  <c r="M700" i="16"/>
  <c r="M689" i="16"/>
  <c r="M685" i="16"/>
  <c r="M673" i="16"/>
  <c r="M669" i="16"/>
  <c r="M657" i="16"/>
  <c r="M653" i="16"/>
  <c r="M639" i="16"/>
  <c r="M627" i="16"/>
  <c r="M623" i="16"/>
  <c r="M611" i="16"/>
  <c r="M607" i="16"/>
  <c r="M595" i="16"/>
  <c r="M591" i="16"/>
  <c r="M587" i="16"/>
  <c r="M583" i="16"/>
  <c r="M579" i="16"/>
  <c r="M571" i="16"/>
  <c r="M567" i="16"/>
  <c r="M563" i="16"/>
  <c r="M559" i="16"/>
  <c r="M555" i="16"/>
  <c r="M551" i="16"/>
  <c r="M544" i="16"/>
  <c r="M520" i="16"/>
  <c r="M513" i="16"/>
  <c r="M1375" i="16"/>
  <c r="M1367" i="16"/>
  <c r="M374" i="16"/>
  <c r="M1316" i="16"/>
  <c r="M1317" i="16"/>
  <c r="I1492" i="16"/>
  <c r="M370" i="16"/>
  <c r="M1361" i="16"/>
  <c r="M851" i="16"/>
  <c r="M814" i="16"/>
  <c r="M810" i="16"/>
  <c r="M744" i="16"/>
  <c r="M1341" i="16"/>
  <c r="M391" i="16"/>
  <c r="M1362" i="16"/>
  <c r="M741" i="16"/>
  <c r="M872" i="16"/>
  <c r="M712" i="16"/>
  <c r="M682" i="16"/>
  <c r="M616" i="16"/>
  <c r="M384" i="16"/>
  <c r="M767" i="16"/>
  <c r="M52" i="16"/>
  <c r="M1074" i="16"/>
  <c r="M906" i="16"/>
  <c r="E1492" i="16"/>
  <c r="M157" i="16"/>
  <c r="M304" i="16"/>
  <c r="M347" i="16"/>
  <c r="M34" i="16"/>
  <c r="M336" i="16"/>
  <c r="M1374" i="16"/>
  <c r="M1334" i="16"/>
  <c r="M859" i="16"/>
  <c r="M802" i="16"/>
  <c r="M1356" i="16"/>
  <c r="M1350" i="16"/>
  <c r="M1333" i="16"/>
  <c r="M860" i="16"/>
  <c r="M818" i="16"/>
  <c r="M748" i="16"/>
  <c r="M830" i="16"/>
  <c r="M793" i="16"/>
  <c r="M883" i="16"/>
  <c r="M894" i="16"/>
  <c r="H1492" i="16"/>
  <c r="L1387" i="16"/>
  <c r="M1379" i="16"/>
  <c r="M1377" i="16"/>
  <c r="M1366" i="16"/>
  <c r="M1359" i="16"/>
  <c r="M1357" i="16"/>
  <c r="M1344" i="16"/>
  <c r="M1339" i="16"/>
  <c r="M1337" i="16"/>
  <c r="M842" i="16"/>
  <c r="M786" i="16"/>
  <c r="M771" i="16"/>
  <c r="M763" i="16"/>
  <c r="M752" i="16"/>
  <c r="M743" i="16"/>
  <c r="M708" i="16"/>
  <c r="M704" i="16"/>
  <c r="M697" i="16"/>
  <c r="M693" i="16"/>
  <c r="M678" i="16"/>
  <c r="M674" i="16"/>
  <c r="M666" i="16"/>
  <c r="M658" i="16"/>
  <c r="M650" i="16"/>
  <c r="M646" i="16"/>
  <c r="M642" i="16"/>
  <c r="M632" i="16"/>
  <c r="M628" i="16"/>
  <c r="M620" i="16"/>
  <c r="M612" i="16"/>
  <c r="M596" i="16"/>
  <c r="M592" i="16"/>
  <c r="M588" i="16"/>
  <c r="M584" i="16"/>
  <c r="M580" i="16"/>
  <c r="M576" i="16"/>
  <c r="M545" i="16"/>
  <c r="M541" i="16"/>
  <c r="M537" i="16"/>
  <c r="M533" i="16"/>
  <c r="M529" i="16"/>
  <c r="M525" i="16"/>
  <c r="M521" i="16"/>
  <c r="M518" i="16"/>
  <c r="M510" i="16"/>
  <c r="M506" i="16"/>
  <c r="M502" i="16"/>
  <c r="M498" i="16"/>
  <c r="M494" i="16"/>
  <c r="M490" i="16"/>
  <c r="M482" i="16"/>
  <c r="M474" i="16"/>
  <c r="M470" i="16"/>
  <c r="M466" i="16"/>
  <c r="M462" i="16"/>
  <c r="M442" i="16"/>
  <c r="M438" i="16"/>
  <c r="M434" i="16"/>
  <c r="M424" i="16"/>
  <c r="M422" i="16"/>
  <c r="M418" i="16"/>
  <c r="M411" i="16"/>
  <c r="M407" i="16"/>
  <c r="M403" i="16"/>
  <c r="M395" i="16"/>
  <c r="M377" i="16"/>
  <c r="M893" i="16"/>
  <c r="D1492" i="16"/>
  <c r="M364" i="16"/>
  <c r="M1145" i="16"/>
  <c r="M1107" i="16"/>
  <c r="M446" i="16"/>
  <c r="P446" i="16" s="1"/>
  <c r="P604" i="16"/>
  <c r="M624" i="16"/>
  <c r="P624" i="16" s="1"/>
  <c r="P670" i="16"/>
  <c r="M765" i="16"/>
  <c r="M252" i="16"/>
  <c r="M248" i="16"/>
  <c r="M1215" i="16"/>
  <c r="M1175" i="16"/>
  <c r="P428" i="16"/>
  <c r="P486" i="16"/>
  <c r="P600" i="16"/>
  <c r="M804" i="16"/>
  <c r="P804" i="16" s="1"/>
  <c r="M686" i="16"/>
  <c r="P686" i="16" s="1"/>
  <c r="M23" i="16"/>
  <c r="M46" i="16"/>
  <c r="M48" i="16"/>
  <c r="M50" i="16"/>
  <c r="M54" i="16"/>
  <c r="M324" i="16"/>
  <c r="M180" i="16"/>
  <c r="M1165" i="16"/>
  <c r="M1351" i="16"/>
  <c r="G1492" i="16"/>
  <c r="M931" i="16"/>
  <c r="M908" i="16"/>
  <c r="M489" i="16"/>
  <c r="M780" i="16"/>
  <c r="M717" i="16"/>
  <c r="M762" i="16"/>
  <c r="M797" i="16"/>
  <c r="M376" i="16"/>
  <c r="M382" i="16"/>
  <c r="P716" i="16"/>
  <c r="P15" i="10"/>
  <c r="F16" i="1" s="1"/>
  <c r="P63" i="10"/>
  <c r="P95" i="10"/>
  <c r="M125" i="10"/>
  <c r="M157" i="10"/>
  <c r="P175" i="10"/>
  <c r="M205" i="10"/>
  <c r="M726" i="10"/>
  <c r="M29" i="10"/>
  <c r="P29" i="10" s="1"/>
  <c r="P47" i="10"/>
  <c r="M141" i="10"/>
  <c r="M173" i="10"/>
  <c r="P207" i="10"/>
  <c r="P396" i="10"/>
  <c r="M1083" i="10"/>
  <c r="M1161" i="10"/>
  <c r="M1250" i="10"/>
  <c r="M1285" i="10"/>
  <c r="M1303" i="10"/>
  <c r="M234" i="10"/>
  <c r="M250" i="10"/>
  <c r="M274" i="10"/>
  <c r="M306" i="10"/>
  <c r="M162" i="10"/>
  <c r="M154" i="10"/>
  <c r="M126" i="10"/>
  <c r="M122" i="10"/>
  <c r="M90" i="10"/>
  <c r="M62" i="10"/>
  <c r="M58" i="10"/>
  <c r="M30" i="10"/>
  <c r="P30" i="10" s="1"/>
  <c r="M34" i="10"/>
  <c r="M54" i="10"/>
  <c r="P72" i="10"/>
  <c r="M78" i="10"/>
  <c r="M84" i="10"/>
  <c r="M102" i="10"/>
  <c r="M140" i="10"/>
  <c r="P144" i="10"/>
  <c r="M170" i="10"/>
  <c r="P182" i="10"/>
  <c r="P214" i="10"/>
  <c r="M1220" i="10"/>
  <c r="M1162" i="10"/>
  <c r="M1078" i="10"/>
  <c r="M392" i="10"/>
  <c r="M260" i="10"/>
  <c r="M1189" i="10"/>
  <c r="M1216" i="10"/>
  <c r="M1223" i="10"/>
  <c r="M1239" i="10"/>
  <c r="M10" i="10"/>
  <c r="P10" i="10" s="1"/>
  <c r="F11" i="1" s="1"/>
  <c r="M14" i="10"/>
  <c r="M18" i="10"/>
  <c r="M42" i="10"/>
  <c r="M46" i="10"/>
  <c r="M76" i="10"/>
  <c r="P80" i="10"/>
  <c r="M106" i="10"/>
  <c r="P136" i="10"/>
  <c r="F137" i="1" s="1"/>
  <c r="M142" i="10"/>
  <c r="M148" i="10"/>
  <c r="P148" i="10" s="1"/>
  <c r="M178" i="10"/>
  <c r="M1282" i="10"/>
  <c r="M1198" i="10"/>
  <c r="M1141" i="10"/>
  <c r="M1359" i="10"/>
  <c r="M469" i="10"/>
  <c r="M9" i="10"/>
  <c r="P9" i="10" s="1"/>
  <c r="P19" i="10"/>
  <c r="M27" i="10"/>
  <c r="P33" i="10"/>
  <c r="M41" i="10"/>
  <c r="M59" i="10"/>
  <c r="P65" i="10"/>
  <c r="M73" i="10"/>
  <c r="P83" i="10"/>
  <c r="M91" i="10"/>
  <c r="P97" i="10"/>
  <c r="M105" i="10"/>
  <c r="P115" i="10"/>
  <c r="F116" i="1" s="1"/>
  <c r="M123" i="10"/>
  <c r="P129" i="10"/>
  <c r="M137" i="10"/>
  <c r="P147" i="10"/>
  <c r="M155" i="10"/>
  <c r="P161" i="10"/>
  <c r="M169" i="10"/>
  <c r="P169" i="10" s="1"/>
  <c r="P179" i="10"/>
  <c r="F180" i="1" s="1"/>
  <c r="M201" i="10"/>
  <c r="P201" i="10" s="1"/>
  <c r="M1006" i="10"/>
  <c r="M976" i="10"/>
  <c r="P423" i="10"/>
  <c r="P470" i="10"/>
  <c r="M510" i="10"/>
  <c r="M11" i="10"/>
  <c r="P17" i="10"/>
  <c r="M25" i="10"/>
  <c r="P25" i="10" s="1"/>
  <c r="P35" i="10"/>
  <c r="M43" i="10"/>
  <c r="P43" i="10" s="1"/>
  <c r="P49" i="10"/>
  <c r="M57" i="10"/>
  <c r="P57" i="10" s="1"/>
  <c r="P67" i="10"/>
  <c r="M75" i="10"/>
  <c r="M89" i="10"/>
  <c r="P89" i="10" s="1"/>
  <c r="P99" i="10"/>
  <c r="M107" i="10"/>
  <c r="P113" i="10"/>
  <c r="M121" i="10"/>
  <c r="P131" i="10"/>
  <c r="M139" i="10"/>
  <c r="P145" i="10"/>
  <c r="M153" i="10"/>
  <c r="P163" i="10"/>
  <c r="M171" i="10"/>
  <c r="P177" i="10"/>
  <c r="M185" i="10"/>
  <c r="P195" i="10"/>
  <c r="M217" i="10"/>
  <c r="P227" i="10"/>
  <c r="F228" i="1" s="1"/>
  <c r="M1016" i="10"/>
  <c r="P413" i="10"/>
  <c r="M450" i="10"/>
  <c r="P490" i="10"/>
  <c r="P529" i="10"/>
  <c r="M961" i="10"/>
  <c r="M259" i="10"/>
  <c r="M271" i="10"/>
  <c r="M303" i="10"/>
  <c r="M7" i="10"/>
  <c r="M23" i="10"/>
  <c r="M39" i="10"/>
  <c r="P39" i="10" s="1"/>
  <c r="M55" i="10"/>
  <c r="M71" i="10"/>
  <c r="M87" i="10"/>
  <c r="M103" i="10"/>
  <c r="M119" i="10"/>
  <c r="M135" i="10"/>
  <c r="M167" i="10"/>
  <c r="M183" i="10"/>
  <c r="M187" i="10"/>
  <c r="M215" i="10"/>
  <c r="M219" i="10"/>
  <c r="P225" i="10"/>
  <c r="M1063" i="10"/>
  <c r="M1004" i="10"/>
  <c r="M997" i="10"/>
  <c r="P393" i="10"/>
  <c r="M401" i="10"/>
  <c r="P427" i="10"/>
  <c r="M444" i="10"/>
  <c r="P444" i="10" s="1"/>
  <c r="P482" i="10"/>
  <c r="M504" i="10"/>
  <c r="P504" i="10" s="1"/>
  <c r="M937" i="10"/>
  <c r="M567" i="10"/>
  <c r="M804" i="10"/>
  <c r="M928" i="10"/>
  <c r="M907" i="10"/>
  <c r="M899" i="10"/>
  <c r="M523" i="10"/>
  <c r="M480" i="10"/>
  <c r="M472" i="10"/>
  <c r="M464" i="10"/>
  <c r="M419" i="10"/>
  <c r="M409" i="10"/>
  <c r="M979" i="10"/>
  <c r="M1000" i="10"/>
  <c r="M1012" i="10"/>
  <c r="M1026" i="10"/>
  <c r="M1038" i="10"/>
  <c r="M1044" i="10"/>
  <c r="M1046" i="10"/>
  <c r="M1050" i="10"/>
  <c r="M405" i="10"/>
  <c r="P432" i="10"/>
  <c r="P919" i="10"/>
  <c r="M952" i="10"/>
  <c r="M945" i="10"/>
  <c r="M922" i="10"/>
  <c r="M909" i="10"/>
  <c r="M548" i="10"/>
  <c r="M521" i="10"/>
  <c r="M506" i="10"/>
  <c r="M502" i="10"/>
  <c r="M494" i="10"/>
  <c r="M454" i="10"/>
  <c r="M446" i="10"/>
  <c r="M438" i="10"/>
  <c r="M430" i="10"/>
  <c r="M399" i="10"/>
  <c r="M395" i="10"/>
  <c r="M970" i="10"/>
  <c r="M993" i="10"/>
  <c r="M1005" i="10"/>
  <c r="M1019" i="10"/>
  <c r="M1027" i="10"/>
  <c r="M931" i="10"/>
  <c r="M516" i="10"/>
  <c r="M508" i="10"/>
  <c r="M492" i="10"/>
  <c r="M476" i="10"/>
  <c r="M468" i="10"/>
  <c r="M460" i="10"/>
  <c r="M429" i="10"/>
  <c r="M389" i="10"/>
  <c r="M998" i="10"/>
  <c r="M1036" i="10"/>
  <c r="M956" i="10"/>
  <c r="M933" i="10"/>
  <c r="M917" i="10"/>
  <c r="M537" i="10"/>
  <c r="M533" i="10"/>
  <c r="M518" i="10"/>
  <c r="M486" i="10"/>
  <c r="M442" i="10"/>
  <c r="M434" i="10"/>
  <c r="M411" i="10"/>
  <c r="M403" i="10"/>
  <c r="M984" i="10"/>
  <c r="M1003" i="10"/>
  <c r="M1013" i="10"/>
  <c r="M1017" i="10"/>
  <c r="M1049" i="10"/>
  <c r="M269" i="10"/>
  <c r="M309" i="10"/>
  <c r="M313" i="10"/>
  <c r="M316" i="10"/>
  <c r="M320" i="10"/>
  <c r="M327" i="10"/>
  <c r="M891" i="10"/>
  <c r="P37" i="10"/>
  <c r="P69" i="10"/>
  <c r="P101" i="10"/>
  <c r="P117" i="10"/>
  <c r="P133" i="10"/>
  <c r="P149" i="10"/>
  <c r="P165" i="10"/>
  <c r="P181" i="10"/>
  <c r="M199" i="10"/>
  <c r="M203" i="10"/>
  <c r="P203" i="10" s="1"/>
  <c r="F204" i="1" s="1"/>
  <c r="M1001" i="10"/>
  <c r="M391" i="10"/>
  <c r="P407" i="10"/>
  <c r="P421" i="10"/>
  <c r="P436" i="10"/>
  <c r="P452" i="10"/>
  <c r="M462" i="10"/>
  <c r="P474" i="10"/>
  <c r="M496" i="10"/>
  <c r="P514" i="10"/>
  <c r="P535" i="10"/>
  <c r="P901" i="10"/>
  <c r="M926" i="10"/>
  <c r="P926" i="10" s="1"/>
  <c r="M530" i="10"/>
  <c r="M1140" i="10"/>
  <c r="M1146" i="10"/>
  <c r="M1152" i="10"/>
  <c r="M1163" i="10"/>
  <c r="M1192" i="10"/>
  <c r="M1199" i="10"/>
  <c r="M1335" i="10"/>
  <c r="M1225" i="10"/>
  <c r="M1252" i="10"/>
  <c r="M1258" i="10"/>
  <c r="M1286" i="10"/>
  <c r="M233" i="10"/>
  <c r="M249" i="10"/>
  <c r="M257" i="10"/>
  <c r="P194" i="10"/>
  <c r="P226" i="10"/>
  <c r="M1284" i="10"/>
  <c r="M1276" i="10"/>
  <c r="M1242" i="10"/>
  <c r="M1219" i="10"/>
  <c r="M1215" i="10"/>
  <c r="M1342" i="10"/>
  <c r="M247" i="10"/>
  <c r="P247" i="10" s="1"/>
  <c r="M267" i="10"/>
  <c r="M279" i="10"/>
  <c r="M283" i="10"/>
  <c r="M287" i="10"/>
  <c r="M291" i="10"/>
  <c r="M295" i="10"/>
  <c r="M299" i="10"/>
  <c r="P186" i="10"/>
  <c r="P202" i="10"/>
  <c r="F203" i="1" s="1"/>
  <c r="P218" i="10"/>
  <c r="M1314" i="10"/>
  <c r="M1283" i="10"/>
  <c r="M1280" i="10"/>
  <c r="M1279" i="10"/>
  <c r="M1224" i="10"/>
  <c r="M1221" i="10"/>
  <c r="M1217" i="10"/>
  <c r="M1346" i="10"/>
  <c r="M958" i="10"/>
  <c r="M903" i="10"/>
  <c r="M500" i="10"/>
  <c r="M448" i="10"/>
  <c r="M425" i="10"/>
  <c r="M1010" i="10"/>
  <c r="M1023" i="10"/>
  <c r="M1377" i="10"/>
  <c r="M517" i="10"/>
  <c r="M493" i="10"/>
  <c r="M433" i="10"/>
  <c r="M1166" i="10"/>
  <c r="P1316" i="10"/>
  <c r="M1168" i="10"/>
  <c r="M477" i="10"/>
  <c r="M606" i="10"/>
  <c r="M1056" i="10"/>
  <c r="M467" i="10"/>
  <c r="M948" i="10"/>
  <c r="M513" i="10"/>
  <c r="M449" i="10"/>
  <c r="M410" i="10"/>
  <c r="P437" i="10"/>
  <c r="F438" i="1" s="1"/>
  <c r="P505" i="10"/>
  <c r="P944" i="10"/>
  <c r="M808" i="10"/>
  <c r="M815" i="10"/>
  <c r="M1170" i="10"/>
  <c r="M420" i="10"/>
  <c r="P420" i="10" s="1"/>
  <c r="P426" i="10"/>
  <c r="P540" i="10"/>
  <c r="P955" i="10"/>
  <c r="M597" i="10"/>
  <c r="M816" i="10"/>
  <c r="M1043" i="10"/>
  <c r="M1051" i="10"/>
  <c r="M1347" i="10"/>
  <c r="M951" i="10"/>
  <c r="M947" i="10"/>
  <c r="M943" i="10"/>
  <c r="M939" i="10"/>
  <c r="M935" i="10"/>
  <c r="M924" i="10"/>
  <c r="M911" i="10"/>
  <c r="M546" i="10"/>
  <c r="M539" i="10"/>
  <c r="M527" i="10"/>
  <c r="M512" i="10"/>
  <c r="M488" i="10"/>
  <c r="M484" i="10"/>
  <c r="M197" i="10"/>
  <c r="M1305" i="10"/>
  <c r="M1343" i="10"/>
  <c r="M1341" i="10"/>
  <c r="M1333" i="10"/>
  <c r="M1100" i="10"/>
  <c r="M1118" i="10"/>
  <c r="M1136" i="10"/>
  <c r="M1292" i="10"/>
  <c r="M1298" i="10"/>
  <c r="M1302" i="10"/>
  <c r="M1313" i="10"/>
  <c r="M239" i="10"/>
  <c r="M376" i="10"/>
  <c r="M1340" i="10"/>
  <c r="M1329" i="10"/>
  <c r="M962" i="10"/>
  <c r="M932" i="10"/>
  <c r="M921" i="10"/>
  <c r="M536" i="10"/>
  <c r="M528" i="10"/>
  <c r="M520" i="10"/>
  <c r="M501" i="10"/>
  <c r="M481" i="10"/>
  <c r="M465" i="10"/>
  <c r="M441" i="10"/>
  <c r="M406" i="10"/>
  <c r="M1374" i="10"/>
  <c r="M876" i="10"/>
  <c r="M865" i="10"/>
  <c r="M845" i="10"/>
  <c r="M777" i="10"/>
  <c r="M748" i="10"/>
  <c r="M746" i="10"/>
  <c r="M1318" i="10"/>
  <c r="M1325" i="10"/>
  <c r="M1327" i="10"/>
  <c r="M1323" i="10"/>
  <c r="P1323" i="10" s="1"/>
  <c r="M848" i="10"/>
  <c r="M846" i="10"/>
  <c r="M844" i="10"/>
  <c r="M838" i="10"/>
  <c r="M836" i="10"/>
  <c r="M828" i="10"/>
  <c r="M757" i="10"/>
  <c r="M749" i="10"/>
  <c r="M747" i="10"/>
  <c r="M745" i="10"/>
  <c r="M741" i="10"/>
  <c r="M940" i="10"/>
  <c r="M936" i="10"/>
  <c r="M925" i="10"/>
  <c r="M916" i="10"/>
  <c r="M908" i="10"/>
  <c r="M900" i="10"/>
  <c r="M547" i="10"/>
  <c r="M532" i="10"/>
  <c r="M524" i="10"/>
  <c r="M509" i="10"/>
  <c r="M497" i="10"/>
  <c r="M461" i="10"/>
  <c r="M445" i="10"/>
  <c r="M416" i="10"/>
  <c r="M402" i="10"/>
  <c r="M398" i="10"/>
  <c r="M394" i="10"/>
  <c r="M390" i="10"/>
  <c r="M1021" i="10"/>
  <c r="M1090" i="10"/>
  <c r="M1208" i="10"/>
  <c r="M1260" i="10"/>
  <c r="M251" i="10"/>
  <c r="M255" i="10"/>
  <c r="M258" i="10"/>
  <c r="M262" i="10"/>
  <c r="M265" i="10"/>
  <c r="M272" i="10"/>
  <c r="M276" i="10"/>
  <c r="M280" i="10"/>
  <c r="M292" i="10"/>
  <c r="M296" i="10"/>
  <c r="M1321" i="10"/>
  <c r="M847" i="10"/>
  <c r="M841" i="10"/>
  <c r="M756" i="10"/>
  <c r="M744" i="10"/>
  <c r="M507" i="10"/>
  <c r="M483" i="10"/>
  <c r="M1155" i="10"/>
  <c r="M1206" i="10"/>
  <c r="M1256" i="10"/>
  <c r="M1312" i="10"/>
  <c r="M286" i="10"/>
  <c r="M290" i="10"/>
  <c r="M1103" i="10"/>
  <c r="M1270" i="10"/>
  <c r="M801" i="10"/>
  <c r="M725" i="10"/>
  <c r="M721" i="10"/>
  <c r="M1370" i="10"/>
  <c r="M1366" i="10"/>
  <c r="M1362" i="10"/>
  <c r="M1360" i="10"/>
  <c r="M790" i="10"/>
  <c r="M974" i="10"/>
  <c r="M1380" i="10"/>
  <c r="M1378" i="10"/>
  <c r="M1357" i="10"/>
  <c r="M1351" i="10"/>
  <c r="M831" i="10"/>
  <c r="M827" i="10"/>
  <c r="M786" i="10"/>
  <c r="M784" i="10"/>
  <c r="M981" i="10"/>
  <c r="M985" i="10"/>
  <c r="M1088" i="10"/>
  <c r="M1091" i="10"/>
  <c r="M1128" i="10"/>
  <c r="M1160" i="10"/>
  <c r="M1259" i="10"/>
  <c r="M1211" i="10"/>
  <c r="M1134" i="10"/>
  <c r="M780" i="10"/>
  <c r="M832" i="10"/>
  <c r="M1253" i="10"/>
  <c r="M1132" i="10"/>
  <c r="M1067" i="10"/>
  <c r="M968" i="10"/>
  <c r="M1379" i="10"/>
  <c r="M1358" i="10"/>
  <c r="M1356" i="10"/>
  <c r="M830" i="10"/>
  <c r="M826" i="10"/>
  <c r="M738" i="10"/>
  <c r="M987" i="10"/>
  <c r="M989" i="10"/>
  <c r="M1030" i="10"/>
  <c r="M1064" i="10"/>
  <c r="M1066" i="10"/>
  <c r="M1068" i="10"/>
  <c r="M1070" i="10"/>
  <c r="M1131" i="10"/>
  <c r="M1133" i="10"/>
  <c r="M1135" i="10"/>
  <c r="M1137" i="10"/>
  <c r="M1184" i="10"/>
  <c r="M1376" i="10"/>
  <c r="M21" i="10"/>
  <c r="M51" i="10"/>
  <c r="M213" i="10"/>
  <c r="M1212" i="10"/>
  <c r="M1052" i="10"/>
  <c r="M806" i="10"/>
  <c r="M378" i="10"/>
  <c r="M1324" i="10"/>
  <c r="D1492" i="10"/>
  <c r="M1326" i="10"/>
  <c r="P1326" i="10" s="1"/>
  <c r="M53" i="10"/>
  <c r="M81" i="10"/>
  <c r="M85" i="10"/>
  <c r="M168" i="10"/>
  <c r="M332" i="10"/>
  <c r="M275" i="10"/>
  <c r="M256" i="10"/>
  <c r="M397" i="10"/>
  <c r="M415" i="10"/>
  <c r="M1355" i="10"/>
  <c r="M858" i="10"/>
  <c r="M856" i="10"/>
  <c r="M766" i="10"/>
  <c r="M762" i="10"/>
  <c r="M760" i="10"/>
  <c r="M253" i="10"/>
  <c r="M1165" i="10"/>
  <c r="M1354" i="10"/>
  <c r="M1352" i="10"/>
  <c r="M1350" i="10"/>
  <c r="M1348" i="10"/>
  <c r="M855" i="10"/>
  <c r="M765" i="10"/>
  <c r="M761" i="10"/>
  <c r="M867" i="10"/>
  <c r="M834" i="10"/>
  <c r="M793" i="10"/>
  <c r="M732" i="10"/>
  <c r="M729" i="10"/>
  <c r="M1363" i="10"/>
  <c r="M771" i="10"/>
  <c r="M373" i="10"/>
  <c r="M888" i="10"/>
  <c r="C1492" i="10"/>
  <c r="M211" i="10"/>
  <c r="M1150" i="10"/>
  <c r="M957" i="10"/>
  <c r="M953" i="10"/>
  <c r="M950" i="10"/>
  <c r="M946" i="10"/>
  <c r="M942" i="10"/>
  <c r="M938" i="10"/>
  <c r="M934" i="10"/>
  <c r="M930" i="10"/>
  <c r="M927" i="10"/>
  <c r="M542" i="10"/>
  <c r="M526" i="10"/>
  <c r="M522" i="10"/>
  <c r="M519" i="10"/>
  <c r="M503" i="10"/>
  <c r="M495" i="10"/>
  <c r="M491" i="10"/>
  <c r="M479" i="10"/>
  <c r="M463" i="10"/>
  <c r="M459" i="10"/>
  <c r="M447" i="10"/>
  <c r="M443" i="10"/>
  <c r="M435" i="10"/>
  <c r="M431" i="10"/>
  <c r="M424" i="10"/>
  <c r="M418" i="10"/>
  <c r="M414" i="10"/>
  <c r="M412" i="10"/>
  <c r="M971" i="10"/>
  <c r="M977" i="10"/>
  <c r="M986" i="10"/>
  <c r="M1040" i="10"/>
  <c r="M1042" i="10"/>
  <c r="M1059" i="10"/>
  <c r="M1080" i="10"/>
  <c r="M1082" i="10"/>
  <c r="M1084" i="10"/>
  <c r="M1086" i="10"/>
  <c r="M1109" i="10"/>
  <c r="M1129" i="10"/>
  <c r="M1172" i="10"/>
  <c r="M1179" i="10"/>
  <c r="M1191" i="10"/>
  <c r="M1207" i="10"/>
  <c r="M1214" i="10"/>
  <c r="M1255" i="10"/>
  <c r="M1261" i="10"/>
  <c r="M1289" i="10"/>
  <c r="M1306" i="10"/>
  <c r="M1310" i="10"/>
  <c r="M1322" i="10"/>
  <c r="P408" i="10"/>
  <c r="P475" i="10"/>
  <c r="P515" i="10"/>
  <c r="M210" i="10"/>
  <c r="M209" i="10"/>
  <c r="M1055" i="10"/>
  <c r="P451" i="10"/>
  <c r="P499" i="10"/>
  <c r="P538" i="10"/>
  <c r="M662" i="10"/>
  <c r="M193" i="10"/>
  <c r="M339" i="10"/>
  <c r="M1233" i="10"/>
  <c r="M954" i="10"/>
  <c r="M1336" i="10"/>
  <c r="M1353" i="10"/>
  <c r="M879" i="10"/>
  <c r="N1157" i="9"/>
  <c r="N791" i="9"/>
  <c r="Q791" i="9" s="1"/>
  <c r="H791" i="1" s="1"/>
  <c r="N788" i="9"/>
  <c r="Q788" i="9" s="1"/>
  <c r="H788" i="1" s="1"/>
  <c r="N950" i="9"/>
  <c r="Q950" i="9" s="1"/>
  <c r="H949" i="1" s="1"/>
  <c r="N938" i="9"/>
  <c r="N927" i="9"/>
  <c r="N627" i="9"/>
  <c r="N898" i="9"/>
  <c r="N1121" i="9"/>
  <c r="Q1121" i="9" s="1"/>
  <c r="H1119" i="1" s="1"/>
  <c r="N1091" i="9"/>
  <c r="N972" i="9"/>
  <c r="Q972" i="9" s="1"/>
  <c r="H970" i="1" s="1"/>
  <c r="N1488" i="9"/>
  <c r="N1475" i="9"/>
  <c r="N1467" i="9"/>
  <c r="N657" i="9"/>
  <c r="N651" i="9"/>
  <c r="N637" i="9"/>
  <c r="N623" i="9"/>
  <c r="N621" i="9"/>
  <c r="N611" i="9"/>
  <c r="N607" i="9"/>
  <c r="N605" i="9"/>
  <c r="N595" i="9"/>
  <c r="N591" i="9"/>
  <c r="N589" i="9"/>
  <c r="N573" i="9"/>
  <c r="N557" i="9"/>
  <c r="N542" i="9"/>
  <c r="N807" i="9"/>
  <c r="N771" i="9"/>
  <c r="Q771" i="9" s="1"/>
  <c r="H771" i="1" s="1"/>
  <c r="N767" i="9"/>
  <c r="Q767" i="9" s="1"/>
  <c r="H767" i="1" s="1"/>
  <c r="N764" i="9"/>
  <c r="Q764" i="9" s="1"/>
  <c r="H764" i="1" s="1"/>
  <c r="N760" i="9"/>
  <c r="Q760" i="9" s="1"/>
  <c r="H760" i="1" s="1"/>
  <c r="N752" i="9"/>
  <c r="Q752" i="9" s="1"/>
  <c r="H752" i="1" s="1"/>
  <c r="N744" i="9"/>
  <c r="Q744" i="9" s="1"/>
  <c r="H744" i="1" s="1"/>
  <c r="N721" i="9"/>
  <c r="N350" i="9"/>
  <c r="N342" i="9"/>
  <c r="N1062" i="9"/>
  <c r="N740" i="9"/>
  <c r="Q740" i="9" s="1"/>
  <c r="H740" i="1" s="1"/>
  <c r="N244" i="9"/>
  <c r="N240" i="9"/>
  <c r="N216" i="9"/>
  <c r="N198" i="9"/>
  <c r="N178" i="9"/>
  <c r="N164" i="9"/>
  <c r="N74" i="9"/>
  <c r="Q74" i="9" s="1"/>
  <c r="H75" i="1" s="1"/>
  <c r="N70" i="9"/>
  <c r="Q70" i="9" s="1"/>
  <c r="H71" i="1" s="1"/>
  <c r="N68" i="9"/>
  <c r="N58" i="9"/>
  <c r="N54" i="9"/>
  <c r="Q54" i="9" s="1"/>
  <c r="H55" i="1" s="1"/>
  <c r="N52" i="9"/>
  <c r="N42" i="9"/>
  <c r="Q42" i="9" s="1"/>
  <c r="H43" i="1" s="1"/>
  <c r="N36" i="9"/>
  <c r="Q36" i="9" s="1"/>
  <c r="H37" i="1" s="1"/>
  <c r="N894" i="9"/>
  <c r="N1033" i="9"/>
  <c r="N839" i="9"/>
  <c r="N1102" i="9"/>
  <c r="N1286" i="9"/>
  <c r="N1109" i="9"/>
  <c r="N770" i="9"/>
  <c r="N801" i="9"/>
  <c r="Q801" i="9" s="1"/>
  <c r="H801" i="1" s="1"/>
  <c r="N934" i="9"/>
  <c r="Q934" i="9" s="1"/>
  <c r="H933" i="1" s="1"/>
  <c r="N855" i="9"/>
  <c r="Q855" i="9" s="1"/>
  <c r="H855" i="1" s="1"/>
  <c r="N229" i="9"/>
  <c r="N177" i="9"/>
  <c r="N167" i="9"/>
  <c r="N157" i="9"/>
  <c r="N9" i="9"/>
  <c r="Q9" i="9" s="1"/>
  <c r="H10" i="1" s="1"/>
  <c r="N1304" i="9"/>
  <c r="N1247" i="9"/>
  <c r="N1246" i="9"/>
  <c r="N1229" i="9"/>
  <c r="N1225" i="9"/>
  <c r="N1223" i="9"/>
  <c r="Q1223" i="9" s="1"/>
  <c r="H1221" i="1" s="1"/>
  <c r="N1220" i="9"/>
  <c r="N1096" i="9"/>
  <c r="N1094" i="9"/>
  <c r="N1078" i="9"/>
  <c r="N1071" i="9"/>
  <c r="N1042" i="9"/>
  <c r="N998" i="9"/>
  <c r="N1036" i="9"/>
  <c r="N1432" i="9"/>
  <c r="N784" i="9"/>
  <c r="N231" i="9"/>
  <c r="N1038" i="9"/>
  <c r="N353" i="9"/>
  <c r="N646" i="9"/>
  <c r="Q646" i="9" s="1"/>
  <c r="H647" i="1" s="1"/>
  <c r="N1089" i="9"/>
  <c r="N992" i="9"/>
  <c r="N261" i="9"/>
  <c r="N221" i="9"/>
  <c r="N300" i="9"/>
  <c r="N1210" i="9"/>
  <c r="N1135" i="9"/>
  <c r="N900" i="9"/>
  <c r="N1211" i="9"/>
  <c r="N1079" i="9"/>
  <c r="N1473" i="9"/>
  <c r="N1435" i="9"/>
  <c r="N614" i="9"/>
  <c r="N514" i="9"/>
  <c r="N506" i="9"/>
  <c r="N480" i="9"/>
  <c r="N769" i="9"/>
  <c r="N758" i="9"/>
  <c r="N746" i="9"/>
  <c r="N339" i="9"/>
  <c r="Q339" i="9" s="1"/>
  <c r="H340" i="1" s="1"/>
  <c r="N1299" i="9"/>
  <c r="N1291" i="9"/>
  <c r="N1274" i="9"/>
  <c r="N1267" i="9"/>
  <c r="N1263" i="9"/>
  <c r="N1261" i="9"/>
  <c r="N1248" i="9"/>
  <c r="N1241" i="9"/>
  <c r="N1237" i="9"/>
  <c r="N1234" i="9"/>
  <c r="N1209" i="9"/>
  <c r="Q1209" i="9" s="1"/>
  <c r="H1207" i="1" s="1"/>
  <c r="N1208" i="9"/>
  <c r="N1201" i="9"/>
  <c r="N1199" i="9"/>
  <c r="N1183" i="9"/>
  <c r="N1159" i="9"/>
  <c r="N1150" i="9"/>
  <c r="N1138" i="9"/>
  <c r="N1130" i="9"/>
  <c r="N882" i="9"/>
  <c r="N815" i="9"/>
  <c r="N845" i="9"/>
  <c r="Q845" i="9" s="1"/>
  <c r="H845" i="1" s="1"/>
  <c r="N1124" i="9"/>
  <c r="N1030" i="9"/>
  <c r="N1024" i="9"/>
  <c r="N1412" i="9"/>
  <c r="P1412" i="9"/>
  <c r="N242" i="9"/>
  <c r="Q242" i="9" s="1"/>
  <c r="H243" i="1" s="1"/>
  <c r="N796" i="9"/>
  <c r="N1378" i="9"/>
  <c r="Q1378" i="9" s="1"/>
  <c r="H1375" i="1" s="1"/>
  <c r="Q1343" i="9"/>
  <c r="H1340" i="1" s="1"/>
  <c r="N859" i="9"/>
  <c r="N851" i="9"/>
  <c r="N843" i="9"/>
  <c r="N831" i="9"/>
  <c r="N827" i="9"/>
  <c r="N817" i="9"/>
  <c r="N792" i="9"/>
  <c r="N785" i="9"/>
  <c r="N747" i="9"/>
  <c r="N737" i="9"/>
  <c r="N734" i="9"/>
  <c r="N952" i="9"/>
  <c r="N1313" i="9"/>
  <c r="N1249" i="9"/>
  <c r="N274" i="9"/>
  <c r="N1115" i="9"/>
  <c r="N1076" i="9"/>
  <c r="N1123" i="9"/>
  <c r="N1077" i="9"/>
  <c r="N944" i="9"/>
  <c r="N936" i="9"/>
  <c r="N929" i="9"/>
  <c r="N921" i="9"/>
  <c r="N236" i="9"/>
  <c r="N230" i="9"/>
  <c r="N224" i="9"/>
  <c r="N220" i="9"/>
  <c r="Q220" i="9" s="1"/>
  <c r="H221" i="1" s="1"/>
  <c r="N147" i="9"/>
  <c r="N55" i="9"/>
  <c r="N1312" i="9"/>
  <c r="N1308" i="9"/>
  <c r="N1294" i="9"/>
  <c r="Q1294" i="9" s="1"/>
  <c r="H1292" i="1" s="1"/>
  <c r="N1273" i="9"/>
  <c r="Q1273" i="9" s="1"/>
  <c r="H1271" i="1" s="1"/>
  <c r="N1272" i="9"/>
  <c r="N1268" i="9"/>
  <c r="N1262" i="9"/>
  <c r="N1258" i="9"/>
  <c r="N1239" i="9"/>
  <c r="N1126" i="9"/>
  <c r="N1084" i="9"/>
  <c r="N1011" i="9"/>
  <c r="Q1011" i="9" s="1"/>
  <c r="H1009" i="1" s="1"/>
  <c r="N501" i="9"/>
  <c r="N495" i="9"/>
  <c r="N394" i="9"/>
  <c r="N946" i="9"/>
  <c r="N923" i="9"/>
  <c r="N1206" i="9"/>
  <c r="N1198" i="9"/>
  <c r="N1196" i="9"/>
  <c r="N1178" i="9"/>
  <c r="N1172" i="9"/>
  <c r="N1145" i="9"/>
  <c r="N872" i="9"/>
  <c r="P1400" i="9"/>
  <c r="N1027" i="9"/>
  <c r="N1106" i="9"/>
  <c r="N421" i="9"/>
  <c r="N751" i="9"/>
  <c r="N759" i="9"/>
  <c r="Q759" i="9" s="1"/>
  <c r="H759" i="1" s="1"/>
  <c r="N756" i="9"/>
  <c r="N748" i="9"/>
  <c r="N738" i="9"/>
  <c r="N732" i="9"/>
  <c r="N847" i="9"/>
  <c r="N835" i="9"/>
  <c r="N823" i="9"/>
  <c r="Q823" i="9" s="1"/>
  <c r="H823" i="1" s="1"/>
  <c r="N813" i="9"/>
  <c r="Q813" i="9" s="1"/>
  <c r="H813" i="1" s="1"/>
  <c r="N763" i="9"/>
  <c r="N743" i="9"/>
  <c r="N141" i="9"/>
  <c r="N137" i="9"/>
  <c r="N133" i="9"/>
  <c r="N131" i="9"/>
  <c r="N101" i="9"/>
  <c r="Q101" i="9" s="1"/>
  <c r="H102" i="1" s="1"/>
  <c r="N87" i="9"/>
  <c r="Q87" i="9" s="1"/>
  <c r="H88" i="1" s="1"/>
  <c r="N71" i="9"/>
  <c r="N47" i="9"/>
  <c r="N35" i="9"/>
  <c r="N23" i="9"/>
  <c r="N1214" i="9"/>
  <c r="N1127" i="9"/>
  <c r="N1019" i="9"/>
  <c r="Q1333" i="9"/>
  <c r="H1330" i="1" s="1"/>
  <c r="Q1332" i="9"/>
  <c r="H1329" i="1" s="1"/>
  <c r="Q1337" i="9"/>
  <c r="H1334" i="1" s="1"/>
  <c r="N189" i="9"/>
  <c r="Q189" i="9" s="1"/>
  <c r="H190" i="1" s="1"/>
  <c r="N1107" i="9"/>
  <c r="Q1107" i="9" s="1"/>
  <c r="H1105" i="1" s="1"/>
  <c r="N1097" i="9"/>
  <c r="Q1097" i="9" s="1"/>
  <c r="H1095" i="1" s="1"/>
  <c r="N440" i="9"/>
  <c r="N731" i="9"/>
  <c r="N755" i="9"/>
  <c r="N517" i="9"/>
  <c r="N515" i="9"/>
  <c r="Q515" i="9" s="1"/>
  <c r="H516" i="1" s="1"/>
  <c r="N513" i="9"/>
  <c r="N511" i="9"/>
  <c r="N497" i="9"/>
  <c r="N493" i="9"/>
  <c r="Q493" i="9" s="1"/>
  <c r="H494" i="1" s="1"/>
  <c r="N491" i="9"/>
  <c r="Q491" i="9" s="1"/>
  <c r="H492" i="1" s="1"/>
  <c r="N487" i="9"/>
  <c r="N485" i="9"/>
  <c r="N479" i="9"/>
  <c r="N853" i="9"/>
  <c r="Q853" i="9" s="1"/>
  <c r="H853" i="1" s="1"/>
  <c r="N837" i="9"/>
  <c r="Q837" i="9" s="1"/>
  <c r="H837" i="1" s="1"/>
  <c r="N822" i="9"/>
  <c r="N808" i="9"/>
  <c r="N806" i="9"/>
  <c r="Q806" i="9" s="1"/>
  <c r="H806" i="1" s="1"/>
  <c r="N803" i="9"/>
  <c r="N787" i="9"/>
  <c r="N272" i="9"/>
  <c r="N930" i="9"/>
  <c r="N713" i="9"/>
  <c r="N707" i="9"/>
  <c r="N703" i="9"/>
  <c r="N700" i="9"/>
  <c r="N698" i="9"/>
  <c r="N689" i="9"/>
  <c r="N685" i="9"/>
  <c r="N683" i="9"/>
  <c r="N673" i="9"/>
  <c r="N669" i="9"/>
  <c r="N667" i="9"/>
  <c r="N653" i="9"/>
  <c r="N639" i="9"/>
  <c r="N466" i="9"/>
  <c r="Q466" i="9" s="1"/>
  <c r="H467" i="1" s="1"/>
  <c r="N464" i="9"/>
  <c r="N460" i="9"/>
  <c r="N456" i="9"/>
  <c r="N454" i="9"/>
  <c r="N448" i="9"/>
  <c r="N442" i="9"/>
  <c r="Q442" i="9" s="1"/>
  <c r="H443" i="1" s="1"/>
  <c r="N434" i="9"/>
  <c r="Q434" i="9" s="1"/>
  <c r="H435" i="1" s="1"/>
  <c r="N432" i="9"/>
  <c r="N427" i="9"/>
  <c r="Q427" i="9" s="1"/>
  <c r="H428" i="1" s="1"/>
  <c r="N425" i="9"/>
  <c r="N419" i="9"/>
  <c r="N413" i="9"/>
  <c r="N407" i="9"/>
  <c r="N405" i="9"/>
  <c r="Q405" i="9" s="1"/>
  <c r="H406" i="1" s="1"/>
  <c r="N399" i="9"/>
  <c r="Q399" i="9" s="1"/>
  <c r="H400" i="1" s="1"/>
  <c r="N397" i="9"/>
  <c r="N391" i="9"/>
  <c r="N389" i="9"/>
  <c r="N961" i="9"/>
  <c r="Q961" i="9" s="1"/>
  <c r="H960" i="1" s="1"/>
  <c r="N958" i="9"/>
  <c r="N954" i="9"/>
  <c r="N951" i="9"/>
  <c r="N947" i="9"/>
  <c r="N939" i="9"/>
  <c r="N935" i="9"/>
  <c r="Q935" i="9" s="1"/>
  <c r="H934" i="1" s="1"/>
  <c r="N912" i="9"/>
  <c r="Q912" i="9" s="1"/>
  <c r="H911" i="1" s="1"/>
  <c r="N908" i="9"/>
  <c r="N904" i="9"/>
  <c r="N729" i="9"/>
  <c r="Q729" i="9" s="1"/>
  <c r="H729" i="1" s="1"/>
  <c r="N725" i="9"/>
  <c r="N369" i="9"/>
  <c r="N367" i="9"/>
  <c r="N365" i="9"/>
  <c r="N356" i="9"/>
  <c r="N1120" i="9"/>
  <c r="N1018" i="9"/>
  <c r="N1008" i="9"/>
  <c r="N1004" i="9"/>
  <c r="N1002" i="9"/>
  <c r="Q1346" i="9"/>
  <c r="H1343" i="1" s="1"/>
  <c r="N1297" i="9"/>
  <c r="Q1297" i="9" s="1"/>
  <c r="H1295" i="1" s="1"/>
  <c r="Q1358" i="9"/>
  <c r="H1355" i="1" s="1"/>
  <c r="N1003" i="9"/>
  <c r="N1295" i="9"/>
  <c r="Q1295" i="9" s="1"/>
  <c r="H1293" i="1" s="1"/>
  <c r="N1250" i="9"/>
  <c r="N1311" i="9"/>
  <c r="Q1311" i="9" s="1"/>
  <c r="H1309" i="1" s="1"/>
  <c r="N742" i="9"/>
  <c r="N754" i="9"/>
  <c r="Q1366" i="9"/>
  <c r="H1363" i="1" s="1"/>
  <c r="Q1371" i="9"/>
  <c r="H1368" i="1" s="1"/>
  <c r="Q1347" i="9"/>
  <c r="H1344" i="1" s="1"/>
  <c r="Q1340" i="9"/>
  <c r="H1337" i="1" s="1"/>
  <c r="N676" i="9"/>
  <c r="N766" i="9"/>
  <c r="N750" i="9"/>
  <c r="N736" i="9"/>
  <c r="N1422" i="9"/>
  <c r="Q1422" i="9" s="1"/>
  <c r="H1418" i="1" s="1"/>
  <c r="N857" i="9"/>
  <c r="N849" i="9"/>
  <c r="N841" i="9"/>
  <c r="N833" i="9"/>
  <c r="N825" i="9"/>
  <c r="N819" i="9"/>
  <c r="N811" i="9"/>
  <c r="N799" i="9"/>
  <c r="N794" i="9"/>
  <c r="N370" i="9"/>
  <c r="N1204" i="9"/>
  <c r="N1200" i="9"/>
  <c r="N1143" i="9"/>
  <c r="Q1342" i="9"/>
  <c r="H1339" i="1" s="1"/>
  <c r="Q1370" i="9"/>
  <c r="H1367" i="1" s="1"/>
  <c r="N1474" i="9"/>
  <c r="N1139" i="9"/>
  <c r="N1158" i="9"/>
  <c r="N1259" i="9"/>
  <c r="Q1259" i="9" s="1"/>
  <c r="H1257" i="1" s="1"/>
  <c r="N360" i="9"/>
  <c r="N652" i="9"/>
  <c r="Q652" i="9" s="1"/>
  <c r="H653" i="1" s="1"/>
  <c r="N634" i="9"/>
  <c r="N1476" i="9"/>
  <c r="N762" i="9"/>
  <c r="N1407" i="9"/>
  <c r="N151" i="9"/>
  <c r="N149" i="9"/>
  <c r="N925" i="9"/>
  <c r="N1417" i="9"/>
  <c r="Q1417" i="9" s="1"/>
  <c r="H1413" i="1" s="1"/>
  <c r="N1409" i="9"/>
  <c r="Q1409" i="9" s="1"/>
  <c r="H1405" i="1" s="1"/>
  <c r="N1401" i="9"/>
  <c r="Q1401" i="9" s="1"/>
  <c r="H1397" i="1" s="1"/>
  <c r="N868" i="9"/>
  <c r="Q868" i="9" s="1"/>
  <c r="H868" i="1" s="1"/>
  <c r="N864" i="9"/>
  <c r="Q864" i="9" s="1"/>
  <c r="H864" i="1" s="1"/>
  <c r="N860" i="9"/>
  <c r="N836" i="9"/>
  <c r="Q836" i="9" s="1"/>
  <c r="H836" i="1" s="1"/>
  <c r="N227" i="9"/>
  <c r="N1427" i="9"/>
  <c r="N372" i="9"/>
  <c r="N380" i="9"/>
  <c r="N886" i="9"/>
  <c r="N890" i="9"/>
  <c r="N579" i="9"/>
  <c r="N575" i="9"/>
  <c r="N563" i="9"/>
  <c r="N559" i="9"/>
  <c r="N547" i="9"/>
  <c r="N532" i="9"/>
  <c r="N526" i="9"/>
  <c r="N160" i="9"/>
  <c r="N152" i="9"/>
  <c r="N146" i="9"/>
  <c r="N138" i="9"/>
  <c r="N136" i="9"/>
  <c r="Q136" i="9" s="1"/>
  <c r="H137" i="1" s="1"/>
  <c r="N132" i="9"/>
  <c r="Q132" i="9" s="1"/>
  <c r="H133" i="1" s="1"/>
  <c r="N130" i="9"/>
  <c r="N102" i="9"/>
  <c r="N1057" i="9"/>
  <c r="N942" i="9"/>
  <c r="Q942" i="9" s="1"/>
  <c r="H941" i="1" s="1"/>
  <c r="N710" i="9"/>
  <c r="N708" i="9"/>
  <c r="Q708" i="9" s="1"/>
  <c r="H709" i="1" s="1"/>
  <c r="N706" i="9"/>
  <c r="N699" i="9"/>
  <c r="N695" i="9"/>
  <c r="N693" i="9"/>
  <c r="N691" i="9"/>
  <c r="N680" i="9"/>
  <c r="Q680" i="9" s="1"/>
  <c r="H681" i="1" s="1"/>
  <c r="N668" i="9"/>
  <c r="Q668" i="9" s="1"/>
  <c r="H669" i="1" s="1"/>
  <c r="N664" i="9"/>
  <c r="Q664" i="9" s="1"/>
  <c r="H665" i="1" s="1"/>
  <c r="N662" i="9"/>
  <c r="Q662" i="9" s="1"/>
  <c r="H663" i="1" s="1"/>
  <c r="N660" i="9"/>
  <c r="Q660" i="9" s="1"/>
  <c r="H661" i="1" s="1"/>
  <c r="N648" i="9"/>
  <c r="N644" i="9"/>
  <c r="N1257" i="9"/>
  <c r="N1170" i="9"/>
  <c r="N1032" i="9"/>
  <c r="N1043" i="9"/>
  <c r="N844" i="9"/>
  <c r="N828" i="9"/>
  <c r="Q828" i="9" s="1"/>
  <c r="H828" i="1" s="1"/>
  <c r="N814" i="9"/>
  <c r="N802" i="9"/>
  <c r="Q802" i="9" s="1"/>
  <c r="H802" i="1" s="1"/>
  <c r="N798" i="9"/>
  <c r="Q798" i="9" s="1"/>
  <c r="H798" i="1" s="1"/>
  <c r="N790" i="9"/>
  <c r="Q790" i="9" s="1"/>
  <c r="H790" i="1" s="1"/>
  <c r="N786" i="9"/>
  <c r="Q786" i="9" s="1"/>
  <c r="H786" i="1" s="1"/>
  <c r="N782" i="9"/>
  <c r="Q782" i="9" s="1"/>
  <c r="H782" i="1" s="1"/>
  <c r="N778" i="9"/>
  <c r="N775" i="9"/>
  <c r="Q775" i="9" s="1"/>
  <c r="H775" i="1" s="1"/>
  <c r="N355" i="9"/>
  <c r="N347" i="9"/>
  <c r="N988" i="9"/>
  <c r="N1039" i="9"/>
  <c r="N166" i="9"/>
  <c r="Q166" i="9" s="1"/>
  <c r="H167" i="1" s="1"/>
  <c r="N582" i="9"/>
  <c r="N570" i="9"/>
  <c r="N960" i="9"/>
  <c r="P1392" i="9"/>
  <c r="N602" i="9"/>
  <c r="N148" i="9"/>
  <c r="Q1380" i="9"/>
  <c r="H1377" i="1" s="1"/>
  <c r="Q1372" i="9"/>
  <c r="H1369" i="1" s="1"/>
  <c r="Q1368" i="9"/>
  <c r="H1365" i="1" s="1"/>
  <c r="Q1364" i="9"/>
  <c r="H1361" i="1" s="1"/>
  <c r="Q1344" i="9"/>
  <c r="H1341" i="1" s="1"/>
  <c r="Q1338" i="9"/>
  <c r="H1335" i="1" s="1"/>
  <c r="N1051" i="9"/>
  <c r="N1035" i="9"/>
  <c r="Q1035" i="9" s="1"/>
  <c r="H1033" i="1" s="1"/>
  <c r="N600" i="9"/>
  <c r="Q600" i="9" s="1"/>
  <c r="H601" i="1" s="1"/>
  <c r="N1406" i="9"/>
  <c r="N598" i="9"/>
  <c r="N584" i="9"/>
  <c r="N726" i="9"/>
  <c r="N733" i="9"/>
  <c r="Q733" i="9" s="1"/>
  <c r="H733" i="1" s="1"/>
  <c r="N735" i="9"/>
  <c r="Q735" i="9" s="1"/>
  <c r="H735" i="1" s="1"/>
  <c r="N739" i="9"/>
  <c r="N741" i="9"/>
  <c r="Q741" i="9" s="1"/>
  <c r="H741" i="1" s="1"/>
  <c r="N745" i="9"/>
  <c r="N749" i="9"/>
  <c r="N753" i="9"/>
  <c r="N757" i="9"/>
  <c r="Q757" i="9" s="1"/>
  <c r="H757" i="1" s="1"/>
  <c r="N761" i="9"/>
  <c r="N765" i="9"/>
  <c r="Q765" i="9" s="1"/>
  <c r="H765" i="1" s="1"/>
  <c r="N768" i="9"/>
  <c r="N1420" i="9"/>
  <c r="N962" i="9"/>
  <c r="Q962" i="9" s="1"/>
  <c r="H961" i="1" s="1"/>
  <c r="N260" i="9"/>
  <c r="N235" i="9"/>
  <c r="N917" i="9"/>
  <c r="N932" i="9"/>
  <c r="N940" i="9"/>
  <c r="Q940" i="9" s="1"/>
  <c r="H939" i="1" s="1"/>
  <c r="N948" i="9"/>
  <c r="N1483" i="9"/>
  <c r="Q1483" i="9" s="1"/>
  <c r="H1478" i="1" s="1"/>
  <c r="N625" i="9"/>
  <c r="Q625" i="9" s="1"/>
  <c r="H626" i="1" s="1"/>
  <c r="N619" i="9"/>
  <c r="Q619" i="9" s="1"/>
  <c r="H620" i="1" s="1"/>
  <c r="N617" i="9"/>
  <c r="Q617" i="9" s="1"/>
  <c r="H618" i="1" s="1"/>
  <c r="N271" i="9"/>
  <c r="Q271" i="9" s="1"/>
  <c r="H272" i="1" s="1"/>
  <c r="N268" i="9"/>
  <c r="N264" i="9"/>
  <c r="N259" i="9"/>
  <c r="N256" i="9"/>
  <c r="N250" i="9"/>
  <c r="Q250" i="9" s="1"/>
  <c r="H251" i="1" s="1"/>
  <c r="N246" i="9"/>
  <c r="N208" i="9"/>
  <c r="N206" i="9"/>
  <c r="N194" i="9"/>
  <c r="N192" i="9"/>
  <c r="N190" i="9"/>
  <c r="N186" i="9"/>
  <c r="Q186" i="9" s="1"/>
  <c r="H187" i="1" s="1"/>
  <c r="N184" i="9"/>
  <c r="N182" i="9"/>
  <c r="Q182" i="9" s="1"/>
  <c r="H183" i="1" s="1"/>
  <c r="N180" i="9"/>
  <c r="N176" i="9"/>
  <c r="N174" i="9"/>
  <c r="Q174" i="9" s="1"/>
  <c r="H175" i="1" s="1"/>
  <c r="N172" i="9"/>
  <c r="Q172" i="9" s="1"/>
  <c r="H173" i="1" s="1"/>
  <c r="N170" i="9"/>
  <c r="Q170" i="9" s="1"/>
  <c r="H171" i="1" s="1"/>
  <c r="N1125" i="9"/>
  <c r="Q1125" i="9" s="1"/>
  <c r="H1123" i="1" s="1"/>
  <c r="N632" i="9"/>
  <c r="N630" i="9"/>
  <c r="N626" i="9"/>
  <c r="N622" i="9"/>
  <c r="N620" i="9"/>
  <c r="Q620" i="9" s="1"/>
  <c r="H621" i="1" s="1"/>
  <c r="N618" i="9"/>
  <c r="N616" i="9"/>
  <c r="N606" i="9"/>
  <c r="N590" i="9"/>
  <c r="N586" i="9"/>
  <c r="N20" i="9"/>
  <c r="N16" i="9"/>
  <c r="Q16" i="9" s="1"/>
  <c r="H17" i="1" s="1"/>
  <c r="N1275" i="9"/>
  <c r="N1168" i="9"/>
  <c r="N1164" i="9"/>
  <c r="N1154" i="9"/>
  <c r="N383" i="9"/>
  <c r="N512" i="9"/>
  <c r="N510" i="9"/>
  <c r="Q510" i="9" s="1"/>
  <c r="H511" i="1" s="1"/>
  <c r="N508" i="9"/>
  <c r="N504" i="9"/>
  <c r="N496" i="9"/>
  <c r="N492" i="9"/>
  <c r="N490" i="9"/>
  <c r="N488" i="9"/>
  <c r="N484" i="9"/>
  <c r="N469" i="9"/>
  <c r="N461" i="9"/>
  <c r="N453" i="9"/>
  <c r="N445" i="9"/>
  <c r="N437" i="9"/>
  <c r="N416" i="9"/>
  <c r="N410" i="9"/>
  <c r="Q410" i="9" s="1"/>
  <c r="H411" i="1" s="1"/>
  <c r="N402" i="9"/>
  <c r="N959" i="9"/>
  <c r="N956" i="9"/>
  <c r="N949" i="9"/>
  <c r="N941" i="9"/>
  <c r="N937" i="9"/>
  <c r="N914" i="9"/>
  <c r="N910" i="9"/>
  <c r="N906" i="9"/>
  <c r="N1419" i="9"/>
  <c r="N1415" i="9"/>
  <c r="N1411" i="9"/>
  <c r="N874" i="9"/>
  <c r="N870" i="9"/>
  <c r="N866" i="9"/>
  <c r="N862" i="9"/>
  <c r="N804" i="9"/>
  <c r="N800" i="9"/>
  <c r="N797" i="9"/>
  <c r="Q797" i="9" s="1"/>
  <c r="H797" i="1" s="1"/>
  <c r="N795" i="9"/>
  <c r="N780" i="9"/>
  <c r="Q780" i="9" s="1"/>
  <c r="H780" i="1" s="1"/>
  <c r="N777" i="9"/>
  <c r="N773" i="9"/>
  <c r="N727" i="9"/>
  <c r="N723" i="9"/>
  <c r="N368" i="9"/>
  <c r="Q368" i="9" s="1"/>
  <c r="H369" i="1" s="1"/>
  <c r="N362" i="9"/>
  <c r="N305" i="9"/>
  <c r="N289" i="9"/>
  <c r="N283" i="9"/>
  <c r="N279" i="9"/>
  <c r="N275" i="9"/>
  <c r="N273" i="9"/>
  <c r="N270" i="9"/>
  <c r="Q270" i="9" s="1"/>
  <c r="H271" i="1" s="1"/>
  <c r="N267" i="9"/>
  <c r="Q267" i="9" s="1"/>
  <c r="H268" i="1" s="1"/>
  <c r="N265" i="9"/>
  <c r="N258" i="9"/>
  <c r="Q258" i="9" s="1"/>
  <c r="H259" i="1" s="1"/>
  <c r="N257" i="9"/>
  <c r="Q257" i="9" s="1"/>
  <c r="H258" i="1" s="1"/>
  <c r="N255" i="9"/>
  <c r="Q255" i="9" s="1"/>
  <c r="H256" i="1" s="1"/>
  <c r="N211" i="9"/>
  <c r="N209" i="9"/>
  <c r="N201" i="9"/>
  <c r="N197" i="9"/>
  <c r="Q197" i="9" s="1"/>
  <c r="H198" i="1" s="1"/>
  <c r="N195" i="9"/>
  <c r="Q195" i="9" s="1"/>
  <c r="H196" i="1" s="1"/>
  <c r="N179" i="9"/>
  <c r="N175" i="9"/>
  <c r="N169" i="9"/>
  <c r="N100" i="9"/>
  <c r="Q100" i="9" s="1"/>
  <c r="H101" i="1" s="1"/>
  <c r="N86" i="9"/>
  <c r="Q86" i="9" s="1"/>
  <c r="H87" i="1" s="1"/>
  <c r="N84" i="9"/>
  <c r="N15" i="9"/>
  <c r="N1222" i="9"/>
  <c r="Q1222" i="9" s="1"/>
  <c r="H1220" i="1" s="1"/>
  <c r="N1194" i="9"/>
  <c r="Q1194" i="9" s="1"/>
  <c r="H1192" i="1" s="1"/>
  <c r="N1155" i="9"/>
  <c r="Q1155" i="9" s="1"/>
  <c r="H1153" i="1" s="1"/>
  <c r="N1098" i="9"/>
  <c r="N1017" i="9"/>
  <c r="Q1017" i="9" s="1"/>
  <c r="H1015" i="1" s="1"/>
  <c r="N566" i="9"/>
  <c r="N539" i="9"/>
  <c r="N537" i="9"/>
  <c r="N535" i="9"/>
  <c r="N481" i="9"/>
  <c r="N722" i="9"/>
  <c r="N810" i="9"/>
  <c r="N329" i="9"/>
  <c r="N310" i="9"/>
  <c r="N308" i="9"/>
  <c r="N292" i="9"/>
  <c r="N286" i="9"/>
  <c r="N214" i="9"/>
  <c r="N116" i="9"/>
  <c r="N10" i="9"/>
  <c r="N6" i="9"/>
  <c r="N987" i="9"/>
  <c r="N24" i="9"/>
  <c r="N1014" i="9"/>
  <c r="N124" i="9"/>
  <c r="N528" i="9"/>
  <c r="N26" i="9"/>
  <c r="Q26" i="9" s="1"/>
  <c r="H27" i="1" s="1"/>
  <c r="N106" i="9"/>
  <c r="Q106" i="9" s="1"/>
  <c r="H107" i="1" s="1"/>
  <c r="N875" i="9"/>
  <c r="Q875" i="9" s="1"/>
  <c r="H875" i="1" s="1"/>
  <c r="N483" i="9"/>
  <c r="Q483" i="9" s="1"/>
  <c r="H484" i="1" s="1"/>
  <c r="N478" i="9"/>
  <c r="Q478" i="9" s="1"/>
  <c r="H479" i="1" s="1"/>
  <c r="N1423" i="9"/>
  <c r="N544" i="9"/>
  <c r="N876" i="9"/>
  <c r="N873" i="9"/>
  <c r="N728" i="9"/>
  <c r="N724" i="9"/>
  <c r="N720" i="9"/>
  <c r="N842" i="9"/>
  <c r="N838" i="9"/>
  <c r="N834" i="9"/>
  <c r="N830" i="9"/>
  <c r="N826" i="9"/>
  <c r="N820" i="9"/>
  <c r="N816" i="9"/>
  <c r="N812" i="9"/>
  <c r="N809" i="9"/>
  <c r="N334" i="9"/>
  <c r="N319" i="9"/>
  <c r="N297" i="9"/>
  <c r="N203" i="9"/>
  <c r="N123" i="9"/>
  <c r="N121" i="9"/>
  <c r="N117" i="9"/>
  <c r="N115" i="9"/>
  <c r="N30" i="9"/>
  <c r="N22" i="9"/>
  <c r="N18" i="9"/>
  <c r="N326" i="9"/>
  <c r="N7" i="9"/>
  <c r="N103" i="9"/>
  <c r="N118" i="9"/>
  <c r="Q118" i="9" s="1"/>
  <c r="H119" i="1" s="1"/>
  <c r="N294" i="9"/>
  <c r="Q294" i="9" s="1"/>
  <c r="H295" i="1" s="1"/>
  <c r="N316" i="9"/>
  <c r="Q316" i="9" s="1"/>
  <c r="H317" i="1" s="1"/>
  <c r="N1341" i="9"/>
  <c r="Q1341" i="9" s="1"/>
  <c r="H1338" i="1" s="1"/>
  <c r="Q1336" i="9"/>
  <c r="H1333" i="1" s="1"/>
  <c r="N1277" i="9"/>
  <c r="N1174" i="9"/>
  <c r="N1395" i="9"/>
  <c r="N1393" i="9"/>
  <c r="N338" i="9"/>
  <c r="N127" i="9"/>
  <c r="N1461" i="9"/>
  <c r="N926" i="9"/>
  <c r="N920" i="9"/>
  <c r="N519" i="9"/>
  <c r="N337" i="9"/>
  <c r="Q337" i="9" s="1"/>
  <c r="H338" i="1" s="1"/>
  <c r="N331" i="9"/>
  <c r="Q331" i="9" s="1"/>
  <c r="H332" i="1" s="1"/>
  <c r="N243" i="9"/>
  <c r="N239" i="9"/>
  <c r="Q239" i="9" s="1"/>
  <c r="H240" i="1" s="1"/>
  <c r="N162" i="9"/>
  <c r="Q162" i="9" s="1"/>
  <c r="H163" i="1" s="1"/>
  <c r="N1290" i="9"/>
  <c r="N1283" i="9"/>
  <c r="N1245" i="9"/>
  <c r="N1243" i="9"/>
  <c r="Q1243" i="9" s="1"/>
  <c r="H1241" i="1" s="1"/>
  <c r="N1100" i="9"/>
  <c r="Q1100" i="9" s="1"/>
  <c r="H1098" i="1" s="1"/>
  <c r="N1067" i="9"/>
  <c r="N1065" i="9"/>
  <c r="Q1065" i="9" s="1"/>
  <c r="H1063" i="1" s="1"/>
  <c r="N1063" i="9"/>
  <c r="N1047" i="9"/>
  <c r="N986" i="9"/>
  <c r="N373" i="9"/>
  <c r="N374" i="9"/>
  <c r="N378" i="9"/>
  <c r="N382" i="9"/>
  <c r="N385" i="9"/>
  <c r="N386" i="9"/>
  <c r="N716" i="9"/>
  <c r="N879" i="9"/>
  <c r="N884" i="9"/>
  <c r="N888" i="9"/>
  <c r="N891" i="9"/>
  <c r="N892" i="9"/>
  <c r="N1453" i="9"/>
  <c r="Q1453" i="9" s="1"/>
  <c r="H1448" i="1" s="1"/>
  <c r="N1452" i="9"/>
  <c r="Q1452" i="9" s="1"/>
  <c r="H1447" i="1" s="1"/>
  <c r="N1449" i="9"/>
  <c r="N1444" i="9"/>
  <c r="Q1444" i="9" s="1"/>
  <c r="H1439" i="1" s="1"/>
  <c r="N1443" i="9"/>
  <c r="Q1443" i="9" s="1"/>
  <c r="H1438" i="1" s="1"/>
  <c r="N1442" i="9"/>
  <c r="N1436" i="9"/>
  <c r="Q1367" i="9"/>
  <c r="H1364" i="1" s="1"/>
  <c r="Q1365" i="9"/>
  <c r="H1362" i="1" s="1"/>
  <c r="Q1363" i="9"/>
  <c r="H1360" i="1" s="1"/>
  <c r="Q1345" i="9"/>
  <c r="H1342" i="1" s="1"/>
  <c r="N574" i="9"/>
  <c r="N572" i="9"/>
  <c r="Q572" i="9" s="1"/>
  <c r="H573" i="1" s="1"/>
  <c r="N568" i="9"/>
  <c r="Q568" i="9" s="1"/>
  <c r="H569" i="1" s="1"/>
  <c r="N238" i="9"/>
  <c r="Q238" i="9" s="1"/>
  <c r="H239" i="1" s="1"/>
  <c r="N204" i="9"/>
  <c r="N163" i="9"/>
  <c r="N39" i="9"/>
  <c r="N1293" i="9"/>
  <c r="N1236" i="9"/>
  <c r="N1215" i="9"/>
  <c r="N1137" i="9"/>
  <c r="N1082" i="9"/>
  <c r="Q1082" i="9" s="1"/>
  <c r="H1080" i="1" s="1"/>
  <c r="N1068" i="9"/>
  <c r="N1064" i="9"/>
  <c r="Q1064" i="9" s="1"/>
  <c r="H1062" i="1" s="1"/>
  <c r="N995" i="9"/>
  <c r="Q995" i="9" s="1"/>
  <c r="H993" i="1" s="1"/>
  <c r="N375" i="9"/>
  <c r="N717" i="9"/>
  <c r="N877" i="9"/>
  <c r="N881" i="9"/>
  <c r="N889" i="9"/>
  <c r="P1404" i="9"/>
  <c r="P1402" i="9"/>
  <c r="P1398" i="9"/>
  <c r="N1398" i="9"/>
  <c r="P1396" i="9"/>
  <c r="N1396" i="9"/>
  <c r="P1394" i="9"/>
  <c r="N1394" i="9"/>
  <c r="P1390" i="9"/>
  <c r="N1335" i="9"/>
  <c r="Q1335" i="9" s="1"/>
  <c r="H1332" i="1" s="1"/>
  <c r="P955" i="9"/>
  <c r="N955" i="9"/>
  <c r="N869" i="9"/>
  <c r="N865" i="9"/>
  <c r="N861" i="9"/>
  <c r="N1171" i="9"/>
  <c r="N1111" i="9"/>
  <c r="N1050" i="9"/>
  <c r="N885" i="9"/>
  <c r="D1492" i="9"/>
  <c r="P1403" i="9"/>
  <c r="N1403" i="9"/>
  <c r="P1391" i="9"/>
  <c r="N1391" i="9"/>
  <c r="P1389" i="9"/>
  <c r="P1387" i="9"/>
  <c r="N1387" i="9"/>
  <c r="I1492" i="9"/>
  <c r="Q1379" i="9"/>
  <c r="H1376" i="1" s="1"/>
  <c r="Q1375" i="9"/>
  <c r="H1372" i="1" s="1"/>
  <c r="Q1373" i="9"/>
  <c r="H1370" i="1" s="1"/>
  <c r="J1492" i="9"/>
  <c r="N558" i="9"/>
  <c r="N554" i="9"/>
  <c r="N552" i="9"/>
  <c r="N550" i="9"/>
  <c r="N527" i="9"/>
  <c r="N523" i="9"/>
  <c r="N521" i="9"/>
  <c r="N476" i="9"/>
  <c r="N472" i="9"/>
  <c r="N863" i="9"/>
  <c r="N856" i="9"/>
  <c r="N783" i="9"/>
  <c r="N779" i="9"/>
  <c r="N1212" i="9"/>
  <c r="N1186" i="9"/>
  <c r="N1184" i="9"/>
  <c r="N1140" i="9"/>
  <c r="N1053" i="9"/>
  <c r="N1049" i="9"/>
  <c r="N1481" i="9"/>
  <c r="N1362" i="9"/>
  <c r="Q1362" i="9" s="1"/>
  <c r="H1359" i="1" s="1"/>
  <c r="N1354" i="9"/>
  <c r="Q1354" i="9" s="1"/>
  <c r="H1351" i="1" s="1"/>
  <c r="P928" i="9"/>
  <c r="P924" i="9"/>
  <c r="N924" i="9"/>
  <c r="P922" i="9"/>
  <c r="N922" i="9"/>
  <c r="P918" i="9"/>
  <c r="N918" i="9"/>
  <c r="N226" i="9"/>
  <c r="N1284" i="9"/>
  <c r="N1438" i="9"/>
  <c r="Q1438" i="9" s="1"/>
  <c r="H1433" i="1" s="1"/>
  <c r="Q1351" i="9"/>
  <c r="H1348" i="1" s="1"/>
  <c r="P915" i="9"/>
  <c r="N915" i="9"/>
  <c r="N913" i="9"/>
  <c r="P913" i="9"/>
  <c r="P911" i="9"/>
  <c r="N911" i="9"/>
  <c r="P909" i="9"/>
  <c r="N909" i="9"/>
  <c r="P907" i="9"/>
  <c r="N907" i="9"/>
  <c r="P905" i="9"/>
  <c r="N905" i="9"/>
  <c r="P903" i="9"/>
  <c r="N903" i="9"/>
  <c r="N31" i="9"/>
  <c r="N1252" i="9"/>
  <c r="N1466" i="9"/>
  <c r="N1457" i="9"/>
  <c r="N1437" i="9"/>
  <c r="Q1437" i="9" s="1"/>
  <c r="H1432" i="1" s="1"/>
  <c r="N346" i="9"/>
  <c r="N1001" i="9"/>
  <c r="Q1001" i="9" s="1"/>
  <c r="H999" i="1" s="1"/>
  <c r="Q1361" i="9"/>
  <c r="H1358" i="1" s="1"/>
  <c r="N1485" i="9"/>
  <c r="N51" i="9"/>
  <c r="N1114" i="9"/>
  <c r="N674" i="9"/>
  <c r="N672" i="9"/>
  <c r="Q672" i="9" s="1"/>
  <c r="H673" i="1" s="1"/>
  <c r="N670" i="9"/>
  <c r="N666" i="9"/>
  <c r="N312" i="9"/>
  <c r="Q312" i="9" s="1"/>
  <c r="H313" i="1" s="1"/>
  <c r="N249" i="9"/>
  <c r="Q249" i="9" s="1"/>
  <c r="H250" i="1" s="1"/>
  <c r="N207" i="9"/>
  <c r="N205" i="9"/>
  <c r="Q205" i="9" s="1"/>
  <c r="H206" i="1" s="1"/>
  <c r="N187" i="9"/>
  <c r="N1298" i="9"/>
  <c r="Q1298" i="9" s="1"/>
  <c r="H1296" i="1" s="1"/>
  <c r="N1266" i="9"/>
  <c r="N714" i="9"/>
  <c r="N878" i="9"/>
  <c r="N638" i="9"/>
  <c r="N636" i="9"/>
  <c r="Q636" i="9" s="1"/>
  <c r="H637" i="1" s="1"/>
  <c r="N546" i="9"/>
  <c r="N543" i="9"/>
  <c r="N541" i="9"/>
  <c r="Q541" i="9" s="1"/>
  <c r="H542" i="1" s="1"/>
  <c r="N531" i="9"/>
  <c r="Q531" i="9" s="1"/>
  <c r="H532" i="1" s="1"/>
  <c r="N444" i="9"/>
  <c r="N436" i="9"/>
  <c r="N429" i="9"/>
  <c r="N415" i="9"/>
  <c r="N409" i="9"/>
  <c r="N401" i="9"/>
  <c r="N340" i="9"/>
  <c r="N323" i="9"/>
  <c r="N315" i="9"/>
  <c r="N248" i="9"/>
  <c r="Q248" i="9" s="1"/>
  <c r="H249" i="1" s="1"/>
  <c r="N158" i="9"/>
  <c r="N63" i="9"/>
  <c r="N50" i="9"/>
  <c r="N27" i="9"/>
  <c r="N1301" i="9"/>
  <c r="N1230" i="9"/>
  <c r="N1148" i="9"/>
  <c r="Q1148" i="9" s="1"/>
  <c r="H1146" i="1" s="1"/>
  <c r="N1334" i="9"/>
  <c r="N883" i="9"/>
  <c r="C1492" i="9"/>
  <c r="H1492" i="9"/>
  <c r="P1399" i="9"/>
  <c r="P1397" i="9"/>
  <c r="Q1355" i="9"/>
  <c r="H1352" i="1" s="1"/>
  <c r="Q1352" i="9"/>
  <c r="H1349" i="1" s="1"/>
  <c r="P1418" i="9"/>
  <c r="P1416" i="9"/>
  <c r="P1414" i="9"/>
  <c r="P1410" i="9"/>
  <c r="P1408" i="9"/>
  <c r="P957" i="9"/>
  <c r="N957" i="9"/>
  <c r="P953" i="9"/>
  <c r="N953" i="9"/>
  <c r="N1349" i="9"/>
  <c r="Q1349" i="9" s="1"/>
  <c r="H1346" i="1" s="1"/>
  <c r="G1492" i="9"/>
  <c r="N1374" i="9"/>
  <c r="Q1374" i="9" s="1"/>
  <c r="H1371" i="1" s="1"/>
  <c r="N1369" i="9"/>
  <c r="Q1369" i="9" s="1"/>
  <c r="H1366" i="1" s="1"/>
  <c r="N1360" i="9"/>
  <c r="Q1360" i="9" s="1"/>
  <c r="H1357" i="1" s="1"/>
  <c r="N1356" i="9"/>
  <c r="Q1356" i="9" s="1"/>
  <c r="H1353" i="1" s="1"/>
  <c r="N1350" i="9"/>
  <c r="Q1350" i="9" s="1"/>
  <c r="H1347" i="1" s="1"/>
  <c r="P945" i="9"/>
  <c r="N945" i="9"/>
  <c r="P933" i="9"/>
  <c r="P901" i="9"/>
  <c r="N901" i="9"/>
  <c r="P899" i="9"/>
  <c r="Q1357" i="9"/>
  <c r="H1354" i="1" s="1"/>
  <c r="P1393" i="9"/>
  <c r="N1348" i="9"/>
  <c r="Q1348" i="9" s="1"/>
  <c r="H1345" i="1" s="1"/>
  <c r="Q1353" i="9"/>
  <c r="H1350" i="1" s="1"/>
  <c r="Q1359" i="9"/>
  <c r="H1356" i="1" s="1"/>
  <c r="N678" i="9"/>
  <c r="N858" i="9"/>
  <c r="N850" i="9"/>
  <c r="N846" i="9"/>
  <c r="N805" i="9"/>
  <c r="N776" i="9"/>
  <c r="N314" i="9"/>
  <c r="N302" i="9"/>
  <c r="N1459" i="9"/>
  <c r="N1381" i="9"/>
  <c r="Q1381" i="9" s="1"/>
  <c r="H1378" i="1" s="1"/>
  <c r="N1377" i="9"/>
  <c r="Q1377" i="9" s="1"/>
  <c r="H1374" i="1" s="1"/>
  <c r="N1339" i="9"/>
  <c r="Q1339" i="9" s="1"/>
  <c r="H1336" i="1" s="1"/>
  <c r="N656" i="9"/>
  <c r="N1482" i="9"/>
  <c r="N1440" i="9"/>
  <c r="N1462" i="9"/>
  <c r="Q1462" i="9" s="1"/>
  <c r="H1457" i="1" s="1"/>
  <c r="N468" i="9"/>
  <c r="N1465" i="9"/>
  <c r="N610" i="9"/>
  <c r="Q610" i="9" s="1"/>
  <c r="H611" i="1" s="1"/>
  <c r="N1446" i="9"/>
  <c r="Q1446" i="9" s="1"/>
  <c r="H1441" i="1" s="1"/>
  <c r="N1431" i="9"/>
  <c r="Q1431" i="9" s="1"/>
  <c r="H1426" i="1" s="1"/>
  <c r="N697" i="9"/>
  <c r="Q697" i="9" s="1"/>
  <c r="H698" i="1" s="1"/>
  <c r="N500" i="9"/>
  <c r="Q500" i="9" s="1"/>
  <c r="H501" i="1" s="1"/>
  <c r="N494" i="9"/>
  <c r="Q494" i="9" s="1"/>
  <c r="H495" i="1" s="1"/>
  <c r="N341" i="9"/>
  <c r="Q341" i="9" s="1"/>
  <c r="H342" i="1" s="1"/>
  <c r="N333" i="9"/>
  <c r="Q333" i="9" s="1"/>
  <c r="H334" i="1" s="1"/>
  <c r="N325" i="9"/>
  <c r="Q325" i="9" s="1"/>
  <c r="H326" i="1" s="1"/>
  <c r="N318" i="9"/>
  <c r="Q318" i="9" s="1"/>
  <c r="H319" i="1" s="1"/>
  <c r="N200" i="9"/>
  <c r="Q200" i="9" s="1"/>
  <c r="H201" i="1" s="1"/>
  <c r="N193" i="9"/>
  <c r="Q193" i="9" s="1"/>
  <c r="H194" i="1" s="1"/>
  <c r="N185" i="9"/>
  <c r="Q185" i="9" s="1"/>
  <c r="H186" i="1" s="1"/>
  <c r="N1055" i="9"/>
  <c r="N1046" i="9"/>
  <c r="N377" i="9"/>
  <c r="N381" i="9"/>
  <c r="N895" i="9"/>
  <c r="N556" i="9"/>
  <c r="Q556" i="9" s="1"/>
  <c r="H557" i="1" s="1"/>
  <c r="N254" i="9"/>
  <c r="Q254" i="9" s="1"/>
  <c r="H255" i="1" s="1"/>
  <c r="N171" i="9"/>
  <c r="N88" i="9"/>
  <c r="N81" i="9"/>
  <c r="Q81" i="9" s="1"/>
  <c r="H82" i="1" s="1"/>
  <c r="N49" i="9"/>
  <c r="N14" i="9"/>
  <c r="N1087" i="9"/>
  <c r="Q1087" i="9" s="1"/>
  <c r="H1085" i="1" s="1"/>
  <c r="N1073" i="9"/>
  <c r="Q1073" i="9" s="1"/>
  <c r="H1071" i="1" s="1"/>
  <c r="Q1382" i="9"/>
  <c r="H1379" i="1" s="1"/>
  <c r="I17" i="8"/>
  <c r="L17" i="8" s="1"/>
  <c r="I49" i="8"/>
  <c r="L49" i="8" s="1"/>
  <c r="I121" i="8"/>
  <c r="L121" i="8" s="1"/>
  <c r="I133" i="8"/>
  <c r="L133" i="8" s="1"/>
  <c r="I145" i="8"/>
  <c r="L145" i="8" s="1"/>
  <c r="I57" i="8"/>
  <c r="L57" i="8" s="1"/>
  <c r="I568" i="8"/>
  <c r="L568" i="8" s="1"/>
  <c r="I16" i="8"/>
  <c r="L16" i="8" s="1"/>
  <c r="I76" i="8"/>
  <c r="L76" i="8" s="1"/>
  <c r="I164" i="8"/>
  <c r="L164" i="8" s="1"/>
  <c r="I288" i="8"/>
  <c r="L288" i="8" s="1"/>
  <c r="I20" i="8"/>
  <c r="L20" i="8" s="1"/>
  <c r="I156" i="8"/>
  <c r="L156" i="8" s="1"/>
  <c r="I644" i="8"/>
  <c r="L644" i="8" s="1"/>
  <c r="I572" i="8"/>
  <c r="L572" i="8" s="1"/>
  <c r="I564" i="8"/>
  <c r="L564" i="8" s="1"/>
  <c r="I425" i="8"/>
  <c r="L425" i="8" s="1"/>
  <c r="I376" i="8"/>
  <c r="L376" i="8" s="1"/>
  <c r="I131" i="8"/>
  <c r="L131" i="8" s="1"/>
  <c r="I233" i="8"/>
  <c r="L233" i="8" s="1"/>
  <c r="I584" i="8"/>
  <c r="L584" i="8" s="1"/>
  <c r="I153" i="8"/>
  <c r="L153" i="8" s="1"/>
  <c r="I193" i="8"/>
  <c r="L193" i="8" s="1"/>
  <c r="I217" i="8"/>
  <c r="L217" i="8" s="1"/>
  <c r="I249" i="8"/>
  <c r="L249" i="8" s="1"/>
  <c r="I688" i="8"/>
  <c r="L688" i="8" s="1"/>
  <c r="I664" i="8"/>
  <c r="L664" i="8" s="1"/>
  <c r="I621" i="8"/>
  <c r="L621" i="8" s="1"/>
  <c r="I573" i="8"/>
  <c r="L573" i="8" s="1"/>
  <c r="I498" i="8"/>
  <c r="L498" i="8" s="1"/>
  <c r="I486" i="8"/>
  <c r="L486" i="8" s="1"/>
  <c r="I478" i="8"/>
  <c r="L478" i="8" s="1"/>
  <c r="I458" i="8"/>
  <c r="L458" i="8" s="1"/>
  <c r="I426" i="8"/>
  <c r="L426" i="8" s="1"/>
  <c r="I390" i="8"/>
  <c r="L390" i="8" s="1"/>
  <c r="I312" i="8"/>
  <c r="L312" i="8" s="1"/>
  <c r="I300" i="8"/>
  <c r="L300" i="8" s="1"/>
  <c r="I160" i="8"/>
  <c r="L160" i="8" s="1"/>
  <c r="I256" i="8"/>
  <c r="L256" i="8" s="1"/>
  <c r="I361" i="8"/>
  <c r="L361" i="8" s="1"/>
  <c r="I474" i="8"/>
  <c r="L474" i="8" s="1"/>
  <c r="I412" i="8"/>
  <c r="L412" i="8" s="1"/>
  <c r="I400" i="8"/>
  <c r="L400" i="8" s="1"/>
  <c r="I332" i="8"/>
  <c r="L332" i="8" s="1"/>
  <c r="I72" i="8"/>
  <c r="L72" i="8" s="1"/>
  <c r="I112" i="8"/>
  <c r="L112" i="8" s="1"/>
  <c r="I152" i="8"/>
  <c r="L152" i="8" s="1"/>
  <c r="I168" i="8"/>
  <c r="L168" i="8" s="1"/>
  <c r="I208" i="8"/>
  <c r="L208" i="8" s="1"/>
  <c r="I248" i="8"/>
  <c r="L248" i="8" s="1"/>
  <c r="I264" i="8"/>
  <c r="L264" i="8" s="1"/>
  <c r="I270" i="8"/>
  <c r="L270" i="8" s="1"/>
  <c r="I286" i="8"/>
  <c r="L286" i="8" s="1"/>
  <c r="I490" i="8"/>
  <c r="L490" i="8" s="1"/>
  <c r="I625" i="8"/>
  <c r="L625" i="8" s="1"/>
  <c r="I600" i="8"/>
  <c r="L600" i="8" s="1"/>
  <c r="I552" i="8"/>
  <c r="L552" i="8" s="1"/>
  <c r="I473" i="8"/>
  <c r="L473" i="8" s="1"/>
  <c r="I437" i="8"/>
  <c r="L437" i="8" s="1"/>
  <c r="I397" i="8"/>
  <c r="L397" i="8" s="1"/>
  <c r="I1477" i="8"/>
  <c r="L1477" i="8" s="1"/>
  <c r="I677" i="8"/>
  <c r="L677" i="8" s="1"/>
  <c r="I661" i="8"/>
  <c r="L661" i="8" s="1"/>
  <c r="I586" i="8"/>
  <c r="L586" i="8" s="1"/>
  <c r="I558" i="8"/>
  <c r="L558" i="8" s="1"/>
  <c r="I554" i="8"/>
  <c r="L554" i="8" s="1"/>
  <c r="I526" i="8"/>
  <c r="L526" i="8" s="1"/>
  <c r="I522" i="8"/>
  <c r="L522" i="8" s="1"/>
  <c r="I487" i="8"/>
  <c r="L487" i="8" s="1"/>
  <c r="I451" i="8"/>
  <c r="L451" i="8" s="1"/>
  <c r="I435" i="8"/>
  <c r="L435" i="8" s="1"/>
  <c r="I427" i="8"/>
  <c r="L427" i="8" s="1"/>
  <c r="I403" i="8"/>
  <c r="L403" i="8" s="1"/>
  <c r="I399" i="8"/>
  <c r="L399" i="8" s="1"/>
  <c r="I395" i="8"/>
  <c r="L395" i="8" s="1"/>
  <c r="I367" i="8"/>
  <c r="L367" i="8" s="1"/>
  <c r="I340" i="8"/>
  <c r="L340" i="8" s="1"/>
  <c r="I324" i="8"/>
  <c r="L324" i="8" s="1"/>
  <c r="I321" i="8"/>
  <c r="L321" i="8" s="1"/>
  <c r="I311" i="8"/>
  <c r="L311" i="8" s="1"/>
  <c r="I295" i="8"/>
  <c r="L295" i="8" s="1"/>
  <c r="I279" i="8"/>
  <c r="L279" i="8" s="1"/>
  <c r="I263" i="8"/>
  <c r="L263" i="8" s="1"/>
  <c r="I247" i="8"/>
  <c r="L247" i="8" s="1"/>
  <c r="I231" i="8"/>
  <c r="L231" i="8" s="1"/>
  <c r="I207" i="8"/>
  <c r="L207" i="8" s="1"/>
  <c r="I187" i="8"/>
  <c r="L187" i="8" s="1"/>
  <c r="I167" i="8"/>
  <c r="L167" i="8" s="1"/>
  <c r="I135" i="8"/>
  <c r="L135" i="8" s="1"/>
  <c r="I111" i="8"/>
  <c r="L111" i="8" s="1"/>
  <c r="I79" i="8"/>
  <c r="L79" i="8" s="1"/>
  <c r="I59" i="8"/>
  <c r="L59" i="8" s="1"/>
  <c r="I39" i="8"/>
  <c r="L39" i="8" s="1"/>
  <c r="I15" i="8"/>
  <c r="L15" i="8" s="1"/>
  <c r="I7" i="8"/>
  <c r="L7" i="8" s="1"/>
  <c r="I374" i="8"/>
  <c r="L374" i="8" s="1"/>
  <c r="I378" i="8"/>
  <c r="L378" i="8" s="1"/>
  <c r="I139" i="8"/>
  <c r="L139" i="8" s="1"/>
  <c r="I35" i="8"/>
  <c r="L35" i="8" s="1"/>
  <c r="I1475" i="8"/>
  <c r="L1475" i="8" s="1"/>
  <c r="I1467" i="8"/>
  <c r="L1467" i="8" s="1"/>
  <c r="I382" i="8"/>
  <c r="L382" i="8" s="1"/>
  <c r="I680" i="8"/>
  <c r="L680" i="8" s="1"/>
  <c r="I656" i="8"/>
  <c r="L656" i="8" s="1"/>
  <c r="I593" i="8"/>
  <c r="L593" i="8" s="1"/>
  <c r="I398" i="8"/>
  <c r="L398" i="8" s="1"/>
  <c r="I698" i="8"/>
  <c r="L698" i="8" s="1"/>
  <c r="I690" i="8"/>
  <c r="L690" i="8" s="1"/>
  <c r="I678" i="8"/>
  <c r="L678" i="8" s="1"/>
  <c r="I658" i="8"/>
  <c r="L658" i="8" s="1"/>
  <c r="I650" i="8"/>
  <c r="L650" i="8" s="1"/>
  <c r="I623" i="8"/>
  <c r="L623" i="8" s="1"/>
  <c r="I611" i="8"/>
  <c r="L611" i="8" s="1"/>
  <c r="I607" i="8"/>
  <c r="L607" i="8" s="1"/>
  <c r="I567" i="8"/>
  <c r="L567" i="8" s="1"/>
  <c r="I555" i="8"/>
  <c r="L555" i="8" s="1"/>
  <c r="I532" i="8"/>
  <c r="L532" i="8" s="1"/>
  <c r="I528" i="8"/>
  <c r="L528" i="8" s="1"/>
  <c r="I523" i="8"/>
  <c r="L523" i="8" s="1"/>
  <c r="I492" i="8"/>
  <c r="L492" i="8" s="1"/>
  <c r="I488" i="8"/>
  <c r="L488" i="8" s="1"/>
  <c r="I472" i="8"/>
  <c r="L472" i="8" s="1"/>
  <c r="I468" i="8"/>
  <c r="L468" i="8" s="1"/>
  <c r="I464" i="8"/>
  <c r="L464" i="8" s="1"/>
  <c r="I456" i="8"/>
  <c r="L456" i="8" s="1"/>
  <c r="I452" i="8"/>
  <c r="L452" i="8" s="1"/>
  <c r="I448" i="8"/>
  <c r="L448" i="8" s="1"/>
  <c r="I440" i="8"/>
  <c r="L440" i="8" s="1"/>
  <c r="I436" i="8"/>
  <c r="L436" i="8" s="1"/>
  <c r="I422" i="8"/>
  <c r="L422" i="8" s="1"/>
  <c r="I350" i="8"/>
  <c r="L350" i="8" s="1"/>
  <c r="I342" i="8"/>
  <c r="L342" i="8" s="1"/>
  <c r="I338" i="8"/>
  <c r="L338" i="8" s="1"/>
  <c r="I334" i="8"/>
  <c r="L334" i="8" s="1"/>
  <c r="I330" i="8"/>
  <c r="L330" i="8" s="1"/>
  <c r="I309" i="8"/>
  <c r="L309" i="8" s="1"/>
  <c r="I305" i="8"/>
  <c r="L305" i="8" s="1"/>
  <c r="I301" i="8"/>
  <c r="L301" i="8" s="1"/>
  <c r="I297" i="8"/>
  <c r="L297" i="8" s="1"/>
  <c r="I293" i="8"/>
  <c r="L293" i="8" s="1"/>
  <c r="I289" i="8"/>
  <c r="L289" i="8" s="1"/>
  <c r="I285" i="8"/>
  <c r="L285" i="8" s="1"/>
  <c r="I277" i="8"/>
  <c r="L277" i="8" s="1"/>
  <c r="I269" i="8"/>
  <c r="L269" i="8" s="1"/>
  <c r="I262" i="8"/>
  <c r="L262" i="8" s="1"/>
  <c r="I258" i="8"/>
  <c r="L258" i="8" s="1"/>
  <c r="I254" i="8"/>
  <c r="L254" i="8" s="1"/>
  <c r="I246" i="8"/>
  <c r="L246" i="8" s="1"/>
  <c r="I238" i="8"/>
  <c r="L238" i="8" s="1"/>
  <c r="I230" i="8"/>
  <c r="L230" i="8" s="1"/>
  <c r="I222" i="8"/>
  <c r="L222" i="8" s="1"/>
  <c r="I214" i="8"/>
  <c r="L214" i="8" s="1"/>
  <c r="I206" i="8"/>
  <c r="L206" i="8" s="1"/>
  <c r="I202" i="8"/>
  <c r="L202" i="8" s="1"/>
  <c r="I198" i="8"/>
  <c r="L198" i="8" s="1"/>
  <c r="I190" i="8"/>
  <c r="L190" i="8" s="1"/>
  <c r="I182" i="8"/>
  <c r="L182" i="8" s="1"/>
  <c r="I174" i="8"/>
  <c r="L174" i="8" s="1"/>
  <c r="I166" i="8"/>
  <c r="L166" i="8" s="1"/>
  <c r="I158" i="8"/>
  <c r="L158" i="8" s="1"/>
  <c r="I142" i="8"/>
  <c r="L142" i="8" s="1"/>
  <c r="I134" i="8"/>
  <c r="L134" i="8" s="1"/>
  <c r="I126" i="8"/>
  <c r="L126" i="8" s="1"/>
  <c r="I118" i="8"/>
  <c r="L118" i="8" s="1"/>
  <c r="I110" i="8"/>
  <c r="L110" i="8" s="1"/>
  <c r="I106" i="8"/>
  <c r="L106" i="8" s="1"/>
  <c r="I102" i="8"/>
  <c r="L102" i="8" s="1"/>
  <c r="I98" i="8"/>
  <c r="L98" i="8" s="1"/>
  <c r="I94" i="8"/>
  <c r="L94" i="8" s="1"/>
  <c r="I90" i="8"/>
  <c r="L90" i="8" s="1"/>
  <c r="I86" i="8"/>
  <c r="L86" i="8" s="1"/>
  <c r="I78" i="8"/>
  <c r="L78" i="8" s="1"/>
  <c r="I70" i="8"/>
  <c r="L70" i="8" s="1"/>
  <c r="I62" i="8"/>
  <c r="L62" i="8" s="1"/>
  <c r="I54" i="8"/>
  <c r="L54" i="8" s="1"/>
  <c r="I50" i="8"/>
  <c r="L50" i="8" s="1"/>
  <c r="I46" i="8"/>
  <c r="L46" i="8" s="1"/>
  <c r="I42" i="8"/>
  <c r="L42" i="8" s="1"/>
  <c r="I38" i="8"/>
  <c r="L38" i="8" s="1"/>
  <c r="I30" i="8"/>
  <c r="L30" i="8" s="1"/>
  <c r="I22" i="8"/>
  <c r="L22" i="8" s="1"/>
  <c r="I18" i="8"/>
  <c r="L18" i="8" s="1"/>
  <c r="I10" i="8"/>
  <c r="L10" i="8" s="1"/>
  <c r="I540" i="8"/>
  <c r="L540" i="8" s="1"/>
  <c r="I639" i="8"/>
  <c r="L639" i="8" s="1"/>
  <c r="I674" i="8"/>
  <c r="L674" i="8" s="1"/>
  <c r="I414" i="8"/>
  <c r="L414" i="8" s="1"/>
  <c r="I418" i="8"/>
  <c r="L418" i="8" s="1"/>
  <c r="I571" i="8"/>
  <c r="L571" i="8" s="1"/>
  <c r="I583" i="8"/>
  <c r="L583" i="8" s="1"/>
  <c r="I668" i="8"/>
  <c r="L668" i="8" s="1"/>
  <c r="I494" i="8"/>
  <c r="L494" i="8" s="1"/>
  <c r="I462" i="8"/>
  <c r="L462" i="8" s="1"/>
  <c r="I394" i="8"/>
  <c r="L394" i="8" s="1"/>
  <c r="I1485" i="8"/>
  <c r="L1485" i="8" s="1"/>
  <c r="I1483" i="8"/>
  <c r="L1483" i="8" s="1"/>
  <c r="I1469" i="8"/>
  <c r="L1469" i="8" s="1"/>
  <c r="I626" i="8"/>
  <c r="L626" i="8" s="1"/>
  <c r="I618" i="8"/>
  <c r="L618" i="8" s="1"/>
  <c r="I578" i="8"/>
  <c r="L578" i="8" s="1"/>
  <c r="I570" i="8"/>
  <c r="L570" i="8" s="1"/>
  <c r="I515" i="8"/>
  <c r="L515" i="8" s="1"/>
  <c r="I455" i="8"/>
  <c r="L455" i="8" s="1"/>
  <c r="I430" i="8"/>
  <c r="L430" i="8" s="1"/>
  <c r="I369" i="8"/>
  <c r="L369" i="8" s="1"/>
  <c r="I1448" i="8"/>
  <c r="L1448" i="8" s="1"/>
  <c r="I709" i="8"/>
  <c r="L709" i="8" s="1"/>
  <c r="I701" i="8"/>
  <c r="L701" i="8" s="1"/>
  <c r="I666" i="8"/>
  <c r="L666" i="8" s="1"/>
  <c r="I587" i="8"/>
  <c r="L587" i="8" s="1"/>
  <c r="I563" i="8"/>
  <c r="L563" i="8" s="1"/>
  <c r="E1492" i="8"/>
  <c r="I1438" i="8"/>
  <c r="L1438" i="8" s="1"/>
  <c r="I703" i="8"/>
  <c r="L703" i="8" s="1"/>
  <c r="I641" i="8"/>
  <c r="L641" i="8" s="1"/>
  <c r="I629" i="8"/>
  <c r="L629" i="8" s="1"/>
  <c r="I613" i="8"/>
  <c r="L613" i="8" s="1"/>
  <c r="I442" i="8"/>
  <c r="L442" i="8" s="1"/>
  <c r="I420" i="8"/>
  <c r="L420" i="8" s="1"/>
  <c r="I1490" i="8"/>
  <c r="L1490" i="8" s="1"/>
  <c r="I1457" i="8"/>
  <c r="L1457" i="8" s="1"/>
  <c r="I1454" i="8"/>
  <c r="L1454" i="8" s="1"/>
  <c r="I1450" i="8"/>
  <c r="L1450" i="8" s="1"/>
  <c r="I1446" i="8"/>
  <c r="L1446" i="8" s="1"/>
  <c r="I1442" i="8"/>
  <c r="L1442" i="8" s="1"/>
  <c r="I1435" i="8"/>
  <c r="L1435" i="8" s="1"/>
  <c r="I1431" i="8"/>
  <c r="L1431" i="8" s="1"/>
  <c r="I645" i="8"/>
  <c r="L645" i="8" s="1"/>
  <c r="I634" i="8"/>
  <c r="L634" i="8" s="1"/>
  <c r="I594" i="8"/>
  <c r="L594" i="8" s="1"/>
  <c r="I543" i="8"/>
  <c r="L543" i="8" s="1"/>
  <c r="I531" i="8"/>
  <c r="L531" i="8" s="1"/>
  <c r="I499" i="8"/>
  <c r="L499" i="8" s="1"/>
  <c r="I471" i="8"/>
  <c r="L471" i="8" s="1"/>
  <c r="I1480" i="8"/>
  <c r="L1480" i="8" s="1"/>
  <c r="I672" i="8"/>
  <c r="L672" i="8" s="1"/>
  <c r="I648" i="8"/>
  <c r="L648" i="8" s="1"/>
  <c r="I637" i="8"/>
  <c r="L637" i="8" s="1"/>
  <c r="I605" i="8"/>
  <c r="L605" i="8" s="1"/>
  <c r="I577" i="8"/>
  <c r="L577" i="8" s="1"/>
  <c r="I561" i="8"/>
  <c r="L561" i="8" s="1"/>
  <c r="I525" i="8"/>
  <c r="L525" i="8" s="1"/>
  <c r="I510" i="8"/>
  <c r="L510" i="8" s="1"/>
  <c r="I502" i="8"/>
  <c r="L502" i="8" s="1"/>
  <c r="I25" i="8"/>
  <c r="L25" i="8" s="1"/>
  <c r="I95" i="8"/>
  <c r="L95" i="8" s="1"/>
  <c r="I344" i="8"/>
  <c r="L344" i="8" s="1"/>
  <c r="I225" i="8"/>
  <c r="L225" i="8" s="1"/>
  <c r="I1486" i="8"/>
  <c r="L1486" i="8" s="1"/>
  <c r="I1484" i="8"/>
  <c r="L1484" i="8" s="1"/>
  <c r="I1482" i="8"/>
  <c r="L1482" i="8" s="1"/>
  <c r="I1476" i="8"/>
  <c r="L1476" i="8" s="1"/>
  <c r="I1474" i="8"/>
  <c r="L1474" i="8" s="1"/>
  <c r="I1468" i="8"/>
  <c r="L1468" i="8" s="1"/>
  <c r="I1466" i="8"/>
  <c r="L1466" i="8" s="1"/>
  <c r="I1455" i="8"/>
  <c r="L1455" i="8" s="1"/>
  <c r="I1451" i="8"/>
  <c r="L1451" i="8" s="1"/>
  <c r="I1443" i="8"/>
  <c r="L1443" i="8" s="1"/>
  <c r="I1436" i="8"/>
  <c r="L1436" i="8" s="1"/>
  <c r="I1428" i="8"/>
  <c r="L1428" i="8" s="1"/>
  <c r="I93" i="8"/>
  <c r="L93" i="8" s="1"/>
  <c r="I1472" i="8"/>
  <c r="L1472" i="8" s="1"/>
  <c r="I1489" i="8"/>
  <c r="L1489" i="8" s="1"/>
  <c r="I1487" i="8"/>
  <c r="L1487" i="8" s="1"/>
  <c r="I1481" i="8"/>
  <c r="L1481" i="8" s="1"/>
  <c r="I1479" i="8"/>
  <c r="L1479" i="8" s="1"/>
  <c r="I1471" i="8"/>
  <c r="L1471" i="8" s="1"/>
  <c r="I1463" i="8"/>
  <c r="L1463" i="8" s="1"/>
  <c r="I1445" i="8"/>
  <c r="L1445" i="8" s="1"/>
  <c r="I1430" i="8"/>
  <c r="L1430" i="8" s="1"/>
  <c r="I541" i="8"/>
  <c r="L541" i="8" s="1"/>
  <c r="I469" i="8"/>
  <c r="L469" i="8" s="1"/>
  <c r="I712" i="8"/>
  <c r="L712" i="8" s="1"/>
  <c r="I704" i="8"/>
  <c r="L704" i="8" s="1"/>
  <c r="I692" i="8"/>
  <c r="L692" i="8" s="1"/>
  <c r="I689" i="8"/>
  <c r="L689" i="8" s="1"/>
  <c r="I673" i="8"/>
  <c r="L673" i="8" s="1"/>
  <c r="I129" i="8"/>
  <c r="L129" i="8" s="1"/>
  <c r="I433" i="8"/>
  <c r="L433" i="8" s="1"/>
  <c r="I1459" i="8"/>
  <c r="L1459" i="8" s="1"/>
  <c r="I1444" i="8"/>
  <c r="L1444" i="8" s="1"/>
  <c r="I1440" i="8"/>
  <c r="L1440" i="8" s="1"/>
  <c r="D1492" i="8"/>
  <c r="I172" i="8"/>
  <c r="L172" i="8" s="1"/>
  <c r="C1492" i="8"/>
  <c r="I683" i="8"/>
  <c r="L683" i="8" s="1"/>
  <c r="I679" i="8"/>
  <c r="L679" i="8" s="1"/>
  <c r="I671" i="8"/>
  <c r="L671" i="8" s="1"/>
  <c r="I620" i="8"/>
  <c r="L620" i="8" s="1"/>
  <c r="I592" i="8"/>
  <c r="L592" i="8" s="1"/>
  <c r="I533" i="8"/>
  <c r="L533" i="8" s="1"/>
  <c r="I517" i="8"/>
  <c r="L517" i="8" s="1"/>
  <c r="I493" i="8"/>
  <c r="L493" i="8" s="1"/>
  <c r="I485" i="8"/>
  <c r="L485" i="8" s="1"/>
  <c r="I477" i="8"/>
  <c r="L477" i="8" s="1"/>
  <c r="I461" i="8"/>
  <c r="L461" i="8" s="1"/>
  <c r="I449" i="8"/>
  <c r="L449" i="8" s="1"/>
  <c r="I419" i="8"/>
  <c r="L419" i="8" s="1"/>
  <c r="I415" i="8"/>
  <c r="L415" i="8" s="1"/>
  <c r="I405" i="8"/>
  <c r="L405" i="8" s="1"/>
  <c r="I696" i="8"/>
  <c r="L696" i="8" s="1"/>
  <c r="M11" i="7"/>
  <c r="P11" i="7" s="1"/>
  <c r="M27" i="7"/>
  <c r="P27" i="7" s="1"/>
  <c r="M47" i="7"/>
  <c r="P47" i="7" s="1"/>
  <c r="M67" i="7"/>
  <c r="P67" i="7" s="1"/>
  <c r="M71" i="7"/>
  <c r="P71" i="7" s="1"/>
  <c r="M87" i="7"/>
  <c r="P87" i="7" s="1"/>
  <c r="M107" i="7"/>
  <c r="M123" i="7"/>
  <c r="P123" i="7" s="1"/>
  <c r="J134" i="1"/>
  <c r="M139" i="7"/>
  <c r="P139" i="7" s="1"/>
  <c r="M159" i="7"/>
  <c r="P159" i="7" s="1"/>
  <c r="M171" i="7"/>
  <c r="P171" i="7" s="1"/>
  <c r="M191" i="7"/>
  <c r="P191" i="7" s="1"/>
  <c r="M211" i="7"/>
  <c r="P211" i="7" s="1"/>
  <c r="M239" i="7"/>
  <c r="P239" i="7" s="1"/>
  <c r="M247" i="7"/>
  <c r="P247" i="7" s="1"/>
  <c r="M259" i="7"/>
  <c r="P259" i="7" s="1"/>
  <c r="M295" i="7"/>
  <c r="P295" i="7" s="1"/>
  <c r="J302" i="1"/>
  <c r="M333" i="7"/>
  <c r="M355" i="7"/>
  <c r="P355" i="7" s="1"/>
  <c r="J391" i="1"/>
  <c r="J395" i="1"/>
  <c r="J576" i="1"/>
  <c r="J632" i="1"/>
  <c r="J636" i="1"/>
  <c r="J708" i="1"/>
  <c r="M753" i="7"/>
  <c r="P753" i="7" s="1"/>
  <c r="M853" i="7"/>
  <c r="M23" i="7"/>
  <c r="P23" i="7" s="1"/>
  <c r="M43" i="7"/>
  <c r="P43" i="7" s="1"/>
  <c r="M63" i="7"/>
  <c r="P63" i="7" s="1"/>
  <c r="M83" i="7"/>
  <c r="P83" i="7" s="1"/>
  <c r="M103" i="7"/>
  <c r="M119" i="7"/>
  <c r="P119" i="7" s="1"/>
  <c r="M131" i="7"/>
  <c r="P131" i="7" s="1"/>
  <c r="M147" i="7"/>
  <c r="P147" i="7" s="1"/>
  <c r="M187" i="7"/>
  <c r="P187" i="7" s="1"/>
  <c r="M199" i="7"/>
  <c r="P199" i="7" s="1"/>
  <c r="M227" i="7"/>
  <c r="P227" i="7" s="1"/>
  <c r="M255" i="7"/>
  <c r="P255" i="7" s="1"/>
  <c r="M267" i="7"/>
  <c r="P267" i="7" s="1"/>
  <c r="M279" i="7"/>
  <c r="M335" i="7"/>
  <c r="P335" i="7" s="1"/>
  <c r="M7" i="7"/>
  <c r="P7" i="7" s="1"/>
  <c r="M99" i="7"/>
  <c r="P99" i="7" s="1"/>
  <c r="M135" i="7"/>
  <c r="P135" i="7" s="1"/>
  <c r="M179" i="7"/>
  <c r="P179" i="7" s="1"/>
  <c r="M219" i="7"/>
  <c r="P219" i="7" s="1"/>
  <c r="M235" i="7"/>
  <c r="M283" i="7"/>
  <c r="P283" i="7" s="1"/>
  <c r="M291" i="7"/>
  <c r="P291" i="7" s="1"/>
  <c r="M303" i="7"/>
  <c r="P303" i="7" s="1"/>
  <c r="M323" i="7"/>
  <c r="P323" i="7" s="1"/>
  <c r="M343" i="7"/>
  <c r="P343" i="7" s="1"/>
  <c r="J482" i="1"/>
  <c r="J490" i="1"/>
  <c r="J498" i="1"/>
  <c r="J502" i="1"/>
  <c r="J806" i="1"/>
  <c r="M857" i="7"/>
  <c r="P857" i="7" s="1"/>
  <c r="M1339" i="7"/>
  <c r="P1339" i="7" s="1"/>
  <c r="M140" i="7"/>
  <c r="P140" i="7" s="1"/>
  <c r="M176" i="7"/>
  <c r="J221" i="1"/>
  <c r="M288" i="7"/>
  <c r="P288" i="7" s="1"/>
  <c r="M352" i="7"/>
  <c r="P352" i="7" s="1"/>
  <c r="J427" i="1"/>
  <c r="J434" i="1"/>
  <c r="J438" i="1"/>
  <c r="J518" i="1"/>
  <c r="J548" i="1"/>
  <c r="J608" i="1"/>
  <c r="J646" i="1"/>
  <c r="M745" i="7"/>
  <c r="M869" i="7"/>
  <c r="P869" i="7" s="1"/>
  <c r="M1357" i="7"/>
  <c r="P1357" i="7" s="1"/>
  <c r="J1439" i="1"/>
  <c r="J179" i="1"/>
  <c r="J149" i="1"/>
  <c r="M168" i="7"/>
  <c r="P168" i="7" s="1"/>
  <c r="M184" i="7"/>
  <c r="P184" i="7" s="1"/>
  <c r="M200" i="7"/>
  <c r="P200" i="7" s="1"/>
  <c r="J321" i="1"/>
  <c r="M332" i="7"/>
  <c r="P332" i="7" s="1"/>
  <c r="J417" i="1"/>
  <c r="J462" i="1"/>
  <c r="J521" i="1"/>
  <c r="J545" i="1"/>
  <c r="J552" i="1"/>
  <c r="J564" i="1"/>
  <c r="J612" i="1"/>
  <c r="J701" i="1"/>
  <c r="J739" i="1"/>
  <c r="J772" i="1"/>
  <c r="J849" i="1"/>
  <c r="M10" i="7"/>
  <c r="P10" i="7" s="1"/>
  <c r="J79" i="1"/>
  <c r="M82" i="7"/>
  <c r="P82" i="7" s="1"/>
  <c r="M126" i="7"/>
  <c r="P126" i="7" s="1"/>
  <c r="M138" i="7"/>
  <c r="M310" i="7"/>
  <c r="P310" i="7" s="1"/>
  <c r="M38" i="7"/>
  <c r="P38" i="7" s="1"/>
  <c r="J67" i="1"/>
  <c r="M166" i="7"/>
  <c r="P166" i="7" s="1"/>
  <c r="M1462" i="7"/>
  <c r="P1462" i="7" s="1"/>
  <c r="J23" i="1"/>
  <c r="M26" i="7"/>
  <c r="P26" i="7" s="1"/>
  <c r="J95" i="1"/>
  <c r="M98" i="7"/>
  <c r="P98" i="7" s="1"/>
  <c r="J107" i="1"/>
  <c r="M110" i="7"/>
  <c r="P110" i="7" s="1"/>
  <c r="J151" i="1"/>
  <c r="M154" i="7"/>
  <c r="P154" i="7" s="1"/>
  <c r="J183" i="1"/>
  <c r="M186" i="7"/>
  <c r="P186" i="7" s="1"/>
  <c r="M286" i="7"/>
  <c r="P286" i="7" s="1"/>
  <c r="M643" i="7"/>
  <c r="P643" i="7" s="1"/>
  <c r="M14" i="7"/>
  <c r="P14" i="7" s="1"/>
  <c r="M30" i="7"/>
  <c r="P30" i="7" s="1"/>
  <c r="M42" i="7"/>
  <c r="P42" i="7" s="1"/>
  <c r="M58" i="7"/>
  <c r="P58" i="7" s="1"/>
  <c r="M70" i="7"/>
  <c r="P70" i="7" s="1"/>
  <c r="M86" i="7"/>
  <c r="P86" i="7" s="1"/>
  <c r="M114" i="7"/>
  <c r="P114" i="7" s="1"/>
  <c r="M130" i="7"/>
  <c r="P130" i="7" s="1"/>
  <c r="M142" i="7"/>
  <c r="P142" i="7" s="1"/>
  <c r="M158" i="7"/>
  <c r="P158" i="7" s="1"/>
  <c r="M170" i="7"/>
  <c r="P170" i="7" s="1"/>
  <c r="M190" i="7"/>
  <c r="P190" i="7" s="1"/>
  <c r="M198" i="7"/>
  <c r="P198" i="7" s="1"/>
  <c r="M210" i="7"/>
  <c r="M230" i="7"/>
  <c r="P230" i="7" s="1"/>
  <c r="M234" i="7"/>
  <c r="P234" i="7" s="1"/>
  <c r="J255" i="1"/>
  <c r="M258" i="7"/>
  <c r="P258" i="7" s="1"/>
  <c r="M262" i="7"/>
  <c r="P262" i="7" s="1"/>
  <c r="M270" i="7"/>
  <c r="P270" i="7" s="1"/>
  <c r="J275" i="1"/>
  <c r="M290" i="7"/>
  <c r="P290" i="7" s="1"/>
  <c r="M298" i="7"/>
  <c r="P298" i="7" s="1"/>
  <c r="J303" i="1"/>
  <c r="J594" i="1"/>
  <c r="M597" i="7"/>
  <c r="M816" i="7"/>
  <c r="P816" i="7" s="1"/>
  <c r="M1402" i="7"/>
  <c r="M1381" i="7"/>
  <c r="P1381" i="7" s="1"/>
  <c r="M1361" i="7"/>
  <c r="P1361" i="7" s="1"/>
  <c r="M1341" i="7"/>
  <c r="P1341" i="7" s="1"/>
  <c r="M1335" i="7"/>
  <c r="P1335" i="7" s="1"/>
  <c r="M865" i="7"/>
  <c r="P865" i="7" s="1"/>
  <c r="M841" i="7"/>
  <c r="P841" i="7" s="1"/>
  <c r="M796" i="7"/>
  <c r="P796" i="7" s="1"/>
  <c r="M761" i="7"/>
  <c r="P761" i="7" s="1"/>
  <c r="M726" i="7"/>
  <c r="P726" i="7" s="1"/>
  <c r="M703" i="7"/>
  <c r="P703" i="7" s="1"/>
  <c r="M677" i="7"/>
  <c r="P677" i="7" s="1"/>
  <c r="M669" i="7"/>
  <c r="P669" i="7" s="1"/>
  <c r="M627" i="7"/>
  <c r="P627" i="7" s="1"/>
  <c r="M623" i="7"/>
  <c r="P623" i="7" s="1"/>
  <c r="M603" i="7"/>
  <c r="P603" i="7" s="1"/>
  <c r="M599" i="7"/>
  <c r="P599" i="7" s="1"/>
  <c r="M591" i="7"/>
  <c r="P591" i="7" s="1"/>
  <c r="M571" i="7"/>
  <c r="P571" i="7" s="1"/>
  <c r="M567" i="7"/>
  <c r="P567" i="7" s="1"/>
  <c r="M555" i="7"/>
  <c r="P555" i="7" s="1"/>
  <c r="M532" i="7"/>
  <c r="P532" i="7" s="1"/>
  <c r="M528" i="7"/>
  <c r="P528" i="7" s="1"/>
  <c r="M509" i="7"/>
  <c r="P509" i="7" s="1"/>
  <c r="M505" i="7"/>
  <c r="P505" i="7" s="1"/>
  <c r="M493" i="7"/>
  <c r="P493" i="7" s="1"/>
  <c r="M469" i="7"/>
  <c r="P469" i="7" s="1"/>
  <c r="M465" i="7"/>
  <c r="P465" i="7" s="1"/>
  <c r="M445" i="7"/>
  <c r="P445" i="7" s="1"/>
  <c r="M441" i="7"/>
  <c r="P441" i="7" s="1"/>
  <c r="M324" i="7"/>
  <c r="P324" i="7" s="1"/>
  <c r="M256" i="7"/>
  <c r="P256" i="7" s="1"/>
  <c r="M228" i="7"/>
  <c r="P228" i="7" s="1"/>
  <c r="M208" i="7"/>
  <c r="P208" i="7" s="1"/>
  <c r="M196" i="7"/>
  <c r="P196" i="7" s="1"/>
  <c r="M180" i="7"/>
  <c r="P180" i="7" s="1"/>
  <c r="M781" i="7"/>
  <c r="P781" i="7" s="1"/>
  <c r="M774" i="7"/>
  <c r="P774" i="7" s="1"/>
  <c r="M354" i="7"/>
  <c r="P354" i="7" s="1"/>
  <c r="M346" i="7"/>
  <c r="P346" i="7" s="1"/>
  <c r="M330" i="7"/>
  <c r="P330" i="7" s="1"/>
  <c r="M18" i="7"/>
  <c r="P18" i="7" s="1"/>
  <c r="M34" i="7"/>
  <c r="P34" i="7" s="1"/>
  <c r="M46" i="7"/>
  <c r="P46" i="7" s="1"/>
  <c r="M62" i="7"/>
  <c r="P62" i="7" s="1"/>
  <c r="M74" i="7"/>
  <c r="M90" i="7"/>
  <c r="P90" i="7" s="1"/>
  <c r="M102" i="7"/>
  <c r="P102" i="7" s="1"/>
  <c r="M118" i="7"/>
  <c r="P118" i="7" s="1"/>
  <c r="M146" i="7"/>
  <c r="P146" i="7" s="1"/>
  <c r="M162" i="7"/>
  <c r="P162" i="7" s="1"/>
  <c r="M174" i="7"/>
  <c r="P174" i="7" s="1"/>
  <c r="M202" i="7"/>
  <c r="P202" i="7" s="1"/>
  <c r="J207" i="1"/>
  <c r="M214" i="7"/>
  <c r="P214" i="7" s="1"/>
  <c r="J227" i="1"/>
  <c r="M238" i="7"/>
  <c r="P238" i="7" s="1"/>
  <c r="M246" i="7"/>
  <c r="P246" i="7" s="1"/>
  <c r="M266" i="7"/>
  <c r="P266" i="7" s="1"/>
  <c r="M294" i="7"/>
  <c r="P294" i="7" s="1"/>
  <c r="M318" i="7"/>
  <c r="P318" i="7" s="1"/>
  <c r="M218" i="7"/>
  <c r="P218" i="7" s="1"/>
  <c r="J223" i="1"/>
  <c r="M242" i="7"/>
  <c r="P242" i="7" s="1"/>
  <c r="M338" i="7"/>
  <c r="P338" i="7" s="1"/>
  <c r="J126" i="1"/>
  <c r="M225" i="7"/>
  <c r="P225" i="7" s="1"/>
  <c r="M241" i="7"/>
  <c r="P241" i="7" s="1"/>
  <c r="M297" i="7"/>
  <c r="P297" i="7" s="1"/>
  <c r="M313" i="7"/>
  <c r="P313" i="7" s="1"/>
  <c r="M317" i="7"/>
  <c r="P317" i="7" s="1"/>
  <c r="M336" i="7"/>
  <c r="P336" i="7" s="1"/>
  <c r="M359" i="7"/>
  <c r="P359" i="7" s="1"/>
  <c r="M363" i="7"/>
  <c r="P363" i="7" s="1"/>
  <c r="J22" i="1"/>
  <c r="J86" i="1"/>
  <c r="J150" i="1"/>
  <c r="J182" i="1"/>
  <c r="M269" i="7"/>
  <c r="P269" i="7" s="1"/>
  <c r="M285" i="7"/>
  <c r="P285" i="7" s="1"/>
  <c r="M340" i="7"/>
  <c r="P340" i="7" s="1"/>
  <c r="M344" i="7"/>
  <c r="P344" i="7" s="1"/>
  <c r="M367" i="7"/>
  <c r="P367" i="7" s="1"/>
  <c r="J634" i="1"/>
  <c r="M637" i="7"/>
  <c r="M1474" i="7"/>
  <c r="P1474" i="7" s="1"/>
  <c r="J142" i="1"/>
  <c r="J206" i="1"/>
  <c r="J405" i="1"/>
  <c r="M471" i="7"/>
  <c r="M519" i="7"/>
  <c r="P519" i="7" s="1"/>
  <c r="M1482" i="7"/>
  <c r="P1482" i="7" s="1"/>
  <c r="M1478" i="7"/>
  <c r="P1478" i="7" s="1"/>
  <c r="M1466" i="7"/>
  <c r="P1466" i="7" s="1"/>
  <c r="M1458" i="7"/>
  <c r="P1458" i="7" s="1"/>
  <c r="M1454" i="7"/>
  <c r="P1454" i="7" s="1"/>
  <c r="M1450" i="7"/>
  <c r="P1450" i="7" s="1"/>
  <c r="M1446" i="7"/>
  <c r="P1446" i="7" s="1"/>
  <c r="M1438" i="7"/>
  <c r="P1438" i="7" s="1"/>
  <c r="M1435" i="7"/>
  <c r="P1435" i="7" s="1"/>
  <c r="M1426" i="7"/>
  <c r="M1412" i="7"/>
  <c r="M1404" i="7"/>
  <c r="M1400" i="7"/>
  <c r="M1392" i="7"/>
  <c r="P1392" i="7" s="1"/>
  <c r="M1388" i="7"/>
  <c r="M1371" i="7"/>
  <c r="P1371" i="7" s="1"/>
  <c r="M1367" i="7"/>
  <c r="P1367" i="7" s="1"/>
  <c r="M1363" i="7"/>
  <c r="P1363" i="7" s="1"/>
  <c r="M1351" i="7"/>
  <c r="P1351" i="7" s="1"/>
  <c r="M1347" i="7"/>
  <c r="P1347" i="7" s="1"/>
  <c r="M1343" i="7"/>
  <c r="P1343" i="7" s="1"/>
  <c r="M1340" i="7"/>
  <c r="P1340" i="7" s="1"/>
  <c r="M1337" i="7"/>
  <c r="P1337" i="7" s="1"/>
  <c r="M875" i="7"/>
  <c r="P875" i="7" s="1"/>
  <c r="M867" i="7"/>
  <c r="P867" i="7" s="1"/>
  <c r="M855" i="7"/>
  <c r="P855" i="7" s="1"/>
  <c r="M851" i="7"/>
  <c r="P851" i="7" s="1"/>
  <c r="M847" i="7"/>
  <c r="P847" i="7" s="1"/>
  <c r="M843" i="7"/>
  <c r="P843" i="7" s="1"/>
  <c r="M831" i="7"/>
  <c r="P831" i="7" s="1"/>
  <c r="M827" i="7"/>
  <c r="P827" i="7" s="1"/>
  <c r="M821" i="7"/>
  <c r="P821" i="7" s="1"/>
  <c r="M817" i="7"/>
  <c r="P817" i="7" s="1"/>
  <c r="M805" i="7"/>
  <c r="P805" i="7" s="1"/>
  <c r="M801" i="7"/>
  <c r="P801" i="7" s="1"/>
  <c r="M792" i="7"/>
  <c r="P792" i="7" s="1"/>
  <c r="M789" i="7"/>
  <c r="P789" i="7" s="1"/>
  <c r="M785" i="7"/>
  <c r="P785" i="7" s="1"/>
  <c r="M770" i="7"/>
  <c r="P770" i="7" s="1"/>
  <c r="M763" i="7"/>
  <c r="P763" i="7" s="1"/>
  <c r="M759" i="7"/>
  <c r="P759" i="7" s="1"/>
  <c r="M755" i="7"/>
  <c r="P755" i="7" s="1"/>
  <c r="M751" i="7"/>
  <c r="P751" i="7" s="1"/>
  <c r="M747" i="7"/>
  <c r="P747" i="7" s="1"/>
  <c r="M743" i="7"/>
  <c r="P743" i="7" s="1"/>
  <c r="M737" i="7"/>
  <c r="P737" i="7" s="1"/>
  <c r="M731" i="7"/>
  <c r="P731" i="7" s="1"/>
  <c r="M724" i="7"/>
  <c r="P724" i="7" s="1"/>
  <c r="M713" i="7"/>
  <c r="P713" i="7" s="1"/>
  <c r="M709" i="7"/>
  <c r="P709" i="7" s="1"/>
  <c r="M701" i="7"/>
  <c r="P701" i="7" s="1"/>
  <c r="M687" i="7"/>
  <c r="P687" i="7" s="1"/>
  <c r="M683" i="7"/>
  <c r="P683" i="7" s="1"/>
  <c r="M679" i="7"/>
  <c r="P679" i="7" s="1"/>
  <c r="M675" i="7"/>
  <c r="P675" i="7" s="1"/>
  <c r="M671" i="7"/>
  <c r="P671" i="7" s="1"/>
  <c r="M667" i="7"/>
  <c r="P667" i="7" s="1"/>
  <c r="M663" i="7"/>
  <c r="P663" i="7" s="1"/>
  <c r="M651" i="7"/>
  <c r="P651" i="7" s="1"/>
  <c r="M647" i="7"/>
  <c r="P647" i="7" s="1"/>
  <c r="M629" i="7"/>
  <c r="P629" i="7" s="1"/>
  <c r="M625" i="7"/>
  <c r="P625" i="7" s="1"/>
  <c r="M621" i="7"/>
  <c r="P621" i="7" s="1"/>
  <c r="M617" i="7"/>
  <c r="P617" i="7" s="1"/>
  <c r="M613" i="7"/>
  <c r="P613" i="7" s="1"/>
  <c r="M609" i="7"/>
  <c r="P609" i="7" s="1"/>
  <c r="M605" i="7"/>
  <c r="P605" i="7" s="1"/>
  <c r="M601" i="7"/>
  <c r="P601" i="7" s="1"/>
  <c r="M589" i="7"/>
  <c r="P589" i="7" s="1"/>
  <c r="M577" i="7"/>
  <c r="P577" i="7" s="1"/>
  <c r="M565" i="7"/>
  <c r="P565" i="7" s="1"/>
  <c r="M561" i="7"/>
  <c r="P561" i="7" s="1"/>
  <c r="M557" i="7"/>
  <c r="P557" i="7" s="1"/>
  <c r="M553" i="7"/>
  <c r="P553" i="7" s="1"/>
  <c r="M549" i="7"/>
  <c r="P549" i="7" s="1"/>
  <c r="M542" i="7"/>
  <c r="P542" i="7" s="1"/>
  <c r="M538" i="7"/>
  <c r="P538" i="7" s="1"/>
  <c r="M526" i="7"/>
  <c r="P526" i="7" s="1"/>
  <c r="M522" i="7"/>
  <c r="P522" i="7" s="1"/>
  <c r="M515" i="7"/>
  <c r="P515" i="7" s="1"/>
  <c r="M503" i="7"/>
  <c r="P503" i="7" s="1"/>
  <c r="M499" i="7"/>
  <c r="P499" i="7" s="1"/>
  <c r="M495" i="7"/>
  <c r="P495" i="7" s="1"/>
  <c r="M491" i="7"/>
  <c r="P491" i="7" s="1"/>
  <c r="M487" i="7"/>
  <c r="P487" i="7" s="1"/>
  <c r="M483" i="7"/>
  <c r="P483" i="7" s="1"/>
  <c r="M479" i="7"/>
  <c r="P479" i="7" s="1"/>
  <c r="M475" i="7"/>
  <c r="P475" i="7" s="1"/>
  <c r="M463" i="7"/>
  <c r="P463" i="7" s="1"/>
  <c r="M459" i="7"/>
  <c r="P459" i="7" s="1"/>
  <c r="M451" i="7"/>
  <c r="P451" i="7" s="1"/>
  <c r="M439" i="7"/>
  <c r="P439" i="7" s="1"/>
  <c r="M435" i="7"/>
  <c r="P435" i="7" s="1"/>
  <c r="M431" i="7"/>
  <c r="P431" i="7" s="1"/>
  <c r="M428" i="7"/>
  <c r="P428" i="7" s="1"/>
  <c r="M422" i="7"/>
  <c r="P422" i="7" s="1"/>
  <c r="M414" i="7"/>
  <c r="P414" i="7" s="1"/>
  <c r="M447" i="7"/>
  <c r="P447" i="7" s="1"/>
  <c r="J531" i="1"/>
  <c r="M534" i="7"/>
  <c r="P534" i="7" s="1"/>
  <c r="M581" i="7"/>
  <c r="P581" i="7" s="1"/>
  <c r="J695" i="1"/>
  <c r="M698" i="7"/>
  <c r="P698" i="7" s="1"/>
  <c r="J419" i="1"/>
  <c r="M455" i="7"/>
  <c r="P455" i="7" s="1"/>
  <c r="M573" i="7"/>
  <c r="P573" i="7" s="1"/>
  <c r="J656" i="1"/>
  <c r="M659" i="7"/>
  <c r="P659" i="7" s="1"/>
  <c r="M705" i="7"/>
  <c r="J740" i="1"/>
  <c r="M1379" i="7"/>
  <c r="P1379" i="7" s="1"/>
  <c r="M1408" i="7"/>
  <c r="M412" i="7"/>
  <c r="P412" i="7" s="1"/>
  <c r="M396" i="7"/>
  <c r="P396" i="7" s="1"/>
  <c r="M392" i="7"/>
  <c r="P392" i="7" s="1"/>
  <c r="M365" i="7"/>
  <c r="P365" i="7" s="1"/>
  <c r="M342" i="7"/>
  <c r="P342" i="7" s="1"/>
  <c r="M334" i="7"/>
  <c r="P334" i="7" s="1"/>
  <c r="M315" i="7"/>
  <c r="P315" i="7" s="1"/>
  <c r="M272" i="7"/>
  <c r="P272" i="7" s="1"/>
  <c r="M252" i="7"/>
  <c r="P252" i="7" s="1"/>
  <c r="M244" i="7"/>
  <c r="P244" i="7" s="1"/>
  <c r="M319" i="7"/>
  <c r="P319" i="7" s="1"/>
  <c r="M361" i="7"/>
  <c r="J401" i="1"/>
  <c r="M224" i="7"/>
  <c r="P224" i="7" s="1"/>
  <c r="M304" i="7"/>
  <c r="P304" i="7" s="1"/>
  <c r="J351" i="1"/>
  <c r="J370" i="1"/>
  <c r="M1489" i="7"/>
  <c r="P1489" i="7" s="1"/>
  <c r="M769" i="7"/>
  <c r="P769" i="7" s="1"/>
  <c r="M1457" i="7"/>
  <c r="P1457" i="7" s="1"/>
  <c r="M712" i="7"/>
  <c r="P712" i="7" s="1"/>
  <c r="M690" i="7"/>
  <c r="P690" i="7" s="1"/>
  <c r="M682" i="7"/>
  <c r="P682" i="7" s="1"/>
  <c r="M658" i="7"/>
  <c r="P658" i="7" s="1"/>
  <c r="M650" i="7"/>
  <c r="P650" i="7" s="1"/>
  <c r="M628" i="7"/>
  <c r="P628" i="7" s="1"/>
  <c r="M620" i="7"/>
  <c r="P620" i="7" s="1"/>
  <c r="M596" i="7"/>
  <c r="P596" i="7" s="1"/>
  <c r="M588" i="7"/>
  <c r="P588" i="7" s="1"/>
  <c r="M564" i="7"/>
  <c r="P564" i="7" s="1"/>
  <c r="M556" i="7"/>
  <c r="P556" i="7" s="1"/>
  <c r="M533" i="7"/>
  <c r="P533" i="7" s="1"/>
  <c r="M525" i="7"/>
  <c r="P525" i="7" s="1"/>
  <c r="M502" i="7"/>
  <c r="P502" i="7" s="1"/>
  <c r="M494" i="7"/>
  <c r="P494" i="7" s="1"/>
  <c r="M470" i="7"/>
  <c r="P470" i="7" s="1"/>
  <c r="M462" i="7"/>
  <c r="P462" i="7" s="1"/>
  <c r="M438" i="7"/>
  <c r="P438" i="7" s="1"/>
  <c r="M430" i="7"/>
  <c r="P430" i="7" s="1"/>
  <c r="M809" i="7"/>
  <c r="P809" i="7" s="1"/>
  <c r="J812" i="1"/>
  <c r="J854" i="1"/>
  <c r="M858" i="7"/>
  <c r="P858" i="7" s="1"/>
  <c r="M1434" i="7"/>
  <c r="P1434" i="7" s="1"/>
  <c r="J1448" i="1"/>
  <c r="M1463" i="7"/>
  <c r="P1463" i="7" s="1"/>
  <c r="M1360" i="7"/>
  <c r="P1360" i="7" s="1"/>
  <c r="M786" i="7"/>
  <c r="P786" i="7" s="1"/>
  <c r="M756" i="7"/>
  <c r="P756" i="7" s="1"/>
  <c r="M729" i="7"/>
  <c r="P729" i="7" s="1"/>
  <c r="M454" i="7"/>
  <c r="P454" i="7" s="1"/>
  <c r="M1485" i="7"/>
  <c r="P1485" i="7" s="1"/>
  <c r="M1481" i="7"/>
  <c r="P1481" i="7" s="1"/>
  <c r="M1465" i="7"/>
  <c r="P1465" i="7" s="1"/>
  <c r="M1441" i="7"/>
  <c r="P1441" i="7" s="1"/>
  <c r="M1430" i="7"/>
  <c r="P1430" i="7" s="1"/>
  <c r="M1423" i="7"/>
  <c r="M1419" i="7"/>
  <c r="M1407" i="7"/>
  <c r="P1407" i="7" s="1"/>
  <c r="M1399" i="7"/>
  <c r="M1387" i="7"/>
  <c r="M1378" i="7"/>
  <c r="P1378" i="7" s="1"/>
  <c r="M1366" i="7"/>
  <c r="P1366" i="7" s="1"/>
  <c r="M1346" i="7"/>
  <c r="P1346" i="7" s="1"/>
  <c r="M850" i="7"/>
  <c r="P850" i="7" s="1"/>
  <c r="M842" i="7"/>
  <c r="P842" i="7" s="1"/>
  <c r="M838" i="7"/>
  <c r="P838" i="7" s="1"/>
  <c r="M830" i="7"/>
  <c r="P830" i="7" s="1"/>
  <c r="M826" i="7"/>
  <c r="P826" i="7" s="1"/>
  <c r="M820" i="7"/>
  <c r="P820" i="7" s="1"/>
  <c r="M797" i="7"/>
  <c r="P797" i="7" s="1"/>
  <c r="M791" i="7"/>
  <c r="P791" i="7" s="1"/>
  <c r="M788" i="7"/>
  <c r="P788" i="7" s="1"/>
  <c r="M784" i="7"/>
  <c r="P784" i="7" s="1"/>
  <c r="M773" i="7"/>
  <c r="P773" i="7" s="1"/>
  <c r="M766" i="7"/>
  <c r="P766" i="7" s="1"/>
  <c r="M762" i="7"/>
  <c r="P762" i="7" s="1"/>
  <c r="M758" i="7"/>
  <c r="P758" i="7" s="1"/>
  <c r="M754" i="7"/>
  <c r="P754" i="7" s="1"/>
  <c r="M750" i="7"/>
  <c r="P750" i="7" s="1"/>
  <c r="M742" i="7"/>
  <c r="P742" i="7" s="1"/>
  <c r="M708" i="7"/>
  <c r="P708" i="7" s="1"/>
  <c r="M704" i="7"/>
  <c r="P704" i="7" s="1"/>
  <c r="M697" i="7"/>
  <c r="P697" i="7" s="1"/>
  <c r="M678" i="7"/>
  <c r="P678" i="7" s="1"/>
  <c r="M674" i="7"/>
  <c r="P674" i="7" s="1"/>
  <c r="M670" i="7"/>
  <c r="P670" i="7" s="1"/>
  <c r="M666" i="7"/>
  <c r="P666" i="7" s="1"/>
  <c r="M646" i="7"/>
  <c r="P646" i="7" s="1"/>
  <c r="M642" i="7"/>
  <c r="P642" i="7" s="1"/>
  <c r="M640" i="7"/>
  <c r="P640" i="7" s="1"/>
  <c r="M636" i="7"/>
  <c r="P636" i="7" s="1"/>
  <c r="M616" i="7"/>
  <c r="P616" i="7" s="1"/>
  <c r="M612" i="7"/>
  <c r="P612" i="7" s="1"/>
  <c r="M608" i="7"/>
  <c r="P608" i="7" s="1"/>
  <c r="M604" i="7"/>
  <c r="P604" i="7" s="1"/>
  <c r="M584" i="7"/>
  <c r="P584" i="7" s="1"/>
  <c r="M580" i="7"/>
  <c r="P580" i="7" s="1"/>
  <c r="M576" i="7"/>
  <c r="P576" i="7" s="1"/>
  <c r="M572" i="7"/>
  <c r="P572" i="7" s="1"/>
  <c r="M552" i="7"/>
  <c r="P552" i="7" s="1"/>
  <c r="M548" i="7"/>
  <c r="P548" i="7" s="1"/>
  <c r="M545" i="7"/>
  <c r="P545" i="7" s="1"/>
  <c r="M541" i="7"/>
  <c r="P541" i="7" s="1"/>
  <c r="M521" i="7"/>
  <c r="P521" i="7" s="1"/>
  <c r="M518" i="7"/>
  <c r="P518" i="7" s="1"/>
  <c r="M514" i="7"/>
  <c r="P514" i="7" s="1"/>
  <c r="M510" i="7"/>
  <c r="P510" i="7" s="1"/>
  <c r="M490" i="7"/>
  <c r="P490" i="7" s="1"/>
  <c r="M486" i="7"/>
  <c r="P486" i="7" s="1"/>
  <c r="M482" i="7"/>
  <c r="P482" i="7" s="1"/>
  <c r="M478" i="7"/>
  <c r="P478" i="7" s="1"/>
  <c r="M458" i="7"/>
  <c r="P458" i="7" s="1"/>
  <c r="M450" i="7"/>
  <c r="P450" i="7" s="1"/>
  <c r="M446" i="7"/>
  <c r="P446" i="7" s="1"/>
  <c r="M427" i="7"/>
  <c r="P427" i="7" s="1"/>
  <c r="M423" i="7"/>
  <c r="P423" i="7" s="1"/>
  <c r="M411" i="7"/>
  <c r="P411" i="7" s="1"/>
  <c r="M399" i="7"/>
  <c r="P399" i="7" s="1"/>
  <c r="M395" i="7"/>
  <c r="P395" i="7" s="1"/>
  <c r="M368" i="7"/>
  <c r="P368" i="7" s="1"/>
  <c r="M360" i="7"/>
  <c r="P360" i="7" s="1"/>
  <c r="M353" i="7"/>
  <c r="P353" i="7" s="1"/>
  <c r="M345" i="7"/>
  <c r="P345" i="7" s="1"/>
  <c r="M337" i="7"/>
  <c r="P337" i="7" s="1"/>
  <c r="M329" i="7"/>
  <c r="P329" i="7" s="1"/>
  <c r="M322" i="7"/>
  <c r="P322" i="7" s="1"/>
  <c r="M314" i="7"/>
  <c r="P314" i="7" s="1"/>
  <c r="M308" i="7"/>
  <c r="P308" i="7" s="1"/>
  <c r="M300" i="7"/>
  <c r="P300" i="7" s="1"/>
  <c r="M292" i="7"/>
  <c r="P292" i="7" s="1"/>
  <c r="M284" i="7"/>
  <c r="P284" i="7" s="1"/>
  <c r="M276" i="7"/>
  <c r="P276" i="7" s="1"/>
  <c r="M261" i="7"/>
  <c r="P261" i="7" s="1"/>
  <c r="M253" i="7"/>
  <c r="P253" i="7" s="1"/>
  <c r="M245" i="7"/>
  <c r="P245" i="7" s="1"/>
  <c r="M229" i="7"/>
  <c r="P229" i="7" s="1"/>
  <c r="M77" i="7"/>
  <c r="P77" i="7" s="1"/>
  <c r="J18" i="1"/>
  <c r="J66" i="1"/>
  <c r="J82" i="1"/>
  <c r="J114" i="1"/>
  <c r="J146" i="1"/>
  <c r="J178" i="1"/>
  <c r="M233" i="7"/>
  <c r="P233" i="7" s="1"/>
  <c r="M265" i="7"/>
  <c r="P265" i="7" s="1"/>
  <c r="M296" i="7"/>
  <c r="P296" i="7" s="1"/>
  <c r="M325" i="7"/>
  <c r="M357" i="7"/>
  <c r="M1427" i="7"/>
  <c r="P1427" i="7" s="1"/>
  <c r="J795" i="1"/>
  <c r="M862" i="7"/>
  <c r="P862" i="7" s="1"/>
  <c r="M1391" i="7"/>
  <c r="M1437" i="7"/>
  <c r="J1444" i="1"/>
  <c r="M1473" i="7"/>
  <c r="P1473" i="7" s="1"/>
  <c r="J42" i="1"/>
  <c r="J74" i="1"/>
  <c r="J90" i="1"/>
  <c r="J186" i="1"/>
  <c r="J202" i="1"/>
  <c r="M249" i="7"/>
  <c r="P249" i="7" s="1"/>
  <c r="M280" i="7"/>
  <c r="P280" i="7" s="1"/>
  <c r="M312" i="7"/>
  <c r="P312" i="7" s="1"/>
  <c r="M341" i="7"/>
  <c r="J723" i="1"/>
  <c r="M727" i="7"/>
  <c r="P727" i="7" s="1"/>
  <c r="M736" i="7"/>
  <c r="P736" i="7" s="1"/>
  <c r="M746" i="7"/>
  <c r="P746" i="7" s="1"/>
  <c r="M777" i="7"/>
  <c r="P777" i="7" s="1"/>
  <c r="J800" i="1"/>
  <c r="J834" i="1"/>
  <c r="M870" i="7"/>
  <c r="P870" i="7" s="1"/>
  <c r="J1472" i="1"/>
  <c r="M787" i="7"/>
  <c r="P787" i="7" s="1"/>
  <c r="M385" i="7"/>
  <c r="P385" i="7" s="1"/>
  <c r="M1480" i="7"/>
  <c r="P1480" i="7" s="1"/>
  <c r="M1452" i="7"/>
  <c r="P1452" i="7" s="1"/>
  <c r="M1410" i="7"/>
  <c r="M1365" i="7"/>
  <c r="P1365" i="7" s="1"/>
  <c r="M1345" i="7"/>
  <c r="P1345" i="7" s="1"/>
  <c r="M811" i="7"/>
  <c r="P811" i="7" s="1"/>
  <c r="M768" i="7"/>
  <c r="M776" i="7"/>
  <c r="M819" i="7"/>
  <c r="P819" i="7" s="1"/>
  <c r="M829" i="7"/>
  <c r="P829" i="7" s="1"/>
  <c r="M1349" i="7"/>
  <c r="P1349" i="7" s="1"/>
  <c r="M1369" i="7"/>
  <c r="P1369" i="7" s="1"/>
  <c r="J1435" i="1"/>
  <c r="J1451" i="1"/>
  <c r="M1460" i="7"/>
  <c r="P1460" i="7" s="1"/>
  <c r="M1484" i="7"/>
  <c r="P1484" i="7" s="1"/>
  <c r="M1373" i="7"/>
  <c r="P1373" i="7" s="1"/>
  <c r="M833" i="7"/>
  <c r="P833" i="7" s="1"/>
  <c r="M815" i="7"/>
  <c r="P815" i="7" s="1"/>
  <c r="M794" i="7"/>
  <c r="P794" i="7" s="1"/>
  <c r="M735" i="7"/>
  <c r="J799" i="1"/>
  <c r="M803" i="7"/>
  <c r="P803" i="7" s="1"/>
  <c r="M837" i="7"/>
  <c r="P837" i="7" s="1"/>
  <c r="M1422" i="7"/>
  <c r="J1424" i="1"/>
  <c r="M1433" i="7"/>
  <c r="P1433" i="7" s="1"/>
  <c r="M1464" i="7"/>
  <c r="P1464" i="7" s="1"/>
  <c r="M1472" i="7"/>
  <c r="M1476" i="7"/>
  <c r="M1470" i="7"/>
  <c r="P1470" i="7" s="1"/>
  <c r="M1442" i="7"/>
  <c r="P1442" i="7" s="1"/>
  <c r="M1431" i="7"/>
  <c r="P1431" i="7" s="1"/>
  <c r="M863" i="7"/>
  <c r="P863" i="7" s="1"/>
  <c r="M835" i="7"/>
  <c r="P835" i="7" s="1"/>
  <c r="M823" i="7"/>
  <c r="P823" i="7" s="1"/>
  <c r="M382" i="7"/>
  <c r="P382" i="7" s="1"/>
  <c r="M378" i="7"/>
  <c r="P378" i="7" s="1"/>
  <c r="M887" i="7"/>
  <c r="M808" i="7"/>
  <c r="P808" i="7" s="1"/>
  <c r="M101" i="7"/>
  <c r="P101" i="7" s="1"/>
  <c r="M397" i="7"/>
  <c r="P397" i="7" s="1"/>
  <c r="M732" i="7"/>
  <c r="M760" i="7"/>
  <c r="M775" i="7"/>
  <c r="J790" i="1"/>
  <c r="J814" i="1"/>
  <c r="M840" i="7"/>
  <c r="P840" i="7" s="1"/>
  <c r="M1344" i="7"/>
  <c r="P1344" i="7" s="1"/>
  <c r="J1450" i="1"/>
  <c r="J1462" i="1"/>
  <c r="J1474" i="1"/>
  <c r="M1487" i="7"/>
  <c r="M1475" i="7"/>
  <c r="P1475" i="7" s="1"/>
  <c r="M1459" i="7"/>
  <c r="P1459" i="7" s="1"/>
  <c r="M1443" i="7"/>
  <c r="P1443" i="7" s="1"/>
  <c r="M1428" i="7"/>
  <c r="P1428" i="7" s="1"/>
  <c r="M1409" i="7"/>
  <c r="M1393" i="7"/>
  <c r="M1372" i="7"/>
  <c r="P1372" i="7" s="1"/>
  <c r="M1356" i="7"/>
  <c r="P1356" i="7" s="1"/>
  <c r="M1338" i="7"/>
  <c r="P1338" i="7" s="1"/>
  <c r="M868" i="7"/>
  <c r="P868" i="7" s="1"/>
  <c r="M852" i="7"/>
  <c r="P852" i="7" s="1"/>
  <c r="M725" i="7"/>
  <c r="M738" i="7"/>
  <c r="P738" i="7" s="1"/>
  <c r="M752" i="7"/>
  <c r="M767" i="7"/>
  <c r="J782" i="1"/>
  <c r="J807" i="1"/>
  <c r="M848" i="7"/>
  <c r="M860" i="7"/>
  <c r="P860" i="7" s="1"/>
  <c r="M872" i="7"/>
  <c r="P872" i="7" s="1"/>
  <c r="J1431" i="1"/>
  <c r="J1442" i="1"/>
  <c r="M1483" i="7"/>
  <c r="M371" i="7"/>
  <c r="P371" i="7" s="1"/>
  <c r="M879" i="7"/>
  <c r="P879" i="7" s="1"/>
  <c r="M883" i="7"/>
  <c r="P883" i="7" s="1"/>
  <c r="M891" i="7"/>
  <c r="P891" i="7" s="1"/>
  <c r="M895" i="7"/>
  <c r="P895" i="7" s="1"/>
  <c r="M569" i="7"/>
  <c r="P569" i="7" s="1"/>
  <c r="M579" i="7"/>
  <c r="P579" i="7" s="1"/>
  <c r="M615" i="7"/>
  <c r="P615" i="7" s="1"/>
  <c r="M661" i="7"/>
  <c r="P661" i="7" s="1"/>
  <c r="M379" i="7"/>
  <c r="P379" i="7" s="1"/>
  <c r="J878" i="1"/>
  <c r="M722" i="7"/>
  <c r="P722" i="7" s="1"/>
  <c r="M728" i="7"/>
  <c r="P728" i="7" s="1"/>
  <c r="M741" i="7"/>
  <c r="P741" i="7" s="1"/>
  <c r="M189" i="7"/>
  <c r="P189" i="7" s="1"/>
  <c r="M193" i="7"/>
  <c r="P193" i="7" s="1"/>
  <c r="J381" i="1"/>
  <c r="M373" i="7"/>
  <c r="C1492" i="7"/>
  <c r="J387" i="1"/>
  <c r="M716" i="7"/>
  <c r="P716" i="7" s="1"/>
  <c r="M685" i="7"/>
  <c r="P685" i="7" s="1"/>
  <c r="M715" i="7"/>
  <c r="P715" i="7" s="1"/>
  <c r="M381" i="7"/>
  <c r="P381" i="7" s="1"/>
  <c r="M383" i="7"/>
  <c r="P383" i="7" s="1"/>
  <c r="M882" i="7"/>
  <c r="P882" i="7" s="1"/>
  <c r="M890" i="7"/>
  <c r="P890" i="7" s="1"/>
  <c r="M894" i="7"/>
  <c r="P894" i="7" s="1"/>
  <c r="I896" i="5"/>
  <c r="I126" i="5"/>
  <c r="G127" i="1" s="1"/>
  <c r="I118" i="5"/>
  <c r="G119" i="1" s="1"/>
  <c r="I182" i="5"/>
  <c r="G183" i="1" s="1"/>
  <c r="I178" i="5"/>
  <c r="G179" i="1" s="1"/>
  <c r="I174" i="5"/>
  <c r="G175" i="1" s="1"/>
  <c r="I170" i="5"/>
  <c r="G171" i="1" s="1"/>
  <c r="I166" i="5"/>
  <c r="G167" i="1" s="1"/>
  <c r="I162" i="5"/>
  <c r="G163" i="1" s="1"/>
  <c r="I12" i="5"/>
  <c r="G13" i="1" s="1"/>
  <c r="I140" i="5"/>
  <c r="G141" i="1" s="1"/>
  <c r="I136" i="5"/>
  <c r="G137" i="1" s="1"/>
  <c r="I132" i="5"/>
  <c r="G133" i="1" s="1"/>
  <c r="I128" i="5"/>
  <c r="G129" i="1" s="1"/>
  <c r="I112" i="5"/>
  <c r="G113" i="1" s="1"/>
  <c r="I108" i="5"/>
  <c r="G109" i="1" s="1"/>
  <c r="I104" i="5"/>
  <c r="G105" i="1" s="1"/>
  <c r="I100" i="5"/>
  <c r="G101" i="1" s="1"/>
  <c r="I96" i="5"/>
  <c r="G97" i="1" s="1"/>
  <c r="I92" i="5"/>
  <c r="G93" i="1" s="1"/>
  <c r="I88" i="5"/>
  <c r="G89" i="1" s="1"/>
  <c r="I84" i="5"/>
  <c r="G85" i="1" s="1"/>
  <c r="I80" i="5"/>
  <c r="G81" i="1" s="1"/>
  <c r="I76" i="5"/>
  <c r="G77" i="1" s="1"/>
  <c r="I72" i="5"/>
  <c r="G73" i="1" s="1"/>
  <c r="I68" i="5"/>
  <c r="G69" i="1" s="1"/>
  <c r="I64" i="5"/>
  <c r="G65" i="1" s="1"/>
  <c r="I60" i="5"/>
  <c r="G61" i="1" s="1"/>
  <c r="I40" i="5"/>
  <c r="G41" i="1" s="1"/>
  <c r="I36" i="5"/>
  <c r="G37" i="1" s="1"/>
  <c r="I32" i="5"/>
  <c r="G33" i="1" s="1"/>
  <c r="I28" i="5"/>
  <c r="G29" i="1" s="1"/>
  <c r="I24" i="5"/>
  <c r="G25" i="1" s="1"/>
  <c r="I16" i="5"/>
  <c r="G17" i="1" s="1"/>
  <c r="I6" i="5"/>
  <c r="G7" i="1" s="1"/>
  <c r="I173" i="5"/>
  <c r="G174" i="1" s="1"/>
  <c r="I150" i="5"/>
  <c r="G151" i="1" s="1"/>
  <c r="I91" i="5"/>
  <c r="G92" i="1" s="1"/>
  <c r="I139" i="5"/>
  <c r="G140" i="1" s="1"/>
  <c r="I143" i="5"/>
  <c r="G144" i="1" s="1"/>
  <c r="I171" i="5"/>
  <c r="G172" i="1" s="1"/>
  <c r="I155" i="5"/>
  <c r="G156" i="1" s="1"/>
  <c r="I151" i="5"/>
  <c r="G152" i="1" s="1"/>
  <c r="I145" i="5"/>
  <c r="G146" i="1" s="1"/>
  <c r="I149" i="5"/>
  <c r="G150" i="1" s="1"/>
  <c r="I181" i="5"/>
  <c r="G182" i="1" s="1"/>
  <c r="I177" i="5"/>
  <c r="G178" i="1" s="1"/>
  <c r="I127" i="5"/>
  <c r="G128" i="1" s="1"/>
  <c r="I79" i="5"/>
  <c r="G80" i="1" s="1"/>
  <c r="I63" i="5"/>
  <c r="G64" i="1" s="1"/>
  <c r="I31" i="5"/>
  <c r="G32" i="1" s="1"/>
  <c r="I124" i="5"/>
  <c r="G125" i="1" s="1"/>
  <c r="I22" i="5"/>
  <c r="G23" i="1" s="1"/>
  <c r="I54" i="5"/>
  <c r="G55" i="1" s="1"/>
  <c r="I74" i="5"/>
  <c r="G75" i="1" s="1"/>
  <c r="I106" i="5"/>
  <c r="G107" i="1" s="1"/>
  <c r="I120" i="5"/>
  <c r="G121" i="1" s="1"/>
  <c r="I116" i="5"/>
  <c r="G117" i="1" s="1"/>
  <c r="I117" i="5"/>
  <c r="G118" i="1" s="1"/>
  <c r="I148" i="5"/>
  <c r="G149" i="1" s="1"/>
  <c r="I144" i="5"/>
  <c r="G145" i="1" s="1"/>
  <c r="I113" i="5"/>
  <c r="G114" i="1" s="1"/>
  <c r="I109" i="5"/>
  <c r="G110" i="1" s="1"/>
  <c r="I97" i="5"/>
  <c r="G98" i="1" s="1"/>
  <c r="I85" i="5"/>
  <c r="G86" i="1" s="1"/>
  <c r="I81" i="5"/>
  <c r="G82" i="1" s="1"/>
  <c r="I77" i="5"/>
  <c r="G78" i="1" s="1"/>
  <c r="I73" i="5"/>
  <c r="G74" i="1" s="1"/>
  <c r="I69" i="5"/>
  <c r="G70" i="1" s="1"/>
  <c r="I65" i="5"/>
  <c r="G66" i="1" s="1"/>
  <c r="I61" i="5"/>
  <c r="G62" i="1" s="1"/>
  <c r="I57" i="5"/>
  <c r="G58" i="1" s="1"/>
  <c r="I53" i="5"/>
  <c r="G54" i="1" s="1"/>
  <c r="I37" i="5"/>
  <c r="G38" i="1" s="1"/>
  <c r="I33" i="5"/>
  <c r="G34" i="1" s="1"/>
  <c r="I29" i="5"/>
  <c r="G30" i="1" s="1"/>
  <c r="I21" i="5"/>
  <c r="G22" i="1" s="1"/>
  <c r="I17" i="5"/>
  <c r="G18" i="1" s="1"/>
  <c r="I141" i="5"/>
  <c r="G142" i="1" s="1"/>
  <c r="I1330" i="5"/>
  <c r="I125" i="5"/>
  <c r="G126" i="1" s="1"/>
  <c r="I121" i="5"/>
  <c r="G122" i="1" s="1"/>
  <c r="I9" i="5"/>
  <c r="G10" i="1" s="1"/>
  <c r="I10" i="5"/>
  <c r="G11" i="1" s="1"/>
  <c r="I154" i="5"/>
  <c r="G155" i="1" s="1"/>
  <c r="I180" i="5"/>
  <c r="G181" i="1" s="1"/>
  <c r="I176" i="5"/>
  <c r="G177" i="1" s="1"/>
  <c r="I172" i="5"/>
  <c r="G173" i="1" s="1"/>
  <c r="I168" i="5"/>
  <c r="G169" i="1" s="1"/>
  <c r="I164" i="5"/>
  <c r="G165" i="1" s="1"/>
  <c r="I160" i="5"/>
  <c r="G161" i="1" s="1"/>
  <c r="I157" i="5"/>
  <c r="G158" i="1" s="1"/>
  <c r="I153" i="5"/>
  <c r="G154" i="1" s="1"/>
  <c r="I146" i="5"/>
  <c r="G147" i="1" s="1"/>
  <c r="I975" i="5"/>
  <c r="G973" i="1" s="1"/>
  <c r="I142" i="5"/>
  <c r="G143" i="1" s="1"/>
  <c r="I138" i="5"/>
  <c r="G139" i="1" s="1"/>
  <c r="I134" i="5"/>
  <c r="G135" i="1" s="1"/>
  <c r="I130" i="5"/>
  <c r="G131" i="1" s="1"/>
  <c r="I123" i="5"/>
  <c r="G124" i="1" s="1"/>
  <c r="I119" i="5"/>
  <c r="G120" i="1" s="1"/>
  <c r="I11" i="5"/>
  <c r="G12" i="1" s="1"/>
  <c r="I114" i="5"/>
  <c r="G115" i="1" s="1"/>
  <c r="I38" i="5"/>
  <c r="G39" i="1" s="1"/>
  <c r="I34" i="5"/>
  <c r="G35" i="1" s="1"/>
  <c r="I30" i="5"/>
  <c r="G31" i="1" s="1"/>
  <c r="I26" i="5"/>
  <c r="G27" i="1" s="1"/>
  <c r="I18" i="5"/>
  <c r="G19" i="1" s="1"/>
  <c r="I718" i="5"/>
  <c r="I167" i="5"/>
  <c r="G168" i="1" s="1"/>
  <c r="I135" i="5"/>
  <c r="G136" i="1" s="1"/>
  <c r="I131" i="5"/>
  <c r="G132" i="1" s="1"/>
  <c r="I56" i="5"/>
  <c r="G57" i="1" s="1"/>
  <c r="I52" i="5"/>
  <c r="G53" i="1" s="1"/>
  <c r="I48" i="5"/>
  <c r="G49" i="1" s="1"/>
  <c r="I44" i="5"/>
  <c r="G45" i="1" s="1"/>
  <c r="I8" i="5"/>
  <c r="G9" i="1" s="1"/>
  <c r="I23" i="5"/>
  <c r="G24" i="1" s="1"/>
  <c r="I43" i="5"/>
  <c r="G44" i="1" s="1"/>
  <c r="I47" i="5"/>
  <c r="G48" i="1" s="1"/>
  <c r="I55" i="5"/>
  <c r="G56" i="1" s="1"/>
  <c r="I110" i="5"/>
  <c r="G111" i="1" s="1"/>
  <c r="I102" i="5"/>
  <c r="G103" i="1" s="1"/>
  <c r="I98" i="5"/>
  <c r="G99" i="1" s="1"/>
  <c r="I94" i="5"/>
  <c r="G95" i="1" s="1"/>
  <c r="I90" i="5"/>
  <c r="G91" i="1" s="1"/>
  <c r="I86" i="5"/>
  <c r="G87" i="1" s="1"/>
  <c r="I82" i="5"/>
  <c r="G83" i="1" s="1"/>
  <c r="I78" i="5"/>
  <c r="G79" i="1" s="1"/>
  <c r="I70" i="5"/>
  <c r="G71" i="1" s="1"/>
  <c r="I66" i="5"/>
  <c r="G67" i="1" s="1"/>
  <c r="I62" i="5"/>
  <c r="G63" i="1" s="1"/>
  <c r="I58" i="5"/>
  <c r="G59" i="1" s="1"/>
  <c r="I14" i="5"/>
  <c r="G15" i="1" s="1"/>
  <c r="I963" i="5"/>
  <c r="D1492" i="5"/>
  <c r="I169" i="5"/>
  <c r="G170" i="1" s="1"/>
  <c r="I165" i="5"/>
  <c r="G166" i="1" s="1"/>
  <c r="I158" i="5"/>
  <c r="G159" i="1" s="1"/>
  <c r="I50" i="5"/>
  <c r="G51" i="1" s="1"/>
  <c r="I46" i="5"/>
  <c r="G47" i="1" s="1"/>
  <c r="I42" i="5"/>
  <c r="G43" i="1" s="1"/>
  <c r="I20" i="5"/>
  <c r="G21" i="1" s="1"/>
  <c r="I1385" i="5"/>
  <c r="C1492" i="5"/>
  <c r="I1424" i="5"/>
  <c r="I156" i="5"/>
  <c r="G157" i="1" s="1"/>
  <c r="I152" i="5"/>
  <c r="G153" i="1" s="1"/>
  <c r="I111" i="5"/>
  <c r="G112" i="1" s="1"/>
  <c r="I99" i="5"/>
  <c r="G100" i="1" s="1"/>
  <c r="I87" i="5"/>
  <c r="G88" i="1" s="1"/>
  <c r="I83" i="5"/>
  <c r="G84" i="1" s="1"/>
  <c r="I75" i="5"/>
  <c r="G76" i="1" s="1"/>
  <c r="I71" i="5"/>
  <c r="G72" i="1" s="1"/>
  <c r="I67" i="5"/>
  <c r="G68" i="1" s="1"/>
  <c r="I59" i="5"/>
  <c r="G60" i="1" s="1"/>
  <c r="I183" i="5"/>
  <c r="G184" i="1" s="1"/>
  <c r="I179" i="5"/>
  <c r="G180" i="1" s="1"/>
  <c r="I51" i="5"/>
  <c r="G52" i="1" s="1"/>
  <c r="I15" i="5"/>
  <c r="G16" i="1" s="1"/>
  <c r="I133" i="5"/>
  <c r="G134" i="1" s="1"/>
  <c r="I129" i="5"/>
  <c r="G130" i="1" s="1"/>
  <c r="I122" i="5"/>
  <c r="G123" i="1" s="1"/>
  <c r="I39" i="5"/>
  <c r="G40" i="1" s="1"/>
  <c r="I35" i="5"/>
  <c r="G36" i="1" s="1"/>
  <c r="I175" i="5"/>
  <c r="G176" i="1" s="1"/>
  <c r="I161" i="5"/>
  <c r="G162" i="1" s="1"/>
  <c r="I107" i="5"/>
  <c r="G108" i="1" s="1"/>
  <c r="I103" i="5"/>
  <c r="G104" i="1" s="1"/>
  <c r="I89" i="5"/>
  <c r="G90" i="1" s="1"/>
  <c r="I25" i="5"/>
  <c r="G26" i="1" s="1"/>
  <c r="I19" i="5"/>
  <c r="G20" i="1" s="1"/>
  <c r="I13" i="5"/>
  <c r="G14" i="1" s="1"/>
  <c r="I163" i="5"/>
  <c r="G164" i="1" s="1"/>
  <c r="I159" i="5"/>
  <c r="G160" i="1" s="1"/>
  <c r="I147" i="5"/>
  <c r="G148" i="1" s="1"/>
  <c r="I137" i="5"/>
  <c r="G138" i="1" s="1"/>
  <c r="I105" i="5"/>
  <c r="G106" i="1" s="1"/>
  <c r="I101" i="5"/>
  <c r="G102" i="1" s="1"/>
  <c r="I95" i="5"/>
  <c r="G96" i="1" s="1"/>
  <c r="I49" i="5"/>
  <c r="G50" i="1" s="1"/>
  <c r="I45" i="5"/>
  <c r="G46" i="1" s="1"/>
  <c r="I41" i="5"/>
  <c r="G42" i="1" s="1"/>
  <c r="I27" i="5"/>
  <c r="G28" i="1" s="1"/>
  <c r="J713" i="6"/>
  <c r="L713" i="6" s="1"/>
  <c r="I669" i="6"/>
  <c r="L669" i="6" s="1"/>
  <c r="L1375" i="6"/>
  <c r="L1303" i="6"/>
  <c r="L1278" i="6"/>
  <c r="L1267" i="6"/>
  <c r="L1212" i="6"/>
  <c r="L1175" i="6"/>
  <c r="L1167" i="6"/>
  <c r="L866" i="6"/>
  <c r="L857" i="6"/>
  <c r="L797" i="6"/>
  <c r="L784" i="6"/>
  <c r="L773" i="6"/>
  <c r="L766" i="6"/>
  <c r="L833" i="6"/>
  <c r="L1132" i="6"/>
  <c r="L1105" i="6"/>
  <c r="L1090" i="6"/>
  <c r="L1065" i="6"/>
  <c r="L1028" i="6"/>
  <c r="L1024" i="6"/>
  <c r="L953" i="6"/>
  <c r="L950" i="6"/>
  <c r="I692" i="6"/>
  <c r="L692" i="6" s="1"/>
  <c r="I700" i="6"/>
  <c r="L700" i="6" s="1"/>
  <c r="J664" i="6"/>
  <c r="L664" i="6" s="1"/>
  <c r="I615" i="6"/>
  <c r="L615" i="6" s="1"/>
  <c r="I703" i="6"/>
  <c r="L703" i="6" s="1"/>
  <c r="I683" i="6"/>
  <c r="L683" i="6" s="1"/>
  <c r="J696" i="6"/>
  <c r="L696" i="6" s="1"/>
  <c r="L976" i="6"/>
  <c r="J707" i="6"/>
  <c r="L707" i="6" s="1"/>
  <c r="L1170" i="6"/>
  <c r="L776" i="6"/>
  <c r="L741" i="6"/>
  <c r="I572" i="6"/>
  <c r="L572" i="6" s="1"/>
  <c r="J635" i="6"/>
  <c r="L635" i="6" s="1"/>
  <c r="J586" i="6"/>
  <c r="L586" i="6" s="1"/>
  <c r="I673" i="6"/>
  <c r="L673" i="6" s="1"/>
  <c r="I701" i="6"/>
  <c r="L701" i="6" s="1"/>
  <c r="J693" i="6"/>
  <c r="L693" i="6" s="1"/>
  <c r="I602" i="6"/>
  <c r="L602" i="6" s="1"/>
  <c r="I675" i="6"/>
  <c r="L675" i="6" s="1"/>
  <c r="I681" i="6"/>
  <c r="L681" i="6" s="1"/>
  <c r="J677" i="6"/>
  <c r="L677" i="6" s="1"/>
  <c r="I618" i="6"/>
  <c r="L618" i="6" s="1"/>
  <c r="J624" i="6"/>
  <c r="L624" i="6" s="1"/>
  <c r="J626" i="6"/>
  <c r="L626" i="6" s="1"/>
  <c r="L1275" i="6"/>
  <c r="L1272" i="6"/>
  <c r="L1260" i="6"/>
  <c r="L1244" i="6"/>
  <c r="L1172" i="6"/>
  <c r="L1095" i="6"/>
  <c r="L847" i="6"/>
  <c r="L805" i="6"/>
  <c r="L810" i="6"/>
  <c r="L1061" i="6"/>
  <c r="J566" i="6"/>
  <c r="L566" i="6" s="1"/>
  <c r="L1146" i="6"/>
  <c r="J612" i="6"/>
  <c r="L612" i="6" s="1"/>
  <c r="L725" i="6"/>
  <c r="L1042" i="6"/>
  <c r="I685" i="6"/>
  <c r="L685" i="6" s="1"/>
  <c r="I1484" i="6"/>
  <c r="L1213" i="6"/>
  <c r="J671" i="6"/>
  <c r="L671" i="6" s="1"/>
  <c r="J705" i="6"/>
  <c r="L705" i="6" s="1"/>
  <c r="I1462" i="6"/>
  <c r="I1454" i="6"/>
  <c r="I1402" i="6"/>
  <c r="I1394" i="6"/>
  <c r="I1194" i="6"/>
  <c r="L1194" i="6" s="1"/>
  <c r="I1098" i="6"/>
  <c r="L1098" i="6" s="1"/>
  <c r="I1436" i="6"/>
  <c r="L1083" i="6"/>
  <c r="L1456" i="6"/>
  <c r="I1480" i="6"/>
  <c r="I1472" i="6"/>
  <c r="I1468" i="6"/>
  <c r="I1459" i="6"/>
  <c r="I1447" i="6"/>
  <c r="I1443" i="6"/>
  <c r="I1439" i="6"/>
  <c r="I1432" i="6"/>
  <c r="L1302" i="6"/>
  <c r="L1292" i="6"/>
  <c r="L1280" i="6"/>
  <c r="L1255" i="6"/>
  <c r="L1252" i="6"/>
  <c r="I1248" i="6"/>
  <c r="L1248" i="6" s="1"/>
  <c r="L1242" i="6"/>
  <c r="L1215" i="6"/>
  <c r="L1204" i="6"/>
  <c r="L1200" i="6"/>
  <c r="L1193" i="6"/>
  <c r="I1478" i="6"/>
  <c r="L1217" i="6"/>
  <c r="L905" i="6"/>
  <c r="J676" i="6"/>
  <c r="L676" i="6" s="1"/>
  <c r="L1236" i="6"/>
  <c r="J625" i="6"/>
  <c r="L625" i="6" s="1"/>
  <c r="L804" i="6"/>
  <c r="I562" i="6"/>
  <c r="L562" i="6" s="1"/>
  <c r="J691" i="6"/>
  <c r="L691" i="6" s="1"/>
  <c r="I557" i="6"/>
  <c r="L557" i="6" s="1"/>
  <c r="L883" i="6"/>
  <c r="L1186" i="6"/>
  <c r="L1174" i="6"/>
  <c r="L1162" i="6"/>
  <c r="L1139" i="6"/>
  <c r="L1107" i="6"/>
  <c r="L1104" i="6"/>
  <c r="L1099" i="6"/>
  <c r="L1076" i="6"/>
  <c r="L898" i="6"/>
  <c r="L869" i="6"/>
  <c r="L860" i="6"/>
  <c r="L837" i="6"/>
  <c r="L825" i="6"/>
  <c r="L819" i="6"/>
  <c r="L811" i="6"/>
  <c r="L808" i="6"/>
  <c r="L772" i="6"/>
  <c r="L736" i="6"/>
  <c r="L732" i="6"/>
  <c r="L720" i="6"/>
  <c r="I600" i="6"/>
  <c r="L600" i="6" s="1"/>
  <c r="L760" i="6"/>
  <c r="J694" i="6"/>
  <c r="L694" i="6" s="1"/>
  <c r="J567" i="6"/>
  <c r="L567" i="6" s="1"/>
  <c r="L861" i="6"/>
  <c r="J697" i="6"/>
  <c r="L697" i="6" s="1"/>
  <c r="J554" i="6"/>
  <c r="L554" i="6" s="1"/>
  <c r="J583" i="6"/>
  <c r="L583" i="6" s="1"/>
  <c r="L794" i="6"/>
  <c r="J598" i="6"/>
  <c r="L598" i="6" s="1"/>
  <c r="I101" i="6"/>
  <c r="I1034" i="6"/>
  <c r="L1034" i="6" s="1"/>
  <c r="I1010" i="6"/>
  <c r="L1010" i="6" s="1"/>
  <c r="I856" i="6"/>
  <c r="L856" i="6" s="1"/>
  <c r="I793" i="6"/>
  <c r="L793" i="6" s="1"/>
  <c r="J708" i="6"/>
  <c r="I708" i="6"/>
  <c r="J706" i="6"/>
  <c r="J704" i="6"/>
  <c r="I704" i="6"/>
  <c r="J690" i="6"/>
  <c r="I690" i="6"/>
  <c r="I678" i="6"/>
  <c r="J678" i="6"/>
  <c r="J666" i="6"/>
  <c r="I666" i="6"/>
  <c r="J632" i="6"/>
  <c r="I632" i="6"/>
  <c r="J622" i="6"/>
  <c r="I622" i="6"/>
  <c r="J620" i="6"/>
  <c r="I620" i="6"/>
  <c r="J610" i="6"/>
  <c r="I610" i="6"/>
  <c r="J608" i="6"/>
  <c r="I608" i="6"/>
  <c r="J606" i="6"/>
  <c r="I606" i="6"/>
  <c r="I9" i="6"/>
  <c r="I13" i="6"/>
  <c r="I17" i="6"/>
  <c r="I25" i="6"/>
  <c r="I45" i="6"/>
  <c r="I49" i="6"/>
  <c r="I57" i="6"/>
  <c r="I65" i="6"/>
  <c r="I69" i="6"/>
  <c r="I77" i="6"/>
  <c r="I89" i="6"/>
  <c r="I93" i="6"/>
  <c r="I97" i="6"/>
  <c r="I109" i="6"/>
  <c r="I113" i="6"/>
  <c r="I121" i="6"/>
  <c r="I149" i="6"/>
  <c r="I169" i="6"/>
  <c r="I181" i="6"/>
  <c r="I193" i="6"/>
  <c r="I197" i="6"/>
  <c r="I209" i="6"/>
  <c r="I221" i="6"/>
  <c r="I225" i="6"/>
  <c r="I245" i="6"/>
  <c r="I261" i="6"/>
  <c r="I264" i="6"/>
  <c r="I271" i="6"/>
  <c r="I279" i="6"/>
  <c r="I291" i="6"/>
  <c r="I303" i="6"/>
  <c r="I324" i="6"/>
  <c r="I328" i="6"/>
  <c r="I332" i="6"/>
  <c r="I336" i="6"/>
  <c r="I340" i="6"/>
  <c r="I348" i="6"/>
  <c r="I356" i="6"/>
  <c r="I363" i="6"/>
  <c r="L724" i="6"/>
  <c r="L942" i="6"/>
  <c r="L1287" i="6"/>
  <c r="L1136" i="6"/>
  <c r="I576" i="6"/>
  <c r="L576" i="6" s="1"/>
  <c r="I710" i="6"/>
  <c r="L710" i="6" s="1"/>
  <c r="L1097" i="6"/>
  <c r="L1168" i="6"/>
  <c r="I1391" i="6"/>
  <c r="L1063" i="6"/>
  <c r="L1203" i="6"/>
  <c r="J582" i="6"/>
  <c r="L582" i="6" s="1"/>
  <c r="I731" i="6"/>
  <c r="L731" i="6" s="1"/>
  <c r="I668" i="6"/>
  <c r="L668" i="6" s="1"/>
  <c r="J594" i="6"/>
  <c r="L594" i="6" s="1"/>
  <c r="I574" i="6"/>
  <c r="L574" i="6" s="1"/>
  <c r="I580" i="6"/>
  <c r="L580" i="6" s="1"/>
  <c r="J568" i="6"/>
  <c r="L568" i="6" s="1"/>
  <c r="I706" i="6"/>
  <c r="I1487" i="6"/>
  <c r="I1471" i="6"/>
  <c r="I1467" i="6"/>
  <c r="I1381" i="6"/>
  <c r="L1381" i="6" s="1"/>
  <c r="I1245" i="6"/>
  <c r="L1245" i="6" s="1"/>
  <c r="I1224" i="6"/>
  <c r="L1224" i="6" s="1"/>
  <c r="I1192" i="6"/>
  <c r="L1192" i="6" s="1"/>
  <c r="I1118" i="6"/>
  <c r="L1118" i="6" s="1"/>
  <c r="L1251" i="6"/>
  <c r="I1404" i="6"/>
  <c r="I1291" i="6"/>
  <c r="L1291" i="6" s="1"/>
  <c r="I1078" i="6"/>
  <c r="L1078" i="6" s="1"/>
  <c r="L1134" i="6"/>
  <c r="L1290" i="6"/>
  <c r="L1241" i="6"/>
  <c r="L1111" i="6"/>
  <c r="I1408" i="6"/>
  <c r="I1396" i="6"/>
  <c r="L1396" i="6" s="1"/>
  <c r="L1079" i="6"/>
  <c r="L1199" i="6"/>
  <c r="I674" i="6"/>
  <c r="L674" i="6" s="1"/>
  <c r="I1379" i="6"/>
  <c r="L1379" i="6" s="1"/>
  <c r="L1360" i="6"/>
  <c r="L1286" i="6"/>
  <c r="L1264" i="6"/>
  <c r="L1247" i="6"/>
  <c r="I1190" i="6"/>
  <c r="L1190" i="6" s="1"/>
  <c r="I1159" i="6"/>
  <c r="L1159" i="6" s="1"/>
  <c r="I1148" i="6"/>
  <c r="L1148" i="6" s="1"/>
  <c r="L1106" i="6"/>
  <c r="I1054" i="6"/>
  <c r="L1054" i="6" s="1"/>
  <c r="I1036" i="6"/>
  <c r="L1036" i="6" s="1"/>
  <c r="I923" i="6"/>
  <c r="L923" i="6" s="1"/>
  <c r="L916" i="6"/>
  <c r="L875" i="6"/>
  <c r="L843" i="6"/>
  <c r="L759" i="6"/>
  <c r="L1230" i="6"/>
  <c r="I604" i="6"/>
  <c r="L604" i="6" s="1"/>
  <c r="L755" i="6"/>
  <c r="L1046" i="6"/>
  <c r="L1130" i="6"/>
  <c r="L1233" i="6"/>
  <c r="L824" i="6"/>
  <c r="L1184" i="6"/>
  <c r="L979" i="6"/>
  <c r="L723" i="6"/>
  <c r="L925" i="6"/>
  <c r="J670" i="6"/>
  <c r="L670" i="6" s="1"/>
  <c r="L1110" i="6"/>
  <c r="L1273" i="6"/>
  <c r="I1473" i="6"/>
  <c r="I1421" i="6"/>
  <c r="L801" i="6"/>
  <c r="L1086" i="6"/>
  <c r="L1166" i="6"/>
  <c r="I1397" i="6"/>
  <c r="L1354" i="6"/>
  <c r="L1336" i="6"/>
  <c r="L1332" i="6"/>
  <c r="L1266" i="6"/>
  <c r="L1239" i="6"/>
  <c r="L1229" i="6"/>
  <c r="L1222" i="6"/>
  <c r="J709" i="6"/>
  <c r="I709" i="6"/>
  <c r="L1021" i="6"/>
  <c r="L1191" i="6"/>
  <c r="L1246" i="6"/>
  <c r="I1405" i="6"/>
  <c r="L761" i="6"/>
  <c r="L768" i="6"/>
  <c r="L1284" i="6"/>
  <c r="L1277" i="6"/>
  <c r="L1198" i="6"/>
  <c r="L1288" i="6"/>
  <c r="I1393" i="6"/>
  <c r="L1393" i="6" s="1"/>
  <c r="L806" i="6"/>
  <c r="L1187" i="6"/>
  <c r="L1294" i="6"/>
  <c r="L1289" i="6"/>
  <c r="L1285" i="6"/>
  <c r="L1263" i="6"/>
  <c r="L1254" i="6"/>
  <c r="L1240" i="6"/>
  <c r="L1234" i="6"/>
  <c r="L1225" i="6"/>
  <c r="L1214" i="6"/>
  <c r="L1211" i="6"/>
  <c r="L1209" i="6"/>
  <c r="L1205" i="6"/>
  <c r="L1160" i="6"/>
  <c r="L1153" i="6"/>
  <c r="L1150" i="6"/>
  <c r="L1140" i="6"/>
  <c r="L1138" i="6"/>
  <c r="L1120" i="6"/>
  <c r="L1112" i="6"/>
  <c r="L1101" i="6"/>
  <c r="L1091" i="6"/>
  <c r="L1060" i="6"/>
  <c r="L921" i="6"/>
  <c r="L872" i="6"/>
  <c r="L840" i="6"/>
  <c r="L826" i="6"/>
  <c r="L818" i="6"/>
  <c r="L807" i="6"/>
  <c r="L786" i="6"/>
  <c r="L774" i="6"/>
  <c r="L770" i="6"/>
  <c r="L769" i="6"/>
  <c r="L763" i="6"/>
  <c r="L754" i="6"/>
  <c r="L734" i="6"/>
  <c r="L730" i="6"/>
  <c r="I87" i="6"/>
  <c r="I617" i="6"/>
  <c r="J617" i="6"/>
  <c r="I613" i="6"/>
  <c r="J613" i="6"/>
  <c r="J609" i="6"/>
  <c r="I609" i="6"/>
  <c r="J605" i="6"/>
  <c r="I605" i="6"/>
  <c r="J601" i="6"/>
  <c r="I601" i="6"/>
  <c r="J595" i="6"/>
  <c r="I595" i="6"/>
  <c r="J579" i="6"/>
  <c r="I579" i="6"/>
  <c r="J573" i="6"/>
  <c r="I573" i="6"/>
  <c r="J569" i="6"/>
  <c r="I569" i="6"/>
  <c r="J565" i="6"/>
  <c r="I565" i="6"/>
  <c r="I27" i="6"/>
  <c r="I67" i="6"/>
  <c r="I203" i="6"/>
  <c r="I219" i="6"/>
  <c r="I235" i="6"/>
  <c r="I280" i="6"/>
  <c r="I296" i="6"/>
  <c r="I341" i="6"/>
  <c r="J551" i="6"/>
  <c r="L551" i="6" s="1"/>
  <c r="I621" i="6"/>
  <c r="L621" i="6" s="1"/>
  <c r="I593" i="6"/>
  <c r="L593" i="6" s="1"/>
  <c r="J575" i="6"/>
  <c r="L575" i="6" s="1"/>
  <c r="L1348" i="6"/>
  <c r="J581" i="6"/>
  <c r="L581" i="6" s="1"/>
  <c r="J591" i="6"/>
  <c r="L591" i="6" s="1"/>
  <c r="I559" i="6"/>
  <c r="L559" i="6" s="1"/>
  <c r="J577" i="6"/>
  <c r="L577" i="6" s="1"/>
  <c r="J561" i="6"/>
  <c r="L561" i="6" s="1"/>
  <c r="I603" i="6"/>
  <c r="J603" i="6"/>
  <c r="I599" i="6"/>
  <c r="J599" i="6"/>
  <c r="J589" i="6"/>
  <c r="I589" i="6"/>
  <c r="I587" i="6"/>
  <c r="J587" i="6"/>
  <c r="I585" i="6"/>
  <c r="J585" i="6"/>
  <c r="I571" i="6"/>
  <c r="J571" i="6"/>
  <c r="I563" i="6"/>
  <c r="J563" i="6"/>
  <c r="J555" i="6"/>
  <c r="I555" i="6"/>
  <c r="I159" i="6"/>
  <c r="I171" i="6"/>
  <c r="I179" i="6"/>
  <c r="I199" i="6"/>
  <c r="I231" i="6"/>
  <c r="I247" i="6"/>
  <c r="I262" i="6"/>
  <c r="I292" i="6"/>
  <c r="I312" i="6"/>
  <c r="I597" i="6"/>
  <c r="L597" i="6" s="1"/>
  <c r="I553" i="6"/>
  <c r="L553" i="6" s="1"/>
  <c r="J623" i="6"/>
  <c r="L623" i="6" s="1"/>
  <c r="I1482" i="6"/>
  <c r="I1442" i="6"/>
  <c r="I1438" i="6"/>
  <c r="I1433" i="6"/>
  <c r="I1395" i="6"/>
  <c r="I1444" i="6"/>
  <c r="L764" i="6"/>
  <c r="I823" i="6"/>
  <c r="L823" i="6" s="1"/>
  <c r="L983" i="6"/>
  <c r="J616" i="6"/>
  <c r="I616" i="6"/>
  <c r="I596" i="6"/>
  <c r="J596" i="6"/>
  <c r="J588" i="6"/>
  <c r="I588" i="6"/>
  <c r="I564" i="6"/>
  <c r="J564" i="6"/>
  <c r="J556" i="6"/>
  <c r="I556" i="6"/>
  <c r="L1176" i="6"/>
  <c r="L737" i="6"/>
  <c r="L1243" i="6"/>
  <c r="L1295" i="6"/>
  <c r="L742" i="6"/>
  <c r="L1155" i="6"/>
  <c r="L1293" i="6"/>
  <c r="L785" i="6"/>
  <c r="L839" i="6"/>
  <c r="L1180" i="6"/>
  <c r="L1059" i="6"/>
  <c r="L1296" i="6"/>
  <c r="L1265" i="6"/>
  <c r="L854" i="6"/>
  <c r="L1177" i="6"/>
  <c r="L812" i="6"/>
  <c r="L1202" i="6"/>
  <c r="L863" i="6"/>
  <c r="L817" i="6"/>
  <c r="L777" i="6"/>
  <c r="L1250" i="6"/>
  <c r="L791" i="6"/>
  <c r="L1274" i="6"/>
  <c r="L1208" i="6"/>
  <c r="L789" i="6"/>
  <c r="L1102" i="6"/>
  <c r="L1206" i="6"/>
  <c r="L1216" i="6"/>
  <c r="L1188" i="6"/>
  <c r="I1446" i="6"/>
  <c r="I1452" i="6"/>
  <c r="I1476" i="6"/>
  <c r="I1464" i="6"/>
  <c r="I1457" i="6"/>
  <c r="I1455" i="6"/>
  <c r="I1451" i="6"/>
  <c r="I1449" i="6"/>
  <c r="I1445" i="6"/>
  <c r="L1282" i="6"/>
  <c r="L1271" i="6"/>
  <c r="I745" i="6"/>
  <c r="L745" i="6" s="1"/>
  <c r="L748" i="6"/>
  <c r="L1016" i="6"/>
  <c r="L1000" i="6"/>
  <c r="L972" i="6"/>
  <c r="L940" i="6"/>
  <c r="L917" i="6"/>
  <c r="L717" i="6"/>
  <c r="L877" i="6"/>
  <c r="L879" i="6"/>
  <c r="L887" i="6"/>
  <c r="L888" i="6"/>
  <c r="L891" i="6"/>
  <c r="L895" i="6"/>
  <c r="L1333" i="6"/>
  <c r="L850" i="6"/>
  <c r="L1085" i="6"/>
  <c r="L1077" i="6"/>
  <c r="L1068" i="6"/>
  <c r="L1067" i="6"/>
  <c r="L1066" i="6"/>
  <c r="L1062" i="6"/>
  <c r="L1055" i="6"/>
  <c r="L1041" i="6"/>
  <c r="L1027" i="6"/>
  <c r="L1026" i="6"/>
  <c r="L1022" i="6"/>
  <c r="L982" i="6"/>
  <c r="L971" i="6"/>
  <c r="L966" i="6"/>
  <c r="L962" i="6"/>
  <c r="L961" i="6"/>
  <c r="L946" i="6"/>
  <c r="L945" i="6"/>
  <c r="L903" i="6"/>
  <c r="L874" i="6"/>
  <c r="L871" i="6"/>
  <c r="L867" i="6"/>
  <c r="L865" i="6"/>
  <c r="L853" i="6"/>
  <c r="L851" i="6"/>
  <c r="L842" i="6"/>
  <c r="L841" i="6"/>
  <c r="L831" i="6"/>
  <c r="L829" i="6"/>
  <c r="L827" i="6"/>
  <c r="L822" i="6"/>
  <c r="L821" i="6"/>
  <c r="L792" i="6"/>
  <c r="L788" i="6"/>
  <c r="L781" i="6"/>
  <c r="L753" i="6"/>
  <c r="L750" i="6"/>
  <c r="L747" i="6"/>
  <c r="L746" i="6"/>
  <c r="L739" i="6"/>
  <c r="I1400" i="6"/>
  <c r="L714" i="6"/>
  <c r="I726" i="6"/>
  <c r="L726" i="6" s="1"/>
  <c r="I679" i="6"/>
  <c r="J679" i="6"/>
  <c r="J667" i="6"/>
  <c r="I667" i="6"/>
  <c r="J665" i="6"/>
  <c r="I665" i="6"/>
  <c r="J657" i="6"/>
  <c r="I657" i="6"/>
  <c r="J645" i="6"/>
  <c r="I645" i="6"/>
  <c r="I154" i="6"/>
  <c r="I838" i="6"/>
  <c r="L838" i="6" s="1"/>
  <c r="L1056" i="6"/>
  <c r="L906" i="6"/>
  <c r="L858" i="6"/>
  <c r="L1025" i="6"/>
  <c r="L1038" i="6"/>
  <c r="L816" i="6"/>
  <c r="L919" i="6"/>
  <c r="L1089" i="6"/>
  <c r="I978" i="6"/>
  <c r="L978" i="6" s="1"/>
  <c r="L990" i="6"/>
  <c r="L1075" i="6"/>
  <c r="L947" i="6"/>
  <c r="L1037" i="6"/>
  <c r="L1040" i="6"/>
  <c r="L1053" i="6"/>
  <c r="L835" i="6"/>
  <c r="L862" i="6"/>
  <c r="L927" i="6"/>
  <c r="L926" i="6"/>
  <c r="L780" i="6"/>
  <c r="L795" i="6"/>
  <c r="L834" i="6"/>
  <c r="L779" i="6"/>
  <c r="L1033" i="6"/>
  <c r="L1029" i="6"/>
  <c r="L1023" i="6"/>
  <c r="L999" i="6"/>
  <c r="L993" i="6"/>
  <c r="L986" i="6"/>
  <c r="L977" i="6"/>
  <c r="L973" i="6"/>
  <c r="L937" i="6"/>
  <c r="L935" i="6"/>
  <c r="L933" i="6"/>
  <c r="L918" i="6"/>
  <c r="I752" i="6"/>
  <c r="L752" i="6" s="1"/>
  <c r="J688" i="6"/>
  <c r="I688" i="6"/>
  <c r="J686" i="6"/>
  <c r="I686" i="6"/>
  <c r="I672" i="6"/>
  <c r="J672" i="6"/>
  <c r="J656" i="6"/>
  <c r="I656" i="6"/>
  <c r="I1423" i="6"/>
  <c r="I40" i="6"/>
  <c r="I48" i="6"/>
  <c r="I88" i="6"/>
  <c r="I163" i="6"/>
  <c r="I1270" i="6"/>
  <c r="L1270" i="6" s="1"/>
  <c r="L749" i="6"/>
  <c r="L1064" i="6"/>
  <c r="L1152" i="6"/>
  <c r="L1088" i="6"/>
  <c r="L1378" i="6"/>
  <c r="L1366" i="6"/>
  <c r="L1357" i="6"/>
  <c r="L1353" i="6"/>
  <c r="L1345" i="6"/>
  <c r="L1281" i="6"/>
  <c r="L1257" i="6"/>
  <c r="L855" i="6"/>
  <c r="L1080" i="6"/>
  <c r="L802" i="6"/>
  <c r="L1374" i="6"/>
  <c r="L1171" i="6"/>
  <c r="L1128" i="6"/>
  <c r="L1108" i="6"/>
  <c r="L1082" i="6"/>
  <c r="L798" i="6"/>
  <c r="L775" i="6"/>
  <c r="L771" i="6"/>
  <c r="L743" i="6"/>
  <c r="L1253" i="6"/>
  <c r="L1144" i="6"/>
  <c r="L1169" i="6"/>
  <c r="L1145" i="6"/>
  <c r="L1131" i="6"/>
  <c r="L1127" i="6"/>
  <c r="L1123" i="6"/>
  <c r="L1084" i="6"/>
  <c r="L1071" i="6"/>
  <c r="L729" i="6"/>
  <c r="J641" i="6"/>
  <c r="I641" i="6"/>
  <c r="L936" i="6"/>
  <c r="L1343" i="6"/>
  <c r="L1283" i="6"/>
  <c r="L954" i="6"/>
  <c r="L1259" i="6"/>
  <c r="L922" i="6"/>
  <c r="L980" i="6"/>
  <c r="I638" i="6"/>
  <c r="L638" i="6" s="1"/>
  <c r="J646" i="6"/>
  <c r="L646" i="6" s="1"/>
  <c r="I1338" i="6"/>
  <c r="L1338" i="6" s="1"/>
  <c r="I1314" i="6"/>
  <c r="L1314" i="6" s="1"/>
  <c r="I1312" i="6"/>
  <c r="L1312" i="6" s="1"/>
  <c r="I1238" i="6"/>
  <c r="L1238" i="6" s="1"/>
  <c r="I1032" i="6"/>
  <c r="L1032" i="6" s="1"/>
  <c r="I1008" i="6"/>
  <c r="L1008" i="6" s="1"/>
  <c r="I996" i="6"/>
  <c r="L996" i="6" s="1"/>
  <c r="I985" i="6"/>
  <c r="L985" i="6" s="1"/>
  <c r="I38" i="6"/>
  <c r="I118" i="6"/>
  <c r="I142" i="6"/>
  <c r="I146" i="6"/>
  <c r="I160" i="6"/>
  <c r="L1344" i="6"/>
  <c r="J631" i="6"/>
  <c r="L631" i="6" s="1"/>
  <c r="L901" i="6"/>
  <c r="L1011" i="6"/>
  <c r="L984" i="6"/>
  <c r="I12" i="6"/>
  <c r="I20" i="6"/>
  <c r="I36" i="6"/>
  <c r="I52" i="6"/>
  <c r="I60" i="6"/>
  <c r="I84" i="6"/>
  <c r="I108" i="6"/>
  <c r="I116" i="6"/>
  <c r="I136" i="6"/>
  <c r="I140" i="6"/>
  <c r="I148" i="6"/>
  <c r="I162" i="6"/>
  <c r="I166" i="6"/>
  <c r="I170" i="6"/>
  <c r="I190" i="6"/>
  <c r="I250" i="6"/>
  <c r="I956" i="6"/>
  <c r="L956" i="6" s="1"/>
  <c r="I944" i="6"/>
  <c r="L944" i="6" s="1"/>
  <c r="I929" i="6"/>
  <c r="L929" i="6" s="1"/>
  <c r="I913" i="6"/>
  <c r="L913" i="6" s="1"/>
  <c r="I663" i="6"/>
  <c r="J663" i="6"/>
  <c r="J659" i="6"/>
  <c r="I659" i="6"/>
  <c r="J655" i="6"/>
  <c r="I655" i="6"/>
  <c r="J653" i="6"/>
  <c r="I653" i="6"/>
  <c r="J651" i="6"/>
  <c r="I651" i="6"/>
  <c r="J647" i="6"/>
  <c r="I647" i="6"/>
  <c r="J643" i="6"/>
  <c r="I643" i="6"/>
  <c r="I639" i="6"/>
  <c r="J639" i="6"/>
  <c r="J637" i="6"/>
  <c r="I637" i="6"/>
  <c r="I633" i="6"/>
  <c r="J633" i="6"/>
  <c r="J629" i="6"/>
  <c r="I629" i="6"/>
  <c r="I22" i="6"/>
  <c r="I70" i="6"/>
  <c r="I86" i="6"/>
  <c r="I94" i="6"/>
  <c r="I130" i="6"/>
  <c r="I172" i="6"/>
  <c r="I176" i="6"/>
  <c r="I192" i="6"/>
  <c r="I208" i="6"/>
  <c r="I1426" i="6"/>
  <c r="L931" i="6"/>
  <c r="L1355" i="6"/>
  <c r="L960" i="6"/>
  <c r="L992" i="6"/>
  <c r="I1392" i="6"/>
  <c r="L1392" i="6" s="1"/>
  <c r="L900" i="6"/>
  <c r="J627" i="6"/>
  <c r="L627" i="6" s="1"/>
  <c r="I1407" i="6"/>
  <c r="L1368" i="6"/>
  <c r="L1363" i="6"/>
  <c r="L1347" i="6"/>
  <c r="L1339" i="6"/>
  <c r="L1313" i="6"/>
  <c r="I1258" i="6"/>
  <c r="L1258" i="6" s="1"/>
  <c r="L1031" i="6"/>
  <c r="I1014" i="6"/>
  <c r="L1014" i="6" s="1"/>
  <c r="I994" i="6"/>
  <c r="L994" i="6" s="1"/>
  <c r="L967" i="6"/>
  <c r="I965" i="6"/>
  <c r="I930" i="6"/>
  <c r="L930" i="6" s="1"/>
  <c r="I907" i="6"/>
  <c r="L907" i="6" s="1"/>
  <c r="L904" i="6"/>
  <c r="I660" i="6"/>
  <c r="J660" i="6"/>
  <c r="I654" i="6"/>
  <c r="J652" i="6"/>
  <c r="I652" i="6"/>
  <c r="I648" i="6"/>
  <c r="J648" i="6"/>
  <c r="J644" i="6"/>
  <c r="I644" i="6"/>
  <c r="J642" i="6"/>
  <c r="I642" i="6"/>
  <c r="I640" i="6"/>
  <c r="J640" i="6"/>
  <c r="J636" i="6"/>
  <c r="I636" i="6"/>
  <c r="I634" i="6"/>
  <c r="J634" i="6"/>
  <c r="I630" i="6"/>
  <c r="J630" i="6"/>
  <c r="L952" i="6"/>
  <c r="L1004" i="6"/>
  <c r="L1310" i="6"/>
  <c r="I1431" i="6"/>
  <c r="L1365" i="6"/>
  <c r="J658" i="6"/>
  <c r="L658" i="6" s="1"/>
  <c r="L1005" i="6"/>
  <c r="L1237" i="6"/>
  <c r="I269" i="6"/>
  <c r="L1356" i="6"/>
  <c r="L988" i="6"/>
  <c r="I968" i="6"/>
  <c r="L968" i="6" s="1"/>
  <c r="L934" i="6"/>
  <c r="L932" i="6"/>
  <c r="L998" i="6"/>
  <c r="L970" i="6"/>
  <c r="J662" i="6"/>
  <c r="L662" i="6" s="1"/>
  <c r="I661" i="6"/>
  <c r="L661" i="6" s="1"/>
  <c r="I650" i="6"/>
  <c r="L650" i="6" s="1"/>
  <c r="J654" i="6"/>
  <c r="L955" i="6"/>
  <c r="L987" i="6"/>
  <c r="L1035" i="6"/>
  <c r="L920" i="6"/>
  <c r="L1013" i="6"/>
  <c r="L989" i="6"/>
  <c r="L1351" i="6"/>
  <c r="L1305" i="6"/>
  <c r="L1235" i="6"/>
  <c r="I699" i="6"/>
  <c r="J699" i="6"/>
  <c r="I374" i="6"/>
  <c r="L1340" i="6"/>
  <c r="L1017" i="6"/>
  <c r="L1370" i="6"/>
  <c r="L1182" i="6"/>
  <c r="L799" i="6"/>
  <c r="L796" i="6"/>
  <c r="L778" i="6"/>
  <c r="L744" i="6"/>
  <c r="L733" i="6"/>
  <c r="J711" i="6"/>
  <c r="I711" i="6"/>
  <c r="L722" i="6"/>
  <c r="L830" i="6"/>
  <c r="L1087" i="6"/>
  <c r="L1009" i="6"/>
  <c r="L1164" i="6"/>
  <c r="L997" i="6"/>
  <c r="L1158" i="6"/>
  <c r="L1048" i="6"/>
  <c r="L1001" i="6"/>
  <c r="L912" i="6"/>
  <c r="L820" i="6"/>
  <c r="L884" i="6"/>
  <c r="L886" i="6"/>
  <c r="L803" i="6"/>
  <c r="L1189" i="6"/>
  <c r="L846" i="6"/>
  <c r="L991" i="6"/>
  <c r="L758" i="6"/>
  <c r="L765" i="6"/>
  <c r="L728" i="6"/>
  <c r="L1306" i="6"/>
  <c r="L1279" i="6"/>
  <c r="L1269" i="6"/>
  <c r="L1268" i="6"/>
  <c r="L1256" i="6"/>
  <c r="L1249" i="6"/>
  <c r="L1220" i="6"/>
  <c r="L1207" i="6"/>
  <c r="L1073" i="6"/>
  <c r="L1050" i="6"/>
  <c r="L1045" i="6"/>
  <c r="L1015" i="6"/>
  <c r="L1003" i="6"/>
  <c r="L975" i="6"/>
  <c r="L969" i="6"/>
  <c r="L915" i="6"/>
  <c r="L873" i="6"/>
  <c r="L852" i="6"/>
  <c r="L844" i="6"/>
  <c r="L836" i="6"/>
  <c r="L814" i="6"/>
  <c r="I715" i="6"/>
  <c r="L715" i="6" s="1"/>
  <c r="L885" i="6"/>
  <c r="I1390" i="6"/>
  <c r="I1350" i="6"/>
  <c r="L1350" i="6" s="1"/>
  <c r="I881" i="6"/>
  <c r="L881" i="6" s="1"/>
  <c r="L1154" i="6"/>
  <c r="L889" i="6"/>
  <c r="L1373" i="6"/>
  <c r="L1151" i="6"/>
  <c r="L1142" i="6"/>
  <c r="L1143" i="6"/>
  <c r="I1483" i="6"/>
  <c r="I1479" i="6"/>
  <c r="I1411" i="6"/>
  <c r="L1346" i="6"/>
  <c r="L1342" i="6"/>
  <c r="L1367" i="6"/>
  <c r="L893" i="6"/>
  <c r="L892" i="6"/>
  <c r="L880" i="6"/>
  <c r="L1377" i="6"/>
  <c r="L1311" i="6"/>
  <c r="L1337" i="6"/>
  <c r="L1349" i="6"/>
  <c r="L1372" i="6"/>
  <c r="L1129" i="6"/>
  <c r="L1007" i="6"/>
  <c r="L1058" i="6"/>
  <c r="L1117" i="6"/>
  <c r="L1210" i="6"/>
  <c r="L815" i="6"/>
  <c r="L1070" i="6"/>
  <c r="L849" i="6"/>
  <c r="I1486" i="6"/>
  <c r="I1430" i="6"/>
  <c r="I1183" i="6"/>
  <c r="L1183" i="6" s="1"/>
  <c r="I1072" i="6"/>
  <c r="L1072" i="6" s="1"/>
  <c r="I959" i="6"/>
  <c r="L959" i="6" s="1"/>
  <c r="L767" i="6"/>
  <c r="I740" i="6"/>
  <c r="L740" i="6" s="1"/>
  <c r="J698" i="6"/>
  <c r="I698" i="6"/>
  <c r="I628" i="6"/>
  <c r="J628" i="6"/>
  <c r="L1380" i="6"/>
  <c r="L1369" i="6"/>
  <c r="L1376" i="6"/>
  <c r="I1341" i="6"/>
  <c r="L1341" i="6" s="1"/>
  <c r="L1309" i="6"/>
  <c r="L1223" i="6"/>
  <c r="L1156" i="6"/>
  <c r="I1069" i="6"/>
  <c r="L1069" i="6" s="1"/>
  <c r="I957" i="6"/>
  <c r="L957" i="6" s="1"/>
  <c r="I939" i="6"/>
  <c r="L939" i="6" s="1"/>
  <c r="L914" i="6"/>
  <c r="I910" i="6"/>
  <c r="L910" i="6" s="1"/>
  <c r="J592" i="6"/>
  <c r="I592" i="6"/>
  <c r="I590" i="6"/>
  <c r="J590" i="6"/>
  <c r="J584" i="6"/>
  <c r="I584" i="6"/>
  <c r="I578" i="6"/>
  <c r="J578" i="6"/>
  <c r="J570" i="6"/>
  <c r="I570" i="6"/>
  <c r="J560" i="6"/>
  <c r="I560" i="6"/>
  <c r="J552" i="6"/>
  <c r="I552" i="6"/>
  <c r="J550" i="6"/>
  <c r="I550" i="6"/>
  <c r="L1178" i="6"/>
  <c r="L809" i="6"/>
  <c r="L1308" i="6"/>
  <c r="L756" i="6"/>
  <c r="L1301" i="6"/>
  <c r="L909" i="6"/>
  <c r="L1114" i="6"/>
  <c r="L1196" i="6"/>
  <c r="L1181" i="6"/>
  <c r="L1124" i="6"/>
  <c r="L1115" i="6"/>
  <c r="L1092" i="6"/>
  <c r="L800" i="6"/>
  <c r="L787" i="6"/>
  <c r="I702" i="6"/>
  <c r="L702" i="6" s="1"/>
  <c r="I695" i="6"/>
  <c r="J695" i="6"/>
  <c r="L1018" i="6"/>
  <c r="L899" i="6"/>
  <c r="L813" i="6"/>
  <c r="L1093" i="6"/>
  <c r="L958" i="6"/>
  <c r="L1121" i="6"/>
  <c r="L735" i="6"/>
  <c r="L1195" i="6"/>
  <c r="L1135" i="6"/>
  <c r="L1299" i="6"/>
  <c r="L1197" i="6"/>
  <c r="L1149" i="6"/>
  <c r="I981" i="6"/>
  <c r="L981" i="6" s="1"/>
  <c r="L943" i="6"/>
  <c r="L882" i="6"/>
  <c r="L911" i="6"/>
  <c r="L1276" i="6"/>
  <c r="L1371" i="6"/>
  <c r="L1020" i="6"/>
  <c r="L995" i="6"/>
  <c r="L1074" i="6"/>
  <c r="L924" i="6"/>
  <c r="L876" i="6"/>
  <c r="L716" i="6"/>
  <c r="N1332" i="3"/>
  <c r="N129" i="3"/>
  <c r="N1041" i="3"/>
  <c r="N133" i="3"/>
  <c r="K399" i="3"/>
  <c r="K319" i="3"/>
  <c r="K259" i="3"/>
  <c r="K243" i="3"/>
  <c r="K227" i="3"/>
  <c r="K211" i="3"/>
  <c r="K195" i="3"/>
  <c r="K179" i="3"/>
  <c r="K871" i="3"/>
  <c r="K859" i="3"/>
  <c r="K851" i="3"/>
  <c r="K847" i="3"/>
  <c r="K835" i="3"/>
  <c r="K827" i="3"/>
  <c r="K821" i="3"/>
  <c r="K817" i="3"/>
  <c r="K801" i="3"/>
  <c r="K792" i="3"/>
  <c r="K781" i="3"/>
  <c r="K770" i="3"/>
  <c r="K759" i="3"/>
  <c r="K747" i="3"/>
  <c r="K740" i="3"/>
  <c r="K737" i="3"/>
  <c r="K731" i="3"/>
  <c r="K724" i="3"/>
  <c r="K720" i="3"/>
  <c r="K1416" i="3"/>
  <c r="K1404" i="3"/>
  <c r="K1396" i="3"/>
  <c r="K1392" i="3"/>
  <c r="K706" i="3"/>
  <c r="K702" i="3"/>
  <c r="K694" i="3"/>
  <c r="K683" i="3"/>
  <c r="K675" i="3"/>
  <c r="K663" i="3"/>
  <c r="K655" i="3"/>
  <c r="K647" i="3"/>
  <c r="K640" i="3"/>
  <c r="K632" i="3"/>
  <c r="K624" i="3"/>
  <c r="K616" i="3"/>
  <c r="K608" i="3"/>
  <c r="K604" i="3"/>
  <c r="K596" i="3"/>
  <c r="K588" i="3"/>
  <c r="K572" i="3"/>
  <c r="K556" i="3"/>
  <c r="K548" i="3"/>
  <c r="K541" i="3"/>
  <c r="K533" i="3"/>
  <c r="K524" i="3"/>
  <c r="K520" i="3"/>
  <c r="K513" i="3"/>
  <c r="K505" i="3"/>
  <c r="K497" i="3"/>
  <c r="K489" i="3"/>
  <c r="K481" i="3"/>
  <c r="K473" i="3"/>
  <c r="K465" i="3"/>
  <c r="K453" i="3"/>
  <c r="K445" i="3"/>
  <c r="K437" i="3"/>
  <c r="K429" i="3"/>
  <c r="K415" i="3"/>
  <c r="K409" i="3"/>
  <c r="K401" i="3"/>
  <c r="K397" i="3"/>
  <c r="K959" i="3"/>
  <c r="K952" i="3"/>
  <c r="K945" i="3"/>
  <c r="K937" i="3"/>
  <c r="K922" i="3"/>
  <c r="K914" i="3"/>
  <c r="K906" i="3"/>
  <c r="K1312" i="3"/>
  <c r="K1304" i="3"/>
  <c r="K1296" i="3"/>
  <c r="K1290" i="3"/>
  <c r="K1283" i="3"/>
  <c r="K1279" i="3"/>
  <c r="K1272" i="3"/>
  <c r="K1264" i="3"/>
  <c r="K11" i="3"/>
  <c r="K43" i="3"/>
  <c r="K75" i="3"/>
  <c r="K107" i="3"/>
  <c r="N107" i="3" s="1"/>
  <c r="N175" i="3"/>
  <c r="N199" i="3"/>
  <c r="N219" i="3"/>
  <c r="N239" i="3"/>
  <c r="N263" i="3"/>
  <c r="K970" i="3"/>
  <c r="N970" i="3" s="1"/>
  <c r="N982" i="3"/>
  <c r="K997" i="3"/>
  <c r="N997" i="3" s="1"/>
  <c r="N1011" i="3"/>
  <c r="N1025" i="3"/>
  <c r="N1051" i="3"/>
  <c r="K1066" i="3"/>
  <c r="N1077" i="3"/>
  <c r="K1117" i="3"/>
  <c r="N1131" i="3"/>
  <c r="K1160" i="3"/>
  <c r="K1176" i="3"/>
  <c r="K1191" i="3"/>
  <c r="N1191" i="3" s="1"/>
  <c r="K1206" i="3"/>
  <c r="N1206" i="3" s="1"/>
  <c r="K1240" i="3"/>
  <c r="N1240" i="3" s="1"/>
  <c r="N1280" i="3"/>
  <c r="N918" i="3"/>
  <c r="N949" i="3"/>
  <c r="N405" i="3"/>
  <c r="K432" i="3"/>
  <c r="N461" i="3"/>
  <c r="K493" i="3"/>
  <c r="N522" i="3"/>
  <c r="N552" i="3"/>
  <c r="K584" i="3"/>
  <c r="K643" i="3"/>
  <c r="N643" i="3" s="1"/>
  <c r="N671" i="3"/>
  <c r="K710" i="3"/>
  <c r="K755" i="3"/>
  <c r="K789" i="3"/>
  <c r="K823" i="3"/>
  <c r="K863" i="3"/>
  <c r="K357" i="3"/>
  <c r="K137" i="3"/>
  <c r="K857" i="3"/>
  <c r="K1422" i="3"/>
  <c r="K669" i="3"/>
  <c r="K638" i="3"/>
  <c r="K554" i="3"/>
  <c r="K491" i="3"/>
  <c r="K459" i="3"/>
  <c r="K427" i="3"/>
  <c r="K951" i="3"/>
  <c r="K1147" i="3"/>
  <c r="K1115" i="3"/>
  <c r="K1086" i="3"/>
  <c r="K1057" i="3"/>
  <c r="K1027" i="3"/>
  <c r="K995" i="3"/>
  <c r="K883" i="3"/>
  <c r="K1320" i="3"/>
  <c r="K379" i="3"/>
  <c r="K27" i="3"/>
  <c r="K59" i="3"/>
  <c r="N59" i="3" s="1"/>
  <c r="K91" i="3"/>
  <c r="N127" i="3"/>
  <c r="N141" i="3"/>
  <c r="N187" i="3"/>
  <c r="N231" i="3"/>
  <c r="K978" i="3"/>
  <c r="K1005" i="3"/>
  <c r="N1005" i="3" s="1"/>
  <c r="N1017" i="3"/>
  <c r="K1033" i="3"/>
  <c r="N1043" i="3"/>
  <c r="N1072" i="3"/>
  <c r="N1084" i="3"/>
  <c r="K1099" i="3"/>
  <c r="N1099" i="3" s="1"/>
  <c r="N1109" i="3"/>
  <c r="K1125" i="3"/>
  <c r="N1137" i="3"/>
  <c r="K1168" i="3"/>
  <c r="K1184" i="3"/>
  <c r="N1184" i="3" s="1"/>
  <c r="K1198" i="3"/>
  <c r="K1223" i="3"/>
  <c r="N1223" i="3" s="1"/>
  <c r="K1247" i="3"/>
  <c r="N1268" i="3"/>
  <c r="N1294" i="3"/>
  <c r="N902" i="3"/>
  <c r="N933" i="3"/>
  <c r="K393" i="3"/>
  <c r="N393" i="3" s="1"/>
  <c r="K449" i="3"/>
  <c r="N477" i="3"/>
  <c r="N537" i="3"/>
  <c r="K568" i="3"/>
  <c r="K600" i="3"/>
  <c r="N628" i="3"/>
  <c r="K659" i="3"/>
  <c r="N659" i="3" s="1"/>
  <c r="N687" i="3"/>
  <c r="K1400" i="3"/>
  <c r="N734" i="3"/>
  <c r="N774" i="3"/>
  <c r="N805" i="3"/>
  <c r="N843" i="3"/>
  <c r="K1456" i="3"/>
  <c r="K1347" i="3"/>
  <c r="K853" i="3"/>
  <c r="K841" i="3"/>
  <c r="K833" i="3"/>
  <c r="K825" i="3"/>
  <c r="K822" i="3"/>
  <c r="K815" i="3"/>
  <c r="K776" i="3"/>
  <c r="K1418" i="3"/>
  <c r="K1410" i="3"/>
  <c r="K1402" i="3"/>
  <c r="K1394" i="3"/>
  <c r="K697" i="3"/>
  <c r="K689" i="3"/>
  <c r="K677" i="3"/>
  <c r="K661" i="3"/>
  <c r="K645" i="3"/>
  <c r="K630" i="3"/>
  <c r="K614" i="3"/>
  <c r="K610" i="3"/>
  <c r="K602" i="3"/>
  <c r="K586" i="3"/>
  <c r="K558" i="3"/>
  <c r="K543" i="3"/>
  <c r="K526" i="3"/>
  <c r="K511" i="3"/>
  <c r="K499" i="3"/>
  <c r="K495" i="3"/>
  <c r="K479" i="3"/>
  <c r="K451" i="3"/>
  <c r="K430" i="3"/>
  <c r="K417" i="3"/>
  <c r="K958" i="3"/>
  <c r="K943" i="3"/>
  <c r="K928" i="3"/>
  <c r="K912" i="3"/>
  <c r="K904" i="3"/>
  <c r="K1310" i="3"/>
  <c r="K1302" i="3"/>
  <c r="K1288" i="3"/>
  <c r="K1277" i="3"/>
  <c r="K1270" i="3"/>
  <c r="K1262" i="3"/>
  <c r="K1258" i="3"/>
  <c r="K1255" i="3"/>
  <c r="K1249" i="3"/>
  <c r="K1242" i="3"/>
  <c r="K1236" i="3"/>
  <c r="K1229" i="3"/>
  <c r="K1218" i="3"/>
  <c r="K1200" i="3"/>
  <c r="K1193" i="3"/>
  <c r="K1186" i="3"/>
  <c r="K1178" i="3"/>
  <c r="K153" i="3"/>
  <c r="K169" i="3"/>
  <c r="K328" i="3"/>
  <c r="N1007" i="3"/>
  <c r="N1023" i="3"/>
  <c r="N1039" i="3"/>
  <c r="N1053" i="3"/>
  <c r="N1068" i="3"/>
  <c r="N1082" i="3"/>
  <c r="N1097" i="3"/>
  <c r="N1111" i="3"/>
  <c r="N1158" i="3"/>
  <c r="K939" i="3"/>
  <c r="N423" i="3"/>
  <c r="N455" i="3"/>
  <c r="N487" i="3"/>
  <c r="N519" i="3"/>
  <c r="N550" i="3"/>
  <c r="K582" i="3"/>
  <c r="K594" i="3"/>
  <c r="K634" i="3"/>
  <c r="N634" i="3" s="1"/>
  <c r="K665" i="3"/>
  <c r="N849" i="3"/>
  <c r="K884" i="3"/>
  <c r="N884" i="3" s="1"/>
  <c r="K9" i="3"/>
  <c r="K17" i="3"/>
  <c r="K21" i="3"/>
  <c r="K25" i="3"/>
  <c r="K29" i="3"/>
  <c r="K33" i="3"/>
  <c r="K37" i="3"/>
  <c r="K41" i="3"/>
  <c r="K49" i="3"/>
  <c r="K53" i="3"/>
  <c r="K57" i="3"/>
  <c r="K61" i="3"/>
  <c r="N61" i="3" s="1"/>
  <c r="K65" i="3"/>
  <c r="K69" i="3"/>
  <c r="K73" i="3"/>
  <c r="K81" i="3"/>
  <c r="K85" i="3"/>
  <c r="K89" i="3"/>
  <c r="K97" i="3"/>
  <c r="K101" i="3"/>
  <c r="K105" i="3"/>
  <c r="K109" i="3"/>
  <c r="K117" i="3"/>
  <c r="N117" i="3" s="1"/>
  <c r="K157" i="3"/>
  <c r="K173" i="3"/>
  <c r="K268" i="3"/>
  <c r="N344" i="3"/>
  <c r="N987" i="3"/>
  <c r="N1019" i="3"/>
  <c r="N1035" i="3"/>
  <c r="N1049" i="3"/>
  <c r="N1064" i="3"/>
  <c r="N1093" i="3"/>
  <c r="N1107" i="3"/>
  <c r="N1123" i="3"/>
  <c r="N1139" i="3"/>
  <c r="N1154" i="3"/>
  <c r="K935" i="3"/>
  <c r="N443" i="3"/>
  <c r="N475" i="3"/>
  <c r="N507" i="3"/>
  <c r="N539" i="3"/>
  <c r="K578" i="3"/>
  <c r="K590" i="3"/>
  <c r="K653" i="3"/>
  <c r="K685" i="3"/>
  <c r="N685" i="3" s="1"/>
  <c r="K730" i="3"/>
  <c r="N819" i="3"/>
  <c r="N837" i="3"/>
  <c r="N845" i="3"/>
  <c r="K829" i="3"/>
  <c r="K811" i="3"/>
  <c r="K772" i="3"/>
  <c r="K768" i="3"/>
  <c r="K733" i="3"/>
  <c r="K1406" i="3"/>
  <c r="K1398" i="3"/>
  <c r="K1390" i="3"/>
  <c r="K712" i="3"/>
  <c r="K692" i="3"/>
  <c r="K673" i="3"/>
  <c r="K657" i="3"/>
  <c r="K626" i="3"/>
  <c r="K598" i="3"/>
  <c r="K574" i="3"/>
  <c r="K570" i="3"/>
  <c r="K562" i="3"/>
  <c r="K546" i="3"/>
  <c r="K531" i="3"/>
  <c r="K515" i="3"/>
  <c r="K483" i="3"/>
  <c r="K467" i="3"/>
  <c r="K463" i="3"/>
  <c r="K435" i="3"/>
  <c r="K421" i="3"/>
  <c r="K407" i="3"/>
  <c r="K403" i="3"/>
  <c r="K391" i="3"/>
  <c r="K961" i="3"/>
  <c r="K947" i="3"/>
  <c r="K931" i="3"/>
  <c r="K924" i="3"/>
  <c r="K916" i="3"/>
  <c r="K900" i="3"/>
  <c r="K1313" i="3"/>
  <c r="K1306" i="3"/>
  <c r="K1298" i="3"/>
  <c r="K1292" i="3"/>
  <c r="K1284" i="3"/>
  <c r="K1273" i="3"/>
  <c r="K1266" i="3"/>
  <c r="K1252" i="3"/>
  <c r="K1246" i="3"/>
  <c r="K1239" i="3"/>
  <c r="K1233" i="3"/>
  <c r="K1226" i="3"/>
  <c r="K1222" i="3"/>
  <c r="K1204" i="3"/>
  <c r="K1196" i="3"/>
  <c r="K1189" i="3"/>
  <c r="K1182" i="3"/>
  <c r="K1174" i="3"/>
  <c r="K1170" i="3"/>
  <c r="K1162" i="3"/>
  <c r="K305" i="3"/>
  <c r="N968" i="3"/>
  <c r="N984" i="3"/>
  <c r="N999" i="3"/>
  <c r="N1015" i="3"/>
  <c r="N1031" i="3"/>
  <c r="N1045" i="3"/>
  <c r="N1061" i="3"/>
  <c r="N1076" i="3"/>
  <c r="N1104" i="3"/>
  <c r="N1119" i="3"/>
  <c r="N1135" i="3"/>
  <c r="N1151" i="3"/>
  <c r="K954" i="3"/>
  <c r="N954" i="3" s="1"/>
  <c r="N411" i="3"/>
  <c r="N439" i="3"/>
  <c r="N471" i="3"/>
  <c r="N503" i="3"/>
  <c r="N535" i="3"/>
  <c r="N566" i="3"/>
  <c r="K618" i="3"/>
  <c r="N618" i="3" s="1"/>
  <c r="K726" i="3"/>
  <c r="N765" i="3"/>
  <c r="K1357" i="3"/>
  <c r="K1467" i="3"/>
  <c r="K1487" i="3"/>
  <c r="K1427" i="3"/>
  <c r="N1427" i="3" s="1"/>
  <c r="N1341" i="3"/>
  <c r="K1353" i="3"/>
  <c r="N1353" i="3" s="1"/>
  <c r="K1365" i="3"/>
  <c r="N1379" i="3"/>
  <c r="N1465" i="3"/>
  <c r="K1485" i="3"/>
  <c r="N1343" i="3"/>
  <c r="N1355" i="3"/>
  <c r="K1369" i="3"/>
  <c r="N1442" i="3"/>
  <c r="N1469" i="3"/>
  <c r="K378" i="3"/>
  <c r="N385" i="3"/>
  <c r="K1452" i="3"/>
  <c r="K1483" i="3"/>
  <c r="K22" i="3"/>
  <c r="K334" i="3"/>
  <c r="N363" i="3"/>
  <c r="K1340" i="3"/>
  <c r="K1349" i="3"/>
  <c r="K1361" i="3"/>
  <c r="K1377" i="3"/>
  <c r="N1377" i="3" s="1"/>
  <c r="N1463" i="3"/>
  <c r="K1477" i="3"/>
  <c r="N334" i="3"/>
  <c r="K899" i="3"/>
  <c r="K64" i="3"/>
  <c r="N64" i="3" s="1"/>
  <c r="N1459" i="3"/>
  <c r="N1354" i="3"/>
  <c r="N1352" i="3"/>
  <c r="K1308" i="3"/>
  <c r="K1338" i="3"/>
  <c r="N1366" i="3"/>
  <c r="K1450" i="3"/>
  <c r="N1450" i="3" s="1"/>
  <c r="K1476" i="3"/>
  <c r="K1474" i="3"/>
  <c r="K1472" i="3"/>
  <c r="K1468" i="3"/>
  <c r="K1464" i="3"/>
  <c r="K1462" i="3"/>
  <c r="K1458" i="3"/>
  <c r="K1454" i="3"/>
  <c r="K1446" i="3"/>
  <c r="K1438" i="3"/>
  <c r="K1435" i="3"/>
  <c r="K1426" i="3"/>
  <c r="K1380" i="3"/>
  <c r="K1376" i="3"/>
  <c r="K1374" i="3"/>
  <c r="K1348" i="3"/>
  <c r="K1346" i="3"/>
  <c r="K1334" i="3"/>
  <c r="K1362" i="3"/>
  <c r="N1372" i="3"/>
  <c r="N1431" i="3"/>
  <c r="N886" i="3"/>
  <c r="K889" i="3"/>
  <c r="K375" i="3"/>
  <c r="N160" i="3"/>
  <c r="N168" i="3"/>
  <c r="N271" i="3"/>
  <c r="N287" i="3"/>
  <c r="N303" i="3"/>
  <c r="N317" i="3"/>
  <c r="N348" i="3"/>
  <c r="N1351" i="3"/>
  <c r="N1471" i="3"/>
  <c r="K384" i="3"/>
  <c r="K1321" i="3"/>
  <c r="N1321" i="3" s="1"/>
  <c r="K44" i="3"/>
  <c r="K86" i="3"/>
  <c r="K154" i="3"/>
  <c r="K162" i="3"/>
  <c r="K170" i="3"/>
  <c r="N277" i="3"/>
  <c r="N293" i="3"/>
  <c r="N309" i="3"/>
  <c r="K340" i="3"/>
  <c r="N340" i="3" s="1"/>
  <c r="K354" i="3"/>
  <c r="K365" i="3"/>
  <c r="N1339" i="3"/>
  <c r="N1359" i="3"/>
  <c r="K1363" i="3"/>
  <c r="N1363" i="3" s="1"/>
  <c r="K1367" i="3"/>
  <c r="N1367" i="3" s="1"/>
  <c r="K1448" i="3"/>
  <c r="K895" i="3"/>
  <c r="K364" i="3"/>
  <c r="K333" i="3"/>
  <c r="K325" i="3"/>
  <c r="K318" i="3"/>
  <c r="K312" i="3"/>
  <c r="K304" i="3"/>
  <c r="K296" i="3"/>
  <c r="K292" i="3"/>
  <c r="K284" i="3"/>
  <c r="K280" i="3"/>
  <c r="K276" i="3"/>
  <c r="K262" i="3"/>
  <c r="K254" i="3"/>
  <c r="K238" i="3"/>
  <c r="K226" i="3"/>
  <c r="K222" i="3"/>
  <c r="K206" i="3"/>
  <c r="K202" i="3"/>
  <c r="K190" i="3"/>
  <c r="K186" i="3"/>
  <c r="K158" i="3"/>
  <c r="K150" i="3"/>
  <c r="K126" i="3"/>
  <c r="K106" i="3"/>
  <c r="K70" i="3"/>
  <c r="K38" i="3"/>
  <c r="K678" i="3"/>
  <c r="K488" i="3"/>
  <c r="K12" i="3"/>
  <c r="K96" i="3"/>
  <c r="N96" i="3" s="1"/>
  <c r="K138" i="3"/>
  <c r="N138" i="3" s="1"/>
  <c r="K248" i="3"/>
  <c r="K244" i="3"/>
  <c r="K232" i="3"/>
  <c r="K216" i="3"/>
  <c r="K212" i="3"/>
  <c r="K196" i="3"/>
  <c r="K180" i="3"/>
  <c r="K164" i="3"/>
  <c r="K156" i="3"/>
  <c r="K92" i="3"/>
  <c r="K80" i="3"/>
  <c r="K60" i="3"/>
  <c r="K48" i="3"/>
  <c r="K28" i="3"/>
  <c r="K16" i="3"/>
  <c r="K1138" i="3"/>
  <c r="K1040" i="3"/>
  <c r="K32" i="3"/>
  <c r="K54" i="3"/>
  <c r="K76" i="3"/>
  <c r="N76" i="3" s="1"/>
  <c r="N1188" i="3"/>
  <c r="K361" i="3"/>
  <c r="K342" i="3"/>
  <c r="K330" i="3"/>
  <c r="K315" i="3"/>
  <c r="K301" i="3"/>
  <c r="K269" i="3"/>
  <c r="K256" i="3"/>
  <c r="K240" i="3"/>
  <c r="K224" i="3"/>
  <c r="K208" i="3"/>
  <c r="K828" i="3"/>
  <c r="K824" i="3"/>
  <c r="K1114" i="3"/>
  <c r="K1100" i="3"/>
  <c r="K1092" i="3"/>
  <c r="K1034" i="3"/>
  <c r="K1018" i="3"/>
  <c r="K1010" i="3"/>
  <c r="K1324" i="3"/>
  <c r="K1328" i="3"/>
  <c r="K24" i="3"/>
  <c r="K30" i="3"/>
  <c r="K62" i="3"/>
  <c r="N62" i="3" s="1"/>
  <c r="K68" i="3"/>
  <c r="K88" i="3"/>
  <c r="K110" i="3"/>
  <c r="N110" i="3" s="1"/>
  <c r="K134" i="3"/>
  <c r="N134" i="3" s="1"/>
  <c r="K178" i="3"/>
  <c r="N182" i="3"/>
  <c r="K194" i="3"/>
  <c r="N198" i="3"/>
  <c r="K220" i="3"/>
  <c r="N234" i="3"/>
  <c r="K252" i="3"/>
  <c r="N264" i="3"/>
  <c r="K281" i="3"/>
  <c r="N295" i="3"/>
  <c r="N324" i="3"/>
  <c r="N346" i="3"/>
  <c r="K352" i="3"/>
  <c r="N359" i="3"/>
  <c r="N551" i="3"/>
  <c r="N611" i="3"/>
  <c r="K367" i="3"/>
  <c r="K356" i="3"/>
  <c r="K336" i="3"/>
  <c r="K321" i="3"/>
  <c r="K307" i="3"/>
  <c r="K275" i="3"/>
  <c r="K261" i="3"/>
  <c r="K246" i="3"/>
  <c r="K214" i="3"/>
  <c r="K146" i="3"/>
  <c r="K130" i="3"/>
  <c r="K114" i="3"/>
  <c r="K98" i="3"/>
  <c r="K90" i="3"/>
  <c r="K82" i="3"/>
  <c r="K74" i="3"/>
  <c r="K66" i="3"/>
  <c r="K50" i="3"/>
  <c r="K42" i="3"/>
  <c r="K34" i="3"/>
  <c r="K26" i="3"/>
  <c r="K18" i="3"/>
  <c r="K10" i="3"/>
  <c r="K830" i="3"/>
  <c r="K440" i="3"/>
  <c r="K422" i="3"/>
  <c r="K921" i="3"/>
  <c r="K1307" i="3"/>
  <c r="K1256" i="3"/>
  <c r="K1237" i="3"/>
  <c r="K1175" i="3"/>
  <c r="K1050" i="3"/>
  <c r="K1004" i="3"/>
  <c r="K988" i="3"/>
  <c r="K981" i="3"/>
  <c r="K8" i="3"/>
  <c r="K20" i="3"/>
  <c r="K46" i="3"/>
  <c r="K72" i="3"/>
  <c r="K78" i="3"/>
  <c r="K84" i="3"/>
  <c r="K122" i="3"/>
  <c r="N122" i="3" s="1"/>
  <c r="K142" i="3"/>
  <c r="N142" i="3" s="1"/>
  <c r="N188" i="3"/>
  <c r="K200" i="3"/>
  <c r="N218" i="3"/>
  <c r="K236" i="3"/>
  <c r="N250" i="3"/>
  <c r="K266" i="3"/>
  <c r="N279" i="3"/>
  <c r="K297" i="3"/>
  <c r="N297" i="3" s="1"/>
  <c r="N311" i="3"/>
  <c r="K965" i="3"/>
  <c r="N1026" i="3"/>
  <c r="N1122" i="3"/>
  <c r="N1159" i="3"/>
  <c r="N1248" i="3"/>
  <c r="K1295" i="3"/>
  <c r="K1451" i="3"/>
  <c r="K1443" i="3"/>
  <c r="K1439" i="3"/>
  <c r="K1428" i="3"/>
  <c r="K386" i="3"/>
  <c r="N386" i="3" s="1"/>
  <c r="K23" i="3"/>
  <c r="K87" i="3"/>
  <c r="K872" i="3"/>
  <c r="K864" i="3"/>
  <c r="K860" i="3"/>
  <c r="K852" i="3"/>
  <c r="K848" i="3"/>
  <c r="K840" i="3"/>
  <c r="K832" i="3"/>
  <c r="K818" i="3"/>
  <c r="K807" i="3"/>
  <c r="K786" i="3"/>
  <c r="K782" i="3"/>
  <c r="K778" i="3"/>
  <c r="K775" i="3"/>
  <c r="K767" i="3"/>
  <c r="K760" i="3"/>
  <c r="K752" i="3"/>
  <c r="K744" i="3"/>
  <c r="K732" i="3"/>
  <c r="K721" i="3"/>
  <c r="K1397" i="3"/>
  <c r="K691" i="3"/>
  <c r="K680" i="3"/>
  <c r="K668" i="3"/>
  <c r="K652" i="3"/>
  <c r="K637" i="3"/>
  <c r="K629" i="3"/>
  <c r="K621" i="3"/>
  <c r="K613" i="3"/>
  <c r="K601" i="3"/>
  <c r="K573" i="3"/>
  <c r="K561" i="3"/>
  <c r="K530" i="3"/>
  <c r="K521" i="3"/>
  <c r="K514" i="3"/>
  <c r="K506" i="3"/>
  <c r="K498" i="3"/>
  <c r="K474" i="3"/>
  <c r="K458" i="3"/>
  <c r="K450" i="3"/>
  <c r="K446" i="3"/>
  <c r="K434" i="3"/>
  <c r="K426" i="3"/>
  <c r="K416" i="3"/>
  <c r="K406" i="3"/>
  <c r="K398" i="3"/>
  <c r="K394" i="3"/>
  <c r="K390" i="3"/>
  <c r="K433" i="3"/>
  <c r="K957" i="3"/>
  <c r="K953" i="3"/>
  <c r="K950" i="3"/>
  <c r="K942" i="3"/>
  <c r="K938" i="3"/>
  <c r="K934" i="3"/>
  <c r="K930" i="3"/>
  <c r="K927" i="3"/>
  <c r="K919" i="3"/>
  <c r="K915" i="3"/>
  <c r="K911" i="3"/>
  <c r="K907" i="3"/>
  <c r="K903" i="3"/>
  <c r="K1309" i="3"/>
  <c r="K1305" i="3"/>
  <c r="K1291" i="3"/>
  <c r="K1287" i="3"/>
  <c r="K1276" i="3"/>
  <c r="K1269" i="3"/>
  <c r="K1265" i="3"/>
  <c r="K1257" i="3"/>
  <c r="K1245" i="3"/>
  <c r="K1241" i="3"/>
  <c r="K1235" i="3"/>
  <c r="K1232" i="3"/>
  <c r="K1224" i="3"/>
  <c r="K1221" i="3"/>
  <c r="K1217" i="3"/>
  <c r="K1211" i="3"/>
  <c r="K1208" i="3"/>
  <c r="K1203" i="3"/>
  <c r="K1199" i="3"/>
  <c r="K1195" i="3"/>
  <c r="K1192" i="3"/>
  <c r="K1185" i="3"/>
  <c r="K1181" i="3"/>
  <c r="K1177" i="3"/>
  <c r="K1173" i="3"/>
  <c r="K1169" i="3"/>
  <c r="K1161" i="3"/>
  <c r="K1157" i="3"/>
  <c r="K1153" i="3"/>
  <c r="K1150" i="3"/>
  <c r="K1085" i="3"/>
  <c r="K1081" i="3"/>
  <c r="K1075" i="3"/>
  <c r="K1067" i="3"/>
  <c r="K1060" i="3"/>
  <c r="K1056" i="3"/>
  <c r="K1052" i="3"/>
  <c r="K1048" i="3"/>
  <c r="K1006" i="3"/>
  <c r="K1002" i="3"/>
  <c r="K998" i="3"/>
  <c r="K994" i="3"/>
  <c r="K990" i="3"/>
  <c r="K983" i="3"/>
  <c r="K975" i="3"/>
  <c r="K971" i="3"/>
  <c r="K967" i="3"/>
  <c r="K1322" i="3"/>
  <c r="K1490" i="3"/>
  <c r="K100" i="3"/>
  <c r="N100" i="3" s="1"/>
  <c r="K108" i="3"/>
  <c r="N108" i="3" s="1"/>
  <c r="K116" i="3"/>
  <c r="N116" i="3" s="1"/>
  <c r="K124" i="3"/>
  <c r="N124" i="3" s="1"/>
  <c r="K140" i="3"/>
  <c r="N140" i="3" s="1"/>
  <c r="K148" i="3"/>
  <c r="K155" i="3"/>
  <c r="K171" i="3"/>
  <c r="N171" i="3" s="1"/>
  <c r="N181" i="3"/>
  <c r="N189" i="3"/>
  <c r="N197" i="3"/>
  <c r="N205" i="3"/>
  <c r="N213" i="3"/>
  <c r="N221" i="3"/>
  <c r="N229" i="3"/>
  <c r="N237" i="3"/>
  <c r="N253" i="3"/>
  <c r="N260" i="3"/>
  <c r="N267" i="3"/>
  <c r="N274" i="3"/>
  <c r="N282" i="3"/>
  <c r="N290" i="3"/>
  <c r="N298" i="3"/>
  <c r="K306" i="3"/>
  <c r="K313" i="3"/>
  <c r="N313" i="3" s="1"/>
  <c r="K320" i="3"/>
  <c r="N320" i="3" s="1"/>
  <c r="K345" i="3"/>
  <c r="N345" i="3" s="1"/>
  <c r="K360" i="3"/>
  <c r="N360" i="3" s="1"/>
  <c r="K985" i="3"/>
  <c r="N985" i="3" s="1"/>
  <c r="N1022" i="3"/>
  <c r="N1038" i="3"/>
  <c r="N1073" i="3"/>
  <c r="N1118" i="3"/>
  <c r="N1134" i="3"/>
  <c r="K1214" i="3"/>
  <c r="N1214" i="3" s="1"/>
  <c r="K1253" i="3"/>
  <c r="N1261" i="3"/>
  <c r="N1274" i="3"/>
  <c r="N909" i="3"/>
  <c r="K962" i="3"/>
  <c r="N500" i="3"/>
  <c r="K567" i="3"/>
  <c r="N571" i="3"/>
  <c r="K579" i="3"/>
  <c r="N627" i="3"/>
  <c r="K713" i="3"/>
  <c r="K370" i="3"/>
  <c r="K366" i="3"/>
  <c r="K362" i="3"/>
  <c r="K358" i="3"/>
  <c r="K355" i="3"/>
  <c r="K351" i="3"/>
  <c r="K874" i="3"/>
  <c r="K866" i="3"/>
  <c r="K862" i="3"/>
  <c r="K816" i="3"/>
  <c r="K812" i="3"/>
  <c r="K800" i="3"/>
  <c r="K791" i="3"/>
  <c r="K750" i="3"/>
  <c r="K742" i="3"/>
  <c r="K723" i="3"/>
  <c r="K1423" i="3"/>
  <c r="K1419" i="3"/>
  <c r="K1407" i="3"/>
  <c r="K1395" i="3"/>
  <c r="K709" i="3"/>
  <c r="K705" i="3"/>
  <c r="K701" i="3"/>
  <c r="K698" i="3"/>
  <c r="K686" i="3"/>
  <c r="K682" i="3"/>
  <c r="K674" i="3"/>
  <c r="K666" i="3"/>
  <c r="K646" i="3"/>
  <c r="K642" i="3"/>
  <c r="K639" i="3"/>
  <c r="K635" i="3"/>
  <c r="K631" i="3"/>
  <c r="K623" i="3"/>
  <c r="K615" i="3"/>
  <c r="K607" i="3"/>
  <c r="K603" i="3"/>
  <c r="K591" i="3"/>
  <c r="K583" i="3"/>
  <c r="K575" i="3"/>
  <c r="K563" i="3"/>
  <c r="K559" i="3"/>
  <c r="K555" i="3"/>
  <c r="K547" i="3"/>
  <c r="K544" i="3"/>
  <c r="K540" i="3"/>
  <c r="K536" i="3"/>
  <c r="K528" i="3"/>
  <c r="K523" i="3"/>
  <c r="K516" i="3"/>
  <c r="K512" i="3"/>
  <c r="K508" i="3"/>
  <c r="K504" i="3"/>
  <c r="K496" i="3"/>
  <c r="K492" i="3"/>
  <c r="K484" i="3"/>
  <c r="K480" i="3"/>
  <c r="K472" i="3"/>
  <c r="K468" i="3"/>
  <c r="K456" i="3"/>
  <c r="K448" i="3"/>
  <c r="K444" i="3"/>
  <c r="K436" i="3"/>
  <c r="K431" i="3"/>
  <c r="K428" i="3"/>
  <c r="K424" i="3"/>
  <c r="K418" i="3"/>
  <c r="K414" i="3"/>
  <c r="K412" i="3"/>
  <c r="K404" i="3"/>
  <c r="K400" i="3"/>
  <c r="K396" i="3"/>
  <c r="K392" i="3"/>
  <c r="K696" i="3"/>
  <c r="K955" i="3"/>
  <c r="K944" i="3"/>
  <c r="K932" i="3"/>
  <c r="K929" i="3"/>
  <c r="K905" i="3"/>
  <c r="K1311" i="3"/>
  <c r="K1299" i="3"/>
  <c r="K1293" i="3"/>
  <c r="K1289" i="3"/>
  <c r="K1282" i="3"/>
  <c r="K1278" i="3"/>
  <c r="K1259" i="3"/>
  <c r="K1250" i="3"/>
  <c r="K1234" i="3"/>
  <c r="K1230" i="3"/>
  <c r="K1227" i="3"/>
  <c r="K1219" i="3"/>
  <c r="K1212" i="3"/>
  <c r="K1209" i="3"/>
  <c r="K1201" i="3"/>
  <c r="K1190" i="3"/>
  <c r="K1183" i="3"/>
  <c r="K1171" i="3"/>
  <c r="K1167" i="3"/>
  <c r="K1163" i="3"/>
  <c r="K1155" i="3"/>
  <c r="K1148" i="3"/>
  <c r="K1144" i="3"/>
  <c r="K1136" i="3"/>
  <c r="K1128" i="3"/>
  <c r="K1124" i="3"/>
  <c r="K1120" i="3"/>
  <c r="K1116" i="3"/>
  <c r="K1112" i="3"/>
  <c r="K1108" i="3"/>
  <c r="K1105" i="3"/>
  <c r="K1098" i="3"/>
  <c r="K1094" i="3"/>
  <c r="K1090" i="3"/>
  <c r="K1087" i="3"/>
  <c r="K1083" i="3"/>
  <c r="K1069" i="3"/>
  <c r="K1042" i="3"/>
  <c r="K1036" i="3"/>
  <c r="K1028" i="3"/>
  <c r="K1024" i="3"/>
  <c r="K1020" i="3"/>
  <c r="K1016" i="3"/>
  <c r="K1012" i="3"/>
  <c r="K1008" i="3"/>
  <c r="K104" i="3"/>
  <c r="N104" i="3" s="1"/>
  <c r="K112" i="3"/>
  <c r="K120" i="3"/>
  <c r="N120" i="3" s="1"/>
  <c r="K136" i="3"/>
  <c r="K144" i="3"/>
  <c r="N144" i="3" s="1"/>
  <c r="K151" i="3"/>
  <c r="K159" i="3"/>
  <c r="N159" i="3" s="1"/>
  <c r="K167" i="3"/>
  <c r="N167" i="3" s="1"/>
  <c r="N177" i="3"/>
  <c r="N185" i="3"/>
  <c r="N193" i="3"/>
  <c r="N201" i="3"/>
  <c r="N209" i="3"/>
  <c r="N217" i="3"/>
  <c r="N225" i="3"/>
  <c r="N233" i="3"/>
  <c r="N241" i="3"/>
  <c r="N249" i="3"/>
  <c r="N257" i="3"/>
  <c r="N270" i="3"/>
  <c r="N278" i="3"/>
  <c r="N286" i="3"/>
  <c r="N294" i="3"/>
  <c r="K310" i="3"/>
  <c r="K323" i="3"/>
  <c r="K331" i="3"/>
  <c r="N331" i="3" s="1"/>
  <c r="K337" i="3"/>
  <c r="K353" i="3"/>
  <c r="N353" i="3" s="1"/>
  <c r="K977" i="3"/>
  <c r="N977" i="3" s="1"/>
  <c r="N1014" i="3"/>
  <c r="N1030" i="3"/>
  <c r="N1044" i="3"/>
  <c r="N1058" i="3"/>
  <c r="N1096" i="3"/>
  <c r="N1110" i="3"/>
  <c r="N1126" i="3"/>
  <c r="N1142" i="3"/>
  <c r="N1152" i="3"/>
  <c r="K1165" i="3"/>
  <c r="N1165" i="3" s="1"/>
  <c r="N1228" i="3"/>
  <c r="K1285" i="3"/>
  <c r="N1301" i="3"/>
  <c r="N1314" i="3"/>
  <c r="K936" i="3"/>
  <c r="K476" i="3"/>
  <c r="N476" i="3" s="1"/>
  <c r="N532" i="3"/>
  <c r="K1455" i="3"/>
  <c r="K1481" i="3"/>
  <c r="K1336" i="3"/>
  <c r="K1102" i="3"/>
  <c r="K1106" i="3"/>
  <c r="K1127" i="3"/>
  <c r="K1133" i="3"/>
  <c r="K1143" i="3"/>
  <c r="K1145" i="3"/>
  <c r="K878" i="3"/>
  <c r="K1317" i="3"/>
  <c r="K1325" i="3"/>
  <c r="K1327" i="3"/>
  <c r="N877" i="3"/>
  <c r="K714" i="3"/>
  <c r="N714" i="3" s="1"/>
  <c r="K71" i="3"/>
  <c r="K55" i="3"/>
  <c r="K145" i="3"/>
  <c r="K149" i="3"/>
  <c r="K152" i="3"/>
  <c r="K972" i="3"/>
  <c r="K976" i="3"/>
  <c r="K993" i="3"/>
  <c r="K1103" i="3"/>
  <c r="K371" i="3"/>
  <c r="K383" i="3"/>
  <c r="N1316" i="3"/>
  <c r="K892" i="3"/>
  <c r="N892" i="3" s="1"/>
  <c r="N880" i="3"/>
  <c r="K1457" i="3"/>
  <c r="K1333" i="3"/>
  <c r="K814" i="3"/>
  <c r="K802" i="3"/>
  <c r="K793" i="3"/>
  <c r="K790" i="3"/>
  <c r="K771" i="3"/>
  <c r="K764" i="3"/>
  <c r="K756" i="3"/>
  <c r="K748" i="3"/>
  <c r="K729" i="3"/>
  <c r="K1421" i="3"/>
  <c r="K1417" i="3"/>
  <c r="K1405" i="3"/>
  <c r="K1401" i="3"/>
  <c r="K1393" i="3"/>
  <c r="K1389" i="3"/>
  <c r="K711" i="3"/>
  <c r="K700" i="3"/>
  <c r="K695" i="3"/>
  <c r="K684" i="3"/>
  <c r="K676" i="3"/>
  <c r="K664" i="3"/>
  <c r="K660" i="3"/>
  <c r="K656" i="3"/>
  <c r="K648" i="3"/>
  <c r="K641" i="3"/>
  <c r="K633" i="3"/>
  <c r="K625" i="3"/>
  <c r="K617" i="3"/>
  <c r="K609" i="3"/>
  <c r="K542" i="3"/>
  <c r="K525" i="3"/>
  <c r="K510" i="3"/>
  <c r="K502" i="3"/>
  <c r="K486" i="3"/>
  <c r="K478" i="3"/>
  <c r="K470" i="3"/>
  <c r="K462" i="3"/>
  <c r="C1492" i="3"/>
  <c r="K1378" i="3"/>
  <c r="K612" i="3"/>
  <c r="K1323" i="3"/>
  <c r="K980" i="3"/>
  <c r="K986" i="3"/>
  <c r="K989" i="3"/>
  <c r="K991" i="3"/>
  <c r="K1003" i="3"/>
  <c r="K1179" i="3"/>
  <c r="K717" i="3"/>
  <c r="N717" i="3" s="1"/>
  <c r="K204" i="3"/>
  <c r="K1342" i="3"/>
  <c r="K207" i="3"/>
  <c r="K223" i="3"/>
  <c r="K245" i="3"/>
  <c r="K251" i="3"/>
  <c r="K1079" i="3"/>
  <c r="K419" i="3"/>
  <c r="K374" i="3"/>
  <c r="K1478" i="3"/>
  <c r="K1453" i="3"/>
  <c r="K1445" i="3"/>
  <c r="K1437" i="3"/>
  <c r="K1434" i="3"/>
  <c r="K876" i="3"/>
  <c r="K873" i="3"/>
  <c r="K806" i="3"/>
  <c r="K757" i="3"/>
  <c r="K891" i="3"/>
  <c r="K1470" i="3"/>
  <c r="K1350" i="3"/>
  <c r="K850" i="3"/>
  <c r="K834" i="3"/>
  <c r="K727" i="3"/>
  <c r="K893" i="3"/>
  <c r="N893" i="3" s="1"/>
  <c r="K381" i="3"/>
  <c r="J885" i="4"/>
  <c r="J354" i="4"/>
  <c r="M354" i="4" s="1"/>
  <c r="E355" i="1" s="1"/>
  <c r="J974" i="4"/>
  <c r="M974" i="4" s="1"/>
  <c r="E972" i="1" s="1"/>
  <c r="J1478" i="4"/>
  <c r="J1033" i="4"/>
  <c r="J1440" i="4"/>
  <c r="J336" i="4"/>
  <c r="J1455" i="4"/>
  <c r="M1455" i="4" s="1"/>
  <c r="E1450" i="1" s="1"/>
  <c r="J348" i="4"/>
  <c r="J1324" i="4"/>
  <c r="J34" i="4"/>
  <c r="J757" i="4"/>
  <c r="M757" i="4" s="1"/>
  <c r="E757" i="1" s="1"/>
  <c r="J806" i="4"/>
  <c r="J865" i="4"/>
  <c r="J967" i="4"/>
  <c r="M967" i="4" s="1"/>
  <c r="E965" i="1" s="1"/>
  <c r="J1146" i="4"/>
  <c r="M1146" i="4" s="1"/>
  <c r="E1144" i="1" s="1"/>
  <c r="J1367" i="4"/>
  <c r="J356" i="4"/>
  <c r="M356" i="4" s="1"/>
  <c r="E357" i="1" s="1"/>
  <c r="J308" i="4"/>
  <c r="J489" i="4"/>
  <c r="M489" i="4" s="1"/>
  <c r="E490" i="1" s="1"/>
  <c r="J583" i="4"/>
  <c r="J673" i="4"/>
  <c r="J768" i="4"/>
  <c r="M768" i="4" s="1"/>
  <c r="E768" i="1" s="1"/>
  <c r="J901" i="4"/>
  <c r="J1211" i="4"/>
  <c r="M1211" i="4" s="1"/>
  <c r="E1209" i="1" s="1"/>
  <c r="J328" i="4"/>
  <c r="J887" i="4"/>
  <c r="J48" i="4"/>
  <c r="J322" i="4"/>
  <c r="J459" i="4"/>
  <c r="J796" i="4"/>
  <c r="J825" i="4"/>
  <c r="J909" i="4"/>
  <c r="J1450" i="4"/>
  <c r="J264" i="4"/>
  <c r="J984" i="4"/>
  <c r="J284" i="4"/>
  <c r="M284" i="4" s="1"/>
  <c r="E285" i="1" s="1"/>
  <c r="J501" i="4"/>
  <c r="J528" i="4"/>
  <c r="J611" i="4"/>
  <c r="J653" i="4"/>
  <c r="J1043" i="4"/>
  <c r="J1160" i="4"/>
  <c r="M1160" i="4" s="1"/>
  <c r="E1158" i="1" s="1"/>
  <c r="J1476" i="4"/>
  <c r="J1086" i="4"/>
  <c r="J364" i="4"/>
  <c r="J314" i="4"/>
  <c r="J997" i="4"/>
  <c r="J1137" i="4"/>
  <c r="J1429" i="4"/>
  <c r="J1462" i="4"/>
  <c r="J1480" i="4"/>
  <c r="J116" i="4"/>
  <c r="J268" i="4"/>
  <c r="J317" i="4"/>
  <c r="J332" i="4"/>
  <c r="J352" i="4"/>
  <c r="M352" i="4" s="1"/>
  <c r="E353" i="1" s="1"/>
  <c r="J1003" i="4"/>
  <c r="J1107" i="4"/>
  <c r="M1107" i="4" s="1"/>
  <c r="E1105" i="1" s="1"/>
  <c r="J1242" i="4"/>
  <c r="M1242" i="4" s="1"/>
  <c r="E1240" i="1" s="1"/>
  <c r="J20" i="4"/>
  <c r="M20" i="4" s="1"/>
  <c r="E21" i="1" s="1"/>
  <c r="J196" i="4"/>
  <c r="J296" i="4"/>
  <c r="J312" i="4"/>
  <c r="J426" i="4"/>
  <c r="J451" i="4"/>
  <c r="J477" i="4"/>
  <c r="J493" i="4"/>
  <c r="J513" i="4"/>
  <c r="J532" i="4"/>
  <c r="M532" i="4" s="1"/>
  <c r="E533" i="1" s="1"/>
  <c r="J563" i="4"/>
  <c r="M563" i="4" s="1"/>
  <c r="E564" i="1" s="1"/>
  <c r="J587" i="4"/>
  <c r="J623" i="4"/>
  <c r="J631" i="4"/>
  <c r="J639" i="4"/>
  <c r="J657" i="4"/>
  <c r="M657" i="4" s="1"/>
  <c r="E658" i="1" s="1"/>
  <c r="J665" i="4"/>
  <c r="M665" i="4" s="1"/>
  <c r="E666" i="1" s="1"/>
  <c r="J761" i="4"/>
  <c r="J771" i="4"/>
  <c r="J799" i="4"/>
  <c r="J829" i="4"/>
  <c r="J859" i="4"/>
  <c r="J905" i="4"/>
  <c r="J962" i="4"/>
  <c r="J978" i="4"/>
  <c r="J1037" i="4"/>
  <c r="M1037" i="4" s="1"/>
  <c r="E1035" i="1" s="1"/>
  <c r="J1393" i="4"/>
  <c r="M1393" i="4" s="1"/>
  <c r="E1389" i="1" s="1"/>
  <c r="J1045" i="4"/>
  <c r="M1045" i="4" s="1"/>
  <c r="E1043" i="1" s="1"/>
  <c r="J379" i="4"/>
  <c r="J40" i="4"/>
  <c r="J272" i="4"/>
  <c r="J517" i="4"/>
  <c r="M517" i="4" s="1"/>
  <c r="E518" i="1" s="1"/>
  <c r="J544" i="4"/>
  <c r="J599" i="4"/>
  <c r="J762" i="4"/>
  <c r="M762" i="4" s="1"/>
  <c r="E762" i="1" s="1"/>
  <c r="J844" i="4"/>
  <c r="J889" i="4"/>
  <c r="J1158" i="4"/>
  <c r="J24" i="4"/>
  <c r="M24" i="4" s="1"/>
  <c r="E25" i="1" s="1"/>
  <c r="J56" i="4"/>
  <c r="J300" i="4"/>
  <c r="J485" i="4"/>
  <c r="M485" i="4" s="1"/>
  <c r="E486" i="1" s="1"/>
  <c r="J505" i="4"/>
  <c r="J567" i="4"/>
  <c r="J649" i="4"/>
  <c r="J782" i="4"/>
  <c r="M782" i="4" s="1"/>
  <c r="E782" i="1" s="1"/>
  <c r="J324" i="4"/>
  <c r="J340" i="4"/>
  <c r="J359" i="4"/>
  <c r="J1057" i="4"/>
  <c r="M1057" i="4" s="1"/>
  <c r="E1055" i="1" s="1"/>
  <c r="J1204" i="4"/>
  <c r="M1204" i="4" s="1"/>
  <c r="E1202" i="1" s="1"/>
  <c r="J1277" i="4"/>
  <c r="J44" i="4"/>
  <c r="J80" i="4"/>
  <c r="J276" i="4"/>
  <c r="J304" i="4"/>
  <c r="M304" i="4" s="1"/>
  <c r="E305" i="1" s="1"/>
  <c r="J398" i="4"/>
  <c r="J469" i="4"/>
  <c r="J481" i="4"/>
  <c r="J509" i="4"/>
  <c r="J551" i="4"/>
  <c r="J603" i="4"/>
  <c r="J621" i="4"/>
  <c r="J627" i="4"/>
  <c r="J635" i="4"/>
  <c r="M635" i="4" s="1"/>
  <c r="E636" i="1" s="1"/>
  <c r="J669" i="4"/>
  <c r="J749" i="4"/>
  <c r="J787" i="4"/>
  <c r="J805" i="4"/>
  <c r="J820" i="4"/>
  <c r="J849" i="4"/>
  <c r="J871" i="4"/>
  <c r="J959" i="4"/>
  <c r="J970" i="4"/>
  <c r="J1013" i="4"/>
  <c r="J1268" i="4"/>
  <c r="J1339" i="4"/>
  <c r="M937" i="4"/>
  <c r="E936" i="1" s="1"/>
  <c r="J1201" i="4"/>
  <c r="J722" i="4"/>
  <c r="J254" i="4"/>
  <c r="J214" i="4"/>
  <c r="J174" i="4"/>
  <c r="J154" i="4"/>
  <c r="J150" i="4"/>
  <c r="J134" i="4"/>
  <c r="J114" i="4"/>
  <c r="J106" i="4"/>
  <c r="J62" i="4"/>
  <c r="J38" i="4"/>
  <c r="J687" i="4"/>
  <c r="J466" i="4"/>
  <c r="J457" i="4"/>
  <c r="J441" i="4"/>
  <c r="J416" i="4"/>
  <c r="J394" i="4"/>
  <c r="J1046" i="4"/>
  <c r="M1046" i="4" s="1"/>
  <c r="E1044" i="1" s="1"/>
  <c r="J1461" i="4"/>
  <c r="J1357" i="4"/>
  <c r="J1281" i="4"/>
  <c r="J1266" i="4"/>
  <c r="J1252" i="4"/>
  <c r="J1249" i="4"/>
  <c r="J1239" i="4"/>
  <c r="J1236" i="4"/>
  <c r="J1215" i="4"/>
  <c r="J1162" i="4"/>
  <c r="J1135" i="4"/>
  <c r="J1131" i="4"/>
  <c r="J1097" i="4"/>
  <c r="J1079" i="4"/>
  <c r="J1076" i="4"/>
  <c r="J1049" i="4"/>
  <c r="J1015" i="4"/>
  <c r="J1011" i="4"/>
  <c r="J987" i="4"/>
  <c r="J972" i="4"/>
  <c r="J850" i="4"/>
  <c r="J836" i="4"/>
  <c r="J802" i="4"/>
  <c r="J760" i="4"/>
  <c r="J273" i="4"/>
  <c r="J157" i="4"/>
  <c r="J141" i="4"/>
  <c r="J121" i="4"/>
  <c r="J97" i="4"/>
  <c r="J81" i="4"/>
  <c r="J69" i="4"/>
  <c r="J61" i="4"/>
  <c r="J45" i="4"/>
  <c r="J41" i="4"/>
  <c r="J13" i="4"/>
  <c r="J704" i="4"/>
  <c r="J697" i="4"/>
  <c r="J682" i="4"/>
  <c r="J674" i="4"/>
  <c r="J658" i="4"/>
  <c r="J646" i="4"/>
  <c r="J640" i="4"/>
  <c r="J616" i="4"/>
  <c r="J608" i="4"/>
  <c r="J592" i="4"/>
  <c r="J580" i="4"/>
  <c r="J564" i="4"/>
  <c r="J548" i="4"/>
  <c r="J537" i="4"/>
  <c r="J521" i="4"/>
  <c r="J506" i="4"/>
  <c r="J498" i="4"/>
  <c r="J490" i="4"/>
  <c r="J448" i="4"/>
  <c r="J425" i="4"/>
  <c r="J419" i="4"/>
  <c r="J413" i="4"/>
  <c r="J405" i="4"/>
  <c r="J397" i="4"/>
  <c r="J53" i="4"/>
  <c r="J89" i="4"/>
  <c r="J246" i="4"/>
  <c r="J968" i="4"/>
  <c r="J1007" i="4"/>
  <c r="J1064" i="4"/>
  <c r="J1123" i="4"/>
  <c r="J1246" i="4"/>
  <c r="J1303" i="4"/>
  <c r="M1303" i="4" s="1"/>
  <c r="E1301" i="1" s="1"/>
  <c r="J146" i="4"/>
  <c r="N390" i="4"/>
  <c r="J406" i="4"/>
  <c r="J420" i="4"/>
  <c r="M420" i="4" s="1"/>
  <c r="E421" i="1" s="1"/>
  <c r="J444" i="4"/>
  <c r="M444" i="4" s="1"/>
  <c r="E445" i="1" s="1"/>
  <c r="J494" i="4"/>
  <c r="M494" i="4" s="1"/>
  <c r="E495" i="1" s="1"/>
  <c r="J545" i="4"/>
  <c r="M545" i="4" s="1"/>
  <c r="E546" i="1" s="1"/>
  <c r="J600" i="4"/>
  <c r="M600" i="4" s="1"/>
  <c r="E601" i="1" s="1"/>
  <c r="J613" i="4"/>
  <c r="J670" i="4"/>
  <c r="M670" i="4" s="1"/>
  <c r="E671" i="1" s="1"/>
  <c r="J764" i="4"/>
  <c r="M764" i="4" s="1"/>
  <c r="E764" i="1" s="1"/>
  <c r="J775" i="4"/>
  <c r="M775" i="4" s="1"/>
  <c r="E775" i="1" s="1"/>
  <c r="J804" i="4"/>
  <c r="J854" i="4"/>
  <c r="J238" i="4"/>
  <c r="J519" i="4"/>
  <c r="J577" i="4"/>
  <c r="M577" i="4" s="1"/>
  <c r="E578" i="1" s="1"/>
  <c r="J713" i="4"/>
  <c r="J1020" i="4"/>
  <c r="M1020" i="4" s="1"/>
  <c r="E1018" i="1" s="1"/>
  <c r="J958" i="4"/>
  <c r="J870" i="4"/>
  <c r="J858" i="4"/>
  <c r="J856" i="4"/>
  <c r="J810" i="4"/>
  <c r="J807" i="4"/>
  <c r="J778" i="4"/>
  <c r="J754" i="4"/>
  <c r="J237" i="4"/>
  <c r="J230" i="4"/>
  <c r="J209" i="4"/>
  <c r="J193" i="4"/>
  <c r="J93" i="4"/>
  <c r="J77" i="4"/>
  <c r="J57" i="4"/>
  <c r="J21" i="4"/>
  <c r="J65" i="4"/>
  <c r="J101" i="4"/>
  <c r="J213" i="4"/>
  <c r="J261" i="4"/>
  <c r="J980" i="4"/>
  <c r="M980" i="4" s="1"/>
  <c r="E978" i="1" s="1"/>
  <c r="J1041" i="4"/>
  <c r="M1041" i="4" s="1"/>
  <c r="E1039" i="1" s="1"/>
  <c r="J1082" i="4"/>
  <c r="M1082" i="4" s="1"/>
  <c r="E1080" i="1" s="1"/>
  <c r="J1147" i="4"/>
  <c r="J1218" i="4"/>
  <c r="M1218" i="4" s="1"/>
  <c r="E1216" i="1" s="1"/>
  <c r="J1255" i="4"/>
  <c r="M1255" i="4" s="1"/>
  <c r="E1253" i="1" s="1"/>
  <c r="J149" i="4"/>
  <c r="J177" i="4"/>
  <c r="J222" i="4"/>
  <c r="J529" i="4"/>
  <c r="M529" i="4" s="1"/>
  <c r="E530" i="1" s="1"/>
  <c r="J584" i="4"/>
  <c r="M584" i="4" s="1"/>
  <c r="E585" i="1" s="1"/>
  <c r="J738" i="4"/>
  <c r="J780" i="4"/>
  <c r="J816" i="4"/>
  <c r="J951" i="4"/>
  <c r="J1351" i="4"/>
  <c r="J1431" i="4"/>
  <c r="J382" i="4"/>
  <c r="M936" i="4"/>
  <c r="E935" i="1" s="1"/>
  <c r="J894" i="4"/>
  <c r="M894" i="4" s="1"/>
  <c r="E894" i="1" s="1"/>
  <c r="J9" i="4"/>
  <c r="J883" i="4"/>
  <c r="M883" i="4" s="1"/>
  <c r="E883" i="1" s="1"/>
  <c r="J329" i="4"/>
  <c r="J370" i="4"/>
  <c r="M370" i="4" s="1"/>
  <c r="E371" i="1" s="1"/>
  <c r="J430" i="4"/>
  <c r="M430" i="4" s="1"/>
  <c r="E431" i="1" s="1"/>
  <c r="J727" i="4"/>
  <c r="J920" i="4"/>
  <c r="M920" i="4" s="1"/>
  <c r="E919" i="1" s="1"/>
  <c r="J1069" i="4"/>
  <c r="M1069" i="4" s="1"/>
  <c r="E1067" i="1" s="1"/>
  <c r="J1132" i="4"/>
  <c r="J1169" i="4"/>
  <c r="M1169" i="4" s="1"/>
  <c r="E1167" i="1" s="1"/>
  <c r="J1294" i="4"/>
  <c r="J315" i="4"/>
  <c r="J309" i="4"/>
  <c r="J305" i="4"/>
  <c r="J301" i="4"/>
  <c r="J266" i="4"/>
  <c r="J242" i="4"/>
  <c r="J231" i="4"/>
  <c r="J227" i="4"/>
  <c r="J223" i="4"/>
  <c r="J218" i="4"/>
  <c r="J198" i="4"/>
  <c r="J162" i="4"/>
  <c r="J138" i="4"/>
  <c r="J130" i="4"/>
  <c r="J86" i="4"/>
  <c r="J82" i="4"/>
  <c r="J74" i="4"/>
  <c r="J70" i="4"/>
  <c r="J66" i="4"/>
  <c r="J50" i="4"/>
  <c r="J46" i="4"/>
  <c r="J42" i="4"/>
  <c r="J26" i="4"/>
  <c r="J709" i="4"/>
  <c r="J705" i="4"/>
  <c r="J701" i="4"/>
  <c r="J698" i="4"/>
  <c r="J694" i="4"/>
  <c r="J617" i="4"/>
  <c r="J609" i="4"/>
  <c r="J581" i="4"/>
  <c r="J549" i="4"/>
  <c r="J515" i="4"/>
  <c r="J471" i="4"/>
  <c r="J461" i="4"/>
  <c r="J453" i="4"/>
  <c r="J445" i="4"/>
  <c r="J1227" i="4"/>
  <c r="J1209" i="4"/>
  <c r="J1008" i="4"/>
  <c r="J423" i="4"/>
  <c r="J417" i="4"/>
  <c r="J395" i="4"/>
  <c r="J1328" i="4"/>
  <c r="J316" i="4"/>
  <c r="M316" i="4" s="1"/>
  <c r="E317" i="1" s="1"/>
  <c r="J1004" i="4"/>
  <c r="M1004" i="4" s="1"/>
  <c r="E1002" i="1" s="1"/>
  <c r="J1190" i="4"/>
  <c r="M1190" i="4" s="1"/>
  <c r="E1188" i="1" s="1"/>
  <c r="J1188" i="4"/>
  <c r="J1165" i="4"/>
  <c r="J1089" i="4"/>
  <c r="J1075" i="4"/>
  <c r="J1067" i="4"/>
  <c r="J721" i="4"/>
  <c r="J6" i="4"/>
  <c r="J1423" i="4"/>
  <c r="J429" i="4"/>
  <c r="J1427" i="4"/>
  <c r="J1205" i="4"/>
  <c r="J1128" i="4"/>
  <c r="J966" i="4"/>
  <c r="J730" i="4"/>
  <c r="J726" i="4"/>
  <c r="J366" i="4"/>
  <c r="J362" i="4"/>
  <c r="J323" i="4"/>
  <c r="J19" i="4"/>
  <c r="J11" i="4"/>
  <c r="J389" i="4"/>
  <c r="J411" i="4"/>
  <c r="J403" i="4"/>
  <c r="J1284" i="4"/>
  <c r="M1284" i="4" s="1"/>
  <c r="E1282" i="1" s="1"/>
  <c r="J7" i="4"/>
  <c r="J434" i="4"/>
  <c r="J710" i="4"/>
  <c r="M710" i="4" s="1"/>
  <c r="E711" i="1" s="1"/>
  <c r="J731" i="4"/>
  <c r="J973" i="4"/>
  <c r="J1279" i="4"/>
  <c r="J1269" i="4"/>
  <c r="J1014" i="4"/>
  <c r="J357" i="4"/>
  <c r="J337" i="4"/>
  <c r="J318" i="4"/>
  <c r="J712" i="4"/>
  <c r="J432" i="4"/>
  <c r="J415" i="4"/>
  <c r="J409" i="4"/>
  <c r="J401" i="4"/>
  <c r="J393" i="4"/>
  <c r="M465" i="4"/>
  <c r="E466" i="1" s="1"/>
  <c r="J17" i="4"/>
  <c r="J15" i="4"/>
  <c r="J358" i="4"/>
  <c r="M358" i="4" s="1"/>
  <c r="E359" i="1" s="1"/>
  <c r="J320" i="4"/>
  <c r="J735" i="4"/>
  <c r="J1105" i="4"/>
  <c r="M1105" i="4" s="1"/>
  <c r="E1103" i="1" s="1"/>
  <c r="J1283" i="4"/>
  <c r="J1133" i="4"/>
  <c r="J144" i="4"/>
  <c r="J112" i="4"/>
  <c r="J104" i="4"/>
  <c r="J88" i="4"/>
  <c r="J76" i="4"/>
  <c r="J36" i="4"/>
  <c r="J32" i="4"/>
  <c r="J28" i="4"/>
  <c r="J707" i="4"/>
  <c r="J703" i="4"/>
  <c r="J700" i="4"/>
  <c r="J696" i="4"/>
  <c r="J689" i="4"/>
  <c r="J685" i="4"/>
  <c r="J681" i="4"/>
  <c r="J677" i="4"/>
  <c r="J661" i="4"/>
  <c r="J645" i="4"/>
  <c r="J619" i="4"/>
  <c r="J615" i="4"/>
  <c r="J607" i="4"/>
  <c r="J595" i="4"/>
  <c r="J591" i="4"/>
  <c r="J579" i="4"/>
  <c r="J571" i="4"/>
  <c r="J555" i="4"/>
  <c r="J547" i="4"/>
  <c r="J540" i="4"/>
  <c r="J536" i="4"/>
  <c r="J524" i="4"/>
  <c r="J520" i="4"/>
  <c r="J497" i="4"/>
  <c r="J463" i="4"/>
  <c r="J455" i="4"/>
  <c r="J447" i="4"/>
  <c r="J443" i="4"/>
  <c r="J435" i="4"/>
  <c r="J1318" i="4"/>
  <c r="M1318" i="4" s="1"/>
  <c r="E1316" i="1" s="1"/>
  <c r="J1026" i="4"/>
  <c r="J926" i="4"/>
  <c r="J1127" i="4"/>
  <c r="M1127" i="4" s="1"/>
  <c r="E1125" i="1" s="1"/>
  <c r="J1193" i="4"/>
  <c r="M1193" i="4" s="1"/>
  <c r="E1191" i="1" s="1"/>
  <c r="J877" i="4"/>
  <c r="J140" i="4"/>
  <c r="M140" i="4" s="1"/>
  <c r="E141" i="1" s="1"/>
  <c r="J156" i="4"/>
  <c r="J216" i="4"/>
  <c r="J236" i="4"/>
  <c r="J286" i="4"/>
  <c r="M286" i="4" s="1"/>
  <c r="E287" i="1" s="1"/>
  <c r="J330" i="4"/>
  <c r="J756" i="4"/>
  <c r="M756" i="4" s="1"/>
  <c r="E756" i="1" s="1"/>
  <c r="J792" i="4"/>
  <c r="M792" i="4" s="1"/>
  <c r="E792" i="1" s="1"/>
  <c r="J922" i="4"/>
  <c r="J965" i="4"/>
  <c r="J971" i="4"/>
  <c r="M971" i="4" s="1"/>
  <c r="E969" i="1" s="1"/>
  <c r="J985" i="4"/>
  <c r="M985" i="4" s="1"/>
  <c r="E983" i="1" s="1"/>
  <c r="J1006" i="4"/>
  <c r="J1091" i="4"/>
  <c r="J1238" i="4"/>
  <c r="J1354" i="4"/>
  <c r="J1278" i="4"/>
  <c r="J1264" i="4"/>
  <c r="J1120" i="4"/>
  <c r="J1101" i="4"/>
  <c r="J1073" i="4"/>
  <c r="J857" i="4"/>
  <c r="J853" i="4"/>
  <c r="J845" i="4"/>
  <c r="J666" i="4"/>
  <c r="J650" i="4"/>
  <c r="J636" i="4"/>
  <c r="J604" i="4"/>
  <c r="J596" i="4"/>
  <c r="J588" i="4"/>
  <c r="J576" i="4"/>
  <c r="J568" i="4"/>
  <c r="J560" i="4"/>
  <c r="J552" i="4"/>
  <c r="J541" i="4"/>
  <c r="J533" i="4"/>
  <c r="J525" i="4"/>
  <c r="J514" i="4"/>
  <c r="J502" i="4"/>
  <c r="J486" i="4"/>
  <c r="J470" i="4"/>
  <c r="J460" i="4"/>
  <c r="J452" i="4"/>
  <c r="J714" i="4"/>
  <c r="J1200" i="4"/>
  <c r="J108" i="4"/>
  <c r="M108" i="4" s="1"/>
  <c r="E109" i="1" s="1"/>
  <c r="J148" i="4"/>
  <c r="M148" i="4" s="1"/>
  <c r="E149" i="1" s="1"/>
  <c r="J152" i="4"/>
  <c r="M152" i="4" s="1"/>
  <c r="E153" i="1" s="1"/>
  <c r="J208" i="4"/>
  <c r="J256" i="4"/>
  <c r="J752" i="4"/>
  <c r="M752" i="4" s="1"/>
  <c r="E752" i="1" s="1"/>
  <c r="J1048" i="4"/>
  <c r="M1048" i="4" s="1"/>
  <c r="E1046" i="1" s="1"/>
  <c r="J1095" i="4"/>
  <c r="M1095" i="4" s="1"/>
  <c r="E1093" i="1" s="1"/>
  <c r="J1428" i="4"/>
  <c r="J1243" i="4"/>
  <c r="J1180" i="4"/>
  <c r="J1164" i="4"/>
  <c r="J1012" i="4"/>
  <c r="J755" i="4"/>
  <c r="J751" i="4"/>
  <c r="J745" i="4"/>
  <c r="J886" i="4"/>
  <c r="J1093" i="4"/>
  <c r="M1093" i="4" s="1"/>
  <c r="E1091" i="1" s="1"/>
  <c r="J1119" i="4"/>
  <c r="M1119" i="4" s="1"/>
  <c r="E1117" i="1" s="1"/>
  <c r="J1170" i="4"/>
  <c r="M1170" i="4" s="1"/>
  <c r="E1168" i="1" s="1"/>
  <c r="J1288" i="4"/>
  <c r="M1288" i="4" s="1"/>
  <c r="E1286" i="1" s="1"/>
  <c r="J1311" i="4"/>
  <c r="M1311" i="4" s="1"/>
  <c r="E1309" i="1" s="1"/>
  <c r="J110" i="4"/>
  <c r="J136" i="4"/>
  <c r="J142" i="4"/>
  <c r="J194" i="4"/>
  <c r="J210" i="4"/>
  <c r="M210" i="4" s="1"/>
  <c r="E211" i="1" s="1"/>
  <c r="J248" i="4"/>
  <c r="J270" i="4"/>
  <c r="M270" i="4" s="1"/>
  <c r="E271" i="1" s="1"/>
  <c r="J280" i="4"/>
  <c r="J298" i="4"/>
  <c r="J344" i="4"/>
  <c r="J753" i="4"/>
  <c r="M753" i="4" s="1"/>
  <c r="E753" i="1" s="1"/>
  <c r="J1153" i="4"/>
  <c r="M1153" i="4" s="1"/>
  <c r="E1151" i="1" s="1"/>
  <c r="J1176" i="4"/>
  <c r="J1198" i="4"/>
  <c r="J1231" i="4"/>
  <c r="J1470" i="4"/>
  <c r="J1458" i="4"/>
  <c r="J1377" i="4"/>
  <c r="J1310" i="4"/>
  <c r="J1234" i="4"/>
  <c r="J1085" i="4"/>
  <c r="J961" i="4"/>
  <c r="J956" i="4"/>
  <c r="J906" i="4"/>
  <c r="J866" i="4"/>
  <c r="J828" i="4"/>
  <c r="J814" i="4"/>
  <c r="J672" i="4"/>
  <c r="J656" i="4"/>
  <c r="J508" i="4"/>
  <c r="J476" i="4"/>
  <c r="J424" i="4"/>
  <c r="J422" i="4"/>
  <c r="J418" i="4"/>
  <c r="J414" i="4"/>
  <c r="J412" i="4"/>
  <c r="J408" i="4"/>
  <c r="J404" i="4"/>
  <c r="J400" i="4"/>
  <c r="J396" i="4"/>
  <c r="J392" i="4"/>
  <c r="J381" i="4"/>
  <c r="J383" i="4"/>
  <c r="D1492" i="4"/>
  <c r="J1322" i="4"/>
  <c r="J1352" i="4"/>
  <c r="J1335" i="4"/>
  <c r="J1333" i="4"/>
  <c r="J1296" i="4"/>
  <c r="J1228" i="4"/>
  <c r="J1224" i="4"/>
  <c r="J1221" i="4"/>
  <c r="J1159" i="4"/>
  <c r="J1136" i="4"/>
  <c r="J1121" i="4"/>
  <c r="J1113" i="4"/>
  <c r="J1063" i="4"/>
  <c r="J1056" i="4"/>
  <c r="J1052" i="4"/>
  <c r="J977" i="4"/>
  <c r="J929" i="4"/>
  <c r="J927" i="4"/>
  <c r="J823" i="4"/>
  <c r="J815" i="4"/>
  <c r="J808" i="4"/>
  <c r="J350" i="4"/>
  <c r="J326" i="4"/>
  <c r="J306" i="4"/>
  <c r="J302" i="4"/>
  <c r="J294" i="4"/>
  <c r="J282" i="4"/>
  <c r="J274" i="4"/>
  <c r="J181" i="4"/>
  <c r="J72" i="4"/>
  <c r="J64" i="4"/>
  <c r="J679" i="4"/>
  <c r="J675" i="4"/>
  <c r="J671" i="4"/>
  <c r="J667" i="4"/>
  <c r="J663" i="4"/>
  <c r="J659" i="4"/>
  <c r="J655" i="4"/>
  <c r="J651" i="4"/>
  <c r="J647" i="4"/>
  <c r="J643" i="4"/>
  <c r="J641" i="4"/>
  <c r="J637" i="4"/>
  <c r="J629" i="4"/>
  <c r="J625" i="4"/>
  <c r="J605" i="4"/>
  <c r="J601" i="4"/>
  <c r="J589" i="4"/>
  <c r="J585" i="4"/>
  <c r="J573" i="4"/>
  <c r="J569" i="4"/>
  <c r="J557" i="4"/>
  <c r="J553" i="4"/>
  <c r="J542" i="4"/>
  <c r="J538" i="4"/>
  <c r="J526" i="4"/>
  <c r="J522" i="4"/>
  <c r="J511" i="4"/>
  <c r="J507" i="4"/>
  <c r="J503" i="4"/>
  <c r="J499" i="4"/>
  <c r="J495" i="4"/>
  <c r="J491" i="4"/>
  <c r="J487" i="4"/>
  <c r="J479" i="4"/>
  <c r="J475" i="4"/>
  <c r="J879" i="4"/>
  <c r="M879" i="4" s="1"/>
  <c r="E879" i="1" s="1"/>
  <c r="J884" i="4"/>
  <c r="J161" i="4"/>
  <c r="J185" i="4"/>
  <c r="J1031" i="4"/>
  <c r="M1031" i="4" s="1"/>
  <c r="E1029" i="1" s="1"/>
  <c r="J1178" i="4"/>
  <c r="M1178" i="4" s="1"/>
  <c r="E1176" i="1" s="1"/>
  <c r="J68" i="4"/>
  <c r="M68" i="4" s="1"/>
  <c r="E69" i="1" s="1"/>
  <c r="J290" i="4"/>
  <c r="J313" i="4"/>
  <c r="J534" i="4"/>
  <c r="J565" i="4"/>
  <c r="J597" i="4"/>
  <c r="M597" i="4" s="1"/>
  <c r="E598" i="1" s="1"/>
  <c r="J811" i="4"/>
  <c r="J930" i="4"/>
  <c r="M930" i="4" s="1"/>
  <c r="E929" i="1" s="1"/>
  <c r="J1457" i="4"/>
  <c r="J1446" i="4"/>
  <c r="J1432" i="4"/>
  <c r="J1274" i="4"/>
  <c r="J1267" i="4"/>
  <c r="J1259" i="4"/>
  <c r="J1192" i="4"/>
  <c r="J1098" i="4"/>
  <c r="J1088" i="4"/>
  <c r="J1074" i="4"/>
  <c r="J1030" i="4"/>
  <c r="J1022" i="4"/>
  <c r="J939" i="4"/>
  <c r="J904" i="4"/>
  <c r="J900" i="4"/>
  <c r="J874" i="4"/>
  <c r="J868" i="4"/>
  <c r="J862" i="4"/>
  <c r="J860" i="4"/>
  <c r="J783" i="4"/>
  <c r="J781" i="4"/>
  <c r="J779" i="4"/>
  <c r="J772" i="4"/>
  <c r="J770" i="4"/>
  <c r="J765" i="4"/>
  <c r="J763" i="4"/>
  <c r="J736" i="4"/>
  <c r="J732" i="4"/>
  <c r="J729" i="4"/>
  <c r="J725" i="4"/>
  <c r="J723" i="4"/>
  <c r="J360" i="4"/>
  <c r="J269" i="4"/>
  <c r="J259" i="4"/>
  <c r="J252" i="4"/>
  <c r="J244" i="4"/>
  <c r="J240" i="4"/>
  <c r="J233" i="4"/>
  <c r="J229" i="4"/>
  <c r="J225" i="4"/>
  <c r="J212" i="4"/>
  <c r="J204" i="4"/>
  <c r="J200" i="4"/>
  <c r="J192" i="4"/>
  <c r="J55" i="4"/>
  <c r="J47" i="4"/>
  <c r="J690" i="4"/>
  <c r="J686" i="4"/>
  <c r="J938" i="4"/>
  <c r="J893" i="4"/>
  <c r="J189" i="4"/>
  <c r="J1035" i="4"/>
  <c r="J1166" i="4"/>
  <c r="M1166" i="4" s="1"/>
  <c r="E1164" i="1" s="1"/>
  <c r="J895" i="4"/>
  <c r="M895" i="4" s="1"/>
  <c r="E895" i="1" s="1"/>
  <c r="J530" i="4"/>
  <c r="J561" i="4"/>
  <c r="J593" i="4"/>
  <c r="J633" i="4"/>
  <c r="J683" i="4"/>
  <c r="M683" i="4" s="1"/>
  <c r="E684" i="1" s="1"/>
  <c r="J319" i="4"/>
  <c r="J925" i="4"/>
  <c r="M925" i="4" s="1"/>
  <c r="E924" i="1" s="1"/>
  <c r="J1300" i="4"/>
  <c r="J1302" i="4"/>
  <c r="J1237" i="4"/>
  <c r="J1230" i="4"/>
  <c r="J1168" i="4"/>
  <c r="J1138" i="4"/>
  <c r="J983" i="4"/>
  <c r="J931" i="4"/>
  <c r="J928" i="4"/>
  <c r="J924" i="4"/>
  <c r="J818" i="4"/>
  <c r="J1290" i="4"/>
  <c r="J1103" i="4"/>
  <c r="J1092" i="4"/>
  <c r="J1016" i="4"/>
  <c r="J1001" i="4"/>
  <c r="J907" i="4"/>
  <c r="J903" i="4"/>
  <c r="J899" i="4"/>
  <c r="J767" i="4"/>
  <c r="J737" i="4"/>
  <c r="E1492" i="4"/>
  <c r="J691" i="4"/>
  <c r="J680" i="4"/>
  <c r="M468" i="4"/>
  <c r="E469" i="1" s="1"/>
  <c r="J1326" i="4"/>
  <c r="M1443" i="4"/>
  <c r="E1438" i="1" s="1"/>
  <c r="J739" i="4"/>
  <c r="J367" i="4"/>
  <c r="J363" i="4"/>
  <c r="J349" i="4"/>
  <c r="J345" i="4"/>
  <c r="J293" i="4"/>
  <c r="J289" i="4"/>
  <c r="J285" i="4"/>
  <c r="J277" i="4"/>
  <c r="J267" i="4"/>
  <c r="J182" i="4"/>
  <c r="J178" i="4"/>
  <c r="J90" i="4"/>
  <c r="J31" i="4"/>
  <c r="J23" i="4"/>
  <c r="J12" i="4"/>
  <c r="J442" i="4"/>
  <c r="J438" i="4"/>
  <c r="J431" i="4"/>
  <c r="J428" i="4"/>
  <c r="G1492" i="4"/>
  <c r="J120" i="4"/>
  <c r="M120" i="4" s="1"/>
  <c r="E121" i="1" s="1"/>
  <c r="J205" i="4"/>
  <c r="J283" i="4"/>
  <c r="J1019" i="4"/>
  <c r="M1019" i="4" s="1"/>
  <c r="E1017" i="1" s="1"/>
  <c r="J1072" i="4"/>
  <c r="M1072" i="4" s="1"/>
  <c r="E1070" i="1" s="1"/>
  <c r="J1139" i="4"/>
  <c r="M1139" i="4" s="1"/>
  <c r="E1137" i="1" s="1"/>
  <c r="J1226" i="4"/>
  <c r="M1226" i="4" s="1"/>
  <c r="E1224" i="1" s="1"/>
  <c r="J1307" i="4"/>
  <c r="M1307" i="4" s="1"/>
  <c r="E1305" i="1" s="1"/>
  <c r="J35" i="4"/>
  <c r="J186" i="4"/>
  <c r="M186" i="4" s="1"/>
  <c r="E187" i="1" s="1"/>
  <c r="J341" i="4"/>
  <c r="J353" i="4"/>
  <c r="J794" i="4"/>
  <c r="J912" i="4"/>
  <c r="M912" i="4" s="1"/>
  <c r="E911" i="1" s="1"/>
  <c r="J941" i="4"/>
  <c r="M941" i="4" s="1"/>
  <c r="E940" i="1" s="1"/>
  <c r="J990" i="4"/>
  <c r="J1036" i="4"/>
  <c r="M1036" i="4" s="1"/>
  <c r="E1034" i="1" s="1"/>
  <c r="J1062" i="4"/>
  <c r="J1185" i="4"/>
  <c r="M1185" i="4" s="1"/>
  <c r="E1183" i="1" s="1"/>
  <c r="J1220" i="4"/>
  <c r="M1220" i="4" s="1"/>
  <c r="E1218" i="1" s="1"/>
  <c r="J1248" i="4"/>
  <c r="M1248" i="4" s="1"/>
  <c r="E1246" i="1" s="1"/>
  <c r="J1289" i="4"/>
  <c r="M1289" i="4" s="1"/>
  <c r="E1287" i="1" s="1"/>
  <c r="J1373" i="4"/>
  <c r="J1395" i="4"/>
  <c r="M1395" i="4" s="1"/>
  <c r="E1391" i="1" s="1"/>
  <c r="J1414" i="4"/>
  <c r="J1405" i="4"/>
  <c r="J1397" i="4"/>
  <c r="J1391" i="4"/>
  <c r="J1380" i="4"/>
  <c r="J1362" i="4"/>
  <c r="J1346" i="4"/>
  <c r="J1291" i="4"/>
  <c r="J1287" i="4"/>
  <c r="J1250" i="4"/>
  <c r="J1217" i="4"/>
  <c r="J1214" i="4"/>
  <c r="J1183" i="4"/>
  <c r="J1175" i="4"/>
  <c r="J1118" i="4"/>
  <c r="J1070" i="4"/>
  <c r="J1034" i="4"/>
  <c r="J988" i="4"/>
  <c r="J986" i="4"/>
  <c r="J982" i="4"/>
  <c r="J948" i="4"/>
  <c r="J918" i="4"/>
  <c r="J910" i="4"/>
  <c r="J908" i="4"/>
  <c r="J843" i="4"/>
  <c r="J837" i="4"/>
  <c r="J795" i="4"/>
  <c r="J793" i="4"/>
  <c r="J791" i="4"/>
  <c r="J788" i="4"/>
  <c r="J786" i="4"/>
  <c r="J784" i="4"/>
  <c r="J740" i="4"/>
  <c r="J1023" i="4"/>
  <c r="M1023" i="4" s="1"/>
  <c r="E1021" i="1" s="1"/>
  <c r="J1104" i="4"/>
  <c r="M1104" i="4" s="1"/>
  <c r="E1102" i="1" s="1"/>
  <c r="J1262" i="4"/>
  <c r="M1262" i="4" s="1"/>
  <c r="E1260" i="1" s="1"/>
  <c r="J841" i="4"/>
  <c r="J914" i="4"/>
  <c r="M914" i="4" s="1"/>
  <c r="E913" i="1" s="1"/>
  <c r="J946" i="4"/>
  <c r="M946" i="4" s="1"/>
  <c r="E945" i="1" s="1"/>
  <c r="J1401" i="4"/>
  <c r="J741" i="4"/>
  <c r="J1149" i="4"/>
  <c r="M1149" i="4" s="1"/>
  <c r="E1147" i="1" s="1"/>
  <c r="J1399" i="4"/>
  <c r="J1418" i="4"/>
  <c r="J1416" i="4"/>
  <c r="J1410" i="4"/>
  <c r="J1402" i="4"/>
  <c r="J1398" i="4"/>
  <c r="J1394" i="4"/>
  <c r="J1390" i="4"/>
  <c r="J1379" i="4"/>
  <c r="J1375" i="4"/>
  <c r="J1369" i="4"/>
  <c r="J1363" i="4"/>
  <c r="J1340" i="4"/>
  <c r="J1212" i="4"/>
  <c r="J1187" i="4"/>
  <c r="J1181" i="4"/>
  <c r="J1116" i="4"/>
  <c r="J1108" i="4"/>
  <c r="J1078" i="4"/>
  <c r="J1032" i="4"/>
  <c r="J1029" i="4"/>
  <c r="J1025" i="4"/>
  <c r="J998" i="4"/>
  <c r="J994" i="4"/>
  <c r="J952" i="4"/>
  <c r="J945" i="4"/>
  <c r="J934" i="4"/>
  <c r="J932" i="4"/>
  <c r="J915" i="4"/>
  <c r="J913" i="4"/>
  <c r="J911" i="4"/>
  <c r="J840" i="4"/>
  <c r="J834" i="4"/>
  <c r="J832" i="4"/>
  <c r="J830" i="4"/>
  <c r="J789" i="4"/>
  <c r="J369" i="4"/>
  <c r="J365" i="4"/>
  <c r="J361" i="4"/>
  <c r="J351" i="4"/>
  <c r="J343" i="4"/>
  <c r="J339" i="4"/>
  <c r="J295" i="4"/>
  <c r="J265" i="4"/>
  <c r="J262" i="4"/>
  <c r="J258" i="4"/>
  <c r="J207" i="4"/>
  <c r="J203" i="4"/>
  <c r="J188" i="4"/>
  <c r="J184" i="4"/>
  <c r="J180" i="4"/>
  <c r="J176" i="4"/>
  <c r="J145" i="4"/>
  <c r="J122" i="4"/>
  <c r="J115" i="4"/>
  <c r="J107" i="4"/>
  <c r="J100" i="4"/>
  <c r="J96" i="4"/>
  <c r="J84" i="4"/>
  <c r="J440" i="4"/>
  <c r="J436" i="4"/>
  <c r="J29" i="4"/>
  <c r="J135" i="4"/>
  <c r="J275" i="4"/>
  <c r="J291" i="4"/>
  <c r="J1027" i="4"/>
  <c r="M1027" i="4" s="1"/>
  <c r="E1025" i="1" s="1"/>
  <c r="J1061" i="4"/>
  <c r="M1061" i="4" s="1"/>
  <c r="E1059" i="1" s="1"/>
  <c r="J1222" i="4"/>
  <c r="M1222" i="4" s="1"/>
  <c r="E1220" i="1" s="1"/>
  <c r="J888" i="4"/>
  <c r="M888" i="4" s="1"/>
  <c r="E888" i="1" s="1"/>
  <c r="J111" i="4"/>
  <c r="J126" i="4"/>
  <c r="M126" i="4" s="1"/>
  <c r="E127" i="1" s="1"/>
  <c r="J133" i="4"/>
  <c r="J170" i="4"/>
  <c r="J190" i="4"/>
  <c r="J195" i="4"/>
  <c r="J260" i="4"/>
  <c r="M260" i="4" s="1"/>
  <c r="E261" i="1" s="1"/>
  <c r="J281" i="4"/>
  <c r="J333" i="4"/>
  <c r="J347" i="4"/>
  <c r="J355" i="4"/>
  <c r="J833" i="4"/>
  <c r="M833" i="4" s="1"/>
  <c r="E833" i="1" s="1"/>
  <c r="J935" i="4"/>
  <c r="M935" i="4" s="1"/>
  <c r="E934" i="1" s="1"/>
  <c r="J949" i="4"/>
  <c r="J1042" i="4"/>
  <c r="J1066" i="4"/>
  <c r="M1066" i="4" s="1"/>
  <c r="E1064" i="1" s="1"/>
  <c r="J1223" i="4"/>
  <c r="J1404" i="4"/>
  <c r="J1454" i="4"/>
  <c r="J1439" i="4"/>
  <c r="J1312" i="4"/>
  <c r="J1286" i="4"/>
  <c r="J1280" i="4"/>
  <c r="J1276" i="4"/>
  <c r="J1207" i="4"/>
  <c r="J1125" i="4"/>
  <c r="J1096" i="4"/>
  <c r="J1047" i="4"/>
  <c r="J864" i="4"/>
  <c r="J769" i="4"/>
  <c r="J766" i="4"/>
  <c r="J1459" i="4"/>
  <c r="J1244" i="4"/>
  <c r="J1157" i="4"/>
  <c r="J1134" i="4"/>
  <c r="J1060" i="4"/>
  <c r="J1005" i="4"/>
  <c r="J975" i="4"/>
  <c r="J869" i="4"/>
  <c r="J1489" i="4"/>
  <c r="J1483" i="4"/>
  <c r="J1477" i="4"/>
  <c r="J1469" i="4"/>
  <c r="J1465" i="4"/>
  <c r="J1460" i="4"/>
  <c r="J1445" i="4"/>
  <c r="J1438" i="4"/>
  <c r="J1347" i="4"/>
  <c r="J1245" i="4"/>
  <c r="J1216" i="4"/>
  <c r="J1196" i="4"/>
  <c r="J1148" i="4"/>
  <c r="J1122" i="4"/>
  <c r="J1059" i="4"/>
  <c r="J1039" i="4"/>
  <c r="J955" i="4"/>
  <c r="J921" i="4"/>
  <c r="J748" i="4"/>
  <c r="J746" i="4"/>
  <c r="J742" i="4"/>
  <c r="J733" i="4"/>
  <c r="J342" i="4"/>
  <c r="J331" i="4"/>
  <c r="J292" i="4"/>
  <c r="J202" i="4"/>
  <c r="J175" i="4"/>
  <c r="J171" i="4"/>
  <c r="J164" i="4"/>
  <c r="J131" i="4"/>
  <c r="J128" i="4"/>
  <c r="J113" i="4"/>
  <c r="J98" i="4"/>
  <c r="J67" i="4"/>
  <c r="J63" i="4"/>
  <c r="J60" i="4"/>
  <c r="J25" i="4"/>
  <c r="J18" i="4"/>
  <c r="J14" i="4"/>
  <c r="J105" i="4"/>
  <c r="J124" i="4"/>
  <c r="J995" i="4"/>
  <c r="M995" i="4" s="1"/>
  <c r="E993" i="1" s="1"/>
  <c r="J1229" i="4"/>
  <c r="M1229" i="4" s="1"/>
  <c r="E1227" i="1" s="1"/>
  <c r="J52" i="4"/>
  <c r="M52" i="4" s="1"/>
  <c r="E53" i="1" s="1"/>
  <c r="J160" i="4"/>
  <c r="M160" i="4" s="1"/>
  <c r="E161" i="1" s="1"/>
  <c r="J876" i="4"/>
  <c r="M876" i="4" s="1"/>
  <c r="E876" i="1" s="1"/>
  <c r="J957" i="4"/>
  <c r="M957" i="4" s="1"/>
  <c r="E956" i="1" s="1"/>
  <c r="J1002" i="4"/>
  <c r="M1002" i="4" s="1"/>
  <c r="E1000" i="1" s="1"/>
  <c r="J1442" i="4"/>
  <c r="M1442" i="4" s="1"/>
  <c r="E1437" i="1" s="1"/>
  <c r="J1485" i="4"/>
  <c r="J881" i="4"/>
  <c r="J878" i="4"/>
  <c r="M878" i="4" s="1"/>
  <c r="E878" i="1" s="1"/>
  <c r="J1421" i="4"/>
  <c r="J1308" i="4"/>
  <c r="J1247" i="4"/>
  <c r="J1241" i="4"/>
  <c r="J1213" i="4"/>
  <c r="J1172" i="4"/>
  <c r="J1152" i="4"/>
  <c r="J1111" i="4"/>
  <c r="J1099" i="4"/>
  <c r="J1081" i="4"/>
  <c r="J1065" i="4"/>
  <c r="J1017" i="4"/>
  <c r="J923" i="4"/>
  <c r="J919" i="4"/>
  <c r="J898" i="4"/>
  <c r="J875" i="4"/>
  <c r="J848" i="4"/>
  <c r="J846" i="4"/>
  <c r="J821" i="4"/>
  <c r="J338" i="4"/>
  <c r="J327" i="4"/>
  <c r="J288" i="4"/>
  <c r="J263" i="4"/>
  <c r="J109" i="4"/>
  <c r="J1115" i="4"/>
  <c r="M1115" i="4" s="1"/>
  <c r="E1113" i="1" s="1"/>
  <c r="J1233" i="4"/>
  <c r="M1233" i="4" s="1"/>
  <c r="E1231" i="1" s="1"/>
  <c r="J10" i="4"/>
  <c r="M10" i="4" s="1"/>
  <c r="E11" i="1" s="1"/>
  <c r="J94" i="4"/>
  <c r="M94" i="4" s="1"/>
  <c r="E95" i="1" s="1"/>
  <c r="J168" i="4"/>
  <c r="M168" i="4" s="1"/>
  <c r="E169" i="1" s="1"/>
  <c r="J245" i="4"/>
  <c r="M245" i="4" s="1"/>
  <c r="E246" i="1" s="1"/>
  <c r="J253" i="4"/>
  <c r="J334" i="4"/>
  <c r="M334" i="4" s="1"/>
  <c r="E335" i="1" s="1"/>
  <c r="J744" i="4"/>
  <c r="M744" i="4" s="1"/>
  <c r="E744" i="1" s="1"/>
  <c r="J797" i="4"/>
  <c r="M797" i="4" s="1"/>
  <c r="E797" i="1" s="1"/>
  <c r="J873" i="4"/>
  <c r="M873" i="4" s="1"/>
  <c r="E873" i="1" s="1"/>
  <c r="J1055" i="4"/>
  <c r="M1055" i="4" s="1"/>
  <c r="E1053" i="1" s="1"/>
  <c r="J1126" i="4"/>
  <c r="M1126" i="4" s="1"/>
  <c r="E1124" i="1" s="1"/>
  <c r="J1338" i="4"/>
  <c r="J692" i="4"/>
  <c r="J632" i="4"/>
  <c r="J628" i="4"/>
  <c r="J624" i="4"/>
  <c r="J620" i="4"/>
  <c r="J482" i="4"/>
  <c r="J478" i="4"/>
  <c r="J474" i="4"/>
  <c r="J1376" i="4"/>
  <c r="J1368" i="4"/>
  <c r="J1364" i="4"/>
  <c r="J1360" i="4"/>
  <c r="J1293" i="4"/>
  <c r="J1206" i="4"/>
  <c r="J1179" i="4"/>
  <c r="J1161" i="4"/>
  <c r="J1110" i="4"/>
  <c r="J1094" i="4"/>
  <c r="J969" i="4"/>
  <c r="J944" i="4"/>
  <c r="J940" i="4"/>
  <c r="J863" i="4"/>
  <c r="J1068" i="4"/>
  <c r="M1068" i="4" s="1"/>
  <c r="E1066" i="1" s="1"/>
  <c r="J1143" i="4"/>
  <c r="M1143" i="4" s="1"/>
  <c r="E1141" i="1" s="1"/>
  <c r="J1258" i="4"/>
  <c r="M1258" i="4" s="1"/>
  <c r="E1256" i="1" s="1"/>
  <c r="J1299" i="4"/>
  <c r="M1299" i="4" s="1"/>
  <c r="E1297" i="1" s="1"/>
  <c r="J861" i="4"/>
  <c r="M861" i="4" s="1"/>
  <c r="E861" i="1" s="1"/>
  <c r="J942" i="4"/>
  <c r="M942" i="4" s="1"/>
  <c r="E941" i="1" s="1"/>
  <c r="J1050" i="4"/>
  <c r="M1050" i="4" s="1"/>
  <c r="E1048" i="1" s="1"/>
  <c r="J1084" i="4"/>
  <c r="M1084" i="4" s="1"/>
  <c r="E1082" i="1" s="1"/>
  <c r="J1090" i="4"/>
  <c r="M1090" i="4" s="1"/>
  <c r="E1088" i="1" s="1"/>
  <c r="J1482" i="4"/>
  <c r="J1474" i="4"/>
  <c r="J1468" i="4"/>
  <c r="J1466" i="4"/>
  <c r="J1451" i="4"/>
  <c r="J1433" i="4"/>
  <c r="J1337" i="4"/>
  <c r="J1167" i="4"/>
  <c r="J1156" i="4"/>
  <c r="J1150" i="4"/>
  <c r="J1142" i="4"/>
  <c r="J1117" i="4"/>
  <c r="J1000" i="4"/>
  <c r="J847" i="4"/>
  <c r="J801" i="4"/>
  <c r="J777" i="4"/>
  <c r="J773" i="4"/>
  <c r="J325" i="4"/>
  <c r="J297" i="4"/>
  <c r="J247" i="4"/>
  <c r="M247" i="4" s="1"/>
  <c r="J224" i="4"/>
  <c r="J211" i="4"/>
  <c r="J103" i="4"/>
  <c r="J8" i="4"/>
  <c r="J1325" i="4"/>
  <c r="J1327" i="4"/>
  <c r="J512" i="4"/>
  <c r="M512" i="4" s="1"/>
  <c r="E513" i="1" s="1"/>
  <c r="J523" i="4"/>
  <c r="M523" i="4" s="1"/>
  <c r="E524" i="1" s="1"/>
  <c r="J531" i="4"/>
  <c r="J535" i="4"/>
  <c r="M535" i="4" s="1"/>
  <c r="E536" i="1" s="1"/>
  <c r="J539" i="4"/>
  <c r="M539" i="4" s="1"/>
  <c r="E540" i="1" s="1"/>
  <c r="J543" i="4"/>
  <c r="J546" i="4"/>
  <c r="M546" i="4" s="1"/>
  <c r="E547" i="1" s="1"/>
  <c r="J550" i="4"/>
  <c r="M550" i="4" s="1"/>
  <c r="E551" i="1" s="1"/>
  <c r="J554" i="4"/>
  <c r="M554" i="4" s="1"/>
  <c r="E555" i="1" s="1"/>
  <c r="J562" i="4"/>
  <c r="M562" i="4" s="1"/>
  <c r="E563" i="1" s="1"/>
  <c r="J566" i="4"/>
  <c r="M566" i="4" s="1"/>
  <c r="E567" i="1" s="1"/>
  <c r="J570" i="4"/>
  <c r="M570" i="4" s="1"/>
  <c r="E571" i="1" s="1"/>
  <c r="J574" i="4"/>
  <c r="J578" i="4"/>
  <c r="M578" i="4" s="1"/>
  <c r="E579" i="1" s="1"/>
  <c r="J582" i="4"/>
  <c r="M582" i="4" s="1"/>
  <c r="E583" i="1" s="1"/>
  <c r="J586" i="4"/>
  <c r="M586" i="4" s="1"/>
  <c r="E587" i="1" s="1"/>
  <c r="J590" i="4"/>
  <c r="M590" i="4" s="1"/>
  <c r="E591" i="1" s="1"/>
  <c r="J594" i="4"/>
  <c r="M594" i="4" s="1"/>
  <c r="E595" i="1" s="1"/>
  <c r="J610" i="4"/>
  <c r="M610" i="4" s="1"/>
  <c r="E611" i="1" s="1"/>
  <c r="J614" i="4"/>
  <c r="M614" i="4" s="1"/>
  <c r="E615" i="1" s="1"/>
  <c r="J1381" i="4"/>
  <c r="J1371" i="4"/>
  <c r="J1359" i="4"/>
  <c r="J1260" i="4"/>
  <c r="J1197" i="4"/>
  <c r="J1191" i="4"/>
  <c r="J376" i="4"/>
  <c r="J715" i="4"/>
  <c r="J892" i="4"/>
  <c r="J1396" i="4"/>
  <c r="M1396" i="4" s="1"/>
  <c r="E1392" i="1" s="1"/>
  <c r="J1400" i="4"/>
  <c r="M1400" i="4" s="1"/>
  <c r="E1396" i="1" s="1"/>
  <c r="J1412" i="4"/>
  <c r="M1412" i="4" s="1"/>
  <c r="E1408" i="1" s="1"/>
  <c r="J1434" i="4"/>
  <c r="M1434" i="4" s="1"/>
  <c r="E1429" i="1" s="1"/>
  <c r="J1437" i="4"/>
  <c r="M1437" i="4" s="1"/>
  <c r="E1432" i="1" s="1"/>
  <c r="J1484" i="4"/>
  <c r="J1403" i="4"/>
  <c r="J1263" i="4"/>
  <c r="J1257" i="4"/>
  <c r="J1225" i="4"/>
  <c r="J1130" i="4"/>
  <c r="J1112" i="4"/>
  <c r="J1058" i="4"/>
  <c r="J1054" i="4"/>
  <c r="J1051" i="4"/>
  <c r="J992" i="4"/>
  <c r="J1323" i="4"/>
  <c r="J1392" i="4"/>
  <c r="J1344" i="4"/>
  <c r="J1336" i="4"/>
  <c r="J1334" i="4"/>
  <c r="J1313" i="4"/>
  <c r="J1275" i="4"/>
  <c r="J1141" i="4"/>
  <c r="J1083" i="4"/>
  <c r="J1024" i="4"/>
  <c r="J1021" i="4"/>
  <c r="J1321" i="4"/>
  <c r="M1321" i="4" s="1"/>
  <c r="E1319" i="1" s="1"/>
  <c r="J371" i="4"/>
  <c r="M371" i="4" s="1"/>
  <c r="E372" i="1" s="1"/>
  <c r="J979" i="4"/>
  <c r="M979" i="4" s="1"/>
  <c r="E977" i="1" s="1"/>
  <c r="J989" i="4"/>
  <c r="M989" i="4" s="1"/>
  <c r="E987" i="1" s="1"/>
  <c r="J1071" i="4"/>
  <c r="M1071" i="4" s="1"/>
  <c r="E1069" i="1" s="1"/>
  <c r="J1235" i="4"/>
  <c r="J1251" i="4"/>
  <c r="J1145" i="4"/>
  <c r="J1481" i="4"/>
  <c r="J1475" i="4"/>
  <c r="J1471" i="4"/>
  <c r="J1348" i="4"/>
  <c r="J1124" i="4"/>
  <c r="J1464" i="4"/>
  <c r="J1420" i="4"/>
  <c r="J1353" i="4"/>
  <c r="J1265" i="4"/>
  <c r="J1256" i="4"/>
  <c r="J1254" i="4"/>
  <c r="C1492" i="4"/>
  <c r="J1378" i="4"/>
  <c r="J1219" i="4"/>
  <c r="J1203" i="4"/>
  <c r="J1173" i="4"/>
  <c r="J380" i="4"/>
  <c r="J717" i="4"/>
  <c r="K575" i="2"/>
  <c r="K496" i="2"/>
  <c r="N496" i="2" s="1"/>
  <c r="D497" i="1" s="1"/>
  <c r="K523" i="2"/>
  <c r="K914" i="2"/>
  <c r="K1073" i="2"/>
  <c r="N1073" i="2" s="1"/>
  <c r="D1071" i="1" s="1"/>
  <c r="K1101" i="2"/>
  <c r="N1101" i="2" s="1"/>
  <c r="D1099" i="1" s="1"/>
  <c r="K1134" i="2"/>
  <c r="K1146" i="2"/>
  <c r="K141" i="2"/>
  <c r="K555" i="2"/>
  <c r="K413" i="2"/>
  <c r="K527" i="2"/>
  <c r="K922" i="2"/>
  <c r="K1078" i="2"/>
  <c r="K1140" i="2"/>
  <c r="K1171" i="2"/>
  <c r="N1171" i="2" s="1"/>
  <c r="D1169" i="1" s="1"/>
  <c r="K1338" i="2"/>
  <c r="K1462" i="2"/>
  <c r="K129" i="2"/>
  <c r="K599" i="2"/>
  <c r="K61" i="2"/>
  <c r="K566" i="2"/>
  <c r="K644" i="2"/>
  <c r="N644" i="2" s="1"/>
  <c r="D645" i="1" s="1"/>
  <c r="K539" i="2"/>
  <c r="K928" i="2"/>
  <c r="K1040" i="2"/>
  <c r="N1040" i="2" s="1"/>
  <c r="D1038" i="1" s="1"/>
  <c r="K1081" i="2"/>
  <c r="K1118" i="2"/>
  <c r="K1144" i="2"/>
  <c r="K1175" i="2"/>
  <c r="K1368" i="2"/>
  <c r="N1368" i="2" s="1"/>
  <c r="N874" i="2"/>
  <c r="D874" i="1" s="1"/>
  <c r="K881" i="2"/>
  <c r="N881" i="2" s="1"/>
  <c r="D881" i="1" s="1"/>
  <c r="K16" i="2"/>
  <c r="K60" i="2"/>
  <c r="K204" i="2"/>
  <c r="K322" i="2"/>
  <c r="K363" i="2"/>
  <c r="K659" i="2"/>
  <c r="N659" i="2" s="1"/>
  <c r="D660" i="1" s="1"/>
  <c r="K416" i="2"/>
  <c r="K433" i="2"/>
  <c r="N433" i="2" s="1"/>
  <c r="D434" i="1" s="1"/>
  <c r="K485" i="2"/>
  <c r="N485" i="2" s="1"/>
  <c r="D486" i="1" s="1"/>
  <c r="K398" i="2"/>
  <c r="N398" i="2" s="1"/>
  <c r="K828" i="2"/>
  <c r="K1221" i="2"/>
  <c r="K38" i="2"/>
  <c r="K80" i="2"/>
  <c r="K280" i="2"/>
  <c r="N280" i="2" s="1"/>
  <c r="D281" i="1" s="1"/>
  <c r="K338" i="2"/>
  <c r="K634" i="2"/>
  <c r="K675" i="2"/>
  <c r="K709" i="2"/>
  <c r="K459" i="2"/>
  <c r="N459" i="2" s="1"/>
  <c r="D460" i="1" s="1"/>
  <c r="K587" i="2"/>
  <c r="K603" i="2"/>
  <c r="N603" i="2" s="1"/>
  <c r="D604" i="1" s="1"/>
  <c r="K623" i="2"/>
  <c r="K661" i="2"/>
  <c r="N661" i="2" s="1"/>
  <c r="D662" i="1" s="1"/>
  <c r="K1205" i="2"/>
  <c r="K1224" i="2"/>
  <c r="K948" i="2"/>
  <c r="K923" i="2"/>
  <c r="K302" i="2"/>
  <c r="K571" i="2"/>
  <c r="K591" i="2"/>
  <c r="K607" i="2"/>
  <c r="K630" i="2"/>
  <c r="K665" i="2"/>
  <c r="N665" i="2" s="1"/>
  <c r="D666" i="1" s="1"/>
  <c r="K692" i="2"/>
  <c r="K404" i="2"/>
  <c r="K479" i="2"/>
  <c r="K318" i="2"/>
  <c r="N318" i="2" s="1"/>
  <c r="D319" i="1" s="1"/>
  <c r="K960" i="2"/>
  <c r="K1209" i="2"/>
  <c r="K886" i="2"/>
  <c r="N886" i="2" s="1"/>
  <c r="D886" i="1" s="1"/>
  <c r="K111" i="2"/>
  <c r="K357" i="2"/>
  <c r="K615" i="2"/>
  <c r="K955" i="2"/>
  <c r="K51" i="2"/>
  <c r="K67" i="2"/>
  <c r="K583" i="2"/>
  <c r="N583" i="2" s="1"/>
  <c r="D584" i="1" s="1"/>
  <c r="K595" i="2"/>
  <c r="K619" i="2"/>
  <c r="N619" i="2" s="1"/>
  <c r="D620" i="1" s="1"/>
  <c r="K626" i="2"/>
  <c r="K657" i="2"/>
  <c r="K412" i="2"/>
  <c r="K424" i="2"/>
  <c r="K728" i="2"/>
  <c r="N728" i="2" s="1"/>
  <c r="D728" i="1" s="1"/>
  <c r="K855" i="2"/>
  <c r="N855" i="2" s="1"/>
  <c r="D855" i="1" s="1"/>
  <c r="K976" i="2"/>
  <c r="N976" i="2" s="1"/>
  <c r="D974" i="1" s="1"/>
  <c r="K1049" i="2"/>
  <c r="K1277" i="2"/>
  <c r="N1277" i="2" s="1"/>
  <c r="D1275" i="1" s="1"/>
  <c r="K1419" i="2"/>
  <c r="K1325" i="2"/>
  <c r="K328" i="2"/>
  <c r="K367" i="2"/>
  <c r="K401" i="2"/>
  <c r="K508" i="2"/>
  <c r="K543" i="2"/>
  <c r="K393" i="2"/>
  <c r="N393" i="2" s="1"/>
  <c r="D394" i="1" s="1"/>
  <c r="K1423" i="2"/>
  <c r="N1423" i="2" s="1"/>
  <c r="D1419" i="1" s="1"/>
  <c r="K722" i="2"/>
  <c r="K730" i="2"/>
  <c r="K735" i="2"/>
  <c r="N735" i="2" s="1"/>
  <c r="D735" i="1" s="1"/>
  <c r="K910" i="2"/>
  <c r="K926" i="2"/>
  <c r="K950" i="2"/>
  <c r="N950" i="2" s="1"/>
  <c r="D949" i="1" s="1"/>
  <c r="K962" i="2"/>
  <c r="K1056" i="2"/>
  <c r="N1056" i="2" s="1"/>
  <c r="D1054" i="1" s="1"/>
  <c r="K1070" i="2"/>
  <c r="N1070" i="2" s="1"/>
  <c r="D1068" i="1" s="1"/>
  <c r="K1100" i="2"/>
  <c r="N1100" i="2" s="1"/>
  <c r="D1098" i="1" s="1"/>
  <c r="K1116" i="2"/>
  <c r="K1132" i="2"/>
  <c r="K1142" i="2"/>
  <c r="K1152" i="2"/>
  <c r="K1177" i="2"/>
  <c r="N1177" i="2" s="1"/>
  <c r="D1175" i="1" s="1"/>
  <c r="K1219" i="2"/>
  <c r="K1348" i="2"/>
  <c r="K1380" i="2"/>
  <c r="N1380" i="2" s="1"/>
  <c r="K1415" i="2"/>
  <c r="K1464" i="2"/>
  <c r="K724" i="2"/>
  <c r="K731" i="2"/>
  <c r="K737" i="2"/>
  <c r="K1057" i="2"/>
  <c r="N1057" i="2" s="1"/>
  <c r="D1055" i="1" s="1"/>
  <c r="K1352" i="2"/>
  <c r="N1352" i="2" s="1"/>
  <c r="K1390" i="2"/>
  <c r="K1451" i="2"/>
  <c r="N1451" i="2" s="1"/>
  <c r="D1446" i="1" s="1"/>
  <c r="K1466" i="2"/>
  <c r="N1466" i="2" s="1"/>
  <c r="D1461" i="1" s="1"/>
  <c r="K938" i="2"/>
  <c r="N938" i="2" s="1"/>
  <c r="D937" i="1" s="1"/>
  <c r="K359" i="2"/>
  <c r="K434" i="2"/>
  <c r="N434" i="2" s="1"/>
  <c r="D435" i="1" s="1"/>
  <c r="K474" i="2"/>
  <c r="N474" i="2" s="1"/>
  <c r="D475" i="1" s="1"/>
  <c r="K492" i="2"/>
  <c r="K512" i="2"/>
  <c r="K535" i="2"/>
  <c r="K550" i="2"/>
  <c r="K397" i="2"/>
  <c r="K726" i="2"/>
  <c r="K733" i="2"/>
  <c r="K901" i="2"/>
  <c r="N901" i="2" s="1"/>
  <c r="D900" i="1" s="1"/>
  <c r="K916" i="2"/>
  <c r="K931" i="2"/>
  <c r="K1048" i="2"/>
  <c r="N1048" i="2" s="1"/>
  <c r="D1046" i="1" s="1"/>
  <c r="K1064" i="2"/>
  <c r="K1074" i="2"/>
  <c r="K1083" i="2"/>
  <c r="K1105" i="2"/>
  <c r="K1122" i="2"/>
  <c r="K1138" i="2"/>
  <c r="K1173" i="2"/>
  <c r="K1203" i="2"/>
  <c r="K1212" i="2"/>
  <c r="K1334" i="2"/>
  <c r="N1334" i="2" s="1"/>
  <c r="K1364" i="2"/>
  <c r="K1392" i="2"/>
  <c r="N1392" i="2" s="1"/>
  <c r="D1388" i="1" s="1"/>
  <c r="K1422" i="2"/>
  <c r="K1458" i="2"/>
  <c r="N875" i="2"/>
  <c r="D875" i="1" s="1"/>
  <c r="K1327" i="2"/>
  <c r="K9" i="2"/>
  <c r="K40" i="2"/>
  <c r="K52" i="2"/>
  <c r="K208" i="2"/>
  <c r="K296" i="2"/>
  <c r="K325" i="2"/>
  <c r="K343" i="2"/>
  <c r="K355" i="2"/>
  <c r="K366" i="2"/>
  <c r="K554" i="2"/>
  <c r="K598" i="2"/>
  <c r="K614" i="2"/>
  <c r="K710" i="2"/>
  <c r="K415" i="2"/>
  <c r="K423" i="2"/>
  <c r="K429" i="2"/>
  <c r="K447" i="2"/>
  <c r="K481" i="2"/>
  <c r="K513" i="2"/>
  <c r="N513" i="2" s="1"/>
  <c r="D514" i="1" s="1"/>
  <c r="K1286" i="2"/>
  <c r="N1286" i="2" s="1"/>
  <c r="D1284" i="1" s="1"/>
  <c r="K1321" i="2"/>
  <c r="N465" i="2"/>
  <c r="D466" i="1" s="1"/>
  <c r="N1036" i="2"/>
  <c r="D1034" i="1" s="1"/>
  <c r="K32" i="2"/>
  <c r="K44" i="2"/>
  <c r="K56" i="2"/>
  <c r="K64" i="2"/>
  <c r="K104" i="2"/>
  <c r="K580" i="2"/>
  <c r="K409" i="2"/>
  <c r="K435" i="2"/>
  <c r="K451" i="2"/>
  <c r="N451" i="2" s="1"/>
  <c r="D452" i="1" s="1"/>
  <c r="K466" i="2"/>
  <c r="K780" i="2"/>
  <c r="N780" i="2" s="1"/>
  <c r="D780" i="1" s="1"/>
  <c r="K895" i="2"/>
  <c r="N895" i="2" s="1"/>
  <c r="D895" i="1" s="1"/>
  <c r="K1318" i="2"/>
  <c r="N871" i="2"/>
  <c r="D871" i="1" s="1"/>
  <c r="K1320" i="2"/>
  <c r="K25" i="2"/>
  <c r="K48" i="2"/>
  <c r="K276" i="2"/>
  <c r="K314" i="2"/>
  <c r="N314" i="2" s="1"/>
  <c r="D315" i="1" s="1"/>
  <c r="K349" i="2"/>
  <c r="K370" i="2"/>
  <c r="K562" i="2"/>
  <c r="K602" i="2"/>
  <c r="K610" i="2"/>
  <c r="K708" i="2"/>
  <c r="K421" i="2"/>
  <c r="K431" i="2"/>
  <c r="K437" i="2"/>
  <c r="N437" i="2" s="1"/>
  <c r="D438" i="1" s="1"/>
  <c r="K455" i="2"/>
  <c r="K477" i="2"/>
  <c r="N477" i="2" s="1"/>
  <c r="D478" i="1" s="1"/>
  <c r="K809" i="2"/>
  <c r="N809" i="2" s="1"/>
  <c r="D809" i="1" s="1"/>
  <c r="K865" i="2"/>
  <c r="N865" i="2" s="1"/>
  <c r="D865" i="1" s="1"/>
  <c r="K170" i="2"/>
  <c r="K178" i="2"/>
  <c r="K222" i="2"/>
  <c r="K262" i="2"/>
  <c r="K682" i="2"/>
  <c r="K814" i="2"/>
  <c r="N814" i="2" s="1"/>
  <c r="D814" i="1" s="1"/>
  <c r="K838" i="2"/>
  <c r="N838" i="2" s="1"/>
  <c r="D838" i="1" s="1"/>
  <c r="K1459" i="2"/>
  <c r="K1472" i="2"/>
  <c r="N1472" i="2" s="1"/>
  <c r="D1467" i="1" s="1"/>
  <c r="K494" i="2"/>
  <c r="K490" i="2"/>
  <c r="K486" i="2"/>
  <c r="K478" i="2"/>
  <c r="K454" i="2"/>
  <c r="K450" i="2"/>
  <c r="K428" i="2"/>
  <c r="K418" i="2"/>
  <c r="K551" i="2"/>
  <c r="K146" i="2"/>
  <c r="K130" i="2"/>
  <c r="K118" i="2"/>
  <c r="K102" i="2"/>
  <c r="K1482" i="2"/>
  <c r="K868" i="2"/>
  <c r="K824" i="2"/>
  <c r="K810" i="2"/>
  <c r="K807" i="2"/>
  <c r="K750" i="2"/>
  <c r="K542" i="2"/>
  <c r="K538" i="2"/>
  <c r="K534" i="2"/>
  <c r="K596" i="2"/>
  <c r="K584" i="2"/>
  <c r="K568" i="2"/>
  <c r="K560" i="2"/>
  <c r="K79" i="2"/>
  <c r="K361" i="2"/>
  <c r="K330" i="2"/>
  <c r="K293" i="2"/>
  <c r="K266" i="2"/>
  <c r="K210" i="2"/>
  <c r="K206" i="2"/>
  <c r="K524" i="2"/>
  <c r="K517" i="2"/>
  <c r="K509" i="2"/>
  <c r="K505" i="2"/>
  <c r="K501" i="2"/>
  <c r="K684" i="2"/>
  <c r="K680" i="2"/>
  <c r="K668" i="2"/>
  <c r="K660" i="2"/>
  <c r="K637" i="2"/>
  <c r="K633" i="2"/>
  <c r="K85" i="2"/>
  <c r="K18" i="2"/>
  <c r="K344" i="2"/>
  <c r="K336" i="2"/>
  <c r="K303" i="2"/>
  <c r="K283" i="2"/>
  <c r="K252" i="2"/>
  <c r="K152" i="2"/>
  <c r="K1248" i="2"/>
  <c r="K998" i="2"/>
  <c r="K830" i="2"/>
  <c r="K804" i="2"/>
  <c r="K47" i="2"/>
  <c r="K55" i="2"/>
  <c r="K91" i="2"/>
  <c r="K576" i="2"/>
  <c r="N576" i="2" s="1"/>
  <c r="D577" i="1" s="1"/>
  <c r="K686" i="2"/>
  <c r="K499" i="2"/>
  <c r="K392" i="2"/>
  <c r="K802" i="2"/>
  <c r="K818" i="2"/>
  <c r="N818" i="2" s="1"/>
  <c r="D818" i="1" s="1"/>
  <c r="K1006" i="2"/>
  <c r="N1006" i="2" s="1"/>
  <c r="D1004" i="1" s="1"/>
  <c r="K1347" i="2"/>
  <c r="N1347" i="2" s="1"/>
  <c r="K1306" i="2"/>
  <c r="K1288" i="2"/>
  <c r="K1280" i="2"/>
  <c r="K1189" i="2"/>
  <c r="K980" i="2"/>
  <c r="K972" i="2"/>
  <c r="K863" i="2"/>
  <c r="K859" i="2"/>
  <c r="K853" i="2"/>
  <c r="K24" i="2"/>
  <c r="K39" i="2"/>
  <c r="K95" i="2"/>
  <c r="K230" i="2"/>
  <c r="K246" i="2"/>
  <c r="K559" i="2"/>
  <c r="K408" i="2"/>
  <c r="N408" i="2" s="1"/>
  <c r="D409" i="1" s="1"/>
  <c r="K414" i="2"/>
  <c r="N414" i="2" s="1"/>
  <c r="D415" i="1" s="1"/>
  <c r="K458" i="2"/>
  <c r="N458" i="2" s="1"/>
  <c r="D459" i="1" s="1"/>
  <c r="K503" i="2"/>
  <c r="K530" i="2"/>
  <c r="N530" i="2" s="1"/>
  <c r="D531" i="1" s="1"/>
  <c r="K851" i="2"/>
  <c r="N851" i="2" s="1"/>
  <c r="D851" i="1" s="1"/>
  <c r="K876" i="2"/>
  <c r="N876" i="2" s="1"/>
  <c r="D876" i="1" s="1"/>
  <c r="K1023" i="2"/>
  <c r="K1290" i="2"/>
  <c r="N1290" i="2" s="1"/>
  <c r="D1288" i="1" s="1"/>
  <c r="K1375" i="2"/>
  <c r="N1375" i="2" s="1"/>
  <c r="K1430" i="2"/>
  <c r="K1452" i="2"/>
  <c r="N1452" i="2" s="1"/>
  <c r="D1447" i="1" s="1"/>
  <c r="K456" i="2"/>
  <c r="K406" i="2"/>
  <c r="K713" i="2"/>
  <c r="K701" i="2"/>
  <c r="K698" i="2"/>
  <c r="K694" i="2"/>
  <c r="K687" i="2"/>
  <c r="K557" i="2"/>
  <c r="K108" i="2"/>
  <c r="K1488" i="2"/>
  <c r="K1476" i="2"/>
  <c r="K1032" i="2"/>
  <c r="K1010" i="2"/>
  <c r="K1000" i="2"/>
  <c r="K977" i="2"/>
  <c r="K786" i="2"/>
  <c r="K778" i="2"/>
  <c r="K460" i="2"/>
  <c r="K402" i="2"/>
  <c r="K133" i="2"/>
  <c r="K109" i="2"/>
  <c r="K74" i="2"/>
  <c r="K198" i="2"/>
  <c r="K186" i="2"/>
  <c r="K174" i="2"/>
  <c r="K166" i="2"/>
  <c r="K202" i="2"/>
  <c r="K650" i="2"/>
  <c r="K772" i="2"/>
  <c r="N772" i="2" s="1"/>
  <c r="D772" i="1" s="1"/>
  <c r="K782" i="2"/>
  <c r="K974" i="2"/>
  <c r="N974" i="2" s="1"/>
  <c r="D972" i="1" s="1"/>
  <c r="K983" i="2"/>
  <c r="N983" i="2" s="1"/>
  <c r="D981" i="1" s="1"/>
  <c r="K1002" i="2"/>
  <c r="K906" i="2"/>
  <c r="K471" i="2"/>
  <c r="K589" i="2"/>
  <c r="K287" i="2"/>
  <c r="K1246" i="2"/>
  <c r="K1182" i="2"/>
  <c r="K970" i="2"/>
  <c r="K770" i="2"/>
  <c r="K536" i="2"/>
  <c r="K654" i="2"/>
  <c r="K645" i="2"/>
  <c r="K600" i="2"/>
  <c r="K347" i="2"/>
  <c r="K331" i="2"/>
  <c r="K182" i="2"/>
  <c r="K190" i="2"/>
  <c r="K351" i="2"/>
  <c r="K592" i="2"/>
  <c r="N592" i="2" s="1"/>
  <c r="D593" i="1" s="1"/>
  <c r="K639" i="2"/>
  <c r="N639" i="2" s="1"/>
  <c r="D640" i="1" s="1"/>
  <c r="K410" i="2"/>
  <c r="N410" i="2" s="1"/>
  <c r="D411" i="1" s="1"/>
  <c r="K532" i="2"/>
  <c r="N532" i="2" s="1"/>
  <c r="D533" i="1" s="1"/>
  <c r="K791" i="2"/>
  <c r="N791" i="2" s="1"/>
  <c r="D791" i="1" s="1"/>
  <c r="K968" i="2"/>
  <c r="K978" i="2"/>
  <c r="N978" i="2" s="1"/>
  <c r="D976" i="1" s="1"/>
  <c r="K992" i="2"/>
  <c r="K1008" i="2"/>
  <c r="K1191" i="2"/>
  <c r="N1191" i="2" s="1"/>
  <c r="D1189" i="1" s="1"/>
  <c r="K1232" i="2"/>
  <c r="N1232" i="2" s="1"/>
  <c r="D1230" i="1" s="1"/>
  <c r="K1243" i="2"/>
  <c r="N1243" i="2" s="1"/>
  <c r="D1241" i="1" s="1"/>
  <c r="K1376" i="2"/>
  <c r="N1376" i="2" s="1"/>
  <c r="K1344" i="2"/>
  <c r="N1344" i="2" s="1"/>
  <c r="K921" i="2"/>
  <c r="K706" i="2"/>
  <c r="K699" i="2"/>
  <c r="K677" i="2"/>
  <c r="K63" i="2"/>
  <c r="K28" i="2"/>
  <c r="K20" i="2"/>
  <c r="N872" i="2"/>
  <c r="D872" i="1" s="1"/>
  <c r="K375" i="2"/>
  <c r="K1297" i="2"/>
  <c r="K1223" i="2"/>
  <c r="K1220" i="2"/>
  <c r="K1215" i="2"/>
  <c r="K1166" i="2"/>
  <c r="K1162" i="2"/>
  <c r="K1156" i="2"/>
  <c r="K1139" i="2"/>
  <c r="K1135" i="2"/>
  <c r="K1131" i="2"/>
  <c r="K1127" i="2"/>
  <c r="K1123" i="2"/>
  <c r="K1115" i="2"/>
  <c r="K1104" i="2"/>
  <c r="K1093" i="2"/>
  <c r="K829" i="2"/>
  <c r="K825" i="2"/>
  <c r="K822" i="2"/>
  <c r="K815" i="2"/>
  <c r="K811" i="2"/>
  <c r="K805" i="2"/>
  <c r="K801" i="2"/>
  <c r="K796" i="2"/>
  <c r="K729" i="2"/>
  <c r="K522" i="2"/>
  <c r="K519" i="2"/>
  <c r="K480" i="2"/>
  <c r="K472" i="2"/>
  <c r="K400" i="2"/>
  <c r="K707" i="2"/>
  <c r="K662" i="2"/>
  <c r="K605" i="2"/>
  <c r="K50" i="2"/>
  <c r="K15" i="2"/>
  <c r="K350" i="2"/>
  <c r="K334" i="2"/>
  <c r="K309" i="2"/>
  <c r="K286" i="2"/>
  <c r="K274" i="2"/>
  <c r="K162" i="2"/>
  <c r="K154" i="2"/>
  <c r="K884" i="2"/>
  <c r="N884" i="2" s="1"/>
  <c r="D884" i="1" s="1"/>
  <c r="K1489" i="2"/>
  <c r="N1489" i="2" s="1"/>
  <c r="K1487" i="2"/>
  <c r="K1485" i="2"/>
  <c r="K1450" i="2"/>
  <c r="K1432" i="2"/>
  <c r="K1391" i="2"/>
  <c r="K880" i="2"/>
  <c r="K257" i="2"/>
  <c r="K732" i="2"/>
  <c r="N732" i="2" s="1"/>
  <c r="D732" i="1" s="1"/>
  <c r="K821" i="2"/>
  <c r="N821" i="2" s="1"/>
  <c r="D821" i="1" s="1"/>
  <c r="K1295" i="2"/>
  <c r="K1289" i="2"/>
  <c r="K1281" i="2"/>
  <c r="K1274" i="2"/>
  <c r="K1216" i="2"/>
  <c r="K1213" i="2"/>
  <c r="K1210" i="2"/>
  <c r="K1207" i="2"/>
  <c r="K1206" i="2"/>
  <c r="K1145" i="2"/>
  <c r="K1141" i="2"/>
  <c r="K1129" i="2"/>
  <c r="K1125" i="2"/>
  <c r="K1121" i="2"/>
  <c r="K1117" i="2"/>
  <c r="K1109" i="2"/>
  <c r="K1099" i="2"/>
  <c r="K827" i="2"/>
  <c r="K823" i="2"/>
  <c r="K817" i="2"/>
  <c r="K813" i="2"/>
  <c r="K808" i="2"/>
  <c r="K803" i="2"/>
  <c r="K799" i="2"/>
  <c r="K723" i="2"/>
  <c r="K721" i="2"/>
  <c r="K515" i="2"/>
  <c r="K476" i="2"/>
  <c r="K453" i="2"/>
  <c r="K445" i="2"/>
  <c r="K711" i="2"/>
  <c r="K703" i="2"/>
  <c r="K666" i="2"/>
  <c r="K601" i="2"/>
  <c r="K582" i="2"/>
  <c r="K888" i="2"/>
  <c r="K892" i="2"/>
  <c r="K148" i="2"/>
  <c r="K69" i="2"/>
  <c r="K360" i="2"/>
  <c r="K346" i="2"/>
  <c r="K342" i="2"/>
  <c r="K319" i="2"/>
  <c r="K305" i="2"/>
  <c r="K278" i="2"/>
  <c r="K158" i="2"/>
  <c r="K58" i="2"/>
  <c r="K578" i="2"/>
  <c r="N578" i="2" s="1"/>
  <c r="D579" i="1" s="1"/>
  <c r="K670" i="2"/>
  <c r="K502" i="2"/>
  <c r="K491" i="2"/>
  <c r="K487" i="2"/>
  <c r="K444" i="2"/>
  <c r="K420" i="2"/>
  <c r="K691" i="2"/>
  <c r="K673" i="2"/>
  <c r="K608" i="2"/>
  <c r="K569" i="2"/>
  <c r="K565" i="2"/>
  <c r="K979" i="2"/>
  <c r="K781" i="2"/>
  <c r="K779" i="2"/>
  <c r="K774" i="2"/>
  <c r="K768" i="2"/>
  <c r="K765" i="2"/>
  <c r="K139" i="2"/>
  <c r="K115" i="2"/>
  <c r="K103" i="2"/>
  <c r="K248" i="2"/>
  <c r="K220" i="2"/>
  <c r="K209" i="2"/>
  <c r="K205" i="2"/>
  <c r="K201" i="2"/>
  <c r="K193" i="2"/>
  <c r="K92" i="2"/>
  <c r="K695" i="2"/>
  <c r="N695" i="2" s="1"/>
  <c r="D696" i="1" s="1"/>
  <c r="K440" i="2"/>
  <c r="N440" i="2" s="1"/>
  <c r="D441" i="1" s="1"/>
  <c r="K495" i="2"/>
  <c r="N495" i="2" s="1"/>
  <c r="D496" i="1" s="1"/>
  <c r="K787" i="2"/>
  <c r="N787" i="2" s="1"/>
  <c r="D787" i="1" s="1"/>
  <c r="K1075" i="2"/>
  <c r="K1071" i="2"/>
  <c r="K1054" i="2"/>
  <c r="K1052" i="2"/>
  <c r="K1046" i="2"/>
  <c r="K1044" i="2"/>
  <c r="K1038" i="2"/>
  <c r="K958" i="2"/>
  <c r="K856" i="2"/>
  <c r="K846" i="2"/>
  <c r="K832" i="2"/>
  <c r="N927" i="2"/>
  <c r="D926" i="1" s="1"/>
  <c r="K905" i="2"/>
  <c r="N905" i="2" s="1"/>
  <c r="D904" i="1" s="1"/>
  <c r="K26" i="2"/>
  <c r="K88" i="2"/>
  <c r="K99" i="2"/>
  <c r="K135" i="2"/>
  <c r="K224" i="2"/>
  <c r="K757" i="2"/>
  <c r="N757" i="2" s="1"/>
  <c r="D757" i="1" s="1"/>
  <c r="K789" i="2"/>
  <c r="N789" i="2" s="1"/>
  <c r="D789" i="1" s="1"/>
  <c r="K899" i="2"/>
  <c r="N899" i="2" s="1"/>
  <c r="D898" i="1" s="1"/>
  <c r="K909" i="2"/>
  <c r="K919" i="2"/>
  <c r="N919" i="2" s="1"/>
  <c r="D918" i="1" s="1"/>
  <c r="K981" i="2"/>
  <c r="K1465" i="2"/>
  <c r="K1463" i="2"/>
  <c r="K1431" i="2"/>
  <c r="K1417" i="2"/>
  <c r="K1413" i="2"/>
  <c r="K1409" i="2"/>
  <c r="K1399" i="2"/>
  <c r="K1371" i="2"/>
  <c r="N1371" i="2" s="1"/>
  <c r="K1240" i="2"/>
  <c r="K1239" i="2"/>
  <c r="K1236" i="2"/>
  <c r="K1198" i="2"/>
  <c r="K1187" i="2"/>
  <c r="K1184" i="2"/>
  <c r="K1180" i="2"/>
  <c r="K1178" i="2"/>
  <c r="K1031" i="2"/>
  <c r="K1029" i="2"/>
  <c r="K1025" i="2"/>
  <c r="K1250" i="2"/>
  <c r="K1197" i="2"/>
  <c r="K1094" i="2"/>
  <c r="K1034" i="2"/>
  <c r="K1004" i="2"/>
  <c r="K996" i="2"/>
  <c r="K985" i="2"/>
  <c r="K867" i="2"/>
  <c r="K849" i="2"/>
  <c r="K835" i="2"/>
  <c r="K773" i="2"/>
  <c r="K767" i="2"/>
  <c r="K748" i="2"/>
  <c r="N191" i="2"/>
  <c r="D192" i="1" s="1"/>
  <c r="K885" i="2"/>
  <c r="K140" i="2"/>
  <c r="K120" i="2"/>
  <c r="K83" i="2"/>
  <c r="K76" i="2"/>
  <c r="K72" i="2"/>
  <c r="K316" i="2"/>
  <c r="K261" i="2"/>
  <c r="K247" i="2"/>
  <c r="K188" i="2"/>
  <c r="K150" i="2"/>
  <c r="K87" i="2"/>
  <c r="K268" i="2"/>
  <c r="N268" i="2" s="1"/>
  <c r="D269" i="1" s="1"/>
  <c r="K854" i="2"/>
  <c r="N854" i="2" s="1"/>
  <c r="D854" i="1" s="1"/>
  <c r="K1194" i="2"/>
  <c r="N1194" i="2" s="1"/>
  <c r="D1192" i="1" s="1"/>
  <c r="K1420" i="2"/>
  <c r="K1418" i="2"/>
  <c r="K1414" i="2"/>
  <c r="K504" i="2"/>
  <c r="K493" i="2"/>
  <c r="K489" i="2"/>
  <c r="K436" i="2"/>
  <c r="K426" i="2"/>
  <c r="K693" i="2"/>
  <c r="K690" i="2"/>
  <c r="K679" i="2"/>
  <c r="K631" i="2"/>
  <c r="K597" i="2"/>
  <c r="K586" i="2"/>
  <c r="K567" i="2"/>
  <c r="K563" i="2"/>
  <c r="K552" i="2"/>
  <c r="K1381" i="2"/>
  <c r="N1381" i="2" s="1"/>
  <c r="K1373" i="2"/>
  <c r="N1373" i="2" s="1"/>
  <c r="K1369" i="2"/>
  <c r="N1369" i="2" s="1"/>
  <c r="K1365" i="2"/>
  <c r="N1365" i="2" s="1"/>
  <c r="K1361" i="2"/>
  <c r="N1361" i="2" s="1"/>
  <c r="K1357" i="2"/>
  <c r="N1357" i="2" s="1"/>
  <c r="K1345" i="2"/>
  <c r="N1345" i="2" s="1"/>
  <c r="K1341" i="2"/>
  <c r="N1341" i="2" s="1"/>
  <c r="K1339" i="2"/>
  <c r="N1339" i="2" s="1"/>
  <c r="K1335" i="2"/>
  <c r="N1335" i="2" s="1"/>
  <c r="K1315" i="2"/>
  <c r="K1313" i="2"/>
  <c r="K1308" i="2"/>
  <c r="K1300" i="2"/>
  <c r="K1235" i="2"/>
  <c r="K1228" i="2"/>
  <c r="K1195" i="2"/>
  <c r="K1183" i="2"/>
  <c r="K1106" i="2"/>
  <c r="K1102" i="2"/>
  <c r="K1095" i="2"/>
  <c r="K1091" i="2"/>
  <c r="K1084" i="2"/>
  <c r="K1080" i="2"/>
  <c r="K1079" i="2"/>
  <c r="K1001" i="2"/>
  <c r="K993" i="2"/>
  <c r="K991" i="2"/>
  <c r="K989" i="2"/>
  <c r="K987" i="2"/>
  <c r="K986" i="2"/>
  <c r="K984" i="2"/>
  <c r="K945" i="2"/>
  <c r="K935" i="2"/>
  <c r="K933" i="2"/>
  <c r="K848" i="2"/>
  <c r="K763" i="2"/>
  <c r="K753" i="2"/>
  <c r="K743" i="2"/>
  <c r="K741" i="2"/>
  <c r="K883" i="2"/>
  <c r="N883" i="2" s="1"/>
  <c r="D883" i="1" s="1"/>
  <c r="K136" i="2"/>
  <c r="K164" i="2"/>
  <c r="K176" i="2"/>
  <c r="K243" i="2"/>
  <c r="N243" i="2" s="1"/>
  <c r="D244" i="1" s="1"/>
  <c r="K761" i="2"/>
  <c r="K1088" i="2"/>
  <c r="K1326" i="2"/>
  <c r="K1467" i="2"/>
  <c r="K123" i="2"/>
  <c r="K101" i="2"/>
  <c r="K71" i="2"/>
  <c r="K354" i="2"/>
  <c r="K326" i="2"/>
  <c r="K234" i="2"/>
  <c r="K1480" i="2"/>
  <c r="K1444" i="2"/>
  <c r="K1437" i="2"/>
  <c r="K1434" i="2"/>
  <c r="K1426" i="2"/>
  <c r="K1126" i="2"/>
  <c r="K1041" i="2"/>
  <c r="K912" i="2"/>
  <c r="K900" i="2"/>
  <c r="K511" i="2"/>
  <c r="K507" i="2"/>
  <c r="K443" i="2"/>
  <c r="K439" i="2"/>
  <c r="K700" i="2"/>
  <c r="K678" i="2"/>
  <c r="K663" i="2"/>
  <c r="K1411" i="2"/>
  <c r="K1405" i="2"/>
  <c r="K1397" i="2"/>
  <c r="K1363" i="2"/>
  <c r="N1363" i="2" s="1"/>
  <c r="K1351" i="2"/>
  <c r="N1351" i="2" s="1"/>
  <c r="K1231" i="2"/>
  <c r="N870" i="2"/>
  <c r="D870" i="1" s="1"/>
  <c r="K1481" i="2"/>
  <c r="K1454" i="2"/>
  <c r="K1446" i="2"/>
  <c r="K1436" i="2"/>
  <c r="K1278" i="2"/>
  <c r="K1276" i="2"/>
  <c r="K925" i="2"/>
  <c r="O1426" i="2"/>
  <c r="N877" i="2"/>
  <c r="D877" i="1" s="1"/>
  <c r="N468" i="2"/>
  <c r="D469" i="1" s="1"/>
  <c r="N464" i="2"/>
  <c r="D465" i="1" s="1"/>
  <c r="N873" i="2"/>
  <c r="D873" i="1" s="1"/>
  <c r="K43" i="2"/>
  <c r="K75" i="2"/>
  <c r="K89" i="2"/>
  <c r="K124" i="2"/>
  <c r="K151" i="2"/>
  <c r="N151" i="2" s="1"/>
  <c r="D152" i="1" s="1"/>
  <c r="K1164" i="2"/>
  <c r="N1164" i="2" s="1"/>
  <c r="D1162" i="1" s="1"/>
  <c r="K1474" i="2"/>
  <c r="K1470" i="2"/>
  <c r="K1468" i="2"/>
  <c r="K1404" i="2"/>
  <c r="K1402" i="2"/>
  <c r="K1398" i="2"/>
  <c r="K1271" i="2"/>
  <c r="K1269" i="2"/>
  <c r="K1265" i="2"/>
  <c r="K1263" i="2"/>
  <c r="K1261" i="2"/>
  <c r="K1259" i="2"/>
  <c r="K1225" i="2"/>
  <c r="K794" i="2"/>
  <c r="K742" i="2"/>
  <c r="K738" i="2"/>
  <c r="K396" i="2"/>
  <c r="K516" i="2"/>
  <c r="K484" i="2"/>
  <c r="K462" i="2"/>
  <c r="K448" i="2"/>
  <c r="K419" i="2"/>
  <c r="K688" i="2"/>
  <c r="K685" i="2"/>
  <c r="K656" i="2"/>
  <c r="K653" i="2"/>
  <c r="K625" i="2"/>
  <c r="K622" i="2"/>
  <c r="K611" i="2"/>
  <c r="K604" i="2"/>
  <c r="K593" i="2"/>
  <c r="K590" i="2"/>
  <c r="K561" i="2"/>
  <c r="K558" i="2"/>
  <c r="K1160" i="2"/>
  <c r="K1149" i="2"/>
  <c r="K1110" i="2"/>
  <c r="K1108" i="2"/>
  <c r="K1062" i="2"/>
  <c r="K1021" i="2"/>
  <c r="K1017" i="2"/>
  <c r="K1015" i="2"/>
  <c r="K975" i="2"/>
  <c r="K971" i="2"/>
  <c r="K86" i="2"/>
  <c r="K373" i="2"/>
  <c r="K335" i="2"/>
  <c r="K327" i="2"/>
  <c r="K308" i="2"/>
  <c r="K277" i="2"/>
  <c r="K242" i="2"/>
  <c r="K238" i="2"/>
  <c r="K227" i="2"/>
  <c r="K185" i="2"/>
  <c r="K54" i="2"/>
  <c r="K132" i="2"/>
  <c r="K1158" i="2"/>
  <c r="N1158" i="2" s="1"/>
  <c r="D1156" i="1" s="1"/>
  <c r="K1403" i="2"/>
  <c r="K1401" i="2"/>
  <c r="K1305" i="2"/>
  <c r="K1301" i="2"/>
  <c r="K1266" i="2"/>
  <c r="K1264" i="2"/>
  <c r="K1260" i="2"/>
  <c r="K1255" i="2"/>
  <c r="K847" i="2"/>
  <c r="K845" i="2"/>
  <c r="K841" i="2"/>
  <c r="K837" i="2"/>
  <c r="K833" i="2"/>
  <c r="K797" i="2"/>
  <c r="K545" i="2"/>
  <c r="K531" i="2"/>
  <c r="K500" i="2"/>
  <c r="K467" i="2"/>
  <c r="K432" i="2"/>
  <c r="K405" i="2"/>
  <c r="K702" i="2"/>
  <c r="K683" i="2"/>
  <c r="K672" i="2"/>
  <c r="K669" i="2"/>
  <c r="K651" i="2"/>
  <c r="K638" i="2"/>
  <c r="K574" i="2"/>
  <c r="K1427" i="2"/>
  <c r="K648" i="2"/>
  <c r="N648" i="2" s="1"/>
  <c r="D649" i="1" s="1"/>
  <c r="K463" i="2"/>
  <c r="N463" i="2" s="1"/>
  <c r="D464" i="1" s="1"/>
  <c r="K869" i="2"/>
  <c r="N869" i="2" s="1"/>
  <c r="D869" i="1" s="1"/>
  <c r="K1328" i="2"/>
  <c r="K1490" i="2"/>
  <c r="K137" i="2"/>
  <c r="K119" i="2"/>
  <c r="K70" i="2"/>
  <c r="K379" i="2"/>
  <c r="K341" i="2"/>
  <c r="K279" i="2"/>
  <c r="K275" i="2"/>
  <c r="K240" i="2"/>
  <c r="K233" i="2"/>
  <c r="K229" i="2"/>
  <c r="K194" i="2"/>
  <c r="K1167" i="2"/>
  <c r="K1163" i="2"/>
  <c r="K1157" i="2"/>
  <c r="K1155" i="2"/>
  <c r="K1063" i="2"/>
  <c r="K1018" i="2"/>
  <c r="K966" i="2"/>
  <c r="K1486" i="2"/>
  <c r="K1447" i="2"/>
  <c r="K1433" i="2"/>
  <c r="K1429" i="2"/>
  <c r="K1185" i="2"/>
  <c r="K1460" i="2"/>
  <c r="K1388" i="2"/>
  <c r="K1372" i="2"/>
  <c r="N1372" i="2" s="1"/>
  <c r="K1356" i="2"/>
  <c r="N1356" i="2" s="1"/>
  <c r="K1241" i="2"/>
  <c r="K1199" i="2"/>
  <c r="N1199" i="2" s="1"/>
  <c r="D1197" i="1" s="1"/>
  <c r="G1330" i="2"/>
  <c r="K1412" i="2"/>
  <c r="K1309" i="2"/>
  <c r="K1292" i="2"/>
  <c r="K1192" i="2"/>
  <c r="K1188" i="2"/>
  <c r="K1176" i="2"/>
  <c r="K1172" i="2"/>
  <c r="K1092" i="2"/>
  <c r="K1089" i="2"/>
  <c r="K1013" i="2"/>
  <c r="K915" i="2"/>
  <c r="K911" i="2"/>
  <c r="K756" i="2"/>
  <c r="K1406" i="2"/>
  <c r="K917" i="2"/>
  <c r="N917" i="2" s="1"/>
  <c r="D916" i="1" s="1"/>
  <c r="K1296" i="2"/>
  <c r="N1296" i="2" s="1"/>
  <c r="D1294" i="1" s="1"/>
  <c r="K1410" i="2"/>
  <c r="K1408" i="2"/>
  <c r="K1294" i="2"/>
  <c r="K1007" i="2"/>
  <c r="K944" i="2"/>
  <c r="K776" i="2"/>
  <c r="K758" i="2"/>
  <c r="K942" i="2"/>
  <c r="N942" i="2" s="1"/>
  <c r="D941" i="1" s="1"/>
  <c r="K1077" i="2"/>
  <c r="N1077" i="2" s="1"/>
  <c r="D1075" i="1" s="1"/>
  <c r="K882" i="2"/>
  <c r="K1324" i="2"/>
  <c r="K144" i="2"/>
  <c r="K110" i="2"/>
  <c r="K62" i="2"/>
  <c r="K352" i="2"/>
  <c r="K292" i="2"/>
  <c r="K270" i="2"/>
  <c r="K254" i="2"/>
  <c r="K207" i="2"/>
  <c r="K385" i="2"/>
  <c r="K918" i="2"/>
  <c r="K937" i="2"/>
  <c r="N937" i="2" s="1"/>
  <c r="D936" i="1" s="1"/>
  <c r="K1473" i="2"/>
  <c r="K1453" i="2"/>
  <c r="K1445" i="2"/>
  <c r="K1421" i="2"/>
  <c r="K1400" i="2"/>
  <c r="K1350" i="2"/>
  <c r="N1350" i="2" s="1"/>
  <c r="K1336" i="2"/>
  <c r="N1336" i="2" s="1"/>
  <c r="K1257" i="2"/>
  <c r="K1291" i="2"/>
  <c r="K1287" i="2"/>
  <c r="K1211" i="2"/>
  <c r="K1055" i="2"/>
  <c r="K1033" i="2"/>
  <c r="K939" i="2"/>
  <c r="K751" i="2"/>
  <c r="K749" i="2"/>
  <c r="K736" i="2"/>
  <c r="K720" i="2"/>
  <c r="K159" i="2"/>
  <c r="N159" i="2" s="1"/>
  <c r="D160" i="1" s="1"/>
  <c r="K329" i="2"/>
  <c r="K745" i="2"/>
  <c r="N745" i="2" s="1"/>
  <c r="D745" i="1" s="1"/>
  <c r="K941" i="2"/>
  <c r="N941" i="2" s="1"/>
  <c r="D940" i="1" s="1"/>
  <c r="K1053" i="2"/>
  <c r="N1053" i="2" s="1"/>
  <c r="D1051" i="1" s="1"/>
  <c r="K1247" i="2"/>
  <c r="K1124" i="2"/>
  <c r="K1113" i="2"/>
  <c r="K857" i="2"/>
  <c r="K806" i="2"/>
  <c r="K1153" i="2"/>
  <c r="K1137" i="2"/>
  <c r="K982" i="2"/>
  <c r="N982" i="2" s="1"/>
  <c r="D980" i="1" s="1"/>
  <c r="K994" i="2"/>
  <c r="N994" i="2" s="1"/>
  <c r="D992" i="1" s="1"/>
  <c r="K1098" i="2"/>
  <c r="N1098" i="2" s="1"/>
  <c r="D1096" i="1" s="1"/>
  <c r="K1214" i="2"/>
  <c r="N1214" i="2" s="1"/>
  <c r="D1212" i="1" s="1"/>
  <c r="K1217" i="2"/>
  <c r="N1217" i="2" s="1"/>
  <c r="D1215" i="1" s="1"/>
  <c r="K1461" i="2"/>
  <c r="K1428" i="2"/>
  <c r="K1161" i="2"/>
  <c r="K1143" i="2"/>
  <c r="K1005" i="2"/>
  <c r="K1443" i="2"/>
  <c r="N1443" i="2" s="1"/>
  <c r="D1438" i="1" s="1"/>
  <c r="K1272" i="2"/>
  <c r="K1268" i="2"/>
  <c r="K1200" i="2"/>
  <c r="K1096" i="2"/>
  <c r="K1060" i="2"/>
  <c r="K1043" i="2"/>
  <c r="K930" i="2"/>
  <c r="K1382" i="2"/>
  <c r="N1382" i="2" s="1"/>
  <c r="K893" i="2"/>
  <c r="K1317" i="2"/>
  <c r="K332" i="3"/>
  <c r="M32" i="7"/>
  <c r="P32" i="7" s="1"/>
  <c r="M1053" i="17"/>
  <c r="L1352" i="6"/>
  <c r="L1262" i="6"/>
  <c r="L1227" i="6"/>
  <c r="L1113" i="6"/>
  <c r="I1109" i="6"/>
  <c r="L1109" i="6" s="1"/>
  <c r="I1047" i="6"/>
  <c r="L1047" i="6" s="1"/>
  <c r="I1044" i="6"/>
  <c r="L1044" i="6" s="1"/>
  <c r="L751" i="6"/>
  <c r="L721" i="6"/>
  <c r="I649" i="6"/>
  <c r="L649" i="6" s="1"/>
  <c r="L1359" i="6"/>
  <c r="L1334" i="6"/>
  <c r="L1307" i="6"/>
  <c r="L1228" i="6"/>
  <c r="L1137" i="6"/>
  <c r="L1133" i="6"/>
  <c r="L1126" i="6"/>
  <c r="L1116" i="6"/>
  <c r="L1081" i="6"/>
  <c r="L1049" i="6"/>
  <c r="L1030" i="6"/>
  <c r="L1012" i="6"/>
  <c r="L949" i="6"/>
  <c r="L828" i="6"/>
  <c r="L790" i="6"/>
  <c r="L762" i="6"/>
  <c r="L727" i="6"/>
  <c r="C1492" i="6"/>
  <c r="L1226" i="6"/>
  <c r="L1221" i="6"/>
  <c r="L1141" i="6"/>
  <c r="L951" i="6"/>
  <c r="L928" i="6"/>
  <c r="N1454" i="9"/>
  <c r="N1480" i="9"/>
  <c r="Q1480" i="9" s="1"/>
  <c r="H1475" i="1" s="1"/>
  <c r="N1426" i="9"/>
  <c r="E1492" i="9"/>
  <c r="N562" i="9"/>
  <c r="Q562" i="9" s="1"/>
  <c r="H563" i="1" s="1"/>
  <c r="N393" i="9"/>
  <c r="Q393" i="9" s="1"/>
  <c r="H394" i="1" s="1"/>
  <c r="N364" i="9"/>
  <c r="Q364" i="9" s="1"/>
  <c r="H365" i="1" s="1"/>
  <c r="N349" i="9"/>
  <c r="Q349" i="9" s="1"/>
  <c r="H350" i="1" s="1"/>
  <c r="N111" i="9"/>
  <c r="N382" i="3"/>
  <c r="L890" i="6"/>
  <c r="M879" i="16"/>
  <c r="N372" i="3"/>
  <c r="M198" i="17"/>
  <c r="M197" i="11"/>
  <c r="N880" i="9"/>
  <c r="N376" i="9"/>
  <c r="N384" i="9"/>
  <c r="N715" i="9"/>
  <c r="M1382" i="7"/>
  <c r="M952" i="17"/>
  <c r="I256" i="6"/>
  <c r="I1399" i="6"/>
  <c r="I1417" i="6"/>
  <c r="M13" i="7"/>
  <c r="P13" i="7" s="1"/>
  <c r="M619" i="7"/>
  <c r="P619" i="7" s="1"/>
  <c r="M491" i="11"/>
  <c r="M473" i="7"/>
  <c r="P473" i="7" s="1"/>
  <c r="M1187" i="10"/>
  <c r="M1186" i="10"/>
  <c r="M11" i="11"/>
  <c r="I702" i="13"/>
  <c r="I704" i="13"/>
  <c r="I134" i="6"/>
  <c r="M157" i="7"/>
  <c r="P157" i="7" s="1"/>
  <c r="I299" i="8"/>
  <c r="L299" i="8" s="1"/>
  <c r="I358" i="8"/>
  <c r="L358" i="8" s="1"/>
  <c r="I360" i="8"/>
  <c r="L360" i="8" s="1"/>
  <c r="K1335" i="3"/>
  <c r="I1362" i="6"/>
  <c r="L1362" i="6" s="1"/>
  <c r="L1361" i="6"/>
  <c r="L1412" i="6"/>
  <c r="M68" i="7"/>
  <c r="P68" i="7" s="1"/>
  <c r="M536" i="7"/>
  <c r="M789" i="10"/>
  <c r="M121" i="11"/>
  <c r="K941" i="3"/>
  <c r="M514" i="17"/>
  <c r="D1492" i="2"/>
  <c r="I1125" i="6"/>
  <c r="L1125" i="6" s="1"/>
  <c r="L1358" i="6"/>
  <c r="J1448" i="4"/>
  <c r="M117" i="7"/>
  <c r="P117" i="7" s="1"/>
  <c r="M657" i="7"/>
  <c r="P657" i="7" s="1"/>
  <c r="M696" i="7"/>
  <c r="P696" i="7" s="1"/>
  <c r="I1427" i="8"/>
  <c r="L1427" i="8" s="1"/>
  <c r="M198" i="10"/>
  <c r="M43" i="16"/>
  <c r="M1065" i="16"/>
  <c r="K1065" i="3"/>
  <c r="I35" i="6"/>
  <c r="M128" i="7"/>
  <c r="P128" i="7" s="1"/>
  <c r="M79" i="10"/>
  <c r="M240" i="10"/>
  <c r="M238" i="10"/>
  <c r="M1120" i="10"/>
  <c r="M1116" i="10"/>
  <c r="M541" i="10"/>
  <c r="M545" i="10"/>
  <c r="M152" i="16"/>
  <c r="L1364" i="6"/>
  <c r="I1218" i="6"/>
  <c r="L1218" i="6" s="1"/>
  <c r="I1163" i="6"/>
  <c r="L1163" i="6" s="1"/>
  <c r="I1147" i="6"/>
  <c r="L1147" i="6" s="1"/>
  <c r="I1051" i="6"/>
  <c r="L1051" i="6" s="1"/>
  <c r="I1002" i="6"/>
  <c r="L1002" i="6" s="1"/>
  <c r="L974" i="6"/>
  <c r="L941" i="6"/>
  <c r="I908" i="6"/>
  <c r="L908" i="6" s="1"/>
  <c r="I757" i="6"/>
  <c r="L757" i="6" s="1"/>
  <c r="I712" i="6"/>
  <c r="J712" i="6"/>
  <c r="I687" i="6"/>
  <c r="J687" i="6"/>
  <c r="J619" i="6"/>
  <c r="I619" i="6"/>
  <c r="I611" i="6"/>
  <c r="L611" i="6" s="1"/>
  <c r="L1219" i="6"/>
  <c r="L1298" i="6"/>
  <c r="I1201" i="6"/>
  <c r="L1201" i="6" s="1"/>
  <c r="I1157" i="6"/>
  <c r="L1157" i="6" s="1"/>
  <c r="L1057" i="6"/>
  <c r="I1043" i="6"/>
  <c r="L1043" i="6" s="1"/>
  <c r="I1039" i="6"/>
  <c r="L1039" i="6" s="1"/>
  <c r="L902" i="6"/>
  <c r="I859" i="6"/>
  <c r="L859" i="6" s="1"/>
  <c r="I845" i="6"/>
  <c r="L845" i="6" s="1"/>
  <c r="J684" i="6"/>
  <c r="L684" i="6" s="1"/>
  <c r="J682" i="6"/>
  <c r="L682" i="6" s="1"/>
  <c r="I680" i="6"/>
  <c r="L680" i="6" s="1"/>
  <c r="I614" i="6"/>
  <c r="J614" i="6"/>
  <c r="P943" i="9"/>
  <c r="P931" i="9"/>
  <c r="P916" i="9"/>
  <c r="P902" i="9"/>
  <c r="I894" i="6"/>
  <c r="L894" i="6" s="1"/>
  <c r="L1304" i="6"/>
  <c r="I1300" i="6"/>
  <c r="L1300" i="6" s="1"/>
  <c r="L1231" i="6"/>
  <c r="I938" i="6"/>
  <c r="L938" i="6" s="1"/>
  <c r="I870" i="6"/>
  <c r="L870" i="6" s="1"/>
  <c r="I783" i="6"/>
  <c r="L783" i="6" s="1"/>
  <c r="E1492" i="5"/>
  <c r="Q1376" i="9"/>
  <c r="H1373" i="1" s="1"/>
  <c r="I1335" i="6"/>
  <c r="L1335" i="6" s="1"/>
  <c r="I1179" i="6"/>
  <c r="L1179" i="6" s="1"/>
  <c r="L1119" i="6"/>
  <c r="I1052" i="6"/>
  <c r="L1052" i="6" s="1"/>
  <c r="I1103" i="6"/>
  <c r="L1103" i="6" s="1"/>
  <c r="I1094" i="6"/>
  <c r="L1094" i="6" s="1"/>
  <c r="I1019" i="6"/>
  <c r="L1019" i="6" s="1"/>
  <c r="I1006" i="6"/>
  <c r="L1006" i="6" s="1"/>
  <c r="I948" i="6"/>
  <c r="L948" i="6" s="1"/>
  <c r="J558" i="6"/>
  <c r="L558" i="6" s="1"/>
  <c r="I878" i="6"/>
  <c r="L878" i="6" s="1"/>
  <c r="M196" i="17"/>
  <c r="I1382" i="6"/>
  <c r="L1382" i="6" s="1"/>
  <c r="K1382" i="3"/>
  <c r="N1423" i="16" l="1"/>
  <c r="M1423" i="16"/>
  <c r="N1427" i="16"/>
  <c r="M1427" i="16"/>
  <c r="P1410" i="7"/>
  <c r="P1423" i="7"/>
  <c r="P1418" i="7"/>
  <c r="L1424" i="7"/>
  <c r="F1492" i="3"/>
  <c r="N1398" i="7"/>
  <c r="N1388" i="10"/>
  <c r="M1388" i="10"/>
  <c r="N1390" i="10"/>
  <c r="M1390" i="10"/>
  <c r="N1392" i="10"/>
  <c r="M1392" i="10"/>
  <c r="N1394" i="10"/>
  <c r="M1394" i="10"/>
  <c r="N1398" i="10"/>
  <c r="M1398" i="10"/>
  <c r="N1400" i="10"/>
  <c r="M1400" i="10"/>
  <c r="N1402" i="10"/>
  <c r="M1402" i="10"/>
  <c r="N1406" i="10"/>
  <c r="M1406" i="10"/>
  <c r="N1408" i="10"/>
  <c r="M1408" i="10"/>
  <c r="N1410" i="10"/>
  <c r="M1410" i="10"/>
  <c r="N1412" i="10"/>
  <c r="M1412" i="10"/>
  <c r="N1414" i="10"/>
  <c r="M1414" i="10"/>
  <c r="N1418" i="10"/>
  <c r="M1418" i="10"/>
  <c r="N1420" i="10"/>
  <c r="M1420" i="10"/>
  <c r="N1422" i="10"/>
  <c r="M1422" i="10"/>
  <c r="N1435" i="10"/>
  <c r="M1435" i="10"/>
  <c r="N1439" i="10"/>
  <c r="M1439" i="10"/>
  <c r="N1443" i="10"/>
  <c r="M1443" i="10"/>
  <c r="N1447" i="10"/>
  <c r="M1447" i="10"/>
  <c r="N1451" i="10"/>
  <c r="M1451" i="10"/>
  <c r="N1455" i="10"/>
  <c r="M1455" i="10"/>
  <c r="N1458" i="10"/>
  <c r="M1458" i="10"/>
  <c r="N1462" i="10"/>
  <c r="M1462" i="10"/>
  <c r="N1464" i="10"/>
  <c r="M1464" i="10"/>
  <c r="N1468" i="10"/>
  <c r="M1468" i="10"/>
  <c r="N1472" i="10"/>
  <c r="M1472" i="10"/>
  <c r="N1476" i="10"/>
  <c r="M1476" i="10"/>
  <c r="N1478" i="10"/>
  <c r="M1478" i="10"/>
  <c r="N1480" i="10"/>
  <c r="M1480" i="10"/>
  <c r="N1484" i="10"/>
  <c r="M1484" i="10"/>
  <c r="N1423" i="10"/>
  <c r="M1423" i="10"/>
  <c r="N907" i="17"/>
  <c r="M907" i="17"/>
  <c r="N910" i="17"/>
  <c r="M910" i="17"/>
  <c r="N912" i="17"/>
  <c r="M912" i="17"/>
  <c r="N914" i="17"/>
  <c r="M914" i="17"/>
  <c r="N916" i="17"/>
  <c r="M916" i="17"/>
  <c r="N921" i="17"/>
  <c r="M921" i="17"/>
  <c r="N925" i="17"/>
  <c r="M925" i="17"/>
  <c r="N928" i="17"/>
  <c r="M928" i="17"/>
  <c r="N930" i="17"/>
  <c r="M930" i="17"/>
  <c r="N932" i="17"/>
  <c r="M932" i="17"/>
  <c r="N937" i="17"/>
  <c r="M937" i="17"/>
  <c r="N939" i="17"/>
  <c r="M939" i="17"/>
  <c r="N941" i="17"/>
  <c r="M941" i="17"/>
  <c r="N1389" i="10"/>
  <c r="M1389" i="10"/>
  <c r="N1391" i="10"/>
  <c r="M1391" i="10"/>
  <c r="N1393" i="10"/>
  <c r="M1393" i="10"/>
  <c r="N1395" i="10"/>
  <c r="M1395" i="10"/>
  <c r="N1397" i="10"/>
  <c r="M1397" i="10"/>
  <c r="N1399" i="10"/>
  <c r="M1399" i="10"/>
  <c r="N1401" i="10"/>
  <c r="M1401" i="10"/>
  <c r="N1403" i="10"/>
  <c r="M1403" i="10"/>
  <c r="N1405" i="10"/>
  <c r="M1405" i="10"/>
  <c r="N1409" i="10"/>
  <c r="M1409" i="10"/>
  <c r="N1411" i="10"/>
  <c r="M1411" i="10"/>
  <c r="N1413" i="10"/>
  <c r="M1413" i="10"/>
  <c r="N1415" i="10"/>
  <c r="M1415" i="10"/>
  <c r="N1417" i="10"/>
  <c r="M1417" i="10"/>
  <c r="N1419" i="10"/>
  <c r="M1419" i="10"/>
  <c r="N1421" i="10"/>
  <c r="M1421" i="10"/>
  <c r="N1429" i="10"/>
  <c r="M1429" i="10"/>
  <c r="N1437" i="10"/>
  <c r="M1437" i="10"/>
  <c r="N1441" i="10"/>
  <c r="M1441" i="10"/>
  <c r="N1445" i="10"/>
  <c r="M1445" i="10"/>
  <c r="N1449" i="10"/>
  <c r="M1449" i="10"/>
  <c r="N1456" i="10"/>
  <c r="M1456" i="10"/>
  <c r="N1460" i="10"/>
  <c r="M1460" i="10"/>
  <c r="N1467" i="10"/>
  <c r="M1467" i="10"/>
  <c r="N1469" i="10"/>
  <c r="M1469" i="10"/>
  <c r="N1471" i="10"/>
  <c r="M1471" i="10"/>
  <c r="N1473" i="10"/>
  <c r="M1473" i="10"/>
  <c r="N1475" i="10"/>
  <c r="M1475" i="10"/>
  <c r="N1477" i="10"/>
  <c r="M1477" i="10"/>
  <c r="N1479" i="10"/>
  <c r="M1479" i="10"/>
  <c r="N1481" i="10"/>
  <c r="M1481" i="10"/>
  <c r="N1483" i="10"/>
  <c r="M1483" i="10"/>
  <c r="N1485" i="10"/>
  <c r="M1485" i="10"/>
  <c r="N1487" i="10"/>
  <c r="M1487" i="10"/>
  <c r="N1489" i="10"/>
  <c r="M1489" i="10"/>
  <c r="N906" i="17"/>
  <c r="M906" i="17"/>
  <c r="N908" i="17"/>
  <c r="M908" i="17"/>
  <c r="N911" i="17"/>
  <c r="M911" i="17"/>
  <c r="N913" i="17"/>
  <c r="M913" i="17"/>
  <c r="N915" i="17"/>
  <c r="M915" i="17"/>
  <c r="N918" i="17"/>
  <c r="M918" i="17"/>
  <c r="N923" i="17"/>
  <c r="M923" i="17"/>
  <c r="N926" i="17"/>
  <c r="M926" i="17"/>
  <c r="N929" i="17"/>
  <c r="M929" i="17"/>
  <c r="N933" i="17"/>
  <c r="M933" i="17"/>
  <c r="N936" i="17"/>
  <c r="M936" i="17"/>
  <c r="N938" i="17"/>
  <c r="M938" i="17"/>
  <c r="N940" i="17"/>
  <c r="M940" i="17"/>
  <c r="N1385" i="9"/>
  <c r="G9" i="13"/>
  <c r="G11" i="13"/>
  <c r="G13" i="13"/>
  <c r="G15" i="13"/>
  <c r="G17" i="13"/>
  <c r="G19" i="13"/>
  <c r="G21" i="13"/>
  <c r="G23" i="13"/>
  <c r="G25" i="13"/>
  <c r="G27" i="13"/>
  <c r="G29" i="13"/>
  <c r="G31" i="13"/>
  <c r="G33" i="13"/>
  <c r="G35" i="13"/>
  <c r="G37" i="13"/>
  <c r="G39" i="13"/>
  <c r="G41" i="13"/>
  <c r="G43" i="13"/>
  <c r="G45" i="13"/>
  <c r="G47" i="13"/>
  <c r="G49" i="13"/>
  <c r="G51" i="13"/>
  <c r="G53" i="13"/>
  <c r="G55" i="13"/>
  <c r="G57" i="13"/>
  <c r="G59" i="13"/>
  <c r="G61" i="13"/>
  <c r="G63" i="13"/>
  <c r="G65" i="13"/>
  <c r="G67" i="13"/>
  <c r="G69" i="13"/>
  <c r="G71" i="13"/>
  <c r="G73" i="13"/>
  <c r="G75" i="13"/>
  <c r="G77" i="13"/>
  <c r="G79" i="13"/>
  <c r="G81" i="13"/>
  <c r="G83" i="13"/>
  <c r="G85" i="13"/>
  <c r="G87" i="13"/>
  <c r="G89" i="13"/>
  <c r="G91" i="13"/>
  <c r="G93" i="13"/>
  <c r="G95" i="13"/>
  <c r="G97" i="13"/>
  <c r="G99" i="13"/>
  <c r="G101" i="13"/>
  <c r="G103" i="13"/>
  <c r="G105" i="13"/>
  <c r="G107" i="13"/>
  <c r="G109" i="13"/>
  <c r="G111" i="13"/>
  <c r="G113" i="13"/>
  <c r="G115" i="13"/>
  <c r="G117" i="13"/>
  <c r="G119" i="13"/>
  <c r="G121" i="13"/>
  <c r="G123" i="13"/>
  <c r="G125" i="13"/>
  <c r="G127" i="13"/>
  <c r="G129" i="13"/>
  <c r="G131" i="13"/>
  <c r="G133" i="13"/>
  <c r="G135" i="13"/>
  <c r="G137" i="13"/>
  <c r="G139" i="13"/>
  <c r="G141" i="13"/>
  <c r="G143" i="13"/>
  <c r="G145" i="13"/>
  <c r="G147" i="13"/>
  <c r="G149" i="13"/>
  <c r="G151" i="13"/>
  <c r="G153" i="13"/>
  <c r="G155" i="13"/>
  <c r="G157" i="13"/>
  <c r="G159" i="13"/>
  <c r="G161" i="13"/>
  <c r="G163" i="13"/>
  <c r="G165" i="13"/>
  <c r="G167" i="13"/>
  <c r="G169" i="13"/>
  <c r="G171" i="13"/>
  <c r="G173" i="13"/>
  <c r="G175" i="13"/>
  <c r="G177" i="13"/>
  <c r="G179" i="13"/>
  <c r="G181" i="13"/>
  <c r="G183" i="13"/>
  <c r="G185" i="13"/>
  <c r="G187" i="13"/>
  <c r="G189" i="13"/>
  <c r="G191" i="13"/>
  <c r="G193" i="13"/>
  <c r="G195" i="13"/>
  <c r="G197" i="13"/>
  <c r="G199" i="13"/>
  <c r="G201" i="13"/>
  <c r="G203" i="13"/>
  <c r="G205" i="13"/>
  <c r="G207" i="13"/>
  <c r="G209" i="13"/>
  <c r="G211" i="13"/>
  <c r="G213" i="13"/>
  <c r="G215" i="13"/>
  <c r="G217" i="13"/>
  <c r="G219" i="13"/>
  <c r="G221" i="13"/>
  <c r="G223" i="13"/>
  <c r="G225" i="13"/>
  <c r="G227" i="13"/>
  <c r="G229" i="13"/>
  <c r="G231" i="13"/>
  <c r="G233" i="13"/>
  <c r="G235" i="13"/>
  <c r="G237" i="13"/>
  <c r="G239" i="13"/>
  <c r="G241" i="13"/>
  <c r="G243" i="13"/>
  <c r="G245" i="13"/>
  <c r="G247" i="13"/>
  <c r="G249" i="13"/>
  <c r="G251" i="13"/>
  <c r="G253" i="13"/>
  <c r="G255" i="13"/>
  <c r="G257" i="13"/>
  <c r="G259" i="13"/>
  <c r="G261" i="13"/>
  <c r="G263" i="13"/>
  <c r="G265" i="13"/>
  <c r="G267" i="13"/>
  <c r="G269" i="13"/>
  <c r="G271" i="13"/>
  <c r="G273" i="13"/>
  <c r="G275" i="13"/>
  <c r="G277" i="13"/>
  <c r="G279" i="13"/>
  <c r="G281" i="13"/>
  <c r="G283" i="13"/>
  <c r="G285" i="13"/>
  <c r="G287" i="13"/>
  <c r="G289" i="13"/>
  <c r="G291" i="13"/>
  <c r="G293" i="13"/>
  <c r="G295" i="13"/>
  <c r="G297" i="13"/>
  <c r="G299" i="13"/>
  <c r="G301" i="13"/>
  <c r="G303" i="13"/>
  <c r="G305" i="13"/>
  <c r="G307" i="13"/>
  <c r="G309" i="13"/>
  <c r="G311" i="13"/>
  <c r="G313" i="13"/>
  <c r="G315" i="13"/>
  <c r="G317" i="13"/>
  <c r="G319" i="13"/>
  <c r="G321" i="13"/>
  <c r="G323" i="13"/>
  <c r="G325" i="13"/>
  <c r="G327" i="13"/>
  <c r="G329" i="13"/>
  <c r="G331" i="13"/>
  <c r="G333" i="13"/>
  <c r="G335" i="13"/>
  <c r="G337" i="13"/>
  <c r="G339" i="13"/>
  <c r="G341" i="13"/>
  <c r="G343" i="13"/>
  <c r="G345" i="13"/>
  <c r="G347" i="13"/>
  <c r="G349" i="13"/>
  <c r="G351" i="13"/>
  <c r="G353" i="13"/>
  <c r="G355" i="13"/>
  <c r="G357" i="13"/>
  <c r="G359" i="13"/>
  <c r="G361" i="13"/>
  <c r="G363" i="13"/>
  <c r="G365" i="13"/>
  <c r="G367" i="13"/>
  <c r="G369" i="13"/>
  <c r="G371" i="13"/>
  <c r="G373" i="13"/>
  <c r="G375" i="13"/>
  <c r="G377" i="13"/>
  <c r="G379" i="13"/>
  <c r="G381" i="13"/>
  <c r="G383" i="13"/>
  <c r="G385" i="13"/>
  <c r="G6" i="13"/>
  <c r="G8" i="13"/>
  <c r="H8" i="13" s="1"/>
  <c r="G12" i="13"/>
  <c r="G16" i="13"/>
  <c r="H16" i="13" s="1"/>
  <c r="G20" i="13"/>
  <c r="G24" i="13"/>
  <c r="H24" i="13" s="1"/>
  <c r="G28" i="13"/>
  <c r="G32" i="13"/>
  <c r="H32" i="13" s="1"/>
  <c r="G36" i="13"/>
  <c r="G40" i="13"/>
  <c r="H40" i="13" s="1"/>
  <c r="G44" i="13"/>
  <c r="G48" i="13"/>
  <c r="H48" i="13" s="1"/>
  <c r="G52" i="13"/>
  <c r="G56" i="13"/>
  <c r="H56" i="13" s="1"/>
  <c r="G60" i="13"/>
  <c r="G64" i="13"/>
  <c r="H64" i="13" s="1"/>
  <c r="G68" i="13"/>
  <c r="G72" i="13"/>
  <c r="H72" i="13" s="1"/>
  <c r="G76" i="13"/>
  <c r="G80" i="13"/>
  <c r="H80" i="13" s="1"/>
  <c r="G84" i="13"/>
  <c r="G88" i="13"/>
  <c r="H88" i="13" s="1"/>
  <c r="G92" i="13"/>
  <c r="G96" i="13"/>
  <c r="H96" i="13" s="1"/>
  <c r="G100" i="13"/>
  <c r="G104" i="13"/>
  <c r="H104" i="13" s="1"/>
  <c r="G108" i="13"/>
  <c r="G112" i="13"/>
  <c r="H112" i="13" s="1"/>
  <c r="G116" i="13"/>
  <c r="G120" i="13"/>
  <c r="H120" i="13" s="1"/>
  <c r="G124" i="13"/>
  <c r="G128" i="13"/>
  <c r="H128" i="13" s="1"/>
  <c r="G132" i="13"/>
  <c r="G136" i="13"/>
  <c r="H136" i="13" s="1"/>
  <c r="G140" i="13"/>
  <c r="G144" i="13"/>
  <c r="H144" i="13" s="1"/>
  <c r="G148" i="13"/>
  <c r="G152" i="13"/>
  <c r="H152" i="13" s="1"/>
  <c r="G156" i="13"/>
  <c r="G160" i="13"/>
  <c r="H160" i="13" s="1"/>
  <c r="G164" i="13"/>
  <c r="G168" i="13"/>
  <c r="H168" i="13" s="1"/>
  <c r="G172" i="13"/>
  <c r="G176" i="13"/>
  <c r="H176" i="13" s="1"/>
  <c r="G180" i="13"/>
  <c r="G184" i="13"/>
  <c r="H184" i="13" s="1"/>
  <c r="G188" i="13"/>
  <c r="G192" i="13"/>
  <c r="H192" i="13" s="1"/>
  <c r="G196" i="13"/>
  <c r="G200" i="13"/>
  <c r="H200" i="13" s="1"/>
  <c r="G204" i="13"/>
  <c r="G208" i="13"/>
  <c r="H208" i="13" s="1"/>
  <c r="G212" i="13"/>
  <c r="G216" i="13"/>
  <c r="H216" i="13" s="1"/>
  <c r="G220" i="13"/>
  <c r="G224" i="13"/>
  <c r="H224" i="13" s="1"/>
  <c r="G228" i="13"/>
  <c r="G232" i="13"/>
  <c r="H232" i="13" s="1"/>
  <c r="G236" i="13"/>
  <c r="G240" i="13"/>
  <c r="H240" i="13" s="1"/>
  <c r="G244" i="13"/>
  <c r="G248" i="13"/>
  <c r="H248" i="13" s="1"/>
  <c r="G252" i="13"/>
  <c r="G256" i="13"/>
  <c r="H256" i="13" s="1"/>
  <c r="G260" i="13"/>
  <c r="G264" i="13"/>
  <c r="H264" i="13" s="1"/>
  <c r="G268" i="13"/>
  <c r="G272" i="13"/>
  <c r="H272" i="13" s="1"/>
  <c r="G276" i="13"/>
  <c r="G280" i="13"/>
  <c r="H280" i="13" s="1"/>
  <c r="G284" i="13"/>
  <c r="G288" i="13"/>
  <c r="H288" i="13" s="1"/>
  <c r="G292" i="13"/>
  <c r="G296" i="13"/>
  <c r="H296" i="13" s="1"/>
  <c r="G300" i="13"/>
  <c r="G304" i="13"/>
  <c r="H304" i="13" s="1"/>
  <c r="G308" i="13"/>
  <c r="G312" i="13"/>
  <c r="H312" i="13" s="1"/>
  <c r="G316" i="13"/>
  <c r="G320" i="13"/>
  <c r="H320" i="13" s="1"/>
  <c r="G324" i="13"/>
  <c r="G328" i="13"/>
  <c r="H328" i="13" s="1"/>
  <c r="G332" i="13"/>
  <c r="G336" i="13"/>
  <c r="H336" i="13" s="1"/>
  <c r="G340" i="13"/>
  <c r="G344" i="13"/>
  <c r="H344" i="13" s="1"/>
  <c r="G348" i="13"/>
  <c r="G352" i="13"/>
  <c r="H352" i="13" s="1"/>
  <c r="G356" i="13"/>
  <c r="G360" i="13"/>
  <c r="H360" i="13" s="1"/>
  <c r="G364" i="13"/>
  <c r="G368" i="13"/>
  <c r="H368" i="13" s="1"/>
  <c r="G372" i="13"/>
  <c r="G376" i="13"/>
  <c r="H376" i="13" s="1"/>
  <c r="G380" i="13"/>
  <c r="G384" i="13"/>
  <c r="H384" i="13" s="1"/>
  <c r="G7" i="13"/>
  <c r="G10" i="13"/>
  <c r="G18" i="13"/>
  <c r="G26" i="13"/>
  <c r="G34" i="13"/>
  <c r="G42" i="13"/>
  <c r="G50" i="13"/>
  <c r="G58" i="13"/>
  <c r="G66" i="13"/>
  <c r="G74" i="13"/>
  <c r="G82" i="13"/>
  <c r="G90" i="13"/>
  <c r="G98" i="13"/>
  <c r="G106" i="13"/>
  <c r="G114" i="13"/>
  <c r="G122" i="13"/>
  <c r="G130" i="13"/>
  <c r="G138" i="13"/>
  <c r="G146" i="13"/>
  <c r="G154" i="13"/>
  <c r="G162" i="13"/>
  <c r="G170" i="13"/>
  <c r="G178" i="13"/>
  <c r="G186" i="13"/>
  <c r="G194" i="13"/>
  <c r="G202" i="13"/>
  <c r="G210" i="13"/>
  <c r="G218" i="13"/>
  <c r="G226" i="13"/>
  <c r="G234" i="13"/>
  <c r="G242" i="13"/>
  <c r="G250" i="13"/>
  <c r="G258" i="13"/>
  <c r="G266" i="13"/>
  <c r="G274" i="13"/>
  <c r="G282" i="13"/>
  <c r="G290" i="13"/>
  <c r="G298" i="13"/>
  <c r="G306" i="13"/>
  <c r="G314" i="13"/>
  <c r="G322" i="13"/>
  <c r="G330" i="13"/>
  <c r="G338" i="13"/>
  <c r="G346" i="13"/>
  <c r="G354" i="13"/>
  <c r="G362" i="13"/>
  <c r="G370" i="13"/>
  <c r="G378" i="13"/>
  <c r="G386" i="13"/>
  <c r="G14" i="13"/>
  <c r="G22" i="13"/>
  <c r="G30" i="13"/>
  <c r="G38" i="13"/>
  <c r="G46" i="13"/>
  <c r="G54" i="13"/>
  <c r="G62" i="13"/>
  <c r="G70" i="13"/>
  <c r="G78" i="13"/>
  <c r="G86" i="13"/>
  <c r="G94" i="13"/>
  <c r="G102" i="13"/>
  <c r="G110" i="13"/>
  <c r="G118" i="13"/>
  <c r="G126" i="13"/>
  <c r="G134" i="13"/>
  <c r="G142" i="13"/>
  <c r="G150" i="13"/>
  <c r="G158" i="13"/>
  <c r="G166" i="13"/>
  <c r="G174" i="13"/>
  <c r="G182" i="13"/>
  <c r="G190" i="13"/>
  <c r="G198" i="13"/>
  <c r="G206" i="13"/>
  <c r="G214" i="13"/>
  <c r="G222" i="13"/>
  <c r="G230" i="13"/>
  <c r="G238" i="13"/>
  <c r="G246" i="13"/>
  <c r="G254" i="13"/>
  <c r="G262" i="13"/>
  <c r="G270" i="13"/>
  <c r="G278" i="13"/>
  <c r="G286" i="13"/>
  <c r="G294" i="13"/>
  <c r="G302" i="13"/>
  <c r="G310" i="13"/>
  <c r="G318" i="13"/>
  <c r="G326" i="13"/>
  <c r="G334" i="13"/>
  <c r="G342" i="13"/>
  <c r="G350" i="13"/>
  <c r="G358" i="13"/>
  <c r="G366" i="13"/>
  <c r="G374" i="13"/>
  <c r="G382" i="13"/>
  <c r="P1389" i="7"/>
  <c r="G1334" i="13"/>
  <c r="G1336" i="13"/>
  <c r="G1338" i="13"/>
  <c r="G1340" i="13"/>
  <c r="G1342" i="13"/>
  <c r="G1344" i="13"/>
  <c r="G1346" i="13"/>
  <c r="G1348" i="13"/>
  <c r="G1350" i="13"/>
  <c r="G1352" i="13"/>
  <c r="G1354" i="13"/>
  <c r="G1356" i="13"/>
  <c r="G1358" i="13"/>
  <c r="G1360" i="13"/>
  <c r="G1362" i="13"/>
  <c r="G1364" i="13"/>
  <c r="G1366" i="13"/>
  <c r="G1368" i="13"/>
  <c r="G1370" i="13"/>
  <c r="G1372" i="13"/>
  <c r="G1374" i="13"/>
  <c r="G1376" i="13"/>
  <c r="G1378" i="13"/>
  <c r="G1380" i="13"/>
  <c r="G1382" i="13"/>
  <c r="G1384" i="13"/>
  <c r="G1333" i="13"/>
  <c r="G1337" i="13"/>
  <c r="G1341" i="13"/>
  <c r="G1345" i="13"/>
  <c r="G1349" i="13"/>
  <c r="G1353" i="13"/>
  <c r="G1357" i="13"/>
  <c r="G1361" i="13"/>
  <c r="G1365" i="13"/>
  <c r="G1369" i="13"/>
  <c r="G1373" i="13"/>
  <c r="G1377" i="13"/>
  <c r="G1381" i="13"/>
  <c r="G1332" i="13"/>
  <c r="G1335" i="13"/>
  <c r="G1343" i="13"/>
  <c r="G1351" i="13"/>
  <c r="G1359" i="13"/>
  <c r="G1367" i="13"/>
  <c r="G1375" i="13"/>
  <c r="G1383" i="13"/>
  <c r="G1347" i="13"/>
  <c r="G1363" i="13"/>
  <c r="G1379" i="13"/>
  <c r="G1339" i="13"/>
  <c r="G1371" i="13"/>
  <c r="G1355" i="13"/>
  <c r="J387" i="2"/>
  <c r="K899" i="7"/>
  <c r="K901" i="7"/>
  <c r="K903" i="7"/>
  <c r="K905" i="7"/>
  <c r="K907" i="7"/>
  <c r="K909" i="7"/>
  <c r="K911" i="7"/>
  <c r="K913" i="7"/>
  <c r="K915" i="7"/>
  <c r="K917" i="7"/>
  <c r="K919" i="7"/>
  <c r="K921" i="7"/>
  <c r="K923" i="7"/>
  <c r="K925" i="7"/>
  <c r="K927" i="7"/>
  <c r="K929" i="7"/>
  <c r="K931" i="7"/>
  <c r="K933" i="7"/>
  <c r="K935" i="7"/>
  <c r="K937" i="7"/>
  <c r="K939" i="7"/>
  <c r="K941" i="7"/>
  <c r="K943" i="7"/>
  <c r="K945" i="7"/>
  <c r="K947" i="7"/>
  <c r="K949" i="7"/>
  <c r="K951" i="7"/>
  <c r="K953" i="7"/>
  <c r="K955" i="7"/>
  <c r="K957" i="7"/>
  <c r="K959" i="7"/>
  <c r="K961" i="7"/>
  <c r="K898" i="7"/>
  <c r="K900" i="7"/>
  <c r="K904" i="7"/>
  <c r="K908" i="7"/>
  <c r="K912" i="7"/>
  <c r="K916" i="7"/>
  <c r="K920" i="7"/>
  <c r="K924" i="7"/>
  <c r="K928" i="7"/>
  <c r="K932" i="7"/>
  <c r="K936" i="7"/>
  <c r="K940" i="7"/>
  <c r="K944" i="7"/>
  <c r="K948" i="7"/>
  <c r="K952" i="7"/>
  <c r="K956" i="7"/>
  <c r="K960" i="7"/>
  <c r="K906" i="7"/>
  <c r="K914" i="7"/>
  <c r="K922" i="7"/>
  <c r="K930" i="7"/>
  <c r="K938" i="7"/>
  <c r="K946" i="7"/>
  <c r="K954" i="7"/>
  <c r="K962" i="7"/>
  <c r="K902" i="7"/>
  <c r="K910" i="7"/>
  <c r="K918" i="7"/>
  <c r="K926" i="7"/>
  <c r="K934" i="7"/>
  <c r="K942" i="7"/>
  <c r="K950" i="7"/>
  <c r="K958" i="7"/>
  <c r="G966" i="8"/>
  <c r="G968" i="8"/>
  <c r="G970" i="8"/>
  <c r="G972" i="8"/>
  <c r="G974" i="8"/>
  <c r="G976" i="8"/>
  <c r="G978" i="8"/>
  <c r="G980" i="8"/>
  <c r="G982" i="8"/>
  <c r="G984" i="8"/>
  <c r="G986" i="8"/>
  <c r="G988" i="8"/>
  <c r="G990" i="8"/>
  <c r="G992" i="8"/>
  <c r="G994" i="8"/>
  <c r="G996" i="8"/>
  <c r="G998" i="8"/>
  <c r="G1000" i="8"/>
  <c r="G1002" i="8"/>
  <c r="G1004" i="8"/>
  <c r="G1006" i="8"/>
  <c r="G1008" i="8"/>
  <c r="G1010" i="8"/>
  <c r="G1012" i="8"/>
  <c r="G1014" i="8"/>
  <c r="G1016" i="8"/>
  <c r="G1018" i="8"/>
  <c r="G1020" i="8"/>
  <c r="G1022" i="8"/>
  <c r="G1024" i="8"/>
  <c r="G1026" i="8"/>
  <c r="G1028" i="8"/>
  <c r="G1030" i="8"/>
  <c r="G1032" i="8"/>
  <c r="G1034" i="8"/>
  <c r="G1036" i="8"/>
  <c r="G1038" i="8"/>
  <c r="G1040" i="8"/>
  <c r="G1042" i="8"/>
  <c r="G1044" i="8"/>
  <c r="G1046" i="8"/>
  <c r="G1048" i="8"/>
  <c r="G1050" i="8"/>
  <c r="G1052" i="8"/>
  <c r="G1054" i="8"/>
  <c r="G1056" i="8"/>
  <c r="G1058" i="8"/>
  <c r="G1060" i="8"/>
  <c r="G1062" i="8"/>
  <c r="G1064" i="8"/>
  <c r="G1066" i="8"/>
  <c r="G1068" i="8"/>
  <c r="G1070" i="8"/>
  <c r="G1072" i="8"/>
  <c r="G1074" i="8"/>
  <c r="G1076" i="8"/>
  <c r="G1078" i="8"/>
  <c r="G1080" i="8"/>
  <c r="G1082" i="8"/>
  <c r="G1084" i="8"/>
  <c r="G1086" i="8"/>
  <c r="G1088" i="8"/>
  <c r="G1090" i="8"/>
  <c r="G1092" i="8"/>
  <c r="G1094" i="8"/>
  <c r="G1096" i="8"/>
  <c r="G1098" i="8"/>
  <c r="G1100" i="8"/>
  <c r="G1102" i="8"/>
  <c r="G1104" i="8"/>
  <c r="G1106" i="8"/>
  <c r="G1108" i="8"/>
  <c r="G1110" i="8"/>
  <c r="G1112" i="8"/>
  <c r="G1114" i="8"/>
  <c r="G1116" i="8"/>
  <c r="G1118" i="8"/>
  <c r="G1120" i="8"/>
  <c r="G1122" i="8"/>
  <c r="G1124" i="8"/>
  <c r="G1126" i="8"/>
  <c r="G1128" i="8"/>
  <c r="G1130" i="8"/>
  <c r="G1132" i="8"/>
  <c r="G1134" i="8"/>
  <c r="G1136" i="8"/>
  <c r="G1138" i="8"/>
  <c r="G1140" i="8"/>
  <c r="G1142" i="8"/>
  <c r="G1144" i="8"/>
  <c r="G1146" i="8"/>
  <c r="G1148" i="8"/>
  <c r="G1150" i="8"/>
  <c r="G1152" i="8"/>
  <c r="G1154" i="8"/>
  <c r="G1156" i="8"/>
  <c r="G1158" i="8"/>
  <c r="G1160" i="8"/>
  <c r="G1162" i="8"/>
  <c r="G1164" i="8"/>
  <c r="G1166" i="8"/>
  <c r="G1168" i="8"/>
  <c r="G1170" i="8"/>
  <c r="G1172" i="8"/>
  <c r="G1174" i="8"/>
  <c r="G1176" i="8"/>
  <c r="G1178" i="8"/>
  <c r="G1180" i="8"/>
  <c r="G1182" i="8"/>
  <c r="G1184" i="8"/>
  <c r="G1186" i="8"/>
  <c r="G1188" i="8"/>
  <c r="G1190" i="8"/>
  <c r="G1192" i="8"/>
  <c r="G1194" i="8"/>
  <c r="G1196" i="8"/>
  <c r="G1198" i="8"/>
  <c r="G1200" i="8"/>
  <c r="G1202" i="8"/>
  <c r="G1204" i="8"/>
  <c r="G1206" i="8"/>
  <c r="G1208" i="8"/>
  <c r="G1210" i="8"/>
  <c r="G1212" i="8"/>
  <c r="G1214" i="8"/>
  <c r="G1216" i="8"/>
  <c r="G1218" i="8"/>
  <c r="G1220" i="8"/>
  <c r="G1222" i="8"/>
  <c r="G1224" i="8"/>
  <c r="G1226" i="8"/>
  <c r="G1228" i="8"/>
  <c r="G1230" i="8"/>
  <c r="G1232" i="8"/>
  <c r="G1234" i="8"/>
  <c r="G1236" i="8"/>
  <c r="G1238" i="8"/>
  <c r="G1240" i="8"/>
  <c r="G1242" i="8"/>
  <c r="G1244" i="8"/>
  <c r="G1246" i="8"/>
  <c r="G1248" i="8"/>
  <c r="G1250" i="8"/>
  <c r="G1252" i="8"/>
  <c r="G1254" i="8"/>
  <c r="G1256" i="8"/>
  <c r="G1258" i="8"/>
  <c r="G1260" i="8"/>
  <c r="G1262" i="8"/>
  <c r="G1264" i="8"/>
  <c r="G1266" i="8"/>
  <c r="G1268" i="8"/>
  <c r="G1270" i="8"/>
  <c r="G1272" i="8"/>
  <c r="G1274" i="8"/>
  <c r="G1276" i="8"/>
  <c r="G1278" i="8"/>
  <c r="G1280" i="8"/>
  <c r="G1282" i="8"/>
  <c r="G1284" i="8"/>
  <c r="G1286" i="8"/>
  <c r="G1288" i="8"/>
  <c r="G1290" i="8"/>
  <c r="G1292" i="8"/>
  <c r="G1294" i="8"/>
  <c r="G969" i="8"/>
  <c r="G973" i="8"/>
  <c r="G977" i="8"/>
  <c r="G981" i="8"/>
  <c r="G985" i="8"/>
  <c r="G989" i="8"/>
  <c r="G993" i="8"/>
  <c r="G997" i="8"/>
  <c r="G1001" i="8"/>
  <c r="G1005" i="8"/>
  <c r="G1009" i="8"/>
  <c r="G1013" i="8"/>
  <c r="G1017" i="8"/>
  <c r="G1021" i="8"/>
  <c r="G1025" i="8"/>
  <c r="G1029" i="8"/>
  <c r="G1033" i="8"/>
  <c r="G1037" i="8"/>
  <c r="G1041" i="8"/>
  <c r="G1045" i="8"/>
  <c r="G1049" i="8"/>
  <c r="G1053" i="8"/>
  <c r="G1057" i="8"/>
  <c r="G1061" i="8"/>
  <c r="G1065" i="8"/>
  <c r="G1069" i="8"/>
  <c r="G1073" i="8"/>
  <c r="G1077" i="8"/>
  <c r="G1081" i="8"/>
  <c r="G1085" i="8"/>
  <c r="G1089" i="8"/>
  <c r="G1093" i="8"/>
  <c r="G1097" i="8"/>
  <c r="G1101" i="8"/>
  <c r="G1105" i="8"/>
  <c r="G1109" i="8"/>
  <c r="G1113" i="8"/>
  <c r="G1117" i="8"/>
  <c r="G1121" i="8"/>
  <c r="G1125" i="8"/>
  <c r="G1129" i="8"/>
  <c r="G1133" i="8"/>
  <c r="G1137" i="8"/>
  <c r="G1141" i="8"/>
  <c r="G1145" i="8"/>
  <c r="G1149" i="8"/>
  <c r="G1153" i="8"/>
  <c r="G1157" i="8"/>
  <c r="G1161" i="8"/>
  <c r="G1165" i="8"/>
  <c r="G1169" i="8"/>
  <c r="G1173" i="8"/>
  <c r="G1177" i="8"/>
  <c r="G1181" i="8"/>
  <c r="G1185" i="8"/>
  <c r="G1189" i="8"/>
  <c r="G1193" i="8"/>
  <c r="G1197" i="8"/>
  <c r="G1201" i="8"/>
  <c r="G1205" i="8"/>
  <c r="G1209" i="8"/>
  <c r="G1213" i="8"/>
  <c r="G1217" i="8"/>
  <c r="G1221" i="8"/>
  <c r="G1225" i="8"/>
  <c r="G1229" i="8"/>
  <c r="G1233" i="8"/>
  <c r="G1237" i="8"/>
  <c r="G1241" i="8"/>
  <c r="G1245" i="8"/>
  <c r="G1249" i="8"/>
  <c r="G1253" i="8"/>
  <c r="G1257" i="8"/>
  <c r="G1261" i="8"/>
  <c r="G1265" i="8"/>
  <c r="G1269" i="8"/>
  <c r="G1273" i="8"/>
  <c r="G1277" i="8"/>
  <c r="G1281" i="8"/>
  <c r="G1285" i="8"/>
  <c r="G1289" i="8"/>
  <c r="G1293" i="8"/>
  <c r="G1296" i="8"/>
  <c r="G1298" i="8"/>
  <c r="G1300" i="8"/>
  <c r="G1302" i="8"/>
  <c r="G1304" i="8"/>
  <c r="G1306" i="8"/>
  <c r="G1308" i="8"/>
  <c r="G1310" i="8"/>
  <c r="G1312" i="8"/>
  <c r="G1314" i="8"/>
  <c r="G1316" i="8"/>
  <c r="G1318" i="8"/>
  <c r="G1320" i="8"/>
  <c r="G1322" i="8"/>
  <c r="G1324" i="8"/>
  <c r="G1326" i="8"/>
  <c r="G1328" i="8"/>
  <c r="G965" i="8"/>
  <c r="G967" i="8"/>
  <c r="G975" i="8"/>
  <c r="G983" i="8"/>
  <c r="G991" i="8"/>
  <c r="G999" i="8"/>
  <c r="G1007" i="8"/>
  <c r="G1015" i="8"/>
  <c r="G1023" i="8"/>
  <c r="G1031" i="8"/>
  <c r="G1039" i="8"/>
  <c r="G1047" i="8"/>
  <c r="G1055" i="8"/>
  <c r="G1063" i="8"/>
  <c r="G1071" i="8"/>
  <c r="G1079" i="8"/>
  <c r="G1087" i="8"/>
  <c r="G1095" i="8"/>
  <c r="G1103" i="8"/>
  <c r="G1111" i="8"/>
  <c r="G1119" i="8"/>
  <c r="G1127" i="8"/>
  <c r="G1135" i="8"/>
  <c r="G1143" i="8"/>
  <c r="G1151" i="8"/>
  <c r="G1159" i="8"/>
  <c r="G1167" i="8"/>
  <c r="G1175" i="8"/>
  <c r="G1183" i="8"/>
  <c r="G1191" i="8"/>
  <c r="G1199" i="8"/>
  <c r="G1207" i="8"/>
  <c r="H1207" i="8" s="1"/>
  <c r="G1215" i="8"/>
  <c r="G1223" i="8"/>
  <c r="H1223" i="8" s="1"/>
  <c r="G1231" i="8"/>
  <c r="G1239" i="8"/>
  <c r="H1239" i="8" s="1"/>
  <c r="G1247" i="8"/>
  <c r="G1255" i="8"/>
  <c r="H1255" i="8" s="1"/>
  <c r="G1263" i="8"/>
  <c r="G1271" i="8"/>
  <c r="H1271" i="8" s="1"/>
  <c r="G1279" i="8"/>
  <c r="G1287" i="8"/>
  <c r="H1287" i="8" s="1"/>
  <c r="G1295" i="8"/>
  <c r="G1299" i="8"/>
  <c r="G1303" i="8"/>
  <c r="G1307" i="8"/>
  <c r="G1311" i="8"/>
  <c r="G1315" i="8"/>
  <c r="G1319" i="8"/>
  <c r="G1323" i="8"/>
  <c r="G1327" i="8"/>
  <c r="G971" i="8"/>
  <c r="H971" i="8" s="1"/>
  <c r="G979" i="8"/>
  <c r="G987" i="8"/>
  <c r="H987" i="8" s="1"/>
  <c r="G995" i="8"/>
  <c r="G1003" i="8"/>
  <c r="H1003" i="8" s="1"/>
  <c r="G1011" i="8"/>
  <c r="G1019" i="8"/>
  <c r="H1019" i="8" s="1"/>
  <c r="G1027" i="8"/>
  <c r="G1035" i="8"/>
  <c r="H1035" i="8" s="1"/>
  <c r="G1043" i="8"/>
  <c r="G1051" i="8"/>
  <c r="H1051" i="8" s="1"/>
  <c r="G1059" i="8"/>
  <c r="G1067" i="8"/>
  <c r="H1067" i="8" s="1"/>
  <c r="G1075" i="8"/>
  <c r="G1083" i="8"/>
  <c r="H1083" i="8" s="1"/>
  <c r="G1091" i="8"/>
  <c r="G1099" i="8"/>
  <c r="H1099" i="8" s="1"/>
  <c r="G1107" i="8"/>
  <c r="G1115" i="8"/>
  <c r="H1115" i="8" s="1"/>
  <c r="G1123" i="8"/>
  <c r="G1131" i="8"/>
  <c r="H1131" i="8" s="1"/>
  <c r="G1139" i="8"/>
  <c r="G1147" i="8"/>
  <c r="G1155" i="8"/>
  <c r="G1163" i="8"/>
  <c r="G1171" i="8"/>
  <c r="G1179" i="8"/>
  <c r="G1187" i="8"/>
  <c r="G1195" i="8"/>
  <c r="G1203" i="8"/>
  <c r="G1211" i="8"/>
  <c r="G1219" i="8"/>
  <c r="G1227" i="8"/>
  <c r="G1235" i="8"/>
  <c r="G1243" i="8"/>
  <c r="G1251" i="8"/>
  <c r="G1259" i="8"/>
  <c r="G1267" i="8"/>
  <c r="G1275" i="8"/>
  <c r="G1283" i="8"/>
  <c r="G1291" i="8"/>
  <c r="G1297" i="8"/>
  <c r="G1301" i="8"/>
  <c r="G1305" i="8"/>
  <c r="G1309" i="8"/>
  <c r="G1313" i="8"/>
  <c r="G1317" i="8"/>
  <c r="G1321" i="8"/>
  <c r="G1325" i="8"/>
  <c r="G1329" i="8"/>
  <c r="G1388" i="8"/>
  <c r="H1388" i="8" s="1"/>
  <c r="G1390" i="8"/>
  <c r="G1392" i="8"/>
  <c r="H1392" i="8" s="1"/>
  <c r="G1394" i="8"/>
  <c r="G1396" i="8"/>
  <c r="H1396" i="8" s="1"/>
  <c r="G1398" i="8"/>
  <c r="G1400" i="8"/>
  <c r="H1400" i="8" s="1"/>
  <c r="G1402" i="8"/>
  <c r="G1404" i="8"/>
  <c r="H1404" i="8" s="1"/>
  <c r="G1406" i="8"/>
  <c r="G1408" i="8"/>
  <c r="H1408" i="8" s="1"/>
  <c r="J1408" i="8" s="1"/>
  <c r="G1410" i="8"/>
  <c r="G1412" i="8"/>
  <c r="H1412" i="8" s="1"/>
  <c r="G1414" i="8"/>
  <c r="G1416" i="8"/>
  <c r="H1416" i="8" s="1"/>
  <c r="G1418" i="8"/>
  <c r="G1420" i="8"/>
  <c r="H1420" i="8" s="1"/>
  <c r="G1422" i="8"/>
  <c r="G1387" i="8"/>
  <c r="G1389" i="8"/>
  <c r="G1393" i="8"/>
  <c r="G1397" i="8"/>
  <c r="G1401" i="8"/>
  <c r="G1405" i="8"/>
  <c r="G1409" i="8"/>
  <c r="G1413" i="8"/>
  <c r="G1417" i="8"/>
  <c r="G1421" i="8"/>
  <c r="G1391" i="8"/>
  <c r="G1399" i="8"/>
  <c r="G1407" i="8"/>
  <c r="G1415" i="8"/>
  <c r="G1423" i="8"/>
  <c r="G1395" i="8"/>
  <c r="G1403" i="8"/>
  <c r="H1403" i="8" s="1"/>
  <c r="G1411" i="8"/>
  <c r="G1419" i="8"/>
  <c r="H1419" i="8" s="1"/>
  <c r="P1395" i="7"/>
  <c r="G899" i="13"/>
  <c r="G901" i="13"/>
  <c r="G903" i="13"/>
  <c r="G905" i="13"/>
  <c r="G907" i="13"/>
  <c r="G909" i="13"/>
  <c r="G911" i="13"/>
  <c r="G913" i="13"/>
  <c r="G915" i="13"/>
  <c r="G917" i="13"/>
  <c r="G919" i="13"/>
  <c r="G921" i="13"/>
  <c r="G923" i="13"/>
  <c r="G925" i="13"/>
  <c r="G927" i="13"/>
  <c r="G929" i="13"/>
  <c r="G931" i="13"/>
  <c r="G933" i="13"/>
  <c r="G935" i="13"/>
  <c r="G937" i="13"/>
  <c r="G939" i="13"/>
  <c r="G941" i="13"/>
  <c r="G943" i="13"/>
  <c r="G945" i="13"/>
  <c r="G947" i="13"/>
  <c r="G949" i="13"/>
  <c r="G951" i="13"/>
  <c r="G953" i="13"/>
  <c r="G955" i="13"/>
  <c r="G957" i="13"/>
  <c r="G959" i="13"/>
  <c r="G961" i="13"/>
  <c r="G898" i="13"/>
  <c r="G900" i="13"/>
  <c r="G904" i="13"/>
  <c r="G908" i="13"/>
  <c r="G912" i="13"/>
  <c r="G916" i="13"/>
  <c r="G920" i="13"/>
  <c r="G924" i="13"/>
  <c r="G928" i="13"/>
  <c r="G932" i="13"/>
  <c r="G936" i="13"/>
  <c r="G940" i="13"/>
  <c r="G944" i="13"/>
  <c r="G948" i="13"/>
  <c r="G952" i="13"/>
  <c r="G956" i="13"/>
  <c r="G960" i="13"/>
  <c r="G906" i="13"/>
  <c r="G914" i="13"/>
  <c r="G922" i="13"/>
  <c r="G930" i="13"/>
  <c r="G938" i="13"/>
  <c r="G946" i="13"/>
  <c r="G954" i="13"/>
  <c r="G962" i="13"/>
  <c r="G910" i="13"/>
  <c r="G926" i="13"/>
  <c r="G942" i="13"/>
  <c r="G958" i="13"/>
  <c r="G902" i="13"/>
  <c r="G918" i="13"/>
  <c r="G934" i="13"/>
  <c r="G950" i="13"/>
  <c r="F1492" i="7"/>
  <c r="J718" i="6"/>
  <c r="P1404" i="7"/>
  <c r="G1428" i="13"/>
  <c r="G1430" i="13"/>
  <c r="G1432" i="13"/>
  <c r="G1434" i="13"/>
  <c r="G1436" i="13"/>
  <c r="G1438" i="13"/>
  <c r="G1440" i="13"/>
  <c r="G1442" i="13"/>
  <c r="G1444" i="13"/>
  <c r="G1446" i="13"/>
  <c r="G1448" i="13"/>
  <c r="G1450" i="13"/>
  <c r="G1452" i="13"/>
  <c r="G1454" i="13"/>
  <c r="G1456" i="13"/>
  <c r="G1458" i="13"/>
  <c r="G1460" i="13"/>
  <c r="G1462" i="13"/>
  <c r="G1464" i="13"/>
  <c r="G1466" i="13"/>
  <c r="G1468" i="13"/>
  <c r="G1470" i="13"/>
  <c r="G1472" i="13"/>
  <c r="G1474" i="13"/>
  <c r="G1476" i="13"/>
  <c r="G1478" i="13"/>
  <c r="G1480" i="13"/>
  <c r="G1482" i="13"/>
  <c r="G1484" i="13"/>
  <c r="G1486" i="13"/>
  <c r="G1488" i="13"/>
  <c r="G1490" i="13"/>
  <c r="G1427" i="13"/>
  <c r="G1431" i="13"/>
  <c r="G1435" i="13"/>
  <c r="H1435" i="13" s="1"/>
  <c r="I1435" i="13" s="1"/>
  <c r="G1439" i="13"/>
  <c r="G1443" i="13"/>
  <c r="G1447" i="13"/>
  <c r="G1451" i="13"/>
  <c r="H1451" i="13" s="1"/>
  <c r="G1455" i="13"/>
  <c r="G1459" i="13"/>
  <c r="G1463" i="13"/>
  <c r="G1467" i="13"/>
  <c r="H1467" i="13" s="1"/>
  <c r="G1471" i="13"/>
  <c r="G1475" i="13"/>
  <c r="G1479" i="13"/>
  <c r="G1483" i="13"/>
  <c r="H1483" i="13" s="1"/>
  <c r="G1487" i="13"/>
  <c r="G1426" i="13"/>
  <c r="G1429" i="13"/>
  <c r="G1437" i="13"/>
  <c r="G1445" i="13"/>
  <c r="G1453" i="13"/>
  <c r="G1461" i="13"/>
  <c r="G1469" i="13"/>
  <c r="G1477" i="13"/>
  <c r="G1485" i="13"/>
  <c r="G1433" i="13"/>
  <c r="G1449" i="13"/>
  <c r="H1449" i="13" s="1"/>
  <c r="G1465" i="13"/>
  <c r="G1481" i="13"/>
  <c r="H1481" i="13" s="1"/>
  <c r="G1441" i="13"/>
  <c r="G1473" i="13"/>
  <c r="H1473" i="13" s="1"/>
  <c r="G1457" i="13"/>
  <c r="G1489" i="13"/>
  <c r="H1489" i="13" s="1"/>
  <c r="G1389" i="13"/>
  <c r="G1391" i="13"/>
  <c r="G1393" i="13"/>
  <c r="G1395" i="13"/>
  <c r="G1397" i="13"/>
  <c r="G1399" i="13"/>
  <c r="G1401" i="13"/>
  <c r="G1403" i="13"/>
  <c r="G1405" i="13"/>
  <c r="G1407" i="13"/>
  <c r="G1409" i="13"/>
  <c r="G1411" i="13"/>
  <c r="G1413" i="13"/>
  <c r="G1415" i="13"/>
  <c r="G1417" i="13"/>
  <c r="G1419" i="13"/>
  <c r="G1421" i="13"/>
  <c r="G1423" i="13"/>
  <c r="G1390" i="13"/>
  <c r="G1394" i="13"/>
  <c r="G1398" i="13"/>
  <c r="G1402" i="13"/>
  <c r="G1406" i="13"/>
  <c r="G1410" i="13"/>
  <c r="G1414" i="13"/>
  <c r="G1418" i="13"/>
  <c r="G1422" i="13"/>
  <c r="G1388" i="13"/>
  <c r="G1396" i="13"/>
  <c r="G1404" i="13"/>
  <c r="G1412" i="13"/>
  <c r="G1420" i="13"/>
  <c r="G1392" i="13"/>
  <c r="G1408" i="13"/>
  <c r="G1387" i="13"/>
  <c r="G1400" i="13"/>
  <c r="G1416" i="13"/>
  <c r="P1403" i="7"/>
  <c r="J718" i="2"/>
  <c r="G1492" i="2"/>
  <c r="K965" i="2"/>
  <c r="J1330" i="2"/>
  <c r="N1397" i="7"/>
  <c r="P1397" i="7" s="1"/>
  <c r="J1393" i="1" s="1"/>
  <c r="N1413" i="7"/>
  <c r="P1413" i="7" s="1"/>
  <c r="J1409" i="1" s="1"/>
  <c r="G722" i="13"/>
  <c r="G724" i="13"/>
  <c r="G726" i="13"/>
  <c r="G728" i="13"/>
  <c r="G730" i="13"/>
  <c r="G732" i="13"/>
  <c r="G734" i="13"/>
  <c r="G736" i="13"/>
  <c r="G738" i="13"/>
  <c r="G740" i="13"/>
  <c r="G742" i="13"/>
  <c r="G744" i="13"/>
  <c r="G746" i="13"/>
  <c r="G748" i="13"/>
  <c r="G750" i="13"/>
  <c r="G752" i="13"/>
  <c r="G754" i="13"/>
  <c r="G756" i="13"/>
  <c r="G758" i="13"/>
  <c r="G760" i="13"/>
  <c r="G762" i="13"/>
  <c r="G764" i="13"/>
  <c r="G766" i="13"/>
  <c r="G768" i="13"/>
  <c r="G770" i="13"/>
  <c r="G772" i="13"/>
  <c r="G774" i="13"/>
  <c r="G776" i="13"/>
  <c r="G778" i="13"/>
  <c r="G780" i="13"/>
  <c r="G782" i="13"/>
  <c r="G784" i="13"/>
  <c r="G786" i="13"/>
  <c r="G788" i="13"/>
  <c r="G790" i="13"/>
  <c r="G792" i="13"/>
  <c r="G794" i="13"/>
  <c r="G796" i="13"/>
  <c r="G798" i="13"/>
  <c r="G800" i="13"/>
  <c r="G802" i="13"/>
  <c r="G804" i="13"/>
  <c r="G806" i="13"/>
  <c r="G808" i="13"/>
  <c r="G810" i="13"/>
  <c r="G812" i="13"/>
  <c r="G814" i="13"/>
  <c r="G816" i="13"/>
  <c r="G818" i="13"/>
  <c r="G820" i="13"/>
  <c r="G822" i="13"/>
  <c r="G824" i="13"/>
  <c r="G826" i="13"/>
  <c r="G828" i="13"/>
  <c r="G830" i="13"/>
  <c r="G832" i="13"/>
  <c r="G834" i="13"/>
  <c r="G836" i="13"/>
  <c r="G838" i="13"/>
  <c r="G840" i="13"/>
  <c r="G842" i="13"/>
  <c r="G844" i="13"/>
  <c r="G846" i="13"/>
  <c r="G848" i="13"/>
  <c r="G850" i="13"/>
  <c r="G852" i="13"/>
  <c r="G854" i="13"/>
  <c r="G856" i="13"/>
  <c r="G858" i="13"/>
  <c r="G860" i="13"/>
  <c r="G862" i="13"/>
  <c r="G864" i="13"/>
  <c r="G866" i="13"/>
  <c r="G868" i="13"/>
  <c r="G870" i="13"/>
  <c r="G872" i="13"/>
  <c r="G874" i="13"/>
  <c r="G876" i="13"/>
  <c r="G878" i="13"/>
  <c r="G880" i="13"/>
  <c r="G882" i="13"/>
  <c r="G884" i="13"/>
  <c r="G886" i="13"/>
  <c r="G888" i="13"/>
  <c r="G890" i="13"/>
  <c r="G892" i="13"/>
  <c r="G894" i="13"/>
  <c r="G720" i="13"/>
  <c r="G721" i="13"/>
  <c r="G725" i="13"/>
  <c r="G729" i="13"/>
  <c r="G733" i="13"/>
  <c r="G737" i="13"/>
  <c r="G741" i="13"/>
  <c r="G745" i="13"/>
  <c r="G749" i="13"/>
  <c r="G753" i="13"/>
  <c r="G757" i="13"/>
  <c r="G761" i="13"/>
  <c r="G765" i="13"/>
  <c r="G769" i="13"/>
  <c r="G773" i="13"/>
  <c r="G777" i="13"/>
  <c r="G781" i="13"/>
  <c r="G785" i="13"/>
  <c r="G789" i="13"/>
  <c r="G793" i="13"/>
  <c r="G797" i="13"/>
  <c r="G801" i="13"/>
  <c r="G805" i="13"/>
  <c r="G809" i="13"/>
  <c r="G813" i="13"/>
  <c r="G817" i="13"/>
  <c r="G821" i="13"/>
  <c r="G825" i="13"/>
  <c r="G829" i="13"/>
  <c r="G833" i="13"/>
  <c r="G837" i="13"/>
  <c r="G841" i="13"/>
  <c r="G845" i="13"/>
  <c r="G849" i="13"/>
  <c r="G853" i="13"/>
  <c r="G857" i="13"/>
  <c r="G861" i="13"/>
  <c r="G865" i="13"/>
  <c r="G869" i="13"/>
  <c r="G873" i="13"/>
  <c r="G877" i="13"/>
  <c r="G881" i="13"/>
  <c r="G885" i="13"/>
  <c r="G889" i="13"/>
  <c r="G893" i="13"/>
  <c r="G727" i="13"/>
  <c r="G735" i="13"/>
  <c r="G743" i="13"/>
  <c r="G751" i="13"/>
  <c r="G759" i="13"/>
  <c r="G767" i="13"/>
  <c r="G775" i="13"/>
  <c r="G783" i="13"/>
  <c r="G791" i="13"/>
  <c r="G799" i="13"/>
  <c r="G807" i="13"/>
  <c r="G815" i="13"/>
  <c r="G823" i="13"/>
  <c r="G831" i="13"/>
  <c r="G839" i="13"/>
  <c r="G847" i="13"/>
  <c r="G855" i="13"/>
  <c r="G863" i="13"/>
  <c r="G871" i="13"/>
  <c r="G879" i="13"/>
  <c r="G887" i="13"/>
  <c r="G895" i="13"/>
  <c r="G731" i="13"/>
  <c r="G747" i="13"/>
  <c r="G763" i="13"/>
  <c r="G779" i="13"/>
  <c r="G795" i="13"/>
  <c r="G811" i="13"/>
  <c r="G827" i="13"/>
  <c r="G843" i="13"/>
  <c r="G859" i="13"/>
  <c r="G875" i="13"/>
  <c r="G891" i="13"/>
  <c r="G723" i="13"/>
  <c r="G739" i="13"/>
  <c r="G755" i="13"/>
  <c r="G771" i="13"/>
  <c r="G787" i="13"/>
  <c r="G803" i="13"/>
  <c r="G819" i="13"/>
  <c r="G835" i="13"/>
  <c r="G851" i="13"/>
  <c r="G867" i="13"/>
  <c r="G883" i="13"/>
  <c r="K1424" i="10"/>
  <c r="G900" i="8"/>
  <c r="G902" i="8"/>
  <c r="G904" i="8"/>
  <c r="G906" i="8"/>
  <c r="G908" i="8"/>
  <c r="G910" i="8"/>
  <c r="G912" i="8"/>
  <c r="G914" i="8"/>
  <c r="G916" i="8"/>
  <c r="G918" i="8"/>
  <c r="G920" i="8"/>
  <c r="G922" i="8"/>
  <c r="G924" i="8"/>
  <c r="G926" i="8"/>
  <c r="G928" i="8"/>
  <c r="G930" i="8"/>
  <c r="G932" i="8"/>
  <c r="G934" i="8"/>
  <c r="G936" i="8"/>
  <c r="G938" i="8"/>
  <c r="G940" i="8"/>
  <c r="G942" i="8"/>
  <c r="G944" i="8"/>
  <c r="G946" i="8"/>
  <c r="G948" i="8"/>
  <c r="G950" i="8"/>
  <c r="G952" i="8"/>
  <c r="G954" i="8"/>
  <c r="G956" i="8"/>
  <c r="G958" i="8"/>
  <c r="G960" i="8"/>
  <c r="G962" i="8"/>
  <c r="G899" i="8"/>
  <c r="G903" i="8"/>
  <c r="G907" i="8"/>
  <c r="G911" i="8"/>
  <c r="G915" i="8"/>
  <c r="G919" i="8"/>
  <c r="G923" i="8"/>
  <c r="G927" i="8"/>
  <c r="G931" i="8"/>
  <c r="G935" i="8"/>
  <c r="G939" i="8"/>
  <c r="G943" i="8"/>
  <c r="G947" i="8"/>
  <c r="G951" i="8"/>
  <c r="G955" i="8"/>
  <c r="G959" i="8"/>
  <c r="G898" i="8"/>
  <c r="G901" i="8"/>
  <c r="G905" i="8"/>
  <c r="G909" i="8"/>
  <c r="G913" i="8"/>
  <c r="G917" i="8"/>
  <c r="G921" i="8"/>
  <c r="G925" i="8"/>
  <c r="G929" i="8"/>
  <c r="G933" i="8"/>
  <c r="G937" i="8"/>
  <c r="G941" i="8"/>
  <c r="G945" i="8"/>
  <c r="G949" i="8"/>
  <c r="G957" i="8"/>
  <c r="G961" i="8"/>
  <c r="G953" i="8"/>
  <c r="G1334" i="8"/>
  <c r="G1336" i="8"/>
  <c r="G1338" i="8"/>
  <c r="G1340" i="8"/>
  <c r="G1342" i="8"/>
  <c r="G1344" i="8"/>
  <c r="G1346" i="8"/>
  <c r="G1348" i="8"/>
  <c r="G1350" i="8"/>
  <c r="G1352" i="8"/>
  <c r="G1354" i="8"/>
  <c r="G1356" i="8"/>
  <c r="G1358" i="8"/>
  <c r="G1360" i="8"/>
  <c r="G1362" i="8"/>
  <c r="G1364" i="8"/>
  <c r="G1366" i="8"/>
  <c r="G1368" i="8"/>
  <c r="G1370" i="8"/>
  <c r="G1372" i="8"/>
  <c r="G1374" i="8"/>
  <c r="G1376" i="8"/>
  <c r="G1378" i="8"/>
  <c r="G1380" i="8"/>
  <c r="G1382" i="8"/>
  <c r="G1384" i="8"/>
  <c r="G1333" i="8"/>
  <c r="G1337" i="8"/>
  <c r="G1341" i="8"/>
  <c r="G1345" i="8"/>
  <c r="G1349" i="8"/>
  <c r="G1353" i="8"/>
  <c r="G1357" i="8"/>
  <c r="G1361" i="8"/>
  <c r="G1365" i="8"/>
  <c r="G1369" i="8"/>
  <c r="G1373" i="8"/>
  <c r="G1377" i="8"/>
  <c r="G1381" i="8"/>
  <c r="G1332" i="8"/>
  <c r="G1339" i="8"/>
  <c r="G1347" i="8"/>
  <c r="G1355" i="8"/>
  <c r="G1363" i="8"/>
  <c r="G1371" i="8"/>
  <c r="G1379" i="8"/>
  <c r="G1335" i="8"/>
  <c r="G1343" i="8"/>
  <c r="G1351" i="8"/>
  <c r="G1359" i="8"/>
  <c r="G1367" i="8"/>
  <c r="G1375" i="8"/>
  <c r="G1383" i="8"/>
  <c r="P1398" i="7"/>
  <c r="F1492" i="6"/>
  <c r="G966" i="13"/>
  <c r="G968" i="13"/>
  <c r="H968" i="13" s="1"/>
  <c r="G970" i="13"/>
  <c r="G972" i="13"/>
  <c r="H972" i="13" s="1"/>
  <c r="G974" i="13"/>
  <c r="G976" i="13"/>
  <c r="H976" i="13" s="1"/>
  <c r="G969" i="13"/>
  <c r="G973" i="13"/>
  <c r="H973" i="13" s="1"/>
  <c r="G977" i="13"/>
  <c r="G979" i="13"/>
  <c r="G981" i="13"/>
  <c r="G983" i="13"/>
  <c r="G985" i="13"/>
  <c r="G987" i="13"/>
  <c r="H987" i="13" s="1"/>
  <c r="G989" i="13"/>
  <c r="G991" i="13"/>
  <c r="H991" i="13" s="1"/>
  <c r="G993" i="13"/>
  <c r="G995" i="13"/>
  <c r="G997" i="13"/>
  <c r="G999" i="13"/>
  <c r="G1001" i="13"/>
  <c r="G1003" i="13"/>
  <c r="H1003" i="13" s="1"/>
  <c r="G1005" i="13"/>
  <c r="G1007" i="13"/>
  <c r="H1007" i="13" s="1"/>
  <c r="I1007" i="13" s="1"/>
  <c r="G1009" i="13"/>
  <c r="G1011" i="13"/>
  <c r="G1013" i="13"/>
  <c r="G1015" i="13"/>
  <c r="G1017" i="13"/>
  <c r="G1019" i="13"/>
  <c r="H1019" i="13" s="1"/>
  <c r="G1021" i="13"/>
  <c r="G1023" i="13"/>
  <c r="H1023" i="13" s="1"/>
  <c r="G1025" i="13"/>
  <c r="G1027" i="13"/>
  <c r="G1029" i="13"/>
  <c r="G1031" i="13"/>
  <c r="G1033" i="13"/>
  <c r="G1035" i="13"/>
  <c r="H1035" i="13" s="1"/>
  <c r="G1037" i="13"/>
  <c r="G1039" i="13"/>
  <c r="H1039" i="13" s="1"/>
  <c r="G1041" i="13"/>
  <c r="G1043" i="13"/>
  <c r="G1045" i="13"/>
  <c r="G1047" i="13"/>
  <c r="G1049" i="13"/>
  <c r="G1051" i="13"/>
  <c r="H1051" i="13" s="1"/>
  <c r="G1053" i="13"/>
  <c r="G1055" i="13"/>
  <c r="H1055" i="13" s="1"/>
  <c r="G1057" i="13"/>
  <c r="G1059" i="13"/>
  <c r="G1061" i="13"/>
  <c r="G1063" i="13"/>
  <c r="G1065" i="13"/>
  <c r="G1067" i="13"/>
  <c r="H1067" i="13" s="1"/>
  <c r="I1067" i="13" s="1"/>
  <c r="G1069" i="13"/>
  <c r="G1071" i="13"/>
  <c r="H1071" i="13" s="1"/>
  <c r="G1073" i="13"/>
  <c r="G1075" i="13"/>
  <c r="G1077" i="13"/>
  <c r="G1079" i="13"/>
  <c r="G1081" i="13"/>
  <c r="G1083" i="13"/>
  <c r="H1083" i="13" s="1"/>
  <c r="G1085" i="13"/>
  <c r="G1087" i="13"/>
  <c r="H1087" i="13" s="1"/>
  <c r="G1089" i="13"/>
  <c r="G1091" i="13"/>
  <c r="G1093" i="13"/>
  <c r="G1095" i="13"/>
  <c r="G1097" i="13"/>
  <c r="G1099" i="13"/>
  <c r="H1099" i="13" s="1"/>
  <c r="G1101" i="13"/>
  <c r="G1103" i="13"/>
  <c r="H1103" i="13" s="1"/>
  <c r="G1105" i="13"/>
  <c r="G1107" i="13"/>
  <c r="G1109" i="13"/>
  <c r="G1111" i="13"/>
  <c r="G1113" i="13"/>
  <c r="G1115" i="13"/>
  <c r="H1115" i="13" s="1"/>
  <c r="G1117" i="13"/>
  <c r="G1119" i="13"/>
  <c r="H1119" i="13" s="1"/>
  <c r="G1121" i="13"/>
  <c r="G1123" i="13"/>
  <c r="G1125" i="13"/>
  <c r="G1127" i="13"/>
  <c r="G1129" i="13"/>
  <c r="G1131" i="13"/>
  <c r="H1131" i="13" s="1"/>
  <c r="G1133" i="13"/>
  <c r="G1135" i="13"/>
  <c r="H1135" i="13" s="1"/>
  <c r="G1137" i="13"/>
  <c r="G1139" i="13"/>
  <c r="G1141" i="13"/>
  <c r="G1143" i="13"/>
  <c r="G1145" i="13"/>
  <c r="G1147" i="13"/>
  <c r="H1147" i="13" s="1"/>
  <c r="G1149" i="13"/>
  <c r="G1151" i="13"/>
  <c r="H1151" i="13" s="1"/>
  <c r="G1153" i="13"/>
  <c r="G1155" i="13"/>
  <c r="G1157" i="13"/>
  <c r="G1159" i="13"/>
  <c r="G1161" i="13"/>
  <c r="G1163" i="13"/>
  <c r="H1163" i="13" s="1"/>
  <c r="G1165" i="13"/>
  <c r="G1167" i="13"/>
  <c r="H1167" i="13" s="1"/>
  <c r="G1169" i="13"/>
  <c r="G1171" i="13"/>
  <c r="G1173" i="13"/>
  <c r="G1175" i="13"/>
  <c r="G1177" i="13"/>
  <c r="G1179" i="13"/>
  <c r="H1179" i="13" s="1"/>
  <c r="G1181" i="13"/>
  <c r="G1183" i="13"/>
  <c r="H1183" i="13" s="1"/>
  <c r="G1185" i="13"/>
  <c r="G1187" i="13"/>
  <c r="G1189" i="13"/>
  <c r="G1191" i="13"/>
  <c r="G1193" i="13"/>
  <c r="G1195" i="13"/>
  <c r="H1195" i="13" s="1"/>
  <c r="G1197" i="13"/>
  <c r="G1199" i="13"/>
  <c r="H1199" i="13" s="1"/>
  <c r="G1201" i="13"/>
  <c r="G1203" i="13"/>
  <c r="G1205" i="13"/>
  <c r="G1207" i="13"/>
  <c r="G1209" i="13"/>
  <c r="G1211" i="13"/>
  <c r="H1211" i="13" s="1"/>
  <c r="G1213" i="13"/>
  <c r="G1215" i="13"/>
  <c r="H1215" i="13" s="1"/>
  <c r="G1217" i="13"/>
  <c r="G1219" i="13"/>
  <c r="G1221" i="13"/>
  <c r="G1223" i="13"/>
  <c r="G1225" i="13"/>
  <c r="G1227" i="13"/>
  <c r="H1227" i="13" s="1"/>
  <c r="G1229" i="13"/>
  <c r="G1231" i="13"/>
  <c r="H1231" i="13" s="1"/>
  <c r="G971" i="13"/>
  <c r="G978" i="13"/>
  <c r="G982" i="13"/>
  <c r="G986" i="13"/>
  <c r="G990" i="13"/>
  <c r="G994" i="13"/>
  <c r="G998" i="13"/>
  <c r="G1002" i="13"/>
  <c r="G1006" i="13"/>
  <c r="G1010" i="13"/>
  <c r="G1014" i="13"/>
  <c r="G1018" i="13"/>
  <c r="G1022" i="13"/>
  <c r="G1026" i="13"/>
  <c r="G1030" i="13"/>
  <c r="G1034" i="13"/>
  <c r="G1038" i="13"/>
  <c r="G1042" i="13"/>
  <c r="G1046" i="13"/>
  <c r="G1050" i="13"/>
  <c r="G1054" i="13"/>
  <c r="G1058" i="13"/>
  <c r="G1062" i="13"/>
  <c r="G1066" i="13"/>
  <c r="G1070" i="13"/>
  <c r="G1074" i="13"/>
  <c r="G1078" i="13"/>
  <c r="G1082" i="13"/>
  <c r="G1086" i="13"/>
  <c r="G1090" i="13"/>
  <c r="G1094" i="13"/>
  <c r="G1098" i="13"/>
  <c r="G1102" i="13"/>
  <c r="G1106" i="13"/>
  <c r="G1110" i="13"/>
  <c r="G1114" i="13"/>
  <c r="G1118" i="13"/>
  <c r="G1122" i="13"/>
  <c r="G1126" i="13"/>
  <c r="G1130" i="13"/>
  <c r="G1134" i="13"/>
  <c r="G1138" i="13"/>
  <c r="G1142" i="13"/>
  <c r="G1146" i="13"/>
  <c r="G1150" i="13"/>
  <c r="G1154" i="13"/>
  <c r="G1158" i="13"/>
  <c r="G1162" i="13"/>
  <c r="G1166" i="13"/>
  <c r="G1170" i="13"/>
  <c r="G1174" i="13"/>
  <c r="G1178" i="13"/>
  <c r="G1182" i="13"/>
  <c r="G1186" i="13"/>
  <c r="G1190" i="13"/>
  <c r="G1194" i="13"/>
  <c r="G1198" i="13"/>
  <c r="G1202" i="13"/>
  <c r="G1206" i="13"/>
  <c r="G1210" i="13"/>
  <c r="G1214" i="13"/>
  <c r="G1218" i="13"/>
  <c r="G1222" i="13"/>
  <c r="G1226" i="13"/>
  <c r="G1230" i="13"/>
  <c r="G1233" i="13"/>
  <c r="G1235" i="13"/>
  <c r="G1237" i="13"/>
  <c r="H1237" i="13" s="1"/>
  <c r="G1239" i="13"/>
  <c r="G1241" i="13"/>
  <c r="G1243" i="13"/>
  <c r="G1245" i="13"/>
  <c r="H1245" i="13" s="1"/>
  <c r="G1247" i="13"/>
  <c r="G1249" i="13"/>
  <c r="G1251" i="13"/>
  <c r="G1253" i="13"/>
  <c r="H1253" i="13" s="1"/>
  <c r="G1255" i="13"/>
  <c r="G1257" i="13"/>
  <c r="G1259" i="13"/>
  <c r="G1261" i="13"/>
  <c r="H1261" i="13" s="1"/>
  <c r="G1263" i="13"/>
  <c r="G1265" i="13"/>
  <c r="G1267" i="13"/>
  <c r="G1269" i="13"/>
  <c r="H1269" i="13" s="1"/>
  <c r="G1271" i="13"/>
  <c r="G1273" i="13"/>
  <c r="G1275" i="13"/>
  <c r="G1277" i="13"/>
  <c r="H1277" i="13" s="1"/>
  <c r="G1279" i="13"/>
  <c r="G1281" i="13"/>
  <c r="G1283" i="13"/>
  <c r="G1285" i="13"/>
  <c r="H1285" i="13" s="1"/>
  <c r="G1287" i="13"/>
  <c r="G1289" i="13"/>
  <c r="G1291" i="13"/>
  <c r="G1293" i="13"/>
  <c r="H1293" i="13" s="1"/>
  <c r="G1295" i="13"/>
  <c r="G1297" i="13"/>
  <c r="G1299" i="13"/>
  <c r="G1301" i="13"/>
  <c r="H1301" i="13" s="1"/>
  <c r="G1303" i="13"/>
  <c r="G1305" i="13"/>
  <c r="G1307" i="13"/>
  <c r="G1309" i="13"/>
  <c r="H1309" i="13" s="1"/>
  <c r="I1309" i="13" s="1"/>
  <c r="G1311" i="13"/>
  <c r="G1313" i="13"/>
  <c r="G1315" i="13"/>
  <c r="G1317" i="13"/>
  <c r="H1317" i="13" s="1"/>
  <c r="G1319" i="13"/>
  <c r="G1321" i="13"/>
  <c r="G1323" i="13"/>
  <c r="G1325" i="13"/>
  <c r="H1325" i="13" s="1"/>
  <c r="G1327" i="13"/>
  <c r="G1329" i="13"/>
  <c r="G975" i="13"/>
  <c r="G984" i="13"/>
  <c r="H984" i="13" s="1"/>
  <c r="G992" i="13"/>
  <c r="G1000" i="13"/>
  <c r="H1000" i="13" s="1"/>
  <c r="G1008" i="13"/>
  <c r="G1016" i="13"/>
  <c r="H1016" i="13" s="1"/>
  <c r="G1024" i="13"/>
  <c r="G1032" i="13"/>
  <c r="H1032" i="13" s="1"/>
  <c r="G1040" i="13"/>
  <c r="G1048" i="13"/>
  <c r="H1048" i="13" s="1"/>
  <c r="G1056" i="13"/>
  <c r="G1064" i="13"/>
  <c r="H1064" i="13" s="1"/>
  <c r="G1072" i="13"/>
  <c r="G1080" i="13"/>
  <c r="H1080" i="13" s="1"/>
  <c r="G1088" i="13"/>
  <c r="G1096" i="13"/>
  <c r="H1096" i="13" s="1"/>
  <c r="G1104" i="13"/>
  <c r="G1112" i="13"/>
  <c r="H1112" i="13" s="1"/>
  <c r="G1120" i="13"/>
  <c r="G1128" i="13"/>
  <c r="H1128" i="13" s="1"/>
  <c r="G1136" i="13"/>
  <c r="G1144" i="13"/>
  <c r="H1144" i="13" s="1"/>
  <c r="G1152" i="13"/>
  <c r="G1160" i="13"/>
  <c r="H1160" i="13" s="1"/>
  <c r="G1168" i="13"/>
  <c r="G1176" i="13"/>
  <c r="H1176" i="13" s="1"/>
  <c r="G1184" i="13"/>
  <c r="G1192" i="13"/>
  <c r="H1192" i="13" s="1"/>
  <c r="G1200" i="13"/>
  <c r="G1208" i="13"/>
  <c r="H1208" i="13" s="1"/>
  <c r="G1216" i="13"/>
  <c r="G1224" i="13"/>
  <c r="H1224" i="13" s="1"/>
  <c r="G1232" i="13"/>
  <c r="G1236" i="13"/>
  <c r="H1236" i="13" s="1"/>
  <c r="G1240" i="13"/>
  <c r="G1244" i="13"/>
  <c r="H1244" i="13" s="1"/>
  <c r="G1248" i="13"/>
  <c r="G1252" i="13"/>
  <c r="H1252" i="13" s="1"/>
  <c r="G1256" i="13"/>
  <c r="G1260" i="13"/>
  <c r="H1260" i="13" s="1"/>
  <c r="G1264" i="13"/>
  <c r="G1268" i="13"/>
  <c r="H1268" i="13" s="1"/>
  <c r="G1272" i="13"/>
  <c r="G1276" i="13"/>
  <c r="H1276" i="13" s="1"/>
  <c r="G1280" i="13"/>
  <c r="G1284" i="13"/>
  <c r="H1284" i="13" s="1"/>
  <c r="G1288" i="13"/>
  <c r="G1292" i="13"/>
  <c r="H1292" i="13" s="1"/>
  <c r="G1296" i="13"/>
  <c r="G1300" i="13"/>
  <c r="H1300" i="13" s="1"/>
  <c r="G1304" i="13"/>
  <c r="G1308" i="13"/>
  <c r="H1308" i="13" s="1"/>
  <c r="G1312" i="13"/>
  <c r="G1316" i="13"/>
  <c r="H1316" i="13" s="1"/>
  <c r="G1320" i="13"/>
  <c r="G1324" i="13"/>
  <c r="H1324" i="13" s="1"/>
  <c r="G1328" i="13"/>
  <c r="G980" i="13"/>
  <c r="H980" i="13" s="1"/>
  <c r="G996" i="13"/>
  <c r="G1012" i="13"/>
  <c r="H1012" i="13" s="1"/>
  <c r="G1028" i="13"/>
  <c r="G1044" i="13"/>
  <c r="H1044" i="13" s="1"/>
  <c r="I1044" i="13" s="1"/>
  <c r="G1060" i="13"/>
  <c r="G1076" i="13"/>
  <c r="H1076" i="13" s="1"/>
  <c r="G1092" i="13"/>
  <c r="G1108" i="13"/>
  <c r="H1108" i="13" s="1"/>
  <c r="G1124" i="13"/>
  <c r="G1140" i="13"/>
  <c r="H1140" i="13" s="1"/>
  <c r="G1156" i="13"/>
  <c r="G1172" i="13"/>
  <c r="H1172" i="13" s="1"/>
  <c r="G1188" i="13"/>
  <c r="G1204" i="13"/>
  <c r="H1204" i="13" s="1"/>
  <c r="G1220" i="13"/>
  <c r="G1234" i="13"/>
  <c r="G1242" i="13"/>
  <c r="G1250" i="13"/>
  <c r="G1258" i="13"/>
  <c r="G1266" i="13"/>
  <c r="G1274" i="13"/>
  <c r="G1282" i="13"/>
  <c r="G1290" i="13"/>
  <c r="G1298" i="13"/>
  <c r="G1306" i="13"/>
  <c r="G1314" i="13"/>
  <c r="G1322" i="13"/>
  <c r="G965" i="13"/>
  <c r="G967" i="13"/>
  <c r="G1004" i="13"/>
  <c r="H1004" i="13" s="1"/>
  <c r="G1036" i="13"/>
  <c r="G1068" i="13"/>
  <c r="H1068" i="13" s="1"/>
  <c r="G1100" i="13"/>
  <c r="G1132" i="13"/>
  <c r="H1132" i="13" s="1"/>
  <c r="G1164" i="13"/>
  <c r="G1196" i="13"/>
  <c r="H1196" i="13" s="1"/>
  <c r="G1228" i="13"/>
  <c r="G1246" i="13"/>
  <c r="G1262" i="13"/>
  <c r="G1278" i="13"/>
  <c r="G1294" i="13"/>
  <c r="G1310" i="13"/>
  <c r="G1326" i="13"/>
  <c r="G988" i="13"/>
  <c r="H988" i="13" s="1"/>
  <c r="G1020" i="13"/>
  <c r="G1052" i="13"/>
  <c r="H1052" i="13" s="1"/>
  <c r="I1052" i="13" s="1"/>
  <c r="G1084" i="13"/>
  <c r="G1116" i="13"/>
  <c r="H1116" i="13" s="1"/>
  <c r="G1148" i="13"/>
  <c r="G1180" i="13"/>
  <c r="H1180" i="13" s="1"/>
  <c r="G1212" i="13"/>
  <c r="G1238" i="13"/>
  <c r="G1254" i="13"/>
  <c r="G1270" i="13"/>
  <c r="G1286" i="13"/>
  <c r="G1302" i="13"/>
  <c r="G1318" i="13"/>
  <c r="G721" i="8"/>
  <c r="G723" i="8"/>
  <c r="G725" i="8"/>
  <c r="G727" i="8"/>
  <c r="G729" i="8"/>
  <c r="G731" i="8"/>
  <c r="G733" i="8"/>
  <c r="G735" i="8"/>
  <c r="G737" i="8"/>
  <c r="G739" i="8"/>
  <c r="G741" i="8"/>
  <c r="G743" i="8"/>
  <c r="G745" i="8"/>
  <c r="G747" i="8"/>
  <c r="G749" i="8"/>
  <c r="G751" i="8"/>
  <c r="G753" i="8"/>
  <c r="G755" i="8"/>
  <c r="G757" i="8"/>
  <c r="G759" i="8"/>
  <c r="G761" i="8"/>
  <c r="G763" i="8"/>
  <c r="G765" i="8"/>
  <c r="G767" i="8"/>
  <c r="G769" i="8"/>
  <c r="G771" i="8"/>
  <c r="G773" i="8"/>
  <c r="G775" i="8"/>
  <c r="G777" i="8"/>
  <c r="G779" i="8"/>
  <c r="G781" i="8"/>
  <c r="G783" i="8"/>
  <c r="G785" i="8"/>
  <c r="G787" i="8"/>
  <c r="G789" i="8"/>
  <c r="G791" i="8"/>
  <c r="G793" i="8"/>
  <c r="G795" i="8"/>
  <c r="G797" i="8"/>
  <c r="G799" i="8"/>
  <c r="G801" i="8"/>
  <c r="G803" i="8"/>
  <c r="G805" i="8"/>
  <c r="G807" i="8"/>
  <c r="G809" i="8"/>
  <c r="G811" i="8"/>
  <c r="G813" i="8"/>
  <c r="G815" i="8"/>
  <c r="G817" i="8"/>
  <c r="G819" i="8"/>
  <c r="G821" i="8"/>
  <c r="G823" i="8"/>
  <c r="G825" i="8"/>
  <c r="G827" i="8"/>
  <c r="G829" i="8"/>
  <c r="G831" i="8"/>
  <c r="G833" i="8"/>
  <c r="G835" i="8"/>
  <c r="G837" i="8"/>
  <c r="G839" i="8"/>
  <c r="G841" i="8"/>
  <c r="G843" i="8"/>
  <c r="G845" i="8"/>
  <c r="G847" i="8"/>
  <c r="G849" i="8"/>
  <c r="G851" i="8"/>
  <c r="G853" i="8"/>
  <c r="G855" i="8"/>
  <c r="G857" i="8"/>
  <c r="G859" i="8"/>
  <c r="G861" i="8"/>
  <c r="G863" i="8"/>
  <c r="G865" i="8"/>
  <c r="G867" i="8"/>
  <c r="G869" i="8"/>
  <c r="G871" i="8"/>
  <c r="G873" i="8"/>
  <c r="G875" i="8"/>
  <c r="G877" i="8"/>
  <c r="G879" i="8"/>
  <c r="G881" i="8"/>
  <c r="G883" i="8"/>
  <c r="G885" i="8"/>
  <c r="G887" i="8"/>
  <c r="G889" i="8"/>
  <c r="G891" i="8"/>
  <c r="G893" i="8"/>
  <c r="G895" i="8"/>
  <c r="G724" i="8"/>
  <c r="G728" i="8"/>
  <c r="G732" i="8"/>
  <c r="G736" i="8"/>
  <c r="G740" i="8"/>
  <c r="G744" i="8"/>
  <c r="G748" i="8"/>
  <c r="G752" i="8"/>
  <c r="G756" i="8"/>
  <c r="G760" i="8"/>
  <c r="G764" i="8"/>
  <c r="G768" i="8"/>
  <c r="G772" i="8"/>
  <c r="G776" i="8"/>
  <c r="G780" i="8"/>
  <c r="G784" i="8"/>
  <c r="G788" i="8"/>
  <c r="G792" i="8"/>
  <c r="G796" i="8"/>
  <c r="G800" i="8"/>
  <c r="G804" i="8"/>
  <c r="G808" i="8"/>
  <c r="G812" i="8"/>
  <c r="G816" i="8"/>
  <c r="G820" i="8"/>
  <c r="G824" i="8"/>
  <c r="G828" i="8"/>
  <c r="G832" i="8"/>
  <c r="G836" i="8"/>
  <c r="G840" i="8"/>
  <c r="G844" i="8"/>
  <c r="G848" i="8"/>
  <c r="G852" i="8"/>
  <c r="G856" i="8"/>
  <c r="G860" i="8"/>
  <c r="G864" i="8"/>
  <c r="G868" i="8"/>
  <c r="G872" i="8"/>
  <c r="G876" i="8"/>
  <c r="G880" i="8"/>
  <c r="G884" i="8"/>
  <c r="G888" i="8"/>
  <c r="G892" i="8"/>
  <c r="G720" i="8"/>
  <c r="G722" i="8"/>
  <c r="H722" i="8" s="1"/>
  <c r="G726" i="8"/>
  <c r="G730" i="8"/>
  <c r="H730" i="8" s="1"/>
  <c r="G734" i="8"/>
  <c r="G738" i="8"/>
  <c r="H738" i="8" s="1"/>
  <c r="G742" i="8"/>
  <c r="G746" i="8"/>
  <c r="H746" i="8" s="1"/>
  <c r="G750" i="8"/>
  <c r="G754" i="8"/>
  <c r="H754" i="8" s="1"/>
  <c r="G758" i="8"/>
  <c r="G762" i="8"/>
  <c r="H762" i="8" s="1"/>
  <c r="G766" i="8"/>
  <c r="G770" i="8"/>
  <c r="H770" i="8" s="1"/>
  <c r="G774" i="8"/>
  <c r="G778" i="8"/>
  <c r="H778" i="8" s="1"/>
  <c r="G782" i="8"/>
  <c r="G786" i="8"/>
  <c r="H786" i="8" s="1"/>
  <c r="G790" i="8"/>
  <c r="G794" i="8"/>
  <c r="H794" i="8" s="1"/>
  <c r="J794" i="8" s="1"/>
  <c r="G798" i="8"/>
  <c r="G802" i="8"/>
  <c r="H802" i="8" s="1"/>
  <c r="G806" i="8"/>
  <c r="G810" i="8"/>
  <c r="H810" i="8" s="1"/>
  <c r="G814" i="8"/>
  <c r="G818" i="8"/>
  <c r="H818" i="8" s="1"/>
  <c r="G822" i="8"/>
  <c r="G826" i="8"/>
  <c r="H826" i="8" s="1"/>
  <c r="G830" i="8"/>
  <c r="G834" i="8"/>
  <c r="H834" i="8" s="1"/>
  <c r="G838" i="8"/>
  <c r="G842" i="8"/>
  <c r="H842" i="8" s="1"/>
  <c r="G846" i="8"/>
  <c r="G850" i="8"/>
  <c r="H850" i="8" s="1"/>
  <c r="G854" i="8"/>
  <c r="G858" i="8"/>
  <c r="H858" i="8" s="1"/>
  <c r="G862" i="8"/>
  <c r="G866" i="8"/>
  <c r="H866" i="8" s="1"/>
  <c r="G870" i="8"/>
  <c r="G874" i="8"/>
  <c r="H874" i="8" s="1"/>
  <c r="G878" i="8"/>
  <c r="G882" i="8"/>
  <c r="H882" i="8" s="1"/>
  <c r="G886" i="8"/>
  <c r="G890" i="8"/>
  <c r="H890" i="8" s="1"/>
  <c r="G894" i="8"/>
  <c r="K1492" i="6"/>
  <c r="G387" i="8"/>
  <c r="J1492" i="7"/>
  <c r="I1492" i="2"/>
  <c r="I489" i="8"/>
  <c r="L489" i="8" s="1"/>
  <c r="I622" i="8"/>
  <c r="L622" i="8" s="1"/>
  <c r="I665" i="8"/>
  <c r="L665" i="8" s="1"/>
  <c r="I521" i="8"/>
  <c r="L521" i="8" s="1"/>
  <c r="I686" i="8"/>
  <c r="L686" i="8" s="1"/>
  <c r="I713" i="8"/>
  <c r="L713" i="8" s="1"/>
  <c r="I590" i="8"/>
  <c r="L590" i="8" s="1"/>
  <c r="I409" i="8"/>
  <c r="L409" i="8" s="1"/>
  <c r="I505" i="8"/>
  <c r="L505" i="8" s="1"/>
  <c r="I416" i="8"/>
  <c r="L416" i="8" s="1"/>
  <c r="I470" i="8"/>
  <c r="L470" i="8" s="1"/>
  <c r="I441" i="8"/>
  <c r="L441" i="8" s="1"/>
  <c r="I545" i="8"/>
  <c r="L545" i="8" s="1"/>
  <c r="I636" i="8"/>
  <c r="L636" i="8" s="1"/>
  <c r="I702" i="8"/>
  <c r="L702" i="8" s="1"/>
  <c r="I597" i="8"/>
  <c r="L597" i="8" s="1"/>
  <c r="I479" i="8"/>
  <c r="L479" i="8" s="1"/>
  <c r="I550" i="8"/>
  <c r="L550" i="8" s="1"/>
  <c r="I697" i="8"/>
  <c r="L697" i="8" s="1"/>
  <c r="I534" i="8"/>
  <c r="L534" i="8" s="1"/>
  <c r="I511" i="8"/>
  <c r="L511" i="8" s="1"/>
  <c r="I582" i="8"/>
  <c r="L582" i="8" s="1"/>
  <c r="I649" i="8"/>
  <c r="L649" i="8" s="1"/>
  <c r="I518" i="8"/>
  <c r="L518" i="8" s="1"/>
  <c r="I508" i="8"/>
  <c r="L508" i="8" s="1"/>
  <c r="I512" i="8"/>
  <c r="L512" i="8" s="1"/>
  <c r="I544" i="8"/>
  <c r="L544" i="8" s="1"/>
  <c r="I579" i="8"/>
  <c r="L579" i="8" s="1"/>
  <c r="I635" i="8"/>
  <c r="L635" i="8" s="1"/>
  <c r="I662" i="8"/>
  <c r="L662" i="8" s="1"/>
  <c r="I391" i="8"/>
  <c r="L391" i="8" s="1"/>
  <c r="I407" i="8"/>
  <c r="L407" i="8" s="1"/>
  <c r="I439" i="8"/>
  <c r="L439" i="8" s="1"/>
  <c r="I503" i="8"/>
  <c r="L503" i="8" s="1"/>
  <c r="I606" i="8"/>
  <c r="L606" i="8" s="1"/>
  <c r="I708" i="8"/>
  <c r="L708" i="8" s="1"/>
  <c r="I530" i="8"/>
  <c r="L530" i="8" s="1"/>
  <c r="I633" i="8"/>
  <c r="L633" i="8" s="1"/>
  <c r="I707" i="8"/>
  <c r="L707" i="8" s="1"/>
  <c r="I524" i="8"/>
  <c r="L524" i="8" s="1"/>
  <c r="I466" i="8"/>
  <c r="L466" i="8" s="1"/>
  <c r="I445" i="8"/>
  <c r="L445" i="8" s="1"/>
  <c r="I481" i="8"/>
  <c r="L481" i="8" s="1"/>
  <c r="I497" i="8"/>
  <c r="L497" i="8" s="1"/>
  <c r="I580" i="8"/>
  <c r="L580" i="8" s="1"/>
  <c r="I710" i="8"/>
  <c r="L710" i="8" s="1"/>
  <c r="I714" i="8"/>
  <c r="L714" i="8" s="1"/>
  <c r="I560" i="8"/>
  <c r="L560" i="8" s="1"/>
  <c r="I681" i="8"/>
  <c r="L681" i="8" s="1"/>
  <c r="I557" i="8"/>
  <c r="L557" i="8" s="1"/>
  <c r="I676" i="8"/>
  <c r="L676" i="8" s="1"/>
  <c r="I574" i="8"/>
  <c r="L574" i="8" s="1"/>
  <c r="I638" i="8"/>
  <c r="L638" i="8" s="1"/>
  <c r="I609" i="8"/>
  <c r="L609" i="8" s="1"/>
  <c r="I695" i="8"/>
  <c r="L695" i="8" s="1"/>
  <c r="I559" i="8"/>
  <c r="L559" i="8" s="1"/>
  <c r="I682" i="8"/>
  <c r="L682" i="8" s="1"/>
  <c r="I598" i="8"/>
  <c r="L598" i="8" s="1"/>
  <c r="I657" i="8"/>
  <c r="L657" i="8" s="1"/>
  <c r="I660" i="8"/>
  <c r="L660" i="8" s="1"/>
  <c r="I536" i="8"/>
  <c r="L536" i="8" s="1"/>
  <c r="I603" i="8"/>
  <c r="L603" i="8" s="1"/>
  <c r="I444" i="8"/>
  <c r="L444" i="8" s="1"/>
  <c r="I460" i="8"/>
  <c r="L460" i="8" s="1"/>
  <c r="I476" i="8"/>
  <c r="L476" i="8" s="1"/>
  <c r="I551" i="8"/>
  <c r="L551" i="8" s="1"/>
  <c r="I646" i="8"/>
  <c r="L646" i="8" s="1"/>
  <c r="I670" i="8"/>
  <c r="L670" i="8" s="1"/>
  <c r="I693" i="8"/>
  <c r="L693" i="8" s="1"/>
  <c r="I514" i="8"/>
  <c r="L514" i="8" s="1"/>
  <c r="I421" i="8"/>
  <c r="L421" i="8" s="1"/>
  <c r="I447" i="8"/>
  <c r="L447" i="8" s="1"/>
  <c r="I562" i="8"/>
  <c r="L562" i="8" s="1"/>
  <c r="I630" i="8"/>
  <c r="L630" i="8" s="1"/>
  <c r="I457" i="8"/>
  <c r="L457" i="8" s="1"/>
  <c r="I450" i="8"/>
  <c r="L450" i="8" s="1"/>
  <c r="I482" i="8"/>
  <c r="L482" i="8" s="1"/>
  <c r="I542" i="8"/>
  <c r="L542" i="8" s="1"/>
  <c r="I652" i="8"/>
  <c r="L652" i="8" s="1"/>
  <c r="I453" i="8"/>
  <c r="L453" i="8" s="1"/>
  <c r="I413" i="8"/>
  <c r="L413" i="8" s="1"/>
  <c r="J715" i="8"/>
  <c r="J383" i="8"/>
  <c r="I354" i="8"/>
  <c r="L354" i="8" s="1"/>
  <c r="I371" i="8"/>
  <c r="L371" i="8" s="1"/>
  <c r="I379" i="8"/>
  <c r="L379" i="8" s="1"/>
  <c r="I26" i="8"/>
  <c r="L26" i="8" s="1"/>
  <c r="I66" i="8"/>
  <c r="L66" i="8" s="1"/>
  <c r="I122" i="8"/>
  <c r="L122" i="8" s="1"/>
  <c r="I226" i="8"/>
  <c r="L226" i="8" s="1"/>
  <c r="I242" i="8"/>
  <c r="L242" i="8" s="1"/>
  <c r="I203" i="8"/>
  <c r="L203" i="8" s="1"/>
  <c r="I47" i="8"/>
  <c r="L47" i="8" s="1"/>
  <c r="I103" i="8"/>
  <c r="L103" i="8" s="1"/>
  <c r="I143" i="8"/>
  <c r="L143" i="8" s="1"/>
  <c r="I199" i="8"/>
  <c r="L199" i="8" s="1"/>
  <c r="I243" i="8"/>
  <c r="L243" i="8" s="1"/>
  <c r="I275" i="8"/>
  <c r="L275" i="8" s="1"/>
  <c r="I307" i="8"/>
  <c r="L307" i="8" s="1"/>
  <c r="I336" i="8"/>
  <c r="L336" i="8" s="1"/>
  <c r="I306" i="8"/>
  <c r="L306" i="8" s="1"/>
  <c r="I128" i="8"/>
  <c r="L128" i="8" s="1"/>
  <c r="I363" i="8"/>
  <c r="L363" i="8" s="1"/>
  <c r="I292" i="8"/>
  <c r="L292" i="8" s="1"/>
  <c r="I271" i="8"/>
  <c r="L271" i="8" s="1"/>
  <c r="I343" i="8"/>
  <c r="L343" i="8" s="1"/>
  <c r="I159" i="8"/>
  <c r="L159" i="8" s="1"/>
  <c r="I83" i="8"/>
  <c r="L83" i="8" s="1"/>
  <c r="I87" i="8"/>
  <c r="L87" i="8" s="1"/>
  <c r="I74" i="8"/>
  <c r="L74" i="8" s="1"/>
  <c r="I170" i="8"/>
  <c r="L170" i="8" s="1"/>
  <c r="I218" i="8"/>
  <c r="L218" i="8" s="1"/>
  <c r="I234" i="8"/>
  <c r="L234" i="8" s="1"/>
  <c r="I315" i="8"/>
  <c r="L315" i="8" s="1"/>
  <c r="I163" i="8"/>
  <c r="L163" i="8" s="1"/>
  <c r="I75" i="8"/>
  <c r="L75" i="8" s="1"/>
  <c r="I71" i="8"/>
  <c r="L71" i="8" s="1"/>
  <c r="I123" i="8"/>
  <c r="L123" i="8" s="1"/>
  <c r="I175" i="8"/>
  <c r="L175" i="8" s="1"/>
  <c r="I219" i="8"/>
  <c r="L219" i="8" s="1"/>
  <c r="I259" i="8"/>
  <c r="L259" i="8" s="1"/>
  <c r="I291" i="8"/>
  <c r="L291" i="8" s="1"/>
  <c r="I356" i="8"/>
  <c r="L356" i="8" s="1"/>
  <c r="I240" i="8"/>
  <c r="L240" i="8" s="1"/>
  <c r="I304" i="8"/>
  <c r="L304" i="8" s="1"/>
  <c r="I252" i="8"/>
  <c r="L252" i="8" s="1"/>
  <c r="I124" i="8"/>
  <c r="L124" i="8" s="1"/>
  <c r="I327" i="8"/>
  <c r="L327" i="8" s="1"/>
  <c r="I323" i="8"/>
  <c r="L323" i="8" s="1"/>
  <c r="I195" i="8"/>
  <c r="L195" i="8" s="1"/>
  <c r="I14" i="8"/>
  <c r="L14" i="8" s="1"/>
  <c r="P1401" i="7"/>
  <c r="J1397" i="1" s="1"/>
  <c r="P1393" i="7"/>
  <c r="P1419" i="7"/>
  <c r="M1396" i="7"/>
  <c r="P1396" i="7" s="1"/>
  <c r="M1420" i="7"/>
  <c r="P1420" i="7" s="1"/>
  <c r="N1390" i="7"/>
  <c r="P1390" i="7" s="1"/>
  <c r="J1386" i="1" s="1"/>
  <c r="N1406" i="7"/>
  <c r="P1406" i="7" s="1"/>
  <c r="J1402" i="1" s="1"/>
  <c r="P1422" i="7"/>
  <c r="P1399" i="7"/>
  <c r="P1402" i="7"/>
  <c r="M1417" i="7"/>
  <c r="P1417" i="7" s="1"/>
  <c r="J1413" i="1" s="1"/>
  <c r="M1411" i="7"/>
  <c r="P1411" i="7" s="1"/>
  <c r="M1334" i="7"/>
  <c r="M1374" i="7"/>
  <c r="P1374" i="7" s="1"/>
  <c r="M1377" i="7"/>
  <c r="P1377" i="7" s="1"/>
  <c r="M1359" i="7"/>
  <c r="P1359" i="7" s="1"/>
  <c r="J1356" i="1" s="1"/>
  <c r="M1375" i="7"/>
  <c r="P1375" i="7" s="1"/>
  <c r="M1358" i="7"/>
  <c r="P1358" i="7" s="1"/>
  <c r="J384" i="8"/>
  <c r="L384" i="8" s="1"/>
  <c r="I375" i="8"/>
  <c r="L375" i="8" s="1"/>
  <c r="P1426" i="7"/>
  <c r="P1415" i="7"/>
  <c r="P1391" i="7"/>
  <c r="K1424" i="7"/>
  <c r="P1408" i="7"/>
  <c r="K1385" i="7"/>
  <c r="N1427" i="10"/>
  <c r="M1427" i="10"/>
  <c r="N945" i="17"/>
  <c r="M945" i="17"/>
  <c r="N948" i="17"/>
  <c r="M948" i="17"/>
  <c r="N1388" i="16"/>
  <c r="M1388" i="16"/>
  <c r="N1390" i="16"/>
  <c r="M1390" i="16"/>
  <c r="N1392" i="16"/>
  <c r="M1392" i="16"/>
  <c r="N1394" i="16"/>
  <c r="M1394" i="16"/>
  <c r="N1398" i="16"/>
  <c r="M1398" i="16"/>
  <c r="N1400" i="16"/>
  <c r="M1400" i="16"/>
  <c r="N1402" i="16"/>
  <c r="M1402" i="16"/>
  <c r="N1404" i="16"/>
  <c r="M1404" i="16"/>
  <c r="N1406" i="16"/>
  <c r="M1406" i="16"/>
  <c r="N1408" i="16"/>
  <c r="M1408" i="16"/>
  <c r="N1410" i="16"/>
  <c r="M1410" i="16"/>
  <c r="N1412" i="16"/>
  <c r="M1412" i="16"/>
  <c r="N1414" i="16"/>
  <c r="M1414" i="16"/>
  <c r="N1416" i="16"/>
  <c r="M1416" i="16"/>
  <c r="N1418" i="16"/>
  <c r="M1418" i="16"/>
  <c r="N1420" i="16"/>
  <c r="M1420" i="16"/>
  <c r="N1422" i="16"/>
  <c r="M1422" i="16"/>
  <c r="N1431" i="16"/>
  <c r="M1431" i="16"/>
  <c r="N1435" i="16"/>
  <c r="M1435" i="16"/>
  <c r="N1443" i="16"/>
  <c r="M1443" i="16"/>
  <c r="N1447" i="16"/>
  <c r="M1447" i="16"/>
  <c r="N1451" i="16"/>
  <c r="M1451" i="16"/>
  <c r="N1455" i="16"/>
  <c r="M1455" i="16"/>
  <c r="N1459" i="16"/>
  <c r="M1459" i="16"/>
  <c r="N562" i="10"/>
  <c r="M562" i="10"/>
  <c r="N578" i="10"/>
  <c r="M578" i="10"/>
  <c r="N584" i="10"/>
  <c r="M584" i="10"/>
  <c r="N588" i="10"/>
  <c r="M588" i="10"/>
  <c r="N592" i="10"/>
  <c r="M592" i="10"/>
  <c r="N596" i="10"/>
  <c r="M596" i="10"/>
  <c r="N600" i="10"/>
  <c r="M600" i="10"/>
  <c r="N604" i="10"/>
  <c r="M604" i="10"/>
  <c r="N612" i="10"/>
  <c r="M612" i="10"/>
  <c r="N616" i="10"/>
  <c r="M616" i="10"/>
  <c r="N622" i="10"/>
  <c r="M622" i="10"/>
  <c r="N628" i="10"/>
  <c r="M628" i="10"/>
  <c r="N642" i="10"/>
  <c r="M642" i="10"/>
  <c r="N646" i="10"/>
  <c r="M646" i="10"/>
  <c r="N652" i="10"/>
  <c r="M652" i="10"/>
  <c r="N656" i="10"/>
  <c r="M656" i="10"/>
  <c r="N660" i="10"/>
  <c r="M660" i="10"/>
  <c r="N666" i="10"/>
  <c r="M666" i="10"/>
  <c r="N670" i="10"/>
  <c r="M670" i="10"/>
  <c r="N674" i="10"/>
  <c r="M674" i="10"/>
  <c r="N678" i="10"/>
  <c r="M678" i="10"/>
  <c r="N682" i="10"/>
  <c r="M682" i="10"/>
  <c r="N696" i="10"/>
  <c r="M696" i="10"/>
  <c r="N712" i="10"/>
  <c r="M712" i="10"/>
  <c r="N1430" i="16"/>
  <c r="M1430" i="16"/>
  <c r="N1442" i="16"/>
  <c r="M1442" i="16"/>
  <c r="N1446" i="16"/>
  <c r="M1446" i="16"/>
  <c r="N1450" i="16"/>
  <c r="M1450" i="16"/>
  <c r="N1454" i="16"/>
  <c r="M1454" i="16"/>
  <c r="N1458" i="16"/>
  <c r="M1458" i="16"/>
  <c r="N1466" i="16"/>
  <c r="M1466" i="16"/>
  <c r="N1470" i="16"/>
  <c r="M1470" i="16"/>
  <c r="N1476" i="16"/>
  <c r="M1476" i="16"/>
  <c r="N1478" i="16"/>
  <c r="M1478" i="16"/>
  <c r="N1480" i="16"/>
  <c r="M1480" i="16"/>
  <c r="N1482" i="16"/>
  <c r="M1482" i="16"/>
  <c r="N1486" i="16"/>
  <c r="M1486" i="16"/>
  <c r="N1488" i="16"/>
  <c r="M1488" i="16"/>
  <c r="N555" i="10"/>
  <c r="M555" i="10"/>
  <c r="N561" i="10"/>
  <c r="M561" i="10"/>
  <c r="N573" i="10"/>
  <c r="M573" i="10"/>
  <c r="N579" i="10"/>
  <c r="M579" i="10"/>
  <c r="N585" i="10"/>
  <c r="M585" i="10"/>
  <c r="N589" i="10"/>
  <c r="M589" i="10"/>
  <c r="N599" i="10"/>
  <c r="M599" i="10"/>
  <c r="N605" i="10"/>
  <c r="M605" i="10"/>
  <c r="N609" i="10"/>
  <c r="M609" i="10"/>
  <c r="N613" i="10"/>
  <c r="M613" i="10"/>
  <c r="N617" i="10"/>
  <c r="M617" i="10"/>
  <c r="N621" i="10"/>
  <c r="M621" i="10"/>
  <c r="N635" i="10"/>
  <c r="M635" i="10"/>
  <c r="N645" i="10"/>
  <c r="M645" i="10"/>
  <c r="N651" i="10"/>
  <c r="M651" i="10"/>
  <c r="N657" i="10"/>
  <c r="M657" i="10"/>
  <c r="N661" i="10"/>
  <c r="M661" i="10"/>
  <c r="N667" i="10"/>
  <c r="M667" i="10"/>
  <c r="N671" i="10"/>
  <c r="M671" i="10"/>
  <c r="N677" i="10"/>
  <c r="M677" i="10"/>
  <c r="N683" i="10"/>
  <c r="M683" i="10"/>
  <c r="N687" i="10"/>
  <c r="M687" i="10"/>
  <c r="N691" i="10"/>
  <c r="M691" i="10"/>
  <c r="N695" i="10"/>
  <c r="M695" i="10"/>
  <c r="N701" i="10"/>
  <c r="M701" i="10"/>
  <c r="N711" i="10"/>
  <c r="M711" i="10"/>
  <c r="N1436" i="10"/>
  <c r="M1436" i="10"/>
  <c r="N1440" i="10"/>
  <c r="M1440" i="10"/>
  <c r="N1444" i="10"/>
  <c r="M1444" i="10"/>
  <c r="N1448" i="10"/>
  <c r="M1448" i="10"/>
  <c r="N1452" i="10"/>
  <c r="M1452" i="10"/>
  <c r="N1457" i="10"/>
  <c r="M1457" i="10"/>
  <c r="N1461" i="10"/>
  <c r="M1461" i="10"/>
  <c r="N1490" i="16"/>
  <c r="M1490" i="16"/>
  <c r="N947" i="17"/>
  <c r="M947" i="17"/>
  <c r="N949" i="17"/>
  <c r="M949" i="17"/>
  <c r="N1391" i="16"/>
  <c r="M1391" i="16"/>
  <c r="N1393" i="16"/>
  <c r="M1393" i="16"/>
  <c r="N1397" i="16"/>
  <c r="M1397" i="16"/>
  <c r="N1399" i="16"/>
  <c r="M1399" i="16"/>
  <c r="N1401" i="16"/>
  <c r="M1401" i="16"/>
  <c r="N1403" i="16"/>
  <c r="M1403" i="16"/>
  <c r="N1405" i="16"/>
  <c r="M1405" i="16"/>
  <c r="N1409" i="16"/>
  <c r="M1409" i="16"/>
  <c r="N1411" i="16"/>
  <c r="M1411" i="16"/>
  <c r="N1413" i="16"/>
  <c r="M1413" i="16"/>
  <c r="N1415" i="16"/>
  <c r="M1415" i="16"/>
  <c r="N1417" i="16"/>
  <c r="M1417" i="16"/>
  <c r="N1419" i="16"/>
  <c r="M1419" i="16"/>
  <c r="N1421" i="16"/>
  <c r="M1421" i="16"/>
  <c r="N1429" i="16"/>
  <c r="M1429" i="16"/>
  <c r="N1433" i="16"/>
  <c r="M1433" i="16"/>
  <c r="N1437" i="16"/>
  <c r="M1437" i="16"/>
  <c r="N1441" i="16"/>
  <c r="M1441" i="16"/>
  <c r="N1445" i="16"/>
  <c r="M1445" i="16"/>
  <c r="N1449" i="16"/>
  <c r="M1449" i="16"/>
  <c r="N1453" i="16"/>
  <c r="M1453" i="16"/>
  <c r="N1461" i="16"/>
  <c r="M1461" i="16"/>
  <c r="N566" i="10"/>
  <c r="M566" i="10"/>
  <c r="N572" i="10"/>
  <c r="M572" i="10"/>
  <c r="N590" i="10"/>
  <c r="M590" i="10"/>
  <c r="N594" i="10"/>
  <c r="M594" i="10"/>
  <c r="N598" i="10"/>
  <c r="M598" i="10"/>
  <c r="N602" i="10"/>
  <c r="M602" i="10"/>
  <c r="N608" i="10"/>
  <c r="M608" i="10"/>
  <c r="N614" i="10"/>
  <c r="M614" i="10"/>
  <c r="N624" i="10"/>
  <c r="M624" i="10"/>
  <c r="N632" i="10"/>
  <c r="M632" i="10"/>
  <c r="N650" i="10"/>
  <c r="M650" i="10"/>
  <c r="N658" i="10"/>
  <c r="M658" i="10"/>
  <c r="N664" i="10"/>
  <c r="M664" i="10"/>
  <c r="N672" i="10"/>
  <c r="M672" i="10"/>
  <c r="N676" i="10"/>
  <c r="M676" i="10"/>
  <c r="N688" i="10"/>
  <c r="M688" i="10"/>
  <c r="N698" i="10"/>
  <c r="M698" i="10"/>
  <c r="N704" i="10"/>
  <c r="M704" i="10"/>
  <c r="N1428" i="16"/>
  <c r="M1428" i="16"/>
  <c r="N1432" i="16"/>
  <c r="M1432" i="16"/>
  <c r="N1436" i="16"/>
  <c r="M1436" i="16"/>
  <c r="N1440" i="16"/>
  <c r="M1440" i="16"/>
  <c r="N1444" i="16"/>
  <c r="M1444" i="16"/>
  <c r="N1448" i="16"/>
  <c r="M1448" i="16"/>
  <c r="N1452" i="16"/>
  <c r="M1452" i="16"/>
  <c r="N1460" i="16"/>
  <c r="M1460" i="16"/>
  <c r="N1465" i="16"/>
  <c r="M1465" i="16"/>
  <c r="N1467" i="16"/>
  <c r="M1467" i="16"/>
  <c r="N1469" i="16"/>
  <c r="M1469" i="16"/>
  <c r="N1471" i="16"/>
  <c r="M1471" i="16"/>
  <c r="N1473" i="16"/>
  <c r="M1473" i="16"/>
  <c r="N1475" i="16"/>
  <c r="M1475" i="16"/>
  <c r="N1477" i="16"/>
  <c r="M1477" i="16"/>
  <c r="N1479" i="16"/>
  <c r="M1479" i="16"/>
  <c r="N1483" i="16"/>
  <c r="M1483" i="16"/>
  <c r="N1487" i="16"/>
  <c r="M1487" i="16"/>
  <c r="N1489" i="16"/>
  <c r="M1489" i="16"/>
  <c r="N557" i="10"/>
  <c r="M557" i="10"/>
  <c r="N565" i="10"/>
  <c r="M565" i="10"/>
  <c r="N571" i="10"/>
  <c r="M571" i="10"/>
  <c r="N575" i="10"/>
  <c r="M575" i="10"/>
  <c r="N581" i="10"/>
  <c r="M581" i="10"/>
  <c r="N587" i="10"/>
  <c r="M587" i="10"/>
  <c r="N593" i="10"/>
  <c r="M593" i="10"/>
  <c r="N601" i="10"/>
  <c r="M601" i="10"/>
  <c r="N607" i="10"/>
  <c r="M607" i="10"/>
  <c r="N615" i="10"/>
  <c r="M615" i="10"/>
  <c r="N633" i="10"/>
  <c r="M633" i="10"/>
  <c r="N643" i="10"/>
  <c r="M643" i="10"/>
  <c r="N647" i="10"/>
  <c r="M647" i="10"/>
  <c r="N653" i="10"/>
  <c r="M653" i="10"/>
  <c r="N659" i="10"/>
  <c r="M659" i="10"/>
  <c r="N665" i="10"/>
  <c r="M665" i="10"/>
  <c r="N669" i="10"/>
  <c r="M669" i="10"/>
  <c r="N675" i="10"/>
  <c r="M675" i="10"/>
  <c r="N681" i="10"/>
  <c r="M681" i="10"/>
  <c r="N685" i="10"/>
  <c r="M685" i="10"/>
  <c r="N689" i="10"/>
  <c r="M689" i="10"/>
  <c r="N697" i="10"/>
  <c r="M697" i="10"/>
  <c r="N703" i="10"/>
  <c r="M703" i="10"/>
  <c r="N709" i="10"/>
  <c r="M709" i="10"/>
  <c r="N713" i="10"/>
  <c r="M713" i="10"/>
  <c r="N1430" i="10"/>
  <c r="M1430" i="10"/>
  <c r="N1434" i="10"/>
  <c r="M1434" i="10"/>
  <c r="N1438" i="10"/>
  <c r="M1438" i="10"/>
  <c r="N1446" i="10"/>
  <c r="M1446" i="10"/>
  <c r="N1450" i="10"/>
  <c r="M1450" i="10"/>
  <c r="N1454" i="10"/>
  <c r="M1454" i="10"/>
  <c r="N1459" i="10"/>
  <c r="M1459" i="10"/>
  <c r="P1409" i="7"/>
  <c r="P1400" i="7"/>
  <c r="J1396" i="1" s="1"/>
  <c r="P1412" i="7"/>
  <c r="H10" i="13"/>
  <c r="H12" i="13"/>
  <c r="H14" i="13"/>
  <c r="H18" i="13"/>
  <c r="H20" i="13"/>
  <c r="H22" i="13"/>
  <c r="H26" i="13"/>
  <c r="H28" i="13"/>
  <c r="H30" i="13"/>
  <c r="H34" i="13"/>
  <c r="H36" i="13"/>
  <c r="H38" i="13"/>
  <c r="H42" i="13"/>
  <c r="H44" i="13"/>
  <c r="H46" i="13"/>
  <c r="H50" i="13"/>
  <c r="H52" i="13"/>
  <c r="H54" i="13"/>
  <c r="H58" i="13"/>
  <c r="H60" i="13"/>
  <c r="H62" i="13"/>
  <c r="H66" i="13"/>
  <c r="H68" i="13"/>
  <c r="H70" i="13"/>
  <c r="H74" i="13"/>
  <c r="H76" i="13"/>
  <c r="H78" i="13"/>
  <c r="H82" i="13"/>
  <c r="H84" i="13"/>
  <c r="H86" i="13"/>
  <c r="J86" i="13" s="1"/>
  <c r="H90" i="13"/>
  <c r="H92" i="13"/>
  <c r="H94" i="13"/>
  <c r="H98" i="13"/>
  <c r="H100" i="13"/>
  <c r="H102" i="13"/>
  <c r="H106" i="13"/>
  <c r="H108" i="13"/>
  <c r="H110" i="13"/>
  <c r="H114" i="13"/>
  <c r="H116" i="13"/>
  <c r="H118" i="13"/>
  <c r="H122" i="13"/>
  <c r="H124" i="13"/>
  <c r="H126" i="13"/>
  <c r="H130" i="13"/>
  <c r="H132" i="13"/>
  <c r="H134" i="13"/>
  <c r="H138" i="13"/>
  <c r="H140" i="13"/>
  <c r="H142" i="13"/>
  <c r="H146" i="13"/>
  <c r="H148" i="13"/>
  <c r="H150" i="13"/>
  <c r="H154" i="13"/>
  <c r="H156" i="13"/>
  <c r="H158" i="13"/>
  <c r="H162" i="13"/>
  <c r="H164" i="13"/>
  <c r="H166" i="13"/>
  <c r="H170" i="13"/>
  <c r="H172" i="13"/>
  <c r="H174" i="13"/>
  <c r="H178" i="13"/>
  <c r="H180" i="13"/>
  <c r="H182" i="13"/>
  <c r="H186" i="13"/>
  <c r="H188" i="13"/>
  <c r="H190" i="13"/>
  <c r="H194" i="13"/>
  <c r="H196" i="13"/>
  <c r="H198" i="13"/>
  <c r="H202" i="13"/>
  <c r="H204" i="13"/>
  <c r="H206" i="13"/>
  <c r="H210" i="13"/>
  <c r="H212" i="13"/>
  <c r="H214" i="13"/>
  <c r="J214" i="13" s="1"/>
  <c r="H218" i="13"/>
  <c r="H220" i="13"/>
  <c r="H222" i="13"/>
  <c r="H226" i="13"/>
  <c r="H228" i="13"/>
  <c r="H230" i="13"/>
  <c r="H234" i="13"/>
  <c r="H236" i="13"/>
  <c r="H238" i="13"/>
  <c r="H242" i="13"/>
  <c r="H244" i="13"/>
  <c r="H246" i="13"/>
  <c r="H250" i="13"/>
  <c r="H252" i="13"/>
  <c r="H254" i="13"/>
  <c r="H258" i="13"/>
  <c r="H260" i="13"/>
  <c r="H262" i="13"/>
  <c r="H266" i="13"/>
  <c r="H268" i="13"/>
  <c r="H270" i="13"/>
  <c r="H274" i="13"/>
  <c r="H276" i="13"/>
  <c r="H278" i="13"/>
  <c r="H282" i="13"/>
  <c r="H284" i="13"/>
  <c r="J284" i="13" s="1"/>
  <c r="H286" i="13"/>
  <c r="H290" i="13"/>
  <c r="H292" i="13"/>
  <c r="H294" i="13"/>
  <c r="H298" i="13"/>
  <c r="H300" i="13"/>
  <c r="H302" i="13"/>
  <c r="H306" i="13"/>
  <c r="H308" i="13"/>
  <c r="H310" i="13"/>
  <c r="H314" i="13"/>
  <c r="H316" i="13"/>
  <c r="H318" i="13"/>
  <c r="H322" i="13"/>
  <c r="H324" i="13"/>
  <c r="H326" i="13"/>
  <c r="H330" i="13"/>
  <c r="H332" i="13"/>
  <c r="H334" i="13"/>
  <c r="H338" i="13"/>
  <c r="H340" i="13"/>
  <c r="H342" i="13"/>
  <c r="H346" i="13"/>
  <c r="H348" i="13"/>
  <c r="H350" i="13"/>
  <c r="H354" i="13"/>
  <c r="H356" i="13"/>
  <c r="H358" i="13"/>
  <c r="H362" i="13"/>
  <c r="H364" i="13"/>
  <c r="H366" i="13"/>
  <c r="H370" i="13"/>
  <c r="H372" i="13"/>
  <c r="J372" i="13" s="1"/>
  <c r="H374" i="13"/>
  <c r="J374" i="13" s="1"/>
  <c r="H378" i="13"/>
  <c r="H380" i="13"/>
  <c r="J380" i="13" s="1"/>
  <c r="H382" i="13"/>
  <c r="J382" i="13" s="1"/>
  <c r="H386" i="13"/>
  <c r="H6" i="13"/>
  <c r="H11" i="13"/>
  <c r="H15" i="13"/>
  <c r="H19" i="13"/>
  <c r="H23" i="13"/>
  <c r="H27" i="13"/>
  <c r="H31" i="13"/>
  <c r="H35" i="13"/>
  <c r="H39" i="13"/>
  <c r="H43" i="13"/>
  <c r="H47" i="13"/>
  <c r="H51" i="13"/>
  <c r="H55" i="13"/>
  <c r="H59" i="13"/>
  <c r="H63" i="13"/>
  <c r="H67" i="13"/>
  <c r="H71" i="13"/>
  <c r="H75" i="13"/>
  <c r="H79" i="13"/>
  <c r="H83" i="13"/>
  <c r="H87" i="13"/>
  <c r="H91" i="13"/>
  <c r="H95" i="13"/>
  <c r="H99" i="13"/>
  <c r="H103" i="13"/>
  <c r="H107" i="13"/>
  <c r="H111" i="13"/>
  <c r="H115" i="13"/>
  <c r="H119" i="13"/>
  <c r="H123" i="13"/>
  <c r="H127" i="13"/>
  <c r="H131" i="13"/>
  <c r="H135" i="13"/>
  <c r="H139" i="13"/>
  <c r="H143" i="13"/>
  <c r="H147" i="13"/>
  <c r="H151" i="13"/>
  <c r="H155" i="13"/>
  <c r="H159" i="13"/>
  <c r="H163" i="13"/>
  <c r="H167" i="13"/>
  <c r="H171" i="13"/>
  <c r="H175" i="13"/>
  <c r="H179" i="13"/>
  <c r="H183" i="13"/>
  <c r="H187" i="13"/>
  <c r="H191" i="13"/>
  <c r="H195" i="13"/>
  <c r="H199" i="13"/>
  <c r="H203" i="13"/>
  <c r="H207" i="13"/>
  <c r="H211" i="13"/>
  <c r="H215" i="13"/>
  <c r="H219" i="13"/>
  <c r="H223" i="13"/>
  <c r="H227" i="13"/>
  <c r="H231" i="13"/>
  <c r="H235" i="13"/>
  <c r="H239" i="13"/>
  <c r="H243" i="13"/>
  <c r="H247" i="13"/>
  <c r="H251" i="13"/>
  <c r="H255" i="13"/>
  <c r="H259" i="13"/>
  <c r="H263" i="13"/>
  <c r="H267" i="13"/>
  <c r="H271" i="13"/>
  <c r="H275" i="13"/>
  <c r="J275" i="13" s="1"/>
  <c r="H279" i="13"/>
  <c r="H283" i="13"/>
  <c r="H287" i="13"/>
  <c r="H291" i="13"/>
  <c r="H295" i="13"/>
  <c r="H299" i="13"/>
  <c r="J299" i="13" s="1"/>
  <c r="H303" i="13"/>
  <c r="H307" i="13"/>
  <c r="H311" i="13"/>
  <c r="H315" i="13"/>
  <c r="H319" i="13"/>
  <c r="H323" i="13"/>
  <c r="H327" i="13"/>
  <c r="H331" i="13"/>
  <c r="H335" i="13"/>
  <c r="H339" i="13"/>
  <c r="H343" i="13"/>
  <c r="H347" i="13"/>
  <c r="H351" i="13"/>
  <c r="H355" i="13"/>
  <c r="H359" i="13"/>
  <c r="H363" i="13"/>
  <c r="H367" i="13"/>
  <c r="H371" i="13"/>
  <c r="J371" i="13" s="1"/>
  <c r="H375" i="13"/>
  <c r="J375" i="13" s="1"/>
  <c r="H379" i="13"/>
  <c r="J379" i="13" s="1"/>
  <c r="H383" i="13"/>
  <c r="J383" i="13" s="1"/>
  <c r="H7" i="13"/>
  <c r="H9" i="13"/>
  <c r="H13" i="13"/>
  <c r="H17" i="13"/>
  <c r="H21" i="13"/>
  <c r="H25" i="13"/>
  <c r="H29" i="13"/>
  <c r="H33" i="13"/>
  <c r="H37" i="13"/>
  <c r="H41" i="13"/>
  <c r="H45" i="13"/>
  <c r="H49" i="13"/>
  <c r="H53" i="13"/>
  <c r="H57" i="13"/>
  <c r="H61" i="13"/>
  <c r="H65" i="13"/>
  <c r="H69" i="13"/>
  <c r="H73" i="13"/>
  <c r="H77" i="13"/>
  <c r="H81" i="13"/>
  <c r="H85" i="13"/>
  <c r="H89" i="13"/>
  <c r="H93" i="13"/>
  <c r="H97" i="13"/>
  <c r="H101" i="13"/>
  <c r="H105" i="13"/>
  <c r="H109" i="13"/>
  <c r="H113" i="13"/>
  <c r="H117" i="13"/>
  <c r="H121" i="13"/>
  <c r="H125" i="13"/>
  <c r="H129" i="13"/>
  <c r="H133" i="13"/>
  <c r="H137" i="13"/>
  <c r="H141" i="13"/>
  <c r="H145" i="13"/>
  <c r="H149" i="13"/>
  <c r="H153" i="13"/>
  <c r="H157" i="13"/>
  <c r="H161" i="13"/>
  <c r="H165" i="13"/>
  <c r="H169" i="13"/>
  <c r="H173" i="13"/>
  <c r="H177" i="13"/>
  <c r="H181" i="13"/>
  <c r="H185" i="13"/>
  <c r="H189" i="13"/>
  <c r="H193" i="13"/>
  <c r="H197" i="13"/>
  <c r="H201" i="13"/>
  <c r="H205" i="13"/>
  <c r="H209" i="13"/>
  <c r="H213" i="13"/>
  <c r="H217" i="13"/>
  <c r="H221" i="13"/>
  <c r="H225" i="13"/>
  <c r="H229" i="13"/>
  <c r="H233" i="13"/>
  <c r="H237" i="13"/>
  <c r="H241" i="13"/>
  <c r="H245" i="13"/>
  <c r="H249" i="13"/>
  <c r="H253" i="13"/>
  <c r="H257" i="13"/>
  <c r="H261" i="13"/>
  <c r="H265" i="13"/>
  <c r="H269" i="13"/>
  <c r="H273" i="13"/>
  <c r="H277" i="13"/>
  <c r="H281" i="13"/>
  <c r="H285" i="13"/>
  <c r="H289" i="13"/>
  <c r="H293" i="13"/>
  <c r="J293" i="13" s="1"/>
  <c r="H297" i="13"/>
  <c r="H301" i="13"/>
  <c r="H305" i="13"/>
  <c r="H309" i="13"/>
  <c r="H313" i="13"/>
  <c r="H317" i="13"/>
  <c r="H321" i="13"/>
  <c r="H325" i="13"/>
  <c r="H329" i="13"/>
  <c r="H333" i="13"/>
  <c r="H337" i="13"/>
  <c r="H341" i="13"/>
  <c r="H345" i="13"/>
  <c r="H349" i="13"/>
  <c r="H353" i="13"/>
  <c r="H357" i="13"/>
  <c r="H361" i="13"/>
  <c r="H365" i="13"/>
  <c r="H369" i="13"/>
  <c r="H373" i="13"/>
  <c r="H377" i="13"/>
  <c r="H381" i="13"/>
  <c r="H385" i="13"/>
  <c r="H1428" i="13"/>
  <c r="H1430" i="13"/>
  <c r="H1432" i="13"/>
  <c r="H1434" i="13"/>
  <c r="H1436" i="13"/>
  <c r="H1438" i="13"/>
  <c r="H1440" i="13"/>
  <c r="H1442" i="13"/>
  <c r="H1444" i="13"/>
  <c r="H1446" i="13"/>
  <c r="H1448" i="13"/>
  <c r="H1450" i="13"/>
  <c r="H1452" i="13"/>
  <c r="H1454" i="13"/>
  <c r="H1456" i="13"/>
  <c r="H1458" i="13"/>
  <c r="H1460" i="13"/>
  <c r="I1460" i="13" s="1"/>
  <c r="H1462" i="13"/>
  <c r="H1464" i="13"/>
  <c r="H1466" i="13"/>
  <c r="H1468" i="13"/>
  <c r="H1470" i="13"/>
  <c r="H1472" i="13"/>
  <c r="H1474" i="13"/>
  <c r="H1476" i="13"/>
  <c r="H1478" i="13"/>
  <c r="H1480" i="13"/>
  <c r="H1482" i="13"/>
  <c r="H1484" i="13"/>
  <c r="H1486" i="13"/>
  <c r="H1488" i="13"/>
  <c r="H1490" i="13"/>
  <c r="H1429" i="13"/>
  <c r="H1433" i="13"/>
  <c r="H1437" i="13"/>
  <c r="H1441" i="13"/>
  <c r="H1445" i="13"/>
  <c r="H1453" i="13"/>
  <c r="H1457" i="13"/>
  <c r="H1461" i="13"/>
  <c r="H1465" i="13"/>
  <c r="H1469" i="13"/>
  <c r="H1477" i="13"/>
  <c r="H1485" i="13"/>
  <c r="H1427" i="13"/>
  <c r="H1443" i="13"/>
  <c r="H1459" i="13"/>
  <c r="H1475" i="13"/>
  <c r="H1426" i="13"/>
  <c r="H1431" i="13"/>
  <c r="H1447" i="13"/>
  <c r="H1463" i="13"/>
  <c r="H1479" i="13"/>
  <c r="H1439" i="13"/>
  <c r="H1455" i="13"/>
  <c r="H1471" i="13"/>
  <c r="H1487" i="13"/>
  <c r="K1385" i="16"/>
  <c r="K907" i="11"/>
  <c r="I387" i="4"/>
  <c r="K1330" i="16"/>
  <c r="L389" i="2"/>
  <c r="L718" i="2" s="1"/>
  <c r="K962" i="11"/>
  <c r="K896" i="16"/>
  <c r="O1426" i="9"/>
  <c r="O1491" i="9" s="1"/>
  <c r="M1491" i="9"/>
  <c r="K473" i="11"/>
  <c r="L900" i="7"/>
  <c r="L902" i="7"/>
  <c r="L904" i="7"/>
  <c r="L906" i="7"/>
  <c r="L908" i="7"/>
  <c r="L910" i="7"/>
  <c r="L912" i="7"/>
  <c r="L914" i="7"/>
  <c r="L916" i="7"/>
  <c r="L918" i="7"/>
  <c r="L920" i="7"/>
  <c r="L922" i="7"/>
  <c r="L924" i="7"/>
  <c r="L926" i="7"/>
  <c r="L928" i="7"/>
  <c r="L930" i="7"/>
  <c r="L932" i="7"/>
  <c r="L934" i="7"/>
  <c r="L936" i="7"/>
  <c r="L938" i="7"/>
  <c r="L940" i="7"/>
  <c r="L942" i="7"/>
  <c r="L944" i="7"/>
  <c r="L946" i="7"/>
  <c r="L948" i="7"/>
  <c r="L950" i="7"/>
  <c r="L952" i="7"/>
  <c r="L956" i="7"/>
  <c r="L960" i="7"/>
  <c r="L899" i="7"/>
  <c r="L901" i="7"/>
  <c r="L903" i="7"/>
  <c r="L905" i="7"/>
  <c r="L907" i="7"/>
  <c r="L909" i="7"/>
  <c r="L911" i="7"/>
  <c r="L913" i="7"/>
  <c r="L915" i="7"/>
  <c r="L917" i="7"/>
  <c r="L919" i="7"/>
  <c r="L921" i="7"/>
  <c r="L923" i="7"/>
  <c r="L925" i="7"/>
  <c r="N925" i="7" s="1"/>
  <c r="L927" i="7"/>
  <c r="L929" i="7"/>
  <c r="L931" i="7"/>
  <c r="L933" i="7"/>
  <c r="L935" i="7"/>
  <c r="L937" i="7"/>
  <c r="L939" i="7"/>
  <c r="L941" i="7"/>
  <c r="L943" i="7"/>
  <c r="L945" i="7"/>
  <c r="L947" i="7"/>
  <c r="L949" i="7"/>
  <c r="L951" i="7"/>
  <c r="L953" i="7"/>
  <c r="L955" i="7"/>
  <c r="L957" i="7"/>
  <c r="L959" i="7"/>
  <c r="L961" i="7"/>
  <c r="L954" i="7"/>
  <c r="L958" i="7"/>
  <c r="L962" i="7"/>
  <c r="K898" i="2"/>
  <c r="L898" i="2"/>
  <c r="L963" i="2" s="1"/>
  <c r="K1491" i="16"/>
  <c r="J228" i="8"/>
  <c r="I228" i="8"/>
  <c r="J132" i="8"/>
  <c r="I132" i="8"/>
  <c r="J100" i="8"/>
  <c r="I100" i="8"/>
  <c r="J36" i="8"/>
  <c r="I36" i="8"/>
  <c r="J316" i="8"/>
  <c r="I316" i="8"/>
  <c r="J220" i="8"/>
  <c r="I220" i="8"/>
  <c r="J188" i="8"/>
  <c r="I188" i="8"/>
  <c r="J92" i="8"/>
  <c r="I92" i="8"/>
  <c r="J60" i="8"/>
  <c r="I60" i="8"/>
  <c r="J28" i="8"/>
  <c r="I28" i="8"/>
  <c r="J368" i="8"/>
  <c r="I368" i="8"/>
  <c r="J320" i="8"/>
  <c r="I320" i="8"/>
  <c r="J272" i="8"/>
  <c r="I272" i="8"/>
  <c r="J224" i="8"/>
  <c r="I224" i="8"/>
  <c r="J192" i="8"/>
  <c r="I192" i="8"/>
  <c r="J176" i="8"/>
  <c r="I176" i="8"/>
  <c r="J144" i="8"/>
  <c r="I144" i="8"/>
  <c r="J96" i="8"/>
  <c r="I96" i="8"/>
  <c r="J64" i="8"/>
  <c r="I64" i="8"/>
  <c r="J32" i="8"/>
  <c r="I32" i="8"/>
  <c r="J370" i="8"/>
  <c r="I370" i="8"/>
  <c r="J362" i="8"/>
  <c r="I362" i="8"/>
  <c r="J346" i="8"/>
  <c r="I346" i="8"/>
  <c r="J322" i="8"/>
  <c r="I322" i="8"/>
  <c r="J314" i="8"/>
  <c r="I314" i="8"/>
  <c r="J298" i="8"/>
  <c r="I298" i="8"/>
  <c r="J290" i="8"/>
  <c r="I290" i="8"/>
  <c r="J282" i="8"/>
  <c r="I282" i="8"/>
  <c r="J274" i="8"/>
  <c r="I274" i="8"/>
  <c r="J365" i="8"/>
  <c r="I365" i="8"/>
  <c r="J317" i="8"/>
  <c r="I317" i="8"/>
  <c r="J257" i="8"/>
  <c r="I257" i="8"/>
  <c r="J253" i="8"/>
  <c r="I253" i="8"/>
  <c r="J241" i="8"/>
  <c r="I241" i="8"/>
  <c r="J229" i="8"/>
  <c r="I229" i="8"/>
  <c r="J209" i="8"/>
  <c r="I209" i="8"/>
  <c r="J205" i="8"/>
  <c r="I205" i="8"/>
  <c r="J189" i="8"/>
  <c r="I189" i="8"/>
  <c r="J185" i="8"/>
  <c r="I185" i="8"/>
  <c r="J173" i="8"/>
  <c r="I173" i="8"/>
  <c r="J161" i="8"/>
  <c r="I161" i="8"/>
  <c r="J157" i="8"/>
  <c r="I157" i="8"/>
  <c r="J141" i="8"/>
  <c r="I141" i="8"/>
  <c r="J137" i="8"/>
  <c r="I137" i="8"/>
  <c r="J125" i="8"/>
  <c r="I125" i="8"/>
  <c r="J113" i="8"/>
  <c r="I113" i="8"/>
  <c r="J109" i="8"/>
  <c r="I109" i="8"/>
  <c r="J105" i="8"/>
  <c r="I105" i="8"/>
  <c r="J89" i="8"/>
  <c r="I89" i="8"/>
  <c r="J85" i="8"/>
  <c r="I85" i="8"/>
  <c r="J73" i="8"/>
  <c r="I73" i="8"/>
  <c r="J69" i="8"/>
  <c r="I69" i="8"/>
  <c r="J65" i="8"/>
  <c r="I65" i="8"/>
  <c r="J53" i="8"/>
  <c r="I53" i="8"/>
  <c r="J45" i="8"/>
  <c r="I45" i="8"/>
  <c r="J41" i="8"/>
  <c r="I41" i="8"/>
  <c r="J33" i="8"/>
  <c r="I33" i="8"/>
  <c r="J21" i="8"/>
  <c r="I21" i="8"/>
  <c r="J13" i="8"/>
  <c r="I13" i="8"/>
  <c r="H976" i="8"/>
  <c r="H978" i="8"/>
  <c r="H980" i="8"/>
  <c r="H982" i="8"/>
  <c r="H984" i="8"/>
  <c r="H986" i="8"/>
  <c r="H988" i="8"/>
  <c r="H990" i="8"/>
  <c r="H992" i="8"/>
  <c r="H994" i="8"/>
  <c r="H996" i="8"/>
  <c r="H998" i="8"/>
  <c r="H1000" i="8"/>
  <c r="H1002" i="8"/>
  <c r="H1004" i="8"/>
  <c r="H1006" i="8"/>
  <c r="H1008" i="8"/>
  <c r="J1008" i="8" s="1"/>
  <c r="H1010" i="8"/>
  <c r="J1010" i="8" s="1"/>
  <c r="H1012" i="8"/>
  <c r="H1014" i="8"/>
  <c r="H1016" i="8"/>
  <c r="H1018" i="8"/>
  <c r="H1020" i="8"/>
  <c r="H1022" i="8"/>
  <c r="H1024" i="8"/>
  <c r="H1026" i="8"/>
  <c r="H977" i="8"/>
  <c r="H981" i="8"/>
  <c r="H985" i="8"/>
  <c r="H989" i="8"/>
  <c r="H993" i="8"/>
  <c r="H997" i="8"/>
  <c r="J997" i="8" s="1"/>
  <c r="H1001" i="8"/>
  <c r="H1005" i="8"/>
  <c r="J1005" i="8" s="1"/>
  <c r="H1009" i="8"/>
  <c r="H1013" i="8"/>
  <c r="J1013" i="8" s="1"/>
  <c r="H1017" i="8"/>
  <c r="H1021" i="8"/>
  <c r="J1021" i="8" s="1"/>
  <c r="H1025" i="8"/>
  <c r="J1025" i="8" s="1"/>
  <c r="H1028" i="8"/>
  <c r="J1028" i="8" s="1"/>
  <c r="H1030" i="8"/>
  <c r="H1032" i="8"/>
  <c r="H1034" i="8"/>
  <c r="H1036" i="8"/>
  <c r="H1038" i="8"/>
  <c r="H1040" i="8"/>
  <c r="H1042" i="8"/>
  <c r="H1044" i="8"/>
  <c r="H1046" i="8"/>
  <c r="H1048" i="8"/>
  <c r="H1050" i="8"/>
  <c r="H1052" i="8"/>
  <c r="H1054" i="8"/>
  <c r="H1056" i="8"/>
  <c r="H1058" i="8"/>
  <c r="H1060" i="8"/>
  <c r="H1062" i="8"/>
  <c r="H1064" i="8"/>
  <c r="H1066" i="8"/>
  <c r="H1068" i="8"/>
  <c r="H1070" i="8"/>
  <c r="J1070" i="8" s="1"/>
  <c r="H1072" i="8"/>
  <c r="H1074" i="8"/>
  <c r="J1074" i="8" s="1"/>
  <c r="H1076" i="8"/>
  <c r="H1078" i="8"/>
  <c r="H1080" i="8"/>
  <c r="J1080" i="8" s="1"/>
  <c r="H1082" i="8"/>
  <c r="H1084" i="8"/>
  <c r="J1084" i="8" s="1"/>
  <c r="H1086" i="8"/>
  <c r="H1088" i="8"/>
  <c r="H1090" i="8"/>
  <c r="H1092" i="8"/>
  <c r="H1094" i="8"/>
  <c r="H1096" i="8"/>
  <c r="H1098" i="8"/>
  <c r="H1100" i="8"/>
  <c r="H1102" i="8"/>
  <c r="H1104" i="8"/>
  <c r="H1106" i="8"/>
  <c r="H1108" i="8"/>
  <c r="H1110" i="8"/>
  <c r="H1112" i="8"/>
  <c r="H1114" i="8"/>
  <c r="H1116" i="8"/>
  <c r="H1118" i="8"/>
  <c r="H1120" i="8"/>
  <c r="J1120" i="8" s="1"/>
  <c r="H1122" i="8"/>
  <c r="H1124" i="8"/>
  <c r="H1126" i="8"/>
  <c r="H1128" i="8"/>
  <c r="J1128" i="8" s="1"/>
  <c r="H1130" i="8"/>
  <c r="H1132" i="8"/>
  <c r="H1134" i="8"/>
  <c r="H1136" i="8"/>
  <c r="H979" i="8"/>
  <c r="H983" i="8"/>
  <c r="H991" i="8"/>
  <c r="H995" i="8"/>
  <c r="H999" i="8"/>
  <c r="H1007" i="8"/>
  <c r="H1011" i="8"/>
  <c r="H1015" i="8"/>
  <c r="H1023" i="8"/>
  <c r="H1027" i="8"/>
  <c r="H1031" i="8"/>
  <c r="H1039" i="8"/>
  <c r="H1043" i="8"/>
  <c r="H1047" i="8"/>
  <c r="H1055" i="8"/>
  <c r="H1059" i="8"/>
  <c r="H1063" i="8"/>
  <c r="H1071" i="8"/>
  <c r="J1071" i="8" s="1"/>
  <c r="H1075" i="8"/>
  <c r="H1079" i="8"/>
  <c r="H1087" i="8"/>
  <c r="H1091" i="8"/>
  <c r="J1091" i="8" s="1"/>
  <c r="H1095" i="8"/>
  <c r="H1103" i="8"/>
  <c r="H1107" i="8"/>
  <c r="H1111" i="8"/>
  <c r="H1119" i="8"/>
  <c r="H1123" i="8"/>
  <c r="H1127" i="8"/>
  <c r="H1135" i="8"/>
  <c r="H1138" i="8"/>
  <c r="H1140" i="8"/>
  <c r="H1142" i="8"/>
  <c r="H1144" i="8"/>
  <c r="H1146" i="8"/>
  <c r="H1148" i="8"/>
  <c r="J1148" i="8" s="1"/>
  <c r="H1150" i="8"/>
  <c r="H1152" i="8"/>
  <c r="H1154" i="8"/>
  <c r="H1156" i="8"/>
  <c r="H1158" i="8"/>
  <c r="H1160" i="8"/>
  <c r="H1162" i="8"/>
  <c r="H1164" i="8"/>
  <c r="H1166" i="8"/>
  <c r="H1168" i="8"/>
  <c r="H1170" i="8"/>
  <c r="H1172" i="8"/>
  <c r="H1174" i="8"/>
  <c r="H1176" i="8"/>
  <c r="H1178" i="8"/>
  <c r="H1180" i="8"/>
  <c r="H1182" i="8"/>
  <c r="H1184" i="8"/>
  <c r="H1186" i="8"/>
  <c r="H1188" i="8"/>
  <c r="H1190" i="8"/>
  <c r="H1192" i="8"/>
  <c r="H1194" i="8"/>
  <c r="H1196" i="8"/>
  <c r="H1198" i="8"/>
  <c r="H1200" i="8"/>
  <c r="H1202" i="8"/>
  <c r="H1204" i="8"/>
  <c r="H1206" i="8"/>
  <c r="H1208" i="8"/>
  <c r="H1210" i="8"/>
  <c r="J1210" i="8" s="1"/>
  <c r="H1212" i="8"/>
  <c r="H1214" i="8"/>
  <c r="H1216" i="8"/>
  <c r="H1218" i="8"/>
  <c r="J1218" i="8" s="1"/>
  <c r="H1220" i="8"/>
  <c r="H1222" i="8"/>
  <c r="H1224" i="8"/>
  <c r="H1226" i="8"/>
  <c r="H1228" i="8"/>
  <c r="H1230" i="8"/>
  <c r="J1230" i="8" s="1"/>
  <c r="H1232" i="8"/>
  <c r="H1234" i="8"/>
  <c r="J1234" i="8" s="1"/>
  <c r="H1236" i="8"/>
  <c r="H1238" i="8"/>
  <c r="J1238" i="8" s="1"/>
  <c r="H1240" i="8"/>
  <c r="J1240" i="8" s="1"/>
  <c r="H1242" i="8"/>
  <c r="H1244" i="8"/>
  <c r="H1246" i="8"/>
  <c r="H1248" i="8"/>
  <c r="H1250" i="8"/>
  <c r="H1252" i="8"/>
  <c r="H1254" i="8"/>
  <c r="H1256" i="8"/>
  <c r="H1258" i="8"/>
  <c r="H1260" i="8"/>
  <c r="J1260" i="8" s="1"/>
  <c r="H1262" i="8"/>
  <c r="H1264" i="8"/>
  <c r="H1266" i="8"/>
  <c r="H1268" i="8"/>
  <c r="J1268" i="8" s="1"/>
  <c r="H1270" i="8"/>
  <c r="H1272" i="8"/>
  <c r="J1272" i="8" s="1"/>
  <c r="H1274" i="8"/>
  <c r="H1276" i="8"/>
  <c r="H1278" i="8"/>
  <c r="J1278" i="8" s="1"/>
  <c r="H1280" i="8"/>
  <c r="H1282" i="8"/>
  <c r="H1284" i="8"/>
  <c r="J1284" i="8" s="1"/>
  <c r="H1286" i="8"/>
  <c r="H1288" i="8"/>
  <c r="H1290" i="8"/>
  <c r="H1292" i="8"/>
  <c r="H1294" i="8"/>
  <c r="J1294" i="8" s="1"/>
  <c r="H1296" i="8"/>
  <c r="H1298" i="8"/>
  <c r="H1300" i="8"/>
  <c r="H1302" i="8"/>
  <c r="H1304" i="8"/>
  <c r="H1306" i="8"/>
  <c r="H1308" i="8"/>
  <c r="J1308" i="8" s="1"/>
  <c r="H1310" i="8"/>
  <c r="H1312" i="8"/>
  <c r="H1314" i="8"/>
  <c r="H1316" i="8"/>
  <c r="H1318" i="8"/>
  <c r="J1318" i="8" s="1"/>
  <c r="H1320" i="8"/>
  <c r="H1322" i="8"/>
  <c r="J1322" i="8" s="1"/>
  <c r="H1324" i="8"/>
  <c r="H1326" i="8"/>
  <c r="H1328" i="8"/>
  <c r="H966" i="8"/>
  <c r="H968" i="8"/>
  <c r="H970" i="8"/>
  <c r="H972" i="8"/>
  <c r="H974" i="8"/>
  <c r="J974" i="8" s="1"/>
  <c r="H1033" i="8"/>
  <c r="J1033" i="8" s="1"/>
  <c r="H1041" i="8"/>
  <c r="H1049" i="8"/>
  <c r="H1057" i="8"/>
  <c r="J1057" i="8" s="1"/>
  <c r="H1065" i="8"/>
  <c r="H1073" i="8"/>
  <c r="H1081" i="8"/>
  <c r="H1089" i="8"/>
  <c r="H1097" i="8"/>
  <c r="H1105" i="8"/>
  <c r="H1113" i="8"/>
  <c r="H1121" i="8"/>
  <c r="H1129" i="8"/>
  <c r="H1137" i="8"/>
  <c r="H1141" i="8"/>
  <c r="H1145" i="8"/>
  <c r="J1145" i="8" s="1"/>
  <c r="H1149" i="8"/>
  <c r="H1153" i="8"/>
  <c r="J1153" i="8" s="1"/>
  <c r="H1157" i="8"/>
  <c r="H1161" i="8"/>
  <c r="H1165" i="8"/>
  <c r="H1169" i="8"/>
  <c r="J1169" i="8" s="1"/>
  <c r="H1173" i="8"/>
  <c r="H1177" i="8"/>
  <c r="H1181" i="8"/>
  <c r="H1185" i="8"/>
  <c r="H1189" i="8"/>
  <c r="H1193" i="8"/>
  <c r="H1197" i="8"/>
  <c r="H1201" i="8"/>
  <c r="H1205" i="8"/>
  <c r="H1209" i="8"/>
  <c r="J1209" i="8" s="1"/>
  <c r="H1213" i="8"/>
  <c r="J1213" i="8" s="1"/>
  <c r="H1217" i="8"/>
  <c r="H1221" i="8"/>
  <c r="H1225" i="8"/>
  <c r="J1225" i="8" s="1"/>
  <c r="H1229" i="8"/>
  <c r="H1233" i="8"/>
  <c r="H1237" i="8"/>
  <c r="H1241" i="8"/>
  <c r="H1245" i="8"/>
  <c r="H1249" i="8"/>
  <c r="H1253" i="8"/>
  <c r="H1257" i="8"/>
  <c r="H1261" i="8"/>
  <c r="H1265" i="8"/>
  <c r="H1269" i="8"/>
  <c r="H1273" i="8"/>
  <c r="H1277" i="8"/>
  <c r="H1281" i="8"/>
  <c r="H1285" i="8"/>
  <c r="J1285" i="8" s="1"/>
  <c r="H1289" i="8"/>
  <c r="H1293" i="8"/>
  <c r="H1297" i="8"/>
  <c r="H1301" i="8"/>
  <c r="H1305" i="8"/>
  <c r="H1309" i="8"/>
  <c r="H1313" i="8"/>
  <c r="H1317" i="8"/>
  <c r="H1321" i="8"/>
  <c r="J1321" i="8" s="1"/>
  <c r="H1325" i="8"/>
  <c r="J1325" i="8" s="1"/>
  <c r="H1329" i="8"/>
  <c r="J1329" i="8" s="1"/>
  <c r="H969" i="8"/>
  <c r="H973" i="8"/>
  <c r="H1029" i="8"/>
  <c r="H1037" i="8"/>
  <c r="H1045" i="8"/>
  <c r="H1053" i="8"/>
  <c r="H1061" i="8"/>
  <c r="H1069" i="8"/>
  <c r="H1077" i="8"/>
  <c r="H1085" i="8"/>
  <c r="J1085" i="8" s="1"/>
  <c r="H1093" i="8"/>
  <c r="H1101" i="8"/>
  <c r="H1109" i="8"/>
  <c r="J1109" i="8" s="1"/>
  <c r="H1117" i="8"/>
  <c r="H1125" i="8"/>
  <c r="H1133" i="8"/>
  <c r="J1133" i="8" s="1"/>
  <c r="H1139" i="8"/>
  <c r="H1143" i="8"/>
  <c r="H1147" i="8"/>
  <c r="H1151" i="8"/>
  <c r="H1155" i="8"/>
  <c r="H1159" i="8"/>
  <c r="H1163" i="8"/>
  <c r="H1167" i="8"/>
  <c r="H1171" i="8"/>
  <c r="H1175" i="8"/>
  <c r="H1179" i="8"/>
  <c r="H1183" i="8"/>
  <c r="H1187" i="8"/>
  <c r="H1191" i="8"/>
  <c r="H1195" i="8"/>
  <c r="H1199" i="8"/>
  <c r="H1203" i="8"/>
  <c r="H1211" i="8"/>
  <c r="H1215" i="8"/>
  <c r="H1219" i="8"/>
  <c r="H1227" i="8"/>
  <c r="H1231" i="8"/>
  <c r="H1235" i="8"/>
  <c r="J1235" i="8" s="1"/>
  <c r="H1243" i="8"/>
  <c r="H1247" i="8"/>
  <c r="H1251" i="8"/>
  <c r="H1259" i="8"/>
  <c r="H1263" i="8"/>
  <c r="H1267" i="8"/>
  <c r="H1275" i="8"/>
  <c r="H1279" i="8"/>
  <c r="H1283" i="8"/>
  <c r="J1283" i="8" s="1"/>
  <c r="H1291" i="8"/>
  <c r="H1295" i="8"/>
  <c r="H1299" i="8"/>
  <c r="H1303" i="8"/>
  <c r="H1307" i="8"/>
  <c r="H1311" i="8"/>
  <c r="H1315" i="8"/>
  <c r="J1315" i="8" s="1"/>
  <c r="H1319" i="8"/>
  <c r="H1323" i="8"/>
  <c r="J1323" i="8" s="1"/>
  <c r="H1327" i="8"/>
  <c r="H967" i="8"/>
  <c r="H975" i="8"/>
  <c r="H1390" i="8"/>
  <c r="J1390" i="8" s="1"/>
  <c r="H1394" i="8"/>
  <c r="H1398" i="8"/>
  <c r="H1402" i="8"/>
  <c r="J1402" i="8" s="1"/>
  <c r="H1406" i="8"/>
  <c r="H1410" i="8"/>
  <c r="J1410" i="8" s="1"/>
  <c r="H1414" i="8"/>
  <c r="H1418" i="8"/>
  <c r="H1422" i="8"/>
  <c r="H1389" i="8"/>
  <c r="J1389" i="8" s="1"/>
  <c r="H1393" i="8"/>
  <c r="H1397" i="8"/>
  <c r="H1401" i="8"/>
  <c r="H1405" i="8"/>
  <c r="H1409" i="8"/>
  <c r="H1413" i="8"/>
  <c r="H1417" i="8"/>
  <c r="H1421" i="8"/>
  <c r="H1391" i="8"/>
  <c r="H1395" i="8"/>
  <c r="J1395" i="8" s="1"/>
  <c r="H1399" i="8"/>
  <c r="H1407" i="8"/>
  <c r="H1411" i="8"/>
  <c r="H1415" i="8"/>
  <c r="J1415" i="8" s="1"/>
  <c r="H1423" i="8"/>
  <c r="L1332" i="7"/>
  <c r="N1353" i="7"/>
  <c r="M1353" i="7"/>
  <c r="L1384" i="7"/>
  <c r="O1384" i="7"/>
  <c r="N1380" i="7"/>
  <c r="M1380" i="7"/>
  <c r="N1376" i="7"/>
  <c r="M1376" i="7"/>
  <c r="N1364" i="7"/>
  <c r="M1364" i="7"/>
  <c r="N1352" i="7"/>
  <c r="M1352" i="7"/>
  <c r="N1336" i="7"/>
  <c r="M1336" i="7"/>
  <c r="I1385" i="6"/>
  <c r="L1385" i="6" s="1"/>
  <c r="J619" i="8"/>
  <c r="I619" i="8"/>
  <c r="J601" i="8"/>
  <c r="I601" i="8"/>
  <c r="L601" i="8" s="1"/>
  <c r="J454" i="8"/>
  <c r="I454" i="8"/>
  <c r="J438" i="8"/>
  <c r="I438" i="8"/>
  <c r="L438" i="8" s="1"/>
  <c r="J642" i="8"/>
  <c r="I642" i="8"/>
  <c r="J520" i="8"/>
  <c r="I520" i="8"/>
  <c r="L520" i="8" s="1"/>
  <c r="J408" i="8"/>
  <c r="I408" i="8"/>
  <c r="J392" i="8"/>
  <c r="I392" i="8"/>
  <c r="L392" i="8" s="1"/>
  <c r="J537" i="8"/>
  <c r="I537" i="8"/>
  <c r="J393" i="8"/>
  <c r="I393" i="8"/>
  <c r="L393" i="8" s="1"/>
  <c r="J712" i="13"/>
  <c r="L712" i="13" s="1"/>
  <c r="J704" i="13"/>
  <c r="L704" i="13" s="1"/>
  <c r="J696" i="13"/>
  <c r="L696" i="13" s="1"/>
  <c r="J688" i="13"/>
  <c r="L688" i="13" s="1"/>
  <c r="J680" i="13"/>
  <c r="I680" i="13"/>
  <c r="J672" i="13"/>
  <c r="L672" i="13" s="1"/>
  <c r="J664" i="13"/>
  <c r="I664" i="13"/>
  <c r="J656" i="13"/>
  <c r="L656" i="13" s="1"/>
  <c r="J648" i="13"/>
  <c r="L648" i="13" s="1"/>
  <c r="J640" i="13"/>
  <c r="L640" i="13" s="1"/>
  <c r="J632" i="13"/>
  <c r="L632" i="13" s="1"/>
  <c r="J624" i="13"/>
  <c r="J616" i="13"/>
  <c r="L616" i="13" s="1"/>
  <c r="J608" i="13"/>
  <c r="L608" i="13" s="1"/>
  <c r="J715" i="13"/>
  <c r="J706" i="13"/>
  <c r="L706" i="13"/>
  <c r="J698" i="13"/>
  <c r="J690" i="13"/>
  <c r="I690" i="13"/>
  <c r="J682" i="13"/>
  <c r="L682" i="13" s="1"/>
  <c r="J674" i="13"/>
  <c r="L674" i="13" s="1"/>
  <c r="J666" i="13"/>
  <c r="I666" i="13"/>
  <c r="J658" i="13"/>
  <c r="L658" i="13" s="1"/>
  <c r="J650" i="13"/>
  <c r="I650" i="13"/>
  <c r="J642" i="13"/>
  <c r="L642" i="13" s="1"/>
  <c r="J634" i="13"/>
  <c r="L634" i="13" s="1"/>
  <c r="J626" i="13"/>
  <c r="L626" i="13" s="1"/>
  <c r="J618" i="13"/>
  <c r="I618" i="13"/>
  <c r="J610" i="13"/>
  <c r="I610" i="13"/>
  <c r="L610" i="13" s="1"/>
  <c r="J600" i="13"/>
  <c r="L600" i="13" s="1"/>
  <c r="J592" i="13"/>
  <c r="L592" i="13" s="1"/>
  <c r="J584" i="13"/>
  <c r="I584" i="13"/>
  <c r="L584" i="13" s="1"/>
  <c r="J576" i="13"/>
  <c r="L576" i="13" s="1"/>
  <c r="J568" i="13"/>
  <c r="I568" i="13"/>
  <c r="J560" i="13"/>
  <c r="L560" i="13" s="1"/>
  <c r="J552" i="13"/>
  <c r="L552" i="13" s="1"/>
  <c r="J544" i="13"/>
  <c r="L544" i="13" s="1"/>
  <c r="J536" i="13"/>
  <c r="I536" i="13"/>
  <c r="J528" i="13"/>
  <c r="L528" i="13"/>
  <c r="J520" i="13"/>
  <c r="L520" i="13" s="1"/>
  <c r="J512" i="13"/>
  <c r="L512" i="13" s="1"/>
  <c r="J504" i="13"/>
  <c r="L504" i="13" s="1"/>
  <c r="J496" i="13"/>
  <c r="L496" i="13"/>
  <c r="J488" i="13"/>
  <c r="L488" i="13" s="1"/>
  <c r="J480" i="13"/>
  <c r="L480" i="13" s="1"/>
  <c r="J472" i="13"/>
  <c r="L472" i="13" s="1"/>
  <c r="J464" i="13"/>
  <c r="L464" i="13" s="1"/>
  <c r="J456" i="13"/>
  <c r="L456" i="13" s="1"/>
  <c r="J448" i="13"/>
  <c r="L448" i="13" s="1"/>
  <c r="J440" i="13"/>
  <c r="L440" i="13" s="1"/>
  <c r="J432" i="13"/>
  <c r="L432" i="13"/>
  <c r="J424" i="13"/>
  <c r="L424" i="13" s="1"/>
  <c r="J416" i="13"/>
  <c r="L416" i="13" s="1"/>
  <c r="J408" i="13"/>
  <c r="L408" i="13" s="1"/>
  <c r="J400" i="13"/>
  <c r="L400" i="13" s="1"/>
  <c r="J392" i="13"/>
  <c r="I392" i="13"/>
  <c r="J598" i="13"/>
  <c r="I598" i="13"/>
  <c r="L598" i="13" s="1"/>
  <c r="J590" i="13"/>
  <c r="L590" i="13" s="1"/>
  <c r="J582" i="13"/>
  <c r="L582" i="13" s="1"/>
  <c r="J574" i="13"/>
  <c r="I574" i="13"/>
  <c r="J566" i="13"/>
  <c r="L566" i="13" s="1"/>
  <c r="J558" i="13"/>
  <c r="L558" i="13" s="1"/>
  <c r="J550" i="13"/>
  <c r="L550" i="13" s="1"/>
  <c r="J542" i="13"/>
  <c r="L542" i="13" s="1"/>
  <c r="J534" i="13"/>
  <c r="L534" i="13" s="1"/>
  <c r="J526" i="13"/>
  <c r="L526" i="13" s="1"/>
  <c r="J518" i="13"/>
  <c r="L518" i="13" s="1"/>
  <c r="J510" i="13"/>
  <c r="L510" i="13" s="1"/>
  <c r="J502" i="13"/>
  <c r="L502" i="13" s="1"/>
  <c r="J494" i="13"/>
  <c r="L494" i="13" s="1"/>
  <c r="J486" i="13"/>
  <c r="L486" i="13" s="1"/>
  <c r="J478" i="13"/>
  <c r="L478" i="13" s="1"/>
  <c r="J470" i="13"/>
  <c r="L470" i="13" s="1"/>
  <c r="J462" i="13"/>
  <c r="J454" i="13"/>
  <c r="J446" i="13"/>
  <c r="L446" i="13" s="1"/>
  <c r="J438" i="13"/>
  <c r="J430" i="13"/>
  <c r="L430" i="13" s="1"/>
  <c r="J422" i="13"/>
  <c r="L422" i="13" s="1"/>
  <c r="J414" i="13"/>
  <c r="L414" i="13" s="1"/>
  <c r="J406" i="13"/>
  <c r="L406" i="13" s="1"/>
  <c r="J398" i="13"/>
  <c r="L398" i="13" s="1"/>
  <c r="J390" i="13"/>
  <c r="I390" i="13"/>
  <c r="J716" i="13"/>
  <c r="J711" i="13"/>
  <c r="L711" i="13" s="1"/>
  <c r="J707" i="13"/>
  <c r="L707" i="13" s="1"/>
  <c r="J703" i="13"/>
  <c r="L703" i="13" s="1"/>
  <c r="J699" i="13"/>
  <c r="L699" i="13"/>
  <c r="J695" i="13"/>
  <c r="I695" i="13"/>
  <c r="L695" i="13" s="1"/>
  <c r="J691" i="13"/>
  <c r="L691" i="13" s="1"/>
  <c r="J687" i="13"/>
  <c r="J683" i="13"/>
  <c r="L683" i="13" s="1"/>
  <c r="J679" i="13"/>
  <c r="L679" i="13" s="1"/>
  <c r="J675" i="13"/>
  <c r="L675" i="13" s="1"/>
  <c r="J671" i="13"/>
  <c r="L671" i="13" s="1"/>
  <c r="J667" i="13"/>
  <c r="L667" i="13" s="1"/>
  <c r="J663" i="13"/>
  <c r="L663" i="13" s="1"/>
  <c r="J659" i="13"/>
  <c r="L659" i="13" s="1"/>
  <c r="J655" i="13"/>
  <c r="L655" i="13" s="1"/>
  <c r="J651" i="13"/>
  <c r="L651" i="13" s="1"/>
  <c r="J647" i="13"/>
  <c r="L647" i="13" s="1"/>
  <c r="J643" i="13"/>
  <c r="J639" i="13"/>
  <c r="L639" i="13" s="1"/>
  <c r="J635" i="13"/>
  <c r="J631" i="13"/>
  <c r="L631" i="13" s="1"/>
  <c r="J627" i="13"/>
  <c r="L627" i="13" s="1"/>
  <c r="J623" i="13"/>
  <c r="L623" i="13" s="1"/>
  <c r="J619" i="13"/>
  <c r="L619" i="13" s="1"/>
  <c r="J615" i="13"/>
  <c r="L615" i="13" s="1"/>
  <c r="J611" i="13"/>
  <c r="L611" i="13" s="1"/>
  <c r="J607" i="13"/>
  <c r="L607" i="13" s="1"/>
  <c r="J603" i="13"/>
  <c r="L603" i="13" s="1"/>
  <c r="J599" i="13"/>
  <c r="L599" i="13" s="1"/>
  <c r="J595" i="13"/>
  <c r="L595" i="13" s="1"/>
  <c r="J591" i="13"/>
  <c r="L591" i="13" s="1"/>
  <c r="J587" i="13"/>
  <c r="L587" i="13" s="1"/>
  <c r="J583" i="13"/>
  <c r="L583" i="13" s="1"/>
  <c r="J579" i="13"/>
  <c r="L579" i="13" s="1"/>
  <c r="J575" i="13"/>
  <c r="L575" i="13" s="1"/>
  <c r="J571" i="13"/>
  <c r="L571" i="13" s="1"/>
  <c r="J567" i="13"/>
  <c r="L567" i="13" s="1"/>
  <c r="J563" i="13"/>
  <c r="L563" i="13" s="1"/>
  <c r="J559" i="13"/>
  <c r="L559" i="13" s="1"/>
  <c r="J555" i="13"/>
  <c r="L555" i="13" s="1"/>
  <c r="J551" i="13"/>
  <c r="L551" i="13" s="1"/>
  <c r="J547" i="13"/>
  <c r="L547" i="13" s="1"/>
  <c r="J543" i="13"/>
  <c r="L543" i="13" s="1"/>
  <c r="J539" i="13"/>
  <c r="L539" i="13" s="1"/>
  <c r="J535" i="13"/>
  <c r="L535" i="13" s="1"/>
  <c r="J531" i="13"/>
  <c r="L531" i="13" s="1"/>
  <c r="J527" i="13"/>
  <c r="L527" i="13" s="1"/>
  <c r="J523" i="13"/>
  <c r="L523" i="13" s="1"/>
  <c r="J519" i="13"/>
  <c r="L519" i="13" s="1"/>
  <c r="J515" i="13"/>
  <c r="I515" i="13"/>
  <c r="L515" i="13" s="1"/>
  <c r="J511" i="13"/>
  <c r="I511" i="13"/>
  <c r="L511" i="13" s="1"/>
  <c r="J507" i="13"/>
  <c r="L507" i="13" s="1"/>
  <c r="J503" i="13"/>
  <c r="L503" i="13" s="1"/>
  <c r="J499" i="13"/>
  <c r="L499" i="13" s="1"/>
  <c r="J495" i="13"/>
  <c r="I495" i="13"/>
  <c r="J491" i="13"/>
  <c r="L491" i="13" s="1"/>
  <c r="J487" i="13"/>
  <c r="I487" i="13"/>
  <c r="L487" i="13" s="1"/>
  <c r="I488" i="1" s="1"/>
  <c r="J483" i="13"/>
  <c r="L483" i="13" s="1"/>
  <c r="J479" i="13"/>
  <c r="L479" i="13" s="1"/>
  <c r="J475" i="13"/>
  <c r="I475" i="13"/>
  <c r="J471" i="13"/>
  <c r="L471" i="13"/>
  <c r="J467" i="13"/>
  <c r="L467" i="13" s="1"/>
  <c r="J463" i="13"/>
  <c r="L463" i="13" s="1"/>
  <c r="J459" i="13"/>
  <c r="I459" i="13"/>
  <c r="J455" i="13"/>
  <c r="I455" i="13"/>
  <c r="J451" i="13"/>
  <c r="L451" i="13" s="1"/>
  <c r="J447" i="13"/>
  <c r="L447" i="13" s="1"/>
  <c r="J443" i="13"/>
  <c r="L443" i="13" s="1"/>
  <c r="J439" i="13"/>
  <c r="L439" i="13" s="1"/>
  <c r="J435" i="13"/>
  <c r="J431" i="13"/>
  <c r="L431" i="13" s="1"/>
  <c r="J427" i="13"/>
  <c r="L427" i="13" s="1"/>
  <c r="J423" i="13"/>
  <c r="L423" i="13" s="1"/>
  <c r="J419" i="13"/>
  <c r="L419" i="13" s="1"/>
  <c r="J415" i="13"/>
  <c r="L415" i="13"/>
  <c r="J411" i="13"/>
  <c r="L411" i="13" s="1"/>
  <c r="J407" i="13"/>
  <c r="L407" i="13" s="1"/>
  <c r="J403" i="13"/>
  <c r="L403" i="13" s="1"/>
  <c r="J399" i="13"/>
  <c r="L399" i="13" s="1"/>
  <c r="J395" i="13"/>
  <c r="L395" i="13" s="1"/>
  <c r="J391" i="13"/>
  <c r="I391" i="13"/>
  <c r="H966" i="13"/>
  <c r="H970" i="13"/>
  <c r="H974" i="13"/>
  <c r="H978" i="13"/>
  <c r="H982" i="13"/>
  <c r="H986" i="13"/>
  <c r="H990" i="13"/>
  <c r="H992" i="13"/>
  <c r="H994" i="13"/>
  <c r="H996" i="13"/>
  <c r="H998" i="13"/>
  <c r="I998" i="13" s="1"/>
  <c r="H1002" i="13"/>
  <c r="I1002" i="13" s="1"/>
  <c r="H1006" i="13"/>
  <c r="H1008" i="13"/>
  <c r="H1010" i="13"/>
  <c r="H1014" i="13"/>
  <c r="H1018" i="13"/>
  <c r="H1020" i="13"/>
  <c r="H1022" i="13"/>
  <c r="H1024" i="13"/>
  <c r="H1026" i="13"/>
  <c r="H1028" i="13"/>
  <c r="H1030" i="13"/>
  <c r="H1034" i="13"/>
  <c r="I1034" i="13" s="1"/>
  <c r="H1036" i="13"/>
  <c r="H1038" i="13"/>
  <c r="I1038" i="13" s="1"/>
  <c r="H1040" i="13"/>
  <c r="H1042" i="13"/>
  <c r="H1046" i="13"/>
  <c r="H1050" i="13"/>
  <c r="H1054" i="13"/>
  <c r="H1056" i="13"/>
  <c r="H1058" i="13"/>
  <c r="I1058" i="13" s="1"/>
  <c r="H1060" i="13"/>
  <c r="H1062" i="13"/>
  <c r="H1066" i="13"/>
  <c r="H1070" i="13"/>
  <c r="H1072" i="13"/>
  <c r="H1074" i="13"/>
  <c r="H1078" i="13"/>
  <c r="H1082" i="13"/>
  <c r="I1082" i="13" s="1"/>
  <c r="H1084" i="13"/>
  <c r="H1086" i="13"/>
  <c r="H1088" i="13"/>
  <c r="H1090" i="13"/>
  <c r="H1092" i="13"/>
  <c r="H1094" i="13"/>
  <c r="H1098" i="13"/>
  <c r="H1100" i="13"/>
  <c r="H1102" i="13"/>
  <c r="H1104" i="13"/>
  <c r="H1106" i="13"/>
  <c r="H1110" i="13"/>
  <c r="H1114" i="13"/>
  <c r="H1118" i="13"/>
  <c r="H1120" i="13"/>
  <c r="H1122" i="13"/>
  <c r="H1124" i="13"/>
  <c r="H1126" i="13"/>
  <c r="H1130" i="13"/>
  <c r="H1134" i="13"/>
  <c r="H1136" i="13"/>
  <c r="H1138" i="13"/>
  <c r="H1142" i="13"/>
  <c r="H1146" i="13"/>
  <c r="H1148" i="13"/>
  <c r="H1150" i="13"/>
  <c r="H1152" i="13"/>
  <c r="H1154" i="13"/>
  <c r="H1156" i="13"/>
  <c r="H1158" i="13"/>
  <c r="H1162" i="13"/>
  <c r="H1164" i="13"/>
  <c r="H1166" i="13"/>
  <c r="H1168" i="13"/>
  <c r="H1170" i="13"/>
  <c r="H1174" i="13"/>
  <c r="H1178" i="13"/>
  <c r="H1182" i="13"/>
  <c r="H1184" i="13"/>
  <c r="H1186" i="13"/>
  <c r="H1188" i="13"/>
  <c r="H1190" i="13"/>
  <c r="H1194" i="13"/>
  <c r="H1198" i="13"/>
  <c r="H1200" i="13"/>
  <c r="H1202" i="13"/>
  <c r="H1206" i="13"/>
  <c r="H1210" i="13"/>
  <c r="H1212" i="13"/>
  <c r="H1214" i="13"/>
  <c r="H1216" i="13"/>
  <c r="H1218" i="13"/>
  <c r="H1220" i="13"/>
  <c r="H1222" i="13"/>
  <c r="H1226" i="13"/>
  <c r="H1228" i="13"/>
  <c r="H1230" i="13"/>
  <c r="H1232" i="13"/>
  <c r="H1234" i="13"/>
  <c r="H1238" i="13"/>
  <c r="H1240" i="13"/>
  <c r="H1242" i="13"/>
  <c r="H1246" i="13"/>
  <c r="H1248" i="13"/>
  <c r="H1250" i="13"/>
  <c r="H1254" i="13"/>
  <c r="H1256" i="13"/>
  <c r="H1258" i="13"/>
  <c r="H1262" i="13"/>
  <c r="H1264" i="13"/>
  <c r="H1266" i="13"/>
  <c r="H1270" i="13"/>
  <c r="H1272" i="13"/>
  <c r="H1274" i="13"/>
  <c r="H1278" i="13"/>
  <c r="H1280" i="13"/>
  <c r="H1282" i="13"/>
  <c r="H1286" i="13"/>
  <c r="H1288" i="13"/>
  <c r="H1290" i="13"/>
  <c r="H1294" i="13"/>
  <c r="H1296" i="13"/>
  <c r="H1298" i="13"/>
  <c r="H1302" i="13"/>
  <c r="H1304" i="13"/>
  <c r="H1306" i="13"/>
  <c r="H1310" i="13"/>
  <c r="H1312" i="13"/>
  <c r="H1314" i="13"/>
  <c r="H1318" i="13"/>
  <c r="H1320" i="13"/>
  <c r="H1322" i="13"/>
  <c r="H1326" i="13"/>
  <c r="H1328" i="13"/>
  <c r="H969" i="13"/>
  <c r="H977" i="13"/>
  <c r="H981" i="13"/>
  <c r="H985" i="13"/>
  <c r="H989" i="13"/>
  <c r="H993" i="13"/>
  <c r="H997" i="13"/>
  <c r="H1001" i="13"/>
  <c r="H1005" i="13"/>
  <c r="H1009" i="13"/>
  <c r="H1013" i="13"/>
  <c r="H1017" i="13"/>
  <c r="H1021" i="13"/>
  <c r="H1025" i="13"/>
  <c r="H1029" i="13"/>
  <c r="H1033" i="13"/>
  <c r="H1037" i="13"/>
  <c r="H1041" i="13"/>
  <c r="H1045" i="13"/>
  <c r="H1049" i="13"/>
  <c r="H1053" i="13"/>
  <c r="H1057" i="13"/>
  <c r="H1061" i="13"/>
  <c r="H1065" i="13"/>
  <c r="H1069" i="13"/>
  <c r="H1073" i="13"/>
  <c r="H1077" i="13"/>
  <c r="H1081" i="13"/>
  <c r="H1085" i="13"/>
  <c r="H1089" i="13"/>
  <c r="H1093" i="13"/>
  <c r="H1097" i="13"/>
  <c r="H1101" i="13"/>
  <c r="H1105" i="13"/>
  <c r="H1109" i="13"/>
  <c r="H1113" i="13"/>
  <c r="H1117" i="13"/>
  <c r="H1121" i="13"/>
  <c r="H1125" i="13"/>
  <c r="H1129" i="13"/>
  <c r="H1133" i="13"/>
  <c r="H1137" i="13"/>
  <c r="H1141" i="13"/>
  <c r="H1145" i="13"/>
  <c r="H1149" i="13"/>
  <c r="H1153" i="13"/>
  <c r="H1157" i="13"/>
  <c r="H1161" i="13"/>
  <c r="H1165" i="13"/>
  <c r="H1169" i="13"/>
  <c r="H1173" i="13"/>
  <c r="H1177" i="13"/>
  <c r="H1181" i="13"/>
  <c r="H1185" i="13"/>
  <c r="H1189" i="13"/>
  <c r="H1193" i="13"/>
  <c r="H1197" i="13"/>
  <c r="H1201" i="13"/>
  <c r="H1205" i="13"/>
  <c r="H1209" i="13"/>
  <c r="H1213" i="13"/>
  <c r="H1217" i="13"/>
  <c r="I1217" i="13" s="1"/>
  <c r="H1221" i="13"/>
  <c r="H1225" i="13"/>
  <c r="H1229" i="13"/>
  <c r="H1233" i="13"/>
  <c r="H1241" i="13"/>
  <c r="H1249" i="13"/>
  <c r="H1257" i="13"/>
  <c r="H1265" i="13"/>
  <c r="H1273" i="13"/>
  <c r="H1281" i="13"/>
  <c r="H1289" i="13"/>
  <c r="H1297" i="13"/>
  <c r="H1305" i="13"/>
  <c r="H1313" i="13"/>
  <c r="H1321" i="13"/>
  <c r="H1329" i="13"/>
  <c r="H971" i="13"/>
  <c r="H979" i="13"/>
  <c r="H995" i="13"/>
  <c r="H1011" i="13"/>
  <c r="H1027" i="13"/>
  <c r="H1043" i="13"/>
  <c r="H1059" i="13"/>
  <c r="H1075" i="13"/>
  <c r="H1091" i="13"/>
  <c r="H1107" i="13"/>
  <c r="H1123" i="13"/>
  <c r="H1139" i="13"/>
  <c r="H1155" i="13"/>
  <c r="H1171" i="13"/>
  <c r="H1187" i="13"/>
  <c r="H1203" i="13"/>
  <c r="H1219" i="13"/>
  <c r="H1235" i="13"/>
  <c r="H1243" i="13"/>
  <c r="H1251" i="13"/>
  <c r="H1259" i="13"/>
  <c r="H1267" i="13"/>
  <c r="H1275" i="13"/>
  <c r="H1283" i="13"/>
  <c r="H1291" i="13"/>
  <c r="H1299" i="13"/>
  <c r="H1307" i="13"/>
  <c r="H1315" i="13"/>
  <c r="H1323" i="13"/>
  <c r="H967" i="13"/>
  <c r="H975" i="13"/>
  <c r="H983" i="13"/>
  <c r="H999" i="13"/>
  <c r="H1015" i="13"/>
  <c r="H1031" i="13"/>
  <c r="H1047" i="13"/>
  <c r="H1063" i="13"/>
  <c r="H1079" i="13"/>
  <c r="H1095" i="13"/>
  <c r="H1111" i="13"/>
  <c r="H1127" i="13"/>
  <c r="H1143" i="13"/>
  <c r="H1159" i="13"/>
  <c r="H1175" i="13"/>
  <c r="H1191" i="13"/>
  <c r="H1207" i="13"/>
  <c r="H1223" i="13"/>
  <c r="H1239" i="13"/>
  <c r="H1247" i="13"/>
  <c r="H1255" i="13"/>
  <c r="H1263" i="13"/>
  <c r="H1271" i="13"/>
  <c r="H1279" i="13"/>
  <c r="H1287" i="13"/>
  <c r="I1287" i="13" s="1"/>
  <c r="H1295" i="13"/>
  <c r="H1303" i="13"/>
  <c r="H1311" i="13"/>
  <c r="H1319" i="13"/>
  <c r="H1327" i="13"/>
  <c r="H721" i="8"/>
  <c r="J721" i="8" s="1"/>
  <c r="H723" i="8"/>
  <c r="H725" i="8"/>
  <c r="H727" i="8"/>
  <c r="H729" i="8"/>
  <c r="H731" i="8"/>
  <c r="H733" i="8"/>
  <c r="H735" i="8"/>
  <c r="H737" i="8"/>
  <c r="H739" i="8"/>
  <c r="H741" i="8"/>
  <c r="H743" i="8"/>
  <c r="J743" i="8" s="1"/>
  <c r="H745" i="8"/>
  <c r="H747" i="8"/>
  <c r="H749" i="8"/>
  <c r="H751" i="8"/>
  <c r="H753" i="8"/>
  <c r="H755" i="8"/>
  <c r="H757" i="8"/>
  <c r="H759" i="8"/>
  <c r="H761" i="8"/>
  <c r="H763" i="8"/>
  <c r="J763" i="8" s="1"/>
  <c r="H765" i="8"/>
  <c r="H767" i="8"/>
  <c r="H769" i="8"/>
  <c r="J769" i="8" s="1"/>
  <c r="H771" i="8"/>
  <c r="H773" i="8"/>
  <c r="H775" i="8"/>
  <c r="H777" i="8"/>
  <c r="H779" i="8"/>
  <c r="H781" i="8"/>
  <c r="J781" i="8" s="1"/>
  <c r="H783" i="8"/>
  <c r="H785" i="8"/>
  <c r="J785" i="8" s="1"/>
  <c r="H787" i="8"/>
  <c r="J787" i="8" s="1"/>
  <c r="H789" i="8"/>
  <c r="H791" i="8"/>
  <c r="H793" i="8"/>
  <c r="H795" i="8"/>
  <c r="H797" i="8"/>
  <c r="H799" i="8"/>
  <c r="J799" i="8" s="1"/>
  <c r="H801" i="8"/>
  <c r="H803" i="8"/>
  <c r="J803" i="8" s="1"/>
  <c r="H805" i="8"/>
  <c r="H807" i="8"/>
  <c r="H809" i="8"/>
  <c r="H811" i="8"/>
  <c r="J811" i="8" s="1"/>
  <c r="H813" i="8"/>
  <c r="J813" i="8" s="1"/>
  <c r="H815" i="8"/>
  <c r="H817" i="8"/>
  <c r="H819" i="8"/>
  <c r="H821" i="8"/>
  <c r="H823" i="8"/>
  <c r="H825" i="8"/>
  <c r="H827" i="8"/>
  <c r="H829" i="8"/>
  <c r="H831" i="8"/>
  <c r="H833" i="8"/>
  <c r="H835" i="8"/>
  <c r="H837" i="8"/>
  <c r="H839" i="8"/>
  <c r="H841" i="8"/>
  <c r="J841" i="8" s="1"/>
  <c r="H843" i="8"/>
  <c r="J843" i="8" s="1"/>
  <c r="H845" i="8"/>
  <c r="H847" i="8"/>
  <c r="H849" i="8"/>
  <c r="H851" i="8"/>
  <c r="J851" i="8" s="1"/>
  <c r="H853" i="8"/>
  <c r="H855" i="8"/>
  <c r="J855" i="8" s="1"/>
  <c r="H857" i="8"/>
  <c r="H859" i="8"/>
  <c r="J859" i="8" s="1"/>
  <c r="H861" i="8"/>
  <c r="H863" i="8"/>
  <c r="J863" i="8" s="1"/>
  <c r="H865" i="8"/>
  <c r="J865" i="8" s="1"/>
  <c r="H867" i="8"/>
  <c r="H869" i="8"/>
  <c r="J869" i="8" s="1"/>
  <c r="H871" i="8"/>
  <c r="H873" i="8"/>
  <c r="H875" i="8"/>
  <c r="J875" i="8" s="1"/>
  <c r="H877" i="8"/>
  <c r="J877" i="8" s="1"/>
  <c r="H879" i="8"/>
  <c r="J879" i="8" s="1"/>
  <c r="H881" i="8"/>
  <c r="J881" i="8" s="1"/>
  <c r="H883" i="8"/>
  <c r="H885" i="8"/>
  <c r="J885" i="8" s="1"/>
  <c r="H887" i="8"/>
  <c r="J887" i="8" s="1"/>
  <c r="H889" i="8"/>
  <c r="H891" i="8"/>
  <c r="J891" i="8" s="1"/>
  <c r="H893" i="8"/>
  <c r="H895" i="8"/>
  <c r="H724" i="8"/>
  <c r="H728" i="8"/>
  <c r="H732" i="8"/>
  <c r="H736" i="8"/>
  <c r="H740" i="8"/>
  <c r="H744" i="8"/>
  <c r="H748" i="8"/>
  <c r="H752" i="8"/>
  <c r="H756" i="8"/>
  <c r="H760" i="8"/>
  <c r="H764" i="8"/>
  <c r="J764" i="8" s="1"/>
  <c r="H768" i="8"/>
  <c r="H772" i="8"/>
  <c r="H776" i="8"/>
  <c r="J776" i="8" s="1"/>
  <c r="H780" i="8"/>
  <c r="J780" i="8" s="1"/>
  <c r="H784" i="8"/>
  <c r="H788" i="8"/>
  <c r="H792" i="8"/>
  <c r="H796" i="8"/>
  <c r="H800" i="8"/>
  <c r="H804" i="8"/>
  <c r="H808" i="8"/>
  <c r="H812" i="8"/>
  <c r="H816" i="8"/>
  <c r="H820" i="8"/>
  <c r="H824" i="8"/>
  <c r="H828" i="8"/>
  <c r="H832" i="8"/>
  <c r="H836" i="8"/>
  <c r="J836" i="8" s="1"/>
  <c r="H840" i="8"/>
  <c r="H844" i="8"/>
  <c r="H848" i="8"/>
  <c r="J848" i="8" s="1"/>
  <c r="H852" i="8"/>
  <c r="H856" i="8"/>
  <c r="H860" i="8"/>
  <c r="H864" i="8"/>
  <c r="H868" i="8"/>
  <c r="J868" i="8" s="1"/>
  <c r="H872" i="8"/>
  <c r="H876" i="8"/>
  <c r="H880" i="8"/>
  <c r="H884" i="8"/>
  <c r="H888" i="8"/>
  <c r="H892" i="8"/>
  <c r="H726" i="8"/>
  <c r="H734" i="8"/>
  <c r="H742" i="8"/>
  <c r="H750" i="8"/>
  <c r="H758" i="8"/>
  <c r="H766" i="8"/>
  <c r="H774" i="8"/>
  <c r="H782" i="8"/>
  <c r="H790" i="8"/>
  <c r="H798" i="8"/>
  <c r="J798" i="8" s="1"/>
  <c r="H806" i="8"/>
  <c r="H814" i="8"/>
  <c r="H822" i="8"/>
  <c r="H830" i="8"/>
  <c r="J830" i="8" s="1"/>
  <c r="H838" i="8"/>
  <c r="H846" i="8"/>
  <c r="H854" i="8"/>
  <c r="H862" i="8"/>
  <c r="H870" i="8"/>
  <c r="H878" i="8"/>
  <c r="H886" i="8"/>
  <c r="H894" i="8"/>
  <c r="K898" i="4"/>
  <c r="K963" i="4" s="1"/>
  <c r="I963" i="4"/>
  <c r="I718" i="6"/>
  <c r="L965" i="6"/>
  <c r="I1330" i="6"/>
  <c r="L1330" i="6" s="1"/>
  <c r="P1388" i="7"/>
  <c r="H1423" i="13"/>
  <c r="H1388" i="13"/>
  <c r="H1390" i="13"/>
  <c r="H1392" i="13"/>
  <c r="H1394" i="13"/>
  <c r="H1396" i="13"/>
  <c r="H1398" i="13"/>
  <c r="H1400" i="13"/>
  <c r="H1402" i="13"/>
  <c r="H1404" i="13"/>
  <c r="H1406" i="13"/>
  <c r="H1408" i="13"/>
  <c r="J1408" i="13" s="1"/>
  <c r="H1410" i="13"/>
  <c r="H1412" i="13"/>
  <c r="H1414" i="13"/>
  <c r="H1416" i="13"/>
  <c r="H1418" i="13"/>
  <c r="H1420" i="13"/>
  <c r="H1422" i="13"/>
  <c r="H1389" i="13"/>
  <c r="H1393" i="13"/>
  <c r="H1397" i="13"/>
  <c r="H1401" i="13"/>
  <c r="J1401" i="13" s="1"/>
  <c r="H1405" i="13"/>
  <c r="J1405" i="13" s="1"/>
  <c r="H1409" i="13"/>
  <c r="H1413" i="13"/>
  <c r="H1417" i="13"/>
  <c r="H1421" i="13"/>
  <c r="J1421" i="13" s="1"/>
  <c r="H1391" i="13"/>
  <c r="H1395" i="13"/>
  <c r="H1399" i="13"/>
  <c r="H1403" i="13"/>
  <c r="H1407" i="13"/>
  <c r="H1411" i="13"/>
  <c r="H1415" i="13"/>
  <c r="H1419" i="13"/>
  <c r="J1419" i="13" s="1"/>
  <c r="H1387" i="13"/>
  <c r="P963" i="9"/>
  <c r="K1385" i="10"/>
  <c r="K896" i="10"/>
  <c r="K1330" i="10"/>
  <c r="K387" i="16"/>
  <c r="K207" i="11"/>
  <c r="H1334" i="13"/>
  <c r="I1334" i="13" s="1"/>
  <c r="H1336" i="13"/>
  <c r="H1338" i="13"/>
  <c r="H1340" i="13"/>
  <c r="H1342" i="13"/>
  <c r="H1344" i="13"/>
  <c r="H1346" i="13"/>
  <c r="H1348" i="13"/>
  <c r="H1350" i="13"/>
  <c r="I1350" i="13" s="1"/>
  <c r="H1352" i="13"/>
  <c r="H1354" i="13"/>
  <c r="H1356" i="13"/>
  <c r="H1358" i="13"/>
  <c r="I1358" i="13" s="1"/>
  <c r="H1360" i="13"/>
  <c r="H1362" i="13"/>
  <c r="H1364" i="13"/>
  <c r="H1366" i="13"/>
  <c r="H1368" i="13"/>
  <c r="H1370" i="13"/>
  <c r="H1372" i="13"/>
  <c r="H1374" i="13"/>
  <c r="H1376" i="13"/>
  <c r="H1378" i="13"/>
  <c r="H1380" i="13"/>
  <c r="H1382" i="13"/>
  <c r="H1335" i="13"/>
  <c r="H1339" i="13"/>
  <c r="H1343" i="13"/>
  <c r="H1347" i="13"/>
  <c r="H1351" i="13"/>
  <c r="H1355" i="13"/>
  <c r="H1359" i="13"/>
  <c r="H1363" i="13"/>
  <c r="I1363" i="13" s="1"/>
  <c r="H1367" i="13"/>
  <c r="H1371" i="13"/>
  <c r="H1375" i="13"/>
  <c r="H1379" i="13"/>
  <c r="H1333" i="13"/>
  <c r="H1341" i="13"/>
  <c r="H1349" i="13"/>
  <c r="H1357" i="13"/>
  <c r="I1357" i="13" s="1"/>
  <c r="H1365" i="13"/>
  <c r="H1373" i="13"/>
  <c r="H1381" i="13"/>
  <c r="I1381" i="13" s="1"/>
  <c r="H1345" i="13"/>
  <c r="H1361" i="13"/>
  <c r="H1377" i="13"/>
  <c r="H1337" i="13"/>
  <c r="H1353" i="13"/>
  <c r="H1369" i="13"/>
  <c r="H1332" i="13"/>
  <c r="L10" i="2"/>
  <c r="O10" i="2" s="1"/>
  <c r="M1424" i="9"/>
  <c r="L6" i="2"/>
  <c r="L387" i="2" s="1"/>
  <c r="K389" i="4"/>
  <c r="K718" i="4" s="1"/>
  <c r="L229" i="10"/>
  <c r="K387" i="10"/>
  <c r="K295" i="11"/>
  <c r="O898" i="9"/>
  <c r="O963" i="9" s="1"/>
  <c r="M963" i="9"/>
  <c r="L966" i="7"/>
  <c r="L968" i="7"/>
  <c r="L970" i="7"/>
  <c r="N970" i="7" s="1"/>
  <c r="L972" i="7"/>
  <c r="L974" i="7"/>
  <c r="L976" i="7"/>
  <c r="L978" i="7"/>
  <c r="L980" i="7"/>
  <c r="N980" i="7" s="1"/>
  <c r="L982" i="7"/>
  <c r="N982" i="7" s="1"/>
  <c r="L984" i="7"/>
  <c r="L986" i="7"/>
  <c r="L988" i="7"/>
  <c r="L990" i="7"/>
  <c r="L992" i="7"/>
  <c r="L994" i="7"/>
  <c r="L996" i="7"/>
  <c r="N996" i="7" s="1"/>
  <c r="L998" i="7"/>
  <c r="L1000" i="7"/>
  <c r="L1002" i="7"/>
  <c r="L1004" i="7"/>
  <c r="L1006" i="7"/>
  <c r="N1006" i="7" s="1"/>
  <c r="L1008" i="7"/>
  <c r="L1010" i="7"/>
  <c r="N1010" i="7" s="1"/>
  <c r="L1012" i="7"/>
  <c r="L1014" i="7"/>
  <c r="L1016" i="7"/>
  <c r="N1016" i="7" s="1"/>
  <c r="L1018" i="7"/>
  <c r="L1020" i="7"/>
  <c r="L1022" i="7"/>
  <c r="N1022" i="7" s="1"/>
  <c r="L1024" i="7"/>
  <c r="L1026" i="7"/>
  <c r="L1028" i="7"/>
  <c r="N1028" i="7" s="1"/>
  <c r="L1030" i="7"/>
  <c r="L1032" i="7"/>
  <c r="L1034" i="7"/>
  <c r="N1034" i="7" s="1"/>
  <c r="L1036" i="7"/>
  <c r="L1038" i="7"/>
  <c r="L1040" i="7"/>
  <c r="N1040" i="7" s="1"/>
  <c r="L1042" i="7"/>
  <c r="L1044" i="7"/>
  <c r="N1044" i="7" s="1"/>
  <c r="L1046" i="7"/>
  <c r="L1048" i="7"/>
  <c r="L1050" i="7"/>
  <c r="L1052" i="7"/>
  <c r="N1052" i="7" s="1"/>
  <c r="L1054" i="7"/>
  <c r="L1056" i="7"/>
  <c r="L1058" i="7"/>
  <c r="L1060" i="7"/>
  <c r="L1062" i="7"/>
  <c r="L1064" i="7"/>
  <c r="L1066" i="7"/>
  <c r="L1068" i="7"/>
  <c r="L1070" i="7"/>
  <c r="L1072" i="7"/>
  <c r="L1074" i="7"/>
  <c r="L1076" i="7"/>
  <c r="L1078" i="7"/>
  <c r="L1080" i="7"/>
  <c r="L1082" i="7"/>
  <c r="L1084" i="7"/>
  <c r="L1086" i="7"/>
  <c r="L1088" i="7"/>
  <c r="L1090" i="7"/>
  <c r="L1092" i="7"/>
  <c r="L1094" i="7"/>
  <c r="N1094" i="7" s="1"/>
  <c r="L1096" i="7"/>
  <c r="L1098" i="7"/>
  <c r="L1100" i="7"/>
  <c r="L1102" i="7"/>
  <c r="L1104" i="7"/>
  <c r="L1106" i="7"/>
  <c r="L1108" i="7"/>
  <c r="L1110" i="7"/>
  <c r="L1112" i="7"/>
  <c r="L1114" i="7"/>
  <c r="N1114" i="7" s="1"/>
  <c r="L1116" i="7"/>
  <c r="L1118" i="7"/>
  <c r="N1118" i="7" s="1"/>
  <c r="L1120" i="7"/>
  <c r="L1122" i="7"/>
  <c r="N1122" i="7" s="1"/>
  <c r="L1124" i="7"/>
  <c r="L1126" i="7"/>
  <c r="L1128" i="7"/>
  <c r="L1130" i="7"/>
  <c r="N1130" i="7" s="1"/>
  <c r="L1132" i="7"/>
  <c r="L1134" i="7"/>
  <c r="N1134" i="7" s="1"/>
  <c r="L1136" i="7"/>
  <c r="L1138" i="7"/>
  <c r="N1138" i="7" s="1"/>
  <c r="L1140" i="7"/>
  <c r="L1142" i="7"/>
  <c r="N1142" i="7" s="1"/>
  <c r="L1144" i="7"/>
  <c r="L1146" i="7"/>
  <c r="L1148" i="7"/>
  <c r="L1150" i="7"/>
  <c r="N1150" i="7" s="1"/>
  <c r="L1152" i="7"/>
  <c r="L1154" i="7"/>
  <c r="L1156" i="7"/>
  <c r="L1158" i="7"/>
  <c r="L1160" i="7"/>
  <c r="N1160" i="7" s="1"/>
  <c r="L1162" i="7"/>
  <c r="L1164" i="7"/>
  <c r="L1166" i="7"/>
  <c r="L1168" i="7"/>
  <c r="L1170" i="7"/>
  <c r="L1172" i="7"/>
  <c r="L1174" i="7"/>
  <c r="L1176" i="7"/>
  <c r="L1178" i="7"/>
  <c r="L1180" i="7"/>
  <c r="L1182" i="7"/>
  <c r="L1184" i="7"/>
  <c r="L1186" i="7"/>
  <c r="L1188" i="7"/>
  <c r="L1190" i="7"/>
  <c r="L1192" i="7"/>
  <c r="L1194" i="7"/>
  <c r="N1194" i="7" s="1"/>
  <c r="L1196" i="7"/>
  <c r="L1198" i="7"/>
  <c r="L1200" i="7"/>
  <c r="L1202" i="7"/>
  <c r="L1204" i="7"/>
  <c r="L1206" i="7"/>
  <c r="N1206" i="7" s="1"/>
  <c r="L1208" i="7"/>
  <c r="L1210" i="7"/>
  <c r="L1212" i="7"/>
  <c r="L1214" i="7"/>
  <c r="L1216" i="7"/>
  <c r="N1216" i="7" s="1"/>
  <c r="L1218" i="7"/>
  <c r="L1220" i="7"/>
  <c r="L1222" i="7"/>
  <c r="L1224" i="7"/>
  <c r="L1226" i="7"/>
  <c r="L1228" i="7"/>
  <c r="L1230" i="7"/>
  <c r="L1232" i="7"/>
  <c r="L1234" i="7"/>
  <c r="L1236" i="7"/>
  <c r="L1238" i="7"/>
  <c r="L1240" i="7"/>
  <c r="L1242" i="7"/>
  <c r="N1242" i="7" s="1"/>
  <c r="L1244" i="7"/>
  <c r="L1246" i="7"/>
  <c r="N1246" i="7" s="1"/>
  <c r="L1248" i="7"/>
  <c r="L1250" i="7"/>
  <c r="L1252" i="7"/>
  <c r="L1254" i="7"/>
  <c r="L1256" i="7"/>
  <c r="L1258" i="7"/>
  <c r="N1258" i="7" s="1"/>
  <c r="L1260" i="7"/>
  <c r="L1262" i="7"/>
  <c r="L1264" i="7"/>
  <c r="N1264" i="7" s="1"/>
  <c r="L1266" i="7"/>
  <c r="L1268" i="7"/>
  <c r="L1270" i="7"/>
  <c r="L1272" i="7"/>
  <c r="L1274" i="7"/>
  <c r="L1276" i="7"/>
  <c r="L1278" i="7"/>
  <c r="L1280" i="7"/>
  <c r="L1282" i="7"/>
  <c r="L1284" i="7"/>
  <c r="L1286" i="7"/>
  <c r="L1288" i="7"/>
  <c r="L1290" i="7"/>
  <c r="N1290" i="7" s="1"/>
  <c r="L1292" i="7"/>
  <c r="N1292" i="7" s="1"/>
  <c r="L1294" i="7"/>
  <c r="L1296" i="7"/>
  <c r="L1298" i="7"/>
  <c r="N1298" i="7" s="1"/>
  <c r="L1300" i="7"/>
  <c r="L1302" i="7"/>
  <c r="L1304" i="7"/>
  <c r="L1306" i="7"/>
  <c r="L1308" i="7"/>
  <c r="N1308" i="7" s="1"/>
  <c r="L1310" i="7"/>
  <c r="L1312" i="7"/>
  <c r="L1314" i="7"/>
  <c r="L1316" i="7"/>
  <c r="N1316" i="7" s="1"/>
  <c r="L1318" i="7"/>
  <c r="N1318" i="7" s="1"/>
  <c r="L1320" i="7"/>
  <c r="N1320" i="7" s="1"/>
  <c r="L1322" i="7"/>
  <c r="L1324" i="7"/>
  <c r="L1326" i="7"/>
  <c r="N1326" i="7" s="1"/>
  <c r="L1328" i="7"/>
  <c r="N1328" i="7" s="1"/>
  <c r="L969" i="7"/>
  <c r="L973" i="7"/>
  <c r="L977" i="7"/>
  <c r="N977" i="7" s="1"/>
  <c r="L981" i="7"/>
  <c r="L985" i="7"/>
  <c r="L989" i="7"/>
  <c r="L993" i="7"/>
  <c r="L997" i="7"/>
  <c r="L1001" i="7"/>
  <c r="L1005" i="7"/>
  <c r="N1005" i="7" s="1"/>
  <c r="L1009" i="7"/>
  <c r="L1013" i="7"/>
  <c r="L1017" i="7"/>
  <c r="N1017" i="7" s="1"/>
  <c r="L1021" i="7"/>
  <c r="L1025" i="7"/>
  <c r="N1025" i="7" s="1"/>
  <c r="L1029" i="7"/>
  <c r="L1033" i="7"/>
  <c r="L1037" i="7"/>
  <c r="L1041" i="7"/>
  <c r="L1045" i="7"/>
  <c r="L1049" i="7"/>
  <c r="L1053" i="7"/>
  <c r="L1057" i="7"/>
  <c r="L1061" i="7"/>
  <c r="L1065" i="7"/>
  <c r="L1069" i="7"/>
  <c r="L1073" i="7"/>
  <c r="N1073" i="7" s="1"/>
  <c r="L1077" i="7"/>
  <c r="L1081" i="7"/>
  <c r="L1085" i="7"/>
  <c r="L1089" i="7"/>
  <c r="N1089" i="7" s="1"/>
  <c r="L1093" i="7"/>
  <c r="L1097" i="7"/>
  <c r="L1101" i="7"/>
  <c r="L1105" i="7"/>
  <c r="L1109" i="7"/>
  <c r="L1113" i="7"/>
  <c r="L1117" i="7"/>
  <c r="L1121" i="7"/>
  <c r="L1125" i="7"/>
  <c r="L1129" i="7"/>
  <c r="L1133" i="7"/>
  <c r="L1137" i="7"/>
  <c r="L1141" i="7"/>
  <c r="L1145" i="7"/>
  <c r="L1149" i="7"/>
  <c r="L1153" i="7"/>
  <c r="N1153" i="7" s="1"/>
  <c r="L1157" i="7"/>
  <c r="L1161" i="7"/>
  <c r="L1165" i="7"/>
  <c r="L1169" i="7"/>
  <c r="N1169" i="7" s="1"/>
  <c r="L1173" i="7"/>
  <c r="L1177" i="7"/>
  <c r="L1181" i="7"/>
  <c r="L1185" i="7"/>
  <c r="L1189" i="7"/>
  <c r="L1193" i="7"/>
  <c r="N1193" i="7" s="1"/>
  <c r="L1197" i="7"/>
  <c r="L1201" i="7"/>
  <c r="N1201" i="7" s="1"/>
  <c r="L1205" i="7"/>
  <c r="L1209" i="7"/>
  <c r="L1213" i="7"/>
  <c r="L1217" i="7"/>
  <c r="L1221" i="7"/>
  <c r="L1225" i="7"/>
  <c r="N1225" i="7" s="1"/>
  <c r="L1229" i="7"/>
  <c r="N1229" i="7" s="1"/>
  <c r="L1233" i="7"/>
  <c r="L1237" i="7"/>
  <c r="L1241" i="7"/>
  <c r="L1245" i="7"/>
  <c r="N1245" i="7" s="1"/>
  <c r="L1249" i="7"/>
  <c r="L1253" i="7"/>
  <c r="N1253" i="7" s="1"/>
  <c r="L1257" i="7"/>
  <c r="L1261" i="7"/>
  <c r="N1261" i="7" s="1"/>
  <c r="L1265" i="7"/>
  <c r="L1269" i="7"/>
  <c r="L1273" i="7"/>
  <c r="N1273" i="7" s="1"/>
  <c r="L1277" i="7"/>
  <c r="L1281" i="7"/>
  <c r="L1285" i="7"/>
  <c r="L1289" i="7"/>
  <c r="L1293" i="7"/>
  <c r="L1297" i="7"/>
  <c r="N1297" i="7" s="1"/>
  <c r="L1301" i="7"/>
  <c r="L1305" i="7"/>
  <c r="L1309" i="7"/>
  <c r="L1313" i="7"/>
  <c r="L1317" i="7"/>
  <c r="N1317" i="7" s="1"/>
  <c r="L1321" i="7"/>
  <c r="L1325" i="7"/>
  <c r="L1329" i="7"/>
  <c r="L967" i="7"/>
  <c r="L971" i="7"/>
  <c r="L975" i="7"/>
  <c r="L979" i="7"/>
  <c r="N979" i="7" s="1"/>
  <c r="L983" i="7"/>
  <c r="L987" i="7"/>
  <c r="L991" i="7"/>
  <c r="L995" i="7"/>
  <c r="L999" i="7"/>
  <c r="L1003" i="7"/>
  <c r="L1007" i="7"/>
  <c r="L1011" i="7"/>
  <c r="L1015" i="7"/>
  <c r="L1019" i="7"/>
  <c r="L1023" i="7"/>
  <c r="L1027" i="7"/>
  <c r="L1031" i="7"/>
  <c r="L1035" i="7"/>
  <c r="L1039" i="7"/>
  <c r="L1043" i="7"/>
  <c r="L1047" i="7"/>
  <c r="L1051" i="7"/>
  <c r="L1055" i="7"/>
  <c r="L1059" i="7"/>
  <c r="L1063" i="7"/>
  <c r="N1063" i="7" s="1"/>
  <c r="L1067" i="7"/>
  <c r="L1071" i="7"/>
  <c r="L1075" i="7"/>
  <c r="L1079" i="7"/>
  <c r="L1083" i="7"/>
  <c r="L1087" i="7"/>
  <c r="L1091" i="7"/>
  <c r="L1095" i="7"/>
  <c r="L1099" i="7"/>
  <c r="L1103" i="7"/>
  <c r="L1107" i="7"/>
  <c r="L1111" i="7"/>
  <c r="L1115" i="7"/>
  <c r="L1119" i="7"/>
  <c r="L1123" i="7"/>
  <c r="L1127" i="7"/>
  <c r="L1131" i="7"/>
  <c r="L1135" i="7"/>
  <c r="L1139" i="7"/>
  <c r="L1143" i="7"/>
  <c r="L1147" i="7"/>
  <c r="L1151" i="7"/>
  <c r="L1155" i="7"/>
  <c r="L1159" i="7"/>
  <c r="L1163" i="7"/>
  <c r="L1167" i="7"/>
  <c r="L1171" i="7"/>
  <c r="N1171" i="7" s="1"/>
  <c r="L1175" i="7"/>
  <c r="L1179" i="7"/>
  <c r="L1183" i="7"/>
  <c r="L1187" i="7"/>
  <c r="L1191" i="7"/>
  <c r="L1195" i="7"/>
  <c r="L1199" i="7"/>
  <c r="L1203" i="7"/>
  <c r="L1207" i="7"/>
  <c r="L1211" i="7"/>
  <c r="L1215" i="7"/>
  <c r="N1215" i="7" s="1"/>
  <c r="L1219" i="7"/>
  <c r="L1223" i="7"/>
  <c r="N1223" i="7" s="1"/>
  <c r="L1227" i="7"/>
  <c r="L1231" i="7"/>
  <c r="L1235" i="7"/>
  <c r="L1239" i="7"/>
  <c r="L1243" i="7"/>
  <c r="L1247" i="7"/>
  <c r="L1251" i="7"/>
  <c r="L1255" i="7"/>
  <c r="N1255" i="7" s="1"/>
  <c r="L1259" i="7"/>
  <c r="L1263" i="7"/>
  <c r="L1267" i="7"/>
  <c r="L1271" i="7"/>
  <c r="N1271" i="7" s="1"/>
  <c r="L1275" i="7"/>
  <c r="N1275" i="7" s="1"/>
  <c r="L1279" i="7"/>
  <c r="L1283" i="7"/>
  <c r="N1283" i="7" s="1"/>
  <c r="L1287" i="7"/>
  <c r="L1291" i="7"/>
  <c r="N1291" i="7" s="1"/>
  <c r="L1295" i="7"/>
  <c r="L1299" i="7"/>
  <c r="L1303" i="7"/>
  <c r="L1307" i="7"/>
  <c r="L1311" i="7"/>
  <c r="L1315" i="7"/>
  <c r="L1319" i="7"/>
  <c r="N1319" i="7" s="1"/>
  <c r="L1323" i="7"/>
  <c r="N1323" i="7" s="1"/>
  <c r="L1327" i="7"/>
  <c r="N1327" i="7" s="1"/>
  <c r="L1426" i="16"/>
  <c r="K1491" i="10"/>
  <c r="J308" i="8"/>
  <c r="I308" i="8"/>
  <c r="J276" i="8"/>
  <c r="I276" i="8"/>
  <c r="J180" i="8"/>
  <c r="I180" i="8"/>
  <c r="J148" i="8"/>
  <c r="I148" i="8"/>
  <c r="J364" i="8"/>
  <c r="I364" i="8"/>
  <c r="J236" i="8"/>
  <c r="I236" i="8"/>
  <c r="J140" i="8"/>
  <c r="I140" i="8"/>
  <c r="J328" i="8"/>
  <c r="I328" i="8"/>
  <c r="J280" i="8"/>
  <c r="I280" i="8"/>
  <c r="J232" i="8"/>
  <c r="I232" i="8"/>
  <c r="J216" i="8"/>
  <c r="I216" i="8"/>
  <c r="J184" i="8"/>
  <c r="I184" i="8"/>
  <c r="J136" i="8"/>
  <c r="I136" i="8"/>
  <c r="J104" i="8"/>
  <c r="I104" i="8"/>
  <c r="J88" i="8"/>
  <c r="I88" i="8"/>
  <c r="J56" i="8"/>
  <c r="I56" i="8"/>
  <c r="J40" i="8"/>
  <c r="I40" i="8"/>
  <c r="J24" i="8"/>
  <c r="I24" i="8"/>
  <c r="J366" i="8"/>
  <c r="I366" i="8"/>
  <c r="J318" i="8"/>
  <c r="I318" i="8"/>
  <c r="J310" i="8"/>
  <c r="I310" i="8"/>
  <c r="J278" i="8"/>
  <c r="I278" i="8"/>
  <c r="H6" i="8"/>
  <c r="H387" i="8" s="1"/>
  <c r="J303" i="8"/>
  <c r="I303" i="8"/>
  <c r="J287" i="8"/>
  <c r="I287" i="8"/>
  <c r="J283" i="8"/>
  <c r="I283" i="8"/>
  <c r="J267" i="8"/>
  <c r="I267" i="8"/>
  <c r="J255" i="8"/>
  <c r="I255" i="8"/>
  <c r="J251" i="8"/>
  <c r="I251" i="8"/>
  <c r="J239" i="8"/>
  <c r="I239" i="8"/>
  <c r="J235" i="8"/>
  <c r="I235" i="8"/>
  <c r="J223" i="8"/>
  <c r="I223" i="8"/>
  <c r="J215" i="8"/>
  <c r="I215" i="8"/>
  <c r="J211" i="8"/>
  <c r="I211" i="8"/>
  <c r="J191" i="8"/>
  <c r="I191" i="8"/>
  <c r="J183" i="8"/>
  <c r="I183" i="8"/>
  <c r="J179" i="8"/>
  <c r="I179" i="8"/>
  <c r="J171" i="8"/>
  <c r="I171" i="8"/>
  <c r="J151" i="8"/>
  <c r="I151" i="8"/>
  <c r="J147" i="8"/>
  <c r="I147" i="8"/>
  <c r="J127" i="8"/>
  <c r="I127" i="8"/>
  <c r="J119" i="8"/>
  <c r="I119" i="8"/>
  <c r="J115" i="8"/>
  <c r="I115" i="8"/>
  <c r="J107" i="8"/>
  <c r="I107" i="8"/>
  <c r="J63" i="8"/>
  <c r="I63" i="8"/>
  <c r="J55" i="8"/>
  <c r="I55" i="8"/>
  <c r="J51" i="8"/>
  <c r="I51" i="8"/>
  <c r="J43" i="8"/>
  <c r="I43" i="8"/>
  <c r="J31" i="8"/>
  <c r="I31" i="8"/>
  <c r="J23" i="8"/>
  <c r="I23" i="8"/>
  <c r="J19" i="8"/>
  <c r="I19" i="8"/>
  <c r="H722" i="13"/>
  <c r="H724" i="13"/>
  <c r="H726" i="13"/>
  <c r="H728" i="13"/>
  <c r="H730" i="13"/>
  <c r="H732" i="13"/>
  <c r="H734" i="13"/>
  <c r="H736" i="13"/>
  <c r="H738" i="13"/>
  <c r="H740" i="13"/>
  <c r="H742" i="13"/>
  <c r="H744" i="13"/>
  <c r="H746" i="13"/>
  <c r="H748" i="13"/>
  <c r="H750" i="13"/>
  <c r="I750" i="13" s="1"/>
  <c r="H752" i="13"/>
  <c r="H754" i="13"/>
  <c r="H756" i="13"/>
  <c r="H758" i="13"/>
  <c r="H721" i="13"/>
  <c r="H725" i="13"/>
  <c r="H729" i="13"/>
  <c r="H733" i="13"/>
  <c r="H737" i="13"/>
  <c r="H741" i="13"/>
  <c r="H745" i="13"/>
  <c r="H749" i="13"/>
  <c r="H753" i="13"/>
  <c r="H757" i="13"/>
  <c r="H760" i="13"/>
  <c r="H762" i="13"/>
  <c r="H764" i="13"/>
  <c r="H766" i="13"/>
  <c r="H768" i="13"/>
  <c r="H770" i="13"/>
  <c r="H772" i="13"/>
  <c r="H774" i="13"/>
  <c r="H776" i="13"/>
  <c r="H778" i="13"/>
  <c r="H780" i="13"/>
  <c r="H782" i="13"/>
  <c r="H784" i="13"/>
  <c r="H786" i="13"/>
  <c r="H788" i="13"/>
  <c r="H790" i="13"/>
  <c r="H792" i="13"/>
  <c r="H794" i="13"/>
  <c r="H796" i="13"/>
  <c r="H798" i="13"/>
  <c r="H800" i="13"/>
  <c r="H802" i="13"/>
  <c r="H804" i="13"/>
  <c r="H806" i="13"/>
  <c r="H808" i="13"/>
  <c r="H810" i="13"/>
  <c r="H812" i="13"/>
  <c r="H814" i="13"/>
  <c r="H816" i="13"/>
  <c r="H818" i="13"/>
  <c r="H820" i="13"/>
  <c r="H822" i="13"/>
  <c r="H824" i="13"/>
  <c r="H826" i="13"/>
  <c r="H828" i="13"/>
  <c r="H830" i="13"/>
  <c r="H832" i="13"/>
  <c r="H834" i="13"/>
  <c r="H836" i="13"/>
  <c r="H838" i="13"/>
  <c r="H840" i="13"/>
  <c r="H842" i="13"/>
  <c r="H844" i="13"/>
  <c r="H846" i="13"/>
  <c r="H848" i="13"/>
  <c r="H850" i="13"/>
  <c r="H852" i="13"/>
  <c r="H854" i="13"/>
  <c r="H856" i="13"/>
  <c r="H858" i="13"/>
  <c r="H860" i="13"/>
  <c r="H862" i="13"/>
  <c r="H864" i="13"/>
  <c r="I864" i="13" s="1"/>
  <c r="H866" i="13"/>
  <c r="H868" i="13"/>
  <c r="H870" i="13"/>
  <c r="H872" i="13"/>
  <c r="H874" i="13"/>
  <c r="H876" i="13"/>
  <c r="H878" i="13"/>
  <c r="H880" i="13"/>
  <c r="H882" i="13"/>
  <c r="H884" i="13"/>
  <c r="H886" i="13"/>
  <c r="H888" i="13"/>
  <c r="H890" i="13"/>
  <c r="H892" i="13"/>
  <c r="H894" i="13"/>
  <c r="H727" i="13"/>
  <c r="H735" i="13"/>
  <c r="H743" i="13"/>
  <c r="H751" i="13"/>
  <c r="H759" i="13"/>
  <c r="H763" i="13"/>
  <c r="H767" i="13"/>
  <c r="H771" i="13"/>
  <c r="H775" i="13"/>
  <c r="H779" i="13"/>
  <c r="H783" i="13"/>
  <c r="H787" i="13"/>
  <c r="H791" i="13"/>
  <c r="H795" i="13"/>
  <c r="H799" i="13"/>
  <c r="H803" i="13"/>
  <c r="H807" i="13"/>
  <c r="H811" i="13"/>
  <c r="H815" i="13"/>
  <c r="H819" i="13"/>
  <c r="H823" i="13"/>
  <c r="H827" i="13"/>
  <c r="H831" i="13"/>
  <c r="H835" i="13"/>
  <c r="H839" i="13"/>
  <c r="H843" i="13"/>
  <c r="H847" i="13"/>
  <c r="H851" i="13"/>
  <c r="H855" i="13"/>
  <c r="H859" i="13"/>
  <c r="H863" i="13"/>
  <c r="H867" i="13"/>
  <c r="H871" i="13"/>
  <c r="I871" i="13" s="1"/>
  <c r="H875" i="13"/>
  <c r="H879" i="13"/>
  <c r="H883" i="13"/>
  <c r="H887" i="13"/>
  <c r="I887" i="13" s="1"/>
  <c r="H891" i="13"/>
  <c r="H895" i="13"/>
  <c r="H723" i="13"/>
  <c r="H731" i="13"/>
  <c r="H739" i="13"/>
  <c r="H747" i="13"/>
  <c r="H755" i="13"/>
  <c r="H761" i="13"/>
  <c r="H765" i="13"/>
  <c r="H769" i="13"/>
  <c r="H773" i="13"/>
  <c r="H777" i="13"/>
  <c r="H781" i="13"/>
  <c r="H785" i="13"/>
  <c r="H789" i="13"/>
  <c r="H793" i="13"/>
  <c r="H797" i="13"/>
  <c r="H801" i="13"/>
  <c r="H805" i="13"/>
  <c r="H809" i="13"/>
  <c r="H813" i="13"/>
  <c r="H817" i="13"/>
  <c r="H821" i="13"/>
  <c r="H825" i="13"/>
  <c r="H829" i="13"/>
  <c r="H833" i="13"/>
  <c r="H837" i="13"/>
  <c r="H841" i="13"/>
  <c r="H845" i="13"/>
  <c r="H849" i="13"/>
  <c r="H853" i="13"/>
  <c r="H857" i="13"/>
  <c r="H861" i="13"/>
  <c r="H865" i="13"/>
  <c r="H869" i="13"/>
  <c r="H873" i="13"/>
  <c r="H877" i="13"/>
  <c r="H881" i="13"/>
  <c r="H885" i="13"/>
  <c r="H889" i="13"/>
  <c r="H893" i="13"/>
  <c r="K1424" i="16"/>
  <c r="K718" i="10"/>
  <c r="H904" i="8"/>
  <c r="H906" i="8"/>
  <c r="J906" i="8" s="1"/>
  <c r="H908" i="8"/>
  <c r="H910" i="8"/>
  <c r="H912" i="8"/>
  <c r="H914" i="8"/>
  <c r="H916" i="8"/>
  <c r="J916" i="8" s="1"/>
  <c r="H918" i="8"/>
  <c r="J918" i="8" s="1"/>
  <c r="H922" i="8"/>
  <c r="H924" i="8"/>
  <c r="J924" i="8" s="1"/>
  <c r="H926" i="8"/>
  <c r="H928" i="8"/>
  <c r="H930" i="8"/>
  <c r="J930" i="8" s="1"/>
  <c r="H932" i="8"/>
  <c r="H934" i="8"/>
  <c r="H936" i="8"/>
  <c r="J936" i="8" s="1"/>
  <c r="H938" i="8"/>
  <c r="H940" i="8"/>
  <c r="H942" i="8"/>
  <c r="H944" i="8"/>
  <c r="J944" i="8" s="1"/>
  <c r="H946" i="8"/>
  <c r="H948" i="8"/>
  <c r="H952" i="8"/>
  <c r="H954" i="8"/>
  <c r="H956" i="8"/>
  <c r="H958" i="8"/>
  <c r="H960" i="8"/>
  <c r="H962" i="8"/>
  <c r="H900" i="8"/>
  <c r="H902" i="8"/>
  <c r="H903" i="8"/>
  <c r="J903" i="8" s="1"/>
  <c r="H907" i="8"/>
  <c r="H911" i="8"/>
  <c r="J911" i="8" s="1"/>
  <c r="H915" i="8"/>
  <c r="J915" i="8" s="1"/>
  <c r="H919" i="8"/>
  <c r="H923" i="8"/>
  <c r="J923" i="8" s="1"/>
  <c r="H927" i="8"/>
  <c r="H931" i="8"/>
  <c r="H935" i="8"/>
  <c r="J935" i="8" s="1"/>
  <c r="H939" i="8"/>
  <c r="H943" i="8"/>
  <c r="H947" i="8"/>
  <c r="H951" i="8"/>
  <c r="H955" i="8"/>
  <c r="H959" i="8"/>
  <c r="H899" i="8"/>
  <c r="J899" i="8" s="1"/>
  <c r="H905" i="8"/>
  <c r="H909" i="8"/>
  <c r="H913" i="8"/>
  <c r="H917" i="8"/>
  <c r="H921" i="8"/>
  <c r="H925" i="8"/>
  <c r="H929" i="8"/>
  <c r="H933" i="8"/>
  <c r="H937" i="8"/>
  <c r="J937" i="8" s="1"/>
  <c r="H941" i="8"/>
  <c r="H945" i="8"/>
  <c r="H953" i="8"/>
  <c r="H957" i="8"/>
  <c r="H961" i="8"/>
  <c r="J961" i="8" s="1"/>
  <c r="H901" i="8"/>
  <c r="J901" i="8" s="1"/>
  <c r="H1334" i="8"/>
  <c r="J1334" i="8" s="1"/>
  <c r="H1336" i="8"/>
  <c r="H1338" i="8"/>
  <c r="H1340" i="8"/>
  <c r="H1342" i="8"/>
  <c r="H1344" i="8"/>
  <c r="H1346" i="8"/>
  <c r="H1348" i="8"/>
  <c r="H1350" i="8"/>
  <c r="H1352" i="8"/>
  <c r="H1354" i="8"/>
  <c r="J1354" i="8" s="1"/>
  <c r="H1356" i="8"/>
  <c r="H1358" i="8"/>
  <c r="J1358" i="8" s="1"/>
  <c r="H1360" i="8"/>
  <c r="H1362" i="8"/>
  <c r="J1362" i="8" s="1"/>
  <c r="H1364" i="8"/>
  <c r="H1366" i="8"/>
  <c r="H1368" i="8"/>
  <c r="J1368" i="8" s="1"/>
  <c r="H1370" i="8"/>
  <c r="J1370" i="8" s="1"/>
  <c r="H1372" i="8"/>
  <c r="H1374" i="8"/>
  <c r="J1374" i="8" s="1"/>
  <c r="H1376" i="8"/>
  <c r="H1378" i="8"/>
  <c r="H1380" i="8"/>
  <c r="H1382" i="8"/>
  <c r="H1335" i="8"/>
  <c r="H1339" i="8"/>
  <c r="J1339" i="8" s="1"/>
  <c r="H1343" i="8"/>
  <c r="J1343" i="8" s="1"/>
  <c r="H1347" i="8"/>
  <c r="H1351" i="8"/>
  <c r="H1355" i="8"/>
  <c r="H1359" i="8"/>
  <c r="J1359" i="8" s="1"/>
  <c r="H1363" i="8"/>
  <c r="H1367" i="8"/>
  <c r="H1371" i="8"/>
  <c r="J1371" i="8" s="1"/>
  <c r="H1375" i="8"/>
  <c r="J1375" i="8" s="1"/>
  <c r="H1379" i="8"/>
  <c r="H1333" i="8"/>
  <c r="J1333" i="8" s="1"/>
  <c r="H1337" i="8"/>
  <c r="J1337" i="8" s="1"/>
  <c r="H1341" i="8"/>
  <c r="H1345" i="8"/>
  <c r="H1349" i="8"/>
  <c r="H1353" i="8"/>
  <c r="J1353" i="8" s="1"/>
  <c r="H1357" i="8"/>
  <c r="J1357" i="8" s="1"/>
  <c r="H1361" i="8"/>
  <c r="H1365" i="8"/>
  <c r="H1369" i="8"/>
  <c r="J1369" i="8" s="1"/>
  <c r="H1373" i="8"/>
  <c r="H1377" i="8"/>
  <c r="H1381" i="8"/>
  <c r="L1383" i="7"/>
  <c r="O1383" i="7"/>
  <c r="O1385" i="7" s="1"/>
  <c r="O1492" i="7" s="1"/>
  <c r="N1333" i="7"/>
  <c r="M1333" i="7"/>
  <c r="N1370" i="7"/>
  <c r="M1370" i="7"/>
  <c r="N1362" i="7"/>
  <c r="M1362" i="7"/>
  <c r="N1354" i="7"/>
  <c r="M1354" i="7"/>
  <c r="N1338" i="2"/>
  <c r="D1335" i="1" s="1"/>
  <c r="N1348" i="2"/>
  <c r="D1345" i="1" s="1"/>
  <c r="N1364" i="2"/>
  <c r="D1361" i="1" s="1"/>
  <c r="J627" i="8"/>
  <c r="I627" i="8"/>
  <c r="J711" i="8"/>
  <c r="I711" i="8"/>
  <c r="J599" i="8"/>
  <c r="I599" i="8"/>
  <c r="G718" i="8"/>
  <c r="H389" i="8"/>
  <c r="J589" i="8"/>
  <c r="I589" i="8"/>
  <c r="J581" i="8"/>
  <c r="I581" i="8"/>
  <c r="J538" i="8"/>
  <c r="I538" i="8"/>
  <c r="J434" i="8"/>
  <c r="I434" i="8"/>
  <c r="J410" i="8"/>
  <c r="I410" i="8"/>
  <c r="J402" i="8"/>
  <c r="I402" i="8"/>
  <c r="J684" i="8"/>
  <c r="I684" i="8"/>
  <c r="J556" i="8"/>
  <c r="I556" i="8"/>
  <c r="J404" i="8"/>
  <c r="I404" i="8"/>
  <c r="J396" i="8"/>
  <c r="I396" i="8"/>
  <c r="J547" i="8"/>
  <c r="I547" i="8"/>
  <c r="J459" i="8"/>
  <c r="I459" i="8"/>
  <c r="J431" i="8"/>
  <c r="I431" i="8"/>
  <c r="J717" i="13"/>
  <c r="J708" i="13"/>
  <c r="L708" i="13" s="1"/>
  <c r="J700" i="13"/>
  <c r="I700" i="13"/>
  <c r="J692" i="13"/>
  <c r="L692" i="13" s="1"/>
  <c r="J684" i="13"/>
  <c r="L684" i="13" s="1"/>
  <c r="J676" i="13"/>
  <c r="L676" i="13" s="1"/>
  <c r="J668" i="13"/>
  <c r="I668" i="13"/>
  <c r="J660" i="13"/>
  <c r="L660" i="13"/>
  <c r="J652" i="13"/>
  <c r="L652" i="13" s="1"/>
  <c r="J644" i="13"/>
  <c r="L644" i="13" s="1"/>
  <c r="J636" i="13"/>
  <c r="L636" i="13" s="1"/>
  <c r="J628" i="13"/>
  <c r="L628" i="13" s="1"/>
  <c r="J620" i="13"/>
  <c r="L620" i="13" s="1"/>
  <c r="J612" i="13"/>
  <c r="L612" i="13" s="1"/>
  <c r="J604" i="13"/>
  <c r="L604" i="13" s="1"/>
  <c r="I604" i="13"/>
  <c r="J710" i="13"/>
  <c r="L710" i="13" s="1"/>
  <c r="J702" i="13"/>
  <c r="L702" i="13" s="1"/>
  <c r="J694" i="13"/>
  <c r="L694" i="13" s="1"/>
  <c r="J686" i="13"/>
  <c r="L686" i="13" s="1"/>
  <c r="J678" i="13"/>
  <c r="L678" i="13" s="1"/>
  <c r="J670" i="13"/>
  <c r="L670" i="13" s="1"/>
  <c r="J662" i="13"/>
  <c r="L662" i="13" s="1"/>
  <c r="J654" i="13"/>
  <c r="I654" i="13"/>
  <c r="L654" i="13" s="1"/>
  <c r="J646" i="13"/>
  <c r="L646" i="13" s="1"/>
  <c r="J638" i="13"/>
  <c r="L638" i="13" s="1"/>
  <c r="J630" i="13"/>
  <c r="I630" i="13"/>
  <c r="J622" i="13"/>
  <c r="L622" i="13" s="1"/>
  <c r="J614" i="13"/>
  <c r="L614" i="13" s="1"/>
  <c r="J606" i="13"/>
  <c r="L606" i="13" s="1"/>
  <c r="J596" i="13"/>
  <c r="L596" i="13" s="1"/>
  <c r="J588" i="13"/>
  <c r="L588" i="13" s="1"/>
  <c r="J580" i="13"/>
  <c r="L580" i="13" s="1"/>
  <c r="J572" i="13"/>
  <c r="L572" i="13" s="1"/>
  <c r="J564" i="13"/>
  <c r="L564" i="13" s="1"/>
  <c r="J556" i="13"/>
  <c r="L556" i="13" s="1"/>
  <c r="J548" i="13"/>
  <c r="L548" i="13" s="1"/>
  <c r="J540" i="13"/>
  <c r="L540" i="13" s="1"/>
  <c r="J532" i="13"/>
  <c r="L532" i="13" s="1"/>
  <c r="J524" i="13"/>
  <c r="L524" i="13" s="1"/>
  <c r="J516" i="13"/>
  <c r="L516" i="13" s="1"/>
  <c r="J508" i="13"/>
  <c r="L508" i="13" s="1"/>
  <c r="J500" i="13"/>
  <c r="L500" i="13" s="1"/>
  <c r="J492" i="13"/>
  <c r="L492" i="13" s="1"/>
  <c r="J484" i="13"/>
  <c r="L484" i="13" s="1"/>
  <c r="J476" i="13"/>
  <c r="L476" i="13" s="1"/>
  <c r="J468" i="13"/>
  <c r="L468" i="13" s="1"/>
  <c r="J460" i="13"/>
  <c r="I460" i="13"/>
  <c r="J452" i="13"/>
  <c r="L452" i="13" s="1"/>
  <c r="J444" i="13"/>
  <c r="L444" i="13" s="1"/>
  <c r="J436" i="13"/>
  <c r="L436" i="13" s="1"/>
  <c r="J428" i="13"/>
  <c r="L428" i="13" s="1"/>
  <c r="J420" i="13"/>
  <c r="I420" i="13"/>
  <c r="J412" i="13"/>
  <c r="J404" i="13"/>
  <c r="I404" i="13"/>
  <c r="J396" i="13"/>
  <c r="L396" i="13"/>
  <c r="I396" i="13"/>
  <c r="J602" i="13"/>
  <c r="J594" i="13"/>
  <c r="I594" i="13"/>
  <c r="L594" i="13" s="1"/>
  <c r="J586" i="13"/>
  <c r="L586" i="13" s="1"/>
  <c r="J578" i="13"/>
  <c r="L578" i="13" s="1"/>
  <c r="J570" i="13"/>
  <c r="L570" i="13" s="1"/>
  <c r="J562" i="13"/>
  <c r="L562" i="13" s="1"/>
  <c r="J554" i="13"/>
  <c r="L554" i="13" s="1"/>
  <c r="J546" i="13"/>
  <c r="L546" i="13" s="1"/>
  <c r="J538" i="13"/>
  <c r="L538" i="13" s="1"/>
  <c r="J530" i="13"/>
  <c r="L530" i="13"/>
  <c r="J522" i="13"/>
  <c r="L522" i="13"/>
  <c r="J514" i="13"/>
  <c r="L514" i="13"/>
  <c r="J506" i="13"/>
  <c r="L506" i="13"/>
  <c r="J498" i="13"/>
  <c r="L498" i="13"/>
  <c r="J490" i="13"/>
  <c r="L490" i="13"/>
  <c r="J482" i="13"/>
  <c r="L482" i="13"/>
  <c r="J474" i="13"/>
  <c r="L474" i="13"/>
  <c r="J466" i="13"/>
  <c r="J458" i="13"/>
  <c r="L458" i="13" s="1"/>
  <c r="J450" i="13"/>
  <c r="J442" i="13"/>
  <c r="L442" i="13" s="1"/>
  <c r="J434" i="13"/>
  <c r="L434" i="13" s="1"/>
  <c r="J426" i="13"/>
  <c r="I426" i="13"/>
  <c r="J418" i="13"/>
  <c r="L418" i="13" s="1"/>
  <c r="J410" i="13"/>
  <c r="L410" i="13" s="1"/>
  <c r="J402" i="13"/>
  <c r="L402" i="13" s="1"/>
  <c r="J394" i="13"/>
  <c r="G718" i="13"/>
  <c r="H389" i="13"/>
  <c r="J713" i="13"/>
  <c r="L713" i="13" s="1"/>
  <c r="J709" i="13"/>
  <c r="L709" i="13" s="1"/>
  <c r="J705" i="13"/>
  <c r="L705" i="13" s="1"/>
  <c r="J701" i="13"/>
  <c r="J697" i="13"/>
  <c r="L697" i="13" s="1"/>
  <c r="J693" i="13"/>
  <c r="L693" i="13" s="1"/>
  <c r="J689" i="13"/>
  <c r="L689" i="13" s="1"/>
  <c r="J685" i="13"/>
  <c r="L685" i="13" s="1"/>
  <c r="J681" i="13"/>
  <c r="L681" i="13" s="1"/>
  <c r="J677" i="13"/>
  <c r="L677" i="13" s="1"/>
  <c r="J673" i="13"/>
  <c r="L673" i="13" s="1"/>
  <c r="J669" i="13"/>
  <c r="L669" i="13" s="1"/>
  <c r="J665" i="13"/>
  <c r="L665" i="13" s="1"/>
  <c r="J661" i="13"/>
  <c r="L661" i="13" s="1"/>
  <c r="J657" i="13"/>
  <c r="L657" i="13" s="1"/>
  <c r="J653" i="13"/>
  <c r="L653" i="13" s="1"/>
  <c r="J649" i="13"/>
  <c r="L649" i="13" s="1"/>
  <c r="J645" i="13"/>
  <c r="L645" i="13" s="1"/>
  <c r="J641" i="13"/>
  <c r="L641" i="13" s="1"/>
  <c r="J637" i="13"/>
  <c r="L637" i="13" s="1"/>
  <c r="J633" i="13"/>
  <c r="L633" i="13" s="1"/>
  <c r="J629" i="13"/>
  <c r="L629" i="13" s="1"/>
  <c r="J625" i="13"/>
  <c r="L625" i="13" s="1"/>
  <c r="J621" i="13"/>
  <c r="L621" i="13" s="1"/>
  <c r="J617" i="13"/>
  <c r="L617" i="13" s="1"/>
  <c r="J613" i="13"/>
  <c r="L613" i="13" s="1"/>
  <c r="J609" i="13"/>
  <c r="L609" i="13" s="1"/>
  <c r="J605" i="13"/>
  <c r="L605" i="13" s="1"/>
  <c r="J601" i="13"/>
  <c r="L601" i="13" s="1"/>
  <c r="J597" i="13"/>
  <c r="I597" i="13"/>
  <c r="J593" i="13"/>
  <c r="L593" i="13" s="1"/>
  <c r="J589" i="13"/>
  <c r="L589" i="13" s="1"/>
  <c r="J585" i="13"/>
  <c r="L585" i="13" s="1"/>
  <c r="J581" i="13"/>
  <c r="I581" i="13"/>
  <c r="J577" i="13"/>
  <c r="L577" i="13" s="1"/>
  <c r="J573" i="13"/>
  <c r="L573" i="13" s="1"/>
  <c r="J569" i="13"/>
  <c r="L569" i="13" s="1"/>
  <c r="J565" i="13"/>
  <c r="L565" i="13" s="1"/>
  <c r="J561" i="13"/>
  <c r="L561" i="13" s="1"/>
  <c r="J557" i="13"/>
  <c r="I557" i="13"/>
  <c r="L557" i="13" s="1"/>
  <c r="J553" i="13"/>
  <c r="L553" i="13"/>
  <c r="J549" i="13"/>
  <c r="L549" i="13"/>
  <c r="J545" i="13"/>
  <c r="L545" i="13"/>
  <c r="J541" i="13"/>
  <c r="L541" i="13"/>
  <c r="J537" i="13"/>
  <c r="L537" i="13"/>
  <c r="J533" i="13"/>
  <c r="L533" i="13"/>
  <c r="J529" i="13"/>
  <c r="L529" i="13"/>
  <c r="J525" i="13"/>
  <c r="L525" i="13"/>
  <c r="J521" i="13"/>
  <c r="L521" i="13"/>
  <c r="J517" i="13"/>
  <c r="L517" i="13"/>
  <c r="J513" i="13"/>
  <c r="L513" i="13"/>
  <c r="J509" i="13"/>
  <c r="L509" i="13"/>
  <c r="J505" i="13"/>
  <c r="L505" i="13"/>
  <c r="J501" i="13"/>
  <c r="L501" i="13"/>
  <c r="J497" i="13"/>
  <c r="L497" i="13"/>
  <c r="I497" i="13"/>
  <c r="J493" i="13"/>
  <c r="L493" i="13" s="1"/>
  <c r="J489" i="13"/>
  <c r="L489" i="13" s="1"/>
  <c r="J485" i="13"/>
  <c r="L485" i="13" s="1"/>
  <c r="J481" i="13"/>
  <c r="L481" i="13" s="1"/>
  <c r="J477" i="13"/>
  <c r="L477" i="13" s="1"/>
  <c r="J473" i="13"/>
  <c r="L473" i="13" s="1"/>
  <c r="J469" i="13"/>
  <c r="L469" i="13" s="1"/>
  <c r="J465" i="13"/>
  <c r="L465" i="13" s="1"/>
  <c r="J461" i="13"/>
  <c r="L461" i="13" s="1"/>
  <c r="J457" i="13"/>
  <c r="I457" i="13"/>
  <c r="L457" i="13" s="1"/>
  <c r="I458" i="1" s="1"/>
  <c r="J453" i="13"/>
  <c r="L453" i="13"/>
  <c r="J449" i="13"/>
  <c r="L449" i="13"/>
  <c r="J445" i="13"/>
  <c r="L445" i="13"/>
  <c r="J441" i="13"/>
  <c r="L441" i="13"/>
  <c r="J437" i="13"/>
  <c r="I437" i="13"/>
  <c r="L437" i="13" s="1"/>
  <c r="J433" i="13"/>
  <c r="L433" i="13" s="1"/>
  <c r="J429" i="13"/>
  <c r="L429" i="13" s="1"/>
  <c r="J425" i="13"/>
  <c r="L425" i="13" s="1"/>
  <c r="I426" i="1" s="1"/>
  <c r="J421" i="13"/>
  <c r="L421" i="13" s="1"/>
  <c r="J417" i="13"/>
  <c r="L417" i="13" s="1"/>
  <c r="J413" i="13"/>
  <c r="L413" i="13" s="1"/>
  <c r="J409" i="13"/>
  <c r="L409" i="13" s="1"/>
  <c r="J405" i="13"/>
  <c r="J401" i="13"/>
  <c r="L401" i="13" s="1"/>
  <c r="J397" i="13"/>
  <c r="L397" i="13" s="1"/>
  <c r="J393" i="13"/>
  <c r="L393" i="13" s="1"/>
  <c r="J714" i="13"/>
  <c r="L714" i="13" s="1"/>
  <c r="H899" i="13"/>
  <c r="H901" i="13"/>
  <c r="H903" i="13"/>
  <c r="H905" i="13"/>
  <c r="H907" i="13"/>
  <c r="H909" i="13"/>
  <c r="H911" i="13"/>
  <c r="H913" i="13"/>
  <c r="H915" i="13"/>
  <c r="H917" i="13"/>
  <c r="H919" i="13"/>
  <c r="H921" i="13"/>
  <c r="H923" i="13"/>
  <c r="H925" i="13"/>
  <c r="H927" i="13"/>
  <c r="H929" i="13"/>
  <c r="H931" i="13"/>
  <c r="H933" i="13"/>
  <c r="H935" i="13"/>
  <c r="H937" i="13"/>
  <c r="H939" i="13"/>
  <c r="H941" i="13"/>
  <c r="H943" i="13"/>
  <c r="H945" i="13"/>
  <c r="H947" i="13"/>
  <c r="H951" i="13"/>
  <c r="H953" i="13"/>
  <c r="H955" i="13"/>
  <c r="H957" i="13"/>
  <c r="H959" i="13"/>
  <c r="H961" i="13"/>
  <c r="H900" i="13"/>
  <c r="H904" i="13"/>
  <c r="H908" i="13"/>
  <c r="H912" i="13"/>
  <c r="I912" i="13" s="1"/>
  <c r="H916" i="13"/>
  <c r="H924" i="13"/>
  <c r="H928" i="13"/>
  <c r="H932" i="13"/>
  <c r="H936" i="13"/>
  <c r="H940" i="13"/>
  <c r="H944" i="13"/>
  <c r="H948" i="13"/>
  <c r="H952" i="13"/>
  <c r="H956" i="13"/>
  <c r="H960" i="13"/>
  <c r="H906" i="13"/>
  <c r="H914" i="13"/>
  <c r="H922" i="13"/>
  <c r="H930" i="13"/>
  <c r="H938" i="13"/>
  <c r="H946" i="13"/>
  <c r="H954" i="13"/>
  <c r="H962" i="13"/>
  <c r="H902" i="13"/>
  <c r="H910" i="13"/>
  <c r="H918" i="13"/>
  <c r="H926" i="13"/>
  <c r="H934" i="13"/>
  <c r="H942" i="13"/>
  <c r="H958" i="13"/>
  <c r="L389" i="16"/>
  <c r="K718" i="16"/>
  <c r="I896" i="6"/>
  <c r="I963" i="6"/>
  <c r="L963" i="6" s="1"/>
  <c r="N1387" i="16"/>
  <c r="N1424" i="16" s="1"/>
  <c r="L1424" i="16"/>
  <c r="M649" i="10"/>
  <c r="M591" i="10"/>
  <c r="P591" i="10" s="1"/>
  <c r="M559" i="10"/>
  <c r="M909" i="17"/>
  <c r="P1483" i="7"/>
  <c r="J1478" i="1" s="1"/>
  <c r="P1472" i="7"/>
  <c r="J1467" i="1" s="1"/>
  <c r="P1487" i="7"/>
  <c r="J1482" i="1" s="1"/>
  <c r="P1476" i="7"/>
  <c r="J1471" i="1" s="1"/>
  <c r="P1437" i="7"/>
  <c r="J1432" i="1" s="1"/>
  <c r="P1382" i="7"/>
  <c r="J1379" i="1" s="1"/>
  <c r="P1348" i="7"/>
  <c r="J1345" i="1" s="1"/>
  <c r="P1334" i="7"/>
  <c r="J1331" i="1" s="1"/>
  <c r="P848" i="7"/>
  <c r="J848" i="1" s="1"/>
  <c r="P752" i="7"/>
  <c r="J752" i="1" s="1"/>
  <c r="P775" i="7"/>
  <c r="J775" i="1" s="1"/>
  <c r="P776" i="7"/>
  <c r="J776" i="1" s="1"/>
  <c r="P853" i="7"/>
  <c r="J853" i="1" s="1"/>
  <c r="P748" i="7"/>
  <c r="J748" i="1" s="1"/>
  <c r="P771" i="7"/>
  <c r="J771" i="1" s="1"/>
  <c r="P856" i="7"/>
  <c r="J856" i="1" s="1"/>
  <c r="P760" i="7"/>
  <c r="J760" i="1" s="1"/>
  <c r="P887" i="7"/>
  <c r="J887" i="1" s="1"/>
  <c r="P768" i="7"/>
  <c r="J768" i="1" s="1"/>
  <c r="P767" i="7"/>
  <c r="J767" i="1" s="1"/>
  <c r="P745" i="7"/>
  <c r="J745" i="1" s="1"/>
  <c r="P864" i="7"/>
  <c r="J864" i="1" s="1"/>
  <c r="P725" i="7"/>
  <c r="J725" i="1" s="1"/>
  <c r="P735" i="7"/>
  <c r="J735" i="1" s="1"/>
  <c r="P732" i="7"/>
  <c r="J732" i="1" s="1"/>
  <c r="P637" i="7"/>
  <c r="J638" i="1" s="1"/>
  <c r="P597" i="7"/>
  <c r="J598" i="1" s="1"/>
  <c r="P566" i="7"/>
  <c r="J567" i="1" s="1"/>
  <c r="P504" i="7"/>
  <c r="J505" i="1" s="1"/>
  <c r="P600" i="7"/>
  <c r="J601" i="1" s="1"/>
  <c r="P630" i="7"/>
  <c r="J631" i="1" s="1"/>
  <c r="P536" i="7"/>
  <c r="J537" i="1" s="1"/>
  <c r="P684" i="7"/>
  <c r="J685" i="1" s="1"/>
  <c r="P598" i="7"/>
  <c r="J599" i="1" s="1"/>
  <c r="P535" i="7"/>
  <c r="J536" i="1" s="1"/>
  <c r="P436" i="7"/>
  <c r="J437" i="1" s="1"/>
  <c r="P415" i="7"/>
  <c r="J416" i="1" s="1"/>
  <c r="P705" i="7"/>
  <c r="J706" i="1" s="1"/>
  <c r="P471" i="7"/>
  <c r="J472" i="1" s="1"/>
  <c r="P472" i="7"/>
  <c r="J473" i="1" s="1"/>
  <c r="P500" i="7"/>
  <c r="J501" i="1" s="1"/>
  <c r="P516" i="7"/>
  <c r="J517" i="1" s="1"/>
  <c r="P407" i="7"/>
  <c r="J408" i="1" s="1"/>
  <c r="P373" i="7"/>
  <c r="J374" i="1" s="1"/>
  <c r="P361" i="7"/>
  <c r="J362" i="1" s="1"/>
  <c r="P210" i="7"/>
  <c r="J211" i="1" s="1"/>
  <c r="P333" i="7"/>
  <c r="J334" i="1" s="1"/>
  <c r="P172" i="7"/>
  <c r="J173" i="1" s="1"/>
  <c r="P279" i="7"/>
  <c r="J280" i="1" s="1"/>
  <c r="P120" i="7"/>
  <c r="J121" i="1" s="1"/>
  <c r="P357" i="7"/>
  <c r="J358" i="1" s="1"/>
  <c r="P74" i="7"/>
  <c r="J75" i="1" s="1"/>
  <c r="P235" i="7"/>
  <c r="J236" i="1" s="1"/>
  <c r="P103" i="7"/>
  <c r="J104" i="1" s="1"/>
  <c r="P107" i="7"/>
  <c r="J108" i="1" s="1"/>
  <c r="P341" i="7"/>
  <c r="J342" i="1" s="1"/>
  <c r="P325" i="7"/>
  <c r="J326" i="1" s="1"/>
  <c r="P138" i="7"/>
  <c r="J139" i="1" s="1"/>
  <c r="P176" i="7"/>
  <c r="J177" i="1" s="1"/>
  <c r="I259" i="6"/>
  <c r="I283" i="6"/>
  <c r="I200" i="6"/>
  <c r="I157" i="6"/>
  <c r="I194" i="6"/>
  <c r="I100" i="6"/>
  <c r="I44" i="6"/>
  <c r="I126" i="6"/>
  <c r="I62" i="6"/>
  <c r="I112" i="6"/>
  <c r="I80" i="6"/>
  <c r="I308" i="6"/>
  <c r="I276" i="6"/>
  <c r="I215" i="6"/>
  <c r="I265" i="6"/>
  <c r="I111" i="6"/>
  <c r="I47" i="6"/>
  <c r="I23" i="6"/>
  <c r="I367" i="6"/>
  <c r="I359" i="6"/>
  <c r="I311" i="6"/>
  <c r="I299" i="6"/>
  <c r="I249" i="6"/>
  <c r="I133" i="6"/>
  <c r="I105" i="6"/>
  <c r="I81" i="6"/>
  <c r="I73" i="6"/>
  <c r="I37" i="6"/>
  <c r="M1257" i="10"/>
  <c r="N1408" i="9"/>
  <c r="N1416" i="9"/>
  <c r="N1389" i="9"/>
  <c r="N1388" i="9"/>
  <c r="Q1388" i="9" s="1"/>
  <c r="H1384" i="1" s="1"/>
  <c r="N1404" i="9"/>
  <c r="Q932" i="9"/>
  <c r="H931" i="1" s="1"/>
  <c r="N1392" i="9"/>
  <c r="Q960" i="9"/>
  <c r="H959" i="1" s="1"/>
  <c r="N1405" i="9"/>
  <c r="N1413" i="9"/>
  <c r="Q1413" i="9" s="1"/>
  <c r="H1409" i="1" s="1"/>
  <c r="N1421" i="9"/>
  <c r="Q1421" i="9" s="1"/>
  <c r="H1417" i="1" s="1"/>
  <c r="Q923" i="9"/>
  <c r="H922" i="1" s="1"/>
  <c r="N1400" i="9"/>
  <c r="K192" i="2"/>
  <c r="K211" i="2"/>
  <c r="K333" i="2"/>
  <c r="K381" i="2"/>
  <c r="K94" i="2"/>
  <c r="K337" i="2"/>
  <c r="K22" i="2"/>
  <c r="K223" i="2"/>
  <c r="K231" i="2"/>
  <c r="K281" i="2"/>
  <c r="K312" i="2"/>
  <c r="K377" i="2"/>
  <c r="K195" i="2"/>
  <c r="K235" i="2"/>
  <c r="K172" i="2"/>
  <c r="N172" i="2" s="1"/>
  <c r="D173" i="1" s="1"/>
  <c r="K239" i="2"/>
  <c r="N239" i="2" s="1"/>
  <c r="D240" i="1" s="1"/>
  <c r="K42" i="2"/>
  <c r="N42" i="2" s="1"/>
  <c r="D43" i="1" s="1"/>
  <c r="K161" i="2"/>
  <c r="K264" i="2"/>
  <c r="K46" i="2"/>
  <c r="K113" i="2"/>
  <c r="K165" i="2"/>
  <c r="N165" i="2" s="1"/>
  <c r="D166" i="1" s="1"/>
  <c r="K37" i="2"/>
  <c r="K228" i="2"/>
  <c r="K73" i="2"/>
  <c r="N73" i="2" s="1"/>
  <c r="D74" i="1" s="1"/>
  <c r="K297" i="2"/>
  <c r="K368" i="2"/>
  <c r="K77" i="2"/>
  <c r="K301" i="2"/>
  <c r="K121" i="2"/>
  <c r="K78" i="2"/>
  <c r="K82" i="2"/>
  <c r="K125" i="2"/>
  <c r="K160" i="2"/>
  <c r="K256" i="2"/>
  <c r="K340" i="2"/>
  <c r="K14" i="2"/>
  <c r="K45" i="2"/>
  <c r="K93" i="2"/>
  <c r="K273" i="2"/>
  <c r="K285" i="2"/>
  <c r="K369" i="2"/>
  <c r="K114" i="2"/>
  <c r="K126" i="2"/>
  <c r="K138" i="2"/>
  <c r="K320" i="2"/>
  <c r="K134" i="2"/>
  <c r="N134" i="2" s="1"/>
  <c r="D135" i="1" s="1"/>
  <c r="K34" i="2"/>
  <c r="N34" i="2" s="1"/>
  <c r="D35" i="1" s="1"/>
  <c r="K382" i="2"/>
  <c r="K304" i="2"/>
  <c r="N304" i="2" s="1"/>
  <c r="D305" i="1" s="1"/>
  <c r="K284" i="2"/>
  <c r="N284" i="2" s="1"/>
  <c r="D285" i="1" s="1"/>
  <c r="K122" i="2"/>
  <c r="K345" i="2"/>
  <c r="K145" i="2"/>
  <c r="K29" i="2"/>
  <c r="K189" i="2"/>
  <c r="K353" i="2"/>
  <c r="K288" i="2"/>
  <c r="K272" i="2"/>
  <c r="N272" i="2" s="1"/>
  <c r="D273" i="1" s="1"/>
  <c r="K203" i="2"/>
  <c r="K249" i="2"/>
  <c r="N249" i="2" s="1"/>
  <c r="D250" i="1" s="1"/>
  <c r="K219" i="2"/>
  <c r="N329" i="2"/>
  <c r="D330" i="1" s="1"/>
  <c r="N385" i="2"/>
  <c r="D386" i="1" s="1"/>
  <c r="N54" i="2"/>
  <c r="D55" i="1" s="1"/>
  <c r="N136" i="2"/>
  <c r="D137" i="1" s="1"/>
  <c r="N224" i="2"/>
  <c r="D225" i="1" s="1"/>
  <c r="N26" i="2"/>
  <c r="D27" i="1" s="1"/>
  <c r="N92" i="2"/>
  <c r="D93" i="1" s="1"/>
  <c r="N58" i="2"/>
  <c r="D59" i="1" s="1"/>
  <c r="N351" i="2"/>
  <c r="D352" i="1" s="1"/>
  <c r="N182" i="2"/>
  <c r="D183" i="1" s="1"/>
  <c r="N202" i="2"/>
  <c r="D203" i="1" s="1"/>
  <c r="N230" i="2"/>
  <c r="D231" i="1" s="1"/>
  <c r="N178" i="2"/>
  <c r="D179" i="1" s="1"/>
  <c r="N343" i="2"/>
  <c r="D344" i="1" s="1"/>
  <c r="Q1334" i="9"/>
  <c r="H1331" i="1" s="1"/>
  <c r="Q389" i="9"/>
  <c r="H390" i="1" s="1"/>
  <c r="L1332" i="10"/>
  <c r="M1344" i="10"/>
  <c r="L720" i="10"/>
  <c r="L896" i="10" s="1"/>
  <c r="L1332" i="16"/>
  <c r="L1385" i="16" s="1"/>
  <c r="L208" i="17"/>
  <c r="N208" i="17" s="1"/>
  <c r="K288" i="17"/>
  <c r="L902" i="17"/>
  <c r="K955" i="17"/>
  <c r="J6" i="6"/>
  <c r="N132" i="2"/>
  <c r="D133" i="1" s="1"/>
  <c r="N22" i="2"/>
  <c r="D23" i="1" s="1"/>
  <c r="N176" i="2"/>
  <c r="D177" i="1" s="1"/>
  <c r="N164" i="2"/>
  <c r="D165" i="1" s="1"/>
  <c r="N88" i="2"/>
  <c r="D89" i="1" s="1"/>
  <c r="N78" i="2"/>
  <c r="D79" i="1" s="1"/>
  <c r="N222" i="2"/>
  <c r="D223" i="1" s="1"/>
  <c r="N170" i="2"/>
  <c r="D171" i="1" s="1"/>
  <c r="N349" i="2"/>
  <c r="D350" i="1" s="1"/>
  <c r="N52" i="2"/>
  <c r="D53" i="1" s="1"/>
  <c r="N367" i="2"/>
  <c r="D368" i="1" s="1"/>
  <c r="N965" i="3"/>
  <c r="P1424" i="9"/>
  <c r="N265" i="2"/>
  <c r="D266" i="1" s="1"/>
  <c r="N291" i="2"/>
  <c r="D292" i="1" s="1"/>
  <c r="N299" i="2"/>
  <c r="D300" i="1" s="1"/>
  <c r="L965" i="10"/>
  <c r="L1330" i="10" s="1"/>
  <c r="L229" i="16"/>
  <c r="N229" i="16" s="1"/>
  <c r="L551" i="11"/>
  <c r="N6" i="17"/>
  <c r="O1387" i="9"/>
  <c r="O1424" i="9" s="1"/>
  <c r="N229" i="10"/>
  <c r="F1492" i="10"/>
  <c r="L965" i="16"/>
  <c r="L1330" i="16" s="1"/>
  <c r="N1387" i="7"/>
  <c r="L1424" i="3"/>
  <c r="L1492" i="3" s="1"/>
  <c r="J1424" i="3"/>
  <c r="J1492" i="3" s="1"/>
  <c r="L957" i="17"/>
  <c r="K994" i="17"/>
  <c r="L209" i="11"/>
  <c r="L909" i="11"/>
  <c r="L962" i="11" s="1"/>
  <c r="L965" i="11"/>
  <c r="L1002" i="11" s="1"/>
  <c r="L720" i="16"/>
  <c r="L896" i="16" s="1"/>
  <c r="L720" i="2"/>
  <c r="L896" i="2" s="1"/>
  <c r="L1387" i="2"/>
  <c r="L1424" i="2" s="1"/>
  <c r="J1492" i="10"/>
  <c r="K200" i="17"/>
  <c r="L297" i="11"/>
  <c r="L473" i="11" s="1"/>
  <c r="L475" i="11"/>
  <c r="L1387" i="10"/>
  <c r="H1387" i="6"/>
  <c r="L996" i="17"/>
  <c r="K1061" i="17"/>
  <c r="L1004" i="11"/>
  <c r="L1069" i="11" s="1"/>
  <c r="L290" i="17"/>
  <c r="K466" i="17"/>
  <c r="L468" i="17"/>
  <c r="N468" i="17" s="1"/>
  <c r="K533" i="17"/>
  <c r="L550" i="10"/>
  <c r="L965" i="2"/>
  <c r="L1330" i="2" s="1"/>
  <c r="L1426" i="10"/>
  <c r="L1491" i="10" s="1"/>
  <c r="L1332" i="2"/>
  <c r="L1385" i="2" s="1"/>
  <c r="J1385" i="2"/>
  <c r="L1426" i="2"/>
  <c r="L1491" i="2" s="1"/>
  <c r="L1492" i="2" s="1"/>
  <c r="J1491" i="2"/>
  <c r="F919" i="1"/>
  <c r="F17" i="1"/>
  <c r="F100" i="1"/>
  <c r="F26" i="1"/>
  <c r="F93" i="1"/>
  <c r="F68" i="1"/>
  <c r="F166" i="1"/>
  <c r="F189" i="1"/>
  <c r="K6" i="4"/>
  <c r="K387" i="4" s="1"/>
  <c r="H1492" i="4"/>
  <c r="K1332" i="4"/>
  <c r="K1385" i="4" s="1"/>
  <c r="I1385" i="4"/>
  <c r="K1387" i="4"/>
  <c r="K1424" i="4" s="1"/>
  <c r="I1424" i="4"/>
  <c r="K720" i="4"/>
  <c r="K896" i="4" s="1"/>
  <c r="K965" i="4"/>
  <c r="K1330" i="4" s="1"/>
  <c r="I1330" i="4"/>
  <c r="K1426" i="4"/>
  <c r="K1491" i="4" s="1"/>
  <c r="I1491" i="4"/>
  <c r="I1492" i="4" s="1"/>
  <c r="N89" i="2"/>
  <c r="D90" i="1" s="1"/>
  <c r="N43" i="2"/>
  <c r="D44" i="1" s="1"/>
  <c r="N87" i="2"/>
  <c r="D88" i="1" s="1"/>
  <c r="N99" i="2"/>
  <c r="D100" i="1" s="1"/>
  <c r="N121" i="2"/>
  <c r="D122" i="1" s="1"/>
  <c r="N39" i="2"/>
  <c r="D40" i="1" s="1"/>
  <c r="N55" i="2"/>
  <c r="D56" i="1" s="1"/>
  <c r="N51" i="2"/>
  <c r="D52" i="1" s="1"/>
  <c r="N61" i="2"/>
  <c r="D62" i="1" s="1"/>
  <c r="N129" i="2"/>
  <c r="D130" i="1" s="1"/>
  <c r="M380" i="4"/>
  <c r="E381" i="1" s="1"/>
  <c r="M253" i="4"/>
  <c r="E254" i="1" s="1"/>
  <c r="M347" i="4"/>
  <c r="E348" i="1" s="1"/>
  <c r="M281" i="4"/>
  <c r="E282" i="1" s="1"/>
  <c r="M195" i="4"/>
  <c r="E196" i="1" s="1"/>
  <c r="M291" i="4"/>
  <c r="E292" i="1" s="1"/>
  <c r="M135" i="4"/>
  <c r="E136" i="1" s="1"/>
  <c r="M341" i="4"/>
  <c r="E342" i="1" s="1"/>
  <c r="M35" i="4"/>
  <c r="E36" i="1" s="1"/>
  <c r="M283" i="4"/>
  <c r="E284" i="1" s="1"/>
  <c r="M189" i="4"/>
  <c r="E190" i="1" s="1"/>
  <c r="M236" i="4"/>
  <c r="E237" i="1" s="1"/>
  <c r="M15" i="4"/>
  <c r="E16" i="1" s="1"/>
  <c r="M238" i="4"/>
  <c r="E239" i="1" s="1"/>
  <c r="M179" i="4"/>
  <c r="E180" i="1" s="1"/>
  <c r="M83" i="4"/>
  <c r="E84" i="1" s="1"/>
  <c r="M307" i="4"/>
  <c r="E308" i="1" s="1"/>
  <c r="M163" i="4"/>
  <c r="E164" i="1" s="1"/>
  <c r="M119" i="4"/>
  <c r="E120" i="1" s="1"/>
  <c r="M75" i="4"/>
  <c r="E76" i="1" s="1"/>
  <c r="M321" i="4"/>
  <c r="E322" i="1" s="1"/>
  <c r="M169" i="4"/>
  <c r="E170" i="1" s="1"/>
  <c r="M159" i="4"/>
  <c r="E160" i="1" s="1"/>
  <c r="M167" i="4"/>
  <c r="E168" i="1" s="1"/>
  <c r="H384" i="6"/>
  <c r="I384" i="6" s="1"/>
  <c r="H376" i="6"/>
  <c r="I376" i="6" s="1"/>
  <c r="H369" i="6"/>
  <c r="I369" i="6" s="1"/>
  <c r="H361" i="6"/>
  <c r="I361" i="6" s="1"/>
  <c r="H353" i="6"/>
  <c r="I353" i="6" s="1"/>
  <c r="H345" i="6"/>
  <c r="I345" i="6" s="1"/>
  <c r="H325" i="6"/>
  <c r="I325" i="6" s="1"/>
  <c r="H233" i="6"/>
  <c r="I233" i="6" s="1"/>
  <c r="H205" i="6"/>
  <c r="I205" i="6" s="1"/>
  <c r="H189" i="6"/>
  <c r="I189" i="6" s="1"/>
  <c r="H165" i="6"/>
  <c r="I165" i="6" s="1"/>
  <c r="H153" i="6"/>
  <c r="I153" i="6" s="1"/>
  <c r="H383" i="6"/>
  <c r="H375" i="6"/>
  <c r="J375" i="6" s="1"/>
  <c r="H352" i="6"/>
  <c r="I352" i="6" s="1"/>
  <c r="H304" i="6"/>
  <c r="I304" i="6" s="1"/>
  <c r="H288" i="6"/>
  <c r="I288" i="6" s="1"/>
  <c r="H272" i="6"/>
  <c r="I272" i="6" s="1"/>
  <c r="H260" i="6"/>
  <c r="I260" i="6" s="1"/>
  <c r="H240" i="6"/>
  <c r="I240" i="6" s="1"/>
  <c r="H232" i="6"/>
  <c r="I232" i="6" s="1"/>
  <c r="H224" i="6"/>
  <c r="J224" i="6" s="1"/>
  <c r="H216" i="6"/>
  <c r="I216" i="6" s="1"/>
  <c r="H180" i="6"/>
  <c r="I180" i="6" s="1"/>
  <c r="H347" i="6"/>
  <c r="I347" i="6" s="1"/>
  <c r="H339" i="6"/>
  <c r="I339" i="6" s="1"/>
  <c r="H331" i="6"/>
  <c r="I331" i="6" s="1"/>
  <c r="H243" i="6"/>
  <c r="I243" i="6" s="1"/>
  <c r="H227" i="6"/>
  <c r="I227" i="6" s="1"/>
  <c r="H211" i="6"/>
  <c r="I211" i="6" s="1"/>
  <c r="H195" i="6"/>
  <c r="I195" i="6" s="1"/>
  <c r="H187" i="6"/>
  <c r="I187" i="6" s="1"/>
  <c r="H175" i="6"/>
  <c r="I175" i="6" s="1"/>
  <c r="H123" i="6"/>
  <c r="I123" i="6" s="1"/>
  <c r="H103" i="6"/>
  <c r="I103" i="6" s="1"/>
  <c r="H95" i="6"/>
  <c r="I95" i="6" s="1"/>
  <c r="H83" i="6"/>
  <c r="I83" i="6" s="1"/>
  <c r="H63" i="6"/>
  <c r="I63" i="6" s="1"/>
  <c r="H55" i="6"/>
  <c r="I55" i="6" s="1"/>
  <c r="H43" i="6"/>
  <c r="I43" i="6" s="1"/>
  <c r="H15" i="6"/>
  <c r="I15" i="6" s="1"/>
  <c r="H373" i="6"/>
  <c r="I373" i="6" s="1"/>
  <c r="H358" i="6"/>
  <c r="I358" i="6" s="1"/>
  <c r="H350" i="6"/>
  <c r="I350" i="6" s="1"/>
  <c r="H342" i="6"/>
  <c r="I342" i="6" s="1"/>
  <c r="H334" i="6"/>
  <c r="I334" i="6" s="1"/>
  <c r="H326" i="6"/>
  <c r="I326" i="6" s="1"/>
  <c r="H310" i="6"/>
  <c r="I310" i="6" s="1"/>
  <c r="H278" i="6"/>
  <c r="I278" i="6" s="1"/>
  <c r="H258" i="6"/>
  <c r="I258" i="6" s="1"/>
  <c r="H246" i="6"/>
  <c r="I246" i="6" s="1"/>
  <c r="H238" i="6"/>
  <c r="I238" i="6" s="1"/>
  <c r="H230" i="6"/>
  <c r="I230" i="6" s="1"/>
  <c r="H222" i="6"/>
  <c r="I222" i="6" s="1"/>
  <c r="H214" i="6"/>
  <c r="I214" i="6" s="1"/>
  <c r="H206" i="6"/>
  <c r="I206" i="6" s="1"/>
  <c r="H198" i="6"/>
  <c r="I198" i="6" s="1"/>
  <c r="H158" i="6"/>
  <c r="I158" i="6" s="1"/>
  <c r="H138" i="6"/>
  <c r="I138" i="6" s="1"/>
  <c r="H114" i="6"/>
  <c r="I114" i="6" s="1"/>
  <c r="H98" i="6"/>
  <c r="I98" i="6" s="1"/>
  <c r="H82" i="6"/>
  <c r="I82" i="6" s="1"/>
  <c r="H66" i="6"/>
  <c r="I66" i="6" s="1"/>
  <c r="H50" i="6"/>
  <c r="J50" i="6" s="1"/>
  <c r="H34" i="6"/>
  <c r="J34" i="6" s="1"/>
  <c r="H18" i="6"/>
  <c r="I18" i="6" s="1"/>
  <c r="L366" i="10"/>
  <c r="M366" i="10" s="1"/>
  <c r="L318" i="10"/>
  <c r="M318" i="10" s="1"/>
  <c r="L310" i="10"/>
  <c r="M310" i="10" s="1"/>
  <c r="L349" i="10"/>
  <c r="M349" i="10" s="1"/>
  <c r="L333" i="10"/>
  <c r="M333" i="10" s="1"/>
  <c r="L325" i="10"/>
  <c r="M325" i="10" s="1"/>
  <c r="L317" i="10"/>
  <c r="M317" i="10" s="1"/>
  <c r="L297" i="10"/>
  <c r="M297" i="10" s="1"/>
  <c r="L281" i="10"/>
  <c r="M281" i="10" s="1"/>
  <c r="L273" i="10"/>
  <c r="M273" i="10" s="1"/>
  <c r="L1373" i="10"/>
  <c r="N1373" i="10" s="1"/>
  <c r="L263" i="10"/>
  <c r="M263" i="10" s="1"/>
  <c r="L235" i="10"/>
  <c r="N235" i="10" s="1"/>
  <c r="L364" i="10"/>
  <c r="N364" i="10" s="1"/>
  <c r="L356" i="10"/>
  <c r="M356" i="10" s="1"/>
  <c r="L340" i="10"/>
  <c r="M340" i="10" s="1"/>
  <c r="L328" i="10"/>
  <c r="M328" i="10" s="1"/>
  <c r="L312" i="10"/>
  <c r="M312" i="10" s="1"/>
  <c r="L284" i="10"/>
  <c r="M284" i="10" s="1"/>
  <c r="L717" i="10"/>
  <c r="N717" i="10" s="1"/>
  <c r="L381" i="10"/>
  <c r="M381" i="10" s="1"/>
  <c r="L347" i="10"/>
  <c r="M347" i="10" s="1"/>
  <c r="L335" i="10"/>
  <c r="M335" i="10" s="1"/>
  <c r="L311" i="10"/>
  <c r="M311" i="10" s="1"/>
  <c r="L359" i="16"/>
  <c r="M359" i="16" s="1"/>
  <c r="L343" i="16"/>
  <c r="M343" i="16" s="1"/>
  <c r="L327" i="16"/>
  <c r="M327" i="16" s="1"/>
  <c r="L319" i="16"/>
  <c r="M319" i="16" s="1"/>
  <c r="L307" i="16"/>
  <c r="M307" i="16" s="1"/>
  <c r="L299" i="16"/>
  <c r="M299" i="16" s="1"/>
  <c r="L291" i="16"/>
  <c r="M291" i="16" s="1"/>
  <c r="L283" i="16"/>
  <c r="M283" i="16" s="1"/>
  <c r="L271" i="16"/>
  <c r="M271" i="16" s="1"/>
  <c r="L259" i="16"/>
  <c r="M259" i="16" s="1"/>
  <c r="L385" i="16"/>
  <c r="M385" i="16" s="1"/>
  <c r="L381" i="16"/>
  <c r="M381" i="16" s="1"/>
  <c r="L375" i="16"/>
  <c r="M375" i="16" s="1"/>
  <c r="L362" i="16"/>
  <c r="M362" i="16" s="1"/>
  <c r="L354" i="16"/>
  <c r="M354" i="16" s="1"/>
  <c r="L342" i="16"/>
  <c r="M342" i="16" s="1"/>
  <c r="L334" i="16"/>
  <c r="M334" i="16" s="1"/>
  <c r="L326" i="16"/>
  <c r="M326" i="16" s="1"/>
  <c r="L298" i="16"/>
  <c r="N298" i="16" s="1"/>
  <c r="L282" i="16"/>
  <c r="M282" i="16" s="1"/>
  <c r="L266" i="16"/>
  <c r="M266" i="16" s="1"/>
  <c r="L246" i="16"/>
  <c r="M246" i="16" s="1"/>
  <c r="L369" i="16"/>
  <c r="M369" i="16" s="1"/>
  <c r="L361" i="16"/>
  <c r="M361" i="16" s="1"/>
  <c r="L353" i="16"/>
  <c r="M353" i="16" s="1"/>
  <c r="L345" i="16"/>
  <c r="M345" i="16" s="1"/>
  <c r="L325" i="16"/>
  <c r="M325" i="16" s="1"/>
  <c r="L309" i="16"/>
  <c r="M309" i="16" s="1"/>
  <c r="L301" i="16"/>
  <c r="M301" i="16" s="1"/>
  <c r="L293" i="16"/>
  <c r="M293" i="16" s="1"/>
  <c r="L285" i="16"/>
  <c r="M285" i="16" s="1"/>
  <c r="L277" i="16"/>
  <c r="M277" i="16" s="1"/>
  <c r="L269" i="16"/>
  <c r="M269" i="16" s="1"/>
  <c r="L261" i="16"/>
  <c r="M261" i="16" s="1"/>
  <c r="L253" i="16"/>
  <c r="M253" i="16" s="1"/>
  <c r="L332" i="16"/>
  <c r="M332" i="16" s="1"/>
  <c r="L312" i="16"/>
  <c r="M312" i="16" s="1"/>
  <c r="L300" i="16"/>
  <c r="M300" i="16" s="1"/>
  <c r="L292" i="16"/>
  <c r="M292" i="16" s="1"/>
  <c r="L284" i="16"/>
  <c r="M284" i="16" s="1"/>
  <c r="L268" i="16"/>
  <c r="M268" i="16" s="1"/>
  <c r="L240" i="16"/>
  <c r="N240" i="16" s="1"/>
  <c r="L168" i="11"/>
  <c r="M168" i="11" s="1"/>
  <c r="L120" i="11"/>
  <c r="M120" i="11" s="1"/>
  <c r="L89" i="11"/>
  <c r="M89" i="11" s="1"/>
  <c r="L63" i="11"/>
  <c r="M63" i="11" s="1"/>
  <c r="L45" i="11"/>
  <c r="M45" i="11" s="1"/>
  <c r="L6" i="11"/>
  <c r="L199" i="11"/>
  <c r="N199" i="11" s="1"/>
  <c r="L137" i="11"/>
  <c r="N137" i="11" s="1"/>
  <c r="L157" i="11"/>
  <c r="N157" i="11" s="1"/>
  <c r="L165" i="11"/>
  <c r="N165" i="11" s="1"/>
  <c r="L173" i="11"/>
  <c r="N173" i="11" s="1"/>
  <c r="L185" i="11"/>
  <c r="N185" i="11" s="1"/>
  <c r="L93" i="11"/>
  <c r="N93" i="11" s="1"/>
  <c r="L101" i="11"/>
  <c r="N101" i="11" s="1"/>
  <c r="L117" i="11"/>
  <c r="N117" i="11" s="1"/>
  <c r="L129" i="11"/>
  <c r="N129" i="11" s="1"/>
  <c r="L78" i="11"/>
  <c r="N78" i="11" s="1"/>
  <c r="L86" i="11"/>
  <c r="N86" i="11" s="1"/>
  <c r="L52" i="11"/>
  <c r="N52" i="11" s="1"/>
  <c r="L60" i="11"/>
  <c r="N60" i="11" s="1"/>
  <c r="L48" i="11"/>
  <c r="N48" i="11" s="1"/>
  <c r="L40" i="11"/>
  <c r="N40" i="11" s="1"/>
  <c r="L31" i="11"/>
  <c r="N31" i="11" s="1"/>
  <c r="L27" i="11"/>
  <c r="N27" i="11" s="1"/>
  <c r="L13" i="11"/>
  <c r="N13" i="11" s="1"/>
  <c r="L138" i="11"/>
  <c r="N138" i="11" s="1"/>
  <c r="L150" i="11"/>
  <c r="N150" i="11" s="1"/>
  <c r="L170" i="11"/>
  <c r="N170" i="11" s="1"/>
  <c r="L178" i="11"/>
  <c r="N178" i="11" s="1"/>
  <c r="L186" i="11"/>
  <c r="N186" i="11" s="1"/>
  <c r="L94" i="11"/>
  <c r="N94" i="11" s="1"/>
  <c r="L102" i="11"/>
  <c r="N102" i="11" s="1"/>
  <c r="L110" i="11"/>
  <c r="N110" i="11" s="1"/>
  <c r="L8" i="11"/>
  <c r="N8" i="11" s="1"/>
  <c r="L202" i="11"/>
  <c r="N202" i="11" s="1"/>
  <c r="L194" i="11"/>
  <c r="N194" i="11" s="1"/>
  <c r="L143" i="11"/>
  <c r="N143" i="11" s="1"/>
  <c r="L103" i="11"/>
  <c r="N103" i="11" s="1"/>
  <c r="L119" i="11"/>
  <c r="N119" i="11" s="1"/>
  <c r="L127" i="11"/>
  <c r="N127" i="11" s="1"/>
  <c r="L88" i="11"/>
  <c r="N88" i="11" s="1"/>
  <c r="L58" i="11"/>
  <c r="N58" i="11" s="1"/>
  <c r="L70" i="11"/>
  <c r="N70" i="11" s="1"/>
  <c r="L46" i="11"/>
  <c r="N46" i="11" s="1"/>
  <c r="L32" i="11"/>
  <c r="N32" i="11" s="1"/>
  <c r="L29" i="11"/>
  <c r="N29" i="11" s="1"/>
  <c r="L19" i="11"/>
  <c r="N19" i="11" s="1"/>
  <c r="L7" i="11"/>
  <c r="N7" i="11" s="1"/>
  <c r="L185" i="17"/>
  <c r="M185" i="17" s="1"/>
  <c r="L178" i="17"/>
  <c r="N178" i="17" s="1"/>
  <c r="L170" i="17"/>
  <c r="N170" i="17" s="1"/>
  <c r="L162" i="17"/>
  <c r="N162" i="17" s="1"/>
  <c r="L156" i="17"/>
  <c r="N156" i="17" s="1"/>
  <c r="L152" i="17"/>
  <c r="N152" i="17" s="1"/>
  <c r="L144" i="17"/>
  <c r="N144" i="17" s="1"/>
  <c r="L138" i="17"/>
  <c r="N138" i="17" s="1"/>
  <c r="L134" i="17"/>
  <c r="N134" i="17" s="1"/>
  <c r="L130" i="17"/>
  <c r="N130" i="17" s="1"/>
  <c r="L106" i="17"/>
  <c r="N106" i="17" s="1"/>
  <c r="L84" i="17"/>
  <c r="N84" i="17" s="1"/>
  <c r="L70" i="17"/>
  <c r="N70" i="17" s="1"/>
  <c r="L56" i="17"/>
  <c r="N56" i="17" s="1"/>
  <c r="L52" i="17"/>
  <c r="N52" i="17" s="1"/>
  <c r="L46" i="17"/>
  <c r="N46" i="17" s="1"/>
  <c r="L40" i="17"/>
  <c r="N40" i="17" s="1"/>
  <c r="L32" i="17"/>
  <c r="N32" i="17" s="1"/>
  <c r="L194" i="17"/>
  <c r="M194" i="17" s="1"/>
  <c r="L177" i="17"/>
  <c r="M177" i="17" s="1"/>
  <c r="L169" i="17"/>
  <c r="M169" i="17" s="1"/>
  <c r="L165" i="17"/>
  <c r="M165" i="17" s="1"/>
  <c r="L161" i="17"/>
  <c r="M161" i="17" s="1"/>
  <c r="L107" i="17"/>
  <c r="M107" i="17" s="1"/>
  <c r="L95" i="17"/>
  <c r="M95" i="17" s="1"/>
  <c r="L85" i="17"/>
  <c r="M85" i="17" s="1"/>
  <c r="L73" i="17"/>
  <c r="M73" i="17" s="1"/>
  <c r="L65" i="17"/>
  <c r="M65" i="17" s="1"/>
  <c r="L55" i="17"/>
  <c r="M55" i="17" s="1"/>
  <c r="L47" i="17"/>
  <c r="M47" i="17" s="1"/>
  <c r="L39" i="17"/>
  <c r="M39" i="17" s="1"/>
  <c r="L27" i="17"/>
  <c r="M27" i="17" s="1"/>
  <c r="L19" i="17"/>
  <c r="M19" i="17" s="1"/>
  <c r="L11" i="17"/>
  <c r="M11" i="17" s="1"/>
  <c r="N75" i="2"/>
  <c r="D76" i="1" s="1"/>
  <c r="N135" i="2"/>
  <c r="D136" i="1" s="1"/>
  <c r="N91" i="2"/>
  <c r="D92" i="1" s="1"/>
  <c r="N47" i="2"/>
  <c r="D48" i="1" s="1"/>
  <c r="N67" i="2"/>
  <c r="D68" i="1" s="1"/>
  <c r="N111" i="2"/>
  <c r="D112" i="1" s="1"/>
  <c r="M105" i="4"/>
  <c r="E106" i="1" s="1"/>
  <c r="M355" i="4"/>
  <c r="E356" i="1" s="1"/>
  <c r="M333" i="4"/>
  <c r="E334" i="1" s="1"/>
  <c r="M133" i="4"/>
  <c r="E134" i="1" s="1"/>
  <c r="M111" i="4"/>
  <c r="E112" i="1" s="1"/>
  <c r="M275" i="4"/>
  <c r="E276" i="1" s="1"/>
  <c r="M29" i="4"/>
  <c r="E30" i="1" s="1"/>
  <c r="M353" i="4"/>
  <c r="E354" i="1" s="1"/>
  <c r="M205" i="4"/>
  <c r="E206" i="1" s="1"/>
  <c r="M319" i="4"/>
  <c r="E320" i="1" s="1"/>
  <c r="M313" i="4"/>
  <c r="E314" i="1" s="1"/>
  <c r="M17" i="4"/>
  <c r="E18" i="1" s="1"/>
  <c r="M7" i="4"/>
  <c r="E8" i="1" s="1"/>
  <c r="M222" i="4"/>
  <c r="E223" i="1" s="1"/>
  <c r="M65" i="4"/>
  <c r="E66" i="1" s="1"/>
  <c r="M99" i="4"/>
  <c r="E100" i="1" s="1"/>
  <c r="M49" i="4"/>
  <c r="E50" i="1" s="1"/>
  <c r="M187" i="4"/>
  <c r="E188" i="1" s="1"/>
  <c r="M151" i="4"/>
  <c r="E152" i="1" s="1"/>
  <c r="M85" i="4"/>
  <c r="E86" i="1" s="1"/>
  <c r="M255" i="4"/>
  <c r="E256" i="1" s="1"/>
  <c r="M117" i="4"/>
  <c r="E118" i="1" s="1"/>
  <c r="M95" i="4"/>
  <c r="E96" i="1" s="1"/>
  <c r="H372" i="6"/>
  <c r="J372" i="6" s="1"/>
  <c r="H365" i="6"/>
  <c r="I365" i="6" s="1"/>
  <c r="H357" i="6"/>
  <c r="I357" i="6" s="1"/>
  <c r="H321" i="6"/>
  <c r="I321" i="6" s="1"/>
  <c r="H313" i="6"/>
  <c r="I313" i="6" s="1"/>
  <c r="H253" i="6"/>
  <c r="I253" i="6" s="1"/>
  <c r="H229" i="6"/>
  <c r="I229" i="6" s="1"/>
  <c r="H213" i="6"/>
  <c r="I213" i="6" s="1"/>
  <c r="H137" i="6"/>
  <c r="I137" i="6" s="1"/>
  <c r="H379" i="6"/>
  <c r="I379" i="6" s="1"/>
  <c r="H371" i="6"/>
  <c r="I371" i="6" s="1"/>
  <c r="H344" i="6"/>
  <c r="I344" i="6" s="1"/>
  <c r="H300" i="6"/>
  <c r="I300" i="6" s="1"/>
  <c r="H284" i="6"/>
  <c r="I284" i="6" s="1"/>
  <c r="H244" i="6"/>
  <c r="J244" i="6" s="1"/>
  <c r="H236" i="6"/>
  <c r="I236" i="6" s="1"/>
  <c r="H228" i="6"/>
  <c r="J228" i="6" s="1"/>
  <c r="H220" i="6"/>
  <c r="I220" i="6" s="1"/>
  <c r="H188" i="6"/>
  <c r="I188" i="6" s="1"/>
  <c r="H168" i="6"/>
  <c r="I168" i="6" s="1"/>
  <c r="H351" i="6"/>
  <c r="I351" i="6" s="1"/>
  <c r="H343" i="6"/>
  <c r="I343" i="6" s="1"/>
  <c r="H327" i="6"/>
  <c r="I327" i="6" s="1"/>
  <c r="H319" i="6"/>
  <c r="I319" i="6" s="1"/>
  <c r="H255" i="6"/>
  <c r="J255" i="6" s="1"/>
  <c r="H239" i="6"/>
  <c r="I239" i="6" s="1"/>
  <c r="H223" i="6"/>
  <c r="I223" i="6" s="1"/>
  <c r="H207" i="6"/>
  <c r="I207" i="6" s="1"/>
  <c r="H191" i="6"/>
  <c r="J191" i="6" s="1"/>
  <c r="H167" i="6"/>
  <c r="I167" i="6" s="1"/>
  <c r="H127" i="6"/>
  <c r="I127" i="6" s="1"/>
  <c r="H119" i="6"/>
  <c r="I119" i="6" s="1"/>
  <c r="H107" i="6"/>
  <c r="I107" i="6" s="1"/>
  <c r="H99" i="6"/>
  <c r="I99" i="6" s="1"/>
  <c r="H79" i="6"/>
  <c r="I79" i="6" s="1"/>
  <c r="H59" i="6"/>
  <c r="I59" i="6" s="1"/>
  <c r="H39" i="6"/>
  <c r="I39" i="6" s="1"/>
  <c r="H19" i="6"/>
  <c r="I19" i="6" s="1"/>
  <c r="H385" i="6"/>
  <c r="I385" i="6" s="1"/>
  <c r="H377" i="6"/>
  <c r="J377" i="6" s="1"/>
  <c r="H354" i="6"/>
  <c r="I354" i="6" s="1"/>
  <c r="H346" i="6"/>
  <c r="I346" i="6" s="1"/>
  <c r="H338" i="6"/>
  <c r="I338" i="6" s="1"/>
  <c r="H330" i="6"/>
  <c r="I330" i="6" s="1"/>
  <c r="H322" i="6"/>
  <c r="I322" i="6" s="1"/>
  <c r="H314" i="6"/>
  <c r="I314" i="6" s="1"/>
  <c r="H306" i="6"/>
  <c r="I306" i="6" s="1"/>
  <c r="H298" i="6"/>
  <c r="I298" i="6" s="1"/>
  <c r="H290" i="6"/>
  <c r="I290" i="6" s="1"/>
  <c r="H282" i="6"/>
  <c r="I282" i="6" s="1"/>
  <c r="H274" i="6"/>
  <c r="I274" i="6" s="1"/>
  <c r="H242" i="6"/>
  <c r="I242" i="6" s="1"/>
  <c r="H234" i="6"/>
  <c r="I234" i="6" s="1"/>
  <c r="H226" i="6"/>
  <c r="I226" i="6" s="1"/>
  <c r="H218" i="6"/>
  <c r="I218" i="6" s="1"/>
  <c r="H210" i="6"/>
  <c r="I210" i="6" s="1"/>
  <c r="H202" i="6"/>
  <c r="I202" i="6" s="1"/>
  <c r="H122" i="6"/>
  <c r="J122" i="6" s="1"/>
  <c r="H106" i="6"/>
  <c r="J106" i="6" s="1"/>
  <c r="H90" i="6"/>
  <c r="J90" i="6" s="1"/>
  <c r="H74" i="6"/>
  <c r="I74" i="6" s="1"/>
  <c r="H58" i="6"/>
  <c r="I58" i="6" s="1"/>
  <c r="H42" i="6"/>
  <c r="J42" i="6" s="1"/>
  <c r="H26" i="6"/>
  <c r="I26" i="6" s="1"/>
  <c r="H10" i="6"/>
  <c r="I10" i="6" s="1"/>
  <c r="L362" i="10"/>
  <c r="M362" i="10" s="1"/>
  <c r="L302" i="10"/>
  <c r="M302" i="10" s="1"/>
  <c r="L266" i="10"/>
  <c r="M266" i="10" s="1"/>
  <c r="L353" i="10"/>
  <c r="M353" i="10" s="1"/>
  <c r="L337" i="10"/>
  <c r="M337" i="10" s="1"/>
  <c r="L305" i="10"/>
  <c r="M305" i="10" s="1"/>
  <c r="L277" i="10"/>
  <c r="M277" i="10" s="1"/>
  <c r="L261" i="10"/>
  <c r="M261" i="10" s="1"/>
  <c r="L368" i="10"/>
  <c r="M368" i="10" s="1"/>
  <c r="L344" i="10"/>
  <c r="M344" i="10" s="1"/>
  <c r="L308" i="10"/>
  <c r="M308" i="10" s="1"/>
  <c r="L304" i="10"/>
  <c r="M304" i="10" s="1"/>
  <c r="L288" i="10"/>
  <c r="N288" i="10" s="1"/>
  <c r="L268" i="10"/>
  <c r="M268" i="10" s="1"/>
  <c r="L383" i="10"/>
  <c r="N383" i="10" s="1"/>
  <c r="L363" i="16"/>
  <c r="M363" i="16" s="1"/>
  <c r="L355" i="16"/>
  <c r="M355" i="16" s="1"/>
  <c r="L323" i="16"/>
  <c r="M323" i="16" s="1"/>
  <c r="L311" i="16"/>
  <c r="M311" i="16" s="1"/>
  <c r="L303" i="16"/>
  <c r="M303" i="16" s="1"/>
  <c r="L279" i="16"/>
  <c r="M279" i="16" s="1"/>
  <c r="L251" i="16"/>
  <c r="M251" i="16" s="1"/>
  <c r="L243" i="16"/>
  <c r="M243" i="16" s="1"/>
  <c r="L383" i="16"/>
  <c r="M383" i="16" s="1"/>
  <c r="L379" i="16"/>
  <c r="M379" i="16" s="1"/>
  <c r="L373" i="16"/>
  <c r="M373" i="16" s="1"/>
  <c r="L358" i="16"/>
  <c r="M358" i="16" s="1"/>
  <c r="L350" i="16"/>
  <c r="M350" i="16" s="1"/>
  <c r="L338" i="16"/>
  <c r="N338" i="16" s="1"/>
  <c r="L330" i="16"/>
  <c r="M330" i="16" s="1"/>
  <c r="L318" i="16"/>
  <c r="M318" i="16" s="1"/>
  <c r="L290" i="16"/>
  <c r="M290" i="16" s="1"/>
  <c r="L258" i="16"/>
  <c r="M258" i="16" s="1"/>
  <c r="L242" i="16"/>
  <c r="M242" i="16" s="1"/>
  <c r="L365" i="16"/>
  <c r="M365" i="16" s="1"/>
  <c r="L349" i="16"/>
  <c r="M349" i="16" s="1"/>
  <c r="L341" i="16"/>
  <c r="M341" i="16" s="1"/>
  <c r="L313" i="16"/>
  <c r="M313" i="16" s="1"/>
  <c r="L305" i="16"/>
  <c r="M305" i="16" s="1"/>
  <c r="L297" i="16"/>
  <c r="M297" i="16" s="1"/>
  <c r="L289" i="16"/>
  <c r="M289" i="16" s="1"/>
  <c r="L281" i="16"/>
  <c r="M281" i="16" s="1"/>
  <c r="L273" i="16"/>
  <c r="M273" i="16" s="1"/>
  <c r="L257" i="16"/>
  <c r="M257" i="16" s="1"/>
  <c r="L249" i="16"/>
  <c r="M249" i="16" s="1"/>
  <c r="L241" i="16"/>
  <c r="M241" i="16" s="1"/>
  <c r="L233" i="16"/>
  <c r="M233" i="16" s="1"/>
  <c r="L360" i="16"/>
  <c r="M360" i="16" s="1"/>
  <c r="L344" i="16"/>
  <c r="M344" i="16" s="1"/>
  <c r="L328" i="16"/>
  <c r="M328" i="16" s="1"/>
  <c r="L296" i="16"/>
  <c r="N296" i="16" s="1"/>
  <c r="L272" i="16"/>
  <c r="M272" i="16" s="1"/>
  <c r="L256" i="16"/>
  <c r="M256" i="16" s="1"/>
  <c r="L236" i="16"/>
  <c r="M236" i="16" s="1"/>
  <c r="L136" i="11"/>
  <c r="N136" i="11" s="1"/>
  <c r="L148" i="11"/>
  <c r="N148" i="11" s="1"/>
  <c r="L164" i="11"/>
  <c r="N164" i="11" s="1"/>
  <c r="L176" i="11"/>
  <c r="N176" i="11" s="1"/>
  <c r="L100" i="11"/>
  <c r="N100" i="11" s="1"/>
  <c r="L77" i="11"/>
  <c r="N77" i="11" s="1"/>
  <c r="L51" i="11"/>
  <c r="N51" i="11" s="1"/>
  <c r="L67" i="11"/>
  <c r="N67" i="11" s="1"/>
  <c r="L41" i="11"/>
  <c r="N41" i="11" s="1"/>
  <c r="L24" i="11"/>
  <c r="N24" i="11" s="1"/>
  <c r="L10" i="11"/>
  <c r="N10" i="11" s="1"/>
  <c r="L201" i="11"/>
  <c r="M201" i="11" s="1"/>
  <c r="L149" i="11"/>
  <c r="M149" i="11" s="1"/>
  <c r="L169" i="11"/>
  <c r="M169" i="11" s="1"/>
  <c r="L177" i="11"/>
  <c r="M177" i="11" s="1"/>
  <c r="L189" i="11"/>
  <c r="M189" i="11" s="1"/>
  <c r="L82" i="11"/>
  <c r="M82" i="11" s="1"/>
  <c r="L90" i="11"/>
  <c r="M90" i="11" s="1"/>
  <c r="L56" i="11"/>
  <c r="M56" i="11" s="1"/>
  <c r="L34" i="11"/>
  <c r="N34" i="11" s="1"/>
  <c r="L17" i="11"/>
  <c r="M17" i="11" s="1"/>
  <c r="L9" i="11"/>
  <c r="N9" i="11" s="1"/>
  <c r="L158" i="11"/>
  <c r="M158" i="11" s="1"/>
  <c r="L166" i="11"/>
  <c r="M166" i="11" s="1"/>
  <c r="L174" i="11"/>
  <c r="M174" i="11" s="1"/>
  <c r="L106" i="11"/>
  <c r="M106" i="11" s="1"/>
  <c r="L114" i="11"/>
  <c r="M114" i="11" s="1"/>
  <c r="L26" i="11"/>
  <c r="M26" i="11" s="1"/>
  <c r="L196" i="11"/>
  <c r="M196" i="11" s="1"/>
  <c r="L139" i="11"/>
  <c r="M139" i="11" s="1"/>
  <c r="L187" i="11"/>
  <c r="M187" i="11" s="1"/>
  <c r="L99" i="11"/>
  <c r="M99" i="11" s="1"/>
  <c r="L111" i="11"/>
  <c r="M111" i="11" s="1"/>
  <c r="L123" i="11"/>
  <c r="M123" i="11" s="1"/>
  <c r="L131" i="11"/>
  <c r="M131" i="11" s="1"/>
  <c r="L76" i="11"/>
  <c r="M76" i="11" s="1"/>
  <c r="L62" i="11"/>
  <c r="M62" i="11" s="1"/>
  <c r="L49" i="11"/>
  <c r="M49" i="11" s="1"/>
  <c r="L25" i="11"/>
  <c r="M25" i="11" s="1"/>
  <c r="L174" i="17"/>
  <c r="M174" i="17" s="1"/>
  <c r="L158" i="17"/>
  <c r="M158" i="17" s="1"/>
  <c r="L136" i="17"/>
  <c r="M136" i="17" s="1"/>
  <c r="L132" i="17"/>
  <c r="M132" i="17" s="1"/>
  <c r="L128" i="17"/>
  <c r="M128" i="17" s="1"/>
  <c r="L108" i="17"/>
  <c r="M108" i="17" s="1"/>
  <c r="L92" i="17"/>
  <c r="M92" i="17" s="1"/>
  <c r="L76" i="17"/>
  <c r="M76" i="17" s="1"/>
  <c r="L72" i="17"/>
  <c r="M72" i="17" s="1"/>
  <c r="L66" i="17"/>
  <c r="M66" i="17" s="1"/>
  <c r="L60" i="17"/>
  <c r="M60" i="17" s="1"/>
  <c r="L54" i="17"/>
  <c r="M54" i="17" s="1"/>
  <c r="L48" i="17"/>
  <c r="M48" i="17" s="1"/>
  <c r="L44" i="17"/>
  <c r="M44" i="17" s="1"/>
  <c r="L38" i="17"/>
  <c r="M38" i="17" s="1"/>
  <c r="L192" i="17"/>
  <c r="M192" i="17" s="1"/>
  <c r="L188" i="17"/>
  <c r="M188" i="17" s="1"/>
  <c r="L163" i="17"/>
  <c r="M163" i="17" s="1"/>
  <c r="L93" i="17"/>
  <c r="M93" i="17" s="1"/>
  <c r="L77" i="17"/>
  <c r="M77" i="17" s="1"/>
  <c r="L61" i="17"/>
  <c r="M61" i="17" s="1"/>
  <c r="L49" i="17"/>
  <c r="M49" i="17" s="1"/>
  <c r="L25" i="17"/>
  <c r="M25" i="17" s="1"/>
  <c r="M248" i="4"/>
  <c r="E249" i="1" s="1"/>
  <c r="P503" i="17"/>
  <c r="P371" i="17"/>
  <c r="P1017" i="17"/>
  <c r="P1068" i="11"/>
  <c r="I380" i="6"/>
  <c r="J380" i="6"/>
  <c r="I349" i="6"/>
  <c r="J349" i="6"/>
  <c r="I329" i="6"/>
  <c r="J329" i="6"/>
  <c r="I297" i="6"/>
  <c r="J297" i="6"/>
  <c r="L297" i="6" s="1"/>
  <c r="I281" i="6"/>
  <c r="J281" i="6"/>
  <c r="I201" i="6"/>
  <c r="J201" i="6"/>
  <c r="I173" i="6"/>
  <c r="J173" i="6"/>
  <c r="I145" i="6"/>
  <c r="J145" i="6"/>
  <c r="L145" i="6" s="1"/>
  <c r="I117" i="6"/>
  <c r="J117" i="6"/>
  <c r="I41" i="6"/>
  <c r="J41" i="6"/>
  <c r="L41" i="6" s="1"/>
  <c r="I368" i="6"/>
  <c r="J368" i="6"/>
  <c r="I268" i="6"/>
  <c r="J268" i="6"/>
  <c r="I156" i="6"/>
  <c r="J156" i="6"/>
  <c r="I120" i="6"/>
  <c r="J120" i="6"/>
  <c r="I56" i="6"/>
  <c r="J56" i="6"/>
  <c r="I335" i="6"/>
  <c r="J335" i="6"/>
  <c r="I287" i="6"/>
  <c r="J287" i="6"/>
  <c r="I135" i="6"/>
  <c r="J135" i="6"/>
  <c r="I11" i="6"/>
  <c r="J11" i="6"/>
  <c r="I381" i="6"/>
  <c r="J381" i="6"/>
  <c r="I366" i="6"/>
  <c r="J366" i="6"/>
  <c r="I318" i="6"/>
  <c r="J318" i="6"/>
  <c r="L318" i="6" s="1"/>
  <c r="I302" i="6"/>
  <c r="J302" i="6"/>
  <c r="I286" i="6"/>
  <c r="J286" i="6"/>
  <c r="L286" i="6" s="1"/>
  <c r="I270" i="6"/>
  <c r="J270" i="6"/>
  <c r="M358" i="10"/>
  <c r="N358" i="10"/>
  <c r="N342" i="10"/>
  <c r="M326" i="10"/>
  <c r="N326" i="10"/>
  <c r="N282" i="10"/>
  <c r="M254" i="10"/>
  <c r="N254" i="10"/>
  <c r="M558" i="10"/>
  <c r="M634" i="10"/>
  <c r="P634" i="10" s="1"/>
  <c r="M706" i="10"/>
  <c r="M372" i="10"/>
  <c r="P372" i="10" s="1"/>
  <c r="N357" i="10"/>
  <c r="M341" i="10"/>
  <c r="N341" i="10"/>
  <c r="N245" i="10"/>
  <c r="M603" i="10"/>
  <c r="P603" i="10" s="1"/>
  <c r="M699" i="10"/>
  <c r="P699" i="10" s="1"/>
  <c r="M360" i="10"/>
  <c r="N360" i="10"/>
  <c r="P360" i="10" s="1"/>
  <c r="N324" i="10"/>
  <c r="M244" i="10"/>
  <c r="N244" i="10"/>
  <c r="M560" i="10"/>
  <c r="P560" i="10" s="1"/>
  <c r="M648" i="10"/>
  <c r="M577" i="10"/>
  <c r="P577" i="10" s="1"/>
  <c r="M367" i="10"/>
  <c r="N367" i="10"/>
  <c r="N351" i="10"/>
  <c r="M331" i="10"/>
  <c r="N331" i="10"/>
  <c r="N307" i="10"/>
  <c r="M733" i="10"/>
  <c r="M773" i="10"/>
  <c r="P773" i="10" s="1"/>
  <c r="M859" i="10"/>
  <c r="M798" i="10"/>
  <c r="P798" i="10" s="1"/>
  <c r="M728" i="10"/>
  <c r="M776" i="10"/>
  <c r="P776" i="10" s="1"/>
  <c r="M812" i="10"/>
  <c r="M852" i="10"/>
  <c r="P852" i="10" s="1"/>
  <c r="M1245" i="10"/>
  <c r="M1231" i="10"/>
  <c r="M1205" i="10"/>
  <c r="M1167" i="10"/>
  <c r="M1159" i="10"/>
  <c r="M1111" i="10"/>
  <c r="P1111" i="10" s="1"/>
  <c r="F1109" i="1" s="1"/>
  <c r="M1087" i="10"/>
  <c r="M1025" i="10"/>
  <c r="M1007" i="10"/>
  <c r="M991" i="10"/>
  <c r="P991" i="10" s="1"/>
  <c r="M967" i="10"/>
  <c r="M1308" i="10"/>
  <c r="P1308" i="10" s="1"/>
  <c r="M1296" i="10"/>
  <c r="M1266" i="10"/>
  <c r="M1254" i="10"/>
  <c r="M1180" i="10"/>
  <c r="M1158" i="10"/>
  <c r="M1094" i="10"/>
  <c r="M1032" i="10"/>
  <c r="M978" i="10"/>
  <c r="P978" i="10" s="1"/>
  <c r="M339" i="16"/>
  <c r="N339" i="16"/>
  <c r="N287" i="16"/>
  <c r="M275" i="16"/>
  <c r="N275" i="16"/>
  <c r="N231" i="16"/>
  <c r="M1345" i="16"/>
  <c r="P1345" i="16" s="1"/>
  <c r="N366" i="16"/>
  <c r="M392" i="16"/>
  <c r="P392" i="16" s="1"/>
  <c r="M1348" i="16"/>
  <c r="P1348" i="16" s="1"/>
  <c r="M1371" i="16"/>
  <c r="N357" i="16"/>
  <c r="M321" i="16"/>
  <c r="N321" i="16"/>
  <c r="N352" i="16"/>
  <c r="M308" i="16"/>
  <c r="N308" i="16"/>
  <c r="N288" i="16"/>
  <c r="M753" i="16"/>
  <c r="M772" i="16"/>
  <c r="P772" i="16" s="1"/>
  <c r="M790" i="16"/>
  <c r="M798" i="16"/>
  <c r="P798" i="16" s="1"/>
  <c r="M755" i="16"/>
  <c r="P755" i="16" s="1"/>
  <c r="M890" i="16"/>
  <c r="P890" i="16" s="1"/>
  <c r="M775" i="16"/>
  <c r="M821" i="16"/>
  <c r="P821" i="16" s="1"/>
  <c r="M1257" i="16"/>
  <c r="M1231" i="16"/>
  <c r="P1231" i="16" s="1"/>
  <c r="M1009" i="16"/>
  <c r="M999" i="16"/>
  <c r="P999" i="16" s="1"/>
  <c r="M985" i="16"/>
  <c r="M975" i="16"/>
  <c r="P975" i="16" s="1"/>
  <c r="M1314" i="16"/>
  <c r="M1250" i="16"/>
  <c r="P1250" i="16" s="1"/>
  <c r="M1240" i="16"/>
  <c r="P1240" i="16" s="1"/>
  <c r="M1216" i="16"/>
  <c r="P1216" i="16" s="1"/>
  <c r="M1196" i="16"/>
  <c r="M1186" i="16"/>
  <c r="P1186" i="16" s="1"/>
  <c r="M1150" i="16"/>
  <c r="M1134" i="16"/>
  <c r="P1134" i="16" s="1"/>
  <c r="M1118" i="16"/>
  <c r="M1082" i="16"/>
  <c r="P1082" i="16" s="1"/>
  <c r="M1044" i="16"/>
  <c r="M1030" i="16"/>
  <c r="P1030" i="16" s="1"/>
  <c r="M1016" i="16"/>
  <c r="M980" i="16"/>
  <c r="P980" i="16" s="1"/>
  <c r="M972" i="16"/>
  <c r="M957" i="11"/>
  <c r="P957" i="11" s="1"/>
  <c r="N68" i="11"/>
  <c r="M212" i="11"/>
  <c r="P212" i="11" s="1"/>
  <c r="M280" i="11"/>
  <c r="M118" i="11"/>
  <c r="N118" i="11"/>
  <c r="N33" i="11"/>
  <c r="M918" i="11"/>
  <c r="N204" i="11"/>
  <c r="M155" i="11"/>
  <c r="N155" i="11"/>
  <c r="N54" i="11"/>
  <c r="M74" i="11"/>
  <c r="N74" i="11"/>
  <c r="N15" i="11"/>
  <c r="M245" i="11"/>
  <c r="M271" i="11"/>
  <c r="M392" i="11"/>
  <c r="M311" i="11"/>
  <c r="M331" i="11"/>
  <c r="M341" i="11"/>
  <c r="M353" i="11"/>
  <c r="M363" i="11"/>
  <c r="M373" i="11"/>
  <c r="M383" i="11"/>
  <c r="M401" i="11"/>
  <c r="M411" i="11"/>
  <c r="P411" i="11" s="1"/>
  <c r="M429" i="11"/>
  <c r="M445" i="11"/>
  <c r="M394" i="11"/>
  <c r="M306" i="11"/>
  <c r="M322" i="11"/>
  <c r="M332" i="11"/>
  <c r="M344" i="11"/>
  <c r="M356" i="11"/>
  <c r="P356" i="11" s="1"/>
  <c r="M366" i="11"/>
  <c r="M402" i="11"/>
  <c r="M430" i="11"/>
  <c r="M438" i="11"/>
  <c r="M453" i="11"/>
  <c r="P895" i="11"/>
  <c r="M878" i="11"/>
  <c r="M850" i="11"/>
  <c r="M834" i="11"/>
  <c r="M818" i="11"/>
  <c r="M798" i="11"/>
  <c r="M774" i="11"/>
  <c r="P902" i="11"/>
  <c r="P905" i="11"/>
  <c r="M887" i="11"/>
  <c r="M877" i="11"/>
  <c r="M845" i="11"/>
  <c r="M827" i="11"/>
  <c r="M805" i="11"/>
  <c r="M779" i="11"/>
  <c r="P779" i="11" s="1"/>
  <c r="M767" i="11"/>
  <c r="P896" i="11"/>
  <c r="M193" i="17"/>
  <c r="N193" i="17"/>
  <c r="M260" i="17"/>
  <c r="M282" i="17"/>
  <c r="N150" i="17"/>
  <c r="M142" i="17"/>
  <c r="N142" i="17"/>
  <c r="N124" i="17"/>
  <c r="M100" i="17"/>
  <c r="N100" i="17"/>
  <c r="N88" i="17"/>
  <c r="M26" i="17"/>
  <c r="N26" i="17"/>
  <c r="N16" i="17"/>
  <c r="M905" i="17"/>
  <c r="M927" i="17"/>
  <c r="M969" i="17"/>
  <c r="P969" i="17" s="1"/>
  <c r="M285" i="17"/>
  <c r="M263" i="17"/>
  <c r="M946" i="17"/>
  <c r="P946" i="17" s="1"/>
  <c r="M183" i="17"/>
  <c r="N183" i="17"/>
  <c r="N175" i="17"/>
  <c r="M167" i="17"/>
  <c r="N167" i="17"/>
  <c r="N153" i="17"/>
  <c r="M143" i="17"/>
  <c r="N143" i="17"/>
  <c r="N113" i="17"/>
  <c r="M69" i="17"/>
  <c r="N69" i="17"/>
  <c r="N57" i="17"/>
  <c r="M41" i="17"/>
  <c r="N41" i="17"/>
  <c r="N33" i="17"/>
  <c r="M17" i="17"/>
  <c r="N17" i="17"/>
  <c r="N9" i="17"/>
  <c r="M924" i="17"/>
  <c r="P924" i="17" s="1"/>
  <c r="M988" i="17"/>
  <c r="P988" i="17" s="1"/>
  <c r="M455" i="17"/>
  <c r="P455" i="17" s="1"/>
  <c r="M291" i="17"/>
  <c r="M339" i="17"/>
  <c r="M377" i="17"/>
  <c r="M401" i="17"/>
  <c r="M464" i="17"/>
  <c r="P464" i="17" s="1"/>
  <c r="M450" i="17"/>
  <c r="M308" i="17"/>
  <c r="M326" i="17"/>
  <c r="M334" i="17"/>
  <c r="M398" i="17"/>
  <c r="M430" i="17"/>
  <c r="M446" i="17"/>
  <c r="P446" i="17" s="1"/>
  <c r="I309" i="6"/>
  <c r="J309" i="6"/>
  <c r="I293" i="6"/>
  <c r="J293" i="6"/>
  <c r="I277" i="6"/>
  <c r="J277" i="6"/>
  <c r="I241" i="6"/>
  <c r="J241" i="6"/>
  <c r="I217" i="6"/>
  <c r="J217" i="6"/>
  <c r="I141" i="6"/>
  <c r="J141" i="6"/>
  <c r="I85" i="6"/>
  <c r="L85" i="6" s="1"/>
  <c r="J85" i="6"/>
  <c r="I33" i="6"/>
  <c r="J33" i="6"/>
  <c r="I364" i="6"/>
  <c r="J364" i="6"/>
  <c r="I320" i="6"/>
  <c r="J320" i="6"/>
  <c r="I152" i="6"/>
  <c r="J152" i="6"/>
  <c r="I104" i="6"/>
  <c r="J104" i="6"/>
  <c r="I32" i="6"/>
  <c r="J32" i="6"/>
  <c r="I315" i="6"/>
  <c r="J315" i="6"/>
  <c r="I275" i="6"/>
  <c r="J275" i="6"/>
  <c r="I147" i="6"/>
  <c r="J147" i="6"/>
  <c r="I131" i="6"/>
  <c r="J131" i="6"/>
  <c r="I115" i="6"/>
  <c r="J115" i="6"/>
  <c r="I75" i="6"/>
  <c r="J75" i="6"/>
  <c r="I31" i="6"/>
  <c r="J31" i="6"/>
  <c r="I7" i="6"/>
  <c r="J7" i="6"/>
  <c r="I362" i="6"/>
  <c r="J362" i="6"/>
  <c r="I266" i="6"/>
  <c r="J266" i="6"/>
  <c r="I174" i="6"/>
  <c r="J174" i="6"/>
  <c r="M370" i="10"/>
  <c r="N370" i="10"/>
  <c r="N354" i="10"/>
  <c r="M338" i="10"/>
  <c r="N338" i="10"/>
  <c r="N322" i="10"/>
  <c r="M278" i="10"/>
  <c r="N278" i="10"/>
  <c r="N246" i="10"/>
  <c r="M570" i="10"/>
  <c r="M638" i="10"/>
  <c r="M369" i="10"/>
  <c r="N369" i="10"/>
  <c r="N321" i="10"/>
  <c r="M293" i="10"/>
  <c r="N293" i="10"/>
  <c r="N241" i="10"/>
  <c r="M583" i="10"/>
  <c r="P583" i="10" s="1"/>
  <c r="M655" i="10"/>
  <c r="P655" i="10" s="1"/>
  <c r="M1361" i="10"/>
  <c r="N300" i="10"/>
  <c r="M264" i="10"/>
  <c r="N264" i="10"/>
  <c r="N236" i="10"/>
  <c r="M564" i="10"/>
  <c r="P564" i="10" s="1"/>
  <c r="N363" i="10"/>
  <c r="M319" i="10"/>
  <c r="N319" i="10"/>
  <c r="M705" i="10"/>
  <c r="M727" i="10"/>
  <c r="M735" i="10"/>
  <c r="M743" i="10"/>
  <c r="M751" i="10"/>
  <c r="M759" i="10"/>
  <c r="M767" i="10"/>
  <c r="M797" i="10"/>
  <c r="M817" i="10"/>
  <c r="M825" i="10"/>
  <c r="M843" i="10"/>
  <c r="M851" i="10"/>
  <c r="M861" i="10"/>
  <c r="M873" i="10"/>
  <c r="M802" i="10"/>
  <c r="M874" i="10"/>
  <c r="M730" i="10"/>
  <c r="M758" i="10"/>
  <c r="M840" i="10"/>
  <c r="M854" i="10"/>
  <c r="M870" i="10"/>
  <c r="P870" i="10" s="1"/>
  <c r="M335" i="16"/>
  <c r="N335" i="16"/>
  <c r="M402" i="16"/>
  <c r="P402" i="16" s="1"/>
  <c r="M337" i="16"/>
  <c r="N337" i="16"/>
  <c r="N317" i="16"/>
  <c r="M237" i="16"/>
  <c r="N237" i="16"/>
  <c r="N368" i="16"/>
  <c r="M348" i="16"/>
  <c r="N348" i="16"/>
  <c r="N320" i="16"/>
  <c r="M721" i="16"/>
  <c r="P721" i="16" s="1"/>
  <c r="M761" i="16"/>
  <c r="P761" i="16" s="1"/>
  <c r="M785" i="16"/>
  <c r="M853" i="16"/>
  <c r="P853" i="16" s="1"/>
  <c r="M728" i="16"/>
  <c r="M746" i="16"/>
  <c r="P746" i="16" s="1"/>
  <c r="M766" i="16"/>
  <c r="M774" i="16"/>
  <c r="P774" i="16" s="1"/>
  <c r="M784" i="16"/>
  <c r="M792" i="16"/>
  <c r="P792" i="16" s="1"/>
  <c r="M800" i="16"/>
  <c r="M812" i="16"/>
  <c r="P812" i="16" s="1"/>
  <c r="M820" i="16"/>
  <c r="M828" i="16"/>
  <c r="P828" i="16" s="1"/>
  <c r="M848" i="16"/>
  <c r="M858" i="16"/>
  <c r="P858" i="16" s="1"/>
  <c r="M866" i="16"/>
  <c r="M759" i="16"/>
  <c r="P759" i="16" s="1"/>
  <c r="M789" i="16"/>
  <c r="M807" i="16"/>
  <c r="P807" i="16" s="1"/>
  <c r="M751" i="16"/>
  <c r="M805" i="16"/>
  <c r="P805" i="16" s="1"/>
  <c r="M857" i="16"/>
  <c r="M1311" i="16"/>
  <c r="P1311" i="16" s="1"/>
  <c r="M1301" i="16"/>
  <c r="P1301" i="16" s="1"/>
  <c r="M1253" i="16"/>
  <c r="P1253" i="16" s="1"/>
  <c r="M1229" i="16"/>
  <c r="M1213" i="16"/>
  <c r="P1213" i="16" s="1"/>
  <c r="M1197" i="16"/>
  <c r="M1185" i="16"/>
  <c r="P1185" i="16" s="1"/>
  <c r="M1173" i="16"/>
  <c r="M1161" i="16"/>
  <c r="P1161" i="16" s="1"/>
  <c r="M1129" i="16"/>
  <c r="M1109" i="16"/>
  <c r="P1109" i="16" s="1"/>
  <c r="M1095" i="16"/>
  <c r="M1073" i="16"/>
  <c r="P1073" i="16" s="1"/>
  <c r="M1057" i="16"/>
  <c r="M1045" i="16"/>
  <c r="P1045" i="16" s="1"/>
  <c r="M1035" i="16"/>
  <c r="M1017" i="16"/>
  <c r="P1017" i="16" s="1"/>
  <c r="M1007" i="16"/>
  <c r="M995" i="16"/>
  <c r="P995" i="16" s="1"/>
  <c r="M983" i="16"/>
  <c r="M973" i="16"/>
  <c r="P973" i="16" s="1"/>
  <c r="M1304" i="16"/>
  <c r="P1304" i="16" s="1"/>
  <c r="M1248" i="16"/>
  <c r="P1248" i="16" s="1"/>
  <c r="M1238" i="16"/>
  <c r="P1238" i="16" s="1"/>
  <c r="M1212" i="16"/>
  <c r="P1212" i="16" s="1"/>
  <c r="M1178" i="16"/>
  <c r="M1146" i="16"/>
  <c r="P1146" i="16" s="1"/>
  <c r="M1130" i="16"/>
  <c r="M1114" i="16"/>
  <c r="P1114" i="16" s="1"/>
  <c r="M1076" i="16"/>
  <c r="M1052" i="16"/>
  <c r="P1052" i="16" s="1"/>
  <c r="M1036" i="16"/>
  <c r="M1028" i="16"/>
  <c r="P1028" i="16" s="1"/>
  <c r="M978" i="16"/>
  <c r="M968" i="16"/>
  <c r="P968" i="16" s="1"/>
  <c r="M152" i="11"/>
  <c r="N152" i="11"/>
  <c r="N180" i="11"/>
  <c r="M35" i="11"/>
  <c r="N35" i="11"/>
  <c r="M935" i="11"/>
  <c r="P935" i="11" s="1"/>
  <c r="M105" i="11"/>
  <c r="N105" i="11"/>
  <c r="N125" i="11"/>
  <c r="M72" i="11"/>
  <c r="N72" i="11"/>
  <c r="N36" i="11"/>
  <c r="M214" i="11"/>
  <c r="P214" i="11" s="1"/>
  <c r="M232" i="11"/>
  <c r="M244" i="11"/>
  <c r="N190" i="11"/>
  <c r="M122" i="11"/>
  <c r="N122" i="11"/>
  <c r="M171" i="11"/>
  <c r="N171" i="11"/>
  <c r="N80" i="11"/>
  <c r="M247" i="11"/>
  <c r="M257" i="11"/>
  <c r="M275" i="11"/>
  <c r="M299" i="11"/>
  <c r="M319" i="11"/>
  <c r="M335" i="11"/>
  <c r="M343" i="11"/>
  <c r="M355" i="11"/>
  <c r="M367" i="11"/>
  <c r="M375" i="11"/>
  <c r="P375" i="11" s="1"/>
  <c r="M387" i="11"/>
  <c r="M403" i="11"/>
  <c r="M413" i="11"/>
  <c r="M435" i="11"/>
  <c r="M396" i="11"/>
  <c r="P396" i="11" s="1"/>
  <c r="M300" i="11"/>
  <c r="M308" i="11"/>
  <c r="M324" i="11"/>
  <c r="M334" i="11"/>
  <c r="M348" i="11"/>
  <c r="M368" i="11"/>
  <c r="M384" i="11"/>
  <c r="M408" i="11"/>
  <c r="M420" i="11"/>
  <c r="M432" i="11"/>
  <c r="M440" i="11"/>
  <c r="M884" i="11"/>
  <c r="M874" i="11"/>
  <c r="M846" i="11"/>
  <c r="M832" i="11"/>
  <c r="M814" i="11"/>
  <c r="M792" i="11"/>
  <c r="M573" i="11"/>
  <c r="P573" i="11" s="1"/>
  <c r="P898" i="11"/>
  <c r="P901" i="11"/>
  <c r="M885" i="11"/>
  <c r="M871" i="11"/>
  <c r="M843" i="11"/>
  <c r="P843" i="11" s="1"/>
  <c r="M823" i="11"/>
  <c r="M801" i="11"/>
  <c r="M775" i="11"/>
  <c r="M576" i="11"/>
  <c r="P576" i="11" s="1"/>
  <c r="M732" i="11"/>
  <c r="N191" i="17"/>
  <c r="M148" i="17"/>
  <c r="N148" i="17"/>
  <c r="N120" i="17"/>
  <c r="M98" i="17"/>
  <c r="N98" i="17"/>
  <c r="N74" i="17"/>
  <c r="M64" i="17"/>
  <c r="N64" i="17"/>
  <c r="N24" i="17"/>
  <c r="M14" i="17"/>
  <c r="N14" i="17"/>
  <c r="N184" i="17"/>
  <c r="M950" i="17"/>
  <c r="N181" i="17"/>
  <c r="M173" i="17"/>
  <c r="N173" i="17"/>
  <c r="N151" i="17"/>
  <c r="M141" i="17"/>
  <c r="N141" i="17"/>
  <c r="N31" i="17"/>
  <c r="M23" i="17"/>
  <c r="N23" i="17"/>
  <c r="N15" i="17"/>
  <c r="M7" i="17"/>
  <c r="N7" i="17"/>
  <c r="M976" i="17"/>
  <c r="P976" i="17" s="1"/>
  <c r="M453" i="17"/>
  <c r="P453" i="17" s="1"/>
  <c r="M307" i="17"/>
  <c r="M357" i="17"/>
  <c r="M381" i="17"/>
  <c r="M403" i="17"/>
  <c r="M460" i="17"/>
  <c r="M448" i="17"/>
  <c r="P448" i="17" s="1"/>
  <c r="M318" i="17"/>
  <c r="M328" i="17"/>
  <c r="M376" i="17"/>
  <c r="M406" i="17"/>
  <c r="M432" i="17"/>
  <c r="I337" i="6"/>
  <c r="J337" i="6"/>
  <c r="I305" i="6"/>
  <c r="J305" i="6"/>
  <c r="I289" i="6"/>
  <c r="J289" i="6"/>
  <c r="I273" i="6"/>
  <c r="J273" i="6"/>
  <c r="I237" i="6"/>
  <c r="J237" i="6"/>
  <c r="I185" i="6"/>
  <c r="J185" i="6"/>
  <c r="I161" i="6"/>
  <c r="J161" i="6"/>
  <c r="I61" i="6"/>
  <c r="J61" i="6"/>
  <c r="I29" i="6"/>
  <c r="J29" i="6"/>
  <c r="I360" i="6"/>
  <c r="J360" i="6"/>
  <c r="I316" i="6"/>
  <c r="J316" i="6"/>
  <c r="I252" i="6"/>
  <c r="J252" i="6"/>
  <c r="I144" i="6"/>
  <c r="J144" i="6"/>
  <c r="I96" i="6"/>
  <c r="J96" i="6"/>
  <c r="I24" i="6"/>
  <c r="J24" i="6"/>
  <c r="I307" i="6"/>
  <c r="J307" i="6"/>
  <c r="I267" i="6"/>
  <c r="J267" i="6"/>
  <c r="I183" i="6"/>
  <c r="J183" i="6"/>
  <c r="I143" i="6"/>
  <c r="J143" i="6"/>
  <c r="I91" i="6"/>
  <c r="J91" i="6"/>
  <c r="I71" i="6"/>
  <c r="J71" i="6"/>
  <c r="I51" i="6"/>
  <c r="J51" i="6"/>
  <c r="I294" i="6"/>
  <c r="J294" i="6"/>
  <c r="N350" i="10"/>
  <c r="N334" i="10"/>
  <c r="N298" i="10"/>
  <c r="N270" i="10"/>
  <c r="N242" i="10"/>
  <c r="M714" i="10"/>
  <c r="N365" i="10"/>
  <c r="N289" i="10"/>
  <c r="M1367" i="10"/>
  <c r="P1367" i="10" s="1"/>
  <c r="M1375" i="10"/>
  <c r="N243" i="10"/>
  <c r="N352" i="10"/>
  <c r="N336" i="10"/>
  <c r="N252" i="10"/>
  <c r="N232" i="10"/>
  <c r="M629" i="10"/>
  <c r="N359" i="10"/>
  <c r="N343" i="10"/>
  <c r="N315" i="10"/>
  <c r="M737" i="10"/>
  <c r="P737" i="10" s="1"/>
  <c r="M753" i="10"/>
  <c r="P753" i="10" s="1"/>
  <c r="M750" i="10"/>
  <c r="P750" i="10" s="1"/>
  <c r="M772" i="10"/>
  <c r="P772" i="10" s="1"/>
  <c r="M818" i="10"/>
  <c r="P818" i="10" s="1"/>
  <c r="M872" i="10"/>
  <c r="P872" i="10" s="1"/>
  <c r="N331" i="16"/>
  <c r="N295" i="16"/>
  <c r="N267" i="16"/>
  <c r="M406" i="16"/>
  <c r="N270" i="16"/>
  <c r="M1358" i="16"/>
  <c r="P1358" i="16" s="1"/>
  <c r="N329" i="16"/>
  <c r="N265" i="16"/>
  <c r="N316" i="16"/>
  <c r="N280" i="16"/>
  <c r="N264" i="16"/>
  <c r="M791" i="16"/>
  <c r="P791" i="16" s="1"/>
  <c r="M740" i="16"/>
  <c r="P740" i="16" s="1"/>
  <c r="M768" i="16"/>
  <c r="P768" i="16" s="1"/>
  <c r="M776" i="16"/>
  <c r="P776" i="16" s="1"/>
  <c r="M868" i="16"/>
  <c r="P868" i="16" s="1"/>
  <c r="M843" i="16"/>
  <c r="P843" i="16" s="1"/>
  <c r="M1309" i="16"/>
  <c r="P1309" i="16" s="1"/>
  <c r="M1245" i="16"/>
  <c r="P1245" i="16" s="1"/>
  <c r="M1221" i="16"/>
  <c r="P1221" i="16" s="1"/>
  <c r="M1015" i="16"/>
  <c r="M1003" i="16"/>
  <c r="P1003" i="16" s="1"/>
  <c r="M993" i="16"/>
  <c r="P993" i="16" s="1"/>
  <c r="M981" i="16"/>
  <c r="P981" i="16" s="1"/>
  <c r="M967" i="16"/>
  <c r="M1302" i="16"/>
  <c r="P1302" i="16" s="1"/>
  <c r="M1246" i="16"/>
  <c r="M1224" i="16"/>
  <c r="P1224" i="16" s="1"/>
  <c r="M1190" i="16"/>
  <c r="P1190" i="16" s="1"/>
  <c r="M1142" i="16"/>
  <c r="P1142" i="16" s="1"/>
  <c r="M1106" i="16"/>
  <c r="P1106" i="16" s="1"/>
  <c r="M1034" i="16"/>
  <c r="P1034" i="16" s="1"/>
  <c r="M1024" i="16"/>
  <c r="P1024" i="16" s="1"/>
  <c r="M1004" i="16"/>
  <c r="P1004" i="16" s="1"/>
  <c r="M986" i="16"/>
  <c r="P986" i="16" s="1"/>
  <c r="M976" i="16"/>
  <c r="P976" i="16" s="1"/>
  <c r="N184" i="11"/>
  <c r="N109" i="11"/>
  <c r="M234" i="11"/>
  <c r="M248" i="11"/>
  <c r="M258" i="11"/>
  <c r="N162" i="11"/>
  <c r="N126" i="11"/>
  <c r="N16" i="11"/>
  <c r="N147" i="11"/>
  <c r="N84" i="11"/>
  <c r="N38" i="11"/>
  <c r="M241" i="11"/>
  <c r="M249" i="11"/>
  <c r="M259" i="11"/>
  <c r="M267" i="11"/>
  <c r="M462" i="11"/>
  <c r="P462" i="11" s="1"/>
  <c r="M301" i="11"/>
  <c r="M325" i="11"/>
  <c r="M337" i="11"/>
  <c r="M369" i="11"/>
  <c r="M377" i="11"/>
  <c r="M391" i="11"/>
  <c r="M405" i="11"/>
  <c r="M421" i="11"/>
  <c r="M437" i="11"/>
  <c r="M302" i="11"/>
  <c r="M310" i="11"/>
  <c r="M328" i="11"/>
  <c r="M340" i="11"/>
  <c r="M350" i="11"/>
  <c r="M360" i="11"/>
  <c r="M370" i="11"/>
  <c r="M386" i="11"/>
  <c r="M412" i="11"/>
  <c r="P412" i="11" s="1"/>
  <c r="M434" i="11"/>
  <c r="M442" i="11"/>
  <c r="P903" i="11"/>
  <c r="M882" i="11"/>
  <c r="P882" i="11" s="1"/>
  <c r="M862" i="11"/>
  <c r="M840" i="11"/>
  <c r="M826" i="11"/>
  <c r="M810" i="11"/>
  <c r="P810" i="11" s="1"/>
  <c r="M790" i="11"/>
  <c r="M551" i="11"/>
  <c r="P894" i="11"/>
  <c r="P897" i="11"/>
  <c r="M883" i="11"/>
  <c r="M867" i="11"/>
  <c r="P867" i="11" s="1"/>
  <c r="M835" i="11"/>
  <c r="M811" i="11"/>
  <c r="M771" i="11"/>
  <c r="P904" i="11"/>
  <c r="N199" i="17"/>
  <c r="N189" i="17"/>
  <c r="N182" i="17"/>
  <c r="N166" i="17"/>
  <c r="N154" i="17"/>
  <c r="N146" i="17"/>
  <c r="N114" i="17"/>
  <c r="N104" i="17"/>
  <c r="N82" i="17"/>
  <c r="N22" i="17"/>
  <c r="N10" i="17"/>
  <c r="M917" i="17"/>
  <c r="M991" i="17"/>
  <c r="N179" i="17"/>
  <c r="N171" i="17"/>
  <c r="N149" i="17"/>
  <c r="N121" i="17"/>
  <c r="N99" i="17"/>
  <c r="N53" i="17"/>
  <c r="N45" i="17"/>
  <c r="N37" i="17"/>
  <c r="N29" i="17"/>
  <c r="N21" i="17"/>
  <c r="N13" i="17"/>
  <c r="M993" i="17"/>
  <c r="P993" i="17" s="1"/>
  <c r="M920" i="17"/>
  <c r="M960" i="17"/>
  <c r="M980" i="17"/>
  <c r="M451" i="17"/>
  <c r="P451" i="17" s="1"/>
  <c r="M323" i="17"/>
  <c r="M359" i="17"/>
  <c r="M391" i="17"/>
  <c r="M443" i="17"/>
  <c r="M458" i="17"/>
  <c r="M294" i="17"/>
  <c r="M330" i="17"/>
  <c r="M382" i="17"/>
  <c r="M412" i="17"/>
  <c r="M434" i="17"/>
  <c r="I333" i="6"/>
  <c r="J333" i="6"/>
  <c r="I317" i="6"/>
  <c r="J317" i="6"/>
  <c r="I301" i="6"/>
  <c r="J301" i="6"/>
  <c r="I285" i="6"/>
  <c r="J285" i="6"/>
  <c r="I257" i="6"/>
  <c r="L257" i="6" s="1"/>
  <c r="J257" i="6"/>
  <c r="I177" i="6"/>
  <c r="J177" i="6"/>
  <c r="I125" i="6"/>
  <c r="J125" i="6"/>
  <c r="I53" i="6"/>
  <c r="J53" i="6"/>
  <c r="I21" i="6"/>
  <c r="J21" i="6"/>
  <c r="I248" i="6"/>
  <c r="J248" i="6"/>
  <c r="I164" i="6"/>
  <c r="J164" i="6"/>
  <c r="I128" i="6"/>
  <c r="J128" i="6"/>
  <c r="I72" i="6"/>
  <c r="J72" i="6"/>
  <c r="I8" i="6"/>
  <c r="J8" i="6"/>
  <c r="I355" i="6"/>
  <c r="J355" i="6"/>
  <c r="I323" i="6"/>
  <c r="J323" i="6"/>
  <c r="I295" i="6"/>
  <c r="J295" i="6"/>
  <c r="I263" i="6"/>
  <c r="J263" i="6"/>
  <c r="I139" i="6"/>
  <c r="J139" i="6"/>
  <c r="I370" i="6"/>
  <c r="J370" i="6"/>
  <c r="I254" i="6"/>
  <c r="J254" i="6"/>
  <c r="I150" i="6"/>
  <c r="J150" i="6"/>
  <c r="N346" i="10"/>
  <c r="N330" i="10"/>
  <c r="N314" i="10"/>
  <c r="N294" i="10"/>
  <c r="N230" i="10"/>
  <c r="M630" i="10"/>
  <c r="P630" i="10" s="1"/>
  <c r="M702" i="10"/>
  <c r="N386" i="10"/>
  <c r="N361" i="10"/>
  <c r="N345" i="10"/>
  <c r="N329" i="10"/>
  <c r="N285" i="10"/>
  <c r="M563" i="10"/>
  <c r="M595" i="10"/>
  <c r="M679" i="10"/>
  <c r="M1371" i="10"/>
  <c r="N348" i="10"/>
  <c r="N248" i="10"/>
  <c r="M580" i="10"/>
  <c r="P580" i="10" s="1"/>
  <c r="N231" i="10"/>
  <c r="M637" i="10"/>
  <c r="N355" i="10"/>
  <c r="M731" i="10"/>
  <c r="P731" i="10" s="1"/>
  <c r="M755" i="10"/>
  <c r="P755" i="10" s="1"/>
  <c r="M763" i="10"/>
  <c r="P763" i="10" s="1"/>
  <c r="M821" i="10"/>
  <c r="P821" i="10" s="1"/>
  <c r="M839" i="10"/>
  <c r="P839" i="10" s="1"/>
  <c r="M794" i="10"/>
  <c r="P794" i="10" s="1"/>
  <c r="M860" i="10"/>
  <c r="P860" i="10" s="1"/>
  <c r="M724" i="10"/>
  <c r="P724" i="10" s="1"/>
  <c r="M734" i="10"/>
  <c r="P734" i="10" s="1"/>
  <c r="M774" i="10"/>
  <c r="P774" i="10" s="1"/>
  <c r="M800" i="10"/>
  <c r="P800" i="10" s="1"/>
  <c r="M862" i="10"/>
  <c r="P862" i="10" s="1"/>
  <c r="N367" i="16"/>
  <c r="N239" i="16"/>
  <c r="N371" i="16"/>
  <c r="N230" i="16"/>
  <c r="M1346" i="16"/>
  <c r="P1346" i="16" s="1"/>
  <c r="M1355" i="16"/>
  <c r="P1355" i="16" s="1"/>
  <c r="N245" i="16"/>
  <c r="N356" i="16"/>
  <c r="N276" i="16"/>
  <c r="N260" i="16"/>
  <c r="N232" i="16"/>
  <c r="M729" i="16"/>
  <c r="P729" i="16" s="1"/>
  <c r="M749" i="16"/>
  <c r="P749" i="16" s="1"/>
  <c r="M773" i="16"/>
  <c r="P773" i="16" s="1"/>
  <c r="M809" i="16"/>
  <c r="P809" i="16" s="1"/>
  <c r="M835" i="16"/>
  <c r="P835" i="16" s="1"/>
  <c r="M865" i="16"/>
  <c r="P865" i="16" s="1"/>
  <c r="M887" i="16"/>
  <c r="P887" i="16" s="1"/>
  <c r="M732" i="16"/>
  <c r="P732" i="16" s="1"/>
  <c r="M742" i="16"/>
  <c r="P742" i="16" s="1"/>
  <c r="M750" i="16"/>
  <c r="P750" i="16" s="1"/>
  <c r="M758" i="16"/>
  <c r="P758" i="16" s="1"/>
  <c r="M778" i="16"/>
  <c r="P778" i="16" s="1"/>
  <c r="M788" i="16"/>
  <c r="P788" i="16" s="1"/>
  <c r="M796" i="16"/>
  <c r="P796" i="16" s="1"/>
  <c r="M808" i="16"/>
  <c r="P808" i="16" s="1"/>
  <c r="M816" i="16"/>
  <c r="P816" i="16" s="1"/>
  <c r="M824" i="16"/>
  <c r="P824" i="16" s="1"/>
  <c r="M832" i="16"/>
  <c r="P832" i="16" s="1"/>
  <c r="M840" i="16"/>
  <c r="P840" i="16" s="1"/>
  <c r="M852" i="16"/>
  <c r="P852" i="16" s="1"/>
  <c r="M870" i="16"/>
  <c r="P870" i="16" s="1"/>
  <c r="M727" i="16"/>
  <c r="P727" i="16" s="1"/>
  <c r="M747" i="16"/>
  <c r="P747" i="16" s="1"/>
  <c r="M777" i="16"/>
  <c r="M799" i="16"/>
  <c r="P799" i="16" s="1"/>
  <c r="M827" i="16"/>
  <c r="P827" i="16" s="1"/>
  <c r="M849" i="16"/>
  <c r="M795" i="16"/>
  <c r="P795" i="16" s="1"/>
  <c r="M815" i="16"/>
  <c r="P815" i="16" s="1"/>
  <c r="M867" i="16"/>
  <c r="P867" i="16" s="1"/>
  <c r="M1297" i="16"/>
  <c r="P1297" i="16" s="1"/>
  <c r="M1235" i="16"/>
  <c r="M1219" i="16"/>
  <c r="P1219" i="16" s="1"/>
  <c r="M1193" i="16"/>
  <c r="P1193" i="16" s="1"/>
  <c r="M1181" i="16"/>
  <c r="P1181" i="16" s="1"/>
  <c r="M1167" i="16"/>
  <c r="P1167" i="16" s="1"/>
  <c r="M1115" i="16"/>
  <c r="P1115" i="16" s="1"/>
  <c r="M1099" i="16"/>
  <c r="P1099" i="16" s="1"/>
  <c r="M1085" i="16"/>
  <c r="P1085" i="16" s="1"/>
  <c r="M1061" i="16"/>
  <c r="P1061" i="16" s="1"/>
  <c r="M1049" i="16"/>
  <c r="P1049" i="16" s="1"/>
  <c r="M1041" i="16"/>
  <c r="P1041" i="16" s="1"/>
  <c r="M1029" i="16"/>
  <c r="P1029" i="16" s="1"/>
  <c r="M1021" i="16"/>
  <c r="M1011" i="16"/>
  <c r="P1011" i="16" s="1"/>
  <c r="M991" i="16"/>
  <c r="P991" i="16" s="1"/>
  <c r="M977" i="16"/>
  <c r="M1254" i="16"/>
  <c r="P1254" i="16" s="1"/>
  <c r="M1244" i="16"/>
  <c r="P1244" i="16" s="1"/>
  <c r="M1218" i="16"/>
  <c r="P1218" i="16" s="1"/>
  <c r="M1160" i="16"/>
  <c r="P1160" i="16" s="1"/>
  <c r="M1138" i="16"/>
  <c r="M1122" i="16"/>
  <c r="P1122" i="16" s="1"/>
  <c r="M1072" i="16"/>
  <c r="P1072" i="16" s="1"/>
  <c r="M1060" i="16"/>
  <c r="P1060" i="16" s="1"/>
  <c r="M1046" i="16"/>
  <c r="P1046" i="16" s="1"/>
  <c r="M1032" i="16"/>
  <c r="P1032" i="16" s="1"/>
  <c r="M998" i="16"/>
  <c r="M974" i="16"/>
  <c r="P974" i="16" s="1"/>
  <c r="N144" i="11"/>
  <c r="N188" i="11"/>
  <c r="N18" i="11"/>
  <c r="M927" i="11"/>
  <c r="N195" i="11"/>
  <c r="N161" i="11"/>
  <c r="N97" i="11"/>
  <c r="N113" i="11"/>
  <c r="N133" i="11"/>
  <c r="N64" i="11"/>
  <c r="N44" i="11"/>
  <c r="M250" i="11"/>
  <c r="M266" i="11"/>
  <c r="M278" i="11"/>
  <c r="M286" i="11"/>
  <c r="N146" i="11"/>
  <c r="N182" i="11"/>
  <c r="N98" i="11"/>
  <c r="N130" i="11"/>
  <c r="N12" i="11"/>
  <c r="N206" i="11"/>
  <c r="N151" i="11"/>
  <c r="N95" i="11"/>
  <c r="N135" i="11"/>
  <c r="M215" i="11"/>
  <c r="M227" i="11"/>
  <c r="M243" i="11"/>
  <c r="M269" i="11"/>
  <c r="M287" i="11"/>
  <c r="M307" i="11"/>
  <c r="M361" i="11"/>
  <c r="M381" i="11"/>
  <c r="M409" i="11"/>
  <c r="P409" i="11" s="1"/>
  <c r="M439" i="11"/>
  <c r="M455" i="11"/>
  <c r="P455" i="11" s="1"/>
  <c r="M312" i="11"/>
  <c r="M330" i="11"/>
  <c r="M342" i="11"/>
  <c r="M354" i="11"/>
  <c r="M362" i="11"/>
  <c r="M376" i="11"/>
  <c r="P376" i="11" s="1"/>
  <c r="M388" i="11"/>
  <c r="M414" i="11"/>
  <c r="M436" i="11"/>
  <c r="M444" i="11"/>
  <c r="P899" i="11"/>
  <c r="M880" i="11"/>
  <c r="M858" i="11"/>
  <c r="M836" i="11"/>
  <c r="P836" i="11" s="1"/>
  <c r="M822" i="11"/>
  <c r="M804" i="11"/>
  <c r="M782" i="11"/>
  <c r="P782" i="11" s="1"/>
  <c r="P906" i="11"/>
  <c r="M735" i="11"/>
  <c r="P735" i="11" s="1"/>
  <c r="P893" i="11"/>
  <c r="M881" i="11"/>
  <c r="M859" i="11"/>
  <c r="M829" i="11"/>
  <c r="M807" i="11"/>
  <c r="M783" i="11"/>
  <c r="P783" i="11" s="1"/>
  <c r="M769" i="11"/>
  <c r="P900" i="11"/>
  <c r="N195" i="17"/>
  <c r="M278" i="17"/>
  <c r="N126" i="17"/>
  <c r="N110" i="17"/>
  <c r="N102" i="17"/>
  <c r="N90" i="17"/>
  <c r="N80" i="17"/>
  <c r="N18" i="17"/>
  <c r="N8" i="17"/>
  <c r="M919" i="17"/>
  <c r="M965" i="17"/>
  <c r="M975" i="17"/>
  <c r="M287" i="17"/>
  <c r="N190" i="17"/>
  <c r="M271" i="17"/>
  <c r="N145" i="17"/>
  <c r="N117" i="17"/>
  <c r="N59" i="17"/>
  <c r="N51" i="17"/>
  <c r="N43" i="17"/>
  <c r="N35" i="17"/>
  <c r="M922" i="17"/>
  <c r="M459" i="17"/>
  <c r="M327" i="17"/>
  <c r="M397" i="17"/>
  <c r="M445" i="17"/>
  <c r="M454" i="17"/>
  <c r="P454" i="17" s="1"/>
  <c r="M304" i="17"/>
  <c r="M322" i="17"/>
  <c r="M332" i="17"/>
  <c r="M388" i="17"/>
  <c r="M428" i="17"/>
  <c r="M438" i="17"/>
  <c r="P515" i="17"/>
  <c r="P1032" i="17"/>
  <c r="P1010" i="17"/>
  <c r="P1047" i="17"/>
  <c r="P462" i="17"/>
  <c r="P471" i="17"/>
  <c r="P1001" i="17"/>
  <c r="P918" i="11"/>
  <c r="P417" i="11"/>
  <c r="P380" i="11"/>
  <c r="P1207" i="16"/>
  <c r="P1220" i="16"/>
  <c r="P1236" i="16"/>
  <c r="P1255" i="16"/>
  <c r="P1042" i="16"/>
  <c r="P1080" i="16"/>
  <c r="P1098" i="16"/>
  <c r="P1069" i="16"/>
  <c r="P1135" i="16"/>
  <c r="P1284" i="16"/>
  <c r="P1268" i="16"/>
  <c r="F30" i="1"/>
  <c r="P1249" i="16"/>
  <c r="P1226" i="16"/>
  <c r="P1305" i="16"/>
  <c r="P1026" i="16"/>
  <c r="F101" i="1"/>
  <c r="P1081" i="16"/>
  <c r="P1149" i="16"/>
  <c r="P810" i="10"/>
  <c r="A806" i="1"/>
  <c r="A807" i="1" s="1"/>
  <c r="A808" i="1" s="1"/>
  <c r="A809" i="1" s="1"/>
  <c r="A810" i="1" s="1"/>
  <c r="A811" i="1" s="1"/>
  <c r="A812" i="1" s="1"/>
  <c r="A813" i="1" s="1"/>
  <c r="A814" i="1" s="1"/>
  <c r="A815" i="1" s="1"/>
  <c r="A816" i="1" s="1"/>
  <c r="A817" i="1" s="1"/>
  <c r="A818" i="1" s="1"/>
  <c r="A819" i="1" s="1"/>
  <c r="A820" i="1" s="1"/>
  <c r="A821" i="1" s="1"/>
  <c r="A822" i="1" s="1"/>
  <c r="A823" i="1" s="1"/>
  <c r="A824" i="1" s="1"/>
  <c r="A825" i="1" s="1"/>
  <c r="A826" i="1" s="1"/>
  <c r="A827" i="1" s="1"/>
  <c r="A828" i="1" s="1"/>
  <c r="A829" i="1" s="1"/>
  <c r="A830" i="1" s="1"/>
  <c r="A831" i="1" s="1"/>
  <c r="A832" i="1" s="1"/>
  <c r="A833" i="1" s="1"/>
  <c r="A834" i="1" s="1"/>
  <c r="A835" i="1" s="1"/>
  <c r="A836" i="1" s="1"/>
  <c r="A837" i="1" s="1"/>
  <c r="A838" i="1" s="1"/>
  <c r="A839" i="1" s="1"/>
  <c r="A840" i="1" s="1"/>
  <c r="A841" i="1" s="1"/>
  <c r="A842" i="1" s="1"/>
  <c r="A843" i="1" s="1"/>
  <c r="A844" i="1" s="1"/>
  <c r="A845" i="1" s="1"/>
  <c r="A846" i="1" s="1"/>
  <c r="A847" i="1" s="1"/>
  <c r="A848" i="1" s="1"/>
  <c r="A849" i="1" s="1"/>
  <c r="A850" i="1" s="1"/>
  <c r="A851" i="1" s="1"/>
  <c r="A852" i="1" s="1"/>
  <c r="A853" i="1" s="1"/>
  <c r="A854" i="1" s="1"/>
  <c r="A855" i="1" s="1"/>
  <c r="A856" i="1" s="1"/>
  <c r="A857" i="1" s="1"/>
  <c r="A858" i="1" s="1"/>
  <c r="A859" i="1" s="1"/>
  <c r="A860" i="1" s="1"/>
  <c r="A861" i="1" s="1"/>
  <c r="A862" i="1" s="1"/>
  <c r="A863" i="1" s="1"/>
  <c r="A864" i="1" s="1"/>
  <c r="A865" i="1" s="1"/>
  <c r="A866" i="1" s="1"/>
  <c r="A867" i="1" s="1"/>
  <c r="A868" i="1" s="1"/>
  <c r="A869" i="1" s="1"/>
  <c r="A870" i="1" s="1"/>
  <c r="A871" i="1" s="1"/>
  <c r="A872" i="1" s="1"/>
  <c r="A873" i="1" s="1"/>
  <c r="A874" i="1" s="1"/>
  <c r="A875" i="1" s="1"/>
  <c r="A876" i="1" s="1"/>
  <c r="P1045" i="17"/>
  <c r="P999" i="17"/>
  <c r="P1044" i="17"/>
  <c r="P1007" i="17"/>
  <c r="P1015" i="17"/>
  <c r="P1023" i="17"/>
  <c r="P463" i="17"/>
  <c r="P474" i="17"/>
  <c r="P457" i="17"/>
  <c r="M178" i="17"/>
  <c r="M152" i="17"/>
  <c r="M70" i="17"/>
  <c r="M46" i="17"/>
  <c r="M314" i="17"/>
  <c r="M338" i="17"/>
  <c r="M346" i="17"/>
  <c r="M354" i="17"/>
  <c r="M392" i="17"/>
  <c r="M414" i="17"/>
  <c r="M440" i="17"/>
  <c r="P1011" i="17"/>
  <c r="P1060" i="17"/>
  <c r="P498" i="17"/>
  <c r="P530" i="17"/>
  <c r="P496" i="17"/>
  <c r="M156" i="17"/>
  <c r="M138" i="17"/>
  <c r="M52" i="17"/>
  <c r="M296" i="17"/>
  <c r="M316" i="17"/>
  <c r="M340" i="17"/>
  <c r="M348" i="17"/>
  <c r="M372" i="17"/>
  <c r="M384" i="17"/>
  <c r="M394" i="17"/>
  <c r="M416" i="17"/>
  <c r="M442" i="17"/>
  <c r="M977" i="17"/>
  <c r="M985" i="17"/>
  <c r="P494" i="17"/>
  <c r="P524" i="17"/>
  <c r="M162" i="17"/>
  <c r="M56" i="17"/>
  <c r="M32" i="17"/>
  <c r="M298" i="17"/>
  <c r="M324" i="17"/>
  <c r="M350" i="17"/>
  <c r="M374" i="17"/>
  <c r="M396" i="17"/>
  <c r="M408" i="17"/>
  <c r="P997" i="17"/>
  <c r="P1004" i="17"/>
  <c r="P1019" i="17"/>
  <c r="M130" i="17"/>
  <c r="M84" i="17"/>
  <c r="M300" i="17"/>
  <c r="M312" i="17"/>
  <c r="M336" i="17"/>
  <c r="M344" i="17"/>
  <c r="M352" i="17"/>
  <c r="M360" i="17"/>
  <c r="M368" i="17"/>
  <c r="M390" i="17"/>
  <c r="M410" i="17"/>
  <c r="M436" i="17"/>
  <c r="M903" i="17"/>
  <c r="M973" i="17"/>
  <c r="M981" i="17"/>
  <c r="P1030" i="17"/>
  <c r="P1051" i="17"/>
  <c r="P475" i="17"/>
  <c r="P966" i="17"/>
  <c r="P1012" i="17"/>
  <c r="P1050" i="17"/>
  <c r="P935" i="17"/>
  <c r="P979" i="17"/>
  <c r="P1014" i="17"/>
  <c r="P1049" i="17"/>
  <c r="P952" i="17"/>
  <c r="P473" i="17"/>
  <c r="P992" i="17"/>
  <c r="P1016" i="17"/>
  <c r="P1048" i="17"/>
  <c r="P1058" i="17"/>
  <c r="M888" i="11"/>
  <c r="M777" i="11"/>
  <c r="M77" i="11"/>
  <c r="M67" i="11"/>
  <c r="M24" i="11"/>
  <c r="M313" i="11"/>
  <c r="M323" i="11"/>
  <c r="M349" i="11"/>
  <c r="M385" i="11"/>
  <c r="M399" i="11"/>
  <c r="M194" i="11"/>
  <c r="M88" i="11"/>
  <c r="M32" i="11"/>
  <c r="M253" i="11"/>
  <c r="P1064" i="11"/>
  <c r="P464" i="11"/>
  <c r="P1012" i="11"/>
  <c r="M1018" i="11"/>
  <c r="M1019" i="11"/>
  <c r="P1019" i="11" s="1"/>
  <c r="M470" i="11"/>
  <c r="M460" i="11"/>
  <c r="P460" i="11" s="1"/>
  <c r="M292" i="11"/>
  <c r="M137" i="11"/>
  <c r="M165" i="11"/>
  <c r="M101" i="11"/>
  <c r="M117" i="11"/>
  <c r="M52" i="11"/>
  <c r="M40" i="11"/>
  <c r="M27" i="11"/>
  <c r="M230" i="11"/>
  <c r="M240" i="11"/>
  <c r="M252" i="11"/>
  <c r="M268" i="11"/>
  <c r="M288" i="11"/>
  <c r="M519" i="11"/>
  <c r="M170" i="11"/>
  <c r="M186" i="11"/>
  <c r="M102" i="11"/>
  <c r="M8" i="11"/>
  <c r="M318" i="11"/>
  <c r="M338" i="11"/>
  <c r="M372" i="11"/>
  <c r="M406" i="11"/>
  <c r="M426" i="11"/>
  <c r="M924" i="11"/>
  <c r="M956" i="11"/>
  <c r="M261" i="11"/>
  <c r="M148" i="11"/>
  <c r="M176" i="11"/>
  <c r="M51" i="11"/>
  <c r="M305" i="11"/>
  <c r="M333" i="11"/>
  <c r="M393" i="11"/>
  <c r="M443" i="11"/>
  <c r="M202" i="11"/>
  <c r="M103" i="11"/>
  <c r="M127" i="11"/>
  <c r="M58" i="11"/>
  <c r="M46" i="11"/>
  <c r="M29" i="11"/>
  <c r="M7" i="11"/>
  <c r="M223" i="11"/>
  <c r="M239" i="11"/>
  <c r="M265" i="11"/>
  <c r="P1059" i="11"/>
  <c r="P985" i="11"/>
  <c r="M1051" i="11"/>
  <c r="M1008" i="11"/>
  <c r="M456" i="11"/>
  <c r="P456" i="11" s="1"/>
  <c r="M199" i="11"/>
  <c r="M173" i="11"/>
  <c r="M129" i="11"/>
  <c r="M86" i="11"/>
  <c r="M60" i="11"/>
  <c r="M31" i="11"/>
  <c r="M220" i="11"/>
  <c r="M276" i="11"/>
  <c r="M284" i="11"/>
  <c r="M479" i="11"/>
  <c r="M527" i="11"/>
  <c r="M138" i="11"/>
  <c r="M178" i="11"/>
  <c r="M110" i="11"/>
  <c r="M314" i="11"/>
  <c r="M326" i="11"/>
  <c r="M352" i="11"/>
  <c r="M418" i="11"/>
  <c r="M946" i="11"/>
  <c r="P1001" i="11"/>
  <c r="P410" i="11"/>
  <c r="P468" i="11"/>
  <c r="P397" i="11"/>
  <c r="P915" i="11"/>
  <c r="P939" i="11"/>
  <c r="P1034" i="11"/>
  <c r="P458" i="11"/>
  <c r="P294" i="11"/>
  <c r="P1025" i="11"/>
  <c r="P926" i="11"/>
  <c r="P471" i="11"/>
  <c r="P1292" i="16"/>
  <c r="P1260" i="16"/>
  <c r="P1020" i="16"/>
  <c r="P1230" i="16"/>
  <c r="P874" i="16"/>
  <c r="P844" i="16"/>
  <c r="P760" i="16"/>
  <c r="P895" i="16"/>
  <c r="P884" i="16"/>
  <c r="P1486" i="16"/>
  <c r="P869" i="16"/>
  <c r="F213" i="1"/>
  <c r="F221" i="1"/>
  <c r="P891" i="16"/>
  <c r="P1371" i="16"/>
  <c r="F25" i="1"/>
  <c r="P405" i="16"/>
  <c r="P765" i="16"/>
  <c r="P841" i="16"/>
  <c r="P885" i="16"/>
  <c r="F201" i="1"/>
  <c r="P877" i="16"/>
  <c r="P736" i="16"/>
  <c r="P1435" i="16"/>
  <c r="F157" i="1"/>
  <c r="P1437" i="16"/>
  <c r="P797" i="16"/>
  <c r="P825" i="16"/>
  <c r="P1382" i="16"/>
  <c r="P1427" i="16"/>
  <c r="P825" i="10"/>
  <c r="F825" i="1" s="1"/>
  <c r="P1409" i="10"/>
  <c r="P567" i="10"/>
  <c r="P1441" i="10"/>
  <c r="P1338" i="10"/>
  <c r="P1484" i="10"/>
  <c r="P559" i="10"/>
  <c r="P864" i="10"/>
  <c r="P736" i="10"/>
  <c r="P779" i="10"/>
  <c r="P809" i="10"/>
  <c r="P723" i="10"/>
  <c r="P1445" i="10"/>
  <c r="P869" i="10"/>
  <c r="P885" i="10"/>
  <c r="P881" i="10"/>
  <c r="P1392" i="10"/>
  <c r="P842" i="10"/>
  <c r="P370" i="10"/>
  <c r="P606" i="10"/>
  <c r="P813" i="10"/>
  <c r="P835" i="10"/>
  <c r="P1435" i="10"/>
  <c r="P597" i="10"/>
  <c r="P807" i="10"/>
  <c r="P785" i="10"/>
  <c r="P782" i="10"/>
  <c r="P884" i="10"/>
  <c r="P824" i="10"/>
  <c r="P792" i="10"/>
  <c r="P863" i="10"/>
  <c r="P1346" i="10"/>
  <c r="P726" i="10"/>
  <c r="P780" i="10"/>
  <c r="P808" i="10"/>
  <c r="P816" i="10"/>
  <c r="P788" i="10"/>
  <c r="P889" i="10"/>
  <c r="P1451" i="10"/>
  <c r="P1344" i="10"/>
  <c r="P770" i="10"/>
  <c r="P877" i="10"/>
  <c r="P822" i="10"/>
  <c r="P878" i="10"/>
  <c r="P1202" i="10"/>
  <c r="P662" i="10"/>
  <c r="P815" i="10"/>
  <c r="P857" i="10"/>
  <c r="P887" i="10"/>
  <c r="L1492" i="9"/>
  <c r="J1387" i="1"/>
  <c r="J1410" i="1"/>
  <c r="J1401" i="1"/>
  <c r="J1394" i="1"/>
  <c r="J1417" i="1"/>
  <c r="J1407" i="1"/>
  <c r="J1399" i="1"/>
  <c r="J1390" i="1"/>
  <c r="J1385" i="1"/>
  <c r="J1414" i="1"/>
  <c r="J1412" i="1"/>
  <c r="L141" i="6"/>
  <c r="L1475" i="6"/>
  <c r="L1403" i="6"/>
  <c r="L1463" i="6"/>
  <c r="L1419" i="6"/>
  <c r="L1458" i="6"/>
  <c r="L1440" i="6"/>
  <c r="L1429" i="6"/>
  <c r="L1466" i="6"/>
  <c r="L1415" i="6"/>
  <c r="L268" i="6"/>
  <c r="L1452" i="6"/>
  <c r="L1410" i="6"/>
  <c r="L1448" i="6"/>
  <c r="L144" i="6"/>
  <c r="L1461" i="6"/>
  <c r="L1441" i="6"/>
  <c r="L1477" i="6"/>
  <c r="L1450" i="6"/>
  <c r="L1437" i="6"/>
  <c r="L143" i="6"/>
  <c r="L1436" i="6"/>
  <c r="L1444" i="6"/>
  <c r="L1469" i="6"/>
  <c r="L71" i="6"/>
  <c r="L1416" i="6"/>
  <c r="L135" i="6"/>
  <c r="L1488" i="6"/>
  <c r="L270" i="6"/>
  <c r="L1465" i="6"/>
  <c r="L1453" i="6"/>
  <c r="L1484" i="6"/>
  <c r="L1446" i="6"/>
  <c r="N1420" i="3"/>
  <c r="N1408" i="3"/>
  <c r="N1414" i="3"/>
  <c r="N1388" i="3"/>
  <c r="M1184" i="4"/>
  <c r="E1182" i="1" s="1"/>
  <c r="M234" i="4"/>
  <c r="E235" i="1" s="1"/>
  <c r="M891" i="4"/>
  <c r="E891" i="1" s="1"/>
  <c r="M1444" i="4"/>
  <c r="E1439" i="1" s="1"/>
  <c r="M375" i="4"/>
  <c r="E376" i="1" s="1"/>
  <c r="M1452" i="4"/>
  <c r="E1447" i="1" s="1"/>
  <c r="N952" i="2"/>
  <c r="D951" i="1" s="1"/>
  <c r="N951" i="2"/>
  <c r="D950" i="1" s="1"/>
  <c r="N715" i="2"/>
  <c r="D716" i="1" s="1"/>
  <c r="N946" i="2"/>
  <c r="D945" i="1" s="1"/>
  <c r="N956" i="2"/>
  <c r="D955" i="1" s="1"/>
  <c r="N891" i="2"/>
  <c r="D891" i="1" s="1"/>
  <c r="N716" i="2"/>
  <c r="D717" i="1" s="1"/>
  <c r="N878" i="2"/>
  <c r="D878" i="1" s="1"/>
  <c r="N889" i="2"/>
  <c r="D889" i="1" s="1"/>
  <c r="N954" i="2"/>
  <c r="D953" i="1" s="1"/>
  <c r="N949" i="2"/>
  <c r="D948" i="1" s="1"/>
  <c r="D718" i="1"/>
  <c r="P736" i="11"/>
  <c r="P733" i="11"/>
  <c r="P574" i="11"/>
  <c r="P575" i="11"/>
  <c r="P842" i="11"/>
  <c r="P788" i="11"/>
  <c r="P776" i="11"/>
  <c r="P837" i="11"/>
  <c r="P891" i="11"/>
  <c r="P781" i="11"/>
  <c r="P841" i="11"/>
  <c r="P839" i="11"/>
  <c r="P715" i="11"/>
  <c r="P734" i="11"/>
  <c r="P552" i="11"/>
  <c r="P1104" i="16"/>
  <c r="P1209" i="16"/>
  <c r="P1202" i="16"/>
  <c r="P1233" i="16"/>
  <c r="P1259" i="16"/>
  <c r="P1184" i="16"/>
  <c r="P1239" i="16"/>
  <c r="P1110" i="16"/>
  <c r="P1283" i="16"/>
  <c r="P1243" i="16"/>
  <c r="P1154" i="16"/>
  <c r="M1092" i="16"/>
  <c r="M1051" i="16"/>
  <c r="M1286" i="16"/>
  <c r="M1278" i="16"/>
  <c r="P1278" i="16" s="1"/>
  <c r="M1270" i="16"/>
  <c r="M1262" i="16"/>
  <c r="M1189" i="16"/>
  <c r="M1163" i="16"/>
  <c r="M1071" i="16"/>
  <c r="M1013" i="16"/>
  <c r="M1298" i="16"/>
  <c r="M1290" i="16"/>
  <c r="M1282" i="16"/>
  <c r="M1274" i="16"/>
  <c r="M1266" i="16"/>
  <c r="M1155" i="16"/>
  <c r="M1143" i="16"/>
  <c r="P1123" i="16"/>
  <c r="P1012" i="16"/>
  <c r="P1006" i="16"/>
  <c r="P984" i="16"/>
  <c r="P966" i="16"/>
  <c r="P1293" i="16"/>
  <c r="P1269" i="16"/>
  <c r="P1192" i="16"/>
  <c r="P1055" i="16"/>
  <c r="P1279" i="16"/>
  <c r="P1162" i="16"/>
  <c r="P1005" i="16"/>
  <c r="P1312" i="16"/>
  <c r="P1308" i="16"/>
  <c r="P1288" i="16"/>
  <c r="P1256" i="16"/>
  <c r="P1159" i="16"/>
  <c r="P1151" i="16"/>
  <c r="P1147" i="16"/>
  <c r="P1141" i="16"/>
  <c r="P1137" i="16"/>
  <c r="P1133" i="16"/>
  <c r="P1101" i="16"/>
  <c r="P1089" i="16"/>
  <c r="P1038" i="16"/>
  <c r="P1010" i="16"/>
  <c r="P990" i="16"/>
  <c r="P970" i="16"/>
  <c r="P1287" i="16"/>
  <c r="P1263" i="16"/>
  <c r="P1237" i="16"/>
  <c r="P1108" i="16"/>
  <c r="P1251" i="16"/>
  <c r="P1076" i="10"/>
  <c r="P1022" i="10"/>
  <c r="F1020" i="1" s="1"/>
  <c r="P1112" i="10"/>
  <c r="F1110" i="1" s="1"/>
  <c r="P1240" i="10"/>
  <c r="P1267" i="10"/>
  <c r="P1229" i="10"/>
  <c r="P1249" i="10"/>
  <c r="P1053" i="10"/>
  <c r="P980" i="10"/>
  <c r="P1037" i="10"/>
  <c r="P1268" i="10"/>
  <c r="P1115" i="10"/>
  <c r="P1171" i="10"/>
  <c r="P1241" i="10"/>
  <c r="P1173" i="10"/>
  <c r="P1226" i="10"/>
  <c r="P1117" i="10"/>
  <c r="F1115" i="1" s="1"/>
  <c r="P1029" i="10"/>
  <c r="P1028" i="10"/>
  <c r="P1176" i="10"/>
  <c r="P1182" i="10"/>
  <c r="P1124" i="10"/>
  <c r="P1294" i="10"/>
  <c r="P1110" i="10"/>
  <c r="P1174" i="10"/>
  <c r="P1227" i="10"/>
  <c r="P1246" i="10"/>
  <c r="P1271" i="10"/>
  <c r="P1234" i="10"/>
  <c r="P1265" i="10"/>
  <c r="P1301" i="10"/>
  <c r="P1209" i="10"/>
  <c r="P1008" i="10"/>
  <c r="P1048" i="10"/>
  <c r="P1272" i="10"/>
  <c r="P1190" i="10"/>
  <c r="P1045" i="10"/>
  <c r="P1121" i="10"/>
  <c r="F1119" i="1" s="1"/>
  <c r="P1236" i="10"/>
  <c r="P1193" i="10"/>
  <c r="P1196" i="10"/>
  <c r="P1211" i="10"/>
  <c r="P1134" i="10"/>
  <c r="P1079" i="10"/>
  <c r="P1067" i="10"/>
  <c r="F1065" i="1" s="1"/>
  <c r="P1055" i="10"/>
  <c r="P1001" i="10"/>
  <c r="P997" i="10"/>
  <c r="P1314" i="10"/>
  <c r="P1284" i="10"/>
  <c r="P1212" i="10"/>
  <c r="P1153" i="10"/>
  <c r="P1139" i="10"/>
  <c r="F1137" i="1" s="1"/>
  <c r="P1123" i="10"/>
  <c r="P1119" i="10"/>
  <c r="P1093" i="10"/>
  <c r="F1091" i="1" s="1"/>
  <c r="P1085" i="10"/>
  <c r="P1078" i="10"/>
  <c r="P1006" i="10"/>
  <c r="P1002" i="10"/>
  <c r="P1033" i="10"/>
  <c r="P1058" i="10"/>
  <c r="F1056" i="1" s="1"/>
  <c r="P1300" i="10"/>
  <c r="P1122" i="10"/>
  <c r="P1232" i="10"/>
  <c r="P1297" i="10"/>
  <c r="P1237" i="10"/>
  <c r="P1269" i="10"/>
  <c r="P1309" i="10"/>
  <c r="P1063" i="10"/>
  <c r="P966" i="10"/>
  <c r="P1039" i="10"/>
  <c r="P1081" i="10"/>
  <c r="P1145" i="10"/>
  <c r="P1178" i="10"/>
  <c r="P1072" i="10"/>
  <c r="P972" i="10"/>
  <c r="P1264" i="10"/>
  <c r="P1097" i="10"/>
  <c r="P1035" i="10"/>
  <c r="P1062" i="10"/>
  <c r="P1185" i="10"/>
  <c r="P1105" i="10"/>
  <c r="F1103" i="1" s="1"/>
  <c r="P1101" i="10"/>
  <c r="F1099" i="1" s="1"/>
  <c r="P1098" i="10"/>
  <c r="P1304" i="10"/>
  <c r="P1156" i="10"/>
  <c r="P1235" i="10"/>
  <c r="P1263" i="10"/>
  <c r="F1261" i="1" s="1"/>
  <c r="P992" i="10"/>
  <c r="P995" i="10"/>
  <c r="P1247" i="10"/>
  <c r="P1299" i="10"/>
  <c r="P1107" i="10"/>
  <c r="P1200" i="10"/>
  <c r="P990" i="10"/>
  <c r="P1307" i="10"/>
  <c r="P1104" i="10"/>
  <c r="P1287" i="10"/>
  <c r="P1281" i="10"/>
  <c r="P1251" i="10"/>
  <c r="P1217" i="10"/>
  <c r="P1198" i="10"/>
  <c r="P1148" i="10"/>
  <c r="P1132" i="10"/>
  <c r="P1092" i="10"/>
  <c r="P1077" i="10"/>
  <c r="F1075" i="1" s="1"/>
  <c r="P1069" i="10"/>
  <c r="P1065" i="10"/>
  <c r="P1041" i="10"/>
  <c r="P999" i="10"/>
  <c r="P1288" i="10"/>
  <c r="P1278" i="10"/>
  <c r="P1244" i="10"/>
  <c r="P1125" i="10"/>
  <c r="P1113" i="10"/>
  <c r="P1024" i="10"/>
  <c r="M1210" i="4"/>
  <c r="E1208" i="1" s="1"/>
  <c r="M1309" i="4"/>
  <c r="E1307" i="1" s="1"/>
  <c r="P1189" i="16"/>
  <c r="P77" i="10"/>
  <c r="J237" i="1"/>
  <c r="M871" i="4"/>
  <c r="E871" i="1" s="1"/>
  <c r="M191" i="4"/>
  <c r="E192" i="1" s="1"/>
  <c r="M644" i="4"/>
  <c r="E645" i="1" s="1"/>
  <c r="M450" i="4"/>
  <c r="E451" i="1" s="1"/>
  <c r="N1435" i="2"/>
  <c r="D1430" i="1" s="1"/>
  <c r="N263" i="2"/>
  <c r="D264" i="1" s="1"/>
  <c r="N215" i="2"/>
  <c r="D216" i="1" s="1"/>
  <c r="P915" i="17"/>
  <c r="P456" i="17"/>
  <c r="P121" i="11"/>
  <c r="P1096" i="16"/>
  <c r="P1158" i="16"/>
  <c r="P168" i="10"/>
  <c r="P1204" i="10"/>
  <c r="Q163" i="9"/>
  <c r="H164" i="1" s="1"/>
  <c r="Q967" i="9"/>
  <c r="H965" i="1" s="1"/>
  <c r="Q983" i="9"/>
  <c r="H981" i="1" s="1"/>
  <c r="M803" i="4"/>
  <c r="E803" i="1" s="1"/>
  <c r="N643" i="2"/>
  <c r="D644" i="1" s="1"/>
  <c r="N553" i="2"/>
  <c r="D554" i="1" s="1"/>
  <c r="M320" i="17"/>
  <c r="P1053" i="17"/>
  <c r="P373" i="17"/>
  <c r="P499" i="17"/>
  <c r="P419" i="17"/>
  <c r="P881" i="17"/>
  <c r="P958" i="17"/>
  <c r="P501" i="17"/>
  <c r="P923" i="17"/>
  <c r="P1025" i="17"/>
  <c r="P531" i="17"/>
  <c r="P1042" i="17"/>
  <c r="P904" i="17"/>
  <c r="P998" i="17"/>
  <c r="P1037" i="17"/>
  <c r="P906" i="17"/>
  <c r="P790" i="17"/>
  <c r="P774" i="17"/>
  <c r="P812" i="17"/>
  <c r="P880" i="17"/>
  <c r="P1000" i="17"/>
  <c r="P942" i="17"/>
  <c r="P989" i="17"/>
  <c r="P900" i="17"/>
  <c r="P971" i="17"/>
  <c r="P845" i="17"/>
  <c r="P1035" i="17"/>
  <c r="P941" i="17"/>
  <c r="P493" i="17"/>
  <c r="P978" i="17"/>
  <c r="P984" i="17"/>
  <c r="P1024" i="17"/>
  <c r="P918" i="17"/>
  <c r="P961" i="17"/>
  <c r="P947" i="17"/>
  <c r="P867" i="17"/>
  <c r="P1029" i="17"/>
  <c r="P850" i="17"/>
  <c r="P911" i="17"/>
  <c r="P936" i="17"/>
  <c r="P863" i="17"/>
  <c r="P1002" i="17"/>
  <c r="P78" i="17"/>
  <c r="P765" i="17"/>
  <c r="P811" i="17"/>
  <c r="P875" i="17"/>
  <c r="P495" i="17"/>
  <c r="P763" i="17"/>
  <c r="P803" i="17"/>
  <c r="P822" i="17"/>
  <c r="P476" i="17"/>
  <c r="P959" i="17"/>
  <c r="P857" i="17"/>
  <c r="P480" i="17"/>
  <c r="P96" i="11"/>
  <c r="F97" i="1" s="1"/>
  <c r="P320" i="11"/>
  <c r="P181" i="11"/>
  <c r="P192" i="11"/>
  <c r="P154" i="11"/>
  <c r="P104" i="11"/>
  <c r="P359" i="11"/>
  <c r="P1028" i="11"/>
  <c r="P925" i="11"/>
  <c r="P116" i="11"/>
  <c r="P968" i="11"/>
  <c r="P11" i="11"/>
  <c r="P75" i="11"/>
  <c r="P987" i="11"/>
  <c r="P37" i="11"/>
  <c r="P200" i="11"/>
  <c r="P85" i="11"/>
  <c r="P59" i="11"/>
  <c r="P1275" i="16"/>
  <c r="P1148" i="16"/>
  <c r="P1140" i="16"/>
  <c r="P1276" i="16"/>
  <c r="P1175" i="16"/>
  <c r="P1261" i="16"/>
  <c r="P89" i="16"/>
  <c r="P1166" i="16"/>
  <c r="P144" i="16"/>
  <c r="P1182" i="16"/>
  <c r="P1074" i="16"/>
  <c r="P112" i="16"/>
  <c r="F113" i="1" s="1"/>
  <c r="P347" i="16"/>
  <c r="P118" i="16"/>
  <c r="P1174" i="16"/>
  <c r="P213" i="16"/>
  <c r="P182" i="16"/>
  <c r="P1281" i="16"/>
  <c r="P819" i="16"/>
  <c r="P455" i="16"/>
  <c r="P20" i="16"/>
  <c r="P128" i="16"/>
  <c r="P131" i="16"/>
  <c r="F132" i="1" s="1"/>
  <c r="P1289" i="16"/>
  <c r="P108" i="16"/>
  <c r="P1119" i="16"/>
  <c r="P192" i="16"/>
  <c r="F193" i="1" s="1"/>
  <c r="P187" i="16"/>
  <c r="P155" i="16"/>
  <c r="P996" i="16"/>
  <c r="P1075" i="16"/>
  <c r="P248" i="16"/>
  <c r="P60" i="16"/>
  <c r="P27" i="16"/>
  <c r="P846" i="16"/>
  <c r="P176" i="16"/>
  <c r="P1272" i="16"/>
  <c r="P61" i="16"/>
  <c r="F62" i="1" s="1"/>
  <c r="P195" i="16"/>
  <c r="F196" i="1" s="1"/>
  <c r="P247" i="16"/>
  <c r="P23" i="16"/>
  <c r="P1124" i="16"/>
  <c r="P141" i="16"/>
  <c r="P196" i="10"/>
  <c r="P108" i="10"/>
  <c r="P38" i="10"/>
  <c r="P1233" i="10"/>
  <c r="P86" i="10"/>
  <c r="P1106" i="10"/>
  <c r="P1295" i="10"/>
  <c r="P68" i="10"/>
  <c r="P332" i="10"/>
  <c r="P146" i="10"/>
  <c r="P1011" i="10"/>
  <c r="P138" i="10"/>
  <c r="P440" i="10"/>
  <c r="P1144" i="10"/>
  <c r="P1099" i="10"/>
  <c r="P890" i="10"/>
  <c r="P178" i="10"/>
  <c r="P174" i="10"/>
  <c r="P1280" i="10"/>
  <c r="P109" i="10"/>
  <c r="P1118" i="10"/>
  <c r="P961" i="10"/>
  <c r="P74" i="10"/>
  <c r="P52" i="10"/>
  <c r="P752" i="10"/>
  <c r="P110" i="10"/>
  <c r="F111" i="1" s="1"/>
  <c r="P882" i="10"/>
  <c r="P132" i="10"/>
  <c r="Q973" i="9"/>
  <c r="H971" i="1" s="1"/>
  <c r="Q980" i="9"/>
  <c r="H978" i="1" s="1"/>
  <c r="Q244" i="9"/>
  <c r="H245" i="1" s="1"/>
  <c r="J76" i="1"/>
  <c r="J159" i="1"/>
  <c r="J371" i="1"/>
  <c r="J232" i="1"/>
  <c r="J31" i="1"/>
  <c r="J658" i="1"/>
  <c r="J14" i="1"/>
  <c r="J33" i="1"/>
  <c r="J87" i="1"/>
  <c r="J649" i="1"/>
  <c r="J137" i="1"/>
  <c r="J153" i="1"/>
  <c r="J49" i="1"/>
  <c r="J17" i="1"/>
  <c r="J265" i="1"/>
  <c r="J92" i="1"/>
  <c r="J228" i="1"/>
  <c r="J673" i="1"/>
  <c r="J579" i="1"/>
  <c r="J469" i="1"/>
  <c r="J13" i="1"/>
  <c r="J81" i="1"/>
  <c r="J9" i="1"/>
  <c r="J73" i="1"/>
  <c r="J102" i="1"/>
  <c r="J89" i="1"/>
  <c r="J481" i="1"/>
  <c r="J258" i="1"/>
  <c r="J16" i="1"/>
  <c r="J132" i="1"/>
  <c r="J249" i="1"/>
  <c r="J615" i="1"/>
  <c r="J180" i="1"/>
  <c r="J328" i="1"/>
  <c r="J569" i="1"/>
  <c r="J453" i="1"/>
  <c r="J52" i="1"/>
  <c r="J158" i="1"/>
  <c r="J84" i="1"/>
  <c r="J443" i="1"/>
  <c r="J340" i="1"/>
  <c r="J694" i="1"/>
  <c r="J475" i="1"/>
  <c r="J662" i="1"/>
  <c r="J32" i="1"/>
  <c r="J465" i="1"/>
  <c r="J224" i="1"/>
  <c r="J779" i="1"/>
  <c r="L1417" i="6"/>
  <c r="N863" i="3"/>
  <c r="N1037" i="3"/>
  <c r="N1062" i="3"/>
  <c r="N501" i="3"/>
  <c r="N1133" i="3"/>
  <c r="N1156" i="3"/>
  <c r="N1244" i="3"/>
  <c r="N1207" i="3"/>
  <c r="N1180" i="3"/>
  <c r="N715" i="3"/>
  <c r="N667" i="3"/>
  <c r="N37" i="3"/>
  <c r="N1429" i="3"/>
  <c r="M53" i="4"/>
  <c r="E54" i="1" s="1"/>
  <c r="M79" i="4"/>
  <c r="E80" i="1" s="1"/>
  <c r="M232" i="4"/>
  <c r="E233" i="1" s="1"/>
  <c r="M510" i="4"/>
  <c r="E511" i="1" s="1"/>
  <c r="M488" i="4"/>
  <c r="E489" i="1" s="1"/>
  <c r="M467" i="4"/>
  <c r="E468" i="1" s="1"/>
  <c r="M960" i="4"/>
  <c r="E959" i="1" s="1"/>
  <c r="M279" i="4"/>
  <c r="E280" i="1" s="1"/>
  <c r="M153" i="4"/>
  <c r="E154" i="1" s="1"/>
  <c r="M183" i="4"/>
  <c r="E184" i="1" s="1"/>
  <c r="M662" i="4"/>
  <c r="E663" i="1" s="1"/>
  <c r="M217" i="4"/>
  <c r="E218" i="1" s="1"/>
  <c r="M243" i="4"/>
  <c r="E244" i="1" s="1"/>
  <c r="M147" i="4"/>
  <c r="E148" i="1" s="1"/>
  <c r="M612" i="4"/>
  <c r="E613" i="1" s="1"/>
  <c r="M239" i="4"/>
  <c r="E240" i="1" s="1"/>
  <c r="M257" i="4"/>
  <c r="E258" i="1" s="1"/>
  <c r="M33" i="4"/>
  <c r="E34" i="1" s="1"/>
  <c r="M695" i="4"/>
  <c r="E696" i="1" s="1"/>
  <c r="M638" i="4"/>
  <c r="E639" i="1" s="1"/>
  <c r="N259" i="2"/>
  <c r="D260" i="1" s="1"/>
  <c r="N219" i="2"/>
  <c r="D220" i="1" s="1"/>
  <c r="N203" i="2"/>
  <c r="D204" i="1" s="1"/>
  <c r="N676" i="2"/>
  <c r="D677" i="1" s="1"/>
  <c r="N1130" i="2"/>
  <c r="D1128" i="1" s="1"/>
  <c r="N311" i="2"/>
  <c r="D312" i="1" s="1"/>
  <c r="N573" i="2"/>
  <c r="D574" i="1" s="1"/>
  <c r="N212" i="2"/>
  <c r="D213" i="1" s="1"/>
  <c r="N183" i="2"/>
  <c r="D184" i="1" s="1"/>
  <c r="N255" i="2"/>
  <c r="D256" i="1" s="1"/>
  <c r="K10" i="2"/>
  <c r="N175" i="2"/>
  <c r="D176" i="1" s="1"/>
  <c r="N1201" i="2"/>
  <c r="D1199" i="1" s="1"/>
  <c r="N149" i="2"/>
  <c r="D150" i="1" s="1"/>
  <c r="N179" i="2"/>
  <c r="D180" i="1" s="1"/>
  <c r="N163" i="2"/>
  <c r="D164" i="1" s="1"/>
  <c r="N609" i="2"/>
  <c r="D610" i="1" s="1"/>
  <c r="N155" i="2"/>
  <c r="D156" i="1" s="1"/>
  <c r="N199" i="2"/>
  <c r="D200" i="1" s="1"/>
  <c r="N167" i="2"/>
  <c r="D168" i="1" s="1"/>
  <c r="N177" i="2"/>
  <c r="D178" i="1" s="1"/>
  <c r="N116" i="2"/>
  <c r="D117" i="1" s="1"/>
  <c r="N187" i="2"/>
  <c r="D188" i="1" s="1"/>
  <c r="N171" i="2"/>
  <c r="D172" i="1" s="1"/>
  <c r="N237" i="2"/>
  <c r="D238" i="1" s="1"/>
  <c r="N295" i="2"/>
  <c r="D296" i="1" s="1"/>
  <c r="N617" i="2"/>
  <c r="D618" i="1" s="1"/>
  <c r="I624" i="13"/>
  <c r="I394" i="13"/>
  <c r="L394" i="13" s="1"/>
  <c r="I86" i="13"/>
  <c r="L86" i="13" s="1"/>
  <c r="I1258" i="13"/>
  <c r="I1127" i="13"/>
  <c r="I602" i="13"/>
  <c r="L602" i="13" s="1"/>
  <c r="I1186" i="13"/>
  <c r="I299" i="13"/>
  <c r="L299" i="13" s="1"/>
  <c r="I412" i="13"/>
  <c r="I435" i="13"/>
  <c r="L435" i="13" s="1"/>
  <c r="I284" i="13"/>
  <c r="L284" i="13" s="1"/>
  <c r="I405" i="13"/>
  <c r="L405" i="13" s="1"/>
  <c r="I715" i="13"/>
  <c r="I635" i="13"/>
  <c r="L635" i="13" s="1"/>
  <c r="I275" i="13"/>
  <c r="L275" i="13" s="1"/>
  <c r="I915" i="13"/>
  <c r="P452" i="17"/>
  <c r="P964" i="17"/>
  <c r="P945" i="17"/>
  <c r="P1013" i="17"/>
  <c r="P824" i="17"/>
  <c r="P871" i="17"/>
  <c r="P829" i="17"/>
  <c r="P932" i="17"/>
  <c r="P766" i="17"/>
  <c r="P798" i="17"/>
  <c r="P497" i="17"/>
  <c r="P502" i="17"/>
  <c r="P799" i="17"/>
  <c r="P819" i="17"/>
  <c r="P825" i="17"/>
  <c r="P872" i="17"/>
  <c r="P500" i="17"/>
  <c r="P1031" i="17"/>
  <c r="P781" i="17"/>
  <c r="P835" i="17"/>
  <c r="P1040" i="17"/>
  <c r="P930" i="17"/>
  <c r="P1006" i="17"/>
  <c r="P974" i="17"/>
  <c r="P1005" i="17"/>
  <c r="P986" i="17"/>
  <c r="P1052" i="17"/>
  <c r="P878" i="17"/>
  <c r="P820" i="17"/>
  <c r="P907" i="17"/>
  <c r="P1056" i="17"/>
  <c r="P789" i="17"/>
  <c r="P925" i="17"/>
  <c r="M1018" i="17"/>
  <c r="P1018" i="17" s="1"/>
  <c r="P514" i="17"/>
  <c r="P846" i="17"/>
  <c r="P851" i="17"/>
  <c r="P465" i="17"/>
  <c r="M259" i="17"/>
  <c r="P259" i="17" s="1"/>
  <c r="P527" i="17"/>
  <c r="P810" i="17"/>
  <c r="P921" i="17"/>
  <c r="P841" i="17"/>
  <c r="P913" i="17"/>
  <c r="P1021" i="17"/>
  <c r="P909" i="17"/>
  <c r="P794" i="17"/>
  <c r="P827" i="17"/>
  <c r="P940" i="17"/>
  <c r="P840" i="17"/>
  <c r="P795" i="17"/>
  <c r="P1026" i="17"/>
  <c r="M1038" i="17"/>
  <c r="P1038" i="17" s="1"/>
  <c r="P912" i="17"/>
  <c r="P504" i="17"/>
  <c r="P779" i="17"/>
  <c r="P797" i="17"/>
  <c r="P1020" i="17"/>
  <c r="P982" i="17"/>
  <c r="P785" i="17"/>
  <c r="P828" i="17"/>
  <c r="M1046" i="17"/>
  <c r="P1046" i="17" s="1"/>
  <c r="M963" i="17"/>
  <c r="P963" i="17" s="1"/>
  <c r="P771" i="17"/>
  <c r="M532" i="17"/>
  <c r="P532" i="17" s="1"/>
  <c r="P938" i="17"/>
  <c r="P1008" i="17"/>
  <c r="P525" i="17"/>
  <c r="P802" i="17"/>
  <c r="P831" i="17"/>
  <c r="P855" i="17"/>
  <c r="P873" i="17"/>
  <c r="P928" i="17"/>
  <c r="P910" i="17"/>
  <c r="P1054" i="17"/>
  <c r="P836" i="17"/>
  <c r="P843" i="17"/>
  <c r="P783" i="17"/>
  <c r="P801" i="17"/>
  <c r="P972" i="17"/>
  <c r="P1028" i="17"/>
  <c r="P285" i="11"/>
  <c r="P425" i="11"/>
  <c r="P172" i="11"/>
  <c r="F173" i="1" s="1"/>
  <c r="P949" i="11"/>
  <c r="P977" i="11"/>
  <c r="P30" i="11"/>
  <c r="F31" i="1" s="1"/>
  <c r="P946" i="11"/>
  <c r="P482" i="11"/>
  <c r="P972" i="11"/>
  <c r="P509" i="11"/>
  <c r="P931" i="11"/>
  <c r="P483" i="11"/>
  <c r="M145" i="11"/>
  <c r="P145" i="11" s="1"/>
  <c r="P534" i="11"/>
  <c r="P1039" i="11"/>
  <c r="P1020" i="11"/>
  <c r="P1005" i="11"/>
  <c r="P524" i="11"/>
  <c r="P479" i="11"/>
  <c r="P140" i="11"/>
  <c r="P107" i="11"/>
  <c r="P1045" i="11"/>
  <c r="P937" i="11"/>
  <c r="P242" i="11"/>
  <c r="P346" i="11"/>
  <c r="P1027" i="11"/>
  <c r="P845" i="11"/>
  <c r="P1015" i="11"/>
  <c r="P42" i="11"/>
  <c r="P838" i="11"/>
  <c r="P994" i="11"/>
  <c r="P523" i="11"/>
  <c r="P213" i="11"/>
  <c r="P1010" i="11"/>
  <c r="P264" i="11"/>
  <c r="P45" i="16"/>
  <c r="P145" i="16"/>
  <c r="P351" i="16"/>
  <c r="P1180" i="16"/>
  <c r="P123" i="16"/>
  <c r="P37" i="16"/>
  <c r="P19" i="16"/>
  <c r="F20" i="1" s="1"/>
  <c r="P971" i="16"/>
  <c r="P324" i="16"/>
  <c r="P11" i="16"/>
  <c r="P113" i="16"/>
  <c r="F114" i="1" s="1"/>
  <c r="P52" i="16"/>
  <c r="P930" i="16"/>
  <c r="P1325" i="16"/>
  <c r="P1145" i="16"/>
  <c r="P208" i="16"/>
  <c r="P157" i="16"/>
  <c r="P65" i="16"/>
  <c r="F66" i="1" s="1"/>
  <c r="P464" i="16"/>
  <c r="P104" i="16"/>
  <c r="P888" i="16"/>
  <c r="P994" i="16"/>
  <c r="P1125" i="16"/>
  <c r="P154" i="16"/>
  <c r="P119" i="16"/>
  <c r="P1120" i="16"/>
  <c r="P1014" i="16"/>
  <c r="P1040" i="16"/>
  <c r="P1172" i="16"/>
  <c r="P1169" i="16"/>
  <c r="P93" i="16"/>
  <c r="P1116" i="16"/>
  <c r="P35" i="16"/>
  <c r="F36" i="1" s="1"/>
  <c r="P174" i="16"/>
  <c r="P1296" i="16"/>
  <c r="P1265" i="16"/>
  <c r="P1063" i="16"/>
  <c r="P180" i="16"/>
  <c r="P46" i="16"/>
  <c r="P1329" i="16"/>
  <c r="P225" i="16"/>
  <c r="F226" i="1" s="1"/>
  <c r="P1176" i="16"/>
  <c r="P186" i="16"/>
  <c r="F187" i="1" s="1"/>
  <c r="P56" i="16"/>
  <c r="P122" i="16"/>
  <c r="P142" i="16"/>
  <c r="P992" i="16"/>
  <c r="P121" i="16"/>
  <c r="P163" i="16"/>
  <c r="P129" i="16"/>
  <c r="F130" i="1" s="1"/>
  <c r="P1103" i="16"/>
  <c r="P440" i="16"/>
  <c r="P655" i="16"/>
  <c r="P191" i="16"/>
  <c r="F192" i="1" s="1"/>
  <c r="P201" i="16"/>
  <c r="F202" i="1" s="1"/>
  <c r="P1335" i="16"/>
  <c r="P1354" i="16"/>
  <c r="P1144" i="16"/>
  <c r="P127" i="16"/>
  <c r="F128" i="1" s="1"/>
  <c r="P57" i="16"/>
  <c r="P109" i="16"/>
  <c r="P219" i="16"/>
  <c r="P13" i="16"/>
  <c r="F14" i="1" s="1"/>
  <c r="P1132" i="16"/>
  <c r="P209" i="16"/>
  <c r="P1393" i="16"/>
  <c r="P193" i="16"/>
  <c r="P177" i="16"/>
  <c r="P396" i="16"/>
  <c r="F397" i="1" s="1"/>
  <c r="P1410" i="16"/>
  <c r="P333" i="16"/>
  <c r="P234" i="16"/>
  <c r="P161" i="16"/>
  <c r="F162" i="1" s="1"/>
  <c r="P1196" i="16"/>
  <c r="P117" i="16"/>
  <c r="F118" i="1" s="1"/>
  <c r="P1285" i="16"/>
  <c r="P1227" i="16"/>
  <c r="P50" i="16"/>
  <c r="P1291" i="16"/>
  <c r="P47" i="16"/>
  <c r="P1390" i="16"/>
  <c r="P938" i="16"/>
  <c r="P1234" i="16"/>
  <c r="P21" i="16"/>
  <c r="P149" i="16"/>
  <c r="F150" i="1" s="1"/>
  <c r="P900" i="16"/>
  <c r="P1277" i="16"/>
  <c r="P1097" i="16"/>
  <c r="P126" i="16"/>
  <c r="P190" i="16"/>
  <c r="F191" i="1" s="1"/>
  <c r="P346" i="16"/>
  <c r="P962" i="16"/>
  <c r="P431" i="16"/>
  <c r="P459" i="16"/>
  <c r="P479" i="16"/>
  <c r="P577" i="16"/>
  <c r="P625" i="16"/>
  <c r="P671" i="16"/>
  <c r="P1480" i="16"/>
  <c r="P1313" i="16"/>
  <c r="P1170" i="16"/>
  <c r="P1131" i="16"/>
  <c r="P278" i="16"/>
  <c r="P76" i="16"/>
  <c r="P196" i="16"/>
  <c r="P294" i="16"/>
  <c r="P1047" i="16"/>
  <c r="P158" i="16"/>
  <c r="P922" i="16"/>
  <c r="P1353" i="16"/>
  <c r="P1187" i="16"/>
  <c r="P476" i="16"/>
  <c r="P218" i="16"/>
  <c r="F219" i="1" s="1"/>
  <c r="P33" i="16"/>
  <c r="F34" i="1" s="1"/>
  <c r="P906" i="16"/>
  <c r="P1164" i="16"/>
  <c r="P181" i="16"/>
  <c r="P1191" i="16"/>
  <c r="P40" i="16"/>
  <c r="P27" i="10"/>
  <c r="P541" i="10"/>
  <c r="P1120" i="10"/>
  <c r="P1242" i="10"/>
  <c r="P1141" i="10"/>
  <c r="F1139" i="1" s="1"/>
  <c r="P20" i="10"/>
  <c r="P28" i="10"/>
  <c r="P1169" i="10"/>
  <c r="P134" i="10"/>
  <c r="P208" i="10"/>
  <c r="P6" i="10"/>
  <c r="F7" i="1" s="1"/>
  <c r="P219" i="10"/>
  <c r="P228" i="10"/>
  <c r="P1253" i="10"/>
  <c r="P1270" i="10"/>
  <c r="P170" i="10"/>
  <c r="P184" i="10"/>
  <c r="F185" i="1" s="1"/>
  <c r="P44" i="10"/>
  <c r="P56" i="10"/>
  <c r="P1218" i="10"/>
  <c r="P1222" i="10"/>
  <c r="F1220" i="1" s="1"/>
  <c r="P22" i="10"/>
  <c r="F23" i="1" s="1"/>
  <c r="P150" i="10"/>
  <c r="P155" i="10"/>
  <c r="P91" i="10"/>
  <c r="F92" i="1" s="1"/>
  <c r="P59" i="10"/>
  <c r="P141" i="10"/>
  <c r="P510" i="10"/>
  <c r="P46" i="10"/>
  <c r="P137" i="10"/>
  <c r="P189" i="10"/>
  <c r="P224" i="10"/>
  <c r="F225" i="1" s="1"/>
  <c r="P1411" i="10"/>
  <c r="P171" i="10"/>
  <c r="P124" i="10"/>
  <c r="F125" i="1" s="1"/>
  <c r="P60" i="10"/>
  <c r="P36" i="10"/>
  <c r="P1189" i="10"/>
  <c r="P250" i="10"/>
  <c r="P1303" i="10"/>
  <c r="P1161" i="10"/>
  <c r="P238" i="10"/>
  <c r="P1186" i="10"/>
  <c r="P78" i="10"/>
  <c r="P116" i="10"/>
  <c r="P180" i="10"/>
  <c r="P264" i="10"/>
  <c r="P886" i="10"/>
  <c r="P939" i="10"/>
  <c r="P76" i="10"/>
  <c r="P205" i="10"/>
  <c r="F206" i="1" s="1"/>
  <c r="P93" i="10"/>
  <c r="P64" i="10"/>
  <c r="P102" i="10"/>
  <c r="P18" i="10"/>
  <c r="F19" i="1" s="1"/>
  <c r="P571" i="10"/>
  <c r="P1175" i="10"/>
  <c r="P209" i="10"/>
  <c r="P1162" i="10"/>
  <c r="P1282" i="10"/>
  <c r="P1197" i="10"/>
  <c r="P1276" i="10"/>
  <c r="P260" i="10"/>
  <c r="P162" i="10"/>
  <c r="F163" i="1" s="1"/>
  <c r="P234" i="10"/>
  <c r="P70" i="10"/>
  <c r="F71" i="1" s="1"/>
  <c r="P673" i="10"/>
  <c r="P128" i="10"/>
  <c r="P789" i="10"/>
  <c r="P197" i="10"/>
  <c r="F198" i="1" s="1"/>
  <c r="P82" i="10"/>
  <c r="P1140" i="10"/>
  <c r="P216" i="10"/>
  <c r="F217" i="1" s="1"/>
  <c r="P54" i="10"/>
  <c r="P1311" i="10"/>
  <c r="P126" i="10"/>
  <c r="P125" i="10"/>
  <c r="P672" i="10"/>
  <c r="P198" i="10"/>
  <c r="P1194" i="10"/>
  <c r="P1413" i="10"/>
  <c r="P1219" i="10"/>
  <c r="P295" i="10"/>
  <c r="P320" i="10"/>
  <c r="P1017" i="10"/>
  <c r="P622" i="10"/>
  <c r="P62" i="10"/>
  <c r="P1165" i="10"/>
  <c r="P1391" i="10"/>
  <c r="P974" i="10"/>
  <c r="P87" i="10"/>
  <c r="P34" i="10"/>
  <c r="P397" i="10"/>
  <c r="P1052" i="10"/>
  <c r="P213" i="10"/>
  <c r="P968" i="10"/>
  <c r="P1168" i="10"/>
  <c r="P221" i="10"/>
  <c r="F222" i="1" s="1"/>
  <c r="P1014" i="10"/>
  <c r="P449" i="10"/>
  <c r="P517" i="10"/>
  <c r="F518" i="1" s="1"/>
  <c r="P1377" i="10"/>
  <c r="P249" i="10"/>
  <c r="P928" i="10"/>
  <c r="P1221" i="10"/>
  <c r="P210" i="10"/>
  <c r="P650" i="10"/>
  <c r="P81" i="10"/>
  <c r="P1279" i="10"/>
  <c r="P23" i="10"/>
  <c r="P106" i="10"/>
  <c r="P1477" i="10"/>
  <c r="P327" i="10"/>
  <c r="P157" i="10"/>
  <c r="P256" i="10"/>
  <c r="P140" i="10"/>
  <c r="P123" i="10"/>
  <c r="P7" i="10"/>
  <c r="F8" i="1" s="1"/>
  <c r="P1483" i="10"/>
  <c r="P287" i="10"/>
  <c r="P279" i="10"/>
  <c r="P518" i="10"/>
  <c r="P689" i="10"/>
  <c r="P683" i="10"/>
  <c r="P454" i="10"/>
  <c r="P909" i="10"/>
  <c r="P677" i="10"/>
  <c r="P259" i="10"/>
  <c r="Q1208" i="9"/>
  <c r="H1206" i="1" s="1"/>
  <c r="Q1308" i="9"/>
  <c r="H1306" i="1" s="1"/>
  <c r="Q1310" i="9"/>
  <c r="H1308" i="1" s="1"/>
  <c r="Q1170" i="9"/>
  <c r="H1168" i="1" s="1"/>
  <c r="Q919" i="9"/>
  <c r="H918" i="1" s="1"/>
  <c r="Q651" i="9"/>
  <c r="H652" i="1" s="1"/>
  <c r="Q224" i="9"/>
  <c r="H225" i="1" s="1"/>
  <c r="Q695" i="9"/>
  <c r="H696" i="1" s="1"/>
  <c r="Q1400" i="9"/>
  <c r="H1396" i="1" s="1"/>
  <c r="Q259" i="9"/>
  <c r="H260" i="1" s="1"/>
  <c r="Q1206" i="9"/>
  <c r="H1204" i="1" s="1"/>
  <c r="Q216" i="9"/>
  <c r="H217" i="1" s="1"/>
  <c r="Q1020" i="9"/>
  <c r="H1018" i="1" s="1"/>
  <c r="Q774" i="9"/>
  <c r="H774" i="1" s="1"/>
  <c r="Q589" i="9"/>
  <c r="H590" i="1" s="1"/>
  <c r="Q607" i="9"/>
  <c r="H608" i="1" s="1"/>
  <c r="Q807" i="9"/>
  <c r="H807" i="1" s="1"/>
  <c r="Q230" i="9"/>
  <c r="H231" i="1" s="1"/>
  <c r="Q1272" i="9"/>
  <c r="H1270" i="1" s="1"/>
  <c r="Q227" i="9"/>
  <c r="H228" i="1" s="1"/>
  <c r="Q1225" i="9"/>
  <c r="H1223" i="1" s="1"/>
  <c r="Q1199" i="9"/>
  <c r="H1197" i="1" s="1"/>
  <c r="Q52" i="9"/>
  <c r="H53" i="1" s="1"/>
  <c r="Q169" i="9"/>
  <c r="H170" i="1" s="1"/>
  <c r="Q1250" i="9"/>
  <c r="H1248" i="1" s="1"/>
  <c r="Q501" i="9"/>
  <c r="H502" i="1" s="1"/>
  <c r="Q1246" i="9"/>
  <c r="H1244" i="1" s="1"/>
  <c r="Q908" i="9"/>
  <c r="H907" i="1" s="1"/>
  <c r="Q763" i="9"/>
  <c r="H763" i="1" s="1"/>
  <c r="Q1138" i="9"/>
  <c r="H1136" i="1" s="1"/>
  <c r="Q362" i="9"/>
  <c r="H363" i="1" s="1"/>
  <c r="Q758" i="9"/>
  <c r="H758" i="1" s="1"/>
  <c r="Q342" i="9"/>
  <c r="H343" i="1" s="1"/>
  <c r="Q1094" i="9"/>
  <c r="H1092" i="1" s="1"/>
  <c r="Q829" i="9"/>
  <c r="H829" i="1" s="1"/>
  <c r="Q1263" i="9"/>
  <c r="H1261" i="1" s="1"/>
  <c r="Q1241" i="9"/>
  <c r="H1239" i="1" s="1"/>
  <c r="Q1157" i="9"/>
  <c r="H1155" i="1" s="1"/>
  <c r="Q547" i="9"/>
  <c r="H548" i="1" s="1"/>
  <c r="Q938" i="9"/>
  <c r="H937" i="1" s="1"/>
  <c r="Q1286" i="9"/>
  <c r="H1284" i="1" s="1"/>
  <c r="Q58" i="9"/>
  <c r="H59" i="1" s="1"/>
  <c r="Q900" i="9"/>
  <c r="H899" i="1" s="1"/>
  <c r="Q55" i="9"/>
  <c r="H56" i="1" s="1"/>
  <c r="Q164" i="9"/>
  <c r="H165" i="1" s="1"/>
  <c r="Q1178" i="9"/>
  <c r="H1176" i="1" s="1"/>
  <c r="Q879" i="9"/>
  <c r="H879" i="1" s="1"/>
  <c r="Q1057" i="9"/>
  <c r="H1055" i="1" s="1"/>
  <c r="Q573" i="9"/>
  <c r="H574" i="1" s="1"/>
  <c r="Q1304" i="9"/>
  <c r="H1302" i="1" s="1"/>
  <c r="Q606" i="9"/>
  <c r="H607" i="1" s="1"/>
  <c r="Q192" i="9"/>
  <c r="H193" i="1" s="1"/>
  <c r="Q35" i="9"/>
  <c r="H36" i="1" s="1"/>
  <c r="Q862" i="9"/>
  <c r="H862" i="1" s="1"/>
  <c r="Q1210" i="9"/>
  <c r="H1208" i="1" s="1"/>
  <c r="Q1036" i="9"/>
  <c r="H1034" i="1" s="1"/>
  <c r="Q1192" i="9"/>
  <c r="H1190" i="1" s="1"/>
  <c r="Q542" i="9"/>
  <c r="H543" i="1" s="1"/>
  <c r="Q1312" i="9"/>
  <c r="H1310" i="1" s="1"/>
  <c r="Q1008" i="9"/>
  <c r="H1006" i="1" s="1"/>
  <c r="Q353" i="9"/>
  <c r="H354" i="1" s="1"/>
  <c r="Q1467" i="9"/>
  <c r="H1462" i="1" s="1"/>
  <c r="Q936" i="9"/>
  <c r="H935" i="1" s="1"/>
  <c r="Q992" i="9"/>
  <c r="H990" i="1" s="1"/>
  <c r="Q1089" i="9"/>
  <c r="H1087" i="1" s="1"/>
  <c r="Q231" i="9"/>
  <c r="H232" i="1" s="1"/>
  <c r="Q1432" i="9"/>
  <c r="H1427" i="1" s="1"/>
  <c r="Q464" i="9"/>
  <c r="H465" i="1" s="1"/>
  <c r="Q1411" i="9"/>
  <c r="H1407" i="1" s="1"/>
  <c r="Q1033" i="9"/>
  <c r="H1031" i="1" s="1"/>
  <c r="Q201" i="9"/>
  <c r="H202" i="1" s="1"/>
  <c r="Q623" i="9"/>
  <c r="H624" i="1" s="1"/>
  <c r="Q514" i="9"/>
  <c r="H515" i="1" s="1"/>
  <c r="Q177" i="9"/>
  <c r="H178" i="1" s="1"/>
  <c r="Q1447" i="9"/>
  <c r="H1442" i="1" s="1"/>
  <c r="Q1476" i="9"/>
  <c r="H1471" i="1" s="1"/>
  <c r="Q795" i="9"/>
  <c r="H795" i="1" s="1"/>
  <c r="Q698" i="9"/>
  <c r="H699" i="1" s="1"/>
  <c r="Q703" i="9"/>
  <c r="H704" i="1" s="1"/>
  <c r="Q939" i="9"/>
  <c r="H938" i="1" s="1"/>
  <c r="Q1002" i="9"/>
  <c r="H1000" i="1" s="1"/>
  <c r="Q1212" i="9"/>
  <c r="H1210" i="1" s="1"/>
  <c r="Q783" i="9"/>
  <c r="H783" i="1" s="1"/>
  <c r="Q472" i="9"/>
  <c r="H473" i="1" s="1"/>
  <c r="Q1115" i="9"/>
  <c r="H1113" i="1" s="1"/>
  <c r="Q479" i="9"/>
  <c r="H480" i="1" s="1"/>
  <c r="Q198" i="9"/>
  <c r="H199" i="1" s="1"/>
  <c r="Q839" i="9"/>
  <c r="H839" i="1" s="1"/>
  <c r="Q751" i="9"/>
  <c r="H751" i="1" s="1"/>
  <c r="Q736" i="9"/>
  <c r="H736" i="1" s="1"/>
  <c r="Q1299" i="9"/>
  <c r="H1297" i="1" s="1"/>
  <c r="Q831" i="9"/>
  <c r="H831" i="1" s="1"/>
  <c r="Q1024" i="9"/>
  <c r="H1022" i="1" s="1"/>
  <c r="J45" i="1"/>
  <c r="J113" i="1"/>
  <c r="J128" i="1"/>
  <c r="J700" i="1"/>
  <c r="J696" i="1"/>
  <c r="J398" i="1"/>
  <c r="J200" i="1"/>
  <c r="J874" i="1"/>
  <c r="J69" i="1"/>
  <c r="J231" i="1"/>
  <c r="J365" i="1"/>
  <c r="J184" i="1"/>
  <c r="J697" i="1"/>
  <c r="J25" i="1"/>
  <c r="J686" i="1"/>
  <c r="J57" i="1"/>
  <c r="J627" i="1"/>
  <c r="J497" i="1"/>
  <c r="J152" i="1"/>
  <c r="J687" i="1"/>
  <c r="J56" i="1"/>
  <c r="J348" i="1"/>
  <c r="J217" i="1"/>
  <c r="J105" i="1"/>
  <c r="J205" i="1"/>
  <c r="J77" i="1"/>
  <c r="J109" i="1"/>
  <c r="J513" i="1"/>
  <c r="J44" i="1"/>
  <c r="J264" i="1"/>
  <c r="J441" i="1"/>
  <c r="J764" i="1"/>
  <c r="J1365" i="1"/>
  <c r="J310" i="1"/>
  <c r="J41" i="1"/>
  <c r="J324" i="1"/>
  <c r="J145" i="1"/>
  <c r="J657" i="1"/>
  <c r="J212" i="1"/>
  <c r="J356" i="1"/>
  <c r="J118" i="1"/>
  <c r="J298" i="1"/>
  <c r="J663" i="1"/>
  <c r="J272" i="1"/>
  <c r="J580" i="1"/>
  <c r="J8" i="1"/>
  <c r="J477" i="1"/>
  <c r="J260" i="1"/>
  <c r="J112" i="1"/>
  <c r="J492" i="1"/>
  <c r="J559" i="1"/>
  <c r="J538" i="1"/>
  <c r="J415" i="1"/>
  <c r="J268" i="1"/>
  <c r="J274" i="1"/>
  <c r="J55" i="1"/>
  <c r="J633" i="1"/>
  <c r="J283" i="1"/>
  <c r="J831" i="1"/>
  <c r="J141" i="1"/>
  <c r="J160" i="1"/>
  <c r="J282" i="1"/>
  <c r="J857" i="1"/>
  <c r="J169" i="1"/>
  <c r="J816" i="1"/>
  <c r="J140" i="1"/>
  <c r="J295" i="1"/>
  <c r="J507" i="1"/>
  <c r="J220" i="1"/>
  <c r="J24" i="1"/>
  <c r="J653" i="1"/>
  <c r="J575" i="1"/>
  <c r="J256" i="1"/>
  <c r="J676" i="1"/>
  <c r="J244" i="1"/>
  <c r="J276" i="1"/>
  <c r="J489" i="1"/>
  <c r="J661" i="1"/>
  <c r="J721" i="1"/>
  <c r="J810" i="1"/>
  <c r="J1427" i="1"/>
  <c r="J239" i="1"/>
  <c r="J367" i="1"/>
  <c r="J844" i="1"/>
  <c r="J611" i="1"/>
  <c r="J603" i="1"/>
  <c r="J304" i="1"/>
  <c r="J607" i="1"/>
  <c r="J119" i="1"/>
  <c r="J252" i="1"/>
  <c r="J499" i="1"/>
  <c r="J528" i="1"/>
  <c r="J204" i="1"/>
  <c r="J461" i="1"/>
  <c r="J127" i="1"/>
  <c r="J88" i="1"/>
  <c r="J28" i="1"/>
  <c r="J665" i="1"/>
  <c r="J1430" i="1"/>
  <c r="J506" i="1"/>
  <c r="J556" i="1"/>
  <c r="J620" i="1"/>
  <c r="J199" i="1"/>
  <c r="J1376" i="1"/>
  <c r="J148" i="1"/>
  <c r="J39" i="1"/>
  <c r="J63" i="1"/>
  <c r="J68" i="1"/>
  <c r="J308" i="1"/>
  <c r="J164" i="1"/>
  <c r="J623" i="1"/>
  <c r="J203" i="1"/>
  <c r="J485" i="1"/>
  <c r="J422" i="1"/>
  <c r="J595" i="1"/>
  <c r="J524" i="1"/>
  <c r="J253" i="1"/>
  <c r="J343" i="1"/>
  <c r="J229" i="1"/>
  <c r="J466" i="1"/>
  <c r="J296" i="1"/>
  <c r="J870" i="1"/>
  <c r="J858" i="1"/>
  <c r="J201" i="1"/>
  <c r="J692" i="1"/>
  <c r="J350" i="1"/>
  <c r="J722" i="1"/>
  <c r="J64" i="1"/>
  <c r="J392" i="1"/>
  <c r="J414" i="1"/>
  <c r="J547" i="1"/>
  <c r="J433" i="1"/>
  <c r="J1354" i="1"/>
  <c r="J625" i="1"/>
  <c r="J176" i="1"/>
  <c r="J40" i="1"/>
  <c r="J155" i="1"/>
  <c r="J12" i="1"/>
  <c r="J175" i="1"/>
  <c r="J474" i="1"/>
  <c r="J655" i="1"/>
  <c r="J192" i="1"/>
  <c r="J336" i="1"/>
  <c r="J353" i="1"/>
  <c r="J616" i="1"/>
  <c r="J248" i="1"/>
  <c r="J48" i="1"/>
  <c r="J1405" i="1"/>
  <c r="J808" i="1"/>
  <c r="J591" i="1"/>
  <c r="J289" i="1"/>
  <c r="J753" i="1"/>
  <c r="J681" i="1"/>
  <c r="J288" i="1"/>
  <c r="J699" i="1"/>
  <c r="J703" i="1"/>
  <c r="J292" i="1"/>
  <c r="J787" i="1"/>
  <c r="J639" i="1"/>
  <c r="J219" i="1"/>
  <c r="J188" i="1"/>
  <c r="J100" i="1"/>
  <c r="J72" i="1"/>
  <c r="L1489" i="6"/>
  <c r="L1389" i="6"/>
  <c r="L896" i="6"/>
  <c r="L250" i="6"/>
  <c r="L706" i="6"/>
  <c r="L579" i="6"/>
  <c r="L1413" i="6"/>
  <c r="L1402" i="6"/>
  <c r="L1485" i="6"/>
  <c r="L1479" i="6"/>
  <c r="L1431" i="6"/>
  <c r="L1490" i="6"/>
  <c r="L1428" i="6"/>
  <c r="N1433" i="3"/>
  <c r="N1149" i="3"/>
  <c r="N1473" i="3"/>
  <c r="N1164" i="3"/>
  <c r="N67" i="3"/>
  <c r="N1088" i="3"/>
  <c r="N1236" i="3"/>
  <c r="N592" i="3"/>
  <c r="N1345" i="3"/>
  <c r="N1029" i="3"/>
  <c r="N1337" i="3"/>
  <c r="N1027" i="3"/>
  <c r="N986" i="3"/>
  <c r="N1106" i="3"/>
  <c r="N95" i="3"/>
  <c r="N608" i="3"/>
  <c r="N827" i="3"/>
  <c r="N441" i="3"/>
  <c r="N935" i="3"/>
  <c r="N1009" i="3"/>
  <c r="N875" i="3"/>
  <c r="N1375" i="3"/>
  <c r="N495" i="3"/>
  <c r="N959" i="3"/>
  <c r="N851" i="3"/>
  <c r="N29" i="3"/>
  <c r="N879" i="3"/>
  <c r="N75" i="3"/>
  <c r="N35" i="3"/>
  <c r="N55" i="3"/>
  <c r="N1129" i="3"/>
  <c r="N173" i="3"/>
  <c r="N1489" i="3"/>
  <c r="N943" i="3"/>
  <c r="N1456" i="3"/>
  <c r="N1396" i="3"/>
  <c r="N79" i="3"/>
  <c r="N71" i="3"/>
  <c r="N449" i="3"/>
  <c r="N115" i="3"/>
  <c r="N299" i="3"/>
  <c r="N728" i="3"/>
  <c r="N1479" i="3"/>
  <c r="N576" i="3"/>
  <c r="N384" i="3"/>
  <c r="N1477" i="3"/>
  <c r="N493" i="3"/>
  <c r="N1410" i="3"/>
  <c r="N606" i="3"/>
  <c r="N83" i="3"/>
  <c r="N432" i="3"/>
  <c r="N1127" i="3"/>
  <c r="N1095" i="3"/>
  <c r="N123" i="3"/>
  <c r="N1369" i="3"/>
  <c r="N23" i="3"/>
  <c r="N1485" i="3"/>
  <c r="N305" i="3"/>
  <c r="N1125" i="3"/>
  <c r="N1302" i="3"/>
  <c r="N543" i="3"/>
  <c r="N1347" i="3"/>
  <c r="N669" i="3"/>
  <c r="N1290" i="3"/>
  <c r="N914" i="3"/>
  <c r="N415" i="3"/>
  <c r="N473" i="3"/>
  <c r="N489" i="3"/>
  <c r="N505" i="3"/>
  <c r="N548" i="3"/>
  <c r="N640" i="3"/>
  <c r="N655" i="3"/>
  <c r="N675" i="3"/>
  <c r="N702" i="3"/>
  <c r="N731" i="3"/>
  <c r="N817" i="3"/>
  <c r="N179" i="3"/>
  <c r="N211" i="3"/>
  <c r="N1467" i="3"/>
  <c r="N665" i="3"/>
  <c r="N479" i="3"/>
  <c r="N1416" i="3"/>
  <c r="N379" i="3"/>
  <c r="N813" i="3"/>
  <c r="N789" i="3"/>
  <c r="N207" i="3"/>
  <c r="N1213" i="3"/>
  <c r="N109" i="3"/>
  <c r="N980" i="3"/>
  <c r="N1202" i="3"/>
  <c r="N11" i="3"/>
  <c r="N119" i="3"/>
  <c r="N153" i="3"/>
  <c r="N533" i="3"/>
  <c r="N31" i="3"/>
  <c r="N1066" i="3"/>
  <c r="N1040" i="3"/>
  <c r="N48" i="3"/>
  <c r="N80" i="3"/>
  <c r="N180" i="3"/>
  <c r="N196" i="3"/>
  <c r="N216" i="3"/>
  <c r="N248" i="3"/>
  <c r="N596" i="3"/>
  <c r="N1296" i="3"/>
  <c r="N1200" i="3"/>
  <c r="N1258" i="3"/>
  <c r="N430" i="3"/>
  <c r="N499" i="3"/>
  <c r="N526" i="3"/>
  <c r="N558" i="3"/>
  <c r="N602" i="3"/>
  <c r="N677" i="3"/>
  <c r="N776" i="3"/>
  <c r="N822" i="3"/>
  <c r="N833" i="3"/>
  <c r="N853" i="3"/>
  <c r="N1272" i="3"/>
  <c r="N1283" i="3"/>
  <c r="N1312" i="3"/>
  <c r="N906" i="3"/>
  <c r="N922" i="3"/>
  <c r="N937" i="3"/>
  <c r="N409" i="3"/>
  <c r="N481" i="3"/>
  <c r="N513" i="3"/>
  <c r="N524" i="3"/>
  <c r="N541" i="3"/>
  <c r="N770" i="3"/>
  <c r="N847" i="3"/>
  <c r="N871" i="3"/>
  <c r="N227" i="3"/>
  <c r="N567" i="3"/>
  <c r="N962" i="3"/>
  <c r="N713" i="3"/>
  <c r="N15" i="3"/>
  <c r="N993" i="3"/>
  <c r="N941" i="3"/>
  <c r="N223" i="3"/>
  <c r="N976" i="3"/>
  <c r="N560" i="3"/>
  <c r="N1400" i="3"/>
  <c r="N147" i="3"/>
  <c r="N87" i="3"/>
  <c r="N1117" i="3"/>
  <c r="N1176" i="3"/>
  <c r="N857" i="3"/>
  <c r="N1308" i="3"/>
  <c r="N638" i="3"/>
  <c r="N357" i="3"/>
  <c r="N243" i="3"/>
  <c r="N517" i="3"/>
  <c r="N399" i="3"/>
  <c r="N978" i="3"/>
  <c r="N1404" i="3"/>
  <c r="N251" i="3"/>
  <c r="N568" i="3"/>
  <c r="N1318" i="3"/>
  <c r="N149" i="3"/>
  <c r="N694" i="3"/>
  <c r="N610" i="3"/>
  <c r="N99" i="3"/>
  <c r="N523" i="3"/>
  <c r="N544" i="3"/>
  <c r="N555" i="3"/>
  <c r="N51" i="3"/>
  <c r="N1264" i="3"/>
  <c r="N1033" i="3"/>
  <c r="N1357" i="3"/>
  <c r="N1162" i="3"/>
  <c r="N1189" i="3"/>
  <c r="N1204" i="3"/>
  <c r="N1252" i="3"/>
  <c r="N1266" i="3"/>
  <c r="N1292" i="3"/>
  <c r="N1306" i="3"/>
  <c r="N900" i="3"/>
  <c r="N931" i="3"/>
  <c r="N673" i="3"/>
  <c r="N1398" i="3"/>
  <c r="N733" i="3"/>
  <c r="N801" i="3"/>
  <c r="N991" i="3"/>
  <c r="N632" i="3"/>
  <c r="N755" i="3"/>
  <c r="N46" i="3"/>
  <c r="N710" i="3"/>
  <c r="N350" i="3"/>
  <c r="N169" i="3"/>
  <c r="N1070" i="3"/>
  <c r="N859" i="3"/>
  <c r="N1418" i="3"/>
  <c r="N497" i="3"/>
  <c r="N572" i="3"/>
  <c r="N661" i="3"/>
  <c r="N1172" i="3"/>
  <c r="N1187" i="3"/>
  <c r="N1238" i="3"/>
  <c r="N584" i="3"/>
  <c r="N1225" i="3"/>
  <c r="N1340" i="3"/>
  <c r="N590" i="3"/>
  <c r="N1394" i="3"/>
  <c r="N259" i="3"/>
  <c r="N768" i="3"/>
  <c r="N459" i="3"/>
  <c r="N554" i="3"/>
  <c r="M311" i="4"/>
  <c r="E312" i="1" s="1"/>
  <c r="M407" i="4"/>
  <c r="E408" i="1" s="1"/>
  <c r="M125" i="4"/>
  <c r="E126" i="1" s="1"/>
  <c r="M630" i="4"/>
  <c r="E631" i="1" s="1"/>
  <c r="M129" i="4"/>
  <c r="E130" i="1" s="1"/>
  <c r="M221" i="4"/>
  <c r="E222" i="1" s="1"/>
  <c r="M123" i="4"/>
  <c r="E124" i="1" s="1"/>
  <c r="M299" i="4"/>
  <c r="E300" i="1" s="1"/>
  <c r="M652" i="4"/>
  <c r="E653" i="1" s="1"/>
  <c r="M556" i="4"/>
  <c r="E557" i="1" s="1"/>
  <c r="M648" i="4"/>
  <c r="E649" i="1" s="1"/>
  <c r="M139" i="4"/>
  <c r="E140" i="1" s="1"/>
  <c r="M27" i="4"/>
  <c r="E28" i="1" s="1"/>
  <c r="M706" i="4"/>
  <c r="E707" i="1" s="1"/>
  <c r="M71" i="4"/>
  <c r="E72" i="1" s="1"/>
  <c r="M51" i="4"/>
  <c r="E52" i="1" s="1"/>
  <c r="M235" i="4"/>
  <c r="E236" i="1" s="1"/>
  <c r="J390" i="4"/>
  <c r="M390" i="4" s="1"/>
  <c r="E391" i="1" s="1"/>
  <c r="M699" i="4"/>
  <c r="E700" i="1" s="1"/>
  <c r="M1033" i="4"/>
  <c r="E1031" i="1" s="1"/>
  <c r="M1478" i="4"/>
  <c r="E1473" i="1" s="1"/>
  <c r="M73" i="4"/>
  <c r="E74" i="1" s="1"/>
  <c r="M427" i="4"/>
  <c r="E428" i="1" s="1"/>
  <c r="M155" i="4"/>
  <c r="E156" i="1" s="1"/>
  <c r="M328" i="4"/>
  <c r="E329" i="1" s="1"/>
  <c r="M314" i="4"/>
  <c r="E315" i="1" s="1"/>
  <c r="M1480" i="4"/>
  <c r="E1475" i="1" s="1"/>
  <c r="M287" i="4"/>
  <c r="E288" i="1" s="1"/>
  <c r="M149" i="4"/>
  <c r="E150" i="1" s="1"/>
  <c r="M1450" i="4"/>
  <c r="E1445" i="1" s="1"/>
  <c r="M668" i="4"/>
  <c r="E669" i="1" s="1"/>
  <c r="M391" i="4"/>
  <c r="E392" i="1" s="1"/>
  <c r="M329" i="4"/>
  <c r="E330" i="1" s="1"/>
  <c r="M332" i="4"/>
  <c r="E333" i="1" s="1"/>
  <c r="M702" i="4"/>
  <c r="E703" i="1" s="1"/>
  <c r="M34" i="4"/>
  <c r="E35" i="1" s="1"/>
  <c r="M1277" i="4"/>
  <c r="E1275" i="1" s="1"/>
  <c r="M496" i="4"/>
  <c r="E497" i="1" s="1"/>
  <c r="M1097" i="4"/>
  <c r="E1095" i="1" s="1"/>
  <c r="M91" i="4"/>
  <c r="E92" i="1" s="1"/>
  <c r="M127" i="4"/>
  <c r="E128" i="1" s="1"/>
  <c r="M959" i="4"/>
  <c r="E958" i="1" s="1"/>
  <c r="M87" i="4"/>
  <c r="E88" i="1" s="1"/>
  <c r="M660" i="4"/>
  <c r="E661" i="1" s="1"/>
  <c r="M81" i="4"/>
  <c r="E82" i="1" s="1"/>
  <c r="M1272" i="4"/>
  <c r="E1270" i="1" s="1"/>
  <c r="M1137" i="4"/>
  <c r="E1135" i="1" s="1"/>
  <c r="M251" i="4"/>
  <c r="E252" i="1" s="1"/>
  <c r="M399" i="4"/>
  <c r="E400" i="1" s="1"/>
  <c r="M1462" i="4"/>
  <c r="E1457" i="1" s="1"/>
  <c r="M761" i="4"/>
  <c r="E761" i="1" s="1"/>
  <c r="M886" i="4"/>
  <c r="E886" i="1" s="1"/>
  <c r="M978" i="4"/>
  <c r="E976" i="1" s="1"/>
  <c r="M829" i="4"/>
  <c r="E829" i="1" s="1"/>
  <c r="M1367" i="4"/>
  <c r="E1364" i="1" s="1"/>
  <c r="M1463" i="4"/>
  <c r="E1458" i="1" s="1"/>
  <c r="M241" i="4"/>
  <c r="E242" i="1" s="1"/>
  <c r="M272" i="4"/>
  <c r="E273" i="1" s="1"/>
  <c r="M39" i="4"/>
  <c r="E40" i="1" s="1"/>
  <c r="M59" i="4"/>
  <c r="E60" i="1" s="1"/>
  <c r="M1285" i="4"/>
  <c r="E1283" i="1" s="1"/>
  <c r="M609" i="4"/>
  <c r="E610" i="1" s="1"/>
  <c r="M634" i="4"/>
  <c r="E635" i="1" s="1"/>
  <c r="M622" i="4"/>
  <c r="E623" i="1" s="1"/>
  <c r="M518" i="4"/>
  <c r="E519" i="1" s="1"/>
  <c r="M458" i="4"/>
  <c r="E459" i="1" s="1"/>
  <c r="M480" i="4"/>
  <c r="E481" i="1" s="1"/>
  <c r="M1485" i="4"/>
  <c r="E1480" i="1" s="1"/>
  <c r="M865" i="4"/>
  <c r="E865" i="1" s="1"/>
  <c r="M228" i="4"/>
  <c r="E229" i="1" s="1"/>
  <c r="M493" i="4"/>
  <c r="E494" i="1" s="1"/>
  <c r="M312" i="4"/>
  <c r="E313" i="1" s="1"/>
  <c r="M472" i="4"/>
  <c r="E473" i="1" s="1"/>
  <c r="M855" i="4"/>
  <c r="E855" i="1" s="1"/>
  <c r="M743" i="4"/>
  <c r="E743" i="1" s="1"/>
  <c r="M1086" i="4"/>
  <c r="E1084" i="1" s="1"/>
  <c r="M618" i="4"/>
  <c r="E619" i="1" s="1"/>
  <c r="M572" i="4"/>
  <c r="E573" i="1" s="1"/>
  <c r="M454" i="4"/>
  <c r="E455" i="1" s="1"/>
  <c r="M676" i="4"/>
  <c r="E677" i="1" s="1"/>
  <c r="M219" i="4"/>
  <c r="E220" i="1" s="1"/>
  <c r="M1324" i="4"/>
  <c r="E1322" i="1" s="1"/>
  <c r="M653" i="4"/>
  <c r="E654" i="1" s="1"/>
  <c r="M48" i="4"/>
  <c r="E49" i="1" s="1"/>
  <c r="M21" i="4"/>
  <c r="E22" i="1" s="1"/>
  <c r="M1231" i="4"/>
  <c r="E1229" i="1" s="1"/>
  <c r="M534" i="4"/>
  <c r="E535" i="1" s="1"/>
  <c r="M271" i="4"/>
  <c r="E272" i="1" s="1"/>
  <c r="M462" i="4"/>
  <c r="E463" i="1" s="1"/>
  <c r="M626" i="4"/>
  <c r="E627" i="1" s="1"/>
  <c r="M1382" i="4"/>
  <c r="E1379" i="1" s="1"/>
  <c r="M421" i="4"/>
  <c r="E422" i="1" s="1"/>
  <c r="M264" i="4"/>
  <c r="E265" i="1" s="1"/>
  <c r="M664" i="4"/>
  <c r="E665" i="1" s="1"/>
  <c r="M567" i="4"/>
  <c r="E568" i="1" s="1"/>
  <c r="M484" i="4"/>
  <c r="E485" i="1" s="1"/>
  <c r="M887" i="4"/>
  <c r="E887" i="1" s="1"/>
  <c r="M336" i="4"/>
  <c r="E337" i="1" s="1"/>
  <c r="M961" i="4"/>
  <c r="E960" i="1" s="1"/>
  <c r="M885" i="4"/>
  <c r="E885" i="1" s="1"/>
  <c r="M689" i="4"/>
  <c r="E690" i="1" s="1"/>
  <c r="M104" i="4"/>
  <c r="E105" i="1" s="1"/>
  <c r="M461" i="4"/>
  <c r="E462" i="1" s="1"/>
  <c r="M714" i="4"/>
  <c r="E715" i="1" s="1"/>
  <c r="M642" i="4"/>
  <c r="E643" i="1" s="1"/>
  <c r="M811" i="4"/>
  <c r="E811" i="1" s="1"/>
  <c r="M958" i="4"/>
  <c r="E957" i="1" s="1"/>
  <c r="M796" i="4"/>
  <c r="E796" i="1" s="1"/>
  <c r="M1118" i="4"/>
  <c r="E1116" i="1" s="1"/>
  <c r="M398" i="4"/>
  <c r="E399" i="1" s="1"/>
  <c r="M713" i="4"/>
  <c r="E714" i="1" s="1"/>
  <c r="M57" i="4"/>
  <c r="E58" i="1" s="1"/>
  <c r="M754" i="4"/>
  <c r="E754" i="1" s="1"/>
  <c r="M778" i="4"/>
  <c r="E778" i="1" s="1"/>
  <c r="M870" i="4"/>
  <c r="E870" i="1" s="1"/>
  <c r="N269" i="2"/>
  <c r="D270" i="1" s="1"/>
  <c r="N697" i="2"/>
  <c r="D698" i="1" s="1"/>
  <c r="N585" i="2"/>
  <c r="D586" i="1" s="1"/>
  <c r="O15" i="2"/>
  <c r="N153" i="2"/>
  <c r="D154" i="1" s="1"/>
  <c r="N332" i="2"/>
  <c r="D333" i="1" s="1"/>
  <c r="N1140" i="2"/>
  <c r="D1138" i="1" s="1"/>
  <c r="N490" i="2"/>
  <c r="D491" i="1" s="1"/>
  <c r="N59" i="2"/>
  <c r="D60" i="1" s="1"/>
  <c r="N761" i="2"/>
  <c r="D761" i="1" s="1"/>
  <c r="N581" i="2"/>
  <c r="D582" i="1" s="1"/>
  <c r="N613" i="2"/>
  <c r="D614" i="1" s="1"/>
  <c r="N157" i="2"/>
  <c r="D158" i="1" s="1"/>
  <c r="N246" i="2"/>
  <c r="D247" i="1" s="1"/>
  <c r="N518" i="2"/>
  <c r="D519" i="1" s="1"/>
  <c r="K11" i="2"/>
  <c r="N11" i="2" s="1"/>
  <c r="D12" i="1" s="1"/>
  <c r="N734" i="2"/>
  <c r="D734" i="1" s="1"/>
  <c r="N571" i="2"/>
  <c r="D572" i="1" s="1"/>
  <c r="N548" i="2"/>
  <c r="D549" i="1" s="1"/>
  <c r="N634" i="2"/>
  <c r="D635" i="1" s="1"/>
  <c r="N955" i="2"/>
  <c r="D954" i="1" s="1"/>
  <c r="N929" i="2"/>
  <c r="D928" i="1" s="1"/>
  <c r="N409" i="2"/>
  <c r="D410" i="1" s="1"/>
  <c r="N413" i="2"/>
  <c r="D414" i="1" s="1"/>
  <c r="N879" i="2"/>
  <c r="D879" i="1" s="1"/>
  <c r="N512" i="2"/>
  <c r="D513" i="1" s="1"/>
  <c r="N288" i="2"/>
  <c r="D289" i="1" s="1"/>
  <c r="N427" i="2"/>
  <c r="D428" i="1" s="1"/>
  <c r="N1085" i="2"/>
  <c r="D1083" i="1" s="1"/>
  <c r="N686" i="2"/>
  <c r="D687" i="1" s="1"/>
  <c r="N382" i="2"/>
  <c r="D383" i="1" s="1"/>
  <c r="N431" i="2"/>
  <c r="D432" i="1" s="1"/>
  <c r="N353" i="2"/>
  <c r="D354" i="1" s="1"/>
  <c r="N189" i="2"/>
  <c r="D190" i="1" s="1"/>
  <c r="N1396" i="2"/>
  <c r="D1392" i="1" s="1"/>
  <c r="K6" i="2"/>
  <c r="N190" i="2"/>
  <c r="D191" i="1" s="1"/>
  <c r="N940" i="2"/>
  <c r="D939" i="1" s="1"/>
  <c r="O29" i="2"/>
  <c r="N657" i="2"/>
  <c r="D658" i="1" s="1"/>
  <c r="N655" i="2"/>
  <c r="D656" i="1" s="1"/>
  <c r="N554" i="2"/>
  <c r="D555" i="1" s="1"/>
  <c r="N1459" i="2"/>
  <c r="D1454" i="1" s="1"/>
  <c r="N1209" i="2"/>
  <c r="D1207" i="1" s="1"/>
  <c r="N479" i="2"/>
  <c r="D480" i="1" s="1"/>
  <c r="N632" i="2"/>
  <c r="D633" i="1" s="1"/>
  <c r="N975" i="2"/>
  <c r="D973" i="1" s="1"/>
  <c r="N595" i="2"/>
  <c r="D596" i="1" s="1"/>
  <c r="N1203" i="2"/>
  <c r="D1201" i="1" s="1"/>
  <c r="O18" i="2"/>
  <c r="N630" i="2"/>
  <c r="D631" i="1" s="1"/>
  <c r="O9" i="2"/>
  <c r="N926" i="2"/>
  <c r="D925" i="1" s="1"/>
  <c r="N641" i="2"/>
  <c r="D642" i="1" s="1"/>
  <c r="N208" i="2"/>
  <c r="D209" i="1" s="1"/>
  <c r="N395" i="2"/>
  <c r="D396" i="1" s="1"/>
  <c r="N213" i="2"/>
  <c r="D214" i="1" s="1"/>
  <c r="N671" i="2"/>
  <c r="D672" i="1" s="1"/>
  <c r="N80" i="2"/>
  <c r="D81" i="1" s="1"/>
  <c r="N325" i="2"/>
  <c r="D326" i="1" s="1"/>
  <c r="N404" i="2"/>
  <c r="D405" i="1" s="1"/>
  <c r="N880" i="2"/>
  <c r="D880" i="1" s="1"/>
  <c r="N931" i="2"/>
  <c r="D930" i="1" s="1"/>
  <c r="N948" i="2"/>
  <c r="D947" i="1" s="1"/>
  <c r="N510" i="2"/>
  <c r="D511" i="1" s="1"/>
  <c r="N391" i="2"/>
  <c r="D392" i="1" s="1"/>
  <c r="N902" i="2"/>
  <c r="D901" i="1" s="1"/>
  <c r="N923" i="2"/>
  <c r="D922" i="1" s="1"/>
  <c r="N628" i="2"/>
  <c r="D629" i="1" s="1"/>
  <c r="N828" i="2"/>
  <c r="D828" i="1" s="1"/>
  <c r="N320" i="2"/>
  <c r="D321" i="1" s="1"/>
  <c r="D1365" i="1"/>
  <c r="N629" i="2"/>
  <c r="D630" i="1" s="1"/>
  <c r="N557" i="2"/>
  <c r="D558" i="1" s="1"/>
  <c r="N456" i="2"/>
  <c r="D457" i="1" s="1"/>
  <c r="N730" i="2"/>
  <c r="D730" i="1" s="1"/>
  <c r="N1049" i="2"/>
  <c r="D1047" i="1" s="1"/>
  <c r="N733" i="2"/>
  <c r="D733" i="1" s="1"/>
  <c r="N960" i="2"/>
  <c r="D959" i="1" s="1"/>
  <c r="N914" i="2"/>
  <c r="D913" i="1" s="1"/>
  <c r="N849" i="2"/>
  <c r="D849" i="1" s="1"/>
  <c r="N996" i="2"/>
  <c r="D994" i="1" s="1"/>
  <c r="N60" i="2"/>
  <c r="D61" i="1" s="1"/>
  <c r="N40" i="2"/>
  <c r="D41" i="1" s="1"/>
  <c r="N928" i="2"/>
  <c r="D927" i="1" s="1"/>
  <c r="N322" i="2"/>
  <c r="D323" i="1" s="1"/>
  <c r="O24" i="2"/>
  <c r="N1462" i="2"/>
  <c r="D1457" i="1" s="1"/>
  <c r="A127" i="2"/>
  <c r="A128" i="2" s="1"/>
  <c r="A129" i="2" s="1"/>
  <c r="A130" i="2" s="1"/>
  <c r="A131" i="2" s="1"/>
  <c r="A132" i="2" s="1"/>
  <c r="A133" i="2" s="1"/>
  <c r="A134" i="2" s="1"/>
  <c r="A135" i="2" s="1"/>
  <c r="A136" i="2" s="1"/>
  <c r="A137" i="2" s="1"/>
  <c r="A138" i="2" s="1"/>
  <c r="A139" i="2" s="1"/>
  <c r="A140" i="2" s="1"/>
  <c r="A141" i="2" s="1"/>
  <c r="A142" i="2" s="1"/>
  <c r="A143" i="2" s="1"/>
  <c r="A144" i="2" s="1"/>
  <c r="A145" i="2" s="1"/>
  <c r="A146" i="2" s="1"/>
  <c r="A147" i="2" s="1"/>
  <c r="A148" i="2" s="1"/>
  <c r="A149" i="2" s="1"/>
  <c r="A150" i="2" s="1"/>
  <c r="A151" i="2" s="1"/>
  <c r="A152" i="2" s="1"/>
  <c r="A153" i="2" s="1"/>
  <c r="A154" i="2" s="1"/>
  <c r="A155" i="2" s="1"/>
  <c r="A156" i="2" s="1"/>
  <c r="A157" i="2" s="1"/>
  <c r="A158" i="2" s="1"/>
  <c r="A159" i="2" s="1"/>
  <c r="A160" i="2" s="1"/>
  <c r="A161" i="2" s="1"/>
  <c r="A162" i="2" s="1"/>
  <c r="A163" i="2" s="1"/>
  <c r="A164" i="2" s="1"/>
  <c r="A165" i="2" s="1"/>
  <c r="A166" i="2" s="1"/>
  <c r="A167" i="2" s="1"/>
  <c r="A168" i="2" s="1"/>
  <c r="A169" i="2" s="1"/>
  <c r="A170" i="2" s="1"/>
  <c r="A171" i="2" s="1"/>
  <c r="A172" i="2" s="1"/>
  <c r="A173" i="2" s="1"/>
  <c r="A174" i="2" s="1"/>
  <c r="A175" i="2" s="1"/>
  <c r="A176" i="2" s="1"/>
  <c r="A177" i="2" s="1"/>
  <c r="A178" i="2" s="1"/>
  <c r="A179" i="2" s="1"/>
  <c r="A180" i="2" s="1"/>
  <c r="A181" i="2" s="1"/>
  <c r="A182" i="2" s="1"/>
  <c r="A183" i="2" s="1"/>
  <c r="A184" i="2" s="1"/>
  <c r="A185" i="2" s="1"/>
  <c r="A186" i="2" s="1"/>
  <c r="A187" i="2" s="1"/>
  <c r="A188" i="2" s="1"/>
  <c r="A189" i="2" s="1"/>
  <c r="A190" i="2" s="1"/>
  <c r="A191" i="2" s="1"/>
  <c r="A192" i="2" s="1"/>
  <c r="A193" i="2" s="1"/>
  <c r="A194" i="2" s="1"/>
  <c r="A195" i="2" s="1"/>
  <c r="A196" i="2" s="1"/>
  <c r="A197" i="2" s="1"/>
  <c r="A198" i="2" s="1"/>
  <c r="A199" i="2" s="1"/>
  <c r="A200" i="2" s="1"/>
  <c r="A201" i="2" s="1"/>
  <c r="A202" i="2" s="1"/>
  <c r="A203" i="2" s="1"/>
  <c r="A204" i="2" s="1"/>
  <c r="A205" i="2" s="1"/>
  <c r="A206" i="2" s="1"/>
  <c r="A207" i="2" s="1"/>
  <c r="A208" i="2" s="1"/>
  <c r="A209" i="2" s="1"/>
  <c r="A210" i="2" s="1"/>
  <c r="A211" i="2" s="1"/>
  <c r="A212" i="2" s="1"/>
  <c r="A213" i="2" s="1"/>
  <c r="A214" i="2" s="1"/>
  <c r="A215" i="2" s="1"/>
  <c r="A216" i="2" s="1"/>
  <c r="A217" i="2" s="1"/>
  <c r="A218" i="2" s="1"/>
  <c r="A219" i="2" s="1"/>
  <c r="A220" i="2" s="1"/>
  <c r="A221" i="2" s="1"/>
  <c r="A222" i="2" s="1"/>
  <c r="A223" i="2" s="1"/>
  <c r="A224" i="2" s="1"/>
  <c r="A225" i="2" s="1"/>
  <c r="A226" i="2" s="1"/>
  <c r="A227" i="2" s="1"/>
  <c r="A228" i="2" s="1"/>
  <c r="A229" i="2" s="1"/>
  <c r="A230" i="2" s="1"/>
  <c r="A231" i="2" s="1"/>
  <c r="A232" i="2" s="1"/>
  <c r="A233" i="2" s="1"/>
  <c r="A234" i="2" s="1"/>
  <c r="A235" i="2" s="1"/>
  <c r="A236" i="2" s="1"/>
  <c r="A237" i="2" s="1"/>
  <c r="A238" i="2" s="1"/>
  <c r="A239" i="2" s="1"/>
  <c r="A240" i="2" s="1"/>
  <c r="A241" i="2" s="1"/>
  <c r="A242" i="2" s="1"/>
  <c r="A243" i="2" s="1"/>
  <c r="A244" i="2" s="1"/>
  <c r="A245" i="2" s="1"/>
  <c r="A246" i="2" s="1"/>
  <c r="A247" i="2" s="1"/>
  <c r="A248" i="2" s="1"/>
  <c r="A249" i="2" s="1"/>
  <c r="A250" i="2" s="1"/>
  <c r="A251" i="2" s="1"/>
  <c r="A252" i="2" s="1"/>
  <c r="A253" i="2" s="1"/>
  <c r="A254" i="2" s="1"/>
  <c r="A255" i="2" s="1"/>
  <c r="A256" i="2" s="1"/>
  <c r="A257" i="2" s="1"/>
  <c r="A258" i="2" s="1"/>
  <c r="A259" i="2" s="1"/>
  <c r="A260" i="2" s="1"/>
  <c r="A261" i="2" s="1"/>
  <c r="A262" i="2" s="1"/>
  <c r="A263" i="2" s="1"/>
  <c r="A264" i="2" s="1"/>
  <c r="A265" i="2" s="1"/>
  <c r="A266" i="2" s="1"/>
  <c r="A267" i="2" s="1"/>
  <c r="A268" i="2" s="1"/>
  <c r="A269" i="2" s="1"/>
  <c r="A270" i="2" s="1"/>
  <c r="A271" i="2" s="1"/>
  <c r="A272" i="2" s="1"/>
  <c r="A273" i="2" s="1"/>
  <c r="A274" i="2" s="1"/>
  <c r="A275" i="2" s="1"/>
  <c r="A276" i="2" s="1"/>
  <c r="A277" i="2" s="1"/>
  <c r="A278" i="2" s="1"/>
  <c r="A279" i="2" s="1"/>
  <c r="A280" i="2" s="1"/>
  <c r="A281" i="2" s="1"/>
  <c r="A282" i="2" s="1"/>
  <c r="A283" i="2" s="1"/>
  <c r="A284" i="2" s="1"/>
  <c r="A285" i="2" s="1"/>
  <c r="A286" i="2" s="1"/>
  <c r="A287" i="2" s="1"/>
  <c r="A288" i="2" s="1"/>
  <c r="A289" i="2" s="1"/>
  <c r="A290" i="2" s="1"/>
  <c r="A291" i="2" s="1"/>
  <c r="A292" i="2" s="1"/>
  <c r="A293" i="2" s="1"/>
  <c r="A294" i="2" s="1"/>
  <c r="A295" i="2" s="1"/>
  <c r="A296" i="2" s="1"/>
  <c r="A297" i="2" s="1"/>
  <c r="A298" i="2" s="1"/>
  <c r="A299" i="2" s="1"/>
  <c r="A300" i="2" s="1"/>
  <c r="A301" i="2" s="1"/>
  <c r="A302" i="2" s="1"/>
  <c r="A303" i="2" s="1"/>
  <c r="A304" i="2" s="1"/>
  <c r="A305" i="2" s="1"/>
  <c r="A306" i="2" s="1"/>
  <c r="A307" i="2" s="1"/>
  <c r="A308" i="2" s="1"/>
  <c r="A309" i="2" s="1"/>
  <c r="A310" i="2" s="1"/>
  <c r="A311" i="2" s="1"/>
  <c r="A312" i="2" s="1"/>
  <c r="A313" i="2" s="1"/>
  <c r="A314" i="2" s="1"/>
  <c r="A315" i="2" s="1"/>
  <c r="A316" i="2" s="1"/>
  <c r="A317" i="2" s="1"/>
  <c r="A318" i="2" s="1"/>
  <c r="A319" i="2" s="1"/>
  <c r="A320" i="2" s="1"/>
  <c r="A321" i="2" s="1"/>
  <c r="A322" i="2" s="1"/>
  <c r="A323" i="2" s="1"/>
  <c r="A324" i="2" s="1"/>
  <c r="A325" i="2" s="1"/>
  <c r="A326" i="2" s="1"/>
  <c r="A327" i="2" s="1"/>
  <c r="A328" i="2" s="1"/>
  <c r="A329" i="2" s="1"/>
  <c r="A330" i="2" s="1"/>
  <c r="A331" i="2" s="1"/>
  <c r="A332" i="2" s="1"/>
  <c r="A333" i="2" s="1"/>
  <c r="A334" i="2" s="1"/>
  <c r="A335" i="2" s="1"/>
  <c r="A336" i="2" s="1"/>
  <c r="A337" i="2" s="1"/>
  <c r="A338" i="2" s="1"/>
  <c r="A339" i="2" s="1"/>
  <c r="A340" i="2" s="1"/>
  <c r="A341" i="2" s="1"/>
  <c r="A342" i="2" s="1"/>
  <c r="A343" i="2" s="1"/>
  <c r="A344" i="2" s="1"/>
  <c r="A345" i="2" s="1"/>
  <c r="A346" i="2" s="1"/>
  <c r="A347" i="2" s="1"/>
  <c r="A348" i="2" s="1"/>
  <c r="A349" i="2" s="1"/>
  <c r="A350" i="2" s="1"/>
  <c r="A351" i="2" s="1"/>
  <c r="A352" i="2" s="1"/>
  <c r="A353" i="2" s="1"/>
  <c r="A354" i="2" s="1"/>
  <c r="A355" i="2" s="1"/>
  <c r="A356" i="2" s="1"/>
  <c r="A357" i="2" s="1"/>
  <c r="A358" i="2" s="1"/>
  <c r="A359" i="2" s="1"/>
  <c r="A360" i="2" s="1"/>
  <c r="A361" i="2" s="1"/>
  <c r="A362" i="2" s="1"/>
  <c r="A363" i="2" s="1"/>
  <c r="A364" i="2" s="1"/>
  <c r="A365" i="2" s="1"/>
  <c r="A366" i="2" s="1"/>
  <c r="A367" i="2" s="1"/>
  <c r="A368" i="2" s="1"/>
  <c r="A369" i="2" s="1"/>
  <c r="A370" i="2" s="1"/>
  <c r="A371" i="2" s="1"/>
  <c r="A372" i="2" s="1"/>
  <c r="A373" i="2" s="1"/>
  <c r="A374" i="2" s="1"/>
  <c r="A375" i="2" s="1"/>
  <c r="A376" i="2" s="1"/>
  <c r="A377" i="2" s="1"/>
  <c r="A378" i="2" s="1"/>
  <c r="A379" i="2" s="1"/>
  <c r="A380" i="2" s="1"/>
  <c r="A381" i="2" s="1"/>
  <c r="A382" i="2" s="1"/>
  <c r="A383" i="2" s="1"/>
  <c r="A384" i="2" s="1"/>
  <c r="A385" i="2" s="1"/>
  <c r="A386" i="2" s="1"/>
  <c r="N962" i="2"/>
  <c r="D961" i="1" s="1"/>
  <c r="O14" i="2"/>
  <c r="N415" i="2"/>
  <c r="D416" i="1" s="1"/>
  <c r="N1155" i="2"/>
  <c r="D1153" i="1" s="1"/>
  <c r="N262" i="2"/>
  <c r="D263" i="1" s="1"/>
  <c r="N1037" i="2"/>
  <c r="D1035" i="1" s="1"/>
  <c r="N802" i="2"/>
  <c r="D802" i="1" s="1"/>
  <c r="N767" i="2"/>
  <c r="D767" i="1" s="1"/>
  <c r="N577" i="2"/>
  <c r="D578" i="1" s="1"/>
  <c r="N32" i="2"/>
  <c r="D33" i="1" s="1"/>
  <c r="N16" i="2"/>
  <c r="D17" i="1" s="1"/>
  <c r="N1144" i="2"/>
  <c r="D1142" i="1" s="1"/>
  <c r="N29" i="2"/>
  <c r="D30" i="1" s="1"/>
  <c r="N488" i="2"/>
  <c r="D489" i="1" s="1"/>
  <c r="N682" i="2"/>
  <c r="D683" i="1" s="1"/>
  <c r="N575" i="2"/>
  <c r="D576" i="1" s="1"/>
  <c r="N416" i="2"/>
  <c r="D417" i="1" s="1"/>
  <c r="D1331" i="1"/>
  <c r="N527" i="2"/>
  <c r="D528" i="1" s="1"/>
  <c r="N1066" i="2"/>
  <c r="D1064" i="1" s="1"/>
  <c r="N145" i="2"/>
  <c r="D146" i="1" s="1"/>
  <c r="N104" i="2"/>
  <c r="D105" i="1" s="1"/>
  <c r="N1173" i="2"/>
  <c r="D1171" i="1" s="1"/>
  <c r="N1175" i="2"/>
  <c r="D1173" i="1" s="1"/>
  <c r="N252" i="2"/>
  <c r="D253" i="1" s="1"/>
  <c r="H1491" i="15"/>
  <c r="G1492" i="15"/>
  <c r="G1495" i="15" s="1"/>
  <c r="I466" i="13"/>
  <c r="I454" i="13"/>
  <c r="L454" i="13" s="1"/>
  <c r="I687" i="13"/>
  <c r="I807" i="13"/>
  <c r="I643" i="13"/>
  <c r="I1328" i="13"/>
  <c r="I380" i="13"/>
  <c r="L380" i="13" s="1"/>
  <c r="I450" i="13"/>
  <c r="L450" i="13" s="1"/>
  <c r="I698" i="13"/>
  <c r="I755" i="13"/>
  <c r="I927" i="13"/>
  <c r="I1437" i="13"/>
  <c r="I438" i="13"/>
  <c r="L438" i="13" s="1"/>
  <c r="I462" i="13"/>
  <c r="L462" i="13" s="1"/>
  <c r="I1434" i="13"/>
  <c r="I853" i="13"/>
  <c r="I1405" i="13"/>
  <c r="L1405" i="13" s="1"/>
  <c r="I1421" i="13"/>
  <c r="L1421" i="13" s="1"/>
  <c r="I1367" i="13"/>
  <c r="I1401" i="13"/>
  <c r="L1401" i="13" s="1"/>
  <c r="I891" i="13"/>
  <c r="I947" i="13"/>
  <c r="I919" i="13"/>
  <c r="I1462" i="13"/>
  <c r="I1365" i="13"/>
  <c r="I716" i="13"/>
  <c r="I379" i="13"/>
  <c r="L379" i="13" s="1"/>
  <c r="I371" i="13"/>
  <c r="L371" i="13" s="1"/>
  <c r="I1419" i="13"/>
  <c r="L1419" i="13" s="1"/>
  <c r="I1354" i="13"/>
  <c r="I1378" i="13"/>
  <c r="I835" i="13"/>
  <c r="F1492" i="13"/>
  <c r="I717" i="13"/>
  <c r="L717" i="13" s="1"/>
  <c r="I372" i="13"/>
  <c r="L372" i="13" s="1"/>
  <c r="I1336" i="13"/>
  <c r="I883" i="13"/>
  <c r="I1408" i="13"/>
  <c r="L1408" i="13" s="1"/>
  <c r="I1026" i="13"/>
  <c r="I1248" i="13"/>
  <c r="I895" i="13"/>
  <c r="I1450" i="13"/>
  <c r="I1464" i="13"/>
  <c r="I701" i="13"/>
  <c r="L701" i="13" s="1"/>
  <c r="I1010" i="13"/>
  <c r="I1291" i="13"/>
  <c r="I1169" i="13"/>
  <c r="I383" i="13"/>
  <c r="L383" i="13" s="1"/>
  <c r="I884" i="13"/>
  <c r="I967" i="13"/>
  <c r="I1297" i="13"/>
  <c r="I879" i="13"/>
  <c r="M1059" i="17"/>
  <c r="P1059" i="17" s="1"/>
  <c r="P908" i="17"/>
  <c r="P864" i="17"/>
  <c r="P764" i="17"/>
  <c r="P804" i="17"/>
  <c r="P937" i="17"/>
  <c r="P796" i="17"/>
  <c r="P967" i="17"/>
  <c r="P926" i="17"/>
  <c r="P866" i="17"/>
  <c r="P1043" i="17"/>
  <c r="P1033" i="17"/>
  <c r="P876" i="17"/>
  <c r="P782" i="17"/>
  <c r="P807" i="17"/>
  <c r="P844" i="17"/>
  <c r="P852" i="17"/>
  <c r="P529" i="17"/>
  <c r="P939" i="17"/>
  <c r="P809" i="17"/>
  <c r="M1003" i="17"/>
  <c r="P1003" i="17" s="1"/>
  <c r="P772" i="17"/>
  <c r="P786" i="17"/>
  <c r="M1041" i="17"/>
  <c r="P1041" i="17" s="1"/>
  <c r="M522" i="17"/>
  <c r="P522" i="17" s="1"/>
  <c r="P1055" i="17"/>
  <c r="P1036" i="17"/>
  <c r="P778" i="17"/>
  <c r="P784" i="17"/>
  <c r="P791" i="17"/>
  <c r="P815" i="17"/>
  <c r="M931" i="17"/>
  <c r="P931" i="17" s="1"/>
  <c r="P775" i="17"/>
  <c r="P865" i="17"/>
  <c r="P970" i="17"/>
  <c r="M990" i="17"/>
  <c r="P990" i="17" s="1"/>
  <c r="P1027" i="17"/>
  <c r="P793" i="17"/>
  <c r="P870" i="17"/>
  <c r="P787" i="17"/>
  <c r="P805" i="17"/>
  <c r="P914" i="17"/>
  <c r="P505" i="17"/>
  <c r="P968" i="17"/>
  <c r="M987" i="17"/>
  <c r="P987" i="17" s="1"/>
  <c r="M1057" i="17"/>
  <c r="P1057" i="17" s="1"/>
  <c r="P800" i="17"/>
  <c r="P286" i="17"/>
  <c r="P773" i="17"/>
  <c r="P818" i="17"/>
  <c r="M516" i="17"/>
  <c r="P516" i="17" s="1"/>
  <c r="P929" i="17"/>
  <c r="P823" i="17"/>
  <c r="P837" i="17"/>
  <c r="P856" i="17"/>
  <c r="J1062" i="17"/>
  <c r="P817" i="17"/>
  <c r="P839" i="17"/>
  <c r="P916" i="17"/>
  <c r="P1022" i="17"/>
  <c r="P874" i="17"/>
  <c r="P933" i="17"/>
  <c r="M513" i="17"/>
  <c r="P849" i="17"/>
  <c r="P884" i="17"/>
  <c r="F1062" i="17"/>
  <c r="M957" i="17"/>
  <c r="P767" i="17"/>
  <c r="P842" i="17"/>
  <c r="P1018" i="11"/>
  <c r="P1052" i="11"/>
  <c r="P503" i="11"/>
  <c r="P512" i="11"/>
  <c r="P175" i="11"/>
  <c r="F176" i="1" s="1"/>
  <c r="P1050" i="11"/>
  <c r="P766" i="11"/>
  <c r="P990" i="11"/>
  <c r="P1016" i="11"/>
  <c r="P20" i="11"/>
  <c r="M923" i="11"/>
  <c r="P923" i="11" s="1"/>
  <c r="P732" i="11"/>
  <c r="P943" i="11"/>
  <c r="P995" i="11"/>
  <c r="P1054" i="11"/>
  <c r="P505" i="11"/>
  <c r="P1060" i="11"/>
  <c r="P998" i="11"/>
  <c r="P992" i="11"/>
  <c r="P942" i="11"/>
  <c r="P981" i="11"/>
  <c r="P525" i="11"/>
  <c r="P947" i="11"/>
  <c r="P141" i="11"/>
  <c r="P966" i="11"/>
  <c r="P480" i="11"/>
  <c r="P953" i="11"/>
  <c r="P921" i="11"/>
  <c r="P967" i="11"/>
  <c r="M785" i="11"/>
  <c r="P785" i="11" s="1"/>
  <c r="P1042" i="11"/>
  <c r="P43" i="11"/>
  <c r="P778" i="11"/>
  <c r="P933" i="11"/>
  <c r="P970" i="11"/>
  <c r="P1046" i="11"/>
  <c r="P1035" i="11"/>
  <c r="P913" i="11"/>
  <c r="P134" i="11"/>
  <c r="P531" i="11"/>
  <c r="P941" i="11"/>
  <c r="P969" i="11"/>
  <c r="P1013" i="11"/>
  <c r="P538" i="11"/>
  <c r="P536" i="11"/>
  <c r="P507" i="11"/>
  <c r="P539" i="11"/>
  <c r="P1011" i="11"/>
  <c r="P502" i="11"/>
  <c r="P1055" i="11"/>
  <c r="P47" i="11"/>
  <c r="P39" i="11"/>
  <c r="M951" i="11"/>
  <c r="P951" i="11" s="1"/>
  <c r="P912" i="11"/>
  <c r="P453" i="11"/>
  <c r="P537" i="11"/>
  <c r="P1044" i="11"/>
  <c r="P911" i="11"/>
  <c r="P508" i="11"/>
  <c r="P1007" i="11"/>
  <c r="P1043" i="11"/>
  <c r="P506" i="11"/>
  <c r="P928" i="11"/>
  <c r="P997" i="11"/>
  <c r="P1022" i="11"/>
  <c r="P83" i="11"/>
  <c r="F84" i="1" s="1"/>
  <c r="P57" i="11"/>
  <c r="M465" i="11"/>
  <c r="M950" i="11"/>
  <c r="P950" i="11" s="1"/>
  <c r="M1037" i="11"/>
  <c r="P1037" i="11" s="1"/>
  <c r="M511" i="11"/>
  <c r="P511" i="11" s="1"/>
  <c r="P938" i="11"/>
  <c r="P1040" i="11"/>
  <c r="P1051" i="11"/>
  <c r="P487" i="11"/>
  <c r="P1036" i="11"/>
  <c r="P522" i="11"/>
  <c r="P1066" i="11"/>
  <c r="P1021" i="11"/>
  <c r="P1009" i="11"/>
  <c r="M424" i="11"/>
  <c r="P424" i="11" s="1"/>
  <c r="M971" i="11"/>
  <c r="P971" i="11" s="1"/>
  <c r="M504" i="11"/>
  <c r="P504" i="11" s="1"/>
  <c r="P940" i="11"/>
  <c r="P1032" i="11"/>
  <c r="P1038" i="11"/>
  <c r="P948" i="11"/>
  <c r="P197" i="11"/>
  <c r="P914" i="11"/>
  <c r="P481" i="11"/>
  <c r="P293" i="11"/>
  <c r="P478" i="11"/>
  <c r="P930" i="11"/>
  <c r="P996" i="11"/>
  <c r="P973" i="11"/>
  <c r="P920" i="11"/>
  <c r="M1053" i="11"/>
  <c r="P1053" i="11" s="1"/>
  <c r="P916" i="11"/>
  <c r="P944" i="11"/>
  <c r="P69" i="11"/>
  <c r="F70" i="1" s="1"/>
  <c r="P892" i="11"/>
  <c r="M919" i="11"/>
  <c r="P919" i="11" s="1"/>
  <c r="M1014" i="11"/>
  <c r="P1014" i="11" s="1"/>
  <c r="M1029" i="11"/>
  <c r="P1029" i="11" s="1"/>
  <c r="P1062" i="11"/>
  <c r="P954" i="11"/>
  <c r="P1057" i="11"/>
  <c r="M1000" i="11"/>
  <c r="P1000" i="11" s="1"/>
  <c r="M416" i="11"/>
  <c r="P416" i="11" s="1"/>
  <c r="M1030" i="11"/>
  <c r="P1030" i="11" s="1"/>
  <c r="P991" i="11"/>
  <c r="M974" i="11"/>
  <c r="P974" i="11" s="1"/>
  <c r="P980" i="11"/>
  <c r="M1033" i="11"/>
  <c r="P1033" i="11" s="1"/>
  <c r="P823" i="11"/>
  <c r="M378" i="11"/>
  <c r="P378" i="11" s="1"/>
  <c r="P958" i="11"/>
  <c r="M1065" i="11"/>
  <c r="P1065" i="11" s="1"/>
  <c r="P1024" i="11"/>
  <c r="P922" i="11"/>
  <c r="M999" i="11"/>
  <c r="P999" i="11" s="1"/>
  <c r="M1026" i="11"/>
  <c r="P1026" i="11" s="1"/>
  <c r="M1041" i="11"/>
  <c r="P1041" i="11" s="1"/>
  <c r="M163" i="11"/>
  <c r="P163" i="11" s="1"/>
  <c r="M1049" i="11"/>
  <c r="P1049" i="11" s="1"/>
  <c r="M500" i="11"/>
  <c r="P500" i="11" s="1"/>
  <c r="M1061" i="11"/>
  <c r="P1061" i="11" s="1"/>
  <c r="J1070" i="11"/>
  <c r="P472" i="11"/>
  <c r="M510" i="11"/>
  <c r="P510" i="11" s="1"/>
  <c r="P989" i="11"/>
  <c r="P976" i="11"/>
  <c r="M1017" i="11"/>
  <c r="P1017" i="11" s="1"/>
  <c r="M358" i="11"/>
  <c r="P358" i="11" s="1"/>
  <c r="P1047" i="11"/>
  <c r="M1031" i="11"/>
  <c r="P1031" i="11" s="1"/>
  <c r="M965" i="11"/>
  <c r="P982" i="11"/>
  <c r="M955" i="11"/>
  <c r="P955" i="11" s="1"/>
  <c r="M934" i="11"/>
  <c r="P934" i="11" s="1"/>
  <c r="M986" i="11"/>
  <c r="P986" i="11" s="1"/>
  <c r="M185" i="11"/>
  <c r="M529" i="11"/>
  <c r="P529" i="11" s="1"/>
  <c r="M203" i="11"/>
  <c r="P203" i="11" s="1"/>
  <c r="M936" i="11"/>
  <c r="P936" i="11" s="1"/>
  <c r="M1056" i="11"/>
  <c r="P1056" i="11" s="1"/>
  <c r="M984" i="11"/>
  <c r="P984" i="11" s="1"/>
  <c r="M917" i="11"/>
  <c r="P917" i="11" s="1"/>
  <c r="M932" i="11"/>
  <c r="P932" i="11" s="1"/>
  <c r="M988" i="11"/>
  <c r="P988" i="11" s="1"/>
  <c r="M1067" i="11"/>
  <c r="P1067" i="11" s="1"/>
  <c r="M34" i="11"/>
  <c r="M467" i="11"/>
  <c r="P467" i="11" s="1"/>
  <c r="M983" i="11"/>
  <c r="P983" i="11" s="1"/>
  <c r="M1048" i="11"/>
  <c r="P1048" i="11" s="1"/>
  <c r="P193" i="11"/>
  <c r="M226" i="11"/>
  <c r="P226" i="11" s="1"/>
  <c r="P532" i="11"/>
  <c r="M993" i="11"/>
  <c r="P993" i="11" s="1"/>
  <c r="P1058" i="11"/>
  <c r="M9" i="11"/>
  <c r="M469" i="11"/>
  <c r="P469" i="11" s="1"/>
  <c r="P133" i="16"/>
  <c r="F134" i="1" s="1"/>
  <c r="P49" i="16"/>
  <c r="F50" i="1" s="1"/>
  <c r="P48" i="16"/>
  <c r="P925" i="16"/>
  <c r="P1156" i="16"/>
  <c r="P223" i="16"/>
  <c r="F224" i="1" s="1"/>
  <c r="P1179" i="16"/>
  <c r="P806" i="16"/>
  <c r="P429" i="16"/>
  <c r="P9" i="16"/>
  <c r="P194" i="16"/>
  <c r="F195" i="1" s="1"/>
  <c r="P1143" i="16"/>
  <c r="P555" i="16"/>
  <c r="P611" i="16"/>
  <c r="P627" i="16"/>
  <c r="P140" i="16"/>
  <c r="P183" i="16"/>
  <c r="P173" i="16"/>
  <c r="P238" i="16"/>
  <c r="P81" i="16"/>
  <c r="P641" i="16"/>
  <c r="P457" i="16"/>
  <c r="F458" i="1" s="1"/>
  <c r="P665" i="16"/>
  <c r="P707" i="16"/>
  <c r="P1198" i="16"/>
  <c r="P322" i="16"/>
  <c r="P250" i="16"/>
  <c r="P1314" i="16"/>
  <c r="P1195" i="16"/>
  <c r="P1130" i="16"/>
  <c r="P631" i="16"/>
  <c r="P262" i="16"/>
  <c r="P101" i="16"/>
  <c r="F102" i="1" s="1"/>
  <c r="P937" i="16"/>
  <c r="P217" i="16"/>
  <c r="P593" i="16"/>
  <c r="P1300" i="16"/>
  <c r="P1129" i="16"/>
  <c r="P748" i="16"/>
  <c r="P1350" i="16"/>
  <c r="P1406" i="16"/>
  <c r="P215" i="16"/>
  <c r="P17" i="16"/>
  <c r="F18" i="1" s="1"/>
  <c r="P97" i="16"/>
  <c r="P370" i="16"/>
  <c r="P204" i="16"/>
  <c r="F205" i="1" s="1"/>
  <c r="P559" i="16"/>
  <c r="P669" i="16"/>
  <c r="P130" i="16"/>
  <c r="P80" i="16"/>
  <c r="P1270" i="16"/>
  <c r="P189" i="16"/>
  <c r="P1262" i="16"/>
  <c r="P901" i="16"/>
  <c r="P1370" i="16"/>
  <c r="P445" i="16"/>
  <c r="P524" i="16"/>
  <c r="P635" i="16"/>
  <c r="P696" i="16"/>
  <c r="P923" i="16"/>
  <c r="P1444" i="16"/>
  <c r="P1157" i="16"/>
  <c r="P903" i="16"/>
  <c r="P934" i="16"/>
  <c r="M95" i="16"/>
  <c r="P95" i="16" s="1"/>
  <c r="M98" i="16"/>
  <c r="P98" i="16" s="1"/>
  <c r="M909" i="16"/>
  <c r="P909" i="16" s="1"/>
  <c r="M1102" i="16"/>
  <c r="P1102" i="16" s="1"/>
  <c r="M1066" i="16"/>
  <c r="P1066" i="16" s="1"/>
  <c r="M1462" i="16"/>
  <c r="P1462" i="16" s="1"/>
  <c r="M448" i="16"/>
  <c r="P448" i="16" s="1"/>
  <c r="M298" i="16"/>
  <c r="M726" i="16"/>
  <c r="P726" i="16" s="1"/>
  <c r="M1267" i="16"/>
  <c r="P1267" i="16" s="1"/>
  <c r="M207" i="16"/>
  <c r="P207" i="16" s="1"/>
  <c r="F208" i="1" s="1"/>
  <c r="M111" i="16"/>
  <c r="P111" i="16" s="1"/>
  <c r="M948" i="16"/>
  <c r="P948" i="16" s="1"/>
  <c r="M286" i="16"/>
  <c r="P286" i="16" s="1"/>
  <c r="M1303" i="16"/>
  <c r="P1303" i="16" s="1"/>
  <c r="M1211" i="16"/>
  <c r="P1211" i="16" s="1"/>
  <c r="M907" i="16"/>
  <c r="P907" i="16" s="1"/>
  <c r="M417" i="16"/>
  <c r="P417" i="16" s="1"/>
  <c r="F418" i="1" s="1"/>
  <c r="M505" i="16"/>
  <c r="P505" i="16" s="1"/>
  <c r="M1002" i="16"/>
  <c r="P1002" i="16" s="1"/>
  <c r="M214" i="16"/>
  <c r="P214" i="16" s="1"/>
  <c r="F215" i="1" s="1"/>
  <c r="M160" i="16"/>
  <c r="P160" i="16" s="1"/>
  <c r="F161" i="1" s="1"/>
  <c r="M88" i="16"/>
  <c r="P88" i="16" s="1"/>
  <c r="M1083" i="16"/>
  <c r="M240" i="16"/>
  <c r="M338" i="16"/>
  <c r="M134" i="16"/>
  <c r="P134" i="16" s="1"/>
  <c r="P1065" i="16"/>
  <c r="P944" i="16"/>
  <c r="P159" i="16"/>
  <c r="F160" i="1" s="1"/>
  <c r="P775" i="16"/>
  <c r="P1128" i="16"/>
  <c r="P198" i="16"/>
  <c r="P1201" i="16"/>
  <c r="P1343" i="16"/>
  <c r="P143" i="16"/>
  <c r="P956" i="16"/>
  <c r="P1165" i="16"/>
  <c r="P146" i="16"/>
  <c r="P1488" i="16"/>
  <c r="P306" i="16"/>
  <c r="M38" i="16"/>
  <c r="P38" i="16" s="1"/>
  <c r="M609" i="16"/>
  <c r="P609" i="16" s="1"/>
  <c r="M151" i="16"/>
  <c r="P151" i="16" s="1"/>
  <c r="M87" i="16"/>
  <c r="P87" i="16" s="1"/>
  <c r="M847" i="16"/>
  <c r="P847" i="16" s="1"/>
  <c r="M782" i="16"/>
  <c r="P782" i="16" s="1"/>
  <c r="M1152" i="16"/>
  <c r="P1152" i="16" s="1"/>
  <c r="M1299" i="16"/>
  <c r="P1299" i="16" s="1"/>
  <c r="M1194" i="16"/>
  <c r="P1194" i="16" s="1"/>
  <c r="M836" i="16"/>
  <c r="P836" i="16" s="1"/>
  <c r="M420" i="16"/>
  <c r="P420" i="16" s="1"/>
  <c r="F421" i="1" s="1"/>
  <c r="M296" i="16"/>
  <c r="M150" i="16"/>
  <c r="P150" i="16" s="1"/>
  <c r="P1229" i="16"/>
  <c r="P1271" i="16"/>
  <c r="P336" i="16"/>
  <c r="P103" i="16"/>
  <c r="P1091" i="16"/>
  <c r="P1295" i="16"/>
  <c r="M982" i="16"/>
  <c r="P982" i="16" s="1"/>
  <c r="P43" i="16"/>
  <c r="P511" i="16"/>
  <c r="P1044" i="16"/>
  <c r="P921" i="16"/>
  <c r="P955" i="16"/>
  <c r="P419" i="16"/>
  <c r="P573" i="16"/>
  <c r="P613" i="16"/>
  <c r="P643" i="16"/>
  <c r="P1008" i="16"/>
  <c r="P557" i="16"/>
  <c r="P701" i="16"/>
  <c r="P823" i="16"/>
  <c r="P302" i="16"/>
  <c r="P1197" i="16"/>
  <c r="P1183" i="16"/>
  <c r="P1173" i="16"/>
  <c r="P1118" i="16"/>
  <c r="P489" i="16"/>
  <c r="P252" i="16"/>
  <c r="P304" i="16"/>
  <c r="P1035" i="16"/>
  <c r="P919" i="16"/>
  <c r="F918" i="1" s="1"/>
  <c r="P84" i="16"/>
  <c r="P164" i="16"/>
  <c r="F165" i="1" s="1"/>
  <c r="P1057" i="16"/>
  <c r="P28" i="16"/>
  <c r="P1150" i="16"/>
  <c r="P550" i="16"/>
  <c r="P590" i="16"/>
  <c r="P614" i="16"/>
  <c r="P668" i="16"/>
  <c r="P702" i="16"/>
  <c r="P801" i="16"/>
  <c r="P904" i="16"/>
  <c r="P731" i="16"/>
  <c r="P766" i="16"/>
  <c r="P1056" i="16"/>
  <c r="P1048" i="16"/>
  <c r="P936" i="16"/>
  <c r="P414" i="16"/>
  <c r="P503" i="16"/>
  <c r="P581" i="16"/>
  <c r="P1413" i="16"/>
  <c r="P206" i="16"/>
  <c r="F207" i="1" s="1"/>
  <c r="P1171" i="16"/>
  <c r="P314" i="16"/>
  <c r="P39" i="16"/>
  <c r="P463" i="16"/>
  <c r="P917" i="16"/>
  <c r="P1037" i="16"/>
  <c r="P1318" i="16"/>
  <c r="P71" i="16"/>
  <c r="P1107" i="16"/>
  <c r="P1409" i="16"/>
  <c r="P859" i="16"/>
  <c r="P315" i="16"/>
  <c r="P585" i="16"/>
  <c r="P400" i="16"/>
  <c r="F401" i="1" s="1"/>
  <c r="P957" i="16"/>
  <c r="P86" i="16"/>
  <c r="P599" i="16"/>
  <c r="P1079" i="16"/>
  <c r="P926" i="16"/>
  <c r="P1482" i="16"/>
  <c r="P913" i="16"/>
  <c r="M845" i="16"/>
  <c r="P845" i="16" s="1"/>
  <c r="P1078" i="16"/>
  <c r="P441" i="16"/>
  <c r="P54" i="16"/>
  <c r="P364" i="16"/>
  <c r="P403" i="16"/>
  <c r="P802" i="16"/>
  <c r="P254" i="16"/>
  <c r="P425" i="16"/>
  <c r="P1095" i="16"/>
  <c r="P435" i="16"/>
  <c r="P374" i="16"/>
  <c r="P55" i="16"/>
  <c r="P1136" i="16"/>
  <c r="P451" i="16"/>
  <c r="F452" i="1" s="1"/>
  <c r="P1062" i="16"/>
  <c r="P1059" i="16"/>
  <c r="P1257" i="16"/>
  <c r="P310" i="16"/>
  <c r="P222" i="16"/>
  <c r="F223" i="1" s="1"/>
  <c r="P730" i="16"/>
  <c r="P1423" i="16"/>
  <c r="P664" i="16"/>
  <c r="P340" i="16"/>
  <c r="P228" i="16"/>
  <c r="P1392" i="16"/>
  <c r="P549" i="16"/>
  <c r="P1018" i="16"/>
  <c r="P469" i="16"/>
  <c r="P1000" i="16"/>
  <c r="P682" i="16"/>
  <c r="P988" i="16"/>
  <c r="P1398" i="16"/>
  <c r="P432" i="16"/>
  <c r="F433" i="1" s="1"/>
  <c r="P132" i="16"/>
  <c r="P902" i="16"/>
  <c r="P959" i="16"/>
  <c r="P244" i="16"/>
  <c r="P274" i="16"/>
  <c r="P1023" i="16"/>
  <c r="P677" i="16"/>
  <c r="P1076" i="16"/>
  <c r="P1053" i="16"/>
  <c r="P1036" i="16"/>
  <c r="P1365" i="16"/>
  <c r="P803" i="16"/>
  <c r="P1411" i="16"/>
  <c r="P152" i="16"/>
  <c r="F153" i="1" s="1"/>
  <c r="P915" i="16"/>
  <c r="P619" i="16"/>
  <c r="P941" i="16"/>
  <c r="F940" i="1" s="1"/>
  <c r="P1363" i="16"/>
  <c r="P68" i="16"/>
  <c r="P997" i="16"/>
  <c r="M629" i="16"/>
  <c r="P629" i="16" s="1"/>
  <c r="P409" i="16"/>
  <c r="P1321" i="16"/>
  <c r="P547" i="16"/>
  <c r="P978" i="16"/>
  <c r="P972" i="16"/>
  <c r="P952" i="16"/>
  <c r="P1414" i="16"/>
  <c r="P481" i="16"/>
  <c r="P540" i="16"/>
  <c r="F541" i="1" s="1"/>
  <c r="P1068" i="16"/>
  <c r="P465" i="16"/>
  <c r="P1490" i="16"/>
  <c r="P421" i="16"/>
  <c r="F422" i="1" s="1"/>
  <c r="P861" i="16"/>
  <c r="P1403" i="16"/>
  <c r="P394" i="16"/>
  <c r="P34" i="16"/>
  <c r="P452" i="16"/>
  <c r="F453" i="1" s="1"/>
  <c r="P423" i="16"/>
  <c r="F424" i="1" s="1"/>
  <c r="P210" i="16"/>
  <c r="P427" i="16"/>
  <c r="F428" i="1" s="1"/>
  <c r="P263" i="16"/>
  <c r="P699" i="16"/>
  <c r="P519" i="16"/>
  <c r="P534" i="16"/>
  <c r="P1430" i="16"/>
  <c r="P1412" i="16"/>
  <c r="P949" i="16"/>
  <c r="P751" i="16"/>
  <c r="P1039" i="16"/>
  <c r="P1033" i="16"/>
  <c r="P1380" i="16"/>
  <c r="P1408" i="16"/>
  <c r="P461" i="16"/>
  <c r="P477" i="16"/>
  <c r="P501" i="16"/>
  <c r="P615" i="16"/>
  <c r="P255" i="16"/>
  <c r="P960" i="16"/>
  <c r="P410" i="16"/>
  <c r="P1016" i="16"/>
  <c r="M1484" i="16"/>
  <c r="P1484" i="16" s="1"/>
  <c r="P401" i="16"/>
  <c r="P235" i="16"/>
  <c r="P1360" i="16"/>
  <c r="P588" i="16"/>
  <c r="P1215" i="16"/>
  <c r="P705" i="16"/>
  <c r="P675" i="16"/>
  <c r="P940" i="16"/>
  <c r="P493" i="16"/>
  <c r="P1007" i="16"/>
  <c r="P1009" i="16"/>
  <c r="P651" i="16"/>
  <c r="P822" i="16"/>
  <c r="P1336" i="16"/>
  <c r="P1433" i="16"/>
  <c r="P711" i="16"/>
  <c r="P1397" i="16"/>
  <c r="P1378" i="16"/>
  <c r="P932" i="16"/>
  <c r="P447" i="16"/>
  <c r="P1113" i="16"/>
  <c r="P1376" i="16"/>
  <c r="P927" i="16"/>
  <c r="P390" i="16"/>
  <c r="P398" i="16"/>
  <c r="M1025" i="16"/>
  <c r="P1025" i="16" s="1"/>
  <c r="P1027" i="16"/>
  <c r="P672" i="16"/>
  <c r="P509" i="16"/>
  <c r="P905" i="16"/>
  <c r="P908" i="16"/>
  <c r="P939" i="16"/>
  <c r="P842" i="16"/>
  <c r="P680" i="16"/>
  <c r="P606" i="16"/>
  <c r="P480" i="16"/>
  <c r="P950" i="16"/>
  <c r="P681" i="16"/>
  <c r="P935" i="16"/>
  <c r="P1443" i="16"/>
  <c r="P471" i="16"/>
  <c r="P1401" i="16"/>
  <c r="P449" i="16"/>
  <c r="P412" i="16"/>
  <c r="P660" i="16"/>
  <c r="P1341" i="16"/>
  <c r="P851" i="16"/>
  <c r="P497" i="16"/>
  <c r="P413" i="16"/>
  <c r="F414" i="1" s="1"/>
  <c r="P1019" i="16"/>
  <c r="P570" i="16"/>
  <c r="P443" i="16"/>
  <c r="P1391" i="16"/>
  <c r="P942" i="16"/>
  <c r="P1369" i="16"/>
  <c r="P753" i="16"/>
  <c r="P393" i="16"/>
  <c r="F394" i="1" s="1"/>
  <c r="P415" i="16"/>
  <c r="P444" i="16"/>
  <c r="F445" i="1" s="1"/>
  <c r="P468" i="16"/>
  <c r="P500" i="16"/>
  <c r="P558" i="16"/>
  <c r="P566" i="16"/>
  <c r="P582" i="16"/>
  <c r="P598" i="16"/>
  <c r="P638" i="16"/>
  <c r="P676" i="16"/>
  <c r="P688" i="16"/>
  <c r="P710" i="16"/>
  <c r="P789" i="16"/>
  <c r="P985" i="16"/>
  <c r="P450" i="16"/>
  <c r="P790" i="16"/>
  <c r="P929" i="16"/>
  <c r="P565" i="16"/>
  <c r="P597" i="16"/>
  <c r="P453" i="16"/>
  <c r="M659" i="16"/>
  <c r="P659" i="16" s="1"/>
  <c r="M649" i="16"/>
  <c r="P649" i="16" s="1"/>
  <c r="P1388" i="16"/>
  <c r="P1043" i="16"/>
  <c r="P911" i="16"/>
  <c r="P586" i="16"/>
  <c r="P578" i="16"/>
  <c r="P946" i="16"/>
  <c r="P645" i="16"/>
  <c r="P1422" i="16"/>
  <c r="P1473" i="16"/>
  <c r="P1477" i="16"/>
  <c r="P898" i="16"/>
  <c r="P814" i="16"/>
  <c r="P630" i="16"/>
  <c r="P408" i="16"/>
  <c r="F409" i="1" s="1"/>
  <c r="P767" i="16"/>
  <c r="P983" i="16"/>
  <c r="P1394" i="16"/>
  <c r="P1361" i="16"/>
  <c r="P1458" i="16"/>
  <c r="P527" i="16"/>
  <c r="P589" i="16"/>
  <c r="P436" i="16"/>
  <c r="F437" i="1" s="1"/>
  <c r="P496" i="16"/>
  <c r="P602" i="16"/>
  <c r="P618" i="16"/>
  <c r="P1452" i="16"/>
  <c r="P916" i="16"/>
  <c r="P958" i="16"/>
  <c r="P548" i="16"/>
  <c r="P734" i="16"/>
  <c r="P439" i="16"/>
  <c r="P487" i="16"/>
  <c r="M863" i="16"/>
  <c r="P863" i="16" s="1"/>
  <c r="M873" i="16"/>
  <c r="P873" i="16" s="1"/>
  <c r="P603" i="16"/>
  <c r="M456" i="16"/>
  <c r="P456" i="16" s="1"/>
  <c r="F457" i="1" s="1"/>
  <c r="P1323" i="16"/>
  <c r="P706" i="16"/>
  <c r="P695" i="16"/>
  <c r="P653" i="16"/>
  <c r="P880" i="16"/>
  <c r="P508" i="16"/>
  <c r="P1375" i="16"/>
  <c r="P507" i="16"/>
  <c r="P951" i="16"/>
  <c r="P504" i="16"/>
  <c r="F505" i="1" s="1"/>
  <c r="P106" i="16"/>
  <c r="P658" i="16"/>
  <c r="P708" i="16"/>
  <c r="P752" i="16"/>
  <c r="P883" i="16"/>
  <c r="P723" i="16"/>
  <c r="P684" i="16"/>
  <c r="P1469" i="16"/>
  <c r="P757" i="16"/>
  <c r="P616" i="16"/>
  <c r="P800" i="16"/>
  <c r="P1415" i="16"/>
  <c r="P391" i="16"/>
  <c r="P571" i="16"/>
  <c r="P601" i="16"/>
  <c r="P1466" i="16"/>
  <c r="P1317" i="16"/>
  <c r="P574" i="16"/>
  <c r="P794" i="16"/>
  <c r="P1367" i="16"/>
  <c r="P513" i="16"/>
  <c r="P563" i="16"/>
  <c r="P579" i="16"/>
  <c r="P587" i="16"/>
  <c r="P595" i="16"/>
  <c r="P657" i="16"/>
  <c r="P673" i="16"/>
  <c r="P689" i="16"/>
  <c r="P703" i="16"/>
  <c r="P1431" i="16"/>
  <c r="P1446" i="16"/>
  <c r="P475" i="16"/>
  <c r="F476" i="1" s="1"/>
  <c r="P515" i="16"/>
  <c r="F516" i="1" s="1"/>
  <c r="P561" i="16"/>
  <c r="P621" i="16"/>
  <c r="P637" i="16"/>
  <c r="P698" i="16"/>
  <c r="P713" i="16"/>
  <c r="P756" i="16"/>
  <c r="M426" i="16"/>
  <c r="P426" i="16" s="1"/>
  <c r="F427" i="1" s="1"/>
  <c r="P516" i="16"/>
  <c r="P546" i="16"/>
  <c r="P562" i="16"/>
  <c r="M594" i="16"/>
  <c r="P594" i="16" s="1"/>
  <c r="P610" i="16"/>
  <c r="M634" i="16"/>
  <c r="P634" i="16" s="1"/>
  <c r="M648" i="16"/>
  <c r="P648" i="16" s="1"/>
  <c r="M656" i="16"/>
  <c r="P656" i="16" s="1"/>
  <c r="P691" i="16"/>
  <c r="M1426" i="16"/>
  <c r="M733" i="16"/>
  <c r="P733" i="16" s="1"/>
  <c r="M787" i="16"/>
  <c r="P787" i="16" s="1"/>
  <c r="P725" i="16"/>
  <c r="P397" i="16"/>
  <c r="P544" i="16"/>
  <c r="P1419" i="16"/>
  <c r="P491" i="16"/>
  <c r="P893" i="16"/>
  <c r="P462" i="16"/>
  <c r="P470" i="16"/>
  <c r="F471" i="1" s="1"/>
  <c r="P537" i="16"/>
  <c r="P592" i="16"/>
  <c r="P872" i="16"/>
  <c r="P894" i="16"/>
  <c r="P793" i="16"/>
  <c r="P1399" i="16"/>
  <c r="P622" i="16"/>
  <c r="P226" i="16"/>
  <c r="F227" i="1" s="1"/>
  <c r="P484" i="16"/>
  <c r="P866" i="16"/>
  <c r="P626" i="16"/>
  <c r="P1362" i="16"/>
  <c r="P652" i="16"/>
  <c r="P1316" i="16"/>
  <c r="P523" i="16"/>
  <c r="P1178" i="16"/>
  <c r="P520" i="16"/>
  <c r="P551" i="16"/>
  <c r="P567" i="16"/>
  <c r="P583" i="16"/>
  <c r="P591" i="16"/>
  <c r="P623" i="16"/>
  <c r="P685" i="16"/>
  <c r="P700" i="16"/>
  <c r="P1418" i="16"/>
  <c r="P1450" i="16"/>
  <c r="P1476" i="16"/>
  <c r="P170" i="16"/>
  <c r="P138" i="16"/>
  <c r="P467" i="16"/>
  <c r="P483" i="16"/>
  <c r="P499" i="16"/>
  <c r="F500" i="1" s="1"/>
  <c r="P553" i="16"/>
  <c r="P633" i="16"/>
  <c r="P1338" i="16"/>
  <c r="P554" i="16"/>
  <c r="P535" i="16"/>
  <c r="F536" i="1" s="1"/>
  <c r="M644" i="16"/>
  <c r="P644" i="16" s="1"/>
  <c r="P1440" i="16"/>
  <c r="M724" i="16"/>
  <c r="P724" i="16" s="1"/>
  <c r="P502" i="16"/>
  <c r="M522" i="16"/>
  <c r="P522" i="16" s="1"/>
  <c r="P663" i="16"/>
  <c r="P704" i="16"/>
  <c r="P1374" i="16"/>
  <c r="P526" i="16"/>
  <c r="M528" i="16"/>
  <c r="P528" i="16" s="1"/>
  <c r="P542" i="16"/>
  <c r="P617" i="16"/>
  <c r="P709" i="16"/>
  <c r="P735" i="16"/>
  <c r="P811" i="16"/>
  <c r="P1429" i="16"/>
  <c r="M1456" i="16"/>
  <c r="P1456" i="16" s="1"/>
  <c r="P384" i="16"/>
  <c r="M1438" i="16"/>
  <c r="P1438" i="16" s="1"/>
  <c r="M647" i="16"/>
  <c r="P647" i="16" s="1"/>
  <c r="M679" i="16"/>
  <c r="P679" i="16" s="1"/>
  <c r="M694" i="16"/>
  <c r="P694" i="16" s="1"/>
  <c r="M754" i="16"/>
  <c r="P754" i="16" s="1"/>
  <c r="M1320" i="16"/>
  <c r="P1320" i="16" s="1"/>
  <c r="P1327" i="16"/>
  <c r="P639" i="16"/>
  <c r="P382" i="16"/>
  <c r="P1449" i="16"/>
  <c r="P1453" i="16"/>
  <c r="P1470" i="16"/>
  <c r="P607" i="16"/>
  <c r="P667" i="16"/>
  <c r="M1200" i="16"/>
  <c r="P1200" i="16" s="1"/>
  <c r="M536" i="16"/>
  <c r="P536" i="16" s="1"/>
  <c r="M575" i="16"/>
  <c r="P575" i="16" s="1"/>
  <c r="P530" i="16"/>
  <c r="P538" i="16"/>
  <c r="F539" i="1" s="1"/>
  <c r="M605" i="16"/>
  <c r="P605" i="16" s="1"/>
  <c r="M683" i="16"/>
  <c r="P683" i="16" s="1"/>
  <c r="P1460" i="16"/>
  <c r="P1478" i="16"/>
  <c r="M739" i="16"/>
  <c r="P739" i="16" s="1"/>
  <c r="M856" i="16"/>
  <c r="P856" i="16" s="1"/>
  <c r="M1368" i="16"/>
  <c r="P1368" i="16" s="1"/>
  <c r="M738" i="16"/>
  <c r="P738" i="16" s="1"/>
  <c r="P717" i="16"/>
  <c r="P810" i="16"/>
  <c r="P848" i="16"/>
  <c r="P418" i="16"/>
  <c r="P424" i="16"/>
  <c r="P442" i="16"/>
  <c r="P820" i="16"/>
  <c r="P728" i="16"/>
  <c r="P741" i="16"/>
  <c r="P1417" i="16"/>
  <c r="P1448" i="16"/>
  <c r="P1420" i="16"/>
  <c r="M764" i="16"/>
  <c r="P764" i="16" s="1"/>
  <c r="M1372" i="16"/>
  <c r="P1372" i="16" s="1"/>
  <c r="M1481" i="16"/>
  <c r="P1481" i="16" s="1"/>
  <c r="P1436" i="16"/>
  <c r="P596" i="16"/>
  <c r="P1461" i="16"/>
  <c r="P1337" i="16"/>
  <c r="P1344" i="16"/>
  <c r="P1359" i="16"/>
  <c r="P1333" i="16"/>
  <c r="P1459" i="16"/>
  <c r="P744" i="16"/>
  <c r="M838" i="16"/>
  <c r="P838" i="16" s="1"/>
  <c r="P712" i="16"/>
  <c r="M831" i="16"/>
  <c r="P831" i="16" s="1"/>
  <c r="P784" i="16"/>
  <c r="P1487" i="16"/>
  <c r="M1347" i="16"/>
  <c r="P1347" i="16" s="1"/>
  <c r="P1489" i="16"/>
  <c r="P1442" i="16"/>
  <c r="P1454" i="16"/>
  <c r="M404" i="16"/>
  <c r="P404" i="16" s="1"/>
  <c r="M1328" i="16"/>
  <c r="P1328" i="16" s="1"/>
  <c r="P1471" i="16"/>
  <c r="P377" i="16"/>
  <c r="P1451" i="16"/>
  <c r="P1356" i="16"/>
  <c r="P777" i="16"/>
  <c r="P521" i="16"/>
  <c r="P411" i="16"/>
  <c r="P422" i="16"/>
  <c r="P743" i="16"/>
  <c r="P786" i="16"/>
  <c r="M1395" i="16"/>
  <c r="P1395" i="16" s="1"/>
  <c r="P1479" i="16"/>
  <c r="P818" i="16"/>
  <c r="M1352" i="16"/>
  <c r="P1352" i="16" s="1"/>
  <c r="M1373" i="16"/>
  <c r="P1373" i="16" s="1"/>
  <c r="M380" i="16"/>
  <c r="P380" i="16" s="1"/>
  <c r="M1326" i="16"/>
  <c r="P1326" i="16" s="1"/>
  <c r="M1322" i="16"/>
  <c r="P1322" i="16" s="1"/>
  <c r="M1463" i="16"/>
  <c r="P1463" i="16" s="1"/>
  <c r="M378" i="16"/>
  <c r="P378" i="16" s="1"/>
  <c r="P785" i="16"/>
  <c r="P1445" i="16"/>
  <c r="P1467" i="16"/>
  <c r="P1339" i="16"/>
  <c r="P525" i="16"/>
  <c r="P1441" i="16"/>
  <c r="P1357" i="16"/>
  <c r="P1483" i="16"/>
  <c r="P1421" i="16"/>
  <c r="P1432" i="16"/>
  <c r="P466" i="16"/>
  <c r="P474" i="16"/>
  <c r="F475" i="1" s="1"/>
  <c r="P632" i="16"/>
  <c r="P857" i="16"/>
  <c r="F1492" i="16"/>
  <c r="P830" i="16"/>
  <c r="P860" i="16"/>
  <c r="P1455" i="16"/>
  <c r="P1334" i="16"/>
  <c r="P1405" i="16"/>
  <c r="M1468" i="16"/>
  <c r="P1468" i="16" s="1"/>
  <c r="M1434" i="16"/>
  <c r="P1434" i="16" s="1"/>
  <c r="M854" i="16"/>
  <c r="P854" i="16" s="1"/>
  <c r="M1474" i="16"/>
  <c r="P1474" i="16" s="1"/>
  <c r="M912" i="16"/>
  <c r="P912" i="16" s="1"/>
  <c r="M943" i="16"/>
  <c r="P943" i="16" s="1"/>
  <c r="M829" i="16"/>
  <c r="P829" i="16" s="1"/>
  <c r="M1396" i="16"/>
  <c r="P1396" i="16" s="1"/>
  <c r="M889" i="16"/>
  <c r="P889" i="16" s="1"/>
  <c r="M399" i="16"/>
  <c r="M458" i="16"/>
  <c r="P458" i="16" s="1"/>
  <c r="F459" i="1" s="1"/>
  <c r="M560" i="16"/>
  <c r="P560" i="16" s="1"/>
  <c r="M568" i="16"/>
  <c r="P568" i="16" s="1"/>
  <c r="M779" i="16"/>
  <c r="P779" i="16" s="1"/>
  <c r="M817" i="16"/>
  <c r="P817" i="16" s="1"/>
  <c r="M833" i="16"/>
  <c r="P833" i="16" s="1"/>
  <c r="M876" i="16"/>
  <c r="P876" i="16" s="1"/>
  <c r="M1340" i="16"/>
  <c r="P1340" i="16" s="1"/>
  <c r="M1387" i="16"/>
  <c r="M1407" i="16"/>
  <c r="P1407" i="16" s="1"/>
  <c r="P678" i="16"/>
  <c r="P407" i="16"/>
  <c r="F408" i="1" s="1"/>
  <c r="P697" i="16"/>
  <c r="P376" i="16"/>
  <c r="M826" i="16"/>
  <c r="P826" i="16" s="1"/>
  <c r="M1457" i="16"/>
  <c r="P1457" i="16" s="1"/>
  <c r="M1464" i="16"/>
  <c r="P1464" i="16" s="1"/>
  <c r="P931" i="16"/>
  <c r="M871" i="16"/>
  <c r="P871" i="16" s="1"/>
  <c r="P1351" i="16"/>
  <c r="P1416" i="16"/>
  <c r="P1447" i="16"/>
  <c r="P1465" i="16"/>
  <c r="P395" i="16"/>
  <c r="P434" i="16"/>
  <c r="P482" i="16"/>
  <c r="F483" i="1" s="1"/>
  <c r="P494" i="16"/>
  <c r="P510" i="16"/>
  <c r="P518" i="16"/>
  <c r="P533" i="16"/>
  <c r="P541" i="16"/>
  <c r="M552" i="16"/>
  <c r="P552" i="16" s="1"/>
  <c r="P576" i="16"/>
  <c r="P584" i="16"/>
  <c r="M608" i="16"/>
  <c r="P608" i="16" s="1"/>
  <c r="P620" i="16"/>
  <c r="M640" i="16"/>
  <c r="P640" i="16" s="1"/>
  <c r="P646" i="16"/>
  <c r="M654" i="16"/>
  <c r="P654" i="16" s="1"/>
  <c r="M662" i="16"/>
  <c r="P662" i="16" s="1"/>
  <c r="M769" i="16"/>
  <c r="P769" i="16" s="1"/>
  <c r="M781" i="16"/>
  <c r="P781" i="16" s="1"/>
  <c r="M1364" i="16"/>
  <c r="P1364" i="16" s="1"/>
  <c r="P1377" i="16"/>
  <c r="M1381" i="16"/>
  <c r="P1381" i="16" s="1"/>
  <c r="P1400" i="16"/>
  <c r="P1404" i="16"/>
  <c r="P1475" i="16"/>
  <c r="M737" i="16"/>
  <c r="P737" i="16" s="1"/>
  <c r="M1319" i="16"/>
  <c r="P1319" i="16" s="1"/>
  <c r="M372" i="16"/>
  <c r="P372" i="16" s="1"/>
  <c r="M1324" i="16"/>
  <c r="P1324" i="16" s="1"/>
  <c r="M834" i="16"/>
  <c r="P834" i="16" s="1"/>
  <c r="M1472" i="16"/>
  <c r="P1472" i="16" s="1"/>
  <c r="M947" i="16"/>
  <c r="P947" i="16" s="1"/>
  <c r="M386" i="16"/>
  <c r="P386" i="16" s="1"/>
  <c r="M454" i="16"/>
  <c r="P454" i="16" s="1"/>
  <c r="M564" i="16"/>
  <c r="P564" i="16" s="1"/>
  <c r="M855" i="16"/>
  <c r="P855" i="16" s="1"/>
  <c r="M862" i="16"/>
  <c r="P862" i="16" s="1"/>
  <c r="M875" i="16"/>
  <c r="P875" i="16" s="1"/>
  <c r="M1342" i="16"/>
  <c r="P1342" i="16" s="1"/>
  <c r="M1389" i="16"/>
  <c r="P1389" i="16" s="1"/>
  <c r="P780" i="16"/>
  <c r="P762" i="16"/>
  <c r="P763" i="16"/>
  <c r="P879" i="16"/>
  <c r="P693" i="16"/>
  <c r="M882" i="16"/>
  <c r="P882" i="16" s="1"/>
  <c r="M850" i="16"/>
  <c r="P850" i="16" s="1"/>
  <c r="M1485" i="16"/>
  <c r="P1485" i="16" s="1"/>
  <c r="M928" i="16"/>
  <c r="P928" i="16" s="1"/>
  <c r="M1315" i="16"/>
  <c r="P1315" i="16" s="1"/>
  <c r="P1428" i="16"/>
  <c r="M1439" i="16"/>
  <c r="P1439" i="16" s="1"/>
  <c r="M430" i="16"/>
  <c r="P430" i="16" s="1"/>
  <c r="P438" i="16"/>
  <c r="M478" i="16"/>
  <c r="P478" i="16" s="1"/>
  <c r="F479" i="1" s="1"/>
  <c r="P490" i="16"/>
  <c r="F491" i="1" s="1"/>
  <c r="P498" i="16"/>
  <c r="F499" i="1" s="1"/>
  <c r="P506" i="16"/>
  <c r="M514" i="16"/>
  <c r="P514" i="16" s="1"/>
  <c r="F515" i="1" s="1"/>
  <c r="P529" i="16"/>
  <c r="F530" i="1" s="1"/>
  <c r="P545" i="16"/>
  <c r="M556" i="16"/>
  <c r="P556" i="16" s="1"/>
  <c r="M572" i="16"/>
  <c r="P572" i="16" s="1"/>
  <c r="P580" i="16"/>
  <c r="P612" i="16"/>
  <c r="P628" i="16"/>
  <c r="M636" i="16"/>
  <c r="P636" i="16" s="1"/>
  <c r="P642" i="16"/>
  <c r="P650" i="16"/>
  <c r="P666" i="16"/>
  <c r="P674" i="16"/>
  <c r="M690" i="16"/>
  <c r="P690" i="16" s="1"/>
  <c r="M745" i="16"/>
  <c r="P745" i="16" s="1"/>
  <c r="P771" i="16"/>
  <c r="M783" i="16"/>
  <c r="P783" i="16" s="1"/>
  <c r="M813" i="16"/>
  <c r="P813" i="16" s="1"/>
  <c r="M837" i="16"/>
  <c r="P837" i="16" s="1"/>
  <c r="M864" i="16"/>
  <c r="P864" i="16" s="1"/>
  <c r="P1366" i="16"/>
  <c r="P1379" i="16"/>
  <c r="P1402" i="16"/>
  <c r="P79" i="10"/>
  <c r="F80" i="1" s="1"/>
  <c r="P173" i="10"/>
  <c r="P1043" i="10"/>
  <c r="P14" i="10"/>
  <c r="F15" i="1" s="1"/>
  <c r="P1000" i="10"/>
  <c r="P988" i="10"/>
  <c r="P154" i="10"/>
  <c r="P51" i="10"/>
  <c r="P442" i="10"/>
  <c r="P185" i="10"/>
  <c r="F186" i="1" s="1"/>
  <c r="P933" i="10"/>
  <c r="P122" i="10"/>
  <c r="P71" i="10"/>
  <c r="P945" i="10"/>
  <c r="P1023" i="10"/>
  <c r="F1021" i="1" s="1"/>
  <c r="P313" i="10"/>
  <c r="P1007" i="10"/>
  <c r="P537" i="10"/>
  <c r="P993" i="10"/>
  <c r="P438" i="10"/>
  <c r="P303" i="10"/>
  <c r="P42" i="10"/>
  <c r="P545" i="10"/>
  <c r="P90" i="10"/>
  <c r="F91" i="1" s="1"/>
  <c r="P1274" i="10"/>
  <c r="P476" i="10"/>
  <c r="P450" i="10"/>
  <c r="P875" i="10"/>
  <c r="P1285" i="10"/>
  <c r="P1361" i="10"/>
  <c r="P1258" i="10"/>
  <c r="P1216" i="10"/>
  <c r="P142" i="10"/>
  <c r="F143" i="1" s="1"/>
  <c r="P587" i="10"/>
  <c r="P1016" i="10"/>
  <c r="P107" i="10"/>
  <c r="P58" i="10"/>
  <c r="P1083" i="10"/>
  <c r="P139" i="10"/>
  <c r="F140" i="1" s="1"/>
  <c r="P1250" i="10"/>
  <c r="P153" i="10"/>
  <c r="F154" i="1" s="1"/>
  <c r="P415" i="10"/>
  <c r="P521" i="10"/>
  <c r="P121" i="10"/>
  <c r="P649" i="10"/>
  <c r="P1449" i="10"/>
  <c r="P425" i="10"/>
  <c r="P667" i="10"/>
  <c r="P1434" i="10"/>
  <c r="P1485" i="10"/>
  <c r="P1342" i="10"/>
  <c r="P1296" i="10"/>
  <c r="P411" i="10"/>
  <c r="P516" i="10"/>
  <c r="P573" i="10"/>
  <c r="P633" i="10"/>
  <c r="P395" i="10"/>
  <c r="P494" i="10"/>
  <c r="P922" i="10"/>
  <c r="P579" i="10"/>
  <c r="P419" i="10"/>
  <c r="F420" i="1" s="1"/>
  <c r="P614" i="10"/>
  <c r="P976" i="10"/>
  <c r="P1239" i="10"/>
  <c r="P306" i="10"/>
  <c r="P1220" i="10"/>
  <c r="M1332" i="10"/>
  <c r="M552" i="10"/>
  <c r="M868" i="10"/>
  <c r="P868" i="10" s="1"/>
  <c r="M1453" i="10"/>
  <c r="P1453" i="10" s="1"/>
  <c r="M959" i="10"/>
  <c r="P959" i="10" s="1"/>
  <c r="M975" i="10"/>
  <c r="M913" i="10"/>
  <c r="P913" i="10" s="1"/>
  <c r="M466" i="10"/>
  <c r="P466" i="10" s="1"/>
  <c r="M898" i="10"/>
  <c r="M1095" i="10"/>
  <c r="P1095" i="10" s="1"/>
  <c r="M118" i="10"/>
  <c r="P118" i="10" s="1"/>
  <c r="M50" i="10"/>
  <c r="P50" i="10" s="1"/>
  <c r="M94" i="10"/>
  <c r="P94" i="10" s="1"/>
  <c r="M130" i="10"/>
  <c r="P130" i="10" s="1"/>
  <c r="M1195" i="10"/>
  <c r="P1195" i="10" s="1"/>
  <c r="P392" i="10"/>
  <c r="P1359" i="10"/>
  <c r="P1223" i="10"/>
  <c r="M1213" i="10"/>
  <c r="P1213" i="10" s="1"/>
  <c r="M1071" i="10"/>
  <c r="P1071" i="10" s="1"/>
  <c r="M1147" i="10"/>
  <c r="P1147" i="10" s="1"/>
  <c r="F1145" i="1" s="1"/>
  <c r="M1074" i="10"/>
  <c r="P1074" i="10" s="1"/>
  <c r="M1102" i="10"/>
  <c r="M1293" i="10"/>
  <c r="P1293" i="10" s="1"/>
  <c r="M288" i="10"/>
  <c r="M114" i="10"/>
  <c r="P114" i="10" s="1"/>
  <c r="F115" i="1" s="1"/>
  <c r="M26" i="10"/>
  <c r="P26" i="10" s="1"/>
  <c r="F27" i="1" s="1"/>
  <c r="M98" i="10"/>
  <c r="P98" i="10" s="1"/>
  <c r="M1201" i="10"/>
  <c r="P1201" i="10" s="1"/>
  <c r="M166" i="10"/>
  <c r="P166" i="10" s="1"/>
  <c r="F167" i="1" s="1"/>
  <c r="M1127" i="10"/>
  <c r="P1127" i="10" s="1"/>
  <c r="F1125" i="1" s="1"/>
  <c r="M66" i="10"/>
  <c r="P66" i="10" s="1"/>
  <c r="F67" i="1" s="1"/>
  <c r="M158" i="10"/>
  <c r="P158" i="10" s="1"/>
  <c r="P240" i="10"/>
  <c r="P1461" i="10"/>
  <c r="P907" i="10"/>
  <c r="P211" i="10"/>
  <c r="F212" i="1" s="1"/>
  <c r="P309" i="10"/>
  <c r="P469" i="10"/>
  <c r="P183" i="10"/>
  <c r="P84" i="10"/>
  <c r="M1486" i="10"/>
  <c r="P1486" i="10" s="1"/>
  <c r="M485" i="10"/>
  <c r="P485" i="10" s="1"/>
  <c r="F486" i="1" s="1"/>
  <c r="M569" i="10"/>
  <c r="P569" i="10" s="1"/>
  <c r="F570" i="1" s="1"/>
  <c r="M1273" i="10"/>
  <c r="M775" i="10"/>
  <c r="P775" i="10" s="1"/>
  <c r="M364" i="10"/>
  <c r="M301" i="10"/>
  <c r="P301" i="10" s="1"/>
  <c r="M237" i="10"/>
  <c r="P237" i="10" s="1"/>
  <c r="M625" i="10"/>
  <c r="P625" i="10" s="1"/>
  <c r="M1047" i="10"/>
  <c r="P1047" i="10" s="1"/>
  <c r="F1045" i="1" s="1"/>
  <c r="M1015" i="10"/>
  <c r="P1015" i="10" s="1"/>
  <c r="M1488" i="10"/>
  <c r="P1488" i="10" s="1"/>
  <c r="M949" i="10"/>
  <c r="P949" i="10" s="1"/>
  <c r="M525" i="10"/>
  <c r="P525" i="10" s="1"/>
  <c r="M151" i="10"/>
  <c r="P151" i="10" s="1"/>
  <c r="M692" i="10"/>
  <c r="P692" i="10" s="1"/>
  <c r="F693" i="1" s="1"/>
  <c r="P193" i="10"/>
  <c r="F194" i="1" s="1"/>
  <c r="P1150" i="10"/>
  <c r="P1192" i="10"/>
  <c r="P274" i="10"/>
  <c r="P660" i="10"/>
  <c r="P749" i="10"/>
  <c r="P433" i="10"/>
  <c r="F434" i="1" s="1"/>
  <c r="P493" i="10"/>
  <c r="P1152" i="10"/>
  <c r="P530" i="10"/>
  <c r="P403" i="10"/>
  <c r="P797" i="10"/>
  <c r="P1036" i="10"/>
  <c r="P508" i="10"/>
  <c r="P651" i="10"/>
  <c r="P1469" i="10"/>
  <c r="P1027" i="10"/>
  <c r="P970" i="10"/>
  <c r="P502" i="10"/>
  <c r="P1026" i="10"/>
  <c r="P275" i="10"/>
  <c r="P85" i="10"/>
  <c r="P21" i="10"/>
  <c r="P1450" i="10"/>
  <c r="P1454" i="10"/>
  <c r="P265" i="10"/>
  <c r="P251" i="10"/>
  <c r="P916" i="10"/>
  <c r="P936" i="10"/>
  <c r="P642" i="10"/>
  <c r="F643" i="1" s="1"/>
  <c r="P1298" i="10"/>
  <c r="P1305" i="10"/>
  <c r="P1046" i="10"/>
  <c r="P1038" i="10"/>
  <c r="P979" i="10"/>
  <c r="F977" i="1" s="1"/>
  <c r="P409" i="10"/>
  <c r="P464" i="10"/>
  <c r="P480" i="10"/>
  <c r="P899" i="10"/>
  <c r="P743" i="10"/>
  <c r="P1032" i="10"/>
  <c r="P507" i="10"/>
  <c r="P416" i="10"/>
  <c r="F417" i="1" s="1"/>
  <c r="P1341" i="10"/>
  <c r="P1410" i="10"/>
  <c r="P1347" i="10"/>
  <c r="P1479" i="10"/>
  <c r="P1437" i="10"/>
  <c r="P1487" i="10"/>
  <c r="P1056" i="10"/>
  <c r="P589" i="10"/>
  <c r="P687" i="10"/>
  <c r="P1415" i="10"/>
  <c r="P448" i="10"/>
  <c r="P1423" i="10"/>
  <c r="P709" i="10"/>
  <c r="P299" i="10"/>
  <c r="P859" i="10"/>
  <c r="F859" i="1" s="1"/>
  <c r="P536" i="10"/>
  <c r="P73" i="10"/>
  <c r="F74" i="1" s="1"/>
  <c r="P1164" i="10"/>
  <c r="P217" i="10"/>
  <c r="P532" i="10"/>
  <c r="F533" i="1" s="1"/>
  <c r="P215" i="10"/>
  <c r="P500" i="10"/>
  <c r="P269" i="10"/>
  <c r="P430" i="10"/>
  <c r="P119" i="10"/>
  <c r="P105" i="10"/>
  <c r="F106" i="1" s="1"/>
  <c r="P75" i="10"/>
  <c r="P41" i="10"/>
  <c r="F42" i="1" s="1"/>
  <c r="P1163" i="10"/>
  <c r="P616" i="10"/>
  <c r="P316" i="10"/>
  <c r="P486" i="10"/>
  <c r="F487" i="1" s="1"/>
  <c r="P917" i="10"/>
  <c r="P657" i="10"/>
  <c r="P703" i="10"/>
  <c r="P998" i="10"/>
  <c r="P429" i="10"/>
  <c r="P468" i="10"/>
  <c r="P931" i="10"/>
  <c r="P713" i="10"/>
  <c r="P1489" i="10"/>
  <c r="P1005" i="10"/>
  <c r="P506" i="10"/>
  <c r="F507" i="1" s="1"/>
  <c r="P548" i="10"/>
  <c r="P669" i="10"/>
  <c r="P1481" i="10"/>
  <c r="P671" i="10"/>
  <c r="P11" i="10"/>
  <c r="P401" i="10"/>
  <c r="P53" i="10"/>
  <c r="F54" i="1" s="1"/>
  <c r="P472" i="10"/>
  <c r="F473" i="1" s="1"/>
  <c r="P844" i="10"/>
  <c r="P55" i="10"/>
  <c r="P1257" i="10"/>
  <c r="P512" i="10"/>
  <c r="P527" i="10"/>
  <c r="P539" i="10"/>
  <c r="F540" i="1" s="1"/>
  <c r="P935" i="10"/>
  <c r="P601" i="10"/>
  <c r="P1225" i="10"/>
  <c r="P555" i="10"/>
  <c r="P661" i="10"/>
  <c r="F662" i="1" s="1"/>
  <c r="P1044" i="10"/>
  <c r="P523" i="10"/>
  <c r="M323" i="10"/>
  <c r="P323" i="10" s="1"/>
  <c r="P958" i="10"/>
  <c r="P1049" i="10"/>
  <c r="P271" i="10"/>
  <c r="P462" i="10"/>
  <c r="P575" i="10"/>
  <c r="P647" i="10"/>
  <c r="P891" i="10"/>
  <c r="P339" i="10"/>
  <c r="P1051" i="10"/>
  <c r="P467" i="10"/>
  <c r="P804" i="10"/>
  <c r="F804" i="1" s="1"/>
  <c r="P1013" i="10"/>
  <c r="P1012" i="10"/>
  <c r="P628" i="10"/>
  <c r="P399" i="10"/>
  <c r="P967" i="10"/>
  <c r="P1050" i="10"/>
  <c r="F1048" i="1" s="1"/>
  <c r="P496" i="10"/>
  <c r="P135" i="10"/>
  <c r="P1146" i="10"/>
  <c r="P492" i="10"/>
  <c r="F493" i="1" s="1"/>
  <c r="P1010" i="10"/>
  <c r="P283" i="10"/>
  <c r="P1199" i="10"/>
  <c r="P1103" i="10"/>
  <c r="P711" i="10"/>
  <c r="P187" i="10"/>
  <c r="P167" i="10"/>
  <c r="F168" i="1" s="1"/>
  <c r="P954" i="10"/>
  <c r="P1019" i="10"/>
  <c r="P533" i="10"/>
  <c r="P937" i="10"/>
  <c r="P233" i="10"/>
  <c r="P389" i="10"/>
  <c r="P685" i="10"/>
  <c r="P561" i="10"/>
  <c r="P1245" i="10"/>
  <c r="P1329" i="10"/>
  <c r="P1004" i="10"/>
  <c r="P199" i="10"/>
  <c r="F200" i="1" s="1"/>
  <c r="P391" i="10"/>
  <c r="P624" i="10"/>
  <c r="F625" i="1" s="1"/>
  <c r="P460" i="10"/>
  <c r="F461" i="1" s="1"/>
  <c r="P952" i="10"/>
  <c r="P446" i="10"/>
  <c r="F447" i="1" s="1"/>
  <c r="P1003" i="10"/>
  <c r="P956" i="10"/>
  <c r="P434" i="10"/>
  <c r="P1137" i="10"/>
  <c r="P786" i="10"/>
  <c r="P984" i="10"/>
  <c r="P103" i="10"/>
  <c r="P645" i="10"/>
  <c r="P1021" i="10"/>
  <c r="P635" i="10"/>
  <c r="P696" i="10"/>
  <c r="P746" i="10"/>
  <c r="P873" i="10"/>
  <c r="P1455" i="10"/>
  <c r="P501" i="10"/>
  <c r="P528" i="10"/>
  <c r="P932" i="10"/>
  <c r="P643" i="10"/>
  <c r="P675" i="10"/>
  <c r="P405" i="10"/>
  <c r="P1302" i="10"/>
  <c r="P1136" i="10"/>
  <c r="P257" i="10"/>
  <c r="P1252" i="10"/>
  <c r="P1335" i="10"/>
  <c r="P594" i="10"/>
  <c r="P465" i="10"/>
  <c r="P604" i="10"/>
  <c r="F605" i="1" s="1"/>
  <c r="P831" i="10"/>
  <c r="P1312" i="10"/>
  <c r="P1155" i="10"/>
  <c r="P483" i="10"/>
  <c r="P847" i="10"/>
  <c r="P1397" i="10"/>
  <c r="P846" i="10"/>
  <c r="P1400" i="10"/>
  <c r="P1476" i="10"/>
  <c r="P653" i="10"/>
  <c r="P681" i="10"/>
  <c r="P777" i="10"/>
  <c r="P845" i="10"/>
  <c r="P621" i="10"/>
  <c r="P1313" i="10"/>
  <c r="P1292" i="10"/>
  <c r="P1333" i="10"/>
  <c r="P1254" i="10"/>
  <c r="P488" i="10"/>
  <c r="F489" i="1" s="1"/>
  <c r="P513" i="10"/>
  <c r="P948" i="10"/>
  <c r="P1283" i="10"/>
  <c r="F1281" i="1" s="1"/>
  <c r="P879" i="10"/>
  <c r="P562" i="10"/>
  <c r="P1170" i="10"/>
  <c r="P1440" i="10"/>
  <c r="P1340" i="10"/>
  <c r="P732" i="10"/>
  <c r="P1286" i="10"/>
  <c r="P291" i="10"/>
  <c r="P272" i="10"/>
  <c r="P1473" i="10"/>
  <c r="M700" i="10"/>
  <c r="P700" i="10" s="1"/>
  <c r="P267" i="10"/>
  <c r="P1224" i="10"/>
  <c r="P1395" i="10"/>
  <c r="P1064" i="10"/>
  <c r="F1062" i="1" s="1"/>
  <c r="P940" i="10"/>
  <c r="P799" i="10"/>
  <c r="P253" i="10"/>
  <c r="P1388" i="10"/>
  <c r="P903" i="10"/>
  <c r="P1030" i="10"/>
  <c r="P598" i="10"/>
  <c r="P1379" i="10"/>
  <c r="P1389" i="10"/>
  <c r="P376" i="10"/>
  <c r="P1215" i="10"/>
  <c r="P398" i="10"/>
  <c r="P1166" i="10"/>
  <c r="P727" i="10"/>
  <c r="M1290" i="10"/>
  <c r="P1290" i="10" s="1"/>
  <c r="M778" i="10"/>
  <c r="P778" i="10" s="1"/>
  <c r="M1364" i="10"/>
  <c r="P1364" i="10" s="1"/>
  <c r="M694" i="10"/>
  <c r="P694" i="10" s="1"/>
  <c r="M1108" i="10"/>
  <c r="P1108" i="10" s="1"/>
  <c r="M1337" i="10"/>
  <c r="P1337" i="10" s="1"/>
  <c r="M915" i="10"/>
  <c r="P915" i="10" s="1"/>
  <c r="M235" i="10"/>
  <c r="M489" i="10"/>
  <c r="P489" i="10" s="1"/>
  <c r="F490" i="1" s="1"/>
  <c r="M544" i="10"/>
  <c r="P544" i="10" s="1"/>
  <c r="M787" i="10"/>
  <c r="P787" i="10" s="1"/>
  <c r="M1368" i="10"/>
  <c r="P1368" i="10" s="1"/>
  <c r="P758" i="10"/>
  <c r="P1187" i="10"/>
  <c r="P1362" i="10"/>
  <c r="P557" i="10"/>
  <c r="P593" i="10"/>
  <c r="F594" i="1" s="1"/>
  <c r="P1401" i="10"/>
  <c r="P461" i="10"/>
  <c r="P581" i="10"/>
  <c r="M680" i="10"/>
  <c r="P680" i="10" s="1"/>
  <c r="M912" i="10"/>
  <c r="P912" i="10" s="1"/>
  <c r="M1372" i="10"/>
  <c r="P1372" i="10" s="1"/>
  <c r="M618" i="10"/>
  <c r="P618" i="10" s="1"/>
  <c r="M929" i="10"/>
  <c r="P929" i="10" s="1"/>
  <c r="P410" i="10"/>
  <c r="P402" i="10"/>
  <c r="M717" i="10"/>
  <c r="P717" i="10" s="1"/>
  <c r="M611" i="10"/>
  <c r="P611" i="10" s="1"/>
  <c r="P239" i="10"/>
  <c r="M568" i="10"/>
  <c r="P568" i="10" s="1"/>
  <c r="M623" i="10"/>
  <c r="P623" i="10" s="1"/>
  <c r="M531" i="10"/>
  <c r="P531" i="10" s="1"/>
  <c r="F532" i="1" s="1"/>
  <c r="M1315" i="10"/>
  <c r="P1315" i="10" s="1"/>
  <c r="M553" i="10"/>
  <c r="P553" i="10" s="1"/>
  <c r="M641" i="10"/>
  <c r="P641" i="10" s="1"/>
  <c r="M1428" i="10"/>
  <c r="P1428" i="10" s="1"/>
  <c r="M796" i="10"/>
  <c r="P796" i="10" s="1"/>
  <c r="M574" i="10"/>
  <c r="P574" i="10" s="1"/>
  <c r="P477" i="10"/>
  <c r="P665" i="10"/>
  <c r="P1443" i="10"/>
  <c r="P572" i="10"/>
  <c r="M1463" i="10"/>
  <c r="P1463" i="10" s="1"/>
  <c r="M556" i="10"/>
  <c r="P556" i="10" s="1"/>
  <c r="M1396" i="10"/>
  <c r="P1396" i="10" s="1"/>
  <c r="M636" i="10"/>
  <c r="P636" i="10" s="1"/>
  <c r="M791" i="10"/>
  <c r="P791" i="10" s="1"/>
  <c r="M814" i="10"/>
  <c r="P814" i="10" s="1"/>
  <c r="M1154" i="10"/>
  <c r="M1143" i="10"/>
  <c r="P1143" i="10" s="1"/>
  <c r="M453" i="10"/>
  <c r="P453" i="10" s="1"/>
  <c r="M823" i="10"/>
  <c r="P823" i="10" s="1"/>
  <c r="F823" i="1" s="1"/>
  <c r="P759" i="10"/>
  <c r="P1363" i="10"/>
  <c r="P1468" i="10"/>
  <c r="P855" i="10"/>
  <c r="P1350" i="10"/>
  <c r="P1354" i="10"/>
  <c r="P1420" i="10"/>
  <c r="P255" i="10"/>
  <c r="P1091" i="10"/>
  <c r="P1088" i="10"/>
  <c r="F1086" i="1" s="1"/>
  <c r="P588" i="10"/>
  <c r="P1417" i="10"/>
  <c r="P1421" i="10"/>
  <c r="P1456" i="10"/>
  <c r="P617" i="10"/>
  <c r="P1398" i="10"/>
  <c r="P608" i="10"/>
  <c r="F609" i="1" s="1"/>
  <c r="M626" i="10"/>
  <c r="P626" i="10" s="1"/>
  <c r="P1459" i="10"/>
  <c r="P373" i="10"/>
  <c r="P596" i="10"/>
  <c r="P1348" i="10"/>
  <c r="P1405" i="10"/>
  <c r="P1418" i="10"/>
  <c r="P578" i="10"/>
  <c r="P790" i="10"/>
  <c r="P1360" i="10"/>
  <c r="P1366" i="10"/>
  <c r="P1444" i="10"/>
  <c r="P1478" i="10"/>
  <c r="P656" i="10"/>
  <c r="P664" i="10"/>
  <c r="P688" i="10"/>
  <c r="P721" i="10"/>
  <c r="P406" i="10"/>
  <c r="P520" i="10"/>
  <c r="P701" i="10"/>
  <c r="F702" i="1" s="1"/>
  <c r="P612" i="10"/>
  <c r="P632" i="10"/>
  <c r="P728" i="10"/>
  <c r="P812" i="10"/>
  <c r="P924" i="10"/>
  <c r="P947" i="10"/>
  <c r="M610" i="10"/>
  <c r="P610" i="10" s="1"/>
  <c r="P698" i="10"/>
  <c r="M707" i="10"/>
  <c r="P707" i="10" s="1"/>
  <c r="M768" i="10"/>
  <c r="P768" i="10" s="1"/>
  <c r="M640" i="10"/>
  <c r="P640" i="10" s="1"/>
  <c r="M1339" i="10"/>
  <c r="P1339" i="10" s="1"/>
  <c r="P1414" i="10"/>
  <c r="P441" i="10"/>
  <c r="P1402" i="10"/>
  <c r="P1070" i="10"/>
  <c r="F1068" i="1" s="1"/>
  <c r="P828" i="10"/>
  <c r="P748" i="10"/>
  <c r="P659" i="10"/>
  <c r="P497" i="10"/>
  <c r="P481" i="10"/>
  <c r="P1343" i="10"/>
  <c r="P1158" i="10"/>
  <c r="P784" i="10"/>
  <c r="F784" i="1" s="1"/>
  <c r="P827" i="10"/>
  <c r="P1357" i="10"/>
  <c r="P1394" i="10"/>
  <c r="P1419" i="10"/>
  <c r="P1458" i="10"/>
  <c r="P1462" i="10"/>
  <c r="P925" i="10"/>
  <c r="P566" i="10"/>
  <c r="M866" i="10"/>
  <c r="P866" i="10" s="1"/>
  <c r="P1412" i="10"/>
  <c r="P646" i="10"/>
  <c r="P729" i="10"/>
  <c r="P834" i="10"/>
  <c r="P1475" i="10"/>
  <c r="P546" i="10"/>
  <c r="P911" i="10"/>
  <c r="P484" i="10"/>
  <c r="P1374" i="10"/>
  <c r="P524" i="10"/>
  <c r="P876" i="10"/>
  <c r="P1100" i="10"/>
  <c r="F1098" i="1" s="1"/>
  <c r="P1135" i="10"/>
  <c r="F1133" i="1" s="1"/>
  <c r="P1131" i="10"/>
  <c r="F1129" i="1" s="1"/>
  <c r="P1068" i="10"/>
  <c r="P865" i="10"/>
  <c r="P286" i="10"/>
  <c r="M586" i="10"/>
  <c r="P586" i="10" s="1"/>
  <c r="M820" i="10"/>
  <c r="P820" i="10" s="1"/>
  <c r="M543" i="10"/>
  <c r="P543" i="10" s="1"/>
  <c r="F544" i="1" s="1"/>
  <c r="P747" i="10"/>
  <c r="P1262" i="10"/>
  <c r="P585" i="10"/>
  <c r="P725" i="10"/>
  <c r="F725" i="1" s="1"/>
  <c r="P609" i="10"/>
  <c r="P565" i="10"/>
  <c r="P741" i="10"/>
  <c r="P951" i="10"/>
  <c r="P547" i="10"/>
  <c r="P738" i="10"/>
  <c r="P1358" i="10"/>
  <c r="P1446" i="10"/>
  <c r="P1310" i="10"/>
  <c r="F1308" i="1" s="1"/>
  <c r="P1306" i="10"/>
  <c r="P1471" i="10"/>
  <c r="P771" i="10"/>
  <c r="P733" i="10"/>
  <c r="P908" i="10"/>
  <c r="P921" i="10"/>
  <c r="P1430" i="10"/>
  <c r="P1376" i="10"/>
  <c r="P1447" i="10"/>
  <c r="P962" i="10"/>
  <c r="P1370" i="10"/>
  <c r="P1457" i="10"/>
  <c r="P1321" i="10"/>
  <c r="P836" i="10"/>
  <c r="P292" i="10"/>
  <c r="P276" i="10"/>
  <c r="P262" i="10"/>
  <c r="F263" i="1" s="1"/>
  <c r="P1208" i="10"/>
  <c r="P509" i="10"/>
  <c r="P900" i="10"/>
  <c r="P848" i="10"/>
  <c r="M904" i="10"/>
  <c r="P904" i="10" s="1"/>
  <c r="P943" i="10"/>
  <c r="P1259" i="10"/>
  <c r="M1442" i="10"/>
  <c r="P1442" i="10" s="1"/>
  <c r="M754" i="10"/>
  <c r="P754" i="10" s="1"/>
  <c r="M833" i="10"/>
  <c r="P833" i="10" s="1"/>
  <c r="F833" i="1" s="1"/>
  <c r="P691" i="10"/>
  <c r="P390" i="10"/>
  <c r="F391" i="1" s="1"/>
  <c r="P695" i="10"/>
  <c r="P761" i="10"/>
  <c r="P1260" i="10"/>
  <c r="P296" i="10"/>
  <c r="P394" i="10"/>
  <c r="P838" i="10"/>
  <c r="P290" i="10"/>
  <c r="P762" i="10"/>
  <c r="P757" i="10"/>
  <c r="P445" i="10"/>
  <c r="P613" i="10"/>
  <c r="P1356" i="10"/>
  <c r="P1448" i="10"/>
  <c r="P1206" i="10"/>
  <c r="M619" i="10"/>
  <c r="P619" i="10" s="1"/>
  <c r="P841" i="10"/>
  <c r="P258" i="10"/>
  <c r="P1090" i="10"/>
  <c r="F1088" i="1" s="1"/>
  <c r="M554" i="10"/>
  <c r="P554" i="10" s="1"/>
  <c r="P1452" i="10"/>
  <c r="M795" i="10"/>
  <c r="P795" i="10" s="1"/>
  <c r="M684" i="10"/>
  <c r="P684" i="10" s="1"/>
  <c r="P744" i="10"/>
  <c r="F744" i="1" s="1"/>
  <c r="M740" i="10"/>
  <c r="P740" i="10" s="1"/>
  <c r="M1320" i="10"/>
  <c r="P1320" i="10" s="1"/>
  <c r="P1325" i="10"/>
  <c r="P1327" i="10"/>
  <c r="P1318" i="10"/>
  <c r="P893" i="10"/>
  <c r="P1133" i="10"/>
  <c r="P280" i="10"/>
  <c r="P1403" i="10"/>
  <c r="P826" i="10"/>
  <c r="F826" i="1" s="1"/>
  <c r="P592" i="10"/>
  <c r="P760" i="10"/>
  <c r="F760" i="1" s="1"/>
  <c r="P854" i="10"/>
  <c r="P858" i="10"/>
  <c r="P1355" i="10"/>
  <c r="P1406" i="10"/>
  <c r="P745" i="10"/>
  <c r="P989" i="10"/>
  <c r="F987" i="1" s="1"/>
  <c r="P602" i="10"/>
  <c r="M668" i="10"/>
  <c r="P668" i="10" s="1"/>
  <c r="P676" i="10"/>
  <c r="M710" i="10"/>
  <c r="P710" i="10" s="1"/>
  <c r="P801" i="10"/>
  <c r="P1427" i="10"/>
  <c r="P1256" i="10"/>
  <c r="M837" i="10"/>
  <c r="P837" i="10" s="1"/>
  <c r="M849" i="10"/>
  <c r="P849" i="10" s="1"/>
  <c r="P1399" i="10"/>
  <c r="P756" i="10"/>
  <c r="P1087" i="10"/>
  <c r="F1085" i="1" s="1"/>
  <c r="M473" i="10"/>
  <c r="P473" i="10" s="1"/>
  <c r="F474" i="1" s="1"/>
  <c r="P652" i="10"/>
  <c r="M769" i="10"/>
  <c r="P769" i="10" s="1"/>
  <c r="M1157" i="10"/>
  <c r="P1157" i="10" s="1"/>
  <c r="M1381" i="10"/>
  <c r="P1381" i="10" s="1"/>
  <c r="P851" i="10"/>
  <c r="P1464" i="10"/>
  <c r="P1390" i="10"/>
  <c r="P1066" i="10"/>
  <c r="P977" i="10"/>
  <c r="P682" i="10"/>
  <c r="F683" i="1" s="1"/>
  <c r="P1472" i="10"/>
  <c r="P806" i="10"/>
  <c r="P590" i="10"/>
  <c r="M783" i="10"/>
  <c r="P783" i="10" s="1"/>
  <c r="P830" i="10"/>
  <c r="P1438" i="10"/>
  <c r="M1466" i="10"/>
  <c r="P1466" i="10" s="1"/>
  <c r="M982" i="10"/>
  <c r="P982" i="10" s="1"/>
  <c r="P1184" i="10"/>
  <c r="P832" i="10"/>
  <c r="M1188" i="10"/>
  <c r="P1188" i="10" s="1"/>
  <c r="M1177" i="10"/>
  <c r="P1177" i="10" s="1"/>
  <c r="F1175" i="1" s="1"/>
  <c r="P1128" i="10"/>
  <c r="P985" i="10"/>
  <c r="P981" i="10"/>
  <c r="M739" i="10"/>
  <c r="P739" i="10" s="1"/>
  <c r="F739" i="1" s="1"/>
  <c r="P1378" i="10"/>
  <c r="M1130" i="10"/>
  <c r="P1130" i="10" s="1"/>
  <c r="M1431" i="10"/>
  <c r="P1431" i="10" s="1"/>
  <c r="M1060" i="10"/>
  <c r="P1060" i="10" s="1"/>
  <c r="M829" i="10"/>
  <c r="P829" i="10" s="1"/>
  <c r="P1393" i="10"/>
  <c r="P895" i="10"/>
  <c r="P1351" i="10"/>
  <c r="P1422" i="10"/>
  <c r="P1460" i="10"/>
  <c r="P503" i="10"/>
  <c r="P987" i="10"/>
  <c r="F985" i="1" s="1"/>
  <c r="P378" i="10"/>
  <c r="M811" i="10"/>
  <c r="P811" i="10" s="1"/>
  <c r="M1138" i="10"/>
  <c r="P1138" i="10" s="1"/>
  <c r="M1034" i="10"/>
  <c r="P1034" i="10" s="1"/>
  <c r="M582" i="10"/>
  <c r="P582" i="10" s="1"/>
  <c r="M781" i="10"/>
  <c r="P781" i="10" s="1"/>
  <c r="M1089" i="10"/>
  <c r="P1160" i="10"/>
  <c r="M1126" i="10"/>
  <c r="P1126" i="10" s="1"/>
  <c r="M1054" i="10"/>
  <c r="P1054" i="10" s="1"/>
  <c r="F1052" i="1" s="1"/>
  <c r="M983" i="10"/>
  <c r="P983" i="10" s="1"/>
  <c r="P584" i="10"/>
  <c r="P615" i="10"/>
  <c r="F616" i="1" s="1"/>
  <c r="P1380" i="10"/>
  <c r="M894" i="10"/>
  <c r="P894" i="10" s="1"/>
  <c r="M1369" i="10"/>
  <c r="P1369" i="10" s="1"/>
  <c r="M853" i="10"/>
  <c r="P853" i="10" s="1"/>
  <c r="M631" i="10"/>
  <c r="P631" i="10" s="1"/>
  <c r="P435" i="10"/>
  <c r="P1429" i="10"/>
  <c r="P599" i="10"/>
  <c r="P793" i="10"/>
  <c r="F793" i="1" s="1"/>
  <c r="P1480" i="10"/>
  <c r="P412" i="10"/>
  <c r="P519" i="10"/>
  <c r="P526" i="10"/>
  <c r="P542" i="10"/>
  <c r="P953" i="10"/>
  <c r="F952" i="1" s="1"/>
  <c r="M1334" i="10"/>
  <c r="P1334" i="10" s="1"/>
  <c r="M1432" i="10"/>
  <c r="P1432" i="10" s="1"/>
  <c r="P1439" i="10"/>
  <c r="M1470" i="10"/>
  <c r="P1470" i="10" s="1"/>
  <c r="M742" i="10"/>
  <c r="P742" i="10" s="1"/>
  <c r="M871" i="10"/>
  <c r="P871" i="10" s="1"/>
  <c r="P600" i="10"/>
  <c r="F601" i="1" s="1"/>
  <c r="P1352" i="10"/>
  <c r="M627" i="10"/>
  <c r="P627" i="10" s="1"/>
  <c r="M764" i="10"/>
  <c r="P764" i="10" s="1"/>
  <c r="M1328" i="10"/>
  <c r="P1328" i="10" s="1"/>
  <c r="M1365" i="10"/>
  <c r="P1365" i="10" s="1"/>
  <c r="M644" i="10"/>
  <c r="P644" i="10" s="1"/>
  <c r="F645" i="1" s="1"/>
  <c r="M819" i="10"/>
  <c r="P819" i="10" s="1"/>
  <c r="P888" i="10"/>
  <c r="P1353" i="10"/>
  <c r="P1336" i="10"/>
  <c r="P1436" i="10"/>
  <c r="P856" i="10"/>
  <c r="F856" i="1" s="1"/>
  <c r="P605" i="10"/>
  <c r="P1179" i="10"/>
  <c r="P414" i="10"/>
  <c r="P522" i="10"/>
  <c r="P950" i="10"/>
  <c r="P704" i="10"/>
  <c r="P874" i="10"/>
  <c r="P867" i="10"/>
  <c r="M1482" i="10"/>
  <c r="P1482" i="10" s="1"/>
  <c r="P607" i="10"/>
  <c r="P765" i="10"/>
  <c r="F765" i="1" s="1"/>
  <c r="M1416" i="10"/>
  <c r="P1416" i="10" s="1"/>
  <c r="M620" i="10"/>
  <c r="P620" i="10" s="1"/>
  <c r="M639" i="10"/>
  <c r="P639" i="10" s="1"/>
  <c r="P766" i="10"/>
  <c r="M850" i="10"/>
  <c r="P850" i="10" s="1"/>
  <c r="M1404" i="10"/>
  <c r="P1404" i="10" s="1"/>
  <c r="P1408" i="10"/>
  <c r="P1324" i="10"/>
  <c r="M382" i="10"/>
  <c r="P382" i="10" s="1"/>
  <c r="M371" i="10"/>
  <c r="P371" i="10" s="1"/>
  <c r="M805" i="10"/>
  <c r="P805" i="10" s="1"/>
  <c r="M996" i="10"/>
  <c r="M1057" i="10"/>
  <c r="P1057" i="10" s="1"/>
  <c r="F1055" i="1" s="1"/>
  <c r="M1228" i="10"/>
  <c r="P1228" i="10" s="1"/>
  <c r="M1181" i="10"/>
  <c r="P1181" i="10" s="1"/>
  <c r="M1149" i="10"/>
  <c r="P1149" i="10" s="1"/>
  <c r="M1073" i="10"/>
  <c r="P1073" i="10" s="1"/>
  <c r="M1061" i="10"/>
  <c r="P1061" i="10" s="1"/>
  <c r="M1009" i="10"/>
  <c r="P1009" i="10" s="1"/>
  <c r="M471" i="10"/>
  <c r="P471" i="10" s="1"/>
  <c r="M534" i="10"/>
  <c r="P534" i="10" s="1"/>
  <c r="M549" i="10"/>
  <c r="P549" i="10" s="1"/>
  <c r="F550" i="1" s="1"/>
  <c r="M690" i="10"/>
  <c r="P690" i="10" s="1"/>
  <c r="M1465" i="10"/>
  <c r="P1465" i="10" s="1"/>
  <c r="M1407" i="10"/>
  <c r="P1407" i="10" s="1"/>
  <c r="M1433" i="10"/>
  <c r="P1433" i="10" s="1"/>
  <c r="M229" i="10"/>
  <c r="P229" i="10" s="1"/>
  <c r="P1289" i="10"/>
  <c r="F1287" i="1" s="1"/>
  <c r="P1261" i="10"/>
  <c r="P1214" i="10"/>
  <c r="M1203" i="10"/>
  <c r="P1203" i="10" s="1"/>
  <c r="P1159" i="10"/>
  <c r="P1086" i="10"/>
  <c r="F1084" i="1" s="1"/>
  <c r="P1082" i="10"/>
  <c r="P1059" i="10"/>
  <c r="P1040" i="10"/>
  <c r="M1020" i="10"/>
  <c r="P1020" i="10" s="1"/>
  <c r="P986" i="10"/>
  <c r="M973" i="10"/>
  <c r="P973" i="10" s="1"/>
  <c r="M969" i="10"/>
  <c r="P418" i="10"/>
  <c r="P424" i="10"/>
  <c r="P431" i="10"/>
  <c r="M439" i="10"/>
  <c r="P439" i="10" s="1"/>
  <c r="F440" i="1" s="1"/>
  <c r="P447" i="10"/>
  <c r="M455" i="10"/>
  <c r="P455" i="10" s="1"/>
  <c r="P463" i="10"/>
  <c r="M487" i="10"/>
  <c r="P487" i="10" s="1"/>
  <c r="P495" i="10"/>
  <c r="F496" i="1" s="1"/>
  <c r="M906" i="10"/>
  <c r="P906" i="10" s="1"/>
  <c r="M914" i="10"/>
  <c r="P914" i="10" s="1"/>
  <c r="F913" i="1" s="1"/>
  <c r="M923" i="10"/>
  <c r="P923" i="10" s="1"/>
  <c r="P930" i="10"/>
  <c r="P938" i="10"/>
  <c r="P946" i="10"/>
  <c r="M960" i="10"/>
  <c r="P960" i="10" s="1"/>
  <c r="P658" i="10"/>
  <c r="P670" i="10"/>
  <c r="F671" i="1" s="1"/>
  <c r="P678" i="10"/>
  <c r="M374" i="10"/>
  <c r="P374" i="10" s="1"/>
  <c r="M1345" i="10"/>
  <c r="P1345" i="10" s="1"/>
  <c r="M1277" i="10"/>
  <c r="P1277" i="10" s="1"/>
  <c r="M1243" i="10"/>
  <c r="P1243" i="10" s="1"/>
  <c r="M1230" i="10"/>
  <c r="P1230" i="10" s="1"/>
  <c r="M1183" i="10"/>
  <c r="P1183" i="10" s="1"/>
  <c r="F1181" i="1" s="1"/>
  <c r="M1151" i="10"/>
  <c r="P1151" i="10" s="1"/>
  <c r="M1142" i="10"/>
  <c r="P1142" i="10" s="1"/>
  <c r="M1114" i="10"/>
  <c r="P1114" i="10" s="1"/>
  <c r="M1075" i="10"/>
  <c r="P1075" i="10" s="1"/>
  <c r="F1073" i="1" s="1"/>
  <c r="M1031" i="10"/>
  <c r="P1031" i="10" s="1"/>
  <c r="F1029" i="1" s="1"/>
  <c r="M994" i="10"/>
  <c r="P994" i="10" s="1"/>
  <c r="M686" i="10"/>
  <c r="P686" i="10" s="1"/>
  <c r="F687" i="1" s="1"/>
  <c r="M693" i="10"/>
  <c r="P693" i="10" s="1"/>
  <c r="M708" i="10"/>
  <c r="P708" i="10" s="1"/>
  <c r="M1474" i="10"/>
  <c r="P1474" i="10" s="1"/>
  <c r="P1467" i="10"/>
  <c r="P1116" i="10"/>
  <c r="M383" i="10"/>
  <c r="M377" i="10"/>
  <c r="P377" i="10" s="1"/>
  <c r="M803" i="10"/>
  <c r="P803" i="10" s="1"/>
  <c r="M1490" i="10"/>
  <c r="P1490" i="10" s="1"/>
  <c r="P1322" i="10"/>
  <c r="M1291" i="10"/>
  <c r="P1291" i="10" s="1"/>
  <c r="M1275" i="10"/>
  <c r="P1275" i="10" s="1"/>
  <c r="P1255" i="10"/>
  <c r="M1248" i="10"/>
  <c r="P1248" i="10" s="1"/>
  <c r="M1238" i="10"/>
  <c r="P1238" i="10" s="1"/>
  <c r="M1210" i="10"/>
  <c r="P1210" i="10" s="1"/>
  <c r="F1208" i="1" s="1"/>
  <c r="P1207" i="10"/>
  <c r="F1205" i="1" s="1"/>
  <c r="P1191" i="10"/>
  <c r="F1189" i="1" s="1"/>
  <c r="P1172" i="10"/>
  <c r="P1129" i="10"/>
  <c r="F1127" i="1" s="1"/>
  <c r="P1109" i="10"/>
  <c r="M1096" i="10"/>
  <c r="P1096" i="10" s="1"/>
  <c r="P1084" i="10"/>
  <c r="F1082" i="1" s="1"/>
  <c r="P1080" i="10"/>
  <c r="P1042" i="10"/>
  <c r="F1040" i="1" s="1"/>
  <c r="M1018" i="10"/>
  <c r="P1018" i="10" s="1"/>
  <c r="P971" i="10"/>
  <c r="M404" i="10"/>
  <c r="P404" i="10" s="1"/>
  <c r="M422" i="10"/>
  <c r="P422" i="10" s="1"/>
  <c r="M428" i="10"/>
  <c r="P428" i="10" s="1"/>
  <c r="F429" i="1" s="1"/>
  <c r="P443" i="10"/>
  <c r="P459" i="10"/>
  <c r="P479" i="10"/>
  <c r="P491" i="10"/>
  <c r="F492" i="1" s="1"/>
  <c r="M511" i="10"/>
  <c r="P511" i="10" s="1"/>
  <c r="M902" i="10"/>
  <c r="P902" i="10" s="1"/>
  <c r="M910" i="10"/>
  <c r="P910" i="10" s="1"/>
  <c r="M918" i="10"/>
  <c r="P918" i="10" s="1"/>
  <c r="F917" i="1" s="1"/>
  <c r="P927" i="10"/>
  <c r="P934" i="10"/>
  <c r="P942" i="10"/>
  <c r="P957" i="10"/>
  <c r="P666" i="10"/>
  <c r="P674" i="10"/>
  <c r="P697" i="10"/>
  <c r="P712" i="10"/>
  <c r="Q637" i="9"/>
  <c r="H638" i="1" s="1"/>
  <c r="Q7" i="9"/>
  <c r="H8" i="1" s="1"/>
  <c r="Q627" i="9"/>
  <c r="H628" i="1" s="1"/>
  <c r="Q927" i="9"/>
  <c r="H926" i="1" s="1"/>
  <c r="Q944" i="9"/>
  <c r="H943" i="1" s="1"/>
  <c r="Q236" i="9"/>
  <c r="H237" i="1" s="1"/>
  <c r="Q621" i="9"/>
  <c r="H622" i="1" s="1"/>
  <c r="Q595" i="9"/>
  <c r="H596" i="1" s="1"/>
  <c r="Q373" i="9"/>
  <c r="H374" i="1" s="1"/>
  <c r="Q1109" i="9"/>
  <c r="H1107" i="1" s="1"/>
  <c r="Q350" i="9"/>
  <c r="H351" i="1" s="1"/>
  <c r="Q746" i="9"/>
  <c r="H746" i="1" s="1"/>
  <c r="Q138" i="9"/>
  <c r="H139" i="1" s="1"/>
  <c r="Q1475" i="9"/>
  <c r="H1470" i="1" s="1"/>
  <c r="Q557" i="9"/>
  <c r="H558" i="1" s="1"/>
  <c r="Q47" i="9"/>
  <c r="H48" i="1" s="1"/>
  <c r="Q1196" i="9"/>
  <c r="H1194" i="1" s="1"/>
  <c r="Q497" i="9"/>
  <c r="H498" i="1" s="1"/>
  <c r="Q1172" i="9"/>
  <c r="H1170" i="1" s="1"/>
  <c r="Q1018" i="9"/>
  <c r="H1016" i="1" s="1"/>
  <c r="Q1042" i="9"/>
  <c r="H1040" i="1" s="1"/>
  <c r="Q1237" i="9"/>
  <c r="H1235" i="1" s="1"/>
  <c r="Q167" i="9"/>
  <c r="H168" i="1" s="1"/>
  <c r="Q1183" i="9"/>
  <c r="H1181" i="1" s="1"/>
  <c r="Q819" i="9"/>
  <c r="H819" i="1" s="1"/>
  <c r="Q1078" i="9"/>
  <c r="H1076" i="1" s="1"/>
  <c r="Q1239" i="9"/>
  <c r="H1237" i="1" s="1"/>
  <c r="Q521" i="9"/>
  <c r="H522" i="1" s="1"/>
  <c r="Q527" i="9"/>
  <c r="H528" i="1" s="1"/>
  <c r="Q1387" i="9"/>
  <c r="H1383" i="1" s="1"/>
  <c r="Q1391" i="9"/>
  <c r="H1387" i="1" s="1"/>
  <c r="Q605" i="9"/>
  <c r="H606" i="1" s="1"/>
  <c r="Q611" i="9"/>
  <c r="H612" i="1" s="1"/>
  <c r="Q1229" i="9"/>
  <c r="H1227" i="1" s="1"/>
  <c r="Q1247" i="9"/>
  <c r="H1245" i="1" s="1"/>
  <c r="Q1106" i="9"/>
  <c r="H1104" i="1" s="1"/>
  <c r="Q274" i="9"/>
  <c r="H275" i="1" s="1"/>
  <c r="Q286" i="9"/>
  <c r="H287" i="1" s="1"/>
  <c r="Q308" i="9"/>
  <c r="H309" i="1" s="1"/>
  <c r="Q329" i="9"/>
  <c r="H330" i="1" s="1"/>
  <c r="Q710" i="9"/>
  <c r="H711" i="1" s="1"/>
  <c r="Q272" i="9"/>
  <c r="H273" i="1" s="1"/>
  <c r="Q676" i="9"/>
  <c r="H677" i="1" s="1"/>
  <c r="Q1091" i="9"/>
  <c r="H1089" i="1" s="1"/>
  <c r="Q1248" i="9"/>
  <c r="H1246" i="1" s="1"/>
  <c r="Q1130" i="9"/>
  <c r="H1128" i="1" s="1"/>
  <c r="Q506" i="9"/>
  <c r="H507" i="1" s="1"/>
  <c r="Q1261" i="9"/>
  <c r="H1259" i="1" s="1"/>
  <c r="Q826" i="9"/>
  <c r="H826" i="1" s="1"/>
  <c r="Q885" i="9"/>
  <c r="H885" i="1" s="1"/>
  <c r="Q68" i="9"/>
  <c r="H69" i="1" s="1"/>
  <c r="Q1096" i="9"/>
  <c r="H1094" i="1" s="1"/>
  <c r="Q517" i="9"/>
  <c r="H518" i="1" s="1"/>
  <c r="Q1488" i="9"/>
  <c r="H1483" i="1" s="1"/>
  <c r="Q591" i="9"/>
  <c r="H592" i="1" s="1"/>
  <c r="Q894" i="9"/>
  <c r="H894" i="1" s="1"/>
  <c r="Q1062" i="9"/>
  <c r="H1060" i="1" s="1"/>
  <c r="Q657" i="9"/>
  <c r="H658" i="1" s="1"/>
  <c r="Q721" i="9"/>
  <c r="H721" i="1" s="1"/>
  <c r="Q743" i="9"/>
  <c r="H743" i="1" s="1"/>
  <c r="Q1102" i="9"/>
  <c r="H1100" i="1" s="1"/>
  <c r="Q485" i="9"/>
  <c r="H486" i="1" s="1"/>
  <c r="Q827" i="9"/>
  <c r="H827" i="1" s="1"/>
  <c r="Q1412" i="9"/>
  <c r="H1408" i="1" s="1"/>
  <c r="Q229" i="9"/>
  <c r="H230" i="1" s="1"/>
  <c r="Q88" i="9"/>
  <c r="H89" i="1" s="1"/>
  <c r="Q948" i="9"/>
  <c r="H947" i="1" s="1"/>
  <c r="Q632" i="9"/>
  <c r="H633" i="1" s="1"/>
  <c r="Q157" i="9"/>
  <c r="H158" i="1" s="1"/>
  <c r="Q874" i="9"/>
  <c r="H874" i="1" s="1"/>
  <c r="Q1220" i="9"/>
  <c r="H1218" i="1" s="1"/>
  <c r="Q1079" i="9"/>
  <c r="H1077" i="1" s="1"/>
  <c r="Q208" i="9"/>
  <c r="H209" i="1" s="1"/>
  <c r="Q770" i="9"/>
  <c r="H770" i="1" s="1"/>
  <c r="Q175" i="9"/>
  <c r="H176" i="1" s="1"/>
  <c r="Q1038" i="9"/>
  <c r="H1036" i="1" s="1"/>
  <c r="Q575" i="9"/>
  <c r="H576" i="1" s="1"/>
  <c r="Q141" i="9"/>
  <c r="H142" i="1" s="1"/>
  <c r="Q602" i="9"/>
  <c r="H603" i="1" s="1"/>
  <c r="Q454" i="9"/>
  <c r="H455" i="1" s="1"/>
  <c r="Q1211" i="9"/>
  <c r="H1209" i="1" s="1"/>
  <c r="Q391" i="9"/>
  <c r="H392" i="1" s="1"/>
  <c r="Q929" i="9"/>
  <c r="H928" i="1" s="1"/>
  <c r="Q1435" i="9"/>
  <c r="H1430" i="1" s="1"/>
  <c r="Q653" i="9"/>
  <c r="H654" i="1" s="1"/>
  <c r="Q634" i="9"/>
  <c r="H635" i="1" s="1"/>
  <c r="Q152" i="9"/>
  <c r="H153" i="1" s="1"/>
  <c r="Q190" i="9"/>
  <c r="H191" i="1" s="1"/>
  <c r="Q895" i="9"/>
  <c r="H895" i="1" s="1"/>
  <c r="Q490" i="9"/>
  <c r="H491" i="1" s="1"/>
  <c r="Q180" i="9"/>
  <c r="H181" i="1" s="1"/>
  <c r="Q812" i="9"/>
  <c r="H812" i="1" s="1"/>
  <c r="Q240" i="9"/>
  <c r="H241" i="1" s="1"/>
  <c r="Q23" i="9"/>
  <c r="H24" i="1" s="1"/>
  <c r="Q261" i="9"/>
  <c r="H262" i="1" s="1"/>
  <c r="Q1291" i="9"/>
  <c r="H1289" i="1" s="1"/>
  <c r="Q1019" i="9"/>
  <c r="H1017" i="1" s="1"/>
  <c r="Q1076" i="9"/>
  <c r="H1074" i="1" s="1"/>
  <c r="Q949" i="9"/>
  <c r="H948" i="1" s="1"/>
  <c r="Q356" i="9"/>
  <c r="H357" i="1" s="1"/>
  <c r="Q300" i="9"/>
  <c r="H301" i="1" s="1"/>
  <c r="Q160" i="9"/>
  <c r="H161" i="1" s="1"/>
  <c r="Q178" i="9"/>
  <c r="H179" i="1" s="1"/>
  <c r="Q851" i="9"/>
  <c r="H851" i="1" s="1"/>
  <c r="Q1030" i="9"/>
  <c r="H1028" i="1" s="1"/>
  <c r="Q511" i="9"/>
  <c r="H512" i="1" s="1"/>
  <c r="Q535" i="9"/>
  <c r="H536" i="1" s="1"/>
  <c r="Q365" i="9"/>
  <c r="H366" i="1" s="1"/>
  <c r="Q425" i="9"/>
  <c r="H426" i="1" s="1"/>
  <c r="Q669" i="9"/>
  <c r="H670" i="1" s="1"/>
  <c r="Q1290" i="9"/>
  <c r="H1288" i="1" s="1"/>
  <c r="Q1268" i="9"/>
  <c r="H1266" i="1" s="1"/>
  <c r="Q713" i="9"/>
  <c r="H714" i="1" s="1"/>
  <c r="Q1135" i="9"/>
  <c r="H1133" i="1" s="1"/>
  <c r="Q815" i="9"/>
  <c r="H815" i="1" s="1"/>
  <c r="Q480" i="9"/>
  <c r="H481" i="1" s="1"/>
  <c r="Q1201" i="9"/>
  <c r="H1199" i="1" s="1"/>
  <c r="Q1159" i="9"/>
  <c r="H1157" i="1" s="1"/>
  <c r="Q570" i="9"/>
  <c r="H571" i="1" s="1"/>
  <c r="Q456" i="9"/>
  <c r="H457" i="1" s="1"/>
  <c r="Q796" i="9"/>
  <c r="H796" i="1" s="1"/>
  <c r="Q221" i="9"/>
  <c r="H222" i="1" s="1"/>
  <c r="Q1473" i="9"/>
  <c r="H1468" i="1" s="1"/>
  <c r="Q1150" i="9"/>
  <c r="H1148" i="1" s="1"/>
  <c r="Q1139" i="9"/>
  <c r="H1137" i="1" s="1"/>
  <c r="Q998" i="9"/>
  <c r="H996" i="1" s="1"/>
  <c r="Q1077" i="9"/>
  <c r="H1075" i="1" s="1"/>
  <c r="Q532" i="9"/>
  <c r="H533" i="1" s="1"/>
  <c r="Q131" i="9"/>
  <c r="H132" i="1" s="1"/>
  <c r="Q847" i="9"/>
  <c r="H847" i="1" s="1"/>
  <c r="Q808" i="9"/>
  <c r="H808" i="1" s="1"/>
  <c r="Q1234" i="9"/>
  <c r="H1232" i="1" s="1"/>
  <c r="Q882" i="9"/>
  <c r="H882" i="1" s="1"/>
  <c r="Q748" i="9"/>
  <c r="H748" i="1" s="1"/>
  <c r="Q792" i="9"/>
  <c r="H792" i="1" s="1"/>
  <c r="Q817" i="9"/>
  <c r="H817" i="1" s="1"/>
  <c r="Q1124" i="9"/>
  <c r="H1122" i="1" s="1"/>
  <c r="Q954" i="9"/>
  <c r="H953" i="1" s="1"/>
  <c r="Q487" i="9"/>
  <c r="H488" i="1" s="1"/>
  <c r="Q1127" i="9"/>
  <c r="H1125" i="1" s="1"/>
  <c r="Q787" i="9"/>
  <c r="H787" i="1" s="1"/>
  <c r="Q394" i="9"/>
  <c r="H395" i="1" s="1"/>
  <c r="Q1043" i="9"/>
  <c r="H1041" i="1" s="1"/>
  <c r="Q448" i="9"/>
  <c r="H449" i="1" s="1"/>
  <c r="Q734" i="9"/>
  <c r="H734" i="1" s="1"/>
  <c r="Q574" i="9"/>
  <c r="H575" i="1" s="1"/>
  <c r="Q766" i="9"/>
  <c r="H766" i="1" s="1"/>
  <c r="Q407" i="9"/>
  <c r="H408" i="1" s="1"/>
  <c r="Q784" i="9"/>
  <c r="H784" i="1" s="1"/>
  <c r="Q769" i="9"/>
  <c r="H769" i="1" s="1"/>
  <c r="Q622" i="9"/>
  <c r="H623" i="1" s="1"/>
  <c r="Q1071" i="9"/>
  <c r="H1069" i="1" s="1"/>
  <c r="Q421" i="9"/>
  <c r="H422" i="1" s="1"/>
  <c r="Q495" i="9"/>
  <c r="H496" i="1" s="1"/>
  <c r="Q614" i="9"/>
  <c r="H615" i="1" s="1"/>
  <c r="Q689" i="9"/>
  <c r="H690" i="1" s="1"/>
  <c r="Q1313" i="9"/>
  <c r="H1311" i="1" s="1"/>
  <c r="Q1274" i="9"/>
  <c r="H1272" i="1" s="1"/>
  <c r="Q1267" i="9"/>
  <c r="H1265" i="1" s="1"/>
  <c r="Q297" i="9"/>
  <c r="H298" i="1" s="1"/>
  <c r="Q873" i="9"/>
  <c r="H873" i="1" s="1"/>
  <c r="Q958" i="9"/>
  <c r="H957" i="1" s="1"/>
  <c r="Q707" i="9"/>
  <c r="H708" i="1" s="1"/>
  <c r="Q747" i="9"/>
  <c r="H747" i="1" s="1"/>
  <c r="Q1249" i="9"/>
  <c r="H1247" i="1" s="1"/>
  <c r="Q732" i="9"/>
  <c r="H732" i="1" s="1"/>
  <c r="Q947" i="9"/>
  <c r="H946" i="1" s="1"/>
  <c r="Q513" i="9"/>
  <c r="H514" i="1" s="1"/>
  <c r="Q397" i="9"/>
  <c r="H398" i="1" s="1"/>
  <c r="Q550" i="9"/>
  <c r="H551" i="1" s="1"/>
  <c r="Q1389" i="9"/>
  <c r="H1385" i="1" s="1"/>
  <c r="Q1395" i="9"/>
  <c r="H1391" i="1" s="1"/>
  <c r="Q133" i="9"/>
  <c r="H134" i="1" s="1"/>
  <c r="Q71" i="9"/>
  <c r="H72" i="1" s="1"/>
  <c r="Q1120" i="9"/>
  <c r="H1118" i="1" s="1"/>
  <c r="Q1174" i="9"/>
  <c r="H1172" i="1" s="1"/>
  <c r="Q102" i="9"/>
  <c r="H103" i="1" s="1"/>
  <c r="Q289" i="9"/>
  <c r="H290" i="1" s="1"/>
  <c r="Q778" i="9"/>
  <c r="H778" i="1" s="1"/>
  <c r="Q800" i="9"/>
  <c r="H800" i="1" s="1"/>
  <c r="Q1004" i="9"/>
  <c r="H1002" i="1" s="1"/>
  <c r="Q1258" i="9"/>
  <c r="H1256" i="1" s="1"/>
  <c r="Q904" i="9"/>
  <c r="H903" i="1" s="1"/>
  <c r="Q921" i="9"/>
  <c r="H920" i="1" s="1"/>
  <c r="Q785" i="9"/>
  <c r="H785" i="1" s="1"/>
  <c r="Q946" i="9"/>
  <c r="H945" i="1" s="1"/>
  <c r="Q738" i="9"/>
  <c r="H738" i="1" s="1"/>
  <c r="Q756" i="9"/>
  <c r="H756" i="1" s="1"/>
  <c r="Q872" i="9"/>
  <c r="H872" i="1" s="1"/>
  <c r="N1226" i="9"/>
  <c r="Q1226" i="9" s="1"/>
  <c r="H1224" i="1" s="1"/>
  <c r="Q888" i="9"/>
  <c r="H888" i="1" s="1"/>
  <c r="Q959" i="9"/>
  <c r="H958" i="1" s="1"/>
  <c r="Q737" i="9"/>
  <c r="H737" i="1" s="1"/>
  <c r="Q644" i="9"/>
  <c r="H645" i="1" s="1"/>
  <c r="Q803" i="9"/>
  <c r="H803" i="1" s="1"/>
  <c r="Q731" i="9"/>
  <c r="H731" i="1" s="1"/>
  <c r="Q146" i="9"/>
  <c r="H147" i="1" s="1"/>
  <c r="Q582" i="9"/>
  <c r="H583" i="1" s="1"/>
  <c r="Q889" i="9"/>
  <c r="H889" i="1" s="1"/>
  <c r="Q1293" i="9"/>
  <c r="H1291" i="1" s="1"/>
  <c r="Q24" i="9"/>
  <c r="H25" i="1" s="1"/>
  <c r="Q432" i="9"/>
  <c r="H433" i="1" s="1"/>
  <c r="Q830" i="9"/>
  <c r="H830" i="1" s="1"/>
  <c r="Q590" i="9"/>
  <c r="H591" i="1" s="1"/>
  <c r="Q700" i="9"/>
  <c r="H701" i="1" s="1"/>
  <c r="Q810" i="9"/>
  <c r="H810" i="1" s="1"/>
  <c r="Q273" i="9"/>
  <c r="H274" i="1" s="1"/>
  <c r="Q369" i="9"/>
  <c r="H370" i="1" s="1"/>
  <c r="Q1145" i="9"/>
  <c r="H1143" i="1" s="1"/>
  <c r="Q1262" i="9"/>
  <c r="H1260" i="1" s="1"/>
  <c r="Q504" i="9"/>
  <c r="H505" i="1" s="1"/>
  <c r="Q292" i="9"/>
  <c r="H293" i="1" s="1"/>
  <c r="Q310" i="9"/>
  <c r="H311" i="1" s="1"/>
  <c r="Q537" i="9"/>
  <c r="H538" i="1" s="1"/>
  <c r="Q843" i="9"/>
  <c r="H843" i="1" s="1"/>
  <c r="Q1126" i="9"/>
  <c r="H1124" i="1" s="1"/>
  <c r="Q890" i="9"/>
  <c r="H890" i="1" s="1"/>
  <c r="Q835" i="9"/>
  <c r="H835" i="1" s="1"/>
  <c r="Q1236" i="9"/>
  <c r="H1234" i="1" s="1"/>
  <c r="Q246" i="9"/>
  <c r="H247" i="1" s="1"/>
  <c r="Q857" i="9"/>
  <c r="H857" i="1" s="1"/>
  <c r="Q742" i="9"/>
  <c r="H742" i="1" s="1"/>
  <c r="Q937" i="9"/>
  <c r="H936" i="1" s="1"/>
  <c r="Q1198" i="9"/>
  <c r="H1196" i="1" s="1"/>
  <c r="Q194" i="9"/>
  <c r="H195" i="1" s="1"/>
  <c r="Q1027" i="9"/>
  <c r="H1025" i="1" s="1"/>
  <c r="Q779" i="9"/>
  <c r="H779" i="1" s="1"/>
  <c r="Q1084" i="9"/>
  <c r="H1082" i="1" s="1"/>
  <c r="Q683" i="9"/>
  <c r="H684" i="1" s="1"/>
  <c r="Q1154" i="9"/>
  <c r="H1152" i="1" s="1"/>
  <c r="Q1123" i="9"/>
  <c r="H1121" i="1" s="1"/>
  <c r="Q952" i="9"/>
  <c r="H951" i="1" s="1"/>
  <c r="Q859" i="9"/>
  <c r="H859" i="1" s="1"/>
  <c r="Q147" i="9"/>
  <c r="H148" i="1" s="1"/>
  <c r="N789" i="9"/>
  <c r="Q789" i="9" s="1"/>
  <c r="H789" i="1" s="1"/>
  <c r="Q881" i="9"/>
  <c r="H881" i="1" s="1"/>
  <c r="Q749" i="9"/>
  <c r="H749" i="1" s="1"/>
  <c r="Q870" i="9"/>
  <c r="H870" i="1" s="1"/>
  <c r="Q1420" i="9"/>
  <c r="H1416" i="1" s="1"/>
  <c r="Q413" i="9"/>
  <c r="H414" i="1" s="1"/>
  <c r="Q794" i="9"/>
  <c r="H794" i="1" s="1"/>
  <c r="Q667" i="9"/>
  <c r="H668" i="1" s="1"/>
  <c r="Q925" i="9"/>
  <c r="H924" i="1" s="1"/>
  <c r="Q492" i="9"/>
  <c r="H493" i="1" s="1"/>
  <c r="Q762" i="9"/>
  <c r="H762" i="1" s="1"/>
  <c r="Q1419" i="9"/>
  <c r="H1415" i="1" s="1"/>
  <c r="Q469" i="9"/>
  <c r="H470" i="1" s="1"/>
  <c r="Q754" i="9"/>
  <c r="H754" i="1" s="1"/>
  <c r="Q401" i="9"/>
  <c r="H402" i="1" s="1"/>
  <c r="Q726" i="9"/>
  <c r="H726" i="1" s="1"/>
  <c r="Q1436" i="9"/>
  <c r="H1431" i="1" s="1"/>
  <c r="Q725" i="9"/>
  <c r="H725" i="1" s="1"/>
  <c r="Q453" i="9"/>
  <c r="H454" i="1" s="1"/>
  <c r="Q648" i="9"/>
  <c r="H649" i="1" s="1"/>
  <c r="Q723" i="9"/>
  <c r="H723" i="1" s="1"/>
  <c r="Q559" i="9"/>
  <c r="H560" i="1" s="1"/>
  <c r="Q1214" i="9"/>
  <c r="H1212" i="1" s="1"/>
  <c r="Q211" i="9"/>
  <c r="H212" i="1" s="1"/>
  <c r="Q639" i="9"/>
  <c r="H640" i="1" s="1"/>
  <c r="Q1164" i="9"/>
  <c r="H1162" i="1" s="1"/>
  <c r="Q367" i="9"/>
  <c r="H368" i="1" s="1"/>
  <c r="Q1003" i="9"/>
  <c r="H1001" i="1" s="1"/>
  <c r="Q860" i="9"/>
  <c r="H860" i="1" s="1"/>
  <c r="Q360" i="9"/>
  <c r="H361" i="1" s="1"/>
  <c r="Q706" i="9"/>
  <c r="H707" i="1" s="1"/>
  <c r="Q822" i="9"/>
  <c r="H822" i="1" s="1"/>
  <c r="Q841" i="9"/>
  <c r="H841" i="1" s="1"/>
  <c r="Q1427" i="9"/>
  <c r="H1422" i="1" s="1"/>
  <c r="Q460" i="9"/>
  <c r="H461" i="1" s="1"/>
  <c r="Q149" i="9"/>
  <c r="H150" i="1" s="1"/>
  <c r="Q1143" i="9"/>
  <c r="H1141" i="1" s="1"/>
  <c r="Q1204" i="9"/>
  <c r="H1202" i="1" s="1"/>
  <c r="Q750" i="9"/>
  <c r="H750" i="1" s="1"/>
  <c r="Q1032" i="9"/>
  <c r="H1030" i="1" s="1"/>
  <c r="Q375" i="9"/>
  <c r="H376" i="1" s="1"/>
  <c r="Q1449" i="9"/>
  <c r="H1444" i="1" s="1"/>
  <c r="Q386" i="9"/>
  <c r="H387" i="1" s="1"/>
  <c r="Q1137" i="9"/>
  <c r="H1135" i="1" s="1"/>
  <c r="N458" i="9"/>
  <c r="Q458" i="9" s="1"/>
  <c r="H459" i="1" s="1"/>
  <c r="Q137" i="9"/>
  <c r="H138" i="1" s="1"/>
  <c r="Q811" i="9"/>
  <c r="H811" i="1" s="1"/>
  <c r="Q616" i="9"/>
  <c r="H617" i="1" s="1"/>
  <c r="Q39" i="9"/>
  <c r="H40" i="1" s="1"/>
  <c r="Q419" i="9"/>
  <c r="H420" i="1" s="1"/>
  <c r="Q543" i="9"/>
  <c r="H544" i="1" s="1"/>
  <c r="Q910" i="9"/>
  <c r="H909" i="1" s="1"/>
  <c r="Q773" i="9"/>
  <c r="H773" i="1" s="1"/>
  <c r="Q184" i="9"/>
  <c r="H185" i="1" s="1"/>
  <c r="Q1098" i="9"/>
  <c r="H1096" i="1" s="1"/>
  <c r="Q409" i="9"/>
  <c r="H410" i="1" s="1"/>
  <c r="Q951" i="9"/>
  <c r="H950" i="1" s="1"/>
  <c r="Q930" i="9"/>
  <c r="H929" i="1" s="1"/>
  <c r="Q903" i="9"/>
  <c r="H902" i="1" s="1"/>
  <c r="Q987" i="9"/>
  <c r="H985" i="1" s="1"/>
  <c r="Q488" i="9"/>
  <c r="H489" i="1" s="1"/>
  <c r="Q598" i="9"/>
  <c r="H599" i="1" s="1"/>
  <c r="Q437" i="9"/>
  <c r="H438" i="1" s="1"/>
  <c r="Q15" i="9"/>
  <c r="H16" i="1" s="1"/>
  <c r="Q886" i="9"/>
  <c r="H886" i="1" s="1"/>
  <c r="Q380" i="9"/>
  <c r="H381" i="1" s="1"/>
  <c r="Q18" i="9"/>
  <c r="H19" i="1" s="1"/>
  <c r="Q279" i="9"/>
  <c r="H280" i="1" s="1"/>
  <c r="Q265" i="9"/>
  <c r="H266" i="1" s="1"/>
  <c r="Q440" i="9"/>
  <c r="H441" i="1" s="1"/>
  <c r="Q755" i="9"/>
  <c r="H755" i="1" s="1"/>
  <c r="Q691" i="9"/>
  <c r="H692" i="1" s="1"/>
  <c r="Q825" i="9"/>
  <c r="H825" i="1" s="1"/>
  <c r="Q685" i="9"/>
  <c r="H686" i="1" s="1"/>
  <c r="Q673" i="9"/>
  <c r="H674" i="1" s="1"/>
  <c r="Q151" i="9"/>
  <c r="H152" i="1" s="1"/>
  <c r="N450" i="9"/>
  <c r="Q450" i="9" s="1"/>
  <c r="H451" i="1" s="1"/>
  <c r="N684" i="9"/>
  <c r="Q684" i="9" s="1"/>
  <c r="H685" i="1" s="1"/>
  <c r="Q385" i="9"/>
  <c r="H386" i="1" s="1"/>
  <c r="Q844" i="9"/>
  <c r="H844" i="1" s="1"/>
  <c r="Q745" i="9"/>
  <c r="H745" i="1" s="1"/>
  <c r="Q693" i="9"/>
  <c r="H694" i="1" s="1"/>
  <c r="Q283" i="9"/>
  <c r="H284" i="1" s="1"/>
  <c r="Q1405" i="9"/>
  <c r="H1401" i="1" s="1"/>
  <c r="Q526" i="9"/>
  <c r="H527" i="1" s="1"/>
  <c r="Q370" i="9"/>
  <c r="H371" i="1" s="1"/>
  <c r="Q1474" i="9"/>
  <c r="H1469" i="1" s="1"/>
  <c r="Q484" i="9"/>
  <c r="H485" i="1" s="1"/>
  <c r="Q1408" i="9"/>
  <c r="H1404" i="1" s="1"/>
  <c r="Q372" i="9"/>
  <c r="H373" i="1" s="1"/>
  <c r="Q1415" i="9"/>
  <c r="H1411" i="1" s="1"/>
  <c r="Q1215" i="9"/>
  <c r="H1213" i="1" s="1"/>
  <c r="Q31" i="9"/>
  <c r="H32" i="1" s="1"/>
  <c r="Q579" i="9"/>
  <c r="H580" i="1" s="1"/>
  <c r="Q1171" i="9"/>
  <c r="H1169" i="1" s="1"/>
  <c r="Q382" i="9"/>
  <c r="H383" i="1" s="1"/>
  <c r="Q1277" i="9"/>
  <c r="H1275" i="1" s="1"/>
  <c r="Q22" i="9"/>
  <c r="H23" i="1" s="1"/>
  <c r="Q117" i="9"/>
  <c r="H118" i="1" s="1"/>
  <c r="Q116" i="9"/>
  <c r="H117" i="1" s="1"/>
  <c r="Q849" i="9"/>
  <c r="H849" i="1" s="1"/>
  <c r="Q355" i="9"/>
  <c r="H356" i="1" s="1"/>
  <c r="Q1140" i="9"/>
  <c r="H1138" i="1" s="1"/>
  <c r="Q444" i="9"/>
  <c r="H445" i="1" s="1"/>
  <c r="Q1466" i="9"/>
  <c r="H1461" i="1" s="1"/>
  <c r="Q618" i="9"/>
  <c r="H619" i="1" s="1"/>
  <c r="N658" i="9"/>
  <c r="Q658" i="9" s="1"/>
  <c r="H659" i="1" s="1"/>
  <c r="Q1482" i="9"/>
  <c r="H1477" i="1" s="1"/>
  <c r="Q866" i="9"/>
  <c r="H866" i="1" s="1"/>
  <c r="Q906" i="9"/>
  <c r="H905" i="1" s="1"/>
  <c r="Q1407" i="9"/>
  <c r="H1403" i="1" s="1"/>
  <c r="Q130" i="9"/>
  <c r="H131" i="1" s="1"/>
  <c r="Q799" i="9"/>
  <c r="H799" i="1" s="1"/>
  <c r="Q638" i="9"/>
  <c r="H639" i="1" s="1"/>
  <c r="Q563" i="9"/>
  <c r="H564" i="1" s="1"/>
  <c r="Q1416" i="9"/>
  <c r="H1412" i="1" s="1"/>
  <c r="Q926" i="9"/>
  <c r="H925" i="1" s="1"/>
  <c r="Q264" i="9"/>
  <c r="H265" i="1" s="1"/>
  <c r="Q917" i="9"/>
  <c r="H916" i="1" s="1"/>
  <c r="Q1158" i="9"/>
  <c r="H1156" i="1" s="1"/>
  <c r="Q1039" i="9"/>
  <c r="H1037" i="1" s="1"/>
  <c r="Q30" i="9"/>
  <c r="H31" i="1" s="1"/>
  <c r="Q121" i="9"/>
  <c r="H122" i="1" s="1"/>
  <c r="Q203" i="9"/>
  <c r="H204" i="1" s="1"/>
  <c r="Q519" i="9"/>
  <c r="H520" i="1" s="1"/>
  <c r="Q1067" i="9"/>
  <c r="H1065" i="1" s="1"/>
  <c r="Q10" i="9"/>
  <c r="H11" i="1" s="1"/>
  <c r="Q214" i="9"/>
  <c r="H215" i="1" s="1"/>
  <c r="Q833" i="9"/>
  <c r="H833" i="1" s="1"/>
  <c r="Q699" i="9"/>
  <c r="H700" i="1" s="1"/>
  <c r="Q148" i="9"/>
  <c r="H149" i="1" s="1"/>
  <c r="Q1392" i="9"/>
  <c r="H1388" i="1" s="1"/>
  <c r="N348" i="9"/>
  <c r="Q348" i="9" s="1"/>
  <c r="H349" i="1" s="1"/>
  <c r="Q1200" i="9"/>
  <c r="H1198" i="1" s="1"/>
  <c r="Q1257" i="9"/>
  <c r="H1255" i="1" s="1"/>
  <c r="Q256" i="9"/>
  <c r="H257" i="1" s="1"/>
  <c r="Q445" i="9"/>
  <c r="H446" i="1" s="1"/>
  <c r="Q468" i="9"/>
  <c r="H469" i="1" s="1"/>
  <c r="Q739" i="9"/>
  <c r="H739" i="1" s="1"/>
  <c r="Q314" i="9"/>
  <c r="H315" i="1" s="1"/>
  <c r="Q846" i="9"/>
  <c r="H846" i="1" s="1"/>
  <c r="N90" i="9"/>
  <c r="Q90" i="9" s="1"/>
  <c r="H91" i="1" s="1"/>
  <c r="Q461" i="9"/>
  <c r="H462" i="1" s="1"/>
  <c r="Q842" i="9"/>
  <c r="H842" i="1" s="1"/>
  <c r="Q584" i="9"/>
  <c r="H585" i="1" s="1"/>
  <c r="Q512" i="9"/>
  <c r="H513" i="1" s="1"/>
  <c r="Q924" i="9"/>
  <c r="H923" i="1" s="1"/>
  <c r="Q260" i="9"/>
  <c r="H261" i="1" s="1"/>
  <c r="Q777" i="9"/>
  <c r="H777" i="1" s="1"/>
  <c r="Q347" i="9"/>
  <c r="H348" i="1" s="1"/>
  <c r="Q956" i="9"/>
  <c r="H955" i="1" s="1"/>
  <c r="Q496" i="9"/>
  <c r="H497" i="1" s="1"/>
  <c r="Q1168" i="9"/>
  <c r="H1166" i="1" s="1"/>
  <c r="Q84" i="9"/>
  <c r="H85" i="1" s="1"/>
  <c r="Q1068" i="9"/>
  <c r="H1066" i="1" s="1"/>
  <c r="Q1275" i="9"/>
  <c r="H1273" i="1" s="1"/>
  <c r="Q416" i="9"/>
  <c r="H417" i="1" s="1"/>
  <c r="Q544" i="9"/>
  <c r="H545" i="1" s="1"/>
  <c r="N262" i="9"/>
  <c r="Q262" i="9" s="1"/>
  <c r="H263" i="1" s="1"/>
  <c r="N624" i="9"/>
  <c r="Q624" i="9" s="1"/>
  <c r="H625" i="1" s="1"/>
  <c r="Q630" i="9"/>
  <c r="H631" i="1" s="1"/>
  <c r="Q768" i="9"/>
  <c r="H768" i="1" s="1"/>
  <c r="Q727" i="9"/>
  <c r="H727" i="1" s="1"/>
  <c r="Q508" i="9"/>
  <c r="H509" i="1" s="1"/>
  <c r="Q6" i="9"/>
  <c r="H7" i="1" s="1"/>
  <c r="Q804" i="9"/>
  <c r="H804" i="1" s="1"/>
  <c r="Q179" i="9"/>
  <c r="H180" i="1" s="1"/>
  <c r="Q528" i="9"/>
  <c r="H529" i="1" s="1"/>
  <c r="Q275" i="9"/>
  <c r="H276" i="1" s="1"/>
  <c r="Q1051" i="9"/>
  <c r="H1049" i="1" s="1"/>
  <c r="Q834" i="9"/>
  <c r="H834" i="1" s="1"/>
  <c r="Q814" i="9"/>
  <c r="H814" i="1" s="1"/>
  <c r="Q986" i="9"/>
  <c r="H984" i="1" s="1"/>
  <c r="Q127" i="9"/>
  <c r="H128" i="1" s="1"/>
  <c r="Q209" i="9"/>
  <c r="H210" i="1" s="1"/>
  <c r="N1468" i="9"/>
  <c r="Q1468" i="9" s="1"/>
  <c r="H1463" i="1" s="1"/>
  <c r="Q1283" i="9"/>
  <c r="H1281" i="1" s="1"/>
  <c r="Q14" i="9"/>
  <c r="H15" i="1" s="1"/>
  <c r="Q376" i="9"/>
  <c r="H377" i="1" s="1"/>
  <c r="Q381" i="9"/>
  <c r="H382" i="1" s="1"/>
  <c r="Q305" i="9"/>
  <c r="H306" i="1" s="1"/>
  <c r="Q753" i="9"/>
  <c r="H753" i="1" s="1"/>
  <c r="Q720" i="9"/>
  <c r="H720" i="1" s="1"/>
  <c r="Q383" i="9"/>
  <c r="H384" i="1" s="1"/>
  <c r="Q988" i="9"/>
  <c r="H986" i="1" s="1"/>
  <c r="Q268" i="9"/>
  <c r="H269" i="1" s="1"/>
  <c r="Q1440" i="9"/>
  <c r="H1435" i="1" s="1"/>
  <c r="Q914" i="9"/>
  <c r="H913" i="1" s="1"/>
  <c r="Q761" i="9"/>
  <c r="H761" i="1" s="1"/>
  <c r="Q941" i="9"/>
  <c r="H940" i="1" s="1"/>
  <c r="Q402" i="9"/>
  <c r="H403" i="1" s="1"/>
  <c r="Q1014" i="9"/>
  <c r="H1012" i="1" s="1"/>
  <c r="Q1423" i="9"/>
  <c r="H1419" i="1" s="1"/>
  <c r="Q920" i="9"/>
  <c r="H919" i="1" s="1"/>
  <c r="Q626" i="9"/>
  <c r="H627" i="1" s="1"/>
  <c r="Q546" i="9"/>
  <c r="H547" i="1" s="1"/>
  <c r="Q1442" i="9"/>
  <c r="H1437" i="1" s="1"/>
  <c r="Q1406" i="9"/>
  <c r="H1402" i="1" s="1"/>
  <c r="Q176" i="9"/>
  <c r="H177" i="1" s="1"/>
  <c r="Q586" i="9"/>
  <c r="H587" i="1" s="1"/>
  <c r="Q820" i="9"/>
  <c r="H820" i="1" s="1"/>
  <c r="Q235" i="9"/>
  <c r="H236" i="1" s="1"/>
  <c r="Q20" i="9"/>
  <c r="H21" i="1" s="1"/>
  <c r="Q876" i="9"/>
  <c r="H876" i="1" s="1"/>
  <c r="Q206" i="9"/>
  <c r="H207" i="1" s="1"/>
  <c r="N628" i="9"/>
  <c r="Q628" i="9" s="1"/>
  <c r="H629" i="1" s="1"/>
  <c r="Q1114" i="9"/>
  <c r="H1112" i="1" s="1"/>
  <c r="N1099" i="9"/>
  <c r="Q1099" i="9" s="1"/>
  <c r="H1097" i="1" s="1"/>
  <c r="N1240" i="9"/>
  <c r="Q1240" i="9" s="1"/>
  <c r="H1238" i="1" s="1"/>
  <c r="N29" i="9"/>
  <c r="Q29" i="9" s="1"/>
  <c r="H30" i="1" s="1"/>
  <c r="N649" i="9"/>
  <c r="Q649" i="9" s="1"/>
  <c r="H650" i="1" s="1"/>
  <c r="N114" i="9"/>
  <c r="Q114" i="9" s="1"/>
  <c r="H115" i="1" s="1"/>
  <c r="N569" i="9"/>
  <c r="Q569" i="9" s="1"/>
  <c r="H570" i="1" s="1"/>
  <c r="N210" i="9"/>
  <c r="Q210" i="9" s="1"/>
  <c r="H211" i="1" s="1"/>
  <c r="N322" i="9"/>
  <c r="Q322" i="9" s="1"/>
  <c r="H323" i="1" s="1"/>
  <c r="N1016" i="9"/>
  <c r="Q1016" i="9" s="1"/>
  <c r="H1014" i="1" s="1"/>
  <c r="N832" i="9"/>
  <c r="Q832" i="9" s="1"/>
  <c r="H832" i="1" s="1"/>
  <c r="N730" i="9"/>
  <c r="Q730" i="9" s="1"/>
  <c r="H730" i="1" s="1"/>
  <c r="Q716" i="9"/>
  <c r="H717" i="1" s="1"/>
  <c r="Q877" i="9"/>
  <c r="H877" i="1" s="1"/>
  <c r="Q158" i="9"/>
  <c r="H159" i="1" s="1"/>
  <c r="Q1398" i="9"/>
  <c r="H1394" i="1" s="1"/>
  <c r="Q878" i="9"/>
  <c r="H878" i="1" s="1"/>
  <c r="Q1046" i="9"/>
  <c r="H1044" i="1" s="1"/>
  <c r="Q1461" i="9"/>
  <c r="H1456" i="1" s="1"/>
  <c r="Q552" i="9"/>
  <c r="H553" i="1" s="1"/>
  <c r="Q884" i="9"/>
  <c r="H884" i="1" s="1"/>
  <c r="Q374" i="9"/>
  <c r="H375" i="1" s="1"/>
  <c r="Q1385" i="9"/>
  <c r="Q243" i="9"/>
  <c r="H244" i="1" s="1"/>
  <c r="Q728" i="9"/>
  <c r="H728" i="1" s="1"/>
  <c r="Q554" i="9"/>
  <c r="H555" i="1" s="1"/>
  <c r="Q539" i="9"/>
  <c r="H540" i="1" s="1"/>
  <c r="Q63" i="9"/>
  <c r="H64" i="1" s="1"/>
  <c r="Q204" i="9"/>
  <c r="H205" i="1" s="1"/>
  <c r="Q909" i="9"/>
  <c r="H908" i="1" s="1"/>
  <c r="Q1284" i="9"/>
  <c r="H1282" i="1" s="1"/>
  <c r="Q226" i="9"/>
  <c r="H227" i="1" s="1"/>
  <c r="Q1049" i="9"/>
  <c r="H1047" i="1" s="1"/>
  <c r="Q27" i="9"/>
  <c r="H28" i="1" s="1"/>
  <c r="Q955" i="9"/>
  <c r="H954" i="1" s="1"/>
  <c r="Q1396" i="9"/>
  <c r="H1392" i="1" s="1"/>
  <c r="Q809" i="9"/>
  <c r="H809" i="1" s="1"/>
  <c r="N1072" i="9"/>
  <c r="Q1072" i="9" s="1"/>
  <c r="H1070" i="1" s="1"/>
  <c r="N1271" i="9"/>
  <c r="Q1271" i="9" s="1"/>
  <c r="H1269" i="1" s="1"/>
  <c r="Q338" i="9"/>
  <c r="H339" i="1" s="1"/>
  <c r="N571" i="9"/>
  <c r="Q571" i="9" s="1"/>
  <c r="H572" i="1" s="1"/>
  <c r="Q1063" i="9"/>
  <c r="H1061" i="1" s="1"/>
  <c r="Q566" i="9"/>
  <c r="H567" i="1" s="1"/>
  <c r="N840" i="9"/>
  <c r="Q840" i="9" s="1"/>
  <c r="H840" i="1" s="1"/>
  <c r="Q481" i="9"/>
  <c r="H482" i="1" s="1"/>
  <c r="Q558" i="9"/>
  <c r="H559" i="1" s="1"/>
  <c r="Q315" i="9"/>
  <c r="H316" i="1" s="1"/>
  <c r="N161" i="9"/>
  <c r="Q161" i="9" s="1"/>
  <c r="H162" i="1" s="1"/>
  <c r="N12" i="9"/>
  <c r="Q12" i="9" s="1"/>
  <c r="H13" i="1" s="1"/>
  <c r="N818" i="9"/>
  <c r="Q818" i="9" s="1"/>
  <c r="H818" i="1" s="1"/>
  <c r="N871" i="9"/>
  <c r="Q871" i="9" s="1"/>
  <c r="H871" i="1" s="1"/>
  <c r="Q891" i="9"/>
  <c r="H891" i="1" s="1"/>
  <c r="Q123" i="9"/>
  <c r="H124" i="1" s="1"/>
  <c r="Q115" i="9"/>
  <c r="H116" i="1" s="1"/>
  <c r="Q323" i="9"/>
  <c r="H324" i="1" s="1"/>
  <c r="Q816" i="9"/>
  <c r="H816" i="1" s="1"/>
  <c r="Q724" i="9"/>
  <c r="H724" i="1" s="1"/>
  <c r="Q1186" i="9"/>
  <c r="H1184" i="1" s="1"/>
  <c r="Q1393" i="9"/>
  <c r="H1389" i="1" s="1"/>
  <c r="Q838" i="9"/>
  <c r="H838" i="1" s="1"/>
  <c r="Q103" i="9"/>
  <c r="H104" i="1" s="1"/>
  <c r="Q436" i="9"/>
  <c r="H437" i="1" s="1"/>
  <c r="Q326" i="9"/>
  <c r="H327" i="1" s="1"/>
  <c r="Q51" i="9"/>
  <c r="H52" i="1" s="1"/>
  <c r="Q1266" i="9"/>
  <c r="H1264" i="1" s="1"/>
  <c r="Q722" i="9"/>
  <c r="H722" i="1" s="1"/>
  <c r="Q1053" i="9"/>
  <c r="H1051" i="1" s="1"/>
  <c r="Q334" i="9"/>
  <c r="H335" i="1" s="1"/>
  <c r="Q1394" i="9"/>
  <c r="H1390" i="1" s="1"/>
  <c r="Q1404" i="9"/>
  <c r="H1400" i="1" s="1"/>
  <c r="Q319" i="9"/>
  <c r="H320" i="1" s="1"/>
  <c r="Q124" i="9"/>
  <c r="H125" i="1" s="1"/>
  <c r="Q670" i="9"/>
  <c r="H671" i="1" s="1"/>
  <c r="N1093" i="9"/>
  <c r="Q1093" i="9" s="1"/>
  <c r="H1091" i="1" s="1"/>
  <c r="N332" i="9"/>
  <c r="Q332" i="9" s="1"/>
  <c r="H333" i="1" s="1"/>
  <c r="N576" i="9"/>
  <c r="Q576" i="9" s="1"/>
  <c r="H577" i="1" s="1"/>
  <c r="N969" i="9"/>
  <c r="Q969" i="9" s="1"/>
  <c r="H967" i="1" s="1"/>
  <c r="N1108" i="9"/>
  <c r="Q1108" i="9" s="1"/>
  <c r="H1106" i="1" s="1"/>
  <c r="N241" i="9"/>
  <c r="Q241" i="9" s="1"/>
  <c r="H242" i="1" s="1"/>
  <c r="Q1047" i="9"/>
  <c r="H1045" i="1" s="1"/>
  <c r="Q1245" i="9"/>
  <c r="H1243" i="1" s="1"/>
  <c r="N824" i="9"/>
  <c r="Q824" i="9" s="1"/>
  <c r="H824" i="1" s="1"/>
  <c r="Q717" i="9"/>
  <c r="H718" i="1" s="1"/>
  <c r="N25" i="9"/>
  <c r="Q25" i="9" s="1"/>
  <c r="H26" i="1" s="1"/>
  <c r="N69" i="9"/>
  <c r="Q69" i="9" s="1"/>
  <c r="H70" i="1" s="1"/>
  <c r="N317" i="9"/>
  <c r="Q317" i="9" s="1"/>
  <c r="H318" i="1" s="1"/>
  <c r="N545" i="9"/>
  <c r="Q545" i="9" s="1"/>
  <c r="H546" i="1" s="1"/>
  <c r="N583" i="9"/>
  <c r="Q583" i="9" s="1"/>
  <c r="H584" i="1" s="1"/>
  <c r="N679" i="9"/>
  <c r="Q679" i="9" s="1"/>
  <c r="H680" i="1" s="1"/>
  <c r="N93" i="9"/>
  <c r="Q93" i="9" s="1"/>
  <c r="H94" i="1" s="1"/>
  <c r="N524" i="9"/>
  <c r="Q524" i="9" s="1"/>
  <c r="H525" i="1" s="1"/>
  <c r="N549" i="9"/>
  <c r="Q549" i="9" s="1"/>
  <c r="H550" i="1" s="1"/>
  <c r="Q50" i="9"/>
  <c r="H51" i="1" s="1"/>
  <c r="Q187" i="9"/>
  <c r="H188" i="1" s="1"/>
  <c r="N1477" i="9"/>
  <c r="Q1477" i="9" s="1"/>
  <c r="H1472" i="1" s="1"/>
  <c r="N219" i="9"/>
  <c r="Q219" i="9" s="1"/>
  <c r="H220" i="1" s="1"/>
  <c r="N1147" i="9"/>
  <c r="Q1147" i="9" s="1"/>
  <c r="H1145" i="1" s="1"/>
  <c r="Q880" i="9"/>
  <c r="H880" i="1" s="1"/>
  <c r="Q905" i="9"/>
  <c r="H904" i="1" s="1"/>
  <c r="Q523" i="9"/>
  <c r="H524" i="1" s="1"/>
  <c r="Q1457" i="9"/>
  <c r="H1452" i="1" s="1"/>
  <c r="Q856" i="9"/>
  <c r="H856" i="1" s="1"/>
  <c r="Q918" i="9"/>
  <c r="H917" i="1" s="1"/>
  <c r="Q892" i="9"/>
  <c r="H892" i="1" s="1"/>
  <c r="Q957" i="9"/>
  <c r="H956" i="1" s="1"/>
  <c r="Q666" i="9"/>
  <c r="H667" i="1" s="1"/>
  <c r="Q429" i="9"/>
  <c r="H430" i="1" s="1"/>
  <c r="Q378" i="9"/>
  <c r="H379" i="1" s="1"/>
  <c r="N1205" i="9"/>
  <c r="Q1205" i="9" s="1"/>
  <c r="H1203" i="1" s="1"/>
  <c r="N82" i="9"/>
  <c r="Q82" i="9" s="1"/>
  <c r="H83" i="1" s="1"/>
  <c r="N311" i="9"/>
  <c r="Q311" i="9" s="1"/>
  <c r="H312" i="1" s="1"/>
  <c r="N533" i="9"/>
  <c r="Q533" i="9" s="1"/>
  <c r="H534" i="1" s="1"/>
  <c r="N681" i="9"/>
  <c r="Q681" i="9" s="1"/>
  <c r="H682" i="1" s="1"/>
  <c r="N1179" i="9"/>
  <c r="Q1179" i="9" s="1"/>
  <c r="H1177" i="1" s="1"/>
  <c r="N108" i="9"/>
  <c r="Q108" i="9" s="1"/>
  <c r="H109" i="1" s="1"/>
  <c r="N313" i="9"/>
  <c r="Q313" i="9" s="1"/>
  <c r="H314" i="1" s="1"/>
  <c r="N534" i="9"/>
  <c r="Q534" i="9" s="1"/>
  <c r="H535" i="1" s="1"/>
  <c r="N551" i="9"/>
  <c r="Q551" i="9" s="1"/>
  <c r="H552" i="1" s="1"/>
  <c r="N359" i="9"/>
  <c r="Q359" i="9" s="1"/>
  <c r="H360" i="1" s="1"/>
  <c r="N982" i="9"/>
  <c r="Q982" i="9" s="1"/>
  <c r="H980" i="1" s="1"/>
  <c r="N253" i="9"/>
  <c r="Q253" i="9" s="1"/>
  <c r="H254" i="1" s="1"/>
  <c r="Q1252" i="9"/>
  <c r="H1250" i="1" s="1"/>
  <c r="N1101" i="9"/>
  <c r="Q1101" i="9" s="1"/>
  <c r="H1099" i="1" s="1"/>
  <c r="N848" i="9"/>
  <c r="Q848" i="9" s="1"/>
  <c r="H848" i="1" s="1"/>
  <c r="N867" i="9"/>
  <c r="Q867" i="9" s="1"/>
  <c r="H867" i="1" s="1"/>
  <c r="N474" i="9"/>
  <c r="Q474" i="9" s="1"/>
  <c r="H475" i="1" s="1"/>
  <c r="Q207" i="9"/>
  <c r="H208" i="1" s="1"/>
  <c r="Q1111" i="9"/>
  <c r="H1109" i="1" s="1"/>
  <c r="Q861" i="9"/>
  <c r="H861" i="1" s="1"/>
  <c r="Q869" i="9"/>
  <c r="H869" i="1" s="1"/>
  <c r="Q1301" i="9"/>
  <c r="H1299" i="1" s="1"/>
  <c r="N38" i="9"/>
  <c r="Q38" i="9" s="1"/>
  <c r="H39" i="1" s="1"/>
  <c r="Q1426" i="9"/>
  <c r="H1421" i="1" s="1"/>
  <c r="N1074" i="9"/>
  <c r="Q1074" i="9" s="1"/>
  <c r="H1072" i="1" s="1"/>
  <c r="N143" i="9"/>
  <c r="Q143" i="9" s="1"/>
  <c r="H144" i="1" s="1"/>
  <c r="N548" i="9"/>
  <c r="Q548" i="9" s="1"/>
  <c r="H549" i="1" s="1"/>
  <c r="N687" i="9"/>
  <c r="Q687" i="9" s="1"/>
  <c r="H688" i="1" s="1"/>
  <c r="N1219" i="9"/>
  <c r="Q1219" i="9" s="1"/>
  <c r="H1217" i="1" s="1"/>
  <c r="N33" i="9"/>
  <c r="Q33" i="9" s="1"/>
  <c r="H34" i="1" s="1"/>
  <c r="N112" i="9"/>
  <c r="Q112" i="9" s="1"/>
  <c r="H113" i="1" s="1"/>
  <c r="N404" i="9"/>
  <c r="Q404" i="9" s="1"/>
  <c r="H405" i="1" s="1"/>
  <c r="N538" i="9"/>
  <c r="Q538" i="9" s="1"/>
  <c r="H539" i="1" s="1"/>
  <c r="N928" i="9"/>
  <c r="Q928" i="9" s="1"/>
  <c r="H927" i="1" s="1"/>
  <c r="Q1230" i="9"/>
  <c r="H1228" i="1" s="1"/>
  <c r="Q1485" i="9"/>
  <c r="H1480" i="1" s="1"/>
  <c r="N1390" i="9"/>
  <c r="Q1390" i="9" s="1"/>
  <c r="H1386" i="1" s="1"/>
  <c r="N1402" i="9"/>
  <c r="Q1402" i="9" s="1"/>
  <c r="H1398" i="1" s="1"/>
  <c r="Q1481" i="9"/>
  <c r="H1476" i="1" s="1"/>
  <c r="Q1055" i="9"/>
  <c r="H1053" i="1" s="1"/>
  <c r="Q714" i="9"/>
  <c r="H715" i="1" s="1"/>
  <c r="Q922" i="9"/>
  <c r="H921" i="1" s="1"/>
  <c r="Q415" i="9"/>
  <c r="H416" i="1" s="1"/>
  <c r="Q901" i="9"/>
  <c r="H900" i="1" s="1"/>
  <c r="N1144" i="9"/>
  <c r="Q1144" i="9" s="1"/>
  <c r="H1142" i="1" s="1"/>
  <c r="N345" i="9"/>
  <c r="Q345" i="9" s="1"/>
  <c r="H346" i="1" s="1"/>
  <c r="N470" i="9"/>
  <c r="Q470" i="9" s="1"/>
  <c r="H471" i="1" s="1"/>
  <c r="N581" i="9"/>
  <c r="Q581" i="9" s="1"/>
  <c r="H582" i="1" s="1"/>
  <c r="N640" i="9"/>
  <c r="Q640" i="9" s="1"/>
  <c r="H641" i="1" s="1"/>
  <c r="N1433" i="9"/>
  <c r="Q1433" i="9" s="1"/>
  <c r="H1428" i="1" s="1"/>
  <c r="N985" i="9"/>
  <c r="Q985" i="9" s="1"/>
  <c r="H983" i="1" s="1"/>
  <c r="N37" i="9"/>
  <c r="Q37" i="9" s="1"/>
  <c r="H38" i="1" s="1"/>
  <c r="N135" i="9"/>
  <c r="Q135" i="9" s="1"/>
  <c r="H136" i="1" s="1"/>
  <c r="N422" i="9"/>
  <c r="Q422" i="9" s="1"/>
  <c r="H423" i="1" s="1"/>
  <c r="Q913" i="9"/>
  <c r="H912" i="1" s="1"/>
  <c r="N1029" i="9"/>
  <c r="Q1029" i="9" s="1"/>
  <c r="H1027" i="1" s="1"/>
  <c r="N324" i="9"/>
  <c r="Q324" i="9" s="1"/>
  <c r="H325" i="1" s="1"/>
  <c r="Q907" i="9"/>
  <c r="H906" i="1" s="1"/>
  <c r="Q911" i="9"/>
  <c r="H910" i="1" s="1"/>
  <c r="Q915" i="9"/>
  <c r="H914" i="1" s="1"/>
  <c r="Q340" i="9"/>
  <c r="H341" i="1" s="1"/>
  <c r="Q1184" i="9"/>
  <c r="H1182" i="1" s="1"/>
  <c r="N1189" i="9"/>
  <c r="Q1189" i="9" s="1"/>
  <c r="H1187" i="1" s="1"/>
  <c r="N852" i="9"/>
  <c r="Q852" i="9" s="1"/>
  <c r="H852" i="1" s="1"/>
  <c r="Q863" i="9"/>
  <c r="H863" i="1" s="1"/>
  <c r="Q476" i="9"/>
  <c r="H477" i="1" s="1"/>
  <c r="Q674" i="9"/>
  <c r="H675" i="1" s="1"/>
  <c r="Q1050" i="9"/>
  <c r="H1048" i="1" s="1"/>
  <c r="N781" i="9"/>
  <c r="Q781" i="9" s="1"/>
  <c r="H781" i="1" s="1"/>
  <c r="Q865" i="9"/>
  <c r="H865" i="1" s="1"/>
  <c r="Q1403" i="9"/>
  <c r="H1399" i="1" s="1"/>
  <c r="Q346" i="9"/>
  <c r="H347" i="1" s="1"/>
  <c r="N1054" i="9"/>
  <c r="Q1054" i="9" s="1"/>
  <c r="H1052" i="1" s="1"/>
  <c r="N1163" i="9"/>
  <c r="Q1163" i="9" s="1"/>
  <c r="H1161" i="1" s="1"/>
  <c r="N1228" i="9"/>
  <c r="Q1228" i="9" s="1"/>
  <c r="H1226" i="1" s="1"/>
  <c r="N34" i="9"/>
  <c r="Q34" i="9" s="1"/>
  <c r="H35" i="1" s="1"/>
  <c r="N122" i="9"/>
  <c r="Q122" i="9" s="1"/>
  <c r="H123" i="1" s="1"/>
  <c r="N1061" i="9"/>
  <c r="Q1061" i="9" s="1"/>
  <c r="H1059" i="1" s="1"/>
  <c r="N1181" i="9"/>
  <c r="Q1181" i="9" s="1"/>
  <c r="H1179" i="1" s="1"/>
  <c r="N62" i="9"/>
  <c r="Q62" i="9" s="1"/>
  <c r="H63" i="1" s="1"/>
  <c r="N95" i="9"/>
  <c r="Q95" i="9" s="1"/>
  <c r="H96" i="1" s="1"/>
  <c r="N153" i="9"/>
  <c r="Q153" i="9" s="1"/>
  <c r="H154" i="1" s="1"/>
  <c r="N188" i="9"/>
  <c r="Q188" i="9" s="1"/>
  <c r="H189" i="1" s="1"/>
  <c r="N234" i="9"/>
  <c r="Q234" i="9" s="1"/>
  <c r="H235" i="1" s="1"/>
  <c r="N285" i="9"/>
  <c r="Q285" i="9" s="1"/>
  <c r="H286" i="1" s="1"/>
  <c r="N295" i="9"/>
  <c r="Q295" i="9" s="1"/>
  <c r="H296" i="1" s="1"/>
  <c r="N307" i="9"/>
  <c r="Q307" i="9" s="1"/>
  <c r="H308" i="1" s="1"/>
  <c r="N358" i="9"/>
  <c r="Q358" i="9" s="1"/>
  <c r="H359" i="1" s="1"/>
  <c r="N499" i="9"/>
  <c r="Q499" i="9" s="1"/>
  <c r="H500" i="1" s="1"/>
  <c r="N593" i="9"/>
  <c r="Q593" i="9" s="1"/>
  <c r="H594" i="1" s="1"/>
  <c r="N663" i="9"/>
  <c r="Q663" i="9" s="1"/>
  <c r="H664" i="1" s="1"/>
  <c r="N705" i="9"/>
  <c r="Q705" i="9" s="1"/>
  <c r="H706" i="1" s="1"/>
  <c r="N1132" i="9"/>
  <c r="Q1132" i="9" s="1"/>
  <c r="H1130" i="1" s="1"/>
  <c r="N1187" i="9"/>
  <c r="Q1187" i="9" s="1"/>
  <c r="H1185" i="1" s="1"/>
  <c r="N43" i="9"/>
  <c r="Q43" i="9" s="1"/>
  <c r="H44" i="1" s="1"/>
  <c r="N191" i="9"/>
  <c r="Q191" i="9" s="1"/>
  <c r="H192" i="1" s="1"/>
  <c r="N212" i="9"/>
  <c r="Q212" i="9" s="1"/>
  <c r="H213" i="1" s="1"/>
  <c r="N320" i="9"/>
  <c r="Q320" i="9" s="1"/>
  <c r="H321" i="1" s="1"/>
  <c r="N335" i="9"/>
  <c r="Q335" i="9" s="1"/>
  <c r="H336" i="1" s="1"/>
  <c r="N498" i="9"/>
  <c r="Q498" i="9" s="1"/>
  <c r="H499" i="1" s="1"/>
  <c r="N77" i="9"/>
  <c r="Q77" i="9" s="1"/>
  <c r="H78" i="1" s="1"/>
  <c r="N631" i="9"/>
  <c r="Q631" i="9" s="1"/>
  <c r="H632" i="1" s="1"/>
  <c r="N1429" i="9"/>
  <c r="Q1429" i="9" s="1"/>
  <c r="H1424" i="1" s="1"/>
  <c r="N1460" i="9"/>
  <c r="Q1460" i="9" s="1"/>
  <c r="H1455" i="1" s="1"/>
  <c r="N1134" i="9"/>
  <c r="Q1134" i="9" s="1"/>
  <c r="H1132" i="1" s="1"/>
  <c r="N328" i="9"/>
  <c r="Q328" i="9" s="1"/>
  <c r="H329" i="1" s="1"/>
  <c r="N411" i="9"/>
  <c r="Q411" i="9" s="1"/>
  <c r="H412" i="1" s="1"/>
  <c r="N446" i="9"/>
  <c r="Q446" i="9" s="1"/>
  <c r="H447" i="1" s="1"/>
  <c r="N561" i="9"/>
  <c r="Q561" i="9" s="1"/>
  <c r="H562" i="1" s="1"/>
  <c r="N966" i="9"/>
  <c r="Q966" i="9" s="1"/>
  <c r="H964" i="1" s="1"/>
  <c r="N686" i="9"/>
  <c r="Q686" i="9" s="1"/>
  <c r="H687" i="1" s="1"/>
  <c r="N134" i="9"/>
  <c r="Q134" i="9" s="1"/>
  <c r="H135" i="1" s="1"/>
  <c r="N564" i="9"/>
  <c r="Q564" i="9" s="1"/>
  <c r="H565" i="1" s="1"/>
  <c r="N615" i="9"/>
  <c r="Q615" i="9" s="1"/>
  <c r="H616" i="1" s="1"/>
  <c r="N1455" i="9"/>
  <c r="Q1455" i="9" s="1"/>
  <c r="H1450" i="1" s="1"/>
  <c r="N1265" i="9"/>
  <c r="Q1265" i="9" s="1"/>
  <c r="H1263" i="1" s="1"/>
  <c r="N1410" i="9"/>
  <c r="Q1410" i="9" s="1"/>
  <c r="H1406" i="1" s="1"/>
  <c r="N1414" i="9"/>
  <c r="Q1414" i="9" s="1"/>
  <c r="H1410" i="1" s="1"/>
  <c r="N1418" i="9"/>
  <c r="Q1418" i="9" s="1"/>
  <c r="H1414" i="1" s="1"/>
  <c r="N1399" i="9"/>
  <c r="Q1399" i="9" s="1"/>
  <c r="H1395" i="1" s="1"/>
  <c r="N1479" i="9"/>
  <c r="Q1479" i="9" s="1"/>
  <c r="H1474" i="1" s="1"/>
  <c r="Q377" i="9"/>
  <c r="H378" i="1" s="1"/>
  <c r="N139" i="9"/>
  <c r="Q139" i="9" s="1"/>
  <c r="H140" i="1" s="1"/>
  <c r="N1224" i="9"/>
  <c r="Q1224" i="9" s="1"/>
  <c r="H1222" i="1" s="1"/>
  <c r="N299" i="9"/>
  <c r="Q299" i="9" s="1"/>
  <c r="H300" i="1" s="1"/>
  <c r="N361" i="9"/>
  <c r="Q361" i="9" s="1"/>
  <c r="H362" i="1" s="1"/>
  <c r="N609" i="9"/>
  <c r="Q609" i="9" s="1"/>
  <c r="H610" i="1" s="1"/>
  <c r="N1156" i="9"/>
  <c r="Q1156" i="9" s="1"/>
  <c r="H1154" i="1" s="1"/>
  <c r="N56" i="9"/>
  <c r="Q56" i="9" s="1"/>
  <c r="H57" i="1" s="1"/>
  <c r="N154" i="9"/>
  <c r="Q154" i="9" s="1"/>
  <c r="H155" i="1" s="1"/>
  <c r="N1430" i="9"/>
  <c r="Q1430" i="9" s="1"/>
  <c r="H1425" i="1" s="1"/>
  <c r="N502" i="9"/>
  <c r="Q502" i="9" s="1"/>
  <c r="H503" i="1" s="1"/>
  <c r="N196" i="9"/>
  <c r="Q196" i="9" s="1"/>
  <c r="H197" i="1" s="1"/>
  <c r="N772" i="9"/>
  <c r="Q772" i="9" s="1"/>
  <c r="H772" i="1" s="1"/>
  <c r="Q1459" i="9"/>
  <c r="H1454" i="1" s="1"/>
  <c r="Q49" i="9"/>
  <c r="H50" i="1" s="1"/>
  <c r="Q715" i="9"/>
  <c r="H716" i="1" s="1"/>
  <c r="N997" i="9"/>
  <c r="Q997" i="9" s="1"/>
  <c r="H995" i="1" s="1"/>
  <c r="N1213" i="9"/>
  <c r="Q1213" i="9" s="1"/>
  <c r="H1211" i="1" s="1"/>
  <c r="N1279" i="9"/>
  <c r="Q1279" i="9" s="1"/>
  <c r="H1277" i="1" s="1"/>
  <c r="N75" i="9"/>
  <c r="Q75" i="9" s="1"/>
  <c r="H76" i="1" s="1"/>
  <c r="N85" i="9"/>
  <c r="Q85" i="9" s="1"/>
  <c r="H86" i="1" s="1"/>
  <c r="N142" i="9"/>
  <c r="Q142" i="9" s="1"/>
  <c r="H143" i="1" s="1"/>
  <c r="N1013" i="9"/>
  <c r="Q1013" i="9" s="1"/>
  <c r="H1011" i="1" s="1"/>
  <c r="N1110" i="9"/>
  <c r="Q1110" i="9" s="1"/>
  <c r="H1108" i="1" s="1"/>
  <c r="N1235" i="9"/>
  <c r="Q1235" i="9" s="1"/>
  <c r="H1233" i="1" s="1"/>
  <c r="N76" i="9"/>
  <c r="Q76" i="9" s="1"/>
  <c r="H77" i="1" s="1"/>
  <c r="N125" i="9"/>
  <c r="Q125" i="9" s="1"/>
  <c r="H126" i="1" s="1"/>
  <c r="N222" i="9"/>
  <c r="Q222" i="9" s="1"/>
  <c r="H223" i="1" s="1"/>
  <c r="N277" i="9"/>
  <c r="Q277" i="9" s="1"/>
  <c r="H278" i="1" s="1"/>
  <c r="N291" i="9"/>
  <c r="Q291" i="9" s="1"/>
  <c r="H292" i="1" s="1"/>
  <c r="N301" i="9"/>
  <c r="Q301" i="9" s="1"/>
  <c r="H302" i="1" s="1"/>
  <c r="N352" i="9"/>
  <c r="Q352" i="9" s="1"/>
  <c r="H353" i="1" s="1"/>
  <c r="N392" i="9"/>
  <c r="Q392" i="9" s="1"/>
  <c r="H393" i="1" s="1"/>
  <c r="N641" i="9"/>
  <c r="Q641" i="9" s="1"/>
  <c r="H642" i="1" s="1"/>
  <c r="N694" i="9"/>
  <c r="Q694" i="9" s="1"/>
  <c r="H695" i="1" s="1"/>
  <c r="N1167" i="9"/>
  <c r="Q1167" i="9" s="1"/>
  <c r="H1165" i="1" s="1"/>
  <c r="N1292" i="9"/>
  <c r="Q1292" i="9" s="1"/>
  <c r="H1290" i="1" s="1"/>
  <c r="N98" i="9"/>
  <c r="Q98" i="9" s="1"/>
  <c r="H99" i="1" s="1"/>
  <c r="N156" i="9"/>
  <c r="Q156" i="9" s="1"/>
  <c r="H157" i="1" s="1"/>
  <c r="N233" i="9"/>
  <c r="Q233" i="9" s="1"/>
  <c r="H234" i="1" s="1"/>
  <c r="N327" i="9"/>
  <c r="Q327" i="9" s="1"/>
  <c r="H328" i="1" s="1"/>
  <c r="N343" i="9"/>
  <c r="Q343" i="9" s="1"/>
  <c r="H344" i="1" s="1"/>
  <c r="N970" i="9"/>
  <c r="Q970" i="9" s="1"/>
  <c r="H968" i="1" s="1"/>
  <c r="N336" i="9"/>
  <c r="Q336" i="9" s="1"/>
  <c r="H337" i="1" s="1"/>
  <c r="N1489" i="9"/>
  <c r="Q1489" i="9" s="1"/>
  <c r="H1484" i="1" s="1"/>
  <c r="N395" i="9"/>
  <c r="Q395" i="9" s="1"/>
  <c r="H396" i="1" s="1"/>
  <c r="N423" i="9"/>
  <c r="Q423" i="9" s="1"/>
  <c r="H424" i="1" s="1"/>
  <c r="N553" i="9"/>
  <c r="Q553" i="9" s="1"/>
  <c r="H554" i="1" s="1"/>
  <c r="N596" i="9"/>
  <c r="Q596" i="9" s="1"/>
  <c r="H597" i="1" s="1"/>
  <c r="N1448" i="9"/>
  <c r="Q1448" i="9" s="1"/>
  <c r="H1443" i="1" s="1"/>
  <c r="N1471" i="9"/>
  <c r="Q1471" i="9" s="1"/>
  <c r="H1466" i="1" s="1"/>
  <c r="N45" i="9"/>
  <c r="Q45" i="9" s="1"/>
  <c r="H46" i="1" s="1"/>
  <c r="N363" i="9"/>
  <c r="Q363" i="9" s="1"/>
  <c r="H364" i="1" s="1"/>
  <c r="N677" i="9"/>
  <c r="Q677" i="9" s="1"/>
  <c r="H678" i="1" s="1"/>
  <c r="N1439" i="9"/>
  <c r="Q1439" i="9" s="1"/>
  <c r="H1434" i="1" s="1"/>
  <c r="Q656" i="9"/>
  <c r="H657" i="1" s="1"/>
  <c r="N899" i="9"/>
  <c r="Q899" i="9" s="1"/>
  <c r="H898" i="1" s="1"/>
  <c r="Q945" i="9"/>
  <c r="H944" i="1" s="1"/>
  <c r="N1397" i="9"/>
  <c r="Q1397" i="9" s="1"/>
  <c r="H1393" i="1" s="1"/>
  <c r="Q883" i="9"/>
  <c r="H883" i="1" s="1"/>
  <c r="Q1465" i="9"/>
  <c r="H1460" i="1" s="1"/>
  <c r="N1254" i="9"/>
  <c r="Q1254" i="9" s="1"/>
  <c r="H1252" i="1" s="1"/>
  <c r="N83" i="9"/>
  <c r="Q83" i="9" s="1"/>
  <c r="H84" i="1" s="1"/>
  <c r="N1000" i="9"/>
  <c r="Q1000" i="9" s="1"/>
  <c r="H998" i="1" s="1"/>
  <c r="N73" i="9"/>
  <c r="Q73" i="9" s="1"/>
  <c r="H74" i="1" s="1"/>
  <c r="N97" i="9"/>
  <c r="Q97" i="9" s="1"/>
  <c r="H98" i="1" s="1"/>
  <c r="N218" i="9"/>
  <c r="Q218" i="9" s="1"/>
  <c r="H219" i="1" s="1"/>
  <c r="N287" i="9"/>
  <c r="Q287" i="9" s="1"/>
  <c r="H288" i="1" s="1"/>
  <c r="N309" i="9"/>
  <c r="Q309" i="9" s="1"/>
  <c r="H310" i="1" s="1"/>
  <c r="N505" i="9"/>
  <c r="Q505" i="9" s="1"/>
  <c r="H506" i="1" s="1"/>
  <c r="N671" i="9"/>
  <c r="Q671" i="9" s="1"/>
  <c r="H672" i="1" s="1"/>
  <c r="N1044" i="9"/>
  <c r="Q1044" i="9" s="1"/>
  <c r="H1042" i="1" s="1"/>
  <c r="N225" i="9"/>
  <c r="Q225" i="9" s="1"/>
  <c r="H226" i="1" s="1"/>
  <c r="N633" i="9"/>
  <c r="Q633" i="9" s="1"/>
  <c r="H634" i="1" s="1"/>
  <c r="N1463" i="9"/>
  <c r="Q1463" i="9" s="1"/>
  <c r="H1458" i="1" s="1"/>
  <c r="N330" i="9"/>
  <c r="Q330" i="9" s="1"/>
  <c r="H331" i="1" s="1"/>
  <c r="N417" i="9"/>
  <c r="Q417" i="9" s="1"/>
  <c r="H418" i="1" s="1"/>
  <c r="N594" i="9"/>
  <c r="Q594" i="9" s="1"/>
  <c r="H595" i="1" s="1"/>
  <c r="N643" i="9"/>
  <c r="Q643" i="9" s="1"/>
  <c r="H644" i="1" s="1"/>
  <c r="N1469" i="9"/>
  <c r="Q1469" i="9" s="1"/>
  <c r="H1464" i="1" s="1"/>
  <c r="N690" i="9"/>
  <c r="Q690" i="9" s="1"/>
  <c r="H691" i="1" s="1"/>
  <c r="N354" i="9"/>
  <c r="Q354" i="9" s="1"/>
  <c r="H355" i="1" s="1"/>
  <c r="N854" i="9"/>
  <c r="Q854" i="9" s="1"/>
  <c r="H854" i="1" s="1"/>
  <c r="N933" i="9"/>
  <c r="Q933" i="9" s="1"/>
  <c r="H932" i="1" s="1"/>
  <c r="Q805" i="9"/>
  <c r="H805" i="1" s="1"/>
  <c r="N1045" i="9"/>
  <c r="Q1045" i="9" s="1"/>
  <c r="H1043" i="1" s="1"/>
  <c r="N1118" i="9"/>
  <c r="Q1118" i="9" s="1"/>
  <c r="H1116" i="1" s="1"/>
  <c r="N1218" i="9"/>
  <c r="Q1218" i="9" s="1"/>
  <c r="H1216" i="1" s="1"/>
  <c r="N1282" i="9"/>
  <c r="Q1282" i="9" s="1"/>
  <c r="H1280" i="1" s="1"/>
  <c r="N17" i="9"/>
  <c r="Q17" i="9" s="1"/>
  <c r="H18" i="1" s="1"/>
  <c r="N79" i="9"/>
  <c r="Q79" i="9" s="1"/>
  <c r="H80" i="1" s="1"/>
  <c r="N89" i="9"/>
  <c r="Q89" i="9" s="1"/>
  <c r="H90" i="1" s="1"/>
  <c r="N150" i="9"/>
  <c r="Q150" i="9" s="1"/>
  <c r="H151" i="1" s="1"/>
  <c r="N1048" i="9"/>
  <c r="Q1048" i="9" s="1"/>
  <c r="H1046" i="1" s="1"/>
  <c r="N1142" i="9"/>
  <c r="Q1142" i="9" s="1"/>
  <c r="H1140" i="1" s="1"/>
  <c r="N19" i="9"/>
  <c r="Q19" i="9" s="1"/>
  <c r="H20" i="1" s="1"/>
  <c r="N129" i="9"/>
  <c r="Q129" i="9" s="1"/>
  <c r="H130" i="1" s="1"/>
  <c r="N181" i="9"/>
  <c r="Q181" i="9" s="1"/>
  <c r="H182" i="1" s="1"/>
  <c r="N228" i="9"/>
  <c r="Q228" i="9" s="1"/>
  <c r="H229" i="1" s="1"/>
  <c r="N281" i="9"/>
  <c r="Q281" i="9" s="1"/>
  <c r="H282" i="1" s="1"/>
  <c r="N293" i="9"/>
  <c r="Q293" i="9" s="1"/>
  <c r="H294" i="1" s="1"/>
  <c r="N303" i="9"/>
  <c r="Q303" i="9" s="1"/>
  <c r="H304" i="1" s="1"/>
  <c r="N357" i="9"/>
  <c r="Q357" i="9" s="1"/>
  <c r="H358" i="1" s="1"/>
  <c r="N462" i="9"/>
  <c r="Q462" i="9" s="1"/>
  <c r="H463" i="1" s="1"/>
  <c r="N560" i="9"/>
  <c r="Q560" i="9" s="1"/>
  <c r="H561" i="1" s="1"/>
  <c r="N659" i="9"/>
  <c r="Q659" i="9" s="1"/>
  <c r="H660" i="1" s="1"/>
  <c r="N696" i="9"/>
  <c r="Q696" i="9" s="1"/>
  <c r="H697" i="1" s="1"/>
  <c r="N1180" i="9"/>
  <c r="Q1180" i="9" s="1"/>
  <c r="H1178" i="1" s="1"/>
  <c r="N11" i="9"/>
  <c r="Q11" i="9" s="1"/>
  <c r="H12" i="1" s="1"/>
  <c r="N105" i="9"/>
  <c r="Q105" i="9" s="1"/>
  <c r="H106" i="1" s="1"/>
  <c r="N202" i="9"/>
  <c r="Q202" i="9" s="1"/>
  <c r="H203" i="1" s="1"/>
  <c r="N629" i="9"/>
  <c r="Q629" i="9" s="1"/>
  <c r="H630" i="1" s="1"/>
  <c r="N321" i="9"/>
  <c r="Q321" i="9" s="1"/>
  <c r="H322" i="1" s="1"/>
  <c r="N403" i="9"/>
  <c r="Q403" i="9" s="1"/>
  <c r="H404" i="1" s="1"/>
  <c r="N438" i="9"/>
  <c r="Q438" i="9" s="1"/>
  <c r="H439" i="1" s="1"/>
  <c r="N555" i="9"/>
  <c r="Q555" i="9" s="1"/>
  <c r="H556" i="1" s="1"/>
  <c r="N604" i="9"/>
  <c r="Q604" i="9" s="1"/>
  <c r="H605" i="1" s="1"/>
  <c r="N1450" i="9"/>
  <c r="Q1450" i="9" s="1"/>
  <c r="H1445" i="1" s="1"/>
  <c r="N1478" i="9"/>
  <c r="Q1478" i="9" s="1"/>
  <c r="H1473" i="1" s="1"/>
  <c r="N213" i="9"/>
  <c r="Q213" i="9" s="1"/>
  <c r="H214" i="1" s="1"/>
  <c r="N682" i="9"/>
  <c r="Q682" i="9" s="1"/>
  <c r="H683" i="1" s="1"/>
  <c r="Q171" i="9"/>
  <c r="H172" i="1" s="1"/>
  <c r="N159" i="9"/>
  <c r="Q159" i="9" s="1"/>
  <c r="H160" i="1" s="1"/>
  <c r="Q302" i="9"/>
  <c r="H303" i="1" s="1"/>
  <c r="N344" i="9"/>
  <c r="Q344" i="9" s="1"/>
  <c r="H345" i="1" s="1"/>
  <c r="Q776" i="9"/>
  <c r="H776" i="1" s="1"/>
  <c r="N793" i="9"/>
  <c r="Q793" i="9" s="1"/>
  <c r="H793" i="1" s="1"/>
  <c r="Q850" i="9"/>
  <c r="H850" i="1" s="1"/>
  <c r="Q858" i="9"/>
  <c r="H858" i="1" s="1"/>
  <c r="Q678" i="9"/>
  <c r="H679" i="1" s="1"/>
  <c r="K1492" i="9"/>
  <c r="Q953" i="9"/>
  <c r="H952" i="1" s="1"/>
  <c r="I1234" i="8"/>
  <c r="L1234" i="8" s="1"/>
  <c r="I443" i="8"/>
  <c r="L443" i="8" s="1"/>
  <c r="I841" i="8"/>
  <c r="L841" i="8" s="1"/>
  <c r="I830" i="8"/>
  <c r="L830" i="8" s="1"/>
  <c r="I120" i="8"/>
  <c r="L120" i="8" s="1"/>
  <c r="I177" i="8"/>
  <c r="L177" i="8" s="1"/>
  <c r="I260" i="8"/>
  <c r="L260" i="8" s="1"/>
  <c r="I480" i="8"/>
  <c r="L480" i="8" s="1"/>
  <c r="I1070" i="8"/>
  <c r="L1070" i="8" s="1"/>
  <c r="I48" i="8"/>
  <c r="L48" i="8" s="1"/>
  <c r="I1362" i="8"/>
  <c r="L1362" i="8" s="1"/>
  <c r="I284" i="8"/>
  <c r="L284" i="8" s="1"/>
  <c r="I1375" i="8"/>
  <c r="L1375" i="8" s="1"/>
  <c r="I313" i="8"/>
  <c r="L313" i="8" s="1"/>
  <c r="I1153" i="8"/>
  <c r="L1153" i="8" s="1"/>
  <c r="I1057" i="8"/>
  <c r="L1057" i="8" s="1"/>
  <c r="I268" i="8"/>
  <c r="L268" i="8" s="1"/>
  <c r="I81" i="8"/>
  <c r="L81" i="8" s="1"/>
  <c r="I9" i="8"/>
  <c r="L9" i="8" s="1"/>
  <c r="I165" i="8"/>
  <c r="L165" i="8" s="1"/>
  <c r="I97" i="8"/>
  <c r="L97" i="8" s="1"/>
  <c r="I591" i="8"/>
  <c r="L591" i="8" s="1"/>
  <c r="I1008" i="8"/>
  <c r="L1008" i="8" s="1"/>
  <c r="I417" i="8"/>
  <c r="L417" i="8" s="1"/>
  <c r="I764" i="8"/>
  <c r="L764" i="8" s="1"/>
  <c r="I1005" i="8"/>
  <c r="L1005" i="8" s="1"/>
  <c r="I863" i="8"/>
  <c r="L863" i="8" s="1"/>
  <c r="I475" i="8"/>
  <c r="I685" i="8"/>
  <c r="L685" i="8" s="1"/>
  <c r="I691" i="8"/>
  <c r="L691" i="8" s="1"/>
  <c r="I769" i="8"/>
  <c r="L769" i="8" s="1"/>
  <c r="I302" i="8"/>
  <c r="L302" i="8" s="1"/>
  <c r="I200" i="8"/>
  <c r="L200" i="8" s="1"/>
  <c r="I406" i="8"/>
  <c r="L406" i="8" s="1"/>
  <c r="I1235" i="8"/>
  <c r="L1235" i="8" s="1"/>
  <c r="I52" i="8"/>
  <c r="L52" i="8" s="1"/>
  <c r="I116" i="8"/>
  <c r="L116" i="8" s="1"/>
  <c r="I930" i="8"/>
  <c r="L930" i="8" s="1"/>
  <c r="I11" i="8"/>
  <c r="L11" i="8" s="1"/>
  <c r="I201" i="8"/>
  <c r="L201" i="8" s="1"/>
  <c r="I265" i="8"/>
  <c r="L265" i="8" s="1"/>
  <c r="I855" i="8"/>
  <c r="L855" i="8" s="1"/>
  <c r="I1370" i="8"/>
  <c r="L1370" i="8" s="1"/>
  <c r="I865" i="8"/>
  <c r="L865" i="8" s="1"/>
  <c r="I80" i="8"/>
  <c r="L80" i="8" s="1"/>
  <c r="I1294" i="8"/>
  <c r="I296" i="8"/>
  <c r="L296" i="8" s="1"/>
  <c r="I1169" i="8"/>
  <c r="L1169" i="8" s="1"/>
  <c r="I1071" i="8"/>
  <c r="L1071" i="8" s="1"/>
  <c r="I1010" i="8"/>
  <c r="L1010" i="8" s="1"/>
  <c r="I169" i="8"/>
  <c r="L169" i="8" s="1"/>
  <c r="I67" i="8"/>
  <c r="L67" i="8" s="1"/>
  <c r="I244" i="8"/>
  <c r="L244" i="8" s="1"/>
  <c r="I44" i="8"/>
  <c r="L44" i="8" s="1"/>
  <c r="I12" i="8"/>
  <c r="L12" i="8" s="1"/>
  <c r="I8" i="8"/>
  <c r="L8" i="8" s="1"/>
  <c r="I869" i="8"/>
  <c r="L869" i="8" s="1"/>
  <c r="I1415" i="8"/>
  <c r="L1415" i="8" s="1"/>
  <c r="I721" i="8"/>
  <c r="I1272" i="8"/>
  <c r="L1272" i="8" s="1"/>
  <c r="I1354" i="8"/>
  <c r="L1354" i="8" s="1"/>
  <c r="I27" i="8"/>
  <c r="L27" i="8" s="1"/>
  <c r="I91" i="8"/>
  <c r="L91" i="8" s="1"/>
  <c r="I155" i="8"/>
  <c r="L155" i="8" s="1"/>
  <c r="I359" i="8"/>
  <c r="L359" i="8" s="1"/>
  <c r="I1120" i="8"/>
  <c r="L1120" i="8" s="1"/>
  <c r="I1230" i="8"/>
  <c r="L1230" i="8" s="1"/>
  <c r="I1285" i="8"/>
  <c r="L1285" i="8" s="1"/>
  <c r="I743" i="8"/>
  <c r="L743" i="8" s="1"/>
  <c r="I813" i="8"/>
  <c r="L813" i="8" s="1"/>
  <c r="I851" i="8"/>
  <c r="L851" i="8" s="1"/>
  <c r="I411" i="8"/>
  <c r="L411" i="8" s="1"/>
  <c r="I483" i="8"/>
  <c r="L483" i="8" s="1"/>
  <c r="I566" i="8"/>
  <c r="L566" i="8" s="1"/>
  <c r="I1456" i="8"/>
  <c r="L1456" i="8" s="1"/>
  <c r="I484" i="8"/>
  <c r="L484" i="8" s="1"/>
  <c r="I1374" i="8"/>
  <c r="L1374" i="8" s="1"/>
  <c r="I352" i="8"/>
  <c r="L352" i="8" s="1"/>
  <c r="I99" i="8"/>
  <c r="L99" i="8" s="1"/>
  <c r="I1437" i="8"/>
  <c r="L1437" i="8" s="1"/>
  <c r="I496" i="8"/>
  <c r="L496" i="8" s="1"/>
  <c r="I348" i="8"/>
  <c r="L348" i="8" s="1"/>
  <c r="I1128" i="8"/>
  <c r="L1128" i="8" s="1"/>
  <c r="I1278" i="8"/>
  <c r="L1278" i="8" s="1"/>
  <c r="I843" i="8"/>
  <c r="L843" i="8" s="1"/>
  <c r="I467" i="8"/>
  <c r="L467" i="8" s="1"/>
  <c r="I546" i="8"/>
  <c r="L546" i="8" s="1"/>
  <c r="I428" i="8"/>
  <c r="L428" i="8" s="1"/>
  <c r="I595" i="8"/>
  <c r="L595" i="8" s="1"/>
  <c r="I780" i="8"/>
  <c r="L780" i="8" s="1"/>
  <c r="I446" i="8"/>
  <c r="L446" i="8" s="1"/>
  <c r="I227" i="8"/>
  <c r="L227" i="8" s="1"/>
  <c r="I386" i="8"/>
  <c r="L386" i="8" s="1"/>
  <c r="I1021" i="8"/>
  <c r="L1021" i="8" s="1"/>
  <c r="I423" i="8"/>
  <c r="L423" i="8" s="1"/>
  <c r="I535" i="8"/>
  <c r="L535" i="8" s="1"/>
  <c r="I575" i="8"/>
  <c r="L575" i="8" s="1"/>
  <c r="I654" i="8"/>
  <c r="L654" i="8" s="1"/>
  <c r="I923" i="8"/>
  <c r="L923" i="8" s="1"/>
  <c r="I610" i="8"/>
  <c r="L610" i="8" s="1"/>
  <c r="I549" i="8"/>
  <c r="L549" i="8" s="1"/>
  <c r="I1461" i="8"/>
  <c r="L1461" i="8" s="1"/>
  <c r="I1080" i="8"/>
  <c r="L1080" i="8" s="1"/>
  <c r="I906" i="8"/>
  <c r="L906" i="8" s="1"/>
  <c r="I1109" i="8"/>
  <c r="L1109" i="8" s="1"/>
  <c r="I500" i="8"/>
  <c r="L500" i="8" s="1"/>
  <c r="I836" i="8"/>
  <c r="L836" i="8" s="1"/>
  <c r="I1283" i="8"/>
  <c r="L1283" i="8" s="1"/>
  <c r="I974" i="8"/>
  <c r="I34" i="8"/>
  <c r="L34" i="8" s="1"/>
  <c r="I58" i="8"/>
  <c r="L58" i="8" s="1"/>
  <c r="I82" i="8"/>
  <c r="L82" i="8" s="1"/>
  <c r="I114" i="8"/>
  <c r="L114" i="8" s="1"/>
  <c r="I130" i="8"/>
  <c r="L130" i="8" s="1"/>
  <c r="I138" i="8"/>
  <c r="L138" i="8" s="1"/>
  <c r="I146" i="8"/>
  <c r="L146" i="8" s="1"/>
  <c r="I154" i="8"/>
  <c r="L154" i="8" s="1"/>
  <c r="I162" i="8"/>
  <c r="L162" i="8" s="1"/>
  <c r="I178" i="8"/>
  <c r="L178" i="8" s="1"/>
  <c r="I186" i="8"/>
  <c r="L186" i="8" s="1"/>
  <c r="I194" i="8"/>
  <c r="L194" i="8" s="1"/>
  <c r="I210" i="8"/>
  <c r="L210" i="8" s="1"/>
  <c r="I250" i="8"/>
  <c r="L250" i="8" s="1"/>
  <c r="I266" i="8"/>
  <c r="L266" i="8" s="1"/>
  <c r="I273" i="8"/>
  <c r="L273" i="8" s="1"/>
  <c r="I281" i="8"/>
  <c r="L281" i="8" s="1"/>
  <c r="I319" i="8"/>
  <c r="L319" i="8" s="1"/>
  <c r="I326" i="8"/>
  <c r="L326" i="8" s="1"/>
  <c r="I1013" i="8"/>
  <c r="I1091" i="8"/>
  <c r="L1091" i="8" s="1"/>
  <c r="I1133" i="8"/>
  <c r="L1133" i="8" s="1"/>
  <c r="I1240" i="8"/>
  <c r="L1240" i="8" s="1"/>
  <c r="I798" i="8"/>
  <c r="L798" i="8" s="1"/>
  <c r="I848" i="8"/>
  <c r="L848" i="8" s="1"/>
  <c r="I868" i="8"/>
  <c r="L868" i="8" s="1"/>
  <c r="I424" i="8"/>
  <c r="L424" i="8" s="1"/>
  <c r="I504" i="8"/>
  <c r="L504" i="8" s="1"/>
  <c r="I615" i="8"/>
  <c r="L615" i="8" s="1"/>
  <c r="I631" i="8"/>
  <c r="L631" i="8" s="1"/>
  <c r="I918" i="8"/>
  <c r="I1238" i="8"/>
  <c r="L1238" i="8" s="1"/>
  <c r="I506" i="8"/>
  <c r="L506" i="8" s="1"/>
  <c r="I1145" i="8"/>
  <c r="L1145" i="8" s="1"/>
  <c r="I705" i="8"/>
  <c r="L705" i="8" s="1"/>
  <c r="I1395" i="8"/>
  <c r="L1395" i="8" s="1"/>
  <c r="I1225" i="8"/>
  <c r="L1225" i="8" s="1"/>
  <c r="I150" i="8"/>
  <c r="L150" i="8" s="1"/>
  <c r="I1315" i="8"/>
  <c r="L1315" i="8" s="1"/>
  <c r="I781" i="8"/>
  <c r="L781" i="8" s="1"/>
  <c r="I715" i="8"/>
  <c r="L715" i="8" s="1"/>
  <c r="I1325" i="8"/>
  <c r="L1325" i="8" s="1"/>
  <c r="I463" i="8"/>
  <c r="L463" i="8" s="1"/>
  <c r="I916" i="8"/>
  <c r="L916" i="8" s="1"/>
  <c r="I717" i="8"/>
  <c r="L717" i="8" s="1"/>
  <c r="I569" i="8"/>
  <c r="L569" i="8" s="1"/>
  <c r="I565" i="8"/>
  <c r="L565" i="8" s="1"/>
  <c r="I585" i="8"/>
  <c r="L585" i="8" s="1"/>
  <c r="I700" i="8"/>
  <c r="L700" i="8" s="1"/>
  <c r="I495" i="8"/>
  <c r="L495" i="8" s="1"/>
  <c r="I614" i="8"/>
  <c r="L614" i="8" s="1"/>
  <c r="I507" i="8"/>
  <c r="L507" i="8" s="1"/>
  <c r="I602" i="8"/>
  <c r="L602" i="8" s="1"/>
  <c r="I653" i="8"/>
  <c r="L653" i="8" s="1"/>
  <c r="I669" i="8"/>
  <c r="L669" i="8" s="1"/>
  <c r="I553" i="8"/>
  <c r="L553" i="8" s="1"/>
  <c r="I617" i="8"/>
  <c r="L617" i="8" s="1"/>
  <c r="I491" i="8"/>
  <c r="L491" i="8" s="1"/>
  <c r="I519" i="8"/>
  <c r="L519" i="8" s="1"/>
  <c r="F1492" i="8"/>
  <c r="I539" i="8"/>
  <c r="L539" i="8" s="1"/>
  <c r="I588" i="8"/>
  <c r="L588" i="8" s="1"/>
  <c r="I1434" i="8"/>
  <c r="L1434" i="8" s="1"/>
  <c r="I1453" i="8"/>
  <c r="L1453" i="8" s="1"/>
  <c r="I385" i="8"/>
  <c r="L385" i="8" s="1"/>
  <c r="I1337" i="8"/>
  <c r="L1337" i="8" s="1"/>
  <c r="I1432" i="8"/>
  <c r="L1432" i="8" s="1"/>
  <c r="I1462" i="8"/>
  <c r="L1462" i="8" s="1"/>
  <c r="I1470" i="8"/>
  <c r="L1470" i="8" s="1"/>
  <c r="I887" i="8"/>
  <c r="L887" i="8" s="1"/>
  <c r="I509" i="8"/>
  <c r="L509" i="8" s="1"/>
  <c r="I1449" i="8"/>
  <c r="L1449" i="8" s="1"/>
  <c r="I1465" i="8"/>
  <c r="L1465" i="8" s="1"/>
  <c r="I1473" i="8"/>
  <c r="L1473" i="8" s="1"/>
  <c r="I1339" i="8"/>
  <c r="L1339" i="8" s="1"/>
  <c r="I1343" i="8"/>
  <c r="L1343" i="8" s="1"/>
  <c r="I881" i="8"/>
  <c r="L881" i="8" s="1"/>
  <c r="I699" i="8"/>
  <c r="L699" i="8" s="1"/>
  <c r="I1441" i="8"/>
  <c r="L1441" i="8" s="1"/>
  <c r="I1460" i="8"/>
  <c r="L1460" i="8" s="1"/>
  <c r="I381" i="8"/>
  <c r="L381" i="8" s="1"/>
  <c r="I1447" i="8"/>
  <c r="L1447" i="8" s="1"/>
  <c r="I1464" i="8"/>
  <c r="L1464" i="8" s="1"/>
  <c r="I1478" i="8"/>
  <c r="L1478" i="8" s="1"/>
  <c r="I1488" i="8"/>
  <c r="L1488" i="8" s="1"/>
  <c r="I885" i="8"/>
  <c r="L885" i="8" s="1"/>
  <c r="I1390" i="8"/>
  <c r="L1390" i="8" s="1"/>
  <c r="I961" i="8"/>
  <c r="L961" i="8" s="1"/>
  <c r="I803" i="8"/>
  <c r="L803" i="8" s="1"/>
  <c r="I429" i="8"/>
  <c r="L429" i="8" s="1"/>
  <c r="I596" i="8"/>
  <c r="L596" i="8" s="1"/>
  <c r="I608" i="8"/>
  <c r="L608" i="8" s="1"/>
  <c r="I616" i="8"/>
  <c r="L616" i="8" s="1"/>
  <c r="I624" i="8"/>
  <c r="L624" i="8" s="1"/>
  <c r="I632" i="8"/>
  <c r="L632" i="8" s="1"/>
  <c r="I640" i="8"/>
  <c r="L640" i="8" s="1"/>
  <c r="I647" i="8"/>
  <c r="L647" i="8" s="1"/>
  <c r="I655" i="8"/>
  <c r="L655" i="8" s="1"/>
  <c r="I663" i="8"/>
  <c r="L663" i="8" s="1"/>
  <c r="I911" i="8"/>
  <c r="L911" i="8" s="1"/>
  <c r="I1329" i="8"/>
  <c r="L1329" i="8" s="1"/>
  <c r="I1429" i="8"/>
  <c r="L1429" i="8" s="1"/>
  <c r="I1368" i="8"/>
  <c r="L1368" i="8" s="1"/>
  <c r="I527" i="8"/>
  <c r="L527" i="8" s="1"/>
  <c r="I776" i="8"/>
  <c r="L776" i="8" s="1"/>
  <c r="I501" i="8"/>
  <c r="L501" i="8" s="1"/>
  <c r="I548" i="8"/>
  <c r="L548" i="8" s="1"/>
  <c r="I687" i="8"/>
  <c r="L687" i="8" s="1"/>
  <c r="I377" i="8"/>
  <c r="L377" i="8" s="1"/>
  <c r="I1353" i="8"/>
  <c r="L1353" i="8" s="1"/>
  <c r="I1357" i="8"/>
  <c r="L1357" i="8" s="1"/>
  <c r="I1371" i="8"/>
  <c r="L1371" i="8" s="1"/>
  <c r="I799" i="8"/>
  <c r="L799" i="8" s="1"/>
  <c r="I432" i="8"/>
  <c r="L432" i="8" s="1"/>
  <c r="I465" i="8"/>
  <c r="L465" i="8" s="1"/>
  <c r="I576" i="8"/>
  <c r="L576" i="8" s="1"/>
  <c r="I604" i="8"/>
  <c r="L604" i="8" s="1"/>
  <c r="I612" i="8"/>
  <c r="L612" i="8" s="1"/>
  <c r="I628" i="8"/>
  <c r="L628" i="8" s="1"/>
  <c r="I643" i="8"/>
  <c r="L643" i="8" s="1"/>
  <c r="I651" i="8"/>
  <c r="L651" i="8" s="1"/>
  <c r="I659" i="8"/>
  <c r="L659" i="8" s="1"/>
  <c r="I667" i="8"/>
  <c r="L667" i="8" s="1"/>
  <c r="I694" i="8"/>
  <c r="L694" i="8" s="1"/>
  <c r="I706" i="8"/>
  <c r="L706" i="8" s="1"/>
  <c r="I915" i="8"/>
  <c r="L915" i="8" s="1"/>
  <c r="I924" i="8"/>
  <c r="L924" i="8" s="1"/>
  <c r="I1322" i="8"/>
  <c r="L1322" i="8" s="1"/>
  <c r="I1318" i="8"/>
  <c r="L1318" i="8" s="1"/>
  <c r="I877" i="8"/>
  <c r="L877" i="8" s="1"/>
  <c r="I716" i="8"/>
  <c r="L716" i="8" s="1"/>
  <c r="I1426" i="8"/>
  <c r="I1433" i="8"/>
  <c r="L1433" i="8" s="1"/>
  <c r="I1452" i="8"/>
  <c r="L1452" i="8" s="1"/>
  <c r="I401" i="8"/>
  <c r="L401" i="8" s="1"/>
  <c r="I513" i="8"/>
  <c r="L513" i="8" s="1"/>
  <c r="I529" i="8"/>
  <c r="L529" i="8" s="1"/>
  <c r="I675" i="8"/>
  <c r="L675" i="8" s="1"/>
  <c r="I1359" i="8"/>
  <c r="L1359" i="8" s="1"/>
  <c r="I1369" i="8"/>
  <c r="L1369" i="8" s="1"/>
  <c r="J124" i="1"/>
  <c r="J120" i="1"/>
  <c r="J136" i="1"/>
  <c r="J242" i="1"/>
  <c r="J240" i="1"/>
  <c r="J172" i="1"/>
  <c r="J267" i="1"/>
  <c r="J291" i="1"/>
  <c r="J344" i="1"/>
  <c r="J27" i="1"/>
  <c r="J333" i="1"/>
  <c r="J1457" i="1"/>
  <c r="J1336" i="1"/>
  <c r="J129" i="1"/>
  <c r="J187" i="1"/>
  <c r="J83" i="1"/>
  <c r="J347" i="1"/>
  <c r="J1422" i="1"/>
  <c r="J111" i="1"/>
  <c r="J840" i="1"/>
  <c r="J284" i="1"/>
  <c r="J360" i="1"/>
  <c r="J345" i="1"/>
  <c r="J266" i="1"/>
  <c r="J115" i="1"/>
  <c r="J797" i="1"/>
  <c r="J850" i="1"/>
  <c r="J1371" i="1"/>
  <c r="J769" i="1"/>
  <c r="J470" i="1"/>
  <c r="J71" i="1"/>
  <c r="J659" i="1"/>
  <c r="J355" i="1"/>
  <c r="J1398" i="1"/>
  <c r="J286" i="1"/>
  <c r="J15" i="1"/>
  <c r="J271" i="1"/>
  <c r="J311" i="1"/>
  <c r="J319" i="1"/>
  <c r="J235" i="1"/>
  <c r="J243" i="1"/>
  <c r="J99" i="1"/>
  <c r="J386" i="1"/>
  <c r="J1408" i="1"/>
  <c r="J869" i="1"/>
  <c r="J761" i="1"/>
  <c r="J185" i="1"/>
  <c r="J143" i="1"/>
  <c r="J440" i="1"/>
  <c r="J550" i="1"/>
  <c r="J1338" i="1"/>
  <c r="J270" i="1"/>
  <c r="J368" i="1"/>
  <c r="J400" i="1"/>
  <c r="J572" i="1"/>
  <c r="J442" i="1"/>
  <c r="J592" i="1"/>
  <c r="J167" i="1"/>
  <c r="J456" i="1"/>
  <c r="J704" i="1"/>
  <c r="J190" i="1"/>
  <c r="J728" i="1"/>
  <c r="J624" i="1"/>
  <c r="J337" i="1"/>
  <c r="J299" i="1"/>
  <c r="J11" i="1"/>
  <c r="J247" i="1"/>
  <c r="J660" i="1"/>
  <c r="J875" i="1"/>
  <c r="J1337" i="1"/>
  <c r="J1344" i="1"/>
  <c r="J644" i="1"/>
  <c r="J313" i="1"/>
  <c r="J484" i="1"/>
  <c r="J19" i="1"/>
  <c r="J781" i="1"/>
  <c r="J103" i="1"/>
  <c r="J446" i="1"/>
  <c r="J529" i="1"/>
  <c r="J423" i="1"/>
  <c r="J600" i="1"/>
  <c r="J670" i="1"/>
  <c r="J287" i="1"/>
  <c r="J314" i="1"/>
  <c r="J341" i="1"/>
  <c r="J533" i="1"/>
  <c r="J263" i="1"/>
  <c r="J837" i="1"/>
  <c r="J574" i="1"/>
  <c r="J147" i="1"/>
  <c r="J1404" i="1"/>
  <c r="J197" i="1"/>
  <c r="J181" i="1"/>
  <c r="J581" i="1"/>
  <c r="J496" i="1"/>
  <c r="J504" i="1"/>
  <c r="J562" i="1"/>
  <c r="J614" i="1"/>
  <c r="J630" i="1"/>
  <c r="J714" i="1"/>
  <c r="J731" i="1"/>
  <c r="J770" i="1"/>
  <c r="J789" i="1"/>
  <c r="J801" i="1"/>
  <c r="J851" i="1"/>
  <c r="J1400" i="1"/>
  <c r="J1441" i="1"/>
  <c r="J774" i="1"/>
  <c r="J510" i="1"/>
  <c r="J568" i="1"/>
  <c r="J604" i="1"/>
  <c r="J628" i="1"/>
  <c r="J678" i="1"/>
  <c r="J796" i="1"/>
  <c r="J865" i="1"/>
  <c r="J1378" i="1"/>
  <c r="J754" i="1"/>
  <c r="J225" i="1"/>
  <c r="J672" i="1"/>
  <c r="J727" i="1"/>
  <c r="J1455" i="1"/>
  <c r="J226" i="1"/>
  <c r="J339" i="1"/>
  <c r="J331" i="1"/>
  <c r="J1332" i="1"/>
  <c r="J191" i="1"/>
  <c r="J131" i="1"/>
  <c r="J47" i="1"/>
  <c r="J766" i="1"/>
  <c r="J494" i="1"/>
  <c r="J448" i="1"/>
  <c r="J259" i="1"/>
  <c r="J1454" i="1"/>
  <c r="J520" i="1"/>
  <c r="J325" i="1"/>
  <c r="J726" i="1"/>
  <c r="J841" i="1"/>
  <c r="J59" i="1"/>
  <c r="J43" i="1"/>
  <c r="J78" i="1"/>
  <c r="J285" i="1"/>
  <c r="J431" i="1"/>
  <c r="J463" i="1"/>
  <c r="J495" i="1"/>
  <c r="J526" i="1"/>
  <c r="J557" i="1"/>
  <c r="J589" i="1"/>
  <c r="J621" i="1"/>
  <c r="J651" i="1"/>
  <c r="J683" i="1"/>
  <c r="J713" i="1"/>
  <c r="J393" i="1"/>
  <c r="J527" i="1"/>
  <c r="J543" i="1"/>
  <c r="J558" i="1"/>
  <c r="J626" i="1"/>
  <c r="J652" i="1"/>
  <c r="J684" i="1"/>
  <c r="J792" i="1"/>
  <c r="J805" i="1"/>
  <c r="J1392" i="1"/>
  <c r="J488" i="1"/>
  <c r="J452" i="1"/>
  <c r="J1418" i="1"/>
  <c r="J209" i="1"/>
  <c r="J215" i="1"/>
  <c r="J257" i="1"/>
  <c r="J171" i="1"/>
  <c r="J163" i="1"/>
  <c r="J35" i="1"/>
  <c r="J91" i="1"/>
  <c r="J1358" i="1"/>
  <c r="M780" i="7"/>
  <c r="M326" i="7"/>
  <c r="M925" i="7"/>
  <c r="M1486" i="7"/>
  <c r="M839" i="7"/>
  <c r="J578" i="1"/>
  <c r="M859" i="7"/>
  <c r="M321" i="7"/>
  <c r="M356" i="7"/>
  <c r="M305" i="7"/>
  <c r="J318" i="1"/>
  <c r="J546" i="1"/>
  <c r="J827" i="1"/>
  <c r="J364" i="1"/>
  <c r="J855" i="1"/>
  <c r="J1348" i="1"/>
  <c r="J1469" i="1"/>
  <c r="J366" i="1"/>
  <c r="J535" i="1"/>
  <c r="M221" i="7"/>
  <c r="M237" i="7"/>
  <c r="M866" i="7"/>
  <c r="M408" i="7"/>
  <c r="M720" i="7"/>
  <c r="P720" i="7" s="1"/>
  <c r="M424" i="7"/>
  <c r="M585" i="7"/>
  <c r="M641" i="7"/>
  <c r="M734" i="7"/>
  <c r="M1355" i="7"/>
  <c r="M1342" i="7"/>
  <c r="M277" i="7"/>
  <c r="M511" i="7"/>
  <c r="M289" i="7"/>
  <c r="J436" i="1"/>
  <c r="J413" i="1"/>
  <c r="J743" i="1"/>
  <c r="J821" i="1"/>
  <c r="J570" i="1"/>
  <c r="J320" i="1"/>
  <c r="J577" i="1"/>
  <c r="M1350" i="7"/>
  <c r="M979" i="7"/>
  <c r="J823" i="1"/>
  <c r="J863" i="1"/>
  <c r="J1437" i="1"/>
  <c r="J479" i="1"/>
  <c r="J613" i="1"/>
  <c r="J750" i="1"/>
  <c r="J758" i="1"/>
  <c r="J820" i="1"/>
  <c r="J826" i="1"/>
  <c r="J838" i="1"/>
  <c r="J1357" i="1"/>
  <c r="J245" i="1"/>
  <c r="J273" i="1"/>
  <c r="J335" i="1"/>
  <c r="J397" i="1"/>
  <c r="J429" i="1"/>
  <c r="J480" i="1"/>
  <c r="J523" i="1"/>
  <c r="J539" i="1"/>
  <c r="J554" i="1"/>
  <c r="J606" i="1"/>
  <c r="J622" i="1"/>
  <c r="J648" i="1"/>
  <c r="J664" i="1"/>
  <c r="J680" i="1"/>
  <c r="J688" i="1"/>
  <c r="J702" i="1"/>
  <c r="J747" i="1"/>
  <c r="J763" i="1"/>
  <c r="J1372" i="1"/>
  <c r="J1421" i="1"/>
  <c r="J1433" i="1"/>
  <c r="J1445" i="1"/>
  <c r="J1453" i="1"/>
  <c r="J346" i="1"/>
  <c r="J361" i="1"/>
  <c r="J396" i="1"/>
  <c r="J424" i="1"/>
  <c r="J483" i="1"/>
  <c r="J491" i="1"/>
  <c r="J515" i="1"/>
  <c r="J522" i="1"/>
  <c r="J609" i="1"/>
  <c r="J637" i="1"/>
  <c r="J667" i="1"/>
  <c r="J705" i="1"/>
  <c r="J762" i="1"/>
  <c r="J773" i="1"/>
  <c r="J1343" i="1"/>
  <c r="J1391" i="1"/>
  <c r="J1436" i="1"/>
  <c r="J455" i="1"/>
  <c r="J729" i="1"/>
  <c r="J786" i="1"/>
  <c r="J1458" i="1"/>
  <c r="J1484" i="1"/>
  <c r="J460" i="1"/>
  <c r="J476" i="1"/>
  <c r="J500" i="1"/>
  <c r="J516" i="1"/>
  <c r="J602" i="1"/>
  <c r="J610" i="1"/>
  <c r="J710" i="1"/>
  <c r="J724" i="1"/>
  <c r="J751" i="1"/>
  <c r="J759" i="1"/>
  <c r="J785" i="1"/>
  <c r="J867" i="1"/>
  <c r="J1334" i="1"/>
  <c r="J1340" i="1"/>
  <c r="J1368" i="1"/>
  <c r="J1384" i="1"/>
  <c r="J1477" i="1"/>
  <c r="J618" i="1"/>
  <c r="J1416" i="1"/>
  <c r="J549" i="1"/>
  <c r="J503" i="1"/>
  <c r="J755" i="1"/>
  <c r="J809" i="1"/>
  <c r="J464" i="1"/>
  <c r="J777" i="1"/>
  <c r="J309" i="1"/>
  <c r="J1360" i="1"/>
  <c r="J1460" i="1"/>
  <c r="J1362" i="1"/>
  <c r="J590" i="1"/>
  <c r="J566" i="1"/>
  <c r="J1475" i="1"/>
  <c r="J1449" i="1"/>
  <c r="J542" i="1"/>
  <c r="J573" i="1"/>
  <c r="J439" i="1"/>
  <c r="J817" i="1"/>
  <c r="J1388" i="1"/>
  <c r="J432" i="1"/>
  <c r="J297" i="1"/>
  <c r="J1411" i="1"/>
  <c r="J736" i="1"/>
  <c r="J1461" i="1"/>
  <c r="J843" i="1"/>
  <c r="J305" i="1"/>
  <c r="J1364" i="1"/>
  <c r="J668" i="1"/>
  <c r="J737" i="1"/>
  <c r="J1473" i="1"/>
  <c r="J582" i="1"/>
  <c r="J553" i="1"/>
  <c r="J585" i="1"/>
  <c r="J709" i="1"/>
  <c r="J316" i="1"/>
  <c r="J847" i="1"/>
  <c r="J281" i="1"/>
  <c r="J756" i="1"/>
  <c r="J1346" i="1"/>
  <c r="J354" i="1"/>
  <c r="J369" i="1"/>
  <c r="J487" i="1"/>
  <c r="J511" i="1"/>
  <c r="J519" i="1"/>
  <c r="J617" i="1"/>
  <c r="J698" i="1"/>
  <c r="J1415" i="1"/>
  <c r="J471" i="1"/>
  <c r="J534" i="1"/>
  <c r="J565" i="1"/>
  <c r="J597" i="1"/>
  <c r="J629" i="1"/>
  <c r="J691" i="1"/>
  <c r="J1403" i="1"/>
  <c r="J1342" i="1"/>
  <c r="J382" i="1"/>
  <c r="J1468" i="1"/>
  <c r="J1429" i="1"/>
  <c r="J671" i="1"/>
  <c r="J833" i="1"/>
  <c r="J1452" i="1"/>
  <c r="J738" i="1"/>
  <c r="J234" i="1"/>
  <c r="J647" i="1"/>
  <c r="J301" i="1"/>
  <c r="J379" i="1"/>
  <c r="J383" i="1"/>
  <c r="J784" i="1"/>
  <c r="J323" i="1"/>
  <c r="J1375" i="1"/>
  <c r="J338" i="1"/>
  <c r="J459" i="1"/>
  <c r="J788" i="1"/>
  <c r="J428" i="1"/>
  <c r="J1419" i="1"/>
  <c r="J830" i="1"/>
  <c r="J742" i="1"/>
  <c r="J872" i="1"/>
  <c r="J1459" i="1"/>
  <c r="J1406" i="1"/>
  <c r="J262" i="1"/>
  <c r="J741" i="1"/>
  <c r="J330" i="1"/>
  <c r="J277" i="1"/>
  <c r="J852" i="1"/>
  <c r="J451" i="1"/>
  <c r="J829" i="1"/>
  <c r="J679" i="1"/>
  <c r="M1469" i="7"/>
  <c r="J1480" i="1"/>
  <c r="J1363" i="1"/>
  <c r="J746" i="1"/>
  <c r="J791" i="1"/>
  <c r="J254" i="1"/>
  <c r="J250" i="1"/>
  <c r="J803" i="1"/>
  <c r="J293" i="1"/>
  <c r="J246" i="1"/>
  <c r="J842" i="1"/>
  <c r="J194" i="1"/>
  <c r="J230" i="1"/>
  <c r="J315" i="1"/>
  <c r="J1366" i="1"/>
  <c r="J1395" i="1"/>
  <c r="J641" i="1"/>
  <c r="J1355" i="1"/>
  <c r="J815" i="1"/>
  <c r="J1374" i="1"/>
  <c r="J1447" i="1"/>
  <c r="J862" i="1"/>
  <c r="J412" i="1"/>
  <c r="J447" i="1"/>
  <c r="J605" i="1"/>
  <c r="J643" i="1"/>
  <c r="J675" i="1"/>
  <c r="J1425" i="1"/>
  <c r="J1476" i="1"/>
  <c r="M873" i="7"/>
  <c r="J835" i="1"/>
  <c r="J1428" i="1"/>
  <c r="J372" i="1"/>
  <c r="J1370" i="1"/>
  <c r="J1426" i="1"/>
  <c r="J1479" i="1"/>
  <c r="M757" i="7"/>
  <c r="J819" i="1"/>
  <c r="J717" i="1"/>
  <c r="J794" i="1"/>
  <c r="J1465" i="1"/>
  <c r="M783" i="7"/>
  <c r="M845" i="7"/>
  <c r="M1160" i="7"/>
  <c r="J1341" i="1"/>
  <c r="J811" i="1"/>
  <c r="M825" i="7"/>
  <c r="G1495" i="7"/>
  <c r="M374" i="7"/>
  <c r="J1369" i="1"/>
  <c r="J868" i="1"/>
  <c r="J1353" i="1"/>
  <c r="J1438" i="1"/>
  <c r="J1470" i="1"/>
  <c r="M744" i="7"/>
  <c r="J1423" i="1"/>
  <c r="J895" i="1"/>
  <c r="J883" i="1"/>
  <c r="M836" i="7"/>
  <c r="M1328" i="7"/>
  <c r="M1271" i="7"/>
  <c r="M1017" i="7"/>
  <c r="M970" i="7"/>
  <c r="J1389" i="1"/>
  <c r="J860" i="1"/>
  <c r="J891" i="1"/>
  <c r="J879" i="1"/>
  <c r="M1206" i="7"/>
  <c r="J1335" i="1"/>
  <c r="M717" i="7"/>
  <c r="M888" i="7"/>
  <c r="J380" i="1"/>
  <c r="M892" i="7"/>
  <c r="M1006" i="7"/>
  <c r="M1171" i="7"/>
  <c r="M977" i="7"/>
  <c r="M1063" i="7"/>
  <c r="M1138" i="7"/>
  <c r="M1016" i="7"/>
  <c r="J384" i="1"/>
  <c r="M880" i="7"/>
  <c r="M884" i="7"/>
  <c r="M1291" i="7"/>
  <c r="M1297" i="7"/>
  <c r="M1040" i="7"/>
  <c r="M1089" i="7"/>
  <c r="M1134" i="7"/>
  <c r="M1142" i="7"/>
  <c r="M1150" i="7"/>
  <c r="M1253" i="7"/>
  <c r="M1010" i="7"/>
  <c r="M1073" i="7"/>
  <c r="M881" i="7"/>
  <c r="M1022" i="7"/>
  <c r="M1094" i="7"/>
  <c r="M1193" i="7"/>
  <c r="M1114" i="7"/>
  <c r="M1122" i="7"/>
  <c r="M1130" i="7"/>
  <c r="M1169" i="7"/>
  <c r="M714" i="7"/>
  <c r="M1025" i="7"/>
  <c r="M1215" i="7"/>
  <c r="M1242" i="7"/>
  <c r="M1255" i="7"/>
  <c r="M1258" i="7"/>
  <c r="M1273" i="7"/>
  <c r="M1298" i="7"/>
  <c r="M885" i="7"/>
  <c r="J894" i="1"/>
  <c r="M886" i="7"/>
  <c r="M1318" i="7"/>
  <c r="M982" i="7"/>
  <c r="M1225" i="7"/>
  <c r="M1275" i="7"/>
  <c r="M1308" i="7"/>
  <c r="M889" i="7"/>
  <c r="M377" i="7"/>
  <c r="M1317" i="7"/>
  <c r="M1005" i="7"/>
  <c r="M1118" i="7"/>
  <c r="M1153" i="7"/>
  <c r="M1201" i="7"/>
  <c r="M1246" i="7"/>
  <c r="M893" i="7"/>
  <c r="J890" i="1"/>
  <c r="J882" i="1"/>
  <c r="J716" i="1"/>
  <c r="M1034" i="7"/>
  <c r="M1194" i="7"/>
  <c r="M1216" i="7"/>
  <c r="M1223" i="7"/>
  <c r="M1264" i="7"/>
  <c r="M1283" i="7"/>
  <c r="M1290" i="7"/>
  <c r="I1491" i="5"/>
  <c r="G1486" i="1" s="1"/>
  <c r="F1492" i="5"/>
  <c r="L1454" i="6"/>
  <c r="L221" i="6"/>
  <c r="L1457" i="6"/>
  <c r="L610" i="6"/>
  <c r="L1443" i="6"/>
  <c r="L283" i="6"/>
  <c r="L269" i="6"/>
  <c r="L27" i="6"/>
  <c r="L565" i="6"/>
  <c r="L1467" i="6"/>
  <c r="L1487" i="6"/>
  <c r="L1391" i="6"/>
  <c r="L149" i="6"/>
  <c r="L622" i="6"/>
  <c r="L690" i="6"/>
  <c r="L1408" i="6"/>
  <c r="L142" i="6"/>
  <c r="L718" i="6"/>
  <c r="L47" i="6"/>
  <c r="L23" i="6"/>
  <c r="L311" i="6"/>
  <c r="L279" i="6"/>
  <c r="L249" i="6"/>
  <c r="L193" i="6"/>
  <c r="L169" i="6"/>
  <c r="L25" i="6"/>
  <c r="L620" i="6"/>
  <c r="L678" i="6"/>
  <c r="L88" i="6"/>
  <c r="L40" i="6"/>
  <c r="L585" i="6"/>
  <c r="L609" i="6"/>
  <c r="L709" i="6"/>
  <c r="L1459" i="6"/>
  <c r="L656" i="6"/>
  <c r="L564" i="6"/>
  <c r="L596" i="6"/>
  <c r="L312" i="6"/>
  <c r="L262" i="6"/>
  <c r="L555" i="6"/>
  <c r="L571" i="6"/>
  <c r="L587" i="6"/>
  <c r="L599" i="6"/>
  <c r="L595" i="6"/>
  <c r="L605" i="6"/>
  <c r="L613" i="6"/>
  <c r="L87" i="6"/>
  <c r="L1397" i="6"/>
  <c r="L1427" i="6"/>
  <c r="L1399" i="6"/>
  <c r="L1472" i="6"/>
  <c r="L1435" i="6"/>
  <c r="L633" i="6"/>
  <c r="L639" i="6"/>
  <c r="L643" i="6"/>
  <c r="L276" i="6"/>
  <c r="L563" i="6"/>
  <c r="L589" i="6"/>
  <c r="L603" i="6"/>
  <c r="L1432" i="6"/>
  <c r="L356" i="6"/>
  <c r="L332" i="6"/>
  <c r="L324" i="6"/>
  <c r="L271" i="6"/>
  <c r="L109" i="6"/>
  <c r="L77" i="6"/>
  <c r="L608" i="6"/>
  <c r="L632" i="6"/>
  <c r="L1421" i="6"/>
  <c r="L1462" i="6"/>
  <c r="L1481" i="6"/>
  <c r="L235" i="6"/>
  <c r="L629" i="6"/>
  <c r="L1405" i="6"/>
  <c r="L588" i="6"/>
  <c r="L606" i="6"/>
  <c r="L666" i="6"/>
  <c r="L704" i="6"/>
  <c r="L328" i="6"/>
  <c r="L49" i="6"/>
  <c r="L69" i="6"/>
  <c r="L134" i="6"/>
  <c r="L17" i="6"/>
  <c r="L264" i="6"/>
  <c r="L100" i="6"/>
  <c r="L133" i="6"/>
  <c r="L1476" i="6"/>
  <c r="L1478" i="6"/>
  <c r="L296" i="6"/>
  <c r="L203" i="6"/>
  <c r="L67" i="6"/>
  <c r="L573" i="6"/>
  <c r="L1439" i="6"/>
  <c r="L45" i="6"/>
  <c r="L1447" i="6"/>
  <c r="L121" i="6"/>
  <c r="L97" i="6"/>
  <c r="L57" i="6"/>
  <c r="L1480" i="6"/>
  <c r="L1468" i="6"/>
  <c r="L209" i="6"/>
  <c r="L89" i="6"/>
  <c r="L359" i="6"/>
  <c r="L225" i="6"/>
  <c r="L1455" i="6"/>
  <c r="L569" i="6"/>
  <c r="L1394" i="6"/>
  <c r="L245" i="6"/>
  <c r="L37" i="6"/>
  <c r="L9" i="6"/>
  <c r="I129" i="6"/>
  <c r="L129" i="6" s="1"/>
  <c r="L1404" i="6"/>
  <c r="L340" i="6"/>
  <c r="L73" i="6"/>
  <c r="L179" i="6"/>
  <c r="L113" i="6"/>
  <c r="L1442" i="6"/>
  <c r="L1400" i="6"/>
  <c r="L105" i="6"/>
  <c r="L159" i="6"/>
  <c r="L13" i="6"/>
  <c r="L163" i="6"/>
  <c r="L336" i="6"/>
  <c r="L197" i="6"/>
  <c r="L367" i="6"/>
  <c r="L348" i="6"/>
  <c r="L641" i="6"/>
  <c r="L81" i="6"/>
  <c r="L645" i="6"/>
  <c r="L665" i="6"/>
  <c r="L679" i="6"/>
  <c r="L280" i="6"/>
  <c r="L111" i="6"/>
  <c r="L601" i="6"/>
  <c r="L617" i="6"/>
  <c r="L299" i="6"/>
  <c r="L708" i="6"/>
  <c r="L101" i="6"/>
  <c r="L35" i="6"/>
  <c r="L654" i="6"/>
  <c r="L655" i="6"/>
  <c r="L1449" i="6"/>
  <c r="L1438" i="6"/>
  <c r="L265" i="6"/>
  <c r="L93" i="6"/>
  <c r="L699" i="6"/>
  <c r="L1473" i="6"/>
  <c r="L215" i="6"/>
  <c r="L181" i="6"/>
  <c r="L291" i="6"/>
  <c r="L653" i="6"/>
  <c r="L659" i="6"/>
  <c r="L303" i="6"/>
  <c r="L261" i="6"/>
  <c r="L65" i="6"/>
  <c r="L556" i="6"/>
  <c r="L616" i="6"/>
  <c r="L1433" i="6"/>
  <c r="L1471" i="6"/>
  <c r="L363" i="6"/>
  <c r="I228" i="6"/>
  <c r="I224" i="6"/>
  <c r="I204" i="6"/>
  <c r="L204" i="6" s="1"/>
  <c r="L154" i="6"/>
  <c r="I1387" i="6"/>
  <c r="I255" i="6"/>
  <c r="L1482" i="6"/>
  <c r="L256" i="6"/>
  <c r="L552" i="6"/>
  <c r="L648" i="6"/>
  <c r="L660" i="6"/>
  <c r="L130" i="6"/>
  <c r="L86" i="6"/>
  <c r="L116" i="6"/>
  <c r="L84" i="6"/>
  <c r="L247" i="6"/>
  <c r="L231" i="6"/>
  <c r="L112" i="6"/>
  <c r="L80" i="6"/>
  <c r="L48" i="6"/>
  <c r="L292" i="6"/>
  <c r="L308" i="6"/>
  <c r="L1445" i="6"/>
  <c r="I1460" i="6"/>
  <c r="L1460" i="6" s="1"/>
  <c r="L1395" i="6"/>
  <c r="L1451" i="6"/>
  <c r="L550" i="6"/>
  <c r="L199" i="6"/>
  <c r="L630" i="6"/>
  <c r="L636" i="6"/>
  <c r="L652" i="6"/>
  <c r="L176" i="6"/>
  <c r="L190" i="6"/>
  <c r="L148" i="6"/>
  <c r="L108" i="6"/>
  <c r="L60" i="6"/>
  <c r="L672" i="6"/>
  <c r="L341" i="6"/>
  <c r="L1464" i="6"/>
  <c r="L171" i="6"/>
  <c r="I191" i="6"/>
  <c r="I251" i="6"/>
  <c r="L251" i="6" s="1"/>
  <c r="L219" i="6"/>
  <c r="I16" i="6"/>
  <c r="L16" i="6" s="1"/>
  <c r="L1486" i="6"/>
  <c r="L160" i="6"/>
  <c r="L200" i="6"/>
  <c r="L1423" i="6"/>
  <c r="L634" i="6"/>
  <c r="L640" i="6"/>
  <c r="L644" i="6"/>
  <c r="L192" i="6"/>
  <c r="L157" i="6"/>
  <c r="L651" i="6"/>
  <c r="L663" i="6"/>
  <c r="L194" i="6"/>
  <c r="L170" i="6"/>
  <c r="L162" i="6"/>
  <c r="L140" i="6"/>
  <c r="L12" i="6"/>
  <c r="L146" i="6"/>
  <c r="L688" i="6"/>
  <c r="L657" i="6"/>
  <c r="L667" i="6"/>
  <c r="I64" i="6"/>
  <c r="L64" i="6" s="1"/>
  <c r="L1483" i="6"/>
  <c r="L560" i="6"/>
  <c r="L1430" i="6"/>
  <c r="L711" i="6"/>
  <c r="L642" i="6"/>
  <c r="L637" i="6"/>
  <c r="L686" i="6"/>
  <c r="L578" i="6"/>
  <c r="L374" i="6"/>
  <c r="I42" i="6"/>
  <c r="I106" i="6"/>
  <c r="L1407" i="6"/>
  <c r="L70" i="6"/>
  <c r="I30" i="6"/>
  <c r="L30" i="6" s="1"/>
  <c r="I151" i="6"/>
  <c r="L151" i="6" s="1"/>
  <c r="I132" i="6"/>
  <c r="L132" i="6" s="1"/>
  <c r="I68" i="6"/>
  <c r="L68" i="6" s="1"/>
  <c r="L52" i="6"/>
  <c r="L44" i="6"/>
  <c r="L172" i="6"/>
  <c r="I34" i="6"/>
  <c r="I28" i="6"/>
  <c r="L28" i="6" s="1"/>
  <c r="I196" i="6"/>
  <c r="L196" i="6" s="1"/>
  <c r="L126" i="6"/>
  <c r="I110" i="6"/>
  <c r="L110" i="6" s="1"/>
  <c r="I78" i="6"/>
  <c r="L78" i="6" s="1"/>
  <c r="I46" i="6"/>
  <c r="L46" i="6" s="1"/>
  <c r="I14" i="6"/>
  <c r="L14" i="6" s="1"/>
  <c r="L259" i="6"/>
  <c r="L712" i="6"/>
  <c r="L94" i="6"/>
  <c r="L592" i="6"/>
  <c r="L208" i="6"/>
  <c r="L22" i="6"/>
  <c r="I50" i="6"/>
  <c r="I244" i="6"/>
  <c r="L1426" i="6"/>
  <c r="I184" i="6"/>
  <c r="L184" i="6" s="1"/>
  <c r="L647" i="6"/>
  <c r="L166" i="6"/>
  <c r="L136" i="6"/>
  <c r="I124" i="6"/>
  <c r="L124" i="6" s="1"/>
  <c r="L36" i="6"/>
  <c r="L20" i="6"/>
  <c r="L118" i="6"/>
  <c r="I102" i="6"/>
  <c r="L102" i="6" s="1"/>
  <c r="L62" i="6"/>
  <c r="L38" i="6"/>
  <c r="I6" i="6"/>
  <c r="I90" i="6"/>
  <c r="I122" i="6"/>
  <c r="I377" i="6"/>
  <c r="I54" i="6"/>
  <c r="L54" i="6" s="1"/>
  <c r="I155" i="6"/>
  <c r="L155" i="6" s="1"/>
  <c r="I92" i="6"/>
  <c r="L92" i="6" s="1"/>
  <c r="I76" i="6"/>
  <c r="L76" i="6" s="1"/>
  <c r="I212" i="6"/>
  <c r="L212" i="6" s="1"/>
  <c r="I1474" i="6"/>
  <c r="L1474" i="6" s="1"/>
  <c r="I1422" i="6"/>
  <c r="L1422" i="6" s="1"/>
  <c r="L695" i="6"/>
  <c r="I182" i="6"/>
  <c r="L182" i="6" s="1"/>
  <c r="L570" i="6"/>
  <c r="L584" i="6"/>
  <c r="L698" i="6"/>
  <c r="L1411" i="6"/>
  <c r="I1470" i="6"/>
  <c r="L1470" i="6" s="1"/>
  <c r="I375" i="6"/>
  <c r="I186" i="6"/>
  <c r="L186" i="6" s="1"/>
  <c r="I178" i="6"/>
  <c r="L178" i="6" s="1"/>
  <c r="L590" i="6"/>
  <c r="L628" i="6"/>
  <c r="L1390" i="6"/>
  <c r="K1146" i="3"/>
  <c r="N1146" i="3" s="1"/>
  <c r="K172" i="3"/>
  <c r="N172" i="3" s="1"/>
  <c r="K681" i="3"/>
  <c r="N681" i="3" s="1"/>
  <c r="K273" i="3"/>
  <c r="N273" i="3" s="1"/>
  <c r="K447" i="3"/>
  <c r="N447" i="3" s="1"/>
  <c r="K113" i="3"/>
  <c r="N113" i="3" s="1"/>
  <c r="K1166" i="3"/>
  <c r="N1166" i="3" s="1"/>
  <c r="K920" i="3"/>
  <c r="N920" i="3" s="1"/>
  <c r="K395" i="3"/>
  <c r="N395" i="3" s="1"/>
  <c r="K1059" i="3"/>
  <c r="N1059" i="3" s="1"/>
  <c r="K121" i="3"/>
  <c r="N121" i="3" s="1"/>
  <c r="K1216" i="3"/>
  <c r="N1216" i="3" s="1"/>
  <c r="K564" i="3"/>
  <c r="N564" i="3" s="1"/>
  <c r="K580" i="3"/>
  <c r="N580" i="3" s="1"/>
  <c r="K867" i="3"/>
  <c r="N867" i="3" s="1"/>
  <c r="K283" i="3"/>
  <c r="N283" i="3" s="1"/>
  <c r="K165" i="3"/>
  <c r="N165" i="3" s="1"/>
  <c r="N645" i="3"/>
  <c r="N653" i="3"/>
  <c r="N1160" i="3"/>
  <c r="N453" i="3"/>
  <c r="K649" i="3"/>
  <c r="N649" i="3" s="1"/>
  <c r="K161" i="3"/>
  <c r="N161" i="3" s="1"/>
  <c r="K908" i="3"/>
  <c r="N908" i="3" s="1"/>
  <c r="K622" i="3"/>
  <c r="N622" i="3" s="1"/>
  <c r="K93" i="3"/>
  <c r="N93" i="3" s="1"/>
  <c r="K77" i="3"/>
  <c r="N77" i="3" s="1"/>
  <c r="K45" i="3"/>
  <c r="N45" i="3" s="1"/>
  <c r="K13" i="3"/>
  <c r="N13" i="3" s="1"/>
  <c r="K289" i="3"/>
  <c r="N289" i="3" s="1"/>
  <c r="K509" i="3"/>
  <c r="N509" i="3" s="1"/>
  <c r="K1210" i="3"/>
  <c r="N1210" i="3" s="1"/>
  <c r="K1091" i="3"/>
  <c r="N1091" i="3" s="1"/>
  <c r="K131" i="3"/>
  <c r="N131" i="3" s="1"/>
  <c r="N624" i="3"/>
  <c r="K389" i="3"/>
  <c r="K1412" i="3"/>
  <c r="N1412" i="3" s="1"/>
  <c r="K751" i="3"/>
  <c r="N751" i="3" s="1"/>
  <c r="K785" i="3"/>
  <c r="N785" i="3" s="1"/>
  <c r="K839" i="3"/>
  <c r="N839" i="3" s="1"/>
  <c r="N24" i="3"/>
  <c r="N403" i="3"/>
  <c r="N467" i="3"/>
  <c r="N1186" i="3"/>
  <c r="N306" i="3"/>
  <c r="N740" i="3"/>
  <c r="N268" i="3"/>
  <c r="N1249" i="3"/>
  <c r="N1102" i="3"/>
  <c r="N1211" i="3"/>
  <c r="N1241" i="3"/>
  <c r="N760" i="3"/>
  <c r="N952" i="3"/>
  <c r="K341" i="3"/>
  <c r="N341" i="3" s="1"/>
  <c r="N1422" i="3"/>
  <c r="N1003" i="3"/>
  <c r="N989" i="3"/>
  <c r="N145" i="3"/>
  <c r="N1145" i="3"/>
  <c r="N1170" i="3"/>
  <c r="N1182" i="3"/>
  <c r="N1196" i="3"/>
  <c r="N1233" i="3"/>
  <c r="N1246" i="3"/>
  <c r="N1273" i="3"/>
  <c r="N1298" i="3"/>
  <c r="N1313" i="3"/>
  <c r="N924" i="3"/>
  <c r="N947" i="3"/>
  <c r="N391" i="3"/>
  <c r="N574" i="3"/>
  <c r="N657" i="3"/>
  <c r="N692" i="3"/>
  <c r="N829" i="3"/>
  <c r="N995" i="3"/>
  <c r="N951" i="3"/>
  <c r="N137" i="3"/>
  <c r="N1279" i="3"/>
  <c r="N1304" i="3"/>
  <c r="N945" i="3"/>
  <c r="N465" i="3"/>
  <c r="N604" i="3"/>
  <c r="N616" i="3"/>
  <c r="N683" i="3"/>
  <c r="N706" i="3"/>
  <c r="N1392" i="3"/>
  <c r="N724" i="3"/>
  <c r="N737" i="3"/>
  <c r="N747" i="3"/>
  <c r="N759" i="3"/>
  <c r="N792" i="3"/>
  <c r="N195" i="3"/>
  <c r="N612" i="3"/>
  <c r="N1012" i="3"/>
  <c r="N1036" i="3"/>
  <c r="N1042" i="3"/>
  <c r="N1069" i="3"/>
  <c r="N1098" i="3"/>
  <c r="N1128" i="3"/>
  <c r="N1250" i="3"/>
  <c r="N1311" i="3"/>
  <c r="N696" i="3"/>
  <c r="N448" i="3"/>
  <c r="N540" i="3"/>
  <c r="N603" i="3"/>
  <c r="N82" i="3"/>
  <c r="N823" i="3"/>
  <c r="N155" i="3"/>
  <c r="N1310" i="3"/>
  <c r="N663" i="3"/>
  <c r="N835" i="3"/>
  <c r="N419" i="3"/>
  <c r="N97" i="3"/>
  <c r="N1320" i="3"/>
  <c r="N961" i="3"/>
  <c r="N1222" i="3"/>
  <c r="N328" i="3"/>
  <c r="N17" i="3"/>
  <c r="N43" i="3"/>
  <c r="N1115" i="3"/>
  <c r="N1143" i="3"/>
  <c r="N68" i="3"/>
  <c r="N582" i="3"/>
  <c r="N772" i="3"/>
  <c r="N586" i="3"/>
  <c r="N1247" i="3"/>
  <c r="N375" i="3"/>
  <c r="N319" i="3"/>
  <c r="N91" i="3"/>
  <c r="N1402" i="3"/>
  <c r="N244" i="3"/>
  <c r="N556" i="3"/>
  <c r="N1348" i="3"/>
  <c r="N1454" i="3"/>
  <c r="N1147" i="3"/>
  <c r="N726" i="3"/>
  <c r="N33" i="3"/>
  <c r="N781" i="3"/>
  <c r="N401" i="3"/>
  <c r="N323" i="3"/>
  <c r="N720" i="3"/>
  <c r="N821" i="3"/>
  <c r="N1057" i="3"/>
  <c r="N49" i="3"/>
  <c r="N65" i="3"/>
  <c r="N883" i="3"/>
  <c r="N626" i="3"/>
  <c r="N614" i="3"/>
  <c r="N397" i="3"/>
  <c r="N156" i="3"/>
  <c r="N904" i="3"/>
  <c r="N81" i="3"/>
  <c r="N912" i="3"/>
  <c r="N1198" i="3"/>
  <c r="N429" i="3"/>
  <c r="N520" i="3"/>
  <c r="N1270" i="3"/>
  <c r="N600" i="3"/>
  <c r="N27" i="3"/>
  <c r="N437" i="3"/>
  <c r="N445" i="3"/>
  <c r="N647" i="3"/>
  <c r="N427" i="3"/>
  <c r="N1365" i="3"/>
  <c r="N598" i="3"/>
  <c r="N491" i="3"/>
  <c r="N588" i="3"/>
  <c r="N1168" i="3"/>
  <c r="N421" i="3"/>
  <c r="N515" i="3"/>
  <c r="N546" i="3"/>
  <c r="N811" i="3"/>
  <c r="N511" i="3"/>
  <c r="N1086" i="3"/>
  <c r="K704" i="3"/>
  <c r="N704" i="3" s="1"/>
  <c r="N531" i="3"/>
  <c r="N972" i="3"/>
  <c r="N105" i="3"/>
  <c r="N1288" i="3"/>
  <c r="N981" i="3"/>
  <c r="N1242" i="3"/>
  <c r="N1262" i="3"/>
  <c r="N332" i="3"/>
  <c r="N1218" i="3"/>
  <c r="N1229" i="3"/>
  <c r="N1079" i="3"/>
  <c r="N407" i="3"/>
  <c r="N101" i="3"/>
  <c r="N25" i="3"/>
  <c r="N939" i="3"/>
  <c r="N85" i="3"/>
  <c r="N916" i="3"/>
  <c r="N1483" i="3"/>
  <c r="N712" i="3"/>
  <c r="N157" i="3"/>
  <c r="N69" i="3"/>
  <c r="N689" i="3"/>
  <c r="N72" i="3"/>
  <c r="N22" i="3"/>
  <c r="N730" i="3"/>
  <c r="N825" i="3"/>
  <c r="N1277" i="3"/>
  <c r="N958" i="3"/>
  <c r="N1114" i="3"/>
  <c r="N1178" i="3"/>
  <c r="N697" i="3"/>
  <c r="N1284" i="3"/>
  <c r="N1406" i="3"/>
  <c r="N928" i="3"/>
  <c r="N57" i="3"/>
  <c r="N9" i="3"/>
  <c r="N1426" i="3"/>
  <c r="N435" i="3"/>
  <c r="K1215" i="3"/>
  <c r="N1215" i="3" s="1"/>
  <c r="K708" i="3"/>
  <c r="N708" i="3" s="1"/>
  <c r="N562" i="3"/>
  <c r="N41" i="3"/>
  <c r="N1226" i="3"/>
  <c r="N53" i="3"/>
  <c r="N89" i="3"/>
  <c r="N630" i="3"/>
  <c r="N483" i="3"/>
  <c r="N417" i="3"/>
  <c r="N840" i="3"/>
  <c r="N73" i="3"/>
  <c r="N238" i="3"/>
  <c r="N815" i="3"/>
  <c r="N1361" i="3"/>
  <c r="N570" i="3"/>
  <c r="N318" i="3"/>
  <c r="N266" i="3"/>
  <c r="N21" i="3"/>
  <c r="N463" i="3"/>
  <c r="N1193" i="3"/>
  <c r="N42" i="3"/>
  <c r="N114" i="3"/>
  <c r="N578" i="3"/>
  <c r="N841" i="3"/>
  <c r="N1239" i="3"/>
  <c r="N594" i="3"/>
  <c r="N451" i="3"/>
  <c r="N1255" i="3"/>
  <c r="N1174" i="3"/>
  <c r="N1390" i="3"/>
  <c r="N1448" i="3"/>
  <c r="N1428" i="3"/>
  <c r="N232" i="3"/>
  <c r="N1455" i="3"/>
  <c r="N1150" i="3"/>
  <c r="N1276" i="3"/>
  <c r="N907" i="3"/>
  <c r="N680" i="3"/>
  <c r="N721" i="3"/>
  <c r="N818" i="3"/>
  <c r="N860" i="3"/>
  <c r="N354" i="3"/>
  <c r="N32" i="3"/>
  <c r="N38" i="3"/>
  <c r="N150" i="3"/>
  <c r="N186" i="3"/>
  <c r="N202" i="3"/>
  <c r="N1462" i="3"/>
  <c r="N1349" i="3"/>
  <c r="N90" i="3"/>
  <c r="N98" i="3"/>
  <c r="N1295" i="3"/>
  <c r="N1452" i="3"/>
  <c r="N895" i="3"/>
  <c r="N1487" i="3"/>
  <c r="N146" i="3"/>
  <c r="N1075" i="3"/>
  <c r="N911" i="3"/>
  <c r="N378" i="3"/>
  <c r="N206" i="3"/>
  <c r="N304" i="3"/>
  <c r="N312" i="3"/>
  <c r="N325" i="3"/>
  <c r="N333" i="3"/>
  <c r="N364" i="3"/>
  <c r="N1380" i="3"/>
  <c r="N1458" i="3"/>
  <c r="N1464" i="3"/>
  <c r="N86" i="3"/>
  <c r="N365" i="3"/>
  <c r="N151" i="3"/>
  <c r="N1401" i="3"/>
  <c r="N212" i="3"/>
  <c r="N1376" i="3"/>
  <c r="N775" i="3"/>
  <c r="N1324" i="3"/>
  <c r="N1018" i="3"/>
  <c r="N1092" i="3"/>
  <c r="N828" i="3"/>
  <c r="N1435" i="3"/>
  <c r="N130" i="3"/>
  <c r="N1065" i="3"/>
  <c r="N1335" i="3"/>
  <c r="N78" i="3"/>
  <c r="N899" i="3"/>
  <c r="N307" i="3"/>
  <c r="N162" i="3"/>
  <c r="N352" i="3"/>
  <c r="N1446" i="3"/>
  <c r="N579" i="3"/>
  <c r="N152" i="3"/>
  <c r="N88" i="3"/>
  <c r="N154" i="3"/>
  <c r="N1362" i="3"/>
  <c r="N975" i="3"/>
  <c r="N983" i="3"/>
  <c r="N990" i="3"/>
  <c r="N1451" i="3"/>
  <c r="N1438" i="3"/>
  <c r="N1374" i="3"/>
  <c r="N727" i="3"/>
  <c r="N1470" i="3"/>
  <c r="N936" i="3"/>
  <c r="N450" i="3"/>
  <c r="N478" i="3"/>
  <c r="N525" i="3"/>
  <c r="N1421" i="3"/>
  <c r="N44" i="3"/>
  <c r="N26" i="3"/>
  <c r="N668" i="3"/>
  <c r="N112" i="3"/>
  <c r="N281" i="3"/>
  <c r="N194" i="3"/>
  <c r="N744" i="3"/>
  <c r="N16" i="3"/>
  <c r="N1050" i="3"/>
  <c r="N18" i="3"/>
  <c r="N34" i="3"/>
  <c r="N50" i="3"/>
  <c r="N66" i="3"/>
  <c r="N214" i="3"/>
  <c r="N246" i="3"/>
  <c r="N275" i="3"/>
  <c r="N336" i="3"/>
  <c r="N367" i="3"/>
  <c r="N889" i="3"/>
  <c r="N342" i="3"/>
  <c r="N1346" i="3"/>
  <c r="N1468" i="3"/>
  <c r="N1474" i="3"/>
  <c r="K1484" i="3"/>
  <c r="N1484" i="3" s="1"/>
  <c r="N635" i="3"/>
  <c r="N1472" i="3"/>
  <c r="N1338" i="3"/>
  <c r="N1221" i="3"/>
  <c r="N262" i="3"/>
  <c r="N433" i="3"/>
  <c r="N1336" i="3"/>
  <c r="N170" i="3"/>
  <c r="N204" i="3"/>
  <c r="N955" i="3"/>
  <c r="N1333" i="3"/>
  <c r="N1457" i="3"/>
  <c r="N1112" i="3"/>
  <c r="N1259" i="3"/>
  <c r="N1327" i="3"/>
  <c r="N280" i="3"/>
  <c r="N1094" i="3"/>
  <c r="N1163" i="3"/>
  <c r="N929" i="3"/>
  <c r="N1307" i="3"/>
  <c r="N390" i="3"/>
  <c r="N406" i="3"/>
  <c r="N434" i="3"/>
  <c r="N474" i="3"/>
  <c r="N521" i="3"/>
  <c r="N691" i="3"/>
  <c r="N1397" i="3"/>
  <c r="N782" i="3"/>
  <c r="N807" i="3"/>
  <c r="N1334" i="3"/>
  <c r="N1476" i="3"/>
  <c r="N92" i="3"/>
  <c r="N164" i="3"/>
  <c r="N488" i="3"/>
  <c r="N70" i="3"/>
  <c r="N126" i="3"/>
  <c r="N276" i="3"/>
  <c r="N284" i="3"/>
  <c r="N292" i="3"/>
  <c r="K992" i="3"/>
  <c r="N992" i="3" s="1"/>
  <c r="K460" i="3"/>
  <c r="N460" i="3" s="1"/>
  <c r="K369" i="3"/>
  <c r="N369" i="3" s="1"/>
  <c r="K1130" i="3"/>
  <c r="N1130" i="3" s="1"/>
  <c r="K644" i="3"/>
  <c r="N644" i="3" s="1"/>
  <c r="K192" i="3"/>
  <c r="N192" i="3" s="1"/>
  <c r="K258" i="3"/>
  <c r="N258" i="3" s="1"/>
  <c r="K272" i="3"/>
  <c r="N272" i="3" s="1"/>
  <c r="N310" i="3"/>
  <c r="K973" i="3"/>
  <c r="N973" i="3" s="1"/>
  <c r="N1138" i="3"/>
  <c r="N236" i="3"/>
  <c r="K1267" i="3"/>
  <c r="N1267" i="3" s="1"/>
  <c r="K6" i="3"/>
  <c r="K174" i="3"/>
  <c r="N174" i="3" s="1"/>
  <c r="K308" i="3"/>
  <c r="N308" i="3" s="1"/>
  <c r="K314" i="3"/>
  <c r="N314" i="3" s="1"/>
  <c r="K322" i="3"/>
  <c r="N322" i="3" s="1"/>
  <c r="K329" i="3"/>
  <c r="N329" i="3" s="1"/>
  <c r="K349" i="3"/>
  <c r="N349" i="3" s="1"/>
  <c r="N1060" i="3"/>
  <c r="N254" i="3"/>
  <c r="N1155" i="3"/>
  <c r="N492" i="3"/>
  <c r="N536" i="3"/>
  <c r="N607" i="3"/>
  <c r="N639" i="3"/>
  <c r="N698" i="3"/>
  <c r="N705" i="3"/>
  <c r="K1387" i="3"/>
  <c r="N1395" i="3"/>
  <c r="N723" i="3"/>
  <c r="N750" i="3"/>
  <c r="K758" i="3"/>
  <c r="N758" i="3" s="1"/>
  <c r="N812" i="3"/>
  <c r="K820" i="3"/>
  <c r="N820" i="3" s="1"/>
  <c r="K347" i="3"/>
  <c r="N347" i="3" s="1"/>
  <c r="N362" i="3"/>
  <c r="N370" i="3"/>
  <c r="K1089" i="3"/>
  <c r="N1089" i="3" s="1"/>
  <c r="N1034" i="3"/>
  <c r="N12" i="3"/>
  <c r="N54" i="3"/>
  <c r="N256" i="3"/>
  <c r="N1443" i="3"/>
  <c r="K464" i="3"/>
  <c r="N464" i="3" s="1"/>
  <c r="K58" i="3"/>
  <c r="N58" i="3" s="1"/>
  <c r="K230" i="3"/>
  <c r="N230" i="3" s="1"/>
  <c r="K291" i="3"/>
  <c r="N291" i="3" s="1"/>
  <c r="K1432" i="3"/>
  <c r="N1432" i="3" s="1"/>
  <c r="K128" i="3"/>
  <c r="N128" i="3" s="1"/>
  <c r="K925" i="3"/>
  <c r="N925" i="3" s="1"/>
  <c r="K996" i="3"/>
  <c r="N996" i="3" s="1"/>
  <c r="K176" i="3"/>
  <c r="N176" i="3" s="1"/>
  <c r="K166" i="3"/>
  <c r="N166" i="3" s="1"/>
  <c r="K210" i="3"/>
  <c r="N210" i="3" s="1"/>
  <c r="K242" i="3"/>
  <c r="N242" i="3" s="1"/>
  <c r="K265" i="3"/>
  <c r="N265" i="3" s="1"/>
  <c r="K288" i="3"/>
  <c r="N288" i="3" s="1"/>
  <c r="N337" i="3"/>
  <c r="K894" i="3"/>
  <c r="N894" i="3" s="1"/>
  <c r="K1319" i="3"/>
  <c r="N1319" i="3" s="1"/>
  <c r="N224" i="3"/>
  <c r="K1436" i="3"/>
  <c r="N1436" i="3" s="1"/>
  <c r="K52" i="3"/>
  <c r="N52" i="3" s="1"/>
  <c r="K14" i="3"/>
  <c r="N14" i="3" s="1"/>
  <c r="N296" i="3"/>
  <c r="K300" i="3"/>
  <c r="N300" i="3" s="1"/>
  <c r="N757" i="3"/>
  <c r="N806" i="3"/>
  <c r="N1434" i="3"/>
  <c r="N200" i="3"/>
  <c r="N678" i="3"/>
  <c r="N1081" i="3"/>
  <c r="N226" i="3"/>
  <c r="N222" i="3"/>
  <c r="N190" i="3"/>
  <c r="K102" i="3"/>
  <c r="N102" i="3" s="1"/>
  <c r="N60" i="3"/>
  <c r="K654" i="3"/>
  <c r="N654" i="3" s="1"/>
  <c r="N158" i="3"/>
  <c r="K1413" i="3"/>
  <c r="N1413" i="3" s="1"/>
  <c r="K94" i="3"/>
  <c r="N94" i="3" s="1"/>
  <c r="K56" i="3"/>
  <c r="N56" i="3" s="1"/>
  <c r="N28" i="3"/>
  <c r="K228" i="3"/>
  <c r="N228" i="3" s="1"/>
  <c r="K1447" i="3"/>
  <c r="N1447" i="3" s="1"/>
  <c r="N834" i="3"/>
  <c r="N850" i="3"/>
  <c r="N1350" i="3"/>
  <c r="N873" i="3"/>
  <c r="N1481" i="3"/>
  <c r="N245" i="3"/>
  <c r="N1179" i="3"/>
  <c r="N700" i="3"/>
  <c r="N1120" i="3"/>
  <c r="N1299" i="3"/>
  <c r="N412" i="3"/>
  <c r="N366" i="3"/>
  <c r="N950" i="3"/>
  <c r="N398" i="3"/>
  <c r="N1004" i="3"/>
  <c r="N422" i="3"/>
  <c r="N10" i="3"/>
  <c r="N74" i="3"/>
  <c r="N261" i="3"/>
  <c r="N321" i="3"/>
  <c r="N356" i="3"/>
  <c r="N269" i="3"/>
  <c r="N301" i="3"/>
  <c r="N330" i="3"/>
  <c r="N361" i="3"/>
  <c r="N1171" i="3"/>
  <c r="N470" i="3"/>
  <c r="N383" i="3"/>
  <c r="N1144" i="3"/>
  <c r="N1010" i="3"/>
  <c r="N106" i="3"/>
  <c r="N84" i="3"/>
  <c r="N1052" i="3"/>
  <c r="N414" i="3"/>
  <c r="N561" i="3"/>
  <c r="N472" i="3"/>
  <c r="N351" i="3"/>
  <c r="N358" i="3"/>
  <c r="N591" i="3"/>
  <c r="N1439" i="3"/>
  <c r="N1016" i="3"/>
  <c r="N824" i="3"/>
  <c r="N416" i="3"/>
  <c r="N864" i="3"/>
  <c r="N676" i="3"/>
  <c r="N1230" i="3"/>
  <c r="N148" i="3"/>
  <c r="N1199" i="3"/>
  <c r="N921" i="3"/>
  <c r="N666" i="3"/>
  <c r="N938" i="3"/>
  <c r="N208" i="3"/>
  <c r="N355" i="3"/>
  <c r="N1100" i="3"/>
  <c r="N404" i="3"/>
  <c r="N1105" i="3"/>
  <c r="N1256" i="3"/>
  <c r="N872" i="3"/>
  <c r="N506" i="3"/>
  <c r="N967" i="3"/>
  <c r="N1201" i="3"/>
  <c r="N1209" i="3"/>
  <c r="N1289" i="3"/>
  <c r="N932" i="3"/>
  <c r="N944" i="3"/>
  <c r="N418" i="3"/>
  <c r="N484" i="3"/>
  <c r="N1175" i="3"/>
  <c r="N1253" i="3"/>
  <c r="N732" i="3"/>
  <c r="N832" i="3"/>
  <c r="N1490" i="3"/>
  <c r="N998" i="3"/>
  <c r="N1006" i="3"/>
  <c r="N1169" i="3"/>
  <c r="N1177" i="3"/>
  <c r="N1185" i="3"/>
  <c r="N1217" i="3"/>
  <c r="N1224" i="3"/>
  <c r="N1245" i="3"/>
  <c r="N1257" i="3"/>
  <c r="N1269" i="3"/>
  <c r="N1291" i="3"/>
  <c r="N1309" i="3"/>
  <c r="N930" i="3"/>
  <c r="N394" i="3"/>
  <c r="N426" i="3"/>
  <c r="N446" i="3"/>
  <c r="N498" i="3"/>
  <c r="N530" i="3"/>
  <c r="N573" i="3"/>
  <c r="N613" i="3"/>
  <c r="N629" i="3"/>
  <c r="N752" i="3"/>
  <c r="N786" i="3"/>
  <c r="N852" i="3"/>
  <c r="N8" i="3"/>
  <c r="K326" i="3"/>
  <c r="N326" i="3" s="1"/>
  <c r="K184" i="3"/>
  <c r="N184" i="3" s="1"/>
  <c r="K40" i="3"/>
  <c r="N40" i="3" s="1"/>
  <c r="K826" i="3"/>
  <c r="N826" i="3" s="1"/>
  <c r="K36" i="3"/>
  <c r="N36" i="3" s="1"/>
  <c r="N252" i="3"/>
  <c r="N1183" i="3"/>
  <c r="N878" i="3"/>
  <c r="N583" i="3"/>
  <c r="N480" i="3"/>
  <c r="N1328" i="3"/>
  <c r="N178" i="3"/>
  <c r="N440" i="3"/>
  <c r="N563" i="3"/>
  <c r="N136" i="3"/>
  <c r="N631" i="3"/>
  <c r="N621" i="3"/>
  <c r="N617" i="3"/>
  <c r="N400" i="3"/>
  <c r="N396" i="3"/>
  <c r="N988" i="3"/>
  <c r="N1008" i="3"/>
  <c r="N1265" i="3"/>
  <c r="N637" i="3"/>
  <c r="N20" i="3"/>
  <c r="N742" i="3"/>
  <c r="N1020" i="3"/>
  <c r="N1028" i="3"/>
  <c r="N1083" i="3"/>
  <c r="N1136" i="3"/>
  <c r="N1237" i="3"/>
  <c r="N848" i="3"/>
  <c r="N1232" i="3"/>
  <c r="N1024" i="3"/>
  <c r="N1087" i="3"/>
  <c r="N1227" i="3"/>
  <c r="N1282" i="3"/>
  <c r="N1293" i="3"/>
  <c r="N905" i="3"/>
  <c r="N424" i="3"/>
  <c r="N431" i="3"/>
  <c r="N456" i="3"/>
  <c r="N468" i="3"/>
  <c r="N516" i="3"/>
  <c r="N528" i="3"/>
  <c r="N559" i="3"/>
  <c r="N575" i="3"/>
  <c r="N623" i="3"/>
  <c r="N642" i="3"/>
  <c r="N686" i="3"/>
  <c r="N701" i="3"/>
  <c r="N1423" i="3"/>
  <c r="N791" i="3"/>
  <c r="N866" i="3"/>
  <c r="N874" i="3"/>
  <c r="N1090" i="3"/>
  <c r="N767" i="3"/>
  <c r="N458" i="3"/>
  <c r="N1322" i="3"/>
  <c r="N994" i="3"/>
  <c r="N1002" i="3"/>
  <c r="N1048" i="3"/>
  <c r="N1056" i="3"/>
  <c r="N1085" i="3"/>
  <c r="N1153" i="3"/>
  <c r="N1161" i="3"/>
  <c r="N1173" i="3"/>
  <c r="N1181" i="3"/>
  <c r="N1192" i="3"/>
  <c r="N1235" i="3"/>
  <c r="N1287" i="3"/>
  <c r="N1305" i="3"/>
  <c r="N903" i="3"/>
  <c r="N30" i="3"/>
  <c r="N830" i="3"/>
  <c r="K338" i="3"/>
  <c r="N338" i="3" s="1"/>
  <c r="N220" i="3"/>
  <c r="N240" i="3"/>
  <c r="K285" i="3"/>
  <c r="N285" i="3" s="1"/>
  <c r="N315" i="3"/>
  <c r="K527" i="3"/>
  <c r="N527" i="3" s="1"/>
  <c r="K368" i="3"/>
  <c r="N368" i="3" s="1"/>
  <c r="K339" i="3"/>
  <c r="N339" i="3" s="1"/>
  <c r="K969" i="3"/>
  <c r="N969" i="3" s="1"/>
  <c r="K327" i="3"/>
  <c r="N327" i="3" s="1"/>
  <c r="N1278" i="3"/>
  <c r="K946" i="3"/>
  <c r="N946" i="3" s="1"/>
  <c r="K960" i="3"/>
  <c r="N960" i="3" s="1"/>
  <c r="K402" i="3"/>
  <c r="N402" i="3" s="1"/>
  <c r="K410" i="3"/>
  <c r="N410" i="3" s="1"/>
  <c r="K420" i="3"/>
  <c r="N420" i="3" s="1"/>
  <c r="K593" i="3"/>
  <c r="N593" i="3" s="1"/>
  <c r="K798" i="3"/>
  <c r="N798" i="3" s="1"/>
  <c r="K844" i="3"/>
  <c r="N844" i="3" s="1"/>
  <c r="N1157" i="3"/>
  <c r="N953" i="3"/>
  <c r="N609" i="3"/>
  <c r="N625" i="3"/>
  <c r="N648" i="3"/>
  <c r="K672" i="3"/>
  <c r="N672" i="3" s="1"/>
  <c r="N814" i="3"/>
  <c r="N915" i="3"/>
  <c r="K316" i="3"/>
  <c r="N316" i="3" s="1"/>
  <c r="K452" i="3"/>
  <c r="N452" i="3" s="1"/>
  <c r="K1197" i="3"/>
  <c r="N1197" i="3" s="1"/>
  <c r="K132" i="3"/>
  <c r="N132" i="3" s="1"/>
  <c r="N1285" i="3"/>
  <c r="N1195" i="3"/>
  <c r="N1203" i="3"/>
  <c r="N1208" i="3"/>
  <c r="K1254" i="3"/>
  <c r="N1254" i="3" s="1"/>
  <c r="K1297" i="3"/>
  <c r="N1297" i="3" s="1"/>
  <c r="K923" i="3"/>
  <c r="N923" i="3" s="1"/>
  <c r="K438" i="3"/>
  <c r="N438" i="3" s="1"/>
  <c r="K454" i="3"/>
  <c r="N454" i="3" s="1"/>
  <c r="K466" i="3"/>
  <c r="N466" i="3" s="1"/>
  <c r="K482" i="3"/>
  <c r="N482" i="3" s="1"/>
  <c r="N514" i="3"/>
  <c r="K585" i="3"/>
  <c r="N585" i="3" s="1"/>
  <c r="N601" i="3"/>
  <c r="N652" i="3"/>
  <c r="K707" i="3"/>
  <c r="N707" i="3" s="1"/>
  <c r="K1409" i="3"/>
  <c r="N1409" i="3" s="1"/>
  <c r="K738" i="3"/>
  <c r="N738" i="3" s="1"/>
  <c r="K836" i="3"/>
  <c r="N836" i="3" s="1"/>
  <c r="K868" i="3"/>
  <c r="N868" i="3" s="1"/>
  <c r="K1194" i="3"/>
  <c r="N1194" i="3" s="1"/>
  <c r="K1205" i="3"/>
  <c r="N1205" i="3" s="1"/>
  <c r="K898" i="3"/>
  <c r="K940" i="3"/>
  <c r="N940" i="3" s="1"/>
  <c r="K587" i="3"/>
  <c r="N587" i="3" s="1"/>
  <c r="K658" i="3"/>
  <c r="N658" i="3" s="1"/>
  <c r="K693" i="3"/>
  <c r="N693" i="3" s="1"/>
  <c r="K1391" i="3"/>
  <c r="N1391" i="3" s="1"/>
  <c r="K1399" i="3"/>
  <c r="N1399" i="3" s="1"/>
  <c r="K784" i="3"/>
  <c r="N784" i="3" s="1"/>
  <c r="K797" i="3"/>
  <c r="N797" i="3" s="1"/>
  <c r="K804" i="3"/>
  <c r="N804" i="3" s="1"/>
  <c r="K809" i="3"/>
  <c r="N809" i="3" s="1"/>
  <c r="N1234" i="3"/>
  <c r="K979" i="3"/>
  <c r="N979" i="3" s="1"/>
  <c r="N1382" i="3"/>
  <c r="N695" i="3"/>
  <c r="N1407" i="3"/>
  <c r="N547" i="3"/>
  <c r="N1437" i="3"/>
  <c r="N444" i="3"/>
  <c r="N971" i="3"/>
  <c r="N1148" i="3"/>
  <c r="N1108" i="3"/>
  <c r="N778" i="3"/>
  <c r="N1317" i="3"/>
  <c r="K1032" i="3"/>
  <c r="N1032" i="3" s="1"/>
  <c r="K1046" i="3"/>
  <c r="N1046" i="3" s="1"/>
  <c r="K1101" i="3"/>
  <c r="N1101" i="3" s="1"/>
  <c r="N1116" i="3"/>
  <c r="N1124" i="3"/>
  <c r="K1132" i="3"/>
  <c r="N1132" i="3" s="1"/>
  <c r="K1140" i="3"/>
  <c r="N1140" i="3" s="1"/>
  <c r="N1219" i="3"/>
  <c r="K1263" i="3"/>
  <c r="N1263" i="3" s="1"/>
  <c r="K1303" i="3"/>
  <c r="N1303" i="3" s="1"/>
  <c r="K917" i="3"/>
  <c r="N917" i="3" s="1"/>
  <c r="K948" i="3"/>
  <c r="N948" i="3" s="1"/>
  <c r="N392" i="3"/>
  <c r="K408" i="3"/>
  <c r="N408" i="3" s="1"/>
  <c r="K599" i="3"/>
  <c r="N599" i="3" s="1"/>
  <c r="K619" i="3"/>
  <c r="N619" i="3" s="1"/>
  <c r="K662" i="3"/>
  <c r="N662" i="3" s="1"/>
  <c r="K1411" i="3"/>
  <c r="N1411" i="3" s="1"/>
  <c r="K736" i="3"/>
  <c r="N736" i="3" s="1"/>
  <c r="K766" i="3"/>
  <c r="N766" i="3" s="1"/>
  <c r="K773" i="3"/>
  <c r="N773" i="3" s="1"/>
  <c r="K795" i="3"/>
  <c r="N795" i="3" s="1"/>
  <c r="N1212" i="3"/>
  <c r="K1071" i="3"/>
  <c r="N1071" i="3" s="1"/>
  <c r="K1078" i="3"/>
  <c r="N1078" i="3" s="1"/>
  <c r="N646" i="3"/>
  <c r="K577" i="3"/>
  <c r="N577" i="3" s="1"/>
  <c r="K302" i="3"/>
  <c r="N302" i="3" s="1"/>
  <c r="K1054" i="3"/>
  <c r="N1054" i="3" s="1"/>
  <c r="K1243" i="3"/>
  <c r="N1243" i="3" s="1"/>
  <c r="K901" i="3"/>
  <c r="N901" i="3" s="1"/>
  <c r="N428" i="3"/>
  <c r="N436" i="3"/>
  <c r="N496" i="3"/>
  <c r="N508" i="3"/>
  <c r="K595" i="3"/>
  <c r="N595" i="3" s="1"/>
  <c r="N615" i="3"/>
  <c r="K650" i="3"/>
  <c r="N650" i="3" s="1"/>
  <c r="N674" i="3"/>
  <c r="N709" i="3"/>
  <c r="K1415" i="3"/>
  <c r="N1415" i="3" s="1"/>
  <c r="K746" i="3"/>
  <c r="N746" i="3" s="1"/>
  <c r="K754" i="3"/>
  <c r="N754" i="3" s="1"/>
  <c r="K762" i="3"/>
  <c r="N762" i="3" s="1"/>
  <c r="K769" i="3"/>
  <c r="N769" i="3" s="1"/>
  <c r="K777" i="3"/>
  <c r="N777" i="3" s="1"/>
  <c r="N816" i="3"/>
  <c r="N1167" i="3"/>
  <c r="N1067" i="3"/>
  <c r="K442" i="3"/>
  <c r="N442" i="3" s="1"/>
  <c r="K490" i="3"/>
  <c r="N490" i="3" s="1"/>
  <c r="K538" i="3"/>
  <c r="N538" i="3" s="1"/>
  <c r="K553" i="3"/>
  <c r="N553" i="3" s="1"/>
  <c r="K569" i="3"/>
  <c r="N569" i="3" s="1"/>
  <c r="K581" i="3"/>
  <c r="N581" i="3" s="1"/>
  <c r="K605" i="3"/>
  <c r="N605" i="3" s="1"/>
  <c r="K856" i="3"/>
  <c r="N856" i="3" s="1"/>
  <c r="N1103" i="3"/>
  <c r="K1371" i="3"/>
  <c r="N1371" i="3" s="1"/>
  <c r="K1271" i="3"/>
  <c r="N1271" i="3" s="1"/>
  <c r="K913" i="3"/>
  <c r="N913" i="3" s="1"/>
  <c r="N504" i="3"/>
  <c r="N512" i="3"/>
  <c r="K670" i="3"/>
  <c r="N670" i="3" s="1"/>
  <c r="N682" i="3"/>
  <c r="K690" i="3"/>
  <c r="N690" i="3" s="1"/>
  <c r="K1403" i="3"/>
  <c r="N1403" i="3" s="1"/>
  <c r="N1419" i="3"/>
  <c r="K780" i="3"/>
  <c r="N780" i="3" s="1"/>
  <c r="K788" i="3"/>
  <c r="N788" i="3" s="1"/>
  <c r="N800" i="3"/>
  <c r="N862" i="3"/>
  <c r="K870" i="3"/>
  <c r="N870" i="3" s="1"/>
  <c r="K335" i="3"/>
  <c r="N335" i="3" s="1"/>
  <c r="K343" i="3"/>
  <c r="N343" i="3" s="1"/>
  <c r="K1000" i="3"/>
  <c r="N1000" i="3" s="1"/>
  <c r="K163" i="3"/>
  <c r="N163" i="3" s="1"/>
  <c r="N1190" i="3"/>
  <c r="K1281" i="3"/>
  <c r="N1281" i="3" s="1"/>
  <c r="N919" i="3"/>
  <c r="N927" i="3"/>
  <c r="N934" i="3"/>
  <c r="N942" i="3"/>
  <c r="N957" i="3"/>
  <c r="K589" i="3"/>
  <c r="N589" i="3" s="1"/>
  <c r="K597" i="3"/>
  <c r="N597" i="3" s="1"/>
  <c r="K494" i="3"/>
  <c r="N494" i="3" s="1"/>
  <c r="K557" i="3"/>
  <c r="N557" i="3" s="1"/>
  <c r="K377" i="3"/>
  <c r="N377" i="3" s="1"/>
  <c r="N1405" i="3"/>
  <c r="N771" i="3"/>
  <c r="N790" i="3"/>
  <c r="N462" i="3"/>
  <c r="K1329" i="3"/>
  <c r="N1329" i="3" s="1"/>
  <c r="N542" i="3"/>
  <c r="N756" i="3"/>
  <c r="N1325" i="3"/>
  <c r="N1417" i="3"/>
  <c r="N371" i="3"/>
  <c r="N664" i="3"/>
  <c r="N486" i="3"/>
  <c r="K1488" i="3"/>
  <c r="N1488" i="3" s="1"/>
  <c r="N641" i="3"/>
  <c r="N656" i="3"/>
  <c r="K688" i="3"/>
  <c r="N688" i="3" s="1"/>
  <c r="N711" i="3"/>
  <c r="N1393" i="3"/>
  <c r="K810" i="3"/>
  <c r="N810" i="3" s="1"/>
  <c r="N793" i="3"/>
  <c r="N510" i="3"/>
  <c r="K518" i="3"/>
  <c r="N518" i="3" s="1"/>
  <c r="K534" i="3"/>
  <c r="N534" i="3" s="1"/>
  <c r="K549" i="3"/>
  <c r="N549" i="3" s="1"/>
  <c r="K565" i="3"/>
  <c r="N565" i="3" s="1"/>
  <c r="N729" i="3"/>
  <c r="N1478" i="3"/>
  <c r="N374" i="3"/>
  <c r="N748" i="3"/>
  <c r="N1389" i="3"/>
  <c r="N633" i="3"/>
  <c r="N684" i="3"/>
  <c r="N1378" i="3"/>
  <c r="N660" i="3"/>
  <c r="K703" i="3"/>
  <c r="N703" i="3" s="1"/>
  <c r="K725" i="3"/>
  <c r="N725" i="3" s="1"/>
  <c r="K1441" i="3"/>
  <c r="N1441" i="3" s="1"/>
  <c r="N764" i="3"/>
  <c r="N802" i="3"/>
  <c r="N502" i="3"/>
  <c r="K1326" i="3"/>
  <c r="N1326" i="3" s="1"/>
  <c r="K842" i="3"/>
  <c r="N842" i="3" s="1"/>
  <c r="K858" i="3"/>
  <c r="N858" i="3" s="1"/>
  <c r="K1466" i="3"/>
  <c r="N1466" i="3" s="1"/>
  <c r="K881" i="3"/>
  <c r="N881" i="3" s="1"/>
  <c r="K1460" i="3"/>
  <c r="N1460" i="3" s="1"/>
  <c r="K739" i="3"/>
  <c r="N739" i="3" s="1"/>
  <c r="K745" i="3"/>
  <c r="N745" i="3" s="1"/>
  <c r="K753" i="3"/>
  <c r="N753" i="3" s="1"/>
  <c r="K761" i="3"/>
  <c r="N761" i="3" s="1"/>
  <c r="K783" i="3"/>
  <c r="N783" i="3" s="1"/>
  <c r="K796" i="3"/>
  <c r="N796" i="3" s="1"/>
  <c r="K803" i="3"/>
  <c r="N803" i="3" s="1"/>
  <c r="K808" i="3"/>
  <c r="N808" i="3" s="1"/>
  <c r="K865" i="3"/>
  <c r="N865" i="3" s="1"/>
  <c r="K1449" i="3"/>
  <c r="N1449" i="3" s="1"/>
  <c r="K1486" i="3"/>
  <c r="N1486" i="3" s="1"/>
  <c r="K716" i="3"/>
  <c r="N716" i="3" s="1"/>
  <c r="N381" i="3"/>
  <c r="K1368" i="3"/>
  <c r="N1368" i="3" s="1"/>
  <c r="K885" i="3"/>
  <c r="N885" i="3" s="1"/>
  <c r="K1373" i="3"/>
  <c r="N1373" i="3" s="1"/>
  <c r="K1444" i="3"/>
  <c r="N1444" i="3" s="1"/>
  <c r="K722" i="3"/>
  <c r="N722" i="3" s="1"/>
  <c r="K1430" i="3"/>
  <c r="N1430" i="3" s="1"/>
  <c r="N1323" i="3"/>
  <c r="K838" i="3"/>
  <c r="N838" i="3" s="1"/>
  <c r="K846" i="3"/>
  <c r="N846" i="3" s="1"/>
  <c r="K854" i="3"/>
  <c r="N854" i="3" s="1"/>
  <c r="K735" i="3"/>
  <c r="N735" i="3" s="1"/>
  <c r="K741" i="3"/>
  <c r="N741" i="3" s="1"/>
  <c r="K749" i="3"/>
  <c r="N749" i="3" s="1"/>
  <c r="K779" i="3"/>
  <c r="N779" i="3" s="1"/>
  <c r="K787" i="3"/>
  <c r="N787" i="3" s="1"/>
  <c r="K794" i="3"/>
  <c r="N794" i="3" s="1"/>
  <c r="K799" i="3"/>
  <c r="N799" i="3" s="1"/>
  <c r="K861" i="3"/>
  <c r="N861" i="3" s="1"/>
  <c r="K869" i="3"/>
  <c r="N869" i="3" s="1"/>
  <c r="K1482" i="3"/>
  <c r="N1482" i="3" s="1"/>
  <c r="N1445" i="3"/>
  <c r="N1342" i="3"/>
  <c r="N876" i="3"/>
  <c r="K1364" i="3"/>
  <c r="N1364" i="3" s="1"/>
  <c r="K1370" i="3"/>
  <c r="N1370" i="3" s="1"/>
  <c r="N891" i="3"/>
  <c r="K1440" i="3"/>
  <c r="N1440" i="3" s="1"/>
  <c r="N1453" i="3"/>
  <c r="K1344" i="3"/>
  <c r="N1344" i="3" s="1"/>
  <c r="M1064" i="4"/>
  <c r="E1062" i="1" s="1"/>
  <c r="M771" i="4"/>
  <c r="E771" i="1" s="1"/>
  <c r="M806" i="4"/>
  <c r="E806" i="1" s="1"/>
  <c r="M611" i="4"/>
  <c r="E612" i="1" s="1"/>
  <c r="M825" i="4"/>
  <c r="E825" i="1" s="1"/>
  <c r="M968" i="4"/>
  <c r="E966" i="1" s="1"/>
  <c r="M1043" i="4"/>
  <c r="E1041" i="1" s="1"/>
  <c r="M631" i="4"/>
  <c r="E632" i="1" s="1"/>
  <c r="M86" i="4"/>
  <c r="E87" i="1" s="1"/>
  <c r="M1079" i="4"/>
  <c r="E1077" i="1" s="1"/>
  <c r="M858" i="4"/>
  <c r="E858" i="1" s="1"/>
  <c r="M490" i="4"/>
  <c r="E491" i="1" s="1"/>
  <c r="M537" i="4"/>
  <c r="E538" i="1" s="1"/>
  <c r="M592" i="4"/>
  <c r="E593" i="1" s="1"/>
  <c r="M697" i="4"/>
  <c r="E698" i="1" s="1"/>
  <c r="M760" i="4"/>
  <c r="E760" i="1" s="1"/>
  <c r="M850" i="4"/>
  <c r="E850" i="1" s="1"/>
  <c r="M987" i="4"/>
  <c r="E985" i="1" s="1"/>
  <c r="M1131" i="4"/>
  <c r="E1129" i="1" s="1"/>
  <c r="M1162" i="4"/>
  <c r="E1160" i="1" s="1"/>
  <c r="M1249" i="4"/>
  <c r="E1247" i="1" s="1"/>
  <c r="M1357" i="4"/>
  <c r="E1354" i="1" s="1"/>
  <c r="M583" i="4"/>
  <c r="E584" i="1" s="1"/>
  <c r="M1339" i="4"/>
  <c r="E1336" i="1" s="1"/>
  <c r="M901" i="4"/>
  <c r="E900" i="1" s="1"/>
  <c r="M970" i="4"/>
  <c r="E968" i="1" s="1"/>
  <c r="M731" i="4"/>
  <c r="E731" i="1" s="1"/>
  <c r="M359" i="4"/>
  <c r="E360" i="1" s="1"/>
  <c r="M116" i="4"/>
  <c r="E117" i="1" s="1"/>
  <c r="M40" i="4"/>
  <c r="E41" i="1" s="1"/>
  <c r="M1440" i="4"/>
  <c r="E1435" i="1" s="1"/>
  <c r="M749" i="4"/>
  <c r="E749" i="1" s="1"/>
  <c r="M459" i="4"/>
  <c r="E460" i="1" s="1"/>
  <c r="M134" i="4"/>
  <c r="E135" i="1" s="1"/>
  <c r="M348" i="4"/>
  <c r="E349" i="1" s="1"/>
  <c r="M738" i="4"/>
  <c r="E738" i="1" s="1"/>
  <c r="M82" i="4"/>
  <c r="E83" i="1" s="1"/>
  <c r="M481" i="4"/>
  <c r="E482" i="1" s="1"/>
  <c r="M802" i="4"/>
  <c r="E802" i="1" s="1"/>
  <c r="M836" i="4"/>
  <c r="E836" i="1" s="1"/>
  <c r="M1015" i="4"/>
  <c r="E1013" i="1" s="1"/>
  <c r="M1135" i="4"/>
  <c r="E1133" i="1" s="1"/>
  <c r="M426" i="4"/>
  <c r="E427" i="1" s="1"/>
  <c r="M190" i="4"/>
  <c r="E191" i="1" s="1"/>
  <c r="M673" i="4"/>
  <c r="E674" i="1" s="1"/>
  <c r="M1017" i="4"/>
  <c r="E1015" i="1" s="1"/>
  <c r="M951" i="4"/>
  <c r="E950" i="1" s="1"/>
  <c r="M435" i="4"/>
  <c r="E436" i="1" s="1"/>
  <c r="M156" i="4"/>
  <c r="E157" i="1" s="1"/>
  <c r="M136" i="4"/>
  <c r="E137" i="1" s="1"/>
  <c r="M1333" i="4"/>
  <c r="E1330" i="1" s="1"/>
  <c r="M300" i="4"/>
  <c r="E301" i="1" s="1"/>
  <c r="M1003" i="4"/>
  <c r="E1001" i="1" s="1"/>
  <c r="M627" i="4"/>
  <c r="E628" i="1" s="1"/>
  <c r="M528" i="4"/>
  <c r="E529" i="1" s="1"/>
  <c r="M322" i="4"/>
  <c r="E323" i="1" s="1"/>
  <c r="M61" i="4"/>
  <c r="E62" i="1" s="1"/>
  <c r="M1215" i="4"/>
  <c r="E1213" i="1" s="1"/>
  <c r="M1252" i="4"/>
  <c r="E1250" i="1" s="1"/>
  <c r="M687" i="4"/>
  <c r="E688" i="1" s="1"/>
  <c r="M505" i="4"/>
  <c r="E506" i="1" s="1"/>
  <c r="M397" i="4"/>
  <c r="E398" i="1" s="1"/>
  <c r="M414" i="4"/>
  <c r="E415" i="1" s="1"/>
  <c r="M1200" i="4"/>
  <c r="E1198" i="1" s="1"/>
  <c r="M909" i="4"/>
  <c r="E908" i="1" s="1"/>
  <c r="M194" i="4"/>
  <c r="E195" i="1" s="1"/>
  <c r="M1429" i="4"/>
  <c r="E1424" i="1" s="1"/>
  <c r="M599" i="4"/>
  <c r="E600" i="1" s="1"/>
  <c r="M208" i="4"/>
  <c r="E209" i="1" s="1"/>
  <c r="M177" i="4"/>
  <c r="E178" i="1" s="1"/>
  <c r="M443" i="4"/>
  <c r="E444" i="1" s="1"/>
  <c r="M308" i="4"/>
  <c r="E309" i="1" s="1"/>
  <c r="M844" i="4"/>
  <c r="E844" i="1" s="1"/>
  <c r="M1351" i="4"/>
  <c r="E1348" i="1" s="1"/>
  <c r="M93" i="4"/>
  <c r="E94" i="1" s="1"/>
  <c r="M273" i="4"/>
  <c r="E274" i="1" s="1"/>
  <c r="M962" i="4"/>
  <c r="E961" i="1" s="1"/>
  <c r="M787" i="4"/>
  <c r="E787" i="1" s="1"/>
  <c r="M877" i="4"/>
  <c r="E877" i="1" s="1"/>
  <c r="M110" i="4"/>
  <c r="E111" i="1" s="1"/>
  <c r="M1379" i="4"/>
  <c r="E1376" i="1" s="1"/>
  <c r="M956" i="4"/>
  <c r="E955" i="1" s="1"/>
  <c r="M157" i="4"/>
  <c r="E158" i="1" s="1"/>
  <c r="M213" i="4"/>
  <c r="E214" i="1" s="1"/>
  <c r="M381" i="4"/>
  <c r="E382" i="1" s="1"/>
  <c r="M400" i="4"/>
  <c r="E401" i="1" s="1"/>
  <c r="M408" i="4"/>
  <c r="E409" i="1" s="1"/>
  <c r="M422" i="4"/>
  <c r="E423" i="1" s="1"/>
  <c r="M656" i="4"/>
  <c r="E657" i="1" s="1"/>
  <c r="M814" i="4"/>
  <c r="E814" i="1" s="1"/>
  <c r="M828" i="4"/>
  <c r="E828" i="1" s="1"/>
  <c r="M1085" i="4"/>
  <c r="E1083" i="1" s="1"/>
  <c r="M1234" i="4"/>
  <c r="E1232" i="1" s="1"/>
  <c r="M1458" i="4"/>
  <c r="E1453" i="1" s="1"/>
  <c r="M859" i="4"/>
  <c r="E859" i="1" s="1"/>
  <c r="M296" i="4"/>
  <c r="E297" i="1" s="1"/>
  <c r="M520" i="4"/>
  <c r="E521" i="1" s="1"/>
  <c r="M704" i="4"/>
  <c r="E705" i="1" s="1"/>
  <c r="M1158" i="4"/>
  <c r="E1156" i="1" s="1"/>
  <c r="M44" i="4"/>
  <c r="E45" i="1" s="1"/>
  <c r="M77" i="4"/>
  <c r="E78" i="1" s="1"/>
  <c r="M237" i="4"/>
  <c r="E238" i="1" s="1"/>
  <c r="M722" i="4"/>
  <c r="E722" i="1" s="1"/>
  <c r="M508" i="4"/>
  <c r="E509" i="1" s="1"/>
  <c r="M89" i="4"/>
  <c r="E90" i="1" s="1"/>
  <c r="M276" i="4"/>
  <c r="E277" i="1" s="1"/>
  <c r="M344" i="4"/>
  <c r="E345" i="1" s="1"/>
  <c r="M114" i="4"/>
  <c r="E115" i="1" s="1"/>
  <c r="M185" i="4"/>
  <c r="E186" i="1" s="1"/>
  <c r="M280" i="4"/>
  <c r="E281" i="1" s="1"/>
  <c r="M317" i="4"/>
  <c r="E318" i="1" s="1"/>
  <c r="M544" i="4"/>
  <c r="E545" i="1" s="1"/>
  <c r="M552" i="4"/>
  <c r="E553" i="1" s="1"/>
  <c r="M621" i="4"/>
  <c r="E622" i="1" s="1"/>
  <c r="M997" i="4"/>
  <c r="E995" i="1" s="1"/>
  <c r="M810" i="4"/>
  <c r="E810" i="1" s="1"/>
  <c r="M218" i="4"/>
  <c r="E219" i="1" s="1"/>
  <c r="M174" i="4"/>
  <c r="E175" i="1" s="1"/>
  <c r="M146" i="4"/>
  <c r="E147" i="1" s="1"/>
  <c r="M330" i="4"/>
  <c r="E331" i="1" s="1"/>
  <c r="M513" i="4"/>
  <c r="E514" i="1" s="1"/>
  <c r="M1176" i="4"/>
  <c r="E1174" i="1" s="1"/>
  <c r="M918" i="4"/>
  <c r="E917" i="1" s="1"/>
  <c r="M884" i="4"/>
  <c r="E884" i="1" s="1"/>
  <c r="M364" i="4"/>
  <c r="E365" i="1" s="1"/>
  <c r="M324" i="4"/>
  <c r="E325" i="1" s="1"/>
  <c r="M1322" i="4"/>
  <c r="E1320" i="1" s="1"/>
  <c r="M383" i="4"/>
  <c r="E384" i="1" s="1"/>
  <c r="M396" i="4"/>
  <c r="E397" i="1" s="1"/>
  <c r="M404" i="4"/>
  <c r="E405" i="1" s="1"/>
  <c r="M412" i="4"/>
  <c r="E413" i="1" s="1"/>
  <c r="M418" i="4"/>
  <c r="E419" i="1" s="1"/>
  <c r="M424" i="4"/>
  <c r="E425" i="1" s="1"/>
  <c r="M672" i="4"/>
  <c r="E673" i="1" s="1"/>
  <c r="M906" i="4"/>
  <c r="E905" i="1" s="1"/>
  <c r="M1470" i="4"/>
  <c r="E1465" i="1" s="1"/>
  <c r="M1476" i="4"/>
  <c r="E1471" i="1" s="1"/>
  <c r="M477" i="4"/>
  <c r="E478" i="1" s="1"/>
  <c r="M56" i="4"/>
  <c r="E57" i="1" s="1"/>
  <c r="M406" i="4"/>
  <c r="E407" i="1" s="1"/>
  <c r="M820" i="4"/>
  <c r="E820" i="1" s="1"/>
  <c r="M501" i="4"/>
  <c r="E502" i="1" s="1"/>
  <c r="M984" i="4"/>
  <c r="E982" i="1" s="1"/>
  <c r="M209" i="4"/>
  <c r="E210" i="1" s="1"/>
  <c r="M856" i="4"/>
  <c r="E856" i="1" s="1"/>
  <c r="M441" i="4"/>
  <c r="E442" i="1" s="1"/>
  <c r="M466" i="4"/>
  <c r="E467" i="1" s="1"/>
  <c r="M214" i="4"/>
  <c r="E215" i="1" s="1"/>
  <c r="M1201" i="4"/>
  <c r="E1199" i="1" s="1"/>
  <c r="M506" i="4"/>
  <c r="E507" i="1" s="1"/>
  <c r="M41" i="4"/>
  <c r="E42" i="1" s="1"/>
  <c r="M394" i="4"/>
  <c r="E395" i="1" s="1"/>
  <c r="M1123" i="4"/>
  <c r="E1121" i="1" s="1"/>
  <c r="M1147" i="4"/>
  <c r="E1145" i="1" s="1"/>
  <c r="M1268" i="4"/>
  <c r="E1266" i="1" s="1"/>
  <c r="M854" i="4"/>
  <c r="E854" i="1" s="1"/>
  <c r="M469" i="4"/>
  <c r="E470" i="1" s="1"/>
  <c r="M1188" i="4"/>
  <c r="E1186" i="1" s="1"/>
  <c r="M780" i="4"/>
  <c r="E780" i="1" s="1"/>
  <c r="M101" i="4"/>
  <c r="E102" i="1" s="1"/>
  <c r="M834" i="4"/>
  <c r="E834" i="1" s="1"/>
  <c r="M649" i="4"/>
  <c r="E650" i="1" s="1"/>
  <c r="M986" i="4"/>
  <c r="E984" i="1" s="1"/>
  <c r="M669" i="4"/>
  <c r="E670" i="1" s="1"/>
  <c r="M428" i="4"/>
  <c r="E429" i="1" s="1"/>
  <c r="M289" i="4"/>
  <c r="E290" i="1" s="1"/>
  <c r="M739" i="4"/>
  <c r="E739" i="1" s="1"/>
  <c r="M680" i="4"/>
  <c r="E681" i="1" s="1"/>
  <c r="M973" i="4"/>
  <c r="E971" i="1" s="1"/>
  <c r="M457" i="4"/>
  <c r="E458" i="1" s="1"/>
  <c r="M479" i="4"/>
  <c r="E480" i="1" s="1"/>
  <c r="M491" i="4"/>
  <c r="E492" i="1" s="1"/>
  <c r="M507" i="4"/>
  <c r="E508" i="1" s="1"/>
  <c r="M522" i="4"/>
  <c r="E523" i="1" s="1"/>
  <c r="M538" i="4"/>
  <c r="E539" i="1" s="1"/>
  <c r="M553" i="4"/>
  <c r="E554" i="1" s="1"/>
  <c r="M585" i="4"/>
  <c r="E586" i="1" s="1"/>
  <c r="M601" i="4"/>
  <c r="E602" i="1" s="1"/>
  <c r="M643" i="4"/>
  <c r="E644" i="1" s="1"/>
  <c r="M294" i="4"/>
  <c r="E295" i="1" s="1"/>
  <c r="M306" i="4"/>
  <c r="E307" i="1" s="1"/>
  <c r="M1063" i="4"/>
  <c r="E1061" i="1" s="1"/>
  <c r="M1121" i="4"/>
  <c r="E1119" i="1" s="1"/>
  <c r="M1221" i="4"/>
  <c r="E1219" i="1" s="1"/>
  <c r="M1228" i="4"/>
  <c r="E1226" i="1" s="1"/>
  <c r="M196" i="4"/>
  <c r="E197" i="1" s="1"/>
  <c r="M254" i="4"/>
  <c r="E255" i="1" s="1"/>
  <c r="M379" i="4"/>
  <c r="E380" i="1" s="1"/>
  <c r="M1243" i="4"/>
  <c r="E1241" i="1" s="1"/>
  <c r="M509" i="4"/>
  <c r="E510" i="1" s="1"/>
  <c r="M154" i="4"/>
  <c r="E155" i="1" s="1"/>
  <c r="M658" i="4"/>
  <c r="E659" i="1" s="1"/>
  <c r="M623" i="4"/>
  <c r="E624" i="1" s="1"/>
  <c r="M80" i="4"/>
  <c r="E81" i="1" s="1"/>
  <c r="M45" i="4"/>
  <c r="E46" i="1" s="1"/>
  <c r="M393" i="4"/>
  <c r="E394" i="1" s="1"/>
  <c r="M730" i="4"/>
  <c r="E730" i="1" s="1"/>
  <c r="M26" i="4"/>
  <c r="E27" i="1" s="1"/>
  <c r="M130" i="4"/>
  <c r="E131" i="1" s="1"/>
  <c r="M309" i="4"/>
  <c r="E310" i="1" s="1"/>
  <c r="M551" i="4"/>
  <c r="E552" i="1" s="1"/>
  <c r="M230" i="4"/>
  <c r="E231" i="1" s="1"/>
  <c r="M97" i="4"/>
  <c r="E98" i="1" s="1"/>
  <c r="M1239" i="4"/>
  <c r="E1237" i="1" s="1"/>
  <c r="M519" i="4"/>
  <c r="E520" i="1" s="1"/>
  <c r="M613" i="4"/>
  <c r="E614" i="1" s="1"/>
  <c r="M574" i="4"/>
  <c r="E575" i="1" s="1"/>
  <c r="M150" i="4"/>
  <c r="E151" i="1" s="1"/>
  <c r="M38" i="4"/>
  <c r="E39" i="1" s="1"/>
  <c r="M261" i="4"/>
  <c r="E262" i="1" s="1"/>
  <c r="M603" i="4"/>
  <c r="E604" i="1" s="1"/>
  <c r="M816" i="4"/>
  <c r="E816" i="1" s="1"/>
  <c r="M1246" i="4"/>
  <c r="E1244" i="1" s="1"/>
  <c r="M1007" i="4"/>
  <c r="E1005" i="1" s="1"/>
  <c r="M807" i="4"/>
  <c r="E807" i="1" s="1"/>
  <c r="M246" i="4"/>
  <c r="E247" i="1" s="1"/>
  <c r="M853" i="4"/>
  <c r="E853" i="1" s="1"/>
  <c r="M1377" i="4"/>
  <c r="E1374" i="1" s="1"/>
  <c r="M905" i="4"/>
  <c r="E904" i="1" s="1"/>
  <c r="M256" i="4"/>
  <c r="E257" i="1" s="1"/>
  <c r="M320" i="4"/>
  <c r="E321" i="1" s="1"/>
  <c r="M1431" i="4"/>
  <c r="E1426" i="1" s="1"/>
  <c r="M451" i="4"/>
  <c r="E452" i="1" s="1"/>
  <c r="M587" i="4"/>
  <c r="E588" i="1" s="1"/>
  <c r="M293" i="4"/>
  <c r="E294" i="1" s="1"/>
  <c r="M804" i="4"/>
  <c r="E804" i="1" s="1"/>
  <c r="M340" i="4"/>
  <c r="E341" i="1" s="1"/>
  <c r="M475" i="4"/>
  <c r="E476" i="1" s="1"/>
  <c r="M495" i="4"/>
  <c r="E496" i="1" s="1"/>
  <c r="M503" i="4"/>
  <c r="E504" i="1" s="1"/>
  <c r="M526" i="4"/>
  <c r="E527" i="1" s="1"/>
  <c r="M542" i="4"/>
  <c r="E543" i="1" s="1"/>
  <c r="M557" i="4"/>
  <c r="E558" i="1" s="1"/>
  <c r="M589" i="4"/>
  <c r="E590" i="1" s="1"/>
  <c r="M605" i="4"/>
  <c r="E606" i="1" s="1"/>
  <c r="M977" i="4"/>
  <c r="E975" i="1" s="1"/>
  <c r="M1136" i="4"/>
  <c r="E1134" i="1" s="1"/>
  <c r="M1159" i="4"/>
  <c r="E1157" i="1" s="1"/>
  <c r="M1224" i="4"/>
  <c r="E1222" i="1" s="1"/>
  <c r="M1352" i="4"/>
  <c r="E1349" i="1" s="1"/>
  <c r="M849" i="4"/>
  <c r="E849" i="1" s="1"/>
  <c r="M799" i="4"/>
  <c r="E799" i="1" s="1"/>
  <c r="M703" i="4"/>
  <c r="E704" i="1" s="1"/>
  <c r="M639" i="4"/>
  <c r="E640" i="1" s="1"/>
  <c r="M415" i="4"/>
  <c r="E416" i="1" s="1"/>
  <c r="M389" i="4"/>
  <c r="E390" i="1" s="1"/>
  <c r="M66" i="4"/>
  <c r="E67" i="1" s="1"/>
  <c r="M805" i="4"/>
  <c r="E805" i="1" s="1"/>
  <c r="M889" i="4"/>
  <c r="E889" i="1" s="1"/>
  <c r="M268" i="4"/>
  <c r="E269" i="1" s="1"/>
  <c r="M193" i="4"/>
  <c r="E194" i="1" s="1"/>
  <c r="M121" i="4"/>
  <c r="E122" i="1" s="1"/>
  <c r="M972" i="4"/>
  <c r="E970" i="1" s="1"/>
  <c r="M1011" i="4"/>
  <c r="E1009" i="1" s="1"/>
  <c r="M1049" i="4"/>
  <c r="E1047" i="1" s="1"/>
  <c r="M1076" i="4"/>
  <c r="E1074" i="1" s="1"/>
  <c r="M1236" i="4"/>
  <c r="E1234" i="1" s="1"/>
  <c r="M1266" i="4"/>
  <c r="E1264" i="1" s="1"/>
  <c r="M1281" i="4"/>
  <c r="E1279" i="1" s="1"/>
  <c r="M1461" i="4"/>
  <c r="E1456" i="1" s="1"/>
  <c r="M1013" i="4"/>
  <c r="E1011" i="1" s="1"/>
  <c r="J1102" i="4"/>
  <c r="M1102" i="4" s="1"/>
  <c r="E1100" i="1" s="1"/>
  <c r="J1186" i="4"/>
  <c r="M1186" i="4" s="1"/>
  <c r="E1184" i="1" s="1"/>
  <c r="J165" i="4"/>
  <c r="M165" i="4" s="1"/>
  <c r="E166" i="1" s="1"/>
  <c r="J439" i="4"/>
  <c r="M439" i="4" s="1"/>
  <c r="E440" i="1" s="1"/>
  <c r="J1341" i="4"/>
  <c r="M1341" i="4" s="1"/>
  <c r="E1338" i="1" s="1"/>
  <c r="J22" i="4"/>
  <c r="M22" i="4" s="1"/>
  <c r="E23" i="1" s="1"/>
  <c r="J410" i="4"/>
  <c r="M410" i="4" s="1"/>
  <c r="E411" i="1" s="1"/>
  <c r="J78" i="4"/>
  <c r="M78" i="4" s="1"/>
  <c r="E79" i="1" s="1"/>
  <c r="J158" i="4"/>
  <c r="M158" i="4" s="1"/>
  <c r="E159" i="1" s="1"/>
  <c r="M460" i="4"/>
  <c r="E461" i="1" s="1"/>
  <c r="M325" i="4"/>
  <c r="E326" i="1" s="1"/>
  <c r="M266" i="4"/>
  <c r="E267" i="1" s="1"/>
  <c r="M1403" i="4"/>
  <c r="E1399" i="1" s="1"/>
  <c r="M617" i="4"/>
  <c r="E618" i="1" s="1"/>
  <c r="M471" i="4"/>
  <c r="E472" i="1" s="1"/>
  <c r="M1404" i="4"/>
  <c r="E1400" i="1" s="1"/>
  <c r="M1056" i="4"/>
  <c r="E1054" i="1" s="1"/>
  <c r="M198" i="4"/>
  <c r="E199" i="1" s="1"/>
  <c r="M434" i="4"/>
  <c r="E435" i="1" s="1"/>
  <c r="M106" i="4"/>
  <c r="E107" i="1" s="1"/>
  <c r="M1300" i="4"/>
  <c r="E1298" i="1" s="1"/>
  <c r="J1240" i="4"/>
  <c r="M1240" i="4" s="1"/>
  <c r="E1238" i="1" s="1"/>
  <c r="M416" i="4"/>
  <c r="E417" i="1" s="1"/>
  <c r="J798" i="4"/>
  <c r="M798" i="4" s="1"/>
  <c r="E798" i="1" s="1"/>
  <c r="J30" i="4"/>
  <c r="M30" i="4" s="1"/>
  <c r="E31" i="1" s="1"/>
  <c r="J826" i="4"/>
  <c r="M826" i="4" s="1"/>
  <c r="E826" i="1" s="1"/>
  <c r="J693" i="4"/>
  <c r="M693" i="4" s="1"/>
  <c r="E694" i="1" s="1"/>
  <c r="J954" i="4"/>
  <c r="M954" i="4" s="1"/>
  <c r="E953" i="1" s="1"/>
  <c r="J976" i="4"/>
  <c r="M976" i="4" s="1"/>
  <c r="E974" i="1" s="1"/>
  <c r="J999" i="4"/>
  <c r="M999" i="4" s="1"/>
  <c r="E997" i="1" s="1"/>
  <c r="J1053" i="4"/>
  <c r="M1053" i="4" s="1"/>
  <c r="E1051" i="1" s="1"/>
  <c r="J1174" i="4"/>
  <c r="M1174" i="4" s="1"/>
  <c r="E1172" i="1" s="1"/>
  <c r="J1273" i="4"/>
  <c r="M1273" i="4" s="1"/>
  <c r="E1271" i="1" s="1"/>
  <c r="J1355" i="4"/>
  <c r="M1355" i="4" s="1"/>
  <c r="E1352" i="1" s="1"/>
  <c r="J1406" i="4"/>
  <c r="M1406" i="4" s="1"/>
  <c r="E1402" i="1" s="1"/>
  <c r="J1436" i="4"/>
  <c r="M1436" i="4" s="1"/>
  <c r="E1431" i="1" s="1"/>
  <c r="J575" i="4"/>
  <c r="M575" i="4" s="1"/>
  <c r="E576" i="1" s="1"/>
  <c r="J1292" i="4"/>
  <c r="M1292" i="4" s="1"/>
  <c r="E1290" i="1" s="1"/>
  <c r="J483" i="4"/>
  <c r="M483" i="4" s="1"/>
  <c r="E484" i="1" s="1"/>
  <c r="J54" i="4"/>
  <c r="M54" i="4" s="1"/>
  <c r="E55" i="1" s="1"/>
  <c r="J402" i="4"/>
  <c r="M402" i="4" s="1"/>
  <c r="E403" i="1" s="1"/>
  <c r="J437" i="4"/>
  <c r="M437" i="4" s="1"/>
  <c r="E438" i="1" s="1"/>
  <c r="J250" i="4"/>
  <c r="M250" i="4" s="1"/>
  <c r="E251" i="1" s="1"/>
  <c r="M487" i="4"/>
  <c r="E488" i="1" s="1"/>
  <c r="M1264" i="4"/>
  <c r="E1262" i="1" s="1"/>
  <c r="M651" i="4"/>
  <c r="E652" i="1" s="1"/>
  <c r="M42" i="4"/>
  <c r="E43" i="1" s="1"/>
  <c r="M1225" i="4"/>
  <c r="E1223" i="1" s="1"/>
  <c r="M727" i="4"/>
  <c r="E727" i="1" s="1"/>
  <c r="M681" i="4"/>
  <c r="E682" i="1" s="1"/>
  <c r="M315" i="4"/>
  <c r="E316" i="1" s="1"/>
  <c r="M1238" i="4"/>
  <c r="E1236" i="1" s="1"/>
  <c r="M1293" i="4"/>
  <c r="E1291" i="1" s="1"/>
  <c r="M62" i="4"/>
  <c r="E63" i="1" s="1"/>
  <c r="M223" i="4"/>
  <c r="E224" i="1" s="1"/>
  <c r="J278" i="4"/>
  <c r="M278" i="4" s="1"/>
  <c r="E279" i="1" s="1"/>
  <c r="M162" i="4"/>
  <c r="E163" i="1" s="1"/>
  <c r="J758" i="4"/>
  <c r="M758" i="4" s="1"/>
  <c r="E758" i="1" s="1"/>
  <c r="J226" i="4"/>
  <c r="M226" i="4" s="1"/>
  <c r="E227" i="1" s="1"/>
  <c r="J852" i="4"/>
  <c r="M852" i="4" s="1"/>
  <c r="E852" i="1" s="1"/>
  <c r="J902" i="4"/>
  <c r="M902" i="4" s="1"/>
  <c r="E901" i="1" s="1"/>
  <c r="J654" i="4"/>
  <c r="M654" i="4" s="1"/>
  <c r="E655" i="1" s="1"/>
  <c r="J173" i="4"/>
  <c r="M173" i="4" s="1"/>
  <c r="E174" i="1" s="1"/>
  <c r="J824" i="4"/>
  <c r="M824" i="4" s="1"/>
  <c r="E824" i="1" s="1"/>
  <c r="J1422" i="4"/>
  <c r="M1422" i="4" s="1"/>
  <c r="E1418" i="1" s="1"/>
  <c r="M741" i="4"/>
  <c r="E741" i="1" s="1"/>
  <c r="M6" i="4"/>
  <c r="E7" i="1" s="1"/>
  <c r="M766" i="4"/>
  <c r="E766" i="1" s="1"/>
  <c r="M419" i="4"/>
  <c r="E420" i="1" s="1"/>
  <c r="M229" i="4"/>
  <c r="E230" i="1" s="1"/>
  <c r="M240" i="4"/>
  <c r="E241" i="1" s="1"/>
  <c r="M725" i="4"/>
  <c r="E725" i="1" s="1"/>
  <c r="M732" i="4"/>
  <c r="E732" i="1" s="1"/>
  <c r="M765" i="4"/>
  <c r="E765" i="1" s="1"/>
  <c r="M772" i="4"/>
  <c r="E772" i="1" s="1"/>
  <c r="M779" i="4"/>
  <c r="E779" i="1" s="1"/>
  <c r="M862" i="4"/>
  <c r="E862" i="1" s="1"/>
  <c r="M904" i="4"/>
  <c r="E903" i="1" s="1"/>
  <c r="M1022" i="4"/>
  <c r="E1020" i="1" s="1"/>
  <c r="M1074" i="4"/>
  <c r="E1072" i="1" s="1"/>
  <c r="M1457" i="4"/>
  <c r="E1452" i="1" s="1"/>
  <c r="M745" i="4"/>
  <c r="E745" i="1" s="1"/>
  <c r="M1180" i="4"/>
  <c r="E1178" i="1" s="1"/>
  <c r="M604" i="4"/>
  <c r="E605" i="1" s="1"/>
  <c r="M845" i="4"/>
  <c r="E845" i="1" s="1"/>
  <c r="M857" i="4"/>
  <c r="E857" i="1" s="1"/>
  <c r="M447" i="4"/>
  <c r="E448" i="1" s="1"/>
  <c r="M463" i="4"/>
  <c r="E464" i="1" s="1"/>
  <c r="M540" i="4"/>
  <c r="E541" i="1" s="1"/>
  <c r="M571" i="4"/>
  <c r="E572" i="1" s="1"/>
  <c r="M677" i="4"/>
  <c r="E678" i="1" s="1"/>
  <c r="M685" i="4"/>
  <c r="E686" i="1" s="1"/>
  <c r="M696" i="4"/>
  <c r="E697" i="1" s="1"/>
  <c r="M36" i="4"/>
  <c r="E37" i="1" s="1"/>
  <c r="M88" i="4"/>
  <c r="E89" i="1" s="1"/>
  <c r="M1133" i="4"/>
  <c r="E1131" i="1" s="1"/>
  <c r="M401" i="4"/>
  <c r="E402" i="1" s="1"/>
  <c r="M712" i="4"/>
  <c r="E713" i="1" s="1"/>
  <c r="M1014" i="4"/>
  <c r="E1012" i="1" s="1"/>
  <c r="M403" i="4"/>
  <c r="E404" i="1" s="1"/>
  <c r="M19" i="4"/>
  <c r="E20" i="1" s="1"/>
  <c r="M362" i="4"/>
  <c r="E363" i="1" s="1"/>
  <c r="M1205" i="4"/>
  <c r="E1203" i="1" s="1"/>
  <c r="M1423" i="4"/>
  <c r="E1419" i="1" s="1"/>
  <c r="M549" i="4"/>
  <c r="E550" i="1" s="1"/>
  <c r="M709" i="4"/>
  <c r="E710" i="1" s="1"/>
  <c r="M46" i="4"/>
  <c r="E47" i="1" s="1"/>
  <c r="M227" i="4"/>
  <c r="E228" i="1" s="1"/>
  <c r="M405" i="4"/>
  <c r="E406" i="1" s="1"/>
  <c r="M448" i="4"/>
  <c r="E449" i="1" s="1"/>
  <c r="M498" i="4"/>
  <c r="E499" i="1" s="1"/>
  <c r="M521" i="4"/>
  <c r="E522" i="1" s="1"/>
  <c r="M548" i="4"/>
  <c r="E549" i="1" s="1"/>
  <c r="M580" i="4"/>
  <c r="E581" i="1" s="1"/>
  <c r="M608" i="4"/>
  <c r="E609" i="1" s="1"/>
  <c r="M640" i="4"/>
  <c r="E641" i="1" s="1"/>
  <c r="M682" i="4"/>
  <c r="E683" i="1" s="1"/>
  <c r="M212" i="4"/>
  <c r="E213" i="1" s="1"/>
  <c r="M259" i="4"/>
  <c r="E260" i="1" s="1"/>
  <c r="M781" i="4"/>
  <c r="E781" i="1" s="1"/>
  <c r="M868" i="4"/>
  <c r="E868" i="1" s="1"/>
  <c r="M874" i="4"/>
  <c r="E874" i="1" s="1"/>
  <c r="M900" i="4"/>
  <c r="E899" i="1" s="1"/>
  <c r="M939" i="4"/>
  <c r="E938" i="1" s="1"/>
  <c r="M1030" i="4"/>
  <c r="E1028" i="1" s="1"/>
  <c r="M1192" i="4"/>
  <c r="E1190" i="1" s="1"/>
  <c r="M1259" i="4"/>
  <c r="E1257" i="1" s="1"/>
  <c r="M1446" i="4"/>
  <c r="E1441" i="1" s="1"/>
  <c r="M751" i="4"/>
  <c r="E751" i="1" s="1"/>
  <c r="M1164" i="4"/>
  <c r="E1162" i="1" s="1"/>
  <c r="M455" i="4"/>
  <c r="E456" i="1" s="1"/>
  <c r="M591" i="4"/>
  <c r="E592" i="1" s="1"/>
  <c r="M707" i="4"/>
  <c r="E708" i="1" s="1"/>
  <c r="M144" i="4"/>
  <c r="E145" i="1" s="1"/>
  <c r="M409" i="4"/>
  <c r="E410" i="1" s="1"/>
  <c r="M318" i="4"/>
  <c r="E319" i="1" s="1"/>
  <c r="M1269" i="4"/>
  <c r="E1267" i="1" s="1"/>
  <c r="M11" i="4"/>
  <c r="E12" i="1" s="1"/>
  <c r="M323" i="4"/>
  <c r="E324" i="1" s="1"/>
  <c r="M366" i="4"/>
  <c r="E367" i="1" s="1"/>
  <c r="M1128" i="4"/>
  <c r="E1126" i="1" s="1"/>
  <c r="M1427" i="4"/>
  <c r="E1422" i="1" s="1"/>
  <c r="M1075" i="4"/>
  <c r="E1073" i="1" s="1"/>
  <c r="M1165" i="4"/>
  <c r="E1163" i="1" s="1"/>
  <c r="M581" i="4"/>
  <c r="E582" i="1" s="1"/>
  <c r="M74" i="4"/>
  <c r="E75" i="1" s="1"/>
  <c r="M138" i="4"/>
  <c r="E139" i="1" s="1"/>
  <c r="M231" i="4"/>
  <c r="E232" i="1" s="1"/>
  <c r="M305" i="4"/>
  <c r="E306" i="1" s="1"/>
  <c r="M413" i="4"/>
  <c r="E414" i="1" s="1"/>
  <c r="M425" i="4"/>
  <c r="E426" i="1" s="1"/>
  <c r="M564" i="4"/>
  <c r="E565" i="1" s="1"/>
  <c r="M616" i="4"/>
  <c r="E617" i="1" s="1"/>
  <c r="M646" i="4"/>
  <c r="E647" i="1" s="1"/>
  <c r="M674" i="4"/>
  <c r="E675" i="1" s="1"/>
  <c r="M13" i="4"/>
  <c r="E14" i="1" s="1"/>
  <c r="M69" i="4"/>
  <c r="E70" i="1" s="1"/>
  <c r="M141" i="4"/>
  <c r="E142" i="1" s="1"/>
  <c r="J1009" i="4"/>
  <c r="M1009" i="4" s="1"/>
  <c r="E1007" i="1" s="1"/>
  <c r="M1418" i="4"/>
  <c r="E1414" i="1" s="1"/>
  <c r="J981" i="4"/>
  <c r="M981" i="4" s="1"/>
  <c r="E979" i="1" s="1"/>
  <c r="J310" i="4"/>
  <c r="M310" i="4" s="1"/>
  <c r="E311" i="1" s="1"/>
  <c r="J1077" i="4"/>
  <c r="M1077" i="4" s="1"/>
  <c r="E1075" i="1" s="1"/>
  <c r="J1154" i="4"/>
  <c r="M1154" i="4" s="1"/>
  <c r="E1152" i="1" s="1"/>
  <c r="J1155" i="4"/>
  <c r="M1155" i="4" s="1"/>
  <c r="E1153" i="1" s="1"/>
  <c r="J1315" i="4"/>
  <c r="M1315" i="4" s="1"/>
  <c r="E1313" i="1" s="1"/>
  <c r="J166" i="4"/>
  <c r="M166" i="4" s="1"/>
  <c r="E167" i="1" s="1"/>
  <c r="J102" i="4"/>
  <c r="M102" i="4" s="1"/>
  <c r="E103" i="1" s="1"/>
  <c r="M990" i="4"/>
  <c r="E988" i="1" s="1"/>
  <c r="J720" i="4"/>
  <c r="J456" i="4"/>
  <c r="M456" i="4" s="1"/>
  <c r="E457" i="1" s="1"/>
  <c r="J464" i="4"/>
  <c r="M464" i="4" s="1"/>
  <c r="E465" i="1" s="1"/>
  <c r="J1195" i="4"/>
  <c r="M1195" i="4" s="1"/>
  <c r="E1193" i="1" s="1"/>
  <c r="J750" i="4"/>
  <c r="M750" i="4" s="1"/>
  <c r="E750" i="1" s="1"/>
  <c r="J1295" i="4"/>
  <c r="M1295" i="4" s="1"/>
  <c r="E1293" i="1" s="1"/>
  <c r="J716" i="4"/>
  <c r="M716" i="4" s="1"/>
  <c r="E717" i="1" s="1"/>
  <c r="J1316" i="4"/>
  <c r="M1316" i="4" s="1"/>
  <c r="E1314" i="1" s="1"/>
  <c r="M438" i="4"/>
  <c r="E439" i="1" s="1"/>
  <c r="M1103" i="4"/>
  <c r="E1101" i="1" s="1"/>
  <c r="M625" i="4"/>
  <c r="E626" i="1" s="1"/>
  <c r="M411" i="4"/>
  <c r="E412" i="1" s="1"/>
  <c r="M1142" i="4"/>
  <c r="E1140" i="1" s="1"/>
  <c r="M357" i="4"/>
  <c r="E358" i="1" s="1"/>
  <c r="M1328" i="4"/>
  <c r="E1326" i="1" s="1"/>
  <c r="M1091" i="4"/>
  <c r="E1089" i="1" s="1"/>
  <c r="M931" i="4"/>
  <c r="E930" i="1" s="1"/>
  <c r="M301" i="4"/>
  <c r="E302" i="1" s="1"/>
  <c r="M1279" i="4"/>
  <c r="E1277" i="1" s="1"/>
  <c r="M903" i="4"/>
  <c r="E902" i="1" s="1"/>
  <c r="M70" i="4"/>
  <c r="E71" i="1" s="1"/>
  <c r="M721" i="4"/>
  <c r="E721" i="1" s="1"/>
  <c r="M171" i="4"/>
  <c r="E172" i="1" s="1"/>
  <c r="M966" i="4"/>
  <c r="E964" i="1" s="1"/>
  <c r="M515" i="4"/>
  <c r="E516" i="1" s="1"/>
  <c r="M1089" i="4"/>
  <c r="E1087" i="1" s="1"/>
  <c r="M382" i="4"/>
  <c r="E383" i="1" s="1"/>
  <c r="M726" i="4"/>
  <c r="E726" i="1" s="1"/>
  <c r="M769" i="4"/>
  <c r="E769" i="1" s="1"/>
  <c r="M1125" i="4"/>
  <c r="E1123" i="1" s="1"/>
  <c r="M1294" i="4"/>
  <c r="E1292" i="1" s="1"/>
  <c r="M1283" i="4"/>
  <c r="E1281" i="1" s="1"/>
  <c r="M337" i="4"/>
  <c r="E338" i="1" s="1"/>
  <c r="M497" i="4"/>
  <c r="E498" i="1" s="1"/>
  <c r="M524" i="4"/>
  <c r="E525" i="1" s="1"/>
  <c r="M555" i="4"/>
  <c r="E556" i="1" s="1"/>
  <c r="M579" i="4"/>
  <c r="E580" i="1" s="1"/>
  <c r="M615" i="4"/>
  <c r="E616" i="1" s="1"/>
  <c r="M645" i="4"/>
  <c r="E646" i="1" s="1"/>
  <c r="M28" i="4"/>
  <c r="E29" i="1" s="1"/>
  <c r="M112" i="4"/>
  <c r="E113" i="1" s="1"/>
  <c r="M423" i="4"/>
  <c r="E424" i="1" s="1"/>
  <c r="M1209" i="4"/>
  <c r="E1207" i="1" s="1"/>
  <c r="M445" i="4"/>
  <c r="E446" i="1" s="1"/>
  <c r="M694" i="4"/>
  <c r="E695" i="1" s="1"/>
  <c r="M701" i="4"/>
  <c r="E702" i="1" s="1"/>
  <c r="M242" i="4"/>
  <c r="E243" i="1" s="1"/>
  <c r="M1078" i="4"/>
  <c r="E1076" i="1" s="1"/>
  <c r="M499" i="4"/>
  <c r="E500" i="1" s="1"/>
  <c r="M72" i="4"/>
  <c r="E73" i="1" s="1"/>
  <c r="M659" i="4"/>
  <c r="E660" i="1" s="1"/>
  <c r="M1448" i="4"/>
  <c r="E1443" i="1" s="1"/>
  <c r="M282" i="4"/>
  <c r="E283" i="1" s="1"/>
  <c r="M285" i="4"/>
  <c r="E286" i="1" s="1"/>
  <c r="M395" i="4"/>
  <c r="E396" i="1" s="1"/>
  <c r="M432" i="4"/>
  <c r="E433" i="1" s="1"/>
  <c r="M109" i="4"/>
  <c r="E110" i="1" s="1"/>
  <c r="M1223" i="4"/>
  <c r="E1221" i="1" s="1"/>
  <c r="M9" i="4"/>
  <c r="E10" i="1" s="1"/>
  <c r="M1067" i="4"/>
  <c r="E1065" i="1" s="1"/>
  <c r="M595" i="4"/>
  <c r="E596" i="1" s="1"/>
  <c r="M1132" i="4"/>
  <c r="E1130" i="1" s="1"/>
  <c r="M955" i="4"/>
  <c r="E954" i="1" s="1"/>
  <c r="M1096" i="4"/>
  <c r="E1094" i="1" s="1"/>
  <c r="M1207" i="4"/>
  <c r="E1205" i="1" s="1"/>
  <c r="M1280" i="4"/>
  <c r="E1278" i="1" s="1"/>
  <c r="M1312" i="4"/>
  <c r="E1310" i="1" s="1"/>
  <c r="M1454" i="4"/>
  <c r="E1449" i="1" s="1"/>
  <c r="M176" i="4"/>
  <c r="E177" i="1" s="1"/>
  <c r="M429" i="4"/>
  <c r="E430" i="1" s="1"/>
  <c r="M735" i="4"/>
  <c r="E735" i="1" s="1"/>
  <c r="M1073" i="4"/>
  <c r="E1071" i="1" s="1"/>
  <c r="M1354" i="4"/>
  <c r="E1351" i="1" s="1"/>
  <c r="M926" i="4"/>
  <c r="E925" i="1" s="1"/>
  <c r="J473" i="4"/>
  <c r="M473" i="4" s="1"/>
  <c r="E474" i="1" s="1"/>
  <c r="M536" i="4"/>
  <c r="E537" i="1" s="1"/>
  <c r="M547" i="4"/>
  <c r="E548" i="1" s="1"/>
  <c r="J559" i="4"/>
  <c r="M559" i="4" s="1"/>
  <c r="E560" i="1" s="1"/>
  <c r="M607" i="4"/>
  <c r="E608" i="1" s="1"/>
  <c r="M619" i="4"/>
  <c r="E620" i="1" s="1"/>
  <c r="M661" i="4"/>
  <c r="E662" i="1" s="1"/>
  <c r="M700" i="4"/>
  <c r="E701" i="1" s="1"/>
  <c r="M32" i="4"/>
  <c r="E33" i="1" s="1"/>
  <c r="M76" i="4"/>
  <c r="E77" i="1" s="1"/>
  <c r="J1317" i="4"/>
  <c r="M1317" i="4" s="1"/>
  <c r="E1315" i="1" s="1"/>
  <c r="M417" i="4"/>
  <c r="E418" i="1" s="1"/>
  <c r="M1008" i="4"/>
  <c r="E1006" i="1" s="1"/>
  <c r="M1227" i="4"/>
  <c r="E1225" i="1" s="1"/>
  <c r="M453" i="4"/>
  <c r="E454" i="1" s="1"/>
  <c r="M698" i="4"/>
  <c r="E699" i="1" s="1"/>
  <c r="M705" i="4"/>
  <c r="E706" i="1" s="1"/>
  <c r="M50" i="4"/>
  <c r="E51" i="1" s="1"/>
  <c r="M1062" i="4"/>
  <c r="E1060" i="1" s="1"/>
  <c r="M988" i="4"/>
  <c r="E986" i="1" s="1"/>
  <c r="M124" i="4"/>
  <c r="E125" i="1" s="1"/>
  <c r="M170" i="4"/>
  <c r="E171" i="1" s="1"/>
  <c r="M1120" i="4"/>
  <c r="E1118" i="1" s="1"/>
  <c r="M511" i="4"/>
  <c r="E512" i="1" s="1"/>
  <c r="M1134" i="4"/>
  <c r="E1132" i="1" s="1"/>
  <c r="M1459" i="4"/>
  <c r="E1454" i="1" s="1"/>
  <c r="M561" i="4"/>
  <c r="E562" i="1" s="1"/>
  <c r="M216" i="4"/>
  <c r="E217" i="1" s="1"/>
  <c r="M922" i="4"/>
  <c r="E921" i="1" s="1"/>
  <c r="M440" i="4"/>
  <c r="E441" i="1" s="1"/>
  <c r="M100" i="4"/>
  <c r="E101" i="1" s="1"/>
  <c r="M188" i="4"/>
  <c r="E189" i="1" s="1"/>
  <c r="M207" i="4"/>
  <c r="E208" i="1" s="1"/>
  <c r="M262" i="4"/>
  <c r="E263" i="1" s="1"/>
  <c r="M295" i="4"/>
  <c r="E296" i="1" s="1"/>
  <c r="M339" i="4"/>
  <c r="E340" i="1" s="1"/>
  <c r="M351" i="4"/>
  <c r="E352" i="1" s="1"/>
  <c r="M365" i="4"/>
  <c r="E366" i="1" s="1"/>
  <c r="M789" i="4"/>
  <c r="E789" i="1" s="1"/>
  <c r="M832" i="4"/>
  <c r="E832" i="1" s="1"/>
  <c r="M994" i="4"/>
  <c r="E992" i="1" s="1"/>
  <c r="M1032" i="4"/>
  <c r="E1030" i="1" s="1"/>
  <c r="M1108" i="4"/>
  <c r="E1106" i="1" s="1"/>
  <c r="M1402" i="4"/>
  <c r="E1398" i="1" s="1"/>
  <c r="M783" i="4"/>
  <c r="E783" i="1" s="1"/>
  <c r="M740" i="4"/>
  <c r="E740" i="1" s="1"/>
  <c r="M908" i="4"/>
  <c r="E907" i="1" s="1"/>
  <c r="M1034" i="4"/>
  <c r="E1032" i="1" s="1"/>
  <c r="M1217" i="4"/>
  <c r="E1215" i="1" s="1"/>
  <c r="M1391" i="4"/>
  <c r="E1387" i="1" s="1"/>
  <c r="M1405" i="4"/>
  <c r="E1401" i="1" s="1"/>
  <c r="M298" i="4"/>
  <c r="E299" i="1" s="1"/>
  <c r="M767" i="4"/>
  <c r="E767" i="1" s="1"/>
  <c r="M899" i="4"/>
  <c r="E898" i="1" s="1"/>
  <c r="J492" i="4"/>
  <c r="M492" i="4" s="1"/>
  <c r="E493" i="1" s="1"/>
  <c r="M866" i="4"/>
  <c r="E866" i="1" s="1"/>
  <c r="M1310" i="4"/>
  <c r="E1308" i="1" s="1"/>
  <c r="M392" i="4"/>
  <c r="E393" i="1" s="1"/>
  <c r="M486" i="4"/>
  <c r="E487" i="1" s="1"/>
  <c r="M514" i="4"/>
  <c r="E515" i="1" s="1"/>
  <c r="M533" i="4"/>
  <c r="E534" i="1" s="1"/>
  <c r="M568" i="4"/>
  <c r="E569" i="1" s="1"/>
  <c r="M588" i="4"/>
  <c r="E589" i="1" s="1"/>
  <c r="M650" i="4"/>
  <c r="E651" i="1" s="1"/>
  <c r="M1101" i="4"/>
  <c r="E1099" i="1" s="1"/>
  <c r="J1282" i="4"/>
  <c r="M1282" i="4" s="1"/>
  <c r="E1280" i="1" s="1"/>
  <c r="J132" i="4"/>
  <c r="M132" i="4" s="1"/>
  <c r="E133" i="1" s="1"/>
  <c r="M1026" i="4"/>
  <c r="E1024" i="1" s="1"/>
  <c r="M1364" i="4"/>
  <c r="E1361" i="1" s="1"/>
  <c r="M1172" i="4"/>
  <c r="E1170" i="1" s="1"/>
  <c r="M360" i="4"/>
  <c r="E361" i="1" s="1"/>
  <c r="J747" i="4"/>
  <c r="M747" i="4" s="1"/>
  <c r="E747" i="1" s="1"/>
  <c r="M907" i="4"/>
  <c r="E906" i="1" s="1"/>
  <c r="M476" i="4"/>
  <c r="E477" i="1" s="1"/>
  <c r="M823" i="4"/>
  <c r="E823" i="1" s="1"/>
  <c r="M629" i="4"/>
  <c r="E630" i="1" s="1"/>
  <c r="M541" i="4"/>
  <c r="E542" i="1" s="1"/>
  <c r="M1198" i="4"/>
  <c r="E1196" i="1" s="1"/>
  <c r="M1006" i="4"/>
  <c r="E1004" i="1" s="1"/>
  <c r="M452" i="4"/>
  <c r="E453" i="1" s="1"/>
  <c r="M679" i="4"/>
  <c r="E680" i="1" s="1"/>
  <c r="M1060" i="4"/>
  <c r="E1058" i="1" s="1"/>
  <c r="M1157" i="4"/>
  <c r="E1155" i="1" s="1"/>
  <c r="M1244" i="4"/>
  <c r="E1242" i="1" s="1"/>
  <c r="M929" i="4"/>
  <c r="E928" i="1" s="1"/>
  <c r="M633" i="4"/>
  <c r="E634" i="1" s="1"/>
  <c r="M808" i="4"/>
  <c r="E808" i="1" s="1"/>
  <c r="M181" i="4"/>
  <c r="E182" i="1" s="1"/>
  <c r="M436" i="4"/>
  <c r="E437" i="1" s="1"/>
  <c r="M84" i="4"/>
  <c r="E85" i="1" s="1"/>
  <c r="M96" i="4"/>
  <c r="E97" i="1" s="1"/>
  <c r="M107" i="4"/>
  <c r="E108" i="1" s="1"/>
  <c r="M145" i="4"/>
  <c r="E146" i="1" s="1"/>
  <c r="M203" i="4"/>
  <c r="E204" i="1" s="1"/>
  <c r="M265" i="4"/>
  <c r="E266" i="1" s="1"/>
  <c r="M343" i="4"/>
  <c r="E344" i="1" s="1"/>
  <c r="M830" i="4"/>
  <c r="E830" i="1" s="1"/>
  <c r="M840" i="4"/>
  <c r="E840" i="1" s="1"/>
  <c r="M911" i="4"/>
  <c r="E910" i="1" s="1"/>
  <c r="M915" i="4"/>
  <c r="E914" i="1" s="1"/>
  <c r="M934" i="4"/>
  <c r="E933" i="1" s="1"/>
  <c r="M945" i="4"/>
  <c r="E944" i="1" s="1"/>
  <c r="M1116" i="4"/>
  <c r="E1114" i="1" s="1"/>
  <c r="M1181" i="4"/>
  <c r="E1179" i="1" s="1"/>
  <c r="M1212" i="4"/>
  <c r="E1210" i="1" s="1"/>
  <c r="M1375" i="4"/>
  <c r="E1372" i="1" s="1"/>
  <c r="M1416" i="4"/>
  <c r="E1412" i="1" s="1"/>
  <c r="M788" i="4"/>
  <c r="E788" i="1" s="1"/>
  <c r="M793" i="4"/>
  <c r="E793" i="1" s="1"/>
  <c r="M910" i="4"/>
  <c r="E909" i="1" s="1"/>
  <c r="M982" i="4"/>
  <c r="E980" i="1" s="1"/>
  <c r="M1175" i="4"/>
  <c r="E1173" i="1" s="1"/>
  <c r="M1214" i="4"/>
  <c r="E1212" i="1" s="1"/>
  <c r="M1250" i="4"/>
  <c r="E1248" i="1" s="1"/>
  <c r="M1291" i="4"/>
  <c r="E1289" i="1" s="1"/>
  <c r="M1362" i="4"/>
  <c r="E1359" i="1" s="1"/>
  <c r="M1397" i="4"/>
  <c r="E1393" i="1" s="1"/>
  <c r="M737" i="4"/>
  <c r="E737" i="1" s="1"/>
  <c r="M1001" i="4"/>
  <c r="E999" i="1" s="1"/>
  <c r="M924" i="4"/>
  <c r="E923" i="1" s="1"/>
  <c r="M1138" i="4"/>
  <c r="E1136" i="1" s="1"/>
  <c r="M1230" i="4"/>
  <c r="E1228" i="1" s="1"/>
  <c r="M1302" i="4"/>
  <c r="E1300" i="1" s="1"/>
  <c r="M755" i="4"/>
  <c r="E755" i="1" s="1"/>
  <c r="M1012" i="4"/>
  <c r="E1010" i="1" s="1"/>
  <c r="M1428" i="4"/>
  <c r="E1423" i="1" s="1"/>
  <c r="M142" i="4"/>
  <c r="E143" i="1" s="1"/>
  <c r="M470" i="4"/>
  <c r="E471" i="1" s="1"/>
  <c r="M502" i="4"/>
  <c r="E503" i="1" s="1"/>
  <c r="M525" i="4"/>
  <c r="E526" i="1" s="1"/>
  <c r="M560" i="4"/>
  <c r="E561" i="1" s="1"/>
  <c r="M576" i="4"/>
  <c r="E577" i="1" s="1"/>
  <c r="M596" i="4"/>
  <c r="E597" i="1" s="1"/>
  <c r="M636" i="4"/>
  <c r="E637" i="1" s="1"/>
  <c r="M666" i="4"/>
  <c r="E667" i="1" s="1"/>
  <c r="M1278" i="4"/>
  <c r="E1276" i="1" s="1"/>
  <c r="J812" i="4"/>
  <c r="M812" i="4" s="1"/>
  <c r="E812" i="1" s="1"/>
  <c r="J377" i="4"/>
  <c r="M377" i="4" s="1"/>
  <c r="E378" i="1" s="1"/>
  <c r="M864" i="4"/>
  <c r="E864" i="1" s="1"/>
  <c r="J688" i="4"/>
  <c r="M688" i="4" s="1"/>
  <c r="E689" i="1" s="1"/>
  <c r="J813" i="4"/>
  <c r="M813" i="4" s="1"/>
  <c r="E813" i="1" s="1"/>
  <c r="M115" i="4"/>
  <c r="E116" i="1" s="1"/>
  <c r="M1237" i="4"/>
  <c r="E1235" i="1" s="1"/>
  <c r="M161" i="4"/>
  <c r="E162" i="1" s="1"/>
  <c r="M641" i="4"/>
  <c r="E642" i="1" s="1"/>
  <c r="M948" i="4"/>
  <c r="E947" i="1" s="1"/>
  <c r="M569" i="4"/>
  <c r="E570" i="1" s="1"/>
  <c r="M1113" i="4"/>
  <c r="E1111" i="1" s="1"/>
  <c r="M691" i="4"/>
  <c r="E692" i="1" s="1"/>
  <c r="M18" i="4"/>
  <c r="E19" i="1" s="1"/>
  <c r="M60" i="4"/>
  <c r="E61" i="1" s="1"/>
  <c r="M67" i="4"/>
  <c r="E68" i="1" s="1"/>
  <c r="M113" i="4"/>
  <c r="E114" i="1" s="1"/>
  <c r="M131" i="4"/>
  <c r="E132" i="1" s="1"/>
  <c r="M202" i="4"/>
  <c r="E203" i="1" s="1"/>
  <c r="M292" i="4"/>
  <c r="E293" i="1" s="1"/>
  <c r="M342" i="4"/>
  <c r="E343" i="1" s="1"/>
  <c r="M742" i="4"/>
  <c r="E742" i="1" s="1"/>
  <c r="M748" i="4"/>
  <c r="E748" i="1" s="1"/>
  <c r="M1216" i="4"/>
  <c r="E1214" i="1" s="1"/>
  <c r="M1088" i="4"/>
  <c r="E1086" i="1" s="1"/>
  <c r="M647" i="4"/>
  <c r="E648" i="1" s="1"/>
  <c r="M1183" i="4"/>
  <c r="E1181" i="1" s="1"/>
  <c r="M326" i="4"/>
  <c r="E327" i="1" s="1"/>
  <c r="M1335" i="4"/>
  <c r="E1332" i="1" s="1"/>
  <c r="M302" i="4"/>
  <c r="E303" i="1" s="1"/>
  <c r="M729" i="4"/>
  <c r="E729" i="1" s="1"/>
  <c r="M1296" i="4"/>
  <c r="E1294" i="1" s="1"/>
  <c r="M565" i="4"/>
  <c r="E566" i="1" s="1"/>
  <c r="M12" i="4"/>
  <c r="E13" i="1" s="1"/>
  <c r="M182" i="4"/>
  <c r="E183" i="1" s="1"/>
  <c r="M345" i="4"/>
  <c r="E346" i="1" s="1"/>
  <c r="J724" i="4"/>
  <c r="M724" i="4" s="1"/>
  <c r="E724" i="1" s="1"/>
  <c r="M1016" i="4"/>
  <c r="E1014" i="1" s="1"/>
  <c r="M938" i="4"/>
  <c r="E937" i="1" s="1"/>
  <c r="M690" i="4"/>
  <c r="E691" i="1" s="1"/>
  <c r="M47" i="4"/>
  <c r="E48" i="1" s="1"/>
  <c r="M192" i="4"/>
  <c r="E193" i="1" s="1"/>
  <c r="M204" i="4"/>
  <c r="E205" i="1" s="1"/>
  <c r="J220" i="4"/>
  <c r="M220" i="4" s="1"/>
  <c r="E221" i="1" s="1"/>
  <c r="M252" i="4"/>
  <c r="E253" i="1" s="1"/>
  <c r="M269" i="4"/>
  <c r="E270" i="1" s="1"/>
  <c r="J368" i="4"/>
  <c r="M368" i="4" s="1"/>
  <c r="E369" i="1" s="1"/>
  <c r="J759" i="4"/>
  <c r="M759" i="4" s="1"/>
  <c r="E759" i="1" s="1"/>
  <c r="J872" i="4"/>
  <c r="M872" i="4" s="1"/>
  <c r="E872" i="1" s="1"/>
  <c r="M1098" i="4"/>
  <c r="E1096" i="1" s="1"/>
  <c r="J1199" i="4"/>
  <c r="M1199" i="4" s="1"/>
  <c r="E1197" i="1" s="1"/>
  <c r="M1267" i="4"/>
  <c r="E1265" i="1" s="1"/>
  <c r="M1432" i="4"/>
  <c r="E1427" i="1" s="1"/>
  <c r="M637" i="4"/>
  <c r="E638" i="1" s="1"/>
  <c r="M667" i="4"/>
  <c r="E668" i="1" s="1"/>
  <c r="M675" i="4"/>
  <c r="E676" i="1" s="1"/>
  <c r="M530" i="4"/>
  <c r="E531" i="1" s="1"/>
  <c r="M290" i="4"/>
  <c r="E291" i="1" s="1"/>
  <c r="J684" i="4"/>
  <c r="M684" i="4" s="1"/>
  <c r="E685" i="1" s="1"/>
  <c r="J827" i="4"/>
  <c r="M827" i="4" s="1"/>
  <c r="E827" i="1" s="1"/>
  <c r="J1356" i="4"/>
  <c r="M1356" i="4" s="1"/>
  <c r="E1353" i="1" s="1"/>
  <c r="M1156" i="4"/>
  <c r="E1154" i="1" s="1"/>
  <c r="M1290" i="4"/>
  <c r="E1288" i="1" s="1"/>
  <c r="M983" i="4"/>
  <c r="E981" i="1" s="1"/>
  <c r="M350" i="4"/>
  <c r="E351" i="1" s="1"/>
  <c r="M1052" i="4"/>
  <c r="E1050" i="1" s="1"/>
  <c r="M893" i="4"/>
  <c r="E893" i="1" s="1"/>
  <c r="M928" i="4"/>
  <c r="E927" i="1" s="1"/>
  <c r="M1168" i="4"/>
  <c r="E1166" i="1" s="1"/>
  <c r="M723" i="4"/>
  <c r="E723" i="1" s="1"/>
  <c r="M655" i="4"/>
  <c r="E656" i="1" s="1"/>
  <c r="M1326" i="4"/>
  <c r="E1324" i="1" s="1"/>
  <c r="M1167" i="4"/>
  <c r="E1165" i="1" s="1"/>
  <c r="M1187" i="4"/>
  <c r="E1185" i="1" s="1"/>
  <c r="M998" i="4"/>
  <c r="E996" i="1" s="1"/>
  <c r="M1373" i="4"/>
  <c r="E1370" i="1" s="1"/>
  <c r="M815" i="4"/>
  <c r="E815" i="1" s="1"/>
  <c r="M14" i="4"/>
  <c r="E15" i="1" s="1"/>
  <c r="M25" i="4"/>
  <c r="E26" i="1" s="1"/>
  <c r="M63" i="4"/>
  <c r="E64" i="1" s="1"/>
  <c r="M98" i="4"/>
  <c r="E99" i="1" s="1"/>
  <c r="M128" i="4"/>
  <c r="E129" i="1" s="1"/>
  <c r="M164" i="4"/>
  <c r="E165" i="1" s="1"/>
  <c r="M331" i="4"/>
  <c r="E332" i="1" s="1"/>
  <c r="M733" i="4"/>
  <c r="E733" i="1" s="1"/>
  <c r="M746" i="4"/>
  <c r="E746" i="1" s="1"/>
  <c r="M1477" i="4"/>
  <c r="E1472" i="1" s="1"/>
  <c r="M1035" i="4"/>
  <c r="E1033" i="1" s="1"/>
  <c r="M180" i="4"/>
  <c r="E181" i="1" s="1"/>
  <c r="M593" i="4"/>
  <c r="E594" i="1" s="1"/>
  <c r="M274" i="4"/>
  <c r="E275" i="1" s="1"/>
  <c r="M442" i="4"/>
  <c r="E443" i="1" s="1"/>
  <c r="M178" i="4"/>
  <c r="E179" i="1" s="1"/>
  <c r="M267" i="4"/>
  <c r="E268" i="1" s="1"/>
  <c r="M349" i="4"/>
  <c r="E350" i="1" s="1"/>
  <c r="M367" i="4"/>
  <c r="E368" i="1" s="1"/>
  <c r="M927" i="4"/>
  <c r="E926" i="1" s="1"/>
  <c r="J728" i="4"/>
  <c r="M728" i="4" s="1"/>
  <c r="E728" i="1" s="1"/>
  <c r="M1092" i="4"/>
  <c r="E1090" i="1" s="1"/>
  <c r="M818" i="4"/>
  <c r="E818" i="1" s="1"/>
  <c r="M686" i="4"/>
  <c r="E687" i="1" s="1"/>
  <c r="J43" i="4"/>
  <c r="M43" i="4" s="1"/>
  <c r="E44" i="1" s="1"/>
  <c r="M55" i="4"/>
  <c r="E56" i="1" s="1"/>
  <c r="M200" i="4"/>
  <c r="E201" i="1" s="1"/>
  <c r="M225" i="4"/>
  <c r="E226" i="1" s="1"/>
  <c r="M233" i="4"/>
  <c r="E234" i="1" s="1"/>
  <c r="M244" i="4"/>
  <c r="E245" i="1" s="1"/>
  <c r="M736" i="4"/>
  <c r="E736" i="1" s="1"/>
  <c r="M763" i="4"/>
  <c r="E763" i="1" s="1"/>
  <c r="M770" i="4"/>
  <c r="E770" i="1" s="1"/>
  <c r="M860" i="4"/>
  <c r="E860" i="1" s="1"/>
  <c r="M1274" i="4"/>
  <c r="E1272" i="1" s="1"/>
  <c r="M573" i="4"/>
  <c r="E574" i="1" s="1"/>
  <c r="M663" i="4"/>
  <c r="E664" i="1" s="1"/>
  <c r="M671" i="4"/>
  <c r="E672" i="1" s="1"/>
  <c r="M64" i="4"/>
  <c r="E65" i="1" s="1"/>
  <c r="M1390" i="4"/>
  <c r="E1386" i="1" s="1"/>
  <c r="M786" i="4"/>
  <c r="E786" i="1" s="1"/>
  <c r="M288" i="4"/>
  <c r="E289" i="1" s="1"/>
  <c r="M1287" i="4"/>
  <c r="E1285" i="1" s="1"/>
  <c r="M1251" i="4"/>
  <c r="E1249" i="1" s="1"/>
  <c r="M837" i="4"/>
  <c r="E837" i="1" s="1"/>
  <c r="M1173" i="4"/>
  <c r="E1171" i="1" s="1"/>
  <c r="M1203" i="4"/>
  <c r="E1201" i="1" s="1"/>
  <c r="M1464" i="4"/>
  <c r="E1459" i="1" s="1"/>
  <c r="M1475" i="4"/>
  <c r="E1470" i="1" s="1"/>
  <c r="M1247" i="4"/>
  <c r="E1245" i="1" s="1"/>
  <c r="J1408" i="4"/>
  <c r="M1408" i="4" s="1"/>
  <c r="E1404" i="1" s="1"/>
  <c r="M23" i="4"/>
  <c r="E24" i="1" s="1"/>
  <c r="M1482" i="4"/>
  <c r="E1477" i="1" s="1"/>
  <c r="M376" i="4"/>
  <c r="E377" i="1" s="1"/>
  <c r="M1260" i="4"/>
  <c r="E1258" i="1" s="1"/>
  <c r="M1381" i="4"/>
  <c r="E1378" i="1" s="1"/>
  <c r="M843" i="4"/>
  <c r="E843" i="1" s="1"/>
  <c r="M1327" i="4"/>
  <c r="E1325" i="1" s="1"/>
  <c r="E248" i="1"/>
  <c r="M777" i="4"/>
  <c r="E777" i="1" s="1"/>
  <c r="M801" i="4"/>
  <c r="E801" i="1" s="1"/>
  <c r="M1117" i="4"/>
  <c r="E1115" i="1" s="1"/>
  <c r="M794" i="4"/>
  <c r="E794" i="1" s="1"/>
  <c r="M277" i="4"/>
  <c r="E278" i="1" s="1"/>
  <c r="M1005" i="4"/>
  <c r="E1003" i="1" s="1"/>
  <c r="M369" i="4"/>
  <c r="E370" i="1" s="1"/>
  <c r="M478" i="4"/>
  <c r="E479" i="1" s="1"/>
  <c r="M620" i="4"/>
  <c r="E621" i="1" s="1"/>
  <c r="M628" i="4"/>
  <c r="E629" i="1" s="1"/>
  <c r="M692" i="4"/>
  <c r="E693" i="1" s="1"/>
  <c r="M784" i="4"/>
  <c r="E784" i="1" s="1"/>
  <c r="M122" i="4"/>
  <c r="E123" i="1" s="1"/>
  <c r="M184" i="4"/>
  <c r="E185" i="1" s="1"/>
  <c r="M919" i="4"/>
  <c r="E918" i="1" s="1"/>
  <c r="M795" i="4"/>
  <c r="E795" i="1" s="1"/>
  <c r="M1414" i="4"/>
  <c r="E1410" i="1" s="1"/>
  <c r="M90" i="4"/>
  <c r="E91" i="1" s="1"/>
  <c r="J1018" i="4"/>
  <c r="M1018" i="4" s="1"/>
  <c r="E1016" i="1" s="1"/>
  <c r="J1189" i="4"/>
  <c r="M1189" i="4" s="1"/>
  <c r="E1187" i="1" s="1"/>
  <c r="M1401" i="4"/>
  <c r="E1397" i="1" s="1"/>
  <c r="J785" i="4"/>
  <c r="M785" i="4" s="1"/>
  <c r="E785" i="1" s="1"/>
  <c r="J809" i="4"/>
  <c r="M809" i="4" s="1"/>
  <c r="E809" i="1" s="1"/>
  <c r="J1232" i="4"/>
  <c r="M1232" i="4" s="1"/>
  <c r="E1230" i="1" s="1"/>
  <c r="J1389" i="4"/>
  <c r="M1389" i="4" s="1"/>
  <c r="E1385" i="1" s="1"/>
  <c r="J790" i="4"/>
  <c r="M790" i="4" s="1"/>
  <c r="E790" i="1" s="1"/>
  <c r="J335" i="4"/>
  <c r="M335" i="4" s="1"/>
  <c r="E336" i="1" s="1"/>
  <c r="J1106" i="4"/>
  <c r="M1106" i="4" s="1"/>
  <c r="E1104" i="1" s="1"/>
  <c r="J916" i="4"/>
  <c r="M916" i="4" s="1"/>
  <c r="E915" i="1" s="1"/>
  <c r="J1171" i="4"/>
  <c r="M1171" i="4" s="1"/>
  <c r="E1169" i="1" s="1"/>
  <c r="J1372" i="4"/>
  <c r="M1372" i="4" s="1"/>
  <c r="E1369" i="1" s="1"/>
  <c r="J197" i="4"/>
  <c r="M197" i="4" s="1"/>
  <c r="E198" i="1" s="1"/>
  <c r="J374" i="4"/>
  <c r="M374" i="4" s="1"/>
  <c r="E375" i="1" s="1"/>
  <c r="J16" i="4"/>
  <c r="M16" i="4" s="1"/>
  <c r="E17" i="1" s="1"/>
  <c r="M841" i="4"/>
  <c r="E841" i="1" s="1"/>
  <c r="M543" i="4"/>
  <c r="E544" i="1" s="1"/>
  <c r="M258" i="4"/>
  <c r="E259" i="1" s="1"/>
  <c r="M175" i="4"/>
  <c r="E176" i="1" s="1"/>
  <c r="M1398" i="4"/>
  <c r="E1394" i="1" s="1"/>
  <c r="M1340" i="4"/>
  <c r="E1337" i="1" s="1"/>
  <c r="M869" i="4"/>
  <c r="E869" i="1" s="1"/>
  <c r="M1047" i="4"/>
  <c r="E1045" i="1" s="1"/>
  <c r="J917" i="4"/>
  <c r="M917" i="4" s="1"/>
  <c r="E916" i="1" s="1"/>
  <c r="J92" i="4"/>
  <c r="M92" i="4" s="1"/>
  <c r="E93" i="1" s="1"/>
  <c r="J137" i="4"/>
  <c r="M137" i="4" s="1"/>
  <c r="E138" i="1" s="1"/>
  <c r="J842" i="4"/>
  <c r="M842" i="4" s="1"/>
  <c r="E842" i="1" s="1"/>
  <c r="J1343" i="4"/>
  <c r="M1343" i="4" s="1"/>
  <c r="E1340" i="1" s="1"/>
  <c r="J1305" i="4"/>
  <c r="M1305" i="4" s="1"/>
  <c r="E1303" i="1" s="1"/>
  <c r="M1394" i="4"/>
  <c r="E1390" i="1" s="1"/>
  <c r="M1029" i="4"/>
  <c r="E1027" i="1" s="1"/>
  <c r="M361" i="4"/>
  <c r="E362" i="1" s="1"/>
  <c r="M949" i="4"/>
  <c r="E948" i="1" s="1"/>
  <c r="J172" i="4"/>
  <c r="M172" i="4" s="1"/>
  <c r="E173" i="1" s="1"/>
  <c r="J838" i="4"/>
  <c r="M838" i="4" s="1"/>
  <c r="E838" i="1" s="1"/>
  <c r="J943" i="4"/>
  <c r="M943" i="4" s="1"/>
  <c r="E942" i="1" s="1"/>
  <c r="J947" i="4"/>
  <c r="M947" i="4" s="1"/>
  <c r="E946" i="1" s="1"/>
  <c r="J1177" i="4"/>
  <c r="M1177" i="4" s="1"/>
  <c r="E1175" i="1" s="1"/>
  <c r="J831" i="4"/>
  <c r="M831" i="4" s="1"/>
  <c r="E831" i="1" s="1"/>
  <c r="J835" i="4"/>
  <c r="M835" i="4" s="1"/>
  <c r="E835" i="1" s="1"/>
  <c r="J950" i="4"/>
  <c r="M950" i="4" s="1"/>
  <c r="E949" i="1" s="1"/>
  <c r="M1399" i="4"/>
  <c r="E1395" i="1" s="1"/>
  <c r="M1346" i="4"/>
  <c r="E1343" i="1" s="1"/>
  <c r="M1219" i="4"/>
  <c r="E1217" i="1" s="1"/>
  <c r="M1042" i="4"/>
  <c r="E1040" i="1" s="1"/>
  <c r="M1265" i="4"/>
  <c r="E1263" i="1" s="1"/>
  <c r="M1348" i="4"/>
  <c r="E1345" i="1" s="1"/>
  <c r="M1471" i="4"/>
  <c r="E1466" i="1" s="1"/>
  <c r="M1481" i="4"/>
  <c r="E1476" i="1" s="1"/>
  <c r="M1025" i="4"/>
  <c r="E1023" i="1" s="1"/>
  <c r="M1363" i="4"/>
  <c r="E1360" i="1" s="1"/>
  <c r="M363" i="4"/>
  <c r="E364" i="1" s="1"/>
  <c r="M1344" i="4"/>
  <c r="E1341" i="1" s="1"/>
  <c r="M1392" i="4"/>
  <c r="E1388" i="1" s="1"/>
  <c r="M1380" i="4"/>
  <c r="E1377" i="1" s="1"/>
  <c r="M715" i="4"/>
  <c r="E716" i="1" s="1"/>
  <c r="M975" i="4"/>
  <c r="E973" i="1" s="1"/>
  <c r="M1325" i="4"/>
  <c r="E1323" i="1" s="1"/>
  <c r="M8" i="4"/>
  <c r="E9" i="1" s="1"/>
  <c r="M103" i="4"/>
  <c r="E104" i="1" s="1"/>
  <c r="M211" i="4"/>
  <c r="E212" i="1" s="1"/>
  <c r="M224" i="4"/>
  <c r="E225" i="1" s="1"/>
  <c r="M297" i="4"/>
  <c r="E298" i="1" s="1"/>
  <c r="M847" i="4"/>
  <c r="E847" i="1" s="1"/>
  <c r="M913" i="4"/>
  <c r="E912" i="1" s="1"/>
  <c r="M431" i="4"/>
  <c r="E432" i="1" s="1"/>
  <c r="M474" i="4"/>
  <c r="E475" i="1" s="1"/>
  <c r="M482" i="4"/>
  <c r="E483" i="1" s="1"/>
  <c r="M624" i="4"/>
  <c r="E625" i="1" s="1"/>
  <c r="M632" i="4"/>
  <c r="E633" i="1" s="1"/>
  <c r="M952" i="4"/>
  <c r="E951" i="1" s="1"/>
  <c r="M263" i="4"/>
  <c r="E264" i="1" s="1"/>
  <c r="M1421" i="4"/>
  <c r="E1417" i="1" s="1"/>
  <c r="M1070" i="4"/>
  <c r="E1068" i="1" s="1"/>
  <c r="M31" i="4"/>
  <c r="E32" i="1" s="1"/>
  <c r="M791" i="4"/>
  <c r="E791" i="1" s="1"/>
  <c r="M932" i="4"/>
  <c r="E931" i="1" s="1"/>
  <c r="M1410" i="4"/>
  <c r="E1406" i="1" s="1"/>
  <c r="M1286" i="4"/>
  <c r="E1284" i="1" s="1"/>
  <c r="M1276" i="4"/>
  <c r="E1274" i="1" s="1"/>
  <c r="M1439" i="4"/>
  <c r="E1434" i="1" s="1"/>
  <c r="J199" i="4"/>
  <c r="M199" i="4" s="1"/>
  <c r="E200" i="1" s="1"/>
  <c r="J37" i="4"/>
  <c r="M37" i="4" s="1"/>
  <c r="E38" i="1" s="1"/>
  <c r="J839" i="4"/>
  <c r="M839" i="4" s="1"/>
  <c r="E839" i="1" s="1"/>
  <c r="J201" i="4"/>
  <c r="M201" i="4" s="1"/>
  <c r="E202" i="1" s="1"/>
  <c r="J143" i="4"/>
  <c r="M143" i="4" s="1"/>
  <c r="E144" i="1" s="1"/>
  <c r="M1369" i="4"/>
  <c r="E1366" i="1" s="1"/>
  <c r="M1256" i="4"/>
  <c r="E1254" i="1" s="1"/>
  <c r="M1275" i="4"/>
  <c r="E1273" i="1" s="1"/>
  <c r="J1430" i="4"/>
  <c r="M1430" i="4" s="1"/>
  <c r="E1425" i="1" s="1"/>
  <c r="J516" i="4"/>
  <c r="M516" i="4" s="1"/>
  <c r="E517" i="1" s="1"/>
  <c r="J1329" i="4"/>
  <c r="M1329" i="4" s="1"/>
  <c r="E1327" i="1" s="1"/>
  <c r="J449" i="4"/>
  <c r="M449" i="4" s="1"/>
  <c r="E450" i="1" s="1"/>
  <c r="J774" i="4"/>
  <c r="M774" i="4" s="1"/>
  <c r="E774" i="1" s="1"/>
  <c r="J1456" i="4"/>
  <c r="M1456" i="4" s="1"/>
  <c r="E1451" i="1" s="1"/>
  <c r="M1152" i="4"/>
  <c r="E1150" i="1" s="1"/>
  <c r="M773" i="4"/>
  <c r="E773" i="1" s="1"/>
  <c r="M1360" i="4"/>
  <c r="E1357" i="1" s="1"/>
  <c r="M1338" i="4"/>
  <c r="E1335" i="1" s="1"/>
  <c r="M1235" i="4"/>
  <c r="E1233" i="1" s="1"/>
  <c r="M892" i="4"/>
  <c r="E892" i="1" s="1"/>
  <c r="M992" i="4"/>
  <c r="E990" i="1" s="1"/>
  <c r="M1051" i="4"/>
  <c r="E1049" i="1" s="1"/>
  <c r="M1058" i="4"/>
  <c r="E1056" i="1" s="1"/>
  <c r="M1112" i="4"/>
  <c r="E1110" i="1" s="1"/>
  <c r="M1257" i="4"/>
  <c r="E1255" i="1" s="1"/>
  <c r="J1441" i="4"/>
  <c r="M1441" i="4" s="1"/>
  <c r="E1436" i="1" s="1"/>
  <c r="M1191" i="4"/>
  <c r="E1189" i="1" s="1"/>
  <c r="M1359" i="4"/>
  <c r="E1356" i="1" s="1"/>
  <c r="J711" i="4"/>
  <c r="M711" i="4" s="1"/>
  <c r="E712" i="1" s="1"/>
  <c r="J606" i="4"/>
  <c r="M606" i="4" s="1"/>
  <c r="E607" i="1" s="1"/>
  <c r="J558" i="4"/>
  <c r="M558" i="4" s="1"/>
  <c r="E559" i="1" s="1"/>
  <c r="J527" i="4"/>
  <c r="M527" i="4" s="1"/>
  <c r="E528" i="1" s="1"/>
  <c r="M1150" i="4"/>
  <c r="E1148" i="1" s="1"/>
  <c r="J1261" i="4"/>
  <c r="M1261" i="4" s="1"/>
  <c r="E1259" i="1" s="1"/>
  <c r="M1433" i="4"/>
  <c r="E1428" i="1" s="1"/>
  <c r="M1451" i="4"/>
  <c r="E1446" i="1" s="1"/>
  <c r="M1468" i="4"/>
  <c r="E1463" i="1" s="1"/>
  <c r="M1474" i="4"/>
  <c r="E1469" i="1" s="1"/>
  <c r="M863" i="4"/>
  <c r="E863" i="1" s="1"/>
  <c r="J933" i="4"/>
  <c r="M933" i="4" s="1"/>
  <c r="E932" i="1" s="1"/>
  <c r="M944" i="4"/>
  <c r="E943" i="1" s="1"/>
  <c r="M1094" i="4"/>
  <c r="E1092" i="1" s="1"/>
  <c r="M1206" i="4"/>
  <c r="E1204" i="1" s="1"/>
  <c r="M1376" i="4"/>
  <c r="E1373" i="1" s="1"/>
  <c r="J249" i="4"/>
  <c r="M249" i="4" s="1"/>
  <c r="E250" i="1" s="1"/>
  <c r="M327" i="4"/>
  <c r="E328" i="1" s="1"/>
  <c r="J346" i="4"/>
  <c r="M346" i="4" s="1"/>
  <c r="E347" i="1" s="1"/>
  <c r="J776" i="4"/>
  <c r="M776" i="4" s="1"/>
  <c r="E776" i="1" s="1"/>
  <c r="J817" i="4"/>
  <c r="M817" i="4" s="1"/>
  <c r="E817" i="1" s="1"/>
  <c r="M846" i="4"/>
  <c r="E846" i="1" s="1"/>
  <c r="M875" i="4"/>
  <c r="E875" i="1" s="1"/>
  <c r="J953" i="4"/>
  <c r="M953" i="4" s="1"/>
  <c r="E952" i="1" s="1"/>
  <c r="M1081" i="4"/>
  <c r="E1079" i="1" s="1"/>
  <c r="M1111" i="4"/>
  <c r="E1109" i="1" s="1"/>
  <c r="J1208" i="4"/>
  <c r="M1208" i="4" s="1"/>
  <c r="E1206" i="1" s="1"/>
  <c r="J1314" i="4"/>
  <c r="M1314" i="4" s="1"/>
  <c r="E1312" i="1" s="1"/>
  <c r="J1473" i="4"/>
  <c r="M1473" i="4" s="1"/>
  <c r="E1468" i="1" s="1"/>
  <c r="J822" i="4"/>
  <c r="M822" i="4" s="1"/>
  <c r="E822" i="1" s="1"/>
  <c r="M921" i="4"/>
  <c r="E920" i="1" s="1"/>
  <c r="J1044" i="4"/>
  <c r="M1044" i="4" s="1"/>
  <c r="E1042" i="1" s="1"/>
  <c r="M1122" i="4"/>
  <c r="E1120" i="1" s="1"/>
  <c r="M1196" i="4"/>
  <c r="E1194" i="1" s="1"/>
  <c r="M1347" i="4"/>
  <c r="E1344" i="1" s="1"/>
  <c r="J1435" i="4"/>
  <c r="M1435" i="4" s="1"/>
  <c r="E1430" i="1" s="1"/>
  <c r="M1445" i="4"/>
  <c r="E1440" i="1" s="1"/>
  <c r="J1453" i="4"/>
  <c r="M1453" i="4" s="1"/>
  <c r="E1448" i="1" s="1"/>
  <c r="M1465" i="4"/>
  <c r="E1460" i="1" s="1"/>
  <c r="M1489" i="4"/>
  <c r="E1484" i="1" s="1"/>
  <c r="M1378" i="4"/>
  <c r="E1375" i="1" s="1"/>
  <c r="M1254" i="4"/>
  <c r="E1252" i="1" s="1"/>
  <c r="J602" i="4"/>
  <c r="M602" i="4" s="1"/>
  <c r="E603" i="1" s="1"/>
  <c r="J58" i="4"/>
  <c r="M58" i="4" s="1"/>
  <c r="E59" i="1" s="1"/>
  <c r="J118" i="4"/>
  <c r="M118" i="4" s="1"/>
  <c r="E119" i="1" s="1"/>
  <c r="J215" i="4"/>
  <c r="M215" i="4" s="1"/>
  <c r="E216" i="1" s="1"/>
  <c r="J851" i="4"/>
  <c r="M851" i="4" s="1"/>
  <c r="E851" i="1" s="1"/>
  <c r="J993" i="4"/>
  <c r="M993" i="4" s="1"/>
  <c r="E991" i="1" s="1"/>
  <c r="J1129" i="4"/>
  <c r="M1129" i="4" s="1"/>
  <c r="E1127" i="1" s="1"/>
  <c r="J1038" i="4"/>
  <c r="M1038" i="4" s="1"/>
  <c r="E1036" i="1" s="1"/>
  <c r="J734" i="4"/>
  <c r="M734" i="4" s="1"/>
  <c r="E734" i="1" s="1"/>
  <c r="J206" i="4"/>
  <c r="M206" i="4" s="1"/>
  <c r="E207" i="1" s="1"/>
  <c r="J819" i="4"/>
  <c r="M819" i="4" s="1"/>
  <c r="E819" i="1" s="1"/>
  <c r="F1492" i="4"/>
  <c r="M1161" i="4"/>
  <c r="E1159" i="1" s="1"/>
  <c r="M1313" i="4"/>
  <c r="E1311" i="1" s="1"/>
  <c r="M1124" i="4"/>
  <c r="E1122" i="1" s="1"/>
  <c r="M531" i="4"/>
  <c r="E532" i="1" s="1"/>
  <c r="M1466" i="4"/>
  <c r="E1461" i="1" s="1"/>
  <c r="M1000" i="4"/>
  <c r="E998" i="1" s="1"/>
  <c r="M1145" i="4"/>
  <c r="E1143" i="1" s="1"/>
  <c r="M1323" i="4"/>
  <c r="E1321" i="1" s="1"/>
  <c r="M1054" i="4"/>
  <c r="E1052" i="1" s="1"/>
  <c r="M1130" i="4"/>
  <c r="E1128" i="1" s="1"/>
  <c r="M1263" i="4"/>
  <c r="E1261" i="1" s="1"/>
  <c r="M1484" i="4"/>
  <c r="E1479" i="1" s="1"/>
  <c r="M1197" i="4"/>
  <c r="E1195" i="1" s="1"/>
  <c r="J1297" i="4"/>
  <c r="M1297" i="4" s="1"/>
  <c r="E1295" i="1" s="1"/>
  <c r="M1371" i="4"/>
  <c r="E1368" i="1" s="1"/>
  <c r="J598" i="4"/>
  <c r="M598" i="4" s="1"/>
  <c r="E599" i="1" s="1"/>
  <c r="J433" i="4"/>
  <c r="M433" i="4" s="1"/>
  <c r="E434" i="1" s="1"/>
  <c r="J1306" i="4"/>
  <c r="M1306" i="4" s="1"/>
  <c r="E1304" i="1" s="1"/>
  <c r="M1337" i="4"/>
  <c r="E1334" i="1" s="1"/>
  <c r="J1447" i="4"/>
  <c r="M1447" i="4" s="1"/>
  <c r="E1442" i="1" s="1"/>
  <c r="J1472" i="4"/>
  <c r="M1472" i="4" s="1"/>
  <c r="E1467" i="1" s="1"/>
  <c r="J867" i="4"/>
  <c r="M867" i="4" s="1"/>
  <c r="E867" i="1" s="1"/>
  <c r="M940" i="4"/>
  <c r="E939" i="1" s="1"/>
  <c r="M969" i="4"/>
  <c r="E967" i="1" s="1"/>
  <c r="M1110" i="4"/>
  <c r="E1108" i="1" s="1"/>
  <c r="M1179" i="4"/>
  <c r="E1177" i="1" s="1"/>
  <c r="J1253" i="4"/>
  <c r="M1253" i="4" s="1"/>
  <c r="E1251" i="1" s="1"/>
  <c r="M1368" i="4"/>
  <c r="E1365" i="1" s="1"/>
  <c r="J303" i="4"/>
  <c r="M303" i="4" s="1"/>
  <c r="E304" i="1" s="1"/>
  <c r="M338" i="4"/>
  <c r="E339" i="1" s="1"/>
  <c r="J800" i="4"/>
  <c r="M800" i="4" s="1"/>
  <c r="E800" i="1" s="1"/>
  <c r="M821" i="4"/>
  <c r="E821" i="1" s="1"/>
  <c r="M848" i="4"/>
  <c r="E848" i="1" s="1"/>
  <c r="M898" i="4"/>
  <c r="E897" i="1" s="1"/>
  <c r="M923" i="4"/>
  <c r="E922" i="1" s="1"/>
  <c r="J991" i="4"/>
  <c r="M991" i="4" s="1"/>
  <c r="E989" i="1" s="1"/>
  <c r="M1065" i="4"/>
  <c r="E1063" i="1" s="1"/>
  <c r="M1099" i="4"/>
  <c r="E1097" i="1" s="1"/>
  <c r="J1140" i="4"/>
  <c r="M1140" i="4" s="1"/>
  <c r="E1138" i="1" s="1"/>
  <c r="M1213" i="4"/>
  <c r="E1211" i="1" s="1"/>
  <c r="M1241" i="4"/>
  <c r="E1239" i="1" s="1"/>
  <c r="M1308" i="4"/>
  <c r="E1306" i="1" s="1"/>
  <c r="M881" i="4"/>
  <c r="E881" i="1" s="1"/>
  <c r="J1270" i="4"/>
  <c r="M1270" i="4" s="1"/>
  <c r="E1268" i="1" s="1"/>
  <c r="M1039" i="4"/>
  <c r="E1037" i="1" s="1"/>
  <c r="M1059" i="4"/>
  <c r="E1057" i="1" s="1"/>
  <c r="M1148" i="4"/>
  <c r="E1146" i="1" s="1"/>
  <c r="M1245" i="4"/>
  <c r="E1243" i="1" s="1"/>
  <c r="J1349" i="4"/>
  <c r="M1349" i="4" s="1"/>
  <c r="E1346" i="1" s="1"/>
  <c r="M1438" i="4"/>
  <c r="E1433" i="1" s="1"/>
  <c r="J1449" i="4"/>
  <c r="M1449" i="4" s="1"/>
  <c r="E1444" i="1" s="1"/>
  <c r="M1460" i="4"/>
  <c r="E1455" i="1" s="1"/>
  <c r="M1469" i="4"/>
  <c r="E1464" i="1" s="1"/>
  <c r="M1483" i="4"/>
  <c r="E1478" i="1" s="1"/>
  <c r="J1320" i="4"/>
  <c r="M1320" i="4" s="1"/>
  <c r="E1318" i="1" s="1"/>
  <c r="J1163" i="4"/>
  <c r="M1163" i="4" s="1"/>
  <c r="E1161" i="1" s="1"/>
  <c r="J1194" i="4"/>
  <c r="M1194" i="4" s="1"/>
  <c r="E1192" i="1" s="1"/>
  <c r="J1365" i="4"/>
  <c r="M1365" i="4" s="1"/>
  <c r="E1362" i="1" s="1"/>
  <c r="J1202" i="4"/>
  <c r="M1202" i="4" s="1"/>
  <c r="E1200" i="1" s="1"/>
  <c r="J1304" i="4"/>
  <c r="M1304" i="4" s="1"/>
  <c r="E1302" i="1" s="1"/>
  <c r="J1342" i="4"/>
  <c r="M1342" i="4" s="1"/>
  <c r="E1339" i="1" s="1"/>
  <c r="J1388" i="4"/>
  <c r="M1388" i="4" s="1"/>
  <c r="E1384" i="1" s="1"/>
  <c r="J386" i="4"/>
  <c r="M386" i="4" s="1"/>
  <c r="E387" i="1" s="1"/>
  <c r="J373" i="4"/>
  <c r="M373" i="4" s="1"/>
  <c r="E374" i="1" s="1"/>
  <c r="J1010" i="4"/>
  <c r="M1010" i="4" s="1"/>
  <c r="E1008" i="1" s="1"/>
  <c r="J1109" i="4"/>
  <c r="M1109" i="4" s="1"/>
  <c r="E1107" i="1" s="1"/>
  <c r="J1407" i="4"/>
  <c r="M1407" i="4" s="1"/>
  <c r="E1403" i="1" s="1"/>
  <c r="J1413" i="4"/>
  <c r="M1413" i="4" s="1"/>
  <c r="E1409" i="1" s="1"/>
  <c r="J1417" i="4"/>
  <c r="M1417" i="4" s="1"/>
  <c r="E1413" i="1" s="1"/>
  <c r="J1488" i="4"/>
  <c r="M1488" i="4" s="1"/>
  <c r="E1483" i="1" s="1"/>
  <c r="M1420" i="4"/>
  <c r="E1416" i="1" s="1"/>
  <c r="M1021" i="4"/>
  <c r="E1019" i="1" s="1"/>
  <c r="J1028" i="4"/>
  <c r="M1028" i="4" s="1"/>
  <c r="E1026" i="1" s="1"/>
  <c r="J1080" i="4"/>
  <c r="M1080" i="4" s="1"/>
  <c r="E1078" i="1" s="1"/>
  <c r="J1087" i="4"/>
  <c r="M1087" i="4" s="1"/>
  <c r="E1085" i="1" s="1"/>
  <c r="M1141" i="4"/>
  <c r="E1139" i="1" s="1"/>
  <c r="J1151" i="4"/>
  <c r="M1151" i="4" s="1"/>
  <c r="E1149" i="1" s="1"/>
  <c r="J1332" i="4"/>
  <c r="M1336" i="4"/>
  <c r="E1333" i="1" s="1"/>
  <c r="J1370" i="4"/>
  <c r="M1370" i="4" s="1"/>
  <c r="E1367" i="1" s="1"/>
  <c r="J1271" i="4"/>
  <c r="M1271" i="4" s="1"/>
  <c r="E1269" i="1" s="1"/>
  <c r="J1361" i="4"/>
  <c r="M1361" i="4" s="1"/>
  <c r="E1358" i="1" s="1"/>
  <c r="J1467" i="4"/>
  <c r="M1467" i="4" s="1"/>
  <c r="E1462" i="1" s="1"/>
  <c r="J1298" i="4"/>
  <c r="M1298" i="4" s="1"/>
  <c r="E1296" i="1" s="1"/>
  <c r="J1319" i="4"/>
  <c r="M1319" i="4" s="1"/>
  <c r="E1317" i="1" s="1"/>
  <c r="J384" i="4"/>
  <c r="M384" i="4" s="1"/>
  <c r="E385" i="1" s="1"/>
  <c r="J1182" i="4"/>
  <c r="M1182" i="4" s="1"/>
  <c r="E1180" i="1" s="1"/>
  <c r="J1409" i="4"/>
  <c r="M1409" i="4" s="1"/>
  <c r="E1405" i="1" s="1"/>
  <c r="J1415" i="4"/>
  <c r="M1415" i="4" s="1"/>
  <c r="E1411" i="1" s="1"/>
  <c r="J1426" i="4"/>
  <c r="J1486" i="4"/>
  <c r="M1486" i="4" s="1"/>
  <c r="E1481" i="1" s="1"/>
  <c r="M1334" i="4"/>
  <c r="E1331" i="1" s="1"/>
  <c r="M717" i="4"/>
  <c r="E718" i="1" s="1"/>
  <c r="M1353" i="4"/>
  <c r="E1350" i="1" s="1"/>
  <c r="J1301" i="4"/>
  <c r="M1301" i="4" s="1"/>
  <c r="E1299" i="1" s="1"/>
  <c r="J996" i="4"/>
  <c r="M996" i="4" s="1"/>
  <c r="E994" i="1" s="1"/>
  <c r="M1024" i="4"/>
  <c r="E1022" i="1" s="1"/>
  <c r="J1040" i="4"/>
  <c r="M1040" i="4" s="1"/>
  <c r="E1038" i="1" s="1"/>
  <c r="M1083" i="4"/>
  <c r="E1081" i="1" s="1"/>
  <c r="J1100" i="4"/>
  <c r="M1100" i="4" s="1"/>
  <c r="E1098" i="1" s="1"/>
  <c r="J1144" i="4"/>
  <c r="M1144" i="4" s="1"/>
  <c r="E1142" i="1" s="1"/>
  <c r="N535" i="2"/>
  <c r="D536" i="1" s="1"/>
  <c r="N1325" i="2"/>
  <c r="D1323" i="1" s="1"/>
  <c r="N626" i="2"/>
  <c r="D627" i="1" s="1"/>
  <c r="N56" i="2"/>
  <c r="D57" i="1" s="1"/>
  <c r="N345" i="2"/>
  <c r="D346" i="1" s="1"/>
  <c r="D1344" i="1"/>
  <c r="O25" i="2"/>
  <c r="N867" i="2"/>
  <c r="D867" i="1" s="1"/>
  <c r="N1004" i="2"/>
  <c r="D1002" i="1" s="1"/>
  <c r="N1034" i="2"/>
  <c r="D1032" i="1" s="1"/>
  <c r="N539" i="2"/>
  <c r="D540" i="1" s="1"/>
  <c r="N1134" i="2"/>
  <c r="D1132" i="1" s="1"/>
  <c r="N1081" i="2"/>
  <c r="D1079" i="1" s="1"/>
  <c r="N599" i="2"/>
  <c r="D600" i="1" s="1"/>
  <c r="N1146" i="2"/>
  <c r="D1144" i="1" s="1"/>
  <c r="N1480" i="2"/>
  <c r="D1475" i="1" s="1"/>
  <c r="O20" i="2"/>
  <c r="N38" i="2"/>
  <c r="D39" i="1" s="1"/>
  <c r="D399" i="1"/>
  <c r="N1116" i="2"/>
  <c r="D1114" i="1" s="1"/>
  <c r="N122" i="2"/>
  <c r="D123" i="1" s="1"/>
  <c r="N266" i="2"/>
  <c r="D267" i="1" s="1"/>
  <c r="N1458" i="2"/>
  <c r="D1453" i="1" s="1"/>
  <c r="N141" i="2"/>
  <c r="D142" i="1" s="1"/>
  <c r="N566" i="2"/>
  <c r="D567" i="1" s="1"/>
  <c r="N523" i="2"/>
  <c r="D524" i="1" s="1"/>
  <c r="N1074" i="2"/>
  <c r="D1072" i="1" s="1"/>
  <c r="N555" i="2"/>
  <c r="D556" i="1" s="1"/>
  <c r="N922" i="2"/>
  <c r="D921" i="1" s="1"/>
  <c r="N447" i="2"/>
  <c r="D448" i="1" s="1"/>
  <c r="N69" i="2"/>
  <c r="D70" i="1" s="1"/>
  <c r="N1099" i="2"/>
  <c r="D1097" i="1" s="1"/>
  <c r="N1141" i="2"/>
  <c r="D1139" i="1" s="1"/>
  <c r="N1210" i="2"/>
  <c r="D1208" i="1" s="1"/>
  <c r="N562" i="2"/>
  <c r="D563" i="1" s="1"/>
  <c r="N204" i="2"/>
  <c r="D205" i="1" s="1"/>
  <c r="N357" i="2"/>
  <c r="D358" i="1" s="1"/>
  <c r="N1078" i="2"/>
  <c r="D1076" i="1" s="1"/>
  <c r="N1118" i="2"/>
  <c r="D1116" i="1" s="1"/>
  <c r="D1377" i="1"/>
  <c r="N607" i="2"/>
  <c r="D608" i="1" s="1"/>
  <c r="N815" i="2"/>
  <c r="D815" i="1" s="1"/>
  <c r="N1205" i="2"/>
  <c r="D1203" i="1" s="1"/>
  <c r="N1306" i="2"/>
  <c r="D1304" i="1" s="1"/>
  <c r="N359" i="2"/>
  <c r="D360" i="1" s="1"/>
  <c r="N338" i="2"/>
  <c r="D339" i="1" s="1"/>
  <c r="N492" i="2"/>
  <c r="D493" i="1" s="1"/>
  <c r="N392" i="2"/>
  <c r="D393" i="1" s="1"/>
  <c r="O34" i="2"/>
  <c r="N1221" i="2"/>
  <c r="D1219" i="1" s="1"/>
  <c r="N346" i="2"/>
  <c r="D347" i="1" s="1"/>
  <c r="N711" i="2"/>
  <c r="D712" i="1" s="1"/>
  <c r="N445" i="2"/>
  <c r="D446" i="1" s="1"/>
  <c r="N476" i="2"/>
  <c r="D477" i="1" s="1"/>
  <c r="N803" i="2"/>
  <c r="D803" i="1" s="1"/>
  <c r="N823" i="2"/>
  <c r="D823" i="1" s="1"/>
  <c r="N1145" i="2"/>
  <c r="D1143" i="1" s="1"/>
  <c r="N1207" i="2"/>
  <c r="D1205" i="1" s="1"/>
  <c r="N1213" i="2"/>
  <c r="D1211" i="1" s="1"/>
  <c r="N1289" i="2"/>
  <c r="D1287" i="1" s="1"/>
  <c r="N1295" i="2"/>
  <c r="D1293" i="1" s="1"/>
  <c r="N1105" i="2"/>
  <c r="D1103" i="1" s="1"/>
  <c r="N28" i="2"/>
  <c r="D29" i="1" s="1"/>
  <c r="N706" i="2"/>
  <c r="D707" i="1" s="1"/>
  <c r="N731" i="2"/>
  <c r="D731" i="1" s="1"/>
  <c r="N675" i="2"/>
  <c r="D676" i="1" s="1"/>
  <c r="N591" i="2"/>
  <c r="D592" i="1" s="1"/>
  <c r="N363" i="2"/>
  <c r="D364" i="1" s="1"/>
  <c r="N412" i="2"/>
  <c r="D413" i="1" s="1"/>
  <c r="N1390" i="2"/>
  <c r="D1386" i="1" s="1"/>
  <c r="N637" i="2"/>
  <c r="D638" i="1" s="1"/>
  <c r="N709" i="2"/>
  <c r="D710" i="1" s="1"/>
  <c r="N737" i="2"/>
  <c r="D737" i="1" s="1"/>
  <c r="O16" i="2"/>
  <c r="N1132" i="2"/>
  <c r="D1130" i="1" s="1"/>
  <c r="N1476" i="2"/>
  <c r="D1471" i="1" s="1"/>
  <c r="N1280" i="2"/>
  <c r="D1278" i="1" s="1"/>
  <c r="N998" i="2"/>
  <c r="D996" i="1" s="1"/>
  <c r="N1142" i="2"/>
  <c r="D1140" i="1" s="1"/>
  <c r="N1415" i="2"/>
  <c r="D1411" i="1" s="1"/>
  <c r="K624" i="2"/>
  <c r="N624" i="2" s="1"/>
  <c r="D625" i="1" s="1"/>
  <c r="N1083" i="2"/>
  <c r="D1081" i="1" s="1"/>
  <c r="N623" i="2"/>
  <c r="D624" i="1" s="1"/>
  <c r="N543" i="2"/>
  <c r="D544" i="1" s="1"/>
  <c r="D1349" i="1"/>
  <c r="N1318" i="2"/>
  <c r="D1316" i="1" s="1"/>
  <c r="N615" i="2"/>
  <c r="D616" i="1" s="1"/>
  <c r="N340" i="2"/>
  <c r="D341" i="1" s="1"/>
  <c r="N680" i="2"/>
  <c r="D681" i="1" s="1"/>
  <c r="N369" i="2"/>
  <c r="D370" i="1" s="1"/>
  <c r="N810" i="2"/>
  <c r="D810" i="1" s="1"/>
  <c r="N118" i="2"/>
  <c r="D119" i="1" s="1"/>
  <c r="N424" i="2"/>
  <c r="D425" i="1" s="1"/>
  <c r="N1122" i="2"/>
  <c r="D1120" i="1" s="1"/>
  <c r="N968" i="2"/>
  <c r="D966" i="1" s="1"/>
  <c r="N910" i="2"/>
  <c r="D909" i="1" s="1"/>
  <c r="N397" i="2"/>
  <c r="D398" i="1" s="1"/>
  <c r="N302" i="2"/>
  <c r="D303" i="1" s="1"/>
  <c r="N1419" i="2"/>
  <c r="D1415" i="1" s="1"/>
  <c r="N1064" i="2"/>
  <c r="D1062" i="1" s="1"/>
  <c r="N276" i="2"/>
  <c r="D277" i="1" s="1"/>
  <c r="N235" i="2"/>
  <c r="D236" i="1" s="1"/>
  <c r="N519" i="2"/>
  <c r="D520" i="1" s="1"/>
  <c r="N517" i="2"/>
  <c r="D518" i="1" s="1"/>
  <c r="O26" i="2"/>
  <c r="N1224" i="2"/>
  <c r="D1222" i="1" s="1"/>
  <c r="K30" i="2"/>
  <c r="N30" i="2" s="1"/>
  <c r="D31" i="1" s="1"/>
  <c r="N1464" i="2"/>
  <c r="D1459" i="1" s="1"/>
  <c r="N1102" i="2"/>
  <c r="D1100" i="1" s="1"/>
  <c r="N692" i="2"/>
  <c r="D693" i="1" s="1"/>
  <c r="N1212" i="2"/>
  <c r="D1210" i="1" s="1"/>
  <c r="N1029" i="2"/>
  <c r="D1027" i="1" s="1"/>
  <c r="N1187" i="2"/>
  <c r="D1185" i="1" s="1"/>
  <c r="N455" i="2"/>
  <c r="D456" i="1" s="1"/>
  <c r="N1152" i="2"/>
  <c r="D1150" i="1" s="1"/>
  <c r="N499" i="2"/>
  <c r="D500" i="1" s="1"/>
  <c r="N44" i="2"/>
  <c r="D45" i="1" s="1"/>
  <c r="N765" i="2"/>
  <c r="D765" i="1" s="1"/>
  <c r="N916" i="2"/>
  <c r="D915" i="1" s="1"/>
  <c r="N654" i="2"/>
  <c r="D655" i="1" s="1"/>
  <c r="N770" i="2"/>
  <c r="D770" i="1" s="1"/>
  <c r="N587" i="2"/>
  <c r="D588" i="1" s="1"/>
  <c r="N256" i="2"/>
  <c r="D257" i="1" s="1"/>
  <c r="N336" i="2"/>
  <c r="D337" i="1" s="1"/>
  <c r="N524" i="2"/>
  <c r="D525" i="1" s="1"/>
  <c r="N138" i="2"/>
  <c r="D139" i="1" s="1"/>
  <c r="K521" i="2"/>
  <c r="N521" i="2" s="1"/>
  <c r="D522" i="1" s="1"/>
  <c r="K525" i="2"/>
  <c r="N525" i="2" s="1"/>
  <c r="D526" i="1" s="1"/>
  <c r="N582" i="2"/>
  <c r="D583" i="1" s="1"/>
  <c r="N501" i="2"/>
  <c r="D502" i="1" s="1"/>
  <c r="N82" i="2"/>
  <c r="D83" i="1" s="1"/>
  <c r="N1320" i="2"/>
  <c r="D1318" i="1" s="1"/>
  <c r="N1281" i="2"/>
  <c r="D1279" i="1" s="1"/>
  <c r="N550" i="2"/>
  <c r="D551" i="1" s="1"/>
  <c r="N283" i="2"/>
  <c r="D284" i="1" s="1"/>
  <c r="N330" i="2"/>
  <c r="D331" i="1" s="1"/>
  <c r="N598" i="2"/>
  <c r="D599" i="1" s="1"/>
  <c r="N466" i="2"/>
  <c r="D467" i="1" s="1"/>
  <c r="N558" i="2"/>
  <c r="D559" i="1" s="1"/>
  <c r="N590" i="2"/>
  <c r="D591" i="1" s="1"/>
  <c r="N604" i="2"/>
  <c r="D605" i="1" s="1"/>
  <c r="N622" i="2"/>
  <c r="D623" i="1" s="1"/>
  <c r="N653" i="2"/>
  <c r="D654" i="1" s="1"/>
  <c r="N688" i="2"/>
  <c r="D689" i="1" s="1"/>
  <c r="N462" i="2"/>
  <c r="D463" i="1" s="1"/>
  <c r="N396" i="2"/>
  <c r="D397" i="1" s="1"/>
  <c r="N738" i="2"/>
  <c r="D738" i="1" s="1"/>
  <c r="N794" i="2"/>
  <c r="D794" i="1" s="1"/>
  <c r="N1225" i="2"/>
  <c r="D1223" i="1" s="1"/>
  <c r="N1263" i="2"/>
  <c r="D1261" i="1" s="1"/>
  <c r="N1269" i="2"/>
  <c r="D1267" i="1" s="1"/>
  <c r="N206" i="2"/>
  <c r="D207" i="1" s="1"/>
  <c r="N25" i="2"/>
  <c r="D26" i="1" s="1"/>
  <c r="N1422" i="2"/>
  <c r="D1418" i="1" s="1"/>
  <c r="N508" i="2"/>
  <c r="D509" i="1" s="1"/>
  <c r="N133" i="2"/>
  <c r="D134" i="1" s="1"/>
  <c r="N293" i="2"/>
  <c r="D294" i="1" s="1"/>
  <c r="N48" i="2"/>
  <c r="D49" i="1" s="1"/>
  <c r="N205" i="2"/>
  <c r="D206" i="1" s="1"/>
  <c r="N898" i="2"/>
  <c r="D897" i="1" s="1"/>
  <c r="N608" i="2"/>
  <c r="D609" i="1" s="1"/>
  <c r="N677" i="2"/>
  <c r="D678" i="1" s="1"/>
  <c r="N301" i="2"/>
  <c r="D302" i="1" s="1"/>
  <c r="N355" i="2"/>
  <c r="D356" i="1" s="1"/>
  <c r="N600" i="2"/>
  <c r="D601" i="1" s="1"/>
  <c r="N708" i="2"/>
  <c r="D709" i="1" s="1"/>
  <c r="N421" i="2"/>
  <c r="D422" i="1" s="1"/>
  <c r="N64" i="2"/>
  <c r="D65" i="1" s="1"/>
  <c r="N580" i="2"/>
  <c r="D581" i="1" s="1"/>
  <c r="N1138" i="2"/>
  <c r="D1136" i="1" s="1"/>
  <c r="K953" i="2"/>
  <c r="N953" i="2" s="1"/>
  <c r="D952" i="1" s="1"/>
  <c r="N1178" i="2"/>
  <c r="D1176" i="1" s="1"/>
  <c r="N503" i="2"/>
  <c r="D504" i="1" s="1"/>
  <c r="N472" i="2"/>
  <c r="D473" i="1" s="1"/>
  <c r="N1430" i="2"/>
  <c r="D1425" i="1" s="1"/>
  <c r="N710" i="2"/>
  <c r="D711" i="1" s="1"/>
  <c r="N1468" i="2"/>
  <c r="D1463" i="1" s="1"/>
  <c r="N804" i="2"/>
  <c r="D804" i="1" s="1"/>
  <c r="N724" i="2"/>
  <c r="D724" i="1" s="1"/>
  <c r="N481" i="2"/>
  <c r="D482" i="1" s="1"/>
  <c r="N1219" i="2"/>
  <c r="D1217" i="1" s="1"/>
  <c r="N935" i="2"/>
  <c r="D934" i="1" s="1"/>
  <c r="N296" i="2"/>
  <c r="D297" i="1" s="1"/>
  <c r="N726" i="2"/>
  <c r="D726" i="1" s="1"/>
  <c r="N401" i="2"/>
  <c r="D402" i="1" s="1"/>
  <c r="N602" i="2"/>
  <c r="D603" i="1" s="1"/>
  <c r="N9" i="2"/>
  <c r="D10" i="1" s="1"/>
  <c r="N1002" i="2"/>
  <c r="D1000" i="1" s="1"/>
  <c r="N328" i="2"/>
  <c r="D329" i="1" s="1"/>
  <c r="K21" i="2"/>
  <c r="N21" i="2" s="1"/>
  <c r="D22" i="1" s="1"/>
  <c r="N423" i="2"/>
  <c r="D424" i="1" s="1"/>
  <c r="N768" i="2"/>
  <c r="D768" i="1" s="1"/>
  <c r="N779" i="2"/>
  <c r="D779" i="1" s="1"/>
  <c r="N435" i="2"/>
  <c r="D436" i="1" s="1"/>
  <c r="K12" i="2"/>
  <c r="N12" i="2" s="1"/>
  <c r="D13" i="1" s="1"/>
  <c r="N1156" i="2"/>
  <c r="D1154" i="1" s="1"/>
  <c r="N614" i="2"/>
  <c r="D615" i="1" s="1"/>
  <c r="N722" i="2"/>
  <c r="D722" i="1" s="1"/>
  <c r="K19" i="2"/>
  <c r="N19" i="2" s="1"/>
  <c r="D20" i="1" s="1"/>
  <c r="O19" i="2"/>
  <c r="K271" i="2"/>
  <c r="N271" i="2" s="1"/>
  <c r="D272" i="1" s="1"/>
  <c r="K740" i="2"/>
  <c r="N740" i="2" s="1"/>
  <c r="D740" i="1" s="1"/>
  <c r="K469" i="2"/>
  <c r="N469" i="2" s="1"/>
  <c r="D470" i="1" s="1"/>
  <c r="K425" i="2"/>
  <c r="N425" i="2" s="1"/>
  <c r="D426" i="1" s="1"/>
  <c r="K300" i="2"/>
  <c r="N300" i="2" s="1"/>
  <c r="D301" i="1" s="1"/>
  <c r="K712" i="2"/>
  <c r="N712" i="2" s="1"/>
  <c r="D713" i="1" s="1"/>
  <c r="K570" i="2"/>
  <c r="N570" i="2" s="1"/>
  <c r="D571" i="1" s="1"/>
  <c r="K98" i="2"/>
  <c r="N98" i="2" s="1"/>
  <c r="D99" i="1" s="1"/>
  <c r="N1071" i="2"/>
  <c r="D1069" i="1" s="1"/>
  <c r="N1399" i="2"/>
  <c r="D1395" i="1" s="1"/>
  <c r="N1216" i="2"/>
  <c r="D1214" i="1" s="1"/>
  <c r="N1321" i="2"/>
  <c r="D1319" i="1" s="1"/>
  <c r="K117" i="2"/>
  <c r="N117" i="2" s="1"/>
  <c r="D118" i="1" s="1"/>
  <c r="K1254" i="2"/>
  <c r="N1254" i="2" s="1"/>
  <c r="D1252" i="1" s="1"/>
  <c r="K1253" i="2"/>
  <c r="N1253" i="2" s="1"/>
  <c r="D1251" i="1" s="1"/>
  <c r="K744" i="2"/>
  <c r="N744" i="2" s="1"/>
  <c r="D744" i="1" s="1"/>
  <c r="K289" i="2"/>
  <c r="N289" i="2" s="1"/>
  <c r="D290" i="1" s="1"/>
  <c r="K549" i="2"/>
  <c r="N549" i="2" s="1"/>
  <c r="D550" i="1" s="1"/>
  <c r="K1355" i="2"/>
  <c r="K142" i="2"/>
  <c r="N142" i="2" s="1"/>
  <c r="D143" i="1" s="1"/>
  <c r="K422" i="2"/>
  <c r="N422" i="2" s="1"/>
  <c r="D423" i="1" s="1"/>
  <c r="K861" i="2"/>
  <c r="N861" i="2" s="1"/>
  <c r="D861" i="1" s="1"/>
  <c r="N370" i="2"/>
  <c r="D371" i="1" s="1"/>
  <c r="K399" i="2"/>
  <c r="N399" i="2" s="1"/>
  <c r="D400" i="1" s="1"/>
  <c r="K13" i="2"/>
  <c r="N13" i="2" s="1"/>
  <c r="D14" i="1" s="1"/>
  <c r="O13" i="2"/>
  <c r="K475" i="2"/>
  <c r="N475" i="2" s="1"/>
  <c r="D476" i="1" s="1"/>
  <c r="K461" i="2"/>
  <c r="N461" i="2" s="1"/>
  <c r="D462" i="1" s="1"/>
  <c r="K156" i="2"/>
  <c r="N156" i="2" s="1"/>
  <c r="D157" i="1" s="1"/>
  <c r="N531" i="2"/>
  <c r="D532" i="1" s="1"/>
  <c r="N429" i="2"/>
  <c r="D430" i="1" s="1"/>
  <c r="N366" i="2"/>
  <c r="D367" i="1" s="1"/>
  <c r="K1304" i="2"/>
  <c r="N1304" i="2" s="1"/>
  <c r="D1302" i="1" s="1"/>
  <c r="K197" i="2"/>
  <c r="N197" i="2" s="1"/>
  <c r="D198" i="1" s="1"/>
  <c r="O32" i="2"/>
  <c r="K1202" i="2"/>
  <c r="N1202" i="2" s="1"/>
  <c r="D1200" i="1" s="1"/>
  <c r="K365" i="2"/>
  <c r="N365" i="2" s="1"/>
  <c r="D366" i="1" s="1"/>
  <c r="K1394" i="2"/>
  <c r="N1394" i="2" s="1"/>
  <c r="D1390" i="1" s="1"/>
  <c r="K452" i="2"/>
  <c r="N452" i="2" s="1"/>
  <c r="D453" i="1" s="1"/>
  <c r="K1484" i="2"/>
  <c r="N1484" i="2" s="1"/>
  <c r="D1479" i="1" s="1"/>
  <c r="K1022" i="2"/>
  <c r="N1022" i="2" s="1"/>
  <c r="D1020" i="1" s="1"/>
  <c r="N610" i="2"/>
  <c r="D611" i="1" s="1"/>
  <c r="K775" i="2"/>
  <c r="N775" i="2" s="1"/>
  <c r="D775" i="1" s="1"/>
  <c r="K258" i="2"/>
  <c r="N258" i="2" s="1"/>
  <c r="D259" i="1" s="1"/>
  <c r="K1283" i="2"/>
  <c r="N1283" i="2" s="1"/>
  <c r="D1281" i="1" s="1"/>
  <c r="N713" i="2"/>
  <c r="D714" i="1" s="1"/>
  <c r="N93" i="2"/>
  <c r="D94" i="1" s="1"/>
  <c r="N14" i="2"/>
  <c r="D15" i="1" s="1"/>
  <c r="N900" i="2"/>
  <c r="D899" i="1" s="1"/>
  <c r="N912" i="2"/>
  <c r="D911" i="1" s="1"/>
  <c r="N1041" i="2"/>
  <c r="D1039" i="1" s="1"/>
  <c r="N1126" i="2"/>
  <c r="D1124" i="1" s="1"/>
  <c r="N1434" i="2"/>
  <c r="D1429" i="1" s="1"/>
  <c r="N334" i="2"/>
  <c r="D335" i="1" s="1"/>
  <c r="N15" i="2"/>
  <c r="D16" i="1" s="1"/>
  <c r="N825" i="2"/>
  <c r="D825" i="1" s="1"/>
  <c r="N1162" i="2"/>
  <c r="D1160" i="1" s="1"/>
  <c r="N1220" i="2"/>
  <c r="D1218" i="1" s="1"/>
  <c r="N287" i="2"/>
  <c r="D288" i="1" s="1"/>
  <c r="N471" i="2"/>
  <c r="D472" i="1" s="1"/>
  <c r="N1000" i="2"/>
  <c r="D998" i="1" s="1"/>
  <c r="N698" i="2"/>
  <c r="D699" i="1" s="1"/>
  <c r="N859" i="2"/>
  <c r="D859" i="1" s="1"/>
  <c r="N972" i="2"/>
  <c r="D970" i="1" s="1"/>
  <c r="N1288" i="2"/>
  <c r="D1286" i="1" s="1"/>
  <c r="N1248" i="2"/>
  <c r="D1246" i="1" s="1"/>
  <c r="N303" i="2"/>
  <c r="D304" i="1" s="1"/>
  <c r="N668" i="2"/>
  <c r="D669" i="1" s="1"/>
  <c r="N684" i="2"/>
  <c r="D685" i="1" s="1"/>
  <c r="N534" i="2"/>
  <c r="D535" i="1" s="1"/>
  <c r="N542" i="2"/>
  <c r="D543" i="1" s="1"/>
  <c r="N824" i="2"/>
  <c r="D824" i="1" s="1"/>
  <c r="N1445" i="2"/>
  <c r="D1440" i="1" s="1"/>
  <c r="N319" i="2"/>
  <c r="D320" i="1" s="1"/>
  <c r="N509" i="2"/>
  <c r="D510" i="1" s="1"/>
  <c r="N420" i="2"/>
  <c r="D421" i="1" s="1"/>
  <c r="N669" i="2"/>
  <c r="D670" i="1" s="1"/>
  <c r="N1327" i="2"/>
  <c r="D1325" i="1" s="1"/>
  <c r="N797" i="2"/>
  <c r="D797" i="1" s="1"/>
  <c r="N837" i="2"/>
  <c r="D837" i="1" s="1"/>
  <c r="N841" i="2"/>
  <c r="D841" i="1" s="1"/>
  <c r="N845" i="2"/>
  <c r="D845" i="1" s="1"/>
  <c r="N1255" i="2"/>
  <c r="D1253" i="1" s="1"/>
  <c r="N1266" i="2"/>
  <c r="D1264" i="1" s="1"/>
  <c r="N1305" i="2"/>
  <c r="D1303" i="1" s="1"/>
  <c r="N1403" i="2"/>
  <c r="D1399" i="1" s="1"/>
  <c r="N281" i="2"/>
  <c r="D282" i="1" s="1"/>
  <c r="N1062" i="2"/>
  <c r="D1060" i="1" s="1"/>
  <c r="N1080" i="2"/>
  <c r="D1078" i="1" s="1"/>
  <c r="N1315" i="2"/>
  <c r="D1313" i="1" s="1"/>
  <c r="D1342" i="1"/>
  <c r="N690" i="2"/>
  <c r="D691" i="1" s="1"/>
  <c r="N1182" i="2"/>
  <c r="D1180" i="1" s="1"/>
  <c r="N460" i="2"/>
  <c r="D461" i="1" s="1"/>
  <c r="N786" i="2"/>
  <c r="D786" i="1" s="1"/>
  <c r="N1010" i="2"/>
  <c r="D1008" i="1" s="1"/>
  <c r="N687" i="2"/>
  <c r="D688" i="1" s="1"/>
  <c r="N694" i="2"/>
  <c r="D695" i="1" s="1"/>
  <c r="N701" i="2"/>
  <c r="D702" i="1" s="1"/>
  <c r="N406" i="2"/>
  <c r="D407" i="1" s="1"/>
  <c r="N853" i="2"/>
  <c r="D853" i="1" s="1"/>
  <c r="N980" i="2"/>
  <c r="D978" i="1" s="1"/>
  <c r="N830" i="2"/>
  <c r="D830" i="1" s="1"/>
  <c r="N18" i="2"/>
  <c r="D19" i="1" s="1"/>
  <c r="N85" i="2"/>
  <c r="D86" i="1" s="1"/>
  <c r="N633" i="2"/>
  <c r="D634" i="1" s="1"/>
  <c r="N505" i="2"/>
  <c r="D506" i="1" s="1"/>
  <c r="N210" i="2"/>
  <c r="D211" i="1" s="1"/>
  <c r="N285" i="2"/>
  <c r="D286" i="1" s="1"/>
  <c r="N568" i="2"/>
  <c r="D569" i="1" s="1"/>
  <c r="N596" i="2"/>
  <c r="D597" i="1" s="1"/>
  <c r="N538" i="2"/>
  <c r="D539" i="1" s="1"/>
  <c r="N807" i="2"/>
  <c r="D807" i="1" s="1"/>
  <c r="N868" i="2"/>
  <c r="D868" i="1" s="1"/>
  <c r="N418" i="2"/>
  <c r="D419" i="1" s="1"/>
  <c r="N428" i="2"/>
  <c r="D429" i="1" s="1"/>
  <c r="N454" i="2"/>
  <c r="D455" i="1" s="1"/>
  <c r="K31" i="2"/>
  <c r="N31" i="2" s="1"/>
  <c r="D32" i="1" s="1"/>
  <c r="O31" i="2"/>
  <c r="K96" i="2"/>
  <c r="N96" i="2" s="1"/>
  <c r="D97" i="1" s="1"/>
  <c r="K1284" i="2"/>
  <c r="N1284" i="2" s="1"/>
  <c r="D1282" i="1" s="1"/>
  <c r="K1014" i="2"/>
  <c r="N1014" i="2" s="1"/>
  <c r="D1012" i="1" s="1"/>
  <c r="K307" i="2"/>
  <c r="N307" i="2" s="1"/>
  <c r="D308" i="1" s="1"/>
  <c r="K348" i="2"/>
  <c r="N348" i="2" s="1"/>
  <c r="D349" i="1" s="1"/>
  <c r="K594" i="2"/>
  <c r="N594" i="2" s="1"/>
  <c r="D595" i="1" s="1"/>
  <c r="K652" i="2"/>
  <c r="N652" i="2" s="1"/>
  <c r="D653" i="1" s="1"/>
  <c r="K664" i="2"/>
  <c r="N664" i="2" s="1"/>
  <c r="D665" i="1" s="1"/>
  <c r="K497" i="2"/>
  <c r="N497" i="2" s="1"/>
  <c r="D498" i="1" s="1"/>
  <c r="K792" i="2"/>
  <c r="N792" i="2" s="1"/>
  <c r="D792" i="1" s="1"/>
  <c r="N1023" i="2"/>
  <c r="D1021" i="1" s="1"/>
  <c r="N906" i="2"/>
  <c r="D905" i="1" s="1"/>
  <c r="N750" i="2"/>
  <c r="D750" i="1" s="1"/>
  <c r="N574" i="2"/>
  <c r="D575" i="1" s="1"/>
  <c r="N1231" i="2"/>
  <c r="D1229" i="1" s="1"/>
  <c r="D1360" i="1"/>
  <c r="N1397" i="2"/>
  <c r="D1393" i="1" s="1"/>
  <c r="N1411" i="2"/>
  <c r="D1407" i="1" s="1"/>
  <c r="N95" i="2"/>
  <c r="D96" i="1" s="1"/>
  <c r="K783" i="2"/>
  <c r="N783" i="2" s="1"/>
  <c r="D783" i="1" s="1"/>
  <c r="N347" i="2"/>
  <c r="D348" i="1" s="1"/>
  <c r="K1179" i="2"/>
  <c r="N1179" i="2" s="1"/>
  <c r="D1177" i="1" s="1"/>
  <c r="K105" i="2"/>
  <c r="N105" i="2" s="1"/>
  <c r="D106" i="1" s="1"/>
  <c r="N1482" i="2"/>
  <c r="D1477" i="1" s="1"/>
  <c r="N1276" i="2"/>
  <c r="D1274" i="1" s="1"/>
  <c r="N559" i="2"/>
  <c r="D560" i="1" s="1"/>
  <c r="N273" i="2"/>
  <c r="D274" i="1" s="1"/>
  <c r="N257" i="2"/>
  <c r="D258" i="1" s="1"/>
  <c r="N863" i="2"/>
  <c r="D863" i="1" s="1"/>
  <c r="N152" i="2"/>
  <c r="D153" i="1" s="1"/>
  <c r="N663" i="2"/>
  <c r="D664" i="1" s="1"/>
  <c r="N443" i="2"/>
  <c r="D444" i="1" s="1"/>
  <c r="N511" i="2"/>
  <c r="D512" i="1" s="1"/>
  <c r="K1478" i="2"/>
  <c r="N1478" i="2" s="1"/>
  <c r="D1473" i="1" s="1"/>
  <c r="N344" i="2"/>
  <c r="D345" i="1" s="1"/>
  <c r="N1235" i="2"/>
  <c r="D1233" i="1" s="1"/>
  <c r="N563" i="2"/>
  <c r="D564" i="1" s="1"/>
  <c r="N375" i="2"/>
  <c r="D376" i="1" s="1"/>
  <c r="N1250" i="2"/>
  <c r="D1248" i="1" s="1"/>
  <c r="N478" i="2"/>
  <c r="D479" i="1" s="1"/>
  <c r="N160" i="2"/>
  <c r="D161" i="1" s="1"/>
  <c r="N45" i="2"/>
  <c r="D46" i="1" s="1"/>
  <c r="N286" i="2"/>
  <c r="D287" i="1" s="1"/>
  <c r="O28" i="2"/>
  <c r="N921" i="2"/>
  <c r="D920" i="1" s="1"/>
  <c r="N1246" i="2"/>
  <c r="D1244" i="1" s="1"/>
  <c r="N174" i="2"/>
  <c r="D175" i="1" s="1"/>
  <c r="N198" i="2"/>
  <c r="D199" i="1" s="1"/>
  <c r="N977" i="2"/>
  <c r="D975" i="1" s="1"/>
  <c r="N1488" i="2"/>
  <c r="D1483" i="1" s="1"/>
  <c r="K371" i="2"/>
  <c r="N371" i="2" s="1"/>
  <c r="D372" i="1" s="1"/>
  <c r="N79" i="2"/>
  <c r="D80" i="1" s="1"/>
  <c r="K564" i="2"/>
  <c r="N564" i="2" s="1"/>
  <c r="D565" i="1" s="1"/>
  <c r="N584" i="2"/>
  <c r="D585" i="1" s="1"/>
  <c r="N102" i="2"/>
  <c r="D103" i="1" s="1"/>
  <c r="N130" i="2"/>
  <c r="D131" i="1" s="1"/>
  <c r="N551" i="2"/>
  <c r="D552" i="1" s="1"/>
  <c r="K438" i="2"/>
  <c r="N438" i="2" s="1"/>
  <c r="D439" i="1" s="1"/>
  <c r="N450" i="2"/>
  <c r="D451" i="1" s="1"/>
  <c r="K816" i="2"/>
  <c r="N816" i="2" s="1"/>
  <c r="D816" i="1" s="1"/>
  <c r="K618" i="2"/>
  <c r="N618" i="2" s="1"/>
  <c r="D619" i="1" s="1"/>
  <c r="D1366" i="1"/>
  <c r="N560" i="2"/>
  <c r="D561" i="1" s="1"/>
  <c r="N1198" i="2"/>
  <c r="D1196" i="1" s="1"/>
  <c r="N1001" i="2"/>
  <c r="D999" i="1" s="1"/>
  <c r="N1084" i="2"/>
  <c r="D1082" i="1" s="1"/>
  <c r="N402" i="2"/>
  <c r="D403" i="1" s="1"/>
  <c r="N186" i="2"/>
  <c r="D187" i="1" s="1"/>
  <c r="N108" i="2"/>
  <c r="D109" i="1" s="1"/>
  <c r="N660" i="2"/>
  <c r="D661" i="1" s="1"/>
  <c r="N24" i="2"/>
  <c r="D25" i="1" s="1"/>
  <c r="N1189" i="2"/>
  <c r="D1187" i="1" s="1"/>
  <c r="N569" i="2"/>
  <c r="D570" i="1" s="1"/>
  <c r="N691" i="2"/>
  <c r="D692" i="1" s="1"/>
  <c r="N491" i="2"/>
  <c r="D492" i="1" s="1"/>
  <c r="N158" i="2"/>
  <c r="D159" i="1" s="1"/>
  <c r="N305" i="2"/>
  <c r="D306" i="1" s="1"/>
  <c r="N368" i="2"/>
  <c r="D369" i="1" s="1"/>
  <c r="N77" i="2"/>
  <c r="D78" i="1" s="1"/>
  <c r="N148" i="2"/>
  <c r="D149" i="1" s="1"/>
  <c r="N601" i="2"/>
  <c r="D602" i="1" s="1"/>
  <c r="N723" i="2"/>
  <c r="D723" i="1" s="1"/>
  <c r="N813" i="2"/>
  <c r="D813" i="1" s="1"/>
  <c r="N1109" i="2"/>
  <c r="D1107" i="1" s="1"/>
  <c r="N1129" i="2"/>
  <c r="D1127" i="1" s="1"/>
  <c r="N1274" i="2"/>
  <c r="D1272" i="1" s="1"/>
  <c r="N1391" i="2"/>
  <c r="D1387" i="1" s="1"/>
  <c r="N605" i="2"/>
  <c r="D606" i="1" s="1"/>
  <c r="N480" i="2"/>
  <c r="D481" i="1" s="1"/>
  <c r="N796" i="2"/>
  <c r="D796" i="1" s="1"/>
  <c r="N811" i="2"/>
  <c r="D811" i="1" s="1"/>
  <c r="N822" i="2"/>
  <c r="D822" i="1" s="1"/>
  <c r="N829" i="2"/>
  <c r="D829" i="1" s="1"/>
  <c r="N1104" i="2"/>
  <c r="D1102" i="1" s="1"/>
  <c r="N1115" i="2"/>
  <c r="D1113" i="1" s="1"/>
  <c r="N1135" i="2"/>
  <c r="D1133" i="1" s="1"/>
  <c r="N1215" i="2"/>
  <c r="D1213" i="1" s="1"/>
  <c r="N1223" i="2"/>
  <c r="D1221" i="1" s="1"/>
  <c r="N331" i="2"/>
  <c r="D332" i="1" s="1"/>
  <c r="D1372" i="1"/>
  <c r="K689" i="2"/>
  <c r="N689" i="2" s="1"/>
  <c r="D690" i="1" s="1"/>
  <c r="N361" i="2"/>
  <c r="D362" i="1" s="1"/>
  <c r="K784" i="2"/>
  <c r="N784" i="2" s="1"/>
  <c r="D784" i="1" s="1"/>
  <c r="N114" i="2"/>
  <c r="D115" i="1" s="1"/>
  <c r="N126" i="2"/>
  <c r="D127" i="1" s="1"/>
  <c r="N146" i="2"/>
  <c r="D147" i="1" s="1"/>
  <c r="K442" i="2"/>
  <c r="N442" i="2" s="1"/>
  <c r="D443" i="1" s="1"/>
  <c r="N486" i="2"/>
  <c r="D487" i="1" s="1"/>
  <c r="N494" i="2"/>
  <c r="D495" i="1" s="1"/>
  <c r="K250" i="2"/>
  <c r="N250" i="2" s="1"/>
  <c r="D251" i="1" s="1"/>
  <c r="K35" i="2"/>
  <c r="N35" i="2" s="1"/>
  <c r="D36" i="1" s="1"/>
  <c r="O35" i="2"/>
  <c r="N309" i="2"/>
  <c r="D310" i="1" s="1"/>
  <c r="N970" i="2"/>
  <c r="D968" i="1" s="1"/>
  <c r="N1180" i="2"/>
  <c r="D1178" i="1" s="1"/>
  <c r="N297" i="2"/>
  <c r="D298" i="1" s="1"/>
  <c r="N1236" i="2"/>
  <c r="D1234" i="1" s="1"/>
  <c r="N1239" i="2"/>
  <c r="D1237" i="1" s="1"/>
  <c r="N1413" i="2"/>
  <c r="D1409" i="1" s="1"/>
  <c r="N1465" i="2"/>
  <c r="D1460" i="1" s="1"/>
  <c r="N856" i="2"/>
  <c r="D856" i="1" s="1"/>
  <c r="N965" i="2"/>
  <c r="D963" i="1" s="1"/>
  <c r="N1044" i="2"/>
  <c r="D1042" i="1" s="1"/>
  <c r="N1054" i="2"/>
  <c r="D1052" i="1" s="1"/>
  <c r="N228" i="2"/>
  <c r="D229" i="1" s="1"/>
  <c r="N115" i="2"/>
  <c r="D116" i="1" s="1"/>
  <c r="N139" i="2"/>
  <c r="D140" i="1" s="1"/>
  <c r="N274" i="2"/>
  <c r="D275" i="1" s="1"/>
  <c r="N50" i="2"/>
  <c r="D51" i="1" s="1"/>
  <c r="K528" i="2"/>
  <c r="N528" i="2" s="1"/>
  <c r="D529" i="1" s="1"/>
  <c r="N166" i="2"/>
  <c r="D167" i="1" s="1"/>
  <c r="N74" i="2"/>
  <c r="D75" i="1" s="1"/>
  <c r="N109" i="2"/>
  <c r="D110" i="1" s="1"/>
  <c r="N125" i="2"/>
  <c r="D126" i="1" s="1"/>
  <c r="K1237" i="2"/>
  <c r="N1237" i="2" s="1"/>
  <c r="D1235" i="1" s="1"/>
  <c r="N984" i="2"/>
  <c r="D982" i="1" s="1"/>
  <c r="N774" i="2"/>
  <c r="D774" i="1" s="1"/>
  <c r="N909" i="2"/>
  <c r="D908" i="1" s="1"/>
  <c r="N1094" i="2"/>
  <c r="D1092" i="1" s="1"/>
  <c r="N782" i="2"/>
  <c r="D782" i="1" s="1"/>
  <c r="N561" i="2"/>
  <c r="D562" i="1" s="1"/>
  <c r="N593" i="2"/>
  <c r="D594" i="1" s="1"/>
  <c r="N611" i="2"/>
  <c r="D612" i="1" s="1"/>
  <c r="N625" i="2"/>
  <c r="D626" i="1" s="1"/>
  <c r="N656" i="2"/>
  <c r="D657" i="1" s="1"/>
  <c r="N685" i="2"/>
  <c r="D686" i="1" s="1"/>
  <c r="N419" i="2"/>
  <c r="D420" i="1" s="1"/>
  <c r="N448" i="2"/>
  <c r="D449" i="1" s="1"/>
  <c r="N484" i="2"/>
  <c r="D485" i="1" s="1"/>
  <c r="N516" i="2"/>
  <c r="D517" i="1" s="1"/>
  <c r="N742" i="2"/>
  <c r="D742" i="1" s="1"/>
  <c r="N1265" i="2"/>
  <c r="D1263" i="1" s="1"/>
  <c r="N1470" i="2"/>
  <c r="D1465" i="1" s="1"/>
  <c r="N234" i="2"/>
  <c r="D235" i="1" s="1"/>
  <c r="N150" i="2"/>
  <c r="D151" i="1" s="1"/>
  <c r="N188" i="2"/>
  <c r="D189" i="1" s="1"/>
  <c r="N261" i="2"/>
  <c r="D262" i="1" s="1"/>
  <c r="N316" i="2"/>
  <c r="D317" i="1" s="1"/>
  <c r="N46" i="2"/>
  <c r="D47" i="1" s="1"/>
  <c r="N72" i="2"/>
  <c r="D73" i="1" s="1"/>
  <c r="N83" i="2"/>
  <c r="D84" i="1" s="1"/>
  <c r="N885" i="2"/>
  <c r="D885" i="1" s="1"/>
  <c r="N1432" i="2"/>
  <c r="D1427" i="1" s="1"/>
  <c r="N1485" i="2"/>
  <c r="D1480" i="1" s="1"/>
  <c r="D1484" i="1"/>
  <c r="N778" i="2"/>
  <c r="D778" i="1" s="1"/>
  <c r="N992" i="2"/>
  <c r="D990" i="1" s="1"/>
  <c r="N63" i="2"/>
  <c r="D64" i="1" s="1"/>
  <c r="D1373" i="1"/>
  <c r="K506" i="2"/>
  <c r="N506" i="2" s="1"/>
  <c r="D507" i="1" s="1"/>
  <c r="K90" i="2"/>
  <c r="N90" i="2" s="1"/>
  <c r="D91" i="1" s="1"/>
  <c r="N1157" i="2"/>
  <c r="D1155" i="1" s="1"/>
  <c r="N400" i="2"/>
  <c r="D401" i="1" s="1"/>
  <c r="N699" i="2"/>
  <c r="D700" i="1" s="1"/>
  <c r="N1409" i="2"/>
  <c r="D1405" i="1" s="1"/>
  <c r="N1043" i="2"/>
  <c r="D1041" i="1" s="1"/>
  <c r="N493" i="2"/>
  <c r="D494" i="1" s="1"/>
  <c r="N645" i="2"/>
  <c r="D646" i="1" s="1"/>
  <c r="N748" i="2"/>
  <c r="D748" i="1" s="1"/>
  <c r="N1123" i="2"/>
  <c r="D1121" i="1" s="1"/>
  <c r="N678" i="2"/>
  <c r="D679" i="1" s="1"/>
  <c r="N650" i="2"/>
  <c r="D651" i="1" s="1"/>
  <c r="N1025" i="2"/>
  <c r="D1023" i="1" s="1"/>
  <c r="D1368" i="1"/>
  <c r="N20" i="2"/>
  <c r="D21" i="1" s="1"/>
  <c r="N536" i="2"/>
  <c r="D537" i="1" s="1"/>
  <c r="N103" i="2"/>
  <c r="D104" i="1" s="1"/>
  <c r="N1032" i="2"/>
  <c r="D1030" i="1" s="1"/>
  <c r="N589" i="2"/>
  <c r="D590" i="1" s="1"/>
  <c r="N1008" i="2"/>
  <c r="D1006" i="1" s="1"/>
  <c r="D1341" i="1"/>
  <c r="K66" i="2"/>
  <c r="N66" i="2" s="1"/>
  <c r="D67" i="1" s="1"/>
  <c r="K298" i="2"/>
  <c r="N298" i="2" s="1"/>
  <c r="D299" i="1" s="1"/>
  <c r="K1103" i="2"/>
  <c r="N1103" i="2" s="1"/>
  <c r="D1101" i="1" s="1"/>
  <c r="K386" i="2"/>
  <c r="N386" i="2" s="1"/>
  <c r="D387" i="1" s="1"/>
  <c r="K1245" i="2"/>
  <c r="N1245" i="2" s="1"/>
  <c r="D1243" i="1" s="1"/>
  <c r="K1455" i="2"/>
  <c r="N1455" i="2" s="1"/>
  <c r="D1450" i="1" s="1"/>
  <c r="K544" i="2"/>
  <c r="N544" i="2" s="1"/>
  <c r="D545" i="1" s="1"/>
  <c r="K903" i="2"/>
  <c r="N903" i="2" s="1"/>
  <c r="D902" i="1" s="1"/>
  <c r="K612" i="2"/>
  <c r="N612" i="2" s="1"/>
  <c r="D613" i="1" s="1"/>
  <c r="K547" i="2"/>
  <c r="N547" i="2" s="1"/>
  <c r="D548" i="1" s="1"/>
  <c r="K394" i="2"/>
  <c r="N394" i="2" s="1"/>
  <c r="D395" i="1" s="1"/>
  <c r="K1389" i="2"/>
  <c r="N1389" i="2" s="1"/>
  <c r="D1385" i="1" s="1"/>
  <c r="K1393" i="2"/>
  <c r="N1393" i="2" s="1"/>
  <c r="D1389" i="1" s="1"/>
  <c r="K260" i="2"/>
  <c r="N260" i="2" s="1"/>
  <c r="D261" i="1" s="1"/>
  <c r="K7" i="2"/>
  <c r="O7" i="2"/>
  <c r="K646" i="2"/>
  <c r="N646" i="2" s="1"/>
  <c r="D647" i="1" s="1"/>
  <c r="K457" i="2"/>
  <c r="N457" i="2" s="1"/>
  <c r="D458" i="1" s="1"/>
  <c r="K8" i="2"/>
  <c r="N8" i="2" s="1"/>
  <c r="D9" i="1" s="1"/>
  <c r="N162" i="2"/>
  <c r="D163" i="1" s="1"/>
  <c r="N292" i="2"/>
  <c r="D293" i="1" s="1"/>
  <c r="O22" i="2"/>
  <c r="N1127" i="2"/>
  <c r="D1125" i="1" s="1"/>
  <c r="N350" i="2"/>
  <c r="D351" i="1" s="1"/>
  <c r="N1450" i="2"/>
  <c r="D1445" i="1" s="1"/>
  <c r="N1095" i="2"/>
  <c r="D1093" i="1" s="1"/>
  <c r="N1446" i="2"/>
  <c r="D1441" i="1" s="1"/>
  <c r="D1348" i="1"/>
  <c r="N71" i="2"/>
  <c r="D72" i="1" s="1"/>
  <c r="N743" i="2"/>
  <c r="D743" i="1" s="1"/>
  <c r="N848" i="2"/>
  <c r="D848" i="1" s="1"/>
  <c r="N993" i="2"/>
  <c r="D991" i="1" s="1"/>
  <c r="N1079" i="2"/>
  <c r="D1077" i="1" s="1"/>
  <c r="N1106" i="2"/>
  <c r="D1104" i="1" s="1"/>
  <c r="N1308" i="2"/>
  <c r="D1306" i="1" s="1"/>
  <c r="D1332" i="1"/>
  <c r="D1338" i="1"/>
  <c r="D1362" i="1"/>
  <c r="N1420" i="2"/>
  <c r="D1416" i="1" s="1"/>
  <c r="K1249" i="2"/>
  <c r="N1249" i="2" s="1"/>
  <c r="D1247" i="1" s="1"/>
  <c r="K483" i="2"/>
  <c r="N483" i="2" s="1"/>
  <c r="D484" i="1" s="1"/>
  <c r="K785" i="2"/>
  <c r="N785" i="2" s="1"/>
  <c r="D785" i="1" s="1"/>
  <c r="K862" i="2"/>
  <c r="N862" i="2" s="1"/>
  <c r="D862" i="1" s="1"/>
  <c r="K1050" i="2"/>
  <c r="N1050" i="2" s="1"/>
  <c r="D1048" i="1" s="1"/>
  <c r="K169" i="2"/>
  <c r="N169" i="2" s="1"/>
  <c r="D170" i="1" s="1"/>
  <c r="K216" i="2"/>
  <c r="N216" i="2" s="1"/>
  <c r="D217" i="1" s="1"/>
  <c r="K84" i="2"/>
  <c r="N84" i="2" s="1"/>
  <c r="D85" i="1" s="1"/>
  <c r="K290" i="2"/>
  <c r="N290" i="2" s="1"/>
  <c r="D291" i="1" s="1"/>
  <c r="K533" i="2"/>
  <c r="N533" i="2" s="1"/>
  <c r="D534" i="1" s="1"/>
  <c r="K831" i="2"/>
  <c r="N831" i="2" s="1"/>
  <c r="D831" i="1" s="1"/>
  <c r="K541" i="2"/>
  <c r="N541" i="2" s="1"/>
  <c r="D542" i="1" s="1"/>
  <c r="N1297" i="2"/>
  <c r="D1295" i="1" s="1"/>
  <c r="N1121" i="2"/>
  <c r="D1119" i="1" s="1"/>
  <c r="N888" i="2"/>
  <c r="D888" i="1" s="1"/>
  <c r="N801" i="2"/>
  <c r="D801" i="1" s="1"/>
  <c r="N277" i="2"/>
  <c r="D278" i="1" s="1"/>
  <c r="N1149" i="2"/>
  <c r="D1147" i="1" s="1"/>
  <c r="N1160" i="2"/>
  <c r="D1158" i="1" s="1"/>
  <c r="N666" i="2"/>
  <c r="D667" i="1" s="1"/>
  <c r="N981" i="2"/>
  <c r="D979" i="1" s="1"/>
  <c r="N985" i="2"/>
  <c r="D983" i="1" s="1"/>
  <c r="N1166" i="2"/>
  <c r="D1164" i="1" s="1"/>
  <c r="N161" i="2"/>
  <c r="D162" i="1" s="1"/>
  <c r="N247" i="2"/>
  <c r="D248" i="1" s="1"/>
  <c r="N264" i="2"/>
  <c r="D265" i="1" s="1"/>
  <c r="N76" i="2"/>
  <c r="D77" i="1" s="1"/>
  <c r="N113" i="2"/>
  <c r="D114" i="1" s="1"/>
  <c r="N140" i="2"/>
  <c r="D141" i="1" s="1"/>
  <c r="N773" i="2"/>
  <c r="D773" i="1" s="1"/>
  <c r="K790" i="2"/>
  <c r="N790" i="2" s="1"/>
  <c r="D790" i="1" s="1"/>
  <c r="K934" i="2"/>
  <c r="N934" i="2" s="1"/>
  <c r="D933" i="1" s="1"/>
  <c r="K1012" i="2"/>
  <c r="N1012" i="2" s="1"/>
  <c r="D1010" i="1" s="1"/>
  <c r="N1197" i="2"/>
  <c r="D1195" i="1" s="1"/>
  <c r="N781" i="2"/>
  <c r="D781" i="1" s="1"/>
  <c r="N979" i="2"/>
  <c r="D977" i="1" s="1"/>
  <c r="N565" i="2"/>
  <c r="D566" i="1" s="1"/>
  <c r="K635" i="2"/>
  <c r="N635" i="2" s="1"/>
  <c r="D636" i="1" s="1"/>
  <c r="K681" i="2"/>
  <c r="N681" i="2" s="1"/>
  <c r="D682" i="1" s="1"/>
  <c r="N487" i="2"/>
  <c r="D488" i="1" s="1"/>
  <c r="N502" i="2"/>
  <c r="D503" i="1" s="1"/>
  <c r="K390" i="2"/>
  <c r="N390" i="2" s="1"/>
  <c r="D391" i="1" s="1"/>
  <c r="K1439" i="2"/>
  <c r="N1439" i="2" s="1"/>
  <c r="D1434" i="1" s="1"/>
  <c r="K1483" i="2"/>
  <c r="N1483" i="2" s="1"/>
  <c r="D1478" i="1" s="1"/>
  <c r="N1487" i="2"/>
  <c r="D1482" i="1" s="1"/>
  <c r="N154" i="2"/>
  <c r="D155" i="1" s="1"/>
  <c r="K253" i="2"/>
  <c r="N253" i="2" s="1"/>
  <c r="D254" i="1" s="1"/>
  <c r="K282" i="2"/>
  <c r="N282" i="2" s="1"/>
  <c r="D283" i="1" s="1"/>
  <c r="K294" i="2"/>
  <c r="N294" i="2" s="1"/>
  <c r="D295" i="1" s="1"/>
  <c r="K364" i="2"/>
  <c r="N364" i="2" s="1"/>
  <c r="D365" i="1" s="1"/>
  <c r="K640" i="2"/>
  <c r="N640" i="2" s="1"/>
  <c r="D641" i="1" s="1"/>
  <c r="N662" i="2"/>
  <c r="D663" i="1" s="1"/>
  <c r="K449" i="2"/>
  <c r="N449" i="2" s="1"/>
  <c r="D450" i="1" s="1"/>
  <c r="K537" i="2"/>
  <c r="N537" i="2" s="1"/>
  <c r="D538" i="1" s="1"/>
  <c r="N805" i="2"/>
  <c r="D805" i="1" s="1"/>
  <c r="N1093" i="2"/>
  <c r="D1091" i="1" s="1"/>
  <c r="K1107" i="2"/>
  <c r="N1107" i="2" s="1"/>
  <c r="D1105" i="1" s="1"/>
  <c r="N1131" i="2"/>
  <c r="D1129" i="1" s="1"/>
  <c r="N1139" i="2"/>
  <c r="D1137" i="1" s="1"/>
  <c r="N1261" i="2"/>
  <c r="D1259" i="1" s="1"/>
  <c r="K1479" i="2"/>
  <c r="N1479" i="2" s="1"/>
  <c r="D1474" i="1" s="1"/>
  <c r="N729" i="2"/>
  <c r="D729" i="1" s="1"/>
  <c r="N1125" i="2"/>
  <c r="D1123" i="1" s="1"/>
  <c r="N835" i="2"/>
  <c r="D835" i="1" s="1"/>
  <c r="N342" i="2"/>
  <c r="D343" i="1" s="1"/>
  <c r="N522" i="2"/>
  <c r="D523" i="1" s="1"/>
  <c r="N586" i="2"/>
  <c r="D587" i="1" s="1"/>
  <c r="N1117" i="2"/>
  <c r="D1115" i="1" s="1"/>
  <c r="D1347" i="1"/>
  <c r="N333" i="2"/>
  <c r="D334" i="1" s="1"/>
  <c r="N799" i="2"/>
  <c r="D799" i="1" s="1"/>
  <c r="N453" i="2"/>
  <c r="D454" i="1" s="1"/>
  <c r="N673" i="2"/>
  <c r="D674" i="1" s="1"/>
  <c r="N817" i="2"/>
  <c r="D817" i="1" s="1"/>
  <c r="N120" i="2"/>
  <c r="D121" i="1" s="1"/>
  <c r="N1206" i="2"/>
  <c r="D1204" i="1" s="1"/>
  <c r="N1463" i="2"/>
  <c r="D1458" i="1" s="1"/>
  <c r="N1433" i="2"/>
  <c r="D1428" i="1" s="1"/>
  <c r="N1431" i="2"/>
  <c r="D1426" i="1" s="1"/>
  <c r="N444" i="2"/>
  <c r="D445" i="1" s="1"/>
  <c r="N1063" i="2"/>
  <c r="D1061" i="1" s="1"/>
  <c r="N1163" i="2"/>
  <c r="D1161" i="1" s="1"/>
  <c r="N436" i="2"/>
  <c r="D437" i="1" s="1"/>
  <c r="N833" i="2"/>
  <c r="D833" i="1" s="1"/>
  <c r="N847" i="2"/>
  <c r="D847" i="1" s="1"/>
  <c r="N1401" i="2"/>
  <c r="D1397" i="1" s="1"/>
  <c r="N504" i="2"/>
  <c r="D505" i="1" s="1"/>
  <c r="N1184" i="2"/>
  <c r="D1182" i="1" s="1"/>
  <c r="N193" i="2"/>
  <c r="D194" i="1" s="1"/>
  <c r="N693" i="2"/>
  <c r="D694" i="1" s="1"/>
  <c r="N763" i="2"/>
  <c r="D763" i="1" s="1"/>
  <c r="N670" i="2"/>
  <c r="D671" i="1" s="1"/>
  <c r="N707" i="2"/>
  <c r="D708" i="1" s="1"/>
  <c r="N37" i="2"/>
  <c r="D38" i="1" s="1"/>
  <c r="N1405" i="2"/>
  <c r="D1401" i="1" s="1"/>
  <c r="N507" i="2"/>
  <c r="D508" i="1" s="1"/>
  <c r="N1437" i="2"/>
  <c r="D1432" i="1" s="1"/>
  <c r="N326" i="2"/>
  <c r="D327" i="1" s="1"/>
  <c r="N101" i="2"/>
  <c r="D102" i="1" s="1"/>
  <c r="N832" i="2"/>
  <c r="D832" i="1" s="1"/>
  <c r="N741" i="2"/>
  <c r="D741" i="1" s="1"/>
  <c r="N1031" i="2"/>
  <c r="D1029" i="1" s="1"/>
  <c r="K1186" i="2"/>
  <c r="N1186" i="2" s="1"/>
  <c r="D1184" i="1" s="1"/>
  <c r="K1193" i="2"/>
  <c r="N1193" i="2" s="1"/>
  <c r="D1191" i="1" s="1"/>
  <c r="K1229" i="2"/>
  <c r="N1229" i="2" s="1"/>
  <c r="D1227" i="1" s="1"/>
  <c r="K1238" i="2"/>
  <c r="N1238" i="2" s="1"/>
  <c r="D1236" i="1" s="1"/>
  <c r="N1240" i="2"/>
  <c r="D1238" i="1" s="1"/>
  <c r="N1417" i="2"/>
  <c r="D1413" i="1" s="1"/>
  <c r="N846" i="2"/>
  <c r="D846" i="1" s="1"/>
  <c r="K860" i="2"/>
  <c r="N860" i="2" s="1"/>
  <c r="D860" i="1" s="1"/>
  <c r="K864" i="2"/>
  <c r="N864" i="2" s="1"/>
  <c r="D864" i="1" s="1"/>
  <c r="N958" i="2"/>
  <c r="D957" i="1" s="1"/>
  <c r="N1038" i="2"/>
  <c r="D1036" i="1" s="1"/>
  <c r="K1042" i="2"/>
  <c r="N1042" i="2" s="1"/>
  <c r="D1040" i="1" s="1"/>
  <c r="N1046" i="2"/>
  <c r="D1044" i="1" s="1"/>
  <c r="N1052" i="2"/>
  <c r="D1050" i="1" s="1"/>
  <c r="N1075" i="2"/>
  <c r="D1073" i="1" s="1"/>
  <c r="K232" i="2"/>
  <c r="N232" i="2" s="1"/>
  <c r="D233" i="1" s="1"/>
  <c r="K41" i="2"/>
  <c r="N41" i="2" s="1"/>
  <c r="D42" i="1" s="1"/>
  <c r="K173" i="2"/>
  <c r="N173" i="2" s="1"/>
  <c r="D174" i="1" s="1"/>
  <c r="N201" i="2"/>
  <c r="D202" i="1" s="1"/>
  <c r="N209" i="2"/>
  <c r="D210" i="1" s="1"/>
  <c r="N220" i="2"/>
  <c r="D221" i="1" s="1"/>
  <c r="N248" i="2"/>
  <c r="D249" i="1" s="1"/>
  <c r="K127" i="2"/>
  <c r="N127" i="2" s="1"/>
  <c r="D128" i="1" s="1"/>
  <c r="N278" i="2"/>
  <c r="D279" i="1" s="1"/>
  <c r="N360" i="2"/>
  <c r="D361" i="1" s="1"/>
  <c r="K112" i="2"/>
  <c r="N112" i="2" s="1"/>
  <c r="D113" i="1" s="1"/>
  <c r="N892" i="2"/>
  <c r="D892" i="1" s="1"/>
  <c r="K642" i="2"/>
  <c r="N642" i="2" s="1"/>
  <c r="D643" i="1" s="1"/>
  <c r="N703" i="2"/>
  <c r="D704" i="1" s="1"/>
  <c r="K411" i="2"/>
  <c r="N411" i="2" s="1"/>
  <c r="D412" i="1" s="1"/>
  <c r="N515" i="2"/>
  <c r="D516" i="1" s="1"/>
  <c r="N721" i="2"/>
  <c r="D721" i="1" s="1"/>
  <c r="N808" i="2"/>
  <c r="D808" i="1" s="1"/>
  <c r="N827" i="2"/>
  <c r="D827" i="1" s="1"/>
  <c r="K1293" i="2"/>
  <c r="N1293" i="2" s="1"/>
  <c r="D1291" i="1" s="1"/>
  <c r="K1343" i="2"/>
  <c r="K1359" i="2"/>
  <c r="K667" i="2"/>
  <c r="N667" i="2" s="1"/>
  <c r="D668" i="1" s="1"/>
  <c r="K696" i="2"/>
  <c r="N696" i="2" s="1"/>
  <c r="D697" i="1" s="1"/>
  <c r="K798" i="2"/>
  <c r="N798" i="2" s="1"/>
  <c r="D798" i="1" s="1"/>
  <c r="K904" i="2"/>
  <c r="N904" i="2" s="1"/>
  <c r="D903" i="1" s="1"/>
  <c r="K1039" i="2"/>
  <c r="N1039" i="2" s="1"/>
  <c r="D1037" i="1" s="1"/>
  <c r="K1047" i="2"/>
  <c r="N1047" i="2" s="1"/>
  <c r="D1045" i="1" s="1"/>
  <c r="K1136" i="2"/>
  <c r="N1136" i="2" s="1"/>
  <c r="D1134" i="1" s="1"/>
  <c r="K180" i="2"/>
  <c r="N180" i="2" s="1"/>
  <c r="D181" i="1" s="1"/>
  <c r="K943" i="2"/>
  <c r="N943" i="2" s="1"/>
  <c r="D942" i="1" s="1"/>
  <c r="K143" i="2"/>
  <c r="N143" i="2" s="1"/>
  <c r="D144" i="1" s="1"/>
  <c r="N1260" i="2"/>
  <c r="D1258" i="1" s="1"/>
  <c r="N1406" i="2"/>
  <c r="D1402" i="1" s="1"/>
  <c r="N1447" i="2"/>
  <c r="D1442" i="1" s="1"/>
  <c r="N137" i="2"/>
  <c r="D138" i="1" s="1"/>
  <c r="N124" i="2"/>
  <c r="D125" i="1" s="1"/>
  <c r="N211" i="2"/>
  <c r="D212" i="1" s="1"/>
  <c r="N352" i="2"/>
  <c r="D353" i="1" s="1"/>
  <c r="N62" i="2"/>
  <c r="D63" i="1" s="1"/>
  <c r="N94" i="2"/>
  <c r="D95" i="1" s="1"/>
  <c r="N110" i="2"/>
  <c r="D111" i="1" s="1"/>
  <c r="N144" i="2"/>
  <c r="D145" i="1" s="1"/>
  <c r="N1324" i="2"/>
  <c r="D1322" i="1" s="1"/>
  <c r="N1398" i="2"/>
  <c r="D1394" i="1" s="1"/>
  <c r="N567" i="2"/>
  <c r="D568" i="1" s="1"/>
  <c r="N944" i="2"/>
  <c r="D943" i="1" s="1"/>
  <c r="N915" i="2"/>
  <c r="D914" i="1" s="1"/>
  <c r="N1092" i="2"/>
  <c r="D1090" i="1" s="1"/>
  <c r="N275" i="2"/>
  <c r="D276" i="1" s="1"/>
  <c r="N1241" i="2"/>
  <c r="D1239" i="1" s="1"/>
  <c r="N1388" i="2"/>
  <c r="D1384" i="1" s="1"/>
  <c r="N194" i="2"/>
  <c r="D195" i="1" s="1"/>
  <c r="N233" i="2"/>
  <c r="D234" i="1" s="1"/>
  <c r="N1088" i="2"/>
  <c r="D1086" i="1" s="1"/>
  <c r="N1444" i="2"/>
  <c r="D1439" i="1" s="1"/>
  <c r="N700" i="2"/>
  <c r="D701" i="1" s="1"/>
  <c r="N1278" i="2"/>
  <c r="D1276" i="1" s="1"/>
  <c r="K1475" i="2"/>
  <c r="N1475" i="2" s="1"/>
  <c r="D1470" i="1" s="1"/>
  <c r="N195" i="2"/>
  <c r="D196" i="1" s="1"/>
  <c r="N354" i="2"/>
  <c r="D355" i="1" s="1"/>
  <c r="K384" i="2"/>
  <c r="N384" i="2" s="1"/>
  <c r="D385" i="1" s="1"/>
  <c r="N123" i="2"/>
  <c r="D124" i="1" s="1"/>
  <c r="N1326" i="2"/>
  <c r="D1324" i="1" s="1"/>
  <c r="N753" i="2"/>
  <c r="D753" i="1" s="1"/>
  <c r="K759" i="2"/>
  <c r="N759" i="2" s="1"/>
  <c r="D759" i="1" s="1"/>
  <c r="N933" i="2"/>
  <c r="D932" i="1" s="1"/>
  <c r="N945" i="2"/>
  <c r="D944" i="1" s="1"/>
  <c r="N987" i="2"/>
  <c r="D985" i="1" s="1"/>
  <c r="N991" i="2"/>
  <c r="D989" i="1" s="1"/>
  <c r="K997" i="2"/>
  <c r="N997" i="2" s="1"/>
  <c r="D995" i="1" s="1"/>
  <c r="K1086" i="2"/>
  <c r="N1086" i="2" s="1"/>
  <c r="D1084" i="1" s="1"/>
  <c r="N1091" i="2"/>
  <c r="D1089" i="1" s="1"/>
  <c r="N1183" i="2"/>
  <c r="D1181" i="1" s="1"/>
  <c r="K1234" i="2"/>
  <c r="N1234" i="2" s="1"/>
  <c r="D1232" i="1" s="1"/>
  <c r="N1300" i="2"/>
  <c r="D1298" i="1" s="1"/>
  <c r="K1312" i="2"/>
  <c r="N1312" i="2" s="1"/>
  <c r="D1310" i="1" s="1"/>
  <c r="D1336" i="1"/>
  <c r="K1353" i="2"/>
  <c r="D1358" i="1"/>
  <c r="K1377" i="2"/>
  <c r="N552" i="2"/>
  <c r="D553" i="1" s="1"/>
  <c r="N597" i="2"/>
  <c r="D598" i="1" s="1"/>
  <c r="K627" i="2"/>
  <c r="N627" i="2" s="1"/>
  <c r="D628" i="1" s="1"/>
  <c r="K649" i="2"/>
  <c r="N649" i="2" s="1"/>
  <c r="D650" i="1" s="1"/>
  <c r="K407" i="2"/>
  <c r="N407" i="2" s="1"/>
  <c r="D408" i="1" s="1"/>
  <c r="N426" i="2"/>
  <c r="D427" i="1" s="1"/>
  <c r="K470" i="2"/>
  <c r="N470" i="2" s="1"/>
  <c r="D471" i="1" s="1"/>
  <c r="N1414" i="2"/>
  <c r="D1410" i="1" s="1"/>
  <c r="K1441" i="2"/>
  <c r="N1441" i="2" s="1"/>
  <c r="D1436" i="1" s="1"/>
  <c r="K106" i="2"/>
  <c r="N106" i="2" s="1"/>
  <c r="D107" i="1" s="1"/>
  <c r="K313" i="2"/>
  <c r="N313" i="2" s="1"/>
  <c r="D314" i="1" s="1"/>
  <c r="K323" i="2"/>
  <c r="N323" i="2" s="1"/>
  <c r="D324" i="1" s="1"/>
  <c r="K23" i="2"/>
  <c r="N23" i="2" s="1"/>
  <c r="D24" i="1" s="1"/>
  <c r="O23" i="2"/>
  <c r="K53" i="2"/>
  <c r="N53" i="2" s="1"/>
  <c r="D54" i="1" s="1"/>
  <c r="K887" i="2"/>
  <c r="N887" i="2" s="1"/>
  <c r="D887" i="1" s="1"/>
  <c r="N439" i="2"/>
  <c r="D440" i="1" s="1"/>
  <c r="N192" i="2"/>
  <c r="D193" i="1" s="1"/>
  <c r="N207" i="2"/>
  <c r="D208" i="1" s="1"/>
  <c r="N254" i="2"/>
  <c r="D255" i="1" s="1"/>
  <c r="N381" i="2"/>
  <c r="D382" i="1" s="1"/>
  <c r="N882" i="2"/>
  <c r="D882" i="1" s="1"/>
  <c r="N1418" i="2"/>
  <c r="D1414" i="1" s="1"/>
  <c r="N1271" i="2"/>
  <c r="D1269" i="1" s="1"/>
  <c r="N1309" i="2"/>
  <c r="D1307" i="1" s="1"/>
  <c r="D1353" i="1"/>
  <c r="D1369" i="1"/>
  <c r="N925" i="2"/>
  <c r="D924" i="1" s="1"/>
  <c r="N229" i="2"/>
  <c r="D230" i="1" s="1"/>
  <c r="N240" i="2"/>
  <c r="D241" i="1" s="1"/>
  <c r="N279" i="2"/>
  <c r="D280" i="1" s="1"/>
  <c r="K1267" i="2"/>
  <c r="N1267" i="2" s="1"/>
  <c r="D1265" i="1" s="1"/>
  <c r="N1436" i="2"/>
  <c r="D1431" i="1" s="1"/>
  <c r="N1454" i="2"/>
  <c r="D1449" i="1" s="1"/>
  <c r="K1477" i="2"/>
  <c r="N1477" i="2" s="1"/>
  <c r="D1472" i="1" s="1"/>
  <c r="N1481" i="2"/>
  <c r="D1476" i="1" s="1"/>
  <c r="K226" i="2"/>
  <c r="N226" i="2" s="1"/>
  <c r="D227" i="1" s="1"/>
  <c r="K372" i="2"/>
  <c r="N1467" i="2"/>
  <c r="D1462" i="1" s="1"/>
  <c r="K852" i="2"/>
  <c r="N852" i="2" s="1"/>
  <c r="D852" i="1" s="1"/>
  <c r="K184" i="2"/>
  <c r="N184" i="2" s="1"/>
  <c r="D185" i="1" s="1"/>
  <c r="K168" i="2"/>
  <c r="N168" i="2" s="1"/>
  <c r="D169" i="1" s="1"/>
  <c r="K755" i="2"/>
  <c r="N755" i="2" s="1"/>
  <c r="D755" i="1" s="1"/>
  <c r="K947" i="2"/>
  <c r="N947" i="2" s="1"/>
  <c r="D946" i="1" s="1"/>
  <c r="N986" i="2"/>
  <c r="D984" i="1" s="1"/>
  <c r="N989" i="2"/>
  <c r="D987" i="1" s="1"/>
  <c r="K999" i="2"/>
  <c r="N999" i="2" s="1"/>
  <c r="D997" i="1" s="1"/>
  <c r="N1195" i="2"/>
  <c r="D1193" i="1" s="1"/>
  <c r="N1228" i="2"/>
  <c r="D1226" i="1" s="1"/>
  <c r="N1313" i="2"/>
  <c r="D1311" i="1" s="1"/>
  <c r="K1349" i="2"/>
  <c r="D1354" i="1"/>
  <c r="D1370" i="1"/>
  <c r="D1378" i="1"/>
  <c r="K616" i="2"/>
  <c r="N616" i="2" s="1"/>
  <c r="D617" i="1" s="1"/>
  <c r="N631" i="2"/>
  <c r="D632" i="1" s="1"/>
  <c r="N679" i="2"/>
  <c r="D680" i="1" s="1"/>
  <c r="N489" i="2"/>
  <c r="D490" i="1" s="1"/>
  <c r="K1416" i="2"/>
  <c r="N1416" i="2" s="1"/>
  <c r="D1412" i="1" s="1"/>
  <c r="N1301" i="2"/>
  <c r="D1299" i="1" s="1"/>
  <c r="K1159" i="2"/>
  <c r="N1159" i="2" s="1"/>
  <c r="D1157" i="1" s="1"/>
  <c r="K1165" i="2"/>
  <c r="N1165" i="2" s="1"/>
  <c r="D1163" i="1" s="1"/>
  <c r="K1169" i="2"/>
  <c r="N1169" i="2" s="1"/>
  <c r="D1167" i="1" s="1"/>
  <c r="K244" i="2"/>
  <c r="N244" i="2" s="1"/>
  <c r="D245" i="1" s="1"/>
  <c r="K306" i="2"/>
  <c r="N306" i="2" s="1"/>
  <c r="D307" i="1" s="1"/>
  <c r="K793" i="2"/>
  <c r="N793" i="2" s="1"/>
  <c r="D793" i="1" s="1"/>
  <c r="K839" i="2"/>
  <c r="N839" i="2" s="1"/>
  <c r="D839" i="1" s="1"/>
  <c r="K843" i="2"/>
  <c r="N843" i="2" s="1"/>
  <c r="D843" i="1" s="1"/>
  <c r="K1227" i="2"/>
  <c r="N1227" i="2" s="1"/>
  <c r="D1225" i="1" s="1"/>
  <c r="K1258" i="2"/>
  <c r="N1258" i="2" s="1"/>
  <c r="D1256" i="1" s="1"/>
  <c r="K1299" i="2"/>
  <c r="N1299" i="2" s="1"/>
  <c r="D1297" i="1" s="1"/>
  <c r="K1303" i="2"/>
  <c r="N1303" i="2" s="1"/>
  <c r="D1301" i="1" s="1"/>
  <c r="K1147" i="2"/>
  <c r="N1147" i="2" s="1"/>
  <c r="D1145" i="1" s="1"/>
  <c r="K317" i="2"/>
  <c r="N317" i="2" s="1"/>
  <c r="D318" i="1" s="1"/>
  <c r="K100" i="2"/>
  <c r="N100" i="2" s="1"/>
  <c r="D101" i="1" s="1"/>
  <c r="K572" i="2"/>
  <c r="N572" i="2" s="1"/>
  <c r="D573" i="1" s="1"/>
  <c r="K636" i="2"/>
  <c r="N636" i="2" s="1"/>
  <c r="D637" i="1" s="1"/>
  <c r="K674" i="2"/>
  <c r="N674" i="2" s="1"/>
  <c r="D675" i="1" s="1"/>
  <c r="K403" i="2"/>
  <c r="N403" i="2" s="1"/>
  <c r="D404" i="1" s="1"/>
  <c r="K430" i="2"/>
  <c r="N430" i="2" s="1"/>
  <c r="D431" i="1" s="1"/>
  <c r="K498" i="2"/>
  <c r="N498" i="2" s="1"/>
  <c r="D499" i="1" s="1"/>
  <c r="K526" i="2"/>
  <c r="N526" i="2" s="1"/>
  <c r="D527" i="1" s="1"/>
  <c r="K540" i="2"/>
  <c r="N540" i="2" s="1"/>
  <c r="D541" i="1" s="1"/>
  <c r="K1154" i="2"/>
  <c r="N1154" i="2" s="1"/>
  <c r="D1152" i="1" s="1"/>
  <c r="N1264" i="2"/>
  <c r="D1262" i="1" s="1"/>
  <c r="N702" i="2"/>
  <c r="D703" i="1" s="1"/>
  <c r="D1379" i="1"/>
  <c r="N467" i="2"/>
  <c r="D468" i="1" s="1"/>
  <c r="N806" i="2"/>
  <c r="D806" i="1" s="1"/>
  <c r="N857" i="2"/>
  <c r="D857" i="1" s="1"/>
  <c r="N939" i="2"/>
  <c r="D938" i="1" s="1"/>
  <c r="N1259" i="2"/>
  <c r="D1257" i="1" s="1"/>
  <c r="N1015" i="2"/>
  <c r="D1013" i="1" s="1"/>
  <c r="N1429" i="2"/>
  <c r="D1424" i="1" s="1"/>
  <c r="K1440" i="2"/>
  <c r="N1440" i="2" s="1"/>
  <c r="D1435" i="1" s="1"/>
  <c r="N1486" i="2"/>
  <c r="D1481" i="1" s="1"/>
  <c r="N966" i="2"/>
  <c r="D964" i="1" s="1"/>
  <c r="N379" i="2"/>
  <c r="D380" i="1" s="1"/>
  <c r="N70" i="2"/>
  <c r="D71" i="1" s="1"/>
  <c r="N1490" i="2"/>
  <c r="D1485" i="1" s="1"/>
  <c r="K556" i="2"/>
  <c r="N556" i="2" s="1"/>
  <c r="D557" i="1" s="1"/>
  <c r="K588" i="2"/>
  <c r="N588" i="2" s="1"/>
  <c r="D589" i="1" s="1"/>
  <c r="K620" i="2"/>
  <c r="N620" i="2" s="1"/>
  <c r="D621" i="1" s="1"/>
  <c r="N651" i="2"/>
  <c r="D652" i="1" s="1"/>
  <c r="N683" i="2"/>
  <c r="D684" i="1" s="1"/>
  <c r="N405" i="2"/>
  <c r="D406" i="1" s="1"/>
  <c r="N432" i="2"/>
  <c r="D433" i="1" s="1"/>
  <c r="N500" i="2"/>
  <c r="D501" i="1" s="1"/>
  <c r="K739" i="2"/>
  <c r="N739" i="2" s="1"/>
  <c r="D739" i="1" s="1"/>
  <c r="K1019" i="2"/>
  <c r="N1019" i="2" s="1"/>
  <c r="D1017" i="1" s="1"/>
  <c r="K324" i="2"/>
  <c r="N324" i="2" s="1"/>
  <c r="D325" i="1" s="1"/>
  <c r="K68" i="2"/>
  <c r="N68" i="2" s="1"/>
  <c r="D69" i="1" s="1"/>
  <c r="N185" i="2"/>
  <c r="D186" i="1" s="1"/>
  <c r="N227" i="2"/>
  <c r="D228" i="1" s="1"/>
  <c r="N238" i="2"/>
  <c r="D239" i="1" s="1"/>
  <c r="N308" i="2"/>
  <c r="D309" i="1" s="1"/>
  <c r="N327" i="2"/>
  <c r="D328" i="1" s="1"/>
  <c r="K339" i="2"/>
  <c r="N339" i="2" s="1"/>
  <c r="D340" i="1" s="1"/>
  <c r="N377" i="2"/>
  <c r="D378" i="1" s="1"/>
  <c r="K57" i="2"/>
  <c r="N57" i="2" s="1"/>
  <c r="D58" i="1" s="1"/>
  <c r="K107" i="2"/>
  <c r="N107" i="2" s="1"/>
  <c r="D108" i="1" s="1"/>
  <c r="N971" i="2"/>
  <c r="D969" i="1" s="1"/>
  <c r="N1017" i="2"/>
  <c r="D1015" i="1" s="1"/>
  <c r="K1059" i="2"/>
  <c r="N1059" i="2" s="1"/>
  <c r="D1057" i="1" s="1"/>
  <c r="N1108" i="2"/>
  <c r="D1106" i="1" s="1"/>
  <c r="K1112" i="2"/>
  <c r="N1112" i="2" s="1"/>
  <c r="D1110" i="1" s="1"/>
  <c r="K200" i="2"/>
  <c r="N200" i="2" s="1"/>
  <c r="D201" i="1" s="1"/>
  <c r="K1471" i="2"/>
  <c r="N1471" i="2" s="1"/>
  <c r="D1466" i="1" s="1"/>
  <c r="K1319" i="2"/>
  <c r="N1319" i="2" s="1"/>
  <c r="D1317" i="1" s="1"/>
  <c r="K1360" i="2"/>
  <c r="K310" i="2"/>
  <c r="N310" i="2" s="1"/>
  <c r="D311" i="1" s="1"/>
  <c r="K321" i="2"/>
  <c r="N321" i="2" s="1"/>
  <c r="D322" i="1" s="1"/>
  <c r="K579" i="2"/>
  <c r="N579" i="2" s="1"/>
  <c r="D580" i="1" s="1"/>
  <c r="K704" i="2"/>
  <c r="N704" i="2" s="1"/>
  <c r="D705" i="1" s="1"/>
  <c r="K529" i="2"/>
  <c r="N529" i="2" s="1"/>
  <c r="D530" i="1" s="1"/>
  <c r="K546" i="2"/>
  <c r="N546" i="2" s="1"/>
  <c r="D547" i="1" s="1"/>
  <c r="K389" i="2"/>
  <c r="K1256" i="2"/>
  <c r="N1256" i="2" s="1"/>
  <c r="D1254" i="1" s="1"/>
  <c r="N337" i="2"/>
  <c r="D338" i="1" s="1"/>
  <c r="N1402" i="2"/>
  <c r="D1398" i="1" s="1"/>
  <c r="N893" i="2"/>
  <c r="D893" i="1" s="1"/>
  <c r="N1124" i="2"/>
  <c r="D1122" i="1" s="1"/>
  <c r="N1247" i="2"/>
  <c r="D1245" i="1" s="1"/>
  <c r="N1474" i="2"/>
  <c r="D1469" i="1" s="1"/>
  <c r="N1460" i="2"/>
  <c r="D1455" i="1" s="1"/>
  <c r="N1410" i="2"/>
  <c r="D1406" i="1" s="1"/>
  <c r="N1167" i="2"/>
  <c r="D1165" i="1" s="1"/>
  <c r="N1185" i="2"/>
  <c r="D1183" i="1" s="1"/>
  <c r="N1018" i="2"/>
  <c r="D1016" i="1" s="1"/>
  <c r="N341" i="2"/>
  <c r="D342" i="1" s="1"/>
  <c r="K383" i="2"/>
  <c r="N383" i="2" s="1"/>
  <c r="D384" i="1" s="1"/>
  <c r="O27" i="2"/>
  <c r="K27" i="2"/>
  <c r="N27" i="2" s="1"/>
  <c r="D28" i="1" s="1"/>
  <c r="N119" i="2"/>
  <c r="D120" i="1" s="1"/>
  <c r="N1328" i="2"/>
  <c r="D1326" i="1" s="1"/>
  <c r="N1427" i="2"/>
  <c r="D1422" i="1" s="1"/>
  <c r="K606" i="2"/>
  <c r="N606" i="2" s="1"/>
  <c r="D607" i="1" s="1"/>
  <c r="N638" i="2"/>
  <c r="D639" i="1" s="1"/>
  <c r="K658" i="2"/>
  <c r="N658" i="2" s="1"/>
  <c r="D659" i="1" s="1"/>
  <c r="N672" i="2"/>
  <c r="D673" i="1" s="1"/>
  <c r="K417" i="2"/>
  <c r="N417" i="2" s="1"/>
  <c r="D418" i="1" s="1"/>
  <c r="K446" i="2"/>
  <c r="N446" i="2" s="1"/>
  <c r="D447" i="1" s="1"/>
  <c r="K482" i="2"/>
  <c r="N482" i="2" s="1"/>
  <c r="D483" i="1" s="1"/>
  <c r="K514" i="2"/>
  <c r="N514" i="2" s="1"/>
  <c r="D515" i="1" s="1"/>
  <c r="N545" i="2"/>
  <c r="D546" i="1" s="1"/>
  <c r="N223" i="2"/>
  <c r="D224" i="1" s="1"/>
  <c r="N231" i="2"/>
  <c r="D232" i="1" s="1"/>
  <c r="N242" i="2"/>
  <c r="D243" i="1" s="1"/>
  <c r="N312" i="2"/>
  <c r="D313" i="1" s="1"/>
  <c r="N335" i="2"/>
  <c r="D336" i="1" s="1"/>
  <c r="N373" i="2"/>
  <c r="D374" i="1" s="1"/>
  <c r="K36" i="2"/>
  <c r="N36" i="2" s="1"/>
  <c r="D37" i="1" s="1"/>
  <c r="O36" i="2"/>
  <c r="N86" i="2"/>
  <c r="D87" i="1" s="1"/>
  <c r="K969" i="2"/>
  <c r="N969" i="2" s="1"/>
  <c r="D967" i="1" s="1"/>
  <c r="K973" i="2"/>
  <c r="N973" i="2" s="1"/>
  <c r="D971" i="1" s="1"/>
  <c r="N1021" i="2"/>
  <c r="D1019" i="1" s="1"/>
  <c r="N1110" i="2"/>
  <c r="D1108" i="1" s="1"/>
  <c r="K1114" i="2"/>
  <c r="N1114" i="2" s="1"/>
  <c r="D1112" i="1" s="1"/>
  <c r="K1168" i="2"/>
  <c r="N1168" i="2" s="1"/>
  <c r="D1166" i="1" s="1"/>
  <c r="N1404" i="2"/>
  <c r="D1400" i="1" s="1"/>
  <c r="K1314" i="2"/>
  <c r="N1314" i="2" s="1"/>
  <c r="D1312" i="1" s="1"/>
  <c r="K961" i="2"/>
  <c r="N961" i="2" s="1"/>
  <c r="D960" i="1" s="1"/>
  <c r="K836" i="2"/>
  <c r="N836" i="2" s="1"/>
  <c r="D836" i="1" s="1"/>
  <c r="K844" i="2"/>
  <c r="N844" i="2" s="1"/>
  <c r="D844" i="1" s="1"/>
  <c r="K967" i="2"/>
  <c r="N967" i="2" s="1"/>
  <c r="D965" i="1" s="1"/>
  <c r="K1242" i="2"/>
  <c r="N1242" i="2" s="1"/>
  <c r="D1240" i="1" s="1"/>
  <c r="K251" i="2"/>
  <c r="N251" i="2" s="1"/>
  <c r="D252" i="1" s="1"/>
  <c r="K49" i="2"/>
  <c r="N49" i="2" s="1"/>
  <c r="D50" i="1" s="1"/>
  <c r="K315" i="2"/>
  <c r="N315" i="2" s="1"/>
  <c r="D316" i="1" s="1"/>
  <c r="K358" i="2"/>
  <c r="N358" i="2" s="1"/>
  <c r="D359" i="1" s="1"/>
  <c r="K81" i="2"/>
  <c r="N81" i="2" s="1"/>
  <c r="D82" i="1" s="1"/>
  <c r="K97" i="2"/>
  <c r="N97" i="2" s="1"/>
  <c r="D98" i="1" s="1"/>
  <c r="K128" i="2"/>
  <c r="N128" i="2" s="1"/>
  <c r="D129" i="1" s="1"/>
  <c r="K147" i="2"/>
  <c r="N147" i="2" s="1"/>
  <c r="D148" i="1" s="1"/>
  <c r="N270" i="2"/>
  <c r="D271" i="1" s="1"/>
  <c r="N1461" i="2"/>
  <c r="D1456" i="1" s="1"/>
  <c r="N736" i="2"/>
  <c r="D736" i="1" s="1"/>
  <c r="K374" i="2"/>
  <c r="N374" i="2" s="1"/>
  <c r="D375" i="1" s="1"/>
  <c r="N1317" i="2"/>
  <c r="D1315" i="1" s="1"/>
  <c r="K714" i="2"/>
  <c r="N714" i="2" s="1"/>
  <c r="D715" i="1" s="1"/>
  <c r="K1322" i="2"/>
  <c r="N1322" i="2" s="1"/>
  <c r="D1320" i="1" s="1"/>
  <c r="K380" i="2"/>
  <c r="N380" i="2" s="1"/>
  <c r="D381" i="1" s="1"/>
  <c r="N1096" i="2"/>
  <c r="D1094" i="1" s="1"/>
  <c r="K1282" i="2"/>
  <c r="N1282" i="2" s="1"/>
  <c r="D1280" i="1" s="1"/>
  <c r="K1337" i="2"/>
  <c r="K1379" i="2"/>
  <c r="K1016" i="2"/>
  <c r="N1016" i="2" s="1"/>
  <c r="D1014" i="1" s="1"/>
  <c r="N1143" i="2"/>
  <c r="D1141" i="1" s="1"/>
  <c r="K1218" i="2"/>
  <c r="N1218" i="2" s="1"/>
  <c r="D1216" i="1" s="1"/>
  <c r="K1251" i="2"/>
  <c r="N1251" i="2" s="1"/>
  <c r="D1249" i="1" s="1"/>
  <c r="N1428" i="2"/>
  <c r="D1423" i="1" s="1"/>
  <c r="K1302" i="2"/>
  <c r="N1302" i="2" s="1"/>
  <c r="D1300" i="1" s="1"/>
  <c r="K1181" i="2"/>
  <c r="N1181" i="2" s="1"/>
  <c r="D1179" i="1" s="1"/>
  <c r="K1058" i="2"/>
  <c r="N1058" i="2" s="1"/>
  <c r="D1056" i="1" s="1"/>
  <c r="K819" i="2"/>
  <c r="N819" i="2" s="1"/>
  <c r="D819" i="1" s="1"/>
  <c r="K988" i="2"/>
  <c r="N988" i="2" s="1"/>
  <c r="D986" i="1" s="1"/>
  <c r="K1133" i="2"/>
  <c r="N1133" i="2" s="1"/>
  <c r="D1131" i="1" s="1"/>
  <c r="K1148" i="2"/>
  <c r="N1148" i="2" s="1"/>
  <c r="D1146" i="1" s="1"/>
  <c r="K356" i="2"/>
  <c r="N356" i="2" s="1"/>
  <c r="D357" i="1" s="1"/>
  <c r="K236" i="2"/>
  <c r="N236" i="2" s="1"/>
  <c r="D237" i="1" s="1"/>
  <c r="O33" i="2"/>
  <c r="K33" i="2"/>
  <c r="N33" i="2" s="1"/>
  <c r="D34" i="1" s="1"/>
  <c r="N720" i="2"/>
  <c r="D720" i="1" s="1"/>
  <c r="N749" i="2"/>
  <c r="D749" i="1" s="1"/>
  <c r="K920" i="2"/>
  <c r="N920" i="2" s="1"/>
  <c r="D919" i="1" s="1"/>
  <c r="N1033" i="2"/>
  <c r="D1031" i="1" s="1"/>
  <c r="N1055" i="2"/>
  <c r="D1053" i="1" s="1"/>
  <c r="K1067" i="2"/>
  <c r="N1067" i="2" s="1"/>
  <c r="D1065" i="1" s="1"/>
  <c r="N1211" i="2"/>
  <c r="D1209" i="1" s="1"/>
  <c r="K1275" i="2"/>
  <c r="N1275" i="2" s="1"/>
  <c r="D1273" i="1" s="1"/>
  <c r="N1287" i="2"/>
  <c r="D1285" i="1" s="1"/>
  <c r="D1333" i="1"/>
  <c r="K1370" i="2"/>
  <c r="N1400" i="2"/>
  <c r="D1396" i="1" s="1"/>
  <c r="K1438" i="2"/>
  <c r="N1438" i="2" s="1"/>
  <c r="D1433" i="1" s="1"/>
  <c r="N1453" i="2"/>
  <c r="D1448" i="1" s="1"/>
  <c r="N1473" i="2"/>
  <c r="D1468" i="1" s="1"/>
  <c r="K218" i="2"/>
  <c r="N218" i="2" s="1"/>
  <c r="D219" i="1" s="1"/>
  <c r="N758" i="2"/>
  <c r="D758" i="1" s="1"/>
  <c r="N776" i="2"/>
  <c r="D776" i="1" s="1"/>
  <c r="K1011" i="2"/>
  <c r="N1011" i="2" s="1"/>
  <c r="D1009" i="1" s="1"/>
  <c r="K1026" i="2"/>
  <c r="N1026" i="2" s="1"/>
  <c r="D1024" i="1" s="1"/>
  <c r="K1030" i="2"/>
  <c r="N1030" i="2" s="1"/>
  <c r="D1028" i="1" s="1"/>
  <c r="K1076" i="2"/>
  <c r="N1076" i="2" s="1"/>
  <c r="D1074" i="1" s="1"/>
  <c r="K1174" i="2"/>
  <c r="N1174" i="2" s="1"/>
  <c r="D1172" i="1" s="1"/>
  <c r="K1307" i="2"/>
  <c r="N1307" i="2" s="1"/>
  <c r="D1305" i="1" s="1"/>
  <c r="N1408" i="2"/>
  <c r="D1404" i="1" s="1"/>
  <c r="K760" i="2"/>
  <c r="N760" i="2" s="1"/>
  <c r="D760" i="1" s="1"/>
  <c r="N911" i="2"/>
  <c r="D910" i="1" s="1"/>
  <c r="K1009" i="2"/>
  <c r="N1009" i="2" s="1"/>
  <c r="D1007" i="1" s="1"/>
  <c r="K1087" i="2"/>
  <c r="N1087" i="2" s="1"/>
  <c r="D1085" i="1" s="1"/>
  <c r="K1090" i="2"/>
  <c r="N1090" i="2" s="1"/>
  <c r="D1088" i="1" s="1"/>
  <c r="N1172" i="2"/>
  <c r="D1170" i="1" s="1"/>
  <c r="K1298" i="2"/>
  <c r="N1298" i="2" s="1"/>
  <c r="D1296" i="1" s="1"/>
  <c r="K771" i="2"/>
  <c r="N771" i="2" s="1"/>
  <c r="D771" i="1" s="1"/>
  <c r="K840" i="2"/>
  <c r="N840" i="2" s="1"/>
  <c r="D840" i="1" s="1"/>
  <c r="K1128" i="2"/>
  <c r="N1128" i="2" s="1"/>
  <c r="D1126" i="1" s="1"/>
  <c r="K1244" i="2"/>
  <c r="N1244" i="2" s="1"/>
  <c r="D1242" i="1" s="1"/>
  <c r="K1285" i="2"/>
  <c r="N1285" i="2" s="1"/>
  <c r="D1283" i="1" s="1"/>
  <c r="K1035" i="2"/>
  <c r="N1035" i="2" s="1"/>
  <c r="D1033" i="1" s="1"/>
  <c r="O17" i="2"/>
  <c r="K17" i="2"/>
  <c r="N17" i="2" s="1"/>
  <c r="D18" i="1" s="1"/>
  <c r="K214" i="2"/>
  <c r="N214" i="2" s="1"/>
  <c r="D215" i="1" s="1"/>
  <c r="K196" i="2"/>
  <c r="N196" i="2" s="1"/>
  <c r="D197" i="1" s="1"/>
  <c r="K362" i="2"/>
  <c r="N362" i="2" s="1"/>
  <c r="D363" i="1" s="1"/>
  <c r="N1153" i="2"/>
  <c r="D1151" i="1" s="1"/>
  <c r="N1192" i="2"/>
  <c r="D1190" i="1" s="1"/>
  <c r="N1268" i="2"/>
  <c r="D1266" i="1" s="1"/>
  <c r="N1113" i="2"/>
  <c r="D1111" i="1" s="1"/>
  <c r="N918" i="2"/>
  <c r="D917" i="1" s="1"/>
  <c r="K378" i="2"/>
  <c r="N378" i="2" s="1"/>
  <c r="D379" i="1" s="1"/>
  <c r="K376" i="2"/>
  <c r="N376" i="2" s="1"/>
  <c r="D377" i="1" s="1"/>
  <c r="N930" i="2"/>
  <c r="D929" i="1" s="1"/>
  <c r="N1060" i="2"/>
  <c r="D1058" i="1" s="1"/>
  <c r="N1200" i="2"/>
  <c r="D1198" i="1" s="1"/>
  <c r="N1272" i="2"/>
  <c r="D1270" i="1" s="1"/>
  <c r="K1333" i="2"/>
  <c r="K1340" i="2"/>
  <c r="K1395" i="2"/>
  <c r="N1395" i="2" s="1"/>
  <c r="D1391" i="1" s="1"/>
  <c r="N1005" i="2"/>
  <c r="D1003" i="1" s="1"/>
  <c r="K1020" i="2"/>
  <c r="N1020" i="2" s="1"/>
  <c r="D1018" i="1" s="1"/>
  <c r="K1120" i="2"/>
  <c r="N1120" i="2" s="1"/>
  <c r="D1118" i="1" s="1"/>
  <c r="N1161" i="2"/>
  <c r="D1159" i="1" s="1"/>
  <c r="K1230" i="2"/>
  <c r="N1230" i="2" s="1"/>
  <c r="D1228" i="1" s="1"/>
  <c r="K1457" i="2"/>
  <c r="N1457" i="2" s="1"/>
  <c r="D1452" i="1" s="1"/>
  <c r="K1367" i="2"/>
  <c r="K990" i="2"/>
  <c r="N990" i="2" s="1"/>
  <c r="D988" i="1" s="1"/>
  <c r="N1137" i="2"/>
  <c r="D1135" i="1" s="1"/>
  <c r="K1150" i="2"/>
  <c r="N1150" i="2" s="1"/>
  <c r="D1148" i="1" s="1"/>
  <c r="K267" i="2"/>
  <c r="N267" i="2" s="1"/>
  <c r="D268" i="1" s="1"/>
  <c r="K65" i="2"/>
  <c r="N65" i="2" s="1"/>
  <c r="D66" i="1" s="1"/>
  <c r="K725" i="2"/>
  <c r="N725" i="2" s="1"/>
  <c r="D725" i="1" s="1"/>
  <c r="K747" i="2"/>
  <c r="N747" i="2" s="1"/>
  <c r="D747" i="1" s="1"/>
  <c r="N751" i="2"/>
  <c r="D751" i="1" s="1"/>
  <c r="K1051" i="2"/>
  <c r="N1051" i="2" s="1"/>
  <c r="D1049" i="1" s="1"/>
  <c r="K1065" i="2"/>
  <c r="N1065" i="2" s="1"/>
  <c r="D1063" i="1" s="1"/>
  <c r="K1069" i="2"/>
  <c r="N1069" i="2" s="1"/>
  <c r="D1067" i="1" s="1"/>
  <c r="K1208" i="2"/>
  <c r="N1208" i="2" s="1"/>
  <c r="D1206" i="1" s="1"/>
  <c r="K1273" i="2"/>
  <c r="N1273" i="2" s="1"/>
  <c r="D1271" i="1" s="1"/>
  <c r="K1279" i="2"/>
  <c r="N1279" i="2" s="1"/>
  <c r="D1277" i="1" s="1"/>
  <c r="N1291" i="2"/>
  <c r="D1289" i="1" s="1"/>
  <c r="N1257" i="2"/>
  <c r="D1255" i="1" s="1"/>
  <c r="K1346" i="2"/>
  <c r="K1358" i="2"/>
  <c r="K1374" i="2"/>
  <c r="N1421" i="2"/>
  <c r="D1417" i="1" s="1"/>
  <c r="K1442" i="2"/>
  <c r="N1442" i="2" s="1"/>
  <c r="D1437" i="1" s="1"/>
  <c r="K1449" i="2"/>
  <c r="N1449" i="2" s="1"/>
  <c r="D1444" i="1" s="1"/>
  <c r="K1456" i="2"/>
  <c r="N1456" i="2" s="1"/>
  <c r="D1451" i="1" s="1"/>
  <c r="K131" i="2"/>
  <c r="N131" i="2" s="1"/>
  <c r="D132" i="1" s="1"/>
  <c r="K752" i="2"/>
  <c r="N752" i="2" s="1"/>
  <c r="D752" i="1" s="1"/>
  <c r="K766" i="2"/>
  <c r="N766" i="2" s="1"/>
  <c r="D766" i="1" s="1"/>
  <c r="K913" i="2"/>
  <c r="N913" i="2" s="1"/>
  <c r="D912" i="1" s="1"/>
  <c r="N1007" i="2"/>
  <c r="D1005" i="1" s="1"/>
  <c r="K1024" i="2"/>
  <c r="N1024" i="2" s="1"/>
  <c r="D1022" i="1" s="1"/>
  <c r="K1028" i="2"/>
  <c r="N1028" i="2" s="1"/>
  <c r="D1026" i="1" s="1"/>
  <c r="K1072" i="2"/>
  <c r="N1072" i="2" s="1"/>
  <c r="D1070" i="1" s="1"/>
  <c r="K1170" i="2"/>
  <c r="N1170" i="2" s="1"/>
  <c r="D1168" i="1" s="1"/>
  <c r="N1294" i="2"/>
  <c r="D1292" i="1" s="1"/>
  <c r="K1311" i="2"/>
  <c r="N1311" i="2" s="1"/>
  <c r="D1309" i="1" s="1"/>
  <c r="K1190" i="2"/>
  <c r="N1190" i="2" s="1"/>
  <c r="D1188" i="1" s="1"/>
  <c r="N756" i="2"/>
  <c r="D756" i="1" s="1"/>
  <c r="K764" i="2"/>
  <c r="N764" i="2" s="1"/>
  <c r="D764" i="1" s="1"/>
  <c r="N1013" i="2"/>
  <c r="D1011" i="1" s="1"/>
  <c r="N1089" i="2"/>
  <c r="D1087" i="1" s="1"/>
  <c r="N1176" i="2"/>
  <c r="D1174" i="1" s="1"/>
  <c r="N1188" i="2"/>
  <c r="D1186" i="1" s="1"/>
  <c r="N1292" i="2"/>
  <c r="D1290" i="1" s="1"/>
  <c r="N1412" i="2"/>
  <c r="D1408" i="1" s="1"/>
  <c r="M454" i="11"/>
  <c r="P454" i="11" s="1"/>
  <c r="M878" i="16"/>
  <c r="P878" i="16" s="1"/>
  <c r="M191" i="11"/>
  <c r="P191" i="11" s="1"/>
  <c r="N1058" i="9"/>
  <c r="Q1058" i="9" s="1"/>
  <c r="H1056" i="1" s="1"/>
  <c r="N1193" i="9"/>
  <c r="Q1193" i="9" s="1"/>
  <c r="H1191" i="1" s="1"/>
  <c r="N1075" i="9"/>
  <c r="Q1075" i="9" s="1"/>
  <c r="H1073" i="1" s="1"/>
  <c r="N1190" i="9"/>
  <c r="Q1190" i="9" s="1"/>
  <c r="H1188" i="1" s="1"/>
  <c r="N1116" i="9"/>
  <c r="Q1116" i="9" s="1"/>
  <c r="H1114" i="1" s="1"/>
  <c r="N266" i="9"/>
  <c r="Q266" i="9" s="1"/>
  <c r="H267" i="1" s="1"/>
  <c r="N40" i="9"/>
  <c r="Q40" i="9" s="1"/>
  <c r="H41" i="1" s="1"/>
  <c r="N304" i="9"/>
  <c r="Q304" i="9" s="1"/>
  <c r="H305" i="1" s="1"/>
  <c r="N351" i="9"/>
  <c r="Q351" i="9" s="1"/>
  <c r="H352" i="1" s="1"/>
  <c r="N477" i="9"/>
  <c r="Q477" i="9" s="1"/>
  <c r="H478" i="1" s="1"/>
  <c r="N577" i="9"/>
  <c r="Q577" i="9" s="1"/>
  <c r="H578" i="1" s="1"/>
  <c r="N451" i="9"/>
  <c r="Q451" i="9" s="1"/>
  <c r="H452" i="1" s="1"/>
  <c r="Q111" i="9"/>
  <c r="H112" i="1" s="1"/>
  <c r="N993" i="9"/>
  <c r="Q993" i="9" s="1"/>
  <c r="H991" i="1" s="1"/>
  <c r="N990" i="9"/>
  <c r="Q990" i="9" s="1"/>
  <c r="H988" i="1" s="1"/>
  <c r="N1289" i="9"/>
  <c r="Q1289" i="9" s="1"/>
  <c r="H1287" i="1" s="1"/>
  <c r="N1285" i="9"/>
  <c r="Q1285" i="9" s="1"/>
  <c r="H1283" i="1" s="1"/>
  <c r="N1152" i="9"/>
  <c r="Q1152" i="9" s="1"/>
  <c r="H1150" i="1" s="1"/>
  <c r="N245" i="9"/>
  <c r="Q245" i="9" s="1"/>
  <c r="H246" i="1" s="1"/>
  <c r="N430" i="9"/>
  <c r="Q430" i="9" s="1"/>
  <c r="H431" i="1" s="1"/>
  <c r="N489" i="9"/>
  <c r="Q489" i="9" s="1"/>
  <c r="H490" i="1" s="1"/>
  <c r="N692" i="9"/>
  <c r="Q692" i="9" s="1"/>
  <c r="H693" i="1" s="1"/>
  <c r="J882" i="4"/>
  <c r="M882" i="4" s="1"/>
  <c r="E882" i="1" s="1"/>
  <c r="M380" i="10"/>
  <c r="P380" i="10" s="1"/>
  <c r="N1021" i="9"/>
  <c r="Q1021" i="9" s="1"/>
  <c r="H1019" i="1" s="1"/>
  <c r="N1092" i="9"/>
  <c r="Q1092" i="9" s="1"/>
  <c r="H1090" i="1" s="1"/>
  <c r="N1160" i="9"/>
  <c r="Q1160" i="9" s="1"/>
  <c r="H1158" i="1" s="1"/>
  <c r="N1197" i="9"/>
  <c r="Q1197" i="9" s="1"/>
  <c r="H1195" i="1" s="1"/>
  <c r="N1256" i="9"/>
  <c r="Q1256" i="9" s="1"/>
  <c r="H1254" i="1" s="1"/>
  <c r="N1022" i="9"/>
  <c r="Q1022" i="9" s="1"/>
  <c r="H1020" i="1" s="1"/>
  <c r="N1080" i="9"/>
  <c r="Q1080" i="9" s="1"/>
  <c r="H1078" i="1" s="1"/>
  <c r="N1136" i="9"/>
  <c r="Q1136" i="9" s="1"/>
  <c r="H1134" i="1" s="1"/>
  <c r="N1232" i="9"/>
  <c r="Q1232" i="9" s="1"/>
  <c r="H1230" i="1" s="1"/>
  <c r="N1314" i="9"/>
  <c r="Q1314" i="9" s="1"/>
  <c r="H1312" i="1" s="1"/>
  <c r="N1005" i="9"/>
  <c r="Q1005" i="9" s="1"/>
  <c r="H1003" i="1" s="1"/>
  <c r="N1302" i="9"/>
  <c r="Q1302" i="9" s="1"/>
  <c r="H1300" i="1" s="1"/>
  <c r="N1006" i="9"/>
  <c r="Q1006" i="9" s="1"/>
  <c r="H1004" i="1" s="1"/>
  <c r="N1182" i="9"/>
  <c r="Q1182" i="9" s="1"/>
  <c r="H1180" i="1" s="1"/>
  <c r="N1238" i="9"/>
  <c r="Q1238" i="9" s="1"/>
  <c r="H1236" i="1" s="1"/>
  <c r="N21" i="9"/>
  <c r="Q21" i="9" s="1"/>
  <c r="H22" i="1" s="1"/>
  <c r="N145" i="9"/>
  <c r="Q145" i="9" s="1"/>
  <c r="H146" i="1" s="1"/>
  <c r="N269" i="9"/>
  <c r="Q269" i="9" s="1"/>
  <c r="H270" i="1" s="1"/>
  <c r="N298" i="9"/>
  <c r="Q298" i="9" s="1"/>
  <c r="H299" i="1" s="1"/>
  <c r="N44" i="9"/>
  <c r="Q44" i="9" s="1"/>
  <c r="H45" i="1" s="1"/>
  <c r="N126" i="9"/>
  <c r="Q126" i="9" s="1"/>
  <c r="H127" i="1" s="1"/>
  <c r="N284" i="9"/>
  <c r="Q284" i="9" s="1"/>
  <c r="H285" i="1" s="1"/>
  <c r="N306" i="9"/>
  <c r="Q306" i="9" s="1"/>
  <c r="H307" i="1" s="1"/>
  <c r="N1253" i="9"/>
  <c r="Q1253" i="9" s="1"/>
  <c r="H1251" i="1" s="1"/>
  <c r="N28" i="9"/>
  <c r="Q28" i="9" s="1"/>
  <c r="H29" i="1" s="1"/>
  <c r="N215" i="9"/>
  <c r="Q215" i="9" s="1"/>
  <c r="H216" i="1" s="1"/>
  <c r="N398" i="9"/>
  <c r="Q398" i="9" s="1"/>
  <c r="H399" i="1" s="1"/>
  <c r="N441" i="9"/>
  <c r="Q441" i="9" s="1"/>
  <c r="H442" i="1" s="1"/>
  <c r="N507" i="9"/>
  <c r="Q507" i="9" s="1"/>
  <c r="H508" i="1" s="1"/>
  <c r="N599" i="9"/>
  <c r="Q599" i="9" s="1"/>
  <c r="H600" i="1" s="1"/>
  <c r="N709" i="9"/>
  <c r="Q709" i="9" s="1"/>
  <c r="H710" i="1" s="1"/>
  <c r="N509" i="9"/>
  <c r="Q509" i="9" s="1"/>
  <c r="H510" i="1" s="1"/>
  <c r="N525" i="9"/>
  <c r="Q525" i="9" s="1"/>
  <c r="H526" i="1" s="1"/>
  <c r="N587" i="9"/>
  <c r="Q587" i="9" s="1"/>
  <c r="H588" i="1" s="1"/>
  <c r="N645" i="9"/>
  <c r="Q645" i="9" s="1"/>
  <c r="H646" i="1" s="1"/>
  <c r="N701" i="9"/>
  <c r="Q701" i="9" s="1"/>
  <c r="H702" i="1" s="1"/>
  <c r="N431" i="9"/>
  <c r="Q431" i="9" s="1"/>
  <c r="H432" i="1" s="1"/>
  <c r="N463" i="9"/>
  <c r="Q463" i="9" s="1"/>
  <c r="H464" i="1" s="1"/>
  <c r="N529" i="9"/>
  <c r="Q529" i="9" s="1"/>
  <c r="H530" i="1" s="1"/>
  <c r="N1428" i="9"/>
  <c r="Q1428" i="9" s="1"/>
  <c r="H1423" i="1" s="1"/>
  <c r="N1451" i="9"/>
  <c r="Q1451" i="9" s="1"/>
  <c r="H1446" i="1" s="1"/>
  <c r="N1486" i="9"/>
  <c r="Q1486" i="9" s="1"/>
  <c r="H1481" i="1" s="1"/>
  <c r="N1472" i="9"/>
  <c r="Q1472" i="9" s="1"/>
  <c r="H1467" i="1" s="1"/>
  <c r="Q1454" i="9"/>
  <c r="H1449" i="1" s="1"/>
  <c r="M384" i="10"/>
  <c r="P384" i="10" s="1"/>
  <c r="K890" i="2"/>
  <c r="N890" i="2" s="1"/>
  <c r="D890" i="1" s="1"/>
  <c r="N1103" i="9"/>
  <c r="Q1103" i="9" s="1"/>
  <c r="H1101" i="1" s="1"/>
  <c r="N978" i="9"/>
  <c r="Q978" i="9" s="1"/>
  <c r="H976" i="1" s="1"/>
  <c r="N80" i="9"/>
  <c r="Q80" i="9" s="1"/>
  <c r="H81" i="1" s="1"/>
  <c r="N1227" i="9"/>
  <c r="Q1227" i="9" s="1"/>
  <c r="H1225" i="1" s="1"/>
  <c r="N1255" i="9"/>
  <c r="Q1255" i="9" s="1"/>
  <c r="H1253" i="1" s="1"/>
  <c r="N282" i="9"/>
  <c r="Q282" i="9" s="1"/>
  <c r="H283" i="1" s="1"/>
  <c r="N592" i="9"/>
  <c r="Q592" i="9" s="1"/>
  <c r="H593" i="1" s="1"/>
  <c r="N520" i="9"/>
  <c r="Q520" i="9" s="1"/>
  <c r="H521" i="1" s="1"/>
  <c r="N418" i="9"/>
  <c r="Q418" i="9" s="1"/>
  <c r="H419" i="1" s="1"/>
  <c r="N675" i="9"/>
  <c r="Q675" i="9" s="1"/>
  <c r="H676" i="1" s="1"/>
  <c r="N1441" i="9"/>
  <c r="Q1441" i="9" s="1"/>
  <c r="H1436" i="1" s="1"/>
  <c r="P924" i="11"/>
  <c r="M461" i="11"/>
  <c r="P461" i="11" s="1"/>
  <c r="M892" i="16"/>
  <c r="P892" i="16" s="1"/>
  <c r="M291" i="11"/>
  <c r="P291" i="11" s="1"/>
  <c r="I378" i="6"/>
  <c r="L378" i="6" s="1"/>
  <c r="N1025" i="9"/>
  <c r="Q1025" i="9" s="1"/>
  <c r="H1023" i="1" s="1"/>
  <c r="N1119" i="9"/>
  <c r="Q1119" i="9" s="1"/>
  <c r="H1117" i="1" s="1"/>
  <c r="N1165" i="9"/>
  <c r="Q1165" i="9" s="1"/>
  <c r="H1163" i="1" s="1"/>
  <c r="N1216" i="9"/>
  <c r="Q1216" i="9" s="1"/>
  <c r="H1214" i="1" s="1"/>
  <c r="N1303" i="9"/>
  <c r="Q1303" i="9" s="1"/>
  <c r="H1301" i="1" s="1"/>
  <c r="N1037" i="9"/>
  <c r="Q1037" i="9" s="1"/>
  <c r="H1035" i="1" s="1"/>
  <c r="N1059" i="9"/>
  <c r="Q1059" i="9" s="1"/>
  <c r="H1057" i="1" s="1"/>
  <c r="N1085" i="9"/>
  <c r="Q1085" i="9" s="1"/>
  <c r="H1083" i="1" s="1"/>
  <c r="N1122" i="9"/>
  <c r="Q1122" i="9" s="1"/>
  <c r="H1120" i="1" s="1"/>
  <c r="N1161" i="9"/>
  <c r="Q1161" i="9" s="1"/>
  <c r="H1159" i="1" s="1"/>
  <c r="N1203" i="9"/>
  <c r="Q1203" i="9" s="1"/>
  <c r="H1201" i="1" s="1"/>
  <c r="N1251" i="9"/>
  <c r="Q1251" i="9" s="1"/>
  <c r="H1249" i="1" s="1"/>
  <c r="N1009" i="9"/>
  <c r="Q1009" i="9" s="1"/>
  <c r="H1007" i="1" s="1"/>
  <c r="N1307" i="9"/>
  <c r="Q1307" i="9" s="1"/>
  <c r="H1305" i="1" s="1"/>
  <c r="N1069" i="9"/>
  <c r="Q1069" i="9" s="1"/>
  <c r="H1067" i="1" s="1"/>
  <c r="N1202" i="9"/>
  <c r="Q1202" i="9" s="1"/>
  <c r="H1200" i="1" s="1"/>
  <c r="N32" i="9"/>
  <c r="Q32" i="9" s="1"/>
  <c r="H33" i="1" s="1"/>
  <c r="N199" i="9"/>
  <c r="Q199" i="9" s="1"/>
  <c r="H200" i="1" s="1"/>
  <c r="N278" i="9"/>
  <c r="Q278" i="9" s="1"/>
  <c r="H279" i="1" s="1"/>
  <c r="N1176" i="9"/>
  <c r="Q1176" i="9" s="1"/>
  <c r="H1174" i="1" s="1"/>
  <c r="N1280" i="9"/>
  <c r="Q1280" i="9" s="1"/>
  <c r="H1278" i="1" s="1"/>
  <c r="N64" i="9"/>
  <c r="Q64" i="9" s="1"/>
  <c r="H65" i="1" s="1"/>
  <c r="N975" i="9"/>
  <c r="Q975" i="9" s="1"/>
  <c r="H973" i="1" s="1"/>
  <c r="N1288" i="9"/>
  <c r="Q1288" i="9" s="1"/>
  <c r="H1286" i="1" s="1"/>
  <c r="N247" i="9"/>
  <c r="Q247" i="9" s="1"/>
  <c r="H248" i="1" s="1"/>
  <c r="N288" i="9"/>
  <c r="Q288" i="9" s="1"/>
  <c r="H289" i="1" s="1"/>
  <c r="N1149" i="9"/>
  <c r="Q1149" i="9" s="1"/>
  <c r="H1147" i="1" s="1"/>
  <c r="N251" i="9"/>
  <c r="Q251" i="9" s="1"/>
  <c r="H252" i="1" s="1"/>
  <c r="N366" i="9"/>
  <c r="Q366" i="9" s="1"/>
  <c r="H367" i="1" s="1"/>
  <c r="N457" i="9"/>
  <c r="Q457" i="9" s="1"/>
  <c r="H458" i="1" s="1"/>
  <c r="N565" i="9"/>
  <c r="Q565" i="9" s="1"/>
  <c r="H566" i="1" s="1"/>
  <c r="N603" i="9"/>
  <c r="Q603" i="9" s="1"/>
  <c r="H604" i="1" s="1"/>
  <c r="N516" i="9"/>
  <c r="Q516" i="9" s="1"/>
  <c r="H517" i="1" s="1"/>
  <c r="N635" i="9"/>
  <c r="Q635" i="9" s="1"/>
  <c r="H636" i="1" s="1"/>
  <c r="N650" i="9"/>
  <c r="Q650" i="9" s="1"/>
  <c r="H651" i="1" s="1"/>
  <c r="N711" i="9"/>
  <c r="Q711" i="9" s="1"/>
  <c r="H712" i="1" s="1"/>
  <c r="N435" i="9"/>
  <c r="Q435" i="9" s="1"/>
  <c r="H436" i="1" s="1"/>
  <c r="N467" i="9"/>
  <c r="Q467" i="9" s="1"/>
  <c r="H468" i="1" s="1"/>
  <c r="N647" i="9"/>
  <c r="Q647" i="9" s="1"/>
  <c r="H648" i="1" s="1"/>
  <c r="N1487" i="9"/>
  <c r="Q1487" i="9" s="1"/>
  <c r="H1482" i="1" s="1"/>
  <c r="N1456" i="9"/>
  <c r="Q1456" i="9" s="1"/>
  <c r="H1451" i="1" s="1"/>
  <c r="N1470" i="9"/>
  <c r="Q1470" i="9" s="1"/>
  <c r="H1465" i="1" s="1"/>
  <c r="N1484" i="9"/>
  <c r="Q1484" i="9" s="1"/>
  <c r="H1479" i="1" s="1"/>
  <c r="N1490" i="9"/>
  <c r="Q1490" i="9" s="1"/>
  <c r="H1485" i="1" s="1"/>
  <c r="M449" i="17"/>
  <c r="P449" i="17" s="1"/>
  <c r="M284" i="17"/>
  <c r="P284" i="17" s="1"/>
  <c r="N1131" i="9"/>
  <c r="Q1131" i="9" s="1"/>
  <c r="H1129" i="1" s="1"/>
  <c r="N1052" i="9"/>
  <c r="Q1052" i="9" s="1"/>
  <c r="H1050" i="1" s="1"/>
  <c r="N1133" i="9"/>
  <c r="Q1133" i="9" s="1"/>
  <c r="H1131" i="1" s="1"/>
  <c r="N1309" i="9"/>
  <c r="Q1309" i="9" s="1"/>
  <c r="H1307" i="1" s="1"/>
  <c r="N296" i="9"/>
  <c r="Q296" i="9" s="1"/>
  <c r="H297" i="1" s="1"/>
  <c r="N704" i="9"/>
  <c r="Q704" i="9" s="1"/>
  <c r="H705" i="1" s="1"/>
  <c r="N642" i="9"/>
  <c r="Q642" i="9" s="1"/>
  <c r="H643" i="1" s="1"/>
  <c r="N522" i="9"/>
  <c r="Q522" i="9" s="1"/>
  <c r="H523" i="1" s="1"/>
  <c r="N1464" i="9"/>
  <c r="Q1464" i="9" s="1"/>
  <c r="H1459" i="1" s="1"/>
  <c r="N1458" i="9"/>
  <c r="Q1458" i="9" s="1"/>
  <c r="H1453" i="1" s="1"/>
  <c r="Q384" i="9"/>
  <c r="H385" i="1" s="1"/>
  <c r="M457" i="11"/>
  <c r="P457" i="11" s="1"/>
  <c r="M892" i="10"/>
  <c r="P892" i="10" s="1"/>
  <c r="M198" i="11"/>
  <c r="P198" i="11" s="1"/>
  <c r="I372" i="6"/>
  <c r="N989" i="9"/>
  <c r="Q989" i="9" s="1"/>
  <c r="H987" i="1" s="1"/>
  <c r="N1040" i="9"/>
  <c r="Q1040" i="9" s="1"/>
  <c r="H1038" i="1" s="1"/>
  <c r="N1128" i="9"/>
  <c r="Q1128" i="9" s="1"/>
  <c r="H1126" i="1" s="1"/>
  <c r="N1188" i="9"/>
  <c r="Q1188" i="9" s="1"/>
  <c r="H1186" i="1" s="1"/>
  <c r="N1231" i="9"/>
  <c r="Q1231" i="9" s="1"/>
  <c r="H1229" i="1" s="1"/>
  <c r="N1070" i="9"/>
  <c r="Q1070" i="9" s="1"/>
  <c r="H1068" i="1" s="1"/>
  <c r="N1129" i="9"/>
  <c r="Q1129" i="9" s="1"/>
  <c r="H1127" i="1" s="1"/>
  <c r="N1177" i="9"/>
  <c r="Q1177" i="9" s="1"/>
  <c r="H1175" i="1" s="1"/>
  <c r="N1207" i="9"/>
  <c r="Q1207" i="9" s="1"/>
  <c r="H1205" i="1" s="1"/>
  <c r="N1281" i="9"/>
  <c r="Q1281" i="9" s="1"/>
  <c r="H1279" i="1" s="1"/>
  <c r="N1306" i="9"/>
  <c r="Q1306" i="9" s="1"/>
  <c r="H1304" i="1" s="1"/>
  <c r="N974" i="9"/>
  <c r="Q974" i="9" s="1"/>
  <c r="H972" i="1" s="1"/>
  <c r="N1104" i="9"/>
  <c r="Q1104" i="9" s="1"/>
  <c r="H1102" i="1" s="1"/>
  <c r="N1287" i="9"/>
  <c r="Q1287" i="9" s="1"/>
  <c r="H1285" i="1" s="1"/>
  <c r="N1315" i="9"/>
  <c r="Q1315" i="9" s="1"/>
  <c r="H1313" i="1" s="1"/>
  <c r="N1095" i="9"/>
  <c r="Q1095" i="9" s="1"/>
  <c r="H1093" i="1" s="1"/>
  <c r="N41" i="9"/>
  <c r="Q41" i="9" s="1"/>
  <c r="H42" i="1" s="1"/>
  <c r="N263" i="9"/>
  <c r="Q263" i="9" s="1"/>
  <c r="H264" i="1" s="1"/>
  <c r="N280" i="9"/>
  <c r="Q280" i="9" s="1"/>
  <c r="H281" i="1" s="1"/>
  <c r="N1112" i="9"/>
  <c r="Q1112" i="9" s="1"/>
  <c r="H1110" i="1" s="1"/>
  <c r="N92" i="9"/>
  <c r="Q92" i="9" s="1"/>
  <c r="H93" i="1" s="1"/>
  <c r="N1305" i="9"/>
  <c r="Q1305" i="9" s="1"/>
  <c r="H1303" i="1" s="1"/>
  <c r="N276" i="9"/>
  <c r="Q276" i="9" s="1"/>
  <c r="H277" i="1" s="1"/>
  <c r="N290" i="9"/>
  <c r="Q290" i="9" s="1"/>
  <c r="H291" i="1" s="1"/>
  <c r="N1269" i="9"/>
  <c r="Q1269" i="9" s="1"/>
  <c r="H1267" i="1" s="1"/>
  <c r="N61" i="9"/>
  <c r="Q61" i="9" s="1"/>
  <c r="H62" i="1" s="1"/>
  <c r="N580" i="9"/>
  <c r="Q580" i="9" s="1"/>
  <c r="H581" i="1" s="1"/>
  <c r="N426" i="9"/>
  <c r="Q426" i="9" s="1"/>
  <c r="H427" i="1" s="1"/>
  <c r="N473" i="9"/>
  <c r="Q473" i="9" s="1"/>
  <c r="H474" i="1" s="1"/>
  <c r="N585" i="9"/>
  <c r="Q585" i="9" s="1"/>
  <c r="H586" i="1" s="1"/>
  <c r="N613" i="9"/>
  <c r="Q613" i="9" s="1"/>
  <c r="H614" i="1" s="1"/>
  <c r="N452" i="9"/>
  <c r="Q452" i="9" s="1"/>
  <c r="H453" i="1" s="1"/>
  <c r="N518" i="9"/>
  <c r="Q518" i="9" s="1"/>
  <c r="H519" i="1" s="1"/>
  <c r="N567" i="9"/>
  <c r="Q567" i="9" s="1"/>
  <c r="H568" i="1" s="1"/>
  <c r="N688" i="9"/>
  <c r="Q688" i="9" s="1"/>
  <c r="H689" i="1" s="1"/>
  <c r="N408" i="9"/>
  <c r="Q408" i="9" s="1"/>
  <c r="H409" i="1" s="1"/>
  <c r="N447" i="9"/>
  <c r="Q447" i="9" s="1"/>
  <c r="H448" i="1" s="1"/>
  <c r="N503" i="9"/>
  <c r="Q503" i="9" s="1"/>
  <c r="H504" i="1" s="1"/>
  <c r="N654" i="9"/>
  <c r="Q654" i="9" s="1"/>
  <c r="H655" i="1" s="1"/>
  <c r="N1434" i="9"/>
  <c r="Q1434" i="9" s="1"/>
  <c r="H1429" i="1" s="1"/>
  <c r="M881" i="16"/>
  <c r="P881" i="16" s="1"/>
  <c r="M379" i="10"/>
  <c r="P379" i="10" s="1"/>
  <c r="N887" i="9"/>
  <c r="Q887" i="9" s="1"/>
  <c r="H887" i="1" s="1"/>
  <c r="N109" i="9"/>
  <c r="Q109" i="9" s="1"/>
  <c r="H110" i="1" s="1"/>
  <c r="N13" i="9"/>
  <c r="Q13" i="9" s="1"/>
  <c r="H14" i="1" s="1"/>
  <c r="N94" i="9"/>
  <c r="Q94" i="9" s="1"/>
  <c r="H95" i="1" s="1"/>
  <c r="N1191" i="9"/>
  <c r="Q1191" i="9" s="1"/>
  <c r="H1189" i="1" s="1"/>
  <c r="N232" i="9"/>
  <c r="Q232" i="9" s="1"/>
  <c r="H233" i="1" s="1"/>
  <c r="N455" i="9"/>
  <c r="Q455" i="9" s="1"/>
  <c r="H456" i="1" s="1"/>
  <c r="N702" i="9"/>
  <c r="Q702" i="9" s="1"/>
  <c r="H703" i="1" s="1"/>
  <c r="N67" i="9"/>
  <c r="Q67" i="9" s="1"/>
  <c r="H68" i="1" s="1"/>
  <c r="N439" i="9"/>
  <c r="Q439" i="9" s="1"/>
  <c r="H440" i="1" s="1"/>
  <c r="N1083" i="9"/>
  <c r="Q1083" i="9" s="1"/>
  <c r="H1081" i="1" s="1"/>
  <c r="N183" i="9"/>
  <c r="Q183" i="9" s="1"/>
  <c r="H184" i="1" s="1"/>
  <c r="N1445" i="9"/>
  <c r="Q1445" i="9" s="1"/>
  <c r="H1440" i="1" s="1"/>
  <c r="J1479" i="4"/>
  <c r="M1479" i="4" s="1"/>
  <c r="E1474" i="1" s="1"/>
  <c r="K924" i="2"/>
  <c r="N924" i="2" s="1"/>
  <c r="D923" i="1" s="1"/>
  <c r="M551" i="10"/>
  <c r="P551" i="10" s="1"/>
  <c r="K866" i="2"/>
  <c r="N866" i="2" s="1"/>
  <c r="D866" i="1" s="1"/>
  <c r="M1382" i="10"/>
  <c r="P1382" i="10" s="1"/>
  <c r="J880" i="4"/>
  <c r="M880" i="4" s="1"/>
  <c r="E880" i="1" s="1"/>
  <c r="M1326" i="7"/>
  <c r="M1319" i="7"/>
  <c r="M886" i="16"/>
  <c r="P886" i="16" s="1"/>
  <c r="M880" i="10"/>
  <c r="P880" i="10" s="1"/>
  <c r="K376" i="3"/>
  <c r="N376" i="3" s="1"/>
  <c r="M463" i="11"/>
  <c r="P463" i="11" s="1"/>
  <c r="J890" i="4"/>
  <c r="M890" i="4" s="1"/>
  <c r="E890" i="1" s="1"/>
  <c r="M1319" i="10"/>
  <c r="P1319" i="10" s="1"/>
  <c r="M375" i="10"/>
  <c r="P375" i="10" s="1"/>
  <c r="N1325" i="9"/>
  <c r="Q1325" i="9" s="1"/>
  <c r="H1323" i="1" s="1"/>
  <c r="N1318" i="9"/>
  <c r="Q1318" i="9" s="1"/>
  <c r="H1316" i="1" s="1"/>
  <c r="N379" i="9"/>
  <c r="Q379" i="9" s="1"/>
  <c r="H380" i="1" s="1"/>
  <c r="K887" i="3"/>
  <c r="N887" i="3" s="1"/>
  <c r="J372" i="4"/>
  <c r="M385" i="10"/>
  <c r="P385" i="10" s="1"/>
  <c r="N984" i="9"/>
  <c r="Q984" i="9" s="1"/>
  <c r="H982" i="1" s="1"/>
  <c r="N1056" i="9"/>
  <c r="Q1056" i="9" s="1"/>
  <c r="H1054" i="1" s="1"/>
  <c r="N1088" i="9"/>
  <c r="Q1088" i="9" s="1"/>
  <c r="H1086" i="1" s="1"/>
  <c r="N1113" i="9"/>
  <c r="Q1113" i="9" s="1"/>
  <c r="H1111" i="1" s="1"/>
  <c r="N1162" i="9"/>
  <c r="Q1162" i="9" s="1"/>
  <c r="H1160" i="1" s="1"/>
  <c r="N1242" i="9"/>
  <c r="Q1242" i="9" s="1"/>
  <c r="H1240" i="1" s="1"/>
  <c r="N8" i="9"/>
  <c r="Q8" i="9" s="1"/>
  <c r="H9" i="1" s="1"/>
  <c r="N119" i="9"/>
  <c r="Q119" i="9" s="1"/>
  <c r="H120" i="1" s="1"/>
  <c r="N976" i="9"/>
  <c r="Q976" i="9" s="1"/>
  <c r="H974" i="1" s="1"/>
  <c r="N996" i="9"/>
  <c r="Q996" i="9" s="1"/>
  <c r="H994" i="1" s="1"/>
  <c r="N1010" i="9"/>
  <c r="Q1010" i="9" s="1"/>
  <c r="H1008" i="1" s="1"/>
  <c r="N1066" i="9"/>
  <c r="Q1066" i="9" s="1"/>
  <c r="H1064" i="1" s="1"/>
  <c r="N1175" i="9"/>
  <c r="Q1175" i="9" s="1"/>
  <c r="H1173" i="1" s="1"/>
  <c r="N1260" i="9"/>
  <c r="Q1260" i="9" s="1"/>
  <c r="H1258" i="1" s="1"/>
  <c r="N1278" i="9"/>
  <c r="Q1278" i="9" s="1"/>
  <c r="H1276" i="1" s="1"/>
  <c r="N48" i="9"/>
  <c r="Q48" i="9" s="1"/>
  <c r="H49" i="1" s="1"/>
  <c r="N99" i="9"/>
  <c r="Q99" i="9" s="1"/>
  <c r="H100" i="1" s="1"/>
  <c r="N168" i="9"/>
  <c r="Q168" i="9" s="1"/>
  <c r="H169" i="1" s="1"/>
  <c r="N390" i="9"/>
  <c r="Q390" i="9" s="1"/>
  <c r="H391" i="1" s="1"/>
  <c r="N424" i="9"/>
  <c r="Q424" i="9" s="1"/>
  <c r="H425" i="1" s="1"/>
  <c r="N475" i="9"/>
  <c r="Q475" i="9" s="1"/>
  <c r="H476" i="1" s="1"/>
  <c r="N597" i="9"/>
  <c r="Q597" i="9" s="1"/>
  <c r="H598" i="1" s="1"/>
  <c r="N712" i="9"/>
  <c r="Q712" i="9" s="1"/>
  <c r="H713" i="1" s="1"/>
  <c r="N46" i="9"/>
  <c r="Q46" i="9" s="1"/>
  <c r="H47" i="1" s="1"/>
  <c r="N60" i="9"/>
  <c r="Q60" i="9" s="1"/>
  <c r="H61" i="1" s="1"/>
  <c r="N91" i="9"/>
  <c r="Q91" i="9" s="1"/>
  <c r="H92" i="1" s="1"/>
  <c r="N144" i="9"/>
  <c r="Q144" i="9" s="1"/>
  <c r="H145" i="1" s="1"/>
  <c r="N237" i="9"/>
  <c r="Q237" i="9" s="1"/>
  <c r="H238" i="1" s="1"/>
  <c r="N412" i="9"/>
  <c r="Q412" i="9" s="1"/>
  <c r="H413" i="1" s="1"/>
  <c r="N459" i="9"/>
  <c r="Q459" i="9" s="1"/>
  <c r="H460" i="1" s="1"/>
  <c r="N540" i="9"/>
  <c r="Q540" i="9" s="1"/>
  <c r="H541" i="1" s="1"/>
  <c r="N612" i="9"/>
  <c r="Q612" i="9" s="1"/>
  <c r="H613" i="1" s="1"/>
  <c r="M357" i="11"/>
  <c r="P357" i="11" s="1"/>
  <c r="K1358" i="3"/>
  <c r="N1358" i="3" s="1"/>
  <c r="K1407" i="2"/>
  <c r="N1407" i="2" s="1"/>
  <c r="D1403" i="1" s="1"/>
  <c r="K1469" i="2"/>
  <c r="N1469" i="2" s="1"/>
  <c r="D1464" i="1" s="1"/>
  <c r="K800" i="2"/>
  <c r="N800" i="2" s="1"/>
  <c r="D800" i="1" s="1"/>
  <c r="K727" i="2"/>
  <c r="N727" i="2" s="1"/>
  <c r="D727" i="1" s="1"/>
  <c r="I387" i="5"/>
  <c r="G388" i="1" s="1"/>
  <c r="G1492" i="5"/>
  <c r="K834" i="2"/>
  <c r="N834" i="2" s="1"/>
  <c r="D834" i="1" s="1"/>
  <c r="K1003" i="2"/>
  <c r="N1003" i="2" s="1"/>
  <c r="D1001" i="1" s="1"/>
  <c r="K1045" i="2"/>
  <c r="N1045" i="2" s="1"/>
  <c r="D1043" i="1" s="1"/>
  <c r="K1068" i="2"/>
  <c r="N1068" i="2" s="1"/>
  <c r="D1066" i="1" s="1"/>
  <c r="K1097" i="2"/>
  <c r="N1097" i="2" s="1"/>
  <c r="D1095" i="1" s="1"/>
  <c r="K1119" i="2"/>
  <c r="N1119" i="2" s="1"/>
  <c r="D1117" i="1" s="1"/>
  <c r="K1196" i="2"/>
  <c r="N1196" i="2" s="1"/>
  <c r="D1194" i="1" s="1"/>
  <c r="K1222" i="2"/>
  <c r="N1222" i="2" s="1"/>
  <c r="D1220" i="1" s="1"/>
  <c r="K1233" i="2"/>
  <c r="N1233" i="2" s="1"/>
  <c r="D1231" i="1" s="1"/>
  <c r="K1262" i="2"/>
  <c r="N1262" i="2" s="1"/>
  <c r="D1260" i="1" s="1"/>
  <c r="K1332" i="2"/>
  <c r="N1332" i="2" s="1"/>
  <c r="K1354" i="2"/>
  <c r="K1366" i="2"/>
  <c r="J1387" i="4"/>
  <c r="K820" i="2"/>
  <c r="N820" i="2" s="1"/>
  <c r="D820" i="1" s="1"/>
  <c r="I1420" i="6"/>
  <c r="L1420" i="6" s="1"/>
  <c r="J1411" i="4"/>
  <c r="M1411" i="4" s="1"/>
  <c r="E1407" i="1" s="1"/>
  <c r="K746" i="2"/>
  <c r="N746" i="2" s="1"/>
  <c r="D746" i="1" s="1"/>
  <c r="K762" i="2"/>
  <c r="N762" i="2" s="1"/>
  <c r="D762" i="1" s="1"/>
  <c r="K812" i="2"/>
  <c r="N812" i="2" s="1"/>
  <c r="D812" i="1" s="1"/>
  <c r="K850" i="2"/>
  <c r="N850" i="2" s="1"/>
  <c r="D850" i="1" s="1"/>
  <c r="M1320" i="7"/>
  <c r="N1320" i="9"/>
  <c r="Q1320" i="9" s="1"/>
  <c r="H1318" i="1" s="1"/>
  <c r="M375" i="7"/>
  <c r="N1317" i="9"/>
  <c r="Q1317" i="9" s="1"/>
  <c r="H1315" i="1" s="1"/>
  <c r="K373" i="3"/>
  <c r="N373" i="3" s="1"/>
  <c r="I386" i="6"/>
  <c r="L386" i="6" s="1"/>
  <c r="N482" i="9"/>
  <c r="Q482" i="9" s="1"/>
  <c r="H483" i="1" s="1"/>
  <c r="N155" i="9"/>
  <c r="Q155" i="9" s="1"/>
  <c r="H156" i="1" s="1"/>
  <c r="N72" i="9"/>
  <c r="Q72" i="9" s="1"/>
  <c r="H73" i="1" s="1"/>
  <c r="N902" i="9"/>
  <c r="Q902" i="9" s="1"/>
  <c r="H901" i="1" s="1"/>
  <c r="K826" i="2"/>
  <c r="N826" i="2" s="1"/>
  <c r="D826" i="1" s="1"/>
  <c r="I1388" i="6"/>
  <c r="L1388" i="6" s="1"/>
  <c r="I1414" i="6"/>
  <c r="L1414" i="6" s="1"/>
  <c r="K1461" i="3"/>
  <c r="N1461" i="3" s="1"/>
  <c r="J1366" i="4"/>
  <c r="M1366" i="4" s="1"/>
  <c r="E1363" i="1" s="1"/>
  <c r="M469" i="17"/>
  <c r="P469" i="17" s="1"/>
  <c r="I380" i="8"/>
  <c r="L380" i="8" s="1"/>
  <c r="N1321" i="9"/>
  <c r="Q1321" i="9" s="1"/>
  <c r="H1319" i="1" s="1"/>
  <c r="I879" i="8"/>
  <c r="L879" i="8" s="1"/>
  <c r="F1070" i="11"/>
  <c r="N1012" i="9"/>
  <c r="Q1012" i="9" s="1"/>
  <c r="H1010" i="1" s="1"/>
  <c r="N1141" i="9"/>
  <c r="Q1141" i="9" s="1"/>
  <c r="H1139" i="1" s="1"/>
  <c r="N1185" i="9"/>
  <c r="Q1185" i="9" s="1"/>
  <c r="H1183" i="1" s="1"/>
  <c r="N1264" i="9"/>
  <c r="Q1264" i="9" s="1"/>
  <c r="H1262" i="1" s="1"/>
  <c r="N59" i="9"/>
  <c r="Q59" i="9" s="1"/>
  <c r="H60" i="1" s="1"/>
  <c r="N113" i="9"/>
  <c r="Q113" i="9" s="1"/>
  <c r="H114" i="1" s="1"/>
  <c r="N1233" i="9"/>
  <c r="Q1233" i="9" s="1"/>
  <c r="H1231" i="1" s="1"/>
  <c r="N443" i="9"/>
  <c r="Q443" i="9" s="1"/>
  <c r="H444" i="1" s="1"/>
  <c r="N608" i="9"/>
  <c r="Q608" i="9" s="1"/>
  <c r="H609" i="1" s="1"/>
  <c r="N1244" i="9"/>
  <c r="Q1244" i="9" s="1"/>
  <c r="H1242" i="1" s="1"/>
  <c r="N1086" i="9"/>
  <c r="Q1086" i="9" s="1"/>
  <c r="H1084" i="1" s="1"/>
  <c r="N252" i="9"/>
  <c r="Q252" i="9" s="1"/>
  <c r="H253" i="1" s="1"/>
  <c r="N465" i="9"/>
  <c r="Q465" i="9" s="1"/>
  <c r="H466" i="1" s="1"/>
  <c r="N655" i="9"/>
  <c r="Q655" i="9" s="1"/>
  <c r="H656" i="1" s="1"/>
  <c r="N120" i="9"/>
  <c r="Q120" i="9" s="1"/>
  <c r="H121" i="1" s="1"/>
  <c r="N110" i="9"/>
  <c r="Q110" i="9" s="1"/>
  <c r="H111" i="1" s="1"/>
  <c r="N66" i="9"/>
  <c r="Q66" i="9" s="1"/>
  <c r="H67" i="1" s="1"/>
  <c r="J1492" i="16"/>
  <c r="N943" i="9"/>
  <c r="Q943" i="9" s="1"/>
  <c r="H942" i="1" s="1"/>
  <c r="K1360" i="3"/>
  <c r="N1360" i="3" s="1"/>
  <c r="J1487" i="4"/>
  <c r="M1487" i="4" s="1"/>
  <c r="E1482" i="1" s="1"/>
  <c r="K957" i="2"/>
  <c r="N957" i="2" s="1"/>
  <c r="D956" i="1" s="1"/>
  <c r="K777" i="2"/>
  <c r="N777" i="2" s="1"/>
  <c r="D777" i="1" s="1"/>
  <c r="K908" i="2"/>
  <c r="N908" i="2" s="1"/>
  <c r="D907" i="1" s="1"/>
  <c r="K932" i="2"/>
  <c r="N932" i="2" s="1"/>
  <c r="D931" i="1" s="1"/>
  <c r="M934" i="17"/>
  <c r="P934" i="17" s="1"/>
  <c r="K795" i="2"/>
  <c r="N795" i="2" s="1"/>
  <c r="D795" i="1" s="1"/>
  <c r="I1398" i="6"/>
  <c r="L1398" i="6" s="1"/>
  <c r="I1406" i="6"/>
  <c r="L1406" i="6" s="1"/>
  <c r="I1418" i="6"/>
  <c r="L1418" i="6" s="1"/>
  <c r="J1345" i="4"/>
  <c r="M1345" i="4" s="1"/>
  <c r="E1342" i="1" s="1"/>
  <c r="J1358" i="4"/>
  <c r="M1358" i="4" s="1"/>
  <c r="E1355" i="1" s="1"/>
  <c r="J1374" i="4"/>
  <c r="M1374" i="4" s="1"/>
  <c r="E1371" i="1" s="1"/>
  <c r="N1324" i="9"/>
  <c r="Q1324" i="9" s="1"/>
  <c r="H1322" i="1" s="1"/>
  <c r="I383" i="8"/>
  <c r="L383" i="8" s="1"/>
  <c r="M376" i="7"/>
  <c r="J378" i="4"/>
  <c r="M378" i="4" s="1"/>
  <c r="E379" i="1" s="1"/>
  <c r="N1323" i="9"/>
  <c r="Q1323" i="9" s="1"/>
  <c r="H1321" i="1" s="1"/>
  <c r="N1316" i="9"/>
  <c r="Q1316" i="9" s="1"/>
  <c r="H1314" i="1" s="1"/>
  <c r="M1490" i="7"/>
  <c r="M384" i="7"/>
  <c r="J385" i="4"/>
  <c r="M385" i="4" s="1"/>
  <c r="E386" i="1" s="1"/>
  <c r="K1323" i="2"/>
  <c r="N1323" i="2" s="1"/>
  <c r="D1321" i="1" s="1"/>
  <c r="N981" i="9"/>
  <c r="Q981" i="9" s="1"/>
  <c r="H979" i="1" s="1"/>
  <c r="N994" i="9"/>
  <c r="Q994" i="9" s="1"/>
  <c r="H992" i="1" s="1"/>
  <c r="N1023" i="9"/>
  <c r="Q1023" i="9" s="1"/>
  <c r="H1021" i="1" s="1"/>
  <c r="N1034" i="9"/>
  <c r="Q1034" i="9" s="1"/>
  <c r="H1032" i="1" s="1"/>
  <c r="N1117" i="9"/>
  <c r="Q1117" i="9" s="1"/>
  <c r="H1115" i="1" s="1"/>
  <c r="N1146" i="9"/>
  <c r="Q1146" i="9" s="1"/>
  <c r="H1144" i="1" s="1"/>
  <c r="N1173" i="9"/>
  <c r="Q1173" i="9" s="1"/>
  <c r="H1171" i="1" s="1"/>
  <c r="N1195" i="9"/>
  <c r="Q1195" i="9" s="1"/>
  <c r="H1193" i="1" s="1"/>
  <c r="N1221" i="9"/>
  <c r="Q1221" i="9" s="1"/>
  <c r="H1219" i="1" s="1"/>
  <c r="N1276" i="9"/>
  <c r="Q1276" i="9" s="1"/>
  <c r="H1274" i="1" s="1"/>
  <c r="N107" i="9"/>
  <c r="Q107" i="9" s="1"/>
  <c r="H108" i="1" s="1"/>
  <c r="N420" i="9"/>
  <c r="Q420" i="9" s="1"/>
  <c r="H421" i="1" s="1"/>
  <c r="N536" i="9"/>
  <c r="Q536" i="9" s="1"/>
  <c r="H537" i="1" s="1"/>
  <c r="N1105" i="9"/>
  <c r="Q1105" i="9" s="1"/>
  <c r="H1103" i="1" s="1"/>
  <c r="N968" i="9"/>
  <c r="Q968" i="9" s="1"/>
  <c r="H966" i="1" s="1"/>
  <c r="N406" i="9"/>
  <c r="Q406" i="9" s="1"/>
  <c r="H407" i="1" s="1"/>
  <c r="N601" i="9"/>
  <c r="Q601" i="9" s="1"/>
  <c r="H602" i="1" s="1"/>
  <c r="N999" i="9"/>
  <c r="Q999" i="9" s="1"/>
  <c r="H997" i="1" s="1"/>
  <c r="N931" i="9"/>
  <c r="Q931" i="9" s="1"/>
  <c r="H930" i="1" s="1"/>
  <c r="K1387" i="2"/>
  <c r="I1401" i="6"/>
  <c r="L1401" i="6" s="1"/>
  <c r="K1480" i="3"/>
  <c r="N1480" i="3" s="1"/>
  <c r="J1350" i="4"/>
  <c r="M1350" i="4" s="1"/>
  <c r="E1347" i="1" s="1"/>
  <c r="K380" i="3"/>
  <c r="N380" i="3" s="1"/>
  <c r="M883" i="10"/>
  <c r="P883" i="10" s="1"/>
  <c r="N1327" i="9"/>
  <c r="Q1327" i="9" s="1"/>
  <c r="H1325" i="1" s="1"/>
  <c r="I382" i="6"/>
  <c r="L382" i="6" s="1"/>
  <c r="N1328" i="9"/>
  <c r="Q1328" i="9" s="1"/>
  <c r="H1326" i="1" s="1"/>
  <c r="K1329" i="2"/>
  <c r="N1329" i="2" s="1"/>
  <c r="D1327" i="1" s="1"/>
  <c r="N1326" i="9"/>
  <c r="Q1326" i="9" s="1"/>
  <c r="H1324" i="1" s="1"/>
  <c r="N1319" i="9"/>
  <c r="Q1319" i="9" s="1"/>
  <c r="H1317" i="1" s="1"/>
  <c r="I373" i="8"/>
  <c r="L373" i="8" s="1"/>
  <c r="M372" i="7"/>
  <c r="J1490" i="4"/>
  <c r="M1490" i="4" s="1"/>
  <c r="E1485" i="1" s="1"/>
  <c r="N991" i="9"/>
  <c r="Q991" i="9" s="1"/>
  <c r="H989" i="1" s="1"/>
  <c r="N1026" i="9"/>
  <c r="Q1026" i="9" s="1"/>
  <c r="H1024" i="1" s="1"/>
  <c r="N1041" i="9"/>
  <c r="Q1041" i="9" s="1"/>
  <c r="H1039" i="1" s="1"/>
  <c r="N1151" i="9"/>
  <c r="Q1151" i="9" s="1"/>
  <c r="H1149" i="1" s="1"/>
  <c r="N1217" i="9"/>
  <c r="Q1217" i="9" s="1"/>
  <c r="H1215" i="1" s="1"/>
  <c r="N1296" i="9"/>
  <c r="Q1296" i="9" s="1"/>
  <c r="H1294" i="1" s="1"/>
  <c r="N173" i="9"/>
  <c r="Q173" i="9" s="1"/>
  <c r="H174" i="1" s="1"/>
  <c r="N57" i="9"/>
  <c r="Q57" i="9" s="1"/>
  <c r="H58" i="1" s="1"/>
  <c r="N1031" i="9"/>
  <c r="Q1031" i="9" s="1"/>
  <c r="H1029" i="1" s="1"/>
  <c r="N217" i="9"/>
  <c r="Q217" i="9" s="1"/>
  <c r="H218" i="1" s="1"/>
  <c r="N396" i="9"/>
  <c r="Q396" i="9" s="1"/>
  <c r="H397" i="1" s="1"/>
  <c r="N486" i="9"/>
  <c r="Q486" i="9" s="1"/>
  <c r="H487" i="1" s="1"/>
  <c r="N1060" i="9"/>
  <c r="Q1060" i="9" s="1"/>
  <c r="H1058" i="1" s="1"/>
  <c r="N128" i="9"/>
  <c r="Q128" i="9" s="1"/>
  <c r="H129" i="1" s="1"/>
  <c r="N428" i="9"/>
  <c r="Q428" i="9" s="1"/>
  <c r="H429" i="1" s="1"/>
  <c r="N578" i="9"/>
  <c r="Q578" i="9" s="1"/>
  <c r="H579" i="1" s="1"/>
  <c r="N104" i="9"/>
  <c r="Q104" i="9" s="1"/>
  <c r="H105" i="1" s="1"/>
  <c r="N916" i="9"/>
  <c r="Q916" i="9" s="1"/>
  <c r="H915" i="1" s="1"/>
  <c r="K1381" i="3"/>
  <c r="N1381" i="3" s="1"/>
  <c r="K907" i="2"/>
  <c r="N907" i="2" s="1"/>
  <c r="D906" i="1" s="1"/>
  <c r="M959" i="11"/>
  <c r="P959" i="11" s="1"/>
  <c r="M1323" i="7"/>
  <c r="I1323" i="13"/>
  <c r="M205" i="11"/>
  <c r="P205" i="11" s="1"/>
  <c r="M716" i="10"/>
  <c r="P716" i="10" s="1"/>
  <c r="K882" i="3"/>
  <c r="N882" i="3" s="1"/>
  <c r="M1317" i="10"/>
  <c r="P1317" i="10" s="1"/>
  <c r="N1329" i="9"/>
  <c r="Q1329" i="9" s="1"/>
  <c r="H1327" i="1" s="1"/>
  <c r="N1322" i="9"/>
  <c r="Q1322" i="9" s="1"/>
  <c r="H1320" i="1" s="1"/>
  <c r="N893" i="9"/>
  <c r="Q893" i="9" s="1"/>
  <c r="H893" i="1" s="1"/>
  <c r="N371" i="9"/>
  <c r="Q371" i="9" s="1"/>
  <c r="H372" i="1" s="1"/>
  <c r="K1316" i="2"/>
  <c r="N1316" i="2" s="1"/>
  <c r="D1314" i="1" s="1"/>
  <c r="M715" i="10"/>
  <c r="P715" i="10" s="1"/>
  <c r="N1015" i="9"/>
  <c r="Q1015" i="9" s="1"/>
  <c r="H1013" i="1" s="1"/>
  <c r="N1081" i="9"/>
  <c r="Q1081" i="9" s="1"/>
  <c r="H1079" i="1" s="1"/>
  <c r="N1090" i="9"/>
  <c r="Q1090" i="9" s="1"/>
  <c r="H1088" i="1" s="1"/>
  <c r="N1153" i="9"/>
  <c r="Q1153" i="9" s="1"/>
  <c r="H1151" i="1" s="1"/>
  <c r="N1166" i="9"/>
  <c r="Q1166" i="9" s="1"/>
  <c r="H1164" i="1" s="1"/>
  <c r="N1270" i="9"/>
  <c r="Q1270" i="9" s="1"/>
  <c r="H1268" i="1" s="1"/>
  <c r="N65" i="9"/>
  <c r="Q65" i="9" s="1"/>
  <c r="H66" i="1" s="1"/>
  <c r="N965" i="9"/>
  <c r="N979" i="9"/>
  <c r="Q979" i="9" s="1"/>
  <c r="H977" i="1" s="1"/>
  <c r="N1007" i="9"/>
  <c r="Q1007" i="9" s="1"/>
  <c r="H1005" i="1" s="1"/>
  <c r="N1028" i="9"/>
  <c r="Q1028" i="9" s="1"/>
  <c r="H1026" i="1" s="1"/>
  <c r="N1169" i="9"/>
  <c r="Q1169" i="9" s="1"/>
  <c r="H1167" i="1" s="1"/>
  <c r="N1300" i="9"/>
  <c r="Q1300" i="9" s="1"/>
  <c r="H1298" i="1" s="1"/>
  <c r="F1492" i="9"/>
  <c r="N140" i="9"/>
  <c r="Q140" i="9" s="1"/>
  <c r="H141" i="1" s="1"/>
  <c r="N223" i="9"/>
  <c r="Q223" i="9" s="1"/>
  <c r="H224" i="1" s="1"/>
  <c r="N414" i="9"/>
  <c r="Q414" i="9" s="1"/>
  <c r="H415" i="1" s="1"/>
  <c r="N449" i="9"/>
  <c r="Q449" i="9" s="1"/>
  <c r="H450" i="1" s="1"/>
  <c r="N530" i="9"/>
  <c r="Q530" i="9" s="1"/>
  <c r="H531" i="1" s="1"/>
  <c r="N665" i="9"/>
  <c r="Q665" i="9" s="1"/>
  <c r="H666" i="1" s="1"/>
  <c r="N53" i="9"/>
  <c r="Q53" i="9" s="1"/>
  <c r="H54" i="1" s="1"/>
  <c r="N78" i="9"/>
  <c r="Q78" i="9" s="1"/>
  <c r="H79" i="1" s="1"/>
  <c r="N96" i="9"/>
  <c r="Q96" i="9" s="1"/>
  <c r="H97" i="1" s="1"/>
  <c r="N165" i="9"/>
  <c r="Q165" i="9" s="1"/>
  <c r="H166" i="1" s="1"/>
  <c r="N400" i="9"/>
  <c r="Q400" i="9" s="1"/>
  <c r="H401" i="1" s="1"/>
  <c r="N433" i="9"/>
  <c r="Q433" i="9" s="1"/>
  <c r="H434" i="1" s="1"/>
  <c r="N471" i="9"/>
  <c r="Q471" i="9" s="1"/>
  <c r="H472" i="1" s="1"/>
  <c r="N588" i="9"/>
  <c r="Q588" i="9" s="1"/>
  <c r="H589" i="1" s="1"/>
  <c r="N661" i="9"/>
  <c r="Q661" i="9" s="1"/>
  <c r="H662" i="1" s="1"/>
  <c r="K890" i="3"/>
  <c r="N890" i="3" s="1"/>
  <c r="L614" i="6"/>
  <c r="L619" i="6"/>
  <c r="L687" i="6"/>
  <c r="K936" i="2"/>
  <c r="N936" i="2" s="1"/>
  <c r="D935" i="1" s="1"/>
  <c r="K1356" i="3"/>
  <c r="N1356" i="3" s="1"/>
  <c r="K1448" i="2"/>
  <c r="N1448" i="2" s="1"/>
  <c r="D1443" i="1" s="1"/>
  <c r="K769" i="2"/>
  <c r="N769" i="2" s="1"/>
  <c r="D769" i="1" s="1"/>
  <c r="K995" i="2"/>
  <c r="N995" i="2" s="1"/>
  <c r="D993" i="1" s="1"/>
  <c r="K1027" i="2"/>
  <c r="N1027" i="2" s="1"/>
  <c r="D1025" i="1" s="1"/>
  <c r="K1061" i="2"/>
  <c r="N1061" i="2" s="1"/>
  <c r="D1059" i="1" s="1"/>
  <c r="K1082" i="2"/>
  <c r="N1082" i="2" s="1"/>
  <c r="D1080" i="1" s="1"/>
  <c r="K1111" i="2"/>
  <c r="N1111" i="2" s="1"/>
  <c r="D1109" i="1" s="1"/>
  <c r="K1151" i="2"/>
  <c r="N1151" i="2" s="1"/>
  <c r="D1149" i="1" s="1"/>
  <c r="K1204" i="2"/>
  <c r="N1204" i="2" s="1"/>
  <c r="D1202" i="1" s="1"/>
  <c r="K1226" i="2"/>
  <c r="N1226" i="2" s="1"/>
  <c r="D1224" i="1" s="1"/>
  <c r="K1252" i="2"/>
  <c r="N1252" i="2" s="1"/>
  <c r="D1250" i="1" s="1"/>
  <c r="K1270" i="2"/>
  <c r="N1270" i="2" s="1"/>
  <c r="D1268" i="1" s="1"/>
  <c r="K1310" i="2"/>
  <c r="N1310" i="2" s="1"/>
  <c r="D1308" i="1" s="1"/>
  <c r="K1342" i="2"/>
  <c r="K1362" i="2"/>
  <c r="K1378" i="2"/>
  <c r="M209" i="11"/>
  <c r="K788" i="2"/>
  <c r="N788" i="2" s="1"/>
  <c r="D788" i="1" s="1"/>
  <c r="I1434" i="6"/>
  <c r="L1434" i="6" s="1"/>
  <c r="J1419" i="4"/>
  <c r="M1419" i="4" s="1"/>
  <c r="E1415" i="1" s="1"/>
  <c r="K754" i="2"/>
  <c r="N754" i="2" s="1"/>
  <c r="D754" i="1" s="1"/>
  <c r="K842" i="2"/>
  <c r="N842" i="2" s="1"/>
  <c r="D842" i="1" s="1"/>
  <c r="K858" i="2"/>
  <c r="N858" i="2" s="1"/>
  <c r="D858" i="1" s="1"/>
  <c r="K959" i="2"/>
  <c r="N959" i="2" s="1"/>
  <c r="D958" i="1" s="1"/>
  <c r="M345" i="11"/>
  <c r="P345" i="11" s="1"/>
  <c r="F901" i="1" l="1"/>
  <c r="F871" i="1"/>
  <c r="F983" i="1"/>
  <c r="F980" i="1"/>
  <c r="F1064" i="1"/>
  <c r="F771" i="1"/>
  <c r="F525" i="1"/>
  <c r="F866" i="1"/>
  <c r="F728" i="1"/>
  <c r="F855" i="1"/>
  <c r="F814" i="1"/>
  <c r="F1213" i="1"/>
  <c r="F955" i="1"/>
  <c r="F935" i="1"/>
  <c r="F1034" i="1"/>
  <c r="F1221" i="1"/>
  <c r="L426" i="13"/>
  <c r="L630" i="13"/>
  <c r="L618" i="13"/>
  <c r="I619" i="1" s="1"/>
  <c r="L680" i="13"/>
  <c r="N1426" i="2"/>
  <c r="D1421" i="1" s="1"/>
  <c r="J1492" i="2"/>
  <c r="J882" i="8"/>
  <c r="I882" i="8"/>
  <c r="L882" i="8" s="1"/>
  <c r="J770" i="8"/>
  <c r="I770" i="8"/>
  <c r="L770" i="8" s="1"/>
  <c r="J1131" i="8"/>
  <c r="I1131" i="8"/>
  <c r="J1051" i="8"/>
  <c r="I1051" i="8"/>
  <c r="L1051" i="8" s="1"/>
  <c r="J1035" i="8"/>
  <c r="I1035" i="8"/>
  <c r="L1035" i="8" s="1"/>
  <c r="J1003" i="8"/>
  <c r="I1003" i="8"/>
  <c r="L1003" i="8" s="1"/>
  <c r="J987" i="8"/>
  <c r="I987" i="8"/>
  <c r="L987" i="8" s="1"/>
  <c r="J384" i="13"/>
  <c r="I384" i="13"/>
  <c r="L384" i="13" s="1"/>
  <c r="J376" i="13"/>
  <c r="I376" i="13"/>
  <c r="L376" i="13" s="1"/>
  <c r="J312" i="13"/>
  <c r="I312" i="13"/>
  <c r="L312" i="13" s="1"/>
  <c r="J256" i="13"/>
  <c r="I256" i="13"/>
  <c r="L256" i="13" s="1"/>
  <c r="J232" i="13"/>
  <c r="I232" i="13"/>
  <c r="L232" i="13" s="1"/>
  <c r="J168" i="13"/>
  <c r="I168" i="13"/>
  <c r="L168" i="13" s="1"/>
  <c r="K387" i="2"/>
  <c r="I383" i="6"/>
  <c r="K963" i="2"/>
  <c r="K1330" i="2"/>
  <c r="G1491" i="13"/>
  <c r="H1491" i="13" s="1"/>
  <c r="I1491" i="6"/>
  <c r="K1491" i="3"/>
  <c r="K896" i="2"/>
  <c r="K718" i="2"/>
  <c r="M1491" i="7"/>
  <c r="F444" i="1"/>
  <c r="F1057" i="1"/>
  <c r="F653" i="1"/>
  <c r="F837" i="1"/>
  <c r="F699" i="1"/>
  <c r="F618" i="1"/>
  <c r="F845" i="1"/>
  <c r="F831" i="1"/>
  <c r="F786" i="1"/>
  <c r="F712" i="1"/>
  <c r="F497" i="1"/>
  <c r="F602" i="1"/>
  <c r="F56" i="1"/>
  <c r="F704" i="1"/>
  <c r="F220" i="1"/>
  <c r="F182" i="1"/>
  <c r="F1096" i="1"/>
  <c r="M94" i="11"/>
  <c r="M13" i="11"/>
  <c r="M48" i="11"/>
  <c r="M93" i="11"/>
  <c r="M157" i="11"/>
  <c r="M143" i="11"/>
  <c r="M10" i="11"/>
  <c r="M150" i="11"/>
  <c r="M78" i="11"/>
  <c r="M19" i="11"/>
  <c r="M70" i="11"/>
  <c r="M119" i="11"/>
  <c r="M164" i="11"/>
  <c r="F774" i="1"/>
  <c r="L355" i="6"/>
  <c r="L164" i="6"/>
  <c r="L125" i="6"/>
  <c r="L301" i="6"/>
  <c r="L267" i="6"/>
  <c r="L307" i="6"/>
  <c r="L24" i="6"/>
  <c r="L161" i="6"/>
  <c r="L185" i="6"/>
  <c r="L237" i="6"/>
  <c r="L289" i="6"/>
  <c r="L337" i="6"/>
  <c r="L115" i="6"/>
  <c r="L104" i="6"/>
  <c r="L241" i="6"/>
  <c r="P308" i="16"/>
  <c r="L381" i="6"/>
  <c r="L335" i="6"/>
  <c r="L120" i="6"/>
  <c r="L201" i="6"/>
  <c r="L281" i="6"/>
  <c r="L349" i="6"/>
  <c r="L581" i="13"/>
  <c r="L597" i="13"/>
  <c r="L420" i="13"/>
  <c r="I421" i="1" s="1"/>
  <c r="L460" i="13"/>
  <c r="L700" i="13"/>
  <c r="L599" i="8"/>
  <c r="L711" i="8"/>
  <c r="L627" i="8"/>
  <c r="L391" i="13"/>
  <c r="L455" i="13"/>
  <c r="I456" i="1" s="1"/>
  <c r="L459" i="13"/>
  <c r="L495" i="13"/>
  <c r="L390" i="13"/>
  <c r="L574" i="13"/>
  <c r="L568" i="13"/>
  <c r="I569" i="1" s="1"/>
  <c r="L650" i="13"/>
  <c r="L666" i="13"/>
  <c r="L690" i="13"/>
  <c r="L664" i="13"/>
  <c r="P1336" i="7"/>
  <c r="J1333" i="1" s="1"/>
  <c r="P1352" i="7"/>
  <c r="J1349" i="1" s="1"/>
  <c r="P1364" i="7"/>
  <c r="J1361" i="1" s="1"/>
  <c r="G1424" i="13"/>
  <c r="H1424" i="13" s="1"/>
  <c r="J1424" i="13" s="1"/>
  <c r="J718" i="4"/>
  <c r="G1385" i="13"/>
  <c r="G387" i="13"/>
  <c r="H387" i="13" s="1"/>
  <c r="J387" i="13" s="1"/>
  <c r="I1424" i="13"/>
  <c r="L1424" i="13" s="1"/>
  <c r="L412" i="13"/>
  <c r="L698" i="13"/>
  <c r="I699" i="1" s="1"/>
  <c r="L404" i="13"/>
  <c r="I438" i="1"/>
  <c r="K438" i="1" s="1"/>
  <c r="M438" i="1" s="1"/>
  <c r="N438" i="1" s="1"/>
  <c r="L687" i="13"/>
  <c r="I691" i="1"/>
  <c r="L716" i="13"/>
  <c r="L643" i="13"/>
  <c r="L466" i="13"/>
  <c r="L715" i="13"/>
  <c r="I716" i="1" s="1"/>
  <c r="L624" i="13"/>
  <c r="L668" i="13"/>
  <c r="L475" i="13"/>
  <c r="L392" i="13"/>
  <c r="I393" i="1" s="1"/>
  <c r="L536" i="13"/>
  <c r="I375" i="13"/>
  <c r="L375" i="13" s="1"/>
  <c r="I382" i="13"/>
  <c r="L382" i="13" s="1"/>
  <c r="I214" i="13"/>
  <c r="L214" i="13" s="1"/>
  <c r="I374" i="13"/>
  <c r="L374" i="13" s="1"/>
  <c r="I293" i="13"/>
  <c r="L293" i="13" s="1"/>
  <c r="I1408" i="8"/>
  <c r="L1408" i="8" s="1"/>
  <c r="I1410" i="8"/>
  <c r="L1410" i="8" s="1"/>
  <c r="I1389" i="8"/>
  <c r="L1389" i="8" s="1"/>
  <c r="I1402" i="8"/>
  <c r="L1402" i="8" s="1"/>
  <c r="I1333" i="8"/>
  <c r="L1333" i="8" s="1"/>
  <c r="I1358" i="8"/>
  <c r="L1358" i="8" s="1"/>
  <c r="I1334" i="8"/>
  <c r="L1334" i="8" s="1"/>
  <c r="I1084" i="8"/>
  <c r="L1084" i="8" s="1"/>
  <c r="I1028" i="8"/>
  <c r="L1028" i="8" s="1"/>
  <c r="I1321" i="8"/>
  <c r="L1321" i="8" s="1"/>
  <c r="I1025" i="8"/>
  <c r="L1025" i="8" s="1"/>
  <c r="I1074" i="8"/>
  <c r="I1284" i="8"/>
  <c r="L1284" i="8" s="1"/>
  <c r="I1213" i="8"/>
  <c r="L1213" i="8" s="1"/>
  <c r="I1308" i="8"/>
  <c r="L1308" i="8" s="1"/>
  <c r="I1268" i="8"/>
  <c r="I1148" i="8"/>
  <c r="L1148" i="8" s="1"/>
  <c r="I997" i="8"/>
  <c r="L997" i="8" s="1"/>
  <c r="I1323" i="8"/>
  <c r="L1323" i="8" s="1"/>
  <c r="I1210" i="8"/>
  <c r="L1210" i="8" s="1"/>
  <c r="I1033" i="8"/>
  <c r="L1033" i="8" s="1"/>
  <c r="I1209" i="8"/>
  <c r="L1209" i="8" s="1"/>
  <c r="I1218" i="8"/>
  <c r="L1218" i="8" s="1"/>
  <c r="I1260" i="8"/>
  <c r="L1260" i="8" s="1"/>
  <c r="I1085" i="8"/>
  <c r="L1085" i="8" s="1"/>
  <c r="I944" i="8"/>
  <c r="L944" i="8" s="1"/>
  <c r="I936" i="8"/>
  <c r="L936" i="8" s="1"/>
  <c r="I903" i="8"/>
  <c r="L903" i="8" s="1"/>
  <c r="I935" i="8"/>
  <c r="L935" i="8" s="1"/>
  <c r="I901" i="8"/>
  <c r="L901" i="8" s="1"/>
  <c r="I937" i="8"/>
  <c r="I899" i="8"/>
  <c r="L899" i="8" s="1"/>
  <c r="I811" i="8"/>
  <c r="L811" i="8" s="1"/>
  <c r="I891" i="8"/>
  <c r="L891" i="8" s="1"/>
  <c r="I875" i="8"/>
  <c r="L875" i="8" s="1"/>
  <c r="I785" i="8"/>
  <c r="L785" i="8" s="1"/>
  <c r="I794" i="8"/>
  <c r="L794" i="8" s="1"/>
  <c r="I763" i="8"/>
  <c r="L763" i="8" s="1"/>
  <c r="I787" i="8"/>
  <c r="L787" i="8" s="1"/>
  <c r="I859" i="8"/>
  <c r="L859" i="8" s="1"/>
  <c r="I394" i="1"/>
  <c r="K394" i="1" s="1"/>
  <c r="M394" i="1" s="1"/>
  <c r="N394" i="1" s="1"/>
  <c r="I696" i="1"/>
  <c r="L537" i="8"/>
  <c r="I538" i="1" s="1"/>
  <c r="L408" i="8"/>
  <c r="L642" i="8"/>
  <c r="I643" i="1" s="1"/>
  <c r="L454" i="8"/>
  <c r="L619" i="8"/>
  <c r="I620" i="1" s="1"/>
  <c r="N1424" i="7"/>
  <c r="M1424" i="7"/>
  <c r="M1316" i="7"/>
  <c r="M1044" i="7"/>
  <c r="M1245" i="7"/>
  <c r="M980" i="7"/>
  <c r="P980" i="7" s="1"/>
  <c r="J978" i="1" s="1"/>
  <c r="M1292" i="7"/>
  <c r="M1028" i="7"/>
  <c r="M1261" i="7"/>
  <c r="M1327" i="7"/>
  <c r="P1327" i="7" s="1"/>
  <c r="J1325" i="1" s="1"/>
  <c r="M1052" i="7"/>
  <c r="M996" i="7"/>
  <c r="M1229" i="7"/>
  <c r="I460" i="1"/>
  <c r="I628" i="1"/>
  <c r="L431" i="8"/>
  <c r="I432" i="1" s="1"/>
  <c r="L459" i="8"/>
  <c r="L547" i="8"/>
  <c r="I548" i="1" s="1"/>
  <c r="L396" i="8"/>
  <c r="I397" i="1" s="1"/>
  <c r="K397" i="1" s="1"/>
  <c r="M397" i="1" s="1"/>
  <c r="N397" i="1" s="1"/>
  <c r="L404" i="8"/>
  <c r="I405" i="1" s="1"/>
  <c r="L556" i="8"/>
  <c r="L684" i="8"/>
  <c r="I685" i="1" s="1"/>
  <c r="L402" i="8"/>
  <c r="L410" i="8"/>
  <c r="I411" i="1" s="1"/>
  <c r="L434" i="8"/>
  <c r="L538" i="8"/>
  <c r="I539" i="1" s="1"/>
  <c r="K539" i="1" s="1"/>
  <c r="M539" i="1" s="1"/>
  <c r="N539" i="1" s="1"/>
  <c r="L581" i="8"/>
  <c r="I582" i="1" s="1"/>
  <c r="L589" i="8"/>
  <c r="I590" i="1" s="1"/>
  <c r="L13" i="8"/>
  <c r="L21" i="8"/>
  <c r="L33" i="8"/>
  <c r="L41" i="8"/>
  <c r="L45" i="8"/>
  <c r="L53" i="8"/>
  <c r="L65" i="8"/>
  <c r="L69" i="8"/>
  <c r="L73" i="8"/>
  <c r="L85" i="8"/>
  <c r="L89" i="8"/>
  <c r="L105" i="8"/>
  <c r="L109" i="8"/>
  <c r="L113" i="8"/>
  <c r="L125" i="8"/>
  <c r="L137" i="8"/>
  <c r="L141" i="8"/>
  <c r="L157" i="8"/>
  <c r="L161" i="8"/>
  <c r="L173" i="8"/>
  <c r="L185" i="8"/>
  <c r="L189" i="8"/>
  <c r="L205" i="8"/>
  <c r="L209" i="8"/>
  <c r="L229" i="8"/>
  <c r="L241" i="8"/>
  <c r="L253" i="8"/>
  <c r="L257" i="8"/>
  <c r="L317" i="8"/>
  <c r="L365" i="8"/>
  <c r="L274" i="8"/>
  <c r="L282" i="8"/>
  <c r="L290" i="8"/>
  <c r="L298" i="8"/>
  <c r="L314" i="8"/>
  <c r="L322" i="8"/>
  <c r="L346" i="8"/>
  <c r="L362" i="8"/>
  <c r="L370" i="8"/>
  <c r="L32" i="8"/>
  <c r="L64" i="8"/>
  <c r="L96" i="8"/>
  <c r="L144" i="8"/>
  <c r="L176" i="8"/>
  <c r="L192" i="8"/>
  <c r="L224" i="8"/>
  <c r="L272" i="8"/>
  <c r="L320" i="8"/>
  <c r="L368" i="8"/>
  <c r="L28" i="8"/>
  <c r="L60" i="8"/>
  <c r="L92" i="8"/>
  <c r="L188" i="8"/>
  <c r="L220" i="8"/>
  <c r="L316" i="8"/>
  <c r="L36" i="8"/>
  <c r="L100" i="8"/>
  <c r="L132" i="8"/>
  <c r="L228" i="8"/>
  <c r="L1385" i="7"/>
  <c r="K1330" i="7"/>
  <c r="M387" i="7"/>
  <c r="N1362" i="2"/>
  <c r="D1359" i="1" s="1"/>
  <c r="N1330" i="9"/>
  <c r="N1366" i="2"/>
  <c r="D1363" i="1" s="1"/>
  <c r="N1358" i="2"/>
  <c r="D1355" i="1" s="1"/>
  <c r="N1367" i="2"/>
  <c r="D1364" i="1" s="1"/>
  <c r="N1340" i="2"/>
  <c r="D1337" i="1" s="1"/>
  <c r="N1379" i="2"/>
  <c r="D1376" i="1" s="1"/>
  <c r="N1377" i="2"/>
  <c r="D1374" i="1" s="1"/>
  <c r="N1353" i="2"/>
  <c r="D1350" i="1" s="1"/>
  <c r="N1343" i="2"/>
  <c r="D1340" i="1" s="1"/>
  <c r="I558" i="1"/>
  <c r="I598" i="1"/>
  <c r="I387" i="6"/>
  <c r="I1424" i="6"/>
  <c r="M963" i="10"/>
  <c r="F1041" i="1"/>
  <c r="M1002" i="11"/>
  <c r="F117" i="1"/>
  <c r="P72" i="11"/>
  <c r="F73" i="1" s="1"/>
  <c r="P348" i="16"/>
  <c r="P335" i="16"/>
  <c r="L207" i="11"/>
  <c r="N551" i="11"/>
  <c r="N907" i="11" s="1"/>
  <c r="L907" i="11"/>
  <c r="N389" i="16"/>
  <c r="N718" i="16" s="1"/>
  <c r="L718" i="16"/>
  <c r="M389" i="16"/>
  <c r="J950" i="13"/>
  <c r="I950" i="13"/>
  <c r="J934" i="13"/>
  <c r="I934" i="13"/>
  <c r="J918" i="13"/>
  <c r="I918" i="13"/>
  <c r="J902" i="13"/>
  <c r="I902" i="13"/>
  <c r="J954" i="13"/>
  <c r="I954" i="13"/>
  <c r="J938" i="13"/>
  <c r="I938" i="13"/>
  <c r="J922" i="13"/>
  <c r="I922" i="13"/>
  <c r="J906" i="13"/>
  <c r="I906" i="13"/>
  <c r="J956" i="13"/>
  <c r="I956" i="13"/>
  <c r="J948" i="13"/>
  <c r="I948" i="13"/>
  <c r="J940" i="13"/>
  <c r="I940" i="13"/>
  <c r="J932" i="13"/>
  <c r="I932" i="13"/>
  <c r="J924" i="13"/>
  <c r="I924" i="13"/>
  <c r="J916" i="13"/>
  <c r="I916" i="13"/>
  <c r="J908" i="13"/>
  <c r="I908" i="13"/>
  <c r="J900" i="13"/>
  <c r="I900" i="13"/>
  <c r="L900" i="13" s="1"/>
  <c r="J961" i="13"/>
  <c r="L961" i="13"/>
  <c r="I960" i="1" s="1"/>
  <c r="I961" i="13"/>
  <c r="J957" i="13"/>
  <c r="I957" i="13"/>
  <c r="J953" i="13"/>
  <c r="I953" i="13"/>
  <c r="J949" i="13"/>
  <c r="I949" i="13"/>
  <c r="J945" i="13"/>
  <c r="I945" i="13"/>
  <c r="J941" i="13"/>
  <c r="I941" i="13"/>
  <c r="J937" i="13"/>
  <c r="I937" i="13"/>
  <c r="J933" i="13"/>
  <c r="I933" i="13"/>
  <c r="J929" i="13"/>
  <c r="I929" i="13"/>
  <c r="J925" i="13"/>
  <c r="I925" i="13"/>
  <c r="J921" i="13"/>
  <c r="I921" i="13"/>
  <c r="J917" i="13"/>
  <c r="I917" i="13"/>
  <c r="J913" i="13"/>
  <c r="I913" i="13"/>
  <c r="J909" i="13"/>
  <c r="I909" i="13"/>
  <c r="J905" i="13"/>
  <c r="I905" i="13"/>
  <c r="J901" i="13"/>
  <c r="I901" i="13"/>
  <c r="H718" i="13"/>
  <c r="J389" i="13"/>
  <c r="J718" i="13" s="1"/>
  <c r="I389" i="13"/>
  <c r="L389" i="13" s="1"/>
  <c r="P1354" i="7"/>
  <c r="J1351" i="1" s="1"/>
  <c r="P1362" i="7"/>
  <c r="J1359" i="1" s="1"/>
  <c r="P1370" i="7"/>
  <c r="J1367" i="1" s="1"/>
  <c r="P1333" i="7"/>
  <c r="J1330" i="1" s="1"/>
  <c r="G1385" i="8"/>
  <c r="H1332" i="8"/>
  <c r="J1377" i="8"/>
  <c r="I1377" i="8"/>
  <c r="J1361" i="8"/>
  <c r="I1361" i="8"/>
  <c r="J1345" i="8"/>
  <c r="I1345" i="8"/>
  <c r="H1383" i="8"/>
  <c r="K1383" i="8"/>
  <c r="J1367" i="8"/>
  <c r="I1367" i="8"/>
  <c r="J1351" i="8"/>
  <c r="I1351" i="8"/>
  <c r="J1335" i="8"/>
  <c r="I1335" i="8"/>
  <c r="J1382" i="8"/>
  <c r="I1382" i="8"/>
  <c r="J1378" i="8"/>
  <c r="I1378" i="8"/>
  <c r="J1366" i="8"/>
  <c r="I1366" i="8"/>
  <c r="J1350" i="8"/>
  <c r="I1350" i="8"/>
  <c r="J1346" i="8"/>
  <c r="I1346" i="8"/>
  <c r="L1346" i="8" s="1"/>
  <c r="J1342" i="8"/>
  <c r="I1342" i="8"/>
  <c r="L1342" i="8" s="1"/>
  <c r="J1338" i="8"/>
  <c r="I1338" i="8"/>
  <c r="L1338" i="8" s="1"/>
  <c r="J953" i="8"/>
  <c r="I953" i="8"/>
  <c r="L953" i="8" s="1"/>
  <c r="J945" i="8"/>
  <c r="I945" i="8"/>
  <c r="L945" i="8" s="1"/>
  <c r="J929" i="8"/>
  <c r="I929" i="8"/>
  <c r="L929" i="8" s="1"/>
  <c r="J921" i="8"/>
  <c r="I921" i="8"/>
  <c r="L921" i="8" s="1"/>
  <c r="J913" i="8"/>
  <c r="I913" i="8"/>
  <c r="L913" i="8" s="1"/>
  <c r="J905" i="8"/>
  <c r="I905" i="8"/>
  <c r="L905" i="8" s="1"/>
  <c r="J955" i="8"/>
  <c r="I955" i="8"/>
  <c r="L955" i="8" s="1"/>
  <c r="J947" i="8"/>
  <c r="I947" i="8"/>
  <c r="L947" i="8" s="1"/>
  <c r="J939" i="8"/>
  <c r="I939" i="8"/>
  <c r="L939" i="8" s="1"/>
  <c r="J931" i="8"/>
  <c r="I931" i="8"/>
  <c r="L931" i="8" s="1"/>
  <c r="J907" i="8"/>
  <c r="I907" i="8"/>
  <c r="L907" i="8" s="1"/>
  <c r="J902" i="8"/>
  <c r="I902" i="8"/>
  <c r="L902" i="8" s="1"/>
  <c r="J962" i="8"/>
  <c r="I962" i="8"/>
  <c r="L962" i="8" s="1"/>
  <c r="J958" i="8"/>
  <c r="I958" i="8"/>
  <c r="L958" i="8" s="1"/>
  <c r="J954" i="8"/>
  <c r="I954" i="8"/>
  <c r="L954" i="8" s="1"/>
  <c r="J950" i="8"/>
  <c r="I950" i="8"/>
  <c r="J946" i="8"/>
  <c r="I946" i="8"/>
  <c r="L946" i="8" s="1"/>
  <c r="J942" i="8"/>
  <c r="I942" i="8"/>
  <c r="L942" i="8" s="1"/>
  <c r="J938" i="8"/>
  <c r="I938" i="8"/>
  <c r="L938" i="8" s="1"/>
  <c r="J934" i="8"/>
  <c r="I934" i="8"/>
  <c r="L934" i="8" s="1"/>
  <c r="J926" i="8"/>
  <c r="I926" i="8"/>
  <c r="L926" i="8" s="1"/>
  <c r="J922" i="8"/>
  <c r="I922" i="8"/>
  <c r="L922" i="8" s="1"/>
  <c r="J914" i="8"/>
  <c r="I914" i="8"/>
  <c r="L914" i="8" s="1"/>
  <c r="J910" i="8"/>
  <c r="I910" i="8"/>
  <c r="L910" i="8" s="1"/>
  <c r="G896" i="13"/>
  <c r="H720" i="13"/>
  <c r="J889" i="13"/>
  <c r="I889" i="13"/>
  <c r="L889" i="13" s="1"/>
  <c r="J881" i="13"/>
  <c r="I881" i="13"/>
  <c r="J873" i="13"/>
  <c r="L873" i="13"/>
  <c r="I873" i="13"/>
  <c r="J865" i="13"/>
  <c r="I865" i="13"/>
  <c r="J857" i="13"/>
  <c r="L857" i="13" s="1"/>
  <c r="I857" i="13"/>
  <c r="J849" i="13"/>
  <c r="I849" i="13"/>
  <c r="J841" i="13"/>
  <c r="I841" i="13"/>
  <c r="J833" i="13"/>
  <c r="I833" i="13"/>
  <c r="J825" i="13"/>
  <c r="I825" i="13"/>
  <c r="J817" i="13"/>
  <c r="I817" i="13"/>
  <c r="J809" i="13"/>
  <c r="I809" i="13"/>
  <c r="J801" i="13"/>
  <c r="I801" i="13"/>
  <c r="J793" i="13"/>
  <c r="I793" i="13"/>
  <c r="J785" i="13"/>
  <c r="I785" i="13"/>
  <c r="J777" i="13"/>
  <c r="I777" i="13"/>
  <c r="J769" i="13"/>
  <c r="I769" i="13"/>
  <c r="J761" i="13"/>
  <c r="I761" i="13"/>
  <c r="J747" i="13"/>
  <c r="I747" i="13"/>
  <c r="J731" i="13"/>
  <c r="I731" i="13"/>
  <c r="J895" i="13"/>
  <c r="L895" i="13" s="1"/>
  <c r="J887" i="13"/>
  <c r="L887" i="13" s="1"/>
  <c r="I887" i="1" s="1"/>
  <c r="J879" i="13"/>
  <c r="L879" i="13" s="1"/>
  <c r="I879" i="1" s="1"/>
  <c r="J871" i="13"/>
  <c r="L871" i="13" s="1"/>
  <c r="J863" i="13"/>
  <c r="I863" i="13"/>
  <c r="J855" i="13"/>
  <c r="I855" i="13"/>
  <c r="J847" i="13"/>
  <c r="I847" i="13"/>
  <c r="J839" i="13"/>
  <c r="I839" i="13"/>
  <c r="J831" i="13"/>
  <c r="I831" i="13"/>
  <c r="J823" i="13"/>
  <c r="I823" i="13"/>
  <c r="J815" i="13"/>
  <c r="I815" i="13"/>
  <c r="J807" i="13"/>
  <c r="L807" i="13" s="1"/>
  <c r="J799" i="13"/>
  <c r="I799" i="13"/>
  <c r="J791" i="13"/>
  <c r="I791" i="13"/>
  <c r="J783" i="13"/>
  <c r="I783" i="13"/>
  <c r="J775" i="13"/>
  <c r="I775" i="13"/>
  <c r="J767" i="13"/>
  <c r="I767" i="13"/>
  <c r="J759" i="13"/>
  <c r="I759" i="13"/>
  <c r="J743" i="13"/>
  <c r="I743" i="13"/>
  <c r="J727" i="13"/>
  <c r="I727" i="13"/>
  <c r="J892" i="13"/>
  <c r="I892" i="13"/>
  <c r="J888" i="13"/>
  <c r="I888" i="13"/>
  <c r="J884" i="13"/>
  <c r="L884" i="13" s="1"/>
  <c r="J880" i="13"/>
  <c r="I880" i="13"/>
  <c r="J876" i="13"/>
  <c r="I876" i="13"/>
  <c r="J872" i="13"/>
  <c r="I872" i="13"/>
  <c r="J868" i="13"/>
  <c r="I868" i="13"/>
  <c r="J864" i="13"/>
  <c r="L864" i="13" s="1"/>
  <c r="J860" i="13"/>
  <c r="I860" i="13"/>
  <c r="J856" i="13"/>
  <c r="I856" i="13"/>
  <c r="J852" i="13"/>
  <c r="I852" i="13"/>
  <c r="J848" i="13"/>
  <c r="I848" i="13"/>
  <c r="J844" i="13"/>
  <c r="I844" i="13"/>
  <c r="J840" i="13"/>
  <c r="I840" i="13"/>
  <c r="J836" i="13"/>
  <c r="I836" i="13"/>
  <c r="L836" i="13" s="1"/>
  <c r="J832" i="13"/>
  <c r="I832" i="13"/>
  <c r="J828" i="13"/>
  <c r="I828" i="13"/>
  <c r="J824" i="13"/>
  <c r="I824" i="13"/>
  <c r="J820" i="13"/>
  <c r="I820" i="13"/>
  <c r="J816" i="13"/>
  <c r="I816" i="13"/>
  <c r="J812" i="13"/>
  <c r="I812" i="13"/>
  <c r="J808" i="13"/>
  <c r="I808" i="13"/>
  <c r="J804" i="13"/>
  <c r="I804" i="13"/>
  <c r="L804" i="13" s="1"/>
  <c r="J800" i="13"/>
  <c r="I800" i="13"/>
  <c r="L800" i="13" s="1"/>
  <c r="J796" i="13"/>
  <c r="I796" i="13"/>
  <c r="J792" i="13"/>
  <c r="I792" i="13"/>
  <c r="L792" i="13" s="1"/>
  <c r="J788" i="13"/>
  <c r="I788" i="13"/>
  <c r="L788" i="13" s="1"/>
  <c r="J784" i="13"/>
  <c r="I784" i="13"/>
  <c r="J780" i="13"/>
  <c r="I780" i="13"/>
  <c r="L780" i="13" s="1"/>
  <c r="I780" i="1" s="1"/>
  <c r="J776" i="13"/>
  <c r="I776" i="13"/>
  <c r="J772" i="13"/>
  <c r="L772" i="13"/>
  <c r="I772" i="13"/>
  <c r="J768" i="13"/>
  <c r="I768" i="13"/>
  <c r="J764" i="13"/>
  <c r="L764" i="13" s="1"/>
  <c r="I764" i="1" s="1"/>
  <c r="I764" i="13"/>
  <c r="J760" i="13"/>
  <c r="I760" i="13"/>
  <c r="J753" i="13"/>
  <c r="I753" i="13"/>
  <c r="J745" i="13"/>
  <c r="I745" i="13"/>
  <c r="J737" i="13"/>
  <c r="I737" i="13"/>
  <c r="J729" i="13"/>
  <c r="I729" i="13"/>
  <c r="J721" i="13"/>
  <c r="I721" i="13"/>
  <c r="J756" i="13"/>
  <c r="I756" i="13"/>
  <c r="J752" i="13"/>
  <c r="I752" i="13"/>
  <c r="J748" i="13"/>
  <c r="I748" i="13"/>
  <c r="J744" i="13"/>
  <c r="I744" i="13"/>
  <c r="J740" i="13"/>
  <c r="I740" i="13"/>
  <c r="J736" i="13"/>
  <c r="I736" i="13"/>
  <c r="J732" i="13"/>
  <c r="I732" i="13"/>
  <c r="J728" i="13"/>
  <c r="I728" i="13"/>
  <c r="J724" i="13"/>
  <c r="I724" i="13"/>
  <c r="L19" i="8"/>
  <c r="L23" i="8"/>
  <c r="L31" i="8"/>
  <c r="L43" i="8"/>
  <c r="L51" i="8"/>
  <c r="L55" i="8"/>
  <c r="L63" i="8"/>
  <c r="L107" i="8"/>
  <c r="L115" i="8"/>
  <c r="L119" i="8"/>
  <c r="L127" i="8"/>
  <c r="L147" i="8"/>
  <c r="L151" i="8"/>
  <c r="L171" i="8"/>
  <c r="L179" i="8"/>
  <c r="L183" i="8"/>
  <c r="L191" i="8"/>
  <c r="L211" i="8"/>
  <c r="L215" i="8"/>
  <c r="L223" i="8"/>
  <c r="L235" i="8"/>
  <c r="L239" i="8"/>
  <c r="L251" i="8"/>
  <c r="L255" i="8"/>
  <c r="L267" i="8"/>
  <c r="L283" i="8"/>
  <c r="L287" i="8"/>
  <c r="L303" i="8"/>
  <c r="J6" i="8"/>
  <c r="J387" i="8" s="1"/>
  <c r="I6" i="8"/>
  <c r="L278" i="8"/>
  <c r="L310" i="8"/>
  <c r="L318" i="8"/>
  <c r="L366" i="8"/>
  <c r="L24" i="8"/>
  <c r="L40" i="8"/>
  <c r="L56" i="8"/>
  <c r="L88" i="8"/>
  <c r="L104" i="8"/>
  <c r="L136" i="8"/>
  <c r="L184" i="8"/>
  <c r="L216" i="8"/>
  <c r="L232" i="8"/>
  <c r="L280" i="8"/>
  <c r="L328" i="8"/>
  <c r="L140" i="8"/>
  <c r="L236" i="8"/>
  <c r="L364" i="8"/>
  <c r="L148" i="8"/>
  <c r="L180" i="8"/>
  <c r="L276" i="8"/>
  <c r="L308" i="8"/>
  <c r="N1315" i="7"/>
  <c r="M1315" i="7"/>
  <c r="N1307" i="7"/>
  <c r="M1307" i="7"/>
  <c r="N1299" i="7"/>
  <c r="M1299" i="7"/>
  <c r="N1267" i="7"/>
  <c r="M1267" i="7"/>
  <c r="N1259" i="7"/>
  <c r="M1259" i="7"/>
  <c r="N1251" i="7"/>
  <c r="M1251" i="7"/>
  <c r="N1243" i="7"/>
  <c r="M1243" i="7"/>
  <c r="N1235" i="7"/>
  <c r="M1235" i="7"/>
  <c r="N1227" i="7"/>
  <c r="M1227" i="7"/>
  <c r="N1219" i="7"/>
  <c r="M1219" i="7"/>
  <c r="N1211" i="7"/>
  <c r="M1211" i="7"/>
  <c r="N1203" i="7"/>
  <c r="M1203" i="7"/>
  <c r="N1195" i="7"/>
  <c r="M1195" i="7"/>
  <c r="N1187" i="7"/>
  <c r="M1187" i="7"/>
  <c r="N1179" i="7"/>
  <c r="M1179" i="7"/>
  <c r="N1163" i="7"/>
  <c r="M1163" i="7"/>
  <c r="N1155" i="7"/>
  <c r="M1155" i="7"/>
  <c r="N1147" i="7"/>
  <c r="M1147" i="7"/>
  <c r="N1139" i="7"/>
  <c r="M1139" i="7"/>
  <c r="N1131" i="7"/>
  <c r="M1131" i="7"/>
  <c r="N1123" i="7"/>
  <c r="M1123" i="7"/>
  <c r="N1115" i="7"/>
  <c r="M1115" i="7"/>
  <c r="N1107" i="7"/>
  <c r="M1107" i="7"/>
  <c r="N1099" i="7"/>
  <c r="M1099" i="7"/>
  <c r="N1091" i="7"/>
  <c r="M1091" i="7"/>
  <c r="N1083" i="7"/>
  <c r="M1083" i="7"/>
  <c r="N1075" i="7"/>
  <c r="M1075" i="7"/>
  <c r="N1067" i="7"/>
  <c r="M1067" i="7"/>
  <c r="N1059" i="7"/>
  <c r="M1059" i="7"/>
  <c r="N1051" i="7"/>
  <c r="M1051" i="7"/>
  <c r="N1043" i="7"/>
  <c r="M1043" i="7"/>
  <c r="N1035" i="7"/>
  <c r="M1035" i="7"/>
  <c r="N1027" i="7"/>
  <c r="M1027" i="7"/>
  <c r="N1019" i="7"/>
  <c r="M1019" i="7"/>
  <c r="N1011" i="7"/>
  <c r="M1011" i="7"/>
  <c r="N1003" i="7"/>
  <c r="M1003" i="7"/>
  <c r="N995" i="7"/>
  <c r="M995" i="7"/>
  <c r="N987" i="7"/>
  <c r="M987" i="7"/>
  <c r="N971" i="7"/>
  <c r="M971" i="7"/>
  <c r="N1329" i="7"/>
  <c r="M1329" i="7"/>
  <c r="N1321" i="7"/>
  <c r="M1321" i="7"/>
  <c r="N1313" i="7"/>
  <c r="M1313" i="7"/>
  <c r="N1305" i="7"/>
  <c r="M1305" i="7"/>
  <c r="N1289" i="7"/>
  <c r="M1289" i="7"/>
  <c r="N1281" i="7"/>
  <c r="M1281" i="7"/>
  <c r="N1265" i="7"/>
  <c r="M1265" i="7"/>
  <c r="N1257" i="7"/>
  <c r="M1257" i="7"/>
  <c r="N1249" i="7"/>
  <c r="M1249" i="7"/>
  <c r="N1241" i="7"/>
  <c r="M1241" i="7"/>
  <c r="N1233" i="7"/>
  <c r="M1233" i="7"/>
  <c r="N1217" i="7"/>
  <c r="M1217" i="7"/>
  <c r="N1209" i="7"/>
  <c r="M1209" i="7"/>
  <c r="N1185" i="7"/>
  <c r="M1185" i="7"/>
  <c r="N1177" i="7"/>
  <c r="M1177" i="7"/>
  <c r="N1161" i="7"/>
  <c r="M1161" i="7"/>
  <c r="N1145" i="7"/>
  <c r="M1145" i="7"/>
  <c r="N1137" i="7"/>
  <c r="M1137" i="7"/>
  <c r="N1129" i="7"/>
  <c r="M1129" i="7"/>
  <c r="N1121" i="7"/>
  <c r="M1121" i="7"/>
  <c r="N1113" i="7"/>
  <c r="M1113" i="7"/>
  <c r="N1105" i="7"/>
  <c r="M1105" i="7"/>
  <c r="N1097" i="7"/>
  <c r="M1097" i="7"/>
  <c r="N1081" i="7"/>
  <c r="M1081" i="7"/>
  <c r="N1065" i="7"/>
  <c r="M1065" i="7"/>
  <c r="N1057" i="7"/>
  <c r="M1057" i="7"/>
  <c r="N1049" i="7"/>
  <c r="M1049" i="7"/>
  <c r="N1041" i="7"/>
  <c r="M1041" i="7"/>
  <c r="N1033" i="7"/>
  <c r="M1033" i="7"/>
  <c r="N1009" i="7"/>
  <c r="M1009" i="7"/>
  <c r="N1001" i="7"/>
  <c r="M1001" i="7"/>
  <c r="N993" i="7"/>
  <c r="M993" i="7"/>
  <c r="N985" i="7"/>
  <c r="M985" i="7"/>
  <c r="N969" i="7"/>
  <c r="M969" i="7"/>
  <c r="N1324" i="7"/>
  <c r="M1324" i="7"/>
  <c r="N1312" i="7"/>
  <c r="M1312" i="7"/>
  <c r="N1304" i="7"/>
  <c r="M1304" i="7"/>
  <c r="N1300" i="7"/>
  <c r="M1300" i="7"/>
  <c r="N1296" i="7"/>
  <c r="M1296" i="7"/>
  <c r="P1296" i="7" s="1"/>
  <c r="J1294" i="1" s="1"/>
  <c r="N1288" i="7"/>
  <c r="M1288" i="7"/>
  <c r="P1288" i="7" s="1"/>
  <c r="J1286" i="1" s="1"/>
  <c r="N1284" i="7"/>
  <c r="M1284" i="7"/>
  <c r="P1284" i="7" s="1"/>
  <c r="J1282" i="1" s="1"/>
  <c r="N1280" i="7"/>
  <c r="M1280" i="7"/>
  <c r="P1280" i="7" s="1"/>
  <c r="J1278" i="1" s="1"/>
  <c r="N1276" i="7"/>
  <c r="M1276" i="7"/>
  <c r="P1276" i="7" s="1"/>
  <c r="J1274" i="1" s="1"/>
  <c r="N1272" i="7"/>
  <c r="M1272" i="7"/>
  <c r="P1272" i="7" s="1"/>
  <c r="J1270" i="1" s="1"/>
  <c r="N1268" i="7"/>
  <c r="M1268" i="7"/>
  <c r="P1268" i="7" s="1"/>
  <c r="J1266" i="1" s="1"/>
  <c r="N1260" i="7"/>
  <c r="M1260" i="7"/>
  <c r="P1260" i="7" s="1"/>
  <c r="J1258" i="1" s="1"/>
  <c r="N1256" i="7"/>
  <c r="M1256" i="7"/>
  <c r="P1256" i="7" s="1"/>
  <c r="J1254" i="1" s="1"/>
  <c r="N1252" i="7"/>
  <c r="M1252" i="7"/>
  <c r="P1252" i="7" s="1"/>
  <c r="J1250" i="1" s="1"/>
  <c r="N1248" i="7"/>
  <c r="M1248" i="7"/>
  <c r="P1248" i="7" s="1"/>
  <c r="J1246" i="1" s="1"/>
  <c r="N1244" i="7"/>
  <c r="M1244" i="7"/>
  <c r="P1244" i="7" s="1"/>
  <c r="J1242" i="1" s="1"/>
  <c r="N1240" i="7"/>
  <c r="M1240" i="7"/>
  <c r="P1240" i="7" s="1"/>
  <c r="J1238" i="1" s="1"/>
  <c r="N1236" i="7"/>
  <c r="M1236" i="7"/>
  <c r="P1236" i="7" s="1"/>
  <c r="J1234" i="1" s="1"/>
  <c r="N1232" i="7"/>
  <c r="M1232" i="7"/>
  <c r="P1232" i="7" s="1"/>
  <c r="J1230" i="1" s="1"/>
  <c r="N1228" i="7"/>
  <c r="M1228" i="7"/>
  <c r="P1228" i="7" s="1"/>
  <c r="J1226" i="1" s="1"/>
  <c r="N1224" i="7"/>
  <c r="M1224" i="7"/>
  <c r="P1224" i="7" s="1"/>
  <c r="J1222" i="1" s="1"/>
  <c r="N1220" i="7"/>
  <c r="M1220" i="7"/>
  <c r="P1220" i="7" s="1"/>
  <c r="J1218" i="1" s="1"/>
  <c r="N1212" i="7"/>
  <c r="M1212" i="7"/>
  <c r="P1212" i="7" s="1"/>
  <c r="J1210" i="1" s="1"/>
  <c r="N1208" i="7"/>
  <c r="M1208" i="7"/>
  <c r="P1208" i="7" s="1"/>
  <c r="J1206" i="1" s="1"/>
  <c r="N1204" i="7"/>
  <c r="M1204" i="7"/>
  <c r="P1204" i="7" s="1"/>
  <c r="J1202" i="1" s="1"/>
  <c r="N1200" i="7"/>
  <c r="M1200" i="7"/>
  <c r="P1200" i="7" s="1"/>
  <c r="J1198" i="1" s="1"/>
  <c r="N1196" i="7"/>
  <c r="M1196" i="7"/>
  <c r="P1196" i="7" s="1"/>
  <c r="J1194" i="1" s="1"/>
  <c r="N1192" i="7"/>
  <c r="M1192" i="7"/>
  <c r="P1192" i="7" s="1"/>
  <c r="J1190" i="1" s="1"/>
  <c r="N1188" i="7"/>
  <c r="M1188" i="7"/>
  <c r="P1188" i="7" s="1"/>
  <c r="J1186" i="1" s="1"/>
  <c r="N1184" i="7"/>
  <c r="M1184" i="7"/>
  <c r="P1184" i="7" s="1"/>
  <c r="J1182" i="1" s="1"/>
  <c r="N1180" i="7"/>
  <c r="M1180" i="7"/>
  <c r="P1180" i="7" s="1"/>
  <c r="J1178" i="1" s="1"/>
  <c r="N1176" i="7"/>
  <c r="M1176" i="7"/>
  <c r="P1176" i="7" s="1"/>
  <c r="J1174" i="1" s="1"/>
  <c r="N1172" i="7"/>
  <c r="M1172" i="7"/>
  <c r="P1172" i="7" s="1"/>
  <c r="J1170" i="1" s="1"/>
  <c r="N1168" i="7"/>
  <c r="M1168" i="7"/>
  <c r="P1168" i="7" s="1"/>
  <c r="J1166" i="1" s="1"/>
  <c r="N1164" i="7"/>
  <c r="M1164" i="7"/>
  <c r="P1164" i="7" s="1"/>
  <c r="J1162" i="1" s="1"/>
  <c r="N1156" i="7"/>
  <c r="M1156" i="7"/>
  <c r="P1156" i="7" s="1"/>
  <c r="J1154" i="1" s="1"/>
  <c r="N1152" i="7"/>
  <c r="M1152" i="7"/>
  <c r="P1152" i="7" s="1"/>
  <c r="J1150" i="1" s="1"/>
  <c r="N1148" i="7"/>
  <c r="M1148" i="7"/>
  <c r="P1148" i="7" s="1"/>
  <c r="J1146" i="1" s="1"/>
  <c r="N1144" i="7"/>
  <c r="M1144" i="7"/>
  <c r="P1144" i="7" s="1"/>
  <c r="J1142" i="1" s="1"/>
  <c r="N1140" i="7"/>
  <c r="M1140" i="7"/>
  <c r="P1140" i="7" s="1"/>
  <c r="J1138" i="1" s="1"/>
  <c r="N1136" i="7"/>
  <c r="M1136" i="7"/>
  <c r="P1136" i="7" s="1"/>
  <c r="J1134" i="1" s="1"/>
  <c r="N1132" i="7"/>
  <c r="M1132" i="7"/>
  <c r="P1132" i="7" s="1"/>
  <c r="J1130" i="1" s="1"/>
  <c r="N1128" i="7"/>
  <c r="M1128" i="7"/>
  <c r="P1128" i="7" s="1"/>
  <c r="J1126" i="1" s="1"/>
  <c r="N1124" i="7"/>
  <c r="M1124" i="7"/>
  <c r="P1124" i="7" s="1"/>
  <c r="J1122" i="1" s="1"/>
  <c r="N1120" i="7"/>
  <c r="M1120" i="7"/>
  <c r="P1120" i="7" s="1"/>
  <c r="J1118" i="1" s="1"/>
  <c r="N1116" i="7"/>
  <c r="M1116" i="7"/>
  <c r="P1116" i="7" s="1"/>
  <c r="J1114" i="1" s="1"/>
  <c r="N1112" i="7"/>
  <c r="M1112" i="7"/>
  <c r="P1112" i="7" s="1"/>
  <c r="J1110" i="1" s="1"/>
  <c r="N1108" i="7"/>
  <c r="M1108" i="7"/>
  <c r="P1108" i="7" s="1"/>
  <c r="J1106" i="1" s="1"/>
  <c r="N1104" i="7"/>
  <c r="M1104" i="7"/>
  <c r="P1104" i="7" s="1"/>
  <c r="J1102" i="1" s="1"/>
  <c r="N1100" i="7"/>
  <c r="M1100" i="7"/>
  <c r="P1100" i="7" s="1"/>
  <c r="J1098" i="1" s="1"/>
  <c r="N1096" i="7"/>
  <c r="M1096" i="7"/>
  <c r="P1096" i="7" s="1"/>
  <c r="J1094" i="1" s="1"/>
  <c r="N1092" i="7"/>
  <c r="M1092" i="7"/>
  <c r="P1092" i="7" s="1"/>
  <c r="J1090" i="1" s="1"/>
  <c r="N1088" i="7"/>
  <c r="M1088" i="7"/>
  <c r="P1088" i="7" s="1"/>
  <c r="J1086" i="1" s="1"/>
  <c r="N1084" i="7"/>
  <c r="M1084" i="7"/>
  <c r="P1084" i="7" s="1"/>
  <c r="J1082" i="1" s="1"/>
  <c r="N1080" i="7"/>
  <c r="M1080" i="7"/>
  <c r="P1080" i="7" s="1"/>
  <c r="J1078" i="1" s="1"/>
  <c r="N1076" i="7"/>
  <c r="M1076" i="7"/>
  <c r="P1076" i="7" s="1"/>
  <c r="J1074" i="1" s="1"/>
  <c r="N1072" i="7"/>
  <c r="M1072" i="7"/>
  <c r="P1072" i="7" s="1"/>
  <c r="J1070" i="1" s="1"/>
  <c r="N1068" i="7"/>
  <c r="M1068" i="7"/>
  <c r="P1068" i="7" s="1"/>
  <c r="J1066" i="1" s="1"/>
  <c r="N1064" i="7"/>
  <c r="M1064" i="7"/>
  <c r="P1064" i="7" s="1"/>
  <c r="J1062" i="1" s="1"/>
  <c r="N1060" i="7"/>
  <c r="M1060" i="7"/>
  <c r="P1060" i="7" s="1"/>
  <c r="J1058" i="1" s="1"/>
  <c r="N1056" i="7"/>
  <c r="M1056" i="7"/>
  <c r="P1056" i="7" s="1"/>
  <c r="J1054" i="1" s="1"/>
  <c r="N1048" i="7"/>
  <c r="M1048" i="7"/>
  <c r="P1048" i="7" s="1"/>
  <c r="J1046" i="1" s="1"/>
  <c r="N1036" i="7"/>
  <c r="M1036" i="7"/>
  <c r="P1036" i="7" s="1"/>
  <c r="J1034" i="1" s="1"/>
  <c r="N1032" i="7"/>
  <c r="M1032" i="7"/>
  <c r="P1032" i="7" s="1"/>
  <c r="J1030" i="1" s="1"/>
  <c r="N1024" i="7"/>
  <c r="M1024" i="7"/>
  <c r="P1024" i="7" s="1"/>
  <c r="J1022" i="1" s="1"/>
  <c r="N1020" i="7"/>
  <c r="M1020" i="7"/>
  <c r="P1020" i="7" s="1"/>
  <c r="J1018" i="1" s="1"/>
  <c r="N1012" i="7"/>
  <c r="M1012" i="7"/>
  <c r="P1012" i="7" s="1"/>
  <c r="J1010" i="1" s="1"/>
  <c r="N1008" i="7"/>
  <c r="M1008" i="7"/>
  <c r="P1008" i="7" s="1"/>
  <c r="J1006" i="1" s="1"/>
  <c r="N1004" i="7"/>
  <c r="M1004" i="7"/>
  <c r="P1004" i="7" s="1"/>
  <c r="J1002" i="1" s="1"/>
  <c r="N1000" i="7"/>
  <c r="M1000" i="7"/>
  <c r="P1000" i="7" s="1"/>
  <c r="J998" i="1" s="1"/>
  <c r="N992" i="7"/>
  <c r="M992" i="7"/>
  <c r="P992" i="7" s="1"/>
  <c r="J990" i="1" s="1"/>
  <c r="N988" i="7"/>
  <c r="M988" i="7"/>
  <c r="P988" i="7" s="1"/>
  <c r="J986" i="1" s="1"/>
  <c r="N984" i="7"/>
  <c r="M984" i="7"/>
  <c r="P984" i="7" s="1"/>
  <c r="J982" i="1" s="1"/>
  <c r="N976" i="7"/>
  <c r="M976" i="7"/>
  <c r="P976" i="7" s="1"/>
  <c r="J974" i="1" s="1"/>
  <c r="N972" i="7"/>
  <c r="M972" i="7"/>
  <c r="P972" i="7" s="1"/>
  <c r="J970" i="1" s="1"/>
  <c r="N968" i="7"/>
  <c r="M968" i="7"/>
  <c r="P968" i="7" s="1"/>
  <c r="J966" i="1" s="1"/>
  <c r="L387" i="10"/>
  <c r="H387" i="6"/>
  <c r="J1369" i="13"/>
  <c r="I1369" i="13"/>
  <c r="L1369" i="13" s="1"/>
  <c r="I1366" i="1" s="1"/>
  <c r="J1337" i="13"/>
  <c r="I1337" i="13"/>
  <c r="J1361" i="13"/>
  <c r="I1361" i="13"/>
  <c r="L1361" i="13" s="1"/>
  <c r="J1381" i="13"/>
  <c r="L1381" i="13" s="1"/>
  <c r="J1365" i="13"/>
  <c r="L1365" i="13" s="1"/>
  <c r="J1349" i="13"/>
  <c r="I1349" i="13"/>
  <c r="L1349" i="13" s="1"/>
  <c r="J1333" i="13"/>
  <c r="I1333" i="13"/>
  <c r="L1333" i="13" s="1"/>
  <c r="I1330" i="1" s="1"/>
  <c r="J1379" i="13"/>
  <c r="I1379" i="13"/>
  <c r="J1371" i="13"/>
  <c r="I1371" i="13"/>
  <c r="L1371" i="13" s="1"/>
  <c r="I1368" i="1" s="1"/>
  <c r="J1363" i="13"/>
  <c r="L1363" i="13" s="1"/>
  <c r="J1355" i="13"/>
  <c r="I1355" i="13"/>
  <c r="J1347" i="13"/>
  <c r="L1347" i="13" s="1"/>
  <c r="I1347" i="13"/>
  <c r="J1339" i="13"/>
  <c r="I1339" i="13"/>
  <c r="H1384" i="13"/>
  <c r="K1384" i="13"/>
  <c r="J1380" i="13"/>
  <c r="I1380" i="13"/>
  <c r="J1376" i="13"/>
  <c r="I1376" i="13"/>
  <c r="J1372" i="13"/>
  <c r="I1372" i="13"/>
  <c r="J1368" i="13"/>
  <c r="I1368" i="13"/>
  <c r="J1364" i="13"/>
  <c r="I1364" i="13"/>
  <c r="J1360" i="13"/>
  <c r="I1360" i="13"/>
  <c r="J1356" i="13"/>
  <c r="I1356" i="13"/>
  <c r="J1352" i="13"/>
  <c r="I1352" i="13"/>
  <c r="J1348" i="13"/>
  <c r="I1348" i="13"/>
  <c r="J1344" i="13"/>
  <c r="I1344" i="13"/>
  <c r="J1340" i="13"/>
  <c r="I1340" i="13"/>
  <c r="J1336" i="13"/>
  <c r="L1336" i="13" s="1"/>
  <c r="H1385" i="13"/>
  <c r="K1385" i="13"/>
  <c r="J1411" i="13"/>
  <c r="I1411" i="13"/>
  <c r="J1403" i="13"/>
  <c r="I1403" i="13"/>
  <c r="J1395" i="13"/>
  <c r="I1395" i="13"/>
  <c r="J1413" i="13"/>
  <c r="I1413" i="13"/>
  <c r="J1397" i="13"/>
  <c r="I1397" i="13"/>
  <c r="J1389" i="13"/>
  <c r="I1389" i="13"/>
  <c r="I1420" i="13"/>
  <c r="J1420" i="13"/>
  <c r="J1416" i="13"/>
  <c r="I1416" i="13"/>
  <c r="I1412" i="13"/>
  <c r="J1412" i="13"/>
  <c r="J1404" i="13"/>
  <c r="I1404" i="13"/>
  <c r="J1400" i="13"/>
  <c r="I1400" i="13"/>
  <c r="J1396" i="13"/>
  <c r="I1396" i="13"/>
  <c r="J1392" i="13"/>
  <c r="I1392" i="13"/>
  <c r="J1388" i="13"/>
  <c r="I1388" i="13"/>
  <c r="N963" i="9"/>
  <c r="N387" i="9"/>
  <c r="J387" i="4"/>
  <c r="J890" i="8"/>
  <c r="I890" i="8"/>
  <c r="J874" i="8"/>
  <c r="I874" i="8"/>
  <c r="J866" i="8"/>
  <c r="I866" i="8"/>
  <c r="J858" i="8"/>
  <c r="I858" i="8"/>
  <c r="J850" i="8"/>
  <c r="I850" i="8"/>
  <c r="J842" i="8"/>
  <c r="I842" i="8"/>
  <c r="J834" i="8"/>
  <c r="I834" i="8"/>
  <c r="J826" i="8"/>
  <c r="I826" i="8"/>
  <c r="J818" i="8"/>
  <c r="I818" i="8"/>
  <c r="J810" i="8"/>
  <c r="I810" i="8"/>
  <c r="J802" i="8"/>
  <c r="I802" i="8"/>
  <c r="J786" i="8"/>
  <c r="I786" i="8"/>
  <c r="J778" i="8"/>
  <c r="I778" i="8"/>
  <c r="J762" i="8"/>
  <c r="I762" i="8"/>
  <c r="J754" i="8"/>
  <c r="I754" i="8"/>
  <c r="J746" i="8"/>
  <c r="I746" i="8"/>
  <c r="J738" i="8"/>
  <c r="I738" i="8"/>
  <c r="J730" i="8"/>
  <c r="I730" i="8"/>
  <c r="J722" i="8"/>
  <c r="I722" i="8"/>
  <c r="J892" i="8"/>
  <c r="I892" i="8"/>
  <c r="J884" i="8"/>
  <c r="I884" i="8"/>
  <c r="J876" i="8"/>
  <c r="I876" i="8"/>
  <c r="J860" i="8"/>
  <c r="I860" i="8"/>
  <c r="J852" i="8"/>
  <c r="I852" i="8"/>
  <c r="J844" i="8"/>
  <c r="I844" i="8"/>
  <c r="J828" i="8"/>
  <c r="I828" i="8"/>
  <c r="J820" i="8"/>
  <c r="I820" i="8"/>
  <c r="J812" i="8"/>
  <c r="I812" i="8"/>
  <c r="J804" i="8"/>
  <c r="I804" i="8"/>
  <c r="J796" i="8"/>
  <c r="I796" i="8"/>
  <c r="J788" i="8"/>
  <c r="I788" i="8"/>
  <c r="J772" i="8"/>
  <c r="I772" i="8"/>
  <c r="J756" i="8"/>
  <c r="I756" i="8"/>
  <c r="J748" i="8"/>
  <c r="I748" i="8"/>
  <c r="J740" i="8"/>
  <c r="I740" i="8"/>
  <c r="J732" i="8"/>
  <c r="I732" i="8"/>
  <c r="J724" i="8"/>
  <c r="I724" i="8"/>
  <c r="J893" i="8"/>
  <c r="I893" i="8"/>
  <c r="J889" i="8"/>
  <c r="I889" i="8"/>
  <c r="J873" i="8"/>
  <c r="I873" i="8"/>
  <c r="J861" i="8"/>
  <c r="I861" i="8"/>
  <c r="J857" i="8"/>
  <c r="I857" i="8"/>
  <c r="J853" i="8"/>
  <c r="I853" i="8"/>
  <c r="J849" i="8"/>
  <c r="I849" i="8"/>
  <c r="J845" i="8"/>
  <c r="I845" i="8"/>
  <c r="J837" i="8"/>
  <c r="I837" i="8"/>
  <c r="J833" i="8"/>
  <c r="I833" i="8"/>
  <c r="J829" i="8"/>
  <c r="I829" i="8"/>
  <c r="J825" i="8"/>
  <c r="I825" i="8"/>
  <c r="J821" i="8"/>
  <c r="I821" i="8"/>
  <c r="J817" i="8"/>
  <c r="I817" i="8"/>
  <c r="J809" i="8"/>
  <c r="I809" i="8"/>
  <c r="J805" i="8"/>
  <c r="I805" i="8"/>
  <c r="J801" i="8"/>
  <c r="I801" i="8"/>
  <c r="J797" i="8"/>
  <c r="I797" i="8"/>
  <c r="J793" i="8"/>
  <c r="I793" i="8"/>
  <c r="J789" i="8"/>
  <c r="I789" i="8"/>
  <c r="J777" i="8"/>
  <c r="I777" i="8"/>
  <c r="J773" i="8"/>
  <c r="I773" i="8"/>
  <c r="J765" i="8"/>
  <c r="I765" i="8"/>
  <c r="J761" i="8"/>
  <c r="I761" i="8"/>
  <c r="J757" i="8"/>
  <c r="I757" i="8"/>
  <c r="J753" i="8"/>
  <c r="I753" i="8"/>
  <c r="J749" i="8"/>
  <c r="I749" i="8"/>
  <c r="J745" i="8"/>
  <c r="I745" i="8"/>
  <c r="J741" i="8"/>
  <c r="I741" i="8"/>
  <c r="J737" i="8"/>
  <c r="I737" i="8"/>
  <c r="J733" i="8"/>
  <c r="I733" i="8"/>
  <c r="J729" i="8"/>
  <c r="I729" i="8"/>
  <c r="J725" i="8"/>
  <c r="I725" i="8"/>
  <c r="J1319" i="13"/>
  <c r="I1319" i="13"/>
  <c r="L1319" i="13" s="1"/>
  <c r="J1303" i="13"/>
  <c r="I1303" i="13"/>
  <c r="J1287" i="13"/>
  <c r="L1287" i="13" s="1"/>
  <c r="J1271" i="13"/>
  <c r="I1271" i="13"/>
  <c r="J1255" i="13"/>
  <c r="I1255" i="13"/>
  <c r="J1239" i="13"/>
  <c r="I1239" i="13"/>
  <c r="J1223" i="13"/>
  <c r="I1223" i="13"/>
  <c r="J1207" i="13"/>
  <c r="I1207" i="13"/>
  <c r="J1191" i="13"/>
  <c r="I1191" i="13"/>
  <c r="J1175" i="13"/>
  <c r="I1175" i="13"/>
  <c r="J1159" i="13"/>
  <c r="I1159" i="13"/>
  <c r="J1143" i="13"/>
  <c r="I1143" i="13"/>
  <c r="J1127" i="13"/>
  <c r="L1127" i="13" s="1"/>
  <c r="J1111" i="13"/>
  <c r="I1111" i="13"/>
  <c r="J1095" i="13"/>
  <c r="I1095" i="13"/>
  <c r="J1079" i="13"/>
  <c r="I1079" i="13"/>
  <c r="J1063" i="13"/>
  <c r="I1063" i="13"/>
  <c r="J1047" i="13"/>
  <c r="I1047" i="13"/>
  <c r="J1031" i="13"/>
  <c r="I1031" i="13"/>
  <c r="J1015" i="13"/>
  <c r="I1015" i="13"/>
  <c r="J999" i="13"/>
  <c r="I999" i="13"/>
  <c r="J983" i="13"/>
  <c r="I983" i="13"/>
  <c r="J967" i="13"/>
  <c r="L967" i="13" s="1"/>
  <c r="J1315" i="13"/>
  <c r="I1315" i="13"/>
  <c r="J1299" i="13"/>
  <c r="I1299" i="13"/>
  <c r="J1283" i="13"/>
  <c r="I1283" i="13"/>
  <c r="J1267" i="13"/>
  <c r="I1267" i="13"/>
  <c r="L1267" i="13" s="1"/>
  <c r="J1251" i="13"/>
  <c r="I1251" i="13"/>
  <c r="J1235" i="13"/>
  <c r="I1235" i="13"/>
  <c r="J1219" i="13"/>
  <c r="I1219" i="13"/>
  <c r="J1203" i="13"/>
  <c r="I1203" i="13"/>
  <c r="J1187" i="13"/>
  <c r="I1187" i="13"/>
  <c r="J1171" i="13"/>
  <c r="I1171" i="13"/>
  <c r="J1155" i="13"/>
  <c r="I1155" i="13"/>
  <c r="J1139" i="13"/>
  <c r="I1139" i="13"/>
  <c r="L1139" i="13" s="1"/>
  <c r="J1123" i="13"/>
  <c r="I1123" i="13"/>
  <c r="L1123" i="13" s="1"/>
  <c r="J1107" i="13"/>
  <c r="I1107" i="13"/>
  <c r="J1091" i="13"/>
  <c r="I1091" i="13"/>
  <c r="L1091" i="13" s="1"/>
  <c r="I1089" i="1" s="1"/>
  <c r="J1075" i="13"/>
  <c r="I1075" i="13"/>
  <c r="L1075" i="13" s="1"/>
  <c r="J1059" i="13"/>
  <c r="I1059" i="13"/>
  <c r="J1043" i="13"/>
  <c r="I1043" i="13"/>
  <c r="L1043" i="13" s="1"/>
  <c r="J1027" i="13"/>
  <c r="I1027" i="13"/>
  <c r="J1011" i="13"/>
  <c r="L1011" i="13"/>
  <c r="I1011" i="13"/>
  <c r="J995" i="13"/>
  <c r="I995" i="13"/>
  <c r="J979" i="13"/>
  <c r="L979" i="13" s="1"/>
  <c r="I979" i="13"/>
  <c r="J1329" i="13"/>
  <c r="I1329" i="13"/>
  <c r="J1321" i="13"/>
  <c r="I1321" i="13"/>
  <c r="J1313" i="13"/>
  <c r="I1313" i="13"/>
  <c r="J1305" i="13"/>
  <c r="I1305" i="13"/>
  <c r="J1297" i="13"/>
  <c r="L1297" i="13" s="1"/>
  <c r="J1289" i="13"/>
  <c r="I1289" i="13"/>
  <c r="L1289" i="13" s="1"/>
  <c r="J1281" i="13"/>
  <c r="I1281" i="13"/>
  <c r="J1273" i="13"/>
  <c r="I1273" i="13"/>
  <c r="L1273" i="13" s="1"/>
  <c r="J1265" i="13"/>
  <c r="I1265" i="13"/>
  <c r="L1265" i="13" s="1"/>
  <c r="J1257" i="13"/>
  <c r="I1257" i="13"/>
  <c r="J1249" i="13"/>
  <c r="I1249" i="13"/>
  <c r="L1249" i="13" s="1"/>
  <c r="J1241" i="13"/>
  <c r="I1241" i="13"/>
  <c r="J1233" i="13"/>
  <c r="L1233" i="13"/>
  <c r="I1233" i="13"/>
  <c r="J1225" i="13"/>
  <c r="I1225" i="13"/>
  <c r="J1217" i="13"/>
  <c r="L1217" i="13" s="1"/>
  <c r="J1209" i="13"/>
  <c r="L1209" i="13"/>
  <c r="I1209" i="13"/>
  <c r="J1201" i="13"/>
  <c r="I1201" i="13"/>
  <c r="J1193" i="13"/>
  <c r="L1193" i="13" s="1"/>
  <c r="I1193" i="13"/>
  <c r="J1185" i="13"/>
  <c r="I1185" i="13"/>
  <c r="J1177" i="13"/>
  <c r="L1177" i="13" s="1"/>
  <c r="I1177" i="13"/>
  <c r="J1169" i="13"/>
  <c r="L1169" i="13" s="1"/>
  <c r="I1167" i="1" s="1"/>
  <c r="J1161" i="13"/>
  <c r="I1161" i="13"/>
  <c r="J1153" i="13"/>
  <c r="I1153" i="13"/>
  <c r="L1153" i="13" s="1"/>
  <c r="I1151" i="1" s="1"/>
  <c r="J1145" i="13"/>
  <c r="I1145" i="13"/>
  <c r="J1137" i="13"/>
  <c r="L1137" i="13"/>
  <c r="I1137" i="13"/>
  <c r="J1129" i="13"/>
  <c r="I1129" i="13"/>
  <c r="J1121" i="13"/>
  <c r="L1121" i="13" s="1"/>
  <c r="I1121" i="13"/>
  <c r="J1113" i="13"/>
  <c r="I1113" i="13"/>
  <c r="J1105" i="13"/>
  <c r="I1105" i="13"/>
  <c r="J1097" i="13"/>
  <c r="I1097" i="13"/>
  <c r="J1089" i="13"/>
  <c r="I1089" i="13"/>
  <c r="J1081" i="13"/>
  <c r="I1081" i="13"/>
  <c r="J1073" i="13"/>
  <c r="I1073" i="13"/>
  <c r="J1065" i="13"/>
  <c r="I1065" i="13"/>
  <c r="J1057" i="13"/>
  <c r="I1057" i="13"/>
  <c r="J1049" i="13"/>
  <c r="I1049" i="13"/>
  <c r="J1041" i="13"/>
  <c r="I1041" i="13"/>
  <c r="J1033" i="13"/>
  <c r="I1033" i="13"/>
  <c r="J1025" i="13"/>
  <c r="I1025" i="13"/>
  <c r="J1017" i="13"/>
  <c r="I1017" i="13"/>
  <c r="J1009" i="13"/>
  <c r="I1009" i="13"/>
  <c r="J1001" i="13"/>
  <c r="I1001" i="13"/>
  <c r="J993" i="13"/>
  <c r="I993" i="13"/>
  <c r="J985" i="13"/>
  <c r="I985" i="13"/>
  <c r="J977" i="13"/>
  <c r="I977" i="13"/>
  <c r="J969" i="13"/>
  <c r="I969" i="13"/>
  <c r="J1328" i="13"/>
  <c r="L1328" i="13" s="1"/>
  <c r="J1324" i="13"/>
  <c r="L1324" i="13" s="1"/>
  <c r="I1324" i="13"/>
  <c r="J1320" i="13"/>
  <c r="I1320" i="13"/>
  <c r="J1316" i="13"/>
  <c r="I1316" i="13"/>
  <c r="J1312" i="13"/>
  <c r="I1312" i="13"/>
  <c r="J1308" i="13"/>
  <c r="I1308" i="13"/>
  <c r="J1304" i="13"/>
  <c r="I1304" i="13"/>
  <c r="J1300" i="13"/>
  <c r="I1300" i="13"/>
  <c r="J1296" i="13"/>
  <c r="I1296" i="13"/>
  <c r="J1292" i="13"/>
  <c r="I1292" i="13"/>
  <c r="J1288" i="13"/>
  <c r="I1288" i="13"/>
  <c r="J1284" i="13"/>
  <c r="I1284" i="13"/>
  <c r="J1280" i="13"/>
  <c r="I1280" i="13"/>
  <c r="J1276" i="13"/>
  <c r="I1276" i="13"/>
  <c r="L1276" i="13" s="1"/>
  <c r="J1272" i="13"/>
  <c r="I1272" i="13"/>
  <c r="J1268" i="13"/>
  <c r="I1268" i="13"/>
  <c r="J1264" i="13"/>
  <c r="I1264" i="13"/>
  <c r="J1260" i="13"/>
  <c r="I1260" i="13"/>
  <c r="J1256" i="13"/>
  <c r="I1256" i="13"/>
  <c r="J1252" i="13"/>
  <c r="I1252" i="13"/>
  <c r="J1248" i="13"/>
  <c r="L1248" i="13" s="1"/>
  <c r="J1244" i="13"/>
  <c r="I1244" i="13"/>
  <c r="J1240" i="13"/>
  <c r="I1240" i="13"/>
  <c r="J1236" i="13"/>
  <c r="I1236" i="13"/>
  <c r="J1232" i="13"/>
  <c r="I1232" i="13"/>
  <c r="J1228" i="13"/>
  <c r="I1228" i="13"/>
  <c r="J1224" i="13"/>
  <c r="I1224" i="13"/>
  <c r="J1220" i="13"/>
  <c r="I1220" i="13"/>
  <c r="J1216" i="13"/>
  <c r="I1216" i="13"/>
  <c r="L1216" i="13" s="1"/>
  <c r="J1212" i="13"/>
  <c r="I1212" i="13"/>
  <c r="J1208" i="13"/>
  <c r="I1208" i="13"/>
  <c r="J1204" i="13"/>
  <c r="I1204" i="13"/>
  <c r="L1204" i="13" s="1"/>
  <c r="J1200" i="13"/>
  <c r="I1200" i="13"/>
  <c r="J1196" i="13"/>
  <c r="I1196" i="13"/>
  <c r="J1192" i="13"/>
  <c r="I1192" i="13"/>
  <c r="L1192" i="13" s="1"/>
  <c r="J1188" i="13"/>
  <c r="I1188" i="13"/>
  <c r="J1184" i="13"/>
  <c r="I1184" i="13"/>
  <c r="L1184" i="13" s="1"/>
  <c r="J1180" i="13"/>
  <c r="I1180" i="13"/>
  <c r="J1176" i="13"/>
  <c r="L1176" i="13"/>
  <c r="I1176" i="13"/>
  <c r="J1172" i="13"/>
  <c r="I1172" i="13"/>
  <c r="J1168" i="13"/>
  <c r="L1168" i="13" s="1"/>
  <c r="I1168" i="13"/>
  <c r="J1164" i="13"/>
  <c r="I1164" i="13"/>
  <c r="J1160" i="13"/>
  <c r="I1160" i="13"/>
  <c r="J1156" i="13"/>
  <c r="I1156" i="13"/>
  <c r="J1152" i="13"/>
  <c r="I1152" i="13"/>
  <c r="J1148" i="13"/>
  <c r="I1148" i="13"/>
  <c r="J1144" i="13"/>
  <c r="I1144" i="13"/>
  <c r="J1140" i="13"/>
  <c r="I1140" i="13"/>
  <c r="J1136" i="13"/>
  <c r="I1136" i="13"/>
  <c r="J1132" i="13"/>
  <c r="I1132" i="13"/>
  <c r="J1128" i="13"/>
  <c r="I1128" i="13"/>
  <c r="J1124" i="13"/>
  <c r="I1124" i="13"/>
  <c r="J1120" i="13"/>
  <c r="I1120" i="13"/>
  <c r="J1116" i="13"/>
  <c r="I1116" i="13"/>
  <c r="J1112" i="13"/>
  <c r="I1112" i="13"/>
  <c r="L1112" i="13" s="1"/>
  <c r="J1108" i="13"/>
  <c r="I1108" i="13"/>
  <c r="J1104" i="13"/>
  <c r="I1104" i="13"/>
  <c r="J1100" i="13"/>
  <c r="I1100" i="13"/>
  <c r="J1096" i="13"/>
  <c r="I1096" i="13"/>
  <c r="J1092" i="13"/>
  <c r="I1092" i="13"/>
  <c r="J1088" i="13"/>
  <c r="I1088" i="13"/>
  <c r="L1088" i="13" s="1"/>
  <c r="J1084" i="13"/>
  <c r="I1084" i="13"/>
  <c r="J1080" i="13"/>
  <c r="I1080" i="13"/>
  <c r="J1076" i="13"/>
  <c r="I1076" i="13"/>
  <c r="L1076" i="13" s="1"/>
  <c r="J1072" i="13"/>
  <c r="I1072" i="13"/>
  <c r="J1068" i="13"/>
  <c r="I1068" i="13"/>
  <c r="J1064" i="13"/>
  <c r="I1064" i="13"/>
  <c r="L1064" i="13" s="1"/>
  <c r="J1060" i="13"/>
  <c r="I1060" i="13"/>
  <c r="J1056" i="13"/>
  <c r="I1056" i="13"/>
  <c r="L1056" i="13" s="1"/>
  <c r="J1052" i="13"/>
  <c r="L1052" i="13" s="1"/>
  <c r="J1048" i="13"/>
  <c r="I1048" i="13"/>
  <c r="J1044" i="13"/>
  <c r="L1044" i="13" s="1"/>
  <c r="J1040" i="13"/>
  <c r="I1040" i="13"/>
  <c r="L1040" i="13" s="1"/>
  <c r="J1036" i="13"/>
  <c r="I1036" i="13"/>
  <c r="J1032" i="13"/>
  <c r="L1032" i="13"/>
  <c r="I1032" i="13"/>
  <c r="J1028" i="13"/>
  <c r="I1028" i="13"/>
  <c r="J1024" i="13"/>
  <c r="L1024" i="13" s="1"/>
  <c r="I1024" i="13"/>
  <c r="J1020" i="13"/>
  <c r="I1020" i="13"/>
  <c r="J1016" i="13"/>
  <c r="I1016" i="13"/>
  <c r="J1012" i="13"/>
  <c r="I1012" i="13"/>
  <c r="J1008" i="13"/>
  <c r="I1008" i="13"/>
  <c r="J1004" i="13"/>
  <c r="I1004" i="13"/>
  <c r="J1000" i="13"/>
  <c r="I1000" i="13"/>
  <c r="J996" i="13"/>
  <c r="I996" i="13"/>
  <c r="J992" i="13"/>
  <c r="I992" i="13"/>
  <c r="J988" i="13"/>
  <c r="I988" i="13"/>
  <c r="J984" i="13"/>
  <c r="I984" i="13"/>
  <c r="J980" i="13"/>
  <c r="I980" i="13"/>
  <c r="J976" i="13"/>
  <c r="I976" i="13"/>
  <c r="J972" i="13"/>
  <c r="I972" i="13"/>
  <c r="J968" i="13"/>
  <c r="I968" i="13"/>
  <c r="L968" i="13" s="1"/>
  <c r="N1384" i="7"/>
  <c r="M1384" i="7"/>
  <c r="I1419" i="8"/>
  <c r="J1419" i="8"/>
  <c r="J1411" i="8"/>
  <c r="I1411" i="8"/>
  <c r="J1403" i="8"/>
  <c r="I1403" i="8"/>
  <c r="J1421" i="8"/>
  <c r="I1421" i="8"/>
  <c r="J1413" i="8"/>
  <c r="I1413" i="8"/>
  <c r="I1405" i="8"/>
  <c r="J1405" i="8"/>
  <c r="J1397" i="8"/>
  <c r="I1397" i="8"/>
  <c r="I1422" i="8"/>
  <c r="J1422" i="8"/>
  <c r="J1418" i="8"/>
  <c r="I1418" i="8"/>
  <c r="I1414" i="8"/>
  <c r="J1414" i="8"/>
  <c r="J1406" i="8"/>
  <c r="I1406" i="8"/>
  <c r="J1398" i="8"/>
  <c r="I1398" i="8"/>
  <c r="J1394" i="8"/>
  <c r="I1394" i="8"/>
  <c r="J975" i="8"/>
  <c r="I975" i="8"/>
  <c r="J967" i="8"/>
  <c r="I967" i="8"/>
  <c r="J1307" i="8"/>
  <c r="I1307" i="8"/>
  <c r="J1299" i="8"/>
  <c r="I1299" i="8"/>
  <c r="J1291" i="8"/>
  <c r="I1291" i="8"/>
  <c r="J1275" i="8"/>
  <c r="I1275" i="8"/>
  <c r="J1267" i="8"/>
  <c r="I1267" i="8"/>
  <c r="J1259" i="8"/>
  <c r="I1259" i="8"/>
  <c r="J1251" i="8"/>
  <c r="I1251" i="8"/>
  <c r="J1243" i="8"/>
  <c r="I1243" i="8"/>
  <c r="J1227" i="8"/>
  <c r="I1227" i="8"/>
  <c r="J1219" i="8"/>
  <c r="I1219" i="8"/>
  <c r="J1211" i="8"/>
  <c r="I1211" i="8"/>
  <c r="J1203" i="8"/>
  <c r="I1203" i="8"/>
  <c r="J1195" i="8"/>
  <c r="I1195" i="8"/>
  <c r="J1187" i="8"/>
  <c r="I1187" i="8"/>
  <c r="J1179" i="8"/>
  <c r="I1179" i="8"/>
  <c r="J1171" i="8"/>
  <c r="I1171" i="8"/>
  <c r="J1163" i="8"/>
  <c r="I1163" i="8"/>
  <c r="J1155" i="8"/>
  <c r="I1155" i="8"/>
  <c r="J1147" i="8"/>
  <c r="I1147" i="8"/>
  <c r="J1139" i="8"/>
  <c r="I1139" i="8"/>
  <c r="J1125" i="8"/>
  <c r="I1125" i="8"/>
  <c r="J1093" i="8"/>
  <c r="I1093" i="8"/>
  <c r="J1077" i="8"/>
  <c r="I1077" i="8"/>
  <c r="J1061" i="8"/>
  <c r="I1061" i="8"/>
  <c r="J1045" i="8"/>
  <c r="I1045" i="8"/>
  <c r="J1029" i="8"/>
  <c r="I1029" i="8"/>
  <c r="J969" i="8"/>
  <c r="I969" i="8"/>
  <c r="J1317" i="8"/>
  <c r="I1317" i="8"/>
  <c r="J1309" i="8"/>
  <c r="I1309" i="8"/>
  <c r="J1301" i="8"/>
  <c r="I1301" i="8"/>
  <c r="J1293" i="8"/>
  <c r="I1293" i="8"/>
  <c r="J1277" i="8"/>
  <c r="I1277" i="8"/>
  <c r="J1269" i="8"/>
  <c r="I1269" i="8"/>
  <c r="J1261" i="8"/>
  <c r="I1261" i="8"/>
  <c r="J1253" i="8"/>
  <c r="I1253" i="8"/>
  <c r="J1245" i="8"/>
  <c r="I1245" i="8"/>
  <c r="J1237" i="8"/>
  <c r="I1237" i="8"/>
  <c r="J1229" i="8"/>
  <c r="I1229" i="8"/>
  <c r="J1221" i="8"/>
  <c r="I1221" i="8"/>
  <c r="J1205" i="8"/>
  <c r="I1205" i="8"/>
  <c r="J1197" i="8"/>
  <c r="I1197" i="8"/>
  <c r="J1189" i="8"/>
  <c r="I1189" i="8"/>
  <c r="J1181" i="8"/>
  <c r="I1181" i="8"/>
  <c r="J1173" i="8"/>
  <c r="I1173" i="8"/>
  <c r="J1165" i="8"/>
  <c r="I1165" i="8"/>
  <c r="J1157" i="8"/>
  <c r="I1157" i="8"/>
  <c r="J1149" i="8"/>
  <c r="I1149" i="8"/>
  <c r="J1141" i="8"/>
  <c r="I1141" i="8"/>
  <c r="J1129" i="8"/>
  <c r="I1129" i="8"/>
  <c r="J1113" i="8"/>
  <c r="I1113" i="8"/>
  <c r="J1097" i="8"/>
  <c r="I1097" i="8"/>
  <c r="J1081" i="8"/>
  <c r="I1081" i="8"/>
  <c r="J1065" i="8"/>
  <c r="I1065" i="8"/>
  <c r="J1049" i="8"/>
  <c r="I1049" i="8"/>
  <c r="J970" i="8"/>
  <c r="I970" i="8"/>
  <c r="J966" i="8"/>
  <c r="I966" i="8"/>
  <c r="J1326" i="8"/>
  <c r="I1326" i="8"/>
  <c r="J1314" i="8"/>
  <c r="I1314" i="8"/>
  <c r="J1310" i="8"/>
  <c r="I1310" i="8"/>
  <c r="J1306" i="8"/>
  <c r="I1306" i="8"/>
  <c r="J1302" i="8"/>
  <c r="I1302" i="8"/>
  <c r="J1298" i="8"/>
  <c r="I1298" i="8"/>
  <c r="J1290" i="8"/>
  <c r="I1290" i="8"/>
  <c r="J1286" i="8"/>
  <c r="I1286" i="8"/>
  <c r="J1282" i="8"/>
  <c r="I1282" i="8"/>
  <c r="J1274" i="8"/>
  <c r="I1274" i="8"/>
  <c r="J1270" i="8"/>
  <c r="I1270" i="8"/>
  <c r="J1266" i="8"/>
  <c r="I1266" i="8"/>
  <c r="J1262" i="8"/>
  <c r="I1262" i="8"/>
  <c r="J1258" i="8"/>
  <c r="I1258" i="8"/>
  <c r="J1254" i="8"/>
  <c r="I1254" i="8"/>
  <c r="J1250" i="8"/>
  <c r="I1250" i="8"/>
  <c r="J1246" i="8"/>
  <c r="I1246" i="8"/>
  <c r="J1242" i="8"/>
  <c r="I1242" i="8"/>
  <c r="J1226" i="8"/>
  <c r="I1226" i="8"/>
  <c r="J1222" i="8"/>
  <c r="I1222" i="8"/>
  <c r="J1214" i="8"/>
  <c r="I1214" i="8"/>
  <c r="J1206" i="8"/>
  <c r="I1206" i="8"/>
  <c r="J1202" i="8"/>
  <c r="I1202" i="8"/>
  <c r="J1198" i="8"/>
  <c r="I1198" i="8"/>
  <c r="J1194" i="8"/>
  <c r="I1194" i="8"/>
  <c r="J1190" i="8"/>
  <c r="I1190" i="8"/>
  <c r="J1186" i="8"/>
  <c r="I1186" i="8"/>
  <c r="J1182" i="8"/>
  <c r="I1182" i="8"/>
  <c r="J1178" i="8"/>
  <c r="I1178" i="8"/>
  <c r="J1174" i="8"/>
  <c r="I1174" i="8"/>
  <c r="J1170" i="8"/>
  <c r="I1170" i="8"/>
  <c r="J1166" i="8"/>
  <c r="I1166" i="8"/>
  <c r="J1162" i="8"/>
  <c r="I1162" i="8"/>
  <c r="J1158" i="8"/>
  <c r="I1158" i="8"/>
  <c r="J1154" i="8"/>
  <c r="I1154" i="8"/>
  <c r="J1150" i="8"/>
  <c r="I1150" i="8"/>
  <c r="J1146" i="8"/>
  <c r="I1146" i="8"/>
  <c r="J1142" i="8"/>
  <c r="I1142" i="8"/>
  <c r="J1138" i="8"/>
  <c r="I1138" i="8"/>
  <c r="J1123" i="8"/>
  <c r="I1123" i="8"/>
  <c r="J1115" i="8"/>
  <c r="I1115" i="8"/>
  <c r="J1107" i="8"/>
  <c r="I1107" i="8"/>
  <c r="J1099" i="8"/>
  <c r="I1099" i="8"/>
  <c r="J1083" i="8"/>
  <c r="I1083" i="8"/>
  <c r="J1075" i="8"/>
  <c r="I1075" i="8"/>
  <c r="J1067" i="8"/>
  <c r="I1067" i="8"/>
  <c r="J1059" i="8"/>
  <c r="I1059" i="8"/>
  <c r="J1043" i="8"/>
  <c r="I1043" i="8"/>
  <c r="J1027" i="8"/>
  <c r="I1027" i="8"/>
  <c r="J1019" i="8"/>
  <c r="I1019" i="8"/>
  <c r="J1011" i="8"/>
  <c r="I1011" i="8"/>
  <c r="J995" i="8"/>
  <c r="I995" i="8"/>
  <c r="J979" i="8"/>
  <c r="I979" i="8"/>
  <c r="J1134" i="8"/>
  <c r="I1134" i="8"/>
  <c r="J1130" i="8"/>
  <c r="I1130" i="8"/>
  <c r="J1126" i="8"/>
  <c r="I1126" i="8"/>
  <c r="J1122" i="8"/>
  <c r="I1122" i="8"/>
  <c r="J1118" i="8"/>
  <c r="I1118" i="8"/>
  <c r="J1114" i="8"/>
  <c r="I1114" i="8"/>
  <c r="J1110" i="8"/>
  <c r="I1110" i="8"/>
  <c r="J1106" i="8"/>
  <c r="I1106" i="8"/>
  <c r="J1102" i="8"/>
  <c r="I1102" i="8"/>
  <c r="J1098" i="8"/>
  <c r="I1098" i="8"/>
  <c r="J1094" i="8"/>
  <c r="I1094" i="8"/>
  <c r="J1090" i="8"/>
  <c r="I1090" i="8"/>
  <c r="J1086" i="8"/>
  <c r="I1086" i="8"/>
  <c r="J1082" i="8"/>
  <c r="I1082" i="8"/>
  <c r="J1078" i="8"/>
  <c r="I1078" i="8"/>
  <c r="J1066" i="8"/>
  <c r="I1066" i="8"/>
  <c r="J1062" i="8"/>
  <c r="I1062" i="8"/>
  <c r="J1058" i="8"/>
  <c r="I1058" i="8"/>
  <c r="J1054" i="8"/>
  <c r="I1054" i="8"/>
  <c r="J1050" i="8"/>
  <c r="I1050" i="8"/>
  <c r="J1046" i="8"/>
  <c r="I1046" i="8"/>
  <c r="J1042" i="8"/>
  <c r="I1042" i="8"/>
  <c r="J1038" i="8"/>
  <c r="I1038" i="8"/>
  <c r="J1034" i="8"/>
  <c r="I1034" i="8"/>
  <c r="J1030" i="8"/>
  <c r="I1030" i="8"/>
  <c r="J1017" i="8"/>
  <c r="I1017" i="8"/>
  <c r="J1009" i="8"/>
  <c r="I1009" i="8"/>
  <c r="J1001" i="8"/>
  <c r="I1001" i="8"/>
  <c r="J993" i="8"/>
  <c r="I993" i="8"/>
  <c r="J985" i="8"/>
  <c r="I985" i="8"/>
  <c r="J977" i="8"/>
  <c r="I977" i="8"/>
  <c r="J1024" i="8"/>
  <c r="I1024" i="8"/>
  <c r="J1020" i="8"/>
  <c r="I1020" i="8"/>
  <c r="J1016" i="8"/>
  <c r="I1016" i="8"/>
  <c r="J1012" i="8"/>
  <c r="I1012" i="8"/>
  <c r="J1004" i="8"/>
  <c r="I1004" i="8"/>
  <c r="J1000" i="8"/>
  <c r="I1000" i="8"/>
  <c r="J996" i="8"/>
  <c r="I996" i="8"/>
  <c r="J992" i="8"/>
  <c r="I992" i="8"/>
  <c r="J988" i="8"/>
  <c r="I988" i="8"/>
  <c r="J984" i="8"/>
  <c r="I984" i="8"/>
  <c r="J980" i="8"/>
  <c r="I980" i="8"/>
  <c r="J976" i="8"/>
  <c r="I976" i="8"/>
  <c r="N958" i="7"/>
  <c r="M958" i="7"/>
  <c r="L898" i="7"/>
  <c r="K963" i="7"/>
  <c r="N959" i="7"/>
  <c r="M959" i="7"/>
  <c r="N955" i="7"/>
  <c r="M955" i="7"/>
  <c r="N951" i="7"/>
  <c r="M951" i="7"/>
  <c r="N947" i="7"/>
  <c r="M947" i="7"/>
  <c r="N943" i="7"/>
  <c r="M943" i="7"/>
  <c r="N939" i="7"/>
  <c r="M939" i="7"/>
  <c r="N935" i="7"/>
  <c r="M935" i="7"/>
  <c r="N931" i="7"/>
  <c r="M931" i="7"/>
  <c r="N927" i="7"/>
  <c r="M927" i="7"/>
  <c r="N923" i="7"/>
  <c r="M923" i="7"/>
  <c r="N919" i="7"/>
  <c r="M919" i="7"/>
  <c r="N915" i="7"/>
  <c r="M915" i="7"/>
  <c r="N911" i="7"/>
  <c r="M911" i="7"/>
  <c r="N907" i="7"/>
  <c r="M907" i="7"/>
  <c r="N903" i="7"/>
  <c r="M903" i="7"/>
  <c r="N899" i="7"/>
  <c r="M899" i="7"/>
  <c r="N956" i="7"/>
  <c r="M956" i="7"/>
  <c r="N950" i="7"/>
  <c r="M950" i="7"/>
  <c r="N946" i="7"/>
  <c r="M946" i="7"/>
  <c r="N942" i="7"/>
  <c r="M942" i="7"/>
  <c r="N938" i="7"/>
  <c r="M938" i="7"/>
  <c r="N934" i="7"/>
  <c r="M934" i="7"/>
  <c r="N930" i="7"/>
  <c r="M930" i="7"/>
  <c r="N926" i="7"/>
  <c r="M926" i="7"/>
  <c r="N922" i="7"/>
  <c r="M922" i="7"/>
  <c r="N918" i="7"/>
  <c r="M918" i="7"/>
  <c r="N914" i="7"/>
  <c r="M914" i="7"/>
  <c r="N910" i="7"/>
  <c r="M910" i="7"/>
  <c r="N906" i="7"/>
  <c r="M906" i="7"/>
  <c r="N902" i="7"/>
  <c r="M902" i="7"/>
  <c r="J1471" i="13"/>
  <c r="I1471" i="13"/>
  <c r="J1439" i="13"/>
  <c r="I1439" i="13"/>
  <c r="J1463" i="13"/>
  <c r="I1463" i="13"/>
  <c r="J1431" i="13"/>
  <c r="I1431" i="13"/>
  <c r="J1483" i="13"/>
  <c r="I1483" i="13"/>
  <c r="J1467" i="13"/>
  <c r="I1467" i="13"/>
  <c r="L1467" i="13" s="1"/>
  <c r="I1462" i="1" s="1"/>
  <c r="J1451" i="13"/>
  <c r="I1451" i="13"/>
  <c r="L1451" i="13" s="1"/>
  <c r="I1446" i="1" s="1"/>
  <c r="J1435" i="13"/>
  <c r="L1435" i="13" s="1"/>
  <c r="I1430" i="1" s="1"/>
  <c r="J1489" i="13"/>
  <c r="I1489" i="13"/>
  <c r="J1481" i="13"/>
  <c r="I1481" i="13"/>
  <c r="J1473" i="13"/>
  <c r="I1473" i="13"/>
  <c r="J1465" i="13"/>
  <c r="I1465" i="13"/>
  <c r="J1457" i="13"/>
  <c r="I1457" i="13"/>
  <c r="J1449" i="13"/>
  <c r="I1449" i="13"/>
  <c r="J1441" i="13"/>
  <c r="I1441" i="13"/>
  <c r="J1433" i="13"/>
  <c r="I1433" i="13"/>
  <c r="J1490" i="13"/>
  <c r="I1490" i="13"/>
  <c r="J1486" i="13"/>
  <c r="I1486" i="13"/>
  <c r="J1482" i="13"/>
  <c r="I1482" i="13"/>
  <c r="L1482" i="13" s="1"/>
  <c r="I1477" i="1" s="1"/>
  <c r="J1478" i="13"/>
  <c r="I1478" i="13"/>
  <c r="J1474" i="13"/>
  <c r="I1474" i="13"/>
  <c r="J1470" i="13"/>
  <c r="I1470" i="13"/>
  <c r="J1466" i="13"/>
  <c r="I1466" i="13"/>
  <c r="J1462" i="13"/>
  <c r="L1462" i="13" s="1"/>
  <c r="I1457" i="1" s="1"/>
  <c r="J1458" i="13"/>
  <c r="I1458" i="13"/>
  <c r="J1454" i="13"/>
  <c r="I1454" i="13"/>
  <c r="L1454" i="13" s="1"/>
  <c r="I1449" i="1" s="1"/>
  <c r="J1450" i="13"/>
  <c r="L1450" i="13" s="1"/>
  <c r="I1445" i="1" s="1"/>
  <c r="J1446" i="13"/>
  <c r="I1446" i="13"/>
  <c r="J1442" i="13"/>
  <c r="I1442" i="13"/>
  <c r="J1438" i="13"/>
  <c r="I1438" i="13"/>
  <c r="J1434" i="13"/>
  <c r="L1434" i="13" s="1"/>
  <c r="J1430" i="13"/>
  <c r="I1430" i="13"/>
  <c r="J1491" i="13"/>
  <c r="I1491" i="13"/>
  <c r="J381" i="13"/>
  <c r="I381" i="13"/>
  <c r="J373" i="13"/>
  <c r="I373" i="13"/>
  <c r="J365" i="13"/>
  <c r="I365" i="13"/>
  <c r="J357" i="13"/>
  <c r="I357" i="13"/>
  <c r="J349" i="13"/>
  <c r="I349" i="13"/>
  <c r="J341" i="13"/>
  <c r="I341" i="13"/>
  <c r="J333" i="13"/>
  <c r="I333" i="13"/>
  <c r="J325" i="13"/>
  <c r="I325" i="13"/>
  <c r="J317" i="13"/>
  <c r="I317" i="13"/>
  <c r="J309" i="13"/>
  <c r="I309" i="13"/>
  <c r="J301" i="13"/>
  <c r="I301" i="13"/>
  <c r="J285" i="13"/>
  <c r="I285" i="13"/>
  <c r="J277" i="13"/>
  <c r="I277" i="13"/>
  <c r="J269" i="13"/>
  <c r="I269" i="13"/>
  <c r="J261" i="13"/>
  <c r="I261" i="13"/>
  <c r="J253" i="13"/>
  <c r="I253" i="13"/>
  <c r="J245" i="13"/>
  <c r="I245" i="13"/>
  <c r="J237" i="13"/>
  <c r="I237" i="13"/>
  <c r="J229" i="13"/>
  <c r="I229" i="13"/>
  <c r="J221" i="13"/>
  <c r="I221" i="13"/>
  <c r="J213" i="13"/>
  <c r="I213" i="13"/>
  <c r="J205" i="13"/>
  <c r="I205" i="13"/>
  <c r="J197" i="13"/>
  <c r="I197" i="13"/>
  <c r="J189" i="13"/>
  <c r="I189" i="13"/>
  <c r="J181" i="13"/>
  <c r="I181" i="13"/>
  <c r="J173" i="13"/>
  <c r="I173" i="13"/>
  <c r="J165" i="13"/>
  <c r="I165" i="13"/>
  <c r="J157" i="13"/>
  <c r="I157" i="13"/>
  <c r="J149" i="13"/>
  <c r="I149" i="13"/>
  <c r="J141" i="13"/>
  <c r="I141" i="13"/>
  <c r="J133" i="13"/>
  <c r="I133" i="13"/>
  <c r="J125" i="13"/>
  <c r="I125" i="13"/>
  <c r="J117" i="13"/>
  <c r="I117" i="13"/>
  <c r="J109" i="13"/>
  <c r="I109" i="13"/>
  <c r="J101" i="13"/>
  <c r="I101" i="13"/>
  <c r="J93" i="13"/>
  <c r="I93" i="13"/>
  <c r="J85" i="13"/>
  <c r="I85" i="13"/>
  <c r="J77" i="13"/>
  <c r="I77" i="13"/>
  <c r="J69" i="13"/>
  <c r="I69" i="13"/>
  <c r="J61" i="13"/>
  <c r="I61" i="13"/>
  <c r="J53" i="13"/>
  <c r="I53" i="13"/>
  <c r="J45" i="13"/>
  <c r="I45" i="13"/>
  <c r="J37" i="13"/>
  <c r="I37" i="13"/>
  <c r="J29" i="13"/>
  <c r="I29" i="13"/>
  <c r="J21" i="13"/>
  <c r="I21" i="13"/>
  <c r="J13" i="13"/>
  <c r="I13" i="13"/>
  <c r="J7" i="13"/>
  <c r="I7" i="13"/>
  <c r="J363" i="13"/>
  <c r="I363" i="13"/>
  <c r="J355" i="13"/>
  <c r="I355" i="13"/>
  <c r="J347" i="13"/>
  <c r="I347" i="13"/>
  <c r="J339" i="13"/>
  <c r="I339" i="13"/>
  <c r="J331" i="13"/>
  <c r="I331" i="13"/>
  <c r="J323" i="13"/>
  <c r="I323" i="13"/>
  <c r="J315" i="13"/>
  <c r="I315" i="13"/>
  <c r="J307" i="13"/>
  <c r="I307" i="13"/>
  <c r="J291" i="13"/>
  <c r="I291" i="13"/>
  <c r="J283" i="13"/>
  <c r="I283" i="13"/>
  <c r="J267" i="13"/>
  <c r="I267" i="13"/>
  <c r="J259" i="13"/>
  <c r="I259" i="13"/>
  <c r="J251" i="13"/>
  <c r="I251" i="13"/>
  <c r="J243" i="13"/>
  <c r="I243" i="13"/>
  <c r="J235" i="13"/>
  <c r="I235" i="13"/>
  <c r="J227" i="13"/>
  <c r="I227" i="13"/>
  <c r="J219" i="13"/>
  <c r="I219" i="13"/>
  <c r="J211" i="13"/>
  <c r="I211" i="13"/>
  <c r="J203" i="13"/>
  <c r="I203" i="13"/>
  <c r="J195" i="13"/>
  <c r="I195" i="13"/>
  <c r="J187" i="13"/>
  <c r="I187" i="13"/>
  <c r="J179" i="13"/>
  <c r="I179" i="13"/>
  <c r="J171" i="13"/>
  <c r="I171" i="13"/>
  <c r="J163" i="13"/>
  <c r="I163" i="13"/>
  <c r="J155" i="13"/>
  <c r="I155" i="13"/>
  <c r="J147" i="13"/>
  <c r="I147" i="13"/>
  <c r="J139" i="13"/>
  <c r="I139" i="13"/>
  <c r="J131" i="13"/>
  <c r="I131" i="13"/>
  <c r="J123" i="13"/>
  <c r="I123" i="13"/>
  <c r="J115" i="13"/>
  <c r="I115" i="13"/>
  <c r="J107" i="13"/>
  <c r="I107" i="13"/>
  <c r="J99" i="13"/>
  <c r="I99" i="13"/>
  <c r="J91" i="13"/>
  <c r="I91" i="13"/>
  <c r="J83" i="13"/>
  <c r="I83" i="13"/>
  <c r="J75" i="13"/>
  <c r="I75" i="13"/>
  <c r="J67" i="13"/>
  <c r="I67" i="13"/>
  <c r="J59" i="13"/>
  <c r="I59" i="13"/>
  <c r="J51" i="13"/>
  <c r="I51" i="13"/>
  <c r="J43" i="13"/>
  <c r="I43" i="13"/>
  <c r="J35" i="13"/>
  <c r="I35" i="13"/>
  <c r="J27" i="13"/>
  <c r="I27" i="13"/>
  <c r="J19" i="13"/>
  <c r="I19" i="13"/>
  <c r="J11" i="13"/>
  <c r="I11" i="13"/>
  <c r="J6" i="13"/>
  <c r="I6" i="13"/>
  <c r="J368" i="13"/>
  <c r="I368" i="13"/>
  <c r="J364" i="13"/>
  <c r="I364" i="13"/>
  <c r="J360" i="13"/>
  <c r="I360" i="13"/>
  <c r="J356" i="13"/>
  <c r="I356" i="13"/>
  <c r="J352" i="13"/>
  <c r="I352" i="13"/>
  <c r="J348" i="13"/>
  <c r="I348" i="13"/>
  <c r="J344" i="13"/>
  <c r="I344" i="13"/>
  <c r="J340" i="13"/>
  <c r="I340" i="13"/>
  <c r="J336" i="13"/>
  <c r="I336" i="13"/>
  <c r="J332" i="13"/>
  <c r="I332" i="13"/>
  <c r="J328" i="13"/>
  <c r="I328" i="13"/>
  <c r="J324" i="13"/>
  <c r="I324" i="13"/>
  <c r="J320" i="13"/>
  <c r="I320" i="13"/>
  <c r="J316" i="13"/>
  <c r="I316" i="13"/>
  <c r="J308" i="13"/>
  <c r="I308" i="13"/>
  <c r="J304" i="13"/>
  <c r="I304" i="13"/>
  <c r="J300" i="13"/>
  <c r="I300" i="13"/>
  <c r="J296" i="13"/>
  <c r="I296" i="13"/>
  <c r="J292" i="13"/>
  <c r="I292" i="13"/>
  <c r="J288" i="13"/>
  <c r="I288" i="13"/>
  <c r="J280" i="13"/>
  <c r="I280" i="13"/>
  <c r="J276" i="13"/>
  <c r="I276" i="13"/>
  <c r="J272" i="13"/>
  <c r="I272" i="13"/>
  <c r="J268" i="13"/>
  <c r="I268" i="13"/>
  <c r="J264" i="13"/>
  <c r="I264" i="13"/>
  <c r="J260" i="13"/>
  <c r="I260" i="13"/>
  <c r="J252" i="13"/>
  <c r="I252" i="13"/>
  <c r="J248" i="13"/>
  <c r="I248" i="13"/>
  <c r="J244" i="13"/>
  <c r="I244" i="13"/>
  <c r="J240" i="13"/>
  <c r="I240" i="13"/>
  <c r="J236" i="13"/>
  <c r="I236" i="13"/>
  <c r="J228" i="13"/>
  <c r="I228" i="13"/>
  <c r="J224" i="13"/>
  <c r="I224" i="13"/>
  <c r="J220" i="13"/>
  <c r="I220" i="13"/>
  <c r="J216" i="13"/>
  <c r="I216" i="13"/>
  <c r="J212" i="13"/>
  <c r="I212" i="13"/>
  <c r="J208" i="13"/>
  <c r="I208" i="13"/>
  <c r="J204" i="13"/>
  <c r="I204" i="13"/>
  <c r="J200" i="13"/>
  <c r="I200" i="13"/>
  <c r="J196" i="13"/>
  <c r="I196" i="13"/>
  <c r="J192" i="13"/>
  <c r="I192" i="13"/>
  <c r="J188" i="13"/>
  <c r="I188" i="13"/>
  <c r="J184" i="13"/>
  <c r="I184" i="13"/>
  <c r="J180" i="13"/>
  <c r="I180" i="13"/>
  <c r="J176" i="13"/>
  <c r="I176" i="13"/>
  <c r="J172" i="13"/>
  <c r="I172" i="13"/>
  <c r="J164" i="13"/>
  <c r="I164" i="13"/>
  <c r="J160" i="13"/>
  <c r="I160" i="13"/>
  <c r="J156" i="13"/>
  <c r="I156" i="13"/>
  <c r="J152" i="13"/>
  <c r="I152" i="13"/>
  <c r="J148" i="13"/>
  <c r="I148" i="13"/>
  <c r="J144" i="13"/>
  <c r="I144" i="13"/>
  <c r="J140" i="13"/>
  <c r="I140" i="13"/>
  <c r="J136" i="13"/>
  <c r="I136" i="13"/>
  <c r="J132" i="13"/>
  <c r="I132" i="13"/>
  <c r="J128" i="13"/>
  <c r="I128" i="13"/>
  <c r="J124" i="13"/>
  <c r="I124" i="13"/>
  <c r="J120" i="13"/>
  <c r="I120" i="13"/>
  <c r="J116" i="13"/>
  <c r="I116" i="13"/>
  <c r="J112" i="13"/>
  <c r="I112" i="13"/>
  <c r="J108" i="13"/>
  <c r="I108" i="13"/>
  <c r="J104" i="13"/>
  <c r="I104" i="13"/>
  <c r="J100" i="13"/>
  <c r="I100" i="13"/>
  <c r="J96" i="13"/>
  <c r="I96" i="13"/>
  <c r="J92" i="13"/>
  <c r="I92" i="13"/>
  <c r="J88" i="13"/>
  <c r="I88" i="13"/>
  <c r="J84" i="13"/>
  <c r="I84" i="13"/>
  <c r="J80" i="13"/>
  <c r="I80" i="13"/>
  <c r="J76" i="13"/>
  <c r="I76" i="13"/>
  <c r="J72" i="13"/>
  <c r="I72" i="13"/>
  <c r="J68" i="13"/>
  <c r="I68" i="13"/>
  <c r="J64" i="13"/>
  <c r="I64" i="13"/>
  <c r="J60" i="13"/>
  <c r="I60" i="13"/>
  <c r="J56" i="13"/>
  <c r="I56" i="13"/>
  <c r="J52" i="13"/>
  <c r="I52" i="13"/>
  <c r="J48" i="13"/>
  <c r="I48" i="13"/>
  <c r="J44" i="13"/>
  <c r="I44" i="13"/>
  <c r="J40" i="13"/>
  <c r="I40" i="13"/>
  <c r="J36" i="13"/>
  <c r="I36" i="13"/>
  <c r="J32" i="13"/>
  <c r="I32" i="13"/>
  <c r="J28" i="13"/>
  <c r="I28" i="13"/>
  <c r="J24" i="13"/>
  <c r="I24" i="13"/>
  <c r="J20" i="13"/>
  <c r="I20" i="13"/>
  <c r="J16" i="13"/>
  <c r="I16" i="13"/>
  <c r="J12" i="13"/>
  <c r="I12" i="13"/>
  <c r="J8" i="13"/>
  <c r="I8" i="13"/>
  <c r="N896" i="9"/>
  <c r="N1378" i="2"/>
  <c r="D1375" i="1" s="1"/>
  <c r="N1342" i="2"/>
  <c r="D1339" i="1" s="1"/>
  <c r="N1354" i="2"/>
  <c r="D1351" i="1" s="1"/>
  <c r="N1374" i="2"/>
  <c r="D1371" i="1" s="1"/>
  <c r="N1346" i="2"/>
  <c r="D1343" i="1" s="1"/>
  <c r="N1333" i="2"/>
  <c r="D1330" i="1" s="1"/>
  <c r="N1370" i="2"/>
  <c r="D1367" i="1" s="1"/>
  <c r="N1337" i="2"/>
  <c r="D1334" i="1" s="1"/>
  <c r="N1360" i="2"/>
  <c r="D1357" i="1" s="1"/>
  <c r="N1349" i="2"/>
  <c r="D1346" i="1" s="1"/>
  <c r="N1359" i="2"/>
  <c r="D1356" i="1" s="1"/>
  <c r="N1355" i="2"/>
  <c r="D1352" i="1" s="1"/>
  <c r="J896" i="4"/>
  <c r="I430" i="1"/>
  <c r="J1387" i="6"/>
  <c r="J1424" i="6" s="1"/>
  <c r="H1424" i="6"/>
  <c r="H1492" i="6" s="1"/>
  <c r="N475" i="11"/>
  <c r="N540" i="11" s="1"/>
  <c r="L540" i="11"/>
  <c r="N209" i="11"/>
  <c r="N295" i="11" s="1"/>
  <c r="L295" i="11"/>
  <c r="L387" i="16"/>
  <c r="L1385" i="10"/>
  <c r="J958" i="13"/>
  <c r="I958" i="13"/>
  <c r="J942" i="13"/>
  <c r="I942" i="13"/>
  <c r="J926" i="13"/>
  <c r="I926" i="13"/>
  <c r="J910" i="13"/>
  <c r="I910" i="13"/>
  <c r="J962" i="13"/>
  <c r="I962" i="13"/>
  <c r="J946" i="13"/>
  <c r="I946" i="13"/>
  <c r="J930" i="13"/>
  <c r="I930" i="13"/>
  <c r="J914" i="13"/>
  <c r="I914" i="13"/>
  <c r="L914" i="13" s="1"/>
  <c r="J960" i="13"/>
  <c r="I960" i="13"/>
  <c r="J952" i="13"/>
  <c r="I952" i="13"/>
  <c r="J944" i="13"/>
  <c r="I944" i="13"/>
  <c r="J936" i="13"/>
  <c r="I936" i="13"/>
  <c r="J928" i="13"/>
  <c r="I928" i="13"/>
  <c r="J920" i="13"/>
  <c r="I920" i="13"/>
  <c r="J912" i="13"/>
  <c r="L912" i="13" s="1"/>
  <c r="J904" i="13"/>
  <c r="I904" i="13"/>
  <c r="G963" i="13"/>
  <c r="H898" i="13"/>
  <c r="J959" i="13"/>
  <c r="I959" i="13"/>
  <c r="J955" i="13"/>
  <c r="I955" i="13"/>
  <c r="J951" i="13"/>
  <c r="I951" i="13"/>
  <c r="L951" i="13" s="1"/>
  <c r="J947" i="13"/>
  <c r="L947" i="13" s="1"/>
  <c r="J943" i="13"/>
  <c r="I943" i="13"/>
  <c r="J939" i="13"/>
  <c r="I939" i="13"/>
  <c r="J935" i="13"/>
  <c r="I935" i="13"/>
  <c r="J931" i="13"/>
  <c r="I931" i="13"/>
  <c r="J927" i="13"/>
  <c r="L927" i="13" s="1"/>
  <c r="J923" i="13"/>
  <c r="I923" i="13"/>
  <c r="J919" i="13"/>
  <c r="L919" i="13" s="1"/>
  <c r="J915" i="13"/>
  <c r="L915" i="13" s="1"/>
  <c r="J911" i="13"/>
  <c r="I911" i="13"/>
  <c r="J907" i="13"/>
  <c r="I907" i="13"/>
  <c r="J903" i="13"/>
  <c r="I903" i="13"/>
  <c r="J899" i="13"/>
  <c r="I899" i="13"/>
  <c r="H718" i="8"/>
  <c r="J389" i="8"/>
  <c r="J718" i="8" s="1"/>
  <c r="I389" i="8"/>
  <c r="N1383" i="7"/>
  <c r="M1383" i="7"/>
  <c r="P1383" i="7" s="1"/>
  <c r="J1380" i="1" s="1"/>
  <c r="J1381" i="8"/>
  <c r="I1381" i="8"/>
  <c r="J1373" i="8"/>
  <c r="I1373" i="8"/>
  <c r="J1365" i="8"/>
  <c r="I1365" i="8"/>
  <c r="J1349" i="8"/>
  <c r="I1349" i="8"/>
  <c r="J1341" i="8"/>
  <c r="I1341" i="8"/>
  <c r="J1379" i="8"/>
  <c r="I1379" i="8"/>
  <c r="J1363" i="8"/>
  <c r="I1363" i="8"/>
  <c r="J1355" i="8"/>
  <c r="I1355" i="8"/>
  <c r="J1347" i="8"/>
  <c r="I1347" i="8"/>
  <c r="H1384" i="8"/>
  <c r="K1384" i="8"/>
  <c r="J1380" i="8"/>
  <c r="I1380" i="8"/>
  <c r="L1380" i="8" s="1"/>
  <c r="J1376" i="8"/>
  <c r="I1376" i="8"/>
  <c r="L1376" i="8" s="1"/>
  <c r="J1372" i="8"/>
  <c r="I1372" i="8"/>
  <c r="L1372" i="8" s="1"/>
  <c r="J1364" i="8"/>
  <c r="I1364" i="8"/>
  <c r="L1364" i="8" s="1"/>
  <c r="J1360" i="8"/>
  <c r="I1360" i="8"/>
  <c r="L1360" i="8" s="1"/>
  <c r="J1356" i="8"/>
  <c r="I1356" i="8"/>
  <c r="L1356" i="8" s="1"/>
  <c r="J1352" i="8"/>
  <c r="I1352" i="8"/>
  <c r="L1352" i="8" s="1"/>
  <c r="J1348" i="8"/>
  <c r="I1348" i="8"/>
  <c r="L1348" i="8" s="1"/>
  <c r="J1344" i="8"/>
  <c r="I1344" i="8"/>
  <c r="L1344" i="8" s="1"/>
  <c r="J1340" i="8"/>
  <c r="I1340" i="8"/>
  <c r="L1340" i="8" s="1"/>
  <c r="J1336" i="8"/>
  <c r="I1336" i="8"/>
  <c r="L1336" i="8" s="1"/>
  <c r="J957" i="8"/>
  <c r="I957" i="8"/>
  <c r="L957" i="8" s="1"/>
  <c r="J949" i="8"/>
  <c r="I949" i="8"/>
  <c r="J941" i="8"/>
  <c r="I941" i="8"/>
  <c r="L941" i="8" s="1"/>
  <c r="J933" i="8"/>
  <c r="I933" i="8"/>
  <c r="J925" i="8"/>
  <c r="I925" i="8"/>
  <c r="L925" i="8" s="1"/>
  <c r="J917" i="8"/>
  <c r="I917" i="8"/>
  <c r="J909" i="8"/>
  <c r="I909" i="8"/>
  <c r="L909" i="8" s="1"/>
  <c r="G963" i="8"/>
  <c r="H898" i="8"/>
  <c r="J959" i="8"/>
  <c r="I959" i="8"/>
  <c r="L959" i="8" s="1"/>
  <c r="J951" i="8"/>
  <c r="I951" i="8"/>
  <c r="J943" i="8"/>
  <c r="I943" i="8"/>
  <c r="L943" i="8" s="1"/>
  <c r="J927" i="8"/>
  <c r="I927" i="8"/>
  <c r="J919" i="8"/>
  <c r="I919" i="8"/>
  <c r="L919" i="8" s="1"/>
  <c r="J900" i="8"/>
  <c r="I900" i="8"/>
  <c r="J960" i="8"/>
  <c r="I960" i="8"/>
  <c r="L960" i="8" s="1"/>
  <c r="J956" i="8"/>
  <c r="I956" i="8"/>
  <c r="J952" i="8"/>
  <c r="I952" i="8"/>
  <c r="L952" i="8" s="1"/>
  <c r="J948" i="8"/>
  <c r="I948" i="8"/>
  <c r="J940" i="8"/>
  <c r="I940" i="8"/>
  <c r="L940" i="8" s="1"/>
  <c r="J932" i="8"/>
  <c r="I932" i="8"/>
  <c r="J928" i="8"/>
  <c r="I928" i="8"/>
  <c r="L928" i="8" s="1"/>
  <c r="J920" i="8"/>
  <c r="I920" i="8"/>
  <c r="J912" i="8"/>
  <c r="I912" i="8"/>
  <c r="L912" i="8" s="1"/>
  <c r="J908" i="8"/>
  <c r="I908" i="8"/>
  <c r="J904" i="8"/>
  <c r="I904" i="8"/>
  <c r="L904" i="8" s="1"/>
  <c r="J893" i="13"/>
  <c r="L893" i="13"/>
  <c r="I893" i="13"/>
  <c r="J885" i="13"/>
  <c r="I885" i="13"/>
  <c r="J877" i="13"/>
  <c r="I877" i="13"/>
  <c r="J869" i="13"/>
  <c r="I869" i="13"/>
  <c r="J861" i="13"/>
  <c r="I861" i="13"/>
  <c r="J853" i="13"/>
  <c r="L853" i="13" s="1"/>
  <c r="J845" i="13"/>
  <c r="I845" i="13"/>
  <c r="L845" i="13" s="1"/>
  <c r="J837" i="13"/>
  <c r="L837" i="13"/>
  <c r="I837" i="13"/>
  <c r="J829" i="13"/>
  <c r="I829" i="13"/>
  <c r="J821" i="13"/>
  <c r="I821" i="13"/>
  <c r="J813" i="13"/>
  <c r="I813" i="13"/>
  <c r="J805" i="13"/>
  <c r="I805" i="13"/>
  <c r="J797" i="13"/>
  <c r="I797" i="13"/>
  <c r="J789" i="13"/>
  <c r="I789" i="13"/>
  <c r="J781" i="13"/>
  <c r="I781" i="13"/>
  <c r="J773" i="13"/>
  <c r="I773" i="13"/>
  <c r="J765" i="13"/>
  <c r="I765" i="13"/>
  <c r="J755" i="13"/>
  <c r="L755" i="13" s="1"/>
  <c r="J739" i="13"/>
  <c r="I739" i="13"/>
  <c r="J723" i="13"/>
  <c r="I723" i="13"/>
  <c r="J891" i="13"/>
  <c r="L891" i="13" s="1"/>
  <c r="I891" i="1" s="1"/>
  <c r="J883" i="13"/>
  <c r="L883" i="13" s="1"/>
  <c r="J875" i="13"/>
  <c r="I875" i="13"/>
  <c r="L875" i="13" s="1"/>
  <c r="I875" i="1" s="1"/>
  <c r="J867" i="13"/>
  <c r="I867" i="13"/>
  <c r="L867" i="13" s="1"/>
  <c r="J859" i="13"/>
  <c r="I859" i="13"/>
  <c r="L859" i="13" s="1"/>
  <c r="I859" i="1" s="1"/>
  <c r="J851" i="13"/>
  <c r="I851" i="13"/>
  <c r="L851" i="13" s="1"/>
  <c r="I851" i="1" s="1"/>
  <c r="J843" i="13"/>
  <c r="I843" i="13"/>
  <c r="L843" i="13" s="1"/>
  <c r="I843" i="1" s="1"/>
  <c r="J835" i="13"/>
  <c r="L835" i="13" s="1"/>
  <c r="J827" i="13"/>
  <c r="I827" i="13"/>
  <c r="J819" i="13"/>
  <c r="I819" i="13"/>
  <c r="J811" i="13"/>
  <c r="I811" i="13"/>
  <c r="J803" i="13"/>
  <c r="I803" i="13"/>
  <c r="J795" i="13"/>
  <c r="I795" i="13"/>
  <c r="J787" i="13"/>
  <c r="I787" i="13"/>
  <c r="J779" i="13"/>
  <c r="I779" i="13"/>
  <c r="J771" i="13"/>
  <c r="I771" i="13"/>
  <c r="J763" i="13"/>
  <c r="I763" i="13"/>
  <c r="J751" i="13"/>
  <c r="I751" i="13"/>
  <c r="L751" i="13" s="1"/>
  <c r="J735" i="13"/>
  <c r="I735" i="13"/>
  <c r="J894" i="13"/>
  <c r="I894" i="13"/>
  <c r="J890" i="13"/>
  <c r="I890" i="13"/>
  <c r="J886" i="13"/>
  <c r="I886" i="13"/>
  <c r="J882" i="13"/>
  <c r="I882" i="13"/>
  <c r="J878" i="13"/>
  <c r="I878" i="13"/>
  <c r="J874" i="13"/>
  <c r="I874" i="13"/>
  <c r="J870" i="13"/>
  <c r="I870" i="13"/>
  <c r="L870" i="13" s="1"/>
  <c r="J866" i="13"/>
  <c r="I866" i="13"/>
  <c r="L866" i="13" s="1"/>
  <c r="J862" i="13"/>
  <c r="I862" i="13"/>
  <c r="L862" i="13" s="1"/>
  <c r="J858" i="13"/>
  <c r="I858" i="13"/>
  <c r="L858" i="13" s="1"/>
  <c r="J854" i="13"/>
  <c r="I854" i="13"/>
  <c r="L854" i="13" s="1"/>
  <c r="J850" i="13"/>
  <c r="I850" i="13"/>
  <c r="J846" i="13"/>
  <c r="I846" i="13"/>
  <c r="L846" i="13" s="1"/>
  <c r="J842" i="13"/>
  <c r="I842" i="13"/>
  <c r="L842" i="13" s="1"/>
  <c r="J838" i="13"/>
  <c r="L838" i="13"/>
  <c r="I838" i="13"/>
  <c r="J834" i="13"/>
  <c r="I834" i="13"/>
  <c r="J830" i="13"/>
  <c r="I830" i="13"/>
  <c r="J826" i="13"/>
  <c r="I826" i="13"/>
  <c r="J822" i="13"/>
  <c r="I822" i="13"/>
  <c r="J818" i="13"/>
  <c r="I818" i="13"/>
  <c r="J814" i="13"/>
  <c r="I814" i="13"/>
  <c r="J810" i="13"/>
  <c r="I810" i="13"/>
  <c r="J806" i="13"/>
  <c r="I806" i="13"/>
  <c r="J802" i="13"/>
  <c r="I802" i="13"/>
  <c r="J798" i="13"/>
  <c r="I798" i="13"/>
  <c r="J794" i="13"/>
  <c r="I794" i="13"/>
  <c r="J790" i="13"/>
  <c r="I790" i="13"/>
  <c r="J786" i="13"/>
  <c r="I786" i="13"/>
  <c r="J782" i="13"/>
  <c r="I782" i="13"/>
  <c r="J778" i="13"/>
  <c r="I778" i="13"/>
  <c r="J774" i="13"/>
  <c r="I774" i="13"/>
  <c r="L774" i="13" s="1"/>
  <c r="J770" i="13"/>
  <c r="I770" i="13"/>
  <c r="J766" i="13"/>
  <c r="I766" i="13"/>
  <c r="J762" i="13"/>
  <c r="I762" i="13"/>
  <c r="J757" i="13"/>
  <c r="I757" i="13"/>
  <c r="J749" i="13"/>
  <c r="I749" i="13"/>
  <c r="J741" i="13"/>
  <c r="I741" i="13"/>
  <c r="J733" i="13"/>
  <c r="I733" i="13"/>
  <c r="J725" i="13"/>
  <c r="I725" i="13"/>
  <c r="L725" i="13" s="1"/>
  <c r="J758" i="13"/>
  <c r="I758" i="13"/>
  <c r="L758" i="13" s="1"/>
  <c r="J754" i="13"/>
  <c r="I754" i="13"/>
  <c r="L754" i="13" s="1"/>
  <c r="J750" i="13"/>
  <c r="L750" i="13" s="1"/>
  <c r="J746" i="13"/>
  <c r="I746" i="13"/>
  <c r="J742" i="13"/>
  <c r="I742" i="13"/>
  <c r="J738" i="13"/>
  <c r="I738" i="13"/>
  <c r="J734" i="13"/>
  <c r="I734" i="13"/>
  <c r="J730" i="13"/>
  <c r="I730" i="13"/>
  <c r="J726" i="13"/>
  <c r="I726" i="13"/>
  <c r="J722" i="13"/>
  <c r="I722" i="13"/>
  <c r="N1426" i="16"/>
  <c r="N1491" i="16" s="1"/>
  <c r="L1491" i="16"/>
  <c r="N1311" i="7"/>
  <c r="M1311" i="7"/>
  <c r="N1303" i="7"/>
  <c r="M1303" i="7"/>
  <c r="N1295" i="7"/>
  <c r="M1295" i="7"/>
  <c r="N1287" i="7"/>
  <c r="M1287" i="7"/>
  <c r="N1279" i="7"/>
  <c r="M1279" i="7"/>
  <c r="N1263" i="7"/>
  <c r="M1263" i="7"/>
  <c r="N1247" i="7"/>
  <c r="M1247" i="7"/>
  <c r="N1239" i="7"/>
  <c r="M1239" i="7"/>
  <c r="N1231" i="7"/>
  <c r="M1231" i="7"/>
  <c r="N1207" i="7"/>
  <c r="M1207" i="7"/>
  <c r="N1199" i="7"/>
  <c r="M1199" i="7"/>
  <c r="N1191" i="7"/>
  <c r="M1191" i="7"/>
  <c r="N1183" i="7"/>
  <c r="M1183" i="7"/>
  <c r="N1175" i="7"/>
  <c r="M1175" i="7"/>
  <c r="N1167" i="7"/>
  <c r="M1167" i="7"/>
  <c r="N1159" i="7"/>
  <c r="M1159" i="7"/>
  <c r="N1151" i="7"/>
  <c r="M1151" i="7"/>
  <c r="N1143" i="7"/>
  <c r="M1143" i="7"/>
  <c r="N1135" i="7"/>
  <c r="M1135" i="7"/>
  <c r="N1127" i="7"/>
  <c r="M1127" i="7"/>
  <c r="N1119" i="7"/>
  <c r="M1119" i="7"/>
  <c r="N1111" i="7"/>
  <c r="M1111" i="7"/>
  <c r="N1103" i="7"/>
  <c r="M1103" i="7"/>
  <c r="N1095" i="7"/>
  <c r="M1095" i="7"/>
  <c r="N1087" i="7"/>
  <c r="M1087" i="7"/>
  <c r="N1079" i="7"/>
  <c r="M1079" i="7"/>
  <c r="N1071" i="7"/>
  <c r="M1071" i="7"/>
  <c r="N1055" i="7"/>
  <c r="M1055" i="7"/>
  <c r="N1047" i="7"/>
  <c r="M1047" i="7"/>
  <c r="N1039" i="7"/>
  <c r="M1039" i="7"/>
  <c r="N1031" i="7"/>
  <c r="M1031" i="7"/>
  <c r="N1023" i="7"/>
  <c r="M1023" i="7"/>
  <c r="N1015" i="7"/>
  <c r="M1015" i="7"/>
  <c r="N1007" i="7"/>
  <c r="M1007" i="7"/>
  <c r="N999" i="7"/>
  <c r="M999" i="7"/>
  <c r="N991" i="7"/>
  <c r="M991" i="7"/>
  <c r="N983" i="7"/>
  <c r="M983" i="7"/>
  <c r="N975" i="7"/>
  <c r="M975" i="7"/>
  <c r="N967" i="7"/>
  <c r="M967" i="7"/>
  <c r="N1325" i="7"/>
  <c r="M1325" i="7"/>
  <c r="N1309" i="7"/>
  <c r="M1309" i="7"/>
  <c r="N1301" i="7"/>
  <c r="M1301" i="7"/>
  <c r="N1293" i="7"/>
  <c r="M1293" i="7"/>
  <c r="N1285" i="7"/>
  <c r="M1285" i="7"/>
  <c r="N1277" i="7"/>
  <c r="M1277" i="7"/>
  <c r="N1269" i="7"/>
  <c r="M1269" i="7"/>
  <c r="N1237" i="7"/>
  <c r="M1237" i="7"/>
  <c r="N1221" i="7"/>
  <c r="M1221" i="7"/>
  <c r="N1213" i="7"/>
  <c r="M1213" i="7"/>
  <c r="N1205" i="7"/>
  <c r="M1205" i="7"/>
  <c r="N1197" i="7"/>
  <c r="M1197" i="7"/>
  <c r="N1189" i="7"/>
  <c r="M1189" i="7"/>
  <c r="N1181" i="7"/>
  <c r="M1181" i="7"/>
  <c r="N1173" i="7"/>
  <c r="M1173" i="7"/>
  <c r="N1165" i="7"/>
  <c r="M1165" i="7"/>
  <c r="N1157" i="7"/>
  <c r="M1157" i="7"/>
  <c r="N1149" i="7"/>
  <c r="M1149" i="7"/>
  <c r="N1141" i="7"/>
  <c r="M1141" i="7"/>
  <c r="N1133" i="7"/>
  <c r="M1133" i="7"/>
  <c r="N1125" i="7"/>
  <c r="M1125" i="7"/>
  <c r="N1117" i="7"/>
  <c r="M1117" i="7"/>
  <c r="N1109" i="7"/>
  <c r="M1109" i="7"/>
  <c r="N1101" i="7"/>
  <c r="M1101" i="7"/>
  <c r="N1093" i="7"/>
  <c r="M1093" i="7"/>
  <c r="N1085" i="7"/>
  <c r="M1085" i="7"/>
  <c r="N1077" i="7"/>
  <c r="M1077" i="7"/>
  <c r="N1069" i="7"/>
  <c r="M1069" i="7"/>
  <c r="N1061" i="7"/>
  <c r="M1061" i="7"/>
  <c r="N1053" i="7"/>
  <c r="M1053" i="7"/>
  <c r="N1045" i="7"/>
  <c r="M1045" i="7"/>
  <c r="N1037" i="7"/>
  <c r="M1037" i="7"/>
  <c r="N1029" i="7"/>
  <c r="M1029" i="7"/>
  <c r="N1021" i="7"/>
  <c r="M1021" i="7"/>
  <c r="N1013" i="7"/>
  <c r="M1013" i="7"/>
  <c r="N997" i="7"/>
  <c r="M997" i="7"/>
  <c r="N989" i="7"/>
  <c r="M989" i="7"/>
  <c r="N981" i="7"/>
  <c r="M981" i="7"/>
  <c r="N973" i="7"/>
  <c r="M973" i="7"/>
  <c r="L965" i="7"/>
  <c r="L1330" i="7" s="1"/>
  <c r="N1322" i="7"/>
  <c r="M1322" i="7"/>
  <c r="N1314" i="7"/>
  <c r="M1314" i="7"/>
  <c r="N1310" i="7"/>
  <c r="M1310" i="7"/>
  <c r="N1306" i="7"/>
  <c r="M1306" i="7"/>
  <c r="N1302" i="7"/>
  <c r="M1302" i="7"/>
  <c r="N1294" i="7"/>
  <c r="M1294" i="7"/>
  <c r="N1286" i="7"/>
  <c r="M1286" i="7"/>
  <c r="N1282" i="7"/>
  <c r="M1282" i="7"/>
  <c r="N1278" i="7"/>
  <c r="M1278" i="7"/>
  <c r="N1274" i="7"/>
  <c r="M1274" i="7"/>
  <c r="N1270" i="7"/>
  <c r="M1270" i="7"/>
  <c r="N1266" i="7"/>
  <c r="M1266" i="7"/>
  <c r="N1262" i="7"/>
  <c r="M1262" i="7"/>
  <c r="N1254" i="7"/>
  <c r="M1254" i="7"/>
  <c r="N1250" i="7"/>
  <c r="M1250" i="7"/>
  <c r="N1238" i="7"/>
  <c r="M1238" i="7"/>
  <c r="N1234" i="7"/>
  <c r="M1234" i="7"/>
  <c r="N1230" i="7"/>
  <c r="M1230" i="7"/>
  <c r="N1226" i="7"/>
  <c r="M1226" i="7"/>
  <c r="N1222" i="7"/>
  <c r="M1222" i="7"/>
  <c r="N1218" i="7"/>
  <c r="M1218" i="7"/>
  <c r="N1214" i="7"/>
  <c r="M1214" i="7"/>
  <c r="N1210" i="7"/>
  <c r="M1210" i="7"/>
  <c r="N1202" i="7"/>
  <c r="M1202" i="7"/>
  <c r="N1198" i="7"/>
  <c r="M1198" i="7"/>
  <c r="N1190" i="7"/>
  <c r="M1190" i="7"/>
  <c r="N1186" i="7"/>
  <c r="M1186" i="7"/>
  <c r="N1182" i="7"/>
  <c r="M1182" i="7"/>
  <c r="N1178" i="7"/>
  <c r="M1178" i="7"/>
  <c r="N1174" i="7"/>
  <c r="M1174" i="7"/>
  <c r="N1170" i="7"/>
  <c r="M1170" i="7"/>
  <c r="N1166" i="7"/>
  <c r="M1166" i="7"/>
  <c r="N1162" i="7"/>
  <c r="M1162" i="7"/>
  <c r="N1158" i="7"/>
  <c r="M1158" i="7"/>
  <c r="N1154" i="7"/>
  <c r="M1154" i="7"/>
  <c r="N1146" i="7"/>
  <c r="M1146" i="7"/>
  <c r="N1126" i="7"/>
  <c r="M1126" i="7"/>
  <c r="N1110" i="7"/>
  <c r="M1110" i="7"/>
  <c r="N1106" i="7"/>
  <c r="M1106" i="7"/>
  <c r="N1102" i="7"/>
  <c r="M1102" i="7"/>
  <c r="N1098" i="7"/>
  <c r="M1098" i="7"/>
  <c r="N1090" i="7"/>
  <c r="M1090" i="7"/>
  <c r="N1086" i="7"/>
  <c r="M1086" i="7"/>
  <c r="N1082" i="7"/>
  <c r="M1082" i="7"/>
  <c r="N1078" i="7"/>
  <c r="M1078" i="7"/>
  <c r="N1074" i="7"/>
  <c r="M1074" i="7"/>
  <c r="N1070" i="7"/>
  <c r="M1070" i="7"/>
  <c r="N1066" i="7"/>
  <c r="M1066" i="7"/>
  <c r="N1062" i="7"/>
  <c r="M1062" i="7"/>
  <c r="N1058" i="7"/>
  <c r="M1058" i="7"/>
  <c r="N1054" i="7"/>
  <c r="M1054" i="7"/>
  <c r="N1050" i="7"/>
  <c r="M1050" i="7"/>
  <c r="N1046" i="7"/>
  <c r="M1046" i="7"/>
  <c r="N1042" i="7"/>
  <c r="M1042" i="7"/>
  <c r="N1038" i="7"/>
  <c r="M1038" i="7"/>
  <c r="N1030" i="7"/>
  <c r="M1030" i="7"/>
  <c r="N1026" i="7"/>
  <c r="M1026" i="7"/>
  <c r="N1018" i="7"/>
  <c r="M1018" i="7"/>
  <c r="N1014" i="7"/>
  <c r="M1014" i="7"/>
  <c r="N1002" i="7"/>
  <c r="M1002" i="7"/>
  <c r="N998" i="7"/>
  <c r="M998" i="7"/>
  <c r="N994" i="7"/>
  <c r="M994" i="7"/>
  <c r="N990" i="7"/>
  <c r="M990" i="7"/>
  <c r="N986" i="7"/>
  <c r="M986" i="7"/>
  <c r="N978" i="7"/>
  <c r="M978" i="7"/>
  <c r="N974" i="7"/>
  <c r="M974" i="7"/>
  <c r="N966" i="7"/>
  <c r="M966" i="7"/>
  <c r="Q963" i="9"/>
  <c r="N10" i="2"/>
  <c r="D11" i="1" s="1"/>
  <c r="J1332" i="13"/>
  <c r="I1332" i="13"/>
  <c r="J1353" i="13"/>
  <c r="I1353" i="13"/>
  <c r="J1377" i="13"/>
  <c r="I1377" i="13"/>
  <c r="J1345" i="13"/>
  <c r="I1345" i="13"/>
  <c r="L1345" i="13" s="1"/>
  <c r="J1373" i="13"/>
  <c r="I1373" i="13"/>
  <c r="L1373" i="13" s="1"/>
  <c r="J1357" i="13"/>
  <c r="L1357" i="13" s="1"/>
  <c r="I1354" i="1" s="1"/>
  <c r="J1341" i="13"/>
  <c r="I1341" i="13"/>
  <c r="H1383" i="13"/>
  <c r="K1383" i="13"/>
  <c r="J1375" i="13"/>
  <c r="I1375" i="13"/>
  <c r="J1367" i="13"/>
  <c r="L1367" i="13" s="1"/>
  <c r="J1359" i="13"/>
  <c r="I1359" i="13"/>
  <c r="L1359" i="13" s="1"/>
  <c r="I1356" i="1" s="1"/>
  <c r="J1351" i="13"/>
  <c r="I1351" i="13"/>
  <c r="L1351" i="13" s="1"/>
  <c r="J1343" i="13"/>
  <c r="I1343" i="13"/>
  <c r="L1343" i="13" s="1"/>
  <c r="I1340" i="1" s="1"/>
  <c r="J1335" i="13"/>
  <c r="I1335" i="13"/>
  <c r="L1335" i="13" s="1"/>
  <c r="J1382" i="13"/>
  <c r="I1382" i="13"/>
  <c r="L1382" i="13" s="1"/>
  <c r="J1378" i="13"/>
  <c r="L1378" i="13" s="1"/>
  <c r="J1374" i="13"/>
  <c r="I1374" i="13"/>
  <c r="J1370" i="13"/>
  <c r="I1370" i="13"/>
  <c r="J1366" i="13"/>
  <c r="I1366" i="13"/>
  <c r="J1362" i="13"/>
  <c r="I1362" i="13"/>
  <c r="J1358" i="13"/>
  <c r="L1358" i="13" s="1"/>
  <c r="J1354" i="13"/>
  <c r="L1354" i="13" s="1"/>
  <c r="I1351" i="1" s="1"/>
  <c r="J1350" i="13"/>
  <c r="L1350" i="13" s="1"/>
  <c r="J1346" i="13"/>
  <c r="I1346" i="13"/>
  <c r="J1342" i="13"/>
  <c r="I1342" i="13"/>
  <c r="J1338" i="13"/>
  <c r="I1338" i="13"/>
  <c r="J1334" i="13"/>
  <c r="L1334" i="13" s="1"/>
  <c r="J1387" i="13"/>
  <c r="I1387" i="13"/>
  <c r="J1415" i="13"/>
  <c r="I1415" i="13"/>
  <c r="J1407" i="13"/>
  <c r="I1407" i="13"/>
  <c r="I1399" i="13"/>
  <c r="J1399" i="13"/>
  <c r="I1391" i="13"/>
  <c r="L1391" i="13" s="1"/>
  <c r="J1391" i="13"/>
  <c r="J1417" i="13"/>
  <c r="I1417" i="13"/>
  <c r="I1409" i="13"/>
  <c r="J1409" i="13"/>
  <c r="J1393" i="13"/>
  <c r="I1393" i="13"/>
  <c r="J1422" i="13"/>
  <c r="L1422" i="13" s="1"/>
  <c r="I1422" i="13"/>
  <c r="J1418" i="13"/>
  <c r="I1418" i="13"/>
  <c r="J1414" i="13"/>
  <c r="I1414" i="13"/>
  <c r="J1410" i="13"/>
  <c r="I1410" i="13"/>
  <c r="I1406" i="13"/>
  <c r="J1406" i="13"/>
  <c r="J1402" i="13"/>
  <c r="I1402" i="13"/>
  <c r="J1398" i="13"/>
  <c r="I1398" i="13"/>
  <c r="J1394" i="13"/>
  <c r="I1394" i="13"/>
  <c r="I1390" i="13"/>
  <c r="J1390" i="13"/>
  <c r="J1423" i="13"/>
  <c r="I1423" i="13"/>
  <c r="N718" i="9"/>
  <c r="N1424" i="9"/>
  <c r="J894" i="8"/>
  <c r="I894" i="8"/>
  <c r="J886" i="8"/>
  <c r="I886" i="8"/>
  <c r="J878" i="8"/>
  <c r="I878" i="8"/>
  <c r="J870" i="8"/>
  <c r="I870" i="8"/>
  <c r="J862" i="8"/>
  <c r="I862" i="8"/>
  <c r="J854" i="8"/>
  <c r="I854" i="8"/>
  <c r="J846" i="8"/>
  <c r="I846" i="8"/>
  <c r="J838" i="8"/>
  <c r="I838" i="8"/>
  <c r="J822" i="8"/>
  <c r="I822" i="8"/>
  <c r="J814" i="8"/>
  <c r="I814" i="8"/>
  <c r="J806" i="8"/>
  <c r="I806" i="8"/>
  <c r="J790" i="8"/>
  <c r="I790" i="8"/>
  <c r="J782" i="8"/>
  <c r="I782" i="8"/>
  <c r="J774" i="8"/>
  <c r="I774" i="8"/>
  <c r="J766" i="8"/>
  <c r="I766" i="8"/>
  <c r="J758" i="8"/>
  <c r="I758" i="8"/>
  <c r="J750" i="8"/>
  <c r="I750" i="8"/>
  <c r="J742" i="8"/>
  <c r="I742" i="8"/>
  <c r="J734" i="8"/>
  <c r="I734" i="8"/>
  <c r="J726" i="8"/>
  <c r="I726" i="8"/>
  <c r="G896" i="8"/>
  <c r="H720" i="8"/>
  <c r="J888" i="8"/>
  <c r="I888" i="8"/>
  <c r="J880" i="8"/>
  <c r="I880" i="8"/>
  <c r="J872" i="8"/>
  <c r="I872" i="8"/>
  <c r="J864" i="8"/>
  <c r="I864" i="8"/>
  <c r="J856" i="8"/>
  <c r="I856" i="8"/>
  <c r="J840" i="8"/>
  <c r="I840" i="8"/>
  <c r="J832" i="8"/>
  <c r="I832" i="8"/>
  <c r="J824" i="8"/>
  <c r="I824" i="8"/>
  <c r="J816" i="8"/>
  <c r="I816" i="8"/>
  <c r="J808" i="8"/>
  <c r="I808" i="8"/>
  <c r="J800" i="8"/>
  <c r="I800" i="8"/>
  <c r="J792" i="8"/>
  <c r="I792" i="8"/>
  <c r="J784" i="8"/>
  <c r="I784" i="8"/>
  <c r="J768" i="8"/>
  <c r="I768" i="8"/>
  <c r="J760" i="8"/>
  <c r="I760" i="8"/>
  <c r="J752" i="8"/>
  <c r="I752" i="8"/>
  <c r="J744" i="8"/>
  <c r="I744" i="8"/>
  <c r="J736" i="8"/>
  <c r="I736" i="8"/>
  <c r="J728" i="8"/>
  <c r="I728" i="8"/>
  <c r="J895" i="8"/>
  <c r="I895" i="8"/>
  <c r="J883" i="8"/>
  <c r="I883" i="8"/>
  <c r="J871" i="8"/>
  <c r="I871" i="8"/>
  <c r="J867" i="8"/>
  <c r="I867" i="8"/>
  <c r="J847" i="8"/>
  <c r="I847" i="8"/>
  <c r="J839" i="8"/>
  <c r="I839" i="8"/>
  <c r="J835" i="8"/>
  <c r="I835" i="8"/>
  <c r="J831" i="8"/>
  <c r="I831" i="8"/>
  <c r="J827" i="8"/>
  <c r="I827" i="8"/>
  <c r="J823" i="8"/>
  <c r="I823" i="8"/>
  <c r="J819" i="8"/>
  <c r="I819" i="8"/>
  <c r="J815" i="8"/>
  <c r="I815" i="8"/>
  <c r="J807" i="8"/>
  <c r="I807" i="8"/>
  <c r="J795" i="8"/>
  <c r="I795" i="8"/>
  <c r="J791" i="8"/>
  <c r="I791" i="8"/>
  <c r="J783" i="8"/>
  <c r="I783" i="8"/>
  <c r="J779" i="8"/>
  <c r="I779" i="8"/>
  <c r="J775" i="8"/>
  <c r="I775" i="8"/>
  <c r="J771" i="8"/>
  <c r="I771" i="8"/>
  <c r="J767" i="8"/>
  <c r="I767" i="8"/>
  <c r="J759" i="8"/>
  <c r="I759" i="8"/>
  <c r="J755" i="8"/>
  <c r="I755" i="8"/>
  <c r="J751" i="8"/>
  <c r="I751" i="8"/>
  <c r="J747" i="8"/>
  <c r="I747" i="8"/>
  <c r="J739" i="8"/>
  <c r="I739" i="8"/>
  <c r="J735" i="8"/>
  <c r="I735" i="8"/>
  <c r="J731" i="8"/>
  <c r="I731" i="8"/>
  <c r="J727" i="8"/>
  <c r="I727" i="8"/>
  <c r="J723" i="8"/>
  <c r="I723" i="8"/>
  <c r="J1327" i="13"/>
  <c r="I1327" i="13"/>
  <c r="J1311" i="13"/>
  <c r="I1311" i="13"/>
  <c r="J1295" i="13"/>
  <c r="I1295" i="13"/>
  <c r="J1279" i="13"/>
  <c r="I1279" i="13"/>
  <c r="J1263" i="13"/>
  <c r="I1263" i="13"/>
  <c r="J1247" i="13"/>
  <c r="I1247" i="13"/>
  <c r="J1231" i="13"/>
  <c r="I1231" i="13"/>
  <c r="L1231" i="13" s="1"/>
  <c r="J1215" i="13"/>
  <c r="I1215" i="13"/>
  <c r="J1199" i="13"/>
  <c r="I1199" i="13"/>
  <c r="J1183" i="13"/>
  <c r="I1183" i="13"/>
  <c r="J1167" i="13"/>
  <c r="I1167" i="13"/>
  <c r="J1151" i="13"/>
  <c r="I1151" i="13"/>
  <c r="J1135" i="13"/>
  <c r="I1135" i="13"/>
  <c r="J1119" i="13"/>
  <c r="I1119" i="13"/>
  <c r="J1103" i="13"/>
  <c r="I1103" i="13"/>
  <c r="J1087" i="13"/>
  <c r="I1087" i="13"/>
  <c r="J1071" i="13"/>
  <c r="I1071" i="13"/>
  <c r="L1071" i="13" s="1"/>
  <c r="I1069" i="1" s="1"/>
  <c r="J1055" i="13"/>
  <c r="I1055" i="13"/>
  <c r="L1055" i="13" s="1"/>
  <c r="J1039" i="13"/>
  <c r="I1039" i="13"/>
  <c r="J1023" i="13"/>
  <c r="I1023" i="13"/>
  <c r="J1007" i="13"/>
  <c r="L1007" i="13" s="1"/>
  <c r="J991" i="13"/>
  <c r="L991" i="13" s="1"/>
  <c r="I991" i="13"/>
  <c r="J975" i="13"/>
  <c r="I975" i="13"/>
  <c r="J1323" i="13"/>
  <c r="L1323" i="13" s="1"/>
  <c r="J1307" i="13"/>
  <c r="I1307" i="13"/>
  <c r="L1307" i="13" s="1"/>
  <c r="J1291" i="13"/>
  <c r="L1291" i="13" s="1"/>
  <c r="J1275" i="13"/>
  <c r="I1275" i="13"/>
  <c r="J1259" i="13"/>
  <c r="L1259" i="13" s="1"/>
  <c r="I1259" i="13"/>
  <c r="J1243" i="13"/>
  <c r="I1243" i="13"/>
  <c r="J1227" i="13"/>
  <c r="I1227" i="13"/>
  <c r="J1211" i="13"/>
  <c r="I1211" i="13"/>
  <c r="J1195" i="13"/>
  <c r="I1195" i="13"/>
  <c r="J1179" i="13"/>
  <c r="I1179" i="13"/>
  <c r="J1163" i="13"/>
  <c r="I1163" i="13"/>
  <c r="J1147" i="13"/>
  <c r="I1147" i="13"/>
  <c r="J1131" i="13"/>
  <c r="I1131" i="13"/>
  <c r="J1115" i="13"/>
  <c r="I1115" i="13"/>
  <c r="J1099" i="13"/>
  <c r="I1099" i="13"/>
  <c r="J1083" i="13"/>
  <c r="I1083" i="13"/>
  <c r="J1067" i="13"/>
  <c r="L1067" i="13" s="1"/>
  <c r="J1051" i="13"/>
  <c r="I1051" i="13"/>
  <c r="J1035" i="13"/>
  <c r="I1035" i="13"/>
  <c r="J1019" i="13"/>
  <c r="I1019" i="13"/>
  <c r="J1003" i="13"/>
  <c r="I1003" i="13"/>
  <c r="J987" i="13"/>
  <c r="I987" i="13"/>
  <c r="L987" i="13" s="1"/>
  <c r="J971" i="13"/>
  <c r="I971" i="13"/>
  <c r="J1325" i="13"/>
  <c r="I1325" i="13"/>
  <c r="J1317" i="13"/>
  <c r="I1317" i="13"/>
  <c r="J1309" i="13"/>
  <c r="L1309" i="13" s="1"/>
  <c r="J1301" i="13"/>
  <c r="I1301" i="13"/>
  <c r="L1301" i="13" s="1"/>
  <c r="J1293" i="13"/>
  <c r="I1293" i="13"/>
  <c r="J1285" i="13"/>
  <c r="I1285" i="13"/>
  <c r="J1277" i="13"/>
  <c r="I1277" i="13"/>
  <c r="J1269" i="13"/>
  <c r="I1269" i="13"/>
  <c r="J1261" i="13"/>
  <c r="I1261" i="13"/>
  <c r="J1253" i="13"/>
  <c r="I1253" i="13"/>
  <c r="J1245" i="13"/>
  <c r="I1245" i="13"/>
  <c r="J1237" i="13"/>
  <c r="I1237" i="13"/>
  <c r="J1229" i="13"/>
  <c r="I1229" i="13"/>
  <c r="J1221" i="13"/>
  <c r="I1221" i="13"/>
  <c r="L1221" i="13" s="1"/>
  <c r="J1213" i="13"/>
  <c r="I1213" i="13"/>
  <c r="L1213" i="13" s="1"/>
  <c r="J1205" i="13"/>
  <c r="I1205" i="13"/>
  <c r="J1197" i="13"/>
  <c r="I1197" i="13"/>
  <c r="J1189" i="13"/>
  <c r="I1189" i="13"/>
  <c r="L1189" i="13" s="1"/>
  <c r="J1181" i="13"/>
  <c r="I1181" i="13"/>
  <c r="J1173" i="13"/>
  <c r="L1173" i="13"/>
  <c r="I1173" i="13"/>
  <c r="J1165" i="13"/>
  <c r="I1165" i="13"/>
  <c r="J1157" i="13"/>
  <c r="L1157" i="13" s="1"/>
  <c r="I1157" i="13"/>
  <c r="J1149" i="13"/>
  <c r="I1149" i="13"/>
  <c r="J1141" i="13"/>
  <c r="L1141" i="13" s="1"/>
  <c r="I1141" i="13"/>
  <c r="J1133" i="13"/>
  <c r="I1133" i="13"/>
  <c r="J1125" i="13"/>
  <c r="I1125" i="13"/>
  <c r="J1117" i="13"/>
  <c r="I1117" i="13"/>
  <c r="J1109" i="13"/>
  <c r="I1109" i="13"/>
  <c r="J1101" i="13"/>
  <c r="I1101" i="13"/>
  <c r="J1093" i="13"/>
  <c r="I1093" i="13"/>
  <c r="J1085" i="13"/>
  <c r="I1085" i="13"/>
  <c r="J1077" i="13"/>
  <c r="I1077" i="13"/>
  <c r="J1069" i="13"/>
  <c r="I1069" i="13"/>
  <c r="J1061" i="13"/>
  <c r="I1061" i="13"/>
  <c r="J1053" i="13"/>
  <c r="I1053" i="13"/>
  <c r="J1045" i="13"/>
  <c r="I1045" i="13"/>
  <c r="L1045" i="13" s="1"/>
  <c r="J1037" i="13"/>
  <c r="I1037" i="13"/>
  <c r="J1029" i="13"/>
  <c r="I1029" i="13"/>
  <c r="J1021" i="13"/>
  <c r="I1021" i="13"/>
  <c r="J1013" i="13"/>
  <c r="I1013" i="13"/>
  <c r="J1005" i="13"/>
  <c r="I1005" i="13"/>
  <c r="J997" i="13"/>
  <c r="I997" i="13"/>
  <c r="J989" i="13"/>
  <c r="I989" i="13"/>
  <c r="J981" i="13"/>
  <c r="I981" i="13"/>
  <c r="J973" i="13"/>
  <c r="I973" i="13"/>
  <c r="G1330" i="13"/>
  <c r="H965" i="13"/>
  <c r="J1326" i="13"/>
  <c r="I1326" i="13"/>
  <c r="J1322" i="13"/>
  <c r="I1322" i="13"/>
  <c r="J1318" i="13"/>
  <c r="I1318" i="13"/>
  <c r="J1314" i="13"/>
  <c r="I1314" i="13"/>
  <c r="J1310" i="13"/>
  <c r="I1310" i="13"/>
  <c r="J1306" i="13"/>
  <c r="I1306" i="13"/>
  <c r="J1302" i="13"/>
  <c r="I1302" i="13"/>
  <c r="J1298" i="13"/>
  <c r="I1298" i="13"/>
  <c r="J1294" i="13"/>
  <c r="I1294" i="13"/>
  <c r="J1290" i="13"/>
  <c r="I1290" i="13"/>
  <c r="J1286" i="13"/>
  <c r="I1286" i="13"/>
  <c r="J1282" i="13"/>
  <c r="I1282" i="13"/>
  <c r="J1278" i="13"/>
  <c r="I1278" i="13"/>
  <c r="L1278" i="13" s="1"/>
  <c r="I1276" i="1" s="1"/>
  <c r="J1274" i="13"/>
  <c r="I1274" i="13"/>
  <c r="J1270" i="13"/>
  <c r="I1270" i="13"/>
  <c r="J1266" i="13"/>
  <c r="I1266" i="13"/>
  <c r="J1262" i="13"/>
  <c r="I1262" i="13"/>
  <c r="J1258" i="13"/>
  <c r="L1258" i="13" s="1"/>
  <c r="J1254" i="13"/>
  <c r="I1254" i="13"/>
  <c r="J1250" i="13"/>
  <c r="I1250" i="13"/>
  <c r="L1250" i="13" s="1"/>
  <c r="J1246" i="13"/>
  <c r="I1246" i="13"/>
  <c r="J1242" i="13"/>
  <c r="I1242" i="13"/>
  <c r="J1238" i="13"/>
  <c r="I1238" i="13"/>
  <c r="J1234" i="13"/>
  <c r="I1234" i="13"/>
  <c r="J1230" i="13"/>
  <c r="I1230" i="13"/>
  <c r="J1226" i="13"/>
  <c r="I1226" i="13"/>
  <c r="J1222" i="13"/>
  <c r="I1222" i="13"/>
  <c r="J1218" i="13"/>
  <c r="I1218" i="13"/>
  <c r="L1218" i="13" s="1"/>
  <c r="I1216" i="1" s="1"/>
  <c r="J1214" i="13"/>
  <c r="I1214" i="13"/>
  <c r="L1214" i="13" s="1"/>
  <c r="J1210" i="13"/>
  <c r="I1210" i="13"/>
  <c r="J1206" i="13"/>
  <c r="I1206" i="13"/>
  <c r="L1206" i="13" s="1"/>
  <c r="J1202" i="13"/>
  <c r="I1202" i="13"/>
  <c r="L1202" i="13" s="1"/>
  <c r="J1198" i="13"/>
  <c r="I1198" i="13"/>
  <c r="J1194" i="13"/>
  <c r="I1194" i="13"/>
  <c r="L1194" i="13" s="1"/>
  <c r="J1190" i="13"/>
  <c r="I1190" i="13"/>
  <c r="J1186" i="13"/>
  <c r="L1186" i="13"/>
  <c r="J1182" i="13"/>
  <c r="I1182" i="13"/>
  <c r="L1182" i="13" s="1"/>
  <c r="J1178" i="13"/>
  <c r="I1178" i="13"/>
  <c r="J1174" i="13"/>
  <c r="L1174" i="13"/>
  <c r="I1174" i="13"/>
  <c r="J1170" i="13"/>
  <c r="I1170" i="13"/>
  <c r="J1166" i="13"/>
  <c r="L1166" i="13" s="1"/>
  <c r="I1166" i="13"/>
  <c r="J1162" i="13"/>
  <c r="I1162" i="13"/>
  <c r="J1158" i="13"/>
  <c r="L1158" i="13" s="1"/>
  <c r="I1158" i="13"/>
  <c r="J1154" i="13"/>
  <c r="I1154" i="13"/>
  <c r="J1150" i="13"/>
  <c r="I1150" i="13"/>
  <c r="J1146" i="13"/>
  <c r="I1146" i="13"/>
  <c r="J1142" i="13"/>
  <c r="I1142" i="13"/>
  <c r="J1138" i="13"/>
  <c r="I1138" i="13"/>
  <c r="J1134" i="13"/>
  <c r="I1134" i="13"/>
  <c r="J1130" i="13"/>
  <c r="I1130" i="13"/>
  <c r="J1126" i="13"/>
  <c r="I1126" i="13"/>
  <c r="J1122" i="13"/>
  <c r="I1122" i="13"/>
  <c r="J1118" i="13"/>
  <c r="I1118" i="13"/>
  <c r="J1114" i="13"/>
  <c r="I1114" i="13"/>
  <c r="J1110" i="13"/>
  <c r="I1110" i="13"/>
  <c r="J1106" i="13"/>
  <c r="I1106" i="13"/>
  <c r="J1102" i="13"/>
  <c r="I1102" i="13"/>
  <c r="J1098" i="13"/>
  <c r="I1098" i="13"/>
  <c r="J1094" i="13"/>
  <c r="I1094" i="13"/>
  <c r="L1094" i="13" s="1"/>
  <c r="J1090" i="13"/>
  <c r="I1090" i="13"/>
  <c r="J1086" i="13"/>
  <c r="I1086" i="13"/>
  <c r="L1086" i="13" s="1"/>
  <c r="J1082" i="13"/>
  <c r="L1082" i="13" s="1"/>
  <c r="J1078" i="13"/>
  <c r="I1078" i="13"/>
  <c r="J1074" i="13"/>
  <c r="I1074" i="13"/>
  <c r="J1070" i="13"/>
  <c r="I1070" i="13"/>
  <c r="J1066" i="13"/>
  <c r="I1066" i="13"/>
  <c r="J1062" i="13"/>
  <c r="I1062" i="13"/>
  <c r="J1058" i="13"/>
  <c r="L1058" i="13" s="1"/>
  <c r="J1054" i="13"/>
  <c r="I1054" i="13"/>
  <c r="J1050" i="13"/>
  <c r="I1050" i="13"/>
  <c r="J1046" i="13"/>
  <c r="I1046" i="13"/>
  <c r="J1042" i="13"/>
  <c r="I1042" i="13"/>
  <c r="J1038" i="13"/>
  <c r="L1038" i="13" s="1"/>
  <c r="J1034" i="13"/>
  <c r="L1034" i="13" s="1"/>
  <c r="J1030" i="13"/>
  <c r="I1030" i="13"/>
  <c r="L1030" i="13" s="1"/>
  <c r="J1026" i="13"/>
  <c r="L1026" i="13" s="1"/>
  <c r="J1022" i="13"/>
  <c r="I1022" i="13"/>
  <c r="J1018" i="13"/>
  <c r="I1018" i="13"/>
  <c r="J1014" i="13"/>
  <c r="I1014" i="13"/>
  <c r="J1010" i="13"/>
  <c r="L1010" i="13" s="1"/>
  <c r="I1008" i="1" s="1"/>
  <c r="J1006" i="13"/>
  <c r="I1006" i="13"/>
  <c r="L1006" i="13" s="1"/>
  <c r="J1002" i="13"/>
  <c r="L1002" i="13" s="1"/>
  <c r="J998" i="13"/>
  <c r="L998" i="13" s="1"/>
  <c r="J994" i="13"/>
  <c r="I994" i="13"/>
  <c r="J990" i="13"/>
  <c r="I990" i="13"/>
  <c r="L990" i="13" s="1"/>
  <c r="J986" i="13"/>
  <c r="I986" i="13"/>
  <c r="L986" i="13" s="1"/>
  <c r="J982" i="13"/>
  <c r="L982" i="13"/>
  <c r="I982" i="13"/>
  <c r="J978" i="13"/>
  <c r="I978" i="13"/>
  <c r="J974" i="13"/>
  <c r="I974" i="13"/>
  <c r="J970" i="13"/>
  <c r="I970" i="13"/>
  <c r="J966" i="13"/>
  <c r="I966" i="13"/>
  <c r="P1376" i="7"/>
  <c r="J1373" i="1" s="1"/>
  <c r="P1380" i="7"/>
  <c r="J1377" i="1" s="1"/>
  <c r="P1353" i="7"/>
  <c r="J1350" i="1" s="1"/>
  <c r="N1332" i="7"/>
  <c r="N1385" i="7" s="1"/>
  <c r="M1332" i="7"/>
  <c r="M1385" i="7" s="1"/>
  <c r="J1423" i="8"/>
  <c r="I1423" i="8"/>
  <c r="J1407" i="8"/>
  <c r="I1407" i="8"/>
  <c r="I1399" i="8"/>
  <c r="J1399" i="8"/>
  <c r="I1391" i="8"/>
  <c r="J1391" i="8"/>
  <c r="J1417" i="8"/>
  <c r="I1417" i="8"/>
  <c r="J1409" i="8"/>
  <c r="I1409" i="8"/>
  <c r="J1401" i="8"/>
  <c r="I1401" i="8"/>
  <c r="J1393" i="8"/>
  <c r="I1393" i="8"/>
  <c r="G1424" i="8"/>
  <c r="H1387" i="8"/>
  <c r="J1420" i="8"/>
  <c r="I1420" i="8"/>
  <c r="J1416" i="8"/>
  <c r="I1416" i="8"/>
  <c r="J1412" i="8"/>
  <c r="I1412" i="8"/>
  <c r="J1404" i="8"/>
  <c r="I1404" i="8"/>
  <c r="L1404" i="8" s="1"/>
  <c r="J1400" i="8"/>
  <c r="I1400" i="8"/>
  <c r="J1396" i="8"/>
  <c r="I1396" i="8"/>
  <c r="J1392" i="8"/>
  <c r="I1392" i="8"/>
  <c r="I1388" i="8"/>
  <c r="J1388" i="8"/>
  <c r="J971" i="8"/>
  <c r="I971" i="8"/>
  <c r="L971" i="8" s="1"/>
  <c r="J1327" i="8"/>
  <c r="I1327" i="8"/>
  <c r="J1319" i="8"/>
  <c r="I1319" i="8"/>
  <c r="L1319" i="8" s="1"/>
  <c r="J1311" i="8"/>
  <c r="I1311" i="8"/>
  <c r="J1303" i="8"/>
  <c r="I1303" i="8"/>
  <c r="L1303" i="8" s="1"/>
  <c r="J1295" i="8"/>
  <c r="I1295" i="8"/>
  <c r="J1287" i="8"/>
  <c r="I1287" i="8"/>
  <c r="L1287" i="8" s="1"/>
  <c r="J1279" i="8"/>
  <c r="I1279" i="8"/>
  <c r="J1271" i="8"/>
  <c r="I1271" i="8"/>
  <c r="L1271" i="8" s="1"/>
  <c r="J1263" i="8"/>
  <c r="I1263" i="8"/>
  <c r="J1255" i="8"/>
  <c r="I1255" i="8"/>
  <c r="L1255" i="8" s="1"/>
  <c r="J1247" i="8"/>
  <c r="I1247" i="8"/>
  <c r="J1239" i="8"/>
  <c r="I1239" i="8"/>
  <c r="L1239" i="8" s="1"/>
  <c r="J1231" i="8"/>
  <c r="I1231" i="8"/>
  <c r="J1223" i="8"/>
  <c r="I1223" i="8"/>
  <c r="L1223" i="8" s="1"/>
  <c r="J1215" i="8"/>
  <c r="I1215" i="8"/>
  <c r="J1207" i="8"/>
  <c r="I1207" i="8"/>
  <c r="L1207" i="8" s="1"/>
  <c r="J1199" i="8"/>
  <c r="I1199" i="8"/>
  <c r="J1191" i="8"/>
  <c r="I1191" i="8"/>
  <c r="L1191" i="8" s="1"/>
  <c r="J1183" i="8"/>
  <c r="I1183" i="8"/>
  <c r="J1175" i="8"/>
  <c r="I1175" i="8"/>
  <c r="L1175" i="8" s="1"/>
  <c r="J1167" i="8"/>
  <c r="I1167" i="8"/>
  <c r="J1159" i="8"/>
  <c r="I1159" i="8"/>
  <c r="L1159" i="8" s="1"/>
  <c r="J1151" i="8"/>
  <c r="I1151" i="8"/>
  <c r="J1143" i="8"/>
  <c r="I1143" i="8"/>
  <c r="L1143" i="8" s="1"/>
  <c r="J1117" i="8"/>
  <c r="I1117" i="8"/>
  <c r="J1101" i="8"/>
  <c r="I1101" i="8"/>
  <c r="L1101" i="8" s="1"/>
  <c r="J1069" i="8"/>
  <c r="I1069" i="8"/>
  <c r="J1053" i="8"/>
  <c r="I1053" i="8"/>
  <c r="L1053" i="8" s="1"/>
  <c r="J1037" i="8"/>
  <c r="I1037" i="8"/>
  <c r="J973" i="8"/>
  <c r="I973" i="8"/>
  <c r="L973" i="8" s="1"/>
  <c r="J1313" i="8"/>
  <c r="I1313" i="8"/>
  <c r="J1305" i="8"/>
  <c r="I1305" i="8"/>
  <c r="L1305" i="8" s="1"/>
  <c r="J1297" i="8"/>
  <c r="I1297" i="8"/>
  <c r="J1289" i="8"/>
  <c r="I1289" i="8"/>
  <c r="L1289" i="8" s="1"/>
  <c r="I1287" i="1" s="1"/>
  <c r="J1281" i="8"/>
  <c r="I1281" i="8"/>
  <c r="J1273" i="8"/>
  <c r="I1273" i="8"/>
  <c r="L1273" i="8" s="1"/>
  <c r="J1265" i="8"/>
  <c r="I1265" i="8"/>
  <c r="J1257" i="8"/>
  <c r="I1257" i="8"/>
  <c r="L1257" i="8" s="1"/>
  <c r="J1249" i="8"/>
  <c r="I1249" i="8"/>
  <c r="J1241" i="8"/>
  <c r="I1241" i="8"/>
  <c r="L1241" i="8" s="1"/>
  <c r="J1233" i="8"/>
  <c r="I1233" i="8"/>
  <c r="J1217" i="8"/>
  <c r="I1217" i="8"/>
  <c r="L1217" i="8" s="1"/>
  <c r="I1215" i="1" s="1"/>
  <c r="J1201" i="8"/>
  <c r="I1201" i="8"/>
  <c r="J1193" i="8"/>
  <c r="I1193" i="8"/>
  <c r="L1193" i="8" s="1"/>
  <c r="J1185" i="8"/>
  <c r="I1185" i="8"/>
  <c r="J1177" i="8"/>
  <c r="I1177" i="8"/>
  <c r="L1177" i="8" s="1"/>
  <c r="I1175" i="1" s="1"/>
  <c r="J1161" i="8"/>
  <c r="I1161" i="8"/>
  <c r="J1137" i="8"/>
  <c r="I1137" i="8"/>
  <c r="L1137" i="8" s="1"/>
  <c r="I1135" i="1" s="1"/>
  <c r="J1121" i="8"/>
  <c r="I1121" i="8"/>
  <c r="J1105" i="8"/>
  <c r="I1105" i="8"/>
  <c r="L1105" i="8" s="1"/>
  <c r="J1089" i="8"/>
  <c r="I1089" i="8"/>
  <c r="J1073" i="8"/>
  <c r="I1073" i="8"/>
  <c r="L1073" i="8" s="1"/>
  <c r="J1041" i="8"/>
  <c r="I1041" i="8"/>
  <c r="G1330" i="8"/>
  <c r="H965" i="8"/>
  <c r="J972" i="8"/>
  <c r="I972" i="8"/>
  <c r="J968" i="8"/>
  <c r="I968" i="8"/>
  <c r="L968" i="8" s="1"/>
  <c r="I966" i="1" s="1"/>
  <c r="J1328" i="8"/>
  <c r="I1328" i="8"/>
  <c r="J1324" i="8"/>
  <c r="I1324" i="8"/>
  <c r="L1324" i="8" s="1"/>
  <c r="I1322" i="1" s="1"/>
  <c r="J1320" i="8"/>
  <c r="I1320" i="8"/>
  <c r="J1316" i="8"/>
  <c r="I1316" i="8"/>
  <c r="L1316" i="8" s="1"/>
  <c r="J1312" i="8"/>
  <c r="I1312" i="8"/>
  <c r="J1304" i="8"/>
  <c r="I1304" i="8"/>
  <c r="L1304" i="8" s="1"/>
  <c r="J1300" i="8"/>
  <c r="I1300" i="8"/>
  <c r="J1296" i="8"/>
  <c r="I1296" i="8"/>
  <c r="L1296" i="8" s="1"/>
  <c r="J1292" i="8"/>
  <c r="I1292" i="8"/>
  <c r="J1288" i="8"/>
  <c r="I1288" i="8"/>
  <c r="L1288" i="8" s="1"/>
  <c r="J1280" i="8"/>
  <c r="I1280" i="8"/>
  <c r="J1276" i="8"/>
  <c r="I1276" i="8"/>
  <c r="L1276" i="8" s="1"/>
  <c r="J1264" i="8"/>
  <c r="I1264" i="8"/>
  <c r="J1256" i="8"/>
  <c r="I1256" i="8"/>
  <c r="L1256" i="8" s="1"/>
  <c r="J1252" i="8"/>
  <c r="I1252" i="8"/>
  <c r="J1248" i="8"/>
  <c r="I1248" i="8"/>
  <c r="L1248" i="8" s="1"/>
  <c r="I1246" i="1" s="1"/>
  <c r="J1244" i="8"/>
  <c r="I1244" i="8"/>
  <c r="J1236" i="8"/>
  <c r="I1236" i="8"/>
  <c r="L1236" i="8" s="1"/>
  <c r="J1232" i="8"/>
  <c r="I1232" i="8"/>
  <c r="J1228" i="8"/>
  <c r="I1228" i="8"/>
  <c r="L1228" i="8" s="1"/>
  <c r="J1224" i="8"/>
  <c r="I1224" i="8"/>
  <c r="J1220" i="8"/>
  <c r="I1220" i="8"/>
  <c r="L1220" i="8" s="1"/>
  <c r="J1216" i="8"/>
  <c r="I1216" i="8"/>
  <c r="J1212" i="8"/>
  <c r="I1212" i="8"/>
  <c r="L1212" i="8" s="1"/>
  <c r="J1208" i="8"/>
  <c r="I1208" i="8"/>
  <c r="J1204" i="8"/>
  <c r="I1204" i="8"/>
  <c r="L1204" i="8" s="1"/>
  <c r="J1200" i="8"/>
  <c r="I1200" i="8"/>
  <c r="J1196" i="8"/>
  <c r="I1196" i="8"/>
  <c r="L1196" i="8" s="1"/>
  <c r="J1192" i="8"/>
  <c r="I1192" i="8"/>
  <c r="J1188" i="8"/>
  <c r="I1188" i="8"/>
  <c r="L1188" i="8" s="1"/>
  <c r="J1184" i="8"/>
  <c r="I1184" i="8"/>
  <c r="J1180" i="8"/>
  <c r="I1180" i="8"/>
  <c r="L1180" i="8" s="1"/>
  <c r="J1176" i="8"/>
  <c r="I1176" i="8"/>
  <c r="J1172" i="8"/>
  <c r="I1172" i="8"/>
  <c r="L1172" i="8" s="1"/>
  <c r="J1168" i="8"/>
  <c r="I1168" i="8"/>
  <c r="J1164" i="8"/>
  <c r="I1164" i="8"/>
  <c r="L1164" i="8" s="1"/>
  <c r="J1160" i="8"/>
  <c r="I1160" i="8"/>
  <c r="J1156" i="8"/>
  <c r="I1156" i="8"/>
  <c r="L1156" i="8" s="1"/>
  <c r="J1152" i="8"/>
  <c r="I1152" i="8"/>
  <c r="J1144" i="8"/>
  <c r="I1144" i="8"/>
  <c r="L1144" i="8" s="1"/>
  <c r="J1140" i="8"/>
  <c r="I1140" i="8"/>
  <c r="J1135" i="8"/>
  <c r="I1135" i="8"/>
  <c r="L1135" i="8" s="1"/>
  <c r="J1127" i="8"/>
  <c r="I1127" i="8"/>
  <c r="J1119" i="8"/>
  <c r="I1119" i="8"/>
  <c r="L1119" i="8" s="1"/>
  <c r="J1111" i="8"/>
  <c r="I1111" i="8"/>
  <c r="J1103" i="8"/>
  <c r="I1103" i="8"/>
  <c r="L1103" i="8" s="1"/>
  <c r="J1095" i="8"/>
  <c r="I1095" i="8"/>
  <c r="J1087" i="8"/>
  <c r="I1087" i="8"/>
  <c r="L1087" i="8" s="1"/>
  <c r="J1079" i="8"/>
  <c r="I1079" i="8"/>
  <c r="J1063" i="8"/>
  <c r="I1063" i="8"/>
  <c r="L1063" i="8" s="1"/>
  <c r="J1055" i="8"/>
  <c r="I1055" i="8"/>
  <c r="J1047" i="8"/>
  <c r="I1047" i="8"/>
  <c r="L1047" i="8" s="1"/>
  <c r="J1039" i="8"/>
  <c r="I1039" i="8"/>
  <c r="J1031" i="8"/>
  <c r="I1031" i="8"/>
  <c r="L1031" i="8" s="1"/>
  <c r="J1023" i="8"/>
  <c r="I1023" i="8"/>
  <c r="J1015" i="8"/>
  <c r="I1015" i="8"/>
  <c r="L1015" i="8" s="1"/>
  <c r="J1007" i="8"/>
  <c r="I1007" i="8"/>
  <c r="J999" i="8"/>
  <c r="I999" i="8"/>
  <c r="L999" i="8" s="1"/>
  <c r="J991" i="8"/>
  <c r="I991" i="8"/>
  <c r="J983" i="8"/>
  <c r="I983" i="8"/>
  <c r="L983" i="8" s="1"/>
  <c r="J1136" i="8"/>
  <c r="I1136" i="8"/>
  <c r="J1132" i="8"/>
  <c r="I1132" i="8"/>
  <c r="L1132" i="8" s="1"/>
  <c r="J1124" i="8"/>
  <c r="I1124" i="8"/>
  <c r="J1116" i="8"/>
  <c r="I1116" i="8"/>
  <c r="L1116" i="8" s="1"/>
  <c r="J1112" i="8"/>
  <c r="I1112" i="8"/>
  <c r="J1108" i="8"/>
  <c r="I1108" i="8"/>
  <c r="L1108" i="8" s="1"/>
  <c r="J1104" i="8"/>
  <c r="I1104" i="8"/>
  <c r="J1100" i="8"/>
  <c r="I1100" i="8"/>
  <c r="L1100" i="8" s="1"/>
  <c r="J1096" i="8"/>
  <c r="I1096" i="8"/>
  <c r="J1092" i="8"/>
  <c r="I1092" i="8"/>
  <c r="L1092" i="8" s="1"/>
  <c r="J1088" i="8"/>
  <c r="I1088" i="8"/>
  <c r="J1076" i="8"/>
  <c r="I1076" i="8"/>
  <c r="L1076" i="8" s="1"/>
  <c r="J1072" i="8"/>
  <c r="I1072" i="8"/>
  <c r="J1068" i="8"/>
  <c r="I1068" i="8"/>
  <c r="L1068" i="8" s="1"/>
  <c r="J1064" i="8"/>
  <c r="I1064" i="8"/>
  <c r="J1060" i="8"/>
  <c r="I1060" i="8"/>
  <c r="L1060" i="8" s="1"/>
  <c r="J1056" i="8"/>
  <c r="I1056" i="8"/>
  <c r="J1052" i="8"/>
  <c r="I1052" i="8"/>
  <c r="L1052" i="8" s="1"/>
  <c r="J1048" i="8"/>
  <c r="I1048" i="8"/>
  <c r="J1044" i="8"/>
  <c r="I1044" i="8"/>
  <c r="L1044" i="8" s="1"/>
  <c r="J1040" i="8"/>
  <c r="I1040" i="8"/>
  <c r="J1036" i="8"/>
  <c r="I1036" i="8"/>
  <c r="L1036" i="8" s="1"/>
  <c r="J1032" i="8"/>
  <c r="I1032" i="8"/>
  <c r="J989" i="8"/>
  <c r="I989" i="8"/>
  <c r="L989" i="8" s="1"/>
  <c r="J981" i="8"/>
  <c r="I981" i="8"/>
  <c r="J1026" i="8"/>
  <c r="I1026" i="8"/>
  <c r="L1026" i="8" s="1"/>
  <c r="I1024" i="1" s="1"/>
  <c r="J1022" i="8"/>
  <c r="I1022" i="8"/>
  <c r="J1018" i="8"/>
  <c r="I1018" i="8"/>
  <c r="L1018" i="8" s="1"/>
  <c r="J1014" i="8"/>
  <c r="I1014" i="8"/>
  <c r="J1006" i="8"/>
  <c r="I1006" i="8"/>
  <c r="L1006" i="8" s="1"/>
  <c r="J1002" i="8"/>
  <c r="I1002" i="8"/>
  <c r="J998" i="8"/>
  <c r="I998" i="8"/>
  <c r="L998" i="8" s="1"/>
  <c r="J994" i="8"/>
  <c r="I994" i="8"/>
  <c r="J990" i="8"/>
  <c r="I990" i="8"/>
  <c r="L990" i="8" s="1"/>
  <c r="J986" i="8"/>
  <c r="I986" i="8"/>
  <c r="J982" i="8"/>
  <c r="I982" i="8"/>
  <c r="L982" i="8" s="1"/>
  <c r="J978" i="8"/>
  <c r="I978" i="8"/>
  <c r="N962" i="7"/>
  <c r="M962" i="7"/>
  <c r="N954" i="7"/>
  <c r="M954" i="7"/>
  <c r="P954" i="7" s="1"/>
  <c r="J953" i="1" s="1"/>
  <c r="N961" i="7"/>
  <c r="M961" i="7"/>
  <c r="N957" i="7"/>
  <c r="M957" i="7"/>
  <c r="P957" i="7" s="1"/>
  <c r="J956" i="1" s="1"/>
  <c r="N953" i="7"/>
  <c r="M953" i="7"/>
  <c r="N949" i="7"/>
  <c r="M949" i="7"/>
  <c r="P949" i="7" s="1"/>
  <c r="J948" i="1" s="1"/>
  <c r="N945" i="7"/>
  <c r="M945" i="7"/>
  <c r="N941" i="7"/>
  <c r="M941" i="7"/>
  <c r="P941" i="7" s="1"/>
  <c r="J940" i="1" s="1"/>
  <c r="N937" i="7"/>
  <c r="M937" i="7"/>
  <c r="N933" i="7"/>
  <c r="M933" i="7"/>
  <c r="P933" i="7" s="1"/>
  <c r="J932" i="1" s="1"/>
  <c r="N929" i="7"/>
  <c r="M929" i="7"/>
  <c r="N921" i="7"/>
  <c r="M921" i="7"/>
  <c r="P921" i="7" s="1"/>
  <c r="J920" i="1" s="1"/>
  <c r="N917" i="7"/>
  <c r="M917" i="7"/>
  <c r="N913" i="7"/>
  <c r="M913" i="7"/>
  <c r="P913" i="7" s="1"/>
  <c r="J912" i="1" s="1"/>
  <c r="N909" i="7"/>
  <c r="M909" i="7"/>
  <c r="N905" i="7"/>
  <c r="M905" i="7"/>
  <c r="P905" i="7" s="1"/>
  <c r="J904" i="1" s="1"/>
  <c r="N901" i="7"/>
  <c r="M901" i="7"/>
  <c r="N960" i="7"/>
  <c r="M960" i="7"/>
  <c r="P960" i="7" s="1"/>
  <c r="J959" i="1" s="1"/>
  <c r="N952" i="7"/>
  <c r="M952" i="7"/>
  <c r="N948" i="7"/>
  <c r="M948" i="7"/>
  <c r="P948" i="7" s="1"/>
  <c r="J947" i="1" s="1"/>
  <c r="N944" i="7"/>
  <c r="M944" i="7"/>
  <c r="N940" i="7"/>
  <c r="M940" i="7"/>
  <c r="P940" i="7" s="1"/>
  <c r="J939" i="1" s="1"/>
  <c r="N936" i="7"/>
  <c r="M936" i="7"/>
  <c r="N932" i="7"/>
  <c r="M932" i="7"/>
  <c r="P932" i="7" s="1"/>
  <c r="J931" i="1" s="1"/>
  <c r="N928" i="7"/>
  <c r="M928" i="7"/>
  <c r="N924" i="7"/>
  <c r="M924" i="7"/>
  <c r="P924" i="7" s="1"/>
  <c r="J923" i="1" s="1"/>
  <c r="N920" i="7"/>
  <c r="M920" i="7"/>
  <c r="N916" i="7"/>
  <c r="M916" i="7"/>
  <c r="P916" i="7" s="1"/>
  <c r="J915" i="1" s="1"/>
  <c r="N912" i="7"/>
  <c r="M912" i="7"/>
  <c r="N908" i="7"/>
  <c r="M908" i="7"/>
  <c r="P908" i="7" s="1"/>
  <c r="J907" i="1" s="1"/>
  <c r="N904" i="7"/>
  <c r="M904" i="7"/>
  <c r="N900" i="7"/>
  <c r="M900" i="7"/>
  <c r="P900" i="7" s="1"/>
  <c r="J899" i="1" s="1"/>
  <c r="J1487" i="13"/>
  <c r="L1487" i="13"/>
  <c r="I1487" i="13"/>
  <c r="J1455" i="13"/>
  <c r="I1455" i="13"/>
  <c r="J1479" i="13"/>
  <c r="I1479" i="13"/>
  <c r="J1447" i="13"/>
  <c r="I1447" i="13"/>
  <c r="J1426" i="13"/>
  <c r="I1426" i="13"/>
  <c r="J1475" i="13"/>
  <c r="I1475" i="13"/>
  <c r="J1459" i="13"/>
  <c r="I1459" i="13"/>
  <c r="J1443" i="13"/>
  <c r="I1443" i="13"/>
  <c r="J1427" i="13"/>
  <c r="I1427" i="13"/>
  <c r="J1485" i="13"/>
  <c r="I1485" i="13"/>
  <c r="J1477" i="13"/>
  <c r="I1477" i="13"/>
  <c r="J1469" i="13"/>
  <c r="I1469" i="13"/>
  <c r="J1461" i="13"/>
  <c r="I1461" i="13"/>
  <c r="J1453" i="13"/>
  <c r="I1453" i="13"/>
  <c r="J1445" i="13"/>
  <c r="I1445" i="13"/>
  <c r="J1437" i="13"/>
  <c r="L1437" i="13" s="1"/>
  <c r="I1432" i="1" s="1"/>
  <c r="J1429" i="13"/>
  <c r="I1429" i="13"/>
  <c r="J1488" i="13"/>
  <c r="I1488" i="13"/>
  <c r="L1488" i="13" s="1"/>
  <c r="I1483" i="1" s="1"/>
  <c r="J1484" i="13"/>
  <c r="I1484" i="13"/>
  <c r="L1484" i="13" s="1"/>
  <c r="I1479" i="1" s="1"/>
  <c r="J1480" i="13"/>
  <c r="I1480" i="13"/>
  <c r="L1480" i="13" s="1"/>
  <c r="I1475" i="1" s="1"/>
  <c r="J1476" i="13"/>
  <c r="I1476" i="13"/>
  <c r="L1476" i="13" s="1"/>
  <c r="I1471" i="1" s="1"/>
  <c r="J1472" i="13"/>
  <c r="I1472" i="13"/>
  <c r="L1472" i="13" s="1"/>
  <c r="I1467" i="1" s="1"/>
  <c r="J1468" i="13"/>
  <c r="I1468" i="13"/>
  <c r="J1464" i="13"/>
  <c r="L1464" i="13"/>
  <c r="I1459" i="1" s="1"/>
  <c r="J1460" i="13"/>
  <c r="L1460" i="13" s="1"/>
  <c r="I1455" i="1" s="1"/>
  <c r="J1456" i="13"/>
  <c r="I1456" i="13"/>
  <c r="J1452" i="13"/>
  <c r="I1452" i="13"/>
  <c r="J1448" i="13"/>
  <c r="I1448" i="13"/>
  <c r="J1444" i="13"/>
  <c r="I1444" i="13"/>
  <c r="J1440" i="13"/>
  <c r="I1440" i="13"/>
  <c r="J1436" i="13"/>
  <c r="I1436" i="13"/>
  <c r="J1432" i="13"/>
  <c r="I1432" i="13"/>
  <c r="J1428" i="13"/>
  <c r="I1428" i="13"/>
  <c r="J385" i="13"/>
  <c r="I385" i="13"/>
  <c r="J377" i="13"/>
  <c r="I377" i="13"/>
  <c r="J369" i="13"/>
  <c r="I369" i="13"/>
  <c r="J361" i="13"/>
  <c r="I361" i="13"/>
  <c r="J353" i="13"/>
  <c r="I353" i="13"/>
  <c r="J345" i="13"/>
  <c r="I345" i="13"/>
  <c r="J337" i="13"/>
  <c r="I337" i="13"/>
  <c r="J329" i="13"/>
  <c r="I329" i="13"/>
  <c r="J321" i="13"/>
  <c r="I321" i="13"/>
  <c r="J313" i="13"/>
  <c r="I313" i="13"/>
  <c r="J305" i="13"/>
  <c r="I305" i="13"/>
  <c r="J297" i="13"/>
  <c r="I297" i="13"/>
  <c r="J289" i="13"/>
  <c r="I289" i="13"/>
  <c r="J281" i="13"/>
  <c r="I281" i="13"/>
  <c r="J273" i="13"/>
  <c r="I273" i="13"/>
  <c r="J265" i="13"/>
  <c r="I265" i="13"/>
  <c r="J257" i="13"/>
  <c r="I257" i="13"/>
  <c r="J249" i="13"/>
  <c r="I249" i="13"/>
  <c r="J241" i="13"/>
  <c r="I241" i="13"/>
  <c r="J233" i="13"/>
  <c r="I233" i="13"/>
  <c r="J225" i="13"/>
  <c r="I225" i="13"/>
  <c r="J217" i="13"/>
  <c r="I217" i="13"/>
  <c r="J209" i="13"/>
  <c r="I209" i="13"/>
  <c r="J201" i="13"/>
  <c r="I201" i="13"/>
  <c r="J193" i="13"/>
  <c r="I193" i="13"/>
  <c r="J185" i="13"/>
  <c r="I185" i="13"/>
  <c r="J177" i="13"/>
  <c r="I177" i="13"/>
  <c r="J169" i="13"/>
  <c r="I169" i="13"/>
  <c r="J161" i="13"/>
  <c r="I161" i="13"/>
  <c r="J153" i="13"/>
  <c r="I153" i="13"/>
  <c r="J145" i="13"/>
  <c r="I145" i="13"/>
  <c r="J137" i="13"/>
  <c r="I137" i="13"/>
  <c r="J129" i="13"/>
  <c r="I129" i="13"/>
  <c r="J121" i="13"/>
  <c r="I121" i="13"/>
  <c r="J113" i="13"/>
  <c r="I113" i="13"/>
  <c r="J105" i="13"/>
  <c r="I105" i="13"/>
  <c r="J97" i="13"/>
  <c r="I97" i="13"/>
  <c r="J89" i="13"/>
  <c r="I89" i="13"/>
  <c r="J81" i="13"/>
  <c r="I81" i="13"/>
  <c r="J73" i="13"/>
  <c r="I73" i="13"/>
  <c r="J65" i="13"/>
  <c r="I65" i="13"/>
  <c r="J57" i="13"/>
  <c r="I57" i="13"/>
  <c r="J49" i="13"/>
  <c r="I49" i="13"/>
  <c r="J41" i="13"/>
  <c r="I41" i="13"/>
  <c r="J33" i="13"/>
  <c r="I33" i="13"/>
  <c r="J25" i="13"/>
  <c r="I25" i="13"/>
  <c r="J17" i="13"/>
  <c r="I17" i="13"/>
  <c r="J9" i="13"/>
  <c r="I9" i="13"/>
  <c r="J367" i="13"/>
  <c r="I367" i="13"/>
  <c r="J359" i="13"/>
  <c r="I359" i="13"/>
  <c r="J351" i="13"/>
  <c r="I351" i="13"/>
  <c r="J343" i="13"/>
  <c r="I343" i="13"/>
  <c r="J335" i="13"/>
  <c r="I335" i="13"/>
  <c r="J327" i="13"/>
  <c r="I327" i="13"/>
  <c r="J319" i="13"/>
  <c r="I319" i="13"/>
  <c r="J311" i="13"/>
  <c r="I311" i="13"/>
  <c r="J303" i="13"/>
  <c r="I303" i="13"/>
  <c r="J295" i="13"/>
  <c r="I295" i="13"/>
  <c r="J287" i="13"/>
  <c r="I287" i="13"/>
  <c r="J279" i="13"/>
  <c r="I279" i="13"/>
  <c r="J271" i="13"/>
  <c r="I271" i="13"/>
  <c r="J263" i="13"/>
  <c r="I263" i="13"/>
  <c r="J255" i="13"/>
  <c r="I255" i="13"/>
  <c r="J247" i="13"/>
  <c r="I247" i="13"/>
  <c r="J239" i="13"/>
  <c r="I239" i="13"/>
  <c r="J231" i="13"/>
  <c r="I231" i="13"/>
  <c r="J223" i="13"/>
  <c r="I223" i="13"/>
  <c r="J215" i="13"/>
  <c r="I215" i="13"/>
  <c r="J207" i="13"/>
  <c r="I207" i="13"/>
  <c r="J199" i="13"/>
  <c r="I199" i="13"/>
  <c r="J191" i="13"/>
  <c r="I191" i="13"/>
  <c r="J183" i="13"/>
  <c r="I183" i="13"/>
  <c r="J175" i="13"/>
  <c r="I175" i="13"/>
  <c r="J167" i="13"/>
  <c r="I167" i="13"/>
  <c r="J159" i="13"/>
  <c r="I159" i="13"/>
  <c r="J151" i="13"/>
  <c r="I151" i="13"/>
  <c r="J143" i="13"/>
  <c r="I143" i="13"/>
  <c r="J135" i="13"/>
  <c r="I135" i="13"/>
  <c r="J127" i="13"/>
  <c r="I127" i="13"/>
  <c r="J119" i="13"/>
  <c r="I119" i="13"/>
  <c r="J111" i="13"/>
  <c r="I111" i="13"/>
  <c r="J103" i="13"/>
  <c r="I103" i="13"/>
  <c r="J95" i="13"/>
  <c r="I95" i="13"/>
  <c r="J87" i="13"/>
  <c r="I87" i="13"/>
  <c r="J79" i="13"/>
  <c r="I79" i="13"/>
  <c r="J71" i="13"/>
  <c r="I71" i="13"/>
  <c r="J63" i="13"/>
  <c r="I63" i="13"/>
  <c r="J55" i="13"/>
  <c r="I55" i="13"/>
  <c r="J47" i="13"/>
  <c r="I47" i="13"/>
  <c r="J39" i="13"/>
  <c r="I39" i="13"/>
  <c r="J31" i="13"/>
  <c r="I31" i="13"/>
  <c r="J23" i="13"/>
  <c r="I23" i="13"/>
  <c r="J15" i="13"/>
  <c r="I15" i="13"/>
  <c r="J386" i="13"/>
  <c r="I386" i="13"/>
  <c r="J378" i="13"/>
  <c r="I378" i="13"/>
  <c r="J370" i="13"/>
  <c r="I370" i="13"/>
  <c r="J366" i="13"/>
  <c r="I366" i="13"/>
  <c r="J362" i="13"/>
  <c r="I362" i="13"/>
  <c r="J358" i="13"/>
  <c r="I358" i="13"/>
  <c r="J354" i="13"/>
  <c r="I354" i="13"/>
  <c r="J350" i="13"/>
  <c r="I350" i="13"/>
  <c r="J346" i="13"/>
  <c r="I346" i="13"/>
  <c r="J342" i="13"/>
  <c r="I342" i="13"/>
  <c r="J338" i="13"/>
  <c r="I338" i="13"/>
  <c r="J334" i="13"/>
  <c r="I334" i="13"/>
  <c r="J330" i="13"/>
  <c r="I330" i="13"/>
  <c r="J326" i="13"/>
  <c r="I326" i="13"/>
  <c r="J322" i="13"/>
  <c r="I322" i="13"/>
  <c r="J318" i="13"/>
  <c r="I318" i="13"/>
  <c r="J314" i="13"/>
  <c r="I314" i="13"/>
  <c r="J310" i="13"/>
  <c r="I310" i="13"/>
  <c r="J306" i="13"/>
  <c r="I306" i="13"/>
  <c r="J302" i="13"/>
  <c r="I302" i="13"/>
  <c r="J298" i="13"/>
  <c r="I298" i="13"/>
  <c r="J294" i="13"/>
  <c r="I294" i="13"/>
  <c r="J290" i="13"/>
  <c r="I290" i="13"/>
  <c r="J286" i="13"/>
  <c r="I286" i="13"/>
  <c r="J282" i="13"/>
  <c r="I282" i="13"/>
  <c r="J278" i="13"/>
  <c r="I278" i="13"/>
  <c r="J274" i="13"/>
  <c r="I274" i="13"/>
  <c r="J270" i="13"/>
  <c r="I270" i="13"/>
  <c r="J266" i="13"/>
  <c r="I266" i="13"/>
  <c r="J262" i="13"/>
  <c r="I262" i="13"/>
  <c r="J258" i="13"/>
  <c r="I258" i="13"/>
  <c r="J254" i="13"/>
  <c r="I254" i="13"/>
  <c r="J250" i="13"/>
  <c r="I250" i="13"/>
  <c r="J246" i="13"/>
  <c r="I246" i="13"/>
  <c r="J242" i="13"/>
  <c r="I242" i="13"/>
  <c r="J238" i="13"/>
  <c r="I238" i="13"/>
  <c r="J234" i="13"/>
  <c r="I234" i="13"/>
  <c r="J230" i="13"/>
  <c r="I230" i="13"/>
  <c r="J226" i="13"/>
  <c r="I226" i="13"/>
  <c r="J222" i="13"/>
  <c r="I222" i="13"/>
  <c r="J218" i="13"/>
  <c r="I218" i="13"/>
  <c r="J210" i="13"/>
  <c r="I210" i="13"/>
  <c r="J206" i="13"/>
  <c r="I206" i="13"/>
  <c r="J202" i="13"/>
  <c r="I202" i="13"/>
  <c r="J198" i="13"/>
  <c r="I198" i="13"/>
  <c r="J194" i="13"/>
  <c r="I194" i="13"/>
  <c r="J190" i="13"/>
  <c r="I190" i="13"/>
  <c r="J186" i="13"/>
  <c r="I186" i="13"/>
  <c r="J182" i="13"/>
  <c r="I182" i="13"/>
  <c r="J178" i="13"/>
  <c r="I178" i="13"/>
  <c r="J174" i="13"/>
  <c r="I174" i="13"/>
  <c r="J170" i="13"/>
  <c r="I170" i="13"/>
  <c r="J166" i="13"/>
  <c r="I166" i="13"/>
  <c r="J162" i="13"/>
  <c r="I162" i="13"/>
  <c r="J158" i="13"/>
  <c r="I158" i="13"/>
  <c r="J154" i="13"/>
  <c r="I154" i="13"/>
  <c r="J150" i="13"/>
  <c r="I150" i="13"/>
  <c r="J146" i="13"/>
  <c r="I146" i="13"/>
  <c r="J142" i="13"/>
  <c r="I142" i="13"/>
  <c r="J138" i="13"/>
  <c r="I138" i="13"/>
  <c r="J134" i="13"/>
  <c r="I134" i="13"/>
  <c r="J130" i="13"/>
  <c r="I130" i="13"/>
  <c r="J126" i="13"/>
  <c r="I126" i="13"/>
  <c r="J122" i="13"/>
  <c r="I122" i="13"/>
  <c r="J118" i="13"/>
  <c r="I118" i="13"/>
  <c r="J114" i="13"/>
  <c r="I114" i="13"/>
  <c r="J110" i="13"/>
  <c r="I110" i="13"/>
  <c r="J106" i="13"/>
  <c r="I106" i="13"/>
  <c r="J102" i="13"/>
  <c r="I102" i="13"/>
  <c r="J98" i="13"/>
  <c r="I98" i="13"/>
  <c r="J94" i="13"/>
  <c r="I94" i="13"/>
  <c r="J90" i="13"/>
  <c r="I90" i="13"/>
  <c r="J82" i="13"/>
  <c r="I82" i="13"/>
  <c r="J78" i="13"/>
  <c r="I78" i="13"/>
  <c r="J74" i="13"/>
  <c r="I74" i="13"/>
  <c r="J70" i="13"/>
  <c r="I70" i="13"/>
  <c r="J66" i="13"/>
  <c r="I66" i="13"/>
  <c r="J62" i="13"/>
  <c r="I62" i="13"/>
  <c r="J58" i="13"/>
  <c r="I58" i="13"/>
  <c r="J54" i="13"/>
  <c r="I54" i="13"/>
  <c r="J50" i="13"/>
  <c r="I50" i="13"/>
  <c r="J46" i="13"/>
  <c r="I46" i="13"/>
  <c r="J42" i="13"/>
  <c r="I42" i="13"/>
  <c r="J38" i="13"/>
  <c r="I38" i="13"/>
  <c r="J34" i="13"/>
  <c r="I34" i="13"/>
  <c r="J30" i="13"/>
  <c r="I30" i="13"/>
  <c r="J26" i="13"/>
  <c r="I26" i="13"/>
  <c r="J22" i="13"/>
  <c r="I22" i="13"/>
  <c r="J18" i="13"/>
  <c r="I18" i="13"/>
  <c r="J14" i="13"/>
  <c r="I14" i="13"/>
  <c r="J10" i="13"/>
  <c r="I10" i="13"/>
  <c r="M963" i="16"/>
  <c r="P963" i="16" s="1"/>
  <c r="J963" i="4"/>
  <c r="M963" i="4" s="1"/>
  <c r="N1491" i="9"/>
  <c r="M1424" i="16"/>
  <c r="N1387" i="10"/>
  <c r="N1424" i="10" s="1"/>
  <c r="L1424" i="10"/>
  <c r="N550" i="10"/>
  <c r="N718" i="10" s="1"/>
  <c r="L718" i="10"/>
  <c r="I1491" i="8"/>
  <c r="L1491" i="8" s="1"/>
  <c r="L1426" i="8"/>
  <c r="L1013" i="8"/>
  <c r="L1131" i="8"/>
  <c r="L1294" i="8"/>
  <c r="L1268" i="8"/>
  <c r="L1074" i="8"/>
  <c r="L974" i="8"/>
  <c r="L937" i="8"/>
  <c r="L918" i="8"/>
  <c r="L721" i="8"/>
  <c r="L475" i="8"/>
  <c r="I718" i="8"/>
  <c r="L718" i="8" s="1"/>
  <c r="P1486" i="7"/>
  <c r="J1481" i="1" s="1"/>
  <c r="P1490" i="7"/>
  <c r="J1485" i="1" s="1"/>
  <c r="P1469" i="7"/>
  <c r="J1464" i="1" s="1"/>
  <c r="P1387" i="7"/>
  <c r="J1383" i="1" s="1"/>
  <c r="P1424" i="7"/>
  <c r="P1350" i="7"/>
  <c r="J1347" i="1" s="1"/>
  <c r="P1342" i="7"/>
  <c r="J1339" i="1" s="1"/>
  <c r="P1355" i="7"/>
  <c r="J1352" i="1" s="1"/>
  <c r="P1316" i="7"/>
  <c r="J1314" i="1" s="1"/>
  <c r="P1319" i="7"/>
  <c r="J1317" i="1" s="1"/>
  <c r="P1034" i="7"/>
  <c r="J1032" i="1" s="1"/>
  <c r="P1153" i="7"/>
  <c r="J1151" i="1" s="1"/>
  <c r="P1317" i="7"/>
  <c r="J1315" i="1" s="1"/>
  <c r="P1275" i="7"/>
  <c r="J1273" i="1" s="1"/>
  <c r="P1298" i="7"/>
  <c r="J1296" i="1" s="1"/>
  <c r="P1255" i="7"/>
  <c r="J1253" i="1" s="1"/>
  <c r="P1025" i="7"/>
  <c r="J1023" i="1" s="1"/>
  <c r="P1122" i="7"/>
  <c r="J1120" i="1" s="1"/>
  <c r="P1022" i="7"/>
  <c r="J1020" i="1" s="1"/>
  <c r="P1150" i="7"/>
  <c r="J1148" i="1" s="1"/>
  <c r="P1040" i="7"/>
  <c r="J1038" i="1" s="1"/>
  <c r="P1016" i="7"/>
  <c r="J1014" i="1" s="1"/>
  <c r="P1261" i="7"/>
  <c r="J1259" i="1" s="1"/>
  <c r="P1160" i="7"/>
  <c r="J1158" i="1" s="1"/>
  <c r="P1223" i="7"/>
  <c r="J1221" i="1" s="1"/>
  <c r="P1118" i="7"/>
  <c r="J1116" i="1" s="1"/>
  <c r="P982" i="7"/>
  <c r="J980" i="1" s="1"/>
  <c r="P1292" i="7"/>
  <c r="J1290" i="1" s="1"/>
  <c r="P1242" i="7"/>
  <c r="J1240" i="1" s="1"/>
  <c r="P1114" i="7"/>
  <c r="J1112" i="1" s="1"/>
  <c r="P1073" i="7"/>
  <c r="J1071" i="1" s="1"/>
  <c r="P1142" i="7"/>
  <c r="J1140" i="1" s="1"/>
  <c r="P1297" i="7"/>
  <c r="J1295" i="1" s="1"/>
  <c r="P1138" i="7"/>
  <c r="J1136" i="1" s="1"/>
  <c r="P1328" i="7"/>
  <c r="J1326" i="1" s="1"/>
  <c r="P1320" i="7"/>
  <c r="J1318" i="1" s="1"/>
  <c r="P1290" i="7"/>
  <c r="J1288" i="1" s="1"/>
  <c r="P1264" i="7"/>
  <c r="J1262" i="1" s="1"/>
  <c r="P1216" i="7"/>
  <c r="J1214" i="1" s="1"/>
  <c r="P1246" i="7"/>
  <c r="J1244" i="1" s="1"/>
  <c r="P1052" i="7"/>
  <c r="J1050" i="1" s="1"/>
  <c r="P1318" i="7"/>
  <c r="J1316" i="1" s="1"/>
  <c r="P1273" i="7"/>
  <c r="J1271" i="1" s="1"/>
  <c r="P1229" i="7"/>
  <c r="J1227" i="1" s="1"/>
  <c r="P1169" i="7"/>
  <c r="J1167" i="1" s="1"/>
  <c r="P1193" i="7"/>
  <c r="J1191" i="1" s="1"/>
  <c r="P1010" i="7"/>
  <c r="J1008" i="1" s="1"/>
  <c r="P1253" i="7"/>
  <c r="J1251" i="1" s="1"/>
  <c r="P1134" i="7"/>
  <c r="J1132" i="1" s="1"/>
  <c r="P1044" i="7"/>
  <c r="J1042" i="1" s="1"/>
  <c r="P1063" i="7"/>
  <c r="J1061" i="1" s="1"/>
  <c r="P1171" i="7"/>
  <c r="J1169" i="1" s="1"/>
  <c r="P1006" i="7"/>
  <c r="J1004" i="1" s="1"/>
  <c r="P970" i="7"/>
  <c r="J968" i="1" s="1"/>
  <c r="P1323" i="7"/>
  <c r="J1321" i="1" s="1"/>
  <c r="P1326" i="7"/>
  <c r="J1324" i="1" s="1"/>
  <c r="P1283" i="7"/>
  <c r="J1281" i="1" s="1"/>
  <c r="P1194" i="7"/>
  <c r="J1192" i="1" s="1"/>
  <c r="P1201" i="7"/>
  <c r="J1199" i="1" s="1"/>
  <c r="P1005" i="7"/>
  <c r="J1003" i="1" s="1"/>
  <c r="P1308" i="7"/>
  <c r="J1306" i="1" s="1"/>
  <c r="P1225" i="7"/>
  <c r="J1223" i="1" s="1"/>
  <c r="P996" i="7"/>
  <c r="J994" i="1" s="1"/>
  <c r="P1258" i="7"/>
  <c r="J1256" i="1" s="1"/>
  <c r="P1215" i="7"/>
  <c r="J1213" i="1" s="1"/>
  <c r="P1130" i="7"/>
  <c r="J1128" i="1" s="1"/>
  <c r="P1094" i="7"/>
  <c r="J1092" i="1" s="1"/>
  <c r="P1028" i="7"/>
  <c r="J1026" i="1" s="1"/>
  <c r="P1089" i="7"/>
  <c r="J1087" i="1" s="1"/>
  <c r="P1291" i="7"/>
  <c r="J1289" i="1" s="1"/>
  <c r="P977" i="7"/>
  <c r="J975" i="1" s="1"/>
  <c r="P1206" i="7"/>
  <c r="J1204" i="1" s="1"/>
  <c r="P1017" i="7"/>
  <c r="J1015" i="1" s="1"/>
  <c r="P1271" i="7"/>
  <c r="J1269" i="1" s="1"/>
  <c r="P1245" i="7"/>
  <c r="J1243" i="1" s="1"/>
  <c r="P979" i="7"/>
  <c r="J977" i="1" s="1"/>
  <c r="P925" i="7"/>
  <c r="J924" i="1" s="1"/>
  <c r="P893" i="7"/>
  <c r="J893" i="1" s="1"/>
  <c r="P885" i="7"/>
  <c r="J885" i="1" s="1"/>
  <c r="P892" i="7"/>
  <c r="J892" i="1" s="1"/>
  <c r="P873" i="7"/>
  <c r="J873" i="1" s="1"/>
  <c r="P884" i="7"/>
  <c r="J884" i="1" s="1"/>
  <c r="P744" i="7"/>
  <c r="J744" i="1" s="1"/>
  <c r="P866" i="7"/>
  <c r="J866" i="1" s="1"/>
  <c r="P859" i="7"/>
  <c r="J859" i="1" s="1"/>
  <c r="P886" i="7"/>
  <c r="J886" i="1" s="1"/>
  <c r="P881" i="7"/>
  <c r="J881" i="1" s="1"/>
  <c r="P880" i="7"/>
  <c r="J880" i="1" s="1"/>
  <c r="P888" i="7"/>
  <c r="J888" i="1" s="1"/>
  <c r="P825" i="7"/>
  <c r="J825" i="1" s="1"/>
  <c r="P845" i="7"/>
  <c r="J845" i="1" s="1"/>
  <c r="P889" i="7"/>
  <c r="J889" i="1" s="1"/>
  <c r="P836" i="7"/>
  <c r="J836" i="1" s="1"/>
  <c r="P783" i="7"/>
  <c r="J783" i="1" s="1"/>
  <c r="P757" i="7"/>
  <c r="J757" i="1" s="1"/>
  <c r="P839" i="7"/>
  <c r="J839" i="1" s="1"/>
  <c r="P780" i="7"/>
  <c r="J780" i="1" s="1"/>
  <c r="P734" i="7"/>
  <c r="J734" i="1" s="1"/>
  <c r="P717" i="7"/>
  <c r="J718" i="1" s="1"/>
  <c r="P641" i="7"/>
  <c r="J642" i="1" s="1"/>
  <c r="P408" i="7"/>
  <c r="J409" i="1" s="1"/>
  <c r="P585" i="7"/>
  <c r="J586" i="1" s="1"/>
  <c r="P714" i="7"/>
  <c r="J715" i="1" s="1"/>
  <c r="P424" i="7"/>
  <c r="J425" i="1" s="1"/>
  <c r="P511" i="7"/>
  <c r="J512" i="1" s="1"/>
  <c r="M718" i="7"/>
  <c r="P718" i="7" s="1"/>
  <c r="P372" i="7"/>
  <c r="J373" i="1" s="1"/>
  <c r="P384" i="7"/>
  <c r="J385" i="1" s="1"/>
  <c r="P221" i="7"/>
  <c r="J222" i="1" s="1"/>
  <c r="P356" i="7"/>
  <c r="J357" i="1" s="1"/>
  <c r="P376" i="7"/>
  <c r="J377" i="1" s="1"/>
  <c r="P277" i="7"/>
  <c r="J278" i="1" s="1"/>
  <c r="P321" i="7"/>
  <c r="J322" i="1" s="1"/>
  <c r="P375" i="7"/>
  <c r="J376" i="1" s="1"/>
  <c r="P374" i="7"/>
  <c r="J375" i="1" s="1"/>
  <c r="P377" i="7"/>
  <c r="J378" i="1" s="1"/>
  <c r="P289" i="7"/>
  <c r="J290" i="1" s="1"/>
  <c r="P237" i="7"/>
  <c r="J238" i="1" s="1"/>
  <c r="P305" i="7"/>
  <c r="J306" i="1" s="1"/>
  <c r="P326" i="7"/>
  <c r="J327" i="1" s="1"/>
  <c r="M896" i="7"/>
  <c r="P896" i="7" s="1"/>
  <c r="P1491" i="7"/>
  <c r="M1491" i="16"/>
  <c r="F555" i="1"/>
  <c r="F620" i="1"/>
  <c r="F670" i="1"/>
  <c r="F494" i="1"/>
  <c r="L254" i="6"/>
  <c r="L139" i="6"/>
  <c r="L263" i="6"/>
  <c r="L295" i="6"/>
  <c r="L72" i="6"/>
  <c r="L21" i="6"/>
  <c r="L333" i="6"/>
  <c r="L294" i="6"/>
  <c r="L316" i="6"/>
  <c r="L29" i="6"/>
  <c r="L305" i="6"/>
  <c r="L174" i="6"/>
  <c r="L266" i="6"/>
  <c r="L362" i="6"/>
  <c r="L7" i="6"/>
  <c r="L31" i="6"/>
  <c r="L75" i="6"/>
  <c r="L147" i="6"/>
  <c r="L315" i="6"/>
  <c r="L320" i="6"/>
  <c r="L33" i="6"/>
  <c r="L293" i="6"/>
  <c r="F495" i="1"/>
  <c r="P341" i="10"/>
  <c r="N6" i="3"/>
  <c r="K387" i="3"/>
  <c r="N387" i="3" s="1"/>
  <c r="Q965" i="9"/>
  <c r="H963" i="1" s="1"/>
  <c r="Q1330" i="9"/>
  <c r="N389" i="2"/>
  <c r="D390" i="1" s="1"/>
  <c r="N718" i="2"/>
  <c r="N898" i="3"/>
  <c r="K963" i="3"/>
  <c r="N963" i="3" s="1"/>
  <c r="L6" i="6"/>
  <c r="J720" i="1"/>
  <c r="P383" i="10"/>
  <c r="P288" i="10"/>
  <c r="P898" i="10"/>
  <c r="P963" i="10"/>
  <c r="P338" i="16"/>
  <c r="N6" i="2"/>
  <c r="D7" i="1" s="1"/>
  <c r="P202" i="11"/>
  <c r="N1426" i="10"/>
  <c r="N1491" i="10" s="1"/>
  <c r="M1426" i="10"/>
  <c r="M1491" i="10" s="1"/>
  <c r="M550" i="10"/>
  <c r="N533" i="17"/>
  <c r="L533" i="17"/>
  <c r="M468" i="17"/>
  <c r="M533" i="17" s="1"/>
  <c r="N290" i="17"/>
  <c r="N466" i="17" s="1"/>
  <c r="L466" i="17"/>
  <c r="M290" i="17"/>
  <c r="N1004" i="11"/>
  <c r="N1069" i="11" s="1"/>
  <c r="M1004" i="11"/>
  <c r="N996" i="17"/>
  <c r="N1061" i="17" s="1"/>
  <c r="L1061" i="17"/>
  <c r="M996" i="17"/>
  <c r="N720" i="16"/>
  <c r="N896" i="16" s="1"/>
  <c r="M720" i="16"/>
  <c r="N965" i="11"/>
  <c r="N1002" i="11" s="1"/>
  <c r="P1002" i="11" s="1"/>
  <c r="N909" i="11"/>
  <c r="N962" i="11" s="1"/>
  <c r="M909" i="11"/>
  <c r="N957" i="17"/>
  <c r="N994" i="17" s="1"/>
  <c r="L994" i="17"/>
  <c r="N965" i="16"/>
  <c r="N1330" i="16" s="1"/>
  <c r="M965" i="16"/>
  <c r="N965" i="10"/>
  <c r="N1330" i="10" s="1"/>
  <c r="M965" i="10"/>
  <c r="M1330" i="10" s="1"/>
  <c r="Q896" i="9"/>
  <c r="K1330" i="3"/>
  <c r="N1330" i="3" s="1"/>
  <c r="N963" i="2"/>
  <c r="N1332" i="10"/>
  <c r="N1385" i="10" s="1"/>
  <c r="Q718" i="9"/>
  <c r="Q387" i="9"/>
  <c r="H388" i="1" s="1"/>
  <c r="N1491" i="3"/>
  <c r="N896" i="2"/>
  <c r="P209" i="11"/>
  <c r="N1387" i="2"/>
  <c r="D1383" i="1" s="1"/>
  <c r="K1424" i="2"/>
  <c r="N1424" i="2" s="1"/>
  <c r="D1329" i="1"/>
  <c r="K1385" i="2"/>
  <c r="N1387" i="3"/>
  <c r="K1424" i="3"/>
  <c r="N389" i="3"/>
  <c r="K718" i="3"/>
  <c r="N718" i="3" s="1"/>
  <c r="P965" i="11"/>
  <c r="P957" i="17"/>
  <c r="M41" i="11"/>
  <c r="M100" i="11"/>
  <c r="M136" i="11"/>
  <c r="M40" i="17"/>
  <c r="M106" i="17"/>
  <c r="M170" i="17"/>
  <c r="M144" i="17"/>
  <c r="M134" i="17"/>
  <c r="L370" i="6"/>
  <c r="L323" i="6"/>
  <c r="L8" i="6"/>
  <c r="L128" i="6"/>
  <c r="L248" i="6"/>
  <c r="L53" i="6"/>
  <c r="L177" i="6"/>
  <c r="L285" i="6"/>
  <c r="L317" i="6"/>
  <c r="P369" i="10"/>
  <c r="P74" i="11"/>
  <c r="P244" i="10"/>
  <c r="L302" i="6"/>
  <c r="L366" i="6"/>
  <c r="L11" i="6"/>
  <c r="L287" i="6"/>
  <c r="L56" i="6"/>
  <c r="L156" i="6"/>
  <c r="N365" i="16"/>
  <c r="P365" i="16" s="1"/>
  <c r="N242" i="16"/>
  <c r="P242" i="16" s="1"/>
  <c r="N258" i="16"/>
  <c r="P258" i="16" s="1"/>
  <c r="F259" i="1" s="1"/>
  <c r="N290" i="16"/>
  <c r="P290" i="16" s="1"/>
  <c r="N318" i="16"/>
  <c r="P318" i="16" s="1"/>
  <c r="N330" i="16"/>
  <c r="P330" i="16" s="1"/>
  <c r="N350" i="16"/>
  <c r="P350" i="16" s="1"/>
  <c r="N358" i="16"/>
  <c r="P358" i="16" s="1"/>
  <c r="N373" i="16"/>
  <c r="P373" i="16" s="1"/>
  <c r="N379" i="16"/>
  <c r="P379" i="16" s="1"/>
  <c r="N383" i="16"/>
  <c r="P383" i="16" s="1"/>
  <c r="N243" i="16"/>
  <c r="P243" i="16" s="1"/>
  <c r="N251" i="16"/>
  <c r="P251" i="16" s="1"/>
  <c r="F252" i="1" s="1"/>
  <c r="N279" i="16"/>
  <c r="P279" i="16" s="1"/>
  <c r="N303" i="16"/>
  <c r="P303" i="16" s="1"/>
  <c r="N311" i="16"/>
  <c r="P311" i="16" s="1"/>
  <c r="N323" i="16"/>
  <c r="P323" i="16" s="1"/>
  <c r="N355" i="16"/>
  <c r="P355" i="16" s="1"/>
  <c r="N363" i="16"/>
  <c r="P363" i="16" s="1"/>
  <c r="N268" i="10"/>
  <c r="P268" i="10" s="1"/>
  <c r="N304" i="10"/>
  <c r="P304" i="10" s="1"/>
  <c r="F305" i="1" s="1"/>
  <c r="N308" i="10"/>
  <c r="P308" i="10" s="1"/>
  <c r="N344" i="10"/>
  <c r="P344" i="10" s="1"/>
  <c r="N368" i="10"/>
  <c r="P368" i="10" s="1"/>
  <c r="N261" i="10"/>
  <c r="P261" i="10" s="1"/>
  <c r="N277" i="10"/>
  <c r="P277" i="10" s="1"/>
  <c r="N305" i="10"/>
  <c r="P305" i="10" s="1"/>
  <c r="N337" i="10"/>
  <c r="P337" i="10" s="1"/>
  <c r="N353" i="10"/>
  <c r="P353" i="10" s="1"/>
  <c r="N266" i="10"/>
  <c r="P266" i="10" s="1"/>
  <c r="N302" i="10"/>
  <c r="P302" i="10" s="1"/>
  <c r="N362" i="10"/>
  <c r="P362" i="10" s="1"/>
  <c r="P194" i="11"/>
  <c r="M6" i="11"/>
  <c r="K1492" i="4"/>
  <c r="K1492" i="10"/>
  <c r="K1062" i="17"/>
  <c r="M1387" i="10"/>
  <c r="M1424" i="10" s="1"/>
  <c r="M475" i="11"/>
  <c r="N297" i="11"/>
  <c r="N473" i="11" s="1"/>
  <c r="M297" i="11"/>
  <c r="O6" i="2"/>
  <c r="L200" i="17"/>
  <c r="Q898" i="9"/>
  <c r="H897" i="1" s="1"/>
  <c r="K896" i="3"/>
  <c r="N896" i="3" s="1"/>
  <c r="N1330" i="2"/>
  <c r="N902" i="17"/>
  <c r="N955" i="17" s="1"/>
  <c r="L955" i="17"/>
  <c r="M902" i="17"/>
  <c r="N288" i="17"/>
  <c r="L288" i="17"/>
  <c r="N1332" i="16"/>
  <c r="N1385" i="16" s="1"/>
  <c r="M1332" i="16"/>
  <c r="N720" i="10"/>
  <c r="N896" i="10" s="1"/>
  <c r="M720" i="10"/>
  <c r="J1486" i="1"/>
  <c r="K1385" i="3"/>
  <c r="N1385" i="3" s="1"/>
  <c r="K1491" i="2"/>
  <c r="F1078" i="1"/>
  <c r="F964" i="1"/>
  <c r="F1007" i="1"/>
  <c r="F1054" i="1"/>
  <c r="F1036" i="1"/>
  <c r="F968" i="1"/>
  <c r="F1012" i="1"/>
  <c r="F1053" i="1"/>
  <c r="F1322" i="1"/>
  <c r="F1017" i="1"/>
  <c r="F1072" i="1"/>
  <c r="F1118" i="1"/>
  <c r="F1249" i="1"/>
  <c r="F1079" i="1"/>
  <c r="F1438" i="1"/>
  <c r="F911" i="1"/>
  <c r="F921" i="1"/>
  <c r="F941" i="1"/>
  <c r="F899" i="1"/>
  <c r="F936" i="1"/>
  <c r="F764" i="1"/>
  <c r="F811" i="1"/>
  <c r="F745" i="1"/>
  <c r="F836" i="1"/>
  <c r="F821" i="1"/>
  <c r="F772" i="1"/>
  <c r="I836" i="1"/>
  <c r="F557" i="1"/>
  <c r="F423" i="1"/>
  <c r="F711" i="1"/>
  <c r="F454" i="1"/>
  <c r="F478" i="1"/>
  <c r="F599" i="1"/>
  <c r="F686" i="1"/>
  <c r="F556" i="1"/>
  <c r="F501" i="1"/>
  <c r="F508" i="1"/>
  <c r="F470" i="1"/>
  <c r="F412" i="1"/>
  <c r="F606" i="1"/>
  <c r="F537" i="1"/>
  <c r="F405" i="1"/>
  <c r="F575" i="1"/>
  <c r="F629" i="1"/>
  <c r="F549" i="1"/>
  <c r="F634" i="1"/>
  <c r="I516" i="1"/>
  <c r="K516" i="1" s="1"/>
  <c r="M516" i="1" s="1"/>
  <c r="N516" i="1" s="1"/>
  <c r="F86" i="1"/>
  <c r="F44" i="1"/>
  <c r="F85" i="1"/>
  <c r="F109" i="1"/>
  <c r="F287" i="1"/>
  <c r="F22" i="1"/>
  <c r="F184" i="1"/>
  <c r="F99" i="1"/>
  <c r="M1387" i="4"/>
  <c r="E1383" i="1" s="1"/>
  <c r="J1424" i="4"/>
  <c r="M1424" i="4" s="1"/>
  <c r="M720" i="4"/>
  <c r="E720" i="1" s="1"/>
  <c r="M896" i="4"/>
  <c r="M718" i="4"/>
  <c r="M965" i="4"/>
  <c r="E963" i="1" s="1"/>
  <c r="M1426" i="4"/>
  <c r="E1421" i="1" s="1"/>
  <c r="J1491" i="4"/>
  <c r="M1332" i="4"/>
  <c r="E1329" i="1" s="1"/>
  <c r="J1385" i="4"/>
  <c r="M1385" i="4" s="1"/>
  <c r="M387" i="4"/>
  <c r="E388" i="1" s="1"/>
  <c r="J1330" i="4"/>
  <c r="M1330" i="4" s="1"/>
  <c r="N372" i="2"/>
  <c r="D373" i="1" s="1"/>
  <c r="L377" i="6"/>
  <c r="L90" i="6"/>
  <c r="L244" i="6"/>
  <c r="L34" i="6"/>
  <c r="L106" i="6"/>
  <c r="L255" i="6"/>
  <c r="L224" i="6"/>
  <c r="P235" i="10"/>
  <c r="P364" i="10"/>
  <c r="F365" i="1" s="1"/>
  <c r="P298" i="16"/>
  <c r="P34" i="11"/>
  <c r="P1266" i="16"/>
  <c r="P1282" i="16"/>
  <c r="F1280" i="1" s="1"/>
  <c r="P1298" i="16"/>
  <c r="P1071" i="16"/>
  <c r="P1286" i="16"/>
  <c r="P1092" i="16"/>
  <c r="F1090" i="1" s="1"/>
  <c r="P86" i="11"/>
  <c r="P186" i="11"/>
  <c r="P78" i="11"/>
  <c r="P1371" i="10"/>
  <c r="P840" i="10"/>
  <c r="P730" i="10"/>
  <c r="P802" i="10"/>
  <c r="P861" i="10"/>
  <c r="F861" i="1" s="1"/>
  <c r="P843" i="10"/>
  <c r="F843" i="1" s="1"/>
  <c r="P817" i="10"/>
  <c r="P767" i="10"/>
  <c r="F767" i="1" s="1"/>
  <c r="P751" i="10"/>
  <c r="P735" i="10"/>
  <c r="F735" i="1" s="1"/>
  <c r="L131" i="6"/>
  <c r="L275" i="6"/>
  <c r="I276" i="1" s="1"/>
  <c r="L32" i="6"/>
  <c r="L152" i="6"/>
  <c r="L364" i="6"/>
  <c r="L217" i="6"/>
  <c r="L277" i="6"/>
  <c r="L309" i="6"/>
  <c r="P260" i="17"/>
  <c r="P118" i="11"/>
  <c r="F119" i="1" s="1"/>
  <c r="P321" i="16"/>
  <c r="P339" i="16"/>
  <c r="P1205" i="10"/>
  <c r="P367" i="10"/>
  <c r="P648" i="10"/>
  <c r="P706" i="10"/>
  <c r="P558" i="10"/>
  <c r="F559" i="1" s="1"/>
  <c r="J10" i="6"/>
  <c r="L10" i="6" s="1"/>
  <c r="J26" i="6"/>
  <c r="L26" i="6" s="1"/>
  <c r="J58" i="6"/>
  <c r="L58" i="6" s="1"/>
  <c r="J74" i="6"/>
  <c r="L74" i="6" s="1"/>
  <c r="J202" i="6"/>
  <c r="L202" i="6" s="1"/>
  <c r="J210" i="6"/>
  <c r="J218" i="6"/>
  <c r="L218" i="6" s="1"/>
  <c r="J226" i="6"/>
  <c r="L226" i="6" s="1"/>
  <c r="J234" i="6"/>
  <c r="L234" i="6" s="1"/>
  <c r="J242" i="6"/>
  <c r="L242" i="6" s="1"/>
  <c r="J274" i="6"/>
  <c r="L274" i="6" s="1"/>
  <c r="J282" i="6"/>
  <c r="L282" i="6" s="1"/>
  <c r="J290" i="6"/>
  <c r="L290" i="6" s="1"/>
  <c r="J298" i="6"/>
  <c r="L298" i="6" s="1"/>
  <c r="J306" i="6"/>
  <c r="L306" i="6" s="1"/>
  <c r="J314" i="6"/>
  <c r="L314" i="6" s="1"/>
  <c r="J322" i="6"/>
  <c r="L322" i="6" s="1"/>
  <c r="J330" i="6"/>
  <c r="L330" i="6" s="1"/>
  <c r="J338" i="6"/>
  <c r="L338" i="6" s="1"/>
  <c r="J346" i="6"/>
  <c r="L346" i="6" s="1"/>
  <c r="J354" i="6"/>
  <c r="L354" i="6" s="1"/>
  <c r="J385" i="6"/>
  <c r="L385" i="6" s="1"/>
  <c r="J19" i="6"/>
  <c r="L19" i="6" s="1"/>
  <c r="J39" i="6"/>
  <c r="L39" i="6" s="1"/>
  <c r="J59" i="6"/>
  <c r="L59" i="6" s="1"/>
  <c r="J79" i="6"/>
  <c r="L79" i="6" s="1"/>
  <c r="J99" i="6"/>
  <c r="L99" i="6" s="1"/>
  <c r="J107" i="6"/>
  <c r="L107" i="6" s="1"/>
  <c r="J119" i="6"/>
  <c r="L119" i="6" s="1"/>
  <c r="J127" i="6"/>
  <c r="L127" i="6" s="1"/>
  <c r="J167" i="6"/>
  <c r="L167" i="6" s="1"/>
  <c r="J207" i="6"/>
  <c r="L207" i="6" s="1"/>
  <c r="J223" i="6"/>
  <c r="J239" i="6"/>
  <c r="L239" i="6" s="1"/>
  <c r="J319" i="6"/>
  <c r="L319" i="6" s="1"/>
  <c r="J327" i="6"/>
  <c r="L327" i="6" s="1"/>
  <c r="J343" i="6"/>
  <c r="L343" i="6" s="1"/>
  <c r="J351" i="6"/>
  <c r="L351" i="6" s="1"/>
  <c r="J168" i="6"/>
  <c r="L168" i="6" s="1"/>
  <c r="J188" i="6"/>
  <c r="L188" i="6" s="1"/>
  <c r="J220" i="6"/>
  <c r="L220" i="6" s="1"/>
  <c r="J236" i="6"/>
  <c r="L236" i="6" s="1"/>
  <c r="J284" i="6"/>
  <c r="L284" i="6" s="1"/>
  <c r="J300" i="6"/>
  <c r="L300" i="6" s="1"/>
  <c r="J344" i="6"/>
  <c r="L344" i="6" s="1"/>
  <c r="J371" i="6"/>
  <c r="L371" i="6" s="1"/>
  <c r="I372" i="1" s="1"/>
  <c r="J379" i="6"/>
  <c r="L379" i="6" s="1"/>
  <c r="J137" i="6"/>
  <c r="L137" i="6" s="1"/>
  <c r="J213" i="6"/>
  <c r="L213" i="6" s="1"/>
  <c r="J229" i="6"/>
  <c r="L229" i="6" s="1"/>
  <c r="J253" i="6"/>
  <c r="L253" i="6" s="1"/>
  <c r="J313" i="6"/>
  <c r="L313" i="6" s="1"/>
  <c r="J321" i="6"/>
  <c r="L321" i="6" s="1"/>
  <c r="J357" i="6"/>
  <c r="J365" i="6"/>
  <c r="L365" i="6" s="1"/>
  <c r="N11" i="17"/>
  <c r="N19" i="17"/>
  <c r="N27" i="17"/>
  <c r="N39" i="17"/>
  <c r="N47" i="17"/>
  <c r="N55" i="17"/>
  <c r="N65" i="17"/>
  <c r="N73" i="17"/>
  <c r="N85" i="17"/>
  <c r="N95" i="17"/>
  <c r="N107" i="17"/>
  <c r="N161" i="17"/>
  <c r="N165" i="17"/>
  <c r="N169" i="17"/>
  <c r="N177" i="17"/>
  <c r="N194" i="17"/>
  <c r="N185" i="17"/>
  <c r="N6" i="11"/>
  <c r="N45" i="11"/>
  <c r="P45" i="11" s="1"/>
  <c r="N63" i="11"/>
  <c r="P63" i="11" s="1"/>
  <c r="F64" i="1" s="1"/>
  <c r="N89" i="11"/>
  <c r="P89" i="11" s="1"/>
  <c r="N120" i="11"/>
  <c r="P120" i="11" s="1"/>
  <c r="F121" i="1" s="1"/>
  <c r="N168" i="11"/>
  <c r="P168" i="11" s="1"/>
  <c r="N268" i="16"/>
  <c r="P268" i="16" s="1"/>
  <c r="N284" i="16"/>
  <c r="P284" i="16" s="1"/>
  <c r="N292" i="16"/>
  <c r="P292" i="16" s="1"/>
  <c r="F293" i="1" s="1"/>
  <c r="N300" i="16"/>
  <c r="P300" i="16" s="1"/>
  <c r="N312" i="16"/>
  <c r="P312" i="16" s="1"/>
  <c r="N332" i="16"/>
  <c r="P332" i="16" s="1"/>
  <c r="F333" i="1" s="1"/>
  <c r="N253" i="16"/>
  <c r="P253" i="16" s="1"/>
  <c r="F254" i="1" s="1"/>
  <c r="N261" i="16"/>
  <c r="P261" i="16" s="1"/>
  <c r="F262" i="1" s="1"/>
  <c r="N269" i="16"/>
  <c r="P269" i="16" s="1"/>
  <c r="N277" i="16"/>
  <c r="P277" i="16" s="1"/>
  <c r="N285" i="16"/>
  <c r="N293" i="16"/>
  <c r="P293" i="16" s="1"/>
  <c r="N301" i="16"/>
  <c r="P301" i="16" s="1"/>
  <c r="F302" i="1" s="1"/>
  <c r="N309" i="16"/>
  <c r="P309" i="16" s="1"/>
  <c r="F310" i="1" s="1"/>
  <c r="N325" i="16"/>
  <c r="P325" i="16" s="1"/>
  <c r="N345" i="16"/>
  <c r="P345" i="16" s="1"/>
  <c r="N353" i="16"/>
  <c r="P353" i="16" s="1"/>
  <c r="F354" i="1" s="1"/>
  <c r="N361" i="16"/>
  <c r="P361" i="16" s="1"/>
  <c r="N369" i="16"/>
  <c r="N246" i="16"/>
  <c r="P246" i="16" s="1"/>
  <c r="N266" i="16"/>
  <c r="P266" i="16" s="1"/>
  <c r="N282" i="16"/>
  <c r="P282" i="16" s="1"/>
  <c r="N326" i="16"/>
  <c r="P326" i="16" s="1"/>
  <c r="N334" i="16"/>
  <c r="P334" i="16" s="1"/>
  <c r="N342" i="16"/>
  <c r="P342" i="16" s="1"/>
  <c r="N354" i="16"/>
  <c r="P354" i="16" s="1"/>
  <c r="N362" i="16"/>
  <c r="P362" i="16" s="1"/>
  <c r="N375" i="16"/>
  <c r="P375" i="16" s="1"/>
  <c r="N381" i="16"/>
  <c r="P381" i="16" s="1"/>
  <c r="N385" i="16"/>
  <c r="P385" i="16" s="1"/>
  <c r="F386" i="1" s="1"/>
  <c r="N259" i="16"/>
  <c r="P259" i="16" s="1"/>
  <c r="F260" i="1" s="1"/>
  <c r="N271" i="16"/>
  <c r="P271" i="16" s="1"/>
  <c r="N283" i="16"/>
  <c r="P283" i="16" s="1"/>
  <c r="F284" i="1" s="1"/>
  <c r="N291" i="16"/>
  <c r="P291" i="16" s="1"/>
  <c r="F292" i="1" s="1"/>
  <c r="N299" i="16"/>
  <c r="P299" i="16" s="1"/>
  <c r="N307" i="16"/>
  <c r="P307" i="16" s="1"/>
  <c r="N319" i="16"/>
  <c r="P319" i="16" s="1"/>
  <c r="N327" i="16"/>
  <c r="P327" i="16" s="1"/>
  <c r="N343" i="16"/>
  <c r="P343" i="16" s="1"/>
  <c r="N359" i="16"/>
  <c r="P359" i="16" s="1"/>
  <c r="N311" i="10"/>
  <c r="P311" i="10" s="1"/>
  <c r="N335" i="10"/>
  <c r="N347" i="10"/>
  <c r="P347" i="10" s="1"/>
  <c r="N381" i="10"/>
  <c r="P381" i="10" s="1"/>
  <c r="N284" i="10"/>
  <c r="P284" i="10" s="1"/>
  <c r="N312" i="10"/>
  <c r="N328" i="10"/>
  <c r="P328" i="10" s="1"/>
  <c r="N340" i="10"/>
  <c r="P340" i="10" s="1"/>
  <c r="N356" i="10"/>
  <c r="P356" i="10" s="1"/>
  <c r="N263" i="10"/>
  <c r="P263" i="10" s="1"/>
  <c r="M1373" i="10"/>
  <c r="P1373" i="10" s="1"/>
  <c r="N273" i="10"/>
  <c r="P273" i="10" s="1"/>
  <c r="N281" i="10"/>
  <c r="P281" i="10" s="1"/>
  <c r="N297" i="10"/>
  <c r="P297" i="10" s="1"/>
  <c r="N317" i="10"/>
  <c r="P317" i="10" s="1"/>
  <c r="N325" i="10"/>
  <c r="P325" i="10" s="1"/>
  <c r="N333" i="10"/>
  <c r="P333" i="10" s="1"/>
  <c r="F334" i="1" s="1"/>
  <c r="N349" i="10"/>
  <c r="P349" i="10" s="1"/>
  <c r="N310" i="10"/>
  <c r="P310" i="10" s="1"/>
  <c r="F311" i="1" s="1"/>
  <c r="N318" i="10"/>
  <c r="P318" i="10" s="1"/>
  <c r="N366" i="10"/>
  <c r="P366" i="10" s="1"/>
  <c r="J18" i="6"/>
  <c r="L18" i="6" s="1"/>
  <c r="J66" i="6"/>
  <c r="L66" i="6" s="1"/>
  <c r="J82" i="6"/>
  <c r="L82" i="6" s="1"/>
  <c r="J98" i="6"/>
  <c r="J114" i="6"/>
  <c r="L114" i="6" s="1"/>
  <c r="J138" i="6"/>
  <c r="L138" i="6" s="1"/>
  <c r="J158" i="6"/>
  <c r="L158" i="6" s="1"/>
  <c r="J198" i="6"/>
  <c r="L198" i="6" s="1"/>
  <c r="J206" i="6"/>
  <c r="L206" i="6" s="1"/>
  <c r="J214" i="6"/>
  <c r="L214" i="6" s="1"/>
  <c r="J222" i="6"/>
  <c r="L222" i="6" s="1"/>
  <c r="J230" i="6"/>
  <c r="L230" i="6" s="1"/>
  <c r="J238" i="6"/>
  <c r="L238" i="6" s="1"/>
  <c r="J246" i="6"/>
  <c r="L246" i="6" s="1"/>
  <c r="J258" i="6"/>
  <c r="L258" i="6" s="1"/>
  <c r="J278" i="6"/>
  <c r="L278" i="6" s="1"/>
  <c r="J310" i="6"/>
  <c r="L310" i="6" s="1"/>
  <c r="J326" i="6"/>
  <c r="L326" i="6" s="1"/>
  <c r="J334" i="6"/>
  <c r="L334" i="6" s="1"/>
  <c r="J342" i="6"/>
  <c r="L342" i="6" s="1"/>
  <c r="J350" i="6"/>
  <c r="L350" i="6" s="1"/>
  <c r="J358" i="6"/>
  <c r="L358" i="6" s="1"/>
  <c r="J373" i="6"/>
  <c r="L373" i="6" s="1"/>
  <c r="J15" i="6"/>
  <c r="L15" i="6" s="1"/>
  <c r="J43" i="6"/>
  <c r="L43" i="6" s="1"/>
  <c r="J55" i="6"/>
  <c r="L55" i="6" s="1"/>
  <c r="J63" i="6"/>
  <c r="L63" i="6" s="1"/>
  <c r="J83" i="6"/>
  <c r="L83" i="6" s="1"/>
  <c r="J95" i="6"/>
  <c r="L95" i="6" s="1"/>
  <c r="J103" i="6"/>
  <c r="L103" i="6" s="1"/>
  <c r="J123" i="6"/>
  <c r="L123" i="6" s="1"/>
  <c r="J175" i="6"/>
  <c r="L175" i="6" s="1"/>
  <c r="J187" i="6"/>
  <c r="L187" i="6" s="1"/>
  <c r="J195" i="6"/>
  <c r="L195" i="6" s="1"/>
  <c r="J211" i="6"/>
  <c r="L211" i="6" s="1"/>
  <c r="J227" i="6"/>
  <c r="L227" i="6" s="1"/>
  <c r="J243" i="6"/>
  <c r="L243" i="6" s="1"/>
  <c r="J331" i="6"/>
  <c r="L331" i="6" s="1"/>
  <c r="J339" i="6"/>
  <c r="L339" i="6" s="1"/>
  <c r="J347" i="6"/>
  <c r="L347" i="6" s="1"/>
  <c r="J180" i="6"/>
  <c r="L180" i="6" s="1"/>
  <c r="J216" i="6"/>
  <c r="L216" i="6" s="1"/>
  <c r="J232" i="6"/>
  <c r="L232" i="6" s="1"/>
  <c r="I233" i="1" s="1"/>
  <c r="J240" i="6"/>
  <c r="L240" i="6" s="1"/>
  <c r="J260" i="6"/>
  <c r="L260" i="6" s="1"/>
  <c r="J272" i="6"/>
  <c r="L272" i="6" s="1"/>
  <c r="J288" i="6"/>
  <c r="L288" i="6" s="1"/>
  <c r="J304" i="6"/>
  <c r="L304" i="6" s="1"/>
  <c r="J352" i="6"/>
  <c r="L352" i="6" s="1"/>
  <c r="J383" i="6"/>
  <c r="L383" i="6" s="1"/>
  <c r="I384" i="1" s="1"/>
  <c r="J153" i="6"/>
  <c r="L153" i="6" s="1"/>
  <c r="J165" i="6"/>
  <c r="L165" i="6" s="1"/>
  <c r="J189" i="6"/>
  <c r="L189" i="6" s="1"/>
  <c r="J205" i="6"/>
  <c r="L205" i="6" s="1"/>
  <c r="J233" i="6"/>
  <c r="L233" i="6" s="1"/>
  <c r="J325" i="6"/>
  <c r="L325" i="6" s="1"/>
  <c r="J345" i="6"/>
  <c r="L345" i="6" s="1"/>
  <c r="J353" i="6"/>
  <c r="L353" i="6" s="1"/>
  <c r="J361" i="6"/>
  <c r="L361" i="6" s="1"/>
  <c r="J369" i="6"/>
  <c r="L369" i="6" s="1"/>
  <c r="J376" i="6"/>
  <c r="L376" i="6" s="1"/>
  <c r="J384" i="6"/>
  <c r="L384" i="6" s="1"/>
  <c r="I385" i="1" s="1"/>
  <c r="L372" i="6"/>
  <c r="I373" i="1" s="1"/>
  <c r="M372" i="4"/>
  <c r="E373" i="1" s="1"/>
  <c r="F376" i="1"/>
  <c r="I657" i="1"/>
  <c r="L375" i="6"/>
  <c r="I376" i="1" s="1"/>
  <c r="L122" i="6"/>
  <c r="L50" i="6"/>
  <c r="L42" i="6"/>
  <c r="L191" i="6"/>
  <c r="L228" i="6"/>
  <c r="P296" i="16"/>
  <c r="P240" i="16"/>
  <c r="L210" i="6"/>
  <c r="L98" i="6"/>
  <c r="L223" i="6"/>
  <c r="L357" i="6"/>
  <c r="M1492" i="9"/>
  <c r="O1492" i="9" s="1"/>
  <c r="P335" i="10"/>
  <c r="F336" i="1" s="1"/>
  <c r="P312" i="10"/>
  <c r="P285" i="16"/>
  <c r="P369" i="16"/>
  <c r="P32" i="11"/>
  <c r="F33" i="1" s="1"/>
  <c r="P88" i="11"/>
  <c r="P981" i="17"/>
  <c r="P903" i="17"/>
  <c r="P410" i="17"/>
  <c r="P368" i="17"/>
  <c r="P985" i="17"/>
  <c r="F1411" i="1" s="1"/>
  <c r="P372" i="17"/>
  <c r="P563" i="10"/>
  <c r="F564" i="1" s="1"/>
  <c r="P629" i="10"/>
  <c r="F630" i="1" s="1"/>
  <c r="P714" i="10"/>
  <c r="F715" i="1" s="1"/>
  <c r="L51" i="6"/>
  <c r="L91" i="6"/>
  <c r="L183" i="6"/>
  <c r="L96" i="6"/>
  <c r="L252" i="6"/>
  <c r="L360" i="6"/>
  <c r="L61" i="6"/>
  <c r="L273" i="6"/>
  <c r="P171" i="11"/>
  <c r="P122" i="11"/>
  <c r="F123" i="1" s="1"/>
  <c r="P1094" i="10"/>
  <c r="F1092" i="1" s="1"/>
  <c r="P1180" i="10"/>
  <c r="F1178" i="1" s="1"/>
  <c r="P1266" i="10"/>
  <c r="P1025" i="10"/>
  <c r="F1023" i="1" s="1"/>
  <c r="P1167" i="10"/>
  <c r="P1231" i="10"/>
  <c r="P326" i="10"/>
  <c r="L368" i="6"/>
  <c r="L117" i="6"/>
  <c r="L173" i="6"/>
  <c r="L329" i="6"/>
  <c r="L380" i="6"/>
  <c r="I381" i="1" s="1"/>
  <c r="N25" i="17"/>
  <c r="N49" i="17"/>
  <c r="N61" i="17"/>
  <c r="N77" i="17"/>
  <c r="N93" i="17"/>
  <c r="N163" i="17"/>
  <c r="N188" i="17"/>
  <c r="N192" i="17"/>
  <c r="N38" i="17"/>
  <c r="N44" i="17"/>
  <c r="N48" i="17"/>
  <c r="N54" i="17"/>
  <c r="N60" i="17"/>
  <c r="N66" i="17"/>
  <c r="N72" i="17"/>
  <c r="N76" i="17"/>
  <c r="N92" i="17"/>
  <c r="N108" i="17"/>
  <c r="N128" i="17"/>
  <c r="N132" i="17"/>
  <c r="N136" i="17"/>
  <c r="N158" i="17"/>
  <c r="N174" i="17"/>
  <c r="N25" i="11"/>
  <c r="N49" i="11"/>
  <c r="N62" i="11"/>
  <c r="P62" i="11" s="1"/>
  <c r="F63" i="1" s="1"/>
  <c r="N76" i="11"/>
  <c r="N131" i="11"/>
  <c r="N123" i="11"/>
  <c r="P123" i="11" s="1"/>
  <c r="F124" i="1" s="1"/>
  <c r="N111" i="11"/>
  <c r="P111" i="11" s="1"/>
  <c r="F112" i="1" s="1"/>
  <c r="N99" i="11"/>
  <c r="N187" i="11"/>
  <c r="P187" i="11" s="1"/>
  <c r="N139" i="11"/>
  <c r="N196" i="11"/>
  <c r="N26" i="11"/>
  <c r="N114" i="11"/>
  <c r="N106" i="11"/>
  <c r="N174" i="11"/>
  <c r="N166" i="11"/>
  <c r="N158" i="11"/>
  <c r="P158" i="11" s="1"/>
  <c r="N17" i="11"/>
  <c r="N56" i="11"/>
  <c r="P56" i="11" s="1"/>
  <c r="N90" i="11"/>
  <c r="N82" i="11"/>
  <c r="P82" i="11" s="1"/>
  <c r="F83" i="1" s="1"/>
  <c r="N189" i="11"/>
  <c r="P189" i="11" s="1"/>
  <c r="F188" i="1" s="1"/>
  <c r="N177" i="11"/>
  <c r="P177" i="11" s="1"/>
  <c r="N169" i="11"/>
  <c r="P169" i="11" s="1"/>
  <c r="F170" i="1" s="1"/>
  <c r="N149" i="11"/>
  <c r="N201" i="11"/>
  <c r="P201" i="11" s="1"/>
  <c r="N236" i="16"/>
  <c r="P236" i="16" s="1"/>
  <c r="N256" i="16"/>
  <c r="P256" i="16" s="1"/>
  <c r="F257" i="1" s="1"/>
  <c r="N272" i="16"/>
  <c r="P272" i="16" s="1"/>
  <c r="N328" i="16"/>
  <c r="P328" i="16" s="1"/>
  <c r="N344" i="16"/>
  <c r="P344" i="16" s="1"/>
  <c r="N360" i="16"/>
  <c r="P360" i="16" s="1"/>
  <c r="F361" i="1" s="1"/>
  <c r="N233" i="16"/>
  <c r="P233" i="16" s="1"/>
  <c r="N241" i="16"/>
  <c r="P241" i="16" s="1"/>
  <c r="N249" i="16"/>
  <c r="P249" i="16" s="1"/>
  <c r="F250" i="1" s="1"/>
  <c r="N257" i="16"/>
  <c r="P257" i="16" s="1"/>
  <c r="F258" i="1" s="1"/>
  <c r="N273" i="16"/>
  <c r="P273" i="16" s="1"/>
  <c r="N281" i="16"/>
  <c r="P281" i="16" s="1"/>
  <c r="N289" i="16"/>
  <c r="P289" i="16" s="1"/>
  <c r="N297" i="16"/>
  <c r="P297" i="16" s="1"/>
  <c r="N305" i="16"/>
  <c r="P305" i="16" s="1"/>
  <c r="N313" i="16"/>
  <c r="P313" i="16" s="1"/>
  <c r="N341" i="16"/>
  <c r="P341" i="16" s="1"/>
  <c r="F342" i="1" s="1"/>
  <c r="N349" i="16"/>
  <c r="P349" i="16" s="1"/>
  <c r="F1201" i="1"/>
  <c r="F1240" i="1"/>
  <c r="F717" i="1"/>
  <c r="F1262" i="1"/>
  <c r="F1197" i="1"/>
  <c r="F1338" i="1"/>
  <c r="F1149" i="1"/>
  <c r="F1275" i="1"/>
  <c r="F1018" i="1"/>
  <c r="F1014" i="1"/>
  <c r="F1004" i="1"/>
  <c r="F1177" i="1"/>
  <c r="F1182" i="1"/>
  <c r="F1066" i="1"/>
  <c r="F1290" i="1"/>
  <c r="F1162" i="1"/>
  <c r="F1167" i="1"/>
  <c r="F931" i="1"/>
  <c r="F916" i="1"/>
  <c r="F912" i="1"/>
  <c r="F937" i="1"/>
  <c r="F948" i="1"/>
  <c r="F675" i="1"/>
  <c r="F488" i="1"/>
  <c r="K488" i="1" s="1"/>
  <c r="M488" i="1" s="1"/>
  <c r="N488" i="1" s="1"/>
  <c r="F543" i="1"/>
  <c r="F614" i="1"/>
  <c r="F654" i="1"/>
  <c r="F503" i="1"/>
  <c r="F615" i="1"/>
  <c r="F667" i="1"/>
  <c r="F460" i="1"/>
  <c r="F694" i="1"/>
  <c r="F432" i="1"/>
  <c r="F535" i="1"/>
  <c r="F608" i="1"/>
  <c r="F436" i="1"/>
  <c r="F504" i="1"/>
  <c r="F633" i="1"/>
  <c r="F576" i="1"/>
  <c r="F481" i="1"/>
  <c r="F526" i="1"/>
  <c r="F396" i="1"/>
  <c r="F650" i="1"/>
  <c r="F477" i="1"/>
  <c r="F538" i="1"/>
  <c r="K538" i="1" s="1"/>
  <c r="M538" i="1" s="1"/>
  <c r="N538" i="1" s="1"/>
  <c r="F456" i="1"/>
  <c r="F425" i="1"/>
  <c r="F621" i="1"/>
  <c r="F705" i="1"/>
  <c r="F600" i="1"/>
  <c r="F677" i="1"/>
  <c r="F586" i="1"/>
  <c r="F567" i="1"/>
  <c r="F708" i="1"/>
  <c r="F637" i="1"/>
  <c r="F554" i="1"/>
  <c r="F646" i="1"/>
  <c r="F672" i="1"/>
  <c r="F626" i="1"/>
  <c r="F443" i="1"/>
  <c r="I669" i="1"/>
  <c r="I605" i="1"/>
  <c r="I665" i="1"/>
  <c r="I701" i="1"/>
  <c r="I985" i="1"/>
  <c r="F1434" i="1"/>
  <c r="F1323" i="1"/>
  <c r="F1404" i="1"/>
  <c r="F1331" i="1"/>
  <c r="F1126" i="1"/>
  <c r="F1254" i="1"/>
  <c r="F1294" i="1"/>
  <c r="F1234" i="1"/>
  <c r="F992" i="1"/>
  <c r="F1147" i="1"/>
  <c r="F1089" i="1"/>
  <c r="F1185" i="1"/>
  <c r="F1311" i="1"/>
  <c r="F1173" i="1"/>
  <c r="F1114" i="1"/>
  <c r="F1134" i="1"/>
  <c r="F920" i="1"/>
  <c r="F806" i="1"/>
  <c r="F756" i="1"/>
  <c r="F854" i="1"/>
  <c r="F790" i="1"/>
  <c r="F850" i="1"/>
  <c r="F738" i="1"/>
  <c r="F766" i="1"/>
  <c r="F844" i="1"/>
  <c r="F713" i="1"/>
  <c r="F512" i="1"/>
  <c r="F628" i="1"/>
  <c r="F520" i="1"/>
  <c r="F632" i="1"/>
  <c r="F395" i="1"/>
  <c r="F482" i="1"/>
  <c r="F627" i="1"/>
  <c r="F569" i="1"/>
  <c r="F463" i="1"/>
  <c r="F714" i="1"/>
  <c r="F698" i="1"/>
  <c r="F413" i="1"/>
  <c r="F547" i="1"/>
  <c r="F647" i="1"/>
  <c r="F498" i="1"/>
  <c r="F579" i="1"/>
  <c r="F545" i="1"/>
  <c r="F682" i="1"/>
  <c r="F466" i="1"/>
  <c r="F676" i="1"/>
  <c r="F697" i="1"/>
  <c r="F562" i="1"/>
  <c r="F431" i="1"/>
  <c r="F710" i="1"/>
  <c r="F410" i="1"/>
  <c r="F426" i="1"/>
  <c r="K426" i="1" s="1"/>
  <c r="M426" i="1" s="1"/>
  <c r="N426" i="1" s="1"/>
  <c r="F552" i="1"/>
  <c r="F709" i="1"/>
  <c r="F523" i="1"/>
  <c r="F585" i="1"/>
  <c r="F593" i="1"/>
  <c r="F685" i="1"/>
  <c r="F610" i="1"/>
  <c r="F681" i="1"/>
  <c r="F468" i="1"/>
  <c r="F648" i="1"/>
  <c r="F524" i="1"/>
  <c r="F658" i="1"/>
  <c r="F522" i="1"/>
  <c r="I637" i="1"/>
  <c r="I651" i="1"/>
  <c r="I537" i="1"/>
  <c r="I627" i="1"/>
  <c r="I575" i="1"/>
  <c r="F887" i="1"/>
  <c r="F1259" i="1"/>
  <c r="F1424" i="1"/>
  <c r="F1470" i="1"/>
  <c r="F1390" i="1"/>
  <c r="F1450" i="1"/>
  <c r="F1223" i="1"/>
  <c r="F1480" i="1"/>
  <c r="F933" i="1"/>
  <c r="F1471" i="1"/>
  <c r="F1193" i="1"/>
  <c r="F1429" i="1"/>
  <c r="P1008" i="11"/>
  <c r="F1425" i="1" s="1"/>
  <c r="F60" i="1"/>
  <c r="F122" i="1"/>
  <c r="P48" i="11"/>
  <c r="F49" i="1" s="1"/>
  <c r="F1306" i="1"/>
  <c r="F734" i="1"/>
  <c r="F731" i="1"/>
  <c r="F862" i="1"/>
  <c r="F724" i="1"/>
  <c r="F872" i="1"/>
  <c r="F800" i="1"/>
  <c r="F860" i="1"/>
  <c r="F818" i="1"/>
  <c r="F598" i="1"/>
  <c r="P275" i="16"/>
  <c r="P337" i="16"/>
  <c r="F338" i="1" s="1"/>
  <c r="P237" i="16"/>
  <c r="F238" i="1" s="1"/>
  <c r="P358" i="10"/>
  <c r="P254" i="10"/>
  <c r="F255" i="1" s="1"/>
  <c r="L150" i="6"/>
  <c r="F776" i="1"/>
  <c r="F852" i="1"/>
  <c r="F773" i="1"/>
  <c r="F802" i="1"/>
  <c r="F1179" i="1"/>
  <c r="F805" i="1"/>
  <c r="F1326" i="1"/>
  <c r="F1158" i="1"/>
  <c r="F1032" i="1"/>
  <c r="F858" i="1"/>
  <c r="F548" i="1"/>
  <c r="F747" i="1"/>
  <c r="F721" i="1"/>
  <c r="F758" i="1"/>
  <c r="F1106" i="1"/>
  <c r="F732" i="1"/>
  <c r="F1030" i="1"/>
  <c r="F393" i="1"/>
  <c r="F1324" i="1"/>
  <c r="F1314" i="1"/>
  <c r="P679" i="10"/>
  <c r="F680" i="1" s="1"/>
  <c r="P638" i="10"/>
  <c r="F639" i="1" s="1"/>
  <c r="P927" i="11"/>
  <c r="P965" i="17"/>
  <c r="P922" i="17"/>
  <c r="P267" i="11"/>
  <c r="F691" i="1" s="1"/>
  <c r="P917" i="17"/>
  <c r="F1344" i="1" s="1"/>
  <c r="I717" i="1"/>
  <c r="I1482" i="1"/>
  <c r="I571" i="1"/>
  <c r="I631" i="1"/>
  <c r="F969" i="1"/>
  <c r="F1236" i="1"/>
  <c r="F1289" i="1"/>
  <c r="F679" i="1"/>
  <c r="F1226" i="1"/>
  <c r="F1400" i="1"/>
  <c r="F640" i="1"/>
  <c r="P1089" i="10"/>
  <c r="F1087" i="1" s="1"/>
  <c r="F830" i="1"/>
  <c r="F1467" i="1"/>
  <c r="F1395" i="1"/>
  <c r="F1316" i="1"/>
  <c r="F1318" i="1"/>
  <c r="F795" i="1"/>
  <c r="F950" i="1"/>
  <c r="F485" i="1"/>
  <c r="F641" i="1"/>
  <c r="F812" i="1"/>
  <c r="F597" i="1"/>
  <c r="F1369" i="1"/>
  <c r="F695" i="1"/>
  <c r="F727" i="1"/>
  <c r="F595" i="1"/>
  <c r="F873" i="1"/>
  <c r="F435" i="1"/>
  <c r="F1008" i="1"/>
  <c r="F1476" i="1"/>
  <c r="P1102" i="10"/>
  <c r="F1100" i="1" s="1"/>
  <c r="F1211" i="1"/>
  <c r="F868" i="1"/>
  <c r="F588" i="1"/>
  <c r="P1424" i="16"/>
  <c r="F1321" i="1"/>
  <c r="P1021" i="16"/>
  <c r="F1019" i="1" s="1"/>
  <c r="P849" i="16"/>
  <c r="P998" i="16"/>
  <c r="F996" i="1" s="1"/>
  <c r="P977" i="16"/>
  <c r="F975" i="1" s="1"/>
  <c r="P967" i="16"/>
  <c r="F965" i="1" s="1"/>
  <c r="P1015" i="16"/>
  <c r="P1235" i="16"/>
  <c r="P1083" i="16"/>
  <c r="F1081" i="1" s="1"/>
  <c r="P1138" i="16"/>
  <c r="F1136" i="1" s="1"/>
  <c r="P9" i="11"/>
  <c r="P835" i="11"/>
  <c r="F1256" i="1" s="1"/>
  <c r="F1309" i="1"/>
  <c r="F1138" i="1"/>
  <c r="F1160" i="1"/>
  <c r="F172" i="1"/>
  <c r="F1216" i="1"/>
  <c r="P1246" i="16"/>
  <c r="P320" i="17"/>
  <c r="F750" i="1" s="1"/>
  <c r="F1067" i="1"/>
  <c r="F1108" i="1"/>
  <c r="P1155" i="16"/>
  <c r="P1274" i="16"/>
  <c r="F1272" i="1" s="1"/>
  <c r="P1290" i="16"/>
  <c r="F1288" i="1" s="1"/>
  <c r="P1013" i="16"/>
  <c r="P1163" i="16"/>
  <c r="F1161" i="1" s="1"/>
  <c r="P1051" i="16"/>
  <c r="F1049" i="1" s="1"/>
  <c r="P705" i="10"/>
  <c r="F706" i="1" s="1"/>
  <c r="P637" i="10"/>
  <c r="P331" i="10"/>
  <c r="P293" i="10"/>
  <c r="F294" i="1" s="1"/>
  <c r="P406" i="16"/>
  <c r="F407" i="1" s="1"/>
  <c r="P178" i="11"/>
  <c r="F179" i="1" s="1"/>
  <c r="P173" i="11"/>
  <c r="F174" i="1" s="1"/>
  <c r="P266" i="11"/>
  <c r="F690" i="1" s="1"/>
  <c r="P46" i="11"/>
  <c r="F47" i="1" s="1"/>
  <c r="P143" i="11"/>
  <c r="F144" i="1" s="1"/>
  <c r="P956" i="11"/>
  <c r="P102" i="11"/>
  <c r="P52" i="11"/>
  <c r="P980" i="17"/>
  <c r="F1406" i="1" s="1"/>
  <c r="P950" i="17"/>
  <c r="F1377" i="1" s="1"/>
  <c r="M369" i="17"/>
  <c r="P369" i="17" s="1"/>
  <c r="F799" i="1" s="1"/>
  <c r="M43" i="17"/>
  <c r="M59" i="17"/>
  <c r="M145" i="17"/>
  <c r="M190" i="17"/>
  <c r="M983" i="17"/>
  <c r="P983" i="17" s="1"/>
  <c r="F1409" i="1" s="1"/>
  <c r="M8" i="17"/>
  <c r="M80" i="17"/>
  <c r="M102" i="17"/>
  <c r="M126" i="17"/>
  <c r="M195" i="17"/>
  <c r="M428" i="11"/>
  <c r="P428" i="11" s="1"/>
  <c r="F851" i="1" s="1"/>
  <c r="M135" i="11"/>
  <c r="M151" i="11"/>
  <c r="M910" i="11"/>
  <c r="P910" i="11" s="1"/>
  <c r="M130" i="11"/>
  <c r="M182" i="11"/>
  <c r="M44" i="11"/>
  <c r="P44" i="11" s="1"/>
  <c r="F45" i="1" s="1"/>
  <c r="M133" i="11"/>
  <c r="M97" i="11"/>
  <c r="M195" i="11"/>
  <c r="M18" i="11"/>
  <c r="M144" i="11"/>
  <c r="P144" i="11" s="1"/>
  <c r="F145" i="1" s="1"/>
  <c r="M1188" i="16"/>
  <c r="P1188" i="16" s="1"/>
  <c r="F1186" i="1" s="1"/>
  <c r="M1001" i="16"/>
  <c r="P1001" i="16" s="1"/>
  <c r="F999" i="1" s="1"/>
  <c r="M1153" i="16"/>
  <c r="P1153" i="16" s="1"/>
  <c r="F1151" i="1" s="1"/>
  <c r="M1205" i="16"/>
  <c r="P1205" i="16" s="1"/>
  <c r="F1203" i="1" s="1"/>
  <c r="M1307" i="16"/>
  <c r="P1307" i="16" s="1"/>
  <c r="F1305" i="1" s="1"/>
  <c r="M770" i="16"/>
  <c r="P770" i="16" s="1"/>
  <c r="F770" i="1" s="1"/>
  <c r="M232" i="16"/>
  <c r="P232" i="16" s="1"/>
  <c r="M276" i="16"/>
  <c r="P276" i="16" s="1"/>
  <c r="F277" i="1" s="1"/>
  <c r="M1349" i="16"/>
  <c r="P1349" i="16" s="1"/>
  <c r="M245" i="16"/>
  <c r="P245" i="16" s="1"/>
  <c r="M371" i="16"/>
  <c r="M367" i="16"/>
  <c r="M348" i="10"/>
  <c r="M329" i="10"/>
  <c r="M361" i="10"/>
  <c r="P361" i="10" s="1"/>
  <c r="M230" i="10"/>
  <c r="P230" i="10" s="1"/>
  <c r="M314" i="10"/>
  <c r="P314" i="10" s="1"/>
  <c r="F315" i="1" s="1"/>
  <c r="M346" i="10"/>
  <c r="M21" i="17"/>
  <c r="M37" i="17"/>
  <c r="M53" i="17"/>
  <c r="M121" i="17"/>
  <c r="M171" i="17"/>
  <c r="M257" i="17"/>
  <c r="M22" i="17"/>
  <c r="M104" i="17"/>
  <c r="M146" i="17"/>
  <c r="M166" i="17"/>
  <c r="M189" i="17"/>
  <c r="M638" i="11"/>
  <c r="P638" i="11" s="1"/>
  <c r="F1059" i="1" s="1"/>
  <c r="M211" i="11"/>
  <c r="P211" i="11" s="1"/>
  <c r="F506" i="1" s="1"/>
  <c r="M84" i="11"/>
  <c r="M16" i="11"/>
  <c r="M162" i="11"/>
  <c r="M109" i="11"/>
  <c r="M1126" i="16"/>
  <c r="P1126" i="16" s="1"/>
  <c r="F1124" i="1" s="1"/>
  <c r="M1168" i="16"/>
  <c r="P1168" i="16" s="1"/>
  <c r="F1166" i="1" s="1"/>
  <c r="M1208" i="16"/>
  <c r="P1208" i="16" s="1"/>
  <c r="F1206" i="1" s="1"/>
  <c r="M839" i="16"/>
  <c r="P839" i="16" s="1"/>
  <c r="F839" i="1" s="1"/>
  <c r="M280" i="16"/>
  <c r="P280" i="16" s="1"/>
  <c r="F281" i="1" s="1"/>
  <c r="M265" i="16"/>
  <c r="P265" i="16" s="1"/>
  <c r="F266" i="1" s="1"/>
  <c r="M295" i="16"/>
  <c r="P295" i="16" s="1"/>
  <c r="M315" i="10"/>
  <c r="P315" i="10" s="1"/>
  <c r="F316" i="1" s="1"/>
  <c r="M359" i="10"/>
  <c r="P359" i="10" s="1"/>
  <c r="F360" i="1" s="1"/>
  <c r="M576" i="10"/>
  <c r="P576" i="10" s="1"/>
  <c r="F577" i="1" s="1"/>
  <c r="M252" i="10"/>
  <c r="P252" i="10" s="1"/>
  <c r="F253" i="1" s="1"/>
  <c r="M352" i="10"/>
  <c r="P352" i="10" s="1"/>
  <c r="M663" i="10"/>
  <c r="P663" i="10" s="1"/>
  <c r="F664" i="1" s="1"/>
  <c r="M365" i="10"/>
  <c r="P365" i="10" s="1"/>
  <c r="F366" i="1" s="1"/>
  <c r="M242" i="10"/>
  <c r="M298" i="10"/>
  <c r="P298" i="10" s="1"/>
  <c r="M350" i="10"/>
  <c r="P991" i="17"/>
  <c r="F1417" i="1" s="1"/>
  <c r="P285" i="17"/>
  <c r="F1317" i="1"/>
  <c r="F1315" i="1"/>
  <c r="I512" i="1"/>
  <c r="I599" i="1"/>
  <c r="I718" i="1"/>
  <c r="F1016" i="1"/>
  <c r="F1094" i="1"/>
  <c r="F1246" i="1"/>
  <c r="F1112" i="1"/>
  <c r="F905" i="1"/>
  <c r="F971" i="1"/>
  <c r="F1071" i="1"/>
  <c r="F742" i="1"/>
  <c r="F829" i="1"/>
  <c r="F979" i="1"/>
  <c r="F783" i="1"/>
  <c r="F603" i="1"/>
  <c r="F1402" i="1"/>
  <c r="F961" i="1"/>
  <c r="F1355" i="1"/>
  <c r="F521" i="1"/>
  <c r="F374" i="1"/>
  <c r="F759" i="1"/>
  <c r="P1154" i="10"/>
  <c r="F1152" i="1" s="1"/>
  <c r="F1313" i="1"/>
  <c r="F787" i="1"/>
  <c r="F1028" i="1"/>
  <c r="F1391" i="1"/>
  <c r="F777" i="1"/>
  <c r="F1396" i="1"/>
  <c r="F529" i="1"/>
  <c r="F982" i="1"/>
  <c r="F953" i="1"/>
  <c r="F1101" i="1"/>
  <c r="F1010" i="1"/>
  <c r="F1047" i="1"/>
  <c r="F324" i="1"/>
  <c r="F1003" i="1"/>
  <c r="F300" i="1"/>
  <c r="F915" i="1"/>
  <c r="P1273" i="10"/>
  <c r="F1271" i="1" s="1"/>
  <c r="P975" i="10"/>
  <c r="F973" i="1" s="1"/>
  <c r="P552" i="10"/>
  <c r="F553" i="1" s="1"/>
  <c r="F304" i="1"/>
  <c r="F89" i="1"/>
  <c r="F280" i="1"/>
  <c r="P190" i="17"/>
  <c r="F378" i="1" s="1"/>
  <c r="F1102" i="1"/>
  <c r="P338" i="10"/>
  <c r="P1375" i="10"/>
  <c r="P346" i="10"/>
  <c r="F347" i="1" s="1"/>
  <c r="P350" i="10"/>
  <c r="P570" i="10"/>
  <c r="F571" i="1" s="1"/>
  <c r="P348" i="10"/>
  <c r="F349" i="1" s="1"/>
  <c r="P595" i="10"/>
  <c r="F596" i="1" s="1"/>
  <c r="P371" i="16"/>
  <c r="P367" i="16"/>
  <c r="P135" i="11"/>
  <c r="F136" i="1" s="1"/>
  <c r="P51" i="11"/>
  <c r="F52" i="1" s="1"/>
  <c r="P97" i="11"/>
  <c r="P470" i="11"/>
  <c r="P973" i="17"/>
  <c r="F1399" i="1" s="1"/>
  <c r="P977" i="17"/>
  <c r="F1403" i="1" s="1"/>
  <c r="P927" i="17"/>
  <c r="F1354" i="1" s="1"/>
  <c r="P905" i="17"/>
  <c r="F1332" i="1" s="1"/>
  <c r="P287" i="17"/>
  <c r="F718" i="1" s="1"/>
  <c r="P919" i="17"/>
  <c r="M15" i="17"/>
  <c r="M31" i="17"/>
  <c r="M151" i="17"/>
  <c r="M181" i="17"/>
  <c r="M184" i="17"/>
  <c r="P184" i="17" s="1"/>
  <c r="F372" i="1" s="1"/>
  <c r="M24" i="17"/>
  <c r="M74" i="17"/>
  <c r="M120" i="17"/>
  <c r="M191" i="17"/>
  <c r="M80" i="11"/>
  <c r="P80" i="11" s="1"/>
  <c r="M952" i="11"/>
  <c r="P952" i="11" s="1"/>
  <c r="M190" i="11"/>
  <c r="M36" i="11"/>
  <c r="P36" i="11" s="1"/>
  <c r="F37" i="1" s="1"/>
  <c r="M125" i="11"/>
  <c r="P125" i="11" s="1"/>
  <c r="M180" i="11"/>
  <c r="M320" i="16"/>
  <c r="P320" i="16" s="1"/>
  <c r="M368" i="16"/>
  <c r="P368" i="16" s="1"/>
  <c r="M317" i="16"/>
  <c r="P317" i="16" s="1"/>
  <c r="M363" i="10"/>
  <c r="P363" i="10" s="1"/>
  <c r="F364" i="1" s="1"/>
  <c r="M236" i="10"/>
  <c r="P236" i="10" s="1"/>
  <c r="M300" i="10"/>
  <c r="P300" i="10" s="1"/>
  <c r="M241" i="10"/>
  <c r="P241" i="10" s="1"/>
  <c r="F242" i="1" s="1"/>
  <c r="M321" i="10"/>
  <c r="P321" i="10" s="1"/>
  <c r="F322" i="1" s="1"/>
  <c r="M246" i="10"/>
  <c r="P246" i="10" s="1"/>
  <c r="F247" i="1" s="1"/>
  <c r="M322" i="10"/>
  <c r="P322" i="10" s="1"/>
  <c r="F323" i="1" s="1"/>
  <c r="M354" i="10"/>
  <c r="P354" i="10" s="1"/>
  <c r="F355" i="1" s="1"/>
  <c r="M9" i="17"/>
  <c r="P9" i="17" s="1"/>
  <c r="M33" i="17"/>
  <c r="M57" i="17"/>
  <c r="M113" i="17"/>
  <c r="M153" i="17"/>
  <c r="M175" i="17"/>
  <c r="M16" i="17"/>
  <c r="M88" i="17"/>
  <c r="M124" i="17"/>
  <c r="M150" i="17"/>
  <c r="M15" i="11"/>
  <c r="M54" i="11"/>
  <c r="M204" i="11"/>
  <c r="P204" i="11" s="1"/>
  <c r="F385" i="1" s="1"/>
  <c r="M33" i="11"/>
  <c r="M68" i="11"/>
  <c r="M929" i="11"/>
  <c r="P929" i="11" s="1"/>
  <c r="M288" i="16"/>
  <c r="P288" i="16" s="1"/>
  <c r="M352" i="16"/>
  <c r="P352" i="16" s="1"/>
  <c r="M357" i="16"/>
  <c r="P357" i="16" s="1"/>
  <c r="M366" i="16"/>
  <c r="P366" i="16" s="1"/>
  <c r="M231" i="16"/>
  <c r="P231" i="16" s="1"/>
  <c r="M287" i="16"/>
  <c r="P287" i="16" s="1"/>
  <c r="M307" i="10"/>
  <c r="P307" i="10" s="1"/>
  <c r="F308" i="1" s="1"/>
  <c r="M351" i="10"/>
  <c r="P351" i="10" s="1"/>
  <c r="M324" i="10"/>
  <c r="P324" i="10" s="1"/>
  <c r="F325" i="1" s="1"/>
  <c r="M245" i="10"/>
  <c r="P245" i="10" s="1"/>
  <c r="M357" i="10"/>
  <c r="P357" i="10" s="1"/>
  <c r="M282" i="10"/>
  <c r="P282" i="10" s="1"/>
  <c r="M342" i="10"/>
  <c r="P342" i="10" s="1"/>
  <c r="P975" i="17"/>
  <c r="F1401" i="1" s="1"/>
  <c r="N7" i="2"/>
  <c r="D8" i="1" s="1"/>
  <c r="I461" i="1"/>
  <c r="F909" i="1"/>
  <c r="F480" i="1"/>
  <c r="F1320" i="1"/>
  <c r="F1140" i="1"/>
  <c r="F659" i="1"/>
  <c r="F419" i="1"/>
  <c r="F984" i="1"/>
  <c r="F1212" i="1"/>
  <c r="P996" i="10"/>
  <c r="F994" i="1" s="1"/>
  <c r="F853" i="1"/>
  <c r="F1058" i="1"/>
  <c r="F1325" i="1"/>
  <c r="F592" i="1"/>
  <c r="F757" i="1"/>
  <c r="F838" i="1"/>
  <c r="F761" i="1"/>
  <c r="F848" i="1"/>
  <c r="F1319" i="1"/>
  <c r="F1304" i="1"/>
  <c r="F1415" i="1"/>
  <c r="F828" i="1"/>
  <c r="F657" i="1"/>
  <c r="F778" i="1"/>
  <c r="F1168" i="1"/>
  <c r="F746" i="1"/>
  <c r="F1327" i="1"/>
  <c r="F1484" i="1"/>
  <c r="F1013" i="1"/>
  <c r="F1339" i="1"/>
  <c r="F1248" i="1"/>
  <c r="F875" i="1"/>
  <c r="F439" i="1"/>
  <c r="F810" i="1"/>
  <c r="F81" i="1"/>
  <c r="P185" i="11"/>
  <c r="P465" i="11"/>
  <c r="F888" i="1" s="1"/>
  <c r="F288" i="1"/>
  <c r="F1278" i="1"/>
  <c r="P319" i="10"/>
  <c r="P329" i="10"/>
  <c r="P702" i="10"/>
  <c r="F703" i="1" s="1"/>
  <c r="P242" i="10"/>
  <c r="P278" i="10"/>
  <c r="F279" i="1" s="1"/>
  <c r="P182" i="11"/>
  <c r="F183" i="1" s="1"/>
  <c r="P215" i="11"/>
  <c r="F573" i="1" s="1"/>
  <c r="P137" i="11"/>
  <c r="F138" i="1" s="1"/>
  <c r="P960" i="17"/>
  <c r="P920" i="17"/>
  <c r="F1347" i="1" s="1"/>
  <c r="M962" i="17"/>
  <c r="P962" i="17" s="1"/>
  <c r="F1388" i="1" s="1"/>
  <c r="M35" i="17"/>
  <c r="M51" i="17"/>
  <c r="M117" i="17"/>
  <c r="M18" i="17"/>
  <c r="M90" i="17"/>
  <c r="M110" i="17"/>
  <c r="M95" i="11"/>
  <c r="P95" i="11" s="1"/>
  <c r="F96" i="1" s="1"/>
  <c r="M206" i="11"/>
  <c r="P206" i="11" s="1"/>
  <c r="M12" i="11"/>
  <c r="M98" i="11"/>
  <c r="M146" i="11"/>
  <c r="M64" i="11"/>
  <c r="P64" i="11" s="1"/>
  <c r="F65" i="1" s="1"/>
  <c r="M113" i="11"/>
  <c r="M161" i="11"/>
  <c r="M188" i="11"/>
  <c r="P188" i="11" s="1"/>
  <c r="F321" i="1" s="1"/>
  <c r="M260" i="16"/>
  <c r="P260" i="16" s="1"/>
  <c r="F261" i="1" s="1"/>
  <c r="M356" i="16"/>
  <c r="P356" i="16" s="1"/>
  <c r="F357" i="1" s="1"/>
  <c r="M229" i="16"/>
  <c r="P229" i="16" s="1"/>
  <c r="F230" i="1" s="1"/>
  <c r="M230" i="16"/>
  <c r="P230" i="16" s="1"/>
  <c r="M239" i="16"/>
  <c r="P239" i="16" s="1"/>
  <c r="F240" i="1" s="1"/>
  <c r="M355" i="10"/>
  <c r="P355" i="10" s="1"/>
  <c r="M231" i="10"/>
  <c r="P231" i="10" s="1"/>
  <c r="M248" i="10"/>
  <c r="P248" i="10" s="1"/>
  <c r="F249" i="1" s="1"/>
  <c r="M285" i="10"/>
  <c r="P285" i="10" s="1"/>
  <c r="M345" i="10"/>
  <c r="P345" i="10" s="1"/>
  <c r="F346" i="1" s="1"/>
  <c r="M386" i="10"/>
  <c r="P386" i="10" s="1"/>
  <c r="M294" i="10"/>
  <c r="P294" i="10" s="1"/>
  <c r="F295" i="1" s="1"/>
  <c r="M330" i="10"/>
  <c r="P330" i="10" s="1"/>
  <c r="M13" i="17"/>
  <c r="M29" i="17"/>
  <c r="M45" i="17"/>
  <c r="M99" i="17"/>
  <c r="M149" i="17"/>
  <c r="M179" i="17"/>
  <c r="M10" i="17"/>
  <c r="M82" i="17"/>
  <c r="M114" i="17"/>
  <c r="M154" i="17"/>
  <c r="M182" i="17"/>
  <c r="M199" i="17"/>
  <c r="M38" i="11"/>
  <c r="P38" i="11" s="1"/>
  <c r="M147" i="11"/>
  <c r="P147" i="11" s="1"/>
  <c r="F148" i="1" s="1"/>
  <c r="M126" i="11"/>
  <c r="P126" i="11" s="1"/>
  <c r="F127" i="1" s="1"/>
  <c r="M184" i="11"/>
  <c r="P184" i="11" s="1"/>
  <c r="M264" i="16"/>
  <c r="P264" i="16" s="1"/>
  <c r="F265" i="1" s="1"/>
  <c r="M316" i="16"/>
  <c r="P316" i="16" s="1"/>
  <c r="M329" i="16"/>
  <c r="P329" i="16" s="1"/>
  <c r="M270" i="16"/>
  <c r="P270" i="16" s="1"/>
  <c r="M267" i="16"/>
  <c r="P267" i="16" s="1"/>
  <c r="F268" i="1" s="1"/>
  <c r="M331" i="16"/>
  <c r="P331" i="16" s="1"/>
  <c r="M343" i="10"/>
  <c r="P343" i="10" s="1"/>
  <c r="F344" i="1" s="1"/>
  <c r="M232" i="10"/>
  <c r="P232" i="10" s="1"/>
  <c r="M336" i="10"/>
  <c r="P336" i="10" s="1"/>
  <c r="M243" i="10"/>
  <c r="P243" i="10" s="1"/>
  <c r="F244" i="1" s="1"/>
  <c r="M289" i="10"/>
  <c r="P289" i="10" s="1"/>
  <c r="M270" i="10"/>
  <c r="P270" i="10" s="1"/>
  <c r="M334" i="10"/>
  <c r="P334" i="10" s="1"/>
  <c r="F335" i="1" s="1"/>
  <c r="P190" i="11"/>
  <c r="F126" i="1"/>
  <c r="F38" i="1"/>
  <c r="F40" i="1"/>
  <c r="F98" i="1"/>
  <c r="F309" i="1"/>
  <c r="F61" i="1"/>
  <c r="F28" i="1"/>
  <c r="F297" i="1"/>
  <c r="F104" i="1"/>
  <c r="F234" i="1"/>
  <c r="F272" i="1"/>
  <c r="F367" i="1"/>
  <c r="F276" i="1"/>
  <c r="F307" i="1"/>
  <c r="F248" i="1"/>
  <c r="F24" i="1"/>
  <c r="F214" i="1"/>
  <c r="F296" i="1"/>
  <c r="F77" i="1"/>
  <c r="F181" i="1"/>
  <c r="F156" i="1"/>
  <c r="F209" i="1"/>
  <c r="I1404" i="1"/>
  <c r="I715" i="1"/>
  <c r="F1466" i="1"/>
  <c r="F1412" i="1"/>
  <c r="F1394" i="1"/>
  <c r="F928" i="1"/>
  <c r="F1397" i="1"/>
  <c r="F1250" i="1"/>
  <c r="F1228" i="1"/>
  <c r="F883" i="1"/>
  <c r="F1273" i="1"/>
  <c r="F959" i="1"/>
  <c r="F922" i="1"/>
  <c r="F1366" i="1"/>
  <c r="F923" i="1"/>
  <c r="F1416" i="1"/>
  <c r="F1458" i="1"/>
  <c r="F1252" i="1"/>
  <c r="F1419" i="1"/>
  <c r="F1291" i="1"/>
  <c r="F1448" i="1"/>
  <c r="F954" i="1"/>
  <c r="F943" i="1"/>
  <c r="F892" i="1"/>
  <c r="F803" i="1"/>
  <c r="F1462" i="1"/>
  <c r="F819" i="1"/>
  <c r="F527" i="1"/>
  <c r="F1340" i="1"/>
  <c r="F891" i="1"/>
  <c r="F513" i="1"/>
  <c r="F12" i="1"/>
  <c r="F1449" i="1"/>
  <c r="F944" i="1"/>
  <c r="F904" i="1"/>
  <c r="F178" i="1"/>
  <c r="F381" i="1"/>
  <c r="F1465" i="1"/>
  <c r="F832" i="1"/>
  <c r="F1433" i="1"/>
  <c r="F1352" i="1"/>
  <c r="F834" i="1"/>
  <c r="F924" i="1"/>
  <c r="F1468" i="1"/>
  <c r="F743" i="1"/>
  <c r="F159" i="1"/>
  <c r="F108" i="1"/>
  <c r="F925" i="1"/>
  <c r="F956" i="1"/>
  <c r="F1469" i="1"/>
  <c r="F383" i="1"/>
  <c r="F1477" i="1"/>
  <c r="F1333" i="1"/>
  <c r="F781" i="1"/>
  <c r="F1204" i="1"/>
  <c r="F1453" i="1"/>
  <c r="F1363" i="1"/>
  <c r="F1482" i="1"/>
  <c r="F1445" i="1"/>
  <c r="F155" i="1"/>
  <c r="F900" i="1"/>
  <c r="F75" i="1"/>
  <c r="F926" i="1"/>
  <c r="F1170" i="1"/>
  <c r="F464" i="1"/>
  <c r="F1038" i="1"/>
  <c r="F874" i="1"/>
  <c r="F415" i="1"/>
  <c r="F981" i="1"/>
  <c r="F282" i="1"/>
  <c r="F669" i="1"/>
  <c r="F798" i="1"/>
  <c r="F510" i="1"/>
  <c r="F865" i="1"/>
  <c r="F660" i="1"/>
  <c r="F689" i="1"/>
  <c r="F1141" i="1"/>
  <c r="F403" i="1"/>
  <c r="F582" i="1"/>
  <c r="F558" i="1"/>
  <c r="F236" i="1"/>
  <c r="F1384" i="1"/>
  <c r="F947" i="1"/>
  <c r="F847" i="1"/>
  <c r="F636" i="1"/>
  <c r="F951" i="1"/>
  <c r="F216" i="1"/>
  <c r="F449" i="1"/>
  <c r="F1025" i="1"/>
  <c r="F1150" i="1"/>
  <c r="F661" i="1"/>
  <c r="F775" i="1"/>
  <c r="F1481" i="1"/>
  <c r="F363" i="1"/>
  <c r="F1358" i="1"/>
  <c r="F998" i="1"/>
  <c r="F1107" i="1"/>
  <c r="F1253" i="1"/>
  <c r="F1241" i="1"/>
  <c r="F375" i="1"/>
  <c r="F1080" i="1"/>
  <c r="F867" i="1"/>
  <c r="F949" i="1"/>
  <c r="F583" i="1"/>
  <c r="F895" i="1"/>
  <c r="F1128" i="1"/>
  <c r="F591" i="1"/>
  <c r="F1155" i="1"/>
  <c r="F1131" i="1"/>
  <c r="F907" i="1"/>
  <c r="F566" i="1"/>
  <c r="F1260" i="1"/>
  <c r="F587" i="1"/>
  <c r="F256" i="1"/>
  <c r="F666" i="1"/>
  <c r="F612" i="1"/>
  <c r="F1284" i="1"/>
  <c r="F846" i="1"/>
  <c r="F502" i="1"/>
  <c r="F1001" i="1"/>
  <c r="F1144" i="1"/>
  <c r="F1011" i="1"/>
  <c r="F430" i="1"/>
  <c r="F270" i="1"/>
  <c r="F652" i="1"/>
  <c r="F404" i="1"/>
  <c r="F1190" i="1"/>
  <c r="F152" i="1"/>
  <c r="F1196" i="1"/>
  <c r="F289" i="1"/>
  <c r="F897" i="1"/>
  <c r="F974" i="1"/>
  <c r="F574" i="1"/>
  <c r="F560" i="1"/>
  <c r="F1214" i="1"/>
  <c r="F314" i="1"/>
  <c r="F72" i="1"/>
  <c r="F976" i="1"/>
  <c r="F986" i="1"/>
  <c r="F740" i="1"/>
  <c r="F446" i="1"/>
  <c r="F291" i="1"/>
  <c r="F1258" i="1"/>
  <c r="F692" i="1"/>
  <c r="F1257" i="1"/>
  <c r="F903" i="1"/>
  <c r="F741" i="1"/>
  <c r="F876" i="1"/>
  <c r="F910" i="1"/>
  <c r="F1408" i="1"/>
  <c r="F827" i="1"/>
  <c r="F748" i="1"/>
  <c r="F442" i="1"/>
  <c r="F611" i="1"/>
  <c r="F665" i="1"/>
  <c r="F1414" i="1"/>
  <c r="F796" i="1"/>
  <c r="F411" i="1"/>
  <c r="F462" i="1"/>
  <c r="F914" i="1"/>
  <c r="F1164" i="1"/>
  <c r="F377" i="1"/>
  <c r="F701" i="1"/>
  <c r="F514" i="1"/>
  <c r="F484" i="1"/>
  <c r="F1300" i="1"/>
  <c r="F753" i="1"/>
  <c r="F1002" i="1"/>
  <c r="F1255" i="1"/>
  <c r="F870" i="1"/>
  <c r="F469" i="1"/>
  <c r="F617" i="1"/>
  <c r="F763" i="1"/>
  <c r="F465" i="1"/>
  <c r="F1044" i="1"/>
  <c r="F1024" i="1"/>
  <c r="F797" i="1"/>
  <c r="F275" i="1"/>
  <c r="F241" i="1"/>
  <c r="F131" i="1"/>
  <c r="F1093" i="1"/>
  <c r="F1237" i="1"/>
  <c r="F580" i="1"/>
  <c r="F668" i="1"/>
  <c r="F352" i="1"/>
  <c r="F584" i="1"/>
  <c r="F1283" i="1"/>
  <c r="F1005" i="1"/>
  <c r="F1274" i="1"/>
  <c r="F1146" i="1"/>
  <c r="F988" i="1"/>
  <c r="F893" i="1"/>
  <c r="F841" i="1"/>
  <c r="F1353" i="1"/>
  <c r="F696" i="1"/>
  <c r="F754" i="1"/>
  <c r="F1373" i="1"/>
  <c r="F733" i="1"/>
  <c r="F1371" i="1"/>
  <c r="F729" i="1"/>
  <c r="F751" i="1"/>
  <c r="F1156" i="1"/>
  <c r="F737" i="1"/>
  <c r="F1336" i="1"/>
  <c r="F817" i="1"/>
  <c r="F613" i="1"/>
  <c r="F1345" i="1"/>
  <c r="F794" i="1"/>
  <c r="F589" i="1"/>
  <c r="F1463" i="1"/>
  <c r="F791" i="1"/>
  <c r="F642" i="1"/>
  <c r="F624" i="1"/>
  <c r="F619" i="1"/>
  <c r="F755" i="1"/>
  <c r="F399" i="1"/>
  <c r="F1376" i="1"/>
  <c r="F939" i="1"/>
  <c r="F1222" i="1"/>
  <c r="F273" i="1"/>
  <c r="F563" i="1"/>
  <c r="F622" i="1"/>
  <c r="F1393" i="1"/>
  <c r="F1310" i="1"/>
  <c r="F406" i="1"/>
  <c r="F644" i="1"/>
  <c r="F1135" i="1"/>
  <c r="F392" i="1"/>
  <c r="F1243" i="1"/>
  <c r="F534" i="1"/>
  <c r="F340" i="1"/>
  <c r="F957" i="1"/>
  <c r="F1042" i="1"/>
  <c r="F528" i="1"/>
  <c r="F402" i="1"/>
  <c r="F285" i="1"/>
  <c r="F120" i="1"/>
  <c r="F218" i="1"/>
  <c r="F590" i="1"/>
  <c r="F1296" i="1"/>
  <c r="F509" i="1"/>
  <c r="F531" i="1"/>
  <c r="F749" i="1"/>
  <c r="F1148" i="1"/>
  <c r="F906" i="1"/>
  <c r="F1069" i="1"/>
  <c r="F51" i="1"/>
  <c r="F467" i="1"/>
  <c r="F1218" i="1"/>
  <c r="F517" i="1"/>
  <c r="F416" i="1"/>
  <c r="F451" i="1"/>
  <c r="F546" i="1"/>
  <c r="F991" i="1"/>
  <c r="F328" i="1"/>
  <c r="F348" i="1"/>
  <c r="F129" i="1"/>
  <c r="F235" i="1"/>
  <c r="F210" i="1"/>
  <c r="F1282" i="1"/>
  <c r="F869" i="1"/>
  <c r="I427" i="1"/>
  <c r="K427" i="1" s="1"/>
  <c r="M427" i="1" s="1"/>
  <c r="N427" i="1" s="1"/>
  <c r="I673" i="1"/>
  <c r="I479" i="1"/>
  <c r="K479" i="1" s="1"/>
  <c r="M479" i="1" s="1"/>
  <c r="N479" i="1" s="1"/>
  <c r="I681" i="1"/>
  <c r="I595" i="1"/>
  <c r="I448" i="1"/>
  <c r="I1274" i="1"/>
  <c r="I1429" i="1"/>
  <c r="I914" i="1"/>
  <c r="A877" i="1"/>
  <c r="A878" i="1" s="1"/>
  <c r="A879" i="1" s="1"/>
  <c r="A880" i="1" s="1"/>
  <c r="A881" i="1" s="1"/>
  <c r="A882" i="1" s="1"/>
  <c r="A883" i="1" s="1"/>
  <c r="A884" i="1" s="1"/>
  <c r="A885" i="1" s="1"/>
  <c r="A886" i="1" s="1"/>
  <c r="A887" i="1" s="1"/>
  <c r="A888" i="1" s="1"/>
  <c r="A889" i="1" s="1"/>
  <c r="A890" i="1" s="1"/>
  <c r="A891" i="1" s="1"/>
  <c r="A892" i="1" s="1"/>
  <c r="A893" i="1" s="1"/>
  <c r="A894" i="1" s="1"/>
  <c r="A895" i="1" s="1"/>
  <c r="A1487" i="1"/>
  <c r="F1356" i="1"/>
  <c r="F1475" i="1"/>
  <c r="F1392" i="1"/>
  <c r="F1361" i="1"/>
  <c r="F1202" i="1"/>
  <c r="F1245" i="1"/>
  <c r="F1455" i="1"/>
  <c r="F1251" i="1"/>
  <c r="F1230" i="1"/>
  <c r="F1207" i="1"/>
  <c r="F1224" i="1"/>
  <c r="F1418" i="1"/>
  <c r="F1386" i="1"/>
  <c r="F1473" i="1"/>
  <c r="F1444" i="1"/>
  <c r="F1277" i="1"/>
  <c r="F1215" i="1"/>
  <c r="F1267" i="1"/>
  <c r="F1292" i="1"/>
  <c r="F1247" i="1"/>
  <c r="F1362" i="1"/>
  <c r="F1437" i="1"/>
  <c r="F1441" i="1"/>
  <c r="F879" i="1"/>
  <c r="F1285" i="1"/>
  <c r="F1239" i="1"/>
  <c r="F1342" i="1"/>
  <c r="F945" i="1"/>
  <c r="F1460" i="1"/>
  <c r="F1431" i="1"/>
  <c r="F1427" i="1"/>
  <c r="F894" i="1"/>
  <c r="F1389" i="1"/>
  <c r="F1375" i="1"/>
  <c r="F769" i="1"/>
  <c r="F1443" i="1"/>
  <c r="F1410" i="1"/>
  <c r="F946" i="1"/>
  <c r="F1357" i="1"/>
  <c r="F1454" i="1"/>
  <c r="F1413" i="1"/>
  <c r="F1334" i="1"/>
  <c r="F1385" i="1"/>
  <c r="F902" i="1"/>
  <c r="F1153" i="1"/>
  <c r="F1303" i="1"/>
  <c r="F1199" i="1"/>
  <c r="F958" i="1"/>
  <c r="P77" i="11"/>
  <c r="F78" i="1" s="1"/>
  <c r="P93" i="11"/>
  <c r="F94" i="1" s="1"/>
  <c r="F880" i="1"/>
  <c r="F929" i="1"/>
  <c r="F1428" i="1"/>
  <c r="F1350" i="1"/>
  <c r="F1348" i="1"/>
  <c r="F1426" i="1"/>
  <c r="F1461" i="1"/>
  <c r="F1459" i="1"/>
  <c r="F1378" i="1"/>
  <c r="F801" i="1"/>
  <c r="F1367" i="1"/>
  <c r="F1457" i="1"/>
  <c r="F1398" i="1"/>
  <c r="F1439" i="1"/>
  <c r="F1351" i="1"/>
  <c r="F1360" i="1"/>
  <c r="F1337" i="1"/>
  <c r="F930" i="1"/>
  <c r="F76" i="1"/>
  <c r="F1456" i="1"/>
  <c r="F43" i="1"/>
  <c r="F932" i="1"/>
  <c r="F46" i="1"/>
  <c r="F90" i="1"/>
  <c r="F934" i="1"/>
  <c r="F1483" i="1"/>
  <c r="F57" i="1"/>
  <c r="F105" i="1"/>
  <c r="F146" i="1"/>
  <c r="F1157" i="1"/>
  <c r="F103" i="1"/>
  <c r="F79" i="1"/>
  <c r="P157" i="11"/>
  <c r="F158" i="1" s="1"/>
  <c r="P199" i="11"/>
  <c r="F380" i="1" s="1"/>
  <c r="P176" i="11"/>
  <c r="F177" i="1" s="1"/>
  <c r="P94" i="11"/>
  <c r="F95" i="1" s="1"/>
  <c r="F1343" i="1"/>
  <c r="F1187" i="1"/>
  <c r="F1266" i="1"/>
  <c r="P148" i="11"/>
  <c r="F149" i="1" s="1"/>
  <c r="F448" i="1"/>
  <c r="F1451" i="1"/>
  <c r="F142" i="1"/>
  <c r="F21" i="1"/>
  <c r="F1368" i="1"/>
  <c r="F884" i="1"/>
  <c r="F885" i="1"/>
  <c r="P426" i="11"/>
  <c r="F1379" i="1"/>
  <c r="F379" i="1"/>
  <c r="F820" i="1"/>
  <c r="F768" i="1"/>
  <c r="F1359" i="1"/>
  <c r="F960" i="1"/>
  <c r="F1231" i="1"/>
  <c r="F877" i="1"/>
  <c r="P58" i="11"/>
  <c r="F59" i="1" s="1"/>
  <c r="P40" i="11"/>
  <c r="F41" i="1" s="1"/>
  <c r="P292" i="11"/>
  <c r="F1442" i="1"/>
  <c r="F48" i="1"/>
  <c r="F58" i="1"/>
  <c r="F164" i="1"/>
  <c r="F169" i="1"/>
  <c r="F1200" i="1"/>
  <c r="F1430" i="1"/>
  <c r="F1485" i="1"/>
  <c r="F1447" i="1"/>
  <c r="F1435" i="1"/>
  <c r="F1464" i="1"/>
  <c r="F1432" i="1"/>
  <c r="F1422" i="1"/>
  <c r="F1452" i="1"/>
  <c r="F1474" i="1"/>
  <c r="F358" i="1"/>
  <c r="F246" i="1"/>
  <c r="F678" i="1"/>
  <c r="F141" i="1"/>
  <c r="F1472" i="1"/>
  <c r="F82" i="1"/>
  <c r="F398" i="1"/>
  <c r="F1387" i="1"/>
  <c r="F1015" i="1"/>
  <c r="F1217" i="1"/>
  <c r="F726" i="1"/>
  <c r="F674" i="1"/>
  <c r="F908" i="1"/>
  <c r="F519" i="1"/>
  <c r="F1478" i="1"/>
  <c r="F107" i="1"/>
  <c r="F651" i="1"/>
  <c r="F927" i="1"/>
  <c r="F450" i="1"/>
  <c r="F966" i="1"/>
  <c r="F35" i="1"/>
  <c r="F1163" i="1"/>
  <c r="F989" i="1"/>
  <c r="F789" i="1"/>
  <c r="F730" i="1"/>
  <c r="F455" i="1"/>
  <c r="F211" i="1"/>
  <c r="F88" i="1"/>
  <c r="F1192" i="1"/>
  <c r="F673" i="1"/>
  <c r="F1165" i="1"/>
  <c r="F341" i="1"/>
  <c r="F572" i="1"/>
  <c r="F684" i="1"/>
  <c r="F1219" i="1"/>
  <c r="F1374" i="1"/>
  <c r="F1050" i="1"/>
  <c r="F623" i="1"/>
  <c r="F264" i="1"/>
  <c r="F199" i="1"/>
  <c r="F55" i="1"/>
  <c r="F1229" i="1"/>
  <c r="F1195" i="1"/>
  <c r="F337" i="1"/>
  <c r="F251" i="1"/>
  <c r="F1268" i="1"/>
  <c r="F29" i="1"/>
  <c r="F139" i="1"/>
  <c r="F69" i="1"/>
  <c r="F87" i="1"/>
  <c r="F197" i="1"/>
  <c r="F1123" i="1"/>
  <c r="F1297" i="1"/>
  <c r="F1183" i="1"/>
  <c r="F1176" i="1"/>
  <c r="F1235" i="1"/>
  <c r="F1298" i="1"/>
  <c r="F1000" i="1"/>
  <c r="F1083" i="1"/>
  <c r="F1121" i="1"/>
  <c r="F1046" i="1"/>
  <c r="F1263" i="1"/>
  <c r="F1225" i="1"/>
  <c r="F1122" i="1"/>
  <c r="F1027" i="1"/>
  <c r="F1035" i="1"/>
  <c r="F1227" i="1"/>
  <c r="F857" i="1"/>
  <c r="F663" i="1"/>
  <c r="F822" i="1"/>
  <c r="F1341" i="1"/>
  <c r="F581" i="1"/>
  <c r="F808" i="1"/>
  <c r="F863" i="1"/>
  <c r="F807" i="1"/>
  <c r="F835" i="1"/>
  <c r="F303" i="1"/>
  <c r="F371" i="1"/>
  <c r="F561" i="1"/>
  <c r="F723" i="1"/>
  <c r="F736" i="1"/>
  <c r="F1364" i="1"/>
  <c r="F1436" i="1"/>
  <c r="F1159" i="1"/>
  <c r="F511" i="1"/>
  <c r="F133" i="1"/>
  <c r="F752" i="1"/>
  <c r="F175" i="1"/>
  <c r="F1097" i="1"/>
  <c r="F1009" i="1"/>
  <c r="F1293" i="1"/>
  <c r="F1276" i="1"/>
  <c r="F997" i="1"/>
  <c r="F1063" i="1"/>
  <c r="F1233" i="1"/>
  <c r="F1060" i="1"/>
  <c r="F970" i="1"/>
  <c r="F1143" i="1"/>
  <c r="F1061" i="1"/>
  <c r="F1295" i="1"/>
  <c r="F1312" i="1"/>
  <c r="F1209" i="1"/>
  <c r="F1194" i="1"/>
  <c r="F1043" i="1"/>
  <c r="F1006" i="1"/>
  <c r="F1232" i="1"/>
  <c r="F1172" i="1"/>
  <c r="F1180" i="1"/>
  <c r="F1169" i="1"/>
  <c r="F978" i="1"/>
  <c r="F1265" i="1"/>
  <c r="F1074" i="1"/>
  <c r="F815" i="1"/>
  <c r="F1446" i="1"/>
  <c r="F301" i="1"/>
  <c r="F638" i="1"/>
  <c r="F813" i="1"/>
  <c r="F607" i="1"/>
  <c r="F245" i="1"/>
  <c r="F578" i="1"/>
  <c r="F809" i="1"/>
  <c r="F864" i="1"/>
  <c r="F1405" i="1"/>
  <c r="F1370" i="1"/>
  <c r="F938" i="1"/>
  <c r="F1184" i="1"/>
  <c r="F1407" i="1"/>
  <c r="F190" i="1"/>
  <c r="F151" i="1"/>
  <c r="F1077" i="1"/>
  <c r="F229" i="1"/>
  <c r="F135" i="1"/>
  <c r="F542" i="1"/>
  <c r="F882" i="1"/>
  <c r="F53" i="1"/>
  <c r="F1116" i="1"/>
  <c r="F1142" i="1"/>
  <c r="F147" i="1"/>
  <c r="F39" i="1"/>
  <c r="F1242" i="1"/>
  <c r="F1198" i="1"/>
  <c r="F993" i="1"/>
  <c r="F1154" i="1"/>
  <c r="F1033" i="1"/>
  <c r="F1307" i="1"/>
  <c r="F1031" i="1"/>
  <c r="F1191" i="1"/>
  <c r="F1188" i="1"/>
  <c r="F1269" i="1"/>
  <c r="F1174" i="1"/>
  <c r="F1113" i="1"/>
  <c r="F1051" i="1"/>
  <c r="F1238" i="1"/>
  <c r="F339" i="1"/>
  <c r="F788" i="1"/>
  <c r="F780" i="1"/>
  <c r="F359" i="1"/>
  <c r="F792" i="1"/>
  <c r="F782" i="1"/>
  <c r="F306" i="1"/>
  <c r="F331" i="1"/>
  <c r="F373" i="1"/>
  <c r="F1479" i="1"/>
  <c r="F568" i="1"/>
  <c r="F886" i="1"/>
  <c r="F239" i="1"/>
  <c r="F1301" i="1"/>
  <c r="F171" i="1"/>
  <c r="F1335" i="1"/>
  <c r="F110" i="1"/>
  <c r="F890" i="1"/>
  <c r="F441" i="1"/>
  <c r="F1104" i="1"/>
  <c r="F1022" i="1"/>
  <c r="F1111" i="1"/>
  <c r="F1286" i="1"/>
  <c r="F1039" i="1"/>
  <c r="F1130" i="1"/>
  <c r="F1279" i="1"/>
  <c r="F1105" i="1"/>
  <c r="F990" i="1"/>
  <c r="F1302" i="1"/>
  <c r="F1210" i="1"/>
  <c r="F1095" i="1"/>
  <c r="F1070" i="1"/>
  <c r="F1037" i="1"/>
  <c r="F1120" i="1"/>
  <c r="F1076" i="1"/>
  <c r="F1117" i="1"/>
  <c r="F995" i="1"/>
  <c r="F1132" i="1"/>
  <c r="F1270" i="1"/>
  <c r="F1299" i="1"/>
  <c r="F1244" i="1"/>
  <c r="F1026" i="1"/>
  <c r="F1171" i="1"/>
  <c r="F320" i="1"/>
  <c r="F878" i="1"/>
  <c r="F649" i="1"/>
  <c r="F889" i="1"/>
  <c r="F816" i="1"/>
  <c r="F565" i="1"/>
  <c r="F824" i="1"/>
  <c r="F785" i="1"/>
  <c r="F267" i="1"/>
  <c r="F842" i="1"/>
  <c r="F707" i="1"/>
  <c r="F881" i="1"/>
  <c r="F631" i="1"/>
  <c r="F656" i="1"/>
  <c r="F1440" i="1"/>
  <c r="F635" i="1"/>
  <c r="F779" i="1"/>
  <c r="F700" i="1"/>
  <c r="F604" i="1"/>
  <c r="Q1491" i="9"/>
  <c r="H1486" i="1" s="1"/>
  <c r="I710" i="1"/>
  <c r="I667" i="1"/>
  <c r="L1424" i="6"/>
  <c r="I712" i="1"/>
  <c r="I713" i="1"/>
  <c r="I474" i="1"/>
  <c r="I414" i="1"/>
  <c r="K414" i="1" s="1"/>
  <c r="M414" i="1" s="1"/>
  <c r="N414" i="1" s="1"/>
  <c r="I568" i="1"/>
  <c r="I480" i="1"/>
  <c r="I577" i="1"/>
  <c r="I676" i="1"/>
  <c r="I444" i="1"/>
  <c r="I546" i="1"/>
  <c r="I525" i="1"/>
  <c r="I552" i="1"/>
  <c r="I527" i="1"/>
  <c r="I695" i="1"/>
  <c r="I555" i="1"/>
  <c r="I496" i="1"/>
  <c r="I424" i="1"/>
  <c r="K424" i="1" s="1"/>
  <c r="M424" i="1" s="1"/>
  <c r="N424" i="1" s="1"/>
  <c r="I686" i="1"/>
  <c r="I440" i="1"/>
  <c r="I502" i="1"/>
  <c r="I534" i="1"/>
  <c r="I672" i="1"/>
  <c r="I482" i="1"/>
  <c r="I442" i="1"/>
  <c r="I545" i="1"/>
  <c r="I542" i="1"/>
  <c r="I400" i="1"/>
  <c r="I540" i="1"/>
  <c r="I498" i="1"/>
  <c r="I567" i="1"/>
  <c r="I406" i="1"/>
  <c r="I504" i="1"/>
  <c r="I524" i="1"/>
  <c r="I533" i="1"/>
  <c r="I536" i="1"/>
  <c r="I477" i="1"/>
  <c r="I478" i="1"/>
  <c r="I514" i="1"/>
  <c r="I494" i="1"/>
  <c r="I703" i="1"/>
  <c r="I470" i="1"/>
  <c r="I486" i="1"/>
  <c r="I678" i="1"/>
  <c r="I530" i="1"/>
  <c r="K530" i="1" s="1"/>
  <c r="M530" i="1" s="1"/>
  <c r="N530" i="1" s="1"/>
  <c r="I410" i="1"/>
  <c r="I412" i="1"/>
  <c r="I501" i="1"/>
  <c r="I670" i="1"/>
  <c r="I508" i="1"/>
  <c r="I500" i="1"/>
  <c r="I472" i="1"/>
  <c r="I518" i="1"/>
  <c r="K518" i="1" s="1"/>
  <c r="M518" i="1" s="1"/>
  <c r="N518" i="1" s="1"/>
  <c r="I506" i="1"/>
  <c r="I431" i="1"/>
  <c r="I520" i="1"/>
  <c r="I462" i="1"/>
  <c r="I612" i="1"/>
  <c r="I662" i="1"/>
  <c r="I711" i="1"/>
  <c r="I714" i="1"/>
  <c r="I523" i="1"/>
  <c r="I646" i="1"/>
  <c r="I644" i="1"/>
  <c r="I656" i="1"/>
  <c r="I629" i="1"/>
  <c r="I607" i="1"/>
  <c r="I668" i="1"/>
  <c r="I655" i="1"/>
  <c r="I572" i="1"/>
  <c r="I593" i="1"/>
  <c r="I660" i="1"/>
  <c r="I641" i="1"/>
  <c r="I611" i="1"/>
  <c r="I700" i="1"/>
  <c r="I591" i="1"/>
  <c r="I551" i="1"/>
  <c r="I597" i="1"/>
  <c r="I553" i="1"/>
  <c r="I556" i="1"/>
  <c r="I561" i="1"/>
  <c r="I688" i="1"/>
  <c r="I652" i="1"/>
  <c r="I609" i="1"/>
  <c r="I680" i="1"/>
  <c r="I621" i="1"/>
  <c r="I633" i="1"/>
  <c r="I635" i="1"/>
  <c r="I585" i="1"/>
  <c r="I475" i="1"/>
  <c r="K475" i="1" s="1"/>
  <c r="M475" i="1" s="1"/>
  <c r="N475" i="1" s="1"/>
  <c r="I439" i="1"/>
  <c r="I650" i="1"/>
  <c r="I517" i="1"/>
  <c r="I491" i="1"/>
  <c r="I522" i="1"/>
  <c r="I487" i="1"/>
  <c r="K487" i="1" s="1"/>
  <c r="M487" i="1" s="1"/>
  <c r="N487" i="1" s="1"/>
  <c r="I706" i="1"/>
  <c r="I565" i="1"/>
  <c r="I581" i="1"/>
  <c r="I574" i="1"/>
  <c r="I594" i="1"/>
  <c r="I583" i="1"/>
  <c r="I531" i="1"/>
  <c r="I457" i="1"/>
  <c r="I616" i="1"/>
  <c r="I391" i="1"/>
  <c r="I446" i="1"/>
  <c r="I468" i="1"/>
  <c r="I675" i="1"/>
  <c r="I528" i="1"/>
  <c r="I399" i="1"/>
  <c r="I464" i="1"/>
  <c r="I445" i="1"/>
  <c r="I509" i="1"/>
  <c r="I642" i="1"/>
  <c r="I499" i="1"/>
  <c r="K499" i="1" s="1"/>
  <c r="M499" i="1" s="1"/>
  <c r="N499" i="1" s="1"/>
  <c r="I398" i="1"/>
  <c r="I489" i="1"/>
  <c r="I404" i="1"/>
  <c r="I485" i="1"/>
  <c r="I625" i="1"/>
  <c r="I429" i="1"/>
  <c r="I466" i="1"/>
  <c r="I544" i="1"/>
  <c r="I623" i="1"/>
  <c r="I459" i="1"/>
  <c r="I443" i="1"/>
  <c r="I471" i="1"/>
  <c r="K471" i="1" s="1"/>
  <c r="M471" i="1" s="1"/>
  <c r="N471" i="1" s="1"/>
  <c r="I576" i="1"/>
  <c r="I563" i="1"/>
  <c r="I473" i="1"/>
  <c r="I693" i="1"/>
  <c r="I420" i="1"/>
  <c r="I454" i="1"/>
  <c r="I453" i="1"/>
  <c r="I560" i="1"/>
  <c r="I689" i="1"/>
  <c r="I604" i="1"/>
  <c r="I417" i="1"/>
  <c r="I511" i="1"/>
  <c r="I588" i="1"/>
  <c r="I452" i="1"/>
  <c r="I684" i="1"/>
  <c r="I654" i="1"/>
  <c r="I497" i="1"/>
  <c r="I648" i="1"/>
  <c r="I709" i="1"/>
  <c r="I441" i="1"/>
  <c r="I692" i="1"/>
  <c r="I634" i="1"/>
  <c r="I601" i="1"/>
  <c r="I658" i="1"/>
  <c r="I674" i="1"/>
  <c r="I697" i="1"/>
  <c r="I465" i="1"/>
  <c r="I639" i="1"/>
  <c r="I683" i="1"/>
  <c r="I449" i="1"/>
  <c r="I687" i="1"/>
  <c r="I450" i="1"/>
  <c r="I423" i="1"/>
  <c r="I666" i="1"/>
  <c r="I603" i="1"/>
  <c r="I626" i="1"/>
  <c r="I513" i="1"/>
  <c r="I409" i="1"/>
  <c r="I549" i="1"/>
  <c r="I451" i="1"/>
  <c r="I586" i="1"/>
  <c r="I481" i="1"/>
  <c r="I547" i="1"/>
  <c r="I638" i="1"/>
  <c r="I535" i="1"/>
  <c r="I469" i="1"/>
  <c r="I503" i="1"/>
  <c r="I698" i="1"/>
  <c r="I694" i="1"/>
  <c r="I632" i="1"/>
  <c r="I671" i="1"/>
  <c r="K671" i="1" s="1"/>
  <c r="M671" i="1" s="1"/>
  <c r="N671" i="1" s="1"/>
  <c r="I521" i="1"/>
  <c r="I663" i="1"/>
  <c r="I492" i="1"/>
  <c r="I708" i="1"/>
  <c r="I610" i="1"/>
  <c r="I425" i="1"/>
  <c r="I550" i="1"/>
  <c r="I396" i="1"/>
  <c r="I578" i="1"/>
  <c r="I422" i="1"/>
  <c r="I447" i="1"/>
  <c r="K447" i="1" s="1"/>
  <c r="M447" i="1" s="1"/>
  <c r="N447" i="1" s="1"/>
  <c r="I428" i="1"/>
  <c r="I557" i="1"/>
  <c r="I467" i="1"/>
  <c r="I618" i="1"/>
  <c r="I579" i="1"/>
  <c r="I613" i="1"/>
  <c r="I640" i="1"/>
  <c r="I526" i="1"/>
  <c r="I677" i="1"/>
  <c r="I505" i="1"/>
  <c r="K505" i="1" s="1"/>
  <c r="M505" i="1" s="1"/>
  <c r="N505" i="1" s="1"/>
  <c r="I602" i="1"/>
  <c r="I647" i="1"/>
  <c r="I435" i="1"/>
  <c r="I600" i="1"/>
  <c r="I433" i="1"/>
  <c r="K433" i="1" s="1"/>
  <c r="M433" i="1" s="1"/>
  <c r="N433" i="1" s="1"/>
  <c r="I519" i="1"/>
  <c r="I559" i="1"/>
  <c r="I617" i="1"/>
  <c r="I437" i="1"/>
  <c r="I679" i="1"/>
  <c r="I416" i="1"/>
  <c r="I436" i="1"/>
  <c r="I573" i="1"/>
  <c r="I615" i="1"/>
  <c r="I434" i="1"/>
  <c r="I419" i="1"/>
  <c r="I702" i="1"/>
  <c r="I463" i="1"/>
  <c r="I392" i="1"/>
  <c r="I580" i="1"/>
  <c r="I584" i="1"/>
  <c r="I630" i="1"/>
  <c r="I704" i="1"/>
  <c r="I483" i="1"/>
  <c r="K483" i="1" s="1"/>
  <c r="M483" i="1" s="1"/>
  <c r="N483" i="1" s="1"/>
  <c r="I614" i="1"/>
  <c r="I532" i="1"/>
  <c r="I606" i="1"/>
  <c r="I596" i="1"/>
  <c r="I622" i="1"/>
  <c r="I484" i="1"/>
  <c r="I589" i="1"/>
  <c r="I455" i="1"/>
  <c r="I649" i="1"/>
  <c r="I493" i="1"/>
  <c r="I554" i="1"/>
  <c r="I690" i="1"/>
  <c r="I659" i="1"/>
  <c r="I682" i="1"/>
  <c r="I564" i="1"/>
  <c r="I407" i="1"/>
  <c r="I661" i="1"/>
  <c r="I408" i="1"/>
  <c r="I543" i="1"/>
  <c r="I529" i="1"/>
  <c r="I418" i="1"/>
  <c r="I401" i="1"/>
  <c r="I664" i="1"/>
  <c r="I592" i="1"/>
  <c r="I510" i="1"/>
  <c r="I608" i="1"/>
  <c r="I515" i="1"/>
  <c r="I707" i="1"/>
  <c r="I507" i="1"/>
  <c r="I402" i="1"/>
  <c r="I495" i="1"/>
  <c r="I624" i="1"/>
  <c r="I645" i="1"/>
  <c r="I570" i="1"/>
  <c r="I541" i="1"/>
  <c r="K541" i="1" s="1"/>
  <c r="M541" i="1" s="1"/>
  <c r="N541" i="1" s="1"/>
  <c r="I587" i="1"/>
  <c r="I653" i="1"/>
  <c r="I636" i="1"/>
  <c r="I413" i="1"/>
  <c r="I395" i="1"/>
  <c r="I705" i="1"/>
  <c r="I566" i="1"/>
  <c r="I403" i="1"/>
  <c r="I562" i="1"/>
  <c r="I490" i="1"/>
  <c r="I415" i="1"/>
  <c r="I294" i="1"/>
  <c r="K458" i="1"/>
  <c r="M458" i="1" s="1"/>
  <c r="N458" i="1" s="1"/>
  <c r="Q1424" i="9"/>
  <c r="I169" i="1"/>
  <c r="I300" i="1"/>
  <c r="J1491" i="15"/>
  <c r="H1492" i="15"/>
  <c r="J1492" i="15" s="1"/>
  <c r="I383" i="1"/>
  <c r="I377" i="1"/>
  <c r="I387" i="13"/>
  <c r="L387" i="13" s="1"/>
  <c r="P513" i="17"/>
  <c r="F942" i="1" s="1"/>
  <c r="M339" i="11"/>
  <c r="P339" i="11" s="1"/>
  <c r="F762" i="1" s="1"/>
  <c r="M476" i="11"/>
  <c r="P476" i="11" s="1"/>
  <c r="F898" i="1" s="1"/>
  <c r="M1006" i="11"/>
  <c r="P1006" i="11" s="1"/>
  <c r="F1423" i="1" s="1"/>
  <c r="M945" i="11"/>
  <c r="P945" i="11" s="1"/>
  <c r="F1365" i="1" s="1"/>
  <c r="M210" i="11"/>
  <c r="P210" i="11" s="1"/>
  <c r="F472" i="1" s="1"/>
  <c r="P1387" i="16"/>
  <c r="P399" i="16"/>
  <c r="F400" i="1" s="1"/>
  <c r="M722" i="16"/>
  <c r="P722" i="16" s="1"/>
  <c r="P969" i="10"/>
  <c r="F967" i="1" s="1"/>
  <c r="M1349" i="10"/>
  <c r="P1349" i="10" s="1"/>
  <c r="M722" i="10"/>
  <c r="P722" i="10" s="1"/>
  <c r="F722" i="1" s="1"/>
  <c r="M654" i="10"/>
  <c r="P654" i="10" s="1"/>
  <c r="F655" i="1" s="1"/>
  <c r="I285" i="1"/>
  <c r="I380" i="1"/>
  <c r="I1492" i="5"/>
  <c r="G1487" i="1" s="1"/>
  <c r="I87" i="1"/>
  <c r="I375" i="1"/>
  <c r="I313" i="1"/>
  <c r="I257" i="1"/>
  <c r="N1424" i="3"/>
  <c r="K1492" i="16"/>
  <c r="L1492" i="16" s="1"/>
  <c r="N1492" i="16" s="1"/>
  <c r="K1070" i="11"/>
  <c r="L1070" i="11" s="1"/>
  <c r="N1070" i="11" s="1"/>
  <c r="K456" i="1" l="1"/>
  <c r="M456" i="1" s="1"/>
  <c r="N456" i="1" s="1"/>
  <c r="I1004" i="1"/>
  <c r="K1004" i="1" s="1"/>
  <c r="M1004" i="1" s="1"/>
  <c r="N1004" i="1" s="1"/>
  <c r="L1110" i="13"/>
  <c r="F274" i="1"/>
  <c r="L10" i="13"/>
  <c r="L14" i="13"/>
  <c r="I15" i="1" s="1"/>
  <c r="K15" i="1" s="1"/>
  <c r="M15" i="1" s="1"/>
  <c r="N15" i="1" s="1"/>
  <c r="L18" i="13"/>
  <c r="L22" i="13"/>
  <c r="I23" i="1" s="1"/>
  <c r="K23" i="1" s="1"/>
  <c r="M23" i="1" s="1"/>
  <c r="N23" i="1" s="1"/>
  <c r="L26" i="13"/>
  <c r="L30" i="13"/>
  <c r="I31" i="1" s="1"/>
  <c r="K31" i="1" s="1"/>
  <c r="M31" i="1" s="1"/>
  <c r="N31" i="1" s="1"/>
  <c r="L34" i="13"/>
  <c r="I35" i="1" s="1"/>
  <c r="K35" i="1" s="1"/>
  <c r="M35" i="1" s="1"/>
  <c r="N35" i="1" s="1"/>
  <c r="L38" i="13"/>
  <c r="I39" i="1" s="1"/>
  <c r="K39" i="1" s="1"/>
  <c r="M39" i="1" s="1"/>
  <c r="N39" i="1" s="1"/>
  <c r="L42" i="13"/>
  <c r="L46" i="13"/>
  <c r="I47" i="1" s="1"/>
  <c r="K47" i="1" s="1"/>
  <c r="M47" i="1" s="1"/>
  <c r="N47" i="1" s="1"/>
  <c r="L50" i="13"/>
  <c r="L54" i="13"/>
  <c r="I55" i="1" s="1"/>
  <c r="K55" i="1" s="1"/>
  <c r="M55" i="1" s="1"/>
  <c r="N55" i="1" s="1"/>
  <c r="L58" i="13"/>
  <c r="L62" i="13"/>
  <c r="I63" i="1" s="1"/>
  <c r="K63" i="1" s="1"/>
  <c r="M63" i="1" s="1"/>
  <c r="N63" i="1" s="1"/>
  <c r="L66" i="13"/>
  <c r="L70" i="13"/>
  <c r="I71" i="1" s="1"/>
  <c r="K71" i="1" s="1"/>
  <c r="M71" i="1" s="1"/>
  <c r="N71" i="1" s="1"/>
  <c r="L74" i="13"/>
  <c r="L78" i="13"/>
  <c r="I79" i="1" s="1"/>
  <c r="K79" i="1" s="1"/>
  <c r="M79" i="1" s="1"/>
  <c r="N79" i="1" s="1"/>
  <c r="L82" i="13"/>
  <c r="L90" i="13"/>
  <c r="I91" i="1" s="1"/>
  <c r="K91" i="1" s="1"/>
  <c r="M91" i="1" s="1"/>
  <c r="N91" i="1" s="1"/>
  <c r="L94" i="13"/>
  <c r="I95" i="1" s="1"/>
  <c r="K95" i="1" s="1"/>
  <c r="M95" i="1" s="1"/>
  <c r="N95" i="1" s="1"/>
  <c r="L98" i="13"/>
  <c r="I99" i="1" s="1"/>
  <c r="K99" i="1" s="1"/>
  <c r="M99" i="1" s="1"/>
  <c r="N99" i="1" s="1"/>
  <c r="L102" i="13"/>
  <c r="I103" i="1" s="1"/>
  <c r="K103" i="1" s="1"/>
  <c r="M103" i="1" s="1"/>
  <c r="N103" i="1" s="1"/>
  <c r="L106" i="13"/>
  <c r="L110" i="13"/>
  <c r="I111" i="1" s="1"/>
  <c r="K111" i="1" s="1"/>
  <c r="M111" i="1" s="1"/>
  <c r="N111" i="1" s="1"/>
  <c r="L114" i="13"/>
  <c r="L118" i="13"/>
  <c r="I119" i="1" s="1"/>
  <c r="L122" i="13"/>
  <c r="I123" i="1" s="1"/>
  <c r="K123" i="1" s="1"/>
  <c r="M123" i="1" s="1"/>
  <c r="N123" i="1" s="1"/>
  <c r="L126" i="13"/>
  <c r="I127" i="1" s="1"/>
  <c r="K127" i="1" s="1"/>
  <c r="M127" i="1" s="1"/>
  <c r="N127" i="1" s="1"/>
  <c r="L130" i="13"/>
  <c r="I131" i="1" s="1"/>
  <c r="K131" i="1" s="1"/>
  <c r="M131" i="1" s="1"/>
  <c r="N131" i="1" s="1"/>
  <c r="L134" i="13"/>
  <c r="I135" i="1" s="1"/>
  <c r="L138" i="13"/>
  <c r="I139" i="1" s="1"/>
  <c r="K139" i="1" s="1"/>
  <c r="M139" i="1" s="1"/>
  <c r="N139" i="1" s="1"/>
  <c r="L142" i="13"/>
  <c r="I143" i="1" s="1"/>
  <c r="K143" i="1" s="1"/>
  <c r="M143" i="1" s="1"/>
  <c r="N143" i="1" s="1"/>
  <c r="L146" i="13"/>
  <c r="I147" i="1" s="1"/>
  <c r="K147" i="1" s="1"/>
  <c r="M147" i="1" s="1"/>
  <c r="N147" i="1" s="1"/>
  <c r="L150" i="13"/>
  <c r="L154" i="13"/>
  <c r="I155" i="1" s="1"/>
  <c r="K155" i="1" s="1"/>
  <c r="M155" i="1" s="1"/>
  <c r="N155" i="1" s="1"/>
  <c r="L158" i="13"/>
  <c r="L162" i="13"/>
  <c r="I163" i="1" s="1"/>
  <c r="K163" i="1" s="1"/>
  <c r="M163" i="1" s="1"/>
  <c r="N163" i="1" s="1"/>
  <c r="L166" i="13"/>
  <c r="I167" i="1" s="1"/>
  <c r="K167" i="1" s="1"/>
  <c r="M167" i="1" s="1"/>
  <c r="N167" i="1" s="1"/>
  <c r="L170" i="13"/>
  <c r="I171" i="1" s="1"/>
  <c r="K171" i="1" s="1"/>
  <c r="M171" i="1" s="1"/>
  <c r="N171" i="1" s="1"/>
  <c r="L174" i="13"/>
  <c r="I175" i="1" s="1"/>
  <c r="K175" i="1" s="1"/>
  <c r="M175" i="1" s="1"/>
  <c r="N175" i="1" s="1"/>
  <c r="L178" i="13"/>
  <c r="I179" i="1" s="1"/>
  <c r="K179" i="1" s="1"/>
  <c r="M179" i="1" s="1"/>
  <c r="N179" i="1" s="1"/>
  <c r="L182" i="13"/>
  <c r="I183" i="1" s="1"/>
  <c r="K183" i="1" s="1"/>
  <c r="M183" i="1" s="1"/>
  <c r="N183" i="1" s="1"/>
  <c r="L186" i="13"/>
  <c r="I187" i="1" s="1"/>
  <c r="K187" i="1" s="1"/>
  <c r="M187" i="1" s="1"/>
  <c r="N187" i="1" s="1"/>
  <c r="L190" i="13"/>
  <c r="I191" i="1" s="1"/>
  <c r="K191" i="1" s="1"/>
  <c r="M191" i="1" s="1"/>
  <c r="N191" i="1" s="1"/>
  <c r="L194" i="13"/>
  <c r="I195" i="1" s="1"/>
  <c r="K195" i="1" s="1"/>
  <c r="M195" i="1" s="1"/>
  <c r="N195" i="1" s="1"/>
  <c r="L198" i="13"/>
  <c r="I199" i="1" s="1"/>
  <c r="L202" i="13"/>
  <c r="I203" i="1" s="1"/>
  <c r="K203" i="1" s="1"/>
  <c r="M203" i="1" s="1"/>
  <c r="N203" i="1" s="1"/>
  <c r="L206" i="13"/>
  <c r="L210" i="13"/>
  <c r="I211" i="1" s="1"/>
  <c r="K211" i="1" s="1"/>
  <c r="M211" i="1" s="1"/>
  <c r="N211" i="1" s="1"/>
  <c r="L218" i="13"/>
  <c r="L222" i="13"/>
  <c r="L226" i="13"/>
  <c r="L230" i="13"/>
  <c r="I231" i="1" s="1"/>
  <c r="L234" i="13"/>
  <c r="L238" i="13"/>
  <c r="I239" i="1" s="1"/>
  <c r="K239" i="1" s="1"/>
  <c r="M239" i="1" s="1"/>
  <c r="N239" i="1" s="1"/>
  <c r="L242" i="13"/>
  <c r="L246" i="13"/>
  <c r="I247" i="1" s="1"/>
  <c r="K247" i="1" s="1"/>
  <c r="M247" i="1" s="1"/>
  <c r="N247" i="1" s="1"/>
  <c r="L250" i="13"/>
  <c r="I251" i="1" s="1"/>
  <c r="L254" i="13"/>
  <c r="I255" i="1" s="1"/>
  <c r="K255" i="1" s="1"/>
  <c r="M255" i="1" s="1"/>
  <c r="N255" i="1" s="1"/>
  <c r="L258" i="13"/>
  <c r="L262" i="13"/>
  <c r="I263" i="1" s="1"/>
  <c r="K263" i="1" s="1"/>
  <c r="M263" i="1" s="1"/>
  <c r="N263" i="1" s="1"/>
  <c r="L266" i="13"/>
  <c r="L270" i="13"/>
  <c r="I271" i="1" s="1"/>
  <c r="L274" i="13"/>
  <c r="I275" i="1" s="1"/>
  <c r="K275" i="1" s="1"/>
  <c r="M275" i="1" s="1"/>
  <c r="N275" i="1" s="1"/>
  <c r="L278" i="13"/>
  <c r="I279" i="1" s="1"/>
  <c r="K279" i="1" s="1"/>
  <c r="M279" i="1" s="1"/>
  <c r="N279" i="1" s="1"/>
  <c r="L282" i="13"/>
  <c r="L286" i="13"/>
  <c r="I287" i="1" s="1"/>
  <c r="K287" i="1" s="1"/>
  <c r="M287" i="1" s="1"/>
  <c r="N287" i="1" s="1"/>
  <c r="L290" i="13"/>
  <c r="L294" i="13"/>
  <c r="I295" i="1" s="1"/>
  <c r="K295" i="1" s="1"/>
  <c r="M295" i="1" s="1"/>
  <c r="N295" i="1" s="1"/>
  <c r="L298" i="13"/>
  <c r="L302" i="13"/>
  <c r="I303" i="1" s="1"/>
  <c r="K303" i="1" s="1"/>
  <c r="M303" i="1" s="1"/>
  <c r="N303" i="1" s="1"/>
  <c r="L306" i="13"/>
  <c r="L310" i="13"/>
  <c r="L314" i="13"/>
  <c r="L318" i="13"/>
  <c r="L322" i="13"/>
  <c r="L326" i="13"/>
  <c r="I327" i="1" s="1"/>
  <c r="L330" i="13"/>
  <c r="L334" i="13"/>
  <c r="L338" i="13"/>
  <c r="I339" i="1" s="1"/>
  <c r="K339" i="1" s="1"/>
  <c r="M339" i="1" s="1"/>
  <c r="N339" i="1" s="1"/>
  <c r="L342" i="13"/>
  <c r="I343" i="1" s="1"/>
  <c r="L346" i="13"/>
  <c r="L350" i="13"/>
  <c r="I351" i="1" s="1"/>
  <c r="L354" i="13"/>
  <c r="L358" i="13"/>
  <c r="I359" i="1" s="1"/>
  <c r="K359" i="1" s="1"/>
  <c r="M359" i="1" s="1"/>
  <c r="N359" i="1" s="1"/>
  <c r="L362" i="13"/>
  <c r="I363" i="1" s="1"/>
  <c r="L366" i="13"/>
  <c r="L370" i="13"/>
  <c r="L378" i="13"/>
  <c r="I379" i="1" s="1"/>
  <c r="K379" i="1" s="1"/>
  <c r="L379" i="1" s="1"/>
  <c r="M379" i="1" s="1"/>
  <c r="N379" i="1" s="1"/>
  <c r="L386" i="13"/>
  <c r="I387" i="1" s="1"/>
  <c r="L15" i="13"/>
  <c r="I16" i="1" s="1"/>
  <c r="K16" i="1" s="1"/>
  <c r="M16" i="1" s="1"/>
  <c r="N16" i="1" s="1"/>
  <c r="L23" i="13"/>
  <c r="I24" i="1" s="1"/>
  <c r="K24" i="1" s="1"/>
  <c r="M24" i="1" s="1"/>
  <c r="N24" i="1" s="1"/>
  <c r="L31" i="13"/>
  <c r="I32" i="1" s="1"/>
  <c r="K32" i="1" s="1"/>
  <c r="M32" i="1" s="1"/>
  <c r="N32" i="1" s="1"/>
  <c r="L39" i="13"/>
  <c r="L47" i="13"/>
  <c r="I48" i="1" s="1"/>
  <c r="K48" i="1" s="1"/>
  <c r="M48" i="1" s="1"/>
  <c r="N48" i="1" s="1"/>
  <c r="L55" i="13"/>
  <c r="L63" i="13"/>
  <c r="L71" i="13"/>
  <c r="I72" i="1" s="1"/>
  <c r="L79" i="13"/>
  <c r="L87" i="13"/>
  <c r="I88" i="1" s="1"/>
  <c r="K88" i="1" s="1"/>
  <c r="M88" i="1" s="1"/>
  <c r="N88" i="1" s="1"/>
  <c r="L95" i="13"/>
  <c r="I96" i="1" s="1"/>
  <c r="K96" i="1" s="1"/>
  <c r="M96" i="1" s="1"/>
  <c r="N96" i="1" s="1"/>
  <c r="L103" i="13"/>
  <c r="L111" i="13"/>
  <c r="I112" i="1" s="1"/>
  <c r="K112" i="1" s="1"/>
  <c r="M112" i="1" s="1"/>
  <c r="N112" i="1" s="1"/>
  <c r="L119" i="13"/>
  <c r="L127" i="13"/>
  <c r="L135" i="13"/>
  <c r="I136" i="1" s="1"/>
  <c r="L143" i="13"/>
  <c r="I144" i="1" s="1"/>
  <c r="K144" i="1" s="1"/>
  <c r="M144" i="1" s="1"/>
  <c r="N144" i="1" s="1"/>
  <c r="L151" i="13"/>
  <c r="L159" i="13"/>
  <c r="I160" i="1" s="1"/>
  <c r="K160" i="1" s="1"/>
  <c r="M160" i="1" s="1"/>
  <c r="N160" i="1" s="1"/>
  <c r="L167" i="13"/>
  <c r="L175" i="13"/>
  <c r="I176" i="1" s="1"/>
  <c r="K176" i="1" s="1"/>
  <c r="M176" i="1" s="1"/>
  <c r="N176" i="1" s="1"/>
  <c r="L183" i="13"/>
  <c r="L191" i="13"/>
  <c r="L199" i="13"/>
  <c r="I200" i="1" s="1"/>
  <c r="K200" i="1" s="1"/>
  <c r="M200" i="1" s="1"/>
  <c r="N200" i="1" s="1"/>
  <c r="L207" i="13"/>
  <c r="L215" i="13"/>
  <c r="I216" i="1" s="1"/>
  <c r="K216" i="1" s="1"/>
  <c r="M216" i="1" s="1"/>
  <c r="N216" i="1" s="1"/>
  <c r="L223" i="13"/>
  <c r="I224" i="1" s="1"/>
  <c r="K224" i="1" s="1"/>
  <c r="M224" i="1" s="1"/>
  <c r="N224" i="1" s="1"/>
  <c r="L231" i="13"/>
  <c r="I232" i="1" s="1"/>
  <c r="L239" i="13"/>
  <c r="L247" i="13"/>
  <c r="I248" i="1" s="1"/>
  <c r="K248" i="1" s="1"/>
  <c r="M248" i="1" s="1"/>
  <c r="N248" i="1" s="1"/>
  <c r="L255" i="13"/>
  <c r="I256" i="1" s="1"/>
  <c r="K256" i="1" s="1"/>
  <c r="M256" i="1" s="1"/>
  <c r="N256" i="1" s="1"/>
  <c r="L263" i="13"/>
  <c r="L279" i="13"/>
  <c r="I280" i="1" s="1"/>
  <c r="K280" i="1" s="1"/>
  <c r="M280" i="1" s="1"/>
  <c r="N280" i="1" s="1"/>
  <c r="L295" i="13"/>
  <c r="I296" i="1" s="1"/>
  <c r="K296" i="1" s="1"/>
  <c r="M296" i="1" s="1"/>
  <c r="N296" i="1" s="1"/>
  <c r="L311" i="13"/>
  <c r="I312" i="1" s="1"/>
  <c r="L327" i="13"/>
  <c r="L343" i="13"/>
  <c r="L359" i="13"/>
  <c r="I360" i="1" s="1"/>
  <c r="K360" i="1" s="1"/>
  <c r="M360" i="1" s="1"/>
  <c r="N360" i="1" s="1"/>
  <c r="L9" i="13"/>
  <c r="I10" i="1" s="1"/>
  <c r="L25" i="13"/>
  <c r="I26" i="1" s="1"/>
  <c r="K26" i="1" s="1"/>
  <c r="M26" i="1" s="1"/>
  <c r="N26" i="1" s="1"/>
  <c r="L41" i="13"/>
  <c r="L57" i="13"/>
  <c r="I58" i="1" s="1"/>
  <c r="K58" i="1" s="1"/>
  <c r="M58" i="1" s="1"/>
  <c r="N58" i="1" s="1"/>
  <c r="L73" i="13"/>
  <c r="I74" i="1" s="1"/>
  <c r="K74" i="1" s="1"/>
  <c r="M74" i="1" s="1"/>
  <c r="N74" i="1" s="1"/>
  <c r="L89" i="13"/>
  <c r="I90" i="1" s="1"/>
  <c r="L105" i="13"/>
  <c r="I106" i="1" s="1"/>
  <c r="K106" i="1" s="1"/>
  <c r="M106" i="1" s="1"/>
  <c r="N106" i="1" s="1"/>
  <c r="L121" i="13"/>
  <c r="I122" i="1" s="1"/>
  <c r="K122" i="1" s="1"/>
  <c r="M122" i="1" s="1"/>
  <c r="N122" i="1" s="1"/>
  <c r="L137" i="13"/>
  <c r="L153" i="13"/>
  <c r="L169" i="13"/>
  <c r="I170" i="1" s="1"/>
  <c r="K170" i="1" s="1"/>
  <c r="M170" i="1" s="1"/>
  <c r="N170" i="1" s="1"/>
  <c r="L185" i="13"/>
  <c r="I186" i="1" s="1"/>
  <c r="K186" i="1" s="1"/>
  <c r="M186" i="1" s="1"/>
  <c r="N186" i="1" s="1"/>
  <c r="L201" i="13"/>
  <c r="I202" i="1" s="1"/>
  <c r="K202" i="1" s="1"/>
  <c r="M202" i="1" s="1"/>
  <c r="N202" i="1" s="1"/>
  <c r="L217" i="13"/>
  <c r="L233" i="13"/>
  <c r="L249" i="13"/>
  <c r="I250" i="1" s="1"/>
  <c r="K250" i="1" s="1"/>
  <c r="M250" i="1" s="1"/>
  <c r="N250" i="1" s="1"/>
  <c r="L265" i="13"/>
  <c r="I266" i="1" s="1"/>
  <c r="K266" i="1" s="1"/>
  <c r="M266" i="1" s="1"/>
  <c r="N266" i="1" s="1"/>
  <c r="L281" i="13"/>
  <c r="I282" i="1" s="1"/>
  <c r="L297" i="13"/>
  <c r="I298" i="1" s="1"/>
  <c r="L313" i="13"/>
  <c r="L329" i="13"/>
  <c r="L345" i="13"/>
  <c r="L361" i="13"/>
  <c r="L377" i="13"/>
  <c r="L1432" i="13"/>
  <c r="I1427" i="1" s="1"/>
  <c r="K1427" i="1" s="1"/>
  <c r="M1427" i="1" s="1"/>
  <c r="N1427" i="1" s="1"/>
  <c r="L1436" i="13"/>
  <c r="I1431" i="1" s="1"/>
  <c r="L1440" i="13"/>
  <c r="I1435" i="1" s="1"/>
  <c r="K1435" i="1" s="1"/>
  <c r="M1435" i="1" s="1"/>
  <c r="N1435" i="1" s="1"/>
  <c r="L1444" i="13"/>
  <c r="I1439" i="1" s="1"/>
  <c r="K1439" i="1" s="1"/>
  <c r="M1439" i="1" s="1"/>
  <c r="N1439" i="1" s="1"/>
  <c r="L1448" i="13"/>
  <c r="I1443" i="1" s="1"/>
  <c r="K1443" i="1" s="1"/>
  <c r="M1443" i="1" s="1"/>
  <c r="N1443" i="1" s="1"/>
  <c r="L1445" i="13"/>
  <c r="I1440" i="1" s="1"/>
  <c r="L1453" i="13"/>
  <c r="I1448" i="1" s="1"/>
  <c r="K1448" i="1" s="1"/>
  <c r="M1448" i="1" s="1"/>
  <c r="N1448" i="1" s="1"/>
  <c r="L1461" i="13"/>
  <c r="I1456" i="1" s="1"/>
  <c r="K1456" i="1" s="1"/>
  <c r="M1456" i="1" s="1"/>
  <c r="N1456" i="1" s="1"/>
  <c r="L1469" i="13"/>
  <c r="I1464" i="1" s="1"/>
  <c r="K1464" i="1" s="1"/>
  <c r="M1464" i="1" s="1"/>
  <c r="N1464" i="1" s="1"/>
  <c r="L1477" i="13"/>
  <c r="I1472" i="1" s="1"/>
  <c r="L1114" i="13"/>
  <c r="L1118" i="13"/>
  <c r="L1122" i="13"/>
  <c r="L1130" i="13"/>
  <c r="L1134" i="13"/>
  <c r="L1242" i="13"/>
  <c r="L1270" i="13"/>
  <c r="L1286" i="13"/>
  <c r="L1294" i="13"/>
  <c r="L1306" i="13"/>
  <c r="L1310" i="13"/>
  <c r="L1347" i="8"/>
  <c r="L1355" i="8"/>
  <c r="L1363" i="8"/>
  <c r="L1379" i="8"/>
  <c r="L1341" i="8"/>
  <c r="L1349" i="8"/>
  <c r="L1365" i="8"/>
  <c r="L1373" i="8"/>
  <c r="L1381" i="8"/>
  <c r="L903" i="13"/>
  <c r="I902" i="1" s="1"/>
  <c r="K902" i="1" s="1"/>
  <c r="M902" i="1" s="1"/>
  <c r="N902" i="1" s="1"/>
  <c r="L907" i="13"/>
  <c r="I906" i="1" s="1"/>
  <c r="L931" i="13"/>
  <c r="L939" i="13"/>
  <c r="I938" i="1" s="1"/>
  <c r="L943" i="13"/>
  <c r="L959" i="13"/>
  <c r="L904" i="13"/>
  <c r="L952" i="13"/>
  <c r="L946" i="13"/>
  <c r="I945" i="1" s="1"/>
  <c r="L910" i="13"/>
  <c r="L926" i="13"/>
  <c r="I925" i="1" s="1"/>
  <c r="L958" i="13"/>
  <c r="P1426" i="16"/>
  <c r="L16" i="13"/>
  <c r="I17" i="1" s="1"/>
  <c r="K17" i="1" s="1"/>
  <c r="M17" i="1" s="1"/>
  <c r="N17" i="1" s="1"/>
  <c r="L24" i="13"/>
  <c r="I25" i="1" s="1"/>
  <c r="K25" i="1" s="1"/>
  <c r="M25" i="1" s="1"/>
  <c r="N25" i="1" s="1"/>
  <c r="L32" i="13"/>
  <c r="L40" i="13"/>
  <c r="I41" i="1" s="1"/>
  <c r="K41" i="1" s="1"/>
  <c r="M41" i="1" s="1"/>
  <c r="N41" i="1" s="1"/>
  <c r="L48" i="13"/>
  <c r="I49" i="1" s="1"/>
  <c r="K49" i="1" s="1"/>
  <c r="M49" i="1" s="1"/>
  <c r="N49" i="1" s="1"/>
  <c r="L56" i="13"/>
  <c r="L64" i="13"/>
  <c r="I65" i="1" s="1"/>
  <c r="L72" i="13"/>
  <c r="L80" i="13"/>
  <c r="I81" i="1" s="1"/>
  <c r="K81" i="1" s="1"/>
  <c r="M81" i="1" s="1"/>
  <c r="N81" i="1" s="1"/>
  <c r="L88" i="13"/>
  <c r="L96" i="13"/>
  <c r="L104" i="13"/>
  <c r="I105" i="1" s="1"/>
  <c r="K105" i="1" s="1"/>
  <c r="M105" i="1" s="1"/>
  <c r="N105" i="1" s="1"/>
  <c r="L112" i="13"/>
  <c r="I113" i="1" s="1"/>
  <c r="K113" i="1" s="1"/>
  <c r="M113" i="1" s="1"/>
  <c r="N113" i="1" s="1"/>
  <c r="L120" i="13"/>
  <c r="I121" i="1" s="1"/>
  <c r="K121" i="1" s="1"/>
  <c r="M121" i="1" s="1"/>
  <c r="N121" i="1" s="1"/>
  <c r="L128" i="13"/>
  <c r="I129" i="1" s="1"/>
  <c r="L136" i="13"/>
  <c r="I137" i="1" s="1"/>
  <c r="K137" i="1" s="1"/>
  <c r="M137" i="1" s="1"/>
  <c r="N137" i="1" s="1"/>
  <c r="L144" i="13"/>
  <c r="I145" i="1" s="1"/>
  <c r="K145" i="1" s="1"/>
  <c r="M145" i="1" s="1"/>
  <c r="N145" i="1" s="1"/>
  <c r="L152" i="13"/>
  <c r="L160" i="13"/>
  <c r="I161" i="1" s="1"/>
  <c r="K161" i="1" s="1"/>
  <c r="M161" i="1" s="1"/>
  <c r="N161" i="1" s="1"/>
  <c r="L172" i="13"/>
  <c r="I173" i="1" s="1"/>
  <c r="K173" i="1" s="1"/>
  <c r="M173" i="1" s="1"/>
  <c r="N173" i="1" s="1"/>
  <c r="L180" i="13"/>
  <c r="L188" i="13"/>
  <c r="L196" i="13"/>
  <c r="I197" i="1" s="1"/>
  <c r="K197" i="1" s="1"/>
  <c r="M197" i="1" s="1"/>
  <c r="N197" i="1" s="1"/>
  <c r="L204" i="13"/>
  <c r="I205" i="1" s="1"/>
  <c r="K205" i="1" s="1"/>
  <c r="M205" i="1" s="1"/>
  <c r="N205" i="1" s="1"/>
  <c r="L212" i="13"/>
  <c r="I213" i="1" s="1"/>
  <c r="K213" i="1" s="1"/>
  <c r="M213" i="1" s="1"/>
  <c r="N213" i="1" s="1"/>
  <c r="L220" i="13"/>
  <c r="L228" i="13"/>
  <c r="L240" i="13"/>
  <c r="L248" i="13"/>
  <c r="L260" i="13"/>
  <c r="L268" i="13"/>
  <c r="I269" i="1" s="1"/>
  <c r="L276" i="13"/>
  <c r="I277" i="1" s="1"/>
  <c r="K277" i="1" s="1"/>
  <c r="M277" i="1" s="1"/>
  <c r="N277" i="1" s="1"/>
  <c r="L288" i="13"/>
  <c r="L296" i="13"/>
  <c r="I297" i="1" s="1"/>
  <c r="K297" i="1" s="1"/>
  <c r="M297" i="1" s="1"/>
  <c r="N297" i="1" s="1"/>
  <c r="L304" i="13"/>
  <c r="L316" i="13"/>
  <c r="L324" i="13"/>
  <c r="I325" i="1" s="1"/>
  <c r="K325" i="1" s="1"/>
  <c r="M325" i="1" s="1"/>
  <c r="N325" i="1" s="1"/>
  <c r="L332" i="13"/>
  <c r="I333" i="1" s="1"/>
  <c r="K333" i="1" s="1"/>
  <c r="M333" i="1" s="1"/>
  <c r="N333" i="1" s="1"/>
  <c r="L340" i="13"/>
  <c r="I341" i="1" s="1"/>
  <c r="L348" i="13"/>
  <c r="I349" i="1" s="1"/>
  <c r="K349" i="1" s="1"/>
  <c r="M349" i="1" s="1"/>
  <c r="N349" i="1" s="1"/>
  <c r="L356" i="13"/>
  <c r="I357" i="1" s="1"/>
  <c r="K357" i="1" s="1"/>
  <c r="M357" i="1" s="1"/>
  <c r="N357" i="1" s="1"/>
  <c r="L364" i="13"/>
  <c r="L6" i="13"/>
  <c r="L19" i="13"/>
  <c r="L35" i="13"/>
  <c r="I36" i="1" s="1"/>
  <c r="K36" i="1" s="1"/>
  <c r="M36" i="1" s="1"/>
  <c r="N36" i="1" s="1"/>
  <c r="L51" i="13"/>
  <c r="L67" i="13"/>
  <c r="I68" i="1" s="1"/>
  <c r="K68" i="1" s="1"/>
  <c r="M68" i="1" s="1"/>
  <c r="N68" i="1" s="1"/>
  <c r="L83" i="13"/>
  <c r="L99" i="13"/>
  <c r="I100" i="1" s="1"/>
  <c r="K100" i="1" s="1"/>
  <c r="M100" i="1" s="1"/>
  <c r="N100" i="1" s="1"/>
  <c r="L115" i="13"/>
  <c r="I116" i="1" s="1"/>
  <c r="K116" i="1" s="1"/>
  <c r="M116" i="1" s="1"/>
  <c r="N116" i="1" s="1"/>
  <c r="L131" i="13"/>
  <c r="I132" i="1" s="1"/>
  <c r="K132" i="1" s="1"/>
  <c r="M132" i="1" s="1"/>
  <c r="N132" i="1" s="1"/>
  <c r="L147" i="13"/>
  <c r="I148" i="1" s="1"/>
  <c r="K148" i="1" s="1"/>
  <c r="M148" i="1" s="1"/>
  <c r="N148" i="1" s="1"/>
  <c r="L163" i="13"/>
  <c r="I164" i="1" s="1"/>
  <c r="K164" i="1" s="1"/>
  <c r="M164" i="1" s="1"/>
  <c r="N164" i="1" s="1"/>
  <c r="L179" i="13"/>
  <c r="I180" i="1" s="1"/>
  <c r="K180" i="1" s="1"/>
  <c r="M180" i="1" s="1"/>
  <c r="N180" i="1" s="1"/>
  <c r="L195" i="13"/>
  <c r="L211" i="13"/>
  <c r="L227" i="13"/>
  <c r="L243" i="13"/>
  <c r="L259" i="13"/>
  <c r="I260" i="1" s="1"/>
  <c r="K260" i="1" s="1"/>
  <c r="M260" i="1" s="1"/>
  <c r="N260" i="1" s="1"/>
  <c r="L283" i="13"/>
  <c r="L307" i="13"/>
  <c r="I308" i="1" s="1"/>
  <c r="K308" i="1" s="1"/>
  <c r="M308" i="1" s="1"/>
  <c r="N308" i="1" s="1"/>
  <c r="L323" i="13"/>
  <c r="L339" i="13"/>
  <c r="L355" i="13"/>
  <c r="I356" i="1" s="1"/>
  <c r="L7" i="13"/>
  <c r="I8" i="1" s="1"/>
  <c r="K8" i="1" s="1"/>
  <c r="L21" i="13"/>
  <c r="L37" i="13"/>
  <c r="I38" i="1" s="1"/>
  <c r="L53" i="13"/>
  <c r="L69" i="13"/>
  <c r="L85" i="13"/>
  <c r="I86" i="1" s="1"/>
  <c r="K86" i="1" s="1"/>
  <c r="M86" i="1" s="1"/>
  <c r="N86" i="1" s="1"/>
  <c r="L101" i="13"/>
  <c r="I102" i="1" s="1"/>
  <c r="L117" i="13"/>
  <c r="L133" i="13"/>
  <c r="I134" i="1" s="1"/>
  <c r="K134" i="1" s="1"/>
  <c r="M134" i="1" s="1"/>
  <c r="N134" i="1" s="1"/>
  <c r="L149" i="13"/>
  <c r="I150" i="1" s="1"/>
  <c r="K150" i="1" s="1"/>
  <c r="M150" i="1" s="1"/>
  <c r="N150" i="1" s="1"/>
  <c r="L165" i="13"/>
  <c r="L181" i="13"/>
  <c r="I182" i="1" s="1"/>
  <c r="K182" i="1" s="1"/>
  <c r="M182" i="1" s="1"/>
  <c r="N182" i="1" s="1"/>
  <c r="L197" i="13"/>
  <c r="I198" i="1" s="1"/>
  <c r="K198" i="1" s="1"/>
  <c r="M198" i="1" s="1"/>
  <c r="N198" i="1" s="1"/>
  <c r="L213" i="13"/>
  <c r="L229" i="13"/>
  <c r="L245" i="13"/>
  <c r="I246" i="1" s="1"/>
  <c r="K246" i="1" s="1"/>
  <c r="M246" i="1" s="1"/>
  <c r="N246" i="1" s="1"/>
  <c r="L261" i="13"/>
  <c r="I262" i="1" s="1"/>
  <c r="K262" i="1" s="1"/>
  <c r="M262" i="1" s="1"/>
  <c r="N262" i="1" s="1"/>
  <c r="L277" i="13"/>
  <c r="L301" i="13"/>
  <c r="I302" i="1" s="1"/>
  <c r="K302" i="1" s="1"/>
  <c r="M302" i="1" s="1"/>
  <c r="N302" i="1" s="1"/>
  <c r="L317" i="13"/>
  <c r="L333" i="13"/>
  <c r="L349" i="13"/>
  <c r="I350" i="1" s="1"/>
  <c r="L365" i="13"/>
  <c r="L381" i="13"/>
  <c r="I382" i="1" s="1"/>
  <c r="L1430" i="13"/>
  <c r="I1425" i="1" s="1"/>
  <c r="K1425" i="1" s="1"/>
  <c r="M1425" i="1" s="1"/>
  <c r="N1425" i="1" s="1"/>
  <c r="L1442" i="13"/>
  <c r="I1437" i="1" s="1"/>
  <c r="K1437" i="1" s="1"/>
  <c r="M1437" i="1" s="1"/>
  <c r="N1437" i="1" s="1"/>
  <c r="L1446" i="13"/>
  <c r="I1441" i="1" s="1"/>
  <c r="L1458" i="13"/>
  <c r="I1453" i="1" s="1"/>
  <c r="K1453" i="1" s="1"/>
  <c r="M1453" i="1" s="1"/>
  <c r="N1453" i="1" s="1"/>
  <c r="L1490" i="13"/>
  <c r="I1485" i="1" s="1"/>
  <c r="K1485" i="1" s="1"/>
  <c r="L1485" i="1" s="1"/>
  <c r="M1485" i="1" s="1"/>
  <c r="N1485" i="1" s="1"/>
  <c r="L1441" i="13"/>
  <c r="I1436" i="1" s="1"/>
  <c r="K1436" i="1" s="1"/>
  <c r="M1436" i="1" s="1"/>
  <c r="N1436" i="1" s="1"/>
  <c r="L1449" i="13"/>
  <c r="I1444" i="1" s="1"/>
  <c r="L1457" i="13"/>
  <c r="I1452" i="1" s="1"/>
  <c r="K1452" i="1" s="1"/>
  <c r="M1452" i="1" s="1"/>
  <c r="N1452" i="1" s="1"/>
  <c r="L1465" i="13"/>
  <c r="I1460" i="1" s="1"/>
  <c r="K1460" i="1" s="1"/>
  <c r="M1460" i="1" s="1"/>
  <c r="N1460" i="1" s="1"/>
  <c r="L1473" i="13"/>
  <c r="I1468" i="1" s="1"/>
  <c r="K1468" i="1" s="1"/>
  <c r="M1468" i="1" s="1"/>
  <c r="N1468" i="1" s="1"/>
  <c r="L1240" i="13"/>
  <c r="I1238" i="1" s="1"/>
  <c r="L1009" i="13"/>
  <c r="L1015" i="13"/>
  <c r="I1013" i="1" s="1"/>
  <c r="L1348" i="13"/>
  <c r="I1345" i="1" s="1"/>
  <c r="K1345" i="1" s="1"/>
  <c r="M1345" i="1" s="1"/>
  <c r="N1345" i="1" s="1"/>
  <c r="L956" i="13"/>
  <c r="L1013" i="13"/>
  <c r="I1011" i="1" s="1"/>
  <c r="L1029" i="13"/>
  <c r="L1061" i="13"/>
  <c r="L1085" i="13"/>
  <c r="I1083" i="1" s="1"/>
  <c r="L1093" i="13"/>
  <c r="L1269" i="13"/>
  <c r="L1285" i="13"/>
  <c r="I1283" i="1" s="1"/>
  <c r="L1325" i="13"/>
  <c r="I1323" i="1" s="1"/>
  <c r="L1019" i="13"/>
  <c r="L1035" i="13"/>
  <c r="I1033" i="1" s="1"/>
  <c r="L1099" i="13"/>
  <c r="L1147" i="13"/>
  <c r="L1195" i="13"/>
  <c r="L1167" i="13"/>
  <c r="L1199" i="13"/>
  <c r="L1263" i="13"/>
  <c r="L1311" i="13"/>
  <c r="L1327" i="13"/>
  <c r="L1362" i="13"/>
  <c r="I1359" i="1" s="1"/>
  <c r="K1359" i="1" s="1"/>
  <c r="M1359" i="1" s="1"/>
  <c r="N1359" i="1" s="1"/>
  <c r="L1366" i="13"/>
  <c r="L1370" i="13"/>
  <c r="I1367" i="1" s="1"/>
  <c r="K1367" i="1" s="1"/>
  <c r="M1367" i="1" s="1"/>
  <c r="N1367" i="1" s="1"/>
  <c r="P1191" i="7"/>
  <c r="J1189" i="1" s="1"/>
  <c r="P1199" i="7"/>
  <c r="J1197" i="1" s="1"/>
  <c r="P1207" i="7"/>
  <c r="J1205" i="1" s="1"/>
  <c r="P1231" i="7"/>
  <c r="J1229" i="1" s="1"/>
  <c r="P1239" i="7"/>
  <c r="J1237" i="1" s="1"/>
  <c r="P1247" i="7"/>
  <c r="J1245" i="1" s="1"/>
  <c r="P1263" i="7"/>
  <c r="J1261" i="1" s="1"/>
  <c r="P1279" i="7"/>
  <c r="J1277" i="1" s="1"/>
  <c r="P1287" i="7"/>
  <c r="J1285" i="1" s="1"/>
  <c r="P1295" i="7"/>
  <c r="J1293" i="1" s="1"/>
  <c r="P1303" i="7"/>
  <c r="J1301" i="1" s="1"/>
  <c r="P1311" i="7"/>
  <c r="J1309" i="1" s="1"/>
  <c r="L722" i="13"/>
  <c r="L726" i="13"/>
  <c r="L730" i="13"/>
  <c r="L734" i="13"/>
  <c r="L778" i="13"/>
  <c r="L782" i="13"/>
  <c r="L790" i="13"/>
  <c r="L794" i="13"/>
  <c r="I794" i="1" s="1"/>
  <c r="K794" i="1" s="1"/>
  <c r="M794" i="1" s="1"/>
  <c r="N794" i="1" s="1"/>
  <c r="L798" i="13"/>
  <c r="I798" i="1" s="1"/>
  <c r="K798" i="1" s="1"/>
  <c r="M798" i="1" s="1"/>
  <c r="N798" i="1" s="1"/>
  <c r="L802" i="13"/>
  <c r="L806" i="13"/>
  <c r="L763" i="13"/>
  <c r="I763" i="1" s="1"/>
  <c r="K763" i="1" s="1"/>
  <c r="M763" i="1" s="1"/>
  <c r="N763" i="1" s="1"/>
  <c r="L771" i="13"/>
  <c r="L787" i="13"/>
  <c r="I787" i="1" s="1"/>
  <c r="K787" i="1" s="1"/>
  <c r="M787" i="1" s="1"/>
  <c r="N787" i="1" s="1"/>
  <c r="L795" i="13"/>
  <c r="L803" i="13"/>
  <c r="I803" i="1" s="1"/>
  <c r="K803" i="1" s="1"/>
  <c r="M803" i="1" s="1"/>
  <c r="N803" i="1" s="1"/>
  <c r="L811" i="13"/>
  <c r="I811" i="1" s="1"/>
  <c r="L819" i="13"/>
  <c r="L765" i="13"/>
  <c r="L773" i="13"/>
  <c r="L728" i="13"/>
  <c r="L731" i="13"/>
  <c r="L976" i="13"/>
  <c r="L984" i="13"/>
  <c r="L988" i="13"/>
  <c r="L996" i="13"/>
  <c r="L1008" i="13"/>
  <c r="I1006" i="1" s="1"/>
  <c r="K1006" i="1" s="1"/>
  <c r="M1006" i="1" s="1"/>
  <c r="N1006" i="1" s="1"/>
  <c r="L1104" i="13"/>
  <c r="L1120" i="13"/>
  <c r="I1118" i="1" s="1"/>
  <c r="K1118" i="1" s="1"/>
  <c r="M1118" i="1" s="1"/>
  <c r="N1118" i="1" s="1"/>
  <c r="L1128" i="13"/>
  <c r="I1126" i="1" s="1"/>
  <c r="K1126" i="1" s="1"/>
  <c r="M1126" i="1" s="1"/>
  <c r="N1126" i="1" s="1"/>
  <c r="L1140" i="13"/>
  <c r="L1152" i="13"/>
  <c r="L1232" i="13"/>
  <c r="L1260" i="13"/>
  <c r="I1258" i="1" s="1"/>
  <c r="K1258" i="1" s="1"/>
  <c r="M1258" i="1" s="1"/>
  <c r="N1258" i="1" s="1"/>
  <c r="L1268" i="13"/>
  <c r="L1284" i="13"/>
  <c r="I1282" i="1" s="1"/>
  <c r="K1282" i="1" s="1"/>
  <c r="M1282" i="1" s="1"/>
  <c r="N1282" i="1" s="1"/>
  <c r="L1288" i="13"/>
  <c r="L1296" i="13"/>
  <c r="I1294" i="1" s="1"/>
  <c r="K1294" i="1" s="1"/>
  <c r="M1294" i="1" s="1"/>
  <c r="N1294" i="1" s="1"/>
  <c r="L1300" i="13"/>
  <c r="L993" i="13"/>
  <c r="L1025" i="13"/>
  <c r="L1041" i="13"/>
  <c r="L1065" i="13"/>
  <c r="L1089" i="13"/>
  <c r="L1235" i="13"/>
  <c r="I1233" i="1" s="1"/>
  <c r="L1299" i="13"/>
  <c r="L983" i="13"/>
  <c r="L1047" i="13"/>
  <c r="L1079" i="13"/>
  <c r="L1095" i="13"/>
  <c r="L1159" i="13"/>
  <c r="I1157" i="1" s="1"/>
  <c r="L1175" i="13"/>
  <c r="L1207" i="13"/>
  <c r="I1205" i="1" s="1"/>
  <c r="L1223" i="13"/>
  <c r="I1221" i="1" s="1"/>
  <c r="K1221" i="1" s="1"/>
  <c r="M1221" i="1" s="1"/>
  <c r="N1221" i="1" s="1"/>
  <c r="L1411" i="13"/>
  <c r="L1340" i="13"/>
  <c r="L1356" i="13"/>
  <c r="L1364" i="13"/>
  <c r="L1368" i="13"/>
  <c r="I1365" i="1" s="1"/>
  <c r="L1376" i="13"/>
  <c r="I1373" i="1" s="1"/>
  <c r="K1373" i="1" s="1"/>
  <c r="M1373" i="1" s="1"/>
  <c r="N1373" i="1" s="1"/>
  <c r="L1380" i="13"/>
  <c r="I1377" i="1" s="1"/>
  <c r="K1377" i="1" s="1"/>
  <c r="M1377" i="1" s="1"/>
  <c r="N1377" i="1" s="1"/>
  <c r="L736" i="13"/>
  <c r="L744" i="13"/>
  <c r="L748" i="13"/>
  <c r="L756" i="13"/>
  <c r="L721" i="13"/>
  <c r="I721" i="1" s="1"/>
  <c r="K721" i="1" s="1"/>
  <c r="M721" i="1" s="1"/>
  <c r="N721" i="1" s="1"/>
  <c r="L828" i="13"/>
  <c r="L844" i="13"/>
  <c r="L852" i="13"/>
  <c r="L856" i="13"/>
  <c r="L872" i="13"/>
  <c r="L876" i="13"/>
  <c r="L892" i="13"/>
  <c r="L727" i="13"/>
  <c r="L759" i="13"/>
  <c r="L767" i="13"/>
  <c r="L855" i="13"/>
  <c r="I855" i="1" s="1"/>
  <c r="K855" i="1" s="1"/>
  <c r="M855" i="1" s="1"/>
  <c r="N855" i="1" s="1"/>
  <c r="L761" i="13"/>
  <c r="L777" i="13"/>
  <c r="L785" i="13"/>
  <c r="L801" i="13"/>
  <c r="L809" i="13"/>
  <c r="L901" i="13"/>
  <c r="I900" i="1" s="1"/>
  <c r="L905" i="13"/>
  <c r="L913" i="13"/>
  <c r="L917" i="13"/>
  <c r="L921" i="13"/>
  <c r="L925" i="13"/>
  <c r="L929" i="13"/>
  <c r="L922" i="13"/>
  <c r="L954" i="13"/>
  <c r="L902" i="13"/>
  <c r="L950" i="13"/>
  <c r="L950" i="8"/>
  <c r="I928" i="1"/>
  <c r="F350" i="1"/>
  <c r="F370" i="1"/>
  <c r="F312" i="1"/>
  <c r="K312" i="1" s="1"/>
  <c r="M312" i="1" s="1"/>
  <c r="N312" i="1" s="1"/>
  <c r="F326" i="1"/>
  <c r="F269" i="1"/>
  <c r="K269" i="1" s="1"/>
  <c r="M269" i="1" s="1"/>
  <c r="N269" i="1" s="1"/>
  <c r="F384" i="1"/>
  <c r="K384" i="1" s="1"/>
  <c r="L384" i="1" s="1"/>
  <c r="M384" i="1" s="1"/>
  <c r="N384" i="1" s="1"/>
  <c r="L1452" i="13"/>
  <c r="I1447" i="1" s="1"/>
  <c r="K1447" i="1" s="1"/>
  <c r="M1447" i="1" s="1"/>
  <c r="N1447" i="1" s="1"/>
  <c r="L1456" i="13"/>
  <c r="I1451" i="1" s="1"/>
  <c r="K1451" i="1" s="1"/>
  <c r="M1451" i="1" s="1"/>
  <c r="N1451" i="1" s="1"/>
  <c r="L1429" i="13"/>
  <c r="I1424" i="1" s="1"/>
  <c r="K1424" i="1" s="1"/>
  <c r="M1424" i="1" s="1"/>
  <c r="N1424" i="1" s="1"/>
  <c r="L1485" i="13"/>
  <c r="I1480" i="1" s="1"/>
  <c r="K1480" i="1" s="1"/>
  <c r="M1480" i="1" s="1"/>
  <c r="N1480" i="1" s="1"/>
  <c r="L1427" i="13"/>
  <c r="I1422" i="1" s="1"/>
  <c r="K1422" i="1" s="1"/>
  <c r="M1422" i="1" s="1"/>
  <c r="N1422" i="1" s="1"/>
  <c r="L1459" i="13"/>
  <c r="I1454" i="1" s="1"/>
  <c r="K1454" i="1" s="1"/>
  <c r="M1454" i="1" s="1"/>
  <c r="N1454" i="1" s="1"/>
  <c r="L1475" i="13"/>
  <c r="I1470" i="1" s="1"/>
  <c r="K1470" i="1" s="1"/>
  <c r="M1470" i="1" s="1"/>
  <c r="N1470" i="1" s="1"/>
  <c r="L1426" i="13"/>
  <c r="I1421" i="1" s="1"/>
  <c r="L1447" i="13"/>
  <c r="I1442" i="1" s="1"/>
  <c r="K1442" i="1" s="1"/>
  <c r="M1442" i="1" s="1"/>
  <c r="N1442" i="1" s="1"/>
  <c r="L1479" i="13"/>
  <c r="I1474" i="1" s="1"/>
  <c r="L1455" i="13"/>
  <c r="I1450" i="1" s="1"/>
  <c r="K1450" i="1" s="1"/>
  <c r="M1450" i="1" s="1"/>
  <c r="N1450" i="1" s="1"/>
  <c r="P1385" i="7"/>
  <c r="L966" i="13"/>
  <c r="L970" i="13"/>
  <c r="L974" i="13"/>
  <c r="L978" i="13"/>
  <c r="L1014" i="13"/>
  <c r="L1018" i="13"/>
  <c r="I1016" i="1" s="1"/>
  <c r="L1022" i="13"/>
  <c r="L1046" i="13"/>
  <c r="L1050" i="13"/>
  <c r="L1054" i="13"/>
  <c r="L1066" i="13"/>
  <c r="L1070" i="13"/>
  <c r="I1068" i="1" s="1"/>
  <c r="L1074" i="13"/>
  <c r="I1072" i="1" s="1"/>
  <c r="L1078" i="13"/>
  <c r="L1098" i="13"/>
  <c r="L1102" i="13"/>
  <c r="L1126" i="13"/>
  <c r="L1142" i="13"/>
  <c r="L1150" i="13"/>
  <c r="L1154" i="13"/>
  <c r="L1162" i="13"/>
  <c r="L1210" i="13"/>
  <c r="I1208" i="1" s="1"/>
  <c r="L1226" i="13"/>
  <c r="L1234" i="13"/>
  <c r="I1232" i="1" s="1"/>
  <c r="L1246" i="13"/>
  <c r="L1262" i="13"/>
  <c r="L1266" i="13"/>
  <c r="L1274" i="13"/>
  <c r="L1302" i="13"/>
  <c r="L1318" i="13"/>
  <c r="I1316" i="1" s="1"/>
  <c r="L1326" i="13"/>
  <c r="L981" i="13"/>
  <c r="L997" i="13"/>
  <c r="L1005" i="13"/>
  <c r="I1003" i="1" s="1"/>
  <c r="L1021" i="13"/>
  <c r="I1019" i="1" s="1"/>
  <c r="L1077" i="13"/>
  <c r="L1109" i="13"/>
  <c r="I1107" i="1" s="1"/>
  <c r="L1125" i="13"/>
  <c r="L1133" i="13"/>
  <c r="I1131" i="1" s="1"/>
  <c r="L1149" i="13"/>
  <c r="L1205" i="13"/>
  <c r="L1237" i="13"/>
  <c r="L1253" i="13"/>
  <c r="L1261" i="13"/>
  <c r="L1277" i="13"/>
  <c r="L1317" i="13"/>
  <c r="L1051" i="13"/>
  <c r="I1049" i="1" s="1"/>
  <c r="L1131" i="13"/>
  <c r="I1129" i="1" s="1"/>
  <c r="L1163" i="13"/>
  <c r="L1227" i="13"/>
  <c r="L1243" i="13"/>
  <c r="L1275" i="13"/>
  <c r="L975" i="13"/>
  <c r="L1039" i="13"/>
  <c r="L1103" i="13"/>
  <c r="L1135" i="13"/>
  <c r="L1151" i="13"/>
  <c r="L1183" i="13"/>
  <c r="L1295" i="13"/>
  <c r="L727" i="8"/>
  <c r="L735" i="8"/>
  <c r="L747" i="8"/>
  <c r="L755" i="8"/>
  <c r="L767" i="8"/>
  <c r="L775" i="8"/>
  <c r="L783" i="8"/>
  <c r="L795" i="8"/>
  <c r="L815" i="8"/>
  <c r="L823" i="8"/>
  <c r="L831" i="8"/>
  <c r="L839" i="8"/>
  <c r="L867" i="8"/>
  <c r="L883" i="8"/>
  <c r="I883" i="1" s="1"/>
  <c r="K883" i="1" s="1"/>
  <c r="L883" i="1" s="1"/>
  <c r="M883" i="1" s="1"/>
  <c r="N883" i="1" s="1"/>
  <c r="L728" i="8"/>
  <c r="L744" i="8"/>
  <c r="L760" i="8"/>
  <c r="L784" i="8"/>
  <c r="L800" i="8"/>
  <c r="L816" i="8"/>
  <c r="L832" i="8"/>
  <c r="L856" i="8"/>
  <c r="L872" i="8"/>
  <c r="L888" i="8"/>
  <c r="L726" i="8"/>
  <c r="L742" i="8"/>
  <c r="L758" i="8"/>
  <c r="L774" i="8"/>
  <c r="L790" i="8"/>
  <c r="L814" i="8"/>
  <c r="L838" i="8"/>
  <c r="L854" i="8"/>
  <c r="L870" i="8"/>
  <c r="I870" i="1" s="1"/>
  <c r="K870" i="1" s="1"/>
  <c r="M870" i="1" s="1"/>
  <c r="N870" i="1" s="1"/>
  <c r="L886" i="8"/>
  <c r="L1394" i="13"/>
  <c r="L1398" i="13"/>
  <c r="L1410" i="13"/>
  <c r="I1406" i="1" s="1"/>
  <c r="K1406" i="1" s="1"/>
  <c r="M1406" i="1" s="1"/>
  <c r="N1406" i="1" s="1"/>
  <c r="L1414" i="13"/>
  <c r="L1418" i="13"/>
  <c r="L1393" i="13"/>
  <c r="L1415" i="13"/>
  <c r="I1411" i="1" s="1"/>
  <c r="K1411" i="1" s="1"/>
  <c r="M1411" i="1" s="1"/>
  <c r="N1411" i="1" s="1"/>
  <c r="L1387" i="13"/>
  <c r="L1338" i="13"/>
  <c r="I1335" i="1" s="1"/>
  <c r="K1335" i="1" s="1"/>
  <c r="M1335" i="1" s="1"/>
  <c r="N1335" i="1" s="1"/>
  <c r="L1342" i="13"/>
  <c r="L1346" i="13"/>
  <c r="I1343" i="1" s="1"/>
  <c r="K1343" i="1" s="1"/>
  <c r="M1343" i="1" s="1"/>
  <c r="N1343" i="1" s="1"/>
  <c r="L1374" i="13"/>
  <c r="I1371" i="1" s="1"/>
  <c r="K1371" i="1" s="1"/>
  <c r="M1371" i="1" s="1"/>
  <c r="N1371" i="1" s="1"/>
  <c r="L1375" i="13"/>
  <c r="I1372" i="1" s="1"/>
  <c r="L1341" i="13"/>
  <c r="L1377" i="13"/>
  <c r="L1353" i="13"/>
  <c r="I1350" i="1" s="1"/>
  <c r="K1350" i="1" s="1"/>
  <c r="M1350" i="1" s="1"/>
  <c r="N1350" i="1" s="1"/>
  <c r="L738" i="13"/>
  <c r="L742" i="13"/>
  <c r="I742" i="1" s="1"/>
  <c r="K742" i="1" s="1"/>
  <c r="M742" i="1" s="1"/>
  <c r="N742" i="1" s="1"/>
  <c r="L733" i="13"/>
  <c r="L741" i="13"/>
  <c r="L757" i="13"/>
  <c r="L762" i="13"/>
  <c r="L766" i="13"/>
  <c r="L770" i="13"/>
  <c r="I770" i="1" s="1"/>
  <c r="K770" i="1" s="1"/>
  <c r="M770" i="1" s="1"/>
  <c r="N770" i="1" s="1"/>
  <c r="L810" i="13"/>
  <c r="L814" i="13"/>
  <c r="L822" i="13"/>
  <c r="L826" i="13"/>
  <c r="L830" i="13"/>
  <c r="I830" i="1" s="1"/>
  <c r="L834" i="13"/>
  <c r="L874" i="13"/>
  <c r="L878" i="13"/>
  <c r="L886" i="13"/>
  <c r="I886" i="1" s="1"/>
  <c r="L890" i="13"/>
  <c r="L894" i="13"/>
  <c r="L735" i="13"/>
  <c r="L827" i="13"/>
  <c r="L723" i="13"/>
  <c r="L739" i="13"/>
  <c r="I755" i="1"/>
  <c r="K755" i="1" s="1"/>
  <c r="M755" i="1" s="1"/>
  <c r="N755" i="1" s="1"/>
  <c r="L781" i="13"/>
  <c r="I781" i="1" s="1"/>
  <c r="K781" i="1" s="1"/>
  <c r="M781" i="1" s="1"/>
  <c r="N781" i="1" s="1"/>
  <c r="L789" i="13"/>
  <c r="L805" i="13"/>
  <c r="L813" i="13"/>
  <c r="I813" i="1" s="1"/>
  <c r="K813" i="1" s="1"/>
  <c r="M813" i="1" s="1"/>
  <c r="N813" i="1" s="1"/>
  <c r="L821" i="13"/>
  <c r="L829" i="13"/>
  <c r="L861" i="13"/>
  <c r="L869" i="13"/>
  <c r="I869" i="1" s="1"/>
  <c r="K869" i="1" s="1"/>
  <c r="M869" i="1" s="1"/>
  <c r="N869" i="1" s="1"/>
  <c r="L877" i="13"/>
  <c r="I877" i="1" s="1"/>
  <c r="K877" i="1" s="1"/>
  <c r="L877" i="1" s="1"/>
  <c r="M877" i="1" s="1"/>
  <c r="N877" i="1" s="1"/>
  <c r="L885" i="13"/>
  <c r="I885" i="1" s="1"/>
  <c r="K885" i="1" s="1"/>
  <c r="L885" i="1" s="1"/>
  <c r="M885" i="1" s="1"/>
  <c r="N885" i="1" s="1"/>
  <c r="L911" i="13"/>
  <c r="I910" i="1" s="1"/>
  <c r="L923" i="13"/>
  <c r="I922" i="1" s="1"/>
  <c r="L920" i="13"/>
  <c r="L936" i="13"/>
  <c r="I935" i="1" s="1"/>
  <c r="L944" i="13"/>
  <c r="I943" i="1" s="1"/>
  <c r="L960" i="13"/>
  <c r="L942" i="13"/>
  <c r="L1466" i="13"/>
  <c r="I1461" i="1" s="1"/>
  <c r="K1461" i="1" s="1"/>
  <c r="M1461" i="1" s="1"/>
  <c r="N1461" i="1" s="1"/>
  <c r="L1470" i="13"/>
  <c r="I1465" i="1" s="1"/>
  <c r="K1465" i="1" s="1"/>
  <c r="M1465" i="1" s="1"/>
  <c r="N1465" i="1" s="1"/>
  <c r="L1474" i="13"/>
  <c r="I1469" i="1" s="1"/>
  <c r="K1469" i="1" s="1"/>
  <c r="M1469" i="1" s="1"/>
  <c r="N1469" i="1" s="1"/>
  <c r="L1478" i="13"/>
  <c r="I1473" i="1" s="1"/>
  <c r="K1473" i="1" s="1"/>
  <c r="M1473" i="1" s="1"/>
  <c r="N1473" i="1" s="1"/>
  <c r="L1489" i="13"/>
  <c r="I1484" i="1" s="1"/>
  <c r="K1484" i="1" s="1"/>
  <c r="M1484" i="1" s="1"/>
  <c r="N1484" i="1" s="1"/>
  <c r="L1431" i="13"/>
  <c r="I1426" i="1" s="1"/>
  <c r="K1426" i="1" s="1"/>
  <c r="M1426" i="1" s="1"/>
  <c r="N1426" i="1" s="1"/>
  <c r="L1439" i="13"/>
  <c r="I1434" i="1" s="1"/>
  <c r="K1434" i="1" s="1"/>
  <c r="M1434" i="1" s="1"/>
  <c r="N1434" i="1" s="1"/>
  <c r="L1471" i="13"/>
  <c r="I1466" i="1" s="1"/>
  <c r="P902" i="7"/>
  <c r="J901" i="1" s="1"/>
  <c r="P910" i="7"/>
  <c r="J909" i="1" s="1"/>
  <c r="P918" i="7"/>
  <c r="J917" i="1" s="1"/>
  <c r="P926" i="7"/>
  <c r="J925" i="1" s="1"/>
  <c r="P934" i="7"/>
  <c r="J933" i="1" s="1"/>
  <c r="P942" i="7"/>
  <c r="J941" i="1" s="1"/>
  <c r="P950" i="7"/>
  <c r="J949" i="1" s="1"/>
  <c r="P899" i="7"/>
  <c r="J898" i="1" s="1"/>
  <c r="P907" i="7"/>
  <c r="J906" i="1" s="1"/>
  <c r="P915" i="7"/>
  <c r="J914" i="1" s="1"/>
  <c r="K914" i="1" s="1"/>
  <c r="M914" i="1" s="1"/>
  <c r="N914" i="1" s="1"/>
  <c r="P923" i="7"/>
  <c r="J922" i="1" s="1"/>
  <c r="P931" i="7"/>
  <c r="J930" i="1" s="1"/>
  <c r="P939" i="7"/>
  <c r="J938" i="1" s="1"/>
  <c r="P947" i="7"/>
  <c r="J946" i="1" s="1"/>
  <c r="P955" i="7"/>
  <c r="J954" i="1" s="1"/>
  <c r="P1384" i="7"/>
  <c r="J1381" i="1" s="1"/>
  <c r="L992" i="13"/>
  <c r="L1000" i="13"/>
  <c r="L1016" i="13"/>
  <c r="L1028" i="13"/>
  <c r="I1026" i="1" s="1"/>
  <c r="L1048" i="13"/>
  <c r="L1072" i="13"/>
  <c r="L1080" i="13"/>
  <c r="I1078" i="1" s="1"/>
  <c r="K1078" i="1" s="1"/>
  <c r="M1078" i="1" s="1"/>
  <c r="N1078" i="1" s="1"/>
  <c r="L1096" i="13"/>
  <c r="L1100" i="13"/>
  <c r="L1108" i="13"/>
  <c r="L1136" i="13"/>
  <c r="L1144" i="13"/>
  <c r="L1160" i="13"/>
  <c r="L1164" i="13"/>
  <c r="L1172" i="13"/>
  <c r="L1200" i="13"/>
  <c r="L1208" i="13"/>
  <c r="L1224" i="13"/>
  <c r="L1228" i="13"/>
  <c r="L1236" i="13"/>
  <c r="L1252" i="13"/>
  <c r="L1264" i="13"/>
  <c r="L1292" i="13"/>
  <c r="L1308" i="13"/>
  <c r="L1316" i="13"/>
  <c r="L977" i="13"/>
  <c r="L985" i="13"/>
  <c r="L1001" i="13"/>
  <c r="L1057" i="13"/>
  <c r="I1055" i="1" s="1"/>
  <c r="L1073" i="13"/>
  <c r="L1105" i="13"/>
  <c r="L1113" i="13"/>
  <c r="L1129" i="13"/>
  <c r="L1185" i="13"/>
  <c r="L1225" i="13"/>
  <c r="I1223" i="1" s="1"/>
  <c r="K1223" i="1" s="1"/>
  <c r="M1223" i="1" s="1"/>
  <c r="N1223" i="1" s="1"/>
  <c r="L1281" i="13"/>
  <c r="L1305" i="13"/>
  <c r="L1321" i="13"/>
  <c r="L995" i="13"/>
  <c r="L1107" i="13"/>
  <c r="L1171" i="13"/>
  <c r="L1203" i="13"/>
  <c r="L1251" i="13"/>
  <c r="L999" i="13"/>
  <c r="L1111" i="13"/>
  <c r="L1191" i="13"/>
  <c r="L1255" i="13"/>
  <c r="I1253" i="1" s="1"/>
  <c r="K1253" i="1" s="1"/>
  <c r="M1253" i="1" s="1"/>
  <c r="N1253" i="1" s="1"/>
  <c r="L1303" i="13"/>
  <c r="I1301" i="1" s="1"/>
  <c r="K1301" i="1" s="1"/>
  <c r="M1301" i="1" s="1"/>
  <c r="N1301" i="1" s="1"/>
  <c r="L1388" i="13"/>
  <c r="L1392" i="13"/>
  <c r="L1389" i="13"/>
  <c r="L1397" i="13"/>
  <c r="L1413" i="13"/>
  <c r="L1395" i="13"/>
  <c r="I1391" i="1" s="1"/>
  <c r="K1391" i="1" s="1"/>
  <c r="M1391" i="1" s="1"/>
  <c r="N1391" i="1" s="1"/>
  <c r="L1403" i="13"/>
  <c r="L1344" i="13"/>
  <c r="L1372" i="13"/>
  <c r="L1339" i="13"/>
  <c r="I1336" i="1" s="1"/>
  <c r="K1336" i="1" s="1"/>
  <c r="M1336" i="1" s="1"/>
  <c r="N1336" i="1" s="1"/>
  <c r="L1355" i="13"/>
  <c r="I1360" i="1"/>
  <c r="K1360" i="1" s="1"/>
  <c r="M1360" i="1" s="1"/>
  <c r="N1360" i="1" s="1"/>
  <c r="I1378" i="1"/>
  <c r="K1378" i="1" s="1"/>
  <c r="M1378" i="1" s="1"/>
  <c r="N1378" i="1" s="1"/>
  <c r="I152" i="1"/>
  <c r="I744" i="1"/>
  <c r="K744" i="1" s="1"/>
  <c r="M744" i="1" s="1"/>
  <c r="N744" i="1" s="1"/>
  <c r="L1350" i="8"/>
  <c r="L1366" i="8"/>
  <c r="L1378" i="8"/>
  <c r="L1382" i="8"/>
  <c r="L1335" i="8"/>
  <c r="L1351" i="8"/>
  <c r="L1367" i="8"/>
  <c r="L933" i="13"/>
  <c r="L937" i="13"/>
  <c r="L945" i="13"/>
  <c r="L949" i="13"/>
  <c r="L953" i="13"/>
  <c r="I952" i="1" s="1"/>
  <c r="L957" i="13"/>
  <c r="I956" i="1" s="1"/>
  <c r="K956" i="1" s="1"/>
  <c r="M956" i="1" s="1"/>
  <c r="N956" i="1" s="1"/>
  <c r="I953" i="1"/>
  <c r="K953" i="1" s="1"/>
  <c r="M953" i="1" s="1"/>
  <c r="N953" i="1" s="1"/>
  <c r="L918" i="13"/>
  <c r="L934" i="13"/>
  <c r="K1492" i="3"/>
  <c r="F232" i="1"/>
  <c r="K232" i="1" s="1"/>
  <c r="M232" i="1" s="1"/>
  <c r="N232" i="1" s="1"/>
  <c r="M387" i="16"/>
  <c r="F332" i="1"/>
  <c r="N1491" i="2"/>
  <c r="D1486" i="1" s="1"/>
  <c r="K1492" i="2"/>
  <c r="N1492" i="2" s="1"/>
  <c r="D1487" i="1" s="1"/>
  <c r="I19" i="1"/>
  <c r="K19" i="1" s="1"/>
  <c r="M19" i="1" s="1"/>
  <c r="N19" i="1" s="1"/>
  <c r="I43" i="1"/>
  <c r="K43" i="1" s="1"/>
  <c r="M43" i="1" s="1"/>
  <c r="N43" i="1" s="1"/>
  <c r="I51" i="1"/>
  <c r="I59" i="1"/>
  <c r="K59" i="1" s="1"/>
  <c r="M59" i="1" s="1"/>
  <c r="N59" i="1" s="1"/>
  <c r="I67" i="1"/>
  <c r="K67" i="1" s="1"/>
  <c r="M67" i="1" s="1"/>
  <c r="N67" i="1" s="1"/>
  <c r="I151" i="1"/>
  <c r="K151" i="1" s="1"/>
  <c r="M151" i="1" s="1"/>
  <c r="N151" i="1" s="1"/>
  <c r="I207" i="1"/>
  <c r="K207" i="1" s="1"/>
  <c r="M207" i="1" s="1"/>
  <c r="N207" i="1" s="1"/>
  <c r="I227" i="1"/>
  <c r="K227" i="1" s="1"/>
  <c r="M227" i="1" s="1"/>
  <c r="N227" i="1" s="1"/>
  <c r="I267" i="1"/>
  <c r="K267" i="1" s="1"/>
  <c r="M267" i="1" s="1"/>
  <c r="N267" i="1" s="1"/>
  <c r="I307" i="1"/>
  <c r="K307" i="1" s="1"/>
  <c r="M307" i="1" s="1"/>
  <c r="N307" i="1" s="1"/>
  <c r="I315" i="1"/>
  <c r="K315" i="1" s="1"/>
  <c r="M315" i="1" s="1"/>
  <c r="N315" i="1" s="1"/>
  <c r="I347" i="1"/>
  <c r="K347" i="1" s="1"/>
  <c r="M347" i="1" s="1"/>
  <c r="N347" i="1" s="1"/>
  <c r="I355" i="1"/>
  <c r="K355" i="1" s="1"/>
  <c r="M355" i="1" s="1"/>
  <c r="N355" i="1" s="1"/>
  <c r="I40" i="1"/>
  <c r="K40" i="1" s="1"/>
  <c r="M40" i="1" s="1"/>
  <c r="N40" i="1" s="1"/>
  <c r="I104" i="1"/>
  <c r="K104" i="1" s="1"/>
  <c r="M104" i="1" s="1"/>
  <c r="N104" i="1" s="1"/>
  <c r="I184" i="1"/>
  <c r="K184" i="1" s="1"/>
  <c r="M184" i="1" s="1"/>
  <c r="N184" i="1" s="1"/>
  <c r="I264" i="1"/>
  <c r="K264" i="1" s="1"/>
  <c r="M264" i="1" s="1"/>
  <c r="N264" i="1" s="1"/>
  <c r="I328" i="1"/>
  <c r="K328" i="1" s="1"/>
  <c r="M328" i="1" s="1"/>
  <c r="N328" i="1" s="1"/>
  <c r="I154" i="1"/>
  <c r="I314" i="1"/>
  <c r="K314" i="1" s="1"/>
  <c r="M314" i="1" s="1"/>
  <c r="N314" i="1" s="1"/>
  <c r="I330" i="1"/>
  <c r="I346" i="1"/>
  <c r="K346" i="1" s="1"/>
  <c r="M346" i="1" s="1"/>
  <c r="N346" i="1" s="1"/>
  <c r="I1098" i="1"/>
  <c r="K1098" i="1" s="1"/>
  <c r="M1098" i="1" s="1"/>
  <c r="N1098" i="1" s="1"/>
  <c r="I1106" i="1"/>
  <c r="K1106" i="1" s="1"/>
  <c r="M1106" i="1" s="1"/>
  <c r="N1106" i="1" s="1"/>
  <c r="I1133" i="1"/>
  <c r="I1234" i="1"/>
  <c r="K1234" i="1" s="1"/>
  <c r="M1234" i="1" s="1"/>
  <c r="N1234" i="1" s="1"/>
  <c r="I1314" i="1"/>
  <c r="I1103" i="1"/>
  <c r="I1189" i="1"/>
  <c r="K1189" i="1" s="1"/>
  <c r="M1189" i="1" s="1"/>
  <c r="N1189" i="1" s="1"/>
  <c r="I980" i="1"/>
  <c r="K980" i="1" s="1"/>
  <c r="M980" i="1" s="1"/>
  <c r="N980" i="1" s="1"/>
  <c r="I1363" i="1"/>
  <c r="I1379" i="1"/>
  <c r="K1379" i="1" s="1"/>
  <c r="M1379" i="1" s="1"/>
  <c r="N1379" i="1" s="1"/>
  <c r="I1348" i="1"/>
  <c r="I726" i="1"/>
  <c r="K726" i="1" s="1"/>
  <c r="M726" i="1" s="1"/>
  <c r="N726" i="1" s="1"/>
  <c r="I774" i="1"/>
  <c r="I790" i="1"/>
  <c r="K790" i="1" s="1"/>
  <c r="M790" i="1" s="1"/>
  <c r="N790" i="1" s="1"/>
  <c r="I838" i="1"/>
  <c r="K838" i="1" s="1"/>
  <c r="M838" i="1" s="1"/>
  <c r="N838" i="1" s="1"/>
  <c r="I942" i="1"/>
  <c r="I951" i="1"/>
  <c r="I57" i="1"/>
  <c r="K57" i="1" s="1"/>
  <c r="M57" i="1" s="1"/>
  <c r="N57" i="1" s="1"/>
  <c r="I73" i="1"/>
  <c r="K73" i="1" s="1"/>
  <c r="M73" i="1" s="1"/>
  <c r="N73" i="1" s="1"/>
  <c r="I153" i="1"/>
  <c r="K153" i="1" s="1"/>
  <c r="M153" i="1" s="1"/>
  <c r="N153" i="1" s="1"/>
  <c r="I229" i="1"/>
  <c r="K229" i="1" s="1"/>
  <c r="M229" i="1" s="1"/>
  <c r="N229" i="1" s="1"/>
  <c r="I241" i="1"/>
  <c r="K241" i="1" s="1"/>
  <c r="M241" i="1" s="1"/>
  <c r="N241" i="1" s="1"/>
  <c r="I249" i="1"/>
  <c r="K249" i="1" s="1"/>
  <c r="M249" i="1" s="1"/>
  <c r="N249" i="1" s="1"/>
  <c r="I305" i="1"/>
  <c r="K305" i="1" s="1"/>
  <c r="M305" i="1" s="1"/>
  <c r="N305" i="1" s="1"/>
  <c r="I365" i="1"/>
  <c r="K365" i="1" s="1"/>
  <c r="M365" i="1" s="1"/>
  <c r="N365" i="1" s="1"/>
  <c r="I84" i="1"/>
  <c r="K84" i="1" s="1"/>
  <c r="M84" i="1" s="1"/>
  <c r="N84" i="1" s="1"/>
  <c r="I228" i="1"/>
  <c r="K228" i="1" s="1"/>
  <c r="M228" i="1" s="1"/>
  <c r="N228" i="1" s="1"/>
  <c r="I244" i="1"/>
  <c r="K244" i="1" s="1"/>
  <c r="M244" i="1" s="1"/>
  <c r="N244" i="1" s="1"/>
  <c r="I324" i="1"/>
  <c r="I22" i="1"/>
  <c r="K22" i="1" s="1"/>
  <c r="M22" i="1" s="1"/>
  <c r="N22" i="1" s="1"/>
  <c r="I54" i="1"/>
  <c r="K54" i="1" s="1"/>
  <c r="M54" i="1" s="1"/>
  <c r="N54" i="1" s="1"/>
  <c r="I166" i="1"/>
  <c r="K166" i="1" s="1"/>
  <c r="M166" i="1" s="1"/>
  <c r="N166" i="1" s="1"/>
  <c r="I318" i="1"/>
  <c r="I334" i="1"/>
  <c r="K334" i="1" s="1"/>
  <c r="M334" i="1" s="1"/>
  <c r="N334" i="1" s="1"/>
  <c r="I366" i="1"/>
  <c r="K366" i="1" s="1"/>
  <c r="M366" i="1" s="1"/>
  <c r="N366" i="1" s="1"/>
  <c r="I1042" i="1"/>
  <c r="K1042" i="1" s="1"/>
  <c r="M1042" i="1" s="1"/>
  <c r="N1042" i="1" s="1"/>
  <c r="I1191" i="1"/>
  <c r="I981" i="1"/>
  <c r="I1344" i="1"/>
  <c r="K1344" i="1" s="1"/>
  <c r="M1344" i="1" s="1"/>
  <c r="N1344" i="1" s="1"/>
  <c r="I1362" i="1"/>
  <c r="K1362" i="1" s="1"/>
  <c r="M1362" i="1" s="1"/>
  <c r="N1362" i="1" s="1"/>
  <c r="P1300" i="7"/>
  <c r="J1298" i="1" s="1"/>
  <c r="P1304" i="7"/>
  <c r="J1302" i="1" s="1"/>
  <c r="P1312" i="7"/>
  <c r="J1310" i="1" s="1"/>
  <c r="P1324" i="7"/>
  <c r="J1322" i="1" s="1"/>
  <c r="K1322" i="1" s="1"/>
  <c r="L1322" i="1" s="1"/>
  <c r="M1322" i="1" s="1"/>
  <c r="N1322" i="1" s="1"/>
  <c r="P969" i="7"/>
  <c r="J967" i="1" s="1"/>
  <c r="P985" i="7"/>
  <c r="J983" i="1" s="1"/>
  <c r="P993" i="7"/>
  <c r="J991" i="1" s="1"/>
  <c r="P1001" i="7"/>
  <c r="J999" i="1" s="1"/>
  <c r="P1009" i="7"/>
  <c r="J1007" i="1" s="1"/>
  <c r="P1033" i="7"/>
  <c r="J1031" i="1" s="1"/>
  <c r="P1041" i="7"/>
  <c r="J1039" i="1" s="1"/>
  <c r="P1049" i="7"/>
  <c r="J1047" i="1" s="1"/>
  <c r="P1057" i="7"/>
  <c r="J1055" i="1" s="1"/>
  <c r="P1065" i="7"/>
  <c r="J1063" i="1" s="1"/>
  <c r="P1081" i="7"/>
  <c r="J1079" i="1" s="1"/>
  <c r="P1097" i="7"/>
  <c r="J1095" i="1" s="1"/>
  <c r="P1105" i="7"/>
  <c r="J1103" i="1" s="1"/>
  <c r="P1113" i="7"/>
  <c r="J1111" i="1" s="1"/>
  <c r="P1121" i="7"/>
  <c r="J1119" i="1" s="1"/>
  <c r="P1129" i="7"/>
  <c r="J1127" i="1" s="1"/>
  <c r="P1137" i="7"/>
  <c r="J1135" i="1" s="1"/>
  <c r="K1135" i="1" s="1"/>
  <c r="M1135" i="1" s="1"/>
  <c r="N1135" i="1" s="1"/>
  <c r="P1145" i="7"/>
  <c r="J1143" i="1" s="1"/>
  <c r="P1161" i="7"/>
  <c r="J1159" i="1" s="1"/>
  <c r="P1177" i="7"/>
  <c r="J1175" i="1" s="1"/>
  <c r="K1175" i="1" s="1"/>
  <c r="M1175" i="1" s="1"/>
  <c r="N1175" i="1" s="1"/>
  <c r="P1185" i="7"/>
  <c r="J1183" i="1" s="1"/>
  <c r="P1209" i="7"/>
  <c r="J1207" i="1" s="1"/>
  <c r="P1217" i="7"/>
  <c r="J1215" i="1" s="1"/>
  <c r="K1215" i="1" s="1"/>
  <c r="M1215" i="1" s="1"/>
  <c r="N1215" i="1" s="1"/>
  <c r="P1233" i="7"/>
  <c r="J1231" i="1" s="1"/>
  <c r="P1241" i="7"/>
  <c r="J1239" i="1" s="1"/>
  <c r="P1249" i="7"/>
  <c r="J1247" i="1" s="1"/>
  <c r="P1257" i="7"/>
  <c r="J1255" i="1" s="1"/>
  <c r="P1265" i="7"/>
  <c r="J1263" i="1" s="1"/>
  <c r="P1281" i="7"/>
  <c r="J1279" i="1" s="1"/>
  <c r="P1289" i="7"/>
  <c r="J1287" i="1" s="1"/>
  <c r="K1287" i="1" s="1"/>
  <c r="M1287" i="1" s="1"/>
  <c r="N1287" i="1" s="1"/>
  <c r="P1305" i="7"/>
  <c r="J1303" i="1" s="1"/>
  <c r="P1313" i="7"/>
  <c r="J1311" i="1" s="1"/>
  <c r="P1321" i="7"/>
  <c r="J1319" i="1" s="1"/>
  <c r="P1329" i="7"/>
  <c r="J1327" i="1" s="1"/>
  <c r="P971" i="7"/>
  <c r="J969" i="1" s="1"/>
  <c r="P987" i="7"/>
  <c r="J985" i="1" s="1"/>
  <c r="K985" i="1" s="1"/>
  <c r="M985" i="1" s="1"/>
  <c r="N985" i="1" s="1"/>
  <c r="P995" i="7"/>
  <c r="J993" i="1" s="1"/>
  <c r="P1003" i="7"/>
  <c r="J1001" i="1" s="1"/>
  <c r="P1011" i="7"/>
  <c r="J1009" i="1" s="1"/>
  <c r="P1019" i="7"/>
  <c r="J1017" i="1" s="1"/>
  <c r="P1027" i="7"/>
  <c r="J1025" i="1" s="1"/>
  <c r="P1035" i="7"/>
  <c r="J1033" i="1" s="1"/>
  <c r="P1043" i="7"/>
  <c r="J1041" i="1" s="1"/>
  <c r="P1051" i="7"/>
  <c r="J1049" i="1" s="1"/>
  <c r="P1059" i="7"/>
  <c r="J1057" i="1" s="1"/>
  <c r="P1067" i="7"/>
  <c r="J1065" i="1" s="1"/>
  <c r="P1075" i="7"/>
  <c r="J1073" i="1" s="1"/>
  <c r="P1083" i="7"/>
  <c r="J1081" i="1" s="1"/>
  <c r="P1091" i="7"/>
  <c r="J1089" i="1" s="1"/>
  <c r="K1089" i="1" s="1"/>
  <c r="M1089" i="1" s="1"/>
  <c r="N1089" i="1" s="1"/>
  <c r="P1099" i="7"/>
  <c r="J1097" i="1" s="1"/>
  <c r="P1107" i="7"/>
  <c r="J1105" i="1" s="1"/>
  <c r="P1115" i="7"/>
  <c r="J1113" i="1" s="1"/>
  <c r="L724" i="13"/>
  <c r="L752" i="13"/>
  <c r="L737" i="13"/>
  <c r="L753" i="13"/>
  <c r="L760" i="13"/>
  <c r="L768" i="13"/>
  <c r="L796" i="13"/>
  <c r="L812" i="13"/>
  <c r="L820" i="13"/>
  <c r="L824" i="13"/>
  <c r="L832" i="13"/>
  <c r="L860" i="13"/>
  <c r="L880" i="13"/>
  <c r="L743" i="13"/>
  <c r="I743" i="1" s="1"/>
  <c r="K743" i="1" s="1"/>
  <c r="M743" i="1" s="1"/>
  <c r="N743" i="1" s="1"/>
  <c r="L783" i="13"/>
  <c r="I783" i="1" s="1"/>
  <c r="K783" i="1" s="1"/>
  <c r="M783" i="1" s="1"/>
  <c r="N783" i="1" s="1"/>
  <c r="L799" i="13"/>
  <c r="I799" i="1" s="1"/>
  <c r="K799" i="1" s="1"/>
  <c r="M799" i="1" s="1"/>
  <c r="N799" i="1" s="1"/>
  <c r="L823" i="13"/>
  <c r="L839" i="13"/>
  <c r="I839" i="1" s="1"/>
  <c r="K839" i="1" s="1"/>
  <c r="M839" i="1" s="1"/>
  <c r="N839" i="1" s="1"/>
  <c r="L847" i="13"/>
  <c r="L863" i="13"/>
  <c r="I863" i="1" s="1"/>
  <c r="K863" i="1" s="1"/>
  <c r="M863" i="1" s="1"/>
  <c r="N863" i="1" s="1"/>
  <c r="L793" i="13"/>
  <c r="L825" i="13"/>
  <c r="L841" i="13"/>
  <c r="I841" i="1" s="1"/>
  <c r="K841" i="1" s="1"/>
  <c r="M841" i="1" s="1"/>
  <c r="N841" i="1" s="1"/>
  <c r="L849" i="13"/>
  <c r="L865" i="13"/>
  <c r="I865" i="1" s="1"/>
  <c r="K865" i="1" s="1"/>
  <c r="M865" i="1" s="1"/>
  <c r="N865" i="1" s="1"/>
  <c r="I912" i="1"/>
  <c r="K912" i="1" s="1"/>
  <c r="M912" i="1" s="1"/>
  <c r="N912" i="1" s="1"/>
  <c r="I924" i="1"/>
  <c r="K924" i="1" s="1"/>
  <c r="M924" i="1" s="1"/>
  <c r="N924" i="1" s="1"/>
  <c r="L908" i="13"/>
  <c r="L924" i="13"/>
  <c r="I923" i="1" s="1"/>
  <c r="K923" i="1" s="1"/>
  <c r="M923" i="1" s="1"/>
  <c r="N923" i="1" s="1"/>
  <c r="L932" i="13"/>
  <c r="L940" i="13"/>
  <c r="L948" i="13"/>
  <c r="I371" i="1"/>
  <c r="K371" i="1" s="1"/>
  <c r="M371" i="1" s="1"/>
  <c r="N371" i="1" s="1"/>
  <c r="I995" i="1"/>
  <c r="I1319" i="1"/>
  <c r="I1492" i="6"/>
  <c r="L1491" i="13"/>
  <c r="L1486" i="13"/>
  <c r="I1481" i="1" s="1"/>
  <c r="K1481" i="1" s="1"/>
  <c r="M1481" i="1" s="1"/>
  <c r="N1481" i="1" s="1"/>
  <c r="L1481" i="13"/>
  <c r="I1476" i="1" s="1"/>
  <c r="K1476" i="1" s="1"/>
  <c r="M1476" i="1" s="1"/>
  <c r="N1476" i="1" s="1"/>
  <c r="L1483" i="13"/>
  <c r="I1478" i="1" s="1"/>
  <c r="K1478" i="1" s="1"/>
  <c r="M1478" i="1" s="1"/>
  <c r="N1478" i="1" s="1"/>
  <c r="L1428" i="13"/>
  <c r="I1423" i="1" s="1"/>
  <c r="L1468" i="13"/>
  <c r="I1463" i="1" s="1"/>
  <c r="K1463" i="1" s="1"/>
  <c r="M1463" i="1" s="1"/>
  <c r="N1463" i="1" s="1"/>
  <c r="L1443" i="13"/>
  <c r="I1438" i="1" s="1"/>
  <c r="K1438" i="1" s="1"/>
  <c r="M1438" i="1" s="1"/>
  <c r="N1438" i="1" s="1"/>
  <c r="L1438" i="13"/>
  <c r="I1433" i="1" s="1"/>
  <c r="K1433" i="1" s="1"/>
  <c r="M1433" i="1" s="1"/>
  <c r="N1433" i="1" s="1"/>
  <c r="L1433" i="13"/>
  <c r="I1428" i="1" s="1"/>
  <c r="K1428" i="1" s="1"/>
  <c r="M1428" i="1" s="1"/>
  <c r="N1428" i="1" s="1"/>
  <c r="L1463" i="13"/>
  <c r="I1458" i="1" s="1"/>
  <c r="K1458" i="1" s="1"/>
  <c r="M1458" i="1" s="1"/>
  <c r="N1458" i="1" s="1"/>
  <c r="L1420" i="13"/>
  <c r="L1390" i="13"/>
  <c r="I1386" i="1" s="1"/>
  <c r="K1386" i="1" s="1"/>
  <c r="M1386" i="1" s="1"/>
  <c r="N1386" i="1" s="1"/>
  <c r="L1406" i="13"/>
  <c r="L1409" i="13"/>
  <c r="L1407" i="13"/>
  <c r="L1412" i="13"/>
  <c r="L1399" i="13"/>
  <c r="I1385" i="1"/>
  <c r="K1385" i="1" s="1"/>
  <c r="M1385" i="1" s="1"/>
  <c r="N1385" i="1" s="1"/>
  <c r="I1369" i="1"/>
  <c r="K1369" i="1" s="1"/>
  <c r="M1369" i="1" s="1"/>
  <c r="N1369" i="1" s="1"/>
  <c r="L1352" i="13"/>
  <c r="I1337" i="1"/>
  <c r="K1337" i="1" s="1"/>
  <c r="M1337" i="1" s="1"/>
  <c r="N1337" i="1" s="1"/>
  <c r="I1353" i="1"/>
  <c r="K1353" i="1" s="1"/>
  <c r="M1353" i="1" s="1"/>
  <c r="N1353" i="1" s="1"/>
  <c r="I1361" i="1"/>
  <c r="K1361" i="1" s="1"/>
  <c r="M1361" i="1" s="1"/>
  <c r="N1361" i="1" s="1"/>
  <c r="L1360" i="13"/>
  <c r="I1357" i="1" s="1"/>
  <c r="K1357" i="1" s="1"/>
  <c r="M1357" i="1" s="1"/>
  <c r="N1357" i="1" s="1"/>
  <c r="L1379" i="13"/>
  <c r="I1376" i="1" s="1"/>
  <c r="K1376" i="1" s="1"/>
  <c r="M1376" i="1" s="1"/>
  <c r="N1376" i="1" s="1"/>
  <c r="L1337" i="13"/>
  <c r="I1334" i="1" s="1"/>
  <c r="K1334" i="1" s="1"/>
  <c r="M1334" i="1" s="1"/>
  <c r="N1334" i="1" s="1"/>
  <c r="I1339" i="1"/>
  <c r="K1339" i="1" s="1"/>
  <c r="M1339" i="1" s="1"/>
  <c r="N1339" i="1" s="1"/>
  <c r="I1364" i="1"/>
  <c r="K1364" i="1" s="1"/>
  <c r="M1364" i="1" s="1"/>
  <c r="N1364" i="1" s="1"/>
  <c r="I1331" i="1"/>
  <c r="K1331" i="1" s="1"/>
  <c r="M1331" i="1" s="1"/>
  <c r="N1331" i="1" s="1"/>
  <c r="L1332" i="13"/>
  <c r="I988" i="1"/>
  <c r="I1266" i="1"/>
  <c r="K1266" i="1" s="1"/>
  <c r="M1266" i="1" s="1"/>
  <c r="N1266" i="1" s="1"/>
  <c r="L1069" i="13"/>
  <c r="L1197" i="13"/>
  <c r="L1023" i="13"/>
  <c r="L1279" i="13"/>
  <c r="L1020" i="13"/>
  <c r="I1045" i="1"/>
  <c r="I1101" i="1"/>
  <c r="I1142" i="1"/>
  <c r="K1142" i="1" s="1"/>
  <c r="M1142" i="1" s="1"/>
  <c r="N1142" i="1" s="1"/>
  <c r="I1071" i="1"/>
  <c r="K1071" i="1" s="1"/>
  <c r="M1071" i="1" s="1"/>
  <c r="N1071" i="1" s="1"/>
  <c r="I1303" i="1"/>
  <c r="I1207" i="1"/>
  <c r="I972" i="1"/>
  <c r="I1292" i="1"/>
  <c r="L994" i="13"/>
  <c r="L1042" i="13"/>
  <c r="L1062" i="13"/>
  <c r="L1090" i="13"/>
  <c r="L1238" i="13"/>
  <c r="I1236" i="1" s="1"/>
  <c r="L1298" i="13"/>
  <c r="L1115" i="13"/>
  <c r="L1068" i="13"/>
  <c r="I1066" i="1" s="1"/>
  <c r="K1066" i="1" s="1"/>
  <c r="M1066" i="1" s="1"/>
  <c r="N1066" i="1" s="1"/>
  <c r="L1132" i="13"/>
  <c r="L1196" i="13"/>
  <c r="L1256" i="13"/>
  <c r="L1320" i="13"/>
  <c r="L1049" i="13"/>
  <c r="L1329" i="13"/>
  <c r="I1327" i="1" s="1"/>
  <c r="L1219" i="13"/>
  <c r="L1106" i="13"/>
  <c r="L1138" i="13"/>
  <c r="L1170" i="13"/>
  <c r="L1190" i="13"/>
  <c r="L1222" i="13"/>
  <c r="L1254" i="13"/>
  <c r="L1282" i="13"/>
  <c r="L1314" i="13"/>
  <c r="L973" i="13"/>
  <c r="I971" i="1" s="1"/>
  <c r="L1037" i="13"/>
  <c r="L1101" i="13"/>
  <c r="I1099" i="1" s="1"/>
  <c r="L1165" i="13"/>
  <c r="L1229" i="13"/>
  <c r="L1293" i="13"/>
  <c r="L971" i="13"/>
  <c r="L1179" i="13"/>
  <c r="L1087" i="13"/>
  <c r="I1085" i="1" s="1"/>
  <c r="L1215" i="13"/>
  <c r="L972" i="13"/>
  <c r="L1004" i="13"/>
  <c r="L1036" i="13"/>
  <c r="I1034" i="1" s="1"/>
  <c r="K1034" i="1" s="1"/>
  <c r="M1034" i="1" s="1"/>
  <c r="N1034" i="1" s="1"/>
  <c r="L1084" i="13"/>
  <c r="I1082" i="1" s="1"/>
  <c r="K1082" i="1" s="1"/>
  <c r="M1082" i="1" s="1"/>
  <c r="N1082" i="1" s="1"/>
  <c r="L1116" i="13"/>
  <c r="I1114" i="1" s="1"/>
  <c r="K1114" i="1" s="1"/>
  <c r="M1114" i="1" s="1"/>
  <c r="N1114" i="1" s="1"/>
  <c r="L1148" i="13"/>
  <c r="I1146" i="1" s="1"/>
  <c r="K1146" i="1" s="1"/>
  <c r="M1146" i="1" s="1"/>
  <c r="N1146" i="1" s="1"/>
  <c r="L1180" i="13"/>
  <c r="I1178" i="1" s="1"/>
  <c r="K1178" i="1" s="1"/>
  <c r="M1178" i="1" s="1"/>
  <c r="N1178" i="1" s="1"/>
  <c r="L1212" i="13"/>
  <c r="I1210" i="1" s="1"/>
  <c r="K1210" i="1" s="1"/>
  <c r="M1210" i="1" s="1"/>
  <c r="N1210" i="1" s="1"/>
  <c r="L1244" i="13"/>
  <c r="L1272" i="13"/>
  <c r="I1270" i="1" s="1"/>
  <c r="K1270" i="1" s="1"/>
  <c r="M1270" i="1" s="1"/>
  <c r="N1270" i="1" s="1"/>
  <c r="L1304" i="13"/>
  <c r="I1302" i="1" s="1"/>
  <c r="L1017" i="13"/>
  <c r="L1081" i="13"/>
  <c r="L1145" i="13"/>
  <c r="I1143" i="1" s="1"/>
  <c r="L1201" i="13"/>
  <c r="L1241" i="13"/>
  <c r="I1239" i="1" s="1"/>
  <c r="K1239" i="1" s="1"/>
  <c r="M1239" i="1" s="1"/>
  <c r="N1239" i="1" s="1"/>
  <c r="L1027" i="13"/>
  <c r="L1155" i="13"/>
  <c r="L1283" i="13"/>
  <c r="I1281" i="1" s="1"/>
  <c r="K1281" i="1" s="1"/>
  <c r="M1281" i="1" s="1"/>
  <c r="N1281" i="1" s="1"/>
  <c r="L1031" i="13"/>
  <c r="I1029" i="1" s="1"/>
  <c r="L1239" i="13"/>
  <c r="I1237" i="1" s="1"/>
  <c r="K1237" i="1" s="1"/>
  <c r="M1237" i="1" s="1"/>
  <c r="N1237" i="1" s="1"/>
  <c r="L1146" i="13"/>
  <c r="L1178" i="13"/>
  <c r="L1198" i="13"/>
  <c r="L1230" i="13"/>
  <c r="I1228" i="1" s="1"/>
  <c r="L1290" i="13"/>
  <c r="L1322" i="13"/>
  <c r="I1320" i="1" s="1"/>
  <c r="L989" i="13"/>
  <c r="I987" i="1" s="1"/>
  <c r="L1053" i="13"/>
  <c r="L1117" i="13"/>
  <c r="L1181" i="13"/>
  <c r="L1245" i="13"/>
  <c r="L1003" i="13"/>
  <c r="I1001" i="1" s="1"/>
  <c r="L1083" i="13"/>
  <c r="L1211" i="13"/>
  <c r="L1119" i="13"/>
  <c r="L1247" i="13"/>
  <c r="L980" i="13"/>
  <c r="L1012" i="13"/>
  <c r="L1060" i="13"/>
  <c r="L1092" i="13"/>
  <c r="I1090" i="1" s="1"/>
  <c r="K1090" i="1" s="1"/>
  <c r="M1090" i="1" s="1"/>
  <c r="N1090" i="1" s="1"/>
  <c r="L1124" i="13"/>
  <c r="L1156" i="13"/>
  <c r="I1154" i="1" s="1"/>
  <c r="K1154" i="1" s="1"/>
  <c r="M1154" i="1" s="1"/>
  <c r="N1154" i="1" s="1"/>
  <c r="L1188" i="13"/>
  <c r="L1220" i="13"/>
  <c r="L1280" i="13"/>
  <c r="L1312" i="13"/>
  <c r="L969" i="13"/>
  <c r="L1033" i="13"/>
  <c r="I1031" i="1" s="1"/>
  <c r="L1097" i="13"/>
  <c r="L1161" i="13"/>
  <c r="L1257" i="13"/>
  <c r="L1313" i="13"/>
  <c r="L1059" i="13"/>
  <c r="L1187" i="13"/>
  <c r="L1315" i="13"/>
  <c r="I1313" i="1" s="1"/>
  <c r="L1063" i="13"/>
  <c r="L1143" i="13"/>
  <c r="L1271" i="13"/>
  <c r="I1269" i="1" s="1"/>
  <c r="K1269" i="1" s="1"/>
  <c r="M1269" i="1" s="1"/>
  <c r="N1269" i="1" s="1"/>
  <c r="I1321" i="1"/>
  <c r="K1321" i="1" s="1"/>
  <c r="L1321" i="1" s="1"/>
  <c r="M1321" i="1" s="1"/>
  <c r="N1321" i="1" s="1"/>
  <c r="I1306" i="1"/>
  <c r="K1306" i="1" s="1"/>
  <c r="M1306" i="1" s="1"/>
  <c r="N1306" i="1" s="1"/>
  <c r="I1023" i="1"/>
  <c r="K1023" i="1" s="1"/>
  <c r="M1023" i="1" s="1"/>
  <c r="N1023" i="1" s="1"/>
  <c r="I939" i="1"/>
  <c r="I958" i="1"/>
  <c r="I909" i="1"/>
  <c r="K909" i="1" s="1"/>
  <c r="M909" i="1" s="1"/>
  <c r="N909" i="1" s="1"/>
  <c r="I949" i="1"/>
  <c r="I904" i="1"/>
  <c r="K904" i="1" s="1"/>
  <c r="M904" i="1" s="1"/>
  <c r="N904" i="1" s="1"/>
  <c r="I920" i="1"/>
  <c r="K920" i="1" s="1"/>
  <c r="M920" i="1" s="1"/>
  <c r="N920" i="1" s="1"/>
  <c r="I917" i="1"/>
  <c r="L955" i="13"/>
  <c r="I954" i="1" s="1"/>
  <c r="L930" i="13"/>
  <c r="I929" i="1" s="1"/>
  <c r="L906" i="13"/>
  <c r="I905" i="1" s="1"/>
  <c r="I918" i="1"/>
  <c r="I921" i="1"/>
  <c r="I941" i="1"/>
  <c r="I930" i="1"/>
  <c r="K930" i="1" s="1"/>
  <c r="M930" i="1" s="1"/>
  <c r="N930" i="1" s="1"/>
  <c r="I944" i="1"/>
  <c r="I936" i="1"/>
  <c r="L899" i="13"/>
  <c r="L935" i="13"/>
  <c r="L928" i="13"/>
  <c r="I927" i="1" s="1"/>
  <c r="L962" i="13"/>
  <c r="I961" i="1" s="1"/>
  <c r="L909" i="13"/>
  <c r="L941" i="13"/>
  <c r="L916" i="13"/>
  <c r="I915" i="1" s="1"/>
  <c r="K915" i="1" s="1"/>
  <c r="M915" i="1" s="1"/>
  <c r="N915" i="1" s="1"/>
  <c r="L938" i="13"/>
  <c r="G1492" i="13"/>
  <c r="H1492" i="13" s="1"/>
  <c r="J1492" i="13" s="1"/>
  <c r="L732" i="13"/>
  <c r="L729" i="13"/>
  <c r="L776" i="13"/>
  <c r="I776" i="1" s="1"/>
  <c r="K776" i="1" s="1"/>
  <c r="M776" i="1" s="1"/>
  <c r="N776" i="1" s="1"/>
  <c r="L808" i="13"/>
  <c r="L840" i="13"/>
  <c r="L775" i="13"/>
  <c r="I775" i="1" s="1"/>
  <c r="K775" i="1" s="1"/>
  <c r="M775" i="1" s="1"/>
  <c r="N775" i="1" s="1"/>
  <c r="L815" i="13"/>
  <c r="I815" i="1" s="1"/>
  <c r="K815" i="1" s="1"/>
  <c r="M815" i="1" s="1"/>
  <c r="N815" i="1" s="1"/>
  <c r="L747" i="13"/>
  <c r="I747" i="1" s="1"/>
  <c r="K747" i="1" s="1"/>
  <c r="M747" i="1" s="1"/>
  <c r="N747" i="1" s="1"/>
  <c r="L817" i="13"/>
  <c r="L881" i="13"/>
  <c r="I881" i="1" s="1"/>
  <c r="K881" i="1" s="1"/>
  <c r="L881" i="1" s="1"/>
  <c r="M881" i="1" s="1"/>
  <c r="N881" i="1" s="1"/>
  <c r="I727" i="1"/>
  <c r="K727" i="1" s="1"/>
  <c r="M727" i="1" s="1"/>
  <c r="N727" i="1" s="1"/>
  <c r="I735" i="1"/>
  <c r="I767" i="1"/>
  <c r="K767" i="1" s="1"/>
  <c r="M767" i="1" s="1"/>
  <c r="N767" i="1" s="1"/>
  <c r="I823" i="1"/>
  <c r="K823" i="1" s="1"/>
  <c r="M823" i="1" s="1"/>
  <c r="N823" i="1" s="1"/>
  <c r="I728" i="1"/>
  <c r="K728" i="1" s="1"/>
  <c r="M728" i="1" s="1"/>
  <c r="N728" i="1" s="1"/>
  <c r="I760" i="1"/>
  <c r="I872" i="1"/>
  <c r="K872" i="1" s="1"/>
  <c r="M872" i="1" s="1"/>
  <c r="N872" i="1" s="1"/>
  <c r="I814" i="1"/>
  <c r="K814" i="1" s="1"/>
  <c r="M814" i="1" s="1"/>
  <c r="N814" i="1" s="1"/>
  <c r="I854" i="1"/>
  <c r="K854" i="1" s="1"/>
  <c r="M854" i="1" s="1"/>
  <c r="N854" i="1" s="1"/>
  <c r="L746" i="13"/>
  <c r="L749" i="13"/>
  <c r="L786" i="13"/>
  <c r="L818" i="13"/>
  <c r="L850" i="13"/>
  <c r="L882" i="13"/>
  <c r="I882" i="1" s="1"/>
  <c r="K882" i="1" s="1"/>
  <c r="L882" i="1" s="1"/>
  <c r="M882" i="1" s="1"/>
  <c r="N882" i="1" s="1"/>
  <c r="L779" i="13"/>
  <c r="L797" i="13"/>
  <c r="L740" i="13"/>
  <c r="L745" i="13"/>
  <c r="L784" i="13"/>
  <c r="I784" i="1" s="1"/>
  <c r="K784" i="1" s="1"/>
  <c r="M784" i="1" s="1"/>
  <c r="N784" i="1" s="1"/>
  <c r="L816" i="13"/>
  <c r="I816" i="1" s="1"/>
  <c r="K816" i="1" s="1"/>
  <c r="M816" i="1" s="1"/>
  <c r="N816" i="1" s="1"/>
  <c r="L848" i="13"/>
  <c r="I848" i="1" s="1"/>
  <c r="K848" i="1" s="1"/>
  <c r="M848" i="1" s="1"/>
  <c r="N848" i="1" s="1"/>
  <c r="L868" i="13"/>
  <c r="I868" i="1" s="1"/>
  <c r="K868" i="1" s="1"/>
  <c r="M868" i="1" s="1"/>
  <c r="N868" i="1" s="1"/>
  <c r="L888" i="13"/>
  <c r="I888" i="1" s="1"/>
  <c r="K888" i="1" s="1"/>
  <c r="L888" i="1" s="1"/>
  <c r="M888" i="1" s="1"/>
  <c r="N888" i="1" s="1"/>
  <c r="L791" i="13"/>
  <c r="L831" i="13"/>
  <c r="L769" i="13"/>
  <c r="I769" i="1" s="1"/>
  <c r="K769" i="1" s="1"/>
  <c r="M769" i="1" s="1"/>
  <c r="N769" i="1" s="1"/>
  <c r="L833" i="13"/>
  <c r="I476" i="1"/>
  <c r="K476" i="1" s="1"/>
  <c r="M476" i="1" s="1"/>
  <c r="N476" i="1" s="1"/>
  <c r="K393" i="1"/>
  <c r="M393" i="1" s="1"/>
  <c r="N393" i="1" s="1"/>
  <c r="K628" i="1"/>
  <c r="M628" i="1" s="1"/>
  <c r="N628" i="1" s="1"/>
  <c r="I718" i="13"/>
  <c r="L718" i="13" s="1"/>
  <c r="I317" i="1"/>
  <c r="I97" i="1"/>
  <c r="K97" i="1" s="1"/>
  <c r="M97" i="1" s="1"/>
  <c r="N97" i="1" s="1"/>
  <c r="I261" i="1"/>
  <c r="K261" i="1" s="1"/>
  <c r="M261" i="1" s="1"/>
  <c r="N261" i="1" s="1"/>
  <c r="I189" i="1"/>
  <c r="K189" i="1" s="1"/>
  <c r="M189" i="1" s="1"/>
  <c r="N189" i="1" s="1"/>
  <c r="I168" i="1"/>
  <c r="K168" i="1" s="1"/>
  <c r="M168" i="1" s="1"/>
  <c r="N168" i="1" s="1"/>
  <c r="I52" i="1"/>
  <c r="I196" i="1"/>
  <c r="K196" i="1" s="1"/>
  <c r="M196" i="1" s="1"/>
  <c r="N196" i="1" s="1"/>
  <c r="I215" i="1"/>
  <c r="K215" i="1" s="1"/>
  <c r="M215" i="1" s="1"/>
  <c r="N215" i="1" s="1"/>
  <c r="I214" i="1"/>
  <c r="K214" i="1" s="1"/>
  <c r="M214" i="1" s="1"/>
  <c r="N214" i="1" s="1"/>
  <c r="I221" i="1"/>
  <c r="K221" i="1" s="1"/>
  <c r="M221" i="1" s="1"/>
  <c r="N221" i="1" s="1"/>
  <c r="I344" i="1"/>
  <c r="K344" i="1" s="1"/>
  <c r="M344" i="1" s="1"/>
  <c r="N344" i="1" s="1"/>
  <c r="I291" i="1"/>
  <c r="K291" i="1" s="1"/>
  <c r="M291" i="1" s="1"/>
  <c r="N291" i="1" s="1"/>
  <c r="I235" i="1"/>
  <c r="K235" i="1" s="1"/>
  <c r="M235" i="1" s="1"/>
  <c r="N235" i="1" s="1"/>
  <c r="I11" i="1"/>
  <c r="K11" i="1" s="1"/>
  <c r="M11" i="1" s="1"/>
  <c r="N11" i="1" s="1"/>
  <c r="I218" i="1"/>
  <c r="K218" i="1" s="1"/>
  <c r="M218" i="1" s="1"/>
  <c r="N218" i="1" s="1"/>
  <c r="I181" i="1"/>
  <c r="K181" i="1" s="1"/>
  <c r="M181" i="1" s="1"/>
  <c r="N181" i="1" s="1"/>
  <c r="I89" i="1"/>
  <c r="K89" i="1" s="1"/>
  <c r="M89" i="1" s="1"/>
  <c r="N89" i="1" s="1"/>
  <c r="I367" i="1"/>
  <c r="I284" i="1"/>
  <c r="K284" i="1" s="1"/>
  <c r="M284" i="1" s="1"/>
  <c r="N284" i="1" s="1"/>
  <c r="I120" i="1"/>
  <c r="K120" i="1" s="1"/>
  <c r="M120" i="1" s="1"/>
  <c r="N120" i="1" s="1"/>
  <c r="I56" i="1"/>
  <c r="K56" i="1" s="1"/>
  <c r="M56" i="1" s="1"/>
  <c r="N56" i="1" s="1"/>
  <c r="I138" i="1"/>
  <c r="I70" i="1"/>
  <c r="K70" i="1" s="1"/>
  <c r="M70" i="1" s="1"/>
  <c r="N70" i="1" s="1"/>
  <c r="I42" i="1"/>
  <c r="K42" i="1" s="1"/>
  <c r="M42" i="1" s="1"/>
  <c r="N42" i="1" s="1"/>
  <c r="I118" i="1"/>
  <c r="K118" i="1" s="1"/>
  <c r="M118" i="1" s="1"/>
  <c r="N118" i="1" s="1"/>
  <c r="I219" i="1"/>
  <c r="K219" i="1" s="1"/>
  <c r="M219" i="1" s="1"/>
  <c r="N219" i="1" s="1"/>
  <c r="I289" i="1"/>
  <c r="K289" i="1" s="1"/>
  <c r="M289" i="1" s="1"/>
  <c r="N289" i="1" s="1"/>
  <c r="I340" i="1"/>
  <c r="K340" i="1" s="1"/>
  <c r="M340" i="1" s="1"/>
  <c r="N340" i="1" s="1"/>
  <c r="I212" i="1"/>
  <c r="K212" i="1" s="1"/>
  <c r="M212" i="1" s="1"/>
  <c r="N212" i="1" s="1"/>
  <c r="I230" i="1"/>
  <c r="I278" i="1"/>
  <c r="I33" i="1"/>
  <c r="K33" i="1" s="1"/>
  <c r="M33" i="1" s="1"/>
  <c r="N33" i="1" s="1"/>
  <c r="L271" i="13"/>
  <c r="I272" i="1" s="1"/>
  <c r="K272" i="1" s="1"/>
  <c r="M272" i="1" s="1"/>
  <c r="N272" i="1" s="1"/>
  <c r="L287" i="13"/>
  <c r="I288" i="1" s="1"/>
  <c r="K288" i="1" s="1"/>
  <c r="M288" i="1" s="1"/>
  <c r="N288" i="1" s="1"/>
  <c r="L303" i="13"/>
  <c r="L319" i="13"/>
  <c r="I320" i="1" s="1"/>
  <c r="K320" i="1" s="1"/>
  <c r="M320" i="1" s="1"/>
  <c r="N320" i="1" s="1"/>
  <c r="L335" i="13"/>
  <c r="I336" i="1" s="1"/>
  <c r="K336" i="1" s="1"/>
  <c r="M336" i="1" s="1"/>
  <c r="N336" i="1" s="1"/>
  <c r="L351" i="13"/>
  <c r="I352" i="1" s="1"/>
  <c r="K352" i="1" s="1"/>
  <c r="M352" i="1" s="1"/>
  <c r="N352" i="1" s="1"/>
  <c r="L367" i="13"/>
  <c r="I368" i="1" s="1"/>
  <c r="L17" i="13"/>
  <c r="I18" i="1" s="1"/>
  <c r="K18" i="1" s="1"/>
  <c r="M18" i="1" s="1"/>
  <c r="N18" i="1" s="1"/>
  <c r="L33" i="13"/>
  <c r="I34" i="1" s="1"/>
  <c r="K34" i="1" s="1"/>
  <c r="M34" i="1" s="1"/>
  <c r="N34" i="1" s="1"/>
  <c r="L49" i="13"/>
  <c r="I50" i="1" s="1"/>
  <c r="K50" i="1" s="1"/>
  <c r="M50" i="1" s="1"/>
  <c r="N50" i="1" s="1"/>
  <c r="L65" i="13"/>
  <c r="I66" i="1" s="1"/>
  <c r="K66" i="1" s="1"/>
  <c r="M66" i="1" s="1"/>
  <c r="N66" i="1" s="1"/>
  <c r="L81" i="13"/>
  <c r="I82" i="1" s="1"/>
  <c r="K82" i="1" s="1"/>
  <c r="M82" i="1" s="1"/>
  <c r="N82" i="1" s="1"/>
  <c r="L97" i="13"/>
  <c r="I98" i="1" s="1"/>
  <c r="K98" i="1" s="1"/>
  <c r="M98" i="1" s="1"/>
  <c r="N98" i="1" s="1"/>
  <c r="L113" i="13"/>
  <c r="I114" i="1" s="1"/>
  <c r="L129" i="13"/>
  <c r="I130" i="1" s="1"/>
  <c r="K130" i="1" s="1"/>
  <c r="M130" i="1" s="1"/>
  <c r="N130" i="1" s="1"/>
  <c r="L145" i="13"/>
  <c r="I146" i="1" s="1"/>
  <c r="K146" i="1" s="1"/>
  <c r="M146" i="1" s="1"/>
  <c r="N146" i="1" s="1"/>
  <c r="L161" i="13"/>
  <c r="I162" i="1" s="1"/>
  <c r="K162" i="1" s="1"/>
  <c r="M162" i="1" s="1"/>
  <c r="N162" i="1" s="1"/>
  <c r="L177" i="13"/>
  <c r="I178" i="1" s="1"/>
  <c r="K178" i="1" s="1"/>
  <c r="M178" i="1" s="1"/>
  <c r="N178" i="1" s="1"/>
  <c r="L193" i="13"/>
  <c r="I194" i="1" s="1"/>
  <c r="K194" i="1" s="1"/>
  <c r="M194" i="1" s="1"/>
  <c r="N194" i="1" s="1"/>
  <c r="L209" i="13"/>
  <c r="L225" i="13"/>
  <c r="I226" i="1" s="1"/>
  <c r="K226" i="1" s="1"/>
  <c r="M226" i="1" s="1"/>
  <c r="N226" i="1" s="1"/>
  <c r="L241" i="13"/>
  <c r="I242" i="1" s="1"/>
  <c r="K242" i="1" s="1"/>
  <c r="M242" i="1" s="1"/>
  <c r="N242" i="1" s="1"/>
  <c r="L257" i="13"/>
  <c r="I258" i="1" s="1"/>
  <c r="K258" i="1" s="1"/>
  <c r="M258" i="1" s="1"/>
  <c r="N258" i="1" s="1"/>
  <c r="L273" i="13"/>
  <c r="I274" i="1" s="1"/>
  <c r="L289" i="13"/>
  <c r="I290" i="1" s="1"/>
  <c r="L305" i="13"/>
  <c r="I306" i="1" s="1"/>
  <c r="K306" i="1" s="1"/>
  <c r="M306" i="1" s="1"/>
  <c r="N306" i="1" s="1"/>
  <c r="L321" i="13"/>
  <c r="I322" i="1" s="1"/>
  <c r="K322" i="1" s="1"/>
  <c r="M322" i="1" s="1"/>
  <c r="N322" i="1" s="1"/>
  <c r="L337" i="13"/>
  <c r="I338" i="1" s="1"/>
  <c r="K338" i="1" s="1"/>
  <c r="M338" i="1" s="1"/>
  <c r="N338" i="1" s="1"/>
  <c r="L353" i="13"/>
  <c r="I354" i="1" s="1"/>
  <c r="K354" i="1" s="1"/>
  <c r="M354" i="1" s="1"/>
  <c r="N354" i="1" s="1"/>
  <c r="L369" i="13"/>
  <c r="I370" i="1" s="1"/>
  <c r="L385" i="13"/>
  <c r="I386" i="1" s="1"/>
  <c r="K386" i="1" s="1"/>
  <c r="L386" i="1" s="1"/>
  <c r="M386" i="1" s="1"/>
  <c r="N386" i="1" s="1"/>
  <c r="L12" i="13"/>
  <c r="I13" i="1" s="1"/>
  <c r="K13" i="1" s="1"/>
  <c r="M13" i="1" s="1"/>
  <c r="N13" i="1" s="1"/>
  <c r="L20" i="13"/>
  <c r="I21" i="1" s="1"/>
  <c r="K21" i="1" s="1"/>
  <c r="M21" i="1" s="1"/>
  <c r="N21" i="1" s="1"/>
  <c r="L28" i="13"/>
  <c r="I29" i="1" s="1"/>
  <c r="K29" i="1" s="1"/>
  <c r="M29" i="1" s="1"/>
  <c r="N29" i="1" s="1"/>
  <c r="I304" i="1"/>
  <c r="K304" i="1" s="1"/>
  <c r="M304" i="1" s="1"/>
  <c r="N304" i="1" s="1"/>
  <c r="L36" i="13"/>
  <c r="I37" i="1" s="1"/>
  <c r="K37" i="1" s="1"/>
  <c r="M37" i="1" s="1"/>
  <c r="N37" i="1" s="1"/>
  <c r="L44" i="13"/>
  <c r="I45" i="1" s="1"/>
  <c r="K45" i="1" s="1"/>
  <c r="M45" i="1" s="1"/>
  <c r="N45" i="1" s="1"/>
  <c r="L52" i="13"/>
  <c r="I53" i="1" s="1"/>
  <c r="L60" i="13"/>
  <c r="I61" i="1" s="1"/>
  <c r="K61" i="1" s="1"/>
  <c r="M61" i="1" s="1"/>
  <c r="N61" i="1" s="1"/>
  <c r="L68" i="13"/>
  <c r="I69" i="1" s="1"/>
  <c r="K69" i="1" s="1"/>
  <c r="M69" i="1" s="1"/>
  <c r="N69" i="1" s="1"/>
  <c r="L76" i="13"/>
  <c r="I77" i="1" s="1"/>
  <c r="K77" i="1" s="1"/>
  <c r="M77" i="1" s="1"/>
  <c r="N77" i="1" s="1"/>
  <c r="L84" i="13"/>
  <c r="I85" i="1" s="1"/>
  <c r="K85" i="1" s="1"/>
  <c r="M85" i="1" s="1"/>
  <c r="N85" i="1" s="1"/>
  <c r="L92" i="13"/>
  <c r="I93" i="1" s="1"/>
  <c r="K93" i="1" s="1"/>
  <c r="M93" i="1" s="1"/>
  <c r="N93" i="1" s="1"/>
  <c r="L100" i="13"/>
  <c r="I101" i="1" s="1"/>
  <c r="K101" i="1" s="1"/>
  <c r="M101" i="1" s="1"/>
  <c r="N101" i="1" s="1"/>
  <c r="L108" i="13"/>
  <c r="I109" i="1" s="1"/>
  <c r="K109" i="1" s="1"/>
  <c r="M109" i="1" s="1"/>
  <c r="N109" i="1" s="1"/>
  <c r="L116" i="13"/>
  <c r="I117" i="1" s="1"/>
  <c r="K117" i="1" s="1"/>
  <c r="M117" i="1" s="1"/>
  <c r="N117" i="1" s="1"/>
  <c r="L124" i="13"/>
  <c r="I125" i="1" s="1"/>
  <c r="K125" i="1" s="1"/>
  <c r="M125" i="1" s="1"/>
  <c r="N125" i="1" s="1"/>
  <c r="L132" i="13"/>
  <c r="I133" i="1" s="1"/>
  <c r="L140" i="13"/>
  <c r="I141" i="1" s="1"/>
  <c r="K141" i="1" s="1"/>
  <c r="M141" i="1" s="1"/>
  <c r="N141" i="1" s="1"/>
  <c r="L148" i="13"/>
  <c r="I149" i="1" s="1"/>
  <c r="K149" i="1" s="1"/>
  <c r="M149" i="1" s="1"/>
  <c r="N149" i="1" s="1"/>
  <c r="L156" i="13"/>
  <c r="I157" i="1" s="1"/>
  <c r="K157" i="1" s="1"/>
  <c r="M157" i="1" s="1"/>
  <c r="N157" i="1" s="1"/>
  <c r="L164" i="13"/>
  <c r="I165" i="1" s="1"/>
  <c r="K165" i="1" s="1"/>
  <c r="M165" i="1" s="1"/>
  <c r="N165" i="1" s="1"/>
  <c r="L176" i="13"/>
  <c r="I177" i="1" s="1"/>
  <c r="K177" i="1" s="1"/>
  <c r="M177" i="1" s="1"/>
  <c r="N177" i="1" s="1"/>
  <c r="L184" i="13"/>
  <c r="I185" i="1" s="1"/>
  <c r="K185" i="1" s="1"/>
  <c r="M185" i="1" s="1"/>
  <c r="N185" i="1" s="1"/>
  <c r="L192" i="13"/>
  <c r="I193" i="1" s="1"/>
  <c r="K193" i="1" s="1"/>
  <c r="M193" i="1" s="1"/>
  <c r="N193" i="1" s="1"/>
  <c r="L200" i="13"/>
  <c r="I201" i="1" s="1"/>
  <c r="K201" i="1" s="1"/>
  <c r="M201" i="1" s="1"/>
  <c r="N201" i="1" s="1"/>
  <c r="L208" i="13"/>
  <c r="I209" i="1" s="1"/>
  <c r="K209" i="1" s="1"/>
  <c r="M209" i="1" s="1"/>
  <c r="N209" i="1" s="1"/>
  <c r="L216" i="13"/>
  <c r="L224" i="13"/>
  <c r="I225" i="1" s="1"/>
  <c r="K225" i="1" s="1"/>
  <c r="M225" i="1" s="1"/>
  <c r="N225" i="1" s="1"/>
  <c r="L236" i="13"/>
  <c r="I237" i="1" s="1"/>
  <c r="L244" i="13"/>
  <c r="I245" i="1" s="1"/>
  <c r="K245" i="1" s="1"/>
  <c r="M245" i="1" s="1"/>
  <c r="N245" i="1" s="1"/>
  <c r="L252" i="13"/>
  <c r="I253" i="1" s="1"/>
  <c r="L264" i="13"/>
  <c r="I265" i="1" s="1"/>
  <c r="K265" i="1" s="1"/>
  <c r="M265" i="1" s="1"/>
  <c r="N265" i="1" s="1"/>
  <c r="L272" i="13"/>
  <c r="I273" i="1" s="1"/>
  <c r="K273" i="1" s="1"/>
  <c r="M273" i="1" s="1"/>
  <c r="N273" i="1" s="1"/>
  <c r="L280" i="13"/>
  <c r="I281" i="1" s="1"/>
  <c r="K281" i="1" s="1"/>
  <c r="M281" i="1" s="1"/>
  <c r="N281" i="1" s="1"/>
  <c r="L292" i="13"/>
  <c r="I293" i="1" s="1"/>
  <c r="K293" i="1" s="1"/>
  <c r="M293" i="1" s="1"/>
  <c r="N293" i="1" s="1"/>
  <c r="L300" i="13"/>
  <c r="I301" i="1" s="1"/>
  <c r="K301" i="1" s="1"/>
  <c r="M301" i="1" s="1"/>
  <c r="N301" i="1" s="1"/>
  <c r="L308" i="13"/>
  <c r="I309" i="1" s="1"/>
  <c r="K309" i="1" s="1"/>
  <c r="M309" i="1" s="1"/>
  <c r="N309" i="1" s="1"/>
  <c r="L320" i="13"/>
  <c r="I321" i="1" s="1"/>
  <c r="K321" i="1" s="1"/>
  <c r="M321" i="1" s="1"/>
  <c r="N321" i="1" s="1"/>
  <c r="L328" i="13"/>
  <c r="I329" i="1" s="1"/>
  <c r="L336" i="13"/>
  <c r="I337" i="1" s="1"/>
  <c r="K337" i="1" s="1"/>
  <c r="M337" i="1" s="1"/>
  <c r="N337" i="1" s="1"/>
  <c r="L344" i="13"/>
  <c r="I345" i="1" s="1"/>
  <c r="L352" i="13"/>
  <c r="I353" i="1" s="1"/>
  <c r="L360" i="13"/>
  <c r="I361" i="1" s="1"/>
  <c r="K361" i="1" s="1"/>
  <c r="M361" i="1" s="1"/>
  <c r="N361" i="1" s="1"/>
  <c r="L368" i="13"/>
  <c r="I369" i="1" s="1"/>
  <c r="L11" i="13"/>
  <c r="I12" i="1" s="1"/>
  <c r="K12" i="1" s="1"/>
  <c r="M12" i="1" s="1"/>
  <c r="N12" i="1" s="1"/>
  <c r="L27" i="13"/>
  <c r="I28" i="1" s="1"/>
  <c r="K28" i="1" s="1"/>
  <c r="M28" i="1" s="1"/>
  <c r="N28" i="1" s="1"/>
  <c r="L43" i="13"/>
  <c r="I44" i="1" s="1"/>
  <c r="K44" i="1" s="1"/>
  <c r="M44" i="1" s="1"/>
  <c r="N44" i="1" s="1"/>
  <c r="L59" i="13"/>
  <c r="I60" i="1" s="1"/>
  <c r="K60" i="1" s="1"/>
  <c r="M60" i="1" s="1"/>
  <c r="N60" i="1" s="1"/>
  <c r="L75" i="13"/>
  <c r="I76" i="1" s="1"/>
  <c r="K76" i="1" s="1"/>
  <c r="M76" i="1" s="1"/>
  <c r="N76" i="1" s="1"/>
  <c r="L91" i="13"/>
  <c r="I92" i="1" s="1"/>
  <c r="K92" i="1" s="1"/>
  <c r="M92" i="1" s="1"/>
  <c r="N92" i="1" s="1"/>
  <c r="L107" i="13"/>
  <c r="I108" i="1" s="1"/>
  <c r="K108" i="1" s="1"/>
  <c r="M108" i="1" s="1"/>
  <c r="N108" i="1" s="1"/>
  <c r="L123" i="13"/>
  <c r="I124" i="1" s="1"/>
  <c r="K124" i="1" s="1"/>
  <c r="M124" i="1" s="1"/>
  <c r="N124" i="1" s="1"/>
  <c r="L139" i="13"/>
  <c r="I140" i="1" s="1"/>
  <c r="K140" i="1" s="1"/>
  <c r="M140" i="1" s="1"/>
  <c r="N140" i="1" s="1"/>
  <c r="L155" i="13"/>
  <c r="I156" i="1" s="1"/>
  <c r="K156" i="1" s="1"/>
  <c r="M156" i="1" s="1"/>
  <c r="N156" i="1" s="1"/>
  <c r="L171" i="13"/>
  <c r="I172" i="1" s="1"/>
  <c r="K172" i="1" s="1"/>
  <c r="M172" i="1" s="1"/>
  <c r="N172" i="1" s="1"/>
  <c r="L187" i="13"/>
  <c r="I188" i="1" s="1"/>
  <c r="K188" i="1" s="1"/>
  <c r="M188" i="1" s="1"/>
  <c r="N188" i="1" s="1"/>
  <c r="L203" i="13"/>
  <c r="I204" i="1" s="1"/>
  <c r="K204" i="1" s="1"/>
  <c r="M204" i="1" s="1"/>
  <c r="N204" i="1" s="1"/>
  <c r="L219" i="13"/>
  <c r="I220" i="1" s="1"/>
  <c r="K220" i="1" s="1"/>
  <c r="M220" i="1" s="1"/>
  <c r="N220" i="1" s="1"/>
  <c r="L235" i="13"/>
  <c r="L251" i="13"/>
  <c r="I252" i="1" s="1"/>
  <c r="K252" i="1" s="1"/>
  <c r="M252" i="1" s="1"/>
  <c r="N252" i="1" s="1"/>
  <c r="L267" i="13"/>
  <c r="I268" i="1" s="1"/>
  <c r="K268" i="1" s="1"/>
  <c r="M268" i="1" s="1"/>
  <c r="N268" i="1" s="1"/>
  <c r="L291" i="13"/>
  <c r="I292" i="1" s="1"/>
  <c r="K292" i="1" s="1"/>
  <c r="M292" i="1" s="1"/>
  <c r="N292" i="1" s="1"/>
  <c r="L315" i="13"/>
  <c r="I316" i="1" s="1"/>
  <c r="K316" i="1" s="1"/>
  <c r="M316" i="1" s="1"/>
  <c r="N316" i="1" s="1"/>
  <c r="L331" i="13"/>
  <c r="I332" i="1" s="1"/>
  <c r="L347" i="13"/>
  <c r="I348" i="1" s="1"/>
  <c r="K348" i="1" s="1"/>
  <c r="M348" i="1" s="1"/>
  <c r="N348" i="1" s="1"/>
  <c r="L363" i="13"/>
  <c r="I364" i="1" s="1"/>
  <c r="K364" i="1" s="1"/>
  <c r="M364" i="1" s="1"/>
  <c r="N364" i="1" s="1"/>
  <c r="L13" i="13"/>
  <c r="I14" i="1" s="1"/>
  <c r="K14" i="1" s="1"/>
  <c r="M14" i="1" s="1"/>
  <c r="N14" i="1" s="1"/>
  <c r="L29" i="13"/>
  <c r="I30" i="1" s="1"/>
  <c r="K30" i="1" s="1"/>
  <c r="M30" i="1" s="1"/>
  <c r="N30" i="1" s="1"/>
  <c r="L45" i="13"/>
  <c r="I46" i="1" s="1"/>
  <c r="K46" i="1" s="1"/>
  <c r="M46" i="1" s="1"/>
  <c r="N46" i="1" s="1"/>
  <c r="L61" i="13"/>
  <c r="I62" i="1" s="1"/>
  <c r="K62" i="1" s="1"/>
  <c r="M62" i="1" s="1"/>
  <c r="N62" i="1" s="1"/>
  <c r="L77" i="13"/>
  <c r="I78" i="1" s="1"/>
  <c r="K78" i="1" s="1"/>
  <c r="M78" i="1" s="1"/>
  <c r="N78" i="1" s="1"/>
  <c r="L93" i="13"/>
  <c r="I94" i="1" s="1"/>
  <c r="K94" i="1" s="1"/>
  <c r="M94" i="1" s="1"/>
  <c r="N94" i="1" s="1"/>
  <c r="L109" i="13"/>
  <c r="I110" i="1" s="1"/>
  <c r="K110" i="1" s="1"/>
  <c r="M110" i="1" s="1"/>
  <c r="N110" i="1" s="1"/>
  <c r="L125" i="13"/>
  <c r="I126" i="1" s="1"/>
  <c r="K126" i="1" s="1"/>
  <c r="M126" i="1" s="1"/>
  <c r="N126" i="1" s="1"/>
  <c r="L141" i="13"/>
  <c r="I142" i="1" s="1"/>
  <c r="K142" i="1" s="1"/>
  <c r="M142" i="1" s="1"/>
  <c r="N142" i="1" s="1"/>
  <c r="L157" i="13"/>
  <c r="I158" i="1" s="1"/>
  <c r="K158" i="1" s="1"/>
  <c r="M158" i="1" s="1"/>
  <c r="N158" i="1" s="1"/>
  <c r="L173" i="13"/>
  <c r="L189" i="13"/>
  <c r="I190" i="1" s="1"/>
  <c r="K190" i="1" s="1"/>
  <c r="M190" i="1" s="1"/>
  <c r="N190" i="1" s="1"/>
  <c r="L205" i="13"/>
  <c r="I206" i="1" s="1"/>
  <c r="K206" i="1" s="1"/>
  <c r="M206" i="1" s="1"/>
  <c r="N206" i="1" s="1"/>
  <c r="L221" i="13"/>
  <c r="I222" i="1" s="1"/>
  <c r="K222" i="1" s="1"/>
  <c r="M222" i="1" s="1"/>
  <c r="N222" i="1" s="1"/>
  <c r="L237" i="13"/>
  <c r="I238" i="1" s="1"/>
  <c r="K238" i="1" s="1"/>
  <c r="M238" i="1" s="1"/>
  <c r="N238" i="1" s="1"/>
  <c r="L253" i="13"/>
  <c r="I254" i="1" s="1"/>
  <c r="K254" i="1" s="1"/>
  <c r="M254" i="1" s="1"/>
  <c r="N254" i="1" s="1"/>
  <c r="L269" i="13"/>
  <c r="I270" i="1" s="1"/>
  <c r="L285" i="13"/>
  <c r="I286" i="1" s="1"/>
  <c r="L309" i="13"/>
  <c r="I310" i="1" s="1"/>
  <c r="K310" i="1" s="1"/>
  <c r="M310" i="1" s="1"/>
  <c r="N310" i="1" s="1"/>
  <c r="L325" i="13"/>
  <c r="I326" i="1" s="1"/>
  <c r="L341" i="13"/>
  <c r="I342" i="1" s="1"/>
  <c r="K342" i="1" s="1"/>
  <c r="M342" i="1" s="1"/>
  <c r="N342" i="1" s="1"/>
  <c r="L357" i="13"/>
  <c r="I358" i="1" s="1"/>
  <c r="K358" i="1" s="1"/>
  <c r="M358" i="1" s="1"/>
  <c r="N358" i="1" s="1"/>
  <c r="L373" i="13"/>
  <c r="I374" i="1" s="1"/>
  <c r="K374" i="1" s="1"/>
  <c r="L374" i="1" s="1"/>
  <c r="M374" i="1" s="1"/>
  <c r="N374" i="1" s="1"/>
  <c r="L8" i="13"/>
  <c r="I9" i="1" s="1"/>
  <c r="L1396" i="8"/>
  <c r="L1391" i="8"/>
  <c r="I1387" i="1" s="1"/>
  <c r="K1387" i="1" s="1"/>
  <c r="M1387" i="1" s="1"/>
  <c r="N1387" i="1" s="1"/>
  <c r="L1398" i="8"/>
  <c r="L1421" i="8"/>
  <c r="I1417" i="1" s="1"/>
  <c r="K1417" i="1" s="1"/>
  <c r="M1417" i="1" s="1"/>
  <c r="N1417" i="1" s="1"/>
  <c r="L1411" i="8"/>
  <c r="I1407" i="1" s="1"/>
  <c r="K1407" i="1" s="1"/>
  <c r="M1407" i="1" s="1"/>
  <c r="N1407" i="1" s="1"/>
  <c r="L1392" i="8"/>
  <c r="I1388" i="1" s="1"/>
  <c r="K1388" i="1" s="1"/>
  <c r="M1388" i="1" s="1"/>
  <c r="N1388" i="1" s="1"/>
  <c r="L1400" i="8"/>
  <c r="L1399" i="8"/>
  <c r="I1394" i="1"/>
  <c r="K1394" i="1" s="1"/>
  <c r="M1394" i="1" s="1"/>
  <c r="N1394" i="1" s="1"/>
  <c r="L1394" i="8"/>
  <c r="I1390" i="1" s="1"/>
  <c r="K1390" i="1" s="1"/>
  <c r="M1390" i="1" s="1"/>
  <c r="N1390" i="1" s="1"/>
  <c r="L1406" i="8"/>
  <c r="I1402" i="1" s="1"/>
  <c r="K1402" i="1" s="1"/>
  <c r="M1402" i="1" s="1"/>
  <c r="N1402" i="1" s="1"/>
  <c r="L1418" i="8"/>
  <c r="I1414" i="1" s="1"/>
  <c r="K1414" i="1" s="1"/>
  <c r="M1414" i="1" s="1"/>
  <c r="N1414" i="1" s="1"/>
  <c r="L1397" i="8"/>
  <c r="I1393" i="1" s="1"/>
  <c r="K1393" i="1" s="1"/>
  <c r="M1393" i="1" s="1"/>
  <c r="N1393" i="1" s="1"/>
  <c r="L1413" i="8"/>
  <c r="I1409" i="1" s="1"/>
  <c r="K1409" i="1" s="1"/>
  <c r="M1409" i="1" s="1"/>
  <c r="N1409" i="1" s="1"/>
  <c r="L1403" i="8"/>
  <c r="I1399" i="1" s="1"/>
  <c r="K1399" i="1" s="1"/>
  <c r="M1399" i="1" s="1"/>
  <c r="N1399" i="1" s="1"/>
  <c r="I1347" i="1"/>
  <c r="K1347" i="1" s="1"/>
  <c r="M1347" i="1" s="1"/>
  <c r="N1347" i="1" s="1"/>
  <c r="I1355" i="1"/>
  <c r="K1355" i="1" s="1"/>
  <c r="M1355" i="1" s="1"/>
  <c r="N1355" i="1" s="1"/>
  <c r="I1370" i="1"/>
  <c r="K1370" i="1" s="1"/>
  <c r="M1370" i="1" s="1"/>
  <c r="N1370" i="1" s="1"/>
  <c r="I1333" i="1"/>
  <c r="K1333" i="1" s="1"/>
  <c r="M1333" i="1" s="1"/>
  <c r="N1333" i="1" s="1"/>
  <c r="I1341" i="1"/>
  <c r="K1341" i="1" s="1"/>
  <c r="M1341" i="1" s="1"/>
  <c r="N1341" i="1" s="1"/>
  <c r="I1352" i="1"/>
  <c r="K1352" i="1" s="1"/>
  <c r="M1352" i="1" s="1"/>
  <c r="N1352" i="1" s="1"/>
  <c r="I1375" i="1"/>
  <c r="K1375" i="1" s="1"/>
  <c r="M1375" i="1" s="1"/>
  <c r="N1375" i="1" s="1"/>
  <c r="I1332" i="1"/>
  <c r="K1332" i="1" s="1"/>
  <c r="M1332" i="1" s="1"/>
  <c r="N1332" i="1" s="1"/>
  <c r="I1346" i="1"/>
  <c r="I1058" i="1"/>
  <c r="K1058" i="1" s="1"/>
  <c r="M1058" i="1" s="1"/>
  <c r="N1058" i="1" s="1"/>
  <c r="I1050" i="1"/>
  <c r="K1050" i="1" s="1"/>
  <c r="M1050" i="1" s="1"/>
  <c r="N1050" i="1" s="1"/>
  <c r="I1218" i="1"/>
  <c r="K1218" i="1" s="1"/>
  <c r="M1218" i="1" s="1"/>
  <c r="N1218" i="1" s="1"/>
  <c r="I1255" i="1"/>
  <c r="I1141" i="1"/>
  <c r="L978" i="8"/>
  <c r="L986" i="8"/>
  <c r="I984" i="1" s="1"/>
  <c r="L994" i="8"/>
  <c r="I992" i="1" s="1"/>
  <c r="L1002" i="8"/>
  <c r="I1000" i="1" s="1"/>
  <c r="L1014" i="8"/>
  <c r="I1012" i="1" s="1"/>
  <c r="I1211" i="1"/>
  <c r="I1130" i="1"/>
  <c r="K1130" i="1" s="1"/>
  <c r="M1130" i="1" s="1"/>
  <c r="N1130" i="1" s="1"/>
  <c r="I1162" i="1"/>
  <c r="K1162" i="1" s="1"/>
  <c r="M1162" i="1" s="1"/>
  <c r="N1162" i="1" s="1"/>
  <c r="I1194" i="1"/>
  <c r="K1194" i="1" s="1"/>
  <c r="M1194" i="1" s="1"/>
  <c r="N1194" i="1" s="1"/>
  <c r="I1226" i="1"/>
  <c r="K1226" i="1" s="1"/>
  <c r="M1226" i="1" s="1"/>
  <c r="N1226" i="1" s="1"/>
  <c r="I1254" i="1"/>
  <c r="K1254" i="1" s="1"/>
  <c r="M1254" i="1" s="1"/>
  <c r="N1254" i="1" s="1"/>
  <c r="I1286" i="1"/>
  <c r="K1286" i="1" s="1"/>
  <c r="M1286" i="1" s="1"/>
  <c r="N1286" i="1" s="1"/>
  <c r="I1271" i="1"/>
  <c r="K1271" i="1" s="1"/>
  <c r="M1271" i="1" s="1"/>
  <c r="N1271" i="1" s="1"/>
  <c r="I1173" i="1"/>
  <c r="L1022" i="8"/>
  <c r="L981" i="8"/>
  <c r="I979" i="1" s="1"/>
  <c r="L1032" i="8"/>
  <c r="I1030" i="1" s="1"/>
  <c r="K1030" i="1" s="1"/>
  <c r="M1030" i="1" s="1"/>
  <c r="N1030" i="1" s="1"/>
  <c r="L1040" i="8"/>
  <c r="I1038" i="1" s="1"/>
  <c r="K1038" i="1" s="1"/>
  <c r="M1038" i="1" s="1"/>
  <c r="N1038" i="1" s="1"/>
  <c r="L1048" i="8"/>
  <c r="L1056" i="8"/>
  <c r="I1054" i="1" s="1"/>
  <c r="K1054" i="1" s="1"/>
  <c r="M1054" i="1" s="1"/>
  <c r="N1054" i="1" s="1"/>
  <c r="L1064" i="8"/>
  <c r="I1062" i="1" s="1"/>
  <c r="K1062" i="1" s="1"/>
  <c r="M1062" i="1" s="1"/>
  <c r="N1062" i="1" s="1"/>
  <c r="L1072" i="8"/>
  <c r="I1070" i="1" s="1"/>
  <c r="K1070" i="1" s="1"/>
  <c r="M1070" i="1" s="1"/>
  <c r="N1070" i="1" s="1"/>
  <c r="L1088" i="8"/>
  <c r="I1086" i="1" s="1"/>
  <c r="K1086" i="1" s="1"/>
  <c r="M1086" i="1" s="1"/>
  <c r="N1086" i="1" s="1"/>
  <c r="L1096" i="8"/>
  <c r="I1094" i="1" s="1"/>
  <c r="K1094" i="1" s="1"/>
  <c r="M1094" i="1" s="1"/>
  <c r="N1094" i="1" s="1"/>
  <c r="L1104" i="8"/>
  <c r="I1102" i="1" s="1"/>
  <c r="K1102" i="1" s="1"/>
  <c r="M1102" i="1" s="1"/>
  <c r="N1102" i="1" s="1"/>
  <c r="L1112" i="8"/>
  <c r="I1110" i="1" s="1"/>
  <c r="K1110" i="1" s="1"/>
  <c r="M1110" i="1" s="1"/>
  <c r="N1110" i="1" s="1"/>
  <c r="L1124" i="8"/>
  <c r="I1122" i="1" s="1"/>
  <c r="K1122" i="1" s="1"/>
  <c r="M1122" i="1" s="1"/>
  <c r="N1122" i="1" s="1"/>
  <c r="L1136" i="8"/>
  <c r="I1134" i="1" s="1"/>
  <c r="L991" i="8"/>
  <c r="I989" i="1" s="1"/>
  <c r="L1007" i="8"/>
  <c r="I1005" i="1" s="1"/>
  <c r="L1023" i="8"/>
  <c r="L1039" i="8"/>
  <c r="I1037" i="1" s="1"/>
  <c r="L1055" i="8"/>
  <c r="I1053" i="1" s="1"/>
  <c r="L1079" i="8"/>
  <c r="I1077" i="1" s="1"/>
  <c r="L1095" i="8"/>
  <c r="I1093" i="1" s="1"/>
  <c r="L1111" i="8"/>
  <c r="I1109" i="1" s="1"/>
  <c r="L1127" i="8"/>
  <c r="I1125" i="1" s="1"/>
  <c r="L1140" i="8"/>
  <c r="I1138" i="1" s="1"/>
  <c r="K1138" i="1" s="1"/>
  <c r="M1138" i="1" s="1"/>
  <c r="N1138" i="1" s="1"/>
  <c r="L1152" i="8"/>
  <c r="I1150" i="1" s="1"/>
  <c r="K1150" i="1" s="1"/>
  <c r="M1150" i="1" s="1"/>
  <c r="N1150" i="1" s="1"/>
  <c r="L1160" i="8"/>
  <c r="I1158" i="1" s="1"/>
  <c r="L1168" i="8"/>
  <c r="I1166" i="1" s="1"/>
  <c r="K1166" i="1" s="1"/>
  <c r="M1166" i="1" s="1"/>
  <c r="N1166" i="1" s="1"/>
  <c r="L1176" i="8"/>
  <c r="I1174" i="1" s="1"/>
  <c r="K1174" i="1" s="1"/>
  <c r="M1174" i="1" s="1"/>
  <c r="N1174" i="1" s="1"/>
  <c r="L1184" i="8"/>
  <c r="I1182" i="1" s="1"/>
  <c r="K1182" i="1" s="1"/>
  <c r="M1182" i="1" s="1"/>
  <c r="N1182" i="1" s="1"/>
  <c r="L1192" i="8"/>
  <c r="I1190" i="1" s="1"/>
  <c r="L1200" i="8"/>
  <c r="I1198" i="1" s="1"/>
  <c r="K1198" i="1" s="1"/>
  <c r="M1198" i="1" s="1"/>
  <c r="N1198" i="1" s="1"/>
  <c r="L1208" i="8"/>
  <c r="I1206" i="1" s="1"/>
  <c r="K1206" i="1" s="1"/>
  <c r="M1206" i="1" s="1"/>
  <c r="N1206" i="1" s="1"/>
  <c r="L1216" i="8"/>
  <c r="I1214" i="1" s="1"/>
  <c r="K1214" i="1" s="1"/>
  <c r="M1214" i="1" s="1"/>
  <c r="N1214" i="1" s="1"/>
  <c r="L1224" i="8"/>
  <c r="I1222" i="1" s="1"/>
  <c r="K1222" i="1" s="1"/>
  <c r="M1222" i="1" s="1"/>
  <c r="N1222" i="1" s="1"/>
  <c r="L1232" i="8"/>
  <c r="I1230" i="1" s="1"/>
  <c r="K1230" i="1" s="1"/>
  <c r="M1230" i="1" s="1"/>
  <c r="N1230" i="1" s="1"/>
  <c r="L1244" i="8"/>
  <c r="I1242" i="1" s="1"/>
  <c r="K1242" i="1" s="1"/>
  <c r="M1242" i="1" s="1"/>
  <c r="N1242" i="1" s="1"/>
  <c r="L1252" i="8"/>
  <c r="I1250" i="1" s="1"/>
  <c r="K1250" i="1" s="1"/>
  <c r="M1250" i="1" s="1"/>
  <c r="N1250" i="1" s="1"/>
  <c r="L1264" i="8"/>
  <c r="L1280" i="8"/>
  <c r="L1292" i="8"/>
  <c r="I1290" i="1" s="1"/>
  <c r="K1290" i="1" s="1"/>
  <c r="M1290" i="1" s="1"/>
  <c r="N1290" i="1" s="1"/>
  <c r="L1300" i="8"/>
  <c r="I1298" i="1" s="1"/>
  <c r="L1312" i="8"/>
  <c r="L1320" i="8"/>
  <c r="L1328" i="8"/>
  <c r="I1326" i="1" s="1"/>
  <c r="K1326" i="1" s="1"/>
  <c r="L1326" i="1" s="1"/>
  <c r="M1326" i="1" s="1"/>
  <c r="N1326" i="1" s="1"/>
  <c r="L972" i="8"/>
  <c r="I970" i="1" s="1"/>
  <c r="K970" i="1" s="1"/>
  <c r="M970" i="1" s="1"/>
  <c r="N970" i="1" s="1"/>
  <c r="L1041" i="8"/>
  <c r="I1039" i="1" s="1"/>
  <c r="L1089" i="8"/>
  <c r="I1087" i="1" s="1"/>
  <c r="K1087" i="1" s="1"/>
  <c r="M1087" i="1" s="1"/>
  <c r="N1087" i="1" s="1"/>
  <c r="L1121" i="8"/>
  <c r="I1119" i="1" s="1"/>
  <c r="K1119" i="1" s="1"/>
  <c r="M1119" i="1" s="1"/>
  <c r="N1119" i="1" s="1"/>
  <c r="L1161" i="8"/>
  <c r="I1159" i="1" s="1"/>
  <c r="L1185" i="8"/>
  <c r="L1201" i="8"/>
  <c r="L1233" i="8"/>
  <c r="I1231" i="1" s="1"/>
  <c r="L1249" i="8"/>
  <c r="I1247" i="1" s="1"/>
  <c r="L1265" i="8"/>
  <c r="I1263" i="1" s="1"/>
  <c r="L1281" i="8"/>
  <c r="I1279" i="1" s="1"/>
  <c r="K1279" i="1" s="1"/>
  <c r="M1279" i="1" s="1"/>
  <c r="N1279" i="1" s="1"/>
  <c r="L1297" i="8"/>
  <c r="I1295" i="1" s="1"/>
  <c r="K1295" i="1" s="1"/>
  <c r="M1295" i="1" s="1"/>
  <c r="N1295" i="1" s="1"/>
  <c r="L1313" i="8"/>
  <c r="I1311" i="1" s="1"/>
  <c r="L1037" i="8"/>
  <c r="L1069" i="8"/>
  <c r="I1067" i="1" s="1"/>
  <c r="L1117" i="8"/>
  <c r="I1115" i="1" s="1"/>
  <c r="L1151" i="8"/>
  <c r="I1149" i="1" s="1"/>
  <c r="L1167" i="8"/>
  <c r="I1165" i="1" s="1"/>
  <c r="L1183" i="8"/>
  <c r="I1181" i="1" s="1"/>
  <c r="L1199" i="8"/>
  <c r="I1197" i="1" s="1"/>
  <c r="L1215" i="8"/>
  <c r="I1213" i="1" s="1"/>
  <c r="K1213" i="1" s="1"/>
  <c r="M1213" i="1" s="1"/>
  <c r="N1213" i="1" s="1"/>
  <c r="L1231" i="8"/>
  <c r="I1229" i="1" s="1"/>
  <c r="L1247" i="8"/>
  <c r="I1245" i="1" s="1"/>
  <c r="L1263" i="8"/>
  <c r="I1261" i="1" s="1"/>
  <c r="L1279" i="8"/>
  <c r="I1277" i="1" s="1"/>
  <c r="L1295" i="8"/>
  <c r="I1293" i="1" s="1"/>
  <c r="L1311" i="8"/>
  <c r="I1309" i="1" s="1"/>
  <c r="K1309" i="1" s="1"/>
  <c r="M1309" i="1" s="1"/>
  <c r="N1309" i="1" s="1"/>
  <c r="L1327" i="8"/>
  <c r="I1325" i="1" s="1"/>
  <c r="K1325" i="1" s="1"/>
  <c r="L1325" i="1" s="1"/>
  <c r="M1325" i="1" s="1"/>
  <c r="N1325" i="1" s="1"/>
  <c r="I976" i="1"/>
  <c r="I996" i="1"/>
  <c r="I1020" i="1"/>
  <c r="K1020" i="1" s="1"/>
  <c r="M1020" i="1" s="1"/>
  <c r="N1020" i="1" s="1"/>
  <c r="I1035" i="1"/>
  <c r="I969" i="1"/>
  <c r="I1046" i="1"/>
  <c r="K1046" i="1" s="1"/>
  <c r="M1046" i="1" s="1"/>
  <c r="N1046" i="1" s="1"/>
  <c r="I1170" i="1"/>
  <c r="K1170" i="1" s="1"/>
  <c r="M1170" i="1" s="1"/>
  <c r="N1170" i="1" s="1"/>
  <c r="I1202" i="1"/>
  <c r="K1202" i="1" s="1"/>
  <c r="M1202" i="1" s="1"/>
  <c r="N1202" i="1" s="1"/>
  <c r="I1262" i="1"/>
  <c r="K1262" i="1" s="1"/>
  <c r="M1262" i="1" s="1"/>
  <c r="N1262" i="1" s="1"/>
  <c r="I1183" i="1"/>
  <c r="I1285" i="1"/>
  <c r="I1317" i="1"/>
  <c r="K1317" i="1" s="1"/>
  <c r="L1317" i="1" s="1"/>
  <c r="M1317" i="1" s="1"/>
  <c r="N1317" i="1" s="1"/>
  <c r="I933" i="1"/>
  <c r="I903" i="1"/>
  <c r="I957" i="1"/>
  <c r="I946" i="1"/>
  <c r="K946" i="1" s="1"/>
  <c r="M946" i="1" s="1"/>
  <c r="N946" i="1" s="1"/>
  <c r="I908" i="1"/>
  <c r="I940" i="1"/>
  <c r="K940" i="1" s="1"/>
  <c r="M940" i="1" s="1"/>
  <c r="N940" i="1" s="1"/>
  <c r="I937" i="1"/>
  <c r="I959" i="1"/>
  <c r="K959" i="1" s="1"/>
  <c r="M959" i="1" s="1"/>
  <c r="N959" i="1" s="1"/>
  <c r="L908" i="8"/>
  <c r="I907" i="1" s="1"/>
  <c r="K907" i="1" s="1"/>
  <c r="M907" i="1" s="1"/>
  <c r="N907" i="1" s="1"/>
  <c r="L920" i="8"/>
  <c r="L932" i="8"/>
  <c r="I931" i="1" s="1"/>
  <c r="K931" i="1" s="1"/>
  <c r="M931" i="1" s="1"/>
  <c r="N931" i="1" s="1"/>
  <c r="L948" i="8"/>
  <c r="I947" i="1" s="1"/>
  <c r="K947" i="1" s="1"/>
  <c r="M947" i="1" s="1"/>
  <c r="N947" i="1" s="1"/>
  <c r="L956" i="8"/>
  <c r="I955" i="1" s="1"/>
  <c r="L900" i="8"/>
  <c r="I899" i="1" s="1"/>
  <c r="K899" i="1" s="1"/>
  <c r="M899" i="1" s="1"/>
  <c r="N899" i="1" s="1"/>
  <c r="L927" i="8"/>
  <c r="I926" i="1" s="1"/>
  <c r="L951" i="8"/>
  <c r="I950" i="1" s="1"/>
  <c r="L917" i="8"/>
  <c r="L933" i="8"/>
  <c r="I932" i="1" s="1"/>
  <c r="K932" i="1" s="1"/>
  <c r="M932" i="1" s="1"/>
  <c r="N932" i="1" s="1"/>
  <c r="L949" i="8"/>
  <c r="I948" i="1" s="1"/>
  <c r="K948" i="1" s="1"/>
  <c r="M948" i="1" s="1"/>
  <c r="N948" i="1" s="1"/>
  <c r="I898" i="1"/>
  <c r="I934" i="1"/>
  <c r="I911" i="1"/>
  <c r="I916" i="1"/>
  <c r="I901" i="1"/>
  <c r="I795" i="1"/>
  <c r="K795" i="1" s="1"/>
  <c r="M795" i="1" s="1"/>
  <c r="N795" i="1" s="1"/>
  <c r="I856" i="1"/>
  <c r="K856" i="1" s="1"/>
  <c r="M856" i="1" s="1"/>
  <c r="N856" i="1" s="1"/>
  <c r="I785" i="1"/>
  <c r="K785" i="1" s="1"/>
  <c r="M785" i="1" s="1"/>
  <c r="N785" i="1" s="1"/>
  <c r="L723" i="8"/>
  <c r="I723" i="1" s="1"/>
  <c r="K723" i="1" s="1"/>
  <c r="M723" i="1" s="1"/>
  <c r="N723" i="1" s="1"/>
  <c r="L731" i="8"/>
  <c r="I731" i="1" s="1"/>
  <c r="K731" i="1" s="1"/>
  <c r="M731" i="1" s="1"/>
  <c r="N731" i="1" s="1"/>
  <c r="L739" i="8"/>
  <c r="I739" i="1" s="1"/>
  <c r="K739" i="1" s="1"/>
  <c r="M739" i="1" s="1"/>
  <c r="N739" i="1" s="1"/>
  <c r="L751" i="8"/>
  <c r="I751" i="1" s="1"/>
  <c r="K751" i="1" s="1"/>
  <c r="M751" i="1" s="1"/>
  <c r="N751" i="1" s="1"/>
  <c r="L759" i="8"/>
  <c r="L771" i="8"/>
  <c r="I771" i="1" s="1"/>
  <c r="K771" i="1" s="1"/>
  <c r="M771" i="1" s="1"/>
  <c r="N771" i="1" s="1"/>
  <c r="L779" i="8"/>
  <c r="I779" i="1" s="1"/>
  <c r="K779" i="1" s="1"/>
  <c r="M779" i="1" s="1"/>
  <c r="N779" i="1" s="1"/>
  <c r="L791" i="8"/>
  <c r="L807" i="8"/>
  <c r="I807" i="1" s="1"/>
  <c r="K807" i="1" s="1"/>
  <c r="M807" i="1" s="1"/>
  <c r="N807" i="1" s="1"/>
  <c r="L819" i="8"/>
  <c r="I819" i="1" s="1"/>
  <c r="K819" i="1" s="1"/>
  <c r="M819" i="1" s="1"/>
  <c r="N819" i="1" s="1"/>
  <c r="L827" i="8"/>
  <c r="I827" i="1" s="1"/>
  <c r="K827" i="1" s="1"/>
  <c r="M827" i="1" s="1"/>
  <c r="N827" i="1" s="1"/>
  <c r="L835" i="8"/>
  <c r="I835" i="1" s="1"/>
  <c r="K835" i="1" s="1"/>
  <c r="M835" i="1" s="1"/>
  <c r="N835" i="1" s="1"/>
  <c r="L847" i="8"/>
  <c r="I847" i="1" s="1"/>
  <c r="K847" i="1" s="1"/>
  <c r="M847" i="1" s="1"/>
  <c r="N847" i="1" s="1"/>
  <c r="L871" i="8"/>
  <c r="I871" i="1" s="1"/>
  <c r="K871" i="1" s="1"/>
  <c r="M871" i="1" s="1"/>
  <c r="N871" i="1" s="1"/>
  <c r="L895" i="8"/>
  <c r="I895" i="1" s="1"/>
  <c r="K895" i="1" s="1"/>
  <c r="L895" i="1" s="1"/>
  <c r="M895" i="1" s="1"/>
  <c r="N895" i="1" s="1"/>
  <c r="L736" i="8"/>
  <c r="I736" i="1" s="1"/>
  <c r="K736" i="1" s="1"/>
  <c r="M736" i="1" s="1"/>
  <c r="N736" i="1" s="1"/>
  <c r="L752" i="8"/>
  <c r="I752" i="1" s="1"/>
  <c r="K752" i="1" s="1"/>
  <c r="M752" i="1" s="1"/>
  <c r="N752" i="1" s="1"/>
  <c r="L768" i="8"/>
  <c r="L792" i="8"/>
  <c r="I792" i="1" s="1"/>
  <c r="K792" i="1" s="1"/>
  <c r="M792" i="1" s="1"/>
  <c r="N792" i="1" s="1"/>
  <c r="L808" i="8"/>
  <c r="L824" i="8"/>
  <c r="I824" i="1" s="1"/>
  <c r="K824" i="1" s="1"/>
  <c r="M824" i="1" s="1"/>
  <c r="N824" i="1" s="1"/>
  <c r="L840" i="8"/>
  <c r="I840" i="1" s="1"/>
  <c r="L864" i="8"/>
  <c r="I864" i="1" s="1"/>
  <c r="K864" i="1" s="1"/>
  <c r="M864" i="1" s="1"/>
  <c r="N864" i="1" s="1"/>
  <c r="L880" i="8"/>
  <c r="I880" i="1" s="1"/>
  <c r="K880" i="1" s="1"/>
  <c r="L880" i="1" s="1"/>
  <c r="M880" i="1" s="1"/>
  <c r="N880" i="1" s="1"/>
  <c r="L734" i="8"/>
  <c r="I734" i="1" s="1"/>
  <c r="K734" i="1" s="1"/>
  <c r="M734" i="1" s="1"/>
  <c r="N734" i="1" s="1"/>
  <c r="L750" i="8"/>
  <c r="L766" i="8"/>
  <c r="I766" i="1" s="1"/>
  <c r="K766" i="1" s="1"/>
  <c r="M766" i="1" s="1"/>
  <c r="N766" i="1" s="1"/>
  <c r="L782" i="8"/>
  <c r="I782" i="1" s="1"/>
  <c r="K782" i="1" s="1"/>
  <c r="M782" i="1" s="1"/>
  <c r="N782" i="1" s="1"/>
  <c r="L806" i="8"/>
  <c r="I806" i="1" s="1"/>
  <c r="K806" i="1" s="1"/>
  <c r="M806" i="1" s="1"/>
  <c r="N806" i="1" s="1"/>
  <c r="L822" i="8"/>
  <c r="I822" i="1" s="1"/>
  <c r="K822" i="1" s="1"/>
  <c r="M822" i="1" s="1"/>
  <c r="N822" i="1" s="1"/>
  <c r="L846" i="8"/>
  <c r="I846" i="1" s="1"/>
  <c r="K846" i="1" s="1"/>
  <c r="M846" i="1" s="1"/>
  <c r="N846" i="1" s="1"/>
  <c r="L862" i="8"/>
  <c r="I862" i="1" s="1"/>
  <c r="K862" i="1" s="1"/>
  <c r="M862" i="1" s="1"/>
  <c r="N862" i="1" s="1"/>
  <c r="L878" i="8"/>
  <c r="I878" i="1" s="1"/>
  <c r="K878" i="1" s="1"/>
  <c r="L878" i="1" s="1"/>
  <c r="M878" i="1" s="1"/>
  <c r="N878" i="1" s="1"/>
  <c r="L894" i="8"/>
  <c r="I894" i="1" s="1"/>
  <c r="K894" i="1" s="1"/>
  <c r="L894" i="1" s="1"/>
  <c r="M894" i="1" s="1"/>
  <c r="N894" i="1" s="1"/>
  <c r="I750" i="1"/>
  <c r="K750" i="1" s="1"/>
  <c r="M750" i="1" s="1"/>
  <c r="N750" i="1" s="1"/>
  <c r="I758" i="1"/>
  <c r="K758" i="1" s="1"/>
  <c r="M758" i="1" s="1"/>
  <c r="N758" i="1" s="1"/>
  <c r="I867" i="1"/>
  <c r="K867" i="1" s="1"/>
  <c r="M867" i="1" s="1"/>
  <c r="N867" i="1" s="1"/>
  <c r="I768" i="1"/>
  <c r="K768" i="1" s="1"/>
  <c r="M768" i="1" s="1"/>
  <c r="N768" i="1" s="1"/>
  <c r="I800" i="1"/>
  <c r="K800" i="1" s="1"/>
  <c r="M800" i="1" s="1"/>
  <c r="N800" i="1" s="1"/>
  <c r="I832" i="1"/>
  <c r="K832" i="1" s="1"/>
  <c r="M832" i="1" s="1"/>
  <c r="N832" i="1" s="1"/>
  <c r="I759" i="1"/>
  <c r="K759" i="1" s="1"/>
  <c r="M759" i="1" s="1"/>
  <c r="N759" i="1" s="1"/>
  <c r="G1492" i="8"/>
  <c r="I323" i="1"/>
  <c r="K323" i="1" s="1"/>
  <c r="M323" i="1" s="1"/>
  <c r="N323" i="1" s="1"/>
  <c r="I174" i="1"/>
  <c r="K174" i="1" s="1"/>
  <c r="M174" i="1" s="1"/>
  <c r="N174" i="1" s="1"/>
  <c r="I217" i="1"/>
  <c r="K217" i="1" s="1"/>
  <c r="M217" i="1" s="1"/>
  <c r="N217" i="1" s="1"/>
  <c r="I319" i="1"/>
  <c r="I210" i="1"/>
  <c r="K210" i="1" s="1"/>
  <c r="M210" i="1" s="1"/>
  <c r="N210" i="1" s="1"/>
  <c r="I236" i="1"/>
  <c r="K236" i="1" s="1"/>
  <c r="M236" i="1" s="1"/>
  <c r="N236" i="1" s="1"/>
  <c r="I20" i="1"/>
  <c r="K20" i="1" s="1"/>
  <c r="M20" i="1" s="1"/>
  <c r="N20" i="1" s="1"/>
  <c r="P1123" i="7"/>
  <c r="J1121" i="1" s="1"/>
  <c r="K1492" i="7"/>
  <c r="P904" i="7"/>
  <c r="J903" i="1" s="1"/>
  <c r="P912" i="7"/>
  <c r="J911" i="1" s="1"/>
  <c r="P920" i="7"/>
  <c r="J919" i="1" s="1"/>
  <c r="P928" i="7"/>
  <c r="J927" i="1" s="1"/>
  <c r="P936" i="7"/>
  <c r="J935" i="1" s="1"/>
  <c r="P944" i="7"/>
  <c r="J943" i="1" s="1"/>
  <c r="P952" i="7"/>
  <c r="J951" i="1" s="1"/>
  <c r="P901" i="7"/>
  <c r="J900" i="1" s="1"/>
  <c r="K900" i="1" s="1"/>
  <c r="M900" i="1" s="1"/>
  <c r="N900" i="1" s="1"/>
  <c r="P909" i="7"/>
  <c r="J908" i="1" s="1"/>
  <c r="P917" i="7"/>
  <c r="J916" i="1" s="1"/>
  <c r="P929" i="7"/>
  <c r="J928" i="1" s="1"/>
  <c r="K928" i="1" s="1"/>
  <c r="M928" i="1" s="1"/>
  <c r="N928" i="1" s="1"/>
  <c r="P937" i="7"/>
  <c r="J936" i="1" s="1"/>
  <c r="P945" i="7"/>
  <c r="J944" i="1" s="1"/>
  <c r="P953" i="7"/>
  <c r="J952" i="1" s="1"/>
  <c r="P961" i="7"/>
  <c r="J960" i="1" s="1"/>
  <c r="K960" i="1" s="1"/>
  <c r="M960" i="1" s="1"/>
  <c r="N960" i="1" s="1"/>
  <c r="P962" i="7"/>
  <c r="J961" i="1" s="1"/>
  <c r="P906" i="7"/>
  <c r="J905" i="1" s="1"/>
  <c r="P914" i="7"/>
  <c r="J913" i="1" s="1"/>
  <c r="P922" i="7"/>
  <c r="J921" i="1" s="1"/>
  <c r="P930" i="7"/>
  <c r="J929" i="1" s="1"/>
  <c r="K929" i="1" s="1"/>
  <c r="M929" i="1" s="1"/>
  <c r="N929" i="1" s="1"/>
  <c r="P938" i="7"/>
  <c r="J937" i="1" s="1"/>
  <c r="P946" i="7"/>
  <c r="J945" i="1" s="1"/>
  <c r="P956" i="7"/>
  <c r="J955" i="1" s="1"/>
  <c r="P903" i="7"/>
  <c r="J902" i="1" s="1"/>
  <c r="P911" i="7"/>
  <c r="J910" i="1" s="1"/>
  <c r="P919" i="7"/>
  <c r="J918" i="1" s="1"/>
  <c r="P927" i="7"/>
  <c r="J926" i="1" s="1"/>
  <c r="P935" i="7"/>
  <c r="J934" i="1" s="1"/>
  <c r="P943" i="7"/>
  <c r="J942" i="1" s="1"/>
  <c r="P951" i="7"/>
  <c r="J950" i="1" s="1"/>
  <c r="P958" i="7"/>
  <c r="J957" i="1" s="1"/>
  <c r="P959" i="7"/>
  <c r="J958" i="1" s="1"/>
  <c r="K460" i="1"/>
  <c r="M460" i="1" s="1"/>
  <c r="N460" i="1" s="1"/>
  <c r="K405" i="1"/>
  <c r="M405" i="1" s="1"/>
  <c r="N405" i="1" s="1"/>
  <c r="L6" i="8"/>
  <c r="I7" i="1" s="1"/>
  <c r="K7" i="1" s="1"/>
  <c r="I387" i="8"/>
  <c r="L387" i="8" s="1"/>
  <c r="P1131" i="7"/>
  <c r="J1129" i="1" s="1"/>
  <c r="P1139" i="7"/>
  <c r="J1137" i="1" s="1"/>
  <c r="P1147" i="7"/>
  <c r="J1145" i="1" s="1"/>
  <c r="P1155" i="7"/>
  <c r="J1153" i="1" s="1"/>
  <c r="P1163" i="7"/>
  <c r="J1161" i="1" s="1"/>
  <c r="P1179" i="7"/>
  <c r="J1177" i="1" s="1"/>
  <c r="P1187" i="7"/>
  <c r="J1185" i="1" s="1"/>
  <c r="P1195" i="7"/>
  <c r="J1193" i="1" s="1"/>
  <c r="P1203" i="7"/>
  <c r="J1201" i="1" s="1"/>
  <c r="P1211" i="7"/>
  <c r="J1209" i="1" s="1"/>
  <c r="F286" i="1"/>
  <c r="F318" i="1"/>
  <c r="K318" i="1" s="1"/>
  <c r="M318" i="1" s="1"/>
  <c r="N318" i="1" s="1"/>
  <c r="F368" i="1"/>
  <c r="F329" i="1"/>
  <c r="I283" i="1"/>
  <c r="I192" i="1"/>
  <c r="K192" i="1" s="1"/>
  <c r="M192" i="1" s="1"/>
  <c r="N192" i="1" s="1"/>
  <c r="I362" i="1"/>
  <c r="I234" i="1"/>
  <c r="K234" i="1" s="1"/>
  <c r="M234" i="1" s="1"/>
  <c r="N234" i="1" s="1"/>
  <c r="I64" i="1"/>
  <c r="K64" i="1" s="1"/>
  <c r="M64" i="1" s="1"/>
  <c r="N64" i="1" s="1"/>
  <c r="I335" i="1"/>
  <c r="K335" i="1" s="1"/>
  <c r="M335" i="1" s="1"/>
  <c r="N335" i="1" s="1"/>
  <c r="I311" i="1"/>
  <c r="K311" i="1" s="1"/>
  <c r="M311" i="1" s="1"/>
  <c r="N311" i="1" s="1"/>
  <c r="I259" i="1"/>
  <c r="K259" i="1" s="1"/>
  <c r="M259" i="1" s="1"/>
  <c r="N259" i="1" s="1"/>
  <c r="I223" i="1"/>
  <c r="K223" i="1" s="1"/>
  <c r="M223" i="1" s="1"/>
  <c r="N223" i="1" s="1"/>
  <c r="I159" i="1"/>
  <c r="K159" i="1" s="1"/>
  <c r="M159" i="1" s="1"/>
  <c r="N159" i="1" s="1"/>
  <c r="I115" i="1"/>
  <c r="K115" i="1" s="1"/>
  <c r="M115" i="1" s="1"/>
  <c r="N115" i="1" s="1"/>
  <c r="I83" i="1"/>
  <c r="K83" i="1" s="1"/>
  <c r="M83" i="1" s="1"/>
  <c r="N83" i="1" s="1"/>
  <c r="F278" i="1"/>
  <c r="I240" i="1"/>
  <c r="K240" i="1" s="1"/>
  <c r="M240" i="1" s="1"/>
  <c r="N240" i="1" s="1"/>
  <c r="I208" i="1"/>
  <c r="K208" i="1" s="1"/>
  <c r="M208" i="1" s="1"/>
  <c r="N208" i="1" s="1"/>
  <c r="I128" i="1"/>
  <c r="K128" i="1" s="1"/>
  <c r="M128" i="1" s="1"/>
  <c r="N128" i="1" s="1"/>
  <c r="I80" i="1"/>
  <c r="K80" i="1" s="1"/>
  <c r="M80" i="1" s="1"/>
  <c r="N80" i="1" s="1"/>
  <c r="I331" i="1"/>
  <c r="K331" i="1" s="1"/>
  <c r="M331" i="1" s="1"/>
  <c r="N331" i="1" s="1"/>
  <c r="I299" i="1"/>
  <c r="I243" i="1"/>
  <c r="I75" i="1"/>
  <c r="K75" i="1" s="1"/>
  <c r="M75" i="1" s="1"/>
  <c r="N75" i="1" s="1"/>
  <c r="I27" i="1"/>
  <c r="K27" i="1" s="1"/>
  <c r="M27" i="1" s="1"/>
  <c r="N27" i="1" s="1"/>
  <c r="I107" i="1"/>
  <c r="K107" i="1" s="1"/>
  <c r="M107" i="1" s="1"/>
  <c r="N107" i="1" s="1"/>
  <c r="I378" i="1"/>
  <c r="K378" i="1" s="1"/>
  <c r="L378" i="1" s="1"/>
  <c r="M378" i="1" s="1"/>
  <c r="N378" i="1" s="1"/>
  <c r="M473" i="11"/>
  <c r="M540" i="11"/>
  <c r="M896" i="16"/>
  <c r="L1388" i="8"/>
  <c r="I1384" i="1" s="1"/>
  <c r="K1384" i="1" s="1"/>
  <c r="M1384" i="1" s="1"/>
  <c r="N1384" i="1" s="1"/>
  <c r="L1412" i="8"/>
  <c r="I1408" i="1" s="1"/>
  <c r="K1408" i="1" s="1"/>
  <c r="M1408" i="1" s="1"/>
  <c r="N1408" i="1" s="1"/>
  <c r="L1416" i="8"/>
  <c r="L1420" i="8"/>
  <c r="I1416" i="1" s="1"/>
  <c r="K1416" i="1" s="1"/>
  <c r="M1416" i="1" s="1"/>
  <c r="N1416" i="1" s="1"/>
  <c r="I1387" i="8"/>
  <c r="J1387" i="8"/>
  <c r="J1424" i="8" s="1"/>
  <c r="H1424" i="8"/>
  <c r="L1393" i="8"/>
  <c r="I1389" i="1" s="1"/>
  <c r="K1389" i="1" s="1"/>
  <c r="M1389" i="1" s="1"/>
  <c r="N1389" i="1" s="1"/>
  <c r="L1401" i="8"/>
  <c r="I1397" i="1" s="1"/>
  <c r="K1397" i="1" s="1"/>
  <c r="M1397" i="1" s="1"/>
  <c r="N1397" i="1" s="1"/>
  <c r="L1409" i="8"/>
  <c r="I1405" i="1" s="1"/>
  <c r="K1405" i="1" s="1"/>
  <c r="M1405" i="1" s="1"/>
  <c r="N1405" i="1" s="1"/>
  <c r="L1417" i="8"/>
  <c r="L1407" i="8"/>
  <c r="I1403" i="1" s="1"/>
  <c r="K1403" i="1" s="1"/>
  <c r="M1403" i="1" s="1"/>
  <c r="N1403" i="1" s="1"/>
  <c r="L1423" i="8"/>
  <c r="P1332" i="7"/>
  <c r="J1329" i="1" s="1"/>
  <c r="L1423" i="13"/>
  <c r="L1402" i="13"/>
  <c r="I1398" i="1" s="1"/>
  <c r="K1398" i="1" s="1"/>
  <c r="M1398" i="1" s="1"/>
  <c r="N1398" i="1" s="1"/>
  <c r="L1417" i="13"/>
  <c r="P966" i="7"/>
  <c r="J964" i="1" s="1"/>
  <c r="P974" i="7"/>
  <c r="J972" i="1" s="1"/>
  <c r="P978" i="7"/>
  <c r="J976" i="1" s="1"/>
  <c r="P986" i="7"/>
  <c r="J984" i="1" s="1"/>
  <c r="P990" i="7"/>
  <c r="J988" i="1" s="1"/>
  <c r="P994" i="7"/>
  <c r="J992" i="1" s="1"/>
  <c r="P998" i="7"/>
  <c r="J996" i="1" s="1"/>
  <c r="K996" i="1" s="1"/>
  <c r="M996" i="1" s="1"/>
  <c r="N996" i="1" s="1"/>
  <c r="P1002" i="7"/>
  <c r="J1000" i="1" s="1"/>
  <c r="P1014" i="7"/>
  <c r="J1012" i="1" s="1"/>
  <c r="P1018" i="7"/>
  <c r="J1016" i="1" s="1"/>
  <c r="K1016" i="1" s="1"/>
  <c r="M1016" i="1" s="1"/>
  <c r="N1016" i="1" s="1"/>
  <c r="P1026" i="7"/>
  <c r="J1024" i="1" s="1"/>
  <c r="K1024" i="1" s="1"/>
  <c r="M1024" i="1" s="1"/>
  <c r="N1024" i="1" s="1"/>
  <c r="P1030" i="7"/>
  <c r="J1028" i="1" s="1"/>
  <c r="P1038" i="7"/>
  <c r="J1036" i="1" s="1"/>
  <c r="P1042" i="7"/>
  <c r="J1040" i="1" s="1"/>
  <c r="P1046" i="7"/>
  <c r="J1044" i="1" s="1"/>
  <c r="P1050" i="7"/>
  <c r="J1048" i="1" s="1"/>
  <c r="P1054" i="7"/>
  <c r="J1052" i="1" s="1"/>
  <c r="P1058" i="7"/>
  <c r="J1056" i="1" s="1"/>
  <c r="P1062" i="7"/>
  <c r="J1060" i="1" s="1"/>
  <c r="P1066" i="7"/>
  <c r="J1064" i="1" s="1"/>
  <c r="P1070" i="7"/>
  <c r="J1068" i="1" s="1"/>
  <c r="P1074" i="7"/>
  <c r="J1072" i="1" s="1"/>
  <c r="P1078" i="7"/>
  <c r="J1076" i="1" s="1"/>
  <c r="P1082" i="7"/>
  <c r="J1080" i="1" s="1"/>
  <c r="P1086" i="7"/>
  <c r="J1084" i="1" s="1"/>
  <c r="P1090" i="7"/>
  <c r="J1088" i="1" s="1"/>
  <c r="P1098" i="7"/>
  <c r="J1096" i="1" s="1"/>
  <c r="P1102" i="7"/>
  <c r="J1100" i="1" s="1"/>
  <c r="P1106" i="7"/>
  <c r="J1104" i="1" s="1"/>
  <c r="P1110" i="7"/>
  <c r="J1108" i="1" s="1"/>
  <c r="P1126" i="7"/>
  <c r="J1124" i="1" s="1"/>
  <c r="P1146" i="7"/>
  <c r="J1144" i="1" s="1"/>
  <c r="P1154" i="7"/>
  <c r="J1152" i="1" s="1"/>
  <c r="P1158" i="7"/>
  <c r="J1156" i="1" s="1"/>
  <c r="P1162" i="7"/>
  <c r="J1160" i="1" s="1"/>
  <c r="P1166" i="7"/>
  <c r="J1164" i="1" s="1"/>
  <c r="P1170" i="7"/>
  <c r="J1168" i="1" s="1"/>
  <c r="P1174" i="7"/>
  <c r="J1172" i="1" s="1"/>
  <c r="P1178" i="7"/>
  <c r="J1176" i="1" s="1"/>
  <c r="P1182" i="7"/>
  <c r="J1180" i="1" s="1"/>
  <c r="P1186" i="7"/>
  <c r="J1184" i="1" s="1"/>
  <c r="P1190" i="7"/>
  <c r="J1188" i="1" s="1"/>
  <c r="P1198" i="7"/>
  <c r="J1196" i="1" s="1"/>
  <c r="P1202" i="7"/>
  <c r="J1200" i="1" s="1"/>
  <c r="P1210" i="7"/>
  <c r="J1208" i="1" s="1"/>
  <c r="K1208" i="1" s="1"/>
  <c r="M1208" i="1" s="1"/>
  <c r="N1208" i="1" s="1"/>
  <c r="P1214" i="7"/>
  <c r="J1212" i="1" s="1"/>
  <c r="P1218" i="7"/>
  <c r="J1216" i="1" s="1"/>
  <c r="K1216" i="1" s="1"/>
  <c r="M1216" i="1" s="1"/>
  <c r="N1216" i="1" s="1"/>
  <c r="P1222" i="7"/>
  <c r="J1220" i="1" s="1"/>
  <c r="P1226" i="7"/>
  <c r="J1224" i="1" s="1"/>
  <c r="P1230" i="7"/>
  <c r="J1228" i="1" s="1"/>
  <c r="P1234" i="7"/>
  <c r="J1232" i="1" s="1"/>
  <c r="P1238" i="7"/>
  <c r="J1236" i="1" s="1"/>
  <c r="P1250" i="7"/>
  <c r="J1248" i="1" s="1"/>
  <c r="P1254" i="7"/>
  <c r="J1252" i="1" s="1"/>
  <c r="P1262" i="7"/>
  <c r="J1260" i="1" s="1"/>
  <c r="P1266" i="7"/>
  <c r="J1264" i="1" s="1"/>
  <c r="P1270" i="7"/>
  <c r="J1268" i="1" s="1"/>
  <c r="P1274" i="7"/>
  <c r="J1272" i="1" s="1"/>
  <c r="P1278" i="7"/>
  <c r="J1276" i="1" s="1"/>
  <c r="K1276" i="1" s="1"/>
  <c r="M1276" i="1" s="1"/>
  <c r="N1276" i="1" s="1"/>
  <c r="P1282" i="7"/>
  <c r="J1280" i="1" s="1"/>
  <c r="P1286" i="7"/>
  <c r="J1284" i="1" s="1"/>
  <c r="P1294" i="7"/>
  <c r="J1292" i="1" s="1"/>
  <c r="P1302" i="7"/>
  <c r="J1300" i="1" s="1"/>
  <c r="P1306" i="7"/>
  <c r="J1304" i="1" s="1"/>
  <c r="P1310" i="7"/>
  <c r="J1308" i="1" s="1"/>
  <c r="P1314" i="7"/>
  <c r="J1312" i="1" s="1"/>
  <c r="P1322" i="7"/>
  <c r="J1320" i="1" s="1"/>
  <c r="N965" i="7"/>
  <c r="N1330" i="7" s="1"/>
  <c r="M965" i="7"/>
  <c r="M1330" i="7" s="1"/>
  <c r="P973" i="7"/>
  <c r="J971" i="1" s="1"/>
  <c r="P981" i="7"/>
  <c r="J979" i="1" s="1"/>
  <c r="P989" i="7"/>
  <c r="J987" i="1" s="1"/>
  <c r="P997" i="7"/>
  <c r="J995" i="1" s="1"/>
  <c r="P1013" i="7"/>
  <c r="J1011" i="1" s="1"/>
  <c r="P1021" i="7"/>
  <c r="J1019" i="1" s="1"/>
  <c r="P1029" i="7"/>
  <c r="J1027" i="1" s="1"/>
  <c r="P1037" i="7"/>
  <c r="J1035" i="1" s="1"/>
  <c r="P1045" i="7"/>
  <c r="J1043" i="1" s="1"/>
  <c r="P1053" i="7"/>
  <c r="J1051" i="1" s="1"/>
  <c r="P1061" i="7"/>
  <c r="J1059" i="1" s="1"/>
  <c r="P1069" i="7"/>
  <c r="J1067" i="1" s="1"/>
  <c r="P1077" i="7"/>
  <c r="J1075" i="1" s="1"/>
  <c r="P1085" i="7"/>
  <c r="J1083" i="1" s="1"/>
  <c r="P1093" i="7"/>
  <c r="J1091" i="1" s="1"/>
  <c r="P1101" i="7"/>
  <c r="J1099" i="1" s="1"/>
  <c r="P1109" i="7"/>
  <c r="J1107" i="1" s="1"/>
  <c r="P1117" i="7"/>
  <c r="J1115" i="1" s="1"/>
  <c r="P1125" i="7"/>
  <c r="J1123" i="1" s="1"/>
  <c r="P1133" i="7"/>
  <c r="J1131" i="1" s="1"/>
  <c r="P1141" i="7"/>
  <c r="J1139" i="1" s="1"/>
  <c r="P1149" i="7"/>
  <c r="J1147" i="1" s="1"/>
  <c r="P1157" i="7"/>
  <c r="J1155" i="1" s="1"/>
  <c r="P1165" i="7"/>
  <c r="J1163" i="1" s="1"/>
  <c r="P1173" i="7"/>
  <c r="J1171" i="1" s="1"/>
  <c r="P1181" i="7"/>
  <c r="J1179" i="1" s="1"/>
  <c r="P1189" i="7"/>
  <c r="J1187" i="1" s="1"/>
  <c r="P1197" i="7"/>
  <c r="J1195" i="1" s="1"/>
  <c r="P1205" i="7"/>
  <c r="J1203" i="1" s="1"/>
  <c r="P1213" i="7"/>
  <c r="J1211" i="1" s="1"/>
  <c r="P1221" i="7"/>
  <c r="J1219" i="1" s="1"/>
  <c r="P1237" i="7"/>
  <c r="J1235" i="1" s="1"/>
  <c r="P1269" i="7"/>
  <c r="J1267" i="1" s="1"/>
  <c r="P1277" i="7"/>
  <c r="J1275" i="1" s="1"/>
  <c r="P1285" i="7"/>
  <c r="J1283" i="1" s="1"/>
  <c r="P1293" i="7"/>
  <c r="J1291" i="1" s="1"/>
  <c r="P1301" i="7"/>
  <c r="J1299" i="1" s="1"/>
  <c r="P1309" i="7"/>
  <c r="J1307" i="1" s="1"/>
  <c r="P1325" i="7"/>
  <c r="J1323" i="1" s="1"/>
  <c r="P967" i="7"/>
  <c r="J965" i="1" s="1"/>
  <c r="P975" i="7"/>
  <c r="J973" i="1" s="1"/>
  <c r="P983" i="7"/>
  <c r="J981" i="1" s="1"/>
  <c r="P991" i="7"/>
  <c r="J989" i="1" s="1"/>
  <c r="P999" i="7"/>
  <c r="J997" i="1" s="1"/>
  <c r="P1007" i="7"/>
  <c r="J1005" i="1" s="1"/>
  <c r="P1015" i="7"/>
  <c r="J1013" i="1" s="1"/>
  <c r="P1023" i="7"/>
  <c r="J1021" i="1" s="1"/>
  <c r="P1031" i="7"/>
  <c r="J1029" i="1" s="1"/>
  <c r="P1039" i="7"/>
  <c r="J1037" i="1" s="1"/>
  <c r="K1037" i="1" s="1"/>
  <c r="M1037" i="1" s="1"/>
  <c r="N1037" i="1" s="1"/>
  <c r="P1047" i="7"/>
  <c r="J1045" i="1" s="1"/>
  <c r="P1055" i="7"/>
  <c r="J1053" i="1" s="1"/>
  <c r="P1071" i="7"/>
  <c r="J1069" i="1" s="1"/>
  <c r="K1069" i="1" s="1"/>
  <c r="M1069" i="1" s="1"/>
  <c r="N1069" i="1" s="1"/>
  <c r="P1079" i="7"/>
  <c r="J1077" i="1" s="1"/>
  <c r="P1087" i="7"/>
  <c r="J1085" i="1" s="1"/>
  <c r="P1095" i="7"/>
  <c r="J1093" i="1" s="1"/>
  <c r="P1103" i="7"/>
  <c r="J1101" i="1" s="1"/>
  <c r="P1111" i="7"/>
  <c r="J1109" i="1" s="1"/>
  <c r="K1109" i="1" s="1"/>
  <c r="M1109" i="1" s="1"/>
  <c r="N1109" i="1" s="1"/>
  <c r="P1119" i="7"/>
  <c r="J1117" i="1" s="1"/>
  <c r="P1127" i="7"/>
  <c r="J1125" i="1" s="1"/>
  <c r="P1135" i="7"/>
  <c r="J1133" i="1" s="1"/>
  <c r="P1143" i="7"/>
  <c r="J1141" i="1" s="1"/>
  <c r="P1151" i="7"/>
  <c r="J1149" i="1" s="1"/>
  <c r="P1159" i="7"/>
  <c r="J1157" i="1" s="1"/>
  <c r="P1167" i="7"/>
  <c r="J1165" i="1" s="1"/>
  <c r="K1165" i="1" s="1"/>
  <c r="M1165" i="1" s="1"/>
  <c r="N1165" i="1" s="1"/>
  <c r="P1175" i="7"/>
  <c r="J1173" i="1" s="1"/>
  <c r="P1183" i="7"/>
  <c r="J1181" i="1" s="1"/>
  <c r="J898" i="8"/>
  <c r="J963" i="8" s="1"/>
  <c r="H963" i="8"/>
  <c r="I898" i="8"/>
  <c r="I1349" i="1"/>
  <c r="I1338" i="1"/>
  <c r="K1338" i="1" s="1"/>
  <c r="M1338" i="1" s="1"/>
  <c r="N1338" i="1" s="1"/>
  <c r="H963" i="13"/>
  <c r="J898" i="13"/>
  <c r="J963" i="13" s="1"/>
  <c r="I898" i="13"/>
  <c r="I963" i="13" s="1"/>
  <c r="J387" i="6"/>
  <c r="J1492" i="6" s="1"/>
  <c r="N387" i="10"/>
  <c r="N387" i="16"/>
  <c r="J1385" i="13"/>
  <c r="L1385" i="13"/>
  <c r="I1385" i="13"/>
  <c r="P1219" i="7"/>
  <c r="J1217" i="1" s="1"/>
  <c r="P1227" i="7"/>
  <c r="J1225" i="1" s="1"/>
  <c r="P1235" i="7"/>
  <c r="J1233" i="1" s="1"/>
  <c r="P1243" i="7"/>
  <c r="J1241" i="1" s="1"/>
  <c r="P1251" i="7"/>
  <c r="J1249" i="1" s="1"/>
  <c r="P1259" i="7"/>
  <c r="J1257" i="1" s="1"/>
  <c r="P1267" i="7"/>
  <c r="J1265" i="1" s="1"/>
  <c r="P1299" i="7"/>
  <c r="J1297" i="1" s="1"/>
  <c r="P1307" i="7"/>
  <c r="J1305" i="1" s="1"/>
  <c r="P1315" i="7"/>
  <c r="J1313" i="1" s="1"/>
  <c r="J1383" i="8"/>
  <c r="I1383" i="8"/>
  <c r="N1385" i="2"/>
  <c r="M295" i="11"/>
  <c r="K65" i="1"/>
  <c r="M65" i="1" s="1"/>
  <c r="N65" i="1" s="1"/>
  <c r="K1246" i="1"/>
  <c r="M1246" i="1" s="1"/>
  <c r="N1246" i="1" s="1"/>
  <c r="N207" i="11"/>
  <c r="K735" i="1"/>
  <c r="M735" i="1" s="1"/>
  <c r="N735" i="1" s="1"/>
  <c r="M896" i="10"/>
  <c r="M1385" i="16"/>
  <c r="M207" i="11"/>
  <c r="K363" i="1"/>
  <c r="M363" i="1" s="1"/>
  <c r="N363" i="1" s="1"/>
  <c r="P965" i="16"/>
  <c r="M1330" i="16"/>
  <c r="M962" i="11"/>
  <c r="M1069" i="11"/>
  <c r="I1074" i="1"/>
  <c r="K1074" i="1" s="1"/>
  <c r="M1074" i="1" s="1"/>
  <c r="N1074" i="1" s="1"/>
  <c r="I997" i="1"/>
  <c r="I1061" i="1"/>
  <c r="K1061" i="1" s="1"/>
  <c r="M1061" i="1" s="1"/>
  <c r="N1061" i="1" s="1"/>
  <c r="I1117" i="1"/>
  <c r="I1186" i="1"/>
  <c r="K1186" i="1" s="1"/>
  <c r="M1186" i="1" s="1"/>
  <c r="N1186" i="1" s="1"/>
  <c r="J965" i="8"/>
  <c r="J1330" i="8" s="1"/>
  <c r="H1330" i="8"/>
  <c r="I965" i="8"/>
  <c r="I1051" i="1"/>
  <c r="H1330" i="13"/>
  <c r="J965" i="13"/>
  <c r="J1330" i="13" s="1"/>
  <c r="I965" i="13"/>
  <c r="I1330" i="13" s="1"/>
  <c r="I831" i="1"/>
  <c r="K831" i="1" s="1"/>
  <c r="M831" i="1" s="1"/>
  <c r="N831" i="1" s="1"/>
  <c r="H896" i="8"/>
  <c r="J720" i="8"/>
  <c r="J896" i="8" s="1"/>
  <c r="I720" i="8"/>
  <c r="I896" i="8" s="1"/>
  <c r="J1383" i="13"/>
  <c r="I1383" i="13"/>
  <c r="L1383" i="13" s="1"/>
  <c r="J1384" i="8"/>
  <c r="I1384" i="8"/>
  <c r="L389" i="8"/>
  <c r="I390" i="1" s="1"/>
  <c r="M387" i="10"/>
  <c r="L963" i="7"/>
  <c r="L1492" i="7" s="1"/>
  <c r="N898" i="7"/>
  <c r="N963" i="7" s="1"/>
  <c r="M898" i="7"/>
  <c r="L976" i="8"/>
  <c r="I974" i="1" s="1"/>
  <c r="K974" i="1" s="1"/>
  <c r="M974" i="1" s="1"/>
  <c r="N974" i="1" s="1"/>
  <c r="L980" i="8"/>
  <c r="I978" i="1" s="1"/>
  <c r="K978" i="1" s="1"/>
  <c r="M978" i="1" s="1"/>
  <c r="N978" i="1" s="1"/>
  <c r="L984" i="8"/>
  <c r="I982" i="1" s="1"/>
  <c r="K982" i="1" s="1"/>
  <c r="M982" i="1" s="1"/>
  <c r="N982" i="1" s="1"/>
  <c r="L988" i="8"/>
  <c r="I986" i="1" s="1"/>
  <c r="K986" i="1" s="1"/>
  <c r="M986" i="1" s="1"/>
  <c r="N986" i="1" s="1"/>
  <c r="L992" i="8"/>
  <c r="I990" i="1" s="1"/>
  <c r="K990" i="1" s="1"/>
  <c r="M990" i="1" s="1"/>
  <c r="N990" i="1" s="1"/>
  <c r="L996" i="8"/>
  <c r="I994" i="1" s="1"/>
  <c r="K994" i="1" s="1"/>
  <c r="M994" i="1" s="1"/>
  <c r="N994" i="1" s="1"/>
  <c r="L1000" i="8"/>
  <c r="I998" i="1" s="1"/>
  <c r="K998" i="1" s="1"/>
  <c r="M998" i="1" s="1"/>
  <c r="N998" i="1" s="1"/>
  <c r="L1004" i="8"/>
  <c r="L1012" i="8"/>
  <c r="L1016" i="8"/>
  <c r="I1014" i="1" s="1"/>
  <c r="K1014" i="1" s="1"/>
  <c r="M1014" i="1" s="1"/>
  <c r="N1014" i="1" s="1"/>
  <c r="L1020" i="8"/>
  <c r="I1018" i="1" s="1"/>
  <c r="K1018" i="1" s="1"/>
  <c r="M1018" i="1" s="1"/>
  <c r="N1018" i="1" s="1"/>
  <c r="L1024" i="8"/>
  <c r="I1022" i="1" s="1"/>
  <c r="K1022" i="1" s="1"/>
  <c r="M1022" i="1" s="1"/>
  <c r="N1022" i="1" s="1"/>
  <c r="L977" i="8"/>
  <c r="I975" i="1" s="1"/>
  <c r="K975" i="1" s="1"/>
  <c r="M975" i="1" s="1"/>
  <c r="N975" i="1" s="1"/>
  <c r="L985" i="8"/>
  <c r="I983" i="1" s="1"/>
  <c r="L993" i="8"/>
  <c r="I991" i="1" s="1"/>
  <c r="L1001" i="8"/>
  <c r="I999" i="1" s="1"/>
  <c r="L1009" i="8"/>
  <c r="I1007" i="1" s="1"/>
  <c r="L1017" i="8"/>
  <c r="I1015" i="1" s="1"/>
  <c r="K1015" i="1" s="1"/>
  <c r="M1015" i="1" s="1"/>
  <c r="N1015" i="1" s="1"/>
  <c r="L1030" i="8"/>
  <c r="I1028" i="1" s="1"/>
  <c r="L1034" i="8"/>
  <c r="I1032" i="1" s="1"/>
  <c r="K1032" i="1" s="1"/>
  <c r="M1032" i="1" s="1"/>
  <c r="N1032" i="1" s="1"/>
  <c r="L1038" i="8"/>
  <c r="I1036" i="1" s="1"/>
  <c r="L1042" i="8"/>
  <c r="I1040" i="1" s="1"/>
  <c r="L1046" i="8"/>
  <c r="I1044" i="1" s="1"/>
  <c r="L1050" i="8"/>
  <c r="I1048" i="1" s="1"/>
  <c r="L1054" i="8"/>
  <c r="I1052" i="1" s="1"/>
  <c r="L1058" i="8"/>
  <c r="I1056" i="1" s="1"/>
  <c r="L1062" i="8"/>
  <c r="I1060" i="1" s="1"/>
  <c r="L1066" i="8"/>
  <c r="I1064" i="1" s="1"/>
  <c r="L1078" i="8"/>
  <c r="I1076" i="1" s="1"/>
  <c r="K1076" i="1" s="1"/>
  <c r="M1076" i="1" s="1"/>
  <c r="N1076" i="1" s="1"/>
  <c r="L1082" i="8"/>
  <c r="I1080" i="1" s="1"/>
  <c r="L1086" i="8"/>
  <c r="I1084" i="1" s="1"/>
  <c r="L1090" i="8"/>
  <c r="L1094" i="8"/>
  <c r="I1092" i="1" s="1"/>
  <c r="K1092" i="1" s="1"/>
  <c r="M1092" i="1" s="1"/>
  <c r="N1092" i="1" s="1"/>
  <c r="L1098" i="8"/>
  <c r="I1096" i="1" s="1"/>
  <c r="L1102" i="8"/>
  <c r="I1100" i="1" s="1"/>
  <c r="L1106" i="8"/>
  <c r="L1110" i="8"/>
  <c r="I1108" i="1" s="1"/>
  <c r="L1114" i="8"/>
  <c r="I1112" i="1" s="1"/>
  <c r="K1112" i="1" s="1"/>
  <c r="M1112" i="1" s="1"/>
  <c r="N1112" i="1" s="1"/>
  <c r="L1118" i="8"/>
  <c r="I1116" i="1" s="1"/>
  <c r="K1116" i="1" s="1"/>
  <c r="M1116" i="1" s="1"/>
  <c r="N1116" i="1" s="1"/>
  <c r="L1122" i="8"/>
  <c r="I1120" i="1" s="1"/>
  <c r="K1120" i="1" s="1"/>
  <c r="M1120" i="1" s="1"/>
  <c r="N1120" i="1" s="1"/>
  <c r="L1126" i="8"/>
  <c r="I1124" i="1" s="1"/>
  <c r="L1130" i="8"/>
  <c r="I1128" i="1" s="1"/>
  <c r="K1128" i="1" s="1"/>
  <c r="M1128" i="1" s="1"/>
  <c r="N1128" i="1" s="1"/>
  <c r="L1134" i="8"/>
  <c r="I1132" i="1" s="1"/>
  <c r="K1132" i="1" s="1"/>
  <c r="M1132" i="1" s="1"/>
  <c r="N1132" i="1" s="1"/>
  <c r="L979" i="8"/>
  <c r="I977" i="1" s="1"/>
  <c r="K977" i="1" s="1"/>
  <c r="M977" i="1" s="1"/>
  <c r="N977" i="1" s="1"/>
  <c r="L995" i="8"/>
  <c r="I993" i="1" s="1"/>
  <c r="K993" i="1" s="1"/>
  <c r="M993" i="1" s="1"/>
  <c r="N993" i="1" s="1"/>
  <c r="L1011" i="8"/>
  <c r="I1009" i="1" s="1"/>
  <c r="L1019" i="8"/>
  <c r="I1017" i="1" s="1"/>
  <c r="L1027" i="8"/>
  <c r="I1025" i="1" s="1"/>
  <c r="K1025" i="1" s="1"/>
  <c r="M1025" i="1" s="1"/>
  <c r="N1025" i="1" s="1"/>
  <c r="L1043" i="8"/>
  <c r="I1041" i="1" s="1"/>
  <c r="L1059" i="8"/>
  <c r="I1057" i="1" s="1"/>
  <c r="L1067" i="8"/>
  <c r="I1065" i="1" s="1"/>
  <c r="L1075" i="8"/>
  <c r="I1073" i="1" s="1"/>
  <c r="L1083" i="8"/>
  <c r="L1099" i="8"/>
  <c r="I1097" i="1" s="1"/>
  <c r="L1107" i="8"/>
  <c r="I1105" i="1" s="1"/>
  <c r="L1115" i="8"/>
  <c r="L1123" i="8"/>
  <c r="I1121" i="1" s="1"/>
  <c r="L1138" i="8"/>
  <c r="I1136" i="1" s="1"/>
  <c r="K1136" i="1" s="1"/>
  <c r="M1136" i="1" s="1"/>
  <c r="N1136" i="1" s="1"/>
  <c r="L1142" i="8"/>
  <c r="I1140" i="1" s="1"/>
  <c r="K1140" i="1" s="1"/>
  <c r="M1140" i="1" s="1"/>
  <c r="N1140" i="1" s="1"/>
  <c r="L1146" i="8"/>
  <c r="L1150" i="8"/>
  <c r="I1148" i="1" s="1"/>
  <c r="K1148" i="1" s="1"/>
  <c r="M1148" i="1" s="1"/>
  <c r="N1148" i="1" s="1"/>
  <c r="L1154" i="8"/>
  <c r="I1152" i="1" s="1"/>
  <c r="L1158" i="8"/>
  <c r="I1156" i="1" s="1"/>
  <c r="L1162" i="8"/>
  <c r="I1160" i="1" s="1"/>
  <c r="L1166" i="8"/>
  <c r="I1164" i="1" s="1"/>
  <c r="L1170" i="8"/>
  <c r="I1168" i="1" s="1"/>
  <c r="L1174" i="8"/>
  <c r="I1172" i="1" s="1"/>
  <c r="L1178" i="8"/>
  <c r="L1182" i="8"/>
  <c r="I1180" i="1" s="1"/>
  <c r="L1186" i="8"/>
  <c r="I1184" i="1" s="1"/>
  <c r="L1190" i="8"/>
  <c r="I1188" i="1" s="1"/>
  <c r="L1194" i="8"/>
  <c r="I1192" i="1" s="1"/>
  <c r="K1192" i="1" s="1"/>
  <c r="M1192" i="1" s="1"/>
  <c r="N1192" i="1" s="1"/>
  <c r="L1198" i="8"/>
  <c r="I1196" i="1" s="1"/>
  <c r="K1196" i="1" s="1"/>
  <c r="M1196" i="1" s="1"/>
  <c r="N1196" i="1" s="1"/>
  <c r="L1202" i="8"/>
  <c r="I1200" i="1" s="1"/>
  <c r="L1206" i="8"/>
  <c r="I1204" i="1" s="1"/>
  <c r="K1204" i="1" s="1"/>
  <c r="M1204" i="1" s="1"/>
  <c r="N1204" i="1" s="1"/>
  <c r="L1214" i="8"/>
  <c r="I1212" i="1" s="1"/>
  <c r="K1212" i="1" s="1"/>
  <c r="M1212" i="1" s="1"/>
  <c r="N1212" i="1" s="1"/>
  <c r="L1222" i="8"/>
  <c r="L1226" i="8"/>
  <c r="I1224" i="1" s="1"/>
  <c r="L1242" i="8"/>
  <c r="I1240" i="1" s="1"/>
  <c r="K1240" i="1" s="1"/>
  <c r="M1240" i="1" s="1"/>
  <c r="N1240" i="1" s="1"/>
  <c r="L1246" i="8"/>
  <c r="I1244" i="1" s="1"/>
  <c r="K1244" i="1" s="1"/>
  <c r="M1244" i="1" s="1"/>
  <c r="N1244" i="1" s="1"/>
  <c r="L1250" i="8"/>
  <c r="I1248" i="1" s="1"/>
  <c r="L1254" i="8"/>
  <c r="I1252" i="1" s="1"/>
  <c r="L1258" i="8"/>
  <c r="I1256" i="1" s="1"/>
  <c r="K1256" i="1" s="1"/>
  <c r="M1256" i="1" s="1"/>
  <c r="N1256" i="1" s="1"/>
  <c r="L1262" i="8"/>
  <c r="I1260" i="1" s="1"/>
  <c r="L1266" i="8"/>
  <c r="I1264" i="1" s="1"/>
  <c r="L1270" i="8"/>
  <c r="I1268" i="1" s="1"/>
  <c r="L1274" i="8"/>
  <c r="I1272" i="1" s="1"/>
  <c r="L1282" i="8"/>
  <c r="I1280" i="1" s="1"/>
  <c r="L1286" i="8"/>
  <c r="I1284" i="1" s="1"/>
  <c r="L1290" i="8"/>
  <c r="I1288" i="1" s="1"/>
  <c r="K1288" i="1" s="1"/>
  <c r="M1288" i="1" s="1"/>
  <c r="N1288" i="1" s="1"/>
  <c r="L1298" i="8"/>
  <c r="I1296" i="1" s="1"/>
  <c r="K1296" i="1" s="1"/>
  <c r="M1296" i="1" s="1"/>
  <c r="N1296" i="1" s="1"/>
  <c r="L1302" i="8"/>
  <c r="I1300" i="1" s="1"/>
  <c r="L1306" i="8"/>
  <c r="I1304" i="1" s="1"/>
  <c r="L1310" i="8"/>
  <c r="I1308" i="1" s="1"/>
  <c r="L1314" i="8"/>
  <c r="I1312" i="1" s="1"/>
  <c r="L1326" i="8"/>
  <c r="I1324" i="1" s="1"/>
  <c r="K1324" i="1" s="1"/>
  <c r="L1324" i="1" s="1"/>
  <c r="M1324" i="1" s="1"/>
  <c r="N1324" i="1" s="1"/>
  <c r="L966" i="8"/>
  <c r="I964" i="1" s="1"/>
  <c r="L970" i="8"/>
  <c r="I968" i="1" s="1"/>
  <c r="K968" i="1" s="1"/>
  <c r="M968" i="1" s="1"/>
  <c r="N968" i="1" s="1"/>
  <c r="L1049" i="8"/>
  <c r="I1047" i="1" s="1"/>
  <c r="L1065" i="8"/>
  <c r="I1063" i="1" s="1"/>
  <c r="L1081" i="8"/>
  <c r="I1079" i="1" s="1"/>
  <c r="L1097" i="8"/>
  <c r="I1095" i="1" s="1"/>
  <c r="L1113" i="8"/>
  <c r="I1111" i="1" s="1"/>
  <c r="L1129" i="8"/>
  <c r="I1127" i="1" s="1"/>
  <c r="L1141" i="8"/>
  <c r="I1139" i="1" s="1"/>
  <c r="L1149" i="8"/>
  <c r="I1147" i="1" s="1"/>
  <c r="L1157" i="8"/>
  <c r="I1155" i="1" s="1"/>
  <c r="L1165" i="8"/>
  <c r="L1173" i="8"/>
  <c r="I1171" i="1" s="1"/>
  <c r="L1181" i="8"/>
  <c r="L1189" i="8"/>
  <c r="I1187" i="1" s="1"/>
  <c r="L1197" i="8"/>
  <c r="I1195" i="1" s="1"/>
  <c r="L1205" i="8"/>
  <c r="I1203" i="1" s="1"/>
  <c r="L1221" i="8"/>
  <c r="I1219" i="1" s="1"/>
  <c r="L1229" i="8"/>
  <c r="I1227" i="1" s="1"/>
  <c r="K1227" i="1" s="1"/>
  <c r="M1227" i="1" s="1"/>
  <c r="N1227" i="1" s="1"/>
  <c r="L1237" i="8"/>
  <c r="I1235" i="1" s="1"/>
  <c r="L1245" i="8"/>
  <c r="I1243" i="1" s="1"/>
  <c r="K1243" i="1" s="1"/>
  <c r="M1243" i="1" s="1"/>
  <c r="N1243" i="1" s="1"/>
  <c r="L1253" i="8"/>
  <c r="I1251" i="1" s="1"/>
  <c r="K1251" i="1" s="1"/>
  <c r="M1251" i="1" s="1"/>
  <c r="N1251" i="1" s="1"/>
  <c r="L1261" i="8"/>
  <c r="I1259" i="1" s="1"/>
  <c r="K1259" i="1" s="1"/>
  <c r="M1259" i="1" s="1"/>
  <c r="N1259" i="1" s="1"/>
  <c r="L1269" i="8"/>
  <c r="I1267" i="1" s="1"/>
  <c r="K1267" i="1" s="1"/>
  <c r="M1267" i="1" s="1"/>
  <c r="N1267" i="1" s="1"/>
  <c r="L1277" i="8"/>
  <c r="I1275" i="1" s="1"/>
  <c r="L1293" i="8"/>
  <c r="I1291" i="1" s="1"/>
  <c r="L1301" i="8"/>
  <c r="I1299" i="1" s="1"/>
  <c r="L1309" i="8"/>
  <c r="I1307" i="1" s="1"/>
  <c r="L1317" i="8"/>
  <c r="I1315" i="1" s="1"/>
  <c r="K1315" i="1" s="1"/>
  <c r="L1315" i="1" s="1"/>
  <c r="M1315" i="1" s="1"/>
  <c r="N1315" i="1" s="1"/>
  <c r="L969" i="8"/>
  <c r="I967" i="1" s="1"/>
  <c r="L1029" i="8"/>
  <c r="I1027" i="1" s="1"/>
  <c r="L1045" i="8"/>
  <c r="I1043" i="1" s="1"/>
  <c r="K1043" i="1" s="1"/>
  <c r="M1043" i="1" s="1"/>
  <c r="N1043" i="1" s="1"/>
  <c r="L1061" i="8"/>
  <c r="I1059" i="1" s="1"/>
  <c r="L1077" i="8"/>
  <c r="I1075" i="1" s="1"/>
  <c r="L1093" i="8"/>
  <c r="I1091" i="1" s="1"/>
  <c r="L1125" i="8"/>
  <c r="I1123" i="1" s="1"/>
  <c r="L1139" i="8"/>
  <c r="I1137" i="1" s="1"/>
  <c r="L1147" i="8"/>
  <c r="I1145" i="1" s="1"/>
  <c r="L1155" i="8"/>
  <c r="I1153" i="1" s="1"/>
  <c r="L1163" i="8"/>
  <c r="I1161" i="1" s="1"/>
  <c r="L1171" i="8"/>
  <c r="I1169" i="1" s="1"/>
  <c r="K1169" i="1" s="1"/>
  <c r="M1169" i="1" s="1"/>
  <c r="N1169" i="1" s="1"/>
  <c r="L1179" i="8"/>
  <c r="I1177" i="1" s="1"/>
  <c r="L1187" i="8"/>
  <c r="I1185" i="1" s="1"/>
  <c r="L1195" i="8"/>
  <c r="I1193" i="1" s="1"/>
  <c r="L1203" i="8"/>
  <c r="I1201" i="1" s="1"/>
  <c r="L1211" i="8"/>
  <c r="L1219" i="8"/>
  <c r="I1217" i="1" s="1"/>
  <c r="L1227" i="8"/>
  <c r="I1225" i="1" s="1"/>
  <c r="L1243" i="8"/>
  <c r="I1241" i="1" s="1"/>
  <c r="L1251" i="8"/>
  <c r="I1249" i="1" s="1"/>
  <c r="L1259" i="8"/>
  <c r="I1257" i="1" s="1"/>
  <c r="L1267" i="8"/>
  <c r="I1265" i="1" s="1"/>
  <c r="L1275" i="8"/>
  <c r="I1273" i="1" s="1"/>
  <c r="K1273" i="1" s="1"/>
  <c r="M1273" i="1" s="1"/>
  <c r="N1273" i="1" s="1"/>
  <c r="L1291" i="8"/>
  <c r="I1289" i="1" s="1"/>
  <c r="K1289" i="1" s="1"/>
  <c r="M1289" i="1" s="1"/>
  <c r="N1289" i="1" s="1"/>
  <c r="L1299" i="8"/>
  <c r="I1297" i="1" s="1"/>
  <c r="L1307" i="8"/>
  <c r="I1305" i="1" s="1"/>
  <c r="L967" i="8"/>
  <c r="I965" i="1" s="1"/>
  <c r="L975" i="8"/>
  <c r="I973" i="1" s="1"/>
  <c r="L1414" i="8"/>
  <c r="I1410" i="1" s="1"/>
  <c r="K1410" i="1" s="1"/>
  <c r="M1410" i="1" s="1"/>
  <c r="N1410" i="1" s="1"/>
  <c r="L1422" i="8"/>
  <c r="I1418" i="1" s="1"/>
  <c r="K1418" i="1" s="1"/>
  <c r="M1418" i="1" s="1"/>
  <c r="N1418" i="1" s="1"/>
  <c r="L1405" i="8"/>
  <c r="I1401" i="1" s="1"/>
  <c r="K1401" i="1" s="1"/>
  <c r="M1401" i="1" s="1"/>
  <c r="N1401" i="1" s="1"/>
  <c r="L1419" i="8"/>
  <c r="I1415" i="1" s="1"/>
  <c r="K1415" i="1" s="1"/>
  <c r="M1415" i="1" s="1"/>
  <c r="N1415" i="1" s="1"/>
  <c r="L725" i="8"/>
  <c r="I725" i="1" s="1"/>
  <c r="K725" i="1" s="1"/>
  <c r="M725" i="1" s="1"/>
  <c r="N725" i="1" s="1"/>
  <c r="L729" i="8"/>
  <c r="I729" i="1" s="1"/>
  <c r="K729" i="1" s="1"/>
  <c r="M729" i="1" s="1"/>
  <c r="N729" i="1" s="1"/>
  <c r="L733" i="8"/>
  <c r="I733" i="1" s="1"/>
  <c r="K733" i="1" s="1"/>
  <c r="M733" i="1" s="1"/>
  <c r="N733" i="1" s="1"/>
  <c r="L737" i="8"/>
  <c r="I737" i="1" s="1"/>
  <c r="K737" i="1" s="1"/>
  <c r="M737" i="1" s="1"/>
  <c r="N737" i="1" s="1"/>
  <c r="L741" i="8"/>
  <c r="I741" i="1" s="1"/>
  <c r="K741" i="1" s="1"/>
  <c r="M741" i="1" s="1"/>
  <c r="N741" i="1" s="1"/>
  <c r="L745" i="8"/>
  <c r="I745" i="1" s="1"/>
  <c r="K745" i="1" s="1"/>
  <c r="M745" i="1" s="1"/>
  <c r="N745" i="1" s="1"/>
  <c r="L749" i="8"/>
  <c r="I749" i="1" s="1"/>
  <c r="K749" i="1" s="1"/>
  <c r="M749" i="1" s="1"/>
  <c r="N749" i="1" s="1"/>
  <c r="L753" i="8"/>
  <c r="I753" i="1" s="1"/>
  <c r="L757" i="8"/>
  <c r="I757" i="1" s="1"/>
  <c r="K757" i="1" s="1"/>
  <c r="M757" i="1" s="1"/>
  <c r="N757" i="1" s="1"/>
  <c r="L761" i="8"/>
  <c r="I761" i="1" s="1"/>
  <c r="K761" i="1" s="1"/>
  <c r="M761" i="1" s="1"/>
  <c r="N761" i="1" s="1"/>
  <c r="L765" i="8"/>
  <c r="I765" i="1" s="1"/>
  <c r="K765" i="1" s="1"/>
  <c r="M765" i="1" s="1"/>
  <c r="N765" i="1" s="1"/>
  <c r="L773" i="8"/>
  <c r="I773" i="1" s="1"/>
  <c r="K773" i="1" s="1"/>
  <c r="M773" i="1" s="1"/>
  <c r="N773" i="1" s="1"/>
  <c r="L777" i="8"/>
  <c r="I777" i="1" s="1"/>
  <c r="K777" i="1" s="1"/>
  <c r="M777" i="1" s="1"/>
  <c r="N777" i="1" s="1"/>
  <c r="L789" i="8"/>
  <c r="I789" i="1" s="1"/>
  <c r="K789" i="1" s="1"/>
  <c r="M789" i="1" s="1"/>
  <c r="N789" i="1" s="1"/>
  <c r="L793" i="8"/>
  <c r="I793" i="1" s="1"/>
  <c r="K793" i="1" s="1"/>
  <c r="M793" i="1" s="1"/>
  <c r="N793" i="1" s="1"/>
  <c r="L797" i="8"/>
  <c r="L801" i="8"/>
  <c r="I801" i="1" s="1"/>
  <c r="K801" i="1" s="1"/>
  <c r="M801" i="1" s="1"/>
  <c r="N801" i="1" s="1"/>
  <c r="L805" i="8"/>
  <c r="I805" i="1" s="1"/>
  <c r="K805" i="1" s="1"/>
  <c r="M805" i="1" s="1"/>
  <c r="N805" i="1" s="1"/>
  <c r="L809" i="8"/>
  <c r="I809" i="1" s="1"/>
  <c r="K809" i="1" s="1"/>
  <c r="M809" i="1" s="1"/>
  <c r="N809" i="1" s="1"/>
  <c r="L817" i="8"/>
  <c r="I817" i="1" s="1"/>
  <c r="K817" i="1" s="1"/>
  <c r="M817" i="1" s="1"/>
  <c r="N817" i="1" s="1"/>
  <c r="L821" i="8"/>
  <c r="I821" i="1" s="1"/>
  <c r="K821" i="1" s="1"/>
  <c r="M821" i="1" s="1"/>
  <c r="N821" i="1" s="1"/>
  <c r="L825" i="8"/>
  <c r="I825" i="1" s="1"/>
  <c r="K825" i="1" s="1"/>
  <c r="M825" i="1" s="1"/>
  <c r="N825" i="1" s="1"/>
  <c r="L829" i="8"/>
  <c r="I829" i="1" s="1"/>
  <c r="K829" i="1" s="1"/>
  <c r="M829" i="1" s="1"/>
  <c r="N829" i="1" s="1"/>
  <c r="L833" i="8"/>
  <c r="L837" i="8"/>
  <c r="I837" i="1" s="1"/>
  <c r="K837" i="1" s="1"/>
  <c r="M837" i="1" s="1"/>
  <c r="N837" i="1" s="1"/>
  <c r="L845" i="8"/>
  <c r="I845" i="1" s="1"/>
  <c r="K845" i="1" s="1"/>
  <c r="M845" i="1" s="1"/>
  <c r="N845" i="1" s="1"/>
  <c r="L849" i="8"/>
  <c r="I849" i="1" s="1"/>
  <c r="L853" i="8"/>
  <c r="I853" i="1" s="1"/>
  <c r="K853" i="1" s="1"/>
  <c r="M853" i="1" s="1"/>
  <c r="N853" i="1" s="1"/>
  <c r="L857" i="8"/>
  <c r="I857" i="1" s="1"/>
  <c r="K857" i="1" s="1"/>
  <c r="M857" i="1" s="1"/>
  <c r="N857" i="1" s="1"/>
  <c r="L861" i="8"/>
  <c r="I861" i="1" s="1"/>
  <c r="K861" i="1" s="1"/>
  <c r="M861" i="1" s="1"/>
  <c r="N861" i="1" s="1"/>
  <c r="L873" i="8"/>
  <c r="I873" i="1" s="1"/>
  <c r="K873" i="1" s="1"/>
  <c r="M873" i="1" s="1"/>
  <c r="N873" i="1" s="1"/>
  <c r="L889" i="8"/>
  <c r="I889" i="1" s="1"/>
  <c r="K889" i="1" s="1"/>
  <c r="L889" i="1" s="1"/>
  <c r="M889" i="1" s="1"/>
  <c r="N889" i="1" s="1"/>
  <c r="L893" i="8"/>
  <c r="I893" i="1" s="1"/>
  <c r="K893" i="1" s="1"/>
  <c r="L893" i="1" s="1"/>
  <c r="M893" i="1" s="1"/>
  <c r="N893" i="1" s="1"/>
  <c r="L724" i="8"/>
  <c r="I724" i="1" s="1"/>
  <c r="L732" i="8"/>
  <c r="I732" i="1" s="1"/>
  <c r="K732" i="1" s="1"/>
  <c r="M732" i="1" s="1"/>
  <c r="N732" i="1" s="1"/>
  <c r="L740" i="8"/>
  <c r="I740" i="1" s="1"/>
  <c r="K740" i="1" s="1"/>
  <c r="M740" i="1" s="1"/>
  <c r="N740" i="1" s="1"/>
  <c r="L748" i="8"/>
  <c r="I748" i="1" s="1"/>
  <c r="K748" i="1" s="1"/>
  <c r="M748" i="1" s="1"/>
  <c r="N748" i="1" s="1"/>
  <c r="L756" i="8"/>
  <c r="I756" i="1" s="1"/>
  <c r="K756" i="1" s="1"/>
  <c r="M756" i="1" s="1"/>
  <c r="N756" i="1" s="1"/>
  <c r="L772" i="8"/>
  <c r="I772" i="1" s="1"/>
  <c r="K772" i="1" s="1"/>
  <c r="M772" i="1" s="1"/>
  <c r="N772" i="1" s="1"/>
  <c r="L788" i="8"/>
  <c r="I788" i="1" s="1"/>
  <c r="K788" i="1" s="1"/>
  <c r="M788" i="1" s="1"/>
  <c r="N788" i="1" s="1"/>
  <c r="L796" i="8"/>
  <c r="I796" i="1" s="1"/>
  <c r="K796" i="1" s="1"/>
  <c r="M796" i="1" s="1"/>
  <c r="N796" i="1" s="1"/>
  <c r="L804" i="8"/>
  <c r="I804" i="1" s="1"/>
  <c r="K804" i="1" s="1"/>
  <c r="M804" i="1" s="1"/>
  <c r="N804" i="1" s="1"/>
  <c r="L812" i="8"/>
  <c r="I812" i="1" s="1"/>
  <c r="K812" i="1" s="1"/>
  <c r="M812" i="1" s="1"/>
  <c r="N812" i="1" s="1"/>
  <c r="L820" i="8"/>
  <c r="I820" i="1" s="1"/>
  <c r="K820" i="1" s="1"/>
  <c r="M820" i="1" s="1"/>
  <c r="N820" i="1" s="1"/>
  <c r="L828" i="8"/>
  <c r="I828" i="1" s="1"/>
  <c r="K828" i="1" s="1"/>
  <c r="M828" i="1" s="1"/>
  <c r="N828" i="1" s="1"/>
  <c r="L844" i="8"/>
  <c r="I844" i="1" s="1"/>
  <c r="K844" i="1" s="1"/>
  <c r="M844" i="1" s="1"/>
  <c r="N844" i="1" s="1"/>
  <c r="L852" i="8"/>
  <c r="I852" i="1" s="1"/>
  <c r="K852" i="1" s="1"/>
  <c r="M852" i="1" s="1"/>
  <c r="N852" i="1" s="1"/>
  <c r="L860" i="8"/>
  <c r="I860" i="1" s="1"/>
  <c r="K860" i="1" s="1"/>
  <c r="M860" i="1" s="1"/>
  <c r="N860" i="1" s="1"/>
  <c r="L876" i="8"/>
  <c r="I876" i="1" s="1"/>
  <c r="K876" i="1" s="1"/>
  <c r="M876" i="1" s="1"/>
  <c r="N876" i="1" s="1"/>
  <c r="L884" i="8"/>
  <c r="I884" i="1" s="1"/>
  <c r="K884" i="1" s="1"/>
  <c r="L884" i="1" s="1"/>
  <c r="M884" i="1" s="1"/>
  <c r="N884" i="1" s="1"/>
  <c r="L892" i="8"/>
  <c r="I892" i="1" s="1"/>
  <c r="K892" i="1" s="1"/>
  <c r="L892" i="1" s="1"/>
  <c r="M892" i="1" s="1"/>
  <c r="N892" i="1" s="1"/>
  <c r="L722" i="8"/>
  <c r="I722" i="1" s="1"/>
  <c r="K722" i="1" s="1"/>
  <c r="M722" i="1" s="1"/>
  <c r="N722" i="1" s="1"/>
  <c r="L730" i="8"/>
  <c r="I730" i="1" s="1"/>
  <c r="K730" i="1" s="1"/>
  <c r="M730" i="1" s="1"/>
  <c r="N730" i="1" s="1"/>
  <c r="L738" i="8"/>
  <c r="I738" i="1" s="1"/>
  <c r="K738" i="1" s="1"/>
  <c r="M738" i="1" s="1"/>
  <c r="N738" i="1" s="1"/>
  <c r="L746" i="8"/>
  <c r="I746" i="1" s="1"/>
  <c r="K746" i="1" s="1"/>
  <c r="M746" i="1" s="1"/>
  <c r="N746" i="1" s="1"/>
  <c r="L754" i="8"/>
  <c r="I754" i="1" s="1"/>
  <c r="K754" i="1" s="1"/>
  <c r="M754" i="1" s="1"/>
  <c r="N754" i="1" s="1"/>
  <c r="L762" i="8"/>
  <c r="I762" i="1" s="1"/>
  <c r="K762" i="1" s="1"/>
  <c r="M762" i="1" s="1"/>
  <c r="N762" i="1" s="1"/>
  <c r="L778" i="8"/>
  <c r="I778" i="1" s="1"/>
  <c r="K778" i="1" s="1"/>
  <c r="M778" i="1" s="1"/>
  <c r="N778" i="1" s="1"/>
  <c r="L786" i="8"/>
  <c r="I786" i="1" s="1"/>
  <c r="K786" i="1" s="1"/>
  <c r="M786" i="1" s="1"/>
  <c r="N786" i="1" s="1"/>
  <c r="L802" i="8"/>
  <c r="I802" i="1" s="1"/>
  <c r="K802" i="1" s="1"/>
  <c r="M802" i="1" s="1"/>
  <c r="N802" i="1" s="1"/>
  <c r="L810" i="8"/>
  <c r="I810" i="1" s="1"/>
  <c r="K810" i="1" s="1"/>
  <c r="M810" i="1" s="1"/>
  <c r="N810" i="1" s="1"/>
  <c r="L818" i="8"/>
  <c r="L826" i="8"/>
  <c r="I826" i="1" s="1"/>
  <c r="K826" i="1" s="1"/>
  <c r="M826" i="1" s="1"/>
  <c r="N826" i="1" s="1"/>
  <c r="L834" i="8"/>
  <c r="I834" i="1" s="1"/>
  <c r="L842" i="8"/>
  <c r="I842" i="1" s="1"/>
  <c r="K842" i="1" s="1"/>
  <c r="M842" i="1" s="1"/>
  <c r="N842" i="1" s="1"/>
  <c r="L850" i="8"/>
  <c r="I850" i="1" s="1"/>
  <c r="K850" i="1" s="1"/>
  <c r="M850" i="1" s="1"/>
  <c r="N850" i="1" s="1"/>
  <c r="L858" i="8"/>
  <c r="I858" i="1" s="1"/>
  <c r="K858" i="1" s="1"/>
  <c r="M858" i="1" s="1"/>
  <c r="N858" i="1" s="1"/>
  <c r="L866" i="8"/>
  <c r="I866" i="1" s="1"/>
  <c r="K866" i="1" s="1"/>
  <c r="M866" i="1" s="1"/>
  <c r="N866" i="1" s="1"/>
  <c r="L874" i="8"/>
  <c r="I874" i="1" s="1"/>
  <c r="K874" i="1" s="1"/>
  <c r="M874" i="1" s="1"/>
  <c r="N874" i="1" s="1"/>
  <c r="L890" i="8"/>
  <c r="I890" i="1" s="1"/>
  <c r="K890" i="1" s="1"/>
  <c r="L890" i="1" s="1"/>
  <c r="M890" i="1" s="1"/>
  <c r="N890" i="1" s="1"/>
  <c r="L1396" i="13"/>
  <c r="I1392" i="1" s="1"/>
  <c r="K1392" i="1" s="1"/>
  <c r="M1392" i="1" s="1"/>
  <c r="N1392" i="1" s="1"/>
  <c r="L1400" i="13"/>
  <c r="I1396" i="1" s="1"/>
  <c r="K1396" i="1" s="1"/>
  <c r="M1396" i="1" s="1"/>
  <c r="N1396" i="1" s="1"/>
  <c r="L1404" i="13"/>
  <c r="I1400" i="1" s="1"/>
  <c r="K1400" i="1" s="1"/>
  <c r="M1400" i="1" s="1"/>
  <c r="N1400" i="1" s="1"/>
  <c r="L1416" i="13"/>
  <c r="J1384" i="13"/>
  <c r="I1384" i="13"/>
  <c r="P387" i="10"/>
  <c r="H896" i="13"/>
  <c r="J720" i="13"/>
  <c r="J896" i="13" s="1"/>
  <c r="I720" i="13"/>
  <c r="I896" i="13" s="1"/>
  <c r="I913" i="1"/>
  <c r="K1385" i="8"/>
  <c r="L1345" i="8"/>
  <c r="I1342" i="1" s="1"/>
  <c r="K1342" i="1" s="1"/>
  <c r="M1342" i="1" s="1"/>
  <c r="N1342" i="1" s="1"/>
  <c r="L1361" i="8"/>
  <c r="I1358" i="1" s="1"/>
  <c r="K1358" i="1" s="1"/>
  <c r="M1358" i="1" s="1"/>
  <c r="N1358" i="1" s="1"/>
  <c r="L1377" i="8"/>
  <c r="I1374" i="1" s="1"/>
  <c r="K1374" i="1" s="1"/>
  <c r="M1374" i="1" s="1"/>
  <c r="N1374" i="1" s="1"/>
  <c r="H1385" i="8"/>
  <c r="J1332" i="8"/>
  <c r="I1332" i="8"/>
  <c r="M718" i="16"/>
  <c r="P718" i="16" s="1"/>
  <c r="P389" i="16"/>
  <c r="F390" i="1" s="1"/>
  <c r="K390" i="1" s="1"/>
  <c r="M390" i="1" s="1"/>
  <c r="N390" i="1" s="1"/>
  <c r="M1385" i="10"/>
  <c r="M907" i="11"/>
  <c r="P550" i="10"/>
  <c r="F551" i="1" s="1"/>
  <c r="K551" i="1" s="1"/>
  <c r="M551" i="1" s="1"/>
  <c r="N551" i="1" s="1"/>
  <c r="M718" i="10"/>
  <c r="K1158" i="1"/>
  <c r="M1158" i="1" s="1"/>
  <c r="N1158" i="1" s="1"/>
  <c r="P387" i="7"/>
  <c r="J388" i="1" s="1"/>
  <c r="M200" i="17"/>
  <c r="N200" i="17"/>
  <c r="N1062" i="17" s="1"/>
  <c r="F356" i="1"/>
  <c r="F243" i="1"/>
  <c r="F351" i="1"/>
  <c r="P200" i="17"/>
  <c r="P257" i="17"/>
  <c r="F688" i="1" s="1"/>
  <c r="K688" i="1" s="1"/>
  <c r="M688" i="1" s="1"/>
  <c r="N688" i="1" s="1"/>
  <c r="M288" i="17"/>
  <c r="F10" i="1"/>
  <c r="F345" i="1"/>
  <c r="F319" i="1"/>
  <c r="F327" i="1"/>
  <c r="F313" i="1"/>
  <c r="K313" i="1" s="1"/>
  <c r="M313" i="1" s="1"/>
  <c r="N313" i="1" s="1"/>
  <c r="F840" i="1"/>
  <c r="P718" i="10"/>
  <c r="P896" i="10"/>
  <c r="P720" i="10"/>
  <c r="P288" i="17"/>
  <c r="M955" i="17"/>
  <c r="P955" i="17" s="1"/>
  <c r="P902" i="17"/>
  <c r="P295" i="11"/>
  <c r="L387" i="6"/>
  <c r="P896" i="16"/>
  <c r="P720" i="16"/>
  <c r="L1062" i="17"/>
  <c r="P1069" i="11"/>
  <c r="P1004" i="11"/>
  <c r="P1426" i="10"/>
  <c r="N1492" i="10"/>
  <c r="P551" i="11"/>
  <c r="F972" i="1" s="1"/>
  <c r="N387" i="2"/>
  <c r="D388" i="1" s="1"/>
  <c r="P1332" i="10"/>
  <c r="L1387" i="6"/>
  <c r="F271" i="1"/>
  <c r="F369" i="1"/>
  <c r="P907" i="11"/>
  <c r="P1385" i="16"/>
  <c r="P1332" i="16"/>
  <c r="P473" i="11"/>
  <c r="P540" i="11"/>
  <c r="P1424" i="10"/>
  <c r="P1387" i="10"/>
  <c r="F1383" i="1" s="1"/>
  <c r="M994" i="17"/>
  <c r="P994" i="17" s="1"/>
  <c r="P1330" i="10"/>
  <c r="P965" i="10"/>
  <c r="F963" i="1" s="1"/>
  <c r="P1330" i="16"/>
  <c r="P962" i="11"/>
  <c r="P909" i="11"/>
  <c r="M1061" i="17"/>
  <c r="P996" i="17"/>
  <c r="M466" i="17"/>
  <c r="P466" i="17" s="1"/>
  <c r="P533" i="17"/>
  <c r="L1492" i="10"/>
  <c r="P387" i="16"/>
  <c r="P1385" i="10"/>
  <c r="F1330" i="1"/>
  <c r="K1330" i="1" s="1"/>
  <c r="M1330" i="1" s="1"/>
  <c r="N1330" i="1" s="1"/>
  <c r="F1349" i="1"/>
  <c r="K1366" i="1"/>
  <c r="M1366" i="1" s="1"/>
  <c r="N1366" i="1" s="1"/>
  <c r="F1264" i="1"/>
  <c r="K631" i="1"/>
  <c r="M631" i="1" s="1"/>
  <c r="N631" i="1" s="1"/>
  <c r="F290" i="1"/>
  <c r="F299" i="1"/>
  <c r="F237" i="1"/>
  <c r="F283" i="1"/>
  <c r="F382" i="1"/>
  <c r="F343" i="1"/>
  <c r="J1492" i="4"/>
  <c r="M1492" i="4" s="1"/>
  <c r="E1487" i="1" s="1"/>
  <c r="M1491" i="4"/>
  <c r="E1486" i="1" s="1"/>
  <c r="N1492" i="9"/>
  <c r="Q1492" i="9" s="1"/>
  <c r="H1487" i="1" s="1"/>
  <c r="F298" i="1"/>
  <c r="F1372" i="1"/>
  <c r="K367" i="1"/>
  <c r="M367" i="1" s="1"/>
  <c r="N367" i="1" s="1"/>
  <c r="F362" i="1"/>
  <c r="K1351" i="1"/>
  <c r="M1351" i="1" s="1"/>
  <c r="N1351" i="1" s="1"/>
  <c r="F716" i="1"/>
  <c r="K716" i="1" s="1"/>
  <c r="M716" i="1" s="1"/>
  <c r="N716" i="1" s="1"/>
  <c r="K672" i="1"/>
  <c r="M672" i="1" s="1"/>
  <c r="N672" i="1" s="1"/>
  <c r="K1356" i="1"/>
  <c r="M1356" i="1" s="1"/>
  <c r="N1356" i="1" s="1"/>
  <c r="K1363" i="1"/>
  <c r="M1363" i="1" s="1"/>
  <c r="N1363" i="1" s="1"/>
  <c r="F849" i="1"/>
  <c r="K656" i="1"/>
  <c r="M656" i="1" s="1"/>
  <c r="N656" i="1" s="1"/>
  <c r="K1365" i="1"/>
  <c r="M1365" i="1" s="1"/>
  <c r="N1365" i="1" s="1"/>
  <c r="K1340" i="1"/>
  <c r="M1340" i="1" s="1"/>
  <c r="N1340" i="1" s="1"/>
  <c r="K568" i="1"/>
  <c r="M568" i="1" s="1"/>
  <c r="N568" i="1" s="1"/>
  <c r="K891" i="1"/>
  <c r="L891" i="1" s="1"/>
  <c r="M891" i="1" s="1"/>
  <c r="N891" i="1" s="1"/>
  <c r="F353" i="1"/>
  <c r="F317" i="1"/>
  <c r="F231" i="1"/>
  <c r="F233" i="1"/>
  <c r="K233" i="1" s="1"/>
  <c r="M233" i="1" s="1"/>
  <c r="N233" i="1" s="1"/>
  <c r="F387" i="1"/>
  <c r="K630" i="1"/>
  <c r="M630" i="1" s="1"/>
  <c r="N630" i="1" s="1"/>
  <c r="K407" i="1"/>
  <c r="M407" i="1" s="1"/>
  <c r="N407" i="1" s="1"/>
  <c r="F330" i="1"/>
  <c r="F1346" i="1"/>
  <c r="K1354" i="1"/>
  <c r="M1354" i="1" s="1"/>
  <c r="N1354" i="1" s="1"/>
  <c r="K664" i="1"/>
  <c r="M664" i="1" s="1"/>
  <c r="N664" i="1" s="1"/>
  <c r="K403" i="1"/>
  <c r="M403" i="1" s="1"/>
  <c r="N403" i="1" s="1"/>
  <c r="K1368" i="1"/>
  <c r="M1368" i="1" s="1"/>
  <c r="N1368" i="1" s="1"/>
  <c r="K1348" i="1"/>
  <c r="M1348" i="1" s="1"/>
  <c r="N1348" i="1" s="1"/>
  <c r="K52" i="1"/>
  <c r="M52" i="1" s="1"/>
  <c r="N52" i="1" s="1"/>
  <c r="K561" i="1"/>
  <c r="M561" i="1" s="1"/>
  <c r="N561" i="1" s="1"/>
  <c r="K649" i="1"/>
  <c r="M649" i="1" s="1"/>
  <c r="N649" i="1" s="1"/>
  <c r="K253" i="1"/>
  <c r="M253" i="1" s="1"/>
  <c r="N253" i="1" s="1"/>
  <c r="K596" i="1"/>
  <c r="M596" i="1" s="1"/>
  <c r="N596" i="1" s="1"/>
  <c r="K1026" i="1"/>
  <c r="M1026" i="1" s="1"/>
  <c r="N1026" i="1" s="1"/>
  <c r="K380" i="1"/>
  <c r="L380" i="1" s="1"/>
  <c r="M380" i="1" s="1"/>
  <c r="N380" i="1" s="1"/>
  <c r="K565" i="1"/>
  <c r="M565" i="1" s="1"/>
  <c r="N565" i="1" s="1"/>
  <c r="K572" i="1"/>
  <c r="M572" i="1" s="1"/>
  <c r="N572" i="1" s="1"/>
  <c r="K428" i="1"/>
  <c r="M428" i="1" s="1"/>
  <c r="N428" i="1" s="1"/>
  <c r="K701" i="1"/>
  <c r="M701" i="1" s="1"/>
  <c r="N701" i="1" s="1"/>
  <c r="K114" i="1"/>
  <c r="M114" i="1" s="1"/>
  <c r="N114" i="1" s="1"/>
  <c r="K373" i="1"/>
  <c r="L373" i="1" s="1"/>
  <c r="M373" i="1" s="1"/>
  <c r="N373" i="1" s="1"/>
  <c r="K406" i="1"/>
  <c r="M406" i="1" s="1"/>
  <c r="N406" i="1" s="1"/>
  <c r="K199" i="1"/>
  <c r="M199" i="1" s="1"/>
  <c r="N199" i="1" s="1"/>
  <c r="K38" i="1"/>
  <c r="M38" i="1" s="1"/>
  <c r="N38" i="1" s="1"/>
  <c r="K966" i="1"/>
  <c r="M966" i="1" s="1"/>
  <c r="N966" i="1" s="1"/>
  <c r="K760" i="1"/>
  <c r="M760" i="1" s="1"/>
  <c r="N760" i="1" s="1"/>
  <c r="K486" i="1"/>
  <c r="M486" i="1" s="1"/>
  <c r="N486" i="1" s="1"/>
  <c r="K544" i="1"/>
  <c r="M544" i="1" s="1"/>
  <c r="N544" i="1" s="1"/>
  <c r="K583" i="1"/>
  <c r="M583" i="1" s="1"/>
  <c r="N583" i="1" s="1"/>
  <c r="K1314" i="1"/>
  <c r="L1314" i="1" s="1"/>
  <c r="M1314" i="1" s="1"/>
  <c r="N1314" i="1" s="1"/>
  <c r="K594" i="1"/>
  <c r="M594" i="1" s="1"/>
  <c r="N594" i="1" s="1"/>
  <c r="K436" i="1"/>
  <c r="M436" i="1" s="1"/>
  <c r="N436" i="1" s="1"/>
  <c r="K1472" i="1"/>
  <c r="M1472" i="1" s="1"/>
  <c r="N1472" i="1" s="1"/>
  <c r="K408" i="1"/>
  <c r="M408" i="1" s="1"/>
  <c r="N408" i="1" s="1"/>
  <c r="K459" i="1"/>
  <c r="M459" i="1" s="1"/>
  <c r="N459" i="1" s="1"/>
  <c r="K412" i="1"/>
  <c r="M412" i="1" s="1"/>
  <c r="N412" i="1" s="1"/>
  <c r="K1274" i="1"/>
  <c r="M1274" i="1" s="1"/>
  <c r="N1274" i="1" s="1"/>
  <c r="K511" i="1"/>
  <c r="M511" i="1" s="1"/>
  <c r="N511" i="1" s="1"/>
  <c r="K612" i="1"/>
  <c r="M612" i="1" s="1"/>
  <c r="N612" i="1" s="1"/>
  <c r="K674" i="1"/>
  <c r="M674" i="1" s="1"/>
  <c r="N674" i="1" s="1"/>
  <c r="K500" i="1"/>
  <c r="M500" i="1" s="1"/>
  <c r="N500" i="1" s="1"/>
  <c r="K270" i="1"/>
  <c r="M270" i="1" s="1"/>
  <c r="N270" i="1" s="1"/>
  <c r="K559" i="1"/>
  <c r="M559" i="1" s="1"/>
  <c r="N559" i="1" s="1"/>
  <c r="K383" i="1"/>
  <c r="L383" i="1" s="1"/>
  <c r="M383" i="1" s="1"/>
  <c r="N383" i="1" s="1"/>
  <c r="K524" i="1"/>
  <c r="M524" i="1" s="1"/>
  <c r="N524" i="1" s="1"/>
  <c r="K416" i="1"/>
  <c r="M416" i="1" s="1"/>
  <c r="N416" i="1" s="1"/>
  <c r="K1316" i="1"/>
  <c r="L1316" i="1" s="1"/>
  <c r="M1316" i="1" s="1"/>
  <c r="N1316" i="1" s="1"/>
  <c r="K619" i="1"/>
  <c r="M619" i="1" s="1"/>
  <c r="N619" i="1" s="1"/>
  <c r="K638" i="1"/>
  <c r="M638" i="1" s="1"/>
  <c r="N638" i="1" s="1"/>
  <c r="K504" i="1"/>
  <c r="M504" i="1" s="1"/>
  <c r="N504" i="1" s="1"/>
  <c r="K419" i="1"/>
  <c r="M419" i="1" s="1"/>
  <c r="N419" i="1" s="1"/>
  <c r="K774" i="1"/>
  <c r="M774" i="1" s="1"/>
  <c r="N774" i="1" s="1"/>
  <c r="K230" i="1"/>
  <c r="M230" i="1" s="1"/>
  <c r="N230" i="1" s="1"/>
  <c r="K555" i="1"/>
  <c r="M555" i="1" s="1"/>
  <c r="N555" i="1" s="1"/>
  <c r="K1238" i="1"/>
  <c r="M1238" i="1" s="1"/>
  <c r="N1238" i="1" s="1"/>
  <c r="K90" i="1"/>
  <c r="M90" i="1" s="1"/>
  <c r="N90" i="1" s="1"/>
  <c r="K129" i="1"/>
  <c r="M129" i="1" s="1"/>
  <c r="N129" i="1" s="1"/>
  <c r="K376" i="1"/>
  <c r="L376" i="1" s="1"/>
  <c r="M376" i="1" s="1"/>
  <c r="N376" i="1" s="1"/>
  <c r="K700" i="1"/>
  <c r="M700" i="1" s="1"/>
  <c r="N700" i="1" s="1"/>
  <c r="K558" i="1"/>
  <c r="M558" i="1" s="1"/>
  <c r="N558" i="1" s="1"/>
  <c r="K512" i="1"/>
  <c r="M512" i="1" s="1"/>
  <c r="N512" i="1" s="1"/>
  <c r="K423" i="1"/>
  <c r="M423" i="1" s="1"/>
  <c r="N423" i="1" s="1"/>
  <c r="K493" i="1"/>
  <c r="M493" i="1" s="1"/>
  <c r="N493" i="1" s="1"/>
  <c r="K87" i="1"/>
  <c r="M87" i="1" s="1"/>
  <c r="N87" i="1" s="1"/>
  <c r="K138" i="1"/>
  <c r="M138" i="1" s="1"/>
  <c r="N138" i="1" s="1"/>
  <c r="K300" i="1"/>
  <c r="M300" i="1" s="1"/>
  <c r="N300" i="1" s="1"/>
  <c r="K53" i="1"/>
  <c r="M53" i="1" s="1"/>
  <c r="N53" i="1" s="1"/>
  <c r="K133" i="1"/>
  <c r="M133" i="1" s="1"/>
  <c r="N133" i="1" s="1"/>
  <c r="K251" i="1"/>
  <c r="M251" i="1" s="1"/>
  <c r="N251" i="1" s="1"/>
  <c r="K707" i="1"/>
  <c r="M707" i="1" s="1"/>
  <c r="N707" i="1" s="1"/>
  <c r="K703" i="1"/>
  <c r="M703" i="1" s="1"/>
  <c r="N703" i="1" s="1"/>
  <c r="K341" i="1"/>
  <c r="M341" i="1" s="1"/>
  <c r="N341" i="1" s="1"/>
  <c r="K680" i="1"/>
  <c r="M680" i="1" s="1"/>
  <c r="N680" i="1" s="1"/>
  <c r="K578" i="1"/>
  <c r="M578" i="1" s="1"/>
  <c r="N578" i="1" s="1"/>
  <c r="K581" i="1"/>
  <c r="M581" i="1" s="1"/>
  <c r="N581" i="1" s="1"/>
  <c r="K535" i="1"/>
  <c r="M535" i="1" s="1"/>
  <c r="N535" i="1" s="1"/>
  <c r="K662" i="1"/>
  <c r="M662" i="1" s="1"/>
  <c r="N662" i="1" s="1"/>
  <c r="K119" i="1"/>
  <c r="M119" i="1" s="1"/>
  <c r="N119" i="1" s="1"/>
  <c r="K571" i="1"/>
  <c r="M571" i="1" s="1"/>
  <c r="N571" i="1" s="1"/>
  <c r="K607" i="1"/>
  <c r="M607" i="1" s="1"/>
  <c r="N607" i="1" s="1"/>
  <c r="K437" i="1"/>
  <c r="M437" i="1" s="1"/>
  <c r="N437" i="1" s="1"/>
  <c r="K409" i="1"/>
  <c r="M409" i="1" s="1"/>
  <c r="N409" i="1" s="1"/>
  <c r="K432" i="1"/>
  <c r="M432" i="1" s="1"/>
  <c r="N432" i="1" s="1"/>
  <c r="K1430" i="1"/>
  <c r="M1430" i="1" s="1"/>
  <c r="N1430" i="1" s="1"/>
  <c r="K465" i="1"/>
  <c r="M465" i="1" s="1"/>
  <c r="N465" i="1" s="1"/>
  <c r="K642" i="1"/>
  <c r="M642" i="1" s="1"/>
  <c r="N642" i="1" s="1"/>
  <c r="K652" i="1"/>
  <c r="M652" i="1" s="1"/>
  <c r="N652" i="1" s="1"/>
  <c r="K887" i="1"/>
  <c r="L887" i="1" s="1"/>
  <c r="M887" i="1" s="1"/>
  <c r="N887" i="1" s="1"/>
  <c r="K706" i="1"/>
  <c r="M706" i="1" s="1"/>
  <c r="N706" i="1" s="1"/>
  <c r="K546" i="1"/>
  <c r="M546" i="1" s="1"/>
  <c r="N546" i="1" s="1"/>
  <c r="K753" i="1"/>
  <c r="M753" i="1" s="1"/>
  <c r="N753" i="1" s="1"/>
  <c r="K136" i="1"/>
  <c r="M136" i="1" s="1"/>
  <c r="N136" i="1" s="1"/>
  <c r="K502" i="1"/>
  <c r="M502" i="1" s="1"/>
  <c r="N502" i="1" s="1"/>
  <c r="K413" i="1"/>
  <c r="M413" i="1" s="1"/>
  <c r="N413" i="1" s="1"/>
  <c r="K708" i="1"/>
  <c r="M708" i="1" s="1"/>
  <c r="N708" i="1" s="1"/>
  <c r="K540" i="1"/>
  <c r="M540" i="1" s="1"/>
  <c r="N540" i="1" s="1"/>
  <c r="K564" i="1"/>
  <c r="M564" i="1" s="1"/>
  <c r="N564" i="1" s="1"/>
  <c r="K1466" i="1"/>
  <c r="M1466" i="1" s="1"/>
  <c r="N1466" i="1" s="1"/>
  <c r="K442" i="1"/>
  <c r="M442" i="1" s="1"/>
  <c r="N442" i="1" s="1"/>
  <c r="K523" i="1"/>
  <c r="M523" i="1" s="1"/>
  <c r="N523" i="1" s="1"/>
  <c r="K567" i="1"/>
  <c r="M567" i="1" s="1"/>
  <c r="N567" i="1" s="1"/>
  <c r="K536" i="1"/>
  <c r="M536" i="1" s="1"/>
  <c r="N536" i="1" s="1"/>
  <c r="K875" i="1"/>
  <c r="M875" i="1" s="1"/>
  <c r="N875" i="1" s="1"/>
  <c r="K435" i="1"/>
  <c r="M435" i="1" s="1"/>
  <c r="N435" i="1" s="1"/>
  <c r="K531" i="1"/>
  <c r="M531" i="1" s="1"/>
  <c r="N531" i="1" s="1"/>
  <c r="K324" i="1"/>
  <c r="M324" i="1" s="1"/>
  <c r="N324" i="1" s="1"/>
  <c r="K495" i="1"/>
  <c r="M495" i="1" s="1"/>
  <c r="N495" i="1" s="1"/>
  <c r="K520" i="1"/>
  <c r="M520" i="1" s="1"/>
  <c r="N520" i="1" s="1"/>
  <c r="K449" i="1"/>
  <c r="M449" i="1" s="1"/>
  <c r="N449" i="1" s="1"/>
  <c r="K472" i="1"/>
  <c r="M472" i="1" s="1"/>
  <c r="N472" i="1" s="1"/>
  <c r="K135" i="1"/>
  <c r="M135" i="1" s="1"/>
  <c r="N135" i="1" s="1"/>
  <c r="K477" i="1"/>
  <c r="M477" i="1" s="1"/>
  <c r="N477" i="1" s="1"/>
  <c r="K1003" i="1"/>
  <c r="M1003" i="1" s="1"/>
  <c r="N1003" i="1" s="1"/>
  <c r="K686" i="1"/>
  <c r="M686" i="1" s="1"/>
  <c r="N686" i="1" s="1"/>
  <c r="K294" i="1"/>
  <c r="M294" i="1" s="1"/>
  <c r="N294" i="1" s="1"/>
  <c r="K400" i="1"/>
  <c r="M400" i="1" s="1"/>
  <c r="N400" i="1" s="1"/>
  <c r="K470" i="1"/>
  <c r="M470" i="1" s="1"/>
  <c r="N470" i="1" s="1"/>
  <c r="K584" i="1"/>
  <c r="M584" i="1" s="1"/>
  <c r="N584" i="1" s="1"/>
  <c r="K440" i="1"/>
  <c r="M440" i="1" s="1"/>
  <c r="N440" i="1" s="1"/>
  <c r="K169" i="1"/>
  <c r="M169" i="1" s="1"/>
  <c r="N169" i="1" s="1"/>
  <c r="K51" i="1"/>
  <c r="M51" i="1" s="1"/>
  <c r="N51" i="1" s="1"/>
  <c r="K614" i="1"/>
  <c r="M614" i="1" s="1"/>
  <c r="N614" i="1" s="1"/>
  <c r="K1151" i="1"/>
  <c r="M1151" i="1" s="1"/>
  <c r="N1151" i="1" s="1"/>
  <c r="K626" i="1"/>
  <c r="M626" i="1" s="1"/>
  <c r="N626" i="1" s="1"/>
  <c r="K843" i="1"/>
  <c r="M843" i="1" s="1"/>
  <c r="N843" i="1" s="1"/>
  <c r="K636" i="1"/>
  <c r="M636" i="1" s="1"/>
  <c r="N636" i="1" s="1"/>
  <c r="K692" i="1"/>
  <c r="M692" i="1" s="1"/>
  <c r="N692" i="1" s="1"/>
  <c r="K1134" i="1"/>
  <c r="M1134" i="1" s="1"/>
  <c r="N1134" i="1" s="1"/>
  <c r="K415" i="1"/>
  <c r="M415" i="1" s="1"/>
  <c r="N415" i="1" s="1"/>
  <c r="K1167" i="1"/>
  <c r="M1167" i="1" s="1"/>
  <c r="N1167" i="1" s="1"/>
  <c r="K451" i="1"/>
  <c r="M451" i="1" s="1"/>
  <c r="N451" i="1" s="1"/>
  <c r="K429" i="1"/>
  <c r="M429" i="1" s="1"/>
  <c r="N429" i="1" s="1"/>
  <c r="K441" i="1"/>
  <c r="M441" i="1" s="1"/>
  <c r="N441" i="1" s="1"/>
  <c r="K401" i="1"/>
  <c r="M401" i="1" s="1"/>
  <c r="N401" i="1" s="1"/>
  <c r="K632" i="1"/>
  <c r="M632" i="1" s="1"/>
  <c r="N632" i="1" s="1"/>
  <c r="K623" i="1"/>
  <c r="M623" i="1" s="1"/>
  <c r="N623" i="1" s="1"/>
  <c r="K102" i="1"/>
  <c r="M102" i="1" s="1"/>
  <c r="N102" i="1" s="1"/>
  <c r="K600" i="1"/>
  <c r="M600" i="1" s="1"/>
  <c r="N600" i="1" s="1"/>
  <c r="K560" i="1"/>
  <c r="M560" i="1" s="1"/>
  <c r="N560" i="1" s="1"/>
  <c r="K1444" i="1"/>
  <c r="M1444" i="1" s="1"/>
  <c r="N1444" i="1" s="1"/>
  <c r="K684" i="1"/>
  <c r="M684" i="1" s="1"/>
  <c r="N684" i="1" s="1"/>
  <c r="K457" i="1"/>
  <c r="M457" i="1" s="1"/>
  <c r="N457" i="1" s="1"/>
  <c r="K455" i="1"/>
  <c r="M455" i="1" s="1"/>
  <c r="N455" i="1" s="1"/>
  <c r="K678" i="1"/>
  <c r="L678" i="1" s="1"/>
  <c r="M678" i="1" s="1"/>
  <c r="N678" i="1" s="1"/>
  <c r="K519" i="1"/>
  <c r="M519" i="1" s="1"/>
  <c r="N519" i="1" s="1"/>
  <c r="K658" i="1"/>
  <c r="M658" i="1" s="1"/>
  <c r="N658" i="1" s="1"/>
  <c r="K473" i="1"/>
  <c r="M473" i="1" s="1"/>
  <c r="N473" i="1" s="1"/>
  <c r="K377" i="1"/>
  <c r="L377" i="1" s="1"/>
  <c r="M377" i="1" s="1"/>
  <c r="N377" i="1" s="1"/>
  <c r="K404" i="1"/>
  <c r="M404" i="1" s="1"/>
  <c r="N404" i="1" s="1"/>
  <c r="K450" i="1"/>
  <c r="M450" i="1" s="1"/>
  <c r="N450" i="1" s="1"/>
  <c r="K513" i="1"/>
  <c r="M513" i="1" s="1"/>
  <c r="N513" i="1" s="1"/>
  <c r="K1191" i="1"/>
  <c r="M1191" i="1" s="1"/>
  <c r="N1191" i="1" s="1"/>
  <c r="K448" i="1"/>
  <c r="M448" i="1" s="1"/>
  <c r="N448" i="1" s="1"/>
  <c r="K410" i="1"/>
  <c r="M410" i="1" s="1"/>
  <c r="N410" i="1" s="1"/>
  <c r="K422" i="1"/>
  <c r="M422" i="1" s="1"/>
  <c r="N422" i="1" s="1"/>
  <c r="K886" i="1"/>
  <c r="L886" i="1" s="1"/>
  <c r="M886" i="1" s="1"/>
  <c r="N886" i="1" s="1"/>
  <c r="K650" i="1"/>
  <c r="M650" i="1" s="1"/>
  <c r="N650" i="1" s="1"/>
  <c r="K543" i="1"/>
  <c r="M543" i="1" s="1"/>
  <c r="N543" i="1" s="1"/>
  <c r="K525" i="1"/>
  <c r="M525" i="1" s="1"/>
  <c r="N525" i="1" s="1"/>
  <c r="K659" i="1"/>
  <c r="M659" i="1" s="1"/>
  <c r="N659" i="1" s="1"/>
  <c r="K574" i="1"/>
  <c r="M574" i="1" s="1"/>
  <c r="N574" i="1" s="1"/>
  <c r="K657" i="1"/>
  <c r="M657" i="1" s="1"/>
  <c r="N657" i="1" s="1"/>
  <c r="K474" i="1"/>
  <c r="M474" i="1" s="1"/>
  <c r="N474" i="1" s="1"/>
  <c r="K496" i="1"/>
  <c r="M496" i="1" s="1"/>
  <c r="N496" i="1" s="1"/>
  <c r="K603" i="1"/>
  <c r="M603" i="1" s="1"/>
  <c r="N603" i="1" s="1"/>
  <c r="K859" i="1"/>
  <c r="M859" i="1" s="1"/>
  <c r="N859" i="1" s="1"/>
  <c r="K695" i="1"/>
  <c r="M695" i="1" s="1"/>
  <c r="N695" i="1" s="1"/>
  <c r="K514" i="1"/>
  <c r="M514" i="1" s="1"/>
  <c r="N514" i="1" s="1"/>
  <c r="K549" i="1"/>
  <c r="M549" i="1" s="1"/>
  <c r="N549" i="1" s="1"/>
  <c r="K498" i="1"/>
  <c r="M498" i="1" s="1"/>
  <c r="N498" i="1" s="1"/>
  <c r="K446" i="1"/>
  <c r="M446" i="1" s="1"/>
  <c r="N446" i="1" s="1"/>
  <c r="K601" i="1"/>
  <c r="M601" i="1" s="1"/>
  <c r="N601" i="1" s="1"/>
  <c r="K545" i="1"/>
  <c r="M545" i="1" s="1"/>
  <c r="N545" i="1" s="1"/>
  <c r="K676" i="1"/>
  <c r="M676" i="1" s="1"/>
  <c r="N676" i="1" s="1"/>
  <c r="K72" i="1"/>
  <c r="M72" i="1" s="1"/>
  <c r="N72" i="1" s="1"/>
  <c r="K1055" i="1"/>
  <c r="M1055" i="1" s="1"/>
  <c r="N1055" i="1" s="1"/>
  <c r="K490" i="1"/>
  <c r="M490" i="1" s="1"/>
  <c r="N490" i="1" s="1"/>
  <c r="K494" i="1"/>
  <c r="M494" i="1" s="1"/>
  <c r="N494" i="1" s="1"/>
  <c r="K154" i="1"/>
  <c r="M154" i="1" s="1"/>
  <c r="N154" i="1" s="1"/>
  <c r="K431" i="1"/>
  <c r="M431" i="1" s="1"/>
  <c r="N431" i="1" s="1"/>
  <c r="K569" i="1"/>
  <c r="M569" i="1" s="1"/>
  <c r="N569" i="1" s="1"/>
  <c r="K527" i="1"/>
  <c r="M527" i="1" s="1"/>
  <c r="N527" i="1" s="1"/>
  <c r="K534" i="1"/>
  <c r="M534" i="1" s="1"/>
  <c r="N534" i="1" s="1"/>
  <c r="K648" i="1"/>
  <c r="M648" i="1" s="1"/>
  <c r="N648" i="1" s="1"/>
  <c r="K482" i="1"/>
  <c r="M482" i="1" s="1"/>
  <c r="N482" i="1" s="1"/>
  <c r="K683" i="1"/>
  <c r="L683" i="1" s="1"/>
  <c r="M683" i="1" s="1"/>
  <c r="N683" i="1" s="1"/>
  <c r="K521" i="1"/>
  <c r="M521" i="1" s="1"/>
  <c r="N521" i="1" s="1"/>
  <c r="K613" i="1"/>
  <c r="M613" i="1" s="1"/>
  <c r="N613" i="1" s="1"/>
  <c r="K639" i="1"/>
  <c r="M639" i="1" s="1"/>
  <c r="N639" i="1" s="1"/>
  <c r="K257" i="1"/>
  <c r="M257" i="1" s="1"/>
  <c r="N257" i="1" s="1"/>
  <c r="K285" i="1"/>
  <c r="M285" i="1" s="1"/>
  <c r="N285" i="1" s="1"/>
  <c r="K1190" i="1"/>
  <c r="M1190" i="1" s="1"/>
  <c r="N1190" i="1" s="1"/>
  <c r="K425" i="1"/>
  <c r="M425" i="1" s="1"/>
  <c r="N425" i="1" s="1"/>
  <c r="K461" i="1"/>
  <c r="M461" i="1" s="1"/>
  <c r="N461" i="1" s="1"/>
  <c r="K434" i="1"/>
  <c r="M434" i="1" s="1"/>
  <c r="N434" i="1" s="1"/>
  <c r="K625" i="1"/>
  <c r="M625" i="1" s="1"/>
  <c r="N625" i="1" s="1"/>
  <c r="K478" i="1"/>
  <c r="M478" i="1" s="1"/>
  <c r="N478" i="1" s="1"/>
  <c r="K462" i="1"/>
  <c r="M462" i="1" s="1"/>
  <c r="N462" i="1" s="1"/>
  <c r="K391" i="1"/>
  <c r="M391" i="1" s="1"/>
  <c r="N391" i="1" s="1"/>
  <c r="K418" i="1"/>
  <c r="M418" i="1" s="1"/>
  <c r="N418" i="1" s="1"/>
  <c r="K453" i="1"/>
  <c r="M453" i="1" s="1"/>
  <c r="N453" i="1" s="1"/>
  <c r="K548" i="1"/>
  <c r="M548" i="1" s="1"/>
  <c r="N548" i="1" s="1"/>
  <c r="K542" i="1"/>
  <c r="M542" i="1" s="1"/>
  <c r="N542" i="1" s="1"/>
  <c r="K463" i="1"/>
  <c r="M463" i="1" s="1"/>
  <c r="N463" i="1" s="1"/>
  <c r="K501" i="1"/>
  <c r="M501" i="1" s="1"/>
  <c r="N501" i="1" s="1"/>
  <c r="K552" i="1"/>
  <c r="M552" i="1" s="1"/>
  <c r="N552" i="1" s="1"/>
  <c r="K585" i="1"/>
  <c r="M585" i="1" s="1"/>
  <c r="N585" i="1" s="1"/>
  <c r="K573" i="1"/>
  <c r="M573" i="1" s="1"/>
  <c r="N573" i="1" s="1"/>
  <c r="K467" i="1"/>
  <c r="M467" i="1" s="1"/>
  <c r="N467" i="1" s="1"/>
  <c r="K714" i="1"/>
  <c r="M714" i="1" s="1"/>
  <c r="N714" i="1" s="1"/>
  <c r="K670" i="1"/>
  <c r="M670" i="1" s="1"/>
  <c r="N670" i="1" s="1"/>
  <c r="K411" i="1"/>
  <c r="M411" i="1" s="1"/>
  <c r="N411" i="1" s="1"/>
  <c r="K491" i="1"/>
  <c r="M491" i="1" s="1"/>
  <c r="N491" i="1" s="1"/>
  <c r="K715" i="1"/>
  <c r="M715" i="1" s="1"/>
  <c r="N715" i="1" s="1"/>
  <c r="K444" i="1"/>
  <c r="M444" i="1" s="1"/>
  <c r="N444" i="1" s="1"/>
  <c r="K702" i="1"/>
  <c r="M702" i="1" s="1"/>
  <c r="N702" i="1" s="1"/>
  <c r="K533" i="1"/>
  <c r="M533" i="1" s="1"/>
  <c r="N533" i="1" s="1"/>
  <c r="K718" i="1"/>
  <c r="M718" i="1" s="1"/>
  <c r="N718" i="1" s="1"/>
  <c r="K508" i="1"/>
  <c r="M508" i="1" s="1"/>
  <c r="N508" i="1" s="1"/>
  <c r="K1183" i="1"/>
  <c r="M1183" i="1" s="1"/>
  <c r="N1183" i="1" s="1"/>
  <c r="K605" i="1"/>
  <c r="M605" i="1" s="1"/>
  <c r="N605" i="1" s="1"/>
  <c r="K532" i="1"/>
  <c r="M532" i="1" s="1"/>
  <c r="N532" i="1" s="1"/>
  <c r="K506" i="1"/>
  <c r="M506" i="1" s="1"/>
  <c r="N506" i="1" s="1"/>
  <c r="K385" i="1"/>
  <c r="L385" i="1" s="1"/>
  <c r="M385" i="1" s="1"/>
  <c r="N385" i="1" s="1"/>
  <c r="K556" i="1"/>
  <c r="M556" i="1" s="1"/>
  <c r="N556" i="1" s="1"/>
  <c r="K582" i="1"/>
  <c r="M582" i="1" s="1"/>
  <c r="N582" i="1" s="1"/>
  <c r="K517" i="1"/>
  <c r="M517" i="1" s="1"/>
  <c r="N517" i="1" s="1"/>
  <c r="K651" i="1"/>
  <c r="M651" i="1" s="1"/>
  <c r="N651" i="1" s="1"/>
  <c r="K685" i="1"/>
  <c r="M685" i="1" s="1"/>
  <c r="N685" i="1" s="1"/>
  <c r="K577" i="1"/>
  <c r="M577" i="1" s="1"/>
  <c r="N577" i="1" s="1"/>
  <c r="K621" i="1"/>
  <c r="M621" i="1" s="1"/>
  <c r="N621" i="1" s="1"/>
  <c r="K587" i="1"/>
  <c r="M587" i="1" s="1"/>
  <c r="N587" i="1" s="1"/>
  <c r="K711" i="1"/>
  <c r="M711" i="1" s="1"/>
  <c r="N711" i="1" s="1"/>
  <c r="K1008" i="1"/>
  <c r="M1008" i="1" s="1"/>
  <c r="N1008" i="1" s="1"/>
  <c r="K480" i="1"/>
  <c r="M480" i="1" s="1"/>
  <c r="N480" i="1" s="1"/>
  <c r="K392" i="1"/>
  <c r="M392" i="1" s="1"/>
  <c r="N392" i="1" s="1"/>
  <c r="K439" i="1"/>
  <c r="M439" i="1" s="1"/>
  <c r="N439" i="1" s="1"/>
  <c r="K1474" i="1"/>
  <c r="M1474" i="1" s="1"/>
  <c r="N1474" i="1" s="1"/>
  <c r="K1445" i="1"/>
  <c r="M1445" i="1" s="1"/>
  <c r="N1445" i="1" s="1"/>
  <c r="K724" i="1"/>
  <c r="M724" i="1" s="1"/>
  <c r="N724" i="1" s="1"/>
  <c r="K481" i="1"/>
  <c r="M481" i="1" s="1"/>
  <c r="N481" i="1" s="1"/>
  <c r="K445" i="1"/>
  <c r="M445" i="1" s="1"/>
  <c r="N445" i="1" s="1"/>
  <c r="K592" i="1"/>
  <c r="M592" i="1" s="1"/>
  <c r="N592" i="1" s="1"/>
  <c r="K681" i="1"/>
  <c r="M681" i="1" s="1"/>
  <c r="N681" i="1" s="1"/>
  <c r="K1471" i="1"/>
  <c r="M1471" i="1" s="1"/>
  <c r="N1471" i="1" s="1"/>
  <c r="K694" i="1"/>
  <c r="M694" i="1" s="1"/>
  <c r="N694" i="1" s="1"/>
  <c r="K851" i="1"/>
  <c r="M851" i="1" s="1"/>
  <c r="N851" i="1" s="1"/>
  <c r="K879" i="1"/>
  <c r="L879" i="1" s="1"/>
  <c r="M879" i="1" s="1"/>
  <c r="N879" i="1" s="1"/>
  <c r="K611" i="1"/>
  <c r="M611" i="1" s="1"/>
  <c r="N611" i="1" s="1"/>
  <c r="K764" i="1"/>
  <c r="M764" i="1" s="1"/>
  <c r="N764" i="1" s="1"/>
  <c r="K580" i="1"/>
  <c r="M580" i="1" s="1"/>
  <c r="N580" i="1" s="1"/>
  <c r="K699" i="1"/>
  <c r="M699" i="1" s="1"/>
  <c r="N699" i="1" s="1"/>
  <c r="K575" i="1"/>
  <c r="M575" i="1" s="1"/>
  <c r="N575" i="1" s="1"/>
  <c r="K591" i="1"/>
  <c r="M591" i="1" s="1"/>
  <c r="N591" i="1" s="1"/>
  <c r="K1479" i="1"/>
  <c r="M1479" i="1" s="1"/>
  <c r="N1479" i="1" s="1"/>
  <c r="K663" i="1"/>
  <c r="M663" i="1" s="1"/>
  <c r="N663" i="1" s="1"/>
  <c r="K834" i="1"/>
  <c r="M834" i="1" s="1"/>
  <c r="N834" i="1" s="1"/>
  <c r="K537" i="1"/>
  <c r="M537" i="1" s="1"/>
  <c r="N537" i="1" s="1"/>
  <c r="K830" i="1"/>
  <c r="M830" i="1" s="1"/>
  <c r="N830" i="1" s="1"/>
  <c r="K1462" i="1"/>
  <c r="M1462" i="1" s="1"/>
  <c r="N1462" i="1" s="1"/>
  <c r="K522" i="1"/>
  <c r="M522" i="1" s="1"/>
  <c r="N522" i="1" s="1"/>
  <c r="K780" i="1"/>
  <c r="M780" i="1" s="1"/>
  <c r="N780" i="1" s="1"/>
  <c r="K554" i="1"/>
  <c r="M554" i="1" s="1"/>
  <c r="N554" i="1" s="1"/>
  <c r="K595" i="1"/>
  <c r="M595" i="1" s="1"/>
  <c r="N595" i="1" s="1"/>
  <c r="K529" i="1"/>
  <c r="M529" i="1" s="1"/>
  <c r="N529" i="1" s="1"/>
  <c r="K665" i="1"/>
  <c r="M665" i="1" s="1"/>
  <c r="N665" i="1" s="1"/>
  <c r="K452" i="1"/>
  <c r="M452" i="1" s="1"/>
  <c r="N452" i="1" s="1"/>
  <c r="K1477" i="1"/>
  <c r="M1477" i="1" s="1"/>
  <c r="N1477" i="1" s="1"/>
  <c r="K673" i="1"/>
  <c r="M673" i="1" s="1"/>
  <c r="N673" i="1" s="1"/>
  <c r="K421" i="1"/>
  <c r="M421" i="1" s="1"/>
  <c r="N421" i="1" s="1"/>
  <c r="K469" i="1"/>
  <c r="M469" i="1" s="1"/>
  <c r="N469" i="1" s="1"/>
  <c r="K489" i="1"/>
  <c r="M489" i="1" s="1"/>
  <c r="N489" i="1" s="1"/>
  <c r="K698" i="1"/>
  <c r="M698" i="1" s="1"/>
  <c r="N698" i="1" s="1"/>
  <c r="K398" i="1"/>
  <c r="M398" i="1" s="1"/>
  <c r="N398" i="1" s="1"/>
  <c r="K570" i="1"/>
  <c r="M570" i="1" s="1"/>
  <c r="N570" i="1" s="1"/>
  <c r="K687" i="1"/>
  <c r="M687" i="1" s="1"/>
  <c r="N687" i="1" s="1"/>
  <c r="K690" i="1"/>
  <c r="M690" i="1" s="1"/>
  <c r="N690" i="1" s="1"/>
  <c r="K443" i="1"/>
  <c r="M443" i="1" s="1"/>
  <c r="N443" i="1" s="1"/>
  <c r="K604" i="1"/>
  <c r="M604" i="1" s="1"/>
  <c r="N604" i="1" s="1"/>
  <c r="K402" i="1"/>
  <c r="M402" i="1" s="1"/>
  <c r="N402" i="1" s="1"/>
  <c r="K666" i="1"/>
  <c r="M666" i="1" s="1"/>
  <c r="N666" i="1" s="1"/>
  <c r="K417" i="1"/>
  <c r="M417" i="1" s="1"/>
  <c r="N417" i="1" s="1"/>
  <c r="K464" i="1"/>
  <c r="M464" i="1" s="1"/>
  <c r="N464" i="1" s="1"/>
  <c r="K1432" i="1"/>
  <c r="M1432" i="1" s="1"/>
  <c r="N1432" i="1" s="1"/>
  <c r="K276" i="1"/>
  <c r="M276" i="1" s="1"/>
  <c r="N276" i="1" s="1"/>
  <c r="K615" i="1"/>
  <c r="M615" i="1" s="1"/>
  <c r="N615" i="1" s="1"/>
  <c r="K712" i="1"/>
  <c r="M712" i="1" s="1"/>
  <c r="N712" i="1" s="1"/>
  <c r="K610" i="1"/>
  <c r="L610" i="1" s="1"/>
  <c r="M610" i="1" s="1"/>
  <c r="N610" i="1" s="1"/>
  <c r="K660" i="1"/>
  <c r="M660" i="1" s="1"/>
  <c r="N660" i="1" s="1"/>
  <c r="K697" i="1"/>
  <c r="M697" i="1" s="1"/>
  <c r="N697" i="1" s="1"/>
  <c r="K599" i="1"/>
  <c r="M599" i="1" s="1"/>
  <c r="N599" i="1" s="1"/>
  <c r="K420" i="1"/>
  <c r="M420" i="1" s="1"/>
  <c r="N420" i="1" s="1"/>
  <c r="K593" i="1"/>
  <c r="L593" i="1" s="1"/>
  <c r="M593" i="1" s="1"/>
  <c r="N593" i="1" s="1"/>
  <c r="K550" i="1"/>
  <c r="M550" i="1" s="1"/>
  <c r="N550" i="1" s="1"/>
  <c r="K485" i="1"/>
  <c r="M485" i="1" s="1"/>
  <c r="N485" i="1" s="1"/>
  <c r="K497" i="1"/>
  <c r="M497" i="1" s="1"/>
  <c r="N497" i="1" s="1"/>
  <c r="K634" i="1"/>
  <c r="M634" i="1" s="1"/>
  <c r="N634" i="1" s="1"/>
  <c r="K677" i="1"/>
  <c r="M677" i="1" s="1"/>
  <c r="N677" i="1" s="1"/>
  <c r="K509" i="1"/>
  <c r="M509" i="1" s="1"/>
  <c r="N509" i="1" s="1"/>
  <c r="K653" i="1"/>
  <c r="M653" i="1" s="1"/>
  <c r="N653" i="1" s="1"/>
  <c r="K635" i="1"/>
  <c r="M635" i="1" s="1"/>
  <c r="N635" i="1" s="1"/>
  <c r="K589" i="1"/>
  <c r="M589" i="1" s="1"/>
  <c r="N589" i="1" s="1"/>
  <c r="K693" i="1"/>
  <c r="M693" i="1" s="1"/>
  <c r="N693" i="1" s="1"/>
  <c r="K704" i="1"/>
  <c r="M704" i="1" s="1"/>
  <c r="N704" i="1" s="1"/>
  <c r="K682" i="1"/>
  <c r="M682" i="1" s="1"/>
  <c r="N682" i="1" s="1"/>
  <c r="K399" i="1"/>
  <c r="M399" i="1" s="1"/>
  <c r="N399" i="1" s="1"/>
  <c r="K515" i="1"/>
  <c r="M515" i="1" s="1"/>
  <c r="N515" i="1" s="1"/>
  <c r="K633" i="1"/>
  <c r="M633" i="1" s="1"/>
  <c r="N633" i="1" s="1"/>
  <c r="K644" i="1"/>
  <c r="M644" i="1" s="1"/>
  <c r="N644" i="1" s="1"/>
  <c r="K598" i="1"/>
  <c r="M598" i="1" s="1"/>
  <c r="N598" i="1" s="1"/>
  <c r="K563" i="1"/>
  <c r="M563" i="1" s="1"/>
  <c r="N563" i="1" s="1"/>
  <c r="K547" i="1"/>
  <c r="M547" i="1" s="1"/>
  <c r="N547" i="1" s="1"/>
  <c r="K395" i="1"/>
  <c r="M395" i="1" s="1"/>
  <c r="N395" i="1" s="1"/>
  <c r="K454" i="1"/>
  <c r="M454" i="1" s="1"/>
  <c r="N454" i="1" s="1"/>
  <c r="K566" i="1"/>
  <c r="M566" i="1" s="1"/>
  <c r="N566" i="1" s="1"/>
  <c r="K1440" i="1"/>
  <c r="M1440" i="1" s="1"/>
  <c r="N1440" i="1" s="1"/>
  <c r="P1061" i="17"/>
  <c r="K717" i="1"/>
  <c r="M717" i="1" s="1"/>
  <c r="N717" i="1" s="1"/>
  <c r="K1446" i="1"/>
  <c r="M1446" i="1" s="1"/>
  <c r="N1446" i="1" s="1"/>
  <c r="K1483" i="1"/>
  <c r="M1483" i="1" s="1"/>
  <c r="N1483" i="1" s="1"/>
  <c r="K1475" i="1"/>
  <c r="M1475" i="1" s="1"/>
  <c r="N1475" i="1" s="1"/>
  <c r="K152" i="1"/>
  <c r="M152" i="1" s="1"/>
  <c r="N152" i="1" s="1"/>
  <c r="K1404" i="1"/>
  <c r="M1404" i="1" s="1"/>
  <c r="N1404" i="1" s="1"/>
  <c r="K1457" i="1"/>
  <c r="M1457" i="1" s="1"/>
  <c r="N1457" i="1" s="1"/>
  <c r="K939" i="1"/>
  <c r="M939" i="1" s="1"/>
  <c r="N939" i="1" s="1"/>
  <c r="K620" i="1"/>
  <c r="M620" i="1" s="1"/>
  <c r="N620" i="1" s="1"/>
  <c r="K586" i="1"/>
  <c r="M586" i="1" s="1"/>
  <c r="N586" i="1" s="1"/>
  <c r="K602" i="1"/>
  <c r="M602" i="1" s="1"/>
  <c r="N602" i="1" s="1"/>
  <c r="K667" i="1"/>
  <c r="M667" i="1" s="1"/>
  <c r="N667" i="1" s="1"/>
  <c r="K430" i="1"/>
  <c r="M430" i="1" s="1"/>
  <c r="N430" i="1" s="1"/>
  <c r="K492" i="1"/>
  <c r="M492" i="1" s="1"/>
  <c r="N492" i="1" s="1"/>
  <c r="K836" i="1"/>
  <c r="M836" i="1" s="1"/>
  <c r="N836" i="1" s="1"/>
  <c r="K709" i="1"/>
  <c r="M709" i="1" s="1"/>
  <c r="N709" i="1" s="1"/>
  <c r="K654" i="1"/>
  <c r="M654" i="1" s="1"/>
  <c r="N654" i="1" s="1"/>
  <c r="K588" i="1"/>
  <c r="M588" i="1" s="1"/>
  <c r="N588" i="1" s="1"/>
  <c r="K510" i="1"/>
  <c r="M510" i="1" s="1"/>
  <c r="N510" i="1" s="1"/>
  <c r="K1423" i="1"/>
  <c r="M1423" i="1" s="1"/>
  <c r="N1423" i="1" s="1"/>
  <c r="K616" i="1"/>
  <c r="M616" i="1" s="1"/>
  <c r="N616" i="1" s="1"/>
  <c r="K381" i="1"/>
  <c r="L381" i="1" s="1"/>
  <c r="M381" i="1" s="1"/>
  <c r="N381" i="1" s="1"/>
  <c r="K643" i="1"/>
  <c r="M643" i="1" s="1"/>
  <c r="N643" i="1" s="1"/>
  <c r="K375" i="1"/>
  <c r="L375" i="1" s="1"/>
  <c r="M375" i="1" s="1"/>
  <c r="N375" i="1" s="1"/>
  <c r="K710" i="1"/>
  <c r="M710" i="1" s="1"/>
  <c r="N710" i="1" s="1"/>
  <c r="K705" i="1"/>
  <c r="M705" i="1" s="1"/>
  <c r="N705" i="1" s="1"/>
  <c r="K669" i="1"/>
  <c r="M669" i="1" s="1"/>
  <c r="N669" i="1" s="1"/>
  <c r="K689" i="1"/>
  <c r="M689" i="1" s="1"/>
  <c r="N689" i="1" s="1"/>
  <c r="K661" i="1"/>
  <c r="M661" i="1" s="1"/>
  <c r="N661" i="1" s="1"/>
  <c r="K646" i="1"/>
  <c r="M646" i="1" s="1"/>
  <c r="N646" i="1" s="1"/>
  <c r="K579" i="1"/>
  <c r="M579" i="1" s="1"/>
  <c r="N579" i="1" s="1"/>
  <c r="K282" i="1"/>
  <c r="M282" i="1" s="1"/>
  <c r="N282" i="1" s="1"/>
  <c r="K668" i="1"/>
  <c r="M668" i="1" s="1"/>
  <c r="N668" i="1" s="1"/>
  <c r="K466" i="1"/>
  <c r="M466" i="1" s="1"/>
  <c r="N466" i="1" s="1"/>
  <c r="K528" i="1"/>
  <c r="M528" i="1" s="1"/>
  <c r="N528" i="1" s="1"/>
  <c r="K526" i="1"/>
  <c r="M526" i="1" s="1"/>
  <c r="N526" i="1" s="1"/>
  <c r="K484" i="1"/>
  <c r="M484" i="1" s="1"/>
  <c r="N484" i="1" s="1"/>
  <c r="K617" i="1"/>
  <c r="M617" i="1" s="1"/>
  <c r="N617" i="1" s="1"/>
  <c r="K1441" i="1"/>
  <c r="M1441" i="1" s="1"/>
  <c r="N1441" i="1" s="1"/>
  <c r="K691" i="1"/>
  <c r="M691" i="1" s="1"/>
  <c r="N691" i="1" s="1"/>
  <c r="K647" i="1"/>
  <c r="M647" i="1" s="1"/>
  <c r="N647" i="1" s="1"/>
  <c r="K622" i="1"/>
  <c r="M622" i="1" s="1"/>
  <c r="N622" i="1" s="1"/>
  <c r="K608" i="1"/>
  <c r="M608" i="1" s="1"/>
  <c r="N608" i="1" s="1"/>
  <c r="K396" i="1"/>
  <c r="M396" i="1" s="1"/>
  <c r="N396" i="1" s="1"/>
  <c r="K713" i="1"/>
  <c r="M713" i="1" s="1"/>
  <c r="N713" i="1" s="1"/>
  <c r="K590" i="1"/>
  <c r="M590" i="1" s="1"/>
  <c r="N590" i="1" s="1"/>
  <c r="K641" i="1"/>
  <c r="M641" i="1" s="1"/>
  <c r="N641" i="1" s="1"/>
  <c r="K609" i="1"/>
  <c r="M609" i="1" s="1"/>
  <c r="N609" i="1" s="1"/>
  <c r="K637" i="1"/>
  <c r="M637" i="1" s="1"/>
  <c r="N637" i="1" s="1"/>
  <c r="K468" i="1"/>
  <c r="M468" i="1" s="1"/>
  <c r="N468" i="1" s="1"/>
  <c r="K503" i="1"/>
  <c r="M503" i="1" s="1"/>
  <c r="N503" i="1" s="1"/>
  <c r="K1455" i="1"/>
  <c r="M1455" i="1" s="1"/>
  <c r="N1455" i="1" s="1"/>
  <c r="K1459" i="1"/>
  <c r="M1459" i="1" s="1"/>
  <c r="N1459" i="1" s="1"/>
  <c r="K597" i="1"/>
  <c r="M597" i="1" s="1"/>
  <c r="N597" i="1" s="1"/>
  <c r="K629" i="1"/>
  <c r="M629" i="1" s="1"/>
  <c r="N629" i="1" s="1"/>
  <c r="K1482" i="1"/>
  <c r="M1482" i="1" s="1"/>
  <c r="N1482" i="1" s="1"/>
  <c r="K696" i="1"/>
  <c r="M696" i="1" s="1"/>
  <c r="N696" i="1" s="1"/>
  <c r="K618" i="1"/>
  <c r="M618" i="1" s="1"/>
  <c r="N618" i="1" s="1"/>
  <c r="K576" i="1"/>
  <c r="M576" i="1" s="1"/>
  <c r="N576" i="1" s="1"/>
  <c r="K627" i="1"/>
  <c r="M627" i="1" s="1"/>
  <c r="N627" i="1" s="1"/>
  <c r="K645" i="1"/>
  <c r="M645" i="1" s="1"/>
  <c r="N645" i="1" s="1"/>
  <c r="K606" i="1"/>
  <c r="M606" i="1" s="1"/>
  <c r="N606" i="1" s="1"/>
  <c r="K1449" i="1"/>
  <c r="M1449" i="1" s="1"/>
  <c r="N1449" i="1" s="1"/>
  <c r="K562" i="1"/>
  <c r="M562" i="1" s="1"/>
  <c r="N562" i="1" s="1"/>
  <c r="K640" i="1"/>
  <c r="M640" i="1" s="1"/>
  <c r="N640" i="1" s="1"/>
  <c r="K811" i="1"/>
  <c r="M811" i="1" s="1"/>
  <c r="N811" i="1" s="1"/>
  <c r="K624" i="1"/>
  <c r="M624" i="1" s="1"/>
  <c r="N624" i="1" s="1"/>
  <c r="K1431" i="1"/>
  <c r="M1431" i="1" s="1"/>
  <c r="N1431" i="1" s="1"/>
  <c r="K557" i="1"/>
  <c r="M557" i="1" s="1"/>
  <c r="N557" i="1" s="1"/>
  <c r="K507" i="1"/>
  <c r="M507" i="1" s="1"/>
  <c r="N507" i="1" s="1"/>
  <c r="K679" i="1"/>
  <c r="M679" i="1" s="1"/>
  <c r="N679" i="1" s="1"/>
  <c r="K675" i="1"/>
  <c r="M675" i="1" s="1"/>
  <c r="N675" i="1" s="1"/>
  <c r="K1429" i="1"/>
  <c r="M1429" i="1" s="1"/>
  <c r="N1429" i="1" s="1"/>
  <c r="K553" i="1"/>
  <c r="M553" i="1" s="1"/>
  <c r="N553" i="1" s="1"/>
  <c r="K1467" i="1"/>
  <c r="M1467" i="1" s="1"/>
  <c r="N1467" i="1" s="1"/>
  <c r="P1491" i="10"/>
  <c r="K655" i="1"/>
  <c r="M655" i="1" s="1"/>
  <c r="N655" i="1" s="1"/>
  <c r="K372" i="1"/>
  <c r="L372" i="1" s="1"/>
  <c r="M372" i="1" s="1"/>
  <c r="N372" i="1" s="1"/>
  <c r="I388" i="1"/>
  <c r="L1491" i="6"/>
  <c r="I1486" i="1" s="1"/>
  <c r="N1492" i="3"/>
  <c r="P207" i="11"/>
  <c r="P1491" i="16"/>
  <c r="K243" i="1" l="1"/>
  <c r="M243" i="1" s="1"/>
  <c r="N243" i="1" s="1"/>
  <c r="K1297" i="1"/>
  <c r="M1297" i="1" s="1"/>
  <c r="N1297" i="1" s="1"/>
  <c r="K1219" i="1"/>
  <c r="M1219" i="1" s="1"/>
  <c r="N1219" i="1" s="1"/>
  <c r="K1200" i="1"/>
  <c r="M1200" i="1" s="1"/>
  <c r="N1200" i="1" s="1"/>
  <c r="K1080" i="1"/>
  <c r="M1080" i="1" s="1"/>
  <c r="N1080" i="1" s="1"/>
  <c r="K1173" i="1"/>
  <c r="M1173" i="1" s="1"/>
  <c r="N1173" i="1" s="1"/>
  <c r="K1084" i="1"/>
  <c r="M1084" i="1" s="1"/>
  <c r="N1084" i="1" s="1"/>
  <c r="K935" i="1"/>
  <c r="M935" i="1" s="1"/>
  <c r="N935" i="1" s="1"/>
  <c r="K1019" i="1"/>
  <c r="M1019" i="1" s="1"/>
  <c r="N1019" i="1" s="1"/>
  <c r="K271" i="1"/>
  <c r="M271" i="1" s="1"/>
  <c r="N271" i="1" s="1"/>
  <c r="K1171" i="1"/>
  <c r="M1171" i="1" s="1"/>
  <c r="N1171" i="1" s="1"/>
  <c r="K1108" i="1"/>
  <c r="M1108" i="1" s="1"/>
  <c r="N1108" i="1" s="1"/>
  <c r="K958" i="1"/>
  <c r="M958" i="1" s="1"/>
  <c r="N958" i="1" s="1"/>
  <c r="K1229" i="1"/>
  <c r="M1229" i="1" s="1"/>
  <c r="N1229" i="1" s="1"/>
  <c r="K951" i="1"/>
  <c r="M951" i="1" s="1"/>
  <c r="N951" i="1" s="1"/>
  <c r="K938" i="1"/>
  <c r="M938" i="1" s="1"/>
  <c r="N938" i="1" s="1"/>
  <c r="K1052" i="1"/>
  <c r="M1052" i="1" s="1"/>
  <c r="N1052" i="1" s="1"/>
  <c r="K1225" i="1"/>
  <c r="M1225" i="1" s="1"/>
  <c r="N1225" i="1" s="1"/>
  <c r="K1063" i="1"/>
  <c r="M1063" i="1" s="1"/>
  <c r="N1063" i="1" s="1"/>
  <c r="K1372" i="1"/>
  <c r="M1372" i="1" s="1"/>
  <c r="N1372" i="1" s="1"/>
  <c r="K967" i="1"/>
  <c r="M967" i="1" s="1"/>
  <c r="N967" i="1" s="1"/>
  <c r="K1097" i="1"/>
  <c r="M1097" i="1" s="1"/>
  <c r="N1097" i="1" s="1"/>
  <c r="K1057" i="1"/>
  <c r="M1057" i="1" s="1"/>
  <c r="N1057" i="1" s="1"/>
  <c r="K983" i="1"/>
  <c r="M983" i="1" s="1"/>
  <c r="N983" i="1" s="1"/>
  <c r="K1323" i="1"/>
  <c r="L1323" i="1" s="1"/>
  <c r="M1323" i="1" s="1"/>
  <c r="N1323" i="1" s="1"/>
  <c r="K1059" i="1"/>
  <c r="M1059" i="1" s="1"/>
  <c r="N1059" i="1" s="1"/>
  <c r="K1304" i="1"/>
  <c r="M1304" i="1" s="1"/>
  <c r="N1304" i="1" s="1"/>
  <c r="K1264" i="1"/>
  <c r="M1264" i="1" s="1"/>
  <c r="N1264" i="1" s="1"/>
  <c r="K1236" i="1"/>
  <c r="M1236" i="1" s="1"/>
  <c r="N1236" i="1" s="1"/>
  <c r="K1180" i="1"/>
  <c r="M1180" i="1" s="1"/>
  <c r="N1180" i="1" s="1"/>
  <c r="K1164" i="1"/>
  <c r="M1164" i="1" s="1"/>
  <c r="N1164" i="1" s="1"/>
  <c r="K945" i="1"/>
  <c r="M945" i="1" s="1"/>
  <c r="N945" i="1" s="1"/>
  <c r="K916" i="1"/>
  <c r="M916" i="1" s="1"/>
  <c r="N916" i="1" s="1"/>
  <c r="K933" i="1"/>
  <c r="M933" i="1" s="1"/>
  <c r="N933" i="1" s="1"/>
  <c r="K1298" i="1"/>
  <c r="M1298" i="1" s="1"/>
  <c r="N1298" i="1" s="1"/>
  <c r="K326" i="1"/>
  <c r="M326" i="1" s="1"/>
  <c r="N326" i="1" s="1"/>
  <c r="K961" i="1"/>
  <c r="M961" i="1" s="1"/>
  <c r="N961" i="1" s="1"/>
  <c r="K1143" i="1"/>
  <c r="M1143" i="1" s="1"/>
  <c r="N1143" i="1" s="1"/>
  <c r="K1049" i="1"/>
  <c r="M1049" i="1" s="1"/>
  <c r="N1049" i="1" s="1"/>
  <c r="K1263" i="1"/>
  <c r="M1263" i="1" s="1"/>
  <c r="N1263" i="1" s="1"/>
  <c r="K917" i="1"/>
  <c r="M917" i="1" s="1"/>
  <c r="N917" i="1" s="1"/>
  <c r="K1293" i="1"/>
  <c r="M1293" i="1" s="1"/>
  <c r="N1293" i="1" s="1"/>
  <c r="K350" i="1"/>
  <c r="M350" i="1" s="1"/>
  <c r="N350" i="1" s="1"/>
  <c r="K925" i="1"/>
  <c r="M925" i="1" s="1"/>
  <c r="N925" i="1" s="1"/>
  <c r="K387" i="1"/>
  <c r="L387" i="1" s="1"/>
  <c r="M387" i="1" s="1"/>
  <c r="N387" i="1" s="1"/>
  <c r="K298" i="1"/>
  <c r="M298" i="1" s="1"/>
  <c r="N298" i="1" s="1"/>
  <c r="K1121" i="1"/>
  <c r="M1121" i="1" s="1"/>
  <c r="N1121" i="1" s="1"/>
  <c r="K1007" i="1"/>
  <c r="M1007" i="1" s="1"/>
  <c r="N1007" i="1" s="1"/>
  <c r="K1083" i="1"/>
  <c r="M1083" i="1" s="1"/>
  <c r="N1083" i="1" s="1"/>
  <c r="K979" i="1"/>
  <c r="M979" i="1" s="1"/>
  <c r="N979" i="1" s="1"/>
  <c r="K903" i="1"/>
  <c r="M903" i="1" s="1"/>
  <c r="N903" i="1" s="1"/>
  <c r="K898" i="1"/>
  <c r="M898" i="1" s="1"/>
  <c r="N898" i="1" s="1"/>
  <c r="K1261" i="1"/>
  <c r="M1261" i="1" s="1"/>
  <c r="N1261" i="1" s="1"/>
  <c r="K1319" i="1"/>
  <c r="L1319" i="1" s="1"/>
  <c r="M1319" i="1" s="1"/>
  <c r="N1319" i="1" s="1"/>
  <c r="K1039" i="1"/>
  <c r="M1039" i="1" s="1"/>
  <c r="N1039" i="1" s="1"/>
  <c r="K941" i="1"/>
  <c r="M941" i="1" s="1"/>
  <c r="N941" i="1" s="1"/>
  <c r="K1205" i="1"/>
  <c r="M1205" i="1" s="1"/>
  <c r="N1205" i="1" s="1"/>
  <c r="K290" i="1"/>
  <c r="M290" i="1" s="1"/>
  <c r="N290" i="1" s="1"/>
  <c r="K987" i="1"/>
  <c r="M987" i="1" s="1"/>
  <c r="N987" i="1" s="1"/>
  <c r="K351" i="1"/>
  <c r="M351" i="1" s="1"/>
  <c r="N351" i="1" s="1"/>
  <c r="K1257" i="1"/>
  <c r="M1257" i="1" s="1"/>
  <c r="N1257" i="1" s="1"/>
  <c r="K1091" i="1"/>
  <c r="M1091" i="1" s="1"/>
  <c r="N1091" i="1" s="1"/>
  <c r="K1027" i="1"/>
  <c r="M1027" i="1" s="1"/>
  <c r="N1027" i="1" s="1"/>
  <c r="K1187" i="1"/>
  <c r="M1187" i="1" s="1"/>
  <c r="N1187" i="1" s="1"/>
  <c r="K1155" i="1"/>
  <c r="M1155" i="1" s="1"/>
  <c r="N1155" i="1" s="1"/>
  <c r="K1111" i="1"/>
  <c r="M1111" i="1" s="1"/>
  <c r="N1111" i="1" s="1"/>
  <c r="K1065" i="1"/>
  <c r="M1065" i="1" s="1"/>
  <c r="N1065" i="1" s="1"/>
  <c r="K1100" i="1"/>
  <c r="M1100" i="1" s="1"/>
  <c r="N1100" i="1" s="1"/>
  <c r="K1060" i="1"/>
  <c r="M1060" i="1" s="1"/>
  <c r="N1060" i="1" s="1"/>
  <c r="K1028" i="1"/>
  <c r="M1028" i="1" s="1"/>
  <c r="N1028" i="1" s="1"/>
  <c r="K1117" i="1"/>
  <c r="M1117" i="1" s="1"/>
  <c r="N1117" i="1" s="1"/>
  <c r="K1241" i="1"/>
  <c r="M1241" i="1" s="1"/>
  <c r="N1241" i="1" s="1"/>
  <c r="K1029" i="1"/>
  <c r="M1029" i="1" s="1"/>
  <c r="N1029" i="1" s="1"/>
  <c r="K965" i="1"/>
  <c r="M965" i="1" s="1"/>
  <c r="N965" i="1" s="1"/>
  <c r="K1131" i="1"/>
  <c r="M1131" i="1" s="1"/>
  <c r="N1131" i="1" s="1"/>
  <c r="K995" i="1"/>
  <c r="M995" i="1" s="1"/>
  <c r="N995" i="1" s="1"/>
  <c r="K1248" i="1"/>
  <c r="M1248" i="1" s="1"/>
  <c r="N1248" i="1" s="1"/>
  <c r="K1036" i="1"/>
  <c r="M1036" i="1" s="1"/>
  <c r="N1036" i="1" s="1"/>
  <c r="K922" i="1"/>
  <c r="M922" i="1" s="1"/>
  <c r="N922" i="1" s="1"/>
  <c r="K1283" i="1"/>
  <c r="M1283" i="1" s="1"/>
  <c r="N1283" i="1" s="1"/>
  <c r="K1201" i="1"/>
  <c r="M1201" i="1" s="1"/>
  <c r="N1201" i="1" s="1"/>
  <c r="K905" i="1"/>
  <c r="M905" i="1" s="1"/>
  <c r="N905" i="1" s="1"/>
  <c r="K901" i="1"/>
  <c r="M901" i="1" s="1"/>
  <c r="N901" i="1" s="1"/>
  <c r="K274" i="1"/>
  <c r="M274" i="1" s="1"/>
  <c r="N274" i="1" s="1"/>
  <c r="K1031" i="1"/>
  <c r="M1031" i="1" s="1"/>
  <c r="N1031" i="1" s="1"/>
  <c r="K1001" i="1"/>
  <c r="M1001" i="1" s="1"/>
  <c r="N1001" i="1" s="1"/>
  <c r="K1228" i="1"/>
  <c r="M1228" i="1" s="1"/>
  <c r="N1228" i="1" s="1"/>
  <c r="K1327" i="1"/>
  <c r="L1327" i="1" s="1"/>
  <c r="M1327" i="1" s="1"/>
  <c r="N1327" i="1" s="1"/>
  <c r="K1207" i="1"/>
  <c r="M1207" i="1" s="1"/>
  <c r="N1207" i="1" s="1"/>
  <c r="K1079" i="1"/>
  <c r="M1079" i="1" s="1"/>
  <c r="N1079" i="1" s="1"/>
  <c r="K1033" i="1"/>
  <c r="M1033" i="1" s="1"/>
  <c r="N1033" i="1" s="1"/>
  <c r="K906" i="1"/>
  <c r="M906" i="1" s="1"/>
  <c r="N906" i="1" s="1"/>
  <c r="K1107" i="1"/>
  <c r="M1107" i="1" s="1"/>
  <c r="N1107" i="1" s="1"/>
  <c r="K1072" i="1"/>
  <c r="M1072" i="1" s="1"/>
  <c r="N1072" i="1" s="1"/>
  <c r="K913" i="1"/>
  <c r="M913" i="1" s="1"/>
  <c r="N913" i="1" s="1"/>
  <c r="K1235" i="1"/>
  <c r="M1235" i="1" s="1"/>
  <c r="N1235" i="1" s="1"/>
  <c r="K1161" i="1"/>
  <c r="M1161" i="1" s="1"/>
  <c r="N1161" i="1" s="1"/>
  <c r="K950" i="1"/>
  <c r="M950" i="1" s="1"/>
  <c r="N950" i="1" s="1"/>
  <c r="K1197" i="1"/>
  <c r="M1197" i="1" s="1"/>
  <c r="N1197" i="1" s="1"/>
  <c r="K1077" i="1"/>
  <c r="M1077" i="1" s="1"/>
  <c r="N1077" i="1" s="1"/>
  <c r="K1005" i="1"/>
  <c r="M1005" i="1" s="1"/>
  <c r="N1005" i="1" s="1"/>
  <c r="K1280" i="1"/>
  <c r="M1280" i="1" s="1"/>
  <c r="N1280" i="1" s="1"/>
  <c r="K330" i="1"/>
  <c r="M330" i="1" s="1"/>
  <c r="N330" i="1" s="1"/>
  <c r="K382" i="1"/>
  <c r="L382" i="1" s="1"/>
  <c r="M382" i="1" s="1"/>
  <c r="N382" i="1" s="1"/>
  <c r="K356" i="1"/>
  <c r="M356" i="1" s="1"/>
  <c r="N356" i="1" s="1"/>
  <c r="K981" i="1"/>
  <c r="M981" i="1" s="1"/>
  <c r="N981" i="1" s="1"/>
  <c r="K1302" i="1"/>
  <c r="M1302" i="1" s="1"/>
  <c r="N1302" i="1" s="1"/>
  <c r="K9" i="1"/>
  <c r="M9" i="1" s="1"/>
  <c r="N9" i="1" s="1"/>
  <c r="K283" i="1"/>
  <c r="M283" i="1" s="1"/>
  <c r="N283" i="1" s="1"/>
  <c r="K1291" i="1"/>
  <c r="M1291" i="1" s="1"/>
  <c r="N1291" i="1" s="1"/>
  <c r="K1308" i="1"/>
  <c r="M1308" i="1" s="1"/>
  <c r="N1308" i="1" s="1"/>
  <c r="K1268" i="1"/>
  <c r="M1268" i="1" s="1"/>
  <c r="N1268" i="1" s="1"/>
  <c r="K1224" i="1"/>
  <c r="M1224" i="1" s="1"/>
  <c r="N1224" i="1" s="1"/>
  <c r="K1184" i="1"/>
  <c r="M1184" i="1" s="1"/>
  <c r="N1184" i="1" s="1"/>
  <c r="K1152" i="1"/>
  <c r="M1152" i="1" s="1"/>
  <c r="N1152" i="1" s="1"/>
  <c r="K984" i="1"/>
  <c r="M984" i="1" s="1"/>
  <c r="N984" i="1" s="1"/>
  <c r="K918" i="1"/>
  <c r="M918" i="1" s="1"/>
  <c r="N918" i="1" s="1"/>
  <c r="K1101" i="1"/>
  <c r="M1101" i="1" s="1"/>
  <c r="N1101" i="1" s="1"/>
  <c r="K1255" i="1"/>
  <c r="M1255" i="1" s="1"/>
  <c r="N1255" i="1" s="1"/>
  <c r="K943" i="1"/>
  <c r="M943" i="1" s="1"/>
  <c r="N943" i="1" s="1"/>
  <c r="K317" i="1"/>
  <c r="M317" i="1" s="1"/>
  <c r="N317" i="1" s="1"/>
  <c r="K319" i="1"/>
  <c r="M319" i="1" s="1"/>
  <c r="N319" i="1" s="1"/>
  <c r="K934" i="1"/>
  <c r="M934" i="1" s="1"/>
  <c r="N934" i="1" s="1"/>
  <c r="K936" i="1"/>
  <c r="M936" i="1" s="1"/>
  <c r="N936" i="1" s="1"/>
  <c r="K1313" i="1"/>
  <c r="M1313" i="1" s="1"/>
  <c r="N1313" i="1" s="1"/>
  <c r="K952" i="1"/>
  <c r="M952" i="1" s="1"/>
  <c r="N952" i="1" s="1"/>
  <c r="K954" i="1"/>
  <c r="M954" i="1" s="1"/>
  <c r="N954" i="1" s="1"/>
  <c r="K10" i="1"/>
  <c r="M10" i="1" s="1"/>
  <c r="N10" i="1" s="1"/>
  <c r="K1177" i="1"/>
  <c r="M1177" i="1" s="1"/>
  <c r="N1177" i="1" s="1"/>
  <c r="K1168" i="1"/>
  <c r="M1168" i="1" s="1"/>
  <c r="N1168" i="1" s="1"/>
  <c r="K988" i="1"/>
  <c r="M988" i="1" s="1"/>
  <c r="N988" i="1" s="1"/>
  <c r="K969" i="1"/>
  <c r="M969" i="1" s="1"/>
  <c r="N969" i="1" s="1"/>
  <c r="K1233" i="1"/>
  <c r="M1233" i="1" s="1"/>
  <c r="N1233" i="1" s="1"/>
  <c r="M8" i="1"/>
  <c r="N8" i="1" s="1"/>
  <c r="K1346" i="1"/>
  <c r="M1346" i="1" s="1"/>
  <c r="N1346" i="1" s="1"/>
  <c r="K353" i="1"/>
  <c r="M353" i="1" s="1"/>
  <c r="N353" i="1" s="1"/>
  <c r="K343" i="1"/>
  <c r="M343" i="1" s="1"/>
  <c r="N343" i="1" s="1"/>
  <c r="K1265" i="1"/>
  <c r="M1265" i="1" s="1"/>
  <c r="N1265" i="1" s="1"/>
  <c r="K1123" i="1"/>
  <c r="M1123" i="1" s="1"/>
  <c r="N1123" i="1" s="1"/>
  <c r="K1195" i="1"/>
  <c r="M1195" i="1" s="1"/>
  <c r="N1195" i="1" s="1"/>
  <c r="K1064" i="1"/>
  <c r="M1064" i="1" s="1"/>
  <c r="N1064" i="1" s="1"/>
  <c r="K1048" i="1"/>
  <c r="M1048" i="1" s="1"/>
  <c r="N1048" i="1" s="1"/>
  <c r="K1203" i="1"/>
  <c r="M1203" i="1" s="1"/>
  <c r="N1203" i="1" s="1"/>
  <c r="K1139" i="1"/>
  <c r="M1139" i="1" s="1"/>
  <c r="N1139" i="1" s="1"/>
  <c r="M7" i="1"/>
  <c r="N7" i="1" s="1"/>
  <c r="K921" i="1"/>
  <c r="M921" i="1" s="1"/>
  <c r="N921" i="1" s="1"/>
  <c r="K1231" i="1"/>
  <c r="M1231" i="1" s="1"/>
  <c r="N1231" i="1" s="1"/>
  <c r="K1193" i="1"/>
  <c r="M1193" i="1" s="1"/>
  <c r="N1193" i="1" s="1"/>
  <c r="K1127" i="1"/>
  <c r="M1127" i="1" s="1"/>
  <c r="N1127" i="1" s="1"/>
  <c r="K1073" i="1"/>
  <c r="M1073" i="1" s="1"/>
  <c r="N1073" i="1" s="1"/>
  <c r="K999" i="1"/>
  <c r="M999" i="1" s="1"/>
  <c r="N999" i="1" s="1"/>
  <c r="K327" i="1"/>
  <c r="M327" i="1" s="1"/>
  <c r="N327" i="1" s="1"/>
  <c r="K1185" i="1"/>
  <c r="M1185" i="1" s="1"/>
  <c r="N1185" i="1" s="1"/>
  <c r="K1299" i="1"/>
  <c r="M1299" i="1" s="1"/>
  <c r="N1299" i="1" s="1"/>
  <c r="K1047" i="1"/>
  <c r="M1047" i="1" s="1"/>
  <c r="N1047" i="1" s="1"/>
  <c r="K1312" i="1"/>
  <c r="M1312" i="1" s="1"/>
  <c r="N1312" i="1" s="1"/>
  <c r="K1272" i="1"/>
  <c r="M1272" i="1" s="1"/>
  <c r="N1272" i="1" s="1"/>
  <c r="K1188" i="1"/>
  <c r="M1188" i="1" s="1"/>
  <c r="N1188" i="1" s="1"/>
  <c r="K1172" i="1"/>
  <c r="M1172" i="1" s="1"/>
  <c r="N1172" i="1" s="1"/>
  <c r="K1156" i="1"/>
  <c r="M1156" i="1" s="1"/>
  <c r="N1156" i="1" s="1"/>
  <c r="K1105" i="1"/>
  <c r="M1105" i="1" s="1"/>
  <c r="N1105" i="1" s="1"/>
  <c r="K1017" i="1"/>
  <c r="M1017" i="1" s="1"/>
  <c r="N1017" i="1" s="1"/>
  <c r="K991" i="1"/>
  <c r="M991" i="1" s="1"/>
  <c r="N991" i="1" s="1"/>
  <c r="K1285" i="1"/>
  <c r="M1285" i="1" s="1"/>
  <c r="N1285" i="1" s="1"/>
  <c r="K1245" i="1"/>
  <c r="M1245" i="1" s="1"/>
  <c r="N1245" i="1" s="1"/>
  <c r="K332" i="1"/>
  <c r="M332" i="1" s="1"/>
  <c r="N332" i="1" s="1"/>
  <c r="K1303" i="1"/>
  <c r="M1303" i="1" s="1"/>
  <c r="N1303" i="1" s="1"/>
  <c r="K1211" i="1"/>
  <c r="M1211" i="1" s="1"/>
  <c r="N1211" i="1" s="1"/>
  <c r="K1115" i="1"/>
  <c r="M1115" i="1" s="1"/>
  <c r="N1115" i="1" s="1"/>
  <c r="K1232" i="1"/>
  <c r="M1232" i="1" s="1"/>
  <c r="N1232" i="1" s="1"/>
  <c r="K972" i="1"/>
  <c r="M972" i="1" s="1"/>
  <c r="N972" i="1" s="1"/>
  <c r="K973" i="1"/>
  <c r="M973" i="1" s="1"/>
  <c r="N973" i="1" s="1"/>
  <c r="K1145" i="1"/>
  <c r="M1145" i="1" s="1"/>
  <c r="N1145" i="1" s="1"/>
  <c r="K1075" i="1"/>
  <c r="M1075" i="1" s="1"/>
  <c r="N1075" i="1" s="1"/>
  <c r="K1095" i="1"/>
  <c r="M1095" i="1" s="1"/>
  <c r="N1095" i="1" s="1"/>
  <c r="K1252" i="1"/>
  <c r="M1252" i="1" s="1"/>
  <c r="N1252" i="1" s="1"/>
  <c r="K1009" i="1"/>
  <c r="M1009" i="1" s="1"/>
  <c r="N1009" i="1" s="1"/>
  <c r="K1056" i="1"/>
  <c r="M1056" i="1" s="1"/>
  <c r="N1056" i="1" s="1"/>
  <c r="K1040" i="1"/>
  <c r="M1040" i="1" s="1"/>
  <c r="N1040" i="1" s="1"/>
  <c r="K1133" i="1"/>
  <c r="M1133" i="1" s="1"/>
  <c r="N1133" i="1" s="1"/>
  <c r="K1068" i="1"/>
  <c r="M1068" i="1" s="1"/>
  <c r="N1068" i="1" s="1"/>
  <c r="K370" i="1"/>
  <c r="M370" i="1" s="1"/>
  <c r="N370" i="1" s="1"/>
  <c r="K231" i="1"/>
  <c r="M231" i="1" s="1"/>
  <c r="N231" i="1" s="1"/>
  <c r="K1137" i="1"/>
  <c r="M1137" i="1" s="1"/>
  <c r="N1137" i="1" s="1"/>
  <c r="K964" i="1"/>
  <c r="M964" i="1" s="1"/>
  <c r="N964" i="1" s="1"/>
  <c r="K1284" i="1"/>
  <c r="M1284" i="1" s="1"/>
  <c r="N1284" i="1" s="1"/>
  <c r="K1041" i="1"/>
  <c r="M1041" i="1" s="1"/>
  <c r="N1041" i="1" s="1"/>
  <c r="K997" i="1"/>
  <c r="M997" i="1" s="1"/>
  <c r="N997" i="1" s="1"/>
  <c r="K1125" i="1"/>
  <c r="M1125" i="1" s="1"/>
  <c r="N1125" i="1" s="1"/>
  <c r="K989" i="1"/>
  <c r="M989" i="1" s="1"/>
  <c r="N989" i="1" s="1"/>
  <c r="K1129" i="1"/>
  <c r="M1129" i="1" s="1"/>
  <c r="N1129" i="1" s="1"/>
  <c r="K942" i="1"/>
  <c r="M942" i="1" s="1"/>
  <c r="N942" i="1" s="1"/>
  <c r="K910" i="1"/>
  <c r="M910" i="1" s="1"/>
  <c r="N910" i="1" s="1"/>
  <c r="K1277" i="1"/>
  <c r="M1277" i="1" s="1"/>
  <c r="N1277" i="1" s="1"/>
  <c r="K1311" i="1"/>
  <c r="M1311" i="1" s="1"/>
  <c r="N1311" i="1" s="1"/>
  <c r="K1247" i="1"/>
  <c r="M1247" i="1" s="1"/>
  <c r="N1247" i="1" s="1"/>
  <c r="K1159" i="1"/>
  <c r="M1159" i="1" s="1"/>
  <c r="N1159" i="1" s="1"/>
  <c r="K949" i="1"/>
  <c r="M949" i="1" s="1"/>
  <c r="N949" i="1" s="1"/>
  <c r="K1013" i="1"/>
  <c r="M1013" i="1" s="1"/>
  <c r="N1013" i="1" s="1"/>
  <c r="K1157" i="1"/>
  <c r="M1157" i="1" s="1"/>
  <c r="N1157" i="1" s="1"/>
  <c r="K1011" i="1"/>
  <c r="M1011" i="1" s="1"/>
  <c r="N1011" i="1" s="1"/>
  <c r="I919" i="1"/>
  <c r="K919" i="1" s="1"/>
  <c r="M919" i="1" s="1"/>
  <c r="N919" i="1" s="1"/>
  <c r="K840" i="1"/>
  <c r="M840" i="1" s="1"/>
  <c r="N840" i="1" s="1"/>
  <c r="K345" i="1"/>
  <c r="M345" i="1" s="1"/>
  <c r="N345" i="1" s="1"/>
  <c r="K926" i="1"/>
  <c r="M926" i="1" s="1"/>
  <c r="N926" i="1" s="1"/>
  <c r="K955" i="1"/>
  <c r="M955" i="1" s="1"/>
  <c r="N955" i="1" s="1"/>
  <c r="K908" i="1"/>
  <c r="M908" i="1" s="1"/>
  <c r="N908" i="1" s="1"/>
  <c r="K957" i="1"/>
  <c r="M957" i="1" s="1"/>
  <c r="N957" i="1" s="1"/>
  <c r="K1067" i="1"/>
  <c r="M1067" i="1" s="1"/>
  <c r="N1067" i="1" s="1"/>
  <c r="K1093" i="1"/>
  <c r="M1093" i="1" s="1"/>
  <c r="N1093" i="1" s="1"/>
  <c r="K1053" i="1"/>
  <c r="M1053" i="1" s="1"/>
  <c r="N1053" i="1" s="1"/>
  <c r="K1012" i="1"/>
  <c r="M1012" i="1" s="1"/>
  <c r="N1012" i="1" s="1"/>
  <c r="K286" i="1"/>
  <c r="M286" i="1" s="1"/>
  <c r="N286" i="1" s="1"/>
  <c r="K369" i="1"/>
  <c r="M369" i="1" s="1"/>
  <c r="N369" i="1" s="1"/>
  <c r="K368" i="1"/>
  <c r="M368" i="1" s="1"/>
  <c r="N368" i="1" s="1"/>
  <c r="K278" i="1"/>
  <c r="M278" i="1" s="1"/>
  <c r="N278" i="1" s="1"/>
  <c r="K927" i="1"/>
  <c r="M927" i="1" s="1"/>
  <c r="N927" i="1" s="1"/>
  <c r="I1310" i="1"/>
  <c r="K1310" i="1" s="1"/>
  <c r="M1310" i="1" s="1"/>
  <c r="N1310" i="1" s="1"/>
  <c r="K1320" i="1"/>
  <c r="L1320" i="1" s="1"/>
  <c r="M1320" i="1" s="1"/>
  <c r="N1320" i="1" s="1"/>
  <c r="K971" i="1"/>
  <c r="M971" i="1" s="1"/>
  <c r="N971" i="1" s="1"/>
  <c r="K1292" i="1"/>
  <c r="M1292" i="1" s="1"/>
  <c r="N1292" i="1" s="1"/>
  <c r="I1021" i="1"/>
  <c r="K1021" i="1" s="1"/>
  <c r="M1021" i="1" s="1"/>
  <c r="N1021" i="1" s="1"/>
  <c r="I1395" i="1"/>
  <c r="K1395" i="1" s="1"/>
  <c r="M1395" i="1" s="1"/>
  <c r="N1395" i="1" s="1"/>
  <c r="K237" i="1"/>
  <c r="M237" i="1" s="1"/>
  <c r="N237" i="1" s="1"/>
  <c r="K911" i="1"/>
  <c r="M911" i="1" s="1"/>
  <c r="N911" i="1" s="1"/>
  <c r="K1035" i="1"/>
  <c r="M1035" i="1" s="1"/>
  <c r="N1035" i="1" s="1"/>
  <c r="K1000" i="1"/>
  <c r="M1000" i="1" s="1"/>
  <c r="N1000" i="1" s="1"/>
  <c r="K1141" i="1"/>
  <c r="M1141" i="1" s="1"/>
  <c r="N1141" i="1" s="1"/>
  <c r="K329" i="1"/>
  <c r="M329" i="1" s="1"/>
  <c r="N329" i="1" s="1"/>
  <c r="K1103" i="1"/>
  <c r="M1103" i="1" s="1"/>
  <c r="N1103" i="1" s="1"/>
  <c r="K1349" i="1"/>
  <c r="M1349" i="1" s="1"/>
  <c r="N1349" i="1" s="1"/>
  <c r="L1384" i="13"/>
  <c r="I1179" i="1"/>
  <c r="K1179" i="1" s="1"/>
  <c r="M1179" i="1" s="1"/>
  <c r="N1179" i="1" s="1"/>
  <c r="K1085" i="1"/>
  <c r="M1085" i="1" s="1"/>
  <c r="N1085" i="1" s="1"/>
  <c r="I1220" i="1"/>
  <c r="K1220" i="1" s="1"/>
  <c r="M1220" i="1" s="1"/>
  <c r="N1220" i="1" s="1"/>
  <c r="I1081" i="1"/>
  <c r="K1081" i="1" s="1"/>
  <c r="M1081" i="1" s="1"/>
  <c r="N1081" i="1" s="1"/>
  <c r="I1010" i="1"/>
  <c r="K1010" i="1" s="1"/>
  <c r="M1010" i="1" s="1"/>
  <c r="N1010" i="1" s="1"/>
  <c r="K992" i="1"/>
  <c r="M992" i="1" s="1"/>
  <c r="N992" i="1" s="1"/>
  <c r="I1199" i="1"/>
  <c r="K1199" i="1" s="1"/>
  <c r="M1199" i="1" s="1"/>
  <c r="N1199" i="1" s="1"/>
  <c r="I1318" i="1"/>
  <c r="K1318" i="1" s="1"/>
  <c r="L1318" i="1" s="1"/>
  <c r="M1318" i="1" s="1"/>
  <c r="N1318" i="1" s="1"/>
  <c r="I1278" i="1"/>
  <c r="K1278" i="1" s="1"/>
  <c r="M1278" i="1" s="1"/>
  <c r="N1278" i="1" s="1"/>
  <c r="I1209" i="1"/>
  <c r="K1209" i="1" s="1"/>
  <c r="M1209" i="1" s="1"/>
  <c r="N1209" i="1" s="1"/>
  <c r="K1045" i="1"/>
  <c r="M1045" i="1" s="1"/>
  <c r="N1045" i="1" s="1"/>
  <c r="I1163" i="1"/>
  <c r="K1163" i="1" s="1"/>
  <c r="M1163" i="1" s="1"/>
  <c r="N1163" i="1" s="1"/>
  <c r="I1176" i="1"/>
  <c r="K1176" i="1" s="1"/>
  <c r="M1176" i="1" s="1"/>
  <c r="N1176" i="1" s="1"/>
  <c r="I1144" i="1"/>
  <c r="K1144" i="1" s="1"/>
  <c r="M1144" i="1" s="1"/>
  <c r="N1144" i="1" s="1"/>
  <c r="I1113" i="1"/>
  <c r="K1113" i="1" s="1"/>
  <c r="M1113" i="1" s="1"/>
  <c r="N1113" i="1" s="1"/>
  <c r="I1104" i="1"/>
  <c r="K1104" i="1" s="1"/>
  <c r="M1104" i="1" s="1"/>
  <c r="N1104" i="1" s="1"/>
  <c r="I1088" i="1"/>
  <c r="K1088" i="1" s="1"/>
  <c r="M1088" i="1" s="1"/>
  <c r="N1088" i="1" s="1"/>
  <c r="I1002" i="1"/>
  <c r="K1002" i="1" s="1"/>
  <c r="M1002" i="1" s="1"/>
  <c r="N1002" i="1" s="1"/>
  <c r="K1099" i="1"/>
  <c r="M1099" i="1" s="1"/>
  <c r="N1099" i="1" s="1"/>
  <c r="L1330" i="13"/>
  <c r="I1492" i="13"/>
  <c r="L1492" i="13" s="1"/>
  <c r="K937" i="1"/>
  <c r="M937" i="1" s="1"/>
  <c r="N937" i="1" s="1"/>
  <c r="K944" i="1"/>
  <c r="M944" i="1" s="1"/>
  <c r="N944" i="1" s="1"/>
  <c r="I818" i="1"/>
  <c r="K818" i="1" s="1"/>
  <c r="M818" i="1" s="1"/>
  <c r="N818" i="1" s="1"/>
  <c r="I833" i="1"/>
  <c r="K833" i="1" s="1"/>
  <c r="M833" i="1" s="1"/>
  <c r="N833" i="1" s="1"/>
  <c r="I797" i="1"/>
  <c r="K797" i="1" s="1"/>
  <c r="M797" i="1" s="1"/>
  <c r="N797" i="1" s="1"/>
  <c r="I808" i="1"/>
  <c r="K808" i="1" s="1"/>
  <c r="M808" i="1" s="1"/>
  <c r="N808" i="1" s="1"/>
  <c r="I791" i="1"/>
  <c r="K791" i="1" s="1"/>
  <c r="M791" i="1" s="1"/>
  <c r="N791" i="1" s="1"/>
  <c r="K362" i="1"/>
  <c r="M362" i="1" s="1"/>
  <c r="N362" i="1" s="1"/>
  <c r="I1385" i="8"/>
  <c r="J1385" i="8"/>
  <c r="J1492" i="8" s="1"/>
  <c r="K1305" i="1"/>
  <c r="M1305" i="1" s="1"/>
  <c r="N1305" i="1" s="1"/>
  <c r="K1217" i="1"/>
  <c r="M1217" i="1" s="1"/>
  <c r="N1217" i="1" s="1"/>
  <c r="K1181" i="1"/>
  <c r="M1181" i="1" s="1"/>
  <c r="N1181" i="1" s="1"/>
  <c r="K1307" i="1"/>
  <c r="M1307" i="1" s="1"/>
  <c r="N1307" i="1" s="1"/>
  <c r="K1275" i="1"/>
  <c r="M1275" i="1" s="1"/>
  <c r="N1275" i="1" s="1"/>
  <c r="K1300" i="1"/>
  <c r="M1300" i="1" s="1"/>
  <c r="N1300" i="1" s="1"/>
  <c r="K1260" i="1"/>
  <c r="M1260" i="1" s="1"/>
  <c r="N1260" i="1" s="1"/>
  <c r="K1160" i="1"/>
  <c r="M1160" i="1" s="1"/>
  <c r="N1160" i="1" s="1"/>
  <c r="K1044" i="1"/>
  <c r="M1044" i="1" s="1"/>
  <c r="N1044" i="1" s="1"/>
  <c r="K976" i="1"/>
  <c r="M976" i="1" s="1"/>
  <c r="N976" i="1" s="1"/>
  <c r="K1153" i="1"/>
  <c r="M1153" i="1" s="1"/>
  <c r="N1153" i="1" s="1"/>
  <c r="K849" i="1"/>
  <c r="M849" i="1" s="1"/>
  <c r="N849" i="1" s="1"/>
  <c r="L720" i="8"/>
  <c r="L896" i="8"/>
  <c r="K299" i="1"/>
  <c r="M299" i="1" s="1"/>
  <c r="N299" i="1" s="1"/>
  <c r="K1249" i="1"/>
  <c r="M1249" i="1" s="1"/>
  <c r="N1249" i="1" s="1"/>
  <c r="K1147" i="1"/>
  <c r="M1147" i="1" s="1"/>
  <c r="N1147" i="1" s="1"/>
  <c r="K1096" i="1"/>
  <c r="M1096" i="1" s="1"/>
  <c r="N1096" i="1" s="1"/>
  <c r="K1149" i="1"/>
  <c r="M1149" i="1" s="1"/>
  <c r="N1149" i="1" s="1"/>
  <c r="K1124" i="1"/>
  <c r="M1124" i="1" s="1"/>
  <c r="N1124" i="1" s="1"/>
  <c r="K1051" i="1"/>
  <c r="M1051" i="1" s="1"/>
  <c r="N1051" i="1" s="1"/>
  <c r="N1492" i="7"/>
  <c r="L896" i="13"/>
  <c r="P898" i="7"/>
  <c r="J897" i="1" s="1"/>
  <c r="M963" i="7"/>
  <c r="L965" i="13"/>
  <c r="L898" i="13"/>
  <c r="L963" i="13" s="1"/>
  <c r="L898" i="8"/>
  <c r="I963" i="8"/>
  <c r="L963" i="8" s="1"/>
  <c r="L1332" i="8"/>
  <c r="I1329" i="1" s="1"/>
  <c r="L720" i="13"/>
  <c r="I720" i="1" s="1"/>
  <c r="L1384" i="8"/>
  <c r="I1381" i="1" s="1"/>
  <c r="K1381" i="1" s="1"/>
  <c r="M1381" i="1" s="1"/>
  <c r="N1381" i="1" s="1"/>
  <c r="L965" i="8"/>
  <c r="I1330" i="8"/>
  <c r="L1330" i="8" s="1"/>
  <c r="L1383" i="8"/>
  <c r="I1380" i="1" s="1"/>
  <c r="K1380" i="1" s="1"/>
  <c r="M1380" i="1" s="1"/>
  <c r="N1380" i="1" s="1"/>
  <c r="P965" i="7"/>
  <c r="J963" i="1" s="1"/>
  <c r="P1330" i="7"/>
  <c r="I1419" i="1"/>
  <c r="K1419" i="1" s="1"/>
  <c r="M1419" i="1" s="1"/>
  <c r="N1419" i="1" s="1"/>
  <c r="I1413" i="1"/>
  <c r="K1413" i="1" s="1"/>
  <c r="M1413" i="1" s="1"/>
  <c r="N1413" i="1" s="1"/>
  <c r="H1492" i="8"/>
  <c r="I1424" i="8"/>
  <c r="L1387" i="8"/>
  <c r="I1383" i="1" s="1"/>
  <c r="K1383" i="1" s="1"/>
  <c r="M1383" i="1" s="1"/>
  <c r="N1383" i="1" s="1"/>
  <c r="I1412" i="1"/>
  <c r="K1412" i="1" s="1"/>
  <c r="M1412" i="1" s="1"/>
  <c r="N1412" i="1" s="1"/>
  <c r="F720" i="1"/>
  <c r="F388" i="1"/>
  <c r="K388" i="1" s="1"/>
  <c r="M388" i="1" s="1"/>
  <c r="N388" i="1" s="1"/>
  <c r="M1062" i="17"/>
  <c r="M1492" i="10"/>
  <c r="P1492" i="10" s="1"/>
  <c r="F1329" i="1"/>
  <c r="F1421" i="1"/>
  <c r="K1421" i="1" s="1"/>
  <c r="M1421" i="1" s="1"/>
  <c r="N1421" i="1" s="1"/>
  <c r="F1486" i="1"/>
  <c r="K1486" i="1" s="1"/>
  <c r="M1486" i="1" s="1"/>
  <c r="N1486" i="1" s="1"/>
  <c r="L1492" i="6"/>
  <c r="M1070" i="11"/>
  <c r="P1070" i="11" s="1"/>
  <c r="M1492" i="16"/>
  <c r="P1492" i="16" s="1"/>
  <c r="K1329" i="1" l="1"/>
  <c r="M1329" i="1" s="1"/>
  <c r="N1329" i="1" s="1"/>
  <c r="L1385" i="8"/>
  <c r="I963" i="1"/>
  <c r="K963" i="1" s="1"/>
  <c r="M963" i="1" s="1"/>
  <c r="N963" i="1" s="1"/>
  <c r="I897" i="1"/>
  <c r="K897" i="1" s="1"/>
  <c r="M897" i="1" s="1"/>
  <c r="N897" i="1" s="1"/>
  <c r="P963" i="7"/>
  <c r="M1492" i="7"/>
  <c r="P1492" i="7" s="1"/>
  <c r="J1487" i="1" s="1"/>
  <c r="K720" i="1"/>
  <c r="M720" i="1" s="1"/>
  <c r="N720" i="1" s="1"/>
  <c r="L1424" i="8"/>
  <c r="I1492" i="8"/>
  <c r="P1062" i="17"/>
  <c r="F1487" i="1"/>
  <c r="K1487" i="1" s="1"/>
  <c r="M1487" i="1" s="1"/>
  <c r="N1487" i="1" s="1"/>
  <c r="L1492" i="8" l="1"/>
  <c r="I1487" i="1" s="1"/>
</calcChain>
</file>

<file path=xl/comments1.xml><?xml version="1.0" encoding="utf-8"?>
<comments xmlns="http://schemas.openxmlformats.org/spreadsheetml/2006/main">
  <authors>
    <author>Уляна</author>
  </authors>
  <commentList>
    <comment ref="K387" authorId="0" shapeId="0">
      <text>
        <r>
          <rPr>
            <b/>
            <sz val="8"/>
            <color indexed="81"/>
            <rFont val="Tahoma"/>
            <family val="2"/>
            <charset val="204"/>
          </rPr>
          <t>Уляна:</t>
        </r>
        <r>
          <rPr>
            <sz val="8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<sst xmlns="http://schemas.openxmlformats.org/spreadsheetml/2006/main" count="24119" uniqueCount="3002">
  <si>
    <t>Наукова,28</t>
  </si>
  <si>
    <t>Наукова,30</t>
  </si>
  <si>
    <t>Наукова,34</t>
  </si>
  <si>
    <t>Рубчака,14</t>
  </si>
  <si>
    <t>Рубчака,17а</t>
  </si>
  <si>
    <t>Стрийська,104</t>
  </si>
  <si>
    <t>Стрийська,148</t>
  </si>
  <si>
    <t>Стрийська,148а</t>
  </si>
  <si>
    <t>Тролейбусна,6</t>
  </si>
  <si>
    <t>Тролейбусна,10</t>
  </si>
  <si>
    <t>Рудницького,1</t>
  </si>
  <si>
    <t>Рудницького,3</t>
  </si>
  <si>
    <t>Рудницького,4</t>
  </si>
  <si>
    <t>Рудницького,8</t>
  </si>
  <si>
    <t>Рудницького,12</t>
  </si>
  <si>
    <t>Рудницького,16</t>
  </si>
  <si>
    <t>Рудницького,17</t>
  </si>
  <si>
    <t>Рудницького,20</t>
  </si>
  <si>
    <t>Рудницького,22</t>
  </si>
  <si>
    <t>Рудницького,27</t>
  </si>
  <si>
    <t>Рудницького,29</t>
  </si>
  <si>
    <t>Рудницького,30</t>
  </si>
  <si>
    <t>Рудницького,32</t>
  </si>
  <si>
    <t>Рудницького,33</t>
  </si>
  <si>
    <t>Рудницького,38</t>
  </si>
  <si>
    <t>Рудницького,39</t>
  </si>
  <si>
    <t>Рудницького,45</t>
  </si>
  <si>
    <t>Рудницького,46</t>
  </si>
  <si>
    <t>Рудницького,49</t>
  </si>
  <si>
    <t>Рудницького,50</t>
  </si>
  <si>
    <t>Рудницького,51</t>
  </si>
  <si>
    <t>Рудницького,53</t>
  </si>
  <si>
    <t>Рудницького,54</t>
  </si>
  <si>
    <t>Рудницького,55</t>
  </si>
  <si>
    <t>Рудницького,56</t>
  </si>
  <si>
    <t>Рудницького,58</t>
  </si>
  <si>
    <t>Рудницького,68</t>
  </si>
  <si>
    <t>Рудницького,70</t>
  </si>
  <si>
    <t>Антоновича,83</t>
  </si>
  <si>
    <t>Антоновича,91</t>
  </si>
  <si>
    <t>Антоновича,95</t>
  </si>
  <si>
    <t>Антоновича,109</t>
  </si>
  <si>
    <t>Антоновича,113</t>
  </si>
  <si>
    <t>Антоновича,115</t>
  </si>
  <si>
    <t>Антоновича,115а</t>
  </si>
  <si>
    <t>Антоновича,115б</t>
  </si>
  <si>
    <t>Антоновича,115в</t>
  </si>
  <si>
    <t>Антоновича,119</t>
  </si>
  <si>
    <t>Антоновича,121</t>
  </si>
  <si>
    <t>Багряного,8</t>
  </si>
  <si>
    <t>Багряного,8а</t>
  </si>
  <si>
    <t>Багряного,29</t>
  </si>
  <si>
    <t>Багряного,34</t>
  </si>
  <si>
    <t>Багряного,34а</t>
  </si>
  <si>
    <t>Багряного,35</t>
  </si>
  <si>
    <t>Багряного,39</t>
  </si>
  <si>
    <t>Грабянки 5</t>
  </si>
  <si>
    <t>В.Великого,20</t>
  </si>
  <si>
    <t>Багряного,46</t>
  </si>
  <si>
    <t>Багряного,49</t>
  </si>
  <si>
    <t>Багряного,53</t>
  </si>
  <si>
    <t>Ботіва,10</t>
  </si>
  <si>
    <t>Гайворонського,4</t>
  </si>
  <si>
    <t>Гайворонського,5</t>
  </si>
  <si>
    <t>Гайворонського,9</t>
  </si>
  <si>
    <t>Гайворонського,13</t>
  </si>
  <si>
    <t>Гайворонського,15</t>
  </si>
  <si>
    <t>Гайворонського,17</t>
  </si>
  <si>
    <t>Гіпсова,2</t>
  </si>
  <si>
    <t>Гіпсова,4</t>
  </si>
  <si>
    <t>Гіпсова,11</t>
  </si>
  <si>
    <t>Гіпсова,16</t>
  </si>
  <si>
    <t>Гіпсова,30</t>
  </si>
  <si>
    <t>Гіпсова,32</t>
  </si>
  <si>
    <t>Гіпсова,32а</t>
  </si>
  <si>
    <t>Гіпсова,36а</t>
  </si>
  <si>
    <t>Гіпсова,40</t>
  </si>
  <si>
    <t>Гіпсова,40б</t>
  </si>
  <si>
    <t>Гіпсова,42</t>
  </si>
  <si>
    <t>Гіпсова,58</t>
  </si>
  <si>
    <t>Гіпсова,58а</t>
  </si>
  <si>
    <t>Гіпсова,60</t>
  </si>
  <si>
    <t>Гіпсова,62</t>
  </si>
  <si>
    <t>Гіпсова,64</t>
  </si>
  <si>
    <t>Генерала Чупринки,87</t>
  </si>
  <si>
    <t>Генерала Чупринки,98</t>
  </si>
  <si>
    <t>Генерала Чупринки,98а</t>
  </si>
  <si>
    <t>Генерала Чупринки,99</t>
  </si>
  <si>
    <t>Генерала Чупринки,100</t>
  </si>
  <si>
    <t>Генерала Чупринки,102</t>
  </si>
  <si>
    <t>Генерала Чупринки,104</t>
  </si>
  <si>
    <t>Генерала Чупринки,108</t>
  </si>
  <si>
    <t>Генерала Чупринки,110</t>
  </si>
  <si>
    <t>Генерала Чупринки,112</t>
  </si>
  <si>
    <t>Генерала Чупринки,115</t>
  </si>
  <si>
    <t>Генерала Чупринки,121</t>
  </si>
  <si>
    <t>Генерала Чупринки,123</t>
  </si>
  <si>
    <t>Генерала Чупринки,126</t>
  </si>
  <si>
    <t>Генерала Чупринки,127</t>
  </si>
  <si>
    <t>Генерала Чупринки,128</t>
  </si>
  <si>
    <t>Генерала Чупринки,129</t>
  </si>
  <si>
    <t>Генерала Чупринки,132</t>
  </si>
  <si>
    <t>Генерала Чупринки,154</t>
  </si>
  <si>
    <t>Гординських,3</t>
  </si>
  <si>
    <t>Гординських,18</t>
  </si>
  <si>
    <t>Гординських,20</t>
  </si>
  <si>
    <t>Городоцька,209</t>
  </si>
  <si>
    <t>Городоцька,211</t>
  </si>
  <si>
    <t>Городоцька,213</t>
  </si>
  <si>
    <t>Городоцька,217</t>
  </si>
  <si>
    <t>Городоцька,219</t>
  </si>
  <si>
    <t>Городоцька,223</t>
  </si>
  <si>
    <t>Городоцька,227</t>
  </si>
  <si>
    <t>Городоцька,229</t>
  </si>
  <si>
    <t>Городоцька,235</t>
  </si>
  <si>
    <t>Городоцька,239</t>
  </si>
  <si>
    <t>Житомирська,1</t>
  </si>
  <si>
    <t>Житомирська,2б</t>
  </si>
  <si>
    <t>Житомирська,3</t>
  </si>
  <si>
    <t>Житомирська,4</t>
  </si>
  <si>
    <t>Житомирська,6</t>
  </si>
  <si>
    <t>Житомирська,8</t>
  </si>
  <si>
    <t>Житомирська,12</t>
  </si>
  <si>
    <t>Житомирська,16</t>
  </si>
  <si>
    <t>Залізняка,5</t>
  </si>
  <si>
    <t>Наукова,9</t>
  </si>
  <si>
    <t>Залізняка,9</t>
  </si>
  <si>
    <t>Залізняка,9а</t>
  </si>
  <si>
    <t>Звязкова,7а</t>
  </si>
  <si>
    <t>В.Антоновича, 17</t>
  </si>
  <si>
    <t>В.Антоновича, 18</t>
  </si>
  <si>
    <t>В.Антоновича, 20</t>
  </si>
  <si>
    <t>В.Антоновича, 21</t>
  </si>
  <si>
    <t>В.Антоновича, 22</t>
  </si>
  <si>
    <t>В.Антоновича, 23</t>
  </si>
  <si>
    <t>В.Антоновича, 25</t>
  </si>
  <si>
    <t>В.Антоновича, 27</t>
  </si>
  <si>
    <t>В.Антоновича, 28</t>
  </si>
  <si>
    <t>В.Антоновича, 29</t>
  </si>
  <si>
    <t>В.Антоновича, 30</t>
  </si>
  <si>
    <t>В.Антоновича, 32</t>
  </si>
  <si>
    <t>В.Антоновича, 36</t>
  </si>
  <si>
    <t>В.Антоновича, 37</t>
  </si>
  <si>
    <t>В.Антоновича, 38</t>
  </si>
  <si>
    <t>В.Антоновича, 40</t>
  </si>
  <si>
    <t>В.Антоновича, 48</t>
  </si>
  <si>
    <t>В.Антоновича, 54</t>
  </si>
  <si>
    <t>В.Антоновича, 57</t>
  </si>
  <si>
    <t>В.Антоновича, 58</t>
  </si>
  <si>
    <t>В.Антоновича, 60</t>
  </si>
  <si>
    <t>В.Антоновича, 61</t>
  </si>
  <si>
    <t>В.Антоновича, 62</t>
  </si>
  <si>
    <t>В.Антоновича, 62/а</t>
  </si>
  <si>
    <t>В.Антоновича, 63</t>
  </si>
  <si>
    <t>В.Антоновича, 68/а</t>
  </si>
  <si>
    <t>В.Антоновича, 72</t>
  </si>
  <si>
    <t>В.Антоновича, 76</t>
  </si>
  <si>
    <t>В.Антоновича, 77</t>
  </si>
  <si>
    <t>В.Антоновича, 81</t>
  </si>
  <si>
    <t>В.Антоновича, 6</t>
  </si>
  <si>
    <t>В.Антоновича, 84/а</t>
  </si>
  <si>
    <t>С. Бандери, 59</t>
  </si>
  <si>
    <t>С. Бандери, 61</t>
  </si>
  <si>
    <t>С. Бандери, 65</t>
  </si>
  <si>
    <t>С.Бандери, 67</t>
  </si>
  <si>
    <t>С.Бандери, 69</t>
  </si>
  <si>
    <t>С.Бандери, 71</t>
  </si>
  <si>
    <t>С.Бандери, 73</t>
  </si>
  <si>
    <t>С.Бандери, 75</t>
  </si>
  <si>
    <t>С.Бандери, 81</t>
  </si>
  <si>
    <t>С.Бандери, 83</t>
  </si>
  <si>
    <t>С.Бандери, 85</t>
  </si>
  <si>
    <t>С.Васильківського, 3</t>
  </si>
  <si>
    <t>С.Васильківського, 5</t>
  </si>
  <si>
    <t>С.Васильківського, 6</t>
  </si>
  <si>
    <t>С.Васильківського, 7</t>
  </si>
  <si>
    <t>С.Васильківського, 8</t>
  </si>
  <si>
    <t>С.Васильківського, 9</t>
  </si>
  <si>
    <t>С.Васильківського, 10</t>
  </si>
  <si>
    <t>С.Васильківського, 12</t>
  </si>
  <si>
    <t>Грюнвальдська, 1</t>
  </si>
  <si>
    <t>Грюнвальдська, 2</t>
  </si>
  <si>
    <t>Грюнвальдська, 4</t>
  </si>
  <si>
    <t>Грюнвальдська, 6</t>
  </si>
  <si>
    <t>Грюнвальдська, 7</t>
  </si>
  <si>
    <t>Грюнвальдська, 8</t>
  </si>
  <si>
    <t>Грюнвальдська, 9</t>
  </si>
  <si>
    <t>Грюнвальдська, 10</t>
  </si>
  <si>
    <t>Грюнвальдська, 11</t>
  </si>
  <si>
    <t>Грюнвальдська, 12</t>
  </si>
  <si>
    <t>М. Залізняка, 10</t>
  </si>
  <si>
    <t>М. Залізняка, 24</t>
  </si>
  <si>
    <t>М. Залізняка, 34</t>
  </si>
  <si>
    <t>Київська, 34</t>
  </si>
  <si>
    <t>Київська, 36</t>
  </si>
  <si>
    <t>Київська, 38</t>
  </si>
  <si>
    <t>Київська, 39</t>
  </si>
  <si>
    <t>Київська, 40</t>
  </si>
  <si>
    <t>І. Кокорудза, 5</t>
  </si>
  <si>
    <t>І. Кокорудза, 7</t>
  </si>
  <si>
    <t>І. Кокорудза, 8</t>
  </si>
  <si>
    <t>І. Кокорудза, 10</t>
  </si>
  <si>
    <t>І. Кокорудза, 12</t>
  </si>
  <si>
    <t>І. Кокорудза, 13</t>
  </si>
  <si>
    <t>І. Кокорудза, 14</t>
  </si>
  <si>
    <t>І. Кокорудза, 16</t>
  </si>
  <si>
    <t>І. Кокорудза, 3</t>
  </si>
  <si>
    <t>Є.Коновальця, 3</t>
  </si>
  <si>
    <t>Є.Коновальця, 8</t>
  </si>
  <si>
    <t>Є.Коновальця, 10</t>
  </si>
  <si>
    <t>Є.Коновальця, 11б</t>
  </si>
  <si>
    <t>Є.Коновальця, 14</t>
  </si>
  <si>
    <t>Є.Коновальця, 15</t>
  </si>
  <si>
    <t>Є.Коновальця, 17</t>
  </si>
  <si>
    <t>Є.Коновальця, 18</t>
  </si>
  <si>
    <t>Є.Коновальця, 19</t>
  </si>
  <si>
    <t>Є.Коновальця, 21</t>
  </si>
  <si>
    <t>Є.Коновальця, 23</t>
  </si>
  <si>
    <t>Є.Коновальця, 25</t>
  </si>
  <si>
    <t>Є.Коновальця, 25/а</t>
  </si>
  <si>
    <t>Є.Коновальця, 27</t>
  </si>
  <si>
    <t>В. Антоновича, 7</t>
  </si>
  <si>
    <t>Є.Коновальця, 29</t>
  </si>
  <si>
    <t>Є.Коновальця, 30</t>
  </si>
  <si>
    <t>Є.Коновальця, 31</t>
  </si>
  <si>
    <t>Є.Коновальця, 32</t>
  </si>
  <si>
    <t>Є.Коновальця, 34</t>
  </si>
  <si>
    <t>Є.Коновальця, 35</t>
  </si>
  <si>
    <t>Є.Коновальця, 36</t>
  </si>
  <si>
    <t>Є.Коновальця, 37</t>
  </si>
  <si>
    <t>Є.Коновальця, 40</t>
  </si>
  <si>
    <t>Є.Коновальця, 42</t>
  </si>
  <si>
    <t>Є.Коновальця, 43</t>
  </si>
  <si>
    <t>Є.Коновальця, 44а</t>
  </si>
  <si>
    <t>Є.Коновальця, 46</t>
  </si>
  <si>
    <t>Є.Коновальця, 50</t>
  </si>
  <si>
    <t>Є.Коновальця, 51</t>
  </si>
  <si>
    <t>Є.Коновальця, 52</t>
  </si>
  <si>
    <t>Є.Коновальця, 53</t>
  </si>
  <si>
    <t>Є.Коновальця, 54</t>
  </si>
  <si>
    <t>Є.Коновальця, 54а</t>
  </si>
  <si>
    <t>Є.Коновальця, 54б</t>
  </si>
  <si>
    <t>Є.Коновальця, 58</t>
  </si>
  <si>
    <t>Є.Коновальця, 60</t>
  </si>
  <si>
    <t>Є.Коновальця, 60а</t>
  </si>
  <si>
    <t>Є.Коновальця, 61</t>
  </si>
  <si>
    <t>Є.Коновальця, 62</t>
  </si>
  <si>
    <t>Є.Коновальця, 64</t>
  </si>
  <si>
    <t>Є.Коновальця, 67</t>
  </si>
  <si>
    <t>Є.Коновальця, 69</t>
  </si>
  <si>
    <t>Є.Коновальця, 73</t>
  </si>
  <si>
    <t>Перемиська,10</t>
  </si>
  <si>
    <t>Перемиська,11а</t>
  </si>
  <si>
    <t>Перемиська,12</t>
  </si>
  <si>
    <t>Перемиська,14</t>
  </si>
  <si>
    <t>Перемиська,16</t>
  </si>
  <si>
    <t>Повстанська,3</t>
  </si>
  <si>
    <t>Повстанська,3а</t>
  </si>
  <si>
    <t>Повстанська,5</t>
  </si>
  <si>
    <t>Повстанська,6</t>
  </si>
  <si>
    <t>Повстанська,9</t>
  </si>
  <si>
    <t>Повстанська,13а</t>
  </si>
  <si>
    <t>Повстанська,15</t>
  </si>
  <si>
    <t>Повстанська,17</t>
  </si>
  <si>
    <t>Поперечна,16</t>
  </si>
  <si>
    <t>Поперечна,26</t>
  </si>
  <si>
    <t>Порохова,6</t>
  </si>
  <si>
    <t>Проста,2</t>
  </si>
  <si>
    <t>Проста,11</t>
  </si>
  <si>
    <t>Проста,11а</t>
  </si>
  <si>
    <t>Проста,21</t>
  </si>
  <si>
    <t>Проста,24</t>
  </si>
  <si>
    <t>Проста,28</t>
  </si>
  <si>
    <t>Проста,31</t>
  </si>
  <si>
    <t>Медведецького,2</t>
  </si>
  <si>
    <t>Медведецького,7</t>
  </si>
  <si>
    <t>Медведецького,11</t>
  </si>
  <si>
    <t>Медведецького,17</t>
  </si>
  <si>
    <t>Медведецького,29</t>
  </si>
  <si>
    <t>Пташина,8</t>
  </si>
  <si>
    <t>Рівна,8</t>
  </si>
  <si>
    <t>Рівна,18</t>
  </si>
  <si>
    <t>Робітнича,4</t>
  </si>
  <si>
    <t>Сімовича,10</t>
  </si>
  <si>
    <t>Витрати по обслуговування аварійних служб ( РАС, РАП)</t>
  </si>
  <si>
    <t>Вартість обслуговування аварійними службами)</t>
  </si>
  <si>
    <t>Витрати на обслуговування аварійними службами( РАП,РАС) по ЛКП Франківського району</t>
  </si>
  <si>
    <t>Сімовича,12</t>
  </si>
  <si>
    <t>Спокійна,16</t>
  </si>
  <si>
    <t>Спокійна,19</t>
  </si>
  <si>
    <t>Спокійна,25</t>
  </si>
  <si>
    <t>Сулими,4</t>
  </si>
  <si>
    <t>Сулими,9</t>
  </si>
  <si>
    <t>Сулими,10</t>
  </si>
  <si>
    <t>Сулими,20</t>
  </si>
  <si>
    <t>Сулими,23</t>
  </si>
  <si>
    <t>Сулими,26</t>
  </si>
  <si>
    <t>Сулими,34</t>
  </si>
  <si>
    <t>Сулими,39</t>
  </si>
  <si>
    <t>Сулими,41</t>
  </si>
  <si>
    <t>Суха,19</t>
  </si>
  <si>
    <t>Суха,21</t>
  </si>
  <si>
    <t>Терлецького,5</t>
  </si>
  <si>
    <t>Терлецького,7</t>
  </si>
  <si>
    <t>Терлецького,11</t>
  </si>
  <si>
    <t>Терлецького,23</t>
  </si>
  <si>
    <t>Терлецького,75</t>
  </si>
  <si>
    <t>Труша,2</t>
  </si>
  <si>
    <t>Труша,8</t>
  </si>
  <si>
    <t>Труша,9а</t>
  </si>
  <si>
    <t>Труша,10</t>
  </si>
  <si>
    <t>Труша,19</t>
  </si>
  <si>
    <t>Труша,24</t>
  </si>
  <si>
    <t>Труша,30</t>
  </si>
  <si>
    <t>Труша,32</t>
  </si>
  <si>
    <t>Цегельського,3</t>
  </si>
  <si>
    <t>Цегельського,9</t>
  </si>
  <si>
    <t>Цегельського,10</t>
  </si>
  <si>
    <t>Цегельського,12</t>
  </si>
  <si>
    <t>Цегельського,16</t>
  </si>
  <si>
    <t>Червона,15</t>
  </si>
  <si>
    <t>Шумського,3а</t>
  </si>
  <si>
    <t>Шумського,5</t>
  </si>
  <si>
    <t>Шумського,7</t>
  </si>
  <si>
    <t>ЛКП "Сокільницьке"</t>
  </si>
  <si>
    <t>Наукова,13</t>
  </si>
  <si>
    <t>Наукова,15</t>
  </si>
  <si>
    <t>Наукова,19</t>
  </si>
  <si>
    <t>Наукова,21</t>
  </si>
  <si>
    <t>Наукова,31</t>
  </si>
  <si>
    <t>Наукова,33</t>
  </si>
  <si>
    <t>Наукова,37</t>
  </si>
  <si>
    <t>Наукова,39</t>
  </si>
  <si>
    <t>Наукова,55</t>
  </si>
  <si>
    <t>Наукова,57</t>
  </si>
  <si>
    <t>Пулюя,1</t>
  </si>
  <si>
    <t>Пулюя,9</t>
  </si>
  <si>
    <t>Пулюя,11</t>
  </si>
  <si>
    <t>Пулюя,19</t>
  </si>
  <si>
    <t>Пулюя,21</t>
  </si>
  <si>
    <t>Пулюя,23</t>
  </si>
  <si>
    <t>Пулюя,25</t>
  </si>
  <si>
    <t>Пулюя,26</t>
  </si>
  <si>
    <t>Пулюя,29</t>
  </si>
  <si>
    <t>Пулюя,8</t>
  </si>
  <si>
    <t>Кульпарківська,141</t>
  </si>
  <si>
    <t>Кульпарківська,143</t>
  </si>
  <si>
    <t>Кульпарківська,145</t>
  </si>
  <si>
    <t>Кульпарківська,147</t>
  </si>
  <si>
    <t>Пулюя,3</t>
  </si>
  <si>
    <t>Пулюя,5</t>
  </si>
  <si>
    <t>Пулюя,2</t>
  </si>
  <si>
    <t>Пулюя,4</t>
  </si>
  <si>
    <t>Наукова,,9</t>
  </si>
  <si>
    <t>Наукова,11</t>
  </si>
  <si>
    <t>Наукова,61</t>
  </si>
  <si>
    <t>Наукова,43</t>
  </si>
  <si>
    <t>ЛКП "Південне"</t>
  </si>
  <si>
    <t>В.Великого,65</t>
  </si>
  <si>
    <t>В.Великого,67</t>
  </si>
  <si>
    <t>В.Великого,69</t>
  </si>
  <si>
    <t>В.Великого,71</t>
  </si>
  <si>
    <t>В.Великого,73</t>
  </si>
  <si>
    <t>В.Великого,75</t>
  </si>
  <si>
    <t>В.Великого,79</t>
  </si>
  <si>
    <t>В.Великого,83</t>
  </si>
  <si>
    <t>В.Великого,85</t>
  </si>
  <si>
    <t>В.Великого,85а</t>
  </si>
  <si>
    <t>В.Великого,89</t>
  </si>
  <si>
    <t>В.Великого,91</t>
  </si>
  <si>
    <t>В.Великого,101</t>
  </si>
  <si>
    <t>Японська, 6</t>
  </si>
  <si>
    <t>Японська, 6а</t>
  </si>
  <si>
    <t>Японська, 10</t>
  </si>
  <si>
    <t>Японська, 12</t>
  </si>
  <si>
    <t>Японська, 14</t>
  </si>
  <si>
    <t>В.Антоновича, 83</t>
  </si>
  <si>
    <t>В.Антоновича, 109</t>
  </si>
  <si>
    <t>В.Антоновича, 113</t>
  </si>
  <si>
    <t>В.Антоновича, 115</t>
  </si>
  <si>
    <t>В.Антоновича, 115а</t>
  </si>
  <si>
    <t>В.Антоновича, 115б</t>
  </si>
  <si>
    <t>В.Антоновича, 115в</t>
  </si>
  <si>
    <t>В.Антоновича, 119</t>
  </si>
  <si>
    <t>В.Антоновича, 121</t>
  </si>
  <si>
    <t>Гіпсова, 2</t>
  </si>
  <si>
    <t>Гіпсова, 4</t>
  </si>
  <si>
    <t>Гіпсова, 11</t>
  </si>
  <si>
    <t>Гіпсова, 16</t>
  </si>
  <si>
    <t>Гіпсова, 30</t>
  </si>
  <si>
    <t>Гіпсова, 32</t>
  </si>
  <si>
    <t>Гіпсова, 36а</t>
  </si>
  <si>
    <t>Гіпсова, 40</t>
  </si>
  <si>
    <t>Гіпсова, 40б</t>
  </si>
  <si>
    <t>Гіпсова, 42</t>
  </si>
  <si>
    <t>Гіпсова, 58</t>
  </si>
  <si>
    <t>Гіпсова, 58а</t>
  </si>
  <si>
    <t>Гіпсова, 60</t>
  </si>
  <si>
    <t>Гіпсова, 62</t>
  </si>
  <si>
    <t>Гіпсова, 64</t>
  </si>
  <si>
    <t>Житомирська, 1</t>
  </si>
  <si>
    <t>Житомирська, 2б</t>
  </si>
  <si>
    <t>Житомирська, 3</t>
  </si>
  <si>
    <t>Житомирська, 4</t>
  </si>
  <si>
    <t>Житомирська, 6</t>
  </si>
  <si>
    <t>Житомирська, 8</t>
  </si>
  <si>
    <t>Житомирська, 12</t>
  </si>
  <si>
    <t>Житомирська, 16</t>
  </si>
  <si>
    <t>М. Залізняка, 5</t>
  </si>
  <si>
    <t>М. Залізняка, 9</t>
  </si>
  <si>
    <t>М. Залізняка, 9а</t>
  </si>
  <si>
    <t>Є.Коновальця, 84</t>
  </si>
  <si>
    <t>Є.Коновальця, 87</t>
  </si>
  <si>
    <t>Є.Коновальця, 88</t>
  </si>
  <si>
    <t>Є.Коновальця, 89</t>
  </si>
  <si>
    <t>Є.Коновальця, 91</t>
  </si>
  <si>
    <t>Є.Коновальця, 92</t>
  </si>
  <si>
    <t>Є.Коновальця, 93</t>
  </si>
  <si>
    <t>Є.Коновальця, 93а</t>
  </si>
  <si>
    <t>Є.Коновальця, 95</t>
  </si>
  <si>
    <t>Є.Коновальця, 95а</t>
  </si>
  <si>
    <t>Є.Коновальця, 97</t>
  </si>
  <si>
    <t>Є.Коновальця, 99</t>
  </si>
  <si>
    <t>Є.Коновальця, 99а</t>
  </si>
  <si>
    <t>Є.Коновальця, 101</t>
  </si>
  <si>
    <t>Є.Коновальця, 112</t>
  </si>
  <si>
    <t>Є.Коновальця, 112а</t>
  </si>
  <si>
    <t>Є.Коновальця, 120</t>
  </si>
  <si>
    <t>Кременецька, 2</t>
  </si>
  <si>
    <t>Кременецька, 6</t>
  </si>
  <si>
    <t>Кременецька, 9</t>
  </si>
  <si>
    <t>Кременецька, 10</t>
  </si>
  <si>
    <t>Кременецька, 12</t>
  </si>
  <si>
    <t>Кременецька, 14</t>
  </si>
  <si>
    <t>Кульпарківська, 73</t>
  </si>
  <si>
    <t>Е.Ожешко, 3</t>
  </si>
  <si>
    <t>Е.Ожешко, 5</t>
  </si>
  <si>
    <t>Е.Ожешко, 6</t>
  </si>
  <si>
    <t>Е.Ожешко, 7</t>
  </si>
  <si>
    <t>Е.Ожешко, 9</t>
  </si>
  <si>
    <t>Е.Ожешко, 11</t>
  </si>
  <si>
    <t>М.Паращука, 3</t>
  </si>
  <si>
    <t>М.Паращука, 7</t>
  </si>
  <si>
    <t>І.Труша, 2</t>
  </si>
  <si>
    <t>І.Труша, 8</t>
  </si>
  <si>
    <t>І.Труша, 9а</t>
  </si>
  <si>
    <t>І.Труша, 10</t>
  </si>
  <si>
    <t>М. Аркаса, 6</t>
  </si>
  <si>
    <t>М. Аркаса, 8</t>
  </si>
  <si>
    <t>М. Аркаса, 10</t>
  </si>
  <si>
    <t>М. Аркаса, 11</t>
  </si>
  <si>
    <t>М. Аркаса, 12</t>
  </si>
  <si>
    <t>М. Аркаса, 13</t>
  </si>
  <si>
    <t>М. Аркаса, 14</t>
  </si>
  <si>
    <t>М. Аркаса, 16</t>
  </si>
  <si>
    <t>М. Аркаса, 18</t>
  </si>
  <si>
    <t>Балтійська, 1</t>
  </si>
  <si>
    <t>Балтійська, 2</t>
  </si>
  <si>
    <t>Балтійська, 8</t>
  </si>
  <si>
    <t>Балтійська, 9</t>
  </si>
  <si>
    <t>Балтійська, 12</t>
  </si>
  <si>
    <t>Балтійська, 18</t>
  </si>
  <si>
    <t>Балтійська, 21</t>
  </si>
  <si>
    <t>Балтійська, 26</t>
  </si>
  <si>
    <t>Балтійська, 30</t>
  </si>
  <si>
    <t>Балтійська, 33</t>
  </si>
  <si>
    <t>Балтійська, 35</t>
  </si>
  <si>
    <t>М.Білинського, 23</t>
  </si>
  <si>
    <t>Т.Бой-Желенського, 2</t>
  </si>
  <si>
    <t>Т.Бой-Желенського, 6</t>
  </si>
  <si>
    <t>Т.Бой-Желенського, 10</t>
  </si>
  <si>
    <t>Т.Бой-Желенського, 16</t>
  </si>
  <si>
    <t>Т.Бой-Желенського, 18</t>
  </si>
  <si>
    <t>Братів Тимошенків, 2а</t>
  </si>
  <si>
    <t>Володимира Великого, 22</t>
  </si>
  <si>
    <t>Героїв Майдану, 4</t>
  </si>
  <si>
    <t>Героїв Майдану, 6</t>
  </si>
  <si>
    <t>Героїв Майдану, 8</t>
  </si>
  <si>
    <t>Героїв Майдану, 8б</t>
  </si>
  <si>
    <t>Героїв Майдану, 10</t>
  </si>
  <si>
    <t>Героїв Майдану, 12</t>
  </si>
  <si>
    <t>Героїв Майдану, 14</t>
  </si>
  <si>
    <t>Героїв Майдану, 16</t>
  </si>
  <si>
    <t>Героїв Майдану, 18</t>
  </si>
  <si>
    <t>Героїв Майдану, 20</t>
  </si>
  <si>
    <t>Героїв Майдану, 28</t>
  </si>
  <si>
    <t>Героїв Майдану, 28а</t>
  </si>
  <si>
    <t>№ п/п</t>
  </si>
  <si>
    <t>кількість поверхів</t>
  </si>
  <si>
    <t>Загальна площа квартир будинку</t>
  </si>
  <si>
    <t>Адреса</t>
  </si>
  <si>
    <t>Витрати на обслуговування димовентиляційних каналів в місяць на 1м.2</t>
  </si>
  <si>
    <t>ЛКП "Затишне"</t>
  </si>
  <si>
    <t>Ак. Єфремова 60</t>
  </si>
  <si>
    <t>Ак. Єфремова 62</t>
  </si>
  <si>
    <t>Ак. Єфремова 64</t>
  </si>
  <si>
    <t>Ак. Єфремова 68</t>
  </si>
  <si>
    <t>Ак. Єфремова 70</t>
  </si>
  <si>
    <t>Ак. Єфремова 72</t>
  </si>
  <si>
    <t>Ак. Єфремова 77</t>
  </si>
  <si>
    <t>Ак. Єфремова 81</t>
  </si>
  <si>
    <t>Адреса будинків</t>
  </si>
  <si>
    <t>Ак. Єфремова 82</t>
  </si>
  <si>
    <t>Ак. Єфремова 83</t>
  </si>
  <si>
    <t>Сахарова 4</t>
  </si>
  <si>
    <t>Сахарова 6</t>
  </si>
  <si>
    <t>Сахарова 8</t>
  </si>
  <si>
    <t>Сахарова 12</t>
  </si>
  <si>
    <t>Сахарова 14</t>
  </si>
  <si>
    <t>Сахарова 16</t>
  </si>
  <si>
    <t>Сахарова 18</t>
  </si>
  <si>
    <t>Сахарова 20</t>
  </si>
  <si>
    <t>Сахарова 22</t>
  </si>
  <si>
    <t>Сахарова 24</t>
  </si>
  <si>
    <t>Сахарова 26</t>
  </si>
  <si>
    <t>Сахарова 28</t>
  </si>
  <si>
    <t>Сахарова 30</t>
  </si>
  <si>
    <t>Сахарова 32</t>
  </si>
  <si>
    <t>Сахарова 34</t>
  </si>
  <si>
    <t>Сахарова 36</t>
  </si>
  <si>
    <t>Сахарова 38</t>
  </si>
  <si>
    <t>Сахарова 40</t>
  </si>
  <si>
    <t>Сахарова 44</t>
  </si>
  <si>
    <t>Сахарова 46</t>
  </si>
  <si>
    <t>Сахарова 48</t>
  </si>
  <si>
    <t>Сахарова 50</t>
  </si>
  <si>
    <t>Ів. Богуна 3</t>
  </si>
  <si>
    <t>Ів. Богуна 5</t>
  </si>
  <si>
    <t>Ів. Богуна 6</t>
  </si>
  <si>
    <t>Ів. Богуна 7</t>
  </si>
  <si>
    <t>Ів. Богуна 8</t>
  </si>
  <si>
    <t>Ів. Богуна 9</t>
  </si>
  <si>
    <t>Ів. Богуна 12</t>
  </si>
  <si>
    <t>Ів. Богуна 13</t>
  </si>
  <si>
    <t>Ів. Богуна 15</t>
  </si>
  <si>
    <t>Ген. Чупринки 7</t>
  </si>
  <si>
    <t>В.Великого,29</t>
  </si>
  <si>
    <t>В.Великого,31</t>
  </si>
  <si>
    <t>Ген. Чупринки 9</t>
  </si>
  <si>
    <t>Ген. Чупринки 11а</t>
  </si>
  <si>
    <t>Ген. Чупринки 15</t>
  </si>
  <si>
    <t xml:space="preserve">        РАЗОМ </t>
  </si>
  <si>
    <t>Ген. Чупринки 15а</t>
  </si>
  <si>
    <t>Ген. Чупринки 17</t>
  </si>
  <si>
    <t>Ген. Чупринки 19</t>
  </si>
  <si>
    <t>Ген. Чупринки 25</t>
  </si>
  <si>
    <t>Ген. Чупринки 27</t>
  </si>
  <si>
    <t>Ген. Чупринки 29</t>
  </si>
  <si>
    <t>Ген. Чупринки 31</t>
  </si>
  <si>
    <t>Ген. Чупринки 33</t>
  </si>
  <si>
    <t>Ген. Чупринки 47</t>
  </si>
  <si>
    <t>Ген. Чупринки 51</t>
  </si>
  <si>
    <t>Ген. Чупринки 53</t>
  </si>
  <si>
    <t>Ген. Чупринки 55а</t>
  </si>
  <si>
    <t>Ген. Чупринки 59</t>
  </si>
  <si>
    <t>Ген. Чупринки 63</t>
  </si>
  <si>
    <t>Ген. Чупринки 75</t>
  </si>
  <si>
    <t>Ген. Чупринки 76</t>
  </si>
  <si>
    <t>Ген. Чупринки 77</t>
  </si>
  <si>
    <t>Ген. Чупринки 77а</t>
  </si>
  <si>
    <t>Ген. Чупринки 78</t>
  </si>
  <si>
    <t>Ген. Чупринки 79</t>
  </si>
  <si>
    <t>Ген. Чупринки 80</t>
  </si>
  <si>
    <t>Горбачевського 15</t>
  </si>
  <si>
    <t>Горбачевського 17</t>
  </si>
  <si>
    <t>Горбачевського 17а</t>
  </si>
  <si>
    <t>Горбачевського 21</t>
  </si>
  <si>
    <t>Захарієвича 2</t>
  </si>
  <si>
    <t>Кастелівка 1</t>
  </si>
  <si>
    <t>Кастелівка 2</t>
  </si>
  <si>
    <t>Кастелівка 4</t>
  </si>
  <si>
    <t>Кастелівка 7</t>
  </si>
  <si>
    <t>Кастелівка 8</t>
  </si>
  <si>
    <t>Кастелівка 9</t>
  </si>
  <si>
    <t>Коновальця,21</t>
  </si>
  <si>
    <t>Кастелівка 10</t>
  </si>
  <si>
    <t>Кастелівка 12</t>
  </si>
  <si>
    <t>Кастелівка 14</t>
  </si>
  <si>
    <t>Кастелівка 16</t>
  </si>
  <si>
    <t>Кастелівка 18</t>
  </si>
  <si>
    <t>Кастелівка 42</t>
  </si>
  <si>
    <t>Кастелівка 48</t>
  </si>
  <si>
    <t>Кастелівка 50</t>
  </si>
  <si>
    <t>Квітнева 10</t>
  </si>
  <si>
    <t>Квітнева 16</t>
  </si>
  <si>
    <t>Конотопська 2</t>
  </si>
  <si>
    <t>Конотопська 4</t>
  </si>
  <si>
    <t>Котляревського 8</t>
  </si>
  <si>
    <t>Котляревського 9</t>
  </si>
  <si>
    <t>Котляревського 11</t>
  </si>
  <si>
    <t>Котляревського 12</t>
  </si>
  <si>
    <t>Котляревського 13</t>
  </si>
  <si>
    <t>Котляревського 14</t>
  </si>
  <si>
    <t>Котляревського 14а</t>
  </si>
  <si>
    <t>Котляревського 16</t>
  </si>
  <si>
    <t>Котляревського 17</t>
  </si>
  <si>
    <t>Котляревського 18</t>
  </si>
  <si>
    <t>Котляревського 19</t>
  </si>
  <si>
    <t>Котляревського 20</t>
  </si>
  <si>
    <t>Котляревського 21</t>
  </si>
  <si>
    <t>Котляревського 22</t>
  </si>
  <si>
    <t>Котляревського 23</t>
  </si>
  <si>
    <t>Котляревського 24</t>
  </si>
  <si>
    <t>Котляревського 26</t>
  </si>
  <si>
    <t>Котляревського 26а</t>
  </si>
  <si>
    <t>Котляревського 28</t>
  </si>
  <si>
    <t>Котляревського 31</t>
  </si>
  <si>
    <t>Котляревського 33</t>
  </si>
  <si>
    <t>Котляревського 35</t>
  </si>
  <si>
    <t>В.Великого ,38</t>
  </si>
  <si>
    <t>Котляревського 35а</t>
  </si>
  <si>
    <t>Котляревського 37</t>
  </si>
  <si>
    <t>Котляревського 37а</t>
  </si>
  <si>
    <t>Котляревського 37б</t>
  </si>
  <si>
    <t>Котляревського 39</t>
  </si>
  <si>
    <t>Котляревського 40</t>
  </si>
  <si>
    <t>Стрийська, 76в</t>
  </si>
  <si>
    <t>Стрийська, 108а</t>
  </si>
  <si>
    <t>Стрийська, 108б</t>
  </si>
  <si>
    <t>Стрийська, 108в</t>
  </si>
  <si>
    <t>Стрийська, 108г</t>
  </si>
  <si>
    <t>Стрийська, 108д</t>
  </si>
  <si>
    <t>Стрийська, 108є</t>
  </si>
  <si>
    <t>Володимира Великого, 20</t>
  </si>
  <si>
    <t>Володимира Великого, 26</t>
  </si>
  <si>
    <t>Володимира Великого, 28</t>
  </si>
  <si>
    <t>Володимира Великого, 34</t>
  </si>
  <si>
    <t>Володимира Великого, 36</t>
  </si>
  <si>
    <t>Володимира Великого, 40</t>
  </si>
  <si>
    <t>Володимира Великого, 42</t>
  </si>
  <si>
    <t>Володимира Великого, 44</t>
  </si>
  <si>
    <t>Володимира Великого, 48</t>
  </si>
  <si>
    <t>Володимира Великого, 48а</t>
  </si>
  <si>
    <t>Володимира Великого, 30</t>
  </si>
  <si>
    <t>Володимира Великого, 32</t>
  </si>
  <si>
    <t>Володимира Великого, 38</t>
  </si>
  <si>
    <t>Володимира Великого, 1</t>
  </si>
  <si>
    <t>Володимира Великого, 3</t>
  </si>
  <si>
    <t>Володимира Великого, 5</t>
  </si>
  <si>
    <t>Володимира Великого, 11</t>
  </si>
  <si>
    <t>Володимира Великого, 13</t>
  </si>
  <si>
    <t>Володимира Великого, 15</t>
  </si>
  <si>
    <t>Володимира Великого, 17</t>
  </si>
  <si>
    <t>Володимира Великого, 19</t>
  </si>
  <si>
    <t>Володимира Великого, 35</t>
  </si>
  <si>
    <t>Володимира Великого, 37</t>
  </si>
  <si>
    <t>Володимира Великого, 39</t>
  </si>
  <si>
    <t>Володимира Великого, 41</t>
  </si>
  <si>
    <t>Володимира Великого, 43</t>
  </si>
  <si>
    <t>Володимира Великого, 51</t>
  </si>
  <si>
    <t>Володимира Великого, 53</t>
  </si>
  <si>
    <t>Володимира Великого, 53а</t>
  </si>
  <si>
    <t>Володимира Великого, 57</t>
  </si>
  <si>
    <t>Володимира Великого, 59</t>
  </si>
  <si>
    <t xml:space="preserve">Володимира Великого, 59а </t>
  </si>
  <si>
    <t>Володимира Великого, 29</t>
  </si>
  <si>
    <t>Володимира Великого, 31</t>
  </si>
  <si>
    <t>Володимира Великого, 93а</t>
  </si>
  <si>
    <t>Володимира Великого, 103</t>
  </si>
  <si>
    <t>Володимира Великого, 105</t>
  </si>
  <si>
    <t>Володимира Великого, 109</t>
  </si>
  <si>
    <t>Володимира Великого, 111</t>
  </si>
  <si>
    <t>Володимира Великого, 113</t>
  </si>
  <si>
    <t>Володимира Великого, 117</t>
  </si>
  <si>
    <t>Володимира Великого, 121</t>
  </si>
  <si>
    <t>Володимира Великого, 125</t>
  </si>
  <si>
    <t>Володимира Великого, 65</t>
  </si>
  <si>
    <t>Володимира Великого, 67</t>
  </si>
  <si>
    <t>Володимира Великого, 69</t>
  </si>
  <si>
    <t>Володимира Великого, 71</t>
  </si>
  <si>
    <t>Володимира Великого, 73</t>
  </si>
  <si>
    <t>Володимира Великого, 75</t>
  </si>
  <si>
    <t>Володимира Великого, 79</t>
  </si>
  <si>
    <t>Володимира Великого, 83</t>
  </si>
  <si>
    <t>Володимира Великого, 85</t>
  </si>
  <si>
    <t>Володимира Великого, 85а</t>
  </si>
  <si>
    <t>Володимира Великого, 89</t>
  </si>
  <si>
    <t>Володимира Великого, 91</t>
  </si>
  <si>
    <t>Володимира Великого, ,101</t>
  </si>
  <si>
    <t>І.Айвазовского, 9</t>
  </si>
  <si>
    <t>І.Айвазовского, 10</t>
  </si>
  <si>
    <t>І.Айвазовского, 11</t>
  </si>
  <si>
    <t>І.Айвазовского, 12</t>
  </si>
  <si>
    <t>І.Айвазовского, 22</t>
  </si>
  <si>
    <t>М.Бойчука, 3</t>
  </si>
  <si>
    <t>М.Бойчука, 5</t>
  </si>
  <si>
    <t>М.Бойчука, 8</t>
  </si>
  <si>
    <t>М.Бойчука, 10</t>
  </si>
  <si>
    <t>М.Бойчука, 26</t>
  </si>
  <si>
    <t>М.Бойчука, 28</t>
  </si>
  <si>
    <t>М.Бойчука, 45</t>
  </si>
  <si>
    <t>С.Боткіна, 73</t>
  </si>
  <si>
    <t>А. Веделя, 1</t>
  </si>
  <si>
    <t>А. Веделя, 2</t>
  </si>
  <si>
    <t>А. Веделя, 3</t>
  </si>
  <si>
    <t>А. Веделя, 4</t>
  </si>
  <si>
    <t>А. Веделя, 5</t>
  </si>
  <si>
    <t>А. Веделя, 6</t>
  </si>
  <si>
    <t>А. Веделя, 7</t>
  </si>
  <si>
    <t>А. Веделя, 8</t>
  </si>
  <si>
    <t>А. Веделя, 9</t>
  </si>
  <si>
    <t>А. Веделя, 10</t>
  </si>
  <si>
    <t>Виноградна, 2</t>
  </si>
  <si>
    <t>Виноградна, 5</t>
  </si>
  <si>
    <t>Васильківського,10</t>
  </si>
  <si>
    <t>Васильківського,12</t>
  </si>
  <si>
    <t>Грюнвальдська,1</t>
  </si>
  <si>
    <t>Грюнвальдська,2</t>
  </si>
  <si>
    <t>Грюнвальдська,4</t>
  </si>
  <si>
    <t>Грюнвальдська,6</t>
  </si>
  <si>
    <t>Грюнвальдська,7</t>
  </si>
  <si>
    <t>Грюнвальдська,8</t>
  </si>
  <si>
    <t>Грюнвальдська,9</t>
  </si>
  <si>
    <t>Грюнвальдська,10</t>
  </si>
  <si>
    <t>Грюнвальдська,11</t>
  </si>
  <si>
    <t>Грюнвальдська,12</t>
  </si>
  <si>
    <t>Залізняка,10</t>
  </si>
  <si>
    <t>Залізняка,24</t>
  </si>
  <si>
    <t>Залізняка,34</t>
  </si>
  <si>
    <t>Київська,34</t>
  </si>
  <si>
    <t>Київська,36</t>
  </si>
  <si>
    <t>Київська,38</t>
  </si>
  <si>
    <t>Київська,39</t>
  </si>
  <si>
    <t>Київська,40</t>
  </si>
  <si>
    <t>Кокорудза,5</t>
  </si>
  <si>
    <t>Кокорудза,7</t>
  </si>
  <si>
    <t>Кокорудза,8</t>
  </si>
  <si>
    <t>Кокорудза,10</t>
  </si>
  <si>
    <t>Кокорудза,12</t>
  </si>
  <si>
    <t>Кокорудза,13</t>
  </si>
  <si>
    <t>Кокорудза,14</t>
  </si>
  <si>
    <t>Кокорудза,16</t>
  </si>
  <si>
    <t>Коновальця,3</t>
  </si>
  <si>
    <t>Коновальця,8</t>
  </si>
  <si>
    <t>Коновальця,10</t>
  </si>
  <si>
    <t>Коновальця,11б</t>
  </si>
  <si>
    <t>Коновальця,14</t>
  </si>
  <si>
    <t>Коновальця,15</t>
  </si>
  <si>
    <t>Антоновича,7</t>
  </si>
  <si>
    <t>Коновальця,17</t>
  </si>
  <si>
    <t>Коновальця,18</t>
  </si>
  <si>
    <t>Коновальця,19</t>
  </si>
  <si>
    <t>Коновальця,23</t>
  </si>
  <si>
    <t>Коновальця,25</t>
  </si>
  <si>
    <t>Коновальця,25/а</t>
  </si>
  <si>
    <t>Коновальця,27</t>
  </si>
  <si>
    <t>Коновальця,29</t>
  </si>
  <si>
    <t>Коновальця,30</t>
  </si>
  <si>
    <t>Коновальця,31</t>
  </si>
  <si>
    <t>Коновальця,32</t>
  </si>
  <si>
    <t>Коновальця,34</t>
  </si>
  <si>
    <t>Коновальця,35</t>
  </si>
  <si>
    <t>Коновальця,36</t>
  </si>
  <si>
    <t>Коновальця,37</t>
  </si>
  <si>
    <t>Коновальця,40</t>
  </si>
  <si>
    <t>Коновальця,42</t>
  </si>
  <si>
    <t>Коновальця,43</t>
  </si>
  <si>
    <t>Коновальця,44/а</t>
  </si>
  <si>
    <t>Коновальця,46</t>
  </si>
  <si>
    <t>Коновальця,50</t>
  </si>
  <si>
    <t>Коновальця,51</t>
  </si>
  <si>
    <t>Коновальця,52</t>
  </si>
  <si>
    <t>Коновальця,53</t>
  </si>
  <si>
    <t>Коновальця,54</t>
  </si>
  <si>
    <t>Коновальця,54/а</t>
  </si>
  <si>
    <t>Коновальця,54/б</t>
  </si>
  <si>
    <t>Коновальця,58</t>
  </si>
  <si>
    <t>Коновальця,60</t>
  </si>
  <si>
    <t>Коновальця,60/а</t>
  </si>
  <si>
    <t>Коновальця,61</t>
  </si>
  <si>
    <t>Коновальця,62</t>
  </si>
  <si>
    <t>Коновальця,64</t>
  </si>
  <si>
    <t>Коновальця,67</t>
  </si>
  <si>
    <t>Коновальця,69</t>
  </si>
  <si>
    <t>Коновальця,73</t>
  </si>
  <si>
    <t>Коновальця,75</t>
  </si>
  <si>
    <t>Мельника,2</t>
  </si>
  <si>
    <t>Мельника,4</t>
  </si>
  <si>
    <t>Мельника,5</t>
  </si>
  <si>
    <t>Мельника,6</t>
  </si>
  <si>
    <t>Мельника,6/а</t>
  </si>
  <si>
    <t>Мельника,7</t>
  </si>
  <si>
    <t>Мельника,8/а</t>
  </si>
  <si>
    <t>Мельника,10</t>
  </si>
  <si>
    <t>Опільського,2</t>
  </si>
  <si>
    <t>Опільського,3</t>
  </si>
  <si>
    <t>Опільського,4</t>
  </si>
  <si>
    <t>Опільського,5</t>
  </si>
  <si>
    <t>Опільського,6</t>
  </si>
  <si>
    <t>Опільського,7</t>
  </si>
  <si>
    <t>Опільського,9</t>
  </si>
  <si>
    <t>Русових,1</t>
  </si>
  <si>
    <t>Русових,2</t>
  </si>
  <si>
    <t>Русових,5</t>
  </si>
  <si>
    <t>Русових,6</t>
  </si>
  <si>
    <t>Русових,6/а</t>
  </si>
  <si>
    <t>Русових,7</t>
  </si>
  <si>
    <t>Русових,8</t>
  </si>
  <si>
    <t>Русових,10</t>
  </si>
  <si>
    <t>Сельських,7</t>
  </si>
  <si>
    <t>Художня,2</t>
  </si>
  <si>
    <t>Художня,4</t>
  </si>
  <si>
    <t>Художня,5</t>
  </si>
  <si>
    <t>Художня,7</t>
  </si>
  <si>
    <t>Всього</t>
  </si>
  <si>
    <t>Стрийська,108а</t>
  </si>
  <si>
    <t>Стрийська,108б</t>
  </si>
  <si>
    <t>Стрийська,108в</t>
  </si>
  <si>
    <t>Стрийська,108г</t>
  </si>
  <si>
    <t>Стрийська,108д</t>
  </si>
  <si>
    <t>Стрийська,108є</t>
  </si>
  <si>
    <t>Лазаренка, 3</t>
  </si>
  <si>
    <t>Стрийська,50</t>
  </si>
  <si>
    <t>Стрийська,52</t>
  </si>
  <si>
    <t>Стрийська,54</t>
  </si>
  <si>
    <t>Стрийська,56</t>
  </si>
  <si>
    <t>Стрийська,58</t>
  </si>
  <si>
    <t>Стрийська,60</t>
  </si>
  <si>
    <t>Стрийська,62</t>
  </si>
  <si>
    <t>Стрийська,64</t>
  </si>
  <si>
    <t>Стрийська,66</t>
  </si>
  <si>
    <t>Стрийська,68</t>
  </si>
  <si>
    <t>Стрийська,70</t>
  </si>
  <si>
    <t>Стрийська,72</t>
  </si>
  <si>
    <t>Стрийська,74</t>
  </si>
  <si>
    <t>Стрийська,76</t>
  </si>
  <si>
    <t>Стрийська,76а</t>
  </si>
  <si>
    <t>Стрийська,76б</t>
  </si>
  <si>
    <t>Стрийська,76в</t>
  </si>
  <si>
    <t>Жуковського 2</t>
  </si>
  <si>
    <t>Жуковського 6</t>
  </si>
  <si>
    <t>Жуковського 8</t>
  </si>
  <si>
    <t>Жуковського 10</t>
  </si>
  <si>
    <t>Жуковського 11</t>
  </si>
  <si>
    <t>Жуковського 13</t>
  </si>
  <si>
    <t>Левинського 1</t>
  </si>
  <si>
    <t>Левинського 2</t>
  </si>
  <si>
    <t>Левинського 3</t>
  </si>
  <si>
    <t>Левинського 4</t>
  </si>
  <si>
    <t>Левинського 6</t>
  </si>
  <si>
    <t>Ген. Чупринки 16</t>
  </si>
  <si>
    <t>Ген. Чупринки 16а</t>
  </si>
  <si>
    <t>Ген. Чупринки 18</t>
  </si>
  <si>
    <t>Ген. Чупринки 20</t>
  </si>
  <si>
    <t>Ген. Чупринки 22</t>
  </si>
  <si>
    <t>Ген. Чупринки 24</t>
  </si>
  <si>
    <t>Ген. Чупринки 26</t>
  </si>
  <si>
    <t>Ген. Чупринки 28</t>
  </si>
  <si>
    <t>Ген. Чупринки 30</t>
  </si>
  <si>
    <t>Ген. Чупринки 32</t>
  </si>
  <si>
    <t>Ген. Чупринки 34</t>
  </si>
  <si>
    <t>Кульпарківська, 5</t>
  </si>
  <si>
    <t>Кульпарківська, 11</t>
  </si>
  <si>
    <t>Кульпарківська, 15</t>
  </si>
  <si>
    <t>Кульпарківська, 17</t>
  </si>
  <si>
    <t>Кульпарківська, 19</t>
  </si>
  <si>
    <t>Кульпарківська, 23</t>
  </si>
  <si>
    <t>Кульпарківська, 25</t>
  </si>
  <si>
    <t>Кульпарківська, 26</t>
  </si>
  <si>
    <t>Кульпарківська, 29</t>
  </si>
  <si>
    <t>Кульпарківська, 36/42</t>
  </si>
  <si>
    <t>Ліська, 3</t>
  </si>
  <si>
    <t>Ліська, 4</t>
  </si>
  <si>
    <t>Ліська, 5</t>
  </si>
  <si>
    <t>Ліська, 6</t>
  </si>
  <si>
    <t>Ліська, 8</t>
  </si>
  <si>
    <t>Ліська, 10</t>
  </si>
  <si>
    <t>Ліська, 15</t>
  </si>
  <si>
    <t>Липнева, 2</t>
  </si>
  <si>
    <t>Липнева, 3</t>
  </si>
  <si>
    <t>Липнева, 4</t>
  </si>
  <si>
    <t>Липнева, 6</t>
  </si>
  <si>
    <t>Липнева, 7</t>
  </si>
  <si>
    <t>Липнева, 8</t>
  </si>
  <si>
    <t>Липнева, 9</t>
  </si>
  <si>
    <t>Липнева, 10</t>
  </si>
  <si>
    <t>Любінська, 21</t>
  </si>
  <si>
    <t>Любінська, 23</t>
  </si>
  <si>
    <t>Любінська, 27</t>
  </si>
  <si>
    <t>Я.Пастернака, 2</t>
  </si>
  <si>
    <t>Я.Пастернака, 4</t>
  </si>
  <si>
    <t>Я.Пастернака, 6</t>
  </si>
  <si>
    <t>В.Поліщука, 77</t>
  </si>
  <si>
    <t>В.Поліщука, 78</t>
  </si>
  <si>
    <t>В.Поліщука, 79</t>
  </si>
  <si>
    <t>В.Поліщука, 81</t>
  </si>
  <si>
    <t>В.Поліщука, 83</t>
  </si>
  <si>
    <t>В.Поліщука, 86</t>
  </si>
  <si>
    <t>В.Поліщука, 87</t>
  </si>
  <si>
    <t>М.Сар'яна, 3</t>
  </si>
  <si>
    <t>М.Сар'яна, 3а</t>
  </si>
  <si>
    <t>М.Сар'яна, 5</t>
  </si>
  <si>
    <t>М.Сар'яна, 6</t>
  </si>
  <si>
    <t>Скісна, 2</t>
  </si>
  <si>
    <t>Скісна, 4</t>
  </si>
  <si>
    <t>Скісна, 6</t>
  </si>
  <si>
    <t>Скісна, 8</t>
  </si>
  <si>
    <t>Скісна, 10</t>
  </si>
  <si>
    <t>Скісна, 12</t>
  </si>
  <si>
    <t>С.Смаль-Стоцького, 4</t>
  </si>
  <si>
    <t>С.Смаль-Стоцького, 10</t>
  </si>
  <si>
    <t>С.Смаль-Стоцького, 12</t>
  </si>
  <si>
    <t>С.Смаль-Стоцького, 14</t>
  </si>
  <si>
    <t>С.Смаль-Стоцького, 24</t>
  </si>
  <si>
    <t>С.Смаль-Стоцького, 26</t>
  </si>
  <si>
    <t>С.Смаль-Стоцького, 30</t>
  </si>
  <si>
    <t>С.Смаль-Стоцького, 34</t>
  </si>
  <si>
    <t>С.Смаль-Стоцького, 36</t>
  </si>
  <si>
    <t>І.Тобілевича, 3</t>
  </si>
  <si>
    <t>І.Тобілевича, 4</t>
  </si>
  <si>
    <t>І.Тобілевича, 5</t>
  </si>
  <si>
    <t>І.Тобілевича, 6</t>
  </si>
  <si>
    <t>І.Тобілевича, 7</t>
  </si>
  <si>
    <t>І.Тобілевича, 9</t>
  </si>
  <si>
    <t>І.Тобілевича, 11</t>
  </si>
  <si>
    <t>І.Тобілевича, 12</t>
  </si>
  <si>
    <t>Героїв УПА, 3</t>
  </si>
  <si>
    <t>Героїв УПА, 4</t>
  </si>
  <si>
    <t>Героїв УПА, 5</t>
  </si>
  <si>
    <t>Героїв УПА, 6</t>
  </si>
  <si>
    <t>Героїв УПА, 7</t>
  </si>
  <si>
    <t>Героїв УПА, 8</t>
  </si>
  <si>
    <t>Героїв УПА, 9</t>
  </si>
  <si>
    <t>Героїв УПА, 10</t>
  </si>
  <si>
    <t>Героїв УПА, 12</t>
  </si>
  <si>
    <t>Героїв УПА, 13</t>
  </si>
  <si>
    <t>Героїв УПА, 14</t>
  </si>
  <si>
    <t>Героїв УПА, 15</t>
  </si>
  <si>
    <t>Героїв УПА, 16</t>
  </si>
  <si>
    <t>Героїв УПА, 17</t>
  </si>
  <si>
    <t>Героїв УПА, 18</t>
  </si>
  <si>
    <t>Героїв УПА, 19</t>
  </si>
  <si>
    <t>Героїв УПА, 21</t>
  </si>
  <si>
    <t>Героїв УПА, 22</t>
  </si>
  <si>
    <t>Героїв УПА, 24</t>
  </si>
  <si>
    <t>Героїв УПА, 26</t>
  </si>
  <si>
    <t>Героїв УПА, 28</t>
  </si>
  <si>
    <t>Героїв УПА, 30</t>
  </si>
  <si>
    <t>Героїв УПА, 36</t>
  </si>
  <si>
    <t>Героїв УПА, 37</t>
  </si>
  <si>
    <t>Героїв УПА, 38</t>
  </si>
  <si>
    <t>Героїв УПА, 40</t>
  </si>
  <si>
    <t>Героїв УПА, 44</t>
  </si>
  <si>
    <t>Героїв УПА, 45</t>
  </si>
  <si>
    <t>Героїв УПА, 46</t>
  </si>
  <si>
    <t>Героїв УПА, 47</t>
  </si>
  <si>
    <t>Героїв УПА, 48</t>
  </si>
  <si>
    <t>Героїв УПА, 49</t>
  </si>
  <si>
    <t>Героїв УПА, 50</t>
  </si>
  <si>
    <t>Героїв УПА, 51а</t>
  </si>
  <si>
    <t>Героїв УПА, 52</t>
  </si>
  <si>
    <t>Героїв УПА, 54</t>
  </si>
  <si>
    <t>Героїв УПА, 61а</t>
  </si>
  <si>
    <t>Героїв УПА, 63</t>
  </si>
  <si>
    <t>Героїв УПА, 76</t>
  </si>
  <si>
    <t>Героїв УПА, 76а</t>
  </si>
  <si>
    <t>Героїв УПА, 78</t>
  </si>
  <si>
    <t>Героїв УПА, 78а</t>
  </si>
  <si>
    <t>Героїв УПА, 78б</t>
  </si>
  <si>
    <t>Ю.Федьковича, 3</t>
  </si>
  <si>
    <t>Ю.Федьковича, 4</t>
  </si>
  <si>
    <t>Ю.Федьковича, 5</t>
  </si>
  <si>
    <t>Ю.Федьковича, 6</t>
  </si>
  <si>
    <t>Ю.Федьковича, 7</t>
  </si>
  <si>
    <t>Ю.Федьковича, 8</t>
  </si>
  <si>
    <t>Ю.Федьковича, 9</t>
  </si>
  <si>
    <t>Ю.Федьковича, 10</t>
  </si>
  <si>
    <t>Ю.Федьковича, 11</t>
  </si>
  <si>
    <t>Ю.Федьковича, 12</t>
  </si>
  <si>
    <t>Ю.Федьковича, 13</t>
  </si>
  <si>
    <t>Ю.Федьковича, 14</t>
  </si>
  <si>
    <t>Ю.Федьковича, 15</t>
  </si>
  <si>
    <t>Ю.Федьковича, 16</t>
  </si>
  <si>
    <t>Ю.Федьковича, 17</t>
  </si>
  <si>
    <t>Ю.Федьковича, 18</t>
  </si>
  <si>
    <t>Ю.Федьковича, 19</t>
  </si>
  <si>
    <t>Ю.Федьковича, 20</t>
  </si>
  <si>
    <t>Ю.Федьковича, 21</t>
  </si>
  <si>
    <t>вул.Героїв УПА,61/а</t>
  </si>
  <si>
    <t>вул.Героїв УПА,63</t>
  </si>
  <si>
    <t>вул.Героїв УПА,76</t>
  </si>
  <si>
    <t>вул.Героїв УПА,76/а</t>
  </si>
  <si>
    <t>вул.Героїв УПА,78</t>
  </si>
  <si>
    <t>вул.Героїв УПА,78/а</t>
  </si>
  <si>
    <t>вул.Героїв УПА,78б</t>
  </si>
  <si>
    <t>Гвардійська,12</t>
  </si>
  <si>
    <t>Гвардійська,14</t>
  </si>
  <si>
    <t>Гвардійська,16</t>
  </si>
  <si>
    <t>Гвардійська,18</t>
  </si>
  <si>
    <t>Гвардійська,20</t>
  </si>
  <si>
    <t>Гвардійська,28</t>
  </si>
  <si>
    <t>Гвардійська,28а</t>
  </si>
  <si>
    <t>Гвардійська,30</t>
  </si>
  <si>
    <t>Гвардійська,30а</t>
  </si>
  <si>
    <t>Гвардійська,40</t>
  </si>
  <si>
    <t>Засядька,3</t>
  </si>
  <si>
    <t>Карпинця,1</t>
  </si>
  <si>
    <t>Карпинця,4</t>
  </si>
  <si>
    <t>Карпинця,6</t>
  </si>
  <si>
    <t>Карпинця,7</t>
  </si>
  <si>
    <t>Карпинця,17</t>
  </si>
  <si>
    <t>Карпинця,18а</t>
  </si>
  <si>
    <t>Карпинця,19</t>
  </si>
  <si>
    <t>Карпинця,21</t>
  </si>
  <si>
    <t>Княгині Ольги,7</t>
  </si>
  <si>
    <t>Княгині Ольги,9</t>
  </si>
  <si>
    <t>Княгині Ольги,11</t>
  </si>
  <si>
    <t>Зиг-заг,18</t>
  </si>
  <si>
    <t>Княгині Ольги,53</t>
  </si>
  <si>
    <t>Княгині Ольги,59</t>
  </si>
  <si>
    <t>Княгині Ольги,59а</t>
  </si>
  <si>
    <t>Княгині Ольги, 59б</t>
  </si>
  <si>
    <t>Княгині Ольги,61</t>
  </si>
  <si>
    <t>Ковалева, 1</t>
  </si>
  <si>
    <t>Ковалева, 10</t>
  </si>
  <si>
    <t>Ковалева, 16</t>
  </si>
  <si>
    <t>Ковалева, 18</t>
  </si>
  <si>
    <t>Ковалева, 22</t>
  </si>
  <si>
    <t>Ковалева, 24</t>
  </si>
  <si>
    <t>Ковалева, 27</t>
  </si>
  <si>
    <t>Куликівська,7</t>
  </si>
  <si>
    <t>Куликівська,10</t>
  </si>
  <si>
    <t>Куликівська,12</t>
  </si>
  <si>
    <t>Куликівська,13</t>
  </si>
  <si>
    <t>Куликівська,14</t>
  </si>
  <si>
    <t>Куликівська,20</t>
  </si>
  <si>
    <t>Куликівська,36</t>
  </si>
  <si>
    <t>Куликівська,58</t>
  </si>
  <si>
    <t>Лазаренка,5</t>
  </si>
  <si>
    <t>Лазаренка,7</t>
  </si>
  <si>
    <t>Лазаренка,7а</t>
  </si>
  <si>
    <t>Лазаренка,8</t>
  </si>
  <si>
    <t>Лазаренка,9</t>
  </si>
  <si>
    <t>Лазаренка,11</t>
  </si>
  <si>
    <t>Лазаренка,15</t>
  </si>
  <si>
    <t>Лазаренка,23</t>
  </si>
  <si>
    <t>Лазаренка,34</t>
  </si>
  <si>
    <t>Лукаша,3</t>
  </si>
  <si>
    <t>Музики,41</t>
  </si>
  <si>
    <t>Музики,43</t>
  </si>
  <si>
    <t>Музики,47</t>
  </si>
  <si>
    <t>Музики,62</t>
  </si>
  <si>
    <t>Музики,64</t>
  </si>
  <si>
    <t>Музики,66</t>
  </si>
  <si>
    <t>Музики,68</t>
  </si>
  <si>
    <t>Музики,70</t>
  </si>
  <si>
    <t>Остроградських,10</t>
  </si>
  <si>
    <t>Остроградських,12</t>
  </si>
  <si>
    <t>Похила,2</t>
  </si>
  <si>
    <t>Похила,4</t>
  </si>
  <si>
    <t>Похила,5</t>
  </si>
  <si>
    <t>Похила,7</t>
  </si>
  <si>
    <t>Похила,12</t>
  </si>
  <si>
    <t>Ревуцького,11</t>
  </si>
  <si>
    <t>Ревуцького,13</t>
  </si>
  <si>
    <t>Ревуцького,15</t>
  </si>
  <si>
    <t>Ревуцького,21</t>
  </si>
  <si>
    <t>Ревуцького,23</t>
  </si>
  <si>
    <t>Ревуцького,24</t>
  </si>
  <si>
    <t>Сахарова,15</t>
  </si>
  <si>
    <t>Сахарова,15А</t>
  </si>
  <si>
    <t>Сахарова,17</t>
  </si>
  <si>
    <t>Сахарова,19</t>
  </si>
  <si>
    <t>Сахарова,56</t>
  </si>
  <si>
    <t>Сахарова,58</t>
  </si>
  <si>
    <t>Сахарова,60</t>
  </si>
  <si>
    <t>Сахарова,64а</t>
  </si>
  <si>
    <t>Сахарова,76</t>
  </si>
  <si>
    <t>Слов"янська,2</t>
  </si>
  <si>
    <t>Слов"янська,4</t>
  </si>
  <si>
    <t>Стрийська,78</t>
  </si>
  <si>
    <t>Стрийська,80</t>
  </si>
  <si>
    <t>Стрийська,82</t>
  </si>
  <si>
    <t>Стрийська,84</t>
  </si>
  <si>
    <t>Стрийська,86</t>
  </si>
  <si>
    <t>Стрийська,86а</t>
  </si>
  <si>
    <t>Стрийська,86б</t>
  </si>
  <si>
    <t>Стрийська,94</t>
  </si>
  <si>
    <t>Стрийська,96</t>
  </si>
  <si>
    <t>Яреми,4</t>
  </si>
  <si>
    <t>Яреми,5</t>
  </si>
  <si>
    <t>ЛКП "Сонячне"</t>
  </si>
  <si>
    <t>Айвазовского9</t>
  </si>
  <si>
    <t>Айвазовского10</t>
  </si>
  <si>
    <t>Айвазовского11</t>
  </si>
  <si>
    <t>Айвазовского12</t>
  </si>
  <si>
    <t>Айвазовского22</t>
  </si>
  <si>
    <t>Бойчука3</t>
  </si>
  <si>
    <t>Бойчука5</t>
  </si>
  <si>
    <t>Бойчука8</t>
  </si>
  <si>
    <t>Бойчука10</t>
  </si>
  <si>
    <t>Бойчука26</t>
  </si>
  <si>
    <t>Бойчука28</t>
  </si>
  <si>
    <t>Бойчука45</t>
  </si>
  <si>
    <t>Боткіна 73</t>
  </si>
  <si>
    <t>Веделя А 1</t>
  </si>
  <si>
    <t>Веделя А 2</t>
  </si>
  <si>
    <t>Веделя А 3</t>
  </si>
  <si>
    <t>Веделя А 4</t>
  </si>
  <si>
    <t>Веделя А 5</t>
  </si>
  <si>
    <t>Веделя А 6</t>
  </si>
  <si>
    <t>Веделя А 7</t>
  </si>
  <si>
    <t>Спокійна, 16</t>
  </si>
  <si>
    <t>Спокійна, 19</t>
  </si>
  <si>
    <t>Спокійна, 25</t>
  </si>
  <si>
    <t>І.Сулими, 4</t>
  </si>
  <si>
    <t>І.Сулими, 9</t>
  </si>
  <si>
    <t>І.Сулими, 10</t>
  </si>
  <si>
    <t>І.Сулими, 20</t>
  </si>
  <si>
    <t>І.Сулими, 23</t>
  </si>
  <si>
    <t>І.Сулими, 26</t>
  </si>
  <si>
    <t>І.Сулими, 34</t>
  </si>
  <si>
    <t>І.Сулими, 39</t>
  </si>
  <si>
    <t>І.Сулими, 41</t>
  </si>
  <si>
    <t>Суха, 19</t>
  </si>
  <si>
    <t>Суха, 21</t>
  </si>
  <si>
    <t>О.Терлецького, 5</t>
  </si>
  <si>
    <t>О.Терлецького, 7</t>
  </si>
  <si>
    <t>О.Терлецького, 11</t>
  </si>
  <si>
    <t>О.Терлецького, 23</t>
  </si>
  <si>
    <t>О.Терлецького, 75</t>
  </si>
  <si>
    <t>Зигзаг, 18</t>
  </si>
  <si>
    <t>Героїв УПА, 76 (гуртожиток)</t>
  </si>
  <si>
    <t>Княгині Ольги, 71</t>
  </si>
  <si>
    <t>Княгині Ольги, 73</t>
  </si>
  <si>
    <t>Княгині Ольги, 75</t>
  </si>
  <si>
    <t>Княгині Ольги, 77</t>
  </si>
  <si>
    <t>Наукова, 2</t>
  </si>
  <si>
    <t>Наукова, 4</t>
  </si>
  <si>
    <t>Наукова, 6</t>
  </si>
  <si>
    <t>Наукова, 6а</t>
  </si>
  <si>
    <t>Наукова, 8</t>
  </si>
  <si>
    <t>Наукова, 10</t>
  </si>
  <si>
    <t>Наукова, 10а</t>
  </si>
  <si>
    <t>Наукова, 12</t>
  </si>
  <si>
    <t>Наукова, 18</t>
  </si>
  <si>
    <t>Наукова, 24</t>
  </si>
  <si>
    <t>Наукова, 20</t>
  </si>
  <si>
    <t>Наукова, 26</t>
  </si>
  <si>
    <t>Наукова, 28</t>
  </si>
  <si>
    <t>Наукова, 30</t>
  </si>
  <si>
    <t>Наукова, 34</t>
  </si>
  <si>
    <t>Стрийська, 104</t>
  </si>
  <si>
    <t>Стрийська, 148</t>
  </si>
  <si>
    <t>Стрийська, 148а</t>
  </si>
  <si>
    <t>І.Рубчака, 14</t>
  </si>
  <si>
    <t>І.Рубчака, 17а</t>
  </si>
  <si>
    <t>Наукова, 4а</t>
  </si>
  <si>
    <t>Тролейбусна, 6</t>
  </si>
  <si>
    <t>Тролейбусна, 12</t>
  </si>
  <si>
    <t>Тролейбусна, 10</t>
  </si>
  <si>
    <t>Тролейбусна, 7</t>
  </si>
  <si>
    <t>Наукова, 13</t>
  </si>
  <si>
    <t>Наукова, 15</t>
  </si>
  <si>
    <t>Наукова, 19</t>
  </si>
  <si>
    <t>Наукова, 21</t>
  </si>
  <si>
    <t>Наукова, 31</t>
  </si>
  <si>
    <t>Наукова, 33</t>
  </si>
  <si>
    <t>Наукова, 37</t>
  </si>
  <si>
    <t>Наукова, 39</t>
  </si>
  <si>
    <t>Наукова, 55</t>
  </si>
  <si>
    <t>Наукова, 57</t>
  </si>
  <si>
    <t>І.Пулюя, 1</t>
  </si>
  <si>
    <t>І.Пулюя, 9</t>
  </si>
  <si>
    <t>І.Пулюя, 11</t>
  </si>
  <si>
    <t>І.Пулюя, 19</t>
  </si>
  <si>
    <t>І.Пулюя, 21</t>
  </si>
  <si>
    <t>І.Пулюя, ,23</t>
  </si>
  <si>
    <t>І.Пулюя, 25</t>
  </si>
  <si>
    <t>І.Пулюя, 26</t>
  </si>
  <si>
    <t>І.Пулюя, 29</t>
  </si>
  <si>
    <t>І.Пулюя, 8</t>
  </si>
  <si>
    <t>І.Пулюя, 3</t>
  </si>
  <si>
    <t>І.Пулюя, 5</t>
  </si>
  <si>
    <t>І.Пулюя, 2</t>
  </si>
  <si>
    <t>І.Пулюя, 4</t>
  </si>
  <si>
    <t>Наукова, 9</t>
  </si>
  <si>
    <t>Наукова, 11</t>
  </si>
  <si>
    <t>Наукова, 61</t>
  </si>
  <si>
    <t>Наукова, 43</t>
  </si>
  <si>
    <t>І.Пулюя, 6</t>
  </si>
  <si>
    <t>І.Пулюя, 12</t>
  </si>
  <si>
    <t>І.Пулюя, 18</t>
  </si>
  <si>
    <t>І.Пулюя,  32</t>
  </si>
  <si>
    <t>Наукова, 53</t>
  </si>
  <si>
    <t>Кульпарківська, 141</t>
  </si>
  <si>
    <t>Кульпарківська, 143</t>
  </si>
  <si>
    <t>Кульпарківська, 145</t>
  </si>
  <si>
    <t>Кульпарківська, 147</t>
  </si>
  <si>
    <t>Кульпарківська, 121</t>
  </si>
  <si>
    <t>Кульпарківська, 123</t>
  </si>
  <si>
    <t>Кульпарківська, 125</t>
  </si>
  <si>
    <t>Кульпарківська, 129</t>
  </si>
  <si>
    <t>Кульпарківська, 133</t>
  </si>
  <si>
    <t>Кульпарківська, 133а</t>
  </si>
  <si>
    <t>Кульпарківська, 135</t>
  </si>
  <si>
    <t>Наукова, 44</t>
  </si>
  <si>
    <t>Наукова, 46</t>
  </si>
  <si>
    <t>Наукова, 48</t>
  </si>
  <si>
    <t>Наукова, 50</t>
  </si>
  <si>
    <t>Наукова, 52</t>
  </si>
  <si>
    <t>Наукова, 62</t>
  </si>
  <si>
    <t>Наукова, 64</t>
  </si>
  <si>
    <t>Наукова, 74</t>
  </si>
  <si>
    <t>Наукова, 86</t>
  </si>
  <si>
    <t>Наукова, 94</t>
  </si>
  <si>
    <t>Наукова, 112</t>
  </si>
  <si>
    <t>Наукова, 114</t>
  </si>
  <si>
    <t>Наукова, 116</t>
  </si>
  <si>
    <t>В.Симоненка, 3</t>
  </si>
  <si>
    <t>В.Симоненка, 7</t>
  </si>
  <si>
    <t>В.Симоненка, 12</t>
  </si>
  <si>
    <t>В.Симоненка, 18</t>
  </si>
  <si>
    <t>В.Симоненка, 20</t>
  </si>
  <si>
    <t>В.Симоненка, 22</t>
  </si>
  <si>
    <t>В.Симоненка, 1</t>
  </si>
  <si>
    <t>В.Симоненка, 9</t>
  </si>
  <si>
    <t>В.Симоненка, 11</t>
  </si>
  <si>
    <t>Наукова, 54</t>
  </si>
  <si>
    <t>Наукова, 56</t>
  </si>
  <si>
    <t>Наукова, 58</t>
  </si>
  <si>
    <t>Наукова, 66</t>
  </si>
  <si>
    <t>Наукова, 76</t>
  </si>
  <si>
    <t>Наукова, 82</t>
  </si>
  <si>
    <t>Наукова, 100</t>
  </si>
  <si>
    <t>Наукова, 102</t>
  </si>
  <si>
    <t>Наукова, 104</t>
  </si>
  <si>
    <t>Наукова, 106</t>
  </si>
  <si>
    <t>Наукова, 110</t>
  </si>
  <si>
    <t>Володимира Великого, 63 -1 п-д</t>
  </si>
  <si>
    <t>Володимира Великого, 63 2-12 п-д</t>
  </si>
  <si>
    <t>В.Великого26</t>
  </si>
  <si>
    <t>В.Великого28</t>
  </si>
  <si>
    <t>В.Великого34</t>
  </si>
  <si>
    <t>В.Великого36</t>
  </si>
  <si>
    <t>В.Великого40</t>
  </si>
  <si>
    <t>В.Великого42</t>
  </si>
  <si>
    <t>В.Великого44</t>
  </si>
  <si>
    <t>В.Великого48</t>
  </si>
  <si>
    <t>В.Великого48а</t>
  </si>
  <si>
    <t>Грабянки7</t>
  </si>
  <si>
    <t>Грабянки9</t>
  </si>
  <si>
    <t>Грабянки13</t>
  </si>
  <si>
    <t>Жемчужнікова 1</t>
  </si>
  <si>
    <t>Жемчужнікова 3</t>
  </si>
  <si>
    <t>Жемчужнікова 7</t>
  </si>
  <si>
    <t>Жемчужнікова 9</t>
  </si>
  <si>
    <t>Жемчужнікова 11</t>
  </si>
  <si>
    <t>Жемчужнікова 13</t>
  </si>
  <si>
    <t>Жемчужнікова 17</t>
  </si>
  <si>
    <t>Керамічна4</t>
  </si>
  <si>
    <t>Площа нежитлових приміщень власних</t>
  </si>
  <si>
    <t>Кількість нежитлових приміщень викуплених</t>
  </si>
  <si>
    <t>Витрати на обслуговування внутрішньобудинкових систем холодного водопостачання по ЛКП Франківського району</t>
  </si>
  <si>
    <t>Витрати на обслуговування внутрішньобудинкових систем водовідведення  по ЛКП Франківського району</t>
  </si>
  <si>
    <t xml:space="preserve">Витрати на обслуговування внутрішньобудинкових систем холодного водопостачання </t>
  </si>
  <si>
    <t>Витрати на обслуговування внутрішньобудинкових систем водовідведення</t>
  </si>
  <si>
    <t>Витрати на обслуговування внутрішньобудинкових систем центрального опалення по ЛКП Франківського району</t>
  </si>
  <si>
    <t>Витрати на обслуговування внутрішньобудинкових систем центрального опалення</t>
  </si>
  <si>
    <t>Витрати на обслуговування внутрішньобудинкових систем гарячого водопостачання  по ЛКП Франківського району</t>
  </si>
  <si>
    <t>Витрати на обслуговування внутрішньобудинкових систем гарячого водопостачання</t>
  </si>
  <si>
    <t>Керамічна16</t>
  </si>
  <si>
    <t>Кн.Ольги 102</t>
  </si>
  <si>
    <t>Кобилиці19</t>
  </si>
  <si>
    <t>Кобилиці27</t>
  </si>
  <si>
    <t>Кобилиці29</t>
  </si>
  <si>
    <t>Кобилиці 38</t>
  </si>
  <si>
    <t>Кобилиці40</t>
  </si>
  <si>
    <t>Молдавська2</t>
  </si>
  <si>
    <t>Молдавська43</t>
  </si>
  <si>
    <t>Музики 33</t>
  </si>
  <si>
    <t>Музики 34</t>
  </si>
  <si>
    <t>Музики 36</t>
  </si>
  <si>
    <t>Музики 48</t>
  </si>
  <si>
    <t>Перфецького3</t>
  </si>
  <si>
    <t>Перфецького13</t>
  </si>
  <si>
    <t>РАЗОМ</t>
  </si>
  <si>
    <t>ЛКП "Навколо базару"</t>
  </si>
  <si>
    <t>вул.Ст.Бандери,89</t>
  </si>
  <si>
    <t>вул.Боберського,4</t>
  </si>
  <si>
    <t>вул.Боберського,5/а</t>
  </si>
  <si>
    <t>вул.Боберського,6</t>
  </si>
  <si>
    <t>Тролейбусна,7</t>
  </si>
  <si>
    <t>вул.Боберського,8</t>
  </si>
  <si>
    <t>вул.Боберського,10</t>
  </si>
  <si>
    <t>вул.Боберського,12</t>
  </si>
  <si>
    <t>вул.Боберського,15</t>
  </si>
  <si>
    <t>вул.Боберського,18</t>
  </si>
  <si>
    <t>вул.Боберського,19</t>
  </si>
  <si>
    <t>вул.Боберського,21</t>
  </si>
  <si>
    <t>вул.Городоцька,131</t>
  </si>
  <si>
    <t>вул.Городоцька,133</t>
  </si>
  <si>
    <t>вул.Городоцька,135</t>
  </si>
  <si>
    <t>вул.Городоцька,137</t>
  </si>
  <si>
    <t>вул.Городоцька,141</t>
  </si>
  <si>
    <t>вул.Городоцька,143</t>
  </si>
  <si>
    <t>вул.Городоцька,145</t>
  </si>
  <si>
    <t>вул.Городоцька,147</t>
  </si>
  <si>
    <t>вул.Городоцька,149</t>
  </si>
  <si>
    <t>вул.Городоцька,151</t>
  </si>
  <si>
    <t>вул.Городоцька,159</t>
  </si>
  <si>
    <t>вул.Городоцька,163</t>
  </si>
  <si>
    <t>вул.Городоцька,165</t>
  </si>
  <si>
    <t>вул.Городоцька,167</t>
  </si>
  <si>
    <t>вул.Городоцька,169</t>
  </si>
  <si>
    <t>вул.Городоцька,171</t>
  </si>
  <si>
    <t>вул.Городоцька,173</t>
  </si>
  <si>
    <t>вул.Городоцька,175</t>
  </si>
  <si>
    <t>вул.Городоцька,177</t>
  </si>
  <si>
    <t>вул.Городоцька,181</t>
  </si>
  <si>
    <t>Пулюя,6</t>
  </si>
  <si>
    <t>Пулюя,12</t>
  </si>
  <si>
    <t>Пулюя,18</t>
  </si>
  <si>
    <t>Наукова,53</t>
  </si>
  <si>
    <t>вул.Городоцька,189</t>
  </si>
  <si>
    <t>вул.Городоцька,199</t>
  </si>
  <si>
    <t>вул.Городоцька,201</t>
  </si>
  <si>
    <t>В.Великого ,30</t>
  </si>
  <si>
    <t>В.Великого32</t>
  </si>
  <si>
    <t>Кобилиці29а</t>
  </si>
  <si>
    <t>вул.Городоцька,203</t>
  </si>
  <si>
    <t xml:space="preserve">вул.Горської,1 </t>
  </si>
  <si>
    <t>вул.Горської,3</t>
  </si>
  <si>
    <t>вул.Горської,5</t>
  </si>
  <si>
    <t xml:space="preserve">вул.Горської,9 </t>
  </si>
  <si>
    <t>вул.Драй-Хмари,4</t>
  </si>
  <si>
    <t>вул.Драй-Хмари,6</t>
  </si>
  <si>
    <t>вул.Драй-Хмари,8</t>
  </si>
  <si>
    <t>вул.Зерова,1</t>
  </si>
  <si>
    <t>вул.Зерова,2</t>
  </si>
  <si>
    <t>вул.Зерова,3</t>
  </si>
  <si>
    <t>вул.Зерова,4</t>
  </si>
  <si>
    <t>вул.Зерова,5</t>
  </si>
  <si>
    <t>вул.Зерова,6</t>
  </si>
  <si>
    <t>вул.Зерова,8</t>
  </si>
  <si>
    <t>вул.Зерова,9</t>
  </si>
  <si>
    <r>
      <t xml:space="preserve">Площа сходових кліток </t>
    </r>
    <r>
      <rPr>
        <sz val="10"/>
        <rFont val="Arial"/>
        <family val="2"/>
        <charset val="204"/>
      </rPr>
      <t/>
    </r>
  </si>
  <si>
    <r>
      <t xml:space="preserve">Площа прибудинкової території </t>
    </r>
    <r>
      <rPr>
        <sz val="10"/>
        <rFont val="Arial"/>
        <family val="2"/>
        <charset val="204"/>
      </rPr>
      <t/>
    </r>
  </si>
  <si>
    <t>Освітлення місць загального користування, підвалів, підкачування води та ліфтів  по  ЛКП  Франківського району</t>
  </si>
  <si>
    <t>Кількість нежитлових приміщень</t>
  </si>
  <si>
    <t>Загальна кількість квартир по будинку</t>
  </si>
  <si>
    <t>вул.Зерова,10</t>
  </si>
  <si>
    <t>вул.Зерова,11</t>
  </si>
  <si>
    <t>вул.Зерова,11/а</t>
  </si>
  <si>
    <t>вул.Зерова,11/б</t>
  </si>
  <si>
    <t>вул.Зерова,11/ц</t>
  </si>
  <si>
    <t>вул.Зерова,12</t>
  </si>
  <si>
    <t>вул.Зерова,13</t>
  </si>
  <si>
    <t>вул.Зерова13/а</t>
  </si>
  <si>
    <t>вул.Зерова,13/б</t>
  </si>
  <si>
    <t>вул.Зерова,13/ц</t>
  </si>
  <si>
    <t>вул.Зерова,14</t>
  </si>
  <si>
    <t>вул.Зерова,15</t>
  </si>
  <si>
    <t>вул.Зерова,15/а</t>
  </si>
  <si>
    <t>вул.Зерова,15/б</t>
  </si>
  <si>
    <t>вул.Зерова,15/ц</t>
  </si>
  <si>
    <t>вул.Зерова,16</t>
  </si>
  <si>
    <t>вул.Зерова,18</t>
  </si>
  <si>
    <t>вул.Зерова,20</t>
  </si>
  <si>
    <t>вул.Зерова,22</t>
  </si>
  <si>
    <t>вул.Зерова,26</t>
  </si>
  <si>
    <t>вул.Зерова,28</t>
  </si>
  <si>
    <t>вул.Зерова,30</t>
  </si>
  <si>
    <t>вул.Копистинського,4</t>
  </si>
  <si>
    <t>вул.Копистинського,6</t>
  </si>
  <si>
    <t>вул.Копистинського,8</t>
  </si>
  <si>
    <t>вул.Копистинського,16</t>
  </si>
  <si>
    <t>пл.Кропивницького,6</t>
  </si>
  <si>
    <t>пл.Кропивницького,7</t>
  </si>
  <si>
    <t>пл.Кропивницького,8</t>
  </si>
  <si>
    <t>пл.Кропивницького,9</t>
  </si>
  <si>
    <t>пл.Кропивницького,10</t>
  </si>
  <si>
    <t>пл.Кропивницького,11</t>
  </si>
  <si>
    <t>пл.Кропивницького,12</t>
  </si>
  <si>
    <t>вул.Кульпарківська,1</t>
  </si>
  <si>
    <t>вул.Кульпарківська,3</t>
  </si>
  <si>
    <t>вул.Кульпарківська,3/а</t>
  </si>
  <si>
    <t>вул.Кульпарківська,4</t>
  </si>
  <si>
    <t>вул.Кульпарківська,5</t>
  </si>
  <si>
    <t>вул.Кульпарківська,11</t>
  </si>
  <si>
    <t>вул.Кульпарківська,15</t>
  </si>
  <si>
    <t>вул.Кульпарківська,17</t>
  </si>
  <si>
    <t>вул.Кульпарківська,19</t>
  </si>
  <si>
    <t>вул.Кульпарківська,23</t>
  </si>
  <si>
    <t>вул.Кульпарківська,25</t>
  </si>
  <si>
    <t>вул.Кульпарківська,26</t>
  </si>
  <si>
    <t>вул.Кульпарківська,29</t>
  </si>
  <si>
    <t>вул.Кульпарківська,36/42</t>
  </si>
  <si>
    <t>вул.Ліська,3</t>
  </si>
  <si>
    <t>вул.Ліська,4</t>
  </si>
  <si>
    <t>вул.Ліська,5</t>
  </si>
  <si>
    <t>вул.Ліська,6</t>
  </si>
  <si>
    <t>вул.Ліська,8</t>
  </si>
  <si>
    <t>вул.Ліська,10</t>
  </si>
  <si>
    <t>вул.Ліська,15</t>
  </si>
  <si>
    <t>пл.Липнева,2</t>
  </si>
  <si>
    <t>пл.Липнева,3</t>
  </si>
  <si>
    <t>пл.Липнева,4</t>
  </si>
  <si>
    <t>пл.Липнева,6</t>
  </si>
  <si>
    <t>пл.Липнева,7</t>
  </si>
  <si>
    <t>пл.Липнева,8</t>
  </si>
  <si>
    <t>пл.Липнева,9</t>
  </si>
  <si>
    <t>пл.Липнева,10</t>
  </si>
  <si>
    <t>вул.Любінська,21</t>
  </si>
  <si>
    <t>вул.Любінська,23</t>
  </si>
  <si>
    <t>вул.Любінська,27</t>
  </si>
  <si>
    <t>вул.Пастернака,2</t>
  </si>
  <si>
    <t>вул.Пастернака,4</t>
  </si>
  <si>
    <t>вул.Пастернака,6</t>
  </si>
  <si>
    <t>вул.Поліщука,77</t>
  </si>
  <si>
    <t>вул.Поліщука,78</t>
  </si>
  <si>
    <t>вул.Поліщука,79</t>
  </si>
  <si>
    <t>вул.Поліщука,81</t>
  </si>
  <si>
    <t>вул.Поліщука,83</t>
  </si>
  <si>
    <t>вул.Поліщука,86</t>
  </si>
  <si>
    <t>вул.Поліщука,87</t>
  </si>
  <si>
    <t>Витрати на столяра по ЛКП  Франківського району</t>
  </si>
  <si>
    <t>Витрати на столяра</t>
  </si>
  <si>
    <t>Кокорудза,3</t>
  </si>
  <si>
    <t>вул.Сар'яна,3</t>
  </si>
  <si>
    <t>вул.Сар'яна,3/а</t>
  </si>
  <si>
    <t>вул.Сар'яна,5</t>
  </si>
  <si>
    <t>Площа нежитло         вих приміщень</t>
  </si>
  <si>
    <t>Площа квартир будинку</t>
  </si>
  <si>
    <t>Загальна площа по будинку</t>
  </si>
  <si>
    <t>вул.Сар'яна,6</t>
  </si>
  <si>
    <t>вул.Скісна,2</t>
  </si>
  <si>
    <t>вул.Скісна,4</t>
  </si>
  <si>
    <t>вул.Скісна,6</t>
  </si>
  <si>
    <t>вул.Скісна,8</t>
  </si>
  <si>
    <t>вул.Скісна,10</t>
  </si>
  <si>
    <t>вул.Скісна,12</t>
  </si>
  <si>
    <t>вул.См.-Стоцького,4</t>
  </si>
  <si>
    <t>Героїв УПА,76гуртожиток</t>
  </si>
  <si>
    <t>залізобетонна</t>
  </si>
  <si>
    <t>Ак. Єфремова 4</t>
  </si>
  <si>
    <t>Ак. Єфремова 6</t>
  </si>
  <si>
    <t>Ак. Єфремова 7</t>
  </si>
  <si>
    <t>Ак. Єфремова 8</t>
  </si>
  <si>
    <t>Ак. Єфремова 9</t>
  </si>
  <si>
    <t>Ак. Єфремова 10</t>
  </si>
  <si>
    <t>Ак. Єфремова 11</t>
  </si>
  <si>
    <t>Ак. Єфремова 19</t>
  </si>
  <si>
    <t>Ак. Єфремова 21</t>
  </si>
  <si>
    <t>Ак. Єфремова 22</t>
  </si>
  <si>
    <t>Ак. Єфремова 23</t>
  </si>
  <si>
    <t>Ак. Єфремова 24</t>
  </si>
  <si>
    <t>Ак. Єфремова 25</t>
  </si>
  <si>
    <t>Ак. Єфремова 27</t>
  </si>
  <si>
    <t>Ак. Єфремова 28</t>
  </si>
  <si>
    <t>Ак. Єфремова 29</t>
  </si>
  <si>
    <t>Ак. Єфремова 31</t>
  </si>
  <si>
    <t>Ак. Єфремова 32</t>
  </si>
  <si>
    <t>Ак. Єфремова 33</t>
  </si>
  <si>
    <t>Ак. Єфремова 34</t>
  </si>
  <si>
    <t>Ак. Єфремова 35</t>
  </si>
  <si>
    <t>Ак. Єфремова 36</t>
  </si>
  <si>
    <t>Ак. Єфремова 37</t>
  </si>
  <si>
    <t>Ак. Єфремова 38</t>
  </si>
  <si>
    <t>Ак. Єфремова 42</t>
  </si>
  <si>
    <t>Ак. Єфремова 44</t>
  </si>
  <si>
    <t>Ак. Єфремова 46</t>
  </si>
  <si>
    <t>Ак. Єфремова 47</t>
  </si>
  <si>
    <t>Ак. Єфремова 48</t>
  </si>
  <si>
    <t>Ак. Єфремова 49</t>
  </si>
  <si>
    <t>Ак. Єфремова 50</t>
  </si>
  <si>
    <t>Ак. Єфремова 51</t>
  </si>
  <si>
    <t>Ак. Єфремова 51а</t>
  </si>
  <si>
    <t>Ак. Єфремова 52</t>
  </si>
  <si>
    <t>Ак. Єфремова 53</t>
  </si>
  <si>
    <t>Ст.Бандери 29</t>
  </si>
  <si>
    <t>Ст.Бандери 31</t>
  </si>
  <si>
    <t>Ст.Бандери 33</t>
  </si>
  <si>
    <t>Ст.Бандери 35</t>
  </si>
  <si>
    <t>Ст.Бандери 37</t>
  </si>
  <si>
    <t>Ст.Бандери 39</t>
  </si>
  <si>
    <t>Ст.Бандери 41</t>
  </si>
  <si>
    <t>Ст.Бандери 43</t>
  </si>
  <si>
    <t>Ст.Бандери 45</t>
  </si>
  <si>
    <t>Ст.Бандери 47</t>
  </si>
  <si>
    <t>Ст.Бандери 47а</t>
  </si>
  <si>
    <t>Ст.Бандери 49</t>
  </si>
  <si>
    <t>Ст.Бандери 51</t>
  </si>
  <si>
    <t>Ст.Бандери 53</t>
  </si>
  <si>
    <t>Новий Світ  12</t>
  </si>
  <si>
    <t>Новий Світ  14</t>
  </si>
  <si>
    <t>Новий Світ  16</t>
  </si>
  <si>
    <t>Новий Світ  18</t>
  </si>
  <si>
    <t>Новий Світ  20</t>
  </si>
  <si>
    <t>Новий Світ  22</t>
  </si>
  <si>
    <t>Глибока  4</t>
  </si>
  <si>
    <t>Глибока  6</t>
  </si>
  <si>
    <t>Глибока  8</t>
  </si>
  <si>
    <t>Глибока  10</t>
  </si>
  <si>
    <t>Глибока  12</t>
  </si>
  <si>
    <t>Глибока  14</t>
  </si>
  <si>
    <t>Глибока  16</t>
  </si>
  <si>
    <t>Глибока  18</t>
  </si>
  <si>
    <t>Глибока  20</t>
  </si>
  <si>
    <t>Старицького  2</t>
  </si>
  <si>
    <t>Старицького  3</t>
  </si>
  <si>
    <t>Старицького  4</t>
  </si>
  <si>
    <t>Старицького  5</t>
  </si>
  <si>
    <t>Старицького  6</t>
  </si>
  <si>
    <t>Старицького  7</t>
  </si>
  <si>
    <t>Старицького  8</t>
  </si>
  <si>
    <t>Київська  10</t>
  </si>
  <si>
    <t>Київська  12</t>
  </si>
  <si>
    <t>Київська  14</t>
  </si>
  <si>
    <t>Київська  16</t>
  </si>
  <si>
    <t>Київська  18</t>
  </si>
  <si>
    <t>Київська  21</t>
  </si>
  <si>
    <t>Київська  23</t>
  </si>
  <si>
    <t>Київська  24</t>
  </si>
  <si>
    <t>Київська  25</t>
  </si>
  <si>
    <t>Київська  26</t>
  </si>
  <si>
    <t>Київська  27</t>
  </si>
  <si>
    <t>Київська  28</t>
  </si>
  <si>
    <t>Київська  28а</t>
  </si>
  <si>
    <t>Японська  3</t>
  </si>
  <si>
    <t>Японська  5</t>
  </si>
  <si>
    <t>Японська  6</t>
  </si>
  <si>
    <t>Японська  6а</t>
  </si>
  <si>
    <t>Японська  10</t>
  </si>
  <si>
    <t>Японська  12</t>
  </si>
  <si>
    <t>Японська  14</t>
  </si>
  <si>
    <t>5 - ІУ р, 1- ІІІр виводиться середнє</t>
  </si>
  <si>
    <t>Пулюя, 32</t>
  </si>
  <si>
    <t>вул.См.-Стоцького,10</t>
  </si>
  <si>
    <t>вул.См.-Стоцького,12</t>
  </si>
  <si>
    <t>вул.См.-Стоцького,14</t>
  </si>
  <si>
    <t>вул.См.-Стоцького,24</t>
  </si>
  <si>
    <t>вул.См.-Стоцького,26</t>
  </si>
  <si>
    <t>вул.См.-Стоцького30</t>
  </si>
  <si>
    <t>вул.См.-Стоцького,34</t>
  </si>
  <si>
    <t>вул.См.-Стоцького,36</t>
  </si>
  <si>
    <t>вул.Тобілевича,3</t>
  </si>
  <si>
    <t>вул.Тобілевича,4</t>
  </si>
  <si>
    <t>вул.Тобілевича,5</t>
  </si>
  <si>
    <t>вул.Тобілевича,6</t>
  </si>
  <si>
    <t>вул.Тобілевича,7</t>
  </si>
  <si>
    <t>вул.Тобілевича,9</t>
  </si>
  <si>
    <t>вул.Тобілевича,11</t>
  </si>
  <si>
    <t>вул.Тобілевича,12</t>
  </si>
  <si>
    <t>вул.Федьковича,3</t>
  </si>
  <si>
    <t>вул.Федьковича,4</t>
  </si>
  <si>
    <t>вул.Федьковича,5</t>
  </si>
  <si>
    <t>вул.Федьковича,6</t>
  </si>
  <si>
    <t>вул.Федьковича,7</t>
  </si>
  <si>
    <t>вул.Федьковича,8</t>
  </si>
  <si>
    <t>вул.Федьковича,9</t>
  </si>
  <si>
    <t>вул.Федьковича,10</t>
  </si>
  <si>
    <t>вул.Федьковича,11</t>
  </si>
  <si>
    <t>вул.Федьковича,12</t>
  </si>
  <si>
    <t>вул.Федьковича13</t>
  </si>
  <si>
    <t>вул.Федьковича,14</t>
  </si>
  <si>
    <t>вул.Федьковича,15</t>
  </si>
  <si>
    <t>вул.Федьковича,16</t>
  </si>
  <si>
    <t>вул.Федьковича,17</t>
  </si>
  <si>
    <t>вул.Федьковича,18</t>
  </si>
  <si>
    <t>вул.Федьковича,19</t>
  </si>
  <si>
    <t>вул.Федьковича,20</t>
  </si>
  <si>
    <t>вул.Федьковича,21</t>
  </si>
  <si>
    <t>вул.Федьковича,22</t>
  </si>
  <si>
    <t>вул.Федьковича,24</t>
  </si>
  <si>
    <t>вул.Федьковича,25</t>
  </si>
  <si>
    <t>вул.Федьковича,26</t>
  </si>
  <si>
    <t>вул.Федьковича,27</t>
  </si>
  <si>
    <t>вул.Федьковича,32</t>
  </si>
  <si>
    <t>вул.Федьковича,34</t>
  </si>
  <si>
    <t>вул.Федьковича,34/а</t>
  </si>
  <si>
    <t>вул.Федьковича,36</t>
  </si>
  <si>
    <t>вул.Федьковича,37</t>
  </si>
  <si>
    <t>вул.Федьковича,38</t>
  </si>
  <si>
    <t>вул.Федьковича,39</t>
  </si>
  <si>
    <t>вул.Федьковича,43</t>
  </si>
  <si>
    <t>вул.Федьковича,49</t>
  </si>
  <si>
    <t>ЛКП "Магістральне"</t>
  </si>
  <si>
    <t>В.Великого,1</t>
  </si>
  <si>
    <t>В.Великого,3</t>
  </si>
  <si>
    <t>В.Великого,5</t>
  </si>
  <si>
    <t>В.Великого,11</t>
  </si>
  <si>
    <t>В.Великого,13</t>
  </si>
  <si>
    <t>В.Великого,15</t>
  </si>
  <si>
    <t>В.Великого,17</t>
  </si>
  <si>
    <t>В.Великого,35</t>
  </si>
  <si>
    <t>В.Великого,37</t>
  </si>
  <si>
    <t>В.Великого,39</t>
  </si>
  <si>
    <t>В.Великого,43</t>
  </si>
  <si>
    <t>В.Великого,51</t>
  </si>
  <si>
    <t>В.Великого,53</t>
  </si>
  <si>
    <t>В.Великого,53а</t>
  </si>
  <si>
    <t>В.Великого,57</t>
  </si>
  <si>
    <t>В.Великого,59</t>
  </si>
  <si>
    <t>Сонячне</t>
  </si>
  <si>
    <t xml:space="preserve">В.Великого,59а </t>
  </si>
  <si>
    <t>Кн.Ольги,71</t>
  </si>
  <si>
    <t>Кн.Ольги,73</t>
  </si>
  <si>
    <t>Кн.Ольги,75</t>
  </si>
  <si>
    <t>Кн.Ольги,77</t>
  </si>
  <si>
    <t>Наукова,2</t>
  </si>
  <si>
    <t>Наукова,4</t>
  </si>
  <si>
    <t>Наукова,6</t>
  </si>
  <si>
    <t>Наукова,6а</t>
  </si>
  <si>
    <t>Наукова,8</t>
  </si>
  <si>
    <t>Наукова,10</t>
  </si>
  <si>
    <t>Наукова,10а</t>
  </si>
  <si>
    <t>Наукова,12</t>
  </si>
  <si>
    <t>Наукова,18</t>
  </si>
  <si>
    <t>Наукова,20</t>
  </si>
  <si>
    <t>Наукова,26</t>
  </si>
  <si>
    <t>Є.Коновальця, 75</t>
  </si>
  <si>
    <t>А.Мельника, 2</t>
  </si>
  <si>
    <t>А.Мельника, 4</t>
  </si>
  <si>
    <t>А.Мельника, 5</t>
  </si>
  <si>
    <t>А.Мельника, 6</t>
  </si>
  <si>
    <t>А.Мельника, 6а</t>
  </si>
  <si>
    <t>А.Мельника, 7</t>
  </si>
  <si>
    <t>А.Мельника, 8а</t>
  </si>
  <si>
    <t>А.Мельника, 10</t>
  </si>
  <si>
    <t>Ю.Опільського, 2</t>
  </si>
  <si>
    <t>Ю.Опільського, 3</t>
  </si>
  <si>
    <t>Ю.Опільського, 4</t>
  </si>
  <si>
    <t>Ю.Опільського, 5</t>
  </si>
  <si>
    <t>Ю.Опільського, 6</t>
  </si>
  <si>
    <t>Ю.Опільського, 7</t>
  </si>
  <si>
    <t>Ю.Опільського, 9</t>
  </si>
  <si>
    <t>Русових, 1</t>
  </si>
  <si>
    <t>Русових, 2</t>
  </si>
  <si>
    <t>Русових, 5</t>
  </si>
  <si>
    <t>Русових, 6</t>
  </si>
  <si>
    <t>Русових, 6а</t>
  </si>
  <si>
    <t>Русових, 7</t>
  </si>
  <si>
    <t>Русових, 8</t>
  </si>
  <si>
    <t>Русових, 10</t>
  </si>
  <si>
    <t>Сельських, 7</t>
  </si>
  <si>
    <t>Художня, 2</t>
  </si>
  <si>
    <t>Художня, 4</t>
  </si>
  <si>
    <t>Художня, 5</t>
  </si>
  <si>
    <t>Художня, 7</t>
  </si>
  <si>
    <t>Академіка С.Єфремова, 4</t>
  </si>
  <si>
    <t>Академіка С.Єфремова, 6</t>
  </si>
  <si>
    <t>Академіка С.Єфремова, 7</t>
  </si>
  <si>
    <t>Академіка С.Єфремова, 8</t>
  </si>
  <si>
    <t>Академіка С.Єфремова, 9</t>
  </si>
  <si>
    <t>Академіка С.Єфремова, 10</t>
  </si>
  <si>
    <t>Академіка С.Єфремова, 11</t>
  </si>
  <si>
    <t>Академіка С.Єфремова, 19</t>
  </si>
  <si>
    <t>Академіка С.Єфремова, 21</t>
  </si>
  <si>
    <t>Академіка С.Єфремова, 22</t>
  </si>
  <si>
    <t>Академіка С.Єфремова, 23</t>
  </si>
  <si>
    <t>Академіка С.Єфремова, 24</t>
  </si>
  <si>
    <t>Академіка С.Єфремова, 25</t>
  </si>
  <si>
    <t>Академіка С.Єфремова, 27</t>
  </si>
  <si>
    <t>Академіка С.Єфремова, 28</t>
  </si>
  <si>
    <t>Академіка С.Єфремова, 29</t>
  </si>
  <si>
    <t>Академіка С.Єфремова, 31</t>
  </si>
  <si>
    <t>Академіка С.Єфремова, 32</t>
  </si>
  <si>
    <t>Академіка С.Єфремова, 33</t>
  </si>
  <si>
    <t>Академіка С.Єфремова, 34</t>
  </si>
  <si>
    <t>Академіка С.Єфремова, 35</t>
  </si>
  <si>
    <t>Академіка С.Єфремова, 36</t>
  </si>
  <si>
    <t>Академіка С.Єфремова, 37</t>
  </si>
  <si>
    <t>Академіка С.Єфремова, 38</t>
  </si>
  <si>
    <t>Академіка С.Єфремова, 42</t>
  </si>
  <si>
    <t>Академіка С.Єфремова,  44</t>
  </si>
  <si>
    <t>Академіка С.Єфремова, 46</t>
  </si>
  <si>
    <t>Академіка С.Єфремова, 47</t>
  </si>
  <si>
    <t>Академіка С.Єфремова, 48</t>
  </si>
  <si>
    <t>Академіка С.Єфремова, 49</t>
  </si>
  <si>
    <t>Академіка С.Єфремова, 50</t>
  </si>
  <si>
    <t>Академіка С.Єфремова, 51</t>
  </si>
  <si>
    <t>Академіка С.Єфремова, 51а</t>
  </si>
  <si>
    <t>Академіка С.Єфремова, 52</t>
  </si>
  <si>
    <t>Академіка С.Єфремова, 53</t>
  </si>
  <si>
    <t>С. Бандери, 29</t>
  </si>
  <si>
    <t>С. Бандери, 31</t>
  </si>
  <si>
    <t>С. Бандери, 33</t>
  </si>
  <si>
    <t>С. Бандери, 35</t>
  </si>
  <si>
    <t>С. Бандери, 37</t>
  </si>
  <si>
    <t>С. Бандери, 39</t>
  </si>
  <si>
    <t>С. Бандери, 41</t>
  </si>
  <si>
    <t>С. Бандери, 43</t>
  </si>
  <si>
    <t>С. Бандери, 45</t>
  </si>
  <si>
    <t>С. Бандери, 47</t>
  </si>
  <si>
    <t>С. Бандери, 47а</t>
  </si>
  <si>
    <t>С. Бандери, 49</t>
  </si>
  <si>
    <t>С. Бандери, 51</t>
  </si>
  <si>
    <t>С. Бандери, 53</t>
  </si>
  <si>
    <t>Новий Світ,12</t>
  </si>
  <si>
    <t>Новий Світ,14</t>
  </si>
  <si>
    <t>Новий Світ, 16</t>
  </si>
  <si>
    <t>Новий Світ, 18</t>
  </si>
  <si>
    <t>Новий Світ, 20</t>
  </si>
  <si>
    <t>Новий Світ, 22</t>
  </si>
  <si>
    <t>Глибока, 4</t>
  </si>
  <si>
    <t>Глибока, 6</t>
  </si>
  <si>
    <t>Глибока, 8</t>
  </si>
  <si>
    <t>Глибока, 10</t>
  </si>
  <si>
    <t>Глибока, 12</t>
  </si>
  <si>
    <t>Глибока, 14</t>
  </si>
  <si>
    <t>Глибока, 16</t>
  </si>
  <si>
    <t>Глибока, 18</t>
  </si>
  <si>
    <t>Глибока, 20</t>
  </si>
  <si>
    <t>М.Старицького, 2</t>
  </si>
  <si>
    <t>М.Старицького, 3</t>
  </si>
  <si>
    <t>М.Старицького, 4</t>
  </si>
  <si>
    <t>М.Старицького, 5</t>
  </si>
  <si>
    <t>М.Старицького, 6</t>
  </si>
  <si>
    <t>М.Старицького, 7</t>
  </si>
  <si>
    <t>М.Старицького, 8</t>
  </si>
  <si>
    <t>Київська, 10</t>
  </si>
  <si>
    <t>Київська, 12</t>
  </si>
  <si>
    <t>Київська, 14</t>
  </si>
  <si>
    <t>Київська, 16</t>
  </si>
  <si>
    <t>Київська, 18</t>
  </si>
  <si>
    <t>Київська, 21</t>
  </si>
  <si>
    <t>Київська, 23</t>
  </si>
  <si>
    <t>Київська, 24</t>
  </si>
  <si>
    <t>Київська, 25</t>
  </si>
  <si>
    <t>Київська, 26</t>
  </si>
  <si>
    <t>Київська, 27</t>
  </si>
  <si>
    <t>Київська, 28</t>
  </si>
  <si>
    <t>Київська, 28а</t>
  </si>
  <si>
    <t>Японська, 3</t>
  </si>
  <si>
    <t>Японська, 5</t>
  </si>
  <si>
    <t>Наукова,22</t>
  </si>
  <si>
    <t>Звязкова,11а</t>
  </si>
  <si>
    <t>Зиг-заг,17</t>
  </si>
  <si>
    <t>Зиг-заг,20</t>
  </si>
  <si>
    <t>Канівська,2</t>
  </si>
  <si>
    <t>Канівська,4</t>
  </si>
  <si>
    <t>Канівська,8</t>
  </si>
  <si>
    <t>Канівська,11</t>
  </si>
  <si>
    <t>Канівська,12</t>
  </si>
  <si>
    <t>Канівська,16</t>
  </si>
  <si>
    <t>Канівська,22</t>
  </si>
  <si>
    <t>Канівська,38</t>
  </si>
  <si>
    <t>Княгині  Ольги,16</t>
  </si>
  <si>
    <t>Княгині  Ольги,18</t>
  </si>
  <si>
    <t>Княгині  Ольги,26</t>
  </si>
  <si>
    <t>Княгині  Ольги,34а</t>
  </si>
  <si>
    <t>Княгині  Ольги,34б</t>
  </si>
  <si>
    <t>Кондукторська,4</t>
  </si>
  <si>
    <t>Кондукторська,6</t>
  </si>
  <si>
    <t>Кондукторська,21</t>
  </si>
  <si>
    <t>Кондукторська,23</t>
  </si>
  <si>
    <t>Кондукторська,28</t>
  </si>
  <si>
    <t>Кондукторська,29</t>
  </si>
  <si>
    <t>Кондукторська,30</t>
  </si>
  <si>
    <t>Кондукторська,34</t>
  </si>
  <si>
    <t>Кондукторська,37</t>
  </si>
  <si>
    <t>Кондукторська,41</t>
  </si>
  <si>
    <t>Кондукторська,43</t>
  </si>
  <si>
    <t>Кондукторська,56</t>
  </si>
  <si>
    <t>Кондукторська,58</t>
  </si>
  <si>
    <t>Кондукторська,66</t>
  </si>
  <si>
    <t>Коновальця,84</t>
  </si>
  <si>
    <t>Коновальця,87</t>
  </si>
  <si>
    <t>Коновальця,88</t>
  </si>
  <si>
    <t>Коновальця,89</t>
  </si>
  <si>
    <t>Коновальця,91</t>
  </si>
  <si>
    <t>Коновальця,92</t>
  </si>
  <si>
    <t>Коновальця,93</t>
  </si>
  <si>
    <t>Коновальця,93а</t>
  </si>
  <si>
    <t>Коновальця,95</t>
  </si>
  <si>
    <t>Коновальця,95а</t>
  </si>
  <si>
    <t>Коновальця,97</t>
  </si>
  <si>
    <t>Коновальця,99</t>
  </si>
  <si>
    <t>Коновальця,99а</t>
  </si>
  <si>
    <t>Коновальця,101</t>
  </si>
  <si>
    <t>Коновальця,112</t>
  </si>
  <si>
    <t>Коновальця,112а</t>
  </si>
  <si>
    <t>Коновальця,120</t>
  </si>
  <si>
    <t>Конотопська,3</t>
  </si>
  <si>
    <t>Конотопська,5</t>
  </si>
  <si>
    <t>Конотопська,7</t>
  </si>
  <si>
    <t>Конотопська,9</t>
  </si>
  <si>
    <t>Конотопська,11</t>
  </si>
  <si>
    <t>Конотопська,13</t>
  </si>
  <si>
    <t>Конотопська,15</t>
  </si>
  <si>
    <t>Конотопська,19</t>
  </si>
  <si>
    <t>Конотопська,21</t>
  </si>
  <si>
    <t>Конотопська,23</t>
  </si>
  <si>
    <t>Копача,13</t>
  </si>
  <si>
    <t>Копистинського,3</t>
  </si>
  <si>
    <t>Копистинського,5</t>
  </si>
  <si>
    <t>Копистинського,7</t>
  </si>
  <si>
    <t>Копистинського,9</t>
  </si>
  <si>
    <t>Копистинського,11а</t>
  </si>
  <si>
    <t>Котка,15</t>
  </si>
  <si>
    <t>Котка,20</t>
  </si>
  <si>
    <t>Кравченко,1</t>
  </si>
  <si>
    <t>Кравченко,9</t>
  </si>
  <si>
    <t>Кравченко,23</t>
  </si>
  <si>
    <t>Кременецька,2</t>
  </si>
  <si>
    <t>Кременецька,6</t>
  </si>
  <si>
    <t>Кременецька,9</t>
  </si>
  <si>
    <t>Кременецька,10</t>
  </si>
  <si>
    <t>Кременецька,12</t>
  </si>
  <si>
    <t>Кременецька,14</t>
  </si>
  <si>
    <t>Кременецька,16</t>
  </si>
  <si>
    <t>Кульпарківська,62</t>
  </si>
  <si>
    <t>Кульпарківська,64</t>
  </si>
  <si>
    <t>Кульпарківська,73</t>
  </si>
  <si>
    <t>Кульпарківська,76</t>
  </si>
  <si>
    <t>Любінська,50</t>
  </si>
  <si>
    <t>Любінська,52</t>
  </si>
  <si>
    <t>Мила,4</t>
  </si>
  <si>
    <t>Мила,10</t>
  </si>
  <si>
    <t>Мила,37</t>
  </si>
  <si>
    <t>Нагірних,3</t>
  </si>
  <si>
    <t>Нагірних,12</t>
  </si>
  <si>
    <t>Нагірних,16</t>
  </si>
  <si>
    <t>Нагірних,25</t>
  </si>
  <si>
    <t>Народна,12а</t>
  </si>
  <si>
    <t>Народна,16</t>
  </si>
  <si>
    <t>Ожешко,3</t>
  </si>
  <si>
    <t>Ожешко,5</t>
  </si>
  <si>
    <t>Ожешко,6</t>
  </si>
  <si>
    <t>Ожешко,7</t>
  </si>
  <si>
    <t>Ожешко,9</t>
  </si>
  <si>
    <t>Ожешко,11</t>
  </si>
  <si>
    <t>Окружна,19</t>
  </si>
  <si>
    <t>Окружна,28</t>
  </si>
  <si>
    <t>Окружна,31</t>
  </si>
  <si>
    <t>Окружна,33</t>
  </si>
  <si>
    <t>Окружна,35</t>
  </si>
  <si>
    <t>Окружна,36</t>
  </si>
  <si>
    <t>Окружна,38</t>
  </si>
  <si>
    <t>Окружна,40</t>
  </si>
  <si>
    <t>Окружна,42</t>
  </si>
  <si>
    <t>Окружна,44</t>
  </si>
  <si>
    <t>Окружна,47</t>
  </si>
  <si>
    <t>Окружна,49</t>
  </si>
  <si>
    <t>Окружна,51</t>
  </si>
  <si>
    <t>Окружна,57</t>
  </si>
  <si>
    <t>Окружна,59</t>
  </si>
  <si>
    <t>Окружна,64</t>
  </si>
  <si>
    <t>Окружна,69</t>
  </si>
  <si>
    <t>Окружна,77</t>
  </si>
  <si>
    <t>Окружна,79</t>
  </si>
  <si>
    <t>Окружна,82</t>
  </si>
  <si>
    <t>Паращука,3</t>
  </si>
  <si>
    <t>Паращука,7</t>
  </si>
  <si>
    <t>Перемиська,2</t>
  </si>
  <si>
    <t>Перемиська,3</t>
  </si>
  <si>
    <t>Перемиська,4</t>
  </si>
  <si>
    <t>Героїв Майдану, 30</t>
  </si>
  <si>
    <t>Героїв Майдану, 30а</t>
  </si>
  <si>
    <t>Героїв Майдану, 40</t>
  </si>
  <si>
    <t>Генерала О. Засядька, 3</t>
  </si>
  <si>
    <t>І.Карпинця, 1</t>
  </si>
  <si>
    <t>І.Карпинця, 4</t>
  </si>
  <si>
    <t>І.Карпинця, 6</t>
  </si>
  <si>
    <t>І.Карпинця, 7</t>
  </si>
  <si>
    <t>І.Карпинця, 17</t>
  </si>
  <si>
    <t>І.Карпинця, 18а</t>
  </si>
  <si>
    <t>І.Карпинця, 19</t>
  </si>
  <si>
    <t>І.Карпинця, 21</t>
  </si>
  <si>
    <t>Княгині Ольги, 7</t>
  </si>
  <si>
    <t>Княгині Ольги, 9</t>
  </si>
  <si>
    <t>Княгині Ольги, 11</t>
  </si>
  <si>
    <t>Княгині Ольги, 53</t>
  </si>
  <si>
    <t>Княгині Ольги, 59</t>
  </si>
  <si>
    <t>Княгині Ольги, 59а</t>
  </si>
  <si>
    <t>Княгині Ольги, 61</t>
  </si>
  <si>
    <t>С.Ковалева, 1</t>
  </si>
  <si>
    <t>С.Ковалева, 10</t>
  </si>
  <si>
    <t>С.Ковалева, 16</t>
  </si>
  <si>
    <t>С.Ковалева, 18</t>
  </si>
  <si>
    <t>С.Ковалева, 22</t>
  </si>
  <si>
    <t>С.Ковалева, 24</t>
  </si>
  <si>
    <t>С.Ковалева, 27</t>
  </si>
  <si>
    <t>Куликівська, 7</t>
  </si>
  <si>
    <t>Куликівська, 10</t>
  </si>
  <si>
    <t>Куликівська, 12</t>
  </si>
  <si>
    <t>Куликівська, 13</t>
  </si>
  <si>
    <t>Куликівська, 14</t>
  </si>
  <si>
    <t>Куликівська, 20</t>
  </si>
  <si>
    <t>Куликівська, 36</t>
  </si>
  <si>
    <t>Куликівська, 58</t>
  </si>
  <si>
    <t>Академіка Є.Лазаренка, 5</t>
  </si>
  <si>
    <t>Академіка Є.Лазаренка, 7</t>
  </si>
  <si>
    <t>Академіка Є.Лазаренка, 7а</t>
  </si>
  <si>
    <t>Академіка Є.Лазаренка, 8</t>
  </si>
  <si>
    <t>Академіка Є.Лазаренка, 9</t>
  </si>
  <si>
    <t>Академіка Є.Лазаренка, 11</t>
  </si>
  <si>
    <t>Академіка Є.Лазаренка, 15</t>
  </si>
  <si>
    <t>Академіка Є.Лазаренка, 23</t>
  </si>
  <si>
    <t>Академіка Є.Лазаренка, 34</t>
  </si>
  <si>
    <t>М.Лукаша, 3</t>
  </si>
  <si>
    <t>Я.Музики, 41</t>
  </si>
  <si>
    <t>Я.Музики, 43</t>
  </si>
  <si>
    <t>Я.Музики, 47</t>
  </si>
  <si>
    <t>Я.Музики, 62</t>
  </si>
  <si>
    <t>Я.Музики, 64</t>
  </si>
  <si>
    <t>Я.Музики, 66</t>
  </si>
  <si>
    <t>Я.Музики, 68</t>
  </si>
  <si>
    <t>Я.Музики, 70</t>
  </si>
  <si>
    <t>Остроградських, 10</t>
  </si>
  <si>
    <t>Остроградських, 12</t>
  </si>
  <si>
    <t>Похила, 2</t>
  </si>
  <si>
    <t>Похила, 4</t>
  </si>
  <si>
    <t>Похила, 5</t>
  </si>
  <si>
    <t>Похила, 12</t>
  </si>
  <si>
    <t>Л.Ревуцького, 11</t>
  </si>
  <si>
    <t>Л.Ревуцького, 13</t>
  </si>
  <si>
    <t>Л.Ревуцького, 15</t>
  </si>
  <si>
    <t>Л.Ревуцького, 21</t>
  </si>
  <si>
    <t>Л.Ревуцького, 23</t>
  </si>
  <si>
    <t>Л.Ревуцького, 24</t>
  </si>
  <si>
    <t>Академіка А.Сахарова, 15</t>
  </si>
  <si>
    <t>Академіка А.Сахарова, 15а</t>
  </si>
  <si>
    <t>Академіка А.Сахарова, 17</t>
  </si>
  <si>
    <t>Академіка А.Сахарова, 19</t>
  </si>
  <si>
    <t>Академіка А.Сахарова, 56</t>
  </si>
  <si>
    <t>Академіка А.Сахарова, 58</t>
  </si>
  <si>
    <t>Академіка А.Сахарова, 60</t>
  </si>
  <si>
    <t>Академіка А.Сахарова, 64а</t>
  </si>
  <si>
    <t>Академіка А.Сахарова, 76</t>
  </si>
  <si>
    <t>Слов'янська, 2</t>
  </si>
  <si>
    <t>Слов'янська, 4</t>
  </si>
  <si>
    <t>Стрийська, 78</t>
  </si>
  <si>
    <t>Стрийська, 80</t>
  </si>
  <si>
    <t>Стрийська, 82</t>
  </si>
  <si>
    <t>Стрийська, 84</t>
  </si>
  <si>
    <t>Стрийська, 86</t>
  </si>
  <si>
    <t>Стрийська, 86а</t>
  </si>
  <si>
    <t>Стрийська, 86б</t>
  </si>
  <si>
    <t>Стрийська, 94</t>
  </si>
  <si>
    <t>Стрийська, 96</t>
  </si>
  <si>
    <t>Стрийська, 50</t>
  </si>
  <si>
    <t>Стрийська, 52</t>
  </si>
  <si>
    <t>Стрийська, 54</t>
  </si>
  <si>
    <t>Стрийська, 56</t>
  </si>
  <si>
    <t>Стрийська, 58</t>
  </si>
  <si>
    <t>Стрийська, 60</t>
  </si>
  <si>
    <t>Стрийська, 62</t>
  </si>
  <si>
    <t>Стрийська, 64</t>
  </si>
  <si>
    <t>Стрийська, 66</t>
  </si>
  <si>
    <t>Стрийська, 68</t>
  </si>
  <si>
    <t>Стрийська, 70</t>
  </si>
  <si>
    <t>Стрийська, 72</t>
  </si>
  <si>
    <t>Стрийська, 74</t>
  </si>
  <si>
    <t>Стрийська, 76</t>
  </si>
  <si>
    <t>Стрийська, 76а</t>
  </si>
  <si>
    <t>Стрийська, 76б</t>
  </si>
  <si>
    <t>Наукова,54</t>
  </si>
  <si>
    <t>Наукова,56</t>
  </si>
  <si>
    <t>Наукова,58</t>
  </si>
  <si>
    <t>Наукова,66</t>
  </si>
  <si>
    <t>Наукова,76</t>
  </si>
  <si>
    <t>Наукова,82</t>
  </si>
  <si>
    <t>Наукова,100</t>
  </si>
  <si>
    <t>Наукова,102</t>
  </si>
  <si>
    <t>Наукова,104</t>
  </si>
  <si>
    <t>Наукова,106</t>
  </si>
  <si>
    <t>Наукова,110</t>
  </si>
  <si>
    <t>Симоненка,1</t>
  </si>
  <si>
    <t>Симоненка,9</t>
  </si>
  <si>
    <t>Симоненка,11</t>
  </si>
  <si>
    <t xml:space="preserve">разом </t>
  </si>
  <si>
    <t>Всього по району</t>
  </si>
  <si>
    <t>Витрати на прибирання сходових кліток по ЛКП  Франківського району</t>
  </si>
  <si>
    <t>К-сть двірників</t>
  </si>
  <si>
    <t xml:space="preserve">Заробітна плата, </t>
  </si>
  <si>
    <t>Відрахування на соціальні заходи</t>
  </si>
  <si>
    <t>Накладні витрати</t>
  </si>
  <si>
    <t>Матеріальні витрати</t>
  </si>
  <si>
    <t>Витрати на прибирання сходових кліток на 1кв.м.</t>
  </si>
  <si>
    <t>ЛКП Затишне</t>
  </si>
  <si>
    <t>ЛКП Львівський ліхтар</t>
  </si>
  <si>
    <t>ЛКП Вулецьке</t>
  </si>
  <si>
    <t>ЛКП Сонячне</t>
  </si>
  <si>
    <t>разом</t>
  </si>
  <si>
    <t>ЛКП Навколо базару</t>
  </si>
  <si>
    <t>ЛКП Магістральне</t>
  </si>
  <si>
    <t>В.великого,5</t>
  </si>
  <si>
    <t>В.Велигоко,19</t>
  </si>
  <si>
    <t>В.Великого,41</t>
  </si>
  <si>
    <t>Наукова,24</t>
  </si>
  <si>
    <t xml:space="preserve"> Тролейбусна,12</t>
  </si>
  <si>
    <t>ЛКП Сокільницьке</t>
  </si>
  <si>
    <t>ЛКП Південне</t>
  </si>
  <si>
    <t>Разом по району</t>
  </si>
  <si>
    <t>Витрати на поточний ремонт покрівель  по ЛКП Франківського району</t>
  </si>
  <si>
    <t>тип покрівлі</t>
  </si>
  <si>
    <t>Площа покрівлі</t>
  </si>
  <si>
    <t>К-сть покрівельників</t>
  </si>
  <si>
    <t>Заробітна плата</t>
  </si>
  <si>
    <t>Витрати на обслуговування покрівлі</t>
  </si>
  <si>
    <t>металева</t>
  </si>
  <si>
    <t>м"яка</t>
  </si>
  <si>
    <t>азбоцемент</t>
  </si>
  <si>
    <t>черепиця</t>
  </si>
  <si>
    <t>м'яка</t>
  </si>
  <si>
    <t>інші</t>
  </si>
  <si>
    <t>залізна</t>
  </si>
  <si>
    <t>шифер</t>
  </si>
  <si>
    <t>оцинков</t>
  </si>
  <si>
    <t>чугунка</t>
  </si>
  <si>
    <t>металев</t>
  </si>
  <si>
    <t>мяка</t>
  </si>
  <si>
    <t>сталева</t>
  </si>
  <si>
    <t>азбестоцементна</t>
  </si>
  <si>
    <t>чорна сталь</t>
  </si>
  <si>
    <t>рубероїд</t>
  </si>
  <si>
    <t>Витрати на прибирання прибудинкової території по ЛКП Франківського району</t>
  </si>
  <si>
    <t>Витрати на прибирання прибудинкової території на 1кв.м.</t>
  </si>
  <si>
    <t>Витрати на дератизацію по ЛКП Франківського району</t>
  </si>
  <si>
    <t>Площа підвалів (першого поверху)</t>
  </si>
  <si>
    <t>Середньомісячний тариф на проведення дератизаційних робіт</t>
  </si>
  <si>
    <t>Вартість дератизаційних робіт</t>
  </si>
  <si>
    <t>Витрати на утримання виробничих майстерень  по ЛКП Франківського району</t>
  </si>
  <si>
    <t>К-сть водіїв</t>
  </si>
  <si>
    <t>Витрати на утримання виробничих майстерень</t>
  </si>
  <si>
    <t xml:space="preserve">РАЗОМ </t>
  </si>
  <si>
    <t>Кількість квартир</t>
  </si>
  <si>
    <t>К-сть електриків</t>
  </si>
  <si>
    <t>Витрати на обслуговування внутрішньобудинкових електромереж</t>
  </si>
  <si>
    <t>разом по району</t>
  </si>
  <si>
    <t>К-сть столярів</t>
  </si>
  <si>
    <t>Витрати на обслуговування димовентиляційних каналів по ЛКП Франківського району</t>
  </si>
  <si>
    <t>Нормативна кількість димових каналів</t>
  </si>
  <si>
    <t>Фактична кількість димових каналів</t>
  </si>
  <si>
    <t>Нормативна кількість вентиляційних каналів</t>
  </si>
  <si>
    <t>Фактична кількість вентиляційних каналів</t>
  </si>
  <si>
    <t>Кількість чистильщиків димових каналів</t>
  </si>
  <si>
    <t>Кількість чистильщиків вентиляційних каналів</t>
  </si>
  <si>
    <t>Основна заробітна плата</t>
  </si>
  <si>
    <t>Матеріали</t>
  </si>
  <si>
    <t>К-сть слюсарів-сантехніків</t>
  </si>
  <si>
    <t>Витрати на поточний ремонт ( маляри, муляри, штукатури) по ЛКП Франківського району</t>
  </si>
  <si>
    <t>К-сть малярів</t>
  </si>
  <si>
    <t>Витрати на поточний ремонт (малярів, мулярів, штукатурів)</t>
  </si>
  <si>
    <t>Керамічна, 4</t>
  </si>
  <si>
    <t>Керамічна, 16</t>
  </si>
  <si>
    <t>Княгині Ольги, 102</t>
  </si>
  <si>
    <t>Л.Кобилиці, 19</t>
  </si>
  <si>
    <t>Л.Кобилиці, 27</t>
  </si>
  <si>
    <t>Л.Кобилиці, 29</t>
  </si>
  <si>
    <t>Л.Кобилиці, 38</t>
  </si>
  <si>
    <t>Л.Кобилиці, 40</t>
  </si>
  <si>
    <t>Молдавська, 2</t>
  </si>
  <si>
    <t>Молдавська, 43</t>
  </si>
  <si>
    <t>Я.Музики, 33</t>
  </si>
  <si>
    <t>Я.Музики, 34</t>
  </si>
  <si>
    <t>Я.Музики, 36</t>
  </si>
  <si>
    <t>Я.Музики, 48</t>
  </si>
  <si>
    <t>Л.Перфецького, 3</t>
  </si>
  <si>
    <t>Л.Перфецького, 13</t>
  </si>
  <si>
    <t>Л.Кобилиці, 29а</t>
  </si>
  <si>
    <t>С. Бандери, 89</t>
  </si>
  <si>
    <t>І. Боберського, 4</t>
  </si>
  <si>
    <t>І. Боберського, 5а</t>
  </si>
  <si>
    <t>І. Боберського, 6</t>
  </si>
  <si>
    <t>І. Боберського, 8</t>
  </si>
  <si>
    <t>І. Боберського, 10</t>
  </si>
  <si>
    <t>І. Боберського, 12</t>
  </si>
  <si>
    <t>І. Боберського, 15</t>
  </si>
  <si>
    <t>І. Боберського, 18</t>
  </si>
  <si>
    <t>І. Боберського, 19</t>
  </si>
  <si>
    <t>І. Боберського, 21</t>
  </si>
  <si>
    <t>Городоцька, 131</t>
  </si>
  <si>
    <t>Городоцька, 133</t>
  </si>
  <si>
    <t>Городоцька, 135</t>
  </si>
  <si>
    <t>Городоцька, 137</t>
  </si>
  <si>
    <t>Городоцька, 141</t>
  </si>
  <si>
    <t>Городоцька, 143</t>
  </si>
  <si>
    <t>Городоцька, 145</t>
  </si>
  <si>
    <t>Городоцька, 147</t>
  </si>
  <si>
    <t>Городоцька, 149</t>
  </si>
  <si>
    <t>Городоцька, 151</t>
  </si>
  <si>
    <t>Городоцька, 159</t>
  </si>
  <si>
    <t>Городоцька, 163</t>
  </si>
  <si>
    <t>Городоцька, 165</t>
  </si>
  <si>
    <t>Городоцька, 167</t>
  </si>
  <si>
    <t>Городоцька, 169</t>
  </si>
  <si>
    <t>Городоцька, 171</t>
  </si>
  <si>
    <t>Городоцька, 173</t>
  </si>
  <si>
    <t>Городоцька, 175</t>
  </si>
  <si>
    <t>Городоцька, 177</t>
  </si>
  <si>
    <t>Городоцька, 181</t>
  </si>
  <si>
    <t>Городоцька, 189</t>
  </si>
  <si>
    <t>Городоцька, 199</t>
  </si>
  <si>
    <t>Городоцька, 201</t>
  </si>
  <si>
    <t>Городоцька, 203</t>
  </si>
  <si>
    <t>Городоцька, 209</t>
  </si>
  <si>
    <t>Городоцька, 211</t>
  </si>
  <si>
    <t>Городоцька, 213</t>
  </si>
  <si>
    <t>Городоцька, 217</t>
  </si>
  <si>
    <t>Городоцька, 219</t>
  </si>
  <si>
    <t>Городоцька, 223</t>
  </si>
  <si>
    <t>Городоцька, 227</t>
  </si>
  <si>
    <t>Городоцька, 229</t>
  </si>
  <si>
    <t>Городоцька, 235</t>
  </si>
  <si>
    <t>Городоцька, 239</t>
  </si>
  <si>
    <t xml:space="preserve">А.Горської, 1 </t>
  </si>
  <si>
    <t>А.Горської, 3</t>
  </si>
  <si>
    <t>А.Горської, 5</t>
  </si>
  <si>
    <t xml:space="preserve">А.Горської, 9 </t>
  </si>
  <si>
    <t>М.Драй-Хмари, 4</t>
  </si>
  <si>
    <t>М.Драй-Хмари, 6</t>
  </si>
  <si>
    <t>М.Драй-Хмари, 8</t>
  </si>
  <si>
    <t>Т.Копистинського, 4</t>
  </si>
  <si>
    <t>Т.Копистинського, 6</t>
  </si>
  <si>
    <t>Т.Копистинського, 8</t>
  </si>
  <si>
    <t>Т.Копистинського, 16</t>
  </si>
  <si>
    <t>М.Кропивницького, 6</t>
  </si>
  <si>
    <t>М.Кропивницького, 7</t>
  </si>
  <si>
    <t>М.Кропивницького, 8</t>
  </si>
  <si>
    <t>М.Кропивницького, 9</t>
  </si>
  <si>
    <t>М.Кропивницького, 10</t>
  </si>
  <si>
    <t>М.Кропивницького, 11</t>
  </si>
  <si>
    <t>М.Кропивницького, 12</t>
  </si>
  <si>
    <t>Кульпарківська, 1</t>
  </si>
  <si>
    <t>Кульпарківська, 3</t>
  </si>
  <si>
    <t>Кульпарківська, 3а</t>
  </si>
  <si>
    <t>Кульпарківська, 4</t>
  </si>
  <si>
    <t>Котляревського 41</t>
  </si>
  <si>
    <t>Котляревського 42</t>
  </si>
  <si>
    <t>Котляревського 43</t>
  </si>
  <si>
    <t>Котляревського 45</t>
  </si>
  <si>
    <t>Котляревського 48</t>
  </si>
  <si>
    <t>Котляревського 49</t>
  </si>
  <si>
    <t>Котляревського 53а</t>
  </si>
  <si>
    <t>Котляревського 53б</t>
  </si>
  <si>
    <t>Котляревського 53ц</t>
  </si>
  <si>
    <t>Котляревського 55</t>
  </si>
  <si>
    <t>Котляревського 63</t>
  </si>
  <si>
    <t>Котляревського 67</t>
  </si>
  <si>
    <t>Котляревського 57/61</t>
  </si>
  <si>
    <t>Левинського 5</t>
  </si>
  <si>
    <t>Левинського 14</t>
  </si>
  <si>
    <t>Мельника 14</t>
  </si>
  <si>
    <t>Мельника 14а</t>
  </si>
  <si>
    <t>Мельника 16</t>
  </si>
  <si>
    <t>Мельника 16а</t>
  </si>
  <si>
    <t>Мельника 22</t>
  </si>
  <si>
    <t>Метрологічна 3</t>
  </si>
  <si>
    <t>Метрологічна 4</t>
  </si>
  <si>
    <t>Метрологічна 6</t>
  </si>
  <si>
    <t>Метрологічна 8</t>
  </si>
  <si>
    <t>Метрологічна 10</t>
  </si>
  <si>
    <t>Моршинська 2</t>
  </si>
  <si>
    <t>Моршинська 6</t>
  </si>
  <si>
    <t>Моршинська 7</t>
  </si>
  <si>
    <t>Політехнічна 2</t>
  </si>
  <si>
    <t>Політехнічна 4</t>
  </si>
  <si>
    <t>Політехнічна 6</t>
  </si>
  <si>
    <t>Політехнічна 8</t>
  </si>
  <si>
    <t>Політехнічна 10</t>
  </si>
  <si>
    <t>Політехнічна 12</t>
  </si>
  <si>
    <t>Політехнічна 14</t>
  </si>
  <si>
    <t>Природна 4</t>
  </si>
  <si>
    <t>Природна 6</t>
  </si>
  <si>
    <t>Природна 15</t>
  </si>
  <si>
    <t>Романицького 4</t>
  </si>
  <si>
    <t>Романицького 6</t>
  </si>
  <si>
    <t>Романицького 8</t>
  </si>
  <si>
    <t>Романицького 10</t>
  </si>
  <si>
    <t>Романицького 12</t>
  </si>
  <si>
    <t>Романицького 14</t>
  </si>
  <si>
    <t>Романицького 16а</t>
  </si>
  <si>
    <t>Романицького 18</t>
  </si>
  <si>
    <t>Романицького 20</t>
  </si>
  <si>
    <t>Романицького 24</t>
  </si>
  <si>
    <t xml:space="preserve">Н - Левицького 3 </t>
  </si>
  <si>
    <t>Н - Левицького 5</t>
  </si>
  <si>
    <t>Н - Левицького 7</t>
  </si>
  <si>
    <t>Н - Левицького 9</t>
  </si>
  <si>
    <t>Н - Левицького 11</t>
  </si>
  <si>
    <t>Н - Левицького 11а</t>
  </si>
  <si>
    <t>Н - Левицького 13</t>
  </si>
  <si>
    <t>Н - Левицького 15</t>
  </si>
  <si>
    <t>Н - Левицького 17</t>
  </si>
  <si>
    <t>Н - Левицького 21</t>
  </si>
  <si>
    <t>Н - Левицького 23</t>
  </si>
  <si>
    <t>Горбачевського 4</t>
  </si>
  <si>
    <t>Горбачевського 12</t>
  </si>
  <si>
    <t>Разом</t>
  </si>
  <si>
    <t>Антоновича,4</t>
  </si>
  <si>
    <t>Антоновича,8</t>
  </si>
  <si>
    <t>Антоновича,9</t>
  </si>
  <si>
    <t>Антоновича,10</t>
  </si>
  <si>
    <t>Антоновича,11</t>
  </si>
  <si>
    <t>Антоновича,12</t>
  </si>
  <si>
    <t>Антоновича,13</t>
  </si>
  <si>
    <t>Антоновича,14</t>
  </si>
  <si>
    <t>Антоновича,15</t>
  </si>
  <si>
    <t>Антоновича,17</t>
  </si>
  <si>
    <t>Антоновича,18</t>
  </si>
  <si>
    <t>Антоновича,19</t>
  </si>
  <si>
    <t>Антоновича,20</t>
  </si>
  <si>
    <t>Антоновича,21</t>
  </si>
  <si>
    <t>Антоновича,22</t>
  </si>
  <si>
    <t>Антоновича,23</t>
  </si>
  <si>
    <t>Антоновича,25</t>
  </si>
  <si>
    <t>Антоновича,27</t>
  </si>
  <si>
    <t>Антоновича,28</t>
  </si>
  <si>
    <t>Антоновича,29</t>
  </si>
  <si>
    <t>Антоновича,30</t>
  </si>
  <si>
    <t>Антоновича,32</t>
  </si>
  <si>
    <t>Антоновича,36</t>
  </si>
  <si>
    <t>Антоновича,37</t>
  </si>
  <si>
    <t>Антоновича,38</t>
  </si>
  <si>
    <t>Антоновича,40</t>
  </si>
  <si>
    <t>Антоновича,48</t>
  </si>
  <si>
    <t>Наукова,4а</t>
  </si>
  <si>
    <t>Антоновича,54</t>
  </si>
  <si>
    <t>Антоновича,57</t>
  </si>
  <si>
    <t>Антоновича,58</t>
  </si>
  <si>
    <t>Антоновича,60</t>
  </si>
  <si>
    <t>Антоновича,61</t>
  </si>
  <si>
    <t>Антоновича,62</t>
  </si>
  <si>
    <t>Антоновича,62/а</t>
  </si>
  <si>
    <t>Антоновича,63</t>
  </si>
  <si>
    <t>Антоновича,68/а</t>
  </si>
  <si>
    <t>Антоновича,72</t>
  </si>
  <si>
    <t>Антоновича,76</t>
  </si>
  <si>
    <t>Антоновича,77</t>
  </si>
  <si>
    <t>Антоновича,81</t>
  </si>
  <si>
    <t>Антоновича,6</t>
  </si>
  <si>
    <t>Антоновича,84/а</t>
  </si>
  <si>
    <t>С.Бандери,59</t>
  </si>
  <si>
    <t>С.Бандери,61</t>
  </si>
  <si>
    <t>С.Бандери,65</t>
  </si>
  <si>
    <t>С.Бандери,67</t>
  </si>
  <si>
    <t>С.Бандери,69</t>
  </si>
  <si>
    <t>С.Бандери,71</t>
  </si>
  <si>
    <t>С.Бандери,73</t>
  </si>
  <si>
    <t>С.Бандери,75</t>
  </si>
  <si>
    <t>С.Бандери,81</t>
  </si>
  <si>
    <t>С.Бандери,83</t>
  </si>
  <si>
    <t>С.Бандери,85</t>
  </si>
  <si>
    <t>Васильківського,1</t>
  </si>
  <si>
    <t>Васильківського,3</t>
  </si>
  <si>
    <t>Васильківського,5</t>
  </si>
  <si>
    <t>Васильківського,6</t>
  </si>
  <si>
    <t>Васильківського,7</t>
  </si>
  <si>
    <t>Васильківського,8</t>
  </si>
  <si>
    <t>Васильківського,9</t>
  </si>
  <si>
    <t>Ю.Федьковича, 22</t>
  </si>
  <si>
    <t>Ю.Федьковича, 24</t>
  </si>
  <si>
    <t>Ю.Федьковича, 25</t>
  </si>
  <si>
    <t>Ю.Федьковича, 26</t>
  </si>
  <si>
    <t>Ю.Федьковича, 27</t>
  </si>
  <si>
    <t>Ю.Федьковича, 32</t>
  </si>
  <si>
    <t>Ю.Федьковича, 34</t>
  </si>
  <si>
    <t>Ю.Федьковича, 34а</t>
  </si>
  <si>
    <t>Ю.Федьковича, 36</t>
  </si>
  <si>
    <t>Ю.Федьковича, 37</t>
  </si>
  <si>
    <t>Ю.Федьковича, 38</t>
  </si>
  <si>
    <t>Ю.Федьковича, 39</t>
  </si>
  <si>
    <t>Ю.Федьковича, 43</t>
  </si>
  <si>
    <t>Ю.Федьковича, 49</t>
  </si>
  <si>
    <t>І.Багряного, 8</t>
  </si>
  <si>
    <t>І.Багряного, 8а</t>
  </si>
  <si>
    <t>І.Багряного, 29</t>
  </si>
  <si>
    <t>І.Багряного, 34</t>
  </si>
  <si>
    <t>І.Багряного, 34а</t>
  </si>
  <si>
    <t>І.Багряного, 35</t>
  </si>
  <si>
    <t>І.Багряного, 39</t>
  </si>
  <si>
    <t>І.Багряного, 46</t>
  </si>
  <si>
    <t>І.Багряного, 49</t>
  </si>
  <si>
    <t>І.Багряного, 53</t>
  </si>
  <si>
    <t>Х.Ботєва, 10</t>
  </si>
  <si>
    <t>Зв'язкова, 7а</t>
  </si>
  <si>
    <t>Зв'язкова, 11а</t>
  </si>
  <si>
    <t>Зигзаг, 17</t>
  </si>
  <si>
    <t>Канівська, 2</t>
  </si>
  <si>
    <t>Канівська, 4</t>
  </si>
  <si>
    <t>Зигзаг, 20</t>
  </si>
  <si>
    <t>Канівська, 8</t>
  </si>
  <si>
    <t>Канівська, 11</t>
  </si>
  <si>
    <t>Канівська, 12</t>
  </si>
  <si>
    <t>Канівська, 16</t>
  </si>
  <si>
    <t>Канівська, 22</t>
  </si>
  <si>
    <t>Канівська, 38</t>
  </si>
  <si>
    <t>Кондукторська, 4</t>
  </si>
  <si>
    <t>Кондукторська, 6</t>
  </si>
  <si>
    <t>Кондукторська, 21</t>
  </si>
  <si>
    <t>Кондукторська, 23</t>
  </si>
  <si>
    <t>Кондукторська, 28</t>
  </si>
  <si>
    <t>Кондукторська, 29</t>
  </si>
  <si>
    <t>Кондукторська, 30</t>
  </si>
  <si>
    <t>Кондукторська, 34</t>
  </si>
  <si>
    <t>Кондукторська, 37</t>
  </si>
  <si>
    <t>Кондукторська, 41</t>
  </si>
  <si>
    <t>Кондукторська, 43</t>
  </si>
  <si>
    <t>Кондукторська, 56</t>
  </si>
  <si>
    <t>Кондукторська, 58</t>
  </si>
  <si>
    <t>Кондукторська, 66</t>
  </si>
  <si>
    <t>І.Копача, 13</t>
  </si>
  <si>
    <t>Т.Копистинського, 3</t>
  </si>
  <si>
    <t>Т.Копистинського, 5</t>
  </si>
  <si>
    <t>Т.Копистинського, 7</t>
  </si>
  <si>
    <t>Т.Копистинського, 9</t>
  </si>
  <si>
    <t>Т.Копистинського, 11а</t>
  </si>
  <si>
    <t>Уляни Кравченко, 1</t>
  </si>
  <si>
    <t>Уляни Кравченко, 9</t>
  </si>
  <si>
    <t>Уляни Кравченко, 23</t>
  </si>
  <si>
    <t>Кульпарківська, 62</t>
  </si>
  <si>
    <t>Кульпарківська, 64</t>
  </si>
  <si>
    <t>Кульпарківська, 76</t>
  </si>
  <si>
    <t>Любінська, 50</t>
  </si>
  <si>
    <t>Любінська, 52</t>
  </si>
  <si>
    <t>Народна, 12а</t>
  </si>
  <si>
    <t>Народна, 16</t>
  </si>
  <si>
    <t>Окружна, 19</t>
  </si>
  <si>
    <t>Окружна, 28</t>
  </si>
  <si>
    <t>Окружна, 31</t>
  </si>
  <si>
    <t>Окружна, 33</t>
  </si>
  <si>
    <t>Окружна, 35</t>
  </si>
  <si>
    <t>Окружна, 36</t>
  </si>
  <si>
    <t>Окружна, 38</t>
  </si>
  <si>
    <t>Окружна, 40</t>
  </si>
  <si>
    <t>Окружна, 42</t>
  </si>
  <si>
    <t>Окружна, 44</t>
  </si>
  <si>
    <t>Окружна, 47</t>
  </si>
  <si>
    <t>Окружна, 49</t>
  </si>
  <si>
    <t>Окружна, 51</t>
  </si>
  <si>
    <t>Окружна, 57</t>
  </si>
  <si>
    <t>Окружна, 59</t>
  </si>
  <si>
    <t>Окружна, 64</t>
  </si>
  <si>
    <t>Окружна, 69</t>
  </si>
  <si>
    <t>Окружна, 77</t>
  </si>
  <si>
    <t>Окружна, 79</t>
  </si>
  <si>
    <t>Окружна, 82</t>
  </si>
  <si>
    <t>Поперечна, 16</t>
  </si>
  <si>
    <t>Поперечна, 26</t>
  </si>
  <si>
    <t>Порохова, 6</t>
  </si>
  <si>
    <t>Проста, 2</t>
  </si>
  <si>
    <t>Проста, 11</t>
  </si>
  <si>
    <t>Проста, 11а</t>
  </si>
  <si>
    <t>Проста, 21</t>
  </si>
  <si>
    <t>Проста, 24</t>
  </si>
  <si>
    <t>Проста, 28</t>
  </si>
  <si>
    <t>Проста, 31</t>
  </si>
  <si>
    <t>Професора Ю. Медведецького, 2</t>
  </si>
  <si>
    <t>Професора Ю. Медведецького, 7</t>
  </si>
  <si>
    <t>Професора Ю. Медведецького, 11</t>
  </si>
  <si>
    <t>Професора Ю. Медведецького, 17</t>
  </si>
  <si>
    <t>Професора Ю. Медведецького, 29</t>
  </si>
  <si>
    <t>Пташина, 8</t>
  </si>
  <si>
    <t>Рівна, 8</t>
  </si>
  <si>
    <t>Рівна, 18</t>
  </si>
  <si>
    <t>Робітнича, 4</t>
  </si>
  <si>
    <t>Ген. Чупринки 36</t>
  </si>
  <si>
    <t>Ген. Чупринки 38</t>
  </si>
  <si>
    <t>Ген. Чупринки 40</t>
  </si>
  <si>
    <t>Ген. Чупринки 42</t>
  </si>
  <si>
    <t>Ген. Чупринки 44</t>
  </si>
  <si>
    <t>Ген. Чупринки 46</t>
  </si>
  <si>
    <t>Ген. Чупринки 50</t>
  </si>
  <si>
    <t>Ген. Чупринки 52</t>
  </si>
  <si>
    <t>Ген. Чупринки 54</t>
  </si>
  <si>
    <t>Ген. Чупринки 56</t>
  </si>
  <si>
    <t>Ген. Чупринки 56а</t>
  </si>
  <si>
    <t>Ген. Чупринки 56б</t>
  </si>
  <si>
    <t>Ген. Чупринки 58</t>
  </si>
  <si>
    <t>Ген. Чупринки 58а</t>
  </si>
  <si>
    <t>Ген. Чупринки 60</t>
  </si>
  <si>
    <t>Ген. Чупринки 62</t>
  </si>
  <si>
    <t>Ген. Чупринки 68</t>
  </si>
  <si>
    <t>Новий Світ  3</t>
  </si>
  <si>
    <t>Новий Світ  4</t>
  </si>
  <si>
    <t>Новий Світ  5</t>
  </si>
  <si>
    <t>Новий Світ  6</t>
  </si>
  <si>
    <t>Новий Світ  8</t>
  </si>
  <si>
    <t>Новий Світ  11</t>
  </si>
  <si>
    <t>Новий Світ  13</t>
  </si>
  <si>
    <t>Новий Світ  15</t>
  </si>
  <si>
    <t>Глибока  1</t>
  </si>
  <si>
    <t>Глибока  3</t>
  </si>
  <si>
    <t>Глибока  13</t>
  </si>
  <si>
    <t>Глибока  15</t>
  </si>
  <si>
    <t>Глибока  19</t>
  </si>
  <si>
    <t>Глибока  21</t>
  </si>
  <si>
    <t>Глибока  23</t>
  </si>
  <si>
    <t>Глибока  25</t>
  </si>
  <si>
    <t>Глибока  27</t>
  </si>
  <si>
    <t>Глибока  29</t>
  </si>
  <si>
    <t>Здоров'я  3</t>
  </si>
  <si>
    <t>Здоров'я  4</t>
  </si>
  <si>
    <t>Здоров'я  5</t>
  </si>
  <si>
    <t>Здоров'я  6</t>
  </si>
  <si>
    <t>Здоров'я  7</t>
  </si>
  <si>
    <t>Здоров'я  8</t>
  </si>
  <si>
    <t>Здоров'я  9</t>
  </si>
  <si>
    <t>Здоров'я  10</t>
  </si>
  <si>
    <t>Здоров'я  11</t>
  </si>
  <si>
    <t>Здоров'я  12</t>
  </si>
  <si>
    <t>Здоров'я  14</t>
  </si>
  <si>
    <t>Київська  1</t>
  </si>
  <si>
    <t>Київська  4</t>
  </si>
  <si>
    <t>Київська  5</t>
  </si>
  <si>
    <t>Київська  6</t>
  </si>
  <si>
    <t>Київська  7</t>
  </si>
  <si>
    <t>Київська  9</t>
  </si>
  <si>
    <t>Київська  15</t>
  </si>
  <si>
    <t>Київська  17</t>
  </si>
  <si>
    <t>ЛКП "Вулецьке"</t>
  </si>
  <si>
    <t>Аркаса,6</t>
  </si>
  <si>
    <t>Аркаса,8</t>
  </si>
  <si>
    <t>Аркаса,10</t>
  </si>
  <si>
    <t>Аркаса,11</t>
  </si>
  <si>
    <t>Аркаса,12</t>
  </si>
  <si>
    <t>Аркаса,13</t>
  </si>
  <si>
    <t>Аркаса,14</t>
  </si>
  <si>
    <t>Аркаса,16</t>
  </si>
  <si>
    <t>Аркаса,18</t>
  </si>
  <si>
    <t>Балтійська,1</t>
  </si>
  <si>
    <t>Балтійська,2</t>
  </si>
  <si>
    <t>Балтійська,8</t>
  </si>
  <si>
    <t>Балтійська,9</t>
  </si>
  <si>
    <t>Балтійська,12</t>
  </si>
  <si>
    <t>Балтійська,18</t>
  </si>
  <si>
    <t>Балтійська,21</t>
  </si>
  <si>
    <t>Балтійська,26</t>
  </si>
  <si>
    <t>Балтійська,30</t>
  </si>
  <si>
    <t>Балтійська,33</t>
  </si>
  <si>
    <t>Балтійська,35</t>
  </si>
  <si>
    <t>Білинського,23</t>
  </si>
  <si>
    <t>Бой-Желенського,2</t>
  </si>
  <si>
    <t>Бой-Желенського,6</t>
  </si>
  <si>
    <t>Бой-Желенського,10</t>
  </si>
  <si>
    <t>Бой-Желенського,16</t>
  </si>
  <si>
    <t>Бой-Желенського,18</t>
  </si>
  <si>
    <t>Бойківська, 10</t>
  </si>
  <si>
    <t>Бойківська, 22</t>
  </si>
  <si>
    <t>Бойківська, 30</t>
  </si>
  <si>
    <t>Бр.Тимошенків,2а</t>
  </si>
  <si>
    <t>В.Великого,22</t>
  </si>
  <si>
    <t>Гвардійська,4</t>
  </si>
  <si>
    <t>Гвардійська,6</t>
  </si>
  <si>
    <t>Гвардійська,8</t>
  </si>
  <si>
    <t>Гвардійська,8б</t>
  </si>
  <si>
    <t>Гвардійська,10</t>
  </si>
  <si>
    <t>вул.Героїв УПА,3</t>
  </si>
  <si>
    <t>вул.Героїв УПА,4</t>
  </si>
  <si>
    <t>вул.Героїв УПА,5</t>
  </si>
  <si>
    <t>вул.Героїв УПА,6</t>
  </si>
  <si>
    <t>вул.Героїв УПА,7</t>
  </si>
  <si>
    <t>вул.Героїв УПА,8</t>
  </si>
  <si>
    <t>вул.Героїв УПА,9</t>
  </si>
  <si>
    <t>вул.Героїв УПА,10</t>
  </si>
  <si>
    <t>вул.Героїв УПА,12</t>
  </si>
  <si>
    <t>вул.Героїв УПА,13</t>
  </si>
  <si>
    <t>вул.Героїв УПА,14</t>
  </si>
  <si>
    <t>вул.Героїв УПА,15</t>
  </si>
  <si>
    <t>вул.Героїв УПА,16</t>
  </si>
  <si>
    <t>вул.Героїв УПА,17</t>
  </si>
  <si>
    <t>вул.Героїв УПА,18</t>
  </si>
  <si>
    <t>вул.Героїв УПА,19</t>
  </si>
  <si>
    <t>вул.Героїв УПА,21</t>
  </si>
  <si>
    <t>вул.Героїв УПА,22</t>
  </si>
  <si>
    <t>вул.Героїв УПА,24</t>
  </si>
  <si>
    <t>вул.Героїв УПА,26</t>
  </si>
  <si>
    <t>вул.Героїв УПА,28</t>
  </si>
  <si>
    <t>вул.Героїв УПА,30</t>
  </si>
  <si>
    <t>вул.Героїв УПА,36</t>
  </si>
  <si>
    <t>вул.Героїв УПА,37</t>
  </si>
  <si>
    <t>вул.Героїв УПА,38</t>
  </si>
  <si>
    <t>вул.Героїв УПА,40</t>
  </si>
  <si>
    <t>вул.Героїв УПА,44</t>
  </si>
  <si>
    <t>вул.Героїв УПА,45</t>
  </si>
  <si>
    <t>вул.Героїв УПА,46</t>
  </si>
  <si>
    <t>вул.Героїв УПА,47</t>
  </si>
  <si>
    <t>вул.Героїв УПА,48</t>
  </si>
  <si>
    <t>вул.Героїв УПА,49</t>
  </si>
  <si>
    <t>вул.Героїв УПА,50</t>
  </si>
  <si>
    <t>вул.Героїв УПА,51/а</t>
  </si>
  <si>
    <t>вул.Героїв УПА,52</t>
  </si>
  <si>
    <t>вул.Героїв УПА,54</t>
  </si>
  <si>
    <t>Наукова, 22</t>
  </si>
  <si>
    <t>Квітнева, 1</t>
  </si>
  <si>
    <t>Квітнева, 3</t>
  </si>
  <si>
    <t>Квітнева, 5</t>
  </si>
  <si>
    <t>Костелівка, 3</t>
  </si>
  <si>
    <t>Костелівка, 5</t>
  </si>
  <si>
    <t>Моршинська, 12</t>
  </si>
  <si>
    <t>Перемиська, 9</t>
  </si>
  <si>
    <t>Перемиська, 11</t>
  </si>
  <si>
    <t>Перемиська, 11б</t>
  </si>
  <si>
    <t>Повстанська, 9а</t>
  </si>
  <si>
    <t>Повстанська, 11</t>
  </si>
  <si>
    <t>Природна, 1</t>
  </si>
  <si>
    <t>Природна, 5а</t>
  </si>
  <si>
    <t>Генерала Т. Чупринки, 74</t>
  </si>
  <si>
    <t>Генерала Т. Чупринки, 84</t>
  </si>
  <si>
    <t>Коновальця,85</t>
  </si>
  <si>
    <t>Коновальця,85а</t>
  </si>
  <si>
    <t>Коновальця,85б</t>
  </si>
  <si>
    <t>Коновальця,85в</t>
  </si>
  <si>
    <t>Карпинця,4а</t>
  </si>
  <si>
    <t xml:space="preserve">Княгині Ольги, 5а </t>
  </si>
  <si>
    <t xml:space="preserve">Княгині Ольги, 5б </t>
  </si>
  <si>
    <t>Княгині Ольги, 5г</t>
  </si>
  <si>
    <t>Княгині Ольги, 5є</t>
  </si>
  <si>
    <t>Куликівська, 39а</t>
  </si>
  <si>
    <t>Куликівська, 39б</t>
  </si>
  <si>
    <t>Куликівська, 39в</t>
  </si>
  <si>
    <t>Куликівська, 57</t>
  </si>
  <si>
    <t>Околична, 16</t>
  </si>
  <si>
    <t>Околична, 18</t>
  </si>
  <si>
    <t>Остроградських, 14</t>
  </si>
  <si>
    <t>Остроградських, 16</t>
  </si>
  <si>
    <t>Остроградських, 18</t>
  </si>
  <si>
    <t>Остроградських, 20</t>
  </si>
  <si>
    <t>Сахарова, 31</t>
  </si>
  <si>
    <t>Сахарова, 29</t>
  </si>
  <si>
    <t>Сміливих, 5</t>
  </si>
  <si>
    <t>Сміливих, 28а</t>
  </si>
  <si>
    <t>Зигзаг,19а</t>
  </si>
  <si>
    <t>Кондукторська,5</t>
  </si>
  <si>
    <t>Кондукторська,5а</t>
  </si>
  <si>
    <t>Кондукторська,7</t>
  </si>
  <si>
    <t>Кондукторська,9</t>
  </si>
  <si>
    <t>Кондукторська,11</t>
  </si>
  <si>
    <t>Кондукторська,45</t>
  </si>
  <si>
    <t>Кондукторська,52</t>
  </si>
  <si>
    <t>Спокійна,26</t>
  </si>
  <si>
    <t>Спокійна,27</t>
  </si>
  <si>
    <t>Спокійна,28</t>
  </si>
  <si>
    <t>Спокійна,29</t>
  </si>
  <si>
    <t>Спокійна,30</t>
  </si>
  <si>
    <t>Спокійна,31</t>
  </si>
  <si>
    <t>Єфремова, 79</t>
  </si>
  <si>
    <t>Чупринки, 74</t>
  </si>
  <si>
    <t>Чупринки, 84</t>
  </si>
  <si>
    <t>Коновальця, 85</t>
  </si>
  <si>
    <t>Коновальця, 85а</t>
  </si>
  <si>
    <t>Коновальця, 85б</t>
  </si>
  <si>
    <t>Коновальця, 85в</t>
  </si>
  <si>
    <t>Симоненка, 10</t>
  </si>
  <si>
    <t>м’яка</t>
  </si>
  <si>
    <t>металева/шифер</t>
  </si>
  <si>
    <t>сталь</t>
  </si>
  <si>
    <t>рубероїд,мет.</t>
  </si>
  <si>
    <t>Симоненка,10</t>
  </si>
  <si>
    <t>Княгині Ольги, 5а 1-3п.</t>
  </si>
  <si>
    <t>Княгині Ольги, 5б 1-4п.</t>
  </si>
  <si>
    <t>Веделя А 8</t>
  </si>
  <si>
    <t>Веделя А 9</t>
  </si>
  <si>
    <t>Веделя А 10</t>
  </si>
  <si>
    <t>Виноградна 2</t>
  </si>
  <si>
    <t>Виноградна 5</t>
  </si>
  <si>
    <t>В.Великого,63 2-12 піїзд</t>
  </si>
  <si>
    <t>В.Великого,63 -1 піїзд</t>
  </si>
  <si>
    <t>Прибуток, грн.</t>
  </si>
  <si>
    <t>Тариф без ПДВ, грн.</t>
  </si>
  <si>
    <t>Тарифи на послуги з утримання будинків та прибудинкових територій по ЛКП  Франківського району</t>
  </si>
  <si>
    <t>С.Васильківського, 1</t>
  </si>
  <si>
    <t>Академіка С.Єфремова, 60</t>
  </si>
  <si>
    <t>Академіка С.Єфремова, 62</t>
  </si>
  <si>
    <t>Академіка С.Єфремова, 64</t>
  </si>
  <si>
    <t>Академіка С.Єфремова, 68</t>
  </si>
  <si>
    <t>Академіка С.Єфремова, 70</t>
  </si>
  <si>
    <t>Академіка С.Єфремова, 72</t>
  </si>
  <si>
    <t>Академіка С.Єфремова, 77</t>
  </si>
  <si>
    <t>Академіка С.Єфремова, 81</t>
  </si>
  <si>
    <t>Академіка С.Єфремова, 82</t>
  </si>
  <si>
    <t>Академіка С.Єфремова, 83</t>
  </si>
  <si>
    <t>Академіка А.Сахарова, 4</t>
  </si>
  <si>
    <t>Академіка А.Сахарова, 6</t>
  </si>
  <si>
    <t>Академіка А.Сахарова, 8</t>
  </si>
  <si>
    <t>Академіка А.Сахарова, 12</t>
  </si>
  <si>
    <t>Академіка А.Сахарова, 14</t>
  </si>
  <si>
    <t>Академіка А.Сахарова, 16</t>
  </si>
  <si>
    <t>Академіка А.Сахарова, 18</t>
  </si>
  <si>
    <t>Академіка А.Сахарова, 20</t>
  </si>
  <si>
    <t>Академіка А.Сахарова, 22</t>
  </si>
  <si>
    <t>Академіка А.Сахарова, 24</t>
  </si>
  <si>
    <t>Академіка А.Сахарова, 26</t>
  </si>
  <si>
    <t>Академіка А.Сахарова, 28</t>
  </si>
  <si>
    <t>Академіка А.Сахарова, 30</t>
  </si>
  <si>
    <t>Академіка А.Сахарова, 32</t>
  </si>
  <si>
    <t>Академіка А.Сахарова, 34</t>
  </si>
  <si>
    <t>Академіка А.Сахарова, 36</t>
  </si>
  <si>
    <t>Академіка А.Сахарова, 38</t>
  </si>
  <si>
    <t>Академіка А.Сахарова, 40</t>
  </si>
  <si>
    <t>Академіка А.Сахарова, 44</t>
  </si>
  <si>
    <t>Академіка А.Сахарова, 46</t>
  </si>
  <si>
    <t>Академіка А.Сахарова, 48</t>
  </si>
  <si>
    <t>Академіка А.Сахарова, 50</t>
  </si>
  <si>
    <t>І. Богуна, 3</t>
  </si>
  <si>
    <t>І. Богуна, 5</t>
  </si>
  <si>
    <t>І. Богуна, 6</t>
  </si>
  <si>
    <t>І. Богуна, 7</t>
  </si>
  <si>
    <t>І. Богуна, 8</t>
  </si>
  <si>
    <t>І. Богуна, 9</t>
  </si>
  <si>
    <t>І. Богуна, 12</t>
  </si>
  <si>
    <t>І. Богуна, 13</t>
  </si>
  <si>
    <t>І. Богуна, 15</t>
  </si>
  <si>
    <t>Генерала Т.Чупринки, 7</t>
  </si>
  <si>
    <t>Генерала Т.Чупринки, 9</t>
  </si>
  <si>
    <t>Генерала Т.Чупринки, 15</t>
  </si>
  <si>
    <t>Генерала Т.Чупринки, 17</t>
  </si>
  <si>
    <t>Генерала Т.Чупринки, 19</t>
  </si>
  <si>
    <t>Генерала Т.Чупринки, 25</t>
  </si>
  <si>
    <t>Генерала Т.Чупринки, 27</t>
  </si>
  <si>
    <t>Генерала Т.Чупринки, 29</t>
  </si>
  <si>
    <t>Генерала Т.Чупринки, 31</t>
  </si>
  <si>
    <t>Генерала Т.Чупринки, 33</t>
  </si>
  <si>
    <t>Генерала Т.Чупринки, 47</t>
  </si>
  <si>
    <t>Генерала Т.Чупринки, 51</t>
  </si>
  <si>
    <t>Генерала Т.Чупринки, 53</t>
  </si>
  <si>
    <t>Генерала Т.Чупринки, 59</t>
  </si>
  <si>
    <t>Генерала Т.Чупринки, 63</t>
  </si>
  <si>
    <t>Генерала Т.Чупринки, 75</t>
  </si>
  <si>
    <t>Генерала Т.Чупринки, 76</t>
  </si>
  <si>
    <t>Генерала Т.Чупринки, 77</t>
  </si>
  <si>
    <t>Генерала Т.Чупринки, 78</t>
  </si>
  <si>
    <t>Генерала Т.Чупринки, 79</t>
  </si>
  <si>
    <t>Генерала Т.Чупринки, 80</t>
  </si>
  <si>
    <t>І. Горбачевського, 15</t>
  </si>
  <si>
    <t>І. Горбачевського, 17</t>
  </si>
  <si>
    <t>І. Горбачевського, 21</t>
  </si>
  <si>
    <t>Ю. Захарієвича, 2</t>
  </si>
  <si>
    <t>Кастелівка, 1</t>
  </si>
  <si>
    <t>Кастелівка, 2</t>
  </si>
  <si>
    <t>Кастелівка, 4</t>
  </si>
  <si>
    <t>Кастелівка, 7</t>
  </si>
  <si>
    <t>Кастелівка, 8</t>
  </si>
  <si>
    <t>Кастелівка, 9</t>
  </si>
  <si>
    <t>Кастелівка, 10</t>
  </si>
  <si>
    <t>Кастелівка, 12</t>
  </si>
  <si>
    <t>Кастелівка, 14</t>
  </si>
  <si>
    <t>Кастелівка, 16</t>
  </si>
  <si>
    <t>Кастелівка, 18</t>
  </si>
  <si>
    <t>Кастелівка, 42</t>
  </si>
  <si>
    <t>Кастелівка, 48</t>
  </si>
  <si>
    <t>Кастелівка, 50</t>
  </si>
  <si>
    <t>Квітнева, 10</t>
  </si>
  <si>
    <t>Квітнева, 16</t>
  </si>
  <si>
    <t>Конотопська, 2</t>
  </si>
  <si>
    <t>Конотопська, 4</t>
  </si>
  <si>
    <t>І.Котляревського, 8</t>
  </si>
  <si>
    <t>І.Котляревського, 9</t>
  </si>
  <si>
    <t>І.Котляревського, 11</t>
  </si>
  <si>
    <t>І.Котляревського, 12</t>
  </si>
  <si>
    <t>І.Котляревського, 13</t>
  </si>
  <si>
    <t>І.Котляревського, 14</t>
  </si>
  <si>
    <t>І.Котляревського, 16</t>
  </si>
  <si>
    <t>І.Котляревського, 17</t>
  </si>
  <si>
    <t>І.Котляревського, 18</t>
  </si>
  <si>
    <t>І.Котляревського, 19</t>
  </si>
  <si>
    <t>І.Котляревського, 20</t>
  </si>
  <si>
    <t>І.Котляревського, 21</t>
  </si>
  <si>
    <t>І.Котляревського, 22</t>
  </si>
  <si>
    <t>І.Котляревського, 23</t>
  </si>
  <si>
    <t>І.Котляревського, 24</t>
  </si>
  <si>
    <t>І.Котляревського, 26</t>
  </si>
  <si>
    <t>І.Котляревського, 26а</t>
  </si>
  <si>
    <t>І.Котляревського, 28</t>
  </si>
  <si>
    <t>І.Котляревського, 31</t>
  </si>
  <si>
    <t>І.Котляревського, 33</t>
  </si>
  <si>
    <t>І.Котляревського, 35</t>
  </si>
  <si>
    <t>І.Котляревського, 35а</t>
  </si>
  <si>
    <t>І.Котляревського, 37</t>
  </si>
  <si>
    <t>І.Котляревського, 37а</t>
  </si>
  <si>
    <t>І.Котляревського, 37б</t>
  </si>
  <si>
    <t>І.Котляревського, 39</t>
  </si>
  <si>
    <t>І.Котляревського, 40</t>
  </si>
  <si>
    <t>І.Котляревського, 41</t>
  </si>
  <si>
    <t>І.Котляревського, 42</t>
  </si>
  <si>
    <t>І.Котляревського, 43</t>
  </si>
  <si>
    <t>І.Котляревського, 45</t>
  </si>
  <si>
    <t>І.Котляревського, 48</t>
  </si>
  <si>
    <t>І.Котляревського, 49</t>
  </si>
  <si>
    <t>І.Котляревського, 53а</t>
  </si>
  <si>
    <t>І.Котляревського, 53б</t>
  </si>
  <si>
    <t>І.Котляревського, 53ц</t>
  </si>
  <si>
    <t>І.Котляревського, 55</t>
  </si>
  <si>
    <t>І.Котляревського, 63</t>
  </si>
  <si>
    <t>І.Котляревського, 67</t>
  </si>
  <si>
    <t>І.Котляревського, 57/61</t>
  </si>
  <si>
    <t>І.Левинського, 5</t>
  </si>
  <si>
    <t>І.Левинського, 14</t>
  </si>
  <si>
    <t>А.Мельника, 14</t>
  </si>
  <si>
    <t>А.Мельника, 14а</t>
  </si>
  <si>
    <t>А.Мельника, 16</t>
  </si>
  <si>
    <t>А.Мельника, 16а</t>
  </si>
  <si>
    <t>А.Мельника, 22</t>
  </si>
  <si>
    <t>Метрологічна, 4</t>
  </si>
  <si>
    <t>Метрологічна, 6</t>
  </si>
  <si>
    <t>Метрологічна, 8</t>
  </si>
  <si>
    <t>Метрологічна, 10</t>
  </si>
  <si>
    <t>Моршинська, 2</t>
  </si>
  <si>
    <t>Моршинська, 6</t>
  </si>
  <si>
    <t>Моршинська, 7</t>
  </si>
  <si>
    <t>Політехнічна, 2</t>
  </si>
  <si>
    <t>Політехнічна, 4</t>
  </si>
  <si>
    <t>Політехнічна, 6</t>
  </si>
  <si>
    <t>Політехнічна, 8</t>
  </si>
  <si>
    <t>Політехнічна, 10</t>
  </si>
  <si>
    <t>Політехнічна, 12</t>
  </si>
  <si>
    <t>Політехнічна, 14</t>
  </si>
  <si>
    <t>Природна, 4</t>
  </si>
  <si>
    <t>Природна, 6</t>
  </si>
  <si>
    <t>Природна, 15</t>
  </si>
  <si>
    <t>Б.Романицького, 4</t>
  </si>
  <si>
    <t>Б.Романицького, 6</t>
  </si>
  <si>
    <t>Б.Романицького, 8</t>
  </si>
  <si>
    <t>Б.Романицького, 10</t>
  </si>
  <si>
    <t>Б.Романицького, 12</t>
  </si>
  <si>
    <t>Б.Романицького, 14</t>
  </si>
  <si>
    <t>Б.Романицького, 16а</t>
  </si>
  <si>
    <t>Б.Романицького, 18</t>
  </si>
  <si>
    <t>Б.Романицького, 20</t>
  </si>
  <si>
    <t>Б.Романицького, 24</t>
  </si>
  <si>
    <t xml:space="preserve">І.Нечуя-Левицького, 3 </t>
  </si>
  <si>
    <t>І.Нечуя-Левицького, 5</t>
  </si>
  <si>
    <t>І.Нечуя-Левицького, 7</t>
  </si>
  <si>
    <t>І.Нечуя-Левицького, 9</t>
  </si>
  <si>
    <t>І.Нечуя-Левицького, 11</t>
  </si>
  <si>
    <t>І.Нечуя-Левицького, 11а</t>
  </si>
  <si>
    <t>І.Нечуя-Левицького, 13</t>
  </si>
  <si>
    <t>І.Нечуя-Левицького, 15</t>
  </si>
  <si>
    <t>І.Нечуя-Левицького, 17</t>
  </si>
  <si>
    <t>І.Нечуя-Левицького, 21</t>
  </si>
  <si>
    <t>І.Нечуя-Левицького, 23</t>
  </si>
  <si>
    <t>І. Горбачевського, 4</t>
  </si>
  <si>
    <t>І. Горбачевського, 12</t>
  </si>
  <si>
    <t>В. Жуковського, 2</t>
  </si>
  <si>
    <t>В. Жуковського, 6</t>
  </si>
  <si>
    <t>В. Жуковського, 8</t>
  </si>
  <si>
    <t>В. Жуковського, 10</t>
  </si>
  <si>
    <t>В. Жуковського, 11</t>
  </si>
  <si>
    <t>В. Жуковського, 13</t>
  </si>
  <si>
    <t>І.Левинського, 1</t>
  </si>
  <si>
    <t>І.Левинського, 2</t>
  </si>
  <si>
    <t>І.Левинського, 3</t>
  </si>
  <si>
    <t>І.Левинського, 4</t>
  </si>
  <si>
    <t>І.Левинського, 6</t>
  </si>
  <si>
    <t>Генерала Т.Чупринки, 16</t>
  </si>
  <si>
    <t>Генерала Т.Чупринки, 16а</t>
  </si>
  <si>
    <t>Генерала Т.Чупринки, 18</t>
  </si>
  <si>
    <t>Генерала Т.Чупринки, 20</t>
  </si>
  <si>
    <t>Генерала Т.Чупринки, 22</t>
  </si>
  <si>
    <t>Генерала Т.Чупринки, 24</t>
  </si>
  <si>
    <t>Генерала Т.Чупринки, 26</t>
  </si>
  <si>
    <t>Генерала Т.Чупринки, 28</t>
  </si>
  <si>
    <t>Генерала Т.Чупринки, 30</t>
  </si>
  <si>
    <t>Генерала Т.Чупринки, 32</t>
  </si>
  <si>
    <t>Генерала Т.Чупринки, 34</t>
  </si>
  <si>
    <t>Генерала Т.Чупринки, 36</t>
  </si>
  <si>
    <t>Генерала Т.Чупринки, 38</t>
  </si>
  <si>
    <t>Генерала Т.Чупринки, 40</t>
  </si>
  <si>
    <t>Генерала Т.Чупринки, 42</t>
  </si>
  <si>
    <t>Генерала Т.Чупринки, 44</t>
  </si>
  <si>
    <t>Генерала Т.Чупринки, 46</t>
  </si>
  <si>
    <t>Генерала Т.Чупринки, 50</t>
  </si>
  <si>
    <t>Генерала Т.Чупринки, 52</t>
  </si>
  <si>
    <t>Генерала Т.Чупринки, 54</t>
  </si>
  <si>
    <t>Генерала Т.Чупринки, 56</t>
  </si>
  <si>
    <t>Генерала Т.Чупринки, 56а</t>
  </si>
  <si>
    <t>Генерала Т.Чупринки, 56б</t>
  </si>
  <si>
    <t>Генерала Т.Чупринки, 58</t>
  </si>
  <si>
    <t>Генерала Т.Чупринки, 58а</t>
  </si>
  <si>
    <t>Генерала Т.Чупринки, 60</t>
  </si>
  <si>
    <t>Генерала Т.Чупринки, 62</t>
  </si>
  <si>
    <t>Генерала Т.Чупринки, 68</t>
  </si>
  <si>
    <t>Новий Світ, 3</t>
  </si>
  <si>
    <t>Новий Світ, 4</t>
  </si>
  <si>
    <t>Новий Світ, 5</t>
  </si>
  <si>
    <t>Новий Світ, 6</t>
  </si>
  <si>
    <t>Новий Світ, 8</t>
  </si>
  <si>
    <t>Новий Світ, 11</t>
  </si>
  <si>
    <t>Новий Світ, 13</t>
  </si>
  <si>
    <t>Новий Світ, 15</t>
  </si>
  <si>
    <t>Глибока, 1</t>
  </si>
  <si>
    <t>Глибока, 3</t>
  </si>
  <si>
    <t>Глибока, 13</t>
  </si>
  <si>
    <t>Глибока, 15</t>
  </si>
  <si>
    <t>Глибока, 19</t>
  </si>
  <si>
    <t>Глибока, 21</t>
  </si>
  <si>
    <t>Глибока, 23</t>
  </si>
  <si>
    <t>Глибока, 25</t>
  </si>
  <si>
    <t>Глибока, 27</t>
  </si>
  <si>
    <t>Глибока, 29</t>
  </si>
  <si>
    <t>Здоров'я, 3</t>
  </si>
  <si>
    <t>Здоров'я, 4</t>
  </si>
  <si>
    <t>Здоров'я, 5</t>
  </si>
  <si>
    <t>Здоров'я, 6</t>
  </si>
  <si>
    <t>Здоров'я, 7</t>
  </si>
  <si>
    <t>Здоров'я, 8</t>
  </si>
  <si>
    <t>Здоров'я, 9</t>
  </si>
  <si>
    <t>Здоров'я, 10</t>
  </si>
  <si>
    <t>Здоров'я, 11</t>
  </si>
  <si>
    <t>Здоров'я, 12</t>
  </si>
  <si>
    <t>Здоров'я, 14</t>
  </si>
  <si>
    <t>Київська, 1</t>
  </si>
  <si>
    <t>Київська, 4</t>
  </si>
  <si>
    <t>Київська, 5</t>
  </si>
  <si>
    <t>Київська, 6</t>
  </si>
  <si>
    <t>Київська, 7</t>
  </si>
  <si>
    <t>Київська, 9</t>
  </si>
  <si>
    <t>Київська, 15</t>
  </si>
  <si>
    <t>Київська, 17</t>
  </si>
  <si>
    <t>Академіка С.Рудницького, 1</t>
  </si>
  <si>
    <t>Академіка С.Рудницького, 3</t>
  </si>
  <si>
    <t>Академіка С.Рудницького, 4</t>
  </si>
  <si>
    <t>Академіка С.Рудницького, 8</t>
  </si>
  <si>
    <t>Академіка С.Рудницького, 12</t>
  </si>
  <si>
    <t>Академіка С.Рудницького, 16</t>
  </si>
  <si>
    <t>Академіка С.Рудницького, 17</t>
  </si>
  <si>
    <t>Академіка С.Рудницького, 20</t>
  </si>
  <si>
    <t>Академіка С.Рудницького, 22</t>
  </si>
  <si>
    <t>Академіка С.Рудницького, 27</t>
  </si>
  <si>
    <t>Академіка С.Рудницького, 29</t>
  </si>
  <si>
    <t>Академіка С.Рудницького, 30</t>
  </si>
  <si>
    <t>Академіка С.Рудницького, 32</t>
  </si>
  <si>
    <t>Академіка С.Рудницького, 33</t>
  </si>
  <si>
    <t>Академіка С.Рудницького, 38</t>
  </si>
  <si>
    <t>Академіка С.Рудницького, 39</t>
  </si>
  <si>
    <t>Академіка С.Рудницького, 45</t>
  </si>
  <si>
    <t>Академіка С.Рудницького, 46</t>
  </si>
  <si>
    <t>Академіка С.Рудницького, 49</t>
  </si>
  <si>
    <t>Академіка С.Рудницького, 50</t>
  </si>
  <si>
    <t>Академіка С.Рудницького, 51</t>
  </si>
  <si>
    <t>Академіка С.Рудницького, 53</t>
  </si>
  <si>
    <t>Академіка С.Рудницького, 54</t>
  </si>
  <si>
    <t>Академіка С.Рудницького, 55</t>
  </si>
  <si>
    <t>Академіка С.Рудницького, 56</t>
  </si>
  <si>
    <t>Академіка С.Рудницького, 58</t>
  </si>
  <si>
    <t>Академіка С.Рудницького, 68</t>
  </si>
  <si>
    <t>Академіка С.Рудницького, 70</t>
  </si>
  <si>
    <t>М.Гайворонського, 4</t>
  </si>
  <si>
    <t>М.Гайворонського, 5</t>
  </si>
  <si>
    <t>М.Гайворонського, 9</t>
  </si>
  <si>
    <t>М.Гайворонського, 13</t>
  </si>
  <si>
    <t>М.Гайворонського, 15</t>
  </si>
  <si>
    <t>М.Гайворонського, 17</t>
  </si>
  <si>
    <t>Генерала Т.Чупринки, 87</t>
  </si>
  <si>
    <t>Генерала Т.Чупринки, 98</t>
  </si>
  <si>
    <t>Генерала Т.Чупринки, 98а</t>
  </si>
  <si>
    <t>Генерала Т.Чупринки, 99</t>
  </si>
  <si>
    <t>Генерала Т.Чупринки, 100</t>
  </si>
  <si>
    <t>Генерала Т.Чупринки, 102</t>
  </si>
  <si>
    <t>Генерала Т.Чупринки, 104</t>
  </si>
  <si>
    <t>Генерала Т.Чупринки, 108</t>
  </si>
  <si>
    <t>Генерала Т.Чупринки, 110</t>
  </si>
  <si>
    <t>Генерала Т.Чупринки, 112</t>
  </si>
  <si>
    <t>Генерала Т.Чупринки, 115</t>
  </si>
  <si>
    <t>Генерала Т.Чупринки, 121</t>
  </si>
  <si>
    <t>Генерала Т.Чупринки, 123</t>
  </si>
  <si>
    <t>Генерала Т.Чупринки, 126</t>
  </si>
  <si>
    <t>Генерала Т.Чупринки, 127</t>
  </si>
  <si>
    <t>Генерала Т.Чупринки, 128</t>
  </si>
  <si>
    <t>Генерала Т.Чупринки, 129</t>
  </si>
  <si>
    <t>Генерала Т.Чупринки, 132</t>
  </si>
  <si>
    <t>Генерала Т.Чупринки, 154</t>
  </si>
  <si>
    <t>Гординських, 3</t>
  </si>
  <si>
    <t>Гординських, 18</t>
  </si>
  <si>
    <t>Гординських, 20</t>
  </si>
  <si>
    <t>Княгині Ольги, 16</t>
  </si>
  <si>
    <t>Княгині Ольги, 18</t>
  </si>
  <si>
    <t>Княгині Ольги, 26</t>
  </si>
  <si>
    <t>Княгині Ольги, 34а</t>
  </si>
  <si>
    <t>Княгині Ольги, 34б</t>
  </si>
  <si>
    <t>Д. Котка, 15</t>
  </si>
  <si>
    <t>Д. Котка, 20</t>
  </si>
  <si>
    <t>Мила, 4</t>
  </si>
  <si>
    <t>Мила, 10</t>
  </si>
  <si>
    <t>Мила, 37</t>
  </si>
  <si>
    <t>Нагірних, 3</t>
  </si>
  <si>
    <t>Нагірних, 12</t>
  </si>
  <si>
    <t>Нагірних, 25</t>
  </si>
  <si>
    <t>Перемиська, 2</t>
  </si>
  <si>
    <t>Перемиська, 3</t>
  </si>
  <si>
    <t>Перемиська, 4</t>
  </si>
  <si>
    <t>Перемиська, 10</t>
  </si>
  <si>
    <t>Перемиська, 11а</t>
  </si>
  <si>
    <t>Перемиська, 12</t>
  </si>
  <si>
    <t>Перемиська, 14</t>
  </si>
  <si>
    <t>Перемиська, 16</t>
  </si>
  <si>
    <t>Повстанська, 3</t>
  </si>
  <si>
    <t>Повстанська, 3а</t>
  </si>
  <si>
    <t>Повстанська, 5</t>
  </si>
  <si>
    <t>Повстанська, 6</t>
  </si>
  <si>
    <t>Повстанська, 9</t>
  </si>
  <si>
    <t>Повстанська, 13а</t>
  </si>
  <si>
    <t>Повстанська, 15</t>
  </si>
  <si>
    <t>Повстанська, 17</t>
  </si>
  <si>
    <t>В.Сімовича, 10</t>
  </si>
  <si>
    <t>В.Сімовича, 12</t>
  </si>
  <si>
    <t>І.Труша, 19</t>
  </si>
  <si>
    <t>І.Труша, 24</t>
  </si>
  <si>
    <t>І.Труша, 30</t>
  </si>
  <si>
    <t>І.Труша, 32</t>
  </si>
  <si>
    <t>П.Цегельського, 3</t>
  </si>
  <si>
    <t>П.Цегельського, 9</t>
  </si>
  <si>
    <t>П.Цегельського, 10</t>
  </si>
  <si>
    <t>П.Цегельського, 12</t>
  </si>
  <si>
    <t>П.Цегельського, 16</t>
  </si>
  <si>
    <t>Червона, 15</t>
  </si>
  <si>
    <t>О.Шумського, 3а</t>
  </si>
  <si>
    <t>О.Шумського, 5</t>
  </si>
  <si>
    <t>О.Шумського, 7</t>
  </si>
  <si>
    <t>Конотопська, 3</t>
  </si>
  <si>
    <t>Конотопська, 5</t>
  </si>
  <si>
    <t>Конотопська, 7</t>
  </si>
  <si>
    <t>Конотопська, 9</t>
  </si>
  <si>
    <t>Конотопська, 11</t>
  </si>
  <si>
    <t>Конотопська, 13</t>
  </si>
  <si>
    <t>Конотопська, 15</t>
  </si>
  <si>
    <t>Конотопська, 19</t>
  </si>
  <si>
    <t>Конотопська, 21</t>
  </si>
  <si>
    <t>Конотопська, 23</t>
  </si>
  <si>
    <t>В.Антоновича, 4</t>
  </si>
  <si>
    <t>В.Антоновича, 8</t>
  </si>
  <si>
    <t>В.Антоновича, 9</t>
  </si>
  <si>
    <t>В.Антоновича, 10</t>
  </si>
  <si>
    <t>В.Антоновича, 11</t>
  </si>
  <si>
    <t>В.Антоновича, 12</t>
  </si>
  <si>
    <t>В.Антоновича, 13</t>
  </si>
  <si>
    <t>В.Антоновича, 14</t>
  </si>
  <si>
    <t>В.Антоновича, 15</t>
  </si>
  <si>
    <t>Рубчака,29</t>
  </si>
  <si>
    <t>Рубчака,31</t>
  </si>
  <si>
    <t>Загальна кількість по будинку</t>
  </si>
  <si>
    <t>К-сть зварювальників</t>
  </si>
  <si>
    <t>Академіка С.Єфремова, 79</t>
  </si>
  <si>
    <t>Кастелівка, 3</t>
  </si>
  <si>
    <t>Кастелівка, 5</t>
  </si>
  <si>
    <t>Є.Коновальця,85</t>
  </si>
  <si>
    <t>Є.Коновальця,85а</t>
  </si>
  <si>
    <t>Є.Коновальця,85б</t>
  </si>
  <si>
    <t>Є.Коновальця,85в</t>
  </si>
  <si>
    <t>І.Карпинця,4а</t>
  </si>
  <si>
    <t>Академіка А.Сахарова, 31</t>
  </si>
  <si>
    <t>Академіка А.Сахарова, 29</t>
  </si>
  <si>
    <t>Грабянки Г., 5</t>
  </si>
  <si>
    <t>Грабянки Г., 7</t>
  </si>
  <si>
    <t>Грабянки Г., 9</t>
  </si>
  <si>
    <t>Грабянки Г., 13</t>
  </si>
  <si>
    <t>Л.Жемчужникова, 1</t>
  </si>
  <si>
    <t>Л.Жемчужникова, 3</t>
  </si>
  <si>
    <t>Л.Жемчужникова, 7</t>
  </si>
  <si>
    <t>Л.Жемчужникова, 9</t>
  </si>
  <si>
    <t>Л.Жемчужникова, 11</t>
  </si>
  <si>
    <t>Л.Жемчужникова, 13</t>
  </si>
  <si>
    <t>Л.Жемчужникова, 17</t>
  </si>
  <si>
    <t>М.М.Зерова, 1</t>
  </si>
  <si>
    <t>М.Зерова, 2</t>
  </si>
  <si>
    <t>М.Зерова, 3</t>
  </si>
  <si>
    <t>М.Зерова, 4</t>
  </si>
  <si>
    <t>М.Зерова, 5</t>
  </si>
  <si>
    <t>М.Зерова, 6</t>
  </si>
  <si>
    <t>М.Зерова, 8</t>
  </si>
  <si>
    <t>М.Зерова, 9</t>
  </si>
  <si>
    <t>М.Зерова, 10</t>
  </si>
  <si>
    <t>М.Зерова, 11</t>
  </si>
  <si>
    <t>М.Зерова, 11а</t>
  </si>
  <si>
    <t>М.Зерова, 11б</t>
  </si>
  <si>
    <t>М.Зерова, 11ц</t>
  </si>
  <si>
    <t>М.Зерова, 12</t>
  </si>
  <si>
    <t>М.Зерова, 13</t>
  </si>
  <si>
    <t>М.Зерова, 13а</t>
  </si>
  <si>
    <t>М.Зерова, 13б</t>
  </si>
  <si>
    <t>М.Зерова, 13ц</t>
  </si>
  <si>
    <t>М.Зерова, 14</t>
  </si>
  <si>
    <t>М.Зерова, 15</t>
  </si>
  <si>
    <t>М.Зерова, 15а</t>
  </si>
  <si>
    <t>М.Зерова, 15б</t>
  </si>
  <si>
    <t>М.Зерова, 15ц</t>
  </si>
  <si>
    <t>М.Зерова, 16</t>
  </si>
  <si>
    <t>М.Зерова, 18</t>
  </si>
  <si>
    <t>М.Зерова, 20</t>
  </si>
  <si>
    <t>М.Зерова, 22</t>
  </si>
  <si>
    <t>М.Зерова, 26</t>
  </si>
  <si>
    <t>М.Зерова, 28</t>
  </si>
  <si>
    <t>М.Зерова, 30</t>
  </si>
  <si>
    <t>І.Рубчака,29</t>
  </si>
  <si>
    <t>І.Рубчака,31</t>
  </si>
  <si>
    <t>В.Симоненка, 10</t>
  </si>
  <si>
    <t>Середньомісячний тариф на проведення аварійних  робіт</t>
  </si>
  <si>
    <t>Витрати на зварювальника</t>
  </si>
  <si>
    <t>Витрати на зварювальника по ЛКП  Франківського району</t>
  </si>
  <si>
    <t>Генерала Т.Чупринки, 1 1а</t>
  </si>
  <si>
    <t>Генерала Т.Чупринки, 15 а</t>
  </si>
  <si>
    <t>Генерала Т.Чупринки, 55 а</t>
  </si>
  <si>
    <t>Генерала Т.Чупринки, 77 а</t>
  </si>
  <si>
    <t>І. Горбачевського, 17 а</t>
  </si>
  <si>
    <t>І.Котляревського, 14 а</t>
  </si>
  <si>
    <t xml:space="preserve">ЛКП "Львівський ліхтар" </t>
  </si>
  <si>
    <t>Професора Я. Яреми, 4</t>
  </si>
  <si>
    <t>Професора Я. Яреми, 5</t>
  </si>
  <si>
    <t>Академіка Є. Лазаренка, 3</t>
  </si>
  <si>
    <t>Витрати з прибирання сходових кліток на 1 кв. м загальної площі квартири, житлового приміщення у гуртожитку та нежитлового приміщення у житловому будинку (гуртожитку)</t>
  </si>
  <si>
    <t>Витрати з прибирання прибудинкової території на 1 кв. м загальної площі квартири, житлового приміщення у гуртожитку та  нежитлового приміщення у житловому будинку (гуртожитку)</t>
  </si>
  <si>
    <t>Витрати з технічного обслуговування внутрішньобудинкових систем гарячого і холодного водопостачання, водовідведення, теплопостачання і зливної каналізації та з ліквідації аварій у внутрішньоквартирних мережах на 1 кв. м загальної площі квартири, житлового приміщення у гуртожитку та нежитлового приміщення у житловому будинку (гуртожитку)</t>
  </si>
  <si>
    <t>Витрати з дератизації на 1 кв. м загальної площі квартири, житлового приміщення у гуртожитку та  нежитлового приміщення у житловому будинку (гуртожитку)</t>
  </si>
  <si>
    <t>Витрати з обслуговування димовентиляційних каналів  на 1 кв. м загальної площі квартири, житлового приміщення у гуртожитку та  нежитлового приміщення у житловому будинку (гуртожитку)</t>
  </si>
  <si>
    <t>Витрати з проведення поточного ремонту конструктивних елементів, внутрішньобудинкових систем гарячого і холодного водопостачання, водовідведення, теплопостачання та зливної каналізації і технічних пристроїв будинків та елементів зовнішнього упорядження, розташованих на прибудинковій території, на 1 кв. м загальної площі квартири, житлового приміщення у гуртожитку та  нежитлового приміщення у житловому будинку (гуртожитку)</t>
  </si>
  <si>
    <t>Витрати з освітлення місць загального користування і підвальних приміщень та підкачування води,  на 1 кв. м загальної площі квартири, житлового приміщення у гуртожитку та  нежитлового приміщення у житловому будинку (гуртожитку)</t>
  </si>
  <si>
    <t>у грн</t>
  </si>
  <si>
    <t>Всього витрат</t>
  </si>
  <si>
    <t>Тариф  з ПДВ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</si>
</sst>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43" formatCode="_-* #,##0.00_₴_-;\-* #,##0.00_₴_-;_-* &quot;-&quot;??_₴_-;_-@_-"/>
    <numFmt numFmtId="164" formatCode="_(&quot;$&quot;* #,##0.00_);_(&quot;$&quot;* \(#,##0.00\);_(&quot;$&quot;* &quot;-&quot;??_);_(@_)"/>
    <numFmt numFmtId="165" formatCode="_(* #,##0.00_);_(* \(#,##0.00\);_(* &quot;-&quot;??_);_(@_)"/>
    <numFmt numFmtId="166" formatCode="0.00000"/>
    <numFmt numFmtId="167" formatCode="0.0000"/>
    <numFmt numFmtId="168" formatCode="0.000"/>
    <numFmt numFmtId="169" formatCode="0.0"/>
  </numFmts>
  <fonts count="45" x14ac:knownFonts="1">
    <font>
      <sz val="10"/>
      <name val="Arial"/>
    </font>
    <font>
      <sz val="10"/>
      <name val="Arial"/>
      <family val="2"/>
      <charset val="204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1"/>
      <color indexed="8"/>
      <name val="Calibri"/>
      <family val="2"/>
      <charset val="204"/>
    </font>
    <font>
      <sz val="11"/>
      <color indexed="20"/>
      <name val="Calibri"/>
      <family val="2"/>
      <charset val="204"/>
    </font>
    <font>
      <b/>
      <sz val="11"/>
      <color indexed="63"/>
      <name val="Calibri"/>
      <family val="2"/>
      <charset val="204"/>
    </font>
    <font>
      <sz val="11"/>
      <color indexed="6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0"/>
      <name val="Arial"/>
      <family val="2"/>
      <charset val="204"/>
    </font>
    <font>
      <b/>
      <sz val="8"/>
      <color indexed="81"/>
      <name val="Tahoma"/>
      <family val="2"/>
      <charset val="204"/>
    </font>
    <font>
      <sz val="8"/>
      <color indexed="81"/>
      <name val="Tahoma"/>
      <family val="2"/>
      <charset val="204"/>
    </font>
    <font>
      <sz val="8"/>
      <name val="Arial"/>
      <family val="2"/>
      <charset val="204"/>
    </font>
    <font>
      <sz val="12"/>
      <name val="Arial"/>
      <family val="2"/>
      <charset val="204"/>
    </font>
    <font>
      <b/>
      <sz val="12"/>
      <name val="Arial"/>
      <family val="2"/>
      <charset val="204"/>
    </font>
    <font>
      <sz val="10"/>
      <name val="Arial"/>
      <family val="2"/>
      <charset val="204"/>
    </font>
    <font>
      <sz val="12"/>
      <color indexed="9"/>
      <name val="Arial"/>
      <family val="2"/>
      <charset val="204"/>
    </font>
    <font>
      <b/>
      <i/>
      <sz val="14"/>
      <name val="Arial"/>
      <family val="2"/>
      <charset val="204"/>
    </font>
    <font>
      <b/>
      <i/>
      <sz val="10"/>
      <name val="Arial"/>
      <family val="2"/>
      <charset val="204"/>
    </font>
    <font>
      <b/>
      <i/>
      <sz val="9"/>
      <name val="Arial"/>
      <family val="2"/>
      <charset val="204"/>
    </font>
    <font>
      <b/>
      <i/>
      <sz val="12"/>
      <name val="Arial"/>
      <family val="2"/>
      <charset val="204"/>
    </font>
    <font>
      <sz val="10"/>
      <color indexed="10"/>
      <name val="Arial"/>
      <family val="2"/>
      <charset val="204"/>
    </font>
    <font>
      <b/>
      <sz val="10"/>
      <name val="Arial"/>
      <family val="2"/>
      <charset val="204"/>
    </font>
    <font>
      <sz val="10"/>
      <color indexed="12"/>
      <name val="Arial"/>
      <family val="2"/>
      <charset val="204"/>
    </font>
    <font>
      <i/>
      <sz val="10"/>
      <name val="Arial"/>
      <family val="2"/>
      <charset val="204"/>
    </font>
    <font>
      <b/>
      <sz val="10"/>
      <color indexed="12"/>
      <name val="Arial"/>
      <family val="2"/>
      <charset val="204"/>
    </font>
    <font>
      <sz val="10"/>
      <color indexed="14"/>
      <name val="Arial"/>
      <family val="2"/>
      <charset val="204"/>
    </font>
    <font>
      <sz val="9"/>
      <name val="Arial"/>
      <family val="2"/>
      <charset val="204"/>
    </font>
    <font>
      <b/>
      <sz val="11"/>
      <name val="Arial"/>
      <family val="2"/>
      <charset val="204"/>
    </font>
    <font>
      <i/>
      <sz val="9"/>
      <name val="Arial"/>
      <family val="2"/>
      <charset val="204"/>
    </font>
    <font>
      <sz val="12"/>
      <color indexed="10"/>
      <name val="Arial"/>
      <family val="2"/>
      <charset val="204"/>
    </font>
    <font>
      <b/>
      <sz val="9"/>
      <name val="Arial"/>
      <family val="2"/>
      <charset val="204"/>
    </font>
    <font>
      <sz val="11"/>
      <name val="Arial"/>
      <family val="2"/>
      <charset val="204"/>
    </font>
    <font>
      <sz val="10"/>
      <color indexed="8"/>
      <name val="Arial"/>
      <family val="2"/>
      <charset val="204"/>
    </font>
    <font>
      <sz val="10"/>
      <color indexed="9"/>
      <name val="Arial"/>
      <family val="2"/>
      <charset val="204"/>
    </font>
    <font>
      <sz val="9"/>
      <color indexed="10"/>
      <name val="Arial"/>
      <family val="2"/>
      <charset val="204"/>
    </font>
    <font>
      <b/>
      <sz val="10"/>
      <color indexed="9"/>
      <name val="Arial"/>
      <family val="2"/>
      <charset val="204"/>
    </font>
    <font>
      <sz val="10"/>
      <color indexed="53"/>
      <name val="Arial"/>
      <family val="2"/>
      <charset val="204"/>
    </font>
    <font>
      <b/>
      <i/>
      <sz val="11"/>
      <name val="Arial"/>
      <family val="2"/>
      <charset val="204"/>
    </font>
    <font>
      <b/>
      <i/>
      <sz val="8"/>
      <name val="Arial"/>
      <family val="2"/>
      <charset val="204"/>
    </font>
    <font>
      <b/>
      <sz val="14"/>
      <name val="Arial"/>
      <family val="2"/>
      <charset val="204"/>
    </font>
  </fonts>
  <fills count="36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2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0.39997558519241921"/>
        <bgColor indexed="64"/>
      </patternFill>
    </fill>
  </fills>
  <borders count="19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</borders>
  <cellStyleXfs count="114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8" borderId="0" applyNumberFormat="0" applyBorder="0" applyAlignment="0" applyProtection="0"/>
    <xf numFmtId="0" fontId="2" fillId="11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9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10" fillId="20" borderId="2" applyNumberFormat="0" applyAlignment="0" applyProtection="0"/>
    <xf numFmtId="0" fontId="7" fillId="20" borderId="1" applyNumberFormat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4" fillId="0" borderId="3" applyNumberFormat="0" applyFill="0" applyAlignment="0" applyProtection="0"/>
    <xf numFmtId="0" fontId="5" fillId="0" borderId="4" applyNumberFormat="0" applyFill="0" applyAlignment="0" applyProtection="0"/>
    <xf numFmtId="0" fontId="6" fillId="0" borderId="5" applyNumberFormat="0" applyFill="0" applyAlignment="0" applyProtection="0"/>
    <xf numFmtId="0" fontId="6" fillId="0" borderId="0" applyNumberFormat="0" applyFill="0" applyBorder="0" applyAlignment="0" applyProtection="0"/>
    <xf numFmtId="0" fontId="8" fillId="0" borderId="6" applyNumberFormat="0" applyFill="0" applyAlignment="0" applyProtection="0"/>
    <xf numFmtId="0" fontId="11" fillId="21" borderId="0" applyNumberFormat="0" applyBorder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13" fillId="0" borderId="0"/>
    <xf numFmtId="0" fontId="8" fillId="0" borderId="6" applyNumberFormat="0" applyFill="0" applyAlignment="0" applyProtection="0"/>
    <xf numFmtId="0" fontId="8" fillId="0" borderId="6" applyNumberFormat="0" applyFill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12" fillId="0" borderId="0" applyNumberFormat="0" applyFill="0" applyBorder="0" applyAlignment="0" applyProtection="0"/>
    <xf numFmtId="0" fontId="1" fillId="22" borderId="7" applyNumberFormat="0" applyFont="0" applyAlignment="0" applyProtection="0"/>
    <xf numFmtId="0" fontId="19" fillId="22" borderId="7" applyNumberFormat="0" applyFont="0" applyAlignment="0" applyProtection="0"/>
    <xf numFmtId="0" fontId="13" fillId="22" borderId="7" applyNumberFormat="0" applyFont="0" applyAlignment="0" applyProtection="0"/>
    <xf numFmtId="0" fontId="1" fillId="22" borderId="7" applyNumberFormat="0" applyFont="0" applyAlignment="0" applyProtection="0"/>
    <xf numFmtId="0" fontId="19" fillId="22" borderId="7" applyNumberFormat="0" applyFont="0" applyAlignment="0" applyProtection="0"/>
    <xf numFmtId="0" fontId="13" fillId="22" borderId="7" applyNumberFormat="0" applyFont="0" applyAlignment="0" applyProtection="0"/>
    <xf numFmtId="0" fontId="10" fillId="20" borderId="2" applyNumberFormat="0" applyAlignment="0" applyProtection="0"/>
    <xf numFmtId="0" fontId="10" fillId="20" borderId="2" applyNumberFormat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165" fontId="19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22" borderId="7" applyNumberFormat="0" applyFont="0" applyAlignment="0" applyProtection="0"/>
    <xf numFmtId="0" fontId="1" fillId="22" borderId="7" applyNumberFormat="0" applyFont="0" applyAlignment="0" applyProtection="0"/>
    <xf numFmtId="0" fontId="1" fillId="22" borderId="7" applyNumberFormat="0" applyFont="0" applyAlignment="0" applyProtection="0"/>
    <xf numFmtId="0" fontId="1" fillId="22" borderId="7" applyNumberFormat="0" applyFont="0" applyAlignment="0" applyProtection="0"/>
    <xf numFmtId="43" fontId="1" fillId="0" borderId="0" applyFont="0" applyFill="0" applyBorder="0" applyAlignment="0" applyProtection="0"/>
  </cellStyleXfs>
  <cellXfs count="364">
    <xf numFmtId="0" fontId="0" fillId="0" borderId="0" xfId="0"/>
    <xf numFmtId="0" fontId="17" fillId="0" borderId="8" xfId="0" applyFont="1" applyFill="1" applyBorder="1" applyAlignment="1">
      <alignment horizontal="center" vertical="center" textRotation="90" wrapText="1"/>
    </xf>
    <xf numFmtId="0" fontId="17" fillId="0" borderId="8" xfId="0" applyFont="1" applyFill="1" applyBorder="1" applyAlignment="1">
      <alignment horizontal="center"/>
    </xf>
    <xf numFmtId="0" fontId="17" fillId="0" borderId="0" xfId="0" applyFont="1" applyFill="1"/>
    <xf numFmtId="2" fontId="17" fillId="0" borderId="8" xfId="0" applyNumberFormat="1" applyFont="1" applyFill="1" applyBorder="1" applyAlignment="1">
      <alignment horizontal="center"/>
    </xf>
    <xf numFmtId="0" fontId="17" fillId="0" borderId="8" xfId="0" applyFont="1" applyFill="1" applyBorder="1"/>
    <xf numFmtId="166" fontId="17" fillId="0" borderId="8" xfId="0" applyNumberFormat="1" applyFont="1" applyFill="1" applyBorder="1" applyAlignment="1">
      <alignment horizontal="center"/>
    </xf>
    <xf numFmtId="168" fontId="17" fillId="0" borderId="0" xfId="0" applyNumberFormat="1" applyFont="1" applyFill="1" applyBorder="1" applyAlignment="1">
      <alignment horizontal="center"/>
    </xf>
    <xf numFmtId="0" fontId="17" fillId="0" borderId="0" xfId="0" applyFont="1" applyFill="1" applyBorder="1" applyAlignment="1">
      <alignment horizontal="center"/>
    </xf>
    <xf numFmtId="0" fontId="17" fillId="0" borderId="0" xfId="0" applyFont="1" applyFill="1" applyBorder="1"/>
    <xf numFmtId="0" fontId="17" fillId="0" borderId="10" xfId="0" applyFont="1" applyFill="1" applyBorder="1" applyAlignment="1">
      <alignment horizontal="center"/>
    </xf>
    <xf numFmtId="1" fontId="17" fillId="0" borderId="8" xfId="0" applyNumberFormat="1" applyFont="1" applyFill="1" applyBorder="1" applyAlignment="1">
      <alignment horizontal="center"/>
    </xf>
    <xf numFmtId="167" fontId="17" fillId="0" borderId="0" xfId="0" applyNumberFormat="1" applyFont="1" applyFill="1" applyBorder="1" applyAlignment="1">
      <alignment horizontal="center"/>
    </xf>
    <xf numFmtId="0" fontId="17" fillId="0" borderId="8" xfId="0" applyFont="1" applyFill="1" applyBorder="1" applyAlignment="1">
      <alignment vertical="center"/>
    </xf>
    <xf numFmtId="0" fontId="17" fillId="0" borderId="11" xfId="0" applyFont="1" applyFill="1" applyBorder="1" applyAlignment="1">
      <alignment horizontal="center"/>
    </xf>
    <xf numFmtId="0" fontId="17" fillId="0" borderId="11" xfId="0" applyFont="1" applyFill="1" applyBorder="1"/>
    <xf numFmtId="0" fontId="17" fillId="0" borderId="16" xfId="0" applyFont="1" applyFill="1" applyBorder="1" applyAlignment="1">
      <alignment horizontal="center"/>
    </xf>
    <xf numFmtId="0" fontId="17" fillId="0" borderId="14" xfId="0" applyFont="1" applyFill="1" applyBorder="1" applyAlignment="1">
      <alignment horizontal="center"/>
    </xf>
    <xf numFmtId="0" fontId="20" fillId="0" borderId="0" xfId="0" applyFont="1" applyFill="1" applyBorder="1"/>
    <xf numFmtId="0" fontId="22" fillId="0" borderId="8" xfId="0" applyFont="1" applyFill="1" applyBorder="1" applyAlignment="1">
      <alignment horizontal="center" vertical="center" wrapText="1"/>
    </xf>
    <xf numFmtId="0" fontId="23" fillId="0" borderId="8" xfId="0" applyFont="1" applyFill="1" applyBorder="1" applyAlignment="1">
      <alignment horizontal="center" vertical="center" wrapText="1"/>
    </xf>
    <xf numFmtId="0" fontId="22" fillId="0" borderId="8" xfId="0" applyFont="1" applyFill="1" applyBorder="1" applyAlignment="1">
      <alignment horizontal="center"/>
    </xf>
    <xf numFmtId="0" fontId="25" fillId="28" borderId="10" xfId="0" applyFont="1" applyFill="1" applyBorder="1"/>
    <xf numFmtId="0" fontId="25" fillId="0" borderId="8" xfId="0" applyFont="1" applyFill="1" applyBorder="1" applyAlignment="1">
      <alignment horizontal="center"/>
    </xf>
    <xf numFmtId="0" fontId="26" fillId="0" borderId="11" xfId="0" applyFont="1" applyFill="1" applyBorder="1"/>
    <xf numFmtId="0" fontId="22" fillId="0" borderId="11" xfId="0" applyFont="1" applyFill="1" applyBorder="1"/>
    <xf numFmtId="0" fontId="27" fillId="0" borderId="10" xfId="0" applyFont="1" applyFill="1" applyBorder="1"/>
    <xf numFmtId="0" fontId="17" fillId="0" borderId="9" xfId="0" applyFont="1" applyFill="1" applyBorder="1" applyAlignment="1">
      <alignment horizontal="center"/>
    </xf>
    <xf numFmtId="0" fontId="27" fillId="0" borderId="8" xfId="0" applyFont="1" applyFill="1" applyBorder="1"/>
    <xf numFmtId="0" fontId="28" fillId="0" borderId="8" xfId="0" applyFont="1" applyFill="1" applyBorder="1" applyAlignment="1">
      <alignment horizontal="right"/>
    </xf>
    <xf numFmtId="0" fontId="17" fillId="0" borderId="17" xfId="0" applyFont="1" applyFill="1" applyBorder="1" applyAlignment="1">
      <alignment horizontal="center"/>
    </xf>
    <xf numFmtId="0" fontId="28" fillId="0" borderId="8" xfId="0" applyFont="1" applyFill="1" applyBorder="1" applyAlignment="1">
      <alignment horizontal="left"/>
    </xf>
    <xf numFmtId="0" fontId="18" fillId="0" borderId="14" xfId="0" applyFont="1" applyFill="1" applyBorder="1" applyAlignment="1">
      <alignment horizontal="center"/>
    </xf>
    <xf numFmtId="0" fontId="26" fillId="0" borderId="8" xfId="0" applyFont="1" applyFill="1" applyBorder="1"/>
    <xf numFmtId="0" fontId="29" fillId="0" borderId="8" xfId="0" applyFont="1" applyFill="1" applyBorder="1"/>
    <xf numFmtId="0" fontId="28" fillId="0" borderId="14" xfId="0" applyFont="1" applyFill="1" applyBorder="1" applyAlignment="1">
      <alignment horizontal="center"/>
    </xf>
    <xf numFmtId="0" fontId="27" fillId="0" borderId="11" xfId="0" applyFont="1" applyFill="1" applyBorder="1"/>
    <xf numFmtId="2" fontId="26" fillId="0" borderId="11" xfId="0" applyNumberFormat="1" applyFont="1" applyFill="1" applyBorder="1"/>
    <xf numFmtId="0" fontId="28" fillId="0" borderId="8" xfId="0" applyFont="1" applyFill="1" applyBorder="1"/>
    <xf numFmtId="0" fontId="30" fillId="0" borderId="8" xfId="0" applyFont="1" applyFill="1" applyBorder="1" applyAlignment="1">
      <alignment horizontal="center"/>
    </xf>
    <xf numFmtId="0" fontId="31" fillId="0" borderId="10" xfId="0" applyFont="1" applyFill="1" applyBorder="1" applyAlignment="1">
      <alignment horizontal="center"/>
    </xf>
    <xf numFmtId="0" fontId="28" fillId="0" borderId="9" xfId="0" applyFont="1" applyFill="1" applyBorder="1" applyAlignment="1">
      <alignment horizontal="center"/>
    </xf>
    <xf numFmtId="169" fontId="31" fillId="0" borderId="10" xfId="0" applyNumberFormat="1" applyFont="1" applyFill="1" applyBorder="1" applyAlignment="1">
      <alignment horizontal="center"/>
    </xf>
    <xf numFmtId="0" fontId="31" fillId="26" borderId="10" xfId="0" applyFont="1" applyFill="1" applyBorder="1" applyAlignment="1">
      <alignment horizontal="center"/>
    </xf>
    <xf numFmtId="0" fontId="31" fillId="0" borderId="8" xfId="0" applyFont="1" applyFill="1" applyBorder="1" applyAlignment="1">
      <alignment horizontal="center"/>
    </xf>
    <xf numFmtId="0" fontId="32" fillId="0" borderId="8" xfId="0" applyFont="1" applyFill="1" applyBorder="1"/>
    <xf numFmtId="0" fontId="33" fillId="0" borderId="8" xfId="0" applyFont="1" applyFill="1" applyBorder="1" applyAlignment="1">
      <alignment horizontal="center"/>
    </xf>
    <xf numFmtId="0" fontId="31" fillId="0" borderId="8" xfId="0" applyFont="1" applyFill="1" applyBorder="1"/>
    <xf numFmtId="0" fontId="31" fillId="0" borderId="10" xfId="0" applyFont="1" applyFill="1" applyBorder="1"/>
    <xf numFmtId="2" fontId="26" fillId="0" borderId="8" xfId="0" applyNumberFormat="1" applyFont="1" applyFill="1" applyBorder="1"/>
    <xf numFmtId="0" fontId="26" fillId="0" borderId="0" xfId="0" applyFont="1" applyFill="1"/>
    <xf numFmtId="0" fontId="34" fillId="0" borderId="8" xfId="0" applyFont="1" applyFill="1" applyBorder="1" applyAlignment="1">
      <alignment horizontal="center"/>
    </xf>
    <xf numFmtId="168" fontId="26" fillId="0" borderId="8" xfId="0" applyNumberFormat="1" applyFont="1" applyFill="1" applyBorder="1"/>
    <xf numFmtId="0" fontId="1" fillId="0" borderId="8" xfId="0" applyFont="1" applyFill="1" applyBorder="1" applyAlignment="1">
      <alignment vertical="center"/>
    </xf>
    <xf numFmtId="2" fontId="1" fillId="0" borderId="8" xfId="0" applyNumberFormat="1" applyFont="1" applyFill="1" applyBorder="1"/>
    <xf numFmtId="2" fontId="1" fillId="23" borderId="8" xfId="0" applyNumberFormat="1" applyFont="1" applyFill="1" applyBorder="1"/>
    <xf numFmtId="168" fontId="1" fillId="0" borderId="8" xfId="0" applyNumberFormat="1" applyFont="1" applyFill="1" applyBorder="1"/>
    <xf numFmtId="0" fontId="1" fillId="0" borderId="8" xfId="0" applyFont="1" applyFill="1" applyBorder="1"/>
    <xf numFmtId="0" fontId="1" fillId="0" borderId="8" xfId="0" applyFont="1" applyFill="1" applyBorder="1" applyAlignment="1">
      <alignment horizontal="center"/>
    </xf>
    <xf numFmtId="0" fontId="1" fillId="0" borderId="10" xfId="0" applyFont="1" applyFill="1" applyBorder="1"/>
    <xf numFmtId="0" fontId="1" fillId="0" borderId="9" xfId="0" applyFont="1" applyFill="1" applyBorder="1"/>
    <xf numFmtId="0" fontId="26" fillId="0" borderId="13" xfId="0" applyFont="1" applyFill="1" applyBorder="1" applyAlignment="1">
      <alignment horizontal="right"/>
    </xf>
    <xf numFmtId="2" fontId="26" fillId="0" borderId="13" xfId="0" applyNumberFormat="1" applyFont="1" applyFill="1" applyBorder="1" applyAlignment="1">
      <alignment horizontal="right"/>
    </xf>
    <xf numFmtId="0" fontId="26" fillId="0" borderId="10" xfId="0" applyFont="1" applyFill="1" applyBorder="1" applyAlignment="1">
      <alignment horizontal="right"/>
    </xf>
    <xf numFmtId="0" fontId="35" fillId="0" borderId="8" xfId="0" applyFont="1" applyFill="1" applyBorder="1" applyAlignment="1">
      <alignment horizontal="center"/>
    </xf>
    <xf numFmtId="0" fontId="26" fillId="0" borderId="10" xfId="0" applyFont="1" applyFill="1" applyBorder="1" applyAlignment="1">
      <alignment horizontal="center"/>
    </xf>
    <xf numFmtId="2" fontId="26" fillId="0" borderId="10" xfId="0" applyNumberFormat="1" applyFont="1" applyFill="1" applyBorder="1" applyAlignment="1">
      <alignment horizontal="center"/>
    </xf>
    <xf numFmtId="0" fontId="36" fillId="0" borderId="8" xfId="0" applyFont="1" applyFill="1" applyBorder="1"/>
    <xf numFmtId="0" fontId="1" fillId="0" borderId="0" xfId="0" applyFont="1" applyFill="1"/>
    <xf numFmtId="168" fontId="32" fillId="0" borderId="8" xfId="0" applyNumberFormat="1" applyFont="1" applyFill="1" applyBorder="1"/>
    <xf numFmtId="2" fontId="32" fillId="0" borderId="8" xfId="0" applyNumberFormat="1" applyFont="1" applyFill="1" applyBorder="1"/>
    <xf numFmtId="169" fontId="32" fillId="0" borderId="8" xfId="0" applyNumberFormat="1" applyFont="1" applyFill="1" applyBorder="1"/>
    <xf numFmtId="0" fontId="35" fillId="0" borderId="8" xfId="0" applyFont="1" applyFill="1" applyBorder="1"/>
    <xf numFmtId="2" fontId="35" fillId="0" borderId="8" xfId="0" applyNumberFormat="1" applyFont="1" applyFill="1" applyBorder="1"/>
    <xf numFmtId="0" fontId="26" fillId="0" borderId="8" xfId="0" applyFont="1" applyFill="1" applyBorder="1" applyAlignment="1">
      <alignment horizontal="right"/>
    </xf>
    <xf numFmtId="2" fontId="26" fillId="0" borderId="8" xfId="0" applyNumberFormat="1" applyFont="1" applyFill="1" applyBorder="1" applyAlignment="1">
      <alignment horizontal="right"/>
    </xf>
    <xf numFmtId="0" fontId="1" fillId="0" borderId="0" xfId="0" applyFont="1" applyFill="1" applyBorder="1"/>
    <xf numFmtId="0" fontId="1" fillId="0" borderId="8" xfId="0" applyFont="1" applyBorder="1"/>
    <xf numFmtId="0" fontId="1" fillId="0" borderId="10" xfId="0" applyFont="1" applyBorder="1"/>
    <xf numFmtId="0" fontId="1" fillId="25" borderId="8" xfId="0" applyFont="1" applyFill="1" applyBorder="1"/>
    <xf numFmtId="0" fontId="1" fillId="27" borderId="8" xfId="0" applyFont="1" applyFill="1" applyBorder="1"/>
    <xf numFmtId="0" fontId="1" fillId="0" borderId="11" xfId="0" applyFont="1" applyFill="1" applyBorder="1"/>
    <xf numFmtId="168" fontId="1" fillId="0" borderId="11" xfId="0" applyNumberFormat="1" applyFont="1" applyFill="1" applyBorder="1"/>
    <xf numFmtId="2" fontId="1" fillId="0" borderId="8" xfId="0" applyNumberFormat="1" applyFont="1" applyBorder="1" applyAlignment="1">
      <alignment horizontal="right"/>
    </xf>
    <xf numFmtId="0" fontId="1" fillId="0" borderId="8" xfId="0" applyFont="1" applyFill="1" applyBorder="1" applyAlignment="1"/>
    <xf numFmtId="168" fontId="1" fillId="0" borderId="8" xfId="0" applyNumberFormat="1" applyFont="1" applyFill="1" applyBorder="1" applyAlignment="1"/>
    <xf numFmtId="1" fontId="1" fillId="0" borderId="8" xfId="0" applyNumberFormat="1" applyFont="1" applyFill="1" applyBorder="1" applyAlignment="1"/>
    <xf numFmtId="0" fontId="32" fillId="0" borderId="11" xfId="0" applyFont="1" applyFill="1" applyBorder="1"/>
    <xf numFmtId="2" fontId="32" fillId="0" borderId="11" xfId="0" applyNumberFormat="1" applyFont="1" applyFill="1" applyBorder="1"/>
    <xf numFmtId="166" fontId="1" fillId="0" borderId="8" xfId="0" applyNumberFormat="1" applyFont="1" applyFill="1" applyBorder="1"/>
    <xf numFmtId="0" fontId="22" fillId="0" borderId="8" xfId="0" applyFont="1" applyFill="1" applyBorder="1"/>
    <xf numFmtId="0" fontId="26" fillId="27" borderId="8" xfId="0" applyFont="1" applyFill="1" applyBorder="1"/>
    <xf numFmtId="0" fontId="22" fillId="27" borderId="8" xfId="0" applyFont="1" applyFill="1" applyBorder="1"/>
    <xf numFmtId="0" fontId="37" fillId="0" borderId="8" xfId="0" applyFont="1" applyFill="1" applyBorder="1" applyAlignment="1">
      <alignment horizontal="right"/>
    </xf>
    <xf numFmtId="0" fontId="1" fillId="0" borderId="8" xfId="0" applyFont="1" applyFill="1" applyBorder="1" applyAlignment="1">
      <alignment horizontal="right"/>
    </xf>
    <xf numFmtId="168" fontId="1" fillId="0" borderId="10" xfId="0" applyNumberFormat="1" applyFont="1" applyFill="1" applyBorder="1"/>
    <xf numFmtId="0" fontId="1" fillId="27" borderId="8" xfId="0" applyFont="1" applyFill="1" applyBorder="1" applyAlignment="1">
      <alignment horizontal="right"/>
    </xf>
    <xf numFmtId="0" fontId="1" fillId="26" borderId="8" xfId="0" applyFont="1" applyFill="1" applyBorder="1" applyAlignment="1">
      <alignment horizontal="right"/>
    </xf>
    <xf numFmtId="0" fontId="1" fillId="0" borderId="12" xfId="0" applyFont="1" applyFill="1" applyBorder="1"/>
    <xf numFmtId="0" fontId="1" fillId="0" borderId="13" xfId="0" applyFont="1" applyFill="1" applyBorder="1" applyAlignment="1">
      <alignment horizontal="right"/>
    </xf>
    <xf numFmtId="0" fontId="1" fillId="0" borderId="15" xfId="0" applyFont="1" applyFill="1" applyBorder="1" applyAlignment="1">
      <alignment horizontal="center"/>
    </xf>
    <xf numFmtId="0" fontId="1" fillId="26" borderId="13" xfId="0" applyFont="1" applyFill="1" applyBorder="1" applyAlignment="1">
      <alignment horizontal="right"/>
    </xf>
    <xf numFmtId="0" fontId="1" fillId="0" borderId="8" xfId="0" applyFont="1" applyBorder="1" applyAlignment="1">
      <alignment horizontal="right"/>
    </xf>
    <xf numFmtId="1" fontId="1" fillId="26" borderId="8" xfId="0" applyNumberFormat="1" applyFont="1" applyFill="1" applyBorder="1" applyAlignment="1"/>
    <xf numFmtId="0" fontId="32" fillId="0" borderId="13" xfId="0" applyFont="1" applyFill="1" applyBorder="1" applyAlignment="1">
      <alignment horizontal="right"/>
    </xf>
    <xf numFmtId="0" fontId="1" fillId="0" borderId="10" xfId="0" applyFont="1" applyFill="1" applyBorder="1" applyAlignment="1">
      <alignment horizontal="right"/>
    </xf>
    <xf numFmtId="167" fontId="1" fillId="0" borderId="8" xfId="0" applyNumberFormat="1" applyFont="1" applyFill="1" applyBorder="1"/>
    <xf numFmtId="0" fontId="1" fillId="0" borderId="10" xfId="0" applyFont="1" applyFill="1" applyBorder="1" applyAlignment="1">
      <alignment horizontal="center"/>
    </xf>
    <xf numFmtId="0" fontId="36" fillId="0" borderId="10" xfId="0" applyFont="1" applyFill="1" applyBorder="1" applyAlignment="1">
      <alignment horizontal="right"/>
    </xf>
    <xf numFmtId="166" fontId="36" fillId="0" borderId="8" xfId="0" applyNumberFormat="1" applyFont="1" applyFill="1" applyBorder="1"/>
    <xf numFmtId="0" fontId="36" fillId="0" borderId="0" xfId="0" applyFont="1" applyFill="1"/>
    <xf numFmtId="0" fontId="1" fillId="0" borderId="14" xfId="0" applyFont="1" applyFill="1" applyBorder="1" applyAlignment="1">
      <alignment vertical="center"/>
    </xf>
    <xf numFmtId="0" fontId="1" fillId="29" borderId="14" xfId="0" applyFont="1" applyFill="1" applyBorder="1" applyAlignment="1">
      <alignment vertical="center"/>
    </xf>
    <xf numFmtId="2" fontId="1" fillId="29" borderId="8" xfId="0" applyNumberFormat="1" applyFont="1" applyFill="1" applyBorder="1"/>
    <xf numFmtId="168" fontId="1" fillId="29" borderId="8" xfId="0" applyNumberFormat="1" applyFont="1" applyFill="1" applyBorder="1"/>
    <xf numFmtId="0" fontId="1" fillId="29" borderId="0" xfId="0" applyFont="1" applyFill="1"/>
    <xf numFmtId="2" fontId="26" fillId="24" borderId="0" xfId="0" applyNumberFormat="1" applyFont="1" applyFill="1"/>
    <xf numFmtId="0" fontId="1" fillId="24" borderId="0" xfId="0" applyFont="1" applyFill="1"/>
    <xf numFmtId="0" fontId="1" fillId="0" borderId="9" xfId="0" applyFont="1" applyFill="1" applyBorder="1" applyAlignment="1">
      <alignment horizontal="center"/>
    </xf>
    <xf numFmtId="0" fontId="32" fillId="0" borderId="8" xfId="0" applyFont="1" applyFill="1" applyBorder="1" applyAlignment="1">
      <alignment horizontal="right"/>
    </xf>
    <xf numFmtId="0" fontId="32" fillId="0" borderId="0" xfId="0" applyFont="1" applyFill="1"/>
    <xf numFmtId="1" fontId="1" fillId="0" borderId="8" xfId="0" applyNumberFormat="1" applyFont="1" applyFill="1" applyBorder="1"/>
    <xf numFmtId="168" fontId="1" fillId="0" borderId="8" xfId="0" applyNumberFormat="1" applyFont="1" applyFill="1" applyBorder="1" applyAlignment="1">
      <alignment horizontal="right"/>
    </xf>
    <xf numFmtId="0" fontId="1" fillId="0" borderId="8" xfId="86" applyFont="1" applyFill="1" applyBorder="1"/>
    <xf numFmtId="0" fontId="32" fillId="0" borderId="10" xfId="0" applyFont="1" applyFill="1" applyBorder="1" applyAlignment="1">
      <alignment horizontal="center"/>
    </xf>
    <xf numFmtId="2" fontId="1" fillId="24" borderId="0" xfId="0" applyNumberFormat="1" applyFont="1" applyFill="1"/>
    <xf numFmtId="2" fontId="32" fillId="0" borderId="8" xfId="0" applyNumberFormat="1" applyFont="1" applyFill="1" applyBorder="1" applyAlignment="1">
      <alignment horizontal="right"/>
    </xf>
    <xf numFmtId="0" fontId="21" fillId="0" borderId="0" xfId="0" applyFont="1" applyFill="1" applyBorder="1" applyAlignment="1">
      <alignment vertical="center" wrapText="1"/>
    </xf>
    <xf numFmtId="0" fontId="25" fillId="0" borderId="0" xfId="0" applyFont="1" applyFill="1"/>
    <xf numFmtId="1" fontId="1" fillId="0" borderId="11" xfId="0" applyNumberFormat="1" applyFont="1" applyFill="1" applyBorder="1"/>
    <xf numFmtId="168" fontId="1" fillId="0" borderId="11" xfId="0" applyNumberFormat="1" applyFont="1" applyFill="1" applyBorder="1" applyAlignment="1">
      <alignment horizontal="right"/>
    </xf>
    <xf numFmtId="166" fontId="1" fillId="0" borderId="8" xfId="0" applyNumberFormat="1" applyFont="1" applyFill="1" applyBorder="1" applyAlignment="1">
      <alignment horizontal="right"/>
    </xf>
    <xf numFmtId="0" fontId="22" fillId="0" borderId="8" xfId="0" applyNumberFormat="1" applyFont="1" applyFill="1" applyBorder="1"/>
    <xf numFmtId="0" fontId="22" fillId="27" borderId="8" xfId="0" applyNumberFormat="1" applyFont="1" applyFill="1" applyBorder="1"/>
    <xf numFmtId="1" fontId="26" fillId="27" borderId="8" xfId="0" applyNumberFormat="1" applyFont="1" applyFill="1" applyBorder="1"/>
    <xf numFmtId="1" fontId="26" fillId="0" borderId="11" xfId="0" applyNumberFormat="1" applyFont="1" applyFill="1" applyBorder="1"/>
    <xf numFmtId="1" fontId="1" fillId="27" borderId="8" xfId="0" applyNumberFormat="1" applyFont="1" applyFill="1" applyBorder="1"/>
    <xf numFmtId="0" fontId="26" fillId="0" borderId="10" xfId="0" applyFont="1" applyFill="1" applyBorder="1"/>
    <xf numFmtId="168" fontId="1" fillId="29" borderId="8" xfId="0" applyNumberFormat="1" applyFont="1" applyFill="1" applyBorder="1" applyAlignment="1">
      <alignment horizontal="right"/>
    </xf>
    <xf numFmtId="168" fontId="26" fillId="0" borderId="8" xfId="0" applyNumberFormat="1" applyFont="1" applyFill="1" applyBorder="1" applyAlignment="1">
      <alignment horizontal="right"/>
    </xf>
    <xf numFmtId="168" fontId="1" fillId="0" borderId="0" xfId="0" applyNumberFormat="1" applyFont="1" applyFill="1"/>
    <xf numFmtId="168" fontId="27" fillId="0" borderId="8" xfId="0" applyNumberFormat="1" applyFont="1" applyFill="1" applyBorder="1"/>
    <xf numFmtId="2" fontId="27" fillId="0" borderId="8" xfId="0" applyNumberFormat="1" applyFont="1" applyFill="1" applyBorder="1"/>
    <xf numFmtId="0" fontId="1" fillId="29" borderId="8" xfId="0" applyFont="1" applyFill="1" applyBorder="1"/>
    <xf numFmtId="0" fontId="1" fillId="0" borderId="8" xfId="0" applyFont="1" applyFill="1" applyBorder="1" applyAlignment="1">
      <alignment horizontal="center"/>
    </xf>
    <xf numFmtId="0" fontId="37" fillId="0" borderId="8" xfId="0" applyFont="1" applyBorder="1" applyAlignment="1">
      <alignment horizontal="right"/>
    </xf>
    <xf numFmtId="2" fontId="1" fillId="0" borderId="0" xfId="0" applyNumberFormat="1" applyFont="1" applyFill="1"/>
    <xf numFmtId="167" fontId="22" fillId="0" borderId="8" xfId="0" applyNumberFormat="1" applyFont="1" applyFill="1" applyBorder="1" applyAlignment="1">
      <alignment horizontal="center" vertical="center" wrapText="1"/>
    </xf>
    <xf numFmtId="0" fontId="18" fillId="0" borderId="0" xfId="0" applyFont="1" applyFill="1" applyBorder="1" applyAlignment="1"/>
    <xf numFmtId="0" fontId="18" fillId="0" borderId="0" xfId="0" applyFont="1" applyFill="1" applyBorder="1" applyAlignment="1">
      <alignment horizontal="center"/>
    </xf>
    <xf numFmtId="169" fontId="1" fillId="0" borderId="8" xfId="0" applyNumberFormat="1" applyFont="1" applyFill="1" applyBorder="1"/>
    <xf numFmtId="0" fontId="1" fillId="23" borderId="0" xfId="0" applyFont="1" applyFill="1"/>
    <xf numFmtId="169" fontId="1" fillId="0" borderId="11" xfId="0" applyNumberFormat="1" applyFont="1" applyFill="1" applyBorder="1"/>
    <xf numFmtId="167" fontId="1" fillId="0" borderId="11" xfId="0" applyNumberFormat="1" applyFont="1" applyFill="1" applyBorder="1"/>
    <xf numFmtId="169" fontId="1" fillId="0" borderId="8" xfId="0" applyNumberFormat="1" applyFont="1" applyFill="1" applyBorder="1" applyAlignment="1"/>
    <xf numFmtId="2" fontId="1" fillId="26" borderId="8" xfId="0" applyNumberFormat="1" applyFont="1" applyFill="1" applyBorder="1" applyAlignment="1"/>
    <xf numFmtId="167" fontId="26" fillId="0" borderId="8" xfId="0" applyNumberFormat="1" applyFont="1" applyFill="1" applyBorder="1"/>
    <xf numFmtId="0" fontId="25" fillId="0" borderId="8" xfId="0" applyFont="1" applyFill="1" applyBorder="1"/>
    <xf numFmtId="167" fontId="1" fillId="29" borderId="8" xfId="0" applyNumberFormat="1" applyFont="1" applyFill="1" applyBorder="1"/>
    <xf numFmtId="167" fontId="1" fillId="26" borderId="8" xfId="0" applyNumberFormat="1" applyFont="1" applyFill="1" applyBorder="1" applyAlignment="1"/>
    <xf numFmtId="167" fontId="1" fillId="0" borderId="0" xfId="0" applyNumberFormat="1" applyFont="1" applyFill="1"/>
    <xf numFmtId="2" fontId="1" fillId="0" borderId="10" xfId="0" applyNumberFormat="1" applyFont="1" applyFill="1" applyBorder="1"/>
    <xf numFmtId="168" fontId="1" fillId="0" borderId="12" xfId="0" applyNumberFormat="1" applyFont="1" applyFill="1" applyBorder="1"/>
    <xf numFmtId="166" fontId="1" fillId="0" borderId="10" xfId="0" applyNumberFormat="1" applyFont="1" applyFill="1" applyBorder="1"/>
    <xf numFmtId="167" fontId="26" fillId="27" borderId="8" xfId="0" applyNumberFormat="1" applyFont="1" applyFill="1" applyBorder="1"/>
    <xf numFmtId="2" fontId="26" fillId="27" borderId="10" xfId="0" applyNumberFormat="1" applyFont="1" applyFill="1" applyBorder="1"/>
    <xf numFmtId="2" fontId="26" fillId="27" borderId="8" xfId="0" applyNumberFormat="1" applyFont="1" applyFill="1" applyBorder="1"/>
    <xf numFmtId="166" fontId="26" fillId="27" borderId="10" xfId="0" applyNumberFormat="1" applyFont="1" applyFill="1" applyBorder="1"/>
    <xf numFmtId="169" fontId="26" fillId="0" borderId="8" xfId="0" applyNumberFormat="1" applyFont="1" applyFill="1" applyBorder="1"/>
    <xf numFmtId="0" fontId="17" fillId="27" borderId="13" xfId="0" applyFont="1" applyFill="1" applyBorder="1" applyAlignment="1">
      <alignment horizontal="center"/>
    </xf>
    <xf numFmtId="0" fontId="17" fillId="27" borderId="16" xfId="0" applyFont="1" applyFill="1" applyBorder="1" applyAlignment="1">
      <alignment horizontal="center"/>
    </xf>
    <xf numFmtId="0" fontId="17" fillId="27" borderId="14" xfId="0" applyFont="1" applyFill="1" applyBorder="1" applyAlignment="1">
      <alignment horizontal="center"/>
    </xf>
    <xf numFmtId="167" fontId="1" fillId="0" borderId="10" xfId="0" applyNumberFormat="1" applyFont="1" applyFill="1" applyBorder="1"/>
    <xf numFmtId="168" fontId="26" fillId="0" borderId="10" xfId="0" applyNumberFormat="1" applyFont="1" applyFill="1" applyBorder="1"/>
    <xf numFmtId="2" fontId="1" fillId="29" borderId="10" xfId="0" applyNumberFormat="1" applyFont="1" applyFill="1" applyBorder="1"/>
    <xf numFmtId="168" fontId="1" fillId="29" borderId="10" xfId="0" applyNumberFormat="1" applyFont="1" applyFill="1" applyBorder="1"/>
    <xf numFmtId="2" fontId="1" fillId="0" borderId="8" xfId="0" applyNumberFormat="1" applyFont="1" applyFill="1" applyBorder="1" applyAlignment="1">
      <alignment horizontal="right"/>
    </xf>
    <xf numFmtId="0" fontId="38" fillId="0" borderId="0" xfId="0" applyFont="1" applyFill="1"/>
    <xf numFmtId="2" fontId="1" fillId="0" borderId="8" xfId="0" applyNumberFormat="1" applyFont="1" applyBorder="1" applyAlignment="1"/>
    <xf numFmtId="0" fontId="1" fillId="0" borderId="8" xfId="0" applyFont="1" applyFill="1" applyBorder="1" applyAlignment="1">
      <alignment horizontal="left"/>
    </xf>
    <xf numFmtId="0" fontId="31" fillId="0" borderId="8" xfId="0" applyFont="1" applyFill="1" applyBorder="1" applyAlignment="1">
      <alignment wrapText="1"/>
    </xf>
    <xf numFmtId="0" fontId="31" fillId="27" borderId="8" xfId="0" applyFont="1" applyFill="1" applyBorder="1" applyAlignment="1">
      <alignment wrapText="1"/>
    </xf>
    <xf numFmtId="0" fontId="39" fillId="0" borderId="8" xfId="0" applyFont="1" applyFill="1" applyBorder="1" applyAlignment="1">
      <alignment wrapText="1"/>
    </xf>
    <xf numFmtId="0" fontId="39" fillId="0" borderId="8" xfId="0" applyFont="1" applyFill="1" applyBorder="1"/>
    <xf numFmtId="0" fontId="31" fillId="0" borderId="13" xfId="0" applyFont="1" applyFill="1" applyBorder="1"/>
    <xf numFmtId="0" fontId="26" fillId="0" borderId="8" xfId="0" applyFont="1" applyBorder="1"/>
    <xf numFmtId="0" fontId="40" fillId="0" borderId="0" xfId="0" applyFont="1" applyFill="1"/>
    <xf numFmtId="0" fontId="1" fillId="0" borderId="8" xfId="0" applyFont="1" applyFill="1" applyBorder="1" applyAlignment="1">
      <alignment wrapText="1"/>
    </xf>
    <xf numFmtId="0" fontId="1" fillId="0" borderId="10" xfId="0" applyFont="1" applyFill="1" applyBorder="1" applyAlignment="1">
      <alignment wrapText="1"/>
    </xf>
    <xf numFmtId="0" fontId="16" fillId="0" borderId="8" xfId="0" applyFont="1" applyFill="1" applyBorder="1" applyAlignment="1">
      <alignment wrapText="1"/>
    </xf>
    <xf numFmtId="0" fontId="1" fillId="30" borderId="8" xfId="0" applyFont="1" applyFill="1" applyBorder="1" applyAlignment="1">
      <alignment wrapText="1"/>
    </xf>
    <xf numFmtId="0" fontId="1" fillId="30" borderId="10" xfId="0" applyFont="1" applyFill="1" applyBorder="1" applyAlignment="1">
      <alignment wrapText="1"/>
    </xf>
    <xf numFmtId="0" fontId="25" fillId="0" borderId="10" xfId="0" applyFont="1" applyFill="1" applyBorder="1"/>
    <xf numFmtId="0" fontId="1" fillId="0" borderId="14" xfId="0" applyFont="1" applyFill="1" applyBorder="1"/>
    <xf numFmtId="0" fontId="1" fillId="26" borderId="8" xfId="0" applyFont="1" applyFill="1" applyBorder="1"/>
    <xf numFmtId="0" fontId="1" fillId="26" borderId="8" xfId="0" applyFont="1" applyFill="1" applyBorder="1" applyAlignment="1">
      <alignment wrapText="1"/>
    </xf>
    <xf numFmtId="0" fontId="1" fillId="26" borderId="12" xfId="0" applyFont="1" applyFill="1" applyBorder="1"/>
    <xf numFmtId="2" fontId="1" fillId="26" borderId="8" xfId="0" applyNumberFormat="1" applyFont="1" applyFill="1" applyBorder="1"/>
    <xf numFmtId="2" fontId="1" fillId="26" borderId="10" xfId="0" applyNumberFormat="1" applyFont="1" applyFill="1" applyBorder="1"/>
    <xf numFmtId="168" fontId="1" fillId="26" borderId="8" xfId="0" applyNumberFormat="1" applyFont="1" applyFill="1" applyBorder="1"/>
    <xf numFmtId="169" fontId="1" fillId="26" borderId="8" xfId="0" applyNumberFormat="1" applyFont="1" applyFill="1" applyBorder="1"/>
    <xf numFmtId="0" fontId="38" fillId="29" borderId="0" xfId="0" applyFont="1" applyFill="1"/>
    <xf numFmtId="2" fontId="40" fillId="24" borderId="0" xfId="0" applyNumberFormat="1" applyFont="1" applyFill="1"/>
    <xf numFmtId="0" fontId="38" fillId="24" borderId="0" xfId="0" applyFont="1" applyFill="1"/>
    <xf numFmtId="2" fontId="1" fillId="0" borderId="11" xfId="0" applyNumberFormat="1" applyFont="1" applyFill="1" applyBorder="1"/>
    <xf numFmtId="168" fontId="1" fillId="26" borderId="8" xfId="0" applyNumberFormat="1" applyFont="1" applyFill="1" applyBorder="1" applyAlignment="1"/>
    <xf numFmtId="0" fontId="37" fillId="26" borderId="8" xfId="0" applyFont="1" applyFill="1" applyBorder="1" applyAlignment="1"/>
    <xf numFmtId="0" fontId="1" fillId="23" borderId="8" xfId="0" applyFont="1" applyFill="1" applyBorder="1"/>
    <xf numFmtId="2" fontId="32" fillId="0" borderId="13" xfId="0" applyNumberFormat="1" applyFont="1" applyFill="1" applyBorder="1" applyAlignment="1">
      <alignment horizontal="right"/>
    </xf>
    <xf numFmtId="2" fontId="31" fillId="0" borderId="8" xfId="0" applyNumberFormat="1" applyFont="1" applyFill="1" applyBorder="1"/>
    <xf numFmtId="0" fontId="1" fillId="27" borderId="10" xfId="0" applyFont="1" applyFill="1" applyBorder="1" applyAlignment="1">
      <alignment horizontal="right"/>
    </xf>
    <xf numFmtId="0" fontId="31" fillId="27" borderId="10" xfId="0" applyFont="1" applyFill="1" applyBorder="1" applyAlignment="1">
      <alignment horizontal="center"/>
    </xf>
    <xf numFmtId="2" fontId="1" fillId="27" borderId="8" xfId="0" applyNumberFormat="1" applyFont="1" applyFill="1" applyBorder="1"/>
    <xf numFmtId="168" fontId="1" fillId="27" borderId="8" xfId="0" applyNumberFormat="1" applyFont="1" applyFill="1" applyBorder="1"/>
    <xf numFmtId="0" fontId="1" fillId="29" borderId="8" xfId="0" applyFont="1" applyFill="1" applyBorder="1" applyAlignment="1">
      <alignment vertical="center"/>
    </xf>
    <xf numFmtId="1" fontId="26" fillId="0" borderId="8" xfId="0" applyNumberFormat="1" applyFont="1" applyFill="1" applyBorder="1"/>
    <xf numFmtId="1" fontId="26" fillId="0" borderId="8" xfId="0" applyNumberFormat="1" applyFont="1" applyFill="1" applyBorder="1" applyAlignment="1">
      <alignment horizontal="right"/>
    </xf>
    <xf numFmtId="0" fontId="25" fillId="0" borderId="0" xfId="0" applyFont="1" applyFill="1" applyBorder="1"/>
    <xf numFmtId="0" fontId="1" fillId="0" borderId="13" xfId="0" applyFont="1" applyFill="1" applyBorder="1"/>
    <xf numFmtId="169" fontId="26" fillId="0" borderId="11" xfId="0" applyNumberFormat="1" applyFont="1" applyFill="1" applyBorder="1"/>
    <xf numFmtId="166" fontId="26" fillId="0" borderId="8" xfId="0" applyNumberFormat="1" applyFont="1" applyFill="1" applyBorder="1"/>
    <xf numFmtId="0" fontId="42" fillId="0" borderId="8" xfId="0" applyFont="1" applyFill="1" applyBorder="1"/>
    <xf numFmtId="0" fontId="1" fillId="0" borderId="8" xfId="0" applyFont="1" applyBorder="1" applyAlignment="1">
      <alignment horizontal="right" vertical="top" wrapText="1"/>
    </xf>
    <xf numFmtId="168" fontId="32" fillId="0" borderId="11" xfId="0" applyNumberFormat="1" applyFont="1" applyFill="1" applyBorder="1"/>
    <xf numFmtId="0" fontId="32" fillId="0" borderId="10" xfId="0" applyFont="1" applyFill="1" applyBorder="1"/>
    <xf numFmtId="2" fontId="32" fillId="0" borderId="10" xfId="0" applyNumberFormat="1" applyFont="1" applyFill="1" applyBorder="1"/>
    <xf numFmtId="0" fontId="32" fillId="0" borderId="10" xfId="0" applyFont="1" applyFill="1" applyBorder="1" applyAlignment="1">
      <alignment horizontal="right"/>
    </xf>
    <xf numFmtId="0" fontId="32" fillId="0" borderId="0" xfId="0" applyFont="1" applyFill="1" applyBorder="1"/>
    <xf numFmtId="2" fontId="32" fillId="0" borderId="0" xfId="0" applyNumberFormat="1" applyFont="1" applyFill="1" applyBorder="1"/>
    <xf numFmtId="0" fontId="1" fillId="30" borderId="8" xfId="0" applyFont="1" applyFill="1" applyBorder="1"/>
    <xf numFmtId="0" fontId="1" fillId="30" borderId="11" xfId="0" applyFont="1" applyFill="1" applyBorder="1"/>
    <xf numFmtId="166" fontId="27" fillId="0" borderId="8" xfId="0" applyNumberFormat="1" applyFont="1" applyFill="1" applyBorder="1"/>
    <xf numFmtId="2" fontId="27" fillId="29" borderId="8" xfId="0" applyNumberFormat="1" applyFont="1" applyFill="1" applyBorder="1"/>
    <xf numFmtId="2" fontId="26" fillId="0" borderId="0" xfId="0" applyNumberFormat="1" applyFont="1" applyFill="1"/>
    <xf numFmtId="0" fontId="1" fillId="29" borderId="8" xfId="0" applyFont="1" applyFill="1" applyBorder="1" applyAlignment="1">
      <alignment horizontal="center"/>
    </xf>
    <xf numFmtId="0" fontId="1" fillId="29" borderId="10" xfId="0" applyFont="1" applyFill="1" applyBorder="1"/>
    <xf numFmtId="0" fontId="1" fillId="29" borderId="9" xfId="0" applyFont="1" applyFill="1" applyBorder="1"/>
    <xf numFmtId="169" fontId="1" fillId="29" borderId="8" xfId="0" applyNumberFormat="1" applyFont="1" applyFill="1" applyBorder="1"/>
    <xf numFmtId="166" fontId="1" fillId="29" borderId="8" xfId="0" applyNumberFormat="1" applyFont="1" applyFill="1" applyBorder="1"/>
    <xf numFmtId="169" fontId="32" fillId="0" borderId="13" xfId="0" applyNumberFormat="1" applyFont="1" applyFill="1" applyBorder="1" applyAlignment="1">
      <alignment horizontal="right"/>
    </xf>
    <xf numFmtId="0" fontId="1" fillId="0" borderId="8" xfId="0" applyFont="1" applyFill="1" applyBorder="1" applyAlignment="1">
      <alignment horizontal="center"/>
    </xf>
    <xf numFmtId="0" fontId="26" fillId="0" borderId="8" xfId="0" applyFont="1" applyFill="1" applyBorder="1" applyAlignment="1">
      <alignment horizontal="center"/>
    </xf>
    <xf numFmtId="0" fontId="1" fillId="32" borderId="0" xfId="0" applyFont="1" applyFill="1"/>
    <xf numFmtId="0" fontId="22" fillId="32" borderId="8" xfId="0" applyFont="1" applyFill="1" applyBorder="1" applyAlignment="1">
      <alignment horizontal="center" vertical="center" wrapText="1"/>
    </xf>
    <xf numFmtId="0" fontId="22" fillId="32" borderId="8" xfId="0" applyFont="1" applyFill="1" applyBorder="1" applyAlignment="1">
      <alignment horizontal="center"/>
    </xf>
    <xf numFmtId="2" fontId="1" fillId="32" borderId="8" xfId="0" applyNumberFormat="1" applyFont="1" applyFill="1" applyBorder="1"/>
    <xf numFmtId="0" fontId="26" fillId="32" borderId="11" xfId="0" applyFont="1" applyFill="1" applyBorder="1"/>
    <xf numFmtId="2" fontId="26" fillId="32" borderId="8" xfId="0" applyNumberFormat="1" applyFont="1" applyFill="1" applyBorder="1"/>
    <xf numFmtId="2" fontId="26" fillId="32" borderId="8" xfId="0" applyNumberFormat="1" applyFont="1" applyFill="1" applyBorder="1" applyAlignment="1">
      <alignment horizontal="right"/>
    </xf>
    <xf numFmtId="0" fontId="26" fillId="32" borderId="8" xfId="0" applyFont="1" applyFill="1" applyBorder="1"/>
    <xf numFmtId="0" fontId="43" fillId="0" borderId="8" xfId="0" applyFont="1" applyFill="1" applyBorder="1" applyAlignment="1">
      <alignment horizontal="center" vertical="center" wrapText="1"/>
    </xf>
    <xf numFmtId="0" fontId="23" fillId="32" borderId="8" xfId="0" applyFont="1" applyFill="1" applyBorder="1" applyAlignment="1">
      <alignment horizontal="center" vertical="center" wrapText="1"/>
    </xf>
    <xf numFmtId="0" fontId="1" fillId="32" borderId="0" xfId="0" applyFont="1" applyFill="1" applyBorder="1"/>
    <xf numFmtId="168" fontId="1" fillId="32" borderId="8" xfId="0" applyNumberFormat="1" applyFont="1" applyFill="1" applyBorder="1" applyAlignment="1"/>
    <xf numFmtId="2" fontId="1" fillId="32" borderId="8" xfId="0" applyNumberFormat="1" applyFont="1" applyFill="1" applyBorder="1" applyAlignment="1">
      <alignment horizontal="right"/>
    </xf>
    <xf numFmtId="0" fontId="26" fillId="32" borderId="13" xfId="0" applyFont="1" applyFill="1" applyBorder="1" applyAlignment="1">
      <alignment horizontal="right"/>
    </xf>
    <xf numFmtId="0" fontId="26" fillId="32" borderId="10" xfId="0" applyFont="1" applyFill="1" applyBorder="1" applyAlignment="1">
      <alignment horizontal="center"/>
    </xf>
    <xf numFmtId="0" fontId="26" fillId="32" borderId="8" xfId="0" applyFont="1" applyFill="1" applyBorder="1" applyAlignment="1">
      <alignment horizontal="center"/>
    </xf>
    <xf numFmtId="0" fontId="26" fillId="32" borderId="8" xfId="0" applyFont="1" applyFill="1" applyBorder="1" applyAlignment="1">
      <alignment horizontal="right"/>
    </xf>
    <xf numFmtId="168" fontId="1" fillId="32" borderId="8" xfId="0" applyNumberFormat="1" applyFont="1" applyFill="1" applyBorder="1" applyAlignment="1">
      <alignment horizontal="right"/>
    </xf>
    <xf numFmtId="168" fontId="26" fillId="0" borderId="10" xfId="0" applyNumberFormat="1" applyFont="1" applyFill="1" applyBorder="1" applyAlignment="1">
      <alignment horizontal="center"/>
    </xf>
    <xf numFmtId="169" fontId="26" fillId="0" borderId="10" xfId="0" applyNumberFormat="1" applyFont="1" applyFill="1" applyBorder="1" applyAlignment="1">
      <alignment horizontal="center"/>
    </xf>
    <xf numFmtId="2" fontId="32" fillId="32" borderId="8" xfId="0" applyNumberFormat="1" applyFont="1" applyFill="1" applyBorder="1"/>
    <xf numFmtId="169" fontId="26" fillId="0" borderId="13" xfId="0" applyNumberFormat="1" applyFont="1" applyFill="1" applyBorder="1" applyAlignment="1">
      <alignment horizontal="right"/>
    </xf>
    <xf numFmtId="167" fontId="23" fillId="0" borderId="8" xfId="0" applyNumberFormat="1" applyFont="1" applyFill="1" applyBorder="1" applyAlignment="1">
      <alignment horizontal="center" vertical="center" wrapText="1"/>
    </xf>
    <xf numFmtId="169" fontId="26" fillId="32" borderId="11" xfId="0" applyNumberFormat="1" applyFont="1" applyFill="1" applyBorder="1"/>
    <xf numFmtId="169" fontId="26" fillId="32" borderId="13" xfId="0" applyNumberFormat="1" applyFont="1" applyFill="1" applyBorder="1" applyAlignment="1">
      <alignment horizontal="right"/>
    </xf>
    <xf numFmtId="0" fontId="1" fillId="32" borderId="8" xfId="0" applyFont="1" applyFill="1" applyBorder="1"/>
    <xf numFmtId="0" fontId="1" fillId="32" borderId="10" xfId="0" applyFont="1" applyFill="1" applyBorder="1"/>
    <xf numFmtId="0" fontId="25" fillId="32" borderId="10" xfId="0" applyFont="1" applyFill="1" applyBorder="1"/>
    <xf numFmtId="0" fontId="1" fillId="32" borderId="8" xfId="0" applyFont="1" applyFill="1" applyBorder="1" applyAlignment="1"/>
    <xf numFmtId="0" fontId="25" fillId="32" borderId="8" xfId="0" applyFont="1" applyFill="1" applyBorder="1" applyAlignment="1"/>
    <xf numFmtId="2" fontId="27" fillId="32" borderId="8" xfId="0" applyNumberFormat="1" applyFont="1" applyFill="1" applyBorder="1"/>
    <xf numFmtId="2" fontId="29" fillId="32" borderId="8" xfId="0" applyNumberFormat="1" applyFont="1" applyFill="1" applyBorder="1"/>
    <xf numFmtId="2" fontId="27" fillId="32" borderId="11" xfId="0" applyNumberFormat="1" applyFont="1" applyFill="1" applyBorder="1"/>
    <xf numFmtId="0" fontId="37" fillId="32" borderId="8" xfId="0" applyFont="1" applyFill="1" applyBorder="1" applyAlignment="1"/>
    <xf numFmtId="0" fontId="25" fillId="32" borderId="8" xfId="0" applyFont="1" applyFill="1" applyBorder="1"/>
    <xf numFmtId="0" fontId="1" fillId="32" borderId="11" xfId="0" applyFont="1" applyFill="1" applyBorder="1"/>
    <xf numFmtId="0" fontId="31" fillId="32" borderId="8" xfId="0" applyFont="1" applyFill="1" applyBorder="1"/>
    <xf numFmtId="0" fontId="39" fillId="32" borderId="8" xfId="0" applyFont="1" applyFill="1" applyBorder="1"/>
    <xf numFmtId="0" fontId="1" fillId="32" borderId="8" xfId="86" applyFont="1" applyFill="1" applyBorder="1"/>
    <xf numFmtId="1" fontId="1" fillId="32" borderId="8" xfId="86" applyNumberFormat="1" applyFont="1" applyFill="1" applyBorder="1"/>
    <xf numFmtId="169" fontId="1" fillId="32" borderId="8" xfId="86" applyNumberFormat="1" applyFont="1" applyFill="1" applyBorder="1"/>
    <xf numFmtId="2" fontId="1" fillId="32" borderId="8" xfId="86" applyNumberFormat="1" applyFont="1" applyFill="1" applyBorder="1"/>
    <xf numFmtId="0" fontId="27" fillId="32" borderId="8" xfId="0" applyFont="1" applyFill="1" applyBorder="1"/>
    <xf numFmtId="0" fontId="41" fillId="32" borderId="8" xfId="0" applyFont="1" applyFill="1" applyBorder="1"/>
    <xf numFmtId="1" fontId="32" fillId="32" borderId="13" xfId="0" applyNumberFormat="1" applyFont="1" applyFill="1" applyBorder="1" applyAlignment="1">
      <alignment horizontal="right"/>
    </xf>
    <xf numFmtId="169" fontId="32" fillId="32" borderId="13" xfId="0" applyNumberFormat="1" applyFont="1" applyFill="1" applyBorder="1" applyAlignment="1">
      <alignment horizontal="right"/>
    </xf>
    <xf numFmtId="169" fontId="35" fillId="0" borderId="10" xfId="0" applyNumberFormat="1" applyFont="1" applyFill="1" applyBorder="1" applyAlignment="1">
      <alignment horizontal="center"/>
    </xf>
    <xf numFmtId="9" fontId="1" fillId="0" borderId="0" xfId="0" applyNumberFormat="1" applyFont="1" applyFill="1"/>
    <xf numFmtId="0" fontId="1" fillId="0" borderId="12" xfId="0" applyFont="1" applyFill="1" applyBorder="1" applyAlignment="1">
      <alignment horizontal="center"/>
    </xf>
    <xf numFmtId="0" fontId="1" fillId="0" borderId="11" xfId="0" applyFont="1" applyFill="1" applyBorder="1" applyAlignment="1">
      <alignment horizontal="center"/>
    </xf>
    <xf numFmtId="0" fontId="1" fillId="0" borderId="14" xfId="0" applyFont="1" applyFill="1" applyBorder="1" applyAlignment="1">
      <alignment horizontal="center"/>
    </xf>
    <xf numFmtId="0" fontId="1" fillId="26" borderId="10" xfId="0" applyFont="1" applyFill="1" applyBorder="1" applyAlignment="1">
      <alignment horizontal="right"/>
    </xf>
    <xf numFmtId="0" fontId="1" fillId="26" borderId="14" xfId="0" applyFont="1" applyFill="1" applyBorder="1" applyAlignment="1">
      <alignment horizontal="center"/>
    </xf>
    <xf numFmtId="0" fontId="1" fillId="26" borderId="0" xfId="0" applyFont="1" applyFill="1"/>
    <xf numFmtId="0" fontId="1" fillId="0" borderId="17" xfId="0" applyFont="1" applyFill="1" applyBorder="1" applyAlignment="1">
      <alignment horizontal="center"/>
    </xf>
    <xf numFmtId="0" fontId="1" fillId="0" borderId="10" xfId="86" applyFont="1" applyFill="1" applyBorder="1"/>
    <xf numFmtId="0" fontId="1" fillId="26" borderId="10" xfId="86" applyFont="1" applyFill="1" applyBorder="1"/>
    <xf numFmtId="2" fontId="25" fillId="29" borderId="8" xfId="0" applyNumberFormat="1" applyFont="1" applyFill="1" applyBorder="1"/>
    <xf numFmtId="169" fontId="26" fillId="0" borderId="8" xfId="0" applyNumberFormat="1" applyFont="1" applyFill="1" applyBorder="1" applyAlignment="1">
      <alignment horizontal="right"/>
    </xf>
    <xf numFmtId="169" fontId="32" fillId="0" borderId="8" xfId="0" applyNumberFormat="1" applyFont="1" applyFill="1" applyBorder="1" applyAlignment="1">
      <alignment horizontal="right"/>
    </xf>
    <xf numFmtId="169" fontId="32" fillId="0" borderId="10" xfId="0" applyNumberFormat="1" applyFont="1" applyFill="1" applyBorder="1" applyAlignment="1">
      <alignment horizontal="center"/>
    </xf>
    <xf numFmtId="169" fontId="32" fillId="0" borderId="11" xfId="0" applyNumberFormat="1" applyFont="1" applyFill="1" applyBorder="1"/>
    <xf numFmtId="1" fontId="32" fillId="0" borderId="8" xfId="0" applyNumberFormat="1" applyFont="1" applyFill="1" applyBorder="1"/>
    <xf numFmtId="169" fontId="32" fillId="0" borderId="13" xfId="0" applyNumberFormat="1" applyFont="1" applyFill="1" applyBorder="1"/>
    <xf numFmtId="2" fontId="25" fillId="0" borderId="0" xfId="0" applyNumberFormat="1" applyFont="1" applyFill="1"/>
    <xf numFmtId="2" fontId="22" fillId="0" borderId="8" xfId="0" applyNumberFormat="1" applyFont="1" applyFill="1" applyBorder="1" applyAlignment="1">
      <alignment horizontal="center" vertical="center" wrapText="1"/>
    </xf>
    <xf numFmtId="2" fontId="22" fillId="0" borderId="8" xfId="0" applyNumberFormat="1" applyFont="1" applyFill="1" applyBorder="1" applyAlignment="1">
      <alignment horizontal="center"/>
    </xf>
    <xf numFmtId="168" fontId="29" fillId="0" borderId="8" xfId="0" applyNumberFormat="1" applyFont="1" applyFill="1" applyBorder="1"/>
    <xf numFmtId="169" fontId="26" fillId="32" borderId="8" xfId="0" applyNumberFormat="1" applyFont="1" applyFill="1" applyBorder="1"/>
    <xf numFmtId="169" fontId="26" fillId="32" borderId="10" xfId="0" applyNumberFormat="1" applyFont="1" applyFill="1" applyBorder="1" applyAlignment="1">
      <alignment horizontal="center"/>
    </xf>
    <xf numFmtId="2" fontId="35" fillId="32" borderId="8" xfId="0" applyNumberFormat="1" applyFont="1" applyFill="1" applyBorder="1"/>
    <xf numFmtId="169" fontId="32" fillId="32" borderId="8" xfId="0" applyNumberFormat="1" applyFont="1" applyFill="1" applyBorder="1" applyAlignment="1">
      <alignment horizontal="right"/>
    </xf>
    <xf numFmtId="2" fontId="1" fillId="0" borderId="8" xfId="0" applyNumberFormat="1" applyFont="1" applyFill="1" applyBorder="1" applyAlignment="1"/>
    <xf numFmtId="0" fontId="1" fillId="0" borderId="8" xfId="0" applyFont="1" applyFill="1" applyBorder="1" applyAlignment="1">
      <alignment horizontal="center"/>
    </xf>
    <xf numFmtId="0" fontId="26" fillId="0" borderId="8" xfId="0" applyFont="1" applyFill="1" applyBorder="1" applyAlignment="1">
      <alignment horizontal="center"/>
    </xf>
    <xf numFmtId="169" fontId="26" fillId="0" borderId="8" xfId="0" applyNumberFormat="1" applyFont="1" applyFill="1" applyBorder="1" applyAlignment="1">
      <alignment horizontal="center"/>
    </xf>
    <xf numFmtId="168" fontId="1" fillId="31" borderId="8" xfId="0" applyNumberFormat="1" applyFont="1" applyFill="1" applyBorder="1"/>
    <xf numFmtId="1" fontId="26" fillId="0" borderId="13" xfId="0" applyNumberFormat="1" applyFont="1" applyFill="1" applyBorder="1" applyAlignment="1">
      <alignment horizontal="right"/>
    </xf>
    <xf numFmtId="169" fontId="26" fillId="0" borderId="10" xfId="0" applyNumberFormat="1" applyFont="1" applyFill="1" applyBorder="1"/>
    <xf numFmtId="2" fontId="1" fillId="33" borderId="8" xfId="0" applyNumberFormat="1" applyFont="1" applyFill="1" applyBorder="1"/>
    <xf numFmtId="0" fontId="1" fillId="34" borderId="8" xfId="0" applyFont="1" applyFill="1" applyBorder="1"/>
    <xf numFmtId="0" fontId="31" fillId="35" borderId="8" xfId="0" applyFont="1" applyFill="1" applyBorder="1"/>
    <xf numFmtId="0" fontId="1" fillId="31" borderId="10" xfId="86" applyFont="1" applyFill="1" applyBorder="1"/>
    <xf numFmtId="0" fontId="17" fillId="0" borderId="0" xfId="0" applyFont="1" applyFill="1" applyAlignment="1">
      <alignment horizontal="center"/>
    </xf>
    <xf numFmtId="0" fontId="44" fillId="0" borderId="8" xfId="0" applyFont="1" applyFill="1" applyBorder="1" applyAlignment="1">
      <alignment horizontal="center"/>
    </xf>
    <xf numFmtId="0" fontId="17" fillId="0" borderId="0" xfId="0" applyFont="1" applyFill="1" applyAlignment="1">
      <alignment horizontal="center" wrapText="1"/>
    </xf>
    <xf numFmtId="0" fontId="21" fillId="0" borderId="0" xfId="0" applyFont="1" applyFill="1" applyAlignment="1">
      <alignment horizontal="center"/>
    </xf>
    <xf numFmtId="0" fontId="24" fillId="27" borderId="13" xfId="0" applyFont="1" applyFill="1" applyBorder="1" applyAlignment="1">
      <alignment horizontal="center"/>
    </xf>
    <xf numFmtId="0" fontId="24" fillId="27" borderId="16" xfId="0" applyFont="1" applyFill="1" applyBorder="1" applyAlignment="1">
      <alignment horizontal="center"/>
    </xf>
    <xf numFmtId="0" fontId="24" fillId="27" borderId="14" xfId="0" applyFont="1" applyFill="1" applyBorder="1" applyAlignment="1">
      <alignment horizontal="center"/>
    </xf>
    <xf numFmtId="0" fontId="26" fillId="0" borderId="13" xfId="0" applyFont="1" applyFill="1" applyBorder="1" applyAlignment="1">
      <alignment horizontal="center"/>
    </xf>
    <xf numFmtId="0" fontId="26" fillId="0" borderId="16" xfId="0" applyFont="1" applyFill="1" applyBorder="1" applyAlignment="1">
      <alignment horizontal="center"/>
    </xf>
    <xf numFmtId="0" fontId="26" fillId="0" borderId="14" xfId="0" applyFont="1" applyFill="1" applyBorder="1" applyAlignment="1">
      <alignment horizontal="center"/>
    </xf>
    <xf numFmtId="0" fontId="26" fillId="27" borderId="13" xfId="0" applyFont="1" applyFill="1" applyBorder="1" applyAlignment="1">
      <alignment horizontal="center"/>
    </xf>
    <xf numFmtId="0" fontId="26" fillId="27" borderId="16" xfId="0" applyFont="1" applyFill="1" applyBorder="1" applyAlignment="1">
      <alignment horizontal="center"/>
    </xf>
    <xf numFmtId="0" fontId="26" fillId="27" borderId="14" xfId="0" applyFont="1" applyFill="1" applyBorder="1" applyAlignment="1">
      <alignment horizontal="center"/>
    </xf>
    <xf numFmtId="0" fontId="1" fillId="27" borderId="13" xfId="0" applyFont="1" applyFill="1" applyBorder="1" applyAlignment="1">
      <alignment horizontal="center"/>
    </xf>
    <xf numFmtId="0" fontId="1" fillId="27" borderId="16" xfId="0" applyFont="1" applyFill="1" applyBorder="1" applyAlignment="1">
      <alignment horizontal="center"/>
    </xf>
    <xf numFmtId="0" fontId="1" fillId="27" borderId="14" xfId="0" applyFont="1" applyFill="1" applyBorder="1" applyAlignment="1">
      <alignment horizontal="center"/>
    </xf>
    <xf numFmtId="0" fontId="21" fillId="0" borderId="0" xfId="0" applyFont="1" applyFill="1" applyAlignment="1">
      <alignment horizontal="center" vertical="center" wrapText="1"/>
    </xf>
    <xf numFmtId="0" fontId="18" fillId="27" borderId="13" xfId="0" applyFont="1" applyFill="1" applyBorder="1" applyAlignment="1">
      <alignment horizontal="center"/>
    </xf>
    <xf numFmtId="0" fontId="18" fillId="27" borderId="16" xfId="0" applyFont="1" applyFill="1" applyBorder="1" applyAlignment="1">
      <alignment horizontal="center"/>
    </xf>
    <xf numFmtId="0" fontId="18" fillId="27" borderId="14" xfId="0" applyFont="1" applyFill="1" applyBorder="1" applyAlignment="1">
      <alignment horizontal="center"/>
    </xf>
    <xf numFmtId="0" fontId="1" fillId="0" borderId="16" xfId="0" applyFont="1" applyBorder="1"/>
    <xf numFmtId="0" fontId="1" fillId="0" borderId="14" xfId="0" applyFont="1" applyBorder="1"/>
    <xf numFmtId="0" fontId="1" fillId="0" borderId="8" xfId="0" applyFont="1" applyFill="1" applyBorder="1" applyAlignment="1">
      <alignment horizontal="center"/>
    </xf>
    <xf numFmtId="0" fontId="1" fillId="27" borderId="8" xfId="0" applyFont="1" applyFill="1" applyBorder="1" applyAlignment="1">
      <alignment horizontal="center"/>
    </xf>
    <xf numFmtId="0" fontId="17" fillId="27" borderId="8" xfId="0" applyFont="1" applyFill="1" applyBorder="1" applyAlignment="1">
      <alignment horizontal="center"/>
    </xf>
    <xf numFmtId="0" fontId="22" fillId="27" borderId="13" xfId="0" applyFont="1" applyFill="1" applyBorder="1" applyAlignment="1">
      <alignment horizontal="center"/>
    </xf>
    <xf numFmtId="0" fontId="22" fillId="27" borderId="16" xfId="0" applyFont="1" applyFill="1" applyBorder="1" applyAlignment="1">
      <alignment horizontal="center"/>
    </xf>
    <xf numFmtId="0" fontId="22" fillId="27" borderId="14" xfId="0" applyFont="1" applyFill="1" applyBorder="1" applyAlignment="1">
      <alignment horizontal="center"/>
    </xf>
    <xf numFmtId="0" fontId="21" fillId="0" borderId="0" xfId="0" applyFont="1" applyFill="1" applyBorder="1" applyAlignment="1">
      <alignment horizontal="center" vertical="center" wrapText="1"/>
    </xf>
    <xf numFmtId="0" fontId="1" fillId="27" borderId="10" xfId="0" applyFont="1" applyFill="1" applyBorder="1" applyAlignment="1">
      <alignment horizontal="center"/>
    </xf>
    <xf numFmtId="0" fontId="18" fillId="27" borderId="8" xfId="0" applyFont="1" applyFill="1" applyBorder="1" applyAlignment="1">
      <alignment horizontal="center"/>
    </xf>
    <xf numFmtId="0" fontId="26" fillId="27" borderId="8" xfId="0" applyFont="1" applyFill="1" applyBorder="1" applyAlignment="1">
      <alignment horizontal="center"/>
    </xf>
    <xf numFmtId="0" fontId="26" fillId="0" borderId="8" xfId="0" applyFont="1" applyFill="1" applyBorder="1" applyAlignment="1">
      <alignment horizontal="center"/>
    </xf>
    <xf numFmtId="0" fontId="32" fillId="27" borderId="13" xfId="0" applyFont="1" applyFill="1" applyBorder="1" applyAlignment="1">
      <alignment horizontal="center"/>
    </xf>
    <xf numFmtId="0" fontId="32" fillId="27" borderId="16" xfId="0" applyFont="1" applyFill="1" applyBorder="1" applyAlignment="1">
      <alignment horizontal="center"/>
    </xf>
    <xf numFmtId="0" fontId="22" fillId="27" borderId="8" xfId="0" applyFont="1" applyFill="1" applyBorder="1" applyAlignment="1">
      <alignment horizontal="center"/>
    </xf>
    <xf numFmtId="164" fontId="1" fillId="27" borderId="8" xfId="75" applyFont="1" applyFill="1" applyBorder="1" applyAlignment="1">
      <alignment horizontal="center"/>
    </xf>
    <xf numFmtId="0" fontId="32" fillId="27" borderId="8" xfId="0" applyFont="1" applyFill="1" applyBorder="1" applyAlignment="1">
      <alignment horizontal="center"/>
    </xf>
    <xf numFmtId="0" fontId="18" fillId="0" borderId="18" xfId="0" applyFont="1" applyFill="1" applyBorder="1" applyAlignment="1">
      <alignment horizontal="center"/>
    </xf>
  </cellXfs>
  <cellStyles count="114">
    <cellStyle name="20% - Акцент1" xfId="1"/>
    <cellStyle name="20% - Акцент2" xfId="2"/>
    <cellStyle name="20% - Акцент3" xfId="3"/>
    <cellStyle name="20% - Акцент4" xfId="4"/>
    <cellStyle name="20% - Акцент5" xfId="5"/>
    <cellStyle name="20% - Акцент6" xfId="6"/>
    <cellStyle name="20% – Акцентування1" xfId="7"/>
    <cellStyle name="20% – Акцентування1 2" xfId="8"/>
    <cellStyle name="20% – Акцентування2" xfId="9"/>
    <cellStyle name="20% – Акцентування2 2" xfId="10"/>
    <cellStyle name="20% – Акцентування3" xfId="11"/>
    <cellStyle name="20% – Акцентування3 2" xfId="12"/>
    <cellStyle name="20% – Акцентування4" xfId="13"/>
    <cellStyle name="20% – Акцентування4 2" xfId="14"/>
    <cellStyle name="20% – Акцентування5" xfId="15"/>
    <cellStyle name="20% – Акцентування5 2" xfId="16"/>
    <cellStyle name="20% – Акцентування6" xfId="17"/>
    <cellStyle name="20% – Акцентування6 2" xfId="18"/>
    <cellStyle name="40% - Акцент1" xfId="19"/>
    <cellStyle name="40% - Акцент2" xfId="20"/>
    <cellStyle name="40% - Акцент3" xfId="21"/>
    <cellStyle name="40% - Акцент4" xfId="22"/>
    <cellStyle name="40% - Акцент5" xfId="23"/>
    <cellStyle name="40% - Акцент6" xfId="24"/>
    <cellStyle name="40% – Акцентування1" xfId="25"/>
    <cellStyle name="40% – Акцентування1 2" xfId="26"/>
    <cellStyle name="40% – Акцентування2" xfId="27"/>
    <cellStyle name="40% – Акцентування2 2" xfId="28"/>
    <cellStyle name="40% – Акцентування3" xfId="29"/>
    <cellStyle name="40% – Акцентування3 2" xfId="30"/>
    <cellStyle name="40% – Акцентування4" xfId="31"/>
    <cellStyle name="40% – Акцентування4 2" xfId="32"/>
    <cellStyle name="40% – Акцентування5" xfId="33"/>
    <cellStyle name="40% – Акцентування5 2" xfId="34"/>
    <cellStyle name="40% – Акцентування6" xfId="35"/>
    <cellStyle name="40% – Акцентування6 2" xfId="36"/>
    <cellStyle name="60% - Акцент1" xfId="37"/>
    <cellStyle name="60% - Акцент2" xfId="38"/>
    <cellStyle name="60% - Акцент3" xfId="39"/>
    <cellStyle name="60% - Акцент4" xfId="40"/>
    <cellStyle name="60% - Акцент5" xfId="41"/>
    <cellStyle name="60% - Акцент6" xfId="42"/>
    <cellStyle name="60% – Акцентування1" xfId="43"/>
    <cellStyle name="60% – Акцентування1 2" xfId="44"/>
    <cellStyle name="60% – Акцентування2" xfId="45"/>
    <cellStyle name="60% – Акцентування2 2" xfId="46"/>
    <cellStyle name="60% – Акцентування3" xfId="47"/>
    <cellStyle name="60% – Акцентування3 2" xfId="48"/>
    <cellStyle name="60% – Акцентування4" xfId="49"/>
    <cellStyle name="60% – Акцентування4 2" xfId="50"/>
    <cellStyle name="60% – Акцентування5" xfId="51"/>
    <cellStyle name="60% – Акцентування5 2" xfId="52"/>
    <cellStyle name="60% – Акцентування6" xfId="53"/>
    <cellStyle name="60% – Акцентування6 2" xfId="54"/>
    <cellStyle name="Акцент1" xfId="55"/>
    <cellStyle name="Акцент2" xfId="56"/>
    <cellStyle name="Акцент3" xfId="57"/>
    <cellStyle name="Акцент4" xfId="58"/>
    <cellStyle name="Акцент5" xfId="59"/>
    <cellStyle name="Акцент6" xfId="60"/>
    <cellStyle name="Акцентування1" xfId="61"/>
    <cellStyle name="Акцентування1 2" xfId="62"/>
    <cellStyle name="Акцентування2" xfId="63"/>
    <cellStyle name="Акцентування2 2" xfId="64"/>
    <cellStyle name="Акцентування3" xfId="65"/>
    <cellStyle name="Акцентування3 2" xfId="66"/>
    <cellStyle name="Акцентування4" xfId="67"/>
    <cellStyle name="Акцентування4 2" xfId="68"/>
    <cellStyle name="Акцентування5" xfId="69"/>
    <cellStyle name="Акцентування5 2" xfId="70"/>
    <cellStyle name="Акцентування6" xfId="71"/>
    <cellStyle name="Акцентування6 2" xfId="72"/>
    <cellStyle name="Вывод" xfId="73"/>
    <cellStyle name="Вычисление" xfId="74"/>
    <cellStyle name="Денежный" xfId="75" builtinId="4"/>
    <cellStyle name="Денежный 2" xfId="76"/>
    <cellStyle name="Денежный 2 2" xfId="106"/>
    <cellStyle name="Денежный 3" xfId="77"/>
    <cellStyle name="Денежный 3 2" xfId="107"/>
    <cellStyle name="Заголовок 1" xfId="78" builtinId="16" customBuiltin="1"/>
    <cellStyle name="Заголовок 2" xfId="79" builtinId="17" customBuiltin="1"/>
    <cellStyle name="Заголовок 3" xfId="80" builtinId="18" customBuiltin="1"/>
    <cellStyle name="Заголовок 4" xfId="81" builtinId="19" customBuiltin="1"/>
    <cellStyle name="Итог" xfId="82"/>
    <cellStyle name="Нейтральный" xfId="83"/>
    <cellStyle name="Обчислення" xfId="84"/>
    <cellStyle name="Обчислення 2" xfId="85"/>
    <cellStyle name="Обычный" xfId="0" builtinId="0"/>
    <cellStyle name="Обычный 2" xfId="86"/>
    <cellStyle name="Обычный 2 2" xfId="108"/>
    <cellStyle name="Підсумок" xfId="87"/>
    <cellStyle name="Підсумок 2" xfId="88"/>
    <cellStyle name="Плохой" xfId="89"/>
    <cellStyle name="Поганий" xfId="90"/>
    <cellStyle name="Поганий 2" xfId="91"/>
    <cellStyle name="Пояснение" xfId="92"/>
    <cellStyle name="Примечание" xfId="93"/>
    <cellStyle name="Примечание 2" xfId="94"/>
    <cellStyle name="Примечание 2 2" xfId="109"/>
    <cellStyle name="Примечание 3" xfId="95"/>
    <cellStyle name="Примечание 3 2" xfId="110"/>
    <cellStyle name="Примітка" xfId="96"/>
    <cellStyle name="Примітка 2" xfId="97"/>
    <cellStyle name="Примітка 2 2" xfId="111"/>
    <cellStyle name="Примітка 3" xfId="98"/>
    <cellStyle name="Примітка 3 2" xfId="112"/>
    <cellStyle name="Результат" xfId="99"/>
    <cellStyle name="Результат 2" xfId="100"/>
    <cellStyle name="Середній" xfId="101"/>
    <cellStyle name="Середній 2" xfId="102"/>
    <cellStyle name="Текст пояснення" xfId="103"/>
    <cellStyle name="Текст пояснення 2" xfId="104"/>
    <cellStyle name="Финансовый 2" xfId="105"/>
    <cellStyle name="Финансовый 2 2" xfId="11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426720</xdr:colOff>
      <xdr:row>1491</xdr:row>
      <xdr:rowOff>106680</xdr:rowOff>
    </xdr:from>
    <xdr:to>
      <xdr:col>9</xdr:col>
      <xdr:colOff>533400</xdr:colOff>
      <xdr:row>1492</xdr:row>
      <xdr:rowOff>133350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8903970" y="244051455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426720</xdr:colOff>
      <xdr:row>1425</xdr:row>
      <xdr:rowOff>106680</xdr:rowOff>
    </xdr:from>
    <xdr:to>
      <xdr:col>9</xdr:col>
      <xdr:colOff>533400</xdr:colOff>
      <xdr:row>1427</xdr:row>
      <xdr:rowOff>0</xdr:rowOff>
    </xdr:to>
    <xdr:sp macro="" textlink="">
      <xdr:nvSpPr>
        <xdr:cNvPr id="3" name="Text Box 1"/>
        <xdr:cNvSpPr txBox="1">
          <a:spLocks noChangeArrowheads="1"/>
        </xdr:cNvSpPr>
      </xdr:nvSpPr>
      <xdr:spPr bwMode="auto">
        <a:xfrm>
          <a:off x="8903970" y="233202480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426720</xdr:colOff>
      <xdr:row>1427</xdr:row>
      <xdr:rowOff>106680</xdr:rowOff>
    </xdr:from>
    <xdr:to>
      <xdr:col>9</xdr:col>
      <xdr:colOff>533400</xdr:colOff>
      <xdr:row>1429</xdr:row>
      <xdr:rowOff>0</xdr:rowOff>
    </xdr:to>
    <xdr:sp macro="" textlink="">
      <xdr:nvSpPr>
        <xdr:cNvPr id="4" name="Text Box 1"/>
        <xdr:cNvSpPr txBox="1">
          <a:spLocks noChangeArrowheads="1"/>
        </xdr:cNvSpPr>
      </xdr:nvSpPr>
      <xdr:spPr bwMode="auto">
        <a:xfrm>
          <a:off x="8903970" y="233526330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426720</xdr:colOff>
      <xdr:row>1428</xdr:row>
      <xdr:rowOff>106680</xdr:rowOff>
    </xdr:from>
    <xdr:to>
      <xdr:col>9</xdr:col>
      <xdr:colOff>533400</xdr:colOff>
      <xdr:row>1430</xdr:row>
      <xdr:rowOff>0</xdr:rowOff>
    </xdr:to>
    <xdr:sp macro="" textlink="">
      <xdr:nvSpPr>
        <xdr:cNvPr id="5" name="Text Box 1"/>
        <xdr:cNvSpPr txBox="1">
          <a:spLocks noChangeArrowheads="1"/>
        </xdr:cNvSpPr>
      </xdr:nvSpPr>
      <xdr:spPr bwMode="auto">
        <a:xfrm>
          <a:off x="8903970" y="233688255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426720</xdr:colOff>
      <xdr:row>1429</xdr:row>
      <xdr:rowOff>106680</xdr:rowOff>
    </xdr:from>
    <xdr:to>
      <xdr:col>9</xdr:col>
      <xdr:colOff>533400</xdr:colOff>
      <xdr:row>1431</xdr:row>
      <xdr:rowOff>0</xdr:rowOff>
    </xdr:to>
    <xdr:sp macro="" textlink="">
      <xdr:nvSpPr>
        <xdr:cNvPr id="6" name="Text Box 1"/>
        <xdr:cNvSpPr txBox="1">
          <a:spLocks noChangeArrowheads="1"/>
        </xdr:cNvSpPr>
      </xdr:nvSpPr>
      <xdr:spPr bwMode="auto">
        <a:xfrm>
          <a:off x="8903970" y="233850180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426720</xdr:colOff>
      <xdr:row>1430</xdr:row>
      <xdr:rowOff>106680</xdr:rowOff>
    </xdr:from>
    <xdr:to>
      <xdr:col>9</xdr:col>
      <xdr:colOff>533400</xdr:colOff>
      <xdr:row>1432</xdr:row>
      <xdr:rowOff>0</xdr:rowOff>
    </xdr:to>
    <xdr:sp macro="" textlink="">
      <xdr:nvSpPr>
        <xdr:cNvPr id="7" name="Text Box 1"/>
        <xdr:cNvSpPr txBox="1">
          <a:spLocks noChangeArrowheads="1"/>
        </xdr:cNvSpPr>
      </xdr:nvSpPr>
      <xdr:spPr bwMode="auto">
        <a:xfrm>
          <a:off x="8903970" y="234012105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426720</xdr:colOff>
      <xdr:row>1431</xdr:row>
      <xdr:rowOff>106680</xdr:rowOff>
    </xdr:from>
    <xdr:to>
      <xdr:col>9</xdr:col>
      <xdr:colOff>533400</xdr:colOff>
      <xdr:row>1433</xdr:row>
      <xdr:rowOff>0</xdr:rowOff>
    </xdr:to>
    <xdr:sp macro="" textlink="">
      <xdr:nvSpPr>
        <xdr:cNvPr id="8" name="Text Box 1"/>
        <xdr:cNvSpPr txBox="1">
          <a:spLocks noChangeArrowheads="1"/>
        </xdr:cNvSpPr>
      </xdr:nvSpPr>
      <xdr:spPr bwMode="auto">
        <a:xfrm>
          <a:off x="8903970" y="234174030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426720</xdr:colOff>
      <xdr:row>1432</xdr:row>
      <xdr:rowOff>106680</xdr:rowOff>
    </xdr:from>
    <xdr:to>
      <xdr:col>9</xdr:col>
      <xdr:colOff>533400</xdr:colOff>
      <xdr:row>1434</xdr:row>
      <xdr:rowOff>0</xdr:rowOff>
    </xdr:to>
    <xdr:sp macro="" textlink="">
      <xdr:nvSpPr>
        <xdr:cNvPr id="9" name="Text Box 1"/>
        <xdr:cNvSpPr txBox="1">
          <a:spLocks noChangeArrowheads="1"/>
        </xdr:cNvSpPr>
      </xdr:nvSpPr>
      <xdr:spPr bwMode="auto">
        <a:xfrm>
          <a:off x="8903970" y="234335955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426720</xdr:colOff>
      <xdr:row>1433</xdr:row>
      <xdr:rowOff>106680</xdr:rowOff>
    </xdr:from>
    <xdr:to>
      <xdr:col>9</xdr:col>
      <xdr:colOff>533400</xdr:colOff>
      <xdr:row>1435</xdr:row>
      <xdr:rowOff>0</xdr:rowOff>
    </xdr:to>
    <xdr:sp macro="" textlink="">
      <xdr:nvSpPr>
        <xdr:cNvPr id="10" name="Text Box 1"/>
        <xdr:cNvSpPr txBox="1">
          <a:spLocks noChangeArrowheads="1"/>
        </xdr:cNvSpPr>
      </xdr:nvSpPr>
      <xdr:spPr bwMode="auto">
        <a:xfrm>
          <a:off x="8903970" y="234497880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426720</xdr:colOff>
      <xdr:row>1434</xdr:row>
      <xdr:rowOff>106680</xdr:rowOff>
    </xdr:from>
    <xdr:to>
      <xdr:col>9</xdr:col>
      <xdr:colOff>533400</xdr:colOff>
      <xdr:row>1436</xdr:row>
      <xdr:rowOff>0</xdr:rowOff>
    </xdr:to>
    <xdr:sp macro="" textlink="">
      <xdr:nvSpPr>
        <xdr:cNvPr id="11" name="Text Box 1"/>
        <xdr:cNvSpPr txBox="1">
          <a:spLocks noChangeArrowheads="1"/>
        </xdr:cNvSpPr>
      </xdr:nvSpPr>
      <xdr:spPr bwMode="auto">
        <a:xfrm>
          <a:off x="8903970" y="234659805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426720</xdr:colOff>
      <xdr:row>1435</xdr:row>
      <xdr:rowOff>106680</xdr:rowOff>
    </xdr:from>
    <xdr:to>
      <xdr:col>9</xdr:col>
      <xdr:colOff>533400</xdr:colOff>
      <xdr:row>1437</xdr:row>
      <xdr:rowOff>0</xdr:rowOff>
    </xdr:to>
    <xdr:sp macro="" textlink="">
      <xdr:nvSpPr>
        <xdr:cNvPr id="12" name="Text Box 1"/>
        <xdr:cNvSpPr txBox="1">
          <a:spLocks noChangeArrowheads="1"/>
        </xdr:cNvSpPr>
      </xdr:nvSpPr>
      <xdr:spPr bwMode="auto">
        <a:xfrm>
          <a:off x="8903970" y="234821730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426720</xdr:colOff>
      <xdr:row>1436</xdr:row>
      <xdr:rowOff>0</xdr:rowOff>
    </xdr:from>
    <xdr:to>
      <xdr:col>9</xdr:col>
      <xdr:colOff>533400</xdr:colOff>
      <xdr:row>1437</xdr:row>
      <xdr:rowOff>55245</xdr:rowOff>
    </xdr:to>
    <xdr:sp macro="" textlink="">
      <xdr:nvSpPr>
        <xdr:cNvPr id="13" name="Text Box 1"/>
        <xdr:cNvSpPr txBox="1">
          <a:spLocks noChangeArrowheads="1"/>
        </xdr:cNvSpPr>
      </xdr:nvSpPr>
      <xdr:spPr bwMode="auto">
        <a:xfrm>
          <a:off x="8903970" y="234983655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426720</xdr:colOff>
      <xdr:row>1436</xdr:row>
      <xdr:rowOff>106680</xdr:rowOff>
    </xdr:from>
    <xdr:to>
      <xdr:col>9</xdr:col>
      <xdr:colOff>533400</xdr:colOff>
      <xdr:row>1438</xdr:row>
      <xdr:rowOff>0</xdr:rowOff>
    </xdr:to>
    <xdr:sp macro="" textlink="">
      <xdr:nvSpPr>
        <xdr:cNvPr id="14" name="Text Box 1"/>
        <xdr:cNvSpPr txBox="1">
          <a:spLocks noChangeArrowheads="1"/>
        </xdr:cNvSpPr>
      </xdr:nvSpPr>
      <xdr:spPr bwMode="auto">
        <a:xfrm>
          <a:off x="8903970" y="235145580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426720</xdr:colOff>
      <xdr:row>1437</xdr:row>
      <xdr:rowOff>106680</xdr:rowOff>
    </xdr:from>
    <xdr:to>
      <xdr:col>9</xdr:col>
      <xdr:colOff>533400</xdr:colOff>
      <xdr:row>1439</xdr:row>
      <xdr:rowOff>0</xdr:rowOff>
    </xdr:to>
    <xdr:sp macro="" textlink="">
      <xdr:nvSpPr>
        <xdr:cNvPr id="15" name="Text Box 1"/>
        <xdr:cNvSpPr txBox="1">
          <a:spLocks noChangeArrowheads="1"/>
        </xdr:cNvSpPr>
      </xdr:nvSpPr>
      <xdr:spPr bwMode="auto">
        <a:xfrm>
          <a:off x="8903970" y="235307505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426720</xdr:colOff>
      <xdr:row>1438</xdr:row>
      <xdr:rowOff>106680</xdr:rowOff>
    </xdr:from>
    <xdr:to>
      <xdr:col>9</xdr:col>
      <xdr:colOff>533400</xdr:colOff>
      <xdr:row>1440</xdr:row>
      <xdr:rowOff>0</xdr:rowOff>
    </xdr:to>
    <xdr:sp macro="" textlink="">
      <xdr:nvSpPr>
        <xdr:cNvPr id="16" name="Text Box 1"/>
        <xdr:cNvSpPr txBox="1">
          <a:spLocks noChangeArrowheads="1"/>
        </xdr:cNvSpPr>
      </xdr:nvSpPr>
      <xdr:spPr bwMode="auto">
        <a:xfrm>
          <a:off x="8903970" y="235469430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426720</xdr:colOff>
      <xdr:row>1439</xdr:row>
      <xdr:rowOff>106680</xdr:rowOff>
    </xdr:from>
    <xdr:to>
      <xdr:col>9</xdr:col>
      <xdr:colOff>533400</xdr:colOff>
      <xdr:row>1441</xdr:row>
      <xdr:rowOff>0</xdr:rowOff>
    </xdr:to>
    <xdr:sp macro="" textlink="">
      <xdr:nvSpPr>
        <xdr:cNvPr id="17" name="Text Box 1"/>
        <xdr:cNvSpPr txBox="1">
          <a:spLocks noChangeArrowheads="1"/>
        </xdr:cNvSpPr>
      </xdr:nvSpPr>
      <xdr:spPr bwMode="auto">
        <a:xfrm>
          <a:off x="8903970" y="235631355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426720</xdr:colOff>
      <xdr:row>1440</xdr:row>
      <xdr:rowOff>106680</xdr:rowOff>
    </xdr:from>
    <xdr:to>
      <xdr:col>9</xdr:col>
      <xdr:colOff>533400</xdr:colOff>
      <xdr:row>1442</xdr:row>
      <xdr:rowOff>0</xdr:rowOff>
    </xdr:to>
    <xdr:sp macro="" textlink="">
      <xdr:nvSpPr>
        <xdr:cNvPr id="18" name="Text Box 1"/>
        <xdr:cNvSpPr txBox="1">
          <a:spLocks noChangeArrowheads="1"/>
        </xdr:cNvSpPr>
      </xdr:nvSpPr>
      <xdr:spPr bwMode="auto">
        <a:xfrm>
          <a:off x="8903970" y="235793280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426720</xdr:colOff>
      <xdr:row>1441</xdr:row>
      <xdr:rowOff>106680</xdr:rowOff>
    </xdr:from>
    <xdr:to>
      <xdr:col>9</xdr:col>
      <xdr:colOff>533400</xdr:colOff>
      <xdr:row>1443</xdr:row>
      <xdr:rowOff>0</xdr:rowOff>
    </xdr:to>
    <xdr:sp macro="" textlink="">
      <xdr:nvSpPr>
        <xdr:cNvPr id="19" name="Text Box 1"/>
        <xdr:cNvSpPr txBox="1">
          <a:spLocks noChangeArrowheads="1"/>
        </xdr:cNvSpPr>
      </xdr:nvSpPr>
      <xdr:spPr bwMode="auto">
        <a:xfrm>
          <a:off x="8903970" y="235955205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426720</xdr:colOff>
      <xdr:row>1442</xdr:row>
      <xdr:rowOff>106680</xdr:rowOff>
    </xdr:from>
    <xdr:to>
      <xdr:col>9</xdr:col>
      <xdr:colOff>533400</xdr:colOff>
      <xdr:row>1444</xdr:row>
      <xdr:rowOff>0</xdr:rowOff>
    </xdr:to>
    <xdr:sp macro="" textlink="">
      <xdr:nvSpPr>
        <xdr:cNvPr id="20" name="Text Box 1"/>
        <xdr:cNvSpPr txBox="1">
          <a:spLocks noChangeArrowheads="1"/>
        </xdr:cNvSpPr>
      </xdr:nvSpPr>
      <xdr:spPr bwMode="auto">
        <a:xfrm>
          <a:off x="8903970" y="236117130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426720</xdr:colOff>
      <xdr:row>1443</xdr:row>
      <xdr:rowOff>106680</xdr:rowOff>
    </xdr:from>
    <xdr:to>
      <xdr:col>9</xdr:col>
      <xdr:colOff>533400</xdr:colOff>
      <xdr:row>1445</xdr:row>
      <xdr:rowOff>0</xdr:rowOff>
    </xdr:to>
    <xdr:sp macro="" textlink="">
      <xdr:nvSpPr>
        <xdr:cNvPr id="21" name="Text Box 1"/>
        <xdr:cNvSpPr txBox="1">
          <a:spLocks noChangeArrowheads="1"/>
        </xdr:cNvSpPr>
      </xdr:nvSpPr>
      <xdr:spPr bwMode="auto">
        <a:xfrm>
          <a:off x="8903970" y="236279055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426720</xdr:colOff>
      <xdr:row>1444</xdr:row>
      <xdr:rowOff>106680</xdr:rowOff>
    </xdr:from>
    <xdr:to>
      <xdr:col>9</xdr:col>
      <xdr:colOff>533400</xdr:colOff>
      <xdr:row>1446</xdr:row>
      <xdr:rowOff>0</xdr:rowOff>
    </xdr:to>
    <xdr:sp macro="" textlink="">
      <xdr:nvSpPr>
        <xdr:cNvPr id="22" name="Text Box 1"/>
        <xdr:cNvSpPr txBox="1">
          <a:spLocks noChangeArrowheads="1"/>
        </xdr:cNvSpPr>
      </xdr:nvSpPr>
      <xdr:spPr bwMode="auto">
        <a:xfrm>
          <a:off x="8903970" y="236440980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426720</xdr:colOff>
      <xdr:row>1445</xdr:row>
      <xdr:rowOff>106680</xdr:rowOff>
    </xdr:from>
    <xdr:to>
      <xdr:col>9</xdr:col>
      <xdr:colOff>533400</xdr:colOff>
      <xdr:row>1447</xdr:row>
      <xdr:rowOff>0</xdr:rowOff>
    </xdr:to>
    <xdr:sp macro="" textlink="">
      <xdr:nvSpPr>
        <xdr:cNvPr id="23" name="Text Box 1"/>
        <xdr:cNvSpPr txBox="1">
          <a:spLocks noChangeArrowheads="1"/>
        </xdr:cNvSpPr>
      </xdr:nvSpPr>
      <xdr:spPr bwMode="auto">
        <a:xfrm>
          <a:off x="8903970" y="236602905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426720</xdr:colOff>
      <xdr:row>1446</xdr:row>
      <xdr:rowOff>106680</xdr:rowOff>
    </xdr:from>
    <xdr:to>
      <xdr:col>9</xdr:col>
      <xdr:colOff>533400</xdr:colOff>
      <xdr:row>1448</xdr:row>
      <xdr:rowOff>0</xdr:rowOff>
    </xdr:to>
    <xdr:sp macro="" textlink="">
      <xdr:nvSpPr>
        <xdr:cNvPr id="24" name="Text Box 1"/>
        <xdr:cNvSpPr txBox="1">
          <a:spLocks noChangeArrowheads="1"/>
        </xdr:cNvSpPr>
      </xdr:nvSpPr>
      <xdr:spPr bwMode="auto">
        <a:xfrm>
          <a:off x="8903970" y="236764830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426720</xdr:colOff>
      <xdr:row>1447</xdr:row>
      <xdr:rowOff>106680</xdr:rowOff>
    </xdr:from>
    <xdr:to>
      <xdr:col>9</xdr:col>
      <xdr:colOff>533400</xdr:colOff>
      <xdr:row>1449</xdr:row>
      <xdr:rowOff>0</xdr:rowOff>
    </xdr:to>
    <xdr:sp macro="" textlink="">
      <xdr:nvSpPr>
        <xdr:cNvPr id="25" name="Text Box 1"/>
        <xdr:cNvSpPr txBox="1">
          <a:spLocks noChangeArrowheads="1"/>
        </xdr:cNvSpPr>
      </xdr:nvSpPr>
      <xdr:spPr bwMode="auto">
        <a:xfrm>
          <a:off x="8903970" y="236926755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426720</xdr:colOff>
      <xdr:row>1448</xdr:row>
      <xdr:rowOff>106680</xdr:rowOff>
    </xdr:from>
    <xdr:to>
      <xdr:col>9</xdr:col>
      <xdr:colOff>533400</xdr:colOff>
      <xdr:row>1450</xdr:row>
      <xdr:rowOff>0</xdr:rowOff>
    </xdr:to>
    <xdr:sp macro="" textlink="">
      <xdr:nvSpPr>
        <xdr:cNvPr id="26" name="Text Box 1"/>
        <xdr:cNvSpPr txBox="1">
          <a:spLocks noChangeArrowheads="1"/>
        </xdr:cNvSpPr>
      </xdr:nvSpPr>
      <xdr:spPr bwMode="auto">
        <a:xfrm>
          <a:off x="8903970" y="237088680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426720</xdr:colOff>
      <xdr:row>1449</xdr:row>
      <xdr:rowOff>106680</xdr:rowOff>
    </xdr:from>
    <xdr:to>
      <xdr:col>9</xdr:col>
      <xdr:colOff>533400</xdr:colOff>
      <xdr:row>1451</xdr:row>
      <xdr:rowOff>0</xdr:rowOff>
    </xdr:to>
    <xdr:sp macro="" textlink="">
      <xdr:nvSpPr>
        <xdr:cNvPr id="27" name="Text Box 1"/>
        <xdr:cNvSpPr txBox="1">
          <a:spLocks noChangeArrowheads="1"/>
        </xdr:cNvSpPr>
      </xdr:nvSpPr>
      <xdr:spPr bwMode="auto">
        <a:xfrm>
          <a:off x="8903970" y="237250605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426720</xdr:colOff>
      <xdr:row>1450</xdr:row>
      <xdr:rowOff>106680</xdr:rowOff>
    </xdr:from>
    <xdr:to>
      <xdr:col>9</xdr:col>
      <xdr:colOff>533400</xdr:colOff>
      <xdr:row>1452</xdr:row>
      <xdr:rowOff>0</xdr:rowOff>
    </xdr:to>
    <xdr:sp macro="" textlink="">
      <xdr:nvSpPr>
        <xdr:cNvPr id="28" name="Text Box 1"/>
        <xdr:cNvSpPr txBox="1">
          <a:spLocks noChangeArrowheads="1"/>
        </xdr:cNvSpPr>
      </xdr:nvSpPr>
      <xdr:spPr bwMode="auto">
        <a:xfrm>
          <a:off x="8903970" y="237412530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426720</xdr:colOff>
      <xdr:row>1451</xdr:row>
      <xdr:rowOff>106680</xdr:rowOff>
    </xdr:from>
    <xdr:to>
      <xdr:col>9</xdr:col>
      <xdr:colOff>533400</xdr:colOff>
      <xdr:row>1453</xdr:row>
      <xdr:rowOff>0</xdr:rowOff>
    </xdr:to>
    <xdr:sp macro="" textlink="">
      <xdr:nvSpPr>
        <xdr:cNvPr id="29" name="Text Box 1"/>
        <xdr:cNvSpPr txBox="1">
          <a:spLocks noChangeArrowheads="1"/>
        </xdr:cNvSpPr>
      </xdr:nvSpPr>
      <xdr:spPr bwMode="auto">
        <a:xfrm>
          <a:off x="8903970" y="237574455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426720</xdr:colOff>
      <xdr:row>1452</xdr:row>
      <xdr:rowOff>106680</xdr:rowOff>
    </xdr:from>
    <xdr:to>
      <xdr:col>9</xdr:col>
      <xdr:colOff>533400</xdr:colOff>
      <xdr:row>1454</xdr:row>
      <xdr:rowOff>0</xdr:rowOff>
    </xdr:to>
    <xdr:sp macro="" textlink="">
      <xdr:nvSpPr>
        <xdr:cNvPr id="30" name="Text Box 1"/>
        <xdr:cNvSpPr txBox="1">
          <a:spLocks noChangeArrowheads="1"/>
        </xdr:cNvSpPr>
      </xdr:nvSpPr>
      <xdr:spPr bwMode="auto">
        <a:xfrm>
          <a:off x="8903970" y="237736380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426720</xdr:colOff>
      <xdr:row>1453</xdr:row>
      <xdr:rowOff>106680</xdr:rowOff>
    </xdr:from>
    <xdr:to>
      <xdr:col>9</xdr:col>
      <xdr:colOff>533400</xdr:colOff>
      <xdr:row>1455</xdr:row>
      <xdr:rowOff>0</xdr:rowOff>
    </xdr:to>
    <xdr:sp macro="" textlink="">
      <xdr:nvSpPr>
        <xdr:cNvPr id="31" name="Text Box 1"/>
        <xdr:cNvSpPr txBox="1">
          <a:spLocks noChangeArrowheads="1"/>
        </xdr:cNvSpPr>
      </xdr:nvSpPr>
      <xdr:spPr bwMode="auto">
        <a:xfrm>
          <a:off x="8903970" y="237898305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426720</xdr:colOff>
      <xdr:row>1454</xdr:row>
      <xdr:rowOff>106680</xdr:rowOff>
    </xdr:from>
    <xdr:to>
      <xdr:col>9</xdr:col>
      <xdr:colOff>533400</xdr:colOff>
      <xdr:row>1456</xdr:row>
      <xdr:rowOff>0</xdr:rowOff>
    </xdr:to>
    <xdr:sp macro="" textlink="">
      <xdr:nvSpPr>
        <xdr:cNvPr id="32" name="Text Box 1"/>
        <xdr:cNvSpPr txBox="1">
          <a:spLocks noChangeArrowheads="1"/>
        </xdr:cNvSpPr>
      </xdr:nvSpPr>
      <xdr:spPr bwMode="auto">
        <a:xfrm>
          <a:off x="8903970" y="238060230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426720</xdr:colOff>
      <xdr:row>1455</xdr:row>
      <xdr:rowOff>106680</xdr:rowOff>
    </xdr:from>
    <xdr:to>
      <xdr:col>9</xdr:col>
      <xdr:colOff>533400</xdr:colOff>
      <xdr:row>1457</xdr:row>
      <xdr:rowOff>0</xdr:rowOff>
    </xdr:to>
    <xdr:sp macro="" textlink="">
      <xdr:nvSpPr>
        <xdr:cNvPr id="33" name="Text Box 1"/>
        <xdr:cNvSpPr txBox="1">
          <a:spLocks noChangeArrowheads="1"/>
        </xdr:cNvSpPr>
      </xdr:nvSpPr>
      <xdr:spPr bwMode="auto">
        <a:xfrm>
          <a:off x="8903970" y="238222155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426720</xdr:colOff>
      <xdr:row>1456</xdr:row>
      <xdr:rowOff>106680</xdr:rowOff>
    </xdr:from>
    <xdr:to>
      <xdr:col>9</xdr:col>
      <xdr:colOff>533400</xdr:colOff>
      <xdr:row>1458</xdr:row>
      <xdr:rowOff>0</xdr:rowOff>
    </xdr:to>
    <xdr:sp macro="" textlink="">
      <xdr:nvSpPr>
        <xdr:cNvPr id="34" name="Text Box 1"/>
        <xdr:cNvSpPr txBox="1">
          <a:spLocks noChangeArrowheads="1"/>
        </xdr:cNvSpPr>
      </xdr:nvSpPr>
      <xdr:spPr bwMode="auto">
        <a:xfrm>
          <a:off x="8903970" y="238384080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426720</xdr:colOff>
      <xdr:row>1457</xdr:row>
      <xdr:rowOff>106680</xdr:rowOff>
    </xdr:from>
    <xdr:to>
      <xdr:col>9</xdr:col>
      <xdr:colOff>533400</xdr:colOff>
      <xdr:row>1459</xdr:row>
      <xdr:rowOff>0</xdr:rowOff>
    </xdr:to>
    <xdr:sp macro="" textlink="">
      <xdr:nvSpPr>
        <xdr:cNvPr id="35" name="Text Box 1"/>
        <xdr:cNvSpPr txBox="1">
          <a:spLocks noChangeArrowheads="1"/>
        </xdr:cNvSpPr>
      </xdr:nvSpPr>
      <xdr:spPr bwMode="auto">
        <a:xfrm>
          <a:off x="8903970" y="238546005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426720</xdr:colOff>
      <xdr:row>1458</xdr:row>
      <xdr:rowOff>106680</xdr:rowOff>
    </xdr:from>
    <xdr:to>
      <xdr:col>9</xdr:col>
      <xdr:colOff>533400</xdr:colOff>
      <xdr:row>1460</xdr:row>
      <xdr:rowOff>0</xdr:rowOff>
    </xdr:to>
    <xdr:sp macro="" textlink="">
      <xdr:nvSpPr>
        <xdr:cNvPr id="36" name="Text Box 1"/>
        <xdr:cNvSpPr txBox="1">
          <a:spLocks noChangeArrowheads="1"/>
        </xdr:cNvSpPr>
      </xdr:nvSpPr>
      <xdr:spPr bwMode="auto">
        <a:xfrm>
          <a:off x="8903970" y="238707930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426720</xdr:colOff>
      <xdr:row>1459</xdr:row>
      <xdr:rowOff>106680</xdr:rowOff>
    </xdr:from>
    <xdr:to>
      <xdr:col>9</xdr:col>
      <xdr:colOff>533400</xdr:colOff>
      <xdr:row>1461</xdr:row>
      <xdr:rowOff>0</xdr:rowOff>
    </xdr:to>
    <xdr:sp macro="" textlink="">
      <xdr:nvSpPr>
        <xdr:cNvPr id="37" name="Text Box 1"/>
        <xdr:cNvSpPr txBox="1">
          <a:spLocks noChangeArrowheads="1"/>
        </xdr:cNvSpPr>
      </xdr:nvSpPr>
      <xdr:spPr bwMode="auto">
        <a:xfrm>
          <a:off x="8903970" y="238869855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426720</xdr:colOff>
      <xdr:row>1460</xdr:row>
      <xdr:rowOff>106680</xdr:rowOff>
    </xdr:from>
    <xdr:to>
      <xdr:col>9</xdr:col>
      <xdr:colOff>533400</xdr:colOff>
      <xdr:row>1462</xdr:row>
      <xdr:rowOff>0</xdr:rowOff>
    </xdr:to>
    <xdr:sp macro="" textlink="">
      <xdr:nvSpPr>
        <xdr:cNvPr id="38" name="Text Box 1"/>
        <xdr:cNvSpPr txBox="1">
          <a:spLocks noChangeArrowheads="1"/>
        </xdr:cNvSpPr>
      </xdr:nvSpPr>
      <xdr:spPr bwMode="auto">
        <a:xfrm>
          <a:off x="8903970" y="239031780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426720</xdr:colOff>
      <xdr:row>1461</xdr:row>
      <xdr:rowOff>106680</xdr:rowOff>
    </xdr:from>
    <xdr:to>
      <xdr:col>9</xdr:col>
      <xdr:colOff>533400</xdr:colOff>
      <xdr:row>1463</xdr:row>
      <xdr:rowOff>0</xdr:rowOff>
    </xdr:to>
    <xdr:sp macro="" textlink="">
      <xdr:nvSpPr>
        <xdr:cNvPr id="39" name="Text Box 1"/>
        <xdr:cNvSpPr txBox="1">
          <a:spLocks noChangeArrowheads="1"/>
        </xdr:cNvSpPr>
      </xdr:nvSpPr>
      <xdr:spPr bwMode="auto">
        <a:xfrm>
          <a:off x="8903970" y="239193705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426720</xdr:colOff>
      <xdr:row>1462</xdr:row>
      <xdr:rowOff>106680</xdr:rowOff>
    </xdr:from>
    <xdr:to>
      <xdr:col>9</xdr:col>
      <xdr:colOff>533400</xdr:colOff>
      <xdr:row>1464</xdr:row>
      <xdr:rowOff>0</xdr:rowOff>
    </xdr:to>
    <xdr:sp macro="" textlink="">
      <xdr:nvSpPr>
        <xdr:cNvPr id="40" name="Text Box 1"/>
        <xdr:cNvSpPr txBox="1">
          <a:spLocks noChangeArrowheads="1"/>
        </xdr:cNvSpPr>
      </xdr:nvSpPr>
      <xdr:spPr bwMode="auto">
        <a:xfrm>
          <a:off x="8903970" y="239355630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426720</xdr:colOff>
      <xdr:row>1463</xdr:row>
      <xdr:rowOff>106680</xdr:rowOff>
    </xdr:from>
    <xdr:to>
      <xdr:col>9</xdr:col>
      <xdr:colOff>533400</xdr:colOff>
      <xdr:row>1465</xdr:row>
      <xdr:rowOff>0</xdr:rowOff>
    </xdr:to>
    <xdr:sp macro="" textlink="">
      <xdr:nvSpPr>
        <xdr:cNvPr id="41" name="Text Box 1"/>
        <xdr:cNvSpPr txBox="1">
          <a:spLocks noChangeArrowheads="1"/>
        </xdr:cNvSpPr>
      </xdr:nvSpPr>
      <xdr:spPr bwMode="auto">
        <a:xfrm>
          <a:off x="8903970" y="239517555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426720</xdr:colOff>
      <xdr:row>1464</xdr:row>
      <xdr:rowOff>106680</xdr:rowOff>
    </xdr:from>
    <xdr:to>
      <xdr:col>9</xdr:col>
      <xdr:colOff>533400</xdr:colOff>
      <xdr:row>1466</xdr:row>
      <xdr:rowOff>0</xdr:rowOff>
    </xdr:to>
    <xdr:sp macro="" textlink="">
      <xdr:nvSpPr>
        <xdr:cNvPr id="42" name="Text Box 1"/>
        <xdr:cNvSpPr txBox="1">
          <a:spLocks noChangeArrowheads="1"/>
        </xdr:cNvSpPr>
      </xdr:nvSpPr>
      <xdr:spPr bwMode="auto">
        <a:xfrm>
          <a:off x="8903970" y="239679480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426720</xdr:colOff>
      <xdr:row>1465</xdr:row>
      <xdr:rowOff>106680</xdr:rowOff>
    </xdr:from>
    <xdr:to>
      <xdr:col>9</xdr:col>
      <xdr:colOff>533400</xdr:colOff>
      <xdr:row>1467</xdr:row>
      <xdr:rowOff>0</xdr:rowOff>
    </xdr:to>
    <xdr:sp macro="" textlink="">
      <xdr:nvSpPr>
        <xdr:cNvPr id="43" name="Text Box 1"/>
        <xdr:cNvSpPr txBox="1">
          <a:spLocks noChangeArrowheads="1"/>
        </xdr:cNvSpPr>
      </xdr:nvSpPr>
      <xdr:spPr bwMode="auto">
        <a:xfrm>
          <a:off x="8903970" y="239841405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426720</xdr:colOff>
      <xdr:row>1466</xdr:row>
      <xdr:rowOff>106680</xdr:rowOff>
    </xdr:from>
    <xdr:to>
      <xdr:col>9</xdr:col>
      <xdr:colOff>533400</xdr:colOff>
      <xdr:row>1468</xdr:row>
      <xdr:rowOff>0</xdr:rowOff>
    </xdr:to>
    <xdr:sp macro="" textlink="">
      <xdr:nvSpPr>
        <xdr:cNvPr id="44" name="Text Box 1"/>
        <xdr:cNvSpPr txBox="1">
          <a:spLocks noChangeArrowheads="1"/>
        </xdr:cNvSpPr>
      </xdr:nvSpPr>
      <xdr:spPr bwMode="auto">
        <a:xfrm>
          <a:off x="8903970" y="240003330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426720</xdr:colOff>
      <xdr:row>1467</xdr:row>
      <xdr:rowOff>106680</xdr:rowOff>
    </xdr:from>
    <xdr:to>
      <xdr:col>9</xdr:col>
      <xdr:colOff>533400</xdr:colOff>
      <xdr:row>1469</xdr:row>
      <xdr:rowOff>0</xdr:rowOff>
    </xdr:to>
    <xdr:sp macro="" textlink="">
      <xdr:nvSpPr>
        <xdr:cNvPr id="45" name="Text Box 1"/>
        <xdr:cNvSpPr txBox="1">
          <a:spLocks noChangeArrowheads="1"/>
        </xdr:cNvSpPr>
      </xdr:nvSpPr>
      <xdr:spPr bwMode="auto">
        <a:xfrm>
          <a:off x="8903970" y="240165255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426720</xdr:colOff>
      <xdr:row>1468</xdr:row>
      <xdr:rowOff>106680</xdr:rowOff>
    </xdr:from>
    <xdr:to>
      <xdr:col>9</xdr:col>
      <xdr:colOff>533400</xdr:colOff>
      <xdr:row>1470</xdr:row>
      <xdr:rowOff>0</xdr:rowOff>
    </xdr:to>
    <xdr:sp macro="" textlink="">
      <xdr:nvSpPr>
        <xdr:cNvPr id="46" name="Text Box 1"/>
        <xdr:cNvSpPr txBox="1">
          <a:spLocks noChangeArrowheads="1"/>
        </xdr:cNvSpPr>
      </xdr:nvSpPr>
      <xdr:spPr bwMode="auto">
        <a:xfrm>
          <a:off x="8903970" y="240327180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426720</xdr:colOff>
      <xdr:row>1469</xdr:row>
      <xdr:rowOff>106680</xdr:rowOff>
    </xdr:from>
    <xdr:to>
      <xdr:col>9</xdr:col>
      <xdr:colOff>533400</xdr:colOff>
      <xdr:row>1471</xdr:row>
      <xdr:rowOff>0</xdr:rowOff>
    </xdr:to>
    <xdr:sp macro="" textlink="">
      <xdr:nvSpPr>
        <xdr:cNvPr id="47" name="Text Box 1"/>
        <xdr:cNvSpPr txBox="1">
          <a:spLocks noChangeArrowheads="1"/>
        </xdr:cNvSpPr>
      </xdr:nvSpPr>
      <xdr:spPr bwMode="auto">
        <a:xfrm>
          <a:off x="8903970" y="240489105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426720</xdr:colOff>
      <xdr:row>1470</xdr:row>
      <xdr:rowOff>106680</xdr:rowOff>
    </xdr:from>
    <xdr:to>
      <xdr:col>9</xdr:col>
      <xdr:colOff>533400</xdr:colOff>
      <xdr:row>1472</xdr:row>
      <xdr:rowOff>0</xdr:rowOff>
    </xdr:to>
    <xdr:sp macro="" textlink="">
      <xdr:nvSpPr>
        <xdr:cNvPr id="48" name="Text Box 1"/>
        <xdr:cNvSpPr txBox="1">
          <a:spLocks noChangeArrowheads="1"/>
        </xdr:cNvSpPr>
      </xdr:nvSpPr>
      <xdr:spPr bwMode="auto">
        <a:xfrm>
          <a:off x="8903970" y="240651030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426720</xdr:colOff>
      <xdr:row>1471</xdr:row>
      <xdr:rowOff>106680</xdr:rowOff>
    </xdr:from>
    <xdr:to>
      <xdr:col>9</xdr:col>
      <xdr:colOff>533400</xdr:colOff>
      <xdr:row>1473</xdr:row>
      <xdr:rowOff>0</xdr:rowOff>
    </xdr:to>
    <xdr:sp macro="" textlink="">
      <xdr:nvSpPr>
        <xdr:cNvPr id="49" name="Text Box 1"/>
        <xdr:cNvSpPr txBox="1">
          <a:spLocks noChangeArrowheads="1"/>
        </xdr:cNvSpPr>
      </xdr:nvSpPr>
      <xdr:spPr bwMode="auto">
        <a:xfrm>
          <a:off x="8903970" y="240812955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426720</xdr:colOff>
      <xdr:row>1472</xdr:row>
      <xdr:rowOff>106680</xdr:rowOff>
    </xdr:from>
    <xdr:to>
      <xdr:col>9</xdr:col>
      <xdr:colOff>533400</xdr:colOff>
      <xdr:row>1474</xdr:row>
      <xdr:rowOff>0</xdr:rowOff>
    </xdr:to>
    <xdr:sp macro="" textlink="">
      <xdr:nvSpPr>
        <xdr:cNvPr id="50" name="Text Box 1"/>
        <xdr:cNvSpPr txBox="1">
          <a:spLocks noChangeArrowheads="1"/>
        </xdr:cNvSpPr>
      </xdr:nvSpPr>
      <xdr:spPr bwMode="auto">
        <a:xfrm>
          <a:off x="8903970" y="240974880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426720</xdr:colOff>
      <xdr:row>1473</xdr:row>
      <xdr:rowOff>106680</xdr:rowOff>
    </xdr:from>
    <xdr:to>
      <xdr:col>9</xdr:col>
      <xdr:colOff>533400</xdr:colOff>
      <xdr:row>1475</xdr:row>
      <xdr:rowOff>0</xdr:rowOff>
    </xdr:to>
    <xdr:sp macro="" textlink="">
      <xdr:nvSpPr>
        <xdr:cNvPr id="51" name="Text Box 1"/>
        <xdr:cNvSpPr txBox="1">
          <a:spLocks noChangeArrowheads="1"/>
        </xdr:cNvSpPr>
      </xdr:nvSpPr>
      <xdr:spPr bwMode="auto">
        <a:xfrm>
          <a:off x="8903970" y="241136805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426720</xdr:colOff>
      <xdr:row>1474</xdr:row>
      <xdr:rowOff>106680</xdr:rowOff>
    </xdr:from>
    <xdr:to>
      <xdr:col>9</xdr:col>
      <xdr:colOff>533400</xdr:colOff>
      <xdr:row>1476</xdr:row>
      <xdr:rowOff>0</xdr:rowOff>
    </xdr:to>
    <xdr:sp macro="" textlink="">
      <xdr:nvSpPr>
        <xdr:cNvPr id="52" name="Text Box 1"/>
        <xdr:cNvSpPr txBox="1">
          <a:spLocks noChangeArrowheads="1"/>
        </xdr:cNvSpPr>
      </xdr:nvSpPr>
      <xdr:spPr bwMode="auto">
        <a:xfrm>
          <a:off x="8903970" y="241298730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426720</xdr:colOff>
      <xdr:row>1475</xdr:row>
      <xdr:rowOff>106680</xdr:rowOff>
    </xdr:from>
    <xdr:to>
      <xdr:col>9</xdr:col>
      <xdr:colOff>533400</xdr:colOff>
      <xdr:row>1477</xdr:row>
      <xdr:rowOff>0</xdr:rowOff>
    </xdr:to>
    <xdr:sp macro="" textlink="">
      <xdr:nvSpPr>
        <xdr:cNvPr id="53" name="Text Box 1"/>
        <xdr:cNvSpPr txBox="1">
          <a:spLocks noChangeArrowheads="1"/>
        </xdr:cNvSpPr>
      </xdr:nvSpPr>
      <xdr:spPr bwMode="auto">
        <a:xfrm>
          <a:off x="8903970" y="241460655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426720</xdr:colOff>
      <xdr:row>1476</xdr:row>
      <xdr:rowOff>106680</xdr:rowOff>
    </xdr:from>
    <xdr:to>
      <xdr:col>9</xdr:col>
      <xdr:colOff>533400</xdr:colOff>
      <xdr:row>1478</xdr:row>
      <xdr:rowOff>0</xdr:rowOff>
    </xdr:to>
    <xdr:sp macro="" textlink="">
      <xdr:nvSpPr>
        <xdr:cNvPr id="54" name="Text Box 1"/>
        <xdr:cNvSpPr txBox="1">
          <a:spLocks noChangeArrowheads="1"/>
        </xdr:cNvSpPr>
      </xdr:nvSpPr>
      <xdr:spPr bwMode="auto">
        <a:xfrm>
          <a:off x="8903970" y="241622580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426720</xdr:colOff>
      <xdr:row>1477</xdr:row>
      <xdr:rowOff>106680</xdr:rowOff>
    </xdr:from>
    <xdr:to>
      <xdr:col>9</xdr:col>
      <xdr:colOff>533400</xdr:colOff>
      <xdr:row>1479</xdr:row>
      <xdr:rowOff>0</xdr:rowOff>
    </xdr:to>
    <xdr:sp macro="" textlink="">
      <xdr:nvSpPr>
        <xdr:cNvPr id="55" name="Text Box 1"/>
        <xdr:cNvSpPr txBox="1">
          <a:spLocks noChangeArrowheads="1"/>
        </xdr:cNvSpPr>
      </xdr:nvSpPr>
      <xdr:spPr bwMode="auto">
        <a:xfrm>
          <a:off x="8903970" y="241784505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426720</xdr:colOff>
      <xdr:row>1478</xdr:row>
      <xdr:rowOff>106680</xdr:rowOff>
    </xdr:from>
    <xdr:to>
      <xdr:col>9</xdr:col>
      <xdr:colOff>533400</xdr:colOff>
      <xdr:row>1480</xdr:row>
      <xdr:rowOff>0</xdr:rowOff>
    </xdr:to>
    <xdr:sp macro="" textlink="">
      <xdr:nvSpPr>
        <xdr:cNvPr id="56" name="Text Box 1"/>
        <xdr:cNvSpPr txBox="1">
          <a:spLocks noChangeArrowheads="1"/>
        </xdr:cNvSpPr>
      </xdr:nvSpPr>
      <xdr:spPr bwMode="auto">
        <a:xfrm>
          <a:off x="8903970" y="241946430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426720</xdr:colOff>
      <xdr:row>1479</xdr:row>
      <xdr:rowOff>106680</xdr:rowOff>
    </xdr:from>
    <xdr:to>
      <xdr:col>9</xdr:col>
      <xdr:colOff>533400</xdr:colOff>
      <xdr:row>1481</xdr:row>
      <xdr:rowOff>0</xdr:rowOff>
    </xdr:to>
    <xdr:sp macro="" textlink="">
      <xdr:nvSpPr>
        <xdr:cNvPr id="57" name="Text Box 1"/>
        <xdr:cNvSpPr txBox="1">
          <a:spLocks noChangeArrowheads="1"/>
        </xdr:cNvSpPr>
      </xdr:nvSpPr>
      <xdr:spPr bwMode="auto">
        <a:xfrm>
          <a:off x="8903970" y="242108355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426720</xdr:colOff>
      <xdr:row>1480</xdr:row>
      <xdr:rowOff>106680</xdr:rowOff>
    </xdr:from>
    <xdr:to>
      <xdr:col>9</xdr:col>
      <xdr:colOff>533400</xdr:colOff>
      <xdr:row>1482</xdr:row>
      <xdr:rowOff>0</xdr:rowOff>
    </xdr:to>
    <xdr:sp macro="" textlink="">
      <xdr:nvSpPr>
        <xdr:cNvPr id="58" name="Text Box 1"/>
        <xdr:cNvSpPr txBox="1">
          <a:spLocks noChangeArrowheads="1"/>
        </xdr:cNvSpPr>
      </xdr:nvSpPr>
      <xdr:spPr bwMode="auto">
        <a:xfrm>
          <a:off x="8903970" y="242270280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426720</xdr:colOff>
      <xdr:row>1481</xdr:row>
      <xdr:rowOff>106680</xdr:rowOff>
    </xdr:from>
    <xdr:to>
      <xdr:col>9</xdr:col>
      <xdr:colOff>533400</xdr:colOff>
      <xdr:row>1483</xdr:row>
      <xdr:rowOff>0</xdr:rowOff>
    </xdr:to>
    <xdr:sp macro="" textlink="">
      <xdr:nvSpPr>
        <xdr:cNvPr id="59" name="Text Box 1"/>
        <xdr:cNvSpPr txBox="1">
          <a:spLocks noChangeArrowheads="1"/>
        </xdr:cNvSpPr>
      </xdr:nvSpPr>
      <xdr:spPr bwMode="auto">
        <a:xfrm>
          <a:off x="8903970" y="242432205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426720</xdr:colOff>
      <xdr:row>1482</xdr:row>
      <xdr:rowOff>106680</xdr:rowOff>
    </xdr:from>
    <xdr:to>
      <xdr:col>9</xdr:col>
      <xdr:colOff>533400</xdr:colOff>
      <xdr:row>1484</xdr:row>
      <xdr:rowOff>0</xdr:rowOff>
    </xdr:to>
    <xdr:sp macro="" textlink="">
      <xdr:nvSpPr>
        <xdr:cNvPr id="60" name="Text Box 1"/>
        <xdr:cNvSpPr txBox="1">
          <a:spLocks noChangeArrowheads="1"/>
        </xdr:cNvSpPr>
      </xdr:nvSpPr>
      <xdr:spPr bwMode="auto">
        <a:xfrm>
          <a:off x="8903970" y="242594130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426720</xdr:colOff>
      <xdr:row>1483</xdr:row>
      <xdr:rowOff>106680</xdr:rowOff>
    </xdr:from>
    <xdr:to>
      <xdr:col>9</xdr:col>
      <xdr:colOff>533400</xdr:colOff>
      <xdr:row>1485</xdr:row>
      <xdr:rowOff>0</xdr:rowOff>
    </xdr:to>
    <xdr:sp macro="" textlink="">
      <xdr:nvSpPr>
        <xdr:cNvPr id="61" name="Text Box 1"/>
        <xdr:cNvSpPr txBox="1">
          <a:spLocks noChangeArrowheads="1"/>
        </xdr:cNvSpPr>
      </xdr:nvSpPr>
      <xdr:spPr bwMode="auto">
        <a:xfrm>
          <a:off x="8903970" y="242756055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426720</xdr:colOff>
      <xdr:row>1484</xdr:row>
      <xdr:rowOff>106680</xdr:rowOff>
    </xdr:from>
    <xdr:to>
      <xdr:col>9</xdr:col>
      <xdr:colOff>533400</xdr:colOff>
      <xdr:row>1486</xdr:row>
      <xdr:rowOff>0</xdr:rowOff>
    </xdr:to>
    <xdr:sp macro="" textlink="">
      <xdr:nvSpPr>
        <xdr:cNvPr id="62" name="Text Box 1"/>
        <xdr:cNvSpPr txBox="1">
          <a:spLocks noChangeArrowheads="1"/>
        </xdr:cNvSpPr>
      </xdr:nvSpPr>
      <xdr:spPr bwMode="auto">
        <a:xfrm>
          <a:off x="8903970" y="242917980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426720</xdr:colOff>
      <xdr:row>1485</xdr:row>
      <xdr:rowOff>106680</xdr:rowOff>
    </xdr:from>
    <xdr:to>
      <xdr:col>9</xdr:col>
      <xdr:colOff>533400</xdr:colOff>
      <xdr:row>1487</xdr:row>
      <xdr:rowOff>0</xdr:rowOff>
    </xdr:to>
    <xdr:sp macro="" textlink="">
      <xdr:nvSpPr>
        <xdr:cNvPr id="63" name="Text Box 1"/>
        <xdr:cNvSpPr txBox="1">
          <a:spLocks noChangeArrowheads="1"/>
        </xdr:cNvSpPr>
      </xdr:nvSpPr>
      <xdr:spPr bwMode="auto">
        <a:xfrm>
          <a:off x="8903970" y="243079905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426720</xdr:colOff>
      <xdr:row>1486</xdr:row>
      <xdr:rowOff>106680</xdr:rowOff>
    </xdr:from>
    <xdr:to>
      <xdr:col>9</xdr:col>
      <xdr:colOff>533400</xdr:colOff>
      <xdr:row>1488</xdr:row>
      <xdr:rowOff>0</xdr:rowOff>
    </xdr:to>
    <xdr:sp macro="" textlink="">
      <xdr:nvSpPr>
        <xdr:cNvPr id="64" name="Text Box 1"/>
        <xdr:cNvSpPr txBox="1">
          <a:spLocks noChangeArrowheads="1"/>
        </xdr:cNvSpPr>
      </xdr:nvSpPr>
      <xdr:spPr bwMode="auto">
        <a:xfrm>
          <a:off x="8903970" y="243241830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426720</xdr:colOff>
      <xdr:row>1487</xdr:row>
      <xdr:rowOff>106680</xdr:rowOff>
    </xdr:from>
    <xdr:to>
      <xdr:col>9</xdr:col>
      <xdr:colOff>533400</xdr:colOff>
      <xdr:row>1489</xdr:row>
      <xdr:rowOff>0</xdr:rowOff>
    </xdr:to>
    <xdr:sp macro="" textlink="">
      <xdr:nvSpPr>
        <xdr:cNvPr id="65" name="Text Box 1"/>
        <xdr:cNvSpPr txBox="1">
          <a:spLocks noChangeArrowheads="1"/>
        </xdr:cNvSpPr>
      </xdr:nvSpPr>
      <xdr:spPr bwMode="auto">
        <a:xfrm>
          <a:off x="8903970" y="243403755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426720</xdr:colOff>
      <xdr:row>1488</xdr:row>
      <xdr:rowOff>106680</xdr:rowOff>
    </xdr:from>
    <xdr:to>
      <xdr:col>9</xdr:col>
      <xdr:colOff>533400</xdr:colOff>
      <xdr:row>1490</xdr:row>
      <xdr:rowOff>0</xdr:rowOff>
    </xdr:to>
    <xdr:sp macro="" textlink="">
      <xdr:nvSpPr>
        <xdr:cNvPr id="66" name="Text Box 1"/>
        <xdr:cNvSpPr txBox="1">
          <a:spLocks noChangeArrowheads="1"/>
        </xdr:cNvSpPr>
      </xdr:nvSpPr>
      <xdr:spPr bwMode="auto">
        <a:xfrm>
          <a:off x="8903970" y="243565680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426720</xdr:colOff>
      <xdr:row>1490</xdr:row>
      <xdr:rowOff>106680</xdr:rowOff>
    </xdr:from>
    <xdr:to>
      <xdr:col>9</xdr:col>
      <xdr:colOff>533400</xdr:colOff>
      <xdr:row>1491</xdr:row>
      <xdr:rowOff>133350</xdr:rowOff>
    </xdr:to>
    <xdr:sp macro="" textlink="">
      <xdr:nvSpPr>
        <xdr:cNvPr id="67" name="Text Box 1"/>
        <xdr:cNvSpPr txBox="1">
          <a:spLocks noChangeArrowheads="1"/>
        </xdr:cNvSpPr>
      </xdr:nvSpPr>
      <xdr:spPr bwMode="auto">
        <a:xfrm>
          <a:off x="8903970" y="243889530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426720</xdr:colOff>
      <xdr:row>1426</xdr:row>
      <xdr:rowOff>106680</xdr:rowOff>
    </xdr:from>
    <xdr:to>
      <xdr:col>9</xdr:col>
      <xdr:colOff>533400</xdr:colOff>
      <xdr:row>1428</xdr:row>
      <xdr:rowOff>7620</xdr:rowOff>
    </xdr:to>
    <xdr:sp macro="" textlink="">
      <xdr:nvSpPr>
        <xdr:cNvPr id="68" name="Text Box 1"/>
        <xdr:cNvSpPr txBox="1">
          <a:spLocks noChangeArrowheads="1"/>
        </xdr:cNvSpPr>
      </xdr:nvSpPr>
      <xdr:spPr bwMode="auto">
        <a:xfrm>
          <a:off x="8903970" y="233364405"/>
          <a:ext cx="106680" cy="2247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426720</xdr:colOff>
      <xdr:row>1426</xdr:row>
      <xdr:rowOff>106680</xdr:rowOff>
    </xdr:from>
    <xdr:to>
      <xdr:col>9</xdr:col>
      <xdr:colOff>533400</xdr:colOff>
      <xdr:row>1428</xdr:row>
      <xdr:rowOff>0</xdr:rowOff>
    </xdr:to>
    <xdr:sp macro="" textlink="">
      <xdr:nvSpPr>
        <xdr:cNvPr id="69" name="Text Box 1"/>
        <xdr:cNvSpPr txBox="1">
          <a:spLocks noChangeArrowheads="1"/>
        </xdr:cNvSpPr>
      </xdr:nvSpPr>
      <xdr:spPr bwMode="auto">
        <a:xfrm>
          <a:off x="8903970" y="233364405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426720</xdr:colOff>
      <xdr:row>1427</xdr:row>
      <xdr:rowOff>106680</xdr:rowOff>
    </xdr:from>
    <xdr:to>
      <xdr:col>9</xdr:col>
      <xdr:colOff>533400</xdr:colOff>
      <xdr:row>1429</xdr:row>
      <xdr:rowOff>0</xdr:rowOff>
    </xdr:to>
    <xdr:sp macro="" textlink="">
      <xdr:nvSpPr>
        <xdr:cNvPr id="70" name="Text Box 1"/>
        <xdr:cNvSpPr txBox="1">
          <a:spLocks noChangeArrowheads="1"/>
        </xdr:cNvSpPr>
      </xdr:nvSpPr>
      <xdr:spPr bwMode="auto">
        <a:xfrm>
          <a:off x="8903970" y="233526330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426720</xdr:colOff>
      <xdr:row>1428</xdr:row>
      <xdr:rowOff>106680</xdr:rowOff>
    </xdr:from>
    <xdr:to>
      <xdr:col>9</xdr:col>
      <xdr:colOff>533400</xdr:colOff>
      <xdr:row>1430</xdr:row>
      <xdr:rowOff>0</xdr:rowOff>
    </xdr:to>
    <xdr:sp macro="" textlink="">
      <xdr:nvSpPr>
        <xdr:cNvPr id="71" name="Text Box 1"/>
        <xdr:cNvSpPr txBox="1">
          <a:spLocks noChangeArrowheads="1"/>
        </xdr:cNvSpPr>
      </xdr:nvSpPr>
      <xdr:spPr bwMode="auto">
        <a:xfrm>
          <a:off x="8903970" y="233688255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426720</xdr:colOff>
      <xdr:row>1429</xdr:row>
      <xdr:rowOff>106680</xdr:rowOff>
    </xdr:from>
    <xdr:to>
      <xdr:col>9</xdr:col>
      <xdr:colOff>533400</xdr:colOff>
      <xdr:row>1431</xdr:row>
      <xdr:rowOff>0</xdr:rowOff>
    </xdr:to>
    <xdr:sp macro="" textlink="">
      <xdr:nvSpPr>
        <xdr:cNvPr id="72" name="Text Box 1"/>
        <xdr:cNvSpPr txBox="1">
          <a:spLocks noChangeArrowheads="1"/>
        </xdr:cNvSpPr>
      </xdr:nvSpPr>
      <xdr:spPr bwMode="auto">
        <a:xfrm>
          <a:off x="8903970" y="233850180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426720</xdr:colOff>
      <xdr:row>1430</xdr:row>
      <xdr:rowOff>106680</xdr:rowOff>
    </xdr:from>
    <xdr:to>
      <xdr:col>9</xdr:col>
      <xdr:colOff>533400</xdr:colOff>
      <xdr:row>1432</xdr:row>
      <xdr:rowOff>0</xdr:rowOff>
    </xdr:to>
    <xdr:sp macro="" textlink="">
      <xdr:nvSpPr>
        <xdr:cNvPr id="73" name="Text Box 1"/>
        <xdr:cNvSpPr txBox="1">
          <a:spLocks noChangeArrowheads="1"/>
        </xdr:cNvSpPr>
      </xdr:nvSpPr>
      <xdr:spPr bwMode="auto">
        <a:xfrm>
          <a:off x="8903970" y="234012105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426720</xdr:colOff>
      <xdr:row>1431</xdr:row>
      <xdr:rowOff>106680</xdr:rowOff>
    </xdr:from>
    <xdr:to>
      <xdr:col>9</xdr:col>
      <xdr:colOff>533400</xdr:colOff>
      <xdr:row>1433</xdr:row>
      <xdr:rowOff>0</xdr:rowOff>
    </xdr:to>
    <xdr:sp macro="" textlink="">
      <xdr:nvSpPr>
        <xdr:cNvPr id="74" name="Text Box 1"/>
        <xdr:cNvSpPr txBox="1">
          <a:spLocks noChangeArrowheads="1"/>
        </xdr:cNvSpPr>
      </xdr:nvSpPr>
      <xdr:spPr bwMode="auto">
        <a:xfrm>
          <a:off x="8903970" y="234174030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426720</xdr:colOff>
      <xdr:row>1432</xdr:row>
      <xdr:rowOff>106680</xdr:rowOff>
    </xdr:from>
    <xdr:to>
      <xdr:col>9</xdr:col>
      <xdr:colOff>533400</xdr:colOff>
      <xdr:row>1434</xdr:row>
      <xdr:rowOff>0</xdr:rowOff>
    </xdr:to>
    <xdr:sp macro="" textlink="">
      <xdr:nvSpPr>
        <xdr:cNvPr id="75" name="Text Box 1"/>
        <xdr:cNvSpPr txBox="1">
          <a:spLocks noChangeArrowheads="1"/>
        </xdr:cNvSpPr>
      </xdr:nvSpPr>
      <xdr:spPr bwMode="auto">
        <a:xfrm>
          <a:off x="8903970" y="234335955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426720</xdr:colOff>
      <xdr:row>1433</xdr:row>
      <xdr:rowOff>106680</xdr:rowOff>
    </xdr:from>
    <xdr:to>
      <xdr:col>9</xdr:col>
      <xdr:colOff>533400</xdr:colOff>
      <xdr:row>1435</xdr:row>
      <xdr:rowOff>0</xdr:rowOff>
    </xdr:to>
    <xdr:sp macro="" textlink="">
      <xdr:nvSpPr>
        <xdr:cNvPr id="76" name="Text Box 1"/>
        <xdr:cNvSpPr txBox="1">
          <a:spLocks noChangeArrowheads="1"/>
        </xdr:cNvSpPr>
      </xdr:nvSpPr>
      <xdr:spPr bwMode="auto">
        <a:xfrm>
          <a:off x="8903970" y="234497880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426720</xdr:colOff>
      <xdr:row>1434</xdr:row>
      <xdr:rowOff>106680</xdr:rowOff>
    </xdr:from>
    <xdr:to>
      <xdr:col>9</xdr:col>
      <xdr:colOff>533400</xdr:colOff>
      <xdr:row>1436</xdr:row>
      <xdr:rowOff>0</xdr:rowOff>
    </xdr:to>
    <xdr:sp macro="" textlink="">
      <xdr:nvSpPr>
        <xdr:cNvPr id="77" name="Text Box 1"/>
        <xdr:cNvSpPr txBox="1">
          <a:spLocks noChangeArrowheads="1"/>
        </xdr:cNvSpPr>
      </xdr:nvSpPr>
      <xdr:spPr bwMode="auto">
        <a:xfrm>
          <a:off x="8903970" y="234659805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426720</xdr:colOff>
      <xdr:row>1435</xdr:row>
      <xdr:rowOff>106680</xdr:rowOff>
    </xdr:from>
    <xdr:to>
      <xdr:col>9</xdr:col>
      <xdr:colOff>533400</xdr:colOff>
      <xdr:row>1437</xdr:row>
      <xdr:rowOff>0</xdr:rowOff>
    </xdr:to>
    <xdr:sp macro="" textlink="">
      <xdr:nvSpPr>
        <xdr:cNvPr id="78" name="Text Box 1"/>
        <xdr:cNvSpPr txBox="1">
          <a:spLocks noChangeArrowheads="1"/>
        </xdr:cNvSpPr>
      </xdr:nvSpPr>
      <xdr:spPr bwMode="auto">
        <a:xfrm>
          <a:off x="8903970" y="234821730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426720</xdr:colOff>
      <xdr:row>1436</xdr:row>
      <xdr:rowOff>0</xdr:rowOff>
    </xdr:from>
    <xdr:to>
      <xdr:col>9</xdr:col>
      <xdr:colOff>533400</xdr:colOff>
      <xdr:row>1437</xdr:row>
      <xdr:rowOff>55245</xdr:rowOff>
    </xdr:to>
    <xdr:sp macro="" textlink="">
      <xdr:nvSpPr>
        <xdr:cNvPr id="79" name="Text Box 1"/>
        <xdr:cNvSpPr txBox="1">
          <a:spLocks noChangeArrowheads="1"/>
        </xdr:cNvSpPr>
      </xdr:nvSpPr>
      <xdr:spPr bwMode="auto">
        <a:xfrm>
          <a:off x="8903970" y="234983655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426720</xdr:colOff>
      <xdr:row>1436</xdr:row>
      <xdr:rowOff>106680</xdr:rowOff>
    </xdr:from>
    <xdr:to>
      <xdr:col>9</xdr:col>
      <xdr:colOff>533400</xdr:colOff>
      <xdr:row>1438</xdr:row>
      <xdr:rowOff>0</xdr:rowOff>
    </xdr:to>
    <xdr:sp macro="" textlink="">
      <xdr:nvSpPr>
        <xdr:cNvPr id="80" name="Text Box 1"/>
        <xdr:cNvSpPr txBox="1">
          <a:spLocks noChangeArrowheads="1"/>
        </xdr:cNvSpPr>
      </xdr:nvSpPr>
      <xdr:spPr bwMode="auto">
        <a:xfrm>
          <a:off x="8903970" y="235145580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426720</xdr:colOff>
      <xdr:row>1437</xdr:row>
      <xdr:rowOff>106680</xdr:rowOff>
    </xdr:from>
    <xdr:to>
      <xdr:col>9</xdr:col>
      <xdr:colOff>533400</xdr:colOff>
      <xdr:row>1439</xdr:row>
      <xdr:rowOff>0</xdr:rowOff>
    </xdr:to>
    <xdr:sp macro="" textlink="">
      <xdr:nvSpPr>
        <xdr:cNvPr id="81" name="Text Box 1"/>
        <xdr:cNvSpPr txBox="1">
          <a:spLocks noChangeArrowheads="1"/>
        </xdr:cNvSpPr>
      </xdr:nvSpPr>
      <xdr:spPr bwMode="auto">
        <a:xfrm>
          <a:off x="8903970" y="235307505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426720</xdr:colOff>
      <xdr:row>1438</xdr:row>
      <xdr:rowOff>106680</xdr:rowOff>
    </xdr:from>
    <xdr:to>
      <xdr:col>9</xdr:col>
      <xdr:colOff>533400</xdr:colOff>
      <xdr:row>1440</xdr:row>
      <xdr:rowOff>0</xdr:rowOff>
    </xdr:to>
    <xdr:sp macro="" textlink="">
      <xdr:nvSpPr>
        <xdr:cNvPr id="82" name="Text Box 1"/>
        <xdr:cNvSpPr txBox="1">
          <a:spLocks noChangeArrowheads="1"/>
        </xdr:cNvSpPr>
      </xdr:nvSpPr>
      <xdr:spPr bwMode="auto">
        <a:xfrm>
          <a:off x="8903970" y="235469430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426720</xdr:colOff>
      <xdr:row>1439</xdr:row>
      <xdr:rowOff>106680</xdr:rowOff>
    </xdr:from>
    <xdr:to>
      <xdr:col>9</xdr:col>
      <xdr:colOff>533400</xdr:colOff>
      <xdr:row>1441</xdr:row>
      <xdr:rowOff>0</xdr:rowOff>
    </xdr:to>
    <xdr:sp macro="" textlink="">
      <xdr:nvSpPr>
        <xdr:cNvPr id="83" name="Text Box 1"/>
        <xdr:cNvSpPr txBox="1">
          <a:spLocks noChangeArrowheads="1"/>
        </xdr:cNvSpPr>
      </xdr:nvSpPr>
      <xdr:spPr bwMode="auto">
        <a:xfrm>
          <a:off x="8903970" y="235631355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426720</xdr:colOff>
      <xdr:row>1440</xdr:row>
      <xdr:rowOff>106680</xdr:rowOff>
    </xdr:from>
    <xdr:to>
      <xdr:col>9</xdr:col>
      <xdr:colOff>533400</xdr:colOff>
      <xdr:row>1442</xdr:row>
      <xdr:rowOff>0</xdr:rowOff>
    </xdr:to>
    <xdr:sp macro="" textlink="">
      <xdr:nvSpPr>
        <xdr:cNvPr id="84" name="Text Box 1"/>
        <xdr:cNvSpPr txBox="1">
          <a:spLocks noChangeArrowheads="1"/>
        </xdr:cNvSpPr>
      </xdr:nvSpPr>
      <xdr:spPr bwMode="auto">
        <a:xfrm>
          <a:off x="8903970" y="235793280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426720</xdr:colOff>
      <xdr:row>1441</xdr:row>
      <xdr:rowOff>106680</xdr:rowOff>
    </xdr:from>
    <xdr:to>
      <xdr:col>9</xdr:col>
      <xdr:colOff>533400</xdr:colOff>
      <xdr:row>1443</xdr:row>
      <xdr:rowOff>0</xdr:rowOff>
    </xdr:to>
    <xdr:sp macro="" textlink="">
      <xdr:nvSpPr>
        <xdr:cNvPr id="85" name="Text Box 1"/>
        <xdr:cNvSpPr txBox="1">
          <a:spLocks noChangeArrowheads="1"/>
        </xdr:cNvSpPr>
      </xdr:nvSpPr>
      <xdr:spPr bwMode="auto">
        <a:xfrm>
          <a:off x="8903970" y="235955205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426720</xdr:colOff>
      <xdr:row>1442</xdr:row>
      <xdr:rowOff>106680</xdr:rowOff>
    </xdr:from>
    <xdr:to>
      <xdr:col>9</xdr:col>
      <xdr:colOff>533400</xdr:colOff>
      <xdr:row>1444</xdr:row>
      <xdr:rowOff>0</xdr:rowOff>
    </xdr:to>
    <xdr:sp macro="" textlink="">
      <xdr:nvSpPr>
        <xdr:cNvPr id="86" name="Text Box 1"/>
        <xdr:cNvSpPr txBox="1">
          <a:spLocks noChangeArrowheads="1"/>
        </xdr:cNvSpPr>
      </xdr:nvSpPr>
      <xdr:spPr bwMode="auto">
        <a:xfrm>
          <a:off x="8903970" y="236117130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426720</xdr:colOff>
      <xdr:row>1443</xdr:row>
      <xdr:rowOff>106680</xdr:rowOff>
    </xdr:from>
    <xdr:to>
      <xdr:col>9</xdr:col>
      <xdr:colOff>533400</xdr:colOff>
      <xdr:row>1445</xdr:row>
      <xdr:rowOff>0</xdr:rowOff>
    </xdr:to>
    <xdr:sp macro="" textlink="">
      <xdr:nvSpPr>
        <xdr:cNvPr id="87" name="Text Box 1"/>
        <xdr:cNvSpPr txBox="1">
          <a:spLocks noChangeArrowheads="1"/>
        </xdr:cNvSpPr>
      </xdr:nvSpPr>
      <xdr:spPr bwMode="auto">
        <a:xfrm>
          <a:off x="8903970" y="236279055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426720</xdr:colOff>
      <xdr:row>1444</xdr:row>
      <xdr:rowOff>106680</xdr:rowOff>
    </xdr:from>
    <xdr:to>
      <xdr:col>9</xdr:col>
      <xdr:colOff>533400</xdr:colOff>
      <xdr:row>1446</xdr:row>
      <xdr:rowOff>0</xdr:rowOff>
    </xdr:to>
    <xdr:sp macro="" textlink="">
      <xdr:nvSpPr>
        <xdr:cNvPr id="88" name="Text Box 1"/>
        <xdr:cNvSpPr txBox="1">
          <a:spLocks noChangeArrowheads="1"/>
        </xdr:cNvSpPr>
      </xdr:nvSpPr>
      <xdr:spPr bwMode="auto">
        <a:xfrm>
          <a:off x="8903970" y="236440980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426720</xdr:colOff>
      <xdr:row>1445</xdr:row>
      <xdr:rowOff>106680</xdr:rowOff>
    </xdr:from>
    <xdr:to>
      <xdr:col>9</xdr:col>
      <xdr:colOff>533400</xdr:colOff>
      <xdr:row>1447</xdr:row>
      <xdr:rowOff>0</xdr:rowOff>
    </xdr:to>
    <xdr:sp macro="" textlink="">
      <xdr:nvSpPr>
        <xdr:cNvPr id="89" name="Text Box 1"/>
        <xdr:cNvSpPr txBox="1">
          <a:spLocks noChangeArrowheads="1"/>
        </xdr:cNvSpPr>
      </xdr:nvSpPr>
      <xdr:spPr bwMode="auto">
        <a:xfrm>
          <a:off x="8903970" y="236602905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426720</xdr:colOff>
      <xdr:row>1446</xdr:row>
      <xdr:rowOff>106680</xdr:rowOff>
    </xdr:from>
    <xdr:to>
      <xdr:col>9</xdr:col>
      <xdr:colOff>533400</xdr:colOff>
      <xdr:row>1448</xdr:row>
      <xdr:rowOff>0</xdr:rowOff>
    </xdr:to>
    <xdr:sp macro="" textlink="">
      <xdr:nvSpPr>
        <xdr:cNvPr id="90" name="Text Box 1"/>
        <xdr:cNvSpPr txBox="1">
          <a:spLocks noChangeArrowheads="1"/>
        </xdr:cNvSpPr>
      </xdr:nvSpPr>
      <xdr:spPr bwMode="auto">
        <a:xfrm>
          <a:off x="8903970" y="236764830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426720</xdr:colOff>
      <xdr:row>1447</xdr:row>
      <xdr:rowOff>106680</xdr:rowOff>
    </xdr:from>
    <xdr:to>
      <xdr:col>9</xdr:col>
      <xdr:colOff>533400</xdr:colOff>
      <xdr:row>1449</xdr:row>
      <xdr:rowOff>0</xdr:rowOff>
    </xdr:to>
    <xdr:sp macro="" textlink="">
      <xdr:nvSpPr>
        <xdr:cNvPr id="91" name="Text Box 1"/>
        <xdr:cNvSpPr txBox="1">
          <a:spLocks noChangeArrowheads="1"/>
        </xdr:cNvSpPr>
      </xdr:nvSpPr>
      <xdr:spPr bwMode="auto">
        <a:xfrm>
          <a:off x="8903970" y="236926755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426720</xdr:colOff>
      <xdr:row>1448</xdr:row>
      <xdr:rowOff>106680</xdr:rowOff>
    </xdr:from>
    <xdr:to>
      <xdr:col>9</xdr:col>
      <xdr:colOff>533400</xdr:colOff>
      <xdr:row>1450</xdr:row>
      <xdr:rowOff>0</xdr:rowOff>
    </xdr:to>
    <xdr:sp macro="" textlink="">
      <xdr:nvSpPr>
        <xdr:cNvPr id="92" name="Text Box 1"/>
        <xdr:cNvSpPr txBox="1">
          <a:spLocks noChangeArrowheads="1"/>
        </xdr:cNvSpPr>
      </xdr:nvSpPr>
      <xdr:spPr bwMode="auto">
        <a:xfrm>
          <a:off x="8903970" y="237088680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426720</xdr:colOff>
      <xdr:row>1449</xdr:row>
      <xdr:rowOff>106680</xdr:rowOff>
    </xdr:from>
    <xdr:to>
      <xdr:col>9</xdr:col>
      <xdr:colOff>533400</xdr:colOff>
      <xdr:row>1451</xdr:row>
      <xdr:rowOff>0</xdr:rowOff>
    </xdr:to>
    <xdr:sp macro="" textlink="">
      <xdr:nvSpPr>
        <xdr:cNvPr id="93" name="Text Box 1"/>
        <xdr:cNvSpPr txBox="1">
          <a:spLocks noChangeArrowheads="1"/>
        </xdr:cNvSpPr>
      </xdr:nvSpPr>
      <xdr:spPr bwMode="auto">
        <a:xfrm>
          <a:off x="8903970" y="237250605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426720</xdr:colOff>
      <xdr:row>1450</xdr:row>
      <xdr:rowOff>106680</xdr:rowOff>
    </xdr:from>
    <xdr:to>
      <xdr:col>9</xdr:col>
      <xdr:colOff>533400</xdr:colOff>
      <xdr:row>1452</xdr:row>
      <xdr:rowOff>0</xdr:rowOff>
    </xdr:to>
    <xdr:sp macro="" textlink="">
      <xdr:nvSpPr>
        <xdr:cNvPr id="94" name="Text Box 1"/>
        <xdr:cNvSpPr txBox="1">
          <a:spLocks noChangeArrowheads="1"/>
        </xdr:cNvSpPr>
      </xdr:nvSpPr>
      <xdr:spPr bwMode="auto">
        <a:xfrm>
          <a:off x="8903970" y="237412530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426720</xdr:colOff>
      <xdr:row>1451</xdr:row>
      <xdr:rowOff>106680</xdr:rowOff>
    </xdr:from>
    <xdr:to>
      <xdr:col>9</xdr:col>
      <xdr:colOff>533400</xdr:colOff>
      <xdr:row>1453</xdr:row>
      <xdr:rowOff>0</xdr:rowOff>
    </xdr:to>
    <xdr:sp macro="" textlink="">
      <xdr:nvSpPr>
        <xdr:cNvPr id="95" name="Text Box 1"/>
        <xdr:cNvSpPr txBox="1">
          <a:spLocks noChangeArrowheads="1"/>
        </xdr:cNvSpPr>
      </xdr:nvSpPr>
      <xdr:spPr bwMode="auto">
        <a:xfrm>
          <a:off x="8903970" y="237574455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426720</xdr:colOff>
      <xdr:row>1452</xdr:row>
      <xdr:rowOff>106680</xdr:rowOff>
    </xdr:from>
    <xdr:to>
      <xdr:col>9</xdr:col>
      <xdr:colOff>533400</xdr:colOff>
      <xdr:row>1454</xdr:row>
      <xdr:rowOff>0</xdr:rowOff>
    </xdr:to>
    <xdr:sp macro="" textlink="">
      <xdr:nvSpPr>
        <xdr:cNvPr id="96" name="Text Box 1"/>
        <xdr:cNvSpPr txBox="1">
          <a:spLocks noChangeArrowheads="1"/>
        </xdr:cNvSpPr>
      </xdr:nvSpPr>
      <xdr:spPr bwMode="auto">
        <a:xfrm>
          <a:off x="8903970" y="237736380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426720</xdr:colOff>
      <xdr:row>1453</xdr:row>
      <xdr:rowOff>106680</xdr:rowOff>
    </xdr:from>
    <xdr:to>
      <xdr:col>9</xdr:col>
      <xdr:colOff>533400</xdr:colOff>
      <xdr:row>1455</xdr:row>
      <xdr:rowOff>0</xdr:rowOff>
    </xdr:to>
    <xdr:sp macro="" textlink="">
      <xdr:nvSpPr>
        <xdr:cNvPr id="97" name="Text Box 1"/>
        <xdr:cNvSpPr txBox="1">
          <a:spLocks noChangeArrowheads="1"/>
        </xdr:cNvSpPr>
      </xdr:nvSpPr>
      <xdr:spPr bwMode="auto">
        <a:xfrm>
          <a:off x="8903970" y="237898305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426720</xdr:colOff>
      <xdr:row>1454</xdr:row>
      <xdr:rowOff>106680</xdr:rowOff>
    </xdr:from>
    <xdr:to>
      <xdr:col>9</xdr:col>
      <xdr:colOff>533400</xdr:colOff>
      <xdr:row>1456</xdr:row>
      <xdr:rowOff>0</xdr:rowOff>
    </xdr:to>
    <xdr:sp macro="" textlink="">
      <xdr:nvSpPr>
        <xdr:cNvPr id="98" name="Text Box 1"/>
        <xdr:cNvSpPr txBox="1">
          <a:spLocks noChangeArrowheads="1"/>
        </xdr:cNvSpPr>
      </xdr:nvSpPr>
      <xdr:spPr bwMode="auto">
        <a:xfrm>
          <a:off x="8903970" y="238060230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426720</xdr:colOff>
      <xdr:row>1455</xdr:row>
      <xdr:rowOff>106680</xdr:rowOff>
    </xdr:from>
    <xdr:to>
      <xdr:col>9</xdr:col>
      <xdr:colOff>533400</xdr:colOff>
      <xdr:row>1457</xdr:row>
      <xdr:rowOff>0</xdr:rowOff>
    </xdr:to>
    <xdr:sp macro="" textlink="">
      <xdr:nvSpPr>
        <xdr:cNvPr id="99" name="Text Box 1"/>
        <xdr:cNvSpPr txBox="1">
          <a:spLocks noChangeArrowheads="1"/>
        </xdr:cNvSpPr>
      </xdr:nvSpPr>
      <xdr:spPr bwMode="auto">
        <a:xfrm>
          <a:off x="8903970" y="238222155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426720</xdr:colOff>
      <xdr:row>1456</xdr:row>
      <xdr:rowOff>106680</xdr:rowOff>
    </xdr:from>
    <xdr:to>
      <xdr:col>9</xdr:col>
      <xdr:colOff>533400</xdr:colOff>
      <xdr:row>1458</xdr:row>
      <xdr:rowOff>0</xdr:rowOff>
    </xdr:to>
    <xdr:sp macro="" textlink="">
      <xdr:nvSpPr>
        <xdr:cNvPr id="100" name="Text Box 1"/>
        <xdr:cNvSpPr txBox="1">
          <a:spLocks noChangeArrowheads="1"/>
        </xdr:cNvSpPr>
      </xdr:nvSpPr>
      <xdr:spPr bwMode="auto">
        <a:xfrm>
          <a:off x="8903970" y="238384080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426720</xdr:colOff>
      <xdr:row>1457</xdr:row>
      <xdr:rowOff>106680</xdr:rowOff>
    </xdr:from>
    <xdr:to>
      <xdr:col>9</xdr:col>
      <xdr:colOff>533400</xdr:colOff>
      <xdr:row>1459</xdr:row>
      <xdr:rowOff>0</xdr:rowOff>
    </xdr:to>
    <xdr:sp macro="" textlink="">
      <xdr:nvSpPr>
        <xdr:cNvPr id="101" name="Text Box 1"/>
        <xdr:cNvSpPr txBox="1">
          <a:spLocks noChangeArrowheads="1"/>
        </xdr:cNvSpPr>
      </xdr:nvSpPr>
      <xdr:spPr bwMode="auto">
        <a:xfrm>
          <a:off x="8903970" y="238546005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426720</xdr:colOff>
      <xdr:row>1458</xdr:row>
      <xdr:rowOff>106680</xdr:rowOff>
    </xdr:from>
    <xdr:to>
      <xdr:col>9</xdr:col>
      <xdr:colOff>533400</xdr:colOff>
      <xdr:row>1460</xdr:row>
      <xdr:rowOff>0</xdr:rowOff>
    </xdr:to>
    <xdr:sp macro="" textlink="">
      <xdr:nvSpPr>
        <xdr:cNvPr id="102" name="Text Box 1"/>
        <xdr:cNvSpPr txBox="1">
          <a:spLocks noChangeArrowheads="1"/>
        </xdr:cNvSpPr>
      </xdr:nvSpPr>
      <xdr:spPr bwMode="auto">
        <a:xfrm>
          <a:off x="8903970" y="238707930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426720</xdr:colOff>
      <xdr:row>1459</xdr:row>
      <xdr:rowOff>106680</xdr:rowOff>
    </xdr:from>
    <xdr:to>
      <xdr:col>9</xdr:col>
      <xdr:colOff>533400</xdr:colOff>
      <xdr:row>1461</xdr:row>
      <xdr:rowOff>0</xdr:rowOff>
    </xdr:to>
    <xdr:sp macro="" textlink="">
      <xdr:nvSpPr>
        <xdr:cNvPr id="103" name="Text Box 1"/>
        <xdr:cNvSpPr txBox="1">
          <a:spLocks noChangeArrowheads="1"/>
        </xdr:cNvSpPr>
      </xdr:nvSpPr>
      <xdr:spPr bwMode="auto">
        <a:xfrm>
          <a:off x="8903970" y="238869855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426720</xdr:colOff>
      <xdr:row>1460</xdr:row>
      <xdr:rowOff>106680</xdr:rowOff>
    </xdr:from>
    <xdr:to>
      <xdr:col>9</xdr:col>
      <xdr:colOff>533400</xdr:colOff>
      <xdr:row>1462</xdr:row>
      <xdr:rowOff>0</xdr:rowOff>
    </xdr:to>
    <xdr:sp macro="" textlink="">
      <xdr:nvSpPr>
        <xdr:cNvPr id="104" name="Text Box 1"/>
        <xdr:cNvSpPr txBox="1">
          <a:spLocks noChangeArrowheads="1"/>
        </xdr:cNvSpPr>
      </xdr:nvSpPr>
      <xdr:spPr bwMode="auto">
        <a:xfrm>
          <a:off x="8903970" y="239031780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426720</xdr:colOff>
      <xdr:row>1461</xdr:row>
      <xdr:rowOff>106680</xdr:rowOff>
    </xdr:from>
    <xdr:to>
      <xdr:col>9</xdr:col>
      <xdr:colOff>533400</xdr:colOff>
      <xdr:row>1463</xdr:row>
      <xdr:rowOff>0</xdr:rowOff>
    </xdr:to>
    <xdr:sp macro="" textlink="">
      <xdr:nvSpPr>
        <xdr:cNvPr id="105" name="Text Box 1"/>
        <xdr:cNvSpPr txBox="1">
          <a:spLocks noChangeArrowheads="1"/>
        </xdr:cNvSpPr>
      </xdr:nvSpPr>
      <xdr:spPr bwMode="auto">
        <a:xfrm>
          <a:off x="8903970" y="239193705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426720</xdr:colOff>
      <xdr:row>1462</xdr:row>
      <xdr:rowOff>106680</xdr:rowOff>
    </xdr:from>
    <xdr:to>
      <xdr:col>9</xdr:col>
      <xdr:colOff>533400</xdr:colOff>
      <xdr:row>1464</xdr:row>
      <xdr:rowOff>0</xdr:rowOff>
    </xdr:to>
    <xdr:sp macro="" textlink="">
      <xdr:nvSpPr>
        <xdr:cNvPr id="106" name="Text Box 1"/>
        <xdr:cNvSpPr txBox="1">
          <a:spLocks noChangeArrowheads="1"/>
        </xdr:cNvSpPr>
      </xdr:nvSpPr>
      <xdr:spPr bwMode="auto">
        <a:xfrm>
          <a:off x="8903970" y="239355630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426720</xdr:colOff>
      <xdr:row>1463</xdr:row>
      <xdr:rowOff>106680</xdr:rowOff>
    </xdr:from>
    <xdr:to>
      <xdr:col>9</xdr:col>
      <xdr:colOff>533400</xdr:colOff>
      <xdr:row>1465</xdr:row>
      <xdr:rowOff>0</xdr:rowOff>
    </xdr:to>
    <xdr:sp macro="" textlink="">
      <xdr:nvSpPr>
        <xdr:cNvPr id="107" name="Text Box 1"/>
        <xdr:cNvSpPr txBox="1">
          <a:spLocks noChangeArrowheads="1"/>
        </xdr:cNvSpPr>
      </xdr:nvSpPr>
      <xdr:spPr bwMode="auto">
        <a:xfrm>
          <a:off x="8903970" y="239517555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426720</xdr:colOff>
      <xdr:row>1464</xdr:row>
      <xdr:rowOff>106680</xdr:rowOff>
    </xdr:from>
    <xdr:to>
      <xdr:col>9</xdr:col>
      <xdr:colOff>533400</xdr:colOff>
      <xdr:row>1466</xdr:row>
      <xdr:rowOff>0</xdr:rowOff>
    </xdr:to>
    <xdr:sp macro="" textlink="">
      <xdr:nvSpPr>
        <xdr:cNvPr id="108" name="Text Box 1"/>
        <xdr:cNvSpPr txBox="1">
          <a:spLocks noChangeArrowheads="1"/>
        </xdr:cNvSpPr>
      </xdr:nvSpPr>
      <xdr:spPr bwMode="auto">
        <a:xfrm>
          <a:off x="8903970" y="239679480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426720</xdr:colOff>
      <xdr:row>1465</xdr:row>
      <xdr:rowOff>106680</xdr:rowOff>
    </xdr:from>
    <xdr:to>
      <xdr:col>9</xdr:col>
      <xdr:colOff>533400</xdr:colOff>
      <xdr:row>1467</xdr:row>
      <xdr:rowOff>0</xdr:rowOff>
    </xdr:to>
    <xdr:sp macro="" textlink="">
      <xdr:nvSpPr>
        <xdr:cNvPr id="109" name="Text Box 1"/>
        <xdr:cNvSpPr txBox="1">
          <a:spLocks noChangeArrowheads="1"/>
        </xdr:cNvSpPr>
      </xdr:nvSpPr>
      <xdr:spPr bwMode="auto">
        <a:xfrm>
          <a:off x="8903970" y="239841405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426720</xdr:colOff>
      <xdr:row>1466</xdr:row>
      <xdr:rowOff>106680</xdr:rowOff>
    </xdr:from>
    <xdr:to>
      <xdr:col>9</xdr:col>
      <xdr:colOff>533400</xdr:colOff>
      <xdr:row>1468</xdr:row>
      <xdr:rowOff>0</xdr:rowOff>
    </xdr:to>
    <xdr:sp macro="" textlink="">
      <xdr:nvSpPr>
        <xdr:cNvPr id="110" name="Text Box 1"/>
        <xdr:cNvSpPr txBox="1">
          <a:spLocks noChangeArrowheads="1"/>
        </xdr:cNvSpPr>
      </xdr:nvSpPr>
      <xdr:spPr bwMode="auto">
        <a:xfrm>
          <a:off x="8903970" y="240003330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426720</xdr:colOff>
      <xdr:row>1467</xdr:row>
      <xdr:rowOff>106680</xdr:rowOff>
    </xdr:from>
    <xdr:to>
      <xdr:col>9</xdr:col>
      <xdr:colOff>533400</xdr:colOff>
      <xdr:row>1469</xdr:row>
      <xdr:rowOff>0</xdr:rowOff>
    </xdr:to>
    <xdr:sp macro="" textlink="">
      <xdr:nvSpPr>
        <xdr:cNvPr id="111" name="Text Box 1"/>
        <xdr:cNvSpPr txBox="1">
          <a:spLocks noChangeArrowheads="1"/>
        </xdr:cNvSpPr>
      </xdr:nvSpPr>
      <xdr:spPr bwMode="auto">
        <a:xfrm>
          <a:off x="8903970" y="240165255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426720</xdr:colOff>
      <xdr:row>1468</xdr:row>
      <xdr:rowOff>106680</xdr:rowOff>
    </xdr:from>
    <xdr:to>
      <xdr:col>9</xdr:col>
      <xdr:colOff>533400</xdr:colOff>
      <xdr:row>1470</xdr:row>
      <xdr:rowOff>0</xdr:rowOff>
    </xdr:to>
    <xdr:sp macro="" textlink="">
      <xdr:nvSpPr>
        <xdr:cNvPr id="112" name="Text Box 1"/>
        <xdr:cNvSpPr txBox="1">
          <a:spLocks noChangeArrowheads="1"/>
        </xdr:cNvSpPr>
      </xdr:nvSpPr>
      <xdr:spPr bwMode="auto">
        <a:xfrm>
          <a:off x="8903970" y="240327180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426720</xdr:colOff>
      <xdr:row>1469</xdr:row>
      <xdr:rowOff>106680</xdr:rowOff>
    </xdr:from>
    <xdr:to>
      <xdr:col>9</xdr:col>
      <xdr:colOff>533400</xdr:colOff>
      <xdr:row>1471</xdr:row>
      <xdr:rowOff>0</xdr:rowOff>
    </xdr:to>
    <xdr:sp macro="" textlink="">
      <xdr:nvSpPr>
        <xdr:cNvPr id="113" name="Text Box 1"/>
        <xdr:cNvSpPr txBox="1">
          <a:spLocks noChangeArrowheads="1"/>
        </xdr:cNvSpPr>
      </xdr:nvSpPr>
      <xdr:spPr bwMode="auto">
        <a:xfrm>
          <a:off x="8903970" y="240489105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426720</xdr:colOff>
      <xdr:row>1470</xdr:row>
      <xdr:rowOff>106680</xdr:rowOff>
    </xdr:from>
    <xdr:to>
      <xdr:col>9</xdr:col>
      <xdr:colOff>533400</xdr:colOff>
      <xdr:row>1472</xdr:row>
      <xdr:rowOff>0</xdr:rowOff>
    </xdr:to>
    <xdr:sp macro="" textlink="">
      <xdr:nvSpPr>
        <xdr:cNvPr id="114" name="Text Box 1"/>
        <xdr:cNvSpPr txBox="1">
          <a:spLocks noChangeArrowheads="1"/>
        </xdr:cNvSpPr>
      </xdr:nvSpPr>
      <xdr:spPr bwMode="auto">
        <a:xfrm>
          <a:off x="8903970" y="240651030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426720</xdr:colOff>
      <xdr:row>1471</xdr:row>
      <xdr:rowOff>106680</xdr:rowOff>
    </xdr:from>
    <xdr:to>
      <xdr:col>9</xdr:col>
      <xdr:colOff>533400</xdr:colOff>
      <xdr:row>1473</xdr:row>
      <xdr:rowOff>0</xdr:rowOff>
    </xdr:to>
    <xdr:sp macro="" textlink="">
      <xdr:nvSpPr>
        <xdr:cNvPr id="115" name="Text Box 1"/>
        <xdr:cNvSpPr txBox="1">
          <a:spLocks noChangeArrowheads="1"/>
        </xdr:cNvSpPr>
      </xdr:nvSpPr>
      <xdr:spPr bwMode="auto">
        <a:xfrm>
          <a:off x="8903970" y="240812955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426720</xdr:colOff>
      <xdr:row>1472</xdr:row>
      <xdr:rowOff>106680</xdr:rowOff>
    </xdr:from>
    <xdr:to>
      <xdr:col>9</xdr:col>
      <xdr:colOff>533400</xdr:colOff>
      <xdr:row>1474</xdr:row>
      <xdr:rowOff>0</xdr:rowOff>
    </xdr:to>
    <xdr:sp macro="" textlink="">
      <xdr:nvSpPr>
        <xdr:cNvPr id="116" name="Text Box 1"/>
        <xdr:cNvSpPr txBox="1">
          <a:spLocks noChangeArrowheads="1"/>
        </xdr:cNvSpPr>
      </xdr:nvSpPr>
      <xdr:spPr bwMode="auto">
        <a:xfrm>
          <a:off x="8903970" y="240974880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426720</xdr:colOff>
      <xdr:row>1473</xdr:row>
      <xdr:rowOff>106680</xdr:rowOff>
    </xdr:from>
    <xdr:to>
      <xdr:col>9</xdr:col>
      <xdr:colOff>533400</xdr:colOff>
      <xdr:row>1475</xdr:row>
      <xdr:rowOff>0</xdr:rowOff>
    </xdr:to>
    <xdr:sp macro="" textlink="">
      <xdr:nvSpPr>
        <xdr:cNvPr id="117" name="Text Box 1"/>
        <xdr:cNvSpPr txBox="1">
          <a:spLocks noChangeArrowheads="1"/>
        </xdr:cNvSpPr>
      </xdr:nvSpPr>
      <xdr:spPr bwMode="auto">
        <a:xfrm>
          <a:off x="8903970" y="241136805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426720</xdr:colOff>
      <xdr:row>1474</xdr:row>
      <xdr:rowOff>106680</xdr:rowOff>
    </xdr:from>
    <xdr:to>
      <xdr:col>9</xdr:col>
      <xdr:colOff>533400</xdr:colOff>
      <xdr:row>1476</xdr:row>
      <xdr:rowOff>0</xdr:rowOff>
    </xdr:to>
    <xdr:sp macro="" textlink="">
      <xdr:nvSpPr>
        <xdr:cNvPr id="118" name="Text Box 1"/>
        <xdr:cNvSpPr txBox="1">
          <a:spLocks noChangeArrowheads="1"/>
        </xdr:cNvSpPr>
      </xdr:nvSpPr>
      <xdr:spPr bwMode="auto">
        <a:xfrm>
          <a:off x="8903970" y="241298730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426720</xdr:colOff>
      <xdr:row>1475</xdr:row>
      <xdr:rowOff>106680</xdr:rowOff>
    </xdr:from>
    <xdr:to>
      <xdr:col>9</xdr:col>
      <xdr:colOff>533400</xdr:colOff>
      <xdr:row>1477</xdr:row>
      <xdr:rowOff>0</xdr:rowOff>
    </xdr:to>
    <xdr:sp macro="" textlink="">
      <xdr:nvSpPr>
        <xdr:cNvPr id="119" name="Text Box 1"/>
        <xdr:cNvSpPr txBox="1">
          <a:spLocks noChangeArrowheads="1"/>
        </xdr:cNvSpPr>
      </xdr:nvSpPr>
      <xdr:spPr bwMode="auto">
        <a:xfrm>
          <a:off x="8903970" y="241460655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426720</xdr:colOff>
      <xdr:row>1476</xdr:row>
      <xdr:rowOff>106680</xdr:rowOff>
    </xdr:from>
    <xdr:to>
      <xdr:col>9</xdr:col>
      <xdr:colOff>533400</xdr:colOff>
      <xdr:row>1478</xdr:row>
      <xdr:rowOff>0</xdr:rowOff>
    </xdr:to>
    <xdr:sp macro="" textlink="">
      <xdr:nvSpPr>
        <xdr:cNvPr id="120" name="Text Box 1"/>
        <xdr:cNvSpPr txBox="1">
          <a:spLocks noChangeArrowheads="1"/>
        </xdr:cNvSpPr>
      </xdr:nvSpPr>
      <xdr:spPr bwMode="auto">
        <a:xfrm>
          <a:off x="8903970" y="241622580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426720</xdr:colOff>
      <xdr:row>1477</xdr:row>
      <xdr:rowOff>106680</xdr:rowOff>
    </xdr:from>
    <xdr:to>
      <xdr:col>9</xdr:col>
      <xdr:colOff>533400</xdr:colOff>
      <xdr:row>1479</xdr:row>
      <xdr:rowOff>0</xdr:rowOff>
    </xdr:to>
    <xdr:sp macro="" textlink="">
      <xdr:nvSpPr>
        <xdr:cNvPr id="121" name="Text Box 1"/>
        <xdr:cNvSpPr txBox="1">
          <a:spLocks noChangeArrowheads="1"/>
        </xdr:cNvSpPr>
      </xdr:nvSpPr>
      <xdr:spPr bwMode="auto">
        <a:xfrm>
          <a:off x="8903970" y="241784505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426720</xdr:colOff>
      <xdr:row>1478</xdr:row>
      <xdr:rowOff>106680</xdr:rowOff>
    </xdr:from>
    <xdr:to>
      <xdr:col>9</xdr:col>
      <xdr:colOff>533400</xdr:colOff>
      <xdr:row>1480</xdr:row>
      <xdr:rowOff>0</xdr:rowOff>
    </xdr:to>
    <xdr:sp macro="" textlink="">
      <xdr:nvSpPr>
        <xdr:cNvPr id="122" name="Text Box 1"/>
        <xdr:cNvSpPr txBox="1">
          <a:spLocks noChangeArrowheads="1"/>
        </xdr:cNvSpPr>
      </xdr:nvSpPr>
      <xdr:spPr bwMode="auto">
        <a:xfrm>
          <a:off x="8903970" y="241946430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426720</xdr:colOff>
      <xdr:row>1479</xdr:row>
      <xdr:rowOff>106680</xdr:rowOff>
    </xdr:from>
    <xdr:to>
      <xdr:col>9</xdr:col>
      <xdr:colOff>533400</xdr:colOff>
      <xdr:row>1481</xdr:row>
      <xdr:rowOff>0</xdr:rowOff>
    </xdr:to>
    <xdr:sp macro="" textlink="">
      <xdr:nvSpPr>
        <xdr:cNvPr id="123" name="Text Box 1"/>
        <xdr:cNvSpPr txBox="1">
          <a:spLocks noChangeArrowheads="1"/>
        </xdr:cNvSpPr>
      </xdr:nvSpPr>
      <xdr:spPr bwMode="auto">
        <a:xfrm>
          <a:off x="8903970" y="242108355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426720</xdr:colOff>
      <xdr:row>1480</xdr:row>
      <xdr:rowOff>106680</xdr:rowOff>
    </xdr:from>
    <xdr:to>
      <xdr:col>9</xdr:col>
      <xdr:colOff>533400</xdr:colOff>
      <xdr:row>1482</xdr:row>
      <xdr:rowOff>0</xdr:rowOff>
    </xdr:to>
    <xdr:sp macro="" textlink="">
      <xdr:nvSpPr>
        <xdr:cNvPr id="124" name="Text Box 1"/>
        <xdr:cNvSpPr txBox="1">
          <a:spLocks noChangeArrowheads="1"/>
        </xdr:cNvSpPr>
      </xdr:nvSpPr>
      <xdr:spPr bwMode="auto">
        <a:xfrm>
          <a:off x="8903970" y="242270280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426720</xdr:colOff>
      <xdr:row>1481</xdr:row>
      <xdr:rowOff>106680</xdr:rowOff>
    </xdr:from>
    <xdr:to>
      <xdr:col>9</xdr:col>
      <xdr:colOff>533400</xdr:colOff>
      <xdr:row>1483</xdr:row>
      <xdr:rowOff>0</xdr:rowOff>
    </xdr:to>
    <xdr:sp macro="" textlink="">
      <xdr:nvSpPr>
        <xdr:cNvPr id="125" name="Text Box 1"/>
        <xdr:cNvSpPr txBox="1">
          <a:spLocks noChangeArrowheads="1"/>
        </xdr:cNvSpPr>
      </xdr:nvSpPr>
      <xdr:spPr bwMode="auto">
        <a:xfrm>
          <a:off x="8903970" y="242432205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426720</xdr:colOff>
      <xdr:row>1482</xdr:row>
      <xdr:rowOff>106680</xdr:rowOff>
    </xdr:from>
    <xdr:to>
      <xdr:col>9</xdr:col>
      <xdr:colOff>533400</xdr:colOff>
      <xdr:row>1484</xdr:row>
      <xdr:rowOff>0</xdr:rowOff>
    </xdr:to>
    <xdr:sp macro="" textlink="">
      <xdr:nvSpPr>
        <xdr:cNvPr id="126" name="Text Box 1"/>
        <xdr:cNvSpPr txBox="1">
          <a:spLocks noChangeArrowheads="1"/>
        </xdr:cNvSpPr>
      </xdr:nvSpPr>
      <xdr:spPr bwMode="auto">
        <a:xfrm>
          <a:off x="8903970" y="242594130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426720</xdr:colOff>
      <xdr:row>1483</xdr:row>
      <xdr:rowOff>106680</xdr:rowOff>
    </xdr:from>
    <xdr:to>
      <xdr:col>9</xdr:col>
      <xdr:colOff>533400</xdr:colOff>
      <xdr:row>1485</xdr:row>
      <xdr:rowOff>0</xdr:rowOff>
    </xdr:to>
    <xdr:sp macro="" textlink="">
      <xdr:nvSpPr>
        <xdr:cNvPr id="127" name="Text Box 1"/>
        <xdr:cNvSpPr txBox="1">
          <a:spLocks noChangeArrowheads="1"/>
        </xdr:cNvSpPr>
      </xdr:nvSpPr>
      <xdr:spPr bwMode="auto">
        <a:xfrm>
          <a:off x="8903970" y="242756055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426720</xdr:colOff>
      <xdr:row>1484</xdr:row>
      <xdr:rowOff>106680</xdr:rowOff>
    </xdr:from>
    <xdr:to>
      <xdr:col>9</xdr:col>
      <xdr:colOff>533400</xdr:colOff>
      <xdr:row>1486</xdr:row>
      <xdr:rowOff>0</xdr:rowOff>
    </xdr:to>
    <xdr:sp macro="" textlink="">
      <xdr:nvSpPr>
        <xdr:cNvPr id="128" name="Text Box 1"/>
        <xdr:cNvSpPr txBox="1">
          <a:spLocks noChangeArrowheads="1"/>
        </xdr:cNvSpPr>
      </xdr:nvSpPr>
      <xdr:spPr bwMode="auto">
        <a:xfrm>
          <a:off x="8903970" y="242917980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426720</xdr:colOff>
      <xdr:row>1485</xdr:row>
      <xdr:rowOff>106680</xdr:rowOff>
    </xdr:from>
    <xdr:to>
      <xdr:col>9</xdr:col>
      <xdr:colOff>533400</xdr:colOff>
      <xdr:row>1487</xdr:row>
      <xdr:rowOff>0</xdr:rowOff>
    </xdr:to>
    <xdr:sp macro="" textlink="">
      <xdr:nvSpPr>
        <xdr:cNvPr id="129" name="Text Box 1"/>
        <xdr:cNvSpPr txBox="1">
          <a:spLocks noChangeArrowheads="1"/>
        </xdr:cNvSpPr>
      </xdr:nvSpPr>
      <xdr:spPr bwMode="auto">
        <a:xfrm>
          <a:off x="8903970" y="243079905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426720</xdr:colOff>
      <xdr:row>1486</xdr:row>
      <xdr:rowOff>106680</xdr:rowOff>
    </xdr:from>
    <xdr:to>
      <xdr:col>9</xdr:col>
      <xdr:colOff>533400</xdr:colOff>
      <xdr:row>1488</xdr:row>
      <xdr:rowOff>0</xdr:rowOff>
    </xdr:to>
    <xdr:sp macro="" textlink="">
      <xdr:nvSpPr>
        <xdr:cNvPr id="130" name="Text Box 1"/>
        <xdr:cNvSpPr txBox="1">
          <a:spLocks noChangeArrowheads="1"/>
        </xdr:cNvSpPr>
      </xdr:nvSpPr>
      <xdr:spPr bwMode="auto">
        <a:xfrm>
          <a:off x="8903970" y="243241830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426720</xdr:colOff>
      <xdr:row>1487</xdr:row>
      <xdr:rowOff>106680</xdr:rowOff>
    </xdr:from>
    <xdr:to>
      <xdr:col>9</xdr:col>
      <xdr:colOff>533400</xdr:colOff>
      <xdr:row>1489</xdr:row>
      <xdr:rowOff>0</xdr:rowOff>
    </xdr:to>
    <xdr:sp macro="" textlink="">
      <xdr:nvSpPr>
        <xdr:cNvPr id="131" name="Text Box 1"/>
        <xdr:cNvSpPr txBox="1">
          <a:spLocks noChangeArrowheads="1"/>
        </xdr:cNvSpPr>
      </xdr:nvSpPr>
      <xdr:spPr bwMode="auto">
        <a:xfrm>
          <a:off x="8903970" y="243403755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426720</xdr:colOff>
      <xdr:row>1488</xdr:row>
      <xdr:rowOff>106680</xdr:rowOff>
    </xdr:from>
    <xdr:to>
      <xdr:col>9</xdr:col>
      <xdr:colOff>533400</xdr:colOff>
      <xdr:row>1490</xdr:row>
      <xdr:rowOff>0</xdr:rowOff>
    </xdr:to>
    <xdr:sp macro="" textlink="">
      <xdr:nvSpPr>
        <xdr:cNvPr id="132" name="Text Box 1"/>
        <xdr:cNvSpPr txBox="1">
          <a:spLocks noChangeArrowheads="1"/>
        </xdr:cNvSpPr>
      </xdr:nvSpPr>
      <xdr:spPr bwMode="auto">
        <a:xfrm>
          <a:off x="8903970" y="243565680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426720</xdr:colOff>
      <xdr:row>1489</xdr:row>
      <xdr:rowOff>106680</xdr:rowOff>
    </xdr:from>
    <xdr:to>
      <xdr:col>9</xdr:col>
      <xdr:colOff>533400</xdr:colOff>
      <xdr:row>1490</xdr:row>
      <xdr:rowOff>161925</xdr:rowOff>
    </xdr:to>
    <xdr:sp macro="" textlink="">
      <xdr:nvSpPr>
        <xdr:cNvPr id="133" name="Text Box 1"/>
        <xdr:cNvSpPr txBox="1">
          <a:spLocks noChangeArrowheads="1"/>
        </xdr:cNvSpPr>
      </xdr:nvSpPr>
      <xdr:spPr bwMode="auto">
        <a:xfrm>
          <a:off x="8903970" y="243727605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426720</xdr:colOff>
      <xdr:row>1490</xdr:row>
      <xdr:rowOff>106680</xdr:rowOff>
    </xdr:from>
    <xdr:to>
      <xdr:col>9</xdr:col>
      <xdr:colOff>533400</xdr:colOff>
      <xdr:row>1491</xdr:row>
      <xdr:rowOff>133350</xdr:rowOff>
    </xdr:to>
    <xdr:sp macro="" textlink="">
      <xdr:nvSpPr>
        <xdr:cNvPr id="134" name="Text Box 1"/>
        <xdr:cNvSpPr txBox="1">
          <a:spLocks noChangeArrowheads="1"/>
        </xdr:cNvSpPr>
      </xdr:nvSpPr>
      <xdr:spPr bwMode="auto">
        <a:xfrm>
          <a:off x="8903970" y="243889530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426720</xdr:colOff>
      <xdr:row>1491</xdr:row>
      <xdr:rowOff>106680</xdr:rowOff>
    </xdr:from>
    <xdr:to>
      <xdr:col>9</xdr:col>
      <xdr:colOff>533400</xdr:colOff>
      <xdr:row>1492</xdr:row>
      <xdr:rowOff>133350</xdr:rowOff>
    </xdr:to>
    <xdr:sp macro="" textlink="">
      <xdr:nvSpPr>
        <xdr:cNvPr id="135" name="Text Box 1"/>
        <xdr:cNvSpPr txBox="1">
          <a:spLocks noChangeArrowheads="1"/>
        </xdr:cNvSpPr>
      </xdr:nvSpPr>
      <xdr:spPr bwMode="auto">
        <a:xfrm>
          <a:off x="8903970" y="244051455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9</xdr:col>
      <xdr:colOff>426720</xdr:colOff>
      <xdr:row>1426</xdr:row>
      <xdr:rowOff>106680</xdr:rowOff>
    </xdr:from>
    <xdr:ext cx="106680" cy="217170"/>
    <xdr:sp macro="" textlink="">
      <xdr:nvSpPr>
        <xdr:cNvPr id="136" name="Text Box 1"/>
        <xdr:cNvSpPr txBox="1">
          <a:spLocks noChangeArrowheads="1"/>
        </xdr:cNvSpPr>
      </xdr:nvSpPr>
      <xdr:spPr bwMode="auto">
        <a:xfrm>
          <a:off x="7799070" y="232850055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426720</xdr:colOff>
      <xdr:row>1427</xdr:row>
      <xdr:rowOff>106680</xdr:rowOff>
    </xdr:from>
    <xdr:ext cx="106680" cy="217170"/>
    <xdr:sp macro="" textlink="">
      <xdr:nvSpPr>
        <xdr:cNvPr id="137" name="Text Box 1"/>
        <xdr:cNvSpPr txBox="1">
          <a:spLocks noChangeArrowheads="1"/>
        </xdr:cNvSpPr>
      </xdr:nvSpPr>
      <xdr:spPr bwMode="auto">
        <a:xfrm>
          <a:off x="7799070" y="232850055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426720</xdr:colOff>
      <xdr:row>1428</xdr:row>
      <xdr:rowOff>106680</xdr:rowOff>
    </xdr:from>
    <xdr:ext cx="106680" cy="217170"/>
    <xdr:sp macro="" textlink="">
      <xdr:nvSpPr>
        <xdr:cNvPr id="138" name="Text Box 1"/>
        <xdr:cNvSpPr txBox="1">
          <a:spLocks noChangeArrowheads="1"/>
        </xdr:cNvSpPr>
      </xdr:nvSpPr>
      <xdr:spPr bwMode="auto">
        <a:xfrm>
          <a:off x="7799070" y="232850055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426720</xdr:colOff>
      <xdr:row>1429</xdr:row>
      <xdr:rowOff>106680</xdr:rowOff>
    </xdr:from>
    <xdr:ext cx="106680" cy="217170"/>
    <xdr:sp macro="" textlink="">
      <xdr:nvSpPr>
        <xdr:cNvPr id="139" name="Text Box 1"/>
        <xdr:cNvSpPr txBox="1">
          <a:spLocks noChangeArrowheads="1"/>
        </xdr:cNvSpPr>
      </xdr:nvSpPr>
      <xdr:spPr bwMode="auto">
        <a:xfrm>
          <a:off x="7799070" y="232850055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426720</xdr:colOff>
      <xdr:row>1430</xdr:row>
      <xdr:rowOff>106680</xdr:rowOff>
    </xdr:from>
    <xdr:ext cx="106680" cy="217170"/>
    <xdr:sp macro="" textlink="">
      <xdr:nvSpPr>
        <xdr:cNvPr id="140" name="Text Box 1"/>
        <xdr:cNvSpPr txBox="1">
          <a:spLocks noChangeArrowheads="1"/>
        </xdr:cNvSpPr>
      </xdr:nvSpPr>
      <xdr:spPr bwMode="auto">
        <a:xfrm>
          <a:off x="7799070" y="232850055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426720</xdr:colOff>
      <xdr:row>1431</xdr:row>
      <xdr:rowOff>106680</xdr:rowOff>
    </xdr:from>
    <xdr:ext cx="106680" cy="217170"/>
    <xdr:sp macro="" textlink="">
      <xdr:nvSpPr>
        <xdr:cNvPr id="141" name="Text Box 1"/>
        <xdr:cNvSpPr txBox="1">
          <a:spLocks noChangeArrowheads="1"/>
        </xdr:cNvSpPr>
      </xdr:nvSpPr>
      <xdr:spPr bwMode="auto">
        <a:xfrm>
          <a:off x="7799070" y="232850055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426720</xdr:colOff>
      <xdr:row>1432</xdr:row>
      <xdr:rowOff>106680</xdr:rowOff>
    </xdr:from>
    <xdr:ext cx="106680" cy="217170"/>
    <xdr:sp macro="" textlink="">
      <xdr:nvSpPr>
        <xdr:cNvPr id="142" name="Text Box 1"/>
        <xdr:cNvSpPr txBox="1">
          <a:spLocks noChangeArrowheads="1"/>
        </xdr:cNvSpPr>
      </xdr:nvSpPr>
      <xdr:spPr bwMode="auto">
        <a:xfrm>
          <a:off x="7799070" y="232850055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426720</xdr:colOff>
      <xdr:row>1433</xdr:row>
      <xdr:rowOff>106680</xdr:rowOff>
    </xdr:from>
    <xdr:ext cx="106680" cy="217170"/>
    <xdr:sp macro="" textlink="">
      <xdr:nvSpPr>
        <xdr:cNvPr id="143" name="Text Box 1"/>
        <xdr:cNvSpPr txBox="1">
          <a:spLocks noChangeArrowheads="1"/>
        </xdr:cNvSpPr>
      </xdr:nvSpPr>
      <xdr:spPr bwMode="auto">
        <a:xfrm>
          <a:off x="7799070" y="232850055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426720</xdr:colOff>
      <xdr:row>1434</xdr:row>
      <xdr:rowOff>106680</xdr:rowOff>
    </xdr:from>
    <xdr:ext cx="106680" cy="217170"/>
    <xdr:sp macro="" textlink="">
      <xdr:nvSpPr>
        <xdr:cNvPr id="144" name="Text Box 1"/>
        <xdr:cNvSpPr txBox="1">
          <a:spLocks noChangeArrowheads="1"/>
        </xdr:cNvSpPr>
      </xdr:nvSpPr>
      <xdr:spPr bwMode="auto">
        <a:xfrm>
          <a:off x="7799070" y="232850055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426720</xdr:colOff>
      <xdr:row>1435</xdr:row>
      <xdr:rowOff>106680</xdr:rowOff>
    </xdr:from>
    <xdr:ext cx="106680" cy="217170"/>
    <xdr:sp macro="" textlink="">
      <xdr:nvSpPr>
        <xdr:cNvPr id="145" name="Text Box 1"/>
        <xdr:cNvSpPr txBox="1">
          <a:spLocks noChangeArrowheads="1"/>
        </xdr:cNvSpPr>
      </xdr:nvSpPr>
      <xdr:spPr bwMode="auto">
        <a:xfrm>
          <a:off x="7799070" y="232850055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426720</xdr:colOff>
      <xdr:row>1436</xdr:row>
      <xdr:rowOff>106680</xdr:rowOff>
    </xdr:from>
    <xdr:ext cx="106680" cy="217170"/>
    <xdr:sp macro="" textlink="">
      <xdr:nvSpPr>
        <xdr:cNvPr id="146" name="Text Box 1"/>
        <xdr:cNvSpPr txBox="1">
          <a:spLocks noChangeArrowheads="1"/>
        </xdr:cNvSpPr>
      </xdr:nvSpPr>
      <xdr:spPr bwMode="auto">
        <a:xfrm>
          <a:off x="7799070" y="232850055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426720</xdr:colOff>
      <xdr:row>1437</xdr:row>
      <xdr:rowOff>106680</xdr:rowOff>
    </xdr:from>
    <xdr:ext cx="106680" cy="217170"/>
    <xdr:sp macro="" textlink="">
      <xdr:nvSpPr>
        <xdr:cNvPr id="147" name="Text Box 1"/>
        <xdr:cNvSpPr txBox="1">
          <a:spLocks noChangeArrowheads="1"/>
        </xdr:cNvSpPr>
      </xdr:nvSpPr>
      <xdr:spPr bwMode="auto">
        <a:xfrm>
          <a:off x="7799070" y="232850055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426720</xdr:colOff>
      <xdr:row>1438</xdr:row>
      <xdr:rowOff>106680</xdr:rowOff>
    </xdr:from>
    <xdr:ext cx="106680" cy="217170"/>
    <xdr:sp macro="" textlink="">
      <xdr:nvSpPr>
        <xdr:cNvPr id="148" name="Text Box 1"/>
        <xdr:cNvSpPr txBox="1">
          <a:spLocks noChangeArrowheads="1"/>
        </xdr:cNvSpPr>
      </xdr:nvSpPr>
      <xdr:spPr bwMode="auto">
        <a:xfrm>
          <a:off x="7799070" y="232850055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426720</xdr:colOff>
      <xdr:row>1439</xdr:row>
      <xdr:rowOff>106680</xdr:rowOff>
    </xdr:from>
    <xdr:ext cx="106680" cy="217170"/>
    <xdr:sp macro="" textlink="">
      <xdr:nvSpPr>
        <xdr:cNvPr id="149" name="Text Box 1"/>
        <xdr:cNvSpPr txBox="1">
          <a:spLocks noChangeArrowheads="1"/>
        </xdr:cNvSpPr>
      </xdr:nvSpPr>
      <xdr:spPr bwMode="auto">
        <a:xfrm>
          <a:off x="7799070" y="232850055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426720</xdr:colOff>
      <xdr:row>1440</xdr:row>
      <xdr:rowOff>106680</xdr:rowOff>
    </xdr:from>
    <xdr:ext cx="106680" cy="217170"/>
    <xdr:sp macro="" textlink="">
      <xdr:nvSpPr>
        <xdr:cNvPr id="150" name="Text Box 1"/>
        <xdr:cNvSpPr txBox="1">
          <a:spLocks noChangeArrowheads="1"/>
        </xdr:cNvSpPr>
      </xdr:nvSpPr>
      <xdr:spPr bwMode="auto">
        <a:xfrm>
          <a:off x="7799070" y="232850055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426720</xdr:colOff>
      <xdr:row>1441</xdr:row>
      <xdr:rowOff>106680</xdr:rowOff>
    </xdr:from>
    <xdr:ext cx="106680" cy="217170"/>
    <xdr:sp macro="" textlink="">
      <xdr:nvSpPr>
        <xdr:cNvPr id="151" name="Text Box 1"/>
        <xdr:cNvSpPr txBox="1">
          <a:spLocks noChangeArrowheads="1"/>
        </xdr:cNvSpPr>
      </xdr:nvSpPr>
      <xdr:spPr bwMode="auto">
        <a:xfrm>
          <a:off x="7799070" y="232850055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426720</xdr:colOff>
      <xdr:row>1442</xdr:row>
      <xdr:rowOff>106680</xdr:rowOff>
    </xdr:from>
    <xdr:ext cx="106680" cy="217170"/>
    <xdr:sp macro="" textlink="">
      <xdr:nvSpPr>
        <xdr:cNvPr id="152" name="Text Box 1"/>
        <xdr:cNvSpPr txBox="1">
          <a:spLocks noChangeArrowheads="1"/>
        </xdr:cNvSpPr>
      </xdr:nvSpPr>
      <xdr:spPr bwMode="auto">
        <a:xfrm>
          <a:off x="7799070" y="232850055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426720</xdr:colOff>
      <xdr:row>1443</xdr:row>
      <xdr:rowOff>106680</xdr:rowOff>
    </xdr:from>
    <xdr:ext cx="106680" cy="217170"/>
    <xdr:sp macro="" textlink="">
      <xdr:nvSpPr>
        <xdr:cNvPr id="153" name="Text Box 1"/>
        <xdr:cNvSpPr txBox="1">
          <a:spLocks noChangeArrowheads="1"/>
        </xdr:cNvSpPr>
      </xdr:nvSpPr>
      <xdr:spPr bwMode="auto">
        <a:xfrm>
          <a:off x="7799070" y="232850055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426720</xdr:colOff>
      <xdr:row>1444</xdr:row>
      <xdr:rowOff>106680</xdr:rowOff>
    </xdr:from>
    <xdr:ext cx="106680" cy="217170"/>
    <xdr:sp macro="" textlink="">
      <xdr:nvSpPr>
        <xdr:cNvPr id="154" name="Text Box 1"/>
        <xdr:cNvSpPr txBox="1">
          <a:spLocks noChangeArrowheads="1"/>
        </xdr:cNvSpPr>
      </xdr:nvSpPr>
      <xdr:spPr bwMode="auto">
        <a:xfrm>
          <a:off x="7799070" y="232850055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426720</xdr:colOff>
      <xdr:row>1445</xdr:row>
      <xdr:rowOff>106680</xdr:rowOff>
    </xdr:from>
    <xdr:ext cx="106680" cy="217170"/>
    <xdr:sp macro="" textlink="">
      <xdr:nvSpPr>
        <xdr:cNvPr id="155" name="Text Box 1"/>
        <xdr:cNvSpPr txBox="1">
          <a:spLocks noChangeArrowheads="1"/>
        </xdr:cNvSpPr>
      </xdr:nvSpPr>
      <xdr:spPr bwMode="auto">
        <a:xfrm>
          <a:off x="7799070" y="232850055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426720</xdr:colOff>
      <xdr:row>1446</xdr:row>
      <xdr:rowOff>106680</xdr:rowOff>
    </xdr:from>
    <xdr:ext cx="106680" cy="217170"/>
    <xdr:sp macro="" textlink="">
      <xdr:nvSpPr>
        <xdr:cNvPr id="156" name="Text Box 1"/>
        <xdr:cNvSpPr txBox="1">
          <a:spLocks noChangeArrowheads="1"/>
        </xdr:cNvSpPr>
      </xdr:nvSpPr>
      <xdr:spPr bwMode="auto">
        <a:xfrm>
          <a:off x="7799070" y="232850055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426720</xdr:colOff>
      <xdr:row>1447</xdr:row>
      <xdr:rowOff>106680</xdr:rowOff>
    </xdr:from>
    <xdr:ext cx="106680" cy="217170"/>
    <xdr:sp macro="" textlink="">
      <xdr:nvSpPr>
        <xdr:cNvPr id="157" name="Text Box 1"/>
        <xdr:cNvSpPr txBox="1">
          <a:spLocks noChangeArrowheads="1"/>
        </xdr:cNvSpPr>
      </xdr:nvSpPr>
      <xdr:spPr bwMode="auto">
        <a:xfrm>
          <a:off x="7799070" y="232850055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426720</xdr:colOff>
      <xdr:row>1448</xdr:row>
      <xdr:rowOff>106680</xdr:rowOff>
    </xdr:from>
    <xdr:ext cx="106680" cy="217170"/>
    <xdr:sp macro="" textlink="">
      <xdr:nvSpPr>
        <xdr:cNvPr id="158" name="Text Box 1"/>
        <xdr:cNvSpPr txBox="1">
          <a:spLocks noChangeArrowheads="1"/>
        </xdr:cNvSpPr>
      </xdr:nvSpPr>
      <xdr:spPr bwMode="auto">
        <a:xfrm>
          <a:off x="7799070" y="232850055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426720</xdr:colOff>
      <xdr:row>1449</xdr:row>
      <xdr:rowOff>106680</xdr:rowOff>
    </xdr:from>
    <xdr:ext cx="106680" cy="217170"/>
    <xdr:sp macro="" textlink="">
      <xdr:nvSpPr>
        <xdr:cNvPr id="159" name="Text Box 1"/>
        <xdr:cNvSpPr txBox="1">
          <a:spLocks noChangeArrowheads="1"/>
        </xdr:cNvSpPr>
      </xdr:nvSpPr>
      <xdr:spPr bwMode="auto">
        <a:xfrm>
          <a:off x="7799070" y="232850055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426720</xdr:colOff>
      <xdr:row>1450</xdr:row>
      <xdr:rowOff>106680</xdr:rowOff>
    </xdr:from>
    <xdr:ext cx="106680" cy="217170"/>
    <xdr:sp macro="" textlink="">
      <xdr:nvSpPr>
        <xdr:cNvPr id="160" name="Text Box 1"/>
        <xdr:cNvSpPr txBox="1">
          <a:spLocks noChangeArrowheads="1"/>
        </xdr:cNvSpPr>
      </xdr:nvSpPr>
      <xdr:spPr bwMode="auto">
        <a:xfrm>
          <a:off x="7799070" y="232850055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426720</xdr:colOff>
      <xdr:row>1451</xdr:row>
      <xdr:rowOff>106680</xdr:rowOff>
    </xdr:from>
    <xdr:ext cx="106680" cy="217170"/>
    <xdr:sp macro="" textlink="">
      <xdr:nvSpPr>
        <xdr:cNvPr id="161" name="Text Box 1"/>
        <xdr:cNvSpPr txBox="1">
          <a:spLocks noChangeArrowheads="1"/>
        </xdr:cNvSpPr>
      </xdr:nvSpPr>
      <xdr:spPr bwMode="auto">
        <a:xfrm>
          <a:off x="7799070" y="232850055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426720</xdr:colOff>
      <xdr:row>1452</xdr:row>
      <xdr:rowOff>106680</xdr:rowOff>
    </xdr:from>
    <xdr:ext cx="106680" cy="217170"/>
    <xdr:sp macro="" textlink="">
      <xdr:nvSpPr>
        <xdr:cNvPr id="162" name="Text Box 1"/>
        <xdr:cNvSpPr txBox="1">
          <a:spLocks noChangeArrowheads="1"/>
        </xdr:cNvSpPr>
      </xdr:nvSpPr>
      <xdr:spPr bwMode="auto">
        <a:xfrm>
          <a:off x="7799070" y="232850055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426720</xdr:colOff>
      <xdr:row>1453</xdr:row>
      <xdr:rowOff>106680</xdr:rowOff>
    </xdr:from>
    <xdr:ext cx="106680" cy="217170"/>
    <xdr:sp macro="" textlink="">
      <xdr:nvSpPr>
        <xdr:cNvPr id="163" name="Text Box 1"/>
        <xdr:cNvSpPr txBox="1">
          <a:spLocks noChangeArrowheads="1"/>
        </xdr:cNvSpPr>
      </xdr:nvSpPr>
      <xdr:spPr bwMode="auto">
        <a:xfrm>
          <a:off x="7799070" y="232850055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426720</xdr:colOff>
      <xdr:row>1454</xdr:row>
      <xdr:rowOff>106680</xdr:rowOff>
    </xdr:from>
    <xdr:ext cx="106680" cy="217170"/>
    <xdr:sp macro="" textlink="">
      <xdr:nvSpPr>
        <xdr:cNvPr id="164" name="Text Box 1"/>
        <xdr:cNvSpPr txBox="1">
          <a:spLocks noChangeArrowheads="1"/>
        </xdr:cNvSpPr>
      </xdr:nvSpPr>
      <xdr:spPr bwMode="auto">
        <a:xfrm>
          <a:off x="7799070" y="232850055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426720</xdr:colOff>
      <xdr:row>1455</xdr:row>
      <xdr:rowOff>106680</xdr:rowOff>
    </xdr:from>
    <xdr:ext cx="106680" cy="217170"/>
    <xdr:sp macro="" textlink="">
      <xdr:nvSpPr>
        <xdr:cNvPr id="165" name="Text Box 1"/>
        <xdr:cNvSpPr txBox="1">
          <a:spLocks noChangeArrowheads="1"/>
        </xdr:cNvSpPr>
      </xdr:nvSpPr>
      <xdr:spPr bwMode="auto">
        <a:xfrm>
          <a:off x="7799070" y="232850055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426720</xdr:colOff>
      <xdr:row>1456</xdr:row>
      <xdr:rowOff>106680</xdr:rowOff>
    </xdr:from>
    <xdr:ext cx="106680" cy="217170"/>
    <xdr:sp macro="" textlink="">
      <xdr:nvSpPr>
        <xdr:cNvPr id="166" name="Text Box 1"/>
        <xdr:cNvSpPr txBox="1">
          <a:spLocks noChangeArrowheads="1"/>
        </xdr:cNvSpPr>
      </xdr:nvSpPr>
      <xdr:spPr bwMode="auto">
        <a:xfrm>
          <a:off x="7799070" y="232850055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426720</xdr:colOff>
      <xdr:row>1457</xdr:row>
      <xdr:rowOff>106680</xdr:rowOff>
    </xdr:from>
    <xdr:ext cx="106680" cy="217170"/>
    <xdr:sp macro="" textlink="">
      <xdr:nvSpPr>
        <xdr:cNvPr id="167" name="Text Box 1"/>
        <xdr:cNvSpPr txBox="1">
          <a:spLocks noChangeArrowheads="1"/>
        </xdr:cNvSpPr>
      </xdr:nvSpPr>
      <xdr:spPr bwMode="auto">
        <a:xfrm>
          <a:off x="7799070" y="232850055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426720</xdr:colOff>
      <xdr:row>1458</xdr:row>
      <xdr:rowOff>106680</xdr:rowOff>
    </xdr:from>
    <xdr:ext cx="106680" cy="217170"/>
    <xdr:sp macro="" textlink="">
      <xdr:nvSpPr>
        <xdr:cNvPr id="168" name="Text Box 1"/>
        <xdr:cNvSpPr txBox="1">
          <a:spLocks noChangeArrowheads="1"/>
        </xdr:cNvSpPr>
      </xdr:nvSpPr>
      <xdr:spPr bwMode="auto">
        <a:xfrm>
          <a:off x="7799070" y="232850055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426720</xdr:colOff>
      <xdr:row>1459</xdr:row>
      <xdr:rowOff>106680</xdr:rowOff>
    </xdr:from>
    <xdr:ext cx="106680" cy="217170"/>
    <xdr:sp macro="" textlink="">
      <xdr:nvSpPr>
        <xdr:cNvPr id="169" name="Text Box 1"/>
        <xdr:cNvSpPr txBox="1">
          <a:spLocks noChangeArrowheads="1"/>
        </xdr:cNvSpPr>
      </xdr:nvSpPr>
      <xdr:spPr bwMode="auto">
        <a:xfrm>
          <a:off x="7799070" y="232850055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426720</xdr:colOff>
      <xdr:row>1460</xdr:row>
      <xdr:rowOff>106680</xdr:rowOff>
    </xdr:from>
    <xdr:ext cx="106680" cy="217170"/>
    <xdr:sp macro="" textlink="">
      <xdr:nvSpPr>
        <xdr:cNvPr id="170" name="Text Box 1"/>
        <xdr:cNvSpPr txBox="1">
          <a:spLocks noChangeArrowheads="1"/>
        </xdr:cNvSpPr>
      </xdr:nvSpPr>
      <xdr:spPr bwMode="auto">
        <a:xfrm>
          <a:off x="7799070" y="232850055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426720</xdr:colOff>
      <xdr:row>1461</xdr:row>
      <xdr:rowOff>106680</xdr:rowOff>
    </xdr:from>
    <xdr:ext cx="106680" cy="217170"/>
    <xdr:sp macro="" textlink="">
      <xdr:nvSpPr>
        <xdr:cNvPr id="171" name="Text Box 1"/>
        <xdr:cNvSpPr txBox="1">
          <a:spLocks noChangeArrowheads="1"/>
        </xdr:cNvSpPr>
      </xdr:nvSpPr>
      <xdr:spPr bwMode="auto">
        <a:xfrm>
          <a:off x="7799070" y="232850055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426720</xdr:colOff>
      <xdr:row>1462</xdr:row>
      <xdr:rowOff>106680</xdr:rowOff>
    </xdr:from>
    <xdr:ext cx="106680" cy="217170"/>
    <xdr:sp macro="" textlink="">
      <xdr:nvSpPr>
        <xdr:cNvPr id="172" name="Text Box 1"/>
        <xdr:cNvSpPr txBox="1">
          <a:spLocks noChangeArrowheads="1"/>
        </xdr:cNvSpPr>
      </xdr:nvSpPr>
      <xdr:spPr bwMode="auto">
        <a:xfrm>
          <a:off x="7799070" y="232850055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426720</xdr:colOff>
      <xdr:row>1463</xdr:row>
      <xdr:rowOff>106680</xdr:rowOff>
    </xdr:from>
    <xdr:ext cx="106680" cy="217170"/>
    <xdr:sp macro="" textlink="">
      <xdr:nvSpPr>
        <xdr:cNvPr id="173" name="Text Box 1"/>
        <xdr:cNvSpPr txBox="1">
          <a:spLocks noChangeArrowheads="1"/>
        </xdr:cNvSpPr>
      </xdr:nvSpPr>
      <xdr:spPr bwMode="auto">
        <a:xfrm>
          <a:off x="7799070" y="232850055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426720</xdr:colOff>
      <xdr:row>1464</xdr:row>
      <xdr:rowOff>106680</xdr:rowOff>
    </xdr:from>
    <xdr:ext cx="106680" cy="217170"/>
    <xdr:sp macro="" textlink="">
      <xdr:nvSpPr>
        <xdr:cNvPr id="174" name="Text Box 1"/>
        <xdr:cNvSpPr txBox="1">
          <a:spLocks noChangeArrowheads="1"/>
        </xdr:cNvSpPr>
      </xdr:nvSpPr>
      <xdr:spPr bwMode="auto">
        <a:xfrm>
          <a:off x="7799070" y="232850055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426720</xdr:colOff>
      <xdr:row>1465</xdr:row>
      <xdr:rowOff>106680</xdr:rowOff>
    </xdr:from>
    <xdr:ext cx="106680" cy="217170"/>
    <xdr:sp macro="" textlink="">
      <xdr:nvSpPr>
        <xdr:cNvPr id="175" name="Text Box 1"/>
        <xdr:cNvSpPr txBox="1">
          <a:spLocks noChangeArrowheads="1"/>
        </xdr:cNvSpPr>
      </xdr:nvSpPr>
      <xdr:spPr bwMode="auto">
        <a:xfrm>
          <a:off x="7799070" y="232850055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426720</xdr:colOff>
      <xdr:row>1466</xdr:row>
      <xdr:rowOff>106680</xdr:rowOff>
    </xdr:from>
    <xdr:ext cx="106680" cy="217170"/>
    <xdr:sp macro="" textlink="">
      <xdr:nvSpPr>
        <xdr:cNvPr id="176" name="Text Box 1"/>
        <xdr:cNvSpPr txBox="1">
          <a:spLocks noChangeArrowheads="1"/>
        </xdr:cNvSpPr>
      </xdr:nvSpPr>
      <xdr:spPr bwMode="auto">
        <a:xfrm>
          <a:off x="7799070" y="232850055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426720</xdr:colOff>
      <xdr:row>1467</xdr:row>
      <xdr:rowOff>106680</xdr:rowOff>
    </xdr:from>
    <xdr:ext cx="106680" cy="217170"/>
    <xdr:sp macro="" textlink="">
      <xdr:nvSpPr>
        <xdr:cNvPr id="177" name="Text Box 1"/>
        <xdr:cNvSpPr txBox="1">
          <a:spLocks noChangeArrowheads="1"/>
        </xdr:cNvSpPr>
      </xdr:nvSpPr>
      <xdr:spPr bwMode="auto">
        <a:xfrm>
          <a:off x="7799070" y="232850055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426720</xdr:colOff>
      <xdr:row>1468</xdr:row>
      <xdr:rowOff>106680</xdr:rowOff>
    </xdr:from>
    <xdr:ext cx="106680" cy="217170"/>
    <xdr:sp macro="" textlink="">
      <xdr:nvSpPr>
        <xdr:cNvPr id="178" name="Text Box 1"/>
        <xdr:cNvSpPr txBox="1">
          <a:spLocks noChangeArrowheads="1"/>
        </xdr:cNvSpPr>
      </xdr:nvSpPr>
      <xdr:spPr bwMode="auto">
        <a:xfrm>
          <a:off x="7799070" y="232850055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426720</xdr:colOff>
      <xdr:row>1469</xdr:row>
      <xdr:rowOff>106680</xdr:rowOff>
    </xdr:from>
    <xdr:ext cx="106680" cy="217170"/>
    <xdr:sp macro="" textlink="">
      <xdr:nvSpPr>
        <xdr:cNvPr id="179" name="Text Box 1"/>
        <xdr:cNvSpPr txBox="1">
          <a:spLocks noChangeArrowheads="1"/>
        </xdr:cNvSpPr>
      </xdr:nvSpPr>
      <xdr:spPr bwMode="auto">
        <a:xfrm>
          <a:off x="7799070" y="232850055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426720</xdr:colOff>
      <xdr:row>1470</xdr:row>
      <xdr:rowOff>106680</xdr:rowOff>
    </xdr:from>
    <xdr:ext cx="106680" cy="217170"/>
    <xdr:sp macro="" textlink="">
      <xdr:nvSpPr>
        <xdr:cNvPr id="180" name="Text Box 1"/>
        <xdr:cNvSpPr txBox="1">
          <a:spLocks noChangeArrowheads="1"/>
        </xdr:cNvSpPr>
      </xdr:nvSpPr>
      <xdr:spPr bwMode="auto">
        <a:xfrm>
          <a:off x="7799070" y="232850055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426720</xdr:colOff>
      <xdr:row>1471</xdr:row>
      <xdr:rowOff>106680</xdr:rowOff>
    </xdr:from>
    <xdr:ext cx="106680" cy="217170"/>
    <xdr:sp macro="" textlink="">
      <xdr:nvSpPr>
        <xdr:cNvPr id="181" name="Text Box 1"/>
        <xdr:cNvSpPr txBox="1">
          <a:spLocks noChangeArrowheads="1"/>
        </xdr:cNvSpPr>
      </xdr:nvSpPr>
      <xdr:spPr bwMode="auto">
        <a:xfrm>
          <a:off x="7799070" y="232850055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426720</xdr:colOff>
      <xdr:row>1472</xdr:row>
      <xdr:rowOff>106680</xdr:rowOff>
    </xdr:from>
    <xdr:ext cx="106680" cy="217170"/>
    <xdr:sp macro="" textlink="">
      <xdr:nvSpPr>
        <xdr:cNvPr id="182" name="Text Box 1"/>
        <xdr:cNvSpPr txBox="1">
          <a:spLocks noChangeArrowheads="1"/>
        </xdr:cNvSpPr>
      </xdr:nvSpPr>
      <xdr:spPr bwMode="auto">
        <a:xfrm>
          <a:off x="7799070" y="232850055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426720</xdr:colOff>
      <xdr:row>1473</xdr:row>
      <xdr:rowOff>106680</xdr:rowOff>
    </xdr:from>
    <xdr:ext cx="106680" cy="217170"/>
    <xdr:sp macro="" textlink="">
      <xdr:nvSpPr>
        <xdr:cNvPr id="183" name="Text Box 1"/>
        <xdr:cNvSpPr txBox="1">
          <a:spLocks noChangeArrowheads="1"/>
        </xdr:cNvSpPr>
      </xdr:nvSpPr>
      <xdr:spPr bwMode="auto">
        <a:xfrm>
          <a:off x="7799070" y="232850055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426720</xdr:colOff>
      <xdr:row>1474</xdr:row>
      <xdr:rowOff>106680</xdr:rowOff>
    </xdr:from>
    <xdr:ext cx="106680" cy="217170"/>
    <xdr:sp macro="" textlink="">
      <xdr:nvSpPr>
        <xdr:cNvPr id="184" name="Text Box 1"/>
        <xdr:cNvSpPr txBox="1">
          <a:spLocks noChangeArrowheads="1"/>
        </xdr:cNvSpPr>
      </xdr:nvSpPr>
      <xdr:spPr bwMode="auto">
        <a:xfrm>
          <a:off x="7799070" y="232850055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426720</xdr:colOff>
      <xdr:row>1475</xdr:row>
      <xdr:rowOff>106680</xdr:rowOff>
    </xdr:from>
    <xdr:ext cx="106680" cy="217170"/>
    <xdr:sp macro="" textlink="">
      <xdr:nvSpPr>
        <xdr:cNvPr id="185" name="Text Box 1"/>
        <xdr:cNvSpPr txBox="1">
          <a:spLocks noChangeArrowheads="1"/>
        </xdr:cNvSpPr>
      </xdr:nvSpPr>
      <xdr:spPr bwMode="auto">
        <a:xfrm>
          <a:off x="7799070" y="232850055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426720</xdr:colOff>
      <xdr:row>1476</xdr:row>
      <xdr:rowOff>106680</xdr:rowOff>
    </xdr:from>
    <xdr:ext cx="106680" cy="217170"/>
    <xdr:sp macro="" textlink="">
      <xdr:nvSpPr>
        <xdr:cNvPr id="186" name="Text Box 1"/>
        <xdr:cNvSpPr txBox="1">
          <a:spLocks noChangeArrowheads="1"/>
        </xdr:cNvSpPr>
      </xdr:nvSpPr>
      <xdr:spPr bwMode="auto">
        <a:xfrm>
          <a:off x="7799070" y="232850055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426720</xdr:colOff>
      <xdr:row>1477</xdr:row>
      <xdr:rowOff>106680</xdr:rowOff>
    </xdr:from>
    <xdr:ext cx="106680" cy="217170"/>
    <xdr:sp macro="" textlink="">
      <xdr:nvSpPr>
        <xdr:cNvPr id="187" name="Text Box 1"/>
        <xdr:cNvSpPr txBox="1">
          <a:spLocks noChangeArrowheads="1"/>
        </xdr:cNvSpPr>
      </xdr:nvSpPr>
      <xdr:spPr bwMode="auto">
        <a:xfrm>
          <a:off x="7799070" y="232850055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426720</xdr:colOff>
      <xdr:row>1478</xdr:row>
      <xdr:rowOff>106680</xdr:rowOff>
    </xdr:from>
    <xdr:ext cx="106680" cy="217170"/>
    <xdr:sp macro="" textlink="">
      <xdr:nvSpPr>
        <xdr:cNvPr id="188" name="Text Box 1"/>
        <xdr:cNvSpPr txBox="1">
          <a:spLocks noChangeArrowheads="1"/>
        </xdr:cNvSpPr>
      </xdr:nvSpPr>
      <xdr:spPr bwMode="auto">
        <a:xfrm>
          <a:off x="7799070" y="232850055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426720</xdr:colOff>
      <xdr:row>1479</xdr:row>
      <xdr:rowOff>106680</xdr:rowOff>
    </xdr:from>
    <xdr:ext cx="106680" cy="217170"/>
    <xdr:sp macro="" textlink="">
      <xdr:nvSpPr>
        <xdr:cNvPr id="189" name="Text Box 1"/>
        <xdr:cNvSpPr txBox="1">
          <a:spLocks noChangeArrowheads="1"/>
        </xdr:cNvSpPr>
      </xdr:nvSpPr>
      <xdr:spPr bwMode="auto">
        <a:xfrm>
          <a:off x="7799070" y="232850055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426720</xdr:colOff>
      <xdr:row>1480</xdr:row>
      <xdr:rowOff>106680</xdr:rowOff>
    </xdr:from>
    <xdr:ext cx="106680" cy="217170"/>
    <xdr:sp macro="" textlink="">
      <xdr:nvSpPr>
        <xdr:cNvPr id="190" name="Text Box 1"/>
        <xdr:cNvSpPr txBox="1">
          <a:spLocks noChangeArrowheads="1"/>
        </xdr:cNvSpPr>
      </xdr:nvSpPr>
      <xdr:spPr bwMode="auto">
        <a:xfrm>
          <a:off x="7799070" y="232850055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426720</xdr:colOff>
      <xdr:row>1481</xdr:row>
      <xdr:rowOff>106680</xdr:rowOff>
    </xdr:from>
    <xdr:ext cx="106680" cy="217170"/>
    <xdr:sp macro="" textlink="">
      <xdr:nvSpPr>
        <xdr:cNvPr id="191" name="Text Box 1"/>
        <xdr:cNvSpPr txBox="1">
          <a:spLocks noChangeArrowheads="1"/>
        </xdr:cNvSpPr>
      </xdr:nvSpPr>
      <xdr:spPr bwMode="auto">
        <a:xfrm>
          <a:off x="7799070" y="232850055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426720</xdr:colOff>
      <xdr:row>1482</xdr:row>
      <xdr:rowOff>106680</xdr:rowOff>
    </xdr:from>
    <xdr:ext cx="106680" cy="217170"/>
    <xdr:sp macro="" textlink="">
      <xdr:nvSpPr>
        <xdr:cNvPr id="192" name="Text Box 1"/>
        <xdr:cNvSpPr txBox="1">
          <a:spLocks noChangeArrowheads="1"/>
        </xdr:cNvSpPr>
      </xdr:nvSpPr>
      <xdr:spPr bwMode="auto">
        <a:xfrm>
          <a:off x="7799070" y="232850055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426720</xdr:colOff>
      <xdr:row>1483</xdr:row>
      <xdr:rowOff>106680</xdr:rowOff>
    </xdr:from>
    <xdr:ext cx="106680" cy="217170"/>
    <xdr:sp macro="" textlink="">
      <xdr:nvSpPr>
        <xdr:cNvPr id="193" name="Text Box 1"/>
        <xdr:cNvSpPr txBox="1">
          <a:spLocks noChangeArrowheads="1"/>
        </xdr:cNvSpPr>
      </xdr:nvSpPr>
      <xdr:spPr bwMode="auto">
        <a:xfrm>
          <a:off x="7799070" y="232850055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426720</xdr:colOff>
      <xdr:row>1484</xdr:row>
      <xdr:rowOff>106680</xdr:rowOff>
    </xdr:from>
    <xdr:ext cx="106680" cy="217170"/>
    <xdr:sp macro="" textlink="">
      <xdr:nvSpPr>
        <xdr:cNvPr id="194" name="Text Box 1"/>
        <xdr:cNvSpPr txBox="1">
          <a:spLocks noChangeArrowheads="1"/>
        </xdr:cNvSpPr>
      </xdr:nvSpPr>
      <xdr:spPr bwMode="auto">
        <a:xfrm>
          <a:off x="7799070" y="232850055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426720</xdr:colOff>
      <xdr:row>1485</xdr:row>
      <xdr:rowOff>106680</xdr:rowOff>
    </xdr:from>
    <xdr:ext cx="106680" cy="217170"/>
    <xdr:sp macro="" textlink="">
      <xdr:nvSpPr>
        <xdr:cNvPr id="195" name="Text Box 1"/>
        <xdr:cNvSpPr txBox="1">
          <a:spLocks noChangeArrowheads="1"/>
        </xdr:cNvSpPr>
      </xdr:nvSpPr>
      <xdr:spPr bwMode="auto">
        <a:xfrm>
          <a:off x="7799070" y="232850055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426720</xdr:colOff>
      <xdr:row>1486</xdr:row>
      <xdr:rowOff>106680</xdr:rowOff>
    </xdr:from>
    <xdr:ext cx="106680" cy="217170"/>
    <xdr:sp macro="" textlink="">
      <xdr:nvSpPr>
        <xdr:cNvPr id="196" name="Text Box 1"/>
        <xdr:cNvSpPr txBox="1">
          <a:spLocks noChangeArrowheads="1"/>
        </xdr:cNvSpPr>
      </xdr:nvSpPr>
      <xdr:spPr bwMode="auto">
        <a:xfrm>
          <a:off x="7799070" y="232850055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426720</xdr:colOff>
      <xdr:row>1487</xdr:row>
      <xdr:rowOff>106680</xdr:rowOff>
    </xdr:from>
    <xdr:ext cx="106680" cy="217170"/>
    <xdr:sp macro="" textlink="">
      <xdr:nvSpPr>
        <xdr:cNvPr id="197" name="Text Box 1"/>
        <xdr:cNvSpPr txBox="1">
          <a:spLocks noChangeArrowheads="1"/>
        </xdr:cNvSpPr>
      </xdr:nvSpPr>
      <xdr:spPr bwMode="auto">
        <a:xfrm>
          <a:off x="7799070" y="232850055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426720</xdr:colOff>
      <xdr:row>1488</xdr:row>
      <xdr:rowOff>106680</xdr:rowOff>
    </xdr:from>
    <xdr:ext cx="106680" cy="217170"/>
    <xdr:sp macro="" textlink="">
      <xdr:nvSpPr>
        <xdr:cNvPr id="198" name="Text Box 1"/>
        <xdr:cNvSpPr txBox="1">
          <a:spLocks noChangeArrowheads="1"/>
        </xdr:cNvSpPr>
      </xdr:nvSpPr>
      <xdr:spPr bwMode="auto">
        <a:xfrm>
          <a:off x="7799070" y="232850055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426720</xdr:colOff>
      <xdr:row>1489</xdr:row>
      <xdr:rowOff>106680</xdr:rowOff>
    </xdr:from>
    <xdr:ext cx="106680" cy="217170"/>
    <xdr:sp macro="" textlink="">
      <xdr:nvSpPr>
        <xdr:cNvPr id="199" name="Text Box 1"/>
        <xdr:cNvSpPr txBox="1">
          <a:spLocks noChangeArrowheads="1"/>
        </xdr:cNvSpPr>
      </xdr:nvSpPr>
      <xdr:spPr bwMode="auto">
        <a:xfrm>
          <a:off x="7799070" y="232850055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426720</xdr:colOff>
      <xdr:row>1490</xdr:row>
      <xdr:rowOff>106680</xdr:rowOff>
    </xdr:from>
    <xdr:ext cx="106680" cy="217170"/>
    <xdr:sp macro="" textlink="">
      <xdr:nvSpPr>
        <xdr:cNvPr id="200" name="Text Box 1"/>
        <xdr:cNvSpPr txBox="1">
          <a:spLocks noChangeArrowheads="1"/>
        </xdr:cNvSpPr>
      </xdr:nvSpPr>
      <xdr:spPr bwMode="auto">
        <a:xfrm>
          <a:off x="7799070" y="232850055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426720</xdr:colOff>
      <xdr:row>1491</xdr:row>
      <xdr:rowOff>106680</xdr:rowOff>
    </xdr:from>
    <xdr:ext cx="106680" cy="217170"/>
    <xdr:sp macro="" textlink="">
      <xdr:nvSpPr>
        <xdr:cNvPr id="201" name="Text Box 1"/>
        <xdr:cNvSpPr txBox="1">
          <a:spLocks noChangeArrowheads="1"/>
        </xdr:cNvSpPr>
      </xdr:nvSpPr>
      <xdr:spPr bwMode="auto">
        <a:xfrm>
          <a:off x="7799070" y="232850055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426720</xdr:colOff>
      <xdr:row>1426</xdr:row>
      <xdr:rowOff>106680</xdr:rowOff>
    </xdr:from>
    <xdr:ext cx="106680" cy="217170"/>
    <xdr:sp macro="" textlink="">
      <xdr:nvSpPr>
        <xdr:cNvPr id="202" name="Text Box 1"/>
        <xdr:cNvSpPr txBox="1">
          <a:spLocks noChangeArrowheads="1"/>
        </xdr:cNvSpPr>
      </xdr:nvSpPr>
      <xdr:spPr bwMode="auto">
        <a:xfrm>
          <a:off x="7799070" y="232850055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426720</xdr:colOff>
      <xdr:row>1427</xdr:row>
      <xdr:rowOff>106680</xdr:rowOff>
    </xdr:from>
    <xdr:ext cx="106680" cy="217170"/>
    <xdr:sp macro="" textlink="">
      <xdr:nvSpPr>
        <xdr:cNvPr id="203" name="Text Box 1"/>
        <xdr:cNvSpPr txBox="1">
          <a:spLocks noChangeArrowheads="1"/>
        </xdr:cNvSpPr>
      </xdr:nvSpPr>
      <xdr:spPr bwMode="auto">
        <a:xfrm>
          <a:off x="7799070" y="232850055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426720</xdr:colOff>
      <xdr:row>1428</xdr:row>
      <xdr:rowOff>106680</xdr:rowOff>
    </xdr:from>
    <xdr:ext cx="106680" cy="217170"/>
    <xdr:sp macro="" textlink="">
      <xdr:nvSpPr>
        <xdr:cNvPr id="204" name="Text Box 1"/>
        <xdr:cNvSpPr txBox="1">
          <a:spLocks noChangeArrowheads="1"/>
        </xdr:cNvSpPr>
      </xdr:nvSpPr>
      <xdr:spPr bwMode="auto">
        <a:xfrm>
          <a:off x="7799070" y="232850055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426720</xdr:colOff>
      <xdr:row>1429</xdr:row>
      <xdr:rowOff>106680</xdr:rowOff>
    </xdr:from>
    <xdr:ext cx="106680" cy="217170"/>
    <xdr:sp macro="" textlink="">
      <xdr:nvSpPr>
        <xdr:cNvPr id="205" name="Text Box 1"/>
        <xdr:cNvSpPr txBox="1">
          <a:spLocks noChangeArrowheads="1"/>
        </xdr:cNvSpPr>
      </xdr:nvSpPr>
      <xdr:spPr bwMode="auto">
        <a:xfrm>
          <a:off x="7799070" y="232850055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426720</xdr:colOff>
      <xdr:row>1430</xdr:row>
      <xdr:rowOff>106680</xdr:rowOff>
    </xdr:from>
    <xdr:ext cx="106680" cy="217170"/>
    <xdr:sp macro="" textlink="">
      <xdr:nvSpPr>
        <xdr:cNvPr id="206" name="Text Box 1"/>
        <xdr:cNvSpPr txBox="1">
          <a:spLocks noChangeArrowheads="1"/>
        </xdr:cNvSpPr>
      </xdr:nvSpPr>
      <xdr:spPr bwMode="auto">
        <a:xfrm>
          <a:off x="7799070" y="232850055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426720</xdr:colOff>
      <xdr:row>1431</xdr:row>
      <xdr:rowOff>106680</xdr:rowOff>
    </xdr:from>
    <xdr:ext cx="106680" cy="217170"/>
    <xdr:sp macro="" textlink="">
      <xdr:nvSpPr>
        <xdr:cNvPr id="207" name="Text Box 1"/>
        <xdr:cNvSpPr txBox="1">
          <a:spLocks noChangeArrowheads="1"/>
        </xdr:cNvSpPr>
      </xdr:nvSpPr>
      <xdr:spPr bwMode="auto">
        <a:xfrm>
          <a:off x="7799070" y="232850055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426720</xdr:colOff>
      <xdr:row>1432</xdr:row>
      <xdr:rowOff>106680</xdr:rowOff>
    </xdr:from>
    <xdr:ext cx="106680" cy="217170"/>
    <xdr:sp macro="" textlink="">
      <xdr:nvSpPr>
        <xdr:cNvPr id="208" name="Text Box 1"/>
        <xdr:cNvSpPr txBox="1">
          <a:spLocks noChangeArrowheads="1"/>
        </xdr:cNvSpPr>
      </xdr:nvSpPr>
      <xdr:spPr bwMode="auto">
        <a:xfrm>
          <a:off x="7799070" y="232850055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426720</xdr:colOff>
      <xdr:row>1433</xdr:row>
      <xdr:rowOff>106680</xdr:rowOff>
    </xdr:from>
    <xdr:ext cx="106680" cy="217170"/>
    <xdr:sp macro="" textlink="">
      <xdr:nvSpPr>
        <xdr:cNvPr id="209" name="Text Box 1"/>
        <xdr:cNvSpPr txBox="1">
          <a:spLocks noChangeArrowheads="1"/>
        </xdr:cNvSpPr>
      </xdr:nvSpPr>
      <xdr:spPr bwMode="auto">
        <a:xfrm>
          <a:off x="7799070" y="232850055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426720</xdr:colOff>
      <xdr:row>1434</xdr:row>
      <xdr:rowOff>106680</xdr:rowOff>
    </xdr:from>
    <xdr:ext cx="106680" cy="217170"/>
    <xdr:sp macro="" textlink="">
      <xdr:nvSpPr>
        <xdr:cNvPr id="210" name="Text Box 1"/>
        <xdr:cNvSpPr txBox="1">
          <a:spLocks noChangeArrowheads="1"/>
        </xdr:cNvSpPr>
      </xdr:nvSpPr>
      <xdr:spPr bwMode="auto">
        <a:xfrm>
          <a:off x="7799070" y="232850055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426720</xdr:colOff>
      <xdr:row>1435</xdr:row>
      <xdr:rowOff>106680</xdr:rowOff>
    </xdr:from>
    <xdr:ext cx="106680" cy="217170"/>
    <xdr:sp macro="" textlink="">
      <xdr:nvSpPr>
        <xdr:cNvPr id="211" name="Text Box 1"/>
        <xdr:cNvSpPr txBox="1">
          <a:spLocks noChangeArrowheads="1"/>
        </xdr:cNvSpPr>
      </xdr:nvSpPr>
      <xdr:spPr bwMode="auto">
        <a:xfrm>
          <a:off x="7799070" y="232850055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426720</xdr:colOff>
      <xdr:row>1436</xdr:row>
      <xdr:rowOff>106680</xdr:rowOff>
    </xdr:from>
    <xdr:ext cx="106680" cy="217170"/>
    <xdr:sp macro="" textlink="">
      <xdr:nvSpPr>
        <xdr:cNvPr id="212" name="Text Box 1"/>
        <xdr:cNvSpPr txBox="1">
          <a:spLocks noChangeArrowheads="1"/>
        </xdr:cNvSpPr>
      </xdr:nvSpPr>
      <xdr:spPr bwMode="auto">
        <a:xfrm>
          <a:off x="7799070" y="232850055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426720</xdr:colOff>
      <xdr:row>1437</xdr:row>
      <xdr:rowOff>106680</xdr:rowOff>
    </xdr:from>
    <xdr:ext cx="106680" cy="217170"/>
    <xdr:sp macro="" textlink="">
      <xdr:nvSpPr>
        <xdr:cNvPr id="213" name="Text Box 1"/>
        <xdr:cNvSpPr txBox="1">
          <a:spLocks noChangeArrowheads="1"/>
        </xdr:cNvSpPr>
      </xdr:nvSpPr>
      <xdr:spPr bwMode="auto">
        <a:xfrm>
          <a:off x="7799070" y="232850055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426720</xdr:colOff>
      <xdr:row>1438</xdr:row>
      <xdr:rowOff>106680</xdr:rowOff>
    </xdr:from>
    <xdr:ext cx="106680" cy="217170"/>
    <xdr:sp macro="" textlink="">
      <xdr:nvSpPr>
        <xdr:cNvPr id="214" name="Text Box 1"/>
        <xdr:cNvSpPr txBox="1">
          <a:spLocks noChangeArrowheads="1"/>
        </xdr:cNvSpPr>
      </xdr:nvSpPr>
      <xdr:spPr bwMode="auto">
        <a:xfrm>
          <a:off x="7799070" y="232850055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426720</xdr:colOff>
      <xdr:row>1439</xdr:row>
      <xdr:rowOff>106680</xdr:rowOff>
    </xdr:from>
    <xdr:ext cx="106680" cy="217170"/>
    <xdr:sp macro="" textlink="">
      <xdr:nvSpPr>
        <xdr:cNvPr id="215" name="Text Box 1"/>
        <xdr:cNvSpPr txBox="1">
          <a:spLocks noChangeArrowheads="1"/>
        </xdr:cNvSpPr>
      </xdr:nvSpPr>
      <xdr:spPr bwMode="auto">
        <a:xfrm>
          <a:off x="7799070" y="232850055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426720</xdr:colOff>
      <xdr:row>1440</xdr:row>
      <xdr:rowOff>106680</xdr:rowOff>
    </xdr:from>
    <xdr:ext cx="106680" cy="217170"/>
    <xdr:sp macro="" textlink="">
      <xdr:nvSpPr>
        <xdr:cNvPr id="216" name="Text Box 1"/>
        <xdr:cNvSpPr txBox="1">
          <a:spLocks noChangeArrowheads="1"/>
        </xdr:cNvSpPr>
      </xdr:nvSpPr>
      <xdr:spPr bwMode="auto">
        <a:xfrm>
          <a:off x="7799070" y="232850055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426720</xdr:colOff>
      <xdr:row>1441</xdr:row>
      <xdr:rowOff>106680</xdr:rowOff>
    </xdr:from>
    <xdr:ext cx="106680" cy="217170"/>
    <xdr:sp macro="" textlink="">
      <xdr:nvSpPr>
        <xdr:cNvPr id="217" name="Text Box 1"/>
        <xdr:cNvSpPr txBox="1">
          <a:spLocks noChangeArrowheads="1"/>
        </xdr:cNvSpPr>
      </xdr:nvSpPr>
      <xdr:spPr bwMode="auto">
        <a:xfrm>
          <a:off x="7799070" y="232850055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426720</xdr:colOff>
      <xdr:row>1442</xdr:row>
      <xdr:rowOff>106680</xdr:rowOff>
    </xdr:from>
    <xdr:ext cx="106680" cy="217170"/>
    <xdr:sp macro="" textlink="">
      <xdr:nvSpPr>
        <xdr:cNvPr id="218" name="Text Box 1"/>
        <xdr:cNvSpPr txBox="1">
          <a:spLocks noChangeArrowheads="1"/>
        </xdr:cNvSpPr>
      </xdr:nvSpPr>
      <xdr:spPr bwMode="auto">
        <a:xfrm>
          <a:off x="7799070" y="232850055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426720</xdr:colOff>
      <xdr:row>1443</xdr:row>
      <xdr:rowOff>106680</xdr:rowOff>
    </xdr:from>
    <xdr:ext cx="106680" cy="217170"/>
    <xdr:sp macro="" textlink="">
      <xdr:nvSpPr>
        <xdr:cNvPr id="219" name="Text Box 1"/>
        <xdr:cNvSpPr txBox="1">
          <a:spLocks noChangeArrowheads="1"/>
        </xdr:cNvSpPr>
      </xdr:nvSpPr>
      <xdr:spPr bwMode="auto">
        <a:xfrm>
          <a:off x="7799070" y="232850055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426720</xdr:colOff>
      <xdr:row>1444</xdr:row>
      <xdr:rowOff>106680</xdr:rowOff>
    </xdr:from>
    <xdr:ext cx="106680" cy="217170"/>
    <xdr:sp macro="" textlink="">
      <xdr:nvSpPr>
        <xdr:cNvPr id="220" name="Text Box 1"/>
        <xdr:cNvSpPr txBox="1">
          <a:spLocks noChangeArrowheads="1"/>
        </xdr:cNvSpPr>
      </xdr:nvSpPr>
      <xdr:spPr bwMode="auto">
        <a:xfrm>
          <a:off x="7799070" y="232850055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426720</xdr:colOff>
      <xdr:row>1445</xdr:row>
      <xdr:rowOff>106680</xdr:rowOff>
    </xdr:from>
    <xdr:ext cx="106680" cy="217170"/>
    <xdr:sp macro="" textlink="">
      <xdr:nvSpPr>
        <xdr:cNvPr id="221" name="Text Box 1"/>
        <xdr:cNvSpPr txBox="1">
          <a:spLocks noChangeArrowheads="1"/>
        </xdr:cNvSpPr>
      </xdr:nvSpPr>
      <xdr:spPr bwMode="auto">
        <a:xfrm>
          <a:off x="7799070" y="232850055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426720</xdr:colOff>
      <xdr:row>1446</xdr:row>
      <xdr:rowOff>106680</xdr:rowOff>
    </xdr:from>
    <xdr:ext cx="106680" cy="217170"/>
    <xdr:sp macro="" textlink="">
      <xdr:nvSpPr>
        <xdr:cNvPr id="222" name="Text Box 1"/>
        <xdr:cNvSpPr txBox="1">
          <a:spLocks noChangeArrowheads="1"/>
        </xdr:cNvSpPr>
      </xdr:nvSpPr>
      <xdr:spPr bwMode="auto">
        <a:xfrm>
          <a:off x="7799070" y="232850055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426720</xdr:colOff>
      <xdr:row>1447</xdr:row>
      <xdr:rowOff>106680</xdr:rowOff>
    </xdr:from>
    <xdr:ext cx="106680" cy="217170"/>
    <xdr:sp macro="" textlink="">
      <xdr:nvSpPr>
        <xdr:cNvPr id="223" name="Text Box 1"/>
        <xdr:cNvSpPr txBox="1">
          <a:spLocks noChangeArrowheads="1"/>
        </xdr:cNvSpPr>
      </xdr:nvSpPr>
      <xdr:spPr bwMode="auto">
        <a:xfrm>
          <a:off x="7799070" y="232850055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426720</xdr:colOff>
      <xdr:row>1448</xdr:row>
      <xdr:rowOff>106680</xdr:rowOff>
    </xdr:from>
    <xdr:ext cx="106680" cy="217170"/>
    <xdr:sp macro="" textlink="">
      <xdr:nvSpPr>
        <xdr:cNvPr id="224" name="Text Box 1"/>
        <xdr:cNvSpPr txBox="1">
          <a:spLocks noChangeArrowheads="1"/>
        </xdr:cNvSpPr>
      </xdr:nvSpPr>
      <xdr:spPr bwMode="auto">
        <a:xfrm>
          <a:off x="7799070" y="232850055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426720</xdr:colOff>
      <xdr:row>1449</xdr:row>
      <xdr:rowOff>106680</xdr:rowOff>
    </xdr:from>
    <xdr:ext cx="106680" cy="217170"/>
    <xdr:sp macro="" textlink="">
      <xdr:nvSpPr>
        <xdr:cNvPr id="225" name="Text Box 1"/>
        <xdr:cNvSpPr txBox="1">
          <a:spLocks noChangeArrowheads="1"/>
        </xdr:cNvSpPr>
      </xdr:nvSpPr>
      <xdr:spPr bwMode="auto">
        <a:xfrm>
          <a:off x="7799070" y="232850055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426720</xdr:colOff>
      <xdr:row>1450</xdr:row>
      <xdr:rowOff>106680</xdr:rowOff>
    </xdr:from>
    <xdr:ext cx="106680" cy="217170"/>
    <xdr:sp macro="" textlink="">
      <xdr:nvSpPr>
        <xdr:cNvPr id="226" name="Text Box 1"/>
        <xdr:cNvSpPr txBox="1">
          <a:spLocks noChangeArrowheads="1"/>
        </xdr:cNvSpPr>
      </xdr:nvSpPr>
      <xdr:spPr bwMode="auto">
        <a:xfrm>
          <a:off x="7799070" y="232850055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426720</xdr:colOff>
      <xdr:row>1451</xdr:row>
      <xdr:rowOff>106680</xdr:rowOff>
    </xdr:from>
    <xdr:ext cx="106680" cy="217170"/>
    <xdr:sp macro="" textlink="">
      <xdr:nvSpPr>
        <xdr:cNvPr id="227" name="Text Box 1"/>
        <xdr:cNvSpPr txBox="1">
          <a:spLocks noChangeArrowheads="1"/>
        </xdr:cNvSpPr>
      </xdr:nvSpPr>
      <xdr:spPr bwMode="auto">
        <a:xfrm>
          <a:off x="7799070" y="232850055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426720</xdr:colOff>
      <xdr:row>1452</xdr:row>
      <xdr:rowOff>106680</xdr:rowOff>
    </xdr:from>
    <xdr:ext cx="106680" cy="217170"/>
    <xdr:sp macro="" textlink="">
      <xdr:nvSpPr>
        <xdr:cNvPr id="228" name="Text Box 1"/>
        <xdr:cNvSpPr txBox="1">
          <a:spLocks noChangeArrowheads="1"/>
        </xdr:cNvSpPr>
      </xdr:nvSpPr>
      <xdr:spPr bwMode="auto">
        <a:xfrm>
          <a:off x="7799070" y="232850055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426720</xdr:colOff>
      <xdr:row>1453</xdr:row>
      <xdr:rowOff>106680</xdr:rowOff>
    </xdr:from>
    <xdr:ext cx="106680" cy="217170"/>
    <xdr:sp macro="" textlink="">
      <xdr:nvSpPr>
        <xdr:cNvPr id="229" name="Text Box 1"/>
        <xdr:cNvSpPr txBox="1">
          <a:spLocks noChangeArrowheads="1"/>
        </xdr:cNvSpPr>
      </xdr:nvSpPr>
      <xdr:spPr bwMode="auto">
        <a:xfrm>
          <a:off x="7799070" y="232850055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426720</xdr:colOff>
      <xdr:row>1454</xdr:row>
      <xdr:rowOff>106680</xdr:rowOff>
    </xdr:from>
    <xdr:ext cx="106680" cy="217170"/>
    <xdr:sp macro="" textlink="">
      <xdr:nvSpPr>
        <xdr:cNvPr id="230" name="Text Box 1"/>
        <xdr:cNvSpPr txBox="1">
          <a:spLocks noChangeArrowheads="1"/>
        </xdr:cNvSpPr>
      </xdr:nvSpPr>
      <xdr:spPr bwMode="auto">
        <a:xfrm>
          <a:off x="7799070" y="232850055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426720</xdr:colOff>
      <xdr:row>1455</xdr:row>
      <xdr:rowOff>106680</xdr:rowOff>
    </xdr:from>
    <xdr:ext cx="106680" cy="217170"/>
    <xdr:sp macro="" textlink="">
      <xdr:nvSpPr>
        <xdr:cNvPr id="231" name="Text Box 1"/>
        <xdr:cNvSpPr txBox="1">
          <a:spLocks noChangeArrowheads="1"/>
        </xdr:cNvSpPr>
      </xdr:nvSpPr>
      <xdr:spPr bwMode="auto">
        <a:xfrm>
          <a:off x="7799070" y="232850055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426720</xdr:colOff>
      <xdr:row>1456</xdr:row>
      <xdr:rowOff>106680</xdr:rowOff>
    </xdr:from>
    <xdr:ext cx="106680" cy="217170"/>
    <xdr:sp macro="" textlink="">
      <xdr:nvSpPr>
        <xdr:cNvPr id="232" name="Text Box 1"/>
        <xdr:cNvSpPr txBox="1">
          <a:spLocks noChangeArrowheads="1"/>
        </xdr:cNvSpPr>
      </xdr:nvSpPr>
      <xdr:spPr bwMode="auto">
        <a:xfrm>
          <a:off x="7799070" y="232850055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426720</xdr:colOff>
      <xdr:row>1457</xdr:row>
      <xdr:rowOff>106680</xdr:rowOff>
    </xdr:from>
    <xdr:ext cx="106680" cy="217170"/>
    <xdr:sp macro="" textlink="">
      <xdr:nvSpPr>
        <xdr:cNvPr id="233" name="Text Box 1"/>
        <xdr:cNvSpPr txBox="1">
          <a:spLocks noChangeArrowheads="1"/>
        </xdr:cNvSpPr>
      </xdr:nvSpPr>
      <xdr:spPr bwMode="auto">
        <a:xfrm>
          <a:off x="7799070" y="232850055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426720</xdr:colOff>
      <xdr:row>1458</xdr:row>
      <xdr:rowOff>106680</xdr:rowOff>
    </xdr:from>
    <xdr:ext cx="106680" cy="217170"/>
    <xdr:sp macro="" textlink="">
      <xdr:nvSpPr>
        <xdr:cNvPr id="234" name="Text Box 1"/>
        <xdr:cNvSpPr txBox="1">
          <a:spLocks noChangeArrowheads="1"/>
        </xdr:cNvSpPr>
      </xdr:nvSpPr>
      <xdr:spPr bwMode="auto">
        <a:xfrm>
          <a:off x="7799070" y="232850055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426720</xdr:colOff>
      <xdr:row>1459</xdr:row>
      <xdr:rowOff>106680</xdr:rowOff>
    </xdr:from>
    <xdr:ext cx="106680" cy="217170"/>
    <xdr:sp macro="" textlink="">
      <xdr:nvSpPr>
        <xdr:cNvPr id="235" name="Text Box 1"/>
        <xdr:cNvSpPr txBox="1">
          <a:spLocks noChangeArrowheads="1"/>
        </xdr:cNvSpPr>
      </xdr:nvSpPr>
      <xdr:spPr bwMode="auto">
        <a:xfrm>
          <a:off x="7799070" y="232850055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426720</xdr:colOff>
      <xdr:row>1460</xdr:row>
      <xdr:rowOff>106680</xdr:rowOff>
    </xdr:from>
    <xdr:ext cx="106680" cy="217170"/>
    <xdr:sp macro="" textlink="">
      <xdr:nvSpPr>
        <xdr:cNvPr id="236" name="Text Box 1"/>
        <xdr:cNvSpPr txBox="1">
          <a:spLocks noChangeArrowheads="1"/>
        </xdr:cNvSpPr>
      </xdr:nvSpPr>
      <xdr:spPr bwMode="auto">
        <a:xfrm>
          <a:off x="7799070" y="232850055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426720</xdr:colOff>
      <xdr:row>1461</xdr:row>
      <xdr:rowOff>106680</xdr:rowOff>
    </xdr:from>
    <xdr:ext cx="106680" cy="217170"/>
    <xdr:sp macro="" textlink="">
      <xdr:nvSpPr>
        <xdr:cNvPr id="237" name="Text Box 1"/>
        <xdr:cNvSpPr txBox="1">
          <a:spLocks noChangeArrowheads="1"/>
        </xdr:cNvSpPr>
      </xdr:nvSpPr>
      <xdr:spPr bwMode="auto">
        <a:xfrm>
          <a:off x="7799070" y="232850055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426720</xdr:colOff>
      <xdr:row>1462</xdr:row>
      <xdr:rowOff>106680</xdr:rowOff>
    </xdr:from>
    <xdr:ext cx="106680" cy="217170"/>
    <xdr:sp macro="" textlink="">
      <xdr:nvSpPr>
        <xdr:cNvPr id="238" name="Text Box 1"/>
        <xdr:cNvSpPr txBox="1">
          <a:spLocks noChangeArrowheads="1"/>
        </xdr:cNvSpPr>
      </xdr:nvSpPr>
      <xdr:spPr bwMode="auto">
        <a:xfrm>
          <a:off x="7799070" y="232850055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426720</xdr:colOff>
      <xdr:row>1463</xdr:row>
      <xdr:rowOff>106680</xdr:rowOff>
    </xdr:from>
    <xdr:ext cx="106680" cy="217170"/>
    <xdr:sp macro="" textlink="">
      <xdr:nvSpPr>
        <xdr:cNvPr id="239" name="Text Box 1"/>
        <xdr:cNvSpPr txBox="1">
          <a:spLocks noChangeArrowheads="1"/>
        </xdr:cNvSpPr>
      </xdr:nvSpPr>
      <xdr:spPr bwMode="auto">
        <a:xfrm>
          <a:off x="7799070" y="232850055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426720</xdr:colOff>
      <xdr:row>1464</xdr:row>
      <xdr:rowOff>106680</xdr:rowOff>
    </xdr:from>
    <xdr:ext cx="106680" cy="217170"/>
    <xdr:sp macro="" textlink="">
      <xdr:nvSpPr>
        <xdr:cNvPr id="240" name="Text Box 1"/>
        <xdr:cNvSpPr txBox="1">
          <a:spLocks noChangeArrowheads="1"/>
        </xdr:cNvSpPr>
      </xdr:nvSpPr>
      <xdr:spPr bwMode="auto">
        <a:xfrm>
          <a:off x="7799070" y="232850055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426720</xdr:colOff>
      <xdr:row>1465</xdr:row>
      <xdr:rowOff>106680</xdr:rowOff>
    </xdr:from>
    <xdr:ext cx="106680" cy="217170"/>
    <xdr:sp macro="" textlink="">
      <xdr:nvSpPr>
        <xdr:cNvPr id="241" name="Text Box 1"/>
        <xdr:cNvSpPr txBox="1">
          <a:spLocks noChangeArrowheads="1"/>
        </xdr:cNvSpPr>
      </xdr:nvSpPr>
      <xdr:spPr bwMode="auto">
        <a:xfrm>
          <a:off x="7799070" y="232850055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426720</xdr:colOff>
      <xdr:row>1466</xdr:row>
      <xdr:rowOff>106680</xdr:rowOff>
    </xdr:from>
    <xdr:ext cx="106680" cy="217170"/>
    <xdr:sp macro="" textlink="">
      <xdr:nvSpPr>
        <xdr:cNvPr id="242" name="Text Box 1"/>
        <xdr:cNvSpPr txBox="1">
          <a:spLocks noChangeArrowheads="1"/>
        </xdr:cNvSpPr>
      </xdr:nvSpPr>
      <xdr:spPr bwMode="auto">
        <a:xfrm>
          <a:off x="7799070" y="232850055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426720</xdr:colOff>
      <xdr:row>1467</xdr:row>
      <xdr:rowOff>106680</xdr:rowOff>
    </xdr:from>
    <xdr:ext cx="106680" cy="217170"/>
    <xdr:sp macro="" textlink="">
      <xdr:nvSpPr>
        <xdr:cNvPr id="243" name="Text Box 1"/>
        <xdr:cNvSpPr txBox="1">
          <a:spLocks noChangeArrowheads="1"/>
        </xdr:cNvSpPr>
      </xdr:nvSpPr>
      <xdr:spPr bwMode="auto">
        <a:xfrm>
          <a:off x="7799070" y="232850055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426720</xdr:colOff>
      <xdr:row>1468</xdr:row>
      <xdr:rowOff>106680</xdr:rowOff>
    </xdr:from>
    <xdr:ext cx="106680" cy="217170"/>
    <xdr:sp macro="" textlink="">
      <xdr:nvSpPr>
        <xdr:cNvPr id="244" name="Text Box 1"/>
        <xdr:cNvSpPr txBox="1">
          <a:spLocks noChangeArrowheads="1"/>
        </xdr:cNvSpPr>
      </xdr:nvSpPr>
      <xdr:spPr bwMode="auto">
        <a:xfrm>
          <a:off x="7799070" y="232850055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426720</xdr:colOff>
      <xdr:row>1469</xdr:row>
      <xdr:rowOff>106680</xdr:rowOff>
    </xdr:from>
    <xdr:ext cx="106680" cy="217170"/>
    <xdr:sp macro="" textlink="">
      <xdr:nvSpPr>
        <xdr:cNvPr id="245" name="Text Box 1"/>
        <xdr:cNvSpPr txBox="1">
          <a:spLocks noChangeArrowheads="1"/>
        </xdr:cNvSpPr>
      </xdr:nvSpPr>
      <xdr:spPr bwMode="auto">
        <a:xfrm>
          <a:off x="7799070" y="232850055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426720</xdr:colOff>
      <xdr:row>1470</xdr:row>
      <xdr:rowOff>106680</xdr:rowOff>
    </xdr:from>
    <xdr:ext cx="106680" cy="217170"/>
    <xdr:sp macro="" textlink="">
      <xdr:nvSpPr>
        <xdr:cNvPr id="246" name="Text Box 1"/>
        <xdr:cNvSpPr txBox="1">
          <a:spLocks noChangeArrowheads="1"/>
        </xdr:cNvSpPr>
      </xdr:nvSpPr>
      <xdr:spPr bwMode="auto">
        <a:xfrm>
          <a:off x="7799070" y="232850055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426720</xdr:colOff>
      <xdr:row>1471</xdr:row>
      <xdr:rowOff>106680</xdr:rowOff>
    </xdr:from>
    <xdr:ext cx="106680" cy="217170"/>
    <xdr:sp macro="" textlink="">
      <xdr:nvSpPr>
        <xdr:cNvPr id="247" name="Text Box 1"/>
        <xdr:cNvSpPr txBox="1">
          <a:spLocks noChangeArrowheads="1"/>
        </xdr:cNvSpPr>
      </xdr:nvSpPr>
      <xdr:spPr bwMode="auto">
        <a:xfrm>
          <a:off x="7799070" y="232850055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426720</xdr:colOff>
      <xdr:row>1472</xdr:row>
      <xdr:rowOff>106680</xdr:rowOff>
    </xdr:from>
    <xdr:ext cx="106680" cy="217170"/>
    <xdr:sp macro="" textlink="">
      <xdr:nvSpPr>
        <xdr:cNvPr id="248" name="Text Box 1"/>
        <xdr:cNvSpPr txBox="1">
          <a:spLocks noChangeArrowheads="1"/>
        </xdr:cNvSpPr>
      </xdr:nvSpPr>
      <xdr:spPr bwMode="auto">
        <a:xfrm>
          <a:off x="7799070" y="232850055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426720</xdr:colOff>
      <xdr:row>1473</xdr:row>
      <xdr:rowOff>106680</xdr:rowOff>
    </xdr:from>
    <xdr:ext cx="106680" cy="217170"/>
    <xdr:sp macro="" textlink="">
      <xdr:nvSpPr>
        <xdr:cNvPr id="249" name="Text Box 1"/>
        <xdr:cNvSpPr txBox="1">
          <a:spLocks noChangeArrowheads="1"/>
        </xdr:cNvSpPr>
      </xdr:nvSpPr>
      <xdr:spPr bwMode="auto">
        <a:xfrm>
          <a:off x="7799070" y="232850055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426720</xdr:colOff>
      <xdr:row>1474</xdr:row>
      <xdr:rowOff>106680</xdr:rowOff>
    </xdr:from>
    <xdr:ext cx="106680" cy="217170"/>
    <xdr:sp macro="" textlink="">
      <xdr:nvSpPr>
        <xdr:cNvPr id="250" name="Text Box 1"/>
        <xdr:cNvSpPr txBox="1">
          <a:spLocks noChangeArrowheads="1"/>
        </xdr:cNvSpPr>
      </xdr:nvSpPr>
      <xdr:spPr bwMode="auto">
        <a:xfrm>
          <a:off x="7799070" y="232850055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426720</xdr:colOff>
      <xdr:row>1475</xdr:row>
      <xdr:rowOff>106680</xdr:rowOff>
    </xdr:from>
    <xdr:ext cx="106680" cy="217170"/>
    <xdr:sp macro="" textlink="">
      <xdr:nvSpPr>
        <xdr:cNvPr id="251" name="Text Box 1"/>
        <xdr:cNvSpPr txBox="1">
          <a:spLocks noChangeArrowheads="1"/>
        </xdr:cNvSpPr>
      </xdr:nvSpPr>
      <xdr:spPr bwMode="auto">
        <a:xfrm>
          <a:off x="7799070" y="232850055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426720</xdr:colOff>
      <xdr:row>1476</xdr:row>
      <xdr:rowOff>106680</xdr:rowOff>
    </xdr:from>
    <xdr:ext cx="106680" cy="217170"/>
    <xdr:sp macro="" textlink="">
      <xdr:nvSpPr>
        <xdr:cNvPr id="252" name="Text Box 1"/>
        <xdr:cNvSpPr txBox="1">
          <a:spLocks noChangeArrowheads="1"/>
        </xdr:cNvSpPr>
      </xdr:nvSpPr>
      <xdr:spPr bwMode="auto">
        <a:xfrm>
          <a:off x="7799070" y="232850055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426720</xdr:colOff>
      <xdr:row>1477</xdr:row>
      <xdr:rowOff>106680</xdr:rowOff>
    </xdr:from>
    <xdr:ext cx="106680" cy="217170"/>
    <xdr:sp macro="" textlink="">
      <xdr:nvSpPr>
        <xdr:cNvPr id="253" name="Text Box 1"/>
        <xdr:cNvSpPr txBox="1">
          <a:spLocks noChangeArrowheads="1"/>
        </xdr:cNvSpPr>
      </xdr:nvSpPr>
      <xdr:spPr bwMode="auto">
        <a:xfrm>
          <a:off x="7799070" y="232850055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426720</xdr:colOff>
      <xdr:row>1478</xdr:row>
      <xdr:rowOff>106680</xdr:rowOff>
    </xdr:from>
    <xdr:ext cx="106680" cy="217170"/>
    <xdr:sp macro="" textlink="">
      <xdr:nvSpPr>
        <xdr:cNvPr id="254" name="Text Box 1"/>
        <xdr:cNvSpPr txBox="1">
          <a:spLocks noChangeArrowheads="1"/>
        </xdr:cNvSpPr>
      </xdr:nvSpPr>
      <xdr:spPr bwMode="auto">
        <a:xfrm>
          <a:off x="7799070" y="232850055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426720</xdr:colOff>
      <xdr:row>1479</xdr:row>
      <xdr:rowOff>106680</xdr:rowOff>
    </xdr:from>
    <xdr:ext cx="106680" cy="217170"/>
    <xdr:sp macro="" textlink="">
      <xdr:nvSpPr>
        <xdr:cNvPr id="255" name="Text Box 1"/>
        <xdr:cNvSpPr txBox="1">
          <a:spLocks noChangeArrowheads="1"/>
        </xdr:cNvSpPr>
      </xdr:nvSpPr>
      <xdr:spPr bwMode="auto">
        <a:xfrm>
          <a:off x="7799070" y="232850055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426720</xdr:colOff>
      <xdr:row>1480</xdr:row>
      <xdr:rowOff>106680</xdr:rowOff>
    </xdr:from>
    <xdr:ext cx="106680" cy="217170"/>
    <xdr:sp macro="" textlink="">
      <xdr:nvSpPr>
        <xdr:cNvPr id="256" name="Text Box 1"/>
        <xdr:cNvSpPr txBox="1">
          <a:spLocks noChangeArrowheads="1"/>
        </xdr:cNvSpPr>
      </xdr:nvSpPr>
      <xdr:spPr bwMode="auto">
        <a:xfrm>
          <a:off x="7799070" y="232850055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426720</xdr:colOff>
      <xdr:row>1481</xdr:row>
      <xdr:rowOff>106680</xdr:rowOff>
    </xdr:from>
    <xdr:ext cx="106680" cy="217170"/>
    <xdr:sp macro="" textlink="">
      <xdr:nvSpPr>
        <xdr:cNvPr id="257" name="Text Box 1"/>
        <xdr:cNvSpPr txBox="1">
          <a:spLocks noChangeArrowheads="1"/>
        </xdr:cNvSpPr>
      </xdr:nvSpPr>
      <xdr:spPr bwMode="auto">
        <a:xfrm>
          <a:off x="7799070" y="232850055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426720</xdr:colOff>
      <xdr:row>1482</xdr:row>
      <xdr:rowOff>106680</xdr:rowOff>
    </xdr:from>
    <xdr:ext cx="106680" cy="217170"/>
    <xdr:sp macro="" textlink="">
      <xdr:nvSpPr>
        <xdr:cNvPr id="258" name="Text Box 1"/>
        <xdr:cNvSpPr txBox="1">
          <a:spLocks noChangeArrowheads="1"/>
        </xdr:cNvSpPr>
      </xdr:nvSpPr>
      <xdr:spPr bwMode="auto">
        <a:xfrm>
          <a:off x="7799070" y="232850055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426720</xdr:colOff>
      <xdr:row>1483</xdr:row>
      <xdr:rowOff>106680</xdr:rowOff>
    </xdr:from>
    <xdr:ext cx="106680" cy="217170"/>
    <xdr:sp macro="" textlink="">
      <xdr:nvSpPr>
        <xdr:cNvPr id="259" name="Text Box 1"/>
        <xdr:cNvSpPr txBox="1">
          <a:spLocks noChangeArrowheads="1"/>
        </xdr:cNvSpPr>
      </xdr:nvSpPr>
      <xdr:spPr bwMode="auto">
        <a:xfrm>
          <a:off x="7799070" y="232850055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426720</xdr:colOff>
      <xdr:row>1484</xdr:row>
      <xdr:rowOff>106680</xdr:rowOff>
    </xdr:from>
    <xdr:ext cx="106680" cy="217170"/>
    <xdr:sp macro="" textlink="">
      <xdr:nvSpPr>
        <xdr:cNvPr id="260" name="Text Box 1"/>
        <xdr:cNvSpPr txBox="1">
          <a:spLocks noChangeArrowheads="1"/>
        </xdr:cNvSpPr>
      </xdr:nvSpPr>
      <xdr:spPr bwMode="auto">
        <a:xfrm>
          <a:off x="7799070" y="232850055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426720</xdr:colOff>
      <xdr:row>1485</xdr:row>
      <xdr:rowOff>106680</xdr:rowOff>
    </xdr:from>
    <xdr:ext cx="106680" cy="217170"/>
    <xdr:sp macro="" textlink="">
      <xdr:nvSpPr>
        <xdr:cNvPr id="261" name="Text Box 1"/>
        <xdr:cNvSpPr txBox="1">
          <a:spLocks noChangeArrowheads="1"/>
        </xdr:cNvSpPr>
      </xdr:nvSpPr>
      <xdr:spPr bwMode="auto">
        <a:xfrm>
          <a:off x="7799070" y="232850055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426720</xdr:colOff>
      <xdr:row>1486</xdr:row>
      <xdr:rowOff>106680</xdr:rowOff>
    </xdr:from>
    <xdr:ext cx="106680" cy="217170"/>
    <xdr:sp macro="" textlink="">
      <xdr:nvSpPr>
        <xdr:cNvPr id="262" name="Text Box 1"/>
        <xdr:cNvSpPr txBox="1">
          <a:spLocks noChangeArrowheads="1"/>
        </xdr:cNvSpPr>
      </xdr:nvSpPr>
      <xdr:spPr bwMode="auto">
        <a:xfrm>
          <a:off x="7799070" y="232850055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426720</xdr:colOff>
      <xdr:row>1487</xdr:row>
      <xdr:rowOff>106680</xdr:rowOff>
    </xdr:from>
    <xdr:ext cx="106680" cy="217170"/>
    <xdr:sp macro="" textlink="">
      <xdr:nvSpPr>
        <xdr:cNvPr id="263" name="Text Box 1"/>
        <xdr:cNvSpPr txBox="1">
          <a:spLocks noChangeArrowheads="1"/>
        </xdr:cNvSpPr>
      </xdr:nvSpPr>
      <xdr:spPr bwMode="auto">
        <a:xfrm>
          <a:off x="7799070" y="232850055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426720</xdr:colOff>
      <xdr:row>1488</xdr:row>
      <xdr:rowOff>106680</xdr:rowOff>
    </xdr:from>
    <xdr:ext cx="106680" cy="217170"/>
    <xdr:sp macro="" textlink="">
      <xdr:nvSpPr>
        <xdr:cNvPr id="264" name="Text Box 1"/>
        <xdr:cNvSpPr txBox="1">
          <a:spLocks noChangeArrowheads="1"/>
        </xdr:cNvSpPr>
      </xdr:nvSpPr>
      <xdr:spPr bwMode="auto">
        <a:xfrm>
          <a:off x="7799070" y="232850055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426720</xdr:colOff>
      <xdr:row>1489</xdr:row>
      <xdr:rowOff>106680</xdr:rowOff>
    </xdr:from>
    <xdr:ext cx="106680" cy="217170"/>
    <xdr:sp macro="" textlink="">
      <xdr:nvSpPr>
        <xdr:cNvPr id="265" name="Text Box 1"/>
        <xdr:cNvSpPr txBox="1">
          <a:spLocks noChangeArrowheads="1"/>
        </xdr:cNvSpPr>
      </xdr:nvSpPr>
      <xdr:spPr bwMode="auto">
        <a:xfrm>
          <a:off x="7799070" y="232850055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426720</xdr:colOff>
      <xdr:row>1490</xdr:row>
      <xdr:rowOff>106680</xdr:rowOff>
    </xdr:from>
    <xdr:ext cx="106680" cy="217170"/>
    <xdr:sp macro="" textlink="">
      <xdr:nvSpPr>
        <xdr:cNvPr id="266" name="Text Box 1"/>
        <xdr:cNvSpPr txBox="1">
          <a:spLocks noChangeArrowheads="1"/>
        </xdr:cNvSpPr>
      </xdr:nvSpPr>
      <xdr:spPr bwMode="auto">
        <a:xfrm>
          <a:off x="7799070" y="232850055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426720</xdr:colOff>
      <xdr:row>1491</xdr:row>
      <xdr:rowOff>106680</xdr:rowOff>
    </xdr:from>
    <xdr:ext cx="106680" cy="217170"/>
    <xdr:sp macro="" textlink="">
      <xdr:nvSpPr>
        <xdr:cNvPr id="267" name="Text Box 1"/>
        <xdr:cNvSpPr txBox="1">
          <a:spLocks noChangeArrowheads="1"/>
        </xdr:cNvSpPr>
      </xdr:nvSpPr>
      <xdr:spPr bwMode="auto">
        <a:xfrm>
          <a:off x="7799070" y="232850055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&#1060;&#1056;&#1040;/Downloads/&#1058;&#1072;&#1088;&#1080;&#1092;&#1080;/Users/User/AppData/Local/Temp/DOCUME~1/Admin/LOCALS~1/Temp/Documents%20and%20Settings/User/Desktop/&#1079;&#1074;&#1110;&#1090;&#1080;%20&#1079;%20&#1087;&#1088;&#1072;&#1094;&#1110;/&#1083;&#1082;&#1087;/10%20&#1051;&#1050;&#1055;/WINDOWS/&#1056;&#1072;&#1073;&#1086;&#1095;&#1080;&#1081;%20&#1089;&#1090;&#1086;&#1083;/&#1053;&#1072;&#1090;&#1072;&#1083;&#1103;/&#1082;&#1074;.&#1087;&#1083;&#1072;&#1090;&#1072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&#1060;&#1056;&#1040;/Downloads/&#1058;&#1072;&#1088;&#1080;&#1092;&#1080;/Users/User/AppData/Local/Temp/DOCUME~1/Admin/LOCALS~1/Temp/Y-Z/Y-Z/&#1056;&#1086;&#1073;&#1086;&#1090;&#1072;%202/529/&#1055;&#1088;&#1086;&#1077;&#1082;&#1090;%20&#1090;&#1072;&#1088;&#1080;&#1092;&#1110;&#1074;/&#1083;&#1082;&#1087;/10%20&#1051;&#1050;&#1055;/WINDOWS/&#1056;&#1072;&#1073;&#1086;&#1095;&#1080;&#1081;%20&#1089;&#1090;&#1086;&#1083;/&#1053;&#1072;&#1090;&#1072;&#1083;&#1103;/&#1082;&#1074;.&#1087;&#1083;&#1072;&#1090;&#1072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&#1060;&#1056;&#1040;/Downloads/&#1058;&#1072;&#1088;&#1080;&#1092;&#1080;/Users/User/AppData/Local/Temp/DOCUME~1/Admin/LOCALS~1/Temp/Y-Z/Y-Z/&#1056;&#1086;&#1073;&#1086;&#1090;&#1072;%202/529/&#1055;&#1088;&#1086;&#1077;&#1082;&#1090;%20&#1090;&#1072;&#1088;&#1080;&#1092;&#1110;&#1074;/&#1047;&#1084;&#1110;&#1085;&#1077;&#1085;&#1080;&#1081;/&#1083;&#1082;&#1087;/10%20&#1051;&#1050;&#1055;/WINDOWS/&#1056;&#1072;&#1073;&#1086;&#1095;&#1080;&#1081;%20&#1089;&#1090;&#1086;&#1083;/&#1053;&#1072;&#1090;&#1072;&#1083;&#1103;/&#1082;&#1074;.&#1087;&#1083;&#1072;&#1090;&#1072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Лист2"/>
      <sheetName val="Лист3"/>
    </sheetNames>
    <sheetDataSet>
      <sheetData sheetId="0" refreshError="1">
        <row r="7">
          <cell r="B7" t="str">
            <v>В.Великого,93а</v>
          </cell>
        </row>
        <row r="8">
          <cell r="B8" t="str">
            <v>В.Великого,103</v>
          </cell>
        </row>
        <row r="9">
          <cell r="B9" t="str">
            <v>В.Великого,105</v>
          </cell>
        </row>
        <row r="10">
          <cell r="B10" t="str">
            <v>В.Великого,109</v>
          </cell>
        </row>
        <row r="11">
          <cell r="B11" t="str">
            <v>В.Великого,111</v>
          </cell>
        </row>
        <row r="12">
          <cell r="B12" t="str">
            <v>В.Великого,113</v>
          </cell>
        </row>
        <row r="13">
          <cell r="B13" t="str">
            <v>В.Великого,117</v>
          </cell>
        </row>
        <row r="14">
          <cell r="B14" t="str">
            <v>В.Великого,121</v>
          </cell>
        </row>
        <row r="15">
          <cell r="B15" t="str">
            <v>В.Великого,125</v>
          </cell>
        </row>
        <row r="17">
          <cell r="B17" t="str">
            <v>Кульпарківська,121</v>
          </cell>
        </row>
        <row r="18">
          <cell r="B18" t="str">
            <v>Кульпарківська,123</v>
          </cell>
        </row>
        <row r="19">
          <cell r="B19" t="str">
            <v>Кульпарківська,125</v>
          </cell>
        </row>
        <row r="20">
          <cell r="B20" t="str">
            <v>Кульпарківська,129</v>
          </cell>
        </row>
        <row r="21">
          <cell r="B21" t="str">
            <v>Кульпарківська,133</v>
          </cell>
        </row>
        <row r="22">
          <cell r="B22" t="str">
            <v>Кульпарківська,133а</v>
          </cell>
        </row>
        <row r="23">
          <cell r="B23" t="str">
            <v>Кульпарківська,135</v>
          </cell>
        </row>
        <row r="24">
          <cell r="B24" t="str">
            <v>Наукова,44</v>
          </cell>
        </row>
        <row r="25">
          <cell r="B25" t="str">
            <v>Наукова,46</v>
          </cell>
        </row>
        <row r="26">
          <cell r="B26" t="str">
            <v>Наукова,48</v>
          </cell>
        </row>
        <row r="27">
          <cell r="B27" t="str">
            <v>Наукова,50</v>
          </cell>
        </row>
        <row r="28">
          <cell r="B28" t="str">
            <v>Наукова,52</v>
          </cell>
        </row>
        <row r="29">
          <cell r="B29" t="str">
            <v>Наукова,62</v>
          </cell>
        </row>
        <row r="30">
          <cell r="B30" t="str">
            <v>Наукова,64</v>
          </cell>
        </row>
        <row r="31">
          <cell r="B31" t="str">
            <v>Наукова,74</v>
          </cell>
        </row>
        <row r="32">
          <cell r="B32" t="str">
            <v>Наукова,86</v>
          </cell>
        </row>
        <row r="33">
          <cell r="B33" t="str">
            <v>Наукова,94</v>
          </cell>
        </row>
        <row r="34">
          <cell r="B34" t="str">
            <v>Наукова,112</v>
          </cell>
        </row>
        <row r="35">
          <cell r="B35" t="str">
            <v>Наукова,114</v>
          </cell>
        </row>
        <row r="36">
          <cell r="B36" t="str">
            <v>Наукова,116</v>
          </cell>
        </row>
        <row r="37">
          <cell r="B37" t="str">
            <v>Симоненка,3</v>
          </cell>
        </row>
        <row r="38">
          <cell r="B38" t="str">
            <v>Симоненка,7</v>
          </cell>
        </row>
        <row r="39">
          <cell r="B39" t="str">
            <v>Симоненка,12</v>
          </cell>
        </row>
        <row r="41">
          <cell r="B41" t="str">
            <v>Симоненка,18</v>
          </cell>
        </row>
        <row r="42">
          <cell r="B42" t="str">
            <v>Симоненка,20</v>
          </cell>
        </row>
        <row r="43">
          <cell r="B43" t="str">
            <v>Симоненка,22</v>
          </cell>
        </row>
      </sheetData>
      <sheetData sheetId="1" refreshError="1"/>
      <sheetData sheetId="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Лист2"/>
      <sheetName val="Лист3"/>
    </sheetNames>
    <sheetDataSet>
      <sheetData sheetId="0" refreshError="1">
        <row r="36">
          <cell r="B36" t="str">
            <v>Наукова,116</v>
          </cell>
        </row>
      </sheetData>
      <sheetData sheetId="1" refreshError="1"/>
      <sheetData sheetId="2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Лист2"/>
      <sheetName val="Лист3"/>
    </sheetNames>
    <sheetDataSet>
      <sheetData sheetId="0" refreshError="1">
        <row r="36">
          <cell r="B36" t="str">
            <v>Наукова,116</v>
          </cell>
        </row>
      </sheetData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1"/>
  <dimension ref="A2:N1489"/>
  <sheetViews>
    <sheetView tabSelected="1" view="pageBreakPreview" zoomScale="75" zoomScaleNormal="89" zoomScaleSheetLayoutView="75" workbookViewId="0">
      <selection activeCell="K3" sqref="K3:N3"/>
    </sheetView>
  </sheetViews>
  <sheetFormatPr defaultColWidth="9.140625" defaultRowHeight="15" x14ac:dyDescent="0.2"/>
  <cols>
    <col min="1" max="1" width="7" style="325" customWidth="1"/>
    <col min="2" max="2" width="9.85546875" style="3" hidden="1" customWidth="1"/>
    <col min="3" max="3" width="39.42578125" style="3" customWidth="1"/>
    <col min="4" max="4" width="12.5703125" style="325" customWidth="1"/>
    <col min="5" max="5" width="13" style="325" customWidth="1"/>
    <col min="6" max="6" width="23.140625" style="325" customWidth="1"/>
    <col min="7" max="8" width="12.42578125" style="325" customWidth="1"/>
    <col min="9" max="9" width="26.85546875" style="325" customWidth="1"/>
    <col min="10" max="10" width="15.140625" style="325" customWidth="1"/>
    <col min="11" max="11" width="7.5703125" style="325" customWidth="1"/>
    <col min="12" max="12" width="5.7109375" style="325" hidden="1" customWidth="1"/>
    <col min="13" max="13" width="8" style="325" hidden="1" customWidth="1"/>
    <col min="14" max="14" width="7.85546875" style="325" customWidth="1"/>
    <col min="15" max="16384" width="9.140625" style="3"/>
  </cols>
  <sheetData>
    <row r="2" spans="1:14" ht="19.5" customHeight="1" x14ac:dyDescent="0.2">
      <c r="A2" s="327" t="s">
        <v>2553</v>
      </c>
      <c r="B2" s="327"/>
      <c r="C2" s="327"/>
      <c r="D2" s="327"/>
      <c r="E2" s="327"/>
      <c r="F2" s="327"/>
      <c r="G2" s="327"/>
      <c r="H2" s="327"/>
      <c r="I2" s="327"/>
      <c r="J2" s="327"/>
      <c r="K2" s="327"/>
      <c r="L2" s="327"/>
      <c r="M2" s="327"/>
      <c r="N2" s="327"/>
    </row>
    <row r="3" spans="1:14" ht="15.75" x14ac:dyDescent="0.25">
      <c r="A3" s="8"/>
      <c r="B3" s="9"/>
      <c r="C3" s="9"/>
      <c r="D3" s="8"/>
      <c r="E3" s="8"/>
      <c r="F3" s="8"/>
      <c r="K3" s="363" t="s">
        <v>2999</v>
      </c>
      <c r="L3" s="363"/>
      <c r="M3" s="363"/>
      <c r="N3" s="363"/>
    </row>
    <row r="4" spans="1:14" ht="354.75" customHeight="1" x14ac:dyDescent="0.2">
      <c r="A4" s="1" t="s">
        <v>487</v>
      </c>
      <c r="B4" s="1" t="s">
        <v>488</v>
      </c>
      <c r="C4" s="1" t="s">
        <v>501</v>
      </c>
      <c r="D4" s="1" t="s">
        <v>2992</v>
      </c>
      <c r="E4" s="1" t="s">
        <v>2993</v>
      </c>
      <c r="F4" s="1" t="s">
        <v>2994</v>
      </c>
      <c r="G4" s="1" t="s">
        <v>2995</v>
      </c>
      <c r="H4" s="1" t="s">
        <v>2996</v>
      </c>
      <c r="I4" s="1" t="s">
        <v>2997</v>
      </c>
      <c r="J4" s="1" t="s">
        <v>2998</v>
      </c>
      <c r="K4" s="1" t="s">
        <v>3000</v>
      </c>
      <c r="L4" s="1" t="s">
        <v>2551</v>
      </c>
      <c r="M4" s="1" t="s">
        <v>2552</v>
      </c>
      <c r="N4" s="1" t="s">
        <v>3001</v>
      </c>
    </row>
    <row r="5" spans="1:14" ht="18" customHeight="1" x14ac:dyDescent="0.2">
      <c r="A5" s="2">
        <v>1</v>
      </c>
      <c r="B5" s="2"/>
      <c r="C5" s="2">
        <v>2</v>
      </c>
      <c r="D5" s="2">
        <v>3</v>
      </c>
      <c r="E5" s="2">
        <v>4</v>
      </c>
      <c r="F5" s="2">
        <v>5</v>
      </c>
      <c r="G5" s="2">
        <v>6</v>
      </c>
      <c r="H5" s="2">
        <v>7</v>
      </c>
      <c r="I5" s="2">
        <v>8</v>
      </c>
      <c r="J5" s="2">
        <v>9</v>
      </c>
      <c r="K5" s="2">
        <v>10</v>
      </c>
      <c r="L5" s="2">
        <v>11</v>
      </c>
      <c r="M5" s="2">
        <v>12</v>
      </c>
      <c r="N5" s="2">
        <v>11</v>
      </c>
    </row>
    <row r="6" spans="1:14" ht="18" customHeight="1" x14ac:dyDescent="0.25">
      <c r="B6" s="16"/>
      <c r="C6" s="326" t="s">
        <v>492</v>
      </c>
      <c r="D6" s="2"/>
      <c r="E6" s="2"/>
      <c r="F6" s="2"/>
      <c r="G6" s="2"/>
      <c r="H6" s="2"/>
      <c r="I6" s="2"/>
      <c r="J6" s="2"/>
      <c r="K6" s="2"/>
      <c r="L6" s="2"/>
      <c r="M6" s="2"/>
      <c r="N6" s="2"/>
    </row>
    <row r="7" spans="1:14" ht="18" customHeight="1" x14ac:dyDescent="0.2">
      <c r="A7" s="2">
        <v>1</v>
      </c>
      <c r="B7" s="2">
        <v>4</v>
      </c>
      <c r="C7" s="5" t="s">
        <v>2555</v>
      </c>
      <c r="D7" s="6">
        <f>SUM(сходові!N6)</f>
        <v>1.2953328456474029</v>
      </c>
      <c r="E7" s="6">
        <f>SUM(прибудинкова!M6)</f>
        <v>0.27174012842396161</v>
      </c>
      <c r="F7" s="6">
        <f>'слюсарі х.в.'!P6+'слюсарі кан'!P6+'слюсарі ц.о.'!P6+'слюсарі г.в.'!P6+зварювальник!L6+аварійки!J6</f>
        <v>0.17779448419745575</v>
      </c>
      <c r="G7" s="6">
        <f>'дератизація '!I6</f>
        <v>5.8888076079005114E-3</v>
      </c>
      <c r="H7" s="6">
        <f>SUM(димовенти!Q6)</f>
        <v>4.7549661311886135E-2</v>
      </c>
      <c r="I7" s="6">
        <f>'під зими'!L6+майстерні!L6+покрівлі!N6+маляри!L6</f>
        <v>0.27112871712079939</v>
      </c>
      <c r="J7" s="6">
        <f>електрики!P6</f>
        <v>4.9036775266103255E-2</v>
      </c>
      <c r="K7" s="4">
        <f>SUM(D7,E7,F7,G7,H7,I7,J7)</f>
        <v>2.1184714195755094</v>
      </c>
      <c r="L7" s="4">
        <v>3.1671576239783006E-2</v>
      </c>
      <c r="M7" s="4">
        <f t="shared" ref="M7:M70" si="0">SUM(L7+K7)</f>
        <v>2.1501429958152922</v>
      </c>
      <c r="N7" s="4">
        <f t="shared" ref="N7:N70" si="1">M7*1.2</f>
        <v>2.5801715949783506</v>
      </c>
    </row>
    <row r="8" spans="1:14" ht="18" customHeight="1" x14ac:dyDescent="0.2">
      <c r="A8" s="2">
        <f t="shared" ref="A8:A71" si="2">A7+1</f>
        <v>2</v>
      </c>
      <c r="B8" s="2">
        <v>4</v>
      </c>
      <c r="C8" s="5" t="s">
        <v>2556</v>
      </c>
      <c r="D8" s="6">
        <f>SUM(сходові!N7)</f>
        <v>1.1103206106870227</v>
      </c>
      <c r="E8" s="6">
        <f>SUM(прибудинкова!M7)</f>
        <v>0.2980860777898946</v>
      </c>
      <c r="F8" s="6">
        <f>'слюсарі х.в.'!P7+'слюсарі кан'!P7+'слюсарі ц.о.'!P7+'слюсарі г.в.'!P7+зварювальник!L7+аварійки!J7</f>
        <v>0.17056982618407013</v>
      </c>
      <c r="G8" s="6">
        <f>'дератизація '!I7</f>
        <v>4.7110141766630318E-3</v>
      </c>
      <c r="H8" s="6">
        <f>SUM(димовенти!Q7)</f>
        <v>4.5342542490365977E-2</v>
      </c>
      <c r="I8" s="6">
        <f>'під зими'!L7+майстерні!L7+покрівлі!N7+маляри!L7</f>
        <v>0.260048918392288</v>
      </c>
      <c r="J8" s="6">
        <f>електрики!P7</f>
        <v>4.3860374125690181E-2</v>
      </c>
      <c r="K8" s="4">
        <f t="shared" ref="K8:K9" si="3">SUM(D8,E8,F8,G8,H8,I8,J8)</f>
        <v>1.9329393638459949</v>
      </c>
      <c r="L8" s="4">
        <v>2.8920105123960704E-2</v>
      </c>
      <c r="M8" s="4">
        <f t="shared" si="0"/>
        <v>1.9618594689699556</v>
      </c>
      <c r="N8" s="4">
        <f t="shared" si="1"/>
        <v>2.3542313627639464</v>
      </c>
    </row>
    <row r="9" spans="1:14" ht="18" customHeight="1" x14ac:dyDescent="0.2">
      <c r="A9" s="2">
        <f t="shared" si="2"/>
        <v>3</v>
      </c>
      <c r="B9" s="2">
        <v>3</v>
      </c>
      <c r="C9" s="5" t="s">
        <v>2557</v>
      </c>
      <c r="D9" s="6">
        <f>SUM(сходові!N8)</f>
        <v>0.94552444794952695</v>
      </c>
      <c r="E9" s="6">
        <f>SUM(прибудинкова!M8)</f>
        <v>0.17204281019978968</v>
      </c>
      <c r="F9" s="6">
        <f>'слюсарі х.в.'!P8+'слюсарі кан'!P8+'слюсарі ц.о.'!P8+'слюсарі г.в.'!P8+зварювальник!L8+аварійки!J8</f>
        <v>0.20896230258730042</v>
      </c>
      <c r="G9" s="6">
        <f>'дератизація '!I8</f>
        <v>4.8994479495268143E-3</v>
      </c>
      <c r="H9" s="6">
        <f>SUM(димовенти!Q8)</f>
        <v>5.6770387747701073E-2</v>
      </c>
      <c r="I9" s="6">
        <f>'під зими'!L8+майстерні!L8+покрівлі!N8+маляри!L8</f>
        <v>0.31234466022071394</v>
      </c>
      <c r="J9" s="6">
        <f>електрики!P8</f>
        <v>7.136823100538664E-2</v>
      </c>
      <c r="K9" s="4">
        <f t="shared" si="3"/>
        <v>1.7719122876599454</v>
      </c>
      <c r="L9" s="4">
        <v>2.7109356213687485E-2</v>
      </c>
      <c r="M9" s="4">
        <f t="shared" si="0"/>
        <v>1.7990216438736328</v>
      </c>
      <c r="N9" s="4">
        <f t="shared" si="1"/>
        <v>2.1588259726483594</v>
      </c>
    </row>
    <row r="10" spans="1:14" ht="18" customHeight="1" x14ac:dyDescent="0.2">
      <c r="A10" s="2">
        <f t="shared" si="2"/>
        <v>4</v>
      </c>
      <c r="B10" s="2">
        <v>5</v>
      </c>
      <c r="C10" s="5" t="s">
        <v>2558</v>
      </c>
      <c r="D10" s="6">
        <f>SUM(сходові!N9)</f>
        <v>1.2377420895522391</v>
      </c>
      <c r="E10" s="6">
        <f>SUM(прибудинкова!M9)</f>
        <v>0.14310595820895522</v>
      </c>
      <c r="F10" s="6">
        <f>'слюсарі х.в.'!P9+'слюсарі кан'!P9+'слюсарі ц.о.'!P9+'слюсарі г.в.'!P9+зварювальник!L9+аварійки!J9</f>
        <v>0.59487911668501703</v>
      </c>
      <c r="G10" s="6">
        <f>'дератизація '!I9</f>
        <v>4.0298507462686569E-3</v>
      </c>
      <c r="H10" s="6">
        <f>SUM(димовенти!Q9)</f>
        <v>1.5396294063621417E-2</v>
      </c>
      <c r="I10" s="6">
        <f>'під зими'!L9+майстерні!L9+покрівлі!N9+маляри!L9</f>
        <v>0.23391562155390139</v>
      </c>
      <c r="J10" s="6">
        <f>електрики!P9</f>
        <v>5.0425028330651683E-2</v>
      </c>
      <c r="K10" s="4">
        <f t="shared" ref="K10:K70" si="4">SUM(D10,E10,F10,G10,H10,I10,J10)</f>
        <v>2.2794939591406544</v>
      </c>
      <c r="L10" s="4">
        <v>2.9600413508458767E-2</v>
      </c>
      <c r="M10" s="4">
        <f t="shared" si="0"/>
        <v>2.3090943726491133</v>
      </c>
      <c r="N10" s="4">
        <f t="shared" si="1"/>
        <v>2.7709132471789357</v>
      </c>
    </row>
    <row r="11" spans="1:14" ht="18" customHeight="1" x14ac:dyDescent="0.2">
      <c r="A11" s="2">
        <f t="shared" si="2"/>
        <v>5</v>
      </c>
      <c r="B11" s="2">
        <v>5</v>
      </c>
      <c r="C11" s="5" t="s">
        <v>2559</v>
      </c>
      <c r="D11" s="6">
        <f>SUM(сходові!N10)</f>
        <v>0.76938529088913277</v>
      </c>
      <c r="E11" s="6">
        <f>SUM(прибудинкова!M10)</f>
        <v>0.83859939016953289</v>
      </c>
      <c r="F11" s="6">
        <f>'слюсарі х.в.'!P10+'слюсарі кан'!P10+'слюсарі ц.о.'!P10+'слюсарі г.в.'!P10+зварювальник!L10+аварійки!J10</f>
        <v>0.19151257485848738</v>
      </c>
      <c r="G11" s="6">
        <f>'дератизація '!I10</f>
        <v>4.9304793267471647E-3</v>
      </c>
      <c r="H11" s="6">
        <f>SUM(димовенти!Q10)</f>
        <v>4.2752350873562724E-2</v>
      </c>
      <c r="I11" s="6">
        <f>'під зими'!L10+майстерні!L10+покрівлі!N10+маляри!L10</f>
        <v>0.25799647499594569</v>
      </c>
      <c r="J11" s="6">
        <f>електрики!P10</f>
        <v>5.8865661285412194E-2</v>
      </c>
      <c r="K11" s="4">
        <f t="shared" si="4"/>
        <v>2.1640422223988205</v>
      </c>
      <c r="L11" s="4">
        <v>3.2182878512760027E-2</v>
      </c>
      <c r="M11" s="4">
        <f t="shared" si="0"/>
        <v>2.1962251009115805</v>
      </c>
      <c r="N11" s="4">
        <f t="shared" si="1"/>
        <v>2.6354701210938964</v>
      </c>
    </row>
    <row r="12" spans="1:14" ht="18" customHeight="1" x14ac:dyDescent="0.2">
      <c r="A12" s="2">
        <f t="shared" si="2"/>
        <v>6</v>
      </c>
      <c r="B12" s="2">
        <v>5</v>
      </c>
      <c r="C12" s="5" t="s">
        <v>2560</v>
      </c>
      <c r="D12" s="6">
        <f>SUM(сходові!N11)</f>
        <v>0.97745703029669151</v>
      </c>
      <c r="E12" s="6">
        <f>SUM(прибудинкова!M11)</f>
        <v>0.69128127927111294</v>
      </c>
      <c r="F12" s="6">
        <f>'слюсарі х.в.'!P11+'слюсарі кан'!P11+'слюсарі ц.о.'!P11+'слюсарі г.в.'!P11+зварювальник!L11+аварійки!J11</f>
        <v>0.37020450100286262</v>
      </c>
      <c r="G12" s="6">
        <f>'дератизація '!I11</f>
        <v>3.9030087508280164E-3</v>
      </c>
      <c r="H12" s="6">
        <f>SUM(димовенти!Q11)</f>
        <v>2.9093710865205187E-2</v>
      </c>
      <c r="I12" s="6">
        <f>'під зими'!L11+майстерні!L11+покрівлі!N11+маляри!L11</f>
        <v>0.24075283664029673</v>
      </c>
      <c r="J12" s="6">
        <f>електрики!P11</f>
        <v>5.6088921065799102E-2</v>
      </c>
      <c r="K12" s="4">
        <f t="shared" si="4"/>
        <v>2.3687812878927961</v>
      </c>
      <c r="L12" s="4">
        <v>3.4188830638289369E-2</v>
      </c>
      <c r="M12" s="4">
        <f t="shared" si="0"/>
        <v>2.4029701185310852</v>
      </c>
      <c r="N12" s="4">
        <f t="shared" si="1"/>
        <v>2.8835641422373022</v>
      </c>
    </row>
    <row r="13" spans="1:14" ht="18" customHeight="1" x14ac:dyDescent="0.2">
      <c r="A13" s="2">
        <f t="shared" si="2"/>
        <v>7</v>
      </c>
      <c r="B13" s="2">
        <v>2</v>
      </c>
      <c r="C13" s="5" t="s">
        <v>2561</v>
      </c>
      <c r="D13" s="6">
        <f>SUM(сходові!N12)</f>
        <v>0</v>
      </c>
      <c r="E13" s="6">
        <f>SUM(прибудинкова!M12)</f>
        <v>1.3238928395061729</v>
      </c>
      <c r="F13" s="6">
        <f>'слюсарі х.в.'!P12+'слюсарі кан'!P12+'слюсарі ц.о.'!P12+'слюсарі г.в.'!P12+зварювальник!L12+аварійки!J12</f>
        <v>0.19251673174917708</v>
      </c>
      <c r="G13" s="6">
        <f>'дератизація '!I12</f>
        <v>3.666666666666667E-3</v>
      </c>
      <c r="H13" s="6">
        <f>SUM(димовенти!Q12)</f>
        <v>5.8450841105525703E-2</v>
      </c>
      <c r="I13" s="6">
        <f>'під зими'!L12+майстерні!L12+покрівлі!N12+маляри!L12</f>
        <v>0.32646692142921191</v>
      </c>
      <c r="J13" s="6">
        <f>електрики!P12</f>
        <v>5.9585130478900572E-2</v>
      </c>
      <c r="K13" s="4">
        <f t="shared" si="4"/>
        <v>1.9645791309356551</v>
      </c>
      <c r="L13" s="4">
        <v>2.9823289734499658E-2</v>
      </c>
      <c r="M13" s="4">
        <f t="shared" si="0"/>
        <v>1.9944024206701547</v>
      </c>
      <c r="N13" s="4">
        <f t="shared" si="1"/>
        <v>2.3932829048041855</v>
      </c>
    </row>
    <row r="14" spans="1:14" ht="18" customHeight="1" x14ac:dyDescent="0.2">
      <c r="A14" s="2">
        <f t="shared" si="2"/>
        <v>8</v>
      </c>
      <c r="B14" s="2">
        <v>2</v>
      </c>
      <c r="C14" s="5" t="s">
        <v>2562</v>
      </c>
      <c r="D14" s="6">
        <f>SUM(сходові!N13)</f>
        <v>0</v>
      </c>
      <c r="E14" s="6">
        <f>SUM(прибудинкова!M13)</f>
        <v>1.2306399905638121</v>
      </c>
      <c r="F14" s="6">
        <f>'слюсарі х.в.'!P13+'слюсарі кан'!P13+'слюсарі ц.о.'!P13+'слюсарі г.в.'!P13+зварювальник!L13+аварійки!J13</f>
        <v>0.22853613595557312</v>
      </c>
      <c r="G14" s="6">
        <f>'дератизація '!I13</f>
        <v>6.0509554140127392E-3</v>
      </c>
      <c r="H14" s="6">
        <f>SUM(димовенти!Q13)</f>
        <v>4.1883564486443571E-2</v>
      </c>
      <c r="I14" s="6">
        <f>'під зими'!L13+майстерні!L13+покрівлі!N13+маляри!L13</f>
        <v>0.39264101205733021</v>
      </c>
      <c r="J14" s="6">
        <f>електрики!P13</f>
        <v>8.5392702915621829E-2</v>
      </c>
      <c r="K14" s="4">
        <f t="shared" si="4"/>
        <v>1.9851443613927935</v>
      </c>
      <c r="L14" s="4">
        <v>3.0162036115273683E-2</v>
      </c>
      <c r="M14" s="4">
        <f t="shared" si="0"/>
        <v>2.0153063975080672</v>
      </c>
      <c r="N14" s="4">
        <f t="shared" si="1"/>
        <v>2.4183676770096807</v>
      </c>
    </row>
    <row r="15" spans="1:14" ht="18" customHeight="1" x14ac:dyDescent="0.2">
      <c r="A15" s="2">
        <f t="shared" si="2"/>
        <v>9</v>
      </c>
      <c r="B15" s="2">
        <v>2</v>
      </c>
      <c r="C15" s="5" t="s">
        <v>2563</v>
      </c>
      <c r="D15" s="6">
        <f>SUM(сходові!N14)</f>
        <v>0</v>
      </c>
      <c r="E15" s="6">
        <f>SUM(прибудинкова!M14)</f>
        <v>1.3183076830551796</v>
      </c>
      <c r="F15" s="6">
        <f>'слюсарі х.в.'!P14+'слюсарі кан'!P14+'слюсарі ц.о.'!P14+'слюсарі г.в.'!P14+зварювальник!L14+аварійки!J14</f>
        <v>0.21063466695822497</v>
      </c>
      <c r="G15" s="6">
        <f>'дератизація '!I14</f>
        <v>4.285069914298602E-3</v>
      </c>
      <c r="H15" s="6">
        <f>SUM(димовенти!Q14)</f>
        <v>6.9987045032983641E-2</v>
      </c>
      <c r="I15" s="6">
        <f>'під зими'!L14+майстерні!L14+покрівлі!N14+маляри!L14</f>
        <v>0.3742019729533243</v>
      </c>
      <c r="J15" s="6">
        <f>електрики!P14</f>
        <v>7.256646472396551E-2</v>
      </c>
      <c r="K15" s="4">
        <f t="shared" si="4"/>
        <v>2.0499829026379768</v>
      </c>
      <c r="L15" s="4">
        <v>3.1918522610777877E-2</v>
      </c>
      <c r="M15" s="4">
        <f t="shared" si="0"/>
        <v>2.0819014252487547</v>
      </c>
      <c r="N15" s="4">
        <f t="shared" si="1"/>
        <v>2.4982817102985053</v>
      </c>
    </row>
    <row r="16" spans="1:14" ht="18" customHeight="1" x14ac:dyDescent="0.2">
      <c r="A16" s="2">
        <f t="shared" si="2"/>
        <v>10</v>
      </c>
      <c r="B16" s="2">
        <v>2</v>
      </c>
      <c r="C16" s="5" t="s">
        <v>2564</v>
      </c>
      <c r="D16" s="6">
        <f>SUM(сходові!N15)</f>
        <v>0</v>
      </c>
      <c r="E16" s="6">
        <f>SUM(прибудинкова!M15)</f>
        <v>1.2783234481643215</v>
      </c>
      <c r="F16" s="6">
        <f>'слюсарі х.в.'!P15+'слюсарі кан'!P15+'слюсарі ц.о.'!P15+'слюсарі г.в.'!P15+зварювальник!L15+аварійки!J15</f>
        <v>0.21830072216072968</v>
      </c>
      <c r="G16" s="6">
        <f>'дератизація '!I15</f>
        <v>7.9573022804463843E-3</v>
      </c>
      <c r="H16" s="6">
        <f>SUM(димовенти!Q15)</f>
        <v>5.1173487122953228E-2</v>
      </c>
      <c r="I16" s="6">
        <f>'під зими'!L15+майстерні!L15+покрівлі!N15+маляри!L15</f>
        <v>0.34900586082597512</v>
      </c>
      <c r="J16" s="6">
        <f>електрики!P15</f>
        <v>7.8059122898123015E-2</v>
      </c>
      <c r="K16" s="4">
        <f t="shared" si="4"/>
        <v>1.9828199434525491</v>
      </c>
      <c r="L16" s="4">
        <v>3.0080741083288842E-2</v>
      </c>
      <c r="M16" s="4">
        <f t="shared" si="0"/>
        <v>2.0129006845358379</v>
      </c>
      <c r="N16" s="4">
        <f t="shared" si="1"/>
        <v>2.4154808214430052</v>
      </c>
    </row>
    <row r="17" spans="1:14" ht="18" customHeight="1" x14ac:dyDescent="0.2">
      <c r="A17" s="2">
        <f t="shared" si="2"/>
        <v>11</v>
      </c>
      <c r="B17" s="2">
        <v>3</v>
      </c>
      <c r="C17" s="5" t="s">
        <v>2565</v>
      </c>
      <c r="D17" s="6">
        <f>SUM(сходові!N16)</f>
        <v>0.59035519125683056</v>
      </c>
      <c r="E17" s="6">
        <f>SUM(прибудинкова!M16)</f>
        <v>0.31340838497180812</v>
      </c>
      <c r="F17" s="6">
        <f>'слюсарі х.в.'!P16+'слюсарі кан'!P16+'слюсарі ц.о.'!P16+'слюсарі г.в.'!P16+зварювальник!L16+аварійки!J16</f>
        <v>0.22216885897734975</v>
      </c>
      <c r="G17" s="6">
        <f>'дератизація '!I16</f>
        <v>5.4597219896164798E-3</v>
      </c>
      <c r="H17" s="6">
        <f>SUM(димовенти!Q16)</f>
        <v>5.1146564702453608E-2</v>
      </c>
      <c r="I17" s="6">
        <f>'під зими'!L16+майстерні!L16+покрівлі!N16+маляри!L16</f>
        <v>0.3774062529574691</v>
      </c>
      <c r="J17" s="6">
        <f>електрики!P16</f>
        <v>8.0830607415691619E-2</v>
      </c>
      <c r="K17" s="4">
        <f t="shared" si="4"/>
        <v>1.6407755822712193</v>
      </c>
      <c r="L17" s="4">
        <v>2.7709293456112616E-2</v>
      </c>
      <c r="M17" s="4">
        <f t="shared" si="0"/>
        <v>1.6684848757273318</v>
      </c>
      <c r="N17" s="4">
        <f t="shared" si="1"/>
        <v>2.0021818508727982</v>
      </c>
    </row>
    <row r="18" spans="1:14" ht="18" customHeight="1" x14ac:dyDescent="0.2">
      <c r="A18" s="2">
        <f t="shared" si="2"/>
        <v>12</v>
      </c>
      <c r="B18" s="2">
        <v>3</v>
      </c>
      <c r="C18" s="5" t="s">
        <v>2566</v>
      </c>
      <c r="D18" s="6">
        <f>SUM(сходові!N17)</f>
        <v>0.77674513817809621</v>
      </c>
      <c r="E18" s="6">
        <f>SUM(прибудинкова!M17)</f>
        <v>0.41251941996019337</v>
      </c>
      <c r="F18" s="6">
        <f>'слюсарі х.в.'!P17+'слюсарі кан'!P17+'слюсарі ц.о.'!P17+'слюсарі г.в.'!P17+зварювальник!L17+аварійки!J17</f>
        <v>0.20511996881366817</v>
      </c>
      <c r="G18" s="6">
        <f>'дератизація '!I17</f>
        <v>5.6013647995450666E-3</v>
      </c>
      <c r="H18" s="6">
        <f>SUM(димовенти!Q17)</f>
        <v>4.9297241731804595E-2</v>
      </c>
      <c r="I18" s="6">
        <f>'під зими'!L17+майстерні!L17+покрівлі!N17+маляри!L17</f>
        <v>0.34720007633697852</v>
      </c>
      <c r="J18" s="6">
        <f>електрики!P17</f>
        <v>6.8615234131233244E-2</v>
      </c>
      <c r="K18" s="4">
        <f t="shared" si="4"/>
        <v>1.8650984439515188</v>
      </c>
      <c r="L18" s="4">
        <v>3.0078670542815544E-2</v>
      </c>
      <c r="M18" s="4">
        <f t="shared" si="0"/>
        <v>1.8951771144943343</v>
      </c>
      <c r="N18" s="4">
        <f t="shared" si="1"/>
        <v>2.274212537393201</v>
      </c>
    </row>
    <row r="19" spans="1:14" ht="18" customHeight="1" x14ac:dyDescent="0.2">
      <c r="A19" s="2">
        <f t="shared" si="2"/>
        <v>13</v>
      </c>
      <c r="B19" s="2">
        <v>3</v>
      </c>
      <c r="C19" s="5" t="s">
        <v>2567</v>
      </c>
      <c r="D19" s="6">
        <f>SUM(сходові!N18)</f>
        <v>0.76296444121915807</v>
      </c>
      <c r="E19" s="6">
        <f>SUM(прибудинкова!M18)</f>
        <v>0.1935443689955233</v>
      </c>
      <c r="F19" s="6">
        <f>'слюсарі х.в.'!P18+'слюсарі кан'!P18+'слюсарі ц.о.'!P18+'слюсарі г.в.'!P18+зварювальник!L18+аварійки!J18</f>
        <v>0.21100145874874071</v>
      </c>
      <c r="G19" s="6">
        <f>'дератизація '!I18</f>
        <v>3.9535234646144559E-3</v>
      </c>
      <c r="H19" s="6">
        <f>SUM(димовенти!Q18)</f>
        <v>4.5450111342808776E-2</v>
      </c>
      <c r="I19" s="6">
        <f>'під зими'!L18+майстерні!L18+покрівлі!N18+маляри!L18</f>
        <v>0.35108943976092233</v>
      </c>
      <c r="J19" s="6">
        <f>електрики!P18</f>
        <v>7.2668587715729302E-2</v>
      </c>
      <c r="K19" s="4">
        <f>SUM(D19,E19,F19,G19,H19,I19,J19)</f>
        <v>1.6406719312474969</v>
      </c>
      <c r="L19" s="4">
        <v>0.04</v>
      </c>
      <c r="M19" s="4">
        <f t="shared" si="0"/>
        <v>1.6806719312474969</v>
      </c>
      <c r="N19" s="4">
        <f t="shared" si="1"/>
        <v>2.0168063174969961</v>
      </c>
    </row>
    <row r="20" spans="1:14" ht="18" customHeight="1" x14ac:dyDescent="0.2">
      <c r="A20" s="2">
        <f t="shared" si="2"/>
        <v>14</v>
      </c>
      <c r="B20" s="2">
        <v>4</v>
      </c>
      <c r="C20" s="5" t="s">
        <v>2568</v>
      </c>
      <c r="D20" s="6">
        <f>SUM(сходові!N19)</f>
        <v>0.75225340817963116</v>
      </c>
      <c r="E20" s="6">
        <f>SUM(прибудинкова!M19)</f>
        <v>0.12807356272707845</v>
      </c>
      <c r="F20" s="6">
        <f>'слюсарі х.в.'!P19+'слюсарі кан'!P19+'слюсарі ц.о.'!P19+'слюсарі г.в.'!P19+зварювальник!L19+аварійки!J19</f>
        <v>0.19933288878865577</v>
      </c>
      <c r="G20" s="6">
        <f>'дератизація '!I19</f>
        <v>2.3829878179098098E-3</v>
      </c>
      <c r="H20" s="6">
        <f>SUM(димовенти!Q19)</f>
        <v>4.3619066374272611E-2</v>
      </c>
      <c r="I20" s="6">
        <f>'під зими'!L19+майстерні!L19+покрівлі!N19+маляри!L19</f>
        <v>0.30681265604476304</v>
      </c>
      <c r="J20" s="6">
        <f>електрики!P19</f>
        <v>6.4468844421764093E-2</v>
      </c>
      <c r="K20" s="4">
        <f t="shared" si="4"/>
        <v>1.496943414354075</v>
      </c>
      <c r="L20" s="4">
        <v>0.04</v>
      </c>
      <c r="M20" s="4">
        <f t="shared" si="0"/>
        <v>1.536943414354075</v>
      </c>
      <c r="N20" s="4">
        <f t="shared" si="1"/>
        <v>1.84433209722489</v>
      </c>
    </row>
    <row r="21" spans="1:14" ht="18" customHeight="1" x14ac:dyDescent="0.2">
      <c r="A21" s="2">
        <f t="shared" si="2"/>
        <v>15</v>
      </c>
      <c r="B21" s="2">
        <v>4</v>
      </c>
      <c r="C21" s="5" t="s">
        <v>2569</v>
      </c>
      <c r="D21" s="6">
        <f>SUM(сходові!N20)</f>
        <v>0.81801859799713883</v>
      </c>
      <c r="E21" s="6">
        <f>SUM(прибудинкова!M20)</f>
        <v>0.24440712923223654</v>
      </c>
      <c r="F21" s="6">
        <f>'слюсарі х.в.'!P20+'слюсарі кан'!P20+'слюсарі ц.о.'!P20+'слюсарі г.в.'!P20+зварювальник!L20+аварійки!J20</f>
        <v>0.40234392387592754</v>
      </c>
      <c r="G21" s="6">
        <f>'дератизація '!I20</f>
        <v>2.8791130185979977E-3</v>
      </c>
      <c r="H21" s="6">
        <f>SUM(димовенти!Q20)</f>
        <v>5.4134239300793328E-2</v>
      </c>
      <c r="I21" s="6">
        <f>'під зими'!L20+майстерні!L20+покрівлі!N20+маляри!L20</f>
        <v>0.26772035447317144</v>
      </c>
      <c r="J21" s="6">
        <f>електрики!P20</f>
        <v>7.9116522497467229E-2</v>
      </c>
      <c r="K21" s="4">
        <f t="shared" si="4"/>
        <v>1.8686198803953329</v>
      </c>
      <c r="L21" s="4">
        <v>2.5686929043454598E-2</v>
      </c>
      <c r="M21" s="4">
        <f t="shared" si="0"/>
        <v>1.8943068094387874</v>
      </c>
      <c r="N21" s="4">
        <f t="shared" si="1"/>
        <v>2.2731681713265446</v>
      </c>
    </row>
    <row r="22" spans="1:14" ht="18" customHeight="1" x14ac:dyDescent="0.2">
      <c r="A22" s="2">
        <f t="shared" si="2"/>
        <v>16</v>
      </c>
      <c r="B22" s="2">
        <v>4</v>
      </c>
      <c r="C22" s="5" t="s">
        <v>2570</v>
      </c>
      <c r="D22" s="6">
        <f>SUM(сходові!N21)</f>
        <v>0.63740820734341264</v>
      </c>
      <c r="E22" s="6">
        <f>SUM(прибудинкова!M21)</f>
        <v>0.32384968695216632</v>
      </c>
      <c r="F22" s="6">
        <f>'слюсарі х.в.'!P21+'слюсарі кан'!P21+'слюсарі ц.о.'!P21+'слюсарі г.в.'!P21+зварювальник!L21+аварійки!J21</f>
        <v>0.19370387413159279</v>
      </c>
      <c r="G22" s="6">
        <f>'дератизація '!I21</f>
        <v>2.0473328324567999E-3</v>
      </c>
      <c r="H22" s="6">
        <f>SUM(димовенти!Q21)</f>
        <v>4.8500482145226148E-2</v>
      </c>
      <c r="I22" s="6">
        <f>'під зими'!L21+майстерні!L21+покрівлі!N21+маляри!L21</f>
        <v>0.33072551181194071</v>
      </c>
      <c r="J22" s="6">
        <f>електрики!P21</f>
        <v>6.0169033897468277E-2</v>
      </c>
      <c r="K22" s="4">
        <f t="shared" si="4"/>
        <v>1.5964041291142639</v>
      </c>
      <c r="L22" s="4">
        <v>2.5340448670002957E-2</v>
      </c>
      <c r="M22" s="4">
        <f t="shared" si="0"/>
        <v>1.6217445777842667</v>
      </c>
      <c r="N22" s="4">
        <f t="shared" si="1"/>
        <v>1.94609349334112</v>
      </c>
    </row>
    <row r="23" spans="1:14" ht="18" customHeight="1" x14ac:dyDescent="0.2">
      <c r="A23" s="2">
        <f t="shared" si="2"/>
        <v>17</v>
      </c>
      <c r="B23" s="2">
        <v>5</v>
      </c>
      <c r="C23" s="5" t="s">
        <v>2571</v>
      </c>
      <c r="D23" s="6">
        <f>SUM(сходові!N22)</f>
        <v>0.80851488387307813</v>
      </c>
      <c r="E23" s="6">
        <f>SUM(прибудинкова!M22)</f>
        <v>0.28544361574528404</v>
      </c>
      <c r="F23" s="6">
        <f>'слюсарі х.в.'!P22+'слюсарі кан'!P22+'слюсарі ц.о.'!P22+'слюсарі г.в.'!P22+зварювальник!L22+аварійки!J22</f>
        <v>0.20116758501943693</v>
      </c>
      <c r="G23" s="6">
        <f>'дератизація '!I22</f>
        <v>4.4733398756951264E-3</v>
      </c>
      <c r="H23" s="6">
        <f>SUM(димовенти!Q22)</f>
        <v>6.824459508886821E-2</v>
      </c>
      <c r="I23" s="6">
        <f>'під зими'!L22+майстерні!L22+покрівлі!N22+маляри!L22</f>
        <v>0.36687103064293819</v>
      </c>
      <c r="J23" s="6">
        <f>електрики!P22</f>
        <v>6.5783387427638035E-2</v>
      </c>
      <c r="K23" s="4">
        <f t="shared" si="4"/>
        <v>1.8004984376729387</v>
      </c>
      <c r="L23" s="4">
        <v>2.7818968787443055E-2</v>
      </c>
      <c r="M23" s="4">
        <f t="shared" si="0"/>
        <v>1.8283174064603818</v>
      </c>
      <c r="N23" s="4">
        <f t="shared" si="1"/>
        <v>2.193980887752458</v>
      </c>
    </row>
    <row r="24" spans="1:14" ht="18" customHeight="1" x14ac:dyDescent="0.2">
      <c r="A24" s="2">
        <f t="shared" si="2"/>
        <v>18</v>
      </c>
      <c r="B24" s="2">
        <v>5</v>
      </c>
      <c r="C24" s="5" t="s">
        <v>2572</v>
      </c>
      <c r="D24" s="6">
        <f>SUM(сходові!N23)</f>
        <v>0.81882723206890828</v>
      </c>
      <c r="E24" s="6">
        <f>SUM(прибудинкова!M23)</f>
        <v>0.14280070675280215</v>
      </c>
      <c r="F24" s="6">
        <f>'слюсарі х.в.'!P23+'слюсарі кан'!P23+'слюсарі ц.о.'!P23+'слюсарі г.в.'!P23+зварювальник!L23+аварійки!J23</f>
        <v>0.20233863424814957</v>
      </c>
      <c r="G24" s="6">
        <f>'дератизація '!I23</f>
        <v>4.5303958919993377E-3</v>
      </c>
      <c r="H24" s="6">
        <f>SUM(димовенти!Q23)</f>
        <v>6.9115033025234418E-2</v>
      </c>
      <c r="I24" s="6">
        <f>'під зими'!L23+майстерні!L23+покрівлі!N23+маляри!L23</f>
        <v>0.36917000370986858</v>
      </c>
      <c r="J24" s="6">
        <f>електрики!P23</f>
        <v>6.6622433449159996E-2</v>
      </c>
      <c r="K24" s="4">
        <f t="shared" si="4"/>
        <v>1.6734044391461222</v>
      </c>
      <c r="L24" s="4">
        <v>2.6036213739121794E-2</v>
      </c>
      <c r="M24" s="4">
        <f t="shared" si="0"/>
        <v>1.6994406528852442</v>
      </c>
      <c r="N24" s="4">
        <f t="shared" si="1"/>
        <v>2.0393287834622931</v>
      </c>
    </row>
    <row r="25" spans="1:14" ht="18" customHeight="1" x14ac:dyDescent="0.2">
      <c r="A25" s="2">
        <f t="shared" si="2"/>
        <v>19</v>
      </c>
      <c r="B25" s="2">
        <v>4</v>
      </c>
      <c r="C25" s="5" t="s">
        <v>2573</v>
      </c>
      <c r="D25" s="6">
        <f>SUM(сходові!N24)</f>
        <v>0.38087020648967546</v>
      </c>
      <c r="E25" s="6">
        <f>SUM(прибудинкова!M24)</f>
        <v>0.15764731235660434</v>
      </c>
      <c r="F25" s="6">
        <f>'слюсарі х.в.'!P24+'слюсарі кан'!P24+'слюсарі ц.о.'!P24+'слюсарі г.в.'!P24+зварювальник!L24+аварійки!J24</f>
        <v>0.17834967756349512</v>
      </c>
      <c r="G25" s="6">
        <f>'дератизація '!I24</f>
        <v>2.9068338249754176E-3</v>
      </c>
      <c r="H25" s="6">
        <f>SUM(димовенти!Q24)</f>
        <v>4.112470156484422E-2</v>
      </c>
      <c r="I25" s="6">
        <f>'під зими'!L24+майстерні!L24+покрівлі!N24+маляри!L24</f>
        <v>0.30369910700756814</v>
      </c>
      <c r="J25" s="6">
        <f>електрики!P24</f>
        <v>4.9434566215902032E-2</v>
      </c>
      <c r="K25" s="4">
        <f t="shared" si="4"/>
        <v>1.1140324050230648</v>
      </c>
      <c r="L25" s="4">
        <v>1.6430909741977029E-2</v>
      </c>
      <c r="M25" s="4">
        <f t="shared" si="0"/>
        <v>1.1304633147650418</v>
      </c>
      <c r="N25" s="4">
        <f t="shared" si="1"/>
        <v>1.35655597771805</v>
      </c>
    </row>
    <row r="26" spans="1:14" ht="18" customHeight="1" x14ac:dyDescent="0.2">
      <c r="A26" s="2">
        <f t="shared" si="2"/>
        <v>20</v>
      </c>
      <c r="B26" s="2">
        <v>4</v>
      </c>
      <c r="C26" s="5" t="s">
        <v>2574</v>
      </c>
      <c r="D26" s="6">
        <f>SUM(сходові!N25)</f>
        <v>0.99213732004429678</v>
      </c>
      <c r="E26" s="6">
        <f>SUM(прибудинкова!M25)</f>
        <v>0.35260441913199386</v>
      </c>
      <c r="F26" s="6">
        <f>'слюсарі х.в.'!P25+'слюсарі кан'!P25+'слюсарі ц.о.'!P25+'слюсарі г.в.'!P25+зварювальник!L25+аварійки!J25</f>
        <v>0.18039956444031807</v>
      </c>
      <c r="G26" s="6">
        <f>'дератизація '!I25</f>
        <v>3.5516532194273067E-3</v>
      </c>
      <c r="H26" s="6">
        <f>SUM(димовенти!Q25)</f>
        <v>4.6332198464521232E-2</v>
      </c>
      <c r="I26" s="6">
        <f>'під зими'!L25+майстерні!L25+покрівлі!N25+маляри!L25</f>
        <v>0.26807952229726906</v>
      </c>
      <c r="J26" s="6">
        <f>електрики!P25</f>
        <v>5.0903291344101105E-2</v>
      </c>
      <c r="K26" s="4">
        <f t="shared" si="4"/>
        <v>1.8940079689419274</v>
      </c>
      <c r="L26" s="4">
        <v>2.843620833674021E-2</v>
      </c>
      <c r="M26" s="4">
        <f t="shared" si="0"/>
        <v>1.9224441772786676</v>
      </c>
      <c r="N26" s="4">
        <f t="shared" si="1"/>
        <v>2.306933012734401</v>
      </c>
    </row>
    <row r="27" spans="1:14" ht="18" customHeight="1" x14ac:dyDescent="0.2">
      <c r="A27" s="2">
        <f t="shared" si="2"/>
        <v>21</v>
      </c>
      <c r="B27" s="2">
        <v>4</v>
      </c>
      <c r="C27" s="5" t="s">
        <v>2575</v>
      </c>
      <c r="D27" s="6">
        <f>SUM(сходові!N26)</f>
        <v>0.907519735634294</v>
      </c>
      <c r="E27" s="6">
        <f>SUM(прибудинкова!M26)</f>
        <v>0.90328782816229114</v>
      </c>
      <c r="F27" s="6">
        <f>'слюсарі х.в.'!P26+'слюсарі кан'!P26+'слюсарі ц.о.'!P26+'слюсарі г.в.'!P26+зварювальник!L26+аварійки!J26</f>
        <v>0.20210476503553498</v>
      </c>
      <c r="G27" s="6">
        <f>'дератизація '!I26</f>
        <v>4.0297411419129795E-3</v>
      </c>
      <c r="H27" s="6">
        <f>SUM(димовенти!Q26)</f>
        <v>5.4950068777929163E-2</v>
      </c>
      <c r="I27" s="6">
        <f>'під зими'!L26+майстерні!L26+покрівлі!N26+маляри!L26</f>
        <v>0.30688716088491752</v>
      </c>
      <c r="J27" s="6">
        <f>електрики!P26</f>
        <v>6.6259379763606463E-2</v>
      </c>
      <c r="K27" s="4">
        <f t="shared" si="4"/>
        <v>2.4450386794004855</v>
      </c>
      <c r="L27" s="4">
        <v>3.7912161109100007E-2</v>
      </c>
      <c r="M27" s="4">
        <f t="shared" si="0"/>
        <v>2.4829508405095853</v>
      </c>
      <c r="N27" s="4">
        <f t="shared" si="1"/>
        <v>2.9795410086115024</v>
      </c>
    </row>
    <row r="28" spans="1:14" ht="18" customHeight="1" x14ac:dyDescent="0.2">
      <c r="A28" s="2">
        <f t="shared" si="2"/>
        <v>22</v>
      </c>
      <c r="B28" s="2">
        <v>4</v>
      </c>
      <c r="C28" s="5" t="s">
        <v>2576</v>
      </c>
      <c r="D28" s="6">
        <f>SUM(сходові!N27)</f>
        <v>0.78753932584269659</v>
      </c>
      <c r="E28" s="6">
        <f>SUM(прибудинкова!M27)</f>
        <v>0.35437977528089892</v>
      </c>
      <c r="F28" s="6">
        <f>'слюсарі х.в.'!P27+'слюсарі кан'!P27+'слюсарі ц.о.'!P27+'слюсарі г.в.'!P27+зварювальник!L27+аварійки!J27</f>
        <v>0.18031100729626406</v>
      </c>
      <c r="G28" s="6">
        <f>'дератизація '!I27</f>
        <v>3.6095505617977533E-3</v>
      </c>
      <c r="H28" s="6">
        <f>SUM(димовенти!Q27)</f>
        <v>5.0350351299540005E-2</v>
      </c>
      <c r="I28" s="6">
        <f>'під зими'!L27+майстерні!L27+покрівлі!N27+маляри!L27</f>
        <v>0.26060760067168687</v>
      </c>
      <c r="J28" s="6">
        <f>електрики!P27</f>
        <v>5.0839840963387783E-2</v>
      </c>
      <c r="K28" s="4">
        <f t="shared" si="4"/>
        <v>1.687637451916272</v>
      </c>
      <c r="L28" s="4">
        <v>2.5524031251312529E-2</v>
      </c>
      <c r="M28" s="4">
        <f t="shared" si="0"/>
        <v>1.7131614831675845</v>
      </c>
      <c r="N28" s="4">
        <f t="shared" si="1"/>
        <v>2.0557937798011015</v>
      </c>
    </row>
    <row r="29" spans="1:14" ht="18" customHeight="1" x14ac:dyDescent="0.2">
      <c r="A29" s="2">
        <f t="shared" si="2"/>
        <v>23</v>
      </c>
      <c r="B29" s="2">
        <v>4</v>
      </c>
      <c r="C29" s="5" t="s">
        <v>2577</v>
      </c>
      <c r="D29" s="6">
        <f>SUM(сходові!N28)</f>
        <v>0.88491754122938537</v>
      </c>
      <c r="E29" s="6">
        <f>SUM(прибудинкова!M28)</f>
        <v>0.39405047476261867</v>
      </c>
      <c r="F29" s="6">
        <f>'слюсарі х.в.'!P28+'слюсарі кан'!P28+'слюсарі ц.о.'!P28+'слюсарі г.в.'!P28+зварювальник!L28+аварійки!J28</f>
        <v>0.21034616211864965</v>
      </c>
      <c r="G29" s="6">
        <f>'дератизація '!I28</f>
        <v>3.6431784107946031E-3</v>
      </c>
      <c r="H29" s="6">
        <f>SUM(димовенти!Q28)</f>
        <v>5.5908497126274423E-2</v>
      </c>
      <c r="I29" s="6">
        <f>'під зими'!L28+майстерні!L28+покрівлі!N28+маляри!L28</f>
        <v>0.26144240145022102</v>
      </c>
      <c r="J29" s="6">
        <f>електрики!P28</f>
        <v>7.2359753655036677E-2</v>
      </c>
      <c r="K29" s="4">
        <f t="shared" si="4"/>
        <v>1.8826680087529803</v>
      </c>
      <c r="L29" s="4">
        <v>2.8463462458289013E-2</v>
      </c>
      <c r="M29" s="4">
        <f t="shared" si="0"/>
        <v>1.9111314712112693</v>
      </c>
      <c r="N29" s="4">
        <f t="shared" si="1"/>
        <v>2.2933577654535231</v>
      </c>
    </row>
    <row r="30" spans="1:14" ht="18" customHeight="1" x14ac:dyDescent="0.2">
      <c r="A30" s="2">
        <f t="shared" si="2"/>
        <v>24</v>
      </c>
      <c r="B30" s="2">
        <v>4</v>
      </c>
      <c r="C30" s="5" t="s">
        <v>2578</v>
      </c>
      <c r="D30" s="6">
        <f>SUM(сходові!N29)</f>
        <v>1.2058945518453426</v>
      </c>
      <c r="E30" s="6">
        <f>SUM(прибудинкова!M29)</f>
        <v>0.75754645577035729</v>
      </c>
      <c r="F30" s="6">
        <f>'слюсарі х.в.'!P29+'слюсарі кан'!P29+'слюсарі ц.о.'!P29+'слюсарі г.в.'!P29+зварювальник!L29+аварійки!J29</f>
        <v>0.20800920887113625</v>
      </c>
      <c r="G30" s="6">
        <f>'дератизація '!I29</f>
        <v>5.4305799648506148E-3</v>
      </c>
      <c r="H30" s="6">
        <f>SUM(димовенти!Q29)</f>
        <v>6.4735912289722766E-2</v>
      </c>
      <c r="I30" s="6">
        <f>'під зими'!L29+майстерні!L29+покрівлі!N29+маляри!L29</f>
        <v>0.26806377548767213</v>
      </c>
      <c r="J30" s="6">
        <f>електрики!P29</f>
        <v>7.0685348107658863E-2</v>
      </c>
      <c r="K30" s="4">
        <f t="shared" si="4"/>
        <v>2.58036583233674</v>
      </c>
      <c r="L30" s="4">
        <v>3.8657339667819146E-2</v>
      </c>
      <c r="M30" s="4">
        <f t="shared" si="0"/>
        <v>2.6190231720045594</v>
      </c>
      <c r="N30" s="4">
        <f t="shared" si="1"/>
        <v>3.1428278064054713</v>
      </c>
    </row>
    <row r="31" spans="1:14" ht="18" customHeight="1" x14ac:dyDescent="0.2">
      <c r="A31" s="2">
        <f t="shared" si="2"/>
        <v>25</v>
      </c>
      <c r="B31" s="2">
        <v>4</v>
      </c>
      <c r="C31" s="5" t="s">
        <v>2579</v>
      </c>
      <c r="D31" s="6">
        <f>SUM(сходові!N30)</f>
        <v>0.77868073878627964</v>
      </c>
      <c r="E31" s="6">
        <f>SUM(прибудинкова!M30)</f>
        <v>0.39081900496398314</v>
      </c>
      <c r="F31" s="6">
        <f>'слюсарі х.в.'!P30+'слюсарі кан'!P30+'слюсарі ц.о.'!P30+'слюсарі г.в.'!P30+зварювальник!L30+аварійки!J30</f>
        <v>0.37363151086965174</v>
      </c>
      <c r="G31" s="6">
        <f>'дератизація '!I30</f>
        <v>3.4206695778748186E-3</v>
      </c>
      <c r="H31" s="6">
        <f>SUM(димовенти!Q30)</f>
        <v>4.6807755324850597E-2</v>
      </c>
      <c r="I31" s="6">
        <f>'під зими'!L30+майстерні!L30+покрівлі!N30+маляри!L30</f>
        <v>0.25471329658506026</v>
      </c>
      <c r="J31" s="6">
        <f>електрики!P30</f>
        <v>5.8425114081894082E-2</v>
      </c>
      <c r="K31" s="4">
        <f t="shared" si="4"/>
        <v>1.9064980901895943</v>
      </c>
      <c r="L31" s="4">
        <v>2.8088309665417199E-2</v>
      </c>
      <c r="M31" s="4">
        <f t="shared" si="0"/>
        <v>1.9345863998550115</v>
      </c>
      <c r="N31" s="4">
        <f t="shared" si="1"/>
        <v>2.3215036798260136</v>
      </c>
    </row>
    <row r="32" spans="1:14" ht="18" customHeight="1" x14ac:dyDescent="0.2">
      <c r="A32" s="2">
        <f t="shared" si="2"/>
        <v>26</v>
      </c>
      <c r="B32" s="2">
        <v>4</v>
      </c>
      <c r="C32" s="5" t="s">
        <v>2580</v>
      </c>
      <c r="D32" s="6">
        <f>SUM(сходові!N31)</f>
        <v>0.8208946412352407</v>
      </c>
      <c r="E32" s="6">
        <f>SUM(прибудинкова!M31)</f>
        <v>1.1315368755676658</v>
      </c>
      <c r="F32" s="6">
        <f>'слюсарі х.в.'!P31+'слюсарі кан'!P31+'слюсарі ц.о.'!P31+'слюсарі г.в.'!P31+зварювальник!L31+аварійки!J31</f>
        <v>0.20495144382301425</v>
      </c>
      <c r="G32" s="6">
        <f>'дератизація '!I31</f>
        <v>3.4911444141689377E-3</v>
      </c>
      <c r="H32" s="6">
        <f>SUM(димовенти!Q31)</f>
        <v>4.5479488149889863E-2</v>
      </c>
      <c r="I32" s="6">
        <f>'під зими'!L31+майстерні!L31+покрівлі!N31+маляри!L31</f>
        <v>0.258794843144033</v>
      </c>
      <c r="J32" s="6">
        <f>електрики!P31</f>
        <v>6.8494487522578154E-2</v>
      </c>
      <c r="K32" s="4">
        <f t="shared" si="4"/>
        <v>2.5336429238565907</v>
      </c>
      <c r="L32" s="4">
        <v>3.754893067478382E-2</v>
      </c>
      <c r="M32" s="4">
        <f t="shared" si="0"/>
        <v>2.5711918545313743</v>
      </c>
      <c r="N32" s="4">
        <f t="shared" si="1"/>
        <v>3.0854302254376491</v>
      </c>
    </row>
    <row r="33" spans="1:14" ht="18" customHeight="1" x14ac:dyDescent="0.2">
      <c r="A33" s="2">
        <f t="shared" si="2"/>
        <v>27</v>
      </c>
      <c r="B33" s="2">
        <v>4</v>
      </c>
      <c r="C33" s="5" t="s">
        <v>2581</v>
      </c>
      <c r="D33" s="6">
        <f>SUM(сходові!N32)</f>
        <v>0.89880754363359494</v>
      </c>
      <c r="E33" s="6">
        <f>SUM(прибудинкова!M32)</f>
        <v>0.86700389132840672</v>
      </c>
      <c r="F33" s="6">
        <f>'слюсарі х.в.'!P32+'слюсарі кан'!P32+'слюсарі ц.о.'!P32+'слюсарі г.в.'!P32+зварювальник!L32+аварійки!J32</f>
        <v>0.37007852913245398</v>
      </c>
      <c r="G33" s="6">
        <f>'дератизація '!I32</f>
        <v>3.2558637678055048E-3</v>
      </c>
      <c r="H33" s="6">
        <f>SUM(димовенти!Q32)</f>
        <v>5.261568266798114E-2</v>
      </c>
      <c r="I33" s="6">
        <f>'під зими'!L32+майстерні!L32+покрівлі!N32+маляри!L32</f>
        <v>0.26306290233083396</v>
      </c>
      <c r="J33" s="6">
        <f>електрики!P32</f>
        <v>5.5884619670707507E-2</v>
      </c>
      <c r="K33" s="4">
        <f t="shared" si="4"/>
        <v>2.5107090325317838</v>
      </c>
      <c r="L33" s="4">
        <v>3.6930731898432656E-2</v>
      </c>
      <c r="M33" s="4">
        <f t="shared" si="0"/>
        <v>2.5476397644302162</v>
      </c>
      <c r="N33" s="4">
        <f t="shared" si="1"/>
        <v>3.0571677173162595</v>
      </c>
    </row>
    <row r="34" spans="1:14" ht="18" customHeight="1" x14ac:dyDescent="0.2">
      <c r="A34" s="2">
        <f t="shared" si="2"/>
        <v>28</v>
      </c>
      <c r="B34" s="2">
        <v>4</v>
      </c>
      <c r="C34" s="5" t="s">
        <v>2582</v>
      </c>
      <c r="D34" s="6">
        <f>SUM(сходові!N33)</f>
        <v>0.79064297341291367</v>
      </c>
      <c r="E34" s="6">
        <f>SUM(прибудинкова!M33)</f>
        <v>1.2521226442394644</v>
      </c>
      <c r="F34" s="6">
        <f>'слюсарі х.в.'!P33+'слюсарі кан'!P33+'слюсарі ц.о.'!P33+'слюсарі г.в.'!P33+зварювальник!L33+аварійки!J33</f>
        <v>0.20072919269674946</v>
      </c>
      <c r="G34" s="6">
        <f>'дератизація '!I33</f>
        <v>4.3814432989690722E-3</v>
      </c>
      <c r="H34" s="6">
        <f>SUM(димовенти!Q33)</f>
        <v>4.4561510950434369E-2</v>
      </c>
      <c r="I34" s="6">
        <f>'під зими'!L33+майстерні!L33+покрівлі!N33+маляри!L33</f>
        <v>0.26882346657408768</v>
      </c>
      <c r="J34" s="6">
        <f>електрики!P33</f>
        <v>6.5469283353105617E-2</v>
      </c>
      <c r="K34" s="4">
        <f t="shared" si="4"/>
        <v>2.6267305145257245</v>
      </c>
      <c r="L34" s="4">
        <v>3.8898718437494928E-2</v>
      </c>
      <c r="M34" s="4">
        <f t="shared" si="0"/>
        <v>2.6656292329632194</v>
      </c>
      <c r="N34" s="4">
        <f t="shared" si="1"/>
        <v>3.198755079555863</v>
      </c>
    </row>
    <row r="35" spans="1:14" ht="18" customHeight="1" x14ac:dyDescent="0.2">
      <c r="A35" s="2">
        <f t="shared" si="2"/>
        <v>29</v>
      </c>
      <c r="B35" s="2">
        <v>5</v>
      </c>
      <c r="C35" s="5" t="s">
        <v>2583</v>
      </c>
      <c r="D35" s="6">
        <f>SUM(сходові!N34)</f>
        <v>0.6557850145618217</v>
      </c>
      <c r="E35" s="6">
        <f>SUM(прибудинкова!M34)</f>
        <v>0.66336036007613763</v>
      </c>
      <c r="F35" s="6">
        <f>'слюсарі х.в.'!P34+'слюсарі кан'!P34+'слюсарі ц.о.'!P34+'слюсарі г.в.'!P34+зварювальник!L34+аварійки!J34</f>
        <v>0.40703517560728508</v>
      </c>
      <c r="G35" s="6">
        <f>'дератизація '!I34</f>
        <v>2.768400795027921E-3</v>
      </c>
      <c r="H35" s="6">
        <f>SUM(димовенти!Q34)</f>
        <v>4.2781784607797441E-2</v>
      </c>
      <c r="I35" s="6">
        <f>'під зими'!L34+майстерні!L34+покрівлі!N34+маляри!L34</f>
        <v>0.26365293834051973</v>
      </c>
      <c r="J35" s="6">
        <f>електрики!P34</f>
        <v>8.2477761294815377E-2</v>
      </c>
      <c r="K35" s="4">
        <f t="shared" si="4"/>
        <v>2.1178614352834049</v>
      </c>
      <c r="L35" s="4">
        <v>3.1289407609244257E-2</v>
      </c>
      <c r="M35" s="4">
        <f t="shared" si="0"/>
        <v>2.1491508428926491</v>
      </c>
      <c r="N35" s="4">
        <f t="shared" si="1"/>
        <v>2.5789810114711789</v>
      </c>
    </row>
    <row r="36" spans="1:14" ht="18" customHeight="1" x14ac:dyDescent="0.2">
      <c r="A36" s="2">
        <f t="shared" si="2"/>
        <v>30</v>
      </c>
      <c r="B36" s="2">
        <v>4</v>
      </c>
      <c r="C36" s="5" t="s">
        <v>2584</v>
      </c>
      <c r="D36" s="6">
        <f>SUM(сходові!N35)</f>
        <v>0.86685412541254137</v>
      </c>
      <c r="E36" s="6">
        <f>SUM(прибудинкова!M35)</f>
        <v>0.94376519251925184</v>
      </c>
      <c r="F36" s="6">
        <f>'слюсарі х.в.'!P35+'слюсарі кан'!P35+'слюсарі ц.о.'!P35+'слюсарі г.в.'!P35+зварювальник!L35+аварійки!J35</f>
        <v>0.22792252641973323</v>
      </c>
      <c r="G36" s="6">
        <f>'дератизація '!I35</f>
        <v>2.0396039603960397E-3</v>
      </c>
      <c r="H36" s="6">
        <f>SUM(димовенти!Q35)</f>
        <v>4.4065737755600291E-2</v>
      </c>
      <c r="I36" s="6">
        <f>'під зими'!L35+майстерні!L35+покрівлі!N35+маляри!L35</f>
        <v>0.36256250787301475</v>
      </c>
      <c r="J36" s="6">
        <f>електрики!P35</f>
        <v>8.4953057316452293E-2</v>
      </c>
      <c r="K36" s="4">
        <f t="shared" si="4"/>
        <v>2.5321627512569895</v>
      </c>
      <c r="L36" s="4">
        <v>3.8010806776649808E-2</v>
      </c>
      <c r="M36" s="4">
        <f t="shared" si="0"/>
        <v>2.5701735580336393</v>
      </c>
      <c r="N36" s="4">
        <f t="shared" si="1"/>
        <v>3.0842082696403672</v>
      </c>
    </row>
    <row r="37" spans="1:14" ht="18" customHeight="1" x14ac:dyDescent="0.2">
      <c r="A37" s="2">
        <f t="shared" si="2"/>
        <v>31</v>
      </c>
      <c r="B37" s="2">
        <v>3</v>
      </c>
      <c r="C37" s="5" t="s">
        <v>2585</v>
      </c>
      <c r="D37" s="6">
        <f>SUM(сходові!N36)</f>
        <v>0.76725158648925285</v>
      </c>
      <c r="E37" s="6">
        <f>SUM(прибудинкова!M36)</f>
        <v>1.0330333674513819</v>
      </c>
      <c r="F37" s="6">
        <f>'слюсарі х.в.'!P36+'слюсарі кан'!P36+'слюсарі ц.о.'!P36+'слюсарі г.в.'!P36+зварювальник!L36+аварійки!J36</f>
        <v>0.36086905450307027</v>
      </c>
      <c r="G37" s="6">
        <f>'дератизація '!I36</f>
        <v>5.0870010235414542E-3</v>
      </c>
      <c r="H37" s="6">
        <f>SUM(димовенти!Q36)</f>
        <v>5.6615309862702037E-2</v>
      </c>
      <c r="I37" s="6">
        <f>'під зими'!L36+майстерні!L36+покрівлі!N36+маляри!L36</f>
        <v>0.30082119744667429</v>
      </c>
      <c r="J37" s="6">
        <f>електрики!P36</f>
        <v>4.9182180624890645E-2</v>
      </c>
      <c r="K37" s="4">
        <f t="shared" si="4"/>
        <v>2.5728596974015132</v>
      </c>
      <c r="L37" s="4">
        <v>3.7517106217607399E-2</v>
      </c>
      <c r="M37" s="4">
        <f t="shared" si="0"/>
        <v>2.6103768036191206</v>
      </c>
      <c r="N37" s="4">
        <f t="shared" si="1"/>
        <v>3.1324521643429448</v>
      </c>
    </row>
    <row r="38" spans="1:14" ht="18" customHeight="1" x14ac:dyDescent="0.2">
      <c r="A38" s="2">
        <f t="shared" si="2"/>
        <v>32</v>
      </c>
      <c r="B38" s="2">
        <v>5</v>
      </c>
      <c r="C38" s="5" t="s">
        <v>2586</v>
      </c>
      <c r="D38" s="6">
        <f>SUM(сходові!N37)</f>
        <v>0.67693969396939691</v>
      </c>
      <c r="E38" s="6">
        <f>SUM(прибудинкова!M37)</f>
        <v>0.42559895530103109</v>
      </c>
      <c r="F38" s="6">
        <f>'слюсарі х.в.'!P37+'слюсарі кан'!P37+'слюсарі ц.о.'!P37+'слюсарі г.в.'!P37+зварювальник!L37+аварійки!J37</f>
        <v>0.39577010174242477</v>
      </c>
      <c r="G38" s="6">
        <f>'дератизація '!I37</f>
        <v>4.4590146094621438E-3</v>
      </c>
      <c r="H38" s="6">
        <f>SUM(димовенти!Q37)</f>
        <v>4.5406040141833144E-2</v>
      </c>
      <c r="I38" s="6">
        <f>'під зими'!L37+майстерні!L37+покрівлі!N37+маляри!L37</f>
        <v>0.25237859080720892</v>
      </c>
      <c r="J38" s="6">
        <f>електрики!P37</f>
        <v>7.4406439289972967E-2</v>
      </c>
      <c r="K38" s="4">
        <f t="shared" si="4"/>
        <v>1.8749588358613303</v>
      </c>
      <c r="L38" s="4">
        <v>2.7762864634562345E-2</v>
      </c>
      <c r="M38" s="4">
        <f t="shared" si="0"/>
        <v>1.9027217004958925</v>
      </c>
      <c r="N38" s="4">
        <f t="shared" si="1"/>
        <v>2.2832660405950711</v>
      </c>
    </row>
    <row r="39" spans="1:14" ht="18" customHeight="1" x14ac:dyDescent="0.2">
      <c r="A39" s="2">
        <f t="shared" si="2"/>
        <v>33</v>
      </c>
      <c r="B39" s="2">
        <v>3</v>
      </c>
      <c r="C39" s="5" t="s">
        <v>2587</v>
      </c>
      <c r="D39" s="6">
        <f>SUM(сходові!N38)</f>
        <v>1.1316797605686493</v>
      </c>
      <c r="E39" s="6">
        <f>SUM(прибудинкова!M38)</f>
        <v>0.39540229642647917</v>
      </c>
      <c r="F39" s="6">
        <f>'слюсарі х.в.'!P38+'слюсарі кан'!P38+'слюсарі ц.о.'!P38+'слюсарі г.в.'!P38+зварювальник!L38+аварійки!J38</f>
        <v>0.37084562215591066</v>
      </c>
      <c r="G39" s="6">
        <f>'дератизація '!I38</f>
        <v>4.9033391915641478E-3</v>
      </c>
      <c r="H39" s="6">
        <f>SUM(димовенти!Q38)</f>
        <v>4.5537619946799418E-2</v>
      </c>
      <c r="I39" s="6">
        <f>'під зими'!L38+майстерні!L38+покрівлі!N38+маляри!L38</f>
        <v>0.29969355515164442</v>
      </c>
      <c r="J39" s="6">
        <f>електрики!P38</f>
        <v>5.6361138576292893E-2</v>
      </c>
      <c r="K39" s="4">
        <f t="shared" si="4"/>
        <v>2.3044233320173402</v>
      </c>
      <c r="L39" s="4">
        <v>3.3908838184266044E-2</v>
      </c>
      <c r="M39" s="4">
        <f t="shared" si="0"/>
        <v>2.338332170201606</v>
      </c>
      <c r="N39" s="4">
        <f t="shared" si="1"/>
        <v>2.8059986042419269</v>
      </c>
    </row>
    <row r="40" spans="1:14" ht="18" customHeight="1" x14ac:dyDescent="0.2">
      <c r="A40" s="2">
        <f t="shared" si="2"/>
        <v>34</v>
      </c>
      <c r="B40" s="2">
        <v>3</v>
      </c>
      <c r="C40" s="5" t="s">
        <v>2588</v>
      </c>
      <c r="D40" s="6">
        <f>SUM(сходові!N39)</f>
        <v>1.0597191190552189</v>
      </c>
      <c r="E40" s="6">
        <f>SUM(прибудинкова!M39)</f>
        <v>0.82213543994041915</v>
      </c>
      <c r="F40" s="6">
        <f>'слюсарі х.в.'!P39+'слюсарі кан'!P39+'слюсарі ц.о.'!P39+'слюсарі г.в.'!P39+зварювальник!L39+аварійки!J39</f>
        <v>0.39046639579476905</v>
      </c>
      <c r="G40" s="6">
        <f>'дератизація '!I39</f>
        <v>4.1174593041812969E-3</v>
      </c>
      <c r="H40" s="6">
        <f>SUM(димовенти!Q39)</f>
        <v>3.280915585448211E-2</v>
      </c>
      <c r="I40" s="6">
        <f>'під зими'!L39+майстерні!L39+покрівлі!N39+маляри!L39</f>
        <v>0.2976952641080105</v>
      </c>
      <c r="J40" s="6">
        <f>електрики!P39</f>
        <v>7.0436445534452663E-2</v>
      </c>
      <c r="K40" s="4">
        <f t="shared" si="4"/>
        <v>2.6773792795915337</v>
      </c>
      <c r="L40" s="4">
        <v>3.8923566696170697E-2</v>
      </c>
      <c r="M40" s="4">
        <f t="shared" si="0"/>
        <v>2.7163028462877046</v>
      </c>
      <c r="N40" s="4">
        <f t="shared" si="1"/>
        <v>3.2595634155452453</v>
      </c>
    </row>
    <row r="41" spans="1:14" ht="18" customHeight="1" x14ac:dyDescent="0.2">
      <c r="A41" s="2">
        <f t="shared" si="2"/>
        <v>35</v>
      </c>
      <c r="B41" s="2">
        <v>4</v>
      </c>
      <c r="C41" s="5" t="s">
        <v>2589</v>
      </c>
      <c r="D41" s="6">
        <f>SUM(сходові!N40)</f>
        <v>1.110596254548682</v>
      </c>
      <c r="E41" s="6">
        <f>SUM(прибудинкова!M40)</f>
        <v>0.35815025170303655</v>
      </c>
      <c r="F41" s="6">
        <f>'слюсарі х.в.'!P40+'слюсарі кан'!P40+'слюсарі ц.о.'!P40+'слюсарі г.в.'!P40+зварювальник!L40+аварійки!J40</f>
        <v>0.37455842354446467</v>
      </c>
      <c r="G41" s="6">
        <f>'дератизація '!I40</f>
        <v>2.6671285071007966E-3</v>
      </c>
      <c r="H41" s="6">
        <f>SUM(димовенти!Q40)</f>
        <v>3.8170012015961326E-2</v>
      </c>
      <c r="I41" s="6">
        <f>'під зими'!L40+майстерні!L40+покрівлі!N40+маляри!L40</f>
        <v>0.26946629106075554</v>
      </c>
      <c r="J41" s="6">
        <f>електрики!P40</f>
        <v>5.9116257893871454E-2</v>
      </c>
      <c r="K41" s="4">
        <f t="shared" si="4"/>
        <v>2.2127246192738728</v>
      </c>
      <c r="L41" s="4">
        <v>3.2351656036439191E-2</v>
      </c>
      <c r="M41" s="4">
        <f t="shared" si="0"/>
        <v>2.245076275310312</v>
      </c>
      <c r="N41" s="4">
        <f t="shared" si="1"/>
        <v>2.6940915303723743</v>
      </c>
    </row>
    <row r="42" spans="1:14" ht="18" customHeight="1" x14ac:dyDescent="0.2">
      <c r="A42" s="2">
        <f t="shared" si="2"/>
        <v>36</v>
      </c>
      <c r="B42" s="2">
        <v>3</v>
      </c>
      <c r="C42" s="5" t="s">
        <v>2590</v>
      </c>
      <c r="D42" s="6">
        <f>SUM(сходові!N41)</f>
        <v>1.0824047201403286</v>
      </c>
      <c r="E42" s="6">
        <f>SUM(прибудинкова!M41)</f>
        <v>0.37218070483176524</v>
      </c>
      <c r="F42" s="6">
        <f>'слюсарі х.в.'!P41+'слюсарі кан'!P41+'слюсарі ц.о.'!P41+'слюсарі г.в.'!P41+зварювальник!L41+аварійки!J41</f>
        <v>0.19886895827870515</v>
      </c>
      <c r="G42" s="6">
        <f>'дератизація '!I41</f>
        <v>3.3965874661138571E-3</v>
      </c>
      <c r="H42" s="6">
        <f>SUM(димовенти!Q41)</f>
        <v>6.8845011563933037E-2</v>
      </c>
      <c r="I42" s="6">
        <f>'під зими'!L41+майстерні!L41+покрівлі!N41+маляри!L41</f>
        <v>0.29462312128024581</v>
      </c>
      <c r="J42" s="6">
        <f>електрики!P41</f>
        <v>6.4136442470511715E-2</v>
      </c>
      <c r="K42" s="4">
        <f t="shared" si="4"/>
        <v>2.0844555460316032</v>
      </c>
      <c r="L42" s="4">
        <v>3.1674814769538928E-2</v>
      </c>
      <c r="M42" s="4">
        <f t="shared" si="0"/>
        <v>2.1161303608011419</v>
      </c>
      <c r="N42" s="4">
        <f t="shared" si="1"/>
        <v>2.53935643296137</v>
      </c>
    </row>
    <row r="43" spans="1:14" ht="18" customHeight="1" x14ac:dyDescent="0.2">
      <c r="A43" s="2">
        <f t="shared" si="2"/>
        <v>37</v>
      </c>
      <c r="B43" s="2">
        <v>4</v>
      </c>
      <c r="C43" s="5" t="s">
        <v>2591</v>
      </c>
      <c r="D43" s="6">
        <f>SUM(сходові!N42)</f>
        <v>0.67457027916615864</v>
      </c>
      <c r="E43" s="6">
        <f>SUM(прибудинкова!M42)</f>
        <v>0.32883961948249624</v>
      </c>
      <c r="F43" s="6">
        <f>'слюсарі х.в.'!P42+'слюсарі кан'!P42+'слюсарі ц.о.'!P42+'слюсарі г.в.'!P42+зварювальник!L42+аварійки!J42</f>
        <v>0.37522653149973162</v>
      </c>
      <c r="G43" s="6">
        <f>'дератизація '!I42</f>
        <v>2.9623287671232878E-3</v>
      </c>
      <c r="H43" s="6">
        <f>SUM(димовенти!Q42)</f>
        <v>4.9846288510881617E-2</v>
      </c>
      <c r="I43" s="6">
        <f>'під зими'!L42+майстерні!L42+покрівлі!N42+маляри!L42</f>
        <v>0.29811567295038993</v>
      </c>
      <c r="J43" s="6">
        <f>електрики!P42</f>
        <v>5.9565604322533793E-2</v>
      </c>
      <c r="K43" s="4">
        <f t="shared" si="4"/>
        <v>1.7891263246993152</v>
      </c>
      <c r="L43" s="4">
        <v>2.6600262774787442E-2</v>
      </c>
      <c r="M43" s="4">
        <f t="shared" si="0"/>
        <v>1.8157265874741026</v>
      </c>
      <c r="N43" s="4">
        <f t="shared" si="1"/>
        <v>2.1788719049689229</v>
      </c>
    </row>
    <row r="44" spans="1:14" ht="18" customHeight="1" x14ac:dyDescent="0.2">
      <c r="A44" s="2">
        <f t="shared" si="2"/>
        <v>38</v>
      </c>
      <c r="B44" s="2">
        <v>4</v>
      </c>
      <c r="C44" s="5" t="s">
        <v>2592</v>
      </c>
      <c r="D44" s="6">
        <f>SUM(сходові!N43)</f>
        <v>0.58345075485262388</v>
      </c>
      <c r="E44" s="6">
        <f>SUM(прибудинкова!M43)</f>
        <v>0.16504343275771846</v>
      </c>
      <c r="F44" s="6">
        <f>'слюсарі х.в.'!P43+'слюсарі кан'!P43+'слюсарі ц.о.'!P43+'слюсарі г.в.'!P43+зварювальник!L43+аварійки!J43</f>
        <v>0.39179495161327982</v>
      </c>
      <c r="G44" s="6">
        <f>'дератизація '!I43</f>
        <v>3.0978545264259555E-3</v>
      </c>
      <c r="H44" s="6">
        <f>SUM(димовенти!Q43)</f>
        <v>7.7858135890014335E-2</v>
      </c>
      <c r="I44" s="6">
        <f>'під зими'!L43+майстерні!L43+покрівлі!N43+маляри!L43</f>
        <v>0.31637945337079737</v>
      </c>
      <c r="J44" s="6">
        <f>електрики!P43</f>
        <v>7.1558280716419051E-2</v>
      </c>
      <c r="K44" s="4">
        <f t="shared" si="4"/>
        <v>1.6091828637272787</v>
      </c>
      <c r="L44" s="4">
        <v>2.4175767959347616E-2</v>
      </c>
      <c r="M44" s="4">
        <f t="shared" si="0"/>
        <v>1.6333586316866264</v>
      </c>
      <c r="N44" s="4">
        <f t="shared" si="1"/>
        <v>1.9600303580239515</v>
      </c>
    </row>
    <row r="45" spans="1:14" ht="18" customHeight="1" x14ac:dyDescent="0.2">
      <c r="A45" s="2">
        <f t="shared" si="2"/>
        <v>39</v>
      </c>
      <c r="B45" s="2">
        <v>4</v>
      </c>
      <c r="C45" s="5" t="s">
        <v>2593</v>
      </c>
      <c r="D45" s="6">
        <f>SUM(сходові!N44)</f>
        <v>0.6342574683000215</v>
      </c>
      <c r="E45" s="6">
        <f>SUM(прибудинкова!M44)</f>
        <v>0.40253415778748181</v>
      </c>
      <c r="F45" s="6">
        <f>'слюсарі х.в.'!P44+'слюсарі кан'!P44+'слюсарі ц.о.'!P44+'слюсарі г.в.'!P44+зварювальник!L44+аварійки!J44</f>
        <v>0.42723315854211874</v>
      </c>
      <c r="G45" s="6">
        <f>'дератизація '!I44</f>
        <v>2.0873362445414851E-3</v>
      </c>
      <c r="H45" s="6">
        <f>SUM(димовенти!Q44)</f>
        <v>5.2474789021625314E-2</v>
      </c>
      <c r="I45" s="6">
        <f>'під зими'!L44+майстерні!L44+покрівлі!N44+маляри!L44</f>
        <v>0.25945144605999776</v>
      </c>
      <c r="J45" s="6">
        <f>електрики!P44</f>
        <v>9.69494306394688E-2</v>
      </c>
      <c r="K45" s="4">
        <f t="shared" si="4"/>
        <v>1.8749877865952551</v>
      </c>
      <c r="L45" s="4">
        <v>2.7933195642466213E-2</v>
      </c>
      <c r="M45" s="4">
        <f t="shared" si="0"/>
        <v>1.9029209822377213</v>
      </c>
      <c r="N45" s="4">
        <f t="shared" si="1"/>
        <v>2.2835051786852656</v>
      </c>
    </row>
    <row r="46" spans="1:14" ht="18" customHeight="1" x14ac:dyDescent="0.2">
      <c r="A46" s="2">
        <f t="shared" si="2"/>
        <v>40</v>
      </c>
      <c r="B46" s="2">
        <v>4</v>
      </c>
      <c r="C46" s="5" t="s">
        <v>2594</v>
      </c>
      <c r="D46" s="6">
        <f>SUM(сходові!N45)</f>
        <v>0.82512581547064312</v>
      </c>
      <c r="E46" s="6">
        <f>SUM(прибудинкова!M45)</f>
        <v>0.89723554046740484</v>
      </c>
      <c r="F46" s="6">
        <f>'слюсарі х.в.'!P45+'слюсарі кан'!P45+'слюсарі ц.о.'!P45+'слюсарі г.в.'!P45+зварювальник!L45+аварійки!J45</f>
        <v>0.37477725754611757</v>
      </c>
      <c r="G46" s="6">
        <f>'дератизація '!I45</f>
        <v>3.6088560885608862E-3</v>
      </c>
      <c r="H46" s="6">
        <f>SUM(димовенти!Q45)</f>
        <v>5.2860578054399081E-2</v>
      </c>
      <c r="I46" s="6">
        <f>'під зими'!L45+майстерні!L45+покрівлі!N45+маляри!L45</f>
        <v>0.26902412199634718</v>
      </c>
      <c r="J46" s="6">
        <f>електрики!P45</f>
        <v>5.920808924658634E-2</v>
      </c>
      <c r="K46" s="4">
        <f t="shared" si="4"/>
        <v>2.4818402588700588</v>
      </c>
      <c r="L46" s="4">
        <v>3.6270120955570029E-2</v>
      </c>
      <c r="M46" s="4">
        <f t="shared" si="0"/>
        <v>2.5181103798256288</v>
      </c>
      <c r="N46" s="4">
        <f t="shared" si="1"/>
        <v>3.0217324557907546</v>
      </c>
    </row>
    <row r="47" spans="1:14" ht="18" customHeight="1" x14ac:dyDescent="0.2">
      <c r="A47" s="2">
        <f t="shared" si="2"/>
        <v>41</v>
      </c>
      <c r="B47" s="2">
        <v>5</v>
      </c>
      <c r="C47" s="5" t="s">
        <v>2595</v>
      </c>
      <c r="D47" s="6">
        <f>SUM(сходові!N46)</f>
        <v>0.31047347068650072</v>
      </c>
      <c r="E47" s="6">
        <f>SUM(прибудинкова!M46)</f>
        <v>0.63643273672208522</v>
      </c>
      <c r="F47" s="6">
        <f>'слюсарі х.в.'!P46+'слюсарі кан'!P46+'слюсарі ц.о.'!P46+'слюсарі г.в.'!P46+зварювальник!L46+аварійки!J46</f>
        <v>0.38122985545886234</v>
      </c>
      <c r="G47" s="6">
        <f>'дератизація '!I46</f>
        <v>2.3108742343488984E-3</v>
      </c>
      <c r="H47" s="6">
        <f>SUM(димовенти!Q46)</f>
        <v>3.4021051685042852E-2</v>
      </c>
      <c r="I47" s="6">
        <f>'під зими'!L46+майстерні!L46+покрівлі!N46+маляри!L46</f>
        <v>0.24626526161812196</v>
      </c>
      <c r="J47" s="6">
        <f>електрики!P46</f>
        <v>6.3988486314943749E-2</v>
      </c>
      <c r="K47" s="4">
        <f t="shared" si="4"/>
        <v>1.6747217367199059</v>
      </c>
      <c r="L47" s="4">
        <v>2.4452066674630069E-2</v>
      </c>
      <c r="M47" s="4">
        <f t="shared" si="0"/>
        <v>1.6991738033945358</v>
      </c>
      <c r="N47" s="4">
        <f t="shared" si="1"/>
        <v>2.039008564073443</v>
      </c>
    </row>
    <row r="48" spans="1:14" ht="18" customHeight="1" x14ac:dyDescent="0.2">
      <c r="A48" s="2">
        <f t="shared" si="2"/>
        <v>42</v>
      </c>
      <c r="B48" s="2">
        <v>3</v>
      </c>
      <c r="C48" s="5" t="s">
        <v>2596</v>
      </c>
      <c r="D48" s="6">
        <f>SUM(сходові!N47)</f>
        <v>0.99779025261546317</v>
      </c>
      <c r="E48" s="6">
        <f>SUM(прибудинкова!M47)</f>
        <v>0.78064827762184252</v>
      </c>
      <c r="F48" s="6">
        <f>'слюсарі х.в.'!P47+'слюсарі кан'!P47+'слюсарі ц.о.'!P47+'слюсарі г.в.'!P47+зварювальник!L47+аварійки!J47</f>
        <v>0.36354027404285971</v>
      </c>
      <c r="G48" s="6">
        <f>'дератизація '!I47</f>
        <v>8.5480990048481757E-3</v>
      </c>
      <c r="H48" s="6">
        <f>SUM(димовенти!Q47)</f>
        <v>4.6467661332422083E-2</v>
      </c>
      <c r="I48" s="6">
        <f>'під зими'!L47+майстерні!L47+покрівлі!N47+маляри!L47</f>
        <v>0.35195388690049834</v>
      </c>
      <c r="J48" s="6">
        <f>електрики!P47</f>
        <v>5.1314063630081522E-2</v>
      </c>
      <c r="K48" s="4">
        <f t="shared" si="4"/>
        <v>2.6002625151480152</v>
      </c>
      <c r="L48" s="4">
        <v>3.8418765217668849E-2</v>
      </c>
      <c r="M48" s="4">
        <f t="shared" si="0"/>
        <v>2.6386812803656841</v>
      </c>
      <c r="N48" s="4">
        <f t="shared" si="1"/>
        <v>3.166417536438821</v>
      </c>
    </row>
    <row r="49" spans="1:14" ht="18" customHeight="1" x14ac:dyDescent="0.2">
      <c r="A49" s="2">
        <f t="shared" si="2"/>
        <v>43</v>
      </c>
      <c r="B49" s="2">
        <v>3</v>
      </c>
      <c r="C49" s="5" t="s">
        <v>2597</v>
      </c>
      <c r="D49" s="6">
        <f>SUM(сходові!N48)</f>
        <v>1.1478203688853248</v>
      </c>
      <c r="E49" s="6">
        <f>SUM(прибудинкова!M48)</f>
        <v>0.5285772850328736</v>
      </c>
      <c r="F49" s="6">
        <f>'слюсарі х.в.'!P48+'слюсарі кан'!P48+'слюсарі ц.о.'!P48+'слюсарі г.в.'!P48+зварювальник!L48+аварійки!J48</f>
        <v>0.37152477298724867</v>
      </c>
      <c r="G49" s="6">
        <f>'дератизація '!I48</f>
        <v>5.859223926775816E-3</v>
      </c>
      <c r="H49" s="6">
        <f>SUM(димовенти!Q48)</f>
        <v>3.2086132897682078E-2</v>
      </c>
      <c r="I49" s="6">
        <f>'під зими'!L48+майстерні!L48+покрівлі!N48+маляри!L48</f>
        <v>0.29539342689580245</v>
      </c>
      <c r="J49" s="6">
        <f>електрики!P48</f>
        <v>5.648579211783044E-2</v>
      </c>
      <c r="K49" s="4">
        <f t="shared" si="4"/>
        <v>2.4377470027435382</v>
      </c>
      <c r="L49" s="4">
        <v>3.5647871714499901E-2</v>
      </c>
      <c r="M49" s="4">
        <f t="shared" si="0"/>
        <v>2.4733948744580383</v>
      </c>
      <c r="N49" s="4">
        <f t="shared" si="1"/>
        <v>2.9680738493496457</v>
      </c>
    </row>
    <row r="50" spans="1:14" ht="18" customHeight="1" x14ac:dyDescent="0.2">
      <c r="A50" s="2">
        <f t="shared" si="2"/>
        <v>44</v>
      </c>
      <c r="B50" s="2">
        <v>4</v>
      </c>
      <c r="C50" s="5" t="s">
        <v>2982</v>
      </c>
      <c r="D50" s="6">
        <f>SUM(сходові!N49)</f>
        <v>0.96720615741123894</v>
      </c>
      <c r="E50" s="6">
        <f>SUM(прибудинкова!M49)</f>
        <v>0.71869223426853157</v>
      </c>
      <c r="F50" s="6">
        <f>'слюсарі х.в.'!P49+'слюсарі кан'!P49+'слюсарі ц.о.'!P49+'слюсарі г.в.'!P49+зварювальник!L49+аварійки!J49</f>
        <v>0.2022693750282526</v>
      </c>
      <c r="G50" s="6">
        <f>'дератизація '!I49</f>
        <v>4.7049573781345689E-3</v>
      </c>
      <c r="H50" s="6">
        <f>SUM(димовенти!Q49)</f>
        <v>3.0766612800229985E-2</v>
      </c>
      <c r="I50" s="6">
        <f>'під зими'!L49+майстерні!L49+покрівлі!N49+маляри!L49</f>
        <v>0.28708953223908962</v>
      </c>
      <c r="J50" s="6">
        <f>електрики!P49</f>
        <v>6.6572809853940068E-2</v>
      </c>
      <c r="K50" s="4">
        <f t="shared" si="4"/>
        <v>2.2773016789794172</v>
      </c>
      <c r="L50" s="4">
        <v>3.3749089284973E-2</v>
      </c>
      <c r="M50" s="4">
        <f t="shared" si="0"/>
        <v>2.3110507682643902</v>
      </c>
      <c r="N50" s="4">
        <f t="shared" si="1"/>
        <v>2.7732609219172679</v>
      </c>
    </row>
    <row r="51" spans="1:14" ht="18" customHeight="1" x14ac:dyDescent="0.2">
      <c r="A51" s="2">
        <f t="shared" si="2"/>
        <v>45</v>
      </c>
      <c r="B51" s="2">
        <v>3</v>
      </c>
      <c r="C51" s="5" t="s">
        <v>2598</v>
      </c>
      <c r="D51" s="6">
        <f>SUM(сходові!N50)</f>
        <v>0.92047984644913627</v>
      </c>
      <c r="E51" s="6">
        <f>SUM(прибудинкова!M50)</f>
        <v>0.85088178716144147</v>
      </c>
      <c r="F51" s="6">
        <f>'слюсарі х.в.'!P50+'слюсарі кан'!P50+'слюсарі ц.о.'!P50+'слюсарі г.в.'!P50+зварювальник!L50+аварійки!J50</f>
        <v>0.1722049822265839</v>
      </c>
      <c r="G51" s="6">
        <f>'дератизація '!I50</f>
        <v>5.0703774792066544E-3</v>
      </c>
      <c r="H51" s="6">
        <f>SUM(димовенти!Q50)</f>
        <v>5.7039289510126552E-2</v>
      </c>
      <c r="I51" s="6">
        <f>'під зими'!L50+майстерні!L50+покрівлі!N50+маляри!L50</f>
        <v>0.30635404017246953</v>
      </c>
      <c r="J51" s="6">
        <f>електрики!P50</f>
        <v>4.5031948418554894E-2</v>
      </c>
      <c r="K51" s="4">
        <f t="shared" si="4"/>
        <v>2.3570622714175196</v>
      </c>
      <c r="L51" s="4">
        <v>3.5354454112150435E-2</v>
      </c>
      <c r="M51" s="4">
        <f t="shared" si="0"/>
        <v>2.39241672552967</v>
      </c>
      <c r="N51" s="4">
        <f t="shared" si="1"/>
        <v>2.8709000706356038</v>
      </c>
    </row>
    <row r="52" spans="1:14" ht="18" customHeight="1" x14ac:dyDescent="0.2">
      <c r="A52" s="2">
        <f t="shared" si="2"/>
        <v>46</v>
      </c>
      <c r="B52" s="2">
        <v>3</v>
      </c>
      <c r="C52" s="5" t="s">
        <v>2983</v>
      </c>
      <c r="D52" s="6">
        <f>SUM(сходові!N51)</f>
        <v>1.0319927022096087</v>
      </c>
      <c r="E52" s="6">
        <f>SUM(прибудинкова!M51)</f>
        <v>0.72323148470209331</v>
      </c>
      <c r="F52" s="6">
        <f>'слюсарі х.в.'!P51+'слюсарі кан'!P51+'слюсарі ц.о.'!P51+'слюсарі г.в.'!P51+зварювальник!L51+аварійки!J51</f>
        <v>0.38954716447335347</v>
      </c>
      <c r="G52" s="6">
        <f>'дератизація '!I51</f>
        <v>4.7439613526570048E-3</v>
      </c>
      <c r="H52" s="6">
        <f>SUM(димовенти!Q51)</f>
        <v>5.183260431009553E-2</v>
      </c>
      <c r="I52" s="6">
        <f>'під зими'!L51+майстерні!L51+покрівлі!N51+маляри!L51</f>
        <v>0.33058815501049121</v>
      </c>
      <c r="J52" s="6">
        <f>електрики!P51</f>
        <v>6.9741998371471395E-2</v>
      </c>
      <c r="K52" s="4">
        <f t="shared" si="4"/>
        <v>2.6016780704297706</v>
      </c>
      <c r="L52" s="4">
        <v>3.8526146935078387E-2</v>
      </c>
      <c r="M52" s="4">
        <f t="shared" si="0"/>
        <v>2.640204217364849</v>
      </c>
      <c r="N52" s="4">
        <f t="shared" si="1"/>
        <v>3.1682450608378185</v>
      </c>
    </row>
    <row r="53" spans="1:14" ht="18" customHeight="1" x14ac:dyDescent="0.2">
      <c r="A53" s="2">
        <f t="shared" si="2"/>
        <v>47</v>
      </c>
      <c r="B53" s="2">
        <v>2</v>
      </c>
      <c r="C53" s="5" t="s">
        <v>2599</v>
      </c>
      <c r="D53" s="6">
        <f>SUM(сходові!N52)</f>
        <v>0</v>
      </c>
      <c r="E53" s="6">
        <f>SUM(прибудинкова!M52)</f>
        <v>1.2147142934635204</v>
      </c>
      <c r="F53" s="6">
        <f>'слюсарі х.в.'!P52+'слюсарі кан'!P52+'слюсарі ц.о.'!P52+'слюсарі г.в.'!P52+зварювальник!L52+аварійки!J52</f>
        <v>0.36804678701562699</v>
      </c>
      <c r="G53" s="6">
        <f>'дератизація '!I52</f>
        <v>3.7157580688906974E-3</v>
      </c>
      <c r="H53" s="6">
        <f>SUM(димовенти!Q52)</f>
        <v>3.8074862849044787E-2</v>
      </c>
      <c r="I53" s="6">
        <f>'під зими'!L52+майстерні!L52+покрівлі!N52+маляри!L52</f>
        <v>0.35742372561695201</v>
      </c>
      <c r="J53" s="6">
        <f>електрики!P52</f>
        <v>5.4542938802899232E-2</v>
      </c>
      <c r="K53" s="4">
        <f t="shared" si="4"/>
        <v>2.0365183658169341</v>
      </c>
      <c r="L53" s="4">
        <v>0.04</v>
      </c>
      <c r="M53" s="4">
        <f t="shared" si="0"/>
        <v>2.0765183658169342</v>
      </c>
      <c r="N53" s="4">
        <f t="shared" si="1"/>
        <v>2.4918220389803207</v>
      </c>
    </row>
    <row r="54" spans="1:14" ht="18" customHeight="1" x14ac:dyDescent="0.2">
      <c r="A54" s="2">
        <f t="shared" si="2"/>
        <v>48</v>
      </c>
      <c r="B54" s="2">
        <v>2</v>
      </c>
      <c r="C54" s="5" t="s">
        <v>2600</v>
      </c>
      <c r="D54" s="6">
        <f>SUM(сходові!N53)</f>
        <v>0</v>
      </c>
      <c r="E54" s="6">
        <f>SUM(прибудинкова!M53)</f>
        <v>1.3240810027182119</v>
      </c>
      <c r="F54" s="6">
        <f>'слюсарі х.в.'!P53+'слюсарі кан'!P53+'слюсарі ц.о.'!P53+'слюсарі г.в.'!P53+зварювальник!L53+аварійки!J53</f>
        <v>0.19412422092725493</v>
      </c>
      <c r="G54" s="6">
        <f>'дератизація '!I53</f>
        <v>5.4817275747508299E-3</v>
      </c>
      <c r="H54" s="6">
        <f>SUM(димовенти!Q53)</f>
        <v>5.88949444397599E-2</v>
      </c>
      <c r="I54" s="6">
        <f>'під зими'!L53+майстерні!L53+покрівлі!N53+маляри!L53</f>
        <v>0.39416226464506798</v>
      </c>
      <c r="J54" s="6">
        <f>електрики!P53</f>
        <v>6.0736881717393373E-2</v>
      </c>
      <c r="K54" s="4">
        <f t="shared" si="4"/>
        <v>2.037481042022439</v>
      </c>
      <c r="L54" s="4">
        <v>3.1141778657958419E-2</v>
      </c>
      <c r="M54" s="4">
        <f t="shared" si="0"/>
        <v>2.0686228206803974</v>
      </c>
      <c r="N54" s="4">
        <f t="shared" si="1"/>
        <v>2.4823473848164768</v>
      </c>
    </row>
    <row r="55" spans="1:14" ht="18" customHeight="1" x14ac:dyDescent="0.2">
      <c r="A55" s="2">
        <f t="shared" si="2"/>
        <v>49</v>
      </c>
      <c r="B55" s="2">
        <v>2</v>
      </c>
      <c r="C55" s="5" t="s">
        <v>2601</v>
      </c>
      <c r="D55" s="6">
        <f>SUM(сходові!N54)</f>
        <v>0</v>
      </c>
      <c r="E55" s="6">
        <f>SUM(прибудинкова!M54)</f>
        <v>1.2690108325595792</v>
      </c>
      <c r="F55" s="6">
        <f>'слюсарі х.в.'!P54+'слюсарі кан'!P54+'слюсарі ц.о.'!P54+'слюсарі г.в.'!P54+зварювальник!L54+аварійки!J54</f>
        <v>0.21359690657699867</v>
      </c>
      <c r="G55" s="6">
        <f>'дератизація '!I54</f>
        <v>1.2302692664809657E-2</v>
      </c>
      <c r="H55" s="6">
        <f>SUM(димовенти!Q54)</f>
        <v>0.13051444920289104</v>
      </c>
      <c r="I55" s="6">
        <f>'під зими'!L54+майстерні!L54+покрівлі!N54+маляри!L54</f>
        <v>0.37049473274701905</v>
      </c>
      <c r="J55" s="6">
        <f>електрики!P54</f>
        <v>7.468888221589208E-2</v>
      </c>
      <c r="K55" s="4">
        <f t="shared" si="4"/>
        <v>2.07060849596719</v>
      </c>
      <c r="L55" s="4">
        <v>0.04</v>
      </c>
      <c r="M55" s="4">
        <f t="shared" si="0"/>
        <v>2.11060849596719</v>
      </c>
      <c r="N55" s="4">
        <f t="shared" si="1"/>
        <v>2.532730195160628</v>
      </c>
    </row>
    <row r="56" spans="1:14" ht="18" customHeight="1" x14ac:dyDescent="0.2">
      <c r="A56" s="2">
        <f t="shared" si="2"/>
        <v>50</v>
      </c>
      <c r="B56" s="2">
        <v>2</v>
      </c>
      <c r="C56" s="5" t="s">
        <v>2602</v>
      </c>
      <c r="D56" s="6">
        <f>SUM(сходові!N55)</f>
        <v>0</v>
      </c>
      <c r="E56" s="6">
        <f>SUM(прибудинкова!M55)</f>
        <v>0.63044575235980005</v>
      </c>
      <c r="F56" s="6">
        <f>'слюсарі х.в.'!P55+'слюсарі кан'!P55+'слюсарі ц.о.'!P55+'слюсарі г.в.'!P55+зварювальник!L55+аварійки!J55</f>
        <v>0.14052288589217687</v>
      </c>
      <c r="G56" s="6">
        <f>'дератизація '!I55</f>
        <v>3.5882842865074967E-3</v>
      </c>
      <c r="H56" s="6">
        <f>SUM(димовенти!Q55)</f>
        <v>2.3750309788852425E-2</v>
      </c>
      <c r="I56" s="6">
        <f>'під зими'!L55+майстерні!L55+покрівлі!N55+маляри!L55</f>
        <v>0.29685441875233476</v>
      </c>
      <c r="J56" s="6">
        <f>електрики!P55</f>
        <v>2.2332017253335862E-2</v>
      </c>
      <c r="K56" s="4">
        <f t="shared" si="4"/>
        <v>1.1174936683330075</v>
      </c>
      <c r="L56" s="4">
        <v>1.6918276598006821E-2</v>
      </c>
      <c r="M56" s="4">
        <f t="shared" si="0"/>
        <v>1.1344119449310144</v>
      </c>
      <c r="N56" s="4">
        <f t="shared" si="1"/>
        <v>1.3612943339172172</v>
      </c>
    </row>
    <row r="57" spans="1:14" ht="18" customHeight="1" x14ac:dyDescent="0.2">
      <c r="A57" s="2">
        <f t="shared" si="2"/>
        <v>51</v>
      </c>
      <c r="B57" s="2">
        <v>1</v>
      </c>
      <c r="C57" s="5" t="s">
        <v>2603</v>
      </c>
      <c r="D57" s="6">
        <f>SUM(сходові!N56)</f>
        <v>0</v>
      </c>
      <c r="E57" s="6">
        <f>SUM(прибудинкова!M56)</f>
        <v>0.86406472022792014</v>
      </c>
      <c r="F57" s="6">
        <f>'слюсарі х.в.'!P56+'слюсарі кан'!P56+'слюсарі ц.о.'!P56+'слюсарі г.в.'!P56+зварювальник!L56+аварійки!J56</f>
        <v>0.33030435038393346</v>
      </c>
      <c r="G57" s="6">
        <f>'дератизація '!I56</f>
        <v>4.4615384615384621E-3</v>
      </c>
      <c r="H57" s="6">
        <f>SUM(димовенти!Q56)</f>
        <v>2.2437153763585037E-2</v>
      </c>
      <c r="I57" s="6">
        <f>'під зими'!L56+майстерні!L56+покрівлі!N56+маляри!L56</f>
        <v>0.43827563693323196</v>
      </c>
      <c r="J57" s="6">
        <f>електрики!P56</f>
        <v>2.7500829451800265E-2</v>
      </c>
      <c r="K57" s="4">
        <f t="shared" si="4"/>
        <v>1.6870442292220094</v>
      </c>
      <c r="L57" s="4">
        <v>2.5622028516650408E-2</v>
      </c>
      <c r="M57" s="4">
        <f t="shared" si="0"/>
        <v>1.7126662577386598</v>
      </c>
      <c r="N57" s="4">
        <f t="shared" si="1"/>
        <v>2.0551995092863917</v>
      </c>
    </row>
    <row r="58" spans="1:14" ht="18" customHeight="1" x14ac:dyDescent="0.2">
      <c r="A58" s="2">
        <f t="shared" si="2"/>
        <v>52</v>
      </c>
      <c r="B58" s="2">
        <v>3</v>
      </c>
      <c r="C58" s="5" t="s">
        <v>2604</v>
      </c>
      <c r="D58" s="6">
        <f>SUM(сходові!N57)</f>
        <v>0.67742272994181396</v>
      </c>
      <c r="E58" s="6">
        <f>SUM(прибудинкова!M57)</f>
        <v>0.51850126232537264</v>
      </c>
      <c r="F58" s="6">
        <f>'слюсарі х.в.'!P57+'слюсарі кан'!P57+'слюсарі ц.о.'!P57+'слюсарі г.в.'!P57+зварювальник!L57+аварійки!J57</f>
        <v>0.39079637413745028</v>
      </c>
      <c r="G58" s="6">
        <f>'дератизація '!I57</f>
        <v>3.9631145417810707E-3</v>
      </c>
      <c r="H58" s="6">
        <f>SUM(димовенти!Q57)</f>
        <v>5.2237167833934922E-2</v>
      </c>
      <c r="I58" s="6">
        <f>'під зими'!L57+майстерні!L57+покрівлі!N57+маляри!L57</f>
        <v>0.30030926294357574</v>
      </c>
      <c r="J58" s="6">
        <f>електрики!P57</f>
        <v>7.0732481599588407E-2</v>
      </c>
      <c r="K58" s="4">
        <f t="shared" si="4"/>
        <v>2.0139623933235171</v>
      </c>
      <c r="L58" s="4">
        <v>2.9880938566574033E-2</v>
      </c>
      <c r="M58" s="4">
        <f t="shared" si="0"/>
        <v>2.0438433318900913</v>
      </c>
      <c r="N58" s="4">
        <f t="shared" si="1"/>
        <v>2.4526119982681096</v>
      </c>
    </row>
    <row r="59" spans="1:14" ht="18" customHeight="1" x14ac:dyDescent="0.2">
      <c r="A59" s="2">
        <f t="shared" si="2"/>
        <v>53</v>
      </c>
      <c r="B59" s="2">
        <v>3</v>
      </c>
      <c r="C59" s="5" t="s">
        <v>2605</v>
      </c>
      <c r="D59" s="6">
        <f>SUM(сходові!N58)</f>
        <v>0.63330472103004298</v>
      </c>
      <c r="E59" s="6">
        <f>SUM(прибудинкова!M58)</f>
        <v>1.1222312793142488</v>
      </c>
      <c r="F59" s="6">
        <f>'слюсарі х.в.'!P58+'слюсарі кан'!P58+'слюсарі ц.о.'!P58+'слюсарі г.в.'!P58+зварювальник!L58+аварійки!J58</f>
        <v>0.36001320607481768</v>
      </c>
      <c r="G59" s="6">
        <f>'дератизація '!I58</f>
        <v>5.9073265405143148E-3</v>
      </c>
      <c r="H59" s="6">
        <f>SUM(димовенти!Q58)</f>
        <v>3.7642231644377661E-2</v>
      </c>
      <c r="I59" s="6">
        <f>'під зими'!L58+майстерні!L58+покрівлі!N58+маляри!L58</f>
        <v>0.32688972406870237</v>
      </c>
      <c r="J59" s="6">
        <f>електрики!P58</f>
        <v>4.8528624279314155E-2</v>
      </c>
      <c r="K59" s="4">
        <f t="shared" si="4"/>
        <v>2.5345171129520181</v>
      </c>
      <c r="L59" s="4">
        <v>3.7413306245898337E-2</v>
      </c>
      <c r="M59" s="4">
        <f t="shared" si="0"/>
        <v>2.5719304191979164</v>
      </c>
      <c r="N59" s="4">
        <f t="shared" si="1"/>
        <v>3.0863165030374997</v>
      </c>
    </row>
    <row r="60" spans="1:14" ht="18" customHeight="1" x14ac:dyDescent="0.2">
      <c r="A60" s="2">
        <f t="shared" si="2"/>
        <v>54</v>
      </c>
      <c r="B60" s="2">
        <v>3</v>
      </c>
      <c r="C60" s="5" t="s">
        <v>2606</v>
      </c>
      <c r="D60" s="6">
        <f>SUM(сходові!N59)</f>
        <v>0.873036750483559</v>
      </c>
      <c r="E60" s="6">
        <f>SUM(прибудинкова!M59)</f>
        <v>0.59476410889391762</v>
      </c>
      <c r="F60" s="6">
        <f>'слюсарі х.в.'!P59+'слюсарі кан'!P59+'слюсарі ц.о.'!P59+'слюсарі г.в.'!P59+зварювальник!L59+аварійки!J59</f>
        <v>0.36698344724526555</v>
      </c>
      <c r="G60" s="6">
        <f>'дератизація '!I59</f>
        <v>4.3818144414729488E-3</v>
      </c>
      <c r="H60" s="6">
        <f>SUM(димовенти!Q59)</f>
        <v>5.5255670075892896E-2</v>
      </c>
      <c r="I60" s="6">
        <f>'під зими'!L59+майстерні!L59+покрівлі!N59+маляри!L59</f>
        <v>0.28459441698820548</v>
      </c>
      <c r="J60" s="6">
        <f>електрики!P59</f>
        <v>5.3671538147026951E-2</v>
      </c>
      <c r="K60" s="4">
        <f t="shared" si="4"/>
        <v>2.2326877462753405</v>
      </c>
      <c r="L60" s="4">
        <v>3.2982668678253724E-2</v>
      </c>
      <c r="M60" s="4">
        <f t="shared" si="0"/>
        <v>2.2656704149535942</v>
      </c>
      <c r="N60" s="4">
        <f t="shared" si="1"/>
        <v>2.7188044979443129</v>
      </c>
    </row>
    <row r="61" spans="1:14" ht="18" customHeight="1" x14ac:dyDescent="0.2">
      <c r="A61" s="2">
        <f t="shared" si="2"/>
        <v>55</v>
      </c>
      <c r="B61" s="2">
        <v>4</v>
      </c>
      <c r="C61" s="5" t="s">
        <v>2607</v>
      </c>
      <c r="D61" s="6">
        <f>SUM(сходові!N60)</f>
        <v>0.88838049367850691</v>
      </c>
      <c r="E61" s="6">
        <f>SUM(прибудинкова!M60)</f>
        <v>0.37132950699043404</v>
      </c>
      <c r="F61" s="6">
        <f>'слюсарі х.в.'!P60+'слюсарі кан'!P60+'слюсарі ц.о.'!P60+'слюсарі г.в.'!P60+зварювальник!L60+аварійки!J60</f>
        <v>0.19947614190248819</v>
      </c>
      <c r="G61" s="6">
        <f>'дератизація '!I60</f>
        <v>5.3582179409993984E-3</v>
      </c>
      <c r="H61" s="6">
        <f>SUM(димовенти!Q60)</f>
        <v>5.9078186794196519E-2</v>
      </c>
      <c r="I61" s="6">
        <f>'під зими'!L60+майстерні!L60+покрівлі!N60+маляри!L60</f>
        <v>0.27405474848691846</v>
      </c>
      <c r="J61" s="6">
        <f>електрики!P60</f>
        <v>6.457148396268575E-2</v>
      </c>
      <c r="K61" s="4">
        <f t="shared" si="4"/>
        <v>1.8622487797562295</v>
      </c>
      <c r="L61" s="4">
        <v>2.8267331368726389E-2</v>
      </c>
      <c r="M61" s="4">
        <f t="shared" si="0"/>
        <v>1.8905161111249558</v>
      </c>
      <c r="N61" s="4">
        <f t="shared" si="1"/>
        <v>2.2686193333499469</v>
      </c>
    </row>
    <row r="62" spans="1:14" ht="18" customHeight="1" x14ac:dyDescent="0.2">
      <c r="A62" s="2">
        <f t="shared" si="2"/>
        <v>56</v>
      </c>
      <c r="B62" s="2">
        <v>4</v>
      </c>
      <c r="C62" s="5" t="s">
        <v>2608</v>
      </c>
      <c r="D62" s="6">
        <f>SUM(сходові!N61)</f>
        <v>0.81789165446559287</v>
      </c>
      <c r="E62" s="6">
        <f>SUM(прибудинкова!M61)</f>
        <v>0.36502871086941358</v>
      </c>
      <c r="F62" s="6">
        <f>'слюсарі х.в.'!P61+'слюсарі кан'!P61+'слюсарі ц.о.'!P61+'слюсарі г.в.'!P61+зварювальник!L61+аварійки!J61</f>
        <v>0.21502503705007095</v>
      </c>
      <c r="G62" s="6">
        <f>'дератизація '!I61</f>
        <v>5.5741476678519133E-3</v>
      </c>
      <c r="H62" s="6">
        <f>SUM(димовенти!Q61)</f>
        <v>5.9589594238413417E-2</v>
      </c>
      <c r="I62" s="6">
        <f>'під зими'!L61+майстерні!L61+покрівлі!N61+маляри!L61</f>
        <v>0.27029315429269285</v>
      </c>
      <c r="J62" s="6">
        <f>електрики!P61</f>
        <v>7.5712124588856095E-2</v>
      </c>
      <c r="K62" s="4">
        <f t="shared" si="4"/>
        <v>1.8091144231728917</v>
      </c>
      <c r="L62" s="4">
        <v>2.7538010737594765E-2</v>
      </c>
      <c r="M62" s="4">
        <f t="shared" si="0"/>
        <v>1.8366524339104866</v>
      </c>
      <c r="N62" s="4">
        <f t="shared" si="1"/>
        <v>2.2039829206925838</v>
      </c>
    </row>
    <row r="63" spans="1:14" ht="18" customHeight="1" x14ac:dyDescent="0.2">
      <c r="A63" s="2">
        <f t="shared" si="2"/>
        <v>57</v>
      </c>
      <c r="B63" s="2">
        <v>4</v>
      </c>
      <c r="C63" s="5" t="s">
        <v>2984</v>
      </c>
      <c r="D63" s="6">
        <f>SUM(сходові!N62)</f>
        <v>1.5055038434661074</v>
      </c>
      <c r="E63" s="6">
        <f>SUM(прибудинкова!M62)</f>
        <v>0.12245823986194992</v>
      </c>
      <c r="F63" s="6">
        <f>'слюсарі х.в.'!P62+'слюсарі кан'!P62+'слюсарі ц.о.'!P62+'слюсарі г.в.'!P62+зварювальник!L62+аварійки!J62</f>
        <v>0.38878907185786227</v>
      </c>
      <c r="G63" s="6">
        <f>'дератизація '!I62</f>
        <v>4.5405522001725623E-3</v>
      </c>
      <c r="H63" s="6">
        <f>SUM(димовенти!Q62)</f>
        <v>4.9750386814583401E-2</v>
      </c>
      <c r="I63" s="6">
        <f>'під зими'!L62+майстерні!L62+покрівлі!N62+маляри!L62</f>
        <v>0.29550052732754051</v>
      </c>
      <c r="J63" s="6">
        <f>електрики!P62</f>
        <v>6.9404595467226715E-2</v>
      </c>
      <c r="K63" s="4">
        <f t="shared" si="4"/>
        <v>2.435947216995443</v>
      </c>
      <c r="L63" s="4">
        <v>3.5967257096571226E-2</v>
      </c>
      <c r="M63" s="4">
        <f t="shared" si="0"/>
        <v>2.4719144740920145</v>
      </c>
      <c r="N63" s="4">
        <f t="shared" si="1"/>
        <v>2.9662973689104173</v>
      </c>
    </row>
    <row r="64" spans="1:14" ht="18" customHeight="1" x14ac:dyDescent="0.2">
      <c r="A64" s="2">
        <f t="shared" si="2"/>
        <v>58</v>
      </c>
      <c r="B64" s="2">
        <v>5</v>
      </c>
      <c r="C64" s="5" t="s">
        <v>2609</v>
      </c>
      <c r="D64" s="6">
        <f>SUM(сходові!N63)</f>
        <v>0.56558935361216733</v>
      </c>
      <c r="E64" s="6">
        <f>SUM(прибудинкова!M63)</f>
        <v>0.53728567073717426</v>
      </c>
      <c r="F64" s="6">
        <f>'слюсарі х.в.'!P63+'слюсарі кан'!P63+'слюсарі ц.о.'!P63+'слюсарі г.в.'!P63+зварювальник!L63+аварійки!J63</f>
        <v>0.39761391044809546</v>
      </c>
      <c r="G64" s="6">
        <f>'дератизація '!I63</f>
        <v>2.1141535316585077E-3</v>
      </c>
      <c r="H64" s="6">
        <f>SUM(димовенти!Q63)</f>
        <v>4.4891866627934825E-2</v>
      </c>
      <c r="I64" s="6">
        <f>'під зими'!L63+майстерні!L63+покрівлі!N63+маляри!L63</f>
        <v>0.24451230312771766</v>
      </c>
      <c r="J64" s="6">
        <f>електрики!P63</f>
        <v>7.5727511300447914E-2</v>
      </c>
      <c r="K64" s="4">
        <f t="shared" si="4"/>
        <v>1.8677347693851958</v>
      </c>
      <c r="L64" s="4">
        <v>2.7781672930574652E-2</v>
      </c>
      <c r="M64" s="4">
        <f t="shared" si="0"/>
        <v>1.8955164423157704</v>
      </c>
      <c r="N64" s="4">
        <f t="shared" si="1"/>
        <v>2.2746197307789244</v>
      </c>
    </row>
    <row r="65" spans="1:14" ht="18" customHeight="1" x14ac:dyDescent="0.2">
      <c r="A65" s="2">
        <f t="shared" si="2"/>
        <v>59</v>
      </c>
      <c r="B65" s="2">
        <v>4</v>
      </c>
      <c r="C65" s="5" t="s">
        <v>2610</v>
      </c>
      <c r="D65" s="6">
        <f>SUM(сходові!N64)</f>
        <v>0.7064149911092874</v>
      </c>
      <c r="E65" s="6">
        <f>SUM(прибудинкова!M64)</f>
        <v>0.56803032918784702</v>
      </c>
      <c r="F65" s="6">
        <f>'слюсарі х.в.'!P64+'слюсарі кан'!P64+'слюсарі ц.о.'!P64+'слюсарі г.в.'!P64+зварювальник!L64+аварійки!J64</f>
        <v>0.39960028889301169</v>
      </c>
      <c r="G65" s="6">
        <f>'дератизація '!I64</f>
        <v>3.6046548802711087E-3</v>
      </c>
      <c r="H65" s="6">
        <f>SUM(димовенти!Q64)</f>
        <v>4.6999987189697591E-2</v>
      </c>
      <c r="I65" s="6">
        <f>'під зими'!L64+майстерні!L64+покрівлі!N64+маляри!L64</f>
        <v>0.26724401472082743</v>
      </c>
      <c r="J65" s="6">
        <f>електрики!P64</f>
        <v>7.6980519005105344E-2</v>
      </c>
      <c r="K65" s="4">
        <f t="shared" si="4"/>
        <v>2.0688747849860474</v>
      </c>
      <c r="L65" s="4">
        <v>3.0433287263260222E-2</v>
      </c>
      <c r="M65" s="4">
        <f t="shared" si="0"/>
        <v>2.0993080722493076</v>
      </c>
      <c r="N65" s="4">
        <f t="shared" si="1"/>
        <v>2.5191696866991689</v>
      </c>
    </row>
    <row r="66" spans="1:14" ht="18" customHeight="1" x14ac:dyDescent="0.2">
      <c r="A66" s="2">
        <f t="shared" si="2"/>
        <v>60</v>
      </c>
      <c r="B66" s="2">
        <v>3</v>
      </c>
      <c r="C66" s="5" t="s">
        <v>2611</v>
      </c>
      <c r="D66" s="6">
        <f>SUM(сходові!N65)</f>
        <v>0.61365853658536584</v>
      </c>
      <c r="E66" s="6">
        <f>SUM(прибудинкова!M65)</f>
        <v>1.1202176913566371</v>
      </c>
      <c r="F66" s="6">
        <f>'слюсарі х.в.'!P65+'слюсарі кан'!P65+'слюсарі ц.о.'!P65+'слюсарі г.в.'!P65+зварювальник!L65+аварійки!J65</f>
        <v>0.1850669766616358</v>
      </c>
      <c r="G66" s="6">
        <f>'дератизація '!I65</f>
        <v>5.7210295605260196E-3</v>
      </c>
      <c r="H66" s="6">
        <f>SUM(димовенти!Q65)</f>
        <v>4.0676648621937858E-2</v>
      </c>
      <c r="I66" s="6">
        <f>'під зими'!L65+майстерні!L65+покрівлі!N65+маляри!L65</f>
        <v>0.29880456604667321</v>
      </c>
      <c r="J66" s="6">
        <f>електрики!P65</f>
        <v>5.4247449351365024E-2</v>
      </c>
      <c r="K66" s="4">
        <f t="shared" si="4"/>
        <v>2.3183928981841411</v>
      </c>
      <c r="L66" s="4">
        <v>3.4508775892506005E-2</v>
      </c>
      <c r="M66" s="4">
        <f t="shared" si="0"/>
        <v>2.3529016740766471</v>
      </c>
      <c r="N66" s="4">
        <f t="shared" si="1"/>
        <v>2.8234820088919763</v>
      </c>
    </row>
    <row r="67" spans="1:14" ht="18" customHeight="1" x14ac:dyDescent="0.2">
      <c r="A67" s="2">
        <f t="shared" si="2"/>
        <v>61</v>
      </c>
      <c r="B67" s="2">
        <v>4</v>
      </c>
      <c r="C67" s="5" t="s">
        <v>2612</v>
      </c>
      <c r="D67" s="6">
        <f>SUM(сходові!N66)</f>
        <v>0.9780170691846739</v>
      </c>
      <c r="E67" s="6">
        <f>SUM(прибудинкова!M66)</f>
        <v>0.50399535137098228</v>
      </c>
      <c r="F67" s="6">
        <f>'слюсарі х.в.'!P66+'слюсарі кан'!P66+'слюсарі ц.о.'!P66+'слюсарі г.в.'!P66+зварювальник!L66+аварійки!J66</f>
        <v>0.19090090063780213</v>
      </c>
      <c r="G67" s="6">
        <f>'дератизація '!I66</f>
        <v>4.0403123297621212E-3</v>
      </c>
      <c r="H67" s="6">
        <f>SUM(димовенти!Q66)</f>
        <v>4.7327008498008222E-2</v>
      </c>
      <c r="I67" s="6">
        <f>'під зими'!L66+майстерні!L66+покрівлі!N66+маляри!L66</f>
        <v>0.27148918554734514</v>
      </c>
      <c r="J67" s="6">
        <f>електрики!P66</f>
        <v>5.8427402321783742E-2</v>
      </c>
      <c r="K67" s="4">
        <f t="shared" si="4"/>
        <v>2.0541972298903577</v>
      </c>
      <c r="L67" s="4">
        <v>3.0740551506422076E-2</v>
      </c>
      <c r="M67" s="4">
        <f t="shared" si="0"/>
        <v>2.0849377813967798</v>
      </c>
      <c r="N67" s="4">
        <f t="shared" si="1"/>
        <v>2.5019253376761355</v>
      </c>
    </row>
    <row r="68" spans="1:14" ht="18" customHeight="1" x14ac:dyDescent="0.2">
      <c r="A68" s="2">
        <f t="shared" si="2"/>
        <v>62</v>
      </c>
      <c r="B68" s="2">
        <v>3</v>
      </c>
      <c r="C68" s="5" t="s">
        <v>2613</v>
      </c>
      <c r="D68" s="6">
        <f>SUM(сходові!N67)</f>
        <v>0</v>
      </c>
      <c r="E68" s="6">
        <f>SUM(прибудинкова!M67)</f>
        <v>1.3184630166900642</v>
      </c>
      <c r="F68" s="6">
        <f>'слюсарі х.в.'!P67+'слюсарі кан'!P67+'слюсарі ц.о.'!P67+'слюсарі г.в.'!P67+зварювальник!L67+аварійки!J67</f>
        <v>0.26696210513375407</v>
      </c>
      <c r="G68" s="6">
        <f>'дератизація '!I67</f>
        <v>1.0131024801123071E-2</v>
      </c>
      <c r="H68" s="6">
        <f>SUM(димовенти!Q67)</f>
        <v>6.6573178549294232E-2</v>
      </c>
      <c r="I68" s="6">
        <f>'під зими'!L67+майстерні!L67+покрівлі!N67+маляри!L67</f>
        <v>0.39049061165571969</v>
      </c>
      <c r="J68" s="6">
        <f>електрики!P67</f>
        <v>0.11292455706108907</v>
      </c>
      <c r="K68" s="4">
        <f t="shared" si="4"/>
        <v>2.1655444938910446</v>
      </c>
      <c r="L68" s="4">
        <v>3.3020839634229748E-2</v>
      </c>
      <c r="M68" s="4">
        <f t="shared" si="0"/>
        <v>2.1985653335252744</v>
      </c>
      <c r="N68" s="4">
        <f t="shared" si="1"/>
        <v>2.638278400230329</v>
      </c>
    </row>
    <row r="69" spans="1:14" ht="18" customHeight="1" x14ac:dyDescent="0.2">
      <c r="A69" s="2">
        <f t="shared" si="2"/>
        <v>63</v>
      </c>
      <c r="B69" s="2">
        <v>3</v>
      </c>
      <c r="C69" s="5" t="s">
        <v>2985</v>
      </c>
      <c r="D69" s="6">
        <f>SUM(сходові!N68)</f>
        <v>0.76861315226490567</v>
      </c>
      <c r="E69" s="6">
        <f>SUM(прибудинкова!M68)</f>
        <v>0.87618704616624832</v>
      </c>
      <c r="F69" s="6">
        <f>'слюсарі х.в.'!P68+'слюсарі кан'!P68+'слюсарі ц.о.'!P68+'слюсарі г.в.'!P68+зварювальник!L68+аварійки!J68</f>
        <v>0.21378113221486716</v>
      </c>
      <c r="G69" s="6">
        <f>'дератизація '!I68</f>
        <v>2.2695563203422938E-3</v>
      </c>
      <c r="H69" s="6">
        <f>SUM(димовенти!Q68)</f>
        <v>7.0503727846194922E-2</v>
      </c>
      <c r="I69" s="6">
        <f>'під зими'!L68+майстерні!L68+покрівлі!N68+маляри!L68</f>
        <v>0.26251354404818772</v>
      </c>
      <c r="J69" s="6">
        <f>електрики!P68</f>
        <v>7.4820878194136173E-2</v>
      </c>
      <c r="K69" s="4">
        <f t="shared" si="4"/>
        <v>2.268689037054882</v>
      </c>
      <c r="L69" s="4">
        <v>3.4184217002639627E-2</v>
      </c>
      <c r="M69" s="4">
        <f t="shared" si="0"/>
        <v>2.3028732540575216</v>
      </c>
      <c r="N69" s="4">
        <f t="shared" si="1"/>
        <v>2.7634479048690257</v>
      </c>
    </row>
    <row r="70" spans="1:14" ht="18" customHeight="1" x14ac:dyDescent="0.2">
      <c r="A70" s="2">
        <f t="shared" si="2"/>
        <v>64</v>
      </c>
      <c r="B70" s="2">
        <v>4</v>
      </c>
      <c r="C70" s="5" t="s">
        <v>2614</v>
      </c>
      <c r="D70" s="6">
        <f>SUM(сходові!N69)</f>
        <v>0.78976664525797469</v>
      </c>
      <c r="E70" s="6">
        <f>SUM(прибудинкова!M69)</f>
        <v>0.43365546024213669</v>
      </c>
      <c r="F70" s="6">
        <f>'слюсарі х.в.'!P69+'слюсарі кан'!P69+'слюсарі ц.о.'!P69+'слюсарі г.в.'!P69+зварювальник!L69+аварійки!J69</f>
        <v>0.37388503652927452</v>
      </c>
      <c r="G70" s="6">
        <f>'дератизація '!I69</f>
        <v>4.4533674028107316E-3</v>
      </c>
      <c r="H70" s="6">
        <f>SUM(димовенти!Q69)</f>
        <v>4.735775550857086E-2</v>
      </c>
      <c r="I70" s="6">
        <f>'під зими'!L69+майстерні!L69+покрівлі!N69+маляри!L69</f>
        <v>0.26627623924361493</v>
      </c>
      <c r="J70" s="6">
        <f>електрики!P69</f>
        <v>5.8531644186732359E-2</v>
      </c>
      <c r="K70" s="4">
        <f t="shared" si="4"/>
        <v>1.9739261483711146</v>
      </c>
      <c r="L70" s="4">
        <v>2.9200775565956683E-2</v>
      </c>
      <c r="M70" s="4">
        <f t="shared" si="0"/>
        <v>2.0031269239370713</v>
      </c>
      <c r="N70" s="4">
        <f t="shared" si="1"/>
        <v>2.4037523087244854</v>
      </c>
    </row>
    <row r="71" spans="1:14" ht="18" customHeight="1" x14ac:dyDescent="0.2">
      <c r="A71" s="2">
        <f t="shared" si="2"/>
        <v>65</v>
      </c>
      <c r="B71" s="2">
        <v>3</v>
      </c>
      <c r="C71" s="5" t="s">
        <v>2615</v>
      </c>
      <c r="D71" s="6">
        <f>SUM(сходові!N70)</f>
        <v>0.78780872794800372</v>
      </c>
      <c r="E71" s="6">
        <f>SUM(прибудинкова!M70)</f>
        <v>1.1640733983286908</v>
      </c>
      <c r="F71" s="6">
        <f>'слюсарі х.в.'!P70+'слюсарі кан'!P70+'слюсарі ц.о.'!P70+'слюсарі г.в.'!P70+зварювальник!L70+аварійки!J70</f>
        <v>0.21359690657699867</v>
      </c>
      <c r="G71" s="6">
        <f>'дератизація '!I70</f>
        <v>2.5649953574744667E-3</v>
      </c>
      <c r="H71" s="6">
        <f>SUM(димовенти!Q70)</f>
        <v>3.4167433239958363E-2</v>
      </c>
      <c r="I71" s="6">
        <f>'під зими'!L70+майстерні!L70+покрівлі!N70+маляри!L70</f>
        <v>0.28177786212542461</v>
      </c>
      <c r="J71" s="6">
        <f>електрики!P70</f>
        <v>7.468888221589208E-2</v>
      </c>
      <c r="K71" s="4">
        <f t="shared" ref="K71:K132" si="5">SUM(D71,E71,F71,G71,H71,I71,J71)</f>
        <v>2.5586782057924427</v>
      </c>
      <c r="L71" s="4">
        <v>3.7751943006036237E-2</v>
      </c>
      <c r="M71" s="4">
        <f t="shared" ref="M71:M132" si="6">SUM(L71+K71)</f>
        <v>2.5964301487984791</v>
      </c>
      <c r="N71" s="4">
        <f t="shared" ref="N71:N132" si="7">M71*1.2</f>
        <v>3.1157161785581748</v>
      </c>
    </row>
    <row r="72" spans="1:14" ht="18" customHeight="1" x14ac:dyDescent="0.2">
      <c r="A72" s="2">
        <f t="shared" ref="A72:A135" si="8">A71+1</f>
        <v>66</v>
      </c>
      <c r="B72" s="2">
        <v>4</v>
      </c>
      <c r="C72" s="5" t="s">
        <v>2616</v>
      </c>
      <c r="D72" s="6">
        <f>SUM(сходові!N71)</f>
        <v>0.77129855488367316</v>
      </c>
      <c r="E72" s="6">
        <f>SUM(прибудинкова!M71)</f>
        <v>0.67236634211335444</v>
      </c>
      <c r="F72" s="6">
        <f>'слюсарі х.в.'!P71+'слюсарі кан'!P71+'слюсарі ц.о.'!P71+'слюсарі г.в.'!P71+зварювальник!L71+аварійки!J71</f>
        <v>0.18990005946058777</v>
      </c>
      <c r="G72" s="6">
        <f>'дератизація '!I71</f>
        <v>3.5359229271292405E-3</v>
      </c>
      <c r="H72" s="6">
        <f>SUM(димовенти!Q71)</f>
        <v>8.4842933565899836E-2</v>
      </c>
      <c r="I72" s="6">
        <f>'під зими'!L71+майстерні!L71+покрівлі!N71+маляри!L71</f>
        <v>0.28079854259364639</v>
      </c>
      <c r="J72" s="6">
        <f>електрики!P71</f>
        <v>5.7710308806560459E-2</v>
      </c>
      <c r="K72" s="4">
        <f t="shared" si="5"/>
        <v>2.0604526643508514</v>
      </c>
      <c r="L72" s="4">
        <v>3.1492107574045525E-2</v>
      </c>
      <c r="M72" s="4">
        <f t="shared" si="6"/>
        <v>2.0919447719248971</v>
      </c>
      <c r="N72" s="4">
        <f t="shared" si="7"/>
        <v>2.5103337263098764</v>
      </c>
    </row>
    <row r="73" spans="1:14" ht="18" customHeight="1" x14ac:dyDescent="0.2">
      <c r="A73" s="2">
        <f t="shared" si="8"/>
        <v>67</v>
      </c>
      <c r="B73" s="2">
        <v>5</v>
      </c>
      <c r="C73" s="5" t="s">
        <v>2617</v>
      </c>
      <c r="D73" s="6">
        <f>SUM(сходові!N72)</f>
        <v>0.71129839838283326</v>
      </c>
      <c r="E73" s="6">
        <f>SUM(прибудинкова!M72)</f>
        <v>0.17863346839193134</v>
      </c>
      <c r="F73" s="6">
        <f>'слюсарі х.в.'!P72+'слюсарі кан'!P72+'слюсарі ц.о.'!P72+'слюсарі г.в.'!P72+зварювальник!L72+аварійки!J72</f>
        <v>0.36529072191806466</v>
      </c>
      <c r="G73" s="6">
        <f>'дератизація '!I72</f>
        <v>1.4181152790484907E-3</v>
      </c>
      <c r="H73" s="6">
        <f>SUM(димовенти!Q72)</f>
        <v>2.7949198845423715E-2</v>
      </c>
      <c r="I73" s="6">
        <f>'під зими'!L72+майстерні!L72+покрівлі!N72+маляри!L72</f>
        <v>0.24655378573259878</v>
      </c>
      <c r="J73" s="6">
        <f>електрики!P72</f>
        <v>5.2568243462629581E-2</v>
      </c>
      <c r="K73" s="4">
        <f t="shared" si="5"/>
        <v>1.5837119320125299</v>
      </c>
      <c r="L73" s="4">
        <v>2.3274471071231151E-2</v>
      </c>
      <c r="M73" s="4">
        <f t="shared" si="6"/>
        <v>1.6069864030837611</v>
      </c>
      <c r="N73" s="4">
        <f t="shared" si="7"/>
        <v>1.9283836837005133</v>
      </c>
    </row>
    <row r="74" spans="1:14" ht="18" customHeight="1" x14ac:dyDescent="0.2">
      <c r="A74" s="2">
        <f t="shared" si="8"/>
        <v>68</v>
      </c>
      <c r="B74" s="2">
        <v>3</v>
      </c>
      <c r="C74" s="5" t="s">
        <v>2618</v>
      </c>
      <c r="D74" s="6">
        <f>SUM(сходові!N73)</f>
        <v>0.67124735073662467</v>
      </c>
      <c r="E74" s="6">
        <f>SUM(прибудинкова!M73)</f>
        <v>1.2499619195313174</v>
      </c>
      <c r="F74" s="6">
        <f>'слюсарі х.в.'!P73+'слюсарі кан'!P73+'слюсарі ц.о.'!P73+'слюсарі г.в.'!P73+зварювальник!L73+аварійки!J73</f>
        <v>0.18189841970837137</v>
      </c>
      <c r="G74" s="6">
        <f>'дератизація '!I73</f>
        <v>6.1643835616438363E-3</v>
      </c>
      <c r="H74" s="6">
        <f>SUM(димовенти!Q73)</f>
        <v>5.2853428736539608E-2</v>
      </c>
      <c r="I74" s="6">
        <f>'під зими'!L73+майстерні!L73+покрівлі!N73+маляри!L73</f>
        <v>0.31100029875798818</v>
      </c>
      <c r="J74" s="6">
        <f>електрики!P73</f>
        <v>5.1977207383378E-2</v>
      </c>
      <c r="K74" s="4">
        <f t="shared" si="5"/>
        <v>2.5251030084158628</v>
      </c>
      <c r="L74" s="4">
        <v>3.7656679408582416E-2</v>
      </c>
      <c r="M74" s="4">
        <f t="shared" si="6"/>
        <v>2.5627596878244452</v>
      </c>
      <c r="N74" s="4">
        <f t="shared" si="7"/>
        <v>3.0753116253893342</v>
      </c>
    </row>
    <row r="75" spans="1:14" ht="18" customHeight="1" x14ac:dyDescent="0.2">
      <c r="A75" s="2">
        <f t="shared" si="8"/>
        <v>69</v>
      </c>
      <c r="B75" s="2">
        <v>5</v>
      </c>
      <c r="C75" s="5" t="s">
        <v>2986</v>
      </c>
      <c r="D75" s="6">
        <f>SUM(сходові!N74)</f>
        <v>0.58893126385809313</v>
      </c>
      <c r="E75" s="6">
        <f>SUM(прибудинкова!M74)</f>
        <v>0.31702977087952694</v>
      </c>
      <c r="F75" s="6">
        <f>'слюсарі х.в.'!P74+'слюсарі кан'!P74+'слюсарі ц.о.'!P74+'слюсарі г.в.'!P74+зварювальник!L74+аварійки!J74</f>
        <v>0.37904863698981417</v>
      </c>
      <c r="G75" s="6">
        <f>'дератизація '!I74</f>
        <v>4.478935698447894E-3</v>
      </c>
      <c r="H75" s="6">
        <f>SUM(димовенти!Q74)</f>
        <v>3.5239690755865187E-2</v>
      </c>
      <c r="I75" s="6">
        <f>'під зими'!L74+майстерні!L74+покрівлі!N74+маляри!L74</f>
        <v>0.24502380281293459</v>
      </c>
      <c r="J75" s="6">
        <f>електрики!P74</f>
        <v>6.2425663306608696E-2</v>
      </c>
      <c r="K75" s="4">
        <f t="shared" si="5"/>
        <v>1.6321777643012905</v>
      </c>
      <c r="L75" s="4">
        <v>2.382710728203552E-2</v>
      </c>
      <c r="M75" s="4">
        <f t="shared" si="6"/>
        <v>1.656004871583326</v>
      </c>
      <c r="N75" s="4">
        <f t="shared" si="7"/>
        <v>1.9872058458999911</v>
      </c>
    </row>
    <row r="76" spans="1:14" ht="18" customHeight="1" x14ac:dyDescent="0.2">
      <c r="A76" s="2">
        <f t="shared" si="8"/>
        <v>70</v>
      </c>
      <c r="B76" s="2">
        <v>4</v>
      </c>
      <c r="C76" s="5" t="s">
        <v>2619</v>
      </c>
      <c r="D76" s="6">
        <f>SUM(сходові!N75)</f>
        <v>0.749205819945438</v>
      </c>
      <c r="E76" s="6">
        <f>SUM(прибудинкова!M75)</f>
        <v>0.96468128108585505</v>
      </c>
      <c r="F76" s="6">
        <f>'слюсарі х.в.'!P75+'слюсарі кан'!P75+'слюсарі ц.о.'!P75+'слюсарі г.в.'!P75+зварювальник!L75+аварійки!J75</f>
        <v>0.39368579878395216</v>
      </c>
      <c r="G76" s="6">
        <f>'дератизація '!I75</f>
        <v>3.0260772556128862E-3</v>
      </c>
      <c r="H76" s="6">
        <f>SUM(димовенти!Q75)</f>
        <v>5.1951693055094054E-2</v>
      </c>
      <c r="I76" s="6">
        <f>'під зими'!L75+майстерні!L75+покрівлі!N75+маляри!L75</f>
        <v>0.25376860762547171</v>
      </c>
      <c r="J76" s="6">
        <f>електрики!P75</f>
        <v>7.2764564756016739E-2</v>
      </c>
      <c r="K76" s="4">
        <f t="shared" si="5"/>
        <v>2.4890838425074406</v>
      </c>
      <c r="L76" s="4">
        <v>3.6473372195481302E-2</v>
      </c>
      <c r="M76" s="4">
        <f t="shared" si="6"/>
        <v>2.5255572147029222</v>
      </c>
      <c r="N76" s="4">
        <f t="shared" si="7"/>
        <v>3.0306686576435067</v>
      </c>
    </row>
    <row r="77" spans="1:14" ht="18" customHeight="1" x14ac:dyDescent="0.2">
      <c r="A77" s="2">
        <f t="shared" si="8"/>
        <v>71</v>
      </c>
      <c r="B77" s="2">
        <v>3</v>
      </c>
      <c r="C77" s="5" t="s">
        <v>2620</v>
      </c>
      <c r="D77" s="6">
        <f>SUM(сходові!N76)</f>
        <v>1.1555739819421411</v>
      </c>
      <c r="E77" s="6">
        <f>SUM(прибудинкова!M76)</f>
        <v>0.42618733493028688</v>
      </c>
      <c r="F77" s="6">
        <f>'слюсарі х.в.'!P76+'слюсарі кан'!P76+'слюсарі ц.о.'!P76+'слюсарі г.в.'!P76+зварювальник!L76+аварійки!J76</f>
        <v>0.18175940017392769</v>
      </c>
      <c r="G77" s="6">
        <f>'дератизація '!I76</f>
        <v>5.1686014372581525E-3</v>
      </c>
      <c r="H77" s="6">
        <f>SUM(димовенти!Q76)</f>
        <v>4.8932422265787756E-2</v>
      </c>
      <c r="I77" s="6">
        <f>'під зими'!L76+майстерні!L76+покрівлі!N76+маляри!L76</f>
        <v>0.27128059989813647</v>
      </c>
      <c r="J77" s="6">
        <f>електрики!P76</f>
        <v>5.187760116322189E-2</v>
      </c>
      <c r="K77" s="4">
        <f t="shared" si="5"/>
        <v>2.1407799418107603</v>
      </c>
      <c r="L77" s="4">
        <v>3.2027259843068423E-2</v>
      </c>
      <c r="M77" s="4">
        <f t="shared" si="6"/>
        <v>2.1728072016538285</v>
      </c>
      <c r="N77" s="4">
        <f t="shared" si="7"/>
        <v>2.6073686419845941</v>
      </c>
    </row>
    <row r="78" spans="1:14" ht="18" customHeight="1" x14ac:dyDescent="0.2">
      <c r="A78" s="2">
        <f t="shared" si="8"/>
        <v>72</v>
      </c>
      <c r="B78" s="2">
        <v>4</v>
      </c>
      <c r="C78" s="5" t="s">
        <v>2621</v>
      </c>
      <c r="D78" s="6">
        <f>SUM(сходові!N77)</f>
        <v>1.0597424467558199</v>
      </c>
      <c r="E78" s="6">
        <f>SUM(прибудинкова!M77)</f>
        <v>0.38370814791099728</v>
      </c>
      <c r="F78" s="6">
        <f>'слюсарі х.в.'!P77+'слюсарі кан'!P77+'слюсарі ц.о.'!P77+'слюсарі г.в.'!P77+зварювальник!L77+аварійки!J77</f>
        <v>0.38178025799996873</v>
      </c>
      <c r="G78" s="6">
        <f>'дератизація '!I77</f>
        <v>2.9934368496878504E-3</v>
      </c>
      <c r="H78" s="6">
        <f>SUM(димовенти!Q77)</f>
        <v>5.1496106235519409E-2</v>
      </c>
      <c r="I78" s="6">
        <f>'під зими'!L77+майстерні!L77+покрівлі!N77+маляри!L77</f>
        <v>0.25838802235428443</v>
      </c>
      <c r="J78" s="6">
        <f>електрики!P77</f>
        <v>6.4382844682660298E-2</v>
      </c>
      <c r="K78" s="4">
        <f t="shared" si="5"/>
        <v>2.2024912627889379</v>
      </c>
      <c r="L78" s="4">
        <v>3.2538642572057519E-2</v>
      </c>
      <c r="M78" s="4">
        <f t="shared" si="6"/>
        <v>2.2350299053609954</v>
      </c>
      <c r="N78" s="4">
        <f t="shared" si="7"/>
        <v>2.6820358864331943</v>
      </c>
    </row>
    <row r="79" spans="1:14" ht="18" customHeight="1" x14ac:dyDescent="0.2">
      <c r="A79" s="2">
        <f t="shared" si="8"/>
        <v>73</v>
      </c>
      <c r="B79" s="2">
        <v>5</v>
      </c>
      <c r="C79" s="5" t="s">
        <v>2622</v>
      </c>
      <c r="D79" s="6">
        <f>SUM(сходові!N78)</f>
        <v>0.71467164975974362</v>
      </c>
      <c r="E79" s="6">
        <f>SUM(прибудинкова!M78)</f>
        <v>3.4154144516637133E-2</v>
      </c>
      <c r="F79" s="6">
        <f>'слюсарі х.в.'!P78+'слюсарі кан'!P78+'слюсарі ц.о.'!P78+'слюсарі г.в.'!P78+зварювальник!L78+аварійки!J78</f>
        <v>0.60739362408589115</v>
      </c>
      <c r="G79" s="6">
        <f>'дератизація '!I78</f>
        <v>2.2666863555818079E-3</v>
      </c>
      <c r="H79" s="6">
        <f>SUM(димовенти!Q78)</f>
        <v>3.6968173748376271E-2</v>
      </c>
      <c r="I79" s="6">
        <f>'під зими'!L78+майстерні!L78+покрівлі!N78+маляри!L78</f>
        <v>0.25060632134277633</v>
      </c>
      <c r="J79" s="6">
        <f>електрики!P78</f>
        <v>5.9391557993588154E-2</v>
      </c>
      <c r="K79" s="4">
        <f t="shared" si="5"/>
        <v>1.7054521578025943</v>
      </c>
      <c r="L79" s="4">
        <v>2.1951962119665658E-2</v>
      </c>
      <c r="M79" s="4">
        <f t="shared" si="6"/>
        <v>1.7274041199222601</v>
      </c>
      <c r="N79" s="4">
        <f t="shared" si="7"/>
        <v>2.0728849439067121</v>
      </c>
    </row>
    <row r="80" spans="1:14" ht="18" customHeight="1" x14ac:dyDescent="0.2">
      <c r="A80" s="2">
        <f t="shared" si="8"/>
        <v>74</v>
      </c>
      <c r="B80" s="2">
        <v>2</v>
      </c>
      <c r="C80" s="5" t="s">
        <v>2623</v>
      </c>
      <c r="D80" s="6">
        <f>SUM(сходові!N79)</f>
        <v>0</v>
      </c>
      <c r="E80" s="6">
        <f>SUM(прибудинкова!M79)</f>
        <v>9.1924148273910586E-2</v>
      </c>
      <c r="F80" s="6">
        <f>'слюсарі х.в.'!P79+'слюсарі кан'!P79+'слюсарі ц.о.'!P79+'слюсарі г.в.'!P79+зварювальник!L79+аварійки!J79</f>
        <v>0.29996430880818992</v>
      </c>
      <c r="G80" s="6">
        <f>'дератизація '!I79</f>
        <v>6.9609507640067906E-3</v>
      </c>
      <c r="H80" s="6">
        <f>SUM(димовенти!Q79)</f>
        <v>8.5658932136399649E-2</v>
      </c>
      <c r="I80" s="6">
        <f>'під зими'!L79+майстерні!L79+покрівлі!N79+маляри!L79</f>
        <v>0.35641110415691468</v>
      </c>
      <c r="J80" s="6">
        <f>електрики!P79</f>
        <v>0.13657033301615581</v>
      </c>
      <c r="K80" s="4">
        <f t="shared" si="5"/>
        <v>0.9774897771555775</v>
      </c>
      <c r="L80" s="4">
        <v>1.6462657000073322E-2</v>
      </c>
      <c r="M80" s="4">
        <f t="shared" si="6"/>
        <v>0.99395243415565082</v>
      </c>
      <c r="N80" s="4">
        <f t="shared" si="7"/>
        <v>1.192742920986781</v>
      </c>
    </row>
    <row r="81" spans="1:14" ht="18" customHeight="1" x14ac:dyDescent="0.2">
      <c r="A81" s="2">
        <f t="shared" si="8"/>
        <v>75</v>
      </c>
      <c r="B81" s="2">
        <v>3</v>
      </c>
      <c r="C81" s="5" t="s">
        <v>2624</v>
      </c>
      <c r="D81" s="6">
        <f>SUM(сходові!N80)</f>
        <v>0.70867777277502642</v>
      </c>
      <c r="E81" s="6">
        <f>SUM(прибудинкова!M80)</f>
        <v>0.1567411374930977</v>
      </c>
      <c r="F81" s="6">
        <f>'слюсарі х.в.'!P80+'слюсарі кан'!P80+'слюсарі ц.о.'!P80+'слюсарі г.в.'!P80+зварювальник!L80+аварійки!J80</f>
        <v>0.37716204322811375</v>
      </c>
      <c r="G81" s="6">
        <f>'дератизація '!I80</f>
        <v>4.1137493097736068E-3</v>
      </c>
      <c r="H81" s="6">
        <f>SUM(димовенти!Q80)</f>
        <v>4.6608521332697113E-2</v>
      </c>
      <c r="I81" s="6">
        <f>'під зими'!L80+майстерні!L80+покрівлі!N80+маляри!L80</f>
        <v>0.28206179389051478</v>
      </c>
      <c r="J81" s="6">
        <f>електрики!P80</f>
        <v>6.0779947768073411E-2</v>
      </c>
      <c r="K81" s="4">
        <f t="shared" si="5"/>
        <v>1.6361449657972968</v>
      </c>
      <c r="L81" s="4">
        <v>2.4341978568745759E-2</v>
      </c>
      <c r="M81" s="4">
        <f t="shared" si="6"/>
        <v>1.6604869443660426</v>
      </c>
      <c r="N81" s="4">
        <f t="shared" si="7"/>
        <v>1.992584333239251</v>
      </c>
    </row>
    <row r="82" spans="1:14" ht="18" customHeight="1" x14ac:dyDescent="0.2">
      <c r="A82" s="2">
        <f t="shared" si="8"/>
        <v>76</v>
      </c>
      <c r="B82" s="2">
        <v>3</v>
      </c>
      <c r="C82" s="5" t="s">
        <v>2625</v>
      </c>
      <c r="D82" s="6">
        <f>SUM(сходові!N81)</f>
        <v>0.51369886858137515</v>
      </c>
      <c r="E82" s="6">
        <f>SUM(прибудинкова!M81)</f>
        <v>0.47945619959384972</v>
      </c>
      <c r="F82" s="6">
        <f>'слюсарі х.в.'!P81+'слюсарі кан'!P81+'слюсарі ц.о.'!P81+'слюсарі г.в.'!P81+зварювальник!L81+аварійки!J81</f>
        <v>0.19729368698373753</v>
      </c>
      <c r="G82" s="6">
        <f>'дератизація '!I81</f>
        <v>3.0200174064403834E-3</v>
      </c>
      <c r="H82" s="6">
        <f>SUM(димовенти!Q81)</f>
        <v>5.2830509069266646E-2</v>
      </c>
      <c r="I82" s="6">
        <f>'під зими'!L81+майстерні!L81+покрівлі!N81+маляри!L81</f>
        <v>0.29417030758486279</v>
      </c>
      <c r="J82" s="6">
        <f>електрики!P81</f>
        <v>6.3007775049490164E-2</v>
      </c>
      <c r="K82" s="4">
        <f t="shared" si="5"/>
        <v>1.6034773642690223</v>
      </c>
      <c r="L82" s="4">
        <v>2.4444449044450756E-2</v>
      </c>
      <c r="M82" s="4">
        <f t="shared" si="6"/>
        <v>1.6279218133134732</v>
      </c>
      <c r="N82" s="4">
        <f t="shared" si="7"/>
        <v>1.9535061759761678</v>
      </c>
    </row>
    <row r="83" spans="1:14" ht="18" customHeight="1" x14ac:dyDescent="0.2">
      <c r="A83" s="2">
        <f t="shared" si="8"/>
        <v>77</v>
      </c>
      <c r="B83" s="2">
        <v>3</v>
      </c>
      <c r="C83" s="5" t="s">
        <v>2626</v>
      </c>
      <c r="D83" s="6">
        <f>SUM(сходові!N82)</f>
        <v>0.69688604509445473</v>
      </c>
      <c r="E83" s="6">
        <f>SUM(прибудинкова!M82)</f>
        <v>0.37110971444970581</v>
      </c>
      <c r="F83" s="6">
        <f>'слюсарі х.в.'!P82+'слюсарі кан'!P82+'слюсарі ц.о.'!P82+'слюсарі г.в.'!P82+зварювальник!L82+аварійки!J82</f>
        <v>0.37247075996591639</v>
      </c>
      <c r="G83" s="6">
        <f>'дератизація '!I82</f>
        <v>3.7882049074472669E-3</v>
      </c>
      <c r="H83" s="6">
        <f>SUM(димовенти!Q82)</f>
        <v>4.8665935835170107E-2</v>
      </c>
      <c r="I83" s="6">
        <f>'під зими'!L82+майстерні!L82+покрівлі!N82+маляри!L82</f>
        <v>0.28883164924164251</v>
      </c>
      <c r="J83" s="6">
        <f>електрики!P82</f>
        <v>5.7559880132819985E-2</v>
      </c>
      <c r="K83" s="4">
        <f t="shared" si="5"/>
        <v>1.8393121896271571</v>
      </c>
      <c r="L83" s="4">
        <v>2.7257877455168056E-2</v>
      </c>
      <c r="M83" s="4">
        <f t="shared" si="6"/>
        <v>1.8665700670823253</v>
      </c>
      <c r="N83" s="4">
        <f t="shared" si="7"/>
        <v>2.2398840804987903</v>
      </c>
    </row>
    <row r="84" spans="1:14" ht="18" customHeight="1" x14ac:dyDescent="0.2">
      <c r="A84" s="2">
        <f t="shared" si="8"/>
        <v>78</v>
      </c>
      <c r="B84" s="2">
        <v>3</v>
      </c>
      <c r="C84" s="5" t="s">
        <v>2627</v>
      </c>
      <c r="D84" s="6">
        <f>SUM(сходові!N83)</f>
        <v>1.0528719229397074</v>
      </c>
      <c r="E84" s="6">
        <f>SUM(прибудинкова!M83)</f>
        <v>0.15094172509738454</v>
      </c>
      <c r="F84" s="6">
        <f>'слюсарі х.в.'!P83+'слюсарі кан'!P83+'слюсарі ц.о.'!P83+'слюсарі г.в.'!P83+зварювальник!L83+аварійки!J83</f>
        <v>0.38563562594756895</v>
      </c>
      <c r="G84" s="6">
        <f>'дератизація '!I83</f>
        <v>4.3155258764607683E-3</v>
      </c>
      <c r="H84" s="6">
        <f>SUM(димовенти!Q83)</f>
        <v>4.8892458513228501E-2</v>
      </c>
      <c r="I84" s="6">
        <f>'під зими'!L83+майстерні!L83+покрівлі!N83+маляри!L83</f>
        <v>0.26390353963267738</v>
      </c>
      <c r="J84" s="6">
        <f>електрики!P83</f>
        <v>6.6967413129486217E-2</v>
      </c>
      <c r="K84" s="4">
        <f t="shared" si="5"/>
        <v>1.9735282111365136</v>
      </c>
      <c r="L84" s="4">
        <v>2.9148769969168153E-2</v>
      </c>
      <c r="M84" s="4">
        <f t="shared" si="6"/>
        <v>2.0026769811056817</v>
      </c>
      <c r="N84" s="4">
        <f t="shared" si="7"/>
        <v>2.4032123773268181</v>
      </c>
    </row>
    <row r="85" spans="1:14" ht="18" customHeight="1" x14ac:dyDescent="0.2">
      <c r="A85" s="2">
        <f t="shared" si="8"/>
        <v>79</v>
      </c>
      <c r="B85" s="2">
        <v>3</v>
      </c>
      <c r="C85" s="5" t="s">
        <v>2628</v>
      </c>
      <c r="D85" s="6">
        <f>SUM(сходові!N84)</f>
        <v>1.029488372093023</v>
      </c>
      <c r="E85" s="6">
        <f>SUM(прибудинкова!M84)</f>
        <v>0.2168560566228514</v>
      </c>
      <c r="F85" s="6">
        <f>'слюсарі х.в.'!P84+'слюсарі кан'!P84+'слюсарі ц.о.'!P84+'слюсарі г.в.'!P84+зварювальник!L84+аварійки!J84</f>
        <v>0.18881688573332947</v>
      </c>
      <c r="G85" s="6">
        <f>'дератизація '!I84</f>
        <v>4.2264914054600602E-3</v>
      </c>
      <c r="H85" s="6">
        <f>SUM(димовенти!Q84)</f>
        <v>3.6826443834532284E-2</v>
      </c>
      <c r="I85" s="6">
        <f>'під зими'!L84+майстерні!L84+покрівлі!N84+маляри!L84</f>
        <v>0.28313624436151735</v>
      </c>
      <c r="J85" s="6">
        <f>електрики!P84</f>
        <v>5.6934224775087E-2</v>
      </c>
      <c r="K85" s="4">
        <f t="shared" si="5"/>
        <v>1.8162847188258007</v>
      </c>
      <c r="L85" s="4">
        <v>2.7385311562454162E-2</v>
      </c>
      <c r="M85" s="4">
        <f t="shared" si="6"/>
        <v>1.8436700303882549</v>
      </c>
      <c r="N85" s="4">
        <f t="shared" si="7"/>
        <v>2.2124040364659057</v>
      </c>
    </row>
    <row r="86" spans="1:14" ht="18" customHeight="1" x14ac:dyDescent="0.2">
      <c r="A86" s="2">
        <f t="shared" si="8"/>
        <v>80</v>
      </c>
      <c r="B86" s="2">
        <v>3</v>
      </c>
      <c r="C86" s="5" t="s">
        <v>2629</v>
      </c>
      <c r="D86" s="6">
        <f>SUM(сходові!N85)</f>
        <v>0.68704100069492702</v>
      </c>
      <c r="E86" s="6">
        <f>SUM(прибудинкова!M85)</f>
        <v>0.17337368658195906</v>
      </c>
      <c r="F86" s="6">
        <f>'слюсарі х.в.'!P85+'слюсарі кан'!P85+'слюсарі ц.о.'!P85+'слюсарі г.в.'!P85+зварювальник!L85+аварійки!J85</f>
        <v>0.36021201344408527</v>
      </c>
      <c r="G86" s="6">
        <f>'дератизація '!I85</f>
        <v>4.5350094620167612E-3</v>
      </c>
      <c r="H86" s="6">
        <f>SUM(димовенти!Q85)</f>
        <v>4.0458640799321467E-2</v>
      </c>
      <c r="I86" s="6">
        <f>'під зими'!L85+майстерні!L85+покрівлі!N85+маляри!L85</f>
        <v>0.26461071118229429</v>
      </c>
      <c r="J86" s="6">
        <f>електрики!P85</f>
        <v>4.8785461147927069E-2</v>
      </c>
      <c r="K86" s="4">
        <f t="shared" si="5"/>
        <v>1.5790165233125308</v>
      </c>
      <c r="L86" s="4">
        <v>2.3267107042625135E-2</v>
      </c>
      <c r="M86" s="4">
        <f t="shared" si="6"/>
        <v>1.602283630355156</v>
      </c>
      <c r="N86" s="4">
        <f t="shared" si="7"/>
        <v>1.9227403564261871</v>
      </c>
    </row>
    <row r="87" spans="1:14" ht="18" customHeight="1" x14ac:dyDescent="0.2">
      <c r="A87" s="2">
        <f t="shared" si="8"/>
        <v>81</v>
      </c>
      <c r="B87" s="2">
        <v>4</v>
      </c>
      <c r="C87" s="5" t="s">
        <v>2630</v>
      </c>
      <c r="D87" s="6">
        <f>SUM(сходові!N86)</f>
        <v>0.96473105497771161</v>
      </c>
      <c r="E87" s="6">
        <f>SUM(прибудинкова!M86)</f>
        <v>0.14968637632607484</v>
      </c>
      <c r="F87" s="6">
        <f>'слюсарі х.в.'!P86+'слюсарі кан'!P86+'слюсарі ц.о.'!P86+'слюсарі г.в.'!P86+зварювальник!L86+аварійки!J86</f>
        <v>0.37027825994027053</v>
      </c>
      <c r="G87" s="6">
        <f>'дератизація '!I86</f>
        <v>3.3989391401451712E-3</v>
      </c>
      <c r="H87" s="6">
        <f>SUM(димовенти!Q86)</f>
        <v>4.3580042003303045E-2</v>
      </c>
      <c r="I87" s="6">
        <f>'під зими'!L86+майстерні!L86+покрівлі!N86+маляри!L86</f>
        <v>0.25672314417210684</v>
      </c>
      <c r="J87" s="6">
        <f>електрики!P86</f>
        <v>5.5993132976775883E-2</v>
      </c>
      <c r="K87" s="4">
        <f t="shared" si="5"/>
        <v>1.8443909495363879</v>
      </c>
      <c r="L87" s="4">
        <v>2.7143437258718039E-2</v>
      </c>
      <c r="M87" s="4">
        <f t="shared" si="6"/>
        <v>1.871534386795106</v>
      </c>
      <c r="N87" s="4">
        <f t="shared" si="7"/>
        <v>2.245841264154127</v>
      </c>
    </row>
    <row r="88" spans="1:14" ht="18" customHeight="1" x14ac:dyDescent="0.2">
      <c r="A88" s="2">
        <f t="shared" si="8"/>
        <v>82</v>
      </c>
      <c r="B88" s="2">
        <v>4</v>
      </c>
      <c r="C88" s="5" t="s">
        <v>2631</v>
      </c>
      <c r="D88" s="6">
        <f>SUM(сходові!N87)</f>
        <v>0.83347334924423244</v>
      </c>
      <c r="E88" s="6">
        <f>SUM(прибудинкова!M87)</f>
        <v>0.15389348183505699</v>
      </c>
      <c r="F88" s="6">
        <f>'слюсарі х.в.'!P87+'слюсарі кан'!P87+'слюсарі ц.о.'!P87+'слюсарі г.в.'!P87+зварювальник!L87+аварійки!J87</f>
        <v>0.18080650638192147</v>
      </c>
      <c r="G88" s="6">
        <f>'дератизація '!I87</f>
        <v>4.1288782816229124E-3</v>
      </c>
      <c r="H88" s="6">
        <f>SUM(димовенти!Q87)</f>
        <v>3.8990925672543232E-2</v>
      </c>
      <c r="I88" s="6">
        <f>'під зими'!L87+майстерні!L87+покрівлі!N87+маляри!L87</f>
        <v>0.25940879626913976</v>
      </c>
      <c r="J88" s="6">
        <f>електрики!P87</f>
        <v>5.1194861509317915E-2</v>
      </c>
      <c r="K88" s="4">
        <f t="shared" si="5"/>
        <v>1.5218967991938346</v>
      </c>
      <c r="L88" s="4">
        <v>2.2872044006676751E-2</v>
      </c>
      <c r="M88" s="4">
        <f t="shared" si="6"/>
        <v>1.5447688432005113</v>
      </c>
      <c r="N88" s="4">
        <f t="shared" si="7"/>
        <v>1.8537226118406136</v>
      </c>
    </row>
    <row r="89" spans="1:14" ht="18" customHeight="1" x14ac:dyDescent="0.2">
      <c r="A89" s="2">
        <f t="shared" si="8"/>
        <v>83</v>
      </c>
      <c r="B89" s="2">
        <v>5</v>
      </c>
      <c r="C89" s="5" t="s">
        <v>2632</v>
      </c>
      <c r="D89" s="6">
        <f>SUM(сходові!N88)</f>
        <v>0.66578188621107071</v>
      </c>
      <c r="E89" s="6">
        <f>SUM(прибудинкова!M88)</f>
        <v>0.5641748803409844</v>
      </c>
      <c r="F89" s="6">
        <f>'слюсарі х.в.'!P88+'слюсарі кан'!P88+'слюсарі ц.о.'!P88+'слюсарі г.в.'!P88+зварювальник!L88+аварійки!J88</f>
        <v>0.40959205703892654</v>
      </c>
      <c r="G89" s="6">
        <f>'дератизація '!I88</f>
        <v>3.8386961534430351E-3</v>
      </c>
      <c r="H89" s="6">
        <f>SUM(димовенти!Q88)</f>
        <v>3.2799034774133234E-2</v>
      </c>
      <c r="I89" s="6">
        <f>'під зими'!L88+майстерні!L88+покрівлі!N88+маляри!L88</f>
        <v>0.23764772318676392</v>
      </c>
      <c r="J89" s="6">
        <f>електрики!P88</f>
        <v>8.4309743367064024E-2</v>
      </c>
      <c r="K89" s="4">
        <f t="shared" si="5"/>
        <v>1.998144021072386</v>
      </c>
      <c r="L89" s="4">
        <v>2.916602332475704E-2</v>
      </c>
      <c r="M89" s="4">
        <f t="shared" si="6"/>
        <v>2.0273100443971428</v>
      </c>
      <c r="N89" s="4">
        <f t="shared" si="7"/>
        <v>2.4327720532765711</v>
      </c>
    </row>
    <row r="90" spans="1:14" ht="18" customHeight="1" x14ac:dyDescent="0.2">
      <c r="A90" s="2">
        <f t="shared" si="8"/>
        <v>84</v>
      </c>
      <c r="B90" s="2">
        <v>4</v>
      </c>
      <c r="C90" s="5" t="s">
        <v>2633</v>
      </c>
      <c r="D90" s="6">
        <f>SUM(сходові!N89)</f>
        <v>0.61701684041700078</v>
      </c>
      <c r="E90" s="6">
        <f>SUM(прибудинкова!M89)</f>
        <v>0.45461564241843289</v>
      </c>
      <c r="F90" s="6">
        <f>'слюсарі х.в.'!P89+'слюсарі кан'!P89+'слюсарі ц.о.'!P89+'слюсарі г.в.'!P89+зварювальник!L89+аварійки!J89</f>
        <v>0.3696456655638467</v>
      </c>
      <c r="G90" s="6">
        <f>'дератизація '!I89</f>
        <v>3.1419746511875601E-3</v>
      </c>
      <c r="H90" s="6">
        <f>SUM(димовенти!Q89)</f>
        <v>3.4749015928961284E-2</v>
      </c>
      <c r="I90" s="6">
        <f>'під зими'!L89+майстерні!L89+покрівлі!N89+маляри!L89</f>
        <v>0.26020445380657209</v>
      </c>
      <c r="J90" s="6">
        <f>електрики!P89</f>
        <v>5.5688520604148743E-2</v>
      </c>
      <c r="K90" s="4">
        <f t="shared" si="5"/>
        <v>1.7950621133901499</v>
      </c>
      <c r="L90" s="4">
        <v>2.6338368830934655E-2</v>
      </c>
      <c r="M90" s="4">
        <f t="shared" si="6"/>
        <v>1.8214004822210845</v>
      </c>
      <c r="N90" s="4">
        <f t="shared" si="7"/>
        <v>2.1856805786653015</v>
      </c>
    </row>
    <row r="91" spans="1:14" ht="18" customHeight="1" x14ac:dyDescent="0.2">
      <c r="A91" s="2">
        <f t="shared" si="8"/>
        <v>85</v>
      </c>
      <c r="B91" s="2">
        <v>4</v>
      </c>
      <c r="C91" s="5" t="s">
        <v>2634</v>
      </c>
      <c r="D91" s="6">
        <f>SUM(сходові!N90)</f>
        <v>0.89775149957155109</v>
      </c>
      <c r="E91" s="6">
        <f>SUM(прибудинкова!M90)</f>
        <v>0.83241288774635824</v>
      </c>
      <c r="F91" s="6">
        <f>'слюсарі х.в.'!P90+'слюсарі кан'!P90+'слюсарі ц.о.'!P90+'слюсарі г.в.'!P90+зварювальник!L90+аварійки!J90</f>
        <v>0.2247982989471595</v>
      </c>
      <c r="G91" s="6">
        <f>'дератизація '!I90</f>
        <v>4.0445586975149965E-3</v>
      </c>
      <c r="H91" s="6">
        <f>SUM(димовенти!Q90)</f>
        <v>5.4871533393667037E-2</v>
      </c>
      <c r="I91" s="6">
        <f>'під зими'!L90+майстерні!L90+покрівлі!N90+маляри!L90</f>
        <v>0.26502189848755836</v>
      </c>
      <c r="J91" s="6">
        <f>електрики!P90</f>
        <v>8.2714577014412108E-2</v>
      </c>
      <c r="K91" s="4">
        <f t="shared" si="5"/>
        <v>2.3616152538582216</v>
      </c>
      <c r="L91" s="4">
        <v>3.5314787310586571E-2</v>
      </c>
      <c r="M91" s="4">
        <f t="shared" si="6"/>
        <v>2.3969300411688081</v>
      </c>
      <c r="N91" s="4">
        <f t="shared" si="7"/>
        <v>2.8763160494025697</v>
      </c>
    </row>
    <row r="92" spans="1:14" ht="18" customHeight="1" x14ac:dyDescent="0.2">
      <c r="A92" s="2">
        <f t="shared" si="8"/>
        <v>86</v>
      </c>
      <c r="B92" s="2">
        <v>2</v>
      </c>
      <c r="C92" s="5" t="s">
        <v>2635</v>
      </c>
      <c r="D92" s="6">
        <f>SUM(сходові!N91)</f>
        <v>0</v>
      </c>
      <c r="E92" s="6">
        <f>SUM(прибудинкова!M91)</f>
        <v>1.2866841636907855</v>
      </c>
      <c r="F92" s="6">
        <f>'слюсарі х.в.'!P91+'слюсарі кан'!P91+'слюсарі ц.о.'!P91+'слюсарі г.в.'!P91+зварювальник!L91+аварійки!J91</f>
        <v>0.20666498720375948</v>
      </c>
      <c r="G92" s="6">
        <f>'дератизація '!I91</f>
        <v>5.7552959123530843E-3</v>
      </c>
      <c r="H92" s="6">
        <f>SUM(димовенти!Q91)</f>
        <v>4.3272250243674724E-2</v>
      </c>
      <c r="I92" s="6">
        <f>'під зими'!L91+майстерні!L91+покрівлі!N91+маляри!L91</f>
        <v>0.30471543329533435</v>
      </c>
      <c r="J92" s="6">
        <f>електрики!P91</f>
        <v>6.9722225623648534E-2</v>
      </c>
      <c r="K92" s="4">
        <f t="shared" si="5"/>
        <v>1.9168143559695556</v>
      </c>
      <c r="L92" s="4">
        <v>2.8820687679443902E-2</v>
      </c>
      <c r="M92" s="4">
        <f t="shared" si="6"/>
        <v>1.9456350436489995</v>
      </c>
      <c r="N92" s="4">
        <f t="shared" si="7"/>
        <v>2.3347620523787995</v>
      </c>
    </row>
    <row r="93" spans="1:14" ht="18" customHeight="1" x14ac:dyDescent="0.2">
      <c r="A93" s="2">
        <f t="shared" si="8"/>
        <v>87</v>
      </c>
      <c r="B93" s="2">
        <v>2</v>
      </c>
      <c r="C93" s="5" t="s">
        <v>2636</v>
      </c>
      <c r="D93" s="6">
        <f>SUM(сходові!N92)</f>
        <v>0</v>
      </c>
      <c r="E93" s="6">
        <f>SUM(прибудинкова!M92)</f>
        <v>1.3092874722016308</v>
      </c>
      <c r="F93" s="6">
        <f>'слюсарі х.в.'!P92+'слюсарі кан'!P92+'слюсарі ц.о.'!P92+'слюсарі г.в.'!P92+зварювальник!L92+аварійки!J92</f>
        <v>0.19257837922726984</v>
      </c>
      <c r="G93" s="6">
        <f>'дератизація '!I92</f>
        <v>4.1790214974054855E-3</v>
      </c>
      <c r="H93" s="6">
        <f>SUM(димовенти!Q92)</f>
        <v>4.7105751975424368E-2</v>
      </c>
      <c r="I93" s="6">
        <f>'під зими'!L92+майстерні!L92+покрівлі!N92+маляри!L92</f>
        <v>0.28607950093185963</v>
      </c>
      <c r="J93" s="6">
        <f>електрики!P92</f>
        <v>5.9629300330997601E-2</v>
      </c>
      <c r="K93" s="4">
        <f t="shared" si="5"/>
        <v>1.8988594261645879</v>
      </c>
      <c r="L93" s="4">
        <v>2.849656313596205E-2</v>
      </c>
      <c r="M93" s="4">
        <f t="shared" si="6"/>
        <v>1.9273559893005499</v>
      </c>
      <c r="N93" s="4">
        <f t="shared" si="7"/>
        <v>2.3128271871606598</v>
      </c>
    </row>
    <row r="94" spans="1:14" ht="18" customHeight="1" x14ac:dyDescent="0.2">
      <c r="A94" s="2">
        <f t="shared" si="8"/>
        <v>88</v>
      </c>
      <c r="B94" s="2">
        <v>9</v>
      </c>
      <c r="C94" s="5" t="s">
        <v>2637</v>
      </c>
      <c r="D94" s="6">
        <f>SUM(сходові!N93)</f>
        <v>1.0737519936204145</v>
      </c>
      <c r="E94" s="6">
        <f>SUM(прибудинкова!M93)</f>
        <v>3.2487167729930884E-2</v>
      </c>
      <c r="F94" s="6">
        <f>'слюсарі х.в.'!P93+'слюсарі кан'!P93+'слюсарі ц.о.'!P93+'слюсарі г.в.'!P93+зварювальник!L93+аварійки!J93</f>
        <v>0.41782176964020945</v>
      </c>
      <c r="G94" s="6">
        <f>'дератизація '!I93</f>
        <v>2.5618022328548645E-3</v>
      </c>
      <c r="H94" s="6">
        <f>SUM(димовенти!Q93)</f>
        <v>7.5904765174575936E-2</v>
      </c>
      <c r="I94" s="6">
        <f>'під зими'!L93+майстерні!L93+покрівлі!N93+маляри!L93</f>
        <v>0.21692576811806619</v>
      </c>
      <c r="J94" s="6">
        <f>електрики!P93</f>
        <v>9.0206256892773382E-2</v>
      </c>
      <c r="K94" s="4">
        <f t="shared" si="5"/>
        <v>1.9096595234088249</v>
      </c>
      <c r="L94" s="4">
        <v>2.8611923778343651E-2</v>
      </c>
      <c r="M94" s="4">
        <f t="shared" si="6"/>
        <v>1.9382714471871685</v>
      </c>
      <c r="N94" s="4">
        <f t="shared" si="7"/>
        <v>2.325925736624602</v>
      </c>
    </row>
    <row r="95" spans="1:14" ht="18" customHeight="1" x14ac:dyDescent="0.2">
      <c r="A95" s="2">
        <f t="shared" si="8"/>
        <v>89</v>
      </c>
      <c r="B95" s="2">
        <v>5</v>
      </c>
      <c r="C95" s="5" t="s">
        <v>2638</v>
      </c>
      <c r="D95" s="6">
        <f>SUM(сходові!N94)</f>
        <v>0.70294296865897721</v>
      </c>
      <c r="E95" s="6">
        <f>SUM(прибудинкова!M94)</f>
        <v>0.58566728184096606</v>
      </c>
      <c r="F95" s="6">
        <f>'слюсарі х.в.'!P94+'слюсарі кан'!P94+'слюсарі ц.о.'!P94+'слюсарі г.в.'!P94+зварювальник!L94+аварійки!J94</f>
        <v>0.40862906483573347</v>
      </c>
      <c r="G95" s="6">
        <f>'дератизація '!I94</f>
        <v>2.2769993164730011E-3</v>
      </c>
      <c r="H95" s="6">
        <f>SUM(димовенти!Q94)</f>
        <v>4.4562484446913471E-2</v>
      </c>
      <c r="I95" s="6">
        <f>'під зими'!L94+майстерні!L94+покрівлі!N94+маляри!L94</f>
        <v>0.23504203339598057</v>
      </c>
      <c r="J95" s="6">
        <f>електрики!P94</f>
        <v>8.361976829425341E-2</v>
      </c>
      <c r="K95" s="4">
        <f t="shared" si="5"/>
        <v>2.0627406007892972</v>
      </c>
      <c r="L95" s="4">
        <v>3.0206137681299206E-2</v>
      </c>
      <c r="M95" s="4">
        <f t="shared" si="6"/>
        <v>2.0929467384705962</v>
      </c>
      <c r="N95" s="4">
        <f t="shared" si="7"/>
        <v>2.5115360861647154</v>
      </c>
    </row>
    <row r="96" spans="1:14" ht="18" customHeight="1" x14ac:dyDescent="0.2">
      <c r="A96" s="2">
        <f t="shared" si="8"/>
        <v>90</v>
      </c>
      <c r="B96" s="2">
        <v>3</v>
      </c>
      <c r="C96" s="5" t="s">
        <v>2639</v>
      </c>
      <c r="D96" s="6">
        <f>SUM(сходові!N95)</f>
        <v>0.95657142857142852</v>
      </c>
      <c r="E96" s="6">
        <f>SUM(прибудинкова!M95)</f>
        <v>0.48325966651644892</v>
      </c>
      <c r="F96" s="6">
        <f>'слюсарі х.в.'!P95+'слюсарі кан'!P95+'слюсарі ц.о.'!P95+'слюсарі г.в.'!P95+зварювальник!L95+аварійки!J95</f>
        <v>0.38046214324308592</v>
      </c>
      <c r="G96" s="6">
        <f>'дератизація '!I95</f>
        <v>4.990986931050022E-3</v>
      </c>
      <c r="H96" s="6">
        <f>SUM(димовенти!Q95)</f>
        <v>5.0010510807499436E-2</v>
      </c>
      <c r="I96" s="6">
        <f>'під зими'!L95+майстерні!L95+покрівлі!N95+маляри!L95</f>
        <v>0.28751931851953866</v>
      </c>
      <c r="J96" s="6">
        <f>електрики!P95</f>
        <v>6.3198493786806836E-2</v>
      </c>
      <c r="K96" s="4">
        <f t="shared" si="5"/>
        <v>2.2260125483758584</v>
      </c>
      <c r="L96" s="4">
        <v>3.2772992078947016E-2</v>
      </c>
      <c r="M96" s="4">
        <f t="shared" si="6"/>
        <v>2.2587855404548054</v>
      </c>
      <c r="N96" s="4">
        <f t="shared" si="7"/>
        <v>2.7105426485457662</v>
      </c>
    </row>
    <row r="97" spans="1:14" ht="18" customHeight="1" x14ac:dyDescent="0.2">
      <c r="A97" s="2">
        <f t="shared" si="8"/>
        <v>91</v>
      </c>
      <c r="B97" s="2">
        <v>3</v>
      </c>
      <c r="C97" s="5" t="s">
        <v>2640</v>
      </c>
      <c r="D97" s="6">
        <f>SUM(сходові!N96)</f>
        <v>1.2394581472130508</v>
      </c>
      <c r="E97" s="6">
        <f>SUM(прибудинкова!M96)</f>
        <v>0.21964377383518482</v>
      </c>
      <c r="F97" s="6">
        <f>'слюсарі х.в.'!P96+'слюсарі кан'!P96+'слюсарі ц.о.'!P96+'слюсарі г.в.'!P96+зварювальник!L96+аварійки!J96</f>
        <v>0.36638316757808853</v>
      </c>
      <c r="G97" s="6">
        <f>'дератизація '!I96</f>
        <v>6.4168462941469086E-3</v>
      </c>
      <c r="H97" s="6">
        <f>SUM(димовенти!Q96)</f>
        <v>4.4536198348352735E-2</v>
      </c>
      <c r="I97" s="6">
        <f>'під зими'!L96+майстерні!L96+покрівлі!N96+маляри!L96</f>
        <v>0.28287661741396908</v>
      </c>
      <c r="J97" s="6">
        <f>електрики!P96</f>
        <v>5.2997853160694754E-2</v>
      </c>
      <c r="K97" s="4">
        <f t="shared" si="5"/>
        <v>2.2123126038434879</v>
      </c>
      <c r="L97" s="4">
        <v>3.2589481915920926E-2</v>
      </c>
      <c r="M97" s="4">
        <f t="shared" si="6"/>
        <v>2.2449020857594091</v>
      </c>
      <c r="N97" s="4">
        <f t="shared" si="7"/>
        <v>2.6938825029112907</v>
      </c>
    </row>
    <row r="98" spans="1:14" ht="18" customHeight="1" x14ac:dyDescent="0.2">
      <c r="A98" s="2">
        <f t="shared" si="8"/>
        <v>92</v>
      </c>
      <c r="B98" s="2">
        <v>3</v>
      </c>
      <c r="C98" s="5" t="s">
        <v>2641</v>
      </c>
      <c r="D98" s="6">
        <f>SUM(сходові!N97)</f>
        <v>1.2003253796095446</v>
      </c>
      <c r="E98" s="6">
        <f>SUM(прибудинкова!M97)</f>
        <v>0.21595387441549768</v>
      </c>
      <c r="F98" s="6">
        <f>'слюсарі х.в.'!P97+'слюсарі кан'!P97+'слюсарі ц.о.'!P97+'слюсарі г.в.'!P97+зварювальник!L97+аварійки!J97</f>
        <v>0.40441597541588997</v>
      </c>
      <c r="G98" s="6">
        <f>'дератизація '!I97</f>
        <v>6.6883767535070139E-3</v>
      </c>
      <c r="H98" s="6">
        <f>SUM(димовенти!Q97)</f>
        <v>6.8899050695906031E-2</v>
      </c>
      <c r="I98" s="6">
        <f>'під зими'!L97+майстерні!L97+покрівлі!N97+маляри!L97</f>
        <v>0.29923765331992369</v>
      </c>
      <c r="J98" s="6">
        <f>електрики!P97</f>
        <v>8.0334388401579804E-2</v>
      </c>
      <c r="K98" s="4">
        <f t="shared" si="5"/>
        <v>2.2758546986118491</v>
      </c>
      <c r="L98" s="4">
        <v>3.3863975169524219E-2</v>
      </c>
      <c r="M98" s="4">
        <f t="shared" si="6"/>
        <v>2.3097186737813731</v>
      </c>
      <c r="N98" s="4">
        <f t="shared" si="7"/>
        <v>2.7716624085376478</v>
      </c>
    </row>
    <row r="99" spans="1:14" ht="18" customHeight="1" x14ac:dyDescent="0.2">
      <c r="A99" s="2">
        <f t="shared" si="8"/>
        <v>93</v>
      </c>
      <c r="B99" s="2">
        <v>4</v>
      </c>
      <c r="C99" s="5" t="s">
        <v>2642</v>
      </c>
      <c r="D99" s="6">
        <f>SUM(сходові!N98)</f>
        <v>1.084191246938558</v>
      </c>
      <c r="E99" s="6">
        <f>SUM(прибудинкова!M98)</f>
        <v>0.28659314946935005</v>
      </c>
      <c r="F99" s="6">
        <f>'слюсарі х.в.'!P98+'слюсарі кан'!P98+'слюсарі ц.о.'!P98+'слюсарі г.в.'!P98+зварювальник!L98+аварійки!J98</f>
        <v>0.17510672507640118</v>
      </c>
      <c r="G99" s="6">
        <f>'дератизація '!I98</f>
        <v>4.3392609945692683E-3</v>
      </c>
      <c r="H99" s="6">
        <f>SUM(димовенти!Q98)</f>
        <v>2.9203748476749686E-2</v>
      </c>
      <c r="I99" s="6">
        <f>'під зими'!L98+майстерні!L98+покрівлі!N98+маляри!L98</f>
        <v>0.29965136024612876</v>
      </c>
      <c r="J99" s="6">
        <f>електрики!P98</f>
        <v>4.7111020530916495E-2</v>
      </c>
      <c r="K99" s="4">
        <f t="shared" si="5"/>
        <v>1.9261965117326734</v>
      </c>
      <c r="L99" s="4">
        <v>2.8755954879667422E-2</v>
      </c>
      <c r="M99" s="4">
        <f t="shared" si="6"/>
        <v>1.9549524666123408</v>
      </c>
      <c r="N99" s="4">
        <f t="shared" si="7"/>
        <v>2.3459429599348089</v>
      </c>
    </row>
    <row r="100" spans="1:14" ht="18" customHeight="1" x14ac:dyDescent="0.2">
      <c r="A100" s="2">
        <f t="shared" si="8"/>
        <v>94</v>
      </c>
      <c r="B100" s="2">
        <v>3</v>
      </c>
      <c r="C100" s="5" t="s">
        <v>2643</v>
      </c>
      <c r="D100" s="6">
        <f>SUM(сходові!N99)</f>
        <v>0.87409390083369887</v>
      </c>
      <c r="E100" s="6">
        <f>SUM(прибудинкова!M99)</f>
        <v>5.5357261956998687E-2</v>
      </c>
      <c r="F100" s="6">
        <f>'слюсарі х.в.'!P99+'слюсарі кан'!P99+'слюсарі ц.о.'!P99+'слюсарі г.в.'!P99+зварювальник!L99+аварійки!J99</f>
        <v>0.22019497517519321</v>
      </c>
      <c r="G100" s="6">
        <f>'дератизація '!I99</f>
        <v>5.0570425625274234E-3</v>
      </c>
      <c r="H100" s="6">
        <f>SUM(димовенти!Q99)</f>
        <v>4.1193803086442098E-2</v>
      </c>
      <c r="I100" s="6">
        <f>'під зими'!L99+майстерні!L99+покрівлі!N99+маляри!L99</f>
        <v>0.32217724100297124</v>
      </c>
      <c r="J100" s="6">
        <f>електрики!P99</f>
        <v>7.9416337792742653E-2</v>
      </c>
      <c r="K100" s="4">
        <f t="shared" si="5"/>
        <v>1.597490562410574</v>
      </c>
      <c r="L100" s="4">
        <v>2.4480220277992459E-2</v>
      </c>
      <c r="M100" s="4">
        <f t="shared" si="6"/>
        <v>1.6219707826885665</v>
      </c>
      <c r="N100" s="4">
        <f t="shared" si="7"/>
        <v>1.9463649392262798</v>
      </c>
    </row>
    <row r="101" spans="1:14" ht="18" customHeight="1" x14ac:dyDescent="0.2">
      <c r="A101" s="2">
        <f t="shared" si="8"/>
        <v>95</v>
      </c>
      <c r="B101" s="2">
        <v>4</v>
      </c>
      <c r="C101" s="5" t="s">
        <v>2644</v>
      </c>
      <c r="D101" s="6">
        <f>SUM(сходові!N100)</f>
        <v>0.93423940570656749</v>
      </c>
      <c r="E101" s="6">
        <f>SUM(прибудинкова!M100)</f>
        <v>0.8058455287298103</v>
      </c>
      <c r="F101" s="6">
        <f>'слюсарі х.в.'!P100+'слюсарі кан'!P100+'слюсарі ц.о.'!P100+'слюсарі г.в.'!P100+зварювальник!L100+аварійки!J100</f>
        <v>0.19465090228572315</v>
      </c>
      <c r="G101" s="6">
        <f>'дератизація '!I100</f>
        <v>3.4019922336653726E-3</v>
      </c>
      <c r="H101" s="6">
        <f>SUM(димовенти!Q100)</f>
        <v>4.7011759566893997E-2</v>
      </c>
      <c r="I101" s="6">
        <f>'під зими'!L100+майстерні!L100+покрівлі!N100+маляри!L100</f>
        <v>0.26920651053332689</v>
      </c>
      <c r="J101" s="6">
        <f>електрики!P100</f>
        <v>6.1114244075522711E-2</v>
      </c>
      <c r="K101" s="4">
        <f t="shared" si="5"/>
        <v>2.3154703431315102</v>
      </c>
      <c r="L101" s="4">
        <v>3.4469689267568882E-2</v>
      </c>
      <c r="M101" s="4">
        <f t="shared" si="6"/>
        <v>2.3499400323990791</v>
      </c>
      <c r="N101" s="4">
        <f t="shared" si="7"/>
        <v>2.8199280388788948</v>
      </c>
    </row>
    <row r="102" spans="1:14" ht="18" customHeight="1" x14ac:dyDescent="0.2">
      <c r="A102" s="2">
        <f t="shared" si="8"/>
        <v>96</v>
      </c>
      <c r="B102" s="2">
        <v>4</v>
      </c>
      <c r="C102" s="5" t="s">
        <v>2987</v>
      </c>
      <c r="D102" s="6">
        <f>SUM(сходові!N101)</f>
        <v>0.7417404963870563</v>
      </c>
      <c r="E102" s="6">
        <f>SUM(прибудинкова!M101)</f>
        <v>1.291450602157294</v>
      </c>
      <c r="F102" s="6">
        <f>'слюсарі х.в.'!P101+'слюсарі кан'!P101+'слюсарі ц.о.'!P101+'слюсарі г.в.'!P101+зварювальник!L101+аварійки!J101</f>
        <v>0.197533128232321</v>
      </c>
      <c r="G102" s="6">
        <f>'дератизація '!I101</f>
        <v>4.6339930882814953E-3</v>
      </c>
      <c r="H102" s="6">
        <f>SUM(димовенти!Q101)</f>
        <v>5.828225142897215E-2</v>
      </c>
      <c r="I102" s="6">
        <f>'під зими'!L101+майстерні!L101+покрівлі!N101+маляри!L101</f>
        <v>0.26066020293838149</v>
      </c>
      <c r="J102" s="6">
        <f>електрики!P101</f>
        <v>6.317933250590306E-2</v>
      </c>
      <c r="K102" s="4">
        <f t="shared" si="5"/>
        <v>2.6174800067382096</v>
      </c>
      <c r="L102" s="4">
        <v>3.8914688059968672E-2</v>
      </c>
      <c r="M102" s="4">
        <f t="shared" si="6"/>
        <v>2.6563946947981782</v>
      </c>
      <c r="N102" s="4">
        <f t="shared" si="7"/>
        <v>3.187673633757814</v>
      </c>
    </row>
    <row r="103" spans="1:14" ht="18" customHeight="1" x14ac:dyDescent="0.2">
      <c r="A103" s="2">
        <f t="shared" si="8"/>
        <v>97</v>
      </c>
      <c r="B103" s="2">
        <v>2</v>
      </c>
      <c r="C103" s="5" t="s">
        <v>2645</v>
      </c>
      <c r="D103" s="6">
        <f>SUM(сходові!N102)</f>
        <v>0</v>
      </c>
      <c r="E103" s="6">
        <f>SUM(прибудинкова!M102)</f>
        <v>1.150183158254334</v>
      </c>
      <c r="F103" s="6">
        <f>'слюсарі х.в.'!P102+'слюсарі кан'!P102+'слюсарі ц.о.'!P102+'слюсарі г.в.'!P102+зварювальник!L102+аварійки!J102</f>
        <v>0.36383386806568202</v>
      </c>
      <c r="G103" s="6">
        <f>'дератизація '!I102</f>
        <v>5.7776069689982074E-3</v>
      </c>
      <c r="H103" s="6">
        <f>SUM(димовенти!Q102)</f>
        <v>5.8610794270303607E-2</v>
      </c>
      <c r="I103" s="6">
        <f>'під зими'!L102+майстерні!L102+покрівлі!N102+маляри!L102</f>
        <v>0.41961296505177959</v>
      </c>
      <c r="J103" s="6">
        <f>електрики!P102</f>
        <v>5.1524421052085441E-2</v>
      </c>
      <c r="K103" s="4">
        <f t="shared" si="5"/>
        <v>2.0495428136631828</v>
      </c>
      <c r="L103" s="4">
        <v>3.1237564501513715E-2</v>
      </c>
      <c r="M103" s="4">
        <f t="shared" si="6"/>
        <v>2.0807803781646967</v>
      </c>
      <c r="N103" s="4">
        <f t="shared" si="7"/>
        <v>2.4969364537976362</v>
      </c>
    </row>
    <row r="104" spans="1:14" ht="18" customHeight="1" x14ac:dyDescent="0.2">
      <c r="A104" s="2">
        <f t="shared" si="8"/>
        <v>98</v>
      </c>
      <c r="B104" s="2">
        <v>3</v>
      </c>
      <c r="C104" s="5" t="s">
        <v>2646</v>
      </c>
      <c r="D104" s="6">
        <f>SUM(сходові!N103)</f>
        <v>0.72462499999999996</v>
      </c>
      <c r="E104" s="6">
        <f>SUM(прибудинкова!M103)</f>
        <v>0.38083772108843539</v>
      </c>
      <c r="F104" s="6">
        <f>'слюсарі х.в.'!P103+'слюсарі кан'!P103+'слюсарі ц.о.'!P103+'слюсарі г.в.'!P103+зварювальник!L103+аварійки!J103</f>
        <v>0.18095460569530453</v>
      </c>
      <c r="G104" s="6">
        <f>'дератизація '!I103</f>
        <v>3.7181122448979591E-3</v>
      </c>
      <c r="H104" s="6">
        <f>SUM(димовенти!Q103)</f>
        <v>5.240621107127004E-2</v>
      </c>
      <c r="I104" s="6">
        <f>'під зими'!L103+майстерні!L103+покрівлі!N103+маляри!L103</f>
        <v>0.28614428566680361</v>
      </c>
      <c r="J104" s="6">
        <f>електрики!P103</f>
        <v>5.1300973307726906E-2</v>
      </c>
      <c r="K104" s="4">
        <f t="shared" si="5"/>
        <v>1.6799869090744382</v>
      </c>
      <c r="L104" s="4">
        <v>2.5519518645394923E-2</v>
      </c>
      <c r="M104" s="4">
        <f t="shared" si="6"/>
        <v>1.7055064277198331</v>
      </c>
      <c r="N104" s="4">
        <f t="shared" si="7"/>
        <v>2.0466077132637994</v>
      </c>
    </row>
    <row r="105" spans="1:14" ht="18" customHeight="1" x14ac:dyDescent="0.2">
      <c r="A105" s="2">
        <f t="shared" si="8"/>
        <v>99</v>
      </c>
      <c r="B105" s="2">
        <v>2</v>
      </c>
      <c r="C105" s="5" t="s">
        <v>2647</v>
      </c>
      <c r="D105" s="6">
        <f>SUM(сходові!N104)</f>
        <v>0</v>
      </c>
      <c r="E105" s="6">
        <f>SUM(прибудинкова!M104)</f>
        <v>1.2066732751665261</v>
      </c>
      <c r="F105" s="6">
        <f>'слюсарі х.в.'!P104+'слюсарі кан'!P104+'слюсарі ц.о.'!P104+'слюсарі г.в.'!P104+зварювальник!L104+аварійки!J104</f>
        <v>0.40251626880206648</v>
      </c>
      <c r="G105" s="6">
        <f>'дератизація '!I104</f>
        <v>4.5032367013791161E-3</v>
      </c>
      <c r="H105" s="6">
        <f>SUM(димовенти!Q104)</f>
        <v>6.3956417600830942E-2</v>
      </c>
      <c r="I105" s="6">
        <f>'під зими'!L104+майстерні!L104+покрівлі!N104+маляри!L104</f>
        <v>0.36218601813147466</v>
      </c>
      <c r="J105" s="6">
        <f>електрики!P104</f>
        <v>7.924000605482838E-2</v>
      </c>
      <c r="K105" s="4">
        <f t="shared" si="5"/>
        <v>2.1190752224571057</v>
      </c>
      <c r="L105" s="4">
        <v>3.2154492731245599E-2</v>
      </c>
      <c r="M105" s="4">
        <f t="shared" si="6"/>
        <v>2.151229715188351</v>
      </c>
      <c r="N105" s="4">
        <f t="shared" si="7"/>
        <v>2.581475658226021</v>
      </c>
    </row>
    <row r="106" spans="1:14" ht="18" customHeight="1" x14ac:dyDescent="0.2">
      <c r="A106" s="2">
        <f t="shared" si="8"/>
        <v>100</v>
      </c>
      <c r="B106" s="2">
        <v>3</v>
      </c>
      <c r="C106" s="5" t="s">
        <v>2648</v>
      </c>
      <c r="D106" s="6">
        <f>SUM(сходові!N105)</f>
        <v>0.69254416270125807</v>
      </c>
      <c r="E106" s="6">
        <f>SUM(прибудинкова!M105)</f>
        <v>0.41940676618212619</v>
      </c>
      <c r="F106" s="6">
        <f>'слюсарі х.в.'!P105+'слюсарі кан'!P105+'слюсарі ц.о.'!P105+'слюсарі г.в.'!P105+зварювальник!L105+аварійки!J105</f>
        <v>0.17521855226939997</v>
      </c>
      <c r="G106" s="6">
        <f>'дератизація '!I105</f>
        <v>3.3504986637116229E-3</v>
      </c>
      <c r="H106" s="6">
        <f>SUM(димовенти!Q105)</f>
        <v>4.7973829084720893E-2</v>
      </c>
      <c r="I106" s="6">
        <f>'під зими'!L105+майстерні!L105+покрівлі!N105+маляри!L105</f>
        <v>0.28860158219733312</v>
      </c>
      <c r="J106" s="6">
        <f>електрики!P105</f>
        <v>4.7191143688067407E-2</v>
      </c>
      <c r="K106" s="4">
        <f t="shared" si="5"/>
        <v>1.6742865347866174</v>
      </c>
      <c r="L106" s="4">
        <v>2.5379904886359106E-2</v>
      </c>
      <c r="M106" s="4">
        <f t="shared" si="6"/>
        <v>1.6996664396729764</v>
      </c>
      <c r="N106" s="4">
        <f t="shared" si="7"/>
        <v>2.0395997276075715</v>
      </c>
    </row>
    <row r="107" spans="1:14" ht="18" customHeight="1" x14ac:dyDescent="0.2">
      <c r="A107" s="2">
        <f t="shared" si="8"/>
        <v>101</v>
      </c>
      <c r="B107" s="2">
        <v>3</v>
      </c>
      <c r="C107" s="5" t="s">
        <v>2649</v>
      </c>
      <c r="D107" s="6">
        <f>SUM(сходові!N106)</f>
        <v>0.67753015350877188</v>
      </c>
      <c r="E107" s="6">
        <f>SUM(прибудинкова!M106)</f>
        <v>1.2392282529239766</v>
      </c>
      <c r="F107" s="6">
        <f>'слюсарі х.в.'!P106+'слюсарі кан'!P106+'слюсарі ц.о.'!P106+'слюсарі г.в.'!P106+зварювальник!L106+аварійки!J106</f>
        <v>0.18629322618734492</v>
      </c>
      <c r="G107" s="6">
        <f>'дератизація '!I106</f>
        <v>4.4544956140350877E-3</v>
      </c>
      <c r="H107" s="6">
        <f>SUM(димовенти!Q106)</f>
        <v>4.8569173498866025E-2</v>
      </c>
      <c r="I107" s="6">
        <f>'під зими'!L106+майстерні!L106+покрівлі!N106+маляри!L106</f>
        <v>0.3739044774847422</v>
      </c>
      <c r="J107" s="6">
        <f>електрики!P106</f>
        <v>5.512604587891707E-2</v>
      </c>
      <c r="K107" s="4">
        <f t="shared" si="5"/>
        <v>2.5851058250966537</v>
      </c>
      <c r="L107" s="4">
        <v>3.8932537422683433E-2</v>
      </c>
      <c r="M107" s="4">
        <f t="shared" si="6"/>
        <v>2.6240383625193369</v>
      </c>
      <c r="N107" s="4">
        <f t="shared" si="7"/>
        <v>3.1488460350232041</v>
      </c>
    </row>
    <row r="108" spans="1:14" ht="18" customHeight="1" x14ac:dyDescent="0.2">
      <c r="A108" s="2">
        <f t="shared" si="8"/>
        <v>102</v>
      </c>
      <c r="B108" s="2">
        <v>3</v>
      </c>
      <c r="C108" s="5" t="s">
        <v>2650</v>
      </c>
      <c r="D108" s="6">
        <f>SUM(сходові!N107)</f>
        <v>0.83197494126859828</v>
      </c>
      <c r="E108" s="6">
        <f>SUM(прибудинкова!M107)</f>
        <v>0.55741374705025848</v>
      </c>
      <c r="F108" s="6">
        <f>'слюсарі х.в.'!P107+'слюсарі кан'!P107+'слюсарі ц.о.'!P107+'слюсарі г.в.'!P107+зварювальник!L107+аварійки!J107</f>
        <v>0.35110869317914439</v>
      </c>
      <c r="G108" s="6">
        <f>'дератизація '!I107</f>
        <v>4.360596475372798E-3</v>
      </c>
      <c r="H108" s="6">
        <f>SUM(димовенти!Q107)</f>
        <v>3.99994360048848E-2</v>
      </c>
      <c r="I108" s="6">
        <f>'під зими'!L107+майстерні!L107+покрівлі!N107+маляри!L107</f>
        <v>0.29197020083485176</v>
      </c>
      <c r="J108" s="6">
        <f>електрики!P107</f>
        <v>4.2246560540118799E-2</v>
      </c>
      <c r="K108" s="4">
        <f t="shared" si="5"/>
        <v>2.1190741753532292</v>
      </c>
      <c r="L108" s="4">
        <v>3.1053962874830532E-2</v>
      </c>
      <c r="M108" s="4">
        <f t="shared" si="6"/>
        <v>2.1501281382280597</v>
      </c>
      <c r="N108" s="4">
        <f t="shared" si="7"/>
        <v>2.5801537658736717</v>
      </c>
    </row>
    <row r="109" spans="1:14" ht="18" customHeight="1" x14ac:dyDescent="0.2">
      <c r="A109" s="2">
        <f t="shared" si="8"/>
        <v>103</v>
      </c>
      <c r="B109" s="2">
        <v>3</v>
      </c>
      <c r="C109" s="5" t="s">
        <v>2651</v>
      </c>
      <c r="D109" s="6">
        <f>SUM(сходові!N108)</f>
        <v>0.64395529536987761</v>
      </c>
      <c r="E109" s="6">
        <f>SUM(прибудинкова!M108)</f>
        <v>0.49013419904204364</v>
      </c>
      <c r="F109" s="6">
        <f>'слюсарі х.в.'!P108+'слюсарі кан'!P108+'слюсарі ц.о.'!P108+'слюсарі г.в.'!P108+зварювальник!L108+аварійки!J108</f>
        <v>0.18702862980907975</v>
      </c>
      <c r="G109" s="6">
        <f>'дератизація '!I108</f>
        <v>4.8855774348057473E-3</v>
      </c>
      <c r="H109" s="6">
        <f>SUM(димовенти!Q108)</f>
        <v>5.2614601987591825E-2</v>
      </c>
      <c r="I109" s="6">
        <f>'під зими'!L108+майстерні!L108+покрівлі!N108+маляри!L108</f>
        <v>0.33817583781318367</v>
      </c>
      <c r="J109" s="6">
        <f>електрики!P108</f>
        <v>5.5652955822496276E-2</v>
      </c>
      <c r="K109" s="4">
        <f t="shared" si="5"/>
        <v>1.7724470972790787</v>
      </c>
      <c r="L109" s="4">
        <v>2.7091479639361316E-2</v>
      </c>
      <c r="M109" s="4">
        <f t="shared" si="6"/>
        <v>1.79953857691844</v>
      </c>
      <c r="N109" s="4">
        <f t="shared" si="7"/>
        <v>2.1594462923021278</v>
      </c>
    </row>
    <row r="110" spans="1:14" ht="18" customHeight="1" x14ac:dyDescent="0.2">
      <c r="A110" s="2">
        <f t="shared" si="8"/>
        <v>104</v>
      </c>
      <c r="B110" s="2">
        <v>3</v>
      </c>
      <c r="C110" s="5" t="s">
        <v>2652</v>
      </c>
      <c r="D110" s="6">
        <f>SUM(сходові!N109)</f>
        <v>0.59596122778675287</v>
      </c>
      <c r="E110" s="6">
        <f>SUM(прибудинкова!M109)</f>
        <v>0.59053020173149406</v>
      </c>
      <c r="F110" s="6">
        <f>'слюсарі х.в.'!P109+'слюсарі кан'!P109+'слюсарі ц.о.'!P109+'слюсарі г.в.'!P109+зварювальник!L109+аварійки!J109</f>
        <v>0.17213691972584899</v>
      </c>
      <c r="G110" s="6">
        <f>'дератизація '!I109</f>
        <v>4.0760531875233003E-3</v>
      </c>
      <c r="H110" s="6">
        <f>SUM(димовенти!Q109)</f>
        <v>4.4126862149380955E-2</v>
      </c>
      <c r="I110" s="6">
        <f>'під зими'!L109+майстерні!L109+покрівлі!N109+маляри!L109</f>
        <v>0.31139223332013583</v>
      </c>
      <c r="J110" s="6">
        <f>електрики!P109</f>
        <v>4.4983182261628056E-2</v>
      </c>
      <c r="K110" s="4">
        <f t="shared" si="5"/>
        <v>1.7632066801627637</v>
      </c>
      <c r="L110" s="4">
        <v>2.6655253261187339E-2</v>
      </c>
      <c r="M110" s="4">
        <f t="shared" si="6"/>
        <v>1.7898619334239512</v>
      </c>
      <c r="N110" s="4">
        <f t="shared" si="7"/>
        <v>2.1478343201087413</v>
      </c>
    </row>
    <row r="111" spans="1:14" ht="18" customHeight="1" x14ac:dyDescent="0.2">
      <c r="A111" s="2">
        <f t="shared" si="8"/>
        <v>105</v>
      </c>
      <c r="B111" s="2">
        <v>3</v>
      </c>
      <c r="C111" s="5" t="s">
        <v>2653</v>
      </c>
      <c r="D111" s="6">
        <f>SUM(сходові!N110)</f>
        <v>1.1123155737704917</v>
      </c>
      <c r="E111" s="6">
        <f>SUM(прибудинкова!M110)</f>
        <v>0.82788897345823587</v>
      </c>
      <c r="F111" s="6">
        <f>'слюсарі х.в.'!P110+'слюсарі кан'!P110+'слюсарі ц.о.'!P110+'слюсарі г.в.'!P110+зварювальник!L110+аварійки!J110</f>
        <v>0.18330215723278803</v>
      </c>
      <c r="G111" s="6">
        <f>'дератизація '!I110</f>
        <v>7.8893442622950827E-3</v>
      </c>
      <c r="H111" s="6">
        <f>SUM(димовенти!Q110)</f>
        <v>4.2145697695600087E-2</v>
      </c>
      <c r="I111" s="6">
        <f>'під зими'!L110+майстерні!L110+покрівлі!N110+маляри!L110</f>
        <v>0.34575448033644485</v>
      </c>
      <c r="J111" s="6">
        <f>електрики!P110</f>
        <v>5.2982972432570399E-2</v>
      </c>
      <c r="K111" s="4">
        <f t="shared" si="5"/>
        <v>2.5722791991884262</v>
      </c>
      <c r="L111" s="4">
        <v>3.8377131635717987E-2</v>
      </c>
      <c r="M111" s="4">
        <f t="shared" si="6"/>
        <v>2.6106563308241442</v>
      </c>
      <c r="N111" s="4">
        <f t="shared" si="7"/>
        <v>3.1327875969889729</v>
      </c>
    </row>
    <row r="112" spans="1:14" ht="18" customHeight="1" x14ac:dyDescent="0.2">
      <c r="A112" s="2">
        <f t="shared" si="8"/>
        <v>106</v>
      </c>
      <c r="B112" s="2">
        <v>2</v>
      </c>
      <c r="C112" s="5" t="s">
        <v>2654</v>
      </c>
      <c r="D112" s="6">
        <f>SUM(сходові!N111)</f>
        <v>0</v>
      </c>
      <c r="E112" s="6">
        <f>SUM(прибудинкова!M111)</f>
        <v>0.84054723716381419</v>
      </c>
      <c r="F112" s="6">
        <f>'слюсарі х.в.'!P111+'слюсарі кан'!P111+'слюсарі ц.о.'!P111+'слюсарі г.в.'!P111+зварювальник!L111+аварійки!J111</f>
        <v>0.31937138985825408</v>
      </c>
      <c r="G112" s="6">
        <f>'дератизація '!I111</f>
        <v>6.6748166259168714E-3</v>
      </c>
      <c r="H112" s="6">
        <f>SUM(димовенти!Q111)</f>
        <v>1.5674302312284508E-2</v>
      </c>
      <c r="I112" s="6">
        <f>'під зими'!L111+майстерні!L111+покрівлі!N111+маляри!L111</f>
        <v>0.33026020793338756</v>
      </c>
      <c r="J112" s="6">
        <f>електрики!P111</f>
        <v>1.966746360550508E-2</v>
      </c>
      <c r="K112" s="4">
        <f t="shared" si="5"/>
        <v>1.5321954174991623</v>
      </c>
      <c r="L112" s="4">
        <v>2.2570894314913548E-2</v>
      </c>
      <c r="M112" s="4">
        <f t="shared" si="6"/>
        <v>1.5547663118140758</v>
      </c>
      <c r="N112" s="4">
        <f t="shared" si="7"/>
        <v>1.8657195741768908</v>
      </c>
    </row>
    <row r="113" spans="1:14" ht="18" customHeight="1" x14ac:dyDescent="0.2">
      <c r="A113" s="2">
        <f t="shared" si="8"/>
        <v>107</v>
      </c>
      <c r="B113" s="2">
        <v>2</v>
      </c>
      <c r="C113" s="5" t="s">
        <v>2655</v>
      </c>
      <c r="D113" s="6">
        <f>SUM(сходові!N112)</f>
        <v>0</v>
      </c>
      <c r="E113" s="6">
        <f>SUM(прибудинкова!M112)</f>
        <v>0.82615032742373429</v>
      </c>
      <c r="F113" s="6">
        <f>'слюсарі х.в.'!P112+'слюсарі кан'!P112+'слюсарі ц.о.'!P112+'слюсарі г.в.'!P112+зварювальник!L112+аварійки!J112</f>
        <v>0.17659751854607481</v>
      </c>
      <c r="G113" s="6">
        <f>'дератизація '!I112</f>
        <v>7.8581696214662187E-3</v>
      </c>
      <c r="H113" s="6">
        <f>SUM(димовенти!Q112)</f>
        <v>2.5267982022138622E-2</v>
      </c>
      <c r="I113" s="6">
        <f>'під зими'!L112+майстерні!L112+покрівлі!N112+маляри!L112</f>
        <v>0.31140066422504975</v>
      </c>
      <c r="J113" s="6">
        <f>електрики!P112</f>
        <v>4.8179160365665906E-2</v>
      </c>
      <c r="K113" s="4">
        <f t="shared" si="5"/>
        <v>1.3954538222041295</v>
      </c>
      <c r="L113" s="4">
        <v>2.1037344882858577E-2</v>
      </c>
      <c r="M113" s="4">
        <f t="shared" si="6"/>
        <v>1.416491167086988</v>
      </c>
      <c r="N113" s="4">
        <f t="shared" si="7"/>
        <v>1.6997894005043854</v>
      </c>
    </row>
    <row r="114" spans="1:14" ht="18" customHeight="1" x14ac:dyDescent="0.2">
      <c r="A114" s="2">
        <f t="shared" si="8"/>
        <v>108</v>
      </c>
      <c r="B114" s="2">
        <v>2</v>
      </c>
      <c r="C114" s="5" t="s">
        <v>2656</v>
      </c>
      <c r="D114" s="6">
        <f>SUM(сходові!N113)</f>
        <v>0</v>
      </c>
      <c r="E114" s="6">
        <f>SUM(прибудинкова!M113)</f>
        <v>0.44050000000000006</v>
      </c>
      <c r="F114" s="6">
        <f>'слюсарі х.в.'!P113+'слюсарі кан'!P113+'слюсарі ц.о.'!P113+'слюсарі г.в.'!P113+зварювальник!L113+аварійки!J113</f>
        <v>0.19895468661818802</v>
      </c>
      <c r="G114" s="6">
        <f>'дератизація '!I113</f>
        <v>7.0430965682362328E-3</v>
      </c>
      <c r="H114" s="6">
        <f>SUM(димовенти!Q113)</f>
        <v>5.1018239417524432E-2</v>
      </c>
      <c r="I114" s="6">
        <f>'під зими'!L113+майстерні!L113+покрівлі!N113+маляри!L113</f>
        <v>0.38575895479161787</v>
      </c>
      <c r="J114" s="6">
        <f>електрики!P113</f>
        <v>6.4197866038719686E-2</v>
      </c>
      <c r="K114" s="4">
        <f t="shared" si="5"/>
        <v>1.1474728434342862</v>
      </c>
      <c r="L114" s="4">
        <v>1.8012398188754219E-2</v>
      </c>
      <c r="M114" s="4">
        <f t="shared" si="6"/>
        <v>1.1654852416230406</v>
      </c>
      <c r="N114" s="4">
        <f t="shared" si="7"/>
        <v>1.3985822899476485</v>
      </c>
    </row>
    <row r="115" spans="1:14" ht="18" customHeight="1" x14ac:dyDescent="0.2">
      <c r="A115" s="2">
        <f t="shared" si="8"/>
        <v>109</v>
      </c>
      <c r="B115" s="2">
        <v>3</v>
      </c>
      <c r="C115" s="5" t="s">
        <v>2657</v>
      </c>
      <c r="D115" s="6">
        <f>SUM(сходові!N114)</f>
        <v>1.0368641499035547</v>
      </c>
      <c r="E115" s="6">
        <f>SUM(прибудинкова!M114)</f>
        <v>0.318671626710756</v>
      </c>
      <c r="F115" s="6">
        <f>'слюсарі х.в.'!P114+'слюсарі кан'!P114+'слюсарі ц.о.'!P114+'слюсарі г.в.'!P114+зварювальник!L114+аварійки!J114</f>
        <v>0.20216440068985983</v>
      </c>
      <c r="G115" s="6">
        <f>'дератизація '!I114</f>
        <v>4.0093689721686417E-3</v>
      </c>
      <c r="H115" s="6">
        <f>SUM(димовенти!Q114)</f>
        <v>4.0560292752201882E-2</v>
      </c>
      <c r="I115" s="6">
        <f>'під зими'!L114+майстерні!L114+покрівлі!N114+маляри!L114</f>
        <v>0.28757627671949737</v>
      </c>
      <c r="J115" s="6">
        <f>електрики!P114</f>
        <v>6.6497596704201523E-2</v>
      </c>
      <c r="K115" s="4">
        <f t="shared" si="5"/>
        <v>1.9563437124522403</v>
      </c>
      <c r="L115" s="4">
        <v>2.9330773259942045E-2</v>
      </c>
      <c r="M115" s="4">
        <f t="shared" si="6"/>
        <v>1.9856744857121824</v>
      </c>
      <c r="N115" s="4">
        <f t="shared" si="7"/>
        <v>2.3828093828546186</v>
      </c>
    </row>
    <row r="116" spans="1:14" ht="18" customHeight="1" x14ac:dyDescent="0.2">
      <c r="A116" s="2">
        <f t="shared" si="8"/>
        <v>110</v>
      </c>
      <c r="B116" s="2">
        <v>3</v>
      </c>
      <c r="C116" s="5" t="s">
        <v>2658</v>
      </c>
      <c r="D116" s="6">
        <f>SUM(сходові!N115)</f>
        <v>0.57341968911917096</v>
      </c>
      <c r="E116" s="6">
        <f>SUM(прибудинкова!M115)</f>
        <v>1.3229129040217122</v>
      </c>
      <c r="F116" s="6">
        <f>'слюсарі х.в.'!P115+'слюсарі кан'!P115+'слюсарі ц.о.'!P115+'слюсарі г.в.'!P115+зварювальник!L115+аварійки!J115</f>
        <v>0.17167995260032423</v>
      </c>
      <c r="G116" s="6">
        <f>'дератизація '!I115</f>
        <v>0</v>
      </c>
      <c r="H116" s="6">
        <f>SUM(димовенти!Q115)</f>
        <v>2.7800677091085458E-2</v>
      </c>
      <c r="I116" s="6">
        <f>'під зими'!L115+майстерні!L115+покрівлі!N115+маляри!L115</f>
        <v>0.31194989334433032</v>
      </c>
      <c r="J116" s="6">
        <f>електрики!P115</f>
        <v>4.4655769511389221E-2</v>
      </c>
      <c r="K116" s="4">
        <f t="shared" si="5"/>
        <v>2.4524188856880125</v>
      </c>
      <c r="L116" s="4">
        <v>3.6130115010935659E-2</v>
      </c>
      <c r="M116" s="4">
        <f t="shared" si="6"/>
        <v>2.4885490006989484</v>
      </c>
      <c r="N116" s="4">
        <f t="shared" si="7"/>
        <v>2.9862588008387378</v>
      </c>
    </row>
    <row r="117" spans="1:14" ht="18" customHeight="1" x14ac:dyDescent="0.2">
      <c r="A117" s="2">
        <f t="shared" si="8"/>
        <v>111</v>
      </c>
      <c r="B117" s="2">
        <v>5</v>
      </c>
      <c r="C117" s="5" t="s">
        <v>2659</v>
      </c>
      <c r="D117" s="6">
        <f>SUM(сходові!N116)</f>
        <v>0.51491996414393659</v>
      </c>
      <c r="E117" s="6">
        <f>SUM(прибудинкова!M116)</f>
        <v>0.67584324070516921</v>
      </c>
      <c r="F117" s="6">
        <f>'слюсарі х.в.'!P116+'слюсарі кан'!P116+'слюсарі ц.о.'!P116+'слюсарі г.в.'!P116+зварювальник!L116+аварійки!J116</f>
        <v>0.37458892530586174</v>
      </c>
      <c r="G117" s="6">
        <f>'дератизація '!I116</f>
        <v>3.195031374055577E-3</v>
      </c>
      <c r="H117" s="6">
        <f>SUM(димовенти!Q116)</f>
        <v>3.0723176625005837E-2</v>
      </c>
      <c r="I117" s="6">
        <f>'під зими'!L116+майстерні!L116+покрівлі!N116+маляри!L116</f>
        <v>0.25179775864069004</v>
      </c>
      <c r="J117" s="6">
        <f>електрики!P116</f>
        <v>5.9230320827566359E-2</v>
      </c>
      <c r="K117" s="4">
        <f t="shared" si="5"/>
        <v>1.9102984176222855</v>
      </c>
      <c r="L117" s="4">
        <v>2.7776999621616061E-2</v>
      </c>
      <c r="M117" s="4">
        <f t="shared" si="6"/>
        <v>1.9380754172439016</v>
      </c>
      <c r="N117" s="4">
        <f t="shared" si="7"/>
        <v>2.3256905006926818</v>
      </c>
    </row>
    <row r="118" spans="1:14" ht="18" customHeight="1" x14ac:dyDescent="0.2">
      <c r="A118" s="2">
        <f t="shared" si="8"/>
        <v>112</v>
      </c>
      <c r="B118" s="2">
        <v>4</v>
      </c>
      <c r="C118" s="5" t="s">
        <v>2660</v>
      </c>
      <c r="D118" s="6">
        <f>SUM(сходові!N117)</f>
        <v>0.88114310087438696</v>
      </c>
      <c r="E118" s="6">
        <f>SUM(прибудинкова!M117)</f>
        <v>0.70402340228904536</v>
      </c>
      <c r="F118" s="6">
        <f>'слюсарі х.в.'!P117+'слюсарі кан'!P117+'слюсарі ц.о.'!P117+'слюсарі г.в.'!P117+зварювальник!L117+аварійки!J117</f>
        <v>0.21709833824410324</v>
      </c>
      <c r="G118" s="6">
        <f>'дератизація '!I117</f>
        <v>4.5638728940072511E-3</v>
      </c>
      <c r="H118" s="6">
        <f>SUM(димовенти!Q117)</f>
        <v>4.1742233079203911E-2</v>
      </c>
      <c r="I118" s="6">
        <f>'під зими'!L117+майстерні!L117+покрівлі!N117+маляри!L117</f>
        <v>0.2727793900413531</v>
      </c>
      <c r="J118" s="6">
        <f>електрики!P117</f>
        <v>7.7197625860379829E-2</v>
      </c>
      <c r="K118" s="4">
        <f t="shared" si="5"/>
        <v>2.1985479632824796</v>
      </c>
      <c r="L118" s="4">
        <v>3.2828165454910074E-2</v>
      </c>
      <c r="M118" s="4">
        <f t="shared" si="6"/>
        <v>2.2313761287373897</v>
      </c>
      <c r="N118" s="4">
        <f t="shared" si="7"/>
        <v>2.6776513544848677</v>
      </c>
    </row>
    <row r="119" spans="1:14" ht="18" customHeight="1" x14ac:dyDescent="0.2">
      <c r="A119" s="2">
        <f t="shared" si="8"/>
        <v>113</v>
      </c>
      <c r="B119" s="2">
        <v>3</v>
      </c>
      <c r="C119" s="5" t="s">
        <v>2661</v>
      </c>
      <c r="D119" s="6">
        <f>SUM(сходові!N118)</f>
        <v>0.71591511517828987</v>
      </c>
      <c r="E119" s="6">
        <f>SUM(прибудинкова!M118)</f>
        <v>0.22442748129063922</v>
      </c>
      <c r="F119" s="6">
        <f>'слюсарі х.в.'!P118+'слюсарі кан'!P118+'слюсарі ц.о.'!P118+'слюсарі г.в.'!P118+зварювальник!L118+аварійки!J118</f>
        <v>0.35803536909578138</v>
      </c>
      <c r="G119" s="6">
        <f>'дератизація '!I118</f>
        <v>2.5506072874493932E-3</v>
      </c>
      <c r="H119" s="6">
        <f>SUM(димовенти!Q118)</f>
        <v>3.0713835434180364E-2</v>
      </c>
      <c r="I119" s="6">
        <f>'під зими'!L118+майстерні!L118+покрівлі!N118+маляри!L118</f>
        <v>0.25733064957587709</v>
      </c>
      <c r="J119" s="6">
        <f>електрики!P118</f>
        <v>4.7369849773435863E-2</v>
      </c>
      <c r="K119" s="4">
        <f t="shared" si="5"/>
        <v>1.6363429076356533</v>
      </c>
      <c r="L119" s="4">
        <v>2.3934602647534886E-2</v>
      </c>
      <c r="M119" s="4">
        <f t="shared" si="6"/>
        <v>1.6602775102831882</v>
      </c>
      <c r="N119" s="4">
        <f t="shared" si="7"/>
        <v>1.9923330123398257</v>
      </c>
    </row>
    <row r="120" spans="1:14" ht="18" customHeight="1" x14ac:dyDescent="0.2">
      <c r="A120" s="2">
        <f t="shared" si="8"/>
        <v>114</v>
      </c>
      <c r="B120" s="2">
        <v>4</v>
      </c>
      <c r="C120" s="5" t="s">
        <v>2662</v>
      </c>
      <c r="D120" s="6">
        <f>SUM(сходові!N119)</f>
        <v>0.82306064073226548</v>
      </c>
      <c r="E120" s="6">
        <f>SUM(прибудинкова!M119)</f>
        <v>0.1729155701754386</v>
      </c>
      <c r="F120" s="6">
        <f>'слюсарі х.в.'!P119+'слюсарі кан'!P119+'слюсарі ц.о.'!P119+'слюсарі г.в.'!P119+зварювальник!L119+аварійки!J119</f>
        <v>0.14146792931939445</v>
      </c>
      <c r="G120" s="6">
        <f>'дератизація '!I119</f>
        <v>2.8747139588100688E-3</v>
      </c>
      <c r="H120" s="6">
        <f>SUM(димовенти!Q119)</f>
        <v>2.2569583985148696E-2</v>
      </c>
      <c r="I120" s="6">
        <f>'під зими'!L119+майстерні!L119+покрівлі!N119+маляри!L119</f>
        <v>0.26720152386728302</v>
      </c>
      <c r="J120" s="6">
        <f>електрики!P119</f>
        <v>2.3009132192939291E-2</v>
      </c>
      <c r="K120" s="4">
        <f t="shared" si="5"/>
        <v>1.4530990942312796</v>
      </c>
      <c r="L120" s="4">
        <v>2.1649443979568472E-2</v>
      </c>
      <c r="M120" s="4">
        <f t="shared" si="6"/>
        <v>1.4747485382108481</v>
      </c>
      <c r="N120" s="4">
        <f t="shared" si="7"/>
        <v>1.7696982458530177</v>
      </c>
    </row>
    <row r="121" spans="1:14" ht="18" customHeight="1" x14ac:dyDescent="0.2">
      <c r="A121" s="2">
        <f t="shared" si="8"/>
        <v>115</v>
      </c>
      <c r="B121" s="2">
        <v>4</v>
      </c>
      <c r="C121" s="5" t="s">
        <v>2663</v>
      </c>
      <c r="D121" s="6">
        <f>SUM(сходові!N120)</f>
        <v>0.60028106508875734</v>
      </c>
      <c r="E121" s="6">
        <f>SUM(прибудинкова!M120)</f>
        <v>0.23717058678500982</v>
      </c>
      <c r="F121" s="6">
        <f>'слюсарі х.в.'!P120+'слюсарі кан'!P120+'слюсарі ц.о.'!P120+'слюсарі г.в.'!P120+зварювальник!L120+аварійки!J120</f>
        <v>0.41648082196227321</v>
      </c>
      <c r="G121" s="6">
        <f>'дератизація '!I120</f>
        <v>3.4393491124260363E-3</v>
      </c>
      <c r="H121" s="6">
        <f>SUM(димовенти!Q120)</f>
        <v>5.6391940521379628E-2</v>
      </c>
      <c r="I121" s="6">
        <f>'під зими'!L120+майстерні!L120+покрівлі!N120+маляри!L120</f>
        <v>0.35872751437847888</v>
      </c>
      <c r="J121" s="6">
        <f>електрики!P120</f>
        <v>8.9245480192140292E-2</v>
      </c>
      <c r="K121" s="4">
        <f t="shared" si="5"/>
        <v>1.7617367580404653</v>
      </c>
      <c r="L121" s="4">
        <v>0.04</v>
      </c>
      <c r="M121" s="4">
        <f t="shared" si="6"/>
        <v>1.8017367580404653</v>
      </c>
      <c r="N121" s="4">
        <f t="shared" si="7"/>
        <v>2.1620841096485583</v>
      </c>
    </row>
    <row r="122" spans="1:14" ht="18" customHeight="1" x14ac:dyDescent="0.2">
      <c r="A122" s="2">
        <f t="shared" si="8"/>
        <v>116</v>
      </c>
      <c r="B122" s="2">
        <v>2</v>
      </c>
      <c r="C122" s="5" t="s">
        <v>2664</v>
      </c>
      <c r="D122" s="6">
        <f>SUM(сходові!N121)</f>
        <v>0</v>
      </c>
      <c r="E122" s="6">
        <f>SUM(прибудинкова!M121)</f>
        <v>1.0462922062599764</v>
      </c>
      <c r="F122" s="6">
        <f>'слюсарі х.в.'!P121+'слюсарі кан'!P121+'слюсарі ц.о.'!P121+'слюсарі г.в.'!P121+зварювальник!L121+аварійки!J121</f>
        <v>0.36204616975124826</v>
      </c>
      <c r="G122" s="6">
        <f>'дератизація '!I121</f>
        <v>4.4867790963980846E-3</v>
      </c>
      <c r="H122" s="6">
        <f>SUM(димовенти!Q121)</f>
        <v>3.7991015968339197E-2</v>
      </c>
      <c r="I122" s="6">
        <f>'під зими'!L121+майстерні!L121+покрівлі!N121+маляри!L121</f>
        <v>0.30496874342095548</v>
      </c>
      <c r="J122" s="6">
        <f>електрики!P121</f>
        <v>5.0243551621808727E-2</v>
      </c>
      <c r="K122" s="4">
        <f t="shared" si="5"/>
        <v>1.8060284661187263</v>
      </c>
      <c r="L122" s="4">
        <v>2.6991723630632181E-2</v>
      </c>
      <c r="M122" s="4">
        <f t="shared" si="6"/>
        <v>1.8330201897493583</v>
      </c>
      <c r="N122" s="4">
        <f t="shared" si="7"/>
        <v>2.1996242276992297</v>
      </c>
    </row>
    <row r="123" spans="1:14" ht="18" customHeight="1" x14ac:dyDescent="0.2">
      <c r="A123" s="2">
        <f t="shared" si="8"/>
        <v>117</v>
      </c>
      <c r="B123" s="2">
        <v>4</v>
      </c>
      <c r="C123" s="5" t="s">
        <v>2665</v>
      </c>
      <c r="D123" s="6">
        <f>SUM(сходові!N122)</f>
        <v>0.73700084245998321</v>
      </c>
      <c r="E123" s="6">
        <f>SUM(прибудинкова!M122)</f>
        <v>0.48415608413887984</v>
      </c>
      <c r="F123" s="6">
        <f>'слюсарі х.в.'!P122+'слюсарі кан'!P122+'слюсарі ц.о.'!P122+'слюсарі г.в.'!P122+зварювальник!L122+аварійки!J122</f>
        <v>0.37118207970420747</v>
      </c>
      <c r="G123" s="6">
        <f>'дератизація '!I122</f>
        <v>5.5501249049636154E-3</v>
      </c>
      <c r="H123" s="6">
        <f>SUM(димовенти!Q122)</f>
        <v>5.1257851053928057E-2</v>
      </c>
      <c r="I123" s="6">
        <f>'під зими'!L122+майстерні!L122+покрівлі!N122+маляри!L122</f>
        <v>0.25676091801628365</v>
      </c>
      <c r="J123" s="6">
        <f>електрики!P122</f>
        <v>5.6673693262234828E-2</v>
      </c>
      <c r="K123" s="4">
        <f t="shared" si="5"/>
        <v>1.9625815935404807</v>
      </c>
      <c r="L123" s="4">
        <v>2.8975192335246369E-2</v>
      </c>
      <c r="M123" s="4">
        <f t="shared" si="6"/>
        <v>1.991556785875727</v>
      </c>
      <c r="N123" s="4">
        <f t="shared" si="7"/>
        <v>2.3898681430508724</v>
      </c>
    </row>
    <row r="124" spans="1:14" ht="18" customHeight="1" x14ac:dyDescent="0.2">
      <c r="A124" s="2">
        <f t="shared" si="8"/>
        <v>118</v>
      </c>
      <c r="B124" s="2">
        <v>2</v>
      </c>
      <c r="C124" s="5" t="s">
        <v>2666</v>
      </c>
      <c r="D124" s="6">
        <f>SUM(сходові!N123)</f>
        <v>0</v>
      </c>
      <c r="E124" s="6">
        <f>SUM(прибудинкова!M123)</f>
        <v>1.1679532081125916</v>
      </c>
      <c r="F124" s="6">
        <f>'слюсарі х.в.'!P123+'слюсарі кан'!P123+'слюсарі ц.о.'!P123+'слюсарі г.в.'!P123+зварювальник!L123+аварійки!J123</f>
        <v>0.34599262674438402</v>
      </c>
      <c r="G124" s="6">
        <f>'дератизація '!I123</f>
        <v>6.7587092631240971E-3</v>
      </c>
      <c r="H124" s="6">
        <f>SUM(димовенти!Q123)</f>
        <v>3.1607966652024193E-2</v>
      </c>
      <c r="I124" s="6">
        <f>'під зими'!L123+майстерні!L123+покрівлі!N123+маляри!L123</f>
        <v>0.36039940029936768</v>
      </c>
      <c r="J124" s="6">
        <f>електрики!P123</f>
        <v>3.8741335437397231E-2</v>
      </c>
      <c r="K124" s="4">
        <f t="shared" si="5"/>
        <v>1.9514532465088887</v>
      </c>
      <c r="L124" s="4">
        <v>2.9107323606266444E-2</v>
      </c>
      <c r="M124" s="4">
        <f t="shared" si="6"/>
        <v>1.9805605701151552</v>
      </c>
      <c r="N124" s="4">
        <f t="shared" si="7"/>
        <v>2.3766726841381862</v>
      </c>
    </row>
    <row r="125" spans="1:14" ht="18" customHeight="1" x14ac:dyDescent="0.2">
      <c r="A125" s="2">
        <f t="shared" si="8"/>
        <v>119</v>
      </c>
      <c r="B125" s="2">
        <v>3</v>
      </c>
      <c r="C125" s="5" t="s">
        <v>2667</v>
      </c>
      <c r="D125" s="6">
        <f>SUM(сходові!N124)</f>
        <v>1.1209453471196456</v>
      </c>
      <c r="E125" s="6">
        <f>SUM(прибудинкова!M124)</f>
        <v>0.67884777379193906</v>
      </c>
      <c r="F125" s="6">
        <f>'слюсарі х.в.'!P124+'слюсарі кан'!P124+'слюсарі ц.о.'!P124+'слюсарі г.в.'!P124+зварювальник!L124+аварійки!J124</f>
        <v>0.18042579977290238</v>
      </c>
      <c r="G125" s="6">
        <f>'дератизація '!I124</f>
        <v>5.4336357881409588E-3</v>
      </c>
      <c r="H125" s="6">
        <f>SUM(димовенти!Q124)</f>
        <v>4.3227263286736185E-2</v>
      </c>
      <c r="I125" s="6">
        <f>'під зими'!L124+майстерні!L124+покрівлі!N124+маляри!L124</f>
        <v>0.27437760364810732</v>
      </c>
      <c r="J125" s="6">
        <f>електрики!P124</f>
        <v>5.0922088719043537E-2</v>
      </c>
      <c r="K125" s="4">
        <f t="shared" si="5"/>
        <v>2.3541795121265152</v>
      </c>
      <c r="L125" s="4">
        <v>3.4983730335707008E-2</v>
      </c>
      <c r="M125" s="4">
        <f t="shared" si="6"/>
        <v>2.3891632424622222</v>
      </c>
      <c r="N125" s="4">
        <f t="shared" si="7"/>
        <v>2.8669958909546667</v>
      </c>
    </row>
    <row r="126" spans="1:14" ht="18" customHeight="1" x14ac:dyDescent="0.2">
      <c r="A126" s="2">
        <f t="shared" si="8"/>
        <v>120</v>
      </c>
      <c r="B126" s="2">
        <v>3</v>
      </c>
      <c r="C126" s="5" t="s">
        <v>2668</v>
      </c>
      <c r="D126" s="6">
        <f>SUM(сходові!N125)</f>
        <v>1.0700430786904076</v>
      </c>
      <c r="E126" s="6">
        <f>SUM(прибудинкова!M125)</f>
        <v>0.54846883813127911</v>
      </c>
      <c r="F126" s="6">
        <f>'слюсарі х.в.'!P125+'слюсарі кан'!P125+'слюсарі ц.о.'!P125+'слюсарі г.в.'!P125+зварювальник!L125+аварійки!J125</f>
        <v>0.39813672914758402</v>
      </c>
      <c r="G126" s="6">
        <f>'дератизація '!I125</f>
        <v>4.0208136234626303E-3</v>
      </c>
      <c r="H126" s="6">
        <f>SUM(димовенти!Q125)</f>
        <v>3.3893363444078062E-2</v>
      </c>
      <c r="I126" s="6">
        <f>'під зими'!L125+майстерні!L125+покрівлі!N125+маляри!L125</f>
        <v>0.29089498906943662</v>
      </c>
      <c r="J126" s="6">
        <f>електрики!P125</f>
        <v>7.595819123376861E-2</v>
      </c>
      <c r="K126" s="4">
        <f t="shared" si="5"/>
        <v>2.4214160033400169</v>
      </c>
      <c r="L126" s="4">
        <v>3.5337632801153651E-2</v>
      </c>
      <c r="M126" s="4">
        <f t="shared" si="6"/>
        <v>2.4567536361411708</v>
      </c>
      <c r="N126" s="4">
        <f t="shared" si="7"/>
        <v>2.9481043633694051</v>
      </c>
    </row>
    <row r="127" spans="1:14" ht="18" customHeight="1" x14ac:dyDescent="0.2">
      <c r="A127" s="2">
        <f t="shared" si="8"/>
        <v>121</v>
      </c>
      <c r="B127" s="2">
        <v>3</v>
      </c>
      <c r="C127" s="5" t="s">
        <v>2669</v>
      </c>
      <c r="D127" s="6">
        <f>SUM(сходові!N126)</f>
        <v>1.219189258972373</v>
      </c>
      <c r="E127" s="6">
        <f>SUM(прибудинкова!M126)</f>
        <v>0.45671028596853136</v>
      </c>
      <c r="F127" s="6">
        <f>'слюсарі х.в.'!P126+'слюсарі кан'!P126+'слюсарі ц.о.'!P126+'слюсарі г.в.'!P126+зварювальник!L126+аварійки!J126</f>
        <v>0.3668496248269385</v>
      </c>
      <c r="G127" s="6">
        <f>'дератизація '!I126</f>
        <v>4.4290741414876843E-3</v>
      </c>
      <c r="H127" s="6">
        <f>SUM(димовенти!Q126)</f>
        <v>2.927900028893422E-2</v>
      </c>
      <c r="I127" s="6">
        <f>'під зими'!L126+майстерні!L126+покрівлі!N126+маляри!L126</f>
        <v>0.29365128036332017</v>
      </c>
      <c r="J127" s="6">
        <f>електрики!P126</f>
        <v>5.3685183085285373E-2</v>
      </c>
      <c r="K127" s="4">
        <f t="shared" si="5"/>
        <v>2.4237937076468699</v>
      </c>
      <c r="L127" s="4">
        <v>3.5378291779608384E-2</v>
      </c>
      <c r="M127" s="4">
        <f t="shared" si="6"/>
        <v>2.459171999426478</v>
      </c>
      <c r="N127" s="4">
        <f t="shared" si="7"/>
        <v>2.9510063993117734</v>
      </c>
    </row>
    <row r="128" spans="1:14" ht="18" customHeight="1" x14ac:dyDescent="0.2">
      <c r="A128" s="2">
        <f t="shared" si="8"/>
        <v>122</v>
      </c>
      <c r="B128" s="2">
        <v>3</v>
      </c>
      <c r="C128" s="5" t="s">
        <v>2670</v>
      </c>
      <c r="D128" s="6">
        <f>SUM(сходові!N127)</f>
        <v>0.79928333333333335</v>
      </c>
      <c r="E128" s="6">
        <f>SUM(прибудинкова!M127)</f>
        <v>1.1097337037037038</v>
      </c>
      <c r="F128" s="6">
        <f>'слюсарі х.в.'!P127+'слюсарі кан'!P127+'слюсарі ц.о.'!P127+'слюсарі г.в.'!P127+зварювальник!L127+аварійки!J127</f>
        <v>0.21850499673265217</v>
      </c>
      <c r="G128" s="6">
        <f>'дератизація '!I127</f>
        <v>5.4444444444444453E-3</v>
      </c>
      <c r="H128" s="6">
        <f>SUM(димовенти!Q127)</f>
        <v>7.1552299776679484E-2</v>
      </c>
      <c r="I128" s="6">
        <f>'під зими'!L127+майстерні!L127+покрівлі!N127+маляри!L127</f>
        <v>0.29994107083610477</v>
      </c>
      <c r="J128" s="6">
        <f>електрики!P127</f>
        <v>7.8205483753557001E-2</v>
      </c>
      <c r="K128" s="4">
        <f t="shared" si="5"/>
        <v>2.5826653325804747</v>
      </c>
      <c r="L128" s="4">
        <v>3.8887415410103321E-2</v>
      </c>
      <c r="M128" s="4">
        <f t="shared" si="6"/>
        <v>2.6215527479905782</v>
      </c>
      <c r="N128" s="4">
        <f t="shared" si="7"/>
        <v>3.145863297588694</v>
      </c>
    </row>
    <row r="129" spans="1:14" ht="18" customHeight="1" x14ac:dyDescent="0.2">
      <c r="A129" s="2">
        <f t="shared" si="8"/>
        <v>123</v>
      </c>
      <c r="B129" s="2">
        <v>2</v>
      </c>
      <c r="C129" s="5" t="s">
        <v>2671</v>
      </c>
      <c r="D129" s="6">
        <f>SUM(сходові!N128)</f>
        <v>0</v>
      </c>
      <c r="E129" s="6">
        <f>SUM(прибудинкова!M128)</f>
        <v>0.77607775590551176</v>
      </c>
      <c r="F129" s="6">
        <f>'слюсарі х.в.'!P128+'слюсарі кан'!P128+'слюсарі ц.о.'!P128+'слюсарі г.в.'!P128+зварювальник!L128+аварійки!J128</f>
        <v>0.20143868728681105</v>
      </c>
      <c r="G129" s="6">
        <f>'дератизація '!I128</f>
        <v>5.2329396325459313E-3</v>
      </c>
      <c r="H129" s="6">
        <f>SUM(димовенти!Q128)</f>
        <v>4.5677600379710158E-2</v>
      </c>
      <c r="I129" s="6">
        <f>'під зими'!L128+майстерні!L128+покрівлі!N128+маляри!L128</f>
        <v>0.34580088713419915</v>
      </c>
      <c r="J129" s="6">
        <f>електрики!P128</f>
        <v>6.5977629713349556E-2</v>
      </c>
      <c r="K129" s="4">
        <f t="shared" si="5"/>
        <v>1.4402055000521277</v>
      </c>
      <c r="L129" s="4">
        <v>2.2242366514296563E-2</v>
      </c>
      <c r="M129" s="4">
        <f t="shared" si="6"/>
        <v>1.4624478665664242</v>
      </c>
      <c r="N129" s="4">
        <f t="shared" si="7"/>
        <v>1.7549374398797091</v>
      </c>
    </row>
    <row r="130" spans="1:14" ht="18" customHeight="1" x14ac:dyDescent="0.2">
      <c r="A130" s="2">
        <f t="shared" si="8"/>
        <v>124</v>
      </c>
      <c r="B130" s="2">
        <v>4</v>
      </c>
      <c r="C130" s="5" t="s">
        <v>2672</v>
      </c>
      <c r="D130" s="6">
        <f>SUM(сходові!N129)</f>
        <v>0.50282098089326999</v>
      </c>
      <c r="E130" s="6">
        <f>SUM(прибудинкова!M129)</f>
        <v>0.70114033507768447</v>
      </c>
      <c r="F130" s="6">
        <f>'слюсарі х.в.'!P129+'слюсарі кан'!P129+'слюсарі ц.о.'!P129+'слюсарі г.в.'!P129+зварювальник!L129+аварійки!J129</f>
        <v>0.1640064949392662</v>
      </c>
      <c r="G130" s="6">
        <f>'дератизація '!I129</f>
        <v>1.7098697821589389E-3</v>
      </c>
      <c r="H130" s="6">
        <f>SUM(димовенти!Q129)</f>
        <v>1.5418646052482006E-2</v>
      </c>
      <c r="I130" s="6">
        <f>'під зими'!L129+майстерні!L129+покрівлі!N129+маляри!L129</f>
        <v>0.26928748025690075</v>
      </c>
      <c r="J130" s="6">
        <f>електрики!P129</f>
        <v>3.9157807543636736E-2</v>
      </c>
      <c r="K130" s="4">
        <f t="shared" si="5"/>
        <v>1.693541614545399</v>
      </c>
      <c r="L130" s="4">
        <v>2.4952084178509804E-2</v>
      </c>
      <c r="M130" s="4">
        <f t="shared" si="6"/>
        <v>1.7184936987239088</v>
      </c>
      <c r="N130" s="4">
        <f t="shared" si="7"/>
        <v>2.0621924384686903</v>
      </c>
    </row>
    <row r="131" spans="1:14" ht="18" customHeight="1" x14ac:dyDescent="0.2">
      <c r="A131" s="2">
        <f t="shared" si="8"/>
        <v>125</v>
      </c>
      <c r="B131" s="2">
        <v>4</v>
      </c>
      <c r="C131" s="5" t="s">
        <v>2673</v>
      </c>
      <c r="D131" s="6">
        <f>SUM(сходові!N130)</f>
        <v>0.80435845213849289</v>
      </c>
      <c r="E131" s="6">
        <f>SUM(прибудинкова!M130)</f>
        <v>0.46602475939459287</v>
      </c>
      <c r="F131" s="6">
        <f>'слюсарі х.в.'!P130+'слюсарі кан'!P130+'слюсарі ц.о.'!P130+'слюсарі г.в.'!P130+зварювальник!L130+аварійки!J130</f>
        <v>0.19678096173855861</v>
      </c>
      <c r="G131" s="6">
        <f>'дератизація '!I130</f>
        <v>3.9595064094884386E-3</v>
      </c>
      <c r="H131" s="6">
        <f>SUM(димовенти!Q130)</f>
        <v>5.4447622315982352E-2</v>
      </c>
      <c r="I131" s="6">
        <f>'під зими'!L130+майстерні!L130+покрівлі!N130+маляри!L130</f>
        <v>0.25779859852732739</v>
      </c>
      <c r="J131" s="6">
        <f>електрики!P130</f>
        <v>6.2640412118408109E-2</v>
      </c>
      <c r="K131" s="4">
        <f t="shared" si="5"/>
        <v>1.8460103126428506</v>
      </c>
      <c r="L131" s="4">
        <v>2.7868866892462263E-2</v>
      </c>
      <c r="M131" s="4">
        <f t="shared" si="6"/>
        <v>1.8738791795353129</v>
      </c>
      <c r="N131" s="4">
        <f t="shared" si="7"/>
        <v>2.2486550154423752</v>
      </c>
    </row>
    <row r="132" spans="1:14" ht="18" customHeight="1" x14ac:dyDescent="0.2">
      <c r="A132" s="2">
        <f t="shared" si="8"/>
        <v>126</v>
      </c>
      <c r="B132" s="2">
        <v>2</v>
      </c>
      <c r="C132" s="5" t="s">
        <v>2674</v>
      </c>
      <c r="D132" s="6">
        <f>SUM(сходові!N131)</f>
        <v>0</v>
      </c>
      <c r="E132" s="6">
        <f>SUM(прибудинкова!M131)</f>
        <v>0.4149113942407292</v>
      </c>
      <c r="F132" s="6">
        <f>'слюсарі х.в.'!P131+'слюсарі кан'!P131+'слюсарі ц.о.'!P131+'слюсарі г.в.'!P131+зварювальник!L131+аварійки!J131</f>
        <v>0.17913011023376121</v>
      </c>
      <c r="G132" s="6">
        <f>'дератизація '!I131</f>
        <v>4.8166563082660038E-3</v>
      </c>
      <c r="H132" s="6">
        <f>SUM(димовенти!Q131)</f>
        <v>2.6877267705765456E-2</v>
      </c>
      <c r="I132" s="6">
        <f>'під зими'!L131+майстерні!L131+покрівлі!N131+маляри!L131</f>
        <v>0.33431513258498124</v>
      </c>
      <c r="J132" s="6">
        <f>електрики!P131</f>
        <v>4.9993739059363433E-2</v>
      </c>
      <c r="K132" s="4">
        <f t="shared" si="5"/>
        <v>1.0100443001328665</v>
      </c>
      <c r="L132" s="4">
        <v>0.03</v>
      </c>
      <c r="M132" s="4">
        <f t="shared" si="6"/>
        <v>1.0400443001328665</v>
      </c>
      <c r="N132" s="4">
        <f t="shared" si="7"/>
        <v>1.2480531601594398</v>
      </c>
    </row>
    <row r="133" spans="1:14" ht="18" customHeight="1" x14ac:dyDescent="0.2">
      <c r="A133" s="2">
        <f t="shared" si="8"/>
        <v>127</v>
      </c>
      <c r="B133" s="2">
        <v>3</v>
      </c>
      <c r="C133" s="5" t="s">
        <v>2675</v>
      </c>
      <c r="D133" s="6">
        <f>SUM(сходові!N132)</f>
        <v>0.85183934426229513</v>
      </c>
      <c r="E133" s="6">
        <f>SUM(прибудинкова!M132)</f>
        <v>1.3246223575331775</v>
      </c>
      <c r="F133" s="6">
        <f>'слюсарі х.в.'!P132+'слюсарі кан'!P132+'слюсарі ц.о.'!P132+'слюсарі г.в.'!P132+зварювальник!L132+аварійки!J132</f>
        <v>0.14879314963178014</v>
      </c>
      <c r="G133" s="6">
        <f>'дератизація '!I132</f>
        <v>5.1639344262295085E-3</v>
      </c>
      <c r="H133" s="6">
        <f>SUM(димовенти!Q132)</f>
        <v>2.0255514631651813E-2</v>
      </c>
      <c r="I133" s="6">
        <f>'під зими'!L132+майстерні!L132+покрівлі!N132+маляри!L132</f>
        <v>0.27056679522868254</v>
      </c>
      <c r="J133" s="6">
        <f>електрики!P132</f>
        <v>2.8257585297370883E-2</v>
      </c>
      <c r="K133" s="4">
        <f t="shared" ref="K133:K194" si="9">SUM(D133,E133,F133,G133,H133,I133,J133)</f>
        <v>2.6494986810111874</v>
      </c>
      <c r="L133" s="4">
        <v>3.868298717524854E-2</v>
      </c>
      <c r="M133" s="4">
        <f t="shared" ref="M133:M194" si="10">SUM(L133+K133)</f>
        <v>2.6881816681864361</v>
      </c>
      <c r="N133" s="4">
        <f t="shared" ref="N133:N194" si="11">M133*1.2</f>
        <v>3.2258180018237232</v>
      </c>
    </row>
    <row r="134" spans="1:14" ht="18" customHeight="1" x14ac:dyDescent="0.2">
      <c r="A134" s="2">
        <f t="shared" si="8"/>
        <v>128</v>
      </c>
      <c r="B134" s="2">
        <v>3</v>
      </c>
      <c r="C134" s="5" t="s">
        <v>2676</v>
      </c>
      <c r="D134" s="6">
        <f>SUM(сходові!N133)</f>
        <v>0.58094488188976379</v>
      </c>
      <c r="E134" s="6">
        <f>SUM(прибудинкова!M133)</f>
        <v>0.85861873893670271</v>
      </c>
      <c r="F134" s="6">
        <f>'слюсарі х.в.'!P133+'слюсарі кан'!P133+'слюсарі ц.о.'!P133+'слюсарі г.в.'!P133+зварювальник!L133+аварійки!J133</f>
        <v>0.18130860838549268</v>
      </c>
      <c r="G134" s="6">
        <f>'дератизація '!I133</f>
        <v>3.1496062992125984E-3</v>
      </c>
      <c r="H134" s="6">
        <f>SUM(димовенти!Q133)</f>
        <v>4.1889384734846179E-2</v>
      </c>
      <c r="I134" s="6">
        <f>'під зими'!L133+майстерні!L133+покрівлі!N133+маляри!L133</f>
        <v>0.27147878168891892</v>
      </c>
      <c r="J134" s="6">
        <f>електрики!P133</f>
        <v>5.1554612985314996E-2</v>
      </c>
      <c r="K134" s="4">
        <f t="shared" si="9"/>
        <v>1.9889446149202519</v>
      </c>
      <c r="L134" s="4">
        <v>2.9670809817938126E-2</v>
      </c>
      <c r="M134" s="4">
        <f t="shared" si="10"/>
        <v>2.01861542473819</v>
      </c>
      <c r="N134" s="4">
        <f t="shared" si="11"/>
        <v>2.4223385096858281</v>
      </c>
    </row>
    <row r="135" spans="1:14" ht="18" customHeight="1" x14ac:dyDescent="0.2">
      <c r="A135" s="2">
        <f t="shared" si="8"/>
        <v>129</v>
      </c>
      <c r="B135" s="2">
        <v>4</v>
      </c>
      <c r="C135" s="5" t="s">
        <v>2677</v>
      </c>
      <c r="D135" s="6">
        <f>SUM(сходові!N134)</f>
        <v>0.57418230445457741</v>
      </c>
      <c r="E135" s="6">
        <f>SUM(прибудинкова!M134)</f>
        <v>0.5943155152825117</v>
      </c>
      <c r="F135" s="6">
        <f>'слюсарі х.в.'!P134+'слюсарі кан'!P134+'слюсарі ц.о.'!P134+'слюсарі г.в.'!P134+зварювальник!L134+аварійки!J134</f>
        <v>0.41442019607213587</v>
      </c>
      <c r="G135" s="6">
        <f>'дератизація '!I134</f>
        <v>4.577479424723585E-3</v>
      </c>
      <c r="H135" s="6">
        <f>SUM(димовенти!Q134)</f>
        <v>7.4506297541924685E-2</v>
      </c>
      <c r="I135" s="6">
        <f>'під зими'!L134+майстерні!L134+покрівлі!N134+маляри!L134</f>
        <v>0.28630107303632762</v>
      </c>
      <c r="J135" s="6">
        <f>електрики!P134</f>
        <v>8.7658408684373079E-2</v>
      </c>
      <c r="K135" s="4">
        <f t="shared" si="9"/>
        <v>2.0359612744965738</v>
      </c>
      <c r="L135" s="4">
        <v>3.0613852098436922E-2</v>
      </c>
      <c r="M135" s="4">
        <f t="shared" si="10"/>
        <v>2.0665751265950107</v>
      </c>
      <c r="N135" s="4">
        <f t="shared" si="11"/>
        <v>2.4798901519140126</v>
      </c>
    </row>
    <row r="136" spans="1:14" ht="18" customHeight="1" x14ac:dyDescent="0.2">
      <c r="A136" s="2">
        <f t="shared" ref="A136:A199" si="12">A135+1</f>
        <v>130</v>
      </c>
      <c r="B136" s="2">
        <v>3</v>
      </c>
      <c r="C136" s="5" t="s">
        <v>2678</v>
      </c>
      <c r="D136" s="6">
        <f>SUM(сходові!N135)</f>
        <v>0.80789694041867977</v>
      </c>
      <c r="E136" s="6">
        <f>SUM(прибудинкова!M135)</f>
        <v>1.1304587813620071</v>
      </c>
      <c r="F136" s="6">
        <f>'слюсарі х.в.'!P135+'слюсарі кан'!P135+'слюсарі ц.о.'!P135+'слюсарі г.в.'!P135+зварювальник!L135+аварійки!J135</f>
        <v>0.36773597546057446</v>
      </c>
      <c r="G136" s="6">
        <f>'дератизація '!I135</f>
        <v>3.7816217339359001E-3</v>
      </c>
      <c r="H136" s="6">
        <f>SUM(димовенти!Q135)</f>
        <v>2.8176286462279477E-2</v>
      </c>
      <c r="I136" s="6">
        <f>'під зими'!L135+майстерні!L135+покрівлі!N135+маляри!L135</f>
        <v>0.28131360466931626</v>
      </c>
      <c r="J136" s="6">
        <f>електрики!P135</f>
        <v>5.4320245177118337E-2</v>
      </c>
      <c r="K136" s="4">
        <f t="shared" si="9"/>
        <v>2.6736834552839115</v>
      </c>
      <c r="L136" s="4">
        <v>3.8740642138240355E-2</v>
      </c>
      <c r="M136" s="4">
        <f t="shared" si="10"/>
        <v>2.7124240974221516</v>
      </c>
      <c r="N136" s="4">
        <f t="shared" si="11"/>
        <v>3.2549089169065817</v>
      </c>
    </row>
    <row r="137" spans="1:14" ht="18" customHeight="1" x14ac:dyDescent="0.2">
      <c r="A137" s="2">
        <f t="shared" si="12"/>
        <v>131</v>
      </c>
      <c r="B137" s="2">
        <v>5</v>
      </c>
      <c r="C137" s="5" t="s">
        <v>2679</v>
      </c>
      <c r="D137" s="6">
        <f>SUM(сходові!N136)</f>
        <v>0.61252043066545603</v>
      </c>
      <c r="E137" s="6">
        <f>SUM(прибудинкова!M136)</f>
        <v>0.85917213646387336</v>
      </c>
      <c r="F137" s="6">
        <f>'слюсарі х.в.'!P136+'слюсарі кан'!P136+'слюсарі ц.о.'!P136+'слюсарі г.в.'!P136+зварювальник!L136+аварійки!J136</f>
        <v>0.22586153997392075</v>
      </c>
      <c r="G137" s="6">
        <f>'дератизація '!I136</f>
        <v>3.217019068621093E-3</v>
      </c>
      <c r="H137" s="6">
        <f>SUM(димовенти!Q136)</f>
        <v>5.4913810815710284E-2</v>
      </c>
      <c r="I137" s="6">
        <f>'під зими'!L136+майстерні!L136+покрівлі!N136+маляри!L136</f>
        <v>0.26420266305112877</v>
      </c>
      <c r="J137" s="6">
        <f>електрики!P136</f>
        <v>8.3476379448972141E-2</v>
      </c>
      <c r="K137" s="4">
        <f t="shared" si="9"/>
        <v>2.1033639794876828</v>
      </c>
      <c r="L137" s="4">
        <v>3.1665268090428578E-2</v>
      </c>
      <c r="M137" s="4">
        <f t="shared" si="10"/>
        <v>2.1350292475781112</v>
      </c>
      <c r="N137" s="4">
        <f t="shared" si="11"/>
        <v>2.5620350970937333</v>
      </c>
    </row>
    <row r="138" spans="1:14" ht="18" customHeight="1" x14ac:dyDescent="0.2">
      <c r="A138" s="2">
        <f t="shared" si="12"/>
        <v>132</v>
      </c>
      <c r="B138" s="2">
        <v>5</v>
      </c>
      <c r="C138" s="5" t="s">
        <v>2680</v>
      </c>
      <c r="D138" s="6">
        <f>SUM(сходові!N137)</f>
        <v>0.79745792858120124</v>
      </c>
      <c r="E138" s="6">
        <f>SUM(прибудинкова!M137)</f>
        <v>0.23724103449038736</v>
      </c>
      <c r="F138" s="6">
        <f>'слюсарі х.в.'!P137+'слюсарі кан'!P137+'слюсарі ц.о.'!P137+'слюсарі г.в.'!P137+зварювальник!L137+аварійки!J137</f>
        <v>0.35153238348970262</v>
      </c>
      <c r="G138" s="6">
        <f>'дератизація '!I137</f>
        <v>2.9667485232627599E-3</v>
      </c>
      <c r="H138" s="6">
        <f>SUM(димовенти!Q137)</f>
        <v>1.0649219062201804E-2</v>
      </c>
      <c r="I138" s="6">
        <f>'під зими'!L137+майстерні!L137+покрівлі!N137+маляри!L137</f>
        <v>0.24715511591475417</v>
      </c>
      <c r="J138" s="6">
        <f>електрики!P137</f>
        <v>4.2639847553273359E-2</v>
      </c>
      <c r="K138" s="4">
        <f t="shared" si="9"/>
        <v>1.6896422776147835</v>
      </c>
      <c r="L138" s="4">
        <v>2.421270920474472E-2</v>
      </c>
      <c r="M138" s="4">
        <f t="shared" si="10"/>
        <v>1.7138549868195283</v>
      </c>
      <c r="N138" s="4">
        <f t="shared" si="11"/>
        <v>2.0566259841834338</v>
      </c>
    </row>
    <row r="139" spans="1:14" ht="18" customHeight="1" x14ac:dyDescent="0.2">
      <c r="A139" s="2">
        <f t="shared" si="12"/>
        <v>133</v>
      </c>
      <c r="B139" s="2">
        <v>3</v>
      </c>
      <c r="C139" s="5" t="s">
        <v>2681</v>
      </c>
      <c r="D139" s="6">
        <f>SUM(сходові!N138)</f>
        <v>0.54361549006168608</v>
      </c>
      <c r="E139" s="6">
        <f>SUM(прибудинкова!M138)</f>
        <v>0.40352497144162675</v>
      </c>
      <c r="F139" s="6">
        <f>'слюсарі х.в.'!P138+'слюсарі кан'!P138+'слюсарі ц.о.'!P138+'слюсарі г.в.'!P138+зварювальник!L138+аварійки!J138</f>
        <v>0.21515983143868603</v>
      </c>
      <c r="G139" s="6">
        <f>'дератизація '!I138</f>
        <v>4.198080877313228E-3</v>
      </c>
      <c r="H139" s="6">
        <f>SUM(димовенти!Q138)</f>
        <v>6.1105147021472107E-2</v>
      </c>
      <c r="I139" s="6">
        <f>'під зими'!L138+майстерні!L138+покрівлі!N138+маляри!L138</f>
        <v>0.31726372820536231</v>
      </c>
      <c r="J139" s="6">
        <f>електрики!P138</f>
        <v>7.5443787119932104E-2</v>
      </c>
      <c r="K139" s="4">
        <f t="shared" si="9"/>
        <v>1.6203110361660784</v>
      </c>
      <c r="L139" s="4">
        <v>2.5176106051247205E-2</v>
      </c>
      <c r="M139" s="4">
        <f t="shared" si="10"/>
        <v>1.6454871422173256</v>
      </c>
      <c r="N139" s="4">
        <f t="shared" si="11"/>
        <v>1.9745845706607907</v>
      </c>
    </row>
    <row r="140" spans="1:14" ht="18" customHeight="1" x14ac:dyDescent="0.2">
      <c r="A140" s="2">
        <f t="shared" si="12"/>
        <v>134</v>
      </c>
      <c r="B140" s="2">
        <v>3</v>
      </c>
      <c r="C140" s="5" t="s">
        <v>2682</v>
      </c>
      <c r="D140" s="6">
        <f>SUM(сходові!N139)</f>
        <v>0.97954408817635275</v>
      </c>
      <c r="E140" s="6">
        <f>SUM(прибудинкова!M139)</f>
        <v>0.2054195390781563</v>
      </c>
      <c r="F140" s="6">
        <f>'слюсарі х.в.'!P139+'слюсарі кан'!P139+'слюсарі ц.о.'!P139+'слюсарі г.в.'!P139+зварювальник!L139+аварійки!J139</f>
        <v>0.20778679045289428</v>
      </c>
      <c r="G140" s="6">
        <f>'дератизація '!I139</f>
        <v>5.0100200400801601E-3</v>
      </c>
      <c r="H140" s="6">
        <f>SUM(димовенти!Q139)</f>
        <v>5.3693075014396165E-2</v>
      </c>
      <c r="I140" s="6">
        <f>'під зими'!L139+майстерні!L139+покрівлі!N139+маляри!L139</f>
        <v>0.28038088024147378</v>
      </c>
      <c r="J140" s="6">
        <f>електрики!P139</f>
        <v>7.0525987352907119E-2</v>
      </c>
      <c r="K140" s="4">
        <f t="shared" si="9"/>
        <v>1.8023603803562607</v>
      </c>
      <c r="L140" s="4">
        <v>2.7351908093310784E-2</v>
      </c>
      <c r="M140" s="4">
        <f t="shared" si="10"/>
        <v>1.8297122884495716</v>
      </c>
      <c r="N140" s="4">
        <f t="shared" si="11"/>
        <v>2.195654746139486</v>
      </c>
    </row>
    <row r="141" spans="1:14" ht="18" customHeight="1" x14ac:dyDescent="0.2">
      <c r="A141" s="2">
        <f t="shared" si="12"/>
        <v>135</v>
      </c>
      <c r="B141" s="2">
        <v>3</v>
      </c>
      <c r="C141" s="5" t="s">
        <v>2683</v>
      </c>
      <c r="D141" s="6">
        <f>SUM(сходові!N140)</f>
        <v>0.7946927784577722</v>
      </c>
      <c r="E141" s="6">
        <f>SUM(прибудинкова!M140)</f>
        <v>0.24760401946930444</v>
      </c>
      <c r="F141" s="6">
        <f>'слюсарі х.в.'!P140+'слюсарі кан'!P140+'слюсарі ц.о.'!P140+'слюсарі г.в.'!P140+зварювальник!L140+аварійки!J140</f>
        <v>0.38446585698292302</v>
      </c>
      <c r="G141" s="6">
        <f>'дератизація '!I140</f>
        <v>5.3226566179934058E-3</v>
      </c>
      <c r="H141" s="6">
        <f>SUM(димовенти!Q140)</f>
        <v>4.2530849378360699E-2</v>
      </c>
      <c r="I141" s="6">
        <f>'під зими'!L140+майстерні!L140+покрівлі!N140+маляри!L140</f>
        <v>0.26753280369808152</v>
      </c>
      <c r="J141" s="6">
        <f>електрики!P140</f>
        <v>6.6307051698729441E-2</v>
      </c>
      <c r="K141" s="4">
        <f t="shared" si="9"/>
        <v>1.8084560163031647</v>
      </c>
      <c r="L141" s="4">
        <v>2.6833091643021612E-2</v>
      </c>
      <c r="M141" s="4">
        <f t="shared" si="10"/>
        <v>1.8352891079461862</v>
      </c>
      <c r="N141" s="4">
        <f t="shared" si="11"/>
        <v>2.2023469295354232</v>
      </c>
    </row>
    <row r="142" spans="1:14" ht="18" customHeight="1" x14ac:dyDescent="0.2">
      <c r="A142" s="2">
        <f t="shared" si="12"/>
        <v>136</v>
      </c>
      <c r="B142" s="2">
        <v>4</v>
      </c>
      <c r="C142" s="5" t="s">
        <v>2684</v>
      </c>
      <c r="D142" s="6">
        <f>SUM(сходові!N141)</f>
        <v>0.50574999999999992</v>
      </c>
      <c r="E142" s="6">
        <f>SUM(прибудинкова!M141)</f>
        <v>0.17996681127134875</v>
      </c>
      <c r="F142" s="6">
        <f>'слюсарі х.в.'!P141+'слюсарі кан'!P141+'слюсарі ц.о.'!P141+'слюсарі г.в.'!P141+зварювальник!L141+аварійки!J141</f>
        <v>0.35773790013829065</v>
      </c>
      <c r="G142" s="6">
        <f>'дератизація '!I141</f>
        <v>2.303904326415758E-3</v>
      </c>
      <c r="H142" s="6">
        <f>SUM(димовенти!Q141)</f>
        <v>4.5726617666794478E-2</v>
      </c>
      <c r="I142" s="6">
        <f>'під зими'!L141+майстерні!L141+покрівлі!N141+маляри!L141</f>
        <v>0.25592337192348646</v>
      </c>
      <c r="J142" s="6">
        <f>електрики!P141</f>
        <v>4.7031868290024911E-2</v>
      </c>
      <c r="K142" s="4">
        <f t="shared" si="9"/>
        <v>1.3944404736163607</v>
      </c>
      <c r="L142" s="4">
        <v>2.0702983905505845E-2</v>
      </c>
      <c r="M142" s="4">
        <f t="shared" si="10"/>
        <v>1.4151434575218667</v>
      </c>
      <c r="N142" s="4">
        <f t="shared" si="11"/>
        <v>1.69817214902624</v>
      </c>
    </row>
    <row r="143" spans="1:14" ht="18" customHeight="1" x14ac:dyDescent="0.2">
      <c r="A143" s="2">
        <f t="shared" si="12"/>
        <v>137</v>
      </c>
      <c r="B143" s="2">
        <v>2</v>
      </c>
      <c r="C143" s="5" t="s">
        <v>2685</v>
      </c>
      <c r="D143" s="6">
        <f>SUM(сходові!N142)</f>
        <v>0</v>
      </c>
      <c r="E143" s="6">
        <f>SUM(прибудинкова!M142)</f>
        <v>1.8087840483561848</v>
      </c>
      <c r="F143" s="6">
        <f>'слюсарі х.в.'!P142+'слюсарі кан'!P142+'слюсарі ц.о.'!P142+'слюсарі г.в.'!P142+зварювальник!L142+аварійки!J142</f>
        <v>0.20866370859516817</v>
      </c>
      <c r="G143" s="6">
        <f>'дератизація '!I142</f>
        <v>5.9486952675807166E-3</v>
      </c>
      <c r="H143" s="6">
        <f>SUM(димовенти!Q142)</f>
        <v>5.9398012436734933E-2</v>
      </c>
      <c r="I143" s="6">
        <f>'під зими'!L142+майстерні!L142+покрівлі!N142+маляри!L142</f>
        <v>0.36879998116178891</v>
      </c>
      <c r="J143" s="6">
        <f>електрики!P142</f>
        <v>7.115429115127446E-2</v>
      </c>
      <c r="K143" s="4">
        <f t="shared" si="9"/>
        <v>2.5227487369687323</v>
      </c>
      <c r="L143" s="4">
        <v>3.7990255056536526E-2</v>
      </c>
      <c r="M143" s="4">
        <f t="shared" si="10"/>
        <v>2.5607389920252688</v>
      </c>
      <c r="N143" s="4">
        <f t="shared" si="11"/>
        <v>3.0728867904303225</v>
      </c>
    </row>
    <row r="144" spans="1:14" ht="18" customHeight="1" x14ac:dyDescent="0.2">
      <c r="A144" s="2">
        <f t="shared" si="12"/>
        <v>138</v>
      </c>
      <c r="B144" s="2">
        <v>4</v>
      </c>
      <c r="C144" s="5" t="s">
        <v>2140</v>
      </c>
      <c r="D144" s="6">
        <f>SUM(сходові!N143)</f>
        <v>0.93326037521318939</v>
      </c>
      <c r="E144" s="6">
        <f>SUM(прибудинкова!M143)</f>
        <v>0.42585005685048333</v>
      </c>
      <c r="F144" s="6">
        <f>'слюсарі х.в.'!P143+'слюсарі кан'!P143+'слюсарі ц.о.'!P143+'слюсарі г.в.'!P143+зварювальник!L143+аварійки!J143</f>
        <v>0.35574732435682244</v>
      </c>
      <c r="G144" s="6">
        <f>'дератизація '!I143</f>
        <v>3.9368959636156909E-3</v>
      </c>
      <c r="H144" s="6">
        <f>SUM(димовенти!Q143)</f>
        <v>3.7690757632498455E-2</v>
      </c>
      <c r="I144" s="6">
        <f>'під зими'!L143+майстерні!L143+покрівлі!N143+маляри!L143</f>
        <v>0.40975589724888883</v>
      </c>
      <c r="J144" s="6">
        <f>електрики!P143</f>
        <v>4.5579147029435274E-2</v>
      </c>
      <c r="K144" s="4">
        <f t="shared" si="9"/>
        <v>2.2118204542949331</v>
      </c>
      <c r="L144" s="4">
        <v>3.2318200151002507E-2</v>
      </c>
      <c r="M144" s="4">
        <f t="shared" si="10"/>
        <v>2.2441386544459356</v>
      </c>
      <c r="N144" s="4">
        <f t="shared" si="11"/>
        <v>2.6929663853351227</v>
      </c>
    </row>
    <row r="145" spans="1:14" ht="18" customHeight="1" x14ac:dyDescent="0.2">
      <c r="A145" s="2">
        <f t="shared" si="12"/>
        <v>139</v>
      </c>
      <c r="B145" s="2">
        <v>2</v>
      </c>
      <c r="C145" s="5" t="s">
        <v>2686</v>
      </c>
      <c r="D145" s="6">
        <f>SUM(сходові!N144)</f>
        <v>0</v>
      </c>
      <c r="E145" s="6">
        <f>SUM(прибудинкова!M144)</f>
        <v>0.80359708311368838</v>
      </c>
      <c r="F145" s="6">
        <f>'слюсарі х.в.'!P144+'слюсарі кан'!P144+'слюсарі ц.о.'!P144+'слюсарі г.в.'!P144+зварювальник!L144+аварійки!J144</f>
        <v>0.35110423599026885</v>
      </c>
      <c r="G145" s="6">
        <f>'дератизація '!I144</f>
        <v>8.5134422772799156E-3</v>
      </c>
      <c r="H145" s="6">
        <f>SUM(димовенти!Q144)</f>
        <v>4.0896488887223172E-2</v>
      </c>
      <c r="I145" s="6">
        <f>'під зими'!L144+майстерні!L144+покрівлі!N144+маляри!L144</f>
        <v>0.30551976793942298</v>
      </c>
      <c r="J145" s="6">
        <f>електрики!P144</f>
        <v>4.2403756534800094E-2</v>
      </c>
      <c r="K145" s="4">
        <f t="shared" si="9"/>
        <v>1.5520347747426835</v>
      </c>
      <c r="L145" s="4">
        <v>2.3444965048239341E-2</v>
      </c>
      <c r="M145" s="4">
        <f t="shared" si="10"/>
        <v>1.5754797397909228</v>
      </c>
      <c r="N145" s="4">
        <f t="shared" si="11"/>
        <v>1.8905756877491073</v>
      </c>
    </row>
    <row r="146" spans="1:14" ht="18" customHeight="1" x14ac:dyDescent="0.2">
      <c r="A146" s="2">
        <f t="shared" si="12"/>
        <v>140</v>
      </c>
      <c r="B146" s="2">
        <v>2</v>
      </c>
      <c r="C146" s="5" t="s">
        <v>2687</v>
      </c>
      <c r="D146" s="6">
        <f>SUM(сходові!N145)</f>
        <v>0</v>
      </c>
      <c r="E146" s="6">
        <f>SUM(прибудинкова!M145)</f>
        <v>1.5819194941744812</v>
      </c>
      <c r="F146" s="6">
        <f>'слюсарі х.в.'!P145+'слюсарі кан'!P145+'слюсарі ц.о.'!P145+'слюсарі г.в.'!P145+зварювальник!L145+аварійки!J145</f>
        <v>0.33977731071471884</v>
      </c>
      <c r="G146" s="6">
        <f>'дератизація '!I145</f>
        <v>5.413469735720375E-3</v>
      </c>
      <c r="H146" s="6">
        <f>SUM(димовенти!Q145)</f>
        <v>3.2019364663304739E-2</v>
      </c>
      <c r="I146" s="6">
        <f>'під зими'!L145+майстерні!L145+покрівлі!N145+маляри!L145</f>
        <v>0.48973617505706812</v>
      </c>
      <c r="J146" s="6">
        <f>електрики!P145</f>
        <v>3.4288118562027181E-2</v>
      </c>
      <c r="K146" s="4">
        <f t="shared" si="9"/>
        <v>2.48315393290732</v>
      </c>
      <c r="L146" s="4">
        <v>3.7684668478242367E-2</v>
      </c>
      <c r="M146" s="4">
        <f t="shared" si="10"/>
        <v>2.5208386013855621</v>
      </c>
      <c r="N146" s="4">
        <f t="shared" si="11"/>
        <v>3.0250063216626746</v>
      </c>
    </row>
    <row r="147" spans="1:14" ht="18" customHeight="1" x14ac:dyDescent="0.2">
      <c r="A147" s="2">
        <f t="shared" si="12"/>
        <v>141</v>
      </c>
      <c r="B147" s="2">
        <v>2</v>
      </c>
      <c r="C147" s="5" t="s">
        <v>2688</v>
      </c>
      <c r="D147" s="6">
        <f>SUM(сходові!N146)</f>
        <v>0</v>
      </c>
      <c r="E147" s="6">
        <f>SUM(прибудинкова!M146)</f>
        <v>1.185363978028332</v>
      </c>
      <c r="F147" s="6">
        <f>'слюсарі х.в.'!P146+'слюсарі кан'!P146+'слюсарі ц.о.'!P146+'слюсарі г.в.'!P146+зварювальник!L146+аварійки!J146</f>
        <v>0.20672575364473886</v>
      </c>
      <c r="G147" s="6">
        <f>'дератизація '!I146</f>
        <v>3.8161318300086737E-3</v>
      </c>
      <c r="H147" s="6">
        <f>SUM(димовенти!Q146)</f>
        <v>3.6030097979400252E-2</v>
      </c>
      <c r="I147" s="6">
        <f>'під зими'!L146+майстерні!L146+покрівлі!N146+маляри!L146</f>
        <v>0.33175383522003238</v>
      </c>
      <c r="J147" s="6">
        <f>електрики!P146</f>
        <v>6.976576422074221E-2</v>
      </c>
      <c r="K147" s="4">
        <f t="shared" si="9"/>
        <v>1.8334555609232543</v>
      </c>
      <c r="L147" s="4">
        <v>2.756523147525336E-2</v>
      </c>
      <c r="M147" s="4">
        <f t="shared" si="10"/>
        <v>1.8610207923985076</v>
      </c>
      <c r="N147" s="4">
        <f t="shared" si="11"/>
        <v>2.2332249508782089</v>
      </c>
    </row>
    <row r="148" spans="1:14" ht="18" customHeight="1" x14ac:dyDescent="0.2">
      <c r="A148" s="2">
        <f t="shared" si="12"/>
        <v>142</v>
      </c>
      <c r="B148" s="2">
        <v>2</v>
      </c>
      <c r="C148" s="5" t="s">
        <v>2689</v>
      </c>
      <c r="D148" s="6">
        <f>SUM(сходові!N147)</f>
        <v>0</v>
      </c>
      <c r="E148" s="6">
        <f>SUM(прибудинкова!M147)</f>
        <v>0.64745112196503152</v>
      </c>
      <c r="F148" s="6">
        <f>'слюсарі х.в.'!P147+'слюсарі кан'!P147+'слюсарі ц.о.'!P147+'слюсарі г.в.'!P147+зварювальник!L147+аварійки!J147</f>
        <v>0.33960454671250206</v>
      </c>
      <c r="G148" s="6">
        <f>'дератизація '!I147</f>
        <v>4.4913994478657879E-3</v>
      </c>
      <c r="H148" s="6">
        <f>SUM(димовенти!Q147)</f>
        <v>3.125786842169051E-2</v>
      </c>
      <c r="I148" s="6">
        <f>'під зими'!L147+майстерні!L147+покрівлі!N147+маляри!L147</f>
        <v>0.34627255301157367</v>
      </c>
      <c r="J148" s="6">
        <f>електрики!P147</f>
        <v>3.4164334740503614E-2</v>
      </c>
      <c r="K148" s="4">
        <f t="shared" si="9"/>
        <v>1.4032418242991673</v>
      </c>
      <c r="L148" s="4">
        <v>2.1130858272676911E-2</v>
      </c>
      <c r="M148" s="4">
        <f t="shared" si="10"/>
        <v>1.4243726825718444</v>
      </c>
      <c r="N148" s="4">
        <f t="shared" si="11"/>
        <v>1.7092472190862131</v>
      </c>
    </row>
    <row r="149" spans="1:14" ht="18" customHeight="1" x14ac:dyDescent="0.2">
      <c r="A149" s="2">
        <f t="shared" si="12"/>
        <v>143</v>
      </c>
      <c r="B149" s="2">
        <v>6</v>
      </c>
      <c r="C149" s="5" t="s">
        <v>2690</v>
      </c>
      <c r="D149" s="6">
        <f>SUM(сходові!N148)</f>
        <v>0.7385463490895714</v>
      </c>
      <c r="E149" s="6">
        <f>SUM(прибудинкова!M148)</f>
        <v>0.22208910555199202</v>
      </c>
      <c r="F149" s="6">
        <f>'слюсарі х.в.'!P148+'слюсарі кан'!P148+'слюсарі ц.о.'!P148+'слюсарі г.в.'!P148+зварювальник!L148+аварійки!J148</f>
        <v>0.40234263607790111</v>
      </c>
      <c r="G149" s="6">
        <f>'дератизація '!I148</f>
        <v>2.8864656831302116E-3</v>
      </c>
      <c r="H149" s="6">
        <f>SUM(димовенти!Q148)</f>
        <v>4.1037808212900678E-2</v>
      </c>
      <c r="I149" s="6">
        <f>'під зими'!L148+майстерні!L148+покрівлі!N148+маляри!L148</f>
        <v>0.23601892761356147</v>
      </c>
      <c r="J149" s="6">
        <f>електрики!P148</f>
        <v>7.9115599802003972E-2</v>
      </c>
      <c r="K149" s="4">
        <f t="shared" si="9"/>
        <v>1.7220368920310607</v>
      </c>
      <c r="L149" s="4">
        <v>2.5351408151458532E-2</v>
      </c>
      <c r="M149" s="4">
        <f t="shared" si="10"/>
        <v>1.7473883001825192</v>
      </c>
      <c r="N149" s="4">
        <f t="shared" si="11"/>
        <v>2.0968659602190232</v>
      </c>
    </row>
    <row r="150" spans="1:14" ht="18" customHeight="1" x14ac:dyDescent="0.2">
      <c r="A150" s="2">
        <f t="shared" si="12"/>
        <v>144</v>
      </c>
      <c r="B150" s="2">
        <v>3</v>
      </c>
      <c r="C150" s="5" t="s">
        <v>2691</v>
      </c>
      <c r="D150" s="6">
        <f>SUM(сходові!N149)</f>
        <v>0.41838950097213212</v>
      </c>
      <c r="E150" s="6">
        <f>SUM(прибудинкова!M149)</f>
        <v>1.3252303089220134</v>
      </c>
      <c r="F150" s="6">
        <f>'слюсарі х.в.'!P149+'слюсарі кан'!P149+'слюсарі ц.о.'!P149+'слюсарі г.в.'!P149+зварювальник!L149+аварійки!J149</f>
        <v>0.2184948911208634</v>
      </c>
      <c r="G150" s="6">
        <f>'дератизація '!I149</f>
        <v>5.9138042773817243E-3</v>
      </c>
      <c r="H150" s="6">
        <f>SUM(димовенти!Q149)</f>
        <v>6.6381724146416965E-2</v>
      </c>
      <c r="I150" s="6">
        <f>'під зими'!L149+майстерні!L149+покрівлі!N149+маляри!L149</f>
        <v>0.27902965567918331</v>
      </c>
      <c r="J150" s="6">
        <f>електрики!P149</f>
        <v>7.8198243175485196E-2</v>
      </c>
      <c r="K150" s="4">
        <f t="shared" si="9"/>
        <v>2.3916381282934758</v>
      </c>
      <c r="L150" s="4">
        <v>3.6277702391074529E-2</v>
      </c>
      <c r="M150" s="4">
        <f t="shared" si="10"/>
        <v>2.4279158306845501</v>
      </c>
      <c r="N150" s="4">
        <f t="shared" si="11"/>
        <v>2.9134989968214602</v>
      </c>
    </row>
    <row r="151" spans="1:14" ht="18" customHeight="1" x14ac:dyDescent="0.2">
      <c r="A151" s="2">
        <f t="shared" si="12"/>
        <v>145</v>
      </c>
      <c r="B151" s="2">
        <v>2</v>
      </c>
      <c r="C151" s="5" t="s">
        <v>2692</v>
      </c>
      <c r="D151" s="6">
        <f>SUM(сходові!N150)</f>
        <v>0</v>
      </c>
      <c r="E151" s="6">
        <f>SUM(прибудинкова!M150)</f>
        <v>1.015877996530135</v>
      </c>
      <c r="F151" s="6">
        <f>'слюсарі х.в.'!P150+'слюсарі кан'!P150+'слюсарі ц.о.'!P150+'слюсарі г.в.'!P150+зварювальник!L150+аварійки!J150</f>
        <v>0.1728693917046436</v>
      </c>
      <c r="G151" s="6">
        <f>'дератизація '!I150</f>
        <v>5.3405747906766247E-3</v>
      </c>
      <c r="H151" s="6">
        <f>SUM(димовенти!Q150)</f>
        <v>4.6275156320812798E-2</v>
      </c>
      <c r="I151" s="6">
        <f>'під зими'!L150+майстерні!L150+покрівлі!N150+маляри!L150</f>
        <v>0.31120472967571494</v>
      </c>
      <c r="J151" s="6">
        <f>електрики!P150</f>
        <v>4.5507991709954621E-2</v>
      </c>
      <c r="K151" s="4">
        <f t="shared" si="9"/>
        <v>1.5970758407319376</v>
      </c>
      <c r="L151" s="4">
        <v>2.4247783642939336E-2</v>
      </c>
      <c r="M151" s="4">
        <f t="shared" si="10"/>
        <v>1.621323624374877</v>
      </c>
      <c r="N151" s="4">
        <f t="shared" si="11"/>
        <v>1.9455883492498522</v>
      </c>
    </row>
    <row r="152" spans="1:14" ht="18" customHeight="1" x14ac:dyDescent="0.2">
      <c r="A152" s="2">
        <f t="shared" si="12"/>
        <v>146</v>
      </c>
      <c r="B152" s="2">
        <v>3</v>
      </c>
      <c r="C152" s="5" t="s">
        <v>2693</v>
      </c>
      <c r="D152" s="6">
        <f>SUM(сходові!N151)</f>
        <v>1.3807988826815643</v>
      </c>
      <c r="E152" s="6">
        <f>SUM(прибудинкова!M151)</f>
        <v>0.15564333333333333</v>
      </c>
      <c r="F152" s="6">
        <f>'слюсарі х.в.'!P151+'слюсарі кан'!P151+'слюсарі ц.о.'!P151+'слюсарі г.в.'!P151+зварювальник!L151+аварійки!J151</f>
        <v>0.21911477725181749</v>
      </c>
      <c r="G152" s="6">
        <f>'дератизація '!I151</f>
        <v>5.0000000000000001E-3</v>
      </c>
      <c r="H152" s="6">
        <f>SUM(димовенти!Q151)</f>
        <v>4.8217321234674697E-2</v>
      </c>
      <c r="I152" s="6">
        <f>'під зими'!L151+майстерні!L151+покрівлі!N151+маляри!L151</f>
        <v>0.3459322780006901</v>
      </c>
      <c r="J152" s="6">
        <f>електрики!P151</f>
        <v>7.8642385897431624E-2</v>
      </c>
      <c r="K152" s="4">
        <f t="shared" si="9"/>
        <v>2.2333489783995111</v>
      </c>
      <c r="L152" s="4">
        <v>3.3692777794864792E-2</v>
      </c>
      <c r="M152" s="4">
        <f t="shared" si="10"/>
        <v>2.2670417561943759</v>
      </c>
      <c r="N152" s="4">
        <f t="shared" si="11"/>
        <v>2.7204501074332508</v>
      </c>
    </row>
    <row r="153" spans="1:14" ht="18" customHeight="1" x14ac:dyDescent="0.2">
      <c r="A153" s="2">
        <f t="shared" si="12"/>
        <v>147</v>
      </c>
      <c r="B153" s="2">
        <v>3</v>
      </c>
      <c r="C153" s="5" t="s">
        <v>2694</v>
      </c>
      <c r="D153" s="6">
        <f>SUM(сходові!N152)</f>
        <v>0.70635058126282191</v>
      </c>
      <c r="E153" s="6">
        <f>SUM(прибудинкова!M152)</f>
        <v>0.33071137451561433</v>
      </c>
      <c r="F153" s="6">
        <f>'слюсарі х.в.'!P152+'слюсарі кан'!P152+'слюсарі ц.о.'!P152+'слюсарі г.в.'!P152+зварювальник!L152+аварійки!J152</f>
        <v>0.23731109338561321</v>
      </c>
      <c r="G153" s="6">
        <f>'дератизація '!I152</f>
        <v>5.4593116024618206E-3</v>
      </c>
      <c r="H153" s="6">
        <f>SUM(димовенти!Q152)</f>
        <v>7.5839003577879885E-2</v>
      </c>
      <c r="I153" s="6">
        <f>'під зими'!L152+майстерні!L152+покрівлі!N152+маляри!L152</f>
        <v>0.31121065430195094</v>
      </c>
      <c r="J153" s="6">
        <f>електрики!P152</f>
        <v>9.1679879355500107E-2</v>
      </c>
      <c r="K153" s="4">
        <f t="shared" si="9"/>
        <v>1.758561898001842</v>
      </c>
      <c r="L153" s="4">
        <v>2.7285322464503992E-2</v>
      </c>
      <c r="M153" s="4">
        <f t="shared" si="10"/>
        <v>1.785847220466346</v>
      </c>
      <c r="N153" s="4">
        <f t="shared" si="11"/>
        <v>2.1430166645596151</v>
      </c>
    </row>
    <row r="154" spans="1:14" ht="18" customHeight="1" x14ac:dyDescent="0.2">
      <c r="A154" s="2">
        <f t="shared" si="12"/>
        <v>148</v>
      </c>
      <c r="B154" s="2">
        <v>3</v>
      </c>
      <c r="C154" s="5" t="s">
        <v>2695</v>
      </c>
      <c r="D154" s="6">
        <f>SUM(сходові!N153)</f>
        <v>0.8178305621536025</v>
      </c>
      <c r="E154" s="6">
        <f>SUM(прибудинкова!M153)</f>
        <v>0.43285025072578515</v>
      </c>
      <c r="F154" s="6">
        <f>'слюсарі х.в.'!P153+'слюсарі кан'!P153+'слюсарі ц.о.'!P153+'слюсарі г.в.'!P153+зварювальник!L153+аварійки!J153</f>
        <v>0.21306042435369138</v>
      </c>
      <c r="G154" s="6">
        <f>'дератизація '!I153</f>
        <v>5.2652414885193998E-3</v>
      </c>
      <c r="H154" s="6">
        <f>SUM(димовенти!Q153)</f>
        <v>6.3279879408779188E-2</v>
      </c>
      <c r="I154" s="6">
        <f>'під зими'!L153+майстерні!L153+покрівлі!N153+маляри!L153</f>
        <v>0.30474148993760586</v>
      </c>
      <c r="J154" s="6">
        <f>електрики!P153</f>
        <v>7.4304497628082666E-2</v>
      </c>
      <c r="K154" s="4">
        <f t="shared" si="9"/>
        <v>1.911332345696066</v>
      </c>
      <c r="L154" s="4">
        <v>2.914763007683463E-2</v>
      </c>
      <c r="M154" s="4">
        <f t="shared" si="10"/>
        <v>1.9404799757729005</v>
      </c>
      <c r="N154" s="4">
        <f t="shared" si="11"/>
        <v>2.3285759709274805</v>
      </c>
    </row>
    <row r="155" spans="1:14" ht="18" customHeight="1" x14ac:dyDescent="0.2">
      <c r="A155" s="2">
        <f t="shared" si="12"/>
        <v>149</v>
      </c>
      <c r="B155" s="2">
        <v>3</v>
      </c>
      <c r="C155" s="5" t="s">
        <v>2696</v>
      </c>
      <c r="D155" s="6">
        <f>SUM(сходові!N154)</f>
        <v>0.93775317753177545</v>
      </c>
      <c r="E155" s="6">
        <f>SUM(прибудинкова!M154)</f>
        <v>0.11021686393867658</v>
      </c>
      <c r="F155" s="6">
        <f>'слюсарі х.в.'!P154+'слюсарі кан'!P154+'слюсарі ц.о.'!P154+'слюсарі г.в.'!P154+зварювальник!L154+аварійки!J154</f>
        <v>0.50074182954987534</v>
      </c>
      <c r="G155" s="6">
        <f>'дератизація '!I154</f>
        <v>5.7152519445383826E-3</v>
      </c>
      <c r="H155" s="6">
        <f>SUM(димовенти!Q154)</f>
        <v>8.9805970793517112E-2</v>
      </c>
      <c r="I155" s="6">
        <f>'під зими'!L154+майстерні!L154+покрівлі!N154+маляри!L154</f>
        <v>0.29599811923612379</v>
      </c>
      <c r="J155" s="6">
        <f>електрики!P154</f>
        <v>0.14889751154275405</v>
      </c>
      <c r="K155" s="4">
        <f t="shared" si="9"/>
        <v>2.089128724537261</v>
      </c>
      <c r="L155" s="4">
        <v>3.2195811283659781E-2</v>
      </c>
      <c r="M155" s="4">
        <f t="shared" si="10"/>
        <v>2.1213245358209205</v>
      </c>
      <c r="N155" s="4">
        <f t="shared" si="11"/>
        <v>2.5455894429851047</v>
      </c>
    </row>
    <row r="156" spans="1:14" ht="18" customHeight="1" x14ac:dyDescent="0.2">
      <c r="A156" s="2">
        <f t="shared" si="12"/>
        <v>150</v>
      </c>
      <c r="B156" s="2">
        <v>4</v>
      </c>
      <c r="C156" s="5" t="s">
        <v>2697</v>
      </c>
      <c r="D156" s="6">
        <f>SUM(сходові!N155)</f>
        <v>0.87582093821510298</v>
      </c>
      <c r="E156" s="6">
        <f>SUM(прибудинкова!M155)</f>
        <v>0.1924625476735316</v>
      </c>
      <c r="F156" s="6">
        <f>'слюсарі х.в.'!P155+'слюсарі кан'!P155+'слюсарі ц.о.'!P155+'слюсарі г.в.'!P155+зварювальник!L155+аварійки!J155</f>
        <v>0.17358157483673209</v>
      </c>
      <c r="G156" s="6">
        <f>'дератизація '!I155</f>
        <v>3.7113844393592676E-3</v>
      </c>
      <c r="H156" s="6">
        <f>SUM(димовенти!Q155)</f>
        <v>7.161919104870805E-2</v>
      </c>
      <c r="I156" s="6">
        <f>'під зими'!L155+майстерні!L155+покрівлі!N155+маляри!L155</f>
        <v>0.25488147480992546</v>
      </c>
      <c r="J156" s="6">
        <f>електрики!P155</f>
        <v>4.6018264385878582E-2</v>
      </c>
      <c r="K156" s="4">
        <f t="shared" si="9"/>
        <v>1.6180953754092382</v>
      </c>
      <c r="L156" s="4">
        <v>2.4888432437966901E-2</v>
      </c>
      <c r="M156" s="4">
        <f t="shared" si="10"/>
        <v>1.6429838078472052</v>
      </c>
      <c r="N156" s="4">
        <f t="shared" si="11"/>
        <v>1.9715805694166462</v>
      </c>
    </row>
    <row r="157" spans="1:14" ht="18" customHeight="1" x14ac:dyDescent="0.2">
      <c r="A157" s="2">
        <f t="shared" si="12"/>
        <v>151</v>
      </c>
      <c r="B157" s="2">
        <v>4</v>
      </c>
      <c r="C157" s="5" t="s">
        <v>2698</v>
      </c>
      <c r="D157" s="6">
        <f>SUM(сходові!N156)</f>
        <v>0.65539386022207713</v>
      </c>
      <c r="E157" s="6">
        <f>SUM(прибудинкова!M156)</f>
        <v>0.47793818419333767</v>
      </c>
      <c r="F157" s="6">
        <f>'слюсарі х.в.'!P156+'слюсарі кан'!P156+'слюсарі ц.о.'!P156+'слюсарі г.в.'!P156+зварювальник!L156+аварійки!J156</f>
        <v>0.19735112617588754</v>
      </c>
      <c r="G157" s="6">
        <f>'дератизація '!I156</f>
        <v>2.7955584585238409E-3</v>
      </c>
      <c r="H157" s="6">
        <f>SUM(димовенти!Q156)</f>
        <v>6.5614913404808517E-2</v>
      </c>
      <c r="I157" s="6">
        <f>'під зими'!L156+майстерні!L156+покрівлі!N156+маляри!L156</f>
        <v>0.26138694020600001</v>
      </c>
      <c r="J157" s="6">
        <f>електрики!P156</f>
        <v>6.3048929703343526E-2</v>
      </c>
      <c r="K157" s="4">
        <f t="shared" si="9"/>
        <v>1.723529512363978</v>
      </c>
      <c r="L157" s="4">
        <v>2.6309671020388281E-2</v>
      </c>
      <c r="M157" s="4">
        <f t="shared" si="10"/>
        <v>1.7498391833843663</v>
      </c>
      <c r="N157" s="4">
        <f t="shared" si="11"/>
        <v>2.0998070200612395</v>
      </c>
    </row>
    <row r="158" spans="1:14" ht="18" customHeight="1" x14ac:dyDescent="0.2">
      <c r="A158" s="2">
        <f t="shared" si="12"/>
        <v>152</v>
      </c>
      <c r="B158" s="2">
        <v>4</v>
      </c>
      <c r="C158" s="5" t="s">
        <v>2699</v>
      </c>
      <c r="D158" s="6">
        <f>SUM(сходові!N157)</f>
        <v>0.79031296379944505</v>
      </c>
      <c r="E158" s="6">
        <f>SUM(прибудинкова!M157)</f>
        <v>0.35989601240310076</v>
      </c>
      <c r="F158" s="6">
        <f>'слюсарі х.в.'!P157+'слюсарі кан'!P157+'слюсарі ц.о.'!P157+'слюсарі г.в.'!P157+зварювальник!L157+аварійки!J157</f>
        <v>0.37547093213124239</v>
      </c>
      <c r="G158" s="6">
        <f>'дератизація '!I157</f>
        <v>3.7457364341085277E-3</v>
      </c>
      <c r="H158" s="6">
        <f>SUM(димовенти!Q157)</f>
        <v>5.8956486969323638E-2</v>
      </c>
      <c r="I158" s="6">
        <f>'під зими'!L157+майстерні!L157+покрівлі!N157+маляри!L157</f>
        <v>0.24556841332915624</v>
      </c>
      <c r="J158" s="6">
        <f>електрики!P157</f>
        <v>5.9730199168017126E-2</v>
      </c>
      <c r="K158" s="4">
        <f t="shared" si="9"/>
        <v>1.8936807442343935</v>
      </c>
      <c r="L158" s="4">
        <v>2.8051690500227711E-2</v>
      </c>
      <c r="M158" s="4">
        <f t="shared" si="10"/>
        <v>1.9217324347346212</v>
      </c>
      <c r="N158" s="4">
        <f t="shared" si="11"/>
        <v>2.3060789216815452</v>
      </c>
    </row>
    <row r="159" spans="1:14" ht="18" customHeight="1" x14ac:dyDescent="0.2">
      <c r="A159" s="2">
        <f t="shared" si="12"/>
        <v>153</v>
      </c>
      <c r="B159" s="2">
        <v>3</v>
      </c>
      <c r="C159" s="5" t="s">
        <v>2700</v>
      </c>
      <c r="D159" s="6">
        <f>SUM(сходові!N158)</f>
        <v>1.0434446907728767</v>
      </c>
      <c r="E159" s="6">
        <f>SUM(прибудинкова!M158)</f>
        <v>0.88809415691970561</v>
      </c>
      <c r="F159" s="6">
        <f>'слюсарі х.в.'!P158+'слюсарі кан'!P158+'слюсарі ц.о.'!P158+'слюсарі г.в.'!P158+зварювальник!L158+аварійки!J158</f>
        <v>0.38847620225941848</v>
      </c>
      <c r="G159" s="6">
        <f>'дератизація '!I158</f>
        <v>7.2051066432229959E-3</v>
      </c>
      <c r="H159" s="6">
        <f>SUM(димовенти!Q158)</f>
        <v>5.4739436655281935E-2</v>
      </c>
      <c r="I159" s="6">
        <f>'під зими'!L158+майстерні!L158+покрівлі!N158+маляри!L158</f>
        <v>0.29881904632897704</v>
      </c>
      <c r="J159" s="6">
        <f>електрики!P158</f>
        <v>6.8976921025220628E-2</v>
      </c>
      <c r="K159" s="4">
        <f t="shared" si="9"/>
        <v>2.7497555606047035</v>
      </c>
      <c r="L159" s="4">
        <v>4.044532837110526E-2</v>
      </c>
      <c r="M159" s="4">
        <f t="shared" si="10"/>
        <v>2.790200888975809</v>
      </c>
      <c r="N159" s="4">
        <f t="shared" si="11"/>
        <v>3.3482410667709708</v>
      </c>
    </row>
    <row r="160" spans="1:14" ht="18" customHeight="1" x14ac:dyDescent="0.2">
      <c r="A160" s="2">
        <f t="shared" si="12"/>
        <v>154</v>
      </c>
      <c r="B160" s="2">
        <v>3</v>
      </c>
      <c r="C160" s="5" t="s">
        <v>2701</v>
      </c>
      <c r="D160" s="6">
        <f>SUM(сходові!N159)</f>
        <v>0.65530825496342726</v>
      </c>
      <c r="E160" s="6">
        <f>SUM(прибудинкова!M159)</f>
        <v>0.54195871357250658</v>
      </c>
      <c r="F160" s="6">
        <f>'слюсарі х.в.'!P159+'слюсарі кан'!P159+'слюсарі ц.о.'!P159+'слюсарі г.в.'!P159+зварювальник!L159+аварійки!J159</f>
        <v>0.18756348249840818</v>
      </c>
      <c r="G160" s="6">
        <f>'дератизація '!I159</f>
        <v>4.1187739463601526E-3</v>
      </c>
      <c r="H160" s="6">
        <f>SUM(димовенти!Q159)</f>
        <v>4.8027373780285418E-2</v>
      </c>
      <c r="I160" s="6">
        <f>'під зими'!L159+майстерні!L159+покрівлі!N159+маляри!L159</f>
        <v>0.28457000276853606</v>
      </c>
      <c r="J160" s="6">
        <f>електрики!P159</f>
        <v>5.6036172864169814E-2</v>
      </c>
      <c r="K160" s="4">
        <f t="shared" si="9"/>
        <v>1.7775827743936936</v>
      </c>
      <c r="L160" s="4">
        <v>2.6923102898266715E-2</v>
      </c>
      <c r="M160" s="4">
        <f t="shared" si="10"/>
        <v>1.8045058772919602</v>
      </c>
      <c r="N160" s="4">
        <f t="shared" si="11"/>
        <v>2.1654070527503522</v>
      </c>
    </row>
    <row r="161" spans="1:14" ht="18" customHeight="1" x14ac:dyDescent="0.2">
      <c r="A161" s="2">
        <f t="shared" si="12"/>
        <v>155</v>
      </c>
      <c r="B161" s="2">
        <v>2</v>
      </c>
      <c r="C161" s="5" t="s">
        <v>2702</v>
      </c>
      <c r="D161" s="6">
        <f>SUM(сходові!N160)</f>
        <v>0</v>
      </c>
      <c r="E161" s="6">
        <f>SUM(прибудинкова!M160)</f>
        <v>0.9636830629950961</v>
      </c>
      <c r="F161" s="6">
        <f>'слюсарі х.в.'!P160+'слюсарі кан'!P160+'слюсарі ц.о.'!P160+'слюсарі г.в.'!P160+зварювальник!L160+аварійки!J160</f>
        <v>0.19405387243171535</v>
      </c>
      <c r="G161" s="6">
        <f>'дератизація '!I160</f>
        <v>6.9219162580158432E-3</v>
      </c>
      <c r="H161" s="6">
        <f>SUM(димовенти!Q160)</f>
        <v>6.153498878857365E-2</v>
      </c>
      <c r="I161" s="6">
        <f>'під зими'!L160+майстерні!L160+покрівлі!N160+маляри!L160</f>
        <v>0.31436088559173692</v>
      </c>
      <c r="J161" s="6">
        <f>електрики!P160</f>
        <v>6.0686477666175603E-2</v>
      </c>
      <c r="K161" s="4">
        <f t="shared" si="9"/>
        <v>1.6012412037313135</v>
      </c>
      <c r="L161" s="4">
        <v>0.04</v>
      </c>
      <c r="M161" s="4">
        <f t="shared" si="10"/>
        <v>1.6412412037313135</v>
      </c>
      <c r="N161" s="4">
        <f t="shared" si="11"/>
        <v>1.9694894444775761</v>
      </c>
    </row>
    <row r="162" spans="1:14" ht="18" customHeight="1" x14ac:dyDescent="0.2">
      <c r="A162" s="2">
        <f t="shared" si="12"/>
        <v>156</v>
      </c>
      <c r="B162" s="2">
        <v>4</v>
      </c>
      <c r="C162" s="5" t="s">
        <v>2703</v>
      </c>
      <c r="D162" s="6">
        <f>SUM(сходові!N161)</f>
        <v>0.8145263731770479</v>
      </c>
      <c r="E162" s="6">
        <f>SUM(прибудинкова!M161)</f>
        <v>0.53017700240788701</v>
      </c>
      <c r="F162" s="6">
        <f>'слюсарі х.в.'!P161+'слюсарі кан'!P161+'слюсарі ц.о.'!P161+'слюсарі г.в.'!P161+зварювальник!L161+аварійки!J161</f>
        <v>0.17821238265427919</v>
      </c>
      <c r="G162" s="6">
        <f>'дератизація '!I161</f>
        <v>3.8639771023579123E-3</v>
      </c>
      <c r="H162" s="6">
        <f>SUM(димовенти!Q161)</f>
        <v>4.5296663999180573E-2</v>
      </c>
      <c r="I162" s="6">
        <f>'під зими'!L161+майстерні!L161+покрівлі!N161+маляри!L161</f>
        <v>0.26624665680705978</v>
      </c>
      <c r="J162" s="6">
        <f>електрики!P161</f>
        <v>4.9336195673888646E-2</v>
      </c>
      <c r="K162" s="4">
        <f t="shared" si="9"/>
        <v>1.887659251821701</v>
      </c>
      <c r="L162" s="4">
        <v>2.8253684781145316E-2</v>
      </c>
      <c r="M162" s="4">
        <f t="shared" si="10"/>
        <v>1.9159129366028465</v>
      </c>
      <c r="N162" s="4">
        <f t="shared" si="11"/>
        <v>2.2990955239234157</v>
      </c>
    </row>
    <row r="163" spans="1:14" ht="18" customHeight="1" x14ac:dyDescent="0.2">
      <c r="A163" s="2">
        <f t="shared" si="12"/>
        <v>157</v>
      </c>
      <c r="B163" s="2">
        <v>4</v>
      </c>
      <c r="C163" s="5" t="s">
        <v>2704</v>
      </c>
      <c r="D163" s="6">
        <f>SUM(сходові!N162)</f>
        <v>0.93525798964470641</v>
      </c>
      <c r="E163" s="6">
        <f>SUM(прибудинкова!M162)</f>
        <v>0.73204320657025534</v>
      </c>
      <c r="F163" s="6">
        <f>'слюсарі х.в.'!P162+'слюсарі кан'!P162+'слюсарі ц.о.'!P162+'слюсарі г.в.'!P162+зварювальник!L162+аварійки!J162</f>
        <v>0.19955458219140793</v>
      </c>
      <c r="G163" s="6">
        <f>'дератизація '!I162</f>
        <v>3.9814318871630068E-3</v>
      </c>
      <c r="H163" s="6">
        <f>SUM(димовенти!Q162)</f>
        <v>5.1408571086652352E-2</v>
      </c>
      <c r="I163" s="6">
        <f>'під зими'!L162+майстерні!L162+покрівлі!N162+маляри!L162</f>
        <v>0.28597499335611615</v>
      </c>
      <c r="J163" s="6">
        <f>електрики!P162</f>
        <v>6.4627685709573474E-2</v>
      </c>
      <c r="K163" s="4">
        <f t="shared" si="9"/>
        <v>2.2728484604458745</v>
      </c>
      <c r="L163" s="4">
        <v>3.4012986543932699E-2</v>
      </c>
      <c r="M163" s="4">
        <f t="shared" si="10"/>
        <v>2.3068614469898074</v>
      </c>
      <c r="N163" s="4">
        <f t="shared" si="11"/>
        <v>2.7682337363877689</v>
      </c>
    </row>
    <row r="164" spans="1:14" ht="18" customHeight="1" x14ac:dyDescent="0.2">
      <c r="A164" s="2">
        <f t="shared" si="12"/>
        <v>158</v>
      </c>
      <c r="B164" s="2">
        <v>4</v>
      </c>
      <c r="C164" s="5" t="s">
        <v>2705</v>
      </c>
      <c r="D164" s="6">
        <f>SUM(сходові!N163)</f>
        <v>0.83629722921914351</v>
      </c>
      <c r="E164" s="6">
        <f>SUM(прибудинкова!M163)</f>
        <v>0.94227824108423575</v>
      </c>
      <c r="F164" s="6">
        <f>'слюсарі х.в.'!P163+'слюсарі кан'!P163+'слюсарі ц.о.'!P163+'слюсарі г.в.'!P163+зварювальник!L163+аварійки!J163</f>
        <v>0.38354969456649779</v>
      </c>
      <c r="G164" s="6">
        <f>'дератизація '!I163</f>
        <v>2.8416679032497402E-3</v>
      </c>
      <c r="H164" s="6">
        <f>SUM(димовенти!Q163)</f>
        <v>4.3458350867226395E-2</v>
      </c>
      <c r="I164" s="6">
        <f>'під зими'!L163+майстерні!L163+покрівлі!N163+маляри!L163</f>
        <v>0.26647807716999694</v>
      </c>
      <c r="J164" s="6">
        <f>електрики!P163</f>
        <v>6.5492620228354392E-2</v>
      </c>
      <c r="K164" s="4">
        <f t="shared" si="9"/>
        <v>2.5403958810387048</v>
      </c>
      <c r="L164" s="4">
        <v>3.7090870038342105E-2</v>
      </c>
      <c r="M164" s="4">
        <f t="shared" si="10"/>
        <v>2.5774867510770472</v>
      </c>
      <c r="N164" s="4">
        <f t="shared" si="11"/>
        <v>3.0929841012924566</v>
      </c>
    </row>
    <row r="165" spans="1:14" ht="18" customHeight="1" x14ac:dyDescent="0.2">
      <c r="A165" s="2">
        <f t="shared" si="12"/>
        <v>159</v>
      </c>
      <c r="B165" s="2">
        <v>4</v>
      </c>
      <c r="C165" s="5" t="s">
        <v>2706</v>
      </c>
      <c r="D165" s="6">
        <f>SUM(сходові!N164)</f>
        <v>0.91161449752883028</v>
      </c>
      <c r="E165" s="6">
        <f>SUM(прибудинкова!M164)</f>
        <v>0.67981172432729264</v>
      </c>
      <c r="F165" s="6">
        <f>'слюсарі х.в.'!P164+'слюсарі кан'!P164+'слюсарі ц.о.'!P164+'слюсарі г.в.'!P164+зварювальник!L164+аварійки!J164</f>
        <v>0.19027326373412914</v>
      </c>
      <c r="G165" s="6">
        <f>'дератизація '!I164</f>
        <v>4.3245469522240525E-3</v>
      </c>
      <c r="H165" s="6">
        <f>SUM(димовенти!Q164)</f>
        <v>4.6243756191811827E-2</v>
      </c>
      <c r="I165" s="6">
        <f>'під зими'!L164+майстерні!L164+покрівлі!N164+маляри!L164</f>
        <v>0.27715689990971182</v>
      </c>
      <c r="J165" s="6">
        <f>електрики!P164</f>
        <v>5.7977706242340443E-2</v>
      </c>
      <c r="K165" s="4">
        <f t="shared" si="9"/>
        <v>2.1674023948863401</v>
      </c>
      <c r="L165" s="4">
        <v>3.2448884236425668E-2</v>
      </c>
      <c r="M165" s="4">
        <f t="shared" si="10"/>
        <v>2.1998512791227656</v>
      </c>
      <c r="N165" s="4">
        <f t="shared" si="11"/>
        <v>2.6398215349473184</v>
      </c>
    </row>
    <row r="166" spans="1:14" ht="18" customHeight="1" x14ac:dyDescent="0.2">
      <c r="A166" s="2">
        <f t="shared" si="12"/>
        <v>160</v>
      </c>
      <c r="B166" s="2">
        <v>4</v>
      </c>
      <c r="C166" s="5" t="s">
        <v>2707</v>
      </c>
      <c r="D166" s="6">
        <f>SUM(сходові!N165)</f>
        <v>0.98394493439449371</v>
      </c>
      <c r="E166" s="6">
        <f>SUM(прибудинкова!M165)</f>
        <v>0.64223870366387037</v>
      </c>
      <c r="F166" s="6">
        <f>'слюсарі х.в.'!P165+'слюсарі кан'!P165+'слюсарі ц.о.'!P165+'слюсарі г.в.'!P165+зварювальник!L165+аварійки!J165</f>
        <v>0.20595080325020684</v>
      </c>
      <c r="G166" s="6">
        <f>'дератизація '!I165</f>
        <v>4.4203054420305435E-3</v>
      </c>
      <c r="H166" s="6">
        <f>SUM(димовенти!Q165)</f>
        <v>5.64669174088933E-2</v>
      </c>
      <c r="I166" s="6">
        <f>'під зими'!L165+майстерні!L165+покрівлі!N165+маляри!L165</f>
        <v>0.26926109450047631</v>
      </c>
      <c r="J166" s="6">
        <f>електрики!P165</f>
        <v>6.9210519377514115E-2</v>
      </c>
      <c r="K166" s="4">
        <f t="shared" si="9"/>
        <v>2.2314932780374854</v>
      </c>
      <c r="L166" s="4">
        <v>3.348745430148381E-2</v>
      </c>
      <c r="M166" s="4">
        <f t="shared" si="10"/>
        <v>2.2649807323389695</v>
      </c>
      <c r="N166" s="4">
        <f t="shared" si="11"/>
        <v>2.7179768788067631</v>
      </c>
    </row>
    <row r="167" spans="1:14" ht="18" customHeight="1" x14ac:dyDescent="0.2">
      <c r="A167" s="2">
        <f t="shared" si="12"/>
        <v>161</v>
      </c>
      <c r="B167" s="2">
        <v>4</v>
      </c>
      <c r="C167" s="5" t="s">
        <v>2708</v>
      </c>
      <c r="D167" s="6">
        <f>SUM(сходові!N166)</f>
        <v>0.96938952091011055</v>
      </c>
      <c r="E167" s="6">
        <f>SUM(прибудинкова!M166)</f>
        <v>0.4885190407520163</v>
      </c>
      <c r="F167" s="6">
        <f>'слюсарі х.в.'!P166+'слюсарі кан'!P166+'слюсарі ц.о.'!P166+'слюсарі г.в.'!P166+зварювальник!L166+аварійки!J166</f>
        <v>0.19929924833387253</v>
      </c>
      <c r="G167" s="6">
        <f>'дератизація '!I166</f>
        <v>3.1244992789617051E-3</v>
      </c>
      <c r="H167" s="6">
        <f>SUM(димовенти!Q166)</f>
        <v>4.5103702694631986E-2</v>
      </c>
      <c r="I167" s="6">
        <f>'під зими'!L166+майстерні!L166+покрівлі!N166+маляри!L166</f>
        <v>0.25928732858310755</v>
      </c>
      <c r="J167" s="6">
        <f>електрики!P166</f>
        <v>6.4444741344749062E-2</v>
      </c>
      <c r="K167" s="4">
        <f t="shared" si="9"/>
        <v>2.0291680818974496</v>
      </c>
      <c r="L167" s="4">
        <v>3.0460068860167722E-2</v>
      </c>
      <c r="M167" s="4">
        <f t="shared" si="10"/>
        <v>2.0596281507576171</v>
      </c>
      <c r="N167" s="4">
        <f t="shared" si="11"/>
        <v>2.4715537809091406</v>
      </c>
    </row>
    <row r="168" spans="1:14" ht="18" customHeight="1" x14ac:dyDescent="0.2">
      <c r="A168" s="2">
        <f t="shared" si="12"/>
        <v>162</v>
      </c>
      <c r="B168" s="2">
        <v>5</v>
      </c>
      <c r="C168" s="5" t="s">
        <v>2709</v>
      </c>
      <c r="D168" s="6">
        <f>SUM(сходові!N167)</f>
        <v>0.75295564568886575</v>
      </c>
      <c r="E168" s="6">
        <f>SUM(прибудинкова!M167)</f>
        <v>0.56094598281652064</v>
      </c>
      <c r="F168" s="6">
        <f>'слюсарі х.в.'!P167+'слюсарі кан'!P167+'слюсарі ц.о.'!P167+'слюсарі г.в.'!P167+зварювальник!L167+аварійки!J167</f>
        <v>0.19014470327181582</v>
      </c>
      <c r="G168" s="6">
        <f>'дератизація '!I167</f>
        <v>2.276592960879236E-3</v>
      </c>
      <c r="H168" s="6">
        <f>SUM(димовенти!Q167)</f>
        <v>5.4592104458110718E-2</v>
      </c>
      <c r="I168" s="6">
        <f>'під зими'!L167+майстерні!L167+покрівлі!N167+маляри!L167</f>
        <v>0.26824081684481693</v>
      </c>
      <c r="J168" s="6">
        <f>електрики!P167</f>
        <v>5.7885593851345916E-2</v>
      </c>
      <c r="K168" s="4">
        <f t="shared" si="9"/>
        <v>1.887041439892355</v>
      </c>
      <c r="L168" s="4">
        <v>2.8460655982139649E-2</v>
      </c>
      <c r="M168" s="4">
        <f t="shared" si="10"/>
        <v>1.9155020958744946</v>
      </c>
      <c r="N168" s="4">
        <f t="shared" si="11"/>
        <v>2.2986025150493936</v>
      </c>
    </row>
    <row r="169" spans="1:14" ht="18" customHeight="1" x14ac:dyDescent="0.2">
      <c r="A169" s="2">
        <f t="shared" si="12"/>
        <v>163</v>
      </c>
      <c r="B169" s="2">
        <v>4</v>
      </c>
      <c r="C169" s="5" t="s">
        <v>2710</v>
      </c>
      <c r="D169" s="6">
        <f>SUM(сходові!N168)</f>
        <v>0.8332130560528852</v>
      </c>
      <c r="E169" s="6">
        <f>SUM(прибудинкова!M168)</f>
        <v>0.456180313378867</v>
      </c>
      <c r="F169" s="6">
        <f>'слюсарі х.в.'!P168+'слюсарі кан'!P168+'слюсарі ц.о.'!P168+'слюсарі г.в.'!P168+зварювальник!L168+аварійки!J168</f>
        <v>0.38965175853508938</v>
      </c>
      <c r="G169" s="6">
        <f>'дератизація '!I168</f>
        <v>2.9329047810365606E-3</v>
      </c>
      <c r="H169" s="6">
        <f>SUM(димовенти!Q168)</f>
        <v>5.1163030084331873E-2</v>
      </c>
      <c r="I169" s="6">
        <f>'під зими'!L168+майстерні!L168+покрівлі!N168+маляри!L168</f>
        <v>0.26441790027461881</v>
      </c>
      <c r="J169" s="6">
        <f>електрики!P168</f>
        <v>6.9880098281156558E-2</v>
      </c>
      <c r="K169" s="4">
        <f t="shared" si="9"/>
        <v>2.0674390613879852</v>
      </c>
      <c r="L169" s="4">
        <v>3.055926495195771E-2</v>
      </c>
      <c r="M169" s="4">
        <f t="shared" si="10"/>
        <v>2.0979983263399431</v>
      </c>
      <c r="N169" s="4">
        <f t="shared" si="11"/>
        <v>2.5175979916079316</v>
      </c>
    </row>
    <row r="170" spans="1:14" ht="18" customHeight="1" x14ac:dyDescent="0.2">
      <c r="A170" s="2">
        <f t="shared" si="12"/>
        <v>164</v>
      </c>
      <c r="B170" s="2">
        <v>4</v>
      </c>
      <c r="C170" s="5" t="s">
        <v>2711</v>
      </c>
      <c r="D170" s="6">
        <f>SUM(сходові!N169)</f>
        <v>0.86975027144408235</v>
      </c>
      <c r="E170" s="6">
        <f>SUM(прибудинкова!M169)</f>
        <v>0.31876189278561778</v>
      </c>
      <c r="F170" s="6">
        <f>'слюсарі х.в.'!P169+'слюсарі кан'!P169+'слюсарі ц.о.'!P169+'слюсарі г.в.'!P169+зварювальник!L169+аварійки!J169</f>
        <v>0.3860415407525507</v>
      </c>
      <c r="G170" s="6">
        <f>'дератизація '!I169</f>
        <v>2.8922732988682404E-3</v>
      </c>
      <c r="H170" s="6">
        <f>SUM(димовенти!Q169)</f>
        <v>4.0019369617870219E-2</v>
      </c>
      <c r="I170" s="6">
        <f>'під зими'!L169+майстерні!L169+покрівлі!N169+маляри!L169</f>
        <v>0.26041745086540946</v>
      </c>
      <c r="J170" s="6">
        <f>електрики!P169</f>
        <v>6.7138452522730416E-2</v>
      </c>
      <c r="K170" s="4">
        <f t="shared" si="9"/>
        <v>1.945021251287129</v>
      </c>
      <c r="L170" s="4">
        <v>2.857415035471389E-2</v>
      </c>
      <c r="M170" s="4">
        <f t="shared" si="10"/>
        <v>1.9735954016418429</v>
      </c>
      <c r="N170" s="4">
        <f t="shared" si="11"/>
        <v>2.3683144819702115</v>
      </c>
    </row>
    <row r="171" spans="1:14" ht="18" customHeight="1" x14ac:dyDescent="0.2">
      <c r="A171" s="2">
        <f t="shared" si="12"/>
        <v>165</v>
      </c>
      <c r="B171" s="2">
        <v>2</v>
      </c>
      <c r="C171" s="5" t="s">
        <v>2712</v>
      </c>
      <c r="D171" s="6">
        <f>SUM(сходові!N170)</f>
        <v>0</v>
      </c>
      <c r="E171" s="6">
        <f>SUM(прибудинкова!M170)</f>
        <v>1.3495849379546428E-2</v>
      </c>
      <c r="F171" s="6">
        <f>'слюсарі х.в.'!P170+'слюсарі кан'!P170+'слюсарі ц.о.'!P170+'слюсарі г.в.'!P170+зварювальник!L170+аварійки!J170</f>
        <v>0.25347405880669405</v>
      </c>
      <c r="G171" s="6">
        <f>'дератизація '!I170</f>
        <v>5.7766367137355593E-3</v>
      </c>
      <c r="H171" s="6">
        <f>SUM(димовенти!Q170)</f>
        <v>5.2104661863648184E-2</v>
      </c>
      <c r="I171" s="6">
        <f>'під зими'!L170+майстерні!L170+покрівлі!N170+маляри!L170</f>
        <v>0.37643330542180281</v>
      </c>
      <c r="J171" s="6">
        <f>електрики!P170</f>
        <v>0.1032604956951422</v>
      </c>
      <c r="K171" s="4">
        <f t="shared" si="9"/>
        <v>0.80454500788056926</v>
      </c>
      <c r="L171" s="4">
        <v>0.02</v>
      </c>
      <c r="M171" s="4">
        <f t="shared" si="10"/>
        <v>0.82454500788056928</v>
      </c>
      <c r="N171" s="4">
        <f t="shared" si="11"/>
        <v>0.98945400945668305</v>
      </c>
    </row>
    <row r="172" spans="1:14" ht="18" customHeight="1" x14ac:dyDescent="0.2">
      <c r="A172" s="2">
        <f t="shared" si="12"/>
        <v>166</v>
      </c>
      <c r="B172" s="2">
        <v>3</v>
      </c>
      <c r="C172" s="5" t="s">
        <v>2713</v>
      </c>
      <c r="D172" s="6">
        <f>SUM(сходові!N171)</f>
        <v>1.3270404111188974</v>
      </c>
      <c r="E172" s="6">
        <f>SUM(прибудинкова!M171)</f>
        <v>0.2651074383513089</v>
      </c>
      <c r="F172" s="6">
        <f>'слюсарі х.в.'!P171+'слюсарі кан'!P171+'слюсарі ц.о.'!P171+'слюсарі г.в.'!P171+зварювальник!L171+аварійки!J171</f>
        <v>0.37719382605371743</v>
      </c>
      <c r="G172" s="6">
        <f>'дератизація '!I171</f>
        <v>3.9571623879690121E-3</v>
      </c>
      <c r="H172" s="6">
        <f>SUM(димовенти!Q171)</f>
        <v>5.486434344843371E-2</v>
      </c>
      <c r="I172" s="6">
        <f>'під зими'!L171+майстерні!L171+покрівлі!N171+маляри!L171</f>
        <v>0.46263220643563585</v>
      </c>
      <c r="J172" s="6">
        <f>електрики!P171</f>
        <v>6.0773200449440359E-2</v>
      </c>
      <c r="K172" s="4">
        <f t="shared" si="9"/>
        <v>2.5515685882454027</v>
      </c>
      <c r="L172" s="4">
        <v>3.8671342945442611E-2</v>
      </c>
      <c r="M172" s="4">
        <f t="shared" si="10"/>
        <v>2.5902399311908453</v>
      </c>
      <c r="N172" s="4">
        <f t="shared" si="11"/>
        <v>3.1082879174290143</v>
      </c>
    </row>
    <row r="173" spans="1:14" ht="18" customHeight="1" x14ac:dyDescent="0.2">
      <c r="A173" s="2">
        <f t="shared" si="12"/>
        <v>167</v>
      </c>
      <c r="B173" s="2">
        <v>3</v>
      </c>
      <c r="C173" s="5" t="s">
        <v>2714</v>
      </c>
      <c r="D173" s="6">
        <f>SUM(сходові!N172)</f>
        <v>0.95887364620938631</v>
      </c>
      <c r="E173" s="6">
        <f>SUM(прибудинкова!M172)</f>
        <v>0.50165553283344688</v>
      </c>
      <c r="F173" s="6">
        <f>'слюсарі х.в.'!P172+'слюсарі кан'!P172+'слюсарі ц.о.'!P172+'слюсарі г.в.'!P172+зварювальник!L172+аварійки!J172</f>
        <v>0.38375751418949156</v>
      </c>
      <c r="G173" s="6">
        <f>'дератизація '!I172</f>
        <v>3.3605998636673483E-3</v>
      </c>
      <c r="H173" s="6">
        <f>SUM(димовенти!Q172)</f>
        <v>5.058279653671939E-2</v>
      </c>
      <c r="I173" s="6">
        <f>'під зими'!L172+майстерні!L172+покрівлі!N172+маляри!L172</f>
        <v>0.3055954355484557</v>
      </c>
      <c r="J173" s="6">
        <f>електрики!P172</f>
        <v>6.5799530590196956E-2</v>
      </c>
      <c r="K173" s="4">
        <f t="shared" si="9"/>
        <v>2.269625055771364</v>
      </c>
      <c r="L173" s="4">
        <v>3.3781364227929433E-2</v>
      </c>
      <c r="M173" s="4">
        <f t="shared" si="10"/>
        <v>2.3034064199992934</v>
      </c>
      <c r="N173" s="4">
        <f t="shared" si="11"/>
        <v>2.7640877039991518</v>
      </c>
    </row>
    <row r="174" spans="1:14" ht="18" customHeight="1" x14ac:dyDescent="0.2">
      <c r="A174" s="2">
        <f t="shared" si="12"/>
        <v>168</v>
      </c>
      <c r="B174" s="2">
        <v>3</v>
      </c>
      <c r="C174" s="5" t="s">
        <v>2715</v>
      </c>
      <c r="D174" s="6">
        <f>SUM(сходові!N173)</f>
        <v>1.0882300405953993</v>
      </c>
      <c r="E174" s="6">
        <f>SUM(прибудинкова!M173)</f>
        <v>0.23771287848911091</v>
      </c>
      <c r="F174" s="6">
        <f>'слюсарі х.в.'!P173+'слюсарі кан'!P173+'слюсарі ц.о.'!P173+'слюсарі г.в.'!P173+зварювальник!L173+аварійки!J173</f>
        <v>0.47640522477287717</v>
      </c>
      <c r="G174" s="6">
        <f>'дератизація '!I173</f>
        <v>4.6667543052451689E-3</v>
      </c>
      <c r="H174" s="6">
        <f>SUM(димовенти!Q173)</f>
        <v>6.3886173826589981E-2</v>
      </c>
      <c r="I174" s="6">
        <f>'під зими'!L173+майстерні!L173+покрівлі!N173+маляри!L173</f>
        <v>0.33794969596060287</v>
      </c>
      <c r="J174" s="6">
        <f>електрики!P173</f>
        <v>0.13204078490133964</v>
      </c>
      <c r="K174" s="4">
        <f t="shared" si="9"/>
        <v>2.3408915528511649</v>
      </c>
      <c r="L174" s="4">
        <v>3.5052828372158062E-2</v>
      </c>
      <c r="M174" s="4">
        <f t="shared" si="10"/>
        <v>2.3759443812233227</v>
      </c>
      <c r="N174" s="4">
        <f t="shared" si="11"/>
        <v>2.8511332574679873</v>
      </c>
    </row>
    <row r="175" spans="1:14" ht="18" customHeight="1" x14ac:dyDescent="0.2">
      <c r="A175" s="2">
        <f t="shared" si="12"/>
        <v>169</v>
      </c>
      <c r="B175" s="2">
        <v>3</v>
      </c>
      <c r="C175" s="5" t="s">
        <v>2716</v>
      </c>
      <c r="D175" s="6">
        <f>SUM(сходові!N174)</f>
        <v>1.1231601049868767</v>
      </c>
      <c r="E175" s="6">
        <f>SUM(прибудинкова!M174)</f>
        <v>0.51140649752114309</v>
      </c>
      <c r="F175" s="6">
        <f>'слюсарі х.в.'!P174+'слюсарі кан'!P174+'слюсарі ц.о.'!P174+'слюсарі г.в.'!P174+зварювальник!L174+аварійки!J174</f>
        <v>0.21739998389083512</v>
      </c>
      <c r="G175" s="6">
        <f>'дератизація '!I174</f>
        <v>5.4068241469816267E-3</v>
      </c>
      <c r="H175" s="6">
        <f>SUM(димовенти!Q174)</f>
        <v>6.4921227051065039E-2</v>
      </c>
      <c r="I175" s="6">
        <f>'під зими'!L174+майстерні!L174+покрівлі!N174+маляри!L174</f>
        <v>0.30998102684091988</v>
      </c>
      <c r="J175" s="6">
        <f>електрики!P174</f>
        <v>7.741375219699681E-2</v>
      </c>
      <c r="K175" s="4">
        <f t="shared" si="9"/>
        <v>2.3096894166348183</v>
      </c>
      <c r="L175" s="4">
        <v>3.4928045650283845E-2</v>
      </c>
      <c r="M175" s="4">
        <f t="shared" si="10"/>
        <v>2.3446174622851021</v>
      </c>
      <c r="N175" s="4">
        <f t="shared" si="11"/>
        <v>2.8135409547421224</v>
      </c>
    </row>
    <row r="176" spans="1:14" ht="18" customHeight="1" x14ac:dyDescent="0.2">
      <c r="A176" s="2">
        <f t="shared" si="12"/>
        <v>170</v>
      </c>
      <c r="B176" s="2">
        <v>3</v>
      </c>
      <c r="C176" s="5" t="s">
        <v>2717</v>
      </c>
      <c r="D176" s="6">
        <f>SUM(сходові!N175)</f>
        <v>0.81992961659566588</v>
      </c>
      <c r="E176" s="6">
        <f>SUM(прибудинкова!M175)</f>
        <v>0.37902221444405554</v>
      </c>
      <c r="F176" s="6">
        <f>'слюсарі х.в.'!P175+'слюсарі кан'!P175+'слюсарі ц.о.'!P175+'слюсарі г.в.'!P175+зварювальник!L175+аварійки!J175</f>
        <v>0.39998629113238815</v>
      </c>
      <c r="G176" s="6">
        <f>'дератизація '!I175</f>
        <v>5.9940497024851252E-3</v>
      </c>
      <c r="H176" s="6">
        <f>SUM(димовенти!Q175)</f>
        <v>7.5492296566897654E-2</v>
      </c>
      <c r="I176" s="6">
        <f>'під зими'!L175+майстерні!L175+покрівлі!N175+маляри!L175</f>
        <v>0.31103447403406836</v>
      </c>
      <c r="J176" s="6">
        <f>електрики!P175</f>
        <v>7.7240946398123955E-2</v>
      </c>
      <c r="K176" s="4">
        <f t="shared" si="9"/>
        <v>2.0686998888736845</v>
      </c>
      <c r="L176" s="4">
        <v>3.1122957340588897E-2</v>
      </c>
      <c r="M176" s="4">
        <f t="shared" si="10"/>
        <v>2.0998228462142734</v>
      </c>
      <c r="N176" s="4">
        <f t="shared" si="11"/>
        <v>2.5197874154571278</v>
      </c>
    </row>
    <row r="177" spans="1:14" ht="18" customHeight="1" x14ac:dyDescent="0.2">
      <c r="A177" s="2">
        <f t="shared" si="12"/>
        <v>171</v>
      </c>
      <c r="B177" s="2">
        <v>3</v>
      </c>
      <c r="C177" s="5" t="s">
        <v>2718</v>
      </c>
      <c r="D177" s="6">
        <f>SUM(сходові!N176)</f>
        <v>1.3938287153652396</v>
      </c>
      <c r="E177" s="6">
        <f>SUM(прибудинкова!M176)</f>
        <v>0.3081182823403113</v>
      </c>
      <c r="F177" s="6">
        <f>'слюсарі х.в.'!P176+'слюсарі кан'!P176+'слюсарі ц.о.'!P176+'слюсарі г.в.'!P176+зварювальник!L176+аварійки!J176</f>
        <v>0.38231564726056044</v>
      </c>
      <c r="G177" s="6">
        <f>'дератизація '!I176</f>
        <v>6.2077294685990341E-3</v>
      </c>
      <c r="H177" s="6">
        <f>SUM(димовенти!Q176)</f>
        <v>6.2312522621192419E-2</v>
      </c>
      <c r="I177" s="6">
        <f>'під зими'!L176+майстерні!L176+покрівлі!N176+маляри!L176</f>
        <v>0.31127209878063533</v>
      </c>
      <c r="J177" s="6">
        <f>електрики!P176</f>
        <v>6.4594976593497971E-2</v>
      </c>
      <c r="K177" s="4">
        <f t="shared" si="9"/>
        <v>2.5286499724300366</v>
      </c>
      <c r="L177" s="4">
        <v>3.7548803507941209E-2</v>
      </c>
      <c r="M177" s="4">
        <f t="shared" si="10"/>
        <v>2.5661987759379778</v>
      </c>
      <c r="N177" s="4">
        <f t="shared" si="11"/>
        <v>3.0794385311255734</v>
      </c>
    </row>
    <row r="178" spans="1:14" ht="18" customHeight="1" x14ac:dyDescent="0.2">
      <c r="A178" s="2">
        <f t="shared" si="12"/>
        <v>172</v>
      </c>
      <c r="B178" s="2">
        <v>3</v>
      </c>
      <c r="C178" s="5" t="s">
        <v>2719</v>
      </c>
      <c r="D178" s="6">
        <f>SUM(сходові!N177)</f>
        <v>0.9641370517928286</v>
      </c>
      <c r="E178" s="6">
        <f>SUM(прибудинкова!M177)</f>
        <v>0.248570718399515</v>
      </c>
      <c r="F178" s="6">
        <f>'слюсарі х.в.'!P177+'слюсарі кан'!P177+'слюсарі ц.о.'!P177+'слюсарі г.в.'!P177+зварювальник!L177+аварійки!J177</f>
        <v>0.37699996698137794</v>
      </c>
      <c r="G178" s="6">
        <f>'дератизація '!I177</f>
        <v>7.2446195816914223E-3</v>
      </c>
      <c r="H178" s="6">
        <f>SUM(димовенти!Q177)</f>
        <v>5.6232920975573919E-2</v>
      </c>
      <c r="I178" s="6">
        <f>'під зими'!L177+майстерні!L177+покрівлі!N177+маляри!L177</f>
        <v>0.28565454748120411</v>
      </c>
      <c r="J178" s="6">
        <f>електрики!P177</f>
        <v>6.0796423862628443E-2</v>
      </c>
      <c r="K178" s="4">
        <f t="shared" si="9"/>
        <v>1.9996362490748192</v>
      </c>
      <c r="L178" s="4">
        <v>2.9847427005049498E-2</v>
      </c>
      <c r="M178" s="4">
        <f t="shared" si="10"/>
        <v>2.0294836760798685</v>
      </c>
      <c r="N178" s="4">
        <f t="shared" si="11"/>
        <v>2.4353804112958422</v>
      </c>
    </row>
    <row r="179" spans="1:14" ht="18" customHeight="1" x14ac:dyDescent="0.2">
      <c r="A179" s="2">
        <f t="shared" si="12"/>
        <v>173</v>
      </c>
      <c r="B179" s="2">
        <v>3</v>
      </c>
      <c r="C179" s="5" t="s">
        <v>2720</v>
      </c>
      <c r="D179" s="6">
        <f>SUM(сходові!N178)</f>
        <v>0.8437212177406892</v>
      </c>
      <c r="E179" s="6">
        <f>SUM(прибудинкова!M178)</f>
        <v>0.171612841118366</v>
      </c>
      <c r="F179" s="6">
        <f>'слюсарі х.в.'!P178+'слюсарі кан'!P178+'слюсарі ц.о.'!P178+'слюсарі г.в.'!P178+зварювальник!L178+аварійки!J178</f>
        <v>0.38355283236885152</v>
      </c>
      <c r="G179" s="6">
        <f>'дератизація '!I178</f>
        <v>4.5077850326469115E-3</v>
      </c>
      <c r="H179" s="6">
        <f>SUM(димовенти!Q178)</f>
        <v>5.2781698837315899E-2</v>
      </c>
      <c r="I179" s="6">
        <f>'під зими'!L178+майстерні!L178+покрівлі!N178+маляри!L178</f>
        <v>0.28314093982925603</v>
      </c>
      <c r="J179" s="6">
        <f>електрики!P178</f>
        <v>6.525176314559053E-2</v>
      </c>
      <c r="K179" s="4">
        <f t="shared" si="9"/>
        <v>1.8045690780727159</v>
      </c>
      <c r="L179" s="4">
        <v>2.6978443367223104E-2</v>
      </c>
      <c r="M179" s="4">
        <f t="shared" si="10"/>
        <v>1.831547521439939</v>
      </c>
      <c r="N179" s="4">
        <f t="shared" si="11"/>
        <v>2.1978570257279268</v>
      </c>
    </row>
    <row r="180" spans="1:14" ht="18" customHeight="1" x14ac:dyDescent="0.2">
      <c r="A180" s="2">
        <f t="shared" si="12"/>
        <v>174</v>
      </c>
      <c r="B180" s="2">
        <v>3</v>
      </c>
      <c r="C180" s="5" t="s">
        <v>2721</v>
      </c>
      <c r="D180" s="6">
        <f>SUM(сходові!N179)</f>
        <v>0.92093437945791723</v>
      </c>
      <c r="E180" s="6">
        <f>SUM(прибудинкова!M179)</f>
        <v>0.31119869234427006</v>
      </c>
      <c r="F180" s="6">
        <f>'слюсарі х.в.'!P179+'слюсарі кан'!P179+'слюсарі ц.о.'!P179+'слюсарі г.в.'!P179+зварювальник!L179+аварійки!J179</f>
        <v>0.20945173808933606</v>
      </c>
      <c r="G180" s="6">
        <f>'дератизація '!I179</f>
        <v>4.1012838801711849E-3</v>
      </c>
      <c r="H180" s="6">
        <f>SUM(димовенти!Q179)</f>
        <v>6.615991665421482E-2</v>
      </c>
      <c r="I180" s="6">
        <f>'під зими'!L179+майстерні!L179+покрівлі!N179+маляри!L179</f>
        <v>0.29856313627660958</v>
      </c>
      <c r="J180" s="6">
        <f>електрики!P179</f>
        <v>7.1718907049318645E-2</v>
      </c>
      <c r="K180" s="4">
        <f t="shared" si="9"/>
        <v>1.8821280537518377</v>
      </c>
      <c r="L180" s="4">
        <v>2.8945965997432155E-2</v>
      </c>
      <c r="M180" s="4">
        <f t="shared" si="10"/>
        <v>1.9110740197492699</v>
      </c>
      <c r="N180" s="4">
        <f t="shared" si="11"/>
        <v>2.293288823699124</v>
      </c>
    </row>
    <row r="181" spans="1:14" ht="18" customHeight="1" x14ac:dyDescent="0.2">
      <c r="A181" s="2">
        <f t="shared" si="12"/>
        <v>175</v>
      </c>
      <c r="B181" s="2">
        <v>3</v>
      </c>
      <c r="C181" s="5" t="s">
        <v>2722</v>
      </c>
      <c r="D181" s="6">
        <f>SUM(сходові!N180)</f>
        <v>1.3136654682417395</v>
      </c>
      <c r="E181" s="6">
        <f>SUM(прибудинкова!M180)</f>
        <v>0.30958429492666784</v>
      </c>
      <c r="F181" s="6">
        <f>'слюсарі х.в.'!P180+'слюсарі кан'!P180+'слюсарі ц.о.'!P180+'слюсарі г.в.'!P180+зварювальник!L180+аварійки!J180</f>
        <v>0.2054588076238445</v>
      </c>
      <c r="G181" s="6">
        <f>'дератизація '!I180</f>
        <v>5.4357130628317069E-3</v>
      </c>
      <c r="H181" s="6">
        <f>SUM(димовенти!Q180)</f>
        <v>6.6249061030235382E-2</v>
      </c>
      <c r="I181" s="6">
        <f>'під зими'!L180+майстерні!L180+покрівлі!N180+маляри!L180</f>
        <v>0.29681013409252038</v>
      </c>
      <c r="J181" s="6">
        <f>електрики!P180</f>
        <v>6.885800902800529E-2</v>
      </c>
      <c r="K181" s="4">
        <f t="shared" si="9"/>
        <v>2.2660614880058443</v>
      </c>
      <c r="L181" s="4">
        <v>3.426813616380886E-2</v>
      </c>
      <c r="M181" s="4">
        <f t="shared" si="10"/>
        <v>2.3003296241696534</v>
      </c>
      <c r="N181" s="4">
        <f t="shared" si="11"/>
        <v>2.7603955490035839</v>
      </c>
    </row>
    <row r="182" spans="1:14" ht="18" customHeight="1" x14ac:dyDescent="0.2">
      <c r="A182" s="2">
        <f t="shared" si="12"/>
        <v>176</v>
      </c>
      <c r="B182" s="2">
        <v>3</v>
      </c>
      <c r="C182" s="5" t="s">
        <v>2723</v>
      </c>
      <c r="D182" s="6">
        <f>SUM(сходові!N181)</f>
        <v>0.87407646742057066</v>
      </c>
      <c r="E182" s="6">
        <f>SUM(прибудинкова!M181)</f>
        <v>0.31180030418250954</v>
      </c>
      <c r="F182" s="6">
        <f>'слюсарі х.в.'!P181+'слюсарі кан'!P181+'слюсарі ц.о.'!P181+'слюсарі г.в.'!P181+зварювальник!L181+аварійки!J181</f>
        <v>0.36306826304400097</v>
      </c>
      <c r="G182" s="6">
        <f>'дератизація '!I181</f>
        <v>3.7198986058301648E-3</v>
      </c>
      <c r="H182" s="6">
        <f>SUM(димовенти!Q181)</f>
        <v>5.9097141311441649E-2</v>
      </c>
      <c r="I182" s="6">
        <f>'під зими'!L181+майстерні!L181+покрівлі!N181+маляри!L181</f>
        <v>0.35540580278981015</v>
      </c>
      <c r="J182" s="6">
        <f>електрики!P181</f>
        <v>5.0705954189944974E-2</v>
      </c>
      <c r="K182" s="4">
        <f t="shared" si="9"/>
        <v>2.017873831544108</v>
      </c>
      <c r="L182" s="4">
        <v>3.0449230919127102E-2</v>
      </c>
      <c r="M182" s="4">
        <f t="shared" si="10"/>
        <v>2.0483230624632354</v>
      </c>
      <c r="N182" s="4">
        <f t="shared" si="11"/>
        <v>2.4579876749558824</v>
      </c>
    </row>
    <row r="183" spans="1:14" ht="18" customHeight="1" x14ac:dyDescent="0.2">
      <c r="A183" s="2">
        <f t="shared" si="12"/>
        <v>177</v>
      </c>
      <c r="B183" s="2">
        <v>5</v>
      </c>
      <c r="C183" s="5" t="s">
        <v>2724</v>
      </c>
      <c r="D183" s="6">
        <f>SUM(сходові!N182)</f>
        <v>0.50579680827152163</v>
      </c>
      <c r="E183" s="6">
        <f>SUM(прибудинкова!M182)</f>
        <v>0.65466800103784428</v>
      </c>
      <c r="F183" s="6">
        <f>'слюсарі х.в.'!P182+'слюсарі кан'!P182+'слюсарі ц.о.'!P182+'слюсарі г.в.'!P182+зварювальник!L182+аварійки!J182</f>
        <v>0.42300449091310455</v>
      </c>
      <c r="G183" s="6">
        <f>'дератизація '!I182</f>
        <v>1.1434819674561697E-3</v>
      </c>
      <c r="H183" s="6">
        <f>SUM(димовенти!Q182)</f>
        <v>6.680869107881536E-2</v>
      </c>
      <c r="I183" s="6">
        <f>'під зими'!L182+майстерні!L182+покрівлі!N182+маляри!L182</f>
        <v>0.23977298930719312</v>
      </c>
      <c r="J183" s="6">
        <f>електрики!P182</f>
        <v>9.3919629104683156E-2</v>
      </c>
      <c r="K183" s="4">
        <f t="shared" si="9"/>
        <v>1.985114091680618</v>
      </c>
      <c r="L183" s="4">
        <v>2.9606682464025091E-2</v>
      </c>
      <c r="M183" s="4">
        <f t="shared" si="10"/>
        <v>2.0147207741446431</v>
      </c>
      <c r="N183" s="4">
        <f t="shared" si="11"/>
        <v>2.4176649289735717</v>
      </c>
    </row>
    <row r="184" spans="1:14" ht="18" customHeight="1" x14ac:dyDescent="0.2">
      <c r="A184" s="2">
        <f t="shared" si="12"/>
        <v>178</v>
      </c>
      <c r="B184" s="2">
        <v>3</v>
      </c>
      <c r="C184" s="5" t="s">
        <v>2725</v>
      </c>
      <c r="D184" s="6">
        <f>SUM(сходові!N183)</f>
        <v>0.47249087795070371</v>
      </c>
      <c r="E184" s="6">
        <f>SUM(прибудинкова!M183)</f>
        <v>1.1148180604165112</v>
      </c>
      <c r="F184" s="6">
        <f>'слюсарі х.в.'!P183+'слюсарі кан'!P183+'слюсарі ц.о.'!P183+'слюсарі г.в.'!P183+зварювальник!L183+аварійки!J183</f>
        <v>0.15951556374633222</v>
      </c>
      <c r="G184" s="6">
        <f>'дератизація '!I183</f>
        <v>2.9265023456698188E-3</v>
      </c>
      <c r="H184" s="6">
        <f>SUM(димовенти!Q183)</f>
        <v>2.1695215443666396E-2</v>
      </c>
      <c r="I184" s="6">
        <f>'під зими'!L183+майстерні!L183+покрівлі!N183+маляри!L183</f>
        <v>0.30707275601057782</v>
      </c>
      <c r="J184" s="6">
        <f>електрики!P183</f>
        <v>3.594009657302067E-2</v>
      </c>
      <c r="K184" s="4">
        <f t="shared" si="9"/>
        <v>2.1144590724864818</v>
      </c>
      <c r="L184" s="4">
        <v>3.1203913497362956E-2</v>
      </c>
      <c r="M184" s="4">
        <f t="shared" si="10"/>
        <v>2.1456629859838445</v>
      </c>
      <c r="N184" s="4">
        <f t="shared" si="11"/>
        <v>2.5747955831806135</v>
      </c>
    </row>
    <row r="185" spans="1:14" ht="18" customHeight="1" x14ac:dyDescent="0.2">
      <c r="A185" s="2">
        <f t="shared" si="12"/>
        <v>179</v>
      </c>
      <c r="B185" s="10">
        <v>4</v>
      </c>
      <c r="C185" s="5" t="s">
        <v>2726</v>
      </c>
      <c r="D185" s="6">
        <f>SUM(сходові!N184)</f>
        <v>0.53611764705882359</v>
      </c>
      <c r="E185" s="6">
        <f>SUM(прибудинкова!M184)</f>
        <v>0.52384442906574391</v>
      </c>
      <c r="F185" s="6">
        <f>'слюсарі х.в.'!P184+'слюсарі кан'!P184+зварювальник!L184+аварійки!J184</f>
        <v>0.20184835591328798</v>
      </c>
      <c r="G185" s="6">
        <f>'дератизація '!I184</f>
        <v>5.4457076948426428E-3</v>
      </c>
      <c r="H185" s="6">
        <f>SUM(димовенти!Q184)</f>
        <v>5.3257036407074028E-2</v>
      </c>
      <c r="I185" s="6">
        <f>'під зими'!L184+майстерні!L184+покрівлі!N184+маляри!L184</f>
        <v>0.25840998214520899</v>
      </c>
      <c r="J185" s="6">
        <f>електрики!P184</f>
        <v>6.6271153523245835E-2</v>
      </c>
      <c r="K185" s="4">
        <f t="shared" si="9"/>
        <v>1.6451943118082273</v>
      </c>
      <c r="L185" s="4">
        <v>2.6536423079679072E-2</v>
      </c>
      <c r="M185" s="4">
        <f t="shared" si="10"/>
        <v>1.6717307348879062</v>
      </c>
      <c r="N185" s="4">
        <f t="shared" si="11"/>
        <v>2.0060768818654875</v>
      </c>
    </row>
    <row r="186" spans="1:14" ht="18" customHeight="1" x14ac:dyDescent="0.2">
      <c r="A186" s="2">
        <f t="shared" si="12"/>
        <v>180</v>
      </c>
      <c r="B186" s="10">
        <v>4</v>
      </c>
      <c r="C186" s="5" t="s">
        <v>2727</v>
      </c>
      <c r="D186" s="6">
        <f>SUM(сходові!N185)</f>
        <v>1.3937905544147846</v>
      </c>
      <c r="E186" s="6">
        <f>SUM(прибудинкова!M185)</f>
        <v>0.50040558795345647</v>
      </c>
      <c r="F186" s="6">
        <f>'слюсарі х.в.'!P185+'слюсарі кан'!P185+зварювальник!L185+аварійки!J185</f>
        <v>0.20156726509865835</v>
      </c>
      <c r="G186" s="6">
        <f>'дератизація '!I185</f>
        <v>5.4414784394250524E-3</v>
      </c>
      <c r="H186" s="6">
        <f>SUM(димовенти!Q185)</f>
        <v>5.0632186068414124E-2</v>
      </c>
      <c r="I186" s="6">
        <f>'під зими'!L185+майстерні!L185+покрівлі!N185+маляри!L185</f>
        <v>0.26225809291530133</v>
      </c>
      <c r="J186" s="6">
        <f>електрики!P185</f>
        <v>6.6069754535125882E-2</v>
      </c>
      <c r="K186" s="4">
        <f t="shared" si="9"/>
        <v>2.4801649194251665</v>
      </c>
      <c r="L186" s="4">
        <v>3.8616847763867979E-2</v>
      </c>
      <c r="M186" s="4">
        <f t="shared" si="10"/>
        <v>2.5187817671890347</v>
      </c>
      <c r="N186" s="4">
        <f t="shared" si="11"/>
        <v>3.0225381206268414</v>
      </c>
    </row>
    <row r="187" spans="1:14" ht="18" customHeight="1" x14ac:dyDescent="0.2">
      <c r="A187" s="2">
        <f t="shared" si="12"/>
        <v>181</v>
      </c>
      <c r="B187" s="10">
        <v>4</v>
      </c>
      <c r="C187" s="5" t="s">
        <v>2728</v>
      </c>
      <c r="D187" s="6">
        <f>SUM(сходові!N186)</f>
        <v>1.2774339622641511</v>
      </c>
      <c r="E187" s="6">
        <f>SUM(прибудинкова!M186)</f>
        <v>0.53954877987421379</v>
      </c>
      <c r="F187" s="6">
        <f>'слюсарі х.в.'!P186+'слюсарі кан'!P186+зварювальник!L186+аварійки!J186</f>
        <v>0.22149898330899481</v>
      </c>
      <c r="G187" s="6">
        <f>'дератизація '!I186</f>
        <v>5.4384017758046617E-3</v>
      </c>
      <c r="H187" s="6">
        <f>SUM(димовенти!Q186)</f>
        <v>6.3240366271665835E-2</v>
      </c>
      <c r="I187" s="6">
        <f>'під зими'!L186+майстерні!L186+покрівлі!N186+маляри!L186</f>
        <v>0.27014420924242061</v>
      </c>
      <c r="J187" s="6">
        <f>електрики!P186</f>
        <v>8.035064764912786E-2</v>
      </c>
      <c r="K187" s="4">
        <f t="shared" si="9"/>
        <v>2.4576553503863781</v>
      </c>
      <c r="L187" s="4">
        <v>3.8151639486872613E-2</v>
      </c>
      <c r="M187" s="4">
        <f t="shared" si="10"/>
        <v>2.4958069898732509</v>
      </c>
      <c r="N187" s="4">
        <f t="shared" si="11"/>
        <v>2.994968387847901</v>
      </c>
    </row>
    <row r="188" spans="1:14" ht="18" customHeight="1" x14ac:dyDescent="0.2">
      <c r="A188" s="2">
        <f t="shared" si="12"/>
        <v>182</v>
      </c>
      <c r="B188" s="10">
        <v>5</v>
      </c>
      <c r="C188" s="5" t="s">
        <v>2729</v>
      </c>
      <c r="D188" s="6">
        <f>SUM(сходові!N187)</f>
        <v>0.71006613771416427</v>
      </c>
      <c r="E188" s="6">
        <f>SUM(прибудинкова!M187)</f>
        <v>0.46668633763184952</v>
      </c>
      <c r="F188" s="6">
        <f>'слюсарі х.в.'!P187+'слюсарі кан'!P187+'слюсарі ц.о.'!P189+зварювальник!L187+аварійки!J187</f>
        <v>0.3966204297819218</v>
      </c>
      <c r="G188" s="6">
        <f>'дератизація '!I187</f>
        <v>5.4443312928748079E-3</v>
      </c>
      <c r="H188" s="6">
        <f>SUM(димовенти!Q187)</f>
        <v>3.7354711164927105E-2</v>
      </c>
      <c r="I188" s="6">
        <f>'під зими'!L187+майстерні!L187+покрівлі!N187+маляри!L187</f>
        <v>0.43778180471089756</v>
      </c>
      <c r="J188" s="6">
        <f>електрики!P187</f>
        <v>7.5015691523811975E-2</v>
      </c>
      <c r="K188" s="4">
        <f t="shared" si="9"/>
        <v>2.1289694438204472</v>
      </c>
      <c r="L188" s="4">
        <v>3.0825397036822411E-2</v>
      </c>
      <c r="M188" s="4">
        <f t="shared" si="10"/>
        <v>2.1597948408572698</v>
      </c>
      <c r="N188" s="4">
        <f t="shared" si="11"/>
        <v>2.5917538090287238</v>
      </c>
    </row>
    <row r="189" spans="1:14" ht="18" customHeight="1" x14ac:dyDescent="0.2">
      <c r="A189" s="2">
        <f t="shared" si="12"/>
        <v>183</v>
      </c>
      <c r="B189" s="10">
        <v>4</v>
      </c>
      <c r="C189" s="5" t="s">
        <v>2730</v>
      </c>
      <c r="D189" s="6">
        <f>SUM(сходові!N188)</f>
        <v>0.90881422686627134</v>
      </c>
      <c r="E189" s="6">
        <f>SUM(прибудинкова!M188)</f>
        <v>0.33273173917411836</v>
      </c>
      <c r="F189" s="6">
        <f>'слюсарі х.в.'!P188+'слюсарі кан'!P188+зварювальник!L188+аварійки!J188</f>
        <v>0.17703396112263095</v>
      </c>
      <c r="G189" s="6">
        <f>'дератизація '!I188</f>
        <v>5.4455942931779374E-3</v>
      </c>
      <c r="H189" s="6">
        <f>SUM(димовенти!Q188)</f>
        <v>4.0669303887650624E-2</v>
      </c>
      <c r="I189" s="6">
        <f>'під зими'!L188+майстерні!L188+покрівлі!N188+маляри!L188</f>
        <v>0.3195323269586624</v>
      </c>
      <c r="J189" s="6">
        <f>електрики!P188</f>
        <v>4.8491867464994946E-2</v>
      </c>
      <c r="K189" s="4">
        <f t="shared" si="9"/>
        <v>1.832719019767507</v>
      </c>
      <c r="L189" s="4">
        <v>2.9054674544517933E-2</v>
      </c>
      <c r="M189" s="4">
        <f t="shared" si="10"/>
        <v>1.8617736943120249</v>
      </c>
      <c r="N189" s="4">
        <f t="shared" si="11"/>
        <v>2.2341284331744298</v>
      </c>
    </row>
    <row r="190" spans="1:14" ht="18" customHeight="1" x14ac:dyDescent="0.2">
      <c r="A190" s="2">
        <f t="shared" si="12"/>
        <v>184</v>
      </c>
      <c r="B190" s="10">
        <v>5</v>
      </c>
      <c r="C190" s="5" t="s">
        <v>2731</v>
      </c>
      <c r="D190" s="6">
        <f>SUM(сходові!N189)</f>
        <v>0.78611114342776245</v>
      </c>
      <c r="E190" s="6">
        <f>SUM(прибудинкова!M189)</f>
        <v>0.85964449485842076</v>
      </c>
      <c r="F190" s="6">
        <f>'слюсарі х.в.'!P189+'слюсарі кан'!P189+'слюсарі ц.о.'!P190+зварювальник!L189+аварійки!J189</f>
        <v>0.4007667218778681</v>
      </c>
      <c r="G190" s="6">
        <f>'дератизація '!I189</f>
        <v>5.4437399414422275E-3</v>
      </c>
      <c r="H190" s="6">
        <f>SUM(димовенти!Q189)</f>
        <v>3.7179404472920924E-2</v>
      </c>
      <c r="I190" s="6">
        <f>'під зими'!L189+майстерні!L189+покрівлі!N189+маляри!L189</f>
        <v>0.29701819414940989</v>
      </c>
      <c r="J190" s="6">
        <f>електрики!P189</f>
        <v>7.7986471745405336E-2</v>
      </c>
      <c r="K190" s="4">
        <f t="shared" si="9"/>
        <v>2.4641501704732303</v>
      </c>
      <c r="L190" s="4">
        <v>3.5498287201375822E-2</v>
      </c>
      <c r="M190" s="4">
        <f t="shared" si="10"/>
        <v>2.4996484576746063</v>
      </c>
      <c r="N190" s="4">
        <f t="shared" si="11"/>
        <v>2.9995781492095275</v>
      </c>
    </row>
    <row r="191" spans="1:14" ht="18" customHeight="1" x14ac:dyDescent="0.2">
      <c r="A191" s="2">
        <f t="shared" si="12"/>
        <v>185</v>
      </c>
      <c r="B191" s="10">
        <v>3</v>
      </c>
      <c r="C191" s="5" t="s">
        <v>2732</v>
      </c>
      <c r="D191" s="6">
        <f>SUM(сходові!N190)</f>
        <v>0.72693656254300276</v>
      </c>
      <c r="E191" s="6">
        <f>SUM(прибудинкова!M190)</f>
        <v>0.13309763772304023</v>
      </c>
      <c r="F191" s="6">
        <f>'слюсарі х.в.'!P190+'слюсарі кан'!P190+зварювальник!L190+аварійки!J190</f>
        <v>0.18660026201081725</v>
      </c>
      <c r="G191" s="6">
        <f>'дератизація '!I190</f>
        <v>5.297922113664511E-3</v>
      </c>
      <c r="H191" s="6">
        <f>SUM(димовенти!Q190)</f>
        <v>3.831713938553917E-2</v>
      </c>
      <c r="I191" s="6">
        <f>'під зими'!L190+майстерні!L190+покрівлі!N190+маляри!L190</f>
        <v>0.37692919783826895</v>
      </c>
      <c r="J191" s="6">
        <f>електрики!P190</f>
        <v>5.5199505249156802E-2</v>
      </c>
      <c r="K191" s="4">
        <f t="shared" si="9"/>
        <v>1.5223782268634898</v>
      </c>
      <c r="L191" s="4">
        <v>2.4516742625781296E-2</v>
      </c>
      <c r="M191" s="4">
        <f t="shared" si="10"/>
        <v>1.5468949694892711</v>
      </c>
      <c r="N191" s="4">
        <f t="shared" si="11"/>
        <v>1.8562739633871252</v>
      </c>
    </row>
    <row r="192" spans="1:14" ht="18" customHeight="1" x14ac:dyDescent="0.2">
      <c r="A192" s="2">
        <f t="shared" si="12"/>
        <v>186</v>
      </c>
      <c r="B192" s="10">
        <v>3</v>
      </c>
      <c r="C192" s="5" t="s">
        <v>2733</v>
      </c>
      <c r="D192" s="6">
        <f>SUM(сходові!N191)</f>
        <v>0</v>
      </c>
      <c r="E192" s="6">
        <f>SUM(прибудинкова!M191)</f>
        <v>0.31838188349421309</v>
      </c>
      <c r="F192" s="6">
        <f>'слюсарі х.в.'!P191+'слюсарі кан'!P191+зварювальник!L191+аварійки!J191</f>
        <v>0.18214089542556289</v>
      </c>
      <c r="G192" s="6">
        <f>'дератизація '!I191</f>
        <v>5.3522547183402968E-3</v>
      </c>
      <c r="H192" s="6">
        <f>SUM(димовенти!Q191)</f>
        <v>3.8259077313993681E-2</v>
      </c>
      <c r="I192" s="6">
        <f>'під зими'!L191+майстерні!L191+покрівлі!N191+маляри!L191</f>
        <v>0.3816646108492559</v>
      </c>
      <c r="J192" s="6">
        <f>електрики!P191</f>
        <v>5.1997527960288781E-2</v>
      </c>
      <c r="K192" s="4">
        <f t="shared" si="9"/>
        <v>0.97779624976165469</v>
      </c>
      <c r="L192" s="4">
        <v>1.5845084016536393E-2</v>
      </c>
      <c r="M192" s="4">
        <f t="shared" si="10"/>
        <v>0.99364133377819108</v>
      </c>
      <c r="N192" s="4">
        <f t="shared" si="11"/>
        <v>1.1923696005338293</v>
      </c>
    </row>
    <row r="193" spans="1:14" ht="18" customHeight="1" x14ac:dyDescent="0.2">
      <c r="A193" s="2">
        <f t="shared" si="12"/>
        <v>187</v>
      </c>
      <c r="B193" s="10">
        <v>3</v>
      </c>
      <c r="C193" s="5" t="s">
        <v>2734</v>
      </c>
      <c r="D193" s="6">
        <f>SUM(сходові!N192)</f>
        <v>0.88788861482539283</v>
      </c>
      <c r="E193" s="6">
        <f>SUM(прибудинкова!M192)</f>
        <v>0.27569516638539093</v>
      </c>
      <c r="F193" s="6">
        <f>'слюсарі х.в.'!P192+'слюсарі кан'!P192+зварювальник!L192+аварійки!J192</f>
        <v>0.20409016342505831</v>
      </c>
      <c r="G193" s="6">
        <f>'дератизація '!I192</f>
        <v>5.4459301570816574E-3</v>
      </c>
      <c r="H193" s="6">
        <f>SUM(димовенти!Q192)</f>
        <v>6.0034049060351674E-2</v>
      </c>
      <c r="I193" s="6">
        <f>'під зими'!L192+майстерні!L192+покрівлі!N192+маляри!L192</f>
        <v>0.29948275811278402</v>
      </c>
      <c r="J193" s="6">
        <f>електрики!P192</f>
        <v>6.787738802445184E-2</v>
      </c>
      <c r="K193" s="4">
        <f t="shared" si="9"/>
        <v>1.8005140699905113</v>
      </c>
      <c r="L193" s="4">
        <v>2.8113139317236024E-2</v>
      </c>
      <c r="M193" s="4">
        <f t="shared" si="10"/>
        <v>1.8286272093077474</v>
      </c>
      <c r="N193" s="4">
        <f t="shared" si="11"/>
        <v>2.1943526511692966</v>
      </c>
    </row>
    <row r="194" spans="1:14" ht="18" customHeight="1" x14ac:dyDescent="0.2">
      <c r="A194" s="2">
        <f t="shared" si="12"/>
        <v>188</v>
      </c>
      <c r="B194" s="10">
        <v>3</v>
      </c>
      <c r="C194" s="5" t="s">
        <v>2735</v>
      </c>
      <c r="D194" s="6">
        <f>SUM(сходові!N193)</f>
        <v>1.0614737824220937</v>
      </c>
      <c r="E194" s="6">
        <f>SUM(прибудинкова!M193)</f>
        <v>0.41943206070784356</v>
      </c>
      <c r="F194" s="6">
        <f>'слюсарі х.в.'!P193+'слюсарі кан'!P193+зварювальник!L193+аварійки!J193</f>
        <v>0.17220330678877768</v>
      </c>
      <c r="G194" s="6">
        <f>'дератизація '!I193</f>
        <v>5.4394476581451764E-3</v>
      </c>
      <c r="H194" s="6">
        <f>SUM(димовенти!Q193)</f>
        <v>4.6579642238414265E-2</v>
      </c>
      <c r="I194" s="6">
        <f>'під зими'!L193+майстерні!L193+покрівлі!N193+маляри!L193</f>
        <v>0.33702121286438153</v>
      </c>
      <c r="J194" s="6">
        <f>електрики!P193</f>
        <v>4.503074798274815E-2</v>
      </c>
      <c r="K194" s="4">
        <f t="shared" si="9"/>
        <v>2.0871802006624045</v>
      </c>
      <c r="L194" s="4">
        <v>3.2879615222053404E-2</v>
      </c>
      <c r="M194" s="4">
        <f t="shared" si="10"/>
        <v>2.1200598158844581</v>
      </c>
      <c r="N194" s="4">
        <f t="shared" si="11"/>
        <v>2.5440717790613498</v>
      </c>
    </row>
    <row r="195" spans="1:14" ht="18" customHeight="1" x14ac:dyDescent="0.2">
      <c r="A195" s="2">
        <f t="shared" si="12"/>
        <v>189</v>
      </c>
      <c r="B195" s="10">
        <v>3</v>
      </c>
      <c r="C195" s="5" t="s">
        <v>2736</v>
      </c>
      <c r="D195" s="6">
        <f>SUM(сходові!N194)</f>
        <v>0.79784807570977945</v>
      </c>
      <c r="E195" s="6">
        <f>SUM(прибудинкова!M194)</f>
        <v>0.28362604584647744</v>
      </c>
      <c r="F195" s="6">
        <f>'слюсарі х.в.'!P194+'слюсарі кан'!P194+зварювальник!L194+аварійки!J194</f>
        <v>0.15893694204182254</v>
      </c>
      <c r="G195" s="6">
        <f>'дератизація '!I194</f>
        <v>5.0283911671924293E-3</v>
      </c>
      <c r="H195" s="6">
        <f>SUM(димовенти!Q194)</f>
        <v>2.2832816579771681E-2</v>
      </c>
      <c r="I195" s="6">
        <f>'під зими'!L194+майстерні!L194+покрівлі!N194+маляри!L194</f>
        <v>0.34830867175961211</v>
      </c>
      <c r="J195" s="6">
        <f>електрики!P194</f>
        <v>3.5391156520611824E-2</v>
      </c>
      <c r="K195" s="4">
        <f t="shared" ref="K195:K258" si="13">SUM(D195,E195,F195,G195,H195,I195,J195)</f>
        <v>1.6519720996252674</v>
      </c>
      <c r="L195" s="4">
        <v>2.6856003181380816E-2</v>
      </c>
      <c r="M195" s="4">
        <f t="shared" ref="M195:M258" si="14">SUM(L195+K195)</f>
        <v>1.6788281028066483</v>
      </c>
      <c r="N195" s="4">
        <f t="shared" ref="N195:N258" si="15">M195*1.2</f>
        <v>2.014593723367978</v>
      </c>
    </row>
    <row r="196" spans="1:14" ht="18" customHeight="1" x14ac:dyDescent="0.2">
      <c r="A196" s="2">
        <f t="shared" si="12"/>
        <v>190</v>
      </c>
      <c r="B196" s="10">
        <v>5</v>
      </c>
      <c r="C196" s="5" t="s">
        <v>2737</v>
      </c>
      <c r="D196" s="6">
        <f>SUM(сходові!N195)</f>
        <v>1.2091629863301787</v>
      </c>
      <c r="E196" s="6">
        <f>SUM(прибудинкова!M195)</f>
        <v>0.22046748184868056</v>
      </c>
      <c r="F196" s="6">
        <f>'слюсарі х.в.'!P195+'слюсарі кан'!P195+зварювальник!L195+аварійки!J195</f>
        <v>0.19367853250914138</v>
      </c>
      <c r="G196" s="6">
        <f>'дератизація '!I195</f>
        <v>5.4453958239447193E-3</v>
      </c>
      <c r="H196" s="6">
        <f>SUM(димовенти!Q195)</f>
        <v>6.3199269111394743E-2</v>
      </c>
      <c r="I196" s="6">
        <f>'під зими'!L195+майстерні!L195+покрівлі!N195+маляри!L195</f>
        <v>0.25980367432919732</v>
      </c>
      <c r="J196" s="6">
        <f>електрики!P195</f>
        <v>6.0417550057470168E-2</v>
      </c>
      <c r="K196" s="4">
        <f t="shared" si="13"/>
        <v>2.0121748900100074</v>
      </c>
      <c r="L196" s="4">
        <v>3.2045983470350814E-2</v>
      </c>
      <c r="M196" s="4">
        <f t="shared" si="14"/>
        <v>2.0442208734803584</v>
      </c>
      <c r="N196" s="4">
        <f t="shared" si="15"/>
        <v>2.45306504817643</v>
      </c>
    </row>
    <row r="197" spans="1:14" ht="18" customHeight="1" x14ac:dyDescent="0.2">
      <c r="A197" s="2">
        <f t="shared" si="12"/>
        <v>191</v>
      </c>
      <c r="B197" s="10">
        <v>5</v>
      </c>
      <c r="C197" s="5" t="s">
        <v>2738</v>
      </c>
      <c r="D197" s="6">
        <f>SUM(сходові!N196)</f>
        <v>0.98499499206058361</v>
      </c>
      <c r="E197" s="6">
        <f>SUM(прибудинкова!M196)</f>
        <v>0.16437011522332148</v>
      </c>
      <c r="F197" s="6">
        <f>'слюсарі х.в.'!P196+'слюсарі кан'!P196+зварювальник!L196+аварійки!J196</f>
        <v>0.18477643794977494</v>
      </c>
      <c r="G197" s="6">
        <f>'дератизація '!I196</f>
        <v>5.1361915231464515E-3</v>
      </c>
      <c r="H197" s="6">
        <f>SUM(димовенти!Q196)</f>
        <v>5.1388485950232668E-2</v>
      </c>
      <c r="I197" s="6">
        <f>'під зими'!L196+майстерні!L196+покрівлі!N196+маляри!L196</f>
        <v>0.34614620295154891</v>
      </c>
      <c r="J197" s="6">
        <f>електрики!P196</f>
        <v>5.3909217994244564E-2</v>
      </c>
      <c r="K197" s="4">
        <f t="shared" si="13"/>
        <v>1.7907216436528528</v>
      </c>
      <c r="L197" s="4">
        <v>2.8373066551105386E-2</v>
      </c>
      <c r="M197" s="4">
        <f t="shared" si="14"/>
        <v>1.8190947102039581</v>
      </c>
      <c r="N197" s="4">
        <f t="shared" si="15"/>
        <v>2.1829136522447494</v>
      </c>
    </row>
    <row r="198" spans="1:14" ht="18" customHeight="1" x14ac:dyDescent="0.2">
      <c r="A198" s="2">
        <f t="shared" si="12"/>
        <v>192</v>
      </c>
      <c r="B198" s="10">
        <v>5</v>
      </c>
      <c r="C198" s="5" t="s">
        <v>2739</v>
      </c>
      <c r="D198" s="6">
        <f>SUM(сходові!N197)</f>
        <v>1.2190419887827801</v>
      </c>
      <c r="E198" s="6">
        <f>SUM(прибудинкова!M197)</f>
        <v>0.10039954524783991</v>
      </c>
      <c r="F198" s="6">
        <f>'слюсарі х.в.'!P197+'слюсарі кан'!P197+зварювальник!L197+аварійки!J197</f>
        <v>0.21146370147246368</v>
      </c>
      <c r="G198" s="6">
        <f>'дератизація '!I197</f>
        <v>5.4418675155373649E-3</v>
      </c>
      <c r="H198" s="6">
        <f>SUM(димовенти!Q197)</f>
        <v>5.2617990491994011E-2</v>
      </c>
      <c r="I198" s="6">
        <f>'під зими'!L197+майстерні!L197+покрівлі!N197+маляри!L197</f>
        <v>0.24996302033913265</v>
      </c>
      <c r="J198" s="6">
        <f>електрики!P197</f>
        <v>7.3160460342442724E-2</v>
      </c>
      <c r="K198" s="4">
        <f t="shared" si="13"/>
        <v>1.9120885741921907</v>
      </c>
      <c r="L198" s="4">
        <v>3.0359144826588746E-2</v>
      </c>
      <c r="M198" s="4">
        <f t="shared" si="14"/>
        <v>1.9424477190187794</v>
      </c>
      <c r="N198" s="4">
        <f t="shared" si="15"/>
        <v>2.3309372628225353</v>
      </c>
    </row>
    <row r="199" spans="1:14" ht="18" customHeight="1" x14ac:dyDescent="0.2">
      <c r="A199" s="2">
        <f t="shared" si="12"/>
        <v>193</v>
      </c>
      <c r="B199" s="10">
        <v>4</v>
      </c>
      <c r="C199" s="5" t="s">
        <v>2740</v>
      </c>
      <c r="D199" s="6">
        <f>SUM(сходові!N198)</f>
        <v>0.75342859664607242</v>
      </c>
      <c r="E199" s="6">
        <f>SUM(прибудинкова!M198)</f>
        <v>0.16312729744042367</v>
      </c>
      <c r="F199" s="6">
        <f>'слюсарі х.в.'!P198+'слюсарі кан'!P198+зварювальник!L198+аварійки!J198</f>
        <v>0.21339909400950871</v>
      </c>
      <c r="G199" s="6">
        <f>'дератизація '!I198</f>
        <v>5.02206531332745E-3</v>
      </c>
      <c r="H199" s="6">
        <f>SUM(димовенти!Q198)</f>
        <v>3.6161341697412669E-2</v>
      </c>
      <c r="I199" s="6">
        <f>'під зими'!L198+майстерні!L198+покрівлі!N198+маляри!L198</f>
        <v>0.37192263000928871</v>
      </c>
      <c r="J199" s="6">
        <f>електрики!P198</f>
        <v>7.4359185557325902E-2</v>
      </c>
      <c r="K199" s="4">
        <f t="shared" si="13"/>
        <v>1.6174202106733593</v>
      </c>
      <c r="L199" s="4">
        <v>2.5868174681657918E-2</v>
      </c>
      <c r="M199" s="4">
        <f t="shared" si="14"/>
        <v>1.6432883853550173</v>
      </c>
      <c r="N199" s="4">
        <f t="shared" si="15"/>
        <v>1.9719460624260208</v>
      </c>
    </row>
    <row r="200" spans="1:14" ht="18" customHeight="1" x14ac:dyDescent="0.2">
      <c r="A200" s="2">
        <f t="shared" ref="A200:A263" si="16">A199+1</f>
        <v>194</v>
      </c>
      <c r="B200" s="10">
        <v>3</v>
      </c>
      <c r="C200" s="5" t="s">
        <v>2741</v>
      </c>
      <c r="D200" s="6">
        <f>SUM(сходові!N199)</f>
        <v>1.1924966183574879</v>
      </c>
      <c r="E200" s="6">
        <f>SUM(прибудинкова!M199)</f>
        <v>0.22085841085806304</v>
      </c>
      <c r="F200" s="6">
        <f>'слюсарі х.в.'!P199+'слюсарі кан'!P199+зварювальник!L199+аварійки!J199</f>
        <v>0.21782704199395284</v>
      </c>
      <c r="G200" s="6">
        <f>'дератизація '!I199</f>
        <v>4.5893719806763284E-3</v>
      </c>
      <c r="H200" s="6">
        <f>SUM(димовенти!Q199)</f>
        <v>6.1369422194024449E-2</v>
      </c>
      <c r="I200" s="6">
        <f>'під зими'!L199+майстерні!L199+покрівлі!N199+маляри!L199</f>
        <v>0.37585121691566414</v>
      </c>
      <c r="J200" s="6">
        <f>електрики!P199</f>
        <v>7.7719735407261625E-2</v>
      </c>
      <c r="K200" s="4">
        <f t="shared" si="13"/>
        <v>2.1507118177071307</v>
      </c>
      <c r="L200" s="4">
        <v>3.6368026274804066E-2</v>
      </c>
      <c r="M200" s="4">
        <f t="shared" si="14"/>
        <v>2.1870798439819348</v>
      </c>
      <c r="N200" s="4">
        <f t="shared" si="15"/>
        <v>2.6244958127783216</v>
      </c>
    </row>
    <row r="201" spans="1:14" ht="18" customHeight="1" x14ac:dyDescent="0.2">
      <c r="A201" s="2">
        <f t="shared" si="16"/>
        <v>195</v>
      </c>
      <c r="B201" s="10">
        <v>4</v>
      </c>
      <c r="C201" s="5" t="s">
        <v>2742</v>
      </c>
      <c r="D201" s="6">
        <f>SUM(сходові!N200)</f>
        <v>0.66556531904529959</v>
      </c>
      <c r="E201" s="6">
        <f>SUM(прибудинкова!M200)</f>
        <v>0.20483714888780646</v>
      </c>
      <c r="F201" s="6">
        <f>'слюсарі х.в.'!P200+'слюсарі кан'!P200+зварювальник!L200+аварійки!J200</f>
        <v>0.19685106293784824</v>
      </c>
      <c r="G201" s="6">
        <f>'дератизація '!I200</f>
        <v>5.4456892352654652E-3</v>
      </c>
      <c r="H201" s="6">
        <f>SUM(димовенти!Q200)</f>
        <v>4.6786468195623057E-2</v>
      </c>
      <c r="I201" s="6">
        <f>'під зими'!L200+майстерні!L200+покрівлі!N200+маляри!L200</f>
        <v>0.32764632180889292</v>
      </c>
      <c r="J201" s="6">
        <f>електрики!P200</f>
        <v>6.2690638984133087E-2</v>
      </c>
      <c r="K201" s="4">
        <f t="shared" si="13"/>
        <v>1.509822649094869</v>
      </c>
      <c r="L201" s="4">
        <v>2.3966683906985531E-2</v>
      </c>
      <c r="M201" s="4">
        <f t="shared" si="14"/>
        <v>1.5337893330018546</v>
      </c>
      <c r="N201" s="4">
        <f t="shared" si="15"/>
        <v>1.8405471996022253</v>
      </c>
    </row>
    <row r="202" spans="1:14" ht="18" customHeight="1" x14ac:dyDescent="0.2">
      <c r="A202" s="2">
        <f t="shared" si="16"/>
        <v>196</v>
      </c>
      <c r="B202" s="10">
        <v>3</v>
      </c>
      <c r="C202" s="5" t="s">
        <v>2743</v>
      </c>
      <c r="D202" s="6">
        <f>SUM(сходові!N201)</f>
        <v>1.0782779984114375</v>
      </c>
      <c r="E202" s="6">
        <f>SUM(прибудинкова!M201)</f>
        <v>0.20041175536139799</v>
      </c>
      <c r="F202" s="6">
        <f>'слюсарі х.в.'!P201+'слюсарі кан'!P201+зварювальник!L201+аварійки!J201</f>
        <v>0.16880321402636839</v>
      </c>
      <c r="G202" s="6">
        <f>'дератизація '!I201</f>
        <v>3.5213132115435534E-3</v>
      </c>
      <c r="H202" s="6">
        <f>SUM(димовенти!Q201)</f>
        <v>5.9261718347655853E-2</v>
      </c>
      <c r="I202" s="6">
        <f>'під зими'!L201+майстерні!L201+покрівлі!N201+маляри!L201</f>
        <v>0.3710099569467683</v>
      </c>
      <c r="J202" s="6">
        <f>електрики!P201</f>
        <v>4.259461273312988E-2</v>
      </c>
      <c r="K202" s="4">
        <f t="shared" si="13"/>
        <v>1.9238805690383014</v>
      </c>
      <c r="L202" s="4">
        <v>3.891548622005403E-2</v>
      </c>
      <c r="M202" s="4">
        <f t="shared" si="14"/>
        <v>1.9627960552583554</v>
      </c>
      <c r="N202" s="4">
        <f t="shared" si="15"/>
        <v>2.3553552663100263</v>
      </c>
    </row>
    <row r="203" spans="1:14" ht="18" customHeight="1" x14ac:dyDescent="0.2">
      <c r="A203" s="2">
        <f t="shared" si="16"/>
        <v>197</v>
      </c>
      <c r="B203" s="10">
        <v>3</v>
      </c>
      <c r="C203" s="5" t="s">
        <v>2744</v>
      </c>
      <c r="D203" s="6">
        <f>SUM(сходові!N202)</f>
        <v>0.63055846752973377</v>
      </c>
      <c r="E203" s="6">
        <f>SUM(прибудинкова!M202)</f>
        <v>0.58292694242711296</v>
      </c>
      <c r="F203" s="6">
        <f>'слюсарі х.в.'!P202+'слюсарі кан'!P202+зварювальник!L202+аварійки!J202</f>
        <v>0.16843717230253696</v>
      </c>
      <c r="G203" s="6">
        <f>'дератизація '!I202</f>
        <v>5.4415324702662884E-3</v>
      </c>
      <c r="H203" s="6">
        <f>SUM(димовенти!Q202)</f>
        <v>3.478126097532621E-2</v>
      </c>
      <c r="I203" s="6">
        <f>'під зими'!L202+майстерні!L202+покрівлі!N202+маляри!L202</f>
        <v>0.33189962609626511</v>
      </c>
      <c r="J203" s="6">
        <f>електрики!P202</f>
        <v>4.2332347198461101E-2</v>
      </c>
      <c r="K203" s="4">
        <f t="shared" si="13"/>
        <v>1.7963773489997026</v>
      </c>
      <c r="L203" s="4">
        <v>0.04</v>
      </c>
      <c r="M203" s="4">
        <f t="shared" si="14"/>
        <v>1.8363773489997026</v>
      </c>
      <c r="N203" s="4">
        <f t="shared" si="15"/>
        <v>2.2036528187996431</v>
      </c>
    </row>
    <row r="204" spans="1:14" ht="18" customHeight="1" x14ac:dyDescent="0.2">
      <c r="A204" s="2">
        <f t="shared" si="16"/>
        <v>198</v>
      </c>
      <c r="B204" s="10">
        <v>3</v>
      </c>
      <c r="C204" s="5" t="s">
        <v>2745</v>
      </c>
      <c r="D204" s="6">
        <f>SUM(сходові!N203)</f>
        <v>0.86466794625719756</v>
      </c>
      <c r="E204" s="6">
        <f>SUM(прибудинкова!M203)</f>
        <v>0.22434316359941286</v>
      </c>
      <c r="F204" s="6">
        <f>'слюсарі х.в.'!P203+'слюсарі кан'!P203+зварювальник!L203+аварійки!J203</f>
        <v>0.17273313935620177</v>
      </c>
      <c r="G204" s="6">
        <f>'дератизація '!I203</f>
        <v>4.6742689398216091E-3</v>
      </c>
      <c r="H204" s="6">
        <f>SUM(димовенти!Q203)</f>
        <v>4.5145665773499814E-2</v>
      </c>
      <c r="I204" s="6">
        <f>'під зими'!L203+майстерні!L203+покрівлі!N203+маляри!L203</f>
        <v>0.34736848175676382</v>
      </c>
      <c r="J204" s="6">
        <f>електрики!P203</f>
        <v>4.5410368153164606E-2</v>
      </c>
      <c r="K204" s="4">
        <f t="shared" si="13"/>
        <v>1.7043430338360619</v>
      </c>
      <c r="L204" s="4">
        <v>2.8651358166834728E-2</v>
      </c>
      <c r="M204" s="4">
        <f t="shared" si="14"/>
        <v>1.7329943920028965</v>
      </c>
      <c r="N204" s="4">
        <f t="shared" si="15"/>
        <v>2.0795932704034756</v>
      </c>
    </row>
    <row r="205" spans="1:14" ht="18" customHeight="1" x14ac:dyDescent="0.2">
      <c r="A205" s="2">
        <f t="shared" si="16"/>
        <v>199</v>
      </c>
      <c r="B205" s="10">
        <v>3</v>
      </c>
      <c r="C205" s="5" t="s">
        <v>2746</v>
      </c>
      <c r="D205" s="6">
        <f>SUM(сходові!N204)</f>
        <v>0.87073170731707328</v>
      </c>
      <c r="E205" s="6">
        <f>SUM(прибудинкова!M204)</f>
        <v>0.81723898242853399</v>
      </c>
      <c r="F205" s="6">
        <f>'слюсарі х.в.'!P204+'слюсарі кан'!P204+зварювальник!L204+аварійки!J204</f>
        <v>0.21976862755560952</v>
      </c>
      <c r="G205" s="6">
        <f>'дератизація '!I204</f>
        <v>5.4484657749803303E-3</v>
      </c>
      <c r="H205" s="6">
        <f>SUM(димовенти!Q204)</f>
        <v>9.8939876471705629E-2</v>
      </c>
      <c r="I205" s="6">
        <f>'під зими'!L204+майстерні!L204+покрівлі!N204+маляри!L204</f>
        <v>0.33463952284977005</v>
      </c>
      <c r="J205" s="6">
        <f>електрики!P204</f>
        <v>7.9110863637407353E-2</v>
      </c>
      <c r="K205" s="4">
        <f t="shared" si="13"/>
        <v>2.4258780460350802</v>
      </c>
      <c r="L205" s="4">
        <v>3.8076942804776914E-2</v>
      </c>
      <c r="M205" s="4">
        <f t="shared" si="14"/>
        <v>2.4639549888398573</v>
      </c>
      <c r="N205" s="4">
        <f t="shared" si="15"/>
        <v>2.9567459866078285</v>
      </c>
    </row>
    <row r="206" spans="1:14" ht="18" customHeight="1" x14ac:dyDescent="0.2">
      <c r="A206" s="2">
        <f t="shared" si="16"/>
        <v>200</v>
      </c>
      <c r="B206" s="10">
        <v>3</v>
      </c>
      <c r="C206" s="5" t="s">
        <v>2747</v>
      </c>
      <c r="D206" s="6">
        <f>SUM(сходові!N205)</f>
        <v>1.0786549707602338</v>
      </c>
      <c r="E206" s="6">
        <f>SUM(прибудинкова!M205)</f>
        <v>0.60005545419103301</v>
      </c>
      <c r="F206" s="6">
        <f>'слюсарі х.в.'!P205+'слюсарі кан'!P205+зварювальник!L205+аварійки!J205</f>
        <v>0.19142248901303077</v>
      </c>
      <c r="G206" s="6">
        <f>'дератизація '!I205</f>
        <v>4.8099415204678362E-3</v>
      </c>
      <c r="H206" s="6">
        <f>SUM(димовенти!Q205)</f>
        <v>5.3247592035602968E-2</v>
      </c>
      <c r="I206" s="6">
        <f>'під зими'!L205+майстерні!L205+покрівлі!N205+маляри!L205</f>
        <v>0.30573593538896088</v>
      </c>
      <c r="J206" s="6">
        <f>електрики!P205</f>
        <v>5.8801115604178208E-2</v>
      </c>
      <c r="K206" s="4">
        <f t="shared" si="13"/>
        <v>2.2927274985135075</v>
      </c>
      <c r="L206" s="4">
        <v>3.8405769961845415E-2</v>
      </c>
      <c r="M206" s="4">
        <f t="shared" si="14"/>
        <v>2.331133268475353</v>
      </c>
      <c r="N206" s="4">
        <f t="shared" si="15"/>
        <v>2.7973599221704233</v>
      </c>
    </row>
    <row r="207" spans="1:14" ht="18" customHeight="1" x14ac:dyDescent="0.2">
      <c r="A207" s="2">
        <f t="shared" si="16"/>
        <v>201</v>
      </c>
      <c r="B207" s="10">
        <v>3</v>
      </c>
      <c r="C207" s="5" t="s">
        <v>2748</v>
      </c>
      <c r="D207" s="6">
        <f>SUM(сходові!N206)</f>
        <v>0.92409148665819563</v>
      </c>
      <c r="E207" s="6">
        <f>SUM(прибудинкова!M206)</f>
        <v>0.29465390694015853</v>
      </c>
      <c r="F207" s="6">
        <f>'слюсарі х.в.'!P206+'слюсарі кан'!P206+зварювальник!L206+аварійки!J206</f>
        <v>0.20106092226253161</v>
      </c>
      <c r="G207" s="6">
        <f>'дератизація '!I206</f>
        <v>4.0025412960609918E-3</v>
      </c>
      <c r="H207" s="6">
        <f>SUM(димовенти!Q206)</f>
        <v>5.8670712280728315E-2</v>
      </c>
      <c r="I207" s="6">
        <f>'під зими'!L206+майстерні!L206+покрівлі!N206+маляри!L206</f>
        <v>0.36142653673621322</v>
      </c>
      <c r="J207" s="6">
        <f>електрики!P206</f>
        <v>6.5706964541535851E-2</v>
      </c>
      <c r="K207" s="4">
        <f t="shared" si="13"/>
        <v>1.9096130707154242</v>
      </c>
      <c r="L207" s="4">
        <v>3.5289987839679737E-2</v>
      </c>
      <c r="M207" s="4">
        <f t="shared" si="14"/>
        <v>1.9449030585551039</v>
      </c>
      <c r="N207" s="4">
        <f t="shared" si="15"/>
        <v>2.3338836702661245</v>
      </c>
    </row>
    <row r="208" spans="1:14" ht="18" customHeight="1" x14ac:dyDescent="0.2">
      <c r="A208" s="2">
        <f t="shared" si="16"/>
        <v>202</v>
      </c>
      <c r="B208" s="10">
        <v>4</v>
      </c>
      <c r="C208" s="5" t="s">
        <v>2749</v>
      </c>
      <c r="D208" s="6">
        <f>SUM(сходові!N207)</f>
        <v>1.2050380857456731</v>
      </c>
      <c r="E208" s="6">
        <f>SUM(прибудинкова!M207)</f>
        <v>0.1526665861542976</v>
      </c>
      <c r="F208" s="6">
        <f>'слюсарі х.в.'!P207+'слюсарі кан'!P207+зварювальник!L207+аварійки!J207</f>
        <v>0.17878085799055801</v>
      </c>
      <c r="G208" s="6">
        <f>'дератизація '!I207</f>
        <v>5.038085745673067E-3</v>
      </c>
      <c r="H208" s="6">
        <f>SUM(димовенти!Q207)</f>
        <v>2.0036601260956684E-2</v>
      </c>
      <c r="I208" s="6">
        <f>'під зими'!L207+майстерні!L207+покрівлі!N207+маляри!L207</f>
        <v>0.27734135099623008</v>
      </c>
      <c r="J208" s="6">
        <f>електрики!P207</f>
        <v>4.9743503033428449E-2</v>
      </c>
      <c r="K208" s="4">
        <f t="shared" si="13"/>
        <v>1.8886450709268172</v>
      </c>
      <c r="L208" s="4">
        <v>0.04</v>
      </c>
      <c r="M208" s="4">
        <f t="shared" si="14"/>
        <v>1.9286450709268173</v>
      </c>
      <c r="N208" s="4">
        <f t="shared" si="15"/>
        <v>2.3143740851121808</v>
      </c>
    </row>
    <row r="209" spans="1:14" ht="18" customHeight="1" x14ac:dyDescent="0.2">
      <c r="A209" s="2">
        <f t="shared" si="16"/>
        <v>203</v>
      </c>
      <c r="B209" s="10">
        <v>3</v>
      </c>
      <c r="C209" s="5" t="s">
        <v>2750</v>
      </c>
      <c r="D209" s="6">
        <f>SUM(сходові!N208)</f>
        <v>1.4150925925925928</v>
      </c>
      <c r="E209" s="6">
        <f>SUM(прибудинкова!M208)</f>
        <v>0.26422231040564376</v>
      </c>
      <c r="F209" s="6">
        <f>'слюсарі х.в.'!P208+'слюсарі кан'!P208+зварювальник!L208+аварійки!J208</f>
        <v>0.2207325623026643</v>
      </c>
      <c r="G209" s="6">
        <f>'дератизація '!I208</f>
        <v>5.4453262786596122E-3</v>
      </c>
      <c r="H209" s="6">
        <f>SUM(димовенти!Q208)</f>
        <v>0.13256250461531621</v>
      </c>
      <c r="I209" s="6">
        <f>'під зими'!L208+майстерні!L208+покрівлі!N208+маляри!L208</f>
        <v>0.29838688999161067</v>
      </c>
      <c r="J209" s="6">
        <f>електрики!P208</f>
        <v>7.9801514034241836E-2</v>
      </c>
      <c r="K209" s="4">
        <f t="shared" si="13"/>
        <v>2.4162437002207291</v>
      </c>
      <c r="L209" s="4">
        <v>3.7933166197103851E-2</v>
      </c>
      <c r="M209" s="4">
        <f t="shared" si="14"/>
        <v>2.4541768664178329</v>
      </c>
      <c r="N209" s="4">
        <f t="shared" si="15"/>
        <v>2.9450122397013994</v>
      </c>
    </row>
    <row r="210" spans="1:14" ht="18" customHeight="1" x14ac:dyDescent="0.2">
      <c r="A210" s="2">
        <f t="shared" si="16"/>
        <v>204</v>
      </c>
      <c r="B210" s="10">
        <v>3</v>
      </c>
      <c r="C210" s="5" t="s">
        <v>2751</v>
      </c>
      <c r="D210" s="6">
        <f>SUM(сходові!N209)</f>
        <v>1.0748727323085445</v>
      </c>
      <c r="E210" s="6">
        <f>SUM(прибудинкова!M209)</f>
        <v>0.37883284678945672</v>
      </c>
      <c r="F210" s="6">
        <f>'слюсарі х.в.'!P209+'слюсарі кан'!P209+зварювальник!L209+аварійки!J209</f>
        <v>0.18709234274722536</v>
      </c>
      <c r="G210" s="6">
        <f>'дератизація '!I209</f>
        <v>4.6877163827724697E-3</v>
      </c>
      <c r="H210" s="6">
        <f>SUM(димовенти!Q209)</f>
        <v>3.1940561317325672E-2</v>
      </c>
      <c r="I210" s="6">
        <f>'під зими'!L209+майстерні!L209+покрівлі!N209+маляри!L209</f>
        <v>0.37304146343042033</v>
      </c>
      <c r="J210" s="6">
        <f>електрики!P209</f>
        <v>5.5551143144387548E-2</v>
      </c>
      <c r="K210" s="4">
        <f t="shared" si="13"/>
        <v>2.1060188061201326</v>
      </c>
      <c r="L210" s="4">
        <v>3.4804294499379385E-2</v>
      </c>
      <c r="M210" s="4">
        <f t="shared" si="14"/>
        <v>2.140823100619512</v>
      </c>
      <c r="N210" s="4">
        <f t="shared" si="15"/>
        <v>2.5689877207434142</v>
      </c>
    </row>
    <row r="211" spans="1:14" ht="18" customHeight="1" x14ac:dyDescent="0.2">
      <c r="A211" s="2">
        <f t="shared" si="16"/>
        <v>205</v>
      </c>
      <c r="B211" s="10">
        <v>3</v>
      </c>
      <c r="C211" s="5" t="s">
        <v>2752</v>
      </c>
      <c r="D211" s="6">
        <f>SUM(сходові!N210)</f>
        <v>0.90958489388264674</v>
      </c>
      <c r="E211" s="6">
        <f>SUM(прибудинкова!M210)</f>
        <v>0.80293269454848093</v>
      </c>
      <c r="F211" s="6">
        <f>'слюсарі х.в.'!P210+'слюсарі кан'!P210+зварювальник!L210+аварійки!J210</f>
        <v>0.19695517700478185</v>
      </c>
      <c r="G211" s="6">
        <f>'дератизація '!I210</f>
        <v>5.1888264669163551E-3</v>
      </c>
      <c r="H211" s="6">
        <f>SUM(димовенти!Q210)</f>
        <v>6.0975420091827728E-2</v>
      </c>
      <c r="I211" s="6">
        <f>'під зими'!L210+майстерні!L210+покрівлі!N210+маляри!L210</f>
        <v>0.31611863958773623</v>
      </c>
      <c r="J211" s="6">
        <f>електрики!P210</f>
        <v>6.2599064395384277E-2</v>
      </c>
      <c r="K211" s="4">
        <f t="shared" si="13"/>
        <v>2.3543547159777742</v>
      </c>
      <c r="L211" s="4">
        <v>3.7179631479735242E-2</v>
      </c>
      <c r="M211" s="4">
        <f t="shared" si="14"/>
        <v>2.3915343474575095</v>
      </c>
      <c r="N211" s="4">
        <f t="shared" si="15"/>
        <v>2.8698412169490113</v>
      </c>
    </row>
    <row r="212" spans="1:14" ht="18" customHeight="1" x14ac:dyDescent="0.2">
      <c r="A212" s="2">
        <f t="shared" si="16"/>
        <v>206</v>
      </c>
      <c r="B212" s="10">
        <v>4</v>
      </c>
      <c r="C212" s="5" t="s">
        <v>2753</v>
      </c>
      <c r="D212" s="6">
        <f>SUM(сходові!N211)</f>
        <v>1.1310685500623183</v>
      </c>
      <c r="E212" s="6">
        <f>SUM(прибудинкова!M211)</f>
        <v>0.61629494252873562</v>
      </c>
      <c r="F212" s="6">
        <f>'слюсарі х.в.'!P211+'слюсарі кан'!P211+зварювальник!L211+аварійки!J211</f>
        <v>0.23762208106158486</v>
      </c>
      <c r="G212" s="6">
        <f>'дератизація '!I211</f>
        <v>5.4424594931449946E-3</v>
      </c>
      <c r="H212" s="6">
        <f>SUM(димовенти!Q211)</f>
        <v>6.5169962445555799E-2</v>
      </c>
      <c r="I212" s="6">
        <f>'під зими'!L211+майстерні!L211+покрівлі!N211+маляри!L211</f>
        <v>0.31044392002790344</v>
      </c>
      <c r="J212" s="6">
        <f>електрики!P211</f>
        <v>9.1902699170302624E-2</v>
      </c>
      <c r="K212" s="4">
        <f t="shared" si="13"/>
        <v>2.4579446147895458</v>
      </c>
      <c r="L212" s="4">
        <v>3.8125666882317333E-2</v>
      </c>
      <c r="M212" s="4">
        <f t="shared" si="14"/>
        <v>2.4960702816718632</v>
      </c>
      <c r="N212" s="4">
        <f t="shared" si="15"/>
        <v>2.9952843380062357</v>
      </c>
    </row>
    <row r="213" spans="1:14" ht="18" customHeight="1" x14ac:dyDescent="0.2">
      <c r="A213" s="2">
        <f t="shared" si="16"/>
        <v>207</v>
      </c>
      <c r="B213" s="10">
        <v>3</v>
      </c>
      <c r="C213" s="5" t="s">
        <v>2754</v>
      </c>
      <c r="D213" s="6">
        <f>SUM(сходові!N212)</f>
        <v>1.3683166974738139</v>
      </c>
      <c r="E213" s="6">
        <f>SUM(прибудинкова!M212)</f>
        <v>0.32021307181488334</v>
      </c>
      <c r="F213" s="6">
        <f>'слюсарі х.в.'!P212+'слюсарі кан'!P212+зварювальник!L212+аварійки!J212</f>
        <v>0.21311519390243794</v>
      </c>
      <c r="G213" s="6">
        <f>'дератизація '!I212</f>
        <v>5.4425960156089552E-3</v>
      </c>
      <c r="H213" s="6">
        <f>SUM(димовенти!Q212)</f>
        <v>6.31096736647698E-2</v>
      </c>
      <c r="I213" s="6">
        <f>'під зими'!L212+майстерні!L212+покрівлі!N212+маляри!L212</f>
        <v>0.26024007651629183</v>
      </c>
      <c r="J213" s="6">
        <f>електрики!P212</f>
        <v>7.4343739506946199E-2</v>
      </c>
      <c r="K213" s="4">
        <f t="shared" si="13"/>
        <v>2.304781048894752</v>
      </c>
      <c r="L213" s="4">
        <v>3.6033226607124158E-2</v>
      </c>
      <c r="M213" s="4">
        <f t="shared" si="14"/>
        <v>2.3408142755018764</v>
      </c>
      <c r="N213" s="4">
        <f t="shared" si="15"/>
        <v>2.8089771306022517</v>
      </c>
    </row>
    <row r="214" spans="1:14" ht="18" customHeight="1" x14ac:dyDescent="0.2">
      <c r="A214" s="2">
        <f t="shared" si="16"/>
        <v>208</v>
      </c>
      <c r="B214" s="10">
        <v>3</v>
      </c>
      <c r="C214" s="5" t="s">
        <v>2755</v>
      </c>
      <c r="D214" s="6">
        <f>SUM(сходові!N213)</f>
        <v>1.1606924080354812</v>
      </c>
      <c r="E214" s="6">
        <f>SUM(прибудинкова!M213)</f>
        <v>1.1794168188538132E-2</v>
      </c>
      <c r="F214" s="6">
        <f>'слюсарі х.в.'!P213+'слюсарі кан'!P213+зварювальник!L213+аварійки!J213</f>
        <v>0.19722485885706259</v>
      </c>
      <c r="G214" s="6">
        <f>'дератизація '!I213</f>
        <v>5.1460996608400731E-3</v>
      </c>
      <c r="H214" s="6">
        <f>SUM(димовенти!Q213)</f>
        <v>5.0723405780461583E-2</v>
      </c>
      <c r="I214" s="6">
        <f>'під зими'!L213+майстерні!L213+покрівлі!N213+маляри!L213</f>
        <v>0.31827503465316814</v>
      </c>
      <c r="J214" s="6">
        <f>електрики!P213</f>
        <v>6.281955789096505E-2</v>
      </c>
      <c r="K214" s="4">
        <f t="shared" si="13"/>
        <v>1.806675533066517</v>
      </c>
      <c r="L214" s="4">
        <v>2.9312377773929033E-2</v>
      </c>
      <c r="M214" s="4">
        <f t="shared" si="14"/>
        <v>1.835987910840446</v>
      </c>
      <c r="N214" s="4">
        <f t="shared" si="15"/>
        <v>2.2031854930085353</v>
      </c>
    </row>
    <row r="215" spans="1:14" ht="18" customHeight="1" x14ac:dyDescent="0.2">
      <c r="A215" s="2">
        <f t="shared" si="16"/>
        <v>209</v>
      </c>
      <c r="B215" s="10">
        <v>3</v>
      </c>
      <c r="C215" s="5" t="s">
        <v>2756</v>
      </c>
      <c r="D215" s="6">
        <f>SUM(сходові!N214)</f>
        <v>0.97533270575578257</v>
      </c>
      <c r="E215" s="6">
        <f>SUM(прибудинкова!M214)</f>
        <v>0.2991671902456518</v>
      </c>
      <c r="F215" s="6">
        <f>'слюсарі х.в.'!P214+'слюсарі кан'!P214+зварювальник!L214+аварійки!J214</f>
        <v>0.20749178793545925</v>
      </c>
      <c r="G215" s="6">
        <f>'дератизація '!I214</f>
        <v>5.4464766003227538E-3</v>
      </c>
      <c r="H215" s="6">
        <f>SUM(димовенти!Q214)</f>
        <v>5.4026361617980294E-2</v>
      </c>
      <c r="I215" s="6">
        <f>'під зими'!L214+майстерні!L214+покрівлі!N214+маляри!L214</f>
        <v>0.35147060457344081</v>
      </c>
      <c r="J215" s="6">
        <f>електрики!P214</f>
        <v>7.0314620757443852E-2</v>
      </c>
      <c r="K215" s="4">
        <f t="shared" si="13"/>
        <v>1.9632497474860815</v>
      </c>
      <c r="L215" s="4">
        <v>3.0533341886418652E-2</v>
      </c>
      <c r="M215" s="4">
        <f t="shared" si="14"/>
        <v>1.9937830893725002</v>
      </c>
      <c r="N215" s="4">
        <f t="shared" si="15"/>
        <v>2.3925397072470003</v>
      </c>
    </row>
    <row r="216" spans="1:14" ht="18" customHeight="1" x14ac:dyDescent="0.2">
      <c r="A216" s="2">
        <f t="shared" si="16"/>
        <v>210</v>
      </c>
      <c r="B216" s="10">
        <v>3</v>
      </c>
      <c r="C216" s="5" t="s">
        <v>2757</v>
      </c>
      <c r="D216" s="6">
        <f>SUM(сходові!N215)</f>
        <v>0.83233812572148191</v>
      </c>
      <c r="E216" s="6">
        <f>SUM(прибудинкова!M215)</f>
        <v>0.98330873299052024</v>
      </c>
      <c r="F216" s="6">
        <f>'слюсарі х.в.'!P215+'слюсарі кан'!P215+зварювальник!L215+аварійки!J215</f>
        <v>0.19771820293990894</v>
      </c>
      <c r="G216" s="6">
        <f>'дератизація '!I215</f>
        <v>4.8667226361632917E-3</v>
      </c>
      <c r="H216" s="6">
        <f>SUM(димовенти!Q215)</f>
        <v>3.2593085500654637E-2</v>
      </c>
      <c r="I216" s="6">
        <f>'під зими'!L215+майстерні!L215+покрівлі!N215+маляри!L215</f>
        <v>0.36181199286590809</v>
      </c>
      <c r="J216" s="6">
        <f>електрики!P215</f>
        <v>6.3032572240683912E-2</v>
      </c>
      <c r="K216" s="4">
        <f t="shared" si="13"/>
        <v>2.4756694348953205</v>
      </c>
      <c r="L216" s="4">
        <v>3.8907971391035856E-2</v>
      </c>
      <c r="M216" s="4">
        <f t="shared" si="14"/>
        <v>2.5145774062863566</v>
      </c>
      <c r="N216" s="4">
        <f t="shared" si="15"/>
        <v>3.0174928875436278</v>
      </c>
    </row>
    <row r="217" spans="1:14" ht="18" customHeight="1" x14ac:dyDescent="0.2">
      <c r="A217" s="2">
        <f t="shared" si="16"/>
        <v>211</v>
      </c>
      <c r="B217" s="10">
        <v>3</v>
      </c>
      <c r="C217" s="5" t="s">
        <v>2758</v>
      </c>
      <c r="D217" s="6">
        <f>SUM(сходові!N216)</f>
        <v>1.0208203581526865</v>
      </c>
      <c r="E217" s="6">
        <f>SUM(прибудинкова!M216)</f>
        <v>0.49861223248507691</v>
      </c>
      <c r="F217" s="6">
        <f>'слюсарі х.в.'!P216+'слюсарі кан'!P216+зварювальник!L216+аварійки!J216</f>
        <v>0.20458743578674213</v>
      </c>
      <c r="G217" s="6">
        <f>'дератизація '!I216</f>
        <v>5.2309142318567392E-3</v>
      </c>
      <c r="H217" s="6">
        <f>SUM(димовенти!Q216)</f>
        <v>5.0699697864860775E-2</v>
      </c>
      <c r="I217" s="6">
        <f>'під зими'!L216+майстерні!L216+покрівлі!N216+маляри!L216</f>
        <v>0.40175951098482293</v>
      </c>
      <c r="J217" s="6">
        <f>електрики!P216</f>
        <v>6.8233679106375303E-2</v>
      </c>
      <c r="K217" s="4">
        <f t="shared" si="13"/>
        <v>2.2499438286124214</v>
      </c>
      <c r="L217" s="4">
        <v>3.5152883188537709E-2</v>
      </c>
      <c r="M217" s="4">
        <f t="shared" si="14"/>
        <v>2.2850967118009589</v>
      </c>
      <c r="N217" s="4">
        <f t="shared" si="15"/>
        <v>2.7421160541611505</v>
      </c>
    </row>
    <row r="218" spans="1:14" ht="18" customHeight="1" x14ac:dyDescent="0.2">
      <c r="A218" s="2">
        <f t="shared" si="16"/>
        <v>212</v>
      </c>
      <c r="B218" s="10">
        <v>4</v>
      </c>
      <c r="C218" s="5" t="s">
        <v>2759</v>
      </c>
      <c r="D218" s="6">
        <f>SUM(сходові!N217)</f>
        <v>1.145511746680286</v>
      </c>
      <c r="E218" s="6">
        <f>SUM(прибудинкова!M217)</f>
        <v>0.37120386562251739</v>
      </c>
      <c r="F218" s="6">
        <f>'слюсарі х.в.'!P217+'слюсарі кан'!P217+зварювальник!L217+аварійки!J217</f>
        <v>0.19536243349200499</v>
      </c>
      <c r="G218" s="6">
        <f>'дератизація '!I217</f>
        <v>5.0817160367722172E-3</v>
      </c>
      <c r="H218" s="6">
        <f>SUM(димовенти!Q217)</f>
        <v>4.6886124499868558E-2</v>
      </c>
      <c r="I218" s="6">
        <f>'під зими'!L217+майстерні!L217+покрівлі!N217+маляри!L217</f>
        <v>0.35138987687634166</v>
      </c>
      <c r="J218" s="6">
        <f>електрики!P217</f>
        <v>6.1624049652591252E-2</v>
      </c>
      <c r="K218" s="4">
        <f t="shared" si="13"/>
        <v>2.177059812860382</v>
      </c>
      <c r="L218" s="4">
        <v>3.5274288875798421E-2</v>
      </c>
      <c r="M218" s="4">
        <f t="shared" si="14"/>
        <v>2.2123341017361806</v>
      </c>
      <c r="N218" s="4">
        <f t="shared" si="15"/>
        <v>2.6548009220834166</v>
      </c>
    </row>
    <row r="219" spans="1:14" ht="18" customHeight="1" x14ac:dyDescent="0.2">
      <c r="A219" s="2">
        <f t="shared" si="16"/>
        <v>213</v>
      </c>
      <c r="B219" s="10">
        <v>4</v>
      </c>
      <c r="C219" s="5" t="s">
        <v>2760</v>
      </c>
      <c r="D219" s="6">
        <f>SUM(сходові!N218)</f>
        <v>1.3107352639145613</v>
      </c>
      <c r="E219" s="6">
        <f>SUM(прибудинкова!M218)</f>
        <v>0.47027921133703021</v>
      </c>
      <c r="F219" s="6">
        <f>'слюсарі х.в.'!P218+'слюсарі кан'!P218+зварювальник!L218+аварійки!J218</f>
        <v>0.21311519390243794</v>
      </c>
      <c r="G219" s="6">
        <f>'дератизація '!I218</f>
        <v>5.0421031012528247E-3</v>
      </c>
      <c r="H219" s="6">
        <f>SUM(димовенти!Q218)</f>
        <v>5.7188468251122025E-2</v>
      </c>
      <c r="I219" s="6">
        <f>'під зими'!L218+майстерні!L218+покрівлі!N218+маляри!L218</f>
        <v>0.34802082127886685</v>
      </c>
      <c r="J219" s="6">
        <f>електрики!P218</f>
        <v>7.4125044479844832E-2</v>
      </c>
      <c r="K219" s="4">
        <f t="shared" si="13"/>
        <v>2.4785061062651157</v>
      </c>
      <c r="L219" s="4">
        <v>3.8887018885146452E-2</v>
      </c>
      <c r="M219" s="4">
        <f t="shared" si="14"/>
        <v>2.5173931251502619</v>
      </c>
      <c r="N219" s="4">
        <f t="shared" si="15"/>
        <v>3.0208717501803144</v>
      </c>
    </row>
    <row r="220" spans="1:14" ht="18" customHeight="1" x14ac:dyDescent="0.2">
      <c r="A220" s="2">
        <f t="shared" si="16"/>
        <v>214</v>
      </c>
      <c r="B220" s="10">
        <v>3</v>
      </c>
      <c r="C220" s="5" t="s">
        <v>2761</v>
      </c>
      <c r="D220" s="6">
        <f>SUM(сходові!N219)</f>
        <v>0.23149147021003003</v>
      </c>
      <c r="E220" s="6">
        <f>SUM(прибудинкова!M219)</f>
        <v>0.12176102243177594</v>
      </c>
      <c r="F220" s="6">
        <f>'слюсарі х.в.'!P219+'слюсарі кан'!P219+зварювальник!L219+аварійки!J219</f>
        <v>0.19116217837498484</v>
      </c>
      <c r="G220" s="6">
        <f>'дератизація '!I219</f>
        <v>3.5126446635233605E-3</v>
      </c>
      <c r="H220" s="6">
        <f>SUM(димовенти!Q219)</f>
        <v>4.6114341564181122E-2</v>
      </c>
      <c r="I220" s="6">
        <f>'під зими'!L219+майстерні!L219+покрівлі!N219+маляри!L219</f>
        <v>0.33645188382675661</v>
      </c>
      <c r="J220" s="6">
        <f>електрики!P219</f>
        <v>5.8614605421807464E-2</v>
      </c>
      <c r="K220" s="4">
        <f t="shared" si="13"/>
        <v>0.98910814649305934</v>
      </c>
      <c r="L220" s="4">
        <v>0.03</v>
      </c>
      <c r="M220" s="4">
        <f t="shared" si="14"/>
        <v>1.0191081464930594</v>
      </c>
      <c r="N220" s="4">
        <f t="shared" si="15"/>
        <v>1.2229297757916713</v>
      </c>
    </row>
    <row r="221" spans="1:14" ht="18" customHeight="1" x14ac:dyDescent="0.2">
      <c r="A221" s="2">
        <f t="shared" si="16"/>
        <v>215</v>
      </c>
      <c r="B221" s="10">
        <v>4</v>
      </c>
      <c r="C221" s="5" t="s">
        <v>2762</v>
      </c>
      <c r="D221" s="6">
        <f>SUM(сходові!N220)</f>
        <v>0.89329698618668907</v>
      </c>
      <c r="E221" s="6">
        <f>SUM(прибудинкова!M220)</f>
        <v>0.45547220594390964</v>
      </c>
      <c r="F221" s="6">
        <f>'слюсарі х.в.'!P220+'слюсарі кан'!P220+зварювальник!L220+аварійки!J220</f>
        <v>0.19159425168613872</v>
      </c>
      <c r="G221" s="6">
        <f>'дератизація '!I220</f>
        <v>5.2532440351611559E-3</v>
      </c>
      <c r="H221" s="6">
        <f>SUM(димовенти!Q220)</f>
        <v>5.2759211526708129E-2</v>
      </c>
      <c r="I221" s="6">
        <f>'під зими'!L220+майстерні!L220+покрівлі!N220+маляри!L220</f>
        <v>0.31053314525544157</v>
      </c>
      <c r="J221" s="6">
        <f>електрики!P220</f>
        <v>5.8924181982587948E-2</v>
      </c>
      <c r="K221" s="4">
        <f t="shared" si="13"/>
        <v>1.9678332266166361</v>
      </c>
      <c r="L221" s="4">
        <v>3.1347140006874774E-2</v>
      </c>
      <c r="M221" s="4">
        <f t="shared" si="14"/>
        <v>1.9991803666235108</v>
      </c>
      <c r="N221" s="4">
        <f t="shared" si="15"/>
        <v>2.399016439948213</v>
      </c>
    </row>
    <row r="222" spans="1:14" ht="18" customHeight="1" x14ac:dyDescent="0.2">
      <c r="A222" s="2">
        <f t="shared" si="16"/>
        <v>216</v>
      </c>
      <c r="B222" s="10">
        <v>4</v>
      </c>
      <c r="C222" s="5" t="s">
        <v>2763</v>
      </c>
      <c r="D222" s="6">
        <f>SUM(сходові!N221)</f>
        <v>0.70422084219481063</v>
      </c>
      <c r="E222" s="6">
        <f>SUM(прибудинкова!M221)</f>
        <v>0.16402663604140086</v>
      </c>
      <c r="F222" s="6">
        <f>'слюсарі х.в.'!P221+'слюсарі кан'!P221+зварювальник!L221+аварійки!J221</f>
        <v>0.18098506095770062</v>
      </c>
      <c r="G222" s="6">
        <f>'дератизація '!I221</f>
        <v>5.4444917056571673E-3</v>
      </c>
      <c r="H222" s="6">
        <f>SUM(димовенти!Q221)</f>
        <v>4.6278767124725076E-2</v>
      </c>
      <c r="I222" s="6">
        <f>'під зими'!L221+майстерні!L221+покрівлі!N221+маляри!L221</f>
        <v>0.31735208704679585</v>
      </c>
      <c r="J222" s="6">
        <f>електрики!P221</f>
        <v>5.1322794223638314E-2</v>
      </c>
      <c r="K222" s="4">
        <f t="shared" si="13"/>
        <v>1.4696306792947285</v>
      </c>
      <c r="L222" s="4">
        <v>2.3349292115097509E-2</v>
      </c>
      <c r="M222" s="4">
        <f t="shared" si="14"/>
        <v>1.492979971409826</v>
      </c>
      <c r="N222" s="4">
        <f t="shared" si="15"/>
        <v>1.7915759656917911</v>
      </c>
    </row>
    <row r="223" spans="1:14" ht="18" customHeight="1" x14ac:dyDescent="0.2">
      <c r="A223" s="2">
        <f t="shared" si="16"/>
        <v>217</v>
      </c>
      <c r="B223" s="10">
        <v>4</v>
      </c>
      <c r="C223" s="5" t="s">
        <v>2764</v>
      </c>
      <c r="D223" s="6">
        <f>SUM(сходові!N222)</f>
        <v>1.0207349762213576</v>
      </c>
      <c r="E223" s="6">
        <f>SUM(прибудинкова!M222)</f>
        <v>0.10302668011721189</v>
      </c>
      <c r="F223" s="6">
        <f>'слюсарі х.в.'!P222+'слюсарі кан'!P222+зварювальник!L222+аварійки!J222</f>
        <v>0.16598240983608814</v>
      </c>
      <c r="G223" s="6">
        <f>'дератизація '!I222</f>
        <v>3.955901426718548E-3</v>
      </c>
      <c r="H223" s="6">
        <f>SUM(димовенти!Q222)</f>
        <v>3.0670410312181418E-2</v>
      </c>
      <c r="I223" s="6">
        <f>'під зими'!L222+майстерні!L222+покрівлі!N222+маляри!L222</f>
        <v>0.34896500861805557</v>
      </c>
      <c r="J223" s="6">
        <f>електрики!P222</f>
        <v>4.0420077161817079E-2</v>
      </c>
      <c r="K223" s="4">
        <f t="shared" si="13"/>
        <v>1.71375546369343</v>
      </c>
      <c r="L223" s="4">
        <v>0.04</v>
      </c>
      <c r="M223" s="4">
        <f t="shared" si="14"/>
        <v>1.7537554636934301</v>
      </c>
      <c r="N223" s="4">
        <f t="shared" si="15"/>
        <v>2.1045065564321161</v>
      </c>
    </row>
    <row r="224" spans="1:14" ht="18" customHeight="1" x14ac:dyDescent="0.2">
      <c r="A224" s="2">
        <f t="shared" si="16"/>
        <v>218</v>
      </c>
      <c r="B224" s="10">
        <v>3</v>
      </c>
      <c r="C224" s="5" t="s">
        <v>2765</v>
      </c>
      <c r="D224" s="6">
        <f>SUM(сходові!N223)</f>
        <v>0.754098252555226</v>
      </c>
      <c r="E224" s="6">
        <f>SUM(прибудинкова!M223)</f>
        <v>0.37782593691614463</v>
      </c>
      <c r="F224" s="6">
        <f>'слюсарі х.в.'!P223+'слюсарі кан'!P223+зварювальник!L223+аварійки!J223</f>
        <v>0.2111480813634429</v>
      </c>
      <c r="G224" s="6">
        <f>'дератизація '!I223</f>
        <v>5.440158259149357E-3</v>
      </c>
      <c r="H224" s="6">
        <f>SUM(димовенти!Q223)</f>
        <v>4.8219871671623407E-2</v>
      </c>
      <c r="I224" s="6">
        <f>'під зими'!L223+майстерні!L223+покрівлі!N223+маляри!L223</f>
        <v>0.33646802567722778</v>
      </c>
      <c r="J224" s="6">
        <f>електрики!P223</f>
        <v>7.2934321431888688E-2</v>
      </c>
      <c r="K224" s="4">
        <f t="shared" si="13"/>
        <v>1.8061346478747029</v>
      </c>
      <c r="L224" s="4">
        <v>2.8510097593039352E-2</v>
      </c>
      <c r="M224" s="4">
        <f t="shared" si="14"/>
        <v>1.8346447454677421</v>
      </c>
      <c r="N224" s="4">
        <f t="shared" si="15"/>
        <v>2.2015736945612905</v>
      </c>
    </row>
    <row r="225" spans="1:14" ht="18" customHeight="1" x14ac:dyDescent="0.2">
      <c r="A225" s="2">
        <f t="shared" si="16"/>
        <v>219</v>
      </c>
      <c r="B225" s="10">
        <v>3</v>
      </c>
      <c r="C225" s="5" t="s">
        <v>2766</v>
      </c>
      <c r="D225" s="6">
        <f>SUM(сходові!N224)</f>
        <v>1.176511047070125</v>
      </c>
      <c r="E225" s="6">
        <f>SUM(прибудинкова!M224)</f>
        <v>0.56999881908421379</v>
      </c>
      <c r="F225" s="6">
        <f>'слюсарі х.в.'!P224+'слюсарі кан'!P224+зварювальник!L224+аварійки!J224</f>
        <v>0.21720183877670848</v>
      </c>
      <c r="G225" s="6">
        <f>'дератизація '!I224</f>
        <v>5.446685878962537E-3</v>
      </c>
      <c r="H225" s="6">
        <f>SUM(димовенти!Q224)</f>
        <v>6.115091913864236E-2</v>
      </c>
      <c r="I225" s="6">
        <f>'під зими'!L224+майстерні!L224+покрівлі!N224+маляри!L224</f>
        <v>0.30456677561489448</v>
      </c>
      <c r="J225" s="6">
        <f>електрики!P224</f>
        <v>7.7271783041801906E-2</v>
      </c>
      <c r="K225" s="4">
        <f t="shared" si="13"/>
        <v>2.4121478686053486</v>
      </c>
      <c r="L225" s="4">
        <v>3.7641210587426865E-2</v>
      </c>
      <c r="M225" s="4">
        <f t="shared" si="14"/>
        <v>2.4497890791927754</v>
      </c>
      <c r="N225" s="4">
        <f t="shared" si="15"/>
        <v>2.9397468950313304</v>
      </c>
    </row>
    <row r="226" spans="1:14" ht="18" customHeight="1" x14ac:dyDescent="0.2">
      <c r="A226" s="2">
        <f t="shared" si="16"/>
        <v>220</v>
      </c>
      <c r="B226" s="10">
        <v>3</v>
      </c>
      <c r="C226" s="5" t="s">
        <v>2767</v>
      </c>
      <c r="D226" s="6">
        <f>SUM(сходові!N225)</f>
        <v>0.79259862937581038</v>
      </c>
      <c r="E226" s="6">
        <f>SUM(прибудинкова!M225)</f>
        <v>0.43618665184910793</v>
      </c>
      <c r="F226" s="6">
        <f>'слюсарі х.в.'!P225+'слюсарі кан'!P225+зварювальник!L225+аварійки!J225</f>
        <v>0.19253213505496466</v>
      </c>
      <c r="G226" s="6">
        <f>'дератизація '!I225</f>
        <v>5.4361918873865539E-3</v>
      </c>
      <c r="H226" s="6">
        <f>SUM(димовенти!Q225)</f>
        <v>5.5089490905346629E-2</v>
      </c>
      <c r="I226" s="6">
        <f>'під зими'!L225+майстерні!L225+покрівлі!N225+маляри!L225</f>
        <v>0.33700731898407355</v>
      </c>
      <c r="J226" s="6">
        <f>електрики!P225</f>
        <v>5.9596166806086884E-2</v>
      </c>
      <c r="K226" s="4">
        <f t="shared" si="13"/>
        <v>1.8784465848627765</v>
      </c>
      <c r="L226" s="4">
        <v>2.9699852494753487E-2</v>
      </c>
      <c r="M226" s="4">
        <f t="shared" si="14"/>
        <v>1.9081464373575301</v>
      </c>
      <c r="N226" s="4">
        <f t="shared" si="15"/>
        <v>2.289775724829036</v>
      </c>
    </row>
    <row r="227" spans="1:14" ht="18" customHeight="1" x14ac:dyDescent="0.2">
      <c r="A227" s="2">
        <f t="shared" si="16"/>
        <v>221</v>
      </c>
      <c r="B227" s="10">
        <v>3</v>
      </c>
      <c r="C227" s="5" t="s">
        <v>2768</v>
      </c>
      <c r="D227" s="6">
        <f>SUM(сходові!N226)</f>
        <v>0.53275230898404702</v>
      </c>
      <c r="E227" s="6">
        <f>SUM(прибудинкова!M226)</f>
        <v>0.64333070920794833</v>
      </c>
      <c r="F227" s="6">
        <f>'слюсарі х.в.'!P226+'слюсарі кан'!P226+зварювальник!L226+аварійки!J226</f>
        <v>0.23189844513471516</v>
      </c>
      <c r="G227" s="6">
        <f>'дератизація '!I226</f>
        <v>5.4408060453400506E-3</v>
      </c>
      <c r="H227" s="6">
        <f>SUM(димовенти!Q226)</f>
        <v>6.1793997648085908E-2</v>
      </c>
      <c r="I227" s="6">
        <f>'під зими'!L226+майстерні!L226+покрівлі!N226+маляри!L226</f>
        <v>0.32396425612119006</v>
      </c>
      <c r="J227" s="6">
        <f>електрики!P226</f>
        <v>8.7801766574702358E-2</v>
      </c>
      <c r="K227" s="4">
        <f t="shared" si="13"/>
        <v>1.8869822897160289</v>
      </c>
      <c r="L227" s="4">
        <v>0.04</v>
      </c>
      <c r="M227" s="4">
        <f t="shared" si="14"/>
        <v>1.9269822897160289</v>
      </c>
      <c r="N227" s="4">
        <f t="shared" si="15"/>
        <v>2.3123787476592348</v>
      </c>
    </row>
    <row r="228" spans="1:14" ht="18" customHeight="1" x14ac:dyDescent="0.2">
      <c r="A228" s="2">
        <f t="shared" si="16"/>
        <v>222</v>
      </c>
      <c r="B228" s="10">
        <v>3</v>
      </c>
      <c r="C228" s="5" t="s">
        <v>2769</v>
      </c>
      <c r="D228" s="6">
        <f>SUM(сходові!N227)</f>
        <v>0.80940887971089315</v>
      </c>
      <c r="E228" s="6">
        <f>SUM(прибудинкова!M227)</f>
        <v>0.31045888143176736</v>
      </c>
      <c r="F228" s="6">
        <f>'слюсарі х.в.'!P227+'слюсарі кан'!P227+зварювальник!L227+аварійки!J227</f>
        <v>0.20353994213142962</v>
      </c>
      <c r="G228" s="6">
        <f>'дератизація '!I227</f>
        <v>4.9948373773877142E-3</v>
      </c>
      <c r="H228" s="6">
        <f>SUM(димовенти!Q227)</f>
        <v>4.5586473474529557E-2</v>
      </c>
      <c r="I228" s="6">
        <f>'під зими'!L227+майстерні!L227+покрівлі!N227+маляри!L227</f>
        <v>0.2939563027080988</v>
      </c>
      <c r="J228" s="6">
        <f>електрики!P227</f>
        <v>6.7208294757155326E-2</v>
      </c>
      <c r="K228" s="4">
        <f t="shared" si="13"/>
        <v>1.7351536115912618</v>
      </c>
      <c r="L228" s="4">
        <v>2.9084276570706891E-2</v>
      </c>
      <c r="M228" s="4">
        <f t="shared" si="14"/>
        <v>1.7642378881619687</v>
      </c>
      <c r="N228" s="4">
        <f t="shared" si="15"/>
        <v>2.1170854657943625</v>
      </c>
    </row>
    <row r="229" spans="1:14" ht="18" customHeight="1" x14ac:dyDescent="0.2">
      <c r="A229" s="2">
        <f t="shared" si="16"/>
        <v>223</v>
      </c>
      <c r="B229" s="10">
        <v>4</v>
      </c>
      <c r="C229" s="5" t="s">
        <v>2770</v>
      </c>
      <c r="D229" s="6">
        <f>SUM(сходові!N228)</f>
        <v>0.86874524714828893</v>
      </c>
      <c r="E229" s="6">
        <f>SUM(прибудинкова!M228)</f>
        <v>0.52482516047262751</v>
      </c>
      <c r="F229" s="6">
        <f>'слюсарі х.в.'!P228+'слюсарі кан'!P228+зварювальник!L228+аварійки!J228</f>
        <v>0.21263157871982857</v>
      </c>
      <c r="G229" s="6">
        <f>'дератизація '!I228</f>
        <v>5.0901508647123762E-3</v>
      </c>
      <c r="H229" s="6">
        <f>SUM(димовенти!Q228)</f>
        <v>4.1598541252949886E-2</v>
      </c>
      <c r="I229" s="6">
        <f>'під зими'!L228+майстерні!L228+покрівлі!N228+маляри!L228</f>
        <v>0.31129372115996473</v>
      </c>
      <c r="J229" s="6">
        <f>електрики!P228</f>
        <v>7.3736022804483659E-2</v>
      </c>
      <c r="K229" s="4">
        <f t="shared" si="13"/>
        <v>2.0379204224228555</v>
      </c>
      <c r="L229" s="4">
        <v>0.04</v>
      </c>
      <c r="M229" s="4">
        <f t="shared" si="14"/>
        <v>2.0779204224228556</v>
      </c>
      <c r="N229" s="4">
        <f t="shared" si="15"/>
        <v>2.4935045069074264</v>
      </c>
    </row>
    <row r="230" spans="1:14" ht="18" customHeight="1" x14ac:dyDescent="0.2">
      <c r="A230" s="2">
        <f t="shared" si="16"/>
        <v>224</v>
      </c>
      <c r="B230" s="10">
        <v>4</v>
      </c>
      <c r="C230" s="5" t="s">
        <v>2771</v>
      </c>
      <c r="D230" s="6">
        <f>SUM(сходові!N229)</f>
        <v>0.89623430962343098</v>
      </c>
      <c r="E230" s="6">
        <f>SUM(прибудинкова!M229)</f>
        <v>0.78271263238403765</v>
      </c>
      <c r="F230" s="6">
        <f>'слюсарі х.в.'!P229+'слюсарі кан'!P229+зварювальник!L229+аварійки!J229</f>
        <v>0.20027287313552614</v>
      </c>
      <c r="G230" s="6">
        <f>'дератизація '!I229</f>
        <v>5.1963827777027939E-3</v>
      </c>
      <c r="H230" s="6">
        <f>SUM(димовенти!Q229)</f>
        <v>5.2482876057905054E-2</v>
      </c>
      <c r="I230" s="6">
        <f>'під зими'!L229+майстерні!L229+покрівлі!N229+маляри!L229</f>
        <v>0.28523163405002572</v>
      </c>
      <c r="J230" s="6">
        <f>електрики!P229</f>
        <v>6.4998613954938333E-2</v>
      </c>
      <c r="K230" s="4">
        <f t="shared" si="13"/>
        <v>2.2871293219835671</v>
      </c>
      <c r="L230" s="4">
        <v>0.04</v>
      </c>
      <c r="M230" s="4">
        <f t="shared" si="14"/>
        <v>2.3271293219835671</v>
      </c>
      <c r="N230" s="4">
        <f t="shared" si="15"/>
        <v>2.7925551863802807</v>
      </c>
    </row>
    <row r="231" spans="1:14" ht="18" customHeight="1" x14ac:dyDescent="0.2">
      <c r="A231" s="2">
        <f t="shared" si="16"/>
        <v>225</v>
      </c>
      <c r="B231" s="10">
        <v>3</v>
      </c>
      <c r="C231" s="5" t="s">
        <v>2772</v>
      </c>
      <c r="D231" s="6">
        <f>SUM(сходові!N230)</f>
        <v>0.50820646961374127</v>
      </c>
      <c r="E231" s="6">
        <f>SUM(прибудинкова!M230)</f>
        <v>0.16353359258290462</v>
      </c>
      <c r="F231" s="6">
        <f>'слюсарі х.в.'!P230+'слюсарі кан'!P230+зварювальник!L230+аварійки!J230</f>
        <v>0.1876657702288507</v>
      </c>
      <c r="G231" s="6">
        <f>'дератизація '!I230</f>
        <v>4.5165228005929021E-3</v>
      </c>
      <c r="H231" s="6">
        <f>SUM(димовенти!Q230)</f>
        <v>4.2506138512521809E-2</v>
      </c>
      <c r="I231" s="6">
        <f>'під зими'!L230+майстерні!L230+покрівлі!N230+маляри!L230</f>
        <v>0.33799444675296947</v>
      </c>
      <c r="J231" s="6">
        <f>електрики!P230</f>
        <v>5.5830929541481958E-2</v>
      </c>
      <c r="K231" s="4">
        <f t="shared" si="13"/>
        <v>1.3002538700330628</v>
      </c>
      <c r="L231" s="4">
        <v>0.03</v>
      </c>
      <c r="M231" s="4">
        <f t="shared" si="14"/>
        <v>1.3302538700330628</v>
      </c>
      <c r="N231" s="4">
        <f t="shared" si="15"/>
        <v>1.5963046440396753</v>
      </c>
    </row>
    <row r="232" spans="1:14" ht="18" customHeight="1" x14ac:dyDescent="0.2">
      <c r="A232" s="2">
        <f t="shared" si="16"/>
        <v>226</v>
      </c>
      <c r="B232" s="10">
        <v>3</v>
      </c>
      <c r="C232" s="5" t="s">
        <v>2773</v>
      </c>
      <c r="D232" s="6">
        <f>SUM(сходові!N231)</f>
        <v>0.87478809283551973</v>
      </c>
      <c r="E232" s="6">
        <f>SUM(прибудинкова!M231)</f>
        <v>0.43920205852674077</v>
      </c>
      <c r="F232" s="6">
        <f>'слюсарі х.в.'!P231+'слюсарі кан'!P231+зварювальник!L231+аварійки!J231</f>
        <v>0.19432096245640523</v>
      </c>
      <c r="G232" s="6">
        <f>'дератизація '!I231</f>
        <v>4.7805247225025226E-3</v>
      </c>
      <c r="H232" s="6">
        <f>SUM(димовенти!Q231)</f>
        <v>5.5698777395714161E-2</v>
      </c>
      <c r="I232" s="6">
        <f>'під зими'!L231+майстерні!L231+покрівлі!N231+маляри!L231</f>
        <v>0.34420884257587181</v>
      </c>
      <c r="J232" s="6">
        <f>електрики!P231</f>
        <v>6.087784521683838E-2</v>
      </c>
      <c r="K232" s="4">
        <f t="shared" si="13"/>
        <v>1.9738771037295928</v>
      </c>
      <c r="L232" s="4">
        <v>3.3392426535010733E-2</v>
      </c>
      <c r="M232" s="4">
        <f t="shared" si="14"/>
        <v>2.0072695302646038</v>
      </c>
      <c r="N232" s="4">
        <f t="shared" si="15"/>
        <v>2.4087234363175245</v>
      </c>
    </row>
    <row r="233" spans="1:14" ht="18" customHeight="1" x14ac:dyDescent="0.2">
      <c r="A233" s="2">
        <f t="shared" si="16"/>
        <v>227</v>
      </c>
      <c r="B233" s="10">
        <v>3</v>
      </c>
      <c r="C233" s="5" t="s">
        <v>2774</v>
      </c>
      <c r="D233" s="6">
        <f>SUM(сходові!N232)</f>
        <v>0.80684108527131781</v>
      </c>
      <c r="E233" s="6">
        <f>SUM(прибудинкова!M232)</f>
        <v>0.92733299003322278</v>
      </c>
      <c r="F233" s="6">
        <f>'слюсарі х.в.'!P232+'слюсарі кан'!P232+зварювальник!L232+аварійки!J232</f>
        <v>0.21814236977939438</v>
      </c>
      <c r="G233" s="6">
        <f>'дератизація '!I232</f>
        <v>5.0941306755260245E-3</v>
      </c>
      <c r="H233" s="6">
        <f>SUM(димовенти!Q232)</f>
        <v>7.0472514560786514E-2</v>
      </c>
      <c r="I233" s="6">
        <f>'під зими'!L232+майстерні!L232+покрівлі!N232+маляри!L232</f>
        <v>0.34081495891003438</v>
      </c>
      <c r="J233" s="6">
        <f>електрики!P232</f>
        <v>7.7945664870654824E-2</v>
      </c>
      <c r="K233" s="4">
        <f t="shared" si="13"/>
        <v>2.446643714100937</v>
      </c>
      <c r="L233" s="4">
        <v>3.86746179682389E-2</v>
      </c>
      <c r="M233" s="4">
        <f t="shared" si="14"/>
        <v>2.4853183320691761</v>
      </c>
      <c r="N233" s="4">
        <f t="shared" si="15"/>
        <v>2.9823819984830111</v>
      </c>
    </row>
    <row r="234" spans="1:14" ht="18" customHeight="1" x14ac:dyDescent="0.2">
      <c r="A234" s="2">
        <f t="shared" si="16"/>
        <v>228</v>
      </c>
      <c r="B234" s="10">
        <v>4</v>
      </c>
      <c r="C234" s="5" t="s">
        <v>2775</v>
      </c>
      <c r="D234" s="6">
        <f>SUM(сходові!N233)</f>
        <v>0.8420543478260869</v>
      </c>
      <c r="E234" s="6">
        <f>SUM(прибудинкова!M233)</f>
        <v>0.45024207246376813</v>
      </c>
      <c r="F234" s="6">
        <f>'слюсарі х.в.'!P233+'слюсарі кан'!P233+зварювальник!L233+аварійки!J233</f>
        <v>0.17799720109536599</v>
      </c>
      <c r="G234" s="6">
        <f>'дератизація '!I233</f>
        <v>5.1698369565217391E-3</v>
      </c>
      <c r="H234" s="6">
        <f>SUM(димовенти!Q233)</f>
        <v>5.2576190961631103E-2</v>
      </c>
      <c r="I234" s="6">
        <f>'під зими'!L233+майстерні!L233+покрівлі!N233+маляри!L233</f>
        <v>0.33886120278568027</v>
      </c>
      <c r="J234" s="6">
        <f>електрики!P233</f>
        <v>4.9037342604940817E-2</v>
      </c>
      <c r="K234" s="4">
        <f t="shared" si="13"/>
        <v>1.9159381946939951</v>
      </c>
      <c r="L234" s="4">
        <v>0.03</v>
      </c>
      <c r="M234" s="4">
        <f t="shared" si="14"/>
        <v>1.9459381946939951</v>
      </c>
      <c r="N234" s="4">
        <f t="shared" si="15"/>
        <v>2.335125833632794</v>
      </c>
    </row>
    <row r="235" spans="1:14" ht="18" customHeight="1" x14ac:dyDescent="0.2">
      <c r="A235" s="2">
        <f t="shared" si="16"/>
        <v>229</v>
      </c>
      <c r="B235" s="10">
        <v>3</v>
      </c>
      <c r="C235" s="5" t="s">
        <v>2776</v>
      </c>
      <c r="D235" s="6">
        <f>SUM(сходові!N234)</f>
        <v>1.3252046783625731</v>
      </c>
      <c r="E235" s="6">
        <f>SUM(прибудинкова!M234)</f>
        <v>0.4128016151489835</v>
      </c>
      <c r="F235" s="6">
        <f>'слюсарі х.в.'!P234+'слюсарі кан'!P234+зварювальник!L234+аварійки!J234</f>
        <v>0.22659457696059104</v>
      </c>
      <c r="G235" s="6">
        <f>'дератизація '!I234</f>
        <v>5.4406850459482042E-3</v>
      </c>
      <c r="H235" s="6">
        <f>SUM(димовенти!Q234)</f>
        <v>5.2528230156866265E-2</v>
      </c>
      <c r="I235" s="6">
        <f>'під зими'!L234+майстерні!L234+покрівлі!N234+маляри!L234</f>
        <v>0.3189745014148323</v>
      </c>
      <c r="J235" s="6">
        <f>електрики!P234</f>
        <v>8.4001593720254578E-2</v>
      </c>
      <c r="K235" s="4">
        <f t="shared" si="13"/>
        <v>2.425545880810049</v>
      </c>
      <c r="L235" s="4">
        <v>0.04</v>
      </c>
      <c r="M235" s="4">
        <f t="shared" si="14"/>
        <v>2.465545880810049</v>
      </c>
      <c r="N235" s="4">
        <f t="shared" si="15"/>
        <v>2.9586550569720589</v>
      </c>
    </row>
    <row r="236" spans="1:14" ht="18" customHeight="1" x14ac:dyDescent="0.2">
      <c r="A236" s="2">
        <f t="shared" si="16"/>
        <v>230</v>
      </c>
      <c r="B236" s="10">
        <v>3</v>
      </c>
      <c r="C236" s="5" t="s">
        <v>2777</v>
      </c>
      <c r="D236" s="6">
        <f>SUM(сходові!N235)</f>
        <v>0.75207859358841767</v>
      </c>
      <c r="E236" s="6">
        <f>SUM(прибудинкова!M235)</f>
        <v>5.2185811789038278E-2</v>
      </c>
      <c r="F236" s="6">
        <f>'слюсарі х.в.'!P235+'слюсарі кан'!P235+зварювальник!L235+аварійки!J235</f>
        <v>0.20057620373223381</v>
      </c>
      <c r="G236" s="6">
        <f>'дератизація '!I235</f>
        <v>5.4439355887132522E-3</v>
      </c>
      <c r="H236" s="6">
        <f>SUM(димовенти!Q235)</f>
        <v>5.6267935038060948E-2</v>
      </c>
      <c r="I236" s="6">
        <f>'під зими'!L235+майстерні!L235+покрівлі!N235+маляри!L235</f>
        <v>0.3598151641701906</v>
      </c>
      <c r="J236" s="6">
        <f>електрики!P235</f>
        <v>6.5359668164549689E-2</v>
      </c>
      <c r="K236" s="4">
        <f t="shared" si="13"/>
        <v>1.4917273120712042</v>
      </c>
      <c r="L236" s="4">
        <v>0.03</v>
      </c>
      <c r="M236" s="4">
        <f t="shared" si="14"/>
        <v>1.5217273120712043</v>
      </c>
      <c r="N236" s="4">
        <f t="shared" si="15"/>
        <v>1.826072774485445</v>
      </c>
    </row>
    <row r="237" spans="1:14" ht="18" customHeight="1" x14ac:dyDescent="0.2">
      <c r="A237" s="2">
        <f t="shared" si="16"/>
        <v>231</v>
      </c>
      <c r="B237" s="10">
        <v>3</v>
      </c>
      <c r="C237" s="5" t="s">
        <v>2778</v>
      </c>
      <c r="D237" s="6">
        <f>SUM(сходові!N236)</f>
        <v>1.1721593197583355</v>
      </c>
      <c r="E237" s="6">
        <f>SUM(прибудинкова!M236)</f>
        <v>0.34393367345416576</v>
      </c>
      <c r="F237" s="6">
        <f>'слюсарі х.в.'!P236+'слюсарі кан'!P236+зварювальник!L236+аварійки!J236</f>
        <v>0.24752415983861267</v>
      </c>
      <c r="G237" s="6">
        <f>'дератизація '!I236</f>
        <v>5.4430521369433884E-3</v>
      </c>
      <c r="H237" s="6">
        <f>SUM(димовенти!Q236)</f>
        <v>5.598537691635664E-2</v>
      </c>
      <c r="I237" s="6">
        <f>'під зими'!L236+майстерні!L236+покрівлі!N236+маляри!L236</f>
        <v>0.30892468946773127</v>
      </c>
      <c r="J237" s="6">
        <f>електрики!P236</f>
        <v>9.8997447707728087E-2</v>
      </c>
      <c r="K237" s="4">
        <f t="shared" si="13"/>
        <v>2.2329677192798734</v>
      </c>
      <c r="L237" s="4">
        <v>3.4760768021082633E-2</v>
      </c>
      <c r="M237" s="4">
        <f t="shared" si="14"/>
        <v>2.267728487300956</v>
      </c>
      <c r="N237" s="4">
        <f t="shared" si="15"/>
        <v>2.721274184761147</v>
      </c>
    </row>
    <row r="238" spans="1:14" ht="18" customHeight="1" x14ac:dyDescent="0.2">
      <c r="A238" s="2">
        <f t="shared" si="16"/>
        <v>232</v>
      </c>
      <c r="B238" s="10">
        <v>3</v>
      </c>
      <c r="C238" s="5" t="s">
        <v>2779</v>
      </c>
      <c r="D238" s="6">
        <f>SUM(сходові!N237)</f>
        <v>1.2244999999999999</v>
      </c>
      <c r="E238" s="6">
        <f>SUM(прибудинкова!M237)</f>
        <v>0.6007580952380952</v>
      </c>
      <c r="F238" s="6">
        <f>'слюсарі х.в.'!P237+'слюсарі кан'!P237+зварювальник!L237+аварійки!J237</f>
        <v>0.19190524316133062</v>
      </c>
      <c r="G238" s="6">
        <f>'дератизація '!I237</f>
        <v>5.3466386554621844E-3</v>
      </c>
      <c r="H238" s="6">
        <f>SUM(димовенти!Q237)</f>
        <v>5.3080222554232614E-2</v>
      </c>
      <c r="I238" s="6">
        <f>'під зими'!L237+майстерні!L237+покрівлі!N237+маляри!L237</f>
        <v>0.30882027007310853</v>
      </c>
      <c r="J238" s="6">
        <f>електрики!P237</f>
        <v>5.8923301560052252E-2</v>
      </c>
      <c r="K238" s="4">
        <f t="shared" si="13"/>
        <v>2.4433337712422811</v>
      </c>
      <c r="L238" s="4">
        <v>3.8668834877063185E-2</v>
      </c>
      <c r="M238" s="4">
        <f t="shared" si="14"/>
        <v>2.4820026061193445</v>
      </c>
      <c r="N238" s="4">
        <f t="shared" si="15"/>
        <v>2.9784031273432134</v>
      </c>
    </row>
    <row r="239" spans="1:14" ht="18" customHeight="1" x14ac:dyDescent="0.2">
      <c r="A239" s="2">
        <f t="shared" si="16"/>
        <v>233</v>
      </c>
      <c r="B239" s="10">
        <v>2</v>
      </c>
      <c r="C239" s="5" t="s">
        <v>2780</v>
      </c>
      <c r="D239" s="6">
        <f>SUM(сходові!N238)</f>
        <v>0</v>
      </c>
      <c r="E239" s="6">
        <f>SUM(прибудинкова!M238)</f>
        <v>1.6121856011519078</v>
      </c>
      <c r="F239" s="6">
        <f>'слюсарі х.в.'!P238+'слюсарі кан'!P238+зварювальник!L238+аварійки!J238</f>
        <v>0.19595510509842551</v>
      </c>
      <c r="G239" s="6">
        <f>'дератизація '!I238</f>
        <v>5.4458500462820107E-3</v>
      </c>
      <c r="H239" s="6">
        <f>SUM(димовенти!Q238)</f>
        <v>5.2209925480863673E-2</v>
      </c>
      <c r="I239" s="6">
        <f>'під зими'!L238+майстерні!L238+покрівлі!N238+маляри!L238</f>
        <v>0.30210572978259559</v>
      </c>
      <c r="J239" s="6">
        <f>електрики!P238</f>
        <v>6.2048693417553057E-2</v>
      </c>
      <c r="K239" s="4">
        <f t="shared" si="13"/>
        <v>2.2299509049776276</v>
      </c>
      <c r="L239" s="4">
        <v>3.5093791857677692E-2</v>
      </c>
      <c r="M239" s="4">
        <f t="shared" si="14"/>
        <v>2.2650446968353055</v>
      </c>
      <c r="N239" s="4">
        <f t="shared" si="15"/>
        <v>2.7180536362023666</v>
      </c>
    </row>
    <row r="240" spans="1:14" ht="18" customHeight="1" x14ac:dyDescent="0.2">
      <c r="A240" s="2">
        <f t="shared" si="16"/>
        <v>234</v>
      </c>
      <c r="B240" s="10">
        <v>3</v>
      </c>
      <c r="C240" s="5" t="s">
        <v>2781</v>
      </c>
      <c r="D240" s="6">
        <f>SUM(сходові!N239)</f>
        <v>1.2480875777828997</v>
      </c>
      <c r="E240" s="6">
        <f>SUM(прибудинкова!M239)</f>
        <v>0.28106451563340251</v>
      </c>
      <c r="F240" s="6">
        <f>'слюсарі х.в.'!P239+'слюсарі кан'!P239+зварювальник!L239+аварійки!J239</f>
        <v>0.25166384268829056</v>
      </c>
      <c r="G240" s="6">
        <f>'дератизація '!I239</f>
        <v>5.4390412537451034E-3</v>
      </c>
      <c r="H240" s="6">
        <f>SUM(димовенти!Q239)</f>
        <v>5.8664835813219837E-2</v>
      </c>
      <c r="I240" s="6">
        <f>'під зими'!L239+майстерні!L239+покрівлі!N239+маляри!L239</f>
        <v>0.30893776124275518</v>
      </c>
      <c r="J240" s="6">
        <f>електрики!P239</f>
        <v>0.10196349246504652</v>
      </c>
      <c r="K240" s="4">
        <f t="shared" si="13"/>
        <v>2.255821066879359</v>
      </c>
      <c r="L240" s="4">
        <v>3.5081597733611636E-2</v>
      </c>
      <c r="M240" s="4">
        <f t="shared" si="14"/>
        <v>2.2909026646129709</v>
      </c>
      <c r="N240" s="4">
        <f t="shared" si="15"/>
        <v>2.749083197535565</v>
      </c>
    </row>
    <row r="241" spans="1:14" ht="18" customHeight="1" x14ac:dyDescent="0.2">
      <c r="A241" s="2">
        <f t="shared" si="16"/>
        <v>235</v>
      </c>
      <c r="B241" s="10">
        <v>3</v>
      </c>
      <c r="C241" s="5" t="s">
        <v>2782</v>
      </c>
      <c r="D241" s="6">
        <f>SUM(сходові!N240)</f>
        <v>1.2939029850746269</v>
      </c>
      <c r="E241" s="6">
        <f>SUM(прибудинкова!M240)</f>
        <v>0.50660943852167739</v>
      </c>
      <c r="F241" s="6">
        <f>'слюсарі х.в.'!P240+'слюсарі кан'!P240+зварювальник!L240+аварійки!J240</f>
        <v>0.2140831128399415</v>
      </c>
      <c r="G241" s="6">
        <f>'дератизація '!I240</f>
        <v>5.4504264392324095E-3</v>
      </c>
      <c r="H241" s="6">
        <f>SUM(димовенти!Q240)</f>
        <v>5.1161941481225978E-2</v>
      </c>
      <c r="I241" s="6">
        <f>'під зими'!L240+майстерні!L240+покрівлі!N240+маляри!L240</f>
        <v>0.30643406986311084</v>
      </c>
      <c r="J241" s="6">
        <f>електрики!P240</f>
        <v>7.5037244539660236E-2</v>
      </c>
      <c r="K241" s="4">
        <f t="shared" si="13"/>
        <v>2.4526792187594748</v>
      </c>
      <c r="L241" s="4">
        <v>3.8231132748082208E-2</v>
      </c>
      <c r="M241" s="4">
        <f t="shared" si="14"/>
        <v>2.4909103515075568</v>
      </c>
      <c r="N241" s="4">
        <f t="shared" si="15"/>
        <v>2.989092421809068</v>
      </c>
    </row>
    <row r="242" spans="1:14" ht="18" customHeight="1" x14ac:dyDescent="0.2">
      <c r="A242" s="2">
        <f t="shared" si="16"/>
        <v>236</v>
      </c>
      <c r="B242" s="10">
        <v>3</v>
      </c>
      <c r="C242" s="5" t="s">
        <v>2783</v>
      </c>
      <c r="D242" s="6">
        <f>SUM(сходові!N241)</f>
        <v>1.1269463276836158</v>
      </c>
      <c r="E242" s="6">
        <f>SUM(прибудинкова!M241)</f>
        <v>0.2927422921711057</v>
      </c>
      <c r="F242" s="6">
        <f>'слюсарі х.в.'!P241+'слюсарі кан'!P241+зварювальник!L241+аварійки!J241</f>
        <v>0.1659873067684674</v>
      </c>
      <c r="G242" s="6">
        <f>'дератизація '!I241</f>
        <v>4.1162227602905572E-3</v>
      </c>
      <c r="H242" s="6">
        <f>SUM(димовенти!Q241)</f>
        <v>4.9373261282841634E-2</v>
      </c>
      <c r="I242" s="6">
        <f>'під зими'!L241+майстерні!L241+покрівлі!N241+маляри!L241</f>
        <v>0.36407003479972988</v>
      </c>
      <c r="J242" s="6">
        <f>електрики!P241</f>
        <v>4.0577041034360259E-2</v>
      </c>
      <c r="K242" s="4">
        <f t="shared" si="13"/>
        <v>2.0438124865004115</v>
      </c>
      <c r="L242" s="4">
        <v>3.7280625820069524E-2</v>
      </c>
      <c r="M242" s="4">
        <f t="shared" si="14"/>
        <v>2.081093112320481</v>
      </c>
      <c r="N242" s="4">
        <f t="shared" si="15"/>
        <v>2.497311734784577</v>
      </c>
    </row>
    <row r="243" spans="1:14" ht="18" customHeight="1" x14ac:dyDescent="0.2">
      <c r="A243" s="2">
        <f t="shared" si="16"/>
        <v>237</v>
      </c>
      <c r="B243" s="10">
        <v>3</v>
      </c>
      <c r="C243" s="5" t="s">
        <v>2784</v>
      </c>
      <c r="D243" s="6">
        <f>SUM(сходові!N242)</f>
        <v>1.0353755361125405</v>
      </c>
      <c r="E243" s="6">
        <f>SUM(прибудинкова!M242)</f>
        <v>0.3563941487962487</v>
      </c>
      <c r="F243" s="6">
        <f>'слюсарі х.в.'!P242+'слюсарі кан'!P242+зварювальник!L242+аварійки!J242</f>
        <v>0.19602641817823724</v>
      </c>
      <c r="G243" s="6">
        <f>'дератизація '!I242</f>
        <v>4.9922799794132793E-3</v>
      </c>
      <c r="H243" s="6">
        <f>SUM(димовенти!Q242)</f>
        <v>7.133146588379756E-2</v>
      </c>
      <c r="I243" s="6">
        <f>'під зими'!L242+майстерні!L242+покрівлі!N242+маляри!L242</f>
        <v>0.35663050670769825</v>
      </c>
      <c r="J243" s="6">
        <f>електрики!P242</f>
        <v>6.2099788584546407E-2</v>
      </c>
      <c r="K243" s="4">
        <f t="shared" si="13"/>
        <v>2.082850144242482</v>
      </c>
      <c r="L243" s="4">
        <v>3.381415117671871E-2</v>
      </c>
      <c r="M243" s="4">
        <f t="shared" si="14"/>
        <v>2.1166642954192008</v>
      </c>
      <c r="N243" s="4">
        <f t="shared" si="15"/>
        <v>2.5399971545030406</v>
      </c>
    </row>
    <row r="244" spans="1:14" ht="18" customHeight="1" x14ac:dyDescent="0.2">
      <c r="A244" s="2">
        <f t="shared" si="16"/>
        <v>238</v>
      </c>
      <c r="B244" s="10">
        <v>3</v>
      </c>
      <c r="C244" s="5" t="s">
        <v>2785</v>
      </c>
      <c r="D244" s="6">
        <f>SUM(сходові!N243)</f>
        <v>1.188486646884273</v>
      </c>
      <c r="E244" s="6">
        <f>SUM(прибудинкова!M243)</f>
        <v>0.26739974565493857</v>
      </c>
      <c r="F244" s="6">
        <f>'слюсарі х.в.'!P243+'слюсарі кан'!P243+зварювальник!L243+аварійки!J243</f>
        <v>0.20453809450880744</v>
      </c>
      <c r="G244" s="6">
        <f>'дератизація '!I243</f>
        <v>5.4472233997456551E-3</v>
      </c>
      <c r="H244" s="6">
        <f>SUM(димовенти!Q243)</f>
        <v>5.0175054361462287E-2</v>
      </c>
      <c r="I244" s="6">
        <f>'під зими'!L243+майстерні!L243+покрівлі!N243+маляри!L243</f>
        <v>0.2928164421943541</v>
      </c>
      <c r="J244" s="6">
        <f>електрики!P243</f>
        <v>6.819832653371409E-2</v>
      </c>
      <c r="K244" s="4">
        <f t="shared" si="13"/>
        <v>2.0770615335372953</v>
      </c>
      <c r="L244" s="4">
        <v>3.2918792974752531E-2</v>
      </c>
      <c r="M244" s="4">
        <f t="shared" si="14"/>
        <v>2.1099803265120478</v>
      </c>
      <c r="N244" s="4">
        <f t="shared" si="15"/>
        <v>2.5319763918144571</v>
      </c>
    </row>
    <row r="245" spans="1:14" ht="18" customHeight="1" x14ac:dyDescent="0.2">
      <c r="A245" s="2">
        <f t="shared" si="16"/>
        <v>239</v>
      </c>
      <c r="B245" s="10">
        <v>3</v>
      </c>
      <c r="C245" s="5" t="s">
        <v>2786</v>
      </c>
      <c r="D245" s="6">
        <f>SUM(сходові!N244)</f>
        <v>1.036087656529517</v>
      </c>
      <c r="E245" s="6">
        <f>SUM(прибудинкова!M244)</f>
        <v>0.27678039554760486</v>
      </c>
      <c r="F245" s="6">
        <f>'слюсарі х.в.'!P244+'слюсарі кан'!P244+зварювальник!L244+аварійки!J244</f>
        <v>0.19303742686154729</v>
      </c>
      <c r="G245" s="6">
        <f>'дератизація '!I244</f>
        <v>4.6958855098389995E-3</v>
      </c>
      <c r="H245" s="6">
        <f>SUM(димовенти!Q244)</f>
        <v>3.7665751245996908E-2</v>
      </c>
      <c r="I245" s="6">
        <f>'під зими'!L244+майстерні!L244+покрівлі!N244+маляри!L244</f>
        <v>0.34397852824231046</v>
      </c>
      <c r="J245" s="6">
        <f>електрики!P244</f>
        <v>5.9958203746657571E-2</v>
      </c>
      <c r="K245" s="4">
        <f t="shared" si="13"/>
        <v>1.9522038476834729</v>
      </c>
      <c r="L245" s="4">
        <v>3.2831382229846051E-2</v>
      </c>
      <c r="M245" s="4">
        <f t="shared" si="14"/>
        <v>1.9850352299133189</v>
      </c>
      <c r="N245" s="4">
        <f t="shared" si="15"/>
        <v>2.3820422758959827</v>
      </c>
    </row>
    <row r="246" spans="1:14" ht="18" customHeight="1" x14ac:dyDescent="0.2">
      <c r="A246" s="2">
        <f t="shared" si="16"/>
        <v>240</v>
      </c>
      <c r="B246" s="10">
        <v>3</v>
      </c>
      <c r="C246" s="5" t="s">
        <v>2787</v>
      </c>
      <c r="D246" s="6">
        <f>SUM(сходові!N245)</f>
        <v>1.0533870311136961</v>
      </c>
      <c r="E246" s="6">
        <f>SUM(прибудинкова!M245)</f>
        <v>0.68967518464669952</v>
      </c>
      <c r="F246" s="6">
        <f>'слюсарі х.в.'!P245+'слюсарі кан'!P245+зварювальник!L245+аварійки!J245</f>
        <v>0.22361498939965591</v>
      </c>
      <c r="G246" s="6">
        <f>'дератизація '!I245</f>
        <v>5.4376272172143069E-3</v>
      </c>
      <c r="H246" s="6">
        <f>SUM(димовенти!Q245)</f>
        <v>4.9752030159608281E-2</v>
      </c>
      <c r="I246" s="6">
        <f>'під зими'!L245+майстерні!L245+покрівлі!N245+маляри!L245</f>
        <v>0.34209900378789654</v>
      </c>
      <c r="J246" s="6">
        <f>електрики!P245</f>
        <v>8.1866746587032635E-2</v>
      </c>
      <c r="K246" s="4">
        <f t="shared" si="13"/>
        <v>2.4458326129118033</v>
      </c>
      <c r="L246" s="4">
        <v>3.8127873027360426E-2</v>
      </c>
      <c r="M246" s="4">
        <f t="shared" si="14"/>
        <v>2.4839604859391637</v>
      </c>
      <c r="N246" s="4">
        <f t="shared" si="15"/>
        <v>2.9807525831269963</v>
      </c>
    </row>
    <row r="247" spans="1:14" ht="18" customHeight="1" x14ac:dyDescent="0.2">
      <c r="A247" s="2">
        <f t="shared" si="16"/>
        <v>241</v>
      </c>
      <c r="B247" s="10">
        <v>3</v>
      </c>
      <c r="C247" s="5" t="s">
        <v>2788</v>
      </c>
      <c r="D247" s="6">
        <f>SUM(сходові!N246)</f>
        <v>0.88995741031870801</v>
      </c>
      <c r="E247" s="6">
        <f>SUM(прибудинкова!M246)</f>
        <v>0.32214440093373342</v>
      </c>
      <c r="F247" s="6">
        <f>'слюсарі х.в.'!P246+'слюсарі кан'!P246+зварювальник!L246+аварійки!J246</f>
        <v>0.19760370155357432</v>
      </c>
      <c r="G247" s="6">
        <f>'дератизація '!I246</f>
        <v>5.166499928540803E-3</v>
      </c>
      <c r="H247" s="6">
        <f>SUM(димовенти!Q246)</f>
        <v>3.3128410267183113E-2</v>
      </c>
      <c r="I247" s="6">
        <f>'під зими'!L246+майстерні!L246+покрівлі!N246+маляри!L246</f>
        <v>0.33884380060896829</v>
      </c>
      <c r="J247" s="6">
        <f>електрики!P246</f>
        <v>6.3077714408872415E-2</v>
      </c>
      <c r="K247" s="4">
        <f t="shared" si="13"/>
        <v>1.8499219380195802</v>
      </c>
      <c r="L247" s="4">
        <v>2.952855043658198E-2</v>
      </c>
      <c r="M247" s="4">
        <f t="shared" si="14"/>
        <v>1.879450488456162</v>
      </c>
      <c r="N247" s="4">
        <f t="shared" si="15"/>
        <v>2.2553405861473945</v>
      </c>
    </row>
    <row r="248" spans="1:14" ht="18" customHeight="1" x14ac:dyDescent="0.2">
      <c r="A248" s="2">
        <f t="shared" si="16"/>
        <v>242</v>
      </c>
      <c r="B248" s="10">
        <v>3</v>
      </c>
      <c r="C248" s="5" t="s">
        <v>2789</v>
      </c>
      <c r="D248" s="6">
        <f>SUM(сходові!N247)</f>
        <v>0.65917513365659586</v>
      </c>
      <c r="E248" s="6">
        <f>SUM(прибудинкова!M247)</f>
        <v>0.47867289817232372</v>
      </c>
      <c r="F248" s="6">
        <f>'слюсарі х.в.'!P247+'слюсарі кан'!P247+зварювальник!L247+аварійки!J247</f>
        <v>0.17423639284666878</v>
      </c>
      <c r="G248" s="6">
        <f>'дератизація '!I247</f>
        <v>2.1409921671018276E-3</v>
      </c>
      <c r="H248" s="6">
        <f>SUM(димовенти!Q247)</f>
        <v>3.9080525437549182E-2</v>
      </c>
      <c r="I248" s="6">
        <f>'під зими'!L247+майстерні!L247+покрівлі!N247+маляри!L247</f>
        <v>0.46582912603770976</v>
      </c>
      <c r="J248" s="6">
        <f>електрики!P247</f>
        <v>2.8350073010635139E-2</v>
      </c>
      <c r="K248" s="4">
        <f t="shared" si="13"/>
        <v>1.8474851413285844</v>
      </c>
      <c r="L248" s="4">
        <v>3.8884212387853445E-2</v>
      </c>
      <c r="M248" s="4">
        <f t="shared" si="14"/>
        <v>1.8863693537164379</v>
      </c>
      <c r="N248" s="4">
        <f t="shared" si="15"/>
        <v>2.2636432244597255</v>
      </c>
    </row>
    <row r="249" spans="1:14" ht="18" customHeight="1" x14ac:dyDescent="0.2">
      <c r="A249" s="2">
        <f t="shared" si="16"/>
        <v>243</v>
      </c>
      <c r="B249" s="10">
        <v>3</v>
      </c>
      <c r="C249" s="5" t="s">
        <v>2790</v>
      </c>
      <c r="D249" s="6">
        <f>SUM(сходові!N248)</f>
        <v>0.92641553748870853</v>
      </c>
      <c r="E249" s="6">
        <f>SUM(прибудинкова!M248)</f>
        <v>0.38019973702699994</v>
      </c>
      <c r="F249" s="6">
        <f>'слюсарі х.в.'!P248+'слюсарі кан'!P248+зварювальник!L248+аварійки!J248</f>
        <v>0.19386896667514655</v>
      </c>
      <c r="G249" s="6">
        <f>'дератизація '!I248</f>
        <v>5.1641071966275218E-3</v>
      </c>
      <c r="H249" s="6">
        <f>SUM(димовенти!Q248)</f>
        <v>4.4038202583569351E-2</v>
      </c>
      <c r="I249" s="6">
        <f>'під зими'!L248+майстерні!L248+покрівлі!N248+маляри!L248</f>
        <v>0.35832640847411851</v>
      </c>
      <c r="J249" s="6">
        <f>електрики!P248</f>
        <v>6.039367730286397E-2</v>
      </c>
      <c r="K249" s="4">
        <f t="shared" si="13"/>
        <v>1.9684066367480342</v>
      </c>
      <c r="L249" s="4">
        <v>3.1339594235279211E-2</v>
      </c>
      <c r="M249" s="4">
        <f t="shared" si="14"/>
        <v>1.9997462309833134</v>
      </c>
      <c r="N249" s="4">
        <f t="shared" si="15"/>
        <v>2.3996954771799759</v>
      </c>
    </row>
    <row r="250" spans="1:14" ht="18" customHeight="1" x14ac:dyDescent="0.2">
      <c r="A250" s="2">
        <f t="shared" si="16"/>
        <v>244</v>
      </c>
      <c r="B250" s="10">
        <v>3</v>
      </c>
      <c r="C250" s="5" t="s">
        <v>2791</v>
      </c>
      <c r="D250" s="6">
        <f>SUM(сходові!N249)</f>
        <v>1.1468649916247906</v>
      </c>
      <c r="E250" s="6">
        <f>SUM(прибудинкова!M249)</f>
        <v>0.10284334561697375</v>
      </c>
      <c r="F250" s="6">
        <f>'слюсарі х.в.'!P249+'слюсарі кан'!P249+зварювальник!L249+аварійки!J249</f>
        <v>0.197113650982435</v>
      </c>
      <c r="G250" s="6">
        <f>'дератизація '!I249</f>
        <v>5.4494695700725848E-3</v>
      </c>
      <c r="H250" s="6">
        <f>SUM(димовенти!Q249)</f>
        <v>4.3972311395970673E-2</v>
      </c>
      <c r="I250" s="6">
        <f>'під зими'!L249+майстерні!L249+покрівлі!N249+маляри!L249</f>
        <v>0.29055938554076804</v>
      </c>
      <c r="J250" s="6">
        <f>електрики!P249</f>
        <v>6.2878780907382512E-2</v>
      </c>
      <c r="K250" s="4">
        <f t="shared" si="13"/>
        <v>1.8496819356383931</v>
      </c>
      <c r="L250" s="4">
        <v>0.04</v>
      </c>
      <c r="M250" s="4">
        <f t="shared" si="14"/>
        <v>1.8896819356383932</v>
      </c>
      <c r="N250" s="4">
        <f t="shared" si="15"/>
        <v>2.2676183227660718</v>
      </c>
    </row>
    <row r="251" spans="1:14" ht="18" customHeight="1" x14ac:dyDescent="0.2">
      <c r="A251" s="2">
        <f t="shared" si="16"/>
        <v>245</v>
      </c>
      <c r="B251" s="10">
        <v>3</v>
      </c>
      <c r="C251" s="5" t="s">
        <v>2792</v>
      </c>
      <c r="D251" s="6">
        <f>SUM(сходові!N250)</f>
        <v>0.74495549355652968</v>
      </c>
      <c r="E251" s="6">
        <f>SUM(прибудинкова!M250)</f>
        <v>0.33130687569195338</v>
      </c>
      <c r="F251" s="6">
        <f>'слюсарі х.в.'!P250+'слюсарі кан'!P250+зварювальник!L250+аварійки!J250</f>
        <v>0.20630532415491726</v>
      </c>
      <c r="G251" s="6">
        <f>'дератизація '!I250</f>
        <v>4.9820645675567954E-3</v>
      </c>
      <c r="H251" s="6">
        <f>SUM(димовенти!Q250)</f>
        <v>4.1478334118727644E-2</v>
      </c>
      <c r="I251" s="6">
        <f>'під зими'!L250+майстерні!L250+покрівлі!N250+маляри!L250</f>
        <v>0.36997731012827806</v>
      </c>
      <c r="J251" s="6">
        <f>електрики!P250</f>
        <v>6.9323062822558248E-2</v>
      </c>
      <c r="K251" s="4">
        <f t="shared" si="13"/>
        <v>1.7683284650405213</v>
      </c>
      <c r="L251" s="4">
        <v>0.04</v>
      </c>
      <c r="M251" s="4">
        <f t="shared" si="14"/>
        <v>1.8083284650405214</v>
      </c>
      <c r="N251" s="4">
        <f t="shared" si="15"/>
        <v>2.1699941580486257</v>
      </c>
    </row>
    <row r="252" spans="1:14" ht="18" customHeight="1" x14ac:dyDescent="0.2">
      <c r="A252" s="2">
        <f t="shared" si="16"/>
        <v>246</v>
      </c>
      <c r="B252" s="10">
        <v>3</v>
      </c>
      <c r="C252" s="5" t="s">
        <v>2793</v>
      </c>
      <c r="D252" s="6">
        <f>SUM(сходові!N251)</f>
        <v>0.81492271246668635</v>
      </c>
      <c r="E252" s="6">
        <f>SUM(прибудинкова!M251)</f>
        <v>0.36331010364228611</v>
      </c>
      <c r="F252" s="6">
        <f>'слюсарі х.в.'!P251+'слюсарі кан'!P251+зварювальник!L251+аварійки!J251</f>
        <v>0.23402407732657457</v>
      </c>
      <c r="G252" s="6">
        <f>'дератизація '!I251</f>
        <v>5.4412200177672496E-3</v>
      </c>
      <c r="H252" s="6">
        <f>SUM(димовенти!Q251)</f>
        <v>5.6618067896635642E-2</v>
      </c>
      <c r="I252" s="6">
        <f>'під зими'!L251+майстерні!L251+покрівлі!N251+маляри!L251</f>
        <v>0.29892106160605547</v>
      </c>
      <c r="J252" s="6">
        <f>електрики!P251</f>
        <v>8.9324762525743021E-2</v>
      </c>
      <c r="K252" s="4">
        <f t="shared" si="13"/>
        <v>1.862562005481748</v>
      </c>
      <c r="L252" s="4">
        <v>2.9574323011042236E-2</v>
      </c>
      <c r="M252" s="4">
        <f t="shared" si="14"/>
        <v>1.8921363284927901</v>
      </c>
      <c r="N252" s="4">
        <f t="shared" si="15"/>
        <v>2.2705635941913482</v>
      </c>
    </row>
    <row r="253" spans="1:14" ht="18" customHeight="1" x14ac:dyDescent="0.2">
      <c r="A253" s="2">
        <f t="shared" si="16"/>
        <v>247</v>
      </c>
      <c r="B253" s="10">
        <v>4</v>
      </c>
      <c r="C253" s="5" t="s">
        <v>2794</v>
      </c>
      <c r="D253" s="6">
        <f>SUM(сходові!N252)</f>
        <v>1.1417917652626597</v>
      </c>
      <c r="E253" s="6">
        <f>SUM(прибудинкова!M252)</f>
        <v>0.25109773991691642</v>
      </c>
      <c r="F253" s="6">
        <f>'слюсарі х.в.'!P252+'слюсарі кан'!P252+зварювальник!L252+аварійки!J252</f>
        <v>0.18905326964820851</v>
      </c>
      <c r="G253" s="6">
        <f>'дератизація '!I252</f>
        <v>5.4424988168480836E-3</v>
      </c>
      <c r="H253" s="6">
        <f>SUM(димовенти!Q252)</f>
        <v>4.7697520308544766E-2</v>
      </c>
      <c r="I253" s="6">
        <f>'під зими'!L252+майстерні!L252+покрівлі!N252+маляри!L252</f>
        <v>0.30627279353051784</v>
      </c>
      <c r="J253" s="6">
        <f>електрики!P252</f>
        <v>5.7103591679968611E-2</v>
      </c>
      <c r="K253" s="4">
        <f t="shared" si="13"/>
        <v>1.9984591791636641</v>
      </c>
      <c r="L253" s="4">
        <v>0.04</v>
      </c>
      <c r="M253" s="4">
        <f t="shared" si="14"/>
        <v>2.0384591791636639</v>
      </c>
      <c r="N253" s="4">
        <f t="shared" si="15"/>
        <v>2.4461510149963965</v>
      </c>
    </row>
    <row r="254" spans="1:14" ht="18" customHeight="1" x14ac:dyDescent="0.2">
      <c r="A254" s="2">
        <f t="shared" si="16"/>
        <v>248</v>
      </c>
      <c r="B254" s="10">
        <v>3</v>
      </c>
      <c r="C254" s="5" t="s">
        <v>2795</v>
      </c>
      <c r="D254" s="6">
        <f>SUM(сходові!N253)</f>
        <v>1.02</v>
      </c>
      <c r="E254" s="6">
        <f>SUM(прибудинкова!M253)</f>
        <v>0.56647165307810465</v>
      </c>
      <c r="F254" s="6">
        <f>'слюсарі х.в.'!P253+'слюсарі кан'!P253+зварювальник!L253+аварійки!J253</f>
        <v>0.20884852762393946</v>
      </c>
      <c r="G254" s="6">
        <f>'дератизація '!I253</f>
        <v>4.4487770294221905E-3</v>
      </c>
      <c r="H254" s="6">
        <f>SUM(димовенти!Q253)</f>
        <v>5.554131766726951E-2</v>
      </c>
      <c r="I254" s="6">
        <f>'під зими'!L253+майстерні!L253+покрівлі!N253+маляри!L253</f>
        <v>0.37920382848587059</v>
      </c>
      <c r="J254" s="6">
        <f>електрики!P253</f>
        <v>7.128671228865277E-2</v>
      </c>
      <c r="K254" s="4">
        <f t="shared" si="13"/>
        <v>2.3058008161732593</v>
      </c>
      <c r="L254" s="4">
        <v>3.8731577289837782E-2</v>
      </c>
      <c r="M254" s="4">
        <f t="shared" si="14"/>
        <v>2.3445323934630968</v>
      </c>
      <c r="N254" s="4">
        <f t="shared" si="15"/>
        <v>2.8134388721557162</v>
      </c>
    </row>
    <row r="255" spans="1:14" ht="18" customHeight="1" x14ac:dyDescent="0.2">
      <c r="A255" s="2">
        <f t="shared" si="16"/>
        <v>249</v>
      </c>
      <c r="B255" s="10">
        <v>5</v>
      </c>
      <c r="C255" s="5" t="s">
        <v>2796</v>
      </c>
      <c r="D255" s="6">
        <f>SUM(сходові!N254)</f>
        <v>0.71104524093427801</v>
      </c>
      <c r="E255" s="6">
        <f>SUM(прибудинкова!M254)</f>
        <v>0.47518755979518834</v>
      </c>
      <c r="F255" s="6">
        <f>'слюсарі х.в.'!P254+'слюсарі кан'!P254+зварювальник!L254+аварійки!J254</f>
        <v>0.19597575760543312</v>
      </c>
      <c r="G255" s="6">
        <f>'дератизація '!I254</f>
        <v>4.8186855579715237E-3</v>
      </c>
      <c r="H255" s="6">
        <f>SUM(димовенти!Q254)</f>
        <v>3.5550571439821647E-2</v>
      </c>
      <c r="I255" s="6">
        <f>'під зими'!L254+майстерні!L254+покрівлі!N254+маляри!L254</f>
        <v>0.33311990813233366</v>
      </c>
      <c r="J255" s="6">
        <f>електрики!P254</f>
        <v>6.2063490749223099E-2</v>
      </c>
      <c r="K255" s="4">
        <f t="shared" si="13"/>
        <v>1.8177612142142492</v>
      </c>
      <c r="L255" s="4">
        <v>3.118399750535783E-2</v>
      </c>
      <c r="M255" s="4">
        <f t="shared" si="14"/>
        <v>1.848945211719607</v>
      </c>
      <c r="N255" s="4">
        <f t="shared" si="15"/>
        <v>2.2187342540635284</v>
      </c>
    </row>
    <row r="256" spans="1:14" ht="18" customHeight="1" x14ac:dyDescent="0.2">
      <c r="A256" s="2">
        <f t="shared" si="16"/>
        <v>250</v>
      </c>
      <c r="B256" s="10">
        <v>3</v>
      </c>
      <c r="C256" s="5" t="s">
        <v>2797</v>
      </c>
      <c r="D256" s="6">
        <f>SUM(сходові!N255)</f>
        <v>1.053283480625425</v>
      </c>
      <c r="E256" s="6">
        <f>SUM(прибудинкова!M255)</f>
        <v>0.33543347987008082</v>
      </c>
      <c r="F256" s="6">
        <f>'слюсарі х.в.'!P255+'слюсарі кан'!P255+зварювальник!L255+аварійки!J255</f>
        <v>0.23655721234115989</v>
      </c>
      <c r="G256" s="6">
        <f>'дератизація '!I255</f>
        <v>4.1015182415590308E-3</v>
      </c>
      <c r="H256" s="6">
        <f>SUM(димовенти!Q255)</f>
        <v>3.1121790782221364E-2</v>
      </c>
      <c r="I256" s="6">
        <f>'під зими'!L255+майстерні!L255+покрівлі!N255+маляри!L255</f>
        <v>0.32818877222571335</v>
      </c>
      <c r="J256" s="6">
        <f>електрики!P255</f>
        <v>9.1139730508175601E-2</v>
      </c>
      <c r="K256" s="4">
        <f t="shared" si="13"/>
        <v>2.0798259845943354</v>
      </c>
      <c r="L256" s="4">
        <v>3.7111528273741312E-2</v>
      </c>
      <c r="M256" s="4">
        <f t="shared" si="14"/>
        <v>2.116937512868077</v>
      </c>
      <c r="N256" s="4">
        <f t="shared" si="15"/>
        <v>2.5403250154416921</v>
      </c>
    </row>
    <row r="257" spans="1:14" ht="18" customHeight="1" x14ac:dyDescent="0.2">
      <c r="A257" s="2">
        <f t="shared" si="16"/>
        <v>251</v>
      </c>
      <c r="B257" s="10">
        <v>3</v>
      </c>
      <c r="C257" s="5" t="s">
        <v>2798</v>
      </c>
      <c r="D257" s="6">
        <f>SUM(сходові!N256)</f>
        <v>0.89313821636530788</v>
      </c>
      <c r="E257" s="6">
        <f>SUM(прибудинкова!M256)</f>
        <v>0.15819840433139237</v>
      </c>
      <c r="F257" s="6">
        <f>'слюсарі х.в.'!P256+'слюсарі кан'!P256+зварювальник!L256+аварійки!J256</f>
        <v>0.20397291328525757</v>
      </c>
      <c r="G257" s="6">
        <f>'дератизація '!I256</f>
        <v>4.2598835427520689E-3</v>
      </c>
      <c r="H257" s="6">
        <f>SUM(димовенти!Q256)</f>
        <v>5.2724383492675359E-2</v>
      </c>
      <c r="I257" s="6">
        <f>'під зими'!L256+майстерні!L256+покрівлі!N256+маляри!L256</f>
        <v>0.36213811678576246</v>
      </c>
      <c r="J257" s="6">
        <f>електрики!P256</f>
        <v>6.7793379375702845E-2</v>
      </c>
      <c r="K257" s="4">
        <f t="shared" si="13"/>
        <v>1.7422252971788506</v>
      </c>
      <c r="L257" s="4">
        <v>3.115843062211332E-2</v>
      </c>
      <c r="M257" s="4">
        <f t="shared" si="14"/>
        <v>1.7733837278009639</v>
      </c>
      <c r="N257" s="4">
        <f t="shared" si="15"/>
        <v>2.1280604733611566</v>
      </c>
    </row>
    <row r="258" spans="1:14" ht="18" customHeight="1" x14ac:dyDescent="0.2">
      <c r="A258" s="2">
        <f t="shared" si="16"/>
        <v>252</v>
      </c>
      <c r="B258" s="10">
        <v>4</v>
      </c>
      <c r="C258" s="5" t="s">
        <v>2799</v>
      </c>
      <c r="D258" s="6">
        <f>SUM(сходові!N257)</f>
        <v>0.57043218689162889</v>
      </c>
      <c r="E258" s="6">
        <f>SUM(прибудинкова!M257)</f>
        <v>5.8867276042149502E-2</v>
      </c>
      <c r="F258" s="6">
        <f>'слюсарі х.в.'!P257+'слюсарі кан'!P257+зварювальник!L257+аварійки!J257</f>
        <v>0.21343262321858819</v>
      </c>
      <c r="G258" s="6">
        <f>'дератизація '!I257</f>
        <v>5.4417354222675452E-3</v>
      </c>
      <c r="H258" s="6">
        <f>SUM(димовенти!Q257)</f>
        <v>4.1218268637777611E-2</v>
      </c>
      <c r="I258" s="6">
        <f>'під зими'!L257+майстерні!L257+покрівлі!N257+маляри!L257</f>
        <v>0.35092912437597606</v>
      </c>
      <c r="J258" s="6">
        <f>електрики!P257</f>
        <v>7.4571174697799003E-2</v>
      </c>
      <c r="K258" s="4">
        <f t="shared" si="13"/>
        <v>1.3148923892861868</v>
      </c>
      <c r="L258" s="4">
        <v>0.03</v>
      </c>
      <c r="M258" s="4">
        <f t="shared" si="14"/>
        <v>1.3448923892861868</v>
      </c>
      <c r="N258" s="4">
        <f t="shared" si="15"/>
        <v>1.6138708671434241</v>
      </c>
    </row>
    <row r="259" spans="1:14" ht="18" customHeight="1" x14ac:dyDescent="0.2">
      <c r="A259" s="2">
        <f t="shared" si="16"/>
        <v>253</v>
      </c>
      <c r="B259" s="10">
        <v>4</v>
      </c>
      <c r="C259" s="5" t="s">
        <v>2800</v>
      </c>
      <c r="D259" s="6">
        <f>SUM(сходові!N258)</f>
        <v>0.91676876295784393</v>
      </c>
      <c r="E259" s="6">
        <f>SUM(прибудинкова!M258)</f>
        <v>0.28771621285418109</v>
      </c>
      <c r="F259" s="6">
        <f>'слюсарі х.в.'!P258+'слюсарі кан'!P258+зварювальник!L258+аварійки!J258</f>
        <v>0.21021820650226145</v>
      </c>
      <c r="G259" s="6">
        <f>'дератизація '!I258</f>
        <v>4.5957152729785766E-3</v>
      </c>
      <c r="H259" s="6">
        <f>SUM(димовенти!Q258)</f>
        <v>5.1542456922218441E-2</v>
      </c>
      <c r="I259" s="6">
        <f>'під зими'!L258+майстерні!L258+покрівлі!N258+маляри!L258</f>
        <v>0.34684298171718714</v>
      </c>
      <c r="J259" s="6">
        <f>електрики!P258</f>
        <v>7.212089756259793E-2</v>
      </c>
      <c r="K259" s="4">
        <f t="shared" ref="K259:K317" si="17">SUM(D259,E259,F259,G259,H259,I259,J259)</f>
        <v>1.8898052337892688</v>
      </c>
      <c r="L259" s="4">
        <v>0.04</v>
      </c>
      <c r="M259" s="4">
        <f t="shared" ref="M259:M317" si="18">SUM(L259+K259)</f>
        <v>1.9298052337892688</v>
      </c>
      <c r="N259" s="4">
        <f t="shared" ref="N259:N317" si="19">M259*1.2</f>
        <v>2.3157662805471224</v>
      </c>
    </row>
    <row r="260" spans="1:14" ht="18" customHeight="1" x14ac:dyDescent="0.2">
      <c r="A260" s="2">
        <f t="shared" si="16"/>
        <v>254</v>
      </c>
      <c r="B260" s="10">
        <v>3</v>
      </c>
      <c r="C260" s="5" t="s">
        <v>2801</v>
      </c>
      <c r="D260" s="6">
        <f>SUM(сходові!N259)</f>
        <v>0.86106140273821308</v>
      </c>
      <c r="E260" s="6">
        <f>SUM(прибудинкова!M259)</f>
        <v>0.10765652615859549</v>
      </c>
      <c r="F260" s="6">
        <f>'слюсарі х.в.'!P259+'слюсарі кан'!P259+зварювальник!L259+аварійки!J259</f>
        <v>0.2150201747835962</v>
      </c>
      <c r="G260" s="6">
        <f>'дератизація '!I259</f>
        <v>4.7184609785786893E-3</v>
      </c>
      <c r="H260" s="6">
        <f>SUM(димовенти!Q259)</f>
        <v>4.0324280085725236E-2</v>
      </c>
      <c r="I260" s="6">
        <f>'під зими'!L259+майстерні!L259+покрівлі!N259+маляри!L259</f>
        <v>0.33213731099955723</v>
      </c>
      <c r="J260" s="6">
        <f>електрики!P259</f>
        <v>7.570864081956509E-2</v>
      </c>
      <c r="K260" s="4">
        <f t="shared" si="17"/>
        <v>1.636626796563831</v>
      </c>
      <c r="L260" s="4">
        <v>0.03</v>
      </c>
      <c r="M260" s="4">
        <f t="shared" si="18"/>
        <v>1.6666267965638311</v>
      </c>
      <c r="N260" s="4">
        <f t="shared" si="19"/>
        <v>1.9999521558765971</v>
      </c>
    </row>
    <row r="261" spans="1:14" ht="18" customHeight="1" x14ac:dyDescent="0.2">
      <c r="A261" s="2">
        <f t="shared" si="16"/>
        <v>255</v>
      </c>
      <c r="B261" s="2">
        <v>2</v>
      </c>
      <c r="C261" s="5" t="s">
        <v>2802</v>
      </c>
      <c r="D261" s="6">
        <f>SUM(сходові!N260)</f>
        <v>0</v>
      </c>
      <c r="E261" s="6">
        <f>SUM(прибудинкова!M260)</f>
        <v>0.49146552395792759</v>
      </c>
      <c r="F261" s="6">
        <f>'слюсарі х.в.'!P260+'слюсарі кан'!P260+зварювальник!L260+аварійки!J260</f>
        <v>0.17495769521340024</v>
      </c>
      <c r="G261" s="6">
        <f>'дератизація '!I260</f>
        <v>1.9477989871445269E-3</v>
      </c>
      <c r="H261" s="6">
        <f>SUM(димовенти!Q260)</f>
        <v>2.438142507051072E-2</v>
      </c>
      <c r="I261" s="6">
        <f>'під зими'!L260+майстерні!L260+покрівлі!N260+маляри!L260</f>
        <v>0.30826433263992498</v>
      </c>
      <c r="J261" s="6">
        <f>електрики!P260</f>
        <v>4.7004242002249189E-2</v>
      </c>
      <c r="K261" s="4">
        <f t="shared" si="17"/>
        <v>1.0480210178711573</v>
      </c>
      <c r="L261" s="4">
        <v>1.4739633424648013E-2</v>
      </c>
      <c r="M261" s="4">
        <f t="shared" si="18"/>
        <v>1.0627606512958052</v>
      </c>
      <c r="N261" s="4">
        <f t="shared" si="19"/>
        <v>1.2753127815549663</v>
      </c>
    </row>
    <row r="262" spans="1:14" ht="18" customHeight="1" x14ac:dyDescent="0.2">
      <c r="A262" s="2">
        <f t="shared" si="16"/>
        <v>256</v>
      </c>
      <c r="B262" s="2">
        <v>2</v>
      </c>
      <c r="C262" s="5" t="s">
        <v>2803</v>
      </c>
      <c r="D262" s="6">
        <f>SUM(сходові!N261)</f>
        <v>0</v>
      </c>
      <c r="E262" s="6">
        <f>SUM(прибудинкова!M261)</f>
        <v>0.71906776729559752</v>
      </c>
      <c r="F262" s="6">
        <f>'слюсарі х.в.'!P261+'слюсарі кан'!P261+зварювальник!L261+аварійки!J261</f>
        <v>0.17555080781656884</v>
      </c>
      <c r="G262" s="6">
        <f>'дератизація '!I261</f>
        <v>0</v>
      </c>
      <c r="H262" s="6">
        <f>SUM(димовенти!Q261)</f>
        <v>3.1649003595465873E-2</v>
      </c>
      <c r="I262" s="6">
        <f>'під зими'!L261+майстерні!L261+покрівлі!N261+маляри!L261</f>
        <v>0.31039250044767464</v>
      </c>
      <c r="J262" s="6">
        <f>електрики!P261</f>
        <v>4.7429201737332415E-2</v>
      </c>
      <c r="K262" s="4">
        <f t="shared" si="17"/>
        <v>1.2840892808926392</v>
      </c>
      <c r="L262" s="4">
        <v>1.7704447805501733E-2</v>
      </c>
      <c r="M262" s="4">
        <f t="shared" si="18"/>
        <v>1.3017937286981409</v>
      </c>
      <c r="N262" s="4">
        <f t="shared" si="19"/>
        <v>1.5621524744377691</v>
      </c>
    </row>
    <row r="263" spans="1:14" ht="18" customHeight="1" x14ac:dyDescent="0.2">
      <c r="A263" s="2">
        <f t="shared" si="16"/>
        <v>257</v>
      </c>
      <c r="B263" s="2">
        <v>2</v>
      </c>
      <c r="C263" s="5" t="s">
        <v>2804</v>
      </c>
      <c r="D263" s="6">
        <f>SUM(сходові!N262)</f>
        <v>0</v>
      </c>
      <c r="E263" s="6">
        <f>SUM(прибудинкова!M262)</f>
        <v>0.63895496337852586</v>
      </c>
      <c r="F263" s="6">
        <f>'слюсарі х.в.'!P262+'слюсарі кан'!P262+зварювальник!L262+аварійки!J262</f>
        <v>0.21432792076195623</v>
      </c>
      <c r="G263" s="6">
        <f>'дератизація '!I262</f>
        <v>0</v>
      </c>
      <c r="H263" s="6">
        <f>SUM(димовенти!Q262)</f>
        <v>4.2738413892029974E-2</v>
      </c>
      <c r="I263" s="6">
        <f>'під зими'!L262+майстерні!L262+покрівлі!N262+маляри!L262</f>
        <v>0.37548730914895223</v>
      </c>
      <c r="J263" s="6">
        <f>електрики!P262</f>
        <v>7.5212647168317687E-2</v>
      </c>
      <c r="K263" s="4">
        <f t="shared" si="17"/>
        <v>1.3467212543497817</v>
      </c>
      <c r="L263" s="4">
        <v>1.849326485961178E-2</v>
      </c>
      <c r="M263" s="4">
        <f t="shared" si="18"/>
        <v>1.3652145192093936</v>
      </c>
      <c r="N263" s="4">
        <f t="shared" si="19"/>
        <v>1.6382574230512723</v>
      </c>
    </row>
    <row r="264" spans="1:14" ht="18" customHeight="1" x14ac:dyDescent="0.2">
      <c r="A264" s="2">
        <f t="shared" ref="A264:A327" si="20">A263+1</f>
        <v>258</v>
      </c>
      <c r="B264" s="2">
        <v>2</v>
      </c>
      <c r="C264" s="5" t="s">
        <v>2805</v>
      </c>
      <c r="D264" s="6">
        <f>SUM(сходові!N263)</f>
        <v>0</v>
      </c>
      <c r="E264" s="6">
        <f>SUM(прибудинкова!M263)</f>
        <v>1.2542942877801881</v>
      </c>
      <c r="F264" s="6">
        <f>'слюсарі х.в.'!P263+'слюсарі кан'!P263+зварювальник!L263+аварійки!J263</f>
        <v>0.23112142559013965</v>
      </c>
      <c r="G264" s="6">
        <f>'дератизація '!I263</f>
        <v>0</v>
      </c>
      <c r="H264" s="6">
        <f>SUM(димовенти!Q263)</f>
        <v>4.525460459580697E-2</v>
      </c>
      <c r="I264" s="6">
        <f>'під зими'!L263+майстерні!L263+покрівлі!N263+маляри!L263</f>
        <v>0.39496209443329106</v>
      </c>
      <c r="J264" s="6">
        <f>електрики!P263</f>
        <v>8.7245039204463956E-2</v>
      </c>
      <c r="K264" s="4">
        <f t="shared" si="17"/>
        <v>2.0128774516038899</v>
      </c>
      <c r="L264" s="4">
        <v>2.7915283952823833E-2</v>
      </c>
      <c r="M264" s="4">
        <f t="shared" si="18"/>
        <v>2.0407927355567139</v>
      </c>
      <c r="N264" s="4">
        <f t="shared" si="19"/>
        <v>2.4489512826680566</v>
      </c>
    </row>
    <row r="265" spans="1:14" ht="18" customHeight="1" x14ac:dyDescent="0.2">
      <c r="A265" s="2">
        <f t="shared" si="20"/>
        <v>259</v>
      </c>
      <c r="B265" s="2">
        <v>3</v>
      </c>
      <c r="C265" s="5" t="s">
        <v>2806</v>
      </c>
      <c r="D265" s="6">
        <f>SUM(сходові!N264)</f>
        <v>0</v>
      </c>
      <c r="E265" s="6">
        <f>SUM(прибудинкова!M264)</f>
        <v>1.2673273500513271</v>
      </c>
      <c r="F265" s="6">
        <f>'слюсарі х.в.'!P264+'слюсарі кан'!P264+зварювальник!L264+аварійки!J264</f>
        <v>0.20813941774716227</v>
      </c>
      <c r="G265" s="6">
        <f>'дератизація '!I264</f>
        <v>1.671799384073911E-3</v>
      </c>
      <c r="H265" s="6">
        <f>SUM(димовенти!Q264)</f>
        <v>4.3724348330592244E-2</v>
      </c>
      <c r="I265" s="6">
        <f>'під зими'!L264+майстерні!L264+покрівлі!N264+маляри!L264</f>
        <v>0.37393671815804946</v>
      </c>
      <c r="J265" s="6">
        <f>електрики!P264</f>
        <v>7.0778641571945244E-2</v>
      </c>
      <c r="K265" s="4">
        <f t="shared" si="17"/>
        <v>1.9655782752431503</v>
      </c>
      <c r="L265" s="4">
        <v>2.7330581381942665E-2</v>
      </c>
      <c r="M265" s="4">
        <f t="shared" si="18"/>
        <v>1.992908856625093</v>
      </c>
      <c r="N265" s="4">
        <f t="shared" si="19"/>
        <v>2.3914906279501116</v>
      </c>
    </row>
    <row r="266" spans="1:14" ht="18" customHeight="1" x14ac:dyDescent="0.2">
      <c r="A266" s="2">
        <f t="shared" si="20"/>
        <v>260</v>
      </c>
      <c r="B266" s="2">
        <v>2</v>
      </c>
      <c r="C266" s="5" t="s">
        <v>2807</v>
      </c>
      <c r="D266" s="6">
        <f>SUM(сходові!N265)</f>
        <v>0</v>
      </c>
      <c r="E266" s="6">
        <f>SUM(прибудинкова!M265)</f>
        <v>0.49958832847019591</v>
      </c>
      <c r="F266" s="6">
        <f>'слюсарі х.в.'!P265+'слюсарі кан'!P265+зварювальник!L265+аварійки!J265</f>
        <v>0.23804981860976168</v>
      </c>
      <c r="G266" s="6">
        <f>'дератизація '!I265</f>
        <v>1.3130471029595666E-3</v>
      </c>
      <c r="H266" s="6">
        <f>SUM(димовенти!Q265)</f>
        <v>4.7829533119078171E-2</v>
      </c>
      <c r="I266" s="6">
        <f>'під зими'!L265+майстерні!L265+покрівлі!N265+маляри!L265</f>
        <v>0.29393495540982051</v>
      </c>
      <c r="J266" s="6">
        <f>електрики!P265</f>
        <v>9.2209169196714624E-2</v>
      </c>
      <c r="K266" s="4">
        <f t="shared" si="17"/>
        <v>1.1729248519085305</v>
      </c>
      <c r="L266" s="4">
        <v>1.6095063568480339E-2</v>
      </c>
      <c r="M266" s="4">
        <f t="shared" si="18"/>
        <v>1.1890199154770107</v>
      </c>
      <c r="N266" s="4">
        <f t="shared" si="19"/>
        <v>1.4268238985724129</v>
      </c>
    </row>
    <row r="267" spans="1:14" ht="18" customHeight="1" x14ac:dyDescent="0.2">
      <c r="A267" s="2">
        <f t="shared" si="20"/>
        <v>261</v>
      </c>
      <c r="B267" s="2">
        <v>3</v>
      </c>
      <c r="C267" s="5" t="s">
        <v>2808</v>
      </c>
      <c r="D267" s="6">
        <f>SUM(сходові!N266)</f>
        <v>0</v>
      </c>
      <c r="E267" s="6">
        <f>SUM(прибудинкова!M266)</f>
        <v>0.75345914954610593</v>
      </c>
      <c r="F267" s="6">
        <f>'слюсарі х.в.'!P266+'слюсарі кан'!P266+зварювальник!L266+аварійки!J266</f>
        <v>0.21663503366217374</v>
      </c>
      <c r="G267" s="6">
        <f>'дератизація '!I266</f>
        <v>0</v>
      </c>
      <c r="H267" s="6">
        <f>SUM(димовенти!Q266)</f>
        <v>2.7549306410942265E-2</v>
      </c>
      <c r="I267" s="6">
        <f>'під зими'!L266+майстерні!L266+покрівлі!N266+маляри!L266</f>
        <v>0.29353938294215698</v>
      </c>
      <c r="J267" s="6">
        <f>електрики!P266</f>
        <v>7.6865672380808187E-2</v>
      </c>
      <c r="K267" s="4">
        <f t="shared" si="17"/>
        <v>1.3680485449421869</v>
      </c>
      <c r="L267" s="4">
        <v>1.891565657824823E-2</v>
      </c>
      <c r="M267" s="4">
        <f t="shared" si="18"/>
        <v>1.3869642015204351</v>
      </c>
      <c r="N267" s="4">
        <f t="shared" si="19"/>
        <v>1.6643570418245222</v>
      </c>
    </row>
    <row r="268" spans="1:14" ht="18" customHeight="1" x14ac:dyDescent="0.2">
      <c r="A268" s="2">
        <f t="shared" si="20"/>
        <v>262</v>
      </c>
      <c r="B268" s="2">
        <v>3</v>
      </c>
      <c r="C268" s="5" t="s">
        <v>2809</v>
      </c>
      <c r="D268" s="6">
        <f>SUM(сходові!N267)</f>
        <v>0.70211631094576077</v>
      </c>
      <c r="E268" s="6">
        <f>SUM(прибудинкова!M267)</f>
        <v>0.46318484433130996</v>
      </c>
      <c r="F268" s="6">
        <f>'слюсарі х.в.'!P267+'слюсарі кан'!P267+зварювальник!L267+аварійки!J267</f>
        <v>0.19728794718847731</v>
      </c>
      <c r="G268" s="6">
        <f>'дератизація '!I267</f>
        <v>2.0070491482279229E-3</v>
      </c>
      <c r="H268" s="6">
        <f>SUM(димовенти!Q267)</f>
        <v>3.5205282558766204E-2</v>
      </c>
      <c r="I268" s="6">
        <f>'під зими'!L267+майстерні!L267+покрівлі!N267+маляри!L267</f>
        <v>0.30295242850906418</v>
      </c>
      <c r="J268" s="6">
        <f>електрики!P267</f>
        <v>6.3003662538880567E-2</v>
      </c>
      <c r="K268" s="4">
        <f t="shared" si="17"/>
        <v>1.7657575252204867</v>
      </c>
      <c r="L268" s="4">
        <v>2.4696799571108818E-2</v>
      </c>
      <c r="M268" s="4">
        <f t="shared" si="18"/>
        <v>1.7904543247915954</v>
      </c>
      <c r="N268" s="4">
        <f t="shared" si="19"/>
        <v>2.1485451897499144</v>
      </c>
    </row>
    <row r="269" spans="1:14" ht="18" customHeight="1" x14ac:dyDescent="0.2">
      <c r="A269" s="2">
        <f t="shared" si="20"/>
        <v>263</v>
      </c>
      <c r="B269" s="2">
        <v>2</v>
      </c>
      <c r="C269" s="5" t="s">
        <v>2810</v>
      </c>
      <c r="D269" s="6">
        <f>SUM(сходові!N268)</f>
        <v>0</v>
      </c>
      <c r="E269" s="6">
        <f>SUM(прибудинкова!M268)</f>
        <v>0.35956450693520808</v>
      </c>
      <c r="F269" s="6">
        <f>'слюсарі х.в.'!P268+'слюсарі кан'!P268+зварювальник!L268+аварійки!J268</f>
        <v>0.18401561128640859</v>
      </c>
      <c r="G269" s="6">
        <f>'дератизація '!I268</f>
        <v>0</v>
      </c>
      <c r="H269" s="6">
        <f>SUM(димовенти!Q268)</f>
        <v>2.7389653390700257E-2</v>
      </c>
      <c r="I269" s="6">
        <f>'під зими'!L268+майстерні!L268+покрівлі!N268+маляри!L268</f>
        <v>0.26999715217786369</v>
      </c>
      <c r="J269" s="6">
        <f>електрики!P268</f>
        <v>5.3494155712104363E-2</v>
      </c>
      <c r="K269" s="4">
        <f t="shared" si="17"/>
        <v>0.89446107950228493</v>
      </c>
      <c r="L269" s="4">
        <v>1.2516197864006151E-2</v>
      </c>
      <c r="M269" s="4">
        <f t="shared" si="18"/>
        <v>0.90697727736629108</v>
      </c>
      <c r="N269" s="4">
        <f t="shared" si="19"/>
        <v>1.0883727328395492</v>
      </c>
    </row>
    <row r="270" spans="1:14" ht="18" customHeight="1" x14ac:dyDescent="0.2">
      <c r="A270" s="2">
        <f t="shared" si="20"/>
        <v>264</v>
      </c>
      <c r="B270" s="2">
        <v>3</v>
      </c>
      <c r="C270" s="5" t="s">
        <v>2811</v>
      </c>
      <c r="D270" s="6">
        <f>SUM(сходові!N269)</f>
        <v>0</v>
      </c>
      <c r="E270" s="6">
        <f>SUM(прибудинкова!M269)</f>
        <v>0.99719331526648602</v>
      </c>
      <c r="F270" s="6">
        <f>'слюсарі х.в.'!P269+'слюсарі кан'!P269+зварювальник!L269+аварійки!J269</f>
        <v>0.18541749838783755</v>
      </c>
      <c r="G270" s="6">
        <f>'дератизація '!I269</f>
        <v>0</v>
      </c>
      <c r="H270" s="6">
        <f>SUM(димовенти!Q269)</f>
        <v>3.3667155743711444E-2</v>
      </c>
      <c r="I270" s="6">
        <f>'під зими'!L269+майстерні!L269+покрівлі!N269+маляри!L269</f>
        <v>0.29800412171588564</v>
      </c>
      <c r="J270" s="6">
        <f>електрики!P269</f>
        <v>5.449859495021394E-2</v>
      </c>
      <c r="K270" s="4">
        <f t="shared" si="17"/>
        <v>1.5687806860641345</v>
      </c>
      <c r="L270" s="4">
        <v>2.2242895732972001E-2</v>
      </c>
      <c r="M270" s="4">
        <f t="shared" si="18"/>
        <v>1.5910235817971063</v>
      </c>
      <c r="N270" s="4">
        <f t="shared" si="19"/>
        <v>1.9092282981565276</v>
      </c>
    </row>
    <row r="271" spans="1:14" ht="18" customHeight="1" x14ac:dyDescent="0.2">
      <c r="A271" s="2">
        <f t="shared" si="20"/>
        <v>265</v>
      </c>
      <c r="B271" s="2">
        <v>2</v>
      </c>
      <c r="C271" s="5" t="s">
        <v>2812</v>
      </c>
      <c r="D271" s="6">
        <f>SUM(сходові!N270)</f>
        <v>0</v>
      </c>
      <c r="E271" s="6">
        <f>SUM(прибудинкова!M270)</f>
        <v>0.80190984877126659</v>
      </c>
      <c r="F271" s="6">
        <f>'слюсарі х.в.'!P270+'слюсарі кан'!P270+зварювальник!L270+аварійки!J270</f>
        <v>0.2154689385549986</v>
      </c>
      <c r="G271" s="6">
        <f>'дератизація '!I270</f>
        <v>0</v>
      </c>
      <c r="H271" s="6">
        <f>SUM(димовенти!Q270)</f>
        <v>2.9578033155009936E-2</v>
      </c>
      <c r="I271" s="6">
        <f>'під зими'!L270+майстерні!L270+покрівлі!N270+маляри!L270</f>
        <v>0.35507961491958939</v>
      </c>
      <c r="J271" s="6">
        <f>електрики!P270</f>
        <v>7.6030175941886366E-2</v>
      </c>
      <c r="K271" s="4">
        <f t="shared" si="17"/>
        <v>1.478066611342751</v>
      </c>
      <c r="L271" s="4">
        <v>2.0402831637385876E-2</v>
      </c>
      <c r="M271" s="4">
        <f t="shared" si="18"/>
        <v>1.4984694429801368</v>
      </c>
      <c r="N271" s="4">
        <f t="shared" si="19"/>
        <v>1.7981633315761643</v>
      </c>
    </row>
    <row r="272" spans="1:14" ht="18" customHeight="1" x14ac:dyDescent="0.2">
      <c r="A272" s="2">
        <f t="shared" si="20"/>
        <v>266</v>
      </c>
      <c r="B272" s="2">
        <v>2</v>
      </c>
      <c r="C272" s="5" t="s">
        <v>2813</v>
      </c>
      <c r="D272" s="6">
        <f>SUM(сходові!N271)</f>
        <v>0</v>
      </c>
      <c r="E272" s="6">
        <f>SUM(прибудинкова!M271)</f>
        <v>0.85907417902251515</v>
      </c>
      <c r="F272" s="6">
        <f>'слюсарі х.в.'!P271+'слюсарі кан'!P271+зварювальник!L271+аварійки!J271</f>
        <v>0.18333735116852296</v>
      </c>
      <c r="G272" s="6">
        <f>'дератизація '!I271</f>
        <v>0</v>
      </c>
      <c r="H272" s="6">
        <f>SUM(димовенти!Q271)</f>
        <v>3.2746439458133832E-2</v>
      </c>
      <c r="I272" s="6">
        <f>'під зими'!L271+майстерні!L271+покрівлі!N271+маляри!L271</f>
        <v>0.34479873214571422</v>
      </c>
      <c r="J272" s="6">
        <f>електрики!P271</f>
        <v>5.3008188564425546E-2</v>
      </c>
      <c r="K272" s="4">
        <f t="shared" si="17"/>
        <v>1.4729648903593118</v>
      </c>
      <c r="L272" s="4">
        <v>2.0750274797356583E-2</v>
      </c>
      <c r="M272" s="4">
        <f t="shared" si="18"/>
        <v>1.4937151651566682</v>
      </c>
      <c r="N272" s="4">
        <f t="shared" si="19"/>
        <v>1.7924581981880019</v>
      </c>
    </row>
    <row r="273" spans="1:14" ht="18" customHeight="1" x14ac:dyDescent="0.2">
      <c r="A273" s="2">
        <f t="shared" si="20"/>
        <v>267</v>
      </c>
      <c r="B273" s="2">
        <v>3</v>
      </c>
      <c r="C273" s="5" t="s">
        <v>2814</v>
      </c>
      <c r="D273" s="6">
        <f>SUM(сходові!N272)</f>
        <v>0</v>
      </c>
      <c r="E273" s="6">
        <f>SUM(прибудинкова!M272)</f>
        <v>0.75179328078078078</v>
      </c>
      <c r="F273" s="6">
        <f>'слюсарі х.в.'!P272+'слюсарі кан'!P272+зварювальник!L272+аварійки!J272</f>
        <v>0.20417633171473618</v>
      </c>
      <c r="G273" s="6">
        <f>'дератизація '!I272</f>
        <v>0</v>
      </c>
      <c r="H273" s="6">
        <f>SUM(димовенти!Q272)</f>
        <v>3.9726967678144758E-2</v>
      </c>
      <c r="I273" s="6">
        <f>'під зими'!L272+майстерні!L272+покрівлі!N272+маляри!L272</f>
        <v>0.43192939529061014</v>
      </c>
      <c r="J273" s="6">
        <f>електрики!P272</f>
        <v>6.7939126812935624E-2</v>
      </c>
      <c r="K273" s="4">
        <f t="shared" si="17"/>
        <v>1.4955651022772076</v>
      </c>
      <c r="L273" s="4">
        <v>2.0553196514671579E-2</v>
      </c>
      <c r="M273" s="4">
        <f t="shared" si="18"/>
        <v>1.5161182987918793</v>
      </c>
      <c r="N273" s="4">
        <f t="shared" si="19"/>
        <v>1.819341958550255</v>
      </c>
    </row>
    <row r="274" spans="1:14" ht="18" customHeight="1" x14ac:dyDescent="0.2">
      <c r="A274" s="2">
        <f t="shared" si="20"/>
        <v>268</v>
      </c>
      <c r="B274" s="2">
        <v>3</v>
      </c>
      <c r="C274" s="5" t="s">
        <v>2815</v>
      </c>
      <c r="D274" s="6">
        <f>SUM(сходові!N273)</f>
        <v>0.59456836461126017</v>
      </c>
      <c r="E274" s="6">
        <f>SUM(прибудинкова!M273)</f>
        <v>0.23874947169216215</v>
      </c>
      <c r="F274" s="6">
        <f>'слюсарі х.в.'!P273+'слюсарі кан'!P273+зварювальник!L273+аварійки!J273</f>
        <v>0.18017548217998608</v>
      </c>
      <c r="G274" s="6">
        <f>'дератизація '!I273</f>
        <v>1.2143195079640436E-3</v>
      </c>
      <c r="H274" s="6">
        <f>SUM(димовенти!Q273)</f>
        <v>2.6320609012669312E-2</v>
      </c>
      <c r="I274" s="6">
        <f>'під зими'!L273+майстерні!L273+покрівлі!N273+маляри!L273</f>
        <v>0.28798706689188747</v>
      </c>
      <c r="J274" s="6">
        <f>електрики!P273</f>
        <v>5.0742738461766766E-2</v>
      </c>
      <c r="K274" s="4">
        <f t="shared" si="17"/>
        <v>1.379758052357696</v>
      </c>
      <c r="L274" s="4">
        <v>2.0078148770685589E-2</v>
      </c>
      <c r="M274" s="4">
        <f t="shared" si="18"/>
        <v>1.3998362011283816</v>
      </c>
      <c r="N274" s="4">
        <f t="shared" si="19"/>
        <v>1.6798034413540579</v>
      </c>
    </row>
    <row r="275" spans="1:14" ht="18" customHeight="1" x14ac:dyDescent="0.2">
      <c r="A275" s="2">
        <f t="shared" si="20"/>
        <v>269</v>
      </c>
      <c r="B275" s="2">
        <v>1</v>
      </c>
      <c r="C275" s="5" t="s">
        <v>2816</v>
      </c>
      <c r="D275" s="6">
        <f>SUM(сходові!N274)</f>
        <v>0</v>
      </c>
      <c r="E275" s="6">
        <f>SUM(прибудинкова!M274)</f>
        <v>0.70558836689038029</v>
      </c>
      <c r="F275" s="6">
        <f>'слюсарі х.в.'!P274+'слюсарі кан'!P274+зварювальник!L274+аварійки!J274</f>
        <v>0.250632771296116</v>
      </c>
      <c r="G275" s="6">
        <f>'дератизація '!I274</f>
        <v>0</v>
      </c>
      <c r="H275" s="6">
        <f>SUM(димовенти!Q274)</f>
        <v>5.2505971607383406E-2</v>
      </c>
      <c r="I275" s="6">
        <f>'під зими'!L274+майстерні!L274+покрівлі!N274+маляри!L274</f>
        <v>0.43415943005837043</v>
      </c>
      <c r="J275" s="6">
        <f>електрики!P274</f>
        <v>0.10122473927833361</v>
      </c>
      <c r="K275" s="4">
        <f t="shared" si="17"/>
        <v>1.5441112791305838</v>
      </c>
      <c r="L275" s="4">
        <v>2.0954403786656806E-2</v>
      </c>
      <c r="M275" s="4">
        <f t="shared" si="18"/>
        <v>1.5650656829172407</v>
      </c>
      <c r="N275" s="4">
        <f t="shared" si="19"/>
        <v>1.8780788195006888</v>
      </c>
    </row>
    <row r="276" spans="1:14" ht="18" customHeight="1" x14ac:dyDescent="0.2">
      <c r="A276" s="2">
        <f t="shared" si="20"/>
        <v>270</v>
      </c>
      <c r="B276" s="2">
        <v>4</v>
      </c>
      <c r="C276" s="5" t="s">
        <v>2817</v>
      </c>
      <c r="D276" s="6">
        <f>SUM(сходові!N275)</f>
        <v>1.1039513863442043</v>
      </c>
      <c r="E276" s="6">
        <f>SUM(прибудинкова!M275)</f>
        <v>0.60354651683563376</v>
      </c>
      <c r="F276" s="6">
        <f>'слюсарі х.в.'!P275+'слюсарі кан'!P275+зварювальник!L275+аварійки!J275</f>
        <v>0.19506127715173649</v>
      </c>
      <c r="G276" s="6">
        <f>'дератизація '!I275</f>
        <v>8.0920972273115918E-4</v>
      </c>
      <c r="H276" s="6">
        <f>SUM(димовенти!Q275)</f>
        <v>3.7763022390274563E-2</v>
      </c>
      <c r="I276" s="6">
        <f>'під зими'!L275+майстерні!L275+покрівлі!N275+маляри!L275</f>
        <v>0.26428164387502434</v>
      </c>
      <c r="J276" s="6">
        <f>електрики!P275</f>
        <v>6.1408273899563152E-2</v>
      </c>
      <c r="K276" s="4">
        <f t="shared" si="17"/>
        <v>2.2668213302191678</v>
      </c>
      <c r="L276" s="4">
        <v>3.3314557165931236E-2</v>
      </c>
      <c r="M276" s="4">
        <f t="shared" si="18"/>
        <v>2.3001358873850988</v>
      </c>
      <c r="N276" s="4">
        <f t="shared" si="19"/>
        <v>2.7601630648621183</v>
      </c>
    </row>
    <row r="277" spans="1:14" ht="18" customHeight="1" x14ac:dyDescent="0.2">
      <c r="A277" s="2">
        <f t="shared" si="20"/>
        <v>271</v>
      </c>
      <c r="B277" s="2">
        <v>2</v>
      </c>
      <c r="C277" s="5" t="s">
        <v>2818</v>
      </c>
      <c r="D277" s="6">
        <f>SUM(сходові!N276)</f>
        <v>0</v>
      </c>
      <c r="E277" s="6">
        <f>SUM(прибудинкова!M276)</f>
        <v>0</v>
      </c>
      <c r="F277" s="6">
        <f>'слюсарі х.в.'!P276+'слюсарі кан'!P276+зварювальник!L276+аварійки!J276</f>
        <v>0.19679143701748703</v>
      </c>
      <c r="G277" s="6">
        <f>'дератизація '!I276</f>
        <v>0</v>
      </c>
      <c r="H277" s="6">
        <f>SUM(димовенти!Q276)</f>
        <v>2.2453542958762524E-2</v>
      </c>
      <c r="I277" s="6">
        <f>'під зими'!L276+майстерні!L276+покрівлі!N276+маляри!L276</f>
        <v>0.33699660681259053</v>
      </c>
      <c r="J277" s="6">
        <f>електрики!P276</f>
        <v>6.2647917559591718E-2</v>
      </c>
      <c r="K277" s="4">
        <f t="shared" si="17"/>
        <v>0.61888950434843182</v>
      </c>
      <c r="L277" s="4">
        <v>8.2328181500133102E-3</v>
      </c>
      <c r="M277" s="4">
        <f t="shared" si="18"/>
        <v>0.62712232249844513</v>
      </c>
      <c r="N277" s="4">
        <f t="shared" si="19"/>
        <v>0.75254678699813415</v>
      </c>
    </row>
    <row r="278" spans="1:14" ht="18" customHeight="1" x14ac:dyDescent="0.2">
      <c r="A278" s="2">
        <f t="shared" si="20"/>
        <v>272</v>
      </c>
      <c r="B278" s="2">
        <v>3</v>
      </c>
      <c r="C278" s="5" t="s">
        <v>2819</v>
      </c>
      <c r="D278" s="6">
        <f>SUM(сходові!N277)</f>
        <v>1.2099205618628757</v>
      </c>
      <c r="E278" s="6">
        <f>SUM(прибудинкова!M277)</f>
        <v>8.6024479219937958E-2</v>
      </c>
      <c r="F278" s="6">
        <f>'слюсарі х.в.'!P277+'слюсарі кан'!P277+зварювальник!L277+аварійки!J277</f>
        <v>0.22418429784380006</v>
      </c>
      <c r="G278" s="6">
        <f>'дератизація '!I277</f>
        <v>0</v>
      </c>
      <c r="H278" s="6">
        <f>SUM(димовенти!Q277)</f>
        <v>4.2676429822372929E-2</v>
      </c>
      <c r="I278" s="6">
        <f>'під зими'!L277+майстерні!L277+покрівлі!N277+маляри!L277</f>
        <v>0.2838466017677494</v>
      </c>
      <c r="J278" s="6">
        <f>електрики!P277</f>
        <v>8.2274650860709606E-2</v>
      </c>
      <c r="K278" s="4">
        <f t="shared" si="17"/>
        <v>1.9289270213774456</v>
      </c>
      <c r="L278" s="4">
        <v>2.6914752061099279E-2</v>
      </c>
      <c r="M278" s="4">
        <f t="shared" si="18"/>
        <v>1.9558417734385449</v>
      </c>
      <c r="N278" s="4">
        <f t="shared" si="19"/>
        <v>2.3470101281262536</v>
      </c>
    </row>
    <row r="279" spans="1:14" ht="18" customHeight="1" x14ac:dyDescent="0.2">
      <c r="A279" s="2">
        <f t="shared" si="20"/>
        <v>273</v>
      </c>
      <c r="B279" s="2">
        <v>3</v>
      </c>
      <c r="C279" s="5" t="s">
        <v>2820</v>
      </c>
      <c r="D279" s="6">
        <f>SUM(сходові!N278)</f>
        <v>0</v>
      </c>
      <c r="E279" s="6">
        <f>SUM(прибудинкова!M278)</f>
        <v>5.166224406224406E-2</v>
      </c>
      <c r="F279" s="6">
        <f>'слюсарі х.в.'!P278+'слюсарі кан'!P278+зварювальник!L278+аварійки!J278</f>
        <v>0.1898093547582696</v>
      </c>
      <c r="G279" s="6">
        <f>'дератизація '!I278</f>
        <v>0</v>
      </c>
      <c r="H279" s="6">
        <f>SUM(димовенти!Q278)</f>
        <v>2.9901025600055083E-2</v>
      </c>
      <c r="I279" s="6">
        <f>'під зими'!L278+майстерні!L278+покрівлі!N278+маляри!L278</f>
        <v>0.29563140977513436</v>
      </c>
      <c r="J279" s="6">
        <f>електрики!P278</f>
        <v>5.7645319720066583E-2</v>
      </c>
      <c r="K279" s="4">
        <f t="shared" si="17"/>
        <v>0.6246493539157697</v>
      </c>
      <c r="L279" s="4">
        <v>8.6446084286919134E-3</v>
      </c>
      <c r="M279" s="4">
        <f t="shared" si="18"/>
        <v>0.63329396234446156</v>
      </c>
      <c r="N279" s="4">
        <f t="shared" si="19"/>
        <v>0.75995275481335389</v>
      </c>
    </row>
    <row r="280" spans="1:14" ht="18" customHeight="1" x14ac:dyDescent="0.2">
      <c r="A280" s="2">
        <f t="shared" si="20"/>
        <v>274</v>
      </c>
      <c r="B280" s="2">
        <v>2</v>
      </c>
      <c r="C280" s="5" t="s">
        <v>2821</v>
      </c>
      <c r="D280" s="6">
        <f>SUM(сходові!N279)</f>
        <v>0</v>
      </c>
      <c r="E280" s="6">
        <f>SUM(прибудинкова!M279)</f>
        <v>1.2482565880039331</v>
      </c>
      <c r="F280" s="6">
        <f>'слюсарі х.в.'!P279+'слюсарі кан'!P279+зварювальник!L279+аварійки!J279</f>
        <v>0.23354599257264572</v>
      </c>
      <c r="G280" s="6">
        <f>'дератизація '!I279</f>
        <v>0</v>
      </c>
      <c r="H280" s="6">
        <f>SUM(димовенти!Q279)</f>
        <v>4.6155691855457981E-2</v>
      </c>
      <c r="I280" s="6">
        <f>'під зими'!L279+майстерні!L279+покрівлі!N279+маляри!L279</f>
        <v>0.31148778301060109</v>
      </c>
      <c r="J280" s="6">
        <f>електрики!P279</f>
        <v>8.8982219188623646E-2</v>
      </c>
      <c r="K280" s="4">
        <f t="shared" si="17"/>
        <v>1.9284282746312615</v>
      </c>
      <c r="L280" s="4">
        <v>2.6831439086810738E-2</v>
      </c>
      <c r="M280" s="4">
        <f t="shared" si="18"/>
        <v>1.9552597137180723</v>
      </c>
      <c r="N280" s="4">
        <f t="shared" si="19"/>
        <v>2.3463116564616868</v>
      </c>
    </row>
    <row r="281" spans="1:14" ht="18" customHeight="1" x14ac:dyDescent="0.2">
      <c r="A281" s="2">
        <f t="shared" si="20"/>
        <v>275</v>
      </c>
      <c r="B281" s="2">
        <v>3</v>
      </c>
      <c r="C281" s="5" t="s">
        <v>2822</v>
      </c>
      <c r="D281" s="6">
        <f>SUM(сходові!N280)</f>
        <v>0.7942047451669596</v>
      </c>
      <c r="E281" s="6">
        <f>SUM(прибудинкова!M280)</f>
        <v>0.85454935559461054</v>
      </c>
      <c r="F281" s="6">
        <f>'слюсарі х.в.'!P280+'слюсарі кан'!P280+зварювальник!L280+аварійки!J280</f>
        <v>0.22034107450477114</v>
      </c>
      <c r="G281" s="6">
        <f>'дератизація '!I280</f>
        <v>1.8123901581722321E-3</v>
      </c>
      <c r="H281" s="6">
        <f>SUM(димовенти!Q280)</f>
        <v>3.599679814298129E-2</v>
      </c>
      <c r="I281" s="6">
        <f>'під зими'!L280+майстерні!L280+покрівлі!N280+маляри!L280</f>
        <v>0.3001692215518878</v>
      </c>
      <c r="J281" s="6">
        <f>електрики!P280</f>
        <v>7.9521016621116214E-2</v>
      </c>
      <c r="K281" s="4">
        <f t="shared" si="17"/>
        <v>2.2865946017404988</v>
      </c>
      <c r="L281" s="4">
        <v>3.2074966774216174E-2</v>
      </c>
      <c r="M281" s="4">
        <f t="shared" si="18"/>
        <v>2.3186695685147152</v>
      </c>
      <c r="N281" s="4">
        <f t="shared" si="19"/>
        <v>2.7824034822176582</v>
      </c>
    </row>
    <row r="282" spans="1:14" ht="18" customHeight="1" x14ac:dyDescent="0.2">
      <c r="A282" s="2">
        <f t="shared" si="20"/>
        <v>276</v>
      </c>
      <c r="B282" s="2">
        <v>3</v>
      </c>
      <c r="C282" s="5" t="s">
        <v>2823</v>
      </c>
      <c r="D282" s="6">
        <f>SUM(сходові!N281)</f>
        <v>0.81897533281127632</v>
      </c>
      <c r="E282" s="6">
        <f>SUM(прибудинкова!M281)</f>
        <v>0.51043268076220305</v>
      </c>
      <c r="F282" s="6">
        <f>'слюсарі х.в.'!P281+'слюсарі кан'!P281+зварювальник!L281+аварійки!J281</f>
        <v>0.23023940048321734</v>
      </c>
      <c r="G282" s="6">
        <f>'дератизація '!I281</f>
        <v>1.380187940485513E-3</v>
      </c>
      <c r="H282" s="6">
        <f>SUM(димовенти!Q281)</f>
        <v>4.492680107778721E-2</v>
      </c>
      <c r="I282" s="6">
        <f>'під зими'!L281+майстерні!L281+покрівлі!N281+маляри!L281</f>
        <v>0.30409269588644106</v>
      </c>
      <c r="J282" s="6">
        <f>електрики!P281</f>
        <v>8.661307631281065E-2</v>
      </c>
      <c r="K282" s="4">
        <f t="shared" si="17"/>
        <v>1.9966601752742212</v>
      </c>
      <c r="L282" s="4">
        <v>2.7903941285524869E-2</v>
      </c>
      <c r="M282" s="4">
        <f t="shared" si="18"/>
        <v>2.0245641165597461</v>
      </c>
      <c r="N282" s="4">
        <f t="shared" si="19"/>
        <v>2.4294769398716953</v>
      </c>
    </row>
    <row r="283" spans="1:14" ht="18" customHeight="1" x14ac:dyDescent="0.2">
      <c r="A283" s="2">
        <f t="shared" si="20"/>
        <v>277</v>
      </c>
      <c r="B283" s="2">
        <v>2</v>
      </c>
      <c r="C283" s="5" t="s">
        <v>2824</v>
      </c>
      <c r="D283" s="6">
        <f>SUM(сходові!N282)</f>
        <v>0</v>
      </c>
      <c r="E283" s="6">
        <f>SUM(прибудинкова!M282)</f>
        <v>0.67488247881061547</v>
      </c>
      <c r="F283" s="6">
        <f>'слюсарі х.в.'!P282+'слюсарі кан'!P282+зварювальник!L282+аварійки!J282</f>
        <v>0.17955184824262313</v>
      </c>
      <c r="G283" s="6">
        <f>'дератизація '!I282</f>
        <v>0</v>
      </c>
      <c r="H283" s="6">
        <f>SUM(димовенти!Q282)</f>
        <v>2.6088836246769911E-2</v>
      </c>
      <c r="I283" s="6">
        <f>'під зими'!L282+майстерні!L282+покрівлі!N282+маляри!L282</f>
        <v>0.28569924148713838</v>
      </c>
      <c r="J283" s="6">
        <f>електрики!P282</f>
        <v>5.0295910470935248E-2</v>
      </c>
      <c r="K283" s="4">
        <f t="shared" si="17"/>
        <v>1.2165183152580823</v>
      </c>
      <c r="L283" s="4">
        <v>1.6906650819223157E-2</v>
      </c>
      <c r="M283" s="4">
        <f t="shared" si="18"/>
        <v>1.2334249660773056</v>
      </c>
      <c r="N283" s="4">
        <f t="shared" si="19"/>
        <v>1.4801099592927667</v>
      </c>
    </row>
    <row r="284" spans="1:14" ht="18" customHeight="1" x14ac:dyDescent="0.2">
      <c r="A284" s="2">
        <f t="shared" si="20"/>
        <v>278</v>
      </c>
      <c r="B284" s="2">
        <v>3</v>
      </c>
      <c r="C284" s="5" t="s">
        <v>2825</v>
      </c>
      <c r="D284" s="6">
        <f>SUM(сходові!N283)</f>
        <v>0.74275167785234886</v>
      </c>
      <c r="E284" s="6">
        <f>SUM(прибудинкова!M283)</f>
        <v>0.36524574286090267</v>
      </c>
      <c r="F284" s="6">
        <f>'слюсарі х.в.'!P283+'слюсарі кан'!P283+зварювальник!L283+аварійки!J283</f>
        <v>0.2423222720317596</v>
      </c>
      <c r="G284" s="6">
        <f>'дератизація '!I283</f>
        <v>0</v>
      </c>
      <c r="H284" s="6">
        <f>SUM(димовенти!Q283)</f>
        <v>5.3019702376414395E-2</v>
      </c>
      <c r="I284" s="6">
        <f>'під зими'!L283+майстерні!L283+покрівлі!N283+маляри!L283</f>
        <v>0.30154851534718669</v>
      </c>
      <c r="J284" s="6">
        <f>електрики!P283</f>
        <v>9.5270342850196338E-2</v>
      </c>
      <c r="K284" s="4">
        <f t="shared" si="17"/>
        <v>1.8001582533188083</v>
      </c>
      <c r="L284" s="4">
        <v>2.5020955097600606E-2</v>
      </c>
      <c r="M284" s="4">
        <f t="shared" si="18"/>
        <v>1.8251792084164089</v>
      </c>
      <c r="N284" s="4">
        <f t="shared" si="19"/>
        <v>2.1902150500996904</v>
      </c>
    </row>
    <row r="285" spans="1:14" ht="18" customHeight="1" x14ac:dyDescent="0.2">
      <c r="A285" s="2">
        <f t="shared" si="20"/>
        <v>279</v>
      </c>
      <c r="B285" s="2">
        <v>2</v>
      </c>
      <c r="C285" s="5" t="s">
        <v>2826</v>
      </c>
      <c r="D285" s="6">
        <f>SUM(сходові!N284)</f>
        <v>0</v>
      </c>
      <c r="E285" s="6">
        <f>SUM(прибудинкова!M284)</f>
        <v>0.17873469921534435</v>
      </c>
      <c r="F285" s="6">
        <f>'слюсарі х.в.'!P284+'слюсарі кан'!P284+зварювальник!L284+аварійки!J284</f>
        <v>0.20723510745385487</v>
      </c>
      <c r="G285" s="6">
        <f>'дератизація '!I284</f>
        <v>0</v>
      </c>
      <c r="H285" s="6">
        <f>SUM(димовенти!Q284)</f>
        <v>3.6377284600988685E-2</v>
      </c>
      <c r="I285" s="6">
        <f>'під зими'!L284+майстерні!L284+покрівлі!N284+маляри!L284</f>
        <v>0.37653820912366115</v>
      </c>
      <c r="J285" s="6">
        <f>електрики!P284</f>
        <v>7.0130711548836766E-2</v>
      </c>
      <c r="K285" s="4">
        <f t="shared" si="17"/>
        <v>0.86901601194268574</v>
      </c>
      <c r="L285" s="4">
        <v>1.1713231170779603E-2</v>
      </c>
      <c r="M285" s="4">
        <f t="shared" si="18"/>
        <v>0.88072924311346534</v>
      </c>
      <c r="N285" s="4">
        <f t="shared" si="19"/>
        <v>1.0568750917361585</v>
      </c>
    </row>
    <row r="286" spans="1:14" ht="18" customHeight="1" x14ac:dyDescent="0.2">
      <c r="A286" s="2">
        <f t="shared" si="20"/>
        <v>280</v>
      </c>
      <c r="B286" s="2">
        <v>2</v>
      </c>
      <c r="C286" s="5" t="s">
        <v>2827</v>
      </c>
      <c r="D286" s="6">
        <f>SUM(сходові!N285)</f>
        <v>0</v>
      </c>
      <c r="E286" s="6">
        <f>SUM(прибудинкова!M285)</f>
        <v>0.87511624455557335</v>
      </c>
      <c r="F286" s="6">
        <f>'слюсарі х.в.'!P285+'слюсарі кан'!P285+зварювальник!L285+аварійки!J285</f>
        <v>0.21801952470731156</v>
      </c>
      <c r="G286" s="6">
        <f>'дератизація '!I285</f>
        <v>0</v>
      </c>
      <c r="H286" s="6">
        <f>SUM(димовенти!Q285)</f>
        <v>4.0385299665107934E-2</v>
      </c>
      <c r="I286" s="6">
        <f>'під зими'!L285+майстерні!L285+покрівлі!N285+маляри!L285</f>
        <v>0.25371008180518945</v>
      </c>
      <c r="J286" s="6">
        <f>електрики!P285</f>
        <v>7.7857647504290153E-2</v>
      </c>
      <c r="K286" s="4">
        <f t="shared" si="17"/>
        <v>1.4650887982374725</v>
      </c>
      <c r="L286" s="4">
        <v>2.0358987486413738E-2</v>
      </c>
      <c r="M286" s="4">
        <f t="shared" si="18"/>
        <v>1.4854477857238861</v>
      </c>
      <c r="N286" s="4">
        <f t="shared" si="19"/>
        <v>1.7825373428686633</v>
      </c>
    </row>
    <row r="287" spans="1:14" ht="18" customHeight="1" x14ac:dyDescent="0.2">
      <c r="A287" s="2">
        <f t="shared" si="20"/>
        <v>281</v>
      </c>
      <c r="B287" s="2">
        <v>3</v>
      </c>
      <c r="C287" s="5" t="s">
        <v>2828</v>
      </c>
      <c r="D287" s="6">
        <f>SUM(сходові!N286)</f>
        <v>1.3877765300393037</v>
      </c>
      <c r="E287" s="6">
        <f>SUM(прибудинкова!M286)</f>
        <v>0.35418079730488494</v>
      </c>
      <c r="F287" s="6">
        <f>'слюсарі х.в.'!P286+'слюсарі кан'!P286+зварювальник!L286+аварійки!J286</f>
        <v>0.20391012720066354</v>
      </c>
      <c r="G287" s="6">
        <f>'дератизація '!I286</f>
        <v>0</v>
      </c>
      <c r="H287" s="6">
        <f>SUM(димовенти!Q286)</f>
        <v>3.5141559885458182E-2</v>
      </c>
      <c r="I287" s="6">
        <f>'під зими'!L286+майстерні!L286+покрівлі!N286+маляри!L286</f>
        <v>0.30337371331085244</v>
      </c>
      <c r="J287" s="6">
        <f>електрики!P286</f>
        <v>6.774839372250066E-2</v>
      </c>
      <c r="K287" s="4">
        <f t="shared" si="17"/>
        <v>2.3521311214636635</v>
      </c>
      <c r="L287" s="4">
        <v>3.307589154918178E-2</v>
      </c>
      <c r="M287" s="4">
        <f t="shared" si="18"/>
        <v>2.3852070130128453</v>
      </c>
      <c r="N287" s="4">
        <f t="shared" si="19"/>
        <v>2.8622484156154142</v>
      </c>
    </row>
    <row r="288" spans="1:14" ht="18" customHeight="1" x14ac:dyDescent="0.2">
      <c r="A288" s="2">
        <f t="shared" si="20"/>
        <v>282</v>
      </c>
      <c r="B288" s="2">
        <v>5</v>
      </c>
      <c r="C288" s="5" t="s">
        <v>2829</v>
      </c>
      <c r="D288" s="6">
        <f>SUM(сходові!N287)</f>
        <v>0.59215311004784688</v>
      </c>
      <c r="E288" s="6">
        <f>SUM(прибудинкова!M287)</f>
        <v>0.28558958687040176</v>
      </c>
      <c r="F288" s="6">
        <f>'слюсарі х.в.'!P287+'слюсарі кан'!P287+зварювальник!L287+аварійки!J287</f>
        <v>0.23931566448805666</v>
      </c>
      <c r="G288" s="6">
        <f>'дератизація '!I287</f>
        <v>8.7204815557956491E-4</v>
      </c>
      <c r="H288" s="6">
        <f>SUM(димовенти!Q287)</f>
        <v>4.8299983142461062E-2</v>
      </c>
      <c r="I288" s="6">
        <f>'під зими'!L287+майстерні!L287+покрівлі!N287+маляри!L287</f>
        <v>0.23338918307451287</v>
      </c>
      <c r="J288" s="6">
        <f>електрики!P287</f>
        <v>9.3116136147378972E-2</v>
      </c>
      <c r="K288" s="4">
        <f t="shared" si="17"/>
        <v>1.4927357119262379</v>
      </c>
      <c r="L288" s="4">
        <v>2.0786310222215998E-2</v>
      </c>
      <c r="M288" s="4">
        <f t="shared" si="18"/>
        <v>1.5135220221484538</v>
      </c>
      <c r="N288" s="4">
        <f t="shared" si="19"/>
        <v>1.8162264265781445</v>
      </c>
    </row>
    <row r="289" spans="1:14" ht="18" customHeight="1" x14ac:dyDescent="0.2">
      <c r="A289" s="2">
        <f t="shared" si="20"/>
        <v>283</v>
      </c>
      <c r="B289" s="2">
        <v>2</v>
      </c>
      <c r="C289" s="5" t="s">
        <v>2830</v>
      </c>
      <c r="D289" s="6">
        <f>SUM(сходові!N288)</f>
        <v>0</v>
      </c>
      <c r="E289" s="6">
        <f>SUM(прибудинкова!M288)</f>
        <v>1.0570596866614734</v>
      </c>
      <c r="F289" s="6">
        <f>'слюсарі х.в.'!P288+'слюсарі кан'!P288+зварювальник!L288+аварійки!J288</f>
        <v>0.19681414206895814</v>
      </c>
      <c r="G289" s="6">
        <f>'дератизація '!I288</f>
        <v>0</v>
      </c>
      <c r="H289" s="6">
        <f>SUM(димовенти!Q288)</f>
        <v>3.6642479665741412E-2</v>
      </c>
      <c r="I289" s="6">
        <f>'під зими'!L288+майстерні!L288+покрівлі!N288+маляри!L288</f>
        <v>0.32426037005586694</v>
      </c>
      <c r="J289" s="6">
        <f>електрики!P288</f>
        <v>6.2664185520526453E-2</v>
      </c>
      <c r="K289" s="4">
        <f t="shared" si="17"/>
        <v>1.6774408639725664</v>
      </c>
      <c r="L289" s="4">
        <v>2.3958668679377904E-2</v>
      </c>
      <c r="M289" s="4">
        <f t="shared" si="18"/>
        <v>1.7013995326519442</v>
      </c>
      <c r="N289" s="4">
        <f t="shared" si="19"/>
        <v>2.041679439182333</v>
      </c>
    </row>
    <row r="290" spans="1:14" ht="18" customHeight="1" x14ac:dyDescent="0.2">
      <c r="A290" s="2">
        <f t="shared" si="20"/>
        <v>284</v>
      </c>
      <c r="B290" s="2">
        <v>2</v>
      </c>
      <c r="C290" s="5" t="s">
        <v>2831</v>
      </c>
      <c r="D290" s="6">
        <f>SUM(сходові!N289)</f>
        <v>0</v>
      </c>
      <c r="E290" s="6">
        <f>SUM(прибудинкова!M289)</f>
        <v>0.40561451980916824</v>
      </c>
      <c r="F290" s="6">
        <f>'слюсарі х.в.'!P289+'слюсарі кан'!P289+зварювальник!L289+аварійки!J289</f>
        <v>0.21414828323760041</v>
      </c>
      <c r="G290" s="6">
        <f>'дератизація '!I289</f>
        <v>0</v>
      </c>
      <c r="H290" s="6">
        <f>SUM(димовенти!Q289)</f>
        <v>5.7833382461913337E-2</v>
      </c>
      <c r="I290" s="6">
        <f>'під зими'!L289+майстерні!L289+покрівлі!N289+маляри!L289</f>
        <v>0.3221761595829804</v>
      </c>
      <c r="J290" s="6">
        <f>електрики!P289</f>
        <v>7.5083938531284172E-2</v>
      </c>
      <c r="K290" s="4">
        <f t="shared" si="17"/>
        <v>1.0748562836229467</v>
      </c>
      <c r="L290" s="4">
        <v>1.4682817302663798E-2</v>
      </c>
      <c r="M290" s="4">
        <f t="shared" si="18"/>
        <v>1.0895391009256106</v>
      </c>
      <c r="N290" s="4">
        <f t="shared" si="19"/>
        <v>1.3074469211107327</v>
      </c>
    </row>
    <row r="291" spans="1:14" ht="18" customHeight="1" x14ac:dyDescent="0.2">
      <c r="A291" s="2">
        <f t="shared" si="20"/>
        <v>285</v>
      </c>
      <c r="B291" s="2">
        <v>2</v>
      </c>
      <c r="C291" s="5" t="s">
        <v>2832</v>
      </c>
      <c r="D291" s="6">
        <f>SUM(сходові!N290)</f>
        <v>0</v>
      </c>
      <c r="E291" s="6">
        <f>SUM(прибудинкова!M290)</f>
        <v>0.20483714888780644</v>
      </c>
      <c r="F291" s="6">
        <f>'слюсарі х.в.'!P290+'слюсарі кан'!P290+зварювальник!L290+аварійки!J290</f>
        <v>0.19138251424186128</v>
      </c>
      <c r="G291" s="6">
        <f>'дератизація '!I290</f>
        <v>0</v>
      </c>
      <c r="H291" s="6">
        <f>SUM(димовенти!Q290)</f>
        <v>2.4204930286272814E-2</v>
      </c>
      <c r="I291" s="6">
        <f>'під зими'!L290+майстерні!L290+покрівлі!N290+маляри!L290</f>
        <v>0.33601882631948177</v>
      </c>
      <c r="J291" s="6">
        <f>електрики!P290</f>
        <v>5.877247404762477E-2</v>
      </c>
      <c r="K291" s="4">
        <f t="shared" si="17"/>
        <v>0.81521589378304704</v>
      </c>
      <c r="L291" s="4">
        <v>1.1103510416421991E-2</v>
      </c>
      <c r="M291" s="4">
        <f t="shared" si="18"/>
        <v>0.82631940419946903</v>
      </c>
      <c r="N291" s="4">
        <f t="shared" si="19"/>
        <v>0.99158328503936277</v>
      </c>
    </row>
    <row r="292" spans="1:14" ht="18" customHeight="1" x14ac:dyDescent="0.2">
      <c r="A292" s="2">
        <f t="shared" si="20"/>
        <v>286</v>
      </c>
      <c r="B292" s="2">
        <v>1</v>
      </c>
      <c r="C292" s="5" t="s">
        <v>2833</v>
      </c>
      <c r="D292" s="6">
        <f>SUM(сходові!N291)</f>
        <v>0</v>
      </c>
      <c r="E292" s="6">
        <f>SUM(прибудинкова!M291)</f>
        <v>0.43522169432314411</v>
      </c>
      <c r="F292" s="6">
        <f>'слюсарі х.в.'!P291+'слюсарі кан'!P291+зварювальник!L291+аварійки!J291</f>
        <v>0.25643197558626518</v>
      </c>
      <c r="G292" s="6">
        <f>'дератизація '!I291</f>
        <v>0</v>
      </c>
      <c r="H292" s="6">
        <f>SUM(димовенти!Q291)</f>
        <v>3.0810084976587371E-2</v>
      </c>
      <c r="I292" s="6">
        <f>'під зими'!L291+майстерні!L291+покрівлі!N291+маляри!L291</f>
        <v>0.35957499212703409</v>
      </c>
      <c r="J292" s="6">
        <f>електрики!P291</f>
        <v>0.10537981591246608</v>
      </c>
      <c r="K292" s="4">
        <f t="shared" si="17"/>
        <v>1.187418562925497</v>
      </c>
      <c r="L292" s="4">
        <v>1.615279144308901E-2</v>
      </c>
      <c r="M292" s="4">
        <f t="shared" si="18"/>
        <v>1.203571354368586</v>
      </c>
      <c r="N292" s="4">
        <f t="shared" si="19"/>
        <v>1.4442856252423031</v>
      </c>
    </row>
    <row r="293" spans="1:14" ht="18" customHeight="1" x14ac:dyDescent="0.2">
      <c r="A293" s="2">
        <f t="shared" si="20"/>
        <v>287</v>
      </c>
      <c r="B293" s="2">
        <v>1</v>
      </c>
      <c r="C293" s="5" t="s">
        <v>2834</v>
      </c>
      <c r="D293" s="6">
        <f>SUM(сходові!N292)</f>
        <v>0</v>
      </c>
      <c r="E293" s="6">
        <f>SUM(прибудинкова!M292)</f>
        <v>0.528049097327282</v>
      </c>
      <c r="F293" s="6">
        <f>'слюсарі х.в.'!P292+'слюсарі кан'!P292+зварювальник!L292+аварійки!J292</f>
        <v>0.27920194602386073</v>
      </c>
      <c r="G293" s="6">
        <f>'дератизація '!I292</f>
        <v>0</v>
      </c>
      <c r="H293" s="6">
        <f>SUM(димовенти!Q292)</f>
        <v>2.7835344628922211E-2</v>
      </c>
      <c r="I293" s="6">
        <f>'під зими'!L292+майстерні!L292+покрівлі!N292+маляри!L292</f>
        <v>0.39334068474047079</v>
      </c>
      <c r="J293" s="6">
        <f>електрики!P292</f>
        <v>0.12169429069064414</v>
      </c>
      <c r="K293" s="4">
        <f t="shared" si="17"/>
        <v>1.3501213634111799</v>
      </c>
      <c r="L293" s="4">
        <v>1.8354051932148008E-2</v>
      </c>
      <c r="M293" s="4">
        <f t="shared" si="18"/>
        <v>1.3684754153433278</v>
      </c>
      <c r="N293" s="4">
        <f t="shared" si="19"/>
        <v>1.6421704984119934</v>
      </c>
    </row>
    <row r="294" spans="1:14" ht="18" customHeight="1" x14ac:dyDescent="0.2">
      <c r="A294" s="2">
        <f t="shared" si="20"/>
        <v>288</v>
      </c>
      <c r="B294" s="2">
        <v>2</v>
      </c>
      <c r="C294" s="5" t="s">
        <v>2835</v>
      </c>
      <c r="D294" s="6">
        <f>SUM(сходові!N293)</f>
        <v>0</v>
      </c>
      <c r="E294" s="6">
        <f>SUM(прибудинкова!M293)</f>
        <v>0.32146194116284449</v>
      </c>
      <c r="F294" s="6">
        <f>'слюсарі х.в.'!P293+'слюсарі кан'!P293+зварювальник!L293+аварійки!J293</f>
        <v>0.2653922333901213</v>
      </c>
      <c r="G294" s="6">
        <f>'дератизація '!I293</f>
        <v>0</v>
      </c>
      <c r="H294" s="6">
        <f>SUM(димовенти!Q293)</f>
        <v>8.4620288238600266E-2</v>
      </c>
      <c r="I294" s="6">
        <f>'під зими'!L293+майстерні!L293+покрівлі!N293+маляри!L293</f>
        <v>0.36552425991984699</v>
      </c>
      <c r="J294" s="6">
        <f>електрики!P293</f>
        <v>0.11179975836902817</v>
      </c>
      <c r="K294" s="4">
        <f t="shared" si="17"/>
        <v>1.1487984810804412</v>
      </c>
      <c r="L294" s="4">
        <v>1.5526069652298524E-2</v>
      </c>
      <c r="M294" s="4">
        <f t="shared" si="18"/>
        <v>1.1643245507327398</v>
      </c>
      <c r="N294" s="4">
        <f t="shared" si="19"/>
        <v>1.3971894608792876</v>
      </c>
    </row>
    <row r="295" spans="1:14" ht="18" customHeight="1" x14ac:dyDescent="0.2">
      <c r="A295" s="2">
        <f t="shared" si="20"/>
        <v>289</v>
      </c>
      <c r="B295" s="2">
        <v>2</v>
      </c>
      <c r="C295" s="5" t="s">
        <v>2836</v>
      </c>
      <c r="D295" s="6">
        <f>SUM(сходові!N294)</f>
        <v>0</v>
      </c>
      <c r="E295" s="6">
        <f>SUM(прибудинкова!M294)</f>
        <v>0.68890351377018044</v>
      </c>
      <c r="F295" s="6">
        <f>'слюсарі х.в.'!P294+'слюсарі кан'!P294+зварювальник!L294+аварійки!J294</f>
        <v>0.18931817605890325</v>
      </c>
      <c r="G295" s="6">
        <f>'дератизація '!I294</f>
        <v>6.2678062678062684E-3</v>
      </c>
      <c r="H295" s="6">
        <f>SUM(димовенти!Q294)</f>
        <v>2.9718479656220813E-2</v>
      </c>
      <c r="I295" s="6">
        <f>'під зими'!L294+майстерні!L294+покрівлі!N294+маляри!L294</f>
        <v>0.29969242315935252</v>
      </c>
      <c r="J295" s="6">
        <f>електрики!P294</f>
        <v>5.7293394691250561E-2</v>
      </c>
      <c r="K295" s="4">
        <f t="shared" si="17"/>
        <v>1.2711937936037139</v>
      </c>
      <c r="L295" s="4">
        <v>1.769048466702694E-2</v>
      </c>
      <c r="M295" s="4">
        <f t="shared" si="18"/>
        <v>1.2888842782707408</v>
      </c>
      <c r="N295" s="4">
        <f t="shared" si="19"/>
        <v>1.546661133924889</v>
      </c>
    </row>
    <row r="296" spans="1:14" ht="18" customHeight="1" x14ac:dyDescent="0.2">
      <c r="A296" s="2">
        <f t="shared" si="20"/>
        <v>290</v>
      </c>
      <c r="B296" s="2">
        <v>3</v>
      </c>
      <c r="C296" s="5" t="s">
        <v>2837</v>
      </c>
      <c r="D296" s="6">
        <f>SUM(сходові!N295)</f>
        <v>1.1199149969641771</v>
      </c>
      <c r="E296" s="6">
        <f>SUM(прибудинкова!M295)</f>
        <v>0.63832827362882005</v>
      </c>
      <c r="F296" s="6">
        <f>'слюсарі х.в.'!P295+'слюсарі кан'!P295+зварювальник!L295+аварійки!J295</f>
        <v>0.21160319521245058</v>
      </c>
      <c r="G296" s="6">
        <f>'дератизація '!I295</f>
        <v>0</v>
      </c>
      <c r="H296" s="6">
        <f>SUM(димовенти!Q295)</f>
        <v>4.3872444058720837E-2</v>
      </c>
      <c r="I296" s="6">
        <f>'під зими'!L295+майстерні!L295+покрівлі!N295+маляри!L295</f>
        <v>0.2762104930657413</v>
      </c>
      <c r="J296" s="6">
        <f>електрики!P295</f>
        <v>7.3260406326517091E-2</v>
      </c>
      <c r="K296" s="4">
        <f t="shared" si="17"/>
        <v>2.3631898092564274</v>
      </c>
      <c r="L296" s="4">
        <v>3.5224520928474723E-2</v>
      </c>
      <c r="M296" s="4">
        <f t="shared" si="18"/>
        <v>2.3984143301849024</v>
      </c>
      <c r="N296" s="4">
        <f t="shared" si="19"/>
        <v>2.8780971962218826</v>
      </c>
    </row>
    <row r="297" spans="1:14" ht="18" customHeight="1" x14ac:dyDescent="0.2">
      <c r="A297" s="2">
        <f t="shared" si="20"/>
        <v>291</v>
      </c>
      <c r="B297" s="2">
        <v>3</v>
      </c>
      <c r="C297" s="5" t="s">
        <v>2838</v>
      </c>
      <c r="D297" s="6">
        <f>SUM(сходові!N296)</f>
        <v>0.73049504950495048</v>
      </c>
      <c r="E297" s="6">
        <f>SUM(прибудинкова!M296)</f>
        <v>1.0254964918714093</v>
      </c>
      <c r="F297" s="6">
        <f>'слюсарі х.в.'!P296+'слюсарі кан'!P296+зварювальник!L296+аварійки!J296</f>
        <v>0.23286286986213642</v>
      </c>
      <c r="G297" s="6">
        <f>'дератизація '!I296</f>
        <v>0</v>
      </c>
      <c r="H297" s="6">
        <f>SUM(димовенти!Q296)</f>
        <v>4.5901810162083626E-2</v>
      </c>
      <c r="I297" s="6">
        <f>'під зими'!L296+майстерні!L296+покрівлі!N296+маляри!L296</f>
        <v>0.28971378122970115</v>
      </c>
      <c r="J297" s="6">
        <f>електрики!P296</f>
        <v>8.8492768037971153E-2</v>
      </c>
      <c r="K297" s="4">
        <f t="shared" si="17"/>
        <v>2.4129627706682522</v>
      </c>
      <c r="L297" s="4">
        <v>3.5275474649615113E-2</v>
      </c>
      <c r="M297" s="4">
        <f t="shared" si="18"/>
        <v>2.4482382453178673</v>
      </c>
      <c r="N297" s="4">
        <f t="shared" si="19"/>
        <v>2.9378858943814405</v>
      </c>
    </row>
    <row r="298" spans="1:14" ht="18" customHeight="1" x14ac:dyDescent="0.2">
      <c r="A298" s="2">
        <f t="shared" si="20"/>
        <v>292</v>
      </c>
      <c r="B298" s="2">
        <v>3</v>
      </c>
      <c r="C298" s="5" t="s">
        <v>2839</v>
      </c>
      <c r="D298" s="6">
        <f>SUM(сходові!N297)</f>
        <v>0.67637760158572835</v>
      </c>
      <c r="E298" s="6">
        <f>SUM(прибудинкова!M297)</f>
        <v>0.93775421209117937</v>
      </c>
      <c r="F298" s="6">
        <f>'слюсарі х.в.'!P297+'слюсарі кан'!P297+зварювальник!L297+аварійки!J297</f>
        <v>0.17889671735545895</v>
      </c>
      <c r="G298" s="6">
        <f>'дератизація '!I297</f>
        <v>0</v>
      </c>
      <c r="H298" s="6">
        <f>SUM(димовенти!Q297)</f>
        <v>2.5845357679220776E-2</v>
      </c>
      <c r="I298" s="6">
        <f>'під зими'!L297+майстерні!L297+покрівлі!N297+маляри!L297</f>
        <v>0.30556413088403511</v>
      </c>
      <c r="J298" s="6">
        <f>електрики!P297</f>
        <v>4.9826515204729797E-2</v>
      </c>
      <c r="K298" s="4">
        <f t="shared" si="17"/>
        <v>2.1742645348003524</v>
      </c>
      <c r="L298" s="4">
        <v>3.191601309115577E-2</v>
      </c>
      <c r="M298" s="4">
        <f t="shared" si="18"/>
        <v>2.206180547891508</v>
      </c>
      <c r="N298" s="4">
        <f t="shared" si="19"/>
        <v>2.6474166574698095</v>
      </c>
    </row>
    <row r="299" spans="1:14" ht="18" customHeight="1" x14ac:dyDescent="0.2">
      <c r="A299" s="2">
        <f t="shared" si="20"/>
        <v>293</v>
      </c>
      <c r="B299" s="2">
        <v>3</v>
      </c>
      <c r="C299" s="5" t="s">
        <v>2840</v>
      </c>
      <c r="D299" s="6">
        <f>SUM(сходові!N298)</f>
        <v>1.0361005878510778</v>
      </c>
      <c r="E299" s="6">
        <f>SUM(прибудинкова!M298)</f>
        <v>0.92703527106466355</v>
      </c>
      <c r="F299" s="6">
        <f>'слюсарі х.в.'!P298+'слюсарі кан'!P298+зварювальник!L298+аварійки!J298</f>
        <v>0.21935033676934523</v>
      </c>
      <c r="G299" s="6">
        <f>'дератизація '!I298</f>
        <v>0</v>
      </c>
      <c r="H299" s="6">
        <f>SUM(димовенти!Q298)</f>
        <v>4.0879894288700862E-2</v>
      </c>
      <c r="I299" s="6">
        <f>'під зими'!L298+майстерні!L298+покрівлі!N298+маляри!L298</f>
        <v>0.29915565967962321</v>
      </c>
      <c r="J299" s="6">
        <f>електрики!P298</f>
        <v>7.8811162129179407E-2</v>
      </c>
      <c r="K299" s="4">
        <f t="shared" si="17"/>
        <v>2.6013329117825901</v>
      </c>
      <c r="L299" s="4">
        <v>3.6560869144302455E-2</v>
      </c>
      <c r="M299" s="4">
        <f t="shared" si="18"/>
        <v>2.6378937809268925</v>
      </c>
      <c r="N299" s="4">
        <f t="shared" si="19"/>
        <v>3.1654725371122709</v>
      </c>
    </row>
    <row r="300" spans="1:14" ht="18" customHeight="1" x14ac:dyDescent="0.2">
      <c r="A300" s="2">
        <f t="shared" si="20"/>
        <v>294</v>
      </c>
      <c r="B300" s="2">
        <v>3</v>
      </c>
      <c r="C300" s="5" t="s">
        <v>2841</v>
      </c>
      <c r="D300" s="6">
        <f>SUM(сходові!N299)</f>
        <v>0.88660435699226992</v>
      </c>
      <c r="E300" s="6">
        <f>SUM(прибудинкова!M299)</f>
        <v>0.64030202233153755</v>
      </c>
      <c r="F300" s="6">
        <f>'слюсарі х.в.'!P299+'слюсарі кан'!P299+зварювальник!L299+аварійки!J299</f>
        <v>0.21454922849974936</v>
      </c>
      <c r="G300" s="6">
        <f>'дератизація '!I299</f>
        <v>0</v>
      </c>
      <c r="H300" s="6">
        <f>SUM(димовенти!Q299)</f>
        <v>3.9095568458499909E-2</v>
      </c>
      <c r="I300" s="6">
        <f>'під зими'!L299+майстерні!L299+покрівлі!N299+маляри!L299</f>
        <v>0.29517169041122221</v>
      </c>
      <c r="J300" s="6">
        <f>електрики!P299</f>
        <v>7.5371212130724549E-2</v>
      </c>
      <c r="K300" s="4">
        <f t="shared" si="17"/>
        <v>2.1510940788240034</v>
      </c>
      <c r="L300" s="4">
        <v>3.0153698832946496E-2</v>
      </c>
      <c r="M300" s="4">
        <f t="shared" si="18"/>
        <v>2.1812477776569499</v>
      </c>
      <c r="N300" s="4">
        <f t="shared" si="19"/>
        <v>2.6174973331883398</v>
      </c>
    </row>
    <row r="301" spans="1:14" ht="18" customHeight="1" x14ac:dyDescent="0.2">
      <c r="A301" s="2">
        <f t="shared" si="20"/>
        <v>295</v>
      </c>
      <c r="B301" s="2">
        <v>3</v>
      </c>
      <c r="C301" s="5" t="s">
        <v>2842</v>
      </c>
      <c r="D301" s="6">
        <f>SUM(сходові!N300)</f>
        <v>1.0191194244604316</v>
      </c>
      <c r="E301" s="6">
        <f>SUM(прибудинкова!M300)</f>
        <v>0.8168581294964028</v>
      </c>
      <c r="F301" s="6">
        <f>'слюсарі х.в.'!P300+'слюсарі кан'!P300+зварювальник!L300+аварійки!J300</f>
        <v>0.22243128137044338</v>
      </c>
      <c r="G301" s="6">
        <f>'дератизація '!I300</f>
        <v>0</v>
      </c>
      <c r="H301" s="6">
        <f>SUM(димовенти!Q300)</f>
        <v>4.2024923462063032E-2</v>
      </c>
      <c r="I301" s="6">
        <f>'під зими'!L300+майстерні!L300+покрівлі!N300+маляри!L300</f>
        <v>0.29148020127550789</v>
      </c>
      <c r="J301" s="6">
        <f>електрики!P300</f>
        <v>8.1018630651166976E-2</v>
      </c>
      <c r="K301" s="4">
        <f t="shared" si="17"/>
        <v>2.4729325907160153</v>
      </c>
      <c r="L301" s="4">
        <v>3.4734273360047307E-2</v>
      </c>
      <c r="M301" s="4">
        <f t="shared" si="18"/>
        <v>2.5076668640760627</v>
      </c>
      <c r="N301" s="4">
        <f t="shared" si="19"/>
        <v>3.0092002368912749</v>
      </c>
    </row>
    <row r="302" spans="1:14" ht="18" customHeight="1" x14ac:dyDescent="0.2">
      <c r="A302" s="2">
        <f t="shared" si="20"/>
        <v>296</v>
      </c>
      <c r="B302" s="2">
        <v>3</v>
      </c>
      <c r="C302" s="5" t="s">
        <v>2843</v>
      </c>
      <c r="D302" s="6">
        <f>SUM(сходові!N301)</f>
        <v>0.47660641486810551</v>
      </c>
      <c r="E302" s="6">
        <f>SUM(прибудинкова!M301)</f>
        <v>0.34666047162270186</v>
      </c>
      <c r="F302" s="6">
        <f>'слюсарі х.в.'!P301+'слюсарі кан'!P301+зварювальник!L301+аварійки!J301</f>
        <v>0.20190242169284939</v>
      </c>
      <c r="G302" s="6">
        <f>'дератизація '!I301</f>
        <v>0</v>
      </c>
      <c r="H302" s="6">
        <f>SUM(димовенти!Q301)</f>
        <v>3.4395398666867062E-2</v>
      </c>
      <c r="I302" s="6">
        <f>'під зими'!L301+майстерні!L301+покрівлі!N301+маляри!L301</f>
        <v>0.27566652739143621</v>
      </c>
      <c r="J302" s="6">
        <f>електрики!P301</f>
        <v>6.630989115794915E-2</v>
      </c>
      <c r="K302" s="4">
        <f t="shared" si="17"/>
        <v>1.4015411253999093</v>
      </c>
      <c r="L302" s="4">
        <v>1.9504229758138147E-2</v>
      </c>
      <c r="M302" s="4">
        <f t="shared" si="18"/>
        <v>1.4210453551580473</v>
      </c>
      <c r="N302" s="4">
        <f t="shared" si="19"/>
        <v>1.7052544261896567</v>
      </c>
    </row>
    <row r="303" spans="1:14" ht="18" customHeight="1" x14ac:dyDescent="0.2">
      <c r="A303" s="2">
        <f t="shared" si="20"/>
        <v>297</v>
      </c>
      <c r="B303" s="2">
        <v>3</v>
      </c>
      <c r="C303" s="5" t="s">
        <v>2844</v>
      </c>
      <c r="D303" s="6">
        <f>SUM(сходові!N302)</f>
        <v>1.0438653846153845</v>
      </c>
      <c r="E303" s="6">
        <f>SUM(прибудинкова!M302)</f>
        <v>0.57765201465201466</v>
      </c>
      <c r="F303" s="6">
        <f>'слюсарі х.в.'!P302+'слюсарі кан'!P302+зварювальник!L302+аварійки!J302</f>
        <v>0.17104071497162407</v>
      </c>
      <c r="G303" s="6">
        <f>'дератизація '!I302</f>
        <v>0</v>
      </c>
      <c r="H303" s="6">
        <f>SUM(димовенти!Q302)</f>
        <v>2.2925684306227486E-2</v>
      </c>
      <c r="I303" s="6">
        <f>'під зими'!L302+майстерні!L302+покрівлі!N302+маляри!L302</f>
        <v>0.70345450767285145</v>
      </c>
      <c r="J303" s="6">
        <f>електрики!P302</f>
        <v>4.4197761618964708E-2</v>
      </c>
      <c r="K303" s="4">
        <f t="shared" si="17"/>
        <v>2.5631360678370667</v>
      </c>
      <c r="L303" s="4">
        <v>3.5535650561220766E-2</v>
      </c>
      <c r="M303" s="4">
        <f t="shared" si="18"/>
        <v>2.5986717183982875</v>
      </c>
      <c r="N303" s="4">
        <f t="shared" si="19"/>
        <v>3.1184060620779448</v>
      </c>
    </row>
    <row r="304" spans="1:14" ht="18" customHeight="1" x14ac:dyDescent="0.2">
      <c r="A304" s="2">
        <f t="shared" si="20"/>
        <v>298</v>
      </c>
      <c r="B304" s="2">
        <v>3</v>
      </c>
      <c r="C304" s="5" t="s">
        <v>2845</v>
      </c>
      <c r="D304" s="6">
        <f>SUM(сходові!N303)</f>
        <v>0.69488088642659285</v>
      </c>
      <c r="E304" s="6">
        <f>SUM(прибудинкова!M303)</f>
        <v>1.2813953831948293</v>
      </c>
      <c r="F304" s="6">
        <f>'слюсарі х.в.'!P303+'слюсарі кан'!P303+зварювальник!L303+аварійки!J303</f>
        <v>0.26485193578074429</v>
      </c>
      <c r="G304" s="6">
        <f>'дератизація '!I303</f>
        <v>0</v>
      </c>
      <c r="H304" s="6">
        <f>SUM(димовенти!Q303)</f>
        <v>5.7790506145891998E-2</v>
      </c>
      <c r="I304" s="6">
        <f>'під зими'!L303+майстерні!L303+покрівлі!N303+маляри!L303</f>
        <v>0.36545335611381796</v>
      </c>
      <c r="J304" s="6">
        <f>електрики!P303</f>
        <v>0.11141264009212713</v>
      </c>
      <c r="K304" s="4">
        <f t="shared" si="17"/>
        <v>2.7757847077540032</v>
      </c>
      <c r="L304" s="4">
        <v>3.8799231133567869E-2</v>
      </c>
      <c r="M304" s="4">
        <f t="shared" si="18"/>
        <v>2.8145839388875711</v>
      </c>
      <c r="N304" s="4">
        <f t="shared" si="19"/>
        <v>3.3775007266650854</v>
      </c>
    </row>
    <row r="305" spans="1:14" ht="18" customHeight="1" x14ac:dyDescent="0.2">
      <c r="A305" s="2">
        <f t="shared" si="20"/>
        <v>299</v>
      </c>
      <c r="B305" s="2">
        <v>2</v>
      </c>
      <c r="C305" s="5" t="s">
        <v>2846</v>
      </c>
      <c r="D305" s="6">
        <f>SUM(сходові!N304)</f>
        <v>0</v>
      </c>
      <c r="E305" s="6">
        <f>SUM(прибудинкова!M304)</f>
        <v>1.3224066553576479</v>
      </c>
      <c r="F305" s="6">
        <f>'слюсарі х.в.'!P304+'слюсарі кан'!P304+зварювальник!L304+аварійки!J304</f>
        <v>0.25219054936008778</v>
      </c>
      <c r="G305" s="6">
        <f>'дератизація '!I304</f>
        <v>0</v>
      </c>
      <c r="H305" s="6">
        <f>SUM(димовенти!Q304)</f>
        <v>5.3084917859203579E-2</v>
      </c>
      <c r="I305" s="6">
        <f>'під зими'!L304+майстерні!L304+покрівлі!N304+маляри!L304</f>
        <v>0.25465014283675053</v>
      </c>
      <c r="J305" s="6">
        <f>електрики!P304</f>
        <v>0.10234087295994374</v>
      </c>
      <c r="K305" s="4">
        <f t="shared" si="17"/>
        <v>1.9846731383736336</v>
      </c>
      <c r="L305" s="4">
        <v>2.7669779575457132E-2</v>
      </c>
      <c r="M305" s="4">
        <f t="shared" si="18"/>
        <v>2.0123429179490908</v>
      </c>
      <c r="N305" s="4">
        <f t="shared" si="19"/>
        <v>2.4148115015389089</v>
      </c>
    </row>
    <row r="306" spans="1:14" ht="18" customHeight="1" x14ac:dyDescent="0.2">
      <c r="A306" s="2">
        <f t="shared" si="20"/>
        <v>300</v>
      </c>
      <c r="B306" s="2">
        <v>2</v>
      </c>
      <c r="C306" s="5" t="s">
        <v>2847</v>
      </c>
      <c r="D306" s="6">
        <f>SUM(сходові!N305)</f>
        <v>0</v>
      </c>
      <c r="E306" s="6">
        <f>SUM(прибудинкова!M305)</f>
        <v>1.149678029332194</v>
      </c>
      <c r="F306" s="6">
        <f>'слюсарі х.в.'!P305+'слюсарі кан'!P305+зварювальник!L305+аварійки!J305</f>
        <v>0.20526996490296445</v>
      </c>
      <c r="G306" s="6">
        <f>'дератизація '!I305</f>
        <v>0</v>
      </c>
      <c r="H306" s="6">
        <f>SUM(димовенти!Q305)</f>
        <v>3.5646941851630948E-2</v>
      </c>
      <c r="I306" s="6">
        <f>'під зими'!L305+майстерні!L305+покрівлі!N305+маляри!L305</f>
        <v>0.36426627288394081</v>
      </c>
      <c r="J306" s="6">
        <f>електрики!P305</f>
        <v>6.8722704952170671E-2</v>
      </c>
      <c r="K306" s="4">
        <f t="shared" si="17"/>
        <v>1.8235839139229006</v>
      </c>
      <c r="L306" s="4">
        <v>2.5331767471367117E-2</v>
      </c>
      <c r="M306" s="4">
        <f t="shared" si="18"/>
        <v>1.8489156813942678</v>
      </c>
      <c r="N306" s="4">
        <f t="shared" si="19"/>
        <v>2.218698817673121</v>
      </c>
    </row>
    <row r="307" spans="1:14" ht="18" customHeight="1" x14ac:dyDescent="0.2">
      <c r="A307" s="2">
        <f t="shared" si="20"/>
        <v>301</v>
      </c>
      <c r="B307" s="2">
        <v>2</v>
      </c>
      <c r="C307" s="5" t="s">
        <v>2848</v>
      </c>
      <c r="D307" s="6">
        <f>SUM(сходові!N306)</f>
        <v>0</v>
      </c>
      <c r="E307" s="6">
        <f>SUM(прибудинкова!M306)</f>
        <v>0.746047471451876</v>
      </c>
      <c r="F307" s="6">
        <f>'слюсарі х.в.'!P306+'слюсарі кан'!P306+зварювальник!L306+аварійки!J306</f>
        <v>0.21237464907097112</v>
      </c>
      <c r="G307" s="6">
        <f>'дератизація '!I306</f>
        <v>0</v>
      </c>
      <c r="H307" s="6">
        <f>SUM(димовенти!Q306)</f>
        <v>3.8287388757749403E-2</v>
      </c>
      <c r="I307" s="6">
        <f>'під зими'!L306+майстерні!L306+покрівлі!N306+маляри!L306</f>
        <v>0.28394312397295823</v>
      </c>
      <c r="J307" s="6">
        <f>електрики!P306</f>
        <v>7.3813145933793026E-2</v>
      </c>
      <c r="K307" s="4">
        <f t="shared" si="17"/>
        <v>1.3544657791873478</v>
      </c>
      <c r="L307" s="4">
        <v>1.8752664580336753E-2</v>
      </c>
      <c r="M307" s="4">
        <f t="shared" si="18"/>
        <v>1.3732184437676844</v>
      </c>
      <c r="N307" s="4">
        <f t="shared" si="19"/>
        <v>1.6478621325212213</v>
      </c>
    </row>
    <row r="308" spans="1:14" ht="18" customHeight="1" x14ac:dyDescent="0.2">
      <c r="A308" s="2">
        <f t="shared" si="20"/>
        <v>302</v>
      </c>
      <c r="B308" s="2">
        <v>2</v>
      </c>
      <c r="C308" s="5" t="s">
        <v>2849</v>
      </c>
      <c r="D308" s="6">
        <f>SUM(сходові!N307)</f>
        <v>0</v>
      </c>
      <c r="E308" s="6">
        <f>SUM(прибудинкова!M307)</f>
        <v>1.2589134607218682</v>
      </c>
      <c r="F308" s="6">
        <f>'слюсарі х.в.'!P307+'слюсарі кан'!P307+зварювальник!L307+аварійки!J307</f>
        <v>0.2166179507402215</v>
      </c>
      <c r="G308" s="6">
        <f>'дератизація '!I307</f>
        <v>0</v>
      </c>
      <c r="H308" s="6">
        <f>SUM(димовенти!Q307)</f>
        <v>5.2183893358869693E-2</v>
      </c>
      <c r="I308" s="6">
        <f>'під зими'!L307+майстерні!L307+покрівлі!N307+маляри!L307</f>
        <v>0.35311968251709958</v>
      </c>
      <c r="J308" s="6">
        <f>електрики!P307</f>
        <v>7.6853432624059664E-2</v>
      </c>
      <c r="K308" s="4">
        <f t="shared" si="17"/>
        <v>1.9576884199621187</v>
      </c>
      <c r="L308" s="4">
        <v>2.7234380188697949E-2</v>
      </c>
      <c r="M308" s="4">
        <f t="shared" si="18"/>
        <v>1.9849228001508168</v>
      </c>
      <c r="N308" s="4">
        <f t="shared" si="19"/>
        <v>2.3819073601809801</v>
      </c>
    </row>
    <row r="309" spans="1:14" ht="18" customHeight="1" x14ac:dyDescent="0.2">
      <c r="A309" s="2">
        <f t="shared" si="20"/>
        <v>303</v>
      </c>
      <c r="B309" s="2">
        <v>2</v>
      </c>
      <c r="C309" s="5" t="s">
        <v>2850</v>
      </c>
      <c r="D309" s="6">
        <f>SUM(сходові!N308)</f>
        <v>0</v>
      </c>
      <c r="E309" s="6">
        <f>SUM(прибудинкова!M308)</f>
        <v>1.2661963503649634</v>
      </c>
      <c r="F309" s="6">
        <f>'слюсарі х.в.'!P308+'слюсарі кан'!P308+зварювальник!L308+аварійки!J308</f>
        <v>0.23227688022024554</v>
      </c>
      <c r="G309" s="6">
        <f>'дератизація '!I308</f>
        <v>2.6642335766423357E-3</v>
      </c>
      <c r="H309" s="6">
        <f>SUM(димовенти!Q308)</f>
        <v>4.5684027851095634E-2</v>
      </c>
      <c r="I309" s="6">
        <f>'під зими'!L308+майстерні!L308+покрівлі!N308+маляри!L308</f>
        <v>0.36441631351862069</v>
      </c>
      <c r="J309" s="6">
        <f>електрики!P308</f>
        <v>8.8072911839250853E-2</v>
      </c>
      <c r="K309" s="4">
        <f t="shared" si="17"/>
        <v>1.9993107173708184</v>
      </c>
      <c r="L309" s="4">
        <v>2.7782886273178709E-2</v>
      </c>
      <c r="M309" s="4">
        <f t="shared" si="18"/>
        <v>2.0270936036439973</v>
      </c>
      <c r="N309" s="4">
        <f t="shared" si="19"/>
        <v>2.4325123243727966</v>
      </c>
    </row>
    <row r="310" spans="1:14" ht="18" customHeight="1" x14ac:dyDescent="0.2">
      <c r="A310" s="2">
        <f t="shared" si="20"/>
        <v>304</v>
      </c>
      <c r="B310" s="2">
        <v>2</v>
      </c>
      <c r="C310" s="5" t="s">
        <v>2851</v>
      </c>
      <c r="D310" s="6">
        <f>SUM(сходові!N309)</f>
        <v>0</v>
      </c>
      <c r="E310" s="6">
        <f>SUM(прибудинкова!M309)</f>
        <v>0.25223066759388035</v>
      </c>
      <c r="F310" s="6">
        <f>'слюсарі х.в.'!P309+'слюсарі кан'!P309+зварювальник!L309+аварійки!J309</f>
        <v>0.18742751379413775</v>
      </c>
      <c r="G310" s="6">
        <f>'дератизація '!I309</f>
        <v>0</v>
      </c>
      <c r="H310" s="6">
        <f>SUM(димовенти!Q309)</f>
        <v>2.9015817411219766E-2</v>
      </c>
      <c r="I310" s="6">
        <f>'під зими'!L309+майстерні!L309+покрівлі!N309+маляри!L309</f>
        <v>0.33879520334859925</v>
      </c>
      <c r="J310" s="6">
        <f>електрики!P309</f>
        <v>5.5938752535824594E-2</v>
      </c>
      <c r="K310" s="4">
        <f t="shared" si="17"/>
        <v>0.86340795468366172</v>
      </c>
      <c r="L310" s="4">
        <v>1.1740824677466621E-2</v>
      </c>
      <c r="M310" s="4">
        <f t="shared" si="18"/>
        <v>0.87514877936112834</v>
      </c>
      <c r="N310" s="4">
        <f t="shared" si="19"/>
        <v>1.0501785352333539</v>
      </c>
    </row>
    <row r="311" spans="1:14" ht="18" customHeight="1" x14ac:dyDescent="0.2">
      <c r="A311" s="2">
        <f t="shared" si="20"/>
        <v>305</v>
      </c>
      <c r="B311" s="2">
        <v>2</v>
      </c>
      <c r="C311" s="5" t="s">
        <v>2852</v>
      </c>
      <c r="D311" s="6">
        <f>SUM(сходові!N310)</f>
        <v>0</v>
      </c>
      <c r="E311" s="6">
        <f>SUM(прибудинкова!M310)</f>
        <v>1.2413334382871535</v>
      </c>
      <c r="F311" s="6">
        <f>'слюсарі х.в.'!P310+'слюсарі кан'!P310+зварювальник!L310+аварійки!J310</f>
        <v>0.21982077538798681</v>
      </c>
      <c r="G311" s="6">
        <f>'дератизація '!I310</f>
        <v>2.0465994962216624E-3</v>
      </c>
      <c r="H311" s="6">
        <f>SUM(димовенти!Q310)</f>
        <v>4.1054732207704288E-2</v>
      </c>
      <c r="I311" s="6">
        <f>'під зими'!L310+майстерні!L310+покрівлі!N310+маляри!L310</f>
        <v>0.30353387966320283</v>
      </c>
      <c r="J311" s="6">
        <f>електрики!P310</f>
        <v>7.9148227080561032E-2</v>
      </c>
      <c r="K311" s="4">
        <f t="shared" si="17"/>
        <v>1.8869376521228303</v>
      </c>
      <c r="L311" s="4">
        <v>2.6301539927768625E-2</v>
      </c>
      <c r="M311" s="4">
        <f t="shared" si="18"/>
        <v>1.9132391920505989</v>
      </c>
      <c r="N311" s="4">
        <f t="shared" si="19"/>
        <v>2.2958870304607184</v>
      </c>
    </row>
    <row r="312" spans="1:14" ht="18" customHeight="1" x14ac:dyDescent="0.2">
      <c r="A312" s="2">
        <f t="shared" si="20"/>
        <v>306</v>
      </c>
      <c r="B312" s="2">
        <v>2</v>
      </c>
      <c r="C312" s="5" t="s">
        <v>2853</v>
      </c>
      <c r="D312" s="6">
        <f>SUM(сходові!N311)</f>
        <v>0</v>
      </c>
      <c r="E312" s="6">
        <f>SUM(прибудинкова!M311)</f>
        <v>1.1657420944558519</v>
      </c>
      <c r="F312" s="6">
        <f>'слюсарі х.в.'!P311+'слюсарі кан'!P311+зварювальник!L311+аварійки!J311</f>
        <v>0.18139567544002677</v>
      </c>
      <c r="G312" s="6">
        <f>'дератизація '!I311</f>
        <v>0</v>
      </c>
      <c r="H312" s="6">
        <f>SUM(димовенти!Q311)</f>
        <v>2.6774092298083946E-2</v>
      </c>
      <c r="I312" s="6">
        <f>'під зими'!L311+майстерні!L311+покрівлі!N311+маляри!L311</f>
        <v>0.31827088816416649</v>
      </c>
      <c r="J312" s="6">
        <f>електрики!P311</f>
        <v>5.1616995730567113E-2</v>
      </c>
      <c r="K312" s="4">
        <f t="shared" si="17"/>
        <v>1.7437997460886963</v>
      </c>
      <c r="L312" s="4">
        <v>2.4325752181023286E-2</v>
      </c>
      <c r="M312" s="4">
        <f t="shared" si="18"/>
        <v>1.7681254982697197</v>
      </c>
      <c r="N312" s="4">
        <f t="shared" si="19"/>
        <v>2.1217505979236635</v>
      </c>
    </row>
    <row r="313" spans="1:14" ht="18" customHeight="1" x14ac:dyDescent="0.2">
      <c r="A313" s="2">
        <f t="shared" si="20"/>
        <v>307</v>
      </c>
      <c r="B313" s="2">
        <v>2</v>
      </c>
      <c r="C313" s="5" t="s">
        <v>2854</v>
      </c>
      <c r="D313" s="6">
        <f>SUM(сходові!N312)</f>
        <v>0</v>
      </c>
      <c r="E313" s="6">
        <f>SUM(прибудинкова!M312)</f>
        <v>1.3069297396406307</v>
      </c>
      <c r="F313" s="6">
        <f>'слюсарі х.в.'!P312+'слюсарі кан'!P312+зварювальник!L312+аварійки!J312</f>
        <v>0.29461716289217621</v>
      </c>
      <c r="G313" s="6">
        <f>'дератизація '!I312</f>
        <v>2.0627062706270625E-3</v>
      </c>
      <c r="H313" s="6">
        <f>SUM(димовенти!Q312)</f>
        <v>6.8852715243125431E-2</v>
      </c>
      <c r="I313" s="6">
        <f>'під зими'!L312+майстерні!L312+покрівлі!N312+маляри!L312</f>
        <v>0.39685234676537734</v>
      </c>
      <c r="J313" s="6">
        <f>електрики!P312</f>
        <v>0.13273915205695672</v>
      </c>
      <c r="K313" s="4">
        <f t="shared" si="17"/>
        <v>2.2020538228688937</v>
      </c>
      <c r="L313" s="4">
        <v>3.045753160947573E-2</v>
      </c>
      <c r="M313" s="4">
        <f t="shared" si="18"/>
        <v>2.2325113544783695</v>
      </c>
      <c r="N313" s="4">
        <f t="shared" si="19"/>
        <v>2.6790136253740431</v>
      </c>
    </row>
    <row r="314" spans="1:14" ht="18" customHeight="1" x14ac:dyDescent="0.2">
      <c r="A314" s="2">
        <f t="shared" si="20"/>
        <v>308</v>
      </c>
      <c r="B314" s="2">
        <v>3</v>
      </c>
      <c r="C314" s="5" t="s">
        <v>2855</v>
      </c>
      <c r="D314" s="6">
        <f>SUM(сходові!N313)</f>
        <v>0.95643848078235161</v>
      </c>
      <c r="E314" s="6">
        <f>SUM(прибудинкова!M313)</f>
        <v>1.0042237889470094</v>
      </c>
      <c r="F314" s="6">
        <f>'слюсарі х.в.'!P313+'слюсарі кан'!P313+зварювальник!L313+аварійки!J313</f>
        <v>0.18595376394438956</v>
      </c>
      <c r="G314" s="6">
        <f>'дератизація '!I313</f>
        <v>2.5699340459404141E-3</v>
      </c>
      <c r="H314" s="6">
        <f>SUM(димовенти!Q313)</f>
        <v>4.1927612674857125E-2</v>
      </c>
      <c r="I314" s="6">
        <f>'під зими'!L313+майстерні!L313+покрівлі!N313+маляри!L313</f>
        <v>0.32263689762316988</v>
      </c>
      <c r="J314" s="6">
        <f>електрики!P313</f>
        <v>5.4882824298282312E-2</v>
      </c>
      <c r="K314" s="4">
        <f t="shared" si="17"/>
        <v>2.5686333023160004</v>
      </c>
      <c r="L314" s="4">
        <v>3.6141276506687969E-2</v>
      </c>
      <c r="M314" s="4">
        <f t="shared" si="18"/>
        <v>2.6047745788226884</v>
      </c>
      <c r="N314" s="4">
        <f t="shared" si="19"/>
        <v>3.125729494587226</v>
      </c>
    </row>
    <row r="315" spans="1:14" ht="18" customHeight="1" x14ac:dyDescent="0.2">
      <c r="A315" s="2">
        <f t="shared" si="20"/>
        <v>309</v>
      </c>
      <c r="B315" s="2">
        <v>4</v>
      </c>
      <c r="C315" s="5" t="s">
        <v>2856</v>
      </c>
      <c r="D315" s="6">
        <f>SUM(сходові!N314)</f>
        <v>0.75071225071225067</v>
      </c>
      <c r="E315" s="6">
        <f>SUM(прибудинкова!M314)</f>
        <v>1.1980930674264008</v>
      </c>
      <c r="F315" s="6">
        <f>'слюсарі х.в.'!P314+'слюсарі кан'!P314+зварювальник!L314+аварійки!J314</f>
        <v>0.29212889467484859</v>
      </c>
      <c r="G315" s="6">
        <f>'дератизація '!I314</f>
        <v>0</v>
      </c>
      <c r="H315" s="6">
        <f>SUM(димовенти!Q314)</f>
        <v>4.8173770141916789E-2</v>
      </c>
      <c r="I315" s="6">
        <f>'під зими'!L314+майстерні!L314+покрівлі!N314+маляри!L314</f>
        <v>0.27205850230614448</v>
      </c>
      <c r="J315" s="6">
        <f>електрики!P314</f>
        <v>0.13095633072285839</v>
      </c>
      <c r="K315" s="4">
        <f t="shared" si="17"/>
        <v>2.6921228159844199</v>
      </c>
      <c r="L315" s="4">
        <v>3.7659645396805441E-2</v>
      </c>
      <c r="M315" s="4">
        <f t="shared" si="18"/>
        <v>2.7297824613812254</v>
      </c>
      <c r="N315" s="4">
        <f t="shared" si="19"/>
        <v>3.2757389536574704</v>
      </c>
    </row>
    <row r="316" spans="1:14" ht="18" customHeight="1" x14ac:dyDescent="0.2">
      <c r="A316" s="2">
        <f t="shared" si="20"/>
        <v>310</v>
      </c>
      <c r="B316" s="2">
        <v>3</v>
      </c>
      <c r="C316" s="5" t="s">
        <v>2857</v>
      </c>
      <c r="D316" s="6">
        <f>SUM(сходові!N315)</f>
        <v>1.5338877338877337</v>
      </c>
      <c r="E316" s="6">
        <f>SUM(прибудинкова!M315)</f>
        <v>0.21857103257103258</v>
      </c>
      <c r="F316" s="6">
        <f>'слюсарі х.в.'!P315+'слюсарі кан'!P315+зварювальник!L315+аварійки!J315</f>
        <v>0.28441037225623411</v>
      </c>
      <c r="G316" s="6">
        <f>'дератизація '!I315</f>
        <v>0</v>
      </c>
      <c r="H316" s="6">
        <f>SUM(димовенти!Q315)</f>
        <v>2.2213408335843256E-2</v>
      </c>
      <c r="I316" s="6">
        <f>'під зими'!L315+майстерні!L315+покрівлі!N315+маляри!L315</f>
        <v>0.2826886069866526</v>
      </c>
      <c r="J316" s="6">
        <f>електрики!P315</f>
        <v>0.12542608027003499</v>
      </c>
      <c r="K316" s="4">
        <f t="shared" si="17"/>
        <v>2.4671972343075317</v>
      </c>
      <c r="L316" s="4">
        <v>3.4565034166902819E-2</v>
      </c>
      <c r="M316" s="4">
        <f t="shared" si="18"/>
        <v>2.5017622684744345</v>
      </c>
      <c r="N316" s="4">
        <f t="shared" si="19"/>
        <v>3.0021147221693214</v>
      </c>
    </row>
    <row r="317" spans="1:14" ht="18" customHeight="1" x14ac:dyDescent="0.2">
      <c r="A317" s="2">
        <f t="shared" si="20"/>
        <v>311</v>
      </c>
      <c r="B317" s="2">
        <v>9</v>
      </c>
      <c r="C317" s="5" t="s">
        <v>2858</v>
      </c>
      <c r="D317" s="6">
        <f>SUM(сходові!N316)</f>
        <v>0.64225909414650872</v>
      </c>
      <c r="E317" s="6">
        <f>SUM(прибудинкова!M316)</f>
        <v>1.2836372817612098</v>
      </c>
      <c r="F317" s="6">
        <f>'слюсарі х.в.'!P316+'слюсарі кан'!P316+'слюсарі ц.о.'!P184+зварювальник!L316+аварійки!J316</f>
        <v>0.38711428078221832</v>
      </c>
      <c r="G317" s="6">
        <f>'дератизація '!I316</f>
        <v>3.3350542464473192E-3</v>
      </c>
      <c r="H317" s="6">
        <f>SUM(димовенти!Q316)</f>
        <v>3.5378209182893437E-2</v>
      </c>
      <c r="I317" s="6">
        <f>'під зими'!L316+майстерні!L316+покрівлі!N316+маляри!L316</f>
        <v>0.22140081181546289</v>
      </c>
      <c r="J317" s="6">
        <f>електрики!P316</f>
        <v>6.8204623036994802E-2</v>
      </c>
      <c r="K317" s="4">
        <f t="shared" si="17"/>
        <v>2.6413293549717349</v>
      </c>
      <c r="L317" s="4">
        <v>3.6093284567665807E-2</v>
      </c>
      <c r="M317" s="4">
        <f t="shared" si="18"/>
        <v>2.677422639539401</v>
      </c>
      <c r="N317" s="4">
        <f t="shared" si="19"/>
        <v>3.2129071674472809</v>
      </c>
    </row>
    <row r="318" spans="1:14" ht="18" customHeight="1" x14ac:dyDescent="0.2">
      <c r="A318" s="2">
        <f t="shared" si="20"/>
        <v>312</v>
      </c>
      <c r="B318" s="2">
        <v>1</v>
      </c>
      <c r="C318" s="5" t="s">
        <v>2859</v>
      </c>
      <c r="D318" s="6">
        <f>SUM(сходові!N317)</f>
        <v>0</v>
      </c>
      <c r="E318" s="6">
        <f>SUM(прибудинкова!M317)</f>
        <v>0.9404338427133806</v>
      </c>
      <c r="F318" s="6">
        <f>'слюсарі х.в.'!P317+'слюсарі кан'!P317+зварювальник!L317+аварійки!J317</f>
        <v>0.23488835543300615</v>
      </c>
      <c r="G318" s="6">
        <f>'дератизація '!I317</f>
        <v>0</v>
      </c>
      <c r="H318" s="6">
        <f>SUM(димовенти!Q317)</f>
        <v>4.6654579318673887E-2</v>
      </c>
      <c r="I318" s="6">
        <f>'під зими'!L317+майстерні!L317+покрівлі!N317+маляри!L317</f>
        <v>0.34088446484300444</v>
      </c>
      <c r="J318" s="6">
        <f>електрики!P317</f>
        <v>8.994400985447161E-2</v>
      </c>
      <c r="K318" s="4">
        <f t="shared" ref="K318:K379" si="21">SUM(D318,E318,F318,G318,H318,I318,J318)</f>
        <v>1.6528052521625369</v>
      </c>
      <c r="L318" s="4">
        <v>2.2858464304001402E-2</v>
      </c>
      <c r="M318" s="4">
        <f t="shared" ref="M318:M379" si="22">SUM(L318+K318)</f>
        <v>1.6756637164665382</v>
      </c>
      <c r="N318" s="4">
        <f t="shared" ref="N318:N379" si="23">M318*1.2</f>
        <v>2.0107964597598458</v>
      </c>
    </row>
    <row r="319" spans="1:14" ht="18" customHeight="1" x14ac:dyDescent="0.2">
      <c r="A319" s="2">
        <f t="shared" si="20"/>
        <v>313</v>
      </c>
      <c r="B319" s="2">
        <v>9</v>
      </c>
      <c r="C319" s="5" t="s">
        <v>2860</v>
      </c>
      <c r="D319" s="6">
        <f>SUM(сходові!N318)</f>
        <v>0.83837733419188676</v>
      </c>
      <c r="E319" s="6">
        <f>SUM(прибудинкова!M318)</f>
        <v>1.1259521040869664</v>
      </c>
      <c r="F319" s="6">
        <f>'слюсарі х.в.'!P318+'слюсарі кан'!P318+'слюсарі ц.о.'!P185+зварювальник!L318+аварійки!J318</f>
        <v>0.4088644448761799</v>
      </c>
      <c r="G319" s="6">
        <f>'дератизація '!I318</f>
        <v>3.4681451460171963E-3</v>
      </c>
      <c r="H319" s="6">
        <f>SUM(димовенти!Q318)</f>
        <v>4.2473865900092875E-2</v>
      </c>
      <c r="I319" s="6">
        <f>'під зими'!L318+майстерні!L318+покрівлі!N318+маляри!L318</f>
        <v>0.22999718700705765</v>
      </c>
      <c r="J319" s="6">
        <f>електрики!P318</f>
        <v>8.3737999940172281E-2</v>
      </c>
      <c r="K319" s="4">
        <f t="shared" si="21"/>
        <v>2.7328710811483732</v>
      </c>
      <c r="L319" s="4">
        <v>3.7990196911077856E-2</v>
      </c>
      <c r="M319" s="4">
        <f t="shared" si="22"/>
        <v>2.770861278059451</v>
      </c>
      <c r="N319" s="4">
        <f t="shared" si="23"/>
        <v>3.3250335336713412</v>
      </c>
    </row>
    <row r="320" spans="1:14" ht="18" customHeight="1" x14ac:dyDescent="0.2">
      <c r="A320" s="2">
        <f t="shared" si="20"/>
        <v>314</v>
      </c>
      <c r="B320" s="2">
        <v>3</v>
      </c>
      <c r="C320" s="5" t="s">
        <v>2861</v>
      </c>
      <c r="D320" s="6">
        <f>SUM(сходові!N319)</f>
        <v>0.72610169491525423</v>
      </c>
      <c r="E320" s="6">
        <f>SUM(прибудинкова!M319)</f>
        <v>1.0921381447056677</v>
      </c>
      <c r="F320" s="6">
        <f>'слюсарі х.в.'!P319+'слюсарі кан'!P319+'слюсарі ц.о.'!P186+зварювальник!L319+аварійки!J319</f>
        <v>0.37171943833202825</v>
      </c>
      <c r="G320" s="6">
        <f>'дератизація '!I319</f>
        <v>6.9983597594313848E-4</v>
      </c>
      <c r="H320" s="6">
        <f>SUM(димовенти!Q319)</f>
        <v>2.9656735411992464E-2</v>
      </c>
      <c r="I320" s="6">
        <f>'під зими'!L319+майстерні!L319+покрівлі!N319+маляри!L319</f>
        <v>0.28082106893325465</v>
      </c>
      <c r="J320" s="6">
        <f>електрики!P319</f>
        <v>5.7174359754221159E-2</v>
      </c>
      <c r="K320" s="4">
        <f t="shared" si="21"/>
        <v>2.5583112780283614</v>
      </c>
      <c r="L320" s="4">
        <v>3.4850960530190545E-2</v>
      </c>
      <c r="M320" s="4">
        <f t="shared" si="22"/>
        <v>2.593162238558552</v>
      </c>
      <c r="N320" s="4">
        <f t="shared" si="23"/>
        <v>3.1117946862702621</v>
      </c>
    </row>
    <row r="321" spans="1:14" ht="18" customHeight="1" x14ac:dyDescent="0.2">
      <c r="A321" s="2">
        <f t="shared" si="20"/>
        <v>315</v>
      </c>
      <c r="B321" s="2">
        <v>3</v>
      </c>
      <c r="C321" s="5" t="s">
        <v>2862</v>
      </c>
      <c r="D321" s="6">
        <f>SUM(сходові!N320)</f>
        <v>0.66967878573949879</v>
      </c>
      <c r="E321" s="6">
        <f>SUM(прибудинкова!M320)</f>
        <v>0.94365461482863522</v>
      </c>
      <c r="F321" s="6">
        <f>'слюсарі х.в.'!P320+'слюсарі кан'!P320+'слюсарі ц.о.'!P188+зварювальник!L320+аварійки!J320</f>
        <v>0.36268797271169317</v>
      </c>
      <c r="G321" s="6">
        <f>'дератизація '!I320</f>
        <v>6.4545408703544965E-4</v>
      </c>
      <c r="H321" s="6">
        <f>SUM(димовенти!Q320)</f>
        <v>2.5496614648071562E-2</v>
      </c>
      <c r="I321" s="6">
        <f>'під зими'!L320+майстерні!L320+покрівлі!N320+маляри!L320</f>
        <v>0.27519902981711064</v>
      </c>
      <c r="J321" s="6">
        <f>електрики!P320</f>
        <v>5.0703397550877272E-2</v>
      </c>
      <c r="K321" s="4">
        <f t="shared" si="21"/>
        <v>2.3280658693829226</v>
      </c>
      <c r="L321" s="4">
        <v>3.1599568380078713E-2</v>
      </c>
      <c r="M321" s="4">
        <f t="shared" si="22"/>
        <v>2.3596654377630015</v>
      </c>
      <c r="N321" s="4">
        <f t="shared" si="23"/>
        <v>2.8315985253156017</v>
      </c>
    </row>
    <row r="322" spans="1:14" ht="18" customHeight="1" x14ac:dyDescent="0.2">
      <c r="A322" s="2">
        <f t="shared" si="20"/>
        <v>316</v>
      </c>
      <c r="B322" s="2">
        <v>1</v>
      </c>
      <c r="C322" s="5" t="s">
        <v>2863</v>
      </c>
      <c r="D322" s="6">
        <f>SUM(сходові!N321)</f>
        <v>0</v>
      </c>
      <c r="E322" s="6">
        <f>SUM(прибудинкова!M321)</f>
        <v>1.2186083596768529</v>
      </c>
      <c r="F322" s="6">
        <f>'слюсарі х.в.'!P321+'слюсарі кан'!P321+зварювальник!L321+аварійки!J321</f>
        <v>0.28680840086519543</v>
      </c>
      <c r="G322" s="6">
        <f>'дератизація '!I321</f>
        <v>0</v>
      </c>
      <c r="H322" s="6">
        <f>SUM(димовенти!Q321)</f>
        <v>6.5950598689147544E-2</v>
      </c>
      <c r="I322" s="6">
        <f>'під зими'!L321+майстерні!L321+покрівлі!N321+маляри!L321</f>
        <v>0.3848613274315601</v>
      </c>
      <c r="J322" s="6">
        <f>електрики!P321</f>
        <v>0.12714424575318614</v>
      </c>
      <c r="K322" s="4">
        <f t="shared" si="21"/>
        <v>2.083372932415942</v>
      </c>
      <c r="L322" s="4">
        <v>2.8791358078027685E-2</v>
      </c>
      <c r="M322" s="4">
        <f t="shared" si="22"/>
        <v>2.1121642904939697</v>
      </c>
      <c r="N322" s="4">
        <f t="shared" si="23"/>
        <v>2.5345971485927636</v>
      </c>
    </row>
    <row r="323" spans="1:14" ht="18" customHeight="1" x14ac:dyDescent="0.2">
      <c r="A323" s="2">
        <f t="shared" si="20"/>
        <v>317</v>
      </c>
      <c r="B323" s="2">
        <v>1</v>
      </c>
      <c r="C323" s="5" t="s">
        <v>2864</v>
      </c>
      <c r="D323" s="6">
        <f>SUM(сходові!N322)</f>
        <v>0</v>
      </c>
      <c r="E323" s="6">
        <f>SUM(прибудинкова!M322)</f>
        <v>1.1681407407407407</v>
      </c>
      <c r="F323" s="6">
        <f>'слюсарі х.в.'!P322+'слюсарі кан'!P322+зварювальник!L322+аварійки!J322</f>
        <v>0.19845690660254284</v>
      </c>
      <c r="G323" s="6">
        <f>'дератизація '!I322</f>
        <v>0</v>
      </c>
      <c r="H323" s="6">
        <f>SUM(димовенти!Q322)</f>
        <v>3.3114877331217478E-2</v>
      </c>
      <c r="I323" s="6">
        <f>'під зими'!L322+майстерні!L322+покрівлі!N322+маляри!L322</f>
        <v>0.51352742936427687</v>
      </c>
      <c r="J323" s="6">
        <f>електрики!P322</f>
        <v>6.3841211227393474E-2</v>
      </c>
      <c r="K323" s="4">
        <f t="shared" si="21"/>
        <v>1.9770811652661713</v>
      </c>
      <c r="L323" s="4">
        <v>2.731167045210281E-2</v>
      </c>
      <c r="M323" s="4">
        <f t="shared" si="22"/>
        <v>2.0043928357182743</v>
      </c>
      <c r="N323" s="4">
        <f t="shared" si="23"/>
        <v>2.4052714028619291</v>
      </c>
    </row>
    <row r="324" spans="1:14" ht="18" customHeight="1" x14ac:dyDescent="0.2">
      <c r="A324" s="2">
        <f t="shared" si="20"/>
        <v>318</v>
      </c>
      <c r="B324" s="2">
        <v>2</v>
      </c>
      <c r="C324" s="5" t="s">
        <v>2865</v>
      </c>
      <c r="D324" s="6">
        <f>SUM(сходові!N323)</f>
        <v>0</v>
      </c>
      <c r="E324" s="6">
        <f>SUM(прибудинкова!M323)</f>
        <v>0.97345061728395066</v>
      </c>
      <c r="F324" s="6">
        <f>'слюсарі х.в.'!P323+'слюсарі кан'!P323+зварювальник!L323+аварійки!J323</f>
        <v>0.25785865513620021</v>
      </c>
      <c r="G324" s="6">
        <f>'дератизація '!I323</f>
        <v>0</v>
      </c>
      <c r="H324" s="6">
        <f>SUM(димовенти!Q323)</f>
        <v>5.5191462218695808E-2</v>
      </c>
      <c r="I324" s="6">
        <f>'під зими'!L323+майстерні!L323+покрівлі!N323+маляри!L323</f>
        <v>0.47214081586482742</v>
      </c>
      <c r="J324" s="6">
        <f>електрики!P323</f>
        <v>0.10640201871232245</v>
      </c>
      <c r="K324" s="4">
        <f t="shared" si="21"/>
        <v>1.8650435692159966</v>
      </c>
      <c r="L324" s="4">
        <v>2.5625433366166961E-2</v>
      </c>
      <c r="M324" s="4">
        <f t="shared" si="22"/>
        <v>1.8906690025821635</v>
      </c>
      <c r="N324" s="4">
        <f t="shared" si="23"/>
        <v>2.2688028030985961</v>
      </c>
    </row>
    <row r="325" spans="1:14" ht="18" customHeight="1" x14ac:dyDescent="0.2">
      <c r="A325" s="2">
        <f t="shared" si="20"/>
        <v>319</v>
      </c>
      <c r="B325" s="2">
        <v>1</v>
      </c>
      <c r="C325" s="5" t="s">
        <v>2866</v>
      </c>
      <c r="D325" s="6">
        <f>SUM(сходові!N324)</f>
        <v>0</v>
      </c>
      <c r="E325" s="6">
        <f>SUM(прибудинкова!M324)</f>
        <v>0.64846671806733491</v>
      </c>
      <c r="F325" s="6">
        <f>'слюсарі х.в.'!P324+'слюсарі кан'!P324+зварювальник!L324+аварійки!J324</f>
        <v>0.28247580227331726</v>
      </c>
      <c r="G325" s="6">
        <f>'дератизація '!I324</f>
        <v>0</v>
      </c>
      <c r="H325" s="6">
        <f>SUM(димовенти!Q324)</f>
        <v>6.434039388948963E-2</v>
      </c>
      <c r="I325" s="6">
        <f>'під зими'!L324+майстерні!L324+покрівлі!N324+маляри!L324</f>
        <v>0.56069370042366173</v>
      </c>
      <c r="J325" s="6">
        <f>електрики!P324</f>
        <v>0.12403997863764962</v>
      </c>
      <c r="K325" s="4">
        <f t="shared" si="21"/>
        <v>1.6800165932914533</v>
      </c>
      <c r="L325" s="4">
        <v>2.2794271396152976E-2</v>
      </c>
      <c r="M325" s="4">
        <f t="shared" si="22"/>
        <v>1.7028108646876063</v>
      </c>
      <c r="N325" s="4">
        <f t="shared" si="23"/>
        <v>2.0433730376251273</v>
      </c>
    </row>
    <row r="326" spans="1:14" ht="18" customHeight="1" x14ac:dyDescent="0.2">
      <c r="A326" s="2">
        <f t="shared" si="20"/>
        <v>320</v>
      </c>
      <c r="B326" s="2">
        <v>2</v>
      </c>
      <c r="C326" s="5" t="s">
        <v>2867</v>
      </c>
      <c r="D326" s="6">
        <f>SUM(сходові!N325)</f>
        <v>0</v>
      </c>
      <c r="E326" s="6">
        <f>SUM(прибудинкова!M325)</f>
        <v>0.99470499757399322</v>
      </c>
      <c r="F326" s="6">
        <f>'слюсарі х.в.'!P325+'слюсарі кан'!P325+зварювальник!L325+аварійки!J325</f>
        <v>0.31362885572456844</v>
      </c>
      <c r="G326" s="6">
        <f>'дератизація '!I325</f>
        <v>0</v>
      </c>
      <c r="H326" s="6">
        <f>SUM(димовенти!Q325)</f>
        <v>7.5918386894712558E-2</v>
      </c>
      <c r="I326" s="6">
        <f>'під зими'!L325+майстерні!L325+покрівлі!N325+маляри!L325</f>
        <v>0.35381001141736557</v>
      </c>
      <c r="J326" s="6">
        <f>електрики!P325</f>
        <v>0.1463608554339807</v>
      </c>
      <c r="K326" s="4">
        <f t="shared" si="21"/>
        <v>1.8844231070446207</v>
      </c>
      <c r="L326" s="4">
        <v>2.5935521731263567E-2</v>
      </c>
      <c r="M326" s="4">
        <f t="shared" si="22"/>
        <v>1.9103586287758842</v>
      </c>
      <c r="N326" s="4">
        <f t="shared" si="23"/>
        <v>2.2924303545310609</v>
      </c>
    </row>
    <row r="327" spans="1:14" ht="18" customHeight="1" x14ac:dyDescent="0.2">
      <c r="A327" s="2">
        <f t="shared" si="20"/>
        <v>321</v>
      </c>
      <c r="B327" s="2">
        <v>2</v>
      </c>
      <c r="C327" s="5" t="s">
        <v>2868</v>
      </c>
      <c r="D327" s="6">
        <f>SUM(сходові!N326)</f>
        <v>0</v>
      </c>
      <c r="E327" s="6">
        <f>SUM(прибудинкова!M326)</f>
        <v>0.4320224642147798</v>
      </c>
      <c r="F327" s="6">
        <f>'слюсарі х.в.'!P326+'слюсарі кан'!P326+зварювальник!L326+аварійки!J326</f>
        <v>0.24775901533517256</v>
      </c>
      <c r="G327" s="6">
        <f>'дератизація '!I326</f>
        <v>0</v>
      </c>
      <c r="H327" s="6">
        <f>SUM(димовенти!Q326)</f>
        <v>5.1437943830697365E-2</v>
      </c>
      <c r="I327" s="6">
        <f>'під зими'!L326+майстерні!L326+покрівлі!N326+маляри!L326</f>
        <v>0.35425893841324896</v>
      </c>
      <c r="J327" s="6">
        <f>електрики!P326</f>
        <v>9.9165719514915693E-2</v>
      </c>
      <c r="K327" s="4">
        <f t="shared" si="21"/>
        <v>1.1846440813088142</v>
      </c>
      <c r="L327" s="4">
        <v>1.613773083653558E-2</v>
      </c>
      <c r="M327" s="4">
        <f t="shared" si="22"/>
        <v>1.2007818121453497</v>
      </c>
      <c r="N327" s="4">
        <f t="shared" si="23"/>
        <v>1.4409381745744196</v>
      </c>
    </row>
    <row r="328" spans="1:14" ht="18" customHeight="1" x14ac:dyDescent="0.2">
      <c r="A328" s="2">
        <f t="shared" ref="A328:A387" si="24">A327+1</f>
        <v>322</v>
      </c>
      <c r="B328" s="2">
        <v>1</v>
      </c>
      <c r="C328" s="5" t="s">
        <v>2869</v>
      </c>
      <c r="D328" s="6">
        <f>SUM(сходові!N327)</f>
        <v>0</v>
      </c>
      <c r="E328" s="6">
        <f>SUM(прибудинкова!M327)</f>
        <v>0.69123924566768602</v>
      </c>
      <c r="F328" s="6">
        <f>'слюсарі х.в.'!P327+'слюсарі кан'!P327+зварювальник!L327+аварійки!J327</f>
        <v>0.23810348647248383</v>
      </c>
      <c r="G328" s="6">
        <f>'дератизація '!I327</f>
        <v>0</v>
      </c>
      <c r="H328" s="6">
        <f>SUM(димовенти!Q327)</f>
        <v>4.7849478712539001E-2</v>
      </c>
      <c r="I328" s="6">
        <f>'під зими'!L327+майстерні!L327+покрівлі!N327+маляри!L327</f>
        <v>0.41372085452632895</v>
      </c>
      <c r="J328" s="6">
        <f>електрики!P327</f>
        <v>9.2247621727655701E-2</v>
      </c>
      <c r="K328" s="4">
        <f t="shared" si="21"/>
        <v>1.4831606871066936</v>
      </c>
      <c r="L328" s="4">
        <v>2.0324925462815724E-2</v>
      </c>
      <c r="M328" s="4">
        <f t="shared" si="22"/>
        <v>1.5034856125695093</v>
      </c>
      <c r="N328" s="4">
        <f t="shared" si="23"/>
        <v>1.804182735083411</v>
      </c>
    </row>
    <row r="329" spans="1:14" ht="18" customHeight="1" x14ac:dyDescent="0.2">
      <c r="A329" s="2">
        <f t="shared" si="24"/>
        <v>323</v>
      </c>
      <c r="B329" s="2">
        <v>1</v>
      </c>
      <c r="C329" s="5" t="s">
        <v>1813</v>
      </c>
      <c r="D329" s="6">
        <f>SUM(сходові!N328)</f>
        <v>0</v>
      </c>
      <c r="E329" s="6">
        <f>SUM(прибудинкова!M328)</f>
        <v>1.1119801282051283</v>
      </c>
      <c r="F329" s="6">
        <f>'слюсарі х.в.'!P328+'слюсарі кан'!P328+зварювальник!L328+аварійки!J328</f>
        <v>0.27128116562217081</v>
      </c>
      <c r="G329" s="6">
        <f>'дератизація '!I328</f>
        <v>0</v>
      </c>
      <c r="H329" s="6">
        <f>SUM(димовенти!Q328)</f>
        <v>6.0179921303847132E-2</v>
      </c>
      <c r="I329" s="6">
        <f>'під зими'!L328+майстерні!L328+покрівлі!N328+маляри!L328</f>
        <v>0.39798140447985936</v>
      </c>
      <c r="J329" s="6">
        <f>електрики!P328</f>
        <v>0.11601912424978236</v>
      </c>
      <c r="K329" s="4">
        <f t="shared" si="21"/>
        <v>1.9574417438607878</v>
      </c>
      <c r="L329" s="4">
        <v>2.7018055168888666E-2</v>
      </c>
      <c r="M329" s="4">
        <f t="shared" si="22"/>
        <v>1.9844597990296764</v>
      </c>
      <c r="N329" s="4">
        <f t="shared" si="23"/>
        <v>2.3813517588356117</v>
      </c>
    </row>
    <row r="330" spans="1:14" ht="18" customHeight="1" x14ac:dyDescent="0.2">
      <c r="A330" s="2">
        <f t="shared" si="24"/>
        <v>324</v>
      </c>
      <c r="B330" s="2">
        <v>2</v>
      </c>
      <c r="C330" s="5" t="s">
        <v>2870</v>
      </c>
      <c r="D330" s="6">
        <f>SUM(сходові!N329)</f>
        <v>0</v>
      </c>
      <c r="E330" s="6">
        <f>SUM(прибудинкова!M329)</f>
        <v>0.68378970189701904</v>
      </c>
      <c r="F330" s="6">
        <f>'слюсарі х.в.'!P329+'слюсарі кан'!P329+зварювальник!L329+аварійки!J329</f>
        <v>0.22344910568072793</v>
      </c>
      <c r="G330" s="6">
        <f>'дератизація '!I329</f>
        <v>0</v>
      </c>
      <c r="H330" s="6">
        <f>SUM(димовенти!Q329)</f>
        <v>4.2403196582656517E-2</v>
      </c>
      <c r="I330" s="6">
        <f>'під зими'!L329+майстерні!L329+покрівлі!N329+маляри!L329</f>
        <v>0.42812201885784867</v>
      </c>
      <c r="J330" s="6">
        <f>електрики!P329</f>
        <v>8.174789242532092E-2</v>
      </c>
      <c r="K330" s="4">
        <f t="shared" si="21"/>
        <v>1.4595119154435732</v>
      </c>
      <c r="L330" s="4">
        <v>2.0004180553867768E-2</v>
      </c>
      <c r="M330" s="4">
        <f t="shared" si="22"/>
        <v>1.4795160959974409</v>
      </c>
      <c r="N330" s="4">
        <f t="shared" si="23"/>
        <v>1.7754193151969291</v>
      </c>
    </row>
    <row r="331" spans="1:14" ht="18" customHeight="1" x14ac:dyDescent="0.2">
      <c r="A331" s="2">
        <f t="shared" si="24"/>
        <v>325</v>
      </c>
      <c r="B331" s="2">
        <v>3</v>
      </c>
      <c r="C331" s="5" t="s">
        <v>2871</v>
      </c>
      <c r="D331" s="6">
        <f>SUM(сходові!N330)</f>
        <v>0.57896653834764589</v>
      </c>
      <c r="E331" s="6">
        <f>SUM(прибудинкова!M330)</f>
        <v>0.41405521666173134</v>
      </c>
      <c r="F331" s="6">
        <f>'слюсарі х.в.'!P330+'слюсарі кан'!P330+зварювальник!L330+аварійки!J330</f>
        <v>0.20077879905336982</v>
      </c>
      <c r="G331" s="6">
        <f>'дератизація '!I330</f>
        <v>1.1104530648504589E-3</v>
      </c>
      <c r="H331" s="6">
        <f>SUM(димовенти!Q330)</f>
        <v>3.0888914300661846E-2</v>
      </c>
      <c r="I331" s="6">
        <f>'під зими'!L330+майстерні!L330+покрівлі!N330+маляри!L330</f>
        <v>0.2675468565898379</v>
      </c>
      <c r="J331" s="6">
        <f>електрики!P330</f>
        <v>6.534716726663907E-2</v>
      </c>
      <c r="K331" s="4">
        <f t="shared" si="21"/>
        <v>1.5586939452847364</v>
      </c>
      <c r="L331" s="4">
        <v>2.2620840464921632E-2</v>
      </c>
      <c r="M331" s="4">
        <f t="shared" si="22"/>
        <v>1.5813147857496581</v>
      </c>
      <c r="N331" s="4">
        <f t="shared" si="23"/>
        <v>1.8975777428995897</v>
      </c>
    </row>
    <row r="332" spans="1:14" ht="18" customHeight="1" x14ac:dyDescent="0.2">
      <c r="A332" s="2">
        <f t="shared" si="24"/>
        <v>326</v>
      </c>
      <c r="B332" s="2">
        <v>3</v>
      </c>
      <c r="C332" s="5" t="s">
        <v>2872</v>
      </c>
      <c r="D332" s="6">
        <f>SUM(сходові!N331)</f>
        <v>0</v>
      </c>
      <c r="E332" s="6">
        <f>SUM(прибудинкова!M331)</f>
        <v>0</v>
      </c>
      <c r="F332" s="6">
        <f>'слюсарі х.в.'!P331+'слюсарі кан'!P331+зварювальник!L331+аварійки!J331</f>
        <v>0.24375488802625359</v>
      </c>
      <c r="G332" s="6">
        <f>'дератизація '!I331</f>
        <v>3.1125299281723863E-3</v>
      </c>
      <c r="H332" s="6">
        <f>SUM(димовенти!Q331)</f>
        <v>4.9949814968875517E-2</v>
      </c>
      <c r="I332" s="6">
        <f>'під зими'!L331+майстерні!L331+покрівлі!N331+маляри!L331</f>
        <v>0.37627641269853984</v>
      </c>
      <c r="J332" s="6">
        <f>електрики!P331</f>
        <v>9.6296799058079544E-2</v>
      </c>
      <c r="K332" s="4">
        <f t="shared" si="21"/>
        <v>0.76939044467992079</v>
      </c>
      <c r="L332" s="4">
        <v>1.0221948153811666E-2</v>
      </c>
      <c r="M332" s="4">
        <f t="shared" si="22"/>
        <v>0.7796123928337324</v>
      </c>
      <c r="N332" s="4">
        <f t="shared" si="23"/>
        <v>0.93553487140047886</v>
      </c>
    </row>
    <row r="333" spans="1:14" ht="18" customHeight="1" x14ac:dyDescent="0.2">
      <c r="A333" s="2">
        <f t="shared" si="24"/>
        <v>327</v>
      </c>
      <c r="B333" s="2">
        <v>2</v>
      </c>
      <c r="C333" s="5" t="s">
        <v>2873</v>
      </c>
      <c r="D333" s="6">
        <f>SUM(сходові!N332)</f>
        <v>0</v>
      </c>
      <c r="E333" s="6">
        <f>SUM(прибудинкова!M332)</f>
        <v>1.1653660596463447</v>
      </c>
      <c r="F333" s="6">
        <f>'слюсарі х.в.'!P332+'слюсарі кан'!P332+зварювальник!L332+аварійки!J332</f>
        <v>0.17602251701382188</v>
      </c>
      <c r="G333" s="6">
        <f>'дератизація '!I332</f>
        <v>2.3752969121140148E-3</v>
      </c>
      <c r="H333" s="6">
        <f>SUM(димовенти!Q332)</f>
        <v>2.4777164749010698E-2</v>
      </c>
      <c r="I333" s="6">
        <f>'під зими'!L332+майстерні!L332+покрівлі!N332+маляри!L332</f>
        <v>0.34890430039779613</v>
      </c>
      <c r="J333" s="6">
        <f>електрики!P332</f>
        <v>4.7767177046624573E-2</v>
      </c>
      <c r="K333" s="4">
        <f t="shared" si="21"/>
        <v>1.7652125157657119</v>
      </c>
      <c r="L333" s="4">
        <v>2.4614655562826826E-2</v>
      </c>
      <c r="M333" s="4">
        <f t="shared" si="22"/>
        <v>1.7898271713285387</v>
      </c>
      <c r="N333" s="4">
        <f t="shared" si="23"/>
        <v>2.1477926055942462</v>
      </c>
    </row>
    <row r="334" spans="1:14" ht="18" customHeight="1" x14ac:dyDescent="0.2">
      <c r="A334" s="2">
        <f t="shared" si="24"/>
        <v>328</v>
      </c>
      <c r="B334" s="2">
        <v>2</v>
      </c>
      <c r="C334" s="5" t="s">
        <v>2874</v>
      </c>
      <c r="D334" s="6">
        <f>SUM(сходові!N333)</f>
        <v>0</v>
      </c>
      <c r="E334" s="6">
        <f>SUM(прибудинкова!M333)</f>
        <v>0.23800815941516329</v>
      </c>
      <c r="F334" s="6">
        <f>'слюсарі х.в.'!P333+'слюсарі кан'!P333+зварювальник!L333+аварійки!J333</f>
        <v>0.16892413066902481</v>
      </c>
      <c r="G334" s="6">
        <f>'дератизація '!I333</f>
        <v>2.8475415634948717E-3</v>
      </c>
      <c r="H334" s="6">
        <f>SUM(димовенти!Q333)</f>
        <v>2.2139058420941288E-2</v>
      </c>
      <c r="I334" s="6">
        <f>'під зими'!L333+майстерні!L333+покрівлі!N333+маляри!L333</f>
        <v>0.36034583142956494</v>
      </c>
      <c r="J334" s="6">
        <f>електрики!P333</f>
        <v>4.2681248397514561E-2</v>
      </c>
      <c r="K334" s="4">
        <f t="shared" si="21"/>
        <v>0.83494596989570369</v>
      </c>
      <c r="L334" s="4">
        <v>1.1369945060037578E-2</v>
      </c>
      <c r="M334" s="4">
        <f t="shared" si="22"/>
        <v>0.84631591495574132</v>
      </c>
      <c r="N334" s="4">
        <f t="shared" si="23"/>
        <v>1.0155790979468895</v>
      </c>
    </row>
    <row r="335" spans="1:14" ht="18" customHeight="1" x14ac:dyDescent="0.2">
      <c r="A335" s="2">
        <f t="shared" si="24"/>
        <v>329</v>
      </c>
      <c r="B335" s="2">
        <v>2</v>
      </c>
      <c r="C335" s="5" t="s">
        <v>2875</v>
      </c>
      <c r="D335" s="6">
        <f>SUM(сходові!N334)</f>
        <v>0</v>
      </c>
      <c r="E335" s="6">
        <f>SUM(прибудинкова!M334)</f>
        <v>1.3099477868755192</v>
      </c>
      <c r="F335" s="6">
        <f>'слюсарі х.в.'!P334+'слюсарі кан'!P334+зварювальник!L334+аварійки!J334</f>
        <v>0.22925742163966348</v>
      </c>
      <c r="G335" s="6">
        <f>'дератизація '!I334</f>
        <v>9.967960128159487E-4</v>
      </c>
      <c r="H335" s="6">
        <f>SUM(димовенти!Q334)</f>
        <v>4.456184987967321E-2</v>
      </c>
      <c r="I335" s="6">
        <f>'під зими'!L334+майстерні!L334+покрівлі!N334+маляри!L334</f>
        <v>0.30365119029087984</v>
      </c>
      <c r="J335" s="6">
        <f>електрики!P334</f>
        <v>8.5909497486488906E-2</v>
      </c>
      <c r="K335" s="4">
        <f t="shared" si="21"/>
        <v>1.9743245421850404</v>
      </c>
      <c r="L335" s="4">
        <v>2.7514601306580788E-2</v>
      </c>
      <c r="M335" s="4">
        <f t="shared" si="22"/>
        <v>2.0018391434916212</v>
      </c>
      <c r="N335" s="4">
        <f t="shared" si="23"/>
        <v>2.4022069721899455</v>
      </c>
    </row>
    <row r="336" spans="1:14" ht="18" customHeight="1" x14ac:dyDescent="0.2">
      <c r="A336" s="2">
        <f t="shared" si="24"/>
        <v>330</v>
      </c>
      <c r="B336" s="2">
        <v>2</v>
      </c>
      <c r="C336" s="5" t="s">
        <v>2876</v>
      </c>
      <c r="D336" s="6">
        <f>SUM(сходові!N335)</f>
        <v>0</v>
      </c>
      <c r="E336" s="6">
        <f>SUM(прибудинкова!M335)</f>
        <v>0.55961028049575989</v>
      </c>
      <c r="F336" s="6">
        <f>'слюсарі х.в.'!P335+'слюсарі кан'!P335+зварювальник!L335+аварійки!J335</f>
        <v>0.24117734219181694</v>
      </c>
      <c r="G336" s="6">
        <f>'дератизація '!I335</f>
        <v>2.9354207436399216E-3</v>
      </c>
      <c r="H336" s="6">
        <f>SUM(димовенти!Q335)</f>
        <v>4.8991873311938175E-2</v>
      </c>
      <c r="I336" s="6">
        <f>'під зими'!L335+майстерні!L335+покрівлі!N335+маляри!L335</f>
        <v>0.3517127317423609</v>
      </c>
      <c r="J336" s="6">
        <f>електрики!P335</f>
        <v>9.4450011130938288E-2</v>
      </c>
      <c r="K336" s="4">
        <f t="shared" si="21"/>
        <v>1.2988776596164542</v>
      </c>
      <c r="L336" s="4">
        <v>1.780522539374485E-2</v>
      </c>
      <c r="M336" s="4">
        <f t="shared" si="22"/>
        <v>1.316682885010199</v>
      </c>
      <c r="N336" s="4">
        <f t="shared" si="23"/>
        <v>1.5800194620122388</v>
      </c>
    </row>
    <row r="337" spans="1:14" ht="18" customHeight="1" x14ac:dyDescent="0.2">
      <c r="A337" s="2">
        <f t="shared" si="24"/>
        <v>331</v>
      </c>
      <c r="B337" s="2">
        <v>3</v>
      </c>
      <c r="C337" s="5" t="s">
        <v>2877</v>
      </c>
      <c r="D337" s="6">
        <f>SUM(сходові!N336)</f>
        <v>1.0149079812206572</v>
      </c>
      <c r="E337" s="6">
        <f>SUM(прибудинкова!M336)</f>
        <v>0.15300998435054775</v>
      </c>
      <c r="F337" s="6">
        <f>'слюсарі х.в.'!P336+'слюсарі кан'!P336+зварювальник!L336+аварійки!J336</f>
        <v>0.21477147134065999</v>
      </c>
      <c r="G337" s="6">
        <f>'дератизація '!I336</f>
        <v>1.8661971830985916E-3</v>
      </c>
      <c r="H337" s="6">
        <f>SUM(димовенти!Q336)</f>
        <v>3.91781647298911E-2</v>
      </c>
      <c r="I337" s="6">
        <f>'під зими'!L336+майстерні!L336+покрівлі!N336+маляри!L336</f>
        <v>0.28563911452553548</v>
      </c>
      <c r="J337" s="6">
        <f>електрики!P336</f>
        <v>7.5530447085930305E-2</v>
      </c>
      <c r="K337" s="4">
        <f t="shared" si="21"/>
        <v>1.7849033604363205</v>
      </c>
      <c r="L337" s="4">
        <v>2.4975939918628121E-2</v>
      </c>
      <c r="M337" s="4">
        <f t="shared" si="22"/>
        <v>1.8098793003549485</v>
      </c>
      <c r="N337" s="4">
        <f t="shared" si="23"/>
        <v>2.1718551604259382</v>
      </c>
    </row>
    <row r="338" spans="1:14" ht="18" customHeight="1" x14ac:dyDescent="0.2">
      <c r="A338" s="2">
        <f t="shared" si="24"/>
        <v>332</v>
      </c>
      <c r="B338" s="2">
        <v>3</v>
      </c>
      <c r="C338" s="5" t="s">
        <v>2878</v>
      </c>
      <c r="D338" s="6">
        <f>SUM(сходові!N337)</f>
        <v>1.0193651979088871</v>
      </c>
      <c r="E338" s="6">
        <f>SUM(прибудинкова!M337)</f>
        <v>0.78515807816778682</v>
      </c>
      <c r="F338" s="6">
        <f>'слюсарі х.в.'!P337+'слюсарі кан'!P337+зварювальник!L337+аварійки!J337</f>
        <v>0.21416132705132154</v>
      </c>
      <c r="G338" s="6">
        <f>'дератизація '!I337</f>
        <v>2.763256161314414E-3</v>
      </c>
      <c r="H338" s="6">
        <f>SUM(димовенти!Q337)</f>
        <v>3.8951405374658347E-2</v>
      </c>
      <c r="I338" s="6">
        <f>'під зими'!L337+майстерні!L337+покрівлі!N337+маляри!L337</f>
        <v>0.305678450104026</v>
      </c>
      <c r="J338" s="6">
        <f>електрики!P337</f>
        <v>7.5093284304066268E-2</v>
      </c>
      <c r="K338" s="4">
        <f t="shared" si="21"/>
        <v>2.4411709990720603</v>
      </c>
      <c r="L338" s="4">
        <v>3.4300580819820903E-2</v>
      </c>
      <c r="M338" s="4">
        <f t="shared" si="22"/>
        <v>2.4754715798918809</v>
      </c>
      <c r="N338" s="4">
        <f t="shared" si="23"/>
        <v>2.9705658958702572</v>
      </c>
    </row>
    <row r="339" spans="1:14" ht="18" customHeight="1" x14ac:dyDescent="0.2">
      <c r="A339" s="2">
        <f t="shared" si="24"/>
        <v>333</v>
      </c>
      <c r="B339" s="2">
        <v>4</v>
      </c>
      <c r="C339" s="5" t="s">
        <v>2879</v>
      </c>
      <c r="D339" s="6">
        <f>SUM(сходові!N338)</f>
        <v>0.7382394282310899</v>
      </c>
      <c r="E339" s="6">
        <f>SUM(прибудинкова!M338)</f>
        <v>0.48005783866057844</v>
      </c>
      <c r="F339" s="6">
        <f>'слюсарі х.в.'!P338+'слюсарі кан'!P338+зварювальник!L338+аварійки!J338</f>
        <v>0.19850997546662885</v>
      </c>
      <c r="G339" s="6">
        <f>'дератизація '!I338</f>
        <v>2.1044272384355767E-3</v>
      </c>
      <c r="H339" s="6">
        <f>SUM(димовенти!Q338)</f>
        <v>3.313460030759105E-2</v>
      </c>
      <c r="I339" s="6">
        <f>'під зими'!L338+майстерні!L338+покрівлі!N338+маляри!L338</f>
        <v>0.29670614353023217</v>
      </c>
      <c r="J339" s="6">
        <f>електрики!P338</f>
        <v>6.3879234581310923E-2</v>
      </c>
      <c r="K339" s="4">
        <f t="shared" si="21"/>
        <v>1.8126316480158668</v>
      </c>
      <c r="L339" s="4">
        <v>2.5373386405211695E-2</v>
      </c>
      <c r="M339" s="4">
        <f t="shared" si="22"/>
        <v>1.8380050344210785</v>
      </c>
      <c r="N339" s="4">
        <f t="shared" si="23"/>
        <v>2.2056060413052943</v>
      </c>
    </row>
    <row r="340" spans="1:14" ht="18" customHeight="1" x14ac:dyDescent="0.2">
      <c r="A340" s="2">
        <f t="shared" si="24"/>
        <v>334</v>
      </c>
      <c r="B340" s="2">
        <v>5</v>
      </c>
      <c r="C340" s="5" t="s">
        <v>2880</v>
      </c>
      <c r="D340" s="6">
        <f>SUM(сходові!N339)</f>
        <v>0.84773360266159692</v>
      </c>
      <c r="E340" s="6">
        <f>SUM(прибудинкова!M339)</f>
        <v>0.31229998415716093</v>
      </c>
      <c r="F340" s="6">
        <f>'слюсарі х.в.'!P339+'слюсарі кан'!P339+зварювальник!L339+аварійки!J339</f>
        <v>0.20940416325364819</v>
      </c>
      <c r="G340" s="6">
        <f>'дератизація '!I339</f>
        <v>1.1941539923954374E-3</v>
      </c>
      <c r="H340" s="6">
        <f>SUM(димовенти!Q339)</f>
        <v>4.8674377717101605E-2</v>
      </c>
      <c r="I340" s="6">
        <f>'під зими'!L339+майстерні!L339+покрівлі!N339+маляри!L339</f>
        <v>0.25792096945302601</v>
      </c>
      <c r="J340" s="6">
        <f>електрики!P339</f>
        <v>7.1684820116310402E-2</v>
      </c>
      <c r="K340" s="4">
        <f t="shared" si="21"/>
        <v>1.7489120713512396</v>
      </c>
      <c r="L340" s="4">
        <v>2.4504261079207335E-2</v>
      </c>
      <c r="M340" s="4">
        <f t="shared" si="22"/>
        <v>1.7734163324304468</v>
      </c>
      <c r="N340" s="4">
        <f t="shared" si="23"/>
        <v>2.1280995989165361</v>
      </c>
    </row>
    <row r="341" spans="1:14" ht="18" customHeight="1" x14ac:dyDescent="0.2">
      <c r="A341" s="2">
        <f t="shared" si="24"/>
        <v>335</v>
      </c>
      <c r="B341" s="2">
        <v>3</v>
      </c>
      <c r="C341" s="5" t="s">
        <v>2881</v>
      </c>
      <c r="D341" s="6">
        <f>SUM(сходові!N340)</f>
        <v>0.79319039039039041</v>
      </c>
      <c r="E341" s="6">
        <f>SUM(прибудинкова!M340)</f>
        <v>0.25257097097097098</v>
      </c>
      <c r="F341" s="6">
        <f>'слюсарі х.в.'!P340+'слюсарі кан'!P340+зварювальник!L340+аварійки!J340</f>
        <v>0.21049780157558146</v>
      </c>
      <c r="G341" s="6">
        <f>'дератизація '!I340</f>
        <v>1.3363363363363362E-3</v>
      </c>
      <c r="H341" s="6">
        <f>SUM(димовенти!Q340)</f>
        <v>3.758986075435497E-2</v>
      </c>
      <c r="I341" s="6">
        <f>'під зими'!L340+майстерні!L340+покрівлі!N340+маляри!L340</f>
        <v>0.25719378215454869</v>
      </c>
      <c r="J341" s="6">
        <f>електрики!P340</f>
        <v>7.2468401933797999E-2</v>
      </c>
      <c r="K341" s="4">
        <f t="shared" si="21"/>
        <v>1.6248475441159809</v>
      </c>
      <c r="L341" s="4">
        <v>2.2726993537690809E-2</v>
      </c>
      <c r="M341" s="4">
        <f t="shared" si="22"/>
        <v>1.6475745376536717</v>
      </c>
      <c r="N341" s="4">
        <f t="shared" si="23"/>
        <v>1.9770894451844059</v>
      </c>
    </row>
    <row r="342" spans="1:14" ht="18" customHeight="1" x14ac:dyDescent="0.2">
      <c r="A342" s="2">
        <f t="shared" si="24"/>
        <v>336</v>
      </c>
      <c r="B342" s="2">
        <v>3</v>
      </c>
      <c r="C342" s="5" t="s">
        <v>2882</v>
      </c>
      <c r="D342" s="6">
        <f>SUM(сходові!N341)</f>
        <v>0.53965351651946358</v>
      </c>
      <c r="E342" s="6">
        <f>SUM(прибудинкова!M341)</f>
        <v>0.33840544324501143</v>
      </c>
      <c r="F342" s="6">
        <f>'слюсарі х.в.'!P341+'слюсарі кан'!P341+зварювальник!L341+аварійки!J341</f>
        <v>0.19749505297074169</v>
      </c>
      <c r="G342" s="6">
        <f>'дератизація '!I341</f>
        <v>1.995420346745175E-3</v>
      </c>
      <c r="H342" s="6">
        <f>SUM(димовенти!Q341)</f>
        <v>3.275740564265673E-2</v>
      </c>
      <c r="I342" s="6">
        <f>'під зими'!L341+майстерні!L341+покрівлі!N341+маляри!L341</f>
        <v>0.27964712709263295</v>
      </c>
      <c r="J342" s="6">
        <f>електрики!P341</f>
        <v>6.3152051930532499E-2</v>
      </c>
      <c r="K342" s="4">
        <f t="shared" si="21"/>
        <v>1.4531060177477841</v>
      </c>
      <c r="L342" s="4">
        <v>2.0262995458611877E-2</v>
      </c>
      <c r="M342" s="4">
        <f t="shared" si="22"/>
        <v>1.4733690132063959</v>
      </c>
      <c r="N342" s="4">
        <f t="shared" si="23"/>
        <v>1.7680428158476751</v>
      </c>
    </row>
    <row r="343" spans="1:14" ht="18" customHeight="1" x14ac:dyDescent="0.2">
      <c r="A343" s="2">
        <f t="shared" si="24"/>
        <v>337</v>
      </c>
      <c r="B343" s="2">
        <v>2</v>
      </c>
      <c r="C343" s="5" t="s">
        <v>2883</v>
      </c>
      <c r="D343" s="6">
        <f>SUM(сходові!N342)</f>
        <v>0</v>
      </c>
      <c r="E343" s="6">
        <f>SUM(прибудинкова!M342)</f>
        <v>0.73712649722465673</v>
      </c>
      <c r="F343" s="6">
        <f>'слюсарі х.в.'!P342+'слюсарі кан'!P342+зварювальник!L342+аварійки!J342</f>
        <v>0.19135056245281082</v>
      </c>
      <c r="G343" s="6">
        <f>'дератизація '!I342</f>
        <v>2.3371311714869996E-3</v>
      </c>
      <c r="H343" s="6">
        <f>SUM(димовенти!Q342)</f>
        <v>3.9891280832323218E-2</v>
      </c>
      <c r="I343" s="6">
        <f>'під зими'!L342+майстерні!L342+покрівлі!N342+маляри!L342</f>
        <v>0.29018048944785607</v>
      </c>
      <c r="J343" s="6">
        <f>електрики!P342</f>
        <v>5.8749580884104431E-2</v>
      </c>
      <c r="K343" s="4">
        <f t="shared" si="21"/>
        <v>1.3196355420132384</v>
      </c>
      <c r="L343" s="4">
        <v>1.8320985472594309E-2</v>
      </c>
      <c r="M343" s="4">
        <f t="shared" si="22"/>
        <v>1.3379565274858327</v>
      </c>
      <c r="N343" s="4">
        <f t="shared" si="23"/>
        <v>1.6055478329829993</v>
      </c>
    </row>
    <row r="344" spans="1:14" ht="18" customHeight="1" x14ac:dyDescent="0.2">
      <c r="A344" s="2">
        <f t="shared" si="24"/>
        <v>338</v>
      </c>
      <c r="B344" s="2">
        <v>3</v>
      </c>
      <c r="C344" s="5" t="s">
        <v>2884</v>
      </c>
      <c r="D344" s="6">
        <f>SUM(сходові!N343)</f>
        <v>1.1765581395348836</v>
      </c>
      <c r="E344" s="6">
        <f>SUM(прибудинкова!M343)</f>
        <v>0.41913355481727577</v>
      </c>
      <c r="F344" s="6">
        <f>'слюсарі х.в.'!P343+'слюсарі кан'!P343+зварювальник!L343+аварійки!J343</f>
        <v>0.20260121463977473</v>
      </c>
      <c r="G344" s="6">
        <f>'дератизація '!I343</f>
        <v>2.541528239202658E-3</v>
      </c>
      <c r="H344" s="6">
        <f>SUM(димовенти!Q343)</f>
        <v>3.4655104183832247E-2</v>
      </c>
      <c r="I344" s="6">
        <f>'під зими'!L343+майстерні!L343+покрівлі!N343+маляри!L343</f>
        <v>0.29715231728001879</v>
      </c>
      <c r="J344" s="6">
        <f>електрики!P343</f>
        <v>6.6810569889132712E-2</v>
      </c>
      <c r="K344" s="4">
        <f t="shared" si="21"/>
        <v>2.1994524285841202</v>
      </c>
      <c r="L344" s="4">
        <v>3.0912758878366864E-2</v>
      </c>
      <c r="M344" s="4">
        <f t="shared" si="22"/>
        <v>2.2303651874624872</v>
      </c>
      <c r="N344" s="4">
        <f t="shared" si="23"/>
        <v>2.6764382249549845</v>
      </c>
    </row>
    <row r="345" spans="1:14" ht="18" customHeight="1" x14ac:dyDescent="0.2">
      <c r="A345" s="2">
        <f t="shared" si="24"/>
        <v>339</v>
      </c>
      <c r="B345" s="2">
        <v>3</v>
      </c>
      <c r="C345" s="5" t="s">
        <v>2885</v>
      </c>
      <c r="D345" s="6">
        <f>SUM(сходові!N344)</f>
        <v>0.86604063205417614</v>
      </c>
      <c r="E345" s="6">
        <f>SUM(прибудинкова!M344)</f>
        <v>1.1391349887133184</v>
      </c>
      <c r="F345" s="6">
        <f>'слюсарі х.в.'!P344+'слюсарі кан'!P344+зварювальник!L344+аварійки!J344</f>
        <v>0.2614120328701548</v>
      </c>
      <c r="G345" s="6">
        <f>'дератизація '!I344</f>
        <v>2.5282167042889386E-3</v>
      </c>
      <c r="H345" s="6">
        <f>SUM(димовенти!Q344)</f>
        <v>5.6512070569752618E-2</v>
      </c>
      <c r="I345" s="6">
        <f>'під зими'!L344+майстерні!L344+покрівлі!N344+маляри!L344</f>
        <v>0.31178941838910457</v>
      </c>
      <c r="J345" s="6">
        <f>електрики!P344</f>
        <v>0.10894798123681596</v>
      </c>
      <c r="K345" s="4">
        <f t="shared" si="21"/>
        <v>2.7463653405376114</v>
      </c>
      <c r="L345" s="4">
        <v>3.8501608927229425E-2</v>
      </c>
      <c r="M345" s="4">
        <f t="shared" si="22"/>
        <v>2.784866949464841</v>
      </c>
      <c r="N345" s="4">
        <f t="shared" si="23"/>
        <v>3.3418403393578093</v>
      </c>
    </row>
    <row r="346" spans="1:14" ht="18" customHeight="1" x14ac:dyDescent="0.2">
      <c r="A346" s="2">
        <f t="shared" si="24"/>
        <v>340</v>
      </c>
      <c r="B346" s="2">
        <v>3</v>
      </c>
      <c r="C346" s="5" t="s">
        <v>2886</v>
      </c>
      <c r="D346" s="6">
        <f>SUM(сходові!N345)</f>
        <v>0.8885333333333334</v>
      </c>
      <c r="E346" s="6">
        <f>SUM(прибудинкова!M345)</f>
        <v>1.112371440860215</v>
      </c>
      <c r="F346" s="6">
        <f>'слюсарі х.в.'!P345+'слюсарі кан'!P345+зварювальник!L345+аварійки!J345</f>
        <v>0.25421790280671797</v>
      </c>
      <c r="G346" s="6">
        <f>'дератизація '!I345</f>
        <v>2.3870967741935487E-3</v>
      </c>
      <c r="H346" s="6">
        <f>SUM(димовенти!Q345)</f>
        <v>5.3838381209463243E-2</v>
      </c>
      <c r="I346" s="6">
        <f>'під зими'!L345+майстерні!L345+покрівлі!N345+маляри!L345</f>
        <v>0.31012633500765163</v>
      </c>
      <c r="J346" s="6">
        <f>електрики!P345</f>
        <v>0.10379345309227841</v>
      </c>
      <c r="K346" s="4">
        <f t="shared" si="21"/>
        <v>2.7252679430838538</v>
      </c>
      <c r="L346" s="4">
        <v>3.8223132021843798E-2</v>
      </c>
      <c r="M346" s="4">
        <f t="shared" si="22"/>
        <v>2.7634910751056978</v>
      </c>
      <c r="N346" s="4">
        <f t="shared" si="23"/>
        <v>3.3161892901268373</v>
      </c>
    </row>
    <row r="347" spans="1:14" ht="18" customHeight="1" x14ac:dyDescent="0.2">
      <c r="A347" s="2">
        <f t="shared" si="24"/>
        <v>341</v>
      </c>
      <c r="B347" s="2">
        <v>2</v>
      </c>
      <c r="C347" s="5" t="s">
        <v>2887</v>
      </c>
      <c r="D347" s="6">
        <f>SUM(сходові!N346)</f>
        <v>0</v>
      </c>
      <c r="E347" s="6">
        <f>SUM(прибудинкова!M346)</f>
        <v>0.19391208115585615</v>
      </c>
      <c r="F347" s="6">
        <f>'слюсарі х.в.'!P346+'слюсарі кан'!P346+зварювальник!L346+аварійки!J346</f>
        <v>0.17837937124663866</v>
      </c>
      <c r="G347" s="6">
        <f>'дератизація '!I346</f>
        <v>0</v>
      </c>
      <c r="H347" s="6">
        <f>SUM(димовенти!Q346)</f>
        <v>2.5653086650681847E-2</v>
      </c>
      <c r="I347" s="6">
        <f>'під зими'!L346+майстерні!L346+покрівлі!N346+маляри!L346</f>
        <v>0.28219966465255453</v>
      </c>
      <c r="J347" s="6">
        <f>електрики!P346</f>
        <v>4.9455841467270681E-2</v>
      </c>
      <c r="K347" s="4">
        <f t="shared" si="21"/>
        <v>0.72960004517300192</v>
      </c>
      <c r="L347" s="4">
        <v>9.9431925095544993E-3</v>
      </c>
      <c r="M347" s="4">
        <f t="shared" si="22"/>
        <v>0.73954323768255636</v>
      </c>
      <c r="N347" s="4">
        <f t="shared" si="23"/>
        <v>0.88745188521906759</v>
      </c>
    </row>
    <row r="348" spans="1:14" ht="18" customHeight="1" x14ac:dyDescent="0.2">
      <c r="A348" s="2">
        <f t="shared" si="24"/>
        <v>342</v>
      </c>
      <c r="B348" s="2">
        <v>2</v>
      </c>
      <c r="C348" s="5" t="s">
        <v>2888</v>
      </c>
      <c r="D348" s="6">
        <f>SUM(сходові!N347)</f>
        <v>0</v>
      </c>
      <c r="E348" s="6">
        <f>SUM(прибудинкова!M347)</f>
        <v>0.41274742942606091</v>
      </c>
      <c r="F348" s="6">
        <f>'слюсарі х.в.'!P347+'слюсарі кан'!P347+зварювальник!L347+аварійки!J347</f>
        <v>0.20380406343913954</v>
      </c>
      <c r="G348" s="6">
        <f>'дератизація '!I347</f>
        <v>0</v>
      </c>
      <c r="H348" s="6">
        <f>SUM(димовенти!Q347)</f>
        <v>3.51021414223225E-2</v>
      </c>
      <c r="I348" s="6">
        <f>'під зими'!L347+майстерні!L347+покрівлі!N347+маляри!L347</f>
        <v>0.34322579136515025</v>
      </c>
      <c r="J348" s="6">
        <f>електрики!P347</f>
        <v>6.7672400011090109E-2</v>
      </c>
      <c r="K348" s="4">
        <f t="shared" si="21"/>
        <v>1.0625518256637634</v>
      </c>
      <c r="L348" s="4">
        <v>1.4528343881039074E-2</v>
      </c>
      <c r="M348" s="4">
        <f t="shared" si="22"/>
        <v>1.0770801695448025</v>
      </c>
      <c r="N348" s="4">
        <f t="shared" si="23"/>
        <v>1.2924962034537628</v>
      </c>
    </row>
    <row r="349" spans="1:14" ht="18" customHeight="1" x14ac:dyDescent="0.2">
      <c r="A349" s="2">
        <f t="shared" si="24"/>
        <v>343</v>
      </c>
      <c r="B349" s="2">
        <v>2</v>
      </c>
      <c r="C349" s="5" t="s">
        <v>2889</v>
      </c>
      <c r="D349" s="6">
        <f>SUM(сходові!N348)</f>
        <v>0</v>
      </c>
      <c r="E349" s="6">
        <f>SUM(прибудинкова!M348)</f>
        <v>1.1753287926472202</v>
      </c>
      <c r="F349" s="6">
        <f>'слюсарі х.в.'!P348+'слюсарі кан'!P348+зварювальник!L348+аварійки!J348</f>
        <v>0.18845802615393739</v>
      </c>
      <c r="G349" s="6">
        <f>'дератизація '!I348</f>
        <v>4.2275353468927621E-3</v>
      </c>
      <c r="H349" s="6">
        <f>SUM(димовенти!Q348)</f>
        <v>2.9398806029405339E-2</v>
      </c>
      <c r="I349" s="6">
        <f>'під зими'!L348+майстерні!L348+покрівлі!N348+маляри!L348</f>
        <v>0.31685147263037383</v>
      </c>
      <c r="J349" s="6">
        <f>електрики!P348</f>
        <v>5.6677105180973117E-2</v>
      </c>
      <c r="K349" s="4">
        <f t="shared" si="21"/>
        <v>1.7709417379888028</v>
      </c>
      <c r="L349" s="4">
        <v>2.4724864155907911E-2</v>
      </c>
      <c r="M349" s="4">
        <f t="shared" si="22"/>
        <v>1.7956666021447107</v>
      </c>
      <c r="N349" s="4">
        <f t="shared" si="23"/>
        <v>2.1547999225736527</v>
      </c>
    </row>
    <row r="350" spans="1:14" ht="18" customHeight="1" x14ac:dyDescent="0.2">
      <c r="A350" s="2">
        <f t="shared" si="24"/>
        <v>344</v>
      </c>
      <c r="B350" s="2">
        <v>2</v>
      </c>
      <c r="C350" s="5" t="s">
        <v>2890</v>
      </c>
      <c r="D350" s="6">
        <f>SUM(сходові!N349)</f>
        <v>0</v>
      </c>
      <c r="E350" s="6">
        <f>SUM(прибудинкова!M349)</f>
        <v>0.22311686474250142</v>
      </c>
      <c r="F350" s="6">
        <f>'слюсарі х.в.'!P349+'слюсарі кан'!P349+зварювальник!L349+аварійки!J349</f>
        <v>0.20465929630512336</v>
      </c>
      <c r="G350" s="6">
        <f>'дератизація '!I349</f>
        <v>3.1833616298811546E-3</v>
      </c>
      <c r="H350" s="6">
        <f>SUM(димовенти!Q349)</f>
        <v>3.5419987637804774E-2</v>
      </c>
      <c r="I350" s="6">
        <f>'під зими'!L349+майстерні!L349+покрівлі!N349+маляри!L349</f>
        <v>0.33791961042900087</v>
      </c>
      <c r="J350" s="6">
        <f>електрики!P349</f>
        <v>6.8285166508077907E-2</v>
      </c>
      <c r="K350" s="4">
        <f t="shared" si="21"/>
        <v>0.87258428725238946</v>
      </c>
      <c r="L350" s="4">
        <v>1.185006798206345E-2</v>
      </c>
      <c r="M350" s="4">
        <f t="shared" si="22"/>
        <v>0.88443435523445291</v>
      </c>
      <c r="N350" s="4">
        <f t="shared" si="23"/>
        <v>1.0613212262813434</v>
      </c>
    </row>
    <row r="351" spans="1:14" ht="18" customHeight="1" x14ac:dyDescent="0.2">
      <c r="A351" s="2">
        <f t="shared" si="24"/>
        <v>345</v>
      </c>
      <c r="B351" s="2">
        <v>3</v>
      </c>
      <c r="C351" s="5" t="s">
        <v>2891</v>
      </c>
      <c r="D351" s="6">
        <f>SUM(сходові!N350)</f>
        <v>0.67145977429923553</v>
      </c>
      <c r="E351" s="6">
        <f>SUM(прибудинкова!M350)</f>
        <v>0.4822248270840917</v>
      </c>
      <c r="F351" s="6">
        <f>'слюсарі х.в.'!P350+'слюсарі кан'!P350+зварювальник!L350+аварійки!J350</f>
        <v>0.22174619789149402</v>
      </c>
      <c r="G351" s="6">
        <f>'дератизація '!I350</f>
        <v>1.456133964324718E-3</v>
      </c>
      <c r="H351" s="6">
        <f>SUM(димовенти!Q350)</f>
        <v>4.1770313051572097E-2</v>
      </c>
      <c r="I351" s="6">
        <f>'під зими'!L350+майстерні!L350+покрівлі!N350+маляри!L350</f>
        <v>0.2767361857701392</v>
      </c>
      <c r="J351" s="6">
        <f>електрики!P350</f>
        <v>8.0527774627928067E-2</v>
      </c>
      <c r="K351" s="4">
        <f t="shared" si="21"/>
        <v>1.7759212066887853</v>
      </c>
      <c r="L351" s="4">
        <v>2.4810547359918167E-2</v>
      </c>
      <c r="M351" s="4">
        <f t="shared" si="22"/>
        <v>1.8007317540487033</v>
      </c>
      <c r="N351" s="4">
        <f t="shared" si="23"/>
        <v>2.160878104858444</v>
      </c>
    </row>
    <row r="352" spans="1:14" ht="18" customHeight="1" x14ac:dyDescent="0.2">
      <c r="A352" s="2">
        <f t="shared" si="24"/>
        <v>346</v>
      </c>
      <c r="B352" s="2">
        <v>2</v>
      </c>
      <c r="C352" s="5" t="s">
        <v>2892</v>
      </c>
      <c r="D352" s="6">
        <f>SUM(сходові!N351)</f>
        <v>0</v>
      </c>
      <c r="E352" s="6">
        <f>SUM(прибудинкова!M351)</f>
        <v>0.57744509452736315</v>
      </c>
      <c r="F352" s="6">
        <f>'слюсарі х.в.'!P351+'слюсарі кан'!P351+зварювальник!L351+аварійки!J351</f>
        <v>0.22665057232448765</v>
      </c>
      <c r="G352" s="6">
        <f>'дератизація '!I351</f>
        <v>2.6119402985074628E-3</v>
      </c>
      <c r="H352" s="6">
        <f>SUM(димовенти!Q351)</f>
        <v>4.3593017621095236E-2</v>
      </c>
      <c r="I352" s="6">
        <f>'під зими'!L351+майстерні!L351+покрівлі!N351+маляри!L351</f>
        <v>0.29893944128966993</v>
      </c>
      <c r="J352" s="6">
        <f>електрики!P351</f>
        <v>8.4041713884419472E-2</v>
      </c>
      <c r="K352" s="4">
        <f t="shared" si="21"/>
        <v>1.2332817799455429</v>
      </c>
      <c r="L352" s="4">
        <v>1.6985239299541655E-2</v>
      </c>
      <c r="M352" s="4">
        <f t="shared" si="22"/>
        <v>1.2502670192450847</v>
      </c>
      <c r="N352" s="4">
        <f t="shared" si="23"/>
        <v>1.5003204230941016</v>
      </c>
    </row>
    <row r="353" spans="1:14" ht="18" customHeight="1" x14ac:dyDescent="0.2">
      <c r="A353" s="2">
        <f t="shared" si="24"/>
        <v>347</v>
      </c>
      <c r="B353" s="2">
        <v>4</v>
      </c>
      <c r="C353" s="5" t="s">
        <v>2893</v>
      </c>
      <c r="D353" s="6">
        <f>SUM(сходові!N352)</f>
        <v>0.38531634770578732</v>
      </c>
      <c r="E353" s="6">
        <f>SUM(прибудинкова!M352)</f>
        <v>0.78782837598954736</v>
      </c>
      <c r="F353" s="6">
        <f>'слюсарі х.в.'!P352+'слюсарі кан'!P352+зварювальник!L352+аварійки!J352</f>
        <v>0.21289987266865804</v>
      </c>
      <c r="G353" s="6">
        <f>'дератизація '!I352</f>
        <v>9.5111828452847601E-4</v>
      </c>
      <c r="H353" s="6">
        <f>SUM(димовенти!Q352)</f>
        <v>3.8482587445085564E-2</v>
      </c>
      <c r="I353" s="6">
        <f>'під зими'!L352+майстерні!L352+покрівлі!N352+маляри!L352</f>
        <v>0.23228549414274621</v>
      </c>
      <c r="J353" s="6">
        <f>електрики!P352</f>
        <v>7.4189463819705578E-2</v>
      </c>
      <c r="K353" s="4">
        <f t="shared" si="21"/>
        <v>1.7319532600560585</v>
      </c>
      <c r="L353" s="4">
        <v>2.4245197648834149E-2</v>
      </c>
      <c r="M353" s="4">
        <f t="shared" si="22"/>
        <v>1.7561984577048926</v>
      </c>
      <c r="N353" s="4">
        <f t="shared" si="23"/>
        <v>2.1074381492458709</v>
      </c>
    </row>
    <row r="354" spans="1:14" ht="18" customHeight="1" x14ac:dyDescent="0.2">
      <c r="A354" s="2">
        <f t="shared" si="24"/>
        <v>348</v>
      </c>
      <c r="B354" s="2">
        <v>2</v>
      </c>
      <c r="C354" s="5" t="s">
        <v>2894</v>
      </c>
      <c r="D354" s="6">
        <f>SUM(сходові!N353)</f>
        <v>0</v>
      </c>
      <c r="E354" s="6">
        <f>SUM(прибудинкова!M353)</f>
        <v>0.5821299372462162</v>
      </c>
      <c r="F354" s="6">
        <f>'слюсарі х.в.'!P353+'слюсарі кан'!P353+зварювальник!L353+аварійки!J353</f>
        <v>0.2159222047594487</v>
      </c>
      <c r="G354" s="6">
        <f>'дератизація '!I353</f>
        <v>1.9300743553235247E-3</v>
      </c>
      <c r="H354" s="6">
        <f>SUM(димовенти!Q353)</f>
        <v>3.6305347240205198E-2</v>
      </c>
      <c r="I354" s="6">
        <f>'під зими'!L353+майстерні!L353+покрівлі!N353+маляри!L353</f>
        <v>0.25853148469748971</v>
      </c>
      <c r="J354" s="6">
        <f>електрики!P353</f>
        <v>7.6186478530634094E-2</v>
      </c>
      <c r="K354" s="4">
        <f t="shared" si="21"/>
        <v>1.1710055268293174</v>
      </c>
      <c r="L354" s="4">
        <v>1.6170231974374727E-2</v>
      </c>
      <c r="M354" s="4">
        <f t="shared" si="22"/>
        <v>1.1871757588036922</v>
      </c>
      <c r="N354" s="4">
        <f t="shared" si="23"/>
        <v>1.4246109105644307</v>
      </c>
    </row>
    <row r="355" spans="1:14" ht="18" customHeight="1" x14ac:dyDescent="0.2">
      <c r="A355" s="2">
        <f t="shared" si="24"/>
        <v>349</v>
      </c>
      <c r="B355" s="2">
        <v>4</v>
      </c>
      <c r="C355" s="5" t="s">
        <v>2895</v>
      </c>
      <c r="D355" s="6">
        <f>SUM(сходові!N354)</f>
        <v>0.98173868964643274</v>
      </c>
      <c r="E355" s="6">
        <f>SUM(прибудинкова!M354)</f>
        <v>0.62618620369196987</v>
      </c>
      <c r="F355" s="6">
        <f>'слюсарі х.в.'!P354+'слюсарі кан'!P354+зварювальник!L354+аварійки!J354</f>
        <v>0.20183311801013951</v>
      </c>
      <c r="G355" s="6">
        <f>'дератизація '!I354</f>
        <v>1.4130021543530603E-3</v>
      </c>
      <c r="H355" s="6">
        <f>SUM(димовенти!Q354)</f>
        <v>4.0189309434743616E-2</v>
      </c>
      <c r="I355" s="6">
        <f>'під зими'!L354+майстерні!L354+покрівлі!N354+маляри!L354</f>
        <v>0.29453540174834453</v>
      </c>
      <c r="J355" s="6">
        <f>електрики!P354</f>
        <v>6.6260235705531939E-2</v>
      </c>
      <c r="K355" s="4">
        <f t="shared" si="21"/>
        <v>2.2121559603915149</v>
      </c>
      <c r="L355" s="4">
        <v>3.1056760563527908E-2</v>
      </c>
      <c r="M355" s="4">
        <f t="shared" si="22"/>
        <v>2.243212720955043</v>
      </c>
      <c r="N355" s="4">
        <f t="shared" si="23"/>
        <v>2.6918552651460517</v>
      </c>
    </row>
    <row r="356" spans="1:14" ht="18" customHeight="1" x14ac:dyDescent="0.2">
      <c r="A356" s="2">
        <f t="shared" si="24"/>
        <v>350</v>
      </c>
      <c r="B356" s="2">
        <v>3</v>
      </c>
      <c r="C356" s="5" t="s">
        <v>2896</v>
      </c>
      <c r="D356" s="6">
        <f>SUM(сходові!N355)</f>
        <v>0</v>
      </c>
      <c r="E356" s="6">
        <f>SUM(прибудинкова!M355)</f>
        <v>6.427675455356005E-2</v>
      </c>
      <c r="F356" s="6">
        <f>'слюсарі х.в.'!P355+'слюсарі кан'!P355+зварювальник!L355+аварійки!J355</f>
        <v>0.1951542874158225</v>
      </c>
      <c r="G356" s="6">
        <f>'дератизація '!I355</f>
        <v>3.8975926633549869E-3</v>
      </c>
      <c r="H356" s="6">
        <f>SUM(димовенти!Q355)</f>
        <v>3.1887463077825008E-2</v>
      </c>
      <c r="I356" s="6">
        <f>'під зими'!L355+майстерні!L355+покрівлі!N355+маляри!L355</f>
        <v>0.32283067487931888</v>
      </c>
      <c r="J356" s="6">
        <f>електрики!P355</f>
        <v>6.1474914899897419E-2</v>
      </c>
      <c r="K356" s="4">
        <f t="shared" si="21"/>
        <v>0.67952168748977892</v>
      </c>
      <c r="L356" s="4">
        <v>9.1523072432225239E-3</v>
      </c>
      <c r="M356" s="4">
        <f t="shared" si="22"/>
        <v>0.68867399473300139</v>
      </c>
      <c r="N356" s="4">
        <f t="shared" si="23"/>
        <v>0.82640879367960163</v>
      </c>
    </row>
    <row r="357" spans="1:14" ht="18" customHeight="1" x14ac:dyDescent="0.2">
      <c r="A357" s="2">
        <f t="shared" si="24"/>
        <v>351</v>
      </c>
      <c r="B357" s="2">
        <v>1</v>
      </c>
      <c r="C357" s="5" t="s">
        <v>2897</v>
      </c>
      <c r="D357" s="6">
        <f>SUM(сходові!N356)</f>
        <v>0</v>
      </c>
      <c r="E357" s="6">
        <f>SUM(прибудинкова!M356)</f>
        <v>0.39295519200249174</v>
      </c>
      <c r="F357" s="6">
        <f>'слюсарі х.в.'!P356+'слюсарі кан'!P356+зварювальник!L356+аварійки!J356</f>
        <v>0.18428818737494296</v>
      </c>
      <c r="G357" s="6">
        <f>'дератизація '!I356</f>
        <v>2.0468400053395828E-3</v>
      </c>
      <c r="H357" s="6">
        <f>SUM(димовенти!Q356)</f>
        <v>2.7849090708830047E-2</v>
      </c>
      <c r="I357" s="6">
        <f>'під зими'!L356+майстерні!L356+покрівлі!N356+маляри!L356</f>
        <v>0.3217354923650963</v>
      </c>
      <c r="J357" s="6">
        <f>електрики!P356</f>
        <v>5.3689453977146737E-2</v>
      </c>
      <c r="K357" s="4">
        <f t="shared" si="21"/>
        <v>0.98256425643384737</v>
      </c>
      <c r="L357" s="4">
        <v>1.3485334915101732E-2</v>
      </c>
      <c r="M357" s="4">
        <f t="shared" si="22"/>
        <v>0.9960495913489491</v>
      </c>
      <c r="N357" s="4">
        <f t="shared" si="23"/>
        <v>1.1952595096187388</v>
      </c>
    </row>
    <row r="358" spans="1:14" ht="18" customHeight="1" x14ac:dyDescent="0.2">
      <c r="A358" s="2">
        <f t="shared" si="24"/>
        <v>352</v>
      </c>
      <c r="B358" s="2">
        <v>1</v>
      </c>
      <c r="C358" s="5" t="s">
        <v>2898</v>
      </c>
      <c r="D358" s="6">
        <f>SUM(сходові!N357)</f>
        <v>0</v>
      </c>
      <c r="E358" s="6">
        <f>SUM(прибудинкова!M357)</f>
        <v>0.24364465044418698</v>
      </c>
      <c r="F358" s="6">
        <f>'слюсарі х.в.'!P357+'слюсарі кан'!P357+зварювальник!L357+аварійки!J357</f>
        <v>0.21776419566823332</v>
      </c>
      <c r="G358" s="6">
        <f>'дератизація '!I357</f>
        <v>0</v>
      </c>
      <c r="H358" s="6">
        <f>SUM(димовенти!Q357)</f>
        <v>5.2741542792214137E-2</v>
      </c>
      <c r="I358" s="6">
        <f>'під зими'!L357+майстерні!L357+покрівлі!N357+маляри!L357</f>
        <v>0.32430373123821632</v>
      </c>
      <c r="J358" s="6">
        <f>електрики!P357</f>
        <v>7.7674706591846068E-2</v>
      </c>
      <c r="K358" s="4">
        <f t="shared" si="21"/>
        <v>0.91612882673469676</v>
      </c>
      <c r="L358" s="4">
        <v>1.2440642112267253E-2</v>
      </c>
      <c r="M358" s="4">
        <f t="shared" si="22"/>
        <v>0.92856946884696401</v>
      </c>
      <c r="N358" s="4">
        <f t="shared" si="23"/>
        <v>1.1142833626163569</v>
      </c>
    </row>
    <row r="359" spans="1:14" ht="18" customHeight="1" x14ac:dyDescent="0.2">
      <c r="A359" s="2">
        <f t="shared" si="24"/>
        <v>353</v>
      </c>
      <c r="B359" s="2">
        <v>2</v>
      </c>
      <c r="C359" s="5" t="s">
        <v>2899</v>
      </c>
      <c r="D359" s="6">
        <f>SUM(сходові!N358)</f>
        <v>0</v>
      </c>
      <c r="E359" s="6">
        <f>SUM(прибудинкова!M358)</f>
        <v>0.28460386211875116</v>
      </c>
      <c r="F359" s="6">
        <f>'слюсарі х.в.'!P358+'слюсарі кан'!P358+зварювальник!L358+аварійки!J358</f>
        <v>0.29170832505047972</v>
      </c>
      <c r="G359" s="6">
        <f>'дератизація '!I358</f>
        <v>0</v>
      </c>
      <c r="H359" s="6">
        <f>SUM(димовенти!Q358)</f>
        <v>8.8715444042691313E-2</v>
      </c>
      <c r="I359" s="6">
        <f>'під зими'!L358+майстерні!L358+покрівлі!N358+маляри!L358</f>
        <v>0.35817042184043374</v>
      </c>
      <c r="J359" s="6">
        <f>електрики!P358</f>
        <v>0.13065499644804945</v>
      </c>
      <c r="K359" s="4">
        <f t="shared" si="21"/>
        <v>1.1538530495004053</v>
      </c>
      <c r="L359" s="4">
        <v>1.5589134047088726E-2</v>
      </c>
      <c r="M359" s="4">
        <f t="shared" si="22"/>
        <v>1.1694421835474942</v>
      </c>
      <c r="N359" s="4">
        <f t="shared" si="23"/>
        <v>1.4033306202569931</v>
      </c>
    </row>
    <row r="360" spans="1:14" ht="18" customHeight="1" x14ac:dyDescent="0.2">
      <c r="A360" s="2">
        <f t="shared" si="24"/>
        <v>354</v>
      </c>
      <c r="B360" s="2">
        <v>2</v>
      </c>
      <c r="C360" s="5" t="s">
        <v>2900</v>
      </c>
      <c r="D360" s="6">
        <f>SUM(сходові!N359)</f>
        <v>0</v>
      </c>
      <c r="E360" s="6">
        <f>SUM(прибудинкова!M359)</f>
        <v>0.425638326585695</v>
      </c>
      <c r="F360" s="6">
        <f>'слюсарі х.в.'!P359+'слюсарі кан'!P359+зварювальник!L359+аварійки!J359</f>
        <v>0.27980363308638728</v>
      </c>
      <c r="G360" s="6">
        <f>'дератизація '!I359</f>
        <v>0</v>
      </c>
      <c r="H360" s="6">
        <f>SUM(димовенти!Q359)</f>
        <v>6.3347285582996987E-2</v>
      </c>
      <c r="I360" s="6">
        <f>'під зими'!L359+майстерні!L359+покрівлі!N359+маляри!L359</f>
        <v>0.34697139057553211</v>
      </c>
      <c r="J360" s="6">
        <f>електрики!P359</f>
        <v>0.12212539394713934</v>
      </c>
      <c r="K360" s="4">
        <f t="shared" si="21"/>
        <v>1.2378860297777508</v>
      </c>
      <c r="L360" s="4">
        <v>1.6824603638302182E-2</v>
      </c>
      <c r="M360" s="4">
        <f t="shared" si="22"/>
        <v>1.2547106334160529</v>
      </c>
      <c r="N360" s="4">
        <f t="shared" si="23"/>
        <v>1.5056527600992635</v>
      </c>
    </row>
    <row r="361" spans="1:14" ht="18" customHeight="1" x14ac:dyDescent="0.2">
      <c r="A361" s="2">
        <f t="shared" si="24"/>
        <v>355</v>
      </c>
      <c r="B361" s="2">
        <v>2</v>
      </c>
      <c r="C361" s="5" t="s">
        <v>2901</v>
      </c>
      <c r="D361" s="6">
        <f>SUM(сходові!N360)</f>
        <v>0</v>
      </c>
      <c r="E361" s="6">
        <f>SUM(прибудинкова!M360)</f>
        <v>0.41282460732984294</v>
      </c>
      <c r="F361" s="6">
        <f>'слюсарі х.в.'!P360+'слюсарі кан'!P360+зварювальник!L360+аварійки!J360</f>
        <v>0.28079519416424847</v>
      </c>
      <c r="G361" s="6">
        <f>'дератизація '!I360</f>
        <v>0</v>
      </c>
      <c r="H361" s="6">
        <f>SUM(димовенти!Q360)</f>
        <v>6.3715798006400107E-2</v>
      </c>
      <c r="I361" s="6">
        <f>'під зими'!L360+майстерні!L360+покрівлі!N360+маляри!L360</f>
        <v>0.34732818101212315</v>
      </c>
      <c r="J361" s="6">
        <f>електрики!P360</f>
        <v>0.12283583835637227</v>
      </c>
      <c r="K361" s="4">
        <f t="shared" si="21"/>
        <v>1.2274996188689871</v>
      </c>
      <c r="L361" s="4">
        <v>1.6673596532926216E-2</v>
      </c>
      <c r="M361" s="4">
        <f t="shared" si="22"/>
        <v>1.2441732154019132</v>
      </c>
      <c r="N361" s="4">
        <f t="shared" si="23"/>
        <v>1.4930078584822957</v>
      </c>
    </row>
    <row r="362" spans="1:14" ht="18" customHeight="1" x14ac:dyDescent="0.2">
      <c r="A362" s="2">
        <f t="shared" si="24"/>
        <v>356</v>
      </c>
      <c r="B362" s="2">
        <v>3</v>
      </c>
      <c r="C362" s="5" t="s">
        <v>2902</v>
      </c>
      <c r="D362" s="6">
        <f>SUM(сходові!N361)</f>
        <v>0.90820599464606999</v>
      </c>
      <c r="E362" s="6">
        <f>SUM(прибудинкова!M361)</f>
        <v>0.50750837465806531</v>
      </c>
      <c r="F362" s="6">
        <f>'слюсарі х.в.'!P361+'слюсарі кан'!P361+зварювальник!L361+аварійки!J361</f>
        <v>0.19557506024260257</v>
      </c>
      <c r="G362" s="6">
        <f>'дератизація '!I361</f>
        <v>2.2490893930749993E-3</v>
      </c>
      <c r="H362" s="6">
        <f>SUM(димовенти!Q361)</f>
        <v>3.3458508616713588E-2</v>
      </c>
      <c r="I362" s="6">
        <f>'під зими'!L361+майстерні!L361+покрівлі!N361+маляри!L361</f>
        <v>0.24745804600438975</v>
      </c>
      <c r="J362" s="6">
        <f>електрики!P361</f>
        <v>6.17763947673685E-2</v>
      </c>
      <c r="K362" s="4">
        <f t="shared" si="21"/>
        <v>1.9562314683282847</v>
      </c>
      <c r="L362" s="4">
        <v>2.7516387922173591E-2</v>
      </c>
      <c r="M362" s="4">
        <f t="shared" si="22"/>
        <v>1.9837478562504582</v>
      </c>
      <c r="N362" s="4">
        <f t="shared" si="23"/>
        <v>2.3804974275005497</v>
      </c>
    </row>
    <row r="363" spans="1:14" ht="18" customHeight="1" x14ac:dyDescent="0.2">
      <c r="A363" s="2">
        <f t="shared" si="24"/>
        <v>357</v>
      </c>
      <c r="B363" s="2">
        <v>3</v>
      </c>
      <c r="C363" s="5" t="s">
        <v>2903</v>
      </c>
      <c r="D363" s="6">
        <f>SUM(сходові!N362)</f>
        <v>0.83374423118395502</v>
      </c>
      <c r="E363" s="6">
        <f>SUM(прибудинкова!M362)</f>
        <v>0.56681403206095882</v>
      </c>
      <c r="F363" s="6">
        <f>'слюсарі х.в.'!P362+'слюсарі кан'!P362+зварювальник!L362+аварійки!J362</f>
        <v>0.18198915854560588</v>
      </c>
      <c r="G363" s="6">
        <f>'дератизація '!I362</f>
        <v>2.8358852706491266E-3</v>
      </c>
      <c r="H363" s="6">
        <f>SUM(димовенти!Q362)</f>
        <v>2.6994659545396166E-2</v>
      </c>
      <c r="I363" s="6">
        <f>'під зими'!L362+майстерні!L362+покрівлі!N362+маляри!L362</f>
        <v>0.28218554721391453</v>
      </c>
      <c r="J363" s="6">
        <f>електрики!P362</f>
        <v>5.2042220927226074E-2</v>
      </c>
      <c r="K363" s="4">
        <f t="shared" si="21"/>
        <v>1.9466057347477057</v>
      </c>
      <c r="L363" s="4">
        <v>2.8687276554590468E-2</v>
      </c>
      <c r="M363" s="4">
        <f t="shared" si="22"/>
        <v>1.9752930113022962</v>
      </c>
      <c r="N363" s="4">
        <f t="shared" si="23"/>
        <v>2.3703516135627551</v>
      </c>
    </row>
    <row r="364" spans="1:14" ht="18" customHeight="1" x14ac:dyDescent="0.2">
      <c r="A364" s="2">
        <f t="shared" si="24"/>
        <v>358</v>
      </c>
      <c r="B364" s="2">
        <v>3</v>
      </c>
      <c r="C364" s="5" t="s">
        <v>2904</v>
      </c>
      <c r="D364" s="6">
        <f>SUM(сходові!N363)</f>
        <v>0.77009427609427616</v>
      </c>
      <c r="E364" s="6">
        <f>SUM(прибудинкова!M363)</f>
        <v>0.51327396184062857</v>
      </c>
      <c r="F364" s="6">
        <f>'слюсарі х.в.'!P363+'слюсарі кан'!P363+зварювальник!L363+аварійки!J363</f>
        <v>0.20385706556014804</v>
      </c>
      <c r="G364" s="6">
        <f>'дератизація '!I363</f>
        <v>2.2411616161616167E-3</v>
      </c>
      <c r="H364" s="6">
        <f>SUM(димовенти!Q363)</f>
        <v>3.5121839593715509E-2</v>
      </c>
      <c r="I364" s="6">
        <f>'під зими'!L363+майстерні!L363+покрівлі!N363+маляри!L363</f>
        <v>0.27788805428728985</v>
      </c>
      <c r="J364" s="6">
        <f>електрики!P363</f>
        <v>6.7710375544205198E-2</v>
      </c>
      <c r="K364" s="4">
        <f t="shared" si="21"/>
        <v>1.8701867345364249</v>
      </c>
      <c r="L364" s="4">
        <v>2.6211280944033355E-2</v>
      </c>
      <c r="M364" s="4">
        <f t="shared" si="22"/>
        <v>1.8963980154804583</v>
      </c>
      <c r="N364" s="4">
        <f t="shared" si="23"/>
        <v>2.2756776185765499</v>
      </c>
    </row>
    <row r="365" spans="1:14" ht="18" customHeight="1" x14ac:dyDescent="0.2">
      <c r="A365" s="2">
        <f t="shared" si="24"/>
        <v>359</v>
      </c>
      <c r="B365" s="2">
        <v>3</v>
      </c>
      <c r="C365" s="5" t="s">
        <v>2905</v>
      </c>
      <c r="D365" s="6">
        <f>SUM(сходові!N364)</f>
        <v>1.0226930693069307</v>
      </c>
      <c r="E365" s="6">
        <f>SUM(прибудинкова!M364)</f>
        <v>0.69394499449944991</v>
      </c>
      <c r="F365" s="6">
        <f>'слюсарі х.в.'!P364+'слюсарі кан'!P364+зварювальник!L364+аварійки!J364</f>
        <v>0.22051201125612846</v>
      </c>
      <c r="G365" s="6">
        <f>'дератизація '!I364</f>
        <v>2.4202420242024204E-3</v>
      </c>
      <c r="H365" s="6">
        <f>SUM(димовенти!Q364)</f>
        <v>4.1311629145875266E-2</v>
      </c>
      <c r="I365" s="6">
        <f>'під зими'!L364+майстерні!L364+покрівлі!N364+маляри!L364</f>
        <v>0.29119432984799576</v>
      </c>
      <c r="J365" s="6">
        <f>електрики!P364</f>
        <v>7.9643491234174038E-2</v>
      </c>
      <c r="K365" s="4">
        <f t="shared" si="21"/>
        <v>2.3517197673147567</v>
      </c>
      <c r="L365" s="4">
        <v>3.3029971602815289E-2</v>
      </c>
      <c r="M365" s="4">
        <f t="shared" si="22"/>
        <v>2.3847497389175718</v>
      </c>
      <c r="N365" s="4">
        <f t="shared" si="23"/>
        <v>2.861699686701086</v>
      </c>
    </row>
    <row r="366" spans="1:14" ht="18" customHeight="1" x14ac:dyDescent="0.2">
      <c r="A366" s="2">
        <f t="shared" si="24"/>
        <v>360</v>
      </c>
      <c r="B366" s="2">
        <v>3</v>
      </c>
      <c r="C366" s="5" t="s">
        <v>2906</v>
      </c>
      <c r="D366" s="6">
        <f>SUM(сходові!N365)</f>
        <v>0.76780039595918581</v>
      </c>
      <c r="E366" s="6">
        <f>SUM(прибудинкова!M365)</f>
        <v>0.53369544985363038</v>
      </c>
      <c r="F366" s="6">
        <f>'слюсарі х.в.'!P365+'слюсарі кан'!P365+зварювальник!L365+аварійки!J365</f>
        <v>0.19484286550311702</v>
      </c>
      <c r="G366" s="6">
        <f>'дератизація '!I365</f>
        <v>1.7344366042269491E-3</v>
      </c>
      <c r="H366" s="6">
        <f>SUM(димовенти!Q365)</f>
        <v>3.1771723516930313E-2</v>
      </c>
      <c r="I366" s="6">
        <f>'під зими'!L365+майстерні!L365+покрівлі!N365+маляри!L365</f>
        <v>0.25967480353611866</v>
      </c>
      <c r="J366" s="6">
        <f>електрики!P365</f>
        <v>6.1251783958461682E-2</v>
      </c>
      <c r="K366" s="4">
        <f t="shared" si="21"/>
        <v>1.8507714589316711</v>
      </c>
      <c r="L366" s="4">
        <v>2.5981600132675253E-2</v>
      </c>
      <c r="M366" s="4">
        <f t="shared" si="22"/>
        <v>1.8767530590643462</v>
      </c>
      <c r="N366" s="4">
        <f t="shared" si="23"/>
        <v>2.2521036708772155</v>
      </c>
    </row>
    <row r="367" spans="1:14" ht="18" customHeight="1" x14ac:dyDescent="0.2">
      <c r="A367" s="2">
        <f t="shared" si="24"/>
        <v>361</v>
      </c>
      <c r="B367" s="2">
        <v>4</v>
      </c>
      <c r="C367" s="5" t="s">
        <v>2907</v>
      </c>
      <c r="D367" s="6">
        <f>SUM(сходові!N366)</f>
        <v>0.81612968849332468</v>
      </c>
      <c r="E367" s="6">
        <f>SUM(прибудинкова!M366)</f>
        <v>0.43443250688705237</v>
      </c>
      <c r="F367" s="6">
        <f>'слюсарі х.в.'!P366+'слюсарі кан'!P366+зварювальник!L366+аварійки!J366</f>
        <v>0.19857019665060449</v>
      </c>
      <c r="G367" s="6">
        <f>'дератизація '!I366</f>
        <v>1.6290527654164019E-3</v>
      </c>
      <c r="H367" s="6">
        <f>SUM(димовенти!Q366)</f>
        <v>3.3156981434626524E-2</v>
      </c>
      <c r="I367" s="6">
        <f>'під зими'!L366+майстерні!L366+покрівлі!N366+маляри!L366</f>
        <v>0.27412005635960673</v>
      </c>
      <c r="J367" s="6">
        <f>електрики!P366</f>
        <v>6.3922382506767156E-2</v>
      </c>
      <c r="K367" s="4">
        <f t="shared" si="21"/>
        <v>1.8219608650973982</v>
      </c>
      <c r="L367" s="4">
        <v>2.5543573252851837E-2</v>
      </c>
      <c r="M367" s="4">
        <f t="shared" si="22"/>
        <v>1.8475044383502501</v>
      </c>
      <c r="N367" s="4">
        <f t="shared" si="23"/>
        <v>2.2170053260203</v>
      </c>
    </row>
    <row r="368" spans="1:14" ht="18" customHeight="1" x14ac:dyDescent="0.2">
      <c r="A368" s="2">
        <f t="shared" si="24"/>
        <v>362</v>
      </c>
      <c r="B368" s="2">
        <v>3</v>
      </c>
      <c r="C368" s="5" t="s">
        <v>2908</v>
      </c>
      <c r="D368" s="6">
        <f>SUM(сходові!N367)</f>
        <v>0.73186595174262747</v>
      </c>
      <c r="E368" s="6">
        <f>SUM(прибудинкова!M367)</f>
        <v>0.5637140303842717</v>
      </c>
      <c r="F368" s="6">
        <f>'слюсарі х.в.'!P367+'слюсарі кан'!P367+зварювальник!L367+аварійки!J367</f>
        <v>0.19039007809987973</v>
      </c>
      <c r="G368" s="6">
        <f>'дератизація '!I367</f>
        <v>2.0622808826562177E-3</v>
      </c>
      <c r="H368" s="6">
        <f>SUM(димовенти!Q367)</f>
        <v>3.0116850697188915E-2</v>
      </c>
      <c r="I368" s="6">
        <f>'під зими'!L367+майстерні!L367+покрівлі!N367+маляри!L367</f>
        <v>0.30505793903529366</v>
      </c>
      <c r="J368" s="6">
        <f>електрики!P367</f>
        <v>5.8061402662983139E-2</v>
      </c>
      <c r="K368" s="4">
        <f t="shared" si="21"/>
        <v>1.8812685335049009</v>
      </c>
      <c r="L368" s="4">
        <v>2.635842216993578E-2</v>
      </c>
      <c r="M368" s="4">
        <f t="shared" si="22"/>
        <v>1.9076269556748366</v>
      </c>
      <c r="N368" s="4">
        <f t="shared" si="23"/>
        <v>2.2891523468098041</v>
      </c>
    </row>
    <row r="369" spans="1:14" ht="18" customHeight="1" x14ac:dyDescent="0.2">
      <c r="A369" s="2">
        <f t="shared" si="24"/>
        <v>363</v>
      </c>
      <c r="B369" s="2">
        <v>5</v>
      </c>
      <c r="C369" s="5" t="s">
        <v>2909</v>
      </c>
      <c r="D369" s="6">
        <f>SUM(сходові!N368)</f>
        <v>0.52699999999999991</v>
      </c>
      <c r="E369" s="6">
        <f>SUM(прибудинкова!M368)</f>
        <v>0.29283364092048297</v>
      </c>
      <c r="F369" s="6">
        <f>'слюсарі х.в.'!P368+'слюсарі кан'!P368+'слюсарі ц.о.'!P188+зварювальник!L368+аварійки!J368</f>
        <v>0.41182652737642067</v>
      </c>
      <c r="G369" s="6">
        <f>'дератизація '!I368</f>
        <v>9.4412166780587844E-4</v>
      </c>
      <c r="H369" s="6">
        <f>SUM(димовенти!Q368)</f>
        <v>4.4562484446913457E-2</v>
      </c>
      <c r="I369" s="6">
        <f>'під зими'!L368+майстерні!L368+покрівлі!N368+маляри!L368</f>
        <v>0.24212188377246507</v>
      </c>
      <c r="J369" s="6">
        <f>електрики!P368</f>
        <v>8.5910720850260344E-2</v>
      </c>
      <c r="K369" s="4">
        <f t="shared" si="21"/>
        <v>1.6051993790343484</v>
      </c>
      <c r="L369" s="4">
        <v>2.1215756144070452E-2</v>
      </c>
      <c r="M369" s="4">
        <f t="shared" si="22"/>
        <v>1.6264151351784188</v>
      </c>
      <c r="N369" s="4">
        <f t="shared" si="23"/>
        <v>1.9516981622141025</v>
      </c>
    </row>
    <row r="370" spans="1:14" ht="18" customHeight="1" x14ac:dyDescent="0.2">
      <c r="A370" s="2">
        <f t="shared" si="24"/>
        <v>364</v>
      </c>
      <c r="B370" s="2">
        <v>4</v>
      </c>
      <c r="C370" s="5" t="s">
        <v>2910</v>
      </c>
      <c r="D370" s="6">
        <f>SUM(сходові!N369)</f>
        <v>1.0523296354992078</v>
      </c>
      <c r="E370" s="6">
        <f>SUM(прибудинкова!M369)</f>
        <v>0.85686574598143539</v>
      </c>
      <c r="F370" s="6">
        <f>'слюсарі х.в.'!P369+'слюсарі кан'!P369+зварювальник!L369+аварійки!J369</f>
        <v>0.21102447146663675</v>
      </c>
      <c r="G370" s="6">
        <f>'дератизація '!I369</f>
        <v>1.879103463889518E-3</v>
      </c>
      <c r="H370" s="6">
        <f>SUM(димовенти!Q369)</f>
        <v>4.0704862582662218E-2</v>
      </c>
      <c r="I370" s="6">
        <f>'під зими'!L369+майстерні!L369+покрівлі!N369+маляри!L369</f>
        <v>0.27046316499482392</v>
      </c>
      <c r="J370" s="6">
        <f>електрики!P369</f>
        <v>7.2845756075631221E-2</v>
      </c>
      <c r="K370" s="4">
        <f t="shared" si="21"/>
        <v>2.5061127400642866</v>
      </c>
      <c r="L370" s="4">
        <v>3.5284465265226217E-2</v>
      </c>
      <c r="M370" s="4">
        <f t="shared" si="22"/>
        <v>2.5413972053295129</v>
      </c>
      <c r="N370" s="4">
        <f t="shared" si="23"/>
        <v>3.0496766463954152</v>
      </c>
    </row>
    <row r="371" spans="1:14" ht="18" customHeight="1" x14ac:dyDescent="0.2">
      <c r="A371" s="2">
        <f t="shared" si="24"/>
        <v>365</v>
      </c>
      <c r="B371" s="2">
        <v>3</v>
      </c>
      <c r="C371" s="5" t="s">
        <v>2911</v>
      </c>
      <c r="D371" s="6">
        <f>SUM(сходові!N370)</f>
        <v>0.85551213227399614</v>
      </c>
      <c r="E371" s="6">
        <f>SUM(прибудинкова!M370)</f>
        <v>0.58695497816906461</v>
      </c>
      <c r="F371" s="6">
        <f>'слюсарі х.в.'!P370+'слюсарі кан'!P370+зварювальник!L370+аварійки!J370</f>
        <v>0.19373104277782305</v>
      </c>
      <c r="G371" s="6">
        <f>'дератизація '!I370</f>
        <v>2.1580416577195623E-3</v>
      </c>
      <c r="H371" s="6">
        <f>SUM(димовенти!Q370)</f>
        <v>3.1358516004008817E-2</v>
      </c>
      <c r="I371" s="6">
        <f>'під зими'!L370+майстерні!L370+покрівлі!N370+маляри!L370</f>
        <v>0.28060020324054769</v>
      </c>
      <c r="J371" s="6">
        <f>електрики!P370</f>
        <v>6.0455173182908571E-2</v>
      </c>
      <c r="K371" s="4">
        <f t="shared" si="21"/>
        <v>2.0107700873060685</v>
      </c>
      <c r="L371" s="4">
        <v>2.824236967480398E-2</v>
      </c>
      <c r="M371" s="4">
        <f t="shared" si="22"/>
        <v>2.0390124569808723</v>
      </c>
      <c r="N371" s="4">
        <f t="shared" si="23"/>
        <v>2.4468149483770465</v>
      </c>
    </row>
    <row r="372" spans="1:14" ht="18" customHeight="1" x14ac:dyDescent="0.2">
      <c r="A372" s="2">
        <f t="shared" si="24"/>
        <v>366</v>
      </c>
      <c r="B372" s="2">
        <v>9</v>
      </c>
      <c r="C372" s="5" t="s">
        <v>2925</v>
      </c>
      <c r="D372" s="6">
        <f>SUM(сходові!N371)</f>
        <v>0.90898368479616054</v>
      </c>
      <c r="E372" s="6">
        <f>SUM(прибудинкова!M371)</f>
        <v>0.36052895222518644</v>
      </c>
      <c r="F372" s="6">
        <f>'слюсарі х.в.'!P371+'слюсарі кан'!P371+'слюсарі ц.о.'!P191+'слюсарі г.в.'!P184+зварювальник!L371+аварійки!J371</f>
        <v>0.63211539969070885</v>
      </c>
      <c r="G372" s="6">
        <f>'дератизація '!I371</f>
        <v>4.9220436233962965E-3</v>
      </c>
      <c r="H372" s="6">
        <f>SUM(димовенти!Q371)</f>
        <v>3.7471638172825068E-2</v>
      </c>
      <c r="I372" s="6">
        <f>'під зими'!L371+майстерні!L371+покрівлі!N371+маляри!L371</f>
        <v>0.21066526435646016</v>
      </c>
      <c r="J372" s="6">
        <f>електрики!P371</f>
        <v>7.7104483255478098E-2</v>
      </c>
      <c r="K372" s="4">
        <f t="shared" si="21"/>
        <v>2.2317914661202152</v>
      </c>
      <c r="L372" s="4">
        <f t="shared" ref="L372:L387" si="25">K372*0.03</f>
        <v>6.6953743983606456E-2</v>
      </c>
      <c r="M372" s="4">
        <f t="shared" si="22"/>
        <v>2.2987452101038217</v>
      </c>
      <c r="N372" s="4">
        <f t="shared" si="23"/>
        <v>2.7584942521245859</v>
      </c>
    </row>
    <row r="373" spans="1:14" ht="18" customHeight="1" x14ac:dyDescent="0.2">
      <c r="A373" s="2">
        <f t="shared" si="24"/>
        <v>367</v>
      </c>
      <c r="B373" s="2">
        <v>4</v>
      </c>
      <c r="C373" s="5" t="s">
        <v>2477</v>
      </c>
      <c r="D373" s="6">
        <f>SUM(сходові!N372)</f>
        <v>0.73359958184636465</v>
      </c>
      <c r="E373" s="6">
        <f>SUM(прибудинкова!M372)</f>
        <v>1.0356663133989401</v>
      </c>
      <c r="F373" s="6">
        <f>'слюсарі х.в.'!P372+'слюсарі кан'!P372+'слюсарі ц.о.'!P192+зварювальник!L372+аварійки!J372</f>
        <v>0.38680086304996819</v>
      </c>
      <c r="G373" s="6">
        <f>'дератизація '!I372</f>
        <v>3.0658591975775925E-3</v>
      </c>
      <c r="H373" s="6">
        <f>SUM(димовенти!Q372)</f>
        <v>4.6194496142976806E-2</v>
      </c>
      <c r="I373" s="6">
        <f>'під зими'!L372+майстерні!L372+покрівлі!N372+маляри!L372</f>
        <v>0.24356427854140511</v>
      </c>
      <c r="J373" s="6">
        <f>електрики!P372</f>
        <v>7.6116508465665936E-2</v>
      </c>
      <c r="K373" s="4">
        <f t="shared" si="21"/>
        <v>2.525007900642898</v>
      </c>
      <c r="L373" s="4">
        <f t="shared" si="25"/>
        <v>7.5750237019286945E-2</v>
      </c>
      <c r="M373" s="4">
        <f t="shared" si="22"/>
        <v>2.6007581376621851</v>
      </c>
      <c r="N373" s="4">
        <f t="shared" si="23"/>
        <v>3.120909765194622</v>
      </c>
    </row>
    <row r="374" spans="1:14" ht="18" customHeight="1" x14ac:dyDescent="0.2">
      <c r="A374" s="2">
        <f t="shared" si="24"/>
        <v>368</v>
      </c>
      <c r="B374" s="2">
        <v>4</v>
      </c>
      <c r="C374" s="5" t="s">
        <v>2478</v>
      </c>
      <c r="D374" s="6">
        <f>SUM(сходові!N373)</f>
        <v>0.52996139750794047</v>
      </c>
      <c r="E374" s="6">
        <f>SUM(прибудинкова!M373)</f>
        <v>0.97195702581643451</v>
      </c>
      <c r="F374" s="6">
        <f>'слюсарі х.в.'!P373+'слюсарі кан'!P373+'слюсарі ц.о.'!P193+зварювальник!L373+аварійки!J373</f>
        <v>0.42632666455122148</v>
      </c>
      <c r="G374" s="6">
        <f>'дератизація '!I373</f>
        <v>0</v>
      </c>
      <c r="H374" s="6">
        <f>SUM(димовенти!Q373)</f>
        <v>6.4327357847252464E-2</v>
      </c>
      <c r="I374" s="6">
        <f>'під зими'!L373+майстерні!L373+покрівлі!N373+маляри!L373</f>
        <v>0.28130847685667038</v>
      </c>
      <c r="J374" s="6">
        <f>електрики!P373</f>
        <v>9.6299936017084628E-2</v>
      </c>
      <c r="K374" s="4">
        <f t="shared" si="21"/>
        <v>2.370180858596604</v>
      </c>
      <c r="L374" s="4">
        <f t="shared" si="25"/>
        <v>7.1105425757898119E-2</v>
      </c>
      <c r="M374" s="4">
        <f t="shared" si="22"/>
        <v>2.441286284354502</v>
      </c>
      <c r="N374" s="4">
        <f t="shared" si="23"/>
        <v>2.9295435412254025</v>
      </c>
    </row>
    <row r="375" spans="1:14" ht="18" customHeight="1" x14ac:dyDescent="0.2">
      <c r="A375" s="2">
        <f t="shared" si="24"/>
        <v>369</v>
      </c>
      <c r="B375" s="2">
        <v>4</v>
      </c>
      <c r="C375" s="5" t="s">
        <v>2479</v>
      </c>
      <c r="D375" s="6">
        <f>SUM(сходові!N374)</f>
        <v>0.49941173606038469</v>
      </c>
      <c r="E375" s="6">
        <f>SUM(прибудинкова!M374)</f>
        <v>0.82748018146866575</v>
      </c>
      <c r="F375" s="6">
        <f>'слюсарі х.в.'!P374+'слюсарі кан'!P374+'слюсарі ц.о.'!P194+зварювальник!L374+аварійки!J374</f>
        <v>0.41882354903725627</v>
      </c>
      <c r="G375" s="6">
        <f>'дератизація '!I374</f>
        <v>1.3379469434832759E-3</v>
      </c>
      <c r="H375" s="6">
        <f>SUM(димовенти!Q374)</f>
        <v>5.9468922388888186E-2</v>
      </c>
      <c r="I375" s="6">
        <f>'під зими'!L374+майстерні!L374+покрівлі!N374+маляри!L374</f>
        <v>0.27587428848540674</v>
      </c>
      <c r="J375" s="6">
        <f>електрики!P374</f>
        <v>9.0924022633893278E-2</v>
      </c>
      <c r="K375" s="4">
        <f t="shared" si="21"/>
        <v>2.1733206470179782</v>
      </c>
      <c r="L375" s="4">
        <f t="shared" si="25"/>
        <v>6.5199619410539339E-2</v>
      </c>
      <c r="M375" s="4">
        <f t="shared" si="22"/>
        <v>2.2385202664285178</v>
      </c>
      <c r="N375" s="4">
        <f t="shared" si="23"/>
        <v>2.686224319714221</v>
      </c>
    </row>
    <row r="376" spans="1:14" ht="18" customHeight="1" x14ac:dyDescent="0.2">
      <c r="A376" s="2">
        <f t="shared" si="24"/>
        <v>370</v>
      </c>
      <c r="B376" s="2">
        <v>5</v>
      </c>
      <c r="C376" s="5" t="s">
        <v>2926</v>
      </c>
      <c r="D376" s="6">
        <f>SUM(сходові!N375)</f>
        <v>0.71662187742436001</v>
      </c>
      <c r="E376" s="6">
        <f>SUM(прибудинкова!M375)</f>
        <v>0.17617266097750192</v>
      </c>
      <c r="F376" s="6">
        <f>'слюсарі х.в.'!P375+'слюсарі кан'!P375+зварювальник!L375+аварійки!J375</f>
        <v>0.19645227040299737</v>
      </c>
      <c r="G376" s="6">
        <f>'дератизація '!I375</f>
        <v>1.0162916989914663E-2</v>
      </c>
      <c r="H376" s="6">
        <f>SUM(димовенти!Q375)</f>
        <v>4.3264667920736931E-2</v>
      </c>
      <c r="I376" s="6">
        <f>'під зими'!L375+майстерні!L375+покрівлі!N375+маляри!L375</f>
        <v>0.23261401363519313</v>
      </c>
      <c r="J376" s="6">
        <f>електрики!P375</f>
        <v>6.2404907794038622E-2</v>
      </c>
      <c r="K376" s="4">
        <f t="shared" si="21"/>
        <v>1.4376933151447426</v>
      </c>
      <c r="L376" s="4">
        <f t="shared" si="25"/>
        <v>4.3130799454342277E-2</v>
      </c>
      <c r="M376" s="4">
        <f t="shared" si="22"/>
        <v>1.4808241145990848</v>
      </c>
      <c r="N376" s="4">
        <f t="shared" si="23"/>
        <v>1.7769889375189016</v>
      </c>
    </row>
    <row r="377" spans="1:14" ht="18" customHeight="1" x14ac:dyDescent="0.2">
      <c r="A377" s="2">
        <f t="shared" si="24"/>
        <v>371</v>
      </c>
      <c r="B377" s="2">
        <v>5</v>
      </c>
      <c r="C377" s="5" t="s">
        <v>2927</v>
      </c>
      <c r="D377" s="6">
        <f>SUM(сходові!N376)</f>
        <v>0.70419810611754086</v>
      </c>
      <c r="E377" s="6">
        <f>SUM(прибудинкова!M376)</f>
        <v>0.17066478280474973</v>
      </c>
      <c r="F377" s="6">
        <f>'слюсарі х.в.'!P376+'слюсарі кан'!P376+зварювальник!L376+аварійки!J376</f>
        <v>0.19372923099025191</v>
      </c>
      <c r="G377" s="6">
        <f>'дератизація '!I376</f>
        <v>9.8451826243799809E-3</v>
      </c>
      <c r="H377" s="6">
        <f>SUM(димовенти!Q376)</f>
        <v>4.294429672935024E-2</v>
      </c>
      <c r="I377" s="6">
        <f>'під зими'!L376+майстерні!L376+покрівлі!N376+маляри!L376</f>
        <v>0.23117622675678812</v>
      </c>
      <c r="J377" s="6">
        <f>електрики!P376</f>
        <v>6.0453875053747025E-2</v>
      </c>
      <c r="K377" s="4">
        <f t="shared" si="21"/>
        <v>1.413011701076808</v>
      </c>
      <c r="L377" s="4">
        <f t="shared" si="25"/>
        <v>4.2390351032304235E-2</v>
      </c>
      <c r="M377" s="4">
        <f t="shared" si="22"/>
        <v>1.4554020521091122</v>
      </c>
      <c r="N377" s="4">
        <f t="shared" si="23"/>
        <v>1.7464824625309345</v>
      </c>
    </row>
    <row r="378" spans="1:14" ht="18" customHeight="1" x14ac:dyDescent="0.2">
      <c r="A378" s="2">
        <f t="shared" si="24"/>
        <v>372</v>
      </c>
      <c r="B378" s="2">
        <v>9</v>
      </c>
      <c r="C378" s="5" t="s">
        <v>2482</v>
      </c>
      <c r="D378" s="6">
        <f>SUM(сходові!N377)</f>
        <v>0.6768145532345633</v>
      </c>
      <c r="E378" s="6">
        <f>SUM(прибудинкова!M377)</f>
        <v>0.45398290646160394</v>
      </c>
      <c r="F378" s="6">
        <f>'слюсарі х.в.'!P377+'слюсарі кан'!P377+'слюсарі ц.о.'!P197+'слюсарі г.в.'!P190+зварювальник!L377+аварійки!J377</f>
        <v>0.60938855051629937</v>
      </c>
      <c r="G378" s="6">
        <f>'дератизація '!I377</f>
        <v>6.0922334175315188E-3</v>
      </c>
      <c r="H378" s="6">
        <f>SUM(димовенти!Q377)</f>
        <v>4.2212608757154366E-2</v>
      </c>
      <c r="I378" s="6">
        <f>'під зими'!L377+майстерні!L377+покрівлі!N377+маляри!L377</f>
        <v>0.22494009079413391</v>
      </c>
      <c r="J378" s="6">
        <f>електрики!P377</f>
        <v>6.0820904466496947E-2</v>
      </c>
      <c r="K378" s="4">
        <f t="shared" si="21"/>
        <v>2.0742518476477834</v>
      </c>
      <c r="L378" s="4">
        <f t="shared" si="25"/>
        <v>6.22275554294335E-2</v>
      </c>
      <c r="M378" s="4">
        <f t="shared" si="22"/>
        <v>2.136479403077217</v>
      </c>
      <c r="N378" s="4">
        <f t="shared" si="23"/>
        <v>2.5637752836926602</v>
      </c>
    </row>
    <row r="379" spans="1:14" ht="18" customHeight="1" x14ac:dyDescent="0.2">
      <c r="A379" s="2">
        <f t="shared" si="24"/>
        <v>373</v>
      </c>
      <c r="B379" s="2">
        <v>4</v>
      </c>
      <c r="C379" s="5" t="s">
        <v>2483</v>
      </c>
      <c r="D379" s="6">
        <f>SUM(сходові!N378)</f>
        <v>0.409953499369483</v>
      </c>
      <c r="E379" s="6">
        <f>SUM(прибудинкова!M378)</f>
        <v>0.6388499842370744</v>
      </c>
      <c r="F379" s="6">
        <f>'слюсарі х.в.'!P378+'слюсарі кан'!P378+'слюсарі ц.о.'!P198+зварювальник!L378+аварійки!J378</f>
        <v>0.40916382330919965</v>
      </c>
      <c r="G379" s="6">
        <f>'дератизація '!I378</f>
        <v>0</v>
      </c>
      <c r="H379" s="6">
        <f>SUM(димовенти!Q378)</f>
        <v>4.6054254921371982E-2</v>
      </c>
      <c r="I379" s="6">
        <f>'під зими'!L378+майстерні!L378+покрівлі!N378+маляри!L378</f>
        <v>0.23889424692498912</v>
      </c>
      <c r="J379" s="6">
        <f>електрики!P378</f>
        <v>8.4002917831126594E-2</v>
      </c>
      <c r="K379" s="4">
        <f t="shared" si="21"/>
        <v>1.8269187265932447</v>
      </c>
      <c r="L379" s="4">
        <f t="shared" si="25"/>
        <v>5.480756179779734E-2</v>
      </c>
      <c r="M379" s="4">
        <f t="shared" si="22"/>
        <v>1.8817262883910422</v>
      </c>
      <c r="N379" s="4">
        <f t="shared" si="23"/>
        <v>2.2580715460692504</v>
      </c>
    </row>
    <row r="380" spans="1:14" ht="18" customHeight="1" x14ac:dyDescent="0.2">
      <c r="A380" s="2">
        <f t="shared" si="24"/>
        <v>374</v>
      </c>
      <c r="B380" s="2">
        <v>4</v>
      </c>
      <c r="C380" s="5" t="s">
        <v>2484</v>
      </c>
      <c r="D380" s="6">
        <f>SUM(сходові!N379)</f>
        <v>0.54461758454106279</v>
      </c>
      <c r="E380" s="6">
        <f>SUM(прибудинкова!M379)</f>
        <v>0.60215115748792269</v>
      </c>
      <c r="F380" s="6">
        <f>'слюсарі х.в.'!P379+'слюсарі кан'!P379+'слюсарі ц.о.'!P199+зварювальник!L379+аварійки!J379</f>
        <v>0.43076681258627392</v>
      </c>
      <c r="G380" s="6">
        <f>'дератизація '!I379</f>
        <v>0</v>
      </c>
      <c r="H380" s="6">
        <f>SUM(димовенти!Q379)</f>
        <v>6.2174682696787949E-2</v>
      </c>
      <c r="I380" s="6">
        <f>'під зими'!L379+майстерні!L379+покрівлі!N379+маляри!L379</f>
        <v>0.25492540663362245</v>
      </c>
      <c r="J380" s="6">
        <f>електрики!P379</f>
        <v>9.9481261321294867E-2</v>
      </c>
      <c r="K380" s="4">
        <f t="shared" ref="K380:K388" si="26">SUM(D380,E380,F380,G380,H380,I380,J380)</f>
        <v>1.9941169052669649</v>
      </c>
      <c r="L380" s="4">
        <f t="shared" si="25"/>
        <v>5.9823507158008944E-2</v>
      </c>
      <c r="M380" s="4">
        <f t="shared" ref="M380:M388" si="27">SUM(L380+K380)</f>
        <v>2.053940412424974</v>
      </c>
      <c r="N380" s="4">
        <f t="shared" ref="N380:N388" si="28">M380*1.2</f>
        <v>2.4647284949099686</v>
      </c>
    </row>
    <row r="381" spans="1:14" ht="18" customHeight="1" x14ac:dyDescent="0.2">
      <c r="A381" s="2">
        <f t="shared" si="24"/>
        <v>375</v>
      </c>
      <c r="B381" s="2">
        <v>4</v>
      </c>
      <c r="C381" s="5" t="s">
        <v>2485</v>
      </c>
      <c r="D381" s="6">
        <f>SUM(сходові!N380)</f>
        <v>0.48865206845438613</v>
      </c>
      <c r="E381" s="6">
        <f>SUM(прибудинкова!M380)</f>
        <v>0.84576474868616092</v>
      </c>
      <c r="F381" s="6">
        <f>'слюсарі х.в.'!P380+'слюсарі кан'!P380+'слюсарі ц.о.'!P200+зварювальник!L380+аварійки!J380</f>
        <v>0.40916829463894999</v>
      </c>
      <c r="G381" s="6">
        <f>'дератизація '!I380</f>
        <v>0</v>
      </c>
      <c r="H381" s="6">
        <f>SUM(димовенти!Q380)</f>
        <v>6.1599979763453348E-2</v>
      </c>
      <c r="I381" s="6">
        <f>'під зими'!L380+майстерні!L380+покрівлі!N380+маляри!L380</f>
        <v>0.25402449680325073</v>
      </c>
      <c r="J381" s="6">
        <f>електрики!P380</f>
        <v>8.4006121497843589E-2</v>
      </c>
      <c r="K381" s="4">
        <f t="shared" si="26"/>
        <v>2.1432157098440445</v>
      </c>
      <c r="L381" s="4">
        <f t="shared" si="25"/>
        <v>6.4296471295321331E-2</v>
      </c>
      <c r="M381" s="4">
        <f t="shared" si="27"/>
        <v>2.2075121811393656</v>
      </c>
      <c r="N381" s="4">
        <f t="shared" si="28"/>
        <v>2.6490146173672389</v>
      </c>
    </row>
    <row r="382" spans="1:14" ht="18" customHeight="1" x14ac:dyDescent="0.2">
      <c r="A382" s="2">
        <f t="shared" si="24"/>
        <v>376</v>
      </c>
      <c r="B382" s="2">
        <v>5</v>
      </c>
      <c r="C382" s="5" t="s">
        <v>2486</v>
      </c>
      <c r="D382" s="6">
        <f>SUM(сходові!N381)</f>
        <v>0.64710179640718568</v>
      </c>
      <c r="E382" s="6">
        <f>SUM(прибудинкова!M381)</f>
        <v>0.90357264864864872</v>
      </c>
      <c r="F382" s="6">
        <f>'слюсарі х.в.'!P381+'слюсарі кан'!P381+'слюсарі ц.о.'!P201+зварювальник!L381+аварійки!J381</f>
        <v>0.42467254917839814</v>
      </c>
      <c r="G382" s="6">
        <f>'дератизація '!I381</f>
        <v>8.1047297297297313E-3</v>
      </c>
      <c r="H382" s="6">
        <f>SUM(димовенти!Q381)</f>
        <v>5.9528996469071178E-2</v>
      </c>
      <c r="I382" s="6">
        <f>'під зими'!L381+майстерні!L381+покрівлі!N381+маляри!L381</f>
        <v>0.24621478815706205</v>
      </c>
      <c r="J382" s="6">
        <f>електрики!P381</f>
        <v>9.5114777538109874E-2</v>
      </c>
      <c r="K382" s="4">
        <f t="shared" si="26"/>
        <v>2.3843102861282053</v>
      </c>
      <c r="L382" s="4">
        <f t="shared" si="25"/>
        <v>7.1529308583846152E-2</v>
      </c>
      <c r="M382" s="4">
        <f t="shared" si="27"/>
        <v>2.4558395947120513</v>
      </c>
      <c r="N382" s="4">
        <f t="shared" si="28"/>
        <v>2.9470075136544613</v>
      </c>
    </row>
    <row r="383" spans="1:14" ht="18" customHeight="1" x14ac:dyDescent="0.2">
      <c r="A383" s="2">
        <f t="shared" si="24"/>
        <v>377</v>
      </c>
      <c r="B383" s="2">
        <v>4</v>
      </c>
      <c r="C383" s="5" t="s">
        <v>2487</v>
      </c>
      <c r="D383" s="6">
        <f>SUM(сходові!N382)</f>
        <v>0.61421813087852728</v>
      </c>
      <c r="E383" s="6">
        <f>SUM(прибудинкова!M382)</f>
        <v>0.68587651257421112</v>
      </c>
      <c r="F383" s="6">
        <f>'слюсарі х.в.'!P382+'слюсарі кан'!P382+'слюсарі ц.о.'!P202+зварювальник!L382+аварійки!J382</f>
        <v>0.42672573020384386</v>
      </c>
      <c r="G383" s="6">
        <f>'дератизація '!I382</f>
        <v>1.2067240344206524E-2</v>
      </c>
      <c r="H383" s="6">
        <f>SUM(димовенти!Q382)</f>
        <v>6.3113788633894413E-2</v>
      </c>
      <c r="I383" s="6">
        <f>'під зими'!L382+майстерні!L382+покрівлі!N382+маляри!L382</f>
        <v>0.31823004278420269</v>
      </c>
      <c r="J383" s="6">
        <f>електрики!P382</f>
        <v>9.6585862893555072E-2</v>
      </c>
      <c r="K383" s="4">
        <f t="shared" si="26"/>
        <v>2.2168173083124407</v>
      </c>
      <c r="L383" s="4">
        <f t="shared" si="25"/>
        <v>6.6504519249373215E-2</v>
      </c>
      <c r="M383" s="4">
        <f t="shared" si="27"/>
        <v>2.2833218275618141</v>
      </c>
      <c r="N383" s="4">
        <f t="shared" si="28"/>
        <v>2.7399861930741767</v>
      </c>
    </row>
    <row r="384" spans="1:14" ht="18" customHeight="1" x14ac:dyDescent="0.2">
      <c r="A384" s="2">
        <f t="shared" si="24"/>
        <v>378</v>
      </c>
      <c r="B384" s="2">
        <v>5</v>
      </c>
      <c r="C384" s="5" t="s">
        <v>2488</v>
      </c>
      <c r="D384" s="6">
        <f>SUM(сходові!N383)</f>
        <v>0.73430331753554512</v>
      </c>
      <c r="E384" s="6">
        <f>SUM(прибудинкова!M383)</f>
        <v>0.49234292371091998</v>
      </c>
      <c r="F384" s="6">
        <f>'слюсарі х.в.'!P383+'слюсарі кан'!P383+'слюсарі ц.о.'!P203+зварювальник!L383+аварійки!J383</f>
        <v>0.40472557921121832</v>
      </c>
      <c r="G384" s="6">
        <f>'дератизація '!I383</f>
        <v>5.7511685815385969E-3</v>
      </c>
      <c r="H384" s="6">
        <f>SUM(димовенти!Q383)</f>
        <v>5.3165506693437448E-2</v>
      </c>
      <c r="I384" s="6">
        <f>'під зими'!L383+майстерні!L383+покрівлі!N383+маляри!L383</f>
        <v>0.26490259928854354</v>
      </c>
      <c r="J384" s="6">
        <f>електрики!P383</f>
        <v>8.0822956680348737E-2</v>
      </c>
      <c r="K384" s="4">
        <f t="shared" si="26"/>
        <v>2.0360140517015517</v>
      </c>
      <c r="L384" s="4">
        <f t="shared" si="25"/>
        <v>6.1080421551046551E-2</v>
      </c>
      <c r="M384" s="4">
        <f t="shared" si="27"/>
        <v>2.0970944732525982</v>
      </c>
      <c r="N384" s="4">
        <f t="shared" si="28"/>
        <v>2.516513367903118</v>
      </c>
    </row>
    <row r="385" spans="1:14" ht="18" customHeight="1" x14ac:dyDescent="0.2">
      <c r="A385" s="2">
        <f t="shared" si="24"/>
        <v>379</v>
      </c>
      <c r="B385" s="2">
        <v>5</v>
      </c>
      <c r="C385" s="5" t="s">
        <v>2489</v>
      </c>
      <c r="D385" s="6">
        <f>SUM(сходові!N384)</f>
        <v>0.62683617054505714</v>
      </c>
      <c r="E385" s="6">
        <f>SUM(прибудинкова!M384)</f>
        <v>0.71128332344213652</v>
      </c>
      <c r="F385" s="6">
        <f>'слюсарі х.в.'!P384+'слюсарі кан'!P384+'слюсарі ц.о.'!P204+зварювальник!L384+аварійки!J384</f>
        <v>0.41641208715658157</v>
      </c>
      <c r="G385" s="6">
        <f>'дератизація '!I384</f>
        <v>1.0199906293924723E-2</v>
      </c>
      <c r="H385" s="6">
        <f>SUM(димовенти!Q384)</f>
        <v>9.0356071336587546E-2</v>
      </c>
      <c r="I385" s="6">
        <f>'під зими'!L384+майстерні!L384+покрівлі!N384+маляри!L384</f>
        <v>0.24778636619131611</v>
      </c>
      <c r="J385" s="6">
        <f>електрики!P384</f>
        <v>8.9196232334883954E-2</v>
      </c>
      <c r="K385" s="4">
        <f t="shared" si="26"/>
        <v>2.1920701573004875</v>
      </c>
      <c r="L385" s="4">
        <f t="shared" si="25"/>
        <v>6.5762104719014627E-2</v>
      </c>
      <c r="M385" s="4">
        <f t="shared" si="27"/>
        <v>2.2578322620195022</v>
      </c>
      <c r="N385" s="4">
        <f t="shared" si="28"/>
        <v>2.7093987144234024</v>
      </c>
    </row>
    <row r="386" spans="1:14" ht="18" customHeight="1" x14ac:dyDescent="0.2">
      <c r="A386" s="2">
        <f t="shared" si="24"/>
        <v>380</v>
      </c>
      <c r="B386" s="2">
        <v>5</v>
      </c>
      <c r="C386" s="5" t="s">
        <v>2490</v>
      </c>
      <c r="D386" s="6">
        <f>SUM(сходові!N385)</f>
        <v>0.44235999489730837</v>
      </c>
      <c r="E386" s="6">
        <f>SUM(прибудинкова!M385)</f>
        <v>0.55712842747601277</v>
      </c>
      <c r="F386" s="6">
        <f>'слюсарі х.в.'!P385+'слюсарі кан'!P385+'слюсарі ц.о.'!P205+зварювальник!L385+аварійки!J385</f>
        <v>0.40009396173799494</v>
      </c>
      <c r="G386" s="6">
        <f>'дератизація '!I385</f>
        <v>4.8777550283030232E-3</v>
      </c>
      <c r="H386" s="6">
        <f>SUM(димовенти!Q385)</f>
        <v>5.1615393136282148E-2</v>
      </c>
      <c r="I386" s="6">
        <f>'під зими'!L385+майстерні!L385+покрівлі!N385+маляри!L385</f>
        <v>0.32390272934529707</v>
      </c>
      <c r="J386" s="6">
        <f>електрики!P385</f>
        <v>7.7504445281479734E-2</v>
      </c>
      <c r="K386" s="4">
        <f t="shared" si="26"/>
        <v>1.857482706902678</v>
      </c>
      <c r="L386" s="4">
        <f t="shared" si="25"/>
        <v>5.5724481207080338E-2</v>
      </c>
      <c r="M386" s="4">
        <f t="shared" si="27"/>
        <v>1.9132071881097583</v>
      </c>
      <c r="N386" s="4">
        <f t="shared" si="28"/>
        <v>2.2958486257317099</v>
      </c>
    </row>
    <row r="387" spans="1:14" ht="18" customHeight="1" x14ac:dyDescent="0.2">
      <c r="A387" s="2">
        <f t="shared" si="24"/>
        <v>381</v>
      </c>
      <c r="B387" s="2">
        <v>4</v>
      </c>
      <c r="C387" s="5" t="s">
        <v>2491</v>
      </c>
      <c r="D387" s="6">
        <f>SUM(сходові!N386)</f>
        <v>0.53759296482412045</v>
      </c>
      <c r="E387" s="6">
        <f>SUM(прибудинкова!M386)</f>
        <v>0.23866842199885593</v>
      </c>
      <c r="F387" s="6">
        <f>'слюсарі х.в.'!P386+'слюсарі кан'!P386+'слюсарі ц.о.'!P206+зварювальник!L386+аварійки!J386</f>
        <v>0.41348483382526213</v>
      </c>
      <c r="G387" s="6">
        <f>'дератизація '!I386</f>
        <v>1.6139576693634061E-3</v>
      </c>
      <c r="H387" s="6">
        <f>SUM(димовенти!Q386)</f>
        <v>5.266768377785206E-2</v>
      </c>
      <c r="I387" s="6">
        <f>'під зими'!L386+майстерні!L386+покрівлі!N386+маляри!L386</f>
        <v>0.24029278981941013</v>
      </c>
      <c r="J387" s="6">
        <f>електрики!P386</f>
        <v>8.7098882196725833E-2</v>
      </c>
      <c r="K387" s="4">
        <f t="shared" si="26"/>
        <v>1.57141953411159</v>
      </c>
      <c r="L387" s="4">
        <f t="shared" si="25"/>
        <v>4.7142586023347699E-2</v>
      </c>
      <c r="M387" s="4">
        <f t="shared" si="27"/>
        <v>1.6185621201349376</v>
      </c>
      <c r="N387" s="4">
        <f t="shared" si="28"/>
        <v>1.9422745441619251</v>
      </c>
    </row>
    <row r="388" spans="1:14" ht="18" customHeight="1" x14ac:dyDescent="0.2">
      <c r="A388" s="14"/>
      <c r="B388" s="15"/>
      <c r="C388" s="15" t="s">
        <v>2181</v>
      </c>
      <c r="D388" s="6">
        <f>SUM(сходові!N387)</f>
        <v>0.73596062738463497</v>
      </c>
      <c r="E388" s="6">
        <f>SUM(прибудинкова!M387)</f>
        <v>0.53287543083126976</v>
      </c>
      <c r="F388" s="6">
        <f>'слюсарі х.в.'!P387+'слюсарі кан'!P387+'слюсарі ц.о.'!P207+зварювальник!L387+аварійки!J387</f>
        <v>0.38724422982208317</v>
      </c>
      <c r="G388" s="6">
        <f>'дератизація '!I387</f>
        <v>3.6946546646378451E-3</v>
      </c>
      <c r="H388" s="6">
        <f>SUM(димовенти!Q387)</f>
        <v>4.5875985171735946E-2</v>
      </c>
      <c r="I388" s="6">
        <f>'під зими'!L387+майстерні!L387+покрівлі!N387+маляри!L387</f>
        <v>0.28947722359767458</v>
      </c>
      <c r="J388" s="6">
        <f>електрики!P387</f>
        <v>6.8276322821999608E-2</v>
      </c>
      <c r="K388" s="4">
        <f t="shared" si="26"/>
        <v>2.0634044742940358</v>
      </c>
      <c r="L388" s="4">
        <v>0.03</v>
      </c>
      <c r="M388" s="4">
        <f t="shared" si="27"/>
        <v>2.0934044742940356</v>
      </c>
      <c r="N388" s="4">
        <f t="shared" si="28"/>
        <v>2.5120853691528429</v>
      </c>
    </row>
    <row r="389" spans="1:14" ht="18" customHeight="1" x14ac:dyDescent="0.25">
      <c r="B389" s="16"/>
      <c r="C389" s="326" t="s">
        <v>2988</v>
      </c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</row>
    <row r="390" spans="1:14" ht="18" customHeight="1" x14ac:dyDescent="0.2">
      <c r="A390" s="2">
        <v>1</v>
      </c>
      <c r="B390" s="2">
        <v>3</v>
      </c>
      <c r="C390" s="5" t="s">
        <v>2912</v>
      </c>
      <c r="D390" s="6">
        <f>сходові!N389</f>
        <v>1.1095244510978042</v>
      </c>
      <c r="E390" s="6">
        <f>прибудинкова!M389</f>
        <v>0.46448679308050561</v>
      </c>
      <c r="F390" s="6">
        <f>'слюсарі х.в.'!P389+'слюсарі кан'!P389+зварювальник!L389+аварійки!J389</f>
        <v>0.26163339332643737</v>
      </c>
      <c r="G390" s="6">
        <f>'дератизація '!I389</f>
        <v>6.2749500998003993E-3</v>
      </c>
      <c r="H390" s="6">
        <f>SUM(димовенти!Q389)</f>
        <v>5.6869538207105351E-2</v>
      </c>
      <c r="I390" s="6">
        <f>'під зими'!L389+майстерні!L389+покрівлі!N389+маляри!L389</f>
        <v>0.29022633801789499</v>
      </c>
      <c r="J390" s="6">
        <f>електрики!P389</f>
        <v>7.2454252872831401E-2</v>
      </c>
      <c r="K390" s="4">
        <f t="shared" ref="K390:K448" si="29">SUM(D390,E390,F390,G390,H390,I390,J390)</f>
        <v>2.2614697167023796</v>
      </c>
      <c r="L390" s="4">
        <v>7.804082017587425E-3</v>
      </c>
      <c r="M390" s="4">
        <f t="shared" ref="M390:M448" si="30">SUM(L390+K390)</f>
        <v>2.2692737987199672</v>
      </c>
      <c r="N390" s="4">
        <f t="shared" ref="N390:N448" si="31">M390*1.2</f>
        <v>2.7231285584639604</v>
      </c>
    </row>
    <row r="391" spans="1:14" ht="18" customHeight="1" x14ac:dyDescent="0.2">
      <c r="A391" s="2">
        <f t="shared" ref="A391:A454" si="32">A390+1</f>
        <v>2</v>
      </c>
      <c r="B391" s="2">
        <v>2</v>
      </c>
      <c r="C391" s="5" t="s">
        <v>2913</v>
      </c>
      <c r="D391" s="6">
        <f>сходові!N390</f>
        <v>0</v>
      </c>
      <c r="E391" s="6">
        <f>прибудинкова!M390</f>
        <v>1.3728465786901272</v>
      </c>
      <c r="F391" s="6">
        <f>'слюсарі х.в.'!P390+'слюсарі кан'!P390+зварювальник!L390+аварійки!J390</f>
        <v>0.23464759023434262</v>
      </c>
      <c r="G391" s="6">
        <f>'дератизація '!I390</f>
        <v>6.6715542521994138E-3</v>
      </c>
      <c r="H391" s="6">
        <f>SUM(димовенти!Q390)</f>
        <v>7.7155109465062988E-2</v>
      </c>
      <c r="I391" s="6">
        <f>'під зими'!L390+майстерні!L390+покрівлі!N390+маляри!L390</f>
        <v>0.41158049506110428</v>
      </c>
      <c r="J391" s="6">
        <f>електрики!P390</f>
        <v>5.9139101807247504E-2</v>
      </c>
      <c r="K391" s="4">
        <f t="shared" si="29"/>
        <v>2.1620404295100841</v>
      </c>
      <c r="L391" s="4">
        <v>8.7233255388862105E-3</v>
      </c>
      <c r="M391" s="4">
        <f t="shared" si="30"/>
        <v>2.1707637550489705</v>
      </c>
      <c r="N391" s="4">
        <f t="shared" si="31"/>
        <v>2.6049165060587645</v>
      </c>
    </row>
    <row r="392" spans="1:14" ht="18" customHeight="1" x14ac:dyDescent="0.2">
      <c r="A392" s="2">
        <f t="shared" si="32"/>
        <v>3</v>
      </c>
      <c r="B392" s="2">
        <v>3</v>
      </c>
      <c r="C392" s="5" t="s">
        <v>2914</v>
      </c>
      <c r="D392" s="6">
        <f>сходові!N391</f>
        <v>0.66391411462788719</v>
      </c>
      <c r="E392" s="6">
        <f>прибудинкова!M391</f>
        <v>0.33118576561163388</v>
      </c>
      <c r="F392" s="6">
        <f>'слюсарі х.в.'!P391+'слюсарі кан'!P391+зварювальник!L391+аварійки!J391</f>
        <v>0.27142292402261214</v>
      </c>
      <c r="G392" s="6">
        <f>'дератизація '!I391</f>
        <v>4.4311377245508984E-3</v>
      </c>
      <c r="H392" s="6">
        <f>SUM(димовенти!Q391)</f>
        <v>4.6461597162967397E-2</v>
      </c>
      <c r="I392" s="6">
        <f>'під зими'!L391+майстерні!L391+покрівлі!N391+маляри!L391</f>
        <v>0.32186075181759638</v>
      </c>
      <c r="J392" s="6">
        <f>електрики!P391</f>
        <v>7.7284536397686815E-2</v>
      </c>
      <c r="K392" s="4">
        <f t="shared" si="29"/>
        <v>1.7165608273649346</v>
      </c>
      <c r="L392" s="4">
        <v>9.3501915639597564E-3</v>
      </c>
      <c r="M392" s="4">
        <f t="shared" si="30"/>
        <v>1.7259110189288944</v>
      </c>
      <c r="N392" s="4">
        <f t="shared" si="31"/>
        <v>2.0710932227146732</v>
      </c>
    </row>
    <row r="393" spans="1:14" ht="18" customHeight="1" x14ac:dyDescent="0.2">
      <c r="A393" s="2">
        <f t="shared" si="32"/>
        <v>4</v>
      </c>
      <c r="B393" s="2">
        <v>2</v>
      </c>
      <c r="C393" s="5" t="s">
        <v>2915</v>
      </c>
      <c r="D393" s="6">
        <f>сходові!N392</f>
        <v>0</v>
      </c>
      <c r="E393" s="6">
        <f>прибудинкова!M392</f>
        <v>1.2716897147403112</v>
      </c>
      <c r="F393" s="6">
        <f>'слюсарі х.в.'!P392+'слюсарі кан'!P392+зварювальник!L392+аварійки!J392</f>
        <v>0.3154541169799725</v>
      </c>
      <c r="G393" s="6">
        <f>'дератизація '!I392</f>
        <v>1.0143198090692125E-2</v>
      </c>
      <c r="H393" s="6">
        <f>SUM(димовенти!Q392)</f>
        <v>6.8669731518575E-2</v>
      </c>
      <c r="I393" s="6">
        <f>'під зими'!L392+майстерні!L392+покрівлі!N392+маляри!L392</f>
        <v>0.40750738099638606</v>
      </c>
      <c r="J393" s="6">
        <f>електрики!P392</f>
        <v>9.8626762696115977E-2</v>
      </c>
      <c r="K393" s="4">
        <f t="shared" si="29"/>
        <v>2.1720909050220527</v>
      </c>
      <c r="L393" s="4">
        <v>9.8947152501727073E-3</v>
      </c>
      <c r="M393" s="4">
        <f t="shared" si="30"/>
        <v>2.1819856202722252</v>
      </c>
      <c r="N393" s="4">
        <f t="shared" si="31"/>
        <v>2.6183827443266701</v>
      </c>
    </row>
    <row r="394" spans="1:14" ht="18" customHeight="1" x14ac:dyDescent="0.2">
      <c r="A394" s="2">
        <f t="shared" si="32"/>
        <v>5</v>
      </c>
      <c r="B394" s="2">
        <v>3</v>
      </c>
      <c r="C394" s="5" t="s">
        <v>2916</v>
      </c>
      <c r="D394" s="6">
        <f>сходові!N393</f>
        <v>0.66968416559965849</v>
      </c>
      <c r="E394" s="6">
        <f>прибудинкова!M393</f>
        <v>1.2216186370749751</v>
      </c>
      <c r="F394" s="6">
        <f>'слюсарі х.в.'!P393+'слюсарі кан'!P393+зварювальник!L393+аварійки!J393</f>
        <v>0.29620802692048187</v>
      </c>
      <c r="G394" s="6">
        <f>'дератизація '!I393</f>
        <v>7.2449850618864706E-3</v>
      </c>
      <c r="H394" s="6">
        <f>SUM(димовенти!Q393)</f>
        <v>8.061924713002025E-2</v>
      </c>
      <c r="I394" s="6">
        <f>'під зими'!L393+майстерні!L393+покрівлі!N393+маляри!L393</f>
        <v>0.35323673695036967</v>
      </c>
      <c r="J394" s="6">
        <f>електрики!P393</f>
        <v>8.9513832970218782E-2</v>
      </c>
      <c r="K394" s="4">
        <f t="shared" si="29"/>
        <v>2.7181256317076103</v>
      </c>
      <c r="L394" s="4">
        <v>1.036680010604997E-2</v>
      </c>
      <c r="M394" s="4">
        <f t="shared" si="30"/>
        <v>2.7284924318136605</v>
      </c>
      <c r="N394" s="4">
        <f t="shared" si="31"/>
        <v>3.2741909181763926</v>
      </c>
    </row>
    <row r="395" spans="1:14" ht="18" customHeight="1" x14ac:dyDescent="0.2">
      <c r="A395" s="2">
        <f t="shared" si="32"/>
        <v>6</v>
      </c>
      <c r="B395" s="2">
        <v>2</v>
      </c>
      <c r="C395" s="5" t="s">
        <v>2917</v>
      </c>
      <c r="D395" s="6">
        <f>сходові!N394</f>
        <v>0</v>
      </c>
      <c r="E395" s="6">
        <f>прибудинкова!M394</f>
        <v>0.69683972751467638</v>
      </c>
      <c r="F395" s="6">
        <f>'слюсарі х.в.'!P394+'слюсарі кан'!P394+зварювальник!L394+аварійки!J394</f>
        <v>0.32213333074647471</v>
      </c>
      <c r="G395" s="6">
        <f>'дератизація '!I394</f>
        <v>1.4844493125414349E-2</v>
      </c>
      <c r="H395" s="6">
        <f>SUM(димовенти!Q394)</f>
        <v>0.11888868432576287</v>
      </c>
      <c r="I395" s="6">
        <f>'під зими'!L394+майстерні!L394+покрівлі!N394+маляри!L394</f>
        <v>0.40383904390641245</v>
      </c>
      <c r="J395" s="6">
        <f>електрики!P394</f>
        <v>0.10230571971474842</v>
      </c>
      <c r="K395" s="4">
        <f t="shared" si="29"/>
        <v>1.6588509993334892</v>
      </c>
      <c r="L395" s="4">
        <v>1.1893373895850842E-2</v>
      </c>
      <c r="M395" s="4">
        <f t="shared" si="30"/>
        <v>1.6707443732293401</v>
      </c>
      <c r="N395" s="4">
        <f t="shared" si="31"/>
        <v>2.004893247875208</v>
      </c>
    </row>
    <row r="396" spans="1:14" ht="18" customHeight="1" x14ac:dyDescent="0.2">
      <c r="A396" s="2">
        <f t="shared" si="32"/>
        <v>7</v>
      </c>
      <c r="B396" s="2">
        <v>3</v>
      </c>
      <c r="C396" s="5" t="s">
        <v>2918</v>
      </c>
      <c r="D396" s="6">
        <f>сходові!N395</f>
        <v>1.199488617617948</v>
      </c>
      <c r="E396" s="6">
        <f>прибудинкова!M395</f>
        <v>0.77618092801605221</v>
      </c>
      <c r="F396" s="6">
        <f>'слюсарі х.в.'!P395+'слюсарі кан'!P395+зварювальник!L395+аварійки!J395</f>
        <v>0.26240683254622543</v>
      </c>
      <c r="G396" s="6">
        <f>'дератизація '!I395</f>
        <v>4.2814145974416854E-3</v>
      </c>
      <c r="H396" s="6">
        <f>SUM(димовенти!Q395)</f>
        <v>6.8551149352616761E-2</v>
      </c>
      <c r="I396" s="6">
        <f>'під зими'!L395+майстерні!L395+покрівлі!N395+маляри!L395</f>
        <v>0.33195272320236319</v>
      </c>
      <c r="J396" s="6">
        <f>електрики!P395</f>
        <v>7.2666675494945612E-2</v>
      </c>
      <c r="K396" s="4">
        <f t="shared" si="29"/>
        <v>2.7155283408275923</v>
      </c>
      <c r="L396" s="4">
        <v>1.0554957550259926E-2</v>
      </c>
      <c r="M396" s="4">
        <f t="shared" si="30"/>
        <v>2.7260832983778522</v>
      </c>
      <c r="N396" s="4">
        <f t="shared" si="31"/>
        <v>3.2712999580534228</v>
      </c>
    </row>
    <row r="397" spans="1:14" ht="18" customHeight="1" x14ac:dyDescent="0.2">
      <c r="A397" s="2">
        <f t="shared" si="32"/>
        <v>8</v>
      </c>
      <c r="B397" s="2">
        <v>2</v>
      </c>
      <c r="C397" s="5" t="s">
        <v>2919</v>
      </c>
      <c r="D397" s="6">
        <f>сходові!N396</f>
        <v>0</v>
      </c>
      <c r="E397" s="6">
        <f>прибудинкова!M396</f>
        <v>1.1419176452528972</v>
      </c>
      <c r="F397" s="6">
        <f>'слюсарі х.в.'!P396+'слюсарі кан'!P396+зварювальник!L396+аварійки!J396</f>
        <v>0.25030657045094151</v>
      </c>
      <c r="G397" s="6">
        <f>'дератизація '!I396</f>
        <v>4.4554455445544559E-3</v>
      </c>
      <c r="H397" s="6">
        <f>SUM(димовенти!Q396)</f>
        <v>8.4713033401148524E-2</v>
      </c>
      <c r="I397" s="6">
        <f>'під зими'!L396+майстерні!L396+покрівлі!N396+маляри!L396</f>
        <v>0.36021896018163674</v>
      </c>
      <c r="J397" s="6">
        <f>електрики!P396</f>
        <v>6.6865449116810555E-2</v>
      </c>
      <c r="K397" s="4">
        <f t="shared" si="29"/>
        <v>1.9084771039479891</v>
      </c>
      <c r="L397" s="4">
        <v>1.0928734768515885E-2</v>
      </c>
      <c r="M397" s="4">
        <f t="shared" si="30"/>
        <v>1.9194058387165049</v>
      </c>
      <c r="N397" s="4">
        <f t="shared" si="31"/>
        <v>2.3032870064598057</v>
      </c>
    </row>
    <row r="398" spans="1:14" ht="18" customHeight="1" x14ac:dyDescent="0.2">
      <c r="A398" s="2">
        <f t="shared" si="32"/>
        <v>9</v>
      </c>
      <c r="B398" s="2">
        <v>2</v>
      </c>
      <c r="C398" s="5" t="s">
        <v>2920</v>
      </c>
      <c r="D398" s="6">
        <f>сходові!N397</f>
        <v>0</v>
      </c>
      <c r="E398" s="6">
        <f>прибудинкова!M397</f>
        <v>0.6386417393109175</v>
      </c>
      <c r="F398" s="6">
        <f>'слюсарі х.в.'!P397+'слюсарі кан'!P397+зварювальник!L397+аварійки!J397</f>
        <v>0.2980241145320186</v>
      </c>
      <c r="G398" s="6">
        <f>'дератизація '!I397</f>
        <v>4.4909713574097145E-3</v>
      </c>
      <c r="H398" s="6">
        <f>SUM(димовенти!Q397)</f>
        <v>8.5977817120974381E-2</v>
      </c>
      <c r="I398" s="6">
        <f>'під зими'!L397+майстерні!L397+покрівлі!N397+маляри!L397</f>
        <v>0.31039768139202678</v>
      </c>
      <c r="J398" s="6">
        <f>електрики!P397</f>
        <v>9.0234891111770923E-2</v>
      </c>
      <c r="K398" s="4">
        <f t="shared" si="29"/>
        <v>1.4277672148251179</v>
      </c>
      <c r="L398" s="4">
        <v>1.1444441200020194E-2</v>
      </c>
      <c r="M398" s="4">
        <f t="shared" si="30"/>
        <v>1.439211656025138</v>
      </c>
      <c r="N398" s="4">
        <f t="shared" si="31"/>
        <v>1.7270539872301656</v>
      </c>
    </row>
    <row r="399" spans="1:14" ht="18" customHeight="1" x14ac:dyDescent="0.2">
      <c r="A399" s="2">
        <f t="shared" si="32"/>
        <v>10</v>
      </c>
      <c r="B399" s="2">
        <v>3</v>
      </c>
      <c r="C399" s="5" t="s">
        <v>129</v>
      </c>
      <c r="D399" s="6">
        <f>сходові!N398</f>
        <v>1.0321449641803624</v>
      </c>
      <c r="E399" s="6">
        <f>прибудинкова!M398</f>
        <v>0.98661963758954896</v>
      </c>
      <c r="F399" s="6">
        <f>'слюсарі х.в.'!P398+'слюсарі кан'!P398+зварювальник!L398+аварійки!J398</f>
        <v>0.22502063103037695</v>
      </c>
      <c r="G399" s="6">
        <f>'дератизація '!I398</f>
        <v>5.5204382638010955E-3</v>
      </c>
      <c r="H399" s="6">
        <f>SUM(димовенти!Q398)</f>
        <v>7.7568041426014894E-2</v>
      </c>
      <c r="I399" s="6">
        <f>'під зими'!L398+майстерні!L398+покрівлі!N398+маляри!L398</f>
        <v>0.39150597409497595</v>
      </c>
      <c r="J399" s="6">
        <f>електрики!P398</f>
        <v>5.438903320022629E-2</v>
      </c>
      <c r="K399" s="4">
        <f t="shared" si="29"/>
        <v>2.7727687197853061</v>
      </c>
      <c r="L399" s="4">
        <v>1.1964860462989092E-2</v>
      </c>
      <c r="M399" s="4">
        <f t="shared" si="30"/>
        <v>2.7847335802482953</v>
      </c>
      <c r="N399" s="4">
        <f t="shared" si="31"/>
        <v>3.3416802962979544</v>
      </c>
    </row>
    <row r="400" spans="1:14" ht="18" customHeight="1" x14ac:dyDescent="0.2">
      <c r="A400" s="2">
        <f t="shared" si="32"/>
        <v>11</v>
      </c>
      <c r="B400" s="2">
        <v>3</v>
      </c>
      <c r="C400" s="5" t="s">
        <v>130</v>
      </c>
      <c r="D400" s="6">
        <f>сходові!N399</f>
        <v>1.1087732005432323</v>
      </c>
      <c r="E400" s="6">
        <f>прибудинкова!M399</f>
        <v>0.70980136241027747</v>
      </c>
      <c r="F400" s="6">
        <f>'слюсарі х.в.'!P399+'слюсарі кан'!P399+зварювальник!L399+аварійки!J399</f>
        <v>0.24035851829134072</v>
      </c>
      <c r="G400" s="6">
        <f>'дератизація '!I399</f>
        <v>6.8447400905225627E-3</v>
      </c>
      <c r="H400" s="6">
        <f>SUM(димовенти!Q399)</f>
        <v>7.5848190759179215E-2</v>
      </c>
      <c r="I400" s="6">
        <f>'під зими'!L399+майстерні!L399+покрівлі!N399+маляри!L399</f>
        <v>0.33679795705790005</v>
      </c>
      <c r="J400" s="6">
        <f>електрики!P399</f>
        <v>6.1802738268808034E-2</v>
      </c>
      <c r="K400" s="4">
        <f t="shared" si="29"/>
        <v>2.5402267074212608</v>
      </c>
      <c r="L400" s="4">
        <v>1.3402056824482422E-2</v>
      </c>
      <c r="M400" s="4">
        <f t="shared" si="30"/>
        <v>2.5536287642457434</v>
      </c>
      <c r="N400" s="4">
        <f t="shared" si="31"/>
        <v>3.064354517094892</v>
      </c>
    </row>
    <row r="401" spans="1:14" ht="18" customHeight="1" x14ac:dyDescent="0.2">
      <c r="A401" s="2">
        <f t="shared" si="32"/>
        <v>12</v>
      </c>
      <c r="B401" s="2">
        <v>3</v>
      </c>
      <c r="C401" s="5" t="s">
        <v>131</v>
      </c>
      <c r="D401" s="6">
        <f>сходові!N400</f>
        <v>1.5917815813389879</v>
      </c>
      <c r="E401" s="6">
        <f>прибудинкова!M400</f>
        <v>0.40415607391699487</v>
      </c>
      <c r="F401" s="6">
        <f>'слюсарі х.в.'!P400+'слюсарі кан'!P400+зварювальник!L400+аварійки!J400</f>
        <v>0.23365271410244184</v>
      </c>
      <c r="G401" s="6">
        <f>'дератизація '!I400</f>
        <v>4.687973341411693E-3</v>
      </c>
      <c r="H401" s="6">
        <f>SUM(димовенти!Q400)</f>
        <v>7.0423664699313521E-2</v>
      </c>
      <c r="I401" s="6">
        <f>'під зими'!L400+майстерні!L400+покрівлі!N400+маляри!L400</f>
        <v>0.29626103363847639</v>
      </c>
      <c r="J401" s="6">
        <f>електрики!P400</f>
        <v>5.8648216805878658E-2</v>
      </c>
      <c r="K401" s="4">
        <f t="shared" si="29"/>
        <v>2.6596112578435052</v>
      </c>
      <c r="L401" s="4">
        <v>1.1213895111977444E-2</v>
      </c>
      <c r="M401" s="4">
        <f t="shared" si="30"/>
        <v>2.6708251529554827</v>
      </c>
      <c r="N401" s="4">
        <f t="shared" si="31"/>
        <v>3.2049901835465793</v>
      </c>
    </row>
    <row r="402" spans="1:14" ht="18" customHeight="1" x14ac:dyDescent="0.2">
      <c r="A402" s="2">
        <f t="shared" si="32"/>
        <v>13</v>
      </c>
      <c r="B402" s="2">
        <v>3</v>
      </c>
      <c r="C402" s="5" t="s">
        <v>132</v>
      </c>
      <c r="D402" s="6">
        <f>сходові!N401</f>
        <v>0.71587325825539228</v>
      </c>
      <c r="E402" s="6">
        <f>прибудинкова!M401</f>
        <v>1.2607745753006301</v>
      </c>
      <c r="F402" s="6">
        <f>'слюсарі х.в.'!P401+'слюсарі кан'!P401+зварювальник!L401+аварійки!J401</f>
        <v>0.27705858437375991</v>
      </c>
      <c r="G402" s="6">
        <f>'дератизація '!I401</f>
        <v>5.2739072342050013E-3</v>
      </c>
      <c r="H402" s="6">
        <f>SUM(димовенти!Q401)</f>
        <v>8.5348202521752875E-2</v>
      </c>
      <c r="I402" s="6">
        <f>'під зими'!L401+майстерні!L401+покрівлі!N401+маляри!L401</f>
        <v>0.32002861574304703</v>
      </c>
      <c r="J402" s="6">
        <f>електрики!P401</f>
        <v>8.0065245523658193E-2</v>
      </c>
      <c r="K402" s="4">
        <f t="shared" si="29"/>
        <v>2.7444223889524451</v>
      </c>
      <c r="L402" s="4">
        <v>1.2591145276511071E-2</v>
      </c>
      <c r="M402" s="4">
        <f t="shared" si="30"/>
        <v>2.7570135342289563</v>
      </c>
      <c r="N402" s="4">
        <f t="shared" si="31"/>
        <v>3.3084162410747475</v>
      </c>
    </row>
    <row r="403" spans="1:14" ht="18" customHeight="1" x14ac:dyDescent="0.2">
      <c r="A403" s="2">
        <f t="shared" si="32"/>
        <v>14</v>
      </c>
      <c r="B403" s="2">
        <v>3</v>
      </c>
      <c r="C403" s="5" t="s">
        <v>133</v>
      </c>
      <c r="D403" s="6">
        <f>сходові!N402</f>
        <v>1.1857698847534479</v>
      </c>
      <c r="E403" s="6">
        <f>прибудинкова!M402</f>
        <v>0.61985450711014711</v>
      </c>
      <c r="F403" s="6">
        <f>'слюсарі х.в.'!P402+'слюсарі кан'!P402+зварювальник!L402+аварійки!J402</f>
        <v>0.24482201559439462</v>
      </c>
      <c r="G403" s="6">
        <f>'дератизація '!I402</f>
        <v>5.2693420101229222E-3</v>
      </c>
      <c r="H403" s="6">
        <f>SUM(димовенти!Q402)</f>
        <v>6.1855782607459484E-2</v>
      </c>
      <c r="I403" s="6">
        <f>'під зими'!L402+майстерні!L402+покрівлі!N402+маляри!L402</f>
        <v>0.29934788962079234</v>
      </c>
      <c r="J403" s="6">
        <f>електрики!P402</f>
        <v>6.3956052581304532E-2</v>
      </c>
      <c r="K403" s="4">
        <f t="shared" si="29"/>
        <v>2.4808754742776684</v>
      </c>
      <c r="L403" s="4">
        <v>0.01</v>
      </c>
      <c r="M403" s="4">
        <f t="shared" si="30"/>
        <v>2.4908754742776682</v>
      </c>
      <c r="N403" s="4">
        <f t="shared" si="31"/>
        <v>2.9890505691332017</v>
      </c>
    </row>
    <row r="404" spans="1:14" ht="18" customHeight="1" x14ac:dyDescent="0.2">
      <c r="A404" s="2">
        <f t="shared" si="32"/>
        <v>15</v>
      </c>
      <c r="B404" s="2">
        <v>3</v>
      </c>
      <c r="C404" s="5" t="s">
        <v>134</v>
      </c>
      <c r="D404" s="6">
        <f>сходові!N403</f>
        <v>0.73127388535031845</v>
      </c>
      <c r="E404" s="6">
        <f>прибудинкова!M403</f>
        <v>1.1169197577120018</v>
      </c>
      <c r="F404" s="6">
        <f>'слюсарі х.в.'!P403+'слюсарі кан'!P403+зварювальник!L403+аварійки!J403</f>
        <v>0.2740491150973447</v>
      </c>
      <c r="G404" s="6">
        <f>'дератизація '!I403</f>
        <v>4.4604720869239412E-3</v>
      </c>
      <c r="H404" s="6">
        <f>SUM(димовенти!Q403)</f>
        <v>7.3977506883597485E-2</v>
      </c>
      <c r="I404" s="6">
        <f>'під зими'!L403+майстерні!L403+покрівлі!N403+маляри!L403</f>
        <v>0.36235770216126711</v>
      </c>
      <c r="J404" s="6">
        <f>електрики!P403</f>
        <v>7.8580333701469704E-2</v>
      </c>
      <c r="K404" s="4">
        <f t="shared" si="29"/>
        <v>2.6416187729929232</v>
      </c>
      <c r="L404" s="4">
        <v>1.4013469592072369E-2</v>
      </c>
      <c r="M404" s="4">
        <f t="shared" si="30"/>
        <v>2.6556322425849954</v>
      </c>
      <c r="N404" s="4">
        <f t="shared" si="31"/>
        <v>3.1867586911019945</v>
      </c>
    </row>
    <row r="405" spans="1:14" ht="18" customHeight="1" x14ac:dyDescent="0.2">
      <c r="A405" s="2">
        <f t="shared" si="32"/>
        <v>16</v>
      </c>
      <c r="B405" s="2">
        <v>2</v>
      </c>
      <c r="C405" s="5" t="s">
        <v>135</v>
      </c>
      <c r="D405" s="6">
        <f>сходові!N404</f>
        <v>0</v>
      </c>
      <c r="E405" s="6">
        <f>прибудинкова!M404</f>
        <v>0.56820565125415545</v>
      </c>
      <c r="F405" s="6">
        <f>'слюсарі х.в.'!P404+'слюсарі кан'!P404+зварювальник!L404+аварійки!J404</f>
        <v>0.23336534684654914</v>
      </c>
      <c r="G405" s="6">
        <f>'дератизація '!I404</f>
        <v>6.4294348745844668E-3</v>
      </c>
      <c r="H405" s="6">
        <f>SUM(димовенти!Q404)</f>
        <v>6.624542879340739E-2</v>
      </c>
      <c r="I405" s="6">
        <f>'під зими'!L404+майстерні!L404+покрівлі!N404+маляри!L404</f>
        <v>0.36250531863119118</v>
      </c>
      <c r="J405" s="6">
        <f>електрики!P404</f>
        <v>5.8336533216351003E-2</v>
      </c>
      <c r="K405" s="4">
        <f t="shared" si="29"/>
        <v>1.2950877136162389</v>
      </c>
      <c r="L405" s="4">
        <v>0.01</v>
      </c>
      <c r="M405" s="4">
        <f t="shared" si="30"/>
        <v>1.3050877136162389</v>
      </c>
      <c r="N405" s="4">
        <f t="shared" si="31"/>
        <v>1.5661052563394866</v>
      </c>
    </row>
    <row r="406" spans="1:14" ht="18" customHeight="1" x14ac:dyDescent="0.2">
      <c r="A406" s="2">
        <f t="shared" si="32"/>
        <v>17</v>
      </c>
      <c r="B406" s="2">
        <v>3</v>
      </c>
      <c r="C406" s="5" t="s">
        <v>136</v>
      </c>
      <c r="D406" s="6">
        <f>сходові!N405</f>
        <v>1.3881670302274851</v>
      </c>
      <c r="E406" s="6">
        <f>прибудинкова!M405</f>
        <v>0.38177704373117283</v>
      </c>
      <c r="F406" s="6">
        <f>'слюсарі х.в.'!P405+'слюсарі кан'!P405+зварювальник!L405+аварійки!J405</f>
        <v>0.21668208924163351</v>
      </c>
      <c r="G406" s="6">
        <f>'дератизація '!I405</f>
        <v>5.8429417263945157E-3</v>
      </c>
      <c r="H406" s="6">
        <f>SUM(димовенти!Q405)</f>
        <v>7.5162200819297975E-2</v>
      </c>
      <c r="I406" s="6">
        <f>'під зими'!L405+майстерні!L405+покрівлі!N405+маляри!L405</f>
        <v>0.31091607923500753</v>
      </c>
      <c r="J406" s="6">
        <f>електрики!P405</f>
        <v>5.0274686734238454E-2</v>
      </c>
      <c r="K406" s="4">
        <f t="shared" si="29"/>
        <v>2.42882207171523</v>
      </c>
      <c r="L406" s="4">
        <v>1.3427858695265067E-2</v>
      </c>
      <c r="M406" s="4">
        <f t="shared" si="30"/>
        <v>2.4422499304104952</v>
      </c>
      <c r="N406" s="4">
        <f t="shared" si="31"/>
        <v>2.930699916492594</v>
      </c>
    </row>
    <row r="407" spans="1:14" ht="18" customHeight="1" x14ac:dyDescent="0.2">
      <c r="A407" s="2">
        <f t="shared" si="32"/>
        <v>18</v>
      </c>
      <c r="B407" s="2">
        <v>1</v>
      </c>
      <c r="C407" s="5" t="s">
        <v>137</v>
      </c>
      <c r="D407" s="6">
        <f>сходові!N406</f>
        <v>0</v>
      </c>
      <c r="E407" s="6">
        <f>прибудинкова!M406</f>
        <v>1.3448472385428909</v>
      </c>
      <c r="F407" s="6">
        <f>'слюсарі х.в.'!P406+'слюсарі кан'!P406+зварювальник!L406+аварійки!J406</f>
        <v>0.30689990718007759</v>
      </c>
      <c r="G407" s="6">
        <f>'дератизація '!I406</f>
        <v>8.1374853113983549E-3</v>
      </c>
      <c r="H407" s="6">
        <f>SUM(димовенти!Q406)</f>
        <v>8.7638672900799339E-2</v>
      </c>
      <c r="I407" s="6">
        <f>'під зими'!L406+майстерні!L406+покрівлі!N406+маляри!L406</f>
        <v>0.37328468482284755</v>
      </c>
      <c r="J407" s="6">
        <f>електрики!P406</f>
        <v>9.478934766755065E-2</v>
      </c>
      <c r="K407" s="4">
        <f t="shared" si="29"/>
        <v>2.2155973364255646</v>
      </c>
      <c r="L407" s="4">
        <v>0.02</v>
      </c>
      <c r="M407" s="4">
        <f t="shared" si="30"/>
        <v>2.2355973364255646</v>
      </c>
      <c r="N407" s="4">
        <f t="shared" si="31"/>
        <v>2.6827168037106772</v>
      </c>
    </row>
    <row r="408" spans="1:14" ht="18" customHeight="1" x14ac:dyDescent="0.2">
      <c r="A408" s="2">
        <f t="shared" si="32"/>
        <v>19</v>
      </c>
      <c r="B408" s="2">
        <v>3</v>
      </c>
      <c r="C408" s="5" t="s">
        <v>138</v>
      </c>
      <c r="D408" s="6">
        <f>сходові!N407</f>
        <v>0.60363581757508356</v>
      </c>
      <c r="E408" s="6">
        <f>прибудинкова!M407</f>
        <v>0.18472953526099817</v>
      </c>
      <c r="F408" s="6">
        <f>'слюсарі х.в.'!P407+'слюсарі кан'!P407+зварювальник!L407+аварійки!J407</f>
        <v>0.20215725325849498</v>
      </c>
      <c r="G408" s="6">
        <f>'дератизація '!I407</f>
        <v>3.7742150968603874E-3</v>
      </c>
      <c r="H408" s="6">
        <f>SUM(димовенти!Q407)</f>
        <v>4.849967838613569E-2</v>
      </c>
      <c r="I408" s="6">
        <f>'під зими'!L407+майстерні!L407+покрівлі!N407+маляри!L407</f>
        <v>0.28335718480454369</v>
      </c>
      <c r="J408" s="6">
        <f>електрики!P407</f>
        <v>4.3000645549945544E-2</v>
      </c>
      <c r="K408" s="4">
        <f t="shared" si="29"/>
        <v>1.3691543299320621</v>
      </c>
      <c r="L408" s="4">
        <v>1.2772529407919746E-2</v>
      </c>
      <c r="M408" s="4">
        <f t="shared" si="30"/>
        <v>1.3819268593399818</v>
      </c>
      <c r="N408" s="4">
        <f t="shared" si="31"/>
        <v>1.6583122312079781</v>
      </c>
    </row>
    <row r="409" spans="1:14" ht="18" customHeight="1" x14ac:dyDescent="0.2">
      <c r="A409" s="2">
        <f t="shared" si="32"/>
        <v>20</v>
      </c>
      <c r="B409" s="2">
        <v>2</v>
      </c>
      <c r="C409" s="5" t="s">
        <v>139</v>
      </c>
      <c r="D409" s="6">
        <f>сходові!N408</f>
        <v>0</v>
      </c>
      <c r="E409" s="6">
        <f>прибудинкова!M408</f>
        <v>1.3717227558913474</v>
      </c>
      <c r="F409" s="6">
        <f>'слюсарі х.в.'!P408+'слюсарі кан'!P408+зварювальник!L408+аварійки!J408</f>
        <v>0.22772136011610492</v>
      </c>
      <c r="G409" s="6">
        <f>'дератизація '!I408</f>
        <v>8.4403669724770654E-3</v>
      </c>
      <c r="H409" s="6">
        <f>SUM(димовенти!Q408)</f>
        <v>6.251377383650894E-2</v>
      </c>
      <c r="I409" s="6">
        <f>'під зими'!L408+майстерні!L408+покрівлі!N408+маляри!L408</f>
        <v>0.37315124425013974</v>
      </c>
      <c r="J409" s="6">
        <f>електрики!P408</f>
        <v>5.5721608541451487E-2</v>
      </c>
      <c r="K409" s="4">
        <f t="shared" si="29"/>
        <v>2.0992711096080297</v>
      </c>
      <c r="L409" s="4">
        <v>1.5496804403427412E-2</v>
      </c>
      <c r="M409" s="4">
        <f t="shared" si="30"/>
        <v>2.1147679140114573</v>
      </c>
      <c r="N409" s="4">
        <f t="shared" si="31"/>
        <v>2.5377214968137487</v>
      </c>
    </row>
    <row r="410" spans="1:14" ht="18" customHeight="1" x14ac:dyDescent="0.2">
      <c r="A410" s="2">
        <f t="shared" si="32"/>
        <v>21</v>
      </c>
      <c r="B410" s="2">
        <v>3</v>
      </c>
      <c r="C410" s="5" t="s">
        <v>140</v>
      </c>
      <c r="D410" s="6">
        <f>сходові!N409</f>
        <v>1.1646213729653219</v>
      </c>
      <c r="E410" s="6">
        <f>прибудинкова!M409</f>
        <v>0.82383892427459304</v>
      </c>
      <c r="F410" s="6">
        <f>'слюсарі х.в.'!P409+'слюсарі кан'!P409+зварювальник!L409+аварійки!J409</f>
        <v>0.25363133532637938</v>
      </c>
      <c r="G410" s="6">
        <f>'дератизація '!I409</f>
        <v>3.3165251238499649E-3</v>
      </c>
      <c r="H410" s="6">
        <f>SUM(димовенти!Q409)</f>
        <v>8.6933335219679081E-2</v>
      </c>
      <c r="I410" s="6">
        <f>'під зими'!L409+майстерні!L409+покрівлі!N409+маляри!L409</f>
        <v>0.29983091095534053</v>
      </c>
      <c r="J410" s="6">
        <f>електрики!P409</f>
        <v>6.8505931944871007E-2</v>
      </c>
      <c r="K410" s="4">
        <f t="shared" si="29"/>
        <v>2.7006783358100352</v>
      </c>
      <c r="L410" s="4">
        <v>1.4110361076163994E-2</v>
      </c>
      <c r="M410" s="4">
        <f t="shared" si="30"/>
        <v>2.7147886968861994</v>
      </c>
      <c r="N410" s="4">
        <f t="shared" si="31"/>
        <v>3.2577464362634392</v>
      </c>
    </row>
    <row r="411" spans="1:14" ht="18" customHeight="1" x14ac:dyDescent="0.2">
      <c r="A411" s="2">
        <f t="shared" si="32"/>
        <v>22</v>
      </c>
      <c r="B411" s="2">
        <v>4</v>
      </c>
      <c r="C411" s="5" t="s">
        <v>141</v>
      </c>
      <c r="D411" s="6">
        <f>сходові!N410</f>
        <v>0.76762038955656853</v>
      </c>
      <c r="E411" s="6">
        <f>прибудинкова!M410</f>
        <v>0.42279685039370074</v>
      </c>
      <c r="F411" s="6">
        <f>'слюсарі х.в.'!P410+'слюсарі кан'!P410+зварювальник!L410+аварійки!J410</f>
        <v>0.22319335878592506</v>
      </c>
      <c r="G411" s="6">
        <f>'дератизація '!I410</f>
        <v>6.2266887691670124E-3</v>
      </c>
      <c r="H411" s="6">
        <f>SUM(димовенти!Q410)</f>
        <v>7.2665552029523475E-2</v>
      </c>
      <c r="I411" s="6">
        <f>'під зими'!L410+майстерні!L410+покрівлі!N410+маляри!L410</f>
        <v>0.27053845977380742</v>
      </c>
      <c r="J411" s="6">
        <f>електрики!P410</f>
        <v>5.348743298140779E-2</v>
      </c>
      <c r="K411" s="4">
        <f t="shared" si="29"/>
        <v>1.8165287322901</v>
      </c>
      <c r="L411" s="4">
        <v>0.01</v>
      </c>
      <c r="M411" s="4">
        <f t="shared" si="30"/>
        <v>1.8265287322901</v>
      </c>
      <c r="N411" s="4">
        <f t="shared" si="31"/>
        <v>2.1918344787481199</v>
      </c>
    </row>
    <row r="412" spans="1:14" ht="18" customHeight="1" x14ac:dyDescent="0.2">
      <c r="A412" s="2">
        <f t="shared" si="32"/>
        <v>23</v>
      </c>
      <c r="B412" s="2">
        <v>2</v>
      </c>
      <c r="C412" s="5" t="s">
        <v>142</v>
      </c>
      <c r="D412" s="6">
        <f>сходові!N411</f>
        <v>0</v>
      </c>
      <c r="E412" s="6">
        <f>прибудинкова!M411</f>
        <v>1.3562579241516968</v>
      </c>
      <c r="F412" s="6">
        <f>'слюсарі х.в.'!P411+'слюсарі кан'!P411+зварювальник!L411+аварійки!J411</f>
        <v>0.29100198541496175</v>
      </c>
      <c r="G412" s="6">
        <f>'дератизація '!I411</f>
        <v>7.6646706586826364E-3</v>
      </c>
      <c r="H412" s="6">
        <f>SUM(димовенти!Q411)</f>
        <v>8.9317976812670938E-2</v>
      </c>
      <c r="I412" s="6">
        <f>'під зими'!L411+майстерні!L411+покрівлі!N411+маляри!L411</f>
        <v>0.33323345429930717</v>
      </c>
      <c r="J412" s="6">
        <f>електрики!P411</f>
        <v>8.6945103447397684E-2</v>
      </c>
      <c r="K412" s="4">
        <f t="shared" si="29"/>
        <v>2.1644211147847172</v>
      </c>
      <c r="L412" s="4">
        <v>1.4583595368957961E-2</v>
      </c>
      <c r="M412" s="4">
        <f t="shared" si="30"/>
        <v>2.1790047101536754</v>
      </c>
      <c r="N412" s="4">
        <f t="shared" si="31"/>
        <v>2.6148056521844105</v>
      </c>
    </row>
    <row r="413" spans="1:14" ht="18" customHeight="1" x14ac:dyDescent="0.2">
      <c r="A413" s="2">
        <f t="shared" si="32"/>
        <v>24</v>
      </c>
      <c r="B413" s="2">
        <v>3</v>
      </c>
      <c r="C413" s="5" t="s">
        <v>143</v>
      </c>
      <c r="D413" s="6">
        <f>сходові!N412</f>
        <v>0.89098376511226274</v>
      </c>
      <c r="E413" s="6">
        <f>прибудинкова!M412</f>
        <v>1.1407941278065632</v>
      </c>
      <c r="F413" s="6">
        <f>'слюсарі х.в.'!P412+'слюсарі кан'!P412+зварювальник!L412+аварійки!J412</f>
        <v>0.25032217392101258</v>
      </c>
      <c r="G413" s="6">
        <f>'дератизація '!I412</f>
        <v>5.1295336787564767E-3</v>
      </c>
      <c r="H413" s="6">
        <f>SUM(димовенти!Q412)</f>
        <v>6.6695154833842835E-2</v>
      </c>
      <c r="I413" s="6">
        <f>'під зими'!L412+майстерні!L412+покрівлі!N412+маляри!L412</f>
        <v>0.29874621321993422</v>
      </c>
      <c r="J413" s="6">
        <f>електрики!P412</f>
        <v>6.6873148074682379E-2</v>
      </c>
      <c r="K413" s="4">
        <f t="shared" si="29"/>
        <v>2.7195441166470542</v>
      </c>
      <c r="L413" s="4">
        <v>1.597081751878069E-2</v>
      </c>
      <c r="M413" s="4">
        <f t="shared" si="30"/>
        <v>2.7355149341658347</v>
      </c>
      <c r="N413" s="4">
        <f t="shared" si="31"/>
        <v>3.2826179209990016</v>
      </c>
    </row>
    <row r="414" spans="1:14" ht="18" customHeight="1" x14ac:dyDescent="0.2">
      <c r="A414" s="2">
        <f t="shared" si="32"/>
        <v>25</v>
      </c>
      <c r="B414" s="2">
        <v>3</v>
      </c>
      <c r="C414" s="5" t="s">
        <v>144</v>
      </c>
      <c r="D414" s="6">
        <f>сходові!N413</f>
        <v>0.88992080676256868</v>
      </c>
      <c r="E414" s="6">
        <f>прибудинкова!M413</f>
        <v>0.44646120915517318</v>
      </c>
      <c r="F414" s="6">
        <f>'слюсарі х.в.'!P413+'слюсарі кан'!P413+зварювальник!L413+аварійки!J413</f>
        <v>0.26026143625868042</v>
      </c>
      <c r="G414" s="6">
        <f>'дератизація '!I413</f>
        <v>5.3388699391962039E-3</v>
      </c>
      <c r="H414" s="6">
        <f>SUM(димовенти!Q413)</f>
        <v>6.6311616937781898E-2</v>
      </c>
      <c r="I414" s="6">
        <f>'під зими'!L413+майстерні!L413+покрівлі!N413+маляри!L413</f>
        <v>0.26747234499601952</v>
      </c>
      <c r="J414" s="6">
        <f>електрики!P413</f>
        <v>7.1777311165729454E-2</v>
      </c>
      <c r="K414" s="4">
        <f t="shared" si="29"/>
        <v>2.0075435952151492</v>
      </c>
      <c r="L414" s="4">
        <v>1.6102936852720864E-2</v>
      </c>
      <c r="M414" s="4">
        <f t="shared" si="30"/>
        <v>2.02364653206787</v>
      </c>
      <c r="N414" s="4">
        <f t="shared" si="31"/>
        <v>2.4283758384814438</v>
      </c>
    </row>
    <row r="415" spans="1:14" ht="18" customHeight="1" x14ac:dyDescent="0.2">
      <c r="A415" s="2">
        <f t="shared" si="32"/>
        <v>26</v>
      </c>
      <c r="B415" s="2">
        <v>1</v>
      </c>
      <c r="C415" s="5" t="s">
        <v>145</v>
      </c>
      <c r="D415" s="6">
        <f>сходові!N414</f>
        <v>0</v>
      </c>
      <c r="E415" s="6">
        <f>прибудинкова!M414</f>
        <v>1.3714812362030906</v>
      </c>
      <c r="F415" s="6">
        <f>'слюсарі х.в.'!P414+'слюсарі кан'!P414+зварювальник!L414+аварійки!J414</f>
        <v>0.25914819237707731</v>
      </c>
      <c r="G415" s="6">
        <f>'дератизація '!I414</f>
        <v>4.1942604856512146E-3</v>
      </c>
      <c r="H415" s="6">
        <f>SUM(димовенти!Q414)</f>
        <v>8.6944909334346385E-2</v>
      </c>
      <c r="I415" s="6">
        <f>'під зими'!L414+майстерні!L414+покрівлі!N414+маляри!L414</f>
        <v>0.52547168873572259</v>
      </c>
      <c r="J415" s="6">
        <f>електрики!P414</f>
        <v>7.1228021955925508E-2</v>
      </c>
      <c r="K415" s="4">
        <f t="shared" si="29"/>
        <v>2.3184683090918137</v>
      </c>
      <c r="L415" s="4">
        <v>0.02</v>
      </c>
      <c r="M415" s="4">
        <f t="shared" si="30"/>
        <v>2.3384683090918137</v>
      </c>
      <c r="N415" s="4">
        <f t="shared" si="31"/>
        <v>2.8061619709101762</v>
      </c>
    </row>
    <row r="416" spans="1:14" ht="18" customHeight="1" x14ac:dyDescent="0.2">
      <c r="A416" s="2">
        <f t="shared" si="32"/>
        <v>27</v>
      </c>
      <c r="B416" s="2">
        <v>2</v>
      </c>
      <c r="C416" s="5" t="s">
        <v>146</v>
      </c>
      <c r="D416" s="6">
        <f>сходові!N415</f>
        <v>0</v>
      </c>
      <c r="E416" s="6">
        <f>прибудинкова!M415</f>
        <v>1.3731542679127726</v>
      </c>
      <c r="F416" s="6">
        <f>'слюсарі х.в.'!P415+'слюсарі кан'!P415+зварювальник!L415+аварійки!J415</f>
        <v>0.26146870963248303</v>
      </c>
      <c r="G416" s="6">
        <f>'дератизація '!I415</f>
        <v>2.2242990654205612E-3</v>
      </c>
      <c r="H416" s="6">
        <f>SUM(димовенти!Q415)</f>
        <v>5.5761129449405783E-2</v>
      </c>
      <c r="I416" s="6">
        <f>'під зими'!L415+майстерні!L415+покрівлі!N415+маляри!L415</f>
        <v>0.33836454791013387</v>
      </c>
      <c r="J416" s="6">
        <f>електрики!P415</f>
        <v>7.2372995766805781E-2</v>
      </c>
      <c r="K416" s="4">
        <f t="shared" si="29"/>
        <v>2.1033459497370215</v>
      </c>
      <c r="L416" s="4">
        <v>1.6563503090583662E-2</v>
      </c>
      <c r="M416" s="4">
        <f t="shared" si="30"/>
        <v>2.119909452827605</v>
      </c>
      <c r="N416" s="4">
        <f t="shared" si="31"/>
        <v>2.5438913433931258</v>
      </c>
    </row>
    <row r="417" spans="1:14" ht="18" customHeight="1" x14ac:dyDescent="0.2">
      <c r="A417" s="2">
        <f t="shared" si="32"/>
        <v>28</v>
      </c>
      <c r="B417" s="2">
        <v>3</v>
      </c>
      <c r="C417" s="5" t="s">
        <v>147</v>
      </c>
      <c r="D417" s="6">
        <f>сходові!N416</f>
        <v>1.5368267716535435</v>
      </c>
      <c r="E417" s="6">
        <f>прибудинкова!M416</f>
        <v>0.2735178249457948</v>
      </c>
      <c r="F417" s="6">
        <f>'слюсарі х.в.'!P416+'слюсарі кан'!P416+зварювальник!L416+аварійки!J416</f>
        <v>0.2393701857465029</v>
      </c>
      <c r="G417" s="6">
        <f>'дератизація '!I416</f>
        <v>3.3806915439917834E-3</v>
      </c>
      <c r="H417" s="6">
        <f>SUM(димовенти!Q416)</f>
        <v>4.9551599969922686E-2</v>
      </c>
      <c r="I417" s="6">
        <f>'під зими'!L416+майстерні!L416+покрівлі!N416+маляри!L416</f>
        <v>0.32468462811939508</v>
      </c>
      <c r="J417" s="6">
        <f>електрики!P416</f>
        <v>9.3893700288014734E-2</v>
      </c>
      <c r="K417" s="4">
        <f t="shared" si="29"/>
        <v>2.5212254022671656</v>
      </c>
      <c r="L417" s="4">
        <v>1.6494026808299495E-2</v>
      </c>
      <c r="M417" s="4">
        <f t="shared" si="30"/>
        <v>2.537719429075465</v>
      </c>
      <c r="N417" s="4">
        <f t="shared" si="31"/>
        <v>3.0452633148905579</v>
      </c>
    </row>
    <row r="418" spans="1:14" ht="18" customHeight="1" x14ac:dyDescent="0.2">
      <c r="A418" s="2">
        <f t="shared" si="32"/>
        <v>29</v>
      </c>
      <c r="B418" s="2">
        <v>2</v>
      </c>
      <c r="C418" s="5" t="s">
        <v>148</v>
      </c>
      <c r="D418" s="6">
        <f>сходові!N417</f>
        <v>0</v>
      </c>
      <c r="E418" s="6">
        <f>прибудинкова!M417</f>
        <v>1.3553091641490433</v>
      </c>
      <c r="F418" s="6">
        <f>'слюсарі х.в.'!P417+'слюсарі кан'!P417+зварювальник!L417+аварійки!J417</f>
        <v>0.28954139565281928</v>
      </c>
      <c r="G418" s="6">
        <f>'дератизація '!I417</f>
        <v>6.3285100969947532E-3</v>
      </c>
      <c r="H418" s="6">
        <f>SUM(димовенти!Q417)</f>
        <v>8.9211080051173938E-2</v>
      </c>
      <c r="I418" s="6">
        <f>'під зими'!L417+майстерні!L417+покрівлі!N417+маляри!L417</f>
        <v>0.37319003249173566</v>
      </c>
      <c r="J418" s="6">
        <f>електрики!P417</f>
        <v>4.1044737091473049E-2</v>
      </c>
      <c r="K418" s="4">
        <f t="shared" si="29"/>
        <v>2.1546249195332399</v>
      </c>
      <c r="L418" s="4">
        <v>0.02</v>
      </c>
      <c r="M418" s="4">
        <f t="shared" si="30"/>
        <v>2.1746249195332399</v>
      </c>
      <c r="N418" s="4">
        <f t="shared" si="31"/>
        <v>2.6095499034398877</v>
      </c>
    </row>
    <row r="419" spans="1:14" ht="18" customHeight="1" x14ac:dyDescent="0.2">
      <c r="A419" s="2">
        <f t="shared" si="32"/>
        <v>30</v>
      </c>
      <c r="B419" s="2">
        <v>3</v>
      </c>
      <c r="C419" s="5" t="s">
        <v>149</v>
      </c>
      <c r="D419" s="6">
        <f>сходові!N418</f>
        <v>0.8622908113391986</v>
      </c>
      <c r="E419" s="6">
        <f>прибудинкова!M418</f>
        <v>1.1720071684587816</v>
      </c>
      <c r="F419" s="6">
        <f>'слюсарі х.в.'!P418+'слюсарі кан'!P418+зварювальник!L418+аварійки!J418</f>
        <v>0.24229348443776583</v>
      </c>
      <c r="G419" s="6">
        <f>'дератизація '!I418</f>
        <v>6.5799120234604118E-3</v>
      </c>
      <c r="H419" s="6">
        <f>SUM(димовенти!Q418)</f>
        <v>8.1462510717114675E-2</v>
      </c>
      <c r="I419" s="6">
        <f>'під зими'!L418+майстерні!L418+покрівлі!N418+маляри!L418</f>
        <v>0.30122834567708201</v>
      </c>
      <c r="J419" s="6">
        <f>електрики!P418</f>
        <v>5.5196495020097686E-2</v>
      </c>
      <c r="K419" s="4">
        <f t="shared" si="29"/>
        <v>2.7210587276735008</v>
      </c>
      <c r="L419" s="4">
        <v>1.7598622116204953E-2</v>
      </c>
      <c r="M419" s="4">
        <f t="shared" si="30"/>
        <v>2.7386573497897055</v>
      </c>
      <c r="N419" s="4">
        <f t="shared" si="31"/>
        <v>3.2863888197476467</v>
      </c>
    </row>
    <row r="420" spans="1:14" ht="18" customHeight="1" x14ac:dyDescent="0.2">
      <c r="A420" s="2">
        <f t="shared" si="32"/>
        <v>31</v>
      </c>
      <c r="B420" s="2">
        <v>3</v>
      </c>
      <c r="C420" s="5" t="s">
        <v>150</v>
      </c>
      <c r="D420" s="6">
        <f>сходові!N419</f>
        <v>0.72576918278228331</v>
      </c>
      <c r="E420" s="6">
        <f>прибудинкова!M419</f>
        <v>0.42089168226242468</v>
      </c>
      <c r="F420" s="6">
        <f>'слюсарі х.в.'!P419+'слюсарі кан'!P419+зварювальник!L419+аварійки!J419</f>
        <v>0.25757223430400678</v>
      </c>
      <c r="G420" s="6">
        <f>'дератизація '!I419</f>
        <v>3.1191515907673111E-3</v>
      </c>
      <c r="H420" s="6">
        <f>SUM(димовенти!Q419)</f>
        <v>7.38178709890117E-2</v>
      </c>
      <c r="I420" s="6">
        <f>'під зими'!L419+майстерні!L419+покрівлі!N419+маляри!L419</f>
        <v>0.28781028806287606</v>
      </c>
      <c r="J420" s="6">
        <f>електрики!P419</f>
        <v>7.0450423462956865E-2</v>
      </c>
      <c r="K420" s="4">
        <f t="shared" si="29"/>
        <v>1.8394308334543268</v>
      </c>
      <c r="L420" s="4">
        <v>1.7467769985025704E-2</v>
      </c>
      <c r="M420" s="4">
        <f t="shared" si="30"/>
        <v>1.8568986034393524</v>
      </c>
      <c r="N420" s="4">
        <f t="shared" si="31"/>
        <v>2.2282783241272228</v>
      </c>
    </row>
    <row r="421" spans="1:14" ht="18" customHeight="1" x14ac:dyDescent="0.2">
      <c r="A421" s="2">
        <f t="shared" si="32"/>
        <v>32</v>
      </c>
      <c r="B421" s="2">
        <v>3</v>
      </c>
      <c r="C421" s="5" t="s">
        <v>151</v>
      </c>
      <c r="D421" s="6">
        <f>сходові!N420</f>
        <v>1.0138750494266509</v>
      </c>
      <c r="E421" s="6">
        <f>прибудинкова!M420</f>
        <v>1.0343693159351524</v>
      </c>
      <c r="F421" s="6">
        <f>'слюсарі х.в.'!P420+'слюсарі кан'!P420+зварювальник!L420+аварійки!J420</f>
        <v>0.20612862103873469</v>
      </c>
      <c r="G421" s="6">
        <f>'дератизація '!I420</f>
        <v>6.4748912613681302E-3</v>
      </c>
      <c r="H421" s="6">
        <f>SUM(димовенти!Q420)</f>
        <v>0.1023413951571857</v>
      </c>
      <c r="I421" s="6">
        <f>'під зими'!L420+майстерні!L420+покрівлі!N420+маляри!L420</f>
        <v>0.33532188446829431</v>
      </c>
      <c r="J421" s="6">
        <f>електрики!P420</f>
        <v>6.379259380394274E-2</v>
      </c>
      <c r="K421" s="4">
        <f t="shared" si="29"/>
        <v>2.7623037510913289</v>
      </c>
      <c r="L421" s="4">
        <v>1.8425386577551925E-2</v>
      </c>
      <c r="M421" s="4">
        <f t="shared" si="30"/>
        <v>2.7807291376688807</v>
      </c>
      <c r="N421" s="4">
        <f t="shared" si="31"/>
        <v>3.3368749652026568</v>
      </c>
    </row>
    <row r="422" spans="1:14" ht="18" customHeight="1" x14ac:dyDescent="0.2">
      <c r="A422" s="2">
        <f t="shared" si="32"/>
        <v>33</v>
      </c>
      <c r="B422" s="2">
        <v>4</v>
      </c>
      <c r="C422" s="5" t="s">
        <v>152</v>
      </c>
      <c r="D422" s="6">
        <f>сходові!N421</f>
        <v>0.87211518541537181</v>
      </c>
      <c r="E422" s="6">
        <f>прибудинкова!M421</f>
        <v>1.1922568883364408</v>
      </c>
      <c r="F422" s="6">
        <f>'слюсарі х.в.'!P421+'слюсарі кан'!P421+зварювальник!L421+аварійки!J421</f>
        <v>0.24851333527361863</v>
      </c>
      <c r="G422" s="6">
        <f>'дератизація '!I421</f>
        <v>4.278019473793246E-3</v>
      </c>
      <c r="H422" s="6">
        <f>SUM(димовенти!Q421)</f>
        <v>6.7226641459374473E-2</v>
      </c>
      <c r="I422" s="6">
        <f>'під зими'!L421+майстерні!L421+покрівлі!N421+маляри!L421</f>
        <v>0.28143985842110808</v>
      </c>
      <c r="J422" s="6">
        <f>електрики!P421</f>
        <v>2.6738176048091363E-2</v>
      </c>
      <c r="K422" s="4">
        <f t="shared" si="29"/>
        <v>2.692568104427798</v>
      </c>
      <c r="L422" s="4">
        <v>0.02</v>
      </c>
      <c r="M422" s="4">
        <f t="shared" si="30"/>
        <v>2.7125681044277981</v>
      </c>
      <c r="N422" s="4">
        <f t="shared" si="31"/>
        <v>3.2550817253133575</v>
      </c>
    </row>
    <row r="423" spans="1:14" ht="18" customHeight="1" x14ac:dyDescent="0.2">
      <c r="A423" s="2">
        <f t="shared" si="32"/>
        <v>34</v>
      </c>
      <c r="B423" s="2">
        <v>3</v>
      </c>
      <c r="C423" s="5" t="s">
        <v>153</v>
      </c>
      <c r="D423" s="6">
        <f>сходові!N422</f>
        <v>0.81011854360711266</v>
      </c>
      <c r="E423" s="6">
        <f>прибудинкова!M422</f>
        <v>1.2736274343776461</v>
      </c>
      <c r="F423" s="6">
        <f>'слюсарі х.в.'!P422+'слюсарі кан'!P422+зварювальник!L422+аварійки!J422</f>
        <v>0.22732487849610955</v>
      </c>
      <c r="G423" s="6">
        <f>'дератизація '!I422</f>
        <v>3.8950042337002541E-3</v>
      </c>
      <c r="H423" s="6">
        <f>SUM(димовенти!Q422)</f>
        <v>7.0588315861086506E-2</v>
      </c>
      <c r="I423" s="6">
        <f>'під зими'!L422+майстерні!L422+покрівлі!N422+маляри!L422</f>
        <v>0.30519170186345462</v>
      </c>
      <c r="J423" s="6">
        <f>електрики!P422</f>
        <v>2.7321163375134846E-2</v>
      </c>
      <c r="K423" s="4">
        <f t="shared" si="29"/>
        <v>2.7180670418142445</v>
      </c>
      <c r="L423" s="4">
        <v>2.043044703269771E-2</v>
      </c>
      <c r="M423" s="4">
        <f t="shared" si="30"/>
        <v>2.7384974888469422</v>
      </c>
      <c r="N423" s="4">
        <f t="shared" si="31"/>
        <v>3.2861969866163308</v>
      </c>
    </row>
    <row r="424" spans="1:14" ht="18" customHeight="1" x14ac:dyDescent="0.2">
      <c r="A424" s="2">
        <f t="shared" si="32"/>
        <v>35</v>
      </c>
      <c r="B424" s="2">
        <v>3</v>
      </c>
      <c r="C424" s="5" t="s">
        <v>154</v>
      </c>
      <c r="D424" s="6">
        <f>сходові!N423</f>
        <v>0.802493010251631</v>
      </c>
      <c r="E424" s="6">
        <f>прибудинкова!M423</f>
        <v>1.2748445169307239</v>
      </c>
      <c r="F424" s="6">
        <f>'слюсарі х.в.'!P423+'слюсарі кан'!P423+зварювальник!L423+аварійки!J423</f>
        <v>0.22275841730422496</v>
      </c>
      <c r="G424" s="6">
        <f>'дератизація '!I423</f>
        <v>5.2656104380242319E-3</v>
      </c>
      <c r="H424" s="6">
        <f>SUM(димовенти!Q423)</f>
        <v>7.1593254510180088E-2</v>
      </c>
      <c r="I424" s="6">
        <f>'під зими'!L423+майстерні!L423+покрівлі!N423+маляри!L423</f>
        <v>0.27614401007827727</v>
      </c>
      <c r="J424" s="6">
        <f>електрики!P423</f>
        <v>8.2695534344449359E-2</v>
      </c>
      <c r="K424" s="4">
        <f t="shared" si="29"/>
        <v>2.7357943538575102</v>
      </c>
      <c r="L424" s="4">
        <v>1.9957137285217297E-2</v>
      </c>
      <c r="M424" s="4">
        <f t="shared" si="30"/>
        <v>2.7557514911427274</v>
      </c>
      <c r="N424" s="4">
        <f t="shared" si="31"/>
        <v>3.3069017893712727</v>
      </c>
    </row>
    <row r="425" spans="1:14" ht="18" customHeight="1" x14ac:dyDescent="0.2">
      <c r="A425" s="2">
        <f t="shared" si="32"/>
        <v>36</v>
      </c>
      <c r="B425" s="2">
        <v>3</v>
      </c>
      <c r="C425" s="5" t="s">
        <v>155</v>
      </c>
      <c r="D425" s="6">
        <f>сходові!N424</f>
        <v>1.0860874614407547</v>
      </c>
      <c r="E425" s="6">
        <f>прибудинкова!M424</f>
        <v>0.96516736224520649</v>
      </c>
      <c r="F425" s="6">
        <f>'слюсарі х.в.'!P424+'слюсарі кан'!P424+зварювальник!L424+аварійки!J424</f>
        <v>0.24352650282415506</v>
      </c>
      <c r="G425" s="6">
        <f>'дератизація '!I424</f>
        <v>2.9123571039738707E-3</v>
      </c>
      <c r="H425" s="6">
        <f>SUM(димовенти!Q424)</f>
        <v>5.8903576228949366E-2</v>
      </c>
      <c r="I425" s="6">
        <f>'під зими'!L424+майстерні!L424+покрівлі!N424+маляри!L424</f>
        <v>0.31642990016227573</v>
      </c>
      <c r="J425" s="6">
        <f>електрики!P424</f>
        <v>2.3215537154334411E-2</v>
      </c>
      <c r="K425" s="4">
        <f t="shared" si="29"/>
        <v>2.6962426971596494</v>
      </c>
      <c r="L425" s="4">
        <v>0.02</v>
      </c>
      <c r="M425" s="4">
        <f t="shared" si="30"/>
        <v>2.7162426971596494</v>
      </c>
      <c r="N425" s="4">
        <f t="shared" si="31"/>
        <v>3.2594912365915794</v>
      </c>
    </row>
    <row r="426" spans="1:14" ht="18" customHeight="1" x14ac:dyDescent="0.2">
      <c r="A426" s="2">
        <f t="shared" si="32"/>
        <v>37</v>
      </c>
      <c r="B426" s="2">
        <v>1</v>
      </c>
      <c r="C426" s="5" t="s">
        <v>156</v>
      </c>
      <c r="D426" s="6">
        <f>сходові!N425</f>
        <v>0</v>
      </c>
      <c r="E426" s="6">
        <f>прибудинкова!M425</f>
        <v>1.6254022891847701</v>
      </c>
      <c r="F426" s="6">
        <f>'слюсарі х.в.'!P425+'слюсарі кан'!P425+зварювальник!L425+аварійки!J425</f>
        <v>0.30204789187544456</v>
      </c>
      <c r="G426" s="6">
        <f>'дератизація '!I425</f>
        <v>2.2845129642606873E-2</v>
      </c>
      <c r="H426" s="6">
        <f>SUM(димовенти!Q425)</f>
        <v>0.12279423039516524</v>
      </c>
      <c r="I426" s="6">
        <f>'під зими'!L425+майстерні!L425+покрівлі!N425+маляри!L425</f>
        <v>0.65073463359029926</v>
      </c>
      <c r="J426" s="6">
        <f>електрики!P425</f>
        <v>0.18089022534567206</v>
      </c>
      <c r="K426" s="4">
        <f t="shared" si="29"/>
        <v>2.9047144000339582</v>
      </c>
      <c r="L426" s="4">
        <v>1.8961631794528522E-2</v>
      </c>
      <c r="M426" s="4">
        <f t="shared" si="30"/>
        <v>2.9236760318284869</v>
      </c>
      <c r="N426" s="4">
        <f t="shared" si="31"/>
        <v>3.5084112381941841</v>
      </c>
    </row>
    <row r="427" spans="1:14" ht="18" customHeight="1" x14ac:dyDescent="0.2">
      <c r="A427" s="2">
        <f t="shared" si="32"/>
        <v>38</v>
      </c>
      <c r="B427" s="2">
        <v>2</v>
      </c>
      <c r="C427" s="5" t="s">
        <v>157</v>
      </c>
      <c r="D427" s="6">
        <f>сходові!N426</f>
        <v>0</v>
      </c>
      <c r="E427" s="6">
        <f>прибудинкова!M426</f>
        <v>1.3712967695432803</v>
      </c>
      <c r="F427" s="6">
        <f>'слюсарі х.в.'!P426+'слюсарі кан'!P426+зварювальник!L426+аварійки!J426</f>
        <v>0.21735431866301044</v>
      </c>
      <c r="G427" s="6">
        <f>'дератизація '!I426</f>
        <v>4.1871436996264999E-3</v>
      </c>
      <c r="H427" s="6">
        <f>SUM(димовенти!Q426)</f>
        <v>7.5754408212025656E-2</v>
      </c>
      <c r="I427" s="6">
        <f>'під зими'!L426+майстерні!L426+покрівлі!N426+маляри!L426</f>
        <v>0.38665593074754573</v>
      </c>
      <c r="J427" s="6">
        <f>електрики!P426</f>
        <v>4.417922293997241E-2</v>
      </c>
      <c r="K427" s="4">
        <f t="shared" si="29"/>
        <v>2.0994277938054613</v>
      </c>
      <c r="L427" s="4">
        <v>1.8910128402002659E-2</v>
      </c>
      <c r="M427" s="4">
        <f t="shared" si="30"/>
        <v>2.1183379222074641</v>
      </c>
      <c r="N427" s="4">
        <f t="shared" si="31"/>
        <v>2.5420055066489566</v>
      </c>
    </row>
    <row r="428" spans="1:14" ht="18" customHeight="1" x14ac:dyDescent="0.2">
      <c r="A428" s="2">
        <f t="shared" si="32"/>
        <v>39</v>
      </c>
      <c r="B428" s="2">
        <v>3</v>
      </c>
      <c r="C428" s="5" t="s">
        <v>158</v>
      </c>
      <c r="D428" s="6">
        <f>сходові!N427</f>
        <v>0</v>
      </c>
      <c r="E428" s="6">
        <f>прибудинкова!M427</f>
        <v>0.68405135889525481</v>
      </c>
      <c r="F428" s="6">
        <f>'слюсарі х.в.'!P427+'слюсарі кан'!P427+зварювальник!L427+аварійки!J427</f>
        <v>0.31653501435280329</v>
      </c>
      <c r="G428" s="6">
        <f>'дератизація '!I427</f>
        <v>7.9991185544292642E-3</v>
      </c>
      <c r="H428" s="6">
        <f>SUM(димовенти!Q427)</f>
        <v>9.6710156202760578E-2</v>
      </c>
      <c r="I428" s="6">
        <f>'під зими'!L427+майстерні!L427+покрівлі!N427+маляри!L427</f>
        <v>0.33083752763332042</v>
      </c>
      <c r="J428" s="6">
        <f>електрики!P427</f>
        <v>9.9543436589792728E-2</v>
      </c>
      <c r="K428" s="4">
        <f t="shared" si="29"/>
        <v>1.5356766122283609</v>
      </c>
      <c r="L428" s="4">
        <v>1.934455689583316E-2</v>
      </c>
      <c r="M428" s="4">
        <f t="shared" si="30"/>
        <v>1.5550211691241942</v>
      </c>
      <c r="N428" s="4">
        <f t="shared" si="31"/>
        <v>1.8660254029490329</v>
      </c>
    </row>
    <row r="429" spans="1:14" ht="18" customHeight="1" x14ac:dyDescent="0.2">
      <c r="A429" s="2">
        <f t="shared" si="32"/>
        <v>40</v>
      </c>
      <c r="B429" s="2">
        <v>3</v>
      </c>
      <c r="C429" s="5" t="s">
        <v>159</v>
      </c>
      <c r="D429" s="6">
        <f>сходові!N428</f>
        <v>0.90401574803149609</v>
      </c>
      <c r="E429" s="6">
        <f>прибудинкова!M428</f>
        <v>0.80368183352080969</v>
      </c>
      <c r="F429" s="6">
        <f>'слюсарі х.в.'!P428+'слюсарі кан'!P428+зварювальник!L428+аварійки!J428</f>
        <v>0.24113977334619932</v>
      </c>
      <c r="G429" s="6">
        <f>'дератизація '!I428</f>
        <v>6.664791901012373E-3</v>
      </c>
      <c r="H429" s="6">
        <f>SUM(димовенти!Q428)</f>
        <v>7.1492878283885619E-2</v>
      </c>
      <c r="I429" s="6">
        <f>'під зими'!L428+майстерні!L428+покрівлі!N428+маляри!L428</f>
        <v>0.33435358675253574</v>
      </c>
      <c r="J429" s="6">
        <f>електрики!P428</f>
        <v>9.0737609522031065E-3</v>
      </c>
      <c r="K429" s="4">
        <f t="shared" si="29"/>
        <v>2.3704223727881417</v>
      </c>
      <c r="L429" s="4">
        <v>1.9011223414508019E-2</v>
      </c>
      <c r="M429" s="4">
        <f t="shared" si="30"/>
        <v>2.3894335962026498</v>
      </c>
      <c r="N429" s="4">
        <f t="shared" si="31"/>
        <v>2.8673203154431799</v>
      </c>
    </row>
    <row r="430" spans="1:14" ht="18" customHeight="1" x14ac:dyDescent="0.2">
      <c r="A430" s="2">
        <f t="shared" si="32"/>
        <v>41</v>
      </c>
      <c r="B430" s="2">
        <v>1</v>
      </c>
      <c r="C430" s="5" t="s">
        <v>160</v>
      </c>
      <c r="D430" s="6">
        <f>сходові!N429</f>
        <v>0</v>
      </c>
      <c r="E430" s="6">
        <f>прибудинкова!M429</f>
        <v>1.3548183800623055</v>
      </c>
      <c r="F430" s="6">
        <f>'слюсарі х.в.'!P429+'слюсарі кан'!P429+зварювальник!L429+аварійки!J429</f>
        <v>0.30052501115159153</v>
      </c>
      <c r="G430" s="6">
        <f>'дератизація '!I429</f>
        <v>0</v>
      </c>
      <c r="H430" s="6">
        <f>SUM(димовенти!Q429)</f>
        <v>8.2096171900587975E-2</v>
      </c>
      <c r="I430" s="6">
        <f>'під зими'!L429+майстерні!L429+покрівлі!N429+маляри!L429</f>
        <v>0.54616101141458695</v>
      </c>
      <c r="J430" s="6">
        <f>електрики!P429</f>
        <v>7.5388537257089369E-2</v>
      </c>
      <c r="K430" s="4">
        <f t="shared" si="29"/>
        <v>2.3589891117861614</v>
      </c>
      <c r="L430" s="4">
        <v>2.028502832660499E-2</v>
      </c>
      <c r="M430" s="4">
        <f t="shared" si="30"/>
        <v>2.3792741401127664</v>
      </c>
      <c r="N430" s="4">
        <f t="shared" si="31"/>
        <v>2.8551289681353196</v>
      </c>
    </row>
    <row r="431" spans="1:14" ht="18" customHeight="1" x14ac:dyDescent="0.2">
      <c r="A431" s="2">
        <f t="shared" si="32"/>
        <v>42</v>
      </c>
      <c r="B431" s="2">
        <v>3</v>
      </c>
      <c r="C431" s="5" t="s">
        <v>161</v>
      </c>
      <c r="D431" s="6">
        <f>сходові!N430</f>
        <v>1.4882777777777778</v>
      </c>
      <c r="E431" s="6">
        <f>прибудинкова!M430</f>
        <v>0.53656481638657849</v>
      </c>
      <c r="F431" s="6">
        <f>'слюсарі х.в.'!P430+'слюсарі кан'!P430+зварювальник!L430+аварійки!J430</f>
        <v>0.2257971635754597</v>
      </c>
      <c r="G431" s="6">
        <f>'дератизація '!I430</f>
        <v>3.624172466474283E-3</v>
      </c>
      <c r="H431" s="6">
        <f>SUM(димовенти!Q430)</f>
        <v>4.756075545763E-2</v>
      </c>
      <c r="I431" s="6">
        <f>'під зими'!L430+майстерні!L430+покрівлі!N430+маляри!L430</f>
        <v>0.2673039754512066</v>
      </c>
      <c r="J431" s="6">
        <f>електрики!P430</f>
        <v>4.381774767752062E-2</v>
      </c>
      <c r="K431" s="4">
        <f t="shared" si="29"/>
        <v>2.6129464087926477</v>
      </c>
      <c r="L431" s="4">
        <v>1.9809304421584351E-2</v>
      </c>
      <c r="M431" s="4">
        <f t="shared" si="30"/>
        <v>2.6327557132142321</v>
      </c>
      <c r="N431" s="4">
        <f t="shared" si="31"/>
        <v>3.1593068558570785</v>
      </c>
    </row>
    <row r="432" spans="1:14" ht="18" customHeight="1" x14ac:dyDescent="0.2">
      <c r="A432" s="2">
        <f t="shared" si="32"/>
        <v>43</v>
      </c>
      <c r="B432" s="2">
        <v>3</v>
      </c>
      <c r="C432" s="5" t="s">
        <v>162</v>
      </c>
      <c r="D432" s="6">
        <f>сходові!N431</f>
        <v>1.4051733114125222</v>
      </c>
      <c r="E432" s="6">
        <f>прибудинкова!M431</f>
        <v>0.45222325378092482</v>
      </c>
      <c r="F432" s="6">
        <f>'слюсарі х.в.'!P431+'слюсарі кан'!P431+зварювальник!L431+аварійки!J431</f>
        <v>0.22626733370414315</v>
      </c>
      <c r="G432" s="6">
        <f>'дератизація '!I431</f>
        <v>5.9402045633359562E-3</v>
      </c>
      <c r="H432" s="6">
        <f>SUM(димовенти!Q431)</f>
        <v>5.4101117598309531E-2</v>
      </c>
      <c r="I432" s="6">
        <f>'під зими'!L431+майстерні!L431+покрівлі!N431+маляри!L431</f>
        <v>0.28902809051589906</v>
      </c>
      <c r="J432" s="6">
        <f>електрики!P431</f>
        <v>5.0773082527197866E-2</v>
      </c>
      <c r="K432" s="4">
        <f t="shared" si="29"/>
        <v>2.4835063941023323</v>
      </c>
      <c r="L432" s="4">
        <v>2.0446990618572362E-2</v>
      </c>
      <c r="M432" s="4">
        <f t="shared" si="30"/>
        <v>2.5039533847209046</v>
      </c>
      <c r="N432" s="4">
        <f t="shared" si="31"/>
        <v>3.0047440616650856</v>
      </c>
    </row>
    <row r="433" spans="1:14" ht="18" customHeight="1" x14ac:dyDescent="0.2">
      <c r="A433" s="2">
        <f t="shared" si="32"/>
        <v>44</v>
      </c>
      <c r="B433" s="2"/>
      <c r="C433" s="5" t="s">
        <v>163</v>
      </c>
      <c r="D433" s="6">
        <f>сходові!N432</f>
        <v>1.8884998590093056</v>
      </c>
      <c r="E433" s="6">
        <f>прибудинкова!M432</f>
        <v>0.11525636807970673</v>
      </c>
      <c r="F433" s="6">
        <f>'слюсарі х.в.'!P432+'слюсарі кан'!P432+зварювальник!L432+аварійки!J432</f>
        <v>0.28382293489408988</v>
      </c>
      <c r="G433" s="6">
        <f>'дератизація '!I432</f>
        <v>3.8155606729955828E-3</v>
      </c>
      <c r="H433" s="6">
        <f>SUM(димовенти!Q432)</f>
        <v>7.4067807524440865E-2</v>
      </c>
      <c r="I433" s="6">
        <f>'під зими'!L432+майстерні!L432+покрівлі!N432+маляри!L432</f>
        <v>0.29596300119227514</v>
      </c>
      <c r="J433" s="6">
        <f>електрики!P432</f>
        <v>8.3402865261391262E-2</v>
      </c>
      <c r="K433" s="4">
        <f t="shared" si="29"/>
        <v>2.7448283966342051</v>
      </c>
      <c r="L433" s="4">
        <v>0.02</v>
      </c>
      <c r="M433" s="4">
        <f t="shared" si="30"/>
        <v>2.7648283966342051</v>
      </c>
      <c r="N433" s="4">
        <f t="shared" si="31"/>
        <v>3.317794075961046</v>
      </c>
    </row>
    <row r="434" spans="1:14" ht="18" customHeight="1" x14ac:dyDescent="0.2">
      <c r="A434" s="2">
        <f t="shared" si="32"/>
        <v>45</v>
      </c>
      <c r="B434" s="2">
        <v>3</v>
      </c>
      <c r="C434" s="5" t="s">
        <v>164</v>
      </c>
      <c r="D434" s="6">
        <f>сходові!N433</f>
        <v>1.5771736121789943</v>
      </c>
      <c r="E434" s="6">
        <f>прибудинкова!M433</f>
        <v>0.36179069412662096</v>
      </c>
      <c r="F434" s="6">
        <f>'слюсарі х.в.'!P433+'слюсарі кан'!P433+зварювальник!L433+аварійки!J433</f>
        <v>0.21717786461401165</v>
      </c>
      <c r="G434" s="6">
        <f>'дератизація '!I433</f>
        <v>4.0828616162832711E-3</v>
      </c>
      <c r="H434" s="6">
        <f>SUM(димовенти!Q433)</f>
        <v>2.7410487572450942E-2</v>
      </c>
      <c r="I434" s="6">
        <f>'під зими'!L433+майстерні!L433+покрівлі!N433+маляри!L433</f>
        <v>0.26327028134985142</v>
      </c>
      <c r="J434" s="6">
        <f>електрики!P433</f>
        <v>5.0248478892598473E-2</v>
      </c>
      <c r="K434" s="4">
        <f t="shared" si="29"/>
        <v>2.5011542803508107</v>
      </c>
      <c r="L434" s="4">
        <v>0.02</v>
      </c>
      <c r="M434" s="4">
        <f t="shared" si="30"/>
        <v>2.5211542803508107</v>
      </c>
      <c r="N434" s="4">
        <f t="shared" si="31"/>
        <v>3.0253851364209727</v>
      </c>
    </row>
    <row r="435" spans="1:14" ht="18" customHeight="1" x14ac:dyDescent="0.2">
      <c r="A435" s="2">
        <f t="shared" si="32"/>
        <v>46</v>
      </c>
      <c r="B435" s="2">
        <v>5</v>
      </c>
      <c r="C435" s="5" t="s">
        <v>165</v>
      </c>
      <c r="D435" s="6">
        <f>сходові!N434</f>
        <v>1.1438581925360123</v>
      </c>
      <c r="E435" s="6">
        <f>прибудинкова!M434</f>
        <v>0.31373470856320462</v>
      </c>
      <c r="F435" s="6">
        <f>'слюсарі х.в.'!P434+'слюсарі кан'!P434+зварювальник!L434+аварійки!J434</f>
        <v>0.21786849176469097</v>
      </c>
      <c r="G435" s="6">
        <f>'дератизація '!I434</f>
        <v>4.3456807045197544E-3</v>
      </c>
      <c r="H435" s="6">
        <f>SUM(димовенти!Q434)</f>
        <v>3.7230626125376295E-2</v>
      </c>
      <c r="I435" s="6">
        <f>'під зими'!L434+майстерні!L434+покрівлі!N434+маляри!L434</f>
        <v>0.24815855732771219</v>
      </c>
      <c r="J435" s="6">
        <f>електрики!P434</f>
        <v>5.0705963040509026E-2</v>
      </c>
      <c r="K435" s="4">
        <f t="shared" si="29"/>
        <v>2.0159022200620251</v>
      </c>
      <c r="L435" s="4">
        <v>2.1767869654656088E-2</v>
      </c>
      <c r="M435" s="4">
        <f t="shared" si="30"/>
        <v>2.0376700897166811</v>
      </c>
      <c r="N435" s="4">
        <f t="shared" si="31"/>
        <v>2.4452041076600173</v>
      </c>
    </row>
    <row r="436" spans="1:14" ht="18" customHeight="1" x14ac:dyDescent="0.2">
      <c r="A436" s="2">
        <f t="shared" si="32"/>
        <v>47</v>
      </c>
      <c r="B436" s="2">
        <v>3</v>
      </c>
      <c r="C436" s="5" t="s">
        <v>166</v>
      </c>
      <c r="D436" s="6">
        <f>сходові!N435</f>
        <v>1.3946178330952868</v>
      </c>
      <c r="E436" s="6">
        <f>прибудинкова!M435</f>
        <v>0.54772194304857624</v>
      </c>
      <c r="F436" s="6">
        <f>'слюсарі х.в.'!P435+'слюсарі кан'!P435+зварювальник!L435+аварійки!J435</f>
        <v>0.30256951414856093</v>
      </c>
      <c r="G436" s="6">
        <f>'дератизація '!I435</f>
        <v>5.7160804020100504E-3</v>
      </c>
      <c r="H436" s="6">
        <f>SUM(димовенти!Q435)</f>
        <v>7.243699156520754E-2</v>
      </c>
      <c r="I436" s="6">
        <f>'під зими'!L435+майстерні!L435+покрівлі!N435+маляри!L435</f>
        <v>0.33396324154156143</v>
      </c>
      <c r="J436" s="6">
        <f>електрики!P435</f>
        <v>9.2450888838827697E-2</v>
      </c>
      <c r="K436" s="4">
        <f t="shared" si="29"/>
        <v>2.7494764926400306</v>
      </c>
      <c r="L436" s="4">
        <v>0.02</v>
      </c>
      <c r="M436" s="4">
        <f t="shared" si="30"/>
        <v>2.7694764926400306</v>
      </c>
      <c r="N436" s="4">
        <f t="shared" si="31"/>
        <v>3.3233717911680367</v>
      </c>
    </row>
    <row r="437" spans="1:14" ht="18" customHeight="1" x14ac:dyDescent="0.2">
      <c r="A437" s="2">
        <f t="shared" si="32"/>
        <v>48</v>
      </c>
      <c r="B437" s="2">
        <v>3</v>
      </c>
      <c r="C437" s="5" t="s">
        <v>167</v>
      </c>
      <c r="D437" s="6">
        <f>сходові!N436</f>
        <v>1.4226765799256504</v>
      </c>
      <c r="E437" s="6">
        <f>прибудинкова!M436</f>
        <v>0.61744196378984773</v>
      </c>
      <c r="F437" s="6">
        <f>'слюсарі х.в.'!P436+'слюсарі кан'!P436+зварювальник!L436+аварійки!J436</f>
        <v>0.26732573956596584</v>
      </c>
      <c r="G437" s="6">
        <f>'дератизація '!I436</f>
        <v>5.514828390536488E-3</v>
      </c>
      <c r="H437" s="6">
        <f>SUM(димовенти!Q436)</f>
        <v>5.8504231120932657E-2</v>
      </c>
      <c r="I437" s="6">
        <f>'під зими'!L436+майстерні!L436+покрівлі!N436+маляри!L436</f>
        <v>0.33841760957436362</v>
      </c>
      <c r="J437" s="6">
        <f>електрики!P436</f>
        <v>7.4513614318240454E-2</v>
      </c>
      <c r="K437" s="4">
        <f t="shared" si="29"/>
        <v>2.784394566685537</v>
      </c>
      <c r="L437" s="4">
        <v>2.1338293224554914E-2</v>
      </c>
      <c r="M437" s="4">
        <f t="shared" si="30"/>
        <v>2.8057328599100919</v>
      </c>
      <c r="N437" s="4">
        <f t="shared" si="31"/>
        <v>3.36687943189211</v>
      </c>
    </row>
    <row r="438" spans="1:14" ht="18" customHeight="1" x14ac:dyDescent="0.2">
      <c r="A438" s="2">
        <f t="shared" si="32"/>
        <v>49</v>
      </c>
      <c r="B438" s="2">
        <v>3</v>
      </c>
      <c r="C438" s="5" t="s">
        <v>168</v>
      </c>
      <c r="D438" s="6">
        <f>сходові!N437</f>
        <v>0.92355957767722485</v>
      </c>
      <c r="E438" s="6">
        <f>прибудинкова!M437</f>
        <v>0.80863934284479055</v>
      </c>
      <c r="F438" s="6">
        <f>'слюсарі х.в.'!P437+'слюсарі кан'!P437+зварювальник!L437+аварійки!J437</f>
        <v>0.30138828387082556</v>
      </c>
      <c r="G438" s="6">
        <f>'дератизація '!I437</f>
        <v>5.9403372243839172E-3</v>
      </c>
      <c r="H438" s="6">
        <f>SUM(димовенти!Q437)</f>
        <v>0.12730847193123981</v>
      </c>
      <c r="I438" s="6">
        <f>'під зими'!L437+майстерні!L437+покрівлі!N437+маляри!L437</f>
        <v>0.31990614284804519</v>
      </c>
      <c r="J438" s="6">
        <f>електрики!P437</f>
        <v>9.1778179735350615E-2</v>
      </c>
      <c r="K438" s="4">
        <f t="shared" si="29"/>
        <v>2.5785203361318603</v>
      </c>
      <c r="L438" s="4">
        <v>0.02</v>
      </c>
      <c r="M438" s="4">
        <f t="shared" si="30"/>
        <v>2.5985203361318603</v>
      </c>
      <c r="N438" s="4">
        <f t="shared" si="31"/>
        <v>3.1182244033582323</v>
      </c>
    </row>
    <row r="439" spans="1:14" ht="18" customHeight="1" x14ac:dyDescent="0.2">
      <c r="A439" s="2">
        <f t="shared" si="32"/>
        <v>50</v>
      </c>
      <c r="B439" s="2">
        <v>3</v>
      </c>
      <c r="C439" s="5" t="s">
        <v>169</v>
      </c>
      <c r="D439" s="6">
        <f>сходові!N438</f>
        <v>1.214920634920635</v>
      </c>
      <c r="E439" s="6">
        <f>прибудинкова!M438</f>
        <v>0.75713579170451117</v>
      </c>
      <c r="F439" s="6">
        <f>'слюсарі х.в.'!P438+'слюсарі кан'!P438+зварювальник!L438+аварійки!J438</f>
        <v>0.28109686534635259</v>
      </c>
      <c r="G439" s="6">
        <f>'дератизація '!I438</f>
        <v>2.9700272479564038E-3</v>
      </c>
      <c r="H439" s="6">
        <f>SUM(димовенти!Q438)</f>
        <v>7.6530809820418114E-2</v>
      </c>
      <c r="I439" s="6">
        <f>'під зими'!L438+майстерні!L438+покрівлі!N438+маляри!L438</f>
        <v>0.29712494265626205</v>
      </c>
      <c r="J439" s="6">
        <f>електрики!P438</f>
        <v>8.1853544907879994E-2</v>
      </c>
      <c r="K439" s="4">
        <f t="shared" si="29"/>
        <v>2.7116326166040152</v>
      </c>
      <c r="L439" s="4">
        <v>0.02</v>
      </c>
      <c r="M439" s="4">
        <f t="shared" si="30"/>
        <v>2.7316326166040152</v>
      </c>
      <c r="N439" s="4">
        <f t="shared" si="31"/>
        <v>3.277959139924818</v>
      </c>
    </row>
    <row r="440" spans="1:14" ht="18" customHeight="1" x14ac:dyDescent="0.2">
      <c r="A440" s="2">
        <f t="shared" si="32"/>
        <v>51</v>
      </c>
      <c r="B440" s="2">
        <v>3</v>
      </c>
      <c r="C440" s="5" t="s">
        <v>170</v>
      </c>
      <c r="D440" s="6">
        <f>сходові!N439</f>
        <v>1.0263153918791315</v>
      </c>
      <c r="E440" s="6">
        <f>прибудинкова!M439</f>
        <v>0.9104315458515283</v>
      </c>
      <c r="F440" s="6">
        <f>'слюсарі х.в.'!P439+'слюсарі кан'!P439+зварювальник!L439+аварійки!J439</f>
        <v>0.3089736828152756</v>
      </c>
      <c r="G440" s="6">
        <f>'дератизація '!I439</f>
        <v>3.2052401746724894E-3</v>
      </c>
      <c r="H440" s="6">
        <f>SUM(димовенти!Q439)</f>
        <v>7.806288427332482E-2</v>
      </c>
      <c r="I440" s="6">
        <f>'під зими'!L439+майстерні!L439+покрівлі!N439+маляри!L439</f>
        <v>0.33798471980454908</v>
      </c>
      <c r="J440" s="6">
        <f>електрики!P439</f>
        <v>9.561618280453836E-2</v>
      </c>
      <c r="K440" s="4">
        <f t="shared" si="29"/>
        <v>2.7605896476030196</v>
      </c>
      <c r="L440" s="4">
        <v>2.1525505892523583E-2</v>
      </c>
      <c r="M440" s="4">
        <f t="shared" si="30"/>
        <v>2.7821151534955431</v>
      </c>
      <c r="N440" s="4">
        <f t="shared" si="31"/>
        <v>3.3385381841946518</v>
      </c>
    </row>
    <row r="441" spans="1:14" ht="18" customHeight="1" x14ac:dyDescent="0.2">
      <c r="A441" s="2">
        <f t="shared" si="32"/>
        <v>52</v>
      </c>
      <c r="B441" s="2">
        <v>3</v>
      </c>
      <c r="C441" s="5" t="s">
        <v>171</v>
      </c>
      <c r="D441" s="6">
        <f>сходові!N440</f>
        <v>1.3893268333160462</v>
      </c>
      <c r="E441" s="6">
        <f>прибудинкова!M440</f>
        <v>0.49744715682490676</v>
      </c>
      <c r="F441" s="6">
        <f>'слюсарі х.в.'!P440+'слюсарі кан'!P440+зварювальник!L440+аварійки!J440</f>
        <v>0.27884347141253391</v>
      </c>
      <c r="G441" s="6">
        <f>'дератизація '!I440</f>
        <v>0</v>
      </c>
      <c r="H441" s="6">
        <f>SUM(димовенти!Q440)</f>
        <v>3.4689844618343575E-2</v>
      </c>
      <c r="I441" s="6">
        <f>'під зими'!L440+майстерні!L440+покрівлі!N440+маляри!L440</f>
        <v>0.30270839604581407</v>
      </c>
      <c r="J441" s="6">
        <f>електрики!P440</f>
        <v>8.0620473853443661E-2</v>
      </c>
      <c r="K441" s="4">
        <f t="shared" si="29"/>
        <v>2.5836361760710882</v>
      </c>
      <c r="L441" s="4">
        <v>2.2047219746924744E-2</v>
      </c>
      <c r="M441" s="4">
        <f t="shared" si="30"/>
        <v>2.605683395818013</v>
      </c>
      <c r="N441" s="4">
        <f t="shared" si="31"/>
        <v>3.1268200749816155</v>
      </c>
    </row>
    <row r="442" spans="1:14" ht="18" customHeight="1" x14ac:dyDescent="0.2">
      <c r="A442" s="2">
        <f t="shared" si="32"/>
        <v>53</v>
      </c>
      <c r="B442" s="2">
        <v>3</v>
      </c>
      <c r="C442" s="5" t="s">
        <v>2554</v>
      </c>
      <c r="D442" s="6">
        <f>сходові!N441</f>
        <v>1.3931089947089947</v>
      </c>
      <c r="E442" s="6">
        <f>прибудинкова!M441</f>
        <v>0.67045401288810769</v>
      </c>
      <c r="F442" s="6">
        <f>'слюсарі х.в.'!P441+'слюсарі кан'!P441+зварювальник!L441+аварійки!J441</f>
        <v>0.22971849096896066</v>
      </c>
      <c r="G442" s="6">
        <f>'дератизація '!I441</f>
        <v>3.400702987697716E-3</v>
      </c>
      <c r="H442" s="6">
        <f>SUM(димовенти!Q441)</f>
        <v>6.0037458351101754E-2</v>
      </c>
      <c r="I442" s="6">
        <f>'під зими'!L441+майстерні!L441+покрівлі!N441+маляри!L441</f>
        <v>0.32571394418088251</v>
      </c>
      <c r="J442" s="6">
        <f>електрики!P441</f>
        <v>5.6311816943258756E-2</v>
      </c>
      <c r="K442" s="4">
        <f t="shared" si="29"/>
        <v>2.7387454210290043</v>
      </c>
      <c r="L442" s="4">
        <v>0.02</v>
      </c>
      <c r="M442" s="4">
        <f t="shared" si="30"/>
        <v>2.7587454210290043</v>
      </c>
      <c r="N442" s="4">
        <f t="shared" si="31"/>
        <v>3.3104945052348049</v>
      </c>
    </row>
    <row r="443" spans="1:14" ht="18" customHeight="1" x14ac:dyDescent="0.2">
      <c r="A443" s="2">
        <f t="shared" si="32"/>
        <v>54</v>
      </c>
      <c r="B443" s="2">
        <v>2</v>
      </c>
      <c r="C443" s="5" t="s">
        <v>172</v>
      </c>
      <c r="D443" s="6">
        <f>сходові!N442</f>
        <v>0</v>
      </c>
      <c r="E443" s="6">
        <f>прибудинкова!M442</f>
        <v>1.1148517503805175</v>
      </c>
      <c r="F443" s="6">
        <f>'слюсарі х.в.'!P442+'слюсарі кан'!P442+зварювальник!L442+аварійки!J442</f>
        <v>0.23423164758782936</v>
      </c>
      <c r="G443" s="6">
        <f>'дератизація '!I442</f>
        <v>6.6164383561643841E-3</v>
      </c>
      <c r="H443" s="6">
        <f>SUM(димовенти!Q442)</f>
        <v>6.4125130602953079E-2</v>
      </c>
      <c r="I443" s="6">
        <f>'під зими'!L442+майстерні!L442+покрівлі!N442+маляри!L442</f>
        <v>0.38688266959643464</v>
      </c>
      <c r="J443" s="6">
        <f>електрики!P442</f>
        <v>5.8933870221067122E-2</v>
      </c>
      <c r="K443" s="4">
        <f t="shared" si="29"/>
        <v>1.8656415067449663</v>
      </c>
      <c r="L443" s="4">
        <v>2.3363362424178531E-2</v>
      </c>
      <c r="M443" s="4">
        <f t="shared" si="30"/>
        <v>1.8890048691691448</v>
      </c>
      <c r="N443" s="4">
        <f t="shared" si="31"/>
        <v>2.2668058430029738</v>
      </c>
    </row>
    <row r="444" spans="1:14" ht="18" customHeight="1" x14ac:dyDescent="0.2">
      <c r="A444" s="2">
        <f t="shared" si="32"/>
        <v>55</v>
      </c>
      <c r="B444" s="2">
        <v>2</v>
      </c>
      <c r="C444" s="5" t="s">
        <v>173</v>
      </c>
      <c r="D444" s="6">
        <f>сходові!N443</f>
        <v>0</v>
      </c>
      <c r="E444" s="6">
        <f>прибудинкова!M443</f>
        <v>1.0712677365799668</v>
      </c>
      <c r="F444" s="6">
        <f>'слюсарі х.в.'!P443+'слюсарі кан'!P443+зварювальник!L443+аварійки!J443</f>
        <v>0.29573693274670321</v>
      </c>
      <c r="G444" s="6">
        <f>'дератизація '!I443</f>
        <v>4.5932484781405648E-3</v>
      </c>
      <c r="H444" s="6">
        <f>SUM(димовенти!Q443)</f>
        <v>7.5206767007255981E-2</v>
      </c>
      <c r="I444" s="6">
        <f>'під зими'!L443+майстерні!L443+покрівлі!N443+маляри!L443</f>
        <v>0.37740248027361228</v>
      </c>
      <c r="J444" s="6">
        <f>електрики!P443</f>
        <v>8.9281388893287877E-2</v>
      </c>
      <c r="K444" s="4">
        <f t="shared" si="29"/>
        <v>1.9134885539789668</v>
      </c>
      <c r="L444" s="4">
        <v>2.3010102487755365E-2</v>
      </c>
      <c r="M444" s="4">
        <f t="shared" si="30"/>
        <v>1.9364986564667221</v>
      </c>
      <c r="N444" s="4">
        <f t="shared" si="31"/>
        <v>2.3237983877600663</v>
      </c>
    </row>
    <row r="445" spans="1:14" ht="18" customHeight="1" x14ac:dyDescent="0.2">
      <c r="A445" s="2">
        <f t="shared" si="32"/>
        <v>56</v>
      </c>
      <c r="B445" s="2">
        <v>3</v>
      </c>
      <c r="C445" s="5" t="s">
        <v>174</v>
      </c>
      <c r="D445" s="6">
        <f>сходові!N444</f>
        <v>0.35250230273257599</v>
      </c>
      <c r="E445" s="6">
        <f>прибудинкова!M444</f>
        <v>0.96744857309260335</v>
      </c>
      <c r="F445" s="6">
        <f>'слюсарі х.в.'!P444+'слюсарі кан'!P444+зварювальник!L444+аварійки!J444</f>
        <v>0.28617848921871025</v>
      </c>
      <c r="G445" s="6">
        <f>'дератизація '!I444</f>
        <v>3.843913803145021E-3</v>
      </c>
      <c r="H445" s="6">
        <f>SUM(димовенти!Q444)</f>
        <v>0.12522687633025478</v>
      </c>
      <c r="I445" s="6">
        <f>'під зими'!L444+майстерні!L444+покрівлі!N444+маляри!L444</f>
        <v>0.40445177643294555</v>
      </c>
      <c r="J445" s="6">
        <f>електрики!P444</f>
        <v>8.4237709664446186E-2</v>
      </c>
      <c r="K445" s="4">
        <f t="shared" si="29"/>
        <v>2.2238896412746811</v>
      </c>
      <c r="L445" s="4">
        <v>2.3026412615622008E-2</v>
      </c>
      <c r="M445" s="4">
        <f t="shared" si="30"/>
        <v>2.246916053890303</v>
      </c>
      <c r="N445" s="4">
        <f t="shared" si="31"/>
        <v>2.6962992646683634</v>
      </c>
    </row>
    <row r="446" spans="1:14" ht="18" customHeight="1" x14ac:dyDescent="0.2">
      <c r="A446" s="2">
        <f t="shared" si="32"/>
        <v>57</v>
      </c>
      <c r="B446" s="2">
        <v>3</v>
      </c>
      <c r="C446" s="5" t="s">
        <v>175</v>
      </c>
      <c r="D446" s="6">
        <f>сходові!N445</f>
        <v>0.88374497991967882</v>
      </c>
      <c r="E446" s="6">
        <f>прибудинкова!M445</f>
        <v>0.64169227557411268</v>
      </c>
      <c r="F446" s="6">
        <f>'слюсарі х.в.'!P445+'слюсарі кан'!P445+зварювальник!L445+аварійки!J445</f>
        <v>0.29226910629839142</v>
      </c>
      <c r="G446" s="6">
        <f>'дератизація '!I445</f>
        <v>5.1148225469728609E-3</v>
      </c>
      <c r="H446" s="6">
        <f>SUM(димовенти!Q445)</f>
        <v>5.4968578549939182E-2</v>
      </c>
      <c r="I446" s="6">
        <f>'під зими'!L445+майстерні!L445+покрівлі!N445+маляри!L445</f>
        <v>0.29711496014130162</v>
      </c>
      <c r="J446" s="6">
        <f>електрики!P445</f>
        <v>8.7100860176460349E-2</v>
      </c>
      <c r="K446" s="4">
        <f t="shared" si="29"/>
        <v>2.2620055832068569</v>
      </c>
      <c r="L446" s="4">
        <v>2.282821607875038E-2</v>
      </c>
      <c r="M446" s="4">
        <f t="shared" si="30"/>
        <v>2.2848337992856074</v>
      </c>
      <c r="N446" s="4">
        <f t="shared" si="31"/>
        <v>2.7418005591427286</v>
      </c>
    </row>
    <row r="447" spans="1:14" ht="18" customHeight="1" x14ac:dyDescent="0.2">
      <c r="A447" s="2">
        <f t="shared" si="32"/>
        <v>58</v>
      </c>
      <c r="B447" s="2">
        <v>3</v>
      </c>
      <c r="C447" s="5" t="s">
        <v>176</v>
      </c>
      <c r="D447" s="6">
        <f>сходові!N446</f>
        <v>1.2350643967431534</v>
      </c>
      <c r="E447" s="6">
        <f>прибудинкова!M446</f>
        <v>0.38015713792252648</v>
      </c>
      <c r="F447" s="6">
        <f>'слюсарі х.в.'!P446+'слюсарі кан'!P446+зварювальник!L446+аварійки!J446</f>
        <v>0.2406413352754985</v>
      </c>
      <c r="G447" s="6">
        <f>'дератизація '!I446</f>
        <v>4.4633604737231679E-3</v>
      </c>
      <c r="H447" s="6">
        <f>SUM(димовенти!Q446)</f>
        <v>7.2636498744869007E-2</v>
      </c>
      <c r="I447" s="6">
        <f>'під зими'!L446+майстерні!L446+покрівлі!N446+маляри!L446</f>
        <v>0.30869995246543613</v>
      </c>
      <c r="J447" s="6">
        <f>електрики!P446</f>
        <v>6.2096494640776496E-2</v>
      </c>
      <c r="K447" s="4">
        <f t="shared" si="29"/>
        <v>2.3037591762659835</v>
      </c>
      <c r="L447" s="4">
        <v>2.2943417254534821E-2</v>
      </c>
      <c r="M447" s="4">
        <f t="shared" si="30"/>
        <v>2.3267025935205181</v>
      </c>
      <c r="N447" s="4">
        <f t="shared" si="31"/>
        <v>2.7920431122246216</v>
      </c>
    </row>
    <row r="448" spans="1:14" ht="18" customHeight="1" x14ac:dyDescent="0.2">
      <c r="A448" s="2">
        <f t="shared" si="32"/>
        <v>59</v>
      </c>
      <c r="B448" s="2">
        <v>5</v>
      </c>
      <c r="C448" s="5" t="s">
        <v>177</v>
      </c>
      <c r="D448" s="6">
        <f>сходові!N447</f>
        <v>0.67005653839139168</v>
      </c>
      <c r="E448" s="6">
        <f>прибудинкова!M447</f>
        <v>0.47504974219317353</v>
      </c>
      <c r="F448" s="6">
        <f>'слюсарі х.в.'!P447+'слюсарі кан'!P447+'слюсарі ц.о.'!P209+зварювальник!L447+аварійки!J447</f>
        <v>0.50702482342855848</v>
      </c>
      <c r="G448" s="6">
        <f>'дератизація '!I447</f>
        <v>9.9400871459694976E-4</v>
      </c>
      <c r="H448" s="6">
        <f>SUM(димовенти!Q447)</f>
        <v>6.3329815881122339E-2</v>
      </c>
      <c r="I448" s="6">
        <f>'під зими'!L447+майстерні!L447+покрівлі!N447+маляри!L447</f>
        <v>0.23254968001108101</v>
      </c>
      <c r="J448" s="6">
        <f>електрики!P447</f>
        <v>6.8417035013188188E-2</v>
      </c>
      <c r="K448" s="4">
        <f t="shared" si="29"/>
        <v>2.0174216436331123</v>
      </c>
      <c r="L448" s="4">
        <v>2.3037092608565186E-2</v>
      </c>
      <c r="M448" s="4">
        <f t="shared" si="30"/>
        <v>2.0404587362416775</v>
      </c>
      <c r="N448" s="4">
        <f t="shared" si="31"/>
        <v>2.4485504834900129</v>
      </c>
    </row>
    <row r="449" spans="1:14" ht="18" customHeight="1" x14ac:dyDescent="0.2">
      <c r="A449" s="2">
        <f t="shared" si="32"/>
        <v>60</v>
      </c>
      <c r="B449" s="2">
        <v>3</v>
      </c>
      <c r="C449" s="5" t="s">
        <v>178</v>
      </c>
      <c r="D449" s="6">
        <f>сходові!N448</f>
        <v>0.88457910354521341</v>
      </c>
      <c r="E449" s="6">
        <f>прибудинкова!M448</f>
        <v>0.30483465539029847</v>
      </c>
      <c r="F449" s="6">
        <f>'слюсарі х.в.'!P448+'слюсарі кан'!P448+зварювальник!L448+аварійки!J448</f>
        <v>0.25782207122687673</v>
      </c>
      <c r="G449" s="6">
        <f>'дератизація '!I448</f>
        <v>3.0766987459900853E-3</v>
      </c>
      <c r="H449" s="6">
        <f>SUM(димовенти!Q448)</f>
        <v>6.0059413993098901E-2</v>
      </c>
      <c r="I449" s="6">
        <f>'під зими'!L448+майстерні!L448+покрівлі!N448+маляри!L448</f>
        <v>0.28601158008292604</v>
      </c>
      <c r="J449" s="6">
        <f>електрики!P448</f>
        <v>7.040974900319534E-2</v>
      </c>
      <c r="K449" s="4">
        <f t="shared" ref="K449:K512" si="33">SUM(D449,E449,F449,G449,H449,I449,J449)</f>
        <v>1.8667932719875993</v>
      </c>
      <c r="L449" s="4">
        <v>2.5777441884187801E-2</v>
      </c>
      <c r="M449" s="4">
        <f t="shared" ref="M449:M512" si="34">SUM(L449+K449)</f>
        <v>1.8925707138717871</v>
      </c>
      <c r="N449" s="4">
        <f t="shared" ref="N449:N512" si="35">M449*1.2</f>
        <v>2.2710848566461443</v>
      </c>
    </row>
    <row r="450" spans="1:14" ht="18" customHeight="1" x14ac:dyDescent="0.2">
      <c r="A450" s="2">
        <f t="shared" si="32"/>
        <v>61</v>
      </c>
      <c r="B450" s="2">
        <v>3</v>
      </c>
      <c r="C450" s="5" t="s">
        <v>179</v>
      </c>
      <c r="D450" s="6">
        <f>сходові!N449</f>
        <v>1.4837616003299652</v>
      </c>
      <c r="E450" s="6">
        <f>прибудинкова!M449</f>
        <v>0.487753332062766</v>
      </c>
      <c r="F450" s="6">
        <f>'слюсарі х.в.'!P449+'слюсарі кан'!P449+зварювальник!L449+аварійки!J449</f>
        <v>0.25188490888056103</v>
      </c>
      <c r="G450" s="6">
        <f>'дератизація '!I449</f>
        <v>4.1642843529635992E-3</v>
      </c>
      <c r="H450" s="6">
        <f>SUM(димовенти!Q449)</f>
        <v>6.011667281259564E-2</v>
      </c>
      <c r="I450" s="6">
        <f>'під зими'!L449+майстерні!L449+покрівлі!N449+маляри!L449</f>
        <v>0.27764851439685156</v>
      </c>
      <c r="J450" s="6">
        <f>електрики!P449</f>
        <v>6.7429937655760747E-2</v>
      </c>
      <c r="K450" s="4">
        <f t="shared" si="33"/>
        <v>2.6327592504914641</v>
      </c>
      <c r="L450" s="4">
        <v>0.02</v>
      </c>
      <c r="M450" s="4">
        <f t="shared" si="34"/>
        <v>2.6527592504914641</v>
      </c>
      <c r="N450" s="4">
        <f t="shared" si="35"/>
        <v>3.1833111005897567</v>
      </c>
    </row>
    <row r="451" spans="1:14" ht="18" customHeight="1" x14ac:dyDescent="0.2">
      <c r="A451" s="2">
        <f t="shared" si="32"/>
        <v>62</v>
      </c>
      <c r="B451" s="2">
        <v>3</v>
      </c>
      <c r="C451" s="5" t="s">
        <v>180</v>
      </c>
      <c r="D451" s="6">
        <f>сходові!N450</f>
        <v>1.2026353453640322</v>
      </c>
      <c r="E451" s="6">
        <f>прибудинкова!M450</f>
        <v>0.70403571873055382</v>
      </c>
      <c r="F451" s="6">
        <f>'слюсарі х.в.'!P450+'слюсарі кан'!P450+зварювальник!L450+аварійки!J450</f>
        <v>0.19617694819239995</v>
      </c>
      <c r="G451" s="6">
        <f>'дератизація '!I450</f>
        <v>4.9004355942750474E-3</v>
      </c>
      <c r="H451" s="6">
        <f>SUM(димовенти!Q450)</f>
        <v>7.4991781897672097E-2</v>
      </c>
      <c r="I451" s="6">
        <f>'під зими'!L450+майстерні!L450+покрівлі!N450+маляри!L450</f>
        <v>0.28680701916990442</v>
      </c>
      <c r="J451" s="6">
        <f>електрики!P450</f>
        <v>4.0157179771044493E-2</v>
      </c>
      <c r="K451" s="4">
        <f t="shared" si="33"/>
        <v>2.509704428719882</v>
      </c>
      <c r="L451" s="4">
        <v>2.4474640306135387E-2</v>
      </c>
      <c r="M451" s="4">
        <f t="shared" si="34"/>
        <v>2.5341790690260173</v>
      </c>
      <c r="N451" s="4">
        <f t="shared" si="35"/>
        <v>3.0410148828312207</v>
      </c>
    </row>
    <row r="452" spans="1:14" ht="18" customHeight="1" x14ac:dyDescent="0.2">
      <c r="A452" s="2">
        <f t="shared" si="32"/>
        <v>63</v>
      </c>
      <c r="B452" s="2">
        <v>3</v>
      </c>
      <c r="C452" s="5" t="s">
        <v>181</v>
      </c>
      <c r="D452" s="6">
        <f>сходові!N451</f>
        <v>1.3693596986817325</v>
      </c>
      <c r="E452" s="6">
        <f>прибудинкова!M451</f>
        <v>0.33561120527306965</v>
      </c>
      <c r="F452" s="6">
        <f>'слюсарі х.в.'!P451+'слюсарі кан'!P451+зварювальник!L451+аварійки!J451</f>
        <v>0.26873126398185598</v>
      </c>
      <c r="G452" s="6">
        <f>'дератизація '!I451</f>
        <v>4.1745134965473947E-3</v>
      </c>
      <c r="H452" s="6">
        <f>SUM(димовенти!Q451)</f>
        <v>3.5789033177560832E-2</v>
      </c>
      <c r="I452" s="6">
        <f>'під зими'!L451+майстерні!L451+покрівлі!N451+маляри!L451</f>
        <v>0.2935780566205855</v>
      </c>
      <c r="J452" s="6">
        <f>електрики!P451</f>
        <v>7.5956435842830128E-2</v>
      </c>
      <c r="K452" s="4">
        <f t="shared" si="33"/>
        <v>2.3832002070741818</v>
      </c>
      <c r="L452" s="4">
        <v>2.4262644580468368E-2</v>
      </c>
      <c r="M452" s="4">
        <f t="shared" si="34"/>
        <v>2.4074628516546501</v>
      </c>
      <c r="N452" s="4">
        <f t="shared" si="35"/>
        <v>2.88895542198558</v>
      </c>
    </row>
    <row r="453" spans="1:14" ht="18" customHeight="1" x14ac:dyDescent="0.2">
      <c r="A453" s="2">
        <f t="shared" si="32"/>
        <v>64</v>
      </c>
      <c r="B453" s="2">
        <v>3</v>
      </c>
      <c r="C453" s="5" t="s">
        <v>182</v>
      </c>
      <c r="D453" s="6">
        <f>сходові!N452</f>
        <v>1.4355472197705208</v>
      </c>
      <c r="E453" s="6">
        <f>прибудинкова!M452</f>
        <v>0.6301219476316563</v>
      </c>
      <c r="F453" s="6">
        <f>'слюсарі х.в.'!P452+'слюсарі кан'!P452+зварювальник!L452+аварійки!J452</f>
        <v>0.24465508104225073</v>
      </c>
      <c r="G453" s="6">
        <f>'дератизація '!I452</f>
        <v>4.8984995586937342E-3</v>
      </c>
      <c r="H453" s="6">
        <f>SUM(димовенти!Q452)</f>
        <v>6.7574306243962615E-2</v>
      </c>
      <c r="I453" s="6">
        <f>'під зими'!L452+майстерні!L452+покрівлі!N452+маляри!L452</f>
        <v>0.32350978848553591</v>
      </c>
      <c r="J453" s="6">
        <f>електрики!P452</f>
        <v>6.4076929725134207E-2</v>
      </c>
      <c r="K453" s="4">
        <f t="shared" si="33"/>
        <v>2.7703837724577545</v>
      </c>
      <c r="L453" s="4">
        <v>0.02</v>
      </c>
      <c r="M453" s="4">
        <f t="shared" si="34"/>
        <v>2.7903837724577545</v>
      </c>
      <c r="N453" s="4">
        <f t="shared" si="35"/>
        <v>3.3484605269493053</v>
      </c>
    </row>
    <row r="454" spans="1:14" ht="18" customHeight="1" x14ac:dyDescent="0.2">
      <c r="A454" s="2">
        <f t="shared" si="32"/>
        <v>65</v>
      </c>
      <c r="B454" s="2">
        <v>3</v>
      </c>
      <c r="C454" s="5" t="s">
        <v>183</v>
      </c>
      <c r="D454" s="6">
        <f>сходові!N453</f>
        <v>0.90280492546986391</v>
      </c>
      <c r="E454" s="6">
        <f>прибудинкова!M453</f>
        <v>0.78085925643953813</v>
      </c>
      <c r="F454" s="6">
        <f>'слюсарі х.в.'!P453+'слюсарі кан'!P453+зварювальник!L453+аварійки!J453</f>
        <v>0.23095803987610916</v>
      </c>
      <c r="G454" s="6">
        <f>'дератизація '!I453</f>
        <v>4.2380408577591677E-3</v>
      </c>
      <c r="H454" s="6">
        <f>SUM(димовенти!Q453)</f>
        <v>7.6901247558098101E-2</v>
      </c>
      <c r="I454" s="6">
        <f>'під зими'!L453+майстерні!L453+покрівлі!N453+маляри!L453</f>
        <v>0.29790000393390148</v>
      </c>
      <c r="J454" s="6">
        <f>електрики!P453</f>
        <v>5.7175963039954245E-2</v>
      </c>
      <c r="K454" s="4">
        <f t="shared" si="33"/>
        <v>2.3508374771752241</v>
      </c>
      <c r="L454" s="4">
        <v>2.3816463435015263E-2</v>
      </c>
      <c r="M454" s="4">
        <f t="shared" si="34"/>
        <v>2.3746539406102394</v>
      </c>
      <c r="N454" s="4">
        <f t="shared" si="35"/>
        <v>2.8495847287322871</v>
      </c>
    </row>
    <row r="455" spans="1:14" ht="18" customHeight="1" x14ac:dyDescent="0.2">
      <c r="A455" s="2">
        <f t="shared" ref="A455:A518" si="36">A454+1</f>
        <v>66</v>
      </c>
      <c r="B455" s="2">
        <v>3</v>
      </c>
      <c r="C455" s="5" t="s">
        <v>184</v>
      </c>
      <c r="D455" s="6">
        <f>сходові!N454</f>
        <v>0.7371971370504552</v>
      </c>
      <c r="E455" s="6">
        <f>прибудинкова!M454</f>
        <v>0.39590590677159915</v>
      </c>
      <c r="F455" s="6">
        <f>'слюсарі х.в.'!P454+'слюсарі кан'!P454+зварювальник!L454+аварійки!J454</f>
        <v>0.20527776669054054</v>
      </c>
      <c r="G455" s="6">
        <f>'дератизація '!I454</f>
        <v>4.3587304332785614E-3</v>
      </c>
      <c r="H455" s="6">
        <f>SUM(димовенти!Q454)</f>
        <v>4.546243192265869E-2</v>
      </c>
      <c r="I455" s="6">
        <f>'під зими'!L454+майстерні!L454+покрівлі!N454+маляри!L454</f>
        <v>0.26068972797567475</v>
      </c>
      <c r="J455" s="6">
        <f>електрики!P454</f>
        <v>4.4550406694624921E-2</v>
      </c>
      <c r="K455" s="4">
        <f t="shared" si="33"/>
        <v>1.693442107538832</v>
      </c>
      <c r="L455" s="4">
        <v>2.2475814662320907E-2</v>
      </c>
      <c r="M455" s="4">
        <f t="shared" si="34"/>
        <v>1.7159179222011529</v>
      </c>
      <c r="N455" s="4">
        <f t="shared" si="35"/>
        <v>2.0591015066413836</v>
      </c>
    </row>
    <row r="456" spans="1:14" ht="18" customHeight="1" x14ac:dyDescent="0.2">
      <c r="A456" s="2">
        <f t="shared" si="36"/>
        <v>67</v>
      </c>
      <c r="B456" s="2">
        <v>3</v>
      </c>
      <c r="C456" s="5" t="s">
        <v>185</v>
      </c>
      <c r="D456" s="6">
        <f>сходові!N455</f>
        <v>1.0022072577628132</v>
      </c>
      <c r="E456" s="6">
        <f>прибудинкова!M455</f>
        <v>0.86569368998628249</v>
      </c>
      <c r="F456" s="6">
        <f>'слюсарі х.в.'!P455+'слюсарі кан'!P455+зварювальник!L455+аварійки!J455</f>
        <v>0.23711378688764564</v>
      </c>
      <c r="G456" s="6">
        <f>'дератизація '!I455</f>
        <v>4.1806958473625143E-3</v>
      </c>
      <c r="H456" s="6">
        <f>SUM(димовенти!Q455)</f>
        <v>6.0485764233259819E-2</v>
      </c>
      <c r="I456" s="6">
        <f>'під зими'!L455+майстерні!L455+покрівлі!N455+маляри!L455</f>
        <v>0.30075808521721398</v>
      </c>
      <c r="J456" s="6">
        <f>електрики!P455</f>
        <v>6.0355955753898682E-2</v>
      </c>
      <c r="K456" s="4">
        <f t="shared" si="33"/>
        <v>2.5307952356884762</v>
      </c>
      <c r="L456" s="4">
        <v>0.03</v>
      </c>
      <c r="M456" s="4">
        <f t="shared" si="34"/>
        <v>2.560795235688476</v>
      </c>
      <c r="N456" s="4">
        <f t="shared" si="35"/>
        <v>3.0729542828261711</v>
      </c>
    </row>
    <row r="457" spans="1:14" ht="18" customHeight="1" x14ac:dyDescent="0.2">
      <c r="A457" s="2">
        <f t="shared" si="36"/>
        <v>68</v>
      </c>
      <c r="B457" s="2">
        <v>3</v>
      </c>
      <c r="C457" s="5" t="s">
        <v>186</v>
      </c>
      <c r="D457" s="6">
        <f>сходові!N456</f>
        <v>0.72895238095238091</v>
      </c>
      <c r="E457" s="6">
        <f>прибудинкова!M456</f>
        <v>0.42407446265938065</v>
      </c>
      <c r="F457" s="6">
        <f>'слюсарі х.в.'!P456+'слюсарі кан'!P456+зварювальник!L456+аварійки!J456</f>
        <v>0.23730858754507564</v>
      </c>
      <c r="G457" s="6">
        <f>'дератизація '!I456</f>
        <v>4.6370023419203751E-3</v>
      </c>
      <c r="H457" s="6">
        <f>SUM(димовенти!Q456)</f>
        <v>6.0165913282525289E-2</v>
      </c>
      <c r="I457" s="6">
        <f>'під зими'!L456+майстерні!L456+покрівлі!N456+маляри!L456</f>
        <v>0.33159837384075336</v>
      </c>
      <c r="J457" s="6">
        <f>електрики!P456</f>
        <v>6.0452072966808892E-2</v>
      </c>
      <c r="K457" s="4">
        <f t="shared" si="33"/>
        <v>1.8471887935888449</v>
      </c>
      <c r="L457" s="4">
        <v>0.03</v>
      </c>
      <c r="M457" s="4">
        <f t="shared" si="34"/>
        <v>1.8771887935888449</v>
      </c>
      <c r="N457" s="4">
        <f t="shared" si="35"/>
        <v>2.252626552306614</v>
      </c>
    </row>
    <row r="458" spans="1:14" ht="18" customHeight="1" x14ac:dyDescent="0.2">
      <c r="A458" s="2">
        <f t="shared" si="36"/>
        <v>69</v>
      </c>
      <c r="B458" s="2">
        <v>3</v>
      </c>
      <c r="C458" s="5" t="s">
        <v>187</v>
      </c>
      <c r="D458" s="6">
        <f>сходові!N457</f>
        <v>1.1932990145609648</v>
      </c>
      <c r="E458" s="6">
        <f>прибудинкова!M457</f>
        <v>0.61390050822122577</v>
      </c>
      <c r="F458" s="6">
        <f>'слюсарі х.в.'!P457+'слюсарі кан'!P457+зварювальник!L457+аварійки!J457</f>
        <v>0.22371072060397162</v>
      </c>
      <c r="G458" s="6">
        <f>'дератизація '!I457</f>
        <v>3.2286995515695069E-3</v>
      </c>
      <c r="H458" s="6">
        <f>SUM(димовенти!Q457)</f>
        <v>4.4989416423810102E-2</v>
      </c>
      <c r="I458" s="6">
        <f>'під зими'!L457+майстерні!L457+покрівлі!N457+маляри!L457</f>
        <v>0.29204078329326377</v>
      </c>
      <c r="J458" s="6">
        <f>електрики!P457</f>
        <v>5.3454595803362599E-2</v>
      </c>
      <c r="K458" s="4">
        <f t="shared" si="33"/>
        <v>2.4246237384581684</v>
      </c>
      <c r="L458" s="4">
        <v>2.751769011599968E-2</v>
      </c>
      <c r="M458" s="4">
        <f t="shared" si="34"/>
        <v>2.4521414285741678</v>
      </c>
      <c r="N458" s="4">
        <f t="shared" si="35"/>
        <v>2.9425697142890015</v>
      </c>
    </row>
    <row r="459" spans="1:14" ht="18" customHeight="1" x14ac:dyDescent="0.2">
      <c r="A459" s="2">
        <f t="shared" si="36"/>
        <v>70</v>
      </c>
      <c r="B459" s="2">
        <v>3</v>
      </c>
      <c r="C459" s="5" t="s">
        <v>188</v>
      </c>
      <c r="D459" s="6">
        <f>сходові!N458</f>
        <v>0.93987014820042347</v>
      </c>
      <c r="E459" s="6">
        <f>прибудинкова!M458</f>
        <v>0.43167910609268406</v>
      </c>
      <c r="F459" s="6">
        <f>'слюсарі х.в.'!P458+'слюсарі кан'!P458+зварювальник!L458+аварійки!J458</f>
        <v>0.20708974841020589</v>
      </c>
      <c r="G459" s="6">
        <f>'дератизація '!I458</f>
        <v>3.5144671841919549E-3</v>
      </c>
      <c r="H459" s="6">
        <f>SUM(димовенти!Q458)</f>
        <v>8.7826674595910328E-2</v>
      </c>
      <c r="I459" s="6">
        <f>'під зими'!L458+майстерні!L458+покрівлі!N458+маляри!L458</f>
        <v>0.31912225886121626</v>
      </c>
      <c r="J459" s="6">
        <f>електрики!P458</f>
        <v>4.5541699288686295E-2</v>
      </c>
      <c r="K459" s="4">
        <f t="shared" si="33"/>
        <v>2.0346441026333184</v>
      </c>
      <c r="L459" s="4">
        <v>0.03</v>
      </c>
      <c r="M459" s="4">
        <f t="shared" si="34"/>
        <v>2.0646441026333182</v>
      </c>
      <c r="N459" s="4">
        <f t="shared" si="35"/>
        <v>2.4775729231599817</v>
      </c>
    </row>
    <row r="460" spans="1:14" ht="18" customHeight="1" x14ac:dyDescent="0.2">
      <c r="A460" s="2">
        <f t="shared" si="36"/>
        <v>71</v>
      </c>
      <c r="B460" s="2">
        <v>3</v>
      </c>
      <c r="C460" s="5" t="s">
        <v>189</v>
      </c>
      <c r="D460" s="6">
        <f>сходові!N459</f>
        <v>0.75821689259645475</v>
      </c>
      <c r="E460" s="6">
        <f>прибудинкова!M459</f>
        <v>0.4896325755995829</v>
      </c>
      <c r="F460" s="6">
        <f>'слюсарі х.в.'!P459+'слюсарі кан'!P459+зварювальник!L459+аварійки!J459</f>
        <v>0.21707520616397336</v>
      </c>
      <c r="G460" s="6">
        <f>'дератизація '!I459</f>
        <v>2.9353493222106361E-3</v>
      </c>
      <c r="H460" s="6">
        <f>SUM(димовенти!Q459)</f>
        <v>3.4759603113079587E-2</v>
      </c>
      <c r="I460" s="6">
        <f>'під зими'!L459+майстерні!L459+покрівлі!N459+маляри!L459</f>
        <v>0.29030171711815972</v>
      </c>
      <c r="J460" s="6">
        <f>електрики!P459</f>
        <v>5.0468655807144283E-2</v>
      </c>
      <c r="K460" s="4">
        <f t="shared" si="33"/>
        <v>1.8433899997206054</v>
      </c>
      <c r="L460" s="4">
        <v>0.03</v>
      </c>
      <c r="M460" s="4">
        <f t="shared" si="34"/>
        <v>1.8733899997206054</v>
      </c>
      <c r="N460" s="4">
        <f t="shared" si="35"/>
        <v>2.2480679996647264</v>
      </c>
    </row>
    <row r="461" spans="1:14" ht="18" customHeight="1" x14ac:dyDescent="0.2">
      <c r="A461" s="2">
        <f t="shared" si="36"/>
        <v>72</v>
      </c>
      <c r="B461" s="2">
        <v>3</v>
      </c>
      <c r="C461" s="5" t="s">
        <v>190</v>
      </c>
      <c r="D461" s="6">
        <f>сходові!N460</f>
        <v>0.90156783103168148</v>
      </c>
      <c r="E461" s="6">
        <f>прибудинкова!M460</f>
        <v>0.81902450582182507</v>
      </c>
      <c r="F461" s="6">
        <f>'слюсарі х.в.'!P460+'слюсарі кан'!P460+зварювальник!L460+аварійки!J460</f>
        <v>0.26087790557977886</v>
      </c>
      <c r="G461" s="6">
        <f>'дератизація '!I460</f>
        <v>3.2696994313566215E-3</v>
      </c>
      <c r="H461" s="6">
        <f>SUM(димовенти!Q460)</f>
        <v>7.6489782558464933E-2</v>
      </c>
      <c r="I461" s="6">
        <f>'під зими'!L460+майстерні!L460+покрівлі!N460+маляри!L460</f>
        <v>0.29695909214823174</v>
      </c>
      <c r="J461" s="6">
        <f>електрики!P460</f>
        <v>7.2081485257184538E-2</v>
      </c>
      <c r="K461" s="4">
        <f t="shared" si="33"/>
        <v>2.4302703018285232</v>
      </c>
      <c r="L461" s="4">
        <v>2.4736368681560528E-2</v>
      </c>
      <c r="M461" s="4">
        <f t="shared" si="34"/>
        <v>2.4550066705100839</v>
      </c>
      <c r="N461" s="4">
        <f t="shared" si="35"/>
        <v>2.9460080046121004</v>
      </c>
    </row>
    <row r="462" spans="1:14" ht="18" customHeight="1" x14ac:dyDescent="0.2">
      <c r="A462" s="2">
        <f t="shared" si="36"/>
        <v>73</v>
      </c>
      <c r="B462" s="2">
        <v>3</v>
      </c>
      <c r="C462" s="5" t="s">
        <v>191</v>
      </c>
      <c r="D462" s="6">
        <f>сходові!N461</f>
        <v>0.53245217391304356</v>
      </c>
      <c r="E462" s="6">
        <f>прибудинкова!M461</f>
        <v>1.1644242150667066</v>
      </c>
      <c r="F462" s="6">
        <f>'слюсарі х.в.'!P461+'слюсарі кан'!P461+зварювальник!L461+аварійки!J461</f>
        <v>0.27222423378769173</v>
      </c>
      <c r="G462" s="6">
        <f>'дератизація '!I461</f>
        <v>7.463135720734277E-3</v>
      </c>
      <c r="H462" s="6">
        <f>SUM(димовенти!Q461)</f>
        <v>7.9338947359081174E-2</v>
      </c>
      <c r="I462" s="6">
        <f>'під зими'!L461+майстерні!L461+покрівлі!N461+маляри!L461</f>
        <v>0.34531968814695779</v>
      </c>
      <c r="J462" s="6">
        <f>електрики!P461</f>
        <v>7.7341559145854333E-2</v>
      </c>
      <c r="K462" s="4">
        <f t="shared" si="33"/>
        <v>2.4785639531400689</v>
      </c>
      <c r="L462" s="4">
        <v>2.4691153031705621E-2</v>
      </c>
      <c r="M462" s="4">
        <f t="shared" si="34"/>
        <v>2.5032551061717747</v>
      </c>
      <c r="N462" s="4">
        <f t="shared" si="35"/>
        <v>3.0039061274061294</v>
      </c>
    </row>
    <row r="463" spans="1:14" ht="18" customHeight="1" x14ac:dyDescent="0.2">
      <c r="A463" s="2">
        <f t="shared" si="36"/>
        <v>74</v>
      </c>
      <c r="B463" s="2">
        <v>3</v>
      </c>
      <c r="C463" s="5" t="s">
        <v>192</v>
      </c>
      <c r="D463" s="6">
        <f>сходові!N462</f>
        <v>0.5709433962264151</v>
      </c>
      <c r="E463" s="6">
        <f>прибудинкова!M462</f>
        <v>1.2817510604066111</v>
      </c>
      <c r="F463" s="6">
        <f>'слюсарі х.в.'!P462+'слюсарі кан'!P462+зварювальник!L462+аварійки!J462</f>
        <v>0.28695558878670518</v>
      </c>
      <c r="G463" s="6">
        <f>'дератизація '!I462</f>
        <v>8.7757788503729697E-3</v>
      </c>
      <c r="H463" s="6">
        <f>SUM(димовенти!Q462)</f>
        <v>0.12707110895025348</v>
      </c>
      <c r="I463" s="6">
        <f>'під зими'!L462+майстерні!L462+покрівлі!N462+маляри!L462</f>
        <v>0.32213848315477511</v>
      </c>
      <c r="J463" s="6">
        <f>електрики!P462</f>
        <v>8.494855799745743E-2</v>
      </c>
      <c r="K463" s="4">
        <f t="shared" si="33"/>
        <v>2.6825839743725903</v>
      </c>
      <c r="L463" s="4">
        <v>2.5001427593600946E-2</v>
      </c>
      <c r="M463" s="4">
        <f t="shared" si="34"/>
        <v>2.7075854019661914</v>
      </c>
      <c r="N463" s="4">
        <f t="shared" si="35"/>
        <v>3.2491024823594294</v>
      </c>
    </row>
    <row r="464" spans="1:14" ht="18" customHeight="1" x14ac:dyDescent="0.2">
      <c r="A464" s="2">
        <f t="shared" si="36"/>
        <v>75</v>
      </c>
      <c r="B464" s="2">
        <v>3</v>
      </c>
      <c r="C464" s="5" t="s">
        <v>193</v>
      </c>
      <c r="D464" s="6">
        <f>сходові!N463</f>
        <v>0</v>
      </c>
      <c r="E464" s="6">
        <f>прибудинкова!M463</f>
        <v>0.47767014642549521</v>
      </c>
      <c r="F464" s="6">
        <f>'слюсарі х.в.'!P463+'слюсарі кан'!P463+зварювальник!L463+аварійки!J463</f>
        <v>0.22100449202813791</v>
      </c>
      <c r="G464" s="6">
        <f>'дератизація '!I463</f>
        <v>4.6142488002953123E-3</v>
      </c>
      <c r="H464" s="6">
        <f>SUM(димовенти!Q463)</f>
        <v>6.0868407823505409E-2</v>
      </c>
      <c r="I464" s="6">
        <f>'під зими'!L463+майстерні!L463+покрівлі!N463+маляри!L463</f>
        <v>0.27603895304794046</v>
      </c>
      <c r="J464" s="6">
        <f>електрики!P463</f>
        <v>5.2241400203732247E-2</v>
      </c>
      <c r="K464" s="4">
        <f t="shared" si="33"/>
        <v>1.0924376483291067</v>
      </c>
      <c r="L464" s="4">
        <v>0.03</v>
      </c>
      <c r="M464" s="4">
        <f t="shared" si="34"/>
        <v>1.1224376483291068</v>
      </c>
      <c r="N464" s="4">
        <f t="shared" si="35"/>
        <v>1.3469251779949281</v>
      </c>
    </row>
    <row r="465" spans="1:14" ht="18" customHeight="1" x14ac:dyDescent="0.2">
      <c r="A465" s="2">
        <f t="shared" si="36"/>
        <v>76</v>
      </c>
      <c r="B465" s="2">
        <v>5</v>
      </c>
      <c r="C465" s="5" t="s">
        <v>194</v>
      </c>
      <c r="D465" s="6">
        <f>сходові!N464</f>
        <v>0</v>
      </c>
      <c r="E465" s="6">
        <f>прибудинкова!M464</f>
        <v>0.35363694083694086</v>
      </c>
      <c r="F465" s="6">
        <f>'слюсарі х.в.'!P464+'слюсарі кан'!P464+зварювальник!L464+аварійки!J464</f>
        <v>0.21163741917406598</v>
      </c>
      <c r="G465" s="6">
        <f>'дератизація '!I464</f>
        <v>3.1385281385281393E-3</v>
      </c>
      <c r="H465" s="6">
        <f>SUM(димовенти!Q464)</f>
        <v>6.1861638250370193E-2</v>
      </c>
      <c r="I465" s="6">
        <f>'під зими'!L464+майстерні!L464+покрівлі!N464+маляри!L464</f>
        <v>0.25189729402867961</v>
      </c>
      <c r="J465" s="6">
        <f>електрики!P464</f>
        <v>4.7657492683053672E-2</v>
      </c>
      <c r="K465" s="4">
        <f t="shared" si="33"/>
        <v>0.9298293131116383</v>
      </c>
      <c r="L465" s="4">
        <v>2.7872151845687535E-2</v>
      </c>
      <c r="M465" s="4">
        <f t="shared" si="34"/>
        <v>0.95770146495732589</v>
      </c>
      <c r="N465" s="4">
        <f t="shared" si="35"/>
        <v>1.149241757948791</v>
      </c>
    </row>
    <row r="466" spans="1:14" ht="18" customHeight="1" x14ac:dyDescent="0.2">
      <c r="A466" s="2">
        <f t="shared" si="36"/>
        <v>77</v>
      </c>
      <c r="B466" s="2">
        <v>4</v>
      </c>
      <c r="C466" s="5" t="s">
        <v>195</v>
      </c>
      <c r="D466" s="6">
        <f>сходові!N465</f>
        <v>0</v>
      </c>
      <c r="E466" s="6">
        <f>прибудинкова!M465</f>
        <v>0</v>
      </c>
      <c r="F466" s="6">
        <f>'слюсарі х.в.'!P465+'слюсарі кан'!P465+зварювальник!L465+аварійки!J465</f>
        <v>0.20438498082932138</v>
      </c>
      <c r="G466" s="6">
        <f>'дератизація '!I465</f>
        <v>3.0065458973968636E-3</v>
      </c>
      <c r="H466" s="6">
        <f>SUM(димовенти!Q465)</f>
        <v>7.4693187550858589E-2</v>
      </c>
      <c r="I466" s="6">
        <f>'під зими'!L465+майстерні!L465+покрівлі!N465+маляри!L465</f>
        <v>0.26609678947420579</v>
      </c>
      <c r="J466" s="6">
        <f>електрики!P465</f>
        <v>4.4035971226626294E-2</v>
      </c>
      <c r="K466" s="4">
        <f t="shared" si="33"/>
        <v>0.59221747497840882</v>
      </c>
      <c r="L466" s="4">
        <v>0.03</v>
      </c>
      <c r="M466" s="4">
        <f t="shared" si="34"/>
        <v>0.62221747497840885</v>
      </c>
      <c r="N466" s="4">
        <f t="shared" si="35"/>
        <v>0.74666096997409059</v>
      </c>
    </row>
    <row r="467" spans="1:14" ht="18" customHeight="1" x14ac:dyDescent="0.2">
      <c r="A467" s="2">
        <f t="shared" si="36"/>
        <v>78</v>
      </c>
      <c r="B467" s="2">
        <v>3</v>
      </c>
      <c r="C467" s="5" t="s">
        <v>196</v>
      </c>
      <c r="D467" s="6">
        <f>сходові!N466</f>
        <v>1.7115863032844167</v>
      </c>
      <c r="E467" s="6">
        <f>прибудинкова!M466</f>
        <v>0.39988294898672266</v>
      </c>
      <c r="F467" s="6">
        <f>'слюсарі х.в.'!P466+'слюсарі кан'!P466+зварювальник!L466+аварійки!J466</f>
        <v>0.22903582954777008</v>
      </c>
      <c r="G467" s="6">
        <f>'дератизація '!I466</f>
        <v>4.5833333333333334E-3</v>
      </c>
      <c r="H467" s="6">
        <f>SUM(димовенти!Q466)</f>
        <v>3.5226684676914609E-2</v>
      </c>
      <c r="I467" s="6">
        <f>'під зими'!L466+майстерні!L466+покрівлі!N466+маляри!L466</f>
        <v>0.31503278667367857</v>
      </c>
      <c r="J467" s="6">
        <f>електрики!P466</f>
        <v>5.6370185090905384E-2</v>
      </c>
      <c r="K467" s="4">
        <f t="shared" si="33"/>
        <v>2.7517180715937415</v>
      </c>
      <c r="L467" s="4">
        <v>2.6130960652086928E-2</v>
      </c>
      <c r="M467" s="4">
        <f t="shared" si="34"/>
        <v>2.7778490322458285</v>
      </c>
      <c r="N467" s="4">
        <f t="shared" si="35"/>
        <v>3.3334188386949939</v>
      </c>
    </row>
    <row r="468" spans="1:14" ht="18" customHeight="1" x14ac:dyDescent="0.2">
      <c r="A468" s="2">
        <f t="shared" si="36"/>
        <v>79</v>
      </c>
      <c r="B468" s="2">
        <v>3</v>
      </c>
      <c r="C468" s="5" t="s">
        <v>197</v>
      </c>
      <c r="D468" s="6">
        <f>сходові!N467</f>
        <v>1.0935896302842834</v>
      </c>
      <c r="E468" s="6">
        <f>прибудинкова!M467</f>
        <v>0.59210444346246394</v>
      </c>
      <c r="F468" s="6">
        <f>'слюсарі х.в.'!P467+'слюсарі кан'!P467+зварювальник!L467+аварійки!J467</f>
        <v>0.23037870517802247</v>
      </c>
      <c r="G468" s="6">
        <f>'дератизація '!I467</f>
        <v>3.9991162174105171E-3</v>
      </c>
      <c r="H468" s="6">
        <f>SUM(димовенти!Q467)</f>
        <v>7.9951721905298395E-2</v>
      </c>
      <c r="I468" s="6">
        <f>'під зими'!L467+майстерні!L467+покрівлі!N467+маляри!L467</f>
        <v>0.28876663295893634</v>
      </c>
      <c r="J468" s="6">
        <f>електрики!P467</f>
        <v>5.703277763329076E-2</v>
      </c>
      <c r="K468" s="4">
        <f t="shared" si="33"/>
        <v>2.3458230276397054</v>
      </c>
      <c r="L468" s="4">
        <v>2.6219650470253306E-2</v>
      </c>
      <c r="M468" s="4">
        <f t="shared" si="34"/>
        <v>2.3720426781099588</v>
      </c>
      <c r="N468" s="4">
        <f t="shared" si="35"/>
        <v>2.8464512137319504</v>
      </c>
    </row>
    <row r="469" spans="1:14" ht="18" customHeight="1" x14ac:dyDescent="0.2">
      <c r="A469" s="2">
        <f t="shared" si="36"/>
        <v>80</v>
      </c>
      <c r="B469" s="2">
        <v>4</v>
      </c>
      <c r="C469" s="5" t="s">
        <v>198</v>
      </c>
      <c r="D469" s="6">
        <f>сходові!N468</f>
        <v>0</v>
      </c>
      <c r="E469" s="6">
        <f>прибудинкова!M468</f>
        <v>0</v>
      </c>
      <c r="F469" s="6">
        <f>'слюсарі х.в.'!P468+'слюсарі кан'!P468+зварювальник!L468+аварійки!J468</f>
        <v>0.19799957533253365</v>
      </c>
      <c r="G469" s="6">
        <f>'дератизація '!I468</f>
        <v>1.7114136658607966E-3</v>
      </c>
      <c r="H469" s="6">
        <f>SUM(димовенти!Q468)</f>
        <v>4.9034568593278344E-2</v>
      </c>
      <c r="I469" s="6">
        <f>'під зими'!L468+майстерні!L468+покрівлі!N468+маляри!L468</f>
        <v>0.25818637229674318</v>
      </c>
      <c r="J469" s="6">
        <f>електрики!P468</f>
        <v>4.1056488034144599E-2</v>
      </c>
      <c r="K469" s="4">
        <f t="shared" si="33"/>
        <v>0.54798841792256059</v>
      </c>
      <c r="L469" s="4">
        <v>2.8125479239424461E-2</v>
      </c>
      <c r="M469" s="4">
        <f t="shared" si="34"/>
        <v>0.57611389716198502</v>
      </c>
      <c r="N469" s="4">
        <f t="shared" si="35"/>
        <v>0.69133667659438203</v>
      </c>
    </row>
    <row r="470" spans="1:14" ht="18" customHeight="1" x14ac:dyDescent="0.2">
      <c r="A470" s="2">
        <f t="shared" si="36"/>
        <v>81</v>
      </c>
      <c r="B470" s="2">
        <v>3</v>
      </c>
      <c r="C470" s="5" t="s">
        <v>199</v>
      </c>
      <c r="D470" s="6">
        <f>сходові!N469</f>
        <v>1.0989231873653984</v>
      </c>
      <c r="E470" s="6">
        <f>прибудинкова!M469</f>
        <v>0.55554654223498434</v>
      </c>
      <c r="F470" s="6">
        <f>'слюсарі х.в.'!P469+'слюсарі кан'!P469+зварювальник!L469+аварійки!J469</f>
        <v>0.23215235867428138</v>
      </c>
      <c r="G470" s="6">
        <f>'дератизація '!I469</f>
        <v>3.329145728643216E-3</v>
      </c>
      <c r="H470" s="6">
        <f>SUM(димовенти!Q469)</f>
        <v>5.3457214906849154E-2</v>
      </c>
      <c r="I470" s="6">
        <f>'під зими'!L469+майстерні!L469+покрівлі!N469+маляри!L469</f>
        <v>0.30167671750927849</v>
      </c>
      <c r="J470" s="6">
        <f>електрики!P469</f>
        <v>5.7907921654763522E-2</v>
      </c>
      <c r="K470" s="4">
        <f t="shared" si="33"/>
        <v>2.3029930880741984</v>
      </c>
      <c r="L470" s="4">
        <v>2.772230381951676E-2</v>
      </c>
      <c r="M470" s="4">
        <f t="shared" si="34"/>
        <v>2.3307153918937153</v>
      </c>
      <c r="N470" s="4">
        <f t="shared" si="35"/>
        <v>2.7968584702724582</v>
      </c>
    </row>
    <row r="471" spans="1:14" ht="18" customHeight="1" x14ac:dyDescent="0.2">
      <c r="A471" s="2">
        <f t="shared" si="36"/>
        <v>82</v>
      </c>
      <c r="B471" s="2">
        <v>4</v>
      </c>
      <c r="C471" s="5" t="s">
        <v>200</v>
      </c>
      <c r="D471" s="6">
        <f>сходові!N470</f>
        <v>1.6468647540983608</v>
      </c>
      <c r="E471" s="6">
        <f>прибудинкова!M470</f>
        <v>0.41942086156824782</v>
      </c>
      <c r="F471" s="6">
        <f>'слюсарі х.в.'!P470+'слюсарі кан'!P470+зварювальник!L470+аварійки!J470</f>
        <v>0.2255741829692785</v>
      </c>
      <c r="G471" s="6">
        <f>'дератизація '!I470</f>
        <v>2.7813407550822851E-3</v>
      </c>
      <c r="H471" s="6">
        <f>SUM(димовенти!Q470)</f>
        <v>4.4505577660678683E-2</v>
      </c>
      <c r="I471" s="6">
        <f>'під зими'!L470+майстерні!L470+покрівлі!N470+маляри!L470</f>
        <v>0.24208042078674147</v>
      </c>
      <c r="J471" s="6">
        <f>електрики!P470</f>
        <v>5.4526108992967018E-2</v>
      </c>
      <c r="K471" s="4">
        <f t="shared" si="33"/>
        <v>2.6357532468313565</v>
      </c>
      <c r="L471" s="4">
        <v>2.6319780460741796E-2</v>
      </c>
      <c r="M471" s="4">
        <f t="shared" si="34"/>
        <v>2.6620730272920983</v>
      </c>
      <c r="N471" s="4">
        <f t="shared" si="35"/>
        <v>3.1944876327505178</v>
      </c>
    </row>
    <row r="472" spans="1:14" ht="18" customHeight="1" x14ac:dyDescent="0.2">
      <c r="A472" s="2">
        <f t="shared" si="36"/>
        <v>83</v>
      </c>
      <c r="B472" s="2">
        <v>6</v>
      </c>
      <c r="C472" s="5" t="s">
        <v>201</v>
      </c>
      <c r="D472" s="6">
        <f>сходові!N471</f>
        <v>0.68251263251758654</v>
      </c>
      <c r="E472" s="6">
        <f>прибудинкова!M471</f>
        <v>0.52484276231051219</v>
      </c>
      <c r="F472" s="6">
        <f>'слюсарі х.в.'!P471+'слюсарі кан'!P471+'слюсарі ц.о.'!P210+зварювальник!L471+аварійки!J471</f>
        <v>0.47826141862662142</v>
      </c>
      <c r="G472" s="6">
        <f>'дератизація '!I471</f>
        <v>4.4684434756762119E-3</v>
      </c>
      <c r="H472" s="6">
        <f>SUM(димовенти!Q471)</f>
        <v>4.4494957659589073E-2</v>
      </c>
      <c r="I472" s="6">
        <f>'під зими'!L471+майстерні!L471+покрівлі!N471+маляри!L471</f>
        <v>0.22872847631979593</v>
      </c>
      <c r="J472" s="6">
        <f>електрики!P471</f>
        <v>5.4347270096362046E-2</v>
      </c>
      <c r="K472" s="4">
        <f t="shared" si="33"/>
        <v>2.0176559610061435</v>
      </c>
      <c r="L472" s="4">
        <v>2.6149055868179935E-2</v>
      </c>
      <c r="M472" s="4">
        <f t="shared" si="34"/>
        <v>2.0438050168743236</v>
      </c>
      <c r="N472" s="4">
        <f t="shared" si="35"/>
        <v>2.4525660202491881</v>
      </c>
    </row>
    <row r="473" spans="1:14" ht="18" customHeight="1" x14ac:dyDescent="0.2">
      <c r="A473" s="2">
        <f t="shared" si="36"/>
        <v>84</v>
      </c>
      <c r="B473" s="2">
        <v>3</v>
      </c>
      <c r="C473" s="5" t="s">
        <v>202</v>
      </c>
      <c r="D473" s="6">
        <f>сходові!N472</f>
        <v>1.550370247385024</v>
      </c>
      <c r="E473" s="6">
        <f>прибудинкова!M472</f>
        <v>0.5407305993690853</v>
      </c>
      <c r="F473" s="6">
        <f>'слюсарі х.в.'!P472+'слюсарі кан'!P472+зварювальник!L472+аварійки!J472</f>
        <v>0.23422173216240152</v>
      </c>
      <c r="G473" s="6">
        <f>'дератизація '!I472</f>
        <v>3.7190768719907023E-3</v>
      </c>
      <c r="H473" s="6">
        <f>SUM(димовенти!Q472)</f>
        <v>5.6756161143026354E-2</v>
      </c>
      <c r="I473" s="6">
        <f>'під зими'!L472+майстерні!L472+покрівлі!N472+маляри!L472</f>
        <v>0.30523198260412676</v>
      </c>
      <c r="J473" s="6">
        <f>електрики!P472</f>
        <v>5.8928977819421663E-2</v>
      </c>
      <c r="K473" s="4">
        <f t="shared" si="33"/>
        <v>2.7499587773550767</v>
      </c>
      <c r="L473" s="4">
        <v>2.6518809095817986E-2</v>
      </c>
      <c r="M473" s="4">
        <f t="shared" si="34"/>
        <v>2.7764775864508948</v>
      </c>
      <c r="N473" s="4">
        <f t="shared" si="35"/>
        <v>3.3317731037410736</v>
      </c>
    </row>
    <row r="474" spans="1:14" ht="18" customHeight="1" x14ac:dyDescent="0.2">
      <c r="A474" s="2">
        <f t="shared" si="36"/>
        <v>85</v>
      </c>
      <c r="B474" s="2">
        <v>3</v>
      </c>
      <c r="C474" s="5" t="s">
        <v>203</v>
      </c>
      <c r="D474" s="6">
        <f>сходові!N473</f>
        <v>0.86419896246566996</v>
      </c>
      <c r="E474" s="6">
        <f>прибудинкова!M473</f>
        <v>0.42612491855161505</v>
      </c>
      <c r="F474" s="6">
        <f>'слюсарі х.в.'!P473+'слюсарі кан'!P473+зварювальник!L473+аварійки!J473</f>
        <v>0.18783602355731183</v>
      </c>
      <c r="G474" s="6">
        <f>'дератизація '!I473</f>
        <v>3.6281764870148008E-3</v>
      </c>
      <c r="H474" s="6">
        <f>SUM(димовенти!Q473)</f>
        <v>5.2700078362364823E-2</v>
      </c>
      <c r="I474" s="6">
        <f>'під зими'!L473+майстерні!L473+покрівлі!N473+маляри!L473</f>
        <v>0.26495522804272509</v>
      </c>
      <c r="J474" s="6">
        <f>електрики!P473</f>
        <v>3.5884669232291819E-2</v>
      </c>
      <c r="K474" s="4">
        <f t="shared" si="33"/>
        <v>1.8353280566989933</v>
      </c>
      <c r="L474" s="4">
        <v>2.3834419922313249E-2</v>
      </c>
      <c r="M474" s="4">
        <f t="shared" si="34"/>
        <v>1.8591624766213066</v>
      </c>
      <c r="N474" s="4">
        <f t="shared" si="35"/>
        <v>2.230994971945568</v>
      </c>
    </row>
    <row r="475" spans="1:14" ht="18" customHeight="1" x14ac:dyDescent="0.2">
      <c r="A475" s="2">
        <f t="shared" si="36"/>
        <v>86</v>
      </c>
      <c r="B475" s="2">
        <v>3</v>
      </c>
      <c r="C475" s="5" t="s">
        <v>204</v>
      </c>
      <c r="D475" s="6">
        <f>сходові!N474</f>
        <v>1.6448579103633536</v>
      </c>
      <c r="E475" s="6">
        <f>прибудинкова!M474</f>
        <v>0.34518949997643622</v>
      </c>
      <c r="F475" s="6">
        <f>'слюсарі х.в.'!P474+'слюсарі кан'!P474+зварювальник!L474+аварійки!J474</f>
        <v>0.20724634275296239</v>
      </c>
      <c r="G475" s="6">
        <f>'дератизація '!I474</f>
        <v>5.3584052028842078E-3</v>
      </c>
      <c r="H475" s="6">
        <f>SUM(димовенти!Q474)</f>
        <v>6.8120734269978458E-2</v>
      </c>
      <c r="I475" s="6">
        <f>'під зими'!L474+майстерні!L474+покрівлі!N474+маляри!L474</f>
        <v>0.28631737640347621</v>
      </c>
      <c r="J475" s="6">
        <f>електрики!P474</f>
        <v>4.5618965002169151E-2</v>
      </c>
      <c r="K475" s="4">
        <f t="shared" si="33"/>
        <v>2.6027092339712605</v>
      </c>
      <c r="L475" s="4">
        <v>0.03</v>
      </c>
      <c r="M475" s="4">
        <f t="shared" si="34"/>
        <v>2.6327092339712603</v>
      </c>
      <c r="N475" s="4">
        <f t="shared" si="35"/>
        <v>3.1592510807655123</v>
      </c>
    </row>
    <row r="476" spans="1:14" ht="18" customHeight="1" x14ac:dyDescent="0.2">
      <c r="A476" s="2">
        <f t="shared" si="36"/>
        <v>87</v>
      </c>
      <c r="B476" s="2">
        <v>3</v>
      </c>
      <c r="C476" s="5" t="s">
        <v>205</v>
      </c>
      <c r="D476" s="6">
        <f>сходові!N475</f>
        <v>1.0859488218900433</v>
      </c>
      <c r="E476" s="6">
        <f>прибудинкова!M475</f>
        <v>0.1656903977704586</v>
      </c>
      <c r="F476" s="6">
        <f>'слюсарі х.в.'!P475+'слюсарі кан'!P475+зварювальник!L475+аварійки!J475</f>
        <v>0.21419868986448071</v>
      </c>
      <c r="G476" s="6">
        <f>'дератизація '!I475</f>
        <v>3.6293387382822402E-3</v>
      </c>
      <c r="H476" s="6">
        <f>SUM(димовенти!Q475)</f>
        <v>5.9930449485034745E-2</v>
      </c>
      <c r="I476" s="6">
        <f>'під зими'!L475+майстерні!L475+покрівлі!N475+маляри!L475</f>
        <v>0.28393438918588398</v>
      </c>
      <c r="J476" s="6">
        <f>електрики!P475</f>
        <v>4.904934473681416E-2</v>
      </c>
      <c r="K476" s="4">
        <f t="shared" si="33"/>
        <v>1.8623814316709979</v>
      </c>
      <c r="L476" s="4">
        <v>2.8123699509581882E-2</v>
      </c>
      <c r="M476" s="4">
        <f t="shared" si="34"/>
        <v>1.8905051311805798</v>
      </c>
      <c r="N476" s="4">
        <f t="shared" si="35"/>
        <v>2.2686061574166958</v>
      </c>
    </row>
    <row r="477" spans="1:14" ht="18" customHeight="1" x14ac:dyDescent="0.2">
      <c r="A477" s="2">
        <f t="shared" si="36"/>
        <v>88</v>
      </c>
      <c r="B477" s="2">
        <v>4</v>
      </c>
      <c r="C477" s="5" t="s">
        <v>207</v>
      </c>
      <c r="D477" s="6">
        <f>сходові!N476</f>
        <v>1.1681405768692246</v>
      </c>
      <c r="E477" s="6">
        <f>прибудинкова!M476</f>
        <v>0.36505184355455977</v>
      </c>
      <c r="F477" s="6">
        <f>'слюсарі х.в.'!P476+'слюсарі кан'!P476+зварювальник!L476+аварійки!J476</f>
        <v>0.2246656471942847</v>
      </c>
      <c r="G477" s="6">
        <f>'дератизація '!I476</f>
        <v>3.0383646037524499E-3</v>
      </c>
      <c r="H477" s="6">
        <f>SUM(димовенти!Q476)</f>
        <v>6.0050824780831874E-2</v>
      </c>
      <c r="I477" s="6">
        <f>'під зими'!L476+майстерні!L476+покрівлі!N476+маляри!L476</f>
        <v>0.27878699396030965</v>
      </c>
      <c r="J477" s="6">
        <f>електрики!P476</f>
        <v>5.4213879494876917E-2</v>
      </c>
      <c r="K477" s="4">
        <f t="shared" si="33"/>
        <v>2.1539481304578398</v>
      </c>
      <c r="L477" s="4">
        <v>2.6463568352449941E-2</v>
      </c>
      <c r="M477" s="4">
        <f t="shared" si="34"/>
        <v>2.18041169881029</v>
      </c>
      <c r="N477" s="4">
        <f t="shared" si="35"/>
        <v>2.6164940385723479</v>
      </c>
    </row>
    <row r="478" spans="1:14" ht="18" customHeight="1" x14ac:dyDescent="0.2">
      <c r="A478" s="2">
        <f t="shared" si="36"/>
        <v>89</v>
      </c>
      <c r="B478" s="2">
        <v>4</v>
      </c>
      <c r="C478" s="5" t="s">
        <v>208</v>
      </c>
      <c r="D478" s="6">
        <f>сходові!N477</f>
        <v>0.95527415509746183</v>
      </c>
      <c r="E478" s="6">
        <f>прибудинкова!M477</f>
        <v>0.84861799654092462</v>
      </c>
      <c r="F478" s="6">
        <f>'слюсарі х.в.'!P477+'слюсарі кан'!P477+зварювальник!L477+аварійки!J477</f>
        <v>0.19732396050322767</v>
      </c>
      <c r="G478" s="6">
        <f>'дератизація '!I477</f>
        <v>3.4707614640302905E-3</v>
      </c>
      <c r="H478" s="6">
        <f>SUM(димовенти!Q477)</f>
        <v>8.1092866695910884E-2</v>
      </c>
      <c r="I478" s="6">
        <f>'під зими'!L477+майстерні!L477+покрівлі!N477+маляри!L477</f>
        <v>0.2532376541959892</v>
      </c>
      <c r="J478" s="6">
        <f>електрики!P477</f>
        <v>4.0723130769079824E-2</v>
      </c>
      <c r="K478" s="4">
        <f t="shared" si="33"/>
        <v>2.3797405252666244</v>
      </c>
      <c r="L478" s="4">
        <v>2.5603591577813209E-2</v>
      </c>
      <c r="M478" s="4">
        <f t="shared" si="34"/>
        <v>2.4053441168444376</v>
      </c>
      <c r="N478" s="4">
        <f t="shared" si="35"/>
        <v>2.886412940213325</v>
      </c>
    </row>
    <row r="479" spans="1:14" ht="18" customHeight="1" x14ac:dyDescent="0.2">
      <c r="A479" s="2">
        <f t="shared" si="36"/>
        <v>90</v>
      </c>
      <c r="B479" s="2">
        <v>4</v>
      </c>
      <c r="C479" s="5" t="s">
        <v>209</v>
      </c>
      <c r="D479" s="6">
        <f>сходові!N478</f>
        <v>0.96245527612133785</v>
      </c>
      <c r="E479" s="6">
        <f>прибудинкова!M478</f>
        <v>0.54861071838420927</v>
      </c>
      <c r="F479" s="6">
        <f>'слюсарі х.в.'!P478+'слюсарі кан'!P478+зварювальник!L478+аварійки!J478</f>
        <v>0.21985319518657731</v>
      </c>
      <c r="G479" s="6">
        <f>'дератизація '!I478</f>
        <v>3.0755106724810652E-3</v>
      </c>
      <c r="H479" s="6">
        <f>SUM(димовенти!Q478)</f>
        <v>6.0365610642841475E-2</v>
      </c>
      <c r="I479" s="6">
        <f>'під зими'!L478+майстерні!L478+покрівлі!N478+маляри!L478</f>
        <v>0.25209171661790325</v>
      </c>
      <c r="J479" s="6">
        <f>електрики!P478</f>
        <v>5.1710324158581525E-2</v>
      </c>
      <c r="K479" s="4">
        <f t="shared" si="33"/>
        <v>2.0981623517839316</v>
      </c>
      <c r="L479" s="4">
        <v>2.5470194194860869E-2</v>
      </c>
      <c r="M479" s="4">
        <f t="shared" si="34"/>
        <v>2.1236325459787926</v>
      </c>
      <c r="N479" s="4">
        <f t="shared" si="35"/>
        <v>2.5483590551745512</v>
      </c>
    </row>
    <row r="480" spans="1:14" ht="18" customHeight="1" x14ac:dyDescent="0.2">
      <c r="A480" s="2">
        <f t="shared" si="36"/>
        <v>91</v>
      </c>
      <c r="B480" s="2">
        <v>4</v>
      </c>
      <c r="C480" s="5" t="s">
        <v>210</v>
      </c>
      <c r="D480" s="6">
        <f>сходові!N479</f>
        <v>1.0491899975076846</v>
      </c>
      <c r="E480" s="6">
        <f>прибудинкова!M479</f>
        <v>0.26080208629682317</v>
      </c>
      <c r="F480" s="6">
        <f>'слюсарі х.в.'!P479+'слюсарі кан'!P479+зварювальник!L479+аварійки!J479</f>
        <v>0.21270772726196568</v>
      </c>
      <c r="G480" s="6">
        <f>'дератизація '!I479</f>
        <v>4.9337426068728008E-3</v>
      </c>
      <c r="H480" s="6">
        <f>SUM(димовенти!Q479)</f>
        <v>4.3242162968368969E-2</v>
      </c>
      <c r="I480" s="6">
        <f>'під зими'!L479+майстерні!L479+покрівлі!N479+маляри!L479</f>
        <v>0.25948648643002331</v>
      </c>
      <c r="J480" s="6">
        <f>електрики!P479</f>
        <v>4.806115350309835E-2</v>
      </c>
      <c r="K480" s="4">
        <f t="shared" si="33"/>
        <v>1.8784233565748369</v>
      </c>
      <c r="L480" s="4">
        <v>2.8280759999201269E-2</v>
      </c>
      <c r="M480" s="4">
        <f t="shared" si="34"/>
        <v>1.9067041165740382</v>
      </c>
      <c r="N480" s="4">
        <f t="shared" si="35"/>
        <v>2.2880449398888456</v>
      </c>
    </row>
    <row r="481" spans="1:14" ht="18" customHeight="1" x14ac:dyDescent="0.2">
      <c r="A481" s="2">
        <f t="shared" si="36"/>
        <v>92</v>
      </c>
      <c r="B481" s="2">
        <v>3</v>
      </c>
      <c r="C481" s="5" t="s">
        <v>211</v>
      </c>
      <c r="D481" s="6">
        <f>сходові!N480</f>
        <v>1.1312083083682847</v>
      </c>
      <c r="E481" s="6">
        <f>прибудинкова!M480</f>
        <v>0.62261461547661756</v>
      </c>
      <c r="F481" s="6">
        <f>'слюсарі х.в.'!P480+'слюсарі кан'!P480+зварювальник!L480+аварійки!J480</f>
        <v>0.23211024818781192</v>
      </c>
      <c r="G481" s="6">
        <f>'дератизація '!I480</f>
        <v>4.045568711876571E-3</v>
      </c>
      <c r="H481" s="6">
        <f>SUM(димовенти!Q480)</f>
        <v>4.7195958146309634E-2</v>
      </c>
      <c r="I481" s="6">
        <f>'під зими'!L480+майстерні!L480+покрівлі!N480+маляри!L480</f>
        <v>0.3110364194191072</v>
      </c>
      <c r="J481" s="6">
        <f>електрики!P480</f>
        <v>5.7685430379214635E-2</v>
      </c>
      <c r="K481" s="4">
        <f t="shared" si="33"/>
        <v>2.4058965486892223</v>
      </c>
      <c r="L481" s="4">
        <v>2.8515349613807039E-2</v>
      </c>
      <c r="M481" s="4">
        <f t="shared" si="34"/>
        <v>2.4344118983030292</v>
      </c>
      <c r="N481" s="4">
        <f t="shared" si="35"/>
        <v>2.9212942779636348</v>
      </c>
    </row>
    <row r="482" spans="1:14" ht="18" customHeight="1" x14ac:dyDescent="0.2">
      <c r="A482" s="2">
        <f t="shared" si="36"/>
        <v>93</v>
      </c>
      <c r="B482" s="2">
        <v>3</v>
      </c>
      <c r="C482" s="5" t="s">
        <v>212</v>
      </c>
      <c r="D482" s="6">
        <f>сходові!N481</f>
        <v>0.64305818105440038</v>
      </c>
      <c r="E482" s="6">
        <f>прибудинкова!M481</f>
        <v>1.3745347335993838</v>
      </c>
      <c r="F482" s="6">
        <f>'слюсарі х.в.'!P481+'слюсарі кан'!P481+зварювальник!L481+аварійки!J481</f>
        <v>0.23840870330054062</v>
      </c>
      <c r="G482" s="6">
        <f>'дератизація '!I481</f>
        <v>4.0327662255828607E-3</v>
      </c>
      <c r="H482" s="6">
        <f>SUM(димовенти!Q481)</f>
        <v>7.3777988964750491E-2</v>
      </c>
      <c r="I482" s="6">
        <f>'під зими'!L481+майстерні!L481+покрівлі!N481+маляри!L481</f>
        <v>0.35037022383636829</v>
      </c>
      <c r="J482" s="6">
        <f>електрики!P481</f>
        <v>6.0994884586076083E-2</v>
      </c>
      <c r="K482" s="4">
        <f t="shared" si="33"/>
        <v>2.7451774815671026</v>
      </c>
      <c r="L482" s="4">
        <v>2.6071809850702982E-2</v>
      </c>
      <c r="M482" s="4">
        <f t="shared" si="34"/>
        <v>2.7712492914178055</v>
      </c>
      <c r="N482" s="4">
        <f t="shared" si="35"/>
        <v>3.3254991497013666</v>
      </c>
    </row>
    <row r="483" spans="1:14" ht="18" customHeight="1" x14ac:dyDescent="0.2">
      <c r="A483" s="2">
        <f t="shared" si="36"/>
        <v>94</v>
      </c>
      <c r="B483" s="2">
        <v>2</v>
      </c>
      <c r="C483" s="5" t="s">
        <v>221</v>
      </c>
      <c r="D483" s="6">
        <f>сходові!N482</f>
        <v>0</v>
      </c>
      <c r="E483" s="6">
        <f>прибудинкова!M482</f>
        <v>1.182988465196714</v>
      </c>
      <c r="F483" s="6">
        <f>'слюсарі х.в.'!P482+'слюсарі кан'!P482+зварювальник!L482+аварійки!J482</f>
        <v>0.30138828387082556</v>
      </c>
      <c r="G483" s="6">
        <f>'дератизація '!I482</f>
        <v>7.0557717250324262E-3</v>
      </c>
      <c r="H483" s="6">
        <f>SUM(димовенти!Q482)</f>
        <v>5.007137953496895E-2</v>
      </c>
      <c r="I483" s="6">
        <f>'під зими'!L482+майстерні!L482+покрівлі!N482+маляри!L482</f>
        <v>0.38961557622535176</v>
      </c>
      <c r="J483" s="6">
        <f>електрики!P482</f>
        <v>9.1778179735350615E-2</v>
      </c>
      <c r="K483" s="4">
        <f t="shared" si="33"/>
        <v>2.0228976562882433</v>
      </c>
      <c r="L483" s="4">
        <v>2.5671461089008626E-2</v>
      </c>
      <c r="M483" s="4">
        <f t="shared" si="34"/>
        <v>2.048569117377252</v>
      </c>
      <c r="N483" s="4">
        <f t="shared" si="35"/>
        <v>2.4582829408527025</v>
      </c>
    </row>
    <row r="484" spans="1:14" ht="18" customHeight="1" x14ac:dyDescent="0.2">
      <c r="A484" s="2">
        <f t="shared" si="36"/>
        <v>95</v>
      </c>
      <c r="B484" s="2">
        <v>3</v>
      </c>
      <c r="C484" s="5" t="s">
        <v>213</v>
      </c>
      <c r="D484" s="6">
        <f>сходові!N483</f>
        <v>0.90477208323212699</v>
      </c>
      <c r="E484" s="6">
        <f>прибудинкова!M483</f>
        <v>0.31497864400156306</v>
      </c>
      <c r="F484" s="6">
        <f>'слюсарі х.в.'!P483+'слюсарі кан'!P483+зварювальник!L483+аварійки!J483</f>
        <v>0.2202029058549356</v>
      </c>
      <c r="G484" s="6">
        <f>'дератизація '!I483</f>
        <v>2.436254396248535E-3</v>
      </c>
      <c r="H484" s="6">
        <f>SUM(димовенти!Q483)</f>
        <v>5.6471669779392511E-2</v>
      </c>
      <c r="I484" s="6">
        <f>'під зими'!L483+майстерні!L483+покрівлі!N483+маляри!L483</f>
        <v>0.29927175771261638</v>
      </c>
      <c r="J484" s="6">
        <f>електрики!P483</f>
        <v>5.1847139929627292E-2</v>
      </c>
      <c r="K484" s="4">
        <f t="shared" si="33"/>
        <v>1.8499804549065104</v>
      </c>
      <c r="L484" s="4">
        <v>2.6643828744122008E-2</v>
      </c>
      <c r="M484" s="4">
        <f t="shared" si="34"/>
        <v>1.8766242836506324</v>
      </c>
      <c r="N484" s="4">
        <f t="shared" si="35"/>
        <v>2.2519491403807588</v>
      </c>
    </row>
    <row r="485" spans="1:14" ht="18" customHeight="1" x14ac:dyDescent="0.2">
      <c r="A485" s="2">
        <f t="shared" si="36"/>
        <v>96</v>
      </c>
      <c r="B485" s="2">
        <v>2</v>
      </c>
      <c r="C485" s="5" t="s">
        <v>214</v>
      </c>
      <c r="D485" s="6">
        <f>сходові!N484</f>
        <v>0</v>
      </c>
      <c r="E485" s="6">
        <f>прибудинкова!M484</f>
        <v>0.88697834244666018</v>
      </c>
      <c r="F485" s="6">
        <f>'слюсарі х.в.'!P484+'слюсарі кан'!P484+зварювальник!L484+аварійки!J484</f>
        <v>0.24099319592745833</v>
      </c>
      <c r="G485" s="6">
        <f>'дератизація '!I484</f>
        <v>9.8263107108394997E-3</v>
      </c>
      <c r="H485" s="6">
        <f>SUM(димовенти!Q484)</f>
        <v>9.3110468647246175E-2</v>
      </c>
      <c r="I485" s="6">
        <f>'під зими'!L484+майстерні!L484+покрівлі!N484+маляри!L484</f>
        <v>0.35408070718536899</v>
      </c>
      <c r="J485" s="6">
        <f>електрики!P484</f>
        <v>6.190846354120471E-2</v>
      </c>
      <c r="K485" s="4">
        <f t="shared" si="33"/>
        <v>1.6468974884587777</v>
      </c>
      <c r="L485" s="4">
        <v>2.6704778173675541E-2</v>
      </c>
      <c r="M485" s="4">
        <f t="shared" si="34"/>
        <v>1.6736022666324533</v>
      </c>
      <c r="N485" s="4">
        <f t="shared" si="35"/>
        <v>2.0083227199589437</v>
      </c>
    </row>
    <row r="486" spans="1:14" ht="18" customHeight="1" x14ac:dyDescent="0.2">
      <c r="A486" s="2">
        <f t="shared" si="36"/>
        <v>97</v>
      </c>
      <c r="B486" s="2">
        <f>1+B485</f>
        <v>3</v>
      </c>
      <c r="C486" s="5" t="s">
        <v>215</v>
      </c>
      <c r="D486" s="6">
        <f>сходові!N485</f>
        <v>1.2831807884005439</v>
      </c>
      <c r="E486" s="6">
        <f>прибудинкова!M485</f>
        <v>0.47707648391481644</v>
      </c>
      <c r="F486" s="6">
        <f>'слюсарі х.в.'!P485+'слюсарі кан'!P485+зварювальник!L485+аварійки!J485</f>
        <v>0.18886617489836874</v>
      </c>
      <c r="G486" s="6">
        <f>'дератизація '!I485</f>
        <v>4.5990031717263258E-3</v>
      </c>
      <c r="H486" s="6">
        <f>SUM(димовенти!Q485)</f>
        <v>8.3285495781114577E-2</v>
      </c>
      <c r="I486" s="6">
        <f>'під зими'!L485+майстерні!L485+покрівлі!N485+маляри!L485</f>
        <v>0.3075865913472251</v>
      </c>
      <c r="J486" s="6">
        <f>електрики!P485</f>
        <v>3.6549947831937289E-2</v>
      </c>
      <c r="K486" s="4">
        <f t="shared" si="33"/>
        <v>2.3811444853457324</v>
      </c>
      <c r="L486" s="4">
        <v>2.8872577403739236E-2</v>
      </c>
      <c r="M486" s="4">
        <f t="shared" si="34"/>
        <v>2.4100170627494717</v>
      </c>
      <c r="N486" s="4">
        <f t="shared" si="35"/>
        <v>2.8920204752993661</v>
      </c>
    </row>
    <row r="487" spans="1:14" ht="18" customHeight="1" x14ac:dyDescent="0.2">
      <c r="A487" s="2">
        <f t="shared" si="36"/>
        <v>98</v>
      </c>
      <c r="B487" s="2">
        <v>2</v>
      </c>
      <c r="C487" s="5" t="s">
        <v>216</v>
      </c>
      <c r="D487" s="6">
        <f>сходові!N486</f>
        <v>0</v>
      </c>
      <c r="E487" s="6">
        <f>прибудинкова!M486</f>
        <v>0</v>
      </c>
      <c r="F487" s="6">
        <f>'слюсарі х.в.'!P486+'слюсарі кан'!P486+зварювальник!L486+аварійки!J486</f>
        <v>0.32098793529513681</v>
      </c>
      <c r="G487" s="6">
        <f>'дератизація '!I486</f>
        <v>1.0360360360360362E-2</v>
      </c>
      <c r="H487" s="6">
        <f>SUM(димовенти!Q486)</f>
        <v>0.11865500068808468</v>
      </c>
      <c r="I487" s="6">
        <f>'під зими'!L486+майстерні!L486+покрівлі!N486+маляри!L486</f>
        <v>0.40048926380321781</v>
      </c>
      <c r="J487" s="6">
        <f>електрики!P486</f>
        <v>0.10174056649650438</v>
      </c>
      <c r="K487" s="4">
        <f t="shared" si="33"/>
        <v>0.95223312664330406</v>
      </c>
      <c r="L487" s="4">
        <v>2.5980618602027685E-2</v>
      </c>
      <c r="M487" s="4">
        <f t="shared" si="34"/>
        <v>0.97821374524533178</v>
      </c>
      <c r="N487" s="4">
        <f t="shared" si="35"/>
        <v>1.1738564942943981</v>
      </c>
    </row>
    <row r="488" spans="1:14" ht="18" customHeight="1" x14ac:dyDescent="0.2">
      <c r="A488" s="2">
        <f t="shared" si="36"/>
        <v>99</v>
      </c>
      <c r="B488" s="2">
        <v>4</v>
      </c>
      <c r="C488" s="5" t="s">
        <v>217</v>
      </c>
      <c r="D488" s="6">
        <f>сходові!N487</f>
        <v>1.4656385043343254</v>
      </c>
      <c r="E488" s="6">
        <f>прибудинкова!M487</f>
        <v>0.60639884417992851</v>
      </c>
      <c r="F488" s="6">
        <f>'слюсарі х.в.'!P487+'слюсарі кан'!P487+зварювальник!L487+аварійки!J487</f>
        <v>0.24170348447609313</v>
      </c>
      <c r="G488" s="6">
        <f>'дератизація '!I487</f>
        <v>3.8232630353215165E-3</v>
      </c>
      <c r="H488" s="6">
        <f>SUM(димовенти!Q487)</f>
        <v>5.097361231180339E-2</v>
      </c>
      <c r="I488" s="6">
        <f>'під зими'!L487+майстерні!L487+покрівлі!N487+маляри!L487</f>
        <v>0.30354060425752749</v>
      </c>
      <c r="J488" s="6">
        <f>електрики!P487</f>
        <v>6.2620573061264548E-2</v>
      </c>
      <c r="K488" s="4">
        <f t="shared" si="33"/>
        <v>2.7346988856562642</v>
      </c>
      <c r="L488" s="4">
        <v>2.7097967337752906E-2</v>
      </c>
      <c r="M488" s="4">
        <f t="shared" si="34"/>
        <v>2.7617968529940171</v>
      </c>
      <c r="N488" s="4">
        <f t="shared" si="35"/>
        <v>3.3141562235928204</v>
      </c>
    </row>
    <row r="489" spans="1:14" ht="18" customHeight="1" x14ac:dyDescent="0.2">
      <c r="A489" s="2">
        <f t="shared" si="36"/>
        <v>100</v>
      </c>
      <c r="B489" s="2">
        <v>3</v>
      </c>
      <c r="C489" s="5" t="s">
        <v>218</v>
      </c>
      <c r="D489" s="6">
        <f>сходові!N488</f>
        <v>0.87977011494252866</v>
      </c>
      <c r="E489" s="6">
        <f>прибудинкова!M488</f>
        <v>0.55808115639150124</v>
      </c>
      <c r="F489" s="6">
        <f>'слюсарі х.в.'!P488+'слюсарі кан'!P488+зварювальник!L488+аварійки!J488</f>
        <v>0.18312278925836889</v>
      </c>
      <c r="G489" s="6">
        <f>'дератизація '!I488</f>
        <v>3.4184206597999704E-3</v>
      </c>
      <c r="H489" s="6">
        <f>SUM(димовенти!Q488)</f>
        <v>4.9691917116148059E-2</v>
      </c>
      <c r="I489" s="6">
        <f>'під зими'!L488+майстерні!L488+покрівлі!N488+маляри!L488</f>
        <v>0.27973794685227726</v>
      </c>
      <c r="J489" s="6">
        <f>електрики!P488</f>
        <v>3.3716085628039967E-2</v>
      </c>
      <c r="K489" s="4">
        <f t="shared" si="33"/>
        <v>1.9875384308486643</v>
      </c>
      <c r="L489" s="4">
        <v>2.9034535434209401E-2</v>
      </c>
      <c r="M489" s="4">
        <f t="shared" si="34"/>
        <v>2.0165729662828737</v>
      </c>
      <c r="N489" s="4">
        <f t="shared" si="35"/>
        <v>2.4198875595394482</v>
      </c>
    </row>
    <row r="490" spans="1:14" ht="18" customHeight="1" x14ac:dyDescent="0.2">
      <c r="A490" s="2">
        <f t="shared" si="36"/>
        <v>101</v>
      </c>
      <c r="B490" s="2">
        <v>5</v>
      </c>
      <c r="C490" s="5" t="s">
        <v>219</v>
      </c>
      <c r="D490" s="6">
        <f>сходові!N489</f>
        <v>0.89479426934097417</v>
      </c>
      <c r="E490" s="6">
        <f>прибудинкова!M489</f>
        <v>0.84399023495702008</v>
      </c>
      <c r="F490" s="6">
        <f>'слюсарі х.в.'!P489+'слюсарі кан'!P489+зварювальник!L489+аварійки!J489</f>
        <v>0.22721575961810936</v>
      </c>
      <c r="G490" s="6">
        <f>'дератизація '!I489</f>
        <v>1.7936962750716334E-3</v>
      </c>
      <c r="H490" s="6">
        <f>SUM(димовенти!Q489)</f>
        <v>7.5608178401405574E-2</v>
      </c>
      <c r="I490" s="6">
        <f>'під зими'!L489+майстерні!L489+покрівлі!N489+маляри!L489</f>
        <v>0.24982224953896931</v>
      </c>
      <c r="J490" s="6">
        <f>електрики!P489</f>
        <v>5.5472138589170619E-2</v>
      </c>
      <c r="K490" s="4">
        <f t="shared" si="33"/>
        <v>2.3486965267207212</v>
      </c>
      <c r="L490" s="4">
        <v>0.02</v>
      </c>
      <c r="M490" s="4">
        <f t="shared" si="34"/>
        <v>2.3686965267207212</v>
      </c>
      <c r="N490" s="4">
        <f t="shared" si="35"/>
        <v>2.8424358320648655</v>
      </c>
    </row>
    <row r="491" spans="1:14" ht="18" customHeight="1" x14ac:dyDescent="0.2">
      <c r="A491" s="2">
        <f t="shared" si="36"/>
        <v>102</v>
      </c>
      <c r="B491" s="2">
        <v>2</v>
      </c>
      <c r="C491" s="5" t="s">
        <v>220</v>
      </c>
      <c r="D491" s="6">
        <f>сходові!N490</f>
        <v>0</v>
      </c>
      <c r="E491" s="6">
        <f>прибудинкова!M490</f>
        <v>1.5162656340279059</v>
      </c>
      <c r="F491" s="6">
        <f>'слюсарі х.в.'!P490+'слюсарі кан'!P490+зварювальник!L490+аварійки!J490</f>
        <v>0.19920099075826381</v>
      </c>
      <c r="G491" s="6">
        <f>'дератизація '!I490</f>
        <v>4.3518347777982674E-3</v>
      </c>
      <c r="H491" s="6">
        <f>SUM(димовенти!Q490)</f>
        <v>6.6380968231213436E-2</v>
      </c>
      <c r="I491" s="6">
        <f>'під зими'!L490+майстерні!L490+покрівлі!N490+маляри!L490</f>
        <v>0.29607577092428261</v>
      </c>
      <c r="J491" s="6">
        <f>електрики!P490</f>
        <v>4.1441952258093245E-2</v>
      </c>
      <c r="K491" s="4">
        <f t="shared" si="33"/>
        <v>2.1237171509775572</v>
      </c>
      <c r="L491" s="4">
        <v>2.6102818626555266E-2</v>
      </c>
      <c r="M491" s="4">
        <f t="shared" si="34"/>
        <v>2.1498199696041125</v>
      </c>
      <c r="N491" s="4">
        <f t="shared" si="35"/>
        <v>2.5797839635249349</v>
      </c>
    </row>
    <row r="492" spans="1:14" ht="18" customHeight="1" x14ac:dyDescent="0.2">
      <c r="A492" s="2">
        <f t="shared" si="36"/>
        <v>103</v>
      </c>
      <c r="B492" s="2">
        <v>3</v>
      </c>
      <c r="C492" s="5" t="s">
        <v>206</v>
      </c>
      <c r="D492" s="6">
        <f>сходові!N491</f>
        <v>1.2281370682621704</v>
      </c>
      <c r="E492" s="6">
        <f>прибудинкова!M491</f>
        <v>0.65807070981778626</v>
      </c>
      <c r="F492" s="6">
        <f>'слюсарі х.в.'!P491+'слюсарі кан'!P491+зварювальник!L491+аварійки!J491</f>
        <v>0.21260586877651655</v>
      </c>
      <c r="G492" s="6">
        <f>'дератизація '!I491</f>
        <v>1.4345934185477293E-3</v>
      </c>
      <c r="H492" s="6">
        <f>SUM(димовенти!Q491)</f>
        <v>5.240177788612653E-2</v>
      </c>
      <c r="I492" s="6">
        <f>'під зими'!L491+майстерні!L491+покрівлі!N491+маляри!L491</f>
        <v>0.25293396038377475</v>
      </c>
      <c r="J492" s="6">
        <f>електрики!P491</f>
        <v>4.8263425809950598E-2</v>
      </c>
      <c r="K492" s="4">
        <f t="shared" si="33"/>
        <v>2.4538474043548728</v>
      </c>
      <c r="L492" s="4">
        <v>2.6591351903149971E-2</v>
      </c>
      <c r="M492" s="4">
        <f t="shared" si="34"/>
        <v>2.4804387562580228</v>
      </c>
      <c r="N492" s="4">
        <f t="shared" si="35"/>
        <v>2.9765265075096274</v>
      </c>
    </row>
    <row r="493" spans="1:14" ht="18" customHeight="1" x14ac:dyDescent="0.2">
      <c r="A493" s="2">
        <f t="shared" si="36"/>
        <v>104</v>
      </c>
      <c r="B493" s="2">
        <v>3</v>
      </c>
      <c r="C493" s="5" t="s">
        <v>222</v>
      </c>
      <c r="D493" s="6">
        <f>сходові!N492</f>
        <v>1.1270549908782903</v>
      </c>
      <c r="E493" s="6">
        <f>прибудинкова!M492</f>
        <v>0.38505390468902778</v>
      </c>
      <c r="F493" s="6">
        <f>'слюсарі х.в.'!P492+'слюсарі кан'!P492+зварювальник!L492+аварійки!J492</f>
        <v>0.20653060831487322</v>
      </c>
      <c r="G493" s="6">
        <f>'дератизація '!I492</f>
        <v>4.0747353653870682E-3</v>
      </c>
      <c r="H493" s="6">
        <f>SUM(димовенти!Q492)</f>
        <v>6.7101204108539703E-2</v>
      </c>
      <c r="I493" s="6">
        <f>'під зими'!L492+майстерні!L492+покрівлі!N492+маляри!L492</f>
        <v>0.32397791805307041</v>
      </c>
      <c r="J493" s="6">
        <f>електрики!P492</f>
        <v>4.5122418426192655E-2</v>
      </c>
      <c r="K493" s="4">
        <f t="shared" si="33"/>
        <v>2.1589157798353811</v>
      </c>
      <c r="L493" s="4">
        <v>2.6784264638781925E-2</v>
      </c>
      <c r="M493" s="4">
        <f t="shared" si="34"/>
        <v>2.1857000444741632</v>
      </c>
      <c r="N493" s="4">
        <f t="shared" si="35"/>
        <v>2.6228400533689959</v>
      </c>
    </row>
    <row r="494" spans="1:14" ht="18" customHeight="1" x14ac:dyDescent="0.2">
      <c r="A494" s="2">
        <f t="shared" si="36"/>
        <v>105</v>
      </c>
      <c r="B494" s="2">
        <v>3</v>
      </c>
      <c r="C494" s="5" t="s">
        <v>223</v>
      </c>
      <c r="D494" s="6">
        <f>сходові!N493</f>
        <v>1.0812916246215942</v>
      </c>
      <c r="E494" s="6">
        <f>прибудинкова!M493</f>
        <v>0.83149828456104946</v>
      </c>
      <c r="F494" s="6">
        <f>'слюсарі х.в.'!P493+'слюсарі кан'!P493+зварювальник!L493+аварійки!J493</f>
        <v>0.18077838954420661</v>
      </c>
      <c r="G494" s="6">
        <f>'дератизація '!I493</f>
        <v>4.5812310797174573E-3</v>
      </c>
      <c r="H494" s="6">
        <f>SUM(димовенти!Q493)</f>
        <v>3.7194386044523124E-2</v>
      </c>
      <c r="I494" s="6">
        <f>'під зими'!L493+майстерні!L493+покрівлі!N493+маляри!L493</f>
        <v>0.28738332728232885</v>
      </c>
      <c r="J494" s="6">
        <f>електрики!P493</f>
        <v>3.2559327897108213E-2</v>
      </c>
      <c r="K494" s="4">
        <f t="shared" si="33"/>
        <v>2.4552865710305278</v>
      </c>
      <c r="L494" s="4">
        <v>0.03</v>
      </c>
      <c r="M494" s="4">
        <f t="shared" si="34"/>
        <v>2.4852865710305276</v>
      </c>
      <c r="N494" s="4">
        <f t="shared" si="35"/>
        <v>2.9823438852366331</v>
      </c>
    </row>
    <row r="495" spans="1:14" ht="18" customHeight="1" x14ac:dyDescent="0.2">
      <c r="A495" s="2">
        <f t="shared" si="36"/>
        <v>106</v>
      </c>
      <c r="B495" s="2">
        <v>3</v>
      </c>
      <c r="C495" s="5" t="s">
        <v>224</v>
      </c>
      <c r="D495" s="6">
        <f>сходові!N494</f>
        <v>1.0316136278547361</v>
      </c>
      <c r="E495" s="6">
        <f>прибудинкова!M494</f>
        <v>0.6741536867325546</v>
      </c>
      <c r="F495" s="6">
        <f>'слюсарі х.в.'!P494+'слюсарі кан'!P494+зварювальник!L494+аварійки!J494</f>
        <v>0.20879807356729813</v>
      </c>
      <c r="G495" s="6">
        <f>'дератизація '!I494</f>
        <v>4.4743935309973053E-3</v>
      </c>
      <c r="H495" s="6">
        <f>SUM(димовенти!Q494)</f>
        <v>4.8799287586261349E-2</v>
      </c>
      <c r="I495" s="6">
        <f>'під зими'!L494+майстерні!L494+покрівлі!N494+маляри!L494</f>
        <v>0.30273204605422599</v>
      </c>
      <c r="J495" s="6">
        <f>електрики!P494</f>
        <v>4.6182569818809339E-2</v>
      </c>
      <c r="K495" s="4">
        <f t="shared" si="33"/>
        <v>2.3167536851448829</v>
      </c>
      <c r="L495" s="4">
        <v>2.9571485479505222E-2</v>
      </c>
      <c r="M495" s="4">
        <f t="shared" si="34"/>
        <v>2.3463251706243882</v>
      </c>
      <c r="N495" s="4">
        <f t="shared" si="35"/>
        <v>2.8155902047492658</v>
      </c>
    </row>
    <row r="496" spans="1:14" ht="18" customHeight="1" x14ac:dyDescent="0.2">
      <c r="A496" s="2">
        <f t="shared" si="36"/>
        <v>107</v>
      </c>
      <c r="B496" s="2">
        <v>3</v>
      </c>
      <c r="C496" s="5" t="s">
        <v>225</v>
      </c>
      <c r="D496" s="6">
        <f>сходові!N495</f>
        <v>0.66644327176780993</v>
      </c>
      <c r="E496" s="6">
        <f>прибудинкова!M495</f>
        <v>0.84206395778364118</v>
      </c>
      <c r="F496" s="6">
        <f>'слюсарі х.в.'!P495+'слюсарі кан'!P495+зварювальник!L495+аварійки!J495</f>
        <v>0.20968947187523021</v>
      </c>
      <c r="G496" s="6">
        <f>'дератизація '!I495</f>
        <v>9.2282321899736161E-3</v>
      </c>
      <c r="H496" s="6">
        <f>SUM(димовенти!Q495)</f>
        <v>6.9396560836638602E-2</v>
      </c>
      <c r="I496" s="6">
        <f>'під зими'!L495+майстерні!L495+покрівлі!N495+маляри!L495</f>
        <v>0.24626554683999385</v>
      </c>
      <c r="J496" s="6">
        <f>електрики!P495</f>
        <v>4.6824437124851806E-2</v>
      </c>
      <c r="K496" s="4">
        <f t="shared" si="33"/>
        <v>2.0899114784181392</v>
      </c>
      <c r="L496" s="4">
        <v>2.9663635859394619E-2</v>
      </c>
      <c r="M496" s="4">
        <f t="shared" si="34"/>
        <v>2.1195751142775339</v>
      </c>
      <c r="N496" s="4">
        <f t="shared" si="35"/>
        <v>2.5434901371330407</v>
      </c>
    </row>
    <row r="497" spans="1:14" ht="18" customHeight="1" x14ac:dyDescent="0.2">
      <c r="A497" s="2">
        <f t="shared" si="36"/>
        <v>108</v>
      </c>
      <c r="B497" s="2">
        <v>3</v>
      </c>
      <c r="C497" s="5" t="s">
        <v>226</v>
      </c>
      <c r="D497" s="6">
        <f>сходові!N496</f>
        <v>1.5347606727037513</v>
      </c>
      <c r="E497" s="6">
        <f>прибудинкова!M496</f>
        <v>0.56141337274220027</v>
      </c>
      <c r="F497" s="6">
        <f>'слюсарі х.в.'!P496+'слюсарі кан'!P496+зварювальник!L496+аварійки!J496</f>
        <v>0.23076020341662898</v>
      </c>
      <c r="G497" s="6">
        <f>'дератизація '!I496</f>
        <v>5.6354679802955669E-3</v>
      </c>
      <c r="H497" s="6">
        <f>SUM(димовенти!Q496)</f>
        <v>7.2516909228478324E-2</v>
      </c>
      <c r="I497" s="6">
        <f>'під зими'!L496+майстерні!L496+покрівлі!N496+маляри!L496</f>
        <v>0.2694445666600096</v>
      </c>
      <c r="J497" s="6">
        <f>електрики!P496</f>
        <v>5.6777920090858747E-2</v>
      </c>
      <c r="K497" s="4">
        <f t="shared" si="33"/>
        <v>2.7313091128222231</v>
      </c>
      <c r="L497" s="4">
        <v>2.6787006772089315E-2</v>
      </c>
      <c r="M497" s="4">
        <f t="shared" si="34"/>
        <v>2.7580961195943123</v>
      </c>
      <c r="N497" s="4">
        <f t="shared" si="35"/>
        <v>3.3097153435131745</v>
      </c>
    </row>
    <row r="498" spans="1:14" ht="18" customHeight="1" x14ac:dyDescent="0.2">
      <c r="A498" s="2">
        <f t="shared" si="36"/>
        <v>109</v>
      </c>
      <c r="B498" s="2">
        <v>3</v>
      </c>
      <c r="C498" s="5" t="s">
        <v>227</v>
      </c>
      <c r="D498" s="6">
        <f>сходові!N497</f>
        <v>0.80068439716312056</v>
      </c>
      <c r="E498" s="6">
        <f>прибудинкова!M497</f>
        <v>1.080303841607565</v>
      </c>
      <c r="F498" s="6">
        <f>'слюсарі х.в.'!P497+'слюсарі кан'!P497+зварювальник!L497+аварійки!J497</f>
        <v>0.21914266434729571</v>
      </c>
      <c r="G498" s="6">
        <f>'дератизація '!I497</f>
        <v>8.4042553191489358E-3</v>
      </c>
      <c r="H498" s="6">
        <f>SUM(димовенти!Q497)</f>
        <v>0.10116626588863502</v>
      </c>
      <c r="I498" s="6">
        <f>'під зими'!L497+майстерні!L497+покрівлі!N497+маляри!L497</f>
        <v>0.2663718929188455</v>
      </c>
      <c r="J498" s="6">
        <f>електрики!P497</f>
        <v>5.1488766935161037E-2</v>
      </c>
      <c r="K498" s="4">
        <f t="shared" si="33"/>
        <v>2.5275620841797721</v>
      </c>
      <c r="L498" s="4">
        <v>2.9842973769776217E-2</v>
      </c>
      <c r="M498" s="4">
        <f t="shared" si="34"/>
        <v>2.5574050579495484</v>
      </c>
      <c r="N498" s="4">
        <f t="shared" si="35"/>
        <v>3.0688860695394582</v>
      </c>
    </row>
    <row r="499" spans="1:14" ht="18" customHeight="1" x14ac:dyDescent="0.2">
      <c r="A499" s="2">
        <f t="shared" si="36"/>
        <v>110</v>
      </c>
      <c r="B499" s="2">
        <v>3</v>
      </c>
      <c r="C499" s="5" t="s">
        <v>228</v>
      </c>
      <c r="D499" s="6">
        <f>сходові!N498</f>
        <v>0.99330930064888234</v>
      </c>
      <c r="E499" s="6">
        <f>прибудинкова!M498</f>
        <v>0.69319848467628886</v>
      </c>
      <c r="F499" s="6">
        <f>'слюсарі х.в.'!P498+'слюсарі кан'!P498+зварювальник!L498+аварійки!J498</f>
        <v>0.21140628078196513</v>
      </c>
      <c r="G499" s="6">
        <f>'дератизація '!I498</f>
        <v>5.1483123082168422E-3</v>
      </c>
      <c r="H499" s="6">
        <f>SUM(димовенти!Q498)</f>
        <v>7.073151492048689E-2</v>
      </c>
      <c r="I499" s="6">
        <f>'під зими'!L498+майстерні!L498+покрівлі!N498+маляри!L498</f>
        <v>0.30027581532482783</v>
      </c>
      <c r="J499" s="6">
        <f>електрики!P498</f>
        <v>4.7415970024462441E-2</v>
      </c>
      <c r="K499" s="4">
        <f t="shared" si="33"/>
        <v>2.3214856786851303</v>
      </c>
      <c r="L499" s="4">
        <v>0.03</v>
      </c>
      <c r="M499" s="4">
        <f t="shared" si="34"/>
        <v>2.3514856786851301</v>
      </c>
      <c r="N499" s="4">
        <f t="shared" si="35"/>
        <v>2.8217828144221562</v>
      </c>
    </row>
    <row r="500" spans="1:14" ht="18" customHeight="1" x14ac:dyDescent="0.2">
      <c r="A500" s="2">
        <f t="shared" si="36"/>
        <v>111</v>
      </c>
      <c r="B500" s="2">
        <v>3</v>
      </c>
      <c r="C500" s="5" t="s">
        <v>229</v>
      </c>
      <c r="D500" s="6">
        <f>сходові!N499</f>
        <v>1.2019856268299176</v>
      </c>
      <c r="E500" s="6">
        <f>прибудинкова!M499</f>
        <v>0.53758536953242841</v>
      </c>
      <c r="F500" s="6">
        <f>'слюсарі х.в.'!P499+'слюсарі кан'!P499+зварювальник!L499+аварійки!J499</f>
        <v>0.19311710116356373</v>
      </c>
      <c r="G500" s="6">
        <f>'дератизація '!I499</f>
        <v>4.5714665956880498E-3</v>
      </c>
      <c r="H500" s="6">
        <f>SUM(димовенти!Q499)</f>
        <v>6.8920947198792132E-2</v>
      </c>
      <c r="I500" s="6">
        <f>'під зими'!L499+майстерні!L499+покрівлі!N499+маляри!L499</f>
        <v>0.3094606721716382</v>
      </c>
      <c r="J500" s="6">
        <f>електрики!P499</f>
        <v>3.8647410901558189E-2</v>
      </c>
      <c r="K500" s="4">
        <f t="shared" si="33"/>
        <v>2.3542885943935863</v>
      </c>
      <c r="L500" s="4">
        <v>2.6963179733627135E-2</v>
      </c>
      <c r="M500" s="4">
        <f t="shared" si="34"/>
        <v>2.3812517741272132</v>
      </c>
      <c r="N500" s="4">
        <f t="shared" si="35"/>
        <v>2.8575021289526559</v>
      </c>
    </row>
    <row r="501" spans="1:14" ht="18" customHeight="1" x14ac:dyDescent="0.2">
      <c r="A501" s="2">
        <f t="shared" si="36"/>
        <v>112</v>
      </c>
      <c r="B501" s="2">
        <v>3</v>
      </c>
      <c r="C501" s="5" t="s">
        <v>230</v>
      </c>
      <c r="D501" s="6">
        <f>сходові!N500</f>
        <v>1.0907353976073189</v>
      </c>
      <c r="E501" s="6">
        <f>прибудинкова!M500</f>
        <v>0.64891752287121751</v>
      </c>
      <c r="F501" s="6">
        <f>'слюсарі х.в.'!P500+'слюсарі кан'!P500+зварювальник!L500+аварійки!J500</f>
        <v>0.24134474596525879</v>
      </c>
      <c r="G501" s="6">
        <f>'дератизація '!I500</f>
        <v>5.0052779732582698E-3</v>
      </c>
      <c r="H501" s="6">
        <f>SUM(димовенти!Q500)</f>
        <v>8.9272670284120406E-2</v>
      </c>
      <c r="I501" s="6">
        <f>'під зими'!L500+майстерні!L500+покрівлі!N500+маляри!L500</f>
        <v>0.34104723693271977</v>
      </c>
      <c r="J501" s="6">
        <f>електрики!P500</f>
        <v>6.2443566749890336E-2</v>
      </c>
      <c r="K501" s="4">
        <f t="shared" si="33"/>
        <v>2.4787664183837839</v>
      </c>
      <c r="L501" s="4">
        <v>3.009540955859534E-2</v>
      </c>
      <c r="M501" s="4">
        <f t="shared" si="34"/>
        <v>2.5088618279423791</v>
      </c>
      <c r="N501" s="4">
        <f t="shared" si="35"/>
        <v>3.0106341935308549</v>
      </c>
    </row>
    <row r="502" spans="1:14" ht="18" customHeight="1" x14ac:dyDescent="0.2">
      <c r="A502" s="2">
        <f t="shared" si="36"/>
        <v>113</v>
      </c>
      <c r="B502" s="2">
        <v>4</v>
      </c>
      <c r="C502" s="5" t="s">
        <v>231</v>
      </c>
      <c r="D502" s="6">
        <f>сходові!N501</f>
        <v>1.0384427075652558</v>
      </c>
      <c r="E502" s="6">
        <f>прибудинкова!M501</f>
        <v>0.58961128494244774</v>
      </c>
      <c r="F502" s="6">
        <f>'слюсарі х.в.'!P501+'слюсарі кан'!P501+зварювальник!L501+аварійки!J501</f>
        <v>0.20695965776112007</v>
      </c>
      <c r="G502" s="6">
        <f>'дератизація '!I501</f>
        <v>2.9527836504580694E-3</v>
      </c>
      <c r="H502" s="6">
        <f>SUM(димовенти!Q501)</f>
        <v>7.5225006897584143E-2</v>
      </c>
      <c r="I502" s="6">
        <f>'під зими'!L501+майстерні!L501+покрівлі!N501+маляри!L501</f>
        <v>0.26005769466266548</v>
      </c>
      <c r="J502" s="6">
        <f>електрики!P501</f>
        <v>4.5319040018850225E-2</v>
      </c>
      <c r="K502" s="4">
        <f t="shared" si="33"/>
        <v>2.2185681754983815</v>
      </c>
      <c r="L502" s="4">
        <v>3.0127537467543614E-2</v>
      </c>
      <c r="M502" s="4">
        <f t="shared" si="34"/>
        <v>2.2486957129659251</v>
      </c>
      <c r="N502" s="4">
        <f t="shared" si="35"/>
        <v>2.69843485555911</v>
      </c>
    </row>
    <row r="503" spans="1:14" ht="18" customHeight="1" x14ac:dyDescent="0.2">
      <c r="A503" s="2">
        <f t="shared" si="36"/>
        <v>114</v>
      </c>
      <c r="B503" s="2">
        <v>3</v>
      </c>
      <c r="C503" s="5" t="s">
        <v>232</v>
      </c>
      <c r="D503" s="6">
        <f>сходові!N502</f>
        <v>0.82199091284593151</v>
      </c>
      <c r="E503" s="6">
        <f>прибудинкова!M502</f>
        <v>0.48683076781862411</v>
      </c>
      <c r="F503" s="6">
        <f>'слюсарі х.в.'!P502+'слюсарі кан'!P502+зварювальник!L502+аварійки!J502</f>
        <v>0.21383142359769733</v>
      </c>
      <c r="G503" s="6">
        <f>'дератизація '!I502</f>
        <v>1.3286520721464961E-3</v>
      </c>
      <c r="H503" s="6">
        <f>SUM(димовенти!Q502)</f>
        <v>7.4702329542667228E-2</v>
      </c>
      <c r="I503" s="6">
        <f>'під зими'!L502+майстерні!L502+покрівлі!N502+маляри!L502</f>
        <v>0.301612431139056</v>
      </c>
      <c r="J503" s="6">
        <f>електрики!P502</f>
        <v>4.8868130718212402E-2</v>
      </c>
      <c r="K503" s="4">
        <f t="shared" si="33"/>
        <v>1.949164647734335</v>
      </c>
      <c r="L503" s="4">
        <v>2.7130818754437944E-2</v>
      </c>
      <c r="M503" s="4">
        <f t="shared" si="34"/>
        <v>1.9762954664887729</v>
      </c>
      <c r="N503" s="4">
        <f t="shared" si="35"/>
        <v>2.3715545597865275</v>
      </c>
    </row>
    <row r="504" spans="1:14" ht="18" customHeight="1" x14ac:dyDescent="0.2">
      <c r="A504" s="2">
        <f t="shared" si="36"/>
        <v>115</v>
      </c>
      <c r="B504" s="2">
        <v>3</v>
      </c>
      <c r="C504" s="5" t="s">
        <v>233</v>
      </c>
      <c r="D504" s="6">
        <f>сходові!N503</f>
        <v>1.0330552147239263</v>
      </c>
      <c r="E504" s="6">
        <f>прибудинкова!M503</f>
        <v>1.0699059304703478</v>
      </c>
      <c r="F504" s="6">
        <f>'слюсарі х.в.'!P503+'слюсарі кан'!P503+зварювальник!L503+аварійки!J503</f>
        <v>0.19502854951013157</v>
      </c>
      <c r="G504" s="6">
        <f>'дератизація '!I503</f>
        <v>7.1165644171779152E-3</v>
      </c>
      <c r="H504" s="6">
        <f>SUM(димовенти!Q503)</f>
        <v>5.8132347223914152E-2</v>
      </c>
      <c r="I504" s="6">
        <f>'під зими'!L503+майстерні!L503+покрівлі!N503+маляри!L503</f>
        <v>0.30964550217931797</v>
      </c>
      <c r="J504" s="6">
        <f>електрики!P503</f>
        <v>3.9590544719060414E-2</v>
      </c>
      <c r="K504" s="4">
        <f t="shared" si="33"/>
        <v>2.7124746532438757</v>
      </c>
      <c r="L504" s="4">
        <v>2.726091945231485E-2</v>
      </c>
      <c r="M504" s="4">
        <f t="shared" si="34"/>
        <v>2.7397355726961905</v>
      </c>
      <c r="N504" s="4">
        <f t="shared" si="35"/>
        <v>3.2876826872354283</v>
      </c>
    </row>
    <row r="505" spans="1:14" ht="18" customHeight="1" x14ac:dyDescent="0.2">
      <c r="A505" s="2">
        <f t="shared" si="36"/>
        <v>116</v>
      </c>
      <c r="B505" s="2">
        <v>3</v>
      </c>
      <c r="C505" s="5" t="s">
        <v>234</v>
      </c>
      <c r="D505" s="6">
        <f>сходові!N504</f>
        <v>1.3640907022599731</v>
      </c>
      <c r="E505" s="6">
        <f>прибудинкова!M504</f>
        <v>0.55548126801152742</v>
      </c>
      <c r="F505" s="6">
        <f>'слюсарі х.в.'!P504+'слюсарі кан'!P504+зварювальник!L504+аварійки!J504</f>
        <v>0.23381497112215482</v>
      </c>
      <c r="G505" s="6">
        <f>'дератизація '!I504</f>
        <v>3.7539814955255576E-3</v>
      </c>
      <c r="H505" s="6">
        <f>SUM(димовенти!Q504)</f>
        <v>7.3184531341057762E-2</v>
      </c>
      <c r="I505" s="6">
        <f>'під зими'!L504+майстерні!L504+покрівлі!N504+маляри!L504</f>
        <v>0.30547107422215525</v>
      </c>
      <c r="J505" s="6">
        <f>електрики!P504</f>
        <v>5.8728276558836792E-2</v>
      </c>
      <c r="K505" s="4">
        <f t="shared" si="33"/>
        <v>2.5945248050112304</v>
      </c>
      <c r="L505" s="4">
        <v>3.0455644579549957E-2</v>
      </c>
      <c r="M505" s="4">
        <f t="shared" si="34"/>
        <v>2.6249804495907805</v>
      </c>
      <c r="N505" s="4">
        <f t="shared" si="35"/>
        <v>3.1499765395089363</v>
      </c>
    </row>
    <row r="506" spans="1:14" ht="18" customHeight="1" x14ac:dyDescent="0.2">
      <c r="A506" s="2">
        <f t="shared" si="36"/>
        <v>117</v>
      </c>
      <c r="B506" s="2">
        <v>5</v>
      </c>
      <c r="C506" s="5" t="s">
        <v>235</v>
      </c>
      <c r="D506" s="6">
        <f>сходові!N505</f>
        <v>1.2281429748283754</v>
      </c>
      <c r="E506" s="6">
        <f>прибудинкова!M505</f>
        <v>0.30409321739130435</v>
      </c>
      <c r="F506" s="6">
        <f>'слюсарі х.в.'!P505+'слюсарі кан'!P505+'слюсарі ц.о.'!P211+зварювальник!L505+аварійки!J505</f>
        <v>0.46388749016925934</v>
      </c>
      <c r="G506" s="6">
        <f>'дератизація '!I505</f>
        <v>2.4164759725400459E-3</v>
      </c>
      <c r="H506" s="6">
        <f>SUM(димовенти!Q505)</f>
        <v>3.4222127278378561E-2</v>
      </c>
      <c r="I506" s="6">
        <f>'під зими'!L505+майстерні!L505+покрівлі!N505+маляри!L505</f>
        <v>0.27806440546101791</v>
      </c>
      <c r="J506" s="6">
        <f>електрики!P505</f>
        <v>4.7254984268791579E-2</v>
      </c>
      <c r="K506" s="4">
        <f t="shared" si="33"/>
        <v>2.3580816753696672</v>
      </c>
      <c r="L506" s="4">
        <v>3.0419076157097213E-2</v>
      </c>
      <c r="M506" s="4">
        <f t="shared" si="34"/>
        <v>2.3885007515267644</v>
      </c>
      <c r="N506" s="4">
        <f t="shared" si="35"/>
        <v>2.8662009018321171</v>
      </c>
    </row>
    <row r="507" spans="1:14" ht="18" customHeight="1" x14ac:dyDescent="0.2">
      <c r="A507" s="2">
        <f t="shared" si="36"/>
        <v>118</v>
      </c>
      <c r="B507" s="2">
        <v>3</v>
      </c>
      <c r="C507" s="5" t="s">
        <v>236</v>
      </c>
      <c r="D507" s="6">
        <f>сходові!N506</f>
        <v>0.57398477445744789</v>
      </c>
      <c r="E507" s="6">
        <f>прибудинкова!M506</f>
        <v>0.43976784816490699</v>
      </c>
      <c r="F507" s="6">
        <f>'слюсарі х.в.'!P506+'слюсарі кан'!P506+зварювальник!L506+аварійки!J506</f>
        <v>0.18876561959246663</v>
      </c>
      <c r="G507" s="6">
        <f>'дератизація '!I506</f>
        <v>3.0283748114630473E-3</v>
      </c>
      <c r="H507" s="6">
        <f>SUM(димовенти!Q506)</f>
        <v>3.6305944007154575E-2</v>
      </c>
      <c r="I507" s="6">
        <f>'під зими'!L506+майстерні!L506+покрівлі!N506+маляри!L506</f>
        <v>0.25710326849761428</v>
      </c>
      <c r="J507" s="6">
        <f>електрики!P506</f>
        <v>3.6076369272813991E-2</v>
      </c>
      <c r="K507" s="4">
        <f t="shared" si="33"/>
        <v>1.5350321988038673</v>
      </c>
      <c r="L507" s="4">
        <v>0.03</v>
      </c>
      <c r="M507" s="4">
        <f t="shared" si="34"/>
        <v>1.5650321988038673</v>
      </c>
      <c r="N507" s="4">
        <f t="shared" si="35"/>
        <v>1.8780386385646408</v>
      </c>
    </row>
    <row r="508" spans="1:14" ht="18" customHeight="1" x14ac:dyDescent="0.2">
      <c r="A508" s="2">
        <f t="shared" si="36"/>
        <v>119</v>
      </c>
      <c r="B508" s="2">
        <v>3</v>
      </c>
      <c r="C508" s="5" t="s">
        <v>237</v>
      </c>
      <c r="D508" s="6">
        <f>сходові!N507</f>
        <v>0.88630047505938248</v>
      </c>
      <c r="E508" s="6">
        <f>прибудинкова!M507</f>
        <v>1.1391575613618368</v>
      </c>
      <c r="F508" s="6">
        <f>'слюсарі х.в.'!P507+'слюсарі кан'!P507+зварювальник!L507+аварійки!J507</f>
        <v>0.2215800284234419</v>
      </c>
      <c r="G508" s="6">
        <f>'дератизація '!I507</f>
        <v>1.5810570071258909E-3</v>
      </c>
      <c r="H508" s="6">
        <f>SUM(димовенти!Q507)</f>
        <v>4.4236670388109092E-2</v>
      </c>
      <c r="I508" s="6">
        <f>'під зими'!L507+майстерні!L507+покрівлі!N507+маляри!L507</f>
        <v>0.31419193239288468</v>
      </c>
      <c r="J508" s="6">
        <f>електрики!P507</f>
        <v>5.2691394508072545E-2</v>
      </c>
      <c r="K508" s="4">
        <f t="shared" si="33"/>
        <v>2.6597391191408537</v>
      </c>
      <c r="L508" s="4">
        <v>3.0627555640854884E-2</v>
      </c>
      <c r="M508" s="4">
        <f t="shared" si="34"/>
        <v>2.6903666747817088</v>
      </c>
      <c r="N508" s="4">
        <f t="shared" si="35"/>
        <v>3.2284400097380503</v>
      </c>
    </row>
    <row r="509" spans="1:14" ht="18" customHeight="1" x14ac:dyDescent="0.2">
      <c r="A509" s="2">
        <f t="shared" si="36"/>
        <v>120</v>
      </c>
      <c r="B509" s="2">
        <v>3</v>
      </c>
      <c r="C509" s="5" t="s">
        <v>238</v>
      </c>
      <c r="D509" s="6">
        <f>сходові!N508</f>
        <v>0.86790224828934504</v>
      </c>
      <c r="E509" s="6">
        <f>прибудинкова!M508</f>
        <v>0.67124046920821112</v>
      </c>
      <c r="F509" s="6">
        <f>'слюсарі х.в.'!P508+'слюсарі кан'!P508+зварювальник!L508+аварійки!J508</f>
        <v>0.21706854048959864</v>
      </c>
      <c r="G509" s="6">
        <f>'дератизація '!I508</f>
        <v>4.3597262952101657E-3</v>
      </c>
      <c r="H509" s="6">
        <f>SUM(димовенти!Q508)</f>
        <v>6.3553479900507803E-2</v>
      </c>
      <c r="I509" s="6">
        <f>'під зими'!L508+майстерні!L508+покрівлі!N508+маляри!L508</f>
        <v>0.2891288206684785</v>
      </c>
      <c r="J509" s="6">
        <f>електрики!P508</f>
        <v>5.0465366875517892E-2</v>
      </c>
      <c r="K509" s="4">
        <f t="shared" si="33"/>
        <v>2.1637186517268692</v>
      </c>
      <c r="L509" s="4">
        <v>2.851126142369537E-2</v>
      </c>
      <c r="M509" s="4">
        <f t="shared" si="34"/>
        <v>2.1922299131505647</v>
      </c>
      <c r="N509" s="4">
        <f t="shared" si="35"/>
        <v>2.6306758957806777</v>
      </c>
    </row>
    <row r="510" spans="1:14" ht="18" customHeight="1" x14ac:dyDescent="0.2">
      <c r="A510" s="2">
        <f t="shared" si="36"/>
        <v>121</v>
      </c>
      <c r="B510" s="2">
        <v>3</v>
      </c>
      <c r="C510" s="5" t="s">
        <v>239</v>
      </c>
      <c r="D510" s="6">
        <f>сходові!N509</f>
        <v>0.84785378011631118</v>
      </c>
      <c r="E510" s="6">
        <f>прибудинкова!M509</f>
        <v>0.72808906560636188</v>
      </c>
      <c r="F510" s="6">
        <f>'слюсарі х.в.'!P509+'слюсарі кан'!P509+зварювальник!L509+аварійки!J509</f>
        <v>0.19799560511500131</v>
      </c>
      <c r="G510" s="6">
        <f>'дератизація '!I509</f>
        <v>4.6560636182902586E-3</v>
      </c>
      <c r="H510" s="6">
        <f>SUM(димовенти!Q509)</f>
        <v>5.0131683769544425E-2</v>
      </c>
      <c r="I510" s="6">
        <f>'під зими'!L509+майстерні!L509+покрівлі!N509+маляри!L509</f>
        <v>0.31262394617820272</v>
      </c>
      <c r="J510" s="6">
        <f>електрики!P509</f>
        <v>4.0875705931081349E-2</v>
      </c>
      <c r="K510" s="4">
        <f t="shared" si="33"/>
        <v>2.1822258503347931</v>
      </c>
      <c r="L510" s="4">
        <v>3.0474211441302187E-2</v>
      </c>
      <c r="M510" s="4">
        <f t="shared" si="34"/>
        <v>2.2127000617760952</v>
      </c>
      <c r="N510" s="4">
        <f t="shared" si="35"/>
        <v>2.655240074131314</v>
      </c>
    </row>
    <row r="511" spans="1:14" ht="18" customHeight="1" x14ac:dyDescent="0.2">
      <c r="A511" s="2">
        <f t="shared" si="36"/>
        <v>122</v>
      </c>
      <c r="B511" s="2">
        <v>3</v>
      </c>
      <c r="C511" s="5" t="s">
        <v>240</v>
      </c>
      <c r="D511" s="6">
        <f>сходові!N510</f>
        <v>0.42634418059220164</v>
      </c>
      <c r="E511" s="6">
        <f>прибудинкова!M510</f>
        <v>1.2046831818626014</v>
      </c>
      <c r="F511" s="6">
        <f>'слюсарі х.в.'!P510+'слюсарі кан'!P510+зварювальник!L510+аварійки!J510</f>
        <v>0.22981957105522727</v>
      </c>
      <c r="G511" s="6">
        <f>'дератизація '!I510</f>
        <v>6.0612723541483438E-3</v>
      </c>
      <c r="H511" s="6">
        <f>SUM(димовенти!Q510)</f>
        <v>6.9482241340014544E-2</v>
      </c>
      <c r="I511" s="6">
        <f>'під зими'!L510+майстерні!L510+покрівлі!N510+маляри!L510</f>
        <v>0.3170942168527337</v>
      </c>
      <c r="J511" s="6">
        <f>електрики!P510</f>
        <v>5.6756893484668856E-2</v>
      </c>
      <c r="K511" s="4">
        <f t="shared" si="33"/>
        <v>2.310241557541596</v>
      </c>
      <c r="L511" s="4">
        <v>0.03</v>
      </c>
      <c r="M511" s="4">
        <f t="shared" si="34"/>
        <v>2.3402415575415958</v>
      </c>
      <c r="N511" s="4">
        <f t="shared" si="35"/>
        <v>2.808289869049915</v>
      </c>
    </row>
    <row r="512" spans="1:14" ht="18" customHeight="1" x14ac:dyDescent="0.2">
      <c r="A512" s="2">
        <f t="shared" si="36"/>
        <v>123</v>
      </c>
      <c r="B512" s="2">
        <v>2</v>
      </c>
      <c r="C512" s="5" t="s">
        <v>241</v>
      </c>
      <c r="D512" s="6">
        <f>сходові!N511</f>
        <v>0</v>
      </c>
      <c r="E512" s="6">
        <f>прибудинкова!M511</f>
        <v>1.4630425055928411</v>
      </c>
      <c r="F512" s="6">
        <f>'слюсарі х.в.'!P511+'слюсарі кан'!P511+зварювальник!L511+аварійки!J511</f>
        <v>0.26108588042396674</v>
      </c>
      <c r="G512" s="6">
        <f>'дератизація '!I511</f>
        <v>2.9194630872483224E-2</v>
      </c>
      <c r="H512" s="6">
        <f>SUM(димовенти!Q511)</f>
        <v>0.13760432766390071</v>
      </c>
      <c r="I512" s="6">
        <f>'під зими'!L511+майстерні!L511+покрівлі!N511+маляри!L511</f>
        <v>0.30801546841370026</v>
      </c>
      <c r="J512" s="6">
        <f>електрики!P511</f>
        <v>7.2184102787548651E-2</v>
      </c>
      <c r="K512" s="4">
        <f t="shared" si="33"/>
        <v>2.2711269157544409</v>
      </c>
      <c r="L512" s="4">
        <v>2.795681215247452E-2</v>
      </c>
      <c r="M512" s="4">
        <f t="shared" si="34"/>
        <v>2.2990837279069156</v>
      </c>
      <c r="N512" s="4">
        <f t="shared" si="35"/>
        <v>2.7589004734882985</v>
      </c>
    </row>
    <row r="513" spans="1:14" ht="18" customHeight="1" x14ac:dyDescent="0.2">
      <c r="A513" s="2">
        <f t="shared" si="36"/>
        <v>124</v>
      </c>
      <c r="B513" s="2">
        <v>5</v>
      </c>
      <c r="C513" s="5" t="s">
        <v>242</v>
      </c>
      <c r="D513" s="6">
        <f>сходові!N512</f>
        <v>0.65257576766802117</v>
      </c>
      <c r="E513" s="6">
        <f>прибудинкова!M512</f>
        <v>0.67693660161193625</v>
      </c>
      <c r="F513" s="6">
        <f>'слюсарі х.в.'!P512+'слюсарі кан'!P512+'слюсарі ц.о.'!P212+зварювальник!L512+аварійки!J512</f>
        <v>0.49443491097493564</v>
      </c>
      <c r="G513" s="6">
        <f>'дератизація '!I512</f>
        <v>1.7051888363418374E-3</v>
      </c>
      <c r="H513" s="6">
        <f>SUM(димовенти!Q512)</f>
        <v>5.0794072820832127E-2</v>
      </c>
      <c r="I513" s="6">
        <f>'під зими'!L512+майстерні!L512+покрівлі!N512+маляри!L512</f>
        <v>0.23478544630739817</v>
      </c>
      <c r="J513" s="6">
        <f>електрики!P512</f>
        <v>6.2327484475787204E-2</v>
      </c>
      <c r="K513" s="4">
        <f t="shared" ref="K513:K574" si="37">SUM(D513,E513,F513,G513,H513,I513,J513)</f>
        <v>2.1735594726952523</v>
      </c>
      <c r="L513" s="4">
        <v>3.0653772068692797E-2</v>
      </c>
      <c r="M513" s="4">
        <f t="shared" ref="M513:M574" si="38">SUM(L513+K513)</f>
        <v>2.2042132447639453</v>
      </c>
      <c r="N513" s="4">
        <f t="shared" ref="N513:N574" si="39">M513*1.2</f>
        <v>2.6450558937167341</v>
      </c>
    </row>
    <row r="514" spans="1:14" ht="18" customHeight="1" x14ac:dyDescent="0.2">
      <c r="A514" s="2">
        <f t="shared" si="36"/>
        <v>125</v>
      </c>
      <c r="B514" s="2">
        <v>3</v>
      </c>
      <c r="C514" s="5" t="s">
        <v>243</v>
      </c>
      <c r="D514" s="6">
        <f>сходові!N513</f>
        <v>0.84922691481746626</v>
      </c>
      <c r="E514" s="6">
        <f>прибудинкова!M513</f>
        <v>0.68191185874492966</v>
      </c>
      <c r="F514" s="6">
        <f>'слюсарі х.в.'!P513+'слюсарі кан'!P513+зварювальник!L513+аварійки!J513</f>
        <v>0.22011373020916059</v>
      </c>
      <c r="G514" s="6">
        <f>'дератизація '!I513</f>
        <v>4.2949176807444535E-3</v>
      </c>
      <c r="H514" s="6">
        <f>SUM(димовенти!Q513)</f>
        <v>7.5332547824155993E-2</v>
      </c>
      <c r="I514" s="6">
        <f>'під зими'!L513+майстерні!L513+покрівлі!N513+маляри!L513</f>
        <v>0.26602627907834175</v>
      </c>
      <c r="J514" s="6">
        <f>електрики!P513</f>
        <v>5.1967903635345071E-2</v>
      </c>
      <c r="K514" s="4">
        <f t="shared" si="37"/>
        <v>2.1488741519901438</v>
      </c>
      <c r="L514" s="4">
        <v>2.8642223695581403E-2</v>
      </c>
      <c r="M514" s="4">
        <f t="shared" si="38"/>
        <v>2.177516375685725</v>
      </c>
      <c r="N514" s="4">
        <f t="shared" si="39"/>
        <v>2.6130196508228698</v>
      </c>
    </row>
    <row r="515" spans="1:14" ht="18" customHeight="1" x14ac:dyDescent="0.2">
      <c r="A515" s="2">
        <f t="shared" si="36"/>
        <v>126</v>
      </c>
      <c r="B515" s="2">
        <v>3</v>
      </c>
      <c r="C515" s="5" t="s">
        <v>244</v>
      </c>
      <c r="D515" s="6">
        <f>сходові!N514</f>
        <v>0.79667694680030843</v>
      </c>
      <c r="E515" s="6">
        <f>прибудинкова!M514</f>
        <v>1.0956981323662736</v>
      </c>
      <c r="F515" s="6">
        <f>'слюсарі х.в.'!P514+'слюсарі кан'!P514+зварювальник!L514+аварійки!J514</f>
        <v>0.24522283824282248</v>
      </c>
      <c r="G515" s="6">
        <f>'дератизація '!I514</f>
        <v>2.5929283771532188E-3</v>
      </c>
      <c r="H515" s="6">
        <f>SUM(димовенти!Q514)</f>
        <v>5.8756946007442093E-2</v>
      </c>
      <c r="I515" s="6">
        <f>'під зими'!L514+майстерні!L514+покрівлі!N514+маляри!L514</f>
        <v>0.27092723136345964</v>
      </c>
      <c r="J515" s="6">
        <f>електрики!P514</f>
        <v>6.4153197258345715E-2</v>
      </c>
      <c r="K515" s="4">
        <f t="shared" si="37"/>
        <v>2.5340282204158049</v>
      </c>
      <c r="L515" s="4">
        <v>0.03</v>
      </c>
      <c r="M515" s="4">
        <f t="shared" si="38"/>
        <v>2.5640282204158047</v>
      </c>
      <c r="N515" s="4">
        <f t="shared" si="39"/>
        <v>3.0768338644989655</v>
      </c>
    </row>
    <row r="516" spans="1:14" ht="18" customHeight="1" x14ac:dyDescent="0.2">
      <c r="A516" s="2">
        <f t="shared" si="36"/>
        <v>127</v>
      </c>
      <c r="B516" s="2">
        <v>3</v>
      </c>
      <c r="C516" s="5" t="s">
        <v>245</v>
      </c>
      <c r="D516" s="6">
        <f>сходові!N515</f>
        <v>0.96066575716234648</v>
      </c>
      <c r="E516" s="6">
        <f>прибудинкова!M515</f>
        <v>1.0432750522964984</v>
      </c>
      <c r="F516" s="6">
        <f>'слюсарі х.в.'!P515+'слюсарі кан'!P515+зварювальник!L515+аварійки!J515</f>
        <v>0.22184756529928221</v>
      </c>
      <c r="G516" s="6">
        <f>'дератизація '!I515</f>
        <v>1.5552523874488406E-3</v>
      </c>
      <c r="H516" s="6">
        <f>SUM(димовенти!Q515)</f>
        <v>9.3334673700170914E-2</v>
      </c>
      <c r="I516" s="6">
        <f>'під зими'!L515+майстерні!L515+покрівлі!N515+маляри!L515</f>
        <v>0.29385406086813981</v>
      </c>
      <c r="J516" s="6">
        <f>електрики!P515</f>
        <v>5.2823400730206131E-2</v>
      </c>
      <c r="K516" s="4">
        <f t="shared" si="37"/>
        <v>2.6673557624440929</v>
      </c>
      <c r="L516" s="4">
        <v>0.03</v>
      </c>
      <c r="M516" s="4">
        <f t="shared" si="38"/>
        <v>2.6973557624440927</v>
      </c>
      <c r="N516" s="4">
        <f t="shared" si="39"/>
        <v>3.236826914932911</v>
      </c>
    </row>
    <row r="517" spans="1:14" ht="18" customHeight="1" x14ac:dyDescent="0.2">
      <c r="A517" s="2">
        <f t="shared" si="36"/>
        <v>128</v>
      </c>
      <c r="B517" s="2">
        <v>3</v>
      </c>
      <c r="C517" s="5" t="s">
        <v>246</v>
      </c>
      <c r="D517" s="6">
        <f>сходові!N516</f>
        <v>0.72460176991150449</v>
      </c>
      <c r="E517" s="6">
        <f>прибудинкова!M516</f>
        <v>0.84343993963092534</v>
      </c>
      <c r="F517" s="6">
        <f>'слюсарі х.в.'!P516+'слюсарі кан'!P516+зварювальник!L516+аварійки!J516</f>
        <v>0.23591547619602549</v>
      </c>
      <c r="G517" s="6">
        <f>'дератизація '!I516</f>
        <v>6.3902037456266729E-3</v>
      </c>
      <c r="H517" s="6">
        <f>SUM(димовенти!Q516)</f>
        <v>6.857995134412305E-2</v>
      </c>
      <c r="I517" s="6">
        <f>'під зими'!L516+майстерні!L516+покрівлі!N516+маляри!L516</f>
        <v>0.32694489727205273</v>
      </c>
      <c r="J517" s="6">
        <f>електрики!P516</f>
        <v>5.9764693458388196E-2</v>
      </c>
      <c r="K517" s="4">
        <f t="shared" si="37"/>
        <v>2.265636931558646</v>
      </c>
      <c r="L517" s="4">
        <v>0.03</v>
      </c>
      <c r="M517" s="4">
        <f t="shared" si="38"/>
        <v>2.2956369315586458</v>
      </c>
      <c r="N517" s="4">
        <f t="shared" si="39"/>
        <v>2.7547643178703747</v>
      </c>
    </row>
    <row r="518" spans="1:14" ht="18" customHeight="1" x14ac:dyDescent="0.2">
      <c r="A518" s="2">
        <f t="shared" si="36"/>
        <v>129</v>
      </c>
      <c r="B518" s="2">
        <v>3</v>
      </c>
      <c r="C518" s="5" t="s">
        <v>247</v>
      </c>
      <c r="D518" s="6">
        <f>сходові!N517</f>
        <v>0.83387916804225815</v>
      </c>
      <c r="E518" s="6">
        <f>прибудинкова!M517</f>
        <v>1.1514999449763399</v>
      </c>
      <c r="F518" s="6">
        <f>'слюсарі х.в.'!P517+'слюсарі кан'!P517+зварювальник!L517+аварійки!J517</f>
        <v>0.24432638214188274</v>
      </c>
      <c r="G518" s="6">
        <f>'дератизація '!I517</f>
        <v>4.7870584351271056E-3</v>
      </c>
      <c r="H518" s="6">
        <f>SUM(димовенти!Q517)</f>
        <v>0.10713205623123163</v>
      </c>
      <c r="I518" s="6">
        <f>'під зими'!L517+майстерні!L517+покрівлі!N517+маляри!L517</f>
        <v>0.29991753791047737</v>
      </c>
      <c r="J518" s="6">
        <f>електрики!P517</f>
        <v>6.3914745353649882E-2</v>
      </c>
      <c r="K518" s="4">
        <f t="shared" si="37"/>
        <v>2.7054568930909668</v>
      </c>
      <c r="L518" s="4">
        <v>2.904619879809054E-2</v>
      </c>
      <c r="M518" s="4">
        <f t="shared" si="38"/>
        <v>2.7345030918890574</v>
      </c>
      <c r="N518" s="4">
        <f t="shared" si="39"/>
        <v>3.2814037102668689</v>
      </c>
    </row>
    <row r="519" spans="1:14" ht="18" customHeight="1" x14ac:dyDescent="0.2">
      <c r="A519" s="2">
        <f t="shared" ref="A519:A582" si="40">A518+1</f>
        <v>130</v>
      </c>
      <c r="B519" s="2">
        <v>3</v>
      </c>
      <c r="C519" s="5" t="s">
        <v>248</v>
      </c>
      <c r="D519" s="6">
        <f>сходові!N518</f>
        <v>0.91579367189577232</v>
      </c>
      <c r="E519" s="6">
        <f>прибудинкова!M518</f>
        <v>1.1731414694673403</v>
      </c>
      <c r="F519" s="6">
        <f>'слюсарі х.в.'!P518+'слюсарі кан'!P518+зварювальник!L518+аварійки!J518</f>
        <v>0.20172750420852648</v>
      </c>
      <c r="G519" s="6">
        <f>'дератизація '!I518</f>
        <v>5.370911991491624E-3</v>
      </c>
      <c r="H519" s="6">
        <f>SUM(димовенти!Q518)</f>
        <v>6.0695809612894537E-2</v>
      </c>
      <c r="I519" s="6">
        <f>'під зими'!L518+майстерні!L518+покрівлі!N518+маляри!L518</f>
        <v>0.34131047233044609</v>
      </c>
      <c r="J519" s="6">
        <f>електрики!P518</f>
        <v>4.2895897295977446E-2</v>
      </c>
      <c r="K519" s="4">
        <f t="shared" si="37"/>
        <v>2.7409357368024487</v>
      </c>
      <c r="L519" s="4">
        <v>0.03</v>
      </c>
      <c r="M519" s="4">
        <f t="shared" si="38"/>
        <v>2.7709357368024485</v>
      </c>
      <c r="N519" s="4">
        <f t="shared" si="39"/>
        <v>3.3251228841629383</v>
      </c>
    </row>
    <row r="520" spans="1:14" ht="18" customHeight="1" x14ac:dyDescent="0.2">
      <c r="A520" s="2">
        <f t="shared" si="40"/>
        <v>131</v>
      </c>
      <c r="B520" s="2">
        <v>3</v>
      </c>
      <c r="C520" s="5" t="s">
        <v>249</v>
      </c>
      <c r="D520" s="6">
        <f>сходові!N519</f>
        <v>0.88346274921301149</v>
      </c>
      <c r="E520" s="6">
        <f>прибудинкова!M519</f>
        <v>1.1808925323539698</v>
      </c>
      <c r="F520" s="6">
        <f>'слюсарі х.в.'!P519+'слюсарі кан'!P519+зварювальник!L519+аварійки!J519</f>
        <v>0.21771918165157142</v>
      </c>
      <c r="G520" s="6">
        <f>'дератизація '!I519</f>
        <v>2.1642182581322143E-3</v>
      </c>
      <c r="H520" s="6">
        <f>SUM(димовенти!Q519)</f>
        <v>6.2082920879006166E-2</v>
      </c>
      <c r="I520" s="6">
        <f>'під зими'!L519+майстерні!L519+покрівлі!N519+маляри!L519</f>
        <v>0.33602899847231815</v>
      </c>
      <c r="J520" s="6">
        <f>електрики!P519</f>
        <v>5.0786401803831448E-2</v>
      </c>
      <c r="K520" s="4">
        <f t="shared" si="37"/>
        <v>2.7331370026318407</v>
      </c>
      <c r="L520" s="4">
        <v>3.0696091300150715E-2</v>
      </c>
      <c r="M520" s="4">
        <f t="shared" si="38"/>
        <v>2.7638330939319915</v>
      </c>
      <c r="N520" s="4">
        <f t="shared" si="39"/>
        <v>3.3165997127183897</v>
      </c>
    </row>
    <row r="521" spans="1:14" ht="18" customHeight="1" x14ac:dyDescent="0.2">
      <c r="A521" s="2">
        <f t="shared" si="40"/>
        <v>132</v>
      </c>
      <c r="B521" s="2">
        <v>2</v>
      </c>
      <c r="C521" s="5" t="s">
        <v>250</v>
      </c>
      <c r="D521" s="6">
        <f>сходові!N520</f>
        <v>0</v>
      </c>
      <c r="E521" s="6">
        <f>прибудинкова!M520</f>
        <v>2.0204260162601626</v>
      </c>
      <c r="F521" s="6">
        <f>'слюсарі х.в.'!P520+'слюсарі кан'!P520+зварювальник!L520+аварійки!J520</f>
        <v>0.17535918717567803</v>
      </c>
      <c r="G521" s="6">
        <f>'дератизація '!I520</f>
        <v>4.1216424822476073E-3</v>
      </c>
      <c r="H521" s="6">
        <f>SUM(димовенти!Q520)</f>
        <v>5.6758178992668933E-2</v>
      </c>
      <c r="I521" s="6">
        <f>'під зими'!L520+майстерні!L520+покрівлі!N520+маляри!L520</f>
        <v>0.348899115568788</v>
      </c>
      <c r="J521" s="6">
        <f>електрики!P520</f>
        <v>2.9885421993856975E-2</v>
      </c>
      <c r="K521" s="4">
        <f t="shared" si="37"/>
        <v>2.635449562473402</v>
      </c>
      <c r="L521" s="4">
        <v>2.8069550482682556E-2</v>
      </c>
      <c r="M521" s="4">
        <f t="shared" si="38"/>
        <v>2.6635191129560845</v>
      </c>
      <c r="N521" s="4">
        <f t="shared" si="39"/>
        <v>3.1962229355473011</v>
      </c>
    </row>
    <row r="522" spans="1:14" ht="18" customHeight="1" x14ac:dyDescent="0.2">
      <c r="A522" s="2">
        <f t="shared" si="40"/>
        <v>133</v>
      </c>
      <c r="B522" s="2">
        <v>2</v>
      </c>
      <c r="C522" s="5" t="s">
        <v>1611</v>
      </c>
      <c r="D522" s="6">
        <f>сходові!N521</f>
        <v>0</v>
      </c>
      <c r="E522" s="6">
        <f>прибудинкова!M521</f>
        <v>1.113636121264244</v>
      </c>
      <c r="F522" s="6">
        <f>'слюсарі х.в.'!P521+'слюсарі кан'!P521+зварювальник!L521+аварійки!J521</f>
        <v>0.19915172944427251</v>
      </c>
      <c r="G522" s="6">
        <f>'дератизація '!I521</f>
        <v>4.8591700709524838E-3</v>
      </c>
      <c r="H522" s="6">
        <f>SUM(димовенти!Q521)</f>
        <v>8.2880517060398604E-2</v>
      </c>
      <c r="I522" s="6">
        <f>'під зими'!L521+майстерні!L521+покрівлі!N521+маляри!L521</f>
        <v>0.39797579191635207</v>
      </c>
      <c r="J522" s="6">
        <f>електрики!P521</f>
        <v>4.1624976064546432E-2</v>
      </c>
      <c r="K522" s="4">
        <f t="shared" si="37"/>
        <v>1.840128305820766</v>
      </c>
      <c r="L522" s="4">
        <v>2.8943673412959007E-2</v>
      </c>
      <c r="M522" s="4">
        <f t="shared" si="38"/>
        <v>1.8690719792337251</v>
      </c>
      <c r="N522" s="4">
        <f t="shared" si="39"/>
        <v>2.2428863750804702</v>
      </c>
    </row>
    <row r="523" spans="1:14" ht="18" customHeight="1" x14ac:dyDescent="0.2">
      <c r="A523" s="2">
        <f t="shared" si="40"/>
        <v>134</v>
      </c>
      <c r="B523" s="2">
        <v>4</v>
      </c>
      <c r="C523" s="5" t="s">
        <v>1612</v>
      </c>
      <c r="D523" s="6">
        <f>сходові!N522</f>
        <v>0.66457454725874465</v>
      </c>
      <c r="E523" s="6">
        <f>прибудинкова!M522</f>
        <v>0.46183653353179521</v>
      </c>
      <c r="F523" s="6">
        <f>'слюсарі х.в.'!P522+'слюсарі кан'!P522+зварювальник!L522+аварійки!J522</f>
        <v>0.21212717074109297</v>
      </c>
      <c r="G523" s="6">
        <f>'дератизація '!I522</f>
        <v>3.3056313569833785E-3</v>
      </c>
      <c r="H523" s="6">
        <f>SUM(димовенти!Q522)</f>
        <v>7.3907443958728142E-2</v>
      </c>
      <c r="I523" s="6">
        <f>'під зими'!L522+майстерні!L522+покрівлі!N522+маляри!L522</f>
        <v>0.25969400267192916</v>
      </c>
      <c r="J523" s="6">
        <f>електрики!P522</f>
        <v>4.8027229887423833E-2</v>
      </c>
      <c r="K523" s="4">
        <f t="shared" si="37"/>
        <v>1.7234725594066975</v>
      </c>
      <c r="L523" s="4">
        <v>2.5544235044501731E-2</v>
      </c>
      <c r="M523" s="4">
        <f t="shared" si="38"/>
        <v>1.7490167944511992</v>
      </c>
      <c r="N523" s="4">
        <f t="shared" si="39"/>
        <v>2.098820153341439</v>
      </c>
    </row>
    <row r="524" spans="1:14" ht="18" customHeight="1" x14ac:dyDescent="0.2">
      <c r="A524" s="2">
        <f t="shared" si="40"/>
        <v>135</v>
      </c>
      <c r="B524" s="2">
        <v>4</v>
      </c>
      <c r="C524" s="5" t="s">
        <v>1613</v>
      </c>
      <c r="D524" s="6">
        <f>сходові!N523</f>
        <v>1.2206513926325249</v>
      </c>
      <c r="E524" s="6">
        <f>прибудинкова!M523</f>
        <v>0.75896151542377954</v>
      </c>
      <c r="F524" s="6">
        <f>'слюсарі х.в.'!P523+'слюсарі кан'!P523+зварювальник!L523+аварійки!J523</f>
        <v>0.23229998373816876</v>
      </c>
      <c r="G524" s="6">
        <f>'дератизація '!I523</f>
        <v>4.8517520215633431E-3</v>
      </c>
      <c r="H524" s="6">
        <f>SUM(димовенти!Q523)</f>
        <v>5.7130118025794402E-2</v>
      </c>
      <c r="I524" s="6">
        <f>'під зими'!L523+майстерні!L523+покрівлі!N523+маляри!L523</f>
        <v>0.26806547664331859</v>
      </c>
      <c r="J524" s="6">
        <f>електрики!P523</f>
        <v>5.7980761807788411E-2</v>
      </c>
      <c r="K524" s="4">
        <f t="shared" si="37"/>
        <v>2.599941000292938</v>
      </c>
      <c r="L524" s="4">
        <v>2.5471202485083781E-2</v>
      </c>
      <c r="M524" s="4">
        <f t="shared" si="38"/>
        <v>2.6254122027780218</v>
      </c>
      <c r="N524" s="4">
        <f t="shared" si="39"/>
        <v>3.1504946433336261</v>
      </c>
    </row>
    <row r="525" spans="1:14" ht="18" customHeight="1" x14ac:dyDescent="0.2">
      <c r="A525" s="2">
        <f t="shared" si="40"/>
        <v>136</v>
      </c>
      <c r="B525" s="2">
        <v>3</v>
      </c>
      <c r="C525" s="5" t="s">
        <v>1614</v>
      </c>
      <c r="D525" s="6">
        <f>сходові!N524</f>
        <v>0.54757476033767349</v>
      </c>
      <c r="E525" s="6">
        <f>прибудинкова!M524</f>
        <v>0.55692493779597074</v>
      </c>
      <c r="F525" s="6">
        <f>'слюсарі х.в.'!P524+'слюсарі кан'!P524+зварювальник!L524+аварійки!J524</f>
        <v>0.19352154900523086</v>
      </c>
      <c r="G525" s="6">
        <f>'дератизація '!I524</f>
        <v>5.1408620274500374E-3</v>
      </c>
      <c r="H525" s="6">
        <f>SUM(димовенти!Q524)</f>
        <v>5.4787376156366606E-2</v>
      </c>
      <c r="I525" s="6">
        <f>'під зими'!L524+майстерні!L524+покрівлі!N524+маляри!L524</f>
        <v>0.30154438687838031</v>
      </c>
      <c r="J525" s="6">
        <f>електрики!P524</f>
        <v>3.8576238671700257E-2</v>
      </c>
      <c r="K525" s="4">
        <f t="shared" si="37"/>
        <v>1.6980701108727725</v>
      </c>
      <c r="L525" s="4">
        <v>0.03</v>
      </c>
      <c r="M525" s="4">
        <f t="shared" si="38"/>
        <v>1.7280701108727725</v>
      </c>
      <c r="N525" s="4">
        <f t="shared" si="39"/>
        <v>2.073684133047327</v>
      </c>
    </row>
    <row r="526" spans="1:14" ht="18" customHeight="1" x14ac:dyDescent="0.2">
      <c r="A526" s="2">
        <f t="shared" si="40"/>
        <v>137</v>
      </c>
      <c r="B526" s="2">
        <v>3</v>
      </c>
      <c r="C526" s="5" t="s">
        <v>1615</v>
      </c>
      <c r="D526" s="6">
        <f>сходові!N525</f>
        <v>1.410022329735765</v>
      </c>
      <c r="E526" s="6">
        <f>прибудинкова!M525</f>
        <v>0.6733698052350825</v>
      </c>
      <c r="F526" s="6">
        <f>'слюсарі х.в.'!P525+'слюсарі кан'!P525+зварювальник!L525+аварійки!J525</f>
        <v>0.26081365220003638</v>
      </c>
      <c r="G526" s="6">
        <f>'дератизація '!I525</f>
        <v>3.3494603647190179E-3</v>
      </c>
      <c r="H526" s="6">
        <f>SUM(димовенти!Q525)</f>
        <v>5.0512360465985305E-2</v>
      </c>
      <c r="I526" s="6">
        <f>'під зими'!L525+майстерні!L525+покрівлі!N525+маляри!L525</f>
        <v>0.27747717604982675</v>
      </c>
      <c r="J526" s="6">
        <f>електрики!P525</f>
        <v>7.2049781792409937E-2</v>
      </c>
      <c r="K526" s="4">
        <f t="shared" si="37"/>
        <v>2.747594565843825</v>
      </c>
      <c r="L526" s="4">
        <v>2.867670921299293E-2</v>
      </c>
      <c r="M526" s="4">
        <f t="shared" si="38"/>
        <v>2.7762712750568181</v>
      </c>
      <c r="N526" s="4">
        <f t="shared" si="39"/>
        <v>3.3315255300681819</v>
      </c>
    </row>
    <row r="527" spans="1:14" ht="18" customHeight="1" x14ac:dyDescent="0.2">
      <c r="A527" s="2">
        <f t="shared" si="40"/>
        <v>138</v>
      </c>
      <c r="B527" s="2">
        <v>5</v>
      </c>
      <c r="C527" s="5" t="s">
        <v>1616</v>
      </c>
      <c r="D527" s="6">
        <f>сходові!N526</f>
        <v>0.69714705450271774</v>
      </c>
      <c r="E527" s="6">
        <f>прибудинкова!M526</f>
        <v>0.35419513246168161</v>
      </c>
      <c r="F527" s="6">
        <f>'слюсарі х.в.'!P526+'слюсарі кан'!P526+'слюсарі ц.о.'!P213+зварювальник!L526+аварійки!J526</f>
        <v>0.49940995442213088</v>
      </c>
      <c r="G527" s="6">
        <f>'дератизація '!I526</f>
        <v>2.5978159737525095E-3</v>
      </c>
      <c r="H527" s="6">
        <f>SUM(димовенти!Q526)</f>
        <v>5.2158759998385498E-2</v>
      </c>
      <c r="I527" s="6">
        <f>'під зими'!L526+майстерні!L526+покрівлі!N526+маляри!L526</f>
        <v>0.25534318694548497</v>
      </c>
      <c r="J527" s="6">
        <f>електрики!P526</f>
        <v>6.4782236510817492E-2</v>
      </c>
      <c r="K527" s="4">
        <f t="shared" si="37"/>
        <v>1.9256341408149706</v>
      </c>
      <c r="L527" s="4">
        <v>0.03</v>
      </c>
      <c r="M527" s="4">
        <f t="shared" si="38"/>
        <v>1.9556341408149707</v>
      </c>
      <c r="N527" s="4">
        <f t="shared" si="39"/>
        <v>2.3467609689779647</v>
      </c>
    </row>
    <row r="528" spans="1:14" ht="18" customHeight="1" x14ac:dyDescent="0.2">
      <c r="A528" s="2">
        <f t="shared" si="40"/>
        <v>139</v>
      </c>
      <c r="B528" s="2">
        <v>1</v>
      </c>
      <c r="C528" s="5" t="s">
        <v>1617</v>
      </c>
      <c r="D528" s="6">
        <f>сходові!N527</f>
        <v>0</v>
      </c>
      <c r="E528" s="6">
        <f>прибудинкова!M527</f>
        <v>1.9787594553706511</v>
      </c>
      <c r="F528" s="6">
        <f>'слюсарі х.в.'!P527+'слюсарі кан'!P527+зварювальник!L527+аварійки!J527</f>
        <v>0.21372245262730658</v>
      </c>
      <c r="G528" s="6">
        <f>'дератизація '!I527</f>
        <v>1.1875945537065054E-2</v>
      </c>
      <c r="H528" s="6">
        <f>SUM(димовенти!Q527)</f>
        <v>8.2907006005062428E-2</v>
      </c>
      <c r="I528" s="6">
        <f>'під зими'!L527+майстерні!L527+покрівлі!N527+маляри!L527</f>
        <v>0.40447718507748559</v>
      </c>
      <c r="J528" s="6">
        <f>електрики!P527</f>
        <v>4.8814363004590397E-2</v>
      </c>
      <c r="K528" s="4">
        <f t="shared" si="37"/>
        <v>2.7405564076221611</v>
      </c>
      <c r="L528" s="4">
        <v>0.03</v>
      </c>
      <c r="M528" s="4">
        <f t="shared" si="38"/>
        <v>2.7705564076221609</v>
      </c>
      <c r="N528" s="4">
        <f t="shared" si="39"/>
        <v>3.3246676891465929</v>
      </c>
    </row>
    <row r="529" spans="1:14" ht="18" customHeight="1" x14ac:dyDescent="0.2">
      <c r="A529" s="2">
        <f t="shared" si="40"/>
        <v>140</v>
      </c>
      <c r="B529" s="2">
        <v>5</v>
      </c>
      <c r="C529" s="5" t="s">
        <v>1618</v>
      </c>
      <c r="D529" s="6">
        <f>сходові!N528</f>
        <v>0.3841328766032025</v>
      </c>
      <c r="E529" s="6">
        <f>прибудинкова!M528</f>
        <v>0.83963814758756228</v>
      </c>
      <c r="F529" s="6">
        <f>'слюсарі х.в.'!P528+'слюсарі кан'!P528+зварювальник!L528+аварійки!J528</f>
        <v>0.22418861388113881</v>
      </c>
      <c r="G529" s="6">
        <f>'дератизація '!I528</f>
        <v>1.5713375288775593E-3</v>
      </c>
      <c r="H529" s="6">
        <f>SUM(димовенти!Q528)</f>
        <v>6.652895275016675E-2</v>
      </c>
      <c r="I529" s="6">
        <f>'під зими'!L528+майстерні!L528+покрівлі!N528+маляри!L528</f>
        <v>0.23755457345361955</v>
      </c>
      <c r="J529" s="6">
        <f>електрики!P528</f>
        <v>5.3978504968272056E-2</v>
      </c>
      <c r="K529" s="4">
        <f t="shared" si="37"/>
        <v>1.8075930067728394</v>
      </c>
      <c r="L529" s="4">
        <v>2.7958494047445669E-2</v>
      </c>
      <c r="M529" s="4">
        <f t="shared" si="38"/>
        <v>1.8355515008202852</v>
      </c>
      <c r="N529" s="4">
        <f t="shared" si="39"/>
        <v>2.2026618009843419</v>
      </c>
    </row>
    <row r="530" spans="1:14" ht="18" customHeight="1" x14ac:dyDescent="0.2">
      <c r="A530" s="2">
        <f t="shared" si="40"/>
        <v>141</v>
      </c>
      <c r="B530" s="2">
        <v>3</v>
      </c>
      <c r="C530" s="5" t="s">
        <v>1619</v>
      </c>
      <c r="D530" s="6">
        <f>сходові!N529</f>
        <v>0.74238603297769146</v>
      </c>
      <c r="E530" s="6">
        <f>прибудинкова!M529</f>
        <v>0.79386616359232365</v>
      </c>
      <c r="F530" s="6">
        <f>'слюсарі х.в.'!P529+'слюсарі кан'!P529+зварювальник!L529+аварійки!J529</f>
        <v>0.19703562369628452</v>
      </c>
      <c r="G530" s="6">
        <f>'дератизація '!I529</f>
        <v>4.3040804918949137E-3</v>
      </c>
      <c r="H530" s="6">
        <f>SUM(димовенти!Q529)</f>
        <v>7.4727908943322194E-2</v>
      </c>
      <c r="I530" s="6">
        <f>'під зими'!L529+майстерні!L529+покрівлі!N529+маляри!L529</f>
        <v>0.27068504650402042</v>
      </c>
      <c r="J530" s="6">
        <f>електрики!P529</f>
        <v>4.0423741613709915E-2</v>
      </c>
      <c r="K530" s="4">
        <f t="shared" si="37"/>
        <v>2.1234285978192471</v>
      </c>
      <c r="L530" s="4">
        <v>2.8865345627834809E-2</v>
      </c>
      <c r="M530" s="4">
        <f t="shared" si="38"/>
        <v>2.152293943447082</v>
      </c>
      <c r="N530" s="4">
        <f t="shared" si="39"/>
        <v>2.5827527321364983</v>
      </c>
    </row>
    <row r="531" spans="1:14" ht="18" customHeight="1" x14ac:dyDescent="0.2">
      <c r="A531" s="2">
        <f t="shared" si="40"/>
        <v>142</v>
      </c>
      <c r="B531" s="2">
        <v>3</v>
      </c>
      <c r="C531" s="5" t="s">
        <v>1620</v>
      </c>
      <c r="D531" s="6">
        <f>сходові!N530</f>
        <v>1.689278725824801</v>
      </c>
      <c r="E531" s="6">
        <f>прибудинкова!M530</f>
        <v>0.34968213879408416</v>
      </c>
      <c r="F531" s="6">
        <f>'слюсарі х.в.'!P530+'слюсарі кан'!P530+зварювальник!L530+аварійки!J530</f>
        <v>0.24870319407927133</v>
      </c>
      <c r="G531" s="6">
        <f>'дератизація '!I530</f>
        <v>6.1319681456200236E-3</v>
      </c>
      <c r="H531" s="6">
        <f>SUM(димовенти!Q530)</f>
        <v>8.5878944534984486E-2</v>
      </c>
      <c r="I531" s="6">
        <f>'під зими'!L530+майстерні!L530+покрівлі!N530+маляри!L530</f>
        <v>0.31104439314329574</v>
      </c>
      <c r="J531" s="6">
        <f>електрики!P530</f>
        <v>6.607432207379027E-2</v>
      </c>
      <c r="K531" s="4">
        <f t="shared" si="37"/>
        <v>2.7567936865958469</v>
      </c>
      <c r="L531" s="4">
        <v>2.936760464728488E-2</v>
      </c>
      <c r="M531" s="4">
        <f t="shared" si="38"/>
        <v>2.7861612912431317</v>
      </c>
      <c r="N531" s="4">
        <f t="shared" si="39"/>
        <v>3.3433935494917582</v>
      </c>
    </row>
    <row r="532" spans="1:14" ht="18" customHeight="1" x14ac:dyDescent="0.2">
      <c r="A532" s="2">
        <f t="shared" si="40"/>
        <v>143</v>
      </c>
      <c r="B532" s="2">
        <v>3</v>
      </c>
      <c r="C532" s="5" t="s">
        <v>1621</v>
      </c>
      <c r="D532" s="6">
        <f>сходові!N531</f>
        <v>1.2506535947712418</v>
      </c>
      <c r="E532" s="6">
        <f>прибудинкова!M531</f>
        <v>0.348629044117647</v>
      </c>
      <c r="F532" s="6">
        <f>'слюсарі х.в.'!P531+'слюсарі кан'!P531+зварювальник!L531+аварійки!J531</f>
        <v>0.23500011128537357</v>
      </c>
      <c r="G532" s="6">
        <f>'дератизація '!I531</f>
        <v>4.1227532679738556E-3</v>
      </c>
      <c r="H532" s="6">
        <f>SUM(димовенти!Q531)</f>
        <v>9.6745102042802497E-2</v>
      </c>
      <c r="I532" s="6">
        <f>'під зими'!L531+майстерні!L531+покрівлі!N531+маляри!L531</f>
        <v>0.29720972393368805</v>
      </c>
      <c r="J532" s="6">
        <f>електрики!P531</f>
        <v>5.9313040341974724E-2</v>
      </c>
      <c r="K532" s="4">
        <f t="shared" si="37"/>
        <v>2.2916733697607015</v>
      </c>
      <c r="L532" s="4">
        <v>2.9462985616584475E-2</v>
      </c>
      <c r="M532" s="4">
        <f t="shared" si="38"/>
        <v>2.3211363553772859</v>
      </c>
      <c r="N532" s="4">
        <f t="shared" si="39"/>
        <v>2.7853636264527428</v>
      </c>
    </row>
    <row r="533" spans="1:14" ht="18" customHeight="1" x14ac:dyDescent="0.2">
      <c r="A533" s="2">
        <f t="shared" si="40"/>
        <v>144</v>
      </c>
      <c r="B533" s="2">
        <v>3</v>
      </c>
      <c r="C533" s="5" t="s">
        <v>1622</v>
      </c>
      <c r="D533" s="6">
        <f>сходові!N532</f>
        <v>1.6105721473495058</v>
      </c>
      <c r="E533" s="6">
        <f>прибудинкова!M532</f>
        <v>0.4579231027253669</v>
      </c>
      <c r="F533" s="6">
        <f>'слюсарі х.в.'!P532+'слюсарі кан'!P532+зварювальник!L532+аварійки!J532</f>
        <v>0.22054902865273346</v>
      </c>
      <c r="G533" s="6">
        <f>'дератизація '!I532</f>
        <v>4.7259658580413302E-3</v>
      </c>
      <c r="H533" s="6">
        <f>SUM(димовенти!Q532)</f>
        <v>5.5175027459301737E-2</v>
      </c>
      <c r="I533" s="6">
        <f>'під зими'!L532+майстерні!L532+покрівлі!N532+маляри!L532</f>
        <v>0.30637157992751962</v>
      </c>
      <c r="J533" s="6">
        <f>електрики!P532</f>
        <v>5.2182685627009569E-2</v>
      </c>
      <c r="K533" s="4">
        <f t="shared" si="37"/>
        <v>2.7074995375994786</v>
      </c>
      <c r="L533" s="4">
        <v>3.0111430473397881E-2</v>
      </c>
      <c r="M533" s="4">
        <f t="shared" si="38"/>
        <v>2.7376109680728766</v>
      </c>
      <c r="N533" s="4">
        <f t="shared" si="39"/>
        <v>3.285133161687452</v>
      </c>
    </row>
    <row r="534" spans="1:14" ht="18" customHeight="1" x14ac:dyDescent="0.2">
      <c r="A534" s="2">
        <f t="shared" si="40"/>
        <v>145</v>
      </c>
      <c r="B534" s="2">
        <v>3</v>
      </c>
      <c r="C534" s="5" t="s">
        <v>1623</v>
      </c>
      <c r="D534" s="6">
        <f>сходові!N533</f>
        <v>1.6314302788844619</v>
      </c>
      <c r="E534" s="6">
        <f>прибудинкова!M533</f>
        <v>0.41036593625498008</v>
      </c>
      <c r="F534" s="6">
        <f>'слюсарі х.в.'!P533+'слюсарі кан'!P533+зварювальник!L533+аварійки!J533</f>
        <v>0.23203078855194864</v>
      </c>
      <c r="G534" s="6">
        <f>'дератизація '!I533</f>
        <v>4.2629482071713147E-3</v>
      </c>
      <c r="H534" s="6">
        <f>SUM(димовенти!Q533)</f>
        <v>5.7574104767117711E-2</v>
      </c>
      <c r="I534" s="6">
        <f>'під зими'!L533+майстерні!L533+покрівлі!N533+маляри!L533</f>
        <v>0.30597076316330046</v>
      </c>
      <c r="J534" s="6">
        <f>електрики!P533</f>
        <v>5.7847937353447856E-2</v>
      </c>
      <c r="K534" s="4">
        <f t="shared" si="37"/>
        <v>2.699482757182428</v>
      </c>
      <c r="L534" s="4">
        <v>2.9386914070052037E-2</v>
      </c>
      <c r="M534" s="4">
        <f t="shared" si="38"/>
        <v>2.7288696712524803</v>
      </c>
      <c r="N534" s="4">
        <f t="shared" si="39"/>
        <v>3.2746436055029764</v>
      </c>
    </row>
    <row r="535" spans="1:14" ht="18" customHeight="1" x14ac:dyDescent="0.2">
      <c r="A535" s="2">
        <f t="shared" si="40"/>
        <v>146</v>
      </c>
      <c r="B535" s="2">
        <v>3</v>
      </c>
      <c r="C535" s="5" t="s">
        <v>1624</v>
      </c>
      <c r="D535" s="6">
        <f>сходові!N534</f>
        <v>1.5763049615055604</v>
      </c>
      <c r="E535" s="6">
        <f>прибудинкова!M534</f>
        <v>0.35477529227259769</v>
      </c>
      <c r="F535" s="6">
        <f>'слюсарі х.в.'!P534+'слюсарі кан'!P534+зварювальник!L534+аварійки!J534</f>
        <v>0.22667078369724167</v>
      </c>
      <c r="G535" s="6">
        <f>'дератизація '!I534</f>
        <v>5.5175363558597089E-3</v>
      </c>
      <c r="H535" s="6">
        <f>SUM(димовенти!Q534)</f>
        <v>7.6789373081940865E-2</v>
      </c>
      <c r="I535" s="6">
        <f>'під зими'!L534+майстерні!L534+покрівлі!N534+маляри!L534</f>
        <v>0.29235054968832946</v>
      </c>
      <c r="J535" s="6">
        <f>електрики!P534</f>
        <v>5.5203240284062018E-2</v>
      </c>
      <c r="K535" s="4">
        <f t="shared" si="37"/>
        <v>2.5876117368855915</v>
      </c>
      <c r="L535" s="4">
        <v>3.2017032340787156E-2</v>
      </c>
      <c r="M535" s="4">
        <f t="shared" si="38"/>
        <v>2.6196287692263787</v>
      </c>
      <c r="N535" s="4">
        <f t="shared" si="39"/>
        <v>3.1435545230716544</v>
      </c>
    </row>
    <row r="536" spans="1:14" ht="18" customHeight="1" x14ac:dyDescent="0.2">
      <c r="A536" s="2">
        <f t="shared" si="40"/>
        <v>147</v>
      </c>
      <c r="B536" s="2">
        <v>3</v>
      </c>
      <c r="C536" s="5" t="s">
        <v>1625</v>
      </c>
      <c r="D536" s="6">
        <f>сходові!N535</f>
        <v>1.1439149453219926</v>
      </c>
      <c r="E536" s="6">
        <f>прибудинкова!M535</f>
        <v>0.37833188875388146</v>
      </c>
      <c r="F536" s="6">
        <f>'слюсарі х.в.'!P535+'слюсарі кан'!P535+зварювальник!L535+аварійки!J535</f>
        <v>0.20749161865804255</v>
      </c>
      <c r="G536" s="6">
        <f>'дератизація '!I535</f>
        <v>4.4552450384771165E-3</v>
      </c>
      <c r="H536" s="6">
        <f>SUM(димовенти!Q535)</f>
        <v>4.9693616777534366E-2</v>
      </c>
      <c r="I536" s="6">
        <f>'під зими'!L535+майстерні!L535+покрівлі!N535+маляри!L535</f>
        <v>0.29985210025791786</v>
      </c>
      <c r="J536" s="6">
        <f>електрики!P535</f>
        <v>4.5739987367808772E-2</v>
      </c>
      <c r="K536" s="4">
        <f t="shared" si="37"/>
        <v>2.1294794021756549</v>
      </c>
      <c r="L536" s="4">
        <v>3.0050396851574297E-2</v>
      </c>
      <c r="M536" s="4">
        <f t="shared" si="38"/>
        <v>2.1595297990272293</v>
      </c>
      <c r="N536" s="4">
        <f t="shared" si="39"/>
        <v>2.5914357588326751</v>
      </c>
    </row>
    <row r="537" spans="1:14" ht="18" customHeight="1" x14ac:dyDescent="0.2">
      <c r="A537" s="2">
        <f t="shared" si="40"/>
        <v>148</v>
      </c>
      <c r="B537" s="2">
        <v>3</v>
      </c>
      <c r="C537" s="5" t="s">
        <v>1626</v>
      </c>
      <c r="D537" s="6">
        <f>сходові!N536</f>
        <v>1.5773947266382322</v>
      </c>
      <c r="E537" s="6">
        <f>прибудинкова!M536</f>
        <v>0.40530361897376249</v>
      </c>
      <c r="F537" s="6">
        <f>'слюсарі х.в.'!P536+'слюсарі кан'!P536+зварювальник!L536+аварійки!J536</f>
        <v>0.22889407488731073</v>
      </c>
      <c r="G537" s="6">
        <f>'дератизація '!I536</f>
        <v>3.751454051958124E-3</v>
      </c>
      <c r="H537" s="6">
        <f>SUM(димовенти!Q536)</f>
        <v>7.6647997835983084E-2</v>
      </c>
      <c r="I537" s="6">
        <f>'під зими'!L536+майстерні!L536+покрівлі!N536+маляри!L536</f>
        <v>0.30725525856211366</v>
      </c>
      <c r="J537" s="6">
        <f>електрики!P536</f>
        <v>5.6300241472335845E-2</v>
      </c>
      <c r="K537" s="4">
        <f t="shared" si="37"/>
        <v>2.6555473724216956</v>
      </c>
      <c r="L537" s="4">
        <v>0.03</v>
      </c>
      <c r="M537" s="4">
        <f t="shared" si="38"/>
        <v>2.6855473724216954</v>
      </c>
      <c r="N537" s="4">
        <f t="shared" si="39"/>
        <v>3.2226568469060344</v>
      </c>
    </row>
    <row r="538" spans="1:14" ht="18" customHeight="1" x14ac:dyDescent="0.2">
      <c r="A538" s="2">
        <f t="shared" si="40"/>
        <v>149</v>
      </c>
      <c r="B538" s="2">
        <f>1+B537</f>
        <v>4</v>
      </c>
      <c r="C538" s="5" t="s">
        <v>1627</v>
      </c>
      <c r="D538" s="6">
        <f>сходові!N537</f>
        <v>1.0378110719904112</v>
      </c>
      <c r="E538" s="6">
        <f>прибудинкова!M537</f>
        <v>0.45430927659999498</v>
      </c>
      <c r="F538" s="6">
        <f>'слюсарі х.в.'!P537+'слюсарі кан'!P537+зварювальник!L537+аварійки!J537</f>
        <v>0.23236160384873736</v>
      </c>
      <c r="G538" s="6">
        <f>'дератизація '!I537</f>
        <v>3.7530901191100458E-3</v>
      </c>
      <c r="H538" s="6">
        <f>SUM(димовенти!Q537)</f>
        <v>4.3981933323737586E-2</v>
      </c>
      <c r="I538" s="6">
        <f>'під зими'!L537+майстерні!L537+покрівлі!N537+маляри!L537</f>
        <v>0.28133808320778203</v>
      </c>
      <c r="J538" s="6">
        <f>електрики!P537</f>
        <v>5.8011165982831812E-2</v>
      </c>
      <c r="K538" s="4">
        <f t="shared" si="37"/>
        <v>2.1115662250726053</v>
      </c>
      <c r="L538" s="4">
        <v>0.03</v>
      </c>
      <c r="M538" s="4">
        <f t="shared" si="38"/>
        <v>2.1415662250726051</v>
      </c>
      <c r="N538" s="4">
        <f t="shared" si="39"/>
        <v>2.5698794700871259</v>
      </c>
    </row>
    <row r="539" spans="1:14" ht="18" customHeight="1" x14ac:dyDescent="0.2">
      <c r="A539" s="2">
        <f t="shared" si="40"/>
        <v>150</v>
      </c>
      <c r="B539" s="2">
        <v>3</v>
      </c>
      <c r="C539" s="5" t="s">
        <v>1628</v>
      </c>
      <c r="D539" s="6">
        <f>сходові!N538</f>
        <v>1.5560631427888065</v>
      </c>
      <c r="E539" s="6">
        <f>прибудинкова!M538</f>
        <v>0.42754014191182332</v>
      </c>
      <c r="F539" s="6">
        <f>'слюсарі х.в.'!P538+'слюсарі кан'!P538+зварювальник!L538+аварійки!J538</f>
        <v>0.27119814647015278</v>
      </c>
      <c r="G539" s="6">
        <f>'дератизація '!I538</f>
        <v>6.4697440803635495E-3</v>
      </c>
      <c r="H539" s="6">
        <f>SUM(димовенти!Q538)</f>
        <v>0.1008755200083136</v>
      </c>
      <c r="I539" s="6">
        <f>'під зими'!L538+майстерні!L538+покрівлі!N538+маляри!L538</f>
        <v>0.31600561421053719</v>
      </c>
      <c r="J539" s="6">
        <f>електрики!P538</f>
        <v>7.7173628189510249E-2</v>
      </c>
      <c r="K539" s="4">
        <f t="shared" si="37"/>
        <v>2.7553259376595074</v>
      </c>
      <c r="L539" s="4">
        <v>3.0263250587964214E-2</v>
      </c>
      <c r="M539" s="4">
        <f t="shared" si="38"/>
        <v>2.7855891882474717</v>
      </c>
      <c r="N539" s="4">
        <f t="shared" si="39"/>
        <v>3.3427070258969658</v>
      </c>
    </row>
    <row r="540" spans="1:14" ht="18" customHeight="1" x14ac:dyDescent="0.2">
      <c r="A540" s="2">
        <f t="shared" si="40"/>
        <v>151</v>
      </c>
      <c r="B540" s="2">
        <v>3</v>
      </c>
      <c r="C540" s="5" t="s">
        <v>1629</v>
      </c>
      <c r="D540" s="6">
        <f>сходові!N539</f>
        <v>0.99874989931534419</v>
      </c>
      <c r="E540" s="6">
        <f>прибудинкова!M539</f>
        <v>0.35644499932876894</v>
      </c>
      <c r="F540" s="6">
        <f>'слюсарі х.в.'!P539+'слюсарі кан'!P539+зварювальник!L539+аварійки!J539</f>
        <v>0.22013729563121395</v>
      </c>
      <c r="G540" s="6">
        <f>'дератизація '!I539</f>
        <v>4.0475231574708019E-3</v>
      </c>
      <c r="H540" s="6">
        <f>SUM(димовенти!Q539)</f>
        <v>9.1774387433511309E-2</v>
      </c>
      <c r="I540" s="6">
        <f>'під зими'!L539+майстерні!L539+покрівлі!N539+маляри!L539</f>
        <v>0.27558672315359134</v>
      </c>
      <c r="J540" s="6">
        <f>електрики!P539</f>
        <v>5.1979531125306885E-2</v>
      </c>
      <c r="K540" s="4">
        <f t="shared" si="37"/>
        <v>1.9987203591452074</v>
      </c>
      <c r="L540" s="4">
        <v>0.03</v>
      </c>
      <c r="M540" s="4">
        <f t="shared" si="38"/>
        <v>2.0287203591452072</v>
      </c>
      <c r="N540" s="4">
        <f t="shared" si="39"/>
        <v>2.4344644309742485</v>
      </c>
    </row>
    <row r="541" spans="1:14" ht="18" customHeight="1" x14ac:dyDescent="0.2">
      <c r="A541" s="2">
        <f t="shared" si="40"/>
        <v>152</v>
      </c>
      <c r="B541" s="2">
        <v>3</v>
      </c>
      <c r="C541" s="5" t="s">
        <v>1630</v>
      </c>
      <c r="D541" s="6">
        <f>сходові!N540</f>
        <v>1.8198321678321678</v>
      </c>
      <c r="E541" s="6">
        <f>прибудинкова!M540</f>
        <v>0.19512689976689973</v>
      </c>
      <c r="F541" s="6">
        <f>'слюсарі х.в.'!P540+'слюсарі кан'!P540+зварювальник!L540+аварійки!J540</f>
        <v>0.2428347560595171</v>
      </c>
      <c r="G541" s="6">
        <f>'дератизація '!I540</f>
        <v>5.4825174825174827E-3</v>
      </c>
      <c r="H541" s="6">
        <f>SUM(димовенти!Q540)</f>
        <v>6.6166568983897098E-2</v>
      </c>
      <c r="I541" s="6">
        <f>'під зими'!L540+майстерні!L540+покрівлі!N540+маляри!L540</f>
        <v>0.25462276786616495</v>
      </c>
      <c r="J541" s="6">
        <f>електрики!P540</f>
        <v>6.3178757376850275E-2</v>
      </c>
      <c r="K541" s="4">
        <f t="shared" si="37"/>
        <v>2.6472444353680142</v>
      </c>
      <c r="L541" s="4">
        <v>2.768845904660729E-2</v>
      </c>
      <c r="M541" s="4">
        <f t="shared" si="38"/>
        <v>2.6749328944146216</v>
      </c>
      <c r="N541" s="4">
        <f t="shared" si="39"/>
        <v>3.2099194732975458</v>
      </c>
    </row>
    <row r="542" spans="1:14" ht="18" customHeight="1" x14ac:dyDescent="0.2">
      <c r="A542" s="2">
        <f t="shared" si="40"/>
        <v>153</v>
      </c>
      <c r="B542" s="2">
        <v>3</v>
      </c>
      <c r="C542" s="5" t="s">
        <v>1631</v>
      </c>
      <c r="D542" s="6">
        <f>сходові!N541</f>
        <v>1.2212580546179812</v>
      </c>
      <c r="E542" s="6">
        <f>прибудинкова!M541</f>
        <v>0.70234120895980379</v>
      </c>
      <c r="F542" s="6">
        <f>'слюсарі х.в.'!P541+'слюсарі кан'!P541+зварювальник!L541+аварійки!J541</f>
        <v>0.23518453853054319</v>
      </c>
      <c r="G542" s="6">
        <f>'дератизація '!I541</f>
        <v>6.044799018103713E-3</v>
      </c>
      <c r="H542" s="6">
        <f>SUM(димовенти!Q541)</f>
        <v>7.2582228940605148E-2</v>
      </c>
      <c r="I542" s="6">
        <f>'під зими'!L541+майстерні!L541+покрівлі!N541+маляри!L541</f>
        <v>0.2669248385356468</v>
      </c>
      <c r="J542" s="6">
        <f>електрики!P541</f>
        <v>5.9404039176497545E-2</v>
      </c>
      <c r="K542" s="4">
        <f t="shared" si="37"/>
        <v>2.5637397077791815</v>
      </c>
      <c r="L542" s="4">
        <v>3.2644919744534449E-2</v>
      </c>
      <c r="M542" s="4">
        <f t="shared" si="38"/>
        <v>2.5963846275237161</v>
      </c>
      <c r="N542" s="4">
        <f t="shared" si="39"/>
        <v>3.1156615530284593</v>
      </c>
    </row>
    <row r="543" spans="1:14" ht="18" customHeight="1" x14ac:dyDescent="0.2">
      <c r="A543" s="2">
        <f t="shared" si="40"/>
        <v>154</v>
      </c>
      <c r="B543" s="2">
        <v>3</v>
      </c>
      <c r="C543" s="5" t="s">
        <v>1632</v>
      </c>
      <c r="D543" s="6">
        <f>сходові!N542</f>
        <v>1.0162425315335251</v>
      </c>
      <c r="E543" s="6">
        <f>прибудинкова!M542</f>
        <v>0.46985064542302868</v>
      </c>
      <c r="F543" s="6">
        <f>'слюсарі х.в.'!P542+'слюсарі кан'!P542+зварювальник!L542+аварійки!J542</f>
        <v>0.21608683814009635</v>
      </c>
      <c r="G543" s="6">
        <f>'дератизація '!I542</f>
        <v>4.6359814118167742E-3</v>
      </c>
      <c r="H543" s="6">
        <f>SUM(димовенти!Q542)</f>
        <v>0.11256618077045216</v>
      </c>
      <c r="I543" s="6">
        <f>'під зими'!L542+майстерні!L542+покрівлі!N542+маляри!L542</f>
        <v>0.2838763021570847</v>
      </c>
      <c r="J543" s="6">
        <f>електрики!P542</f>
        <v>4.9980981992086684E-2</v>
      </c>
      <c r="K543" s="4">
        <f t="shared" si="37"/>
        <v>2.153239461428091</v>
      </c>
      <c r="L543" s="4">
        <v>0.03</v>
      </c>
      <c r="M543" s="4">
        <f t="shared" si="38"/>
        <v>2.1832394614280908</v>
      </c>
      <c r="N543" s="4">
        <f t="shared" si="39"/>
        <v>2.6198873537137088</v>
      </c>
    </row>
    <row r="544" spans="1:14" ht="18" customHeight="1" x14ac:dyDescent="0.2">
      <c r="A544" s="2">
        <f t="shared" si="40"/>
        <v>155</v>
      </c>
      <c r="B544" s="2">
        <v>3</v>
      </c>
      <c r="C544" s="5" t="s">
        <v>1633</v>
      </c>
      <c r="D544" s="6">
        <f>сходові!N543</f>
        <v>0.89906029757243533</v>
      </c>
      <c r="E544" s="6">
        <f>прибудинкова!M543</f>
        <v>0.64982612024710684</v>
      </c>
      <c r="F544" s="6">
        <f>'слюсарі х.в.'!P543+'слюсарі кан'!P543+зварювальник!L543+аварійки!J543</f>
        <v>0.20867384655582327</v>
      </c>
      <c r="G544" s="6">
        <f>'дератизація '!I543</f>
        <v>3.3215870529887757E-3</v>
      </c>
      <c r="H544" s="6">
        <f>SUM(димовенти!Q543)</f>
        <v>5.5000876838259077E-2</v>
      </c>
      <c r="I544" s="6">
        <f>'під зими'!L543+майстерні!L543+покрівлі!N543+маляри!L543</f>
        <v>0.25623280936213272</v>
      </c>
      <c r="J544" s="6">
        <f>електрики!P543</f>
        <v>4.6323314200780036E-2</v>
      </c>
      <c r="K544" s="4">
        <f t="shared" si="37"/>
        <v>2.1184388518295263</v>
      </c>
      <c r="L544" s="4">
        <v>3.0038363426260341E-2</v>
      </c>
      <c r="M544" s="4">
        <f t="shared" si="38"/>
        <v>2.1484772152557867</v>
      </c>
      <c r="N544" s="4">
        <f t="shared" si="39"/>
        <v>2.578172658306944</v>
      </c>
    </row>
    <row r="545" spans="1:14" ht="18" customHeight="1" x14ac:dyDescent="0.2">
      <c r="A545" s="2">
        <f t="shared" si="40"/>
        <v>156</v>
      </c>
      <c r="B545" s="2">
        <v>3</v>
      </c>
      <c r="C545" s="5" t="s">
        <v>1634</v>
      </c>
      <c r="D545" s="6">
        <f>сходові!N544</f>
        <v>1.484365987071109</v>
      </c>
      <c r="E545" s="6">
        <f>прибудинкова!M544</f>
        <v>0.51203960852043762</v>
      </c>
      <c r="F545" s="6">
        <f>'слюсарі х.в.'!P544+'слюсарі кан'!P544+зварювальник!L544+аварійки!J544</f>
        <v>0.27008721948893721</v>
      </c>
      <c r="G545" s="6">
        <f>'дератизація '!I544</f>
        <v>5.2137305699481865E-3</v>
      </c>
      <c r="H545" s="6">
        <f>SUM(димовенти!Q544)</f>
        <v>7.9452356289837545E-2</v>
      </c>
      <c r="I545" s="6">
        <f>'під зими'!L544+майстерні!L544+покрівлі!N544+маляри!L544</f>
        <v>0.29335863356187869</v>
      </c>
      <c r="J545" s="6">
        <f>електрики!P544</f>
        <v>7.6382746735703069E-2</v>
      </c>
      <c r="K545" s="4">
        <f t="shared" si="37"/>
        <v>2.7209002822378507</v>
      </c>
      <c r="L545" s="4">
        <v>3.0710597586537863E-2</v>
      </c>
      <c r="M545" s="4">
        <f t="shared" si="38"/>
        <v>2.7516108798243888</v>
      </c>
      <c r="N545" s="4">
        <f t="shared" si="39"/>
        <v>3.3019330557892665</v>
      </c>
    </row>
    <row r="546" spans="1:14" ht="18" customHeight="1" x14ac:dyDescent="0.2">
      <c r="A546" s="2">
        <f t="shared" si="40"/>
        <v>157</v>
      </c>
      <c r="B546" s="2">
        <v>3</v>
      </c>
      <c r="C546" s="5" t="s">
        <v>1635</v>
      </c>
      <c r="D546" s="6">
        <f>сходові!N545</f>
        <v>0.52959695554402353</v>
      </c>
      <c r="E546" s="6">
        <f>прибудинкова!M545</f>
        <v>0.5867455918814507</v>
      </c>
      <c r="F546" s="6">
        <f>'слюсарі х.в.'!P545+'слюсарі кан'!P545+зварювальник!L545+аварійки!J545</f>
        <v>0.2505331729989117</v>
      </c>
      <c r="G546" s="6">
        <f>'дератизація '!I545</f>
        <v>1.1070749005362395E-3</v>
      </c>
      <c r="H546" s="6">
        <f>SUM(димовенти!Q545)</f>
        <v>6.0760595997435933E-2</v>
      </c>
      <c r="I546" s="6">
        <f>'під зими'!L545+майстерні!L545+покрівлі!N545+маляри!L545</f>
        <v>0.27991249370436305</v>
      </c>
      <c r="J546" s="6">
        <f>електрики!P545</f>
        <v>6.6977257801835485E-2</v>
      </c>
      <c r="K546" s="4">
        <f t="shared" si="37"/>
        <v>1.7756331428285568</v>
      </c>
      <c r="L546" s="4">
        <v>3.0331064048873382E-2</v>
      </c>
      <c r="M546" s="4">
        <f t="shared" si="38"/>
        <v>1.8059642068774302</v>
      </c>
      <c r="N546" s="4">
        <f t="shared" si="39"/>
        <v>2.1671570482529163</v>
      </c>
    </row>
    <row r="547" spans="1:14" ht="18" customHeight="1" x14ac:dyDescent="0.2">
      <c r="A547" s="2">
        <f t="shared" si="40"/>
        <v>158</v>
      </c>
      <c r="B547" s="2">
        <v>3</v>
      </c>
      <c r="C547" s="5" t="s">
        <v>1636</v>
      </c>
      <c r="D547" s="6">
        <f>сходові!N546</f>
        <v>0.70158293671778615</v>
      </c>
      <c r="E547" s="6">
        <f>прибудинкова!M546</f>
        <v>1.0403928815261043</v>
      </c>
      <c r="F547" s="6">
        <f>'слюсарі х.в.'!P546+'слюсарі кан'!P546+зварювальник!L546+аварійки!J546</f>
        <v>0.24282098192836649</v>
      </c>
      <c r="G547" s="6">
        <f>'дератизація '!I546</f>
        <v>2.2740963855421687E-3</v>
      </c>
      <c r="H547" s="6">
        <f>SUM(димовенти!Q546)</f>
        <v>5.4128153516743008E-2</v>
      </c>
      <c r="I547" s="6">
        <f>'під зими'!L546+майстерні!L546+покрівлі!N546+маляри!L546</f>
        <v>0.27599805584363912</v>
      </c>
      <c r="J547" s="6">
        <f>електрики!P546</f>
        <v>6.300263114033812E-2</v>
      </c>
      <c r="K547" s="4">
        <f t="shared" si="37"/>
        <v>2.3801997370585193</v>
      </c>
      <c r="L547" s="4">
        <v>3.0616143081037581E-2</v>
      </c>
      <c r="M547" s="4">
        <f t="shared" si="38"/>
        <v>2.4108158801395567</v>
      </c>
      <c r="N547" s="4">
        <f t="shared" si="39"/>
        <v>2.892979056167468</v>
      </c>
    </row>
    <row r="548" spans="1:14" ht="18" customHeight="1" x14ac:dyDescent="0.2">
      <c r="A548" s="2">
        <f t="shared" si="40"/>
        <v>159</v>
      </c>
      <c r="B548" s="2">
        <v>5</v>
      </c>
      <c r="C548" s="5" t="s">
        <v>1637</v>
      </c>
      <c r="D548" s="6">
        <f>сходові!N547</f>
        <v>0.43206810124867345</v>
      </c>
      <c r="E548" s="6">
        <f>прибудинкова!M547</f>
        <v>0.56286556309057478</v>
      </c>
      <c r="F548" s="6">
        <f>'слюсарі х.в.'!P547+'слюсарі кан'!P547+'слюсарі ц.о.'!P214+зварювальник!L547+аварійки!J547</f>
        <v>0.479672225586109</v>
      </c>
      <c r="G548" s="6">
        <f>'дератизація '!I547</f>
        <v>1.8628111705488398E-3</v>
      </c>
      <c r="H548" s="6">
        <f>SUM(димовенти!Q547)</f>
        <v>5.1945535709152481E-2</v>
      </c>
      <c r="I548" s="6">
        <f>'під зими'!L547+майстерні!L547+покрівлі!N547+маляри!L547</f>
        <v>0.49896136875729863</v>
      </c>
      <c r="J548" s="6">
        <f>електрики!P547</f>
        <v>5.5019701341606803E-2</v>
      </c>
      <c r="K548" s="4">
        <f t="shared" si="37"/>
        <v>2.082395306903964</v>
      </c>
      <c r="L548" s="4">
        <v>0.03</v>
      </c>
      <c r="M548" s="4">
        <f t="shared" si="38"/>
        <v>2.1123953069039638</v>
      </c>
      <c r="N548" s="4">
        <f t="shared" si="39"/>
        <v>2.5348743682847563</v>
      </c>
    </row>
    <row r="549" spans="1:14" ht="18" customHeight="1" x14ac:dyDescent="0.2">
      <c r="A549" s="2">
        <f t="shared" si="40"/>
        <v>160</v>
      </c>
      <c r="B549" s="2">
        <v>2</v>
      </c>
      <c r="C549" s="5" t="s">
        <v>1638</v>
      </c>
      <c r="D549" s="6">
        <f>сходові!N548</f>
        <v>0</v>
      </c>
      <c r="E549" s="6">
        <f>прибудинкова!M548</f>
        <v>1.0191896103896103</v>
      </c>
      <c r="F549" s="6">
        <f>'слюсарі х.в.'!P548+'слюсарі кан'!P548+зварювальник!L548+аварійки!J548</f>
        <v>0.19971779009218898</v>
      </c>
      <c r="G549" s="6">
        <f>'дератизація '!I548</f>
        <v>6.1904761904761916E-3</v>
      </c>
      <c r="H549" s="6">
        <f>SUM(димовенти!Q548)</f>
        <v>3.7928001466212294E-2</v>
      </c>
      <c r="I549" s="6">
        <f>'під зими'!L548+майстерні!L548+покрівлі!N548+маляри!L548</f>
        <v>0.34988252031485251</v>
      </c>
      <c r="J549" s="6">
        <f>електрики!P548</f>
        <v>4.1904277851992529E-2</v>
      </c>
      <c r="K549" s="4">
        <f t="shared" si="37"/>
        <v>1.6548126763053328</v>
      </c>
      <c r="L549" s="4">
        <v>0.03</v>
      </c>
      <c r="M549" s="4">
        <f t="shared" si="38"/>
        <v>1.6848126763053328</v>
      </c>
      <c r="N549" s="4">
        <f t="shared" si="39"/>
        <v>2.0217752115663994</v>
      </c>
    </row>
    <row r="550" spans="1:14" ht="18" customHeight="1" x14ac:dyDescent="0.2">
      <c r="A550" s="2">
        <f t="shared" si="40"/>
        <v>161</v>
      </c>
      <c r="B550" s="2">
        <v>2</v>
      </c>
      <c r="C550" s="5" t="s">
        <v>1639</v>
      </c>
      <c r="D550" s="6">
        <f>сходові!N549</f>
        <v>0</v>
      </c>
      <c r="E550" s="6">
        <f>прибудинкова!M549</f>
        <v>1.6119107353317961</v>
      </c>
      <c r="F550" s="6">
        <f>'слюсарі х.в.'!P549+'слюсарі кан'!P549+зварювальник!L549+аварійки!J549</f>
        <v>0.21531935686605622</v>
      </c>
      <c r="G550" s="6">
        <f>'дератизація '!I549</f>
        <v>4.5734050730207544E-3</v>
      </c>
      <c r="H550" s="6">
        <f>SUM(димовенти!Q549)</f>
        <v>8.0935337776337879E-2</v>
      </c>
      <c r="I550" s="6">
        <f>'під зими'!L549+майстерні!L549+покрівлі!N549+маляри!L549</f>
        <v>0.38181348316605918</v>
      </c>
      <c r="J550" s="6">
        <f>електрики!P549</f>
        <v>4.9602296611889703E-2</v>
      </c>
      <c r="K550" s="4">
        <f t="shared" si="37"/>
        <v>2.3441546148251602</v>
      </c>
      <c r="L550" s="4">
        <v>0.03</v>
      </c>
      <c r="M550" s="4">
        <f t="shared" si="38"/>
        <v>2.37415461482516</v>
      </c>
      <c r="N550" s="4">
        <f t="shared" si="39"/>
        <v>2.8489855377901918</v>
      </c>
    </row>
    <row r="551" spans="1:14" ht="18" customHeight="1" x14ac:dyDescent="0.2">
      <c r="A551" s="2">
        <f t="shared" si="40"/>
        <v>162</v>
      </c>
      <c r="B551" s="2">
        <v>4</v>
      </c>
      <c r="C551" s="5" t="s">
        <v>1640</v>
      </c>
      <c r="D551" s="6">
        <f>сходові!N550</f>
        <v>0.95886514369933684</v>
      </c>
      <c r="E551" s="6">
        <f>прибудинкова!M550</f>
        <v>7.8715352493244892E-2</v>
      </c>
      <c r="F551" s="6">
        <f>'слюсарі х.в.'!P550+'слюсарі кан'!P550+зварювальник!L550+аварійки!J550</f>
        <v>0.21117077931041475</v>
      </c>
      <c r="G551" s="6">
        <f>'дератизація '!I550</f>
        <v>5.4458364038319825E-3</v>
      </c>
      <c r="H551" s="6">
        <f>SUM(димовенти!Q550)</f>
        <v>5.8150051720652206E-2</v>
      </c>
      <c r="I551" s="6">
        <f>'під зими'!L550+майстерні!L550+покрівлі!N550+маляри!L550</f>
        <v>0.2658633484563242</v>
      </c>
      <c r="J551" s="6">
        <f>електрики!P550</f>
        <v>4.7555333745076256E-2</v>
      </c>
      <c r="K551" s="4">
        <f t="shared" si="37"/>
        <v>1.6257658458288808</v>
      </c>
      <c r="L551" s="4">
        <v>3.292479488683276E-2</v>
      </c>
      <c r="M551" s="4">
        <f t="shared" si="38"/>
        <v>1.6586906407157136</v>
      </c>
      <c r="N551" s="4">
        <f t="shared" si="39"/>
        <v>1.9904287688588562</v>
      </c>
    </row>
    <row r="552" spans="1:14" ht="18" customHeight="1" x14ac:dyDescent="0.2">
      <c r="A552" s="2">
        <f t="shared" si="40"/>
        <v>163</v>
      </c>
      <c r="B552" s="2">
        <v>3</v>
      </c>
      <c r="C552" s="5" t="s">
        <v>1641</v>
      </c>
      <c r="D552" s="6">
        <f>сходові!N551</f>
        <v>1.1776210378681626</v>
      </c>
      <c r="E552" s="6">
        <f>прибудинкова!M551</f>
        <v>0.12847628922237384</v>
      </c>
      <c r="F552" s="6">
        <f>'слюсарі х.в.'!P551+'слюсарі кан'!P551+зварювальник!L551+аварійки!J551</f>
        <v>0.22184756529928221</v>
      </c>
      <c r="G552" s="6">
        <f>'дератизація '!I551</f>
        <v>5.2933151432469306E-3</v>
      </c>
      <c r="H552" s="6">
        <f>SUM(димовенти!Q551)</f>
        <v>5.2635895725502313E-2</v>
      </c>
      <c r="I552" s="6">
        <f>'під зими'!L551+майстерні!L551+покрівлі!N551+маляри!L551</f>
        <v>0.30425181634019882</v>
      </c>
      <c r="J552" s="6">
        <f>електрики!P551</f>
        <v>5.267001048101104E-2</v>
      </c>
      <c r="K552" s="4">
        <f t="shared" si="37"/>
        <v>1.9427959300797777</v>
      </c>
      <c r="L552" s="4">
        <v>3.0044848883653823E-2</v>
      </c>
      <c r="M552" s="4">
        <f t="shared" si="38"/>
        <v>1.9728407789634315</v>
      </c>
      <c r="N552" s="4">
        <f t="shared" si="39"/>
        <v>2.3674089347561176</v>
      </c>
    </row>
    <row r="553" spans="1:14" ht="18" customHeight="1" x14ac:dyDescent="0.2">
      <c r="A553" s="2">
        <f t="shared" si="40"/>
        <v>164</v>
      </c>
      <c r="B553" s="2">
        <v>4</v>
      </c>
      <c r="C553" s="5" t="s">
        <v>1642</v>
      </c>
      <c r="D553" s="6">
        <f>сходові!N552</f>
        <v>0.9994657563935847</v>
      </c>
      <c r="E553" s="6">
        <f>прибудинкова!M552</f>
        <v>0.15307724317295188</v>
      </c>
      <c r="F553" s="6">
        <f>'слюсарі х.в.'!P552+'слюсарі кан'!P552+зварювальник!L552+аварійки!J552</f>
        <v>0.23526064374831585</v>
      </c>
      <c r="G553" s="6">
        <f>'дератизація '!I552</f>
        <v>5.4453836150845257E-3</v>
      </c>
      <c r="H553" s="6">
        <f>SUM(димовенти!Q552)</f>
        <v>5.4203381685268635E-2</v>
      </c>
      <c r="I553" s="6">
        <f>'під зими'!L552+майстерні!L552+покрівлі!N552+маляри!L552</f>
        <v>0.26143781964550156</v>
      </c>
      <c r="J553" s="6">
        <f>електрики!P552</f>
        <v>5.9441590494428063E-2</v>
      </c>
      <c r="K553" s="4">
        <f t="shared" si="37"/>
        <v>1.7683318187551353</v>
      </c>
      <c r="L553" s="4">
        <v>0.03</v>
      </c>
      <c r="M553" s="4">
        <f t="shared" si="38"/>
        <v>1.7983318187551354</v>
      </c>
      <c r="N553" s="4">
        <f t="shared" si="39"/>
        <v>2.1579981825061623</v>
      </c>
    </row>
    <row r="554" spans="1:14" ht="18" customHeight="1" x14ac:dyDescent="0.2">
      <c r="A554" s="2">
        <f t="shared" si="40"/>
        <v>165</v>
      </c>
      <c r="B554" s="2">
        <v>3</v>
      </c>
      <c r="C554" s="5" t="s">
        <v>1643</v>
      </c>
      <c r="D554" s="6">
        <f>сходові!N553</f>
        <v>1.3730531620055431</v>
      </c>
      <c r="E554" s="6">
        <f>прибудинкова!M553</f>
        <v>0.57560346014949193</v>
      </c>
      <c r="F554" s="6">
        <f>'слюсарі х.в.'!P553+'слюсарі кан'!P553+зварювальник!L553+аварійки!J553</f>
        <v>0.21364767407874757</v>
      </c>
      <c r="G554" s="6">
        <f>'дератизація '!I553</f>
        <v>5.4421768707482998E-3</v>
      </c>
      <c r="H554" s="6">
        <f>SUM(димовенти!Q553)</f>
        <v>4.8777581122197565E-2</v>
      </c>
      <c r="I554" s="6">
        <f>'під зими'!L553+майстерні!L553+покрівлі!N553+маляри!L553</f>
        <v>0.29543787564482993</v>
      </c>
      <c r="J554" s="6">
        <f>електрики!P553</f>
        <v>4.8777466282742626E-2</v>
      </c>
      <c r="K554" s="4">
        <f t="shared" si="37"/>
        <v>2.5607393961543012</v>
      </c>
      <c r="L554" s="4">
        <v>3.3557760695892044E-2</v>
      </c>
      <c r="M554" s="4">
        <f t="shared" si="38"/>
        <v>2.5942971568501934</v>
      </c>
      <c r="N554" s="4">
        <f t="shared" si="39"/>
        <v>3.1131565882202321</v>
      </c>
    </row>
    <row r="555" spans="1:14" ht="18" customHeight="1" x14ac:dyDescent="0.2">
      <c r="A555" s="2">
        <f t="shared" si="40"/>
        <v>166</v>
      </c>
      <c r="B555" s="2">
        <v>3</v>
      </c>
      <c r="C555" s="5" t="s">
        <v>1644</v>
      </c>
      <c r="D555" s="6">
        <f>сходові!N554</f>
        <v>1.0759048201614878</v>
      </c>
      <c r="E555" s="6">
        <f>прибудинкова!M554</f>
        <v>0.22654688340807178</v>
      </c>
      <c r="F555" s="6">
        <f>'слюсарі х.в.'!P554+'слюсарі кан'!P554+зварювальник!L554+аварійки!J554</f>
        <v>0.24675155069862006</v>
      </c>
      <c r="G555" s="6">
        <f>'дератизація '!I554</f>
        <v>4.9887892376681616E-3</v>
      </c>
      <c r="H555" s="6">
        <f>SUM(димовенти!Q554)</f>
        <v>6.3129088269275935E-2</v>
      </c>
      <c r="I555" s="6">
        <f>'під зими'!L554+майстерні!L554+покрівлі!N554+маляри!L554</f>
        <v>0.27462528188670826</v>
      </c>
      <c r="J555" s="6">
        <f>електрики!P554</f>
        <v>6.4733210700539945E-2</v>
      </c>
      <c r="K555" s="4">
        <f t="shared" si="37"/>
        <v>1.9566796243623719</v>
      </c>
      <c r="L555" s="4">
        <v>0.03</v>
      </c>
      <c r="M555" s="4">
        <f t="shared" si="38"/>
        <v>1.9866796243623719</v>
      </c>
      <c r="N555" s="4">
        <f t="shared" si="39"/>
        <v>2.3840155492348463</v>
      </c>
    </row>
    <row r="556" spans="1:14" ht="18" customHeight="1" x14ac:dyDescent="0.2">
      <c r="A556" s="2">
        <f t="shared" si="40"/>
        <v>167</v>
      </c>
      <c r="B556" s="2">
        <v>4</v>
      </c>
      <c r="C556" s="5" t="s">
        <v>1645</v>
      </c>
      <c r="D556" s="6">
        <f>сходові!N555</f>
        <v>0.8372796697626419</v>
      </c>
      <c r="E556" s="6">
        <f>прибудинкова!M555</f>
        <v>0.41943907044299195</v>
      </c>
      <c r="F556" s="6">
        <f>'слюсарі х.в.'!P555+'слюсарі кан'!P555+зварювальник!L555+аварійки!J555</f>
        <v>0.24226424389833323</v>
      </c>
      <c r="G556" s="6">
        <f>'дератизація '!I555</f>
        <v>5.4466230936819167E-3</v>
      </c>
      <c r="H556" s="6">
        <f>SUM(димовенти!Q555)</f>
        <v>6.4543314621633138E-2</v>
      </c>
      <c r="I556" s="6">
        <f>'під зими'!L555+майстерні!L555+покрівлі!N555+маляри!L555</f>
        <v>0.25274946806740911</v>
      </c>
      <c r="J556" s="6">
        <f>електрики!P555</f>
        <v>6.2897259154062857E-2</v>
      </c>
      <c r="K556" s="4">
        <f t="shared" si="37"/>
        <v>1.8846196490407541</v>
      </c>
      <c r="L556" s="4">
        <v>3.0375072322928076E-2</v>
      </c>
      <c r="M556" s="4">
        <f t="shared" si="38"/>
        <v>1.9149947213636822</v>
      </c>
      <c r="N556" s="4">
        <f t="shared" si="39"/>
        <v>2.2979936656364184</v>
      </c>
    </row>
    <row r="557" spans="1:14" ht="18" customHeight="1" x14ac:dyDescent="0.2">
      <c r="A557" s="2">
        <f t="shared" si="40"/>
        <v>168</v>
      </c>
      <c r="B557" s="2">
        <v>3</v>
      </c>
      <c r="C557" s="5" t="s">
        <v>1646</v>
      </c>
      <c r="D557" s="6">
        <f>сходові!N556</f>
        <v>1.1338825867604341</v>
      </c>
      <c r="E557" s="6">
        <f>прибудинкова!M556</f>
        <v>0.53362123730378574</v>
      </c>
      <c r="F557" s="6">
        <f>'слюсарі х.в.'!P556+'слюсарі кан'!P556+зварювальник!L556+аварійки!J556</f>
        <v>0.2005969040099313</v>
      </c>
      <c r="G557" s="6">
        <f>'дератизація '!I556</f>
        <v>5.1902609709870255E-3</v>
      </c>
      <c r="H557" s="6">
        <f>SUM(димовенти!Q556)</f>
        <v>4.6222004093080693E-2</v>
      </c>
      <c r="I557" s="6">
        <f>'під зими'!L556+майстерні!L556+покрівлі!N556+маляри!L556</f>
        <v>0.28215626720608195</v>
      </c>
      <c r="J557" s="6">
        <f>електрики!P556</f>
        <v>4.2174120861307507E-2</v>
      </c>
      <c r="K557" s="4">
        <f t="shared" si="37"/>
        <v>2.2438433812056084</v>
      </c>
      <c r="L557" s="4">
        <v>3.0769441226852469E-2</v>
      </c>
      <c r="M557" s="4">
        <f t="shared" si="38"/>
        <v>2.2746128224324611</v>
      </c>
      <c r="N557" s="4">
        <f t="shared" si="39"/>
        <v>2.7295353869189531</v>
      </c>
    </row>
    <row r="558" spans="1:14" ht="18" customHeight="1" x14ac:dyDescent="0.2">
      <c r="A558" s="2">
        <f t="shared" si="40"/>
        <v>169</v>
      </c>
      <c r="B558" s="2">
        <v>2</v>
      </c>
      <c r="C558" s="5" t="s">
        <v>1647</v>
      </c>
      <c r="D558" s="6">
        <f>сходові!N557</f>
        <v>0</v>
      </c>
      <c r="E558" s="6">
        <f>прибудинкова!M557</f>
        <v>1.7876446469248288</v>
      </c>
      <c r="F558" s="6">
        <f>'слюсарі х.в.'!P557+'слюсарі кан'!P557+зварювальник!L557+аварійки!J557</f>
        <v>0.28857876065645527</v>
      </c>
      <c r="G558" s="6">
        <f>'дератизація '!I557</f>
        <v>5.2391799544419136E-3</v>
      </c>
      <c r="H558" s="6">
        <f>SUM(димовенти!Q557)</f>
        <v>8.997871116582748E-2</v>
      </c>
      <c r="I558" s="6">
        <f>'під зими'!L557+майстерні!L557+покрівлі!N557+маляри!L557</f>
        <v>0.30321601663503661</v>
      </c>
      <c r="J558" s="6">
        <f>електрики!P557</f>
        <v>8.5322591911784207E-2</v>
      </c>
      <c r="K558" s="4">
        <f t="shared" si="37"/>
        <v>2.5599799072483744</v>
      </c>
      <c r="L558" s="4">
        <v>3.0803574257423343E-2</v>
      </c>
      <c r="M558" s="4">
        <f t="shared" si="38"/>
        <v>2.590783481505798</v>
      </c>
      <c r="N558" s="4">
        <f t="shared" si="39"/>
        <v>3.1089401778069576</v>
      </c>
    </row>
    <row r="559" spans="1:14" ht="18" customHeight="1" x14ac:dyDescent="0.2">
      <c r="A559" s="2">
        <f t="shared" si="40"/>
        <v>170</v>
      </c>
      <c r="B559" s="2">
        <v>3</v>
      </c>
      <c r="C559" s="5" t="s">
        <v>1648</v>
      </c>
      <c r="D559" s="6">
        <f>сходові!N558</f>
        <v>1.1281980788340511</v>
      </c>
      <c r="E559" s="6">
        <f>прибудинкова!M558</f>
        <v>0.37511605388097607</v>
      </c>
      <c r="F559" s="6">
        <f>'слюсарі х.в.'!P558+'слюсарі кан'!P558+зварювальник!L558+аварійки!J558</f>
        <v>0.277246705781582</v>
      </c>
      <c r="G559" s="6">
        <f>'дератизація '!I558</f>
        <v>5.4405432262338528E-3</v>
      </c>
      <c r="H559" s="6">
        <f>SUM(димовенти!Q558)</f>
        <v>9.7407472739090339E-2</v>
      </c>
      <c r="I559" s="6">
        <f>'під зими'!L558+майстерні!L558+покрівлі!N558+маляри!L558</f>
        <v>0.32312128230705423</v>
      </c>
      <c r="J559" s="6">
        <f>електрики!P558</f>
        <v>8.0158067106742906E-2</v>
      </c>
      <c r="K559" s="4">
        <f t="shared" si="37"/>
        <v>2.2866882038757304</v>
      </c>
      <c r="L559" s="4">
        <v>3.3560973178597908E-2</v>
      </c>
      <c r="M559" s="4">
        <f t="shared" si="38"/>
        <v>2.3202491770543281</v>
      </c>
      <c r="N559" s="4">
        <f t="shared" si="39"/>
        <v>2.7842990124651936</v>
      </c>
    </row>
    <row r="560" spans="1:14" ht="18" customHeight="1" x14ac:dyDescent="0.2">
      <c r="A560" s="2">
        <f t="shared" si="40"/>
        <v>171</v>
      </c>
      <c r="B560" s="2">
        <v>3</v>
      </c>
      <c r="C560" s="5" t="s">
        <v>1649</v>
      </c>
      <c r="D560" s="6">
        <f>сходові!N559</f>
        <v>1.4985240963855422</v>
      </c>
      <c r="E560" s="6">
        <f>прибудинкова!M559</f>
        <v>0.30816143154632192</v>
      </c>
      <c r="F560" s="6">
        <f>'слюсарі х.в.'!P559+'слюсарі кан'!P559+зварювальник!L559+аварійки!J559</f>
        <v>0.23830094365757967</v>
      </c>
      <c r="G560" s="6">
        <f>'дератизація '!I559</f>
        <v>5.2302774952782223E-3</v>
      </c>
      <c r="H560" s="6">
        <f>SUM(димовенти!Q559)</f>
        <v>7.3938078083445033E-2</v>
      </c>
      <c r="I560" s="6">
        <f>'під зими'!L559+майстерні!L559+покрівлі!N559+маляри!L559</f>
        <v>0.30284363262854463</v>
      </c>
      <c r="J560" s="6">
        <f>електрики!P559</f>
        <v>6.0778362744710906E-2</v>
      </c>
      <c r="K560" s="4">
        <f t="shared" si="37"/>
        <v>2.4877768225414227</v>
      </c>
      <c r="L560" s="4">
        <v>3.3860328873614266E-2</v>
      </c>
      <c r="M560" s="4">
        <f t="shared" si="38"/>
        <v>2.5216371514150371</v>
      </c>
      <c r="N560" s="4">
        <f t="shared" si="39"/>
        <v>3.0259645816980445</v>
      </c>
    </row>
    <row r="561" spans="1:14" ht="18" customHeight="1" x14ac:dyDescent="0.2">
      <c r="A561" s="2">
        <f t="shared" si="40"/>
        <v>172</v>
      </c>
      <c r="B561" s="2">
        <v>3</v>
      </c>
      <c r="C561" s="5" t="s">
        <v>1650</v>
      </c>
      <c r="D561" s="6">
        <f>сходові!N560</f>
        <v>1.2473458815958816</v>
      </c>
      <c r="E561" s="6">
        <f>прибудинкова!M560</f>
        <v>0.37875289575289572</v>
      </c>
      <c r="F561" s="6">
        <f>'слюсарі х.в.'!P560+'слюсарі кан'!P560+зварювальник!L560+аварійки!J560</f>
        <v>0.2725946439128879</v>
      </c>
      <c r="G561" s="6">
        <f>'дератизація '!I560</f>
        <v>5.4295366795366791E-3</v>
      </c>
      <c r="H561" s="6">
        <f>SUM(димовенти!Q560)</f>
        <v>9.4618133912263092E-2</v>
      </c>
      <c r="I561" s="6">
        <f>'під зими'!L560+майстерні!L560+покрівлі!N560+маляри!L560</f>
        <v>0.3003351124744949</v>
      </c>
      <c r="J561" s="6">
        <f>електрики!P560</f>
        <v>7.7862678441202315E-2</v>
      </c>
      <c r="K561" s="4">
        <f t="shared" si="37"/>
        <v>2.3769388827691622</v>
      </c>
      <c r="L561" s="4">
        <v>0.03</v>
      </c>
      <c r="M561" s="4">
        <f t="shared" si="38"/>
        <v>2.406938882769162</v>
      </c>
      <c r="N561" s="4">
        <f t="shared" si="39"/>
        <v>2.8883266593229941</v>
      </c>
    </row>
    <row r="562" spans="1:14" ht="18" customHeight="1" x14ac:dyDescent="0.2">
      <c r="A562" s="2">
        <f t="shared" si="40"/>
        <v>173</v>
      </c>
      <c r="B562" s="2">
        <v>3</v>
      </c>
      <c r="C562" s="5" t="s">
        <v>1651</v>
      </c>
      <c r="D562" s="6">
        <f>сходові!N561</f>
        <v>0</v>
      </c>
      <c r="E562" s="6">
        <f>прибудинкова!M561</f>
        <v>0.42620123911391661</v>
      </c>
      <c r="F562" s="6">
        <f>'слюсарі х.в.'!P561+'слюсарі кан'!P561+зварювальник!L561+аварійки!J561</f>
        <v>0.19505668842530824</v>
      </c>
      <c r="G562" s="6">
        <f>'дератизація '!I561</f>
        <v>5.234087322461862E-3</v>
      </c>
      <c r="H562" s="6">
        <f>SUM(димовенти!Q561)</f>
        <v>4.0027518841679176E-2</v>
      </c>
      <c r="I562" s="6">
        <f>'під зими'!L561+майстерні!L561+покрівлі!N561+маляри!L561</f>
        <v>0.34696475102171254</v>
      </c>
      <c r="J562" s="6">
        <f>електрики!P561</f>
        <v>3.9407278116016062E-2</v>
      </c>
      <c r="K562" s="4">
        <f t="shared" si="37"/>
        <v>1.0528915628410944</v>
      </c>
      <c r="L562" s="4">
        <v>0.03</v>
      </c>
      <c r="M562" s="4">
        <f t="shared" si="38"/>
        <v>1.0828915628410944</v>
      </c>
      <c r="N562" s="4">
        <f t="shared" si="39"/>
        <v>1.2994698754093132</v>
      </c>
    </row>
    <row r="563" spans="1:14" ht="18" customHeight="1" x14ac:dyDescent="0.2">
      <c r="A563" s="2">
        <f t="shared" si="40"/>
        <v>174</v>
      </c>
      <c r="B563" s="2">
        <v>3</v>
      </c>
      <c r="C563" s="5" t="s">
        <v>1652</v>
      </c>
      <c r="D563" s="6">
        <f>сходові!N562</f>
        <v>1.0218653738579153</v>
      </c>
      <c r="E563" s="6">
        <f>прибудинкова!M562</f>
        <v>0.50696938819243542</v>
      </c>
      <c r="F563" s="6">
        <f>'слюсарі х.в.'!P562+'слюсарі кан'!P562+зварювальник!L562+аварійки!J562</f>
        <v>0.25142219849870118</v>
      </c>
      <c r="G563" s="6">
        <f>'дератизація '!I562</f>
        <v>4.7090967534554815E-3</v>
      </c>
      <c r="H563" s="6">
        <f>SUM(димовенти!Q562)</f>
        <v>7.4743112281936239E-2</v>
      </c>
      <c r="I563" s="6">
        <f>'під зими'!L562+майстерні!L562+покрівлі!N562+маляри!L562</f>
        <v>0.31265497009497889</v>
      </c>
      <c r="J563" s="6">
        <f>електрики!P562</f>
        <v>6.72352090600844E-2</v>
      </c>
      <c r="K563" s="4">
        <f t="shared" si="37"/>
        <v>2.2395993487395072</v>
      </c>
      <c r="L563" s="4">
        <v>0.03</v>
      </c>
      <c r="M563" s="4">
        <f t="shared" si="38"/>
        <v>2.269599348739507</v>
      </c>
      <c r="N563" s="4">
        <f t="shared" si="39"/>
        <v>2.7235192184874082</v>
      </c>
    </row>
    <row r="564" spans="1:14" ht="18" customHeight="1" x14ac:dyDescent="0.2">
      <c r="A564" s="2">
        <f t="shared" si="40"/>
        <v>175</v>
      </c>
      <c r="B564" s="2">
        <v>3</v>
      </c>
      <c r="C564" s="5" t="s">
        <v>1653</v>
      </c>
      <c r="D564" s="6">
        <f>сходові!N563</f>
        <v>1.4107137257901079</v>
      </c>
      <c r="E564" s="6">
        <f>прибудинкова!M563</f>
        <v>0.31467595867668519</v>
      </c>
      <c r="F564" s="6">
        <f>'слюсарі х.в.'!P563+'слюсарі кан'!P563+зварювальник!L563+аварійки!J563</f>
        <v>0.20231092986355531</v>
      </c>
      <c r="G564" s="6">
        <f>'дератизація '!I563</f>
        <v>5.3247423665946508E-3</v>
      </c>
      <c r="H564" s="6">
        <f>SUM(димовенти!Q563)</f>
        <v>5.8727728444707486E-2</v>
      </c>
      <c r="I564" s="6">
        <f>'під зими'!L563+майстерні!L563+покрівлі!N563+маляри!L563</f>
        <v>0.30712850713420015</v>
      </c>
      <c r="J564" s="6">
        <f>електрики!P563</f>
        <v>4.3183767206898212E-2</v>
      </c>
      <c r="K564" s="4">
        <f t="shared" si="37"/>
        <v>2.3420653594827492</v>
      </c>
      <c r="L564" s="4">
        <v>0.03</v>
      </c>
      <c r="M564" s="4">
        <f t="shared" si="38"/>
        <v>2.372065359482749</v>
      </c>
      <c r="N564" s="4">
        <f t="shared" si="39"/>
        <v>2.8464784313792988</v>
      </c>
    </row>
    <row r="565" spans="1:14" ht="18" customHeight="1" x14ac:dyDescent="0.2">
      <c r="A565" s="2">
        <f t="shared" si="40"/>
        <v>176</v>
      </c>
      <c r="B565" s="2">
        <v>3</v>
      </c>
      <c r="C565" s="5" t="s">
        <v>1654</v>
      </c>
      <c r="D565" s="6">
        <f>сходові!N564</f>
        <v>1.4791397644062401</v>
      </c>
      <c r="E565" s="6">
        <f>прибудинкова!M564</f>
        <v>0.19713287171675206</v>
      </c>
      <c r="F565" s="6">
        <f>'слюсарі х.в.'!P564+'слюсарі кан'!P564+зварювальник!L564+аварійки!J564</f>
        <v>0.17818310084575056</v>
      </c>
      <c r="G565" s="6">
        <f>'дератизація '!I564</f>
        <v>4.7223376263675395E-3</v>
      </c>
      <c r="H565" s="6">
        <f>SUM(димовенти!Q564)</f>
        <v>4.732415846712483E-2</v>
      </c>
      <c r="I565" s="6">
        <f>'під зими'!L564+майстерні!L564+покрівлі!N564+маляри!L564</f>
        <v>0.29966581451800584</v>
      </c>
      <c r="J565" s="6">
        <f>електрики!P564</f>
        <v>3.112307257937123E-2</v>
      </c>
      <c r="K565" s="4">
        <f t="shared" si="37"/>
        <v>2.2372911201596124</v>
      </c>
      <c r="L565" s="4">
        <v>0.03</v>
      </c>
      <c r="M565" s="4">
        <f t="shared" si="38"/>
        <v>2.2672911201596122</v>
      </c>
      <c r="N565" s="4">
        <f t="shared" si="39"/>
        <v>2.7207493441915345</v>
      </c>
    </row>
    <row r="566" spans="1:14" ht="18" customHeight="1" x14ac:dyDescent="0.2">
      <c r="A566" s="2">
        <f t="shared" si="40"/>
        <v>177</v>
      </c>
      <c r="B566" s="2">
        <v>3</v>
      </c>
      <c r="C566" s="5" t="s">
        <v>1655</v>
      </c>
      <c r="D566" s="6">
        <f>сходові!N565</f>
        <v>1.4760518934081346</v>
      </c>
      <c r="E566" s="6">
        <f>прибудинкова!M565</f>
        <v>0.34434080177653109</v>
      </c>
      <c r="F566" s="6">
        <f>'слюсарі х.в.'!P565+'слюсарі кан'!P565+зварювальник!L565+аварійки!J565</f>
        <v>0.25236560479920311</v>
      </c>
      <c r="G566" s="6">
        <f>'дератизація '!I565</f>
        <v>5.4260168302945307E-3</v>
      </c>
      <c r="H566" s="6">
        <f>SUM(димовенти!Q565)</f>
        <v>8.6160908298556396E-2</v>
      </c>
      <c r="I566" s="6">
        <f>'під зими'!L565+майстерні!L565+покрівлі!N565+маляри!L565</f>
        <v>0.31151830001712821</v>
      </c>
      <c r="J566" s="6">
        <f>електрики!P565</f>
        <v>6.7881403813536287E-2</v>
      </c>
      <c r="K566" s="4">
        <f t="shared" si="37"/>
        <v>2.5437449289433838</v>
      </c>
      <c r="L566" s="4">
        <v>3.0067778722588631E-2</v>
      </c>
      <c r="M566" s="4">
        <f t="shared" si="38"/>
        <v>2.5738127076659723</v>
      </c>
      <c r="N566" s="4">
        <f t="shared" si="39"/>
        <v>3.0885752491991667</v>
      </c>
    </row>
    <row r="567" spans="1:14" ht="18" customHeight="1" x14ac:dyDescent="0.2">
      <c r="A567" s="2">
        <f t="shared" si="40"/>
        <v>178</v>
      </c>
      <c r="B567" s="2">
        <v>3</v>
      </c>
      <c r="C567" s="5" t="s">
        <v>1656</v>
      </c>
      <c r="D567" s="6">
        <f>сходові!N566</f>
        <v>1.4800678288808236</v>
      </c>
      <c r="E567" s="6">
        <f>прибудинкова!M566</f>
        <v>0.346637871657059</v>
      </c>
      <c r="F567" s="6">
        <f>'слюсарі х.в.'!P566+'слюсарі кан'!P566+зварювальник!L566+аварійки!J566</f>
        <v>0.25137331959142556</v>
      </c>
      <c r="G567" s="6">
        <f>'дератизація '!I566</f>
        <v>4.9778607034448195E-3</v>
      </c>
      <c r="H567" s="6">
        <f>SUM(димовенти!Q566)</f>
        <v>6.9646718955089101E-2</v>
      </c>
      <c r="I567" s="6">
        <f>'під зими'!L566+майстерні!L566+покрівлі!N566+маляри!L566</f>
        <v>0.28214531110463853</v>
      </c>
      <c r="J567" s="6">
        <f>електрики!P566</f>
        <v>6.7078686142375679E-2</v>
      </c>
      <c r="K567" s="4">
        <f t="shared" si="37"/>
        <v>2.501927597034856</v>
      </c>
      <c r="L567" s="4">
        <v>3.4022568156417007E-2</v>
      </c>
      <c r="M567" s="4">
        <f t="shared" si="38"/>
        <v>2.5359501651912728</v>
      </c>
      <c r="N567" s="4">
        <f t="shared" si="39"/>
        <v>3.0431401982295272</v>
      </c>
    </row>
    <row r="568" spans="1:14" ht="18" customHeight="1" x14ac:dyDescent="0.2">
      <c r="A568" s="2">
        <f t="shared" si="40"/>
        <v>179</v>
      </c>
      <c r="B568" s="2">
        <v>4</v>
      </c>
      <c r="C568" s="5" t="s">
        <v>1657</v>
      </c>
      <c r="D568" s="6">
        <f>сходові!N567</f>
        <v>0</v>
      </c>
      <c r="E568" s="6">
        <f>прибудинкова!M567</f>
        <v>0.66320522512077307</v>
      </c>
      <c r="F568" s="6">
        <f>'слюсарі х.в.'!P567+'слюсарі кан'!P567+зварювальник!L567+аварійки!J567</f>
        <v>0.21335540049608431</v>
      </c>
      <c r="G568" s="6">
        <f>'дератизація '!I567</f>
        <v>5.2869565217391308E-3</v>
      </c>
      <c r="H568" s="6">
        <f>SUM(димовенти!Q567)</f>
        <v>5.8019481360966678E-2</v>
      </c>
      <c r="I568" s="6">
        <f>'під зими'!L567+майстерні!L567+покрівлі!N567+маляри!L567</f>
        <v>0.30844178910703868</v>
      </c>
      <c r="J568" s="6">
        <f>електрики!P567</f>
        <v>4.8633254643297999E-2</v>
      </c>
      <c r="K568" s="4">
        <f t="shared" si="37"/>
        <v>1.2969421072498999</v>
      </c>
      <c r="L568" s="4">
        <v>3.1880420106579065E-2</v>
      </c>
      <c r="M568" s="4">
        <f t="shared" si="38"/>
        <v>1.3288225273564789</v>
      </c>
      <c r="N568" s="4">
        <f t="shared" si="39"/>
        <v>1.5945870328277747</v>
      </c>
    </row>
    <row r="569" spans="1:14" ht="18" customHeight="1" x14ac:dyDescent="0.2">
      <c r="A569" s="2">
        <f t="shared" si="40"/>
        <v>180</v>
      </c>
      <c r="B569" s="2">
        <v>3</v>
      </c>
      <c r="C569" s="5" t="s">
        <v>1658</v>
      </c>
      <c r="D569" s="6">
        <f>сходові!N568</f>
        <v>1.3041701023497188</v>
      </c>
      <c r="E569" s="6">
        <f>прибудинкова!M568</f>
        <v>0.34571363236587505</v>
      </c>
      <c r="F569" s="6">
        <f>'слюсарі х.в.'!P568+'слюсарі кан'!P568+зварювальник!L568+аварійки!J568</f>
        <v>0.23284665363868545</v>
      </c>
      <c r="G569" s="6">
        <f>'дератизація '!I568</f>
        <v>5.2353839744479942E-3</v>
      </c>
      <c r="H569" s="6">
        <f>SUM(димовенти!Q568)</f>
        <v>7.7976242679515376E-2</v>
      </c>
      <c r="I569" s="6">
        <f>'під зими'!L568+майстерні!L568+покрівлі!N568+маляри!L568</f>
        <v>0.28695597026445707</v>
      </c>
      <c r="J569" s="6">
        <f>електрики!P568</f>
        <v>5.8094357835279144E-2</v>
      </c>
      <c r="K569" s="4">
        <f t="shared" si="37"/>
        <v>2.3109923431079791</v>
      </c>
      <c r="L569" s="4">
        <v>3.4108539166643873E-2</v>
      </c>
      <c r="M569" s="4">
        <f t="shared" si="38"/>
        <v>2.3451008822746231</v>
      </c>
      <c r="N569" s="4">
        <f t="shared" si="39"/>
        <v>2.8141210587295475</v>
      </c>
    </row>
    <row r="570" spans="1:14" ht="18" customHeight="1" x14ac:dyDescent="0.2">
      <c r="A570" s="2">
        <f t="shared" si="40"/>
        <v>181</v>
      </c>
      <c r="B570" s="2">
        <v>3</v>
      </c>
      <c r="C570" s="5" t="s">
        <v>1659</v>
      </c>
      <c r="D570" s="6">
        <f>сходові!N569</f>
        <v>0</v>
      </c>
      <c r="E570" s="6">
        <f>прибудинкова!M569</f>
        <v>0.29714868522815152</v>
      </c>
      <c r="F570" s="6">
        <f>'слюсарі х.в.'!P569+'слюсарі кан'!P569+зварювальник!L569+аварійки!J569</f>
        <v>0.20961941352541585</v>
      </c>
      <c r="G570" s="6">
        <f>'дератизація '!I569</f>
        <v>5.3654292343387469E-3</v>
      </c>
      <c r="H570" s="6">
        <f>SUM(димовенти!Q569)</f>
        <v>5.8546045138439057E-2</v>
      </c>
      <c r="I570" s="6">
        <f>'під зими'!L569+майстерні!L569+покрівлі!N569+маляри!L569</f>
        <v>0.39533153514333402</v>
      </c>
      <c r="J570" s="6">
        <f>електрики!P569</f>
        <v>4.6789869411302545E-2</v>
      </c>
      <c r="K570" s="4">
        <f t="shared" si="37"/>
        <v>1.0128009776809817</v>
      </c>
      <c r="L570" s="4">
        <v>3.1245956280188496E-2</v>
      </c>
      <c r="M570" s="4">
        <f t="shared" si="38"/>
        <v>1.0440469339611702</v>
      </c>
      <c r="N570" s="4">
        <f t="shared" si="39"/>
        <v>1.2528563207534043</v>
      </c>
    </row>
    <row r="571" spans="1:14" ht="18" customHeight="1" x14ac:dyDescent="0.2">
      <c r="A571" s="2">
        <f t="shared" si="40"/>
        <v>182</v>
      </c>
      <c r="B571" s="2">
        <v>3</v>
      </c>
      <c r="C571" s="5" t="s">
        <v>1660</v>
      </c>
      <c r="D571" s="6">
        <f>сходові!N570</f>
        <v>1.2343512520868114</v>
      </c>
      <c r="E571" s="6">
        <f>прибудинкова!M570</f>
        <v>0.47115858937490529</v>
      </c>
      <c r="F571" s="6">
        <f>'слюсарі х.в.'!P570+'слюсарі кан'!P570+зварювальник!L570+аварійки!J570</f>
        <v>0.23356276232310277</v>
      </c>
      <c r="G571" s="6">
        <f>'дератизація '!I570</f>
        <v>4.9492962009989412E-3</v>
      </c>
      <c r="H571" s="6">
        <f>SUM(димовенти!Q570)</f>
        <v>6.5069544883419941E-2</v>
      </c>
      <c r="I571" s="6">
        <f>'під зими'!L570+майстерні!L570+покрівлі!N570+маляри!L570</f>
        <v>0.28212345550552187</v>
      </c>
      <c r="J571" s="6">
        <f>електрики!P570</f>
        <v>5.8433657760831072E-2</v>
      </c>
      <c r="K571" s="4">
        <f t="shared" si="37"/>
        <v>2.3496485581355908</v>
      </c>
      <c r="L571" s="4">
        <v>3.2011603212494924E-2</v>
      </c>
      <c r="M571" s="4">
        <f t="shared" si="38"/>
        <v>2.3816601613480857</v>
      </c>
      <c r="N571" s="4">
        <f t="shared" si="39"/>
        <v>2.8579921936177026</v>
      </c>
    </row>
    <row r="572" spans="1:14" ht="18" customHeight="1" x14ac:dyDescent="0.2">
      <c r="A572" s="2">
        <f t="shared" si="40"/>
        <v>183</v>
      </c>
      <c r="B572" s="2">
        <v>3</v>
      </c>
      <c r="C572" s="5" t="s">
        <v>1661</v>
      </c>
      <c r="D572" s="6">
        <f>сходові!N571</f>
        <v>0</v>
      </c>
      <c r="E572" s="6">
        <f>прибудинкова!M571</f>
        <v>0.33139687331536388</v>
      </c>
      <c r="F572" s="6">
        <f>'слюсарі х.в.'!P571+'слюсарі кан'!P571+зварювальник!L571+аварійки!J571</f>
        <v>0.23229998373816879</v>
      </c>
      <c r="G572" s="6">
        <f>'дератизація '!I571</f>
        <v>4.8247978436657688E-3</v>
      </c>
      <c r="H572" s="6">
        <f>SUM(димовенти!Q571)</f>
        <v>6.1488982818412544E-2</v>
      </c>
      <c r="I572" s="6">
        <f>'під зими'!L571+майстерні!L571+покрівлі!N571+маляри!L571</f>
        <v>0.30469619336927356</v>
      </c>
      <c r="J572" s="6">
        <f>електрики!P571</f>
        <v>5.757668255294561E-2</v>
      </c>
      <c r="K572" s="4">
        <f t="shared" si="37"/>
        <v>0.99228351363783007</v>
      </c>
      <c r="L572" s="4">
        <v>3.1094316196019607E-2</v>
      </c>
      <c r="M572" s="4">
        <f t="shared" si="38"/>
        <v>1.0233778298338496</v>
      </c>
      <c r="N572" s="4">
        <f t="shared" si="39"/>
        <v>1.2280533958006195</v>
      </c>
    </row>
    <row r="573" spans="1:14" ht="18" customHeight="1" x14ac:dyDescent="0.2">
      <c r="A573" s="2">
        <f t="shared" si="40"/>
        <v>184</v>
      </c>
      <c r="B573" s="2">
        <v>5</v>
      </c>
      <c r="C573" s="5" t="s">
        <v>1662</v>
      </c>
      <c r="D573" s="6">
        <f>сходові!N572</f>
        <v>0.74140210544015461</v>
      </c>
      <c r="E573" s="6">
        <f>прибудинкова!M572</f>
        <v>0.23487664480032647</v>
      </c>
      <c r="F573" s="6">
        <f>'слюсарі х.в.'!P572+'слюсарі кан'!P572+'слюсарі ц.о.'!P215+зварювальник!L572+аварійки!J572</f>
        <v>0.4714842141781429</v>
      </c>
      <c r="G573" s="6">
        <f>'дератизація '!I572</f>
        <v>5.0637518081545702E-3</v>
      </c>
      <c r="H573" s="6">
        <f>SUM(димовенти!Q572)</f>
        <v>4.0775697127128786E-2</v>
      </c>
      <c r="I573" s="6">
        <f>'під зими'!L572+майстерні!L572+покрівлі!N572+маляри!L572</f>
        <v>0.45322211614678243</v>
      </c>
      <c r="J573" s="6">
        <f>електрики!P572</f>
        <v>5.0961976431143911E-2</v>
      </c>
      <c r="K573" s="4">
        <f t="shared" si="37"/>
        <v>1.9977865059318338</v>
      </c>
      <c r="L573" s="4">
        <v>0.03</v>
      </c>
      <c r="M573" s="4">
        <f t="shared" si="38"/>
        <v>2.0277865059318336</v>
      </c>
      <c r="N573" s="4">
        <f t="shared" si="39"/>
        <v>2.4333438071182001</v>
      </c>
    </row>
    <row r="574" spans="1:14" ht="18" customHeight="1" x14ac:dyDescent="0.2">
      <c r="A574" s="2">
        <f t="shared" si="40"/>
        <v>185</v>
      </c>
      <c r="B574" s="2">
        <v>3</v>
      </c>
      <c r="C574" s="5" t="s">
        <v>1663</v>
      </c>
      <c r="D574" s="6">
        <f>сходові!N573</f>
        <v>1.198642770140943</v>
      </c>
      <c r="E574" s="6">
        <f>прибудинкова!M573</f>
        <v>0.45546424324783419</v>
      </c>
      <c r="F574" s="6">
        <f>'слюсарі х.в.'!P573+'слюсарі кан'!P573+зварювальник!L573+аварійки!J573</f>
        <v>0.20365615743003271</v>
      </c>
      <c r="G574" s="6">
        <f>'дератизація '!I573</f>
        <v>5.231866825208085E-3</v>
      </c>
      <c r="H574" s="6">
        <f>SUM(димовенти!Q573)</f>
        <v>5.8086796133478349E-2</v>
      </c>
      <c r="I574" s="6">
        <f>'під зими'!L573+майстерні!L573+покрівлі!N573+маляри!L573</f>
        <v>0.33248958114954846</v>
      </c>
      <c r="J574" s="6">
        <f>електрики!P573</f>
        <v>4.3656531517185994E-2</v>
      </c>
      <c r="K574" s="4">
        <f t="shared" si="37"/>
        <v>2.2972279464442309</v>
      </c>
      <c r="L574" s="4">
        <v>3.4587986476087594E-2</v>
      </c>
      <c r="M574" s="4">
        <f t="shared" si="38"/>
        <v>2.3318159329203185</v>
      </c>
      <c r="N574" s="4">
        <f t="shared" si="39"/>
        <v>2.7981791195043821</v>
      </c>
    </row>
    <row r="575" spans="1:14" ht="18" customHeight="1" x14ac:dyDescent="0.2">
      <c r="A575" s="2">
        <f t="shared" si="40"/>
        <v>186</v>
      </c>
      <c r="B575" s="2">
        <v>4</v>
      </c>
      <c r="C575" s="5" t="s">
        <v>1664</v>
      </c>
      <c r="D575" s="6">
        <f>сходові!N574</f>
        <v>1.1801877906104694</v>
      </c>
      <c r="E575" s="6">
        <f>прибудинкова!M574</f>
        <v>0.27782857413189521</v>
      </c>
      <c r="F575" s="6">
        <f>'слюсарі х.в.'!P574+'слюсарі кан'!P574+зварювальник!L574+аварійки!J574</f>
        <v>0.23544368943445682</v>
      </c>
      <c r="G575" s="6">
        <f>'дератизація '!I574</f>
        <v>5.0596082883905763E-3</v>
      </c>
      <c r="H575" s="6">
        <f>SUM(димовенти!Q574)</f>
        <v>7.3466190278888052E-2</v>
      </c>
      <c r="I575" s="6">
        <f>'під зими'!L574+майстерні!L574+покрівлі!N574+маляри!L574</f>
        <v>0.25868813394114865</v>
      </c>
      <c r="J575" s="6">
        <f>електрики!P574</f>
        <v>5.937233476750569E-2</v>
      </c>
      <c r="K575" s="4">
        <f t="shared" ref="K575:K638" si="41">SUM(D575,E575,F575,G575,H575,I575,J575)</f>
        <v>2.0900463214527538</v>
      </c>
      <c r="L575" s="4">
        <v>0.03</v>
      </c>
      <c r="M575" s="4">
        <f t="shared" ref="M575:M638" si="42">SUM(L575+K575)</f>
        <v>2.1200463214527536</v>
      </c>
      <c r="N575" s="4">
        <f t="shared" ref="N575:N638" si="43">M575*1.2</f>
        <v>2.5440555857433043</v>
      </c>
    </row>
    <row r="576" spans="1:14" ht="18" customHeight="1" x14ac:dyDescent="0.2">
      <c r="A576" s="2">
        <f t="shared" si="40"/>
        <v>187</v>
      </c>
      <c r="B576" s="2">
        <v>4</v>
      </c>
      <c r="C576" s="5" t="s">
        <v>1665</v>
      </c>
      <c r="D576" s="6">
        <f>сходові!N575</f>
        <v>0.8927359855334539</v>
      </c>
      <c r="E576" s="6">
        <f>прибудинкова!M575</f>
        <v>0.43296445649989956</v>
      </c>
      <c r="F576" s="6">
        <f>'слюсарі х.в.'!P575+'слюсарі кан'!P575+зварювальник!L575+аварійки!J575</f>
        <v>0.2428981552550962</v>
      </c>
      <c r="G576" s="6">
        <f>'дератизація '!I575</f>
        <v>5.3722121760096438E-3</v>
      </c>
      <c r="H576" s="6">
        <f>SUM(димовенти!Q575)</f>
        <v>7.9354879823450478E-2</v>
      </c>
      <c r="I576" s="6">
        <f>'під зими'!L575+майстерні!L575+покрівлі!N575+маляри!L575</f>
        <v>0.26524562996852047</v>
      </c>
      <c r="J576" s="6">
        <f>електрики!P575</f>
        <v>6.3210039375895907E-2</v>
      </c>
      <c r="K576" s="4">
        <f t="shared" si="41"/>
        <v>1.9817813586323259</v>
      </c>
      <c r="L576" s="4">
        <v>0.03</v>
      </c>
      <c r="M576" s="4">
        <f t="shared" si="42"/>
        <v>2.0117813586323257</v>
      </c>
      <c r="N576" s="4">
        <f t="shared" si="43"/>
        <v>2.4141376303587907</v>
      </c>
    </row>
    <row r="577" spans="1:14" ht="18" customHeight="1" x14ac:dyDescent="0.2">
      <c r="A577" s="2">
        <f t="shared" si="40"/>
        <v>188</v>
      </c>
      <c r="B577" s="2">
        <v>4</v>
      </c>
      <c r="C577" s="5" t="s">
        <v>1666</v>
      </c>
      <c r="D577" s="6">
        <f>сходові!N576</f>
        <v>1.0886964800923256</v>
      </c>
      <c r="E577" s="6">
        <f>прибудинкова!M576</f>
        <v>0.41258980573187154</v>
      </c>
      <c r="F577" s="6">
        <f>'слюсарі х.в.'!P576+'слюсарі кан'!P576+зварювальник!L576+аварійки!J576</f>
        <v>0.22799423851067224</v>
      </c>
      <c r="G577" s="6">
        <f>'дератизація '!I576</f>
        <v>5.3592036930178878E-3</v>
      </c>
      <c r="H577" s="6">
        <f>SUM(димовенти!Q576)</f>
        <v>7.088101711794953E-2</v>
      </c>
      <c r="I577" s="6">
        <f>'під зими'!L576+майстерні!L576+покрівлі!N576+маляри!L576</f>
        <v>0.27192577089729097</v>
      </c>
      <c r="J577" s="6">
        <f>електрики!P576</f>
        <v>5.5856250339355297E-2</v>
      </c>
      <c r="K577" s="4">
        <f t="shared" si="41"/>
        <v>2.1333027663824833</v>
      </c>
      <c r="L577" s="4">
        <v>3.4667677736150079E-2</v>
      </c>
      <c r="M577" s="4">
        <f t="shared" si="42"/>
        <v>2.1679704441186334</v>
      </c>
      <c r="N577" s="4">
        <f t="shared" si="43"/>
        <v>2.6015645329423598</v>
      </c>
    </row>
    <row r="578" spans="1:14" ht="18" customHeight="1" x14ac:dyDescent="0.2">
      <c r="A578" s="2">
        <f t="shared" si="40"/>
        <v>189</v>
      </c>
      <c r="B578" s="2">
        <v>3</v>
      </c>
      <c r="C578" s="5" t="s">
        <v>1667</v>
      </c>
      <c r="D578" s="6">
        <f>сходові!N577</f>
        <v>1.2889599897079635</v>
      </c>
      <c r="E578" s="6">
        <f>прибудинкова!M577</f>
        <v>0.38707919747381403</v>
      </c>
      <c r="F578" s="6">
        <f>'слюсарі х.в.'!P577+'слюсарі кан'!P577+зварювальник!L577+аварійки!J577</f>
        <v>0.17522857063838812</v>
      </c>
      <c r="G578" s="6">
        <f>'дератизація '!I577</f>
        <v>4.8463493530499085E-3</v>
      </c>
      <c r="H578" s="6">
        <f>SUM(димовенти!Q577)</f>
        <v>3.9505195106029012E-2</v>
      </c>
      <c r="I578" s="6">
        <f>'під зими'!L577+майстерні!L577+покрівлі!N577+маляри!L577</f>
        <v>0.26394975968281642</v>
      </c>
      <c r="J578" s="6">
        <f>електрики!P577</f>
        <v>2.9691081451210025E-2</v>
      </c>
      <c r="K578" s="4">
        <f t="shared" si="41"/>
        <v>2.1892601434132706</v>
      </c>
      <c r="L578" s="4">
        <v>2.9922047276061434E-2</v>
      </c>
      <c r="M578" s="4">
        <f t="shared" si="42"/>
        <v>2.2191821906893319</v>
      </c>
      <c r="N578" s="4">
        <f t="shared" si="43"/>
        <v>2.663018628827198</v>
      </c>
    </row>
    <row r="579" spans="1:14" ht="18" customHeight="1" x14ac:dyDescent="0.2">
      <c r="A579" s="2">
        <f t="shared" si="40"/>
        <v>190</v>
      </c>
      <c r="B579" s="2">
        <v>4</v>
      </c>
      <c r="C579" s="5" t="s">
        <v>1668</v>
      </c>
      <c r="D579" s="6">
        <f>сходові!N578</f>
        <v>1.1247382001258655</v>
      </c>
      <c r="E579" s="6">
        <f>прибудинкова!M578</f>
        <v>0.46644262638976292</v>
      </c>
      <c r="F579" s="6">
        <f>'слюсарі х.в.'!P578+'слюсарі кан'!P578+зварювальник!L578+аварійки!J578</f>
        <v>0.23825311076382982</v>
      </c>
      <c r="G579" s="6">
        <f>'дератизація '!I578</f>
        <v>5.4436752674638144E-3</v>
      </c>
      <c r="H579" s="6">
        <f>SUM(димовенти!Q578)</f>
        <v>7.320340861625016E-2</v>
      </c>
      <c r="I579" s="6">
        <f>'під зими'!L578+майстерні!L578+покрівлі!N578+маляри!L578</f>
        <v>0.27761100946046902</v>
      </c>
      <c r="J579" s="6">
        <f>електрики!P578</f>
        <v>6.0918113176905431E-2</v>
      </c>
      <c r="K579" s="4">
        <f t="shared" si="41"/>
        <v>2.246610143800547</v>
      </c>
      <c r="L579" s="4">
        <v>0.03</v>
      </c>
      <c r="M579" s="4">
        <f t="shared" si="42"/>
        <v>2.2766101438005468</v>
      </c>
      <c r="N579" s="4">
        <f t="shared" si="43"/>
        <v>2.731932172560656</v>
      </c>
    </row>
    <row r="580" spans="1:14" ht="18" customHeight="1" x14ac:dyDescent="0.2">
      <c r="A580" s="2">
        <f t="shared" si="40"/>
        <v>191</v>
      </c>
      <c r="B580" s="2">
        <v>3</v>
      </c>
      <c r="C580" s="5" t="s">
        <v>1669</v>
      </c>
      <c r="D580" s="6">
        <f>сходові!N579</f>
        <v>1.2447996826656087</v>
      </c>
      <c r="E580" s="6">
        <f>прибудинкова!M579</f>
        <v>0.60054093613645387</v>
      </c>
      <c r="F580" s="6">
        <f>'слюсарі х.в.'!P579+'слюсарі кан'!P579+зварювальник!L579+аварійки!J579</f>
        <v>0.24448909422940773</v>
      </c>
      <c r="G580" s="6">
        <f>'дератизація '!I579</f>
        <v>5.3550178500595003E-3</v>
      </c>
      <c r="H580" s="6">
        <f>SUM(димовенти!Q579)</f>
        <v>7.4881509620110323E-2</v>
      </c>
      <c r="I580" s="6">
        <f>'під зими'!L579+майстерні!L579+покрівлі!N579+маляри!L579</f>
        <v>0.35205535463098064</v>
      </c>
      <c r="J580" s="6">
        <f>електрики!P579</f>
        <v>6.399502964306672E-2</v>
      </c>
      <c r="K580" s="4">
        <f t="shared" si="41"/>
        <v>2.5861166247756877</v>
      </c>
      <c r="L580" s="4">
        <v>0.03</v>
      </c>
      <c r="M580" s="4">
        <f t="shared" si="42"/>
        <v>2.6161166247756875</v>
      </c>
      <c r="N580" s="4">
        <f t="shared" si="43"/>
        <v>3.1393399497308248</v>
      </c>
    </row>
    <row r="581" spans="1:14" ht="18" customHeight="1" x14ac:dyDescent="0.2">
      <c r="A581" s="2">
        <f t="shared" si="40"/>
        <v>192</v>
      </c>
      <c r="B581" s="2">
        <v>3</v>
      </c>
      <c r="C581" s="5" t="s">
        <v>1670</v>
      </c>
      <c r="D581" s="6">
        <f>сходові!N580</f>
        <v>0.94522289156626493</v>
      </c>
      <c r="E581" s="6">
        <f>прибудинкова!M580</f>
        <v>0.95470574297188771</v>
      </c>
      <c r="F581" s="6">
        <f>'слюсарі х.в.'!P580+'слюсарі кан'!P580+зварювальник!L580+аварійки!J580</f>
        <v>0.23297247815570873</v>
      </c>
      <c r="G581" s="6">
        <f>'дератизація '!I580</f>
        <v>5.2108433734939768E-3</v>
      </c>
      <c r="H581" s="6">
        <f>SUM(димовенти!Q580)</f>
        <v>8.4529774546462585E-2</v>
      </c>
      <c r="I581" s="6">
        <f>'під зими'!L580+майстерні!L580+покрівлі!N580+маляри!L580</f>
        <v>0.30500860485779174</v>
      </c>
      <c r="J581" s="6">
        <f>електрики!P580</f>
        <v>5.8312579420543818E-2</v>
      </c>
      <c r="K581" s="4">
        <f t="shared" si="41"/>
        <v>2.5859629148921535</v>
      </c>
      <c r="L581" s="4">
        <v>3.4453740170715695E-2</v>
      </c>
      <c r="M581" s="4">
        <f t="shared" si="42"/>
        <v>2.6204166550628694</v>
      </c>
      <c r="N581" s="4">
        <f t="shared" si="43"/>
        <v>3.1444999860754432</v>
      </c>
    </row>
    <row r="582" spans="1:14" ht="18" customHeight="1" x14ac:dyDescent="0.2">
      <c r="A582" s="2">
        <f t="shared" si="40"/>
        <v>193</v>
      </c>
      <c r="B582" s="2">
        <v>3</v>
      </c>
      <c r="C582" s="5" t="s">
        <v>1671</v>
      </c>
      <c r="D582" s="6">
        <f>сходові!N581</f>
        <v>1.6636304975377825</v>
      </c>
      <c r="E582" s="6">
        <f>прибудинкова!M581</f>
        <v>0.19211842418067582</v>
      </c>
      <c r="F582" s="6">
        <f>'слюсарі х.в.'!P581+'слюсарі кан'!P581+зварювальник!L581+аварійки!J581</f>
        <v>0.22583486326324767</v>
      </c>
      <c r="G582" s="6">
        <f>'дератизація '!I581</f>
        <v>5.3489556800815083E-3</v>
      </c>
      <c r="H582" s="6">
        <f>SUM(димовенти!Q581)</f>
        <v>7.1559979340251503E-2</v>
      </c>
      <c r="I582" s="6">
        <f>'під зими'!L581+майстерні!L581+покрівлі!N581+маляри!L581</f>
        <v>0.33219098178522588</v>
      </c>
      <c r="J582" s="6">
        <f>електрики!P581</f>
        <v>5.4790786119942675E-2</v>
      </c>
      <c r="K582" s="4">
        <f t="shared" si="41"/>
        <v>2.5454744879072075</v>
      </c>
      <c r="L582" s="4">
        <v>3.1415345457638452E-2</v>
      </c>
      <c r="M582" s="4">
        <f t="shared" si="42"/>
        <v>2.576889833364846</v>
      </c>
      <c r="N582" s="4">
        <f t="shared" si="43"/>
        <v>3.0922678000378152</v>
      </c>
    </row>
    <row r="583" spans="1:14" ht="18" customHeight="1" x14ac:dyDescent="0.2">
      <c r="A583" s="2">
        <f t="shared" ref="A583:A646" si="44">A582+1</f>
        <v>194</v>
      </c>
      <c r="B583" s="2">
        <v>3</v>
      </c>
      <c r="C583" s="5" t="s">
        <v>1672</v>
      </c>
      <c r="D583" s="6">
        <f>сходові!N582</f>
        <v>0.97401880782648276</v>
      </c>
      <c r="E583" s="6">
        <f>прибудинкова!M582</f>
        <v>0.1719346781940442</v>
      </c>
      <c r="F583" s="6">
        <f>'слюсарі х.в.'!P582+'слюсарі кан'!P582+зварювальник!L582+аварійки!J582</f>
        <v>0.20405883656256998</v>
      </c>
      <c r="G583" s="6">
        <f>'дератизація '!I582</f>
        <v>4.4896101926285466E-3</v>
      </c>
      <c r="H583" s="6">
        <f>SUM(димовенти!Q582)</f>
        <v>5.3259880962814782E-2</v>
      </c>
      <c r="I583" s="6">
        <f>'під зими'!L582+майстерні!L582+покрівлі!N582+маляри!L582</f>
        <v>0.30706113297033283</v>
      </c>
      <c r="J583" s="6">
        <f>електрики!P582</f>
        <v>4.4046207419127598E-2</v>
      </c>
      <c r="K583" s="4">
        <f t="shared" si="41"/>
        <v>1.7588691541280008</v>
      </c>
      <c r="L583" s="4">
        <v>3.1514906456625406E-2</v>
      </c>
      <c r="M583" s="4">
        <f t="shared" si="42"/>
        <v>1.7903840605846262</v>
      </c>
      <c r="N583" s="4">
        <f t="shared" si="43"/>
        <v>2.1484608727015515</v>
      </c>
    </row>
    <row r="584" spans="1:14" ht="18" customHeight="1" x14ac:dyDescent="0.2">
      <c r="A584" s="2">
        <f t="shared" si="44"/>
        <v>195</v>
      </c>
      <c r="B584" s="2">
        <v>3</v>
      </c>
      <c r="C584" s="5" t="s">
        <v>1673</v>
      </c>
      <c r="D584" s="6">
        <f>сходові!N583</f>
        <v>0</v>
      </c>
      <c r="E584" s="6">
        <f>прибудинкова!M583</f>
        <v>1.9112641950567801</v>
      </c>
      <c r="F584" s="6">
        <f>'слюсарі х.в.'!P583+'слюсарі кан'!P583+зварювальник!L583+аварійки!J583</f>
        <v>0.21307810580532988</v>
      </c>
      <c r="G584" s="6">
        <f>'дератизація '!I583</f>
        <v>5.4358717434869743E-3</v>
      </c>
      <c r="H584" s="6">
        <f>SUM(димовенти!Q583)</f>
        <v>6.1555839295461628E-2</v>
      </c>
      <c r="I584" s="6">
        <f>'під зими'!L583+майстерні!L583+покрівлі!N583+маляри!L583</f>
        <v>0.30829069854986141</v>
      </c>
      <c r="J584" s="6">
        <f>електрики!P583</f>
        <v>4.8496433786624618E-2</v>
      </c>
      <c r="K584" s="4">
        <f t="shared" si="41"/>
        <v>2.5481211442375447</v>
      </c>
      <c r="L584" s="4">
        <v>3.2591388777029565E-2</v>
      </c>
      <c r="M584" s="4">
        <f t="shared" si="42"/>
        <v>2.5807125330145744</v>
      </c>
      <c r="N584" s="4">
        <f t="shared" si="43"/>
        <v>3.096855039617489</v>
      </c>
    </row>
    <row r="585" spans="1:14" ht="18" customHeight="1" x14ac:dyDescent="0.2">
      <c r="A585" s="2">
        <f t="shared" si="44"/>
        <v>196</v>
      </c>
      <c r="B585" s="2">
        <v>4</v>
      </c>
      <c r="C585" s="5" t="s">
        <v>1674</v>
      </c>
      <c r="D585" s="6">
        <f>сходові!N584</f>
        <v>0.78077468538238137</v>
      </c>
      <c r="E585" s="6">
        <f>прибудинкова!M584</f>
        <v>1.0722929574056148</v>
      </c>
      <c r="F585" s="6">
        <f>'слюсарі х.в.'!P584+'слюсарі кан'!P584+зварювальник!L584+аварійки!J584</f>
        <v>0.24140043298148753</v>
      </c>
      <c r="G585" s="6">
        <f>'дератизація '!I584</f>
        <v>5.4453049370764761E-3</v>
      </c>
      <c r="H585" s="6">
        <f>SUM(димовенти!Q584)</f>
        <v>7.1197427510322611E-2</v>
      </c>
      <c r="I585" s="6">
        <f>'під зими'!L584+майстерні!L584+покрівлі!N584+маляри!L584</f>
        <v>0.25650609781076594</v>
      </c>
      <c r="J585" s="6">
        <f>електрики!P584</f>
        <v>6.2471043457955955E-2</v>
      </c>
      <c r="K585" s="4">
        <f t="shared" si="41"/>
        <v>2.4900879494856043</v>
      </c>
      <c r="L585" s="4">
        <v>3.2590518948720899E-2</v>
      </c>
      <c r="M585" s="4">
        <f t="shared" si="42"/>
        <v>2.5226784684343251</v>
      </c>
      <c r="N585" s="4">
        <f t="shared" si="43"/>
        <v>3.0272141621211901</v>
      </c>
    </row>
    <row r="586" spans="1:14" ht="18" customHeight="1" x14ac:dyDescent="0.2">
      <c r="A586" s="2">
        <f t="shared" si="44"/>
        <v>197</v>
      </c>
      <c r="B586" s="2">
        <v>3</v>
      </c>
      <c r="C586" s="5" t="s">
        <v>1675</v>
      </c>
      <c r="D586" s="6">
        <f>сходові!N585</f>
        <v>1.0639677363995195</v>
      </c>
      <c r="E586" s="6">
        <f>прибудинкова!M585</f>
        <v>0.17585562105698624</v>
      </c>
      <c r="F586" s="6">
        <f>'слюсарі х.в.'!P585+'слюсарі кан'!P585+зварювальник!L585+аварійки!J585</f>
        <v>0.26696402515137896</v>
      </c>
      <c r="G586" s="6">
        <f>'дератизація '!I585</f>
        <v>4.9177784672665217E-3</v>
      </c>
      <c r="H586" s="6">
        <f>SUM(димовенти!Q585)</f>
        <v>5.5739424306210705E-2</v>
      </c>
      <c r="I586" s="6">
        <f>'під зими'!L585+майстерні!L585+покрівлі!N585+маляри!L585</f>
        <v>0.35213402121951121</v>
      </c>
      <c r="J586" s="6">
        <f>електрики!P585</f>
        <v>7.4735604737405148E-2</v>
      </c>
      <c r="K586" s="4">
        <f t="shared" si="41"/>
        <v>1.9943142113382781</v>
      </c>
      <c r="L586" s="4">
        <v>0.03</v>
      </c>
      <c r="M586" s="4">
        <f t="shared" si="42"/>
        <v>2.0243142113382779</v>
      </c>
      <c r="N586" s="4">
        <f t="shared" si="43"/>
        <v>2.4291770536059336</v>
      </c>
    </row>
    <row r="587" spans="1:14" ht="18" customHeight="1" x14ac:dyDescent="0.2">
      <c r="A587" s="2">
        <f t="shared" si="44"/>
        <v>198</v>
      </c>
      <c r="B587" s="2">
        <v>3</v>
      </c>
      <c r="C587" s="5" t="s">
        <v>1676</v>
      </c>
      <c r="D587" s="6">
        <f>сходові!N586</f>
        <v>0.98237723214285722</v>
      </c>
      <c r="E587" s="6">
        <f>прибудинкова!M586</f>
        <v>0.29347286521388216</v>
      </c>
      <c r="F587" s="6">
        <f>'слюсарі х.в.'!P586+'слюсарі кан'!P586+зварювальник!L586+аварійки!J586</f>
        <v>0.20979391721860619</v>
      </c>
      <c r="G587" s="6">
        <f>'дератизація '!I586</f>
        <v>4.7215496368038746E-3</v>
      </c>
      <c r="H587" s="6">
        <f>SUM(димовенти!Q586)</f>
        <v>3.8146289519088529E-2</v>
      </c>
      <c r="I587" s="6">
        <f>'під зими'!L586+майстерні!L586+покрівлі!N586+маляри!L586</f>
        <v>0.32720189355466833</v>
      </c>
      <c r="J587" s="6">
        <f>електрики!P586</f>
        <v>4.6603731997483154E-2</v>
      </c>
      <c r="K587" s="4">
        <f t="shared" si="41"/>
        <v>1.9023174792833895</v>
      </c>
      <c r="L587" s="4">
        <v>3.2868184771571253E-2</v>
      </c>
      <c r="M587" s="4">
        <f t="shared" si="42"/>
        <v>1.9351856640549607</v>
      </c>
      <c r="N587" s="4">
        <f t="shared" si="43"/>
        <v>2.3222227968659528</v>
      </c>
    </row>
    <row r="588" spans="1:14" ht="18" customHeight="1" x14ac:dyDescent="0.2">
      <c r="A588" s="2">
        <f t="shared" si="44"/>
        <v>199</v>
      </c>
      <c r="B588" s="2">
        <v>3</v>
      </c>
      <c r="C588" s="5" t="s">
        <v>1677</v>
      </c>
      <c r="D588" s="6">
        <f>сходові!N587</f>
        <v>1.0442181151241536</v>
      </c>
      <c r="E588" s="6">
        <f>прибудинкова!M587</f>
        <v>0.12835721295387637</v>
      </c>
      <c r="F588" s="6">
        <f>'слюсарі х.в.'!P587+'слюсарі кан'!P587+зварювальник!L587+аварійки!J587</f>
        <v>0.26720545201513352</v>
      </c>
      <c r="G588" s="6">
        <f>'дератизація '!I587</f>
        <v>4.3670264965652607E-3</v>
      </c>
      <c r="H588" s="6">
        <f>SUM(димовенти!Q587)</f>
        <v>4.9469465920181366E-2</v>
      </c>
      <c r="I588" s="6">
        <f>'під зими'!L587+майстерні!L587+покрівлі!N587+маляри!L587</f>
        <v>0.29161897710590573</v>
      </c>
      <c r="J588" s="6">
        <f>електрики!P587</f>
        <v>7.4651887005428186E-2</v>
      </c>
      <c r="K588" s="4">
        <f t="shared" si="41"/>
        <v>1.8598881366212439</v>
      </c>
      <c r="L588" s="4">
        <v>3.2985758659903053E-2</v>
      </c>
      <c r="M588" s="4">
        <f t="shared" si="42"/>
        <v>1.8928738952811468</v>
      </c>
      <c r="N588" s="4">
        <f t="shared" si="43"/>
        <v>2.2714486743373761</v>
      </c>
    </row>
    <row r="589" spans="1:14" ht="18" customHeight="1" x14ac:dyDescent="0.2">
      <c r="A589" s="2">
        <f t="shared" si="44"/>
        <v>200</v>
      </c>
      <c r="B589" s="2">
        <v>3</v>
      </c>
      <c r="C589" s="5" t="s">
        <v>1678</v>
      </c>
      <c r="D589" s="6">
        <f>сходові!N588</f>
        <v>0</v>
      </c>
      <c r="E589" s="6">
        <f>прибудинкова!M588</f>
        <v>0.25703419676291273</v>
      </c>
      <c r="F589" s="6">
        <f>'слюсарі х.в.'!P588+'слюсарі кан'!P588+зварювальник!L588+аварійки!J588</f>
        <v>0.20586006205071866</v>
      </c>
      <c r="G589" s="6">
        <f>'дератизація '!I588</f>
        <v>4.3867793148268507E-3</v>
      </c>
      <c r="H589" s="6">
        <f>SUM(димовенти!Q588)</f>
        <v>5.4228133189088229E-2</v>
      </c>
      <c r="I589" s="6">
        <f>'під зими'!L588+майстерні!L588+покрівлі!N588+маляри!L588</f>
        <v>0.3724787481671461</v>
      </c>
      <c r="J589" s="6">
        <f>електрики!P588</f>
        <v>4.4586999730929985E-2</v>
      </c>
      <c r="K589" s="4">
        <f t="shared" si="41"/>
        <v>0.93857491921562253</v>
      </c>
      <c r="L589" s="4">
        <v>3.0664826405918635E-2</v>
      </c>
      <c r="M589" s="4">
        <f t="shared" si="42"/>
        <v>0.96923974562154114</v>
      </c>
      <c r="N589" s="4">
        <f t="shared" si="43"/>
        <v>1.1630876947458493</v>
      </c>
    </row>
    <row r="590" spans="1:14" ht="18" customHeight="1" x14ac:dyDescent="0.2">
      <c r="A590" s="2">
        <f t="shared" si="44"/>
        <v>201</v>
      </c>
      <c r="B590" s="2">
        <v>3</v>
      </c>
      <c r="C590" s="5" t="s">
        <v>1679</v>
      </c>
      <c r="D590" s="6">
        <f>сходові!N589</f>
        <v>1.5631408450704225</v>
      </c>
      <c r="E590" s="6">
        <f>прибудинкова!M589</f>
        <v>0.40420957542908764</v>
      </c>
      <c r="F590" s="6">
        <f>'слюсарі х.в.'!P589+'слюсарі кан'!P589+зварювальник!L589+аварійки!J589</f>
        <v>0.18940924908743562</v>
      </c>
      <c r="G590" s="6">
        <f>'дератизація '!I589</f>
        <v>3.6371416345742408E-3</v>
      </c>
      <c r="H590" s="6">
        <f>SUM(димовенти!Q589)</f>
        <v>5.4998130811760547E-2</v>
      </c>
      <c r="I590" s="6">
        <f>'під зими'!L589+майстерні!L589+покрівлі!N589+маляри!L589</f>
        <v>0.28317697871334679</v>
      </c>
      <c r="J590" s="6">
        <f>електрики!P589</f>
        <v>3.6497168808311775E-2</v>
      </c>
      <c r="K590" s="4">
        <f t="shared" si="41"/>
        <v>2.5350690895549386</v>
      </c>
      <c r="L590" s="4">
        <v>3.5100022962163878E-2</v>
      </c>
      <c r="M590" s="4">
        <f t="shared" si="42"/>
        <v>2.5701691125171027</v>
      </c>
      <c r="N590" s="4">
        <f t="shared" si="43"/>
        <v>3.0842029350205231</v>
      </c>
    </row>
    <row r="591" spans="1:14" ht="18" customHeight="1" x14ac:dyDescent="0.2">
      <c r="A591" s="2">
        <f t="shared" si="44"/>
        <v>202</v>
      </c>
      <c r="B591" s="2">
        <v>3</v>
      </c>
      <c r="C591" s="5" t="s">
        <v>1680</v>
      </c>
      <c r="D591" s="6">
        <f>сходові!N590</f>
        <v>1.1398008252412124</v>
      </c>
      <c r="E591" s="6">
        <f>прибудинкова!M590</f>
        <v>0.40394454263831087</v>
      </c>
      <c r="F591" s="6">
        <f>'слюсарі х.в.'!P590+'слюсарі кан'!P590+зварювальник!L590+аварійки!J590</f>
        <v>0.22664526790938297</v>
      </c>
      <c r="G591" s="6">
        <f>'дератизація '!I590</f>
        <v>5.0031358686356128E-3</v>
      </c>
      <c r="H591" s="6">
        <f>SUM(димовенти!Q590)</f>
        <v>8.3801399716624189E-2</v>
      </c>
      <c r="I591" s="6">
        <f>'під зими'!L590+майстерні!L590+покрівлі!N590+маляри!L590</f>
        <v>0.28166072300287648</v>
      </c>
      <c r="J591" s="6">
        <f>електрики!P590</f>
        <v>5.5030386114631812E-2</v>
      </c>
      <c r="K591" s="4">
        <f t="shared" si="41"/>
        <v>2.1958862804916741</v>
      </c>
      <c r="L591" s="4">
        <v>3.5240722399933394E-2</v>
      </c>
      <c r="M591" s="4">
        <f t="shared" si="42"/>
        <v>2.2311270028916077</v>
      </c>
      <c r="N591" s="4">
        <f t="shared" si="43"/>
        <v>2.677352403469929</v>
      </c>
    </row>
    <row r="592" spans="1:14" ht="18" customHeight="1" x14ac:dyDescent="0.2">
      <c r="A592" s="2">
        <f t="shared" si="44"/>
        <v>203</v>
      </c>
      <c r="B592" s="2">
        <v>3</v>
      </c>
      <c r="C592" s="5" t="s">
        <v>1681</v>
      </c>
      <c r="D592" s="6">
        <f>сходові!N591</f>
        <v>0.95488050503532251</v>
      </c>
      <c r="E592" s="6">
        <f>прибудинкова!M591</f>
        <v>0.29489553584848943</v>
      </c>
      <c r="F592" s="6">
        <f>'слюсарі х.в.'!P591+'слюсарі кан'!P591+зварювальник!L591+аварійки!J591</f>
        <v>0.24257080950426022</v>
      </c>
      <c r="G592" s="6">
        <f>'дератизація '!I591</f>
        <v>5.4411543664512263E-3</v>
      </c>
      <c r="H592" s="6">
        <f>SUM(димовенти!Q591)</f>
        <v>6.4585189012186503E-2</v>
      </c>
      <c r="I592" s="6">
        <f>'під зими'!L591+майстерні!L591+покрівлі!N591+маляри!L591</f>
        <v>0.29220208156466315</v>
      </c>
      <c r="J592" s="6">
        <f>електрики!P591</f>
        <v>6.3048522666232565E-2</v>
      </c>
      <c r="K592" s="4">
        <f t="shared" si="41"/>
        <v>1.9176237979976054</v>
      </c>
      <c r="L592" s="4">
        <v>0.03</v>
      </c>
      <c r="M592" s="4">
        <f t="shared" si="42"/>
        <v>1.9476237979976054</v>
      </c>
      <c r="N592" s="4">
        <f t="shared" si="43"/>
        <v>2.3371485575971263</v>
      </c>
    </row>
    <row r="593" spans="1:14" ht="18" customHeight="1" x14ac:dyDescent="0.2">
      <c r="A593" s="2">
        <f t="shared" si="44"/>
        <v>204</v>
      </c>
      <c r="B593" s="2">
        <v>3</v>
      </c>
      <c r="C593" s="5" t="s">
        <v>1682</v>
      </c>
      <c r="D593" s="6">
        <f>сходові!N592</f>
        <v>1.3876225793160279</v>
      </c>
      <c r="E593" s="6">
        <f>прибудинкова!M592</f>
        <v>0.16408100358422942</v>
      </c>
      <c r="F593" s="6">
        <f>'слюсарі х.в.'!P592+'слюсарі кан'!P592+зварювальник!L592+аварійки!J592</f>
        <v>0.20002218922196813</v>
      </c>
      <c r="G593" s="6">
        <f>'дератизація '!I592</f>
        <v>4.3010752688172052E-3</v>
      </c>
      <c r="H593" s="6">
        <f>SUM(димовенти!Q592)</f>
        <v>6.570138256456802E-2</v>
      </c>
      <c r="I593" s="6">
        <f>'під зими'!L592+майстерні!L592+покрівлі!N592+маляри!L592</f>
        <v>0.30577905545595313</v>
      </c>
      <c r="J593" s="6">
        <f>електрики!P592</f>
        <v>4.1871293750680022E-2</v>
      </c>
      <c r="K593" s="4">
        <f t="shared" si="41"/>
        <v>2.1693785791622444</v>
      </c>
      <c r="L593" s="4">
        <f>K593*0.03</f>
        <v>6.5081357374867324E-2</v>
      </c>
      <c r="M593" s="4">
        <f t="shared" si="42"/>
        <v>2.2344599365371116</v>
      </c>
      <c r="N593" s="4">
        <f t="shared" si="43"/>
        <v>2.681351923844534</v>
      </c>
    </row>
    <row r="594" spans="1:14" ht="18" customHeight="1" x14ac:dyDescent="0.2">
      <c r="A594" s="2">
        <f t="shared" si="44"/>
        <v>205</v>
      </c>
      <c r="B594" s="2">
        <v>3</v>
      </c>
      <c r="C594" s="5" t="s">
        <v>1683</v>
      </c>
      <c r="D594" s="6">
        <f>сходові!N593</f>
        <v>1.0219829545454546</v>
      </c>
      <c r="E594" s="6">
        <f>прибудинкова!M593</f>
        <v>0.18713319357092945</v>
      </c>
      <c r="F594" s="6">
        <f>'слюсарі х.в.'!P593+'слюсарі кан'!P593+зварювальник!L593+аварійки!J593</f>
        <v>0.19416091898719445</v>
      </c>
      <c r="G594" s="6">
        <f>'дератизація '!I593</f>
        <v>4.2259737393798968E-3</v>
      </c>
      <c r="H594" s="6">
        <f>SUM(димовенти!Q593)</f>
        <v>4.4496864855050035E-2</v>
      </c>
      <c r="I594" s="6">
        <f>'під зими'!L593+майстерні!L593+покрівлі!N593+маляри!L593</f>
        <v>0.33653034229696666</v>
      </c>
      <c r="J594" s="6">
        <f>електрики!P593</f>
        <v>3.8914325538251859E-2</v>
      </c>
      <c r="K594" s="4">
        <f t="shared" si="41"/>
        <v>1.8274445735332272</v>
      </c>
      <c r="L594" s="4">
        <v>3.3429916978928241E-2</v>
      </c>
      <c r="M594" s="4">
        <f t="shared" si="42"/>
        <v>1.8608744905121555</v>
      </c>
      <c r="N594" s="4">
        <f t="shared" si="43"/>
        <v>2.2330493886145866</v>
      </c>
    </row>
    <row r="595" spans="1:14" ht="18" customHeight="1" x14ac:dyDescent="0.2">
      <c r="A595" s="2">
        <f t="shared" si="44"/>
        <v>206</v>
      </c>
      <c r="B595" s="2">
        <v>4</v>
      </c>
      <c r="C595" s="5" t="s">
        <v>1684</v>
      </c>
      <c r="D595" s="6">
        <f>сходові!N594</f>
        <v>0</v>
      </c>
      <c r="E595" s="6">
        <f>прибудинкова!M594</f>
        <v>5.389395116667843E-2</v>
      </c>
      <c r="F595" s="6">
        <f>'слюсарі х.в.'!P594+'слюсарі кан'!P594+зварювальник!L594+аварійки!J594</f>
        <v>0.19397677993124998</v>
      </c>
      <c r="G595" s="6">
        <f>'дератизація '!I594</f>
        <v>4.0969131878222792E-3</v>
      </c>
      <c r="H595" s="6">
        <f>SUM(димовенти!Q594)</f>
        <v>5.5780576825043331E-2</v>
      </c>
      <c r="I595" s="6">
        <f>'під зими'!L594+майстерні!L594+покрівлі!N594+маляри!L594</f>
        <v>0.37130442766754446</v>
      </c>
      <c r="J595" s="6">
        <f>електрики!P594</f>
        <v>3.8731215831906564E-2</v>
      </c>
      <c r="K595" s="4">
        <f t="shared" si="41"/>
        <v>0.71778386461024501</v>
      </c>
      <c r="L595" s="4">
        <v>3.3312944452048431E-2</v>
      </c>
      <c r="M595" s="4">
        <f t="shared" si="42"/>
        <v>0.75109680906229348</v>
      </c>
      <c r="N595" s="4">
        <f t="shared" si="43"/>
        <v>0.90131617087475213</v>
      </c>
    </row>
    <row r="596" spans="1:14" ht="18" customHeight="1" x14ac:dyDescent="0.2">
      <c r="A596" s="2">
        <f t="shared" si="44"/>
        <v>207</v>
      </c>
      <c r="B596" s="2">
        <v>4</v>
      </c>
      <c r="C596" s="5" t="s">
        <v>1685</v>
      </c>
      <c r="D596" s="6">
        <f>сходові!N595</f>
        <v>1.5638910275392359</v>
      </c>
      <c r="E596" s="6">
        <f>прибудинкова!M595</f>
        <v>0.19556666278302071</v>
      </c>
      <c r="F596" s="6">
        <f>'слюсарі х.в.'!P595+'слюсарі кан'!P595+зварювальник!L595+аварійки!J595</f>
        <v>0.2214567396187877</v>
      </c>
      <c r="G596" s="6">
        <f>'дератизація '!I595</f>
        <v>4.2817196784341142E-3</v>
      </c>
      <c r="H596" s="6">
        <f>SUM(димовенти!Q595)</f>
        <v>4.6985329859177263E-2</v>
      </c>
      <c r="I596" s="6">
        <f>'під зими'!L595+майстерні!L595+покрівлі!N595+маляри!L595</f>
        <v>0.23620444470304683</v>
      </c>
      <c r="J596" s="6">
        <f>електрики!P595</f>
        <v>5.2237570041323463E-2</v>
      </c>
      <c r="K596" s="4">
        <f t="shared" si="41"/>
        <v>2.3206234942230255</v>
      </c>
      <c r="L596" s="4">
        <v>3.3304983544298936E-2</v>
      </c>
      <c r="M596" s="4">
        <f t="shared" si="42"/>
        <v>2.3539284777673246</v>
      </c>
      <c r="N596" s="4">
        <f t="shared" si="43"/>
        <v>2.8247141733207894</v>
      </c>
    </row>
    <row r="597" spans="1:14" ht="18" customHeight="1" x14ac:dyDescent="0.2">
      <c r="A597" s="2">
        <f t="shared" si="44"/>
        <v>208</v>
      </c>
      <c r="B597" s="2">
        <v>4</v>
      </c>
      <c r="C597" s="5" t="s">
        <v>1686</v>
      </c>
      <c r="D597" s="6">
        <f>сходові!N596</f>
        <v>0.9985407808272132</v>
      </c>
      <c r="E597" s="6">
        <f>прибудинкова!M596</f>
        <v>0.15386304904658005</v>
      </c>
      <c r="F597" s="6">
        <f>'слюсарі х.в.'!P596+'слюсарі кан'!P596+зварювальник!L596+аварійки!J596</f>
        <v>0.25127363477261611</v>
      </c>
      <c r="G597" s="6">
        <f>'дератизація '!I596</f>
        <v>5.3457926192960834E-3</v>
      </c>
      <c r="H597" s="6">
        <f>SUM(димовенти!Q596)</f>
        <v>5.9042462744081606E-2</v>
      </c>
      <c r="I597" s="6">
        <f>'під зими'!L596+майстерні!L596+покрівлі!N596+маляри!L596</f>
        <v>0.26635819677881556</v>
      </c>
      <c r="J597" s="6">
        <f>електрики!P596</f>
        <v>6.723594690125731E-2</v>
      </c>
      <c r="K597" s="4">
        <f t="shared" si="41"/>
        <v>1.80165986368986</v>
      </c>
      <c r="L597" s="4">
        <v>3.349991497375733E-2</v>
      </c>
      <c r="M597" s="4">
        <f t="shared" si="42"/>
        <v>1.8351597786636173</v>
      </c>
      <c r="N597" s="4">
        <f t="shared" si="43"/>
        <v>2.2021917343963406</v>
      </c>
    </row>
    <row r="598" spans="1:14" ht="18" customHeight="1" x14ac:dyDescent="0.2">
      <c r="A598" s="2">
        <f t="shared" si="44"/>
        <v>209</v>
      </c>
      <c r="B598" s="2">
        <v>4</v>
      </c>
      <c r="C598" s="5" t="s">
        <v>1687</v>
      </c>
      <c r="D598" s="6">
        <f>сходові!N597</f>
        <v>1.0427907487776742</v>
      </c>
      <c r="E598" s="6">
        <f>прибудинкова!M597</f>
        <v>0.1442914990266061</v>
      </c>
      <c r="F598" s="6">
        <f>'слюсарі х.в.'!P597+'слюсарі кан'!P597+зварювальник!L597+аварійки!J597</f>
        <v>0.21271994676158856</v>
      </c>
      <c r="G598" s="6">
        <f>'дератизація '!I597</f>
        <v>4.9468377177656871E-3</v>
      </c>
      <c r="H598" s="6">
        <f>SUM(димовенти!Q597)</f>
        <v>7.0044140042493819E-2</v>
      </c>
      <c r="I598" s="6">
        <f>'під зими'!L597+майстерні!L597+покрівлі!N597+маляри!L597</f>
        <v>0.31831682137157397</v>
      </c>
      <c r="J598" s="6">
        <f>електрики!P597</f>
        <v>4.8095213711108031E-2</v>
      </c>
      <c r="K598" s="4">
        <f t="shared" si="41"/>
        <v>1.8412052074088106</v>
      </c>
      <c r="L598" s="4">
        <v>3.3415314267372043E-2</v>
      </c>
      <c r="M598" s="4">
        <f t="shared" si="42"/>
        <v>1.8746205216761826</v>
      </c>
      <c r="N598" s="4">
        <f t="shared" si="43"/>
        <v>2.2495446260114189</v>
      </c>
    </row>
    <row r="599" spans="1:14" ht="18" customHeight="1" x14ac:dyDescent="0.2">
      <c r="A599" s="2">
        <f t="shared" si="44"/>
        <v>210</v>
      </c>
      <c r="B599" s="2">
        <v>4</v>
      </c>
      <c r="C599" s="5" t="s">
        <v>1688</v>
      </c>
      <c r="D599" s="6">
        <f>сходові!N598</f>
        <v>1.204</v>
      </c>
      <c r="E599" s="6">
        <f>прибудинкова!M598</f>
        <v>0.17757883895131088</v>
      </c>
      <c r="F599" s="6">
        <f>'слюсарі х.в.'!P598+'слюсарі кан'!P598+зварювальник!L598+аварійки!J598</f>
        <v>0.20663602986478122</v>
      </c>
      <c r="G599" s="6">
        <f>'дератизація '!I598</f>
        <v>5.4424157303370789E-3</v>
      </c>
      <c r="H599" s="6">
        <f>SUM(димовенти!Q598)</f>
        <v>5.5414059118627138E-2</v>
      </c>
      <c r="I599" s="6">
        <f>'під зими'!L598+майстерні!L598+покрівлі!N598+маляри!L598</f>
        <v>0.26785143082032786</v>
      </c>
      <c r="J599" s="6">
        <f>електрики!P598</f>
        <v>4.5317828575890784E-2</v>
      </c>
      <c r="K599" s="4">
        <f t="shared" si="41"/>
        <v>1.9622406030612749</v>
      </c>
      <c r="L599" s="4">
        <v>3.5789539418306621E-2</v>
      </c>
      <c r="M599" s="4">
        <f t="shared" si="42"/>
        <v>1.9980301424795814</v>
      </c>
      <c r="N599" s="4">
        <f t="shared" si="43"/>
        <v>2.3976361709754976</v>
      </c>
    </row>
    <row r="600" spans="1:14" ht="18" customHeight="1" x14ac:dyDescent="0.2">
      <c r="A600" s="2">
        <f t="shared" si="44"/>
        <v>211</v>
      </c>
      <c r="B600" s="2">
        <v>3</v>
      </c>
      <c r="C600" s="5" t="s">
        <v>1689</v>
      </c>
      <c r="D600" s="6">
        <f>сходові!N599</f>
        <v>0</v>
      </c>
      <c r="E600" s="6">
        <f>прибудинкова!M599</f>
        <v>0.6616039517881841</v>
      </c>
      <c r="F600" s="6">
        <f>'слюсарі х.в.'!P599+'слюсарі кан'!P599+зварювальник!L599+аварійки!J599</f>
        <v>0.1923174809578494</v>
      </c>
      <c r="G600" s="6">
        <f>'дератизація '!I599</f>
        <v>4.9347954949614707E-3</v>
      </c>
      <c r="H600" s="6">
        <f>SUM(димовенти!Q599)</f>
        <v>4.6761528233703123E-2</v>
      </c>
      <c r="I600" s="6">
        <f>'під зими'!L599+майстерні!L599+покрівлі!N599+маляри!L599</f>
        <v>0.37224043283280989</v>
      </c>
      <c r="J600" s="6">
        <f>електрики!P599</f>
        <v>3.791962811426703E-2</v>
      </c>
      <c r="K600" s="4">
        <f t="shared" si="41"/>
        <v>1.3157778174217751</v>
      </c>
      <c r="L600" s="4">
        <v>3.5634408319782047E-2</v>
      </c>
      <c r="M600" s="4">
        <f t="shared" si="42"/>
        <v>1.3514122257415573</v>
      </c>
      <c r="N600" s="4">
        <f t="shared" si="43"/>
        <v>1.6216946708898687</v>
      </c>
    </row>
    <row r="601" spans="1:14" ht="18" customHeight="1" x14ac:dyDescent="0.2">
      <c r="A601" s="2">
        <f t="shared" si="44"/>
        <v>212</v>
      </c>
      <c r="B601" s="2">
        <v>4</v>
      </c>
      <c r="C601" s="5" t="s">
        <v>1690</v>
      </c>
      <c r="D601" s="6">
        <f>сходові!N600</f>
        <v>1.0694456168949305</v>
      </c>
      <c r="E601" s="6">
        <f>прибудинкова!M600</f>
        <v>0.61870630850746489</v>
      </c>
      <c r="F601" s="6">
        <f>'слюсарі х.в.'!P600+'слюсарі кан'!P600+зварювальник!L600+аварійки!J600</f>
        <v>0.21697301389648985</v>
      </c>
      <c r="G601" s="6">
        <f>'дератизація '!I600</f>
        <v>5.312726394590679E-3</v>
      </c>
      <c r="H601" s="6">
        <f>SUM(димовенти!Q600)</f>
        <v>6.4821605943650162E-2</v>
      </c>
      <c r="I601" s="6">
        <f>'під зими'!L600+майстерні!L600+покрівлі!N600+маляри!L600</f>
        <v>0.24465173988419481</v>
      </c>
      <c r="J601" s="6">
        <f>електрики!P600</f>
        <v>5.0258517107231358E-2</v>
      </c>
      <c r="K601" s="4">
        <f t="shared" si="41"/>
        <v>2.2701695286285521</v>
      </c>
      <c r="L601" s="4">
        <v>3.5609473704420559E-2</v>
      </c>
      <c r="M601" s="4">
        <f t="shared" si="42"/>
        <v>2.3057790023329727</v>
      </c>
      <c r="N601" s="4">
        <f t="shared" si="43"/>
        <v>2.7669348027995673</v>
      </c>
    </row>
    <row r="602" spans="1:14" ht="18" customHeight="1" x14ac:dyDescent="0.2">
      <c r="A602" s="2">
        <f t="shared" si="44"/>
        <v>213</v>
      </c>
      <c r="B602" s="2">
        <v>4</v>
      </c>
      <c r="C602" s="5" t="s">
        <v>1691</v>
      </c>
      <c r="D602" s="6">
        <f>сходові!N601</f>
        <v>0.75251214826534074</v>
      </c>
      <c r="E602" s="6">
        <f>прибудинкова!M601</f>
        <v>0.75973158201984814</v>
      </c>
      <c r="F602" s="6">
        <f>'слюсарі х.в.'!P601+'слюсарі кан'!P601+зварювальник!L601+аварійки!J601</f>
        <v>0.20068456386076067</v>
      </c>
      <c r="G602" s="6">
        <f>'дератизація '!I601</f>
        <v>5.270359019264449E-3</v>
      </c>
      <c r="H602" s="6">
        <f>SUM(димовенти!Q601)</f>
        <v>4.5021279531302034E-2</v>
      </c>
      <c r="I602" s="6">
        <f>'під зими'!L601+майстерні!L601+покрівлі!N601+маляри!L601</f>
        <v>0.25053460431383184</v>
      </c>
      <c r="J602" s="6">
        <f>електрики!P601</f>
        <v>4.225822863680067E-2</v>
      </c>
      <c r="K602" s="4">
        <f t="shared" si="41"/>
        <v>2.0560127656471483</v>
      </c>
      <c r="L602" s="4">
        <v>3.3607870217194434E-2</v>
      </c>
      <c r="M602" s="4">
        <f t="shared" si="42"/>
        <v>2.0896206358643425</v>
      </c>
      <c r="N602" s="4">
        <f t="shared" si="43"/>
        <v>2.507544763037211</v>
      </c>
    </row>
    <row r="603" spans="1:14" ht="18" customHeight="1" x14ac:dyDescent="0.2">
      <c r="A603" s="2">
        <f t="shared" si="44"/>
        <v>214</v>
      </c>
      <c r="B603" s="2">
        <v>3</v>
      </c>
      <c r="C603" s="5" t="s">
        <v>1692</v>
      </c>
      <c r="D603" s="6">
        <f>сходові!N602</f>
        <v>1.317186681631126</v>
      </c>
      <c r="E603" s="6">
        <f>прибудинкова!M602</f>
        <v>0.50017038019451809</v>
      </c>
      <c r="F603" s="6">
        <f>'слюсарі х.в.'!P602+'слюсарі кан'!P602+зварювальник!L602+аварійки!J602</f>
        <v>0.23404353559517549</v>
      </c>
      <c r="G603" s="6">
        <f>'дератизація '!I602</f>
        <v>4.8242705570291774E-3</v>
      </c>
      <c r="H603" s="6">
        <f>SUM(димовенти!Q602)</f>
        <v>7.1196293426955923E-2</v>
      </c>
      <c r="I603" s="6">
        <f>'під зими'!L602+майстерні!L602+покрівлі!N602+маляри!L602</f>
        <v>0.29075455581370324</v>
      </c>
      <c r="J603" s="6">
        <f>електрики!P602</f>
        <v>5.8468258016110171E-2</v>
      </c>
      <c r="K603" s="4">
        <f t="shared" si="41"/>
        <v>2.4766439752346185</v>
      </c>
      <c r="L603" s="4">
        <v>0.04</v>
      </c>
      <c r="M603" s="4">
        <f t="shared" si="42"/>
        <v>2.5166439752346186</v>
      </c>
      <c r="N603" s="4">
        <f t="shared" si="43"/>
        <v>3.0199727702815422</v>
      </c>
    </row>
    <row r="604" spans="1:14" ht="18" customHeight="1" x14ac:dyDescent="0.2">
      <c r="A604" s="2">
        <f t="shared" si="44"/>
        <v>215</v>
      </c>
      <c r="B604" s="2">
        <v>3</v>
      </c>
      <c r="C604" s="5" t="s">
        <v>1693</v>
      </c>
      <c r="D604" s="6">
        <f>сходові!N603</f>
        <v>1.2568144499178981</v>
      </c>
      <c r="E604" s="6">
        <f>прибудинкова!M603</f>
        <v>0.47766829653956094</v>
      </c>
      <c r="F604" s="6">
        <f>'слюсарі х.в.'!P603+'слюсарі кан'!P603+зварювальник!L603+аварійки!J603</f>
        <v>0.22216985004382797</v>
      </c>
      <c r="G604" s="6">
        <f>'дератизація '!I603</f>
        <v>5.4460864805692399E-3</v>
      </c>
      <c r="H604" s="6">
        <f>SUM(димовенти!Q603)</f>
        <v>7.0434288672616419E-2</v>
      </c>
      <c r="I604" s="6">
        <f>'під зими'!L603+майстерні!L603+покрівлі!N603+маляри!L603</f>
        <v>0.30886030092942229</v>
      </c>
      <c r="J604" s="6">
        <f>електрики!P603</f>
        <v>5.2982420272634237E-2</v>
      </c>
      <c r="K604" s="4">
        <f t="shared" si="41"/>
        <v>2.3943756928565292</v>
      </c>
      <c r="L604" s="4">
        <v>0.03</v>
      </c>
      <c r="M604" s="4">
        <f t="shared" si="42"/>
        <v>2.424375692856529</v>
      </c>
      <c r="N604" s="4">
        <f t="shared" si="43"/>
        <v>2.9092508314278347</v>
      </c>
    </row>
    <row r="605" spans="1:14" ht="18" customHeight="1" x14ac:dyDescent="0.2">
      <c r="A605" s="2">
        <f t="shared" si="44"/>
        <v>216</v>
      </c>
      <c r="B605" s="2">
        <v>3</v>
      </c>
      <c r="C605" s="5" t="s">
        <v>1694</v>
      </c>
      <c r="D605" s="6">
        <f>сходові!N604</f>
        <v>0</v>
      </c>
      <c r="E605" s="6">
        <f>прибудинкова!M604</f>
        <v>0.24920209311686567</v>
      </c>
      <c r="F605" s="6">
        <f>'слюсарі х.в.'!P604+'слюсарі кан'!P604+зварювальник!L604+аварійки!J604</f>
        <v>0.1849839818444462</v>
      </c>
      <c r="G605" s="6">
        <f>'дератизація '!I604</f>
        <v>4.6021736213605249E-3</v>
      </c>
      <c r="H605" s="6">
        <f>SUM(димовенти!Q604)</f>
        <v>4.9363840609310081E-2</v>
      </c>
      <c r="I605" s="6">
        <f>'під зими'!L604+майстерні!L604+покрівлі!N604+маляри!L604</f>
        <v>0.37600794445454394</v>
      </c>
      <c r="J605" s="6">
        <f>електрики!P604</f>
        <v>3.4483563805403725E-2</v>
      </c>
      <c r="K605" s="4">
        <f t="shared" si="41"/>
        <v>0.89864359745193023</v>
      </c>
      <c r="L605" s="4">
        <v>3.5701089832285079E-2</v>
      </c>
      <c r="M605" s="4">
        <f t="shared" si="42"/>
        <v>0.93434468728421527</v>
      </c>
      <c r="N605" s="4">
        <f t="shared" si="43"/>
        <v>1.1212136247410582</v>
      </c>
    </row>
    <row r="606" spans="1:14" ht="18" customHeight="1" x14ac:dyDescent="0.2">
      <c r="A606" s="2">
        <f t="shared" si="44"/>
        <v>217</v>
      </c>
      <c r="B606" s="2">
        <v>3</v>
      </c>
      <c r="C606" s="5" t="s">
        <v>1695</v>
      </c>
      <c r="D606" s="6">
        <f>сходові!N605</f>
        <v>1.8605157471993237</v>
      </c>
      <c r="E606" s="6">
        <f>прибудинкова!M605</f>
        <v>0.11573315457836172</v>
      </c>
      <c r="F606" s="6">
        <f>'слюсарі х.в.'!P605+'слюсарі кан'!P605+зварювальник!L605+аварійки!J605</f>
        <v>0.2112289253834701</v>
      </c>
      <c r="G606" s="6">
        <f>'дератизація '!I605</f>
        <v>3.4522053894623949E-3</v>
      </c>
      <c r="H606" s="6">
        <f>SUM(димовенти!Q605)</f>
        <v>5.172558193697975E-2</v>
      </c>
      <c r="I606" s="6">
        <f>'під зими'!L605+майстерні!L605+покрівлі!N605+маляри!L605</f>
        <v>0.25693844675356448</v>
      </c>
      <c r="J606" s="6">
        <f>електрики!P605</f>
        <v>4.7282548914489422E-2</v>
      </c>
      <c r="K606" s="4">
        <f t="shared" si="41"/>
        <v>2.5468766101556519</v>
      </c>
      <c r="L606" s="4">
        <v>0.04</v>
      </c>
      <c r="M606" s="4">
        <f t="shared" si="42"/>
        <v>2.586876610155652</v>
      </c>
      <c r="N606" s="4">
        <f t="shared" si="43"/>
        <v>3.1042519321867821</v>
      </c>
    </row>
    <row r="607" spans="1:14" ht="18" customHeight="1" x14ac:dyDescent="0.2">
      <c r="A607" s="2">
        <f t="shared" si="44"/>
        <v>218</v>
      </c>
      <c r="B607" s="2">
        <v>3</v>
      </c>
      <c r="C607" s="5" t="s">
        <v>1696</v>
      </c>
      <c r="D607" s="6">
        <f>сходові!N606</f>
        <v>0.9929178068308504</v>
      </c>
      <c r="E607" s="6">
        <f>прибудинкова!M606</f>
        <v>0.21942594903363555</v>
      </c>
      <c r="F607" s="6">
        <f>'слюсарі х.в.'!P606+'слюсарі кан'!P606+зварювальник!L606+аварійки!J606</f>
        <v>0.19639021457890857</v>
      </c>
      <c r="G607" s="6">
        <f>'дератизація '!I606</f>
        <v>4.4671824307461949E-3</v>
      </c>
      <c r="H607" s="6">
        <f>SUM(димовенти!Q606)</f>
        <v>3.5763620584373636E-2</v>
      </c>
      <c r="I607" s="6">
        <f>'під зими'!L606+майстерні!L606+покрівлі!N606+маляри!L606</f>
        <v>0.30301721013089089</v>
      </c>
      <c r="J607" s="6">
        <f>електрики!P606</f>
        <v>4.016887602228713E-2</v>
      </c>
      <c r="K607" s="4">
        <f t="shared" si="41"/>
        <v>1.7921508596116924</v>
      </c>
      <c r="L607" s="4">
        <v>3.3859200082615247E-2</v>
      </c>
      <c r="M607" s="4">
        <f t="shared" si="42"/>
        <v>1.8260100596943076</v>
      </c>
      <c r="N607" s="4">
        <f t="shared" si="43"/>
        <v>2.1912120716331689</v>
      </c>
    </row>
    <row r="608" spans="1:14" ht="18" customHeight="1" x14ac:dyDescent="0.2">
      <c r="A608" s="2">
        <f t="shared" si="44"/>
        <v>219</v>
      </c>
      <c r="B608" s="2">
        <v>3</v>
      </c>
      <c r="C608" s="5" t="s">
        <v>1697</v>
      </c>
      <c r="D608" s="6">
        <f>сходові!N607</f>
        <v>1.4287781548904659</v>
      </c>
      <c r="E608" s="6">
        <f>прибудинкова!M607</f>
        <v>0.40692985704000817</v>
      </c>
      <c r="F608" s="6">
        <f>'слюсарі х.в.'!P607+'слюсарі кан'!P607+зварювальник!L607+аварійки!J607</f>
        <v>0.18541037354304615</v>
      </c>
      <c r="G608" s="6">
        <f>'дератизація '!I607</f>
        <v>5.4458500462820107E-3</v>
      </c>
      <c r="H608" s="6">
        <f>SUM(димовенти!Q607)</f>
        <v>7.0363381489483984E-2</v>
      </c>
      <c r="I608" s="6">
        <f>'під зими'!L607+майстерні!L607+покрівлі!N607+маляри!L607</f>
        <v>0.31519526569412698</v>
      </c>
      <c r="J608" s="6">
        <f>електрики!P607</f>
        <v>3.4844809876926827E-2</v>
      </c>
      <c r="K608" s="4">
        <f t="shared" si="41"/>
        <v>2.4469676925803401</v>
      </c>
      <c r="L608" s="4">
        <v>0.03</v>
      </c>
      <c r="M608" s="4">
        <f t="shared" si="42"/>
        <v>2.4769676925803399</v>
      </c>
      <c r="N608" s="4">
        <f t="shared" si="43"/>
        <v>2.9723612310964076</v>
      </c>
    </row>
    <row r="609" spans="1:14" ht="18" customHeight="1" x14ac:dyDescent="0.2">
      <c r="A609" s="2">
        <f t="shared" si="44"/>
        <v>220</v>
      </c>
      <c r="B609" s="2">
        <v>3</v>
      </c>
      <c r="C609" s="5" t="s">
        <v>1698</v>
      </c>
      <c r="D609" s="6">
        <f>сходові!N608</f>
        <v>1.2300875304921797</v>
      </c>
      <c r="E609" s="6">
        <f>прибудинкова!M608</f>
        <v>0.37250719661123882</v>
      </c>
      <c r="F609" s="6">
        <f>'слюсарі х.в.'!P608+'слюсарі кан'!P608+зварювальник!L608+аварійки!J608</f>
        <v>0.21203725126355372</v>
      </c>
      <c r="G609" s="6">
        <f>'дератизація '!I608</f>
        <v>5.1304582939029342E-3</v>
      </c>
      <c r="H609" s="6">
        <f>SUM(димовенти!Q608)</f>
        <v>3.90883623366595E-2</v>
      </c>
      <c r="I609" s="6">
        <f>'під зими'!L608+майстерні!L608+покрівлі!N608+маляри!L608</f>
        <v>0.28140063592042325</v>
      </c>
      <c r="J609" s="6">
        <f>електрики!P608</f>
        <v>4.7830861549246539E-2</v>
      </c>
      <c r="K609" s="4">
        <f t="shared" si="41"/>
        <v>2.1880822964672042</v>
      </c>
      <c r="L609" s="4">
        <v>3.4057665544682827E-2</v>
      </c>
      <c r="M609" s="4">
        <f t="shared" si="42"/>
        <v>2.2221399620118869</v>
      </c>
      <c r="N609" s="4">
        <f t="shared" si="43"/>
        <v>2.6665679544142642</v>
      </c>
    </row>
    <row r="610" spans="1:14" ht="18" customHeight="1" x14ac:dyDescent="0.2">
      <c r="A610" s="2">
        <f t="shared" si="44"/>
        <v>221</v>
      </c>
      <c r="B610" s="2">
        <v>3</v>
      </c>
      <c r="C610" s="5" t="s">
        <v>1699</v>
      </c>
      <c r="D610" s="6">
        <f>сходові!N609</f>
        <v>1.2257097102926189</v>
      </c>
      <c r="E610" s="6">
        <f>прибудинкова!M609</f>
        <v>0.38511154793205632</v>
      </c>
      <c r="F610" s="6">
        <f>'слюсарі х.в.'!P609+'слюсарі кан'!P609+зварювальник!L609+аварійки!J609</f>
        <v>0.21304118793644741</v>
      </c>
      <c r="G610" s="6">
        <f>'дератизація '!I609</f>
        <v>4.6826092400150251E-3</v>
      </c>
      <c r="H610" s="6">
        <f>SUM(димовенти!Q609)</f>
        <v>5.0491434353489233E-2</v>
      </c>
      <c r="I610" s="6">
        <f>'під зими'!L609+майстерні!L609+покрівлі!N609+маляри!L609</f>
        <v>0.27682770974630061</v>
      </c>
      <c r="J610" s="6">
        <f>електрики!P609</f>
        <v>4.8196672880832715E-2</v>
      </c>
      <c r="K610" s="4">
        <f t="shared" si="41"/>
        <v>2.2040608723817603</v>
      </c>
      <c r="L610" s="4">
        <f>K610*0.03</f>
        <v>6.6121826171452805E-2</v>
      </c>
      <c r="M610" s="4">
        <f t="shared" si="42"/>
        <v>2.2701826985532132</v>
      </c>
      <c r="N610" s="4">
        <f t="shared" si="43"/>
        <v>2.7242192382638559</v>
      </c>
    </row>
    <row r="611" spans="1:14" ht="18" customHeight="1" x14ac:dyDescent="0.2">
      <c r="A611" s="2">
        <f t="shared" si="44"/>
        <v>222</v>
      </c>
      <c r="B611" s="2">
        <v>4</v>
      </c>
      <c r="C611" s="5" t="s">
        <v>1700</v>
      </c>
      <c r="D611" s="6">
        <f>сходові!N610</f>
        <v>1.0202953057528905</v>
      </c>
      <c r="E611" s="6">
        <f>прибудинкова!M610</f>
        <v>0.17930448829111476</v>
      </c>
      <c r="F611" s="6">
        <f>'слюсарі х.в.'!P610+'слюсарі кан'!P610+зварювальник!L610+аварійки!J610</f>
        <v>0.20634466250353611</v>
      </c>
      <c r="G611" s="6">
        <f>'дератизація '!I610</f>
        <v>5.7393636823566477E-3</v>
      </c>
      <c r="H611" s="6">
        <f>SUM(димовенти!Q610)</f>
        <v>6.9248669879137012E-2</v>
      </c>
      <c r="I611" s="6">
        <f>'під зими'!L610+майстерні!L610+покрівлі!N610+маляри!L610</f>
        <v>0.23741605503287527</v>
      </c>
      <c r="J611" s="6">
        <f>електрики!P610</f>
        <v>4.5156176187319048E-2</v>
      </c>
      <c r="K611" s="4">
        <f t="shared" si="41"/>
        <v>1.7635047213292294</v>
      </c>
      <c r="L611" s="4">
        <v>3.2975012766335507E-2</v>
      </c>
      <c r="M611" s="4">
        <f t="shared" si="42"/>
        <v>1.7964797340955649</v>
      </c>
      <c r="N611" s="4">
        <f t="shared" si="43"/>
        <v>2.1557756809146777</v>
      </c>
    </row>
    <row r="612" spans="1:14" ht="18" customHeight="1" x14ac:dyDescent="0.2">
      <c r="A612" s="2">
        <f t="shared" si="44"/>
        <v>223</v>
      </c>
      <c r="B612" s="2">
        <v>3</v>
      </c>
      <c r="C612" s="5" t="s">
        <v>1701</v>
      </c>
      <c r="D612" s="6">
        <f>сходові!N611</f>
        <v>0</v>
      </c>
      <c r="E612" s="6">
        <f>прибудинкова!M611</f>
        <v>0.19688877343723984</v>
      </c>
      <c r="F612" s="6">
        <f>'слюсарі х.в.'!P611+'слюсарі кан'!P611+зварювальник!L611+аварійки!J611</f>
        <v>0.20625980152266715</v>
      </c>
      <c r="G612" s="6">
        <f>'дератизація '!I611</f>
        <v>4.580877210510541E-3</v>
      </c>
      <c r="H612" s="6">
        <f>SUM(димовенти!Q611)</f>
        <v>5.8693042137934984E-2</v>
      </c>
      <c r="I612" s="6">
        <f>'під зими'!L611+майстерні!L611+покрівлі!N611+маляри!L611</f>
        <v>0.36731845047702499</v>
      </c>
      <c r="J612" s="6">
        <f>електрики!P611</f>
        <v>4.4907524646945682E-2</v>
      </c>
      <c r="K612" s="4">
        <f t="shared" si="41"/>
        <v>0.87864846943232311</v>
      </c>
      <c r="L612" s="4">
        <v>3.4386764084168908E-2</v>
      </c>
      <c r="M612" s="4">
        <f t="shared" si="42"/>
        <v>0.91303523351649196</v>
      </c>
      <c r="N612" s="4">
        <f t="shared" si="43"/>
        <v>1.0956422802197903</v>
      </c>
    </row>
    <row r="613" spans="1:14" ht="18" customHeight="1" x14ac:dyDescent="0.2">
      <c r="A613" s="2">
        <f t="shared" si="44"/>
        <v>224</v>
      </c>
      <c r="B613" s="2">
        <v>4</v>
      </c>
      <c r="C613" s="5" t="s">
        <v>1702</v>
      </c>
      <c r="D613" s="6">
        <f>сходові!N612</f>
        <v>1.5633001881214725</v>
      </c>
      <c r="E613" s="6">
        <f>прибудинкова!M612</f>
        <v>0.36221114509004415</v>
      </c>
      <c r="F613" s="6">
        <f>'слюсарі х.в.'!P612+'слюсарі кан'!P612+зварювальник!L612+аварійки!J612</f>
        <v>0.26477682061419988</v>
      </c>
      <c r="G613" s="6">
        <f>'дератизація '!I612</f>
        <v>5.1605504587155957E-3</v>
      </c>
      <c r="H613" s="6">
        <f>SUM(димовенти!Q612)</f>
        <v>6.4846558543368002E-2</v>
      </c>
      <c r="I613" s="6">
        <f>'під зими'!L612+майстерні!L612+покрівлі!N612+маляри!L612</f>
        <v>0.26779407105993142</v>
      </c>
      <c r="J613" s="6">
        <f>електрики!P612</f>
        <v>7.3718729609507677E-2</v>
      </c>
      <c r="K613" s="4">
        <f t="shared" si="41"/>
        <v>2.60180806349724</v>
      </c>
      <c r="L613" s="4">
        <v>3.1993763510946009E-2</v>
      </c>
      <c r="M613" s="4">
        <f t="shared" si="42"/>
        <v>2.633801827008186</v>
      </c>
      <c r="N613" s="4">
        <f t="shared" si="43"/>
        <v>3.1605621924098233</v>
      </c>
    </row>
    <row r="614" spans="1:14" ht="18" customHeight="1" x14ac:dyDescent="0.2">
      <c r="A614" s="2">
        <f t="shared" si="44"/>
        <v>225</v>
      </c>
      <c r="B614" s="2">
        <v>4</v>
      </c>
      <c r="C614" s="5" t="s">
        <v>1703</v>
      </c>
      <c r="D614" s="6">
        <f>сходові!N613</f>
        <v>0.99277247342821129</v>
      </c>
      <c r="E614" s="6">
        <f>прибудинкова!M613</f>
        <v>0.30885743383134689</v>
      </c>
      <c r="F614" s="6">
        <f>'слюсарі х.в.'!P613+'слюсарі кан'!P613+зварювальник!L613+аварійки!J613</f>
        <v>0.23554495958432306</v>
      </c>
      <c r="G614" s="6">
        <f>'дератизація '!I613</f>
        <v>5.0696659392311565E-3</v>
      </c>
      <c r="H614" s="6">
        <f>SUM(димовенти!Q613)</f>
        <v>6.9201156955630408E-2</v>
      </c>
      <c r="I614" s="6">
        <f>'під зими'!L613+майстерні!L613+покрівлі!N613+маляри!L613</f>
        <v>0.27611691984684139</v>
      </c>
      <c r="J614" s="6">
        <f>електрики!P613</f>
        <v>5.9393131253949405E-2</v>
      </c>
      <c r="K614" s="4">
        <f t="shared" si="41"/>
        <v>1.9469557408395337</v>
      </c>
      <c r="L614" s="4">
        <v>3.3958364724747496E-2</v>
      </c>
      <c r="M614" s="4">
        <f t="shared" si="42"/>
        <v>1.9809141055642812</v>
      </c>
      <c r="N614" s="4">
        <f t="shared" si="43"/>
        <v>2.3770969266771371</v>
      </c>
    </row>
    <row r="615" spans="1:14" ht="18" customHeight="1" x14ac:dyDescent="0.2">
      <c r="A615" s="2">
        <f t="shared" si="44"/>
        <v>226</v>
      </c>
      <c r="B615" s="2">
        <v>3</v>
      </c>
      <c r="C615" s="5" t="s">
        <v>1704</v>
      </c>
      <c r="D615" s="6">
        <f>сходові!N614</f>
        <v>0</v>
      </c>
      <c r="E615" s="6">
        <f>прибудинкова!M614</f>
        <v>0.11802849457700651</v>
      </c>
      <c r="F615" s="6">
        <f>'слюсарі х.в.'!P614+'слюсарі кан'!P614+зварювальник!L614+аварійки!J614</f>
        <v>0.20557611972174708</v>
      </c>
      <c r="G615" s="6">
        <f>'дератизація '!I614</f>
        <v>5.0845986984815617E-3</v>
      </c>
      <c r="H615" s="6">
        <f>SUM(димовенти!Q614)</f>
        <v>4.7146663026617575E-2</v>
      </c>
      <c r="I615" s="6">
        <f>'під зими'!L614+майстерні!L614+покрівлі!N614+маляри!L614</f>
        <v>0.38351722925441889</v>
      </c>
      <c r="J615" s="6">
        <f>електрики!P614</f>
        <v>4.4599739877080082E-2</v>
      </c>
      <c r="K615" s="4">
        <f t="shared" si="41"/>
        <v>0.8039528451553517</v>
      </c>
      <c r="L615" s="4">
        <v>3.304095979826125E-2</v>
      </c>
      <c r="M615" s="4">
        <f t="shared" si="42"/>
        <v>0.83699380495361297</v>
      </c>
      <c r="N615" s="4">
        <f t="shared" si="43"/>
        <v>1.0043925659443356</v>
      </c>
    </row>
    <row r="616" spans="1:14" ht="18" customHeight="1" x14ac:dyDescent="0.2">
      <c r="A616" s="2">
        <f t="shared" si="44"/>
        <v>227</v>
      </c>
      <c r="B616" s="2">
        <v>5</v>
      </c>
      <c r="C616" s="5" t="s">
        <v>1705</v>
      </c>
      <c r="D616" s="6">
        <f>сходові!N615</f>
        <v>0.86672089314194589</v>
      </c>
      <c r="E616" s="6">
        <f>прибудинкова!M615</f>
        <v>0.4718470418470419</v>
      </c>
      <c r="F616" s="6">
        <f>'слюсарі х.в.'!P615+'слюсарі кан'!P615+зварювальник!L615+аварійки!J615</f>
        <v>0.26378579640727784</v>
      </c>
      <c r="G616" s="6">
        <f>'дератизація '!I615</f>
        <v>5.4454317612212351E-3</v>
      </c>
      <c r="H616" s="6">
        <f>SUM(димовенти!Q615)</f>
        <v>8.8010835443447108E-2</v>
      </c>
      <c r="I616" s="6">
        <f>'під зими'!L615+майстерні!L615+покрівлі!N615+маляри!L615</f>
        <v>0.25326489858783935</v>
      </c>
      <c r="J616" s="6">
        <f>електрики!P615</f>
        <v>7.3516276933320204E-2</v>
      </c>
      <c r="K616" s="4">
        <f t="shared" si="41"/>
        <v>2.0225911741220934</v>
      </c>
      <c r="L616" s="4">
        <v>0.04</v>
      </c>
      <c r="M616" s="4">
        <f t="shared" si="42"/>
        <v>2.0625911741220935</v>
      </c>
      <c r="N616" s="4">
        <f t="shared" si="43"/>
        <v>2.475109408946512</v>
      </c>
    </row>
    <row r="617" spans="1:14" ht="18" customHeight="1" x14ac:dyDescent="0.2">
      <c r="A617" s="2">
        <f t="shared" si="44"/>
        <v>228</v>
      </c>
      <c r="B617" s="2">
        <v>3</v>
      </c>
      <c r="C617" s="5" t="s">
        <v>1706</v>
      </c>
      <c r="D617" s="6">
        <f>сходові!N616</f>
        <v>0.86485875706214699</v>
      </c>
      <c r="E617" s="6">
        <f>прибудинкова!M616</f>
        <v>0.31023193562049983</v>
      </c>
      <c r="F617" s="6">
        <f>'слюсарі х.в.'!P616+'слюсарі кан'!P616+зварювальник!L616+аварійки!J616</f>
        <v>0.23481342394068669</v>
      </c>
      <c r="G617" s="6">
        <f>'дератизація '!I616</f>
        <v>5.033178031907384E-3</v>
      </c>
      <c r="H617" s="6">
        <f>SUM(димовенти!Q616)</f>
        <v>5.5735891779091343E-2</v>
      </c>
      <c r="I617" s="6">
        <f>'під зими'!L616+майстерні!L616+покрівлі!N616+маляри!L616</f>
        <v>0.32272311289275452</v>
      </c>
      <c r="J617" s="6">
        <f>електрики!P616</f>
        <v>5.9062187035415097E-2</v>
      </c>
      <c r="K617" s="4">
        <f t="shared" si="41"/>
        <v>1.8524584863625018</v>
      </c>
      <c r="L617" s="4">
        <v>3.3355706262150508E-2</v>
      </c>
      <c r="M617" s="4">
        <f t="shared" si="42"/>
        <v>1.8858141926246523</v>
      </c>
      <c r="N617" s="4">
        <f t="shared" si="43"/>
        <v>2.2629770311495827</v>
      </c>
    </row>
    <row r="618" spans="1:14" ht="18" customHeight="1" x14ac:dyDescent="0.2">
      <c r="A618" s="2">
        <f t="shared" si="44"/>
        <v>229</v>
      </c>
      <c r="B618" s="2">
        <v>4</v>
      </c>
      <c r="C618" s="5" t="s">
        <v>1707</v>
      </c>
      <c r="D618" s="6">
        <f>сходові!N617</f>
        <v>1.014291539245668</v>
      </c>
      <c r="E618" s="6">
        <f>прибудинкова!M617</f>
        <v>0.94959016897081439</v>
      </c>
      <c r="F618" s="6">
        <f>'слюсарі х.в.'!P617+'слюсарі кан'!P617+зварювальник!L617+аварійки!J617</f>
        <v>0.27339840050556574</v>
      </c>
      <c r="G618" s="6">
        <f>'дератизація '!I617</f>
        <v>5.1782682512733456E-3</v>
      </c>
      <c r="H618" s="6">
        <f>SUM(димовенти!Q617)</f>
        <v>5.3138858502072693E-2</v>
      </c>
      <c r="I618" s="6">
        <f>'під зими'!L617+майстерні!L617+покрівлі!N617+маляри!L617</f>
        <v>0.23479009472193166</v>
      </c>
      <c r="J618" s="6">
        <f>електрики!P617</f>
        <v>7.798656049811846E-2</v>
      </c>
      <c r="K618" s="4">
        <f t="shared" si="41"/>
        <v>2.6083738906954439</v>
      </c>
      <c r="L618" s="4">
        <v>3.4407814931686424E-2</v>
      </c>
      <c r="M618" s="4">
        <f t="shared" si="42"/>
        <v>2.6427817056271303</v>
      </c>
      <c r="N618" s="4">
        <f t="shared" si="43"/>
        <v>3.1713380467525565</v>
      </c>
    </row>
    <row r="619" spans="1:14" ht="18" customHeight="1" x14ac:dyDescent="0.2">
      <c r="A619" s="2">
        <f t="shared" si="44"/>
        <v>230</v>
      </c>
      <c r="B619" s="2">
        <v>3</v>
      </c>
      <c r="C619" s="5" t="s">
        <v>1708</v>
      </c>
      <c r="D619" s="6">
        <f>сходові!N618</f>
        <v>1.1388738422442908</v>
      </c>
      <c r="E619" s="6">
        <f>прибудинкова!M618</f>
        <v>0.12026916775336877</v>
      </c>
      <c r="F619" s="6">
        <f>'слюсарі х.в.'!P618+'слюсарі кан'!P618+зварювальник!L618+аварійки!J618</f>
        <v>0.22411946128928512</v>
      </c>
      <c r="G619" s="6">
        <f>'дератизація '!I618</f>
        <v>5.4418697963687429E-3</v>
      </c>
      <c r="H619" s="6">
        <f>SUM(димовенти!Q618)</f>
        <v>5.1448939955704411E-2</v>
      </c>
      <c r="I619" s="6">
        <f>'під зими'!L618+майстерні!L618+покрівлі!N618+маляри!L618</f>
        <v>0.26554242702061759</v>
      </c>
      <c r="J619" s="6">
        <f>електрики!P618</f>
        <v>5.3944384167643425E-2</v>
      </c>
      <c r="K619" s="4">
        <f t="shared" si="41"/>
        <v>1.8596400922272789</v>
      </c>
      <c r="L619" s="4">
        <v>3.4300475925996381E-2</v>
      </c>
      <c r="M619" s="4">
        <f t="shared" si="42"/>
        <v>1.8939405681532753</v>
      </c>
      <c r="N619" s="4">
        <f t="shared" si="43"/>
        <v>2.2727286817839301</v>
      </c>
    </row>
    <row r="620" spans="1:14" ht="18" customHeight="1" x14ac:dyDescent="0.2">
      <c r="A620" s="2">
        <f t="shared" si="44"/>
        <v>231</v>
      </c>
      <c r="B620" s="2">
        <v>4</v>
      </c>
      <c r="C620" s="5" t="s">
        <v>1709</v>
      </c>
      <c r="D620" s="6">
        <f>сходові!N619</f>
        <v>1.5560113226968604</v>
      </c>
      <c r="E620" s="6">
        <f>прибудинкова!M619</f>
        <v>0.29619269171384449</v>
      </c>
      <c r="F620" s="6">
        <f>'слюсарі х.в.'!P619+'слюсарі кан'!P619+зварювальник!L619+аварійки!J619</f>
        <v>0.28307160903010375</v>
      </c>
      <c r="G620" s="6">
        <f>'дератизація '!I619</f>
        <v>5.442614513638702E-3</v>
      </c>
      <c r="H620" s="6">
        <f>SUM(димовенти!Q619)</f>
        <v>8.1318896967160603E-2</v>
      </c>
      <c r="I620" s="6">
        <f>'під зими'!L619+майстерні!L619+покрівлі!N619+маляри!L619</f>
        <v>0.26033902713639867</v>
      </c>
      <c r="J620" s="6">
        <f>електрики!P619</f>
        <v>8.303215117353123E-2</v>
      </c>
      <c r="K620" s="4">
        <f t="shared" si="41"/>
        <v>2.5654083132315373</v>
      </c>
      <c r="L620" s="4">
        <v>3.4394049388725867E-2</v>
      </c>
      <c r="M620" s="4">
        <f t="shared" si="42"/>
        <v>2.5998023626202631</v>
      </c>
      <c r="N620" s="4">
        <f t="shared" si="43"/>
        <v>3.1197628351443156</v>
      </c>
    </row>
    <row r="621" spans="1:14" ht="18" customHeight="1" x14ac:dyDescent="0.2">
      <c r="A621" s="2">
        <f t="shared" si="44"/>
        <v>232</v>
      </c>
      <c r="B621" s="2">
        <v>4</v>
      </c>
      <c r="C621" s="5" t="s">
        <v>1710</v>
      </c>
      <c r="D621" s="6">
        <f>сходові!N620</f>
        <v>1.2553477369500079</v>
      </c>
      <c r="E621" s="6">
        <f>прибудинкова!M620</f>
        <v>0.12169947957735373</v>
      </c>
      <c r="F621" s="6">
        <f>'слюсарі х.в.'!P620+'слюсарі кан'!P620+зварювальник!L620+аварійки!J620</f>
        <v>0.21791937950177417</v>
      </c>
      <c r="G621" s="6">
        <f>'дератизація '!I620</f>
        <v>5.4407822110077277E-3</v>
      </c>
      <c r="H621" s="6">
        <f>SUM(димовенти!Q620)</f>
        <v>5.3891775475651854E-2</v>
      </c>
      <c r="I621" s="6">
        <f>'під зими'!L620+майстерні!L620+покрівлі!N620+маляри!L620</f>
        <v>0.27537868262360354</v>
      </c>
      <c r="J621" s="6">
        <f>електрики!P620</f>
        <v>5.0885182062820118E-2</v>
      </c>
      <c r="K621" s="4">
        <f t="shared" si="41"/>
        <v>1.9805630184022192</v>
      </c>
      <c r="L621" s="4">
        <v>3.4982390775689792E-2</v>
      </c>
      <c r="M621" s="4">
        <f t="shared" si="42"/>
        <v>2.0155454091779088</v>
      </c>
      <c r="N621" s="4">
        <f t="shared" si="43"/>
        <v>2.4186544910134904</v>
      </c>
    </row>
    <row r="622" spans="1:14" ht="18" customHeight="1" x14ac:dyDescent="0.2">
      <c r="A622" s="2">
        <f t="shared" si="44"/>
        <v>233</v>
      </c>
      <c r="B622" s="2">
        <v>4</v>
      </c>
      <c r="C622" s="5" t="s">
        <v>1711</v>
      </c>
      <c r="D622" s="6">
        <f>сходові!N621</f>
        <v>0.98714231257941554</v>
      </c>
      <c r="E622" s="6">
        <f>прибудинкова!M621</f>
        <v>0.42221866666666669</v>
      </c>
      <c r="F622" s="6">
        <f>'слюсарі х.в.'!P621+'слюсарі кан'!P621+зварювальник!L621+аварійки!J621</f>
        <v>0.21574969120731355</v>
      </c>
      <c r="G622" s="6">
        <f>'дератизація '!I621</f>
        <v>4.8140350877192975E-3</v>
      </c>
      <c r="H622" s="6">
        <f>SUM(димовенти!Q621)</f>
        <v>5.4182503328366403E-2</v>
      </c>
      <c r="I622" s="6">
        <f>'під зими'!L621+майстерні!L621+покрівлі!N621+маляри!L621</f>
        <v>0.2741830565956338</v>
      </c>
      <c r="J622" s="6">
        <f>електрики!P621</f>
        <v>4.9656825667337069E-2</v>
      </c>
      <c r="K622" s="4">
        <f t="shared" si="41"/>
        <v>2.0079470911324524</v>
      </c>
      <c r="L622" s="4">
        <v>3.4897998908022913E-2</v>
      </c>
      <c r="M622" s="4">
        <f t="shared" si="42"/>
        <v>2.0428450900404753</v>
      </c>
      <c r="N622" s="4">
        <f t="shared" si="43"/>
        <v>2.4514141080485703</v>
      </c>
    </row>
    <row r="623" spans="1:14" ht="18" customHeight="1" x14ac:dyDescent="0.2">
      <c r="A623" s="2">
        <f t="shared" si="44"/>
        <v>234</v>
      </c>
      <c r="B623" s="2">
        <v>4</v>
      </c>
      <c r="C623" s="5" t="s">
        <v>1712</v>
      </c>
      <c r="D623" s="6">
        <f>сходові!N622</f>
        <v>0.89217618489365258</v>
      </c>
      <c r="E623" s="6">
        <f>прибудинкова!M622</f>
        <v>0.49793012750455379</v>
      </c>
      <c r="F623" s="6">
        <f>'слюсарі х.в.'!P622+'слюсарі кан'!P622+зварювальник!L622+аварійки!J622</f>
        <v>0.23730858754507564</v>
      </c>
      <c r="G623" s="6">
        <f>'дератизація '!I622</f>
        <v>5.0741608118657303E-3</v>
      </c>
      <c r="H623" s="6">
        <f>SUM(димовенти!Q622)</f>
        <v>7.2643382539404527E-2</v>
      </c>
      <c r="I623" s="6">
        <f>'під зими'!L622+майстерні!L622+покрівлі!N622+маляри!L622</f>
        <v>0.27876632155400927</v>
      </c>
      <c r="J623" s="6">
        <f>електрики!P622</f>
        <v>6.0276530339705058E-2</v>
      </c>
      <c r="K623" s="4">
        <f t="shared" si="41"/>
        <v>2.0441752951882664</v>
      </c>
      <c r="L623" s="4">
        <v>0.04</v>
      </c>
      <c r="M623" s="4">
        <f t="shared" si="42"/>
        <v>2.0841752951882664</v>
      </c>
      <c r="N623" s="4">
        <f t="shared" si="43"/>
        <v>2.5010103542259197</v>
      </c>
    </row>
    <row r="624" spans="1:14" ht="18" customHeight="1" x14ac:dyDescent="0.2">
      <c r="A624" s="2">
        <f t="shared" si="44"/>
        <v>235</v>
      </c>
      <c r="B624" s="2">
        <v>3</v>
      </c>
      <c r="C624" s="5" t="s">
        <v>1713</v>
      </c>
      <c r="D624" s="6">
        <f>сходові!N623</f>
        <v>0.96470262934690409</v>
      </c>
      <c r="E624" s="6">
        <f>прибудинкова!M623</f>
        <v>0.33808906157250013</v>
      </c>
      <c r="F624" s="6">
        <f>'слюсарі х.в.'!P623+'слюсарі кан'!P623+зварювальник!L623+аварійки!J623</f>
        <v>0.2630042762877764</v>
      </c>
      <c r="G624" s="6">
        <f>'дератизація '!I623</f>
        <v>5.1966974259349203E-3</v>
      </c>
      <c r="H624" s="6">
        <f>SUM(димовенти!Q623)</f>
        <v>7.5324731287823535E-2</v>
      </c>
      <c r="I624" s="6">
        <f>'під зими'!L623+майстерні!L623+покрівлі!N623+маляри!L623</f>
        <v>0.28442993146538437</v>
      </c>
      <c r="J624" s="6">
        <f>електрики!P623</f>
        <v>7.2948642499251967E-2</v>
      </c>
      <c r="K624" s="4">
        <f t="shared" si="41"/>
        <v>2.0036959698855754</v>
      </c>
      <c r="L624" s="4">
        <v>3.4676029216162835E-2</v>
      </c>
      <c r="M624" s="4">
        <f t="shared" si="42"/>
        <v>2.0383719991017384</v>
      </c>
      <c r="N624" s="4">
        <f t="shared" si="43"/>
        <v>2.446046398922086</v>
      </c>
    </row>
    <row r="625" spans="1:14" ht="18" customHeight="1" x14ac:dyDescent="0.2">
      <c r="A625" s="2">
        <f t="shared" si="44"/>
        <v>236</v>
      </c>
      <c r="B625" s="2">
        <v>3</v>
      </c>
      <c r="C625" s="5" t="s">
        <v>1714</v>
      </c>
      <c r="D625" s="6">
        <f>сходові!N624</f>
        <v>0.94292623574144496</v>
      </c>
      <c r="E625" s="6">
        <f>прибудинкова!M624</f>
        <v>0.42436120258390403</v>
      </c>
      <c r="F625" s="6">
        <f>'слюсарі х.в.'!P624+'слюсарі кан'!P624+зварювальник!L624+аварійки!J624</f>
        <v>0.26724636189549578</v>
      </c>
      <c r="G625" s="6">
        <f>'дератизація '!I624</f>
        <v>5.2163776774005544E-3</v>
      </c>
      <c r="H625" s="6">
        <f>SUM(димовенти!Q624)</f>
        <v>5.8760758586816036E-2</v>
      </c>
      <c r="I625" s="6">
        <f>'під зими'!L624+майстерні!L624+покрівлі!N624+маляри!L624</f>
        <v>0.28814106434329473</v>
      </c>
      <c r="J625" s="6">
        <f>електрики!P624</f>
        <v>7.5059937725476908E-2</v>
      </c>
      <c r="K625" s="4">
        <f t="shared" si="41"/>
        <v>2.0617119385538332</v>
      </c>
      <c r="L625" s="4">
        <v>0.04</v>
      </c>
      <c r="M625" s="4">
        <f t="shared" si="42"/>
        <v>2.1017119385538332</v>
      </c>
      <c r="N625" s="4">
        <f t="shared" si="43"/>
        <v>2.5220543262645996</v>
      </c>
    </row>
    <row r="626" spans="1:14" ht="18" customHeight="1" x14ac:dyDescent="0.2">
      <c r="A626" s="2">
        <f t="shared" si="44"/>
        <v>237</v>
      </c>
      <c r="B626" s="2">
        <v>3</v>
      </c>
      <c r="C626" s="5" t="s">
        <v>1715</v>
      </c>
      <c r="D626" s="6">
        <f>сходові!N625</f>
        <v>1.324730769230769</v>
      </c>
      <c r="E626" s="6">
        <f>прибудинкова!M625</f>
        <v>0.43302387175466112</v>
      </c>
      <c r="F626" s="6">
        <f>'слюсарі х.в.'!P625+'слюсарі кан'!P625+зварювальник!L625+аварійки!J625</f>
        <v>0.26292126502457502</v>
      </c>
      <c r="G626" s="6">
        <f>'дератизація '!I625</f>
        <v>4.6872277400243946E-3</v>
      </c>
      <c r="H626" s="6">
        <f>SUM(димовенти!Q625)</f>
        <v>5.8064119808519582E-2</v>
      </c>
      <c r="I626" s="6">
        <f>'під зими'!L625+майстерні!L625+покрівлі!N625+маляри!L625</f>
        <v>0.30547241977009237</v>
      </c>
      <c r="J626" s="6">
        <f>електрики!P625</f>
        <v>7.2501963707726963E-2</v>
      </c>
      <c r="K626" s="4">
        <f t="shared" si="41"/>
        <v>2.4614016370363681</v>
      </c>
      <c r="L626" s="4">
        <v>3.501179411074741E-2</v>
      </c>
      <c r="M626" s="4">
        <f t="shared" si="42"/>
        <v>2.4964134311471153</v>
      </c>
      <c r="N626" s="4">
        <f t="shared" si="43"/>
        <v>2.9956961173765384</v>
      </c>
    </row>
    <row r="627" spans="1:14" ht="18" customHeight="1" x14ac:dyDescent="0.2">
      <c r="A627" s="2">
        <f t="shared" si="44"/>
        <v>238</v>
      </c>
      <c r="B627" s="2">
        <v>3</v>
      </c>
      <c r="C627" s="5" t="s">
        <v>1716</v>
      </c>
      <c r="D627" s="6">
        <f>сходові!N626</f>
        <v>1.2632710885790734</v>
      </c>
      <c r="E627" s="6">
        <f>прибудинкова!M626</f>
        <v>0.73677510209829611</v>
      </c>
      <c r="F627" s="6">
        <f>'слюсарі х.в.'!P626+'слюсарі кан'!P626+зварювальник!L626+аварійки!J626</f>
        <v>0.18846350997205386</v>
      </c>
      <c r="G627" s="6">
        <f>'дератизація '!I626</f>
        <v>5.4428953668497395E-3</v>
      </c>
      <c r="H627" s="6">
        <f>SUM(димовенти!Q626)</f>
        <v>4.8188450835722547E-2</v>
      </c>
      <c r="I627" s="6">
        <f>'під зими'!L626+майстерні!L626+покрівлі!N626+маляри!L626</f>
        <v>0.28521813847070182</v>
      </c>
      <c r="J627" s="6">
        <f>електрики!P626</f>
        <v>3.6351267647975492E-2</v>
      </c>
      <c r="K627" s="4">
        <f t="shared" si="41"/>
        <v>2.5637104529706738</v>
      </c>
      <c r="L627" s="4">
        <v>3.4855159841340529E-2</v>
      </c>
      <c r="M627" s="4">
        <f t="shared" si="42"/>
        <v>2.5985656128120143</v>
      </c>
      <c r="N627" s="4">
        <f t="shared" si="43"/>
        <v>3.118278735374417</v>
      </c>
    </row>
    <row r="628" spans="1:14" ht="18" customHeight="1" x14ac:dyDescent="0.2">
      <c r="A628" s="2">
        <f t="shared" si="44"/>
        <v>239</v>
      </c>
      <c r="B628" s="2">
        <v>3</v>
      </c>
      <c r="C628" s="5" t="s">
        <v>1717</v>
      </c>
      <c r="D628" s="6">
        <f>сходові!N627</f>
        <v>1.387318020996462</v>
      </c>
      <c r="E628" s="6">
        <f>прибудинкова!M627</f>
        <v>0.48186755266250797</v>
      </c>
      <c r="F628" s="6">
        <f>'слюсарі х.в.'!P627+'слюсарі кан'!P627+зварювальник!L627+аварійки!J627</f>
        <v>0.25990634023742359</v>
      </c>
      <c r="G628" s="6">
        <f>'дератизація '!I627</f>
        <v>4.6292871760731805E-3</v>
      </c>
      <c r="H628" s="6">
        <f>SUM(димовенти!Q627)</f>
        <v>5.0821225927052099E-2</v>
      </c>
      <c r="I628" s="6">
        <f>'під зими'!L627+майстерні!L627+покрівлі!N627+маляри!L627</f>
        <v>0.32512421644909467</v>
      </c>
      <c r="J628" s="6">
        <f>електрики!P627</f>
        <v>7.1463488485590199E-2</v>
      </c>
      <c r="K628" s="4">
        <f t="shared" si="41"/>
        <v>2.5811301319342039</v>
      </c>
      <c r="L628" s="4">
        <v>0.04</v>
      </c>
      <c r="M628" s="4">
        <f t="shared" si="42"/>
        <v>2.621130131934204</v>
      </c>
      <c r="N628" s="4">
        <f t="shared" si="43"/>
        <v>3.1453561583210448</v>
      </c>
    </row>
    <row r="629" spans="1:14" ht="18" customHeight="1" x14ac:dyDescent="0.2">
      <c r="A629" s="2">
        <f t="shared" si="44"/>
        <v>240</v>
      </c>
      <c r="B629" s="2">
        <f>1+B628</f>
        <v>4</v>
      </c>
      <c r="C629" s="5" t="s">
        <v>1718</v>
      </c>
      <c r="D629" s="6">
        <f>сходові!N628</f>
        <v>0.57423595724003895</v>
      </c>
      <c r="E629" s="6">
        <f>прибудинкова!M628</f>
        <v>0.3645102842833996</v>
      </c>
      <c r="F629" s="6">
        <f>'слюсарі х.в.'!P628+'слюсарі кан'!P628+зварювальник!L628+аварійки!J628</f>
        <v>0.21881987794860178</v>
      </c>
      <c r="G629" s="6">
        <f>'дератизація '!I628</f>
        <v>4.9491825011047288E-3</v>
      </c>
      <c r="H629" s="6">
        <f>SUM(димовенти!Q628)</f>
        <v>4.1059938446738817E-2</v>
      </c>
      <c r="I629" s="6">
        <f>'під зими'!L628+майстерні!L628+покрівлі!N628+маляри!L628</f>
        <v>0.30804348227901363</v>
      </c>
      <c r="J629" s="6">
        <f>електрики!P628</f>
        <v>5.1230131727973166E-2</v>
      </c>
      <c r="K629" s="4">
        <f t="shared" si="41"/>
        <v>1.5628488544268706</v>
      </c>
      <c r="L629" s="4">
        <v>3.5235490622272006E-2</v>
      </c>
      <c r="M629" s="4">
        <f t="shared" si="42"/>
        <v>1.5980843450491427</v>
      </c>
      <c r="N629" s="4">
        <f t="shared" si="43"/>
        <v>1.9177012140589711</v>
      </c>
    </row>
    <row r="630" spans="1:14" ht="18" customHeight="1" x14ac:dyDescent="0.2">
      <c r="A630" s="2">
        <f t="shared" si="44"/>
        <v>241</v>
      </c>
      <c r="B630" s="2">
        <v>3</v>
      </c>
      <c r="C630" s="5" t="s">
        <v>1719</v>
      </c>
      <c r="D630" s="6">
        <f>сходові!N629</f>
        <v>1.2553841004184101</v>
      </c>
      <c r="E630" s="6">
        <f>прибудинкова!M629</f>
        <v>0.47208997299729971</v>
      </c>
      <c r="F630" s="6">
        <f>'слюсарі х.в.'!P629+'слюсарі кан'!P629+зварювальник!L629+аварійки!J629</f>
        <v>0.23251152208354114</v>
      </c>
      <c r="G630" s="6">
        <f>'дератизація '!I629</f>
        <v>4.6804680468046809E-3</v>
      </c>
      <c r="H630" s="6">
        <f>SUM(димовенти!Q629)</f>
        <v>5.6804103064091567E-2</v>
      </c>
      <c r="I630" s="6">
        <f>'під зими'!L629+майстерні!L629+покрівлі!N629+маляри!L629</f>
        <v>0.28932300967345165</v>
      </c>
      <c r="J630" s="6">
        <f>електрики!P629</f>
        <v>5.7882734281501771E-2</v>
      </c>
      <c r="K630" s="4">
        <f t="shared" si="41"/>
        <v>2.3686759105651007</v>
      </c>
      <c r="L630" s="4">
        <v>3.75326809173692E-2</v>
      </c>
      <c r="M630" s="4">
        <f t="shared" si="42"/>
        <v>2.40620859148247</v>
      </c>
      <c r="N630" s="4">
        <f t="shared" si="43"/>
        <v>2.8874503097789641</v>
      </c>
    </row>
    <row r="631" spans="1:14" ht="18" customHeight="1" x14ac:dyDescent="0.2">
      <c r="A631" s="2">
        <f t="shared" si="44"/>
        <v>242</v>
      </c>
      <c r="B631" s="2">
        <v>5</v>
      </c>
      <c r="C631" s="5" t="s">
        <v>1720</v>
      </c>
      <c r="D631" s="6">
        <f>сходові!N630</f>
        <v>0.62838042435227637</v>
      </c>
      <c r="E631" s="6">
        <f>прибудинкова!M630</f>
        <v>0.2984363364964282</v>
      </c>
      <c r="F631" s="6">
        <f>'слюсарі х.в.'!P630+'слюсарі кан'!P630+зварювальник!L630+аварійки!J630</f>
        <v>0.21240392160396332</v>
      </c>
      <c r="G631" s="6">
        <f>'дератизація '!I630</f>
        <v>5.4430109819810224E-3</v>
      </c>
      <c r="H631" s="6">
        <f>SUM(димовенти!Q630)</f>
        <v>5.6134382368597711E-2</v>
      </c>
      <c r="I631" s="6">
        <f>'під зими'!L630+майстерні!L630+покрівлі!N630+маляри!L630</f>
        <v>0.32523981060394219</v>
      </c>
      <c r="J631" s="6">
        <f>електрики!P630</f>
        <v>4.8163782412248585E-2</v>
      </c>
      <c r="K631" s="4">
        <f t="shared" si="41"/>
        <v>1.5742016688194373</v>
      </c>
      <c r="L631" s="4">
        <v>3.7431437160185814E-2</v>
      </c>
      <c r="M631" s="4">
        <f t="shared" si="42"/>
        <v>1.6116331059796232</v>
      </c>
      <c r="N631" s="4">
        <f t="shared" si="43"/>
        <v>1.9339597271755478</v>
      </c>
    </row>
    <row r="632" spans="1:14" ht="18" customHeight="1" x14ac:dyDescent="0.2">
      <c r="A632" s="2">
        <f t="shared" si="44"/>
        <v>243</v>
      </c>
      <c r="B632" s="2">
        <v>4</v>
      </c>
      <c r="C632" s="5" t="s">
        <v>1721</v>
      </c>
      <c r="D632" s="6">
        <f>сходові!N631</f>
        <v>0.79418936446173782</v>
      </c>
      <c r="E632" s="6">
        <f>прибудинкова!M631</f>
        <v>0.31311230931883399</v>
      </c>
      <c r="F632" s="6">
        <f>'слюсарі х.в.'!P631+'слюсарі кан'!P631+зварювальник!L631+аварійки!J631</f>
        <v>0.23331162010710066</v>
      </c>
      <c r="G632" s="6">
        <f>'дератизація '!I631</f>
        <v>5.2276846397825098E-3</v>
      </c>
      <c r="H632" s="6">
        <f>SUM(димовенти!Q631)</f>
        <v>5.1638674475323568E-2</v>
      </c>
      <c r="I632" s="6">
        <f>'під зими'!L631+майстерні!L631+покрівлі!N631+маляри!L631</f>
        <v>0.29842069105327845</v>
      </c>
      <c r="J632" s="6">
        <f>електрики!P631</f>
        <v>5.8352554668095594E-2</v>
      </c>
      <c r="K632" s="4">
        <f t="shared" si="41"/>
        <v>1.7542528987241528</v>
      </c>
      <c r="L632" s="4">
        <v>3.6110444194698763E-2</v>
      </c>
      <c r="M632" s="4">
        <f t="shared" si="42"/>
        <v>1.7903633429188515</v>
      </c>
      <c r="N632" s="4">
        <f t="shared" si="43"/>
        <v>2.1484360115026218</v>
      </c>
    </row>
    <row r="633" spans="1:14" ht="18" customHeight="1" x14ac:dyDescent="0.2">
      <c r="A633" s="2">
        <f t="shared" si="44"/>
        <v>244</v>
      </c>
      <c r="B633" s="2">
        <v>5</v>
      </c>
      <c r="C633" s="5" t="s">
        <v>1722</v>
      </c>
      <c r="D633" s="6">
        <f>сходові!N632</f>
        <v>0.61800500730231589</v>
      </c>
      <c r="E633" s="6">
        <f>прибудинкова!M632</f>
        <v>0.29335635301481322</v>
      </c>
      <c r="F633" s="6">
        <f>'слюсарі х.в.'!P632+'слюсарі кан'!P632+зварювальник!L632+аварійки!J632</f>
        <v>0.21711788706248375</v>
      </c>
      <c r="G633" s="6">
        <f>'дератизація '!I632</f>
        <v>5.4454412685165871E-3</v>
      </c>
      <c r="H633" s="6">
        <f>SUM(димовенти!Q632)</f>
        <v>5.4886348989678681E-2</v>
      </c>
      <c r="I633" s="6">
        <f>'під зими'!L632+майстерні!L632+покрівлі!N632+маляри!L632</f>
        <v>0.32095852522086532</v>
      </c>
      <c r="J633" s="6">
        <f>електрики!P632</f>
        <v>5.0489715125236138E-2</v>
      </c>
      <c r="K633" s="4">
        <f t="shared" si="41"/>
        <v>1.5602592779839095</v>
      </c>
      <c r="L633" s="4">
        <v>3.7645185607783488E-2</v>
      </c>
      <c r="M633" s="4">
        <f t="shared" si="42"/>
        <v>1.597904463591693</v>
      </c>
      <c r="N633" s="4">
        <f t="shared" si="43"/>
        <v>1.9174853563100316</v>
      </c>
    </row>
    <row r="634" spans="1:14" ht="18" customHeight="1" x14ac:dyDescent="0.2">
      <c r="A634" s="2">
        <f t="shared" si="44"/>
        <v>245</v>
      </c>
      <c r="B634" s="2">
        <v>4</v>
      </c>
      <c r="C634" s="5" t="s">
        <v>1723</v>
      </c>
      <c r="D634" s="6">
        <f>сходові!N633</f>
        <v>0.63555104188591871</v>
      </c>
      <c r="E634" s="6">
        <f>прибудинкова!M633</f>
        <v>0.23263022521574409</v>
      </c>
      <c r="F634" s="6">
        <f>'слюсарі х.в.'!P633+'слюсарі кан'!P633+зварювальник!L633+аварійки!J633</f>
        <v>0.21114034981775218</v>
      </c>
      <c r="G634" s="6">
        <f>'дератизація '!I633</f>
        <v>5.4462218480319938E-3</v>
      </c>
      <c r="H634" s="6">
        <f>SUM(димовенти!Q633)</f>
        <v>5.351056097190008E-2</v>
      </c>
      <c r="I634" s="6">
        <f>'під зими'!L633+майстерні!L633+покрівлі!N633+маляри!L633</f>
        <v>0.34978226799697343</v>
      </c>
      <c r="J634" s="6">
        <f>електрики!P633</f>
        <v>4.7540319432170006E-2</v>
      </c>
      <c r="K634" s="4">
        <f t="shared" si="41"/>
        <v>1.5356009871684904</v>
      </c>
      <c r="L634" s="4">
        <v>3.5683544390153261E-2</v>
      </c>
      <c r="M634" s="4">
        <f t="shared" si="42"/>
        <v>1.5712845315586437</v>
      </c>
      <c r="N634" s="4">
        <f t="shared" si="43"/>
        <v>1.8855414378703723</v>
      </c>
    </row>
    <row r="635" spans="1:14" ht="18" customHeight="1" x14ac:dyDescent="0.2">
      <c r="A635" s="2">
        <f t="shared" si="44"/>
        <v>246</v>
      </c>
      <c r="B635" s="2">
        <v>3</v>
      </c>
      <c r="C635" s="5" t="s">
        <v>1724</v>
      </c>
      <c r="D635" s="6">
        <f>сходові!N634</f>
        <v>1.0743017631890721</v>
      </c>
      <c r="E635" s="6">
        <f>прибудинкова!M634</f>
        <v>0.2026895891835673</v>
      </c>
      <c r="F635" s="6">
        <f>'слюсарі х.в.'!P634+'слюсарі кан'!P634+зварювальник!L634+аварійки!J634</f>
        <v>0.21272850222613948</v>
      </c>
      <c r="G635" s="6">
        <f>'дератизація '!I634</f>
        <v>4.8736349453978155E-3</v>
      </c>
      <c r="H635" s="6">
        <f>SUM(димовенти!Q634)</f>
        <v>7.7703066500098963E-2</v>
      </c>
      <c r="I635" s="6">
        <f>'під зими'!L634+майстерні!L634+покрівлі!N634+маляри!L634</f>
        <v>0.32084787614004262</v>
      </c>
      <c r="J635" s="6">
        <f>електрики!P634</f>
        <v>4.818361021226969E-2</v>
      </c>
      <c r="K635" s="4">
        <f t="shared" si="41"/>
        <v>1.941328042396588</v>
      </c>
      <c r="L635" s="4">
        <v>3.5706354363214857E-2</v>
      </c>
      <c r="M635" s="4">
        <f t="shared" si="42"/>
        <v>1.9770343967598027</v>
      </c>
      <c r="N635" s="4">
        <f t="shared" si="43"/>
        <v>2.372441276111763</v>
      </c>
    </row>
    <row r="636" spans="1:14" ht="18" customHeight="1" x14ac:dyDescent="0.2">
      <c r="A636" s="2">
        <f t="shared" si="44"/>
        <v>247</v>
      </c>
      <c r="B636" s="2">
        <v>3</v>
      </c>
      <c r="C636" s="5" t="s">
        <v>1725</v>
      </c>
      <c r="D636" s="6">
        <f>сходові!N635</f>
        <v>1.1307327573496888</v>
      </c>
      <c r="E636" s="6">
        <f>прибудинкова!M635</f>
        <v>0.50652772289879011</v>
      </c>
      <c r="F636" s="6">
        <f>'слюсарі х.в.'!P635+'слюсарі кан'!P635+зварювальник!L635+аварійки!J635</f>
        <v>0.26905355334015402</v>
      </c>
      <c r="G636" s="6">
        <f>'дератизація '!I635</f>
        <v>5.4403915902456286E-3</v>
      </c>
      <c r="H636" s="6">
        <f>SUM(димовенти!Q635)</f>
        <v>6.9784476274812463E-2</v>
      </c>
      <c r="I636" s="6">
        <f>'під зими'!L635+майстерні!L635+покрівлі!N635+маляри!L635</f>
        <v>0.31185818270305682</v>
      </c>
      <c r="J636" s="6">
        <f>електрики!P635</f>
        <v>7.6115457661744462E-2</v>
      </c>
      <c r="K636" s="4">
        <f t="shared" si="41"/>
        <v>2.3695125418184926</v>
      </c>
      <c r="L636" s="4">
        <v>3.5734255181293646E-2</v>
      </c>
      <c r="M636" s="4">
        <f t="shared" si="42"/>
        <v>2.4052467969997862</v>
      </c>
      <c r="N636" s="4">
        <f t="shared" si="43"/>
        <v>2.8862961563997431</v>
      </c>
    </row>
    <row r="637" spans="1:14" ht="18" customHeight="1" x14ac:dyDescent="0.2">
      <c r="A637" s="2">
        <f t="shared" si="44"/>
        <v>248</v>
      </c>
      <c r="B637" s="2">
        <v>4</v>
      </c>
      <c r="C637" s="5" t="s">
        <v>371</v>
      </c>
      <c r="D637" s="6">
        <f>сходові!N636</f>
        <v>1.016669506231267</v>
      </c>
      <c r="E637" s="6">
        <f>прибудинкова!M636</f>
        <v>0.95419057612551839</v>
      </c>
      <c r="F637" s="6">
        <f>'слюсарі х.в.'!P636+'слюсарі кан'!P636+зварювальник!L636+аварійки!J636</f>
        <v>0.22262055064051217</v>
      </c>
      <c r="G637" s="6">
        <f>'дератизація '!I636</f>
        <v>5.1716384350172385E-3</v>
      </c>
      <c r="H637" s="6">
        <f>SUM(димовенти!Q636)</f>
        <v>7.6236240537900471E-2</v>
      </c>
      <c r="I637" s="6">
        <f>'під зими'!L636+майстерні!L636+покрівлі!N636+маляри!L636</f>
        <v>0.25571316397041688</v>
      </c>
      <c r="J637" s="6">
        <f>електрики!P636</f>
        <v>5.3036258863705082E-2</v>
      </c>
      <c r="K637" s="4">
        <f t="shared" si="41"/>
        <v>2.5836379348043375</v>
      </c>
      <c r="L637" s="4">
        <v>3.5992131919605264E-2</v>
      </c>
      <c r="M637" s="4">
        <f t="shared" si="42"/>
        <v>2.6196300667239427</v>
      </c>
      <c r="N637" s="4">
        <f t="shared" si="43"/>
        <v>3.143556080068731</v>
      </c>
    </row>
    <row r="638" spans="1:14" ht="18" customHeight="1" x14ac:dyDescent="0.2">
      <c r="A638" s="2">
        <f t="shared" si="44"/>
        <v>249</v>
      </c>
      <c r="B638" s="2">
        <v>4</v>
      </c>
      <c r="C638" s="5" t="s">
        <v>372</v>
      </c>
      <c r="D638" s="6">
        <f>сходові!N637</f>
        <v>0.9852236625890084</v>
      </c>
      <c r="E638" s="6">
        <f>прибудинкова!M637</f>
        <v>0.98119752406355087</v>
      </c>
      <c r="F638" s="6">
        <f>'слюсарі х.в.'!P637+'слюсарі кан'!P637+зварювальник!L637+аварійки!J637</f>
        <v>0.24750481748115205</v>
      </c>
      <c r="G638" s="6">
        <f>'дератизація '!I637</f>
        <v>5.1896091847384897E-3</v>
      </c>
      <c r="H638" s="6">
        <f>SUM(димовенти!Q637)</f>
        <v>6.2320898040814615E-2</v>
      </c>
      <c r="I638" s="6">
        <f>'під зими'!L637+майстерні!L637+покрівлі!N637+маляри!L637</f>
        <v>0.25393389097713753</v>
      </c>
      <c r="J638" s="6">
        <f>електрики!P637</f>
        <v>6.5320040113342137E-2</v>
      </c>
      <c r="K638" s="4">
        <f t="shared" si="41"/>
        <v>2.6006904424497437</v>
      </c>
      <c r="L638" s="4">
        <v>3.5711925224813326E-2</v>
      </c>
      <c r="M638" s="4">
        <f t="shared" si="42"/>
        <v>2.6364023676745569</v>
      </c>
      <c r="N638" s="4">
        <f t="shared" si="43"/>
        <v>3.1636828412094684</v>
      </c>
    </row>
    <row r="639" spans="1:14" ht="18" customHeight="1" x14ac:dyDescent="0.2">
      <c r="A639" s="2">
        <f t="shared" si="44"/>
        <v>250</v>
      </c>
      <c r="B639" s="2">
        <v>4</v>
      </c>
      <c r="C639" s="5" t="s">
        <v>373</v>
      </c>
      <c r="D639" s="6">
        <f>сходові!N638</f>
        <v>1.0139974382433665</v>
      </c>
      <c r="E639" s="6">
        <f>прибудинкова!M638</f>
        <v>0.52273373137539669</v>
      </c>
      <c r="F639" s="6">
        <f>'слюсарі х.в.'!P638+'слюсарі кан'!P638+зварювальник!L638+аварійки!J638</f>
        <v>0.23086832792253159</v>
      </c>
      <c r="G639" s="6">
        <f>'дератизація '!I638</f>
        <v>4.8007100209778927E-3</v>
      </c>
      <c r="H639" s="6">
        <f>SUM(димовенти!Q638)</f>
        <v>6.5149834964446623E-2</v>
      </c>
      <c r="I639" s="6">
        <f>'під зими'!L638+майстерні!L638+покрівлі!N638+маляри!L638</f>
        <v>0.25015084894145717</v>
      </c>
      <c r="J639" s="6">
        <f>електрики!P638</f>
        <v>5.7092929301238764E-2</v>
      </c>
      <c r="K639" s="4">
        <f t="shared" ref="K639:K699" si="45">SUM(D639,E639,F639,G639,H639,I639,J639)</f>
        <v>2.144793820769415</v>
      </c>
      <c r="L639" s="4">
        <v>0.04</v>
      </c>
      <c r="M639" s="4">
        <f t="shared" ref="M639:M699" si="46">SUM(L639+K639)</f>
        <v>2.1847938207694151</v>
      </c>
      <c r="N639" s="4">
        <f t="shared" ref="N639:N699" si="47">M639*1.2</f>
        <v>2.6217525849232981</v>
      </c>
    </row>
    <row r="640" spans="1:14" ht="18" customHeight="1" x14ac:dyDescent="0.2">
      <c r="A640" s="2">
        <f t="shared" si="44"/>
        <v>251</v>
      </c>
      <c r="B640" s="2">
        <v>4</v>
      </c>
      <c r="C640" s="5" t="s">
        <v>374</v>
      </c>
      <c r="D640" s="6">
        <f>сходові!N639</f>
        <v>1.0290299105766265</v>
      </c>
      <c r="E640" s="6">
        <f>прибудинкова!M639</f>
        <v>0.3529031760715387</v>
      </c>
      <c r="F640" s="6">
        <f>'слюсарі х.в.'!P639+'слюсарі кан'!P639+зварювальник!L639+аварійки!J639</f>
        <v>0.23577852733422733</v>
      </c>
      <c r="G640" s="6">
        <f>'дератизація '!I639</f>
        <v>5.4424915201973477E-3</v>
      </c>
      <c r="H640" s="6">
        <f>SUM(димовенти!Q639)</f>
        <v>5.8210387219333373E-2</v>
      </c>
      <c r="I640" s="6">
        <f>'під зими'!L639+майстерні!L639+покрівлі!N639+маляри!L639</f>
        <v>0.25608779412375926</v>
      </c>
      <c r="J640" s="6">
        <f>електрики!P639</f>
        <v>5.9697121084244673E-2</v>
      </c>
      <c r="K640" s="4">
        <f t="shared" si="45"/>
        <v>1.997149407929927</v>
      </c>
      <c r="L640" s="4">
        <v>3.54171835189694E-2</v>
      </c>
      <c r="M640" s="4">
        <f t="shared" si="46"/>
        <v>2.0325665914488966</v>
      </c>
      <c r="N640" s="4">
        <f t="shared" si="47"/>
        <v>2.4390799097386759</v>
      </c>
    </row>
    <row r="641" spans="1:14" ht="18" customHeight="1" x14ac:dyDescent="0.2">
      <c r="A641" s="2">
        <f t="shared" si="44"/>
        <v>252</v>
      </c>
      <c r="B641" s="2">
        <v>4</v>
      </c>
      <c r="C641" s="5" t="s">
        <v>375</v>
      </c>
      <c r="D641" s="6">
        <f>сходові!N640</f>
        <v>1.0478474656560872</v>
      </c>
      <c r="E641" s="6">
        <f>прибудинкова!M640</f>
        <v>0.49017783051517855</v>
      </c>
      <c r="F641" s="6">
        <f>'слюсарі х.в.'!P640+'слюсарі кан'!P640+зварювальник!L640+аварійки!J640</f>
        <v>0.2408840023966928</v>
      </c>
      <c r="G641" s="6">
        <f>'дератизація '!I640</f>
        <v>5.1171759121922287E-3</v>
      </c>
      <c r="H641" s="6">
        <f>SUM(димовенти!Q640)</f>
        <v>5.852092864500523E-2</v>
      </c>
      <c r="I641" s="6">
        <f>'під зими'!L640+майстерні!L640+покрівлі!N640+маляри!L640</f>
        <v>0.25744563500538697</v>
      </c>
      <c r="J641" s="6">
        <f>електрики!P640</f>
        <v>6.2049461698582789E-2</v>
      </c>
      <c r="K641" s="4">
        <f t="shared" si="45"/>
        <v>2.1620424998291257</v>
      </c>
      <c r="L641" s="4">
        <v>3.8188774978342305E-2</v>
      </c>
      <c r="M641" s="4">
        <f t="shared" si="46"/>
        <v>2.2002312748074679</v>
      </c>
      <c r="N641" s="4">
        <f t="shared" si="47"/>
        <v>2.6402775297689614</v>
      </c>
    </row>
    <row r="642" spans="1:14" ht="18" customHeight="1" x14ac:dyDescent="0.2">
      <c r="A642" s="2">
        <f t="shared" si="44"/>
        <v>253</v>
      </c>
      <c r="B642" s="2">
        <v>3</v>
      </c>
      <c r="C642" s="5" t="s">
        <v>376</v>
      </c>
      <c r="D642" s="6">
        <f>сходові!N641</f>
        <v>1.1331628532974427</v>
      </c>
      <c r="E642" s="6">
        <f>прибудинкова!M641</f>
        <v>0.11569478584729979</v>
      </c>
      <c r="F642" s="6">
        <f>'слюсарі х.в.'!P641+'слюсарі кан'!P641+зварювальник!L641+аварійки!J641</f>
        <v>0.27918892044080668</v>
      </c>
      <c r="G642" s="6">
        <f>'дератизація '!I641</f>
        <v>2.6536312849162014E-3</v>
      </c>
      <c r="H642" s="6">
        <f>SUM(димовенти!Q641)</f>
        <v>5.1640009557907533E-2</v>
      </c>
      <c r="I642" s="6">
        <f>'під зими'!L641+майстерні!L641+покрівлі!N641+маляри!L641</f>
        <v>0.28182485686758646</v>
      </c>
      <c r="J642" s="6">
        <f>електрики!P641</f>
        <v>8.0488252642767641E-2</v>
      </c>
      <c r="K642" s="4">
        <f t="shared" si="45"/>
        <v>1.9446533099387271</v>
      </c>
      <c r="L642" s="4">
        <v>3.8263569847764745E-2</v>
      </c>
      <c r="M642" s="4">
        <f t="shared" si="46"/>
        <v>1.9829168797864918</v>
      </c>
      <c r="N642" s="4">
        <f t="shared" si="47"/>
        <v>2.3795002557437899</v>
      </c>
    </row>
    <row r="643" spans="1:14" ht="18" customHeight="1" x14ac:dyDescent="0.2">
      <c r="A643" s="2">
        <f t="shared" si="44"/>
        <v>254</v>
      </c>
      <c r="B643" s="2">
        <v>2</v>
      </c>
      <c r="C643" s="5" t="s">
        <v>377</v>
      </c>
      <c r="D643" s="6">
        <f>сходові!N642</f>
        <v>0</v>
      </c>
      <c r="E643" s="6">
        <f>прибудинкова!M642</f>
        <v>1.2970074922873511</v>
      </c>
      <c r="F643" s="6">
        <f>'слюсарі х.в.'!P642+'слюсарі кан'!P642+зварювальник!L642+аварійки!J642</f>
        <v>0.2588937053616639</v>
      </c>
      <c r="G643" s="6">
        <f>'дератизація '!I642</f>
        <v>1.7628911414720142E-3</v>
      </c>
      <c r="H643" s="6">
        <f>SUM(димовенти!Q642)</f>
        <v>5.8197832341909256E-2</v>
      </c>
      <c r="I643" s="6">
        <f>'під зими'!L642+майстерні!L642+покрівлі!N642+маляри!L642</f>
        <v>0.34906909691084487</v>
      </c>
      <c r="J643" s="6">
        <f>електрики!P642</f>
        <v>7.1102454706994792E-2</v>
      </c>
      <c r="K643" s="4">
        <f t="shared" si="45"/>
        <v>2.0360334727502361</v>
      </c>
      <c r="L643" s="4">
        <v>3.8594337525240732E-2</v>
      </c>
      <c r="M643" s="4">
        <f t="shared" si="46"/>
        <v>2.0746278102754769</v>
      </c>
      <c r="N643" s="4">
        <f t="shared" si="47"/>
        <v>2.4895533723305721</v>
      </c>
    </row>
    <row r="644" spans="1:14" ht="18" customHeight="1" x14ac:dyDescent="0.2">
      <c r="A644" s="2">
        <f t="shared" si="44"/>
        <v>255</v>
      </c>
      <c r="B644" s="2">
        <v>2</v>
      </c>
      <c r="C644" s="5" t="s">
        <v>378</v>
      </c>
      <c r="D644" s="6">
        <f>сходові!N643</f>
        <v>0</v>
      </c>
      <c r="E644" s="6">
        <f>прибудинкова!M643</f>
        <v>0.55380967502910983</v>
      </c>
      <c r="F644" s="6">
        <f>'слюсарі х.в.'!P643+'слюсарі кан'!P643+зварювальник!L643+аварійки!J643</f>
        <v>0.23939011224319484</v>
      </c>
      <c r="G644" s="6">
        <f>'дератизація '!I643</f>
        <v>2.381708478882185E-3</v>
      </c>
      <c r="H644" s="6">
        <f>SUM(димовенти!Q643)</f>
        <v>6.4359808050401243E-2</v>
      </c>
      <c r="I644" s="6">
        <f>'під зими'!L643+майстерні!L643+покрівлі!N643+маляри!L643</f>
        <v>0.33505017754810207</v>
      </c>
      <c r="J644" s="6">
        <f>електрики!P643</f>
        <v>6.147912469869974E-2</v>
      </c>
      <c r="K644" s="4">
        <f t="shared" si="45"/>
        <v>1.2564706060483899</v>
      </c>
      <c r="L644" s="4">
        <v>3.8512370598917142E-2</v>
      </c>
      <c r="M644" s="4">
        <f t="shared" si="46"/>
        <v>1.2949829766473071</v>
      </c>
      <c r="N644" s="4">
        <f t="shared" si="47"/>
        <v>1.5539795719767684</v>
      </c>
    </row>
    <row r="645" spans="1:14" ht="18" customHeight="1" x14ac:dyDescent="0.2">
      <c r="A645" s="2">
        <f t="shared" si="44"/>
        <v>256</v>
      </c>
      <c r="B645" s="2">
        <v>2</v>
      </c>
      <c r="C645" s="5" t="s">
        <v>379</v>
      </c>
      <c r="D645" s="6">
        <f>сходові!N644</f>
        <v>0</v>
      </c>
      <c r="E645" s="6">
        <f>прибудинкова!M644</f>
        <v>1.2803825301204821</v>
      </c>
      <c r="F645" s="6">
        <f>'слюсарі х.в.'!P644+'слюсарі кан'!P644+зварювальник!L644+аварійки!J644</f>
        <v>0.24610381651925245</v>
      </c>
      <c r="G645" s="6">
        <f>'дератизація '!I644</f>
        <v>1.0040160642570282E-3</v>
      </c>
      <c r="H645" s="6">
        <f>SUM(димовенти!Q644)</f>
        <v>5.3032482563771924E-2</v>
      </c>
      <c r="I645" s="6">
        <f>'під зими'!L644+майстерні!L644+покрівлі!N644+маляри!L644</f>
        <v>0.40140982114992324</v>
      </c>
      <c r="J645" s="6">
        <f>електрики!P644</f>
        <v>6.4791754911715363E-2</v>
      </c>
      <c r="K645" s="4">
        <f t="shared" si="45"/>
        <v>2.0467244213294022</v>
      </c>
      <c r="L645" s="4">
        <v>3.8140651109398252E-2</v>
      </c>
      <c r="M645" s="4">
        <f t="shared" si="46"/>
        <v>2.0848650724388005</v>
      </c>
      <c r="N645" s="4">
        <f t="shared" si="47"/>
        <v>2.5018380869265604</v>
      </c>
    </row>
    <row r="646" spans="1:14" ht="18" customHeight="1" x14ac:dyDescent="0.2">
      <c r="A646" s="2">
        <f t="shared" si="44"/>
        <v>257</v>
      </c>
      <c r="B646" s="2">
        <v>3</v>
      </c>
      <c r="C646" s="5" t="s">
        <v>380</v>
      </c>
      <c r="D646" s="6">
        <f>сходові!N645</f>
        <v>0.99243149311589351</v>
      </c>
      <c r="E646" s="6">
        <f>прибудинкова!M645</f>
        <v>1.000076105124649</v>
      </c>
      <c r="F646" s="6">
        <f>'слюсарі х.в.'!P645+'слюсарі кан'!P645+зварювальник!L645+аварійки!J645</f>
        <v>0.22642011823612121</v>
      </c>
      <c r="G646" s="6">
        <f>'дератизація '!I645</f>
        <v>1.066894270777766E-3</v>
      </c>
      <c r="H646" s="6">
        <f>SUM(димовенти!Q645)</f>
        <v>3.9447612123612287E-2</v>
      </c>
      <c r="I646" s="6">
        <f>'під зими'!L645+майстерні!L645+покрівлі!N645+маляри!L645</f>
        <v>0.28423067583306455</v>
      </c>
      <c r="J646" s="6">
        <f>електрики!P645</f>
        <v>5.4839646013373301E-2</v>
      </c>
      <c r="K646" s="4">
        <f t="shared" si="45"/>
        <v>2.5985125447174915</v>
      </c>
      <c r="L646" s="4">
        <v>3.6223843330410711E-2</v>
      </c>
      <c r="M646" s="4">
        <f t="shared" si="46"/>
        <v>2.634736388047902</v>
      </c>
      <c r="N646" s="4">
        <f t="shared" si="47"/>
        <v>3.1616836656574825</v>
      </c>
    </row>
    <row r="647" spans="1:14" ht="18" customHeight="1" x14ac:dyDescent="0.2">
      <c r="A647" s="2">
        <f t="shared" ref="A647:A710" si="48">A646+1</f>
        <v>258</v>
      </c>
      <c r="B647" s="2">
        <v>2</v>
      </c>
      <c r="C647" s="5" t="s">
        <v>381</v>
      </c>
      <c r="D647" s="6">
        <f>сходові!N646</f>
        <v>0</v>
      </c>
      <c r="E647" s="6">
        <f>прибудинкова!M646</f>
        <v>0.77118168106403406</v>
      </c>
      <c r="F647" s="6">
        <f>'слюсарі х.в.'!P646+'слюсарі кан'!P646+зварювальник!L646+аварійки!J646</f>
        <v>0.22239070446003534</v>
      </c>
      <c r="G647" s="6">
        <f>'дератизація '!I646</f>
        <v>0</v>
      </c>
      <c r="H647" s="6">
        <f>SUM(димовенти!Q646)</f>
        <v>4.3455658275209239E-2</v>
      </c>
      <c r="I647" s="6">
        <f>'під зими'!L646+майстерні!L646+покрівлі!N646+маляри!L646</f>
        <v>0.25613140647960575</v>
      </c>
      <c r="J647" s="6">
        <f>електрики!P646</f>
        <v>5.3091392753655701E-2</v>
      </c>
      <c r="K647" s="4">
        <f t="shared" si="45"/>
        <v>1.3462508430325402</v>
      </c>
      <c r="L647" s="4">
        <v>0.04</v>
      </c>
      <c r="M647" s="4">
        <f t="shared" si="46"/>
        <v>1.3862508430325402</v>
      </c>
      <c r="N647" s="4">
        <f t="shared" si="47"/>
        <v>1.6635010116390483</v>
      </c>
    </row>
    <row r="648" spans="1:14" ht="18" customHeight="1" x14ac:dyDescent="0.2">
      <c r="A648" s="2">
        <f t="shared" si="48"/>
        <v>259</v>
      </c>
      <c r="B648" s="2">
        <v>3</v>
      </c>
      <c r="C648" s="5" t="s">
        <v>382</v>
      </c>
      <c r="D648" s="6">
        <f>сходові!N647</f>
        <v>0.44996191212188114</v>
      </c>
      <c r="E648" s="6">
        <f>прибудинкова!M647</f>
        <v>1.1675055450365162</v>
      </c>
      <c r="F648" s="6">
        <f>'слюсарі х.в.'!P647+'слюсарі кан'!P647+зварювальник!L647+аварійки!J647</f>
        <v>0.21030786628181847</v>
      </c>
      <c r="G648" s="6">
        <f>'дератизація '!I647</f>
        <v>1.2983500135244795E-3</v>
      </c>
      <c r="H648" s="6">
        <f>SUM(димовенти!Q647)</f>
        <v>4.0004594907721715E-2</v>
      </c>
      <c r="I648" s="6">
        <f>'під зими'!L647+майстерні!L647+покрівлі!N647+маляри!L647</f>
        <v>0.28927339018516307</v>
      </c>
      <c r="J648" s="6">
        <f>електрики!P647</f>
        <v>4.7068736057144962E-2</v>
      </c>
      <c r="K648" s="4">
        <f t="shared" si="45"/>
        <v>2.2054203946037698</v>
      </c>
      <c r="L648" s="4">
        <v>3.8651946365979663E-2</v>
      </c>
      <c r="M648" s="4">
        <f t="shared" si="46"/>
        <v>2.2440723409697494</v>
      </c>
      <c r="N648" s="4">
        <f t="shared" si="47"/>
        <v>2.6928868091636993</v>
      </c>
    </row>
    <row r="649" spans="1:14" ht="18" customHeight="1" x14ac:dyDescent="0.2">
      <c r="A649" s="2">
        <f t="shared" si="48"/>
        <v>260</v>
      </c>
      <c r="B649" s="2">
        <v>3</v>
      </c>
      <c r="C649" s="5" t="s">
        <v>383</v>
      </c>
      <c r="D649" s="6">
        <f>сходові!N648</f>
        <v>0</v>
      </c>
      <c r="E649" s="6">
        <f>прибудинкова!M648</f>
        <v>0.43737515923566883</v>
      </c>
      <c r="F649" s="6">
        <f>'слюсарі х.в.'!P648+'слюсарі кан'!P648+зварювальник!L648+аварійки!J648</f>
        <v>0.239747245082123</v>
      </c>
      <c r="G649" s="6">
        <f>'дератизація '!I648</f>
        <v>1.7515923566878981E-3</v>
      </c>
      <c r="H649" s="6">
        <f>SUM(димовенти!Q648)</f>
        <v>5.0465305063869592E-2</v>
      </c>
      <c r="I649" s="6">
        <f>'під зими'!L648+майстерні!L648+покрівлі!N648+маляри!L648</f>
        <v>0.29171984303850917</v>
      </c>
      <c r="J649" s="6">
        <f>електрики!P648</f>
        <v>6.1655338750383912E-2</v>
      </c>
      <c r="K649" s="4">
        <f t="shared" si="45"/>
        <v>1.0827144835272424</v>
      </c>
      <c r="L649" s="4">
        <v>0.04</v>
      </c>
      <c r="M649" s="4">
        <f t="shared" si="46"/>
        <v>1.1227144835272425</v>
      </c>
      <c r="N649" s="4">
        <f t="shared" si="47"/>
        <v>1.3472573802326908</v>
      </c>
    </row>
    <row r="650" spans="1:14" ht="18" customHeight="1" x14ac:dyDescent="0.2">
      <c r="A650" s="2">
        <f t="shared" si="48"/>
        <v>261</v>
      </c>
      <c r="B650" s="2">
        <v>4</v>
      </c>
      <c r="C650" s="5" t="s">
        <v>384</v>
      </c>
      <c r="D650" s="6">
        <f>сходові!N649</f>
        <v>0.36296446840868246</v>
      </c>
      <c r="E650" s="6">
        <f>прибудинкова!M649</f>
        <v>0.82765736361819786</v>
      </c>
      <c r="F650" s="6">
        <f>'слюсарі х.в.'!P649+'слюсарі кан'!P649+'слюсарі ц.о.'!P226+зварювальник!L649+аварійки!J649</f>
        <v>0.51185822811353487</v>
      </c>
      <c r="G650" s="6">
        <f>'дератизація '!I649</f>
        <v>6.3278491973622864E-4</v>
      </c>
      <c r="H650" s="6">
        <f>SUM(димовенти!Q649)</f>
        <v>5.6292922276445036E-2</v>
      </c>
      <c r="I650" s="6">
        <f>'під зими'!L649+майстерні!L649+покрівлі!N649+маляри!L649</f>
        <v>0.24760281325862282</v>
      </c>
      <c r="J650" s="6">
        <f>електрики!P649</f>
        <v>7.0849487090690069E-2</v>
      </c>
      <c r="K650" s="4">
        <f t="shared" si="45"/>
        <v>2.0778580676859093</v>
      </c>
      <c r="L650" s="4">
        <v>0.04</v>
      </c>
      <c r="M650" s="4">
        <f t="shared" si="46"/>
        <v>2.1178580676859093</v>
      </c>
      <c r="N650" s="4">
        <f t="shared" si="47"/>
        <v>2.5414296812230912</v>
      </c>
    </row>
    <row r="651" spans="1:14" ht="18" customHeight="1" x14ac:dyDescent="0.2">
      <c r="A651" s="2">
        <f t="shared" si="48"/>
        <v>262</v>
      </c>
      <c r="B651" s="2">
        <v>3</v>
      </c>
      <c r="C651" s="5" t="s">
        <v>385</v>
      </c>
      <c r="D651" s="6">
        <f>сходові!N650</f>
        <v>1.6278571428571429</v>
      </c>
      <c r="E651" s="6">
        <f>прибудинкова!M650</f>
        <v>0.28867495987158909</v>
      </c>
      <c r="F651" s="6">
        <f>'слюсарі х.в.'!P650+'слюсарі кан'!P650+зварювальник!L650+аварійки!J650</f>
        <v>0.27224002770832817</v>
      </c>
      <c r="G651" s="6">
        <f>'дератизація '!I650</f>
        <v>1.8057784911717498E-3</v>
      </c>
      <c r="H651" s="6">
        <f>SUM(димовенти!Q650)</f>
        <v>3.1701969664364581E-2</v>
      </c>
      <c r="I651" s="6">
        <f>'під зими'!L650+майстерні!L650+покрівлі!N650+маляри!L650</f>
        <v>0.30556399082239782</v>
      </c>
      <c r="J651" s="6">
        <f>електрики!P650</f>
        <v>7.7687706130098511E-2</v>
      </c>
      <c r="K651" s="4">
        <f t="shared" si="45"/>
        <v>2.6055315755450925</v>
      </c>
      <c r="L651" s="4">
        <v>3.6254722600737768E-2</v>
      </c>
      <c r="M651" s="4">
        <f t="shared" si="46"/>
        <v>2.6417862981458304</v>
      </c>
      <c r="N651" s="4">
        <f t="shared" si="47"/>
        <v>3.1701435577749963</v>
      </c>
    </row>
    <row r="652" spans="1:14" ht="18" customHeight="1" x14ac:dyDescent="0.2">
      <c r="A652" s="2">
        <f t="shared" si="48"/>
        <v>263</v>
      </c>
      <c r="B652" s="2">
        <v>3</v>
      </c>
      <c r="C652" s="5" t="s">
        <v>386</v>
      </c>
      <c r="D652" s="6">
        <f>сходові!N651</f>
        <v>1.3804809619238476</v>
      </c>
      <c r="E652" s="6">
        <f>прибудинкова!M651</f>
        <v>0.25483522600757075</v>
      </c>
      <c r="F652" s="6">
        <f>'слюсарі х.в.'!P651+'слюсарі кан'!P651+зварювальник!L651+аварійки!J651</f>
        <v>0.3113657787268444</v>
      </c>
      <c r="G652" s="6">
        <f>'дератизація '!I651</f>
        <v>1.3360053440213762E-3</v>
      </c>
      <c r="H652" s="6">
        <f>SUM(димовенти!Q651)</f>
        <v>0.11145237965078533</v>
      </c>
      <c r="I652" s="6">
        <f>'під зими'!L651+майстерні!L651+покрівлі!N651+маляри!L651</f>
        <v>0.29912464662470661</v>
      </c>
      <c r="J652" s="6">
        <f>електрики!P651</f>
        <v>9.699286757324925E-2</v>
      </c>
      <c r="K652" s="4">
        <f t="shared" si="45"/>
        <v>2.4555878658510255</v>
      </c>
      <c r="L652" s="4">
        <v>0.04</v>
      </c>
      <c r="M652" s="4">
        <f t="shared" si="46"/>
        <v>2.4955878658510255</v>
      </c>
      <c r="N652" s="4">
        <f t="shared" si="47"/>
        <v>2.9947054390212307</v>
      </c>
    </row>
    <row r="653" spans="1:14" ht="18" customHeight="1" x14ac:dyDescent="0.2">
      <c r="A653" s="2">
        <f t="shared" si="48"/>
        <v>264</v>
      </c>
      <c r="B653" s="2">
        <v>2</v>
      </c>
      <c r="C653" s="5" t="s">
        <v>387</v>
      </c>
      <c r="D653" s="6">
        <f>сходові!N652</f>
        <v>0</v>
      </c>
      <c r="E653" s="6">
        <f>прибудинкова!M652</f>
        <v>0.38244444444444453</v>
      </c>
      <c r="F653" s="6">
        <f>'слюсарі х.в.'!P652+'слюсарі кан'!P652+зварювальник!L652+аварійки!J652</f>
        <v>0.24226424389833323</v>
      </c>
      <c r="G653" s="6">
        <f>'дератизація '!I652</f>
        <v>3.8986354775828462E-3</v>
      </c>
      <c r="H653" s="6">
        <f>SUM(димовенти!Q652)</f>
        <v>0.13743380836955557</v>
      </c>
      <c r="I653" s="6">
        <f>'під зими'!L652+майстерні!L652+покрівлі!N652+маляри!L652</f>
        <v>1.00235611713079</v>
      </c>
      <c r="J653" s="6">
        <f>електрики!P652</f>
        <v>6.2897259154062871E-2</v>
      </c>
      <c r="K653" s="4">
        <f t="shared" si="45"/>
        <v>1.8312945084747689</v>
      </c>
      <c r="L653" s="4">
        <v>3.8737281280407924E-2</v>
      </c>
      <c r="M653" s="4">
        <f t="shared" si="46"/>
        <v>1.8700317897551768</v>
      </c>
      <c r="N653" s="4">
        <f t="shared" si="47"/>
        <v>2.2440381477062119</v>
      </c>
    </row>
    <row r="654" spans="1:14" ht="18" customHeight="1" x14ac:dyDescent="0.2">
      <c r="A654" s="2">
        <f t="shared" si="48"/>
        <v>265</v>
      </c>
      <c r="B654" s="2">
        <v>2</v>
      </c>
      <c r="C654" s="5" t="s">
        <v>388</v>
      </c>
      <c r="D654" s="6">
        <f>сходові!N653</f>
        <v>0</v>
      </c>
      <c r="E654" s="6">
        <f>прибудинкова!M653</f>
        <v>5.374795602518944E-2</v>
      </c>
      <c r="F654" s="6">
        <f>'слюсарі х.в.'!P653+'слюсарі кан'!P653+зварювальник!L653+аварійки!J653</f>
        <v>0.26136694756621487</v>
      </c>
      <c r="G654" s="6">
        <f>'дератизація '!I653</f>
        <v>1.921229586935639E-3</v>
      </c>
      <c r="H654" s="6">
        <f>SUM(димовенти!Q653)</f>
        <v>3.3753277207926653E-2</v>
      </c>
      <c r="I654" s="6">
        <f>'під зими'!L653+майстерні!L653+покрівлі!N653+маляри!L653</f>
        <v>0.43623359474575435</v>
      </c>
      <c r="J654" s="6">
        <f>електрики!P653</f>
        <v>7.2322785021530486E-2</v>
      </c>
      <c r="K654" s="4">
        <f t="shared" si="45"/>
        <v>0.85934579015355139</v>
      </c>
      <c r="L654" s="4">
        <v>0.04</v>
      </c>
      <c r="M654" s="4">
        <f t="shared" si="46"/>
        <v>0.89934579015355143</v>
      </c>
      <c r="N654" s="4">
        <f t="shared" si="47"/>
        <v>1.0792149481842617</v>
      </c>
    </row>
    <row r="655" spans="1:14" ht="18" customHeight="1" x14ac:dyDescent="0.2">
      <c r="A655" s="2">
        <f t="shared" si="48"/>
        <v>266</v>
      </c>
      <c r="B655" s="2">
        <v>3</v>
      </c>
      <c r="C655" s="5" t="s">
        <v>389</v>
      </c>
      <c r="D655" s="6">
        <f>сходові!N654</f>
        <v>0.96297848853665458</v>
      </c>
      <c r="E655" s="6">
        <f>прибудинкова!M654</f>
        <v>0.74274535129718267</v>
      </c>
      <c r="F655" s="6">
        <f>'слюсарі х.в.'!P654+'слюсарі кан'!P654+зварювальник!L654+аварійки!J654</f>
        <v>0.21672973927578368</v>
      </c>
      <c r="G655" s="6">
        <f>'дератизація '!I654</f>
        <v>1.1134617525887986E-3</v>
      </c>
      <c r="H655" s="6">
        <f>SUM(димовенти!Q654)</f>
        <v>2.0546420598740772E-2</v>
      </c>
      <c r="I655" s="6">
        <f>'під зими'!L654+майстерні!L654+покрівлі!N654+маляри!L654</f>
        <v>0.29960339916470535</v>
      </c>
      <c r="J655" s="6">
        <f>електрики!P654</f>
        <v>5.017300575858806E-2</v>
      </c>
      <c r="K655" s="4">
        <f t="shared" si="45"/>
        <v>2.2938898663842435</v>
      </c>
      <c r="L655" s="4">
        <v>3.8846979801830994E-2</v>
      </c>
      <c r="M655" s="4">
        <f t="shared" si="46"/>
        <v>2.3327368461860747</v>
      </c>
      <c r="N655" s="4">
        <f t="shared" si="47"/>
        <v>2.7992842154232895</v>
      </c>
    </row>
    <row r="656" spans="1:14" ht="18" customHeight="1" x14ac:dyDescent="0.2">
      <c r="A656" s="2">
        <f t="shared" si="48"/>
        <v>267</v>
      </c>
      <c r="B656" s="2">
        <v>3</v>
      </c>
      <c r="C656" s="5" t="s">
        <v>390</v>
      </c>
      <c r="D656" s="6">
        <f>сходові!N655</f>
        <v>0.80364228819695871</v>
      </c>
      <c r="E656" s="6">
        <f>прибудинкова!M655</f>
        <v>0.8287219406227373</v>
      </c>
      <c r="F656" s="6">
        <f>'слюсарі х.в.'!P655+'слюсарі кан'!P655+зварювальник!L655+аварійки!J655</f>
        <v>0.20949581311617987</v>
      </c>
      <c r="G656" s="6">
        <f>'дератизація '!I655</f>
        <v>1.7197682838522811E-3</v>
      </c>
      <c r="H656" s="6">
        <f>SUM(димовенти!Q655)</f>
        <v>4.132457276504279E-2</v>
      </c>
      <c r="I656" s="6">
        <f>'під зими'!L655+майстерні!L655+покрівлі!N655+маляри!L655</f>
        <v>0.27915767242741951</v>
      </c>
      <c r="J656" s="6">
        <f>електрики!P655</f>
        <v>4.6728883339658585E-2</v>
      </c>
      <c r="K656" s="4">
        <f t="shared" si="45"/>
        <v>2.2107909387518494</v>
      </c>
      <c r="L656" s="4">
        <v>3.8882791409251993E-2</v>
      </c>
      <c r="M656" s="4">
        <f t="shared" si="46"/>
        <v>2.2496737301611014</v>
      </c>
      <c r="N656" s="4">
        <f t="shared" si="47"/>
        <v>2.6996084761933217</v>
      </c>
    </row>
    <row r="657" spans="1:14" ht="18" customHeight="1" x14ac:dyDescent="0.2">
      <c r="A657" s="2">
        <f t="shared" si="48"/>
        <v>268</v>
      </c>
      <c r="B657" s="2">
        <v>5</v>
      </c>
      <c r="C657" s="5" t="s">
        <v>74</v>
      </c>
      <c r="D657" s="6">
        <f>сходові!N656</f>
        <v>0.63047775947281715</v>
      </c>
      <c r="E657" s="6">
        <f>прибудинкова!M656</f>
        <v>0.94272240527182871</v>
      </c>
      <c r="F657" s="6">
        <f>'слюсарі х.в.'!P656+'слюсарі кан'!P656+зварювальник!L656+аварійки!J656</f>
        <v>0.22252365372475058</v>
      </c>
      <c r="G657" s="6">
        <f>'дератизація '!I656</f>
        <v>1.5444810543657329E-3</v>
      </c>
      <c r="H657" s="6">
        <f>SUM(димовенти!Q656)</f>
        <v>1.8999938570561248E-2</v>
      </c>
      <c r="I657" s="6">
        <f>'під зими'!L656+майстерні!L656+покрівлі!N656+маляри!L656</f>
        <v>0.2302744948034785</v>
      </c>
      <c r="J657" s="6">
        <f>електрики!P656</f>
        <v>5.3156991673862022E-2</v>
      </c>
      <c r="K657" s="4">
        <f t="shared" si="45"/>
        <v>2.0996997245716638</v>
      </c>
      <c r="L657" s="4">
        <v>0.04</v>
      </c>
      <c r="M657" s="4">
        <f t="shared" si="46"/>
        <v>2.1396997245716638</v>
      </c>
      <c r="N657" s="4">
        <f t="shared" si="47"/>
        <v>2.5676396694859966</v>
      </c>
    </row>
    <row r="658" spans="1:14" ht="18" customHeight="1" x14ac:dyDescent="0.2">
      <c r="A658" s="2">
        <f t="shared" si="48"/>
        <v>269</v>
      </c>
      <c r="B658" s="2">
        <v>3</v>
      </c>
      <c r="C658" s="5" t="s">
        <v>391</v>
      </c>
      <c r="D658" s="6">
        <f>сходові!N657</f>
        <v>1.1135222052067379</v>
      </c>
      <c r="E658" s="6">
        <f>прибудинкова!M657</f>
        <v>1.1127786285519823</v>
      </c>
      <c r="F658" s="6">
        <f>'слюсарі х.в.'!P657+'слюсарі кан'!P657+зварювальник!L657+аварійки!J657</f>
        <v>0.21493448349705835</v>
      </c>
      <c r="G658" s="6">
        <f>'дератизація '!I657</f>
        <v>2.5523226135783562E-3</v>
      </c>
      <c r="H658" s="6">
        <f>SUM(димовенти!Q657)</f>
        <v>4.7097346451580105E-2</v>
      </c>
      <c r="I658" s="6">
        <f>'під зими'!L657+майстерні!L657+покрівлі!N657+маляри!L657</f>
        <v>0.2947139822748831</v>
      </c>
      <c r="J658" s="6">
        <f>електрики!P657</f>
        <v>4.9412395016897773E-2</v>
      </c>
      <c r="K658" s="4">
        <f t="shared" si="45"/>
        <v>2.8350113636127174</v>
      </c>
      <c r="L658" s="4">
        <v>0.04</v>
      </c>
      <c r="M658" s="4">
        <f t="shared" si="46"/>
        <v>2.8750113636127175</v>
      </c>
      <c r="N658" s="4">
        <f t="shared" si="47"/>
        <v>3.4500136363352607</v>
      </c>
    </row>
    <row r="659" spans="1:14" ht="18" customHeight="1" x14ac:dyDescent="0.2">
      <c r="A659" s="2">
        <f t="shared" si="48"/>
        <v>270</v>
      </c>
      <c r="B659" s="2">
        <v>2</v>
      </c>
      <c r="C659" s="5" t="s">
        <v>392</v>
      </c>
      <c r="D659" s="6">
        <f>сходові!N658</f>
        <v>0</v>
      </c>
      <c r="E659" s="6">
        <f>прибудинкова!M658</f>
        <v>1.047842351046699</v>
      </c>
      <c r="F659" s="6">
        <f>'слюсарі х.в.'!P658+'слюсарі кан'!P658+зварювальник!L658+аварійки!J658</f>
        <v>0.20956444020330475</v>
      </c>
      <c r="G659" s="6">
        <f>'дератизація '!I658</f>
        <v>1.9323671497584543E-3</v>
      </c>
      <c r="H659" s="6">
        <f>SUM(димовенти!Q658)</f>
        <v>3.4004315661952979E-2</v>
      </c>
      <c r="I659" s="6">
        <f>'під зими'!L658+майстерні!L658+покрівлі!N658+маляри!L658</f>
        <v>0.29473857092407768</v>
      </c>
      <c r="J659" s="6">
        <f>електрики!P658</f>
        <v>4.6762744849324994E-2</v>
      </c>
      <c r="K659" s="4">
        <f t="shared" si="45"/>
        <v>1.6348447898351179</v>
      </c>
      <c r="L659" s="4">
        <v>3.6955223457070689E-2</v>
      </c>
      <c r="M659" s="4">
        <f t="shared" si="46"/>
        <v>1.6718000132921886</v>
      </c>
      <c r="N659" s="4">
        <f t="shared" si="47"/>
        <v>2.0061600159506261</v>
      </c>
    </row>
    <row r="660" spans="1:14" ht="18" customHeight="1" x14ac:dyDescent="0.2">
      <c r="A660" s="2">
        <f t="shared" si="48"/>
        <v>271</v>
      </c>
      <c r="B660" s="2">
        <v>2</v>
      </c>
      <c r="C660" s="5" t="s">
        <v>393</v>
      </c>
      <c r="D660" s="6">
        <f>сходові!N659</f>
        <v>0</v>
      </c>
      <c r="E660" s="6">
        <f>прибудинкова!M659</f>
        <v>1.0330949465899752</v>
      </c>
      <c r="F660" s="6">
        <f>'слюсарі х.в.'!P659+'слюсарі кан'!P659+зварювальник!L659+аварійки!J659</f>
        <v>0.23569153918086325</v>
      </c>
      <c r="G660" s="6">
        <f>'дератизація '!I659</f>
        <v>1.540673788003287E-3</v>
      </c>
      <c r="H660" s="6">
        <f>SUM(димовенти!Q659)</f>
        <v>5.793224625602466E-2</v>
      </c>
      <c r="I660" s="6">
        <f>'під зими'!L659+майстерні!L659+покрівлі!N659+маляри!L659</f>
        <v>0.32931079184304329</v>
      </c>
      <c r="J660" s="6">
        <f>електрики!P659</f>
        <v>5.942323233108221E-2</v>
      </c>
      <c r="K660" s="4">
        <f t="shared" si="45"/>
        <v>1.7169934299889917</v>
      </c>
      <c r="L660" s="4">
        <v>3.8733779178660117E-2</v>
      </c>
      <c r="M660" s="4">
        <f t="shared" si="46"/>
        <v>1.7557272091676519</v>
      </c>
      <c r="N660" s="4">
        <f t="shared" si="47"/>
        <v>2.1068726510011824</v>
      </c>
    </row>
    <row r="661" spans="1:14" ht="18" customHeight="1" x14ac:dyDescent="0.2">
      <c r="A661" s="2">
        <f t="shared" si="48"/>
        <v>272</v>
      </c>
      <c r="B661" s="2">
        <v>2</v>
      </c>
      <c r="C661" s="5" t="s">
        <v>394</v>
      </c>
      <c r="D661" s="6">
        <f>сходові!N660</f>
        <v>0</v>
      </c>
      <c r="E661" s="6">
        <f>прибудинкова!M660</f>
        <v>1.3448039436619719</v>
      </c>
      <c r="F661" s="6">
        <f>'слюсарі х.в.'!P660+'слюсарі кан'!P660+зварювальник!L660+аварійки!J660</f>
        <v>0.22531561325076915</v>
      </c>
      <c r="G661" s="6">
        <f>'дератизація '!I660</f>
        <v>1.9718309859154933E-3</v>
      </c>
      <c r="H661" s="6">
        <f>SUM(димовенти!Q660)</f>
        <v>4.4507779382307905E-2</v>
      </c>
      <c r="I661" s="6">
        <f>'під зими'!L660+майстерні!L660+покрівлі!N660+маляри!L660</f>
        <v>0.33269216005782704</v>
      </c>
      <c r="J661" s="6">
        <f>електрики!P660</f>
        <v>5.4534581317240982E-2</v>
      </c>
      <c r="K661" s="4">
        <f t="shared" si="45"/>
        <v>2.0038259086560326</v>
      </c>
      <c r="L661" s="4">
        <v>0.04</v>
      </c>
      <c r="M661" s="4">
        <f t="shared" si="46"/>
        <v>2.0438259086560326</v>
      </c>
      <c r="N661" s="4">
        <f t="shared" si="47"/>
        <v>2.452591090387239</v>
      </c>
    </row>
    <row r="662" spans="1:14" ht="18" customHeight="1" x14ac:dyDescent="0.2">
      <c r="A662" s="2">
        <f t="shared" si="48"/>
        <v>273</v>
      </c>
      <c r="B662" s="2">
        <v>2</v>
      </c>
      <c r="C662" s="5" t="s">
        <v>395</v>
      </c>
      <c r="D662" s="6">
        <f>сходові!N661</f>
        <v>0</v>
      </c>
      <c r="E662" s="6">
        <f>прибудинкова!M661</f>
        <v>7.0662344678552147E-2</v>
      </c>
      <c r="F662" s="6">
        <f>'слюсарі х.в.'!P661+'слюсарі кан'!P661+зварювальник!L661+аварійки!J661</f>
        <v>0.25610661883832136</v>
      </c>
      <c r="G662" s="6">
        <f>'дератизація '!I661</f>
        <v>0</v>
      </c>
      <c r="H662" s="6">
        <f>SUM(димовенти!Q661)</f>
        <v>4.2618421464212408E-2</v>
      </c>
      <c r="I662" s="6">
        <f>'під зими'!L661+майстерні!L661+покрівлі!N661+маляри!L661</f>
        <v>0.38355980050119365</v>
      </c>
      <c r="J662" s="6">
        <f>електрики!P661</f>
        <v>6.9119840765822227E-2</v>
      </c>
      <c r="K662" s="4">
        <f t="shared" si="45"/>
        <v>0.8220670262481018</v>
      </c>
      <c r="L662" s="4">
        <v>3.8879319407055572E-2</v>
      </c>
      <c r="M662" s="4">
        <f t="shared" si="46"/>
        <v>0.86094634565515737</v>
      </c>
      <c r="N662" s="4">
        <f t="shared" si="47"/>
        <v>1.0331356147861888</v>
      </c>
    </row>
    <row r="663" spans="1:14" ht="18" customHeight="1" x14ac:dyDescent="0.2">
      <c r="A663" s="2">
        <f t="shared" si="48"/>
        <v>274</v>
      </c>
      <c r="B663" s="2">
        <v>2</v>
      </c>
      <c r="C663" s="5" t="s">
        <v>396</v>
      </c>
      <c r="D663" s="6">
        <f>сходові!N662</f>
        <v>0</v>
      </c>
      <c r="E663" s="6">
        <f>прибудинкова!M662</f>
        <v>0.20036151960784318</v>
      </c>
      <c r="F663" s="6">
        <f>'слюсарі х.в.'!P662+'слюсарі кан'!P662+зварювальник!L662+аварійки!J662</f>
        <v>0.23500011128537357</v>
      </c>
      <c r="G663" s="6">
        <f>'дератизація '!I662</f>
        <v>0</v>
      </c>
      <c r="H663" s="6">
        <f>SUM(димовенти!Q662)</f>
        <v>4.3060247026288787E-2</v>
      </c>
      <c r="I663" s="6">
        <f>'під зими'!L662+майстерні!L662+покрівлі!N662+маляри!L662</f>
        <v>0.33981370456889748</v>
      </c>
      <c r="J663" s="6">
        <f>електрики!P662</f>
        <v>5.9313040341974724E-2</v>
      </c>
      <c r="K663" s="4">
        <f t="shared" si="45"/>
        <v>0.87754862283037782</v>
      </c>
      <c r="L663" s="4">
        <v>3.4885326240851146E-2</v>
      </c>
      <c r="M663" s="4">
        <f t="shared" si="46"/>
        <v>0.91243394907122899</v>
      </c>
      <c r="N663" s="4">
        <f t="shared" si="47"/>
        <v>1.0949207388854747</v>
      </c>
    </row>
    <row r="664" spans="1:14" ht="18" customHeight="1" x14ac:dyDescent="0.2">
      <c r="A664" s="2">
        <f t="shared" si="48"/>
        <v>275</v>
      </c>
      <c r="B664" s="2">
        <v>2</v>
      </c>
      <c r="C664" s="5" t="s">
        <v>397</v>
      </c>
      <c r="D664" s="6">
        <f>сходові!N663</f>
        <v>0</v>
      </c>
      <c r="E664" s="6">
        <f>прибудинкова!M663</f>
        <v>0.32512055679840918</v>
      </c>
      <c r="F664" s="6">
        <f>'слюсарі х.в.'!P663+'слюсарі кан'!P663+зварювальник!L663+аварійки!J663</f>
        <v>0.1879381566538911</v>
      </c>
      <c r="G664" s="6">
        <f>'дератизація '!I663</f>
        <v>0</v>
      </c>
      <c r="H664" s="6">
        <f>SUM(димовенти!Q663)</f>
        <v>4.9150507470959497E-2</v>
      </c>
      <c r="I664" s="6">
        <f>'під зими'!L663+майстерні!L663+покрівлі!N663+маляри!L663</f>
        <v>0.30630615611444856</v>
      </c>
      <c r="J664" s="6">
        <f>електрики!P663</f>
        <v>3.6092051393774326E-2</v>
      </c>
      <c r="K664" s="4">
        <f t="shared" si="45"/>
        <v>0.90460742843148267</v>
      </c>
      <c r="L664" s="4">
        <v>3.7205552801450215E-2</v>
      </c>
      <c r="M664" s="4">
        <f t="shared" si="46"/>
        <v>0.94181298123293289</v>
      </c>
      <c r="N664" s="4">
        <f t="shared" si="47"/>
        <v>1.1301755774795195</v>
      </c>
    </row>
    <row r="665" spans="1:14" ht="18" customHeight="1" x14ac:dyDescent="0.2">
      <c r="A665" s="2">
        <f t="shared" si="48"/>
        <v>276</v>
      </c>
      <c r="B665" s="2">
        <v>4</v>
      </c>
      <c r="C665" s="5" t="s">
        <v>398</v>
      </c>
      <c r="D665" s="6">
        <f>сходові!N664</f>
        <v>0.95494036615395617</v>
      </c>
      <c r="E665" s="6">
        <f>прибудинкова!M664</f>
        <v>0.34230422421279283</v>
      </c>
      <c r="F665" s="6">
        <f>'слюсарі х.в.'!P664+'слюсарі кан'!P664+зварювальник!L664+аварійки!J664</f>
        <v>0.22214302530808977</v>
      </c>
      <c r="G665" s="6">
        <f>'дератизація '!I664</f>
        <v>8.9218800185575104E-4</v>
      </c>
      <c r="H665" s="6">
        <f>SUM(димовенти!Q664)</f>
        <v>4.3355630083540458E-2</v>
      </c>
      <c r="I665" s="6">
        <f>'під зими'!L664+майстерні!L664+покрівлі!N664+маляри!L664</f>
        <v>0.30542658100853115</v>
      </c>
      <c r="J665" s="6">
        <f>електрики!P664</f>
        <v>5.29691845943248E-2</v>
      </c>
      <c r="K665" s="4">
        <f t="shared" si="45"/>
        <v>1.922031199363091</v>
      </c>
      <c r="L665" s="4">
        <v>3.6791059274463626E-2</v>
      </c>
      <c r="M665" s="4">
        <f t="shared" si="46"/>
        <v>1.9588222586375545</v>
      </c>
      <c r="N665" s="4">
        <f t="shared" si="47"/>
        <v>2.3505867103650653</v>
      </c>
    </row>
    <row r="666" spans="1:14" ht="18" customHeight="1" x14ac:dyDescent="0.2">
      <c r="A666" s="2">
        <f t="shared" si="48"/>
        <v>277</v>
      </c>
      <c r="B666" s="2">
        <v>4</v>
      </c>
      <c r="C666" s="5" t="s">
        <v>399</v>
      </c>
      <c r="D666" s="6">
        <f>сходові!N665</f>
        <v>0.70547473160513219</v>
      </c>
      <c r="E666" s="6">
        <f>прибудинкова!M665</f>
        <v>1.3573923714759535</v>
      </c>
      <c r="F666" s="6">
        <f>'слюсарі х.в.'!P665+'слюсарі кан'!P665+'слюсарі ц.о.'!P242+зварювальник!L665+аварійки!J665</f>
        <v>0.5325000001029917</v>
      </c>
      <c r="G666" s="6">
        <f>'дератизація '!I665</f>
        <v>1.387797852841058E-3</v>
      </c>
      <c r="H666" s="6">
        <f>SUM(димовенти!Q665)</f>
        <v>6.6388502917224618E-2</v>
      </c>
      <c r="I666" s="6">
        <f>'під зими'!L665+майстерні!L665+покрівлі!N665+маляри!L665</f>
        <v>0.26958427356546544</v>
      </c>
      <c r="J666" s="6">
        <f>електрики!P665</f>
        <v>8.1109301356881061E-2</v>
      </c>
      <c r="K666" s="4">
        <f t="shared" si="45"/>
        <v>3.0138369788764892</v>
      </c>
      <c r="L666" s="4">
        <v>3.5161108591074873E-2</v>
      </c>
      <c r="M666" s="4">
        <f t="shared" si="46"/>
        <v>3.048998087467564</v>
      </c>
      <c r="N666" s="4">
        <f t="shared" si="47"/>
        <v>3.6587977049610765</v>
      </c>
    </row>
    <row r="667" spans="1:14" ht="18" customHeight="1" x14ac:dyDescent="0.2">
      <c r="A667" s="2">
        <f t="shared" si="48"/>
        <v>278</v>
      </c>
      <c r="B667" s="2">
        <v>3</v>
      </c>
      <c r="C667" s="5" t="s">
        <v>400</v>
      </c>
      <c r="D667" s="6">
        <f>сходові!N666</f>
        <v>0.95286794540759878</v>
      </c>
      <c r="E667" s="6">
        <f>прибудинкова!M666</f>
        <v>0.36184802655846549</v>
      </c>
      <c r="F667" s="6">
        <f>'слюсарі х.в.'!P666+'слюсарі кан'!P666+зварювальник!L666+аварійки!J666</f>
        <v>0.25952093465537046</v>
      </c>
      <c r="G667" s="6">
        <f>'дератизація '!I666</f>
        <v>2.5820730357801551E-3</v>
      </c>
      <c r="H667" s="6">
        <f>SUM(димовенти!Q666)</f>
        <v>5.8451146403744193E-2</v>
      </c>
      <c r="I667" s="6">
        <f>'під зими'!L666+майстерні!L666+покрівлі!N666+маляри!L666</f>
        <v>0.30570717172334222</v>
      </c>
      <c r="J667" s="6">
        <f>електрики!P666</f>
        <v>7.1411937910809839E-2</v>
      </c>
      <c r="K667" s="4">
        <f t="shared" si="45"/>
        <v>2.0123892356951112</v>
      </c>
      <c r="L667" s="4">
        <v>3.7290430228296256E-2</v>
      </c>
      <c r="M667" s="4">
        <f t="shared" si="46"/>
        <v>2.0496796659234073</v>
      </c>
      <c r="N667" s="4">
        <f t="shared" si="47"/>
        <v>2.4596155991080888</v>
      </c>
    </row>
    <row r="668" spans="1:14" ht="18" customHeight="1" x14ac:dyDescent="0.2">
      <c r="A668" s="2">
        <f t="shared" si="48"/>
        <v>279</v>
      </c>
      <c r="B668" s="2">
        <v>2</v>
      </c>
      <c r="C668" s="5" t="s">
        <v>401</v>
      </c>
      <c r="D668" s="6">
        <f>сходові!N667</f>
        <v>0</v>
      </c>
      <c r="E668" s="6">
        <f>прибудинкова!M667</f>
        <v>0.12914296998420222</v>
      </c>
      <c r="F668" s="6">
        <f>'слюсарі х.в.'!P667+'слюсарі кан'!P667+зварювальник!L667+аварійки!J667</f>
        <v>0.23101211247584319</v>
      </c>
      <c r="G668" s="6">
        <f>'дератизація '!I667</f>
        <v>0</v>
      </c>
      <c r="H668" s="6">
        <f>SUM(димовенти!Q667)</f>
        <v>4.6937517150637001E-2</v>
      </c>
      <c r="I668" s="6">
        <f>'під зими'!L667+майстерні!L667+покрівлі!N667+маляри!L667</f>
        <v>0.33422222333350726</v>
      </c>
      <c r="J668" s="6">
        <f>електрики!P667</f>
        <v>5.7345309145795456E-2</v>
      </c>
      <c r="K668" s="4">
        <f t="shared" si="45"/>
        <v>0.79866013208998521</v>
      </c>
      <c r="L668" s="4">
        <v>3.7558716525067662E-2</v>
      </c>
      <c r="M668" s="4">
        <f t="shared" si="46"/>
        <v>0.83621884861505291</v>
      </c>
      <c r="N668" s="4">
        <f t="shared" si="47"/>
        <v>1.0034626183380635</v>
      </c>
    </row>
    <row r="669" spans="1:14" ht="18" customHeight="1" x14ac:dyDescent="0.2">
      <c r="A669" s="2">
        <f t="shared" si="48"/>
        <v>280</v>
      </c>
      <c r="B669" s="2">
        <v>2</v>
      </c>
      <c r="C669" s="5" t="s">
        <v>402</v>
      </c>
      <c r="D669" s="6">
        <f>сходові!N668</f>
        <v>0</v>
      </c>
      <c r="E669" s="6">
        <f>прибудинкова!M668</f>
        <v>0.65448344880677445</v>
      </c>
      <c r="F669" s="6">
        <f>'слюсарі х.в.'!P668+'слюсарі кан'!P668+зварювальник!L668+аварійки!J668</f>
        <v>0.26581598727284</v>
      </c>
      <c r="G669" s="6">
        <f>'дератизація '!I668</f>
        <v>0</v>
      </c>
      <c r="H669" s="6">
        <f>SUM(димовенти!Q668)</f>
        <v>6.0993478791589881E-2</v>
      </c>
      <c r="I669" s="6">
        <f>'під зими'!L668+майстерні!L668+покрівлі!N668+маляри!L668</f>
        <v>0.38566680232231637</v>
      </c>
      <c r="J669" s="6">
        <f>електрики!P668</f>
        <v>7.4517999875367794E-2</v>
      </c>
      <c r="K669" s="4">
        <f t="shared" si="45"/>
        <v>1.4414777170688884</v>
      </c>
      <c r="L669" s="4">
        <v>3.5039139363103732E-2</v>
      </c>
      <c r="M669" s="4">
        <f t="shared" si="46"/>
        <v>1.4765168564319922</v>
      </c>
      <c r="N669" s="4">
        <f t="shared" si="47"/>
        <v>1.7718202277183905</v>
      </c>
    </row>
    <row r="670" spans="1:14" ht="18" customHeight="1" x14ac:dyDescent="0.2">
      <c r="A670" s="2">
        <f t="shared" si="48"/>
        <v>281</v>
      </c>
      <c r="B670" s="2">
        <v>2</v>
      </c>
      <c r="C670" s="5" t="s">
        <v>403</v>
      </c>
      <c r="D670" s="6">
        <f>сходові!N669</f>
        <v>0</v>
      </c>
      <c r="E670" s="6">
        <f>прибудинкова!M669</f>
        <v>0.89894158075601394</v>
      </c>
      <c r="F670" s="6">
        <f>'слюсарі х.в.'!P669+'слюсарі кан'!P669+зварювальник!L669+аварійки!J669</f>
        <v>0.30205866040514312</v>
      </c>
      <c r="G670" s="6">
        <f>'дератизація '!I669</f>
        <v>0</v>
      </c>
      <c r="H670" s="6">
        <f>SUM(димовенти!Q669)</f>
        <v>7.563051637101495E-2</v>
      </c>
      <c r="I670" s="6">
        <f>'під зими'!L669+майстерні!L669+покрівлі!N669+маляри!L669</f>
        <v>0.35506561108382467</v>
      </c>
      <c r="J670" s="6">
        <f>електрики!P669</f>
        <v>9.2400612674783042E-2</v>
      </c>
      <c r="K670" s="4">
        <f t="shared" si="45"/>
        <v>1.7240969812907796</v>
      </c>
      <c r="L670" s="4">
        <v>0.04</v>
      </c>
      <c r="M670" s="4">
        <f t="shared" si="46"/>
        <v>1.7640969812907796</v>
      </c>
      <c r="N670" s="4">
        <f t="shared" si="47"/>
        <v>2.1169163775489355</v>
      </c>
    </row>
    <row r="671" spans="1:14" ht="18" customHeight="1" x14ac:dyDescent="0.2">
      <c r="A671" s="2">
        <f t="shared" si="48"/>
        <v>282</v>
      </c>
      <c r="B671" s="2">
        <v>2</v>
      </c>
      <c r="C671" s="5" t="s">
        <v>404</v>
      </c>
      <c r="D671" s="6">
        <f>сходові!N670</f>
        <v>0</v>
      </c>
      <c r="E671" s="6">
        <f>прибудинкова!M670</f>
        <v>0.84822308690012971</v>
      </c>
      <c r="F671" s="6">
        <f>'слюсарі х.в.'!P670+'слюсарі кан'!P670+зварювальник!L670+аварійки!J670</f>
        <v>0.27382269224774447</v>
      </c>
      <c r="G671" s="6">
        <f>'дератизація '!I670</f>
        <v>0</v>
      </c>
      <c r="H671" s="6">
        <f>SUM(димовенти!Q670)</f>
        <v>5.1381665985911318E-2</v>
      </c>
      <c r="I671" s="6">
        <f>'під зими'!L670+майстерні!L670+покрівлі!N670+маляри!L670</f>
        <v>0.35615918270780178</v>
      </c>
      <c r="J671" s="6">
        <f>електрики!P670</f>
        <v>7.7921750585394536E-2</v>
      </c>
      <c r="K671" s="4">
        <f t="shared" si="45"/>
        <v>1.6075083784269819</v>
      </c>
      <c r="L671" s="4">
        <v>0.04</v>
      </c>
      <c r="M671" s="4">
        <f t="shared" si="46"/>
        <v>1.6475083784269819</v>
      </c>
      <c r="N671" s="4">
        <f t="shared" si="47"/>
        <v>1.9770100541123783</v>
      </c>
    </row>
    <row r="672" spans="1:14" ht="18" customHeight="1" x14ac:dyDescent="0.2">
      <c r="A672" s="2">
        <f t="shared" si="48"/>
        <v>283</v>
      </c>
      <c r="B672" s="2">
        <v>2</v>
      </c>
      <c r="C672" s="5" t="s">
        <v>405</v>
      </c>
      <c r="D672" s="6">
        <f>сходові!N671</f>
        <v>0</v>
      </c>
      <c r="E672" s="6">
        <f>прибудинкова!M671</f>
        <v>1.2580937390696048</v>
      </c>
      <c r="F672" s="6">
        <f>'слюсарі х.в.'!P671+'слюсарі кан'!P671+зварювальник!L671+аварійки!J671</f>
        <v>0.2291557092924332</v>
      </c>
      <c r="G672" s="6">
        <f>'дератизація '!I671</f>
        <v>1.224204267226303E-2</v>
      </c>
      <c r="H672" s="6">
        <f>SUM(димовенти!Q671)</f>
        <v>4.6187786493106717E-2</v>
      </c>
      <c r="I672" s="6">
        <f>'під зими'!L671+майстерні!L671+покрівлі!N671+маляри!L671</f>
        <v>0.23541005196699588</v>
      </c>
      <c r="J672" s="6">
        <f>електрики!P671</f>
        <v>5.6429335337590487E-2</v>
      </c>
      <c r="K672" s="4">
        <f t="shared" si="45"/>
        <v>1.8375186648319939</v>
      </c>
      <c r="L672" s="4">
        <v>0.04</v>
      </c>
      <c r="M672" s="4">
        <f t="shared" si="46"/>
        <v>1.8775186648319939</v>
      </c>
      <c r="N672" s="4">
        <f t="shared" si="47"/>
        <v>2.2530223977983925</v>
      </c>
    </row>
    <row r="673" spans="1:14" ht="18" customHeight="1" x14ac:dyDescent="0.2">
      <c r="A673" s="2">
        <f t="shared" si="48"/>
        <v>284</v>
      </c>
      <c r="B673" s="2">
        <v>2</v>
      </c>
      <c r="C673" s="5" t="s">
        <v>406</v>
      </c>
      <c r="D673" s="6">
        <f>сходові!N672</f>
        <v>0</v>
      </c>
      <c r="E673" s="6">
        <f>прибудинкова!M672</f>
        <v>0.38412922173274594</v>
      </c>
      <c r="F673" s="6">
        <f>'слюсарі х.в.'!P672+'слюсарі кан'!P672+зварювальник!L672+аварійки!J672</f>
        <v>0.23341143712147633</v>
      </c>
      <c r="G673" s="6">
        <f>'дератизація '!I672</f>
        <v>2.8504793988079814E-3</v>
      </c>
      <c r="H673" s="6">
        <f>SUM(димовенти!Q672)</f>
        <v>4.335388790634441E-2</v>
      </c>
      <c r="I673" s="6">
        <f>'під зими'!L672+майстерні!L672+покрівлі!N672+маляри!L672</f>
        <v>0.3519771117015239</v>
      </c>
      <c r="J673" s="6">
        <f>електрики!P672</f>
        <v>5.8237809560932788E-2</v>
      </c>
      <c r="K673" s="4">
        <f t="shared" si="45"/>
        <v>1.0739599474218313</v>
      </c>
      <c r="L673" s="4">
        <v>0.04</v>
      </c>
      <c r="M673" s="4">
        <f t="shared" si="46"/>
        <v>1.1139599474218314</v>
      </c>
      <c r="N673" s="4">
        <f t="shared" si="47"/>
        <v>1.3367519369061975</v>
      </c>
    </row>
    <row r="674" spans="1:14" ht="18" customHeight="1" x14ac:dyDescent="0.2">
      <c r="A674" s="2">
        <f t="shared" si="48"/>
        <v>285</v>
      </c>
      <c r="B674" s="2">
        <v>2</v>
      </c>
      <c r="C674" s="5" t="s">
        <v>407</v>
      </c>
      <c r="D674" s="6">
        <f>сходові!N673</f>
        <v>0</v>
      </c>
      <c r="E674" s="6">
        <f>прибудинкова!M673</f>
        <v>0.51167139364303182</v>
      </c>
      <c r="F674" s="6">
        <f>'слюсарі х.в.'!P673+'слюсарі кан'!P673+зварювальник!L673+аварійки!J673</f>
        <v>0.24270058457173255</v>
      </c>
      <c r="G674" s="6">
        <f>'дератизація '!I673</f>
        <v>0</v>
      </c>
      <c r="H674" s="6">
        <f>SUM(димовенти!Q673)</f>
        <v>6.8952120971718336E-2</v>
      </c>
      <c r="I674" s="6">
        <f>'під зими'!L673+майстерні!L673+покрівлі!N673+маляри!L673</f>
        <v>0.37190697102617037</v>
      </c>
      <c r="J674" s="6">
        <f>електрики!P673</f>
        <v>6.3112555395666015E-2</v>
      </c>
      <c r="K674" s="4">
        <f t="shared" si="45"/>
        <v>1.2583436256083191</v>
      </c>
      <c r="L674" s="4">
        <v>3.7585088311369731E-2</v>
      </c>
      <c r="M674" s="4">
        <f t="shared" si="46"/>
        <v>1.2959287139196889</v>
      </c>
      <c r="N674" s="4">
        <f t="shared" si="47"/>
        <v>1.5551144567036266</v>
      </c>
    </row>
    <row r="675" spans="1:14" ht="18" customHeight="1" x14ac:dyDescent="0.2">
      <c r="A675" s="2">
        <f t="shared" si="48"/>
        <v>286</v>
      </c>
      <c r="B675" s="2">
        <v>3</v>
      </c>
      <c r="C675" s="5" t="s">
        <v>408</v>
      </c>
      <c r="D675" s="6">
        <f>сходові!N674</f>
        <v>0.89910340418731027</v>
      </c>
      <c r="E675" s="6">
        <f>прибудинкова!M674</f>
        <v>0.41807895157423691</v>
      </c>
      <c r="F675" s="6">
        <f>'слюсарі х.в.'!P674+'слюсарі кан'!P674+зварювальник!L674+аварійки!J674</f>
        <v>0.26110926150875818</v>
      </c>
      <c r="G675" s="6">
        <f>'дератизація '!I674</f>
        <v>2.557136007671408E-3</v>
      </c>
      <c r="H675" s="6">
        <f>SUM(димовенти!Q674)</f>
        <v>5.7514684424569432E-2</v>
      </c>
      <c r="I675" s="6">
        <f>'під зими'!L674+майстерні!L674+покрівлі!N674+маляри!L674</f>
        <v>0.31231128684197784</v>
      </c>
      <c r="J675" s="6">
        <f>електрики!P674</f>
        <v>7.2195639323074864E-2</v>
      </c>
      <c r="K675" s="4">
        <f t="shared" si="45"/>
        <v>2.0228703638675989</v>
      </c>
      <c r="L675" s="4">
        <v>3.8063104044953562E-2</v>
      </c>
      <c r="M675" s="4">
        <f t="shared" si="46"/>
        <v>2.0609334679125526</v>
      </c>
      <c r="N675" s="4">
        <f t="shared" si="47"/>
        <v>2.4731201614950629</v>
      </c>
    </row>
    <row r="676" spans="1:14" ht="18" customHeight="1" x14ac:dyDescent="0.2">
      <c r="A676" s="2">
        <f t="shared" si="48"/>
        <v>287</v>
      </c>
      <c r="B676" s="2">
        <v>3</v>
      </c>
      <c r="C676" s="5" t="s">
        <v>409</v>
      </c>
      <c r="D676" s="6">
        <f>сходові!N675</f>
        <v>0.80727869615832348</v>
      </c>
      <c r="E676" s="6">
        <f>прибудинкова!M675</f>
        <v>0.18947703896856441</v>
      </c>
      <c r="F676" s="6">
        <f>'слюсарі х.в.'!P675+'слюсарі кан'!P675+зварювальник!L675+аварійки!J675</f>
        <v>0.2000499701073456</v>
      </c>
      <c r="G676" s="6">
        <f>'дератизація '!I675</f>
        <v>1.3037809647979141E-3</v>
      </c>
      <c r="H676" s="6">
        <f>SUM(димовенти!Q675)</f>
        <v>5.7263953020618728E-2</v>
      </c>
      <c r="I676" s="6">
        <f>'під зими'!L675+майстерні!L675+покрівлі!N675+маляри!L675</f>
        <v>0.4297014356173493</v>
      </c>
      <c r="J676" s="6">
        <f>електрики!P675</f>
        <v>4.1823862049023344E-2</v>
      </c>
      <c r="K676" s="4">
        <f t="shared" si="45"/>
        <v>1.7268987368860229</v>
      </c>
      <c r="L676" s="4">
        <v>3.6569455230602725E-2</v>
      </c>
      <c r="M676" s="4">
        <f t="shared" si="46"/>
        <v>1.7634681921166255</v>
      </c>
      <c r="N676" s="4">
        <f t="shared" si="47"/>
        <v>2.1161618305399506</v>
      </c>
    </row>
    <row r="677" spans="1:14" ht="18" customHeight="1" x14ac:dyDescent="0.2">
      <c r="A677" s="2">
        <f t="shared" si="48"/>
        <v>288</v>
      </c>
      <c r="B677" s="2">
        <v>3</v>
      </c>
      <c r="C677" s="5" t="s">
        <v>410</v>
      </c>
      <c r="D677" s="6">
        <f>сходові!N676</f>
        <v>1.1199166666666667</v>
      </c>
      <c r="E677" s="6">
        <f>прибудинкова!M676</f>
        <v>0.15842538759689925</v>
      </c>
      <c r="F677" s="6">
        <f>'слюсарі х.в.'!P676+'слюсарі кан'!P676+зварювальник!L676+аварійки!J676</f>
        <v>0.20983994603853584</v>
      </c>
      <c r="G677" s="6">
        <f>'дератизація '!I676</f>
        <v>3.6337209302325581E-3</v>
      </c>
      <c r="H677" s="6">
        <f>SUM(димовенти!Q676)</f>
        <v>5.5355174539916445E-2</v>
      </c>
      <c r="I677" s="6">
        <f>'під зими'!L676+майстерні!L676+покрівлі!N676+маляри!L676</f>
        <v>0.30342666054056372</v>
      </c>
      <c r="J677" s="6">
        <f>електрики!P676</f>
        <v>4.6898683061096284E-2</v>
      </c>
      <c r="K677" s="4">
        <f t="shared" si="45"/>
        <v>1.8974962393739108</v>
      </c>
      <c r="L677" s="4">
        <v>3.7937107453305342E-2</v>
      </c>
      <c r="M677" s="4">
        <f t="shared" si="46"/>
        <v>1.935433346827216</v>
      </c>
      <c r="N677" s="4">
        <f t="shared" si="47"/>
        <v>2.3225200161926591</v>
      </c>
    </row>
    <row r="678" spans="1:14" ht="18" customHeight="1" x14ac:dyDescent="0.2">
      <c r="A678" s="2">
        <f t="shared" si="48"/>
        <v>289</v>
      </c>
      <c r="B678" s="2">
        <v>3</v>
      </c>
      <c r="C678" s="5" t="s">
        <v>411</v>
      </c>
      <c r="D678" s="6">
        <f>сходові!N677</f>
        <v>0.75093750000000004</v>
      </c>
      <c r="E678" s="6">
        <f>прибудинкова!M677</f>
        <v>1.2277967538759689</v>
      </c>
      <c r="F678" s="6">
        <f>'слюсарі х.в.'!P677+'слюсарі кан'!P677+зварювальник!L677+аварійки!J677</f>
        <v>0.257364702615896</v>
      </c>
      <c r="G678" s="6">
        <f>'дератизація '!I677</f>
        <v>3.6337209302325581E-3</v>
      </c>
      <c r="H678" s="6">
        <f>SUM(димовенти!Q677)</f>
        <v>6.7052108792620232E-2</v>
      </c>
      <c r="I678" s="6">
        <f>'під зими'!L677+майстерні!L677+покрівлі!N677+маляри!L677</f>
        <v>0.36117557781353871</v>
      </c>
      <c r="J678" s="6">
        <f>електрики!P677</f>
        <v>7.0348024591644437E-2</v>
      </c>
      <c r="K678" s="4">
        <f t="shared" si="45"/>
        <v>2.7383083886199007</v>
      </c>
      <c r="L678" s="4">
        <f>K678*0.03</f>
        <v>8.2149251658597017E-2</v>
      </c>
      <c r="M678" s="4">
        <f t="shared" si="46"/>
        <v>2.8204576402784975</v>
      </c>
      <c r="N678" s="4">
        <f t="shared" si="47"/>
        <v>3.3845491683341971</v>
      </c>
    </row>
    <row r="679" spans="1:14" ht="18" customHeight="1" x14ac:dyDescent="0.2">
      <c r="A679" s="2">
        <f t="shared" si="48"/>
        <v>290</v>
      </c>
      <c r="B679" s="2">
        <v>3</v>
      </c>
      <c r="C679" s="5" t="s">
        <v>412</v>
      </c>
      <c r="D679" s="6">
        <f>сходові!N678</f>
        <v>1.5600815302602697</v>
      </c>
      <c r="E679" s="6">
        <f>прибудинкова!M678</f>
        <v>0.15722316295599456</v>
      </c>
      <c r="F679" s="6">
        <f>'слюсарі х.в.'!P678+'слюсарі кан'!P678+зварювальник!L678+аварійки!J678</f>
        <v>0.25833337905914733</v>
      </c>
      <c r="G679" s="6">
        <f>'дератизація '!I678</f>
        <v>3.9197240514267798E-3</v>
      </c>
      <c r="H679" s="6">
        <f>SUM(димовенти!Q678)</f>
        <v>7.997207497361962E-2</v>
      </c>
      <c r="I679" s="6">
        <f>'під зими'!L678+майстерні!L678+покрівлі!N678+маляри!L678</f>
        <v>0.30783858755488774</v>
      </c>
      <c r="J679" s="6">
        <f>електрики!P678</f>
        <v>7.0825982321178968E-2</v>
      </c>
      <c r="K679" s="4">
        <f t="shared" si="45"/>
        <v>2.4381944411765244</v>
      </c>
      <c r="L679" s="4">
        <v>0.04</v>
      </c>
      <c r="M679" s="4">
        <f t="shared" si="46"/>
        <v>2.4781944411765244</v>
      </c>
      <c r="N679" s="4">
        <f t="shared" si="47"/>
        <v>2.9738333294118293</v>
      </c>
    </row>
    <row r="680" spans="1:14" ht="18" customHeight="1" x14ac:dyDescent="0.2">
      <c r="A680" s="2">
        <f t="shared" si="48"/>
        <v>291</v>
      </c>
      <c r="B680" s="2">
        <v>1</v>
      </c>
      <c r="C680" s="5" t="s">
        <v>413</v>
      </c>
      <c r="D680" s="6">
        <f>сходові!N679</f>
        <v>0</v>
      </c>
      <c r="E680" s="6">
        <f>прибудинкова!M679</f>
        <v>0.57976950354609924</v>
      </c>
      <c r="F680" s="6">
        <f>'слюсарі х.в.'!P679+'слюсарі кан'!P679+зварювальник!L679+аварійки!J679</f>
        <v>0.20175062577004899</v>
      </c>
      <c r="G680" s="6">
        <f>'дератизація '!I679</f>
        <v>0</v>
      </c>
      <c r="H680" s="6">
        <f>SUM(димовенти!Q679)</f>
        <v>4.672494890086655E-2</v>
      </c>
      <c r="I680" s="6">
        <f>'під зими'!L679+майстерні!L679+покрівлі!N679+маляри!L679</f>
        <v>0.59800757365111157</v>
      </c>
      <c r="J680" s="6">
        <f>електрики!P679</f>
        <v>4.290730577930086E-2</v>
      </c>
      <c r="K680" s="4">
        <f t="shared" si="45"/>
        <v>1.4691599576474272</v>
      </c>
      <c r="L680" s="4">
        <v>3.7636378130686134E-2</v>
      </c>
      <c r="M680" s="4">
        <f t="shared" si="46"/>
        <v>1.5067963357781133</v>
      </c>
      <c r="N680" s="4">
        <f t="shared" si="47"/>
        <v>1.808155602933736</v>
      </c>
    </row>
    <row r="681" spans="1:14" ht="18" customHeight="1" x14ac:dyDescent="0.2">
      <c r="A681" s="2">
        <f t="shared" si="48"/>
        <v>292</v>
      </c>
      <c r="B681" s="2">
        <v>1</v>
      </c>
      <c r="C681" s="5" t="s">
        <v>414</v>
      </c>
      <c r="D681" s="6">
        <f>сходові!N680</f>
        <v>0</v>
      </c>
      <c r="E681" s="6">
        <f>прибудинкова!M680</f>
        <v>1.2567393788303729</v>
      </c>
      <c r="F681" s="6">
        <f>'слюсарі х.в.'!P680+'слюсарі кан'!P680+зварювальник!L680+аварійки!J680</f>
        <v>0.19630375797006988</v>
      </c>
      <c r="G681" s="6">
        <f>'дератизація '!I680</f>
        <v>3.1162355874104083E-3</v>
      </c>
      <c r="H681" s="6">
        <f>SUM(димовенти!Q680)</f>
        <v>4.1114450392786765E-2</v>
      </c>
      <c r="I681" s="6">
        <f>'під зими'!L680+майстерні!L680+покрівлі!N680+маляри!L680</f>
        <v>0.35841701044542207</v>
      </c>
      <c r="J681" s="6">
        <f>електрики!P680</f>
        <v>4.0219749387390778E-2</v>
      </c>
      <c r="K681" s="4">
        <f t="shared" si="45"/>
        <v>1.8959105826134528</v>
      </c>
      <c r="L681" s="4">
        <v>3.6928998500390296E-2</v>
      </c>
      <c r="M681" s="4">
        <f t="shared" si="46"/>
        <v>1.932839581113843</v>
      </c>
      <c r="N681" s="4">
        <f t="shared" si="47"/>
        <v>2.3194074973366114</v>
      </c>
    </row>
    <row r="682" spans="1:14" ht="18" customHeight="1" x14ac:dyDescent="0.2">
      <c r="A682" s="2">
        <f t="shared" si="48"/>
        <v>293</v>
      </c>
      <c r="B682" s="2">
        <v>3</v>
      </c>
      <c r="C682" s="5" t="s">
        <v>415</v>
      </c>
      <c r="D682" s="6">
        <f>сходові!N681</f>
        <v>0.83658293384467886</v>
      </c>
      <c r="E682" s="6">
        <f>прибудинкова!M681</f>
        <v>0.1243586129753915</v>
      </c>
      <c r="F682" s="6">
        <f>'слюсарі х.в.'!P681+'слюсарі кан'!P681+зварювальник!L681+аварійки!J681</f>
        <v>0.20883750630248413</v>
      </c>
      <c r="G682" s="6">
        <f>'дератизація '!I681</f>
        <v>1.4381591562799619E-3</v>
      </c>
      <c r="H682" s="6">
        <f>SUM(димовенти!Q681)</f>
        <v>3.7954565586579864E-2</v>
      </c>
      <c r="I682" s="6">
        <f>'під зими'!L681+майстерні!L681+покрівлі!N681+маляри!L681</f>
        <v>0.23720110173041506</v>
      </c>
      <c r="J682" s="6">
        <f>електрики!P681</f>
        <v>4.6404066077709846E-2</v>
      </c>
      <c r="K682" s="4">
        <f t="shared" si="45"/>
        <v>1.4927769456735391</v>
      </c>
      <c r="L682" s="4">
        <v>3.830106257010317E-2</v>
      </c>
      <c r="M682" s="4">
        <f t="shared" si="46"/>
        <v>1.5310780082436424</v>
      </c>
      <c r="N682" s="4">
        <f t="shared" si="47"/>
        <v>1.8372936098923707</v>
      </c>
    </row>
    <row r="683" spans="1:14" ht="18" customHeight="1" x14ac:dyDescent="0.2">
      <c r="A683" s="2">
        <f t="shared" si="48"/>
        <v>294</v>
      </c>
      <c r="B683" s="2">
        <v>2</v>
      </c>
      <c r="C683" s="5" t="s">
        <v>416</v>
      </c>
      <c r="D683" s="6">
        <f>сходові!N682</f>
        <v>0</v>
      </c>
      <c r="E683" s="6">
        <f>прибудинкова!M682</f>
        <v>0.86166054569976125</v>
      </c>
      <c r="F683" s="6">
        <f>'слюсарі х.в.'!P682+'слюсарі кан'!P682+зварювальник!L682+аварійки!J682</f>
        <v>0.17584931715127355</v>
      </c>
      <c r="G683" s="6">
        <f>'дератизація '!I682</f>
        <v>0</v>
      </c>
      <c r="H683" s="6">
        <f>SUM(димовенти!Q682)</f>
        <v>8.2197872134324359E-3</v>
      </c>
      <c r="I683" s="6">
        <f>'під зими'!L682+майстерні!L682+покрівлі!N682+маляри!L682</f>
        <v>0.33535488922246004</v>
      </c>
      <c r="J683" s="6">
        <f>електрики!P682</f>
        <v>3.0127258586399856E-2</v>
      </c>
      <c r="K683" s="4">
        <f t="shared" si="45"/>
        <v>1.4112117978733272</v>
      </c>
      <c r="L683" s="4">
        <f>K683*0.03</f>
        <v>4.2336353936199812E-2</v>
      </c>
      <c r="M683" s="4">
        <f t="shared" si="46"/>
        <v>1.453548151809527</v>
      </c>
      <c r="N683" s="4">
        <f t="shared" si="47"/>
        <v>1.7442577821714325</v>
      </c>
    </row>
    <row r="684" spans="1:14" ht="18" customHeight="1" x14ac:dyDescent="0.2">
      <c r="A684" s="2">
        <f t="shared" si="48"/>
        <v>295</v>
      </c>
      <c r="B684" s="2">
        <v>3</v>
      </c>
      <c r="C684" s="5" t="s">
        <v>417</v>
      </c>
      <c r="D684" s="6">
        <f>сходові!N683</f>
        <v>1.4258769771528998</v>
      </c>
      <c r="E684" s="6">
        <f>прибудинкова!M683</f>
        <v>0.38311657879320449</v>
      </c>
      <c r="F684" s="6">
        <f>'слюсарі х.в.'!P683+'слюсарі кан'!P683+зварювальник!L683+аварійки!J683</f>
        <v>0.20673287935193163</v>
      </c>
      <c r="G684" s="6">
        <f>'дератизація '!I683</f>
        <v>2.1089630931458701E-3</v>
      </c>
      <c r="H684" s="6">
        <f>SUM(димовенти!Q683)</f>
        <v>8.3547130703277947E-2</v>
      </c>
      <c r="I684" s="6">
        <f>'під зими'!L683+майстерні!L683+покрівлі!N683+маляри!L683</f>
        <v>0.31790604805176059</v>
      </c>
      <c r="J684" s="6">
        <f>електрики!P683</f>
        <v>4.5365615389854834E-2</v>
      </c>
      <c r="K684" s="4">
        <f t="shared" si="45"/>
        <v>2.464654192536075</v>
      </c>
      <c r="L684" s="4">
        <v>3.8050188831480654E-2</v>
      </c>
      <c r="M684" s="4">
        <f t="shared" si="46"/>
        <v>2.5027043813675558</v>
      </c>
      <c r="N684" s="4">
        <f t="shared" si="47"/>
        <v>3.0032452576410669</v>
      </c>
    </row>
    <row r="685" spans="1:14" ht="18" customHeight="1" x14ac:dyDescent="0.2">
      <c r="A685" s="2">
        <f t="shared" si="48"/>
        <v>296</v>
      </c>
      <c r="B685" s="2">
        <v>3</v>
      </c>
      <c r="C685" s="5" t="s">
        <v>418</v>
      </c>
      <c r="D685" s="6">
        <f>сходові!N684</f>
        <v>1.1641778595522845</v>
      </c>
      <c r="E685" s="6">
        <f>прибудинкова!M684</f>
        <v>0.40109168966574676</v>
      </c>
      <c r="F685" s="6">
        <f>'слюсарі х.в.'!P684+'слюсарі кан'!P684+зварювальник!L684+аварійки!J684</f>
        <v>0.19500394413858102</v>
      </c>
      <c r="G685" s="6">
        <f>'дератизація '!I684</f>
        <v>1.6252683226004293E-3</v>
      </c>
      <c r="H685" s="6">
        <f>SUM(димовенти!Q684)</f>
        <v>2.4296390355803513E-2</v>
      </c>
      <c r="I685" s="6">
        <f>'під зими'!L684+майстерні!L684+покрівлі!N684+маляри!L684</f>
        <v>0.29568546129462692</v>
      </c>
      <c r="J685" s="6">
        <f>електрики!P684</f>
        <v>3.9578404104304507E-2</v>
      </c>
      <c r="K685" s="4">
        <f t="shared" si="45"/>
        <v>2.1214590174339474</v>
      </c>
      <c r="L685" s="4">
        <v>0.04</v>
      </c>
      <c r="M685" s="4">
        <f t="shared" si="46"/>
        <v>2.1614590174339474</v>
      </c>
      <c r="N685" s="4">
        <f t="shared" si="47"/>
        <v>2.5937508209207367</v>
      </c>
    </row>
    <row r="686" spans="1:14" ht="18" customHeight="1" x14ac:dyDescent="0.2">
      <c r="A686" s="2">
        <f t="shared" si="48"/>
        <v>297</v>
      </c>
      <c r="B686" s="2">
        <v>2</v>
      </c>
      <c r="C686" s="5" t="s">
        <v>419</v>
      </c>
      <c r="D686" s="6">
        <f>сходові!N685</f>
        <v>0</v>
      </c>
      <c r="E686" s="6">
        <f>прибудинкова!M685</f>
        <v>0.52626060043330247</v>
      </c>
      <c r="F686" s="6">
        <f>'слюсарі х.в.'!P685+'слюсарі кан'!P685+зварювальник!L685+аварійки!J685</f>
        <v>0.1755091562361345</v>
      </c>
      <c r="G686" s="6">
        <f>'дератизація '!I685</f>
        <v>1.8570102135561746E-3</v>
      </c>
      <c r="H686" s="6">
        <f>SUM(димовенти!Q685)</f>
        <v>4.2476393880678517E-2</v>
      </c>
      <c r="I686" s="6">
        <f>'під зими'!L685+майстерні!L685+покрівлі!N685+маляри!L685</f>
        <v>0.31619880117974392</v>
      </c>
      <c r="J686" s="6">
        <f>електрики!P685</f>
        <v>2.9959418705695674E-2</v>
      </c>
      <c r="K686" s="4">
        <f t="shared" si="45"/>
        <v>1.0922613806491113</v>
      </c>
      <c r="L686" s="4">
        <v>3.7837487613957575E-2</v>
      </c>
      <c r="M686" s="4">
        <f t="shared" si="46"/>
        <v>1.1300988682630688</v>
      </c>
      <c r="N686" s="4">
        <f t="shared" si="47"/>
        <v>1.3561186419156825</v>
      </c>
    </row>
    <row r="687" spans="1:14" ht="18" customHeight="1" x14ac:dyDescent="0.2">
      <c r="A687" s="2">
        <f t="shared" si="48"/>
        <v>298</v>
      </c>
      <c r="B687" s="2">
        <v>1</v>
      </c>
      <c r="C687" s="5" t="s">
        <v>420</v>
      </c>
      <c r="D687" s="6">
        <f>сходові!N686</f>
        <v>0</v>
      </c>
      <c r="E687" s="6">
        <f>прибудинкова!M686</f>
        <v>1.256445725264169</v>
      </c>
      <c r="F687" s="6">
        <f>'слюсарі х.в.'!P686+'слюсарі кан'!P686+зварювальник!L686+аварійки!J686</f>
        <v>0.2090181923225008</v>
      </c>
      <c r="G687" s="6">
        <f>'дератизація '!I686</f>
        <v>0</v>
      </c>
      <c r="H687" s="6">
        <f>SUM(димовенти!Q686)</f>
        <v>0.10787757395090579</v>
      </c>
      <c r="I687" s="6">
        <f>'під зими'!L686+майстерні!L686+покрівлі!N686+маляри!L686</f>
        <v>0.50320834214835108</v>
      </c>
      <c r="J687" s="6">
        <f>електрики!P686</f>
        <v>4.6493218942412463E-2</v>
      </c>
      <c r="K687" s="4">
        <f t="shared" si="45"/>
        <v>2.123043052628339</v>
      </c>
      <c r="L687" s="4">
        <v>3.8126313809050148E-2</v>
      </c>
      <c r="M687" s="4">
        <f t="shared" si="46"/>
        <v>2.161169366437389</v>
      </c>
      <c r="N687" s="4">
        <f t="shared" si="47"/>
        <v>2.5934032397248665</v>
      </c>
    </row>
    <row r="688" spans="1:14" ht="18" customHeight="1" x14ac:dyDescent="0.2">
      <c r="A688" s="2">
        <f t="shared" si="48"/>
        <v>299</v>
      </c>
      <c r="B688" s="2">
        <v>9</v>
      </c>
      <c r="C688" s="5" t="s">
        <v>421</v>
      </c>
      <c r="D688" s="6">
        <f>сходові!N687</f>
        <v>0.9320749793415386</v>
      </c>
      <c r="E688" s="6">
        <f>прибудинкова!M687</f>
        <v>0.99677502870863344</v>
      </c>
      <c r="F688" s="6">
        <f>'слюсарі х.в.'!P687+'слюсарі кан'!P687+'слюсарі ц.о.'!P264+'слюсарі г.в.'!P257+зварювальник!L687+аварійки!J687</f>
        <v>0.63416550612299638</v>
      </c>
      <c r="G688" s="6">
        <f>'дератизація '!I687</f>
        <v>2.609875769913352E-3</v>
      </c>
      <c r="H688" s="6">
        <f>SUM(димовенти!Q687)</f>
        <v>2.252165475861732E-2</v>
      </c>
      <c r="I688" s="6">
        <f>'під зими'!L687+майстерні!L687+покрівлі!N687+маляри!L687</f>
        <v>0.21136845676119972</v>
      </c>
      <c r="J688" s="6">
        <f>електрики!P687</f>
        <v>5.0479660609653788E-2</v>
      </c>
      <c r="K688" s="4">
        <f t="shared" si="45"/>
        <v>2.849995162072553</v>
      </c>
      <c r="L688" s="4">
        <v>0.04</v>
      </c>
      <c r="M688" s="4">
        <f t="shared" si="46"/>
        <v>2.889995162072553</v>
      </c>
      <c r="N688" s="4">
        <f t="shared" si="47"/>
        <v>3.4679941944870634</v>
      </c>
    </row>
    <row r="689" spans="1:14" ht="18" customHeight="1" x14ac:dyDescent="0.2">
      <c r="A689" s="2">
        <f t="shared" si="48"/>
        <v>300</v>
      </c>
      <c r="B689" s="2">
        <v>2</v>
      </c>
      <c r="C689" s="5" t="s">
        <v>422</v>
      </c>
      <c r="D689" s="6">
        <f>сходові!N688</f>
        <v>0</v>
      </c>
      <c r="E689" s="6">
        <f>прибудинкова!M688</f>
        <v>0.94962712786095338</v>
      </c>
      <c r="F689" s="6">
        <f>'слюсарі х.в.'!P688+'слюсарі кан'!P688+зварювальник!L688+аварійки!J688</f>
        <v>0.19919165261851812</v>
      </c>
      <c r="G689" s="6">
        <f>'дератизація '!I688</f>
        <v>1.9359834796076408E-3</v>
      </c>
      <c r="H689" s="6">
        <f>SUM(димовенти!Q688)</f>
        <v>3.6279980974136969E-2</v>
      </c>
      <c r="I689" s="6">
        <f>'під зими'!L688+майстерні!L688+покрівлі!N688+маляри!L688</f>
        <v>0.28724074969971791</v>
      </c>
      <c r="J689" s="6">
        <f>електрики!P688</f>
        <v>4.1644674685124214E-2</v>
      </c>
      <c r="K689" s="4">
        <f t="shared" si="45"/>
        <v>1.5159201693180584</v>
      </c>
      <c r="L689" s="4">
        <v>3.8112971104633117E-2</v>
      </c>
      <c r="M689" s="4">
        <f t="shared" si="46"/>
        <v>1.5540331404226915</v>
      </c>
      <c r="N689" s="4">
        <f t="shared" si="47"/>
        <v>1.8648397685072298</v>
      </c>
    </row>
    <row r="690" spans="1:14" ht="18" customHeight="1" x14ac:dyDescent="0.2">
      <c r="A690" s="2">
        <f t="shared" si="48"/>
        <v>301</v>
      </c>
      <c r="B690" s="2">
        <v>10</v>
      </c>
      <c r="C690" s="5" t="s">
        <v>423</v>
      </c>
      <c r="D690" s="6">
        <f>сходові!N689</f>
        <v>0.74117291048841005</v>
      </c>
      <c r="E690" s="6">
        <f>прибудинкова!M689</f>
        <v>0.96751060810856238</v>
      </c>
      <c r="F690" s="6">
        <f>'слюсарі х.в.'!P689+'слюсарі кан'!P689+'слюсарі ц.о.'!P266+'слюсарі г.в.'!P259+зварювальник!L689+аварійки!J689</f>
        <v>0.63334577593944952</v>
      </c>
      <c r="G690" s="6">
        <f>'дератизація '!I689</f>
        <v>2.9252153563719264E-3</v>
      </c>
      <c r="H690" s="6">
        <f>SUM(димовенти!Q689)</f>
        <v>2.4614984832143035E-2</v>
      </c>
      <c r="I690" s="6">
        <f>'під зими'!L689+майстерні!L689+покрівлі!N689+маляри!L689</f>
        <v>0.21006782875276608</v>
      </c>
      <c r="J690" s="6">
        <f>електрики!P689</f>
        <v>5.0122145571720969E-2</v>
      </c>
      <c r="K690" s="4">
        <f t="shared" si="45"/>
        <v>2.6297594690494241</v>
      </c>
      <c r="L690" s="4">
        <v>0.04</v>
      </c>
      <c r="M690" s="4">
        <f t="shared" si="46"/>
        <v>2.6697594690494242</v>
      </c>
      <c r="N690" s="4">
        <f t="shared" si="47"/>
        <v>3.203711362859309</v>
      </c>
    </row>
    <row r="691" spans="1:14" ht="18" customHeight="1" x14ac:dyDescent="0.2">
      <c r="A691" s="2">
        <f t="shared" si="48"/>
        <v>302</v>
      </c>
      <c r="B691" s="2">
        <v>9</v>
      </c>
      <c r="C691" s="5" t="s">
        <v>424</v>
      </c>
      <c r="D691" s="6">
        <f>сходові!N690</f>
        <v>0.9004282151428169</v>
      </c>
      <c r="E691" s="6">
        <f>прибудинкова!M690</f>
        <v>1.0155446802503412</v>
      </c>
      <c r="F691" s="6">
        <f>'слюсарі х.в.'!P690+'слюсарі кан'!P690+'слюсарі ц.о.'!P267+'слюсарі г.в.'!P260+зварювальник!L690+аварійки!J690</f>
        <v>0.64254330103737722</v>
      </c>
      <c r="G691" s="6">
        <f>'дератизація '!I690</f>
        <v>3.188085266575691E-3</v>
      </c>
      <c r="H691" s="6">
        <f>SUM(димовенти!Q690)</f>
        <v>2.9955996337223977E-2</v>
      </c>
      <c r="I691" s="6">
        <f>'під зими'!L690+майстерні!L690+покрівлі!N690+маляри!L690</f>
        <v>0.21259802808819994</v>
      </c>
      <c r="J691" s="6">
        <f>електрики!P690</f>
        <v>5.466032572854139E-2</v>
      </c>
      <c r="K691" s="4">
        <f t="shared" si="45"/>
        <v>2.8589186318510764</v>
      </c>
      <c r="L691" s="4">
        <v>3.8845564844223905E-2</v>
      </c>
      <c r="M691" s="4">
        <f t="shared" si="46"/>
        <v>2.8977641966953005</v>
      </c>
      <c r="N691" s="4">
        <f t="shared" si="47"/>
        <v>3.4773170360343606</v>
      </c>
    </row>
    <row r="692" spans="1:14" ht="18" customHeight="1" x14ac:dyDescent="0.2">
      <c r="A692" s="2">
        <f t="shared" si="48"/>
        <v>303</v>
      </c>
      <c r="B692" s="2" t="e">
        <f>1+#REF!</f>
        <v>#REF!</v>
      </c>
      <c r="C692" s="5" t="s">
        <v>425</v>
      </c>
      <c r="D692" s="6">
        <f>сходові!N691</f>
        <v>0</v>
      </c>
      <c r="E692" s="6">
        <f>прибудинкова!M691</f>
        <v>0.37038962551276955</v>
      </c>
      <c r="F692" s="6">
        <f>'слюсарі х.в.'!P691+'слюсарі кан'!P691+зварювальник!L691+аварійки!J691</f>
        <v>0.19267141547664707</v>
      </c>
      <c r="G692" s="6">
        <f>'дератизація '!I691</f>
        <v>2.9773719730051607E-3</v>
      </c>
      <c r="H692" s="6">
        <f>SUM(димовенти!Q691)</f>
        <v>4.5402020851022989E-2</v>
      </c>
      <c r="I692" s="6">
        <f>'під зими'!L691+майстерні!L691+покрівлі!N691+маляри!L691</f>
        <v>0.29684488521787578</v>
      </c>
      <c r="J692" s="6">
        <f>електрики!P691</f>
        <v>3.8427503707067379E-2</v>
      </c>
      <c r="K692" s="4">
        <f t="shared" si="45"/>
        <v>0.94671282273838786</v>
      </c>
      <c r="L692" s="4">
        <v>3.8281502138172468E-2</v>
      </c>
      <c r="M692" s="4">
        <f t="shared" si="46"/>
        <v>0.98499432487656036</v>
      </c>
      <c r="N692" s="4">
        <f t="shared" si="47"/>
        <v>1.1819931898518723</v>
      </c>
    </row>
    <row r="693" spans="1:14" ht="18" customHeight="1" x14ac:dyDescent="0.2">
      <c r="A693" s="2">
        <f t="shared" si="48"/>
        <v>304</v>
      </c>
      <c r="B693" s="2">
        <v>3</v>
      </c>
      <c r="C693" s="5" t="s">
        <v>426</v>
      </c>
      <c r="D693" s="6">
        <f>сходові!N692</f>
        <v>1.2391363765239582</v>
      </c>
      <c r="E693" s="6">
        <f>прибудинкова!M692</f>
        <v>0.18542103770910126</v>
      </c>
      <c r="F693" s="6">
        <f>'слюсарі х.в.'!P692+'слюсарі кан'!P692+зварювальник!L692+аварійки!J692</f>
        <v>0.22603636152081169</v>
      </c>
      <c r="G693" s="6">
        <f>'дератизація '!I692</f>
        <v>2.1264530762687838E-3</v>
      </c>
      <c r="H693" s="6">
        <f>SUM(димовенти!Q692)</f>
        <v>7.4880000898095891E-2</v>
      </c>
      <c r="I693" s="6">
        <f>'під зими'!L692+майстерні!L692+покрівлі!N692+маляри!L692</f>
        <v>0.29410107504148136</v>
      </c>
      <c r="J693" s="6">
        <f>електрики!P692</f>
        <v>5.4890208017069883E-2</v>
      </c>
      <c r="K693" s="4">
        <f t="shared" si="45"/>
        <v>2.0765915127867869</v>
      </c>
      <c r="L693" s="4">
        <v>0.04</v>
      </c>
      <c r="M693" s="4">
        <f t="shared" si="46"/>
        <v>2.1165915127867869</v>
      </c>
      <c r="N693" s="4">
        <f t="shared" si="47"/>
        <v>2.5399098153441444</v>
      </c>
    </row>
    <row r="694" spans="1:14" ht="18" customHeight="1" x14ac:dyDescent="0.2">
      <c r="A694" s="2">
        <f t="shared" si="48"/>
        <v>305</v>
      </c>
      <c r="B694" s="2">
        <v>3</v>
      </c>
      <c r="C694" s="5" t="s">
        <v>427</v>
      </c>
      <c r="D694" s="6">
        <f>сходові!N693</f>
        <v>0</v>
      </c>
      <c r="E694" s="6">
        <f>прибудинкова!M693</f>
        <v>0.78009542743538762</v>
      </c>
      <c r="F694" s="6">
        <f>'слюсарі х.в.'!P693+'слюсарі кан'!P693+зварювальник!L693+аварійки!J693</f>
        <v>0.2014624872913007</v>
      </c>
      <c r="G694" s="6">
        <f>'дератизація '!I693</f>
        <v>0</v>
      </c>
      <c r="H694" s="6">
        <f>SUM(димовенти!Q693)</f>
        <v>6.1256207494138154E-2</v>
      </c>
      <c r="I694" s="6">
        <f>'під зими'!L693+майстерні!L693+покрівлі!N693+маляри!L693</f>
        <v>0.37405847016282023</v>
      </c>
      <c r="J694" s="6">
        <f>електрики!P693</f>
        <v>4.2765134454651091E-2</v>
      </c>
      <c r="K694" s="4">
        <f t="shared" si="45"/>
        <v>1.4596377268382978</v>
      </c>
      <c r="L694" s="4">
        <v>0.04</v>
      </c>
      <c r="M694" s="4">
        <f t="shared" si="46"/>
        <v>1.4996377268382979</v>
      </c>
      <c r="N694" s="4">
        <f t="shared" si="47"/>
        <v>1.7995652722059574</v>
      </c>
    </row>
    <row r="695" spans="1:14" ht="18" customHeight="1" x14ac:dyDescent="0.2">
      <c r="A695" s="2">
        <f t="shared" si="48"/>
        <v>306</v>
      </c>
      <c r="B695" s="2">
        <v>3</v>
      </c>
      <c r="C695" s="5" t="s">
        <v>428</v>
      </c>
      <c r="D695" s="6">
        <f>сходові!N694</f>
        <v>0.93952536824877242</v>
      </c>
      <c r="E695" s="6">
        <f>прибудинкова!M694</f>
        <v>0.61842080378250597</v>
      </c>
      <c r="F695" s="6">
        <f>'слюсарі х.в.'!P694+'слюсарі кан'!P694+зварювальник!L694+аварійки!J694</f>
        <v>0.26938633134823065</v>
      </c>
      <c r="G695" s="6">
        <f>'дератизація '!I694</f>
        <v>0</v>
      </c>
      <c r="H695" s="6">
        <f>SUM(димовенти!Q694)</f>
        <v>6.2396698393775596E-2</v>
      </c>
      <c r="I695" s="6">
        <f>'під зими'!L694+майстерні!L694+покрівлі!N694+маляри!L694</f>
        <v>0.27814758561541808</v>
      </c>
      <c r="J695" s="6">
        <f>електрики!P694</f>
        <v>7.589993485161757E-2</v>
      </c>
      <c r="K695" s="4">
        <f t="shared" si="45"/>
        <v>2.24377672224032</v>
      </c>
      <c r="L695" s="4">
        <v>3.8629618120895583E-2</v>
      </c>
      <c r="M695" s="4">
        <f t="shared" si="46"/>
        <v>2.2824063403612156</v>
      </c>
      <c r="N695" s="4">
        <f t="shared" si="47"/>
        <v>2.7388876084334588</v>
      </c>
    </row>
    <row r="696" spans="1:14" ht="18" customHeight="1" x14ac:dyDescent="0.2">
      <c r="A696" s="2">
        <f t="shared" si="48"/>
        <v>307</v>
      </c>
      <c r="B696" s="2">
        <v>2</v>
      </c>
      <c r="C696" s="5" t="s">
        <v>429</v>
      </c>
      <c r="D696" s="6">
        <f>сходові!N695</f>
        <v>0</v>
      </c>
      <c r="E696" s="6">
        <f>прибудинкова!M695</f>
        <v>0.65458290530752006</v>
      </c>
      <c r="F696" s="6">
        <f>'слюсарі х.в.'!P695+'слюсарі кан'!P695+зварювальник!L695+аварійки!J695</f>
        <v>0.2956511422291862</v>
      </c>
      <c r="G696" s="6">
        <f>'дератизація '!I695</f>
        <v>2.3706045041485581E-3</v>
      </c>
      <c r="H696" s="6">
        <f>SUM(димовенти!Q695)</f>
        <v>8.6789634520245962E-2</v>
      </c>
      <c r="I696" s="6">
        <f>'під зими'!L695+майстерні!L695+покрівлі!N695+маляри!L695</f>
        <v>0.38047450669857391</v>
      </c>
      <c r="J696" s="6">
        <f>електрики!P695</f>
        <v>8.9239058720758491E-2</v>
      </c>
      <c r="K696" s="4">
        <f t="shared" si="45"/>
        <v>1.5091078519804333</v>
      </c>
      <c r="L696" s="4">
        <v>3.8510565900163649E-2</v>
      </c>
      <c r="M696" s="4">
        <f t="shared" si="46"/>
        <v>1.547618417880597</v>
      </c>
      <c r="N696" s="4">
        <f t="shared" si="47"/>
        <v>1.8571421014567162</v>
      </c>
    </row>
    <row r="697" spans="1:14" ht="18" customHeight="1" x14ac:dyDescent="0.2">
      <c r="A697" s="2">
        <f t="shared" si="48"/>
        <v>308</v>
      </c>
      <c r="B697" s="2">
        <v>2</v>
      </c>
      <c r="C697" s="5" t="s">
        <v>430</v>
      </c>
      <c r="D697" s="6">
        <f>сходові!N696</f>
        <v>0</v>
      </c>
      <c r="E697" s="6">
        <f>прибудинкова!M696</f>
        <v>0</v>
      </c>
      <c r="F697" s="6">
        <f>'слюсарі х.в.'!P696+'слюсарі кан'!P696+зварювальник!L696+аварійки!J696</f>
        <v>0.21013691389884009</v>
      </c>
      <c r="G697" s="6">
        <f>'дератизація '!I696</f>
        <v>1.0414496979795876E-3</v>
      </c>
      <c r="H697" s="6">
        <f>SUM(димовенти!Q696)</f>
        <v>8.6197841243791193E-2</v>
      </c>
      <c r="I697" s="6">
        <f>'під зими'!L696+майстерні!L696+покрівлі!N696+маляри!L696</f>
        <v>0.25768706239205424</v>
      </c>
      <c r="J697" s="6">
        <f>електрики!P696</f>
        <v>4.7045210919025145E-2</v>
      </c>
      <c r="K697" s="4">
        <f t="shared" si="45"/>
        <v>0.60210847815169033</v>
      </c>
      <c r="L697" s="4">
        <v>3.8455340796385747E-2</v>
      </c>
      <c r="M697" s="4">
        <f t="shared" si="46"/>
        <v>0.64056381894807612</v>
      </c>
      <c r="N697" s="4">
        <f t="shared" si="47"/>
        <v>0.76867658273769135</v>
      </c>
    </row>
    <row r="698" spans="1:14" ht="18" customHeight="1" x14ac:dyDescent="0.2">
      <c r="A698" s="2">
        <f t="shared" si="48"/>
        <v>309</v>
      </c>
      <c r="B698" s="2">
        <v>2</v>
      </c>
      <c r="C698" s="5" t="s">
        <v>431</v>
      </c>
      <c r="D698" s="6">
        <f>сходові!N697</f>
        <v>0</v>
      </c>
      <c r="E698" s="6">
        <f>прибудинкова!M697</f>
        <v>0</v>
      </c>
      <c r="F698" s="6">
        <f>'слюсарі х.в.'!P697+'слюсарі кан'!P697+зварювальник!L697+аварійки!J697</f>
        <v>0.21337445054780682</v>
      </c>
      <c r="G698" s="6">
        <f>'дератизація '!I697</f>
        <v>1.5075376884422112E-3</v>
      </c>
      <c r="H698" s="6">
        <f>SUM(димовенти!Q697)</f>
        <v>4.4142162780718162E-2</v>
      </c>
      <c r="I698" s="6">
        <f>'під зими'!L697+майстерні!L697+покрівлі!N697+маляри!L697</f>
        <v>0.48227083833791867</v>
      </c>
      <c r="J698" s="6">
        <f>електрики!P697</f>
        <v>4.8642654190001376E-2</v>
      </c>
      <c r="K698" s="4">
        <f t="shared" si="45"/>
        <v>0.78993764354488727</v>
      </c>
      <c r="L698" s="4">
        <v>0.04</v>
      </c>
      <c r="M698" s="4">
        <f t="shared" si="46"/>
        <v>0.8299376435448873</v>
      </c>
      <c r="N698" s="4">
        <f t="shared" si="47"/>
        <v>0.99592517225386468</v>
      </c>
    </row>
    <row r="699" spans="1:14" ht="18" customHeight="1" x14ac:dyDescent="0.2">
      <c r="A699" s="2">
        <f t="shared" si="48"/>
        <v>310</v>
      </c>
      <c r="B699" s="2">
        <v>3</v>
      </c>
      <c r="C699" s="5" t="s">
        <v>432</v>
      </c>
      <c r="D699" s="6">
        <f>сходові!N698</f>
        <v>1.0974494787625249</v>
      </c>
      <c r="E699" s="6">
        <f>прибудинкова!M698</f>
        <v>0.21879496868076878</v>
      </c>
      <c r="F699" s="6">
        <f>'слюсарі х.в.'!P698+'слюсарі кан'!P698+зварювальник!L698+аварійки!J698</f>
        <v>0.24716261678539964</v>
      </c>
      <c r="G699" s="6">
        <f>'дератизація '!I698</f>
        <v>2.3615937384028878E-3</v>
      </c>
      <c r="H699" s="6">
        <f>SUM(димовенти!Q698)</f>
        <v>4.4434078055319993E-2</v>
      </c>
      <c r="I699" s="6">
        <f>'під зими'!L698+майстерні!L698+покрівлі!N698+маляри!L698</f>
        <v>0.30660089297087967</v>
      </c>
      <c r="J699" s="6">
        <f>електрики!P698</f>
        <v>6.5314180923789836E-2</v>
      </c>
      <c r="K699" s="4">
        <f t="shared" si="45"/>
        <v>1.9821178099170857</v>
      </c>
      <c r="L699" s="4">
        <v>3.8796107941078614E-2</v>
      </c>
      <c r="M699" s="4">
        <f t="shared" si="46"/>
        <v>2.0209139178581643</v>
      </c>
      <c r="N699" s="4">
        <f t="shared" si="47"/>
        <v>2.4250967014297973</v>
      </c>
    </row>
    <row r="700" spans="1:14" ht="18" customHeight="1" x14ac:dyDescent="0.2">
      <c r="A700" s="2">
        <f t="shared" si="48"/>
        <v>311</v>
      </c>
      <c r="B700" s="2">
        <v>3</v>
      </c>
      <c r="C700" s="5" t="s">
        <v>433</v>
      </c>
      <c r="D700" s="6">
        <f>сходові!N699</f>
        <v>1.3148318713450293</v>
      </c>
      <c r="E700" s="6">
        <f>прибудинкова!M699</f>
        <v>0.19530119453924918</v>
      </c>
      <c r="F700" s="6">
        <f>'слюсарі х.в.'!P699+'слюсарі кан'!P699+зварювальник!L699+аварійки!J699</f>
        <v>0.27102198761184731</v>
      </c>
      <c r="G700" s="6">
        <f>'дератизація '!I699</f>
        <v>2.0477815699658708E-3</v>
      </c>
      <c r="H700" s="6">
        <f>SUM(димовенти!Q699)</f>
        <v>0.12619196874901636</v>
      </c>
      <c r="I700" s="6">
        <f>'під зими'!L699+майстерні!L699+покрівлі!N699+маляри!L699</f>
        <v>0.29665443071237246</v>
      </c>
      <c r="J700" s="6">
        <f>електрики!P699</f>
        <v>7.6702971704996473E-2</v>
      </c>
      <c r="K700" s="4">
        <f t="shared" ref="K700:K718" si="49">SUM(D700,E700,F700,G700,H700,I700,J700)</f>
        <v>2.2827522062324768</v>
      </c>
      <c r="L700" s="4">
        <v>3.8492168104279474E-2</v>
      </c>
      <c r="M700" s="4">
        <f t="shared" ref="M700:M718" si="50">SUM(L700+K700)</f>
        <v>2.3212443743367563</v>
      </c>
      <c r="N700" s="4">
        <f t="shared" ref="N700:N718" si="51">M700*1.2</f>
        <v>2.7854932492041073</v>
      </c>
    </row>
    <row r="701" spans="1:14" ht="18" customHeight="1" x14ac:dyDescent="0.2">
      <c r="A701" s="2">
        <f t="shared" si="48"/>
        <v>312</v>
      </c>
      <c r="B701" s="2">
        <v>3</v>
      </c>
      <c r="C701" s="5" t="s">
        <v>1801</v>
      </c>
      <c r="D701" s="6">
        <f>сходові!N700</f>
        <v>1.0689805573558004</v>
      </c>
      <c r="E701" s="6">
        <f>прибудинкова!M700</f>
        <v>0.16247072801901058</v>
      </c>
      <c r="F701" s="6">
        <f>'слюсарі х.в.'!P700+'слюсарі кан'!P700+зварювальник!L700+аварійки!J700</f>
        <v>0.24193378683802338</v>
      </c>
      <c r="G701" s="6">
        <f>'дератизація '!I700</f>
        <v>1.9442644199611149E-3</v>
      </c>
      <c r="H701" s="6">
        <f>SUM(димовенти!Q700)</f>
        <v>6.2622938643546358E-2</v>
      </c>
      <c r="I701" s="6">
        <f>'під зими'!L700+майстерні!L700+покрівлі!N700+маляри!L700</f>
        <v>0.29332033323864443</v>
      </c>
      <c r="J701" s="6">
        <f>електрики!P700</f>
        <v>6.2734207283281093E-2</v>
      </c>
      <c r="K701" s="4">
        <f>SUM(D701,E701,F701,G701,H701,I701,J701)</f>
        <v>1.8940068157982675</v>
      </c>
      <c r="L701" s="4">
        <v>3.8450216827953694E-2</v>
      </c>
      <c r="M701" s="4">
        <f t="shared" si="50"/>
        <v>1.9324570326262211</v>
      </c>
      <c r="N701" s="4">
        <f t="shared" si="51"/>
        <v>2.3189484391514652</v>
      </c>
    </row>
    <row r="702" spans="1:14" ht="18" customHeight="1" x14ac:dyDescent="0.2">
      <c r="A702" s="2">
        <f t="shared" si="48"/>
        <v>313</v>
      </c>
      <c r="B702" s="2">
        <v>1</v>
      </c>
      <c r="C702" s="5" t="s">
        <v>434</v>
      </c>
      <c r="D702" s="6">
        <f>сходові!N701</f>
        <v>0</v>
      </c>
      <c r="E702" s="6">
        <f>прибудинкова!M701</f>
        <v>0.29994168714168717</v>
      </c>
      <c r="F702" s="6">
        <f>'слюсарі х.в.'!P701+'слюсарі кан'!P701+зварювальник!L701+аварійки!J701</f>
        <v>0.2433291356856781</v>
      </c>
      <c r="G702" s="6">
        <f>'дератизація '!I701</f>
        <v>0</v>
      </c>
      <c r="H702" s="6">
        <f>SUM(димовенти!Q701)</f>
        <v>5.1911894480114823E-2</v>
      </c>
      <c r="I702" s="6">
        <f>'під зими'!L701+майстерні!L701+покрівлі!N701+маляри!L701</f>
        <v>0.34585972671482346</v>
      </c>
      <c r="J702" s="6">
        <f>електрики!P701</f>
        <v>6.3422690803015727E-2</v>
      </c>
      <c r="K702" s="4">
        <f t="shared" si="49"/>
        <v>1.0044651348253193</v>
      </c>
      <c r="L702" s="4">
        <v>0.04</v>
      </c>
      <c r="M702" s="4">
        <f t="shared" si="50"/>
        <v>1.0444651348253193</v>
      </c>
      <c r="N702" s="4">
        <f t="shared" si="51"/>
        <v>1.2533581617903831</v>
      </c>
    </row>
    <row r="703" spans="1:14" ht="18" customHeight="1" x14ac:dyDescent="0.2">
      <c r="A703" s="2">
        <f t="shared" si="48"/>
        <v>314</v>
      </c>
      <c r="B703" s="2">
        <v>1</v>
      </c>
      <c r="C703" s="5" t="s">
        <v>435</v>
      </c>
      <c r="D703" s="6">
        <f>сходові!N702</f>
        <v>0</v>
      </c>
      <c r="E703" s="6">
        <f>прибудинкова!M702</f>
        <v>0.45368019424210893</v>
      </c>
      <c r="F703" s="6">
        <f>'слюсарі х.в.'!P702+'слюсарі кан'!P702+зварювальник!L702+аварійки!J702</f>
        <v>0.31893423637116491</v>
      </c>
      <c r="G703" s="6">
        <f>'дератизація '!I702</f>
        <v>2.081165452653486E-2</v>
      </c>
      <c r="H703" s="6">
        <f>SUM(димовенти!Q702)</f>
        <v>8.2445919823387379E-2</v>
      </c>
      <c r="I703" s="6">
        <f>'під зими'!L702+майстерні!L702+покрівлі!N702+маляри!L702</f>
        <v>0.48850355055934958</v>
      </c>
      <c r="J703" s="6">
        <f>електрики!P702</f>
        <v>0.1007272443684732</v>
      </c>
      <c r="K703" s="4">
        <f t="shared" si="49"/>
        <v>1.4651027998910189</v>
      </c>
      <c r="L703" s="4">
        <v>0.04</v>
      </c>
      <c r="M703" s="4">
        <f t="shared" si="50"/>
        <v>1.5051027998910189</v>
      </c>
      <c r="N703" s="4">
        <f t="shared" si="51"/>
        <v>1.8061233598692226</v>
      </c>
    </row>
    <row r="704" spans="1:14" ht="18" customHeight="1" x14ac:dyDescent="0.2">
      <c r="A704" s="2">
        <f t="shared" si="48"/>
        <v>315</v>
      </c>
      <c r="B704" s="2">
        <v>3</v>
      </c>
      <c r="C704" s="5" t="s">
        <v>436</v>
      </c>
      <c r="D704" s="6">
        <f>сходові!N703</f>
        <v>1.126113965436712</v>
      </c>
      <c r="E704" s="6">
        <f>прибудинкова!M703</f>
        <v>0.88072972131402771</v>
      </c>
      <c r="F704" s="6">
        <f>'слюсарі х.в.'!P703+'слюсарі кан'!P703+зварювальник!L703+аварійки!J703</f>
        <v>0.22169338836096011</v>
      </c>
      <c r="G704" s="6">
        <f>'дератизація '!I703</f>
        <v>1.1676786548341896E-3</v>
      </c>
      <c r="H704" s="6">
        <f>SUM(димовенти!Q703)</f>
        <v>2.4617348136467761E-2</v>
      </c>
      <c r="I704" s="6">
        <f>'під зими'!L703+майстерні!L703+покрівлі!N703+маляри!L703</f>
        <v>0.24621356972847136</v>
      </c>
      <c r="J704" s="6">
        <f>електрики!P703</f>
        <v>5.2747327795945757E-2</v>
      </c>
      <c r="K704" s="4">
        <f t="shared" si="49"/>
        <v>2.5532829994274189</v>
      </c>
      <c r="L704" s="4">
        <v>3.8495285094320458E-2</v>
      </c>
      <c r="M704" s="4">
        <f t="shared" si="50"/>
        <v>2.5917782845217392</v>
      </c>
      <c r="N704" s="4">
        <f t="shared" si="51"/>
        <v>3.1101339414260871</v>
      </c>
    </row>
    <row r="705" spans="1:14" ht="18" customHeight="1" x14ac:dyDescent="0.2">
      <c r="A705" s="2">
        <f t="shared" si="48"/>
        <v>316</v>
      </c>
      <c r="B705" s="2">
        <v>3</v>
      </c>
      <c r="C705" s="5" t="s">
        <v>437</v>
      </c>
      <c r="D705" s="6">
        <f>сходові!N704</f>
        <v>0</v>
      </c>
      <c r="E705" s="6">
        <f>прибудинкова!M704</f>
        <v>1.2092418893931753</v>
      </c>
      <c r="F705" s="6">
        <f>'слюсарі х.в.'!P704+'слюсарі кан'!P704+зварювальник!L704+аварійки!J704</f>
        <v>0.21372245262730655</v>
      </c>
      <c r="G705" s="6">
        <f>'дератизація '!I704</f>
        <v>2.017145738779627E-3</v>
      </c>
      <c r="H705" s="6">
        <f>SUM(димовенти!Q704)</f>
        <v>3.9954880963325896E-2</v>
      </c>
      <c r="I705" s="6">
        <f>'під зими'!L704+майстерні!L704+покрівлі!N704+маляри!L704</f>
        <v>0.32038406255488167</v>
      </c>
      <c r="J705" s="6">
        <f>електрики!P704</f>
        <v>4.8814363004590383E-2</v>
      </c>
      <c r="K705" s="4">
        <f t="shared" si="49"/>
        <v>1.8341347942820594</v>
      </c>
      <c r="L705" s="4">
        <v>0.04</v>
      </c>
      <c r="M705" s="4">
        <f t="shared" si="50"/>
        <v>1.8741347942820594</v>
      </c>
      <c r="N705" s="4">
        <f t="shared" si="51"/>
        <v>2.2489617531384711</v>
      </c>
    </row>
    <row r="706" spans="1:14" ht="18" customHeight="1" x14ac:dyDescent="0.2">
      <c r="A706" s="2">
        <f t="shared" si="48"/>
        <v>317</v>
      </c>
      <c r="B706" s="2">
        <v>2</v>
      </c>
      <c r="C706" s="5" t="s">
        <v>438</v>
      </c>
      <c r="D706" s="6">
        <f>сходові!N705</f>
        <v>0</v>
      </c>
      <c r="E706" s="6">
        <f>прибудинкова!M705</f>
        <v>1.2877847062684606</v>
      </c>
      <c r="F706" s="6">
        <f>'слюсарі х.в.'!P705+'слюсарі кан'!P705+зварювальник!L705+аварійки!J705</f>
        <v>0.22209936798464844</v>
      </c>
      <c r="G706" s="6">
        <f>'дератизація '!I705</f>
        <v>1.1486708237610766E-3</v>
      </c>
      <c r="H706" s="6">
        <f>SUM(димовенти!Q705)</f>
        <v>4.3337998550637385E-2</v>
      </c>
      <c r="I706" s="6">
        <f>'під зими'!L705+майстерні!L705+покрівлі!N705+маляри!L705</f>
        <v>0.33451457739950691</v>
      </c>
      <c r="J706" s="6">
        <f>електрики!P705</f>
        <v>5.294764349529741E-2</v>
      </c>
      <c r="K706" s="4">
        <f t="shared" si="49"/>
        <v>1.9418329645223118</v>
      </c>
      <c r="L706" s="4">
        <v>3.8714058239596394E-2</v>
      </c>
      <c r="M706" s="4">
        <f t="shared" si="50"/>
        <v>1.9805470227619082</v>
      </c>
      <c r="N706" s="4">
        <f t="shared" si="51"/>
        <v>2.3766564273142898</v>
      </c>
    </row>
    <row r="707" spans="1:14" ht="18" customHeight="1" x14ac:dyDescent="0.2">
      <c r="A707" s="2">
        <f t="shared" si="48"/>
        <v>318</v>
      </c>
      <c r="B707" s="2">
        <v>1</v>
      </c>
      <c r="C707" s="5" t="s">
        <v>439</v>
      </c>
      <c r="D707" s="6">
        <f>сходові!N706</f>
        <v>0</v>
      </c>
      <c r="E707" s="6">
        <f>прибудинкова!M706</f>
        <v>1.2682705909194616</v>
      </c>
      <c r="F707" s="6">
        <f>'слюсарі х.в.'!P706+'слюсарі кан'!P706+зварювальник!L706+аварійки!J706</f>
        <v>0.18193013006086639</v>
      </c>
      <c r="G707" s="6">
        <f>'дератизація '!I706</f>
        <v>0</v>
      </c>
      <c r="H707" s="6">
        <f>SUM(димовенти!Q706)</f>
        <v>9.0383902521418268E-3</v>
      </c>
      <c r="I707" s="6">
        <f>'під зими'!L706+майстерні!L706+покрівлі!N706+маляри!L706</f>
        <v>0.33992906611584844</v>
      </c>
      <c r="J707" s="6">
        <f>електрики!P706</f>
        <v>3.3127611854244607E-2</v>
      </c>
      <c r="K707" s="4">
        <f t="shared" si="49"/>
        <v>1.8322957892025629</v>
      </c>
      <c r="L707" s="4">
        <v>3.8746483927226981E-2</v>
      </c>
      <c r="M707" s="4">
        <f t="shared" si="50"/>
        <v>1.8710422731297898</v>
      </c>
      <c r="N707" s="4">
        <f t="shared" si="51"/>
        <v>2.2452507277557476</v>
      </c>
    </row>
    <row r="708" spans="1:14" ht="18" customHeight="1" x14ac:dyDescent="0.2">
      <c r="A708" s="2">
        <f t="shared" si="48"/>
        <v>319</v>
      </c>
      <c r="B708" s="2">
        <f>1+B707</f>
        <v>2</v>
      </c>
      <c r="C708" s="5" t="s">
        <v>440</v>
      </c>
      <c r="D708" s="6">
        <f>сходові!N707</f>
        <v>0</v>
      </c>
      <c r="E708" s="6">
        <f>прибудинкова!M707</f>
        <v>1.0965885783718103</v>
      </c>
      <c r="F708" s="6">
        <f>'слюсарі х.в.'!P707+'слюсарі кан'!P707+зварювальник!L707+аварійки!J707</f>
        <v>0.27370675135391903</v>
      </c>
      <c r="G708" s="6">
        <f>'дератизація '!I707</f>
        <v>0</v>
      </c>
      <c r="H708" s="6">
        <f>SUM(димовенти!Q707)</f>
        <v>6.4180258363932966E-3</v>
      </c>
      <c r="I708" s="6">
        <f>'під зими'!L707+майстерні!L707+покрівлі!N707+маляри!L707</f>
        <v>0.24368467964453555</v>
      </c>
      <c r="J708" s="6">
        <f>електрики!P707</f>
        <v>7.8411406916243598E-2</v>
      </c>
      <c r="K708" s="4">
        <f t="shared" si="49"/>
        <v>1.6988094421229019</v>
      </c>
      <c r="L708" s="4">
        <v>3.855333197339092E-2</v>
      </c>
      <c r="M708" s="4">
        <f t="shared" si="50"/>
        <v>1.7373627740962927</v>
      </c>
      <c r="N708" s="4">
        <f t="shared" si="51"/>
        <v>2.0848353289155512</v>
      </c>
    </row>
    <row r="709" spans="1:14" ht="18" customHeight="1" x14ac:dyDescent="0.2">
      <c r="A709" s="2">
        <f t="shared" si="48"/>
        <v>320</v>
      </c>
      <c r="B709" s="2">
        <v>5</v>
      </c>
      <c r="C709" s="5" t="s">
        <v>441</v>
      </c>
      <c r="D709" s="6">
        <f>сходові!N708</f>
        <v>1.4081018685520523</v>
      </c>
      <c r="E709" s="6">
        <f>прибудинкова!M708</f>
        <v>0.55156230114168081</v>
      </c>
      <c r="F709" s="6">
        <f>'слюсарі х.в.'!P708+'слюсарі кан'!P708+'слюсарі ц.о.'!P285+зварювальник!L708+аварійки!J708</f>
        <v>0.49433264926131171</v>
      </c>
      <c r="G709" s="6">
        <f>'дератизація '!I708</f>
        <v>1.403705783267827E-3</v>
      </c>
      <c r="H709" s="6">
        <f>SUM(димовенти!Q708)</f>
        <v>5.0047358264491665E-2</v>
      </c>
      <c r="I709" s="6">
        <f>'під зими'!L708+майстерні!L708+покрівлі!N708+маляри!L708</f>
        <v>0.23096405569111711</v>
      </c>
      <c r="J709" s="6">
        <f>електрики!P708</f>
        <v>6.223757076450321E-2</v>
      </c>
      <c r="K709" s="4">
        <f t="shared" si="49"/>
        <v>2.7986495094584245</v>
      </c>
      <c r="L709" s="4">
        <v>0.04</v>
      </c>
      <c r="M709" s="4">
        <f t="shared" si="50"/>
        <v>2.8386495094584245</v>
      </c>
      <c r="N709" s="4">
        <f t="shared" si="51"/>
        <v>3.4063794113501094</v>
      </c>
    </row>
    <row r="710" spans="1:14" ht="18" customHeight="1" x14ac:dyDescent="0.2">
      <c r="A710" s="2">
        <f t="shared" si="48"/>
        <v>321</v>
      </c>
      <c r="B710" s="2">
        <v>3</v>
      </c>
      <c r="C710" s="5" t="s">
        <v>442</v>
      </c>
      <c r="D710" s="6">
        <f>сходові!N709</f>
        <v>1.2253572823115968</v>
      </c>
      <c r="E710" s="6">
        <f>прибудинкова!M709</f>
        <v>0.29792138487569958</v>
      </c>
      <c r="F710" s="6">
        <f>'слюсарі х.в.'!P709+'слюсарі кан'!P709+зварювальник!L709+аварійки!J709</f>
        <v>0.29353250838289136</v>
      </c>
      <c r="G710" s="6">
        <f>'дератизація '!I709</f>
        <v>2.1475985942991018E-3</v>
      </c>
      <c r="H710" s="6">
        <f>SUM(димовенти!Q709)</f>
        <v>7.2187127769351406E-2</v>
      </c>
      <c r="I710" s="6">
        <f>'під зими'!L709+майстерні!L709+покрівлі!N709+маляри!L709</f>
        <v>0.33237700645457774</v>
      </c>
      <c r="J710" s="6">
        <f>електрики!P709</f>
        <v>8.819369684585697E-2</v>
      </c>
      <c r="K710" s="4">
        <f t="shared" si="49"/>
        <v>2.311716605234273</v>
      </c>
      <c r="L710" s="4">
        <v>0.04</v>
      </c>
      <c r="M710" s="4">
        <f t="shared" si="50"/>
        <v>2.3517166052342731</v>
      </c>
      <c r="N710" s="4">
        <f t="shared" si="51"/>
        <v>2.8220599262811277</v>
      </c>
    </row>
    <row r="711" spans="1:14" ht="18" customHeight="1" x14ac:dyDescent="0.2">
      <c r="A711" s="2">
        <f t="shared" ref="A711:A718" si="52">A710+1</f>
        <v>322</v>
      </c>
      <c r="B711" s="2">
        <v>2</v>
      </c>
      <c r="C711" s="5" t="s">
        <v>443</v>
      </c>
      <c r="D711" s="6">
        <f>сходові!N710</f>
        <v>0</v>
      </c>
      <c r="E711" s="6">
        <f>прибудинкова!M710</f>
        <v>1.103867216804201</v>
      </c>
      <c r="F711" s="6">
        <f>'слюсарі х.в.'!P710+'слюсарі кан'!P710+зварювальник!L710+аварійки!J710</f>
        <v>0.23743496598668046</v>
      </c>
      <c r="G711" s="6">
        <f>'дератизація '!I710</f>
        <v>0</v>
      </c>
      <c r="H711" s="6">
        <f>SUM(димовенти!Q710)</f>
        <v>4.9531463459786977E-2</v>
      </c>
      <c r="I711" s="6">
        <f>'під зими'!L710+майстерні!L710+покрівлі!N710+маляри!L710</f>
        <v>0.32738946338920377</v>
      </c>
      <c r="J711" s="6">
        <f>електрики!P710</f>
        <v>6.0514429756253256E-2</v>
      </c>
      <c r="K711" s="4">
        <f t="shared" si="49"/>
        <v>1.7787375393961253</v>
      </c>
      <c r="L711" s="4">
        <v>3.8640954761242186E-2</v>
      </c>
      <c r="M711" s="4">
        <f t="shared" si="50"/>
        <v>1.8173784941573676</v>
      </c>
      <c r="N711" s="4">
        <f t="shared" si="51"/>
        <v>2.180854192988841</v>
      </c>
    </row>
    <row r="712" spans="1:14" ht="18" customHeight="1" x14ac:dyDescent="0.2">
      <c r="A712" s="2">
        <f t="shared" si="52"/>
        <v>323</v>
      </c>
      <c r="B712" s="2">
        <v>2</v>
      </c>
      <c r="C712" s="5" t="s">
        <v>444</v>
      </c>
      <c r="D712" s="6">
        <f>сходові!N711</f>
        <v>0</v>
      </c>
      <c r="E712" s="6">
        <f>прибудинкова!M711</f>
        <v>0.63400872515753759</v>
      </c>
      <c r="F712" s="6">
        <f>'слюсарі х.в.'!P711+'слюсарі кан'!P711+зварювальник!L711+аварійки!J711</f>
        <v>0.24158454834760143</v>
      </c>
      <c r="G712" s="6">
        <f>'дератизація '!I711</f>
        <v>0</v>
      </c>
      <c r="H712" s="6">
        <f>SUM(димовенти!Q711)</f>
        <v>3.8405491493104828E-2</v>
      </c>
      <c r="I712" s="6">
        <f>'під зими'!L711+майстерні!L711+покрівлі!N711+маляри!L711</f>
        <v>0.25825628067925666</v>
      </c>
      <c r="J712" s="6">
        <f>електрики!P711</f>
        <v>6.2016880881016451E-2</v>
      </c>
      <c r="K712" s="4">
        <f t="shared" si="49"/>
        <v>1.2342719265585169</v>
      </c>
      <c r="L712" s="4">
        <v>3.8925535417935635E-2</v>
      </c>
      <c r="M712" s="4">
        <f t="shared" si="50"/>
        <v>1.2731974619764526</v>
      </c>
      <c r="N712" s="4">
        <f t="shared" si="51"/>
        <v>1.5278369543717429</v>
      </c>
    </row>
    <row r="713" spans="1:14" ht="18" customHeight="1" x14ac:dyDescent="0.2">
      <c r="A713" s="2">
        <f t="shared" si="52"/>
        <v>324</v>
      </c>
      <c r="B713" s="2">
        <v>2</v>
      </c>
      <c r="C713" s="5" t="s">
        <v>445</v>
      </c>
      <c r="D713" s="6">
        <f>сходові!N712</f>
        <v>0</v>
      </c>
      <c r="E713" s="6">
        <f>прибудинкова!M712</f>
        <v>0.3484958631328004</v>
      </c>
      <c r="F713" s="6">
        <f>'слюсарі х.в.'!P712+'слюсарі кан'!P712+зварювальник!L712+аварійки!J712</f>
        <v>0.25234631224950249</v>
      </c>
      <c r="G713" s="6">
        <f>'дератизація '!I712</f>
        <v>0</v>
      </c>
      <c r="H713" s="6">
        <f>SUM(димовенти!Q712)</f>
        <v>4.4442871378642688E-2</v>
      </c>
      <c r="I713" s="6">
        <f>'під зими'!L712+майстерні!L712+покрівлі!N712+маляри!L712</f>
        <v>0.30729545782752793</v>
      </c>
      <c r="J713" s="6">
        <f>електрики!P712</f>
        <v>6.7398872193340828E-2</v>
      </c>
      <c r="K713" s="4">
        <f t="shared" si="49"/>
        <v>1.0199793767818142</v>
      </c>
      <c r="L713" s="4">
        <v>3.8873079757378949E-2</v>
      </c>
      <c r="M713" s="4">
        <f t="shared" si="50"/>
        <v>1.058852456539193</v>
      </c>
      <c r="N713" s="4">
        <f t="shared" si="51"/>
        <v>1.2706229478470317</v>
      </c>
    </row>
    <row r="714" spans="1:14" ht="18" customHeight="1" x14ac:dyDescent="0.2">
      <c r="A714" s="2">
        <f t="shared" si="52"/>
        <v>325</v>
      </c>
      <c r="B714" s="2">
        <v>2</v>
      </c>
      <c r="C714" s="5" t="s">
        <v>446</v>
      </c>
      <c r="D714" s="6">
        <f>сходові!N713</f>
        <v>0</v>
      </c>
      <c r="E714" s="6">
        <f>прибудинкова!M713</f>
        <v>0.57328950252027178</v>
      </c>
      <c r="F714" s="6">
        <f>'слюсарі х.в.'!P713+'слюсарі кан'!P713+зварювальник!L713+аварійки!J713</f>
        <v>0.28676693531760278</v>
      </c>
      <c r="G714" s="6">
        <f>'дератизація '!I713</f>
        <v>0</v>
      </c>
      <c r="H714" s="6">
        <f>SUM(димовенти!Q713)</f>
        <v>6.9454770063795968E-2</v>
      </c>
      <c r="I714" s="6">
        <f>'під зими'!L713+майстерні!L713+покрівлі!N713+маляри!L713</f>
        <v>0.3025725424028074</v>
      </c>
      <c r="J714" s="6">
        <f>електрики!P713</f>
        <v>8.48554738883215E-2</v>
      </c>
      <c r="K714" s="4">
        <f t="shared" si="49"/>
        <v>1.3169392241927995</v>
      </c>
      <c r="L714" s="4">
        <v>3.8580872433000638E-2</v>
      </c>
      <c r="M714" s="4">
        <f t="shared" si="50"/>
        <v>1.3555200966258001</v>
      </c>
      <c r="N714" s="4">
        <f t="shared" si="51"/>
        <v>1.62662411595096</v>
      </c>
    </row>
    <row r="715" spans="1:14" ht="18" customHeight="1" x14ac:dyDescent="0.2">
      <c r="A715" s="2">
        <f t="shared" si="52"/>
        <v>326</v>
      </c>
      <c r="B715" s="2">
        <v>4</v>
      </c>
      <c r="C715" s="5" t="s">
        <v>2928</v>
      </c>
      <c r="D715" s="6">
        <f>сходові!N714</f>
        <v>1.3622853074664056</v>
      </c>
      <c r="E715" s="6">
        <f>прибудинкова!M714</f>
        <v>0.63950789653228912</v>
      </c>
      <c r="F715" s="6">
        <f>'слюсарі х.в.'!P714+'слюсарі кан'!P714+'слюсарі ц.о.'!P291+'слюсарі г.в.'!P284+зварювальник!L714+аварійки!J714</f>
        <v>0.62487576377056042</v>
      </c>
      <c r="G715" s="6">
        <f>'дератизація '!I714</f>
        <v>7.4975527275963341E-3</v>
      </c>
      <c r="H715" s="6">
        <f>SUM(димовенти!Q714)</f>
        <v>5.2824986397592581E-2</v>
      </c>
      <c r="I715" s="6">
        <f>'під зими'!L714+майстерні!L714+покрівлі!N714+маляри!L714</f>
        <v>0.26872613217558439</v>
      </c>
      <c r="J715" s="6">
        <f>електрики!P714</f>
        <v>4.5942929886673312E-2</v>
      </c>
      <c r="K715" s="4">
        <f t="shared" si="49"/>
        <v>3.0016605689567015</v>
      </c>
      <c r="L715" s="4">
        <v>3.8922262981122079E-2</v>
      </c>
      <c r="M715" s="4">
        <f t="shared" si="50"/>
        <v>3.0405828319378236</v>
      </c>
      <c r="N715" s="4">
        <f t="shared" si="51"/>
        <v>3.6486993983253884</v>
      </c>
    </row>
    <row r="716" spans="1:14" ht="18" customHeight="1" x14ac:dyDescent="0.2">
      <c r="A716" s="2">
        <f t="shared" si="52"/>
        <v>327</v>
      </c>
      <c r="B716" s="2">
        <v>4</v>
      </c>
      <c r="C716" s="5" t="s">
        <v>2929</v>
      </c>
      <c r="D716" s="6">
        <f>сходові!N715</f>
        <v>1.0783656856606139</v>
      </c>
      <c r="E716" s="6">
        <f>прибудинкова!M715</f>
        <v>0.51674452880400767</v>
      </c>
      <c r="F716" s="6">
        <f>'слюсарі х.в.'!P715+'слюсарі кан'!P715+'слюсарі ц.о.'!P292+'слюсарі г.в.'!P285+зварювальник!L715+аварійки!J715</f>
        <v>0.69811480200625442</v>
      </c>
      <c r="G716" s="6">
        <f>'дератизація '!I715</f>
        <v>3.8920632435817163E-3</v>
      </c>
      <c r="H716" s="6">
        <f>SUM(димовенти!Q715)</f>
        <v>7.9940740413597486E-2</v>
      </c>
      <c r="I716" s="6">
        <f>'під зими'!L715+майстерні!L715+покрівлі!N715+маляри!L715</f>
        <v>0.27178397276893296</v>
      </c>
      <c r="J716" s="6">
        <f>електрики!P715</f>
        <v>8.2080037041805956E-2</v>
      </c>
      <c r="K716" s="4">
        <f t="shared" si="49"/>
        <v>2.7309218299387945</v>
      </c>
      <c r="L716" s="4">
        <v>3.8395518821391625E-2</v>
      </c>
      <c r="M716" s="4">
        <f t="shared" si="50"/>
        <v>2.7693173487601861</v>
      </c>
      <c r="N716" s="4">
        <f t="shared" si="51"/>
        <v>3.3231808185122231</v>
      </c>
    </row>
    <row r="717" spans="1:14" ht="18" customHeight="1" x14ac:dyDescent="0.2">
      <c r="A717" s="2">
        <f t="shared" si="52"/>
        <v>328</v>
      </c>
      <c r="B717" s="2">
        <v>5</v>
      </c>
      <c r="C717" s="5" t="s">
        <v>2930</v>
      </c>
      <c r="D717" s="6">
        <f>сходові!N716</f>
        <v>1.1089182227945911</v>
      </c>
      <c r="E717" s="6">
        <f>прибудинкова!M716</f>
        <v>0.86353363650998061</v>
      </c>
      <c r="F717" s="6">
        <f>'слюсарі х.в.'!P716+'слюсарі кан'!P716+'слюсарі ц.о.'!P293+'слюсарі г.в.'!P286+зварювальник!L716+аварійки!J716</f>
        <v>0.6370338236189661</v>
      </c>
      <c r="G717" s="6">
        <f>'дератизація '!I716</f>
        <v>4.1270927237604636E-3</v>
      </c>
      <c r="H717" s="6">
        <f>SUM(димовенти!Q716)</f>
        <v>5.6978016601970591E-2</v>
      </c>
      <c r="I717" s="6">
        <f>'під зими'!L716+майстерні!L716+покрівлі!N716+маляри!L716</f>
        <v>0.25812587100088391</v>
      </c>
      <c r="J717" s="6">
        <f>електрики!P716</f>
        <v>5.1941876925360973E-2</v>
      </c>
      <c r="K717" s="4">
        <f t="shared" si="49"/>
        <v>2.9806585401755137</v>
      </c>
      <c r="L717" s="4">
        <v>3.8695092308384998E-2</v>
      </c>
      <c r="M717" s="4">
        <f t="shared" si="50"/>
        <v>3.0193536324838988</v>
      </c>
      <c r="N717" s="4">
        <f t="shared" si="51"/>
        <v>3.6232243589806785</v>
      </c>
    </row>
    <row r="718" spans="1:14" ht="18" customHeight="1" x14ac:dyDescent="0.2">
      <c r="A718" s="2">
        <f t="shared" si="52"/>
        <v>329</v>
      </c>
      <c r="B718" s="2">
        <v>5</v>
      </c>
      <c r="C718" s="5" t="s">
        <v>2931</v>
      </c>
      <c r="D718" s="6">
        <f>сходові!N717</f>
        <v>0.88707745798725135</v>
      </c>
      <c r="E718" s="6">
        <f>прибудинкова!M717</f>
        <v>0.68278862001169038</v>
      </c>
      <c r="F718" s="6">
        <f>'слюсарі х.в.'!P717+'слюсарі кан'!P717+'слюсарі ц.о.'!P294+'слюсарі г.в.'!P287+зварювальник!L717+аварійки!J717</f>
        <v>0.69855827552595517</v>
      </c>
      <c r="G718" s="6">
        <f>'дератизація '!I717</f>
        <v>0</v>
      </c>
      <c r="H718" s="6">
        <f>SUM(димовенти!Q717)</f>
        <v>8.0240811003650173E-2</v>
      </c>
      <c r="I718" s="6">
        <f>'під зими'!L717+майстерні!L717+покрівлі!N717+маляри!L717</f>
        <v>0.25296517926379353</v>
      </c>
      <c r="J718" s="6">
        <f>електрики!P717</f>
        <v>8.2263005425032343E-2</v>
      </c>
      <c r="K718" s="4">
        <f t="shared" si="49"/>
        <v>2.6838933492173731</v>
      </c>
      <c r="L718" s="4">
        <v>3.8919296983900391E-2</v>
      </c>
      <c r="M718" s="4">
        <f t="shared" si="50"/>
        <v>2.7228126462012736</v>
      </c>
      <c r="N718" s="4">
        <f t="shared" si="51"/>
        <v>3.2673751754415283</v>
      </c>
    </row>
    <row r="719" spans="1:14" ht="18" customHeight="1" x14ac:dyDescent="0.25">
      <c r="B719" s="16"/>
      <c r="C719" s="326" t="s">
        <v>2403</v>
      </c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</row>
    <row r="720" spans="1:14" ht="18" customHeight="1" x14ac:dyDescent="0.2">
      <c r="A720" s="2">
        <v>1</v>
      </c>
      <c r="B720" s="2">
        <v>3</v>
      </c>
      <c r="C720" s="5" t="s">
        <v>447</v>
      </c>
      <c r="D720" s="6">
        <f>SUM(сходові!N720)</f>
        <v>0.5399987107651113</v>
      </c>
      <c r="E720" s="6">
        <f>SUM(прибудинкова!M720)</f>
        <v>0.22086636584519265</v>
      </c>
      <c r="F720" s="6">
        <f>'слюсарі х.в.'!P720+'слюсарі кан'!P720+'слюсарі ц.о.'!P297+'слюсарі г.в.'!P290+зварювальник!L720+аварійки!J720</f>
        <v>0.2885312872210295</v>
      </c>
      <c r="G720" s="6">
        <f>'дератизація '!I720</f>
        <v>1.3189864630336688E-3</v>
      </c>
      <c r="H720" s="6">
        <f>SUM(димовенти!Q720)</f>
        <v>6.3807391697007193E-2</v>
      </c>
      <c r="I720" s="6">
        <f>'під зими'!L720+майстерні!L720+покрівлі!N720+маляри!L720</f>
        <v>0.23192906529939217</v>
      </c>
      <c r="J720" s="6">
        <f>електрики!P720</f>
        <v>9.9669492080281058E-2</v>
      </c>
      <c r="K720" s="4">
        <f t="shared" ref="K720:K746" si="53">SUM(D720,E720,F720,G720,H720,I720,J720)</f>
        <v>1.4461212993710475</v>
      </c>
      <c r="L720" s="4">
        <v>2.0123373386731758E-2</v>
      </c>
      <c r="M720" s="4">
        <f t="shared" ref="M720:M746" si="54">SUM(L720+K720)</f>
        <v>1.4662446727577794</v>
      </c>
      <c r="N720" s="4">
        <f t="shared" ref="N720:N746" si="55">M720*1.2</f>
        <v>1.7594936073093352</v>
      </c>
    </row>
    <row r="721" spans="1:14" ht="18" customHeight="1" x14ac:dyDescent="0.2">
      <c r="A721" s="2">
        <f t="shared" ref="A721:A784" si="56">A720+1</f>
        <v>2</v>
      </c>
      <c r="B721" s="2">
        <v>2</v>
      </c>
      <c r="C721" s="5" t="s">
        <v>448</v>
      </c>
      <c r="D721" s="6">
        <f>SUM(сходові!N721)</f>
        <v>0</v>
      </c>
      <c r="E721" s="6">
        <f>SUM(прибудинкова!M721)</f>
        <v>0.36828578778135046</v>
      </c>
      <c r="F721" s="6">
        <f>'слюсарі х.в.'!P721+'слюсарі кан'!P721+'слюсарі ц.о.'!P298+'слюсарі г.в.'!P291+зварювальник!L721+аварійки!J721</f>
        <v>0.32900134063183373</v>
      </c>
      <c r="G721" s="6">
        <f>'дератизація '!I721</f>
        <v>1.2540192926045017E-3</v>
      </c>
      <c r="H721" s="6">
        <f>SUM(димовенти!Q721)</f>
        <v>0.11599329405607761</v>
      </c>
      <c r="I721" s="6">
        <f>'під зими'!L721+майстерні!L721+покрівлі!N721+маляри!L721</f>
        <v>0.30333044237074108</v>
      </c>
      <c r="J721" s="6">
        <f>електрики!P721</f>
        <v>0.12310731261877374</v>
      </c>
      <c r="K721" s="4">
        <f t="shared" si="53"/>
        <v>1.2409721967513812</v>
      </c>
      <c r="L721" s="4">
        <v>1.7781677608261326E-2</v>
      </c>
      <c r="M721" s="4">
        <f t="shared" si="54"/>
        <v>1.2587538743596425</v>
      </c>
      <c r="N721" s="4">
        <f t="shared" si="55"/>
        <v>1.510504649231571</v>
      </c>
    </row>
    <row r="722" spans="1:14" ht="18" customHeight="1" x14ac:dyDescent="0.2">
      <c r="A722" s="2">
        <f t="shared" si="56"/>
        <v>3</v>
      </c>
      <c r="B722" s="2">
        <v>2</v>
      </c>
      <c r="C722" s="5" t="s">
        <v>449</v>
      </c>
      <c r="D722" s="6">
        <f>SUM(сходові!N722)</f>
        <v>0</v>
      </c>
      <c r="E722" s="6">
        <f>SUM(прибудинкова!M722)</f>
        <v>0.37054959560012934</v>
      </c>
      <c r="F722" s="6">
        <f>'слюсарі х.в.'!P722+'слюсарі кан'!P722+'слюсарі ц.о.'!P299+'слюсарі г.в.'!P292+зварювальник!L722+аварійки!J722</f>
        <v>0.3303079777759016</v>
      </c>
      <c r="G722" s="6">
        <f>'дератизація '!I722</f>
        <v>1.3749595600129408E-3</v>
      </c>
      <c r="H722" s="6">
        <f>SUM(димовенти!Q722)</f>
        <v>0.11975516837815384</v>
      </c>
      <c r="I722" s="6">
        <f>'під зими'!L722+майстерні!L722+покрівлі!N722+маляри!L722</f>
        <v>0.33503703189305012</v>
      </c>
      <c r="J722" s="6">
        <f>електрики!P722</f>
        <v>0.12386403825441161</v>
      </c>
      <c r="K722" s="4">
        <f t="shared" si="53"/>
        <v>1.2808887714616595</v>
      </c>
      <c r="L722" s="4">
        <v>1.8490374118332098E-2</v>
      </c>
      <c r="M722" s="4">
        <f t="shared" si="54"/>
        <v>1.2993791455799917</v>
      </c>
      <c r="N722" s="4">
        <f t="shared" si="55"/>
        <v>1.5592549746959901</v>
      </c>
    </row>
    <row r="723" spans="1:14" ht="18" customHeight="1" x14ac:dyDescent="0.2">
      <c r="A723" s="2">
        <f t="shared" si="56"/>
        <v>4</v>
      </c>
      <c r="B723" s="2">
        <v>2</v>
      </c>
      <c r="C723" s="5" t="s">
        <v>450</v>
      </c>
      <c r="D723" s="6">
        <f>SUM(сходові!N723)</f>
        <v>0</v>
      </c>
      <c r="E723" s="6">
        <f>SUM(прибудинкова!M723)</f>
        <v>0.37716758271365453</v>
      </c>
      <c r="F723" s="6">
        <f>'слюсарі х.в.'!P723+'слюсарі кан'!P723+'слюсарі ц.о.'!P300+'слюсарі г.в.'!P293+зварювальник!L723+аварійки!J723</f>
        <v>0.33016968106114497</v>
      </c>
      <c r="G723" s="6">
        <f>'дератизація '!I723</f>
        <v>1.3740704817329454E-3</v>
      </c>
      <c r="H723" s="6">
        <f>SUM(димовенти!Q723)</f>
        <v>0.12272463834443764</v>
      </c>
      <c r="I723" s="6">
        <f>'під зими'!L723+майстерні!L723+покрівлі!N723+маляри!L723</f>
        <v>0.24454167685571987</v>
      </c>
      <c r="J723" s="6">
        <f>електрики!P723</f>
        <v>0.12378394511619344</v>
      </c>
      <c r="K723" s="4">
        <f t="shared" si="53"/>
        <v>1.1997615945728834</v>
      </c>
      <c r="L723" s="4">
        <v>1.6954574869386452E-2</v>
      </c>
      <c r="M723" s="4">
        <f t="shared" si="54"/>
        <v>1.2167161694422699</v>
      </c>
      <c r="N723" s="4">
        <f t="shared" si="55"/>
        <v>1.4600594033307239</v>
      </c>
    </row>
    <row r="724" spans="1:14" ht="18" customHeight="1" x14ac:dyDescent="0.2">
      <c r="A724" s="2">
        <f t="shared" si="56"/>
        <v>5</v>
      </c>
      <c r="B724" s="2">
        <v>2</v>
      </c>
      <c r="C724" s="5" t="s">
        <v>451</v>
      </c>
      <c r="D724" s="6">
        <f>SUM(сходові!N724)</f>
        <v>0</v>
      </c>
      <c r="E724" s="6">
        <f>SUM(прибудинкова!M724)</f>
        <v>0.27696565368787596</v>
      </c>
      <c r="F724" s="6">
        <f>'слюсарі х.в.'!P724+'слюсарі кан'!P724+'слюсарі ц.о.'!P301+'слюсарі г.в.'!P294+зварювальник!L724+аварійки!J724</f>
        <v>0.29300537555920064</v>
      </c>
      <c r="G724" s="6">
        <f>'дератизація '!I724</f>
        <v>1.3532763532763535E-3</v>
      </c>
      <c r="H724" s="6">
        <f>SUM(димовенти!Q724)</f>
        <v>6.4234178154273763E-2</v>
      </c>
      <c r="I724" s="6">
        <f>'під зими'!L724+майстерні!L724+покрівлі!N724+маляри!L724</f>
        <v>0.2115348455255564</v>
      </c>
      <c r="J724" s="6">
        <f>електрики!P724</f>
        <v>0.10226061491570146</v>
      </c>
      <c r="K724" s="4">
        <f t="shared" si="53"/>
        <v>0.94935394419588448</v>
      </c>
      <c r="L724" s="4">
        <v>1.306939791888162E-2</v>
      </c>
      <c r="M724" s="4">
        <f t="shared" si="54"/>
        <v>0.9624233421147661</v>
      </c>
      <c r="N724" s="4">
        <f t="shared" si="55"/>
        <v>1.1549080105377192</v>
      </c>
    </row>
    <row r="725" spans="1:14" ht="18" customHeight="1" x14ac:dyDescent="0.2">
      <c r="A725" s="2">
        <f t="shared" si="56"/>
        <v>6</v>
      </c>
      <c r="B725" s="2">
        <v>2</v>
      </c>
      <c r="C725" s="5" t="s">
        <v>452</v>
      </c>
      <c r="D725" s="6">
        <f>SUM(сходові!N725)</f>
        <v>0</v>
      </c>
      <c r="E725" s="6">
        <f>SUM(прибудинкова!M725)</f>
        <v>0.21691074050765682</v>
      </c>
      <c r="F725" s="6">
        <f>'слюсарі х.в.'!P725+'слюсарі кан'!P725+'слюсарі ц.о.'!P302+'слюсарі г.в.'!P295+зварювальник!L725+аварійки!J725</f>
        <v>0.32445297442936738</v>
      </c>
      <c r="G725" s="6">
        <f>'дератизація '!I725</f>
        <v>1.7621145374449338E-3</v>
      </c>
      <c r="H725" s="6">
        <f>SUM(димовенти!Q725)</f>
        <v>7.5449050050241204E-2</v>
      </c>
      <c r="I725" s="6">
        <f>'під зими'!L725+майстерні!L725+покрівлі!N725+маляри!L725</f>
        <v>0.25706079638545165</v>
      </c>
      <c r="J725" s="6">
        <f>електрики!P725</f>
        <v>0.12047317251239342</v>
      </c>
      <c r="K725" s="4">
        <f t="shared" si="53"/>
        <v>0.99610884842255532</v>
      </c>
      <c r="L725" s="4">
        <v>1.3414612815510374E-2</v>
      </c>
      <c r="M725" s="4">
        <f t="shared" si="54"/>
        <v>1.0095234612380657</v>
      </c>
      <c r="N725" s="4">
        <f t="shared" si="55"/>
        <v>1.2114281534856788</v>
      </c>
    </row>
    <row r="726" spans="1:14" ht="18" customHeight="1" x14ac:dyDescent="0.2">
      <c r="A726" s="2">
        <f t="shared" si="56"/>
        <v>7</v>
      </c>
      <c r="B726" s="2">
        <v>2</v>
      </c>
      <c r="C726" s="5" t="s">
        <v>453</v>
      </c>
      <c r="D726" s="6">
        <f>SUM(сходові!N726)</f>
        <v>0</v>
      </c>
      <c r="E726" s="6">
        <f>SUM(прибудинкова!M726)</f>
        <v>0.29159083503054989</v>
      </c>
      <c r="F726" s="6">
        <f>'слюсарі х.в.'!P726+'слюсарі кан'!P726+'слюсарі ц.о.'!P303+'слюсарі г.в.'!P296+зварювальник!L726+аварійки!J726</f>
        <v>0.28473412271897425</v>
      </c>
      <c r="G726" s="6">
        <f>'дератизація '!I726</f>
        <v>3.2713849287169046E-3</v>
      </c>
      <c r="H726" s="6">
        <f>SUM(димовенти!Q726)</f>
        <v>8.6098001013811432E-2</v>
      </c>
      <c r="I726" s="6">
        <f>'під зими'!L726+майстерні!L726+покрівлі!N726+маляри!L726</f>
        <v>0.28927999220139627</v>
      </c>
      <c r="J726" s="6">
        <f>електрики!P726</f>
        <v>9.747040281170731E-2</v>
      </c>
      <c r="K726" s="4">
        <f t="shared" si="53"/>
        <v>1.0524447387051561</v>
      </c>
      <c r="L726" s="4">
        <v>1.4929341200116741E-2</v>
      </c>
      <c r="M726" s="4">
        <f t="shared" si="54"/>
        <v>1.0673740799052729</v>
      </c>
      <c r="N726" s="4">
        <f t="shared" si="55"/>
        <v>1.2808488958863273</v>
      </c>
    </row>
    <row r="727" spans="1:14" ht="18" customHeight="1" x14ac:dyDescent="0.2">
      <c r="A727" s="2">
        <f t="shared" si="56"/>
        <v>8</v>
      </c>
      <c r="B727" s="2">
        <v>2</v>
      </c>
      <c r="C727" s="5" t="s">
        <v>454</v>
      </c>
      <c r="D727" s="6">
        <f>SUM(сходові!N727)</f>
        <v>0</v>
      </c>
      <c r="E727" s="6">
        <f>SUM(прибудинкова!M727)</f>
        <v>0.38077420212765956</v>
      </c>
      <c r="F727" s="6">
        <f>'слюсарі х.в.'!P727+'слюсарі кан'!P727+'слюсарі ц.о.'!P304+'слюсарі г.в.'!P297+зварювальник!L727+аварійки!J727</f>
        <v>0.33620947284165997</v>
      </c>
      <c r="G727" s="6">
        <f>'дератизація '!I727</f>
        <v>5.1196808510638294E-3</v>
      </c>
      <c r="H727" s="6">
        <f>SUM(димовенти!Q727)</f>
        <v>0.11556417184997456</v>
      </c>
      <c r="I727" s="6">
        <f>'під зими'!L727+майстерні!L727+покрівлі!N727+маляри!L727</f>
        <v>0.3334474852907684</v>
      </c>
      <c r="J727" s="6">
        <f>електрики!P727</f>
        <v>0.12728182920358588</v>
      </c>
      <c r="K727" s="4">
        <f t="shared" si="53"/>
        <v>1.2983968421647121</v>
      </c>
      <c r="L727" s="4">
        <v>1.8661965920151791E-2</v>
      </c>
      <c r="M727" s="4">
        <f t="shared" si="54"/>
        <v>1.3170588080848638</v>
      </c>
      <c r="N727" s="4">
        <f t="shared" si="55"/>
        <v>1.5804705697018364</v>
      </c>
    </row>
    <row r="728" spans="1:14" ht="18" customHeight="1" x14ac:dyDescent="0.2">
      <c r="A728" s="2">
        <f t="shared" si="56"/>
        <v>9</v>
      </c>
      <c r="B728" s="2">
        <v>2</v>
      </c>
      <c r="C728" s="5" t="s">
        <v>455</v>
      </c>
      <c r="D728" s="6">
        <f>SUM(сходові!N728)</f>
        <v>0</v>
      </c>
      <c r="E728" s="6">
        <f>SUM(прибудинкова!M728)</f>
        <v>0.37163166774821543</v>
      </c>
      <c r="F728" s="6">
        <f>'слюсарі х.в.'!P728+'слюсарі кан'!P728+'слюсарі ц.о.'!P305+'слюсарі г.в.'!P298+зварювальник!L728+аварійки!J728</f>
        <v>0.3309325341757523</v>
      </c>
      <c r="G728" s="6">
        <f>'дератизація '!I728</f>
        <v>4.9967553536664506E-3</v>
      </c>
      <c r="H728" s="6">
        <f>SUM(димовенти!Q728)</f>
        <v>0.11704709426164873</v>
      </c>
      <c r="I728" s="6">
        <f>'під зими'!L728+майстерні!L728+покрівлі!N728+маляри!L728</f>
        <v>0.31166083536953382</v>
      </c>
      <c r="J728" s="6">
        <f>електрики!P728</f>
        <v>0.12422574375223437</v>
      </c>
      <c r="K728" s="4">
        <f t="shared" si="53"/>
        <v>1.2604946306610512</v>
      </c>
      <c r="L728" s="4">
        <v>1.8113080443557972E-2</v>
      </c>
      <c r="M728" s="4">
        <f t="shared" si="54"/>
        <v>1.278607711104609</v>
      </c>
      <c r="N728" s="4">
        <f t="shared" si="55"/>
        <v>1.5343292533255308</v>
      </c>
    </row>
    <row r="729" spans="1:14" ht="18" customHeight="1" x14ac:dyDescent="0.2">
      <c r="A729" s="2">
        <f t="shared" si="56"/>
        <v>10</v>
      </c>
      <c r="B729" s="2">
        <v>2</v>
      </c>
      <c r="C729" s="5" t="s">
        <v>456</v>
      </c>
      <c r="D729" s="6">
        <f>SUM(сходові!N729)</f>
        <v>0</v>
      </c>
      <c r="E729" s="6">
        <f>SUM(прибудинкова!M729)</f>
        <v>0.79083250478011469</v>
      </c>
      <c r="F729" s="6">
        <f>'слюсарі х.в.'!P729+'слюсарі кан'!P729+'слюсарі ц.о.'!P306+'слюсарі г.в.'!P299+зварювальник!L729+аварійки!J729</f>
        <v>0.32710461070756447</v>
      </c>
      <c r="G729" s="6">
        <f>'дератизація '!I729</f>
        <v>3.3460803059273425E-3</v>
      </c>
      <c r="H729" s="6">
        <f>SUM(димовенти!Q729)</f>
        <v>0.10777340598542105</v>
      </c>
      <c r="I729" s="6">
        <f>'під зими'!L729+майстерні!L729+покрівлі!N729+маляри!L729</f>
        <v>0.30366187237550474</v>
      </c>
      <c r="J729" s="6">
        <f>електрики!P729</f>
        <v>0.12200884074072221</v>
      </c>
      <c r="K729" s="4">
        <f t="shared" si="53"/>
        <v>1.6547273148952544</v>
      </c>
      <c r="L729" s="4">
        <v>2.3574784549752481E-2</v>
      </c>
      <c r="M729" s="4">
        <f t="shared" si="54"/>
        <v>1.6783020994450069</v>
      </c>
      <c r="N729" s="4">
        <f t="shared" si="55"/>
        <v>2.0139625193340081</v>
      </c>
    </row>
    <row r="730" spans="1:14" ht="18" customHeight="1" x14ac:dyDescent="0.2">
      <c r="A730" s="2">
        <f t="shared" si="56"/>
        <v>11</v>
      </c>
      <c r="B730" s="2">
        <v>1</v>
      </c>
      <c r="C730" s="5" t="s">
        <v>457</v>
      </c>
      <c r="D730" s="6">
        <f>SUM(сходові!N730)</f>
        <v>0</v>
      </c>
      <c r="E730" s="6">
        <f>SUM(прибудинкова!M730)</f>
        <v>0.68964884393063586</v>
      </c>
      <c r="F730" s="6">
        <f>'слюсарі х.в.'!P730+'слюсарі кан'!P730+'слюсарі ц.о.'!P307+'слюсарі г.в.'!P300+зварювальник!L730+аварійки!J730</f>
        <v>0.2955570123677902</v>
      </c>
      <c r="G730" s="6">
        <f>'дератизація '!I730</f>
        <v>0</v>
      </c>
      <c r="H730" s="6">
        <f>SUM(димовенти!Q730)</f>
        <v>7.1971724762335598E-2</v>
      </c>
      <c r="I730" s="6">
        <f>'під зими'!L730+майстерні!L730+покрівлі!N730+маляри!L730</f>
        <v>0.29699121092045694</v>
      </c>
      <c r="J730" s="6">
        <f>електрики!P730</f>
        <v>0.1037383694665064</v>
      </c>
      <c r="K730" s="4">
        <f t="shared" si="53"/>
        <v>1.4579071614477248</v>
      </c>
      <c r="L730" s="4">
        <v>2.0623588008654603E-2</v>
      </c>
      <c r="M730" s="4">
        <f t="shared" si="54"/>
        <v>1.4785307494563793</v>
      </c>
      <c r="N730" s="4">
        <f t="shared" si="55"/>
        <v>1.7742368993476552</v>
      </c>
    </row>
    <row r="731" spans="1:14" ht="18" customHeight="1" x14ac:dyDescent="0.2">
      <c r="A731" s="2">
        <f t="shared" si="56"/>
        <v>12</v>
      </c>
      <c r="B731" s="2">
        <v>1</v>
      </c>
      <c r="C731" s="5" t="s">
        <v>458</v>
      </c>
      <c r="D731" s="6">
        <f>SUM(сходові!N731)</f>
        <v>0</v>
      </c>
      <c r="E731" s="6">
        <f>SUM(прибудинкова!M731)</f>
        <v>0.89959849198869002</v>
      </c>
      <c r="F731" s="6">
        <f>'слюсарі х.в.'!P731+'слюсарі кан'!P731+'слюсарі ц.о.'!P308+'слюсарі г.в.'!P301+зварювальник!L731+аварійки!J731</f>
        <v>0.35008796805115061</v>
      </c>
      <c r="G731" s="6">
        <f>'дератизація '!I731</f>
        <v>5.0424128180961364E-3</v>
      </c>
      <c r="H731" s="6">
        <f>SUM(димовенти!Q731)</f>
        <v>9.0396637534275806E-2</v>
      </c>
      <c r="I731" s="6">
        <f>'під зими'!L731+майстерні!L731+покрівлі!N731+маляри!L731</f>
        <v>0.3527176267473135</v>
      </c>
      <c r="J731" s="6">
        <f>електрики!P731</f>
        <v>0.13531941879514126</v>
      </c>
      <c r="K731" s="4">
        <f t="shared" si="53"/>
        <v>1.8331625559346671</v>
      </c>
      <c r="L731" s="4">
        <v>2.5761397395509755E-2</v>
      </c>
      <c r="M731" s="4">
        <f t="shared" si="54"/>
        <v>1.8589239533301769</v>
      </c>
      <c r="N731" s="4">
        <f t="shared" si="55"/>
        <v>2.2307087439962121</v>
      </c>
    </row>
    <row r="732" spans="1:14" ht="18" customHeight="1" x14ac:dyDescent="0.2">
      <c r="A732" s="2">
        <f t="shared" si="56"/>
        <v>13</v>
      </c>
      <c r="B732" s="2">
        <v>2</v>
      </c>
      <c r="C732" s="5" t="s">
        <v>459</v>
      </c>
      <c r="D732" s="6">
        <f>SUM(сходові!N732)</f>
        <v>0</v>
      </c>
      <c r="E732" s="6">
        <f>SUM(прибудинкова!M732)</f>
        <v>0.9611170146601512</v>
      </c>
      <c r="F732" s="6">
        <f>'слюсарі х.в.'!P732+'слюсарі кан'!P732+'слюсарі ц.о.'!P309+'слюсарі г.в.'!P302+зварювальник!L732+аварійки!J732</f>
        <v>0.33669765001721941</v>
      </c>
      <c r="G732" s="6">
        <f>'дератизація '!I732</f>
        <v>4.9977787649933365E-3</v>
      </c>
      <c r="H732" s="6">
        <f>SUM(димовенти!Q732)</f>
        <v>0.12782429909888932</v>
      </c>
      <c r="I732" s="6">
        <f>'під зими'!L732+майстерні!L732+покрівлі!N732+маляри!L732</f>
        <v>0.28188542641271969</v>
      </c>
      <c r="J732" s="6">
        <f>електрики!P732</f>
        <v>0.12756455205832506</v>
      </c>
      <c r="K732" s="4">
        <f t="shared" si="53"/>
        <v>1.8400867210122982</v>
      </c>
      <c r="L732" s="4">
        <v>2.5957127039049066E-2</v>
      </c>
      <c r="M732" s="4">
        <f t="shared" si="54"/>
        <v>1.8660438480513473</v>
      </c>
      <c r="N732" s="4">
        <f t="shared" si="55"/>
        <v>2.2392526176616165</v>
      </c>
    </row>
    <row r="733" spans="1:14" ht="18" customHeight="1" x14ac:dyDescent="0.2">
      <c r="A733" s="2">
        <f t="shared" si="56"/>
        <v>14</v>
      </c>
      <c r="B733" s="2">
        <v>1</v>
      </c>
      <c r="C733" s="5" t="s">
        <v>460</v>
      </c>
      <c r="D733" s="6">
        <f>SUM(сходові!N733)</f>
        <v>0</v>
      </c>
      <c r="E733" s="6">
        <f>SUM(прибудинкова!M733)</f>
        <v>0.51690982940698615</v>
      </c>
      <c r="F733" s="6">
        <f>'слюсарі х.в.'!P733+'слюсарі кан'!P733+'слюсарі ц.о.'!P310+'слюсарі г.в.'!P303+зварювальник!L733+аварійки!J733</f>
        <v>0.2506909045514446</v>
      </c>
      <c r="G733" s="6">
        <f>'дератизація '!I733</f>
        <v>1.6246953696181967E-3</v>
      </c>
      <c r="H733" s="6">
        <f>SUM(димовенти!Q733)</f>
        <v>4.8840934811048113E-2</v>
      </c>
      <c r="I733" s="6">
        <f>'під зими'!L733+майстерні!L733+покрівлі!N733+маляри!L733</f>
        <v>0.24828350339200111</v>
      </c>
      <c r="J733" s="6">
        <f>електрики!P733</f>
        <v>7.7754618652393651E-2</v>
      </c>
      <c r="K733" s="4">
        <f t="shared" si="53"/>
        <v>1.1441044861834919</v>
      </c>
      <c r="L733" s="4">
        <v>1.6207345007843377E-2</v>
      </c>
      <c r="M733" s="4">
        <f t="shared" si="54"/>
        <v>1.1603118311913354</v>
      </c>
      <c r="N733" s="4">
        <f t="shared" si="55"/>
        <v>1.3923741974296024</v>
      </c>
    </row>
    <row r="734" spans="1:14" ht="18" customHeight="1" x14ac:dyDescent="0.2">
      <c r="A734" s="2">
        <f t="shared" si="56"/>
        <v>15</v>
      </c>
      <c r="B734" s="2">
        <v>1</v>
      </c>
      <c r="C734" s="5" t="s">
        <v>461</v>
      </c>
      <c r="D734" s="6">
        <f>SUM(сходові!N734)</f>
        <v>0</v>
      </c>
      <c r="E734" s="6">
        <f>SUM(прибудинкова!M734)</f>
        <v>0.83872934973637969</v>
      </c>
      <c r="F734" s="6">
        <f>'слюсарі х.в.'!P734+'слюсарі кан'!P734+'слюсарі ц.о.'!P311+'слюсарі г.в.'!P304+зварювальник!L734+аварійки!J734</f>
        <v>0.33427821304871752</v>
      </c>
      <c r="G734" s="6">
        <f>'дератизація '!I734</f>
        <v>6.1511423550087881E-3</v>
      </c>
      <c r="H734" s="6">
        <f>SUM(димовенти!Q734)</f>
        <v>0.10734188365836782</v>
      </c>
      <c r="I734" s="6">
        <f>'під зими'!L734+майстерні!L734+покрівлі!N734+маляри!L734</f>
        <v>0.33699175430688655</v>
      </c>
      <c r="J734" s="6">
        <f>електрики!P734</f>
        <v>0.12616335970267564</v>
      </c>
      <c r="K734" s="4">
        <f t="shared" si="53"/>
        <v>1.749655702808036</v>
      </c>
      <c r="L734" s="4">
        <v>2.4955909454098424E-2</v>
      </c>
      <c r="M734" s="4">
        <f t="shared" si="54"/>
        <v>1.7746116122621345</v>
      </c>
      <c r="N734" s="4">
        <f t="shared" si="55"/>
        <v>2.1295339347145612</v>
      </c>
    </row>
    <row r="735" spans="1:14" ht="18" customHeight="1" x14ac:dyDescent="0.2">
      <c r="A735" s="2">
        <f t="shared" si="56"/>
        <v>16</v>
      </c>
      <c r="B735" s="2">
        <v>5</v>
      </c>
      <c r="C735" s="5" t="s">
        <v>462</v>
      </c>
      <c r="D735" s="6">
        <f>SUM(сходові!N735)</f>
        <v>0.8417366897286328</v>
      </c>
      <c r="E735" s="6">
        <f>SUM(прибудинкова!M735)</f>
        <v>0.43397702351714756</v>
      </c>
      <c r="F735" s="6">
        <f>'слюсарі х.в.'!P735+'слюсарі кан'!P735+'слюсарі ц.о.'!P312+'слюсарі г.в.'!P305+зварювальник!L735+аварійки!J735</f>
        <v>0.26244035800859467</v>
      </c>
      <c r="G735" s="6">
        <f>'дератизація '!I735</f>
        <v>1.3516617488559465E-3</v>
      </c>
      <c r="H735" s="6">
        <f>SUM(димовенти!Q735)</f>
        <v>5.6487583219291156E-2</v>
      </c>
      <c r="I735" s="6">
        <f>'під зими'!L735+майстерні!L735+покрівлі!N735+маляри!L735</f>
        <v>0.16191090287956492</v>
      </c>
      <c r="J735" s="6">
        <f>електрики!P735</f>
        <v>8.4559195329343056E-2</v>
      </c>
      <c r="K735" s="4">
        <f t="shared" si="53"/>
        <v>1.84246341443143</v>
      </c>
      <c r="L735" s="4">
        <v>2.5550925993394924E-2</v>
      </c>
      <c r="M735" s="4">
        <f t="shared" si="54"/>
        <v>1.8680143404248248</v>
      </c>
      <c r="N735" s="4">
        <f t="shared" si="55"/>
        <v>2.2416172085097896</v>
      </c>
    </row>
    <row r="736" spans="1:14" ht="18" customHeight="1" x14ac:dyDescent="0.2">
      <c r="A736" s="2">
        <f t="shared" si="56"/>
        <v>17</v>
      </c>
      <c r="B736" s="2">
        <v>1</v>
      </c>
      <c r="C736" s="5" t="s">
        <v>463</v>
      </c>
      <c r="D736" s="6">
        <f>SUM(сходові!N736)</f>
        <v>0</v>
      </c>
      <c r="E736" s="6">
        <f>SUM(прибудинкова!M736)</f>
        <v>0.45684225641025644</v>
      </c>
      <c r="F736" s="6">
        <f>'слюсарі х.в.'!P736+'слюсарі кан'!P736+'слюсарі ц.о.'!P313+'слюсарі г.в.'!P306+зварювальник!L736+аварійки!J736</f>
        <v>0.24356486075596898</v>
      </c>
      <c r="G736" s="6">
        <f>'дератизація '!I736</f>
        <v>1.5384615384615385E-3</v>
      </c>
      <c r="H736" s="6">
        <f>SUM(димовенти!Q736)</f>
        <v>5.202968430496175E-2</v>
      </c>
      <c r="I736" s="6">
        <f>'під зими'!L736+майстерні!L736+покрівлі!N736+маляри!L736</f>
        <v>0.28469716955654845</v>
      </c>
      <c r="J736" s="6">
        <f>електрики!P736</f>
        <v>7.3627642739305055E-2</v>
      </c>
      <c r="K736" s="4">
        <f t="shared" si="53"/>
        <v>1.1123000753055021</v>
      </c>
      <c r="L736" s="4">
        <v>1.6013339994861431E-2</v>
      </c>
      <c r="M736" s="4">
        <f t="shared" si="54"/>
        <v>1.1283134153003636</v>
      </c>
      <c r="N736" s="4">
        <f t="shared" si="55"/>
        <v>1.3539760983604363</v>
      </c>
    </row>
    <row r="737" spans="1:14" ht="18" customHeight="1" x14ac:dyDescent="0.2">
      <c r="A737" s="2">
        <f t="shared" si="56"/>
        <v>18</v>
      </c>
      <c r="B737" s="2">
        <v>2</v>
      </c>
      <c r="C737" s="5" t="s">
        <v>464</v>
      </c>
      <c r="D737" s="6">
        <f>SUM(сходові!N737)</f>
        <v>0</v>
      </c>
      <c r="E737" s="6">
        <f>SUM(прибудинкова!M737)</f>
        <v>0.88243519919314184</v>
      </c>
      <c r="F737" s="6">
        <f>'слюсарі х.в.'!P737+'слюсарі кан'!P737+'слюсарі ц.о.'!P314+'слюсарі г.в.'!P307+зварювальник!L737+аварійки!J737</f>
        <v>0.36646626582767228</v>
      </c>
      <c r="G737" s="6">
        <f>'дератизація '!I737</f>
        <v>3.4039334341906206E-3</v>
      </c>
      <c r="H737" s="6">
        <f>SUM(димовенти!Q737)</f>
        <v>0.13643689278154367</v>
      </c>
      <c r="I737" s="6">
        <f>'під зими'!L737+майстерні!L737+покрівлі!N737+маляри!L737</f>
        <v>0.2928423414723329</v>
      </c>
      <c r="J737" s="6">
        <f>електрики!P737</f>
        <v>0.14480474366277848</v>
      </c>
      <c r="K737" s="4">
        <f t="shared" si="53"/>
        <v>1.8263893763716597</v>
      </c>
      <c r="L737" s="4">
        <v>2.563749632633916E-2</v>
      </c>
      <c r="M737" s="4">
        <f t="shared" si="54"/>
        <v>1.8520268726979987</v>
      </c>
      <c r="N737" s="4">
        <f t="shared" si="55"/>
        <v>2.2224322472375984</v>
      </c>
    </row>
    <row r="738" spans="1:14" ht="18" customHeight="1" x14ac:dyDescent="0.2">
      <c r="A738" s="2">
        <f t="shared" si="56"/>
        <v>19</v>
      </c>
      <c r="B738" s="2">
        <v>2</v>
      </c>
      <c r="C738" s="5" t="s">
        <v>465</v>
      </c>
      <c r="D738" s="6">
        <f>SUM(сходові!N738)</f>
        <v>0</v>
      </c>
      <c r="E738" s="6">
        <f>SUM(прибудинкова!M738)</f>
        <v>0.48722511485451769</v>
      </c>
      <c r="F738" s="6">
        <f>'слюсарі х.в.'!P738+'слюсарі кан'!P738+'слюсарі ц.о.'!P315+'слюсарі г.в.'!P308+зварювальник!L738+аварійки!J738</f>
        <v>0.36952947143162773</v>
      </c>
      <c r="G738" s="6">
        <f>'дератизація '!I738</f>
        <v>3.4456355283307813E-3</v>
      </c>
      <c r="H738" s="6">
        <f>SUM(димовенти!Q738)</f>
        <v>0.13810840142205261</v>
      </c>
      <c r="I738" s="6">
        <f>'під зими'!L738+майстерні!L738+покрівлі!N738+маляри!L738</f>
        <v>0.29652963070042582</v>
      </c>
      <c r="J738" s="6">
        <f>електрики!P738</f>
        <v>0.14657876808743733</v>
      </c>
      <c r="K738" s="4">
        <f t="shared" si="53"/>
        <v>1.4414170220243918</v>
      </c>
      <c r="L738" s="4">
        <v>2.0203003347068593E-2</v>
      </c>
      <c r="M738" s="4">
        <f t="shared" si="54"/>
        <v>1.4616200253714604</v>
      </c>
      <c r="N738" s="4">
        <f t="shared" si="55"/>
        <v>1.7539440304457525</v>
      </c>
    </row>
    <row r="739" spans="1:14" ht="18" customHeight="1" x14ac:dyDescent="0.2">
      <c r="A739" s="2">
        <f t="shared" si="56"/>
        <v>20</v>
      </c>
      <c r="B739" s="2">
        <v>2</v>
      </c>
      <c r="C739" s="5" t="s">
        <v>466</v>
      </c>
      <c r="D739" s="6">
        <f>SUM(сходові!N739)</f>
        <v>0</v>
      </c>
      <c r="E739" s="6">
        <f>SUM(прибудинкова!M739)</f>
        <v>0.82765970017636692</v>
      </c>
      <c r="F739" s="6">
        <f>'слюсарі х.в.'!P739+'слюсарі кан'!P739+'слюсарі ц.о.'!P316+'слюсарі г.в.'!P309+зварювальник!L739+аварійки!J739</f>
        <v>0.3350466296435814</v>
      </c>
      <c r="G739" s="6">
        <f>'дератизація '!I739</f>
        <v>2.8108465608465616E-3</v>
      </c>
      <c r="H739" s="6">
        <f>SUM(димовенти!Q739)</f>
        <v>9.9488959279523087E-2</v>
      </c>
      <c r="I739" s="6">
        <f>'під зими'!L739+майстерні!L739+покрівлі!N739+маляри!L739</f>
        <v>0.49269250198730052</v>
      </c>
      <c r="J739" s="6">
        <f>електрики!P739</f>
        <v>0.12660838037182087</v>
      </c>
      <c r="K739" s="4">
        <f t="shared" si="53"/>
        <v>1.8843070180194395</v>
      </c>
      <c r="L739" s="4">
        <v>2.679019225747381E-2</v>
      </c>
      <c r="M739" s="4">
        <f t="shared" si="54"/>
        <v>1.9110972102769133</v>
      </c>
      <c r="N739" s="4">
        <f t="shared" si="55"/>
        <v>2.2933166523322956</v>
      </c>
    </row>
    <row r="740" spans="1:14" ht="18" customHeight="1" x14ac:dyDescent="0.2">
      <c r="A740" s="2">
        <f t="shared" si="56"/>
        <v>21</v>
      </c>
      <c r="B740" s="2">
        <v>5</v>
      </c>
      <c r="C740" s="5" t="s">
        <v>467</v>
      </c>
      <c r="D740" s="6">
        <f>SUM(сходові!N740)</f>
        <v>0.8384659395673163</v>
      </c>
      <c r="E740" s="6">
        <f>SUM(прибудинкова!M740)</f>
        <v>1.1633547326314757</v>
      </c>
      <c r="F740" s="6">
        <f>'слюсарі х.в.'!P740+'слюсарі кан'!P740+'слюсарі ц.о.'!P317+'слюсарі г.в.'!P310+зварювальник!L740+аварійки!J740</f>
        <v>0.2533176641094193</v>
      </c>
      <c r="G740" s="6">
        <f>'дератизація '!I740</f>
        <v>1.398807332695281E-3</v>
      </c>
      <c r="H740" s="6">
        <f>SUM(димовенти!Q740)</f>
        <v>5.2958200926084061E-2</v>
      </c>
      <c r="I740" s="6">
        <f>'під зими'!L740+майстерні!L740+покрівлі!N740+маляри!L740</f>
        <v>0.16175442100888443</v>
      </c>
      <c r="J740" s="6">
        <f>електрики!P740</f>
        <v>7.9275879780780142E-2</v>
      </c>
      <c r="K740" s="4">
        <f t="shared" si="53"/>
        <v>2.5505256453566556</v>
      </c>
      <c r="L740" s="4">
        <v>3.5600479770917071E-2</v>
      </c>
      <c r="M740" s="4">
        <f t="shared" si="54"/>
        <v>2.5861261251275725</v>
      </c>
      <c r="N740" s="4">
        <f t="shared" si="55"/>
        <v>3.1033513501530869</v>
      </c>
    </row>
    <row r="741" spans="1:14" ht="18" customHeight="1" x14ac:dyDescent="0.2">
      <c r="A741" s="2">
        <f t="shared" si="56"/>
        <v>22</v>
      </c>
      <c r="B741" s="2">
        <v>4</v>
      </c>
      <c r="C741" s="5" t="s">
        <v>468</v>
      </c>
      <c r="D741" s="6">
        <f>SUM(сходові!N741)</f>
        <v>0.88733017975402084</v>
      </c>
      <c r="E741" s="6">
        <f>SUM(прибудинкова!M741)</f>
        <v>1.17055923473142</v>
      </c>
      <c r="F741" s="6">
        <f>'слюсарі х.в.'!P741+'слюсарі кан'!P741+'слюсарі ц.о.'!P318+'слюсарі г.в.'!P311+зварювальник!L741+аварійки!J741</f>
        <v>0.28061016607683886</v>
      </c>
      <c r="G741" s="6">
        <f>'дератизація '!I741</f>
        <v>4.1169977924944813E-3</v>
      </c>
      <c r="H741" s="6">
        <f>SUM(димовенти!Q741)</f>
        <v>8.4610450562152648E-2</v>
      </c>
      <c r="I741" s="6">
        <f>'під зими'!L741+майстерні!L741+покрівлі!N741+маляри!L741</f>
        <v>0.21420299399361559</v>
      </c>
      <c r="J741" s="6">
        <f>електрики!P741</f>
        <v>9.5082055193142279E-2</v>
      </c>
      <c r="K741" s="4">
        <f t="shared" si="53"/>
        <v>2.7365120781036847</v>
      </c>
      <c r="L741" s="4">
        <v>3.8718089346211126E-2</v>
      </c>
      <c r="M741" s="4">
        <f t="shared" si="54"/>
        <v>2.7752301674498958</v>
      </c>
      <c r="N741" s="4">
        <f t="shared" si="55"/>
        <v>3.330276200939875</v>
      </c>
    </row>
    <row r="742" spans="1:14" ht="18" customHeight="1" x14ac:dyDescent="0.2">
      <c r="A742" s="2">
        <f t="shared" si="56"/>
        <v>23</v>
      </c>
      <c r="B742" s="2">
        <v>1</v>
      </c>
      <c r="C742" s="5" t="s">
        <v>469</v>
      </c>
      <c r="D742" s="6">
        <f>SUM(сходові!N742)</f>
        <v>0</v>
      </c>
      <c r="E742" s="6">
        <f>SUM(прибудинкова!M742)</f>
        <v>1.1245787613339482</v>
      </c>
      <c r="F742" s="6">
        <f>'слюсарі х.в.'!P742+'слюсарі кан'!P742+'слюсарі ц.о.'!P319+'слюсарі г.в.'!P312+зварювальник!L742+аварійки!J742</f>
        <v>0.23072849710225499</v>
      </c>
      <c r="G742" s="6">
        <f>'дератизація '!I742</f>
        <v>4.9792531120331955E-3</v>
      </c>
      <c r="H742" s="6">
        <f>SUM(димовенти!Q742)</f>
        <v>2.6839330868592973E-2</v>
      </c>
      <c r="I742" s="6">
        <f>'під зими'!L742+майстерні!L742+покрівлі!N742+маляри!L742</f>
        <v>0.29016360104420885</v>
      </c>
      <c r="J742" s="6">
        <f>електрики!P742</f>
        <v>6.5905720479838198E-2</v>
      </c>
      <c r="K742" s="4">
        <f t="shared" si="53"/>
        <v>1.7431951639408763</v>
      </c>
      <c r="L742" s="4">
        <v>2.4920837387372941E-2</v>
      </c>
      <c r="M742" s="4">
        <f t="shared" si="54"/>
        <v>1.7681160013282491</v>
      </c>
      <c r="N742" s="4">
        <f t="shared" si="55"/>
        <v>2.1217392015938987</v>
      </c>
    </row>
    <row r="743" spans="1:14" ht="18" customHeight="1" x14ac:dyDescent="0.2">
      <c r="A743" s="2">
        <f t="shared" si="56"/>
        <v>24</v>
      </c>
      <c r="B743" s="2">
        <v>3</v>
      </c>
      <c r="C743" s="5" t="s">
        <v>470</v>
      </c>
      <c r="D743" s="6">
        <f>SUM(сходові!N743)</f>
        <v>0.60914192190787941</v>
      </c>
      <c r="E743" s="6">
        <f>SUM(прибудинкова!M743)</f>
        <v>1.2439347154028004</v>
      </c>
      <c r="F743" s="6">
        <f>'слюсарі х.в.'!P743+'слюсарі кан'!P743+'слюсарі ц.о.'!P320+'слюсарі г.в.'!P313+зварювальник!L743+аварійки!J743</f>
        <v>0.32661646725395377</v>
      </c>
      <c r="G743" s="6">
        <f>'дератизація '!I743</f>
        <v>3.8097835970176399E-3</v>
      </c>
      <c r="H743" s="6">
        <f>SUM(димовенти!Q743)</f>
        <v>4.305056620977922E-2</v>
      </c>
      <c r="I743" s="6">
        <f>'під зими'!L743+майстерні!L743+покрівлі!N743+маляри!L743</f>
        <v>0.23166244640296677</v>
      </c>
      <c r="J743" s="6">
        <f>електрики!P743</f>
        <v>9.1381826094882171E-2</v>
      </c>
      <c r="K743" s="4">
        <f t="shared" si="53"/>
        <v>2.5495977268692789</v>
      </c>
      <c r="L743" s="4">
        <v>3.610280574291691E-2</v>
      </c>
      <c r="M743" s="4">
        <f t="shared" si="54"/>
        <v>2.5857005326121958</v>
      </c>
      <c r="N743" s="4">
        <f t="shared" si="55"/>
        <v>3.102840639134635</v>
      </c>
    </row>
    <row r="744" spans="1:14" ht="18" customHeight="1" x14ac:dyDescent="0.2">
      <c r="A744" s="2">
        <f t="shared" si="56"/>
        <v>25</v>
      </c>
      <c r="B744" s="2">
        <v>3</v>
      </c>
      <c r="C744" s="5" t="s">
        <v>471</v>
      </c>
      <c r="D744" s="6">
        <f>SUM(сходові!N744)</f>
        <v>0.77592574208279552</v>
      </c>
      <c r="E744" s="6">
        <f>SUM(прибудинкова!M744)</f>
        <v>1.0645438131313132</v>
      </c>
      <c r="F744" s="6">
        <f>'слюсарі х.в.'!P744+'слюсарі кан'!P744+'слюсарі ц.о.'!P321+'слюсарі г.в.'!P314+зварювальник!L744+аварійки!J744</f>
        <v>0.29902491875764609</v>
      </c>
      <c r="G744" s="6">
        <f>'дератизація '!I744</f>
        <v>3.2196969696969696E-3</v>
      </c>
      <c r="H744" s="6">
        <f>SUM(димовенти!Q744)</f>
        <v>7.2448860043441199E-2</v>
      </c>
      <c r="I744" s="6">
        <f>'під зими'!L744+майстерні!L744+покрівлі!N744+маляри!L744</f>
        <v>0.21914486677118467</v>
      </c>
      <c r="J744" s="6">
        <f>електрики!P744</f>
        <v>0.10554967766507646</v>
      </c>
      <c r="K744" s="4">
        <f t="shared" si="53"/>
        <v>2.5398575754211543</v>
      </c>
      <c r="L744" s="4">
        <v>3.5503226849773917E-2</v>
      </c>
      <c r="M744" s="4">
        <f t="shared" si="54"/>
        <v>2.5753608022709282</v>
      </c>
      <c r="N744" s="4">
        <f t="shared" si="55"/>
        <v>3.0904329627251137</v>
      </c>
    </row>
    <row r="745" spans="1:14" ht="18" customHeight="1" x14ac:dyDescent="0.2">
      <c r="A745" s="2">
        <f t="shared" si="56"/>
        <v>26</v>
      </c>
      <c r="B745" s="2">
        <v>3</v>
      </c>
      <c r="C745" s="5" t="s">
        <v>472</v>
      </c>
      <c r="D745" s="6">
        <f>SUM(сходові!N745)</f>
        <v>1.1746044560943645</v>
      </c>
      <c r="E745" s="6">
        <f>SUM(прибудинкова!M745)</f>
        <v>0.62269455657492356</v>
      </c>
      <c r="F745" s="6">
        <f>'слюсарі х.в.'!P745+'слюсарі кан'!P745+'слюсарі ц.о.'!P322+'слюсарі г.в.'!P315+зварювальник!L745+аварійки!J745</f>
        <v>0.29838357048537134</v>
      </c>
      <c r="G745" s="6">
        <f>'дератизація '!I745</f>
        <v>5.853211009174312E-3</v>
      </c>
      <c r="H745" s="6">
        <f>SUM(димовенти!Q745)</f>
        <v>7.3851649831268032E-2</v>
      </c>
      <c r="I745" s="6">
        <f>'під зими'!L745+майстерні!L745+покрівлі!N745+маляри!L745</f>
        <v>0.2432211943484327</v>
      </c>
      <c r="J745" s="6">
        <f>електрики!P745</f>
        <v>0.10537534190212468</v>
      </c>
      <c r="K745" s="4">
        <f t="shared" si="53"/>
        <v>2.5239839802456592</v>
      </c>
      <c r="L745" s="4">
        <v>3.5449811016039501E-2</v>
      </c>
      <c r="M745" s="4">
        <f t="shared" si="54"/>
        <v>2.5594337912616987</v>
      </c>
      <c r="N745" s="4">
        <f t="shared" si="55"/>
        <v>3.0713205495140383</v>
      </c>
    </row>
    <row r="746" spans="1:14" ht="18" customHeight="1" x14ac:dyDescent="0.2">
      <c r="A746" s="2">
        <f t="shared" si="56"/>
        <v>27</v>
      </c>
      <c r="B746" s="2">
        <v>2</v>
      </c>
      <c r="C746" s="5" t="s">
        <v>2430</v>
      </c>
      <c r="D746" s="6">
        <f>SUM(сходові!N746)</f>
        <v>0</v>
      </c>
      <c r="E746" s="6">
        <f>SUM(прибудинкова!M746)</f>
        <v>0.30769632495164412</v>
      </c>
      <c r="F746" s="6">
        <f>'слюсарі х.в.'!P746+'слюсарі кан'!P746+'слюсарі ц.о.'!P323+'слюсарі г.в.'!P316+зварювальник!L746+аварійки!J746</f>
        <v>0.27627019163160771</v>
      </c>
      <c r="G746" s="6">
        <f>'дератизація '!I746</f>
        <v>4.9081237911025146E-3</v>
      </c>
      <c r="H746" s="6">
        <f>SUM(димовенти!Q746)</f>
        <v>8.0066457286449386E-2</v>
      </c>
      <c r="I746" s="6">
        <f>'під зими'!L746+майстерні!L746+покрівлі!N746+маляри!L746</f>
        <v>0.25842406829252934</v>
      </c>
      <c r="J746" s="6">
        <f>електрики!P746</f>
        <v>9.2568603057153365E-2</v>
      </c>
      <c r="K746" s="4">
        <f t="shared" si="53"/>
        <v>1.0199337690104864</v>
      </c>
      <c r="L746" s="4">
        <v>1.4348556449149896E-2</v>
      </c>
      <c r="M746" s="4">
        <f t="shared" si="54"/>
        <v>1.0342823254596363</v>
      </c>
      <c r="N746" s="4">
        <f t="shared" si="55"/>
        <v>1.2411387905515634</v>
      </c>
    </row>
    <row r="747" spans="1:14" ht="18" customHeight="1" x14ac:dyDescent="0.2">
      <c r="A747" s="2">
        <f t="shared" si="56"/>
        <v>28</v>
      </c>
      <c r="B747" s="2">
        <v>1</v>
      </c>
      <c r="C747" s="5" t="s">
        <v>2431</v>
      </c>
      <c r="D747" s="6">
        <f>SUM(сходові!N747)</f>
        <v>0</v>
      </c>
      <c r="E747" s="6">
        <f>SUM(прибудинкова!M747)</f>
        <v>0.91202954796030866</v>
      </c>
      <c r="F747" s="6">
        <f>'слюсарі х.в.'!P747+'слюсарі кан'!P747+'слюсарі ц.о.'!P324+'слюсарі г.в.'!P317+зварювальник!L747+аварійки!J747</f>
        <v>0.1164321084048017</v>
      </c>
      <c r="G747" s="6">
        <f>'дератизація '!I747</f>
        <v>5.3472987872105844E-3</v>
      </c>
      <c r="H747" s="6">
        <f>SUM(димовенти!Q747)</f>
        <v>0.13783692034272951</v>
      </c>
      <c r="I747" s="6">
        <f>'під зими'!L747+майстерні!L747+покрівлі!N747+маляри!L747</f>
        <v>0.37858577383441272</v>
      </c>
      <c r="J747" s="6">
        <f>електрики!P747</f>
        <v>0.21106049737838276</v>
      </c>
      <c r="K747" s="4">
        <f t="shared" ref="K747:K777" si="57">SUM(D747,E747,F747,G747,H747,I747,J747)</f>
        <v>1.7612921467078457</v>
      </c>
      <c r="L747" s="4">
        <v>2.5137647846413702E-2</v>
      </c>
      <c r="M747" s="4">
        <f t="shared" ref="M747:M777" si="58">SUM(L747+K747)</f>
        <v>1.7864297945542593</v>
      </c>
      <c r="N747" s="4">
        <f t="shared" ref="N747:N777" si="59">M747*1.2</f>
        <v>2.143715753465111</v>
      </c>
    </row>
    <row r="748" spans="1:14" ht="18" customHeight="1" x14ac:dyDescent="0.2">
      <c r="A748" s="2">
        <f t="shared" si="56"/>
        <v>29</v>
      </c>
      <c r="B748" s="2">
        <v>1</v>
      </c>
      <c r="C748" s="5" t="s">
        <v>2432</v>
      </c>
      <c r="D748" s="6">
        <f>SUM(сходові!N748)</f>
        <v>0</v>
      </c>
      <c r="E748" s="6">
        <f>SUM(прибудинкова!M748)</f>
        <v>0.14104534515516151</v>
      </c>
      <c r="F748" s="6">
        <f>'слюсарі х.в.'!P748+'слюсарі кан'!P748+'слюсарі ц.о.'!P325+'слюсарі г.в.'!P318+зварювальник!L748+аварійки!J748</f>
        <v>0.2472685381518864</v>
      </c>
      <c r="G748" s="6">
        <f>'дератизація '!I748</f>
        <v>2.1849271690943636E-3</v>
      </c>
      <c r="H748" s="6">
        <f>SUM(димовенти!Q748)</f>
        <v>4.3478527815377116E-2</v>
      </c>
      <c r="I748" s="6">
        <f>'під зими'!L748+майстерні!L748+покрівлі!N748+маляри!L748</f>
        <v>0.23873092871533119</v>
      </c>
      <c r="J748" s="6">
        <f>електрики!P748</f>
        <v>7.5772589899538126E-2</v>
      </c>
      <c r="K748" s="4">
        <f t="shared" si="57"/>
        <v>0.74848085690638877</v>
      </c>
      <c r="L748" s="4">
        <v>1.0457295872085104E-2</v>
      </c>
      <c r="M748" s="4">
        <f t="shared" si="58"/>
        <v>0.75893815277847387</v>
      </c>
      <c r="N748" s="4">
        <f t="shared" si="59"/>
        <v>0.91072578333416865</v>
      </c>
    </row>
    <row r="749" spans="1:14" ht="18" customHeight="1" x14ac:dyDescent="0.2">
      <c r="A749" s="2">
        <f t="shared" si="56"/>
        <v>30</v>
      </c>
      <c r="B749" s="2">
        <v>5</v>
      </c>
      <c r="C749" s="5" t="s">
        <v>473</v>
      </c>
      <c r="D749" s="6">
        <f>SUM(сходові!N749)</f>
        <v>1.2876630330322087</v>
      </c>
      <c r="E749" s="6">
        <f>SUM(прибудинкова!M749)</f>
        <v>0.21309832760215991</v>
      </c>
      <c r="F749" s="6">
        <f>'слюсарі х.в.'!P749+'слюсарі кан'!P749+'слюсарі ц.о.'!P326+'слюсарі г.в.'!P319+зварювальник!L749+аварійки!J749</f>
        <v>0.20202299483254615</v>
      </c>
      <c r="G749" s="6">
        <f>'дератизація '!I749</f>
        <v>2.7499274972034638E-3</v>
      </c>
      <c r="H749" s="6">
        <f>SUM(димовенти!Q749)</f>
        <v>2.4118369579474729E-2</v>
      </c>
      <c r="I749" s="6">
        <f>'під зими'!L749+майстерні!L749+покрівлі!N749+маляри!L749</f>
        <v>0.17626688332465212</v>
      </c>
      <c r="J749" s="6">
        <f>електрики!P749</f>
        <v>4.950442082535185E-2</v>
      </c>
      <c r="K749" s="4">
        <f t="shared" si="57"/>
        <v>1.9554239566935969</v>
      </c>
      <c r="L749" s="4">
        <v>2.7751754139404672E-2</v>
      </c>
      <c r="M749" s="4">
        <f t="shared" si="58"/>
        <v>1.9831757108330015</v>
      </c>
      <c r="N749" s="4">
        <f t="shared" si="59"/>
        <v>2.3798108529996016</v>
      </c>
    </row>
    <row r="750" spans="1:14" ht="18" customHeight="1" x14ac:dyDescent="0.2">
      <c r="A750" s="2">
        <f t="shared" si="56"/>
        <v>31</v>
      </c>
      <c r="B750" s="2">
        <v>5</v>
      </c>
      <c r="C750" s="5" t="s">
        <v>474</v>
      </c>
      <c r="D750" s="6">
        <f>SUM(сходові!N750)</f>
        <v>0.72145308799417007</v>
      </c>
      <c r="E750" s="6">
        <f>SUM(прибудинкова!M750)</f>
        <v>0.93659488426501591</v>
      </c>
      <c r="F750" s="6">
        <f>'слюсарі х.в.'!P750+'слюсарі кан'!P750+'слюсарі ц.о.'!P327+'слюсарі г.в.'!P320+зварювальник!L750+аварійки!J750</f>
        <v>0.3586048266946138</v>
      </c>
      <c r="G750" s="6">
        <f>'дератизація '!I750</f>
        <v>8.4141589985907319E-4</v>
      </c>
      <c r="H750" s="6">
        <f>SUM(димовенти!Q750)</f>
        <v>1.631698034031083E-2</v>
      </c>
      <c r="I750" s="6">
        <f>'під зими'!L750+майстерні!L750+покрівлі!N750+маляри!L750</f>
        <v>0.17063186004192643</v>
      </c>
      <c r="J750" s="6">
        <f>електрики!P750</f>
        <v>6.4730797722052633E-2</v>
      </c>
      <c r="K750" s="4">
        <f t="shared" si="57"/>
        <v>2.2691738529579486</v>
      </c>
      <c r="L750" s="4">
        <v>3.1654425250287721E-2</v>
      </c>
      <c r="M750" s="4">
        <f t="shared" si="58"/>
        <v>2.3008282782082361</v>
      </c>
      <c r="N750" s="4">
        <f t="shared" si="59"/>
        <v>2.7609939338498832</v>
      </c>
    </row>
    <row r="751" spans="1:14" ht="18" customHeight="1" x14ac:dyDescent="0.2">
      <c r="A751" s="2">
        <f t="shared" si="56"/>
        <v>32</v>
      </c>
      <c r="B751" s="2">
        <v>3</v>
      </c>
      <c r="C751" s="5" t="s">
        <v>475</v>
      </c>
      <c r="D751" s="6">
        <f>SUM(сходові!N751)</f>
        <v>0.54657557760192732</v>
      </c>
      <c r="E751" s="6">
        <f>SUM(прибудинкова!M751)</f>
        <v>0.4595651616851984</v>
      </c>
      <c r="F751" s="6">
        <f>'слюсарі х.в.'!P751+'слюсарі кан'!P751+'слюсарі ц.о.'!P328+'слюсарі г.в.'!P321+зварювальник!L751+аварійки!J751</f>
        <v>0.21758843487007812</v>
      </c>
      <c r="G751" s="6">
        <f>'дератизація '!I751</f>
        <v>1.5454452718555547E-3</v>
      </c>
      <c r="H751" s="6">
        <f>SUM(димовенти!Q751)</f>
        <v>3.9135298346982206E-2</v>
      </c>
      <c r="I751" s="6">
        <f>'під зими'!L751+майстерні!L751+покрівлі!N751+маляри!L751</f>
        <v>0.24299544089248618</v>
      </c>
      <c r="J751" s="6">
        <f>електрики!P751</f>
        <v>5.8519965086779931E-2</v>
      </c>
      <c r="K751" s="4">
        <f t="shared" si="57"/>
        <v>1.5659253237553077</v>
      </c>
      <c r="L751" s="4">
        <v>2.2223327452733255E-2</v>
      </c>
      <c r="M751" s="4">
        <f t="shared" si="58"/>
        <v>1.5881486512080409</v>
      </c>
      <c r="N751" s="4">
        <f t="shared" si="59"/>
        <v>1.905778381449649</v>
      </c>
    </row>
    <row r="752" spans="1:14" ht="18" customHeight="1" x14ac:dyDescent="0.2">
      <c r="A752" s="2">
        <f t="shared" si="56"/>
        <v>33</v>
      </c>
      <c r="B752" s="2">
        <v>3</v>
      </c>
      <c r="C752" s="5" t="s">
        <v>476</v>
      </c>
      <c r="D752" s="6">
        <f>SUM(сходові!N752)</f>
        <v>0.97916092356030526</v>
      </c>
      <c r="E752" s="6">
        <f>SUM(прибудинкова!M752)</f>
        <v>1.186972469944964</v>
      </c>
      <c r="F752" s="6">
        <f>'слюсарі х.в.'!P752+'слюсарі кан'!P752+'слюсарі ц.о.'!P329+'слюсарі г.в.'!P322+зварювальник!L752+аварійки!J752</f>
        <v>0.20522150243967729</v>
      </c>
      <c r="G752" s="6">
        <f>'дератизація '!I752</f>
        <v>1.7683822212671467E-3</v>
      </c>
      <c r="H752" s="6">
        <f>SUM(димовенти!Q752)</f>
        <v>3.2150453199675515E-2</v>
      </c>
      <c r="I752" s="6">
        <f>'під зими'!L752+майстерні!L752+покрівлі!N752+маляри!L752</f>
        <v>0.2042841972970092</v>
      </c>
      <c r="J752" s="6">
        <f>електрики!P752</f>
        <v>5.1365568724768426E-2</v>
      </c>
      <c r="K752" s="4">
        <f t="shared" si="57"/>
        <v>2.660923497387667</v>
      </c>
      <c r="L752" s="4">
        <v>3.7619421984215418E-2</v>
      </c>
      <c r="M752" s="4">
        <f t="shared" si="58"/>
        <v>2.6985429193718824</v>
      </c>
      <c r="N752" s="4">
        <f t="shared" si="59"/>
        <v>3.2382515032462589</v>
      </c>
    </row>
    <row r="753" spans="1:14" ht="18" customHeight="1" x14ac:dyDescent="0.2">
      <c r="A753" s="2">
        <f t="shared" si="56"/>
        <v>34</v>
      </c>
      <c r="B753" s="2">
        <v>4</v>
      </c>
      <c r="C753" s="5" t="s">
        <v>477</v>
      </c>
      <c r="D753" s="6">
        <f>SUM(сходові!N753)</f>
        <v>0.54022663220455325</v>
      </c>
      <c r="E753" s="6">
        <f>SUM(прибудинкова!M753)</f>
        <v>1.296658315852562</v>
      </c>
      <c r="F753" s="6">
        <f>'слюсарі х.в.'!P753+'слюсарі кан'!P753+'слюсарі ц.о.'!P330+'слюсарі г.в.'!P323+зварювальник!L753+аварійки!J753</f>
        <v>0.22374124409228177</v>
      </c>
      <c r="G753" s="6">
        <f>'дератизація '!I753</f>
        <v>1.9978024173409252E-3</v>
      </c>
      <c r="H753" s="6">
        <f>SUM(димовенти!Q753)</f>
        <v>3.8894154029640672E-2</v>
      </c>
      <c r="I753" s="6">
        <f>'під зими'!L753+майстерні!L753+покрівлі!N753+маляри!L753</f>
        <v>0.21277790836592547</v>
      </c>
      <c r="J753" s="6">
        <f>електрики!P753</f>
        <v>6.2084625464614122E-2</v>
      </c>
      <c r="K753" s="4">
        <f t="shared" si="57"/>
        <v>2.3763806824269178</v>
      </c>
      <c r="L753" s="4">
        <v>3.3547233492543294E-2</v>
      </c>
      <c r="M753" s="4">
        <f t="shared" si="58"/>
        <v>2.4099279159194609</v>
      </c>
      <c r="N753" s="4">
        <f t="shared" si="59"/>
        <v>2.891913499103353</v>
      </c>
    </row>
    <row r="754" spans="1:14" ht="18" customHeight="1" x14ac:dyDescent="0.2">
      <c r="A754" s="2">
        <f t="shared" si="56"/>
        <v>35</v>
      </c>
      <c r="B754" s="2">
        <v>4</v>
      </c>
      <c r="C754" s="5" t="s">
        <v>478</v>
      </c>
      <c r="D754" s="6">
        <f>SUM(сходові!N754)</f>
        <v>1.0253049980322708</v>
      </c>
      <c r="E754" s="6">
        <f>SUM(прибудинкова!M754)</f>
        <v>0.57481713957759428</v>
      </c>
      <c r="F754" s="6">
        <f>'слюсарі х.в.'!P754+'слюсарі кан'!P754+'слюсарі ц.о.'!P331+'слюсарі г.в.'!P324+зварювальник!L754+аварійки!J754</f>
        <v>0.230256197975406</v>
      </c>
      <c r="G754" s="6">
        <f>'дератизація '!I754</f>
        <v>4.700413223140497E-3</v>
      </c>
      <c r="H754" s="6">
        <f>SUM(димовенти!Q754)</f>
        <v>3.7545780996399658E-2</v>
      </c>
      <c r="I754" s="6">
        <f>'під зими'!L754+майстерні!L754+покрівлі!N754+маляри!L754</f>
        <v>0.23210640164333773</v>
      </c>
      <c r="J754" s="6">
        <f>електрики!P754</f>
        <v>6.5920065813427395E-2</v>
      </c>
      <c r="K754" s="4">
        <f t="shared" si="57"/>
        <v>2.1706509972615766</v>
      </c>
      <c r="L754" s="4">
        <v>3.0762406318721958E-2</v>
      </c>
      <c r="M754" s="4">
        <f t="shared" si="58"/>
        <v>2.2014134035802986</v>
      </c>
      <c r="N754" s="4">
        <f t="shared" si="59"/>
        <v>2.6416960842963584</v>
      </c>
    </row>
    <row r="755" spans="1:14" ht="18" customHeight="1" x14ac:dyDescent="0.2">
      <c r="A755" s="2">
        <f t="shared" si="56"/>
        <v>36</v>
      </c>
      <c r="B755" s="2">
        <v>4</v>
      </c>
      <c r="C755" s="5" t="s">
        <v>479</v>
      </c>
      <c r="D755" s="6">
        <f>SUM(сходові!N755)</f>
        <v>0.76938371276983974</v>
      </c>
      <c r="E755" s="6">
        <f>SUM(прибудинкова!M755)</f>
        <v>0.45950192074343715</v>
      </c>
      <c r="F755" s="6">
        <f>'слюсарі х.в.'!P755+'слюсарі кан'!P755+'слюсарі ц.о.'!P332+'слюсарі г.в.'!P325+зварювальник!L755+аварійки!J755</f>
        <v>0.25583453151915092</v>
      </c>
      <c r="G755" s="6">
        <f>'дератизація '!I755</f>
        <v>1.7979224007813193E-3</v>
      </c>
      <c r="H755" s="6">
        <f>SUM(димовенти!Q755)</f>
        <v>5.1093402694060173E-2</v>
      </c>
      <c r="I755" s="6">
        <f>'під зими'!L755+майстерні!L755+покрівлі!N755+маляри!L755</f>
        <v>0.16603942224937324</v>
      </c>
      <c r="J755" s="6">
        <f>електрики!P755</f>
        <v>8.0622622444168138E-2</v>
      </c>
      <c r="K755" s="4">
        <f t="shared" si="57"/>
        <v>1.784273534820811</v>
      </c>
      <c r="L755" s="4">
        <v>2.4858674383601564E-2</v>
      </c>
      <c r="M755" s="4">
        <f t="shared" si="58"/>
        <v>1.8091322092044124</v>
      </c>
      <c r="N755" s="4">
        <f t="shared" si="59"/>
        <v>2.1709586510452947</v>
      </c>
    </row>
    <row r="756" spans="1:14" ht="18" customHeight="1" x14ac:dyDescent="0.2">
      <c r="A756" s="2">
        <f t="shared" si="56"/>
        <v>37</v>
      </c>
      <c r="B756" s="2">
        <v>4</v>
      </c>
      <c r="C756" s="5" t="s">
        <v>480</v>
      </c>
      <c r="D756" s="6">
        <f>SUM(сходові!N756)</f>
        <v>0.89202300362653786</v>
      </c>
      <c r="E756" s="6">
        <f>SUM(прибудинкова!M756)</f>
        <v>0.32792444544028676</v>
      </c>
      <c r="F756" s="6">
        <f>'слюсарі х.в.'!P756+'слюсарі кан'!P756+'слюсарі ц.о.'!P333+'слюсарі г.в.'!P326+зварювальник!L756+аварійки!J756</f>
        <v>0.22752727626712577</v>
      </c>
      <c r="G756" s="6">
        <f>'дератизація '!I756</f>
        <v>1.6132646202106208E-3</v>
      </c>
      <c r="H756" s="6">
        <f>SUM(димовенти!Q756)</f>
        <v>3.7287126410026891E-2</v>
      </c>
      <c r="I756" s="6">
        <f>'під зими'!L756+майстерні!L756+покрівлі!N756+маляри!L756</f>
        <v>0.19031191584267865</v>
      </c>
      <c r="J756" s="6">
        <f>електрики!P756</f>
        <v>6.4199733601257872E-2</v>
      </c>
      <c r="K756" s="4">
        <f t="shared" si="57"/>
        <v>1.7408867658081246</v>
      </c>
      <c r="L756" s="4">
        <v>2.4512382229905705E-2</v>
      </c>
      <c r="M756" s="4">
        <f t="shared" si="58"/>
        <v>1.7653991480380302</v>
      </c>
      <c r="N756" s="4">
        <f t="shared" si="59"/>
        <v>2.1184789776456361</v>
      </c>
    </row>
    <row r="757" spans="1:14" ht="18" customHeight="1" x14ac:dyDescent="0.2">
      <c r="A757" s="2">
        <f t="shared" si="56"/>
        <v>38</v>
      </c>
      <c r="B757" s="2">
        <v>4</v>
      </c>
      <c r="C757" s="5" t="s">
        <v>481</v>
      </c>
      <c r="D757" s="6">
        <f>SUM(сходові!N757)</f>
        <v>0.59814121724063241</v>
      </c>
      <c r="E757" s="6">
        <f>SUM(прибудинкова!M757)</f>
        <v>0.62478504079127861</v>
      </c>
      <c r="F757" s="6">
        <f>'слюсарі х.в.'!P757+'слюсарі кан'!P757+'слюсарі ц.о.'!P334+'слюсарі г.в.'!P327+зварювальник!L757+аварійки!J757</f>
        <v>0.19697430044014158</v>
      </c>
      <c r="G757" s="6">
        <f>'дератизація '!I757</f>
        <v>1.7273121074290665E-3</v>
      </c>
      <c r="H757" s="6">
        <f>SUM(димовенти!Q757)</f>
        <v>3.84850646380821E-2</v>
      </c>
      <c r="I757" s="6">
        <f>'під зими'!L757+майстерні!L757+покрівлі!N757+маляри!L757</f>
        <v>0.21154340480499362</v>
      </c>
      <c r="J757" s="6">
        <f>електрики!P757</f>
        <v>4.6645192768565581E-2</v>
      </c>
      <c r="K757" s="4">
        <f t="shared" si="57"/>
        <v>1.7183015327911231</v>
      </c>
      <c r="L757" s="4">
        <v>2.4514625307344828E-2</v>
      </c>
      <c r="M757" s="4">
        <f t="shared" si="58"/>
        <v>1.742816158098468</v>
      </c>
      <c r="N757" s="4">
        <f t="shared" si="59"/>
        <v>2.0913793897181616</v>
      </c>
    </row>
    <row r="758" spans="1:14" ht="18" customHeight="1" x14ac:dyDescent="0.2">
      <c r="A758" s="2">
        <f t="shared" si="56"/>
        <v>39</v>
      </c>
      <c r="B758" s="2">
        <v>4</v>
      </c>
      <c r="C758" s="5" t="s">
        <v>482</v>
      </c>
      <c r="D758" s="6">
        <f>SUM(сходові!N758)</f>
        <v>0.58562736958834716</v>
      </c>
      <c r="E758" s="6">
        <f>SUM(прибудинкова!M758)</f>
        <v>0.58071427672296239</v>
      </c>
      <c r="F758" s="6">
        <f>'слюсарі х.в.'!P758+'слюсарі кан'!P758+'слюсарі ц.о.'!P335+'слюсарі г.в.'!P328+зварювальник!L758+аварійки!J758</f>
        <v>0.21178500668559955</v>
      </c>
      <c r="G758" s="6">
        <f>'дератизація '!I758</f>
        <v>1.6731354243155355E-3</v>
      </c>
      <c r="H758" s="6">
        <f>SUM(димовенти!Q758)</f>
        <v>3.9643059204888302E-2</v>
      </c>
      <c r="I758" s="6">
        <f>'під зими'!L758+майстерні!L758+покрівлі!N758+маляри!L758</f>
        <v>0.21062167824234132</v>
      </c>
      <c r="J758" s="6">
        <f>електрики!P758</f>
        <v>5.5222662916818543E-2</v>
      </c>
      <c r="K758" s="4">
        <f t="shared" si="57"/>
        <v>1.6852871887852725</v>
      </c>
      <c r="L758" s="4">
        <v>2.3924832699034448E-2</v>
      </c>
      <c r="M758" s="4">
        <f t="shared" si="58"/>
        <v>1.709212021484307</v>
      </c>
      <c r="N758" s="4">
        <f t="shared" si="59"/>
        <v>2.0510544257811683</v>
      </c>
    </row>
    <row r="759" spans="1:14" ht="18" customHeight="1" x14ac:dyDescent="0.2">
      <c r="A759" s="2">
        <f t="shared" si="56"/>
        <v>40</v>
      </c>
      <c r="B759" s="2">
        <v>4</v>
      </c>
      <c r="C759" s="5" t="s">
        <v>483</v>
      </c>
      <c r="D759" s="6">
        <f>SUM(сходові!N759)</f>
        <v>0.71626578212081815</v>
      </c>
      <c r="E759" s="6">
        <f>SUM(прибудинкова!M759)</f>
        <v>0.44225242506157264</v>
      </c>
      <c r="F759" s="6">
        <f>'слюсарі х.в.'!P759+'слюсарі кан'!P759+'слюсарі ц.о.'!P336+'слюсарі г.в.'!P329+зварювальник!L759+аварійки!J759</f>
        <v>0.20578473665665831</v>
      </c>
      <c r="G759" s="6">
        <f>'дератизація '!I759</f>
        <v>1.5993872769868446E-3</v>
      </c>
      <c r="H759" s="6">
        <f>SUM(димовенти!Q759)</f>
        <v>3.5600596709857553E-2</v>
      </c>
      <c r="I759" s="6">
        <f>'під зими'!L759+майстерні!L759+покрівлі!N759+маляри!L759</f>
        <v>0.20412916209634696</v>
      </c>
      <c r="J759" s="6">
        <f>електрики!P759</f>
        <v>5.1691405455550878E-2</v>
      </c>
      <c r="K759" s="4">
        <f t="shared" si="57"/>
        <v>1.6573234953777913</v>
      </c>
      <c r="L759" s="4">
        <v>2.3520877499163984E-2</v>
      </c>
      <c r="M759" s="4">
        <f t="shared" si="58"/>
        <v>1.6808443728769553</v>
      </c>
      <c r="N759" s="4">
        <f t="shared" si="59"/>
        <v>2.0170132474523461</v>
      </c>
    </row>
    <row r="760" spans="1:14" ht="18" customHeight="1" x14ac:dyDescent="0.2">
      <c r="A760" s="2">
        <f t="shared" si="56"/>
        <v>41</v>
      </c>
      <c r="B760" s="2">
        <v>4</v>
      </c>
      <c r="C760" s="5" t="s">
        <v>484</v>
      </c>
      <c r="D760" s="6">
        <f>SUM(сходові!N760)</f>
        <v>1.0581912800660025</v>
      </c>
      <c r="E760" s="6">
        <f>SUM(прибудинкова!M760)</f>
        <v>1.1307258996001779</v>
      </c>
      <c r="F760" s="6">
        <f>'слюсарі х.в.'!P760+'слюсарі кан'!P760+'слюсарі ц.о.'!P337+'слюсарі г.в.'!P330+зварювальник!L760+аварійки!J760</f>
        <v>0.21738714831049313</v>
      </c>
      <c r="G760" s="6">
        <f>'дератизація '!I760</f>
        <v>1.9435806308307419E-3</v>
      </c>
      <c r="H760" s="6">
        <f>SUM(димовенти!Q760)</f>
        <v>4.5337354273176041E-2</v>
      </c>
      <c r="I760" s="6">
        <f>'під зими'!L760+майстерні!L760+покрівлі!N760+маляри!L760</f>
        <v>0.19013861279103569</v>
      </c>
      <c r="J760" s="6">
        <f>електрики!P760</f>
        <v>5.8467086360065659E-2</v>
      </c>
      <c r="K760" s="4">
        <f t="shared" si="57"/>
        <v>2.7021909620317821</v>
      </c>
      <c r="L760" s="4">
        <v>3.8177683572303778E-2</v>
      </c>
      <c r="M760" s="4">
        <f t="shared" si="58"/>
        <v>2.7403686456040859</v>
      </c>
      <c r="N760" s="4">
        <f t="shared" si="59"/>
        <v>3.288442374724903</v>
      </c>
    </row>
    <row r="761" spans="1:14" ht="18" customHeight="1" x14ac:dyDescent="0.2">
      <c r="A761" s="2">
        <f t="shared" si="56"/>
        <v>42</v>
      </c>
      <c r="B761" s="2">
        <v>4</v>
      </c>
      <c r="C761" s="5" t="s">
        <v>485</v>
      </c>
      <c r="D761" s="6">
        <f>SUM(сходові!N761)</f>
        <v>0.84398475220107905</v>
      </c>
      <c r="E761" s="6">
        <f>SUM(прибудинкова!M761)</f>
        <v>1.0023585472231247</v>
      </c>
      <c r="F761" s="6">
        <f>'слюсарі х.в.'!P761+'слюсарі кан'!P761+'слюсарі ц.о.'!P338+'слюсарі г.в.'!P331+зварювальник!L761+аварійки!J761</f>
        <v>0.22626561421664687</v>
      </c>
      <c r="G761" s="6">
        <f>'дератизація '!I761</f>
        <v>3.1086629057506571E-3</v>
      </c>
      <c r="H761" s="6">
        <f>SUM(димовенти!Q761)</f>
        <v>5.568749031228809E-2</v>
      </c>
      <c r="I761" s="6">
        <f>'під зими'!L761+майстерні!L761+покрівлі!N761+маляри!L761</f>
        <v>0.19929276655462985</v>
      </c>
      <c r="J761" s="6">
        <f>електрики!P761</f>
        <v>6.3516749033295739E-2</v>
      </c>
      <c r="K761" s="4">
        <f t="shared" si="57"/>
        <v>2.3942145824468151</v>
      </c>
      <c r="L761" s="4">
        <v>3.3902036345083042E-2</v>
      </c>
      <c r="M761" s="4">
        <f t="shared" si="58"/>
        <v>2.4281166187918979</v>
      </c>
      <c r="N761" s="4">
        <f t="shared" si="59"/>
        <v>2.9137399425502775</v>
      </c>
    </row>
    <row r="762" spans="1:14" ht="18" customHeight="1" x14ac:dyDescent="0.2">
      <c r="A762" s="2">
        <f t="shared" si="56"/>
        <v>43</v>
      </c>
      <c r="B762" s="2">
        <v>6</v>
      </c>
      <c r="C762" s="5" t="s">
        <v>486</v>
      </c>
      <c r="D762" s="6">
        <f>SUM(сходові!N762)</f>
        <v>1.0074199785177229</v>
      </c>
      <c r="E762" s="6">
        <f>SUM(прибудинкова!M762)</f>
        <v>1.1111527851354797</v>
      </c>
      <c r="F762" s="6">
        <f>'слюсарі х.в.'!P762+'слюсарі кан'!P762+'слюсарі ц.о.'!P339+'слюсарі г.в.'!P332+зварювальник!L762+аварійки!J762</f>
        <v>0.30015843981698231</v>
      </c>
      <c r="G762" s="6">
        <f>'дератизація '!I762</f>
        <v>1.2831832362116664E-3</v>
      </c>
      <c r="H762" s="6">
        <f>SUM(димовенти!Q762)</f>
        <v>3.3781506018352885E-2</v>
      </c>
      <c r="I762" s="6">
        <f>'під зими'!L762+майстерні!L762+покрівлі!N762+маляри!L762</f>
        <v>0.18099859890386746</v>
      </c>
      <c r="J762" s="6">
        <f>електрики!P762</f>
        <v>7.6022175198889153E-2</v>
      </c>
      <c r="K762" s="4">
        <f t="shared" si="57"/>
        <v>2.710816666827506</v>
      </c>
      <c r="L762" s="4">
        <v>3.8346890649696652E-2</v>
      </c>
      <c r="M762" s="4">
        <f t="shared" si="58"/>
        <v>2.7491635574772024</v>
      </c>
      <c r="N762" s="4">
        <f t="shared" si="59"/>
        <v>3.2989962689726426</v>
      </c>
    </row>
    <row r="763" spans="1:14" ht="18" customHeight="1" x14ac:dyDescent="0.2">
      <c r="A763" s="2">
        <f t="shared" si="56"/>
        <v>44</v>
      </c>
      <c r="B763" s="2">
        <v>4</v>
      </c>
      <c r="C763" s="5" t="s">
        <v>1848</v>
      </c>
      <c r="D763" s="6">
        <f>SUM(сходові!N763)</f>
        <v>0.98210485341418952</v>
      </c>
      <c r="E763" s="6">
        <f>SUM(прибудинкова!M763)</f>
        <v>0.91254266456331579</v>
      </c>
      <c r="F763" s="6">
        <f>'слюсарі х.в.'!P763+'слюсарі кан'!P763+'слюсарі ц.о.'!P340+'слюсарі г.в.'!P333+зварювальник!L763+аварійки!J763</f>
        <v>0.24679195055464334</v>
      </c>
      <c r="G763" s="6">
        <f>'дератизація '!I763</f>
        <v>1.8428223146421917E-3</v>
      </c>
      <c r="H763" s="6">
        <f>SUM(димовенти!Q763)</f>
        <v>5.6250164798274195E-2</v>
      </c>
      <c r="I763" s="6">
        <f>'під зими'!L763+майстерні!L763+покрівлі!N763+маляри!L763</f>
        <v>0.1910295873461996</v>
      </c>
      <c r="J763" s="6">
        <f>електрики!P763</f>
        <v>7.5496579031411326E-2</v>
      </c>
      <c r="K763" s="4">
        <f t="shared" si="57"/>
        <v>2.4660586220226759</v>
      </c>
      <c r="L763" s="4">
        <v>3.4655645516211697E-2</v>
      </c>
      <c r="M763" s="4">
        <f t="shared" si="58"/>
        <v>2.5007142675388874</v>
      </c>
      <c r="N763" s="4">
        <f t="shared" si="59"/>
        <v>3.0008571210466646</v>
      </c>
    </row>
    <row r="764" spans="1:14" ht="18" customHeight="1" x14ac:dyDescent="0.2">
      <c r="A764" s="2">
        <f t="shared" si="56"/>
        <v>45</v>
      </c>
      <c r="B764" s="2">
        <v>5</v>
      </c>
      <c r="C764" s="5" t="s">
        <v>1849</v>
      </c>
      <c r="D764" s="6">
        <f>SUM(сходові!N764)</f>
        <v>1.003538796020921</v>
      </c>
      <c r="E764" s="6">
        <f>SUM(прибудинкова!M764)</f>
        <v>1.1189108616258625</v>
      </c>
      <c r="F764" s="6">
        <f>'слюсарі х.в.'!P764+'слюсарі кан'!P764+'слюсарі ц.о.'!P341+'слюсарі г.в.'!P334+зварювальник!L764+аварійки!J764</f>
        <v>0.26174142226485353</v>
      </c>
      <c r="G764" s="6">
        <f>'дератизація '!I764</f>
        <v>1.7584201271473017E-3</v>
      </c>
      <c r="H764" s="6">
        <f>SUM(димовенти!Q764)</f>
        <v>5.6717386962977769E-2</v>
      </c>
      <c r="I764" s="6">
        <f>'під зими'!L764+майстерні!L764+покрівлі!N764+маляри!L764</f>
        <v>0.19231694346485068</v>
      </c>
      <c r="J764" s="6">
        <f>електрики!P764</f>
        <v>8.4069956110679286E-2</v>
      </c>
      <c r="K764" s="4">
        <f t="shared" si="57"/>
        <v>2.7190537865772924</v>
      </c>
      <c r="L764" s="4">
        <v>3.8186935882952522E-2</v>
      </c>
      <c r="M764" s="4">
        <f t="shared" si="58"/>
        <v>2.7572407224602449</v>
      </c>
      <c r="N764" s="4">
        <f t="shared" si="59"/>
        <v>3.3086888669522936</v>
      </c>
    </row>
    <row r="765" spans="1:14" ht="18" customHeight="1" x14ac:dyDescent="0.2">
      <c r="A765" s="2">
        <f t="shared" si="56"/>
        <v>46</v>
      </c>
      <c r="B765" s="2">
        <v>4</v>
      </c>
      <c r="C765" s="5" t="s">
        <v>1850</v>
      </c>
      <c r="D765" s="6">
        <f>SUM(сходові!N765)</f>
        <v>1.0743908904143906</v>
      </c>
      <c r="E765" s="6">
        <f>SUM(прибудинкова!M765)</f>
        <v>0.7067697883783467</v>
      </c>
      <c r="F765" s="6">
        <f>'слюсарі х.в.'!P765+'слюсарі кан'!P765+'слюсарі ц.о.'!P342+'слюсарі г.в.'!P335+зварювальник!L765+аварійки!J765</f>
        <v>0.23237218420733935</v>
      </c>
      <c r="G765" s="6">
        <f>'дератизація '!I765</f>
        <v>2.5780427920028058E-3</v>
      </c>
      <c r="H765" s="6">
        <f>SUM(димовенти!Q765)</f>
        <v>5.4415765311075052E-2</v>
      </c>
      <c r="I765" s="6">
        <f>'під зими'!L765+майстерні!L765+покрівлі!N765+маляри!L765</f>
        <v>0.20823674290268157</v>
      </c>
      <c r="J765" s="6">
        <f>електрики!P765</f>
        <v>6.714551775594288E-2</v>
      </c>
      <c r="K765" s="4">
        <f t="shared" si="57"/>
        <v>2.3459089317617794</v>
      </c>
      <c r="L765" s="4">
        <v>3.3210010192820993E-2</v>
      </c>
      <c r="M765" s="4">
        <f t="shared" si="58"/>
        <v>2.3791189419546006</v>
      </c>
      <c r="N765" s="4">
        <f t="shared" si="59"/>
        <v>2.8549427303455208</v>
      </c>
    </row>
    <row r="766" spans="1:14" ht="18" customHeight="1" x14ac:dyDescent="0.2">
      <c r="A766" s="2">
        <f t="shared" si="56"/>
        <v>47</v>
      </c>
      <c r="B766" s="2">
        <v>3</v>
      </c>
      <c r="C766" s="5" t="s">
        <v>1851</v>
      </c>
      <c r="D766" s="6">
        <f>SUM(сходові!N766)</f>
        <v>0</v>
      </c>
      <c r="E766" s="6">
        <f>SUM(прибудинкова!M766)</f>
        <v>1.0963695162359179</v>
      </c>
      <c r="F766" s="6">
        <f>'слюсарі х.в.'!P766+'слюсарі кан'!P766+'слюсарі ц.о.'!P343+'слюсарі г.в.'!P336+зварювальник!L766+аварійки!J766</f>
        <v>0.21500422255381804</v>
      </c>
      <c r="G766" s="6">
        <f>'дератизація '!I766</f>
        <v>4.2544731610337973E-3</v>
      </c>
      <c r="H766" s="6">
        <f>SUM(димовенти!Q766)</f>
        <v>3.8135519850443986E-2</v>
      </c>
      <c r="I766" s="6">
        <f>'під зими'!L766+майстерні!L766+покрівлі!N766+маляри!L766</f>
        <v>0.24613118415067212</v>
      </c>
      <c r="J766" s="6">
        <f>електрики!P766</f>
        <v>5.7087039102045677E-2</v>
      </c>
      <c r="K766" s="4">
        <f t="shared" si="57"/>
        <v>1.6569819550539318</v>
      </c>
      <c r="L766" s="4">
        <v>2.3590124431283055E-2</v>
      </c>
      <c r="M766" s="4">
        <f t="shared" si="58"/>
        <v>1.6805720794852148</v>
      </c>
      <c r="N766" s="4">
        <f t="shared" si="59"/>
        <v>2.0166864953822579</v>
      </c>
    </row>
    <row r="767" spans="1:14" ht="18" customHeight="1" x14ac:dyDescent="0.2">
      <c r="A767" s="2">
        <f t="shared" si="56"/>
        <v>48</v>
      </c>
      <c r="B767" s="2">
        <v>4</v>
      </c>
      <c r="C767" s="5" t="s">
        <v>1852</v>
      </c>
      <c r="D767" s="6">
        <f>SUM(сходові!N767)</f>
        <v>1.1474463999436253</v>
      </c>
      <c r="E767" s="6">
        <f>SUM(прибудинкова!M767)</f>
        <v>0.53125170860515691</v>
      </c>
      <c r="F767" s="6">
        <f>'слюсарі х.в.'!P767+'слюсарі кан'!P767+'слюсарі ц.о.'!P344+'слюсарі г.в.'!P337+зварювальник!L767+аварійки!J767</f>
        <v>0.25120704391221338</v>
      </c>
      <c r="G767" s="6">
        <f>'дератизація '!I767</f>
        <v>2.1901211556383973E-3</v>
      </c>
      <c r="H767" s="6">
        <f>SUM(димовенти!Q767)</f>
        <v>5.1808115272259758E-2</v>
      </c>
      <c r="I767" s="6">
        <f>'під зими'!L767+майстерні!L767+покрівлі!N767+маляри!L767</f>
        <v>0.22299779643674317</v>
      </c>
      <c r="J767" s="6">
        <f>електрики!P767</f>
        <v>7.7980796051584381E-2</v>
      </c>
      <c r="K767" s="4">
        <f t="shared" si="57"/>
        <v>2.2848819813772212</v>
      </c>
      <c r="L767" s="4">
        <v>3.2252952115428224E-2</v>
      </c>
      <c r="M767" s="4">
        <f t="shared" si="58"/>
        <v>2.3171349334926497</v>
      </c>
      <c r="N767" s="4">
        <f t="shared" si="59"/>
        <v>2.7805619201911793</v>
      </c>
    </row>
    <row r="768" spans="1:14" ht="18" customHeight="1" x14ac:dyDescent="0.2">
      <c r="A768" s="2">
        <f t="shared" si="56"/>
        <v>49</v>
      </c>
      <c r="B768" s="2">
        <v>2</v>
      </c>
      <c r="C768" s="5" t="s">
        <v>1853</v>
      </c>
      <c r="D768" s="6">
        <f>SUM(сходові!N768)</f>
        <v>0</v>
      </c>
      <c r="E768" s="6">
        <f>SUM(прибудинкова!M768)</f>
        <v>1.3309322001205548</v>
      </c>
      <c r="F768" s="6">
        <f>'слюсарі х.в.'!P768+'слюсарі кан'!P768+'слюсарі ц.о.'!P345+'слюсарі г.в.'!P338+зварювальник!L768+аварійки!J768</f>
        <v>0.3481468430865774</v>
      </c>
      <c r="G768" s="6">
        <f>'дератизація '!I768</f>
        <v>3.9783001808318267E-3</v>
      </c>
      <c r="H768" s="6">
        <f>SUM(димовенти!Q768)</f>
        <v>4.8924838767775966E-2</v>
      </c>
      <c r="I768" s="6">
        <f>'під зими'!L768+майстерні!L768+покрівлі!N768+маляри!L768</f>
        <v>0.3072161081263074</v>
      </c>
      <c r="J768" s="6">
        <f>електрики!P768</f>
        <v>0.10385092465941763</v>
      </c>
      <c r="K768" s="4">
        <f t="shared" si="57"/>
        <v>2.1430492149414646</v>
      </c>
      <c r="L768" s="4">
        <v>3.0512686569273972E-2</v>
      </c>
      <c r="M768" s="4">
        <f t="shared" si="58"/>
        <v>2.1735619015107384</v>
      </c>
      <c r="N768" s="4">
        <f t="shared" si="59"/>
        <v>2.6082742818128861</v>
      </c>
    </row>
    <row r="769" spans="1:14" ht="18" customHeight="1" x14ac:dyDescent="0.2">
      <c r="A769" s="2">
        <f t="shared" si="56"/>
        <v>50</v>
      </c>
      <c r="B769" s="2">
        <v>4</v>
      </c>
      <c r="C769" s="5" t="s">
        <v>1854</v>
      </c>
      <c r="D769" s="6">
        <f>SUM(сходові!N769)</f>
        <v>0.67404596610754175</v>
      </c>
      <c r="E769" s="6">
        <f>SUM(прибудинкова!M769)</f>
        <v>1.2591019887983366</v>
      </c>
      <c r="F769" s="6">
        <f>'слюсарі х.в.'!P769+'слюсарі кан'!P769+'слюсарі ц.о.'!P346+'слюсарі г.в.'!P339+зварювальник!L769+аварійки!J769</f>
        <v>0.36837190420548116</v>
      </c>
      <c r="G769" s="6">
        <f>'дератизація '!I769</f>
        <v>1.4588992856424191E-3</v>
      </c>
      <c r="H769" s="6">
        <f>SUM(димовенти!Q769)</f>
        <v>5.4442973817446644E-2</v>
      </c>
      <c r="I769" s="6">
        <f>'під зими'!L769+майстерні!L769+покрівлі!N769+маляри!L769</f>
        <v>0.19969571893026911</v>
      </c>
      <c r="J769" s="6">
        <f>електрики!P769</f>
        <v>0.11556406346042448</v>
      </c>
      <c r="K769" s="4">
        <f t="shared" si="57"/>
        <v>2.6726815146051424</v>
      </c>
      <c r="L769" s="4">
        <v>3.7429939827260394E-2</v>
      </c>
      <c r="M769" s="4">
        <f t="shared" si="58"/>
        <v>2.7101114544324028</v>
      </c>
      <c r="N769" s="4">
        <f t="shared" si="59"/>
        <v>3.2521337453188832</v>
      </c>
    </row>
    <row r="770" spans="1:14" ht="18" customHeight="1" x14ac:dyDescent="0.2">
      <c r="A770" s="2">
        <f t="shared" si="56"/>
        <v>51</v>
      </c>
      <c r="B770" s="2">
        <v>3</v>
      </c>
      <c r="C770" s="5" t="s">
        <v>1855</v>
      </c>
      <c r="D770" s="6">
        <f>SUM(сходові!N770)</f>
        <v>0.74161685169370894</v>
      </c>
      <c r="E770" s="6">
        <f>SUM(прибудинкова!M770)</f>
        <v>1.237733940601575</v>
      </c>
      <c r="F770" s="6">
        <f>'слюсарі х.в.'!P770+'слюсарі кан'!P770+'слюсарі ц.о.'!P347+'слюсарі г.в.'!P340+зварювальник!L770+аварійки!J770</f>
        <v>0.23404709421217246</v>
      </c>
      <c r="G770" s="6">
        <f>'дератизація '!I770</f>
        <v>4.269854824935952E-3</v>
      </c>
      <c r="H770" s="6">
        <f>SUM(димовенти!Q770)</f>
        <v>4.8185445008705703E-2</v>
      </c>
      <c r="I770" s="6">
        <f>'під зими'!L770+майстерні!L770+покрівлі!N770+маляри!L770</f>
        <v>0.26069062652715413</v>
      </c>
      <c r="J770" s="6">
        <f>електрики!P770</f>
        <v>6.8115524879801145E-2</v>
      </c>
      <c r="K770" s="4">
        <f t="shared" si="57"/>
        <v>2.5946593377480531</v>
      </c>
      <c r="L770" s="4">
        <v>3.6852063397768253E-2</v>
      </c>
      <c r="M770" s="4">
        <f t="shared" si="58"/>
        <v>2.6315114011458212</v>
      </c>
      <c r="N770" s="4">
        <f t="shared" si="59"/>
        <v>3.1578136813749853</v>
      </c>
    </row>
    <row r="771" spans="1:14" ht="18" customHeight="1" x14ac:dyDescent="0.2">
      <c r="A771" s="2">
        <f t="shared" si="56"/>
        <v>52</v>
      </c>
      <c r="B771" s="2">
        <v>3</v>
      </c>
      <c r="C771" s="5" t="s">
        <v>1856</v>
      </c>
      <c r="D771" s="6">
        <f>SUM(сходові!N771)</f>
        <v>0.90226839826839833</v>
      </c>
      <c r="E771" s="6">
        <f>SUM(прибудинкова!M771)</f>
        <v>0.81936580821917804</v>
      </c>
      <c r="F771" s="6">
        <f>'слюсарі х.в.'!P771+'слюсарі кан'!P771+'слюсарі ц.о.'!P348+'слюсарі г.в.'!P341+зварювальник!L771+аварійки!J771</f>
        <v>0.29755274189139613</v>
      </c>
      <c r="G771" s="6">
        <f>'дератизація '!I771</f>
        <v>2.7260273972602739E-3</v>
      </c>
      <c r="H771" s="6">
        <f>SUM(димовенти!Q771)</f>
        <v>7.7262041363379066E-2</v>
      </c>
      <c r="I771" s="6">
        <f>'під зими'!L771+майстерні!L771+покрівлі!N771+маляри!L771</f>
        <v>0.24092601674124486</v>
      </c>
      <c r="J771" s="6">
        <f>електрики!P771</f>
        <v>0.10472310866397548</v>
      </c>
      <c r="K771" s="4">
        <f t="shared" si="57"/>
        <v>2.444824142544832</v>
      </c>
      <c r="L771" s="4">
        <v>3.4426404723652881E-2</v>
      </c>
      <c r="M771" s="4">
        <f t="shared" si="58"/>
        <v>2.4792505472684851</v>
      </c>
      <c r="N771" s="4">
        <f t="shared" si="59"/>
        <v>2.9751006567221823</v>
      </c>
    </row>
    <row r="772" spans="1:14" ht="18" customHeight="1" x14ac:dyDescent="0.2">
      <c r="A772" s="2">
        <f t="shared" si="56"/>
        <v>53</v>
      </c>
      <c r="B772" s="2">
        <v>2</v>
      </c>
      <c r="C772" s="5" t="s">
        <v>1857</v>
      </c>
      <c r="D772" s="6">
        <f>SUM(сходові!N772)</f>
        <v>0</v>
      </c>
      <c r="E772" s="6">
        <f>SUM(прибудинкова!M772)</f>
        <v>1.1054211661341855</v>
      </c>
      <c r="F772" s="6">
        <f>'слюсарі х.в.'!P772+'слюсарі кан'!P772+'слюсарі ц.о.'!P349+'слюсарі г.в.'!P342+зварювальник!L772+аварійки!J772</f>
        <v>0.28144067275835344</v>
      </c>
      <c r="G772" s="6">
        <f>'дератизація '!I772</f>
        <v>5.8306709265175723E-3</v>
      </c>
      <c r="H772" s="6">
        <f>SUM(димовенти!Q772)</f>
        <v>5.6311192287606553E-2</v>
      </c>
      <c r="I772" s="6">
        <f>'під зими'!L772+майстерні!L772+покрівлі!N772+маляри!L772</f>
        <v>0.26726341936448555</v>
      </c>
      <c r="J772" s="6">
        <f>електрики!P772</f>
        <v>9.5064316158542259E-2</v>
      </c>
      <c r="K772" s="4">
        <f t="shared" si="57"/>
        <v>1.811331437629691</v>
      </c>
      <c r="L772" s="4">
        <v>2.5549840774389487E-2</v>
      </c>
      <c r="M772" s="4">
        <f t="shared" si="58"/>
        <v>1.8368812784040804</v>
      </c>
      <c r="N772" s="4">
        <f t="shared" si="59"/>
        <v>2.2042575340848964</v>
      </c>
    </row>
    <row r="773" spans="1:14" ht="18" customHeight="1" x14ac:dyDescent="0.2">
      <c r="A773" s="2">
        <f t="shared" si="56"/>
        <v>54</v>
      </c>
      <c r="B773" s="2">
        <v>2</v>
      </c>
      <c r="C773" s="5" t="s">
        <v>1858</v>
      </c>
      <c r="D773" s="6">
        <f>SUM(сходові!N773)</f>
        <v>0</v>
      </c>
      <c r="E773" s="6">
        <f>SUM(прибудинкова!M773)</f>
        <v>1.1620421463014259</v>
      </c>
      <c r="F773" s="6">
        <f>'слюсарі х.в.'!P773+'слюсарі кан'!P773+'слюсарі ц.о.'!P350+'слюсарі г.в.'!P343+зварювальник!L773+аварійки!J773</f>
        <v>0.24360399056586463</v>
      </c>
      <c r="G773" s="6">
        <f>'дератизація '!I773</f>
        <v>3.2933210218528777E-3</v>
      </c>
      <c r="H773" s="6">
        <f>SUM(димовенти!Q773)</f>
        <v>4.8575985141597604E-2</v>
      </c>
      <c r="I773" s="6">
        <f>'під зими'!L773+майстерні!L773+покрівлі!N773+маляри!L773</f>
        <v>0.21970682045796144</v>
      </c>
      <c r="J773" s="6">
        <f>електрики!P773</f>
        <v>7.3458123509346135E-2</v>
      </c>
      <c r="K773" s="4">
        <f t="shared" si="57"/>
        <v>1.7506803869980487</v>
      </c>
      <c r="L773" s="4">
        <v>2.4762817804201309E-2</v>
      </c>
      <c r="M773" s="4">
        <f t="shared" si="58"/>
        <v>1.7754432048022499</v>
      </c>
      <c r="N773" s="4">
        <f t="shared" si="59"/>
        <v>2.1305318457626998</v>
      </c>
    </row>
    <row r="774" spans="1:14" ht="18" customHeight="1" x14ac:dyDescent="0.2">
      <c r="A774" s="2">
        <f t="shared" si="56"/>
        <v>55</v>
      </c>
      <c r="B774" s="2">
        <v>2</v>
      </c>
      <c r="C774" s="5" t="s">
        <v>1859</v>
      </c>
      <c r="D774" s="6">
        <f>SUM(сходові!N774)</f>
        <v>0</v>
      </c>
      <c r="E774" s="6">
        <f>SUM(прибудинкова!M774)</f>
        <v>1.3142212810457519</v>
      </c>
      <c r="F774" s="6">
        <f>'слюсарі х.в.'!P774+'слюсарі кан'!P774+'слюсарі ц.о.'!P351+'слюсарі г.в.'!P344+зварювальник!L774+аварійки!J774</f>
        <v>0.27846404767589716</v>
      </c>
      <c r="G774" s="6">
        <f>'дератизація '!I774</f>
        <v>5.1372549019607847E-3</v>
      </c>
      <c r="H774" s="6">
        <f>SUM(димовенти!Q774)</f>
        <v>5.5295382544379136E-2</v>
      </c>
      <c r="I774" s="6">
        <f>'під зими'!L774+майстерні!L774+покрівлі!N774+маляри!L774</f>
        <v>0.26374477851558586</v>
      </c>
      <c r="J774" s="6">
        <f>електрики!P774</f>
        <v>9.3839152510878987E-2</v>
      </c>
      <c r="K774" s="4">
        <f t="shared" si="57"/>
        <v>2.0107018971944539</v>
      </c>
      <c r="L774" s="4">
        <v>2.8274198835271935E-2</v>
      </c>
      <c r="M774" s="4">
        <f t="shared" si="58"/>
        <v>2.0389760960297258</v>
      </c>
      <c r="N774" s="4">
        <f t="shared" si="59"/>
        <v>2.4467713152356709</v>
      </c>
    </row>
    <row r="775" spans="1:14" ht="18" customHeight="1" x14ac:dyDescent="0.2">
      <c r="A775" s="2">
        <f t="shared" si="56"/>
        <v>56</v>
      </c>
      <c r="B775" s="2">
        <v>2</v>
      </c>
      <c r="C775" s="5" t="s">
        <v>1860</v>
      </c>
      <c r="D775" s="6">
        <f>SUM(сходові!N775)</f>
        <v>0</v>
      </c>
      <c r="E775" s="6">
        <f>SUM(прибудинкова!M775)</f>
        <v>0.73769883003616266</v>
      </c>
      <c r="F775" s="6">
        <f>'слюсарі х.в.'!P775+'слюсарі кан'!P775+'слюсарі ц.о.'!P352+'слюсарі г.в.'!P345+зварювальник!L775+аварійки!J775</f>
        <v>0.32737349711765101</v>
      </c>
      <c r="G775" s="6">
        <f>'дератизація '!I775</f>
        <v>2.0740268028079135E-3</v>
      </c>
      <c r="H775" s="6">
        <f>SUM(димовенти!Q775)</f>
        <v>8.3702385957822797E-2</v>
      </c>
      <c r="I775" s="6">
        <f>'під зими'!L775+майстерні!L775+покрівлі!N775+маляри!L775</f>
        <v>0.24094924355702457</v>
      </c>
      <c r="J775" s="6">
        <f>електрики!P775</f>
        <v>0.12216456357510733</v>
      </c>
      <c r="K775" s="4">
        <f t="shared" si="57"/>
        <v>1.5139625470465763</v>
      </c>
      <c r="L775" s="4">
        <v>2.0905088311732767E-2</v>
      </c>
      <c r="M775" s="4">
        <f t="shared" si="58"/>
        <v>1.5348676353583091</v>
      </c>
      <c r="N775" s="4">
        <f t="shared" si="59"/>
        <v>1.8418411624299709</v>
      </c>
    </row>
    <row r="776" spans="1:14" ht="18" customHeight="1" x14ac:dyDescent="0.2">
      <c r="A776" s="2">
        <f t="shared" si="56"/>
        <v>57</v>
      </c>
      <c r="B776" s="2">
        <v>2</v>
      </c>
      <c r="C776" s="5" t="s">
        <v>1861</v>
      </c>
      <c r="D776" s="6">
        <f>SUM(сходові!N776)</f>
        <v>0</v>
      </c>
      <c r="E776" s="6">
        <f>SUM(прибудинкова!M776)</f>
        <v>0.88241047765793523</v>
      </c>
      <c r="F776" s="6">
        <f>'слюсарі х.в.'!P776+'слюсарі кан'!P776+'слюсарі ц.о.'!P353+'слюсарі г.в.'!P346+зварювальник!L776+аварійки!J776</f>
        <v>0.30742507226056143</v>
      </c>
      <c r="G776" s="6">
        <f>'дератизація '!I776</f>
        <v>7.1648690292758091E-3</v>
      </c>
      <c r="H776" s="6">
        <f>SUM(димовенти!Q776)</f>
        <v>0.13895960882681099</v>
      </c>
      <c r="I776" s="6">
        <f>'під зими'!L776+майстерні!L776+покрівлі!N776+маляри!L776</f>
        <v>0.30711476276820771</v>
      </c>
      <c r="J776" s="6">
        <f>електрики!P776</f>
        <v>0.11061163585642901</v>
      </c>
      <c r="K776" s="4">
        <f t="shared" si="57"/>
        <v>1.7536864263992202</v>
      </c>
      <c r="L776" s="4">
        <v>2.5495720344535289E-2</v>
      </c>
      <c r="M776" s="4">
        <f t="shared" si="58"/>
        <v>1.7791821467437554</v>
      </c>
      <c r="N776" s="4">
        <f t="shared" si="59"/>
        <v>2.1350185760925062</v>
      </c>
    </row>
    <row r="777" spans="1:14" ht="18" customHeight="1" x14ac:dyDescent="0.2">
      <c r="A777" s="2">
        <f t="shared" si="56"/>
        <v>58</v>
      </c>
      <c r="B777" s="2">
        <v>2</v>
      </c>
      <c r="C777" s="5" t="s">
        <v>1862</v>
      </c>
      <c r="D777" s="6">
        <f>SUM(сходові!N777)</f>
        <v>0</v>
      </c>
      <c r="E777" s="6">
        <f>SUM(прибудинкова!M777)</f>
        <v>0.81446239288426081</v>
      </c>
      <c r="F777" s="6">
        <f>'слюсарі х.в.'!P777+'слюсарі кан'!P777+'слюсарі ц.о.'!P354+'слюсарі г.в.'!P347+зварювальник!L777+аварійки!J777</f>
        <v>0.33156074889489923</v>
      </c>
      <c r="G777" s="6">
        <f>'дератизація '!I777</f>
        <v>2.733485193621868E-3</v>
      </c>
      <c r="H777" s="6">
        <f>SUM(димовенти!Q777)</f>
        <v>0.11738989408213517</v>
      </c>
      <c r="I777" s="6">
        <f>'під зими'!L777+майстерні!L777+покрівлі!N777+маляри!L777</f>
        <v>0.23799445828383692</v>
      </c>
      <c r="J777" s="6">
        <f>електрики!P777</f>
        <v>0.12458956792853443</v>
      </c>
      <c r="K777" s="4">
        <f t="shared" si="57"/>
        <v>1.6287305472672884</v>
      </c>
      <c r="L777" s="4">
        <v>2.2968670294959082E-2</v>
      </c>
      <c r="M777" s="4">
        <f t="shared" si="58"/>
        <v>1.6516992175622476</v>
      </c>
      <c r="N777" s="4">
        <f t="shared" si="59"/>
        <v>1.982039061074697</v>
      </c>
    </row>
    <row r="778" spans="1:14" ht="18" customHeight="1" x14ac:dyDescent="0.2">
      <c r="A778" s="2">
        <f t="shared" si="56"/>
        <v>59</v>
      </c>
      <c r="B778" s="2">
        <v>2</v>
      </c>
      <c r="C778" s="5" t="s">
        <v>1863</v>
      </c>
      <c r="D778" s="6">
        <f>SUM(сходові!N778)</f>
        <v>0</v>
      </c>
      <c r="E778" s="6">
        <f>SUM(прибудинкова!M778)</f>
        <v>1.2615930607187114</v>
      </c>
      <c r="F778" s="6">
        <f>'слюсарі х.в.'!P778+'слюсарі кан'!P778+'слюсарі ц.о.'!P355+'слюсарі г.в.'!P348+зварювальник!L778+аварійки!J778</f>
        <v>0.30075096869088058</v>
      </c>
      <c r="G778" s="6">
        <f>'дератизація '!I778</f>
        <v>5.2044609665427514E-3</v>
      </c>
      <c r="H778" s="6">
        <f>SUM(димовенти!Q778)</f>
        <v>0.11734079979557668</v>
      </c>
      <c r="I778" s="6">
        <f>'під зими'!L778+майстерні!L778+покрівлі!N778+маляри!L778</f>
        <v>0.35558898848610782</v>
      </c>
      <c r="J778" s="6">
        <f>електрики!P778</f>
        <v>0.10674639653653893</v>
      </c>
      <c r="K778" s="4">
        <f t="shared" ref="K778:K800" si="60">SUM(D778,E778,F778,G778,H778,I778,J778)</f>
        <v>2.1472246751943582</v>
      </c>
      <c r="L778" s="4">
        <v>3.0762763988458008E-2</v>
      </c>
      <c r="M778" s="4">
        <f t="shared" ref="M778:M800" si="61">SUM(L778+K778)</f>
        <v>2.1779874391828162</v>
      </c>
      <c r="N778" s="4">
        <f t="shared" ref="N778:N800" si="62">M778*1.2</f>
        <v>2.6135849270193794</v>
      </c>
    </row>
    <row r="779" spans="1:14" ht="18" customHeight="1" x14ac:dyDescent="0.2">
      <c r="A779" s="2">
        <f t="shared" si="56"/>
        <v>60</v>
      </c>
      <c r="B779" s="2">
        <v>5</v>
      </c>
      <c r="C779" s="5" t="s">
        <v>1864</v>
      </c>
      <c r="D779" s="6">
        <f>SUM(сходові!N779)</f>
        <v>0.71419910410107179</v>
      </c>
      <c r="E779" s="6">
        <f>SUM(прибудинкова!M779)</f>
        <v>1.0860078907704585</v>
      </c>
      <c r="F779" s="6">
        <f>'слюсарі х.в.'!P779+'слюсарі кан'!P779+'слюсарі ц.о.'!P356+'слюсарі г.в.'!P349+зварювальник!L779+аварійки!J779</f>
        <v>0.34466507020092596</v>
      </c>
      <c r="G779" s="6">
        <f>'дератизація '!I779</f>
        <v>1.0107279014096996E-3</v>
      </c>
      <c r="H779" s="6">
        <f>SUM(димовенти!Q779)</f>
        <v>4.7475145636897309E-2</v>
      </c>
      <c r="I779" s="6">
        <f>'під зими'!L779+майстерні!L779+покрівлі!N779+маляри!L779</f>
        <v>0.18442426967868697</v>
      </c>
      <c r="J779" s="6">
        <f>електрики!P779</f>
        <v>0.10182065146093981</v>
      </c>
      <c r="K779" s="4">
        <f t="shared" si="60"/>
        <v>2.4796028597503899</v>
      </c>
      <c r="L779" s="4">
        <v>3.4706363975588017E-2</v>
      </c>
      <c r="M779" s="4">
        <f t="shared" si="61"/>
        <v>2.5143092237259781</v>
      </c>
      <c r="N779" s="4">
        <f t="shared" si="62"/>
        <v>3.0171710684711734</v>
      </c>
    </row>
    <row r="780" spans="1:14" ht="18" customHeight="1" x14ac:dyDescent="0.2">
      <c r="A780" s="2">
        <f t="shared" si="56"/>
        <v>61</v>
      </c>
      <c r="B780" s="2">
        <v>5</v>
      </c>
      <c r="C780" s="5" t="s">
        <v>1865</v>
      </c>
      <c r="D780" s="6">
        <f>SUM(сходові!N780)</f>
        <v>0.58301475500889488</v>
      </c>
      <c r="E780" s="6">
        <f>SUM(прибудинкова!M780)</f>
        <v>1.0039357637910633</v>
      </c>
      <c r="F780" s="6">
        <f>'слюсарі х.в.'!P780+'слюсарі кан'!P780+'слюсарі ц.о.'!P357+'слюсарі г.в.'!P350+зварювальник!L780+аварійки!J780</f>
        <v>0.35508169295129466</v>
      </c>
      <c r="G780" s="6">
        <f>'дератизація '!I780</f>
        <v>1.0001690426550967E-3</v>
      </c>
      <c r="H780" s="6">
        <f>SUM(димовенти!Q780)</f>
        <v>5.0816918988336256E-2</v>
      </c>
      <c r="I780" s="6">
        <f>'під зими'!L780+майстерні!L780+покрівлі!N780+маляри!L780</f>
        <v>0.17298647221066649</v>
      </c>
      <c r="J780" s="6">
        <f>електрики!P780</f>
        <v>0.10786717254870859</v>
      </c>
      <c r="K780" s="4">
        <f t="shared" si="60"/>
        <v>2.2747029445416196</v>
      </c>
      <c r="L780" s="4">
        <v>3.1689508152143775E-2</v>
      </c>
      <c r="M780" s="4">
        <f t="shared" si="61"/>
        <v>2.3063924526937631</v>
      </c>
      <c r="N780" s="4">
        <f t="shared" si="62"/>
        <v>2.7676709432325155</v>
      </c>
    </row>
    <row r="781" spans="1:14" ht="18" customHeight="1" x14ac:dyDescent="0.2">
      <c r="A781" s="2">
        <f t="shared" si="56"/>
        <v>62</v>
      </c>
      <c r="B781" s="2">
        <v>5</v>
      </c>
      <c r="C781" s="5" t="s">
        <v>1011</v>
      </c>
      <c r="D781" s="6">
        <f>SUM(сходові!N781)</f>
        <v>0.74644054842249541</v>
      </c>
      <c r="E781" s="6">
        <f>SUM(прибудинкова!M781)</f>
        <v>0.92939121459385687</v>
      </c>
      <c r="F781" s="6">
        <f>'слюсарі х.в.'!P781+'слюсарі кан'!P781+'слюсарі ц.о.'!P358+'слюсарі г.в.'!P351+зварювальник!L781+аварійки!J781</f>
        <v>0.36642161007652507</v>
      </c>
      <c r="G781" s="6">
        <f>'дератизація '!I781</f>
        <v>1.2239591116956095E-3</v>
      </c>
      <c r="H781" s="6">
        <f>SUM(димовенти!Q781)</f>
        <v>5.3910862377738802E-2</v>
      </c>
      <c r="I781" s="6">
        <f>'під зими'!L781+майстерні!L781+покрівлі!N781+маляри!L781</f>
        <v>0.1766240948072238</v>
      </c>
      <c r="J781" s="6">
        <f>електрики!P781</f>
        <v>0.11443457041706857</v>
      </c>
      <c r="K781" s="4">
        <f t="shared" si="60"/>
        <v>2.3884468598066042</v>
      </c>
      <c r="L781" s="4">
        <v>3.3251443076623977E-2</v>
      </c>
      <c r="M781" s="4">
        <f t="shared" si="61"/>
        <v>2.421698302883228</v>
      </c>
      <c r="N781" s="4">
        <f t="shared" si="62"/>
        <v>2.9060379634598736</v>
      </c>
    </row>
    <row r="782" spans="1:14" ht="18" customHeight="1" x14ac:dyDescent="0.2">
      <c r="A782" s="2">
        <f t="shared" si="56"/>
        <v>63</v>
      </c>
      <c r="B782" s="2">
        <v>5</v>
      </c>
      <c r="C782" s="5" t="s">
        <v>1866</v>
      </c>
      <c r="D782" s="6">
        <f>SUM(сходові!N782)</f>
        <v>0.68465067173193439</v>
      </c>
      <c r="E782" s="6">
        <f>SUM(прибудинкова!M782)</f>
        <v>1.2413651161372921</v>
      </c>
      <c r="F782" s="6">
        <f>'слюсарі х.в.'!P782+'слюсарі кан'!P782+'слюсарі ц.о.'!P359+'слюсарі г.в.'!P352+зварювальник!L782+аварійки!J782</f>
        <v>0.33759645460367549</v>
      </c>
      <c r="G782" s="6">
        <f>'дератизація '!I782</f>
        <v>8.7026763396939595E-4</v>
      </c>
      <c r="H782" s="6">
        <f>SUM(димовенти!Q782)</f>
        <v>4.535904929348003E-2</v>
      </c>
      <c r="I782" s="6">
        <f>'під зими'!L782+майстерні!L782+покрівлі!N782+маляри!L782</f>
        <v>0.17937780801233422</v>
      </c>
      <c r="J782" s="6">
        <f>електрики!P782</f>
        <v>9.7721741317925367E-2</v>
      </c>
      <c r="K782" s="4">
        <f t="shared" si="60"/>
        <v>2.5869411087306107</v>
      </c>
      <c r="L782" s="4">
        <v>3.6249782902839867E-2</v>
      </c>
      <c r="M782" s="4">
        <f t="shared" si="61"/>
        <v>2.6231908916334508</v>
      </c>
      <c r="N782" s="4">
        <f t="shared" si="62"/>
        <v>3.147829069960141</v>
      </c>
    </row>
    <row r="783" spans="1:14" ht="18" customHeight="1" x14ac:dyDescent="0.2">
      <c r="A783" s="2">
        <f t="shared" si="56"/>
        <v>64</v>
      </c>
      <c r="B783" s="2">
        <v>2</v>
      </c>
      <c r="C783" s="5" t="s">
        <v>1867</v>
      </c>
      <c r="D783" s="6">
        <f>SUM(сходові!N783)</f>
        <v>0</v>
      </c>
      <c r="E783" s="6">
        <f>SUM(прибудинкова!M783)</f>
        <v>0.36026383581033261</v>
      </c>
      <c r="F783" s="6">
        <f>'слюсарі х.в.'!P783+'слюсарі кан'!P783+'слюсарі ц.о.'!P360+'слюсарі г.в.'!P353+зварювальник!L783+аварійки!J783</f>
        <v>0.29188070506777131</v>
      </c>
      <c r="G783" s="6">
        <f>'дератизація '!I783</f>
        <v>0</v>
      </c>
      <c r="H783" s="6">
        <f>SUM(димовенти!Q783)</f>
        <v>0.12765008652314272</v>
      </c>
      <c r="I783" s="6">
        <f>'під зими'!L783+майстерні!L783+покрівлі!N783+маляри!L783</f>
        <v>0.33408568170650965</v>
      </c>
      <c r="J783" s="6">
        <f>електрики!P783</f>
        <v>0.10160927341942311</v>
      </c>
      <c r="K783" s="4">
        <f t="shared" si="60"/>
        <v>1.2154895825271794</v>
      </c>
      <c r="L783" s="4">
        <v>1.7993888514426404E-2</v>
      </c>
      <c r="M783" s="4">
        <f t="shared" si="61"/>
        <v>1.2334834710416058</v>
      </c>
      <c r="N783" s="4">
        <f t="shared" si="62"/>
        <v>1.4801801652499269</v>
      </c>
    </row>
    <row r="784" spans="1:14" ht="18" customHeight="1" x14ac:dyDescent="0.2">
      <c r="A784" s="2">
        <f t="shared" si="56"/>
        <v>65</v>
      </c>
      <c r="B784" s="2">
        <v>2</v>
      </c>
      <c r="C784" s="5" t="s">
        <v>1868</v>
      </c>
      <c r="D784" s="6">
        <f>SUM(сходові!N784)</f>
        <v>0</v>
      </c>
      <c r="E784" s="6">
        <f>SUM(прибудинкова!M784)</f>
        <v>0.19296921910538287</v>
      </c>
      <c r="F784" s="6">
        <f>'слюсарі х.в.'!P784+'слюсарі кан'!P784+'слюсарі ц.о.'!P361+'слюсарі г.в.'!P354+зварювальник!L784+аварійки!J784</f>
        <v>0.24173353225356395</v>
      </c>
      <c r="G784" s="6">
        <f>'дератизація '!I784</f>
        <v>7.0128885519332837E-4</v>
      </c>
      <c r="H784" s="6">
        <f>SUM(димовенти!Q784)</f>
        <v>5.982690512700934E-2</v>
      </c>
      <c r="I784" s="6">
        <f>'під зими'!L784+майстерні!L784+покрівлі!N784+маляри!L784</f>
        <v>0.21144200427392024</v>
      </c>
      <c r="J784" s="6">
        <f>електрики!P784</f>
        <v>7.2567047430702483E-2</v>
      </c>
      <c r="K784" s="4">
        <f t="shared" si="60"/>
        <v>0.77923999704577218</v>
      </c>
      <c r="L784" s="4">
        <v>1.1074956658153834E-2</v>
      </c>
      <c r="M784" s="4">
        <f t="shared" si="61"/>
        <v>0.79031495370392602</v>
      </c>
      <c r="N784" s="4">
        <f t="shared" si="62"/>
        <v>0.94837794444471113</v>
      </c>
    </row>
    <row r="785" spans="1:14" ht="18" customHeight="1" x14ac:dyDescent="0.2">
      <c r="A785" s="2">
        <f t="shared" ref="A785:A848" si="63">A784+1</f>
        <v>66</v>
      </c>
      <c r="B785" s="2">
        <v>1</v>
      </c>
      <c r="C785" s="5" t="s">
        <v>1869</v>
      </c>
      <c r="D785" s="6">
        <f>SUM(сходові!N785)</f>
        <v>0</v>
      </c>
      <c r="E785" s="6">
        <f>SUM(прибудинкова!M785)</f>
        <v>0.470139698778062</v>
      </c>
      <c r="F785" s="6">
        <f>'слюсарі х.в.'!P785+'слюсарі кан'!P785+'слюсарі ц.о.'!P362+'слюсарі г.в.'!P355+зварювальник!L785+аварійки!J785</f>
        <v>0.32777811614970886</v>
      </c>
      <c r="G785" s="6">
        <f>'дератизація '!I785</f>
        <v>0</v>
      </c>
      <c r="H785" s="6">
        <f>SUM(димовенти!Q785)</f>
        <v>9.0511444898475249E-2</v>
      </c>
      <c r="I785" s="6">
        <f>'під зими'!L785+майстерні!L785+покрівлі!N785+маляри!L785</f>
        <v>0.37607482145425808</v>
      </c>
      <c r="J785" s="6">
        <f>електрики!P785</f>
        <v>0.12239889457940739</v>
      </c>
      <c r="K785" s="4">
        <f t="shared" si="60"/>
        <v>1.3869029758599116</v>
      </c>
      <c r="L785" s="4">
        <v>1.9886370246626983E-2</v>
      </c>
      <c r="M785" s="4">
        <f t="shared" si="61"/>
        <v>1.4067893461065386</v>
      </c>
      <c r="N785" s="4">
        <f t="shared" si="62"/>
        <v>1.6881472153278463</v>
      </c>
    </row>
    <row r="786" spans="1:14" ht="18" customHeight="1" x14ac:dyDescent="0.2">
      <c r="A786" s="2">
        <f t="shared" si="63"/>
        <v>67</v>
      </c>
      <c r="B786" s="2">
        <v>2</v>
      </c>
      <c r="C786" s="5" t="s">
        <v>1870</v>
      </c>
      <c r="D786" s="6">
        <f>SUM(сходові!N786)</f>
        <v>0</v>
      </c>
      <c r="E786" s="6">
        <f>SUM(прибудинкова!M786)</f>
        <v>0.35350888888888887</v>
      </c>
      <c r="F786" s="6">
        <f>'слюсарі х.в.'!P786+'слюсарі кан'!P786+'слюсарі ц.о.'!P363+'слюсарі г.в.'!P356+зварювальник!L786+аварійки!J786</f>
        <v>0.35595758384902987</v>
      </c>
      <c r="G786" s="6">
        <f>'дератизація '!I786</f>
        <v>1.2318840579710146E-3</v>
      </c>
      <c r="H786" s="6">
        <f>SUM(димовенти!Q786)</f>
        <v>0.11436476501815264</v>
      </c>
      <c r="I786" s="6">
        <f>'під зими'!L786+майстерні!L786+покрівлі!N786+маляри!L786</f>
        <v>0.2960142637141252</v>
      </c>
      <c r="J786" s="6">
        <f>електрики!P786</f>
        <v>0.13871874718999505</v>
      </c>
      <c r="K786" s="4">
        <f t="shared" si="60"/>
        <v>1.2597961327181628</v>
      </c>
      <c r="L786" s="4">
        <v>1.7508626810632921E-2</v>
      </c>
      <c r="M786" s="4">
        <f t="shared" si="61"/>
        <v>1.2773047595287959</v>
      </c>
      <c r="N786" s="4">
        <f t="shared" si="62"/>
        <v>1.532765711434555</v>
      </c>
    </row>
    <row r="787" spans="1:14" ht="18" customHeight="1" x14ac:dyDescent="0.2">
      <c r="A787" s="2">
        <f t="shared" si="63"/>
        <v>68</v>
      </c>
      <c r="B787" s="2">
        <v>2</v>
      </c>
      <c r="C787" s="5" t="s">
        <v>1871</v>
      </c>
      <c r="D787" s="6">
        <f>SUM(сходові!N787)</f>
        <v>0</v>
      </c>
      <c r="E787" s="6">
        <f>SUM(прибудинкова!M787)</f>
        <v>0.35096565947242203</v>
      </c>
      <c r="F787" s="6">
        <f>'слюсарі х.в.'!P787+'слюсарі кан'!P787+'слюсарі ц.о.'!P364+'слюсарі г.в.'!P357+зварювальник!L787+аварійки!J787</f>
        <v>0.35423437898971888</v>
      </c>
      <c r="G787" s="6">
        <f>'дератизація '!I787</f>
        <v>1.4028776978417268E-3</v>
      </c>
      <c r="H787" s="6">
        <f>SUM(димовенти!Q787)</f>
        <v>0.10144116941594733</v>
      </c>
      <c r="I787" s="6">
        <f>'під зими'!L787+майстерні!L787+покрівлі!N787+маляри!L787</f>
        <v>0.29475014301117741</v>
      </c>
      <c r="J787" s="6">
        <f>електрики!P787</f>
        <v>0.13772077059150586</v>
      </c>
      <c r="K787" s="4">
        <f t="shared" si="60"/>
        <v>1.2405149991786131</v>
      </c>
      <c r="L787" s="4">
        <v>1.7229164545989661E-2</v>
      </c>
      <c r="M787" s="4">
        <f t="shared" si="61"/>
        <v>1.2577441637246027</v>
      </c>
      <c r="N787" s="4">
        <f t="shared" si="62"/>
        <v>1.5092929964695232</v>
      </c>
    </row>
    <row r="788" spans="1:14" ht="18" customHeight="1" x14ac:dyDescent="0.2">
      <c r="A788" s="2">
        <f t="shared" si="63"/>
        <v>69</v>
      </c>
      <c r="B788" s="2">
        <v>2</v>
      </c>
      <c r="C788" s="5" t="s">
        <v>1872</v>
      </c>
      <c r="D788" s="6">
        <f>SUM(сходові!N788)</f>
        <v>0</v>
      </c>
      <c r="E788" s="6">
        <f>SUM(прибудинкова!M788)</f>
        <v>0.38274646616541358</v>
      </c>
      <c r="F788" s="6">
        <f>'слюсарі х.в.'!P788+'слюсарі кан'!P788+'слюсарі ц.о.'!P365+'слюсарі г.в.'!P358+зварювальник!L788+аварійки!J788</f>
        <v>0.36496230097099336</v>
      </c>
      <c r="G788" s="6">
        <f>'дератизація '!I788</f>
        <v>1.3533834586466167E-3</v>
      </c>
      <c r="H788" s="6">
        <f>SUM(димовенти!Q788)</f>
        <v>0.10601746277305774</v>
      </c>
      <c r="I788" s="6">
        <f>'під зими'!L788+майстерні!L788+покрівлі!N788+маляри!L788</f>
        <v>0.30107493502321181</v>
      </c>
      <c r="J788" s="6">
        <f>електрики!P788</f>
        <v>0.14393373768585951</v>
      </c>
      <c r="K788" s="4">
        <f t="shared" si="60"/>
        <v>1.3000882860771827</v>
      </c>
      <c r="L788" s="4">
        <v>1.8041226008960964E-2</v>
      </c>
      <c r="M788" s="4">
        <f t="shared" si="61"/>
        <v>1.3181295120861436</v>
      </c>
      <c r="N788" s="4">
        <f t="shared" si="62"/>
        <v>1.5817554145033723</v>
      </c>
    </row>
    <row r="789" spans="1:14" ht="18" customHeight="1" x14ac:dyDescent="0.2">
      <c r="A789" s="2">
        <f t="shared" si="63"/>
        <v>70</v>
      </c>
      <c r="B789" s="2">
        <v>2</v>
      </c>
      <c r="C789" s="5" t="s">
        <v>1873</v>
      </c>
      <c r="D789" s="6">
        <f>SUM(сходові!N789)</f>
        <v>0</v>
      </c>
      <c r="E789" s="6">
        <f>SUM(прибудинкова!M789)</f>
        <v>0.26882805238698776</v>
      </c>
      <c r="F789" s="6">
        <f>'слюсарі х.в.'!P789+'слюсарі кан'!P789+'слюсарі ц.о.'!P366+'слюсарі г.в.'!P359+зварювальник!L789+аварійки!J789</f>
        <v>0.32590305651192142</v>
      </c>
      <c r="G789" s="6">
        <f>'дератизація '!I789</f>
        <v>1.0456273764258555E-3</v>
      </c>
      <c r="H789" s="6">
        <f>SUM(димовенти!Q789)</f>
        <v>0.12144655926696814</v>
      </c>
      <c r="I789" s="6">
        <f>'під зими'!L789+майстерні!L789+покрівлі!N789+маляри!L789</f>
        <v>0.29089586611634183</v>
      </c>
      <c r="J789" s="6">
        <f>електрики!P789</f>
        <v>0.12131297282775232</v>
      </c>
      <c r="K789" s="4">
        <f t="shared" si="60"/>
        <v>1.1294321344863971</v>
      </c>
      <c r="L789" s="4">
        <v>1.6231872923967106E-2</v>
      </c>
      <c r="M789" s="4">
        <f t="shared" si="61"/>
        <v>1.1456640074103643</v>
      </c>
      <c r="N789" s="4">
        <f t="shared" si="62"/>
        <v>1.3747968088924372</v>
      </c>
    </row>
    <row r="790" spans="1:14" ht="18" customHeight="1" x14ac:dyDescent="0.2">
      <c r="A790" s="2">
        <f t="shared" si="63"/>
        <v>71</v>
      </c>
      <c r="B790" s="2">
        <v>2</v>
      </c>
      <c r="C790" s="5" t="s">
        <v>1874</v>
      </c>
      <c r="D790" s="6">
        <f>SUM(сходові!N790)</f>
        <v>0</v>
      </c>
      <c r="E790" s="6">
        <f>SUM(прибудинкова!M790)</f>
        <v>0.15167487140885708</v>
      </c>
      <c r="F790" s="6">
        <f>'слюсарі х.в.'!P790+'слюсарі кан'!P790+'слюсарі ц.о.'!P367+'слюсарі г.в.'!P360+зварювальник!L790+аварійки!J790</f>
        <v>0.27193886231571385</v>
      </c>
      <c r="G790" s="6">
        <f>'дератизація '!I790</f>
        <v>4.9680090327436964E-3</v>
      </c>
      <c r="H790" s="6">
        <f>SUM(димовенти!Q790)</f>
        <v>6.4786786399403967E-2</v>
      </c>
      <c r="I790" s="6">
        <f>'під зими'!L790+майстерні!L790+покрівлі!N790+маляри!L790</f>
        <v>0.27498316040423748</v>
      </c>
      <c r="J790" s="6">
        <f>електрики!P790</f>
        <v>9.00601576600457E-2</v>
      </c>
      <c r="K790" s="4">
        <f t="shared" si="60"/>
        <v>0.85841184722100183</v>
      </c>
      <c r="L790" s="4">
        <v>1.2098170962268617E-2</v>
      </c>
      <c r="M790" s="4">
        <f t="shared" si="61"/>
        <v>0.87051001818327045</v>
      </c>
      <c r="N790" s="4">
        <f t="shared" si="62"/>
        <v>1.0446120218199244</v>
      </c>
    </row>
    <row r="791" spans="1:14" ht="18" customHeight="1" x14ac:dyDescent="0.2">
      <c r="A791" s="2">
        <f t="shared" si="63"/>
        <v>72</v>
      </c>
      <c r="B791" s="2">
        <v>2</v>
      </c>
      <c r="C791" s="5" t="s">
        <v>1875</v>
      </c>
      <c r="D791" s="6">
        <f>SUM(сходові!N791)</f>
        <v>0</v>
      </c>
      <c r="E791" s="6">
        <f>SUM(прибудинкова!M791)</f>
        <v>0.21904165232358003</v>
      </c>
      <c r="F791" s="6">
        <f>'слюсарі х.в.'!P791+'слюсарі кан'!P791+'слюсарі ц.о.'!P368+'слюсарі г.в.'!P361+зварювальник!L791+аварійки!J791</f>
        <v>0.3060736208047069</v>
      </c>
      <c r="G791" s="6">
        <f>'дератизація '!I791</f>
        <v>3.4997131382673548E-3</v>
      </c>
      <c r="H791" s="6">
        <f>SUM(димовенти!Q791)</f>
        <v>4.9619478761557367E-2</v>
      </c>
      <c r="I791" s="6">
        <f>'під зими'!L791+майстерні!L791+покрівлі!N791+маляри!L791</f>
        <v>0.28138047447520054</v>
      </c>
      <c r="J791" s="6">
        <f>електрики!P791</f>
        <v>0.10947072604780111</v>
      </c>
      <c r="K791" s="4">
        <f t="shared" si="60"/>
        <v>0.96908566555111331</v>
      </c>
      <c r="L791" s="4">
        <v>1.339005518872971E-2</v>
      </c>
      <c r="M791" s="4">
        <f t="shared" si="61"/>
        <v>0.98247572073984302</v>
      </c>
      <c r="N791" s="4">
        <f t="shared" si="62"/>
        <v>1.1789708648878117</v>
      </c>
    </row>
    <row r="792" spans="1:14" ht="18" customHeight="1" x14ac:dyDescent="0.2">
      <c r="A792" s="2">
        <f t="shared" si="63"/>
        <v>73</v>
      </c>
      <c r="B792" s="2">
        <v>1</v>
      </c>
      <c r="C792" s="5" t="s">
        <v>1876</v>
      </c>
      <c r="D792" s="6">
        <f>SUM(сходові!N792)</f>
        <v>0</v>
      </c>
      <c r="E792" s="6">
        <f>SUM(прибудинкова!M792)</f>
        <v>0</v>
      </c>
      <c r="F792" s="6">
        <f>'слюсарі х.в.'!P792+'слюсарі кан'!P792+'слюсарі ц.о.'!P369+'слюсарі г.в.'!P362+зварювальник!L792+аварійки!J792</f>
        <v>0.3038159837523271</v>
      </c>
      <c r="G792" s="6">
        <f>'дератизація '!I792</f>
        <v>1.8896447467876038E-3</v>
      </c>
      <c r="H792" s="6">
        <f>SUM(димовенти!Q792)</f>
        <v>8.6741492296909195E-2</v>
      </c>
      <c r="I792" s="6">
        <f>'під зими'!L792+майстерні!L792+покрівлі!N792+маляри!L792</f>
        <v>0.50861328577801967</v>
      </c>
      <c r="J792" s="6">
        <f>електрики!P792</f>
        <v>0.10852146889013217</v>
      </c>
      <c r="K792" s="4">
        <f t="shared" si="60"/>
        <v>1.0095818754641757</v>
      </c>
      <c r="L792" s="4">
        <v>1.5113696144820499E-2</v>
      </c>
      <c r="M792" s="4">
        <f t="shared" si="61"/>
        <v>1.024695571608996</v>
      </c>
      <c r="N792" s="4">
        <f t="shared" si="62"/>
        <v>1.2296346859307952</v>
      </c>
    </row>
    <row r="793" spans="1:14" ht="18" customHeight="1" x14ac:dyDescent="0.2">
      <c r="A793" s="2">
        <f t="shared" si="63"/>
        <v>74</v>
      </c>
      <c r="B793" s="2">
        <v>2</v>
      </c>
      <c r="C793" s="5" t="s">
        <v>1877</v>
      </c>
      <c r="D793" s="6">
        <f>SUM(сходові!N793)</f>
        <v>0</v>
      </c>
      <c r="E793" s="6">
        <f>SUM(прибудинкова!M793)</f>
        <v>0.20488965420691585</v>
      </c>
      <c r="F793" s="6">
        <f>'слюсарі х.в.'!P793+'слюсарі кан'!P793+'слюсарі ц.о.'!P370+'слюсарі г.в.'!P363+зварювальник!L793+аварійки!J793</f>
        <v>0.25525829744849549</v>
      </c>
      <c r="G793" s="6">
        <f>'дератизація '!I793</f>
        <v>4.0739185216295678E-3</v>
      </c>
      <c r="H793" s="6">
        <f>SUM(димовенти!Q793)</f>
        <v>4.9750957142384179E-2</v>
      </c>
      <c r="I793" s="6">
        <f>'під зими'!L793+майстерні!L793+покрівлі!N793+маляри!L793</f>
        <v>0.25666497824105905</v>
      </c>
      <c r="J793" s="6">
        <f>електрики!P793</f>
        <v>8.0399777875763606E-2</v>
      </c>
      <c r="K793" s="4">
        <f t="shared" si="60"/>
        <v>0.85103758343624769</v>
      </c>
      <c r="L793" s="4">
        <v>1.2009456853947997E-2</v>
      </c>
      <c r="M793" s="4">
        <f t="shared" si="61"/>
        <v>0.86304704029019574</v>
      </c>
      <c r="N793" s="4">
        <f t="shared" si="62"/>
        <v>1.0356564483482349</v>
      </c>
    </row>
    <row r="794" spans="1:14" ht="18" customHeight="1" x14ac:dyDescent="0.2">
      <c r="A794" s="2">
        <f t="shared" si="63"/>
        <v>75</v>
      </c>
      <c r="B794" s="2">
        <v>1</v>
      </c>
      <c r="C794" s="5" t="s">
        <v>1878</v>
      </c>
      <c r="D794" s="6">
        <f>SUM(сходові!N794)</f>
        <v>0</v>
      </c>
      <c r="E794" s="6">
        <f>SUM(прибудинкова!M794)</f>
        <v>0.57751452145214521</v>
      </c>
      <c r="F794" s="6">
        <f>'слюсарі х.в.'!P794+'слюсарі кан'!P794+'слюсарі ц.о.'!P371+'слюсарі г.в.'!P364+зварювальник!L794+аварійки!J794</f>
        <v>0.32097737827672923</v>
      </c>
      <c r="G794" s="6">
        <f>'дератизація '!I794</f>
        <v>9.8391089108910892E-3</v>
      </c>
      <c r="H794" s="6">
        <f>SUM(димовенти!Q794)</f>
        <v>5.5807417158787342E-2</v>
      </c>
      <c r="I794" s="6">
        <f>'під зими'!L794+майстерні!L794+покрівлі!N794+маляри!L794</f>
        <v>0.61623524672023333</v>
      </c>
      <c r="J794" s="6">
        <f>електрики!P794</f>
        <v>0.11846031628848587</v>
      </c>
      <c r="K794" s="4">
        <f t="shared" si="60"/>
        <v>1.6988339888072721</v>
      </c>
      <c r="L794" s="4">
        <v>2.5165091582547983E-2</v>
      </c>
      <c r="M794" s="4">
        <f t="shared" si="61"/>
        <v>1.7239990803898202</v>
      </c>
      <c r="N794" s="4">
        <f t="shared" si="62"/>
        <v>2.0687988964677841</v>
      </c>
    </row>
    <row r="795" spans="1:14" ht="18" customHeight="1" x14ac:dyDescent="0.2">
      <c r="A795" s="2">
        <f t="shared" si="63"/>
        <v>76</v>
      </c>
      <c r="B795" s="2">
        <v>1</v>
      </c>
      <c r="C795" s="5" t="s">
        <v>1879</v>
      </c>
      <c r="D795" s="6">
        <f>SUM(сходові!N795)</f>
        <v>0</v>
      </c>
      <c r="E795" s="6">
        <f>SUM(прибудинкова!M795)</f>
        <v>0.21376797312430013</v>
      </c>
      <c r="F795" s="6">
        <f>'слюсарі х.в.'!P795+'слюсарі кан'!P795+'слюсарі ц.о.'!P372+'слюсарі г.в.'!P365+зварювальник!L795+аварійки!J795</f>
        <v>0.30150778372005083</v>
      </c>
      <c r="G795" s="6">
        <f>'дератизація '!I795</f>
        <v>5.1511758118701007E-3</v>
      </c>
      <c r="H795" s="6">
        <f>SUM(димовенти!Q795)</f>
        <v>3.9474587202734265E-2</v>
      </c>
      <c r="I795" s="6">
        <f>'під зими'!L795+майстерні!L795+покрівлі!N795+маляри!L795</f>
        <v>0.2734714620942445</v>
      </c>
      <c r="J795" s="6">
        <f>електрики!P795</f>
        <v>0.10683509266591118</v>
      </c>
      <c r="K795" s="4">
        <f t="shared" si="60"/>
        <v>0.94020807461911082</v>
      </c>
      <c r="L795" s="4">
        <v>1.2996086117914862E-2</v>
      </c>
      <c r="M795" s="4">
        <f t="shared" si="61"/>
        <v>0.95320416073702563</v>
      </c>
      <c r="N795" s="4">
        <f t="shared" si="62"/>
        <v>1.1438449928844308</v>
      </c>
    </row>
    <row r="796" spans="1:14" ht="18" customHeight="1" x14ac:dyDescent="0.2">
      <c r="A796" s="2">
        <f t="shared" si="63"/>
        <v>77</v>
      </c>
      <c r="B796" s="2">
        <v>1</v>
      </c>
      <c r="C796" s="5" t="s">
        <v>1880</v>
      </c>
      <c r="D796" s="6">
        <f>SUM(сходові!N796)</f>
        <v>0</v>
      </c>
      <c r="E796" s="6">
        <f>SUM(прибудинкова!M796)</f>
        <v>0</v>
      </c>
      <c r="F796" s="6">
        <f>'слюсарі х.в.'!P796+'слюсарі кан'!P796+'слюсарі ц.о.'!P373+'слюсарі г.в.'!P366+зварювальник!L796+аварійки!J796</f>
        <v>0.21376578217189088</v>
      </c>
      <c r="G796" s="6">
        <f>'дератизація '!I796</f>
        <v>0</v>
      </c>
      <c r="H796" s="6">
        <f>SUM(димовенти!Q796)</f>
        <v>4.8756605909416176E-2</v>
      </c>
      <c r="I796" s="6">
        <f>'під зими'!L796+майстерні!L796+покрівлі!N796+маляри!L796</f>
        <v>0.40591236143364745</v>
      </c>
      <c r="J796" s="6">
        <f>електрики!P796</f>
        <v>5.6369808928796568E-2</v>
      </c>
      <c r="K796" s="4">
        <f t="shared" si="60"/>
        <v>0.72480455844375113</v>
      </c>
      <c r="L796" s="4">
        <v>1.1145569093794161E-2</v>
      </c>
      <c r="M796" s="4">
        <f t="shared" si="61"/>
        <v>0.7359501275375453</v>
      </c>
      <c r="N796" s="4">
        <f t="shared" si="62"/>
        <v>0.88314015304505433</v>
      </c>
    </row>
    <row r="797" spans="1:14" ht="18" customHeight="1" x14ac:dyDescent="0.2">
      <c r="A797" s="2">
        <f t="shared" si="63"/>
        <v>78</v>
      </c>
      <c r="B797" s="2">
        <v>3</v>
      </c>
      <c r="C797" s="5" t="s">
        <v>1881</v>
      </c>
      <c r="D797" s="6">
        <f>SUM(сходові!N797)</f>
        <v>0.89888048749088112</v>
      </c>
      <c r="E797" s="6">
        <f>SUM(прибудинкова!M797)</f>
        <v>0.31220070091118451</v>
      </c>
      <c r="F797" s="6">
        <f>'слюсарі х.в.'!P797+'слюсарі кан'!P797+'слюсарі ц.о.'!P374+'слюсарі г.в.'!P367+зварювальник!L797+аварійки!J797</f>
        <v>0.26537104927880362</v>
      </c>
      <c r="G797" s="6">
        <f>'дератизація '!I797</f>
        <v>3.0339441273655753E-3</v>
      </c>
      <c r="H797" s="6">
        <f>SUM(димовенти!Q797)</f>
        <v>5.7621407283788909E-2</v>
      </c>
      <c r="I797" s="6">
        <f>'під зими'!L797+майстерні!L797+покрівлі!N797+маляри!L797</f>
        <v>0.23882045281880021</v>
      </c>
      <c r="J797" s="6">
        <f>електрики!P797</f>
        <v>8.6256475423036869E-2</v>
      </c>
      <c r="K797" s="4">
        <f t="shared" si="60"/>
        <v>1.8621845173338609</v>
      </c>
      <c r="L797" s="4">
        <v>2.6227728446258203E-2</v>
      </c>
      <c r="M797" s="4">
        <f t="shared" si="61"/>
        <v>1.8884122457801191</v>
      </c>
      <c r="N797" s="4">
        <f t="shared" si="62"/>
        <v>2.2660946949361427</v>
      </c>
    </row>
    <row r="798" spans="1:14" ht="18" customHeight="1" x14ac:dyDescent="0.2">
      <c r="A798" s="2">
        <f t="shared" si="63"/>
        <v>79</v>
      </c>
      <c r="B798" s="2">
        <v>5</v>
      </c>
      <c r="C798" s="5" t="s">
        <v>1882</v>
      </c>
      <c r="D798" s="6">
        <f>SUM(сходові!N798)</f>
        <v>0.63507994371253507</v>
      </c>
      <c r="E798" s="6">
        <f>SUM(прибудинкова!M798)</f>
        <v>1.2064214000706668</v>
      </c>
      <c r="F798" s="6">
        <f>'слюсарі х.в.'!P798+'слюсарі кан'!P798+'слюсарі ц.о.'!P375+'слюсарі г.в.'!P368+зварювальник!L798+аварійки!J798</f>
        <v>0.43686036803889583</v>
      </c>
      <c r="G798" s="6">
        <f>'дератизація '!I798</f>
        <v>1.1052509113472428E-3</v>
      </c>
      <c r="H798" s="6">
        <f>SUM(димовенти!Q798)</f>
        <v>4.2576734313311743E-2</v>
      </c>
      <c r="I798" s="6">
        <f>'під зими'!L798+майстерні!L798+покрівлі!N798+маляри!L798</f>
        <v>0.17991133790900987</v>
      </c>
      <c r="J798" s="6">
        <f>електрики!P798</f>
        <v>0.11012071492201965</v>
      </c>
      <c r="K798" s="4">
        <f t="shared" si="60"/>
        <v>2.612075749877786</v>
      </c>
      <c r="L798" s="4">
        <v>3.6124335485062664E-2</v>
      </c>
      <c r="M798" s="4">
        <f t="shared" si="61"/>
        <v>2.6482000853628485</v>
      </c>
      <c r="N798" s="4">
        <f t="shared" si="62"/>
        <v>3.1778401024354181</v>
      </c>
    </row>
    <row r="799" spans="1:14" ht="18" customHeight="1" x14ac:dyDescent="0.2">
      <c r="A799" s="2">
        <f t="shared" si="63"/>
        <v>80</v>
      </c>
      <c r="B799" s="2">
        <v>5</v>
      </c>
      <c r="C799" s="5" t="s">
        <v>1883</v>
      </c>
      <c r="D799" s="6">
        <f>SUM(сходові!N799)</f>
        <v>0.69611680132323939</v>
      </c>
      <c r="E799" s="6">
        <f>SUM(прибудинкова!M799)</f>
        <v>1.2129296363842439</v>
      </c>
      <c r="F799" s="6">
        <f>'слюсарі х.в.'!P799+'слюсарі кан'!P799+'слюсарі ц.о.'!P376+'слюсарі г.в.'!P369+зварювальник!L799+аварійки!J799</f>
        <v>0.45361870908976487</v>
      </c>
      <c r="G799" s="6">
        <f>'дератизація '!I799</f>
        <v>7.6659145003245656E-4</v>
      </c>
      <c r="H799" s="6">
        <f>SUM(димовенти!Q799)</f>
        <v>4.8674040084119692E-2</v>
      </c>
      <c r="I799" s="6">
        <f>'під зими'!L799+майстерні!L799+покрівлі!N799+маляри!L799</f>
        <v>0.17683793563768746</v>
      </c>
      <c r="J799" s="6">
        <f>електрики!P799</f>
        <v>0.11980683733434933</v>
      </c>
      <c r="K799" s="4">
        <f t="shared" si="60"/>
        <v>2.7087505513034373</v>
      </c>
      <c r="L799" s="4">
        <v>3.7438572075371601E-2</v>
      </c>
      <c r="M799" s="4">
        <f t="shared" si="61"/>
        <v>2.7461891233788087</v>
      </c>
      <c r="N799" s="4">
        <f t="shared" si="62"/>
        <v>3.2954269480545704</v>
      </c>
    </row>
    <row r="800" spans="1:14" ht="18" customHeight="1" x14ac:dyDescent="0.2">
      <c r="A800" s="2">
        <f t="shared" si="63"/>
        <v>81</v>
      </c>
      <c r="B800" s="2">
        <v>1</v>
      </c>
      <c r="C800" s="5" t="s">
        <v>1884</v>
      </c>
      <c r="D800" s="6">
        <f>SUM(сходові!N800)</f>
        <v>0</v>
      </c>
      <c r="E800" s="6">
        <f>SUM(прибудинкова!M800)</f>
        <v>0</v>
      </c>
      <c r="F800" s="6">
        <f>'слюсарі х.в.'!P800+'слюсарі кан'!P800+'слюсарі ц.о.'!P377+'слюсарі г.в.'!P370+зварювальник!L800+аварійки!J800</f>
        <v>0.28484845832652461</v>
      </c>
      <c r="G800" s="6">
        <f>'дератизація '!I800</f>
        <v>5.9782608695652184E-3</v>
      </c>
      <c r="H800" s="6">
        <f>SUM(димовенти!Q800)</f>
        <v>4.0925625205189248E-2</v>
      </c>
      <c r="I800" s="6">
        <f>'під зими'!L800+майстерні!L800+покрівлі!N800+маляри!L800</f>
        <v>0.28503221510726623</v>
      </c>
      <c r="J800" s="6">
        <f>електрики!P800</f>
        <v>9.7536619117965268E-2</v>
      </c>
      <c r="K800" s="4">
        <f t="shared" si="60"/>
        <v>0.71432117862651057</v>
      </c>
      <c r="L800" s="4">
        <v>9.772211795949004E-3</v>
      </c>
      <c r="M800" s="4">
        <f t="shared" si="61"/>
        <v>0.72409339042245957</v>
      </c>
      <c r="N800" s="4">
        <f t="shared" si="62"/>
        <v>0.86891206850695146</v>
      </c>
    </row>
    <row r="801" spans="1:14" ht="18" customHeight="1" x14ac:dyDescent="0.2">
      <c r="A801" s="2">
        <f t="shared" si="63"/>
        <v>82</v>
      </c>
      <c r="B801" s="2">
        <v>5</v>
      </c>
      <c r="C801" s="5" t="s">
        <v>1885</v>
      </c>
      <c r="D801" s="6">
        <f>SUM(сходові!N801)</f>
        <v>0.66280968416378339</v>
      </c>
      <c r="E801" s="6">
        <f>SUM(прибудинкова!M801)</f>
        <v>1.195708111493893</v>
      </c>
      <c r="F801" s="6">
        <f>'слюсарі х.в.'!P801+'слюсарі кан'!P801+'слюсарі ц.о.'!P378+'слюсарі г.в.'!P371+зварювальник!L801+аварійки!J801</f>
        <v>0.4252902080216473</v>
      </c>
      <c r="G801" s="6">
        <f>'дератизація '!I801</f>
        <v>1.6129032258064518E-3</v>
      </c>
      <c r="H801" s="6">
        <f>SUM(димовенти!Q801)</f>
        <v>3.1644312571412578E-2</v>
      </c>
      <c r="I801" s="6">
        <f>'під зими'!L801+майстерні!L801+покрівлі!N801+маляри!L801</f>
        <v>0.17550566830850287</v>
      </c>
      <c r="J801" s="6">
        <f>електрики!P801</f>
        <v>0.10340041908039323</v>
      </c>
      <c r="K801" s="4">
        <f t="shared" ref="K801:K826" si="64">SUM(D801,E801,F801,G801,H801,I801,J801)</f>
        <v>2.5959713068654389</v>
      </c>
      <c r="L801" s="4">
        <v>3.5844512238894843E-2</v>
      </c>
      <c r="M801" s="4">
        <f t="shared" ref="M801:M826" si="65">SUM(L801+K801)</f>
        <v>2.6318158191043337</v>
      </c>
      <c r="N801" s="4">
        <f t="shared" ref="N801:N826" si="66">M801*1.2</f>
        <v>3.1581789829252003</v>
      </c>
    </row>
    <row r="802" spans="1:14" ht="18" customHeight="1" x14ac:dyDescent="0.2">
      <c r="A802" s="2">
        <f t="shared" si="63"/>
        <v>83</v>
      </c>
      <c r="B802" s="2">
        <v>5</v>
      </c>
      <c r="C802" s="5" t="s">
        <v>1886</v>
      </c>
      <c r="D802" s="6">
        <f>SUM(сходові!N802)</f>
        <v>0.64449735613346104</v>
      </c>
      <c r="E802" s="6">
        <f>SUM(прибудинкова!M802)</f>
        <v>1.2592913819227558</v>
      </c>
      <c r="F802" s="6">
        <f>'слюсарі х.в.'!P802+'слюсарі кан'!P802+'слюсарі ц.о.'!P379+'слюсарі г.в.'!P372+зварювальник!L802+аварійки!J802</f>
        <v>0.45114017093337044</v>
      </c>
      <c r="G802" s="6">
        <f>'дератизація '!I802</f>
        <v>1.2647268004576516E-3</v>
      </c>
      <c r="H802" s="6">
        <f>SUM(димовенти!Q802)</f>
        <v>4.8692101510911169E-2</v>
      </c>
      <c r="I802" s="6">
        <f>'під зими'!L802+майстерні!L802+покрівлі!N802+маляри!L802</f>
        <v>0.17698264100628769</v>
      </c>
      <c r="J802" s="6">
        <f>електрики!P802</f>
        <v>0.11839071778483759</v>
      </c>
      <c r="K802" s="4">
        <f t="shared" si="64"/>
        <v>2.7002590960920814</v>
      </c>
      <c r="L802" s="4">
        <v>3.7326413914989365E-2</v>
      </c>
      <c r="M802" s="4">
        <f t="shared" si="65"/>
        <v>2.7375855100070705</v>
      </c>
      <c r="N802" s="4">
        <f t="shared" si="66"/>
        <v>3.2851026120084845</v>
      </c>
    </row>
    <row r="803" spans="1:14" ht="18" customHeight="1" x14ac:dyDescent="0.2">
      <c r="A803" s="2">
        <f t="shared" si="63"/>
        <v>84</v>
      </c>
      <c r="B803" s="2">
        <v>5</v>
      </c>
      <c r="C803" s="5" t="s">
        <v>1887</v>
      </c>
      <c r="D803" s="6">
        <f>SUM(сходові!N803)</f>
        <v>0.51433566526220964</v>
      </c>
      <c r="E803" s="6">
        <f>SUM(прибудинкова!M803)</f>
        <v>1.2615790610620385</v>
      </c>
      <c r="F803" s="6">
        <f>'слюсарі х.в.'!P803+'слюсарі кан'!P803+'слюсарі ц.о.'!P380+'слюсарі г.в.'!P373+зварювальник!L803+аварійки!J803</f>
        <v>0.4411188815117445</v>
      </c>
      <c r="G803" s="6">
        <f>'дератизація '!I803</f>
        <v>8.8996404634027269E-4</v>
      </c>
      <c r="H803" s="6">
        <f>SUM(димовенти!Q803)</f>
        <v>4.2810399744388598E-2</v>
      </c>
      <c r="I803" s="6">
        <f>'під зими'!L803+майстерні!L803+покрівлі!N803+маляри!L803</f>
        <v>0.17593635224491183</v>
      </c>
      <c r="J803" s="6">
        <f>електрики!P803</f>
        <v>0.11255927456825349</v>
      </c>
      <c r="K803" s="4">
        <f t="shared" si="64"/>
        <v>2.5492295984398869</v>
      </c>
      <c r="L803" s="4">
        <v>3.5199488621411312E-2</v>
      </c>
      <c r="M803" s="4">
        <f t="shared" si="65"/>
        <v>2.5844290870612983</v>
      </c>
      <c r="N803" s="4">
        <f t="shared" si="66"/>
        <v>3.1013149044735577</v>
      </c>
    </row>
    <row r="804" spans="1:14" ht="18" customHeight="1" x14ac:dyDescent="0.2">
      <c r="A804" s="2">
        <f t="shared" si="63"/>
        <v>85</v>
      </c>
      <c r="B804" s="2">
        <v>2</v>
      </c>
      <c r="C804" s="5" t="s">
        <v>1888</v>
      </c>
      <c r="D804" s="6">
        <f>SUM(сходові!N804)</f>
        <v>0</v>
      </c>
      <c r="E804" s="6">
        <f>SUM(прибудинкова!M804)</f>
        <v>0.59635988753514535</v>
      </c>
      <c r="F804" s="6">
        <f>'слюсарі х.в.'!P804+'слюсарі кан'!P804+'слюсарі ц.о.'!P381+'слюсарі г.в.'!P374+зварювальник!L804+аварійки!J804</f>
        <v>0.31005040509706672</v>
      </c>
      <c r="G804" s="6">
        <f>'дератизація '!I804</f>
        <v>3.1162136832239926E-3</v>
      </c>
      <c r="H804" s="6">
        <f>SUM(димовенти!Q804)</f>
        <v>8.815540309303066E-2</v>
      </c>
      <c r="I804" s="6">
        <f>'під зими'!L804+майстерні!L804+покрівлі!N804+маляри!L804</f>
        <v>0.2897815721406361</v>
      </c>
      <c r="J804" s="6">
        <f>електрики!P804</f>
        <v>0.11213207071356206</v>
      </c>
      <c r="K804" s="4">
        <f t="shared" si="64"/>
        <v>1.3995955522626649</v>
      </c>
      <c r="L804" s="4">
        <v>1.9622257876440452E-2</v>
      </c>
      <c r="M804" s="4">
        <f t="shared" si="65"/>
        <v>1.4192178101391053</v>
      </c>
      <c r="N804" s="4">
        <f t="shared" si="66"/>
        <v>1.7030613721669263</v>
      </c>
    </row>
    <row r="805" spans="1:14" ht="18" customHeight="1" x14ac:dyDescent="0.2">
      <c r="A805" s="2">
        <f t="shared" si="63"/>
        <v>86</v>
      </c>
      <c r="B805" s="2">
        <v>4</v>
      </c>
      <c r="C805" s="5" t="s">
        <v>1889</v>
      </c>
      <c r="D805" s="6">
        <f>SUM(сходові!N805)</f>
        <v>0.70578833303232802</v>
      </c>
      <c r="E805" s="6">
        <f>SUM(прибудинкова!M805)</f>
        <v>1.1396304256215761</v>
      </c>
      <c r="F805" s="6">
        <f>'слюсарі х.в.'!P805+'слюсарі кан'!P805+'слюсарі ц.о.'!P382+'слюсарі г.в.'!P375+зварювальник!L805+аварійки!J805</f>
        <v>0.32537342073921061</v>
      </c>
      <c r="G805" s="6">
        <f>'дератизація '!I805</f>
        <v>3.5556257901390646E-3</v>
      </c>
      <c r="H805" s="6">
        <f>SUM(димовенти!Q805)</f>
        <v>8.083508843140888E-2</v>
      </c>
      <c r="I805" s="6">
        <f>'під зими'!L805+майстерні!L805+покрівлі!N805+маляри!L805</f>
        <v>0.21122830212836724</v>
      </c>
      <c r="J805" s="6">
        <f>електрики!P805</f>
        <v>0.12100623964740402</v>
      </c>
      <c r="K805" s="4">
        <f t="shared" si="64"/>
        <v>2.5874174353904342</v>
      </c>
      <c r="L805" s="4">
        <v>3.597992132405059E-2</v>
      </c>
      <c r="M805" s="4">
        <f t="shared" si="65"/>
        <v>2.6233973567144848</v>
      </c>
      <c r="N805" s="4">
        <f t="shared" si="66"/>
        <v>3.1480768280573819</v>
      </c>
    </row>
    <row r="806" spans="1:14" ht="18" customHeight="1" x14ac:dyDescent="0.2">
      <c r="A806" s="2">
        <f t="shared" si="63"/>
        <v>87</v>
      </c>
      <c r="B806" s="2">
        <v>2</v>
      </c>
      <c r="C806" s="5" t="s">
        <v>1890</v>
      </c>
      <c r="D806" s="6">
        <f>SUM(сходові!N806)</f>
        <v>0</v>
      </c>
      <c r="E806" s="6">
        <f>SUM(прибудинкова!M806)</f>
        <v>0</v>
      </c>
      <c r="F806" s="6">
        <f>'слюсарі х.в.'!P806+'слюсарі кан'!P806+'слюсарі ц.о.'!P383+'слюсарі г.в.'!P376+зварювальник!L806+аварійки!J806</f>
        <v>0.3481659531279051</v>
      </c>
      <c r="G806" s="6">
        <f>'дератизація '!I806</f>
        <v>2.0471116096466629E-3</v>
      </c>
      <c r="H806" s="6">
        <f>SUM(димовенти!Q806)</f>
        <v>7.1153731954267316E-2</v>
      </c>
      <c r="I806" s="6">
        <f>'під зими'!L806+майстерні!L806+покрівлі!N806+маляри!L806</f>
        <v>0.29145094623641177</v>
      </c>
      <c r="J806" s="6">
        <f>електрики!P806</f>
        <v>0.13420630336665251</v>
      </c>
      <c r="K806" s="4">
        <f t="shared" si="64"/>
        <v>0.84702404629488337</v>
      </c>
      <c r="L806" s="4">
        <v>1.1505403704170358E-2</v>
      </c>
      <c r="M806" s="4">
        <f t="shared" si="65"/>
        <v>0.85852944999905367</v>
      </c>
      <c r="N806" s="4">
        <f t="shared" si="66"/>
        <v>1.0302353399988644</v>
      </c>
    </row>
    <row r="807" spans="1:14" ht="18" customHeight="1" x14ac:dyDescent="0.2">
      <c r="A807" s="2">
        <f t="shared" si="63"/>
        <v>88</v>
      </c>
      <c r="B807" s="2">
        <v>4</v>
      </c>
      <c r="C807" s="5" t="s">
        <v>1891</v>
      </c>
      <c r="D807" s="6">
        <f>SUM(сходові!N807)</f>
        <v>1.077470192265388</v>
      </c>
      <c r="E807" s="6">
        <f>SUM(прибудинкова!M807)</f>
        <v>0.79041408479622211</v>
      </c>
      <c r="F807" s="6">
        <f>'слюсарі х.в.'!P807+'слюсарі кан'!P807+'слюсарі ц.о.'!P384+'слюсарі г.в.'!P377+зварювальник!L807+аварійки!J807</f>
        <v>0.32003245094439814</v>
      </c>
      <c r="G807" s="6">
        <f>'дератизація '!I807</f>
        <v>4.3578688019710503E-3</v>
      </c>
      <c r="H807" s="6">
        <f>SUM(димовенти!Q807)</f>
        <v>7.5866380922237603E-2</v>
      </c>
      <c r="I807" s="6">
        <f>'під зими'!L807+майстерні!L807+покрівлі!N807+маляри!L807</f>
        <v>0.21966290545960987</v>
      </c>
      <c r="J807" s="6">
        <f>електрики!P807</f>
        <v>0.11791307121785843</v>
      </c>
      <c r="K807" s="4">
        <f t="shared" si="64"/>
        <v>2.6057169544076855</v>
      </c>
      <c r="L807" s="4">
        <v>3.6335659116456975E-2</v>
      </c>
      <c r="M807" s="4">
        <f t="shared" si="65"/>
        <v>2.6420526135241422</v>
      </c>
      <c r="N807" s="4">
        <f t="shared" si="66"/>
        <v>3.1704631362289706</v>
      </c>
    </row>
    <row r="808" spans="1:14" ht="18" customHeight="1" x14ac:dyDescent="0.2">
      <c r="A808" s="2">
        <f t="shared" si="63"/>
        <v>89</v>
      </c>
      <c r="B808" s="2">
        <v>2</v>
      </c>
      <c r="C808" s="5" t="s">
        <v>1892</v>
      </c>
      <c r="D808" s="6">
        <f>SUM(сходові!N808)</f>
        <v>0</v>
      </c>
      <c r="E808" s="6">
        <f>SUM(прибудинкова!M808)</f>
        <v>1.2210754797441365</v>
      </c>
      <c r="F808" s="6">
        <f>'слюсарі х.в.'!P808+'слюсарі кан'!P808+'слюсарі ц.о.'!P385+'слюсарі г.в.'!P378+зварювальник!L808+аварійки!J808</f>
        <v>0.3513611461539381</v>
      </c>
      <c r="G808" s="6">
        <f>'дератизація '!I808</f>
        <v>2.3809523809523812E-3</v>
      </c>
      <c r="H808" s="6">
        <f>SUM(димовенти!Q808)</f>
        <v>0.12819443657228197</v>
      </c>
      <c r="I808" s="6">
        <f>'під зими'!L808+майстерні!L808+покрівлі!N808+маляри!L808</f>
        <v>0.29264237672182736</v>
      </c>
      <c r="J808" s="6">
        <f>електрики!P808</f>
        <v>0.13605676696673288</v>
      </c>
      <c r="K808" s="4">
        <f t="shared" si="64"/>
        <v>2.1317111585398694</v>
      </c>
      <c r="L808" s="4">
        <v>2.9993376965661178E-2</v>
      </c>
      <c r="M808" s="4">
        <f t="shared" si="65"/>
        <v>2.1617045355055304</v>
      </c>
      <c r="N808" s="4">
        <f t="shared" si="66"/>
        <v>2.5940454426066366</v>
      </c>
    </row>
    <row r="809" spans="1:14" ht="18" customHeight="1" x14ac:dyDescent="0.2">
      <c r="A809" s="2">
        <f t="shared" si="63"/>
        <v>90</v>
      </c>
      <c r="B809" s="2">
        <v>2</v>
      </c>
      <c r="C809" s="5" t="s">
        <v>1893</v>
      </c>
      <c r="D809" s="6">
        <f>SUM(сходові!N809)</f>
        <v>0</v>
      </c>
      <c r="E809" s="6">
        <f>SUM(прибудинкова!M809)</f>
        <v>1.2569204938271605</v>
      </c>
      <c r="F809" s="6">
        <f>'слюсарі х.в.'!P809+'слюсарі кан'!P809+'слюсарі ц.о.'!P386+'слюсарі г.в.'!P379+зварювальник!L809+аварійки!J809</f>
        <v>0.30006830624537661</v>
      </c>
      <c r="G809" s="6">
        <f>'дератизація '!I809</f>
        <v>2.4814814814814816E-3</v>
      </c>
      <c r="H809" s="6">
        <f>SUM(димовенти!Q809)</f>
        <v>6.6803545280444701E-2</v>
      </c>
      <c r="I809" s="6">
        <f>'під зими'!L809+майстерні!L809+покрівлі!N809+маляри!L809</f>
        <v>0.28469716955654845</v>
      </c>
      <c r="J809" s="6">
        <f>електрики!P809</f>
        <v>0.10635103951232953</v>
      </c>
      <c r="K809" s="4">
        <f t="shared" si="64"/>
        <v>2.0173220359033412</v>
      </c>
      <c r="L809" s="4">
        <v>2.8205947911013052E-2</v>
      </c>
      <c r="M809" s="4">
        <f t="shared" si="65"/>
        <v>2.0455279838143543</v>
      </c>
      <c r="N809" s="4">
        <f t="shared" si="66"/>
        <v>2.4546335805772252</v>
      </c>
    </row>
    <row r="810" spans="1:14" ht="18" customHeight="1" x14ac:dyDescent="0.2">
      <c r="A810" s="2">
        <f t="shared" si="63"/>
        <v>91</v>
      </c>
      <c r="B810" s="2">
        <v>2</v>
      </c>
      <c r="C810" s="5" t="s">
        <v>1894</v>
      </c>
      <c r="D810" s="6">
        <f>SUM(сходові!N810)</f>
        <v>0</v>
      </c>
      <c r="E810" s="6">
        <f>SUM(прибудинкова!M810)</f>
        <v>0.78221262210514764</v>
      </c>
      <c r="F810" s="6">
        <f>'слюсарі х.в.'!P810+'слюсарі кан'!P810+'слюсарі ц.о.'!P387+'слюсарі г.в.'!P380+зварювальник!L810+аварійки!J810</f>
        <v>0.33411084143939829</v>
      </c>
      <c r="G810" s="6">
        <f>'дератизація '!I810</f>
        <v>1.8439249259137305E-3</v>
      </c>
      <c r="H810" s="6">
        <f>SUM(димовенти!Q810)</f>
        <v>0.1160711437999397</v>
      </c>
      <c r="I810" s="6">
        <f>'під зими'!L810+майстерні!L810+покрівлі!N810+маляри!L810</f>
        <v>0.28540087185690349</v>
      </c>
      <c r="J810" s="6">
        <f>електрики!P810</f>
        <v>0.1260664281344703</v>
      </c>
      <c r="K810" s="4">
        <f t="shared" si="64"/>
        <v>1.645705832261773</v>
      </c>
      <c r="L810" s="4">
        <v>2.2978415230962224E-2</v>
      </c>
      <c r="M810" s="4">
        <f t="shared" si="65"/>
        <v>1.6686842474927353</v>
      </c>
      <c r="N810" s="4">
        <f t="shared" si="66"/>
        <v>2.0024210969912821</v>
      </c>
    </row>
    <row r="811" spans="1:14" ht="18" customHeight="1" x14ac:dyDescent="0.2">
      <c r="A811" s="2">
        <f t="shared" si="63"/>
        <v>92</v>
      </c>
      <c r="B811" s="2">
        <v>2</v>
      </c>
      <c r="C811" s="5" t="s">
        <v>1895</v>
      </c>
      <c r="D811" s="6">
        <f>SUM(сходові!N811)</f>
        <v>0</v>
      </c>
      <c r="E811" s="6">
        <f>SUM(прибудинкова!M811)</f>
        <v>0.58641810252612525</v>
      </c>
      <c r="F811" s="6">
        <f>'слюсарі х.в.'!P811+'слюсарі кан'!P811+'слюсарі ц.о.'!P388+'слюсарі г.в.'!P381+зварювальник!L811+аварійки!J811</f>
        <v>0.27962398997134569</v>
      </c>
      <c r="G811" s="6">
        <f>'дератизація '!I811</f>
        <v>2.5178968156010862E-3</v>
      </c>
      <c r="H811" s="6">
        <f>SUM(димовенти!Q811)</f>
        <v>8.9049406199556008E-2</v>
      </c>
      <c r="I811" s="6">
        <f>'під зими'!L811+майстерні!L811+покрівлі!N811+маляри!L811</f>
        <v>0.26994579187913226</v>
      </c>
      <c r="J811" s="6">
        <f>електрики!P811</f>
        <v>9.4510921314338761E-2</v>
      </c>
      <c r="K811" s="4">
        <f t="shared" si="64"/>
        <v>1.3220661087060992</v>
      </c>
      <c r="L811" s="4">
        <v>1.874737482081712E-2</v>
      </c>
      <c r="M811" s="4">
        <f t="shared" si="65"/>
        <v>1.3408134835269163</v>
      </c>
      <c r="N811" s="4">
        <f t="shared" si="66"/>
        <v>1.6089761802322995</v>
      </c>
    </row>
    <row r="812" spans="1:14" ht="18" customHeight="1" x14ac:dyDescent="0.2">
      <c r="A812" s="2">
        <f t="shared" si="63"/>
        <v>93</v>
      </c>
      <c r="B812" s="2">
        <v>2</v>
      </c>
      <c r="C812" s="5" t="s">
        <v>1896</v>
      </c>
      <c r="D812" s="6">
        <f>SUM(сходові!N812)</f>
        <v>0</v>
      </c>
      <c r="E812" s="6">
        <f>SUM(прибудинкова!M812)</f>
        <v>0.57997552083333326</v>
      </c>
      <c r="F812" s="6">
        <f>'слюсарі х.в.'!P812+'слюсарі кан'!P812+'слюсарі ц.о.'!P389+'слюсарі г.в.'!P382+зварювальник!L812+аварійки!J812</f>
        <v>0.27783111041311948</v>
      </c>
      <c r="G812" s="6">
        <f>'дератизація '!I812</f>
        <v>2.9296875000000004E-3</v>
      </c>
      <c r="H812" s="6">
        <f>SUM(димовенти!Q812)</f>
        <v>8.8071080203711266E-2</v>
      </c>
      <c r="I812" s="6">
        <f>'під зими'!L812+майстерні!L812+покрівлі!N812+маляри!L812</f>
        <v>0.26980683786761916</v>
      </c>
      <c r="J812" s="6">
        <f>електрики!P812</f>
        <v>9.3472593321383371E-2</v>
      </c>
      <c r="K812" s="4">
        <f t="shared" si="64"/>
        <v>1.3120868301391666</v>
      </c>
      <c r="L812" s="4">
        <v>1.8615191830850475E-2</v>
      </c>
      <c r="M812" s="4">
        <f t="shared" si="65"/>
        <v>1.330702021970017</v>
      </c>
      <c r="N812" s="4">
        <f t="shared" si="66"/>
        <v>1.5968424263640204</v>
      </c>
    </row>
    <row r="813" spans="1:14" ht="18" customHeight="1" x14ac:dyDescent="0.2">
      <c r="A813" s="2">
        <f t="shared" si="63"/>
        <v>94</v>
      </c>
      <c r="B813" s="2">
        <v>2</v>
      </c>
      <c r="C813" s="5" t="s">
        <v>1897</v>
      </c>
      <c r="D813" s="6">
        <f>SUM(сходові!N813)</f>
        <v>0</v>
      </c>
      <c r="E813" s="6">
        <f>SUM(прибудинкова!M813)</f>
        <v>0.57799993511759939</v>
      </c>
      <c r="F813" s="6">
        <f>'слюсарі х.в.'!P813+'слюсарі кан'!P813+'слюсарі ц.о.'!P390+'слюсарі г.в.'!P383+зварювальник!L813+аварійки!J813</f>
        <v>0.27728133279070677</v>
      </c>
      <c r="G813" s="6">
        <f>'дератизація '!I813</f>
        <v>2.9197080291970805E-3</v>
      </c>
      <c r="H813" s="6">
        <f>SUM(димовенти!Q813)</f>
        <v>8.2285388803467474E-2</v>
      </c>
      <c r="I813" s="6">
        <f>'під зими'!L813+майстерні!L813+покрівлі!N813+маляри!L813</f>
        <v>0.31279643176954064</v>
      </c>
      <c r="J813" s="6">
        <f>електрики!P813</f>
        <v>9.3154195193281344E-2</v>
      </c>
      <c r="K813" s="4">
        <f t="shared" si="64"/>
        <v>1.3464369917037926</v>
      </c>
      <c r="L813" s="4">
        <v>1.9176481261592881E-2</v>
      </c>
      <c r="M813" s="4">
        <f t="shared" si="65"/>
        <v>1.3656134729653855</v>
      </c>
      <c r="N813" s="4">
        <f t="shared" si="66"/>
        <v>1.6387361675584626</v>
      </c>
    </row>
    <row r="814" spans="1:14" ht="18" customHeight="1" x14ac:dyDescent="0.2">
      <c r="A814" s="2">
        <f t="shared" si="63"/>
        <v>95</v>
      </c>
      <c r="B814" s="2">
        <v>2</v>
      </c>
      <c r="C814" s="5" t="s">
        <v>1898</v>
      </c>
      <c r="D814" s="6">
        <f>SUM(сходові!N814)</f>
        <v>0</v>
      </c>
      <c r="E814" s="6">
        <f>SUM(прибудинкова!M814)</f>
        <v>0.60186970695042652</v>
      </c>
      <c r="F814" s="6">
        <f>'слюсарі х.в.'!P814+'слюсарі кан'!P814+'слюсарі ц.о.'!P391+'слюсарі г.в.'!P384+зварювальник!L814+аварійки!J814</f>
        <v>0.28392395340760629</v>
      </c>
      <c r="G814" s="6">
        <f>'дератизація '!I814</f>
        <v>3.0402837598175834E-3</v>
      </c>
      <c r="H814" s="6">
        <f>SUM(димовенти!Q814)</f>
        <v>9.1395780216468561E-2</v>
      </c>
      <c r="I814" s="6">
        <f>'під зими'!L814+майстерні!L814+покрівлі!N814+маляри!L814</f>
        <v>0.27440942346144193</v>
      </c>
      <c r="J814" s="6">
        <f>електрики!P814</f>
        <v>9.7001201480716073E-2</v>
      </c>
      <c r="K814" s="4">
        <f t="shared" si="64"/>
        <v>1.3516403492764768</v>
      </c>
      <c r="L814" s="4">
        <v>1.9166770487764162E-2</v>
      </c>
      <c r="M814" s="4">
        <f t="shared" si="65"/>
        <v>1.3708071197642409</v>
      </c>
      <c r="N814" s="4">
        <f t="shared" si="66"/>
        <v>1.6449685437170889</v>
      </c>
    </row>
    <row r="815" spans="1:14" ht="18" customHeight="1" x14ac:dyDescent="0.2">
      <c r="A815" s="2">
        <f t="shared" si="63"/>
        <v>96</v>
      </c>
      <c r="B815" s="2">
        <v>2</v>
      </c>
      <c r="C815" s="5" t="s">
        <v>1899</v>
      </c>
      <c r="D815" s="6">
        <f>SUM(сходові!N815)</f>
        <v>0</v>
      </c>
      <c r="E815" s="6">
        <f>SUM(прибудинкова!M815)</f>
        <v>0.47290206440957888</v>
      </c>
      <c r="F815" s="6">
        <f>'слюсарі х.в.'!P815+'слюсарі кан'!P815+'слюсарі ц.о.'!P392+'слюсарі г.в.'!P385+зварювальник!L815+аварійки!J815</f>
        <v>0.25290822570993587</v>
      </c>
      <c r="G815" s="6">
        <f>'дератизація '!I815</f>
        <v>8.6705202312138739E-4</v>
      </c>
      <c r="H815" s="6">
        <f>SUM(димовенти!Q815)</f>
        <v>7.4471334540545289E-2</v>
      </c>
      <c r="I815" s="6">
        <f>'під зими'!L815+майстерні!L815+покрівлі!N815+маляри!L815</f>
        <v>0.24841744500715385</v>
      </c>
      <c r="J815" s="6">
        <f>електрики!P815</f>
        <v>7.9038757688766795E-2</v>
      </c>
      <c r="K815" s="4">
        <f t="shared" si="64"/>
        <v>1.1286048793791021</v>
      </c>
      <c r="L815" s="4">
        <v>1.6034019043428716E-2</v>
      </c>
      <c r="M815" s="4">
        <f t="shared" si="65"/>
        <v>1.1446388984225309</v>
      </c>
      <c r="N815" s="4">
        <f t="shared" si="66"/>
        <v>1.373566678107037</v>
      </c>
    </row>
    <row r="816" spans="1:14" ht="18" customHeight="1" x14ac:dyDescent="0.2">
      <c r="A816" s="2">
        <f t="shared" si="63"/>
        <v>97</v>
      </c>
      <c r="B816" s="2">
        <v>4</v>
      </c>
      <c r="C816" s="5" t="s">
        <v>1900</v>
      </c>
      <c r="D816" s="6">
        <f>SUM(сходові!N816)</f>
        <v>0.86276147548523585</v>
      </c>
      <c r="E816" s="6">
        <f>SUM(прибудинкова!M816)</f>
        <v>1.1602229689250083</v>
      </c>
      <c r="F816" s="6">
        <f>'слюсарі х.в.'!P816+'слюсарі кан'!P816+'слюсарі ц.о.'!P393+'слюсарі г.в.'!P386+зварювальник!L816+аварійки!J816</f>
        <v>0.27786894717220556</v>
      </c>
      <c r="G816" s="6">
        <f>'дератизація '!I816</f>
        <v>1.6331952801437834E-3</v>
      </c>
      <c r="H816" s="6">
        <f>SUM(димовенти!Q816)</f>
        <v>6.6586183314306643E-2</v>
      </c>
      <c r="I816" s="6">
        <f>'під зими'!L816+майстерні!L816+покрівлі!N816+маляри!L816</f>
        <v>0.19885809323505688</v>
      </c>
      <c r="J816" s="6">
        <f>електрики!P816</f>
        <v>9.3445713752663223E-2</v>
      </c>
      <c r="K816" s="4">
        <f t="shared" si="64"/>
        <v>2.6613765771646203</v>
      </c>
      <c r="L816" s="4">
        <v>3.714809212311887E-2</v>
      </c>
      <c r="M816" s="4">
        <f t="shared" si="65"/>
        <v>2.6985246692877389</v>
      </c>
      <c r="N816" s="4">
        <f t="shared" si="66"/>
        <v>3.2382296031452866</v>
      </c>
    </row>
    <row r="817" spans="1:14" ht="18" customHeight="1" x14ac:dyDescent="0.2">
      <c r="A817" s="2">
        <f t="shared" si="63"/>
        <v>98</v>
      </c>
      <c r="B817" s="2">
        <v>4</v>
      </c>
      <c r="C817" s="5" t="s">
        <v>1901</v>
      </c>
      <c r="D817" s="6">
        <f>SUM(сходові!N817)</f>
        <v>0.58192359961786344</v>
      </c>
      <c r="E817" s="6">
        <f>SUM(прибудинкова!M817)</f>
        <v>1.2186517220809392</v>
      </c>
      <c r="F817" s="6">
        <f>'слюсарі х.в.'!P817+'слюсарі кан'!P817+'слюсарі ц.о.'!P394+'слюсарі г.в.'!P387+зварювальник!L817+аварійки!J817</f>
        <v>0.30323355294452187</v>
      </c>
      <c r="G817" s="6">
        <f>'дератизація '!I817</f>
        <v>1.9967975887727231E-3</v>
      </c>
      <c r="H817" s="6">
        <f>SUM(димовенти!Q817)</f>
        <v>8.5584239759632183E-2</v>
      </c>
      <c r="I817" s="6">
        <f>'під зими'!L817+майстерні!L817+покрівлі!N817+маляри!L817</f>
        <v>0.21514217186262946</v>
      </c>
      <c r="J817" s="6">
        <f>електрики!P817</f>
        <v>0.10818416000123941</v>
      </c>
      <c r="K817" s="4">
        <f t="shared" si="64"/>
        <v>2.5147162438555983</v>
      </c>
      <c r="L817" s="4">
        <v>3.4982642192736613E-2</v>
      </c>
      <c r="M817" s="4">
        <f t="shared" si="65"/>
        <v>2.5496988860483349</v>
      </c>
      <c r="N817" s="4">
        <f t="shared" si="66"/>
        <v>3.0596386632580019</v>
      </c>
    </row>
    <row r="818" spans="1:14" ht="18" customHeight="1" x14ac:dyDescent="0.2">
      <c r="A818" s="2">
        <f t="shared" si="63"/>
        <v>99</v>
      </c>
      <c r="B818" s="2">
        <v>3</v>
      </c>
      <c r="C818" s="5" t="s">
        <v>1902</v>
      </c>
      <c r="D818" s="6">
        <f>SUM(сходові!N818)</f>
        <v>1.0340846536747241</v>
      </c>
      <c r="E818" s="6">
        <f>SUM(прибудинкова!M818)</f>
        <v>0.77287299779852725</v>
      </c>
      <c r="F818" s="6">
        <f>'слюсарі х.в.'!P818+'слюсарі кан'!P818+'слюсарі ц.о.'!P395+'слюсарі г.в.'!P388+зварювальник!L818+аварійки!J818</f>
        <v>0.22934892329196915</v>
      </c>
      <c r="G818" s="6">
        <f>'дератизація '!I818</f>
        <v>4.1790025051241181E-3</v>
      </c>
      <c r="H818" s="6">
        <f>SUM(димовенти!Q818)</f>
        <v>4.5179394817256267E-2</v>
      </c>
      <c r="I818" s="6">
        <f>'під зими'!L818+майстерні!L818+покрівлі!N818+маляри!L818</f>
        <v>0.23449115460700232</v>
      </c>
      <c r="J818" s="6">
        <f>електрики!P818</f>
        <v>6.5394626892117905E-2</v>
      </c>
      <c r="K818" s="4">
        <f t="shared" si="64"/>
        <v>2.3855507535867209</v>
      </c>
      <c r="L818" s="4">
        <v>3.3850409783811264E-2</v>
      </c>
      <c r="M818" s="4">
        <f t="shared" si="65"/>
        <v>2.4194011633705319</v>
      </c>
      <c r="N818" s="4">
        <f t="shared" si="66"/>
        <v>2.9032813960446382</v>
      </c>
    </row>
    <row r="819" spans="1:14" ht="18" customHeight="1" x14ac:dyDescent="0.2">
      <c r="A819" s="2">
        <f t="shared" si="63"/>
        <v>100</v>
      </c>
      <c r="B819" s="2">
        <v>5</v>
      </c>
      <c r="C819" s="5" t="s">
        <v>1903</v>
      </c>
      <c r="D819" s="6">
        <f>SUM(сходові!N819)</f>
        <v>0.64064754098360643</v>
      </c>
      <c r="E819" s="6">
        <f>SUM(прибудинкова!M819)</f>
        <v>1.2380713694320253</v>
      </c>
      <c r="F819" s="6">
        <f>'слюсарі х.в.'!P819+'слюсарі кан'!P819+'слюсарі ц.о.'!P396+'слюсарі г.в.'!P389+зварювальник!L819+аварійки!J819</f>
        <v>0.33303283419307095</v>
      </c>
      <c r="G819" s="6">
        <f>'дератизація '!I819</f>
        <v>1.5213611525086935E-3</v>
      </c>
      <c r="H819" s="6">
        <f>SUM(димовенти!Q819)</f>
        <v>4.4801185359463661E-2</v>
      </c>
      <c r="I819" s="6">
        <f>'під зими'!L819+майстерні!L819+покрівлі!N819+маляри!L819</f>
        <v>0.18078611249758697</v>
      </c>
      <c r="J819" s="6">
        <f>електрики!P819</f>
        <v>9.5097799861993612E-2</v>
      </c>
      <c r="K819" s="4">
        <f t="shared" si="64"/>
        <v>2.5339582034802559</v>
      </c>
      <c r="L819" s="4">
        <v>3.5518130762499878E-2</v>
      </c>
      <c r="M819" s="4">
        <f t="shared" si="65"/>
        <v>2.569476334242756</v>
      </c>
      <c r="N819" s="4">
        <f t="shared" si="66"/>
        <v>3.083371601091307</v>
      </c>
    </row>
    <row r="820" spans="1:14" ht="18" customHeight="1" x14ac:dyDescent="0.2">
      <c r="A820" s="2">
        <f t="shared" si="63"/>
        <v>101</v>
      </c>
      <c r="B820" s="2">
        <v>5</v>
      </c>
      <c r="C820" s="5" t="s">
        <v>1904</v>
      </c>
      <c r="D820" s="6">
        <f>SUM(сходові!N820)</f>
        <v>0.61085580304806564</v>
      </c>
      <c r="E820" s="6">
        <f>SUM(прибудинкова!M820)</f>
        <v>0.45504426729191089</v>
      </c>
      <c r="F820" s="6">
        <f>'слюсарі х.в.'!P820+'слюсарі кан'!P820+'слюсарі ц.о.'!P397+'слюсарі г.в.'!P390+зварювальник!L820+аварійки!J820</f>
        <v>0.34320662920344835</v>
      </c>
      <c r="G820" s="6">
        <f>'дератизація '!I820</f>
        <v>8.7924970691676441E-4</v>
      </c>
      <c r="H820" s="6">
        <f>SUM(димовенти!Q820)</f>
        <v>4.7576968063153757E-2</v>
      </c>
      <c r="I820" s="6">
        <f>'під зими'!L820+майстерні!L820+покрівлі!N820+маляри!L820</f>
        <v>0.18582848765471716</v>
      </c>
      <c r="J820" s="6">
        <f>електрики!P820</f>
        <v>0.10098984994722968</v>
      </c>
      <c r="K820" s="4">
        <f t="shared" si="64"/>
        <v>1.7443812549154423</v>
      </c>
      <c r="L820" s="4">
        <v>2.4315913141087053E-2</v>
      </c>
      <c r="M820" s="4">
        <f t="shared" si="65"/>
        <v>1.7686971680565293</v>
      </c>
      <c r="N820" s="4">
        <f t="shared" si="66"/>
        <v>2.1224366016678351</v>
      </c>
    </row>
    <row r="821" spans="1:14" ht="18" customHeight="1" x14ac:dyDescent="0.2">
      <c r="A821" s="2">
        <f t="shared" si="63"/>
        <v>102</v>
      </c>
      <c r="B821" s="2">
        <v>2</v>
      </c>
      <c r="C821" s="5" t="s">
        <v>1051</v>
      </c>
      <c r="D821" s="6">
        <f>SUM(сходові!N821)</f>
        <v>0</v>
      </c>
      <c r="E821" s="6">
        <f>SUM(прибудинкова!M821)</f>
        <v>0.68517874715082927</v>
      </c>
      <c r="F821" s="6">
        <f>'слюсарі х.в.'!P821+'слюсарі кан'!P821+'слюсарі ц.о.'!P398+'слюсарі г.в.'!P391+зварювальник!L821+аварійки!J821</f>
        <v>0.25282777527530653</v>
      </c>
      <c r="G821" s="6">
        <f>'дератизація '!I821</f>
        <v>3.3128979014383406E-3</v>
      </c>
      <c r="H821" s="6">
        <f>SUM(димовенти!Q821)</f>
        <v>4.6777345588911168E-2</v>
      </c>
      <c r="I821" s="6">
        <f>'під зими'!L821+майстерні!L821+покрівлі!N821+маляри!L821</f>
        <v>0.23223087441675616</v>
      </c>
      <c r="J821" s="6">
        <f>електрики!P821</f>
        <v>7.8992165636368308E-2</v>
      </c>
      <c r="K821" s="4">
        <f t="shared" si="64"/>
        <v>1.2993198059696096</v>
      </c>
      <c r="L821" s="4">
        <v>1.8215027783664239E-2</v>
      </c>
      <c r="M821" s="4">
        <f t="shared" si="65"/>
        <v>1.3175348337532737</v>
      </c>
      <c r="N821" s="4">
        <f t="shared" si="66"/>
        <v>1.5810418005039284</v>
      </c>
    </row>
    <row r="822" spans="1:14" ht="18" customHeight="1" x14ac:dyDescent="0.2">
      <c r="A822" s="2">
        <f t="shared" si="63"/>
        <v>103</v>
      </c>
      <c r="B822" s="2">
        <v>2</v>
      </c>
      <c r="C822" s="5" t="s">
        <v>1905</v>
      </c>
      <c r="D822" s="6">
        <f>SUM(сходові!N822)</f>
        <v>0</v>
      </c>
      <c r="E822" s="6">
        <f>SUM(прибудинкова!M822)</f>
        <v>1.2865127959563711</v>
      </c>
      <c r="F822" s="6">
        <f>'слюсарі х.в.'!P822+'слюсарі кан'!P822+'слюсарі ц.о.'!P399+'слюсарі г.в.'!P392+зварювальник!L822+аварійки!J822</f>
        <v>0.2483336072527805</v>
      </c>
      <c r="G822" s="6">
        <f>'дератизація '!I822</f>
        <v>4.2498004788507592E-3</v>
      </c>
      <c r="H822" s="6">
        <f>SUM(димовенти!Q822)</f>
        <v>7.6544958039797786E-2</v>
      </c>
      <c r="I822" s="6">
        <f>'під зими'!L822+майстерні!L822+покрівлі!N822+маляри!L822</f>
        <v>0.27446343985417887</v>
      </c>
      <c r="J822" s="6">
        <f>електрики!P822</f>
        <v>7.638941385562377E-2</v>
      </c>
      <c r="K822" s="4">
        <f t="shared" si="64"/>
        <v>1.9664940154376027</v>
      </c>
      <c r="L822" s="4">
        <v>2.808866056880599E-2</v>
      </c>
      <c r="M822" s="4">
        <f t="shared" si="65"/>
        <v>1.9945826760064087</v>
      </c>
      <c r="N822" s="4">
        <f t="shared" si="66"/>
        <v>2.3934992112076903</v>
      </c>
    </row>
    <row r="823" spans="1:14" ht="18" customHeight="1" x14ac:dyDescent="0.2">
      <c r="A823" s="2">
        <f t="shared" si="63"/>
        <v>104</v>
      </c>
      <c r="B823" s="2">
        <v>2</v>
      </c>
      <c r="C823" s="5" t="s">
        <v>1906</v>
      </c>
      <c r="D823" s="6">
        <f>SUM(сходові!N823)</f>
        <v>0</v>
      </c>
      <c r="E823" s="6">
        <f>SUM(прибудинкова!M823)</f>
        <v>0.81231829787234044</v>
      </c>
      <c r="F823" s="6">
        <f>'слюсарі х.в.'!P823+'слюсарі кан'!P823+'слюсарі ц.о.'!P400+'слюсарі г.в.'!P393+зварювальник!L823+аварійки!J823</f>
        <v>0.39774713488398028</v>
      </c>
      <c r="G823" s="6">
        <f>'дератизація '!I823</f>
        <v>3.0638297872340428E-3</v>
      </c>
      <c r="H823" s="6">
        <f>SUM(димовенти!Q823)</f>
        <v>0.15350601894229846</v>
      </c>
      <c r="I823" s="6">
        <f>'під зими'!L823+майстерні!L823+покрівлі!N823+маляри!L823</f>
        <v>0.28644605980710341</v>
      </c>
      <c r="J823" s="6">
        <f>електрики!P823</f>
        <v>0.16292074138058993</v>
      </c>
      <c r="K823" s="4">
        <f t="shared" si="64"/>
        <v>1.8160020826735468</v>
      </c>
      <c r="L823" s="4">
        <v>2.5359694965721324E-2</v>
      </c>
      <c r="M823" s="4">
        <f t="shared" si="65"/>
        <v>1.8413617776392681</v>
      </c>
      <c r="N823" s="4">
        <f t="shared" si="66"/>
        <v>2.2096341331671217</v>
      </c>
    </row>
    <row r="824" spans="1:14" ht="18" customHeight="1" x14ac:dyDescent="0.2">
      <c r="A824" s="2">
        <f t="shared" si="63"/>
        <v>105</v>
      </c>
      <c r="B824" s="2">
        <v>2</v>
      </c>
      <c r="C824" s="5" t="s">
        <v>1907</v>
      </c>
      <c r="D824" s="6">
        <f>SUM(сходові!N824)</f>
        <v>0</v>
      </c>
      <c r="E824" s="6">
        <f>SUM(прибудинкова!M824)</f>
        <v>0.71657207207207219</v>
      </c>
      <c r="F824" s="6">
        <f>'слюсарі х.в.'!P824+'слюсарі кан'!P824+'слюсарі ц.о.'!P401+'слюсарі г.в.'!P394+зварювальник!L824+аварійки!J824</f>
        <v>0.36458913251368674</v>
      </c>
      <c r="G824" s="6">
        <f>'дератизація '!I824</f>
        <v>2.1771771771771772E-3</v>
      </c>
      <c r="H824" s="6">
        <f>SUM(димовенти!Q824)</f>
        <v>0.1354125917846852</v>
      </c>
      <c r="I824" s="6">
        <f>'під зими'!L824+майстерні!L824+покрівлі!N824+маляри!L824</f>
        <v>0.32394478770188584</v>
      </c>
      <c r="J824" s="6">
        <f>електрики!P824</f>
        <v>0.14371762096260748</v>
      </c>
      <c r="K824" s="4">
        <f t="shared" si="64"/>
        <v>1.6864133822121146</v>
      </c>
      <c r="L824" s="4">
        <v>2.4043071167330621E-2</v>
      </c>
      <c r="M824" s="4">
        <f t="shared" si="65"/>
        <v>1.7104564533794453</v>
      </c>
      <c r="N824" s="4">
        <f t="shared" si="66"/>
        <v>2.0525477440553344</v>
      </c>
    </row>
    <row r="825" spans="1:14" ht="18" customHeight="1" x14ac:dyDescent="0.2">
      <c r="A825" s="2">
        <f t="shared" si="63"/>
        <v>106</v>
      </c>
      <c r="B825" s="2">
        <v>2</v>
      </c>
      <c r="C825" s="5" t="s">
        <v>1908</v>
      </c>
      <c r="D825" s="6">
        <f>SUM(сходові!N825)</f>
        <v>0</v>
      </c>
      <c r="E825" s="6">
        <f>SUM(прибудинкова!M825)</f>
        <v>0.71123248882265278</v>
      </c>
      <c r="F825" s="6">
        <f>'слюсарі х.в.'!P825+'слюсарі кан'!P825+'слюсарі ц.о.'!P402+'слюсарі г.в.'!P395+зварювальник!L825+аварійки!J825</f>
        <v>0.36273997436086347</v>
      </c>
      <c r="G825" s="6">
        <f>'дератизація '!I825</f>
        <v>2.1236959761549929E-3</v>
      </c>
      <c r="H825" s="6">
        <f>SUM(димовенти!Q825)</f>
        <v>0.134403556078391</v>
      </c>
      <c r="I825" s="6">
        <f>'під зими'!L825+майстерні!L825+покрівлі!N825+маляри!L825</f>
        <v>0.28720842999829177</v>
      </c>
      <c r="J825" s="6">
        <f>електрики!P825</f>
        <v>0.14264669979299044</v>
      </c>
      <c r="K825" s="4">
        <f t="shared" si="64"/>
        <v>1.6403548450293446</v>
      </c>
      <c r="L825" s="4">
        <v>2.2998457615819867E-2</v>
      </c>
      <c r="M825" s="4">
        <f t="shared" si="65"/>
        <v>1.6633533026451643</v>
      </c>
      <c r="N825" s="4">
        <f t="shared" si="66"/>
        <v>1.9960239631741972</v>
      </c>
    </row>
    <row r="826" spans="1:14" ht="18" customHeight="1" x14ac:dyDescent="0.2">
      <c r="A826" s="2">
        <f t="shared" si="63"/>
        <v>107</v>
      </c>
      <c r="B826" s="2">
        <v>2</v>
      </c>
      <c r="C826" s="5" t="s">
        <v>1909</v>
      </c>
      <c r="D826" s="6">
        <f>SUM(сходові!N826)</f>
        <v>0</v>
      </c>
      <c r="E826" s="6">
        <f>SUM(прибудинкова!M826)</f>
        <v>0.69669635036496347</v>
      </c>
      <c r="F826" s="6">
        <f>'слюсарі х.в.'!P826+'слюсарі кан'!P826+'слюсарі ц.о.'!P403+'слюсарі г.в.'!P396+зварювальник!L826+аварійки!J826</f>
        <v>0.35770594498365926</v>
      </c>
      <c r="G826" s="6">
        <f>'дератизація '!I826</f>
        <v>2.08029197080292E-3</v>
      </c>
      <c r="H826" s="6">
        <f>SUM(димовенти!Q826)</f>
        <v>0.10292206240012175</v>
      </c>
      <c r="I826" s="6">
        <f>'під зими'!L826+майстерні!L826+покрівлі!N826+маляри!L826</f>
        <v>0.28679711441944111</v>
      </c>
      <c r="J826" s="6">
        <f>електрики!P826</f>
        <v>0.13973129278992202</v>
      </c>
      <c r="K826" s="4">
        <f t="shared" si="64"/>
        <v>1.5859330569289103</v>
      </c>
      <c r="L826" s="4">
        <v>2.1819407454031214E-2</v>
      </c>
      <c r="M826" s="4">
        <f t="shared" si="65"/>
        <v>1.6077524643829415</v>
      </c>
      <c r="N826" s="4">
        <f t="shared" si="66"/>
        <v>1.9293029572595297</v>
      </c>
    </row>
    <row r="827" spans="1:14" ht="18" customHeight="1" x14ac:dyDescent="0.2">
      <c r="A827" s="2">
        <f t="shared" si="63"/>
        <v>108</v>
      </c>
      <c r="B827" s="2">
        <v>2</v>
      </c>
      <c r="C827" s="5" t="s">
        <v>1910</v>
      </c>
      <c r="D827" s="6">
        <f>SUM(сходові!N827)</f>
        <v>0</v>
      </c>
      <c r="E827" s="6">
        <f>SUM(прибудинкова!M827)</f>
        <v>0.68372063037249287</v>
      </c>
      <c r="F827" s="6">
        <f>'слюсарі х.в.'!P827+'слюсарі кан'!P827+'слюсарі ц.о.'!P404+'слюсарі г.в.'!P397+зварювальник!L827+аварійки!J827</f>
        <v>0.35321230619350863</v>
      </c>
      <c r="G827" s="6">
        <f>'дератизація '!I827</f>
        <v>0</v>
      </c>
      <c r="H827" s="6">
        <f>SUM(димовенти!Q827)</f>
        <v>0.10100517585112236</v>
      </c>
      <c r="I827" s="6">
        <f>'під зими'!L827+майстерні!L827+покрівлі!N827+маляри!L827</f>
        <v>0.2822241685862078</v>
      </c>
      <c r="J827" s="6">
        <f>електрики!P827</f>
        <v>0.13712884750873436</v>
      </c>
      <c r="K827" s="4">
        <f t="shared" ref="K827:K858" si="67">SUM(D827,E827,F827,G827,H827,I827,J827)</f>
        <v>1.5572911285120661</v>
      </c>
      <c r="L827" s="4">
        <v>2.1641836477089282E-2</v>
      </c>
      <c r="M827" s="4">
        <f t="shared" ref="M827:M858" si="68">SUM(L827+K827)</f>
        <v>1.5789329649891553</v>
      </c>
      <c r="N827" s="4">
        <f t="shared" ref="N827:N858" si="69">M827*1.2</f>
        <v>1.8947195579869862</v>
      </c>
    </row>
    <row r="828" spans="1:14" ht="18" customHeight="1" x14ac:dyDescent="0.2">
      <c r="A828" s="2">
        <f t="shared" si="63"/>
        <v>109</v>
      </c>
      <c r="B828" s="2">
        <v>2</v>
      </c>
      <c r="C828" s="5" t="s">
        <v>1911</v>
      </c>
      <c r="D828" s="6">
        <f>SUM(сходові!N828)</f>
        <v>0</v>
      </c>
      <c r="E828" s="6">
        <f>SUM(прибудинкова!M828)</f>
        <v>0</v>
      </c>
      <c r="F828" s="6">
        <f>'слюсарі х.в.'!P828+'слюсарі кан'!P828+'слюсарі ц.о.'!P405+'слюсарі г.в.'!P398+зварювальник!L828+аварійки!J828</f>
        <v>0.62444208193917905</v>
      </c>
      <c r="G828" s="6">
        <f>'дератизація '!I828</f>
        <v>7.1721311475409846E-3</v>
      </c>
      <c r="H828" s="6">
        <f>SUM(димовенти!Q828)</f>
        <v>0.19824968017098232</v>
      </c>
      <c r="I828" s="6">
        <f>'під зими'!L828+майстерні!L828+покрівлі!N828+маляри!L828</f>
        <v>0.16241103609458757</v>
      </c>
      <c r="J828" s="6">
        <f>електрики!P828</f>
        <v>0.2942088183230428</v>
      </c>
      <c r="K828" s="4">
        <f t="shared" si="67"/>
        <v>1.2864837476753328</v>
      </c>
      <c r="L828" s="4">
        <v>1.6035232178514214E-2</v>
      </c>
      <c r="M828" s="4">
        <f t="shared" si="68"/>
        <v>1.302518979853847</v>
      </c>
      <c r="N828" s="4">
        <f t="shared" si="69"/>
        <v>1.5630227758246165</v>
      </c>
    </row>
    <row r="829" spans="1:14" ht="18" customHeight="1" x14ac:dyDescent="0.2">
      <c r="A829" s="2">
        <f t="shared" si="63"/>
        <v>110</v>
      </c>
      <c r="B829" s="2">
        <v>3</v>
      </c>
      <c r="C829" s="5" t="s">
        <v>1912</v>
      </c>
      <c r="D829" s="6">
        <f>SUM(сходові!N829)</f>
        <v>0.69065390279823269</v>
      </c>
      <c r="E829" s="6">
        <f>SUM(прибудинкова!M829)</f>
        <v>1.1297706758304695</v>
      </c>
      <c r="F829" s="6">
        <f>'слюсарі х.в.'!P829+'слюсарі кан'!P829+'слюсарі ц.о.'!P406+'слюсарі г.в.'!P399+зварювальник!L829+аварійки!J829</f>
        <v>0.28681620949399489</v>
      </c>
      <c r="G829" s="6">
        <f>'дератизація '!I829</f>
        <v>5.8419243986254305E-3</v>
      </c>
      <c r="H829" s="6">
        <f>SUM(димовенти!Q829)</f>
        <v>7.6904447533455489E-2</v>
      </c>
      <c r="I829" s="6">
        <f>'під зими'!L829+майстерні!L829+покрівлі!N829+маляри!L829</f>
        <v>0.24034988035089494</v>
      </c>
      <c r="J829" s="6">
        <f>електрики!P829</f>
        <v>9.8676222227934623E-2</v>
      </c>
      <c r="K829" s="4">
        <f t="shared" si="67"/>
        <v>2.5290132626336077</v>
      </c>
      <c r="L829" s="4">
        <v>3.5610369729468294E-2</v>
      </c>
      <c r="M829" s="4">
        <f t="shared" si="68"/>
        <v>2.5646236323630758</v>
      </c>
      <c r="N829" s="4">
        <f t="shared" si="69"/>
        <v>3.0775483588356907</v>
      </c>
    </row>
    <row r="830" spans="1:14" ht="18" customHeight="1" x14ac:dyDescent="0.2">
      <c r="A830" s="2">
        <f t="shared" si="63"/>
        <v>111</v>
      </c>
      <c r="B830" s="2">
        <v>4</v>
      </c>
      <c r="C830" s="5" t="s">
        <v>1913</v>
      </c>
      <c r="D830" s="6">
        <f>SUM(сходові!N830)</f>
        <v>0.71919944789510004</v>
      </c>
      <c r="E830" s="6">
        <f>SUM(прибудинкова!M830)</f>
        <v>1.0293210071731813</v>
      </c>
      <c r="F830" s="6">
        <f>'слюсарі х.в.'!P830+'слюсарі кан'!P830+'слюсарі ц.о.'!P407+'слюсарі г.в.'!P400+зварювальник!L830+аварійки!J830</f>
        <v>0.26159906321948545</v>
      </c>
      <c r="G830" s="6">
        <f>'дератизація '!I830</f>
        <v>1.1879666227492317E-3</v>
      </c>
      <c r="H830" s="6">
        <f>SUM(димовенти!Q830)</f>
        <v>6.8578547530041806E-2</v>
      </c>
      <c r="I830" s="6">
        <f>'під зими'!L830+майстерні!L830+покрівлі!N830+маляри!L830</f>
        <v>0.20017093041790091</v>
      </c>
      <c r="J830" s="6">
        <f>електрики!P830</f>
        <v>8.4071967993936389E-2</v>
      </c>
      <c r="K830" s="4">
        <f t="shared" si="67"/>
        <v>2.3641289308523952</v>
      </c>
      <c r="L830" s="4">
        <v>3.3059607537826885E-2</v>
      </c>
      <c r="M830" s="4">
        <f t="shared" si="68"/>
        <v>2.3971885383902221</v>
      </c>
      <c r="N830" s="4">
        <f t="shared" si="69"/>
        <v>2.8766262460682666</v>
      </c>
    </row>
    <row r="831" spans="1:14" ht="18" customHeight="1" x14ac:dyDescent="0.2">
      <c r="A831" s="2">
        <f t="shared" si="63"/>
        <v>112</v>
      </c>
      <c r="B831" s="2">
        <v>3</v>
      </c>
      <c r="C831" s="5" t="s">
        <v>1914</v>
      </c>
      <c r="D831" s="6">
        <f>SUM(сходові!N831)</f>
        <v>0.57259340659340663</v>
      </c>
      <c r="E831" s="6">
        <f>SUM(прибудинкова!M831)</f>
        <v>1.1584214358974358</v>
      </c>
      <c r="F831" s="6">
        <f>'слюсарі х.в.'!P831+'слюсарі кан'!P831+'слюсарі ц.о.'!P408+'слюсарі г.в.'!P401+зварювальник!L831+аварійки!J831</f>
        <v>0.30713123693155253</v>
      </c>
      <c r="G831" s="6">
        <f>'дератизація '!I831</f>
        <v>4.7115384615384615E-3</v>
      </c>
      <c r="H831" s="6">
        <f>SUM(димовенти!Q831)</f>
        <v>8.4651502951980609E-2</v>
      </c>
      <c r="I831" s="6">
        <f>'під зими'!L831+майстерні!L831+покрівлі!N831+маляри!L831</f>
        <v>0.23885606548911703</v>
      </c>
      <c r="J831" s="6">
        <f>електрики!P831</f>
        <v>0.1104414641089576</v>
      </c>
      <c r="K831" s="4">
        <f t="shared" si="67"/>
        <v>2.4768066504339887</v>
      </c>
      <c r="L831" s="4">
        <v>3.467548065026449E-2</v>
      </c>
      <c r="M831" s="4">
        <f t="shared" si="68"/>
        <v>2.5114821310842532</v>
      </c>
      <c r="N831" s="4">
        <f t="shared" si="69"/>
        <v>3.0137785573011038</v>
      </c>
    </row>
    <row r="832" spans="1:14" ht="18" customHeight="1" x14ac:dyDescent="0.2">
      <c r="A832" s="2">
        <f t="shared" si="63"/>
        <v>113</v>
      </c>
      <c r="B832" s="2">
        <v>5</v>
      </c>
      <c r="C832" s="5" t="s">
        <v>1915</v>
      </c>
      <c r="D832" s="6">
        <f>SUM(сходові!N832)</f>
        <v>0.54136103896103893</v>
      </c>
      <c r="E832" s="6">
        <f>SUM(прибудинкова!M832)</f>
        <v>0.89087601796294191</v>
      </c>
      <c r="F832" s="6">
        <f>'слюсарі х.в.'!P832+'слюсарі кан'!P832+'слюсарі ц.о.'!P409+'слюсарі г.в.'!P402+зварювальник!L832+аварійки!J832</f>
        <v>0.34658027804495067</v>
      </c>
      <c r="G832" s="6">
        <f>'дератизація '!I832</f>
        <v>7.8682214423185797E-4</v>
      </c>
      <c r="H832" s="6">
        <f>SUM(димовенти!Q832)</f>
        <v>4.7221174668264081E-2</v>
      </c>
      <c r="I832" s="6">
        <f>'під зими'!L832+майстерні!L832+покрівлі!N832+маляри!L832</f>
        <v>0.17940471861678861</v>
      </c>
      <c r="J832" s="6">
        <f>електрики!P832</f>
        <v>0.10290831993886329</v>
      </c>
      <c r="K832" s="4">
        <f t="shared" si="67"/>
        <v>2.109138370337079</v>
      </c>
      <c r="L832" s="4">
        <v>2.9428888621583216E-2</v>
      </c>
      <c r="M832" s="4">
        <f t="shared" si="68"/>
        <v>2.1385672589586622</v>
      </c>
      <c r="N832" s="4">
        <f t="shared" si="69"/>
        <v>2.5662807107503944</v>
      </c>
    </row>
    <row r="833" spans="1:14" ht="18" customHeight="1" x14ac:dyDescent="0.2">
      <c r="A833" s="2">
        <f t="shared" si="63"/>
        <v>114</v>
      </c>
      <c r="B833" s="2">
        <v>9</v>
      </c>
      <c r="C833" s="5" t="s">
        <v>1916</v>
      </c>
      <c r="D833" s="6">
        <f>SUM(сходові!N833)</f>
        <v>0.65033025142463019</v>
      </c>
      <c r="E833" s="6">
        <f>SUM(прибудинкова!M833)</f>
        <v>1.3117906579300305</v>
      </c>
      <c r="F833" s="6">
        <f>'слюсарі х.в.'!P833+'слюсарі кан'!P833+'слюсарі ц.о.'!P410+'слюсарі г.в.'!P403+зварювальник!L833+аварійки!J833</f>
        <v>0.30562061953687347</v>
      </c>
      <c r="G833" s="6">
        <f>'дератизація '!I833</f>
        <v>6.6789286124841938E-4</v>
      </c>
      <c r="H833" s="6">
        <f>SUM(димовенти!Q833)</f>
        <v>3.7322132436252591E-2</v>
      </c>
      <c r="I833" s="6">
        <f>'під зими'!L833+майстерні!L833+покрівлі!N833+маляри!L833</f>
        <v>0.22424173885377979</v>
      </c>
      <c r="J833" s="6">
        <f>електрики!P833</f>
        <v>7.9222294061374335E-2</v>
      </c>
      <c r="K833" s="4">
        <f t="shared" si="67"/>
        <v>2.6091955871041894</v>
      </c>
      <c r="L833" s="4">
        <v>3.6875079360466634E-2</v>
      </c>
      <c r="M833" s="4">
        <f t="shared" si="68"/>
        <v>2.6460706664646558</v>
      </c>
      <c r="N833" s="4">
        <f t="shared" si="69"/>
        <v>3.1752847997575868</v>
      </c>
    </row>
    <row r="834" spans="1:14" ht="18" customHeight="1" x14ac:dyDescent="0.2">
      <c r="A834" s="2">
        <f t="shared" si="63"/>
        <v>115</v>
      </c>
      <c r="B834" s="2">
        <v>5</v>
      </c>
      <c r="C834" s="5" t="s">
        <v>1917</v>
      </c>
      <c r="D834" s="6">
        <f>SUM(сходові!N834)</f>
        <v>0.71204221367677101</v>
      </c>
      <c r="E834" s="6">
        <f>SUM(прибудинкова!M834)</f>
        <v>1.089292447812791</v>
      </c>
      <c r="F834" s="6">
        <f>'слюсарі х.в.'!P834+'слюсарі кан'!P834+'слюсарі ц.о.'!P411+'слюсарі г.в.'!P404+зварювальник!L834+аварійки!J834</f>
        <v>0.34737295609248742</v>
      </c>
      <c r="G834" s="6">
        <f>'дератизація '!I834</f>
        <v>1.0985906129504055E-3</v>
      </c>
      <c r="H834" s="6">
        <f>SUM(димовенти!Q834)</f>
        <v>4.7964252694375931E-2</v>
      </c>
      <c r="I834" s="6">
        <f>'під зими'!L834+майстерні!L834+покрівлі!N834+маляри!L834</f>
        <v>0.18146226054433523</v>
      </c>
      <c r="J834" s="6">
        <f>електрики!P834</f>
        <v>0.10338198079094413</v>
      </c>
      <c r="K834" s="4">
        <f t="shared" si="67"/>
        <v>2.4826147022246552</v>
      </c>
      <c r="L834" s="4">
        <v>3.4706602097903883E-2</v>
      </c>
      <c r="M834" s="4">
        <f t="shared" si="68"/>
        <v>2.5173213043225591</v>
      </c>
      <c r="N834" s="4">
        <f t="shared" si="69"/>
        <v>3.020785565187071</v>
      </c>
    </row>
    <row r="835" spans="1:14" ht="18" customHeight="1" x14ac:dyDescent="0.2">
      <c r="A835" s="2">
        <f t="shared" si="63"/>
        <v>116</v>
      </c>
      <c r="B835" s="2">
        <v>5</v>
      </c>
      <c r="C835" s="5" t="s">
        <v>1918</v>
      </c>
      <c r="D835" s="6">
        <f>SUM(сходові!N835)</f>
        <v>0.67091725751017262</v>
      </c>
      <c r="E835" s="6">
        <f>SUM(прибудинкова!M835)</f>
        <v>1.2588130302897087</v>
      </c>
      <c r="F835" s="6">
        <f>'слюсарі х.в.'!P835+'слюсарі кан'!P835+'слюсарі ц.о.'!P412+'слюсарі г.в.'!P405+зварювальник!L835+аварійки!J835</f>
        <v>0.34320407386224616</v>
      </c>
      <c r="G835" s="6">
        <f>'дератизація '!I835</f>
        <v>8.5725590187717073E-4</v>
      </c>
      <c r="H835" s="6">
        <f>SUM(димовенти!Q835)</f>
        <v>4.6585098562933761E-2</v>
      </c>
      <c r="I835" s="6">
        <f>'під зими'!L835+майстерні!L835+покрівлі!N835+маляри!L835</f>
        <v>0.17827879050829776</v>
      </c>
      <c r="J835" s="6">
        <f>електрики!P835</f>
        <v>0.10096092046623477</v>
      </c>
      <c r="K835" s="4">
        <f t="shared" si="67"/>
        <v>2.5996164271014712</v>
      </c>
      <c r="L835" s="4">
        <v>3.6387532821819724E-2</v>
      </c>
      <c r="M835" s="4">
        <f t="shared" si="68"/>
        <v>2.6360039599232907</v>
      </c>
      <c r="N835" s="4">
        <f t="shared" si="69"/>
        <v>3.1632047519079487</v>
      </c>
    </row>
    <row r="836" spans="1:14" ht="18" customHeight="1" x14ac:dyDescent="0.2">
      <c r="A836" s="2">
        <f t="shared" si="63"/>
        <v>117</v>
      </c>
      <c r="B836" s="2">
        <v>1</v>
      </c>
      <c r="C836" s="5" t="s">
        <v>1919</v>
      </c>
      <c r="D836" s="6">
        <f>SUM(сходові!N836)</f>
        <v>0</v>
      </c>
      <c r="E836" s="6">
        <f>SUM(прибудинкова!M836)</f>
        <v>0.21439218328840973</v>
      </c>
      <c r="F836" s="6">
        <f>'слюсарі х.в.'!P836+'слюсарі кан'!P836+'слюсарі ц.о.'!P413+'слюсарі г.в.'!P406+зварювальник!L836+аварійки!J836</f>
        <v>0.28348660104952961</v>
      </c>
      <c r="G836" s="6">
        <f>'дератизація '!I836</f>
        <v>0</v>
      </c>
      <c r="H836" s="6">
        <f>SUM(димовенти!Q836)</f>
        <v>5.3858284155360855E-2</v>
      </c>
      <c r="I836" s="6">
        <f>'під зими'!L836+майстерні!L836+покрівлі!N836+маляри!L836</f>
        <v>0.39309418866422779</v>
      </c>
      <c r="J836" s="6">
        <f>електрики!P836</f>
        <v>9.6747913302995189E-2</v>
      </c>
      <c r="K836" s="4">
        <f t="shared" si="67"/>
        <v>1.0415791704605231</v>
      </c>
      <c r="L836" s="4">
        <v>1.5035973184068796E-2</v>
      </c>
      <c r="M836" s="4">
        <f t="shared" si="68"/>
        <v>1.0566151436445919</v>
      </c>
      <c r="N836" s="4">
        <f t="shared" si="69"/>
        <v>1.2679381723735101</v>
      </c>
    </row>
    <row r="837" spans="1:14" ht="18" customHeight="1" x14ac:dyDescent="0.2">
      <c r="A837" s="2">
        <f t="shared" si="63"/>
        <v>118</v>
      </c>
      <c r="B837" s="2">
        <v>1</v>
      </c>
      <c r="C837" s="5" t="s">
        <v>1920</v>
      </c>
      <c r="D837" s="6">
        <f>SUM(сходові!N837)</f>
        <v>0</v>
      </c>
      <c r="E837" s="6">
        <f>SUM(прибудинкова!M837)</f>
        <v>0.43493916609706085</v>
      </c>
      <c r="F837" s="6">
        <f>'слюсарі х.в.'!P837+'слюсарі кан'!P837+'слюсарі ц.о.'!P414+'слюсарі г.в.'!P407+зварювальник!L837+аварійки!J837</f>
        <v>0.34236864710133952</v>
      </c>
      <c r="G837" s="6">
        <f>'дератизація '!I837</f>
        <v>4.9897470950102524E-3</v>
      </c>
      <c r="H837" s="6">
        <f>SUM(димовенти!Q837)</f>
        <v>8.2925531171325936E-2</v>
      </c>
      <c r="I837" s="6">
        <f>'під зими'!L837+майстерні!L837+покрівлі!N837+маляри!L837</f>
        <v>0.30009170725077061</v>
      </c>
      <c r="J837" s="6">
        <f>електрики!P837</f>
        <v>0.13084885244169045</v>
      </c>
      <c r="K837" s="4">
        <f t="shared" si="67"/>
        <v>1.2961636511571974</v>
      </c>
      <c r="L837" s="4">
        <v>1.7925840259063075E-2</v>
      </c>
      <c r="M837" s="4">
        <f t="shared" si="68"/>
        <v>1.3140894914162606</v>
      </c>
      <c r="N837" s="4">
        <f t="shared" si="69"/>
        <v>1.5769073896995127</v>
      </c>
    </row>
    <row r="838" spans="1:14" ht="18" customHeight="1" x14ac:dyDescent="0.2">
      <c r="A838" s="2">
        <f t="shared" si="63"/>
        <v>119</v>
      </c>
      <c r="B838" s="2">
        <v>4</v>
      </c>
      <c r="C838" s="5" t="s">
        <v>1921</v>
      </c>
      <c r="D838" s="6">
        <f>SUM(сходові!N838)</f>
        <v>0.94021207264390261</v>
      </c>
      <c r="E838" s="6">
        <f>SUM(прибудинкова!M838)</f>
        <v>1.1110354409688683</v>
      </c>
      <c r="F838" s="6">
        <f>'слюсарі х.в.'!P838+'слюсарі кан'!P838+'слюсарі ц.о.'!P415+'слюсарі г.в.'!P408+зварювальник!L838+аварійки!J838</f>
        <v>0.32232392915589964</v>
      </c>
      <c r="G838" s="6">
        <f>'дератизація '!I838</f>
        <v>2.0729623300393789E-3</v>
      </c>
      <c r="H838" s="6">
        <f>SUM(димовенти!Q838)</f>
        <v>5.1903863871590586E-2</v>
      </c>
      <c r="I838" s="6">
        <f>'під зими'!L838+майстерні!L838+покрівлі!N838+маляри!L838</f>
        <v>0.20824627548172728</v>
      </c>
      <c r="J838" s="6">
        <f>електрики!P838</f>
        <v>8.8895846237737358E-2</v>
      </c>
      <c r="K838" s="4">
        <f t="shared" si="67"/>
        <v>2.7246903906897648</v>
      </c>
      <c r="L838" s="4">
        <v>3.8671494820196939E-2</v>
      </c>
      <c r="M838" s="4">
        <f t="shared" si="68"/>
        <v>2.763361885509962</v>
      </c>
      <c r="N838" s="4">
        <f t="shared" si="69"/>
        <v>3.3160342626119541</v>
      </c>
    </row>
    <row r="839" spans="1:14" ht="18" customHeight="1" x14ac:dyDescent="0.2">
      <c r="A839" s="2">
        <f t="shared" si="63"/>
        <v>120</v>
      </c>
      <c r="B839" s="2">
        <v>5</v>
      </c>
      <c r="C839" s="5" t="s">
        <v>1922</v>
      </c>
      <c r="D839" s="6">
        <f>SUM(сходові!N839)</f>
        <v>0.57342862352343615</v>
      </c>
      <c r="E839" s="6">
        <f>SUM(прибудинкова!M839)</f>
        <v>1.3178027592913362</v>
      </c>
      <c r="F839" s="6">
        <f>'слюсарі х.в.'!P839+'слюсарі кан'!P839+'слюсарі ц.о.'!P416+'слюсарі г.в.'!P409+зварювальник!L839+аварійки!J839</f>
        <v>0.39860303149885967</v>
      </c>
      <c r="G839" s="6">
        <f>'дератизація '!I839</f>
        <v>9.2077673443340319E-4</v>
      </c>
      <c r="H839" s="6">
        <f>SUM(димовенти!Q839)</f>
        <v>6.1663405594357054E-2</v>
      </c>
      <c r="I839" s="6">
        <f>'під зими'!L839+майстерні!L839+покрівлі!N839+маляри!L839</f>
        <v>0.18193675344975307</v>
      </c>
      <c r="J839" s="6">
        <f>електрики!P839</f>
        <v>0.13307211389431331</v>
      </c>
      <c r="K839" s="4">
        <f t="shared" si="67"/>
        <v>2.6674274639864888</v>
      </c>
      <c r="L839" s="4">
        <v>3.6979626876622484E-2</v>
      </c>
      <c r="M839" s="4">
        <f t="shared" si="68"/>
        <v>2.7044070908631115</v>
      </c>
      <c r="N839" s="4">
        <f t="shared" si="69"/>
        <v>3.2452885090357335</v>
      </c>
    </row>
    <row r="840" spans="1:14" ht="18" customHeight="1" x14ac:dyDescent="0.2">
      <c r="A840" s="2">
        <f t="shared" si="63"/>
        <v>121</v>
      </c>
      <c r="B840" s="2">
        <v>10</v>
      </c>
      <c r="C840" s="5" t="s">
        <v>1923</v>
      </c>
      <c r="D840" s="6">
        <f>SUM(сходові!N840)</f>
        <v>0.6742015851591755</v>
      </c>
      <c r="E840" s="6">
        <f>SUM(прибудинкова!M840)</f>
        <v>1.0225796466388632</v>
      </c>
      <c r="F840" s="6">
        <f>'слюсарі х.в.'!P840+'слюсарі кан'!P840+'слюсарі ц.о.'!P417+'слюсарі г.в.'!P410+зварювальник!L840+аварійки!J840</f>
        <v>0.38822600615734626</v>
      </c>
      <c r="G840" s="6">
        <f>'дератизація '!I840</f>
        <v>6.0632379329274787E-4</v>
      </c>
      <c r="H840" s="6">
        <f>SUM(димовенти!Q840)</f>
        <v>3.3222723354203648E-2</v>
      </c>
      <c r="I840" s="6">
        <f>'під зими'!L840+майстерні!L840+покрівлі!N840+маляри!L840</f>
        <v>0.15060678465153518</v>
      </c>
      <c r="J840" s="6">
        <f>електрики!P840</f>
        <v>8.1939269947413407E-2</v>
      </c>
      <c r="K840" s="4">
        <f t="shared" si="67"/>
        <v>2.3513823397018299</v>
      </c>
      <c r="L840" s="4">
        <v>3.2678281074792981E-2</v>
      </c>
      <c r="M840" s="4">
        <f t="shared" si="68"/>
        <v>2.3840606207766228</v>
      </c>
      <c r="N840" s="4">
        <f t="shared" si="69"/>
        <v>2.8608727449319473</v>
      </c>
    </row>
    <row r="841" spans="1:14" ht="18" customHeight="1" x14ac:dyDescent="0.2">
      <c r="A841" s="2">
        <f t="shared" si="63"/>
        <v>122</v>
      </c>
      <c r="B841" s="2">
        <v>3</v>
      </c>
      <c r="C841" s="5" t="s">
        <v>1924</v>
      </c>
      <c r="D841" s="6">
        <f>SUM(сходові!N841)</f>
        <v>0.41912805662805663</v>
      </c>
      <c r="E841" s="6">
        <f>SUM(прибудинкова!M841)</f>
        <v>1.2086182282282283</v>
      </c>
      <c r="F841" s="6">
        <f>'слюсарі х.в.'!P841+'слюсарі кан'!P841+'слюсарі ц.о.'!P418+'слюсарі г.в.'!P411+зварювальник!L841+аварійки!J841</f>
        <v>0.33977343010279826</v>
      </c>
      <c r="G841" s="6">
        <f>'дератизація '!I841</f>
        <v>5.0000000000000001E-3</v>
      </c>
      <c r="H841" s="6">
        <f>SUM(димовенти!Q841)</f>
        <v>0.10763156286490713</v>
      </c>
      <c r="I841" s="6">
        <f>'під зими'!L841+майстерні!L841+покрівлі!N841+маляри!L841</f>
        <v>0.23600790742341771</v>
      </c>
      <c r="J841" s="6">
        <f>електрики!P841</f>
        <v>0.12934585886634672</v>
      </c>
      <c r="K841" s="4">
        <f t="shared" si="67"/>
        <v>2.4455050441137547</v>
      </c>
      <c r="L841" s="4">
        <v>3.3928941918642597E-2</v>
      </c>
      <c r="M841" s="4">
        <f t="shared" si="68"/>
        <v>2.4794339860323973</v>
      </c>
      <c r="N841" s="4">
        <f t="shared" si="69"/>
        <v>2.9753207832388768</v>
      </c>
    </row>
    <row r="842" spans="1:14" ht="18" customHeight="1" x14ac:dyDescent="0.2">
      <c r="A842" s="2">
        <f t="shared" si="63"/>
        <v>123</v>
      </c>
      <c r="B842" s="2">
        <v>3</v>
      </c>
      <c r="C842" s="5" t="s">
        <v>1925</v>
      </c>
      <c r="D842" s="6">
        <f>SUM(сходові!N842)</f>
        <v>0.555124455205811</v>
      </c>
      <c r="E842" s="6">
        <f>SUM(прибудинкова!M842)</f>
        <v>0.88676806026365351</v>
      </c>
      <c r="F842" s="6">
        <f>'слюсарі х.в.'!P842+'слюсарі кан'!P842+'слюсарі ц.о.'!P419+'слюсарі г.в.'!P412+зварювальник!L842+аварійки!J842</f>
        <v>0.22848131386684742</v>
      </c>
      <c r="G842" s="6">
        <f>'дератизація '!I842</f>
        <v>2.7570621468926554E-3</v>
      </c>
      <c r="H842" s="6">
        <f>SUM(димовенти!Q842)</f>
        <v>4.3349528779148758E-2</v>
      </c>
      <c r="I842" s="6">
        <f>'під зими'!L842+майстерні!L842+покрівлі!N842+маляри!L842</f>
        <v>0.22432587333682583</v>
      </c>
      <c r="J842" s="6">
        <f>електрики!P842</f>
        <v>6.4892159702438362E-2</v>
      </c>
      <c r="K842" s="4">
        <f t="shared" si="67"/>
        <v>2.0056984533016178</v>
      </c>
      <c r="L842" s="4">
        <v>2.8267554728964139E-2</v>
      </c>
      <c r="M842" s="4">
        <f t="shared" si="68"/>
        <v>2.0339660080305819</v>
      </c>
      <c r="N842" s="4">
        <f t="shared" si="69"/>
        <v>2.4407592096366981</v>
      </c>
    </row>
    <row r="843" spans="1:14" ht="18" customHeight="1" x14ac:dyDescent="0.2">
      <c r="A843" s="2">
        <f t="shared" si="63"/>
        <v>124</v>
      </c>
      <c r="B843" s="2">
        <v>3</v>
      </c>
      <c r="C843" s="5" t="s">
        <v>1926</v>
      </c>
      <c r="D843" s="6">
        <f>SUM(сходові!N843)</f>
        <v>0.62114439530859467</v>
      </c>
      <c r="E843" s="6">
        <f>SUM(прибудинкова!M843)</f>
        <v>1.0562445939883356</v>
      </c>
      <c r="F843" s="6">
        <f>'слюсарі х.в.'!P843+'слюсарі кан'!P843+'слюсарі ц.о.'!P420+'слюсарі г.в.'!P413+зварювальник!L843+аварійки!J843</f>
        <v>0.24989583227278347</v>
      </c>
      <c r="G843" s="6">
        <f>'дератизація '!I843</f>
        <v>3.2839838492597579E-3</v>
      </c>
      <c r="H843" s="6">
        <f>SUM(димовенти!Q843)</f>
        <v>6.1781423584824156E-2</v>
      </c>
      <c r="I843" s="6">
        <f>'під зими'!L843+майстерні!L843+покрівлі!N843+маляри!L843</f>
        <v>0.23093115192104807</v>
      </c>
      <c r="J843" s="6">
        <f>електрики!P843</f>
        <v>7.7294160614613652E-2</v>
      </c>
      <c r="K843" s="4">
        <f t="shared" si="67"/>
        <v>2.3005755415394598</v>
      </c>
      <c r="L843" s="4">
        <v>3.236608495753357E-2</v>
      </c>
      <c r="M843" s="4">
        <f t="shared" si="68"/>
        <v>2.3329416264969933</v>
      </c>
      <c r="N843" s="4">
        <f t="shared" si="69"/>
        <v>2.7995299517963921</v>
      </c>
    </row>
    <row r="844" spans="1:14" ht="18" customHeight="1" x14ac:dyDescent="0.2">
      <c r="A844" s="2">
        <f t="shared" si="63"/>
        <v>125</v>
      </c>
      <c r="B844" s="2">
        <v>3</v>
      </c>
      <c r="C844" s="5" t="s">
        <v>1927</v>
      </c>
      <c r="D844" s="6">
        <f>SUM(сходові!N844)</f>
        <v>0.4636796440489433</v>
      </c>
      <c r="E844" s="6">
        <f>SUM(прибудинкова!M844)</f>
        <v>1.2409718696161534</v>
      </c>
      <c r="F844" s="6">
        <f>'слюсарі х.в.'!P844+'слюсарі кан'!P844+'слюсарі ц.о.'!P421+'слюсарі г.в.'!P414+зварювальник!L844+аварійки!J844</f>
        <v>0.33852674503233182</v>
      </c>
      <c r="G844" s="6">
        <f>'дератизація '!I844</f>
        <v>4.5069257804424235E-3</v>
      </c>
      <c r="H844" s="6">
        <f>SUM(димовенти!Q844)</f>
        <v>8.515930794353585E-2</v>
      </c>
      <c r="I844" s="6">
        <f>'під зими'!L844+майстерні!L844+покрівлі!N844+маляри!L844</f>
        <v>0.24744331165555852</v>
      </c>
      <c r="J844" s="6">
        <f>електрики!P844</f>
        <v>0.12849476649291958</v>
      </c>
      <c r="K844" s="4">
        <f t="shared" si="67"/>
        <v>2.5087825705698847</v>
      </c>
      <c r="L844" s="4">
        <v>3.4812489322628926E-2</v>
      </c>
      <c r="M844" s="4">
        <f t="shared" si="68"/>
        <v>2.5435950598925139</v>
      </c>
      <c r="N844" s="4">
        <f t="shared" si="69"/>
        <v>3.0523140718710167</v>
      </c>
    </row>
    <row r="845" spans="1:14" ht="18" customHeight="1" x14ac:dyDescent="0.2">
      <c r="A845" s="2">
        <f t="shared" si="63"/>
        <v>126</v>
      </c>
      <c r="B845" s="2">
        <v>2</v>
      </c>
      <c r="C845" s="5" t="s">
        <v>1928</v>
      </c>
      <c r="D845" s="6">
        <f>SUM(сходові!N845)</f>
        <v>0</v>
      </c>
      <c r="E845" s="6">
        <f>SUM(прибудинкова!M845)</f>
        <v>1.2920121827411168</v>
      </c>
      <c r="F845" s="6">
        <f>'слюсарі х.в.'!P845+'слюсарі кан'!P845+'слюсарі ц.о.'!P422+'слюсарі г.в.'!P415+зварювальник!L845+аварійки!J845</f>
        <v>0.28422152775151988</v>
      </c>
      <c r="G845" s="6">
        <f>'дератизація '!I845</f>
        <v>5.0000000000000001E-3</v>
      </c>
      <c r="H845" s="6">
        <f>SUM(димовенти!Q845)</f>
        <v>6.4914268984004486E-2</v>
      </c>
      <c r="I845" s="6">
        <f>'під зими'!L845+майстерні!L845+покрівлі!N845+маляри!L845</f>
        <v>0.34561536701496598</v>
      </c>
      <c r="J845" s="6">
        <f>електрики!P845</f>
        <v>9.7173538640707185E-2</v>
      </c>
      <c r="K845" s="4">
        <f t="shared" si="67"/>
        <v>2.0889368851323145</v>
      </c>
      <c r="L845" s="4">
        <v>2.9727098329147328E-2</v>
      </c>
      <c r="M845" s="4">
        <f t="shared" si="68"/>
        <v>2.1186639834614618</v>
      </c>
      <c r="N845" s="4">
        <f t="shared" si="69"/>
        <v>2.5423967801537541</v>
      </c>
    </row>
    <row r="846" spans="1:14" ht="18" customHeight="1" x14ac:dyDescent="0.2">
      <c r="A846" s="2">
        <f t="shared" si="63"/>
        <v>127</v>
      </c>
      <c r="B846" s="2">
        <v>2</v>
      </c>
      <c r="C846" s="5" t="s">
        <v>1929</v>
      </c>
      <c r="D846" s="6">
        <f>SUM(сходові!N846)</f>
        <v>0</v>
      </c>
      <c r="E846" s="6">
        <f>SUM(прибудинкова!M846)</f>
        <v>1.2303886561392201</v>
      </c>
      <c r="F846" s="6">
        <f>'слюсарі х.в.'!P846+'слюсарі кан'!P846+'слюсарі ц.о.'!P423+'слюсарі г.в.'!P416+зварювальник!L846+аварійки!J846</f>
        <v>0.32948087161010942</v>
      </c>
      <c r="G846" s="6">
        <f>'дератизація '!I846</f>
        <v>2.8037383177570091E-3</v>
      </c>
      <c r="H846" s="6">
        <f>SUM(димовенти!Q846)</f>
        <v>9.4572524513975548E-2</v>
      </c>
      <c r="I846" s="6">
        <f>'під зими'!L846+майстерні!L846+покрівлі!N846+маляри!L846</f>
        <v>0.30639231374430631</v>
      </c>
      <c r="J846" s="6">
        <f>електрики!P846</f>
        <v>0.12338502811614126</v>
      </c>
      <c r="K846" s="4">
        <f t="shared" si="67"/>
        <v>2.0870231324415096</v>
      </c>
      <c r="L846" s="4">
        <v>2.92814740508055E-2</v>
      </c>
      <c r="M846" s="4">
        <f t="shared" si="68"/>
        <v>2.116304606492315</v>
      </c>
      <c r="N846" s="4">
        <f t="shared" si="69"/>
        <v>2.5395655277907778</v>
      </c>
    </row>
    <row r="847" spans="1:14" ht="18" customHeight="1" x14ac:dyDescent="0.2">
      <c r="A847" s="2">
        <f t="shared" si="63"/>
        <v>128</v>
      </c>
      <c r="B847" s="2">
        <v>4</v>
      </c>
      <c r="C847" s="5" t="s">
        <v>1930</v>
      </c>
      <c r="D847" s="6">
        <f>SUM(сходові!N847)</f>
        <v>1.0641529657677418</v>
      </c>
      <c r="E847" s="6">
        <f>SUM(прибудинкова!M847)</f>
        <v>1.0455692181295357</v>
      </c>
      <c r="F847" s="6">
        <f>'слюсарі х.в.'!P847+'слюсарі кан'!P847+'слюсарі ц.о.'!P424+'слюсарі г.в.'!P417+зварювальник!L847+аварійки!J847</f>
        <v>0.30084046693919442</v>
      </c>
      <c r="G847" s="6">
        <f>'дератизація '!I847</f>
        <v>2.5560272034323797E-3</v>
      </c>
      <c r="H847" s="6">
        <f>SUM(димовенти!Q847)</f>
        <v>4.6499333673130569E-2</v>
      </c>
      <c r="I847" s="6">
        <f>'під зими'!L847+майстерні!L847+покрівлі!N847+маляри!L847</f>
        <v>0.18790215461261245</v>
      </c>
      <c r="J847" s="6">
        <f>електрики!P847</f>
        <v>7.6453917217544839E-2</v>
      </c>
      <c r="K847" s="4">
        <f t="shared" si="67"/>
        <v>2.723974083543192</v>
      </c>
      <c r="L847" s="4">
        <v>3.8777203513892022E-2</v>
      </c>
      <c r="M847" s="4">
        <f t="shared" si="68"/>
        <v>2.7627512870570841</v>
      </c>
      <c r="N847" s="4">
        <f t="shared" si="69"/>
        <v>3.3153015444685008</v>
      </c>
    </row>
    <row r="848" spans="1:14" ht="18" customHeight="1" x14ac:dyDescent="0.2">
      <c r="A848" s="2">
        <f t="shared" si="63"/>
        <v>129</v>
      </c>
      <c r="B848" s="2">
        <v>4</v>
      </c>
      <c r="C848" s="5" t="s">
        <v>1931</v>
      </c>
      <c r="D848" s="6">
        <f>SUM(сходові!N848)</f>
        <v>0.95872734620947841</v>
      </c>
      <c r="E848" s="6">
        <f>SUM(прибудинкова!M848)</f>
        <v>1.1843284693269804</v>
      </c>
      <c r="F848" s="6">
        <f>'слюсарі х.в.'!P848+'слюсарі кан'!P848+'слюсарі ц.о.'!P425+'слюсарі г.в.'!P418+зварювальник!L848+аварійки!J848</f>
        <v>0.31648028056469557</v>
      </c>
      <c r="G848" s="6">
        <f>'дератизація '!I848</f>
        <v>2.2781417510422874E-3</v>
      </c>
      <c r="H848" s="6">
        <f>SUM(димовенти!Q848)</f>
        <v>4.0285044429094863E-2</v>
      </c>
      <c r="I848" s="6">
        <f>'під зими'!L848+майстерні!L848+покрівлі!N848+маляри!L848</f>
        <v>0.17384757858484032</v>
      </c>
      <c r="J848" s="6">
        <f>електрики!P848</f>
        <v>8.5511556486983248E-2</v>
      </c>
      <c r="K848" s="4">
        <f t="shared" si="67"/>
        <v>2.7614584173531154</v>
      </c>
      <c r="L848" s="4">
        <v>3.8920554591155287E-2</v>
      </c>
      <c r="M848" s="4">
        <f t="shared" si="68"/>
        <v>2.8003789719442707</v>
      </c>
      <c r="N848" s="4">
        <f t="shared" si="69"/>
        <v>3.3604547663331248</v>
      </c>
    </row>
    <row r="849" spans="1:14" ht="18" customHeight="1" x14ac:dyDescent="0.2">
      <c r="A849" s="2">
        <f t="shared" ref="A849:A895" si="70">A848+1</f>
        <v>130</v>
      </c>
      <c r="B849" s="2">
        <v>5</v>
      </c>
      <c r="C849" s="5" t="s">
        <v>2989</v>
      </c>
      <c r="D849" s="6">
        <f>SUM(сходові!N849)</f>
        <v>0.56390038317547331</v>
      </c>
      <c r="E849" s="6">
        <f>SUM(прибудинкова!M849)</f>
        <v>1.3161464806659893</v>
      </c>
      <c r="F849" s="6">
        <f>'слюсарі х.в.'!P849+'слюсарі кан'!P849+'слюсарі ц.о.'!P426+'слюсарі г.в.'!P419+зварювальник!L849+аварійки!J849</f>
        <v>0.44775184057723155</v>
      </c>
      <c r="G849" s="6">
        <f>'дератизація '!I849</f>
        <v>8.0220490869337613E-4</v>
      </c>
      <c r="H849" s="6">
        <f>SUM(димовенти!Q849)</f>
        <v>4.8491173305865068E-2</v>
      </c>
      <c r="I849" s="6">
        <f>'під зими'!L849+майстерні!L849+покрівлі!N849+маляри!L849</f>
        <v>0.17478701380378958</v>
      </c>
      <c r="J849" s="6">
        <f>електрики!P849</f>
        <v>0.1164284006609588</v>
      </c>
      <c r="K849" s="4">
        <f t="shared" si="67"/>
        <v>2.6683074970980005</v>
      </c>
      <c r="L849" s="4">
        <v>3.6885820421984628E-2</v>
      </c>
      <c r="M849" s="4">
        <f t="shared" si="68"/>
        <v>2.7051933175199849</v>
      </c>
      <c r="N849" s="4">
        <f t="shared" si="69"/>
        <v>3.2462319810239819</v>
      </c>
    </row>
    <row r="850" spans="1:14" ht="18" customHeight="1" x14ac:dyDescent="0.2">
      <c r="A850" s="2">
        <f t="shared" si="70"/>
        <v>131</v>
      </c>
      <c r="B850" s="2">
        <v>2</v>
      </c>
      <c r="C850" s="5" t="s">
        <v>2990</v>
      </c>
      <c r="D850" s="6">
        <f>SUM(сходові!N850)</f>
        <v>0</v>
      </c>
      <c r="E850" s="6">
        <f>SUM(прибудинкова!M850)</f>
        <v>1.329076740587932</v>
      </c>
      <c r="F850" s="6">
        <f>'слюсарі х.в.'!P850+'слюсарі кан'!P850+'слюсарі ц.о.'!P427+'слюсарі г.в.'!P420+зварювальник!L850+аварійки!J850</f>
        <v>0.28690408164514969</v>
      </c>
      <c r="G850" s="6">
        <f>'дератизація '!I850</f>
        <v>4.6415678184631255E-3</v>
      </c>
      <c r="H850" s="6">
        <f>SUM(димовенти!Q850)</f>
        <v>7.2719559302819384E-2</v>
      </c>
      <c r="I850" s="6">
        <f>'під зими'!L850+майстерні!L850+покрівлі!N850+маляри!L850</f>
        <v>0.15739437489250513</v>
      </c>
      <c r="J850" s="6">
        <f>електрики!P850</f>
        <v>9.8727112492105806E-2</v>
      </c>
      <c r="K850" s="4">
        <f t="shared" si="67"/>
        <v>1.9494634367389749</v>
      </c>
      <c r="L850" s="4">
        <v>2.7008892635689286E-2</v>
      </c>
      <c r="M850" s="4">
        <f t="shared" si="68"/>
        <v>1.9764723293746642</v>
      </c>
      <c r="N850" s="4">
        <f t="shared" si="69"/>
        <v>2.3717667952495969</v>
      </c>
    </row>
    <row r="851" spans="1:14" ht="18" customHeight="1" x14ac:dyDescent="0.2">
      <c r="A851" s="2">
        <f t="shared" si="70"/>
        <v>132</v>
      </c>
      <c r="B851" s="2">
        <v>4</v>
      </c>
      <c r="C851" s="5" t="s">
        <v>2991</v>
      </c>
      <c r="D851" s="6">
        <f>SUM(сходові!N851)</f>
        <v>0.88751578779608331</v>
      </c>
      <c r="E851" s="6">
        <f>SUM(прибудинкова!M851)</f>
        <v>0.8429789429647192</v>
      </c>
      <c r="F851" s="6">
        <f>'слюсарі х.в.'!P851+'слюсарі кан'!P851+'слюсарі ц.о.'!P428+'слюсарі г.в.'!P421+зварювальник!L851+аварійки!J851</f>
        <v>0.42533207293089881</v>
      </c>
      <c r="G851" s="6">
        <f>'дератизація '!I851</f>
        <v>2.0290057174731559E-3</v>
      </c>
      <c r="H851" s="6">
        <f>SUM(димовенти!Q851)</f>
        <v>2.8363239665319832E-2</v>
      </c>
      <c r="I851" s="6">
        <f>'під зими'!L851+майстерні!L851+покрівлі!N851+маляри!L851</f>
        <v>0.24065810832328749</v>
      </c>
      <c r="J851" s="6">
        <f>електрики!P851</f>
        <v>0.10344421985755105</v>
      </c>
      <c r="K851" s="4">
        <f t="shared" si="67"/>
        <v>2.5303213772553326</v>
      </c>
      <c r="L851" s="4">
        <v>3.5242714144698262E-2</v>
      </c>
      <c r="M851" s="4">
        <f t="shared" si="68"/>
        <v>2.5655640914000308</v>
      </c>
      <c r="N851" s="4">
        <f t="shared" si="69"/>
        <v>3.0786769096800368</v>
      </c>
    </row>
    <row r="852" spans="1:14" ht="18" customHeight="1" x14ac:dyDescent="0.2">
      <c r="A852" s="2">
        <f t="shared" si="70"/>
        <v>133</v>
      </c>
      <c r="B852" s="2">
        <v>3</v>
      </c>
      <c r="C852" s="5" t="s">
        <v>1932</v>
      </c>
      <c r="D852" s="6">
        <f>SUM(сходові!N852)</f>
        <v>1.0926962252846015</v>
      </c>
      <c r="E852" s="6">
        <f>SUM(прибудинкова!M852)</f>
        <v>0.9531396045536249</v>
      </c>
      <c r="F852" s="6">
        <f>'слюсарі х.в.'!P852+'слюсарі кан'!P852+'слюсарі ц.о.'!P429+'слюсарі г.в.'!P422+зварювальник!L852+аварійки!J852</f>
        <v>0.26496947634055734</v>
      </c>
      <c r="G852" s="6">
        <f>'дератизація '!I852</f>
        <v>4.5236668663870584E-3</v>
      </c>
      <c r="H852" s="6">
        <f>SUM(димовенти!Q852)</f>
        <v>6.6793568251283034E-2</v>
      </c>
      <c r="I852" s="6">
        <f>'під зими'!L852+майстерні!L852+покрівлі!N852+маляри!L852</f>
        <v>0.20033233854250906</v>
      </c>
      <c r="J852" s="6">
        <f>електрики!P852</f>
        <v>8.6023908533040663E-2</v>
      </c>
      <c r="K852" s="4">
        <f t="shared" si="67"/>
        <v>2.668478788372004</v>
      </c>
      <c r="L852" s="4">
        <v>3.7473715899378313E-2</v>
      </c>
      <c r="M852" s="4">
        <f t="shared" si="68"/>
        <v>2.7059525042713823</v>
      </c>
      <c r="N852" s="4">
        <f t="shared" si="69"/>
        <v>3.2471430051256589</v>
      </c>
    </row>
    <row r="853" spans="1:14" ht="18" customHeight="1" x14ac:dyDescent="0.2">
      <c r="A853" s="2">
        <f t="shared" si="70"/>
        <v>134</v>
      </c>
      <c r="B853" s="2">
        <v>4</v>
      </c>
      <c r="C853" s="5" t="s">
        <v>1933</v>
      </c>
      <c r="D853" s="6">
        <f>SUM(сходові!N853)</f>
        <v>1.0226010099201375</v>
      </c>
      <c r="E853" s="6">
        <f>SUM(прибудинкова!M853)</f>
        <v>0.796701067323481</v>
      </c>
      <c r="F853" s="6">
        <f>'слюсарі х.в.'!P853+'слюсарі кан'!P853+'слюсарі ц.о.'!P430+'слюсарі г.в.'!P423+зварювальник!L853+аварійки!J853</f>
        <v>0.28943911745411177</v>
      </c>
      <c r="G853" s="6">
        <f>'дератизація '!I853</f>
        <v>2.0997536945812807E-3</v>
      </c>
      <c r="H853" s="6">
        <f>SUM(димовенти!Q853)</f>
        <v>3.9622018028852533E-2</v>
      </c>
      <c r="I853" s="6">
        <f>'під зими'!L853+майстерні!L853+покрівлі!N853+маляри!L853</f>
        <v>0.17337000317850976</v>
      </c>
      <c r="J853" s="6">
        <f>електрики!P853</f>
        <v>0.10011835673010407</v>
      </c>
      <c r="K853" s="4">
        <f t="shared" si="67"/>
        <v>2.4239513263297781</v>
      </c>
      <c r="L853" s="4">
        <v>3.3433133788356661E-2</v>
      </c>
      <c r="M853" s="4">
        <f t="shared" si="68"/>
        <v>2.4573844601181349</v>
      </c>
      <c r="N853" s="4">
        <f t="shared" si="69"/>
        <v>2.9488613521417619</v>
      </c>
    </row>
    <row r="854" spans="1:14" ht="18" customHeight="1" x14ac:dyDescent="0.2">
      <c r="A854" s="2">
        <f t="shared" si="70"/>
        <v>135</v>
      </c>
      <c r="B854" s="2">
        <v>4</v>
      </c>
      <c r="C854" s="5" t="s">
        <v>1934</v>
      </c>
      <c r="D854" s="6">
        <f>SUM(сходові!N854)</f>
        <v>0.97683603448892697</v>
      </c>
      <c r="E854" s="6">
        <f>SUM(прибудинкова!M854)</f>
        <v>0.79678938141748057</v>
      </c>
      <c r="F854" s="6">
        <f>'слюсарі х.в.'!P854+'слюсарі кан'!P854+'слюсарі ц.о.'!P431+'слюсарі г.в.'!P424+зварювальник!L854+аварійки!J854</f>
        <v>0.28199442050749884</v>
      </c>
      <c r="G854" s="6">
        <f>'дератизація '!I854</f>
        <v>2.134986225895317E-3</v>
      </c>
      <c r="H854" s="6">
        <f>SUM(димовенти!Q854)</f>
        <v>4.6545731812456324E-2</v>
      </c>
      <c r="I854" s="6">
        <f>'під зими'!L854+майстерні!L854+покрівлі!N854+маляри!L854</f>
        <v>0.16919201298113978</v>
      </c>
      <c r="J854" s="6">
        <f>електрики!P854</f>
        <v>9.5883732092258034E-2</v>
      </c>
      <c r="K854" s="4">
        <f t="shared" si="67"/>
        <v>2.3693762995256562</v>
      </c>
      <c r="L854" s="4">
        <v>3.2715449935498686E-2</v>
      </c>
      <c r="M854" s="4">
        <f t="shared" si="68"/>
        <v>2.4020917494611549</v>
      </c>
      <c r="N854" s="4">
        <f t="shared" si="69"/>
        <v>2.8825100993533859</v>
      </c>
    </row>
    <row r="855" spans="1:14" ht="18" customHeight="1" x14ac:dyDescent="0.2">
      <c r="A855" s="2">
        <f t="shared" si="70"/>
        <v>136</v>
      </c>
      <c r="B855" s="2">
        <v>3</v>
      </c>
      <c r="C855" s="5" t="s">
        <v>1935</v>
      </c>
      <c r="D855" s="6">
        <f>SUM(сходові!N855)</f>
        <v>1.1673721665788086</v>
      </c>
      <c r="E855" s="6">
        <f>SUM(прибудинкова!M855)</f>
        <v>0.70440885608856085</v>
      </c>
      <c r="F855" s="6">
        <f>'слюсарі х.в.'!P855+'слюсарі кан'!P855+'слюсарі ц.о.'!P432+'слюсарі г.в.'!P425+зварювальник!L855+аварійки!J855</f>
        <v>0.26889758631671812</v>
      </c>
      <c r="G855" s="6">
        <f>'дератизація '!I855</f>
        <v>4.6432964329643301E-3</v>
      </c>
      <c r="H855" s="6">
        <f>SUM(димовенти!Q855)</f>
        <v>7.2338264118354229E-2</v>
      </c>
      <c r="I855" s="6">
        <f>'під зими'!L855+майстерні!L855+покрівлі!N855+маляри!L855</f>
        <v>0.24920954045026869</v>
      </c>
      <c r="J855" s="6">
        <f>електрики!P855</f>
        <v>8.8298833543447031E-2</v>
      </c>
      <c r="K855" s="4">
        <f t="shared" si="67"/>
        <v>2.5551685435291214</v>
      </c>
      <c r="L855" s="4">
        <v>3.592785071554716E-2</v>
      </c>
      <c r="M855" s="4">
        <f t="shared" si="68"/>
        <v>2.5910963942446683</v>
      </c>
      <c r="N855" s="4">
        <f t="shared" si="69"/>
        <v>3.1093156730936018</v>
      </c>
    </row>
    <row r="856" spans="1:14" ht="18" customHeight="1" x14ac:dyDescent="0.2">
      <c r="A856" s="2">
        <f t="shared" si="70"/>
        <v>137</v>
      </c>
      <c r="B856" s="2">
        <v>4</v>
      </c>
      <c r="C856" s="5" t="s">
        <v>1936</v>
      </c>
      <c r="D856" s="6">
        <f>SUM(сходові!N856)</f>
        <v>0.99291956269468018</v>
      </c>
      <c r="E856" s="6">
        <f>SUM(прибудинкова!M856)</f>
        <v>0.63477440501638882</v>
      </c>
      <c r="F856" s="6">
        <f>'слюсарі х.в.'!P856+'слюсарі кан'!P856+'слюсарі ц.о.'!P433+'слюсарі г.в.'!P426+зварювальник!L856+аварійки!J856</f>
        <v>0.31663403422500946</v>
      </c>
      <c r="G856" s="6">
        <f>'дератизація '!I856</f>
        <v>2.4654410716830554E-3</v>
      </c>
      <c r="H856" s="6">
        <f>SUM(димовенти!Q856)</f>
        <v>6.5417696627510832E-2</v>
      </c>
      <c r="I856" s="6">
        <f>'під зими'!L856+майстерні!L856+покрівлі!N856+маляри!L856</f>
        <v>0.21137861580473014</v>
      </c>
      <c r="J856" s="6">
        <f>електрики!P856</f>
        <v>0.11594491267911086</v>
      </c>
      <c r="K856" s="4">
        <f t="shared" si="67"/>
        <v>2.3395346681191134</v>
      </c>
      <c r="L856" s="4">
        <v>3.2308453415210714E-2</v>
      </c>
      <c r="M856" s="4">
        <f t="shared" si="68"/>
        <v>2.3718431215343241</v>
      </c>
      <c r="N856" s="4">
        <f t="shared" si="69"/>
        <v>2.8462117458411886</v>
      </c>
    </row>
    <row r="857" spans="1:14" ht="18" customHeight="1" x14ac:dyDescent="0.2">
      <c r="A857" s="2">
        <f t="shared" si="70"/>
        <v>138</v>
      </c>
      <c r="B857" s="2">
        <v>4</v>
      </c>
      <c r="C857" s="5" t="s">
        <v>1937</v>
      </c>
      <c r="D857" s="6">
        <f>SUM(сходові!N857)</f>
        <v>1.2996961451247167</v>
      </c>
      <c r="E857" s="6">
        <f>SUM(прибудинкова!M857)</f>
        <v>0.68710178403755873</v>
      </c>
      <c r="F857" s="6">
        <f>'слюсарі х.в.'!P857+'слюсарі кан'!P857+'слюсарі ц.о.'!P434+'слюсарі г.в.'!P427+зварювальник!L857+аварійки!J857</f>
        <v>0.31429364551471695</v>
      </c>
      <c r="G857" s="6">
        <f>'дератизація '!I857</f>
        <v>2.7112676056338029E-3</v>
      </c>
      <c r="H857" s="6">
        <f>SUM(димовенти!Q857)</f>
        <v>7.0197510423137655E-2</v>
      </c>
      <c r="I857" s="6">
        <f>'під зими'!L857+майстерні!L857+покрівлі!N857+маляри!L857</f>
        <v>0.20181553750611692</v>
      </c>
      <c r="J857" s="6">
        <f>електрики!P857</f>
        <v>0.11450155727442887</v>
      </c>
      <c r="K857" s="4">
        <f t="shared" si="67"/>
        <v>2.6903174474863096</v>
      </c>
      <c r="L857" s="4">
        <v>3.7366595981600748E-2</v>
      </c>
      <c r="M857" s="4">
        <f t="shared" si="68"/>
        <v>2.7276840434679102</v>
      </c>
      <c r="N857" s="4">
        <f t="shared" si="69"/>
        <v>3.2732208521614923</v>
      </c>
    </row>
    <row r="858" spans="1:14" ht="18" customHeight="1" x14ac:dyDescent="0.2">
      <c r="A858" s="2">
        <f t="shared" si="70"/>
        <v>139</v>
      </c>
      <c r="B858" s="2">
        <v>4</v>
      </c>
      <c r="C858" s="5" t="s">
        <v>1938</v>
      </c>
      <c r="D858" s="6">
        <f>SUM(сходові!N858)</f>
        <v>0.99553715718664182</v>
      </c>
      <c r="E858" s="6">
        <f>SUM(прибудинкова!M858)</f>
        <v>0.70029494629336142</v>
      </c>
      <c r="F858" s="6">
        <f>'слюсарі х.в.'!P858+'слюсарі кан'!P858+'слюсарі ц.о.'!P435+'слюсарі г.в.'!P428+зварювальник!L858+аварійки!J858</f>
        <v>0.24739294680140825</v>
      </c>
      <c r="G858" s="6">
        <f>'дератизація '!I858</f>
        <v>2.1394611727416804E-3</v>
      </c>
      <c r="H858" s="6">
        <f>SUM(димовенти!Q858)</f>
        <v>6.7822563555469603E-2</v>
      </c>
      <c r="I858" s="6">
        <f>'під зими'!L858+майстерні!L858+покрівлі!N858+маляри!L858</f>
        <v>0.19660472078434815</v>
      </c>
      <c r="J858" s="6">
        <f>електрики!P858</f>
        <v>7.5762178783109313E-2</v>
      </c>
      <c r="K858" s="4">
        <f t="shared" si="67"/>
        <v>2.2855539745770801</v>
      </c>
      <c r="L858" s="4">
        <v>3.2157399343515136E-2</v>
      </c>
      <c r="M858" s="4">
        <f t="shared" si="68"/>
        <v>2.317711373920595</v>
      </c>
      <c r="N858" s="4">
        <f t="shared" si="69"/>
        <v>2.7812536487047139</v>
      </c>
    </row>
    <row r="859" spans="1:14" ht="18" customHeight="1" x14ac:dyDescent="0.2">
      <c r="A859" s="2">
        <f t="shared" si="70"/>
        <v>140</v>
      </c>
      <c r="B859" s="2">
        <v>4</v>
      </c>
      <c r="C859" s="5" t="s">
        <v>1939</v>
      </c>
      <c r="D859" s="6">
        <f>SUM(сходові!N859)</f>
        <v>1.299071816485291</v>
      </c>
      <c r="E859" s="6">
        <f>SUM(прибудинкова!M859)</f>
        <v>0.70741078376876054</v>
      </c>
      <c r="F859" s="6">
        <f>'слюсарі х.в.'!P859+'слюсарі кан'!P859+'слюсарі ц.о.'!P436+'слюсарі г.в.'!P429+зварювальник!L859+аварійки!J859</f>
        <v>0.32313766739711092</v>
      </c>
      <c r="G859" s="6">
        <f>'дератизація '!I859</f>
        <v>2.647304057809895E-3</v>
      </c>
      <c r="H859" s="6">
        <f>SUM(димовенти!Q859)</f>
        <v>6.9542848200713991E-2</v>
      </c>
      <c r="I859" s="6">
        <f>'під зими'!L859+майстерні!L859+покрівлі!N859+маляри!L859</f>
        <v>0.18232201880243859</v>
      </c>
      <c r="J859" s="6">
        <f>електрики!P859</f>
        <v>0.11962465597957107</v>
      </c>
      <c r="K859" s="4">
        <f t="shared" ref="K859:K889" si="71">SUM(D859,E859,F859,G859,H859,I859,J859)</f>
        <v>2.7037570946916958</v>
      </c>
      <c r="L859" s="4">
        <v>3.7376698049769397E-2</v>
      </c>
      <c r="M859" s="4">
        <f t="shared" ref="M859:M889" si="72">SUM(L859+K859)</f>
        <v>2.741133792741465</v>
      </c>
      <c r="N859" s="4">
        <f t="shared" ref="N859:N889" si="73">M859*1.2</f>
        <v>3.2893605512897577</v>
      </c>
    </row>
    <row r="860" spans="1:14" ht="18" customHeight="1" x14ac:dyDescent="0.2">
      <c r="A860" s="2">
        <f t="shared" si="70"/>
        <v>141</v>
      </c>
      <c r="B860" s="2">
        <v>4</v>
      </c>
      <c r="C860" s="5" t="s">
        <v>1940</v>
      </c>
      <c r="D860" s="6">
        <f>SUM(сходові!N860)</f>
        <v>0.80994357259970606</v>
      </c>
      <c r="E860" s="6">
        <f>SUM(прибудинкова!M860)</f>
        <v>0.82889859022153645</v>
      </c>
      <c r="F860" s="6">
        <f>'слюсарі х.в.'!P860+'слюсарі кан'!P860+'слюсарі ц.о.'!P437+'слюсарі г.в.'!P430+зварювальник!L860+аварійки!J860</f>
        <v>0.27577705446777645</v>
      </c>
      <c r="G860" s="6">
        <f>'дератизація '!I860</f>
        <v>1.8704203625144623E-3</v>
      </c>
      <c r="H860" s="6">
        <f>SUM(димовенти!Q860)</f>
        <v>7.3547364512779143E-2</v>
      </c>
      <c r="I860" s="6">
        <f>'під зими'!L860+майстерні!L860+покрівлі!N860+маляри!L860</f>
        <v>0.18389097725537473</v>
      </c>
      <c r="J860" s="6">
        <f>електрики!P860</f>
        <v>9.2202740851953777E-2</v>
      </c>
      <c r="K860" s="4">
        <f t="shared" si="71"/>
        <v>2.2661307202716414</v>
      </c>
      <c r="L860" s="4">
        <v>3.1646938093352617E-2</v>
      </c>
      <c r="M860" s="4">
        <f t="shared" si="72"/>
        <v>2.297777658364994</v>
      </c>
      <c r="N860" s="4">
        <f t="shared" si="73"/>
        <v>2.7573331900379929</v>
      </c>
    </row>
    <row r="861" spans="1:14" ht="18" customHeight="1" x14ac:dyDescent="0.2">
      <c r="A861" s="2">
        <f t="shared" si="70"/>
        <v>142</v>
      </c>
      <c r="B861" s="2">
        <v>4</v>
      </c>
      <c r="C861" s="5" t="s">
        <v>1941</v>
      </c>
      <c r="D861" s="6">
        <f>SUM(сходові!N861)</f>
        <v>0.94701546790409907</v>
      </c>
      <c r="E861" s="6">
        <f>SUM(прибудинкова!M861)</f>
        <v>0.63557872867473719</v>
      </c>
      <c r="F861" s="6">
        <f>'слюсарі х.в.'!P861+'слюсарі кан'!P861+'слюсарі ц.о.'!P438+'слюсарі г.в.'!P431+зварювальник!L861+аварійки!J861</f>
        <v>0.28481481408386178</v>
      </c>
      <c r="G861" s="6">
        <f>'дератизація '!I861</f>
        <v>2.0436293899077072E-3</v>
      </c>
      <c r="H861" s="6">
        <f>SUM(димовенти!Q861)</f>
        <v>6.1998140463768628E-2</v>
      </c>
      <c r="I861" s="6">
        <f>'під зими'!L861+майстерні!L861+покрівлі!N861+маляри!L861</f>
        <v>0.22344347297320785</v>
      </c>
      <c r="J861" s="6">
        <f>електрики!P861</f>
        <v>9.7442293737078398E-2</v>
      </c>
      <c r="K861" s="4">
        <f t="shared" si="71"/>
        <v>2.2523365472266605</v>
      </c>
      <c r="L861" s="4">
        <v>3.153585591771213E-2</v>
      </c>
      <c r="M861" s="4">
        <f t="shared" si="72"/>
        <v>2.2838724031443727</v>
      </c>
      <c r="N861" s="4">
        <f t="shared" si="73"/>
        <v>2.7406468837732469</v>
      </c>
    </row>
    <row r="862" spans="1:14" ht="18" customHeight="1" x14ac:dyDescent="0.2">
      <c r="A862" s="2">
        <f t="shared" si="70"/>
        <v>143</v>
      </c>
      <c r="B862" s="2">
        <v>4</v>
      </c>
      <c r="C862" s="5" t="s">
        <v>1942</v>
      </c>
      <c r="D862" s="6">
        <f>SUM(сходові!N862)</f>
        <v>0.94180163516483506</v>
      </c>
      <c r="E862" s="6">
        <f>SUM(прибудинкова!M862)</f>
        <v>0.60042125128205137</v>
      </c>
      <c r="F862" s="6">
        <f>'слюсарі х.в.'!P862+'слюсарі кан'!P862+'слюсарі ц.о.'!P439+'слюсарі г.в.'!P432+зварювальник!L862+аварійки!J862</f>
        <v>0.27916203141429574</v>
      </c>
      <c r="G862" s="6">
        <f>'дератизація '!I862</f>
        <v>1.9876923076923075E-3</v>
      </c>
      <c r="H862" s="6">
        <f>SUM(димовенти!Q862)</f>
        <v>6.9255491397222993E-2</v>
      </c>
      <c r="I862" s="6">
        <f>'під зими'!L862+майстерні!L862+покрівлі!N862+маляри!L862</f>
        <v>0.22576763991400217</v>
      </c>
      <c r="J862" s="6">
        <f>електрики!P862</f>
        <v>9.4243382706310483E-2</v>
      </c>
      <c r="K862" s="4">
        <f t="shared" si="71"/>
        <v>2.2126391241864098</v>
      </c>
      <c r="L862" s="4">
        <v>3.0974420159672222E-2</v>
      </c>
      <c r="M862" s="4">
        <f t="shared" si="72"/>
        <v>2.2436135443460818</v>
      </c>
      <c r="N862" s="4">
        <f t="shared" si="73"/>
        <v>2.6923362532152981</v>
      </c>
    </row>
    <row r="863" spans="1:14" ht="18" customHeight="1" x14ac:dyDescent="0.2">
      <c r="A863" s="2">
        <f t="shared" si="70"/>
        <v>144</v>
      </c>
      <c r="B863" s="2">
        <v>4</v>
      </c>
      <c r="C863" s="5" t="s">
        <v>1943</v>
      </c>
      <c r="D863" s="6">
        <f>SUM(сходові!N863)</f>
        <v>0.99179656616262268</v>
      </c>
      <c r="E863" s="6">
        <f>SUM(прибудинкова!M863)</f>
        <v>0.64305521869189097</v>
      </c>
      <c r="F863" s="6">
        <f>'слюсарі х.в.'!P863+'слюсарі кан'!P863+'слюсарі ц.о.'!P440+'слюсарі г.в.'!P433+зварювальник!L863+аварійки!J863</f>
        <v>0.28679554685743303</v>
      </c>
      <c r="G863" s="6">
        <f>'дератизація '!I863</f>
        <v>2.0919233567790445E-3</v>
      </c>
      <c r="H863" s="6">
        <f>SUM(димовенти!Q863)</f>
        <v>6.1830513775747026E-2</v>
      </c>
      <c r="I863" s="6">
        <f>'під зими'!L863+майстерні!L863+покрівлі!N863+маляри!L863</f>
        <v>0.22772800605325666</v>
      </c>
      <c r="J863" s="6">
        <f>електрики!P863</f>
        <v>9.8588534640849518E-2</v>
      </c>
      <c r="K863" s="4">
        <f t="shared" si="71"/>
        <v>2.3118863095385791</v>
      </c>
      <c r="L863" s="4">
        <v>3.2339121829485062E-2</v>
      </c>
      <c r="M863" s="4">
        <f t="shared" si="72"/>
        <v>2.3442254313680642</v>
      </c>
      <c r="N863" s="4">
        <f t="shared" si="73"/>
        <v>2.8130705176416768</v>
      </c>
    </row>
    <row r="864" spans="1:14" ht="18" customHeight="1" x14ac:dyDescent="0.2">
      <c r="A864" s="2">
        <f t="shared" si="70"/>
        <v>145</v>
      </c>
      <c r="B864" s="2">
        <v>4</v>
      </c>
      <c r="C864" s="5" t="s">
        <v>1944</v>
      </c>
      <c r="D864" s="6">
        <f>SUM(сходові!N864)</f>
        <v>1.03768696945997</v>
      </c>
      <c r="E864" s="6">
        <f>SUM(прибудинкова!M864)</f>
        <v>0.64328925552994454</v>
      </c>
      <c r="F864" s="6">
        <f>'слюсарі х.в.'!P864+'слюсарі кан'!P864+'слюсарі ц.о.'!P441+'слюсарі г.в.'!P434+зварювальник!L864+аварійки!J864</f>
        <v>0.28685754980725203</v>
      </c>
      <c r="G864" s="6">
        <f>'дератизація '!I864</f>
        <v>2.1108819604512921E-3</v>
      </c>
      <c r="H864" s="6">
        <f>SUM(димовенти!Q864)</f>
        <v>5.8669196338160132E-2</v>
      </c>
      <c r="I864" s="6">
        <f>'під зими'!L864+майстерні!L864+покрівлі!N864+маляри!L864</f>
        <v>0.16651894718842158</v>
      </c>
      <c r="J864" s="6">
        <f>електрики!P864</f>
        <v>9.8624415461415149E-2</v>
      </c>
      <c r="K864" s="4">
        <f t="shared" si="71"/>
        <v>2.2937572157456145</v>
      </c>
      <c r="L864" s="4">
        <v>3.1787256667690666E-2</v>
      </c>
      <c r="M864" s="4">
        <f t="shared" si="72"/>
        <v>2.3255444724133052</v>
      </c>
      <c r="N864" s="4">
        <f t="shared" si="73"/>
        <v>2.7906533668959663</v>
      </c>
    </row>
    <row r="865" spans="1:14" ht="18" customHeight="1" x14ac:dyDescent="0.2">
      <c r="A865" s="2">
        <f t="shared" si="70"/>
        <v>146</v>
      </c>
      <c r="B865" s="2">
        <v>4</v>
      </c>
      <c r="C865" s="5" t="s">
        <v>1945</v>
      </c>
      <c r="D865" s="6">
        <f>SUM(сходові!N865)</f>
        <v>1.2414661756816079</v>
      </c>
      <c r="E865" s="6">
        <f>SUM(прибудинкова!M865)</f>
        <v>0.57310276501846358</v>
      </c>
      <c r="F865" s="6">
        <f>'слюсарі х.в.'!P865+'слюсарі кан'!P865+'слюсарі ц.о.'!P442+'слюсарі г.в.'!P435+зварювальник!L865+аварійки!J865</f>
        <v>0.27272879124668525</v>
      </c>
      <c r="G865" s="6">
        <f>'дератизація '!I865</f>
        <v>1.9724398811132127E-3</v>
      </c>
      <c r="H865" s="6">
        <f>SUM(димовенти!Q865)</f>
        <v>7.7293292156837196E-2</v>
      </c>
      <c r="I865" s="6">
        <f>'під зими'!L865+майстерні!L865+покрівлі!N865+маляри!L865</f>
        <v>0.19850914588397342</v>
      </c>
      <c r="J865" s="6">
        <f>електрики!P865</f>
        <v>9.0348927004312962E-2</v>
      </c>
      <c r="K865" s="4">
        <f t="shared" si="71"/>
        <v>2.4554215368729935</v>
      </c>
      <c r="L865" s="4">
        <v>3.4509290839281004E-2</v>
      </c>
      <c r="M865" s="4">
        <f t="shared" si="72"/>
        <v>2.4899308277122745</v>
      </c>
      <c r="N865" s="4">
        <f t="shared" si="73"/>
        <v>2.9879169932547294</v>
      </c>
    </row>
    <row r="866" spans="1:14" ht="18" customHeight="1" x14ac:dyDescent="0.2">
      <c r="A866" s="2">
        <f t="shared" si="70"/>
        <v>147</v>
      </c>
      <c r="B866" s="2">
        <v>4</v>
      </c>
      <c r="C866" s="5" t="s">
        <v>1946</v>
      </c>
      <c r="D866" s="6">
        <f>SUM(сходові!N866)</f>
        <v>0.93432157662696602</v>
      </c>
      <c r="E866" s="6">
        <f>SUM(прибудинкова!M866)</f>
        <v>0.6472583294948564</v>
      </c>
      <c r="F866" s="6">
        <f>'слюсарі х.в.'!P866+'слюсарі кан'!P866+'слюсарі ц.о.'!P443+'слюсарі г.в.'!P436+зварювальник!L866+аварійки!J866</f>
        <v>0.25917097706254932</v>
      </c>
      <c r="G866" s="6">
        <f>'дератизація '!I866</f>
        <v>1.6985260248733305E-3</v>
      </c>
      <c r="H866" s="6">
        <f>SUM(димовенти!Q866)</f>
        <v>7.1693390057065917E-2</v>
      </c>
      <c r="I866" s="6">
        <f>'під зими'!L866+майстерні!L866+покрівлі!N866+маляри!L866</f>
        <v>0.23743625016594658</v>
      </c>
      <c r="J866" s="6">
        <f>електрики!P866</f>
        <v>8.2665766548620956E-2</v>
      </c>
      <c r="K866" s="4">
        <f t="shared" si="71"/>
        <v>2.2342448159808788</v>
      </c>
      <c r="L866" s="4">
        <v>3.1606541572426927E-2</v>
      </c>
      <c r="M866" s="4">
        <f t="shared" si="72"/>
        <v>2.2658513575533057</v>
      </c>
      <c r="N866" s="4">
        <f t="shared" si="73"/>
        <v>2.7190216290639668</v>
      </c>
    </row>
    <row r="867" spans="1:14" ht="18" customHeight="1" x14ac:dyDescent="0.2">
      <c r="A867" s="2">
        <f t="shared" si="70"/>
        <v>148</v>
      </c>
      <c r="B867" s="2">
        <v>4</v>
      </c>
      <c r="C867" s="5" t="s">
        <v>1947</v>
      </c>
      <c r="D867" s="6">
        <f>SUM(сходові!N867)</f>
        <v>0.9359869359042805</v>
      </c>
      <c r="E867" s="6">
        <f>SUM(прибудинкова!M867)</f>
        <v>0.6877453652817469</v>
      </c>
      <c r="F867" s="6">
        <f>'слюсарі х.в.'!P867+'слюсарі кан'!P867+'слюсарі ц.о.'!P444+'слюсарі г.в.'!P437+зварювальник!L867+аварійки!J867</f>
        <v>0.26175862241361014</v>
      </c>
      <c r="G867" s="6">
        <f>'дератизація '!I867</f>
        <v>1.6212354363596396E-3</v>
      </c>
      <c r="H867" s="6">
        <f>SUM(димовенти!Q867)</f>
        <v>7.5275437591301314E-2</v>
      </c>
      <c r="I867" s="6">
        <f>'під зими'!L867+майстерні!L867+покрівлі!N867+маляри!L867</f>
        <v>0.19912937889252441</v>
      </c>
      <c r="J867" s="6">
        <f>електрики!P867</f>
        <v>8.4164375081201656E-2</v>
      </c>
      <c r="K867" s="4">
        <f t="shared" si="71"/>
        <v>2.2456813506010245</v>
      </c>
      <c r="L867" s="4">
        <v>3.1553755544013296E-2</v>
      </c>
      <c r="M867" s="4">
        <f t="shared" si="72"/>
        <v>2.2772351061450378</v>
      </c>
      <c r="N867" s="4">
        <f t="shared" si="73"/>
        <v>2.7326821273740451</v>
      </c>
    </row>
    <row r="868" spans="1:14" ht="18" customHeight="1" x14ac:dyDescent="0.2">
      <c r="A868" s="2">
        <f t="shared" si="70"/>
        <v>149</v>
      </c>
      <c r="B868" s="2">
        <v>4</v>
      </c>
      <c r="C868" s="5" t="s">
        <v>616</v>
      </c>
      <c r="D868" s="6">
        <f>SUM(сходові!N868)</f>
        <v>0.92863466400324624</v>
      </c>
      <c r="E868" s="6">
        <f>SUM(прибудинкова!M868)</f>
        <v>0.6650014274269902</v>
      </c>
      <c r="F868" s="6">
        <f>'слюсарі х.в.'!P868+'слюсарі кан'!P868+'слюсарі ц.о.'!P445+'слюсарі г.в.'!P438+зварювальник!L868+аварійки!J868</f>
        <v>0.26086958103448699</v>
      </c>
      <c r="G868" s="6">
        <f>'дератизація '!I868</f>
        <v>1.6113174568494649E-3</v>
      </c>
      <c r="H868" s="6">
        <f>SUM(димовенти!Q868)</f>
        <v>7.4593393003888911E-2</v>
      </c>
      <c r="I868" s="6">
        <f>'під зими'!L868+майстерні!L868+покрівлі!N868+маляри!L868</f>
        <v>0.21458566108072774</v>
      </c>
      <c r="J868" s="6">
        <f>електрики!P868</f>
        <v>8.3649495792961839E-2</v>
      </c>
      <c r="K868" s="4">
        <f t="shared" si="71"/>
        <v>2.2289455397991511</v>
      </c>
      <c r="L868" s="4">
        <v>3.1423460952814342E-2</v>
      </c>
      <c r="M868" s="4">
        <f t="shared" si="72"/>
        <v>2.2603690007519655</v>
      </c>
      <c r="N868" s="4">
        <f t="shared" si="73"/>
        <v>2.7124428009023585</v>
      </c>
    </row>
    <row r="869" spans="1:14" ht="18" customHeight="1" x14ac:dyDescent="0.2">
      <c r="A869" s="2">
        <f t="shared" si="70"/>
        <v>150</v>
      </c>
      <c r="B869" s="2">
        <v>2</v>
      </c>
      <c r="C869" s="5" t="s">
        <v>617</v>
      </c>
      <c r="D869" s="6">
        <f>SUM(сходові!N869)</f>
        <v>0</v>
      </c>
      <c r="E869" s="6">
        <f>SUM(прибудинкова!M869)</f>
        <v>0.5902061449275362</v>
      </c>
      <c r="F869" s="6">
        <f>'слюсарі х.в.'!P869+'слюсарі кан'!P869+'слюсарі ц.о.'!P446+'слюсарі г.в.'!P439+зварювальник!L869+аварійки!J869</f>
        <v>3.0142108404801693E-2</v>
      </c>
      <c r="G869" s="6">
        <f>'дератизація '!I869</f>
        <v>0</v>
      </c>
      <c r="H869" s="6">
        <f>SUM(димовенти!Q869)</f>
        <v>3.5743167362931656E-2</v>
      </c>
      <c r="I869" s="6">
        <f>'під зими'!L869+майстерні!L869+покрівлі!N869+маляри!L869</f>
        <v>0.27857062234342422</v>
      </c>
      <c r="J869" s="6">
        <f>електрики!P869</f>
        <v>0</v>
      </c>
      <c r="K869" s="4">
        <f t="shared" si="71"/>
        <v>0.93466204303869382</v>
      </c>
      <c r="L869" s="4">
        <v>1.2535839623783684E-2</v>
      </c>
      <c r="M869" s="4">
        <f t="shared" si="72"/>
        <v>0.94719788266247751</v>
      </c>
      <c r="N869" s="4">
        <f t="shared" si="73"/>
        <v>1.1366374591949731</v>
      </c>
    </row>
    <row r="870" spans="1:14" ht="18" customHeight="1" x14ac:dyDescent="0.2">
      <c r="A870" s="2">
        <f t="shared" si="70"/>
        <v>151</v>
      </c>
      <c r="B870" s="2">
        <v>1</v>
      </c>
      <c r="C870" s="5" t="s">
        <v>618</v>
      </c>
      <c r="D870" s="6">
        <f>SUM(сходові!N870)</f>
        <v>0</v>
      </c>
      <c r="E870" s="6">
        <f>SUM(прибудинкова!M870)</f>
        <v>0.53794830917874392</v>
      </c>
      <c r="F870" s="6">
        <f>'слюсарі х.в.'!P870+'слюсарі кан'!P870+'слюсарі ц.о.'!P447+'слюсарі г.в.'!P440+зварювальник!L870+аварійки!J870</f>
        <v>3.0142108404801693E-2</v>
      </c>
      <c r="G870" s="6">
        <f>'дератизація '!I870</f>
        <v>0</v>
      </c>
      <c r="H870" s="6">
        <f>SUM(димовенти!Q870)</f>
        <v>3.1591183275318388E-2</v>
      </c>
      <c r="I870" s="6">
        <f>'під зими'!L870+майстерні!L870+покрівлі!N870+маляри!L870</f>
        <v>0.26582632116460819</v>
      </c>
      <c r="J870" s="6">
        <f>електрики!P870</f>
        <v>0</v>
      </c>
      <c r="K870" s="4">
        <f t="shared" si="71"/>
        <v>0.86550792202347226</v>
      </c>
      <c r="L870" s="4">
        <v>1.1467718287923367E-2</v>
      </c>
      <c r="M870" s="4">
        <f t="shared" si="72"/>
        <v>0.87697564031139563</v>
      </c>
      <c r="N870" s="4">
        <f t="shared" si="73"/>
        <v>1.0523707683736747</v>
      </c>
    </row>
    <row r="871" spans="1:14" ht="18" customHeight="1" x14ac:dyDescent="0.2">
      <c r="A871" s="2">
        <f t="shared" si="70"/>
        <v>152</v>
      </c>
      <c r="B871" s="2">
        <v>1</v>
      </c>
      <c r="C871" s="5" t="s">
        <v>619</v>
      </c>
      <c r="D871" s="6">
        <f>SUM(сходові!N871)</f>
        <v>0</v>
      </c>
      <c r="E871" s="6">
        <f>SUM(прибудинкова!M871)</f>
        <v>0.5445947747747748</v>
      </c>
      <c r="F871" s="6">
        <f>'слюсарі х.в.'!P871+'слюсарі кан'!P871+'слюсарі ц.о.'!P448+'слюсарі г.в.'!P441+зварювальник!L871+аварійки!J871</f>
        <v>3.0142108404801693E-2</v>
      </c>
      <c r="G871" s="6">
        <f>'дератизація '!I871</f>
        <v>0</v>
      </c>
      <c r="H871" s="6">
        <f>SUM(димовенти!Q871)</f>
        <v>2.5201795306571562E-2</v>
      </c>
      <c r="I871" s="6">
        <f>'під зими'!L871+майстерні!L871+покрівлі!N871+маляри!L871</f>
        <v>0.25914919170722506</v>
      </c>
      <c r="J871" s="6">
        <f>електрики!P871</f>
        <v>0</v>
      </c>
      <c r="K871" s="4">
        <f t="shared" si="71"/>
        <v>0.85908787019337307</v>
      </c>
      <c r="L871" s="4">
        <v>1.1292949808418107E-2</v>
      </c>
      <c r="M871" s="4">
        <f t="shared" si="72"/>
        <v>0.87038082000179118</v>
      </c>
      <c r="N871" s="4">
        <f t="shared" si="73"/>
        <v>1.0444569840021494</v>
      </c>
    </row>
    <row r="872" spans="1:14" ht="18" customHeight="1" x14ac:dyDescent="0.2">
      <c r="A872" s="2">
        <f t="shared" si="70"/>
        <v>153</v>
      </c>
      <c r="B872" s="2">
        <v>2</v>
      </c>
      <c r="C872" s="5" t="s">
        <v>620</v>
      </c>
      <c r="D872" s="6">
        <f>SUM(сходові!N872)</f>
        <v>0</v>
      </c>
      <c r="E872" s="6">
        <f>SUM(прибудинкова!M872)</f>
        <v>0.56396392071970325</v>
      </c>
      <c r="F872" s="6">
        <f>'слюсарі х.в.'!P872+'слюсарі кан'!P872+'слюсарі ц.о.'!P449+'слюсарі г.в.'!P442+зварювальник!L872+аварійки!J872</f>
        <v>3.0142108404801686E-2</v>
      </c>
      <c r="G872" s="6">
        <f>'дератизація '!I872</f>
        <v>0</v>
      </c>
      <c r="H872" s="6">
        <f>SUM(димовенти!Q872)</f>
        <v>3.3851678542036266E-2</v>
      </c>
      <c r="I872" s="6">
        <f>'під зими'!L872+майстерні!L872+покрівлі!N872+маляри!L872</f>
        <v>0.28953631871591134</v>
      </c>
      <c r="J872" s="6">
        <f>електрики!P872</f>
        <v>0</v>
      </c>
      <c r="K872" s="4">
        <f t="shared" si="71"/>
        <v>0.91749402638245259</v>
      </c>
      <c r="L872" s="4">
        <v>1.2325725993989678E-2</v>
      </c>
      <c r="M872" s="4">
        <f t="shared" si="72"/>
        <v>0.92981975237644221</v>
      </c>
      <c r="N872" s="4">
        <f t="shared" si="73"/>
        <v>1.1157837028517306</v>
      </c>
    </row>
    <row r="873" spans="1:14" ht="18" customHeight="1" x14ac:dyDescent="0.2">
      <c r="A873" s="2">
        <f t="shared" si="70"/>
        <v>154</v>
      </c>
      <c r="B873" s="2">
        <v>1</v>
      </c>
      <c r="C873" s="5" t="s">
        <v>620</v>
      </c>
      <c r="D873" s="6">
        <f>SUM(сходові!N873)</f>
        <v>0</v>
      </c>
      <c r="E873" s="6">
        <f>SUM(прибудинкова!M873)</f>
        <v>0.57176220289855062</v>
      </c>
      <c r="F873" s="6">
        <f>'слюсарі х.в.'!P873+'слюсарі кан'!P873+'слюсарі ц.о.'!P450+'слюсарі г.в.'!P443+зварювальник!L873+аварійки!J873</f>
        <v>3.0142108404801689E-2</v>
      </c>
      <c r="G873" s="6">
        <f>'дератизація '!I873</f>
        <v>0</v>
      </c>
      <c r="H873" s="6">
        <f>SUM(димовенти!Q873)</f>
        <v>2.7800241282280182E-2</v>
      </c>
      <c r="I873" s="6">
        <f>'під зими'!L873+майстерні!L873+покрівлі!N873+маляри!L873</f>
        <v>0.28112335034889258</v>
      </c>
      <c r="J873" s="6">
        <f>електрики!P873</f>
        <v>0</v>
      </c>
      <c r="K873" s="4">
        <f t="shared" si="71"/>
        <v>0.91082790293452509</v>
      </c>
      <c r="L873" s="4">
        <v>1.2142705405803589E-2</v>
      </c>
      <c r="M873" s="4">
        <f t="shared" si="72"/>
        <v>0.92297060834032862</v>
      </c>
      <c r="N873" s="4">
        <f t="shared" si="73"/>
        <v>1.1075647300083944</v>
      </c>
    </row>
    <row r="874" spans="1:14" ht="18" customHeight="1" x14ac:dyDescent="0.2">
      <c r="A874" s="2">
        <f t="shared" si="70"/>
        <v>155</v>
      </c>
      <c r="B874" s="2">
        <v>1</v>
      </c>
      <c r="C874" s="5" t="s">
        <v>621</v>
      </c>
      <c r="D874" s="6">
        <f>SUM(сходові!N874)</f>
        <v>0</v>
      </c>
      <c r="E874" s="6">
        <f>SUM(прибудинкова!M874)</f>
        <v>0.46125281588045058</v>
      </c>
      <c r="F874" s="6">
        <f>'слюсарі х.в.'!P874+'слюсарі кан'!P874+'слюсарі ц.о.'!P451+'слюсарі г.в.'!P444+зварювальник!L874+аварійки!J874</f>
        <v>3.0142108404801693E-2</v>
      </c>
      <c r="G874" s="6">
        <f>'дератизація '!I874</f>
        <v>0</v>
      </c>
      <c r="H874" s="6">
        <f>SUM(димовенти!Q874)</f>
        <v>3.7435922101431165E-2</v>
      </c>
      <c r="I874" s="6">
        <f>'під зими'!L874+майстерні!L874+покрівлі!N874+маляри!L874</f>
        <v>0.20280182903825544</v>
      </c>
      <c r="J874" s="6">
        <f>електрики!P874</f>
        <v>0</v>
      </c>
      <c r="K874" s="4">
        <f t="shared" si="71"/>
        <v>0.73163267542493893</v>
      </c>
      <c r="L874" s="4">
        <v>9.349234828187003E-3</v>
      </c>
      <c r="M874" s="4">
        <f t="shared" si="72"/>
        <v>0.74098191025312587</v>
      </c>
      <c r="N874" s="4">
        <f t="shared" si="73"/>
        <v>0.88917829230375101</v>
      </c>
    </row>
    <row r="875" spans="1:14" ht="18" customHeight="1" x14ac:dyDescent="0.2">
      <c r="A875" s="2">
        <f t="shared" si="70"/>
        <v>156</v>
      </c>
      <c r="B875" s="2">
        <v>2</v>
      </c>
      <c r="C875" s="5" t="s">
        <v>622</v>
      </c>
      <c r="D875" s="6">
        <f>SUM(сходові!N875)</f>
        <v>0</v>
      </c>
      <c r="E875" s="6">
        <f>SUM(прибудинкова!M875)</f>
        <v>0.44146162877574985</v>
      </c>
      <c r="F875" s="6">
        <f>'слюсарі х.в.'!P875+'слюсарі кан'!P875+'слюсарі ц.о.'!P452+'слюсарі г.в.'!P445+зварювальник!L875+аварійки!J875</f>
        <v>3.0142108404801693E-2</v>
      </c>
      <c r="G875" s="6">
        <f>'дератизація '!I875</f>
        <v>0</v>
      </c>
      <c r="H875" s="6">
        <f>SUM(димовенти!Q875)</f>
        <v>2.5592601244494237E-2</v>
      </c>
      <c r="I875" s="6">
        <f>'під зими'!L875+майстерні!L875+покрівлі!N875+маляри!L875</f>
        <v>0.25946930169155441</v>
      </c>
      <c r="J875" s="6">
        <f>електрики!P875</f>
        <v>0</v>
      </c>
      <c r="K875" s="4">
        <f t="shared" si="71"/>
        <v>0.7566656401166002</v>
      </c>
      <c r="L875" s="4">
        <v>9.8517018453304073E-3</v>
      </c>
      <c r="M875" s="4">
        <f t="shared" si="72"/>
        <v>0.76651734196193066</v>
      </c>
      <c r="N875" s="4">
        <f t="shared" si="73"/>
        <v>0.91982081035431673</v>
      </c>
    </row>
    <row r="876" spans="1:14" ht="18" customHeight="1" x14ac:dyDescent="0.2">
      <c r="A876" s="2">
        <f t="shared" si="70"/>
        <v>157</v>
      </c>
      <c r="B876" s="2">
        <v>9</v>
      </c>
      <c r="C876" s="5" t="s">
        <v>623</v>
      </c>
      <c r="D876" s="6">
        <f>SUM(сходові!N876)</f>
        <v>0.82802860422000535</v>
      </c>
      <c r="E876" s="6">
        <f>SUM(прибудинкова!M876)</f>
        <v>1.2232313988603989</v>
      </c>
      <c r="F876" s="6">
        <f>'слюсарі х.в.'!P876+'слюсарі кан'!P876+'слюсарі ц.о.'!P453+'слюсарі г.в.'!P446+зварювальник!L876+аварійки!J876</f>
        <v>0.51334071010785098</v>
      </c>
      <c r="G876" s="6">
        <f>'дератизація '!I876</f>
        <v>1.920940170940171E-3</v>
      </c>
      <c r="H876" s="6">
        <f>SUM(димовенти!Q876)</f>
        <v>7.5704513017372911E-3</v>
      </c>
      <c r="I876" s="6">
        <f>'під зими'!L876+майстерні!L876+покрівлі!N876+маляри!L876</f>
        <v>0.15124941684481719</v>
      </c>
      <c r="J876" s="6">
        <f>електрики!P876</f>
        <v>0.15437350316239665</v>
      </c>
      <c r="K876" s="4">
        <f t="shared" si="71"/>
        <v>2.8797150246681471</v>
      </c>
      <c r="L876" s="4">
        <v>3.7606282052932594E-2</v>
      </c>
      <c r="M876" s="4">
        <f t="shared" si="72"/>
        <v>2.9173213067210799</v>
      </c>
      <c r="N876" s="4">
        <f t="shared" si="73"/>
        <v>3.5007855680652957</v>
      </c>
    </row>
    <row r="877" spans="1:14" ht="18" customHeight="1" x14ac:dyDescent="0.2">
      <c r="A877" s="2">
        <f t="shared" si="70"/>
        <v>158</v>
      </c>
      <c r="B877" s="2">
        <v>1</v>
      </c>
      <c r="C877" s="5" t="s">
        <v>2932</v>
      </c>
      <c r="D877" s="6">
        <f>SUM(сходові!N877)</f>
        <v>0</v>
      </c>
      <c r="E877" s="6">
        <f>SUM(прибудинкова!M877)</f>
        <v>1.5089268304608239</v>
      </c>
      <c r="F877" s="6">
        <f>'слюсарі х.в.'!P877+'слюсарі кан'!P877+'слюсарі ц.о.'!P454+'слюсарі г.в.'!P447+зварювальник!L877+аварійки!J877</f>
        <v>0.30519110347031486</v>
      </c>
      <c r="G877" s="6">
        <f>'дератизація '!I877</f>
        <v>9.3509350935093514E-4</v>
      </c>
      <c r="H877" s="6">
        <f>SUM(димовенти!Q877)</f>
        <v>2.483149176617765E-2</v>
      </c>
      <c r="I877" s="6">
        <f>'під зими'!L877+майстерні!L877+покрівлі!N877+маляри!L877</f>
        <v>0.36972838028274307</v>
      </c>
      <c r="J877" s="6">
        <f>електрики!P877</f>
        <v>7.89735441923239E-2</v>
      </c>
      <c r="K877" s="4">
        <f t="shared" si="71"/>
        <v>2.288586443681734</v>
      </c>
      <c r="L877" s="4">
        <f t="shared" ref="L877:L895" si="74">K877*0.03</f>
        <v>6.8657593310452014E-2</v>
      </c>
      <c r="M877" s="4">
        <f t="shared" si="72"/>
        <v>2.3572440369921859</v>
      </c>
      <c r="N877" s="4">
        <f t="shared" si="73"/>
        <v>2.828692844390623</v>
      </c>
    </row>
    <row r="878" spans="1:14" ht="18" customHeight="1" x14ac:dyDescent="0.2">
      <c r="A878" s="2">
        <f t="shared" si="70"/>
        <v>159</v>
      </c>
      <c r="B878" s="2">
        <v>9</v>
      </c>
      <c r="C878" s="5" t="s">
        <v>2497</v>
      </c>
      <c r="D878" s="6">
        <f>SUM(сходові!N878)</f>
        <v>0.98531476035225907</v>
      </c>
      <c r="E878" s="6">
        <f>SUM(прибудинкова!M878)</f>
        <v>0.84646563392180851</v>
      </c>
      <c r="F878" s="6">
        <f>'слюсарі х.в.'!P878+'слюсарі кан'!P878+'слюсарі ц.о.'!P455+'слюсарі г.в.'!P448+зварювальник!L878+аварійки!J878</f>
        <v>0.37129784070903149</v>
      </c>
      <c r="G878" s="6">
        <f>'дератизація '!I878</f>
        <v>4.3534784128648838E-3</v>
      </c>
      <c r="H878" s="6">
        <f>SUM(димовенти!Q878)</f>
        <v>2.97715541291276E-2</v>
      </c>
      <c r="I878" s="6">
        <f>'під зими'!L878+майстерні!L878+покрівлі!N878+маляри!L878</f>
        <v>0.15008990788660326</v>
      </c>
      <c r="J878" s="6">
        <f>електрики!P878</f>
        <v>7.1607546747427114E-2</v>
      </c>
      <c r="K878" s="4">
        <f t="shared" si="71"/>
        <v>2.4589007221591221</v>
      </c>
      <c r="L878" s="4">
        <f t="shared" si="74"/>
        <v>7.3767021664773655E-2</v>
      </c>
      <c r="M878" s="4">
        <f t="shared" si="72"/>
        <v>2.5326677438238958</v>
      </c>
      <c r="N878" s="4">
        <f t="shared" si="73"/>
        <v>3.0392012925886749</v>
      </c>
    </row>
    <row r="879" spans="1:14" ht="18" customHeight="1" x14ac:dyDescent="0.2">
      <c r="A879" s="2">
        <f t="shared" si="70"/>
        <v>160</v>
      </c>
      <c r="B879" s="2">
        <v>9</v>
      </c>
      <c r="C879" s="5" t="s">
        <v>2498</v>
      </c>
      <c r="D879" s="6">
        <f>SUM(сходові!N879)</f>
        <v>0.92675207742410504</v>
      </c>
      <c r="E879" s="6">
        <f>SUM(прибудинкова!M879)</f>
        <v>0.79001247159833021</v>
      </c>
      <c r="F879" s="6">
        <f>'слюсарі х.в.'!P879+'слюсарі кан'!P879+'слюсарі ц.о.'!P456+'слюсарі г.в.'!P449+зварювальник!L879+аварійки!J879</f>
        <v>0.36034898540971161</v>
      </c>
      <c r="G879" s="6">
        <f>'дератизація '!I879</f>
        <v>4.3249397465659244E-3</v>
      </c>
      <c r="H879" s="6">
        <f>SUM(димовенти!Q879)</f>
        <v>4.1355058359172393E-2</v>
      </c>
      <c r="I879" s="6">
        <f>'під зими'!L879+майстерні!L879+покрівлі!N879+маляри!L879</f>
        <v>0.1503260445998007</v>
      </c>
      <c r="J879" s="6">
        <f>електрики!P879</f>
        <v>6.6508325704938018E-2</v>
      </c>
      <c r="K879" s="4">
        <f t="shared" si="71"/>
        <v>2.3396279028426235</v>
      </c>
      <c r="L879" s="4">
        <f t="shared" si="74"/>
        <v>7.0188837085278705E-2</v>
      </c>
      <c r="M879" s="4">
        <f t="shared" si="72"/>
        <v>2.4098167399279022</v>
      </c>
      <c r="N879" s="4">
        <f t="shared" si="73"/>
        <v>2.8917800879134825</v>
      </c>
    </row>
    <row r="880" spans="1:14" ht="18" customHeight="1" x14ac:dyDescent="0.2">
      <c r="A880" s="2">
        <f t="shared" si="70"/>
        <v>161</v>
      </c>
      <c r="B880" s="2">
        <v>2</v>
      </c>
      <c r="C880" s="5" t="s">
        <v>2499</v>
      </c>
      <c r="D880" s="6">
        <f>SUM(сходові!N880)</f>
        <v>0</v>
      </c>
      <c r="E880" s="6">
        <f>SUM(прибудинкова!M880)</f>
        <v>0.14096499778466995</v>
      </c>
      <c r="F880" s="6">
        <f>'слюсарі х.в.'!P880+'слюсарі кан'!P880+'слюсарі ц.о.'!P457+'слюсарі г.в.'!P450+зварювальник!L880+аварійки!J880</f>
        <v>0.32443424878244276</v>
      </c>
      <c r="G880" s="6">
        <f>'дератизація '!I880</f>
        <v>1.5507310589277805E-3</v>
      </c>
      <c r="H880" s="6">
        <f>SUM(димовенти!Q880)</f>
        <v>2.9391382428427787E-2</v>
      </c>
      <c r="I880" s="6">
        <f>'під зими'!L880+майстерні!L880+покрівлі!N880+маляри!L880</f>
        <v>0.40254928120360539</v>
      </c>
      <c r="J880" s="6">
        <f>електрики!P880</f>
        <v>9.0118016423274369E-2</v>
      </c>
      <c r="K880" s="4">
        <f t="shared" si="71"/>
        <v>0.98900865768134805</v>
      </c>
      <c r="L880" s="4">
        <f t="shared" si="74"/>
        <v>2.9670259730440442E-2</v>
      </c>
      <c r="M880" s="4">
        <f t="shared" si="72"/>
        <v>1.0186789174117885</v>
      </c>
      <c r="N880" s="4">
        <f t="shared" si="73"/>
        <v>1.2224147008941462</v>
      </c>
    </row>
    <row r="881" spans="1:14" ht="18" customHeight="1" x14ac:dyDescent="0.2">
      <c r="A881" s="2">
        <f t="shared" si="70"/>
        <v>162</v>
      </c>
      <c r="B881" s="2">
        <v>2</v>
      </c>
      <c r="C881" s="5" t="s">
        <v>2500</v>
      </c>
      <c r="D881" s="6">
        <f>SUM(сходові!N881)</f>
        <v>0</v>
      </c>
      <c r="E881" s="6">
        <f>SUM(прибудинкова!M881)</f>
        <v>6.4264606372771815E-2</v>
      </c>
      <c r="F881" s="6">
        <f>'слюсарі х.в.'!P881+'слюсарі кан'!P881+'слюсарі ц.о.'!P458+'слюсарі г.в.'!P451+зварювальник!L881+аварійки!J881</f>
        <v>0.3719026074246885</v>
      </c>
      <c r="G881" s="6">
        <f>'дератизація '!I881</f>
        <v>1.4139271827500884E-3</v>
      </c>
      <c r="H881" s="6">
        <f>SUM(димовенти!Q881)</f>
        <v>2.8247073189811522E-2</v>
      </c>
      <c r="I881" s="6">
        <f>'під зими'!L881+майстерні!L881+покрівлі!N881+маляри!L881</f>
        <v>0.39840356139687783</v>
      </c>
      <c r="J881" s="6">
        <f>електрики!P881</f>
        <v>7.2501087381530507E-2</v>
      </c>
      <c r="K881" s="4">
        <f t="shared" si="71"/>
        <v>0.93673286294843028</v>
      </c>
      <c r="L881" s="4">
        <f t="shared" si="74"/>
        <v>2.8101985888452908E-2</v>
      </c>
      <c r="M881" s="4">
        <f t="shared" si="72"/>
        <v>0.9648348488368832</v>
      </c>
      <c r="N881" s="4">
        <f t="shared" si="73"/>
        <v>1.1578018186042598</v>
      </c>
    </row>
    <row r="882" spans="1:14" ht="18" customHeight="1" x14ac:dyDescent="0.2">
      <c r="A882" s="2">
        <f t="shared" si="70"/>
        <v>163</v>
      </c>
      <c r="B882" s="2">
        <v>9</v>
      </c>
      <c r="C882" s="5" t="s">
        <v>2501</v>
      </c>
      <c r="D882" s="6">
        <f>SUM(сходові!N882)</f>
        <v>0.83381508562154283</v>
      </c>
      <c r="E882" s="6">
        <f>SUM(прибудинкова!M882)</f>
        <v>0.79546146569733422</v>
      </c>
      <c r="F882" s="6">
        <f>'слюсарі х.в.'!P882+'слюсарі кан'!P882+'слюсарі ц.о.'!P459+'слюсарі г.в.'!P452+зварювальник!L882+аварійки!J882</f>
        <v>0.39587057457471686</v>
      </c>
      <c r="G882" s="6">
        <f>'дератизація '!I882</f>
        <v>1.3161193281524192E-3</v>
      </c>
      <c r="H882" s="6">
        <f>SUM(димовенти!Q882)</f>
        <v>3.3619202743652613E-2</v>
      </c>
      <c r="I882" s="6">
        <f>'під зими'!L882+майстерні!L882+покрівлі!N882+маляри!L882</f>
        <v>0.16514627068028814</v>
      </c>
      <c r="J882" s="6">
        <f>електрики!P882</f>
        <v>8.6350586336368135E-2</v>
      </c>
      <c r="K882" s="4">
        <f t="shared" si="71"/>
        <v>2.3115793049820552</v>
      </c>
      <c r="L882" s="4">
        <f t="shared" si="74"/>
        <v>6.9347379149461652E-2</v>
      </c>
      <c r="M882" s="4">
        <f t="shared" si="72"/>
        <v>2.3809266841315169</v>
      </c>
      <c r="N882" s="4">
        <f t="shared" si="73"/>
        <v>2.8571120209578202</v>
      </c>
    </row>
    <row r="883" spans="1:14" ht="18" customHeight="1" x14ac:dyDescent="0.2">
      <c r="A883" s="2">
        <f t="shared" si="70"/>
        <v>164</v>
      </c>
      <c r="B883" s="2">
        <v>5</v>
      </c>
      <c r="C883" s="5" t="s">
        <v>2502</v>
      </c>
      <c r="D883" s="6">
        <f>SUM(сходові!N883)</f>
        <v>0.78832325196536479</v>
      </c>
      <c r="E883" s="6">
        <f>SUM(прибудинкова!M883)</f>
        <v>0.84794865385773666</v>
      </c>
      <c r="F883" s="6">
        <f>'слюсарі х.в.'!P883+'слюсарі кан'!P883+'слюсарі ц.о.'!P460+'слюсарі г.в.'!P453+зварювальник!L883+аварійки!J883</f>
        <v>0.37114483191198844</v>
      </c>
      <c r="G883" s="6">
        <f>'дератизація '!I883</f>
        <v>7.528759862675421E-4</v>
      </c>
      <c r="H883" s="6">
        <f>SUM(димовенти!Q883)</f>
        <v>3.1315639050706952E-2</v>
      </c>
      <c r="I883" s="6">
        <f>'під зими'!L883+майстерні!L883+покрівлі!N883+маляри!L883</f>
        <v>0.18105171287868227</v>
      </c>
      <c r="J883" s="6">
        <f>електрики!P883</f>
        <v>7.2062229387081081E-2</v>
      </c>
      <c r="K883" s="4">
        <f t="shared" si="71"/>
        <v>2.2925991950378277</v>
      </c>
      <c r="L883" s="4">
        <f t="shared" si="74"/>
        <v>6.8777975851134834E-2</v>
      </c>
      <c r="M883" s="4">
        <f t="shared" si="72"/>
        <v>2.3613771708889626</v>
      </c>
      <c r="N883" s="4">
        <f t="shared" si="73"/>
        <v>2.8336526050667552</v>
      </c>
    </row>
    <row r="884" spans="1:14" ht="18" customHeight="1" x14ac:dyDescent="0.2">
      <c r="A884" s="2">
        <f t="shared" si="70"/>
        <v>165</v>
      </c>
      <c r="B884" s="2">
        <v>5</v>
      </c>
      <c r="C884" s="5" t="s">
        <v>2503</v>
      </c>
      <c r="D884" s="6">
        <f>SUM(сходові!N884)</f>
        <v>0.97858702304302603</v>
      </c>
      <c r="E884" s="6">
        <f>SUM(прибудинкова!M884)</f>
        <v>0.99267114138476431</v>
      </c>
      <c r="F884" s="6">
        <f>'слюсарі х.в.'!P884+'слюсарі кан'!P884+'слюсарі ц.о.'!P461+'слюсарі г.в.'!P454+зварювальник!L884+аварійки!J884</f>
        <v>0.37636791040127249</v>
      </c>
      <c r="G884" s="6">
        <f>'дератизація '!I884</f>
        <v>2.3151691412827183E-3</v>
      </c>
      <c r="H884" s="6">
        <f>SUM(димовенти!Q884)</f>
        <v>6.586405001564101E-2</v>
      </c>
      <c r="I884" s="6">
        <f>'під зими'!L884+майстерні!L884+покрівлі!N884+маляри!L884</f>
        <v>0.17628676984948372</v>
      </c>
      <c r="J884" s="6">
        <f>електрики!P884</f>
        <v>7.5063228355334591E-2</v>
      </c>
      <c r="K884" s="4">
        <f t="shared" si="71"/>
        <v>2.667155292190805</v>
      </c>
      <c r="L884" s="4">
        <f t="shared" si="74"/>
        <v>8.0014658765724153E-2</v>
      </c>
      <c r="M884" s="4">
        <f t="shared" si="72"/>
        <v>2.747169950956529</v>
      </c>
      <c r="N884" s="4">
        <f t="shared" si="73"/>
        <v>3.2966039411478349</v>
      </c>
    </row>
    <row r="885" spans="1:14" ht="18" customHeight="1" x14ac:dyDescent="0.2">
      <c r="A885" s="2">
        <f t="shared" si="70"/>
        <v>166</v>
      </c>
      <c r="B885" s="2">
        <v>9</v>
      </c>
      <c r="C885" s="5" t="s">
        <v>2504</v>
      </c>
      <c r="D885" s="6">
        <f>SUM(сходові!N885)</f>
        <v>0.87212879432624113</v>
      </c>
      <c r="E885" s="6">
        <f>SUM(прибудинкова!M885)</f>
        <v>0.72847349122173788</v>
      </c>
      <c r="F885" s="6">
        <f>'слюсарі х.в.'!P885+'слюсарі кан'!P885+'слюсарі ц.о.'!P462+'слюсарі г.в.'!P455+зварювальник!L885+аварійки!J885</f>
        <v>0.41190964621451309</v>
      </c>
      <c r="G885" s="6">
        <f>'дератизація '!I885</f>
        <v>1.5687036677124694E-3</v>
      </c>
      <c r="H885" s="6">
        <f>SUM(димовенти!Q885)</f>
        <v>3.9424618038209826E-2</v>
      </c>
      <c r="I885" s="6">
        <f>'під зими'!L885+майстерні!L885+покрівлі!N885+маляри!L885</f>
        <v>0.15250114481077603</v>
      </c>
      <c r="J885" s="6">
        <f>електрики!P885</f>
        <v>9.565342156699895E-2</v>
      </c>
      <c r="K885" s="4">
        <f t="shared" si="71"/>
        <v>2.3016598198461895</v>
      </c>
      <c r="L885" s="4">
        <f t="shared" si="74"/>
        <v>6.9049794595385683E-2</v>
      </c>
      <c r="M885" s="4">
        <f t="shared" si="72"/>
        <v>2.3707096144415751</v>
      </c>
      <c r="N885" s="4">
        <f t="shared" si="73"/>
        <v>2.8448515373298902</v>
      </c>
    </row>
    <row r="886" spans="1:14" ht="18" customHeight="1" x14ac:dyDescent="0.2">
      <c r="A886" s="2">
        <f t="shared" si="70"/>
        <v>167</v>
      </c>
      <c r="B886" s="2">
        <v>9</v>
      </c>
      <c r="C886" s="5" t="s">
        <v>2505</v>
      </c>
      <c r="D886" s="6">
        <f>SUM(сходові!N886)</f>
        <v>0.67721896539611426</v>
      </c>
      <c r="E886" s="6">
        <f>SUM(прибудинкова!M886)</f>
        <v>0.67536506156940967</v>
      </c>
      <c r="F886" s="6">
        <f>'слюсарі х.в.'!P886+'слюсарі кан'!P886+'слюсарі ц.о.'!P463+'слюсарі г.в.'!P456+зварювальник!L886+аварійки!J886</f>
        <v>0.40321134408645753</v>
      </c>
      <c r="G886" s="6">
        <f>'дератизація '!I886</f>
        <v>2.7523167436810342E-3</v>
      </c>
      <c r="H886" s="6">
        <f>SUM(димовенти!Q886)</f>
        <v>3.657910908598714E-2</v>
      </c>
      <c r="I886" s="6">
        <f>'під зими'!L886+майстерні!L886+покрівлі!N886+маляри!L886</f>
        <v>0.15073825618624687</v>
      </c>
      <c r="J886" s="6">
        <f>електрики!P886</f>
        <v>9.0601691596580325E-2</v>
      </c>
      <c r="K886" s="4">
        <f t="shared" si="71"/>
        <v>2.0364667446644766</v>
      </c>
      <c r="L886" s="4">
        <f t="shared" si="74"/>
        <v>6.1094002339934297E-2</v>
      </c>
      <c r="M886" s="4">
        <f t="shared" si="72"/>
        <v>2.0975607470044109</v>
      </c>
      <c r="N886" s="4">
        <f t="shared" si="73"/>
        <v>2.5170728964052929</v>
      </c>
    </row>
    <row r="887" spans="1:14" ht="18" customHeight="1" x14ac:dyDescent="0.2">
      <c r="A887" s="2">
        <f t="shared" si="70"/>
        <v>168</v>
      </c>
      <c r="B887" s="2">
        <v>9</v>
      </c>
      <c r="C887" s="5" t="s">
        <v>2506</v>
      </c>
      <c r="D887" s="6">
        <f>SUM(сходові!N887)</f>
        <v>0.64596379150518779</v>
      </c>
      <c r="E887" s="6">
        <f>SUM(прибудинкова!M887)</f>
        <v>0.85360107982390554</v>
      </c>
      <c r="F887" s="6">
        <f>'слюсарі х.в.'!P887+'слюсарі кан'!P887+'слюсарі ц.о.'!P464+'слюсарі г.в.'!P457+зварювальник!L887+аварійки!J887</f>
        <v>0.40733382936367146</v>
      </c>
      <c r="G887" s="6">
        <f>'дератизація '!I887</f>
        <v>4.1240966857712434E-3</v>
      </c>
      <c r="H887" s="6">
        <f>SUM(димовенти!Q887)</f>
        <v>3.699227370284152E-2</v>
      </c>
      <c r="I887" s="6">
        <f>'під зими'!L887+майстерні!L887+покрівлі!N887+маляри!L887</f>
        <v>0.15047559449823891</v>
      </c>
      <c r="J887" s="6">
        <f>електрики!P887</f>
        <v>9.2974041864444024E-2</v>
      </c>
      <c r="K887" s="4">
        <f t="shared" si="71"/>
        <v>2.1914647074440605</v>
      </c>
      <c r="L887" s="4">
        <f t="shared" si="74"/>
        <v>6.574394122332182E-2</v>
      </c>
      <c r="M887" s="4">
        <f t="shared" si="72"/>
        <v>2.2572086486673824</v>
      </c>
      <c r="N887" s="4">
        <f t="shared" si="73"/>
        <v>2.7086503784008586</v>
      </c>
    </row>
    <row r="888" spans="1:14" ht="18" customHeight="1" x14ac:dyDescent="0.2">
      <c r="A888" s="2">
        <f t="shared" si="70"/>
        <v>169</v>
      </c>
      <c r="B888" s="2">
        <v>5</v>
      </c>
      <c r="C888" s="5" t="s">
        <v>2507</v>
      </c>
      <c r="D888" s="6">
        <f>SUM(сходові!N888)</f>
        <v>0.59780733609596703</v>
      </c>
      <c r="E888" s="6">
        <f>SUM(прибудинкова!M888)</f>
        <v>1.0141603036578684</v>
      </c>
      <c r="F888" s="6">
        <f>'слюсарі х.в.'!P888+'слюсарі кан'!P888+'слюсарі ц.о.'!P465+'слюсарі г.в.'!P458+зварювальник!L888+аварійки!J888</f>
        <v>0.28280367645191373</v>
      </c>
      <c r="G888" s="6">
        <f>'дератизація '!I888</f>
        <v>8.9860215121175446E-4</v>
      </c>
      <c r="H888" s="6">
        <f>SUM(димовенти!Q888)</f>
        <v>3.3341778929261212E-2</v>
      </c>
      <c r="I888" s="6">
        <f>'під зими'!L888+майстерні!L888+покрівлі!N888+маляри!L888</f>
        <v>0.17958726087934684</v>
      </c>
      <c r="J888" s="6">
        <f>електрики!P888</f>
        <v>6.5995044687595969E-2</v>
      </c>
      <c r="K888" s="4">
        <f t="shared" si="71"/>
        <v>2.1745940028531647</v>
      </c>
      <c r="L888" s="4">
        <f t="shared" si="74"/>
        <v>6.5237820085594936E-2</v>
      </c>
      <c r="M888" s="4">
        <f t="shared" si="72"/>
        <v>2.2398318229387595</v>
      </c>
      <c r="N888" s="4">
        <f t="shared" si="73"/>
        <v>2.6877981875265111</v>
      </c>
    </row>
    <row r="889" spans="1:14" ht="18" customHeight="1" x14ac:dyDescent="0.2">
      <c r="A889" s="2">
        <f t="shared" si="70"/>
        <v>170</v>
      </c>
      <c r="B889" s="2">
        <v>4</v>
      </c>
      <c r="C889" s="5" t="s">
        <v>2508</v>
      </c>
      <c r="D889" s="6">
        <f>SUM(сходові!N889)</f>
        <v>0.50888827327151076</v>
      </c>
      <c r="E889" s="6">
        <f>SUM(прибудинкова!M889)</f>
        <v>1.0610495228704462</v>
      </c>
      <c r="F889" s="6">
        <f>'слюсарі х.в.'!P889+'слюсарі кан'!P889+'слюсарі ц.о.'!P466+'слюсарі г.в.'!P459+зварювальник!L889+аварійки!J889</f>
        <v>0.30463085896231173</v>
      </c>
      <c r="G889" s="6">
        <f>'дератизація '!I889</f>
        <v>1.2325390304026294E-3</v>
      </c>
      <c r="H889" s="6">
        <f>SUM(димовенти!Q889)</f>
        <v>4.0796075254483595E-2</v>
      </c>
      <c r="I889" s="6">
        <f>'під зими'!L889+майстерні!L889+покрівлі!N889+маляри!L889</f>
        <v>0.19223304022913773</v>
      </c>
      <c r="J889" s="6">
        <f>електрики!P889</f>
        <v>7.8649084273703013E-2</v>
      </c>
      <c r="K889" s="4">
        <f t="shared" si="71"/>
        <v>2.1874793938919956</v>
      </c>
      <c r="L889" s="4">
        <f t="shared" si="74"/>
        <v>6.5624381816759864E-2</v>
      </c>
      <c r="M889" s="4">
        <f t="shared" si="72"/>
        <v>2.2531037757087553</v>
      </c>
      <c r="N889" s="4">
        <f t="shared" si="73"/>
        <v>2.7037245308505065</v>
      </c>
    </row>
    <row r="890" spans="1:14" ht="18" customHeight="1" x14ac:dyDescent="0.2">
      <c r="A890" s="2">
        <f t="shared" si="70"/>
        <v>171</v>
      </c>
      <c r="B890" s="2">
        <v>4</v>
      </c>
      <c r="C890" s="5" t="s">
        <v>2509</v>
      </c>
      <c r="D890" s="6">
        <f>SUM(сходові!N890)</f>
        <v>0.5315113530479133</v>
      </c>
      <c r="E890" s="6">
        <f>SUM(прибудинкова!M890)</f>
        <v>0.92618600755235148</v>
      </c>
      <c r="F890" s="6">
        <f>'слюсарі х.в.'!P890+'слюсарі кан'!P890+'слюсарі ц.о.'!P467+'слюсарі г.в.'!P460+зварювальник!L890+аварійки!J890</f>
        <v>0.30499449284359276</v>
      </c>
      <c r="G890" s="6">
        <f>'дератизація '!I890</f>
        <v>1.2873326467559218E-3</v>
      </c>
      <c r="H890" s="6">
        <f>SUM(димовенти!Q890)</f>
        <v>3.91630493388999E-2</v>
      </c>
      <c r="I890" s="6">
        <f>'під зими'!L890+майстерні!L890+покрівлі!N890+маляри!L890</f>
        <v>0.19677115686369662</v>
      </c>
      <c r="J890" s="6">
        <f>електрики!P890</f>
        <v>7.8859679144054853E-2</v>
      </c>
      <c r="K890" s="4">
        <f t="shared" ref="K890:K895" si="75">SUM(D890,E890,F890,G890,H890,I890,J890)</f>
        <v>2.078773071437265</v>
      </c>
      <c r="L890" s="4">
        <f t="shared" si="74"/>
        <v>6.2363192143117946E-2</v>
      </c>
      <c r="M890" s="4">
        <f t="shared" ref="M890:M895" si="76">SUM(L890+K890)</f>
        <v>2.1411362635803828</v>
      </c>
      <c r="N890" s="4">
        <f t="shared" ref="N890:N895" si="77">M890*1.2</f>
        <v>2.5693635162964594</v>
      </c>
    </row>
    <row r="891" spans="1:14" ht="18" customHeight="1" x14ac:dyDescent="0.2">
      <c r="A891" s="2">
        <f t="shared" si="70"/>
        <v>172</v>
      </c>
      <c r="B891" s="2">
        <v>5</v>
      </c>
      <c r="C891" s="5" t="s">
        <v>2510</v>
      </c>
      <c r="D891" s="6">
        <f>SUM(сходові!N891)</f>
        <v>0.72842010624482423</v>
      </c>
      <c r="E891" s="6">
        <f>SUM(прибудинкова!M891)</f>
        <v>0.92985158274681146</v>
      </c>
      <c r="F891" s="6">
        <f>'слюсарі х.в.'!P891+'слюсарі кан'!P891+'слюсарі ц.о.'!P468+'слюсарі г.в.'!P461+зварювальник!L891+аварійки!J891</f>
        <v>0.29704977082389256</v>
      </c>
      <c r="G891" s="6">
        <f>'дератизація '!I891</f>
        <v>8.5857687262856934E-4</v>
      </c>
      <c r="H891" s="6">
        <f>SUM(димовенти!Q891)</f>
        <v>3.7174799262470852E-2</v>
      </c>
      <c r="I891" s="6">
        <f>'під зими'!L891+майстерні!L891+покрівлі!N891+маляри!L891</f>
        <v>0.18479515631412999</v>
      </c>
      <c r="J891" s="6">
        <f>електрики!P891</f>
        <v>7.4258574049485521E-2</v>
      </c>
      <c r="K891" s="4">
        <f t="shared" si="75"/>
        <v>2.2524085663142435</v>
      </c>
      <c r="L891" s="4">
        <f t="shared" si="74"/>
        <v>6.7572256989427301E-2</v>
      </c>
      <c r="M891" s="4">
        <f t="shared" si="76"/>
        <v>2.3199808233036707</v>
      </c>
      <c r="N891" s="4">
        <f t="shared" si="77"/>
        <v>2.783976987964405</v>
      </c>
    </row>
    <row r="892" spans="1:14" ht="18" customHeight="1" x14ac:dyDescent="0.2">
      <c r="A892" s="2">
        <f t="shared" si="70"/>
        <v>173</v>
      </c>
      <c r="B892" s="2">
        <v>9</v>
      </c>
      <c r="C892" s="5" t="s">
        <v>2933</v>
      </c>
      <c r="D892" s="6">
        <f>SUM(сходові!N892)</f>
        <v>0.60808529825212843</v>
      </c>
      <c r="E892" s="6">
        <f>SUM(прибудинкова!M892)</f>
        <v>0.76734422094891019</v>
      </c>
      <c r="F892" s="6">
        <f>'слюсарі х.в.'!P892+'слюсарі кан'!P892+'слюсарі ц.о.'!P469+'слюсарі г.в.'!P462+зварювальник!L892+аварійки!J892</f>
        <v>0.31605578097909803</v>
      </c>
      <c r="G892" s="6">
        <f>'дератизація '!I892</f>
        <v>4.2195104408908925E-3</v>
      </c>
      <c r="H892" s="6">
        <f>SUM(димовенти!Q892)</f>
        <v>1.1691443917730903E-2</v>
      </c>
      <c r="I892" s="6">
        <f>'під зими'!L892+майстерні!L892+покрівлі!N892+маляри!L892</f>
        <v>0.14746690928259382</v>
      </c>
      <c r="J892" s="6">
        <f>електрики!P892</f>
        <v>4.014299529376697E-2</v>
      </c>
      <c r="K892" s="4">
        <f t="shared" si="75"/>
        <v>1.8950061591151193</v>
      </c>
      <c r="L892" s="4">
        <f t="shared" si="74"/>
        <v>5.6850184773453577E-2</v>
      </c>
      <c r="M892" s="4">
        <f t="shared" si="76"/>
        <v>1.9518563438885728</v>
      </c>
      <c r="N892" s="4">
        <f t="shared" si="77"/>
        <v>2.3422276126662873</v>
      </c>
    </row>
    <row r="893" spans="1:14" ht="18" customHeight="1" x14ac:dyDescent="0.2">
      <c r="A893" s="2">
        <f t="shared" si="70"/>
        <v>174</v>
      </c>
      <c r="B893" s="2">
        <v>5</v>
      </c>
      <c r="C893" s="5" t="s">
        <v>2934</v>
      </c>
      <c r="D893" s="6">
        <f>SUM(сходові!N893)</f>
        <v>0.92413986485147537</v>
      </c>
      <c r="E893" s="6">
        <f>SUM(прибудинкова!M893)</f>
        <v>1.0744041830428017</v>
      </c>
      <c r="F893" s="6">
        <f>'слюсарі х.в.'!P893+'слюсарі кан'!P893+'слюсарі ц.о.'!P470+'слюсарі г.в.'!P463+зварювальник!L893+аварійки!J893</f>
        <v>0.37089685843210529</v>
      </c>
      <c r="G893" s="6">
        <f>'дератизація '!I893</f>
        <v>1.2253202015998523E-3</v>
      </c>
      <c r="H893" s="6">
        <f>SUM(димовенти!Q893)</f>
        <v>4.4005982741879036E-2</v>
      </c>
      <c r="I893" s="6">
        <f>'під зими'!L893+майстерні!L893+покрівлі!N893+маляри!L893</f>
        <v>0.19914710618493553</v>
      </c>
      <c r="J893" s="6">
        <f>електрики!P893</f>
        <v>7.1918618063893269E-2</v>
      </c>
      <c r="K893" s="4">
        <f t="shared" si="75"/>
        <v>2.6857379335186895</v>
      </c>
      <c r="L893" s="4">
        <f t="shared" si="74"/>
        <v>8.0572138005560678E-2</v>
      </c>
      <c r="M893" s="4">
        <f t="shared" si="76"/>
        <v>2.7663100715242503</v>
      </c>
      <c r="N893" s="4">
        <f t="shared" si="77"/>
        <v>3.3195720858291002</v>
      </c>
    </row>
    <row r="894" spans="1:14" ht="18" customHeight="1" x14ac:dyDescent="0.2">
      <c r="A894" s="2">
        <f t="shared" si="70"/>
        <v>175</v>
      </c>
      <c r="B894" s="2">
        <v>5</v>
      </c>
      <c r="C894" s="5" t="s">
        <v>2513</v>
      </c>
      <c r="D894" s="6">
        <f>SUM(сходові!N894)</f>
        <v>0.94441959224220529</v>
      </c>
      <c r="E894" s="6">
        <f>SUM(прибудинкова!M894)</f>
        <v>0.77689233450679906</v>
      </c>
      <c r="F894" s="6">
        <f>'слюсарі х.в.'!P894+'слюсарі кан'!P894+'слюсарі ц.о.'!P471+'слюсарі г.в.'!P464+зварювальник!L894+аварійки!J894</f>
        <v>0.36436355197273074</v>
      </c>
      <c r="G894" s="6">
        <f>'дератизація '!I894</f>
        <v>1.2295506316007455E-3</v>
      </c>
      <c r="H894" s="6">
        <f>SUM(димовенти!Q894)</f>
        <v>2.9083003182957978E-2</v>
      </c>
      <c r="I894" s="6">
        <f>'під зими'!L894+майстерні!L894+покрівлі!N894+маляри!L894</f>
        <v>0.18733007190812404</v>
      </c>
      <c r="J894" s="6">
        <f>електрики!P894</f>
        <v>6.8107982205478076E-2</v>
      </c>
      <c r="K894" s="4">
        <f t="shared" si="75"/>
        <v>2.3714260866498957</v>
      </c>
      <c r="L894" s="4">
        <f t="shared" si="74"/>
        <v>7.114278259949687E-2</v>
      </c>
      <c r="M894" s="4">
        <f t="shared" si="76"/>
        <v>2.4425688692493925</v>
      </c>
      <c r="N894" s="4">
        <f t="shared" si="77"/>
        <v>2.9310826430992711</v>
      </c>
    </row>
    <row r="895" spans="1:14" ht="18" customHeight="1" x14ac:dyDescent="0.2">
      <c r="A895" s="2">
        <f t="shared" si="70"/>
        <v>176</v>
      </c>
      <c r="B895" s="2">
        <v>5</v>
      </c>
      <c r="C895" s="5" t="s">
        <v>2514</v>
      </c>
      <c r="D895" s="6">
        <f>SUM(сходові!N895)</f>
        <v>0.79816588599628657</v>
      </c>
      <c r="E895" s="6">
        <f>SUM(прибудинкова!M895)</f>
        <v>0.94350574570616585</v>
      </c>
      <c r="F895" s="6">
        <f>'слюсарі х.в.'!P895+'слюсарі кан'!P895+'слюсарі ц.о.'!P472+'слюсарі г.в.'!P465+зварювальник!L895+аварійки!J895</f>
        <v>0.3672029317069887</v>
      </c>
      <c r="G895" s="6">
        <f>'дератизація '!I895</f>
        <v>4.3494377857407644E-3</v>
      </c>
      <c r="H895" s="6">
        <f>SUM(димовенти!Q895)</f>
        <v>2.9951391222504578E-2</v>
      </c>
      <c r="I895" s="6">
        <f>'під зими'!L895+майстерні!L895+покрівлі!N895+маляри!L895</f>
        <v>0.17256991060470472</v>
      </c>
      <c r="J895" s="6">
        <f>електрики!P895</f>
        <v>6.9763887394822033E-2</v>
      </c>
      <c r="K895" s="4">
        <f t="shared" si="75"/>
        <v>2.3855091904172134</v>
      </c>
      <c r="L895" s="4">
        <f t="shared" si="74"/>
        <v>7.1565275712516405E-2</v>
      </c>
      <c r="M895" s="4">
        <f t="shared" si="76"/>
        <v>2.4570744661297299</v>
      </c>
      <c r="N895" s="4">
        <f t="shared" si="77"/>
        <v>2.9484893593556758</v>
      </c>
    </row>
    <row r="896" spans="1:14" ht="18" customHeight="1" x14ac:dyDescent="0.25">
      <c r="A896" s="2"/>
      <c r="B896" s="2"/>
      <c r="C896" s="326" t="s">
        <v>1081</v>
      </c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</row>
    <row r="897" spans="1:14" ht="18" customHeight="1" x14ac:dyDescent="0.2">
      <c r="A897" s="2">
        <v>1</v>
      </c>
      <c r="B897" s="2">
        <v>2</v>
      </c>
      <c r="C897" s="5" t="s">
        <v>679</v>
      </c>
      <c r="D897" s="6">
        <f>SUM(сходові!N898)</f>
        <v>0</v>
      </c>
      <c r="E897" s="6">
        <f>SUM(прибудинкова!M898)</f>
        <v>0</v>
      </c>
      <c r="F897" s="6">
        <f>'слюсарі х.в.'!P898+'слюсарі кан'!P898+'слюсарі ц.о.'!P475+'слюсарі г.в.'!P468+зварювальник!L898+аварійки!J898</f>
        <v>0.22152119623792724</v>
      </c>
      <c r="G897" s="6">
        <f>'дератизація '!I898</f>
        <v>0</v>
      </c>
      <c r="H897" s="6">
        <f>SUM(димовенти!Q898)</f>
        <v>3.4526256515510868E-2</v>
      </c>
      <c r="I897" s="6">
        <f>'під зими'!L898+майстерні!L898+покрівлі!N898+маляри!L898</f>
        <v>0.29531998652886693</v>
      </c>
      <c r="J897" s="6">
        <f>електрики!P898</f>
        <v>6.4547980463255453E-2</v>
      </c>
      <c r="K897" s="4">
        <f t="shared" ref="K897:K925" si="78">SUM(D897,E897,F897,G897,H897,I897,J897)</f>
        <v>0.61591541974556052</v>
      </c>
      <c r="L897" s="4">
        <v>9.7376825137482359E-3</v>
      </c>
      <c r="M897" s="4">
        <f t="shared" ref="M897:M925" si="79">SUM(L897+K897)</f>
        <v>0.62565310225930881</v>
      </c>
      <c r="N897" s="4">
        <f t="shared" ref="N897:N925" si="80">M897*1.2</f>
        <v>0.75078372271117055</v>
      </c>
    </row>
    <row r="898" spans="1:14" ht="18" customHeight="1" x14ac:dyDescent="0.2">
      <c r="A898" s="2">
        <v>2</v>
      </c>
      <c r="B898" s="2">
        <v>9</v>
      </c>
      <c r="C898" s="5" t="s">
        <v>680</v>
      </c>
      <c r="D898" s="6">
        <f>SUM(сходові!N899)</f>
        <v>0.79160445472590213</v>
      </c>
      <c r="E898" s="6">
        <f>SUM(прибудинкова!M899)</f>
        <v>1.2024945960071987</v>
      </c>
      <c r="F898" s="6">
        <f>'слюсарі х.в.'!P899+'слюсарі кан'!P899+'слюсарі ц.о.'!P476+'слюсарі г.в.'!P469+зварювальник!L899+аварійки!J899</f>
        <v>0.3799339254282128</v>
      </c>
      <c r="G898" s="6">
        <f>'дератизація '!I899</f>
        <v>5.2577628555668006E-3</v>
      </c>
      <c r="H898" s="6">
        <f>SUM(димовенти!Q899)</f>
        <v>2.6338157078420285E-2</v>
      </c>
      <c r="I898" s="6">
        <f>'під зими'!L899+майстерні!L899+покрівлі!N899+маляри!L899</f>
        <v>0.16456386919924593</v>
      </c>
      <c r="J898" s="6">
        <f>електрики!P899</f>
        <v>5.3484684703293386E-2</v>
      </c>
      <c r="K898" s="4">
        <f t="shared" si="78"/>
        <v>2.6236774499978397</v>
      </c>
      <c r="L898" s="4">
        <v>3.7534360572879288E-2</v>
      </c>
      <c r="M898" s="4">
        <f t="shared" si="79"/>
        <v>2.6612118105707188</v>
      </c>
      <c r="N898" s="4">
        <f t="shared" si="80"/>
        <v>3.1934541726848624</v>
      </c>
    </row>
    <row r="899" spans="1:14" ht="18" customHeight="1" x14ac:dyDescent="0.2">
      <c r="A899" s="10">
        <f t="shared" ref="A899:A961" si="81">A898+1</f>
        <v>3</v>
      </c>
      <c r="B899" s="2">
        <v>2</v>
      </c>
      <c r="C899" s="5" t="s">
        <v>681</v>
      </c>
      <c r="D899" s="6">
        <f>SUM(сходові!N900)</f>
        <v>0</v>
      </c>
      <c r="E899" s="6">
        <f>SUM(прибудинкова!M900)</f>
        <v>0</v>
      </c>
      <c r="F899" s="6">
        <f>'слюсарі х.в.'!P900+'слюсарі кан'!P900+'слюсарі ц.о.'!P477+'слюсарі г.в.'!P470+зварювальник!L900+аварійки!J900</f>
        <v>0.24296110164098286</v>
      </c>
      <c r="G899" s="6">
        <f>'дератизація '!I900</f>
        <v>0</v>
      </c>
      <c r="H899" s="6">
        <f>SUM(димовенти!Q900)</f>
        <v>4.0282062260084232E-2</v>
      </c>
      <c r="I899" s="6">
        <f>'під зими'!L900+майстерні!L900+покрівлі!N900+маляри!L900</f>
        <v>0.31889846005090444</v>
      </c>
      <c r="J899" s="6">
        <f>електрики!P900</f>
        <v>7.8143557487994494E-2</v>
      </c>
      <c r="K899" s="4">
        <f t="shared" si="78"/>
        <v>0.68028518143996597</v>
      </c>
      <c r="L899" s="4">
        <v>1.0638713355895113E-2</v>
      </c>
      <c r="M899" s="4">
        <f t="shared" si="79"/>
        <v>0.69092389479586114</v>
      </c>
      <c r="N899" s="4">
        <f t="shared" si="80"/>
        <v>0.82910867375503339</v>
      </c>
    </row>
    <row r="900" spans="1:14" ht="18" customHeight="1" x14ac:dyDescent="0.2">
      <c r="A900" s="10">
        <f t="shared" si="81"/>
        <v>4</v>
      </c>
      <c r="B900" s="2">
        <v>9</v>
      </c>
      <c r="C900" s="5" t="s">
        <v>682</v>
      </c>
      <c r="D900" s="6">
        <f>SUM(сходові!N901)</f>
        <v>0.77420776678832814</v>
      </c>
      <c r="E900" s="6">
        <f>SUM(прибудинкова!M901)</f>
        <v>1.1233794764147078</v>
      </c>
      <c r="F900" s="6">
        <f>'слюсарі х.в.'!P901+'слюсарі кан'!P901+'слюсарі ц.о.'!P478+'слюсарі г.в.'!P471+зварювальник!L901+аварійки!J901</f>
        <v>0.38851011114633116</v>
      </c>
      <c r="G900" s="6">
        <f>'дератизація '!I901</f>
        <v>5.7229713118629334E-3</v>
      </c>
      <c r="H900" s="6">
        <f>SUM(димовенти!Q901)</f>
        <v>3.035495141566041E-2</v>
      </c>
      <c r="I900" s="6">
        <f>'під зими'!L901+майстерні!L901+покрівлі!N901+маляри!L901</f>
        <v>0.17017507866751841</v>
      </c>
      <c r="J900" s="6">
        <f>електрики!P901</f>
        <v>5.9114153518113124E-2</v>
      </c>
      <c r="K900" s="4">
        <f t="shared" si="78"/>
        <v>2.5514645092625221</v>
      </c>
      <c r="L900" s="4">
        <v>3.6491254549208429E-2</v>
      </c>
      <c r="M900" s="4">
        <f t="shared" si="79"/>
        <v>2.5879557638117303</v>
      </c>
      <c r="N900" s="4">
        <f t="shared" si="80"/>
        <v>3.1055469165740761</v>
      </c>
    </row>
    <row r="901" spans="1:14" ht="18" customHeight="1" x14ac:dyDescent="0.2">
      <c r="A901" s="10">
        <f t="shared" si="81"/>
        <v>5</v>
      </c>
      <c r="B901" s="2">
        <v>5</v>
      </c>
      <c r="C901" s="5" t="s">
        <v>683</v>
      </c>
      <c r="D901" s="6">
        <f>SUM(сходові!N902)</f>
        <v>0.65932160932467676</v>
      </c>
      <c r="E901" s="6">
        <f>SUM(прибудинкова!M902)</f>
        <v>0.86893372995586449</v>
      </c>
      <c r="F901" s="6">
        <f>'слюсарі х.в.'!P902+'слюсарі кан'!P902+'слюсарі ц.о.'!P479+'слюсарі г.в.'!P472+зварювальник!L902+аварійки!J902</f>
        <v>0.32626963906033501</v>
      </c>
      <c r="G901" s="6">
        <f>'дератизація '!I902</f>
        <v>1.001546444455805E-2</v>
      </c>
      <c r="H901" s="6">
        <f>SUM(димовенти!Q902)</f>
        <v>3.8521742729094095E-2</v>
      </c>
      <c r="I901" s="6">
        <f>'під зими'!L902+майстерні!L902+покрівлі!N902+маляри!L902</f>
        <v>0.20324683763501455</v>
      </c>
      <c r="J901" s="6">
        <f>електрики!P902</f>
        <v>7.590620258908258E-2</v>
      </c>
      <c r="K901" s="4">
        <f t="shared" si="78"/>
        <v>2.1822152257386254</v>
      </c>
      <c r="L901" s="4">
        <v>3.1260805837135974E-2</v>
      </c>
      <c r="M901" s="4">
        <f t="shared" si="79"/>
        <v>2.2134760315757616</v>
      </c>
      <c r="N901" s="4">
        <f t="shared" si="80"/>
        <v>2.6561712378909137</v>
      </c>
    </row>
    <row r="902" spans="1:14" ht="18" customHeight="1" x14ac:dyDescent="0.2">
      <c r="A902" s="10">
        <f t="shared" si="81"/>
        <v>6</v>
      </c>
      <c r="B902" s="2">
        <v>5</v>
      </c>
      <c r="C902" s="5" t="s">
        <v>684</v>
      </c>
      <c r="D902" s="6">
        <f>SUM(сходові!N903)</f>
        <v>0.60638580931263864</v>
      </c>
      <c r="E902" s="6">
        <f>SUM(прибудинкова!M903)</f>
        <v>1.0122496184093606</v>
      </c>
      <c r="F902" s="6">
        <f>'слюсарі х.в.'!P903+'слюсарі кан'!P903+'слюсарі ц.о.'!P480+'слюсарі г.в.'!P473+зварювальник!L903+аварійки!J903</f>
        <v>0.41878824213395327</v>
      </c>
      <c r="G902" s="6">
        <f>'дератизація '!I903</f>
        <v>9.9977577916739342E-3</v>
      </c>
      <c r="H902" s="6">
        <f>SUM(димовенти!Q903)</f>
        <v>3.9989523304235448E-2</v>
      </c>
      <c r="I902" s="6">
        <f>'під зими'!L903+майстерні!L903+покрівлі!N903+маляри!L903</f>
        <v>0.19422862576225686</v>
      </c>
      <c r="J902" s="6">
        <f>електрики!P903</f>
        <v>7.8742109080243816E-2</v>
      </c>
      <c r="K902" s="4">
        <f t="shared" si="78"/>
        <v>2.3603816857943629</v>
      </c>
      <c r="L902" s="4">
        <v>3.3818510269923774E-2</v>
      </c>
      <c r="M902" s="4">
        <f t="shared" si="79"/>
        <v>2.3942001960642867</v>
      </c>
      <c r="N902" s="4">
        <f t="shared" si="80"/>
        <v>2.873040235277144</v>
      </c>
    </row>
    <row r="903" spans="1:14" ht="18" customHeight="1" x14ac:dyDescent="0.2">
      <c r="A903" s="10">
        <f t="shared" si="81"/>
        <v>7</v>
      </c>
      <c r="B903" s="2">
        <v>5</v>
      </c>
      <c r="C903" s="5" t="s">
        <v>685</v>
      </c>
      <c r="D903" s="6">
        <f>SUM(сходові!N904)</f>
        <v>0.60579343301413091</v>
      </c>
      <c r="E903" s="6">
        <f>SUM(прибудинкова!M904)</f>
        <v>0.64786935576669802</v>
      </c>
      <c r="F903" s="6">
        <f>'слюсарі х.в.'!P904+'слюсарі кан'!P904+'слюсарі ц.о.'!P481+'слюсарі г.в.'!P474+зварювальник!L904+аварійки!J904</f>
        <v>0.41733607404277229</v>
      </c>
      <c r="G903" s="6">
        <f>'дератизація '!I904</f>
        <v>9.8262119430288786E-3</v>
      </c>
      <c r="H903" s="6">
        <f>SUM(димовенти!Q904)</f>
        <v>3.9950457670722507E-2</v>
      </c>
      <c r="I903" s="6">
        <f>'під зими'!L904+майстерні!L904+покрівлі!N904+маляри!L904</f>
        <v>0.19418835993691755</v>
      </c>
      <c r="J903" s="6">
        <f>електрики!P904</f>
        <v>7.780073357810019E-2</v>
      </c>
      <c r="K903" s="4">
        <f t="shared" si="78"/>
        <v>1.9927646259523704</v>
      </c>
      <c r="L903" s="4">
        <v>2.8771348083778014E-2</v>
      </c>
      <c r="M903" s="4">
        <f t="shared" si="79"/>
        <v>2.0215359740361483</v>
      </c>
      <c r="N903" s="4">
        <f t="shared" si="80"/>
        <v>2.4258431688433779</v>
      </c>
    </row>
    <row r="904" spans="1:14" ht="18" customHeight="1" x14ac:dyDescent="0.2">
      <c r="A904" s="10">
        <f t="shared" si="81"/>
        <v>8</v>
      </c>
      <c r="B904" s="2">
        <v>9</v>
      </c>
      <c r="C904" s="5" t="s">
        <v>686</v>
      </c>
      <c r="D904" s="6">
        <f>SUM(сходові!N905)</f>
        <v>0.65609876566417524</v>
      </c>
      <c r="E904" s="6">
        <f>SUM(прибудинкова!M905)</f>
        <v>0.60651287784889363</v>
      </c>
      <c r="F904" s="6">
        <f>'слюсарі х.в.'!P905+'слюсарі кан'!P905+'слюсарі ц.о.'!P482+'слюсарі г.в.'!P475+зварювальник!L905+аварійки!J905</f>
        <v>0.3863588294497533</v>
      </c>
      <c r="G904" s="6">
        <f>'дератизація '!I905</f>
        <v>5.6779756862618382E-3</v>
      </c>
      <c r="H904" s="6">
        <f>SUM(димовенти!Q905)</f>
        <v>2.9433013486211041E-2</v>
      </c>
      <c r="I904" s="6">
        <f>'під зими'!L905+майстерні!L905+покрівлі!N905+маляри!L905</f>
        <v>0.16014093760115553</v>
      </c>
      <c r="J904" s="6">
        <f>електрики!P905</f>
        <v>5.7694806494798481E-2</v>
      </c>
      <c r="K904" s="4">
        <f t="shared" si="78"/>
        <v>1.901917206231249</v>
      </c>
      <c r="L904" s="4">
        <v>2.7567300570064956E-2</v>
      </c>
      <c r="M904" s="4">
        <f t="shared" si="79"/>
        <v>1.929484506801314</v>
      </c>
      <c r="N904" s="4">
        <f t="shared" si="80"/>
        <v>2.3153814081615769</v>
      </c>
    </row>
    <row r="905" spans="1:14" ht="18" customHeight="1" x14ac:dyDescent="0.2">
      <c r="A905" s="10">
        <f t="shared" si="81"/>
        <v>9</v>
      </c>
      <c r="B905" s="2">
        <v>9</v>
      </c>
      <c r="C905" s="5" t="s">
        <v>687</v>
      </c>
      <c r="D905" s="6">
        <f>SUM(сходові!N906)</f>
        <v>0.99325058887016215</v>
      </c>
      <c r="E905" s="6">
        <f>SUM(прибудинкова!M906)</f>
        <v>0.69652656455907824</v>
      </c>
      <c r="F905" s="6">
        <f>'слюсарі х.в.'!P906+'слюсарі кан'!P906+'слюсарі ц.о.'!P483+'слюсарі г.в.'!P476+зварювальник!L906+аварійки!J906</f>
        <v>0.39149072373818483</v>
      </c>
      <c r="G905" s="6">
        <f>'дератизація '!I906</f>
        <v>8.1197565063262315E-3</v>
      </c>
      <c r="H905" s="6">
        <f>SUM(димовенти!Q906)</f>
        <v>4.7020694152338748E-2</v>
      </c>
      <c r="I905" s="6">
        <f>'під зими'!L906+майстерні!L906+покрівлі!N906+маляри!L906</f>
        <v>0.17085402488195905</v>
      </c>
      <c r="J905" s="6">
        <f>електрики!P906</f>
        <v>6.1019787137154294E-2</v>
      </c>
      <c r="K905" s="4">
        <f t="shared" si="78"/>
        <v>2.3682821398452036</v>
      </c>
      <c r="L905" s="4">
        <v>3.4044853685093468E-2</v>
      </c>
      <c r="M905" s="4">
        <f t="shared" si="79"/>
        <v>2.4023269935302971</v>
      </c>
      <c r="N905" s="4">
        <f t="shared" si="80"/>
        <v>2.8827923922363565</v>
      </c>
    </row>
    <row r="906" spans="1:14" ht="18" customHeight="1" x14ac:dyDescent="0.2">
      <c r="A906" s="10">
        <f t="shared" si="81"/>
        <v>10</v>
      </c>
      <c r="B906" s="2">
        <v>2</v>
      </c>
      <c r="C906" s="5" t="s">
        <v>688</v>
      </c>
      <c r="D906" s="6">
        <f>SUM(сходові!N907)</f>
        <v>0</v>
      </c>
      <c r="E906" s="6">
        <f>SUM(прибудинкова!M907)</f>
        <v>0</v>
      </c>
      <c r="F906" s="6">
        <f>'слюсарі х.в.'!P907+'слюсарі кан'!P907+'слюсарі ц.о.'!P484+'слюсарі г.в.'!P477+зварювальник!L907+аварійки!J907</f>
        <v>0.25963763583479071</v>
      </c>
      <c r="G906" s="6">
        <f>'дератизація '!I907</f>
        <v>0</v>
      </c>
      <c r="H906" s="6">
        <f>SUM(димовенти!Q907)</f>
        <v>4.5833300522074648E-2</v>
      </c>
      <c r="I906" s="6">
        <f>'під зими'!L907+майстерні!L907+покрівлі!N907+маляри!L907</f>
        <v>0.42230546797991475</v>
      </c>
      <c r="J906" s="6">
        <f>електрики!P907</f>
        <v>8.8912457636516715E-2</v>
      </c>
      <c r="K906" s="4">
        <f t="shared" si="78"/>
        <v>0.81668886197329671</v>
      </c>
      <c r="L906" s="4">
        <v>1.2553066499489063E-2</v>
      </c>
      <c r="M906" s="4">
        <f t="shared" si="79"/>
        <v>0.82924192847278577</v>
      </c>
      <c r="N906" s="4">
        <f t="shared" si="80"/>
        <v>0.99509031416734284</v>
      </c>
    </row>
    <row r="907" spans="1:14" ht="18" customHeight="1" x14ac:dyDescent="0.2">
      <c r="A907" s="10">
        <f t="shared" si="81"/>
        <v>11</v>
      </c>
      <c r="B907" s="2">
        <v>2</v>
      </c>
      <c r="C907" s="5" t="s">
        <v>689</v>
      </c>
      <c r="D907" s="6">
        <f>SUM(сходові!N908)</f>
        <v>0</v>
      </c>
      <c r="E907" s="6">
        <f>SUM(прибудинкова!M908)</f>
        <v>0</v>
      </c>
      <c r="F907" s="6">
        <f>'слюсарі х.в.'!P908+'слюсарі кан'!P908+'слюсарі ц.о.'!P485+'слюсарі г.в.'!P478+зварювальник!L908+аварійки!J908</f>
        <v>0.26061762379179521</v>
      </c>
      <c r="G907" s="6">
        <f>'дератизація '!I908</f>
        <v>0</v>
      </c>
      <c r="H907" s="6">
        <f>SUM(димовенти!Q908)</f>
        <v>4.6159516184153461E-2</v>
      </c>
      <c r="I907" s="6">
        <f>'під зими'!L908+майстерні!L908+покрівлі!N908+маляри!L908</f>
        <v>0.38091018727633208</v>
      </c>
      <c r="J907" s="6">
        <f>електрики!P908</f>
        <v>8.9892442543133944E-2</v>
      </c>
      <c r="K907" s="4">
        <f t="shared" si="78"/>
        <v>0.77757976979541477</v>
      </c>
      <c r="L907" s="4">
        <v>1.19693833884576E-2</v>
      </c>
      <c r="M907" s="4">
        <f t="shared" si="79"/>
        <v>0.78954915318387231</v>
      </c>
      <c r="N907" s="4">
        <f t="shared" si="80"/>
        <v>0.94745898382064675</v>
      </c>
    </row>
    <row r="908" spans="1:14" ht="18" customHeight="1" x14ac:dyDescent="0.2">
      <c r="A908" s="10">
        <f t="shared" si="81"/>
        <v>12</v>
      </c>
      <c r="B908" s="2">
        <v>2</v>
      </c>
      <c r="C908" s="5" t="s">
        <v>690</v>
      </c>
      <c r="D908" s="6">
        <f>SUM(сходові!N909)</f>
        <v>0</v>
      </c>
      <c r="E908" s="6">
        <f>SUM(прибудинкова!M909)</f>
        <v>0</v>
      </c>
      <c r="F908" s="6">
        <f>'слюсарі х.в.'!P909+'слюсарі кан'!P909+'слюсарі ц.о.'!P486+'слюсарі г.в.'!P479+зварювальник!L909+аварійки!J909</f>
        <v>0.24344130709243256</v>
      </c>
      <c r="G908" s="6">
        <f>'дератизація '!I909</f>
        <v>0</v>
      </c>
      <c r="H908" s="6">
        <f>SUM(димовенти!Q909)</f>
        <v>4.0441911713497258E-2</v>
      </c>
      <c r="I908" s="6">
        <f>'під зими'!L909+майстерні!L909+покрівлі!N909+маляри!L909</f>
        <v>0.36067567190061811</v>
      </c>
      <c r="J908" s="6">
        <f>електрики!P909</f>
        <v>7.8757806094338717E-2</v>
      </c>
      <c r="K908" s="4">
        <f t="shared" si="78"/>
        <v>0.72331669680088662</v>
      </c>
      <c r="L908" s="4">
        <v>1.1237874294418082E-2</v>
      </c>
      <c r="M908" s="4">
        <f t="shared" si="79"/>
        <v>0.73455457109530475</v>
      </c>
      <c r="N908" s="4">
        <f t="shared" si="80"/>
        <v>0.88146548531436564</v>
      </c>
    </row>
    <row r="909" spans="1:14" ht="18" customHeight="1" x14ac:dyDescent="0.2">
      <c r="A909" s="10">
        <f t="shared" si="81"/>
        <v>13</v>
      </c>
      <c r="B909" s="2">
        <v>5</v>
      </c>
      <c r="C909" s="5" t="s">
        <v>691</v>
      </c>
      <c r="D909" s="6">
        <f>SUM(сходові!N910)</f>
        <v>0.71499147596391666</v>
      </c>
      <c r="E909" s="6">
        <f>SUM(прибудинкова!M910)</f>
        <v>1.3028107734757757</v>
      </c>
      <c r="F909" s="6">
        <f>'слюсарі х.в.'!P910+'слюсарі кан'!P910+'слюсарі ц.о.'!P487+'слюсарі г.в.'!P480+зварювальник!L910+аварійки!J910</f>
        <v>0.41220652781792533</v>
      </c>
      <c r="G909" s="6">
        <f>'дератизація '!I910</f>
        <v>1.0401871678757424E-2</v>
      </c>
      <c r="H909" s="6">
        <f>SUM(димовенти!Q910)</f>
        <v>4.7898346523934501E-2</v>
      </c>
      <c r="I909" s="6">
        <f>'під зими'!L910+майстерні!L910+покрівлі!N910+маляри!L910</f>
        <v>0.20532714568954996</v>
      </c>
      <c r="J909" s="6">
        <f>електрики!P910</f>
        <v>7.4384352377803525E-2</v>
      </c>
      <c r="K909" s="4">
        <f t="shared" si="78"/>
        <v>2.7680204935276631</v>
      </c>
      <c r="L909" s="4">
        <v>3.7822461598465473E-2</v>
      </c>
      <c r="M909" s="4">
        <f t="shared" si="79"/>
        <v>2.8058429551261286</v>
      </c>
      <c r="N909" s="4">
        <f t="shared" si="80"/>
        <v>3.3670115461513541</v>
      </c>
    </row>
    <row r="910" spans="1:14" ht="18" customHeight="1" x14ac:dyDescent="0.2">
      <c r="A910" s="10">
        <f t="shared" si="81"/>
        <v>14</v>
      </c>
      <c r="B910" s="2">
        <v>2</v>
      </c>
      <c r="C910" s="5" t="s">
        <v>692</v>
      </c>
      <c r="D910" s="6">
        <f>SUM(сходові!N911)</f>
        <v>0</v>
      </c>
      <c r="E910" s="6">
        <f>SUM(прибудинкова!M911)</f>
        <v>0</v>
      </c>
      <c r="F910" s="6">
        <f>'слюсарі х.в.'!P911+'слюсарі кан'!P911+'слюсарі ц.о.'!P488+'слюсарі г.в.'!P481+зварювальник!L911+аварійки!J911</f>
        <v>0.2489865841521193</v>
      </c>
      <c r="G910" s="6">
        <f>'дератизація '!I911</f>
        <v>3.8529934795494963E-3</v>
      </c>
      <c r="H910" s="6">
        <f>SUM(димовенти!Q911)</f>
        <v>4.2287808098760628E-2</v>
      </c>
      <c r="I910" s="6">
        <f>'під зими'!L911+майстерні!L911+покрівлі!N911+маляри!L911</f>
        <v>0.3582211134528317</v>
      </c>
      <c r="J910" s="6">
        <f>електрики!P911</f>
        <v>8.2352560729350044E-2</v>
      </c>
      <c r="K910" s="4">
        <f t="shared" si="78"/>
        <v>0.73570105991261125</v>
      </c>
      <c r="L910" s="4">
        <v>1.113797806638489E-2</v>
      </c>
      <c r="M910" s="4">
        <f t="shared" si="79"/>
        <v>0.7468390379789962</v>
      </c>
      <c r="N910" s="4">
        <f t="shared" si="80"/>
        <v>0.89620684557479546</v>
      </c>
    </row>
    <row r="911" spans="1:14" ht="18" customHeight="1" x14ac:dyDescent="0.2">
      <c r="A911" s="10">
        <f t="shared" si="81"/>
        <v>15</v>
      </c>
      <c r="B911" s="2">
        <v>2</v>
      </c>
      <c r="C911" s="5" t="s">
        <v>693</v>
      </c>
      <c r="D911" s="6">
        <f>SUM(сходові!N912)</f>
        <v>0</v>
      </c>
      <c r="E911" s="6">
        <f>SUM(прибудинкова!M912)</f>
        <v>0</v>
      </c>
      <c r="F911" s="6">
        <f>'слюсарі х.в.'!P912+'слюсарі кан'!P912+'слюсарі ц.о.'!P489+'слюсарі г.в.'!P482+зварювальник!L912+аварійки!J912</f>
        <v>0.24626014651741568</v>
      </c>
      <c r="G911" s="6">
        <f>'дератизація '!I912</f>
        <v>3.7703016241299302E-3</v>
      </c>
      <c r="H911" s="6">
        <f>SUM(димовенти!Q912)</f>
        <v>4.1380239131443834E-2</v>
      </c>
      <c r="I911" s="6">
        <f>'під зими'!L912+майстерні!L912+покрівлі!N912+маляри!L912</f>
        <v>0.35290255666982995</v>
      </c>
      <c r="J911" s="6">
        <f>електрики!P912</f>
        <v>8.0585133381910395E-2</v>
      </c>
      <c r="K911" s="4">
        <f t="shared" si="78"/>
        <v>0.72489837732472984</v>
      </c>
      <c r="L911" s="4">
        <v>1.0994856627348282E-2</v>
      </c>
      <c r="M911" s="4">
        <f t="shared" si="79"/>
        <v>0.73589323395207806</v>
      </c>
      <c r="N911" s="4">
        <f t="shared" si="80"/>
        <v>0.88307188074249365</v>
      </c>
    </row>
    <row r="912" spans="1:14" ht="18" customHeight="1" x14ac:dyDescent="0.2">
      <c r="A912" s="10">
        <f t="shared" si="81"/>
        <v>16</v>
      </c>
      <c r="B912" s="2">
        <v>2</v>
      </c>
      <c r="C912" s="5" t="s">
        <v>694</v>
      </c>
      <c r="D912" s="6">
        <f>SUM(сходові!N913)</f>
        <v>0</v>
      </c>
      <c r="E912" s="6">
        <f>SUM(прибудинкова!M913)</f>
        <v>0</v>
      </c>
      <c r="F912" s="6">
        <f>'слюсарі х.в.'!P913+'слюсарі кан'!P913+'слюсарі ц.о.'!P490+'слюсарі г.в.'!P483+зварювальник!L913+аварійки!J913</f>
        <v>0.24851767356494794</v>
      </c>
      <c r="G912" s="6">
        <f>'дератизація '!I913</f>
        <v>3.8387715930902114E-3</v>
      </c>
      <c r="H912" s="6">
        <f>SUM(димовенти!Q913)</f>
        <v>4.2131718448314884E-2</v>
      </c>
      <c r="I912" s="6">
        <f>'під зими'!L913+майстерні!L913+покрівлі!N913+маляри!L913</f>
        <v>0.35730639325080782</v>
      </c>
      <c r="J912" s="6">
        <f>електрики!P913</f>
        <v>8.2048587007478829E-2</v>
      </c>
      <c r="K912" s="4">
        <f t="shared" si="78"/>
        <v>0.73384314386463967</v>
      </c>
      <c r="L912" s="4">
        <v>1.1113363104662932E-2</v>
      </c>
      <c r="M912" s="4">
        <f t="shared" si="79"/>
        <v>0.7449565069693026</v>
      </c>
      <c r="N912" s="4">
        <f t="shared" si="80"/>
        <v>0.89394780836316312</v>
      </c>
    </row>
    <row r="913" spans="1:14" ht="18" customHeight="1" x14ac:dyDescent="0.2">
      <c r="A913" s="10">
        <f t="shared" si="81"/>
        <v>17</v>
      </c>
      <c r="B913" s="2">
        <v>2</v>
      </c>
      <c r="C913" s="5" t="s">
        <v>695</v>
      </c>
      <c r="D913" s="6">
        <f>SUM(сходові!N914)</f>
        <v>0</v>
      </c>
      <c r="E913" s="6">
        <f>SUM(прибудинкова!M914)</f>
        <v>0</v>
      </c>
      <c r="F913" s="6">
        <f>'слюсарі х.в.'!P914+'слюсарі кан'!P914+'слюсарі ц.о.'!P491+'слюсарі г.в.'!P484+зварювальник!L914+аварійки!J914</f>
        <v>0.24651303106565525</v>
      </c>
      <c r="G913" s="6">
        <f>'дератизація '!I914</f>
        <v>3.7779715199070035E-3</v>
      </c>
      <c r="H913" s="6">
        <f>SUM(димовенти!Q914)</f>
        <v>4.1464418635634506E-2</v>
      </c>
      <c r="I913" s="6">
        <f>'під зими'!L914+майстерні!L914+покрівлі!N914+маляри!L914</f>
        <v>0.35339586735929374</v>
      </c>
      <c r="J913" s="6">
        <f>електрики!P914</f>
        <v>8.0749067102826796E-2</v>
      </c>
      <c r="K913" s="4">
        <f t="shared" si="78"/>
        <v>0.72590035568331723</v>
      </c>
      <c r="L913" s="4">
        <v>1.1008131532298793E-2</v>
      </c>
      <c r="M913" s="4">
        <f t="shared" si="79"/>
        <v>0.73690848721561597</v>
      </c>
      <c r="N913" s="4">
        <f t="shared" si="80"/>
        <v>0.8842901846587391</v>
      </c>
    </row>
    <row r="914" spans="1:14" ht="18" customHeight="1" x14ac:dyDescent="0.2">
      <c r="A914" s="10">
        <f t="shared" si="81"/>
        <v>18</v>
      </c>
      <c r="B914" s="2">
        <v>2</v>
      </c>
      <c r="C914" s="5" t="s">
        <v>696</v>
      </c>
      <c r="D914" s="6">
        <f>SUM(сходові!N915)</f>
        <v>0</v>
      </c>
      <c r="E914" s="6">
        <f>SUM(прибудинкова!M915)</f>
        <v>0</v>
      </c>
      <c r="F914" s="6">
        <f>'слюсарі х.в.'!P915+'слюсарі кан'!P915+'слюсарі ц.о.'!P492+'слюсарі г.в.'!P485+зварювальник!L915+аварійки!J915</f>
        <v>0.24768230020677579</v>
      </c>
      <c r="G914" s="6">
        <f>'дератизація '!I915</f>
        <v>3.8134350249339984E-3</v>
      </c>
      <c r="H914" s="6">
        <f>SUM(димовенти!Q915)</f>
        <v>4.1853641691175815E-2</v>
      </c>
      <c r="I914" s="6">
        <f>'під зими'!L915+майстерні!L915+покрівлі!N915+маляри!L915</f>
        <v>0.35567680136728452</v>
      </c>
      <c r="J914" s="6">
        <f>електрики!P915</f>
        <v>8.150705189229307E-2</v>
      </c>
      <c r="K914" s="4">
        <f t="shared" si="78"/>
        <v>0.73053323018246319</v>
      </c>
      <c r="L914" s="4">
        <v>1.1069511070186666E-2</v>
      </c>
      <c r="M914" s="4">
        <f t="shared" si="79"/>
        <v>0.7416027412526498</v>
      </c>
      <c r="N914" s="4">
        <f t="shared" si="80"/>
        <v>0.88992328950317978</v>
      </c>
    </row>
    <row r="915" spans="1:14" ht="18" customHeight="1" x14ac:dyDescent="0.2">
      <c r="A915" s="10">
        <f t="shared" si="81"/>
        <v>19</v>
      </c>
      <c r="B915" s="2">
        <v>2</v>
      </c>
      <c r="C915" s="5" t="s">
        <v>697</v>
      </c>
      <c r="D915" s="6">
        <f>SUM(сходові!N916)</f>
        <v>0</v>
      </c>
      <c r="E915" s="6">
        <f>SUM(прибудинкова!M916)</f>
        <v>0</v>
      </c>
      <c r="F915" s="6">
        <f>'слюсарі х.в.'!P916+'слюсарі кан'!P916+'слюсарі ц.о.'!P493+'слюсарі г.в.'!P486+зварювальник!L916+аварійки!J916</f>
        <v>0.24582901073021887</v>
      </c>
      <c r="G915" s="6">
        <f>'дератизація '!I916</f>
        <v>3.7572254335260119E-3</v>
      </c>
      <c r="H915" s="6">
        <f>SUM(димовенти!Q916)</f>
        <v>4.1236723851219174E-2</v>
      </c>
      <c r="I915" s="6">
        <f>'під зими'!L916+майстерні!L916+покрівлі!N916+маляри!L916</f>
        <v>0.35206152508480348</v>
      </c>
      <c r="J915" s="6">
        <f>електрики!P916</f>
        <v>8.0305647370181227E-2</v>
      </c>
      <c r="K915" s="4">
        <f t="shared" si="78"/>
        <v>0.72319013246994868</v>
      </c>
      <c r="L915" s="4">
        <v>1.0972224613507831E-2</v>
      </c>
      <c r="M915" s="4">
        <f t="shared" si="79"/>
        <v>0.73416235708345656</v>
      </c>
      <c r="N915" s="4">
        <f t="shared" si="80"/>
        <v>0.88099482850014788</v>
      </c>
    </row>
    <row r="916" spans="1:14" ht="18" customHeight="1" x14ac:dyDescent="0.2">
      <c r="A916" s="10">
        <f t="shared" si="81"/>
        <v>20</v>
      </c>
      <c r="B916" s="2">
        <v>2</v>
      </c>
      <c r="C916" s="5" t="s">
        <v>698</v>
      </c>
      <c r="D916" s="6">
        <f>SUM(сходові!N917)</f>
        <v>0</v>
      </c>
      <c r="E916" s="6">
        <f>SUM(прибудинкова!M917)</f>
        <v>0</v>
      </c>
      <c r="F916" s="6">
        <f>'слюсарі х.в.'!P917+'слюсарі кан'!P917+'слюсарі ц.о.'!P494+'слюсарі г.в.'!P487+зварювальник!L917+аварійки!J917</f>
        <v>0.24676694659341589</v>
      </c>
      <c r="G916" s="6">
        <f>'дератизація '!I917</f>
        <v>3.7856726849155508E-3</v>
      </c>
      <c r="H916" s="6">
        <f>SUM(димовенти!Q917)</f>
        <v>4.1548941329417111E-2</v>
      </c>
      <c r="I916" s="6">
        <f>'під зими'!L917+майстерні!L917+покрівлі!N917+маляри!L917</f>
        <v>0.35389118921639084</v>
      </c>
      <c r="J916" s="6">
        <f>електрики!P917</f>
        <v>8.0913669161568738E-2</v>
      </c>
      <c r="K916" s="4">
        <f t="shared" si="78"/>
        <v>0.72690641898570807</v>
      </c>
      <c r="L916" s="4">
        <v>1.1021460557420926E-2</v>
      </c>
      <c r="M916" s="4">
        <f t="shared" si="79"/>
        <v>0.737927879543129</v>
      </c>
      <c r="N916" s="4">
        <f t="shared" si="80"/>
        <v>0.88551345545175475</v>
      </c>
    </row>
    <row r="917" spans="1:14" ht="18" customHeight="1" x14ac:dyDescent="0.2">
      <c r="A917" s="10">
        <f t="shared" si="81"/>
        <v>21</v>
      </c>
      <c r="B917" s="2">
        <v>2</v>
      </c>
      <c r="C917" s="5" t="s">
        <v>699</v>
      </c>
      <c r="D917" s="6">
        <f>SUM(сходові!N918)</f>
        <v>0</v>
      </c>
      <c r="E917" s="6">
        <f>SUM(прибудинкова!M918)</f>
        <v>0</v>
      </c>
      <c r="F917" s="6">
        <f>'слюсарі х.в.'!P918+'слюсарі кан'!P918+'слюсарі ц.о.'!P495+'слюсарі г.в.'!P488+зварювальник!L918+аварійки!J918</f>
        <v>0.2460082866822515</v>
      </c>
      <c r="G917" s="6">
        <f>'дератизація '!I918</f>
        <v>3.7626628075253256E-3</v>
      </c>
      <c r="H917" s="6">
        <f>SUM(димовенти!Q918)</f>
        <v>4.129640073088809E-2</v>
      </c>
      <c r="I917" s="6">
        <f>'під зими'!L918+майстерні!L918+покрівлі!N918+маляри!L918</f>
        <v>0.35241124492382558</v>
      </c>
      <c r="J917" s="6">
        <f>електрики!P918</f>
        <v>8.0421863936563545E-2</v>
      </c>
      <c r="K917" s="4">
        <f t="shared" si="78"/>
        <v>0.72390045908105416</v>
      </c>
      <c r="L917" s="4">
        <v>1.0981635513619026E-2</v>
      </c>
      <c r="M917" s="4">
        <f t="shared" si="79"/>
        <v>0.73488209459467324</v>
      </c>
      <c r="N917" s="4">
        <f t="shared" si="80"/>
        <v>0.88185851351360789</v>
      </c>
    </row>
    <row r="918" spans="1:14" ht="18" customHeight="1" x14ac:dyDescent="0.2">
      <c r="A918" s="10">
        <f t="shared" si="81"/>
        <v>22</v>
      </c>
      <c r="B918" s="2">
        <v>2</v>
      </c>
      <c r="C918" s="5" t="s">
        <v>700</v>
      </c>
      <c r="D918" s="6">
        <f>SUM(сходові!N919)</f>
        <v>0</v>
      </c>
      <c r="E918" s="6">
        <f>SUM(прибудинкова!M919)</f>
        <v>0</v>
      </c>
      <c r="F918" s="6">
        <f>'слюсарі х.в.'!P919+'слюсарі кан'!P919+'слюсарі ц.о.'!P496+'слюсарі г.в.'!P489+зварювальник!L919+аварійки!J919</f>
        <v>0.24738792977111615</v>
      </c>
      <c r="G918" s="6">
        <f>'дератизація '!I919</f>
        <v>3.8045068773778171E-3</v>
      </c>
      <c r="H918" s="6">
        <f>SUM(димовенти!Q919)</f>
        <v>4.1755652480309734E-2</v>
      </c>
      <c r="I918" s="6">
        <f>'під зими'!L919+майстерні!L919+покрівлі!N919+маляри!L919</f>
        <v>0.35510256271338514</v>
      </c>
      <c r="J918" s="6">
        <f>електрики!P919</f>
        <v>8.1316224729536743E-2</v>
      </c>
      <c r="K918" s="4">
        <f t="shared" si="78"/>
        <v>0.7293668765717255</v>
      </c>
      <c r="L918" s="4">
        <v>1.1054058407772849E-2</v>
      </c>
      <c r="M918" s="4">
        <f t="shared" si="79"/>
        <v>0.74042093497949835</v>
      </c>
      <c r="N918" s="4">
        <f t="shared" si="80"/>
        <v>0.88850512197539799</v>
      </c>
    </row>
    <row r="919" spans="1:14" ht="18" customHeight="1" x14ac:dyDescent="0.2">
      <c r="A919" s="10">
        <f t="shared" si="81"/>
        <v>23</v>
      </c>
      <c r="B919" s="2">
        <v>2</v>
      </c>
      <c r="C919" s="5" t="s">
        <v>701</v>
      </c>
      <c r="D919" s="6">
        <f>SUM(сходові!N920)</f>
        <v>0</v>
      </c>
      <c r="E919" s="6">
        <f>SUM(прибудинкова!M920)</f>
        <v>0</v>
      </c>
      <c r="F919" s="6">
        <f>'слюсарі х.в.'!P920+'слюсарі кан'!P920+'слюсарі ц.о.'!P497+'слюсарі г.в.'!P490+зварювальник!L920+аварійки!J920</f>
        <v>7.5961623063851388E-2</v>
      </c>
      <c r="G919" s="6">
        <f>'дератизація '!I920</f>
        <v>0</v>
      </c>
      <c r="H919" s="6">
        <f>SUM(димовенти!Q920)</f>
        <v>4.1177219199197215E-2</v>
      </c>
      <c r="I919" s="6">
        <f>'під зими'!L920+майстерні!L920+покрівлі!N920+маляри!L920</f>
        <v>0</v>
      </c>
      <c r="J919" s="6">
        <f>електрики!P920</f>
        <v>8.0189766205144883E-2</v>
      </c>
      <c r="K919" s="4">
        <f t="shared" si="78"/>
        <v>0.1973286084681935</v>
      </c>
      <c r="L919" s="4">
        <v>1.2363032509764699E-3</v>
      </c>
      <c r="M919" s="4">
        <f t="shared" si="79"/>
        <v>0.19856491171916996</v>
      </c>
      <c r="N919" s="4">
        <f>M919*1.2</f>
        <v>0.23827789406300393</v>
      </c>
    </row>
    <row r="920" spans="1:14" ht="18" customHeight="1" x14ac:dyDescent="0.2">
      <c r="A920" s="10">
        <f t="shared" si="81"/>
        <v>24</v>
      </c>
      <c r="B920" s="2">
        <v>2</v>
      </c>
      <c r="C920" s="5" t="s">
        <v>702</v>
      </c>
      <c r="D920" s="6">
        <f>SUM(сходові!N921)</f>
        <v>0</v>
      </c>
      <c r="E920" s="6">
        <f>SUM(прибудинкова!M921)</f>
        <v>0</v>
      </c>
      <c r="F920" s="6">
        <f>'слюсарі х.в.'!P921+'слюсарі кан'!P921+'слюсарі ц.о.'!P498+'слюсарі г.в.'!P491+зварювальник!L921+аварійки!J921</f>
        <v>0.32934789368700257</v>
      </c>
      <c r="G920" s="6">
        <f>'дератизація '!I921</f>
        <v>4.3870967741935487E-3</v>
      </c>
      <c r="H920" s="6">
        <f>SUM(димовенти!Q921)</f>
        <v>6.9038257028331454E-2</v>
      </c>
      <c r="I920" s="6">
        <f>'під зими'!L921+майстерні!L921+покрівлі!N921+маляри!L921</f>
        <v>0.61100494198054367</v>
      </c>
      <c r="J920" s="6">
        <f>електрики!P921</f>
        <v>0.13444719672620661</v>
      </c>
      <c r="K920" s="4">
        <f t="shared" si="78"/>
        <v>1.1482253861962779</v>
      </c>
      <c r="L920" s="4">
        <v>0.02</v>
      </c>
      <c r="M920" s="4">
        <f t="shared" si="79"/>
        <v>1.1682253861962779</v>
      </c>
      <c r="N920" s="4">
        <f t="shared" si="80"/>
        <v>1.4018704634355335</v>
      </c>
    </row>
    <row r="921" spans="1:14" ht="18" customHeight="1" x14ac:dyDescent="0.2">
      <c r="A921" s="10">
        <f t="shared" si="81"/>
        <v>25</v>
      </c>
      <c r="B921" s="2">
        <v>2</v>
      </c>
      <c r="C921" s="5" t="s">
        <v>703</v>
      </c>
      <c r="D921" s="6">
        <f>SUM(сходові!N922)</f>
        <v>0</v>
      </c>
      <c r="E921" s="6">
        <f>SUM(прибудинкова!M922)</f>
        <v>0</v>
      </c>
      <c r="F921" s="6">
        <f>'слюсарі х.в.'!P922+'слюсарі кан'!P922+'слюсарі ц.о.'!P499+'слюсарі г.в.'!P492+зварювальник!L922+аварійки!J922</f>
        <v>0.24323503887644485</v>
      </c>
      <c r="G921" s="6">
        <f>'дератизація '!I922</f>
        <v>1.9241652518392758E-3</v>
      </c>
      <c r="H921" s="6">
        <f>SUM(димовенти!Q922)</f>
        <v>4.0373249724170446E-2</v>
      </c>
      <c r="I921" s="6">
        <f>'під зими'!L922+майстерні!L922+покрівлі!N922+маляри!L922</f>
        <v>0.34700137391090546</v>
      </c>
      <c r="J921" s="6">
        <f>електрики!P922</f>
        <v>7.8624091652752415E-2</v>
      </c>
      <c r="K921" s="4">
        <f t="shared" si="78"/>
        <v>0.71115791941611251</v>
      </c>
      <c r="L921" s="4">
        <v>0.01</v>
      </c>
      <c r="M921" s="4">
        <f t="shared" si="79"/>
        <v>0.72115791941611251</v>
      </c>
      <c r="N921" s="4">
        <f t="shared" si="80"/>
        <v>0.86538950329933495</v>
      </c>
    </row>
    <row r="922" spans="1:14" ht="18" customHeight="1" x14ac:dyDescent="0.2">
      <c r="A922" s="10">
        <f t="shared" si="81"/>
        <v>26</v>
      </c>
      <c r="B922" s="2">
        <v>9</v>
      </c>
      <c r="C922" s="5" t="s">
        <v>624</v>
      </c>
      <c r="D922" s="6">
        <f>SUM(сходові!N923)</f>
        <v>0.59516986260003024</v>
      </c>
      <c r="E922" s="6">
        <f>SUM(прибудинкова!M923)</f>
        <v>0.83793556213388443</v>
      </c>
      <c r="F922" s="6">
        <f>'слюсарі х.в.'!P923+'слюсарі кан'!P923+'слюсарі ц.о.'!P500+'слюсарі г.в.'!P493+зварювальник!L923+аварійки!J923</f>
        <v>0.49872246132260956</v>
      </c>
      <c r="G922" s="6">
        <f>'дератизація '!I923</f>
        <v>3.7238041537449485E-3</v>
      </c>
      <c r="H922" s="6">
        <f>SUM(димовенти!Q923)</f>
        <v>3.4149585796698197E-2</v>
      </c>
      <c r="I922" s="6">
        <f>'під зими'!L923+майстерні!L923+покрівлі!N923+маляри!L923</f>
        <v>0.23170195668636362</v>
      </c>
      <c r="J922" s="6">
        <f>електрики!P923</f>
        <v>0.13050946056432283</v>
      </c>
      <c r="K922" s="4">
        <f t="shared" si="78"/>
        <v>2.3319126932576535</v>
      </c>
      <c r="L922" s="4">
        <v>3.3209258642879158E-2</v>
      </c>
      <c r="M922" s="4">
        <f t="shared" si="79"/>
        <v>2.3651219519005329</v>
      </c>
      <c r="N922" s="4">
        <f t="shared" si="80"/>
        <v>2.8381463422806394</v>
      </c>
    </row>
    <row r="923" spans="1:14" ht="18" customHeight="1" x14ac:dyDescent="0.2">
      <c r="A923" s="10">
        <f t="shared" si="81"/>
        <v>27</v>
      </c>
      <c r="B923" s="2">
        <v>5</v>
      </c>
      <c r="C923" s="5" t="s">
        <v>625</v>
      </c>
      <c r="D923" s="6">
        <f>SUM(сходові!N924)</f>
        <v>1.0235268742990253</v>
      </c>
      <c r="E923" s="6">
        <f>SUM(прибудинкова!M924)</f>
        <v>1.0626023063871393</v>
      </c>
      <c r="F923" s="6">
        <f>'слюсарі х.в.'!P924+'слюсарі кан'!P924+'слюсарі ц.о.'!P501+'слюсарі г.в.'!P494+зварювальник!L924+аварійки!J924</f>
        <v>0.38976800168682801</v>
      </c>
      <c r="G923" s="6">
        <f>'дератизація '!I924</f>
        <v>9.9991372616685375E-3</v>
      </c>
      <c r="H923" s="6">
        <f>SUM(димовенти!Q924)</f>
        <v>3.0773674515835212E-2</v>
      </c>
      <c r="I923" s="6">
        <f>'під зими'!L924+майстерні!L924+покрівлі!N924+маляри!L924</f>
        <v>0.23520081398088882</v>
      </c>
      <c r="J923" s="6">
        <f>електрики!P924</f>
        <v>5.9929587589687472E-2</v>
      </c>
      <c r="K923" s="4">
        <f t="shared" si="78"/>
        <v>2.8118003957210722</v>
      </c>
      <c r="L923" s="4">
        <v>3.8539334281728621E-2</v>
      </c>
      <c r="M923" s="4">
        <f t="shared" si="79"/>
        <v>2.8503397300028008</v>
      </c>
      <c r="N923" s="4">
        <f t="shared" si="80"/>
        <v>3.4204076760033608</v>
      </c>
    </row>
    <row r="924" spans="1:14" ht="18" customHeight="1" x14ac:dyDescent="0.2">
      <c r="A924" s="10">
        <f t="shared" si="81"/>
        <v>28</v>
      </c>
      <c r="B924" s="2">
        <v>9</v>
      </c>
      <c r="C924" s="5" t="s">
        <v>626</v>
      </c>
      <c r="D924" s="6">
        <f>SUM(сходові!N925)</f>
        <v>0.81051279740447013</v>
      </c>
      <c r="E924" s="6">
        <f>SUM(прибудинкова!M925)</f>
        <v>0.43301228741761555</v>
      </c>
      <c r="F924" s="6">
        <f>'слюсарі х.в.'!P925+'слюсарі кан'!P925+'слюсарі ц.о.'!P502+'слюсарі г.в.'!P495+зварювальник!L925+аварійки!J925</f>
        <v>0.39152275494033906</v>
      </c>
      <c r="G924" s="6">
        <f>'дератизація '!I925</f>
        <v>3.1625849068361686E-3</v>
      </c>
      <c r="H924" s="6">
        <f>SUM(димовенти!Q925)</f>
        <v>3.0484536928177413E-2</v>
      </c>
      <c r="I924" s="6">
        <f>'під зими'!L925+майстерні!L925+покрівлі!N925+маляри!L925</f>
        <v>0.16614651865046096</v>
      </c>
      <c r="J924" s="6">
        <f>електрики!P925</f>
        <v>6.1019351368835427E-2</v>
      </c>
      <c r="K924" s="4">
        <f t="shared" si="78"/>
        <v>1.8958608316167349</v>
      </c>
      <c r="L924" s="4">
        <v>3.1659281161042774E-2</v>
      </c>
      <c r="M924" s="4">
        <f t="shared" si="79"/>
        <v>1.9275201127777777</v>
      </c>
      <c r="N924" s="4">
        <f t="shared" si="80"/>
        <v>2.313024135333333</v>
      </c>
    </row>
    <row r="925" spans="1:14" ht="18" customHeight="1" x14ac:dyDescent="0.2">
      <c r="A925" s="10">
        <f t="shared" si="81"/>
        <v>29</v>
      </c>
      <c r="B925" s="2">
        <v>5</v>
      </c>
      <c r="C925" s="5" t="s">
        <v>627</v>
      </c>
      <c r="D925" s="6">
        <f>SUM(сходові!N926)</f>
        <v>0.67667543062360069</v>
      </c>
      <c r="E925" s="6">
        <f>SUM(прибудинкова!M926)</f>
        <v>0.64770246469662385</v>
      </c>
      <c r="F925" s="6">
        <f>'слюсарі х.в.'!P926+'слюсарі кан'!P926+'слюсарі ц.о.'!P503+'слюсарі г.в.'!P496+зварювальник!L926+аварійки!J926</f>
        <v>0.4160949187092059</v>
      </c>
      <c r="G925" s="6">
        <f>'дератизація '!I926</f>
        <v>1.0610964552528322E-2</v>
      </c>
      <c r="H925" s="6">
        <f>SUM(димовенти!Q926)</f>
        <v>4.6654020300759741E-2</v>
      </c>
      <c r="I925" s="6">
        <f>'під зими'!L926+майстерні!L926+покрівлі!N926+маляри!L926</f>
        <v>0.20486352737724203</v>
      </c>
      <c r="J925" s="6">
        <f>електрики!P926</f>
        <v>7.6996148191277536E-2</v>
      </c>
      <c r="K925" s="4">
        <f t="shared" si="78"/>
        <v>2.079597474451238</v>
      </c>
      <c r="L925" s="4">
        <v>2.9991663349154152E-2</v>
      </c>
      <c r="M925" s="4">
        <f t="shared" si="79"/>
        <v>2.1095891378003921</v>
      </c>
      <c r="N925" s="4">
        <f t="shared" si="80"/>
        <v>2.5315069653604705</v>
      </c>
    </row>
    <row r="926" spans="1:14" ht="18" customHeight="1" x14ac:dyDescent="0.2">
      <c r="A926" s="10">
        <f t="shared" si="81"/>
        <v>30</v>
      </c>
      <c r="B926" s="2">
        <v>5</v>
      </c>
      <c r="C926" s="5" t="s">
        <v>628</v>
      </c>
      <c r="D926" s="6">
        <f>SUM(сходові!N927)</f>
        <v>0.85989775902038867</v>
      </c>
      <c r="E926" s="6">
        <f>SUM(прибудинкова!M927)</f>
        <v>1.1992958395258086</v>
      </c>
      <c r="F926" s="6">
        <f>'слюсарі х.в.'!P927+'слюсарі кан'!P927+'слюсарі ц.о.'!P504+'слюсарі г.в.'!P497+зварювальник!L927+аварійки!J927</f>
        <v>0.37974166474812143</v>
      </c>
      <c r="G926" s="6">
        <f>'дератизація '!I927</f>
        <v>8.7737595494485447E-3</v>
      </c>
      <c r="H926" s="6">
        <f>SUM(димовенти!Q927)</f>
        <v>2.6041077664759691E-2</v>
      </c>
      <c r="I926" s="6">
        <f>'під зими'!L927+майстерні!L927+покрівлі!N927+маляри!L927</f>
        <v>0.19625499065955154</v>
      </c>
      <c r="J926" s="6">
        <f>електрики!P927</f>
        <v>5.3346027140863748E-2</v>
      </c>
      <c r="K926" s="4">
        <f t="shared" ref="K926:K955" si="82">SUM(D926,E926,F926,G926,H926,I926,J926)</f>
        <v>2.7233511183089418</v>
      </c>
      <c r="L926" s="4">
        <v>3.8218273615667098E-2</v>
      </c>
      <c r="M926" s="4">
        <f t="shared" ref="M926:M955" si="83">SUM(L926+K926)</f>
        <v>2.7615693919246089</v>
      </c>
      <c r="N926" s="4">
        <f t="shared" ref="N926:N955" si="84">M926*1.2</f>
        <v>3.3138832703095304</v>
      </c>
    </row>
    <row r="927" spans="1:14" ht="18" customHeight="1" x14ac:dyDescent="0.2">
      <c r="A927" s="10">
        <f t="shared" si="81"/>
        <v>31</v>
      </c>
      <c r="B927" s="2">
        <v>5</v>
      </c>
      <c r="C927" s="5" t="s">
        <v>629</v>
      </c>
      <c r="D927" s="6">
        <f>SUM(сходові!N928)</f>
        <v>0.66894103673266292</v>
      </c>
      <c r="E927" s="6">
        <f>SUM(прибудинкова!M928)</f>
        <v>0.94642679478399439</v>
      </c>
      <c r="F927" s="6">
        <f>'слюсарі х.в.'!P928+'слюсарі кан'!P928+'слюсарі ц.о.'!P505+'слюсарі г.в.'!P498+зварювальник!L928+аварійки!J928</f>
        <v>0.41400549156783328</v>
      </c>
      <c r="G927" s="6">
        <f>'дератизація '!I928</f>
        <v>8.842614580080765E-3</v>
      </c>
      <c r="H927" s="6">
        <f>SUM(димовенти!Q928)</f>
        <v>4.0245702506267161E-2</v>
      </c>
      <c r="I927" s="6">
        <f>'під зими'!L928+майстерні!L928+покрівлі!N928+маляри!L928</f>
        <v>0.19249082544923216</v>
      </c>
      <c r="J927" s="6">
        <f>електрики!P928</f>
        <v>7.5613509972021889E-2</v>
      </c>
      <c r="K927" s="4">
        <f t="shared" si="82"/>
        <v>2.3465659755920925</v>
      </c>
      <c r="L927" s="4">
        <v>3.3645384210973628E-2</v>
      </c>
      <c r="M927" s="4">
        <f t="shared" si="83"/>
        <v>2.3802113598030661</v>
      </c>
      <c r="N927" s="4">
        <f t="shared" si="84"/>
        <v>2.8562536317636793</v>
      </c>
    </row>
    <row r="928" spans="1:14" ht="18" customHeight="1" x14ac:dyDescent="0.2">
      <c r="A928" s="10">
        <f t="shared" si="81"/>
        <v>32</v>
      </c>
      <c r="B928" s="2">
        <v>9</v>
      </c>
      <c r="C928" s="5" t="s">
        <v>630</v>
      </c>
      <c r="D928" s="6">
        <f>SUM(сходові!N929)</f>
        <v>0.62092854077691728</v>
      </c>
      <c r="E928" s="6">
        <f>SUM(прибудинкова!M929)</f>
        <v>0.78305415988356897</v>
      </c>
      <c r="F928" s="6">
        <f>'слюсарі х.в.'!P929+'слюсарі кан'!P929+'слюсарі ц.о.'!P506+'слюсарі г.в.'!P499+зварювальник!L929+аварійки!J929</f>
        <v>0.38490731385174093</v>
      </c>
      <c r="G928" s="6">
        <f>'дератизація '!I929</f>
        <v>5.6285519023324777E-3</v>
      </c>
      <c r="H928" s="6">
        <f>SUM(димовенти!Q929)</f>
        <v>2.9155662285227615E-2</v>
      </c>
      <c r="I928" s="6">
        <f>'під зими'!L929+майстерні!L929+покрівлі!N929+маляри!L929</f>
        <v>0.16690239002140073</v>
      </c>
      <c r="J928" s="6">
        <f>електрики!P929</f>
        <v>5.6778621472674456E-2</v>
      </c>
      <c r="K928" s="4">
        <f t="shared" si="82"/>
        <v>2.0473552401938626</v>
      </c>
      <c r="L928" s="4">
        <v>2.9561810273918687E-2</v>
      </c>
      <c r="M928" s="4">
        <f t="shared" si="83"/>
        <v>2.0769170504677814</v>
      </c>
      <c r="N928" s="4">
        <f t="shared" si="84"/>
        <v>2.4923004605613377</v>
      </c>
    </row>
    <row r="929" spans="1:14" ht="18" customHeight="1" x14ac:dyDescent="0.2">
      <c r="A929" s="10">
        <f t="shared" si="81"/>
        <v>33</v>
      </c>
      <c r="B929" s="2">
        <v>5</v>
      </c>
      <c r="C929" s="5" t="s">
        <v>631</v>
      </c>
      <c r="D929" s="6">
        <f>SUM(сходові!N930)</f>
        <v>0.90656030488716177</v>
      </c>
      <c r="E929" s="6">
        <f>SUM(прибудинкова!M930)</f>
        <v>1.1876173195337019</v>
      </c>
      <c r="F929" s="6">
        <f>'слюсарі х.в.'!P930+'слюсарі кан'!P930+'слюсарі ц.о.'!P507+'слюсарі г.в.'!P500+зварювальник!L930+аварійки!J930</f>
        <v>0.37739514886868974</v>
      </c>
      <c r="G929" s="6">
        <f>'дератизація '!I930</f>
        <v>9.9947690928112384E-3</v>
      </c>
      <c r="H929" s="6">
        <f>SUM(димовенти!Q930)</f>
        <v>2.6655033725380802E-2</v>
      </c>
      <c r="I929" s="6">
        <f>'під зими'!L930+майстерні!L930+покрівлі!N930+маляри!L930</f>
        <v>0.20625216619451392</v>
      </c>
      <c r="J929" s="6">
        <f>електрики!P930</f>
        <v>5.1908821532810297E-2</v>
      </c>
      <c r="K929" s="4">
        <f t="shared" si="82"/>
        <v>2.7663835638350691</v>
      </c>
      <c r="L929" s="4">
        <v>3.8577054320193316E-2</v>
      </c>
      <c r="M929" s="4">
        <f t="shared" si="83"/>
        <v>2.8049606181552624</v>
      </c>
      <c r="N929" s="4">
        <f t="shared" si="84"/>
        <v>3.3659527417863147</v>
      </c>
    </row>
    <row r="930" spans="1:14" ht="18" customHeight="1" x14ac:dyDescent="0.2">
      <c r="A930" s="10">
        <f t="shared" si="81"/>
        <v>34</v>
      </c>
      <c r="B930" s="2">
        <v>5</v>
      </c>
      <c r="C930" s="5" t="s">
        <v>632</v>
      </c>
      <c r="D930" s="6">
        <f>SUM(сходові!N931)</f>
        <v>0.89387081185566997</v>
      </c>
      <c r="E930" s="6">
        <f>SUM(прибудинкова!M931)</f>
        <v>1.2843276685996565</v>
      </c>
      <c r="F930" s="6">
        <f>'слюсарі х.в.'!P931+'слюсарі кан'!P931+'слюсарі ц.о.'!P508+'слюсарі г.в.'!P501+зварювальник!L931+аварійки!J931</f>
        <v>0.38362518534278633</v>
      </c>
      <c r="G930" s="6">
        <f>'дератизація '!I931</f>
        <v>6.5238402061855673E-3</v>
      </c>
      <c r="H930" s="6">
        <f>SUM(димовенти!Q931)</f>
        <v>4.3093306376415022E-2</v>
      </c>
      <c r="I930" s="6">
        <f>'під зими'!L931+майстерні!L931+покрівлі!N931+маляри!L931</f>
        <v>0.1723607123561684</v>
      </c>
      <c r="J930" s="6">
        <f>електрики!P931</f>
        <v>5.5947475012247699E-2</v>
      </c>
      <c r="K930" s="4">
        <f t="shared" si="82"/>
        <v>2.8397489997491294</v>
      </c>
      <c r="L930" s="4">
        <v>3.8961143600354742E-2</v>
      </c>
      <c r="M930" s="4">
        <f t="shared" si="83"/>
        <v>2.8787101433494842</v>
      </c>
      <c r="N930" s="4">
        <f t="shared" si="84"/>
        <v>3.4544521720193808</v>
      </c>
    </row>
    <row r="931" spans="1:14" ht="18" customHeight="1" x14ac:dyDescent="0.2">
      <c r="A931" s="10">
        <f t="shared" si="81"/>
        <v>35</v>
      </c>
      <c r="B931" s="2">
        <v>7</v>
      </c>
      <c r="C931" s="5" t="s">
        <v>2935</v>
      </c>
      <c r="D931" s="6">
        <f>SUM(сходові!N932)</f>
        <v>0.62477969855268822</v>
      </c>
      <c r="E931" s="6">
        <f>SUM(прибудинкова!M932)</f>
        <v>0.47965462501465544</v>
      </c>
      <c r="F931" s="6">
        <f>'слюсарі х.в.'!P932+'слюсарі кан'!P932+'слюсарі ц.о.'!P509+'слюсарі г.в.'!P502+зварювальник!L932+аварійки!J932</f>
        <v>0.39573368092132588</v>
      </c>
      <c r="G931" s="6">
        <f>'дератизація '!I932</f>
        <v>5.4844130635853215E-3</v>
      </c>
      <c r="H931" s="6">
        <f>SUM(димовенти!Q932)</f>
        <v>3.1365491367756078E-2</v>
      </c>
      <c r="I931" s="6">
        <f>'під зими'!L932+майстерні!L932+покрівлі!N932+маляри!L932</f>
        <v>0.1647497551906415</v>
      </c>
      <c r="J931" s="6">
        <f>електрики!P932</f>
        <v>6.3768912395234356E-2</v>
      </c>
      <c r="K931" s="4">
        <f t="shared" si="82"/>
        <v>1.7655365765058868</v>
      </c>
      <c r="L931" s="4">
        <v>2.5643354750738867E-2</v>
      </c>
      <c r="M931" s="4">
        <f t="shared" si="83"/>
        <v>1.7911799312566257</v>
      </c>
      <c r="N931" s="4">
        <f t="shared" si="84"/>
        <v>2.1494159175079508</v>
      </c>
    </row>
    <row r="932" spans="1:14" ht="18" customHeight="1" x14ac:dyDescent="0.2">
      <c r="A932" s="10">
        <f t="shared" si="81"/>
        <v>36</v>
      </c>
      <c r="B932" s="2">
        <v>10</v>
      </c>
      <c r="C932" s="5" t="s">
        <v>2936</v>
      </c>
      <c r="D932" s="6">
        <f>SUM(сходові!N933)</f>
        <v>0.79161622930837061</v>
      </c>
      <c r="E932" s="6">
        <f>SUM(прибудинкова!M933)</f>
        <v>0.36991539258469691</v>
      </c>
      <c r="F932" s="6">
        <f>'слюсарі х.в.'!P933+'слюсарі кан'!P933+'слюсарі ц.о.'!P510+'слюсарі г.в.'!P503+зварювальник!L933+аварійки!J933</f>
        <v>0.38779084061863178</v>
      </c>
      <c r="G932" s="6">
        <f>'дератизація '!I933</f>
        <v>3.8309526196645015E-3</v>
      </c>
      <c r="H932" s="6">
        <f>SUM(димовенти!Q933)</f>
        <v>3.0115522645408579E-2</v>
      </c>
      <c r="I932" s="6">
        <f>'під зими'!L933+майстерні!L933+покрівлі!N933+маляри!L933</f>
        <v>0.16172657239777211</v>
      </c>
      <c r="J932" s="6">
        <f>електрики!P933</f>
        <v>5.8647882665377779E-2</v>
      </c>
      <c r="K932" s="4">
        <f t="shared" si="82"/>
        <v>1.8036433928399223</v>
      </c>
      <c r="L932" s="4">
        <v>2.6207760901207022E-2</v>
      </c>
      <c r="M932" s="4">
        <f t="shared" si="83"/>
        <v>1.8298511537411293</v>
      </c>
      <c r="N932" s="4">
        <f t="shared" si="84"/>
        <v>2.195821384489355</v>
      </c>
    </row>
    <row r="933" spans="1:14" ht="18" customHeight="1" x14ac:dyDescent="0.2">
      <c r="A933" s="10">
        <f t="shared" si="81"/>
        <v>37</v>
      </c>
      <c r="B933" s="2">
        <v>9</v>
      </c>
      <c r="C933" s="5" t="s">
        <v>2937</v>
      </c>
      <c r="D933" s="6">
        <f>SUM(сходові!N934)</f>
        <v>0.9445919299987473</v>
      </c>
      <c r="E933" s="6">
        <f>SUM(прибудинкова!M934)</f>
        <v>0.64765184914273166</v>
      </c>
      <c r="F933" s="6">
        <f>'слюсарі х.в.'!P934+'слюсарі кан'!P934+'слюсарі ц.о.'!P511+'слюсарі г.в.'!P504+зварювальник!L934+аварійки!J934</f>
        <v>0.38196217500366514</v>
      </c>
      <c r="G933" s="6">
        <f>'дератизація '!I934</f>
        <v>3.9278232717577608E-3</v>
      </c>
      <c r="H933" s="6">
        <f>SUM(димовенти!Q934)</f>
        <v>1.3894664876895368E-2</v>
      </c>
      <c r="I933" s="6">
        <f>'під зими'!L934+майстерні!L934+покрівлі!N934+маляри!L934</f>
        <v>0.16483853719488886</v>
      </c>
      <c r="J933" s="6">
        <f>електрики!P934</f>
        <v>5.4846197960490117E-2</v>
      </c>
      <c r="K933" s="4">
        <f t="shared" si="82"/>
        <v>2.2117131774491763</v>
      </c>
      <c r="L933" s="4">
        <v>3.184113512513953E-2</v>
      </c>
      <c r="M933" s="4">
        <f t="shared" si="83"/>
        <v>2.2435543125743158</v>
      </c>
      <c r="N933" s="4">
        <f t="shared" si="84"/>
        <v>2.6922651750891791</v>
      </c>
    </row>
    <row r="934" spans="1:14" ht="18" customHeight="1" x14ac:dyDescent="0.2">
      <c r="A934" s="10">
        <f t="shared" si="81"/>
        <v>38</v>
      </c>
      <c r="B934" s="2">
        <v>9</v>
      </c>
      <c r="C934" s="5" t="s">
        <v>2938</v>
      </c>
      <c r="D934" s="6">
        <f>SUM(сходові!N935)</f>
        <v>0.86913389408080544</v>
      </c>
      <c r="E934" s="6">
        <f>SUM(прибудинкова!M935)</f>
        <v>0.41871897259445223</v>
      </c>
      <c r="F934" s="6">
        <f>'слюсарі х.в.'!P935+'слюсарі кан'!P935+'слюсарі ц.о.'!P512+'слюсарі г.в.'!P505+зварювальник!L935+аварійки!J935</f>
        <v>0.38475694592663123</v>
      </c>
      <c r="G934" s="6">
        <f>'дератизація '!I935</f>
        <v>5.5135451714155856E-3</v>
      </c>
      <c r="H934" s="6">
        <f>SUM(димовенти!Q935)</f>
        <v>2.9105608229058375E-2</v>
      </c>
      <c r="I934" s="6">
        <f>'під зими'!L935+майстерні!L935+покрівлі!N935+маляри!L935</f>
        <v>0.16783817939164897</v>
      </c>
      <c r="J934" s="6">
        <f>електрики!P935</f>
        <v>5.666477854148369E-2</v>
      </c>
      <c r="K934" s="4">
        <f t="shared" si="82"/>
        <v>1.9317319239354958</v>
      </c>
      <c r="L934" s="4">
        <v>2.9580234668547201E-2</v>
      </c>
      <c r="M934" s="4">
        <f t="shared" si="83"/>
        <v>1.961312158604043</v>
      </c>
      <c r="N934" s="4">
        <f t="shared" si="84"/>
        <v>2.3535745903248513</v>
      </c>
    </row>
    <row r="935" spans="1:14" ht="18" customHeight="1" x14ac:dyDescent="0.2">
      <c r="A935" s="10">
        <f t="shared" si="81"/>
        <v>39</v>
      </c>
      <c r="B935" s="2">
        <v>2</v>
      </c>
      <c r="C935" s="5" t="s">
        <v>2939</v>
      </c>
      <c r="D935" s="6">
        <f>SUM(сходові!N936)</f>
        <v>0</v>
      </c>
      <c r="E935" s="6">
        <f>SUM(прибудинкова!M936)</f>
        <v>0</v>
      </c>
      <c r="F935" s="6">
        <f>'слюсарі х.в.'!P936+'слюсарі кан'!P936+'слюсарі ц.о.'!P513+'слюсарі г.в.'!P506+зварювальник!L936+аварійки!J936</f>
        <v>0.23646274029264458</v>
      </c>
      <c r="G935" s="6">
        <f>'дератизація '!I936</f>
        <v>0</v>
      </c>
      <c r="H935" s="6">
        <f>SUM(димовенти!Q936)</f>
        <v>3.811890583094265E-2</v>
      </c>
      <c r="I935" s="6">
        <f>'під зими'!L936+майстерні!L936+покрівлі!N936+маляри!L936</f>
        <v>0.34629999211175422</v>
      </c>
      <c r="J935" s="6">
        <f>електрики!P936</f>
        <v>7.4233913946253546E-2</v>
      </c>
      <c r="K935" s="4">
        <f t="shared" si="82"/>
        <v>0.69511555218159504</v>
      </c>
      <c r="L935" s="4">
        <v>1.057947286794908E-2</v>
      </c>
      <c r="M935" s="4">
        <f t="shared" si="83"/>
        <v>0.70569502504954418</v>
      </c>
      <c r="N935" s="4">
        <f t="shared" si="84"/>
        <v>0.84683403005945301</v>
      </c>
    </row>
    <row r="936" spans="1:14" ht="18" customHeight="1" x14ac:dyDescent="0.2">
      <c r="A936" s="10">
        <f t="shared" si="81"/>
        <v>40</v>
      </c>
      <c r="B936" s="2">
        <v>2</v>
      </c>
      <c r="C936" s="5" t="s">
        <v>2940</v>
      </c>
      <c r="D936" s="6">
        <f>SUM(сходові!N937)</f>
        <v>0</v>
      </c>
      <c r="E936" s="6">
        <f>SUM(прибудинкова!M937)</f>
        <v>0</v>
      </c>
      <c r="F936" s="6">
        <f>'слюсарі х.в.'!P937+'слюсарі кан'!P937+'слюсарі ц.о.'!P514+'слюсарі г.в.'!P507+зварювальник!L937+аварійки!J937</f>
        <v>0.2359146835461661</v>
      </c>
      <c r="G936" s="6">
        <f>'дератизація '!I937</f>
        <v>0</v>
      </c>
      <c r="H936" s="6">
        <f>SUM(димовенти!Q937)</f>
        <v>3.793647022739121E-2</v>
      </c>
      <c r="I936" s="6">
        <f>'під зими'!L937+майстерні!L937+покрівлі!N937+маляри!L937</f>
        <v>0.35139586159243497</v>
      </c>
      <c r="J936" s="6">
        <f>електрики!P937</f>
        <v>7.3878633315827447E-2</v>
      </c>
      <c r="K936" s="4">
        <f t="shared" si="82"/>
        <v>0.6991256486818197</v>
      </c>
      <c r="L936" s="4">
        <v>1.0635746927705858E-2</v>
      </c>
      <c r="M936" s="4">
        <f t="shared" si="83"/>
        <v>0.70976139560952556</v>
      </c>
      <c r="N936" s="4">
        <f t="shared" si="84"/>
        <v>0.85171367473143067</v>
      </c>
    </row>
    <row r="937" spans="1:14" ht="18" customHeight="1" x14ac:dyDescent="0.2">
      <c r="A937" s="10">
        <f t="shared" si="81"/>
        <v>41</v>
      </c>
      <c r="B937" s="2">
        <v>2</v>
      </c>
      <c r="C937" s="5" t="s">
        <v>2941</v>
      </c>
      <c r="D937" s="6">
        <f>SUM(сходові!N938)</f>
        <v>0</v>
      </c>
      <c r="E937" s="6">
        <f>SUM(прибудинкова!M938)</f>
        <v>0.42195936873310663</v>
      </c>
      <c r="F937" s="6">
        <f>'слюсарі х.в.'!P938+'слюсарі кан'!P938+'слюсарі ц.о.'!P515+'слюсарі г.в.'!P508+зварювальник!L938+аварійки!J938</f>
        <v>0.2340664355598801</v>
      </c>
      <c r="G937" s="6">
        <f>'дератизація '!I938</f>
        <v>0</v>
      </c>
      <c r="H937" s="6">
        <f>SUM(димовенти!Q938)</f>
        <v>3.7321230584676519E-2</v>
      </c>
      <c r="I937" s="6">
        <f>'під зими'!L938+майстерні!L938+покрівлі!N938+маляри!L938</f>
        <v>0.350112091748081</v>
      </c>
      <c r="J937" s="6">
        <f>електрики!P938</f>
        <v>7.2680496965950039E-2</v>
      </c>
      <c r="K937" s="4">
        <f t="shared" si="82"/>
        <v>1.1161396235916943</v>
      </c>
      <c r="L937" s="4">
        <v>1.6368142007277542E-2</v>
      </c>
      <c r="M937" s="4">
        <f t="shared" si="83"/>
        <v>1.1325077655989717</v>
      </c>
      <c r="N937" s="4">
        <f t="shared" si="84"/>
        <v>1.359009318718766</v>
      </c>
    </row>
    <row r="938" spans="1:14" ht="18" customHeight="1" x14ac:dyDescent="0.2">
      <c r="A938" s="10">
        <f t="shared" si="81"/>
        <v>42</v>
      </c>
      <c r="B938" s="2">
        <v>2</v>
      </c>
      <c r="C938" s="5" t="s">
        <v>2942</v>
      </c>
      <c r="D938" s="6">
        <f>SUM(сходові!N939)</f>
        <v>0</v>
      </c>
      <c r="E938" s="6">
        <f>SUM(прибудинкова!M939)</f>
        <v>0.39249407948094078</v>
      </c>
      <c r="F938" s="6">
        <f>'слюсарі х.в.'!P939+'слюсарі кан'!P939+'слюсарі ц.о.'!P516+'слюсарі г.в.'!P509+зварювальник!L939+аварійки!J939</f>
        <v>0.22623733339312305</v>
      </c>
      <c r="G938" s="6">
        <f>'дератизація '!I939</f>
        <v>0</v>
      </c>
      <c r="H938" s="6">
        <f>SUM(димовенти!Q939)</f>
        <v>3.4715100857717361E-2</v>
      </c>
      <c r="I938" s="6">
        <f>'під зими'!L939+майстерні!L939+покрівлі!N939+маляри!L939</f>
        <v>0.33337342947370008</v>
      </c>
      <c r="J938" s="6">
        <f>електрики!P939</f>
        <v>6.7605240851782739E-2</v>
      </c>
      <c r="K938" s="4">
        <f t="shared" si="82"/>
        <v>1.054425184057264</v>
      </c>
      <c r="L938" s="4">
        <v>1.5537249119355057E-2</v>
      </c>
      <c r="M938" s="4">
        <f t="shared" si="83"/>
        <v>1.0699624331766191</v>
      </c>
      <c r="N938" s="4">
        <f t="shared" si="84"/>
        <v>1.2839549198119429</v>
      </c>
    </row>
    <row r="939" spans="1:14" ht="18" customHeight="1" x14ac:dyDescent="0.2">
      <c r="A939" s="10">
        <f t="shared" si="81"/>
        <v>43</v>
      </c>
      <c r="B939" s="2">
        <v>2</v>
      </c>
      <c r="C939" s="5" t="s">
        <v>2943</v>
      </c>
      <c r="D939" s="6">
        <f>SUM(сходові!N940)</f>
        <v>0</v>
      </c>
      <c r="E939" s="6">
        <f>SUM(прибудинкова!M940)</f>
        <v>0.41479832004799866</v>
      </c>
      <c r="F939" s="6">
        <f>'слюсарі х.в.'!P940+'слюсарі кан'!P940+'слюсарі ц.о.'!P517+'слюсарі г.в.'!P510+зварювальник!L940+аварійки!J940</f>
        <v>0.23216370243898563</v>
      </c>
      <c r="G939" s="6">
        <f>'дератизація '!I940</f>
        <v>0</v>
      </c>
      <c r="H939" s="6">
        <f>SUM(димовенти!Q940)</f>
        <v>3.6687854082082375E-2</v>
      </c>
      <c r="I939" s="6">
        <f>'під зими'!L940+майстерні!L940+покрівлі!N940+маляри!L940</f>
        <v>0.34604403816664148</v>
      </c>
      <c r="J939" s="6">
        <f>електрики!P940</f>
        <v>7.1447040344774254E-2</v>
      </c>
      <c r="K939" s="4">
        <f t="shared" si="82"/>
        <v>1.1011409550804825</v>
      </c>
      <c r="L939" s="4">
        <v>1.6166207304665225E-2</v>
      </c>
      <c r="M939" s="4">
        <f t="shared" si="83"/>
        <v>1.1173071623851478</v>
      </c>
      <c r="N939" s="4">
        <f t="shared" si="84"/>
        <v>1.3407685948621773</v>
      </c>
    </row>
    <row r="940" spans="1:14" ht="18" customHeight="1" x14ac:dyDescent="0.2">
      <c r="A940" s="10">
        <f t="shared" si="81"/>
        <v>44</v>
      </c>
      <c r="B940" s="2">
        <v>2</v>
      </c>
      <c r="C940" s="5" t="s">
        <v>2944</v>
      </c>
      <c r="D940" s="6">
        <f>SUM(сходові!N941)</f>
        <v>0</v>
      </c>
      <c r="E940" s="6">
        <f>SUM(прибудинкова!M941)</f>
        <v>0.44244395684768695</v>
      </c>
      <c r="F940" s="6">
        <f>'слюсарі х.в.'!P941+'слюсарі кан'!P941+'слюсарі ц.о.'!P518+'слюсарі г.в.'!P511+зварювальник!L941+аварійки!J941</f>
        <v>0.18072932001454795</v>
      </c>
      <c r="G940" s="6">
        <f>'дератизація '!I941</f>
        <v>0</v>
      </c>
      <c r="H940" s="6">
        <f>SUM(димовенти!Q941)</f>
        <v>2.2012335105714573E-2</v>
      </c>
      <c r="I940" s="6">
        <f>'під зими'!L941+майстерні!L941+покрівлі!N941+маляри!L941</f>
        <v>0.18379018921790177</v>
      </c>
      <c r="J940" s="6">
        <f>електрики!P941</f>
        <v>3.8104434983657023E-2</v>
      </c>
      <c r="K940" s="4">
        <f t="shared" si="82"/>
        <v>0.86708023616950824</v>
      </c>
      <c r="L940" s="4">
        <v>1.306639990799946E-2</v>
      </c>
      <c r="M940" s="4">
        <f t="shared" si="83"/>
        <v>0.88014663607750765</v>
      </c>
      <c r="N940" s="4">
        <f t="shared" si="84"/>
        <v>1.0561759632930092</v>
      </c>
    </row>
    <row r="941" spans="1:14" ht="18" customHeight="1" x14ac:dyDescent="0.2">
      <c r="A941" s="10">
        <f t="shared" si="81"/>
        <v>45</v>
      </c>
      <c r="B941" s="2">
        <v>2</v>
      </c>
      <c r="C941" s="5" t="s">
        <v>2945</v>
      </c>
      <c r="D941" s="6">
        <f>SUM(сходові!N942)</f>
        <v>0</v>
      </c>
      <c r="E941" s="6">
        <f>SUM(прибудинкова!M942)</f>
        <v>1.2083525593008739</v>
      </c>
      <c r="F941" s="6">
        <f>'слюсарі х.в.'!P942+'слюсарі кан'!P942+'слюсарі ц.о.'!P519+'слюсарі г.в.'!P512+зварювальник!L942+аварійки!J942</f>
        <v>0.2824825498519799</v>
      </c>
      <c r="G941" s="6">
        <f>'дератизація '!I942</f>
        <v>0</v>
      </c>
      <c r="H941" s="6">
        <f>SUM(димовенти!Q942)</f>
        <v>5.3437851882104252E-2</v>
      </c>
      <c r="I941" s="6">
        <f>'під зими'!L942+майстерні!L942+покрівлі!N942+маляри!L942</f>
        <v>0.3108260719638295</v>
      </c>
      <c r="J941" s="6">
        <f>електрики!P942</f>
        <v>0.10406649434487904</v>
      </c>
      <c r="K941" s="4">
        <f t="shared" si="82"/>
        <v>1.9591655273436663</v>
      </c>
      <c r="L941" s="4">
        <v>2.7844106221112885E-2</v>
      </c>
      <c r="M941" s="4">
        <f t="shared" si="83"/>
        <v>1.9870096335647793</v>
      </c>
      <c r="N941" s="4">
        <f t="shared" si="84"/>
        <v>2.3844115602777349</v>
      </c>
    </row>
    <row r="942" spans="1:14" ht="18" customHeight="1" x14ac:dyDescent="0.2">
      <c r="A942" s="10">
        <f t="shared" si="81"/>
        <v>46</v>
      </c>
      <c r="B942" s="2">
        <v>10</v>
      </c>
      <c r="C942" s="5" t="s">
        <v>2036</v>
      </c>
      <c r="D942" s="6">
        <f>SUM(сходові!N943)</f>
        <v>0.70892636032661094</v>
      </c>
      <c r="E942" s="6">
        <f>SUM(прибудинкова!M943)</f>
        <v>0.47415459486529443</v>
      </c>
      <c r="F942" s="6">
        <f>'слюсарі х.в.'!P943+'слюсарі кан'!P943+'слюсарі ц.о.'!P520+'слюсарі г.в.'!P513+зварювальник!L943+аварійки!J943</f>
        <v>0.39051261012557248</v>
      </c>
      <c r="G942" s="6">
        <f>'дератизація '!I943</f>
        <v>2.3046709810397334E-3</v>
      </c>
      <c r="H942" s="6">
        <f>SUM(димовенти!Q943)</f>
        <v>3.1021537699355319E-2</v>
      </c>
      <c r="I942" s="6">
        <f>'під зими'!L943+майстерні!L943+покрівлі!N943+маляри!L943</f>
        <v>0.16196165001675825</v>
      </c>
      <c r="J942" s="6">
        <f>електрики!P943</f>
        <v>6.0412283874766569E-2</v>
      </c>
      <c r="K942" s="4">
        <f t="shared" si="82"/>
        <v>1.8292937078893976</v>
      </c>
      <c r="L942" s="4">
        <v>2.6536841513402964E-2</v>
      </c>
      <c r="M942" s="4">
        <f t="shared" si="83"/>
        <v>1.8558305494028007</v>
      </c>
      <c r="N942" s="4">
        <f t="shared" si="84"/>
        <v>2.2269966592833605</v>
      </c>
    </row>
    <row r="943" spans="1:14" ht="18" customHeight="1" x14ac:dyDescent="0.2">
      <c r="A943" s="10">
        <f t="shared" si="81"/>
        <v>47</v>
      </c>
      <c r="B943" s="2">
        <v>5</v>
      </c>
      <c r="C943" s="5" t="s">
        <v>2037</v>
      </c>
      <c r="D943" s="6">
        <f>SUM(сходові!N944)</f>
        <v>0.88883166717156414</v>
      </c>
      <c r="E943" s="6">
        <f>SUM(прибудинкова!M944)</f>
        <v>1.1694330842505638</v>
      </c>
      <c r="F943" s="6">
        <f>'слюсарі х.в.'!P944+'слюсарі кан'!P944+'слюсарі ц.о.'!P521+'слюсарі г.в.'!P514+зварювальник!L944+аварійки!J944</f>
        <v>0.41567026379950167</v>
      </c>
      <c r="G943" s="6">
        <f>'дератизація '!I944</f>
        <v>7.7470211047157428E-3</v>
      </c>
      <c r="H943" s="6">
        <f>SUM(димовенти!Q944)</f>
        <v>3.8833148147341977E-2</v>
      </c>
      <c r="I943" s="6">
        <f>'під зими'!L944+майстерні!L944+покрівлі!N944+маляри!L944</f>
        <v>0.21805605515357279</v>
      </c>
      <c r="J943" s="6">
        <f>електрики!P944</f>
        <v>7.6720863442019976E-2</v>
      </c>
      <c r="K943" s="4">
        <f t="shared" si="82"/>
        <v>2.8152921030692801</v>
      </c>
      <c r="L943" s="4">
        <v>3.8474154197014832E-2</v>
      </c>
      <c r="M943" s="4">
        <f t="shared" si="83"/>
        <v>2.8537662572662947</v>
      </c>
      <c r="N943" s="4">
        <f t="shared" si="84"/>
        <v>3.4245195087195537</v>
      </c>
    </row>
    <row r="944" spans="1:14" ht="18" customHeight="1" x14ac:dyDescent="0.2">
      <c r="A944" s="10">
        <f t="shared" si="81"/>
        <v>48</v>
      </c>
      <c r="B944" s="2">
        <v>9</v>
      </c>
      <c r="C944" s="5" t="s">
        <v>2038</v>
      </c>
      <c r="D944" s="6">
        <f>SUM(сходові!N945)</f>
        <v>0.65167472626976297</v>
      </c>
      <c r="E944" s="6">
        <f>SUM(прибудинкова!M945)</f>
        <v>0.45737334192893009</v>
      </c>
      <c r="F944" s="6">
        <f>'слюсарі х.в.'!P945+'слюсарі кан'!P945+'слюсарі ц.о.'!P522+'слюсарі г.в.'!P515+зварювальник!L945+аварійки!J945</f>
        <v>0.38900872160208333</v>
      </c>
      <c r="G944" s="6">
        <f>'дератизація '!I945</f>
        <v>4.2899841762878742E-3</v>
      </c>
      <c r="H944" s="6">
        <f>SUM(димовенти!Q945)</f>
        <v>2.968473768179835E-2</v>
      </c>
      <c r="I944" s="6">
        <f>'під зими'!L945+майстерні!L945+покрівлі!N945+маляри!L945</f>
        <v>0.1715960110039394</v>
      </c>
      <c r="J944" s="6">
        <f>електрики!P945</f>
        <v>5.9412225102659456E-2</v>
      </c>
      <c r="K944" s="4">
        <f t="shared" si="82"/>
        <v>1.7630397477654614</v>
      </c>
      <c r="L944" s="4">
        <v>2.4599662212453244E-2</v>
      </c>
      <c r="M944" s="4">
        <f t="shared" si="83"/>
        <v>1.7876394099779147</v>
      </c>
      <c r="N944" s="4">
        <f t="shared" si="84"/>
        <v>2.1451672919734976</v>
      </c>
    </row>
    <row r="945" spans="1:14" ht="18" customHeight="1" x14ac:dyDescent="0.2">
      <c r="A945" s="10">
        <f t="shared" si="81"/>
        <v>49</v>
      </c>
      <c r="B945" s="2">
        <v>9</v>
      </c>
      <c r="C945" s="5" t="s">
        <v>2039</v>
      </c>
      <c r="D945" s="6">
        <f>SUM(сходові!N946)</f>
        <v>0.79064038516138002</v>
      </c>
      <c r="E945" s="6">
        <f>SUM(прибудинкова!M946)</f>
        <v>0.92531382275891383</v>
      </c>
      <c r="F945" s="6">
        <f>'слюсарі х.в.'!P946+'слюсарі кан'!P946+'слюсарі ц.о.'!P523+'слюсарі г.в.'!P516+зварювальник!L946+аварійки!J946</f>
        <v>0.38923813771800464</v>
      </c>
      <c r="G945" s="6">
        <f>'дератизація '!I946</f>
        <v>1.3338085428987382E-3</v>
      </c>
      <c r="H945" s="6">
        <f>SUM(димовенти!Q946)</f>
        <v>3.0597294873446774E-2</v>
      </c>
      <c r="I945" s="6">
        <f>'під зими'!L946+майстерні!L946+покрівлі!N946+маляри!L946</f>
        <v>0.15594403820519548</v>
      </c>
      <c r="J945" s="6">
        <f>електрики!P946</f>
        <v>5.9586100521800391E-2</v>
      </c>
      <c r="K945" s="4">
        <f t="shared" si="82"/>
        <v>2.3526535877816399</v>
      </c>
      <c r="L945" s="4">
        <v>3.3728028635348739E-2</v>
      </c>
      <c r="M945" s="4">
        <f t="shared" si="83"/>
        <v>2.3863816164169886</v>
      </c>
      <c r="N945" s="4">
        <f t="shared" si="84"/>
        <v>2.8636579397003863</v>
      </c>
    </row>
    <row r="946" spans="1:14" ht="18" customHeight="1" x14ac:dyDescent="0.2">
      <c r="A946" s="10">
        <f t="shared" si="81"/>
        <v>50</v>
      </c>
      <c r="B946" s="2">
        <v>4</v>
      </c>
      <c r="C946" s="5" t="s">
        <v>2040</v>
      </c>
      <c r="D946" s="6">
        <f>SUM(сходові!N947)</f>
        <v>0.64332406968074307</v>
      </c>
      <c r="E946" s="6">
        <f>SUM(прибудинкова!M947)</f>
        <v>0.76289539754626157</v>
      </c>
      <c r="F946" s="6">
        <f>'слюсарі х.в.'!P947+'слюсарі кан'!P947+'слюсарі ц.о.'!P524+'слюсарі г.в.'!P517+зварювальник!L947+аварійки!J947</f>
        <v>0.32538984991671344</v>
      </c>
      <c r="G946" s="6">
        <f>'дератизація '!I947</f>
        <v>3.8975123703653496E-3</v>
      </c>
      <c r="H946" s="6">
        <f>SUM(димовенти!Q947)</f>
        <v>3.8684759581161354E-2</v>
      </c>
      <c r="I946" s="6">
        <f>'під зими'!L947+майстерні!L947+покрівлі!N947+маляри!L947</f>
        <v>0.22330237784389614</v>
      </c>
      <c r="J946" s="6">
        <f>електрики!P947</f>
        <v>7.5335874710452666E-2</v>
      </c>
      <c r="K946" s="4">
        <f t="shared" si="82"/>
        <v>2.0728298416495932</v>
      </c>
      <c r="L946" s="4">
        <v>2.9715350737110957E-2</v>
      </c>
      <c r="M946" s="4">
        <f t="shared" si="83"/>
        <v>2.102545192386704</v>
      </c>
      <c r="N946" s="4">
        <f t="shared" si="84"/>
        <v>2.5230542308640449</v>
      </c>
    </row>
    <row r="947" spans="1:14" ht="18" customHeight="1" x14ac:dyDescent="0.2">
      <c r="A947" s="10">
        <f t="shared" si="81"/>
        <v>51</v>
      </c>
      <c r="B947" s="2">
        <v>4</v>
      </c>
      <c r="C947" s="5" t="s">
        <v>2041</v>
      </c>
      <c r="D947" s="6">
        <f>SUM(сходові!N948)</f>
        <v>0.6501280944748129</v>
      </c>
      <c r="E947" s="6">
        <f>SUM(прибудинкова!M948)</f>
        <v>1.3104746299873506</v>
      </c>
      <c r="F947" s="6">
        <f>'слюсарі х.в.'!P948+'слюсарі кан'!P948+'слюсарі ц.о.'!P525+'слюсарі г.в.'!P518+зварювальник!L948+аварійки!J948</f>
        <v>0.32661896322046302</v>
      </c>
      <c r="G947" s="6">
        <f>'дератизація '!I948</f>
        <v>3.8359842724644834E-3</v>
      </c>
      <c r="H947" s="6">
        <f>SUM(димовенти!Q948)</f>
        <v>3.9093903394905913E-2</v>
      </c>
      <c r="I947" s="6">
        <f>'під зими'!L948+майстерні!L948+покрівлі!N948+маляри!L948</f>
        <v>0.22862020158936222</v>
      </c>
      <c r="J947" s="6">
        <f>електрики!P948</f>
        <v>7.6132653788946084E-2</v>
      </c>
      <c r="K947" s="4">
        <f t="shared" si="82"/>
        <v>2.6349044307283052</v>
      </c>
      <c r="L947" s="4">
        <v>3.7433850111613376E-2</v>
      </c>
      <c r="M947" s="4">
        <f t="shared" si="83"/>
        <v>2.6723382808399183</v>
      </c>
      <c r="N947" s="4">
        <f t="shared" si="84"/>
        <v>3.2068059370079021</v>
      </c>
    </row>
    <row r="948" spans="1:14" ht="18" customHeight="1" x14ac:dyDescent="0.2">
      <c r="A948" s="10">
        <f t="shared" si="81"/>
        <v>52</v>
      </c>
      <c r="B948" s="2">
        <v>2</v>
      </c>
      <c r="C948" s="5" t="s">
        <v>2042</v>
      </c>
      <c r="D948" s="6">
        <f>SUM(сходові!N949)</f>
        <v>0</v>
      </c>
      <c r="E948" s="6">
        <f>SUM(прибудинкова!M949)</f>
        <v>0</v>
      </c>
      <c r="F948" s="6">
        <f>'слюсарі х.в.'!P949+'слюсарі кан'!P949+'слюсарі ц.о.'!P526+'слюсарі г.в.'!P519+зварювальник!L949+аварійки!J949</f>
        <v>0.22616126628479524</v>
      </c>
      <c r="G948" s="6">
        <f>'дератизація '!I949</f>
        <v>0</v>
      </c>
      <c r="H948" s="6">
        <f>SUM(димовенти!Q949)</f>
        <v>3.4689779850527194E-2</v>
      </c>
      <c r="I948" s="6">
        <f>'під зими'!L949+майстерні!L949+покрівлі!N949+маляри!L949</f>
        <v>0</v>
      </c>
      <c r="J948" s="6">
        <f>електрики!P949</f>
        <v>0</v>
      </c>
      <c r="K948" s="4">
        <f t="shared" si="82"/>
        <v>0.26085104613532245</v>
      </c>
      <c r="L948" s="4">
        <v>4.3694834729613441E-3</v>
      </c>
      <c r="M948" s="4">
        <f t="shared" si="83"/>
        <v>0.26522052960828379</v>
      </c>
      <c r="N948" s="4">
        <f t="shared" si="84"/>
        <v>0.31826463552994055</v>
      </c>
    </row>
    <row r="949" spans="1:14" ht="18" customHeight="1" x14ac:dyDescent="0.2">
      <c r="A949" s="10">
        <f t="shared" si="81"/>
        <v>53</v>
      </c>
      <c r="B949" s="2">
        <v>2</v>
      </c>
      <c r="C949" s="5" t="s">
        <v>2043</v>
      </c>
      <c r="D949" s="6">
        <f>SUM(сходові!N950)</f>
        <v>0</v>
      </c>
      <c r="E949" s="6">
        <f>SUM(прибудинкова!M950)</f>
        <v>0</v>
      </c>
      <c r="F949" s="6">
        <f>'слюсарі х.в.'!P950+'слюсарі кан'!P950+'слюсарі ц.о.'!P527+'слюсарі г.в.'!P520+зварювальник!L950+аварійки!J950</f>
        <v>0.22836037620653718</v>
      </c>
      <c r="G949" s="6">
        <f>'дератизація '!I950</f>
        <v>0</v>
      </c>
      <c r="H949" s="6">
        <f>SUM(димовенти!Q950)</f>
        <v>3.5421813437243876E-2</v>
      </c>
      <c r="I949" s="6">
        <f>'під зими'!L950+майстерні!L950+покрівлі!N950+маляри!L950</f>
        <v>0</v>
      </c>
      <c r="J949" s="6">
        <f>електрики!P950</f>
        <v>0</v>
      </c>
      <c r="K949" s="4">
        <f t="shared" si="82"/>
        <v>0.26378218964378108</v>
      </c>
      <c r="L949" s="4">
        <v>4.4140758384948187E-3</v>
      </c>
      <c r="M949" s="4">
        <f t="shared" si="83"/>
        <v>0.26819626548227593</v>
      </c>
      <c r="N949" s="4">
        <f t="shared" si="84"/>
        <v>0.32183551857873111</v>
      </c>
    </row>
    <row r="950" spans="1:14" ht="18" customHeight="1" x14ac:dyDescent="0.2">
      <c r="A950" s="10">
        <f t="shared" si="81"/>
        <v>54</v>
      </c>
      <c r="B950" s="2">
        <v>2</v>
      </c>
      <c r="C950" s="5" t="s">
        <v>2044</v>
      </c>
      <c r="D950" s="6">
        <f>SUM(сходові!N951)</f>
        <v>0</v>
      </c>
      <c r="E950" s="6">
        <f>SUM(прибудинкова!M951)</f>
        <v>0</v>
      </c>
      <c r="F950" s="6">
        <f>'слюсарі х.в.'!P951+'слюсарі кан'!P951+'слюсарі ц.о.'!P528+'слюсарі г.в.'!P521+зварювальник!L951+аварійки!J951</f>
        <v>0.27192263182134724</v>
      </c>
      <c r="G950" s="6">
        <f>'дератизація '!I951</f>
        <v>0</v>
      </c>
      <c r="H950" s="6">
        <f>SUM(димовенти!Q951)</f>
        <v>3.7442021831320421E-2</v>
      </c>
      <c r="I950" s="6">
        <f>'під зими'!L951+майстерні!L951+покрівлі!N951+маляри!L951</f>
        <v>0.2929613979085009</v>
      </c>
      <c r="J950" s="6">
        <f>електрики!P951</f>
        <v>9.7220972673487407E-2</v>
      </c>
      <c r="K950" s="4">
        <f t="shared" si="82"/>
        <v>0.69954702423465598</v>
      </c>
      <c r="L950" s="4">
        <v>1.0748411713673911E-2</v>
      </c>
      <c r="M950" s="4">
        <f t="shared" si="83"/>
        <v>0.71029543594832989</v>
      </c>
      <c r="N950" s="4">
        <f t="shared" si="84"/>
        <v>0.85235452313799587</v>
      </c>
    </row>
    <row r="951" spans="1:14" ht="18" customHeight="1" x14ac:dyDescent="0.2">
      <c r="A951" s="10">
        <f t="shared" si="81"/>
        <v>55</v>
      </c>
      <c r="B951" s="2">
        <v>5</v>
      </c>
      <c r="C951" s="5" t="s">
        <v>2045</v>
      </c>
      <c r="D951" s="6">
        <f>SUM(сходові!N952)</f>
        <v>0.85734260332174583</v>
      </c>
      <c r="E951" s="6">
        <f>SUM(прибудинкова!M952)</f>
        <v>0.87595879146817723</v>
      </c>
      <c r="F951" s="6">
        <f>'слюсарі х.в.'!P952+'слюсарі кан'!P952+'слюсарі ц.о.'!P529+'слюсарі г.в.'!P522+зварювальник!L952+аварійки!J952</f>
        <v>0.40079278855242628</v>
      </c>
      <c r="G951" s="6">
        <f>'дератизація '!I952</f>
        <v>2.6908716364104543E-3</v>
      </c>
      <c r="H951" s="6">
        <f>SUM(димовенти!Q952)</f>
        <v>3.4443574866072406E-2</v>
      </c>
      <c r="I951" s="6">
        <f>'під зими'!L952+майстерні!L952+покрівлі!N952+маляри!L952</f>
        <v>0.23571175812735456</v>
      </c>
      <c r="J951" s="6">
        <f>електрики!P952</f>
        <v>6.7076462896105388E-2</v>
      </c>
      <c r="K951" s="4">
        <f t="shared" si="82"/>
        <v>2.4740168508682925</v>
      </c>
      <c r="L951" s="4">
        <v>3.5385299813835758E-2</v>
      </c>
      <c r="M951" s="4">
        <f t="shared" si="83"/>
        <v>2.5094021506821282</v>
      </c>
      <c r="N951" s="4">
        <f t="shared" si="84"/>
        <v>3.0112825808185537</v>
      </c>
    </row>
    <row r="952" spans="1:14" ht="18" customHeight="1" x14ac:dyDescent="0.2">
      <c r="A952" s="10">
        <f t="shared" si="81"/>
        <v>56</v>
      </c>
      <c r="B952" s="2">
        <v>1</v>
      </c>
      <c r="C952" s="5" t="s">
        <v>2046</v>
      </c>
      <c r="D952" s="6">
        <f>SUM(сходові!N953)</f>
        <v>0</v>
      </c>
      <c r="E952" s="6">
        <f>SUM(прибудинкова!M953)</f>
        <v>0</v>
      </c>
      <c r="F952" s="6">
        <f>'слюсарі х.в.'!P953+'слюсарі кан'!P953+'слюсарі ц.о.'!P530+'слюсарі г.в.'!P523+зварювальник!L953+аварійки!J953</f>
        <v>0.22272292568367874</v>
      </c>
      <c r="G952" s="6">
        <f>'дератизація '!I953</f>
        <v>0</v>
      </c>
      <c r="H952" s="6">
        <f>SUM(димовенти!Q953)</f>
        <v>3.3545234606242556E-2</v>
      </c>
      <c r="I952" s="6">
        <f>'під зими'!L953+майстерні!L953+покрівлі!N953+маляри!L953</f>
        <v>0.63462528831073439</v>
      </c>
      <c r="J952" s="6">
        <f>електрики!P953</f>
        <v>6.5327007813674065E-2</v>
      </c>
      <c r="K952" s="4">
        <f t="shared" si="82"/>
        <v>0.95622045641432973</v>
      </c>
      <c r="L952" s="4">
        <v>0.01</v>
      </c>
      <c r="M952" s="4">
        <f t="shared" si="83"/>
        <v>0.96622045641432974</v>
      </c>
      <c r="N952" s="4">
        <f t="shared" si="84"/>
        <v>1.1594645476971956</v>
      </c>
    </row>
    <row r="953" spans="1:14" ht="18" customHeight="1" x14ac:dyDescent="0.2">
      <c r="A953" s="10">
        <f t="shared" si="81"/>
        <v>57</v>
      </c>
      <c r="B953" s="2">
        <v>5</v>
      </c>
      <c r="C953" s="5" t="s">
        <v>2047</v>
      </c>
      <c r="D953" s="6">
        <f>SUM(сходові!N954)</f>
        <v>0.73641530261142818</v>
      </c>
      <c r="E953" s="6">
        <f>SUM(прибудинкова!M954)</f>
        <v>0.89305392037431153</v>
      </c>
      <c r="F953" s="6">
        <f>'слюсарі х.в.'!P954+'слюсарі кан'!P954+'слюсарі ц.о.'!P531+'слюсарі г.в.'!P524+зварювальник!L954+аварійки!J954</f>
        <v>0.4178679631102209</v>
      </c>
      <c r="G953" s="6">
        <f>'дератизація '!I954</f>
        <v>9.1365182282861623E-3</v>
      </c>
      <c r="H953" s="6">
        <f>SUM(димовенти!Q954)</f>
        <v>3.9905812464167606E-2</v>
      </c>
      <c r="I953" s="6">
        <f>'під зими'!L954+майстерні!L954+покрівлі!N954+маляри!L954</f>
        <v>0.19376213438574941</v>
      </c>
      <c r="J953" s="6">
        <f>електрики!P954</f>
        <v>7.8145533426681763E-2</v>
      </c>
      <c r="K953" s="4">
        <f t="shared" si="82"/>
        <v>2.3682871846008453</v>
      </c>
      <c r="L953" s="4">
        <v>0.03</v>
      </c>
      <c r="M953" s="4">
        <f t="shared" si="83"/>
        <v>2.3982871846008451</v>
      </c>
      <c r="N953" s="4">
        <f t="shared" si="84"/>
        <v>2.877944621521014</v>
      </c>
    </row>
    <row r="954" spans="1:14" ht="18" customHeight="1" x14ac:dyDescent="0.2">
      <c r="A954" s="10">
        <f t="shared" si="81"/>
        <v>58</v>
      </c>
      <c r="B954" s="2">
        <v>5</v>
      </c>
      <c r="C954" s="5" t="s">
        <v>2048</v>
      </c>
      <c r="D954" s="6">
        <f>SUM(сходові!N955)</f>
        <v>0.74082891882220758</v>
      </c>
      <c r="E954" s="6">
        <f>SUM(прибудинкова!M955)</f>
        <v>0.94096899874633722</v>
      </c>
      <c r="F954" s="6">
        <f>'слюсарі х.в.'!P955+'слюсарі кан'!P955+'слюсарі ц.о.'!P532+'слюсарі г.в.'!P525+зварювальник!L955+аварійки!J955</f>
        <v>0.41798280785805775</v>
      </c>
      <c r="G954" s="6">
        <f>'дератизація '!I955</f>
        <v>9.1960293171916962E-3</v>
      </c>
      <c r="H954" s="6">
        <f>SUM(димовенти!Q955)</f>
        <v>4.0165740622144702E-2</v>
      </c>
      <c r="I954" s="6">
        <f>'під зими'!L955+майстерні!L955+покрівлі!N955+маляри!L955</f>
        <v>0.19426323839606216</v>
      </c>
      <c r="J954" s="6">
        <f>електрики!P955</f>
        <v>7.8219982130533661E-2</v>
      </c>
      <c r="K954" s="4">
        <f t="shared" si="82"/>
        <v>2.4216257158925343</v>
      </c>
      <c r="L954" s="4">
        <v>0.03</v>
      </c>
      <c r="M954" s="4">
        <f t="shared" si="83"/>
        <v>2.4516257158925341</v>
      </c>
      <c r="N954" s="4">
        <f t="shared" si="84"/>
        <v>2.9419508590710408</v>
      </c>
    </row>
    <row r="955" spans="1:14" ht="18" customHeight="1" x14ac:dyDescent="0.2">
      <c r="A955" s="10">
        <f t="shared" si="81"/>
        <v>59</v>
      </c>
      <c r="B955" s="2">
        <v>1</v>
      </c>
      <c r="C955" s="5" t="s">
        <v>2049</v>
      </c>
      <c r="D955" s="6">
        <f>SUM(сходові!N956)</f>
        <v>0</v>
      </c>
      <c r="E955" s="6">
        <f>SUM(прибудинкова!M956)</f>
        <v>0</v>
      </c>
      <c r="F955" s="6">
        <f>'слюсарі х.в.'!P956+'слюсарі кан'!P956+'слюсарі ц.о.'!P533+'слюсарі г.в.'!P526+зварювальник!L956+аварійки!J956</f>
        <v>0.19900665972464104</v>
      </c>
      <c r="G955" s="6">
        <f>'дератизація '!I956</f>
        <v>0</v>
      </c>
      <c r="H955" s="6">
        <f>SUM(димовенти!Q956)</f>
        <v>5.1301260076664155E-2</v>
      </c>
      <c r="I955" s="6">
        <f>'під зими'!L956+майстерні!L956+покрівлі!N956+маляри!L956</f>
        <v>0.76940106559387533</v>
      </c>
      <c r="J955" s="6">
        <f>електрики!P956</f>
        <v>4.9952815313682411E-2</v>
      </c>
      <c r="K955" s="4">
        <f t="shared" si="82"/>
        <v>1.069661800708863</v>
      </c>
      <c r="L955" s="4">
        <v>0.02</v>
      </c>
      <c r="M955" s="4">
        <f t="shared" si="83"/>
        <v>1.089661800708863</v>
      </c>
      <c r="N955" s="4">
        <f t="shared" si="84"/>
        <v>1.3075941608506356</v>
      </c>
    </row>
    <row r="956" spans="1:14" ht="18" customHeight="1" x14ac:dyDescent="0.2">
      <c r="A956" s="10">
        <f t="shared" si="81"/>
        <v>60</v>
      </c>
      <c r="B956" s="2">
        <v>5</v>
      </c>
      <c r="C956" s="5" t="s">
        <v>2050</v>
      </c>
      <c r="D956" s="6">
        <f>SUM(сходові!N957)</f>
        <v>0.92721982321402707</v>
      </c>
      <c r="E956" s="6">
        <f>SUM(прибудинкова!M957)</f>
        <v>0.79547191981838383</v>
      </c>
      <c r="F956" s="6">
        <f>'слюсарі х.в.'!P957+'слюсарі кан'!P957+'слюсарі ц.о.'!P534+'слюсарі г.в.'!P527+зварювальник!L957+аварійки!J957</f>
        <v>0.37961672496544663</v>
      </c>
      <c r="G956" s="6">
        <f>'дератизація '!I957</f>
        <v>0.01</v>
      </c>
      <c r="H956" s="6">
        <f>SUM(димовенти!Q957)</f>
        <v>2.7394545789873111E-2</v>
      </c>
      <c r="I956" s="6">
        <f>'під зими'!L957+майстерні!L957+покрівлі!N957+маляри!L957</f>
        <v>0.21092017532930163</v>
      </c>
      <c r="J956" s="6">
        <f>електрики!P957</f>
        <v>5.3348969767946064E-2</v>
      </c>
      <c r="K956" s="4">
        <f t="shared" ref="K956:K961" si="85">SUM(D956,E956,F956,G956,H956,I956,J956)</f>
        <v>2.4039721588849781</v>
      </c>
      <c r="L956" s="4">
        <v>3.4527174453118814E-2</v>
      </c>
      <c r="M956" s="4">
        <f t="shared" ref="M956:M961" si="86">SUM(L956+K956)</f>
        <v>2.4384993333380969</v>
      </c>
      <c r="N956" s="4">
        <f t="shared" ref="N956:N961" si="87">M956*1.2</f>
        <v>2.926199200005716</v>
      </c>
    </row>
    <row r="957" spans="1:14" ht="18" customHeight="1" x14ac:dyDescent="0.2">
      <c r="A957" s="10">
        <f t="shared" si="81"/>
        <v>61</v>
      </c>
      <c r="B957" s="2">
        <v>1</v>
      </c>
      <c r="C957" s="5" t="s">
        <v>2051</v>
      </c>
      <c r="D957" s="6">
        <f>SUM(сходові!N958)</f>
        <v>0</v>
      </c>
      <c r="E957" s="6">
        <f>SUM(прибудинкова!M958)</f>
        <v>0</v>
      </c>
      <c r="F957" s="6">
        <f>'слюсарі х.в.'!P958+'слюсарі кан'!P958+'слюсарі ц.о.'!P535+'слюсарі г.в.'!P528+зварювальник!L958+аварійки!J958</f>
        <v>0.23842316012478323</v>
      </c>
      <c r="G957" s="6">
        <f>'дератизація '!I958</f>
        <v>0</v>
      </c>
      <c r="H957" s="6">
        <f>SUM(димовенти!Q958)</f>
        <v>3.8771484925331071E-2</v>
      </c>
      <c r="I957" s="6">
        <f>'під зими'!L958+майстерні!L958+покрівлі!N958+маляри!L958</f>
        <v>0.46666970364135274</v>
      </c>
      <c r="J957" s="6">
        <f>електрики!P958</f>
        <v>7.5504766277398647E-2</v>
      </c>
      <c r="K957" s="4">
        <f t="shared" si="85"/>
        <v>0.81936911496886577</v>
      </c>
      <c r="L957" s="4">
        <v>1.2282237902662307E-2</v>
      </c>
      <c r="M957" s="4">
        <f t="shared" si="86"/>
        <v>0.83165135287152814</v>
      </c>
      <c r="N957" s="4">
        <f t="shared" si="87"/>
        <v>0.99798162344583374</v>
      </c>
    </row>
    <row r="958" spans="1:14" ht="18" customHeight="1" x14ac:dyDescent="0.2">
      <c r="A958" s="10">
        <f t="shared" si="81"/>
        <v>62</v>
      </c>
      <c r="B958" s="2">
        <v>5</v>
      </c>
      <c r="C958" s="5" t="s">
        <v>633</v>
      </c>
      <c r="D958" s="6">
        <f>SUM(сходові!N959)</f>
        <v>0.32591471374401687</v>
      </c>
      <c r="E958" s="6">
        <f>SUM(прибудинкова!M959)</f>
        <v>1.3720286566793061</v>
      </c>
      <c r="F958" s="6">
        <f>'слюсарі х.в.'!P959+'слюсарі кан'!P959+'слюсарі ц.о.'!P536+'слюсарі г.в.'!P529+зварювальник!L959+аварійки!J959</f>
        <v>0.49715125792785975</v>
      </c>
      <c r="G958" s="6">
        <f>'дератизація '!I959</f>
        <v>1.1531049916081308E-2</v>
      </c>
      <c r="H958" s="6">
        <f>SUM(димовенти!Q959)</f>
        <v>6.6519113814827974E-2</v>
      </c>
      <c r="I958" s="6">
        <f>'під зими'!L959+майстерні!L959+покрівлі!N959+маляри!L959</f>
        <v>0.21570764377631768</v>
      </c>
      <c r="J958" s="6">
        <f>електрики!P959</f>
        <v>0.12954134078797802</v>
      </c>
      <c r="K958" s="4">
        <f t="shared" si="85"/>
        <v>2.6183937766463874</v>
      </c>
      <c r="L958" s="4">
        <v>3.7184361053907322E-2</v>
      </c>
      <c r="M958" s="4">
        <f t="shared" si="86"/>
        <v>2.6555781377002949</v>
      </c>
      <c r="N958" s="4">
        <f t="shared" si="87"/>
        <v>3.1866937652403537</v>
      </c>
    </row>
    <row r="959" spans="1:14" ht="18" customHeight="1" x14ac:dyDescent="0.2">
      <c r="A959" s="10">
        <f t="shared" si="81"/>
        <v>63</v>
      </c>
      <c r="B959" s="2">
        <v>5</v>
      </c>
      <c r="C959" s="5" t="s">
        <v>634</v>
      </c>
      <c r="D959" s="6">
        <f>SUM(сходові!N960)</f>
        <v>0.3395817402459248</v>
      </c>
      <c r="E959" s="6">
        <f>SUM(прибудинкова!M960)</f>
        <v>1.304304156106922</v>
      </c>
      <c r="F959" s="6">
        <f>'слюсарі х.в.'!P960+'слюсарі кан'!P960+'слюсарі ц.о.'!P537+'слюсарі г.в.'!P530+зварювальник!L960+аварійки!J960</f>
        <v>0.49848300462858075</v>
      </c>
      <c r="G959" s="6">
        <f>'дератизація '!I960</f>
        <v>1.1611025937861771E-2</v>
      </c>
      <c r="H959" s="6">
        <f>SUM(димовенти!Q960)</f>
        <v>6.6962421947945161E-2</v>
      </c>
      <c r="I959" s="6">
        <f>'під зими'!L960+майстерні!L960+покрівлі!N960+маляри!L960</f>
        <v>0.21640941901326527</v>
      </c>
      <c r="J959" s="6">
        <f>електрики!P960</f>
        <v>0.1304046524987455</v>
      </c>
      <c r="K959" s="4">
        <f t="shared" si="85"/>
        <v>2.5677564203792458</v>
      </c>
      <c r="L959" s="4">
        <v>3.6487522820382923E-2</v>
      </c>
      <c r="M959" s="4">
        <f t="shared" si="86"/>
        <v>2.6042439431996289</v>
      </c>
      <c r="N959" s="4">
        <f t="shared" si="87"/>
        <v>3.1250927318395547</v>
      </c>
    </row>
    <row r="960" spans="1:14" ht="18" customHeight="1" x14ac:dyDescent="0.2">
      <c r="A960" s="10">
        <f t="shared" si="81"/>
        <v>64</v>
      </c>
      <c r="B960" s="2">
        <v>5</v>
      </c>
      <c r="C960" s="5" t="s">
        <v>2052</v>
      </c>
      <c r="D960" s="6">
        <f>SUM(сходові!N961)</f>
        <v>0.61903559830892707</v>
      </c>
      <c r="E960" s="6">
        <f>SUM(прибудинкова!M961)</f>
        <v>1.3089483896003105</v>
      </c>
      <c r="F960" s="6">
        <f>'слюсарі х.в.'!P961+'слюсарі кан'!P961+'слюсарі ц.о.'!P538+'слюсарі г.в.'!P531+зварювальник!L961+аварійки!J961</f>
        <v>0.49100345046923055</v>
      </c>
      <c r="G960" s="6">
        <f>'дератизація '!I961</f>
        <v>1.1580172783530421E-3</v>
      </c>
      <c r="H960" s="6">
        <f>SUM(димовенти!Q961)</f>
        <v>5.4637837956167806E-3</v>
      </c>
      <c r="I960" s="6">
        <f>'під зими'!L961+майстерні!L961+покрівлі!N961+маляри!L961</f>
        <v>0.21889058747728324</v>
      </c>
      <c r="J960" s="6">
        <f>електрики!P961</f>
        <v>0.12555599269460199</v>
      </c>
      <c r="K960" s="4">
        <f t="shared" si="85"/>
        <v>2.7700558196243232</v>
      </c>
      <c r="L960" s="4">
        <v>3.7436672540448246E-2</v>
      </c>
      <c r="M960" s="4">
        <f t="shared" si="86"/>
        <v>2.8074924921647715</v>
      </c>
      <c r="N960" s="4">
        <f t="shared" si="87"/>
        <v>3.3689909905977258</v>
      </c>
    </row>
    <row r="961" spans="1:14" ht="18" customHeight="1" x14ac:dyDescent="0.2">
      <c r="A961" s="10">
        <f t="shared" si="81"/>
        <v>65</v>
      </c>
      <c r="B961" s="2">
        <v>5</v>
      </c>
      <c r="C961" s="5" t="s">
        <v>635</v>
      </c>
      <c r="D961" s="6">
        <f>SUM(сходові!N962)</f>
        <v>0.63036736811387428</v>
      </c>
      <c r="E961" s="6">
        <f>SUM(прибудинкова!M962)</f>
        <v>0.93850846431627954</v>
      </c>
      <c r="F961" s="6">
        <f>'слюсарі х.в.'!P962+'слюсарі кан'!P962+'слюсарі ц.о.'!P539+'слюсарі г.в.'!P532+зварювальник!L962+аварійки!J962</f>
        <v>0.53340583489970006</v>
      </c>
      <c r="G961" s="6">
        <f>'дератизація '!I962</f>
        <v>1.2651073955789344E-2</v>
      </c>
      <c r="H961" s="6">
        <f>SUM(димовенти!Q962)</f>
        <v>1.2285284847027069E-2</v>
      </c>
      <c r="I961" s="6">
        <f>'під зими'!L962+майстерні!L962+покрівлі!N962+маляри!L962</f>
        <v>0.21717573452836261</v>
      </c>
      <c r="J961" s="6">
        <f>електрики!P962</f>
        <v>0.15551078732942838</v>
      </c>
      <c r="K961" s="4">
        <f t="shared" si="85"/>
        <v>2.4999045479904618</v>
      </c>
      <c r="L961" s="4">
        <v>3.8142126707045421E-2</v>
      </c>
      <c r="M961" s="4">
        <f t="shared" si="86"/>
        <v>2.5380466746975072</v>
      </c>
      <c r="N961" s="4">
        <f t="shared" si="87"/>
        <v>3.0456560096370087</v>
      </c>
    </row>
    <row r="962" spans="1:14" ht="18" customHeight="1" x14ac:dyDescent="0.25">
      <c r="A962" s="2"/>
      <c r="B962" s="2"/>
      <c r="C962" s="326" t="s">
        <v>1277</v>
      </c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</row>
    <row r="963" spans="1:14" ht="18" customHeight="1" x14ac:dyDescent="0.2">
      <c r="A963" s="2">
        <v>1</v>
      </c>
      <c r="B963" s="2">
        <v>4</v>
      </c>
      <c r="C963" s="5" t="s">
        <v>2053</v>
      </c>
      <c r="D963" s="6">
        <f>SUM(сходові!N965)</f>
        <v>1.3849428527721321</v>
      </c>
      <c r="E963" s="6">
        <f>SUM(прибудинкова!M965)</f>
        <v>0.31655865633074931</v>
      </c>
      <c r="F963" s="6">
        <f>'слюсарі х.в.'!P965+'слюсарі кан'!P965+'слюсарі ц.о.'!P542+'слюсарі г.в.'!P535+зварювальник!L965+аварійки!J965</f>
        <v>0.26896431964391221</v>
      </c>
      <c r="G963" s="6">
        <f>'дератизація '!I965</f>
        <v>1.9081693500298152E-3</v>
      </c>
      <c r="H963" s="6">
        <f>SUM(димовенти!Q965)</f>
        <v>5.7964356265096377E-2</v>
      </c>
      <c r="I963" s="6">
        <f>'під зими'!L965+майстерні!L965+покрівлі!N965+маляри!L965</f>
        <v>0.18319524814176491</v>
      </c>
      <c r="J963" s="6">
        <f>електрики!P965</f>
        <v>6.0207582920762365E-2</v>
      </c>
      <c r="K963" s="4">
        <f t="shared" ref="K963:K1025" si="88">SUM(D963,E963,F963,G963,H963,I963,J963)</f>
        <v>2.2737411854244471</v>
      </c>
      <c r="L963" s="4">
        <v>3.2521715713603738E-2</v>
      </c>
      <c r="M963" s="4">
        <f t="shared" ref="M963:M1025" si="89">SUM(L963+K963)</f>
        <v>2.3062629011380507</v>
      </c>
      <c r="N963" s="4">
        <f t="shared" ref="N963:N1025" si="90">M963*1.2</f>
        <v>2.7675154813656606</v>
      </c>
    </row>
    <row r="964" spans="1:14" ht="18" customHeight="1" x14ac:dyDescent="0.2">
      <c r="A964" s="2">
        <f t="shared" ref="A964:A1027" si="91">A963+1</f>
        <v>2</v>
      </c>
      <c r="B964" s="2">
        <v>2</v>
      </c>
      <c r="C964" s="5" t="s">
        <v>2054</v>
      </c>
      <c r="D964" s="6">
        <f>SUM(сходові!N966)</f>
        <v>0</v>
      </c>
      <c r="E964" s="6">
        <f>SUM(прибудинкова!M966)</f>
        <v>0.9275318852459018</v>
      </c>
      <c r="F964" s="6">
        <f>'слюсарі х.в.'!P966+'слюсарі кан'!P966+'слюсарі ц.о.'!P543+'слюсарі г.в.'!P536+зварювальник!L966+аварійки!J966</f>
        <v>0.24866508866003192</v>
      </c>
      <c r="G964" s="6">
        <f>'дератизація '!I966</f>
        <v>3.0737704918032786E-3</v>
      </c>
      <c r="H964" s="6">
        <f>SUM(димовенти!Q966)</f>
        <v>7.6612724981531086E-2</v>
      </c>
      <c r="I964" s="6">
        <f>'під зими'!L966+майстерні!L966+покрівлі!N966+маляри!L966</f>
        <v>0.21713106920544736</v>
      </c>
      <c r="J964" s="6">
        <f>електрики!P966</f>
        <v>5.2309033215772668E-2</v>
      </c>
      <c r="K964" s="4">
        <f t="shared" si="88"/>
        <v>1.5253235718004883</v>
      </c>
      <c r="L964" s="4">
        <v>2.2336528215801121E-2</v>
      </c>
      <c r="M964" s="4">
        <f t="shared" si="89"/>
        <v>1.5476601000162895</v>
      </c>
      <c r="N964" s="4">
        <f t="shared" si="90"/>
        <v>1.8571921200195474</v>
      </c>
    </row>
    <row r="965" spans="1:14" ht="18" customHeight="1" x14ac:dyDescent="0.2">
      <c r="A965" s="2">
        <f t="shared" si="91"/>
        <v>3</v>
      </c>
      <c r="B965" s="2">
        <v>2</v>
      </c>
      <c r="C965" s="5" t="s">
        <v>2055</v>
      </c>
      <c r="D965" s="6">
        <f>SUM(сходові!N967)</f>
        <v>0</v>
      </c>
      <c r="E965" s="6">
        <f>SUM(прибудинкова!M967)</f>
        <v>0.7740124330117899</v>
      </c>
      <c r="F965" s="6">
        <f>'слюсарі х.в.'!P967+'слюсарі кан'!P967+'слюсарі ц.о.'!P544+'слюсарі г.в.'!P537+зварювальник!L967+аварійки!J967</f>
        <v>0.30129551337479599</v>
      </c>
      <c r="G965" s="6">
        <f>'дератизація '!I967</f>
        <v>1.7863522686673813E-3</v>
      </c>
      <c r="H965" s="6">
        <f>SUM(димовенти!Q967)</f>
        <v>0.10685819161411124</v>
      </c>
      <c r="I965" s="6">
        <f>'під зими'!L967+майстерні!L967+покрівлі!N967+маляри!L967</f>
        <v>0.18093334187530885</v>
      </c>
      <c r="J965" s="6">
        <f>електрики!P967</f>
        <v>7.2959794810423903E-2</v>
      </c>
      <c r="K965" s="4">
        <f t="shared" si="88"/>
        <v>1.4378456269550972</v>
      </c>
      <c r="L965" s="4">
        <v>2.1187362524022757E-2</v>
      </c>
      <c r="M965" s="4">
        <f t="shared" si="89"/>
        <v>1.4590329894791201</v>
      </c>
      <c r="N965" s="4">
        <f t="shared" si="90"/>
        <v>1.7508395873749441</v>
      </c>
    </row>
    <row r="966" spans="1:14" ht="18" customHeight="1" x14ac:dyDescent="0.2">
      <c r="A966" s="2">
        <f t="shared" si="91"/>
        <v>4</v>
      </c>
      <c r="B966" s="2">
        <v>1</v>
      </c>
      <c r="C966" s="5" t="s">
        <v>2056</v>
      </c>
      <c r="D966" s="6">
        <f>SUM(сходові!N968)</f>
        <v>0</v>
      </c>
      <c r="E966" s="6">
        <f>SUM(прибудинкова!M968)</f>
        <v>1.3540580304442371</v>
      </c>
      <c r="F966" s="6">
        <f>'слюсарі х.в.'!P968+'слюсарі кан'!P968+'слюсарі ц.о.'!P545+'слюсарі г.в.'!P538+зварювальник!L968+аварійки!J968</f>
        <v>0.29724475532950445</v>
      </c>
      <c r="G966" s="6">
        <f>'дератизація '!I968</f>
        <v>6.9897483690587138E-3</v>
      </c>
      <c r="H966" s="6">
        <f>SUM(димовенти!Q968)</f>
        <v>0.10453031628421389</v>
      </c>
      <c r="I966" s="6">
        <f>'під зими'!L968+майстерні!L968+покрівлі!N968+маляри!L968</f>
        <v>0.21817337107329518</v>
      </c>
      <c r="J966" s="6">
        <f>електрики!P968</f>
        <v>7.1370386419283491E-2</v>
      </c>
      <c r="K966" s="4">
        <f t="shared" si="88"/>
        <v>2.0523666079195926</v>
      </c>
      <c r="L966" s="4">
        <v>2.9708176817805687E-2</v>
      </c>
      <c r="M966" s="4">
        <f t="shared" si="89"/>
        <v>2.0820747847373982</v>
      </c>
      <c r="N966" s="4">
        <f t="shared" si="90"/>
        <v>2.4984897416848777</v>
      </c>
    </row>
    <row r="967" spans="1:14" ht="18" customHeight="1" x14ac:dyDescent="0.2">
      <c r="A967" s="10">
        <f t="shared" si="91"/>
        <v>5</v>
      </c>
      <c r="B967" s="2">
        <v>1</v>
      </c>
      <c r="C967" s="5" t="s">
        <v>2057</v>
      </c>
      <c r="D967" s="6">
        <f>SUM(сходові!N969)</f>
        <v>0</v>
      </c>
      <c r="E967" s="6">
        <f>SUM(прибудинкова!M969)</f>
        <v>1.3359139093547663</v>
      </c>
      <c r="F967" s="6">
        <f>'слюсарі х.в.'!P969+'слюсарі кан'!P969+'слюсарі ц.о.'!P546+'слюсарі г.в.'!P539+зварювальник!L969+аварійки!J969</f>
        <v>0.28965060143213617</v>
      </c>
      <c r="G967" s="6">
        <f>'дератизація '!I969</f>
        <v>5.0234427327528466E-3</v>
      </c>
      <c r="H967" s="6">
        <f>SUM(димовенти!Q969)</f>
        <v>0.1001661347380768</v>
      </c>
      <c r="I967" s="6">
        <f>'під зими'!L969+майстерні!L969+покрівлі!N969+маляри!L969</f>
        <v>0.22588013802988674</v>
      </c>
      <c r="J967" s="6">
        <f>електрики!P969</f>
        <v>6.8390644900996805E-2</v>
      </c>
      <c r="K967" s="4">
        <f t="shared" si="88"/>
        <v>2.0250248711886156</v>
      </c>
      <c r="L967" s="4">
        <v>2.9299132250888982E-2</v>
      </c>
      <c r="M967" s="4">
        <f t="shared" si="89"/>
        <v>2.0543240034395045</v>
      </c>
      <c r="N967" s="4">
        <f t="shared" si="90"/>
        <v>2.4651888041274055</v>
      </c>
    </row>
    <row r="968" spans="1:14" ht="18" customHeight="1" x14ac:dyDescent="0.2">
      <c r="A968" s="10">
        <f t="shared" si="91"/>
        <v>6</v>
      </c>
      <c r="B968" s="2">
        <v>2</v>
      </c>
      <c r="C968" s="5" t="s">
        <v>2058</v>
      </c>
      <c r="D968" s="6">
        <f>SUM(сходові!N970)</f>
        <v>0</v>
      </c>
      <c r="E968" s="6">
        <f>SUM(прибудинкова!M970)</f>
        <v>1.0973976625273922</v>
      </c>
      <c r="F968" s="6">
        <f>'слюсарі х.в.'!P970+'слюсарі кан'!P970+'слюсарі ц.о.'!P547+'слюсарі г.в.'!P540+зварювальник!L970+аварійки!J970</f>
        <v>0.30304621716947155</v>
      </c>
      <c r="G968" s="6">
        <f>'дератизація '!I970</f>
        <v>5.4784514243973702E-3</v>
      </c>
      <c r="H968" s="6">
        <f>SUM(димовенти!Q970)</f>
        <v>8.1929166817356819E-2</v>
      </c>
      <c r="I968" s="6">
        <f>'під зими'!L970+майстерні!L970+покрівлі!N970+маляри!L970</f>
        <v>0.21465292543463677</v>
      </c>
      <c r="J968" s="6">
        <f>електрики!P970</f>
        <v>7.3990926480743915E-2</v>
      </c>
      <c r="K968" s="4">
        <f t="shared" si="88"/>
        <v>1.7764953498539986</v>
      </c>
      <c r="L968" s="4">
        <v>2.5757124316740487E-2</v>
      </c>
      <c r="M968" s="4">
        <f t="shared" si="89"/>
        <v>1.8022524741707391</v>
      </c>
      <c r="N968" s="4">
        <f t="shared" si="90"/>
        <v>2.1627029690048869</v>
      </c>
    </row>
    <row r="969" spans="1:14" ht="18" customHeight="1" x14ac:dyDescent="0.2">
      <c r="A969" s="10">
        <f t="shared" si="91"/>
        <v>7</v>
      </c>
      <c r="B969" s="2">
        <v>1</v>
      </c>
      <c r="C969" s="5" t="s">
        <v>2059</v>
      </c>
      <c r="D969" s="6">
        <f>SUM(сходові!N971)</f>
        <v>0</v>
      </c>
      <c r="E969" s="6">
        <f>SUM(прибудинкова!M971)</f>
        <v>1.3533025095057034</v>
      </c>
      <c r="F969" s="6">
        <f>'слюсарі х.в.'!P971+'слюсарі кан'!P971+'слюсарі ц.о.'!P548+'слюсарі г.в.'!P541+зварювальник!L971+аварійки!J971</f>
        <v>0.26377068971828221</v>
      </c>
      <c r="G969" s="6">
        <f>'дератизація '!I971</f>
        <v>3.8022813688212928E-3</v>
      </c>
      <c r="H969" s="6">
        <f>SUM(димовенти!Q971)</f>
        <v>8.5293558458525848E-2</v>
      </c>
      <c r="I969" s="6">
        <f>'під зими'!L971+майстерні!L971+покрівлі!N971+маляри!L971</f>
        <v>0.22014492955491216</v>
      </c>
      <c r="J969" s="6">
        <f>електрики!P971</f>
        <v>5.8236064355810788E-2</v>
      </c>
      <c r="K969" s="4">
        <f t="shared" si="88"/>
        <v>1.9845500329620558</v>
      </c>
      <c r="L969" s="4">
        <v>2.8723616812589059E-2</v>
      </c>
      <c r="M969" s="4">
        <f t="shared" si="89"/>
        <v>2.0132736497746446</v>
      </c>
      <c r="N969" s="4">
        <f t="shared" si="90"/>
        <v>2.4159283797295736</v>
      </c>
    </row>
    <row r="970" spans="1:14" ht="18" customHeight="1" x14ac:dyDescent="0.2">
      <c r="A970" s="10">
        <f t="shared" si="91"/>
        <v>8</v>
      </c>
      <c r="B970" s="2">
        <v>2</v>
      </c>
      <c r="C970" s="5" t="s">
        <v>2060</v>
      </c>
      <c r="D970" s="6">
        <f>SUM(сходові!N972)</f>
        <v>0</v>
      </c>
      <c r="E970" s="6">
        <f>SUM(прибудинкова!M972)</f>
        <v>1.3524653658536587</v>
      </c>
      <c r="F970" s="6">
        <f>'слюсарі х.в.'!P972+'слюсарі кан'!P972+'слюсарі ц.о.'!P549+'слюсарі г.в.'!P542+зварювальник!L972+аварійки!J972</f>
        <v>0.27402736563735608</v>
      </c>
      <c r="G970" s="6">
        <f>'дератизація '!I972</f>
        <v>3.0487804878048782E-3</v>
      </c>
      <c r="H970" s="6">
        <f>SUM(димовенти!Q972)</f>
        <v>9.1187828758505285E-2</v>
      </c>
      <c r="I970" s="6">
        <f>'під зими'!L972+майстерні!L972+покрівлі!N972+маляри!L972</f>
        <v>0.15333279122250781</v>
      </c>
      <c r="J970" s="6">
        <f>електрики!P972</f>
        <v>6.2260507827553803E-2</v>
      </c>
      <c r="K970" s="4">
        <f t="shared" si="88"/>
        <v>1.9363226397873863</v>
      </c>
      <c r="L970" s="4">
        <v>2.8152664823501872E-2</v>
      </c>
      <c r="M970" s="4">
        <f t="shared" si="89"/>
        <v>1.9644753046108883</v>
      </c>
      <c r="N970" s="4">
        <f t="shared" si="90"/>
        <v>2.357370365533066</v>
      </c>
    </row>
    <row r="971" spans="1:14" ht="18" customHeight="1" x14ac:dyDescent="0.2">
      <c r="A971" s="10">
        <f t="shared" si="91"/>
        <v>9</v>
      </c>
      <c r="B971" s="2">
        <v>1</v>
      </c>
      <c r="C971" s="5" t="s">
        <v>2061</v>
      </c>
      <c r="D971" s="6">
        <f>SUM(сходові!N973)</f>
        <v>0</v>
      </c>
      <c r="E971" s="6">
        <f>SUM(прибудинкова!M973)</f>
        <v>1.2415382379654858</v>
      </c>
      <c r="F971" s="6">
        <f>'слюсарі х.в.'!P973+'слюсарі кан'!P973+'слюсарі ц.о.'!P550+'слюсарі г.в.'!P543+зварювальник!L973+аварійки!J973</f>
        <v>0.2926189264594119</v>
      </c>
      <c r="G971" s="6">
        <f>'дератизація '!I973</f>
        <v>2.7247956403269754E-3</v>
      </c>
      <c r="H971" s="6">
        <f>SUM(димовенти!Q973)</f>
        <v>0.10187196128334379</v>
      </c>
      <c r="I971" s="6">
        <f>'під зими'!L973+майстерні!L973+покрівлі!N973+маляри!L973</f>
        <v>0.23202478836035445</v>
      </c>
      <c r="J971" s="6">
        <f>електрики!P973</f>
        <v>6.9555335720155487E-2</v>
      </c>
      <c r="K971" s="4">
        <f t="shared" si="88"/>
        <v>1.9403340454290783</v>
      </c>
      <c r="L971" s="4">
        <v>2.8098817877551419E-2</v>
      </c>
      <c r="M971" s="4">
        <f t="shared" si="89"/>
        <v>1.9684328633066297</v>
      </c>
      <c r="N971" s="4">
        <f t="shared" si="90"/>
        <v>2.3621194359679554</v>
      </c>
    </row>
    <row r="972" spans="1:14" ht="18" customHeight="1" x14ac:dyDescent="0.2">
      <c r="A972" s="10">
        <f t="shared" si="91"/>
        <v>10</v>
      </c>
      <c r="B972" s="2">
        <v>4</v>
      </c>
      <c r="C972" s="5" t="s">
        <v>2062</v>
      </c>
      <c r="D972" s="6">
        <f>SUM(сходові!N974)</f>
        <v>1.2867671475736662</v>
      </c>
      <c r="E972" s="6">
        <f>SUM(прибудинкова!M974)</f>
        <v>0.35338821582722585</v>
      </c>
      <c r="F972" s="6">
        <f>'слюсарі х.в.'!P974+'слюсарі кан'!P974+'слюсарі ц.о.'!P551+'слюсарі г.в.'!P544+зварювальник!L974+аварійки!J974</f>
        <v>0.44051625983013687</v>
      </c>
      <c r="G972" s="6">
        <f>'дератизація '!I974</f>
        <v>1.1707682581309855E-3</v>
      </c>
      <c r="H972" s="6">
        <f>SUM(димовенти!Q974)</f>
        <v>2.5965973342295449E-2</v>
      </c>
      <c r="I972" s="6">
        <f>'під зими'!L974+майстерні!L974+покрівлі!N974+маляри!L974</f>
        <v>0.13956951820230709</v>
      </c>
      <c r="J972" s="6">
        <f>електрики!P974</f>
        <v>3.94304373364684E-2</v>
      </c>
      <c r="K972" s="4">
        <f t="shared" si="88"/>
        <v>2.286808320370231</v>
      </c>
      <c r="L972" s="4">
        <v>3.4915673895199895E-2</v>
      </c>
      <c r="M972" s="4">
        <f t="shared" si="89"/>
        <v>2.3217239942654309</v>
      </c>
      <c r="N972" s="4">
        <f t="shared" si="90"/>
        <v>2.7860687931185169</v>
      </c>
    </row>
    <row r="973" spans="1:14" ht="18" customHeight="1" x14ac:dyDescent="0.2">
      <c r="A973" s="10">
        <f t="shared" si="91"/>
        <v>11</v>
      </c>
      <c r="B973" s="2">
        <v>5</v>
      </c>
      <c r="C973" s="5" t="s">
        <v>2063</v>
      </c>
      <c r="D973" s="6">
        <f>SUM(сходові!N975)</f>
        <v>0.64972835728817313</v>
      </c>
      <c r="E973" s="6">
        <f>SUM(прибудинкова!M975)</f>
        <v>0.4828546822930318</v>
      </c>
      <c r="F973" s="6">
        <f>'слюсарі х.в.'!P975+'слюсарі кан'!P975+'слюсарі ц.о.'!P552+'слюсарі г.в.'!P545+зварювальник!L975+аварійки!J975</f>
        <v>0.47862658382734802</v>
      </c>
      <c r="G973" s="6">
        <f>'дератизація '!I975</f>
        <v>2.9205826187890822E-3</v>
      </c>
      <c r="H973" s="6">
        <f>SUM(димовенти!Q975)</f>
        <v>3.4704979307033403E-2</v>
      </c>
      <c r="I973" s="6">
        <f>'під зими'!L975+майстерні!L975+покрівлі!N975+маляри!L975</f>
        <v>0.1392480934616957</v>
      </c>
      <c r="J973" s="6">
        <f>електрики!P975</f>
        <v>5.4450683844867731E-2</v>
      </c>
      <c r="K973" s="4">
        <f t="shared" si="88"/>
        <v>1.8425339626409387</v>
      </c>
      <c r="L973" s="4">
        <v>0.04</v>
      </c>
      <c r="M973" s="4">
        <f t="shared" si="89"/>
        <v>1.8825339626409388</v>
      </c>
      <c r="N973" s="4">
        <f t="shared" si="90"/>
        <v>2.2590407551691265</v>
      </c>
    </row>
    <row r="974" spans="1:14" ht="18" customHeight="1" x14ac:dyDescent="0.2">
      <c r="A974" s="10">
        <f t="shared" si="91"/>
        <v>12</v>
      </c>
      <c r="B974" s="2">
        <v>3</v>
      </c>
      <c r="C974" s="5" t="s">
        <v>2064</v>
      </c>
      <c r="D974" s="6">
        <f>SUM(сходові!N976)</f>
        <v>1.3504238167123654</v>
      </c>
      <c r="E974" s="6">
        <f>SUM(прибудинкова!M976)</f>
        <v>0.26057285681714554</v>
      </c>
      <c r="F974" s="6">
        <f>'слюсарі х.в.'!P976+'слюсарі кан'!P976+'слюсарі ц.о.'!P553+'слюсарі г.в.'!P546+зварювальник!L976+аварійки!J976</f>
        <v>0.23716276590552413</v>
      </c>
      <c r="G974" s="6">
        <f>'дератизація '!I976</f>
        <v>5.471956224350206E-3</v>
      </c>
      <c r="H974" s="6">
        <f>SUM(димовенти!Q976)</f>
        <v>6.3931275292385736E-2</v>
      </c>
      <c r="I974" s="6">
        <f>'під зими'!L976+майстерні!L976+покрівлі!N976+маляри!L976</f>
        <v>0.2038171941908539</v>
      </c>
      <c r="J974" s="6">
        <f>електрики!P976</f>
        <v>4.7876408313477739E-2</v>
      </c>
      <c r="K974" s="4">
        <f t="shared" si="88"/>
        <v>2.1692562734561025</v>
      </c>
      <c r="L974" s="4">
        <v>3.1517278645186497E-2</v>
      </c>
      <c r="M974" s="4">
        <f t="shared" si="89"/>
        <v>2.200773552101289</v>
      </c>
      <c r="N974" s="4">
        <f t="shared" si="90"/>
        <v>2.6409282625215469</v>
      </c>
    </row>
    <row r="975" spans="1:14" ht="18" customHeight="1" x14ac:dyDescent="0.2">
      <c r="A975" s="10">
        <f t="shared" si="91"/>
        <v>13</v>
      </c>
      <c r="B975" s="2">
        <v>3</v>
      </c>
      <c r="C975" s="5" t="s">
        <v>2065</v>
      </c>
      <c r="D975" s="6">
        <f>SUM(сходові!N977)</f>
        <v>0.71860205758681783</v>
      </c>
      <c r="E975" s="6">
        <f>SUM(прибудинкова!M977)</f>
        <v>0.17220144180487079</v>
      </c>
      <c r="F975" s="6">
        <f>'слюсарі х.в.'!P977+'слюсарі кан'!P977+'слюсарі ц.о.'!P554+'слюсарі г.в.'!P547+зварювальник!L977+аварійки!J977</f>
        <v>0.31145130315697922</v>
      </c>
      <c r="G975" s="6">
        <f>'дератизація '!I977</f>
        <v>1.7368892873151054E-3</v>
      </c>
      <c r="H975" s="6">
        <f>SUM(димовенти!Q977)</f>
        <v>0.10473725288824286</v>
      </c>
      <c r="I975" s="6">
        <f>'під зими'!L977+майстерні!L977+покрівлі!N977+маляри!L977</f>
        <v>0.15726034465541683</v>
      </c>
      <c r="J975" s="6">
        <f>електрики!P977</f>
        <v>7.7050259152949482E-2</v>
      </c>
      <c r="K975" s="4">
        <f t="shared" si="88"/>
        <v>1.5430395485325921</v>
      </c>
      <c r="L975" s="4">
        <v>2.2505932296918219E-2</v>
      </c>
      <c r="M975" s="4">
        <f t="shared" si="89"/>
        <v>1.5655454808295102</v>
      </c>
      <c r="N975" s="4">
        <f t="shared" si="90"/>
        <v>1.8786545769954122</v>
      </c>
    </row>
    <row r="976" spans="1:14" ht="18" customHeight="1" x14ac:dyDescent="0.2">
      <c r="A976" s="10">
        <f t="shared" si="91"/>
        <v>14</v>
      </c>
      <c r="B976" s="2">
        <v>3</v>
      </c>
      <c r="C976" s="5" t="s">
        <v>2066</v>
      </c>
      <c r="D976" s="6">
        <f>SUM(сходові!N978)</f>
        <v>1.252715017098579</v>
      </c>
      <c r="E976" s="6">
        <f>SUM(прибудинкова!M978)</f>
        <v>0.27804069345349858</v>
      </c>
      <c r="F976" s="6">
        <f>'слюсарі х.в.'!P978+'слюсарі кан'!P978+'слюсарі ц.о.'!P555+'слюсарі г.в.'!P548+зварювальник!L978+аварійки!J978</f>
        <v>0.27230203407683373</v>
      </c>
      <c r="G976" s="6">
        <f>'дератизація '!I978</f>
        <v>2.6286143447239955E-3</v>
      </c>
      <c r="H976" s="6">
        <f>SUM(димовенти!Q978)</f>
        <v>7.0197164459232395E-2</v>
      </c>
      <c r="I976" s="6">
        <f>'під зими'!L978+майстерні!L978+покрівлі!N978+маляри!L978</f>
        <v>0.27881632550106927</v>
      </c>
      <c r="J976" s="6">
        <f>електрики!P978</f>
        <v>6.1848956677752968E-2</v>
      </c>
      <c r="K976" s="4">
        <f t="shared" si="88"/>
        <v>2.2165488056116898</v>
      </c>
      <c r="L976" s="4">
        <v>3.1707472330985365E-2</v>
      </c>
      <c r="M976" s="4">
        <f t="shared" si="89"/>
        <v>2.2482562779426751</v>
      </c>
      <c r="N976" s="4">
        <f t="shared" si="90"/>
        <v>2.6979075335312102</v>
      </c>
    </row>
    <row r="977" spans="1:14" ht="18" customHeight="1" x14ac:dyDescent="0.2">
      <c r="A977" s="10">
        <f t="shared" si="91"/>
        <v>15</v>
      </c>
      <c r="B977" s="2">
        <v>3</v>
      </c>
      <c r="C977" s="5" t="s">
        <v>2067</v>
      </c>
      <c r="D977" s="6">
        <f>SUM(сходові!N979)</f>
        <v>0.82077512216294923</v>
      </c>
      <c r="E977" s="6">
        <f>SUM(прибудинкова!M979)</f>
        <v>0.94792708027050854</v>
      </c>
      <c r="F977" s="6">
        <f>'слюсарі х.в.'!P979+'слюсарі кан'!P979+'слюсарі ц.о.'!P556+'слюсарі г.в.'!P549+зварювальник!L979+аварійки!J979</f>
        <v>0.24925306807562816</v>
      </c>
      <c r="G977" s="6">
        <f>'дератизація '!I979</f>
        <v>4.7044986768597467E-3</v>
      </c>
      <c r="H977" s="6">
        <f>SUM(димовенти!Q979)</f>
        <v>7.6950622915880673E-2</v>
      </c>
      <c r="I977" s="6">
        <f>'під зими'!L979+майстерні!L979+покрівлі!N979+маляри!L979</f>
        <v>0.20509802481549777</v>
      </c>
      <c r="J977" s="6">
        <f>електрики!P979</f>
        <v>5.2539740507227123E-2</v>
      </c>
      <c r="K977" s="4">
        <f t="shared" si="88"/>
        <v>2.357248157424551</v>
      </c>
      <c r="L977" s="4">
        <v>3.4022834136753222E-2</v>
      </c>
      <c r="M977" s="4">
        <f t="shared" si="89"/>
        <v>2.3912709915613042</v>
      </c>
      <c r="N977" s="4">
        <f t="shared" si="90"/>
        <v>2.8695251898735648</v>
      </c>
    </row>
    <row r="978" spans="1:14" ht="18" customHeight="1" x14ac:dyDescent="0.2">
      <c r="A978" s="10">
        <f t="shared" si="91"/>
        <v>16</v>
      </c>
      <c r="B978" s="2">
        <v>3</v>
      </c>
      <c r="C978" s="5" t="s">
        <v>2068</v>
      </c>
      <c r="D978" s="6">
        <f>SUM(сходові!N980)</f>
        <v>1.3415383312693829</v>
      </c>
      <c r="E978" s="6">
        <f>SUM(прибудинкова!M980)</f>
        <v>0.70442097596504016</v>
      </c>
      <c r="F978" s="6">
        <f>'слюсарі х.в.'!P980+'слюсарі кан'!P980+'слюсарі ц.о.'!P557+'слюсарі г.в.'!P550+зварювальник!L980+аварійки!J980</f>
        <v>0.23261670746701504</v>
      </c>
      <c r="G978" s="6">
        <f>'дератизація '!I980</f>
        <v>2.5491624180626372E-3</v>
      </c>
      <c r="H978" s="6">
        <f>SUM(димовенти!Q980)</f>
        <v>5.4460320161671044E-2</v>
      </c>
      <c r="I978" s="6">
        <f>'під зими'!L980+майстерні!L980+покрівлі!N980+маляри!L980</f>
        <v>0.20237243793079285</v>
      </c>
      <c r="J978" s="6">
        <f>електрики!P980</f>
        <v>4.6183680466655309E-2</v>
      </c>
      <c r="K978" s="4">
        <f t="shared" si="88"/>
        <v>2.5841416156786199</v>
      </c>
      <c r="L978" s="4">
        <v>3.7010026829408904E-2</v>
      </c>
      <c r="M978" s="4">
        <f t="shared" si="89"/>
        <v>2.6211516425080288</v>
      </c>
      <c r="N978" s="4">
        <f t="shared" si="90"/>
        <v>3.1453819710096345</v>
      </c>
    </row>
    <row r="979" spans="1:14" ht="18" customHeight="1" x14ac:dyDescent="0.2">
      <c r="A979" s="10">
        <f t="shared" si="91"/>
        <v>17</v>
      </c>
      <c r="B979" s="2">
        <v>3</v>
      </c>
      <c r="C979" s="5" t="s">
        <v>2069</v>
      </c>
      <c r="D979" s="6">
        <f>SUM(сходові!N981)</f>
        <v>0.90745365283459978</v>
      </c>
      <c r="E979" s="6">
        <f>SUM(прибудинкова!M981)</f>
        <v>0.58906590001597192</v>
      </c>
      <c r="F979" s="6">
        <f>'слюсарі х.в.'!P981+'слюсарі кан'!P981+'слюсарі ц.о.'!P558+'слюсарі г.в.'!P551+зварювальник!L981+аварійки!J981</f>
        <v>0.25251057734059601</v>
      </c>
      <c r="G979" s="6">
        <f>'дератизація '!I981</f>
        <v>2.0603737422137036E-3</v>
      </c>
      <c r="H979" s="6">
        <f>SUM(димовенти!Q981)</f>
        <v>7.8822636837730484E-2</v>
      </c>
      <c r="I979" s="6">
        <f>'під зими'!L981+майстерні!L981+покрівлі!N981+маляри!L981</f>
        <v>0.17889077476447929</v>
      </c>
      <c r="J979" s="6">
        <f>електрики!P981</f>
        <v>5.3739925837995729E-2</v>
      </c>
      <c r="K979" s="4">
        <f t="shared" si="88"/>
        <v>2.062543841373587</v>
      </c>
      <c r="L979" s="4">
        <v>3.0145167950381691E-2</v>
      </c>
      <c r="M979" s="4">
        <f t="shared" si="89"/>
        <v>2.0926890093239687</v>
      </c>
      <c r="N979" s="4">
        <f t="shared" si="90"/>
        <v>2.5112268111887626</v>
      </c>
    </row>
    <row r="980" spans="1:14" ht="18" customHeight="1" x14ac:dyDescent="0.2">
      <c r="A980" s="10">
        <f t="shared" si="91"/>
        <v>18</v>
      </c>
      <c r="B980" s="2">
        <v>3</v>
      </c>
      <c r="C980" s="5" t="s">
        <v>2070</v>
      </c>
      <c r="D980" s="6">
        <f>SUM(сходові!N982)</f>
        <v>0.91203782894736851</v>
      </c>
      <c r="E980" s="6">
        <f>SUM(прибудинкова!M982)</f>
        <v>0.6584070088419236</v>
      </c>
      <c r="F980" s="6">
        <f>'слюсарі х.в.'!P982+'слюсарі кан'!P982+'слюсарі ц.о.'!P559+'слюсарі г.в.'!P552+зварювальник!L982+аварійки!J982</f>
        <v>0.26196022986723233</v>
      </c>
      <c r="G980" s="6">
        <f>'дератизація '!I982</f>
        <v>2.2104809143843004E-3</v>
      </c>
      <c r="H980" s="6">
        <f>SUM(димовенти!Q982)</f>
        <v>7.6596202936031504E-2</v>
      </c>
      <c r="I980" s="6">
        <f>'під зими'!L982+майстерні!L982+покрівлі!N982+маляри!L982</f>
        <v>0.17045361337778164</v>
      </c>
      <c r="J980" s="6">
        <f>електрики!P982</f>
        <v>5.7627308974028305E-2</v>
      </c>
      <c r="K980" s="4">
        <f t="shared" si="88"/>
        <v>2.1392926738587499</v>
      </c>
      <c r="L980" s="4">
        <v>3.0817058620410398E-2</v>
      </c>
      <c r="M980" s="4">
        <f t="shared" si="89"/>
        <v>2.1701097324791601</v>
      </c>
      <c r="N980" s="4">
        <f t="shared" si="90"/>
        <v>2.604131678974992</v>
      </c>
    </row>
    <row r="981" spans="1:14" ht="18" customHeight="1" x14ac:dyDescent="0.2">
      <c r="A981" s="10">
        <f t="shared" si="91"/>
        <v>19</v>
      </c>
      <c r="B981" s="2">
        <v>3</v>
      </c>
      <c r="C981" s="5" t="s">
        <v>2071</v>
      </c>
      <c r="D981" s="6">
        <f>SUM(сходові!N983)</f>
        <v>1.4260224099926526</v>
      </c>
      <c r="E981" s="6">
        <f>SUM(прибудинкова!M983)</f>
        <v>0.1311758998435055</v>
      </c>
      <c r="F981" s="6">
        <f>'слюсарі х.в.'!P983+'слюсарі кан'!P983+'слюсарі ц.о.'!P560+'слюсарі г.в.'!P553+зварювальник!L983+аварійки!J983</f>
        <v>0.25817997545389149</v>
      </c>
      <c r="G981" s="6">
        <f>'дератизація '!I983</f>
        <v>2.9687931510632422E-3</v>
      </c>
      <c r="H981" s="6">
        <f>SUM(димовенти!Q983)</f>
        <v>7.2275357231955314E-2</v>
      </c>
      <c r="I981" s="6">
        <f>'під зими'!L983+майстерні!L983+покрівлі!N983+маляри!L983</f>
        <v>0.16862444516089714</v>
      </c>
      <c r="J981" s="6">
        <f>електрики!P983</f>
        <v>5.6172552109728442E-2</v>
      </c>
      <c r="K981" s="4">
        <f t="shared" si="88"/>
        <v>2.1154194329436935</v>
      </c>
      <c r="L981" s="4">
        <v>3.1088379992925574E-2</v>
      </c>
      <c r="M981" s="4">
        <f t="shared" si="89"/>
        <v>2.1465078129366191</v>
      </c>
      <c r="N981" s="4">
        <f t="shared" si="90"/>
        <v>2.5758093755239426</v>
      </c>
    </row>
    <row r="982" spans="1:14" ht="18" customHeight="1" x14ac:dyDescent="0.2">
      <c r="A982" s="10">
        <f t="shared" si="91"/>
        <v>20</v>
      </c>
      <c r="B982" s="2">
        <v>2</v>
      </c>
      <c r="C982" s="5" t="s">
        <v>2072</v>
      </c>
      <c r="D982" s="6">
        <f>SUM(сходові!N984)</f>
        <v>0</v>
      </c>
      <c r="E982" s="6">
        <f>SUM(прибудинкова!M984)</f>
        <v>0.2869472809076683</v>
      </c>
      <c r="F982" s="6">
        <f>'слюсарі х.в.'!P984+'слюсарі кан'!P984+'слюсарі ц.о.'!P561+'слюсарі г.в.'!P554+зварювальник!L984+аварійки!J984</f>
        <v>0.26614595511046168</v>
      </c>
      <c r="G982" s="6">
        <f>'дератизація '!I984</f>
        <v>6.6021126760563388E-3</v>
      </c>
      <c r="H982" s="6">
        <f>SUM(димовенти!Q984)</f>
        <v>6.5822200336245015E-2</v>
      </c>
      <c r="I982" s="6">
        <f>'під зими'!L984+майстерні!L984+покрівлі!N984+маляри!L984</f>
        <v>0.19078233108938944</v>
      </c>
      <c r="J982" s="6">
        <f>електрики!P984</f>
        <v>5.9444588234823022E-2</v>
      </c>
      <c r="K982" s="4">
        <f t="shared" si="88"/>
        <v>0.87574446835464381</v>
      </c>
      <c r="L982" s="4">
        <v>1.3337469116104617E-2</v>
      </c>
      <c r="M982" s="4">
        <f t="shared" si="89"/>
        <v>0.88908193747074837</v>
      </c>
      <c r="N982" s="4">
        <f t="shared" si="90"/>
        <v>1.066898324964898</v>
      </c>
    </row>
    <row r="983" spans="1:14" ht="18" customHeight="1" x14ac:dyDescent="0.2">
      <c r="A983" s="10">
        <f t="shared" si="91"/>
        <v>21</v>
      </c>
      <c r="B983" s="2">
        <v>3</v>
      </c>
      <c r="C983" s="5" t="s">
        <v>2073</v>
      </c>
      <c r="D983" s="6">
        <f>SUM(сходові!N985)</f>
        <v>0.70998879677347071</v>
      </c>
      <c r="E983" s="6">
        <f>SUM(прибудинкова!M985)</f>
        <v>0.31387904886725332</v>
      </c>
      <c r="F983" s="6">
        <f>'слюсарі х.в.'!P985+'слюсарі кан'!P985+'слюсарі ц.о.'!P562+'слюсарі г.в.'!P555+зварювальник!L985+аварійки!J985</f>
        <v>0.24688659428550239</v>
      </c>
      <c r="G983" s="6">
        <f>'дератизація '!I985</f>
        <v>3.8382325407227114E-3</v>
      </c>
      <c r="H983" s="6">
        <f>SUM(димовенти!Q985)</f>
        <v>4.9000012832224334E-2</v>
      </c>
      <c r="I983" s="6">
        <f>'під зими'!L985+майстерні!L985+покрівлі!N985+маляри!L985</f>
        <v>0.20836382107260987</v>
      </c>
      <c r="J983" s="6">
        <f>електрики!P985</f>
        <v>5.1964102670299252E-2</v>
      </c>
      <c r="K983" s="4">
        <f t="shared" si="88"/>
        <v>1.5839206090420825</v>
      </c>
      <c r="L983" s="4">
        <v>2.2740260387325129E-2</v>
      </c>
      <c r="M983" s="4">
        <f t="shared" si="89"/>
        <v>1.6066608694294078</v>
      </c>
      <c r="N983" s="4">
        <f t="shared" si="90"/>
        <v>1.9279930433152892</v>
      </c>
    </row>
    <row r="984" spans="1:14" ht="18" customHeight="1" x14ac:dyDescent="0.2">
      <c r="A984" s="10">
        <f t="shared" si="91"/>
        <v>22</v>
      </c>
      <c r="B984" s="2">
        <v>3</v>
      </c>
      <c r="C984" s="5" t="s">
        <v>2074</v>
      </c>
      <c r="D984" s="6">
        <f>SUM(сходові!N986)</f>
        <v>0.79415538847117795</v>
      </c>
      <c r="E984" s="6">
        <f>SUM(прибудинкова!M986)</f>
        <v>0.58822035087719304</v>
      </c>
      <c r="F984" s="6">
        <f>'слюсарі х.в.'!P986+'слюсарі кан'!P986+'слюсарі ц.о.'!P563+'слюсарі г.в.'!P556+зварювальник!L986+аварійки!J986</f>
        <v>0.27970632514623273</v>
      </c>
      <c r="G984" s="6">
        <f>'дератизація '!I986</f>
        <v>9.0526315789473677E-3</v>
      </c>
      <c r="H984" s="6">
        <f>SUM(димовенти!Q986)</f>
        <v>9.4451393156178107E-2</v>
      </c>
      <c r="I984" s="6">
        <f>'під зими'!L986+майстерні!L986+покрівлі!N986+маляри!L986</f>
        <v>0.19414835669275643</v>
      </c>
      <c r="J984" s="6">
        <f>електрики!P986</f>
        <v>6.448877863401363E-2</v>
      </c>
      <c r="K984" s="4">
        <f t="shared" si="88"/>
        <v>2.0242232245564993</v>
      </c>
      <c r="L984" s="4">
        <v>2.9456414377484474E-2</v>
      </c>
      <c r="M984" s="4">
        <f t="shared" si="89"/>
        <v>2.0536796389339838</v>
      </c>
      <c r="N984" s="4">
        <f t="shared" si="90"/>
        <v>2.4644155667207803</v>
      </c>
    </row>
    <row r="985" spans="1:14" ht="18" customHeight="1" x14ac:dyDescent="0.2">
      <c r="A985" s="10">
        <f t="shared" si="91"/>
        <v>23</v>
      </c>
      <c r="B985" s="2">
        <v>2</v>
      </c>
      <c r="C985" s="5" t="s">
        <v>2075</v>
      </c>
      <c r="D985" s="6">
        <f>SUM(сходові!N987)</f>
        <v>0</v>
      </c>
      <c r="E985" s="6">
        <f>SUM(прибудинкова!M987)</f>
        <v>0.91732821532749953</v>
      </c>
      <c r="F985" s="6">
        <f>'слюсарі х.в.'!P987+'слюсарі кан'!P987+'слюсарі ц.о.'!P564+'слюсарі г.в.'!P557+зварювальник!L987+аварійки!J987</f>
        <v>0.29389201514843744</v>
      </c>
      <c r="G985" s="6">
        <f>'дератизація '!I987</f>
        <v>8.9498806682577568E-3</v>
      </c>
      <c r="H985" s="6">
        <f>SUM(димовенти!Q987)</f>
        <v>7.4357616927182124E-2</v>
      </c>
      <c r="I985" s="6">
        <f>'під зими'!L987+майстерні!L987+покрівлі!N987+маляри!L987</f>
        <v>0.20077071147948922</v>
      </c>
      <c r="J985" s="6">
        <f>електрики!P987</f>
        <v>7.0106083536169428E-2</v>
      </c>
      <c r="K985" s="4">
        <f t="shared" si="88"/>
        <v>1.5654045230870355</v>
      </c>
      <c r="L985" s="4">
        <v>2.291294678412259E-2</v>
      </c>
      <c r="M985" s="4">
        <f t="shared" si="89"/>
        <v>1.588317469871158</v>
      </c>
      <c r="N985" s="4">
        <f t="shared" si="90"/>
        <v>1.9059809638453895</v>
      </c>
    </row>
    <row r="986" spans="1:14" ht="18" customHeight="1" x14ac:dyDescent="0.2">
      <c r="A986" s="10">
        <f t="shared" si="91"/>
        <v>24</v>
      </c>
      <c r="B986" s="2">
        <v>4</v>
      </c>
      <c r="C986" s="5" t="s">
        <v>2076</v>
      </c>
      <c r="D986" s="6">
        <f>SUM(сходові!N988)</f>
        <v>0.43241849700039053</v>
      </c>
      <c r="E986" s="6">
        <f>SUM(прибудинкова!M988)</f>
        <v>0.25031988054607507</v>
      </c>
      <c r="F986" s="6">
        <f>'слюсарі х.в.'!P988+'слюсарі кан'!P988+'слюсарі ц.о.'!P565+'слюсарі г.в.'!P558+зварювальник!L988+аварійки!J988</f>
        <v>0.25615259920354283</v>
      </c>
      <c r="G986" s="6">
        <f>'дератизація '!I988</f>
        <v>9.8451037017589934E-4</v>
      </c>
      <c r="H986" s="6">
        <f>SUM(димовенти!Q988)</f>
        <v>7.9750447506371933E-2</v>
      </c>
      <c r="I986" s="6">
        <f>'під зими'!L988+майстерні!L988+покрівлі!N988+маляри!L988</f>
        <v>0.1610647582268192</v>
      </c>
      <c r="J986" s="6">
        <f>електрики!P988</f>
        <v>5.5249043715083719E-2</v>
      </c>
      <c r="K986" s="4">
        <f t="shared" si="88"/>
        <v>1.235939736568459</v>
      </c>
      <c r="L986" s="4">
        <v>1.401408091535794E-2</v>
      </c>
      <c r="M986" s="4">
        <f t="shared" si="89"/>
        <v>1.249953817483817</v>
      </c>
      <c r="N986" s="4">
        <f t="shared" si="90"/>
        <v>1.4999445809805803</v>
      </c>
    </row>
    <row r="987" spans="1:14" ht="18" customHeight="1" x14ac:dyDescent="0.2">
      <c r="A987" s="10">
        <f t="shared" si="91"/>
        <v>25</v>
      </c>
      <c r="B987" s="2">
        <v>4</v>
      </c>
      <c r="C987" s="5" t="s">
        <v>2077</v>
      </c>
      <c r="D987" s="6">
        <f>SUM(сходові!N989)</f>
        <v>0.43939378540009905</v>
      </c>
      <c r="E987" s="6">
        <f>SUM(прибудинкова!M989)</f>
        <v>0.26259330333725389</v>
      </c>
      <c r="F987" s="6">
        <f>'слюсарі х.в.'!P989+'слюсарі кан'!P989+'слюсарі ц.о.'!P566+'слюсарі г.в.'!P559+зварювальник!L989+аварійки!J989</f>
        <v>0.25614570089071498</v>
      </c>
      <c r="G987" s="6">
        <f>'дератизація '!I989</f>
        <v>1.0588768086430412E-3</v>
      </c>
      <c r="H987" s="6">
        <f>SUM(димовенти!Q989)</f>
        <v>7.9176475224373238E-2</v>
      </c>
      <c r="I987" s="6">
        <f>'під зими'!L989+майстерні!L989+покрівлі!N989+маляри!L989</f>
        <v>0.16058394843801932</v>
      </c>
      <c r="J987" s="6">
        <f>електрики!P989</f>
        <v>5.524074328934802E-2</v>
      </c>
      <c r="K987" s="4">
        <f t="shared" si="88"/>
        <v>1.2541928333884516</v>
      </c>
      <c r="L987" s="4">
        <v>1.4386676977166946E-2</v>
      </c>
      <c r="M987" s="4">
        <f t="shared" si="89"/>
        <v>1.2685795103656186</v>
      </c>
      <c r="N987" s="4">
        <f t="shared" si="90"/>
        <v>1.5222954124387422</v>
      </c>
    </row>
    <row r="988" spans="1:14" ht="18" customHeight="1" x14ac:dyDescent="0.2">
      <c r="A988" s="10">
        <f t="shared" si="91"/>
        <v>26</v>
      </c>
      <c r="B988" s="2">
        <v>3</v>
      </c>
      <c r="C988" s="5" t="s">
        <v>2078</v>
      </c>
      <c r="D988" s="6">
        <f>SUM(сходові!N990)</f>
        <v>1.456061023802959</v>
      </c>
      <c r="E988" s="6">
        <f>SUM(прибудинкова!M990)</f>
        <v>0.2222165769980507</v>
      </c>
      <c r="F988" s="6">
        <f>'слюсарі х.в.'!P990+'слюсарі кан'!P990+'слюсарі ц.о.'!P567+'слюсарі г.в.'!P560+зварювальник!L990+аварійки!J990</f>
        <v>0.26599984350014477</v>
      </c>
      <c r="G988" s="6">
        <f>'дератизація '!I990</f>
        <v>4.9122807017543861E-3</v>
      </c>
      <c r="H988" s="6">
        <f>SUM(димовенти!Q990)</f>
        <v>6.9963994930502302E-2</v>
      </c>
      <c r="I988" s="6">
        <f>'під зими'!L990+майстерні!L990+покрівлі!N990+маляри!L990</f>
        <v>0.18294924545298927</v>
      </c>
      <c r="J988" s="6">
        <f>електрики!P990</f>
        <v>5.9331174999501975E-2</v>
      </c>
      <c r="K988" s="4">
        <f t="shared" si="88"/>
        <v>2.261434140385902</v>
      </c>
      <c r="L988" s="4">
        <v>3.274276618908889E-2</v>
      </c>
      <c r="M988" s="4">
        <f t="shared" si="89"/>
        <v>2.2941769065749908</v>
      </c>
      <c r="N988" s="4">
        <f t="shared" si="90"/>
        <v>2.7530122878899888</v>
      </c>
    </row>
    <row r="989" spans="1:14" ht="18" customHeight="1" x14ac:dyDescent="0.2">
      <c r="A989" s="10">
        <f t="shared" si="91"/>
        <v>27</v>
      </c>
      <c r="B989" s="2">
        <v>4</v>
      </c>
      <c r="C989" s="5" t="s">
        <v>2079</v>
      </c>
      <c r="D989" s="6">
        <f>SUM(сходові!N991)</f>
        <v>0.50876222200841303</v>
      </c>
      <c r="E989" s="6">
        <f>SUM(прибудинкова!M991)</f>
        <v>0.48165920041744797</v>
      </c>
      <c r="F989" s="6">
        <f>'слюсарі х.в.'!P991+'слюсарі кан'!P991+'слюсарі ц.о.'!P568+'слюсарі г.в.'!P561+зварювальник!L991+аварійки!J991</f>
        <v>0.29061511012141472</v>
      </c>
      <c r="G989" s="6">
        <f>'дератизація '!I991</f>
        <v>1.137666781950234E-3</v>
      </c>
      <c r="H989" s="6">
        <f>SUM(димовенти!Q991)</f>
        <v>0.10072041518586926</v>
      </c>
      <c r="I989" s="6">
        <f>'під зими'!L991+майстерні!L991+покрівлі!N991+маляри!L991</f>
        <v>0.16570460306555679</v>
      </c>
      <c r="J989" s="6">
        <f>електрики!P991</f>
        <v>6.8769092141470506E-2</v>
      </c>
      <c r="K989" s="4">
        <f t="shared" si="88"/>
        <v>1.6173683097221225</v>
      </c>
      <c r="L989" s="4">
        <v>1.8308247539282729E-2</v>
      </c>
      <c r="M989" s="4">
        <f t="shared" si="89"/>
        <v>1.6356765572614052</v>
      </c>
      <c r="N989" s="4">
        <f t="shared" si="90"/>
        <v>1.9628118687136862</v>
      </c>
    </row>
    <row r="990" spans="1:14" ht="18" customHeight="1" x14ac:dyDescent="0.2">
      <c r="A990" s="10">
        <f t="shared" si="91"/>
        <v>28</v>
      </c>
      <c r="B990" s="2">
        <v>4</v>
      </c>
      <c r="C990" s="5" t="s">
        <v>2080</v>
      </c>
      <c r="D990" s="6">
        <f>SUM(сходові!N992)</f>
        <v>0.53742365918305757</v>
      </c>
      <c r="E990" s="6">
        <f>SUM(прибудинкова!M992)</f>
        <v>0.50934984341772216</v>
      </c>
      <c r="F990" s="6">
        <f>'слюсарі х.в.'!P992+'слюсарі кан'!P992+'слюсарі ц.о.'!P569+'слюсарі г.в.'!P562+зварювальник!L992+аварійки!J992</f>
        <v>0.29345018804318967</v>
      </c>
      <c r="G990" s="6">
        <f>'дератизація '!I992</f>
        <v>1.1031236785497599E-3</v>
      </c>
      <c r="H990" s="6">
        <f>SUM(димовенти!Q992)</f>
        <v>0.10104411463799366</v>
      </c>
      <c r="I990" s="6">
        <f>'під зими'!L992+майстерні!L992+покрівлі!N992+маляри!L992</f>
        <v>0.1661308365203224</v>
      </c>
      <c r="J990" s="6">
        <f>електрики!P992</f>
        <v>6.9898827273173175E-2</v>
      </c>
      <c r="K990" s="4">
        <f t="shared" si="88"/>
        <v>1.6784005927540082</v>
      </c>
      <c r="L990" s="4">
        <v>1.9178346901194465E-2</v>
      </c>
      <c r="M990" s="4">
        <f t="shared" si="89"/>
        <v>1.6975789396552026</v>
      </c>
      <c r="N990" s="4">
        <f t="shared" si="90"/>
        <v>2.037094727586243</v>
      </c>
    </row>
    <row r="991" spans="1:14" ht="18" customHeight="1" x14ac:dyDescent="0.2">
      <c r="A991" s="10">
        <f t="shared" si="91"/>
        <v>29</v>
      </c>
      <c r="B991" s="2">
        <v>3</v>
      </c>
      <c r="C991" s="5" t="s">
        <v>2081</v>
      </c>
      <c r="D991" s="6">
        <f>SUM(сходові!N993)</f>
        <v>1.0408649358887228</v>
      </c>
      <c r="E991" s="6">
        <f>SUM(прибудинкова!M993)</f>
        <v>0.19492053684140589</v>
      </c>
      <c r="F991" s="6">
        <f>'слюсарі х.в.'!P993+'слюсарі кан'!P993+'слюсарі ц.о.'!P570+'слюсарі г.в.'!P563+зварювальник!L993+аварійки!J993</f>
        <v>0.28327417324336646</v>
      </c>
      <c r="G991" s="6">
        <f>'дератизація '!I993</f>
        <v>3.9864460833167236E-3</v>
      </c>
      <c r="H991" s="6">
        <f>SUM(димовенти!Q993)</f>
        <v>8.9424779248922864E-2</v>
      </c>
      <c r="I991" s="6">
        <f>'під зими'!L993+майстерні!L993+покрівлі!N993+маляри!L993</f>
        <v>0.1920335714368967</v>
      </c>
      <c r="J991" s="6">
        <f>електрики!P993</f>
        <v>6.5658270533329149E-2</v>
      </c>
      <c r="K991" s="4">
        <f t="shared" si="88"/>
        <v>1.8701627132759606</v>
      </c>
      <c r="L991" s="4">
        <v>2.7351748644156682E-2</v>
      </c>
      <c r="M991" s="4">
        <f t="shared" si="89"/>
        <v>1.8975144619201174</v>
      </c>
      <c r="N991" s="4">
        <f t="shared" si="90"/>
        <v>2.277017354304141</v>
      </c>
    </row>
    <row r="992" spans="1:14" ht="18" customHeight="1" x14ac:dyDescent="0.2">
      <c r="A992" s="10">
        <f t="shared" si="91"/>
        <v>30</v>
      </c>
      <c r="B992" s="2">
        <v>2</v>
      </c>
      <c r="C992" s="5" t="s">
        <v>2082</v>
      </c>
      <c r="D992" s="6">
        <f>SUM(сходові!N994)</f>
        <v>0</v>
      </c>
      <c r="E992" s="6">
        <f>SUM(прибудинкова!M994)</f>
        <v>0.52737762677740041</v>
      </c>
      <c r="F992" s="6">
        <f>'слюсарі х.в.'!P994+'слюсарі кан'!P994+'слюсарі ц.о.'!P571+'слюсарі г.в.'!P564+зварювальник!L994+аварійки!J994</f>
        <v>0.28602924078160818</v>
      </c>
      <c r="G992" s="6">
        <f>'дератизація '!I994</f>
        <v>7.9275198187995482E-3</v>
      </c>
      <c r="H992" s="6">
        <f>SUM(димовенти!Q994)</f>
        <v>8.4681788881058137E-2</v>
      </c>
      <c r="I992" s="6">
        <f>'під зими'!L994+майстерні!L994+покрівлі!N994+маляри!L994</f>
        <v>0.25673647743113048</v>
      </c>
      <c r="J992" s="6">
        <f>електрики!P994</f>
        <v>6.6840448657976517E-2</v>
      </c>
      <c r="K992" s="4">
        <f t="shared" si="88"/>
        <v>1.2295931023479734</v>
      </c>
      <c r="L992" s="4">
        <v>1.8685050608623244E-2</v>
      </c>
      <c r="M992" s="4">
        <f t="shared" si="89"/>
        <v>1.2482781529565967</v>
      </c>
      <c r="N992" s="4">
        <f t="shared" si="90"/>
        <v>1.4979337835479161</v>
      </c>
    </row>
    <row r="993" spans="1:14" ht="18" customHeight="1" x14ac:dyDescent="0.2">
      <c r="A993" s="10">
        <f t="shared" si="91"/>
        <v>31</v>
      </c>
      <c r="B993" s="2">
        <v>2</v>
      </c>
      <c r="C993" s="5" t="s">
        <v>2083</v>
      </c>
      <c r="D993" s="6">
        <f>SUM(сходові!N995)</f>
        <v>0</v>
      </c>
      <c r="E993" s="6">
        <f>SUM(прибудинкова!M995)</f>
        <v>0.10856991127517647</v>
      </c>
      <c r="F993" s="6">
        <f>'слюсарі х.в.'!P995+'слюсарі кан'!P995+'слюсарі ц.о.'!P572+'слюсарі г.в.'!P565+зварювальник!L995+аварійки!J995</f>
        <v>0.29230895650882704</v>
      </c>
      <c r="G993" s="6">
        <f>'дератизація '!I995</f>
        <v>3.9829026617447059E-3</v>
      </c>
      <c r="H993" s="6">
        <f>SUM(димовенти!Q995)</f>
        <v>0.10169382884667191</v>
      </c>
      <c r="I993" s="6">
        <f>'під зими'!L995+майстерні!L995+покрівлі!N995+маляри!L995</f>
        <v>0.19937033175463198</v>
      </c>
      <c r="J993" s="6">
        <f>електрики!P995</f>
        <v>6.9117545358472754E-2</v>
      </c>
      <c r="K993" s="4">
        <f t="shared" si="88"/>
        <v>0.77504347640552473</v>
      </c>
      <c r="L993" s="4">
        <v>1.1961058288405102E-2</v>
      </c>
      <c r="M993" s="4">
        <f t="shared" si="89"/>
        <v>0.78700453469392984</v>
      </c>
      <c r="N993" s="4">
        <f t="shared" si="90"/>
        <v>0.94440544163271578</v>
      </c>
    </row>
    <row r="994" spans="1:14" ht="18" customHeight="1" x14ac:dyDescent="0.2">
      <c r="A994" s="10">
        <f t="shared" si="91"/>
        <v>32</v>
      </c>
      <c r="B994" s="2">
        <v>3</v>
      </c>
      <c r="C994" s="5" t="s">
        <v>2084</v>
      </c>
      <c r="D994" s="6">
        <f>SUM(сходові!N996)</f>
        <v>0.95338789264652779</v>
      </c>
      <c r="E994" s="6">
        <f>SUM(прибудинкова!M996)</f>
        <v>0.76953524290929509</v>
      </c>
      <c r="F994" s="6">
        <f>'слюсарі х.в.'!P996+'слюсарі кан'!P996+'слюсарі ц.о.'!P573+'слюсарі г.в.'!P566+зварювальник!L996+аварійки!J996</f>
        <v>0.4906217356546923</v>
      </c>
      <c r="G994" s="6">
        <f>'дератизація '!I996</f>
        <v>3.6857624262847514E-3</v>
      </c>
      <c r="H994" s="6">
        <f>SUM(димовенти!Q996)</f>
        <v>3.8345185588978647E-2</v>
      </c>
      <c r="I994" s="6">
        <f>'під зими'!L996+майстерні!L996+покрівлі!N996+маляри!L996</f>
        <v>0.18915782894857228</v>
      </c>
      <c r="J994" s="6">
        <f>електрики!P996</f>
        <v>5.9139614638219803E-2</v>
      </c>
      <c r="K994" s="4">
        <f t="shared" si="88"/>
        <v>2.5038732628125704</v>
      </c>
      <c r="L994" s="4">
        <v>3.7737209297447727E-2</v>
      </c>
      <c r="M994" s="4">
        <f t="shared" si="89"/>
        <v>2.5416104721100181</v>
      </c>
      <c r="N994" s="4">
        <f t="shared" si="90"/>
        <v>3.0499325665320218</v>
      </c>
    </row>
    <row r="995" spans="1:14" ht="18" customHeight="1" x14ac:dyDescent="0.2">
      <c r="A995" s="10">
        <f t="shared" si="91"/>
        <v>33</v>
      </c>
      <c r="B995" s="2">
        <v>2</v>
      </c>
      <c r="C995" s="5" t="s">
        <v>2085</v>
      </c>
      <c r="D995" s="6">
        <f>SUM(сходові!N997)</f>
        <v>0</v>
      </c>
      <c r="E995" s="6">
        <f>SUM(прибудинкова!M997)</f>
        <v>0.80553598288932526</v>
      </c>
      <c r="F995" s="6">
        <f>'слюсарі х.в.'!P997+'слюсарі кан'!P997+'слюсарі ц.о.'!P574+'слюсарі г.в.'!P567+зварювальник!L997+аварійки!J997</f>
        <v>0.46669182541918686</v>
      </c>
      <c r="G995" s="6">
        <f>'дератизація '!I997</f>
        <v>3.747957363237036E-3</v>
      </c>
      <c r="H995" s="6">
        <f>SUM(димовенти!Q997)</f>
        <v>3.2257213936051909E-2</v>
      </c>
      <c r="I995" s="6">
        <f>'під зими'!L997+майстерні!L997+покрівлі!N997+маляри!L997</f>
        <v>0.21870567495938917</v>
      </c>
      <c r="J995" s="6">
        <f>електрики!P997</f>
        <v>4.9750162169746766E-2</v>
      </c>
      <c r="K995" s="4">
        <f t="shared" si="88"/>
        <v>1.5766888167369371</v>
      </c>
      <c r="L995" s="4">
        <v>0.04</v>
      </c>
      <c r="M995" s="4">
        <f t="shared" si="89"/>
        <v>1.6166888167369371</v>
      </c>
      <c r="N995" s="4">
        <f t="shared" si="90"/>
        <v>1.9400265800843244</v>
      </c>
    </row>
    <row r="996" spans="1:14" ht="18" customHeight="1" x14ac:dyDescent="0.2">
      <c r="A996" s="10">
        <f t="shared" si="91"/>
        <v>34</v>
      </c>
      <c r="B996" s="2">
        <v>3</v>
      </c>
      <c r="C996" s="5" t="s">
        <v>2086</v>
      </c>
      <c r="D996" s="6">
        <f>SUM(сходові!N998)</f>
        <v>0.72592644794559413</v>
      </c>
      <c r="E996" s="6">
        <f>SUM(прибудинкова!M998)</f>
        <v>0.75330358503467798</v>
      </c>
      <c r="F996" s="6">
        <f>'слюсарі х.в.'!P998+'слюсарі кан'!P998+'слюсарі ц.о.'!P575+'слюсарі г.в.'!P568+зварювальник!L998+аварійки!J998</f>
        <v>0.4924219996171475</v>
      </c>
      <c r="G996" s="6">
        <f>'дератизація '!I998</f>
        <v>1.9536973722770342E-3</v>
      </c>
      <c r="H996" s="6">
        <f>SUM(димовенти!Q998)</f>
        <v>3.8803187974418063E-2</v>
      </c>
      <c r="I996" s="6">
        <f>'під зими'!L998+майстерні!L998+покрівлі!N998+маляри!L998</f>
        <v>0.16469860393872096</v>
      </c>
      <c r="J996" s="6">
        <f>електрики!P998</f>
        <v>5.9845989745348188E-2</v>
      </c>
      <c r="K996" s="4">
        <f t="shared" si="88"/>
        <v>2.2369535116281836</v>
      </c>
      <c r="L996" s="4">
        <v>3.4023098357472747E-2</v>
      </c>
      <c r="M996" s="4">
        <f t="shared" si="89"/>
        <v>2.2709766099856563</v>
      </c>
      <c r="N996" s="4">
        <f t="shared" si="90"/>
        <v>2.7251719319827874</v>
      </c>
    </row>
    <row r="997" spans="1:14" ht="18" customHeight="1" x14ac:dyDescent="0.2">
      <c r="A997" s="10">
        <f t="shared" si="91"/>
        <v>35</v>
      </c>
      <c r="B997" s="2">
        <v>3</v>
      </c>
      <c r="C997" s="5" t="s">
        <v>2087</v>
      </c>
      <c r="D997" s="6">
        <f>SUM(сходові!N999)</f>
        <v>0</v>
      </c>
      <c r="E997" s="6">
        <f>SUM(прибудинкова!M999)</f>
        <v>1.3552125175151799</v>
      </c>
      <c r="F997" s="6">
        <f>'слюсарі х.в.'!P999+'слюсарі кан'!P999+'слюсарі ц.о.'!P576+'слюсарі г.в.'!P569+зварювальник!L999+аварійки!J999</f>
        <v>0.52221780561494691</v>
      </c>
      <c r="G997" s="6">
        <f>'дератизація '!I999</f>
        <v>8.173750583839328E-3</v>
      </c>
      <c r="H997" s="6">
        <f>SUM(димовенти!Q999)</f>
        <v>4.6383493145039437E-2</v>
      </c>
      <c r="I997" s="6">
        <f>'під зими'!L999+майстерні!L999+покрівлі!N999+маляри!L999</f>
        <v>0.20602948116113734</v>
      </c>
      <c r="J997" s="6">
        <f>електрики!P999</f>
        <v>7.1537061772901617E-2</v>
      </c>
      <c r="K997" s="4">
        <f t="shared" si="88"/>
        <v>2.2095541097930447</v>
      </c>
      <c r="L997" s="4">
        <v>3.3494346786091755E-2</v>
      </c>
      <c r="M997" s="4">
        <f t="shared" si="89"/>
        <v>2.2430484565791362</v>
      </c>
      <c r="N997" s="4">
        <f t="shared" si="90"/>
        <v>2.6916581478949633</v>
      </c>
    </row>
    <row r="998" spans="1:14" ht="18" customHeight="1" x14ac:dyDescent="0.2">
      <c r="A998" s="10">
        <f t="shared" si="91"/>
        <v>36</v>
      </c>
      <c r="B998" s="2">
        <v>3</v>
      </c>
      <c r="C998" s="5" t="s">
        <v>2098</v>
      </c>
      <c r="D998" s="6">
        <f>SUM(сходові!N1000)</f>
        <v>1.2380483523881656</v>
      </c>
      <c r="E998" s="6">
        <f>SUM(прибудинкова!M1000)</f>
        <v>0.84356108883730729</v>
      </c>
      <c r="F998" s="6">
        <f>'слюсарі х.в.'!P1000+'слюсарі кан'!P1000+'слюсарі ц.о.'!P577+'слюсарі г.в.'!P570+зварювальник!L1000+аварійки!J1000</f>
        <v>0.25194061966209413</v>
      </c>
      <c r="G998" s="6">
        <f>'дератизація '!I1000</f>
        <v>4.2202996412745303E-3</v>
      </c>
      <c r="H998" s="6">
        <f>SUM(димовенти!Q1000)</f>
        <v>7.1002972804153727E-2</v>
      </c>
      <c r="I998" s="6">
        <f>'під зими'!L1000+майстерні!L1000+покрівлі!N1000+маляри!L1000</f>
        <v>0.21871590629547638</v>
      </c>
      <c r="J998" s="6">
        <f>електрики!P1000</f>
        <v>5.3693696477721195E-2</v>
      </c>
      <c r="K998" s="4">
        <f t="shared" si="88"/>
        <v>2.6811829361061927</v>
      </c>
      <c r="L998" s="4">
        <v>3.856515913639047E-2</v>
      </c>
      <c r="M998" s="4">
        <f t="shared" si="89"/>
        <v>2.7197480952425832</v>
      </c>
      <c r="N998" s="4">
        <f t="shared" si="90"/>
        <v>3.2636977142910997</v>
      </c>
    </row>
    <row r="999" spans="1:14" ht="18" customHeight="1" x14ac:dyDescent="0.2">
      <c r="A999" s="10">
        <f t="shared" si="91"/>
        <v>37</v>
      </c>
      <c r="B999" s="2">
        <v>3</v>
      </c>
      <c r="C999" s="5" t="s">
        <v>2099</v>
      </c>
      <c r="D999" s="6">
        <f>SUM(сходові!N1001)</f>
        <v>1.2741921839628263</v>
      </c>
      <c r="E999" s="6">
        <f>SUM(прибудинкова!M1001)</f>
        <v>0.55076078676675011</v>
      </c>
      <c r="F999" s="6">
        <f>'слюсарі х.в.'!P1001+'слюсарі кан'!P1001+'слюсарі ц.о.'!P578+'слюсарі г.в.'!P571+зварювальник!L1001+аварійки!J1001</f>
        <v>0.25100003877631216</v>
      </c>
      <c r="G999" s="6">
        <f>'дератизація '!I1001</f>
        <v>4.3786488740617177E-3</v>
      </c>
      <c r="H999" s="6">
        <f>SUM(димовенти!Q1001)</f>
        <v>7.7954565869447809E-2</v>
      </c>
      <c r="I999" s="6">
        <f>'під зими'!L1001+майстерні!L1001+покрівлі!N1001+маляри!L1001</f>
        <v>0.25198764662245809</v>
      </c>
      <c r="J999" s="6">
        <f>електрики!P1001</f>
        <v>5.3055552045021007E-2</v>
      </c>
      <c r="K999" s="4">
        <f t="shared" si="88"/>
        <v>2.463329422916877</v>
      </c>
      <c r="L999" s="4">
        <v>3.548040762718685E-2</v>
      </c>
      <c r="M999" s="4">
        <f t="shared" si="89"/>
        <v>2.4988098305440638</v>
      </c>
      <c r="N999" s="4">
        <f t="shared" si="90"/>
        <v>2.9985717966528767</v>
      </c>
    </row>
    <row r="1000" spans="1:14" ht="18" customHeight="1" x14ac:dyDescent="0.2">
      <c r="A1000" s="10">
        <f t="shared" si="91"/>
        <v>38</v>
      </c>
      <c r="B1000" s="2">
        <v>3</v>
      </c>
      <c r="C1000" s="5" t="s">
        <v>2100</v>
      </c>
      <c r="D1000" s="6">
        <f>SUM(сходові!N1002)</f>
        <v>0.99842682982721465</v>
      </c>
      <c r="E1000" s="6">
        <f>SUM(прибудинкова!M1002)</f>
        <v>1.1480683349374399</v>
      </c>
      <c r="F1000" s="6">
        <f>'слюсарі х.в.'!P1002+'слюсарі кан'!P1002+'слюсарі ц.о.'!P579+'слюсарі г.в.'!P572+зварювальник!L1002+аварійки!J1002</f>
        <v>0.20927378781434952</v>
      </c>
      <c r="G1000" s="6">
        <f>'дератизація '!I1002</f>
        <v>5.1732435033686229E-3</v>
      </c>
      <c r="H1000" s="6">
        <f>SUM(димовенти!Q1002)</f>
        <v>5.3975471305563759E-2</v>
      </c>
      <c r="I1000" s="6">
        <f>'під зими'!L1002+майстерні!L1002+покрівлі!N1002+маляри!L1002</f>
        <v>0.24052992168220722</v>
      </c>
      <c r="J1000" s="6">
        <f>електрики!P1002</f>
        <v>3.6852947366646377E-2</v>
      </c>
      <c r="K1000" s="4">
        <f t="shared" si="88"/>
        <v>2.69230053643679</v>
      </c>
      <c r="L1000" s="4">
        <v>3.8545376647557639E-2</v>
      </c>
      <c r="M1000" s="4">
        <f t="shared" si="89"/>
        <v>2.7308459130843477</v>
      </c>
      <c r="N1000" s="4">
        <f t="shared" si="90"/>
        <v>3.2770150957012172</v>
      </c>
    </row>
    <row r="1001" spans="1:14" ht="18" customHeight="1" x14ac:dyDescent="0.2">
      <c r="A1001" s="10">
        <f t="shared" si="91"/>
        <v>39</v>
      </c>
      <c r="B1001" s="2">
        <v>3</v>
      </c>
      <c r="C1001" s="5" t="s">
        <v>2101</v>
      </c>
      <c r="D1001" s="6">
        <f>SUM(сходові!N1003)</f>
        <v>1.4915311441779426</v>
      </c>
      <c r="E1001" s="6">
        <f>SUM(прибудинкова!M1003)</f>
        <v>0.4919316666666666</v>
      </c>
      <c r="F1001" s="6">
        <f>'слюсарі х.в.'!P1003+'слюсарі кан'!P1003+'слюсарі ц.о.'!P580+'слюсарі г.в.'!P573+зварювальник!L1003+аварійки!J1003</f>
        <v>0.24008616766208121</v>
      </c>
      <c r="G1001" s="6">
        <f>'дератизація '!I1003</f>
        <v>5.4611650485436895E-3</v>
      </c>
      <c r="H1001" s="6">
        <f>SUM(димовенти!Q1003)</f>
        <v>5.4447101637359947E-2</v>
      </c>
      <c r="I1001" s="6">
        <f>'під зими'!L1003+майстерні!L1003+покрівлі!N1003+маляри!L1003</f>
        <v>0.26588094555692943</v>
      </c>
      <c r="J1001" s="6">
        <f>електрики!P1003</f>
        <v>4.917163997676622E-2</v>
      </c>
      <c r="K1001" s="4">
        <f t="shared" si="88"/>
        <v>2.5985098307262895</v>
      </c>
      <c r="L1001" s="4">
        <v>3.7060421002985233E-2</v>
      </c>
      <c r="M1001" s="4">
        <f t="shared" si="89"/>
        <v>2.6355702517292747</v>
      </c>
      <c r="N1001" s="4">
        <f t="shared" si="90"/>
        <v>3.1626843020751294</v>
      </c>
    </row>
    <row r="1002" spans="1:14" ht="18" customHeight="1" x14ac:dyDescent="0.2">
      <c r="A1002" s="10">
        <f t="shared" si="91"/>
        <v>40</v>
      </c>
      <c r="B1002" s="2">
        <v>1</v>
      </c>
      <c r="C1002" s="5" t="s">
        <v>2102</v>
      </c>
      <c r="D1002" s="6">
        <f>SUM(сходові!N1004)</f>
        <v>0</v>
      </c>
      <c r="E1002" s="6">
        <f>SUM(прибудинкова!M1004)</f>
        <v>1.3545798319327733</v>
      </c>
      <c r="F1002" s="6">
        <f>'слюсарі х.в.'!P1004+'слюсарі кан'!P1004+'слюсарі ц.о.'!P581+'слюсарі г.в.'!P574+зварювальник!L1004+аварійки!J1004</f>
        <v>0.24151246666594625</v>
      </c>
      <c r="G1002" s="6">
        <f>'дератизація '!I1004</f>
        <v>1.2281835811247577E-2</v>
      </c>
      <c r="H1002" s="6">
        <f>SUM(димовенти!Q1004)</f>
        <v>7.2502281430485774E-2</v>
      </c>
      <c r="I1002" s="6">
        <f>'під зими'!L1004+майстерні!L1004+покрівлі!N1004+маляри!L1004</f>
        <v>0.18363011833435933</v>
      </c>
      <c r="J1002" s="6">
        <f>електрики!P1004</f>
        <v>4.9502536928177882E-2</v>
      </c>
      <c r="K1002" s="4">
        <f t="shared" si="88"/>
        <v>1.9140090711029902</v>
      </c>
      <c r="L1002" s="4">
        <v>2.7846935128245875E-2</v>
      </c>
      <c r="M1002" s="4">
        <f t="shared" si="89"/>
        <v>1.941856006231236</v>
      </c>
      <c r="N1002" s="4">
        <f t="shared" si="90"/>
        <v>2.330227207477483</v>
      </c>
    </row>
    <row r="1003" spans="1:14" ht="18" customHeight="1" x14ac:dyDescent="0.2">
      <c r="A1003" s="10">
        <f t="shared" si="91"/>
        <v>41</v>
      </c>
      <c r="B1003" s="2">
        <v>2</v>
      </c>
      <c r="C1003" s="5" t="s">
        <v>2103</v>
      </c>
      <c r="D1003" s="6">
        <f>SUM(сходові!N1005)</f>
        <v>0</v>
      </c>
      <c r="E1003" s="6">
        <f>SUM(прибудинкова!M1005)</f>
        <v>0.54693307233407906</v>
      </c>
      <c r="F1003" s="6">
        <f>'слюсарі х.в.'!P1005+'слюсарі кан'!P1005+'слюсарі ц.о.'!P582+'слюсарі г.в.'!P575+зварювальник!L1005+аварійки!J1005</f>
        <v>0.25906160749328255</v>
      </c>
      <c r="G1003" s="6">
        <f>'дератизація '!I1005</f>
        <v>1.1465324384787473E-2</v>
      </c>
      <c r="H1003" s="6">
        <f>SUM(димовенти!Q1005)</f>
        <v>6.2729882199642886E-2</v>
      </c>
      <c r="I1003" s="6">
        <f>'під зими'!L1005+майстерні!L1005+покрівлі!N1005+маляри!L1005</f>
        <v>0.24302318505493611</v>
      </c>
      <c r="J1003" s="6">
        <f>електрики!P1005</f>
        <v>5.6651889458690388E-2</v>
      </c>
      <c r="K1003" s="4">
        <f t="shared" si="88"/>
        <v>1.1798649609254186</v>
      </c>
      <c r="L1003" s="4">
        <v>1.7537410778792895E-2</v>
      </c>
      <c r="M1003" s="4">
        <f t="shared" si="89"/>
        <v>1.1974023717042115</v>
      </c>
      <c r="N1003" s="4">
        <f t="shared" si="90"/>
        <v>1.4368828460450538</v>
      </c>
    </row>
    <row r="1004" spans="1:14" ht="18" customHeight="1" x14ac:dyDescent="0.2">
      <c r="A1004" s="10">
        <f t="shared" si="91"/>
        <v>42</v>
      </c>
      <c r="B1004" s="2">
        <v>2</v>
      </c>
      <c r="C1004" s="5" t="s">
        <v>2104</v>
      </c>
      <c r="D1004" s="6">
        <f>SUM(сходові!N1006)</f>
        <v>0</v>
      </c>
      <c r="E1004" s="6">
        <f>SUM(прибудинкова!M1006)</f>
        <v>0.37325409740449117</v>
      </c>
      <c r="F1004" s="6">
        <f>'слюсарі х.в.'!P1006+'слюсарі кан'!P1006+'слюсарі ц.о.'!P583+'слюсарі г.в.'!P576+зварювальник!L1006+аварійки!J1006</f>
        <v>0.28610512806359911</v>
      </c>
      <c r="G1004" s="6">
        <f>'дератизація '!I1006</f>
        <v>8.0927384076990381E-3</v>
      </c>
      <c r="H1004" s="6">
        <f>SUM(димовенти!Q1006)</f>
        <v>9.8128634622013558E-2</v>
      </c>
      <c r="I1004" s="6">
        <f>'під зими'!L1006+майстерні!L1006+покрівлі!N1006+маляри!L1006</f>
        <v>0.2179195441100899</v>
      </c>
      <c r="J1004" s="6">
        <f>електрики!P1006</f>
        <v>6.6999496612328249E-2</v>
      </c>
      <c r="K1004" s="4">
        <f t="shared" si="88"/>
        <v>1.050499639220221</v>
      </c>
      <c r="L1004" s="4">
        <v>1.578815948687784E-2</v>
      </c>
      <c r="M1004" s="4">
        <f t="shared" si="89"/>
        <v>1.0662877987070989</v>
      </c>
      <c r="N1004" s="4">
        <f t="shared" si="90"/>
        <v>1.2795453584485186</v>
      </c>
    </row>
    <row r="1005" spans="1:14" ht="18" customHeight="1" x14ac:dyDescent="0.2">
      <c r="A1005" s="10">
        <f t="shared" si="91"/>
        <v>43</v>
      </c>
      <c r="B1005" s="2">
        <v>2</v>
      </c>
      <c r="C1005" s="5" t="s">
        <v>2946</v>
      </c>
      <c r="D1005" s="6">
        <f>SUM(сходові!N1007)</f>
        <v>0</v>
      </c>
      <c r="E1005" s="6">
        <f>SUM(прибудинкова!M1007)</f>
        <v>0.49848367186269882</v>
      </c>
      <c r="F1005" s="6">
        <f>'слюсарі х.в.'!P1007+'слюсарі кан'!P1007+'слюсарі ц.о.'!P584+'слюсарі г.в.'!P577+зварювальник!L1007+аварійки!J1007</f>
        <v>0.33046744016950391</v>
      </c>
      <c r="G1005" s="6">
        <f>'дератизація '!I1007</f>
        <v>9.9196976854038742E-3</v>
      </c>
      <c r="H1005" s="6">
        <f>SUM(димовенти!Q1007)</f>
        <v>0.12362261149594246</v>
      </c>
      <c r="I1005" s="6">
        <f>'під зими'!L1007+майстерні!L1007+покрівлі!N1007+маляри!L1007</f>
        <v>0.23454412268725411</v>
      </c>
      <c r="J1005" s="6">
        <f>електрики!P1007</f>
        <v>8.4406073436504248E-2</v>
      </c>
      <c r="K1005" s="4">
        <f t="shared" si="88"/>
        <v>1.2814436173373074</v>
      </c>
      <c r="L1005" s="4">
        <v>1.9019025189966121E-2</v>
      </c>
      <c r="M1005" s="4">
        <f t="shared" si="89"/>
        <v>1.3004626425272736</v>
      </c>
      <c r="N1005" s="4">
        <f t="shared" si="90"/>
        <v>1.5605551710327283</v>
      </c>
    </row>
    <row r="1006" spans="1:14" ht="18" customHeight="1" x14ac:dyDescent="0.2">
      <c r="A1006" s="10">
        <f t="shared" si="91"/>
        <v>44</v>
      </c>
      <c r="B1006" s="2">
        <v>2</v>
      </c>
      <c r="C1006" s="5" t="s">
        <v>2947</v>
      </c>
      <c r="D1006" s="6">
        <f>SUM(сходові!N1008)</f>
        <v>0</v>
      </c>
      <c r="E1006" s="6">
        <f>SUM(прибудинкова!M1008)</f>
        <v>0.99436643454481866</v>
      </c>
      <c r="F1006" s="6">
        <f>'слюсарі х.в.'!P1008+'слюсарі кан'!P1008+'слюсарі ц.о.'!P585+'слюсарі г.в.'!P578+зварювальник!L1008+аварійки!J1008</f>
        <v>0.30153053871939783</v>
      </c>
      <c r="G1006" s="6">
        <f>'дератизація '!I1008</f>
        <v>9.7777353810931996E-3</v>
      </c>
      <c r="H1006" s="6">
        <f>SUM(димовенти!Q1008)</f>
        <v>0.10699325514925259</v>
      </c>
      <c r="I1006" s="6">
        <f>'під зими'!L1008+майстерні!L1008+покрівлі!N1008+маляри!L1008</f>
        <v>0.24008721498266095</v>
      </c>
      <c r="J1006" s="6">
        <f>електрики!P1008</f>
        <v>7.3052012427636343E-2</v>
      </c>
      <c r="K1006" s="4">
        <f t="shared" si="88"/>
        <v>1.7258071912048596</v>
      </c>
      <c r="L1006" s="4">
        <v>2.5156031805594559E-2</v>
      </c>
      <c r="M1006" s="4">
        <f t="shared" si="89"/>
        <v>1.7509632230104542</v>
      </c>
      <c r="N1006" s="4">
        <f t="shared" si="90"/>
        <v>2.1011558676125448</v>
      </c>
    </row>
    <row r="1007" spans="1:14" ht="18" customHeight="1" x14ac:dyDescent="0.2">
      <c r="A1007" s="10">
        <f t="shared" si="91"/>
        <v>45</v>
      </c>
      <c r="B1007" s="2">
        <v>2</v>
      </c>
      <c r="C1007" s="5" t="s">
        <v>2948</v>
      </c>
      <c r="D1007" s="6">
        <f>SUM(сходові!N1009)</f>
        <v>0</v>
      </c>
      <c r="E1007" s="6">
        <f>SUM(прибудинкова!M1009)</f>
        <v>0.49801318231870378</v>
      </c>
      <c r="F1007" s="6">
        <f>'слюсарі х.в.'!P1009+'слюсарі кан'!P1009+'слюсарі ц.о.'!P586+'слюсарі г.в.'!P579+зварювальник!L1009+аварійки!J1009</f>
        <v>0.29956242563930763</v>
      </c>
      <c r="G1007" s="6">
        <f>'дератизація '!I1009</f>
        <v>9.202453987730062E-3</v>
      </c>
      <c r="H1007" s="6">
        <f>SUM(димовенти!Q1009)</f>
        <v>0.10586222687396082</v>
      </c>
      <c r="I1007" s="6">
        <f>'під зими'!L1009+майстерні!L1009+покрівлі!N1009+маляри!L1009</f>
        <v>0.24131211246144005</v>
      </c>
      <c r="J1007" s="6">
        <f>електрики!P1009</f>
        <v>7.2279777846051135E-2</v>
      </c>
      <c r="K1007" s="4">
        <f t="shared" si="88"/>
        <v>1.2262321791271935</v>
      </c>
      <c r="L1007" s="4">
        <v>1.821143881386833E-2</v>
      </c>
      <c r="M1007" s="4">
        <f t="shared" si="89"/>
        <v>1.2444436179410618</v>
      </c>
      <c r="N1007" s="4">
        <f t="shared" si="90"/>
        <v>1.4933323415292741</v>
      </c>
    </row>
    <row r="1008" spans="1:14" ht="18" customHeight="1" x14ac:dyDescent="0.2">
      <c r="A1008" s="10">
        <f t="shared" si="91"/>
        <v>46</v>
      </c>
      <c r="B1008" s="2">
        <v>2</v>
      </c>
      <c r="C1008" s="5" t="s">
        <v>2949</v>
      </c>
      <c r="D1008" s="6">
        <f>SUM(сходові!N1010)</f>
        <v>0</v>
      </c>
      <c r="E1008" s="6">
        <f>SUM(прибудинкова!M1010)</f>
        <v>1.1743094685990338</v>
      </c>
      <c r="F1008" s="6">
        <f>'слюсарі х.в.'!P1010+'слюсарі кан'!P1010+'слюсарі ц.о.'!P587+'слюсарі г.в.'!P580+зварювальник!L1010+аварійки!J1010</f>
        <v>0.30392299647053045</v>
      </c>
      <c r="G1008" s="6">
        <f>'дератизація '!I1010</f>
        <v>8.6956521739130436E-3</v>
      </c>
      <c r="H1008" s="6">
        <f>SUM(димовенти!Q1010)</f>
        <v>0.10836814432170193</v>
      </c>
      <c r="I1008" s="6">
        <f>'під зими'!L1010+майстерні!L1010+покрівлі!N1010+маляри!L1010</f>
        <v>0.23459853499499003</v>
      </c>
      <c r="J1008" s="6">
        <f>електрики!P1010</f>
        <v>7.3990748432745099E-2</v>
      </c>
      <c r="K1008" s="4">
        <f t="shared" si="88"/>
        <v>1.9038855449929144</v>
      </c>
      <c r="L1008" s="4">
        <v>2.7636917691843177E-2</v>
      </c>
      <c r="M1008" s="4">
        <f t="shared" si="89"/>
        <v>1.9315224626847576</v>
      </c>
      <c r="N1008" s="4">
        <f t="shared" si="90"/>
        <v>2.317826955221709</v>
      </c>
    </row>
    <row r="1009" spans="1:14" ht="18" customHeight="1" x14ac:dyDescent="0.2">
      <c r="A1009" s="10">
        <f t="shared" si="91"/>
        <v>47</v>
      </c>
      <c r="B1009" s="2">
        <v>3</v>
      </c>
      <c r="C1009" s="5" t="s">
        <v>2950</v>
      </c>
      <c r="D1009" s="6">
        <f>SUM(сходові!N1011)</f>
        <v>1.3220460614152203</v>
      </c>
      <c r="E1009" s="6">
        <f>SUM(прибудинкова!M1011)</f>
        <v>0.7319056464174456</v>
      </c>
      <c r="F1009" s="6">
        <f>'слюсарі х.в.'!P1011+'слюсарі кан'!P1011+'слюсарі ц.о.'!P588+'слюсарі г.в.'!P581+зварювальник!L1011+аварійки!J1011</f>
        <v>0.2546870846912721</v>
      </c>
      <c r="G1009" s="6">
        <f>'дератизація '!I1011</f>
        <v>3.991433021806854E-3</v>
      </c>
      <c r="H1009" s="6">
        <f>SUM(димовенти!Q1011)</f>
        <v>8.0073424396584658E-2</v>
      </c>
      <c r="I1009" s="6">
        <f>'під зими'!L1011+майстерні!L1011+покрівлі!N1011+маляри!L1011</f>
        <v>0.17357160396834004</v>
      </c>
      <c r="J1009" s="6">
        <f>електрики!P1011</f>
        <v>5.467190231741971E-2</v>
      </c>
      <c r="K1009" s="4">
        <f t="shared" si="88"/>
        <v>2.6209471562280897</v>
      </c>
      <c r="L1009" s="4">
        <v>3.7788886942511812E-2</v>
      </c>
      <c r="M1009" s="4">
        <f t="shared" si="89"/>
        <v>2.6587360431706015</v>
      </c>
      <c r="N1009" s="4">
        <f t="shared" si="90"/>
        <v>3.1904832518047219</v>
      </c>
    </row>
    <row r="1010" spans="1:14" ht="18" customHeight="1" x14ac:dyDescent="0.2">
      <c r="A1010" s="10">
        <f t="shared" si="91"/>
        <v>48</v>
      </c>
      <c r="B1010" s="2">
        <v>2</v>
      </c>
      <c r="C1010" s="5" t="s">
        <v>2951</v>
      </c>
      <c r="D1010" s="6">
        <f>SUM(сходові!N1012)</f>
        <v>0</v>
      </c>
      <c r="E1010" s="6">
        <f>SUM(прибудинкова!M1012)</f>
        <v>0.74773773416592337</v>
      </c>
      <c r="F1010" s="6">
        <f>'слюсарі х.в.'!P1012+'слюсарі кан'!P1012+'слюсарі ц.о.'!P589+'слюсарі г.в.'!P582+зварювальник!L1012+аварійки!J1012</f>
        <v>0.28848252742642821</v>
      </c>
      <c r="G1010" s="6">
        <f>'дератизація '!I1012</f>
        <v>5.947071067499257E-3</v>
      </c>
      <c r="H1010" s="6">
        <f>SUM(димовенти!Q1012)</f>
        <v>8.8937281691316497E-2</v>
      </c>
      <c r="I1010" s="6">
        <f>'під зими'!L1012+майстерні!L1012+покрівлі!N1012+маляри!L1012</f>
        <v>0.18329278264673404</v>
      </c>
      <c r="J1010" s="6">
        <f>електрики!P1012</f>
        <v>6.807244109385184E-2</v>
      </c>
      <c r="K1010" s="4">
        <f t="shared" si="88"/>
        <v>1.3824698380917533</v>
      </c>
      <c r="L1010" s="4">
        <v>2.0374462136515947E-2</v>
      </c>
      <c r="M1010" s="4">
        <f t="shared" si="89"/>
        <v>1.4028443002282693</v>
      </c>
      <c r="N1010" s="4">
        <f t="shared" si="90"/>
        <v>1.6834131602739231</v>
      </c>
    </row>
    <row r="1011" spans="1:14" ht="18" customHeight="1" x14ac:dyDescent="0.2">
      <c r="A1011" s="10">
        <f t="shared" si="91"/>
        <v>49</v>
      </c>
      <c r="B1011" s="2">
        <v>3</v>
      </c>
      <c r="C1011" s="5" t="s">
        <v>2952</v>
      </c>
      <c r="D1011" s="6">
        <f>SUM(сходові!N1013)</f>
        <v>1.5543294845672024</v>
      </c>
      <c r="E1011" s="6">
        <f>SUM(прибудинкова!M1013)</f>
        <v>0.33243807712625456</v>
      </c>
      <c r="F1011" s="6">
        <f>'слюсарі х.в.'!P1013+'слюсарі кан'!P1013+'слюсарі ц.о.'!P590+'слюсарі г.в.'!P583+зварювальник!L1013+аварійки!J1013</f>
        <v>0.23907320309670321</v>
      </c>
      <c r="G1011" s="6">
        <f>'дератизація '!I1013</f>
        <v>6.497622820919177E-3</v>
      </c>
      <c r="H1011" s="6">
        <f>SUM(димовенти!Q1013)</f>
        <v>7.1100494055760063E-2</v>
      </c>
      <c r="I1011" s="6">
        <f>'під зими'!L1013+майстерні!L1013+покрівлі!N1013+маляри!L1013</f>
        <v>0.19750379357989781</v>
      </c>
      <c r="J1011" s="6">
        <f>електрики!P1013</f>
        <v>4.8545435580279669E-2</v>
      </c>
      <c r="K1011" s="4">
        <f t="shared" si="88"/>
        <v>2.4494881108270175</v>
      </c>
      <c r="L1011" s="4">
        <v>3.5408470207397791E-2</v>
      </c>
      <c r="M1011" s="4">
        <f t="shared" si="89"/>
        <v>2.4848965810344152</v>
      </c>
      <c r="N1011" s="4">
        <f t="shared" si="90"/>
        <v>2.9818758972412982</v>
      </c>
    </row>
    <row r="1012" spans="1:14" ht="18" customHeight="1" x14ac:dyDescent="0.2">
      <c r="A1012" s="10">
        <f t="shared" si="91"/>
        <v>50</v>
      </c>
      <c r="B1012" s="2">
        <v>3</v>
      </c>
      <c r="C1012" s="5" t="s">
        <v>2953</v>
      </c>
      <c r="D1012" s="6">
        <f>SUM(сходові!N1014)</f>
        <v>1.5056831141184517</v>
      </c>
      <c r="E1012" s="6">
        <f>SUM(прибудинкова!M1014)</f>
        <v>0.46496907929749864</v>
      </c>
      <c r="F1012" s="6">
        <f>'слюсарі х.в.'!P1014+'слюсарі кан'!P1014+'слюсарі ц.о.'!P591+'слюсарі г.в.'!P584+зварювальник!L1014+аварійки!J1014</f>
        <v>0.21922095288342061</v>
      </c>
      <c r="G1012" s="6">
        <f>'дератизація '!I1014</f>
        <v>5.3219797764768491E-3</v>
      </c>
      <c r="H1012" s="6">
        <f>SUM(димовенти!Q1014)</f>
        <v>5.9691873003172691E-2</v>
      </c>
      <c r="I1012" s="6">
        <f>'під зими'!L1014+майстерні!L1014+покрівлі!N1014+маляри!L1014</f>
        <v>0.1941376703782739</v>
      </c>
      <c r="J1012" s="6">
        <f>електрики!P1014</f>
        <v>4.075594711436465E-2</v>
      </c>
      <c r="K1012" s="4">
        <f t="shared" si="88"/>
        <v>2.4897806165716587</v>
      </c>
      <c r="L1012" s="4">
        <v>3.5949463838531814E-2</v>
      </c>
      <c r="M1012" s="4">
        <f t="shared" si="89"/>
        <v>2.5257300804101908</v>
      </c>
      <c r="N1012" s="4">
        <f t="shared" si="90"/>
        <v>3.030876096492229</v>
      </c>
    </row>
    <row r="1013" spans="1:14" ht="18" customHeight="1" x14ac:dyDescent="0.2">
      <c r="A1013" s="10">
        <f t="shared" si="91"/>
        <v>51</v>
      </c>
      <c r="B1013" s="2">
        <v>2</v>
      </c>
      <c r="C1013" s="5" t="s">
        <v>2954</v>
      </c>
      <c r="D1013" s="6">
        <f>SUM(сходові!N1015)</f>
        <v>0</v>
      </c>
      <c r="E1013" s="6">
        <f>SUM(прибудинкова!M1015)</f>
        <v>0.4912839256765183</v>
      </c>
      <c r="F1013" s="6">
        <f>'слюсарі х.в.'!P1015+'слюсарі кан'!P1015+'слюсарі ц.о.'!P592+'слюсарі г.в.'!P585+зварювальник!L1015+аварійки!J1015</f>
        <v>0.26138308561907742</v>
      </c>
      <c r="G1013" s="6">
        <f>'дератизація '!I1015</f>
        <v>8.043396932285821E-3</v>
      </c>
      <c r="H1013" s="6">
        <f>SUM(димовенти!Q1015)</f>
        <v>8.3921458565627757E-2</v>
      </c>
      <c r="I1013" s="6">
        <f>'під зими'!L1015+майстерні!L1015+покрівлі!N1015+маляри!L1015</f>
        <v>0.2234802257121386</v>
      </c>
      <c r="J1013" s="6">
        <f>електрики!P1015</f>
        <v>5.7299232793034928E-2</v>
      </c>
      <c r="K1013" s="4">
        <f t="shared" si="88"/>
        <v>1.1254113252986828</v>
      </c>
      <c r="L1013" s="4">
        <v>1.6814073675468277E-2</v>
      </c>
      <c r="M1013" s="4">
        <f t="shared" si="89"/>
        <v>1.1422253989741511</v>
      </c>
      <c r="N1013" s="4">
        <f t="shared" si="90"/>
        <v>1.3706704787689812</v>
      </c>
    </row>
    <row r="1014" spans="1:14" ht="18" customHeight="1" x14ac:dyDescent="0.2">
      <c r="A1014" s="10">
        <f t="shared" si="91"/>
        <v>52</v>
      </c>
      <c r="B1014" s="2">
        <v>4</v>
      </c>
      <c r="C1014" s="5" t="s">
        <v>2955</v>
      </c>
      <c r="D1014" s="6">
        <f>SUM(сходові!N1016)</f>
        <v>1.3139004645990595</v>
      </c>
      <c r="E1014" s="6">
        <f>SUM(прибудинкова!M1016)</f>
        <v>0.38706365855267499</v>
      </c>
      <c r="F1014" s="6">
        <f>'слюсарі х.в.'!P1016+'слюсарі кан'!P1016+'слюсарі ц.о.'!P593+'слюсарі г.в.'!P586+зварювальник!L1016+аварійки!J1016</f>
        <v>0.32135092636938078</v>
      </c>
      <c r="G1014" s="6">
        <f>'дератизація '!I1016</f>
        <v>6.9265782703344545E-3</v>
      </c>
      <c r="H1014" s="6">
        <f>SUM(димовенти!Q1016)</f>
        <v>0.11838356553647233</v>
      </c>
      <c r="I1014" s="6">
        <f>'під зими'!L1016+майстерні!L1016+покрівлі!N1016+маляри!L1016</f>
        <v>0.17813153538753107</v>
      </c>
      <c r="J1014" s="6">
        <f>електрики!P1016</f>
        <v>8.0828998881605579E-2</v>
      </c>
      <c r="K1014" s="4">
        <f t="shared" si="88"/>
        <v>2.4065857275970588</v>
      </c>
      <c r="L1014" s="4">
        <v>3.4805136302276107E-2</v>
      </c>
      <c r="M1014" s="4">
        <f t="shared" si="89"/>
        <v>2.4413908638993349</v>
      </c>
      <c r="N1014" s="4">
        <f t="shared" si="90"/>
        <v>2.929669036679202</v>
      </c>
    </row>
    <row r="1015" spans="1:14" ht="18" customHeight="1" x14ac:dyDescent="0.2">
      <c r="A1015" s="10">
        <f t="shared" si="91"/>
        <v>53</v>
      </c>
      <c r="B1015" s="2">
        <v>4</v>
      </c>
      <c r="C1015" s="5" t="s">
        <v>2956</v>
      </c>
      <c r="D1015" s="6">
        <f>SUM(сходові!N1017)</f>
        <v>1.3257066788376692</v>
      </c>
      <c r="E1015" s="6">
        <f>SUM(прибудинкова!M1017)</f>
        <v>0.39054166666666668</v>
      </c>
      <c r="F1015" s="6">
        <f>'слюсарі х.в.'!P1017+'слюсарі кан'!P1017+'слюсарі ц.о.'!P594+'слюсарі г.в.'!P587+зварювальник!L1017+аварійки!J1017</f>
        <v>0.32320196803756152</v>
      </c>
      <c r="G1015" s="6">
        <f>'дератизація '!I1017</f>
        <v>7.0886581469648564E-3</v>
      </c>
      <c r="H1015" s="6">
        <f>SUM(димовенти!Q1017)</f>
        <v>0.11944731562615708</v>
      </c>
      <c r="I1015" s="6">
        <f>'під зими'!L1017+майстерні!L1017+покрівлі!N1017+маляри!L1017</f>
        <v>0.17760114284803177</v>
      </c>
      <c r="J1015" s="6">
        <f>електрики!P1017</f>
        <v>8.1555297793281342E-2</v>
      </c>
      <c r="K1015" s="4">
        <f t="shared" si="88"/>
        <v>2.4251427279563331</v>
      </c>
      <c r="L1015" s="4">
        <v>3.5067733884372787E-2</v>
      </c>
      <c r="M1015" s="4">
        <f t="shared" si="89"/>
        <v>2.4602104618407061</v>
      </c>
      <c r="N1015" s="4">
        <f t="shared" si="90"/>
        <v>2.9522525542088474</v>
      </c>
    </row>
    <row r="1016" spans="1:14" ht="18" customHeight="1" x14ac:dyDescent="0.2">
      <c r="A1016" s="10">
        <f t="shared" si="91"/>
        <v>54</v>
      </c>
      <c r="B1016" s="2">
        <v>4</v>
      </c>
      <c r="C1016" s="5" t="s">
        <v>2957</v>
      </c>
      <c r="D1016" s="6">
        <f>SUM(сходові!N1018)</f>
        <v>1.2217775207248893</v>
      </c>
      <c r="E1016" s="6">
        <f>SUM(прибудинкова!M1018)</f>
        <v>0.44986674763832657</v>
      </c>
      <c r="F1016" s="6">
        <f>'слюсарі х.в.'!P1018+'слюсарі кан'!P1018+'слюсарі ц.о.'!P595+'слюсарі г.в.'!P588+зварювальник!L1018+аварійки!J1018</f>
        <v>0.33923261339199218</v>
      </c>
      <c r="G1016" s="6">
        <f>'дератизація '!I1018</f>
        <v>7.0850202429149798E-3</v>
      </c>
      <c r="H1016" s="6">
        <f>SUM(димовенти!Q1018)</f>
        <v>0.1286597502928708</v>
      </c>
      <c r="I1016" s="6">
        <f>'під зими'!L1018+майстерні!L1018+покрівлі!N1018+маляри!L1018</f>
        <v>0.17840218647281753</v>
      </c>
      <c r="J1016" s="6">
        <f>електрики!P1018</f>
        <v>8.7845291408512161E-2</v>
      </c>
      <c r="K1016" s="4">
        <f t="shared" si="88"/>
        <v>2.4128691301723233</v>
      </c>
      <c r="L1016" s="4">
        <v>3.4887595991995202E-2</v>
      </c>
      <c r="M1016" s="4">
        <f t="shared" si="89"/>
        <v>2.4477567261643185</v>
      </c>
      <c r="N1016" s="4">
        <f t="shared" si="90"/>
        <v>2.9373080713971822</v>
      </c>
    </row>
    <row r="1017" spans="1:14" ht="18" customHeight="1" x14ac:dyDescent="0.2">
      <c r="A1017" s="10">
        <f t="shared" si="91"/>
        <v>55</v>
      </c>
      <c r="B1017" s="2">
        <v>4</v>
      </c>
      <c r="C1017" s="5" t="s">
        <v>2958</v>
      </c>
      <c r="D1017" s="6">
        <f>SUM(сходові!N1019)</f>
        <v>1.2417043898661984</v>
      </c>
      <c r="E1017" s="6">
        <f>SUM(прибудинкова!M1019)</f>
        <v>0.44067851146804149</v>
      </c>
      <c r="F1017" s="6">
        <f>'слюсарі х.в.'!P1019+'слюсарі кан'!P1019+'слюсарі ц.о.'!P596+'слюсарі г.в.'!P589+зварювальник!L1019+аварійки!J1019</f>
        <v>0.30885886047300576</v>
      </c>
      <c r="G1017" s="6">
        <f>'дератизація '!I1019</f>
        <v>6.9403133055720798E-3</v>
      </c>
      <c r="H1017" s="6">
        <f>SUM(димовенти!Q1019)</f>
        <v>0.11120466921768937</v>
      </c>
      <c r="I1017" s="6">
        <f>'під зими'!L1019+майстерні!L1019+покрівлі!N1019+маляри!L1019</f>
        <v>0.17719726198018504</v>
      </c>
      <c r="J1017" s="6">
        <f>електрики!P1019</f>
        <v>7.5927448570187558E-2</v>
      </c>
      <c r="K1017" s="4">
        <f t="shared" si="88"/>
        <v>2.3625114548808801</v>
      </c>
      <c r="L1017" s="4">
        <v>3.4177126200408914E-2</v>
      </c>
      <c r="M1017" s="4">
        <f t="shared" si="89"/>
        <v>2.396688581081289</v>
      </c>
      <c r="N1017" s="4">
        <f t="shared" si="90"/>
        <v>2.8760262972975466</v>
      </c>
    </row>
    <row r="1018" spans="1:14" ht="18" customHeight="1" x14ac:dyDescent="0.2">
      <c r="A1018" s="10">
        <f t="shared" si="91"/>
        <v>56</v>
      </c>
      <c r="B1018" s="2">
        <v>2</v>
      </c>
      <c r="C1018" s="5" t="s">
        <v>2959</v>
      </c>
      <c r="D1018" s="6">
        <f>SUM(сходові!N1020)</f>
        <v>0</v>
      </c>
      <c r="E1018" s="6">
        <f>SUM(прибудинкова!M1020)</f>
        <v>0.3591319622964867</v>
      </c>
      <c r="F1018" s="6">
        <f>'слюсарі х.в.'!P1020+'слюсарі кан'!P1020+'слюсарі ц.о.'!P597+'слюсарі г.в.'!P590+зварювальник!L1020+аварійки!J1020</f>
        <v>0.30648531020673342</v>
      </c>
      <c r="G1018" s="6">
        <f>'дератизація '!I1020</f>
        <v>8.813808299669483E-3</v>
      </c>
      <c r="H1018" s="6">
        <f>SUM(димовенти!Q1020)</f>
        <v>0.10984064573187563</v>
      </c>
      <c r="I1018" s="6">
        <f>'під зими'!L1020+майстерні!L1020+покрівлі!N1020+маляри!L1020</f>
        <v>0.22156923514669363</v>
      </c>
      <c r="J1018" s="6">
        <f>електрики!P1020</f>
        <v>7.4996131353057827E-2</v>
      </c>
      <c r="K1018" s="4">
        <f t="shared" si="88"/>
        <v>1.0808370930345166</v>
      </c>
      <c r="L1018" s="4">
        <v>1.6226140359608121E-2</v>
      </c>
      <c r="M1018" s="4">
        <f t="shared" si="89"/>
        <v>1.0970632333941248</v>
      </c>
      <c r="N1018" s="4">
        <f t="shared" si="90"/>
        <v>1.3164758800729497</v>
      </c>
    </row>
    <row r="1019" spans="1:14" ht="18" customHeight="1" x14ac:dyDescent="0.2">
      <c r="A1019" s="10">
        <f t="shared" si="91"/>
        <v>57</v>
      </c>
      <c r="B1019" s="2">
        <v>4</v>
      </c>
      <c r="C1019" s="5" t="s">
        <v>2960</v>
      </c>
      <c r="D1019" s="6">
        <f>SUM(сходові!N1021)</f>
        <v>1.358176456468813</v>
      </c>
      <c r="E1019" s="6">
        <f>SUM(прибудинкова!M1021)</f>
        <v>0.52510115557384363</v>
      </c>
      <c r="F1019" s="6">
        <f>'слюсарі х.в.'!P1021+'слюсарі кан'!P1021+'слюсарі ц.о.'!P598+'слюсарі г.в.'!P591+зварювальник!L1021+аварійки!J1021</f>
        <v>0.34958697396941057</v>
      </c>
      <c r="G1019" s="6">
        <f>'дератизація '!I1021</f>
        <v>5.4006789424956283E-3</v>
      </c>
      <c r="H1019" s="6">
        <f>SUM(димовенти!Q1021)</f>
        <v>0.13461015766737486</v>
      </c>
      <c r="I1019" s="6">
        <f>'під зими'!L1021+майстерні!L1021+покрівлі!N1021+маляри!L1021</f>
        <v>0.19435698112194832</v>
      </c>
      <c r="J1019" s="6">
        <f>електрики!P1021</f>
        <v>9.1908063710050142E-2</v>
      </c>
      <c r="K1019" s="4">
        <f t="shared" si="88"/>
        <v>2.6591404674539363</v>
      </c>
      <c r="L1019" s="4">
        <v>3.8282525186315697E-2</v>
      </c>
      <c r="M1019" s="4">
        <f t="shared" si="89"/>
        <v>2.6974229926402522</v>
      </c>
      <c r="N1019" s="4">
        <f t="shared" si="90"/>
        <v>3.2369075911683027</v>
      </c>
    </row>
    <row r="1020" spans="1:14" ht="18" customHeight="1" x14ac:dyDescent="0.2">
      <c r="A1020" s="10">
        <f t="shared" si="91"/>
        <v>58</v>
      </c>
      <c r="B1020" s="2">
        <v>4</v>
      </c>
      <c r="C1020" s="5" t="s">
        <v>2961</v>
      </c>
      <c r="D1020" s="6">
        <f>SUM(сходові!N1022)</f>
        <v>1.366752933057281</v>
      </c>
      <c r="E1020" s="6">
        <f>SUM(прибудинкова!M1022)</f>
        <v>0.47793928140096614</v>
      </c>
      <c r="F1020" s="6">
        <f>'слюсарі х.в.'!P1022+'слюсарі кан'!P1022+'слюсарі ц.о.'!P599+'слюсарі г.в.'!P592+зварювальник!L1022+аварійки!J1022</f>
        <v>0.29213721893052902</v>
      </c>
      <c r="G1020" s="6">
        <f>'дератизація '!I1022</f>
        <v>8.0389492753623198E-3</v>
      </c>
      <c r="H1020" s="6">
        <f>SUM(димовенти!Q1022)</f>
        <v>0.10159513530159556</v>
      </c>
      <c r="I1020" s="6">
        <f>'під зими'!L1022+майстерні!L1022+покрівлі!N1022+маляри!L1022</f>
        <v>0.17790303581491185</v>
      </c>
      <c r="J1020" s="6">
        <f>електрики!P1022</f>
        <v>6.9366326655698529E-2</v>
      </c>
      <c r="K1020" s="4">
        <f t="shared" si="88"/>
        <v>2.4937328804363439</v>
      </c>
      <c r="L1020" s="4">
        <v>3.6012381929559245E-2</v>
      </c>
      <c r="M1020" s="4">
        <f t="shared" si="89"/>
        <v>2.5297452623659034</v>
      </c>
      <c r="N1020" s="4">
        <f t="shared" si="90"/>
        <v>3.035694314839084</v>
      </c>
    </row>
    <row r="1021" spans="1:14" ht="18" customHeight="1" x14ac:dyDescent="0.2">
      <c r="A1021" s="10">
        <f t="shared" si="91"/>
        <v>59</v>
      </c>
      <c r="B1021" s="2">
        <v>4</v>
      </c>
      <c r="C1021" s="5" t="s">
        <v>2962</v>
      </c>
      <c r="D1021" s="6">
        <f>SUM(сходові!N1023)</f>
        <v>1.3695441235264247</v>
      </c>
      <c r="E1021" s="6">
        <f>SUM(прибудинкова!M1023)</f>
        <v>0.47891533166931399</v>
      </c>
      <c r="F1021" s="6">
        <f>'слюсарі х.в.'!P1023+'слюсарі кан'!P1023+'слюсарі ц.о.'!P600+'слюсарі г.в.'!P593+зварювальник!L1023+аварійки!J1023</f>
        <v>0.29249825364074006</v>
      </c>
      <c r="G1021" s="6">
        <f>'дератизація '!I1023</f>
        <v>7.9419105967778528E-3</v>
      </c>
      <c r="H1021" s="6">
        <f>SUM(димовенти!Q1023)</f>
        <v>0.10180261345401542</v>
      </c>
      <c r="I1021" s="6">
        <f>'під зими'!L1023+майстерні!L1023+покрівлі!N1023+маляри!L1023</f>
        <v>0.19876312250146941</v>
      </c>
      <c r="J1021" s="6">
        <f>електрики!P1023</f>
        <v>6.9507986955199622E-2</v>
      </c>
      <c r="K1021" s="4">
        <f t="shared" si="88"/>
        <v>2.5189733423439407</v>
      </c>
      <c r="L1021" s="4">
        <v>3.6311942382218243E-2</v>
      </c>
      <c r="M1021" s="4">
        <f t="shared" si="89"/>
        <v>2.5552852847261587</v>
      </c>
      <c r="N1021" s="4">
        <f t="shared" si="90"/>
        <v>3.0663423416713904</v>
      </c>
    </row>
    <row r="1022" spans="1:14" ht="18" customHeight="1" x14ac:dyDescent="0.2">
      <c r="A1022" s="10">
        <f t="shared" si="91"/>
        <v>60</v>
      </c>
      <c r="B1022" s="2">
        <v>4</v>
      </c>
      <c r="C1022" s="5" t="s">
        <v>2963</v>
      </c>
      <c r="D1022" s="6">
        <f>SUM(сходові!N1024)</f>
        <v>1.3779003300094117</v>
      </c>
      <c r="E1022" s="6">
        <f>SUM(прибудинкова!M1024)</f>
        <v>0.52804099741472776</v>
      </c>
      <c r="F1022" s="6">
        <f>'слюсарі х.в.'!P1024+'слюсарі кан'!P1024+'слюсарі ц.о.'!P601+'слюсарі г.в.'!P594+зварювальник!L1024+аварійки!J1024</f>
        <v>0.31066952111689605</v>
      </c>
      <c r="G1022" s="6">
        <f>'дератизація '!I1024</f>
        <v>9.0067550662997261E-3</v>
      </c>
      <c r="H1022" s="6">
        <f>SUM(димовенти!Q1024)</f>
        <v>0.11224521328292369</v>
      </c>
      <c r="I1022" s="6">
        <f>'під зими'!L1024+майстерні!L1024+покрівлі!N1024+маляри!L1024</f>
        <v>0.19232058028277188</v>
      </c>
      <c r="J1022" s="6">
        <f>електрики!P1024</f>
        <v>7.6637903055182574E-2</v>
      </c>
      <c r="K1022" s="4">
        <f t="shared" si="88"/>
        <v>2.606821300228213</v>
      </c>
      <c r="L1022" s="4">
        <v>3.7565346547218992E-2</v>
      </c>
      <c r="M1022" s="4">
        <f t="shared" si="89"/>
        <v>2.6443866467754322</v>
      </c>
      <c r="N1022" s="4">
        <f t="shared" si="90"/>
        <v>3.1732639761305186</v>
      </c>
    </row>
    <row r="1023" spans="1:14" ht="18" customHeight="1" x14ac:dyDescent="0.2">
      <c r="A1023" s="10">
        <f t="shared" si="91"/>
        <v>61</v>
      </c>
      <c r="B1023" s="2">
        <v>2</v>
      </c>
      <c r="C1023" s="5" t="s">
        <v>2964</v>
      </c>
      <c r="D1023" s="6">
        <f>SUM(сходові!N1025)</f>
        <v>0</v>
      </c>
      <c r="E1023" s="6">
        <f>SUM(прибудинкова!M1025)</f>
        <v>0.82028916274012342</v>
      </c>
      <c r="F1023" s="6">
        <f>'слюсарі х.в.'!P1025+'слюсарі кан'!P1025+'слюсарі ц.о.'!P602+'слюсарі г.в.'!P595+зварювальник!L1025+аварійки!J1025</f>
        <v>0.30399134458239707</v>
      </c>
      <c r="G1023" s="6">
        <f>'дератизація '!I1025</f>
        <v>8.698803914461763E-3</v>
      </c>
      <c r="H1023" s="6">
        <f>SUM(димовенти!Q1025)</f>
        <v>0.10840742237328647</v>
      </c>
      <c r="I1023" s="6">
        <f>'під зими'!L1025+майстерні!L1025+покрівлі!N1025+маляри!L1025</f>
        <v>0.25384572034290226</v>
      </c>
      <c r="J1023" s="6">
        <f>електрики!P1025</f>
        <v>7.4017566391582634E-2</v>
      </c>
      <c r="K1023" s="4">
        <f t="shared" si="88"/>
        <v>1.5692500203447537</v>
      </c>
      <c r="L1023" s="4">
        <v>2.2960303997123566E-2</v>
      </c>
      <c r="M1023" s="4">
        <f t="shared" si="89"/>
        <v>1.5922103243418773</v>
      </c>
      <c r="N1023" s="4">
        <f t="shared" si="90"/>
        <v>1.9106523892102527</v>
      </c>
    </row>
    <row r="1024" spans="1:14" ht="18" customHeight="1" x14ac:dyDescent="0.2">
      <c r="A1024" s="10">
        <f t="shared" si="91"/>
        <v>62</v>
      </c>
      <c r="B1024" s="2">
        <v>4</v>
      </c>
      <c r="C1024" s="5" t="s">
        <v>2965</v>
      </c>
      <c r="D1024" s="6">
        <f>SUM(сходові!N1026)</f>
        <v>1.3556198233965362</v>
      </c>
      <c r="E1024" s="6">
        <f>SUM(прибудинкова!M1026)</f>
        <v>0.40163584091998084</v>
      </c>
      <c r="F1024" s="6">
        <f>'слюсарі х.в.'!P1026+'слюсарі кан'!P1026+'слюсарі ц.о.'!P603+'слюсарі г.в.'!P596+зварювальник!L1026+аварійки!J1026</f>
        <v>0.34914604704088581</v>
      </c>
      <c r="G1024" s="6">
        <f>'дератизація '!I1026</f>
        <v>5.5103018687110697E-3</v>
      </c>
      <c r="H1024" s="6">
        <f>SUM(димовенти!Q1026)</f>
        <v>0.13435676733704063</v>
      </c>
      <c r="I1024" s="6">
        <f>'під зими'!L1026+майстерні!L1026+покрівлі!N1026+маляри!L1026</f>
        <v>0.17780342704778504</v>
      </c>
      <c r="J1024" s="6">
        <f>електрики!P1026</f>
        <v>9.1735055855164324E-2</v>
      </c>
      <c r="K1024" s="4">
        <f t="shared" si="88"/>
        <v>2.5158072634661042</v>
      </c>
      <c r="L1024" s="4">
        <v>3.6387996616396467E-2</v>
      </c>
      <c r="M1024" s="4">
        <f t="shared" si="89"/>
        <v>2.5521952600825006</v>
      </c>
      <c r="N1024" s="4">
        <f t="shared" si="90"/>
        <v>3.0626343120990005</v>
      </c>
    </row>
    <row r="1025" spans="1:14" ht="18" customHeight="1" x14ac:dyDescent="0.2">
      <c r="A1025" s="10">
        <f t="shared" si="91"/>
        <v>63</v>
      </c>
      <c r="B1025" s="2">
        <v>4</v>
      </c>
      <c r="C1025" s="5" t="s">
        <v>2966</v>
      </c>
      <c r="D1025" s="6">
        <f>SUM(сходові!N1027)</f>
        <v>1.2571333354492649</v>
      </c>
      <c r="E1025" s="6">
        <f>SUM(прибудинкова!M1027)</f>
        <v>0.31085816485225504</v>
      </c>
      <c r="F1025" s="6">
        <f>'слюсарі х.в.'!P1027+'слюсарі кан'!P1027+'слюсарі ц.о.'!P604+'слюсарі г.в.'!P597+зварювальник!L1027+аварійки!J1027</f>
        <v>0.28879865719680275</v>
      </c>
      <c r="G1025" s="6">
        <f>'дератизація '!I1027</f>
        <v>7.7760497667185065E-3</v>
      </c>
      <c r="H1025" s="6">
        <f>SUM(димовенти!Q1027)</f>
        <v>9.9676542433202828E-2</v>
      </c>
      <c r="I1025" s="6">
        <f>'під зими'!L1027+майстерні!L1027+покрівлі!N1027+маляри!L1027</f>
        <v>0.17532681286997434</v>
      </c>
      <c r="J1025" s="6">
        <f>електрики!P1027</f>
        <v>6.8056364921476278E-2</v>
      </c>
      <c r="K1025" s="4">
        <f t="shared" si="88"/>
        <v>2.207625927489695</v>
      </c>
      <c r="L1025" s="4">
        <v>3.2084343830433015E-2</v>
      </c>
      <c r="M1025" s="4">
        <f t="shared" si="89"/>
        <v>2.2397102713201278</v>
      </c>
      <c r="N1025" s="4">
        <f t="shared" si="90"/>
        <v>2.6876523255841533</v>
      </c>
    </row>
    <row r="1026" spans="1:14" ht="18" customHeight="1" x14ac:dyDescent="0.2">
      <c r="A1026" s="10">
        <f t="shared" si="91"/>
        <v>64</v>
      </c>
      <c r="B1026" s="2">
        <v>4</v>
      </c>
      <c r="C1026" s="5" t="s">
        <v>2967</v>
      </c>
      <c r="D1026" s="6">
        <f>SUM(сходові!N1028)</f>
        <v>1.421907929468905</v>
      </c>
      <c r="E1026" s="6">
        <f>SUM(прибудинкова!M1028)</f>
        <v>0.37171352549889136</v>
      </c>
      <c r="F1026" s="6">
        <f>'слюсарі х.в.'!P1028+'слюсарі кан'!P1028+'слюсарі ц.о.'!P605+'слюсарі г.в.'!P598+зварювальник!L1028+аварійки!J1028</f>
        <v>0.28845253016525141</v>
      </c>
      <c r="G1026" s="6">
        <f>'дератизація '!I1028</f>
        <v>7.7605321507760536E-3</v>
      </c>
      <c r="H1026" s="6">
        <f>SUM(димовенти!Q1028)</f>
        <v>9.9477631372914849E-2</v>
      </c>
      <c r="I1026" s="6">
        <f>'під зими'!L1028+майстерні!L1028+покрівлі!N1028+маляри!L1028</f>
        <v>0.17345287911651988</v>
      </c>
      <c r="J1026" s="6">
        <f>електрики!P1028</f>
        <v>6.7920553993695065E-2</v>
      </c>
      <c r="K1026" s="4">
        <f t="shared" ref="K1026:K1084" si="92">SUM(D1026,E1026,F1026,G1026,H1026,I1026,J1026)</f>
        <v>2.4306855817669528</v>
      </c>
      <c r="L1026" s="4">
        <v>3.5205445551970582E-2</v>
      </c>
      <c r="M1026" s="4">
        <f t="shared" ref="M1026:M1084" si="93">SUM(L1026+K1026)</f>
        <v>2.4658910273189232</v>
      </c>
      <c r="N1026" s="4">
        <f t="shared" ref="N1026:N1084" si="94">M1026*1.2</f>
        <v>2.9590692327827077</v>
      </c>
    </row>
    <row r="1027" spans="1:14" ht="18" customHeight="1" x14ac:dyDescent="0.2">
      <c r="A1027" s="10">
        <f t="shared" si="91"/>
        <v>65</v>
      </c>
      <c r="B1027" s="2">
        <v>4</v>
      </c>
      <c r="C1027" s="5" t="s">
        <v>2968</v>
      </c>
      <c r="D1027" s="6">
        <f>SUM(сходові!N1029)</f>
        <v>1.4132304103197475</v>
      </c>
      <c r="E1027" s="6">
        <f>SUM(прибудинкова!M1029)</f>
        <v>0.40260038424591738</v>
      </c>
      <c r="F1027" s="6">
        <f>'слюсарі х.в.'!P1029+'слюсарі кан'!P1029+'слюсарі ц.о.'!P606+'слюсарі г.в.'!P599+зварювальник!L1029+аварійки!J1029</f>
        <v>0.34970751555964263</v>
      </c>
      <c r="G1027" s="6">
        <f>'дератизація '!I1029</f>
        <v>8.6455331412103754E-3</v>
      </c>
      <c r="H1027" s="6">
        <f>SUM(димовенти!Q1029)</f>
        <v>0.13467943008280681</v>
      </c>
      <c r="I1027" s="6">
        <f>'під зими'!L1029+майстерні!L1029+покрівлі!N1029+маляри!L1029</f>
        <v>0.17794366659516683</v>
      </c>
      <c r="J1027" s="6">
        <f>електрики!P1029</f>
        <v>9.1955360984499496E-2</v>
      </c>
      <c r="K1027" s="4">
        <f t="shared" si="92"/>
        <v>2.5787623009289913</v>
      </c>
      <c r="L1027" s="4">
        <v>3.7291909563744285E-2</v>
      </c>
      <c r="M1027" s="4">
        <f t="shared" si="93"/>
        <v>2.6160542104927353</v>
      </c>
      <c r="N1027" s="4">
        <f t="shared" si="94"/>
        <v>3.1392650525912824</v>
      </c>
    </row>
    <row r="1028" spans="1:14" ht="18" customHeight="1" x14ac:dyDescent="0.2">
      <c r="A1028" s="10">
        <f t="shared" ref="A1028:A1091" si="95">A1027+1</f>
        <v>66</v>
      </c>
      <c r="B1028" s="2">
        <v>3</v>
      </c>
      <c r="C1028" s="5" t="s">
        <v>2969</v>
      </c>
      <c r="D1028" s="6">
        <f>SUM(сходові!N1030)</f>
        <v>1.0958729134003504</v>
      </c>
      <c r="E1028" s="6">
        <f>SUM(прибудинкова!M1030)</f>
        <v>0.14360819883795997</v>
      </c>
      <c r="F1028" s="6">
        <f>'слюсарі х.в.'!P1030+'слюсарі кан'!P1030+'слюсарі ц.о.'!P607+'слюсарі г.в.'!P600+зварювальник!L1030+аварійки!J1030</f>
        <v>0.28334924407016637</v>
      </c>
      <c r="G1028" s="6">
        <f>'дератизація '!I1030</f>
        <v>1.1297611362169141E-2</v>
      </c>
      <c r="H1028" s="6">
        <f>SUM(димовенти!Q1030)</f>
        <v>9.6544892939928129E-2</v>
      </c>
      <c r="I1028" s="6">
        <f>'під зими'!L1030+майстерні!L1030+покрівлі!N1030+маляри!L1030</f>
        <v>0.19808548784250504</v>
      </c>
      <c r="J1028" s="6">
        <f>електрики!P1030</f>
        <v>6.591816193491816E-2</v>
      </c>
      <c r="K1028" s="4">
        <f t="shared" si="92"/>
        <v>1.8946765103879974</v>
      </c>
      <c r="L1028" s="4">
        <v>2.7706108482252967E-2</v>
      </c>
      <c r="M1028" s="4">
        <f t="shared" si="93"/>
        <v>1.9223826188702504</v>
      </c>
      <c r="N1028" s="4">
        <f t="shared" si="94"/>
        <v>2.3068591426443006</v>
      </c>
    </row>
    <row r="1029" spans="1:14" ht="18" customHeight="1" x14ac:dyDescent="0.2">
      <c r="A1029" s="10">
        <f t="shared" si="95"/>
        <v>67</v>
      </c>
      <c r="B1029" s="2">
        <v>2</v>
      </c>
      <c r="C1029" s="5" t="s">
        <v>2970</v>
      </c>
      <c r="D1029" s="6">
        <f>SUM(сходові!N1031)</f>
        <v>0</v>
      </c>
      <c r="E1029" s="6">
        <f>SUM(прибудинкова!M1031)</f>
        <v>8.4063081358906874E-2</v>
      </c>
      <c r="F1029" s="6">
        <f>'слюсарі х.в.'!P1031+'слюсарі кан'!P1031+'слюсарі ц.о.'!P608+'слюсарі г.в.'!P601+зварювальник!L1031+аварійки!J1031</f>
        <v>0.31108577063549558</v>
      </c>
      <c r="G1029" s="6">
        <f>'дератизація '!I1031</f>
        <v>8.2737871380218139E-3</v>
      </c>
      <c r="H1029" s="6">
        <f>SUM(димовенти!Q1031)</f>
        <v>0.11248442208646009</v>
      </c>
      <c r="I1029" s="6">
        <f>'під зими'!L1031+майстерні!L1031+покрівлі!N1031+маляри!L1031</f>
        <v>0.21107516736655738</v>
      </c>
      <c r="J1029" s="6">
        <f>електрики!P1031</f>
        <v>7.6801228158847878E-2</v>
      </c>
      <c r="K1029" s="4">
        <f t="shared" si="92"/>
        <v>0.80378345674428964</v>
      </c>
      <c r="L1029" s="4">
        <v>1.2391891183603343E-2</v>
      </c>
      <c r="M1029" s="4">
        <f t="shared" si="93"/>
        <v>0.81617534792789304</v>
      </c>
      <c r="N1029" s="4">
        <f t="shared" si="94"/>
        <v>0.97941041751347158</v>
      </c>
    </row>
    <row r="1030" spans="1:14" ht="18" customHeight="1" x14ac:dyDescent="0.2">
      <c r="A1030" s="10">
        <f t="shared" si="95"/>
        <v>68</v>
      </c>
      <c r="B1030" s="2">
        <v>2</v>
      </c>
      <c r="C1030" s="5" t="s">
        <v>2971</v>
      </c>
      <c r="D1030" s="6">
        <f>SUM(сходові!N1032)</f>
        <v>0</v>
      </c>
      <c r="E1030" s="6">
        <f>SUM(прибудинкова!M1032)</f>
        <v>0.58830291970802917</v>
      </c>
      <c r="F1030" s="6">
        <f>'слюсарі х.в.'!P1032+'слюсарі кан'!P1032+'слюсарі ц.о.'!P609+'слюсарі г.в.'!P602+зварювальник!L1032+аварійки!J1032</f>
        <v>0.30529943764308531</v>
      </c>
      <c r="G1030" s="6">
        <f>'дератизація '!I1032</f>
        <v>7.6642335766423358E-3</v>
      </c>
      <c r="H1030" s="6">
        <f>SUM(димовенти!Q1032)</f>
        <v>0.10915915267441509</v>
      </c>
      <c r="I1030" s="6">
        <f>'під зими'!L1032+майстерні!L1032+покрівлі!N1032+маляри!L1032</f>
        <v>0.23785667050574416</v>
      </c>
      <c r="J1030" s="6">
        <f>електрики!P1032</f>
        <v>7.4530826888458565E-2</v>
      </c>
      <c r="K1030" s="4">
        <f t="shared" si="92"/>
        <v>1.3228132409963747</v>
      </c>
      <c r="L1030" s="4">
        <v>1.9554288092324401E-2</v>
      </c>
      <c r="M1030" s="4">
        <f t="shared" si="93"/>
        <v>1.3423675290886989</v>
      </c>
      <c r="N1030" s="4">
        <f t="shared" si="94"/>
        <v>1.6108410349064386</v>
      </c>
    </row>
    <row r="1031" spans="1:14" ht="18" customHeight="1" x14ac:dyDescent="0.2">
      <c r="A1031" s="10">
        <f t="shared" si="95"/>
        <v>69</v>
      </c>
      <c r="B1031" s="2">
        <v>2</v>
      </c>
      <c r="C1031" s="5" t="s">
        <v>2972</v>
      </c>
      <c r="D1031" s="6">
        <f>SUM(сходові!N1033)</f>
        <v>0</v>
      </c>
      <c r="E1031" s="6">
        <f>SUM(прибудинкова!M1033)</f>
        <v>0.83149370838429126</v>
      </c>
      <c r="F1031" s="6">
        <f>'слюсарі х.в.'!P1033+'слюсарі кан'!P1033+'слюсарі ц.о.'!P610+'слюсарі г.в.'!P603+зварювальник!L1033+аварійки!J1033</f>
        <v>0.24795857054882772</v>
      </c>
      <c r="G1031" s="6">
        <f>'дератизація '!I1033</f>
        <v>8.357113738279659E-3</v>
      </c>
      <c r="H1031" s="6">
        <f>SUM(димовенти!Q1033)</f>
        <v>7.6206705648159748E-2</v>
      </c>
      <c r="I1031" s="6">
        <f>'під зими'!L1033+майстерні!L1033+покрівлі!N1033+маляри!L1033</f>
        <v>0.22795381177852317</v>
      </c>
      <c r="J1031" s="6">
        <f>електрики!P1033</f>
        <v>5.2031814531791808E-2</v>
      </c>
      <c r="K1031" s="4">
        <f t="shared" si="92"/>
        <v>1.4440017246298731</v>
      </c>
      <c r="L1031" s="4">
        <v>2.1228113213886179E-2</v>
      </c>
      <c r="M1031" s="4">
        <f t="shared" si="93"/>
        <v>1.4652298378437592</v>
      </c>
      <c r="N1031" s="4">
        <f t="shared" si="94"/>
        <v>1.7582758054125109</v>
      </c>
    </row>
    <row r="1032" spans="1:14" ht="18" customHeight="1" x14ac:dyDescent="0.2">
      <c r="A1032" s="10">
        <f t="shared" si="95"/>
        <v>70</v>
      </c>
      <c r="B1032" s="2">
        <v>2</v>
      </c>
      <c r="C1032" s="5" t="s">
        <v>2973</v>
      </c>
      <c r="D1032" s="6">
        <f>SUM(сходові!N1034)</f>
        <v>0</v>
      </c>
      <c r="E1032" s="6">
        <f>SUM(прибудинкова!M1034)</f>
        <v>0.64378955453149</v>
      </c>
      <c r="F1032" s="6">
        <f>'слюсарі х.в.'!P1034+'слюсарі кан'!P1034+'слюсарі ц.о.'!P611+'слюсарі г.в.'!P604+зварювальник!L1034+аварійки!J1034</f>
        <v>0.24651485425955572</v>
      </c>
      <c r="G1032" s="6">
        <f>'дератизація '!I1034</f>
        <v>5.7603686635944703E-3</v>
      </c>
      <c r="H1032" s="6">
        <f>SUM(димовенти!Q1034)</f>
        <v>7.5377035868925746E-2</v>
      </c>
      <c r="I1032" s="6">
        <f>'під зими'!L1034+майстерні!L1034+покрівлі!N1034+маляри!L1034</f>
        <v>0.19571498585356562</v>
      </c>
      <c r="J1032" s="6">
        <f>електрики!P1034</f>
        <v>5.1465339131647317E-2</v>
      </c>
      <c r="K1032" s="4">
        <f t="shared" si="92"/>
        <v>1.2186221383087787</v>
      </c>
      <c r="L1032" s="4">
        <v>1.8126178839772189E-2</v>
      </c>
      <c r="M1032" s="4">
        <f t="shared" si="93"/>
        <v>1.2367483171485509</v>
      </c>
      <c r="N1032" s="4">
        <f t="shared" si="94"/>
        <v>1.484097980578261</v>
      </c>
    </row>
    <row r="1033" spans="1:14" ht="18" customHeight="1" x14ac:dyDescent="0.2">
      <c r="A1033" s="10">
        <f t="shared" si="95"/>
        <v>71</v>
      </c>
      <c r="B1033" s="2">
        <v>3</v>
      </c>
      <c r="C1033" s="5" t="s">
        <v>2974</v>
      </c>
      <c r="D1033" s="6">
        <f>SUM(сходові!N1035)</f>
        <v>0</v>
      </c>
      <c r="E1033" s="6">
        <f>SUM(прибудинкова!M1035)</f>
        <v>0.33224753884711783</v>
      </c>
      <c r="F1033" s="6">
        <f>'слюсарі х.в.'!P1035+'слюсарі кан'!P1035+'слюсарі ц.о.'!P612+'слюсарі г.в.'!P605+зварювальник!L1035+аварійки!J1035</f>
        <v>0.23274753391316838</v>
      </c>
      <c r="G1033" s="6">
        <f>'дератизація '!I1035</f>
        <v>6.3157894736842104E-3</v>
      </c>
      <c r="H1033" s="6">
        <f>SUM(димовенти!Q1035)</f>
        <v>6.7465280825841495E-2</v>
      </c>
      <c r="I1033" s="6">
        <f>'під зими'!L1035+майстерні!L1035+покрівлі!N1035+маляри!L1035</f>
        <v>0.19271410062756927</v>
      </c>
      <c r="J1033" s="6">
        <f>електрики!P1035</f>
        <v>4.6063413310009731E-2</v>
      </c>
      <c r="K1033" s="4">
        <f t="shared" si="92"/>
        <v>0.87755365699739074</v>
      </c>
      <c r="L1033" s="4">
        <v>1.3385618098105345E-2</v>
      </c>
      <c r="M1033" s="4">
        <f t="shared" si="93"/>
        <v>0.89093927509549609</v>
      </c>
      <c r="N1033" s="4">
        <f t="shared" si="94"/>
        <v>1.0691271301145953</v>
      </c>
    </row>
    <row r="1034" spans="1:14" ht="18" customHeight="1" x14ac:dyDescent="0.2">
      <c r="A1034" s="10">
        <f t="shared" si="95"/>
        <v>72</v>
      </c>
      <c r="B1034" s="2">
        <v>3</v>
      </c>
      <c r="C1034" s="5" t="s">
        <v>2975</v>
      </c>
      <c r="D1034" s="6">
        <f>SUM(сходові!N1036)</f>
        <v>0</v>
      </c>
      <c r="E1034" s="6">
        <f>SUM(прибудинкова!M1036)</f>
        <v>0.72680842525475375</v>
      </c>
      <c r="F1034" s="6">
        <f>'слюсарі х.в.'!P1036+'слюсарі кан'!P1036+'слюсарі ц.о.'!P613+'слюсарі г.в.'!P606+зварювальник!L1036+аварійки!J1036</f>
        <v>0.25887480548246322</v>
      </c>
      <c r="G1034" s="6">
        <f>'дератизація '!I1036</f>
        <v>6.9335014182161994E-3</v>
      </c>
      <c r="H1034" s="6">
        <f>SUM(димовенти!Q1036)</f>
        <v>8.2480008993668502E-2</v>
      </c>
      <c r="I1034" s="6">
        <f>'під зими'!L1036+майстерні!L1036+покрівлі!N1036+маляри!L1036</f>
        <v>0.1962257854711412</v>
      </c>
      <c r="J1034" s="6">
        <f>електрики!P1036</f>
        <v>5.6315051202357219E-2</v>
      </c>
      <c r="K1034" s="4">
        <f t="shared" si="92"/>
        <v>1.3276375778225999</v>
      </c>
      <c r="L1034" s="4">
        <v>1.9649569870650252E-2</v>
      </c>
      <c r="M1034" s="4">
        <f t="shared" si="93"/>
        <v>1.3472871476932502</v>
      </c>
      <c r="N1034" s="4">
        <f t="shared" si="94"/>
        <v>1.6167445772319002</v>
      </c>
    </row>
    <row r="1035" spans="1:14" ht="18" customHeight="1" x14ac:dyDescent="0.2">
      <c r="A1035" s="10">
        <f t="shared" si="95"/>
        <v>73</v>
      </c>
      <c r="B1035" s="2">
        <v>3</v>
      </c>
      <c r="C1035" s="5" t="s">
        <v>2105</v>
      </c>
      <c r="D1035" s="6">
        <f>SUM(сходові!N1037)</f>
        <v>0.39568931068931068</v>
      </c>
      <c r="E1035" s="6">
        <f>SUM(прибудинкова!M1037)</f>
        <v>0.7086568065268064</v>
      </c>
      <c r="F1035" s="6">
        <f>'слюсарі х.в.'!P1037+'слюсарі кан'!P1037+'слюсарі ц.о.'!P614+'слюсарі г.в.'!P607+зварювальник!L1037+аварійки!J1037</f>
        <v>0.32122189705339599</v>
      </c>
      <c r="G1035" s="6">
        <f>'дератизація '!I1037</f>
        <v>2.6223776223776225E-3</v>
      </c>
      <c r="H1035" s="6">
        <f>SUM(димовенти!Q1037)</f>
        <v>0.13072381045799711</v>
      </c>
      <c r="I1035" s="6">
        <f>'під зими'!L1037+майстерні!L1037+покрівлі!N1037+маляри!L1037</f>
        <v>0.20278008190869018</v>
      </c>
      <c r="J1035" s="6">
        <f>електрики!P1037</f>
        <v>8.0044622167350948E-2</v>
      </c>
      <c r="K1035" s="4">
        <f t="shared" si="92"/>
        <v>1.8417389064259291</v>
      </c>
      <c r="L1035" s="4">
        <v>2.7268925953706113E-2</v>
      </c>
      <c r="M1035" s="4">
        <f t="shared" si="93"/>
        <v>1.8690078323796353</v>
      </c>
      <c r="N1035" s="4">
        <f t="shared" si="94"/>
        <v>2.2428093988555622</v>
      </c>
    </row>
    <row r="1036" spans="1:14" ht="18" customHeight="1" x14ac:dyDescent="0.2">
      <c r="A1036" s="10">
        <f t="shared" si="95"/>
        <v>74</v>
      </c>
      <c r="B1036" s="2">
        <v>2</v>
      </c>
      <c r="C1036" s="5" t="s">
        <v>2106</v>
      </c>
      <c r="D1036" s="6">
        <f>SUM(сходові!N1038)</f>
        <v>0</v>
      </c>
      <c r="E1036" s="6">
        <f>SUM(прибудинкова!M1038)</f>
        <v>0.98729564193168429</v>
      </c>
      <c r="F1036" s="6">
        <f>'слюсарі х.в.'!P1038+'слюсарі кан'!P1038+'слюсарі ц.о.'!P615+'слюсарі г.в.'!P608+зварювальник!L1038+аварійки!J1038</f>
        <v>0.25902876259024232</v>
      </c>
      <c r="G1036" s="6">
        <f>'дератизація '!I1038</f>
        <v>4.4169611307420496E-3</v>
      </c>
      <c r="H1036" s="6">
        <f>SUM(димовенти!Q1038)</f>
        <v>8.2568484520731386E-2</v>
      </c>
      <c r="I1036" s="6">
        <f>'під зими'!L1038+майстерні!L1038+покрівлі!N1038+маляри!L1038</f>
        <v>0.23701530426846917</v>
      </c>
      <c r="J1036" s="6">
        <f>електрики!P1038</f>
        <v>5.6375459826186088E-2</v>
      </c>
      <c r="K1036" s="4">
        <f t="shared" si="92"/>
        <v>1.6267006142680551</v>
      </c>
      <c r="L1036" s="4">
        <v>2.372999010815402E-2</v>
      </c>
      <c r="M1036" s="4">
        <f t="shared" si="93"/>
        <v>1.6504306043762091</v>
      </c>
      <c r="N1036" s="4">
        <f t="shared" si="94"/>
        <v>1.9805167252514508</v>
      </c>
    </row>
    <row r="1037" spans="1:14" ht="18" customHeight="1" x14ac:dyDescent="0.2">
      <c r="A1037" s="10">
        <f t="shared" si="95"/>
        <v>75</v>
      </c>
      <c r="B1037" s="2">
        <v>2</v>
      </c>
      <c r="C1037" s="5" t="s">
        <v>2107</v>
      </c>
      <c r="D1037" s="6">
        <f>SUM(сходові!N1039)</f>
        <v>0</v>
      </c>
      <c r="E1037" s="6">
        <f>SUM(прибудинкова!M1039)</f>
        <v>0.6462867276372134</v>
      </c>
      <c r="F1037" s="6">
        <f>'слюсарі х.в.'!P1039+'слюсарі кан'!P1039+'слюсарі ц.о.'!P616+'слюсарі г.в.'!P609+зварювальник!L1039+аварійки!J1039</f>
        <v>0.2311070983393291</v>
      </c>
      <c r="G1037" s="6">
        <f>'дератизація '!I1039</f>
        <v>4.4482402761467565E-3</v>
      </c>
      <c r="H1037" s="6">
        <f>SUM(димовенти!Q1039)</f>
        <v>6.65225611027849E-2</v>
      </c>
      <c r="I1037" s="6">
        <f>'під зими'!L1039+майстерні!L1039+покрівлі!N1039+маляри!L1039</f>
        <v>0.18540436195562177</v>
      </c>
      <c r="J1037" s="6">
        <f>електрики!P1039</f>
        <v>4.5419750559227541E-2</v>
      </c>
      <c r="K1037" s="4">
        <f t="shared" si="92"/>
        <v>1.1791887398703234</v>
      </c>
      <c r="L1037" s="4">
        <v>1.7576583993980766E-2</v>
      </c>
      <c r="M1037" s="4">
        <f t="shared" si="93"/>
        <v>1.1967653238643041</v>
      </c>
      <c r="N1037" s="4">
        <f t="shared" si="94"/>
        <v>1.4361183886371649</v>
      </c>
    </row>
    <row r="1038" spans="1:14" ht="18" customHeight="1" x14ac:dyDescent="0.2">
      <c r="A1038" s="10">
        <f t="shared" si="95"/>
        <v>76</v>
      </c>
      <c r="B1038" s="2">
        <v>1</v>
      </c>
      <c r="C1038" s="5" t="s">
        <v>2108</v>
      </c>
      <c r="D1038" s="6">
        <f>SUM(сходові!N1040)</f>
        <v>0</v>
      </c>
      <c r="E1038" s="6">
        <f>SUM(прибудинкова!M1040)</f>
        <v>0.86288648285137859</v>
      </c>
      <c r="F1038" s="6">
        <f>'слюсарі х.в.'!P1040+'слюсарі кан'!P1040+'слюсарі ц.о.'!P617+'слюсарі г.в.'!P610+зварювальник!L1040+аварійки!J1040</f>
        <v>0.28594958250357538</v>
      </c>
      <c r="G1038" s="6">
        <f>'дератизація '!I1040</f>
        <v>5.0437121721587088E-3</v>
      </c>
      <c r="H1038" s="6">
        <f>SUM(димовенти!Q1040)</f>
        <v>5.0285151030245022E-2</v>
      </c>
      <c r="I1038" s="6">
        <f>'під зими'!L1040+майстерні!L1040+покрівлі!N1040+маляри!L1040</f>
        <v>0.20111797616199589</v>
      </c>
      <c r="J1038" s="6">
        <f>електрики!P1040</f>
        <v>6.7572242008802005E-2</v>
      </c>
      <c r="K1038" s="4">
        <f t="shared" si="92"/>
        <v>1.4728551467281559</v>
      </c>
      <c r="L1038" s="4">
        <v>2.1423500654007888E-2</v>
      </c>
      <c r="M1038" s="4">
        <f t="shared" si="93"/>
        <v>1.4942786473821639</v>
      </c>
      <c r="N1038" s="4">
        <f t="shared" si="94"/>
        <v>1.7931343768585966</v>
      </c>
    </row>
    <row r="1039" spans="1:14" ht="18" customHeight="1" x14ac:dyDescent="0.2">
      <c r="A1039" s="10">
        <f t="shared" si="95"/>
        <v>77</v>
      </c>
      <c r="B1039" s="2">
        <v>2</v>
      </c>
      <c r="C1039" s="5" t="s">
        <v>2109</v>
      </c>
      <c r="D1039" s="6">
        <f>SUM(сходові!N1041)</f>
        <v>0</v>
      </c>
      <c r="E1039" s="6">
        <f>SUM(прибудинкова!M1041)</f>
        <v>0.81660536570743403</v>
      </c>
      <c r="F1039" s="6">
        <f>'слюсарі х.в.'!P1041+'слюсарі кан'!P1041+'слюсарі ц.о.'!P618+'слюсарі г.в.'!P611+зварювальник!L1041+аварійки!J1041</f>
        <v>0.26014050744644712</v>
      </c>
      <c r="G1039" s="6">
        <f>'дератизація '!I1041</f>
        <v>6.5197841726618707E-3</v>
      </c>
      <c r="H1039" s="6">
        <f>SUM(димовенти!Q1041)</f>
        <v>6.7242823365084831E-2</v>
      </c>
      <c r="I1039" s="6">
        <f>'під зими'!L1041+майстерні!L1041+покрівлі!N1041+маляри!L1041</f>
        <v>0.30107671080646009</v>
      </c>
      <c r="J1039" s="6">
        <f>електрики!P1041</f>
        <v>5.702355510855911E-2</v>
      </c>
      <c r="K1039" s="4">
        <f t="shared" si="92"/>
        <v>1.5086087466066469</v>
      </c>
      <c r="L1039" s="4">
        <v>2.1455873243200085E-2</v>
      </c>
      <c r="M1039" s="4">
        <f t="shared" si="93"/>
        <v>1.5300646198498469</v>
      </c>
      <c r="N1039" s="4">
        <f t="shared" si="94"/>
        <v>1.8360775438198162</v>
      </c>
    </row>
    <row r="1040" spans="1:14" ht="18" customHeight="1" x14ac:dyDescent="0.2">
      <c r="A1040" s="10">
        <f t="shared" si="95"/>
        <v>78</v>
      </c>
      <c r="B1040" s="2">
        <v>2</v>
      </c>
      <c r="C1040" s="5" t="s">
        <v>2110</v>
      </c>
      <c r="D1040" s="6">
        <f>SUM(сходові!N1042)</f>
        <v>0</v>
      </c>
      <c r="E1040" s="6">
        <f>SUM(прибудинкова!M1042)</f>
        <v>0.33092753887269194</v>
      </c>
      <c r="F1040" s="6">
        <f>'слюсарі х.в.'!P1042+'слюсарі кан'!P1042+'слюсарі ц.о.'!P619+'слюсарі г.в.'!P612+зварювальник!L1042+аварійки!J1042</f>
        <v>0.23270217842301832</v>
      </c>
      <c r="G1040" s="6">
        <f>'дератизація '!I1042</f>
        <v>2.8243440233236155E-3</v>
      </c>
      <c r="H1040" s="6">
        <f>SUM(димовенти!Q1042)</f>
        <v>5.4500014272576051E-2</v>
      </c>
      <c r="I1040" s="6">
        <f>'під зими'!L1042+майстерні!L1042+покрівлі!N1042+маляри!L1042</f>
        <v>0.21995772387944776</v>
      </c>
      <c r="J1040" s="6">
        <f>електрики!P1042</f>
        <v>4.6069081384442628E-2</v>
      </c>
      <c r="K1040" s="4">
        <f t="shared" si="92"/>
        <v>0.88698088085550042</v>
      </c>
      <c r="L1040" s="4">
        <v>1.3487562524293784E-2</v>
      </c>
      <c r="M1040" s="4">
        <f t="shared" si="93"/>
        <v>0.90046844337979426</v>
      </c>
      <c r="N1040" s="4">
        <f t="shared" si="94"/>
        <v>1.080562132055753</v>
      </c>
    </row>
    <row r="1041" spans="1:14" ht="18" customHeight="1" x14ac:dyDescent="0.2">
      <c r="A1041" s="10">
        <f t="shared" si="95"/>
        <v>79</v>
      </c>
      <c r="B1041" s="2">
        <v>2</v>
      </c>
      <c r="C1041" s="5" t="s">
        <v>2111</v>
      </c>
      <c r="D1041" s="6">
        <f>SUM(сходові!N1043)</f>
        <v>0</v>
      </c>
      <c r="E1041" s="6">
        <f>SUM(прибудинкова!M1043)</f>
        <v>1.0872890254309608</v>
      </c>
      <c r="F1041" s="6">
        <f>'слюсарі х.в.'!P1043+'слюсарі кан'!P1043+'слюсарі ц.о.'!P620+'слюсарі г.в.'!P613+зварювальник!L1043+аварійки!J1043</f>
        <v>0.28190839510548937</v>
      </c>
      <c r="G1041" s="6">
        <f>'дератизація '!I1043</f>
        <v>1.075268817204301E-2</v>
      </c>
      <c r="H1041" s="6">
        <f>SUM(димовенти!Q1043)</f>
        <v>9.5716870944667617E-2</v>
      </c>
      <c r="I1041" s="6">
        <f>'під зими'!L1043+майстерні!L1043+покрівлі!N1043+маляри!L1043</f>
        <v>0.27541372802626152</v>
      </c>
      <c r="J1041" s="6">
        <f>електрики!P1043</f>
        <v>6.5352811595742605E-2</v>
      </c>
      <c r="K1041" s="4">
        <f t="shared" si="92"/>
        <v>1.8164335192751653</v>
      </c>
      <c r="L1041" s="4">
        <v>2.6365118982374258E-2</v>
      </c>
      <c r="M1041" s="4">
        <f t="shared" si="93"/>
        <v>1.8427986382575394</v>
      </c>
      <c r="N1041" s="4">
        <f t="shared" si="94"/>
        <v>2.2113583659090472</v>
      </c>
    </row>
    <row r="1042" spans="1:14" ht="18" customHeight="1" x14ac:dyDescent="0.2">
      <c r="A1042" s="10">
        <f t="shared" si="95"/>
        <v>80</v>
      </c>
      <c r="B1042" s="2">
        <v>3</v>
      </c>
      <c r="C1042" s="5" t="s">
        <v>2112</v>
      </c>
      <c r="D1042" s="6">
        <f>SUM(сходові!N1044)</f>
        <v>0.84721798882382837</v>
      </c>
      <c r="E1042" s="6">
        <f>SUM(прибудинкова!M1044)</f>
        <v>0.94331903574397324</v>
      </c>
      <c r="F1042" s="6">
        <f>'слюсарі х.в.'!P1044+'слюсарі кан'!P1044+'слюсарі ц.о.'!P621+'слюсарі г.в.'!P614+зварювальник!L1044+аварійки!J1044</f>
        <v>0.2775886905457392</v>
      </c>
      <c r="G1042" s="6">
        <f>'дератизація '!I1044</f>
        <v>8.4788029925187049E-3</v>
      </c>
      <c r="H1042" s="6">
        <f>SUM(димовенти!Q1044)</f>
        <v>9.3234438381514143E-2</v>
      </c>
      <c r="I1042" s="6">
        <f>'під зими'!L1044+майстерні!L1044+покрівлі!N1044+маляри!L1044</f>
        <v>0.2506466661618259</v>
      </c>
      <c r="J1042" s="6">
        <f>електрики!P1044</f>
        <v>6.3252063122910457E-2</v>
      </c>
      <c r="K1042" s="4">
        <f t="shared" si="92"/>
        <v>2.4837376857723101</v>
      </c>
      <c r="L1042" s="4">
        <v>3.629046095421895E-2</v>
      </c>
      <c r="M1042" s="4">
        <f t="shared" si="93"/>
        <v>2.5200281467265291</v>
      </c>
      <c r="N1042" s="4">
        <f t="shared" si="94"/>
        <v>3.024033776071835</v>
      </c>
    </row>
    <row r="1043" spans="1:14" ht="18" customHeight="1" x14ac:dyDescent="0.2">
      <c r="A1043" s="10">
        <f t="shared" si="95"/>
        <v>81</v>
      </c>
      <c r="B1043" s="2">
        <v>3</v>
      </c>
      <c r="C1043" s="5" t="s">
        <v>2113</v>
      </c>
      <c r="D1043" s="6">
        <f>SUM(сходові!N1045)</f>
        <v>1.2914200942273519</v>
      </c>
      <c r="E1043" s="6">
        <f>SUM(прибудинкова!M1045)</f>
        <v>0.43713898305084742</v>
      </c>
      <c r="F1043" s="6">
        <f>'слюсарі х.в.'!P1045+'слюсарі кан'!P1045+'слюсарі ц.о.'!P622+'слюсарі г.в.'!P615+зварювальник!L1045+аварійки!J1045</f>
        <v>0.21288493843052395</v>
      </c>
      <c r="G1043" s="6">
        <f>'дератизація '!I1045</f>
        <v>4.1286397218600604E-3</v>
      </c>
      <c r="H1043" s="6">
        <f>SUM(димовенти!Q1045)</f>
        <v>4.0620393080168585E-2</v>
      </c>
      <c r="I1043" s="6">
        <f>'під зими'!L1045+майстерні!L1045+покрівлі!N1045+маляри!L1045</f>
        <v>0.19706315587052281</v>
      </c>
      <c r="J1043" s="6">
        <f>електрики!P1045</f>
        <v>3.8474651998039934E-2</v>
      </c>
      <c r="K1043" s="4">
        <f t="shared" si="92"/>
        <v>2.2217308563793146</v>
      </c>
      <c r="L1043" s="4">
        <v>3.1992547734917443E-2</v>
      </c>
      <c r="M1043" s="4">
        <f t="shared" si="93"/>
        <v>2.2537234041142318</v>
      </c>
      <c r="N1043" s="4">
        <f t="shared" si="94"/>
        <v>2.7044680849370781</v>
      </c>
    </row>
    <row r="1044" spans="1:14" ht="18" customHeight="1" x14ac:dyDescent="0.2">
      <c r="A1044" s="10">
        <f t="shared" si="95"/>
        <v>82</v>
      </c>
      <c r="B1044" s="2">
        <v>3</v>
      </c>
      <c r="C1044" s="5" t="s">
        <v>2114</v>
      </c>
      <c r="D1044" s="6">
        <f>SUM(сходові!N1046)</f>
        <v>1.3432301822806272</v>
      </c>
      <c r="E1044" s="6">
        <f>SUM(прибудинкова!M1046)</f>
        <v>0.5235098144182726</v>
      </c>
      <c r="F1044" s="6">
        <f>'слюсарі х.в.'!P1046+'слюсарі кан'!P1046+'слюсарі ц.о.'!P623+'слюсарі г.в.'!P616+зварювальник!L1046+аварійки!J1046</f>
        <v>0.21895610840402399</v>
      </c>
      <c r="G1044" s="6">
        <f>'дератизація '!I1046</f>
        <v>6.1563169164882232E-3</v>
      </c>
      <c r="H1044" s="6">
        <f>SUM(димовенти!Q1046)</f>
        <v>5.0036148007209812E-2</v>
      </c>
      <c r="I1044" s="6">
        <f>'під зими'!L1046+майстерні!L1046+покрівлі!N1046+маляри!L1046</f>
        <v>0.22144531060720959</v>
      </c>
      <c r="J1044" s="6">
        <f>електрики!P1046</f>
        <v>4.0778157058547253E-2</v>
      </c>
      <c r="K1044" s="4">
        <f t="shared" si="92"/>
        <v>2.4041120376923786</v>
      </c>
      <c r="L1044" s="4">
        <v>3.4662326484316663E-2</v>
      </c>
      <c r="M1044" s="4">
        <f t="shared" si="93"/>
        <v>2.4387743641766955</v>
      </c>
      <c r="N1044" s="4">
        <f t="shared" si="94"/>
        <v>2.9265292370120344</v>
      </c>
    </row>
    <row r="1045" spans="1:14" ht="18" customHeight="1" x14ac:dyDescent="0.2">
      <c r="A1045" s="10">
        <f t="shared" si="95"/>
        <v>83</v>
      </c>
      <c r="B1045" s="2">
        <v>2</v>
      </c>
      <c r="C1045" s="5" t="s">
        <v>2115</v>
      </c>
      <c r="D1045" s="6">
        <f>SUM(сходові!N1047)</f>
        <v>0</v>
      </c>
      <c r="E1045" s="6">
        <f>SUM(прибудинкова!M1047)</f>
        <v>0.72137204848484837</v>
      </c>
      <c r="F1045" s="6">
        <f>'слюсарі х.в.'!P1047+'слюсарі кан'!P1047+'слюсарі ц.о.'!P624+'слюсарі г.в.'!P617+зварювальник!L1047+аварійки!J1047</f>
        <v>0.2087888686934318</v>
      </c>
      <c r="G1045" s="6">
        <f>'дератизація '!I1047</f>
        <v>6.9090909090909099E-3</v>
      </c>
      <c r="H1045" s="6">
        <f>SUM(димовенти!Q1047)</f>
        <v>4.0785828862895092E-2</v>
      </c>
      <c r="I1045" s="6">
        <f>'під зими'!L1047+майстерні!L1047+покрівлі!N1047+маляри!L1047</f>
        <v>0.22634668098445701</v>
      </c>
      <c r="J1045" s="6">
        <f>електрики!P1047</f>
        <v>3.6834028491686696E-2</v>
      </c>
      <c r="K1045" s="4">
        <f t="shared" si="92"/>
        <v>1.2410365464264097</v>
      </c>
      <c r="L1045" s="4">
        <v>1.793281341535935E-2</v>
      </c>
      <c r="M1045" s="4">
        <f t="shared" si="93"/>
        <v>1.2589693598417691</v>
      </c>
      <c r="N1045" s="4">
        <f t="shared" si="94"/>
        <v>1.5107632318101227</v>
      </c>
    </row>
    <row r="1046" spans="1:14" ht="18" customHeight="1" x14ac:dyDescent="0.2">
      <c r="A1046" s="10">
        <f t="shared" si="95"/>
        <v>84</v>
      </c>
      <c r="B1046" s="2">
        <v>3</v>
      </c>
      <c r="C1046" s="5" t="s">
        <v>2116</v>
      </c>
      <c r="D1046" s="6">
        <f>SUM(сходові!N1048)</f>
        <v>0.5337696987982099</v>
      </c>
      <c r="E1046" s="6">
        <f>SUM(прибудинкова!M1048)</f>
        <v>0.2333038298819862</v>
      </c>
      <c r="F1046" s="6">
        <f>'слюсарі х.в.'!P1048+'слюсарі кан'!P1048+'слюсарі ц.о.'!P625+'слюсарі г.в.'!P618+зварювальник!L1048+аварійки!J1048</f>
        <v>0.29895579112331894</v>
      </c>
      <c r="G1046" s="6">
        <f>'дератизація '!I1048</f>
        <v>4.59251837007348E-3</v>
      </c>
      <c r="H1046" s="6">
        <f>SUM(димовенти!Q1048)</f>
        <v>9.3654834145759425E-2</v>
      </c>
      <c r="I1046" s="6">
        <f>'під зими'!L1048+майстерні!L1048+покрівлі!N1048+маляри!L1048</f>
        <v>0.20925571041912028</v>
      </c>
      <c r="J1046" s="6">
        <f>електрики!P1048</f>
        <v>7.2199136704734532E-2</v>
      </c>
      <c r="K1046" s="4">
        <f t="shared" si="92"/>
        <v>1.445731519443203</v>
      </c>
      <c r="L1046" s="4">
        <v>2.1115960307705239E-2</v>
      </c>
      <c r="M1046" s="4">
        <f t="shared" si="93"/>
        <v>1.4668474797509083</v>
      </c>
      <c r="N1046" s="4">
        <f t="shared" si="94"/>
        <v>1.7602169757010899</v>
      </c>
    </row>
    <row r="1047" spans="1:14" ht="18" customHeight="1" x14ac:dyDescent="0.2">
      <c r="A1047" s="10">
        <f t="shared" si="95"/>
        <v>85</v>
      </c>
      <c r="B1047" s="2">
        <v>3</v>
      </c>
      <c r="C1047" s="5" t="s">
        <v>2117</v>
      </c>
      <c r="D1047" s="6">
        <f>SUM(сходові!N1049)</f>
        <v>1.3061335531739489</v>
      </c>
      <c r="E1047" s="6">
        <f>SUM(прибудинкова!M1049)</f>
        <v>0.48741354627354616</v>
      </c>
      <c r="F1047" s="6">
        <f>'слюсарі х.в.'!P1049+'слюсарі кан'!P1049+'слюсарі ц.о.'!P626+'слюсарі г.в.'!P619+зварювальник!L1049+аварійки!J1049</f>
        <v>0.24161854618581061</v>
      </c>
      <c r="G1047" s="6">
        <f>'дератизація '!I1049</f>
        <v>2.7027027027027029E-3</v>
      </c>
      <c r="H1047" s="6">
        <f>SUM(димовенти!Q1049)</f>
        <v>5.5115984949858227E-2</v>
      </c>
      <c r="I1047" s="6">
        <f>'під зими'!L1049+майстерні!L1049+покрівлі!N1049+маляри!L1049</f>
        <v>0.17180986109455623</v>
      </c>
      <c r="J1047" s="6">
        <f>електрики!P1049</f>
        <v>4.9775714177954997E-2</v>
      </c>
      <c r="K1047" s="4">
        <f t="shared" si="92"/>
        <v>2.314569908558378</v>
      </c>
      <c r="L1047" s="4">
        <v>3.3576213357372708E-2</v>
      </c>
      <c r="M1047" s="4">
        <f t="shared" si="93"/>
        <v>2.3481461219157507</v>
      </c>
      <c r="N1047" s="4">
        <f t="shared" si="94"/>
        <v>2.8177753462989008</v>
      </c>
    </row>
    <row r="1048" spans="1:14" ht="18" customHeight="1" x14ac:dyDescent="0.2">
      <c r="A1048" s="10">
        <f t="shared" si="95"/>
        <v>86</v>
      </c>
      <c r="B1048" s="2">
        <v>2</v>
      </c>
      <c r="C1048" s="5" t="s">
        <v>2118</v>
      </c>
      <c r="D1048" s="6">
        <f>SUM(сходові!N1050)</f>
        <v>0</v>
      </c>
      <c r="E1048" s="6">
        <f>SUM(прибудинкова!M1050)</f>
        <v>0.80481744353048701</v>
      </c>
      <c r="F1048" s="6">
        <f>'слюсарі х.в.'!P1050+'слюсарі кан'!P1050+'слюсарі ц.о.'!P627+'слюсарі г.в.'!P620+зварювальник!L1050+аварійки!J1050</f>
        <v>0.24276436707376622</v>
      </c>
      <c r="G1048" s="6">
        <f>'дератизація '!I1050</f>
        <v>5.2878965922444187E-3</v>
      </c>
      <c r="H1048" s="6">
        <f>SUM(димовенти!Q1050)</f>
        <v>7.3221719136285099E-2</v>
      </c>
      <c r="I1048" s="6">
        <f>'під зими'!L1050+майстерні!L1050+покрівлі!N1050+маляри!L1050</f>
        <v>0.21955108090114978</v>
      </c>
      <c r="J1048" s="6">
        <f>електрики!P1050</f>
        <v>4.999374894104399E-2</v>
      </c>
      <c r="K1048" s="4">
        <f t="shared" si="92"/>
        <v>1.3956362561749767</v>
      </c>
      <c r="L1048" s="4">
        <v>2.0538466983578418E-2</v>
      </c>
      <c r="M1048" s="4">
        <f t="shared" si="93"/>
        <v>1.4161747231585551</v>
      </c>
      <c r="N1048" s="4">
        <f t="shared" si="94"/>
        <v>1.6994096677902661</v>
      </c>
    </row>
    <row r="1049" spans="1:14" ht="18" customHeight="1" x14ac:dyDescent="0.2">
      <c r="A1049" s="10">
        <f t="shared" si="95"/>
        <v>87</v>
      </c>
      <c r="B1049" s="2">
        <v>1</v>
      </c>
      <c r="C1049" s="5" t="s">
        <v>2119</v>
      </c>
      <c r="D1049" s="6">
        <f>SUM(сходові!N1051)</f>
        <v>0</v>
      </c>
      <c r="E1049" s="6">
        <f>SUM(прибудинкова!M1051)</f>
        <v>0.6021652298850575</v>
      </c>
      <c r="F1049" s="6">
        <f>'слюсарі х.в.'!P1051+'слюсарі кан'!P1051+'слюсарі ц.о.'!P628+'слюсарі г.в.'!P621+зварювальник!L1051+аварійки!J1051</f>
        <v>0.3490340760201911</v>
      </c>
      <c r="G1049" s="6">
        <f>'дератизація '!I1051</f>
        <v>5.387931034482759E-3</v>
      </c>
      <c r="H1049" s="6">
        <f>SUM(димовенти!Q1051)</f>
        <v>0.13429242022624704</v>
      </c>
      <c r="I1049" s="6">
        <f>'під зими'!L1051+майстерні!L1051+покрівлі!N1051+маляри!L1051</f>
        <v>0.30307585748579791</v>
      </c>
      <c r="J1049" s="6">
        <f>електрики!P1051</f>
        <v>9.1691121441440607E-2</v>
      </c>
      <c r="K1049" s="4">
        <f t="shared" si="92"/>
        <v>1.485646636093217</v>
      </c>
      <c r="L1049" s="4">
        <v>2.1725361003119059E-2</v>
      </c>
      <c r="M1049" s="4">
        <f t="shared" si="93"/>
        <v>1.5073719970963362</v>
      </c>
      <c r="N1049" s="4">
        <f t="shared" si="94"/>
        <v>1.8088463965156034</v>
      </c>
    </row>
    <row r="1050" spans="1:14" ht="18" customHeight="1" x14ac:dyDescent="0.2">
      <c r="A1050" s="10">
        <f t="shared" si="95"/>
        <v>88</v>
      </c>
      <c r="B1050" s="2">
        <v>2</v>
      </c>
      <c r="C1050" s="5" t="s">
        <v>851</v>
      </c>
      <c r="D1050" s="6">
        <f>SUM(сходові!N1052)</f>
        <v>0</v>
      </c>
      <c r="E1050" s="6">
        <f>SUM(прибудинкова!M1052)</f>
        <v>0.21167020202020201</v>
      </c>
      <c r="F1050" s="6">
        <f>'слюсарі х.в.'!P1052+'слюсарі кан'!P1052+'слюсарі ц.о.'!P629+'слюсарі г.в.'!P622+зварювальник!L1052+аварійки!J1052</f>
        <v>0.31001370762826641</v>
      </c>
      <c r="G1050" s="6">
        <f>'дератизація '!I1052</f>
        <v>3.787878787878788E-3</v>
      </c>
      <c r="H1050" s="6">
        <f>SUM(димовенти!Q1052)</f>
        <v>8.4970476797698105E-2</v>
      </c>
      <c r="I1050" s="6">
        <f>'під зими'!L1052+майстерні!L1052+покрівлі!N1052+маляри!L1052</f>
        <v>0.19637276455384023</v>
      </c>
      <c r="J1050" s="6">
        <f>електрики!P1052</f>
        <v>7.6737559357680618E-2</v>
      </c>
      <c r="K1050" s="4">
        <f t="shared" si="92"/>
        <v>0.88355258914556623</v>
      </c>
      <c r="L1050" s="4">
        <v>1.3351284282418052E-2</v>
      </c>
      <c r="M1050" s="4">
        <f t="shared" si="93"/>
        <v>0.89690387342798428</v>
      </c>
      <c r="N1050" s="4">
        <f t="shared" si="94"/>
        <v>1.076284648113581</v>
      </c>
    </row>
    <row r="1051" spans="1:14" ht="18" customHeight="1" x14ac:dyDescent="0.2">
      <c r="A1051" s="10">
        <f t="shared" si="95"/>
        <v>89</v>
      </c>
      <c r="B1051" s="2">
        <v>2</v>
      </c>
      <c r="C1051" s="5" t="s">
        <v>852</v>
      </c>
      <c r="D1051" s="6">
        <f>SUM(сходові!N1053)</f>
        <v>0</v>
      </c>
      <c r="E1051" s="6">
        <f>SUM(прибудинкова!M1053)</f>
        <v>0.1815494910114793</v>
      </c>
      <c r="F1051" s="6">
        <f>'слюсарі х.в.'!P1053+'слюсарі кан'!P1053+'слюсарі ц.о.'!P630+'слюсарі г.в.'!P623+зварювальник!L1053+аварійки!J1053</f>
        <v>0.28444085348043058</v>
      </c>
      <c r="G1051" s="6">
        <f>'дератизація '!I1053</f>
        <v>9.7465886939571145E-3</v>
      </c>
      <c r="H1051" s="6">
        <f>SUM(димовенти!Q1053)</f>
        <v>9.7172215181253199E-2</v>
      </c>
      <c r="I1051" s="6">
        <f>'під зими'!L1053+майстерні!L1053+покрівлі!N1053+маляри!L1053</f>
        <v>0.25712774064708377</v>
      </c>
      <c r="J1051" s="6">
        <f>електрики!P1053</f>
        <v>6.63464800761457E-2</v>
      </c>
      <c r="K1051" s="4">
        <f t="shared" si="92"/>
        <v>0.89638336909034977</v>
      </c>
      <c r="L1051" s="4">
        <v>1.3606763754718532E-2</v>
      </c>
      <c r="M1051" s="4">
        <f t="shared" si="93"/>
        <v>0.90999013284506836</v>
      </c>
      <c r="N1051" s="4">
        <f t="shared" si="94"/>
        <v>1.0919881594140819</v>
      </c>
    </row>
    <row r="1052" spans="1:14" ht="18" customHeight="1" x14ac:dyDescent="0.2">
      <c r="A1052" s="10">
        <f t="shared" si="95"/>
        <v>90</v>
      </c>
      <c r="B1052" s="2">
        <v>2</v>
      </c>
      <c r="C1052" s="5" t="s">
        <v>853</v>
      </c>
      <c r="D1052" s="6">
        <f>SUM(сходові!N1054)</f>
        <v>0</v>
      </c>
      <c r="E1052" s="6">
        <f>SUM(прибудинкова!M1054)</f>
        <v>0.40632902155887229</v>
      </c>
      <c r="F1052" s="6">
        <f>'слюсарі х.в.'!P1054+'слюсарі кан'!P1054+'слюсарі ц.о.'!P631+'слюсарі г.в.'!P624+зварювальник!L1054+аварійки!J1054</f>
        <v>0.27718511309619887</v>
      </c>
      <c r="G1052" s="6">
        <f>'дератизація '!I1054</f>
        <v>8.291873963515755E-3</v>
      </c>
      <c r="H1052" s="6">
        <f>SUM(димовенти!Q1054)</f>
        <v>9.3002511917878519E-2</v>
      </c>
      <c r="I1052" s="6">
        <f>'під зими'!L1054+майстерні!L1054+покрівлі!N1054+маляри!L1054</f>
        <v>0.26000547326769141</v>
      </c>
      <c r="J1052" s="6">
        <f>електрики!P1054</f>
        <v>6.349952290869916E-2</v>
      </c>
      <c r="K1052" s="4">
        <f t="shared" si="92"/>
        <v>1.1083135167128559</v>
      </c>
      <c r="L1052" s="4">
        <v>1.6519827583740043E-2</v>
      </c>
      <c r="M1052" s="4">
        <f t="shared" si="93"/>
        <v>1.1248333442965959</v>
      </c>
      <c r="N1052" s="4">
        <f t="shared" si="94"/>
        <v>1.3498000131559149</v>
      </c>
    </row>
    <row r="1053" spans="1:14" ht="18" customHeight="1" x14ac:dyDescent="0.2">
      <c r="A1053" s="10">
        <f t="shared" si="95"/>
        <v>91</v>
      </c>
      <c r="B1053" s="2">
        <v>2</v>
      </c>
      <c r="C1053" s="5" t="s">
        <v>854</v>
      </c>
      <c r="D1053" s="6">
        <f>SUM(сходові!N1055)</f>
        <v>0</v>
      </c>
      <c r="E1053" s="6">
        <f>SUM(прибудинкова!M1055)</f>
        <v>0.34680311394196739</v>
      </c>
      <c r="F1053" s="6">
        <f>'слюсарі х.в.'!P1055+'слюсарі кан'!P1055+'слюсарі ц.о.'!P632+'слюсарі г.в.'!P625+зварювальник!L1055+аварійки!J1055</f>
        <v>0.29951896919443644</v>
      </c>
      <c r="G1053" s="6">
        <f>'дератизація '!I1055</f>
        <v>1.2031139419674451E-2</v>
      </c>
      <c r="H1053" s="6">
        <f>SUM(димовенти!Q1055)</f>
        <v>0.10583725347767067</v>
      </c>
      <c r="I1053" s="6">
        <f>'під зими'!L1055+майстерні!L1055+покрівлі!N1055+маляри!L1055</f>
        <v>0.32097129605505015</v>
      </c>
      <c r="J1053" s="6">
        <f>електрики!P1055</f>
        <v>7.2262726707139582E-2</v>
      </c>
      <c r="K1053" s="4">
        <f t="shared" si="92"/>
        <v>1.1574244987959388</v>
      </c>
      <c r="L1053" s="4">
        <v>1.7151309328505171E-2</v>
      </c>
      <c r="M1053" s="4">
        <f t="shared" si="93"/>
        <v>1.174575808124444</v>
      </c>
      <c r="N1053" s="4">
        <f t="shared" si="94"/>
        <v>1.4094909697493327</v>
      </c>
    </row>
    <row r="1054" spans="1:14" ht="18" customHeight="1" x14ac:dyDescent="0.2">
      <c r="A1054" s="10">
        <f t="shared" si="95"/>
        <v>92</v>
      </c>
      <c r="B1054" s="2">
        <v>2</v>
      </c>
      <c r="C1054" s="5" t="s">
        <v>855</v>
      </c>
      <c r="D1054" s="6">
        <f>SUM(сходові!N1056)</f>
        <v>0</v>
      </c>
      <c r="E1054" s="6">
        <f>SUM(прибудинкова!M1056)</f>
        <v>0.12856042944785276</v>
      </c>
      <c r="F1054" s="6">
        <f>'слюсарі х.в.'!P1056+'слюсарі кан'!P1056+'слюсарі ц.о.'!P633+'слюсарі г.в.'!P626+зварювальник!L1056+аварійки!J1056</f>
        <v>0.25504455710218099</v>
      </c>
      <c r="G1054" s="6">
        <f>'дератизація '!I1056</f>
        <v>3.680981595092025E-3</v>
      </c>
      <c r="H1054" s="6">
        <f>SUM(димовенти!Q1056)</f>
        <v>8.0278855379420297E-2</v>
      </c>
      <c r="I1054" s="6">
        <f>'під зими'!L1056+майстерні!L1056+покрівлі!N1056+маляри!L1056</f>
        <v>0.20433443446859828</v>
      </c>
      <c r="J1054" s="6">
        <f>електрики!P1056</f>
        <v>5.4812164866588797E-2</v>
      </c>
      <c r="K1054" s="4">
        <f t="shared" si="92"/>
        <v>0.72671142285973311</v>
      </c>
      <c r="L1054" s="4">
        <v>1.1270243923035439E-2</v>
      </c>
      <c r="M1054" s="4">
        <f t="shared" si="93"/>
        <v>0.73798166678276855</v>
      </c>
      <c r="N1054" s="4">
        <f t="shared" si="94"/>
        <v>0.8855780001393222</v>
      </c>
    </row>
    <row r="1055" spans="1:14" ht="18" customHeight="1" x14ac:dyDescent="0.2">
      <c r="A1055" s="10">
        <f t="shared" si="95"/>
        <v>93</v>
      </c>
      <c r="B1055" s="2">
        <v>2</v>
      </c>
      <c r="C1055" s="5" t="s">
        <v>856</v>
      </c>
      <c r="D1055" s="6">
        <f>SUM(сходові!N1057)</f>
        <v>0</v>
      </c>
      <c r="E1055" s="6">
        <f>SUM(прибудинкова!M1057)</f>
        <v>0.14487523129791172</v>
      </c>
      <c r="F1055" s="6">
        <f>'слюсарі х.в.'!P1057+'слюсарі кан'!P1057+'слюсарі ц.о.'!P634+'слюсарі г.в.'!P627+зварювальник!L1057+аварійки!J1057</f>
        <v>0.23573185219467757</v>
      </c>
      <c r="G1055" s="6">
        <f>'дератизація '!I1057</f>
        <v>3.3042558815754692E-3</v>
      </c>
      <c r="H1055" s="6">
        <f>SUM(димовенти!Q1057)</f>
        <v>6.918029831797784E-2</v>
      </c>
      <c r="I1055" s="6">
        <f>'під зими'!L1057+майстерні!L1057+покрівлі!N1057+маляри!L1057</f>
        <v>0.19364381635461367</v>
      </c>
      <c r="J1055" s="6">
        <f>електрики!P1057</f>
        <v>4.7234379451514527E-2</v>
      </c>
      <c r="K1055" s="4">
        <f t="shared" si="92"/>
        <v>0.69396983349827079</v>
      </c>
      <c r="L1055" s="4">
        <v>1.0818830854335826E-2</v>
      </c>
      <c r="M1055" s="4">
        <f t="shared" si="93"/>
        <v>0.70478866435260668</v>
      </c>
      <c r="N1055" s="4">
        <f t="shared" si="94"/>
        <v>0.84574639722312794</v>
      </c>
    </row>
    <row r="1056" spans="1:14" ht="18" customHeight="1" x14ac:dyDescent="0.2">
      <c r="A1056" s="10">
        <f t="shared" si="95"/>
        <v>94</v>
      </c>
      <c r="B1056" s="2">
        <v>2</v>
      </c>
      <c r="C1056" s="5" t="s">
        <v>857</v>
      </c>
      <c r="D1056" s="6">
        <f>SUM(сходові!N1058)</f>
        <v>0</v>
      </c>
      <c r="E1056" s="6">
        <f>SUM(прибудинкова!M1058)</f>
        <v>0.15351904761904761</v>
      </c>
      <c r="F1056" s="6">
        <f>'слюсарі х.в.'!P1058+'слюсарі кан'!P1058+'слюсарі ц.о.'!P635+'слюсарі г.в.'!P628+зварювальник!L1058+аварійки!J1058</f>
        <v>0.31491341479004098</v>
      </c>
      <c r="G1056" s="6">
        <f>'дератизація '!I1058</f>
        <v>3.2865907099035936E-3</v>
      </c>
      <c r="H1056" s="6">
        <f>SUM(димовенти!Q1058)</f>
        <v>0.11468407911345758</v>
      </c>
      <c r="I1056" s="6">
        <f>'під зими'!L1058+майстерні!L1058+покрівлі!N1058+маляри!L1058</f>
        <v>0.23724863136332555</v>
      </c>
      <c r="J1056" s="6">
        <f>електрики!P1058</f>
        <v>7.8303092666555427E-2</v>
      </c>
      <c r="K1056" s="4">
        <f t="shared" si="92"/>
        <v>0.90195485626233074</v>
      </c>
      <c r="L1056" s="4">
        <v>1.3676631897434621E-2</v>
      </c>
      <c r="M1056" s="4">
        <f t="shared" si="93"/>
        <v>0.91563148815976536</v>
      </c>
      <c r="N1056" s="4">
        <f t="shared" si="94"/>
        <v>1.0987577857917183</v>
      </c>
    </row>
    <row r="1057" spans="1:14" ht="18" customHeight="1" x14ac:dyDescent="0.2">
      <c r="A1057" s="10">
        <f t="shared" si="95"/>
        <v>95</v>
      </c>
      <c r="B1057" s="2">
        <v>2</v>
      </c>
      <c r="C1057" s="5" t="s">
        <v>858</v>
      </c>
      <c r="D1057" s="6">
        <f>SUM(сходові!N1059)</f>
        <v>0</v>
      </c>
      <c r="E1057" s="6">
        <f>SUM(прибудинкова!M1059)</f>
        <v>0.26847394188972779</v>
      </c>
      <c r="F1057" s="6">
        <f>'слюсарі х.в.'!P1059+'слюсарі кан'!P1059+'слюсарі ц.о.'!P636+'слюсарі г.в.'!P629+зварювальник!L1059+аварійки!J1059</f>
        <v>0.29395726007431788</v>
      </c>
      <c r="G1057" s="6">
        <f>'дератизація '!I1059</f>
        <v>3.4317089910775567E-3</v>
      </c>
      <c r="H1057" s="6">
        <f>SUM(димовенти!Q1059)</f>
        <v>0.10264107011938825</v>
      </c>
      <c r="I1057" s="6">
        <f>'під зими'!L1059+майстерні!L1059+покрівлі!N1059+маляри!L1059</f>
        <v>0.33579571756914239</v>
      </c>
      <c r="J1057" s="6">
        <f>електрики!P1059</f>
        <v>7.0080461796285687E-2</v>
      </c>
      <c r="K1057" s="4">
        <f t="shared" si="92"/>
        <v>1.0743801604399397</v>
      </c>
      <c r="L1057" s="4">
        <v>1.5922428459610005E-2</v>
      </c>
      <c r="M1057" s="4">
        <f t="shared" si="93"/>
        <v>1.0903025888995497</v>
      </c>
      <c r="N1057" s="4">
        <f t="shared" si="94"/>
        <v>1.3083631066794597</v>
      </c>
    </row>
    <row r="1058" spans="1:14" ht="18" customHeight="1" x14ac:dyDescent="0.2">
      <c r="A1058" s="10">
        <f t="shared" si="95"/>
        <v>96</v>
      </c>
      <c r="B1058" s="2">
        <v>2</v>
      </c>
      <c r="C1058" s="5" t="s">
        <v>859</v>
      </c>
      <c r="D1058" s="6">
        <f>SUM(сходові!N1060)</f>
        <v>0</v>
      </c>
      <c r="E1058" s="6">
        <f>SUM(прибудинкова!M1060)</f>
        <v>0.1395120895748222</v>
      </c>
      <c r="F1058" s="6">
        <f>'слюсарі х.в.'!P1060+'слюсарі кан'!P1060+'слюсарі ц.о.'!P637+'слюсарі г.в.'!P630+зварювальник!L1060+аварійки!J1060</f>
        <v>0.32206977695881223</v>
      </c>
      <c r="G1058" s="6">
        <f>'дератизація '!I1060</f>
        <v>3.4044484793463456E-3</v>
      </c>
      <c r="H1058" s="6">
        <f>SUM(димовенти!Q1060)</f>
        <v>0.11879667205488433</v>
      </c>
      <c r="I1058" s="6">
        <f>'під зими'!L1060+майстерні!L1060+покрівлі!N1060+маляри!L1060</f>
        <v>0.23726523205777997</v>
      </c>
      <c r="J1058" s="6">
        <f>електрики!P1060</f>
        <v>8.1111056497993397E-2</v>
      </c>
      <c r="K1058" s="4">
        <f t="shared" si="92"/>
        <v>0.90215927562363851</v>
      </c>
      <c r="L1058" s="4">
        <v>1.3690458727137422E-2</v>
      </c>
      <c r="M1058" s="4">
        <f t="shared" si="93"/>
        <v>0.91584973435077588</v>
      </c>
      <c r="N1058" s="4">
        <f t="shared" si="94"/>
        <v>1.099019681220931</v>
      </c>
    </row>
    <row r="1059" spans="1:14" ht="18" customHeight="1" x14ac:dyDescent="0.2">
      <c r="A1059" s="10">
        <f t="shared" si="95"/>
        <v>97</v>
      </c>
      <c r="B1059" s="2">
        <v>5</v>
      </c>
      <c r="C1059" s="5" t="s">
        <v>860</v>
      </c>
      <c r="D1059" s="6">
        <f>SUM(сходові!N1061)</f>
        <v>1.3106191356998929</v>
      </c>
      <c r="E1059" s="6">
        <f>SUM(прибудинкова!M1061)</f>
        <v>0.3862786433007252</v>
      </c>
      <c r="F1059" s="6">
        <f>'слюсарі х.в.'!P1061+'слюсарі кан'!P1061+'слюсарі ц.о.'!P638+'слюсарі г.в.'!P631+зварювальник!L1061+аварійки!J1061</f>
        <v>0.46023551514165584</v>
      </c>
      <c r="G1059" s="6">
        <f>'дератизація '!I1061</f>
        <v>3.3370835796418829E-3</v>
      </c>
      <c r="H1059" s="6">
        <f>SUM(димовенти!Q1061)</f>
        <v>3.0614673969738538E-2</v>
      </c>
      <c r="I1059" s="6">
        <f>'під зими'!L1061+майстерні!L1061+покрівлі!N1061+маляри!L1061</f>
        <v>0.15654086560977398</v>
      </c>
      <c r="J1059" s="6">
        <f>електрики!P1061</f>
        <v>4.7216879851677405E-2</v>
      </c>
      <c r="K1059" s="4">
        <f t="shared" si="92"/>
        <v>2.3948427971531059</v>
      </c>
      <c r="L1059" s="4">
        <v>3.6319724562068556E-2</v>
      </c>
      <c r="M1059" s="4">
        <f t="shared" si="93"/>
        <v>2.4311625217151747</v>
      </c>
      <c r="N1059" s="4">
        <f t="shared" si="94"/>
        <v>2.9173950260582093</v>
      </c>
    </row>
    <row r="1060" spans="1:14" ht="18" customHeight="1" x14ac:dyDescent="0.2">
      <c r="A1060" s="10">
        <f t="shared" si="95"/>
        <v>98</v>
      </c>
      <c r="B1060" s="2">
        <v>2</v>
      </c>
      <c r="C1060" s="5" t="s">
        <v>861</v>
      </c>
      <c r="D1060" s="6">
        <f>SUM(сходові!N1062)</f>
        <v>0</v>
      </c>
      <c r="E1060" s="6">
        <f>SUM(прибудинкова!M1062)</f>
        <v>0.5948396188158962</v>
      </c>
      <c r="F1060" s="6">
        <f>'слюсарі х.в.'!P1062+'слюсарі кан'!P1062+'слюсарі ц.о.'!P639+'слюсарі г.в.'!P632+зварювальник!L1062+аварійки!J1062</f>
        <v>0.27364129067432241</v>
      </c>
      <c r="G1060" s="6">
        <f>'дератизація '!I1062</f>
        <v>1.2469586374695864E-2</v>
      </c>
      <c r="H1060" s="6">
        <f>SUM(димовенти!Q1062)</f>
        <v>9.0965960562012574E-2</v>
      </c>
      <c r="I1060" s="6">
        <f>'під зими'!L1062+майстерні!L1062+покрівлі!N1062+маляри!L1062</f>
        <v>0.23624511960795178</v>
      </c>
      <c r="J1060" s="6">
        <f>електрики!P1062</f>
        <v>6.2109022407048804E-2</v>
      </c>
      <c r="K1060" s="4">
        <f t="shared" si="92"/>
        <v>1.2702705984419276</v>
      </c>
      <c r="L1060" s="4">
        <v>1.8844948451512189E-2</v>
      </c>
      <c r="M1060" s="4">
        <f t="shared" si="93"/>
        <v>1.2891155468934397</v>
      </c>
      <c r="N1060" s="4">
        <f t="shared" si="94"/>
        <v>1.5469386562721275</v>
      </c>
    </row>
    <row r="1061" spans="1:14" ht="18" customHeight="1" x14ac:dyDescent="0.2">
      <c r="A1061" s="10">
        <f t="shared" si="95"/>
        <v>99</v>
      </c>
      <c r="B1061" s="2">
        <v>1</v>
      </c>
      <c r="C1061" s="5" t="s">
        <v>862</v>
      </c>
      <c r="D1061" s="6">
        <f>SUM(сходові!N1063)</f>
        <v>0</v>
      </c>
      <c r="E1061" s="6">
        <f>SUM(прибудинкова!M1063)</f>
        <v>0.99629239302694139</v>
      </c>
      <c r="F1061" s="6">
        <f>'слюсарі х.в.'!P1063+'слюсарі кан'!P1063+'слюсарі ц.о.'!P640+'слюсарі г.в.'!P633+зварювальник!L1063+аварійки!J1063</f>
        <v>0.27000386491325212</v>
      </c>
      <c r="G1061" s="6">
        <f>'дератизація '!I1063</f>
        <v>1.5847860538827259E-2</v>
      </c>
      <c r="H1061" s="6">
        <f>SUM(димовенти!Q1063)</f>
        <v>8.8875617569700069E-2</v>
      </c>
      <c r="I1061" s="6">
        <f>'під зими'!L1063+майстерні!L1063+покрівлі!N1063+маляри!L1063</f>
        <v>0.1513966078789902</v>
      </c>
      <c r="J1061" s="6">
        <f>електрики!P1063</f>
        <v>6.068179447534959E-2</v>
      </c>
      <c r="K1061" s="4">
        <f t="shared" si="92"/>
        <v>1.5830981384030605</v>
      </c>
      <c r="L1061" s="4">
        <v>2.5155265890915879E-2</v>
      </c>
      <c r="M1061" s="4">
        <f t="shared" si="93"/>
        <v>1.6082534042939765</v>
      </c>
      <c r="N1061" s="4">
        <f t="shared" si="94"/>
        <v>1.9299040851527716</v>
      </c>
    </row>
    <row r="1062" spans="1:14" ht="18" customHeight="1" x14ac:dyDescent="0.2">
      <c r="A1062" s="10">
        <f t="shared" si="95"/>
        <v>100</v>
      </c>
      <c r="B1062" s="2">
        <v>3</v>
      </c>
      <c r="C1062" s="5" t="s">
        <v>863</v>
      </c>
      <c r="D1062" s="6">
        <f>SUM(сходові!N1064)</f>
        <v>1.2996513678684225</v>
      </c>
      <c r="E1062" s="6">
        <f>SUM(прибудинкова!M1064)</f>
        <v>0.42722426095820593</v>
      </c>
      <c r="F1062" s="6">
        <f>'слюсарі х.в.'!P1064+'слюсарі кан'!P1064+'слюсарі ц.о.'!P641+'слюсарі г.в.'!P634+зварювальник!L1064+аварійки!J1064</f>
        <v>0.31054784674636904</v>
      </c>
      <c r="G1062" s="6">
        <f>'дератизація '!I1064</f>
        <v>8.0275229357798187E-3</v>
      </c>
      <c r="H1062" s="6">
        <f>SUM(димовенти!Q1064)</f>
        <v>7.1458352046993842E-2</v>
      </c>
      <c r="I1062" s="6">
        <f>'під зими'!L1064+майстерні!L1064+покрівлі!N1064+маляри!L1064</f>
        <v>0.22509866173490078</v>
      </c>
      <c r="J1062" s="6">
        <f>електрики!P1064</f>
        <v>7.7752603665644751E-2</v>
      </c>
      <c r="K1062" s="4">
        <f t="shared" si="92"/>
        <v>2.4197606159563168</v>
      </c>
      <c r="L1062" s="4">
        <v>3.3913301979356714E-2</v>
      </c>
      <c r="M1062" s="4">
        <f t="shared" si="93"/>
        <v>2.4536739179356735</v>
      </c>
      <c r="N1062" s="4">
        <f t="shared" si="94"/>
        <v>2.944408701522808</v>
      </c>
    </row>
    <row r="1063" spans="1:14" ht="18" customHeight="1" x14ac:dyDescent="0.2">
      <c r="A1063" s="10">
        <f t="shared" si="95"/>
        <v>101</v>
      </c>
      <c r="B1063" s="2">
        <v>4</v>
      </c>
      <c r="C1063" s="5" t="s">
        <v>864</v>
      </c>
      <c r="D1063" s="6">
        <f>SUM(сходові!N1065)</f>
        <v>1.2486853278417611</v>
      </c>
      <c r="E1063" s="6">
        <f>SUM(прибудинкова!M1065)</f>
        <v>0.49495480809159403</v>
      </c>
      <c r="F1063" s="6">
        <f>'слюсарі х.в.'!P1065+'слюсарі кан'!P1065+'слюсарі ц.о.'!P642+'слюсарі г.в.'!P635+зварювальник!L1065+аварійки!J1065</f>
        <v>0.30060057760180603</v>
      </c>
      <c r="G1063" s="6">
        <f>'дератизація '!I1065</f>
        <v>3.5593521978999824E-3</v>
      </c>
      <c r="H1063" s="6">
        <f>SUM(димовенти!Q1065)</f>
        <v>0.10645882837796668</v>
      </c>
      <c r="I1063" s="6">
        <f>'під зими'!L1065+майстерні!L1065+покрівлі!N1065+маляри!L1065</f>
        <v>0.17905313137959777</v>
      </c>
      <c r="J1063" s="6">
        <f>електрики!P1065</f>
        <v>7.2687120724106241E-2</v>
      </c>
      <c r="K1063" s="4">
        <f t="shared" si="92"/>
        <v>2.4059991462147314</v>
      </c>
      <c r="L1063" s="4">
        <v>3.474958242504389E-2</v>
      </c>
      <c r="M1063" s="4">
        <f t="shared" si="93"/>
        <v>2.4407487286397753</v>
      </c>
      <c r="N1063" s="4">
        <f t="shared" si="94"/>
        <v>2.9288984743677302</v>
      </c>
    </row>
    <row r="1064" spans="1:14" ht="18" customHeight="1" x14ac:dyDescent="0.2">
      <c r="A1064" s="10">
        <f t="shared" si="95"/>
        <v>102</v>
      </c>
      <c r="B1064" s="2">
        <v>4</v>
      </c>
      <c r="C1064" s="5" t="s">
        <v>865</v>
      </c>
      <c r="D1064" s="6">
        <f>SUM(сходові!N1066)</f>
        <v>1.4181346222699607</v>
      </c>
      <c r="E1064" s="6">
        <f>SUM(прибудинкова!M1066)</f>
        <v>0.60552094943240453</v>
      </c>
      <c r="F1064" s="6">
        <f>'слюсарі х.в.'!P1066+'слюсарі кан'!P1066+'слюсарі ц.о.'!P643+'слюсарі г.в.'!P636+зварювальник!L1066+аварійки!J1066</f>
        <v>0.28799317065794999</v>
      </c>
      <c r="G1064" s="6">
        <f>'дератизація '!I1066</f>
        <v>4.8651039363113669E-3</v>
      </c>
      <c r="H1064" s="6">
        <f>SUM(димовенти!Q1066)</f>
        <v>9.9213648273296332E-2</v>
      </c>
      <c r="I1064" s="6">
        <f>'під зими'!L1066+майстерні!L1066+покрівлі!N1066+маляри!L1066</f>
        <v>0.19352262733098358</v>
      </c>
      <c r="J1064" s="6">
        <f>електрики!P1066</f>
        <v>6.7740313691190782E-2</v>
      </c>
      <c r="K1064" s="4">
        <f t="shared" si="92"/>
        <v>2.6769904355920975</v>
      </c>
      <c r="L1064" s="4">
        <v>3.8501501145025596E-2</v>
      </c>
      <c r="M1064" s="4">
        <f t="shared" si="93"/>
        <v>2.7154919367371231</v>
      </c>
      <c r="N1064" s="4">
        <f t="shared" si="94"/>
        <v>3.2585903240845475</v>
      </c>
    </row>
    <row r="1065" spans="1:14" ht="18" customHeight="1" x14ac:dyDescent="0.2">
      <c r="A1065" s="10">
        <f t="shared" si="95"/>
        <v>103</v>
      </c>
      <c r="B1065" s="2">
        <v>4</v>
      </c>
      <c r="C1065" s="5" t="s">
        <v>866</v>
      </c>
      <c r="D1065" s="6">
        <f>SUM(сходові!N1067)</f>
        <v>1.192488333584224</v>
      </c>
      <c r="E1065" s="6">
        <f>SUM(прибудинкова!M1067)</f>
        <v>0.35594634117784801</v>
      </c>
      <c r="F1065" s="6">
        <f>'слюсарі х.в.'!P1067+'слюсарі кан'!P1067+'слюсарі ц.о.'!P644+'слюсарі г.в.'!P637+зварювальник!L1067+аварійки!J1067</f>
        <v>0.27530926469796635</v>
      </c>
      <c r="G1065" s="6">
        <f>'дератизація '!I1067</f>
        <v>3.6002809975412722E-3</v>
      </c>
      <c r="H1065" s="6">
        <f>SUM(димовенти!Q1067)</f>
        <v>9.1924505984162352E-2</v>
      </c>
      <c r="I1065" s="6">
        <f>'під зими'!L1067+майстерні!L1067+покрівлі!N1067+маляри!L1067</f>
        <v>0.17480984812390438</v>
      </c>
      <c r="J1065" s="6">
        <f>електрики!P1067</f>
        <v>6.2763490504067251E-2</v>
      </c>
      <c r="K1065" s="4">
        <f t="shared" si="92"/>
        <v>2.1568420650697133</v>
      </c>
      <c r="L1065" s="4">
        <v>3.1319272557484235E-2</v>
      </c>
      <c r="M1065" s="4">
        <f t="shared" si="93"/>
        <v>2.1881613376271973</v>
      </c>
      <c r="N1065" s="4">
        <f t="shared" si="94"/>
        <v>2.6257936051526367</v>
      </c>
    </row>
    <row r="1066" spans="1:14" ht="18" customHeight="1" x14ac:dyDescent="0.2">
      <c r="A1066" s="10">
        <f t="shared" si="95"/>
        <v>104</v>
      </c>
      <c r="B1066" s="2">
        <v>1</v>
      </c>
      <c r="C1066" s="5" t="s">
        <v>867</v>
      </c>
      <c r="D1066" s="6">
        <f>SUM(сходові!N1068)</f>
        <v>0</v>
      </c>
      <c r="E1066" s="6">
        <f>SUM(прибудинкова!M1068)</f>
        <v>0.90539425361849213</v>
      </c>
      <c r="F1066" s="6">
        <f>'слюсарі х.в.'!P1068+'слюсарі кан'!P1068+'слюсарі ц.о.'!P645+'слюсарі г.в.'!P638+зварювальник!L1068+аварійки!J1068</f>
        <v>0.32616550081044238</v>
      </c>
      <c r="G1066" s="6">
        <f>'дератизація '!I1068</f>
        <v>1.3609850939727802E-2</v>
      </c>
      <c r="H1066" s="6">
        <f>SUM(димовенти!Q1068)</f>
        <v>0.1211503881755903</v>
      </c>
      <c r="I1066" s="6">
        <f>'під зими'!L1068+майстерні!L1068+покрівлі!N1068+маляри!L1068</f>
        <v>0.26399241679931446</v>
      </c>
      <c r="J1066" s="6">
        <f>електрики!P1068</f>
        <v>8.2718108260845954E-2</v>
      </c>
      <c r="K1066" s="4">
        <f t="shared" si="92"/>
        <v>1.7130305186044128</v>
      </c>
      <c r="L1066" s="4">
        <v>2.4835047585869963E-2</v>
      </c>
      <c r="M1066" s="4">
        <f t="shared" si="93"/>
        <v>1.7378655661902829</v>
      </c>
      <c r="N1066" s="4">
        <f t="shared" si="94"/>
        <v>2.0854386794283393</v>
      </c>
    </row>
    <row r="1067" spans="1:14" ht="18" customHeight="1" x14ac:dyDescent="0.2">
      <c r="A1067" s="10">
        <f t="shared" si="95"/>
        <v>105</v>
      </c>
      <c r="B1067" s="2">
        <v>3</v>
      </c>
      <c r="C1067" s="5" t="s">
        <v>868</v>
      </c>
      <c r="D1067" s="6">
        <f>SUM(сходові!N1069)</f>
        <v>0</v>
      </c>
      <c r="E1067" s="6">
        <f>SUM(прибудинкова!M1069)</f>
        <v>0</v>
      </c>
      <c r="F1067" s="6">
        <f>'слюсарі х.в.'!P1069+'слюсарі кан'!P1069+'слюсарі ц.о.'!P646+'слюсарі г.в.'!P639+зварювальник!L1069+аварійки!J1069</f>
        <v>0.29199619158401036</v>
      </c>
      <c r="G1067" s="6">
        <f>'дератизація '!I1069</f>
        <v>2.3527105185766105E-3</v>
      </c>
      <c r="H1067" s="6">
        <f>SUM(димовенти!Q1069)</f>
        <v>8.0630743593933699E-2</v>
      </c>
      <c r="I1067" s="6">
        <f>'під зими'!L1069+майстерні!L1069+покрівлі!N1069+маляри!L1069</f>
        <v>0.18251122928228442</v>
      </c>
      <c r="J1067" s="6">
        <f>електрики!P1069</f>
        <v>6.9588148509951861E-2</v>
      </c>
      <c r="K1067" s="4">
        <f t="shared" si="92"/>
        <v>0.62707902348875688</v>
      </c>
      <c r="L1067" s="4">
        <v>9.5108253981511237E-3</v>
      </c>
      <c r="M1067" s="4">
        <f t="shared" si="93"/>
        <v>0.63658984888690795</v>
      </c>
      <c r="N1067" s="4">
        <f t="shared" si="94"/>
        <v>0.76390781866428947</v>
      </c>
    </row>
    <row r="1068" spans="1:14" ht="18" customHeight="1" x14ac:dyDescent="0.2">
      <c r="A1068" s="10">
        <f t="shared" si="95"/>
        <v>106</v>
      </c>
      <c r="B1068" s="2">
        <v>3</v>
      </c>
      <c r="C1068" s="5" t="s">
        <v>869</v>
      </c>
      <c r="D1068" s="6">
        <f>SUM(сходові!N1070)</f>
        <v>1.2041157708504646</v>
      </c>
      <c r="E1068" s="6">
        <f>SUM(прибудинкова!M1070)</f>
        <v>0.58483446712018139</v>
      </c>
      <c r="F1068" s="6">
        <f>'слюсарі х.в.'!P1070+'слюсарі кан'!P1070+'слюсарі ц.о.'!P647+'слюсарі г.в.'!P640+зварювальник!L1070+аварійки!J1070</f>
        <v>0.33492098514765123</v>
      </c>
      <c r="G1068" s="6">
        <f>'дератизація '!I1070</f>
        <v>4.1862899005756151E-3</v>
      </c>
      <c r="H1068" s="6">
        <f>SUM(димовенти!Q1070)</f>
        <v>0.1076025922817527</v>
      </c>
      <c r="I1068" s="6">
        <f>'під зими'!L1070+майстерні!L1070+покрівлі!N1070+маляри!L1070</f>
        <v>0.20355945534444997</v>
      </c>
      <c r="J1068" s="6">
        <f>електрики!P1070</f>
        <v>8.6612991165832556E-2</v>
      </c>
      <c r="K1068" s="4">
        <f t="shared" si="92"/>
        <v>2.5258325518109084</v>
      </c>
      <c r="L1068" s="4">
        <v>3.5836688209423873E-2</v>
      </c>
      <c r="M1068" s="4">
        <f t="shared" si="93"/>
        <v>2.5616692400203322</v>
      </c>
      <c r="N1068" s="4">
        <f t="shared" si="94"/>
        <v>3.0740030880243987</v>
      </c>
    </row>
    <row r="1069" spans="1:14" ht="18" customHeight="1" x14ac:dyDescent="0.2">
      <c r="A1069" s="10">
        <f t="shared" si="95"/>
        <v>107</v>
      </c>
      <c r="B1069" s="2">
        <v>3</v>
      </c>
      <c r="C1069" s="5" t="s">
        <v>870</v>
      </c>
      <c r="D1069" s="6">
        <f>SUM(сходові!N1071)</f>
        <v>1.5691506219792406</v>
      </c>
      <c r="E1069" s="6">
        <f>SUM(прибудинкова!M1071)</f>
        <v>0.4054452576235541</v>
      </c>
      <c r="F1069" s="6">
        <f>'слюсарі х.в.'!P1071+'слюсарі кан'!P1071+'слюсарі ц.о.'!P648+'слюсарі г.в.'!P641+зварювальник!L1071+аварійки!J1071</f>
        <v>0.26516292271141118</v>
      </c>
      <c r="G1069" s="6">
        <f>'дератизація '!I1071</f>
        <v>2.9442691903259731E-3</v>
      </c>
      <c r="H1069" s="6">
        <f>SUM(димовенти!Q1071)</f>
        <v>7.8626729318585012E-2</v>
      </c>
      <c r="I1069" s="6">
        <f>'під зими'!L1071+майстерні!L1071+покрівлі!N1071+маляри!L1071</f>
        <v>0.19243066813709064</v>
      </c>
      <c r="J1069" s="6">
        <f>електрики!P1071</f>
        <v>5.888143760614465E-2</v>
      </c>
      <c r="K1069" s="4">
        <f t="shared" si="92"/>
        <v>2.5726419065663517</v>
      </c>
      <c r="L1069" s="4">
        <v>3.6958813079639219E-2</v>
      </c>
      <c r="M1069" s="4">
        <f t="shared" si="93"/>
        <v>2.6096007196459912</v>
      </c>
      <c r="N1069" s="4">
        <f t="shared" si="94"/>
        <v>3.1315208635751892</v>
      </c>
    </row>
    <row r="1070" spans="1:14" ht="18" customHeight="1" x14ac:dyDescent="0.2">
      <c r="A1070" s="10">
        <f t="shared" si="95"/>
        <v>108</v>
      </c>
      <c r="B1070" s="2">
        <v>2</v>
      </c>
      <c r="C1070" s="5" t="s">
        <v>871</v>
      </c>
      <c r="D1070" s="6">
        <f>SUM(сходові!N1072)</f>
        <v>0</v>
      </c>
      <c r="E1070" s="6">
        <f>SUM(прибудинкова!M1072)</f>
        <v>0.39501317159835814</v>
      </c>
      <c r="F1070" s="6">
        <f>'слюсарі х.в.'!P1072+'слюсарі кан'!P1072+'слюсарі ц.о.'!P649+'слюсарі г.в.'!P642+зварювальник!L1072+аварійки!J1072</f>
        <v>0.24627461473855697</v>
      </c>
      <c r="G1070" s="6">
        <f>'дератизація '!I1072</f>
        <v>2.481161551185444E-3</v>
      </c>
      <c r="H1070" s="6">
        <f>SUM(димовенти!Q1072)</f>
        <v>6.8713489783104528E-2</v>
      </c>
      <c r="I1070" s="6">
        <f>'під зими'!L1072+майстерні!L1072+покрівлі!N1072+маляри!L1072</f>
        <v>0.25579494816524806</v>
      </c>
      <c r="J1070" s="6">
        <f>електрики!P1072</f>
        <v>5.1308138454726697E-2</v>
      </c>
      <c r="K1070" s="4">
        <f t="shared" si="92"/>
        <v>1.0195855242911798</v>
      </c>
      <c r="L1070" s="4">
        <v>1.5813986843442041E-2</v>
      </c>
      <c r="M1070" s="4">
        <f t="shared" si="93"/>
        <v>1.0353995111346217</v>
      </c>
      <c r="N1070" s="4">
        <f t="shared" si="94"/>
        <v>1.242479413361546</v>
      </c>
    </row>
    <row r="1071" spans="1:14" ht="18" customHeight="1" x14ac:dyDescent="0.2">
      <c r="A1071" s="10">
        <f t="shared" si="95"/>
        <v>109</v>
      </c>
      <c r="B1071" s="2">
        <v>2</v>
      </c>
      <c r="C1071" s="5" t="s">
        <v>872</v>
      </c>
      <c r="D1071" s="6">
        <f>SUM(сходові!N1073)</f>
        <v>0</v>
      </c>
      <c r="E1071" s="6">
        <f>SUM(прибудинкова!M1073)</f>
        <v>0.87216618357487918</v>
      </c>
      <c r="F1071" s="6">
        <f>'слюсарі х.в.'!P1073+'слюсарі кан'!P1073+'слюсарі ц.о.'!P650+'слюсарі г.в.'!P643+зварювальник!L1073+аварійки!J1073</f>
        <v>0.32815002611874089</v>
      </c>
      <c r="G1071" s="6">
        <f>'дератизація '!I1073</f>
        <v>6.0041407867494831E-3</v>
      </c>
      <c r="H1071" s="6">
        <f>SUM(димовенти!Q1073)</f>
        <v>9.2886980847173076E-2</v>
      </c>
      <c r="I1071" s="6">
        <f>'під зими'!L1073+майстерні!L1073+покрівлі!N1073+маляри!L1073</f>
        <v>0.19963044491627077</v>
      </c>
      <c r="J1071" s="6">
        <f>електрики!P1073</f>
        <v>8.388702140963844E-2</v>
      </c>
      <c r="K1071" s="4">
        <f t="shared" si="92"/>
        <v>1.582724797653452</v>
      </c>
      <c r="L1071" s="4">
        <v>2.2708210212175173E-2</v>
      </c>
      <c r="M1071" s="4">
        <f t="shared" si="93"/>
        <v>1.6054330078656271</v>
      </c>
      <c r="N1071" s="4">
        <f t="shared" si="94"/>
        <v>1.9265196094387524</v>
      </c>
    </row>
    <row r="1072" spans="1:14" ht="18" customHeight="1" x14ac:dyDescent="0.2">
      <c r="A1072" s="10">
        <f t="shared" si="95"/>
        <v>110</v>
      </c>
      <c r="B1072" s="2">
        <v>3</v>
      </c>
      <c r="C1072" s="5" t="s">
        <v>873</v>
      </c>
      <c r="D1072" s="6">
        <f>SUM(сходові!N1074)</f>
        <v>0.82416775626695915</v>
      </c>
      <c r="E1072" s="6">
        <f>SUM(прибудинкова!M1074)</f>
        <v>0.6646442593587677</v>
      </c>
      <c r="F1072" s="6">
        <f>'слюсарі х.в.'!P1074+'слюсарі кан'!P1074+'слюсарі ц.о.'!P651+'слюсарі г.в.'!P644+зварювальник!L1074+аварійки!J1074</f>
        <v>0.41161674514903107</v>
      </c>
      <c r="G1072" s="6">
        <f>'дератизація '!I1074</f>
        <v>4.2987641053197209E-3</v>
      </c>
      <c r="H1072" s="6">
        <f>SUM(димовенти!Q1074)</f>
        <v>0.16071793569473258</v>
      </c>
      <c r="I1072" s="6">
        <f>'під зими'!L1074+майстерні!L1074+покрівлі!N1074+маляри!L1074</f>
        <v>0.19139312365420991</v>
      </c>
      <c r="J1072" s="6">
        <f>електрики!P1074</f>
        <v>0.1161548711950431</v>
      </c>
      <c r="K1072" s="4">
        <f t="shared" si="92"/>
        <v>2.372993455424063</v>
      </c>
      <c r="L1072" s="4">
        <v>3.4116397658547015E-2</v>
      </c>
      <c r="M1072" s="4">
        <f t="shared" si="93"/>
        <v>2.4071098530826101</v>
      </c>
      <c r="N1072" s="4">
        <f t="shared" si="94"/>
        <v>2.888531823699132</v>
      </c>
    </row>
    <row r="1073" spans="1:14" ht="18" customHeight="1" x14ac:dyDescent="0.2">
      <c r="A1073" s="10">
        <f t="shared" si="95"/>
        <v>111</v>
      </c>
      <c r="B1073" s="2">
        <v>3</v>
      </c>
      <c r="C1073" s="5" t="s">
        <v>874</v>
      </c>
      <c r="D1073" s="6">
        <f>SUM(сходові!N1075)</f>
        <v>1.030922212363206</v>
      </c>
      <c r="E1073" s="6">
        <f>SUM(прибудинкова!M1075)</f>
        <v>0.63632532781228435</v>
      </c>
      <c r="F1073" s="6">
        <f>'слюсарі х.в.'!P1075+'слюсарі кан'!P1075+'слюсарі ц.о.'!P652+'слюсарі г.в.'!P645+зварювальник!L1075+аварійки!J1075</f>
        <v>0.27562813115748785</v>
      </c>
      <c r="G1073" s="6">
        <f>'дератизація '!I1075</f>
        <v>7.0393374741200831E-3</v>
      </c>
      <c r="H1073" s="6">
        <f>SUM(димовенти!Q1075)</f>
        <v>7.7405817372644251E-2</v>
      </c>
      <c r="I1073" s="6">
        <f>'під зими'!L1075+майстерні!L1075+покрівлі!N1075+маляри!L1075</f>
        <v>0.22182444596553408</v>
      </c>
      <c r="J1073" s="6">
        <f>електрики!P1075</f>
        <v>6.3083724542746397E-2</v>
      </c>
      <c r="K1073" s="4">
        <f t="shared" si="92"/>
        <v>2.312228996688023</v>
      </c>
      <c r="L1073" s="4">
        <v>3.2817962975360437E-2</v>
      </c>
      <c r="M1073" s="4">
        <f t="shared" si="93"/>
        <v>2.3450469596633834</v>
      </c>
      <c r="N1073" s="4">
        <f t="shared" si="94"/>
        <v>2.8140563515960602</v>
      </c>
    </row>
    <row r="1074" spans="1:14" ht="18" customHeight="1" x14ac:dyDescent="0.2">
      <c r="A1074" s="10">
        <f t="shared" si="95"/>
        <v>112</v>
      </c>
      <c r="B1074" s="2">
        <v>3</v>
      </c>
      <c r="C1074" s="5" t="s">
        <v>875</v>
      </c>
      <c r="D1074" s="6">
        <f>SUM(сходові!N1076)</f>
        <v>1.0462644098941958</v>
      </c>
      <c r="E1074" s="6">
        <f>SUM(прибудинкова!M1076)</f>
        <v>0.91361652095266799</v>
      </c>
      <c r="F1074" s="6">
        <f>'слюсарі х.в.'!P1076+'слюсарі кан'!P1076+'слюсарі ц.о.'!P653+'слюсарі г.в.'!P646+зварювальник!L1076+аварійки!J1076</f>
        <v>0.3291229998487491</v>
      </c>
      <c r="G1074" s="6">
        <f>'дератизація '!I1076</f>
        <v>4.2206813385589391E-3</v>
      </c>
      <c r="H1074" s="6">
        <f>SUM(димовенти!Q1076)</f>
        <v>0.10144199219743279</v>
      </c>
      <c r="I1074" s="6">
        <f>'під зими'!L1076+майстерні!L1076+покрівлі!N1076+маляри!L1076</f>
        <v>0.24042618270597027</v>
      </c>
      <c r="J1074" s="6">
        <f>електрики!P1076</f>
        <v>8.4162671489951144E-2</v>
      </c>
      <c r="K1074" s="4">
        <f t="shared" si="92"/>
        <v>2.7192554584275261</v>
      </c>
      <c r="L1074" s="4">
        <v>3.8156657747010492E-2</v>
      </c>
      <c r="M1074" s="4">
        <f t="shared" si="93"/>
        <v>2.7574121161745366</v>
      </c>
      <c r="N1074" s="4">
        <f t="shared" si="94"/>
        <v>3.3088945394094438</v>
      </c>
    </row>
    <row r="1075" spans="1:14" ht="18" customHeight="1" x14ac:dyDescent="0.2">
      <c r="A1075" s="10">
        <f t="shared" si="95"/>
        <v>113</v>
      </c>
      <c r="B1075" s="2">
        <v>1</v>
      </c>
      <c r="C1075" s="5" t="s">
        <v>876</v>
      </c>
      <c r="D1075" s="6">
        <f>SUM(сходові!N1077)</f>
        <v>0</v>
      </c>
      <c r="E1075" s="6">
        <f>SUM(прибудинкова!M1077)</f>
        <v>1.3121838596491229</v>
      </c>
      <c r="F1075" s="6">
        <f>'слюсарі х.в.'!P1077+'слюсарі кан'!P1077+'слюсарі ц.о.'!P654+'слюсарі г.в.'!P647+зварювальник!L1077+аварійки!J1077</f>
        <v>0.32079526747516401</v>
      </c>
      <c r="G1075" s="6">
        <f>'дератизація '!I1077</f>
        <v>7.8947368421052634E-3</v>
      </c>
      <c r="H1075" s="6">
        <f>SUM(димовенти!Q1077)</f>
        <v>0.11806424144522262</v>
      </c>
      <c r="I1075" s="6">
        <f>'під зими'!L1077+майстерні!L1077+покрівлі!N1077+маляри!L1077</f>
        <v>0.24351066960294621</v>
      </c>
      <c r="J1075" s="6">
        <f>електрики!P1077</f>
        <v>8.0610973292517027E-2</v>
      </c>
      <c r="K1075" s="4">
        <f t="shared" si="92"/>
        <v>2.0830597483070776</v>
      </c>
      <c r="L1075" s="4">
        <v>3.0115322851349102E-2</v>
      </c>
      <c r="M1075" s="4">
        <f t="shared" si="93"/>
        <v>2.1131750711584267</v>
      </c>
      <c r="N1075" s="4">
        <f t="shared" si="94"/>
        <v>2.535810085390112</v>
      </c>
    </row>
    <row r="1076" spans="1:14" ht="18" customHeight="1" x14ac:dyDescent="0.2">
      <c r="A1076" s="10">
        <f t="shared" si="95"/>
        <v>114</v>
      </c>
      <c r="B1076" s="2">
        <v>2</v>
      </c>
      <c r="C1076" s="5" t="s">
        <v>877</v>
      </c>
      <c r="D1076" s="6">
        <f>SUM(сходові!N1078)</f>
        <v>0</v>
      </c>
      <c r="E1076" s="6">
        <f>SUM(прибудинкова!M1078)</f>
        <v>1.3529371310036702</v>
      </c>
      <c r="F1076" s="6">
        <f>'слюсарі х.в.'!P1078+'слюсарі кан'!P1078+'слюсарі ц.о.'!P655+'слюсарі г.в.'!P648+зварювальник!L1078+аварійки!J1078</f>
        <v>0.23992210589428523</v>
      </c>
      <c r="G1076" s="6">
        <f>'дератизація '!I1078</f>
        <v>5.983724269985639E-3</v>
      </c>
      <c r="H1076" s="6">
        <f>SUM(димовенти!Q1078)</f>
        <v>7.1588338517926606E-2</v>
      </c>
      <c r="I1076" s="6">
        <f>'під зими'!L1078+майстерні!L1078+покрівлі!N1078+маляри!L1078</f>
        <v>0.24623341795604492</v>
      </c>
      <c r="J1076" s="6">
        <f>електрики!P1078</f>
        <v>4.8878522181516629E-2</v>
      </c>
      <c r="K1076" s="4">
        <f t="shared" si="92"/>
        <v>1.9655432398234292</v>
      </c>
      <c r="L1076" s="4">
        <v>2.8424323745086411E-2</v>
      </c>
      <c r="M1076" s="4">
        <f t="shared" si="93"/>
        <v>1.9939675635685155</v>
      </c>
      <c r="N1076" s="4">
        <f t="shared" si="94"/>
        <v>2.3927610762822185</v>
      </c>
    </row>
    <row r="1077" spans="1:14" ht="18" customHeight="1" x14ac:dyDescent="0.2">
      <c r="A1077" s="10">
        <f t="shared" si="95"/>
        <v>115</v>
      </c>
      <c r="B1077" s="2">
        <v>2</v>
      </c>
      <c r="C1077" s="5" t="s">
        <v>878</v>
      </c>
      <c r="D1077" s="6">
        <f>SUM(сходові!N1079)</f>
        <v>0</v>
      </c>
      <c r="E1077" s="6">
        <f>SUM(прибудинкова!M1079)</f>
        <v>1.3537489974050481</v>
      </c>
      <c r="F1077" s="6">
        <f>'слюсарі х.в.'!P1079+'слюсарі кан'!P1079+'слюсарі ц.о.'!P656+'слюсарі г.в.'!P649+зварювальник!L1079+аварійки!J1079</f>
        <v>0.25347686585345419</v>
      </c>
      <c r="G1077" s="6">
        <f>'дератизація '!I1079</f>
        <v>7.0771408351026181E-3</v>
      </c>
      <c r="H1077" s="6">
        <f>SUM(димовенти!Q1079)</f>
        <v>7.9377940108252998E-2</v>
      </c>
      <c r="I1077" s="6">
        <f>'під зими'!L1079+майстерні!L1079+покрівлі!N1079+маляри!L1079</f>
        <v>0.23190830270147236</v>
      </c>
      <c r="J1077" s="6">
        <f>електрики!P1079</f>
        <v>5.419704503035469E-2</v>
      </c>
      <c r="K1077" s="4">
        <f t="shared" si="92"/>
        <v>1.9797862919336848</v>
      </c>
      <c r="L1077" s="4">
        <v>2.8658060876023517E-2</v>
      </c>
      <c r="M1077" s="4">
        <f t="shared" si="93"/>
        <v>2.0084443528097085</v>
      </c>
      <c r="N1077" s="4">
        <f t="shared" si="94"/>
        <v>2.4101332233716501</v>
      </c>
    </row>
    <row r="1078" spans="1:14" ht="18" customHeight="1" x14ac:dyDescent="0.2">
      <c r="A1078" s="10">
        <f t="shared" si="95"/>
        <v>116</v>
      </c>
      <c r="B1078" s="2">
        <v>3</v>
      </c>
      <c r="C1078" s="5" t="s">
        <v>879</v>
      </c>
      <c r="D1078" s="6">
        <f>SUM(сходові!N1080)</f>
        <v>1.0137699799081148</v>
      </c>
      <c r="E1078" s="6">
        <f>SUM(прибудинкова!M1080)</f>
        <v>0.93514182567410209</v>
      </c>
      <c r="F1078" s="6">
        <f>'слюсарі х.в.'!P1080+'слюсарі кан'!P1080+'слюсарі ц.о.'!P657+'слюсарі г.в.'!P650+зварювальник!L1080+аварійки!J1080</f>
        <v>0.25522154109427081</v>
      </c>
      <c r="G1078" s="6">
        <f>'дератизація '!I1080</f>
        <v>4.29991937651169E-3</v>
      </c>
      <c r="H1078" s="6">
        <f>SUM(димовенти!Q1080)</f>
        <v>8.0380563915048997E-2</v>
      </c>
      <c r="I1078" s="6">
        <f>'під зими'!L1080+майстерні!L1080+покрівлі!N1080+маляри!L1080</f>
        <v>0.17886052497448202</v>
      </c>
      <c r="J1078" s="6">
        <f>електрики!P1080</f>
        <v>5.4662943076948842E-2</v>
      </c>
      <c r="K1078" s="4">
        <f t="shared" si="92"/>
        <v>2.5223372980194791</v>
      </c>
      <c r="L1078" s="4">
        <v>3.6377788963162905E-2</v>
      </c>
      <c r="M1078" s="4">
        <f t="shared" si="93"/>
        <v>2.5587150869826418</v>
      </c>
      <c r="N1078" s="4">
        <f t="shared" si="94"/>
        <v>3.0704581043791701</v>
      </c>
    </row>
    <row r="1079" spans="1:14" ht="18" customHeight="1" x14ac:dyDescent="0.2">
      <c r="A1079" s="10">
        <f t="shared" si="95"/>
        <v>117</v>
      </c>
      <c r="B1079" s="2">
        <v>3</v>
      </c>
      <c r="C1079" s="5" t="s">
        <v>880</v>
      </c>
      <c r="D1079" s="6">
        <f>SUM(сходові!N1081)</f>
        <v>0.96230563654033052</v>
      </c>
      <c r="E1079" s="6">
        <f>SUM(прибудинкова!M1081)</f>
        <v>1.0630846719457014</v>
      </c>
      <c r="F1079" s="6">
        <f>'слюсарі х.в.'!P1081+'слюсарі кан'!P1081+'слюсарі ц.о.'!P658+'слюсарі г.в.'!P651+зварювальник!L1081+аварійки!J1081</f>
        <v>0.261613374964069</v>
      </c>
      <c r="G1079" s="6">
        <f>'дератизація '!I1081</f>
        <v>4.807692307692308E-3</v>
      </c>
      <c r="H1079" s="6">
        <f>SUM(димовенти!Q1081)</f>
        <v>7.4012745626954229E-2</v>
      </c>
      <c r="I1079" s="6">
        <f>'під зими'!L1081+майстерні!L1081+покрівлі!N1081+маляри!L1081</f>
        <v>0.19716872588338485</v>
      </c>
      <c r="J1079" s="6">
        <f>електрики!P1081</f>
        <v>5.7522853843135366E-2</v>
      </c>
      <c r="K1079" s="4">
        <f t="shared" si="92"/>
        <v>2.6205157011112683</v>
      </c>
      <c r="L1079" s="4">
        <v>3.7679444345598112E-2</v>
      </c>
      <c r="M1079" s="4">
        <f t="shared" si="93"/>
        <v>2.6581951454568662</v>
      </c>
      <c r="N1079" s="4">
        <f t="shared" si="94"/>
        <v>3.1898341745482393</v>
      </c>
    </row>
    <row r="1080" spans="1:14" ht="18" customHeight="1" x14ac:dyDescent="0.2">
      <c r="A1080" s="10">
        <f t="shared" si="95"/>
        <v>118</v>
      </c>
      <c r="B1080" s="2">
        <v>3</v>
      </c>
      <c r="C1080" s="5" t="s">
        <v>881</v>
      </c>
      <c r="D1080" s="6">
        <f>SUM(сходові!N1082)</f>
        <v>0.90678800366300361</v>
      </c>
      <c r="E1080" s="6">
        <f>SUM(прибудинкова!M1082)</f>
        <v>1.1194097222222223</v>
      </c>
      <c r="F1080" s="6">
        <f>'слюсарі х.в.'!P1082+'слюсарі кан'!P1082+'слюсарі ц.о.'!P659+'слюсарі г.в.'!P652+зварювальник!L1082+аварійки!J1082</f>
        <v>0.27173875780360346</v>
      </c>
      <c r="G1080" s="6">
        <f>'дератизація '!I1082</f>
        <v>4.4070512820512829E-3</v>
      </c>
      <c r="H1080" s="6">
        <f>SUM(димовенти!Q1082)</f>
        <v>8.9872619689872993E-2</v>
      </c>
      <c r="I1080" s="6">
        <f>'під зими'!L1082+майстерні!L1082+покрівлі!N1082+маляри!L1082</f>
        <v>0.22555309922836786</v>
      </c>
      <c r="J1080" s="6">
        <f>електрики!P1082</f>
        <v>6.1362519733887164E-2</v>
      </c>
      <c r="K1080" s="4">
        <f t="shared" si="92"/>
        <v>2.6791317736230083</v>
      </c>
      <c r="L1080" s="4">
        <v>3.8483389182002004E-2</v>
      </c>
      <c r="M1080" s="4">
        <f t="shared" si="93"/>
        <v>2.7176151628050103</v>
      </c>
      <c r="N1080" s="4">
        <f t="shared" si="94"/>
        <v>3.2611381953660121</v>
      </c>
    </row>
    <row r="1081" spans="1:14" ht="18" customHeight="1" x14ac:dyDescent="0.2">
      <c r="A1081" s="10">
        <f t="shared" si="95"/>
        <v>119</v>
      </c>
      <c r="B1081" s="2">
        <v>3</v>
      </c>
      <c r="C1081" s="5" t="s">
        <v>882</v>
      </c>
      <c r="D1081" s="6">
        <f>SUM(сходові!N1083)</f>
        <v>0.61678189915599979</v>
      </c>
      <c r="E1081" s="6">
        <f>SUM(прибудинкова!M1083)</f>
        <v>1.1929905540948484</v>
      </c>
      <c r="F1081" s="6">
        <f>'слюсарі х.в.'!P1083+'слюсарі кан'!P1083+'слюсарі ц.о.'!P660+'слюсарі г.в.'!P653+зварювальник!L1083+аварійки!J1083</f>
        <v>0.24743581333429529</v>
      </c>
      <c r="G1081" s="6">
        <f>'дератизація '!I1083</f>
        <v>2.6292725679228747E-3</v>
      </c>
      <c r="H1081" s="6">
        <f>SUM(димовенти!Q1083)</f>
        <v>6.5533759493404314E-2</v>
      </c>
      <c r="I1081" s="6">
        <f>'під зими'!L1083+майстерні!L1083+покрівлі!N1083+маляри!L1083</f>
        <v>0.18820820967019763</v>
      </c>
      <c r="J1081" s="6">
        <f>електрики!P1083</f>
        <v>5.1964359620224845E-2</v>
      </c>
      <c r="K1081" s="4">
        <f t="shared" si="92"/>
        <v>2.3655438679368932</v>
      </c>
      <c r="L1081" s="4">
        <v>3.407973579111534E-2</v>
      </c>
      <c r="M1081" s="4">
        <f t="shared" si="93"/>
        <v>2.3996236037280085</v>
      </c>
      <c r="N1081" s="4">
        <f t="shared" si="94"/>
        <v>2.87954832447361</v>
      </c>
    </row>
    <row r="1082" spans="1:14" ht="18" customHeight="1" x14ac:dyDescent="0.2">
      <c r="A1082" s="10">
        <f t="shared" si="95"/>
        <v>120</v>
      </c>
      <c r="B1082" s="2">
        <v>2</v>
      </c>
      <c r="C1082" s="5" t="s">
        <v>883</v>
      </c>
      <c r="D1082" s="6">
        <f>SUM(сходові!N1084)</f>
        <v>0</v>
      </c>
      <c r="E1082" s="6">
        <f>SUM(прибудинкова!M1084)</f>
        <v>1.3530492332526232</v>
      </c>
      <c r="F1082" s="6">
        <f>'слюсарі х.в.'!P1084+'слюсарі кан'!P1084+'слюсарі ц.о.'!P661+'слюсарі г.в.'!P654+зварювальник!L1084+аварійки!J1084</f>
        <v>0.27287474958549029</v>
      </c>
      <c r="G1082" s="6">
        <f>'дератизація '!I1084</f>
        <v>6.7796610169491532E-3</v>
      </c>
      <c r="H1082" s="6">
        <f>SUM(димовенти!Q1084)</f>
        <v>9.052544743580429E-2</v>
      </c>
      <c r="I1082" s="6">
        <f>'під зими'!L1084+майстерні!L1084+покрівлі!N1084+маляри!L1084</f>
        <v>0.23487744747798517</v>
      </c>
      <c r="J1082" s="6">
        <f>електрики!P1084</f>
        <v>6.1808252322753179E-2</v>
      </c>
      <c r="K1082" s="4">
        <f t="shared" si="92"/>
        <v>2.0199147910916051</v>
      </c>
      <c r="L1082" s="4">
        <v>2.9218779691650654E-2</v>
      </c>
      <c r="M1082" s="4">
        <f t="shared" si="93"/>
        <v>2.0491335707832556</v>
      </c>
      <c r="N1082" s="4">
        <f t="shared" si="94"/>
        <v>2.4589602849399066</v>
      </c>
    </row>
    <row r="1083" spans="1:14" ht="18" customHeight="1" x14ac:dyDescent="0.2">
      <c r="A1083" s="10">
        <f t="shared" si="95"/>
        <v>121</v>
      </c>
      <c r="B1083" s="2">
        <v>3</v>
      </c>
      <c r="C1083" s="5" t="s">
        <v>884</v>
      </c>
      <c r="D1083" s="6">
        <f>SUM(сходові!N1085)</f>
        <v>1.0045907044575488</v>
      </c>
      <c r="E1083" s="6">
        <f>SUM(прибудинкова!M1085)</f>
        <v>1.1018211273857079</v>
      </c>
      <c r="F1083" s="6">
        <f>'слюсарі х.в.'!P1085+'слюсарі кан'!P1085+'слюсарі ц.о.'!P662+'слюсарі г.в.'!P655+зварювальник!L1085+аварійки!J1085</f>
        <v>0.24529228423425167</v>
      </c>
      <c r="G1083" s="6">
        <f>'дератизація '!I1085</f>
        <v>4.6604527296937428E-3</v>
      </c>
      <c r="H1083" s="6">
        <f>SUM(димовенти!Q1085)</f>
        <v>7.4674453643782626E-2</v>
      </c>
      <c r="I1083" s="6">
        <f>'під зими'!L1085+майстерні!L1085+покрівлі!N1085+маляри!L1085</f>
        <v>0.19878353532271864</v>
      </c>
      <c r="J1083" s="6">
        <f>електрики!P1085</f>
        <v>5.0985635571165901E-2</v>
      </c>
      <c r="K1083" s="4">
        <f t="shared" si="92"/>
        <v>2.6808081933448693</v>
      </c>
      <c r="L1083" s="4">
        <v>3.8546789536852755E-2</v>
      </c>
      <c r="M1083" s="4">
        <f t="shared" si="93"/>
        <v>2.7193549828817218</v>
      </c>
      <c r="N1083" s="4">
        <f t="shared" si="94"/>
        <v>3.263225979458066</v>
      </c>
    </row>
    <row r="1084" spans="1:14" ht="18" customHeight="1" x14ac:dyDescent="0.2">
      <c r="A1084" s="10">
        <f t="shared" si="95"/>
        <v>122</v>
      </c>
      <c r="B1084" s="2">
        <v>5</v>
      </c>
      <c r="C1084" s="5" t="s">
        <v>885</v>
      </c>
      <c r="D1084" s="6">
        <f>SUM(сходові!N1086)</f>
        <v>1.1145811837538693</v>
      </c>
      <c r="E1084" s="6">
        <f>SUM(прибудинкова!M1086)</f>
        <v>0.59482330925804339</v>
      </c>
      <c r="F1084" s="6">
        <f>'слюсарі х.в.'!P1086+'слюсарі кан'!P1086+'слюсарі ц.о.'!P663+'слюсарі г.в.'!P656+зварювальник!L1086+аварійки!J1086</f>
        <v>0.22214223675763803</v>
      </c>
      <c r="G1084" s="6">
        <f>'дератизація '!I1086</f>
        <v>2.5169621361348219E-3</v>
      </c>
      <c r="H1084" s="6">
        <f>SUM(димовенти!Q1086)</f>
        <v>6.1370666104706456E-2</v>
      </c>
      <c r="I1084" s="6">
        <f>'під зими'!L1086+майстерні!L1086+покрівлі!N1086+маляри!L1086</f>
        <v>0.24117870861711588</v>
      </c>
      <c r="J1084" s="6">
        <f>електрики!P1086</f>
        <v>4.1902180251636674E-2</v>
      </c>
      <c r="K1084" s="4">
        <f t="shared" si="92"/>
        <v>2.2785152468791443</v>
      </c>
      <c r="L1084" s="4">
        <v>3.2764610345105138E-2</v>
      </c>
      <c r="M1084" s="4">
        <f t="shared" si="93"/>
        <v>2.3112798572242497</v>
      </c>
      <c r="N1084" s="4">
        <f t="shared" si="94"/>
        <v>2.7735358286690994</v>
      </c>
    </row>
    <row r="1085" spans="1:14" ht="18" customHeight="1" x14ac:dyDescent="0.2">
      <c r="A1085" s="10">
        <f t="shared" si="95"/>
        <v>123</v>
      </c>
      <c r="B1085" s="2">
        <v>2</v>
      </c>
      <c r="C1085" s="5" t="s">
        <v>886</v>
      </c>
      <c r="D1085" s="6">
        <f>SUM(сходові!N1087)</f>
        <v>0</v>
      </c>
      <c r="E1085" s="6">
        <f>SUM(прибудинкова!M1087)</f>
        <v>1.3543324200913243</v>
      </c>
      <c r="F1085" s="6">
        <f>'слюсарі х.в.'!P1087+'слюсарі кан'!P1087+'слюсарі ц.о.'!P664+'слюсарі г.в.'!P657+зварювальник!L1087+аварійки!J1087</f>
        <v>0.27262088303632837</v>
      </c>
      <c r="G1085" s="6">
        <f>'дератизація '!I1087</f>
        <v>4.4319097502014508E-3</v>
      </c>
      <c r="H1085" s="6">
        <f>SUM(димовенти!Q1087)</f>
        <v>9.0379556303756242E-2</v>
      </c>
      <c r="I1085" s="6">
        <f>'під зими'!L1087+майстерні!L1087+покрівлі!N1087+маляри!L1087</f>
        <v>0.23682623888817911</v>
      </c>
      <c r="J1085" s="6">
        <f>електрики!P1087</f>
        <v>6.1708641924166953E-2</v>
      </c>
      <c r="K1085" s="4">
        <f t="shared" ref="K1085:K1145" si="96">SUM(D1085,E1085,F1085,G1085,H1085,I1085,J1085)</f>
        <v>2.0202996499939565</v>
      </c>
      <c r="L1085" s="4">
        <v>2.9204414252506972E-2</v>
      </c>
      <c r="M1085" s="4">
        <f t="shared" ref="M1085:M1145" si="97">SUM(L1085+K1085)</f>
        <v>2.0495040642464635</v>
      </c>
      <c r="N1085" s="4">
        <f t="shared" ref="N1085:N1145" si="98">M1085*1.2</f>
        <v>2.4594048770957562</v>
      </c>
    </row>
    <row r="1086" spans="1:14" ht="18" customHeight="1" x14ac:dyDescent="0.2">
      <c r="A1086" s="10">
        <f t="shared" si="95"/>
        <v>124</v>
      </c>
      <c r="B1086" s="2">
        <v>2</v>
      </c>
      <c r="C1086" s="5" t="s">
        <v>887</v>
      </c>
      <c r="D1086" s="6">
        <f>SUM(сходові!N1088)</f>
        <v>0</v>
      </c>
      <c r="E1086" s="6">
        <f>SUM(прибудинкова!M1088)</f>
        <v>1.3535174163783157</v>
      </c>
      <c r="F1086" s="6">
        <f>'слюсарі х.в.'!P1088+'слюсарі кан'!P1088+'слюсарі ц.о.'!P665+'слюсарі г.в.'!P658+зварювальник!L1088+аварійки!J1088</f>
        <v>0.26542550858900327</v>
      </c>
      <c r="G1086" s="6">
        <f>'дератизація '!I1088</f>
        <v>2.306805074971165E-3</v>
      </c>
      <c r="H1086" s="6">
        <f>SUM(димовенти!Q1088)</f>
        <v>8.6244543923845826E-2</v>
      </c>
      <c r="I1086" s="6">
        <f>'під зими'!L1088+майстерні!L1088+покрівлі!N1088+маляри!L1088</f>
        <v>0.24164019052011132</v>
      </c>
      <c r="J1086" s="6">
        <f>електрики!P1088</f>
        <v>5.8885370725022056E-2</v>
      </c>
      <c r="K1086" s="4">
        <f t="shared" si="96"/>
        <v>2.008019835211269</v>
      </c>
      <c r="L1086" s="4">
        <v>2.900794502608417E-2</v>
      </c>
      <c r="M1086" s="4">
        <f t="shared" si="97"/>
        <v>2.0370277802373531</v>
      </c>
      <c r="N1086" s="4">
        <f t="shared" si="98"/>
        <v>2.4444333362848236</v>
      </c>
    </row>
    <row r="1087" spans="1:14" ht="18" customHeight="1" x14ac:dyDescent="0.2">
      <c r="A1087" s="10">
        <f t="shared" si="95"/>
        <v>125</v>
      </c>
      <c r="B1087" s="2">
        <v>2</v>
      </c>
      <c r="C1087" s="5" t="s">
        <v>888</v>
      </c>
      <c r="D1087" s="6">
        <f>SUM(сходові!N1089)</f>
        <v>0</v>
      </c>
      <c r="E1087" s="6">
        <f>SUM(прибудинкова!M1089)</f>
        <v>1.292674879227053</v>
      </c>
      <c r="F1087" s="6">
        <f>'слюсарі х.в.'!P1089+'слюсарі кан'!P1089+'слюсарі ц.о.'!P666+'слюсарі г.в.'!P659+зварювальник!L1089+аварійки!J1089</f>
        <v>0.23941137204104893</v>
      </c>
      <c r="G1087" s="6">
        <f>'дератизація '!I1089</f>
        <v>5.3394355453852032E-3</v>
      </c>
      <c r="H1087" s="6">
        <f>SUM(димовенти!Q1089)</f>
        <v>7.1294831790593385E-2</v>
      </c>
      <c r="I1087" s="6">
        <f>'під зими'!L1089+майстерні!L1089+покрівлі!N1089+маляри!L1089</f>
        <v>0.23560898109566536</v>
      </c>
      <c r="J1087" s="6">
        <f>електрики!P1089</f>
        <v>4.867812396891126E-2</v>
      </c>
      <c r="K1087" s="4">
        <f t="shared" si="96"/>
        <v>1.8930076236686575</v>
      </c>
      <c r="L1087" s="4">
        <v>2.7427711410623168E-2</v>
      </c>
      <c r="M1087" s="4">
        <f t="shared" si="97"/>
        <v>1.9204353350792807</v>
      </c>
      <c r="N1087" s="4">
        <f t="shared" si="98"/>
        <v>2.3045224020951367</v>
      </c>
    </row>
    <row r="1088" spans="1:14" ht="18" customHeight="1" x14ac:dyDescent="0.2">
      <c r="A1088" s="10">
        <f t="shared" si="95"/>
        <v>126</v>
      </c>
      <c r="B1088" s="2">
        <v>3</v>
      </c>
      <c r="C1088" s="5" t="s">
        <v>889</v>
      </c>
      <c r="D1088" s="6">
        <f>SUM(сходові!N1090)</f>
        <v>1.0241370394311571</v>
      </c>
      <c r="E1088" s="6">
        <f>SUM(прибудинкова!M1090)</f>
        <v>1.0196471270077827</v>
      </c>
      <c r="F1088" s="6">
        <f>'слюсарі х.в.'!P1090+'слюсарі кан'!P1090+'слюсарі ц.о.'!P667+'слюсарі г.в.'!P660+зварювальник!L1090+аварійки!J1090</f>
        <v>0.308449238527851</v>
      </c>
      <c r="G1088" s="6">
        <f>'дератизація '!I1090</f>
        <v>2.4838549428713363E-3</v>
      </c>
      <c r="H1088" s="6">
        <f>SUM(димовенти!Q1090)</f>
        <v>0.10215029997537478</v>
      </c>
      <c r="I1088" s="6">
        <f>'під зими'!L1090+майстерні!L1090+покрівлі!N1090+маляри!L1090</f>
        <v>0.17875370282497749</v>
      </c>
      <c r="J1088" s="6">
        <f>електрики!P1090</f>
        <v>7.5883766524221297E-2</v>
      </c>
      <c r="K1088" s="4">
        <f t="shared" si="96"/>
        <v>2.7115050292342353</v>
      </c>
      <c r="L1088" s="4">
        <v>3.8753888821390747E-2</v>
      </c>
      <c r="M1088" s="4">
        <f t="shared" si="97"/>
        <v>2.7502589180556258</v>
      </c>
      <c r="N1088" s="4">
        <f t="shared" si="98"/>
        <v>3.300310701666751</v>
      </c>
    </row>
    <row r="1089" spans="1:14" ht="18" customHeight="1" x14ac:dyDescent="0.2">
      <c r="A1089" s="10">
        <f t="shared" si="95"/>
        <v>127</v>
      </c>
      <c r="B1089" s="2">
        <v>1</v>
      </c>
      <c r="C1089" s="5" t="s">
        <v>890</v>
      </c>
      <c r="D1089" s="6">
        <f>SUM(сходові!N1091)</f>
        <v>0</v>
      </c>
      <c r="E1089" s="6">
        <f>SUM(прибудинкова!M1091)</f>
        <v>1.355232037037037</v>
      </c>
      <c r="F1089" s="6">
        <f>'слюсарі х.в.'!P1091+'слюсарі кан'!P1091+'слюсарі ц.о.'!P668+'слюсарі г.в.'!P661+зварювальник!L1091+аварійки!J1091</f>
        <v>0.25992276032119177</v>
      </c>
      <c r="G1089" s="6">
        <f>'дератизація '!I1091</f>
        <v>2.2222222222222222E-3</v>
      </c>
      <c r="H1089" s="6">
        <f>SUM(димовенти!Q1091)</f>
        <v>8.3082243979971493E-2</v>
      </c>
      <c r="I1089" s="6">
        <f>'під зими'!L1091+майстерні!L1091+покрівлі!N1091+маляри!L1091</f>
        <v>0.24893339700990363</v>
      </c>
      <c r="J1089" s="6">
        <f>електрики!P1091</f>
        <v>5.6726240465104577E-2</v>
      </c>
      <c r="K1089" s="4">
        <f t="shared" si="96"/>
        <v>2.0061189010354306</v>
      </c>
      <c r="L1089" s="4">
        <v>2.8967330083135345E-2</v>
      </c>
      <c r="M1089" s="4">
        <f t="shared" si="97"/>
        <v>2.0350862311185658</v>
      </c>
      <c r="N1089" s="4">
        <f t="shared" si="98"/>
        <v>2.4421034773422789</v>
      </c>
    </row>
    <row r="1090" spans="1:14" ht="18" customHeight="1" x14ac:dyDescent="0.2">
      <c r="A1090" s="10">
        <f t="shared" si="95"/>
        <v>128</v>
      </c>
      <c r="B1090" s="2">
        <v>3</v>
      </c>
      <c r="C1090" s="5" t="s">
        <v>891</v>
      </c>
      <c r="D1090" s="6">
        <f>SUM(сходові!N1092)</f>
        <v>1.1704927721821361</v>
      </c>
      <c r="E1090" s="6">
        <f>SUM(прибудинкова!M1092)</f>
        <v>0.61132390967074635</v>
      </c>
      <c r="F1090" s="6">
        <f>'слюсарі х.в.'!P1092+'слюсарі кан'!P1092+'слюсарі ц.о.'!P669+'слюсарі г.в.'!P662+зварювальник!L1092+аварійки!J1092</f>
        <v>0.22749930952953853</v>
      </c>
      <c r="G1090" s="6">
        <f>'дератизація '!I1092</f>
        <v>1.5514566454059645E-3</v>
      </c>
      <c r="H1090" s="6">
        <f>SUM(димовенти!Q1092)</f>
        <v>6.4449249768983224E-2</v>
      </c>
      <c r="I1090" s="6">
        <f>'під зими'!L1092+майстерні!L1092+покрівлі!N1092+маляри!L1092</f>
        <v>0.21120690807689185</v>
      </c>
      <c r="J1090" s="6">
        <f>електрики!P1092</f>
        <v>4.3863890296142176E-2</v>
      </c>
      <c r="K1090" s="4">
        <f t="shared" si="96"/>
        <v>2.3303874961698439</v>
      </c>
      <c r="L1090" s="4">
        <v>3.3652213883837323E-2</v>
      </c>
      <c r="M1090" s="4">
        <f t="shared" si="97"/>
        <v>2.3640397100536812</v>
      </c>
      <c r="N1090" s="4">
        <f t="shared" si="98"/>
        <v>2.8368476520644172</v>
      </c>
    </row>
    <row r="1091" spans="1:14" ht="18" customHeight="1" x14ac:dyDescent="0.2">
      <c r="A1091" s="10">
        <f t="shared" si="95"/>
        <v>129</v>
      </c>
      <c r="B1091" s="2">
        <v>3</v>
      </c>
      <c r="C1091" s="5" t="s">
        <v>892</v>
      </c>
      <c r="D1091" s="6">
        <f>SUM(сходові!N1093)</f>
        <v>0.8597693664360333</v>
      </c>
      <c r="E1091" s="6">
        <f>SUM(прибудинкова!M1093)</f>
        <v>1.0409553656220323</v>
      </c>
      <c r="F1091" s="6">
        <f>'слюсарі х.в.'!P1093+'слюсарі кан'!P1093+'слюсарі ц.о.'!P670+'слюсарі г.в.'!P663+зварювальник!L1093+аварійки!J1093</f>
        <v>0.33776933197002179</v>
      </c>
      <c r="G1091" s="6">
        <f>'дератизація '!I1093</f>
        <v>1.9943019943019944E-3</v>
      </c>
      <c r="H1091" s="6">
        <f>SUM(димовенти!Q1093)</f>
        <v>0.12781883689226381</v>
      </c>
      <c r="I1091" s="6">
        <f>'під зими'!L1093+майстерні!L1093+покрівлі!N1093+маляри!L1093</f>
        <v>0.20734326278027909</v>
      </c>
      <c r="J1091" s="6">
        <f>електрики!P1093</f>
        <v>8.727113917708397E-2</v>
      </c>
      <c r="K1091" s="4">
        <f t="shared" si="96"/>
        <v>2.6629216048720163</v>
      </c>
      <c r="L1091" s="4">
        <v>3.8295811916845279E-2</v>
      </c>
      <c r="M1091" s="4">
        <f t="shared" si="97"/>
        <v>2.7012174167888618</v>
      </c>
      <c r="N1091" s="4">
        <f t="shared" si="98"/>
        <v>3.2414609001466341</v>
      </c>
    </row>
    <row r="1092" spans="1:14" ht="18" customHeight="1" x14ac:dyDescent="0.2">
      <c r="A1092" s="10">
        <f t="shared" ref="A1092:A1155" si="99">A1091+1</f>
        <v>130</v>
      </c>
      <c r="B1092" s="2">
        <v>3</v>
      </c>
      <c r="C1092" s="5" t="s">
        <v>893</v>
      </c>
      <c r="D1092" s="6">
        <f>SUM(сходові!N1094)</f>
        <v>0.50346854791299245</v>
      </c>
      <c r="E1092" s="6">
        <f>SUM(прибудинкова!M1094)</f>
        <v>1.075709042375709</v>
      </c>
      <c r="F1092" s="6">
        <f>'слюсарі х.в.'!P1094+'слюсарі кан'!P1094+'слюсарі ц.о.'!P671+'слюсарі г.в.'!P664+зварювальник!L1094+аварійки!J1094</f>
        <v>0.24668841363332275</v>
      </c>
      <c r="G1092" s="6">
        <f>'дератизація '!I1094</f>
        <v>4.5045045045045053E-3</v>
      </c>
      <c r="H1092" s="6">
        <f>SUM(димовенти!Q1094)</f>
        <v>8.7323679858828898E-2</v>
      </c>
      <c r="I1092" s="6">
        <f>'під зими'!L1094+майстерні!L1094+покрівлі!N1094+маляри!L1094</f>
        <v>0.22990941775501941</v>
      </c>
      <c r="J1092" s="6">
        <f>електрики!P1094</f>
        <v>5.1104721139733855E-2</v>
      </c>
      <c r="K1092" s="4">
        <f t="shared" si="96"/>
        <v>2.1987083271801109</v>
      </c>
      <c r="L1092" s="4">
        <v>3.2157234879884866E-2</v>
      </c>
      <c r="M1092" s="4">
        <f t="shared" si="97"/>
        <v>2.2308655620599955</v>
      </c>
      <c r="N1092" s="4">
        <f t="shared" si="98"/>
        <v>2.6770386744719947</v>
      </c>
    </row>
    <row r="1093" spans="1:14" ht="18" customHeight="1" x14ac:dyDescent="0.2">
      <c r="A1093" s="10">
        <f t="shared" si="99"/>
        <v>131</v>
      </c>
      <c r="B1093" s="2">
        <v>3</v>
      </c>
      <c r="C1093" s="5" t="s">
        <v>894</v>
      </c>
      <c r="D1093" s="6">
        <f>SUM(сходові!N1095)</f>
        <v>0.616522686590396</v>
      </c>
      <c r="E1093" s="6">
        <f>SUM(прибудинкова!M1095)</f>
        <v>1.1290800840532338</v>
      </c>
      <c r="F1093" s="6">
        <f>'слюсарі х.в.'!P1095+'слюсарі кан'!P1095+'слюсарі ц.о.'!P672+'слюсарі г.в.'!P665+зварювальник!L1095+аварійки!J1095</f>
        <v>0.26724757198929316</v>
      </c>
      <c r="G1093" s="6">
        <f>'дератизація '!I1095</f>
        <v>2.3348120476301658E-3</v>
      </c>
      <c r="H1093" s="6">
        <f>SUM(димовенти!Q1095)</f>
        <v>8.7291640884863811E-2</v>
      </c>
      <c r="I1093" s="6">
        <f>'під зими'!L1095+майстерні!L1095+покрівлі!N1095+маляри!L1095</f>
        <v>0.20600925659853095</v>
      </c>
      <c r="J1093" s="6">
        <f>електрики!P1095</f>
        <v>5.9600299344611397E-2</v>
      </c>
      <c r="K1093" s="4">
        <f t="shared" si="96"/>
        <v>2.3680863515085591</v>
      </c>
      <c r="L1093" s="4">
        <v>3.4139170112778894E-2</v>
      </c>
      <c r="M1093" s="4">
        <f t="shared" si="97"/>
        <v>2.4022255216213377</v>
      </c>
      <c r="N1093" s="4">
        <f t="shared" si="98"/>
        <v>2.8826706259456052</v>
      </c>
    </row>
    <row r="1094" spans="1:14" ht="18" customHeight="1" x14ac:dyDescent="0.2">
      <c r="A1094" s="10">
        <f t="shared" si="99"/>
        <v>132</v>
      </c>
      <c r="B1094" s="2">
        <v>3</v>
      </c>
      <c r="C1094" s="5" t="s">
        <v>895</v>
      </c>
      <c r="D1094" s="6">
        <f>SUM(сходові!N1096)</f>
        <v>0.83183332537826338</v>
      </c>
      <c r="E1094" s="6">
        <f>SUM(прибудинкова!M1096)</f>
        <v>1.1489564539481012</v>
      </c>
      <c r="F1094" s="6">
        <f>'слюсарі х.в.'!P1096+'слюсарі кан'!P1096+'слюсарі ц.о.'!P673+'слюсарі г.в.'!P666+зварювальник!L1096+аварійки!J1096</f>
        <v>0.31097949942799202</v>
      </c>
      <c r="G1094" s="6">
        <f>'дератизація '!I1096</f>
        <v>4.0093551620447717E-3</v>
      </c>
      <c r="H1094" s="6">
        <f>SUM(димовенти!Q1096)</f>
        <v>0.1124233505241846</v>
      </c>
      <c r="I1094" s="6">
        <f>'під зими'!L1096+майстерні!L1096+покрівлі!N1096+маляри!L1096</f>
        <v>0.20350123755917202</v>
      </c>
      <c r="J1094" s="6">
        <f>електрики!P1096</f>
        <v>7.675953019835402E-2</v>
      </c>
      <c r="K1094" s="4">
        <f t="shared" si="96"/>
        <v>2.6884627521981117</v>
      </c>
      <c r="L1094" s="4">
        <v>3.8653567020484392E-2</v>
      </c>
      <c r="M1094" s="4">
        <f t="shared" si="97"/>
        <v>2.7271163192185961</v>
      </c>
      <c r="N1094" s="4">
        <f t="shared" si="98"/>
        <v>3.2725395830623154</v>
      </c>
    </row>
    <row r="1095" spans="1:14" ht="18" customHeight="1" x14ac:dyDescent="0.2">
      <c r="A1095" s="10">
        <f t="shared" si="99"/>
        <v>133</v>
      </c>
      <c r="B1095" s="2">
        <v>3</v>
      </c>
      <c r="C1095" s="5" t="s">
        <v>896</v>
      </c>
      <c r="D1095" s="6">
        <f>SUM(сходові!N1097)</f>
        <v>0.54844985391655932</v>
      </c>
      <c r="E1095" s="6">
        <f>SUM(прибудинкова!M1097)</f>
        <v>1.2374376272172143</v>
      </c>
      <c r="F1095" s="6">
        <f>'слюсарі х.в.'!P1097+'слюсарі кан'!P1097+'слюсарі ц.о.'!P674+'слюсарі г.в.'!P667+зварювальник!L1097+аварійки!J1097</f>
        <v>0.30452616507973085</v>
      </c>
      <c r="G1095" s="6">
        <f>'дератизація '!I1097</f>
        <v>3.6347775516138415E-3</v>
      </c>
      <c r="H1095" s="6">
        <f>SUM(димовенти!Q1097)</f>
        <v>0.10871477112819766</v>
      </c>
      <c r="I1095" s="6">
        <f>'під зими'!L1097+майстерні!L1097+покрівлі!N1097+маляри!L1097</f>
        <v>0.22726303125859587</v>
      </c>
      <c r="J1095" s="6">
        <f>електрики!P1097</f>
        <v>7.4227415554803902E-2</v>
      </c>
      <c r="K1095" s="4">
        <f t="shared" si="96"/>
        <v>2.5042536417067156</v>
      </c>
      <c r="L1095" s="4">
        <v>3.601881818215702E-2</v>
      </c>
      <c r="M1095" s="4">
        <f t="shared" si="97"/>
        <v>2.5402724598888726</v>
      </c>
      <c r="N1095" s="4">
        <f t="shared" si="98"/>
        <v>3.0483269518666471</v>
      </c>
    </row>
    <row r="1096" spans="1:14" ht="18" customHeight="1" x14ac:dyDescent="0.2">
      <c r="A1096" s="10">
        <f t="shared" si="99"/>
        <v>134</v>
      </c>
      <c r="B1096" s="2">
        <v>3</v>
      </c>
      <c r="C1096" s="5" t="s">
        <v>897</v>
      </c>
      <c r="D1096" s="6">
        <f>SUM(сходові!N1098)</f>
        <v>0.93637115839243479</v>
      </c>
      <c r="E1096" s="6">
        <f>SUM(прибудинкова!M1098)</f>
        <v>1.14322695035461</v>
      </c>
      <c r="F1096" s="6">
        <f>'слюсарі х.в.'!P1098+'слюсарі кан'!P1098+'слюсарі ц.о.'!P675+'слюсарі г.в.'!P668+зварювальник!L1098+аварійки!J1098</f>
        <v>0.2537707516194605</v>
      </c>
      <c r="G1096" s="6">
        <f>'дератизація '!I1098</f>
        <v>4.609929078014185E-3</v>
      </c>
      <c r="H1096" s="6">
        <f>SUM(димовенти!Q1098)</f>
        <v>7.9546829342525882E-2</v>
      </c>
      <c r="I1096" s="6">
        <f>'під зими'!L1098+майстерні!L1098+покрівлі!N1098+маляри!L1098</f>
        <v>0.21805516745308273</v>
      </c>
      <c r="J1096" s="6">
        <f>електрики!P1098</f>
        <v>5.4312357892121403E-2</v>
      </c>
      <c r="K1096" s="4">
        <f t="shared" si="96"/>
        <v>2.6898931441322493</v>
      </c>
      <c r="L1096" s="4">
        <v>3.8639947850006129E-2</v>
      </c>
      <c r="M1096" s="4">
        <f t="shared" si="97"/>
        <v>2.7285330919822552</v>
      </c>
      <c r="N1096" s="4">
        <f t="shared" si="98"/>
        <v>3.2742397103787062</v>
      </c>
    </row>
    <row r="1097" spans="1:14" ht="18" customHeight="1" x14ac:dyDescent="0.2">
      <c r="A1097" s="10">
        <f t="shared" si="99"/>
        <v>135</v>
      </c>
      <c r="B1097" s="2">
        <v>3</v>
      </c>
      <c r="C1097" s="5" t="s">
        <v>898</v>
      </c>
      <c r="D1097" s="6">
        <f>SUM(сходові!N1099)</f>
        <v>0.71731596889315008</v>
      </c>
      <c r="E1097" s="6">
        <f>SUM(прибудинкова!M1099)</f>
        <v>1.1719994407158836</v>
      </c>
      <c r="F1097" s="6">
        <f>'слюсарі х.в.'!P1099+'слюсарі кан'!P1099+'слюсарі ц.о.'!P676+'слюсарі г.в.'!P669+зварювальник!L1099+аварійки!J1099</f>
        <v>0.28000157258035674</v>
      </c>
      <c r="G1097" s="6">
        <f>'дератизація '!I1099</f>
        <v>2.5167785234899327E-3</v>
      </c>
      <c r="H1097" s="6">
        <f>SUM(димовенти!Q1099)</f>
        <v>0.1045498036660715</v>
      </c>
      <c r="I1097" s="6">
        <f>'під зими'!L1099+майстерні!L1099+покрівлі!N1099+маляри!L1099</f>
        <v>0.26017502807349269</v>
      </c>
      <c r="J1097" s="6">
        <f>електрики!P1099</f>
        <v>6.4245322674405358E-2</v>
      </c>
      <c r="K1097" s="4">
        <f t="shared" si="96"/>
        <v>2.6008039151268503</v>
      </c>
      <c r="L1097" s="4">
        <v>3.7659397206811329E-2</v>
      </c>
      <c r="M1097" s="4">
        <f t="shared" si="97"/>
        <v>2.6384633123336618</v>
      </c>
      <c r="N1097" s="4">
        <f t="shared" si="98"/>
        <v>3.166155974800394</v>
      </c>
    </row>
    <row r="1098" spans="1:14" ht="18" customHeight="1" x14ac:dyDescent="0.2">
      <c r="A1098" s="10">
        <f t="shared" si="99"/>
        <v>136</v>
      </c>
      <c r="B1098" s="2">
        <v>2</v>
      </c>
      <c r="C1098" s="5" t="s">
        <v>899</v>
      </c>
      <c r="D1098" s="6">
        <f>SUM(сходові!N1100)</f>
        <v>0.75244110942249232</v>
      </c>
      <c r="E1098" s="6">
        <f>SUM(прибудинкова!M1100)</f>
        <v>0.40851123971976849</v>
      </c>
      <c r="F1098" s="6">
        <f>'слюсарі х.в.'!P1100+'слюсарі кан'!P1100+'слюсарі ц.о.'!P677+'слюсарі г.в.'!P670+зварювальник!L1100+аварійки!J1100</f>
        <v>0.2134354941167852</v>
      </c>
      <c r="G1098" s="6">
        <f>'дератизація '!I1100</f>
        <v>2.1321961620469083E-3</v>
      </c>
      <c r="H1098" s="6">
        <f>SUM(димовенти!Q1100)</f>
        <v>4.5552250735287445E-2</v>
      </c>
      <c r="I1098" s="6">
        <f>'під зими'!L1100+майстерні!L1100+покрівлі!N1100+маляри!L1100</f>
        <v>0.26076523950915365</v>
      </c>
      <c r="J1098" s="6">
        <f>електрики!P1100</f>
        <v>3.8629420213656861E-2</v>
      </c>
      <c r="K1098" s="4">
        <f t="shared" si="96"/>
        <v>1.721466949879191</v>
      </c>
      <c r="L1098" s="4">
        <v>2.4999960180305481E-2</v>
      </c>
      <c r="M1098" s="4">
        <f t="shared" si="97"/>
        <v>1.7464669100594965</v>
      </c>
      <c r="N1098" s="4">
        <f t="shared" si="98"/>
        <v>2.0957602920713958</v>
      </c>
    </row>
    <row r="1099" spans="1:14" ht="18" customHeight="1" x14ac:dyDescent="0.2">
      <c r="A1099" s="10">
        <f t="shared" si="99"/>
        <v>137</v>
      </c>
      <c r="B1099" s="2">
        <v>2</v>
      </c>
      <c r="C1099" s="5" t="s">
        <v>900</v>
      </c>
      <c r="D1099" s="6">
        <f>SUM(сходові!N1101)</f>
        <v>0</v>
      </c>
      <c r="E1099" s="6">
        <f>SUM(прибудинкова!M1101)</f>
        <v>1.0561618868220704</v>
      </c>
      <c r="F1099" s="6">
        <f>'слюсарі х.в.'!P1101+'слюсарі кан'!P1101+'слюсарі ц.о.'!P678+'слюсарі г.в.'!P671+зварювальник!L1101+аварійки!J1101</f>
        <v>0.26853513793742512</v>
      </c>
      <c r="G1099" s="6">
        <f>'дератизація '!I1101</f>
        <v>3.2964445490934781E-3</v>
      </c>
      <c r="H1099" s="6">
        <f>SUM(димовенти!Q1101)</f>
        <v>8.8031574737431534E-2</v>
      </c>
      <c r="I1099" s="6">
        <f>'під зими'!L1101+майстерні!L1101+покрівлі!N1101+маляри!L1101</f>
        <v>0.13968202952249026</v>
      </c>
      <c r="J1099" s="6">
        <f>електрики!P1101</f>
        <v>6.0105505555208529E-2</v>
      </c>
      <c r="K1099" s="4">
        <f t="shared" si="96"/>
        <v>1.6158125791237192</v>
      </c>
      <c r="L1099" s="4">
        <v>2.3716444188780827E-2</v>
      </c>
      <c r="M1099" s="4">
        <f t="shared" si="97"/>
        <v>1.6395290233124999</v>
      </c>
      <c r="N1099" s="4">
        <f t="shared" si="98"/>
        <v>1.9674348279749998</v>
      </c>
    </row>
    <row r="1100" spans="1:14" ht="18" customHeight="1" x14ac:dyDescent="0.2">
      <c r="A1100" s="10">
        <f t="shared" si="99"/>
        <v>138</v>
      </c>
      <c r="B1100" s="2">
        <v>1</v>
      </c>
      <c r="C1100" s="5" t="s">
        <v>901</v>
      </c>
      <c r="D1100" s="6">
        <f>SUM(сходові!N1102)</f>
        <v>0.62661762379370356</v>
      </c>
      <c r="E1100" s="6">
        <f>SUM(прибудинкова!M1102)</f>
        <v>1.1139056478405314</v>
      </c>
      <c r="F1100" s="6">
        <f>'слюсарі х.в.'!P1102+'слюсарі кан'!P1102+'слюсарі ц.о.'!P679+'слюсарі г.в.'!P672+зварювальник!L1102+аварійки!J1102</f>
        <v>0.27745394126441425</v>
      </c>
      <c r="G1100" s="6">
        <f>'дератизація '!I1102</f>
        <v>9.9667774086378749E-3</v>
      </c>
      <c r="H1100" s="6">
        <f>SUM(димовенти!Q1102)</f>
        <v>9.3157001140333456E-2</v>
      </c>
      <c r="I1100" s="6">
        <f>'під зими'!L1102+майстерні!L1102+покрівлі!N1102+маляри!L1102</f>
        <v>0.22943216772276648</v>
      </c>
      <c r="J1100" s="6">
        <f>електрики!P1102</f>
        <v>6.3605003843763441E-2</v>
      </c>
      <c r="K1100" s="4">
        <f t="shared" si="96"/>
        <v>2.4141381630141501</v>
      </c>
      <c r="L1100" s="4">
        <v>3.4804785375868397E-2</v>
      </c>
      <c r="M1100" s="4">
        <f t="shared" si="97"/>
        <v>2.4489429483900187</v>
      </c>
      <c r="N1100" s="4">
        <f t="shared" si="98"/>
        <v>2.9387315380680223</v>
      </c>
    </row>
    <row r="1101" spans="1:14" ht="18" customHeight="1" x14ac:dyDescent="0.2">
      <c r="A1101" s="10">
        <f t="shared" si="99"/>
        <v>139</v>
      </c>
      <c r="B1101" s="2">
        <v>3</v>
      </c>
      <c r="C1101" s="5" t="s">
        <v>902</v>
      </c>
      <c r="D1101" s="6">
        <f>SUM(сходові!N1103)</f>
        <v>0.83141267842149436</v>
      </c>
      <c r="E1101" s="6">
        <f>SUM(прибудинкова!M1103)</f>
        <v>0.42227405541561708</v>
      </c>
      <c r="F1101" s="6">
        <f>'слюсарі х.в.'!P1103+'слюсарі кан'!P1103+'слюсарі ц.о.'!P680+'слюсарі г.в.'!P673+зварювальник!L1103+аварійки!J1103</f>
        <v>0.32122257343701532</v>
      </c>
      <c r="G1101" s="6">
        <f>'дератизація '!I1103</f>
        <v>6.2972292191435762E-3</v>
      </c>
      <c r="H1101" s="6">
        <f>SUM(димовенти!Q1103)</f>
        <v>0.12948901375971625</v>
      </c>
      <c r="I1101" s="6">
        <f>'під зими'!L1103+майстерні!L1103+покрівлі!N1103+маляри!L1103</f>
        <v>0.15694626119894992</v>
      </c>
      <c r="J1101" s="6">
        <f>електрики!P1103</f>
        <v>8.0374081263529781E-2</v>
      </c>
      <c r="K1101" s="4">
        <f t="shared" si="96"/>
        <v>1.9480158927154663</v>
      </c>
      <c r="L1101" s="4">
        <v>2.8850849386747091E-2</v>
      </c>
      <c r="M1101" s="4">
        <f t="shared" si="97"/>
        <v>1.9768667421022132</v>
      </c>
      <c r="N1101" s="4">
        <f t="shared" si="98"/>
        <v>2.3722400905226557</v>
      </c>
    </row>
    <row r="1102" spans="1:14" ht="18" customHeight="1" x14ac:dyDescent="0.2">
      <c r="A1102" s="10">
        <f t="shared" si="99"/>
        <v>140</v>
      </c>
      <c r="B1102" s="2">
        <v>3</v>
      </c>
      <c r="C1102" s="5" t="s">
        <v>903</v>
      </c>
      <c r="D1102" s="6">
        <f>SUM(сходові!N1104)</f>
        <v>0.9251057953583679</v>
      </c>
      <c r="E1102" s="6">
        <f>SUM(прибудинкова!M1104)</f>
        <v>0.3390747604480065</v>
      </c>
      <c r="F1102" s="6">
        <f>'слюсарі х.в.'!P1104+'слюсарі кан'!P1104+'слюсарі ц.о.'!P681+'слюсарі г.в.'!P674+зварювальник!L1104+аварійки!J1104</f>
        <v>0.34562509588848311</v>
      </c>
      <c r="G1102" s="6">
        <f>'дератизація '!I1104</f>
        <v>5.3093317826713527E-3</v>
      </c>
      <c r="H1102" s="6">
        <f>SUM(димовенти!Q1104)</f>
        <v>0.13233335956155548</v>
      </c>
      <c r="I1102" s="6">
        <f>'під зими'!L1104+майстерні!L1104+покрівлі!N1104+маляри!L1104</f>
        <v>0.17533871836298548</v>
      </c>
      <c r="J1102" s="6">
        <f>електрики!P1104</f>
        <v>9.0353529423851275E-2</v>
      </c>
      <c r="K1102" s="4">
        <f t="shared" si="96"/>
        <v>2.013140590825921</v>
      </c>
      <c r="L1102" s="4">
        <v>2.9353339744924156E-2</v>
      </c>
      <c r="M1102" s="4">
        <f t="shared" si="97"/>
        <v>2.0424939305708452</v>
      </c>
      <c r="N1102" s="4">
        <f t="shared" si="98"/>
        <v>2.4509927166850143</v>
      </c>
    </row>
    <row r="1103" spans="1:14" ht="18" customHeight="1" x14ac:dyDescent="0.2">
      <c r="A1103" s="10">
        <f t="shared" si="99"/>
        <v>141</v>
      </c>
      <c r="B1103" s="2">
        <v>3</v>
      </c>
      <c r="C1103" s="5" t="s">
        <v>904</v>
      </c>
      <c r="D1103" s="6">
        <f>SUM(сходові!N1105)</f>
        <v>0.70802456508919365</v>
      </c>
      <c r="E1103" s="6">
        <f>SUM(прибудинкова!M1105)</f>
        <v>0.2570136996904025</v>
      </c>
      <c r="F1103" s="6">
        <f>'слюсарі х.в.'!P1105+'слюсарі кан'!P1105+'слюсарі ц.о.'!P682+'слюсарі г.в.'!P675+зварювальник!L1105+аварійки!J1105</f>
        <v>0.31676693979585713</v>
      </c>
      <c r="G1103" s="6">
        <f>'дератизація '!I1105</f>
        <v>3.9667182662538707E-3</v>
      </c>
      <c r="H1103" s="6">
        <f>SUM(димовенти!Q1105)</f>
        <v>0.11574925631884574</v>
      </c>
      <c r="I1103" s="6">
        <f>'під зими'!L1105+майстерні!L1105+покрівлі!N1105+маляри!L1105</f>
        <v>0.17323622363118629</v>
      </c>
      <c r="J1103" s="6">
        <f>електрики!P1105</f>
        <v>7.9030365973055919E-2</v>
      </c>
      <c r="K1103" s="4">
        <f t="shared" si="96"/>
        <v>1.6537877687647955</v>
      </c>
      <c r="L1103" s="4">
        <v>2.4311197632841286E-2</v>
      </c>
      <c r="M1103" s="4">
        <f t="shared" si="97"/>
        <v>1.6780989663976369</v>
      </c>
      <c r="N1103" s="4">
        <f t="shared" si="98"/>
        <v>2.0137187596771642</v>
      </c>
    </row>
    <row r="1104" spans="1:14" ht="18" customHeight="1" x14ac:dyDescent="0.2">
      <c r="A1104" s="10">
        <f t="shared" si="99"/>
        <v>142</v>
      </c>
      <c r="B1104" s="2">
        <v>3</v>
      </c>
      <c r="C1104" s="5" t="s">
        <v>905</v>
      </c>
      <c r="D1104" s="6">
        <f>SUM(сходові!N1106)</f>
        <v>1.3564765952147451</v>
      </c>
      <c r="E1104" s="6">
        <f>SUM(прибудинкова!M1106)</f>
        <v>0.43842510624387054</v>
      </c>
      <c r="F1104" s="6">
        <f>'слюсарі х.в.'!P1106+'слюсарі кан'!P1106+'слюсарі ц.о.'!P683+'слюсарі г.в.'!P676+зварювальник!L1106+аварійки!J1106</f>
        <v>0.24295596678992151</v>
      </c>
      <c r="G1104" s="6">
        <f>'дератизація '!I1106</f>
        <v>6.5380843412880035E-3</v>
      </c>
      <c r="H1104" s="6">
        <f>SUM(димовенти!Q1106)</f>
        <v>7.3331826984610327E-2</v>
      </c>
      <c r="I1104" s="6">
        <f>'під зими'!L1106+майстерні!L1106+покрівлі!N1106+маляри!L1106</f>
        <v>0.2709745946193009</v>
      </c>
      <c r="J1104" s="6">
        <f>електрики!P1106</f>
        <v>5.006892751088015E-2</v>
      </c>
      <c r="K1104" s="4">
        <f t="shared" si="96"/>
        <v>2.4387711017046163</v>
      </c>
      <c r="L1104" s="4">
        <v>3.5133286607083258E-2</v>
      </c>
      <c r="M1104" s="4">
        <f t="shared" si="97"/>
        <v>2.4739043883116993</v>
      </c>
      <c r="N1104" s="4">
        <f t="shared" si="98"/>
        <v>2.968685265974039</v>
      </c>
    </row>
    <row r="1105" spans="1:14" ht="18" customHeight="1" x14ac:dyDescent="0.2">
      <c r="A1105" s="10">
        <f t="shared" si="99"/>
        <v>143</v>
      </c>
      <c r="B1105" s="2">
        <v>3</v>
      </c>
      <c r="C1105" s="5" t="s">
        <v>906</v>
      </c>
      <c r="D1105" s="6">
        <f>SUM(сходові!N1107)</f>
        <v>1.3720064161229693</v>
      </c>
      <c r="E1105" s="6">
        <f>SUM(прибудинкова!M1107)</f>
        <v>0.28977015921931182</v>
      </c>
      <c r="F1105" s="6">
        <f>'слюсарі х.в.'!P1107+'слюсарі кан'!P1107+'слюсарі ц.о.'!P684+'слюсарі г.в.'!P677+зварювальник!L1107+аварійки!J1107</f>
        <v>0.27761418999081433</v>
      </c>
      <c r="G1105" s="6">
        <f>'дератизація '!I1107</f>
        <v>4.2372881355932212E-3</v>
      </c>
      <c r="H1105" s="6">
        <f>SUM(димовенти!Q1107)</f>
        <v>8.6410654370540449E-2</v>
      </c>
      <c r="I1105" s="6">
        <f>'під зими'!L1107+майстерні!L1107+покрівлі!N1107+маляри!L1107</f>
        <v>0.21198654034603062</v>
      </c>
      <c r="J1105" s="6">
        <f>електрики!P1107</f>
        <v>6.3758638720302782E-2</v>
      </c>
      <c r="K1105" s="4">
        <f t="shared" si="96"/>
        <v>2.3057838869055627</v>
      </c>
      <c r="L1105" s="4">
        <v>3.3173251590263186E-2</v>
      </c>
      <c r="M1105" s="4">
        <f t="shared" si="97"/>
        <v>2.3389571384958261</v>
      </c>
      <c r="N1105" s="4">
        <f t="shared" si="98"/>
        <v>2.8067485661949911</v>
      </c>
    </row>
    <row r="1106" spans="1:14" ht="18" customHeight="1" x14ac:dyDescent="0.2">
      <c r="A1106" s="10">
        <f t="shared" si="99"/>
        <v>144</v>
      </c>
      <c r="B1106" s="2">
        <v>3</v>
      </c>
      <c r="C1106" s="5" t="s">
        <v>907</v>
      </c>
      <c r="D1106" s="6">
        <f>SUM(сходові!N1108)</f>
        <v>1.3781204078988767</v>
      </c>
      <c r="E1106" s="6">
        <f>SUM(прибудинкова!M1108)</f>
        <v>0.52123684415079674</v>
      </c>
      <c r="F1106" s="6">
        <f>'слюсарі х.в.'!P1108+'слюсарі кан'!P1108+'слюсарі ц.о.'!P685+'слюсарі г.в.'!P678+зварювальник!L1108+аварійки!J1108</f>
        <v>0.24177397600308409</v>
      </c>
      <c r="G1106" s="6">
        <f>'дератизація '!I1108</f>
        <v>7.7730275942479591E-3</v>
      </c>
      <c r="H1106" s="6">
        <f>SUM(димовенти!Q1108)</f>
        <v>7.2652564692940472E-2</v>
      </c>
      <c r="I1106" s="6">
        <f>'під зими'!L1108+майстерні!L1108+покрівлі!N1108+маляри!L1108</f>
        <v>0.21928750795529761</v>
      </c>
      <c r="J1106" s="6">
        <f>електрики!P1108</f>
        <v>4.9605146150985352E-2</v>
      </c>
      <c r="K1106" s="4">
        <f t="shared" si="96"/>
        <v>2.4904494744462289</v>
      </c>
      <c r="L1106" s="4">
        <v>3.5938602064239822E-2</v>
      </c>
      <c r="M1106" s="4">
        <f t="shared" si="97"/>
        <v>2.5263880765104689</v>
      </c>
      <c r="N1106" s="4">
        <f t="shared" si="98"/>
        <v>3.0316656918125626</v>
      </c>
    </row>
    <row r="1107" spans="1:14" ht="18" customHeight="1" x14ac:dyDescent="0.2">
      <c r="A1107" s="10">
        <f t="shared" si="99"/>
        <v>145</v>
      </c>
      <c r="B1107" s="2">
        <v>3</v>
      </c>
      <c r="C1107" s="5" t="s">
        <v>908</v>
      </c>
      <c r="D1107" s="6">
        <f>SUM(сходові!N1109)</f>
        <v>1.1549140743170596</v>
      </c>
      <c r="E1107" s="6">
        <f>SUM(прибудинкова!M1109)</f>
        <v>0.78057943615257042</v>
      </c>
      <c r="F1107" s="6">
        <f>'слюсарі х.в.'!P1109+'слюсарі кан'!P1109+'слюсарі ц.о.'!P686+'слюсарі г.в.'!P679+зварювальник!L1109+аварійки!J1109</f>
        <v>0.26473630099883794</v>
      </c>
      <c r="G1107" s="6">
        <f>'дератизація '!I1109</f>
        <v>3.4443168771526979E-3</v>
      </c>
      <c r="H1107" s="6">
        <f>SUM(димовенти!Q1109)</f>
        <v>8.5848472539580167E-2</v>
      </c>
      <c r="I1107" s="6">
        <f>'під зими'!L1109+майстерні!L1109+покрівлі!N1109+маляри!L1109</f>
        <v>0.25121811115833603</v>
      </c>
      <c r="J1107" s="6">
        <f>електрики!P1109</f>
        <v>5.8303557126189259E-2</v>
      </c>
      <c r="K1107" s="4">
        <f t="shared" si="96"/>
        <v>2.5990442691697258</v>
      </c>
      <c r="L1107" s="4">
        <v>3.7357372505929076E-2</v>
      </c>
      <c r="M1107" s="4">
        <f t="shared" si="97"/>
        <v>2.636401641675655</v>
      </c>
      <c r="N1107" s="4">
        <f t="shared" si="98"/>
        <v>3.1636819700107859</v>
      </c>
    </row>
    <row r="1108" spans="1:14" ht="18" customHeight="1" x14ac:dyDescent="0.2">
      <c r="A1108" s="10">
        <f t="shared" si="99"/>
        <v>146</v>
      </c>
      <c r="B1108" s="2">
        <v>3</v>
      </c>
      <c r="C1108" s="5" t="s">
        <v>909</v>
      </c>
      <c r="D1108" s="6">
        <f>SUM(сходові!N1110)</f>
        <v>1.1434874657171727</v>
      </c>
      <c r="E1108" s="6">
        <f>SUM(прибудинкова!M1110)</f>
        <v>0.71683526472566539</v>
      </c>
      <c r="F1108" s="6">
        <f>'слюсарі х.в.'!P1110+'слюсарі кан'!P1110+'слюсарі ц.о.'!P687+'слюсарі г.в.'!P680+зварювальник!L1110+аварійки!J1110</f>
        <v>0.30194620659380794</v>
      </c>
      <c r="G1108" s="6">
        <f>'дератизація '!I1110</f>
        <v>2.8826751225136931E-3</v>
      </c>
      <c r="H1108" s="6">
        <f>SUM(димовенти!Q1110)</f>
        <v>9.699714272668912E-2</v>
      </c>
      <c r="I1108" s="6">
        <f>'під зими'!L1110+майстерні!L1110+покрівлі!N1110+маляри!L1110</f>
        <v>0.23280631928722606</v>
      </c>
      <c r="J1108" s="6">
        <f>електрики!P1110</f>
        <v>7.3350944827881459E-2</v>
      </c>
      <c r="K1108" s="4">
        <f t="shared" si="96"/>
        <v>2.5683060190009561</v>
      </c>
      <c r="L1108" s="4">
        <v>3.6965923992963834E-2</v>
      </c>
      <c r="M1108" s="4">
        <f t="shared" si="97"/>
        <v>2.60527194299392</v>
      </c>
      <c r="N1108" s="4">
        <f t="shared" si="98"/>
        <v>3.1263263315927037</v>
      </c>
    </row>
    <row r="1109" spans="1:14" ht="18" customHeight="1" x14ac:dyDescent="0.2">
      <c r="A1109" s="10">
        <f t="shared" si="99"/>
        <v>147</v>
      </c>
      <c r="B1109" s="2">
        <v>3</v>
      </c>
      <c r="C1109" s="5" t="s">
        <v>910</v>
      </c>
      <c r="D1109" s="6">
        <f>SUM(сходові!N1111)</f>
        <v>1.005523886452804</v>
      </c>
      <c r="E1109" s="6">
        <f>SUM(прибудинкова!M1111)</f>
        <v>0.53375189767497455</v>
      </c>
      <c r="F1109" s="6">
        <f>'слюсарі х.в.'!P1111+'слюсарі кан'!P1111+'слюсарі ц.о.'!P688+'слюсарі г.в.'!P681+зварювальник!L1111+аварійки!J1111</f>
        <v>0.27807787886818386</v>
      </c>
      <c r="G1109" s="6">
        <f>'дератизація '!I1111</f>
        <v>2.2413483951945487E-3</v>
      </c>
      <c r="H1109" s="6">
        <f>SUM(димовенти!Q1111)</f>
        <v>8.7149206971998044E-2</v>
      </c>
      <c r="I1109" s="6">
        <f>'під зими'!L1111+майстерні!L1111+покрівлі!N1111+маляри!L1111</f>
        <v>0.23251827835030625</v>
      </c>
      <c r="J1109" s="6">
        <f>електрики!P1111</f>
        <v>6.3934312434123911E-2</v>
      </c>
      <c r="K1109" s="4">
        <f t="shared" si="96"/>
        <v>2.2031968091475855</v>
      </c>
      <c r="L1109" s="4">
        <v>3.186482544205349E-2</v>
      </c>
      <c r="M1109" s="4">
        <f t="shared" si="97"/>
        <v>2.235061634589639</v>
      </c>
      <c r="N1109" s="4">
        <f t="shared" si="98"/>
        <v>2.6820739615075668</v>
      </c>
    </row>
    <row r="1110" spans="1:14" ht="18" customHeight="1" x14ac:dyDescent="0.2">
      <c r="A1110" s="10">
        <f t="shared" si="99"/>
        <v>148</v>
      </c>
      <c r="B1110" s="2">
        <v>3</v>
      </c>
      <c r="C1110" s="5" t="s">
        <v>911</v>
      </c>
      <c r="D1110" s="6">
        <f>SUM(сходові!N1112)</f>
        <v>1.0990384410151333</v>
      </c>
      <c r="E1110" s="6">
        <f>SUM(прибудинкова!M1112)</f>
        <v>0.66086819064694446</v>
      </c>
      <c r="F1110" s="6">
        <f>'слюсарі х.в.'!P1112+'слюсарі кан'!P1112+'слюсарі ц.о.'!P689+'слюсарі г.в.'!P682+зварювальник!L1112+аварійки!J1112</f>
        <v>0.30489501936042751</v>
      </c>
      <c r="G1110" s="6">
        <f>'дератизація '!I1112</f>
        <v>2.6893769610040344E-3</v>
      </c>
      <c r="H1110" s="6">
        <f>SUM(димовенти!Q1112)</f>
        <v>0.10892674300377256</v>
      </c>
      <c r="I1110" s="6">
        <f>'під зими'!L1112+майстерні!L1112+покрівлі!N1112+маляри!L1112</f>
        <v>0.23014528027294168</v>
      </c>
      <c r="J1110" s="6">
        <f>електрики!P1112</f>
        <v>7.437214404322319E-2</v>
      </c>
      <c r="K1110" s="4">
        <f t="shared" si="96"/>
        <v>2.4809351953034464</v>
      </c>
      <c r="L1110" s="4">
        <v>3.5748545142538557E-2</v>
      </c>
      <c r="M1110" s="4">
        <f t="shared" si="97"/>
        <v>2.516683740445985</v>
      </c>
      <c r="N1110" s="4">
        <f t="shared" si="98"/>
        <v>3.0200204885351818</v>
      </c>
    </row>
    <row r="1111" spans="1:14" ht="18" customHeight="1" x14ac:dyDescent="0.2">
      <c r="A1111" s="10">
        <f t="shared" si="99"/>
        <v>149</v>
      </c>
      <c r="B1111" s="2">
        <v>2</v>
      </c>
      <c r="C1111" s="5" t="s">
        <v>912</v>
      </c>
      <c r="D1111" s="6">
        <f>SUM(сходові!N1113)</f>
        <v>0</v>
      </c>
      <c r="E1111" s="6">
        <f>SUM(прибудинкова!M1113)</f>
        <v>0.97620595595595594</v>
      </c>
      <c r="F1111" s="6">
        <f>'слюсарі х.в.'!P1113+'слюсарі кан'!P1113+'слюсарі ц.о.'!P690+'слюсарі г.в.'!P683+зварювальник!L1113+аварійки!J1113</f>
        <v>0.28629741924854635</v>
      </c>
      <c r="G1111" s="6">
        <f>'дератизація '!I1113</f>
        <v>5.2552552552552565E-3</v>
      </c>
      <c r="H1111" s="6">
        <f>SUM(димовенти!Q1113)</f>
        <v>9.8239139841182516E-2</v>
      </c>
      <c r="I1111" s="6">
        <f>'під зими'!L1113+майстерні!L1113+покрівлі!N1113+маляри!L1113</f>
        <v>0.22383182215198361</v>
      </c>
      <c r="J1111" s="6">
        <f>електрики!P1113</f>
        <v>6.6769520638149268E-2</v>
      </c>
      <c r="K1111" s="4">
        <f t="shared" si="96"/>
        <v>1.6565991130910729</v>
      </c>
      <c r="L1111" s="4">
        <v>2.4116689631671018E-2</v>
      </c>
      <c r="M1111" s="4">
        <f t="shared" si="97"/>
        <v>1.680715802722744</v>
      </c>
      <c r="N1111" s="4">
        <f t="shared" si="98"/>
        <v>2.0168589632672926</v>
      </c>
    </row>
    <row r="1112" spans="1:14" ht="18" customHeight="1" x14ac:dyDescent="0.2">
      <c r="A1112" s="10">
        <f t="shared" si="99"/>
        <v>150</v>
      </c>
      <c r="B1112" s="2">
        <v>3</v>
      </c>
      <c r="C1112" s="5" t="s">
        <v>913</v>
      </c>
      <c r="D1112" s="6">
        <f>SUM(сходові!N1114)</f>
        <v>1.2381525476711472</v>
      </c>
      <c r="E1112" s="6">
        <f>SUM(прибудинкова!M1114)</f>
        <v>0.38982901169896983</v>
      </c>
      <c r="F1112" s="6">
        <f>'слюсарі х.в.'!P1114+'слюсарі кан'!P1114+'слюсарі ц.о.'!P691+'слюсарі г.в.'!P684+зварювальник!L1114+аварійки!J1114</f>
        <v>0.23377062823372011</v>
      </c>
      <c r="G1112" s="6">
        <f>'дератизація '!I1114</f>
        <v>2.0953378732320592E-3</v>
      </c>
      <c r="H1112" s="6">
        <f>SUM(димовенти!Q1114)</f>
        <v>5.8753813186464908E-2</v>
      </c>
      <c r="I1112" s="6">
        <f>'під зими'!L1114+майстерні!L1114+покрівлі!N1114+маляри!L1114</f>
        <v>0.1709158558328002</v>
      </c>
      <c r="J1112" s="6">
        <f>електрики!P1114</f>
        <v>4.6481711822290404E-2</v>
      </c>
      <c r="K1112" s="4">
        <f t="shared" si="96"/>
        <v>2.1399989063186249</v>
      </c>
      <c r="L1112" s="4">
        <v>3.113004458854296E-2</v>
      </c>
      <c r="M1112" s="4">
        <f t="shared" si="97"/>
        <v>2.1711289509071676</v>
      </c>
      <c r="N1112" s="4">
        <f t="shared" si="98"/>
        <v>2.6053547410886009</v>
      </c>
    </row>
    <row r="1113" spans="1:14" ht="18" customHeight="1" x14ac:dyDescent="0.2">
      <c r="A1113" s="10">
        <f t="shared" si="99"/>
        <v>151</v>
      </c>
      <c r="B1113" s="2">
        <v>3</v>
      </c>
      <c r="C1113" s="5" t="s">
        <v>914</v>
      </c>
      <c r="D1113" s="6">
        <f>SUM(сходові!N1115)</f>
        <v>1.1740200074101519</v>
      </c>
      <c r="E1113" s="6">
        <f>SUM(прибудинкова!M1115)</f>
        <v>0.5360231744503291</v>
      </c>
      <c r="F1113" s="6">
        <f>'слюсарі х.в.'!P1115+'слюсарі кан'!P1115+'слюсарі ц.о.'!P692+'слюсарі г.в.'!P685+зварювальник!L1115+аварійки!J1115</f>
        <v>0.22862428221444547</v>
      </c>
      <c r="G1113" s="6">
        <f>'дератизація '!I1115</f>
        <v>2.2468303643074952E-3</v>
      </c>
      <c r="H1113" s="6">
        <f>SUM(димовенти!Q1115)</f>
        <v>4.8001296473743765E-2</v>
      </c>
      <c r="I1113" s="6">
        <f>'під зими'!L1115+майстерні!L1115+покрівлі!N1115+маляри!L1115</f>
        <v>0.15659809408342015</v>
      </c>
      <c r="J1113" s="6">
        <f>електрики!P1115</f>
        <v>4.4672432490309451E-2</v>
      </c>
      <c r="K1113" s="4">
        <f t="shared" si="96"/>
        <v>2.1901861174867077</v>
      </c>
      <c r="L1113" s="4">
        <v>3.1539284673542722E-2</v>
      </c>
      <c r="M1113" s="4">
        <f t="shared" si="97"/>
        <v>2.2217254021602502</v>
      </c>
      <c r="N1113" s="4">
        <f t="shared" si="98"/>
        <v>2.6660704825923003</v>
      </c>
    </row>
    <row r="1114" spans="1:14" ht="18" customHeight="1" x14ac:dyDescent="0.2">
      <c r="A1114" s="10">
        <f t="shared" si="99"/>
        <v>152</v>
      </c>
      <c r="B1114" s="2">
        <v>3</v>
      </c>
      <c r="C1114" s="5" t="s">
        <v>915</v>
      </c>
      <c r="D1114" s="6">
        <f>SUM(сходові!N1116)</f>
        <v>1.3339167471460762</v>
      </c>
      <c r="E1114" s="6">
        <f>SUM(прибудинкова!M1116)</f>
        <v>0.75889343040388291</v>
      </c>
      <c r="F1114" s="6">
        <f>'слюсарі х.в.'!P1116+'слюсарі кан'!P1116+'слюсарі ц.о.'!P693+'слюсарі г.в.'!P686+зварювальник!L1116+аварійки!J1116</f>
        <v>0.25067555223364407</v>
      </c>
      <c r="G1114" s="6">
        <f>'дератизація '!I1116</f>
        <v>5.0702028081123247E-3</v>
      </c>
      <c r="H1114" s="6">
        <f>SUM(димовенти!Q1116)</f>
        <v>7.776809108889686E-2</v>
      </c>
      <c r="I1114" s="6">
        <f>'під зими'!L1116+майстерні!L1116+покрівлі!N1116+маляри!L1116</f>
        <v>0.19173891092126027</v>
      </c>
      <c r="J1114" s="6">
        <f>електрики!P1116</f>
        <v>5.3097884990737511E-2</v>
      </c>
      <c r="K1114" s="4">
        <f t="shared" si="96"/>
        <v>2.6711608195926098</v>
      </c>
      <c r="L1114" s="4">
        <v>3.84655384018604E-2</v>
      </c>
      <c r="M1114" s="4">
        <f t="shared" si="97"/>
        <v>2.7096263579944702</v>
      </c>
      <c r="N1114" s="4">
        <f t="shared" si="98"/>
        <v>3.2515516295933642</v>
      </c>
    </row>
    <row r="1115" spans="1:14" ht="18" customHeight="1" x14ac:dyDescent="0.2">
      <c r="A1115" s="10">
        <f t="shared" si="99"/>
        <v>153</v>
      </c>
      <c r="B1115" s="2">
        <v>4</v>
      </c>
      <c r="C1115" s="5" t="s">
        <v>916</v>
      </c>
      <c r="D1115" s="6">
        <f>SUM(сходові!N1117)</f>
        <v>1.1385474878378652</v>
      </c>
      <c r="E1115" s="6">
        <f>SUM(прибудинкова!M1117)</f>
        <v>0.57896075817203441</v>
      </c>
      <c r="F1115" s="6">
        <f>'слюсарі х.в.'!P1117+'слюсарі кан'!P1117+'слюсарі ц.о.'!P694+'слюсарі г.в.'!P687+зварювальник!L1117+аварійки!J1117</f>
        <v>0.24022651704478828</v>
      </c>
      <c r="G1115" s="6">
        <f>'дератизація '!I1117</f>
        <v>2.0078708537466872E-3</v>
      </c>
      <c r="H1115" s="6">
        <f>SUM(димовенти!Q1117)</f>
        <v>6.6060092795897335E-2</v>
      </c>
      <c r="I1115" s="6">
        <f>'під зими'!L1117+майстерні!L1117+покрівлі!N1117+маляри!L1117</f>
        <v>0.15728452939249449</v>
      </c>
      <c r="J1115" s="6">
        <f>електрики!P1117</f>
        <v>4.9073655774879918E-2</v>
      </c>
      <c r="K1115" s="4">
        <f t="shared" si="96"/>
        <v>2.2321609118717065</v>
      </c>
      <c r="L1115" s="4">
        <v>3.2344914326670304E-2</v>
      </c>
      <c r="M1115" s="4">
        <f t="shared" si="97"/>
        <v>2.264505826198377</v>
      </c>
      <c r="N1115" s="4">
        <f t="shared" si="98"/>
        <v>2.7174069914380525</v>
      </c>
    </row>
    <row r="1116" spans="1:14" ht="18" customHeight="1" x14ac:dyDescent="0.2">
      <c r="A1116" s="10">
        <f t="shared" si="99"/>
        <v>154</v>
      </c>
      <c r="B1116" s="2">
        <v>2</v>
      </c>
      <c r="C1116" s="5" t="s">
        <v>917</v>
      </c>
      <c r="D1116" s="6">
        <f>SUM(сходові!N1118)</f>
        <v>0</v>
      </c>
      <c r="E1116" s="6">
        <f>SUM(прибудинкова!M1118)</f>
        <v>1.2865328638497653</v>
      </c>
      <c r="F1116" s="6">
        <f>'слюсарі х.в.'!P1118+'слюсарі кан'!P1118+'слюсарі ц.о.'!P695+'слюсарі г.в.'!P688+зварювальник!L1118+аварійки!J1118</f>
        <v>0.28180201048039188</v>
      </c>
      <c r="G1116" s="6">
        <f>'дератизація '!I1118</f>
        <v>4.3427230046948363E-3</v>
      </c>
      <c r="H1116" s="6">
        <f>SUM(димовенти!Q1118)</f>
        <v>7.8986640403494027E-2</v>
      </c>
      <c r="I1116" s="6">
        <f>'під зими'!L1118+майстерні!L1118+покрівлі!N1118+маляри!L1118</f>
        <v>0.17498351788001651</v>
      </c>
      <c r="J1116" s="6">
        <f>електрики!P1118</f>
        <v>6.553229608736337E-2</v>
      </c>
      <c r="K1116" s="4">
        <f t="shared" si="96"/>
        <v>1.8921800517057261</v>
      </c>
      <c r="L1116" s="4">
        <v>2.6964371500085238E-2</v>
      </c>
      <c r="M1116" s="4">
        <f t="shared" si="97"/>
        <v>1.9191444232058115</v>
      </c>
      <c r="N1116" s="4">
        <f t="shared" si="98"/>
        <v>2.3029733078469738</v>
      </c>
    </row>
    <row r="1117" spans="1:14" ht="18" customHeight="1" x14ac:dyDescent="0.2">
      <c r="A1117" s="10">
        <f t="shared" si="99"/>
        <v>155</v>
      </c>
      <c r="B1117" s="2">
        <v>3</v>
      </c>
      <c r="C1117" s="5" t="s">
        <v>918</v>
      </c>
      <c r="D1117" s="6">
        <f>SUM(сходові!N1119)</f>
        <v>0.82283159630838332</v>
      </c>
      <c r="E1117" s="6">
        <f>SUM(прибудинкова!M1119)</f>
        <v>0.57461602554654889</v>
      </c>
      <c r="F1117" s="6">
        <f>'слюсарі х.в.'!P1119+'слюсарі кан'!P1119+'слюсарі ц.о.'!P696+'слюсарі г.в.'!P689+зварювальник!L1119+аварійки!J1119</f>
        <v>0.31670756871731165</v>
      </c>
      <c r="G1117" s="6">
        <f>'дератизація '!I1119</f>
        <v>2.3581429624170967E-3</v>
      </c>
      <c r="H1117" s="6">
        <f>SUM(димовенти!Q1119)</f>
        <v>0.11571513715707153</v>
      </c>
      <c r="I1117" s="6">
        <f>'під зими'!L1119+майстерні!L1119+покрівлі!N1119+маляри!L1119</f>
        <v>0.18168883697081589</v>
      </c>
      <c r="J1117" s="6">
        <f>електрики!P1119</f>
        <v>7.9007070360388829E-2</v>
      </c>
      <c r="K1117" s="4">
        <f t="shared" si="96"/>
        <v>2.092924378022937</v>
      </c>
      <c r="L1117" s="4">
        <v>3.0401676090636043E-2</v>
      </c>
      <c r="M1117" s="4">
        <f t="shared" si="97"/>
        <v>2.1233260541135728</v>
      </c>
      <c r="N1117" s="4">
        <f t="shared" si="98"/>
        <v>2.5479912649362872</v>
      </c>
    </row>
    <row r="1118" spans="1:14" ht="18" customHeight="1" x14ac:dyDescent="0.2">
      <c r="A1118" s="10">
        <f t="shared" si="99"/>
        <v>156</v>
      </c>
      <c r="B1118" s="2">
        <v>4</v>
      </c>
      <c r="C1118" s="5" t="s">
        <v>919</v>
      </c>
      <c r="D1118" s="6">
        <f>SUM(сходові!N1120)</f>
        <v>0.85213305365271685</v>
      </c>
      <c r="E1118" s="6">
        <f>SUM(прибудинкова!M1120)</f>
        <v>0.33325576940453594</v>
      </c>
      <c r="F1118" s="6">
        <f>'слюсарі х.в.'!P1120+'слюсарі кан'!P1120+'слюсарі ц.о.'!P697+'слюсарі г.в.'!P690+зварювальник!L1120+аварійки!J1120</f>
        <v>0.22674639396958404</v>
      </c>
      <c r="G1118" s="6">
        <f>'дератизація '!I1120</f>
        <v>1.852353844763712E-3</v>
      </c>
      <c r="H1118" s="6">
        <f>SUM(димовенти!Q1120)</f>
        <v>6.0808365070730015E-2</v>
      </c>
      <c r="I1118" s="6">
        <f>'під зими'!L1120+майстерні!L1120+покрівлі!N1120+маляри!L1120</f>
        <v>0.16871390071053893</v>
      </c>
      <c r="J1118" s="6">
        <f>електрики!P1120</f>
        <v>4.3677785037186632E-2</v>
      </c>
      <c r="K1118" s="4">
        <f t="shared" si="96"/>
        <v>1.6871876216900559</v>
      </c>
      <c r="L1118" s="4">
        <v>2.4763608161804118E-2</v>
      </c>
      <c r="M1118" s="4">
        <f t="shared" si="97"/>
        <v>1.71195122985186</v>
      </c>
      <c r="N1118" s="4">
        <f t="shared" si="98"/>
        <v>2.0543414758222318</v>
      </c>
    </row>
    <row r="1119" spans="1:14" ht="18" customHeight="1" x14ac:dyDescent="0.2">
      <c r="A1119" s="10">
        <f t="shared" si="99"/>
        <v>157</v>
      </c>
      <c r="B1119" s="2">
        <v>3</v>
      </c>
      <c r="C1119" s="5" t="s">
        <v>920</v>
      </c>
      <c r="D1119" s="6">
        <f>SUM(сходові!N1121)</f>
        <v>0.81099176726528177</v>
      </c>
      <c r="E1119" s="6">
        <f>SUM(прибудинкова!M1121)</f>
        <v>0.67802336020702703</v>
      </c>
      <c r="F1119" s="6">
        <f>'слюсарі х.в.'!P1121+'слюсарі кан'!P1121+'слюсарі ц.о.'!P698+'слюсарі г.в.'!P691+зварювальник!L1121+аварійки!J1121</f>
        <v>0.27075812112356912</v>
      </c>
      <c r="G1119" s="6">
        <f>'дератизація '!I1121</f>
        <v>2.0901761719916397E-3</v>
      </c>
      <c r="H1119" s="6">
        <f>SUM(димовенти!Q1121)</f>
        <v>8.9309070865302292E-2</v>
      </c>
      <c r="I1119" s="6">
        <f>'під зими'!L1121+майстерні!L1121+покрівлі!N1121+маляри!L1121</f>
        <v>0.16628027978711901</v>
      </c>
      <c r="J1119" s="6">
        <f>електрики!P1121</f>
        <v>6.0856267074306233E-2</v>
      </c>
      <c r="K1119" s="4">
        <f t="shared" si="96"/>
        <v>2.0783090424945971</v>
      </c>
      <c r="L1119" s="4">
        <v>3.0196487740395295E-2</v>
      </c>
      <c r="M1119" s="4">
        <f t="shared" si="97"/>
        <v>2.1085055302349924</v>
      </c>
      <c r="N1119" s="4">
        <f t="shared" si="98"/>
        <v>2.5302066362819908</v>
      </c>
    </row>
    <row r="1120" spans="1:14" ht="18" customHeight="1" x14ac:dyDescent="0.2">
      <c r="A1120" s="10">
        <f t="shared" si="99"/>
        <v>158</v>
      </c>
      <c r="B1120" s="2">
        <v>2</v>
      </c>
      <c r="C1120" s="5" t="s">
        <v>921</v>
      </c>
      <c r="D1120" s="6">
        <f>SUM(сходові!N1122)</f>
        <v>0</v>
      </c>
      <c r="E1120" s="6">
        <f>SUM(прибудинкова!M1122)</f>
        <v>0.85076816535531419</v>
      </c>
      <c r="F1120" s="6">
        <f>'слюсарі х.в.'!P1122+'слюсарі кан'!P1122+'слюсарі ц.о.'!P699+'слюсарі г.в.'!P692+зварювальник!L1122+аварійки!J1122</f>
        <v>0.25002777949837507</v>
      </c>
      <c r="G1120" s="6">
        <f>'дератизація '!I1122</f>
        <v>2.8100412139378046E-3</v>
      </c>
      <c r="H1120" s="6">
        <f>SUM(димовенти!Q1122)</f>
        <v>8.4047230702856135E-2</v>
      </c>
      <c r="I1120" s="6">
        <f>'під зими'!L1122+майстерні!L1122+покрівлі!N1122+маляри!L1122</f>
        <v>0.195593763306221</v>
      </c>
      <c r="J1120" s="6">
        <f>електрики!P1122</f>
        <v>5.2603014294167791E-2</v>
      </c>
      <c r="K1120" s="4">
        <f t="shared" si="96"/>
        <v>1.435849994370872</v>
      </c>
      <c r="L1120" s="4">
        <v>2.1354755932511571E-2</v>
      </c>
      <c r="M1120" s="4">
        <f t="shared" si="97"/>
        <v>1.4572047503033836</v>
      </c>
      <c r="N1120" s="4">
        <f t="shared" si="98"/>
        <v>1.7486457003640603</v>
      </c>
    </row>
    <row r="1121" spans="1:14" ht="18" customHeight="1" x14ac:dyDescent="0.2">
      <c r="A1121" s="10">
        <f t="shared" si="99"/>
        <v>159</v>
      </c>
      <c r="B1121" s="2">
        <v>3</v>
      </c>
      <c r="C1121" s="5" t="s">
        <v>922</v>
      </c>
      <c r="D1121" s="6">
        <f>SUM(сходові!N1123)</f>
        <v>1.2041969252029709</v>
      </c>
      <c r="E1121" s="6">
        <f>SUM(прибудинкова!M1123)</f>
        <v>0.90977068408800787</v>
      </c>
      <c r="F1121" s="6">
        <f>'слюсарі х.в.'!P1123+'слюсарі кан'!P1123+'слюсарі ц.о.'!P700+'слюсарі г.в.'!P693+зварювальник!L1123+аварійки!J1123</f>
        <v>0.24725355835073079</v>
      </c>
      <c r="G1121" s="6">
        <f>'дератизація '!I1123</f>
        <v>3.4917774273485022E-3</v>
      </c>
      <c r="H1121" s="6">
        <f>SUM(димовенти!Q1123)</f>
        <v>7.5801551727615352E-2</v>
      </c>
      <c r="I1121" s="6">
        <f>'під зими'!L1123+майстерні!L1123+покрівлі!N1123+маляри!L1123</f>
        <v>0.20987457634241002</v>
      </c>
      <c r="J1121" s="6">
        <f>електрики!P1123</f>
        <v>5.1571889929854411E-2</v>
      </c>
      <c r="K1121" s="4">
        <f t="shared" si="96"/>
        <v>2.7019609630689376</v>
      </c>
      <c r="L1121" s="4">
        <v>3.8871483426335063E-2</v>
      </c>
      <c r="M1121" s="4">
        <f t="shared" si="97"/>
        <v>2.7408324464952729</v>
      </c>
      <c r="N1121" s="4">
        <f t="shared" si="98"/>
        <v>3.2889989357943272</v>
      </c>
    </row>
    <row r="1122" spans="1:14" ht="18" customHeight="1" x14ac:dyDescent="0.2">
      <c r="A1122" s="10">
        <f t="shared" si="99"/>
        <v>160</v>
      </c>
      <c r="B1122" s="2">
        <v>3</v>
      </c>
      <c r="C1122" s="5" t="s">
        <v>923</v>
      </c>
      <c r="D1122" s="6">
        <f>SUM(сходові!N1124)</f>
        <v>1.0030642608420384</v>
      </c>
      <c r="E1122" s="6">
        <f>SUM(прибудинкова!M1124)</f>
        <v>0.7033963636363636</v>
      </c>
      <c r="F1122" s="6">
        <f>'слюсарі х.в.'!P1124+'слюсарі кан'!P1124+'слюсарі ц.о.'!P701+'слюсарі г.в.'!P694+зварювальник!L1124+аварійки!J1124</f>
        <v>0.29732955449011006</v>
      </c>
      <c r="G1122" s="6">
        <f>'дератизація '!I1124</f>
        <v>2.4475524475524478E-3</v>
      </c>
      <c r="H1122" s="6">
        <f>SUM(димовенти!Q1124)</f>
        <v>9.8042857843497824E-2</v>
      </c>
      <c r="I1122" s="6">
        <f>'під зими'!L1124+майстерні!L1124+покрівлі!N1124+маляри!L1124</f>
        <v>0.17898017237522038</v>
      </c>
      <c r="J1122" s="6">
        <f>електрики!P1124</f>
        <v>7.1119164751512823E-2</v>
      </c>
      <c r="K1122" s="4">
        <f t="shared" si="96"/>
        <v>2.3543799263862955</v>
      </c>
      <c r="L1122" s="4">
        <v>3.4069338307050057E-2</v>
      </c>
      <c r="M1122" s="4">
        <f t="shared" si="97"/>
        <v>2.3884492646933455</v>
      </c>
      <c r="N1122" s="4">
        <f t="shared" si="98"/>
        <v>2.8661391176320143</v>
      </c>
    </row>
    <row r="1123" spans="1:14" ht="18" customHeight="1" x14ac:dyDescent="0.2">
      <c r="A1123" s="10">
        <f t="shared" si="99"/>
        <v>161</v>
      </c>
      <c r="B1123" s="2">
        <v>3</v>
      </c>
      <c r="C1123" s="5" t="s">
        <v>924</v>
      </c>
      <c r="D1123" s="6">
        <f>SUM(сходові!N1125)</f>
        <v>0.60713343658688468</v>
      </c>
      <c r="E1123" s="6">
        <f>SUM(прибудинкова!M1125)</f>
        <v>0.46209691990325791</v>
      </c>
      <c r="F1123" s="6">
        <f>'слюсарі х.в.'!P1125+'слюсарі кан'!P1125+'слюсарі ц.о.'!P702+'слюсарі г.в.'!P695+зварювальник!L1125+аварійки!J1125</f>
        <v>0.28195104756112954</v>
      </c>
      <c r="G1123" s="6">
        <f>'дератизація '!I1125</f>
        <v>1.6005121638924455E-3</v>
      </c>
      <c r="H1123" s="6">
        <f>SUM(димовенти!Q1125)</f>
        <v>9.5741382307265463E-2</v>
      </c>
      <c r="I1123" s="6">
        <f>'під зими'!L1125+майстерні!L1125+покрівлі!N1125+маляри!L1125</f>
        <v>0.1755807109588276</v>
      </c>
      <c r="J1123" s="6">
        <f>електрики!P1125</f>
        <v>6.5282729677558646E-2</v>
      </c>
      <c r="K1123" s="4">
        <f t="shared" si="96"/>
        <v>1.6893867391588164</v>
      </c>
      <c r="L1123" s="4">
        <v>2.4783523251520223E-2</v>
      </c>
      <c r="M1123" s="4">
        <f t="shared" si="97"/>
        <v>1.7141702624103368</v>
      </c>
      <c r="N1123" s="4">
        <f t="shared" si="98"/>
        <v>2.0570043148924042</v>
      </c>
    </row>
    <row r="1124" spans="1:14" ht="18" customHeight="1" x14ac:dyDescent="0.2">
      <c r="A1124" s="10">
        <f t="shared" si="99"/>
        <v>162</v>
      </c>
      <c r="B1124" s="2">
        <v>3</v>
      </c>
      <c r="C1124" s="5" t="s">
        <v>925</v>
      </c>
      <c r="D1124" s="6">
        <f>SUM(сходові!N1126)</f>
        <v>0.90013023564785688</v>
      </c>
      <c r="E1124" s="6">
        <f>SUM(прибудинкова!M1126)</f>
        <v>0.76415740332843851</v>
      </c>
      <c r="F1124" s="6">
        <f>'слюсарі х.в.'!P1126+'слюсарі кан'!P1126+'слюсарі ц.о.'!P703+'слюсарі г.в.'!P696+зварювальник!L1126+аварійки!J1126</f>
        <v>0.2586489964049743</v>
      </c>
      <c r="G1124" s="6">
        <f>'дератизація '!I1126</f>
        <v>2.202643171806168E-3</v>
      </c>
      <c r="H1124" s="6">
        <f>SUM(димовенти!Q1126)</f>
        <v>8.2350241830368209E-2</v>
      </c>
      <c r="I1124" s="6">
        <f>'під зими'!L1126+майстерні!L1126+покрівлі!N1126+маляри!L1126</f>
        <v>0.18894929546216899</v>
      </c>
      <c r="J1124" s="6">
        <f>електрики!P1126</f>
        <v>5.6226449800213796E-2</v>
      </c>
      <c r="K1124" s="4">
        <f t="shared" si="96"/>
        <v>2.2526652656458266</v>
      </c>
      <c r="L1124" s="4">
        <v>3.2590864566845124E-2</v>
      </c>
      <c r="M1124" s="4">
        <f t="shared" si="97"/>
        <v>2.2852561302126717</v>
      </c>
      <c r="N1124" s="4">
        <f t="shared" si="98"/>
        <v>2.7423073562552061</v>
      </c>
    </row>
    <row r="1125" spans="1:14" ht="18" customHeight="1" x14ac:dyDescent="0.2">
      <c r="A1125" s="10">
        <f t="shared" si="99"/>
        <v>163</v>
      </c>
      <c r="B1125" s="2">
        <v>3</v>
      </c>
      <c r="C1125" s="5" t="s">
        <v>926</v>
      </c>
      <c r="D1125" s="6">
        <f>SUM(сходові!N1127)</f>
        <v>1.0119052181133037</v>
      </c>
      <c r="E1125" s="6">
        <f>SUM(прибудинкова!M1127)</f>
        <v>0.91546652615443569</v>
      </c>
      <c r="F1125" s="6">
        <f>'слюсарі х.в.'!P1127+'слюсарі кан'!P1127+'слюсарі ц.о.'!P704+'слюсарі г.в.'!P697+зварювальник!L1127+аварійки!J1127</f>
        <v>0.26493666509467595</v>
      </c>
      <c r="G1125" s="6">
        <f>'дератизація '!I1127</f>
        <v>2.3950948457558919E-3</v>
      </c>
      <c r="H1125" s="6">
        <f>SUM(димовенти!Q1127)</f>
        <v>8.5963617070673695E-2</v>
      </c>
      <c r="I1125" s="6">
        <f>'під зими'!L1127+майстерні!L1127+покрівлі!N1127+маляри!L1127</f>
        <v>0.18387836142033781</v>
      </c>
      <c r="J1125" s="6">
        <f>електрики!P1127</f>
        <v>5.869356169985912E-2</v>
      </c>
      <c r="K1125" s="4">
        <f t="shared" si="96"/>
        <v>2.5232390443990416</v>
      </c>
      <c r="L1125" s="4">
        <v>3.6375006402483923E-2</v>
      </c>
      <c r="M1125" s="4">
        <f t="shared" si="97"/>
        <v>2.5596140508015255</v>
      </c>
      <c r="N1125" s="4">
        <f t="shared" si="98"/>
        <v>3.0715368609618303</v>
      </c>
    </row>
    <row r="1126" spans="1:14" ht="18" customHeight="1" x14ac:dyDescent="0.2">
      <c r="A1126" s="10">
        <f t="shared" si="99"/>
        <v>164</v>
      </c>
      <c r="B1126" s="2">
        <v>3</v>
      </c>
      <c r="C1126" s="5" t="s">
        <v>927</v>
      </c>
      <c r="D1126" s="6">
        <f>SUM(сходові!N1128)</f>
        <v>0.98167696316950048</v>
      </c>
      <c r="E1126" s="6">
        <f>SUM(прибудинкова!M1128)</f>
        <v>0.85830836841433844</v>
      </c>
      <c r="F1126" s="6">
        <f>'слюсарі х.в.'!P1128+'слюсарі кан'!P1128+'слюсарі ц.о.'!P705+'слюсарі г.в.'!P698+зварювальник!L1128+аварійки!J1128</f>
        <v>0.25228748890147712</v>
      </c>
      <c r="G1126" s="6">
        <f>'дератизація '!I1128</f>
        <v>2.9659395331037121E-3</v>
      </c>
      <c r="H1126" s="6">
        <f>SUM(димовенти!Q1128)</f>
        <v>7.8694433161281815E-2</v>
      </c>
      <c r="I1126" s="6">
        <f>'під зими'!L1128+майстерні!L1128+покрівлі!N1128+маляри!L1128</f>
        <v>0.18201763454716263</v>
      </c>
      <c r="J1126" s="6">
        <f>електрики!P1128</f>
        <v>5.3574671989517375E-2</v>
      </c>
      <c r="K1126" s="4">
        <f t="shared" si="96"/>
        <v>2.4095254997163815</v>
      </c>
      <c r="L1126" s="4">
        <v>3.4791493682490682E-2</v>
      </c>
      <c r="M1126" s="4">
        <f t="shared" si="97"/>
        <v>2.4443169933988722</v>
      </c>
      <c r="N1126" s="4">
        <f t="shared" si="98"/>
        <v>2.9331803920786466</v>
      </c>
    </row>
    <row r="1127" spans="1:14" ht="18" customHeight="1" x14ac:dyDescent="0.2">
      <c r="A1127" s="10">
        <f t="shared" si="99"/>
        <v>165</v>
      </c>
      <c r="B1127" s="2">
        <v>3</v>
      </c>
      <c r="C1127" s="5" t="s">
        <v>928</v>
      </c>
      <c r="D1127" s="6">
        <f>SUM(сходові!N1129)</f>
        <v>0.79329155012258701</v>
      </c>
      <c r="E1127" s="6">
        <f>SUM(прибудинкова!M1129)</f>
        <v>0.87669506889050042</v>
      </c>
      <c r="F1127" s="6">
        <f>'слюсарі х.в.'!P1129+'слюсарі кан'!P1129+'слюсарі ц.о.'!P706+'слюсарі г.в.'!P699+зварювальник!L1129+аварійки!J1129</f>
        <v>0.31526041018938067</v>
      </c>
      <c r="G1127" s="6">
        <f>'дератизація '!I1129</f>
        <v>3.3538796229151558E-3</v>
      </c>
      <c r="H1127" s="6">
        <f>SUM(димовенти!Q1129)</f>
        <v>0.10844672890786705</v>
      </c>
      <c r="I1127" s="6">
        <f>'під зими'!L1129+майстерні!L1129+покрівлі!N1129+маляри!L1129</f>
        <v>0.18040704297853349</v>
      </c>
      <c r="J1127" s="6">
        <f>електрики!P1129</f>
        <v>7.8524670970449642E-2</v>
      </c>
      <c r="K1127" s="4">
        <f t="shared" si="96"/>
        <v>2.3559793516822336</v>
      </c>
      <c r="L1127" s="4">
        <v>3.3838854155683551E-2</v>
      </c>
      <c r="M1127" s="4">
        <f t="shared" si="97"/>
        <v>2.3898182058379174</v>
      </c>
      <c r="N1127" s="4">
        <f t="shared" si="98"/>
        <v>2.8677818470055008</v>
      </c>
    </row>
    <row r="1128" spans="1:14" ht="18" customHeight="1" x14ac:dyDescent="0.2">
      <c r="A1128" s="10">
        <f t="shared" si="99"/>
        <v>166</v>
      </c>
      <c r="B1128" s="2">
        <v>3</v>
      </c>
      <c r="C1128" s="5" t="s">
        <v>929</v>
      </c>
      <c r="D1128" s="6">
        <f>SUM(сходові!N1130)</f>
        <v>0.87200236876023274</v>
      </c>
      <c r="E1128" s="6">
        <f>SUM(прибудинкова!M1130)</f>
        <v>0.63770487198244341</v>
      </c>
      <c r="F1128" s="6">
        <f>'слюсарі х.в.'!P1130+'слюсарі кан'!P1130+'слюсарі ц.о.'!P707+'слюсарі г.в.'!P700+зварювальник!L1130+аварійки!J1130</f>
        <v>0.27668234173300121</v>
      </c>
      <c r="G1128" s="6">
        <f>'дератизація '!I1130</f>
        <v>2.7798098024871985E-3</v>
      </c>
      <c r="H1128" s="6">
        <f>SUM(димовенти!Q1130)</f>
        <v>8.7518969518038725E-2</v>
      </c>
      <c r="I1128" s="6">
        <f>'під зими'!L1130+майстерні!L1130+покрівлі!N1130+маляри!L1130</f>
        <v>0.20332763048327912</v>
      </c>
      <c r="J1128" s="6">
        <f>електрики!P1130</f>
        <v>6.3252147854857416E-2</v>
      </c>
      <c r="K1128" s="4">
        <f t="shared" si="96"/>
        <v>2.1432681401343396</v>
      </c>
      <c r="L1128" s="4">
        <v>3.0881085271032838E-2</v>
      </c>
      <c r="M1128" s="4">
        <f t="shared" si="97"/>
        <v>2.1741492254053725</v>
      </c>
      <c r="N1128" s="4">
        <f t="shared" si="98"/>
        <v>2.6089790704864471</v>
      </c>
    </row>
    <row r="1129" spans="1:14" ht="18" customHeight="1" x14ac:dyDescent="0.2">
      <c r="A1129" s="10">
        <f t="shared" si="99"/>
        <v>167</v>
      </c>
      <c r="B1129" s="2">
        <v>3</v>
      </c>
      <c r="C1129" s="5" t="s">
        <v>930</v>
      </c>
      <c r="D1129" s="6">
        <f>SUM(сходові!N1131)</f>
        <v>0.77852766064429146</v>
      </c>
      <c r="E1129" s="6">
        <f>SUM(прибудинкова!M1131)</f>
        <v>0.70551340492600312</v>
      </c>
      <c r="F1129" s="6">
        <f>'слюсарі х.в.'!P1131+'слюсарі кан'!P1131+'слюсарі ц.о.'!P708+'слюсарі г.в.'!P701+зварювальник!L1131+аварійки!J1131</f>
        <v>0.281141653268005</v>
      </c>
      <c r="G1129" s="6">
        <f>'дератизація '!I1131</f>
        <v>2.4843724955922425E-3</v>
      </c>
      <c r="H1129" s="6">
        <f>SUM(димовенти!Q1131)</f>
        <v>8.3894556350988997E-2</v>
      </c>
      <c r="I1129" s="6">
        <f>'під зими'!L1131+майстерні!L1131+покрівлі!N1131+маляри!L1131</f>
        <v>0.20357273714039786</v>
      </c>
      <c r="J1129" s="6">
        <f>електрики!P1131</f>
        <v>6.520301689031148E-2</v>
      </c>
      <c r="K1129" s="4">
        <f t="shared" si="96"/>
        <v>2.1203374017155898</v>
      </c>
      <c r="L1129" s="4">
        <v>3.0844889652933416E-2</v>
      </c>
      <c r="M1129" s="4">
        <f t="shared" si="97"/>
        <v>2.1511822913685235</v>
      </c>
      <c r="N1129" s="4">
        <f t="shared" si="98"/>
        <v>2.5814187496422281</v>
      </c>
    </row>
    <row r="1130" spans="1:14" ht="18" customHeight="1" x14ac:dyDescent="0.2">
      <c r="A1130" s="10">
        <f t="shared" si="99"/>
        <v>168</v>
      </c>
      <c r="B1130" s="2">
        <v>2</v>
      </c>
      <c r="C1130" s="5" t="s">
        <v>931</v>
      </c>
      <c r="D1130" s="6">
        <f>SUM(сходові!N1132)</f>
        <v>0</v>
      </c>
      <c r="E1130" s="6">
        <f>SUM(прибудинкова!M1132)</f>
        <v>1.3273452986621441</v>
      </c>
      <c r="F1130" s="6">
        <f>'слюсарі х.в.'!P1132+'слюсарі кан'!P1132+'слюсарі ц.о.'!P709+'слюсарі г.в.'!P702+зварювальник!L1132+аварійки!J1132</f>
        <v>0.26245624722860339</v>
      </c>
      <c r="G1130" s="6">
        <f>'дератизація '!I1132</f>
        <v>4.5223289994347094E-3</v>
      </c>
      <c r="H1130" s="6">
        <f>SUM(димовенти!Q1132)</f>
        <v>8.4538179289965334E-2</v>
      </c>
      <c r="I1130" s="6">
        <f>'під зими'!L1132+майстерні!L1132+покрівлі!N1132+маляри!L1132</f>
        <v>0.22424503243939903</v>
      </c>
      <c r="J1130" s="6">
        <f>електрики!P1132</f>
        <v>5.772031251395604E-2</v>
      </c>
      <c r="K1130" s="4">
        <f t="shared" si="96"/>
        <v>1.9608273991335026</v>
      </c>
      <c r="L1130" s="4">
        <v>2.83924783112115E-2</v>
      </c>
      <c r="M1130" s="4">
        <f t="shared" si="97"/>
        <v>1.9892198774447141</v>
      </c>
      <c r="N1130" s="4">
        <f t="shared" si="98"/>
        <v>2.387063852933657</v>
      </c>
    </row>
    <row r="1131" spans="1:14" ht="18" customHeight="1" x14ac:dyDescent="0.2">
      <c r="A1131" s="10">
        <f t="shared" si="99"/>
        <v>169</v>
      </c>
      <c r="B1131" s="2">
        <v>2</v>
      </c>
      <c r="C1131" s="5" t="s">
        <v>932</v>
      </c>
      <c r="D1131" s="6">
        <f>SUM(сходові!N1133)</f>
        <v>0</v>
      </c>
      <c r="E1131" s="6">
        <f>SUM(прибудинкова!M1133)</f>
        <v>0.96434441617189715</v>
      </c>
      <c r="F1131" s="6">
        <f>'слюсарі х.в.'!P1133+'слюсарі кан'!P1133+'слюсарі ц.о.'!P710+'слюсарі г.в.'!P703+зварювальник!L1133+аварійки!J1133</f>
        <v>0.25191241011119014</v>
      </c>
      <c r="G1131" s="6">
        <f>'дератизація '!I1133</f>
        <v>7.2094995759117899E-3</v>
      </c>
      <c r="H1131" s="6">
        <f>SUM(димовенти!Q1133)</f>
        <v>6.3421560290054566E-2</v>
      </c>
      <c r="I1131" s="6">
        <f>'під зими'!L1133+майстерні!L1133+покрівлі!N1133+маляри!L1133</f>
        <v>0.20136253187967784</v>
      </c>
      <c r="J1131" s="6">
        <f>електрики!P1133</f>
        <v>5.3783030772449308E-2</v>
      </c>
      <c r="K1131" s="4">
        <f t="shared" si="96"/>
        <v>1.5420334488011809</v>
      </c>
      <c r="L1131" s="4">
        <v>2.2635676564022988E-2</v>
      </c>
      <c r="M1131" s="4">
        <f t="shared" si="97"/>
        <v>1.5646691253652039</v>
      </c>
      <c r="N1131" s="4">
        <f t="shared" si="98"/>
        <v>1.8776029504382445</v>
      </c>
    </row>
    <row r="1132" spans="1:14" ht="18" customHeight="1" x14ac:dyDescent="0.2">
      <c r="A1132" s="10">
        <f t="shared" si="99"/>
        <v>170</v>
      </c>
      <c r="B1132" s="2">
        <v>2</v>
      </c>
      <c r="C1132" s="5" t="s">
        <v>933</v>
      </c>
      <c r="D1132" s="6">
        <f>SUM(сходові!N1134)</f>
        <v>0</v>
      </c>
      <c r="E1132" s="6">
        <f>SUM(прибудинкова!M1134)</f>
        <v>0.71359721345951632</v>
      </c>
      <c r="F1132" s="6">
        <f>'слюсарі х.в.'!P1134+'слюсарі кан'!P1134+'слюсарі ц.о.'!P711+'слюсарі г.в.'!P704+зварювальник!L1134+аварійки!J1134</f>
        <v>0.24297285719050143</v>
      </c>
      <c r="G1132" s="6">
        <f>'дератизація '!I1134</f>
        <v>3.4503154574132494E-3</v>
      </c>
      <c r="H1132" s="6">
        <f>SUM(димовенти!Q1134)</f>
        <v>6.6341302862556101E-2</v>
      </c>
      <c r="I1132" s="6">
        <f>'під зими'!L1134+майстерні!L1134+покрівлі!N1134+маляри!L1134</f>
        <v>0.16499002273020019</v>
      </c>
      <c r="J1132" s="6">
        <f>електрики!P1134</f>
        <v>5.0168459701877124E-2</v>
      </c>
      <c r="K1132" s="4">
        <f t="shared" si="96"/>
        <v>1.2415201714020645</v>
      </c>
      <c r="L1132" s="4">
        <v>1.8489403507792934E-2</v>
      </c>
      <c r="M1132" s="4">
        <f t="shared" si="97"/>
        <v>1.2600095749098574</v>
      </c>
      <c r="N1132" s="4">
        <f t="shared" si="98"/>
        <v>1.5120114898918289</v>
      </c>
    </row>
    <row r="1133" spans="1:14" ht="18" customHeight="1" x14ac:dyDescent="0.2">
      <c r="A1133" s="10">
        <f t="shared" si="99"/>
        <v>171</v>
      </c>
      <c r="B1133" s="2">
        <v>4</v>
      </c>
      <c r="C1133" s="5" t="s">
        <v>934</v>
      </c>
      <c r="D1133" s="6">
        <f>SUM(сходові!N1135)</f>
        <v>0.68271050032152647</v>
      </c>
      <c r="E1133" s="6">
        <f>SUM(прибудинкова!M1135)</f>
        <v>0.49370597243491576</v>
      </c>
      <c r="F1133" s="6">
        <f>'слюсарі х.в.'!P1135+'слюсарі кан'!P1135+'слюсарі ц.о.'!P712+'слюсарі г.в.'!P705+зварювальник!L1135+аварійки!J1135</f>
        <v>0.28743636237308723</v>
      </c>
      <c r="G1133" s="6">
        <f>'дератизація '!I1135</f>
        <v>2.227481553668384E-3</v>
      </c>
      <c r="H1133" s="6">
        <f>SUM(димовенти!Q1135)</f>
        <v>9.8893663654288769E-2</v>
      </c>
      <c r="I1133" s="6">
        <f>'під зими'!L1135+майстерні!L1135+покрівлі!N1135+маляри!L1135</f>
        <v>0.14891501267652602</v>
      </c>
      <c r="J1133" s="6">
        <f>електрики!P1135</f>
        <v>6.7521837112159852E-2</v>
      </c>
      <c r="K1133" s="4">
        <f t="shared" si="96"/>
        <v>1.7814108301261722</v>
      </c>
      <c r="L1133" s="4">
        <v>2.6092482031961461E-2</v>
      </c>
      <c r="M1133" s="4">
        <f t="shared" si="97"/>
        <v>1.8075033121581336</v>
      </c>
      <c r="N1133" s="4">
        <f t="shared" si="98"/>
        <v>2.1690039745897605</v>
      </c>
    </row>
    <row r="1134" spans="1:14" ht="18" customHeight="1" x14ac:dyDescent="0.2">
      <c r="A1134" s="10">
        <f t="shared" si="99"/>
        <v>172</v>
      </c>
      <c r="B1134" s="2">
        <v>4</v>
      </c>
      <c r="C1134" s="5" t="s">
        <v>935</v>
      </c>
      <c r="D1134" s="6">
        <f>SUM(сходові!N1136)</f>
        <v>1.1024075198623551</v>
      </c>
      <c r="E1134" s="6">
        <f>SUM(прибудинкова!M1136)</f>
        <v>0.9427309422600072</v>
      </c>
      <c r="F1134" s="6">
        <f>'слюсарі х.в.'!P1136+'слюсарі кан'!P1136+'слюсарі ц.о.'!P713+'слюсарі г.в.'!P706+зварювальник!L1136+аварійки!J1136</f>
        <v>0.30373610227272518</v>
      </c>
      <c r="G1134" s="6">
        <f>'дератизація '!I1136</f>
        <v>4.516471838469714E-3</v>
      </c>
      <c r="H1134" s="6">
        <f>SUM(димовенти!Q1136)</f>
        <v>8.9395081859427364E-2</v>
      </c>
      <c r="I1134" s="6">
        <f>'під зими'!L1136+майстерні!L1136+покрівлі!N1136+маляри!L1136</f>
        <v>0.16164024608501909</v>
      </c>
      <c r="J1134" s="6">
        <f>електрики!P1136</f>
        <v>7.4167795252967045E-2</v>
      </c>
      <c r="K1134" s="4">
        <f t="shared" si="96"/>
        <v>2.678594159430971</v>
      </c>
      <c r="L1134" s="4">
        <v>3.7956756574423878E-2</v>
      </c>
      <c r="M1134" s="4">
        <f t="shared" si="97"/>
        <v>2.7165509160053949</v>
      </c>
      <c r="N1134" s="4">
        <f t="shared" si="98"/>
        <v>3.2598610992064736</v>
      </c>
    </row>
    <row r="1135" spans="1:14" ht="18" customHeight="1" x14ac:dyDescent="0.2">
      <c r="A1135" s="10">
        <f t="shared" si="99"/>
        <v>173</v>
      </c>
      <c r="B1135" s="2">
        <v>3</v>
      </c>
      <c r="C1135" s="5" t="s">
        <v>936</v>
      </c>
      <c r="D1135" s="6">
        <f>SUM(сходові!N1137)</f>
        <v>0.78875861897294208</v>
      </c>
      <c r="E1135" s="6">
        <f>SUM(прибудинкова!M1137)</f>
        <v>0.90947797525701346</v>
      </c>
      <c r="F1135" s="6">
        <f>'слюсарі х.в.'!P1137+'слюсарі кан'!P1137+'слюсарі ц.о.'!P714+'слюсарі г.в.'!P707+зварювальник!L1137+аварійки!J1137</f>
        <v>0.28539104725969699</v>
      </c>
      <c r="G1135" s="6">
        <f>'дератизація '!I1137</f>
        <v>4.0512284370099322E-3</v>
      </c>
      <c r="H1135" s="6">
        <f>SUM(димовенти!Q1137)</f>
        <v>9.7718269187107076E-2</v>
      </c>
      <c r="I1135" s="6">
        <f>'під зими'!L1137+майстерні!L1137+покрівлі!N1137+маляри!L1137</f>
        <v>0.24405225392331545</v>
      </c>
      <c r="J1135" s="6">
        <f>електрики!P1137</f>
        <v>6.6719310531356671E-2</v>
      </c>
      <c r="K1135" s="4">
        <f t="shared" si="96"/>
        <v>2.396168703568442</v>
      </c>
      <c r="L1135" s="4">
        <v>3.4511534337202443E-2</v>
      </c>
      <c r="M1135" s="4">
        <f t="shared" si="97"/>
        <v>2.4306802379056442</v>
      </c>
      <c r="N1135" s="4">
        <f t="shared" si="98"/>
        <v>2.9168162854867732</v>
      </c>
    </row>
    <row r="1136" spans="1:14" ht="18" customHeight="1" x14ac:dyDescent="0.2">
      <c r="A1136" s="10">
        <f t="shared" si="99"/>
        <v>174</v>
      </c>
      <c r="B1136" s="2">
        <v>6</v>
      </c>
      <c r="C1136" s="5" t="s">
        <v>937</v>
      </c>
      <c r="D1136" s="6">
        <f>SUM(сходові!N1138)</f>
        <v>0.86927943201707447</v>
      </c>
      <c r="E1136" s="6">
        <f>SUM(прибудинкова!M1138)</f>
        <v>0.38631823942850563</v>
      </c>
      <c r="F1136" s="6">
        <f>'слюсарі х.в.'!P1138+'слюсарі кан'!P1138+'слюсарі ц.о.'!P715+'слюсарі г.в.'!P708+зварювальник!L1138+аварійки!J1138</f>
        <v>0.46233293534771447</v>
      </c>
      <c r="G1136" s="6">
        <f>'дератизація '!I1138</f>
        <v>2.6500748934209012E-3</v>
      </c>
      <c r="H1136" s="6">
        <f>SUM(димовенти!Q1138)</f>
        <v>3.1148275418013731E-2</v>
      </c>
      <c r="I1136" s="6">
        <f>'під зими'!L1138+майстерні!L1138+покрівлі!N1138+маляри!L1138</f>
        <v>0.16926753054637358</v>
      </c>
      <c r="J1136" s="6">
        <f>електрики!P1138</f>
        <v>4.8039851067924723E-2</v>
      </c>
      <c r="K1136" s="4">
        <f t="shared" si="96"/>
        <v>1.9690363387190275</v>
      </c>
      <c r="L1136" s="4">
        <v>3.0312039876289498E-2</v>
      </c>
      <c r="M1136" s="4">
        <f t="shared" si="97"/>
        <v>1.999348378595317</v>
      </c>
      <c r="N1136" s="4">
        <f t="shared" si="98"/>
        <v>2.3992180543143804</v>
      </c>
    </row>
    <row r="1137" spans="1:14" ht="18" customHeight="1" x14ac:dyDescent="0.2">
      <c r="A1137" s="10">
        <f t="shared" si="99"/>
        <v>175</v>
      </c>
      <c r="B1137" s="2">
        <v>3</v>
      </c>
      <c r="C1137" s="5" t="s">
        <v>938</v>
      </c>
      <c r="D1137" s="6">
        <f>SUM(сходові!N1139)</f>
        <v>1.145271527966025</v>
      </c>
      <c r="E1137" s="6">
        <f>SUM(прибудинкова!M1139)</f>
        <v>0.62456687949381651</v>
      </c>
      <c r="F1137" s="6">
        <f>'слюсарі х.в.'!P1139+'слюсарі кан'!P1139+'слюсарі ц.о.'!P716+'слюсарі г.в.'!P709+зварювальник!L1139+аварійки!J1139</f>
        <v>0.22592020157295953</v>
      </c>
      <c r="G1137" s="6">
        <f>'дератизація '!I1139</f>
        <v>3.1061259706643661E-3</v>
      </c>
      <c r="H1137" s="6">
        <f>SUM(димовенти!Q1139)</f>
        <v>4.5161185252270954E-2</v>
      </c>
      <c r="I1137" s="6">
        <f>'під зими'!L1139+майстерні!L1139+покрівлі!N1139+маляри!L1139</f>
        <v>0.20023840088446163</v>
      </c>
      <c r="J1137" s="6">
        <f>електрики!P1139</f>
        <v>4.3628493293843162E-2</v>
      </c>
      <c r="K1137" s="4">
        <f t="shared" si="96"/>
        <v>2.2878928144340414</v>
      </c>
      <c r="L1137" s="4">
        <v>3.2826704417735497E-2</v>
      </c>
      <c r="M1137" s="4">
        <f t="shared" si="97"/>
        <v>2.3207195188517771</v>
      </c>
      <c r="N1137" s="4">
        <f t="shared" si="98"/>
        <v>2.7848634226221325</v>
      </c>
    </row>
    <row r="1138" spans="1:14" ht="18" customHeight="1" x14ac:dyDescent="0.2">
      <c r="A1138" s="10">
        <f t="shared" si="99"/>
        <v>176</v>
      </c>
      <c r="B1138" s="2">
        <v>3</v>
      </c>
      <c r="C1138" s="5" t="s">
        <v>939</v>
      </c>
      <c r="D1138" s="6">
        <f>SUM(сходові!N1140)</f>
        <v>0.76690990500393308</v>
      </c>
      <c r="E1138" s="6">
        <f>SUM(прибудинкова!M1140)</f>
        <v>1.1947956374417616</v>
      </c>
      <c r="F1138" s="6">
        <f>'слюсарі х.в.'!P1140+'слюсарі кан'!P1140+'слюсарі ц.о.'!P717+'слюсарі г.в.'!P710+зварювальник!L1140+аварійки!J1140</f>
        <v>0.28068090404094692</v>
      </c>
      <c r="G1138" s="6">
        <f>'дератизація '!I1140</f>
        <v>4.4472681067344345E-3</v>
      </c>
      <c r="H1138" s="6">
        <f>SUM(димовенти!Q1140)</f>
        <v>9.5011460714071586E-2</v>
      </c>
      <c r="I1138" s="6">
        <f>'під зими'!L1140+майстерні!L1140+покрівлі!N1140+маляри!L1140</f>
        <v>0.19515261942822093</v>
      </c>
      <c r="J1138" s="6">
        <f>електрики!P1140</f>
        <v>6.4612710034728918E-2</v>
      </c>
      <c r="K1138" s="4">
        <f t="shared" si="96"/>
        <v>2.6016105047703979</v>
      </c>
      <c r="L1138" s="4">
        <v>3.7442890309364651E-2</v>
      </c>
      <c r="M1138" s="4">
        <f t="shared" si="97"/>
        <v>2.6390533950797623</v>
      </c>
      <c r="N1138" s="4">
        <f t="shared" si="98"/>
        <v>3.1668640740957148</v>
      </c>
    </row>
    <row r="1139" spans="1:14" ht="18" customHeight="1" x14ac:dyDescent="0.2">
      <c r="A1139" s="10">
        <f t="shared" si="99"/>
        <v>177</v>
      </c>
      <c r="B1139" s="2">
        <v>2</v>
      </c>
      <c r="C1139" s="5" t="s">
        <v>940</v>
      </c>
      <c r="D1139" s="6">
        <f>SUM(сходові!N1141)</f>
        <v>0</v>
      </c>
      <c r="E1139" s="6">
        <f>SUM(прибудинкова!M1141)</f>
        <v>1.3553067978533093</v>
      </c>
      <c r="F1139" s="6">
        <f>'слюсарі х.в.'!P1141+'слюсарі кан'!P1141+'слюсарі ц.о.'!P718+'слюсарі г.в.'!P711+зварювальник!L1141+аварійки!J1141</f>
        <v>0.37574537715299472</v>
      </c>
      <c r="G1139" s="6">
        <f>'дератизація '!I1141</f>
        <v>6.7084078711985694E-3</v>
      </c>
      <c r="H1139" s="6">
        <f>SUM(димовенти!Q1141)</f>
        <v>0.13376389907329936</v>
      </c>
      <c r="I1139" s="6">
        <f>'під зими'!L1141+майстерні!L1141+покрівлі!N1141+маляри!L1141</f>
        <v>0.19050042574262038</v>
      </c>
      <c r="J1139" s="6">
        <f>електрики!P1141</f>
        <v>0.10238265626056517</v>
      </c>
      <c r="K1139" s="4">
        <f t="shared" si="96"/>
        <v>2.1644075639539877</v>
      </c>
      <c r="L1139" s="4">
        <v>3.0791985429572621E-2</v>
      </c>
      <c r="M1139" s="4">
        <f t="shared" si="97"/>
        <v>2.1951995493835605</v>
      </c>
      <c r="N1139" s="4">
        <f t="shared" si="98"/>
        <v>2.6342394592602725</v>
      </c>
    </row>
    <row r="1140" spans="1:14" ht="18" customHeight="1" x14ac:dyDescent="0.2">
      <c r="A1140" s="10">
        <f t="shared" si="99"/>
        <v>178</v>
      </c>
      <c r="B1140" s="2">
        <v>2</v>
      </c>
      <c r="C1140" s="5" t="s">
        <v>941</v>
      </c>
      <c r="D1140" s="6">
        <f>SUM(сходові!N1142)</f>
        <v>0</v>
      </c>
      <c r="E1140" s="6">
        <f>SUM(прибудинкова!M1142)</f>
        <v>5.8416684786547803E-2</v>
      </c>
      <c r="F1140" s="6">
        <f>'слюсарі х.в.'!P1142+'слюсарі кан'!P1142+'слюсарі ц.о.'!P719+'слюсарі г.в.'!P712+зварювальник!L1142+аварійки!J1142</f>
        <v>0.18465654510723284</v>
      </c>
      <c r="G1140" s="6">
        <f>'дератизація '!I1142</f>
        <v>1.9569471624266148E-3</v>
      </c>
      <c r="H1140" s="6">
        <f>SUM(димовенти!Q1142)</f>
        <v>2.4388134240696129E-2</v>
      </c>
      <c r="I1140" s="6">
        <f>'під зими'!L1142+майстерні!L1142+покрівлі!N1142+маляри!L1142</f>
        <v>0.15017776326698307</v>
      </c>
      <c r="J1140" s="6">
        <f>електрики!P1142</f>
        <v>2.7398724087059286E-2</v>
      </c>
      <c r="K1140" s="4">
        <f t="shared" si="96"/>
        <v>0.44699479865094571</v>
      </c>
      <c r="L1140" s="4">
        <v>7.4285228415330584E-3</v>
      </c>
      <c r="M1140" s="4">
        <f t="shared" si="97"/>
        <v>0.45442332149247877</v>
      </c>
      <c r="N1140" s="4">
        <f t="shared" si="98"/>
        <v>0.5453079857909745</v>
      </c>
    </row>
    <row r="1141" spans="1:14" ht="18" customHeight="1" x14ac:dyDescent="0.2">
      <c r="A1141" s="10">
        <f t="shared" si="99"/>
        <v>179</v>
      </c>
      <c r="B1141" s="2">
        <v>3</v>
      </c>
      <c r="C1141" s="5" t="s">
        <v>942</v>
      </c>
      <c r="D1141" s="6">
        <f>SUM(сходові!N1143)</f>
        <v>1.2088227637897759</v>
      </c>
      <c r="E1141" s="6">
        <f>SUM(прибудинкова!M1143)</f>
        <v>0.52141492931196975</v>
      </c>
      <c r="F1141" s="6">
        <f>'слюсарі х.в.'!P1143+'слюсарі кан'!P1143+'слюсарі ц.о.'!P720+'слюсарі г.в.'!P713+зварювальник!L1143+аварійки!J1143</f>
        <v>0.21345798960363913</v>
      </c>
      <c r="G1141" s="6">
        <f>'дератизація '!I1143</f>
        <v>2.9217719132893496E-3</v>
      </c>
      <c r="H1141" s="6">
        <f>SUM(димовенти!Q1143)</f>
        <v>5.6380033615060762E-2</v>
      </c>
      <c r="I1141" s="6">
        <f>'під зими'!L1143+майстерні!L1143+покрівлі!N1143+маляри!L1143</f>
        <v>0.15936077547986269</v>
      </c>
      <c r="J1141" s="6">
        <f>електрики!P1143</f>
        <v>3.8494715489986141E-2</v>
      </c>
      <c r="K1141" s="4">
        <f t="shared" si="96"/>
        <v>2.2008529792035829</v>
      </c>
      <c r="L1141" s="4">
        <v>3.1935236807455469E-2</v>
      </c>
      <c r="M1141" s="4">
        <f t="shared" si="97"/>
        <v>2.2327882160110386</v>
      </c>
      <c r="N1141" s="4">
        <f t="shared" si="98"/>
        <v>2.6793458592132464</v>
      </c>
    </row>
    <row r="1142" spans="1:14" ht="18" customHeight="1" x14ac:dyDescent="0.2">
      <c r="A1142" s="10">
        <f t="shared" si="99"/>
        <v>180</v>
      </c>
      <c r="B1142" s="2">
        <v>2</v>
      </c>
      <c r="C1142" s="5" t="s">
        <v>943</v>
      </c>
      <c r="D1142" s="6">
        <f>SUM(сходові!N1144)</f>
        <v>0</v>
      </c>
      <c r="E1142" s="6">
        <f>SUM(прибудинкова!M1144)</f>
        <v>1.312363890362511</v>
      </c>
      <c r="F1142" s="6">
        <f>'слюсарі х.в.'!P1144+'слюсарі кан'!P1144+'слюсарі ц.о.'!P721+'слюсарі г.в.'!P714+зварювальник!L1144+аварійки!J1144</f>
        <v>0.32156150981976617</v>
      </c>
      <c r="G1142" s="6">
        <f>'дератизація '!I1144</f>
        <v>5.3050397877984082E-3</v>
      </c>
      <c r="H1142" s="6">
        <f>SUM(димовенти!Q1144)</f>
        <v>0.10908676596839756</v>
      </c>
      <c r="I1142" s="6">
        <f>'під зими'!L1144+майстерні!L1144+покрівлі!N1144+маляри!L1144</f>
        <v>0.19003464568114878</v>
      </c>
      <c r="J1142" s="6">
        <f>електрики!P1144</f>
        <v>8.1036616452656474E-2</v>
      </c>
      <c r="K1142" s="4">
        <f t="shared" si="96"/>
        <v>2.0193884680722785</v>
      </c>
      <c r="L1142" s="4">
        <v>2.8965198963162186E-2</v>
      </c>
      <c r="M1142" s="4">
        <f t="shared" si="97"/>
        <v>2.0483536670354408</v>
      </c>
      <c r="N1142" s="4">
        <f t="shared" si="98"/>
        <v>2.4580244004425289</v>
      </c>
    </row>
    <row r="1143" spans="1:14" ht="18" customHeight="1" x14ac:dyDescent="0.2">
      <c r="A1143" s="10">
        <f t="shared" si="99"/>
        <v>181</v>
      </c>
      <c r="B1143" s="2">
        <v>4</v>
      </c>
      <c r="C1143" s="5" t="s">
        <v>944</v>
      </c>
      <c r="D1143" s="6">
        <f>SUM(сходові!N1145)</f>
        <v>1.3217853621539628</v>
      </c>
      <c r="E1143" s="6">
        <f>SUM(прибудинкова!M1145)</f>
        <v>0.82645293894577176</v>
      </c>
      <c r="F1143" s="6">
        <f>'слюсарі х.в.'!P1145+'слюсарі кан'!P1145+'слюсарі ц.о.'!P722+'слюсарі г.в.'!P715+зварювальник!L1145+аварійки!J1145</f>
        <v>0.26188655236923319</v>
      </c>
      <c r="G1143" s="6">
        <f>'дератизація '!I1145</f>
        <v>3.2992036405005694E-3</v>
      </c>
      <c r="H1143" s="6">
        <f>SUM(димовенти!Q1145)</f>
        <v>6.805371520543739E-2</v>
      </c>
      <c r="I1143" s="6">
        <f>'під зими'!L1145+майстерні!L1145+покрівлі!N1145+маляри!L1145</f>
        <v>0.17999099292757326</v>
      </c>
      <c r="J1143" s="6">
        <f>електрики!P1145</f>
        <v>5.7711211176989977E-2</v>
      </c>
      <c r="K1143" s="4">
        <f t="shared" si="96"/>
        <v>2.7191799764194688</v>
      </c>
      <c r="L1143" s="4">
        <v>3.8581040264952904E-2</v>
      </c>
      <c r="M1143" s="4">
        <f t="shared" si="97"/>
        <v>2.7577610166844218</v>
      </c>
      <c r="N1143" s="4">
        <f t="shared" si="98"/>
        <v>3.309313220021306</v>
      </c>
    </row>
    <row r="1144" spans="1:14" ht="18" customHeight="1" x14ac:dyDescent="0.2">
      <c r="A1144" s="10">
        <f t="shared" si="99"/>
        <v>182</v>
      </c>
      <c r="B1144" s="2">
        <v>2</v>
      </c>
      <c r="C1144" s="5" t="s">
        <v>945</v>
      </c>
      <c r="D1144" s="6">
        <f>SUM(сходові!N1146)</f>
        <v>0</v>
      </c>
      <c r="E1144" s="6">
        <f>SUM(прибудинкова!M1146)</f>
        <v>1.1168740839440374</v>
      </c>
      <c r="F1144" s="6">
        <f>'слюсарі х.в.'!P1146+'слюсарі кан'!P1146+'слюсарі ц.о.'!P723+'слюсарі г.в.'!P716+зварювальник!L1146+аварійки!J1146</f>
        <v>0.28872162050954259</v>
      </c>
      <c r="G1144" s="6">
        <f>'дератизація '!I1146</f>
        <v>6.9953364423717525E-3</v>
      </c>
      <c r="H1144" s="6">
        <f>SUM(димовенти!Q1146)</f>
        <v>9.9632271261791264E-2</v>
      </c>
      <c r="I1144" s="6">
        <f>'під зими'!L1146+майстерні!L1146+покрівлі!N1146+маляри!L1146</f>
        <v>0.24296349385374508</v>
      </c>
      <c r="J1144" s="6">
        <f>електрики!P1146</f>
        <v>6.8026137799592434E-2</v>
      </c>
      <c r="K1144" s="4">
        <f t="shared" si="96"/>
        <v>1.8232129438110807</v>
      </c>
      <c r="L1144" s="4">
        <v>2.6484154273554106E-2</v>
      </c>
      <c r="M1144" s="4">
        <f t="shared" si="97"/>
        <v>1.8496970980846348</v>
      </c>
      <c r="N1144" s="4">
        <f t="shared" si="98"/>
        <v>2.2196365177015616</v>
      </c>
    </row>
    <row r="1145" spans="1:14" ht="18" customHeight="1" x14ac:dyDescent="0.2">
      <c r="A1145" s="10">
        <f t="shared" si="99"/>
        <v>183</v>
      </c>
      <c r="B1145" s="2">
        <v>4</v>
      </c>
      <c r="C1145" s="5" t="s">
        <v>946</v>
      </c>
      <c r="D1145" s="6">
        <f>SUM(сходові!N1147)</f>
        <v>1.3761014483312706</v>
      </c>
      <c r="E1145" s="6">
        <f>SUM(прибудинкова!M1147)</f>
        <v>0.64928826569387443</v>
      </c>
      <c r="F1145" s="6">
        <f>'слюсарі х.в.'!P1147+'слюсарі кан'!P1147+'слюсарі ц.о.'!P724+'слюсарі г.в.'!P717+зварювальник!L1147+аварійки!J1147</f>
        <v>0.29334643003244432</v>
      </c>
      <c r="G1145" s="6">
        <f>'дератизація '!I1147</f>
        <v>1.7099863201094391E-3</v>
      </c>
      <c r="H1145" s="6">
        <f>SUM(димовенти!Q1147)</f>
        <v>0.10229004046781713</v>
      </c>
      <c r="I1145" s="6">
        <f>'під зими'!L1147+майстерні!L1147+покрівлі!N1147+маляри!L1147</f>
        <v>0.17467880476910319</v>
      </c>
      <c r="J1145" s="6">
        <f>електрики!P1147</f>
        <v>6.9840788534328485E-2</v>
      </c>
      <c r="K1145" s="4">
        <f t="shared" si="96"/>
        <v>2.6672557641489476</v>
      </c>
      <c r="L1145" s="4">
        <v>3.8440039152180638E-2</v>
      </c>
      <c r="M1145" s="4">
        <f t="shared" si="97"/>
        <v>2.7056958033011282</v>
      </c>
      <c r="N1145" s="4">
        <f t="shared" si="98"/>
        <v>3.2468349639613536</v>
      </c>
    </row>
    <row r="1146" spans="1:14" ht="18" customHeight="1" x14ac:dyDescent="0.2">
      <c r="A1146" s="10">
        <f t="shared" si="99"/>
        <v>184</v>
      </c>
      <c r="B1146" s="2">
        <v>1</v>
      </c>
      <c r="C1146" s="5" t="s">
        <v>947</v>
      </c>
      <c r="D1146" s="6">
        <f>SUM(сходові!N1148)</f>
        <v>0</v>
      </c>
      <c r="E1146" s="6">
        <f>SUM(прибудинкова!M1148)</f>
        <v>1.3521532850630196</v>
      </c>
      <c r="F1146" s="6">
        <f>'слюсарі х.в.'!P1148+'слюсарі кан'!P1148+'слюсарі ц.о.'!P725+'слюсарі г.в.'!P718+зварювальник!L1148+аварійки!J1148</f>
        <v>0.27236783343503179</v>
      </c>
      <c r="G1146" s="6">
        <f>'дератизація '!I1148</f>
        <v>3.2180209171359616E-3</v>
      </c>
      <c r="H1146" s="6">
        <f>SUM(димовенти!Q1148)</f>
        <v>9.0234134652422762E-2</v>
      </c>
      <c r="I1146" s="6">
        <f>'під зими'!L1148+майстерні!L1148+покрівлі!N1148+маляри!L1148</f>
        <v>0.17375959966060534</v>
      </c>
      <c r="J1146" s="6">
        <f>електрики!P1148</f>
        <v>6.160935207392694E-2</v>
      </c>
      <c r="K1146" s="4">
        <f t="shared" ref="K1146:K1204" si="100">SUM(D1146,E1146,F1146,G1146,H1146,I1146,J1146)</f>
        <v>1.9533422258021425</v>
      </c>
      <c r="L1146" s="4">
        <v>2.8359136667107543E-2</v>
      </c>
      <c r="M1146" s="4">
        <f t="shared" ref="M1146:M1204" si="101">SUM(L1146+K1146)</f>
        <v>1.9817013624692499</v>
      </c>
      <c r="N1146" s="4">
        <f t="shared" ref="N1146:N1204" si="102">M1146*1.2</f>
        <v>2.3780416349630999</v>
      </c>
    </row>
    <row r="1147" spans="1:14" ht="18" customHeight="1" x14ac:dyDescent="0.2">
      <c r="A1147" s="10">
        <f t="shared" si="99"/>
        <v>185</v>
      </c>
      <c r="B1147" s="2">
        <v>3</v>
      </c>
      <c r="C1147" s="5" t="s">
        <v>948</v>
      </c>
      <c r="D1147" s="6">
        <f>SUM(сходові!N1149)</f>
        <v>1.5484167318217359</v>
      </c>
      <c r="E1147" s="6">
        <f>SUM(прибудинкова!M1149)</f>
        <v>0.45875668491008592</v>
      </c>
      <c r="F1147" s="6">
        <f>'слюсарі х.в.'!P1149+'слюсарі кан'!P1149+'слюсарі ц.о.'!P726+'слюсарі г.в.'!P719+зварювальник!L1149+аварійки!J1149</f>
        <v>0.28066474587556278</v>
      </c>
      <c r="G1147" s="6">
        <f>'дератизація '!I1149</f>
        <v>3.9093041438623922E-3</v>
      </c>
      <c r="H1147" s="6">
        <f>SUM(димовенти!Q1149)</f>
        <v>9.500217499664447E-2</v>
      </c>
      <c r="I1147" s="6">
        <f>'під зими'!L1149+майстерні!L1149+покрівлі!N1149+маляри!L1149</f>
        <v>0.21806067663927367</v>
      </c>
      <c r="J1147" s="6">
        <f>електрики!P1149</f>
        <v>6.4864837122920613E-2</v>
      </c>
      <c r="K1147" s="4">
        <f t="shared" si="100"/>
        <v>2.6696751555100859</v>
      </c>
      <c r="L1147" s="4">
        <v>3.8443123413312463E-2</v>
      </c>
      <c r="M1147" s="4">
        <f t="shared" si="101"/>
        <v>2.7081182789233984</v>
      </c>
      <c r="N1147" s="4">
        <f t="shared" si="102"/>
        <v>3.2497419347080778</v>
      </c>
    </row>
    <row r="1148" spans="1:14" ht="18" customHeight="1" x14ac:dyDescent="0.2">
      <c r="A1148" s="10">
        <f t="shared" si="99"/>
        <v>186</v>
      </c>
      <c r="B1148" s="2">
        <v>2</v>
      </c>
      <c r="C1148" s="5" t="s">
        <v>949</v>
      </c>
      <c r="D1148" s="6">
        <f>SUM(сходові!N1150)</f>
        <v>0</v>
      </c>
      <c r="E1148" s="6">
        <f>SUM(прибудинкова!M1150)</f>
        <v>1.1142090651558074</v>
      </c>
      <c r="F1148" s="6">
        <f>'слюсарі х.в.'!P1150+'слюсарі кан'!P1150+'слюсарі ц.о.'!P727+'слюсарі г.в.'!P720+зварювальник!L1150+аварійки!J1150</f>
        <v>0.23667036714922413</v>
      </c>
      <c r="G1148" s="6">
        <f>'дератизація '!I1150</f>
        <v>2.3607176581680834E-3</v>
      </c>
      <c r="H1148" s="6">
        <f>SUM(димовенти!Q1150)</f>
        <v>5.295610451981185E-2</v>
      </c>
      <c r="I1148" s="6">
        <f>'під зими'!L1150+майстерні!L1150+покрівлі!N1150+маляри!L1150</f>
        <v>0.21804870379111752</v>
      </c>
      <c r="J1148" s="6">
        <f>електрики!P1150</f>
        <v>4.7825107814985092E-2</v>
      </c>
      <c r="K1148" s="4">
        <f t="shared" si="100"/>
        <v>1.6720700660891141</v>
      </c>
      <c r="L1148" s="4">
        <v>2.4288803408225923E-2</v>
      </c>
      <c r="M1148" s="4">
        <f t="shared" si="101"/>
        <v>1.6963588694973399</v>
      </c>
      <c r="N1148" s="4">
        <f t="shared" si="102"/>
        <v>2.0356306433968077</v>
      </c>
    </row>
    <row r="1149" spans="1:14" ht="18" customHeight="1" x14ac:dyDescent="0.2">
      <c r="A1149" s="10">
        <f t="shared" si="99"/>
        <v>187</v>
      </c>
      <c r="B1149" s="2">
        <v>2</v>
      </c>
      <c r="C1149" s="5" t="s">
        <v>950</v>
      </c>
      <c r="D1149" s="6">
        <f>SUM(сходові!N1151)</f>
        <v>0</v>
      </c>
      <c r="E1149" s="6">
        <f>SUM(прибудинкова!M1151)</f>
        <v>1.2478133048737103</v>
      </c>
      <c r="F1149" s="6">
        <f>'слюсарі х.в.'!P1151+'слюсарі кан'!P1151+'слюсарі ц.о.'!P728+'слюсарі г.в.'!P721+зварювальник!L1151+аварійки!J1151</f>
        <v>0.32189823161207509</v>
      </c>
      <c r="G1149" s="6">
        <f>'дератизація '!I1151</f>
        <v>5.0693703308431169E-3</v>
      </c>
      <c r="H1149" s="6">
        <f>SUM(димовенти!Q1151)</f>
        <v>9.975189378598498E-2</v>
      </c>
      <c r="I1149" s="6">
        <f>'під зими'!L1151+майстерні!L1151+покрівлі!N1151+маляри!L1151</f>
        <v>0.23188090877472362</v>
      </c>
      <c r="J1149" s="6">
        <f>електрики!P1151</f>
        <v>8.1295194648203062E-2</v>
      </c>
      <c r="K1149" s="4">
        <f t="shared" si="100"/>
        <v>1.98770890402554</v>
      </c>
      <c r="L1149" s="4">
        <v>2.8673862292597607E-2</v>
      </c>
      <c r="M1149" s="4">
        <f t="shared" si="101"/>
        <v>2.0163827663181375</v>
      </c>
      <c r="N1149" s="4">
        <f t="shared" si="102"/>
        <v>2.4196593195817648</v>
      </c>
    </row>
    <row r="1150" spans="1:14" ht="18" customHeight="1" x14ac:dyDescent="0.2">
      <c r="A1150" s="10">
        <f t="shared" si="99"/>
        <v>188</v>
      </c>
      <c r="B1150" s="2">
        <v>2</v>
      </c>
      <c r="C1150" s="5" t="s">
        <v>951</v>
      </c>
      <c r="D1150" s="6">
        <f>SUM(сходові!N1152)</f>
        <v>0</v>
      </c>
      <c r="E1150" s="6">
        <f>SUM(прибудинкова!M1152)</f>
        <v>1.0106343441724515</v>
      </c>
      <c r="F1150" s="6">
        <f>'слюсарі х.в.'!P1152+'слюсарі кан'!P1152+'слюсарі ц.о.'!P729+'слюсарі г.в.'!P722+зварювальник!L1152+аварійки!J1152</f>
        <v>0.23419873270447153</v>
      </c>
      <c r="G1150" s="6">
        <f>'дератизація '!I1152</f>
        <v>5.6631348191450498E-3</v>
      </c>
      <c r="H1150" s="6">
        <f>SUM(димовенти!Q1152)</f>
        <v>6.8299250622921401E-2</v>
      </c>
      <c r="I1150" s="6">
        <f>'під зими'!L1152+майстерні!L1152+покрівлі!N1152+маляри!L1152</f>
        <v>0.24040647728794728</v>
      </c>
      <c r="J1150" s="6">
        <f>електрики!P1152</f>
        <v>4.6632824642486415E-2</v>
      </c>
      <c r="K1150" s="4">
        <f t="shared" si="100"/>
        <v>1.6058347642494231</v>
      </c>
      <c r="L1150" s="4">
        <v>2.3431386827657663E-2</v>
      </c>
      <c r="M1150" s="4">
        <f t="shared" si="101"/>
        <v>1.6292661510770807</v>
      </c>
      <c r="N1150" s="4">
        <f t="shared" si="102"/>
        <v>1.9551193812924967</v>
      </c>
    </row>
    <row r="1151" spans="1:14" ht="18" customHeight="1" x14ac:dyDescent="0.2">
      <c r="A1151" s="10">
        <f t="shared" si="99"/>
        <v>189</v>
      </c>
      <c r="B1151" s="2">
        <v>2</v>
      </c>
      <c r="C1151" s="5" t="s">
        <v>952</v>
      </c>
      <c r="D1151" s="6">
        <f>SUM(сходові!N1153)</f>
        <v>0</v>
      </c>
      <c r="E1151" s="6">
        <f>SUM(прибудинкова!M1153)</f>
        <v>1.3539393686552637</v>
      </c>
      <c r="F1151" s="6">
        <f>'слюсарі х.в.'!P1153+'слюсарі кан'!P1153+'слюсарі ц.о.'!P730+'слюсарі г.в.'!P723+зварювальник!L1153+аварійки!J1153</f>
        <v>0.25105663013340263</v>
      </c>
      <c r="G1151" s="6">
        <f>'дератизація '!I1153</f>
        <v>1.0429703796412183E-3</v>
      </c>
      <c r="H1151" s="6">
        <f>SUM(димовенти!Q1153)</f>
        <v>7.7987087590711671E-2</v>
      </c>
      <c r="I1151" s="6">
        <f>'під зими'!L1153+майстерні!L1153+покрівлі!N1153+маляри!L1153</f>
        <v>0.1401319416892404</v>
      </c>
      <c r="J1151" s="6">
        <f>електрики!P1153</f>
        <v>5.3247409698158249E-2</v>
      </c>
      <c r="K1151" s="4">
        <f t="shared" si="100"/>
        <v>1.8774054081464178</v>
      </c>
      <c r="L1151" s="4">
        <v>2.7327952032386027E-2</v>
      </c>
      <c r="M1151" s="4">
        <f t="shared" si="101"/>
        <v>1.9047333601788039</v>
      </c>
      <c r="N1151" s="4">
        <f t="shared" si="102"/>
        <v>2.2856800322145645</v>
      </c>
    </row>
    <row r="1152" spans="1:14" ht="18" customHeight="1" x14ac:dyDescent="0.2">
      <c r="A1152" s="10">
        <f t="shared" si="99"/>
        <v>190</v>
      </c>
      <c r="B1152" s="2">
        <v>2</v>
      </c>
      <c r="C1152" s="5" t="s">
        <v>953</v>
      </c>
      <c r="D1152" s="6">
        <f>SUM(сходові!N1154)</f>
        <v>0</v>
      </c>
      <c r="E1152" s="6">
        <f>SUM(прибудинкова!M1154)</f>
        <v>1.2669963393001127</v>
      </c>
      <c r="F1152" s="6">
        <f>'слюсарі х.в.'!P1154+'слюсарі кан'!P1154+'слюсарі ц.о.'!P731+'слюсарі г.в.'!P724+зварювальник!L1154+аварійки!J1154</f>
        <v>0.31914174803184114</v>
      </c>
      <c r="G1152" s="6">
        <f>'дератизація '!I1154</f>
        <v>3.8703434929850027E-3</v>
      </c>
      <c r="H1152" s="6">
        <f>SUM(димовенти!Q1154)</f>
        <v>0.10852542755003532</v>
      </c>
      <c r="I1152" s="6">
        <f>'під зими'!L1154+майстерні!L1154+покрівлі!N1154+маляри!L1154</f>
        <v>0.19889375224978625</v>
      </c>
      <c r="J1152" s="6">
        <f>електрики!P1154</f>
        <v>8.0076161643882926E-2</v>
      </c>
      <c r="K1152" s="4">
        <f t="shared" si="100"/>
        <v>1.9775037722686433</v>
      </c>
      <c r="L1152" s="4">
        <v>2.866084242903133E-2</v>
      </c>
      <c r="M1152" s="4">
        <f t="shared" si="101"/>
        <v>2.0061646146976746</v>
      </c>
      <c r="N1152" s="4">
        <f t="shared" si="102"/>
        <v>2.4073975376372094</v>
      </c>
    </row>
    <row r="1153" spans="1:14" ht="18" customHeight="1" x14ac:dyDescent="0.2">
      <c r="A1153" s="10">
        <f t="shared" si="99"/>
        <v>191</v>
      </c>
      <c r="B1153" s="2">
        <v>5</v>
      </c>
      <c r="C1153" s="5" t="s">
        <v>954</v>
      </c>
      <c r="D1153" s="6">
        <f>SUM(сходові!N1155)</f>
        <v>0.91449666381889394</v>
      </c>
      <c r="E1153" s="6">
        <f>SUM(прибудинкова!M1155)</f>
        <v>0.92351342108566903</v>
      </c>
      <c r="F1153" s="6">
        <f>'слюсарі х.в.'!P1155+'слюсарі кан'!P1155+'слюсарі ц.о.'!P732+'слюсарі г.в.'!P725+зварювальник!L1155+аварійки!J1155</f>
        <v>0.45930698936484449</v>
      </c>
      <c r="G1153" s="6">
        <f>'дератизація '!I1155</f>
        <v>1.6685974723132004E-3</v>
      </c>
      <c r="H1153" s="6">
        <f>SUM(димовенти!Q1155)</f>
        <v>2.8721941271538574E-2</v>
      </c>
      <c r="I1153" s="6">
        <f>'під зими'!L1155+майстерні!L1155+покрівлі!N1155+маляри!L1155</f>
        <v>0.14276969208916801</v>
      </c>
      <c r="J1153" s="6">
        <f>електрики!P1155</f>
        <v>4.6874206592282357E-2</v>
      </c>
      <c r="K1153" s="4">
        <f t="shared" si="100"/>
        <v>2.5173515116947098</v>
      </c>
      <c r="L1153" s="4">
        <v>3.8019500738255774E-2</v>
      </c>
      <c r="M1153" s="4">
        <f t="shared" si="101"/>
        <v>2.5553710124329658</v>
      </c>
      <c r="N1153" s="4">
        <f t="shared" si="102"/>
        <v>3.0664452149195589</v>
      </c>
    </row>
    <row r="1154" spans="1:14" ht="18" customHeight="1" x14ac:dyDescent="0.2">
      <c r="A1154" s="10">
        <f t="shared" si="99"/>
        <v>192</v>
      </c>
      <c r="B1154" s="2">
        <v>5</v>
      </c>
      <c r="C1154" s="5" t="s">
        <v>955</v>
      </c>
      <c r="D1154" s="6">
        <f>SUM(сходові!N1156)</f>
        <v>0.65854326069410807</v>
      </c>
      <c r="E1154" s="6">
        <f>SUM(прибудинкова!M1156)</f>
        <v>1.1276685776005317</v>
      </c>
      <c r="F1154" s="6">
        <f>'слюсарі х.в.'!P1156+'слюсарі кан'!P1156+'слюсарі ц.о.'!P733+'слюсарі г.в.'!P726+зварювальник!L1156+аварійки!J1156</f>
        <v>0.45057024410404312</v>
      </c>
      <c r="G1154" s="6">
        <f>'дератизація '!I1156</f>
        <v>2.4925224327018943E-3</v>
      </c>
      <c r="H1154" s="6">
        <f>SUM(димовенти!Q1156)</f>
        <v>2.750278576036597E-2</v>
      </c>
      <c r="I1154" s="6">
        <f>'під зими'!L1156+майстерні!L1156+покрівлі!N1156+маляри!L1156</f>
        <v>0.14566434918063487</v>
      </c>
      <c r="J1154" s="6">
        <f>електрики!P1156</f>
        <v>4.3444062898642812E-2</v>
      </c>
      <c r="K1154" s="4">
        <f t="shared" si="100"/>
        <v>2.4558858026710277</v>
      </c>
      <c r="L1154" s="4">
        <v>3.7120481713249553E-2</v>
      </c>
      <c r="M1154" s="4">
        <f t="shared" si="101"/>
        <v>2.4930062843842773</v>
      </c>
      <c r="N1154" s="4">
        <f t="shared" si="102"/>
        <v>2.9916075412611325</v>
      </c>
    </row>
    <row r="1155" spans="1:14" ht="18" customHeight="1" x14ac:dyDescent="0.2">
      <c r="A1155" s="10">
        <f t="shared" si="99"/>
        <v>193</v>
      </c>
      <c r="B1155" s="2">
        <v>4</v>
      </c>
      <c r="C1155" s="5" t="s">
        <v>956</v>
      </c>
      <c r="D1155" s="6">
        <f>SUM(сходові!N1157)</f>
        <v>0.71680797054255863</v>
      </c>
      <c r="E1155" s="6">
        <f>SUM(прибудинкова!M1157)</f>
        <v>0.98338543601196471</v>
      </c>
      <c r="F1155" s="6">
        <f>'слюсарі х.в.'!P1157+'слюсарі кан'!P1157+'слюсарі ц.о.'!P734+'слюсарі г.в.'!P727+зварювальник!L1157+аварійки!J1157</f>
        <v>0.46256411540368869</v>
      </c>
      <c r="G1155" s="6">
        <f>'дератизація '!I1157</f>
        <v>1.3603317790064136E-3</v>
      </c>
      <c r="H1155" s="6">
        <f>SUM(димовенти!Q1157)</f>
        <v>2.858437682261844E-2</v>
      </c>
      <c r="I1155" s="6">
        <f>'під зими'!L1157+майстерні!L1157+покрівлі!N1157+маляри!L1157</f>
        <v>0.13711594675803321</v>
      </c>
      <c r="J1155" s="6">
        <f>електрики!P1157</f>
        <v>4.8178198148255254E-2</v>
      </c>
      <c r="K1155" s="4">
        <f t="shared" si="100"/>
        <v>2.3779963754661257</v>
      </c>
      <c r="L1155" s="4">
        <v>3.6024313121552298E-2</v>
      </c>
      <c r="M1155" s="4">
        <f t="shared" si="101"/>
        <v>2.4140206885876783</v>
      </c>
      <c r="N1155" s="4">
        <f t="shared" si="102"/>
        <v>2.8968248263052137</v>
      </c>
    </row>
    <row r="1156" spans="1:14" ht="18" customHeight="1" x14ac:dyDescent="0.2">
      <c r="A1156" s="10">
        <f t="shared" ref="A1156:A1219" si="103">A1155+1</f>
        <v>194</v>
      </c>
      <c r="B1156" s="2">
        <v>4</v>
      </c>
      <c r="C1156" s="5" t="s">
        <v>957</v>
      </c>
      <c r="D1156" s="6">
        <f>SUM(сходові!N1158)</f>
        <v>0.79393546175047158</v>
      </c>
      <c r="E1156" s="6">
        <f>SUM(прибудинкова!M1158)</f>
        <v>1.0558845379857844</v>
      </c>
      <c r="F1156" s="6">
        <f>'слюсарі х.в.'!P1158+'слюсарі кан'!P1158+'слюсарі ц.о.'!P735+'слюсарі г.в.'!P728+зварювальник!L1158+аварійки!J1158</f>
        <v>0.45520425957802346</v>
      </c>
      <c r="G1156" s="6">
        <f>'дератизація '!I1158</f>
        <v>3.3231791747438382E-3</v>
      </c>
      <c r="H1156" s="6">
        <f>SUM(димовенти!Q1158)</f>
        <v>2.9334679981103493E-2</v>
      </c>
      <c r="I1156" s="6">
        <f>'під зими'!L1158+майстерні!L1158+покрівлі!N1158+маляри!L1158</f>
        <v>0.17494874805053895</v>
      </c>
      <c r="J1156" s="6">
        <f>електрики!P1158</f>
        <v>4.5242750634035225E-2</v>
      </c>
      <c r="K1156" s="4">
        <f t="shared" si="100"/>
        <v>2.5578736171547014</v>
      </c>
      <c r="L1156" s="4">
        <v>3.8535761052714612E-2</v>
      </c>
      <c r="M1156" s="4">
        <f t="shared" si="101"/>
        <v>2.596409378207416</v>
      </c>
      <c r="N1156" s="4">
        <f t="shared" si="102"/>
        <v>3.1156912538488992</v>
      </c>
    </row>
    <row r="1157" spans="1:14" ht="18" customHeight="1" x14ac:dyDescent="0.2">
      <c r="A1157" s="10">
        <f t="shared" si="103"/>
        <v>195</v>
      </c>
      <c r="B1157" s="2">
        <v>4</v>
      </c>
      <c r="C1157" s="5" t="s">
        <v>958</v>
      </c>
      <c r="D1157" s="6">
        <f>SUM(сходові!N1159)</f>
        <v>0.79332031445596118</v>
      </c>
      <c r="E1157" s="6">
        <f>SUM(прибудинкова!M1159)</f>
        <v>1.0764770232626784</v>
      </c>
      <c r="F1157" s="6">
        <f>'слюсарі х.в.'!P1159+'слюсарі кан'!P1159+'слюсарі ц.о.'!P736+'слюсарі г.в.'!P729+зварювальник!L1159+аварійки!J1159</f>
        <v>0.45151441685288352</v>
      </c>
      <c r="G1157" s="6">
        <f>'дератизація '!I1159</f>
        <v>3.4589628645746856E-3</v>
      </c>
      <c r="H1157" s="6">
        <f>SUM(димовенти!Q1159)</f>
        <v>2.8395952769286366E-2</v>
      </c>
      <c r="I1157" s="6">
        <f>'під зими'!L1159+майстерні!L1159+покрівлі!N1159+маляри!L1159</f>
        <v>0.17475908815594454</v>
      </c>
      <c r="J1157" s="6">
        <f>електрики!P1159</f>
        <v>4.3794955696951063E-2</v>
      </c>
      <c r="K1157" s="4">
        <f t="shared" si="100"/>
        <v>2.5717207140582796</v>
      </c>
      <c r="L1157" s="4">
        <v>3.8734438751484968E-2</v>
      </c>
      <c r="M1157" s="4">
        <f t="shared" si="101"/>
        <v>2.6104551528097648</v>
      </c>
      <c r="N1157" s="4">
        <f t="shared" si="102"/>
        <v>3.1325461833717179</v>
      </c>
    </row>
    <row r="1158" spans="1:14" ht="18" customHeight="1" x14ac:dyDescent="0.2">
      <c r="A1158" s="10">
        <f t="shared" si="103"/>
        <v>196</v>
      </c>
      <c r="B1158" s="2">
        <v>2</v>
      </c>
      <c r="C1158" s="5" t="s">
        <v>959</v>
      </c>
      <c r="D1158" s="6">
        <f>SUM(сходові!N1160)</f>
        <v>0</v>
      </c>
      <c r="E1158" s="6">
        <f>SUM(прибудинкова!M1160)</f>
        <v>1.3298138238573021</v>
      </c>
      <c r="F1158" s="6">
        <f>'слюсарі х.в.'!P1160+'слюсарі кан'!P1160+'слюсарі ц.о.'!P737+'слюсарі г.в.'!P730+зварювальник!L1160+аварійки!J1160</f>
        <v>0.38459207120998051</v>
      </c>
      <c r="G1158" s="6">
        <f>'дератизація '!I1160</f>
        <v>7.1070234113712388E-3</v>
      </c>
      <c r="H1158" s="6">
        <f>SUM(димовенти!Q1160)</f>
        <v>0.12504016652504071</v>
      </c>
      <c r="I1158" s="6">
        <f>'під зими'!L1160+майстерні!L1160+покрівлі!N1160+маляри!L1160</f>
        <v>0.22463009557871255</v>
      </c>
      <c r="J1158" s="6">
        <f>електрики!P1160</f>
        <v>0.10603711250956144</v>
      </c>
      <c r="K1158" s="4">
        <f t="shared" si="100"/>
        <v>2.1772202930919686</v>
      </c>
      <c r="L1158" s="4">
        <v>3.0447237114086034E-2</v>
      </c>
      <c r="M1158" s="4">
        <f t="shared" si="101"/>
        <v>2.2076675302060549</v>
      </c>
      <c r="N1158" s="4">
        <f t="shared" si="102"/>
        <v>2.6492010362472658</v>
      </c>
    </row>
    <row r="1159" spans="1:14" ht="18" customHeight="1" x14ac:dyDescent="0.2">
      <c r="A1159" s="10">
        <f t="shared" si="103"/>
        <v>197</v>
      </c>
      <c r="B1159" s="2">
        <v>2</v>
      </c>
      <c r="C1159" s="5" t="s">
        <v>960</v>
      </c>
      <c r="D1159" s="6">
        <f>SUM(сходові!N1161)</f>
        <v>0</v>
      </c>
      <c r="E1159" s="6">
        <f>SUM(прибудинкова!M1161)</f>
        <v>0.5749438842203547</v>
      </c>
      <c r="F1159" s="6">
        <f>'слюсарі х.в.'!P1161+'слюсарі кан'!P1161+'слюсарі ц.о.'!P738+'слюсарі г.в.'!P731+зварювальник!L1161+аварійки!J1161</f>
        <v>0.22377362149287658</v>
      </c>
      <c r="G1159" s="6">
        <f>'дератизація '!I1161</f>
        <v>2.2408963585434176E-3</v>
      </c>
      <c r="H1159" s="6">
        <f>SUM(димовенти!Q1161)</f>
        <v>5.23627588109064E-2</v>
      </c>
      <c r="I1159" s="6">
        <f>'під зими'!L1161+майстерні!L1161+покрівлі!N1161+маляри!L1161</f>
        <v>0.61570928251847212</v>
      </c>
      <c r="J1159" s="6">
        <f>електрики!P1161</f>
        <v>4.267428424950491E-2</v>
      </c>
      <c r="K1159" s="4">
        <f t="shared" si="100"/>
        <v>1.5117047276506581</v>
      </c>
      <c r="L1159" s="4">
        <v>2.2146209761253144E-2</v>
      </c>
      <c r="M1159" s="4">
        <f t="shared" si="101"/>
        <v>1.5338509374119114</v>
      </c>
      <c r="N1159" s="4">
        <f t="shared" si="102"/>
        <v>1.8406211248942936</v>
      </c>
    </row>
    <row r="1160" spans="1:14" ht="18" customHeight="1" x14ac:dyDescent="0.2">
      <c r="A1160" s="10">
        <f t="shared" si="103"/>
        <v>198</v>
      </c>
      <c r="B1160" s="2">
        <v>2</v>
      </c>
      <c r="C1160" s="5" t="s">
        <v>961</v>
      </c>
      <c r="D1160" s="6">
        <f>SUM(сходові!N1162)</f>
        <v>0</v>
      </c>
      <c r="E1160" s="6">
        <f>SUM(прибудинкова!M1162)</f>
        <v>1.1536</v>
      </c>
      <c r="F1160" s="6">
        <f>'слюсарі х.в.'!P1162+'слюсарі кан'!P1162+'слюсарі ц.о.'!P739+'слюсарі г.в.'!P732+зварювальник!L1162+аварійки!J1162</f>
        <v>0.31971463288293978</v>
      </c>
      <c r="G1160" s="6">
        <f>'дератизація '!I1162</f>
        <v>5.0585729499467531E-3</v>
      </c>
      <c r="H1160" s="6">
        <f>SUM(димовенти!Q1162)</f>
        <v>7.9631543750771402E-2</v>
      </c>
      <c r="I1160" s="6">
        <f>'під зими'!L1162+майстерні!L1162+покрівлі!N1162+маляри!L1162</f>
        <v>0.23157699502706014</v>
      </c>
      <c r="J1160" s="6">
        <f>електрики!P1162</f>
        <v>8.0688786094612733E-2</v>
      </c>
      <c r="K1160" s="4">
        <f t="shared" si="100"/>
        <v>1.8702705307053307</v>
      </c>
      <c r="L1160" s="4">
        <v>2.6374474763755096E-2</v>
      </c>
      <c r="M1160" s="4">
        <f t="shared" si="101"/>
        <v>1.8966450054690858</v>
      </c>
      <c r="N1160" s="4">
        <f t="shared" si="102"/>
        <v>2.2759740065629028</v>
      </c>
    </row>
    <row r="1161" spans="1:14" ht="18" customHeight="1" x14ac:dyDescent="0.2">
      <c r="A1161" s="10">
        <f t="shared" si="103"/>
        <v>199</v>
      </c>
      <c r="B1161" s="2">
        <v>2</v>
      </c>
      <c r="C1161" s="5" t="s">
        <v>962</v>
      </c>
      <c r="D1161" s="6">
        <f>SUM(сходові!N1163)</f>
        <v>0</v>
      </c>
      <c r="E1161" s="6">
        <f>SUM(прибудинкова!M1163)</f>
        <v>1.0176452020202018</v>
      </c>
      <c r="F1161" s="6">
        <f>'слюсарі х.в.'!P1163+'слюсарі кан'!P1163+'слюсарі ц.о.'!P740+'слюсарі г.в.'!P733+зварювальник!L1163+аварійки!J1163</f>
        <v>0.26072772882462403</v>
      </c>
      <c r="G1161" s="6">
        <f>'дератизація '!I1163</f>
        <v>3.4090909090909094E-3</v>
      </c>
      <c r="H1161" s="6">
        <f>SUM(димовенти!Q1163)</f>
        <v>5.6646984531798741E-2</v>
      </c>
      <c r="I1161" s="6">
        <f>'під зими'!L1163+майстерні!L1163+покрівлі!N1163+маляри!L1163</f>
        <v>0.20772875682481404</v>
      </c>
      <c r="J1161" s="6">
        <f>електрики!P1163</f>
        <v>5.7399068290031323E-2</v>
      </c>
      <c r="K1161" s="4">
        <f t="shared" si="100"/>
        <v>1.6035568314005608</v>
      </c>
      <c r="L1161" s="4">
        <v>2.2971325516843111E-2</v>
      </c>
      <c r="M1161" s="4">
        <f t="shared" si="101"/>
        <v>1.6265281569174039</v>
      </c>
      <c r="N1161" s="4">
        <f t="shared" si="102"/>
        <v>1.9518337883008847</v>
      </c>
    </row>
    <row r="1162" spans="1:14" ht="18" customHeight="1" x14ac:dyDescent="0.2">
      <c r="A1162" s="10">
        <f t="shared" si="103"/>
        <v>200</v>
      </c>
      <c r="B1162" s="2">
        <v>2</v>
      </c>
      <c r="C1162" s="5" t="s">
        <v>963</v>
      </c>
      <c r="D1162" s="6">
        <f>SUM(сходові!N1164)</f>
        <v>0</v>
      </c>
      <c r="E1162" s="6">
        <f>SUM(прибудинкова!M1164)</f>
        <v>0.55281074861432689</v>
      </c>
      <c r="F1162" s="6">
        <f>'слюсарі х.в.'!P1164+'слюсарі кан'!P1164+'слюсарі ц.о.'!P741+'слюсарі г.в.'!P734+зварювальник!L1164+аварійки!J1164</f>
        <v>0.29198667051165317</v>
      </c>
      <c r="G1162" s="6">
        <f>'дератизація '!I1164</f>
        <v>4.2096400757735209E-3</v>
      </c>
      <c r="H1162" s="6">
        <f>SUM(димовенти!Q1164)</f>
        <v>8.6562220101212117E-2</v>
      </c>
      <c r="I1162" s="6">
        <f>'під зими'!L1164+майстерні!L1164+покрівлі!N1164+маляри!L1164</f>
        <v>0.18871525299292252</v>
      </c>
      <c r="J1162" s="6">
        <f>електрики!P1164</f>
        <v>6.9505619396077079E-2</v>
      </c>
      <c r="K1162" s="4">
        <f t="shared" si="100"/>
        <v>1.1937901516919653</v>
      </c>
      <c r="L1162" s="4">
        <v>1.750591842555016E-2</v>
      </c>
      <c r="M1162" s="4">
        <f t="shared" si="101"/>
        <v>1.2112960701175155</v>
      </c>
      <c r="N1162" s="4">
        <f t="shared" si="102"/>
        <v>1.4535552841410186</v>
      </c>
    </row>
    <row r="1163" spans="1:14" ht="18" customHeight="1" x14ac:dyDescent="0.2">
      <c r="A1163" s="10">
        <f t="shared" si="103"/>
        <v>201</v>
      </c>
      <c r="B1163" s="2">
        <v>2</v>
      </c>
      <c r="C1163" s="5" t="s">
        <v>964</v>
      </c>
      <c r="D1163" s="6">
        <f>SUM(сходові!N1165)</f>
        <v>0</v>
      </c>
      <c r="E1163" s="6">
        <f>SUM(прибудинкова!M1165)</f>
        <v>0.59559998278236925</v>
      </c>
      <c r="F1163" s="6">
        <f>'слюсарі х.в.'!P1165+'слюсарі кан'!P1165+'слюсарі ц.о.'!P742+'слюсарі г.в.'!P735+зварювальник!L1165+аварійки!J1165</f>
        <v>0.23211910862892321</v>
      </c>
      <c r="G1163" s="6">
        <f>'дератизація '!I1165</f>
        <v>2.0661157024793389E-3</v>
      </c>
      <c r="H1163" s="6">
        <f>SUM(димовенти!Q1165)</f>
        <v>5.7934415998430529E-2</v>
      </c>
      <c r="I1163" s="6">
        <f>'під зими'!L1165+майстерні!L1165+покрівлі!N1165+маляри!L1165</f>
        <v>0.28215903243173324</v>
      </c>
      <c r="J1163" s="6">
        <f>електрики!P1165</f>
        <v>4.5938533827486999E-2</v>
      </c>
      <c r="K1163" s="4">
        <f t="shared" si="100"/>
        <v>1.2158171893714225</v>
      </c>
      <c r="L1163" s="4">
        <v>1.7918526308558724E-2</v>
      </c>
      <c r="M1163" s="4">
        <f t="shared" si="101"/>
        <v>1.2337357156799813</v>
      </c>
      <c r="N1163" s="4">
        <f t="shared" si="102"/>
        <v>1.4804828588159775</v>
      </c>
    </row>
    <row r="1164" spans="1:14" ht="18" customHeight="1" x14ac:dyDescent="0.2">
      <c r="A1164" s="10">
        <f t="shared" si="103"/>
        <v>202</v>
      </c>
      <c r="B1164" s="2">
        <v>2</v>
      </c>
      <c r="C1164" s="5" t="s">
        <v>965</v>
      </c>
      <c r="D1164" s="6">
        <f>SUM(сходові!N1166)</f>
        <v>0</v>
      </c>
      <c r="E1164" s="6">
        <f>SUM(прибудинкова!M1166)</f>
        <v>0.9653932026944273</v>
      </c>
      <c r="F1164" s="6">
        <f>'слюсарі х.в.'!P1166+'слюсарі кан'!P1166+'слюсарі ц.о.'!P743+'слюсарі г.в.'!P736+зварювальник!L1166+аварійки!J1166</f>
        <v>0.29161926527836468</v>
      </c>
      <c r="G1164" s="6">
        <f>'дератизація '!I1166</f>
        <v>5.9706062461726888E-3</v>
      </c>
      <c r="H1164" s="6">
        <f>SUM(димовенти!Q1166)</f>
        <v>6.8684035133473043E-2</v>
      </c>
      <c r="I1164" s="6">
        <f>'під зими'!L1166+майстерні!L1166+покрівлі!N1166+маляри!L1166</f>
        <v>0.19824358150516919</v>
      </c>
      <c r="J1164" s="6">
        <f>електрики!P1166</f>
        <v>6.959593093341214E-2</v>
      </c>
      <c r="K1164" s="4">
        <f t="shared" si="100"/>
        <v>1.599506621791019</v>
      </c>
      <c r="L1164" s="4">
        <v>2.2736842436331117E-2</v>
      </c>
      <c r="M1164" s="4">
        <f t="shared" si="101"/>
        <v>1.62224346422735</v>
      </c>
      <c r="N1164" s="4">
        <f t="shared" si="102"/>
        <v>1.94669215707282</v>
      </c>
    </row>
    <row r="1165" spans="1:14" ht="18" customHeight="1" x14ac:dyDescent="0.2">
      <c r="A1165" s="10">
        <f t="shared" si="103"/>
        <v>203</v>
      </c>
      <c r="B1165" s="2">
        <v>3</v>
      </c>
      <c r="C1165" s="5" t="s">
        <v>966</v>
      </c>
      <c r="D1165" s="6">
        <f>SUM(сходові!N1167)</f>
        <v>0.59139231056364316</v>
      </c>
      <c r="E1165" s="6">
        <f>SUM(прибудинкова!M1167)</f>
        <v>0.63027142206431641</v>
      </c>
      <c r="F1165" s="6">
        <f>'слюсарі х.в.'!P1167+'слюсарі кан'!P1167+'слюсарі ц.о.'!P744+'слюсарі г.в.'!P737+зварювальник!L1167+аварійки!J1167</f>
        <v>0.23891651276832265</v>
      </c>
      <c r="G1165" s="6">
        <f>'дератизація '!I1167</f>
        <v>4.6460781634326325E-3</v>
      </c>
      <c r="H1165" s="6">
        <f>SUM(димовенти!Q1167)</f>
        <v>6.1306930512687347E-2</v>
      </c>
      <c r="I1165" s="6">
        <f>'під зими'!L1167+майстерні!L1167+покрівлі!N1167+маляри!L1167</f>
        <v>0.24396280278227667</v>
      </c>
      <c r="J1165" s="6">
        <f>електрики!P1167</f>
        <v>4.8612736534580391E-2</v>
      </c>
      <c r="K1165" s="4">
        <f t="shared" si="100"/>
        <v>1.8191087933892591</v>
      </c>
      <c r="L1165" s="4">
        <v>2.6494539259028338E-2</v>
      </c>
      <c r="M1165" s="4">
        <f t="shared" si="101"/>
        <v>1.8456033326482875</v>
      </c>
      <c r="N1165" s="4">
        <f t="shared" si="102"/>
        <v>2.214723999177945</v>
      </c>
    </row>
    <row r="1166" spans="1:14" ht="18" customHeight="1" x14ac:dyDescent="0.2">
      <c r="A1166" s="10">
        <f t="shared" si="103"/>
        <v>204</v>
      </c>
      <c r="B1166" s="2">
        <v>3</v>
      </c>
      <c r="C1166" s="5" t="s">
        <v>967</v>
      </c>
      <c r="D1166" s="6">
        <f>SUM(сходові!N1168)</f>
        <v>1.2513520191178258</v>
      </c>
      <c r="E1166" s="6">
        <f>SUM(прибудинкова!M1168)</f>
        <v>0.83036649846564714</v>
      </c>
      <c r="F1166" s="6">
        <f>'слюсарі х.в.'!P1168+'слюсарі кан'!P1168+'слюсарі ц.о.'!P745+'слюсарі г.в.'!P738+зварювальник!L1168+аварійки!J1168</f>
        <v>0.28157433059467668</v>
      </c>
      <c r="G1166" s="6">
        <f>'дератизація '!I1168</f>
        <v>1.7975681470924338E-3</v>
      </c>
      <c r="H1166" s="6">
        <f>SUM(димовенти!Q1168)</f>
        <v>8.6407325891114772E-2</v>
      </c>
      <c r="I1166" s="6">
        <f>'під зими'!L1168+майстерні!L1168+покрівлі!N1168+маляри!L1168</f>
        <v>0.16202042244407894</v>
      </c>
      <c r="J1166" s="6">
        <f>електрики!P1168</f>
        <v>6.534273913637656E-2</v>
      </c>
      <c r="K1166" s="4">
        <f t="shared" si="100"/>
        <v>2.6788609037968119</v>
      </c>
      <c r="L1166" s="4">
        <v>3.8452490487977498E-2</v>
      </c>
      <c r="M1166" s="4">
        <f t="shared" si="101"/>
        <v>2.7173133942847896</v>
      </c>
      <c r="N1166" s="4">
        <f t="shared" si="102"/>
        <v>3.2607760731417472</v>
      </c>
    </row>
    <row r="1167" spans="1:14" ht="18" customHeight="1" x14ac:dyDescent="0.2">
      <c r="A1167" s="10">
        <f t="shared" si="103"/>
        <v>205</v>
      </c>
      <c r="B1167" s="2">
        <v>2</v>
      </c>
      <c r="C1167" s="5" t="s">
        <v>968</v>
      </c>
      <c r="D1167" s="6">
        <f>SUM(сходові!N1169)</f>
        <v>0</v>
      </c>
      <c r="E1167" s="6">
        <f>SUM(прибудинкова!M1169)</f>
        <v>0.70557116355524252</v>
      </c>
      <c r="F1167" s="6">
        <f>'слюсарі х.в.'!P1169+'слюсарі кан'!P1169+'слюсарі ц.о.'!P746+'слюсарі г.в.'!P739+зварювальник!L1169+аварійки!J1169</f>
        <v>0.2287753013020995</v>
      </c>
      <c r="G1167" s="6">
        <f>'дератизація '!I1169</f>
        <v>5.63578724903135E-3</v>
      </c>
      <c r="H1167" s="6">
        <f>SUM(димовенти!Q1169)</f>
        <v>5.2676308264863927E-2</v>
      </c>
      <c r="I1167" s="6">
        <f>'під зими'!L1169+майстерні!L1169+покрівлі!N1169+маляри!L1169</f>
        <v>0.4561704555767937</v>
      </c>
      <c r="J1167" s="6">
        <f>електрики!P1169</f>
        <v>4.4670794843760298E-2</v>
      </c>
      <c r="K1167" s="4">
        <f t="shared" si="100"/>
        <v>1.4934998107917914</v>
      </c>
      <c r="L1167" s="4">
        <v>2.1700072371359624E-2</v>
      </c>
      <c r="M1167" s="4">
        <f t="shared" si="101"/>
        <v>1.515199883163151</v>
      </c>
      <c r="N1167" s="4">
        <f t="shared" si="102"/>
        <v>1.8182398597957812</v>
      </c>
    </row>
    <row r="1168" spans="1:14" ht="18" customHeight="1" x14ac:dyDescent="0.2">
      <c r="A1168" s="10">
        <f t="shared" si="103"/>
        <v>206</v>
      </c>
      <c r="B1168" s="2">
        <v>3</v>
      </c>
      <c r="C1168" s="5" t="s">
        <v>969</v>
      </c>
      <c r="D1168" s="6">
        <f>SUM(сходові!N1170)</f>
        <v>1.0306583240000564</v>
      </c>
      <c r="E1168" s="6">
        <f>SUM(прибудинкова!M1170)</f>
        <v>0.50164967462304477</v>
      </c>
      <c r="F1168" s="6">
        <f>'слюсарі х.в.'!P1170+'слюсарі кан'!P1170+'слюсарі ц.о.'!P747+'слюсарі г.в.'!P740+зварювальник!L1170+аварійки!J1170</f>
        <v>0.2822904177271226</v>
      </c>
      <c r="G1168" s="6">
        <f>'дератизація '!I1170</f>
        <v>2.1292060998083719E-3</v>
      </c>
      <c r="H1168" s="6">
        <f>SUM(димовенти!Q1170)</f>
        <v>9.3329588835145375E-2</v>
      </c>
      <c r="I1168" s="6">
        <f>'під зими'!L1170+майстерні!L1170+покрівлі!N1170+маляри!L1170</f>
        <v>0.169136813410733</v>
      </c>
      <c r="J1168" s="6">
        <f>електрики!P1170</f>
        <v>6.5477564654833481E-2</v>
      </c>
      <c r="K1168" s="4">
        <f t="shared" si="100"/>
        <v>2.144671589350744</v>
      </c>
      <c r="L1168" s="4">
        <v>3.1142446666887924E-2</v>
      </c>
      <c r="M1168" s="4">
        <f t="shared" si="101"/>
        <v>2.1758140360176319</v>
      </c>
      <c r="N1168" s="4">
        <f t="shared" si="102"/>
        <v>2.6109768432211582</v>
      </c>
    </row>
    <row r="1169" spans="1:14" ht="18" customHeight="1" x14ac:dyDescent="0.2">
      <c r="A1169" s="10">
        <f t="shared" si="103"/>
        <v>207</v>
      </c>
      <c r="B1169" s="2">
        <v>2</v>
      </c>
      <c r="C1169" s="5" t="s">
        <v>970</v>
      </c>
      <c r="D1169" s="6">
        <f>SUM(сходові!N1171)</f>
        <v>0</v>
      </c>
      <c r="E1169" s="6">
        <f>SUM(прибудинкова!M1171)</f>
        <v>0.93900000000000006</v>
      </c>
      <c r="F1169" s="6">
        <f>'слюсарі х.в.'!P1171+'слюсарі кан'!P1171+'слюсарі ц.о.'!P748+'слюсарі г.в.'!P741+зварювальник!L1171+аварійки!J1171</f>
        <v>0.23414637662248247</v>
      </c>
      <c r="G1169" s="6">
        <f>'дератизація '!I1171</f>
        <v>6.9348127600554789E-3</v>
      </c>
      <c r="H1169" s="6">
        <f>SUM(димовенти!Q1171)</f>
        <v>5.1854382511771387E-2</v>
      </c>
      <c r="I1169" s="6">
        <f>'під зими'!L1171+майстерні!L1171+покрівлі!N1171+маляри!L1171</f>
        <v>0.16900235896365276</v>
      </c>
      <c r="J1169" s="6">
        <f>електрики!P1171</f>
        <v>4.6830133311205932E-2</v>
      </c>
      <c r="K1169" s="4">
        <f t="shared" si="100"/>
        <v>1.4477680641691681</v>
      </c>
      <c r="L1169" s="4">
        <v>2.0909768057447931E-2</v>
      </c>
      <c r="M1169" s="4">
        <f t="shared" si="101"/>
        <v>1.4686778322266161</v>
      </c>
      <c r="N1169" s="4">
        <f t="shared" si="102"/>
        <v>1.7624133986719392</v>
      </c>
    </row>
    <row r="1170" spans="1:14" ht="18" customHeight="1" x14ac:dyDescent="0.2">
      <c r="A1170" s="10">
        <f t="shared" si="103"/>
        <v>208</v>
      </c>
      <c r="B1170" s="2">
        <v>3</v>
      </c>
      <c r="C1170" s="5" t="s">
        <v>971</v>
      </c>
      <c r="D1170" s="6">
        <f>SUM(сходові!N1172)</f>
        <v>0.92312834366227015</v>
      </c>
      <c r="E1170" s="6">
        <f>SUM(прибудинкова!M1172)</f>
        <v>1.1380813696937604</v>
      </c>
      <c r="F1170" s="6">
        <f>'слюсарі х.в.'!P1172+'слюсарі кан'!P1172+'слюсарі ц.о.'!P749+'слюсарі г.в.'!P742+зварювальник!L1172+аварійки!J1172</f>
        <v>0.26950539312917876</v>
      </c>
      <c r="G1170" s="6">
        <f>'дератизація '!I1172</f>
        <v>9.5313741064336766E-3</v>
      </c>
      <c r="H1170" s="6">
        <f>SUM(димовенти!Q1172)</f>
        <v>7.9188794897510545E-2</v>
      </c>
      <c r="I1170" s="6">
        <f>'під зими'!L1172+майстерні!L1172+покрівлі!N1172+маляри!L1172</f>
        <v>0.19618144758887587</v>
      </c>
      <c r="J1170" s="6">
        <f>електрики!P1172</f>
        <v>6.0610966216209608E-2</v>
      </c>
      <c r="K1170" s="4">
        <f t="shared" si="100"/>
        <v>2.6762276892942394</v>
      </c>
      <c r="L1170" s="4">
        <v>3.8467070007324633E-2</v>
      </c>
      <c r="M1170" s="4">
        <f t="shared" si="101"/>
        <v>2.714694759301564</v>
      </c>
      <c r="N1170" s="4">
        <f t="shared" si="102"/>
        <v>3.2576337111618767</v>
      </c>
    </row>
    <row r="1171" spans="1:14" ht="18" customHeight="1" x14ac:dyDescent="0.2">
      <c r="A1171" s="10">
        <f t="shared" si="103"/>
        <v>209</v>
      </c>
      <c r="B1171" s="2">
        <v>3</v>
      </c>
      <c r="C1171" s="5" t="s">
        <v>972</v>
      </c>
      <c r="D1171" s="6">
        <f>SUM(сходові!N1173)</f>
        <v>0.85926400581606688</v>
      </c>
      <c r="E1171" s="6">
        <f>SUM(прибудинкова!M1173)</f>
        <v>1.1615883969465648</v>
      </c>
      <c r="F1171" s="6">
        <f>'слюсарі х.в.'!P1173+'слюсарі кан'!P1173+'слюсарі ц.о.'!P750+'слюсарі г.в.'!P743+зварювальник!L1173+аварійки!J1173</f>
        <v>0.27426962030881691</v>
      </c>
      <c r="G1171" s="6">
        <f>'дератизація '!I1173</f>
        <v>8.2442748091603058E-3</v>
      </c>
      <c r="H1171" s="6">
        <f>SUM(димовенти!Q1173)</f>
        <v>9.1327046817678587E-2</v>
      </c>
      <c r="I1171" s="6">
        <f>'під зими'!L1173+майстерні!L1173+покрівлі!N1173+маляри!L1173</f>
        <v>0.22052942287566374</v>
      </c>
      <c r="J1171" s="6">
        <f>електрики!P1173</f>
        <v>6.2355562037977555E-2</v>
      </c>
      <c r="K1171" s="4">
        <f t="shared" si="100"/>
        <v>2.6775783296119293</v>
      </c>
      <c r="L1171" s="4">
        <v>3.8491978635881052E-2</v>
      </c>
      <c r="M1171" s="4">
        <f t="shared" si="101"/>
        <v>2.7160703082478106</v>
      </c>
      <c r="N1171" s="4">
        <f t="shared" si="102"/>
        <v>3.2592843698973728</v>
      </c>
    </row>
    <row r="1172" spans="1:14" ht="18" customHeight="1" x14ac:dyDescent="0.2">
      <c r="A1172" s="10">
        <f t="shared" si="103"/>
        <v>210</v>
      </c>
      <c r="B1172" s="2">
        <v>3</v>
      </c>
      <c r="C1172" s="5" t="s">
        <v>973</v>
      </c>
      <c r="D1172" s="6">
        <f>SUM(сходові!N1174)</f>
        <v>0.81356680702475093</v>
      </c>
      <c r="E1172" s="6">
        <f>SUM(прибудинкова!M1174)</f>
        <v>1.1105431105610564</v>
      </c>
      <c r="F1172" s="6">
        <f>'слюсарі х.в.'!P1174+'слюсарі кан'!P1174+'слюсарі ц.о.'!P751+'слюсарі г.в.'!P744+зварювальник!L1174+аварійки!J1174</f>
        <v>0.29448676027570908</v>
      </c>
      <c r="G1172" s="6">
        <f>'дератизація '!I1174</f>
        <v>4.3316831683168321E-3</v>
      </c>
      <c r="H1172" s="6">
        <f>SUM(димовенти!Q1174)</f>
        <v>8.0974340512657852E-2</v>
      </c>
      <c r="I1172" s="6">
        <f>'під зими'!L1174+майстерні!L1174+покрівлі!N1174+маляри!L1174</f>
        <v>0.21665429093011063</v>
      </c>
      <c r="J1172" s="6">
        <f>електрики!P1174</f>
        <v>7.05798158767246E-2</v>
      </c>
      <c r="K1172" s="4">
        <f t="shared" si="100"/>
        <v>2.5911368083493267</v>
      </c>
      <c r="L1172" s="4">
        <v>3.658140872808624E-2</v>
      </c>
      <c r="M1172" s="4">
        <f t="shared" si="101"/>
        <v>2.6277182170774127</v>
      </c>
      <c r="N1172" s="4">
        <f t="shared" si="102"/>
        <v>3.1532618604928953</v>
      </c>
    </row>
    <row r="1173" spans="1:14" ht="18" customHeight="1" x14ac:dyDescent="0.2">
      <c r="A1173" s="10">
        <f t="shared" si="103"/>
        <v>211</v>
      </c>
      <c r="B1173" s="2">
        <v>3</v>
      </c>
      <c r="C1173" s="5" t="s">
        <v>974</v>
      </c>
      <c r="D1173" s="6">
        <f>SUM(сходові!N1175)</f>
        <v>0.69213774387317761</v>
      </c>
      <c r="E1173" s="6">
        <f>SUM(прибудинкова!M1175)</f>
        <v>0.89625390941735206</v>
      </c>
      <c r="F1173" s="6">
        <f>'слюсарі х.в.'!P1175+'слюсарі кан'!P1175+'слюсарі ц.о.'!P752+'слюсарі г.в.'!P745+зварювальник!L1175+аварійки!J1175</f>
        <v>0.27322530675449413</v>
      </c>
      <c r="G1173" s="6">
        <f>'дератизація '!I1175</f>
        <v>1.8533534113286229E-3</v>
      </c>
      <c r="H1173" s="6">
        <f>SUM(димовенти!Q1175)</f>
        <v>8.6614177669378373E-2</v>
      </c>
      <c r="I1173" s="6">
        <f>'під зими'!L1175+майстерні!L1175+покрівлі!N1175+маляри!L1175</f>
        <v>0.19306151042649103</v>
      </c>
      <c r="J1173" s="6">
        <f>електрики!P1175</f>
        <v>6.2000384328760386E-2</v>
      </c>
      <c r="K1173" s="4">
        <f t="shared" si="100"/>
        <v>2.2051463858809819</v>
      </c>
      <c r="L1173" s="4">
        <v>3.1761234459928289E-2</v>
      </c>
      <c r="M1173" s="4">
        <f t="shared" si="101"/>
        <v>2.2369076203409102</v>
      </c>
      <c r="N1173" s="4">
        <f t="shared" si="102"/>
        <v>2.6842891444090919</v>
      </c>
    </row>
    <row r="1174" spans="1:14" ht="18" customHeight="1" x14ac:dyDescent="0.2">
      <c r="A1174" s="10">
        <f t="shared" si="103"/>
        <v>212</v>
      </c>
      <c r="B1174" s="2">
        <v>3</v>
      </c>
      <c r="C1174" s="5" t="s">
        <v>975</v>
      </c>
      <c r="D1174" s="6">
        <f>SUM(сходові!N1176)</f>
        <v>0.93567263458908356</v>
      </c>
      <c r="E1174" s="6">
        <f>SUM(прибудинкова!M1176)</f>
        <v>1.1430220097599839</v>
      </c>
      <c r="F1174" s="6">
        <f>'слюсарі х.в.'!P1176+'слюсарі кан'!P1176+'слюсарі ц.о.'!P753+'слюсарі г.в.'!P746+зварювальник!L1176+аварійки!J1176</f>
        <v>0.26987261392918493</v>
      </c>
      <c r="G1174" s="6">
        <f>'дератизація '!I1176</f>
        <v>2.6889752016731401E-3</v>
      </c>
      <c r="H1174" s="6">
        <f>SUM(димовенти!Q1176)</f>
        <v>7.8192132816525303E-2</v>
      </c>
      <c r="I1174" s="6">
        <f>'під зими'!L1176+майстерні!L1176+покрівлі!N1176+маляри!L1176</f>
        <v>0.20579928206246278</v>
      </c>
      <c r="J1174" s="6">
        <f>електрики!P1176</f>
        <v>6.0771081920922218E-2</v>
      </c>
      <c r="K1174" s="4">
        <f t="shared" si="100"/>
        <v>2.6960187302798362</v>
      </c>
      <c r="L1174" s="4">
        <v>3.8408914700013064E-2</v>
      </c>
      <c r="M1174" s="4">
        <f t="shared" si="101"/>
        <v>2.7344276449798492</v>
      </c>
      <c r="N1174" s="4">
        <f t="shared" si="102"/>
        <v>3.281313173975819</v>
      </c>
    </row>
    <row r="1175" spans="1:14" ht="18" customHeight="1" x14ac:dyDescent="0.2">
      <c r="A1175" s="10">
        <f t="shared" si="103"/>
        <v>213</v>
      </c>
      <c r="B1175" s="2">
        <v>3</v>
      </c>
      <c r="C1175" s="5" t="s">
        <v>976</v>
      </c>
      <c r="D1175" s="6">
        <f>SUM(сходові!N1177)</f>
        <v>0.88596406203399936</v>
      </c>
      <c r="E1175" s="6">
        <f>SUM(прибудинкова!M1177)</f>
        <v>1.1848785554490253</v>
      </c>
      <c r="F1175" s="6">
        <f>'слюсарі х.в.'!P1177+'слюсарі кан'!P1177+'слюсарі ц.о.'!P754+'слюсарі г.в.'!P747+зварювальник!L1177+аварійки!J1177</f>
        <v>0.28531297117291099</v>
      </c>
      <c r="G1175" s="6">
        <f>'дератизація '!I1177</f>
        <v>3.3557046979865775E-3</v>
      </c>
      <c r="H1175" s="6">
        <f>SUM(димовенти!Q1177)</f>
        <v>8.0652705685255163E-2</v>
      </c>
      <c r="I1175" s="6">
        <f>'під зими'!L1177+майстерні!L1177+покрівлі!N1177+маляри!L1177</f>
        <v>0.19495593778547471</v>
      </c>
      <c r="J1175" s="6">
        <f>електрики!P1177</f>
        <v>6.6914568871564703E-2</v>
      </c>
      <c r="K1175" s="4">
        <f t="shared" si="100"/>
        <v>2.7020345056962172</v>
      </c>
      <c r="L1175" s="4">
        <v>3.8515889708488515E-2</v>
      </c>
      <c r="M1175" s="4">
        <f t="shared" si="101"/>
        <v>2.7405503954047057</v>
      </c>
      <c r="N1175" s="4">
        <f t="shared" si="102"/>
        <v>3.2886604744856469</v>
      </c>
    </row>
    <row r="1176" spans="1:14" ht="18" customHeight="1" x14ac:dyDescent="0.2">
      <c r="A1176" s="10">
        <f t="shared" si="103"/>
        <v>214</v>
      </c>
      <c r="B1176" s="2">
        <v>3</v>
      </c>
      <c r="C1176" s="5" t="s">
        <v>977</v>
      </c>
      <c r="D1176" s="6">
        <f>SUM(сходові!N1178)</f>
        <v>0.90343839098456524</v>
      </c>
      <c r="E1176" s="6">
        <f>SUM(прибудинкова!M1178)</f>
        <v>0.98341187025534849</v>
      </c>
      <c r="F1176" s="6">
        <f>'слюсарі х.в.'!P1178+'слюсарі кан'!P1178+'слюсарі ц.о.'!P755+'слюсарі г.в.'!P748+зварювальник!L1178+аварійки!J1178</f>
        <v>0.24907662398651625</v>
      </c>
      <c r="G1176" s="6">
        <f>'дератизація '!I1178</f>
        <v>8.1336882579118603E-3</v>
      </c>
      <c r="H1176" s="6">
        <f>SUM(димовенти!Q1178)</f>
        <v>6.6347843462266479E-2</v>
      </c>
      <c r="I1176" s="6">
        <f>'під зими'!L1178+майстерні!L1178+покрівлі!N1178+маляри!L1178</f>
        <v>0.1936233161316597</v>
      </c>
      <c r="J1176" s="6">
        <f>електрики!P1178</f>
        <v>5.2609879615507137E-2</v>
      </c>
      <c r="K1176" s="4">
        <f t="shared" si="100"/>
        <v>2.4566416126937751</v>
      </c>
      <c r="L1176" s="4">
        <v>3.5362281116436245E-2</v>
      </c>
      <c r="M1176" s="4">
        <f t="shared" si="101"/>
        <v>2.4920038938102111</v>
      </c>
      <c r="N1176" s="4">
        <f t="shared" si="102"/>
        <v>2.9904046725722533</v>
      </c>
    </row>
    <row r="1177" spans="1:14" ht="18" customHeight="1" x14ac:dyDescent="0.2">
      <c r="A1177" s="10">
        <f t="shared" si="103"/>
        <v>215</v>
      </c>
      <c r="B1177" s="2">
        <v>3</v>
      </c>
      <c r="C1177" s="5" t="s">
        <v>2243</v>
      </c>
      <c r="D1177" s="6">
        <f>SUM(сходові!N1179)</f>
        <v>0.59499023584197086</v>
      </c>
      <c r="E1177" s="6">
        <f>SUM(прибудинкова!M1179)</f>
        <v>0.72544517212426518</v>
      </c>
      <c r="F1177" s="6">
        <f>'слюсарі х.в.'!P1179+'слюсарі кан'!P1179+'слюсарі ц.о.'!P756+'слюсарі г.в.'!P749+зварювальник!L1179+аварійки!J1179</f>
        <v>0.29651493100483978</v>
      </c>
      <c r="G1177" s="6">
        <f>'дератизація '!I1179</f>
        <v>1.8891687657430732E-3</v>
      </c>
      <c r="H1177" s="6">
        <f>SUM(димовенти!Q1179)</f>
        <v>9.4173828188884562E-2</v>
      </c>
      <c r="I1177" s="6">
        <f>'під зими'!L1179+майстерні!L1179+покрівлі!N1179+маляри!L1179</f>
        <v>0.17297270539588144</v>
      </c>
      <c r="J1177" s="6">
        <f>електрики!P1179</f>
        <v>7.1215904732135668E-2</v>
      </c>
      <c r="K1177" s="4">
        <f t="shared" si="100"/>
        <v>1.9572019460537207</v>
      </c>
      <c r="L1177" s="4">
        <v>2.8286120688696403E-2</v>
      </c>
      <c r="M1177" s="4">
        <f t="shared" si="101"/>
        <v>1.9854880667424171</v>
      </c>
      <c r="N1177" s="4">
        <f t="shared" si="102"/>
        <v>2.3825856800909002</v>
      </c>
    </row>
    <row r="1178" spans="1:14" ht="18" customHeight="1" x14ac:dyDescent="0.2">
      <c r="A1178" s="10">
        <f t="shared" si="103"/>
        <v>216</v>
      </c>
      <c r="B1178" s="2">
        <v>3</v>
      </c>
      <c r="C1178" s="5" t="s">
        <v>2244</v>
      </c>
      <c r="D1178" s="6">
        <f>SUM(сходові!N1180)</f>
        <v>1.3020472735083444</v>
      </c>
      <c r="E1178" s="6">
        <f>SUM(прибудинкова!M1180)</f>
        <v>0.45780264471879289</v>
      </c>
      <c r="F1178" s="6">
        <f>'слюсарі х.в.'!P1180+'слюсарі кан'!P1180+'слюсарі ц.о.'!P757+'слюсарі г.в.'!P750+зварювальник!L1180+аварійки!J1180</f>
        <v>0.24278112189294621</v>
      </c>
      <c r="G1178" s="6">
        <f>'дератизація '!I1180</f>
        <v>2.3868312757201649E-3</v>
      </c>
      <c r="H1178" s="6">
        <f>SUM(димовенти!Q1180)</f>
        <v>6.1542402948127031E-2</v>
      </c>
      <c r="I1178" s="6">
        <f>'під зими'!L1180+майстерні!L1180+покрівлі!N1180+маляри!L1180</f>
        <v>0.1824399772126665</v>
      </c>
      <c r="J1178" s="6">
        <f>електрики!P1180</f>
        <v>5.0155455068553921E-2</v>
      </c>
      <c r="K1178" s="4">
        <f t="shared" si="100"/>
        <v>2.2991557066251511</v>
      </c>
      <c r="L1178" s="4">
        <v>3.3101479782760679E-2</v>
      </c>
      <c r="M1178" s="4">
        <f t="shared" si="101"/>
        <v>2.3322571864079116</v>
      </c>
      <c r="N1178" s="4">
        <f t="shared" si="102"/>
        <v>2.7987086236894938</v>
      </c>
    </row>
    <row r="1179" spans="1:14" ht="18" customHeight="1" x14ac:dyDescent="0.2">
      <c r="A1179" s="10">
        <f t="shared" si="103"/>
        <v>217</v>
      </c>
      <c r="B1179" s="2">
        <v>3</v>
      </c>
      <c r="C1179" s="5" t="s">
        <v>2245</v>
      </c>
      <c r="D1179" s="6">
        <f>SUM(сходові!N1181)</f>
        <v>1.2669145575946585</v>
      </c>
      <c r="E1179" s="6">
        <f>SUM(прибудинкова!M1181)</f>
        <v>0.57566420375034999</v>
      </c>
      <c r="F1179" s="6">
        <f>'слюсарі х.в.'!P1181+'слюсарі кан'!P1181+'слюсарі ц.о.'!P758+'слюсарі г.в.'!P751+зварювальник!L1181+аварійки!J1181</f>
        <v>0.33109812961139906</v>
      </c>
      <c r="G1179" s="6">
        <f>'дератизація '!I1181</f>
        <v>6.717044500419816E-3</v>
      </c>
      <c r="H1179" s="6">
        <f>SUM(димовенти!Q1181)</f>
        <v>9.4173828188884548E-2</v>
      </c>
      <c r="I1179" s="6">
        <f>'під зими'!L1181+майстерні!L1181+покрівлі!N1181+маляри!L1181</f>
        <v>0.26956200624178256</v>
      </c>
      <c r="J1179" s="6">
        <f>електрики!P1181</f>
        <v>8.5049184174759387E-2</v>
      </c>
      <c r="K1179" s="4">
        <f t="shared" si="100"/>
        <v>2.6291789540622545</v>
      </c>
      <c r="L1179" s="4">
        <v>3.6780062000426161E-2</v>
      </c>
      <c r="M1179" s="4">
        <f t="shared" si="101"/>
        <v>2.6659590160626809</v>
      </c>
      <c r="N1179" s="4">
        <f t="shared" si="102"/>
        <v>3.1991508192752169</v>
      </c>
    </row>
    <row r="1180" spans="1:14" ht="18" customHeight="1" x14ac:dyDescent="0.2">
      <c r="A1180" s="10">
        <f t="shared" si="103"/>
        <v>218</v>
      </c>
      <c r="B1180" s="2">
        <v>3</v>
      </c>
      <c r="C1180" s="5" t="s">
        <v>2246</v>
      </c>
      <c r="D1180" s="6">
        <f>SUM(сходові!N1182)</f>
        <v>1.1217482707913511</v>
      </c>
      <c r="E1180" s="6">
        <f>SUM(прибудинкова!M1182)</f>
        <v>1.0319229176183948</v>
      </c>
      <c r="F1180" s="6">
        <f>'слюсарі х.в.'!P1182+'слюсарі кан'!P1182+'слюсарі ц.о.'!P759+'слюсарі г.в.'!P752+зварювальник!L1182+аварійки!J1182</f>
        <v>0.22332728749009442</v>
      </c>
      <c r="G1180" s="6">
        <f>'дератизація '!I1182</f>
        <v>2.1318714786051469E-3</v>
      </c>
      <c r="H1180" s="6">
        <f>SUM(димовенти!Q1182)</f>
        <v>5.1238478470973736E-2</v>
      </c>
      <c r="I1180" s="6">
        <f>'під зими'!L1182+майстерні!L1182+покрівлі!N1182+маляри!L1182</f>
        <v>0.19444050369934551</v>
      </c>
      <c r="J1180" s="6">
        <f>електрики!P1182</f>
        <v>4.2510671742373676E-2</v>
      </c>
      <c r="K1180" s="4">
        <f t="shared" si="100"/>
        <v>2.667320001291138</v>
      </c>
      <c r="L1180" s="4">
        <v>3.8333981579309562E-2</v>
      </c>
      <c r="M1180" s="4">
        <f t="shared" si="101"/>
        <v>2.7056539828704476</v>
      </c>
      <c r="N1180" s="4">
        <f t="shared" si="102"/>
        <v>3.2467847794445368</v>
      </c>
    </row>
    <row r="1181" spans="1:14" ht="18" customHeight="1" x14ac:dyDescent="0.2">
      <c r="A1181" s="10">
        <f t="shared" si="103"/>
        <v>219</v>
      </c>
      <c r="B1181" s="2">
        <v>3</v>
      </c>
      <c r="C1181" s="5" t="s">
        <v>2247</v>
      </c>
      <c r="D1181" s="6">
        <f>SUM(сходові!N1183)</f>
        <v>0.36271520146520148</v>
      </c>
      <c r="E1181" s="6">
        <f>SUM(прибудинкова!M1183)</f>
        <v>1.1563133394383396</v>
      </c>
      <c r="F1181" s="6">
        <f>'слюсарі х.в.'!P1183+'слюсарі кан'!P1183+'слюсарі ц.о.'!P760+'слюсарі г.в.'!P753+зварювальник!L1183+аварійки!J1183</f>
        <v>0.38344461635581484</v>
      </c>
      <c r="G1181" s="6">
        <f>'дератизація '!I1183</f>
        <v>3.5485347985347985E-3</v>
      </c>
      <c r="H1181" s="6">
        <f>SUM(димовенти!Q1183)</f>
        <v>0.15406734803978231</v>
      </c>
      <c r="I1181" s="6">
        <f>'під зими'!L1183+майстерні!L1183+покрівлі!N1183+маляри!L1183</f>
        <v>0.23465127806068464</v>
      </c>
      <c r="J1181" s="6">
        <f>електрики!P1183</f>
        <v>0.10500661476243069</v>
      </c>
      <c r="K1181" s="4">
        <f t="shared" si="100"/>
        <v>2.3997469329207886</v>
      </c>
      <c r="L1181" s="4">
        <v>3.457542482201692E-2</v>
      </c>
      <c r="M1181" s="4">
        <f t="shared" si="101"/>
        <v>2.4343223577428055</v>
      </c>
      <c r="N1181" s="4">
        <f t="shared" si="102"/>
        <v>2.9211868292913663</v>
      </c>
    </row>
    <row r="1182" spans="1:14" ht="18" customHeight="1" x14ac:dyDescent="0.2">
      <c r="A1182" s="10">
        <f t="shared" si="103"/>
        <v>220</v>
      </c>
      <c r="B1182" s="2">
        <v>3</v>
      </c>
      <c r="C1182" s="5" t="s">
        <v>2248</v>
      </c>
      <c r="D1182" s="6">
        <f>SUM(сходові!N1184)</f>
        <v>0.72752904440464716</v>
      </c>
      <c r="E1182" s="6">
        <f>SUM(прибудинкова!M1184)</f>
        <v>0.58929208627797425</v>
      </c>
      <c r="F1182" s="6">
        <f>'слюсарі х.в.'!P1184+'слюсарі кан'!P1184+'слюсарі ц.о.'!P761+'слюсарі г.в.'!P754+зварювальник!L1184+аварійки!J1184</f>
        <v>0.20910298559869353</v>
      </c>
      <c r="G1182" s="6">
        <f>'дератизація '!I1184</f>
        <v>1.5459363957597175E-3</v>
      </c>
      <c r="H1182" s="6">
        <f>SUM(димовенти!Q1184)</f>
        <v>5.7797939164511966E-2</v>
      </c>
      <c r="I1182" s="6">
        <f>'під зими'!L1184+майстерні!L1184+покрівлі!N1184+маляри!L1184</f>
        <v>0.23575401829155654</v>
      </c>
      <c r="J1182" s="6">
        <f>електрики!P1184</f>
        <v>3.6374507869447029E-2</v>
      </c>
      <c r="K1182" s="4">
        <f t="shared" si="100"/>
        <v>1.8573965180025902</v>
      </c>
      <c r="L1182" s="4">
        <v>2.725565962884291E-2</v>
      </c>
      <c r="M1182" s="4">
        <f t="shared" si="101"/>
        <v>1.8846521776314331</v>
      </c>
      <c r="N1182" s="4">
        <f t="shared" si="102"/>
        <v>2.2615826131577195</v>
      </c>
    </row>
    <row r="1183" spans="1:14" ht="18" customHeight="1" x14ac:dyDescent="0.2">
      <c r="A1183" s="10">
        <f t="shared" si="103"/>
        <v>221</v>
      </c>
      <c r="B1183" s="2">
        <v>4</v>
      </c>
      <c r="C1183" s="5" t="s">
        <v>2249</v>
      </c>
      <c r="D1183" s="6">
        <f>SUM(сходові!N1185)</f>
        <v>0.8852325285422501</v>
      </c>
      <c r="E1183" s="6">
        <f>SUM(прибудинкова!M1185)</f>
        <v>0.76091256838516852</v>
      </c>
      <c r="F1183" s="6">
        <f>'слюсарі х.в.'!P1185+'слюсарі кан'!P1185+'слюсарі ц.о.'!P762+'слюсарі г.в.'!P755+зварювальник!L1185+аварійки!J1185</f>
        <v>0.25671227853010314</v>
      </c>
      <c r="G1183" s="6">
        <f>'дератизація '!I1185</f>
        <v>2.3177320991409904E-3</v>
      </c>
      <c r="H1183" s="6">
        <f>SUM(димовенти!Q1185)</f>
        <v>8.1237255640752612E-2</v>
      </c>
      <c r="I1183" s="6">
        <f>'під зими'!L1185+майстерні!L1185+покрівлі!N1185+маляри!L1185</f>
        <v>0.18388372221686966</v>
      </c>
      <c r="J1183" s="6">
        <f>електрики!P1185</f>
        <v>5.546653385184707E-2</v>
      </c>
      <c r="K1183" s="4">
        <f t="shared" si="100"/>
        <v>2.2257626192661322</v>
      </c>
      <c r="L1183" s="4">
        <v>3.2222697058767347E-2</v>
      </c>
      <c r="M1183" s="4">
        <f t="shared" si="101"/>
        <v>2.2579853163248993</v>
      </c>
      <c r="N1183" s="4">
        <f t="shared" si="102"/>
        <v>2.7095823795898792</v>
      </c>
    </row>
    <row r="1184" spans="1:14" ht="18" customHeight="1" x14ac:dyDescent="0.2">
      <c r="A1184" s="10">
        <f t="shared" si="103"/>
        <v>222</v>
      </c>
      <c r="B1184" s="2">
        <v>4</v>
      </c>
      <c r="C1184" s="5" t="s">
        <v>2250</v>
      </c>
      <c r="D1184" s="6">
        <f>SUM(сходові!N1186)</f>
        <v>0.89453120588999169</v>
      </c>
      <c r="E1184" s="6">
        <f>SUM(прибудинкова!M1186)</f>
        <v>0.93778768476800234</v>
      </c>
      <c r="F1184" s="6">
        <f>'слюсарі х.в.'!P1186+'слюсарі кан'!P1186+'слюсарі ц.о.'!P763+'слюсарі г.в.'!P756+зварювальник!L1186+аварійки!J1186</f>
        <v>0.21028861536361768</v>
      </c>
      <c r="G1184" s="6">
        <f>'дератизація '!I1186</f>
        <v>2.5537658926323855E-3</v>
      </c>
      <c r="H1184" s="6">
        <f>SUM(димовенти!Q1186)</f>
        <v>5.4558668818134898E-2</v>
      </c>
      <c r="I1184" s="6">
        <f>'під зими'!L1186+майстерні!L1186+покрівлі!N1186+маляри!L1186</f>
        <v>0.17160192716121345</v>
      </c>
      <c r="J1184" s="6">
        <f>електрики!P1186</f>
        <v>3.7251138372954976E-2</v>
      </c>
      <c r="K1184" s="4">
        <f t="shared" si="100"/>
        <v>2.3085730062665468</v>
      </c>
      <c r="L1184" s="4">
        <v>3.3370412581357645E-2</v>
      </c>
      <c r="M1184" s="4">
        <f t="shared" si="101"/>
        <v>2.3419434188479045</v>
      </c>
      <c r="N1184" s="4">
        <f t="shared" si="102"/>
        <v>2.8103321026174855</v>
      </c>
    </row>
    <row r="1185" spans="1:14" ht="18" customHeight="1" x14ac:dyDescent="0.2">
      <c r="A1185" s="10">
        <f t="shared" si="103"/>
        <v>223</v>
      </c>
      <c r="B1185" s="2">
        <v>4</v>
      </c>
      <c r="C1185" s="5" t="s">
        <v>2251</v>
      </c>
      <c r="D1185" s="6">
        <f>SUM(сходові!N1187)</f>
        <v>1.0452067039843254</v>
      </c>
      <c r="E1185" s="6">
        <f>SUM(прибудинкова!M1187)</f>
        <v>1.0917792298752378</v>
      </c>
      <c r="F1185" s="6">
        <f>'слюсарі х.в.'!P1187+'слюсарі кан'!P1187+'слюсарі ц.о.'!P764+'слюсарі г.в.'!P757+зварювальник!L1187+аварійки!J1187</f>
        <v>0.2355241770562258</v>
      </c>
      <c r="G1185" s="6">
        <f>'дератизація '!I1187</f>
        <v>3.6943822300214741E-3</v>
      </c>
      <c r="H1185" s="6">
        <f>SUM(димовенти!Q1187)</f>
        <v>6.9060952302730932E-2</v>
      </c>
      <c r="I1185" s="6">
        <f>'під зими'!L1187+майстерні!L1187+покрівлі!N1187+маляри!L1187</f>
        <v>0.1821111457229494</v>
      </c>
      <c r="J1185" s="6">
        <f>електрики!P1187</f>
        <v>4.7152893318796671E-2</v>
      </c>
      <c r="K1185" s="4">
        <f t="shared" si="100"/>
        <v>2.6745294844902872</v>
      </c>
      <c r="L1185" s="4">
        <v>3.8477475033227071E-2</v>
      </c>
      <c r="M1185" s="4">
        <f t="shared" si="101"/>
        <v>2.713006959523514</v>
      </c>
      <c r="N1185" s="4">
        <f t="shared" si="102"/>
        <v>3.2556083514282168</v>
      </c>
    </row>
    <row r="1186" spans="1:14" ht="18" customHeight="1" x14ac:dyDescent="0.2">
      <c r="A1186" s="10">
        <f t="shared" si="103"/>
        <v>224</v>
      </c>
      <c r="B1186" s="2">
        <v>3</v>
      </c>
      <c r="C1186" s="5" t="s">
        <v>2252</v>
      </c>
      <c r="D1186" s="6">
        <f>SUM(сходові!N1188)</f>
        <v>1.0239944714574074</v>
      </c>
      <c r="E1186" s="6">
        <f>SUM(прибудинкова!M1188)</f>
        <v>1.0411983016635347</v>
      </c>
      <c r="F1186" s="6">
        <f>'слюсарі х.в.'!P1188+'слюсарі кан'!P1188+'слюсарі ц.о.'!P765+'слюсарі г.в.'!P758+зварювальник!L1188+аварійки!J1188</f>
        <v>0.26478309127191219</v>
      </c>
      <c r="G1186" s="6">
        <f>'дератизація '!I1188</f>
        <v>3.967425349759867E-3</v>
      </c>
      <c r="H1186" s="6">
        <f>SUM(димовенти!Q1188)</f>
        <v>8.587536180849005E-2</v>
      </c>
      <c r="I1186" s="6">
        <f>'під зими'!L1188+майстерні!L1188+покрівлі!N1188+маляри!L1188</f>
        <v>0.19132679788847623</v>
      </c>
      <c r="J1186" s="6">
        <f>електрики!P1188</f>
        <v>5.86333034667504E-2</v>
      </c>
      <c r="K1186" s="4">
        <f t="shared" si="100"/>
        <v>2.6697787529063306</v>
      </c>
      <c r="L1186" s="4">
        <v>3.8412003587785293E-2</v>
      </c>
      <c r="M1186" s="4">
        <f t="shared" si="101"/>
        <v>2.7081907564941159</v>
      </c>
      <c r="N1186" s="4">
        <f t="shared" si="102"/>
        <v>3.249828907792939</v>
      </c>
    </row>
    <row r="1187" spans="1:14" ht="18" customHeight="1" x14ac:dyDescent="0.2">
      <c r="A1187" s="10">
        <f t="shared" si="103"/>
        <v>225</v>
      </c>
      <c r="B1187" s="2">
        <v>5</v>
      </c>
      <c r="C1187" s="5" t="s">
        <v>2253</v>
      </c>
      <c r="D1187" s="6">
        <f>SUM(сходові!N1189)</f>
        <v>0.79143109115398613</v>
      </c>
      <c r="E1187" s="6">
        <f>SUM(прибудинкова!M1189)</f>
        <v>0.7457245389985897</v>
      </c>
      <c r="F1187" s="6">
        <f>'слюсарі х.в.'!P1189+'слюсарі кан'!P1189+'слюсарі ц.о.'!P766+'слюсарі г.в.'!P759+зварювальник!L1189+аварійки!J1189</f>
        <v>0.47639211630472678</v>
      </c>
      <c r="G1187" s="6">
        <f>'дератизація '!I1189</f>
        <v>1.7710737338866348E-3</v>
      </c>
      <c r="H1187" s="6">
        <f>SUM(димовенти!Q1189)</f>
        <v>3.4725050018808643E-2</v>
      </c>
      <c r="I1187" s="6">
        <f>'під зими'!L1189+майстерні!L1189+покрівлі!N1189+маляри!L1189</f>
        <v>0.15261447420005697</v>
      </c>
      <c r="J1187" s="6">
        <f>електрики!P1189</f>
        <v>5.355629513488426E-2</v>
      </c>
      <c r="K1187" s="4">
        <f t="shared" si="100"/>
        <v>2.2562146395449392</v>
      </c>
      <c r="L1187" s="4">
        <v>3.4337372475818473E-2</v>
      </c>
      <c r="M1187" s="4">
        <f t="shared" si="101"/>
        <v>2.2905520120207576</v>
      </c>
      <c r="N1187" s="4">
        <f t="shared" si="102"/>
        <v>2.748662414424909</v>
      </c>
    </row>
    <row r="1188" spans="1:14" ht="18" customHeight="1" x14ac:dyDescent="0.2">
      <c r="A1188" s="10">
        <f t="shared" si="103"/>
        <v>226</v>
      </c>
      <c r="B1188" s="2">
        <v>3</v>
      </c>
      <c r="C1188" s="5" t="s">
        <v>2254</v>
      </c>
      <c r="D1188" s="6">
        <f>SUM(сходові!N1190)</f>
        <v>0.8796376492953305</v>
      </c>
      <c r="E1188" s="6">
        <f>SUM(прибудинкова!M1190)</f>
        <v>1.1757717563660106</v>
      </c>
      <c r="F1188" s="6">
        <f>'слюсарі х.в.'!P1190+'слюсарі кан'!P1190+'слюсарі ц.о.'!P767+'слюсарі г.в.'!P760+зварювальник!L1190+аварійки!J1190</f>
        <v>0.26705630161170313</v>
      </c>
      <c r="G1188" s="6">
        <f>'дератизація '!I1190</f>
        <v>3.7309952429810658E-3</v>
      </c>
      <c r="H1188" s="6">
        <f>SUM(димовенти!Q1190)</f>
        <v>8.7181722299662284E-2</v>
      </c>
      <c r="I1188" s="6">
        <f>'під зими'!L1190+майстерні!L1190+покрівлі!N1190+маляри!L1190</f>
        <v>0.19663315043870577</v>
      </c>
      <c r="J1188" s="6">
        <f>електрики!P1190</f>
        <v>5.9525249998360841E-2</v>
      </c>
      <c r="K1188" s="4">
        <f t="shared" si="100"/>
        <v>2.669536825252754</v>
      </c>
      <c r="L1188" s="4">
        <v>3.83824766416625E-2</v>
      </c>
      <c r="M1188" s="4">
        <f t="shared" si="101"/>
        <v>2.7079193018944165</v>
      </c>
      <c r="N1188" s="4">
        <f t="shared" si="102"/>
        <v>3.2495031622732999</v>
      </c>
    </row>
    <row r="1189" spans="1:14" ht="18" customHeight="1" x14ac:dyDescent="0.2">
      <c r="A1189" s="10">
        <f t="shared" si="103"/>
        <v>227</v>
      </c>
      <c r="B1189" s="2">
        <v>2</v>
      </c>
      <c r="C1189" s="5" t="s">
        <v>2255</v>
      </c>
      <c r="D1189" s="6">
        <f>SUM(сходові!N1191)</f>
        <v>0</v>
      </c>
      <c r="E1189" s="6">
        <f>SUM(прибудинкова!M1191)</f>
        <v>1.3537371695178848</v>
      </c>
      <c r="F1189" s="6">
        <f>'слюсарі х.в.'!P1191+'слюсарі кан'!P1191+'слюсарі ц.о.'!P768+'слюсарі г.в.'!P761+зварювальник!L1191+аварійки!J1191</f>
        <v>0.25025463467095937</v>
      </c>
      <c r="G1189" s="6">
        <f>'дератизація '!I1191</f>
        <v>1.1145671332296526E-2</v>
      </c>
      <c r="H1189" s="6">
        <f>SUM(димовенти!Q1191)</f>
        <v>7.7526199670268886E-2</v>
      </c>
      <c r="I1189" s="6">
        <f>'під зими'!L1191+майстерні!L1191+покрівлі!N1191+маляри!L1191</f>
        <v>0.22241660937689531</v>
      </c>
      <c r="J1189" s="6">
        <f>електрики!P1191</f>
        <v>5.2932728272259325E-2</v>
      </c>
      <c r="K1189" s="4">
        <f t="shared" si="100"/>
        <v>1.9680130128405644</v>
      </c>
      <c r="L1189" s="4">
        <v>2.8535895823593282E-2</v>
      </c>
      <c r="M1189" s="4">
        <f t="shared" si="101"/>
        <v>1.9965489086641577</v>
      </c>
      <c r="N1189" s="4">
        <f t="shared" si="102"/>
        <v>2.395858690396989</v>
      </c>
    </row>
    <row r="1190" spans="1:14" ht="18" customHeight="1" x14ac:dyDescent="0.2">
      <c r="A1190" s="10">
        <f t="shared" si="103"/>
        <v>228</v>
      </c>
      <c r="B1190" s="2">
        <v>3</v>
      </c>
      <c r="C1190" s="5" t="s">
        <v>2256</v>
      </c>
      <c r="D1190" s="6">
        <f>SUM(сходові!N1192)</f>
        <v>0.83668145331643407</v>
      </c>
      <c r="E1190" s="6">
        <f>SUM(прибудинкова!M1192)</f>
        <v>1.2666780735107728</v>
      </c>
      <c r="F1190" s="6">
        <f>'слюсарі х.в.'!P1192+'слюсарі кан'!P1192+'слюсарі ц.о.'!P769+'слюсарі г.в.'!P762+зварювальник!L1192+аварійки!J1192</f>
        <v>0.23903400073698641</v>
      </c>
      <c r="G1190" s="6">
        <f>'дератизація '!I1192</f>
        <v>7.6045627376425864E-3</v>
      </c>
      <c r="H1190" s="6">
        <f>SUM(димовенти!Q1192)</f>
        <v>7.1077965382104868E-2</v>
      </c>
      <c r="I1190" s="6">
        <f>'під зими'!L1192+майстерні!L1192+покрівлі!N1192+маляри!L1192</f>
        <v>0.20755277330029887</v>
      </c>
      <c r="J1190" s="6">
        <f>електрики!P1192</f>
        <v>4.8530053629842314E-2</v>
      </c>
      <c r="K1190" s="4">
        <f t="shared" si="100"/>
        <v>2.6771588826140817</v>
      </c>
      <c r="L1190" s="4">
        <v>3.8480181054344031E-2</v>
      </c>
      <c r="M1190" s="4">
        <f t="shared" si="101"/>
        <v>2.7156390636684256</v>
      </c>
      <c r="N1190" s="4">
        <f t="shared" si="102"/>
        <v>3.2587668764021105</v>
      </c>
    </row>
    <row r="1191" spans="1:14" ht="18" customHeight="1" x14ac:dyDescent="0.2">
      <c r="A1191" s="10">
        <f t="shared" si="103"/>
        <v>229</v>
      </c>
      <c r="B1191" s="2">
        <v>1</v>
      </c>
      <c r="C1191" s="5" t="s">
        <v>2257</v>
      </c>
      <c r="D1191" s="6">
        <f>SUM(сходові!N1193)</f>
        <v>0</v>
      </c>
      <c r="E1191" s="6">
        <f>SUM(прибудинкова!M1193)</f>
        <v>0.44042349726775959</v>
      </c>
      <c r="F1191" s="6">
        <f>'слюсарі х.в.'!P1193+'слюсарі кан'!P1193+'слюсарі ц.о.'!P770+'слюсарі г.в.'!P763+зварювальник!L1193+аварійки!J1193</f>
        <v>0.33754144387971485</v>
      </c>
      <c r="G1191" s="6">
        <f>'дератизація '!I1193</f>
        <v>0</v>
      </c>
      <c r="H1191" s="6">
        <f>SUM(димовенти!Q1193)</f>
        <v>0.18421511701357718</v>
      </c>
      <c r="I1191" s="6">
        <f>'під зими'!L1193+майстерні!L1193+покрівлі!N1193+маляри!L1193</f>
        <v>0.26961214885240675</v>
      </c>
      <c r="J1191" s="6">
        <f>електрики!P1193</f>
        <v>8.7181722026287781E-2</v>
      </c>
      <c r="K1191" s="4">
        <f t="shared" si="100"/>
        <v>1.3189739290397462</v>
      </c>
      <c r="L1191" s="4">
        <v>1.8295004612289167E-2</v>
      </c>
      <c r="M1191" s="4">
        <f t="shared" si="101"/>
        <v>1.3372689336520354</v>
      </c>
      <c r="N1191" s="4">
        <f t="shared" si="102"/>
        <v>1.6047227203824423</v>
      </c>
    </row>
    <row r="1192" spans="1:14" ht="18" customHeight="1" x14ac:dyDescent="0.2">
      <c r="A1192" s="10">
        <f t="shared" si="103"/>
        <v>230</v>
      </c>
      <c r="B1192" s="2">
        <v>1</v>
      </c>
      <c r="C1192" s="5" t="s">
        <v>2258</v>
      </c>
      <c r="D1192" s="6">
        <f>SUM(сходові!N1194)</f>
        <v>0</v>
      </c>
      <c r="E1192" s="6">
        <f>SUM(прибудинкова!M1194)</f>
        <v>0.3703078336779233</v>
      </c>
      <c r="F1192" s="6">
        <f>'слюсарі х.в.'!P1194+'слюсарі кан'!P1194+'слюсарі ц.о.'!P771+'слюсарі г.в.'!P764+зварювальник!L1194+аварійки!J1194</f>
        <v>0.37308447283526158</v>
      </c>
      <c r="G1192" s="6">
        <f>'дератизація '!I1194</f>
        <v>0</v>
      </c>
      <c r="H1192" s="6">
        <f>SUM(димовенти!Q1194)</f>
        <v>0.22303867509955372</v>
      </c>
      <c r="I1192" s="6">
        <f>'під зими'!L1194+майстерні!L1194+покрівлі!N1194+маляри!L1194</f>
        <v>0.27278378756868371</v>
      </c>
      <c r="J1192" s="6">
        <f>електрики!P1194</f>
        <v>0.10555537509013257</v>
      </c>
      <c r="K1192" s="4">
        <f t="shared" si="100"/>
        <v>1.3447701442715547</v>
      </c>
      <c r="L1192" s="4">
        <v>1.4212356765190448E-2</v>
      </c>
      <c r="M1192" s="4">
        <f t="shared" si="101"/>
        <v>1.3589825010367451</v>
      </c>
      <c r="N1192" s="4">
        <f t="shared" si="102"/>
        <v>1.6307790012440941</v>
      </c>
    </row>
    <row r="1193" spans="1:14" ht="18" customHeight="1" x14ac:dyDescent="0.2">
      <c r="A1193" s="10">
        <f t="shared" si="103"/>
        <v>231</v>
      </c>
      <c r="B1193" s="2">
        <v>2</v>
      </c>
      <c r="C1193" s="5" t="s">
        <v>2259</v>
      </c>
      <c r="D1193" s="6">
        <f>SUM(сходові!N1195)</f>
        <v>0</v>
      </c>
      <c r="E1193" s="6">
        <f>SUM(прибудинкова!M1195)</f>
        <v>0.25995000806321561</v>
      </c>
      <c r="F1193" s="6">
        <f>'слюсарі х.в.'!P1195+'слюсарі кан'!P1195+'слюсарі ц.о.'!P772+'слюсарі г.в.'!P765+зварювальник!L1195+аварійки!J1195</f>
        <v>0.33567104162908296</v>
      </c>
      <c r="G1193" s="6">
        <f>'дератизація '!I1195</f>
        <v>0</v>
      </c>
      <c r="H1193" s="6">
        <f>SUM(димовенти!Q1195)</f>
        <v>0.18266439469328877</v>
      </c>
      <c r="I1193" s="6">
        <f>'під зими'!L1195+майстерні!L1195+покрівлі!N1195+маляри!L1195</f>
        <v>0.22322991645734863</v>
      </c>
      <c r="J1193" s="6">
        <f>електрики!P1195</f>
        <v>8.6447826543337922E-2</v>
      </c>
      <c r="K1193" s="4">
        <f t="shared" si="100"/>
        <v>1.0879631873862738</v>
      </c>
      <c r="L1193" s="4">
        <v>1.4853004155071015E-2</v>
      </c>
      <c r="M1193" s="4">
        <f t="shared" si="101"/>
        <v>1.1028161915413448</v>
      </c>
      <c r="N1193" s="4">
        <f t="shared" si="102"/>
        <v>1.3233794298496138</v>
      </c>
    </row>
    <row r="1194" spans="1:14" ht="18" customHeight="1" x14ac:dyDescent="0.2">
      <c r="A1194" s="10">
        <f t="shared" si="103"/>
        <v>232</v>
      </c>
      <c r="B1194" s="2">
        <v>2</v>
      </c>
      <c r="C1194" s="5" t="s">
        <v>2260</v>
      </c>
      <c r="D1194" s="6">
        <f>SUM(сходові!N1196)</f>
        <v>0</v>
      </c>
      <c r="E1194" s="6">
        <f>SUM(прибудинкова!M1196)</f>
        <v>0.54874893617021281</v>
      </c>
      <c r="F1194" s="6">
        <f>'слюсарі х.в.'!P1196+'слюсарі кан'!P1196+'слюсарі ц.о.'!P773+'слюсарі г.в.'!P766+зварювальник!L1196+аварійки!J1196</f>
        <v>0.39219094740841354</v>
      </c>
      <c r="G1194" s="6">
        <f>'дератизація '!I1196</f>
        <v>0</v>
      </c>
      <c r="H1194" s="6">
        <f>SUM(димовенти!Q1196)</f>
        <v>0.22952419685776768</v>
      </c>
      <c r="I1194" s="6">
        <f>'під зими'!L1196+майстерні!L1196+покрівлі!N1196+маляри!L1196</f>
        <v>0.28175325966258957</v>
      </c>
      <c r="J1194" s="6">
        <f>електрики!P1196</f>
        <v>0.10862471578424282</v>
      </c>
      <c r="K1194" s="4">
        <f t="shared" si="100"/>
        <v>1.5608420558832263</v>
      </c>
      <c r="L1194" s="4">
        <v>2.1316810157742783E-2</v>
      </c>
      <c r="M1194" s="4">
        <f t="shared" si="101"/>
        <v>1.5821588660409691</v>
      </c>
      <c r="N1194" s="4">
        <f t="shared" si="102"/>
        <v>1.8985906392491629</v>
      </c>
    </row>
    <row r="1195" spans="1:14" ht="18" customHeight="1" x14ac:dyDescent="0.2">
      <c r="A1195" s="10">
        <f t="shared" si="103"/>
        <v>233</v>
      </c>
      <c r="B1195" s="2">
        <v>2</v>
      </c>
      <c r="C1195" s="5" t="s">
        <v>2261</v>
      </c>
      <c r="D1195" s="6">
        <f>SUM(сходові!N1197)</f>
        <v>0</v>
      </c>
      <c r="E1195" s="6">
        <f>SUM(прибудинкова!M1197)</f>
        <v>0.49567958179581795</v>
      </c>
      <c r="F1195" s="6">
        <f>'слюсарі х.в.'!P1197+'слюсарі кан'!P1197+'слюсарі ц.о.'!P774+'слюсарі г.в.'!P767+зварювальник!L1197+аварійки!J1197</f>
        <v>0.29539896548218991</v>
      </c>
      <c r="G1195" s="6">
        <f>'дератизація '!I1197</f>
        <v>0</v>
      </c>
      <c r="H1195" s="6">
        <f>SUM(димовенти!Q1197)</f>
        <v>0.14927542323314227</v>
      </c>
      <c r="I1195" s="6">
        <f>'під зими'!L1197+майстерні!L1197+покрівлі!N1197+маляри!L1197</f>
        <v>0.27338512378567209</v>
      </c>
      <c r="J1195" s="6">
        <f>електрики!P1197</f>
        <v>7.0646148180711424E-2</v>
      </c>
      <c r="K1195" s="4">
        <f t="shared" si="100"/>
        <v>1.2843852424775337</v>
      </c>
      <c r="L1195" s="4">
        <v>1.8148794046571881E-2</v>
      </c>
      <c r="M1195" s="4">
        <f t="shared" si="101"/>
        <v>1.3025340365241056</v>
      </c>
      <c r="N1195" s="4">
        <f t="shared" si="102"/>
        <v>1.5630408438289267</v>
      </c>
    </row>
    <row r="1196" spans="1:14" ht="18" customHeight="1" x14ac:dyDescent="0.2">
      <c r="A1196" s="10">
        <f t="shared" si="103"/>
        <v>234</v>
      </c>
      <c r="B1196" s="2">
        <v>2</v>
      </c>
      <c r="C1196" s="5" t="s">
        <v>2262</v>
      </c>
      <c r="D1196" s="6">
        <f>SUM(сходові!N1198)</f>
        <v>0</v>
      </c>
      <c r="E1196" s="6">
        <f>SUM(прибудинкова!M1198)</f>
        <v>0.16970127648374786</v>
      </c>
      <c r="F1196" s="6">
        <f>'слюсарі х.в.'!P1198+'слюсарі кан'!P1198+'слюсарі ц.о.'!P775+'слюсарі г.в.'!P768+зварювальник!L1198+аварійки!J1198</f>
        <v>0.24247761954698982</v>
      </c>
      <c r="G1196" s="6">
        <f>'дератизація '!I1198</f>
        <v>0</v>
      </c>
      <c r="H1196" s="6">
        <f>SUM(димовенти!Q1198)</f>
        <v>8.5176764724161691E-2</v>
      </c>
      <c r="I1196" s="6">
        <f>'під зими'!L1198+майстерні!L1198+покрівлі!N1198+маляри!L1198</f>
        <v>0.20831337334252384</v>
      </c>
      <c r="J1196" s="6">
        <f>електрики!P1198</f>
        <v>5.0388488372082631E-2</v>
      </c>
      <c r="K1196" s="4">
        <f t="shared" si="100"/>
        <v>0.75605752246950586</v>
      </c>
      <c r="L1196" s="4">
        <v>1.0554753728188482E-2</v>
      </c>
      <c r="M1196" s="4">
        <f t="shared" si="101"/>
        <v>0.76661227619769434</v>
      </c>
      <c r="N1196" s="4">
        <f t="shared" si="102"/>
        <v>0.91993473143723314</v>
      </c>
    </row>
    <row r="1197" spans="1:14" ht="18" customHeight="1" x14ac:dyDescent="0.2">
      <c r="A1197" s="10">
        <f t="shared" si="103"/>
        <v>235</v>
      </c>
      <c r="B1197" s="2">
        <v>5</v>
      </c>
      <c r="C1197" s="5" t="s">
        <v>2263</v>
      </c>
      <c r="D1197" s="6">
        <f>SUM(сходові!N1199)</f>
        <v>0</v>
      </c>
      <c r="E1197" s="6">
        <f>SUM(прибудинкова!M1199)</f>
        <v>0.59939707835325362</v>
      </c>
      <c r="F1197" s="6">
        <f>'слюсарі х.в.'!P1199+'слюсарі кан'!P1199+'слюсарі ц.о.'!P776+'слюсарі г.в.'!P769+зварювальник!L1199+аварійки!J1199</f>
        <v>0.45653433660933929</v>
      </c>
      <c r="G1197" s="6">
        <f>'дератизація '!I1199</f>
        <v>1.4695317092286591E-3</v>
      </c>
      <c r="H1197" s="6">
        <f>SUM(димовенти!Q1199)</f>
        <v>2.8646474852758681E-2</v>
      </c>
      <c r="I1197" s="6">
        <f>'під зими'!L1199+майстерні!L1199+покрівлі!N1199+маляри!L1199</f>
        <v>0.19640973071041218</v>
      </c>
      <c r="J1197" s="6">
        <f>електрики!P1199</f>
        <v>4.5795413184678953E-2</v>
      </c>
      <c r="K1197" s="4">
        <f t="shared" si="100"/>
        <v>1.3282525654196713</v>
      </c>
      <c r="L1197" s="4">
        <v>1.7662967337559565E-2</v>
      </c>
      <c r="M1197" s="4">
        <f t="shared" si="101"/>
        <v>1.345915532757231</v>
      </c>
      <c r="N1197" s="4">
        <f t="shared" si="102"/>
        <v>1.615098639308677</v>
      </c>
    </row>
    <row r="1198" spans="1:14" ht="18" customHeight="1" x14ac:dyDescent="0.2">
      <c r="A1198" s="10">
        <f t="shared" si="103"/>
        <v>236</v>
      </c>
      <c r="B1198" s="2">
        <v>1</v>
      </c>
      <c r="C1198" s="5" t="s">
        <v>2264</v>
      </c>
      <c r="D1198" s="6">
        <f>SUM(сходові!N1200)</f>
        <v>0</v>
      </c>
      <c r="E1198" s="6">
        <f>SUM(прибудинкова!M1200)</f>
        <v>0.53827787716159814</v>
      </c>
      <c r="F1198" s="6">
        <f>'слюсарі х.в.'!P1200+'слюсарі кан'!P1200+'слюсарі ц.о.'!P777+'слюсарі г.в.'!P770+зварювальник!L1200+аварійки!J1200</f>
        <v>0.28992343245163787</v>
      </c>
      <c r="G1198" s="6">
        <f>'дератизація '!I1200</f>
        <v>0</v>
      </c>
      <c r="H1198" s="6">
        <f>SUM(димовенти!Q1200)</f>
        <v>0.14473574131013078</v>
      </c>
      <c r="I1198" s="6">
        <f>'під зими'!L1200+майстерні!L1200+покрівлі!N1200+маляри!L1200</f>
        <v>0.30898833611697812</v>
      </c>
      <c r="J1198" s="6">
        <f>електрики!P1200</f>
        <v>6.8497696447129858E-2</v>
      </c>
      <c r="K1198" s="4">
        <f t="shared" si="100"/>
        <v>1.3504230834874746</v>
      </c>
      <c r="L1198" s="4">
        <v>1.9292189697743489E-2</v>
      </c>
      <c r="M1198" s="4">
        <f t="shared" si="101"/>
        <v>1.3697152731852182</v>
      </c>
      <c r="N1198" s="4">
        <f t="shared" si="102"/>
        <v>1.6436583278222618</v>
      </c>
    </row>
    <row r="1199" spans="1:14" ht="18" customHeight="1" x14ac:dyDescent="0.2">
      <c r="A1199" s="10">
        <f t="shared" si="103"/>
        <v>237</v>
      </c>
      <c r="B1199" s="2">
        <v>5</v>
      </c>
      <c r="C1199" s="5" t="s">
        <v>2265</v>
      </c>
      <c r="D1199" s="6">
        <f>SUM(сходові!N1201)</f>
        <v>1.0855900045837525</v>
      </c>
      <c r="E1199" s="6">
        <f>SUM(прибудинкова!M1201)</f>
        <v>0.6825100062849393</v>
      </c>
      <c r="F1199" s="6">
        <f>'слюсарі х.в.'!P1201+'слюсарі кан'!P1201+'слюсарі ц.о.'!P778+'слюсарі г.в.'!P771+зварювальник!L1201+аварійки!J1201</f>
        <v>0.45287947812232576</v>
      </c>
      <c r="G1199" s="6">
        <f>'дератизація '!I1201</f>
        <v>3.2251662201051899E-3</v>
      </c>
      <c r="H1199" s="6">
        <f>SUM(димовенти!Q1201)</f>
        <v>9.3670562625540285E-2</v>
      </c>
      <c r="I1199" s="6">
        <f>'під зими'!L1201+майстерні!L1201+покрівлі!N1201+маляри!L1201</f>
        <v>0.18382173832646129</v>
      </c>
      <c r="J1199" s="6">
        <f>електрики!P1201</f>
        <v>4.4330568985084709E-2</v>
      </c>
      <c r="K1199" s="4">
        <f t="shared" si="100"/>
        <v>2.546027525148209</v>
      </c>
      <c r="L1199" s="4">
        <v>3.4174622728483595E-2</v>
      </c>
      <c r="M1199" s="4">
        <f t="shared" si="101"/>
        <v>2.5802021478766926</v>
      </c>
      <c r="N1199" s="4">
        <f t="shared" si="102"/>
        <v>3.0962425774520308</v>
      </c>
    </row>
    <row r="1200" spans="1:14" ht="18" customHeight="1" x14ac:dyDescent="0.2">
      <c r="A1200" s="10">
        <f t="shared" si="103"/>
        <v>238</v>
      </c>
      <c r="B1200" s="2">
        <v>5</v>
      </c>
      <c r="C1200" s="5" t="s">
        <v>2266</v>
      </c>
      <c r="D1200" s="6">
        <f>SUM(сходові!N1202)</f>
        <v>1.0108190876508227</v>
      </c>
      <c r="E1200" s="6">
        <f>SUM(прибудинкова!M1202)</f>
        <v>0.46486043522045617</v>
      </c>
      <c r="F1200" s="6">
        <f>'слюсарі х.в.'!P1202+'слюсарі кан'!P1202+'слюсарі ц.о.'!P779+'слюсарі г.в.'!P772+зварювальник!L1202+аварійки!J1202</f>
        <v>0.45099134362014504</v>
      </c>
      <c r="G1200" s="6">
        <f>'дератизація '!I1202</f>
        <v>1.0508340995665309E-3</v>
      </c>
      <c r="H1200" s="6">
        <f>SUM(димовенти!Q1202)</f>
        <v>9.2105138762705929E-2</v>
      </c>
      <c r="I1200" s="6">
        <f>'під зими'!L1202+майстерні!L1202+покрівлі!N1202+маляри!L1202</f>
        <v>0.18204923234536879</v>
      </c>
      <c r="J1200" s="6">
        <f>електрики!P1202</f>
        <v>4.3589715844064333E-2</v>
      </c>
      <c r="K1200" s="4">
        <f t="shared" si="100"/>
        <v>2.2454657875431296</v>
      </c>
      <c r="L1200" s="4">
        <v>2.9970156647032176E-2</v>
      </c>
      <c r="M1200" s="4">
        <f t="shared" si="101"/>
        <v>2.2754359441901619</v>
      </c>
      <c r="N1200" s="4">
        <f t="shared" si="102"/>
        <v>2.730523133028194</v>
      </c>
    </row>
    <row r="1201" spans="1:14" ht="18" customHeight="1" x14ac:dyDescent="0.2">
      <c r="A1201" s="10">
        <f t="shared" si="103"/>
        <v>239</v>
      </c>
      <c r="B1201" s="2">
        <v>2</v>
      </c>
      <c r="C1201" s="5" t="s">
        <v>2267</v>
      </c>
      <c r="D1201" s="6">
        <f>SUM(сходові!N1203)</f>
        <v>0</v>
      </c>
      <c r="E1201" s="6">
        <f>SUM(прибудинкова!M1203)</f>
        <v>0.22864539007092194</v>
      </c>
      <c r="F1201" s="6">
        <f>'слюсарі х.в.'!P1203+'слюсарі кан'!P1203+'слюсарі ц.о.'!P780+'слюсарі г.в.'!P773+зварювальник!L1203+аварійки!J1203</f>
        <v>0.22349133379062702</v>
      </c>
      <c r="G1201" s="6">
        <f>'дератизація '!I1203</f>
        <v>0</v>
      </c>
      <c r="H1201" s="6">
        <f>SUM(димовенти!Q1203)</f>
        <v>8.9657889397565499E-2</v>
      </c>
      <c r="I1201" s="6">
        <f>'під зими'!L1203+майстерні!L1203+покрівлі!N1203+маляри!L1203</f>
        <v>0.14847345721316232</v>
      </c>
      <c r="J1201" s="6">
        <f>електрики!P1203</f>
        <v>4.2431529603219852E-2</v>
      </c>
      <c r="K1201" s="4">
        <f t="shared" si="100"/>
        <v>0.73269960007549662</v>
      </c>
      <c r="L1201" s="4">
        <v>1.0362817303913863E-2</v>
      </c>
      <c r="M1201" s="4">
        <f t="shared" si="101"/>
        <v>0.74306241737941048</v>
      </c>
      <c r="N1201" s="4">
        <f t="shared" si="102"/>
        <v>0.89167490085529255</v>
      </c>
    </row>
    <row r="1202" spans="1:14" ht="18" customHeight="1" x14ac:dyDescent="0.2">
      <c r="A1202" s="10">
        <f t="shared" si="103"/>
        <v>240</v>
      </c>
      <c r="B1202" s="2">
        <v>4</v>
      </c>
      <c r="C1202" s="5" t="s">
        <v>2088</v>
      </c>
      <c r="D1202" s="6">
        <f>SUM(сходові!N1204)</f>
        <v>0.86546322825530397</v>
      </c>
      <c r="E1202" s="6">
        <f>SUM(прибудинкова!M1204)</f>
        <v>0.6335970127253967</v>
      </c>
      <c r="F1202" s="6">
        <f>'слюсарі х.в.'!P1204+'слюсарі кан'!P1204+'слюсарі ц.о.'!P781+'слюсарі г.в.'!P774+зварювальник!L1204+аварійки!J1204</f>
        <v>0.45448860294713</v>
      </c>
      <c r="G1202" s="6">
        <f>'дератизація '!I1204</f>
        <v>3.6849604480911902E-3</v>
      </c>
      <c r="H1202" s="6">
        <f>SUM(димовенти!Q1204)</f>
        <v>7.7695967620740394E-2</v>
      </c>
      <c r="I1202" s="6">
        <f>'під зими'!L1204+майстерні!L1204+покрівлі!N1204+маляри!L1204</f>
        <v>0.16043054856512406</v>
      </c>
      <c r="J1202" s="6">
        <f>електрики!P1204</f>
        <v>4.5031402352456375E-2</v>
      </c>
      <c r="K1202" s="4">
        <f t="shared" si="100"/>
        <v>2.2403917229142425</v>
      </c>
      <c r="L1202" s="4">
        <v>2.9909422642450001E-2</v>
      </c>
      <c r="M1202" s="4">
        <f t="shared" si="101"/>
        <v>2.2703011455566924</v>
      </c>
      <c r="N1202" s="4">
        <f t="shared" si="102"/>
        <v>2.7243613746680309</v>
      </c>
    </row>
    <row r="1203" spans="1:14" ht="18" customHeight="1" x14ac:dyDescent="0.2">
      <c r="A1203" s="10">
        <f t="shared" si="103"/>
        <v>241</v>
      </c>
      <c r="B1203" s="2">
        <v>5</v>
      </c>
      <c r="C1203" s="5" t="s">
        <v>2089</v>
      </c>
      <c r="D1203" s="6">
        <f>SUM(сходові!N1205)</f>
        <v>0.58816185829444212</v>
      </c>
      <c r="E1203" s="6">
        <f>SUM(прибудинкова!M1205)</f>
        <v>1.0030519021354831</v>
      </c>
      <c r="F1203" s="6">
        <f>'слюсарі х.в.'!P1205+'слюсарі кан'!P1205+'слюсарі ц.о.'!P782+'слюсарі г.в.'!P775+зварювальник!L1205+аварійки!J1205</f>
        <v>0.47790792300593421</v>
      </c>
      <c r="G1203" s="6">
        <f>'дератизація '!I1205</f>
        <v>2.1213406873143827E-3</v>
      </c>
      <c r="H1203" s="6">
        <f>SUM(димовенти!Q1205)</f>
        <v>9.8621461285130885E-2</v>
      </c>
      <c r="I1203" s="6">
        <f>'під зими'!L1205+майстерні!L1205+покрівлі!N1205+маляри!L1205</f>
        <v>0.15348049434739056</v>
      </c>
      <c r="J1203" s="6">
        <f>електрики!P1205</f>
        <v>5.4151056871652656E-2</v>
      </c>
      <c r="K1203" s="4">
        <f t="shared" si="100"/>
        <v>2.3774960366273481</v>
      </c>
      <c r="L1203" s="4">
        <v>3.1515437979215077E-2</v>
      </c>
      <c r="M1203" s="4">
        <f t="shared" si="101"/>
        <v>2.4090114746065634</v>
      </c>
      <c r="N1203" s="4">
        <f t="shared" si="102"/>
        <v>2.8908137695278762</v>
      </c>
    </row>
    <row r="1204" spans="1:14" ht="18" customHeight="1" x14ac:dyDescent="0.2">
      <c r="A1204" s="10">
        <f t="shared" si="103"/>
        <v>242</v>
      </c>
      <c r="B1204" s="2">
        <v>5</v>
      </c>
      <c r="C1204" s="5" t="s">
        <v>2090</v>
      </c>
      <c r="D1204" s="6">
        <f>SUM(сходові!N1206)</f>
        <v>0.71581670151254895</v>
      </c>
      <c r="E1204" s="6">
        <f>SUM(прибудинкова!M1206)</f>
        <v>1.1392495952037109</v>
      </c>
      <c r="F1204" s="6">
        <f>'слюсарі х.в.'!P1206+'слюсарі кан'!P1206+'слюсарі ц.о.'!P783+'слюсарі г.в.'!P776+зварювальник!L1206+аварійки!J1206</f>
        <v>0.48466746154993789</v>
      </c>
      <c r="G1204" s="6">
        <f>'дератизація '!I1206</f>
        <v>2.4615990547459626E-3</v>
      </c>
      <c r="H1204" s="6">
        <f>SUM(димовенти!Q1206)</f>
        <v>0.10243601126851322</v>
      </c>
      <c r="I1204" s="6">
        <f>'під зими'!L1206+майстерні!L1206+покрівлі!N1206+маляри!L1206</f>
        <v>0.16084353106732893</v>
      </c>
      <c r="J1204" s="6">
        <f>електрики!P1206</f>
        <v>5.6865181183274285E-2</v>
      </c>
      <c r="K1204" s="4">
        <f t="shared" si="100"/>
        <v>2.6623400808400604</v>
      </c>
      <c r="L1204" s="4">
        <v>3.544469149022289E-2</v>
      </c>
      <c r="M1204" s="4">
        <f t="shared" si="101"/>
        <v>2.6977847723302832</v>
      </c>
      <c r="N1204" s="4">
        <f t="shared" si="102"/>
        <v>3.2373417267963398</v>
      </c>
    </row>
    <row r="1205" spans="1:14" ht="18" customHeight="1" x14ac:dyDescent="0.2">
      <c r="A1205" s="10">
        <f t="shared" si="103"/>
        <v>243</v>
      </c>
      <c r="B1205" s="2">
        <v>2</v>
      </c>
      <c r="C1205" s="5" t="s">
        <v>2091</v>
      </c>
      <c r="D1205" s="6">
        <f>SUM(сходові!N1207)</f>
        <v>0</v>
      </c>
      <c r="E1205" s="6">
        <f>SUM(прибудинкова!M1207)</f>
        <v>1.1755172789115647</v>
      </c>
      <c r="F1205" s="6">
        <f>'слюсарі х.в.'!P1207+'слюсарі кан'!P1207+'слюсарі ц.о.'!P784+'слюсарі г.в.'!P777+зварювальник!L1207+аварійки!J1207</f>
        <v>0.27467502608554728</v>
      </c>
      <c r="G1205" s="6">
        <f>'дератизація '!I1207</f>
        <v>0</v>
      </c>
      <c r="H1205" s="6">
        <f>SUM(димовенти!Q1207)</f>
        <v>0.11858235290950039</v>
      </c>
      <c r="I1205" s="6">
        <f>'під зими'!L1207+майстерні!L1207+покрівлі!N1207+маляри!L1207</f>
        <v>0.31946363464231931</v>
      </c>
      <c r="J1205" s="6">
        <f>електрики!P1207</f>
        <v>6.2514632349298924E-2</v>
      </c>
      <c r="K1205" s="4">
        <f t="shared" ref="K1205:K1253" si="104">SUM(D1205,E1205,F1205,G1205,H1205,I1205,J1205)</f>
        <v>1.9507529248982305</v>
      </c>
      <c r="L1205" s="4">
        <v>2.7935935265693712E-2</v>
      </c>
      <c r="M1205" s="4">
        <f t="shared" ref="M1205:M1253" si="105">SUM(L1205+K1205)</f>
        <v>1.9786888601639241</v>
      </c>
      <c r="N1205" s="4">
        <f t="shared" ref="N1205:N1253" si="106">M1205*1.2</f>
        <v>2.3744266321967089</v>
      </c>
    </row>
    <row r="1206" spans="1:14" ht="18" customHeight="1" x14ac:dyDescent="0.2">
      <c r="A1206" s="10">
        <f t="shared" si="103"/>
        <v>244</v>
      </c>
      <c r="B1206" s="2">
        <v>4</v>
      </c>
      <c r="C1206" s="5" t="s">
        <v>2092</v>
      </c>
      <c r="D1206" s="6">
        <f>SUM(сходові!N1208)</f>
        <v>0.58968498017811521</v>
      </c>
      <c r="E1206" s="6">
        <f>SUM(прибудинкова!M1208)</f>
        <v>0.79946583559532192</v>
      </c>
      <c r="F1206" s="6">
        <f>'слюсарі х.в.'!P1208+'слюсарі кан'!P1208+'слюсарі ц.о.'!P785+'слюсарі г.в.'!P778+зварювальник!L1208+аварійки!J1208</f>
        <v>0.47381268994513148</v>
      </c>
      <c r="G1206" s="6">
        <f>'дератизація '!I1208</f>
        <v>1.2063938876043028E-3</v>
      </c>
      <c r="H1206" s="6">
        <f>SUM(димовенти!Q1208)</f>
        <v>0.10845116369071157</v>
      </c>
      <c r="I1206" s="6">
        <f>'під зими'!L1208+майстерні!L1208+покрівлі!N1208+маляри!L1208</f>
        <v>0.16297473324998613</v>
      </c>
      <c r="J1206" s="6">
        <f>електрики!P1208</f>
        <v>5.2567883889420415E-2</v>
      </c>
      <c r="K1206" s="4">
        <f t="shared" si="104"/>
        <v>2.1881636804362912</v>
      </c>
      <c r="L1206" s="4">
        <v>2.8779341912932521E-2</v>
      </c>
      <c r="M1206" s="4">
        <f t="shared" si="105"/>
        <v>2.2169430223492235</v>
      </c>
      <c r="N1206" s="4">
        <f t="shared" si="106"/>
        <v>2.660331626819068</v>
      </c>
    </row>
    <row r="1207" spans="1:14" ht="18" customHeight="1" x14ac:dyDescent="0.2">
      <c r="A1207" s="10">
        <f t="shared" si="103"/>
        <v>245</v>
      </c>
      <c r="B1207" s="2">
        <v>2</v>
      </c>
      <c r="C1207" s="5" t="s">
        <v>2093</v>
      </c>
      <c r="D1207" s="6">
        <f>SUM(сходові!N1209)</f>
        <v>0</v>
      </c>
      <c r="E1207" s="6">
        <f>SUM(прибудинкова!M1209)</f>
        <v>0.61044260355029589</v>
      </c>
      <c r="F1207" s="6">
        <f>'слюсарі х.в.'!P1209+'слюсарі кан'!P1209+'слюсарі ц.о.'!P786+'слюсарі г.в.'!P779+зварювальник!L1209+аварійки!J1209</f>
        <v>0.24911618791200621</v>
      </c>
      <c r="G1207" s="6">
        <f>'дератизація '!I1209</f>
        <v>5.0295857988165689E-3</v>
      </c>
      <c r="H1207" s="6">
        <f>SUM(димовенти!Q1209)</f>
        <v>0.12040605054764739</v>
      </c>
      <c r="I1207" s="6">
        <f>'під зими'!L1209+майстерні!L1209+покрівлі!N1209+маляри!L1209</f>
        <v>0.20179618667891164</v>
      </c>
      <c r="J1207" s="6">
        <f>електрики!P1209</f>
        <v>5.2625444668647825E-2</v>
      </c>
      <c r="K1207" s="4">
        <f t="shared" si="104"/>
        <v>1.2394160591563255</v>
      </c>
      <c r="L1207" s="4">
        <v>1.7180809521008755E-2</v>
      </c>
      <c r="M1207" s="4">
        <f t="shared" si="105"/>
        <v>1.2565968686773341</v>
      </c>
      <c r="N1207" s="4">
        <f t="shared" si="106"/>
        <v>1.507916242412801</v>
      </c>
    </row>
    <row r="1208" spans="1:14" ht="18" customHeight="1" x14ac:dyDescent="0.2">
      <c r="A1208" s="10">
        <f t="shared" si="103"/>
        <v>246</v>
      </c>
      <c r="B1208" s="2">
        <v>5</v>
      </c>
      <c r="C1208" s="5" t="s">
        <v>2094</v>
      </c>
      <c r="D1208" s="6">
        <f>SUM(сходові!N1210)</f>
        <v>0.40249634306465892</v>
      </c>
      <c r="E1208" s="6">
        <f>SUM(прибудинкова!M1210)</f>
        <v>1.1165601676277555</v>
      </c>
      <c r="F1208" s="6">
        <f>'слюсарі х.в.'!P1210+'слюсарі кан'!P1210+'слюсарі ц.о.'!P787+'слюсарі г.в.'!P780+зварювальник!L1210+аварійки!J1210</f>
        <v>0.21978367117284556</v>
      </c>
      <c r="G1208" s="6">
        <f>'дератизація '!I1210</f>
        <v>2.5975375344173724E-3</v>
      </c>
      <c r="H1208" s="6">
        <f>SUM(димовенти!Q1210)</f>
        <v>9.5586541769927688E-2</v>
      </c>
      <c r="I1208" s="6">
        <f>'під зими'!L1210+майстерні!L1210+покрівлі!N1210+маляри!L1210</f>
        <v>0.15527810749597357</v>
      </c>
      <c r="J1208" s="6">
        <f>електрики!P1210</f>
        <v>4.0983432439766189E-2</v>
      </c>
      <c r="K1208" s="4">
        <f t="shared" si="104"/>
        <v>2.0332858011053445</v>
      </c>
      <c r="L1208" s="4">
        <v>2.8470690597708792E-2</v>
      </c>
      <c r="M1208" s="4">
        <f t="shared" si="105"/>
        <v>2.0617564917030533</v>
      </c>
      <c r="N1208" s="4">
        <f t="shared" si="106"/>
        <v>2.4741077900436639</v>
      </c>
    </row>
    <row r="1209" spans="1:14" ht="18" customHeight="1" x14ac:dyDescent="0.2">
      <c r="A1209" s="10">
        <f t="shared" si="103"/>
        <v>247</v>
      </c>
      <c r="B1209" s="2">
        <v>5</v>
      </c>
      <c r="C1209" s="5" t="s">
        <v>2095</v>
      </c>
      <c r="D1209" s="6">
        <f>SUM(сходові!N1211)</f>
        <v>0.67589855165205504</v>
      </c>
      <c r="E1209" s="6">
        <f>SUM(прибудинкова!M1211)</f>
        <v>1.2638371958953072</v>
      </c>
      <c r="F1209" s="6">
        <f>'слюсарі х.в.'!P1211+'слюсарі кан'!P1211+'слюсарі ц.о.'!P788+'слюсарі г.в.'!P781+зварювальник!L1211+аварійки!J1211</f>
        <v>0.49537724317248172</v>
      </c>
      <c r="G1209" s="6">
        <f>'дератизація '!I1211</f>
        <v>2.3584164019999371E-3</v>
      </c>
      <c r="H1209" s="6">
        <f>SUM(димовенти!Q1211)</f>
        <v>0.12786389745412263</v>
      </c>
      <c r="I1209" s="6">
        <f>'під зими'!L1211+майстерні!L1211+покрівлі!N1211+маляри!L1211</f>
        <v>0.15301025689445735</v>
      </c>
      <c r="J1209" s="6">
        <f>електрики!P1211</f>
        <v>6.0979961932691652E-2</v>
      </c>
      <c r="K1209" s="4">
        <f t="shared" si="104"/>
        <v>2.779325523403116</v>
      </c>
      <c r="L1209" s="4">
        <v>3.6877723002816776E-2</v>
      </c>
      <c r="M1209" s="4">
        <f t="shared" si="105"/>
        <v>2.8162032464059328</v>
      </c>
      <c r="N1209" s="4">
        <f t="shared" si="106"/>
        <v>3.3794438956871193</v>
      </c>
    </row>
    <row r="1210" spans="1:14" ht="18" customHeight="1" x14ac:dyDescent="0.2">
      <c r="A1210" s="10">
        <f t="shared" si="103"/>
        <v>248</v>
      </c>
      <c r="B1210" s="2">
        <v>2</v>
      </c>
      <c r="C1210" s="5" t="s">
        <v>2096</v>
      </c>
      <c r="D1210" s="6">
        <f>SUM(сходові!N1212)</f>
        <v>0</v>
      </c>
      <c r="E1210" s="6">
        <f>SUM(прибудинкова!M1212)</f>
        <v>1.1430895432692307</v>
      </c>
      <c r="F1210" s="6">
        <f>'слюсарі х.в.'!P1212+'слюсарі кан'!P1212+'слюсарі ц.о.'!P789+'слюсарі г.в.'!P782+зварювальник!L1212+аварійки!J1212</f>
        <v>0.2512062759132796</v>
      </c>
      <c r="G1210" s="6">
        <f>'дератизація '!I1212</f>
        <v>5.2584134615384611E-3</v>
      </c>
      <c r="H1210" s="6">
        <f>SUM(димовенти!Q1212)</f>
        <v>9.7244326192744118E-2</v>
      </c>
      <c r="I1210" s="6">
        <f>'під зими'!L1212+майстерні!L1212+покрівлі!N1212+маляри!L1212</f>
        <v>0.25305606524289043</v>
      </c>
      <c r="J1210" s="6">
        <f>електрики!P1212</f>
        <v>5.3447717241595444E-2</v>
      </c>
      <c r="K1210" s="4">
        <f t="shared" si="104"/>
        <v>1.8033023413212788</v>
      </c>
      <c r="L1210" s="4">
        <v>2.5798651244609339E-2</v>
      </c>
      <c r="M1210" s="4">
        <f t="shared" si="105"/>
        <v>1.8291009925658881</v>
      </c>
      <c r="N1210" s="4">
        <f t="shared" si="106"/>
        <v>2.1949211910790658</v>
      </c>
    </row>
    <row r="1211" spans="1:14" ht="18" customHeight="1" x14ac:dyDescent="0.2">
      <c r="A1211" s="10">
        <f t="shared" si="103"/>
        <v>249</v>
      </c>
      <c r="B1211" s="2">
        <v>1</v>
      </c>
      <c r="C1211" s="5" t="s">
        <v>2097</v>
      </c>
      <c r="D1211" s="6">
        <f>SUM(сходові!N1213)</f>
        <v>0</v>
      </c>
      <c r="E1211" s="6">
        <f>SUM(прибудинкова!M1213)</f>
        <v>0</v>
      </c>
      <c r="F1211" s="6">
        <f>'слюсарі х.в.'!P1213+'слюсарі кан'!P1213+'слюсарі ц.о.'!P790+'слюсарі г.в.'!P783+зварювальник!L1213+аварійки!J1213</f>
        <v>0.24143096672354608</v>
      </c>
      <c r="G1211" s="6">
        <f>'дератизація '!I1213</f>
        <v>0</v>
      </c>
      <c r="H1211" s="6">
        <f>SUM(димовенти!Q1213)</f>
        <v>0.10453136872398335</v>
      </c>
      <c r="I1211" s="6">
        <f>'під зими'!L1213+майстерні!L1213+покрівлі!N1213+маляри!L1213</f>
        <v>0.27173047096593006</v>
      </c>
      <c r="J1211" s="6">
        <f>електрики!P1213</f>
        <v>4.947055854514934E-2</v>
      </c>
      <c r="K1211" s="4">
        <f t="shared" si="104"/>
        <v>0.66716336495860884</v>
      </c>
      <c r="L1211" s="4">
        <v>9.9456236571474066E-3</v>
      </c>
      <c r="M1211" s="4">
        <f t="shared" si="105"/>
        <v>0.67710898861575619</v>
      </c>
      <c r="N1211" s="4">
        <f t="shared" si="106"/>
        <v>0.81253078633890741</v>
      </c>
    </row>
    <row r="1212" spans="1:14" ht="18" customHeight="1" x14ac:dyDescent="0.2">
      <c r="A1212" s="10">
        <f t="shared" si="103"/>
        <v>250</v>
      </c>
      <c r="B1212" s="2">
        <v>2</v>
      </c>
      <c r="C1212" s="5" t="s">
        <v>2268</v>
      </c>
      <c r="D1212" s="6">
        <f>SUM(сходові!N1214)</f>
        <v>0</v>
      </c>
      <c r="E1212" s="6">
        <f>SUM(прибудинкова!M1214)</f>
        <v>0.21709764309764309</v>
      </c>
      <c r="F1212" s="6">
        <f>'слюсарі х.в.'!P1214+'слюсарі кан'!P1214+'слюсарі ц.о.'!P791+'слюсарі г.в.'!P784+зварювальник!L1214+аварійки!J1214</f>
        <v>0.24677983264022044</v>
      </c>
      <c r="G1212" s="6">
        <f>'дератизація '!I1214</f>
        <v>0</v>
      </c>
      <c r="H1212" s="6">
        <f>SUM(димовенти!Q1214)</f>
        <v>0.14240275299427002</v>
      </c>
      <c r="I1212" s="6">
        <f>'під зими'!L1214+майстерні!L1214+покрівлі!N1214+маляри!L1214</f>
        <v>0.22431280608169166</v>
      </c>
      <c r="J1212" s="6">
        <f>електрики!P1214</f>
        <v>5.156930951373144E-2</v>
      </c>
      <c r="K1212" s="4">
        <f t="shared" si="104"/>
        <v>0.88216234432755669</v>
      </c>
      <c r="L1212" s="4">
        <v>1.2383524692044678E-2</v>
      </c>
      <c r="M1212" s="4">
        <f t="shared" si="105"/>
        <v>0.89454586901960131</v>
      </c>
      <c r="N1212" s="4">
        <f t="shared" si="106"/>
        <v>1.0734550428235214</v>
      </c>
    </row>
    <row r="1213" spans="1:14" ht="18" customHeight="1" x14ac:dyDescent="0.2">
      <c r="A1213" s="10">
        <f t="shared" si="103"/>
        <v>251</v>
      </c>
      <c r="B1213" s="2">
        <v>1</v>
      </c>
      <c r="C1213" s="5" t="s">
        <v>2269</v>
      </c>
      <c r="D1213" s="6">
        <f>SUM(сходові!N1215)</f>
        <v>0</v>
      </c>
      <c r="E1213" s="6">
        <f>SUM(прибудинкова!M1215)</f>
        <v>0.89786597040905125</v>
      </c>
      <c r="F1213" s="6">
        <f>'слюсарі х.в.'!P1215+'слюсарі кан'!P1215+'слюсарі ц.о.'!P792+'слюсарі г.в.'!P785+зварювальник!L1215+аварійки!J1215</f>
        <v>0.36586996621201384</v>
      </c>
      <c r="G1213" s="6">
        <f>'дератизація '!I1215</f>
        <v>0</v>
      </c>
      <c r="H1213" s="6">
        <f>SUM(димовенти!Q1215)</f>
        <v>0.18404533350434374</v>
      </c>
      <c r="I1213" s="6">
        <f>'під зими'!L1215+майстерні!L1215+покрівлі!N1215+маляри!L1215</f>
        <v>0.19140379115911793</v>
      </c>
      <c r="J1213" s="6">
        <f>електрики!P1215</f>
        <v>9.8912232562456071E-2</v>
      </c>
      <c r="K1213" s="4">
        <f t="shared" si="104"/>
        <v>1.738097293846983</v>
      </c>
      <c r="L1213" s="4">
        <v>2.2405353182678001E-2</v>
      </c>
      <c r="M1213" s="4">
        <f t="shared" si="105"/>
        <v>1.760502647029661</v>
      </c>
      <c r="N1213" s="4">
        <f t="shared" si="106"/>
        <v>2.1126031764355933</v>
      </c>
    </row>
    <row r="1214" spans="1:14" ht="18" customHeight="1" x14ac:dyDescent="0.2">
      <c r="A1214" s="10">
        <f t="shared" si="103"/>
        <v>252</v>
      </c>
      <c r="B1214" s="2">
        <v>2</v>
      </c>
      <c r="C1214" s="5" t="s">
        <v>2270</v>
      </c>
      <c r="D1214" s="6">
        <f>SUM(сходові!N1216)</f>
        <v>0</v>
      </c>
      <c r="E1214" s="6">
        <f>SUM(прибудинкова!M1216)</f>
        <v>0.42225278323510157</v>
      </c>
      <c r="F1214" s="6">
        <f>'слюсарі х.в.'!P1216+'слюсарі кан'!P1216+'слюсарі ц.о.'!P793+'слюсарі г.в.'!P786+зварювальник!L1216+аварійки!J1216</f>
        <v>0.24316488200105352</v>
      </c>
      <c r="G1214" s="6">
        <f>'дератизація '!I1216</f>
        <v>0</v>
      </c>
      <c r="H1214" s="6">
        <f>SUM(димовенти!Q1216)</f>
        <v>0.16316229433648025</v>
      </c>
      <c r="I1214" s="6">
        <f>'під зими'!L1216+майстерні!L1216+покрівлі!N1216+маляри!L1216</f>
        <v>0.24563105799008433</v>
      </c>
      <c r="J1214" s="6">
        <f>електрики!P1216</f>
        <v>5.0150900214729004E-2</v>
      </c>
      <c r="K1214" s="4">
        <f t="shared" si="104"/>
        <v>1.1243619177774486</v>
      </c>
      <c r="L1214" s="4">
        <v>1.5659378475604835E-2</v>
      </c>
      <c r="M1214" s="4">
        <f t="shared" si="105"/>
        <v>1.1400212962530536</v>
      </c>
      <c r="N1214" s="4">
        <f t="shared" si="106"/>
        <v>1.3680255555036642</v>
      </c>
    </row>
    <row r="1215" spans="1:14" ht="18" customHeight="1" x14ac:dyDescent="0.2">
      <c r="A1215" s="10">
        <f t="shared" si="103"/>
        <v>253</v>
      </c>
      <c r="B1215" s="2">
        <v>1</v>
      </c>
      <c r="C1215" s="5" t="s">
        <v>2273</v>
      </c>
      <c r="D1215" s="6">
        <f>SUM(сходові!N1217)</f>
        <v>0</v>
      </c>
      <c r="E1215" s="6">
        <f>SUM(прибудинкова!M1217)</f>
        <v>0.37378550724637682</v>
      </c>
      <c r="F1215" s="6">
        <f>'слюсарі х.в.'!P1217+'слюсарі кан'!P1217+'слюсарі ц.о.'!P794+'слюсарі г.в.'!P787+зварювальник!L1217+аварійки!J1217</f>
        <v>0.34163748459853505</v>
      </c>
      <c r="G1215" s="6">
        <f>'дератизація '!I1217</f>
        <v>4.3478260869565218E-3</v>
      </c>
      <c r="H1215" s="6">
        <f>SUM(димовенти!Q1217)</f>
        <v>0.13004177318604232</v>
      </c>
      <c r="I1215" s="6">
        <f>'під зими'!L1217+майстерні!L1217+покрівлі!N1217+маляри!L1217</f>
        <v>0.26109243175469643</v>
      </c>
      <c r="J1215" s="6">
        <f>електрики!P1217</f>
        <v>8.8788898119294121E-2</v>
      </c>
      <c r="K1215" s="4">
        <f t="shared" si="104"/>
        <v>1.1996939209919013</v>
      </c>
      <c r="L1215" s="4">
        <v>1.7062844200128158E-2</v>
      </c>
      <c r="M1215" s="4">
        <f t="shared" si="105"/>
        <v>1.2167567651920295</v>
      </c>
      <c r="N1215" s="4">
        <f t="shared" si="106"/>
        <v>1.4601081182304354</v>
      </c>
    </row>
    <row r="1216" spans="1:14" ht="18" customHeight="1" x14ac:dyDescent="0.2">
      <c r="A1216" s="10">
        <f t="shared" si="103"/>
        <v>254</v>
      </c>
      <c r="B1216" s="2">
        <v>2</v>
      </c>
      <c r="C1216" s="5" t="s">
        <v>2271</v>
      </c>
      <c r="D1216" s="6">
        <f>SUM(сходові!N1218)</f>
        <v>0</v>
      </c>
      <c r="E1216" s="6">
        <f>SUM(прибудинкова!M1218)</f>
        <v>0.60381247036510199</v>
      </c>
      <c r="F1216" s="6">
        <f>'слюсарі х.в.'!P1218+'слюсарі кан'!P1218+'слюсарі ц.о.'!P795+'слюсарі г.в.'!P788+зварювальник!L1218+аварійки!J1218</f>
        <v>0.30043588163650442</v>
      </c>
      <c r="G1216" s="6">
        <f>'дератизація '!I1218</f>
        <v>1.4224751066856331E-3</v>
      </c>
      <c r="H1216" s="6">
        <f>SUM(димовенти!Q1218)</f>
        <v>8.8497545514750392E-2</v>
      </c>
      <c r="I1216" s="6">
        <f>'під зими'!L1218+майстерні!L1218+покрівлі!N1218+маляри!L1218</f>
        <v>0.24094795981680112</v>
      </c>
      <c r="J1216" s="6">
        <f>електрики!P1218</f>
        <v>7.2622498461727053E-2</v>
      </c>
      <c r="K1216" s="4">
        <f t="shared" si="104"/>
        <v>1.3077388309015705</v>
      </c>
      <c r="L1216" s="4">
        <v>1.884329571699439E-2</v>
      </c>
      <c r="M1216" s="4">
        <f t="shared" si="105"/>
        <v>1.3265821266185649</v>
      </c>
      <c r="N1216" s="4">
        <f t="shared" si="106"/>
        <v>1.5918985519422779</v>
      </c>
    </row>
    <row r="1217" spans="1:14" ht="18" customHeight="1" x14ac:dyDescent="0.2">
      <c r="A1217" s="10">
        <f t="shared" si="103"/>
        <v>255</v>
      </c>
      <c r="B1217" s="2">
        <v>2</v>
      </c>
      <c r="C1217" s="5" t="s">
        <v>2272</v>
      </c>
      <c r="D1217" s="6">
        <f>SUM(сходові!N1219)</f>
        <v>0</v>
      </c>
      <c r="E1217" s="6">
        <f>SUM(прибудинкова!M1219)</f>
        <v>0.62539282250242478</v>
      </c>
      <c r="F1217" s="6">
        <f>'слюсарі х.в.'!P1219+'слюсарі кан'!P1219+'слюсарі ц.о.'!P796+'слюсарі г.в.'!P789+зварювальник!L1219+аварійки!J1219</f>
        <v>0.2836208229389664</v>
      </c>
      <c r="G1217" s="6">
        <f>'дератизація '!I1219</f>
        <v>1.616553507921112E-3</v>
      </c>
      <c r="H1217" s="6">
        <f>SUM(димовенти!Q1219)</f>
        <v>0.1745778575959937</v>
      </c>
      <c r="I1217" s="6">
        <f>'під зими'!L1219+майстерні!L1219+покрівлі!N1219+маляри!L1219</f>
        <v>0.26074272527783615</v>
      </c>
      <c r="J1217" s="6">
        <f>електрики!P1219</f>
        <v>6.6024722170829775E-2</v>
      </c>
      <c r="K1217" s="4">
        <f t="shared" si="104"/>
        <v>1.4119755039939719</v>
      </c>
      <c r="L1217" s="4">
        <v>1.9634209967445138E-2</v>
      </c>
      <c r="M1217" s="4">
        <f t="shared" si="105"/>
        <v>1.431609713961417</v>
      </c>
      <c r="N1217" s="4">
        <f t="shared" si="106"/>
        <v>1.7179316567537004</v>
      </c>
    </row>
    <row r="1218" spans="1:14" ht="18" customHeight="1" x14ac:dyDescent="0.2">
      <c r="A1218" s="10">
        <f t="shared" si="103"/>
        <v>256</v>
      </c>
      <c r="B1218" s="2">
        <v>2</v>
      </c>
      <c r="C1218" s="5" t="s">
        <v>2274</v>
      </c>
      <c r="D1218" s="6">
        <f>SUM(сходові!N1220)</f>
        <v>0</v>
      </c>
      <c r="E1218" s="6">
        <f>SUM(прибудинкова!M1220)</f>
        <v>0.43946666666666656</v>
      </c>
      <c r="F1218" s="6">
        <f>'слюсарі х.в.'!P1220+'слюсарі кан'!P1220+'слюсарі ц.о.'!P797+'слюсарі г.в.'!P790+зварювальник!L1220+аварійки!J1220</f>
        <v>0.24006140315473992</v>
      </c>
      <c r="G1218" s="6">
        <f>'дератизація '!I1220</f>
        <v>0</v>
      </c>
      <c r="H1218" s="6">
        <f>SUM(димовенти!Q1220)</f>
        <v>0.1644884419725875</v>
      </c>
      <c r="I1218" s="6">
        <f>'під зими'!L1220+майстерні!L1220+покрівлі!N1220+маляри!L1220</f>
        <v>0.27938680052709552</v>
      </c>
      <c r="J1218" s="6">
        <f>електрики!P1220</f>
        <v>4.8933178675968809E-2</v>
      </c>
      <c r="K1218" s="4">
        <f t="shared" si="104"/>
        <v>1.1723364909970584</v>
      </c>
      <c r="L1218" s="4">
        <v>1.6492728770327147E-2</v>
      </c>
      <c r="M1218" s="4">
        <f t="shared" si="105"/>
        <v>1.1888292197673855</v>
      </c>
      <c r="N1218" s="4">
        <f t="shared" si="106"/>
        <v>1.4265950637208626</v>
      </c>
    </row>
    <row r="1219" spans="1:14" ht="18" customHeight="1" x14ac:dyDescent="0.2">
      <c r="A1219" s="10">
        <f t="shared" si="103"/>
        <v>257</v>
      </c>
      <c r="B1219" s="2">
        <v>1</v>
      </c>
      <c r="C1219" s="5" t="s">
        <v>2275</v>
      </c>
      <c r="D1219" s="6">
        <f>SUM(сходові!N1221)</f>
        <v>0</v>
      </c>
      <c r="E1219" s="6">
        <f>SUM(прибудинкова!M1221)</f>
        <v>1.2568810916179338</v>
      </c>
      <c r="F1219" s="6">
        <f>'слюсарі х.в.'!P1221+'слюсарі кан'!P1221+'слюсарі ц.о.'!P798+'слюсарі г.в.'!P791+зварювальник!L1221+аварійки!J1221</f>
        <v>0.34362245765790367</v>
      </c>
      <c r="G1219" s="6">
        <f>'дератизація '!I1221</f>
        <v>0</v>
      </c>
      <c r="H1219" s="6">
        <f>SUM(димовенти!Q1221)</f>
        <v>0.1261711959335097</v>
      </c>
      <c r="I1219" s="6">
        <f>'під зими'!L1221+майстерні!L1221+покрівлі!N1221+маляри!L1221</f>
        <v>0.34561287992251644</v>
      </c>
      <c r="J1219" s="6">
        <f>електрики!P1221</f>
        <v>8.9567748102796704E-2</v>
      </c>
      <c r="K1219" s="4">
        <f t="shared" si="104"/>
        <v>2.1618553732346606</v>
      </c>
      <c r="L1219" s="4">
        <v>3.0924658606162891E-2</v>
      </c>
      <c r="M1219" s="4">
        <f t="shared" si="105"/>
        <v>2.1927800318408233</v>
      </c>
      <c r="N1219" s="4">
        <f t="shared" si="106"/>
        <v>2.6313360382089876</v>
      </c>
    </row>
    <row r="1220" spans="1:14" ht="18" customHeight="1" x14ac:dyDescent="0.2">
      <c r="A1220" s="10">
        <f t="shared" ref="A1220:A1283" si="107">A1219+1</f>
        <v>258</v>
      </c>
      <c r="B1220" s="2">
        <v>2</v>
      </c>
      <c r="C1220" s="5" t="s">
        <v>2276</v>
      </c>
      <c r="D1220" s="6">
        <f>SUM(сходові!N1222)</f>
        <v>0</v>
      </c>
      <c r="E1220" s="6">
        <f>SUM(прибудинкова!M1222)</f>
        <v>0.4509936612021857</v>
      </c>
      <c r="F1220" s="6">
        <f>'слюсарі х.в.'!P1222+'слюсарі кан'!P1222+'слюсарі ц.о.'!P799+'слюсарі г.в.'!P792+зварювальник!L1222+аварійки!J1222</f>
        <v>0.2646628325995749</v>
      </c>
      <c r="G1220" s="6">
        <f>'дератизація '!I1222</f>
        <v>0</v>
      </c>
      <c r="H1220" s="6">
        <f>SUM(димовенти!Q1222)</f>
        <v>0.14709643196453967</v>
      </c>
      <c r="I1220" s="6">
        <f>'під зими'!L1222+майстерні!L1222+покрівлі!N1222+маляри!L1222</f>
        <v>0.25622042508042403</v>
      </c>
      <c r="J1220" s="6">
        <f>електрики!P1222</f>
        <v>5.85861172016654E-2</v>
      </c>
      <c r="K1220" s="4">
        <f t="shared" si="104"/>
        <v>1.1775594680483898</v>
      </c>
      <c r="L1220" s="4">
        <v>1.6578610762436052E-2</v>
      </c>
      <c r="M1220" s="4">
        <f t="shared" si="105"/>
        <v>1.194138078810826</v>
      </c>
      <c r="N1220" s="4">
        <f t="shared" si="106"/>
        <v>1.4329656945729912</v>
      </c>
    </row>
    <row r="1221" spans="1:14" ht="18" customHeight="1" x14ac:dyDescent="0.2">
      <c r="A1221" s="10">
        <f t="shared" si="107"/>
        <v>259</v>
      </c>
      <c r="B1221" s="2">
        <v>2</v>
      </c>
      <c r="C1221" s="5" t="s">
        <v>2277</v>
      </c>
      <c r="D1221" s="6">
        <f>SUM(сходові!N1223)</f>
        <v>0</v>
      </c>
      <c r="E1221" s="6">
        <f>SUM(прибудинкова!M1223)</f>
        <v>0.40433000195963154</v>
      </c>
      <c r="F1221" s="6">
        <f>'слюсарі х.в.'!P1223+'слюсарі кан'!P1223+'слюсарі ц.о.'!P800+'слюсарі г.в.'!P793+зварювальник!L1223+аварійки!J1223</f>
        <v>0.26833701560900936</v>
      </c>
      <c r="G1221" s="6">
        <f>'дератизація '!I1223</f>
        <v>0</v>
      </c>
      <c r="H1221" s="6">
        <f>SUM(димовенти!Q1223)</f>
        <v>0.16971085342016337</v>
      </c>
      <c r="I1221" s="6">
        <f>'під зими'!L1223+майстерні!L1223+покрівлі!N1223+маляри!L1223</f>
        <v>0.19027612764067717</v>
      </c>
      <c r="J1221" s="6">
        <f>електрики!P1223</f>
        <v>6.0027767687941352E-2</v>
      </c>
      <c r="K1221" s="4">
        <f t="shared" si="104"/>
        <v>1.0926817663174226</v>
      </c>
      <c r="L1221" s="4">
        <v>1.4861646081300584E-2</v>
      </c>
      <c r="M1221" s="4">
        <f t="shared" si="105"/>
        <v>1.1075434123987233</v>
      </c>
      <c r="N1221" s="4">
        <f t="shared" si="106"/>
        <v>1.3290520948784679</v>
      </c>
    </row>
    <row r="1222" spans="1:14" ht="18" customHeight="1" x14ac:dyDescent="0.2">
      <c r="A1222" s="10">
        <f t="shared" si="107"/>
        <v>260</v>
      </c>
      <c r="B1222" s="2">
        <v>2</v>
      </c>
      <c r="C1222" s="5" t="s">
        <v>2278</v>
      </c>
      <c r="D1222" s="6">
        <f>SUM(сходові!N1224)</f>
        <v>0</v>
      </c>
      <c r="E1222" s="6">
        <f>SUM(прибудинкова!M1224)</f>
        <v>0.36370456548563362</v>
      </c>
      <c r="F1222" s="6">
        <f>'слюсарі х.в.'!P1224+'слюсарі кан'!P1224+'слюсарі ц.о.'!P801+'слюсарі г.в.'!P794+зварювальник!L1224+аварійки!J1224</f>
        <v>0.28736930786860349</v>
      </c>
      <c r="G1222" s="6">
        <f>'дератизація '!I1224</f>
        <v>0</v>
      </c>
      <c r="H1222" s="6">
        <f>SUM(димовенти!Q1224)</f>
        <v>0.11862615481011264</v>
      </c>
      <c r="I1222" s="6">
        <f>'під зими'!L1224+майстерні!L1224+покрівлі!N1224+маляри!L1224</f>
        <v>0.2027702843409846</v>
      </c>
      <c r="J1222" s="6">
        <f>електрики!P1224</f>
        <v>6.7495526730029246E-2</v>
      </c>
      <c r="K1222" s="4">
        <f t="shared" si="104"/>
        <v>1.0399658392353637</v>
      </c>
      <c r="L1222" s="4">
        <v>1.4628858483554219E-2</v>
      </c>
      <c r="M1222" s="4">
        <f t="shared" si="105"/>
        <v>1.054594697718918</v>
      </c>
      <c r="N1222" s="4">
        <f t="shared" si="106"/>
        <v>1.2655136372627016</v>
      </c>
    </row>
    <row r="1223" spans="1:14" ht="18" customHeight="1" x14ac:dyDescent="0.2">
      <c r="A1223" s="10">
        <f t="shared" si="107"/>
        <v>261</v>
      </c>
      <c r="B1223" s="2">
        <v>1</v>
      </c>
      <c r="C1223" s="5" t="s">
        <v>2279</v>
      </c>
      <c r="D1223" s="6">
        <f>SUM(сходові!N1225)</f>
        <v>0</v>
      </c>
      <c r="E1223" s="6">
        <f>SUM(прибудинкова!M1225)</f>
        <v>0.59173516879711574</v>
      </c>
      <c r="F1223" s="6">
        <f>'слюсарі х.в.'!P1225+'слюсарі кан'!P1225+'слюсарі ц.о.'!P802+'слюсарі г.в.'!P795+зварювальник!L1225+аварійки!J1225</f>
        <v>0.30726056179159278</v>
      </c>
      <c r="G1223" s="6">
        <f>'дератизація '!I1225</f>
        <v>0</v>
      </c>
      <c r="H1223" s="6">
        <f>SUM(димовенти!Q1225)</f>
        <v>0.29773184291942328</v>
      </c>
      <c r="I1223" s="6">
        <f>'під зими'!L1225+майстерні!L1225+покрівлі!N1225+маляри!L1225</f>
        <v>0.26268834046037071</v>
      </c>
      <c r="J1223" s="6">
        <f>електрики!P1225</f>
        <v>7.5300319201466251E-2</v>
      </c>
      <c r="K1223" s="4">
        <f t="shared" si="104"/>
        <v>1.5347162331699689</v>
      </c>
      <c r="L1223" s="4">
        <v>2.0313309183223716E-2</v>
      </c>
      <c r="M1223" s="4">
        <f t="shared" si="105"/>
        <v>1.5550295423531926</v>
      </c>
      <c r="N1223" s="4">
        <f t="shared" si="106"/>
        <v>1.866035450823831</v>
      </c>
    </row>
    <row r="1224" spans="1:14" ht="18" customHeight="1" x14ac:dyDescent="0.2">
      <c r="A1224" s="10">
        <f t="shared" si="107"/>
        <v>262</v>
      </c>
      <c r="B1224" s="2">
        <v>3</v>
      </c>
      <c r="C1224" s="5" t="s">
        <v>2280</v>
      </c>
      <c r="D1224" s="6">
        <f>SUM(сходові!N1226)</f>
        <v>0.6365879138540661</v>
      </c>
      <c r="E1224" s="6">
        <f>SUM(прибудинкова!M1226)</f>
        <v>1.1399196399871425</v>
      </c>
      <c r="F1224" s="6">
        <f>'слюсарі х.в.'!P1226+'слюсарі кан'!P1226+'слюсарі ц.о.'!P803+'слюсарі г.в.'!P796+зварювальник!L1226+аварійки!J1226</f>
        <v>0.27219118268877152</v>
      </c>
      <c r="G1224" s="6">
        <f>'дератизація '!I1226</f>
        <v>1.2054001928640309E-3</v>
      </c>
      <c r="H1224" s="6">
        <f>SUM(димовенти!Q1226)</f>
        <v>0.18012361255812168</v>
      </c>
      <c r="I1224" s="6">
        <f>'під зими'!L1226+майстерні!L1226+покрівлі!N1226+маляри!L1226</f>
        <v>0.19477604542073845</v>
      </c>
      <c r="J1224" s="6">
        <f>електрики!P1226</f>
        <v>6.1540039077379607E-2</v>
      </c>
      <c r="K1224" s="4">
        <f t="shared" si="104"/>
        <v>2.4863438337790833</v>
      </c>
      <c r="L1224" s="4">
        <v>3.4286652517906191E-2</v>
      </c>
      <c r="M1224" s="4">
        <f t="shared" si="105"/>
        <v>2.5206304862969895</v>
      </c>
      <c r="N1224" s="4">
        <f t="shared" si="106"/>
        <v>3.0247565835563872</v>
      </c>
    </row>
    <row r="1225" spans="1:14" ht="18" customHeight="1" x14ac:dyDescent="0.2">
      <c r="A1225" s="10">
        <f t="shared" si="107"/>
        <v>263</v>
      </c>
      <c r="B1225" s="2">
        <v>2</v>
      </c>
      <c r="C1225" s="5" t="s">
        <v>2281</v>
      </c>
      <c r="D1225" s="6">
        <f>SUM(сходові!N1227)</f>
        <v>0</v>
      </c>
      <c r="E1225" s="6">
        <f>SUM(прибудинкова!M1227)</f>
        <v>1.1973630454967503</v>
      </c>
      <c r="F1225" s="6">
        <f>'слюсарі х.в.'!P1227+'слюсарі кан'!P1227+'слюсарі ц.о.'!P804+'слюсарі г.в.'!P797+зварювальник!L1227+аварійки!J1227</f>
        <v>0.25126453637537083</v>
      </c>
      <c r="G1225" s="6">
        <f>'дератизація '!I1227</f>
        <v>0</v>
      </c>
      <c r="H1225" s="6">
        <f>SUM(димовенти!Q1227)</f>
        <v>0.23987809950546748</v>
      </c>
      <c r="I1225" s="6">
        <f>'під зими'!L1227+майстерні!L1227+покрівлі!N1227+маляри!L1227</f>
        <v>0.2208815180823408</v>
      </c>
      <c r="J1225" s="6">
        <f>електрики!P1227</f>
        <v>5.3328986509673527E-2</v>
      </c>
      <c r="K1225" s="4">
        <f t="shared" si="104"/>
        <v>1.9627161859696032</v>
      </c>
      <c r="L1225" s="4">
        <v>2.6560737535760715E-2</v>
      </c>
      <c r="M1225" s="4">
        <f t="shared" si="105"/>
        <v>1.989276923505364</v>
      </c>
      <c r="N1225" s="4">
        <f t="shared" si="106"/>
        <v>2.3871323082064366</v>
      </c>
    </row>
    <row r="1226" spans="1:14" ht="18" customHeight="1" x14ac:dyDescent="0.2">
      <c r="A1226" s="10">
        <f t="shared" si="107"/>
        <v>264</v>
      </c>
      <c r="B1226" s="2">
        <v>3</v>
      </c>
      <c r="C1226" s="5" t="s">
        <v>2282</v>
      </c>
      <c r="D1226" s="6">
        <f>SUM(сходові!N1228)</f>
        <v>0.7926383772229042</v>
      </c>
      <c r="E1226" s="6">
        <f>SUM(прибудинкова!M1228)</f>
        <v>1.1632452509816407</v>
      </c>
      <c r="F1226" s="6">
        <f>'слюсарі х.в.'!P1228+'слюсарі кан'!P1228+'слюсарі ц.о.'!P805+'слюсарі г.в.'!P798+зварювальник!L1228+аварійки!J1228</f>
        <v>0.26033700732546305</v>
      </c>
      <c r="G1226" s="6">
        <f>'дератизація '!I1228</f>
        <v>1.5918497293855459E-3</v>
      </c>
      <c r="H1226" s="6">
        <f>SUM(димовенти!Q1228)</f>
        <v>0.17172297440807194</v>
      </c>
      <c r="I1226" s="6">
        <f>'під зими'!L1228+майстерні!L1228+покрівлі!N1228+маляри!L1228</f>
        <v>0.20206931219712787</v>
      </c>
      <c r="J1226" s="6">
        <f>електрики!P1228</f>
        <v>5.6888779836064773E-2</v>
      </c>
      <c r="K1226" s="4">
        <f t="shared" si="104"/>
        <v>2.6484935517006583</v>
      </c>
      <c r="L1226" s="4">
        <v>3.6685694599821295E-2</v>
      </c>
      <c r="M1226" s="4">
        <f t="shared" si="105"/>
        <v>2.6851792463004793</v>
      </c>
      <c r="N1226" s="4">
        <f t="shared" si="106"/>
        <v>3.2222150955605753</v>
      </c>
    </row>
    <row r="1227" spans="1:14" ht="18" customHeight="1" x14ac:dyDescent="0.2">
      <c r="A1227" s="10">
        <f t="shared" si="107"/>
        <v>265</v>
      </c>
      <c r="B1227" s="2">
        <v>2</v>
      </c>
      <c r="C1227" s="5" t="s">
        <v>2283</v>
      </c>
      <c r="D1227" s="6">
        <f>SUM(сходові!N1229)</f>
        <v>0</v>
      </c>
      <c r="E1227" s="6">
        <f>SUM(прибудинкова!M1229)</f>
        <v>0.81514538558786365</v>
      </c>
      <c r="F1227" s="6">
        <f>'слюсарі х.в.'!P1229+'слюсарі кан'!P1229+'слюсарі ц.о.'!P806+'слюсарі г.в.'!P799+зварювальник!L1229+аварійки!J1229</f>
        <v>0.32096841936024179</v>
      </c>
      <c r="G1227" s="6">
        <f>'дератизація '!I1229</f>
        <v>0</v>
      </c>
      <c r="H1227" s="6">
        <f>SUM(димовенти!Q1229)</f>
        <v>0.29910060476194761</v>
      </c>
      <c r="I1227" s="6">
        <f>'під зими'!L1229+майстерні!L1229+покрівлі!N1229+маляри!L1229</f>
        <v>0.22072757547010666</v>
      </c>
      <c r="J1227" s="6">
        <f>електрики!P1229</f>
        <v>8.0678913430142427E-2</v>
      </c>
      <c r="K1227" s="4">
        <f t="shared" si="104"/>
        <v>1.736620898610302</v>
      </c>
      <c r="L1227" s="4">
        <v>2.2867006282346281E-2</v>
      </c>
      <c r="M1227" s="4">
        <f t="shared" si="105"/>
        <v>1.7594879048926484</v>
      </c>
      <c r="N1227" s="4">
        <f t="shared" si="106"/>
        <v>2.1113854858711778</v>
      </c>
    </row>
    <row r="1228" spans="1:14" ht="18" customHeight="1" x14ac:dyDescent="0.2">
      <c r="A1228" s="10">
        <f t="shared" si="107"/>
        <v>266</v>
      </c>
      <c r="B1228" s="2">
        <v>2</v>
      </c>
      <c r="C1228" s="5" t="s">
        <v>2284</v>
      </c>
      <c r="D1228" s="6">
        <f>SUM(сходові!N1230)</f>
        <v>0</v>
      </c>
      <c r="E1228" s="6">
        <f>SUM(прибудинкова!M1230)</f>
        <v>0.76577197149643716</v>
      </c>
      <c r="F1228" s="6">
        <f>'слюсарі х.в.'!P1230+'слюсарі кан'!P1230+'слюсарі ц.о.'!P807+'слюсарі г.в.'!P800+зварювальник!L1230+аварійки!J1230</f>
        <v>0.30851413071414147</v>
      </c>
      <c r="G1228" s="6">
        <f>'дератизація '!I1230</f>
        <v>0</v>
      </c>
      <c r="H1228" s="6">
        <f>SUM(димовенти!Q1230)</f>
        <v>0.2464099249536906</v>
      </c>
      <c r="I1228" s="6">
        <f>'під зими'!L1230+майстерні!L1230+покрівлі!N1230+маляри!L1230</f>
        <v>0.21537725804188285</v>
      </c>
      <c r="J1228" s="6">
        <f>електрики!P1230</f>
        <v>7.5792185894587472E-2</v>
      </c>
      <c r="K1228" s="4">
        <f t="shared" si="104"/>
        <v>1.6118654711007396</v>
      </c>
      <c r="L1228" s="4">
        <v>2.1571097497503744E-2</v>
      </c>
      <c r="M1228" s="4">
        <f t="shared" si="105"/>
        <v>1.6334365685982433</v>
      </c>
      <c r="N1228" s="4">
        <f t="shared" si="106"/>
        <v>1.9601238823178919</v>
      </c>
    </row>
    <row r="1229" spans="1:14" ht="18" customHeight="1" x14ac:dyDescent="0.2">
      <c r="A1229" s="10">
        <f t="shared" si="107"/>
        <v>267</v>
      </c>
      <c r="B1229" s="2">
        <v>2</v>
      </c>
      <c r="C1229" s="5" t="s">
        <v>2285</v>
      </c>
      <c r="D1229" s="6">
        <f>SUM(сходові!N1231)</f>
        <v>0</v>
      </c>
      <c r="E1229" s="6">
        <f>SUM(прибудинкова!M1231)</f>
        <v>0.59127005960568546</v>
      </c>
      <c r="F1229" s="6">
        <f>'слюсарі х.в.'!P1231+'слюсарі кан'!P1231+'слюсарі ц.о.'!P808+'слюсарі г.в.'!P801+зварювальник!L1231+аварійки!J1231</f>
        <v>0.24958196990370127</v>
      </c>
      <c r="G1229" s="6">
        <f>'дератизація '!I1231</f>
        <v>0</v>
      </c>
      <c r="H1229" s="6">
        <f>SUM(димовенти!Q1231)</f>
        <v>0.15427927011411485</v>
      </c>
      <c r="I1229" s="6">
        <f>'під зими'!L1231+майстерні!L1231+покрівлі!N1231+маляри!L1231</f>
        <v>0.23146920982900596</v>
      </c>
      <c r="J1229" s="6">
        <f>електрики!P1231</f>
        <v>5.2668792728948539E-2</v>
      </c>
      <c r="K1229" s="4">
        <f t="shared" si="104"/>
        <v>1.2792693021814561</v>
      </c>
      <c r="L1229" s="4">
        <v>1.7811914565389109E-2</v>
      </c>
      <c r="M1229" s="4">
        <f t="shared" si="105"/>
        <v>1.2970812167468453</v>
      </c>
      <c r="N1229" s="4">
        <f t="shared" si="106"/>
        <v>1.5564974600962143</v>
      </c>
    </row>
    <row r="1230" spans="1:14" ht="18" customHeight="1" x14ac:dyDescent="0.2">
      <c r="A1230" s="10">
        <f t="shared" si="107"/>
        <v>268</v>
      </c>
      <c r="B1230" s="2">
        <v>1</v>
      </c>
      <c r="C1230" s="5" t="s">
        <v>2286</v>
      </c>
      <c r="D1230" s="6">
        <f>SUM(сходові!N1232)</f>
        <v>0</v>
      </c>
      <c r="E1230" s="6">
        <f>SUM(прибудинкова!M1232)</f>
        <v>0.71463563313937384</v>
      </c>
      <c r="F1230" s="6">
        <f>'слюсарі х.в.'!P1232+'слюсарі кан'!P1232+'слюсарі ц.о.'!P809+'слюсарі г.в.'!P802+зварювальник!L1232+аварійки!J1232</f>
        <v>0.2775886905457392</v>
      </c>
      <c r="G1230" s="6">
        <f>'дератизація '!I1232</f>
        <v>4.1562759767248547E-3</v>
      </c>
      <c r="H1230" s="6">
        <f>SUM(димовенти!Q1232)</f>
        <v>0.26901838534451578</v>
      </c>
      <c r="I1230" s="6">
        <f>'під зими'!L1232+майстерні!L1232+покрівлі!N1232+маляри!L1232</f>
        <v>0.34624652958032981</v>
      </c>
      <c r="J1230" s="6">
        <f>електрики!P1232</f>
        <v>6.3657875833658506E-2</v>
      </c>
      <c r="K1230" s="4">
        <f t="shared" si="104"/>
        <v>1.675303390420342</v>
      </c>
      <c r="L1230" s="4">
        <v>2.297501120459311E-2</v>
      </c>
      <c r="M1230" s="4">
        <f t="shared" si="105"/>
        <v>1.6982784016249353</v>
      </c>
      <c r="N1230" s="4">
        <f t="shared" si="106"/>
        <v>2.0379340819499223</v>
      </c>
    </row>
    <row r="1231" spans="1:14" ht="18" customHeight="1" x14ac:dyDescent="0.2">
      <c r="A1231" s="10">
        <f t="shared" si="107"/>
        <v>269</v>
      </c>
      <c r="B1231" s="2">
        <v>5</v>
      </c>
      <c r="C1231" s="5" t="s">
        <v>2287</v>
      </c>
      <c r="D1231" s="6">
        <f>SUM(сходові!N1233)</f>
        <v>0.71421358698102144</v>
      </c>
      <c r="E1231" s="6">
        <f>SUM(прибудинкова!M1233)</f>
        <v>1.1394029662354053</v>
      </c>
      <c r="F1231" s="6">
        <f>'слюсарі х.в.'!P1233+'слюсарі кан'!P1233+'слюсарі ц.о.'!P810+'слюсарі г.в.'!P803+зварювальник!L1233+аварійки!J1233</f>
        <v>0.54519226095963658</v>
      </c>
      <c r="G1231" s="6">
        <f>'дератизація '!I1233</f>
        <v>9.5718943936047123E-3</v>
      </c>
      <c r="H1231" s="6">
        <f>SUM(димовенти!Q1233)</f>
        <v>0.14751160647953723</v>
      </c>
      <c r="I1231" s="6">
        <f>'під зими'!L1233+майстерні!L1233+покрівлі!N1233+маляри!L1233</f>
        <v>0.15305802172621596</v>
      </c>
      <c r="J1231" s="6">
        <f>електрики!P1233</f>
        <v>8.0551619467646121E-2</v>
      </c>
      <c r="K1231" s="4">
        <f t="shared" si="104"/>
        <v>2.7895019562430678</v>
      </c>
      <c r="L1231" s="4">
        <v>3.6877255903462691E-2</v>
      </c>
      <c r="M1231" s="4">
        <f t="shared" si="105"/>
        <v>2.8263792121465308</v>
      </c>
      <c r="N1231" s="4">
        <f t="shared" si="106"/>
        <v>3.3916550545758368</v>
      </c>
    </row>
    <row r="1232" spans="1:14" ht="18" customHeight="1" x14ac:dyDescent="0.2">
      <c r="A1232" s="10">
        <f t="shared" si="107"/>
        <v>270</v>
      </c>
      <c r="B1232" s="2">
        <v>1</v>
      </c>
      <c r="C1232" s="5" t="s">
        <v>2288</v>
      </c>
      <c r="D1232" s="6">
        <f>SUM(сходові!N1234)</f>
        <v>0</v>
      </c>
      <c r="E1232" s="6">
        <f>SUM(прибудинкова!M1234)</f>
        <v>0.12764761197723337</v>
      </c>
      <c r="F1232" s="6">
        <f>'слюсарі х.в.'!P1234+'слюсарі кан'!P1234+'слюсарі ц.о.'!P811+'слюсарі г.в.'!P804+зварювальник!L1234+аварійки!J1234</f>
        <v>0.2602447474135986</v>
      </c>
      <c r="G1232" s="6">
        <f>'дератизація '!I1234</f>
        <v>0</v>
      </c>
      <c r="H1232" s="6">
        <f>SUM(димовенти!Q1234)</f>
        <v>0.13453761926888508</v>
      </c>
      <c r="I1232" s="6">
        <f>'під зими'!L1234+майстерні!L1234+покрівлі!N1234+маляри!L1234</f>
        <v>0.20529484792982305</v>
      </c>
      <c r="J1232" s="6">
        <f>електрики!P1234</f>
        <v>5.685257953072842E-2</v>
      </c>
      <c r="K1232" s="4">
        <f t="shared" si="104"/>
        <v>0.78457740612026861</v>
      </c>
      <c r="L1232" s="4">
        <v>1.0971944036938464E-2</v>
      </c>
      <c r="M1232" s="4">
        <f t="shared" si="105"/>
        <v>0.79554935015720707</v>
      </c>
      <c r="N1232" s="4">
        <f t="shared" si="106"/>
        <v>0.95465922018864846</v>
      </c>
    </row>
    <row r="1233" spans="1:14" ht="18" customHeight="1" x14ac:dyDescent="0.2">
      <c r="A1233" s="10">
        <f t="shared" si="107"/>
        <v>271</v>
      </c>
      <c r="B1233" s="2">
        <v>1</v>
      </c>
      <c r="C1233" s="5" t="s">
        <v>2289</v>
      </c>
      <c r="D1233" s="6">
        <f>SUM(сходові!N1235)</f>
        <v>0</v>
      </c>
      <c r="E1233" s="6">
        <f>SUM(прибудинкова!M1235)</f>
        <v>0.27554700854700853</v>
      </c>
      <c r="F1233" s="6">
        <f>'слюсарі х.в.'!P1235+'слюсарі кан'!P1235+'слюсарі ц.о.'!P812+'слюсарі г.в.'!P805+зварювальник!L1235+аварійки!J1235</f>
        <v>0.24704588380785145</v>
      </c>
      <c r="G1233" s="6">
        <f>'дератизація '!I1235</f>
        <v>0</v>
      </c>
      <c r="H1233" s="6">
        <f>SUM(димовенти!Q1235)</f>
        <v>7.2791074577024828E-2</v>
      </c>
      <c r="I1233" s="6">
        <f>'під зими'!L1235+майстерні!L1235+покрівлі!N1235+маляри!L1235</f>
        <v>0.26600009073905329</v>
      </c>
      <c r="J1233" s="6">
        <f>електрики!P1235</f>
        <v>5.1673700828536562E-2</v>
      </c>
      <c r="K1233" s="4">
        <f t="shared" si="104"/>
        <v>0.91305775849947457</v>
      </c>
      <c r="L1233" s="4">
        <v>1.3613164475070716E-2</v>
      </c>
      <c r="M1233" s="4">
        <f t="shared" si="105"/>
        <v>0.92667092297454534</v>
      </c>
      <c r="N1233" s="4">
        <f t="shared" si="106"/>
        <v>1.1120051075694544</v>
      </c>
    </row>
    <row r="1234" spans="1:14" ht="18" customHeight="1" x14ac:dyDescent="0.2">
      <c r="A1234" s="10">
        <f t="shared" si="107"/>
        <v>272</v>
      </c>
      <c r="B1234" s="2">
        <v>2</v>
      </c>
      <c r="C1234" s="5" t="s">
        <v>2290</v>
      </c>
      <c r="D1234" s="6">
        <f>SUM(сходові!N1236)</f>
        <v>0</v>
      </c>
      <c r="E1234" s="6">
        <f>SUM(прибудинкова!M1236)</f>
        <v>0.20547482472912684</v>
      </c>
      <c r="F1234" s="6">
        <f>'слюсарі х.в.'!P1236+'слюсарі кан'!P1236+'слюсарі ц.о.'!P813+'слюсарі г.в.'!P806+зварювальник!L1236+аварійки!J1236</f>
        <v>0.28120776939534603</v>
      </c>
      <c r="G1234" s="6">
        <f>'дератизація '!I1236</f>
        <v>0</v>
      </c>
      <c r="H1234" s="6">
        <f>SUM(димовенти!Q1236)</f>
        <v>0.16915632533974906</v>
      </c>
      <c r="I1234" s="6">
        <f>'під зими'!L1236+майстерні!L1236+покрівлі!N1236+маляри!L1236</f>
        <v>0.23676432864481226</v>
      </c>
      <c r="J1234" s="6">
        <f>електрики!P1236</f>
        <v>6.5077904931286318E-2</v>
      </c>
      <c r="K1234" s="4">
        <f t="shared" si="104"/>
        <v>0.95768115304032053</v>
      </c>
      <c r="L1234" s="4">
        <v>1.3255680769297062E-2</v>
      </c>
      <c r="M1234" s="4">
        <f t="shared" si="105"/>
        <v>0.97093683380961759</v>
      </c>
      <c r="N1234" s="4">
        <f t="shared" si="106"/>
        <v>1.165124200571541</v>
      </c>
    </row>
    <row r="1235" spans="1:14" ht="18" customHeight="1" x14ac:dyDescent="0.2">
      <c r="A1235" s="10">
        <f t="shared" si="107"/>
        <v>273</v>
      </c>
      <c r="B1235" s="2">
        <v>2</v>
      </c>
      <c r="C1235" s="5" t="s">
        <v>2291</v>
      </c>
      <c r="D1235" s="6">
        <f>SUM(сходові!N1237)</f>
        <v>0</v>
      </c>
      <c r="E1235" s="6">
        <f>SUM(прибудинкова!M1237)</f>
        <v>0.16332230736483611</v>
      </c>
      <c r="F1235" s="6">
        <f>'слюсарі х.в.'!P1237+'слюсарі кан'!P1237+'слюсарі ц.о.'!P814+'слюсарі г.в.'!P807+зварювальник!L1237+аварійки!J1237</f>
        <v>0.28152550352094918</v>
      </c>
      <c r="G1235" s="6">
        <f>'дератизація '!I1237</f>
        <v>0</v>
      </c>
      <c r="H1235" s="6">
        <f>SUM(димовенти!Q1237)</f>
        <v>3.4443286246216731E-2</v>
      </c>
      <c r="I1235" s="6">
        <f>'під зими'!L1237+майстерні!L1237+покрівлі!N1237+маляри!L1237</f>
        <v>0.21330367378133297</v>
      </c>
      <c r="J1235" s="6">
        <f>електрики!P1237</f>
        <v>6.5202575247246639E-2</v>
      </c>
      <c r="K1235" s="4">
        <f t="shared" si="104"/>
        <v>0.75779734616058159</v>
      </c>
      <c r="L1235" s="4">
        <v>1.1496843097683229E-2</v>
      </c>
      <c r="M1235" s="4">
        <f t="shared" si="105"/>
        <v>0.76929418925826476</v>
      </c>
      <c r="N1235" s="4">
        <f t="shared" si="106"/>
        <v>0.92315302710991765</v>
      </c>
    </row>
    <row r="1236" spans="1:14" ht="18" customHeight="1" x14ac:dyDescent="0.2">
      <c r="A1236" s="10">
        <f t="shared" si="107"/>
        <v>274</v>
      </c>
      <c r="B1236" s="2">
        <v>2</v>
      </c>
      <c r="C1236" s="5" t="s">
        <v>2292</v>
      </c>
      <c r="D1236" s="6">
        <f>SUM(сходові!N1238)</f>
        <v>0</v>
      </c>
      <c r="E1236" s="6">
        <f>SUM(прибудинкова!M1238)</f>
        <v>0.20917437145174367</v>
      </c>
      <c r="F1236" s="6">
        <f>'слюсарі х.в.'!P1238+'слюсарі кан'!P1238+'слюсарі ц.о.'!P815+'слюсарі г.в.'!P808+зварювальник!L1238+аварійки!J1238</f>
        <v>0.27364129067432241</v>
      </c>
      <c r="G1236" s="6">
        <f>'дератизація '!I1238</f>
        <v>0</v>
      </c>
      <c r="H1236" s="6">
        <f>SUM(димовенти!Q1238)</f>
        <v>0.12116883733315897</v>
      </c>
      <c r="I1236" s="6">
        <f>'під зими'!L1238+майстерні!L1238+покрівлі!N1238+маляри!L1238</f>
        <v>0.2088487543454817</v>
      </c>
      <c r="J1236" s="6">
        <f>електрики!P1238</f>
        <v>6.2109022407048804E-2</v>
      </c>
      <c r="K1236" s="4">
        <f t="shared" si="104"/>
        <v>0.87494227621175558</v>
      </c>
      <c r="L1236" s="4">
        <v>1.2359877085636295E-2</v>
      </c>
      <c r="M1236" s="4">
        <f t="shared" si="105"/>
        <v>0.88730215329739193</v>
      </c>
      <c r="N1236" s="4">
        <f t="shared" si="106"/>
        <v>1.0647625839568702</v>
      </c>
    </row>
    <row r="1237" spans="1:14" ht="18" customHeight="1" x14ac:dyDescent="0.2">
      <c r="A1237" s="10">
        <f t="shared" si="107"/>
        <v>275</v>
      </c>
      <c r="B1237" s="2">
        <v>1</v>
      </c>
      <c r="C1237" s="5" t="s">
        <v>2293</v>
      </c>
      <c r="D1237" s="6">
        <f>SUM(сходові!N1239)</f>
        <v>0</v>
      </c>
      <c r="E1237" s="6">
        <f>SUM(прибудинкова!M1239)</f>
        <v>0.86142952571810305</v>
      </c>
      <c r="F1237" s="6">
        <f>'слюсарі х.в.'!P1239+'слюсарі кан'!P1239+'слюсарі ц.о.'!P816+'слюсарі г.в.'!P809+зварювальник!L1239+аварійки!J1239</f>
        <v>0.24572629134314863</v>
      </c>
      <c r="G1237" s="6">
        <f>'дератизація '!I1239</f>
        <v>0</v>
      </c>
      <c r="H1237" s="6">
        <f>SUM(димовенти!Q1239)</f>
        <v>0.17729210050639033</v>
      </c>
      <c r="I1237" s="6">
        <f>'під зими'!L1239+майстерні!L1239+покрівлі!N1239+маляри!L1239</f>
        <v>0.26453122890317105</v>
      </c>
      <c r="J1237" s="6">
        <f>електрики!P1239</f>
        <v>5.1155928275144411E-2</v>
      </c>
      <c r="K1237" s="4">
        <f t="shared" si="104"/>
        <v>1.6001350747459573</v>
      </c>
      <c r="L1237" s="4">
        <v>2.2293341373469944E-2</v>
      </c>
      <c r="M1237" s="4">
        <f t="shared" si="105"/>
        <v>1.6224284161194271</v>
      </c>
      <c r="N1237" s="4">
        <f t="shared" si="106"/>
        <v>1.9469140993433125</v>
      </c>
    </row>
    <row r="1238" spans="1:14" ht="18" customHeight="1" x14ac:dyDescent="0.2">
      <c r="A1238" s="10">
        <f t="shared" si="107"/>
        <v>276</v>
      </c>
      <c r="B1238" s="2">
        <v>1</v>
      </c>
      <c r="C1238" s="5" t="s">
        <v>2294</v>
      </c>
      <c r="D1238" s="6">
        <f>SUM(сходові!N1240)</f>
        <v>0</v>
      </c>
      <c r="E1238" s="6">
        <f>SUM(прибудинкова!M1240)</f>
        <v>0.41156170212765963</v>
      </c>
      <c r="F1238" s="6">
        <f>'слюсарі х.в.'!P1240+'слюсарі кан'!P1240+'слюсарі ц.о.'!P817+'слюсарі г.в.'!P810+зварювальник!L1240+аварійки!J1240</f>
        <v>0.2537707516194605</v>
      </c>
      <c r="G1238" s="6">
        <f>'дератизація '!I1240</f>
        <v>0</v>
      </c>
      <c r="H1238" s="6">
        <f>SUM(димовенти!Q1240)</f>
        <v>0.11476209842888382</v>
      </c>
      <c r="I1238" s="6">
        <f>'під зими'!L1240+майстерні!L1240+покрівлі!N1240+маляри!L1240</f>
        <v>0.28851765883528058</v>
      </c>
      <c r="J1238" s="6">
        <f>електрики!P1240</f>
        <v>5.4312357892121403E-2</v>
      </c>
      <c r="K1238" s="4">
        <f t="shared" si="104"/>
        <v>1.122924568903406</v>
      </c>
      <c r="L1238" s="4">
        <v>1.6289102331222716E-2</v>
      </c>
      <c r="M1238" s="4">
        <f t="shared" si="105"/>
        <v>1.1392136712346286</v>
      </c>
      <c r="N1238" s="4">
        <f t="shared" si="106"/>
        <v>1.3670564054815542</v>
      </c>
    </row>
    <row r="1239" spans="1:14" ht="18" customHeight="1" x14ac:dyDescent="0.2">
      <c r="A1239" s="10">
        <f t="shared" si="107"/>
        <v>277</v>
      </c>
      <c r="B1239" s="2">
        <v>1</v>
      </c>
      <c r="C1239" s="5" t="s">
        <v>2295</v>
      </c>
      <c r="D1239" s="6">
        <f>SUM(сходові!N1241)</f>
        <v>0</v>
      </c>
      <c r="E1239" s="6">
        <f>SUM(прибудинкова!M1241)</f>
        <v>0.67551597695128351</v>
      </c>
      <c r="F1239" s="6">
        <f>'слюсарі х.в.'!P1241+'слюсарі кан'!P1241+'слюсарі ц.о.'!P818+'слюсарі г.в.'!P811+зварювальник!L1241+аварійки!J1241</f>
        <v>0.25166798279919878</v>
      </c>
      <c r="G1239" s="6">
        <f>'дератизація '!I1241</f>
        <v>0</v>
      </c>
      <c r="H1239" s="6">
        <f>SUM(димовенти!Q1241)</f>
        <v>9.5678571034638615E-2</v>
      </c>
      <c r="I1239" s="6">
        <f>'під зими'!L1241+майстерні!L1241+покрівлі!N1241+маляри!L1241</f>
        <v>0.20267817745317512</v>
      </c>
      <c r="J1239" s="6">
        <f>електрики!P1241</f>
        <v>5.3487288023671156E-2</v>
      </c>
      <c r="K1239" s="4">
        <f t="shared" si="104"/>
        <v>1.2790279962619673</v>
      </c>
      <c r="L1239" s="4">
        <v>1.8183324398056255E-2</v>
      </c>
      <c r="M1239" s="4">
        <f t="shared" si="105"/>
        <v>1.2972113206600235</v>
      </c>
      <c r="N1239" s="4">
        <f t="shared" si="106"/>
        <v>1.5566535847920282</v>
      </c>
    </row>
    <row r="1240" spans="1:14" ht="18" customHeight="1" x14ac:dyDescent="0.2">
      <c r="A1240" s="10">
        <f t="shared" si="107"/>
        <v>278</v>
      </c>
      <c r="B1240" s="2">
        <v>2</v>
      </c>
      <c r="C1240" s="5" t="s">
        <v>2296</v>
      </c>
      <c r="D1240" s="6">
        <f>SUM(сходові!N1242)</f>
        <v>0</v>
      </c>
      <c r="E1240" s="6">
        <f>SUM(прибудинкова!M1242)</f>
        <v>0.84202415932092733</v>
      </c>
      <c r="F1240" s="6">
        <f>'слюсарі х.в.'!P1242+'слюсарі кан'!P1242+'слюсарі ц.о.'!P819+'слюсарі г.в.'!P812+зварювальник!L1242+аварійки!J1242</f>
        <v>0.24278932570476394</v>
      </c>
      <c r="G1240" s="6">
        <f>'дератизація '!I1242</f>
        <v>2.4485798237022529E-3</v>
      </c>
      <c r="H1240" s="6">
        <f>SUM(димовенти!Q1242)</f>
        <v>9.9650453195653327E-2</v>
      </c>
      <c r="I1240" s="6">
        <f>'під зими'!L1242+майстерні!L1242+покрівлі!N1242+маляри!L1242</f>
        <v>0.22320355320931384</v>
      </c>
      <c r="J1240" s="6">
        <f>електрики!P1242</f>
        <v>5.0003542035841453E-2</v>
      </c>
      <c r="K1240" s="4">
        <f t="shared" si="104"/>
        <v>1.4601196132902019</v>
      </c>
      <c r="L1240" s="4">
        <v>2.0792429568713855E-2</v>
      </c>
      <c r="M1240" s="4">
        <f t="shared" si="105"/>
        <v>1.4809120428589158</v>
      </c>
      <c r="N1240" s="4">
        <f t="shared" si="106"/>
        <v>1.7770944514306988</v>
      </c>
    </row>
    <row r="1241" spans="1:14" ht="18" customHeight="1" x14ac:dyDescent="0.2">
      <c r="A1241" s="10">
        <f t="shared" si="107"/>
        <v>279</v>
      </c>
      <c r="B1241" s="2">
        <v>1</v>
      </c>
      <c r="C1241" s="5" t="s">
        <v>2297</v>
      </c>
      <c r="D1241" s="6">
        <f>SUM(сходові!N1243)</f>
        <v>0</v>
      </c>
      <c r="E1241" s="6">
        <f>SUM(прибудинкова!M1243)</f>
        <v>0.75797803557617927</v>
      </c>
      <c r="F1241" s="6">
        <f>'слюсарі х.в.'!P1243+'слюсарі кан'!P1243+'слюсарі ц.о.'!P820+'слюсарі г.в.'!P813+зварювальник!L1243+аварійки!J1243</f>
        <v>0.23610692153038298</v>
      </c>
      <c r="G1241" s="6">
        <f>'дератизація '!I1243</f>
        <v>1.3921113689095129E-3</v>
      </c>
      <c r="H1241" s="6">
        <f>SUM(димовенти!Q1243)</f>
        <v>2.5029320771032666E-2</v>
      </c>
      <c r="I1241" s="6">
        <f>'під зими'!L1243+майстерні!L1243+покрівлі!N1243+маляри!L1243</f>
        <v>0.29459934022604106</v>
      </c>
      <c r="J1241" s="6">
        <f>електрики!P1243</f>
        <v>4.7381546560180156E-2</v>
      </c>
      <c r="K1241" s="4">
        <f t="shared" si="104"/>
        <v>1.3624872760327256</v>
      </c>
      <c r="L1241" s="4">
        <v>2.0446134619480527E-2</v>
      </c>
      <c r="M1241" s="4">
        <f t="shared" si="105"/>
        <v>1.382933410652206</v>
      </c>
      <c r="N1241" s="4">
        <f t="shared" si="106"/>
        <v>1.6595200927826472</v>
      </c>
    </row>
    <row r="1242" spans="1:14" ht="18" customHeight="1" x14ac:dyDescent="0.2">
      <c r="A1242" s="10">
        <f t="shared" si="107"/>
        <v>280</v>
      </c>
      <c r="B1242" s="2">
        <v>2</v>
      </c>
      <c r="C1242" s="5" t="s">
        <v>2298</v>
      </c>
      <c r="D1242" s="6">
        <f>SUM(сходові!N1244)</f>
        <v>0</v>
      </c>
      <c r="E1242" s="6">
        <f>SUM(прибудинкова!M1244)</f>
        <v>1.026374881343556</v>
      </c>
      <c r="F1242" s="6">
        <f>'слюсарі х.в.'!P1244+'слюсарі кан'!P1244+'слюсарі ц.о.'!P821+'слюсарі г.в.'!P814+зварювальник!L1244+аварійки!J1244</f>
        <v>0.29349264789186547</v>
      </c>
      <c r="G1242" s="6">
        <f>'дератизація '!I1244</f>
        <v>2.7382256297918948E-3</v>
      </c>
      <c r="H1242" s="6">
        <f>SUM(димовенти!Q1244)</f>
        <v>7.0488612181571597E-2</v>
      </c>
      <c r="I1242" s="6">
        <f>'під зими'!L1244+майстерні!L1244+покрівлі!N1244+маляри!L1244</f>
        <v>0.23620716961419216</v>
      </c>
      <c r="J1242" s="6">
        <f>електрики!P1244</f>
        <v>6.9898160485479366E-2</v>
      </c>
      <c r="K1242" s="4">
        <f t="shared" si="104"/>
        <v>1.6991996971464565</v>
      </c>
      <c r="L1242" s="4">
        <v>2.4428952840016671E-2</v>
      </c>
      <c r="M1242" s="4">
        <f t="shared" si="105"/>
        <v>1.7236286499864732</v>
      </c>
      <c r="N1242" s="4">
        <f t="shared" si="106"/>
        <v>2.0683543799837678</v>
      </c>
    </row>
    <row r="1243" spans="1:14" ht="18" customHeight="1" x14ac:dyDescent="0.2">
      <c r="A1243" s="10">
        <f t="shared" si="107"/>
        <v>281</v>
      </c>
      <c r="B1243" s="2">
        <v>1</v>
      </c>
      <c r="C1243" s="5" t="s">
        <v>2299</v>
      </c>
      <c r="D1243" s="6">
        <f>SUM(сходові!N1245)</f>
        <v>0</v>
      </c>
      <c r="E1243" s="6">
        <f>SUM(прибудинкова!M1245)</f>
        <v>1.1352300737568404</v>
      </c>
      <c r="F1243" s="6">
        <f>'слюсарі х.в.'!P1245+'слюсарі кан'!P1245+'слюсарі ц.о.'!P822+'слюсарі г.в.'!P815+зварювальник!L1245+аварійки!J1245</f>
        <v>0.25465996058598483</v>
      </c>
      <c r="G1243" s="6">
        <f>'дератизація '!I1245</f>
        <v>3.5688793718772309E-3</v>
      </c>
      <c r="H1243" s="6">
        <f>SUM(димовенти!Q1245)</f>
        <v>0.10368549772600855</v>
      </c>
      <c r="I1243" s="6">
        <f>'під зими'!L1245+майстерні!L1245+покрівлі!N1245+маляри!L1245</f>
        <v>0.26880224368765637</v>
      </c>
      <c r="J1243" s="6">
        <f>електрики!P1245</f>
        <v>5.4661259548815976E-2</v>
      </c>
      <c r="K1243" s="4">
        <f t="shared" si="104"/>
        <v>1.8206079146771836</v>
      </c>
      <c r="L1243" s="4">
        <v>2.6024927165689715E-2</v>
      </c>
      <c r="M1243" s="4">
        <f t="shared" si="105"/>
        <v>1.8466328418428732</v>
      </c>
      <c r="N1243" s="4">
        <f t="shared" si="106"/>
        <v>2.2159594102114477</v>
      </c>
    </row>
    <row r="1244" spans="1:14" ht="18" customHeight="1" x14ac:dyDescent="0.2">
      <c r="A1244" s="10">
        <f t="shared" si="107"/>
        <v>282</v>
      </c>
      <c r="B1244" s="2">
        <v>5</v>
      </c>
      <c r="C1244" s="5" t="s">
        <v>2300</v>
      </c>
      <c r="D1244" s="6">
        <f>SUM(сходові!N1246)</f>
        <v>0.52620090424050214</v>
      </c>
      <c r="E1244" s="6">
        <f>SUM(прибудинкова!M1246)</f>
        <v>1.3064015623092884</v>
      </c>
      <c r="F1244" s="6">
        <f>'слюсарі х.в.'!P1246+'слюсарі кан'!P1246+'слюсарі ц.о.'!P823+'слюсарі г.в.'!P816+зварювальник!L1246+аварійки!J1246</f>
        <v>0.48271005630517927</v>
      </c>
      <c r="G1244" s="6">
        <f>'дератизація '!I1246</f>
        <v>1.0984987184181618E-3</v>
      </c>
      <c r="H1244" s="6">
        <f>SUM(димовенти!Q1246)</f>
        <v>0.11652702268154334</v>
      </c>
      <c r="I1244" s="6">
        <f>'під зими'!L1246+майстерні!L1246+покрівлі!N1246+маляри!L1246</f>
        <v>0.15414248725960172</v>
      </c>
      <c r="J1244" s="6">
        <f>електрики!P1246</f>
        <v>5.6052538926135986E-2</v>
      </c>
      <c r="K1244" s="4">
        <f t="shared" si="104"/>
        <v>2.643133070440669</v>
      </c>
      <c r="L1244" s="4">
        <v>3.5115858293242264E-2</v>
      </c>
      <c r="M1244" s="4">
        <f t="shared" si="105"/>
        <v>2.6782489287339111</v>
      </c>
      <c r="N1244" s="4">
        <f t="shared" si="106"/>
        <v>3.2138987144806932</v>
      </c>
    </row>
    <row r="1245" spans="1:14" ht="18" customHeight="1" x14ac:dyDescent="0.2">
      <c r="A1245" s="10">
        <f t="shared" si="107"/>
        <v>283</v>
      </c>
      <c r="B1245" s="2">
        <v>1</v>
      </c>
      <c r="C1245" s="5" t="s">
        <v>2301</v>
      </c>
      <c r="D1245" s="6">
        <f>SUM(сходові!N1247)</f>
        <v>0</v>
      </c>
      <c r="E1245" s="6">
        <f>SUM(прибудинкова!M1247)</f>
        <v>0.76215130023640676</v>
      </c>
      <c r="F1245" s="6">
        <f>'слюсарі х.в.'!P1247+'слюсарі кан'!P1247+'слюсарі ц.о.'!P824+'слюсарі г.в.'!P817+зварювальник!L1247+аварійки!J1247</f>
        <v>0.26915077337378868</v>
      </c>
      <c r="G1245" s="6">
        <f>'дератизація '!I1247</f>
        <v>0</v>
      </c>
      <c r="H1245" s="6">
        <f>SUM(димовенти!Q1247)</f>
        <v>0.19633477025358972</v>
      </c>
      <c r="I1245" s="6">
        <f>'під зими'!L1247+майстерні!L1247+покрівлі!N1247+маляри!L1247</f>
        <v>0.30574182339537337</v>
      </c>
      <c r="J1245" s="6">
        <f>електрики!P1247</f>
        <v>6.0347064324579341E-2</v>
      </c>
      <c r="K1245" s="4">
        <f t="shared" si="104"/>
        <v>1.5937257315837379</v>
      </c>
      <c r="L1245" s="4">
        <v>2.2207909697247619E-2</v>
      </c>
      <c r="M1245" s="4">
        <f t="shared" si="105"/>
        <v>1.6159336412809855</v>
      </c>
      <c r="N1245" s="4">
        <f t="shared" si="106"/>
        <v>1.9391203695371826</v>
      </c>
    </row>
    <row r="1246" spans="1:14" ht="18" customHeight="1" x14ac:dyDescent="0.2">
      <c r="A1246" s="10">
        <f t="shared" si="107"/>
        <v>284</v>
      </c>
      <c r="B1246" s="2">
        <v>2</v>
      </c>
      <c r="C1246" s="5" t="s">
        <v>2302</v>
      </c>
      <c r="D1246" s="6">
        <f>SUM(сходові!N1248)</f>
        <v>0</v>
      </c>
      <c r="E1246" s="6">
        <f>SUM(прибудинкова!M1248)</f>
        <v>0.37663526020330751</v>
      </c>
      <c r="F1246" s="6">
        <f>'слюсарі х.в.'!P1248+'слюсарі кан'!P1248+'слюсарі ц.о.'!P825+'слюсарі г.в.'!P818+зварювальник!L1248+аварійки!J1248</f>
        <v>0.26341039201805394</v>
      </c>
      <c r="G1246" s="6">
        <f>'дератизація '!I1248</f>
        <v>0</v>
      </c>
      <c r="H1246" s="6">
        <f>SUM(димовенти!Q1248)</f>
        <v>7.5602738113125581E-2</v>
      </c>
      <c r="I1246" s="6">
        <f>'під зими'!L1248+майстерні!L1248+покрівлі!N1248+маляри!L1248</f>
        <v>0.22070432620964603</v>
      </c>
      <c r="J1246" s="6">
        <f>електрики!P1248</f>
        <v>5.8094693239183121E-2</v>
      </c>
      <c r="K1246" s="4">
        <f t="shared" si="104"/>
        <v>0.99444740978331614</v>
      </c>
      <c r="L1246" s="4">
        <v>1.4476586456923568E-2</v>
      </c>
      <c r="M1246" s="4">
        <f t="shared" si="105"/>
        <v>1.0089239962402397</v>
      </c>
      <c r="N1246" s="4">
        <f t="shared" si="106"/>
        <v>1.2107087954882876</v>
      </c>
    </row>
    <row r="1247" spans="1:14" ht="18" customHeight="1" x14ac:dyDescent="0.2">
      <c r="A1247" s="10">
        <f t="shared" si="107"/>
        <v>285</v>
      </c>
      <c r="B1247" s="2">
        <v>1</v>
      </c>
      <c r="C1247" s="5" t="s">
        <v>2303</v>
      </c>
      <c r="D1247" s="6">
        <f>SUM(сходові!N1249)</f>
        <v>0</v>
      </c>
      <c r="E1247" s="6">
        <f>SUM(прибудинкова!M1249)</f>
        <v>0.50216510903426803</v>
      </c>
      <c r="F1247" s="6">
        <f>'слюсарі х.в.'!P1249+'слюсарі кан'!P1249+'слюсарі ц.о.'!P826+'слюсарі г.в.'!P819+зварювальник!L1249+аварійки!J1249</f>
        <v>0.22935317035295127</v>
      </c>
      <c r="G1247" s="6">
        <f>'дератизація '!I1249</f>
        <v>0</v>
      </c>
      <c r="H1247" s="6">
        <f>SUM(димовенти!Q1249)</f>
        <v>9.4517849757433547E-2</v>
      </c>
      <c r="I1247" s="6">
        <f>'під зими'!L1249+майстерні!L1249+покрівлі!N1249+маляри!L1249</f>
        <v>0.22386667667222196</v>
      </c>
      <c r="J1247" s="6">
        <f>електрики!P1249</f>
        <v>4.4731556441525225E-2</v>
      </c>
      <c r="K1247" s="4">
        <f t="shared" si="104"/>
        <v>1.0946343622583998</v>
      </c>
      <c r="L1247" s="4">
        <v>1.5747479876597859E-2</v>
      </c>
      <c r="M1247" s="4">
        <f t="shared" si="105"/>
        <v>1.1103818421349976</v>
      </c>
      <c r="N1247" s="4">
        <f t="shared" si="106"/>
        <v>1.3324582105619971</v>
      </c>
    </row>
    <row r="1248" spans="1:14" ht="18" customHeight="1" x14ac:dyDescent="0.2">
      <c r="A1248" s="10">
        <f t="shared" si="107"/>
        <v>286</v>
      </c>
      <c r="B1248" s="2">
        <v>2</v>
      </c>
      <c r="C1248" s="5" t="s">
        <v>2304</v>
      </c>
      <c r="D1248" s="6">
        <f>SUM(сходові!N1250)</f>
        <v>0</v>
      </c>
      <c r="E1248" s="6">
        <f>SUM(прибудинкова!M1250)</f>
        <v>0.76015356074207063</v>
      </c>
      <c r="F1248" s="6">
        <f>'слюсарі х.в.'!P1250+'слюсарі кан'!P1250+'слюсарі ц.о.'!P827+'слюсарі г.в.'!P820+зварювальник!L1250+аварійки!J1250</f>
        <v>0.30105444396561465</v>
      </c>
      <c r="G1248" s="6">
        <f>'дератизація '!I1250</f>
        <v>1.7953321364452424E-3</v>
      </c>
      <c r="H1248" s="6">
        <f>SUM(димовенти!Q1250)</f>
        <v>9.2432463801471978E-2</v>
      </c>
      <c r="I1248" s="6">
        <f>'під зими'!L1250+майстерні!L1250+покрівлі!N1250+маляри!L1250</f>
        <v>0.21789636657576333</v>
      </c>
      <c r="J1248" s="6">
        <f>електрики!P1250</f>
        <v>7.3034402581445834E-2</v>
      </c>
      <c r="K1248" s="4">
        <f t="shared" si="104"/>
        <v>1.4463665698028116</v>
      </c>
      <c r="L1248" s="4">
        <v>2.0644709377700798E-2</v>
      </c>
      <c r="M1248" s="4">
        <f t="shared" si="105"/>
        <v>1.4670112791805123</v>
      </c>
      <c r="N1248" s="4">
        <f t="shared" si="106"/>
        <v>1.7604135350166148</v>
      </c>
    </row>
    <row r="1249" spans="1:14" ht="18" customHeight="1" x14ac:dyDescent="0.2">
      <c r="A1249" s="10">
        <f t="shared" si="107"/>
        <v>287</v>
      </c>
      <c r="B1249" s="2">
        <v>2</v>
      </c>
      <c r="C1249" s="5" t="s">
        <v>2305</v>
      </c>
      <c r="D1249" s="6">
        <f>SUM(сходові!N1251)</f>
        <v>0</v>
      </c>
      <c r="E1249" s="6">
        <f>SUM(прибудинкова!M1251)</f>
        <v>0.35717581888246624</v>
      </c>
      <c r="F1249" s="6">
        <f>'слюсарі х.в.'!P1251+'слюсарі кан'!P1251+'слюсарі ц.о.'!P828+'слюсарі г.в.'!P821+зварювальник!L1251+аварійки!J1251</f>
        <v>0.3033779894166575</v>
      </c>
      <c r="G1249" s="6">
        <f>'дератизація '!I1251</f>
        <v>0</v>
      </c>
      <c r="H1249" s="6">
        <f>SUM(димовенти!Q1251)</f>
        <v>0.15589071173865721</v>
      </c>
      <c r="I1249" s="6">
        <f>'під зими'!L1251+майстерні!L1251+покрівлі!N1251+маляри!L1251</f>
        <v>0.25340860243559588</v>
      </c>
      <c r="J1249" s="6">
        <f>електрики!P1251</f>
        <v>7.377690233900884E-2</v>
      </c>
      <c r="K1249" s="4">
        <f t="shared" si="104"/>
        <v>1.1436300248123858</v>
      </c>
      <c r="L1249" s="4">
        <v>1.6025497720076443E-2</v>
      </c>
      <c r="M1249" s="4">
        <f t="shared" si="105"/>
        <v>1.1596555225324623</v>
      </c>
      <c r="N1249" s="4">
        <f t="shared" si="106"/>
        <v>1.3915866270389547</v>
      </c>
    </row>
    <row r="1250" spans="1:14" ht="18" customHeight="1" x14ac:dyDescent="0.2">
      <c r="A1250" s="10">
        <f t="shared" si="107"/>
        <v>288</v>
      </c>
      <c r="B1250" s="2">
        <v>3</v>
      </c>
      <c r="C1250" s="5" t="s">
        <v>2306</v>
      </c>
      <c r="D1250" s="6">
        <f>SUM(сходові!N1252)</f>
        <v>0.53334006597993655</v>
      </c>
      <c r="E1250" s="6">
        <f>SUM(прибудинкова!M1252)</f>
        <v>1.1720904867703494</v>
      </c>
      <c r="F1250" s="6">
        <f>'слюсарі х.в.'!P1252+'слюсарі кан'!P1252+'слюсарі ц.о.'!P829+'слюсарі г.в.'!P822+зварювальник!L1252+аварійки!J1252</f>
        <v>0.27303383279469551</v>
      </c>
      <c r="G1250" s="6">
        <f>'дератизація '!I1252</f>
        <v>0</v>
      </c>
      <c r="H1250" s="6">
        <f>SUM(димовенти!Q1252)</f>
        <v>0.14347670895349549</v>
      </c>
      <c r="I1250" s="6">
        <f>'під зими'!L1252+майстерні!L1252+покрівлі!N1252+маляри!L1252</f>
        <v>0.19512746120854207</v>
      </c>
      <c r="J1250" s="6">
        <f>електрики!P1252</f>
        <v>6.1870672290762416E-2</v>
      </c>
      <c r="K1250" s="4">
        <f t="shared" si="104"/>
        <v>2.3789392279977815</v>
      </c>
      <c r="L1250" s="4">
        <v>3.3076577077806091E-2</v>
      </c>
      <c r="M1250" s="4">
        <f t="shared" si="105"/>
        <v>2.4120158050755878</v>
      </c>
      <c r="N1250" s="4">
        <f t="shared" si="106"/>
        <v>2.8944189660907051</v>
      </c>
    </row>
    <row r="1251" spans="1:14" ht="18" customHeight="1" x14ac:dyDescent="0.2">
      <c r="A1251" s="10">
        <f t="shared" si="107"/>
        <v>289</v>
      </c>
      <c r="B1251" s="2">
        <v>2</v>
      </c>
      <c r="C1251" s="5" t="s">
        <v>2307</v>
      </c>
      <c r="D1251" s="6">
        <f>SUM(сходові!N1253)</f>
        <v>0</v>
      </c>
      <c r="E1251" s="6">
        <f>SUM(прибудинкова!M1253)</f>
        <v>0.50091309846431797</v>
      </c>
      <c r="F1251" s="6">
        <f>'слюсарі х.в.'!P1253+'слюсарі кан'!P1253+'слюсарі ц.о.'!P830+'слюсарі г.в.'!P823+зварювальник!L1253+аварійки!J1253</f>
        <v>0.25639660899215067</v>
      </c>
      <c r="G1251" s="6">
        <f>'дератизація '!I1253</f>
        <v>0</v>
      </c>
      <c r="H1251" s="6">
        <f>SUM(димовенти!Q1253)</f>
        <v>0.12823229179766968</v>
      </c>
      <c r="I1251" s="6">
        <f>'під зими'!L1253+майстерні!L1253+покрівлі!N1253+маляри!L1253</f>
        <v>0.2364403400012616</v>
      </c>
      <c r="J1251" s="6">
        <f>електрики!P1253</f>
        <v>5.5342673624492272E-2</v>
      </c>
      <c r="K1251" s="4">
        <f t="shared" si="104"/>
        <v>1.1773250128798922</v>
      </c>
      <c r="L1251" s="4">
        <v>1.665711054052843E-2</v>
      </c>
      <c r="M1251" s="4">
        <f t="shared" si="105"/>
        <v>1.1939821234204206</v>
      </c>
      <c r="N1251" s="4">
        <f t="shared" si="106"/>
        <v>1.4327785481045048</v>
      </c>
    </row>
    <row r="1252" spans="1:14" ht="18" customHeight="1" x14ac:dyDescent="0.2">
      <c r="A1252" s="10">
        <f t="shared" si="107"/>
        <v>290</v>
      </c>
      <c r="B1252" s="2">
        <v>2</v>
      </c>
      <c r="C1252" s="5" t="s">
        <v>2308</v>
      </c>
      <c r="D1252" s="6">
        <f>SUM(сходові!N1254)</f>
        <v>0</v>
      </c>
      <c r="E1252" s="6">
        <f>SUM(прибудинкова!M1254)</f>
        <v>0.44683298683298683</v>
      </c>
      <c r="F1252" s="6">
        <f>'слюсарі х.в.'!P1254+'слюсарі кан'!P1254+'слюсарі ц.о.'!P831+'слюсарі г.в.'!P824+зварювальник!L1254+аварійки!J1254</f>
        <v>0.25060521699642835</v>
      </c>
      <c r="G1252" s="6">
        <f>'дератизація '!I1254</f>
        <v>0</v>
      </c>
      <c r="H1252" s="6">
        <f>SUM(димовенти!Q1254)</f>
        <v>0.18986527245855001</v>
      </c>
      <c r="I1252" s="6">
        <f>'під зими'!L1254+майстерні!L1254+покрівлі!N1254+маляри!L1254</f>
        <v>0.26950304057871244</v>
      </c>
      <c r="J1252" s="6">
        <f>електрики!P1254</f>
        <v>5.3070287337415922E-2</v>
      </c>
      <c r="K1252" s="4">
        <f t="shared" si="104"/>
        <v>1.2098768042040935</v>
      </c>
      <c r="L1252" s="4">
        <v>1.6745984695953564E-2</v>
      </c>
      <c r="M1252" s="4">
        <f t="shared" si="105"/>
        <v>1.2266227889000469</v>
      </c>
      <c r="N1252" s="4">
        <f t="shared" si="106"/>
        <v>1.4719473466800563</v>
      </c>
    </row>
    <row r="1253" spans="1:14" ht="18" customHeight="1" x14ac:dyDescent="0.2">
      <c r="A1253" s="10">
        <f t="shared" si="107"/>
        <v>291</v>
      </c>
      <c r="B1253" s="2">
        <v>2</v>
      </c>
      <c r="C1253" s="5" t="s">
        <v>2309</v>
      </c>
      <c r="D1253" s="6">
        <f>SUM(сходові!N1255)</f>
        <v>0</v>
      </c>
      <c r="E1253" s="6">
        <f>SUM(прибудинкова!M1255)</f>
        <v>0.26652046861184786</v>
      </c>
      <c r="F1253" s="6">
        <f>'слюсарі х.в.'!P1255+'слюсарі кан'!P1255+'слюсарі ц.о.'!P832+'слюсарі г.в.'!P825+зварювальник!L1255+аварійки!J1255</f>
        <v>0.28791684766288922</v>
      </c>
      <c r="G1253" s="6">
        <f>'дератизація '!I1255</f>
        <v>3.315649867374005E-3</v>
      </c>
      <c r="H1253" s="6">
        <f>SUM(димовенти!Q1255)</f>
        <v>8.5352921646916255E-2</v>
      </c>
      <c r="I1253" s="6">
        <f>'під зими'!L1255+майстерні!L1255+покрівлі!N1255+маляри!L1255</f>
        <v>0.22306417214550422</v>
      </c>
      <c r="J1253" s="6">
        <f>електрики!P1255</f>
        <v>6.7710366602909966E-2</v>
      </c>
      <c r="K1253" s="4">
        <f t="shared" si="104"/>
        <v>0.93388042653744152</v>
      </c>
      <c r="L1253" s="4">
        <v>1.3575292307694442E-2</v>
      </c>
      <c r="M1253" s="4">
        <f t="shared" si="105"/>
        <v>0.94745571884513602</v>
      </c>
      <c r="N1253" s="4">
        <f t="shared" si="106"/>
        <v>1.1369468626141632</v>
      </c>
    </row>
    <row r="1254" spans="1:14" ht="18" customHeight="1" x14ac:dyDescent="0.2">
      <c r="A1254" s="10">
        <f t="shared" si="107"/>
        <v>292</v>
      </c>
      <c r="B1254" s="2">
        <v>2</v>
      </c>
      <c r="C1254" s="5" t="s">
        <v>2310</v>
      </c>
      <c r="D1254" s="6">
        <f>SUM(сходові!N1256)</f>
        <v>0</v>
      </c>
      <c r="E1254" s="6">
        <f>SUM(прибудинкова!M1256)</f>
        <v>0.22847828494230724</v>
      </c>
      <c r="F1254" s="6">
        <f>'слюсарі х.в.'!P1256+'слюсарі кан'!P1256+'слюсарі ц.о.'!P833+'слюсарі г.в.'!P826+зварювальник!L1256+аварійки!J1256</f>
        <v>0.24502464795888684</v>
      </c>
      <c r="G1254" s="6">
        <f>'дератизація '!I1256</f>
        <v>0</v>
      </c>
      <c r="H1254" s="6">
        <f>SUM(димовенти!Q1256)</f>
        <v>9.6514106912589187E-2</v>
      </c>
      <c r="I1254" s="6">
        <f>'під зими'!L1256+майстерні!L1256+покрівлі!N1256+маляри!L1256</f>
        <v>0.19773991032040655</v>
      </c>
      <c r="J1254" s="6">
        <f>електрики!P1256</f>
        <v>5.0880622302764723E-2</v>
      </c>
      <c r="K1254" s="4">
        <f t="shared" ref="K1254:K1304" si="108">SUM(D1254,E1254,F1254,G1254,H1254,I1254,J1254)</f>
        <v>0.81863757243695456</v>
      </c>
      <c r="L1254" s="4">
        <v>1.174103423332723E-2</v>
      </c>
      <c r="M1254" s="4">
        <f t="shared" ref="M1254:M1304" si="109">SUM(L1254+K1254)</f>
        <v>0.83037860667028185</v>
      </c>
      <c r="N1254" s="4">
        <f t="shared" ref="N1254:N1304" si="110">M1254*1.2</f>
        <v>0.9964543280043382</v>
      </c>
    </row>
    <row r="1255" spans="1:14" ht="18" customHeight="1" x14ac:dyDescent="0.2">
      <c r="A1255" s="10">
        <f t="shared" si="107"/>
        <v>293</v>
      </c>
      <c r="B1255" s="2">
        <v>2</v>
      </c>
      <c r="C1255" s="5" t="s">
        <v>2311</v>
      </c>
      <c r="D1255" s="6">
        <f>SUM(сходові!N1257)</f>
        <v>0</v>
      </c>
      <c r="E1255" s="6">
        <f>SUM(прибудинкова!M1257)</f>
        <v>8.8898386874396815E-2</v>
      </c>
      <c r="F1255" s="6">
        <f>'слюсарі х.в.'!P1257+'слюсарі кан'!P1257+'слюсарі ц.о.'!P834+'слюсарі г.в.'!P827+зварювальник!L1257+аварійки!J1257</f>
        <v>0.24989658923904448</v>
      </c>
      <c r="G1255" s="6">
        <f>'дератизація '!I1257</f>
        <v>0</v>
      </c>
      <c r="H1255" s="6">
        <f>SUM(димовенти!Q1257)</f>
        <v>0.12371270301719178</v>
      </c>
      <c r="I1255" s="6">
        <f>'під зими'!L1257+майстерні!L1257+покрівлі!N1257+маляри!L1257</f>
        <v>0.20780590116213843</v>
      </c>
      <c r="J1255" s="6">
        <f>електрики!P1257</f>
        <v>5.2792240885075954E-2</v>
      </c>
      <c r="K1255" s="4">
        <f t="shared" si="108"/>
        <v>0.7231058211778475</v>
      </c>
      <c r="L1255" s="4">
        <v>1.0209407675907667E-2</v>
      </c>
      <c r="M1255" s="4">
        <f t="shared" si="109"/>
        <v>0.73331522885375522</v>
      </c>
      <c r="N1255" s="4">
        <f t="shared" si="110"/>
        <v>0.87997827462450628</v>
      </c>
    </row>
    <row r="1256" spans="1:14" ht="18" customHeight="1" x14ac:dyDescent="0.2">
      <c r="A1256" s="10">
        <f t="shared" si="107"/>
        <v>294</v>
      </c>
      <c r="B1256" s="2">
        <v>4</v>
      </c>
      <c r="C1256" s="5" t="s">
        <v>2312</v>
      </c>
      <c r="D1256" s="6">
        <f>SUM(сходові!N1258)</f>
        <v>0.49317230282987012</v>
      </c>
      <c r="E1256" s="6">
        <f>SUM(прибудинкова!M1258)</f>
        <v>0.71397894825481045</v>
      </c>
      <c r="F1256" s="6">
        <f>'слюсарі х.в.'!P1258+'слюсарі кан'!P1258+'слюсарі ц.о.'!P835+'слюсарі г.в.'!P828+зварювальник!L1258+аварійки!J1258</f>
        <v>0.47918172288444438</v>
      </c>
      <c r="G1256" s="6">
        <f>'дератизація '!I1258</f>
        <v>1.8946570670708603E-3</v>
      </c>
      <c r="H1256" s="6">
        <f>SUM(димовенти!Q1258)</f>
        <v>0.10900732350451009</v>
      </c>
      <c r="I1256" s="6">
        <f>'під зими'!L1258+майстерні!L1258+покрівлі!N1258+маляри!L1258</f>
        <v>0.19006802257113717</v>
      </c>
      <c r="J1256" s="6">
        <f>електрики!P1258</f>
        <v>5.4710380835291179E-2</v>
      </c>
      <c r="K1256" s="4">
        <f t="shared" si="108"/>
        <v>2.0420133579471345</v>
      </c>
      <c r="L1256" s="4">
        <v>2.6895555435155538E-2</v>
      </c>
      <c r="M1256" s="4">
        <f t="shared" si="109"/>
        <v>2.0689089133822902</v>
      </c>
      <c r="N1256" s="4">
        <f t="shared" si="110"/>
        <v>2.4826906960587483</v>
      </c>
    </row>
    <row r="1257" spans="1:14" ht="18" customHeight="1" x14ac:dyDescent="0.2">
      <c r="A1257" s="10">
        <f t="shared" si="107"/>
        <v>295</v>
      </c>
      <c r="B1257" s="2">
        <v>4</v>
      </c>
      <c r="C1257" s="5" t="s">
        <v>2313</v>
      </c>
      <c r="D1257" s="6">
        <f>SUM(сходові!N1259)</f>
        <v>0.66173722596785822</v>
      </c>
      <c r="E1257" s="6">
        <f>SUM(прибудинкова!M1259)</f>
        <v>0.86860810509908704</v>
      </c>
      <c r="F1257" s="6">
        <f>'слюсарі х.в.'!P1259+'слюсарі кан'!P1259+'слюсарі ц.о.'!P836+'слюсарі г.в.'!P829+зварювальник!L1259+аварійки!J1259</f>
        <v>0.45658074611888244</v>
      </c>
      <c r="G1257" s="6">
        <f>'дератизація '!I1259</f>
        <v>2.004008016032064E-3</v>
      </c>
      <c r="H1257" s="6">
        <f>SUM(димовенти!Q1259)</f>
        <v>8.6474046110742137E-2</v>
      </c>
      <c r="I1257" s="6">
        <f>'під зими'!L1259+майстерні!L1259+покрівлі!N1259+маляри!L1259</f>
        <v>0.18641691597478549</v>
      </c>
      <c r="J1257" s="6">
        <f>електрики!P1259</f>
        <v>4.5877278436597953E-2</v>
      </c>
      <c r="K1257" s="4">
        <f t="shared" si="108"/>
        <v>2.3076983257239858</v>
      </c>
      <c r="L1257" s="4">
        <v>3.0810106316586428E-2</v>
      </c>
      <c r="M1257" s="4">
        <f t="shared" si="109"/>
        <v>2.3385084320405722</v>
      </c>
      <c r="N1257" s="4">
        <f t="shared" si="110"/>
        <v>2.8062101184486865</v>
      </c>
    </row>
    <row r="1258" spans="1:14" ht="18" customHeight="1" x14ac:dyDescent="0.2">
      <c r="A1258" s="10">
        <f t="shared" si="107"/>
        <v>296</v>
      </c>
      <c r="B1258" s="2">
        <v>4</v>
      </c>
      <c r="C1258" s="5" t="s">
        <v>2314</v>
      </c>
      <c r="D1258" s="6">
        <f>SUM(сходові!N1260)</f>
        <v>0.61860440625180224</v>
      </c>
      <c r="E1258" s="6">
        <f>SUM(прибудинкова!M1260)</f>
        <v>1.1569192123087966</v>
      </c>
      <c r="F1258" s="6">
        <f>'слюсарі х.в.'!P1260+'слюсарі кан'!P1260+'слюсарі ц.о.'!P837+'слюсарі г.в.'!P830+зварювальник!L1260+аварійки!J1260</f>
        <v>0.47997685239349919</v>
      </c>
      <c r="G1258" s="6">
        <f>'дератизація '!I1260</f>
        <v>1.6821423765307495E-3</v>
      </c>
      <c r="H1258" s="6">
        <f>SUM(димовенти!Q1260)</f>
        <v>0.11613658729446996</v>
      </c>
      <c r="I1258" s="6">
        <f>'під зими'!L1260+майстерні!L1260+покрівлі!N1260+маляри!L1260</f>
        <v>0.19606207062737019</v>
      </c>
      <c r="J1258" s="6">
        <f>електрики!P1260</f>
        <v>5.4962849057832455E-2</v>
      </c>
      <c r="K1258" s="4">
        <f t="shared" si="108"/>
        <v>2.6243441203103015</v>
      </c>
      <c r="L1258" s="4">
        <v>3.4964127535643819E-2</v>
      </c>
      <c r="M1258" s="4">
        <f t="shared" si="109"/>
        <v>2.6593082478459453</v>
      </c>
      <c r="N1258" s="4">
        <f t="shared" si="110"/>
        <v>3.1911698974151341</v>
      </c>
    </row>
    <row r="1259" spans="1:14" ht="18" customHeight="1" x14ac:dyDescent="0.2">
      <c r="A1259" s="10">
        <f t="shared" si="107"/>
        <v>297</v>
      </c>
      <c r="B1259" s="2">
        <v>4</v>
      </c>
      <c r="C1259" s="5" t="s">
        <v>2315</v>
      </c>
      <c r="D1259" s="6">
        <f>SUM(сходові!N1261)</f>
        <v>0.57101942627788049</v>
      </c>
      <c r="E1259" s="6">
        <f>SUM(прибудинкова!M1261)</f>
        <v>1.1763451789879718</v>
      </c>
      <c r="F1259" s="6">
        <f>'слюсарі х.в.'!P1261+'слюсарі кан'!P1261+'слюсарі ц.о.'!P838+'слюсарі г.в.'!P831+зварювальник!L1261+аварійки!J1261</f>
        <v>0.50267607643925938</v>
      </c>
      <c r="G1259" s="6">
        <f>'дератизація '!I1261</f>
        <v>1.7592556393916884E-3</v>
      </c>
      <c r="H1259" s="6">
        <f>SUM(димовенти!Q1261)</f>
        <v>0.13495617188869094</v>
      </c>
      <c r="I1259" s="6">
        <f>'під зими'!L1261+майстерні!L1261+покрівлі!N1261+маляри!L1261</f>
        <v>0.19709024165796352</v>
      </c>
      <c r="J1259" s="6">
        <f>електрики!P1261</f>
        <v>6.3869413401423505E-2</v>
      </c>
      <c r="K1259" s="4">
        <f t="shared" si="108"/>
        <v>2.6477157642925819</v>
      </c>
      <c r="L1259" s="4">
        <v>3.5233747997803766E-2</v>
      </c>
      <c r="M1259" s="4">
        <f t="shared" si="109"/>
        <v>2.6829495122903859</v>
      </c>
      <c r="N1259" s="4">
        <f t="shared" si="110"/>
        <v>3.2195394147484628</v>
      </c>
    </row>
    <row r="1260" spans="1:14" ht="18" customHeight="1" x14ac:dyDescent="0.2">
      <c r="A1260" s="10">
        <f t="shared" si="107"/>
        <v>298</v>
      </c>
      <c r="B1260" s="2">
        <v>4</v>
      </c>
      <c r="C1260" s="5" t="s">
        <v>2316</v>
      </c>
      <c r="D1260" s="6">
        <f>SUM(сходові!N1262)</f>
        <v>0.56156867670289312</v>
      </c>
      <c r="E1260" s="6">
        <f>SUM(прибудинкова!M1262)</f>
        <v>1.2176910353091341</v>
      </c>
      <c r="F1260" s="6">
        <f>'слюсарі х.в.'!P1262+'слюсарі кан'!P1262+'слюсарі ц.о.'!P839+'слюсарі г.в.'!P832+зварювальник!L1262+аварійки!J1262</f>
        <v>0.50258703327840271</v>
      </c>
      <c r="G1260" s="6">
        <f>'дератизація '!I1262</f>
        <v>1.8559762435040831E-3</v>
      </c>
      <c r="H1260" s="6">
        <f>SUM(димовенти!Q1262)</f>
        <v>0.13488234754584555</v>
      </c>
      <c r="I1260" s="6">
        <f>'під зими'!L1262+майстерні!L1262+покрівлі!N1262+маляри!L1262</f>
        <v>0.16469771910840758</v>
      </c>
      <c r="J1260" s="6">
        <f>електрики!P1262</f>
        <v>6.3834475262572257E-2</v>
      </c>
      <c r="K1260" s="4">
        <f t="shared" si="108"/>
        <v>2.6471172634507596</v>
      </c>
      <c r="L1260" s="4">
        <v>3.4993840028183731E-2</v>
      </c>
      <c r="M1260" s="4">
        <f t="shared" si="109"/>
        <v>2.6821111034789435</v>
      </c>
      <c r="N1260" s="4">
        <f t="shared" si="110"/>
        <v>3.2185333241747323</v>
      </c>
    </row>
    <row r="1261" spans="1:14" ht="18" customHeight="1" x14ac:dyDescent="0.2">
      <c r="A1261" s="10">
        <f t="shared" si="107"/>
        <v>299</v>
      </c>
      <c r="B1261" s="2">
        <v>4</v>
      </c>
      <c r="C1261" s="5" t="s">
        <v>2317</v>
      </c>
      <c r="D1261" s="6">
        <f>SUM(сходові!N1263)</f>
        <v>0.47611587808335892</v>
      </c>
      <c r="E1261" s="6">
        <f>SUM(прибудинкова!M1263)</f>
        <v>1.1169995297844431</v>
      </c>
      <c r="F1261" s="6">
        <f>'слюсарі х.в.'!P1263+'слюсарі кан'!P1263+'слюсарі ц.о.'!P840+'слюсарі г.в.'!P833+зварювальник!L1263+аварійки!J1263</f>
        <v>0.23127451518156472</v>
      </c>
      <c r="G1261" s="6">
        <f>'дератизація '!I1263</f>
        <v>0</v>
      </c>
      <c r="H1261" s="6">
        <f>SUM(димовенти!Q1263)</f>
        <v>0.10547972173565315</v>
      </c>
      <c r="I1261" s="6">
        <f>'під зими'!L1263+майстерні!L1263+покрівлі!N1263+маляри!L1263</f>
        <v>0.21480852537484441</v>
      </c>
      <c r="J1261" s="6">
        <f>електрики!P1263</f>
        <v>4.548544042045656E-2</v>
      </c>
      <c r="K1261" s="4">
        <f t="shared" si="108"/>
        <v>2.1901636105803211</v>
      </c>
      <c r="L1261" s="4">
        <v>3.0891262507586559E-2</v>
      </c>
      <c r="M1261" s="4">
        <f t="shared" si="109"/>
        <v>2.2210548730879074</v>
      </c>
      <c r="N1261" s="4">
        <f t="shared" si="110"/>
        <v>2.6652658477054887</v>
      </c>
    </row>
    <row r="1262" spans="1:14" ht="18" customHeight="1" x14ac:dyDescent="0.2">
      <c r="A1262" s="10">
        <f t="shared" si="107"/>
        <v>300</v>
      </c>
      <c r="B1262" s="2">
        <v>4</v>
      </c>
      <c r="C1262" s="5" t="s">
        <v>2318</v>
      </c>
      <c r="D1262" s="6">
        <f>SUM(сходові!N1264)</f>
        <v>0.56942240816527101</v>
      </c>
      <c r="E1262" s="6">
        <f>SUM(прибудинкова!M1264)</f>
        <v>1.1617086793441764</v>
      </c>
      <c r="F1262" s="6">
        <f>'слюсарі х.в.'!P1264+'слюсарі кан'!P1264+'слюсарі ц.о.'!P841+'слюсарі г.в.'!P834+зварювальник!L1264+аварійки!J1264</f>
        <v>0.49334383890358546</v>
      </c>
      <c r="G1262" s="6">
        <f>'дератизація '!I1264</f>
        <v>7.3706451771411729E-4</v>
      </c>
      <c r="H1262" s="6">
        <f>SUM(димовенти!Q1264)</f>
        <v>0.12824277794093747</v>
      </c>
      <c r="I1262" s="6">
        <f>'під зими'!L1264+майстерні!L1264+покрівлі!N1264+маляри!L1264</f>
        <v>0.16471196958914636</v>
      </c>
      <c r="J1262" s="6">
        <f>електрики!P1264</f>
        <v>6.0207694661012182E-2</v>
      </c>
      <c r="K1262" s="4">
        <f t="shared" si="108"/>
        <v>2.5783744331218434</v>
      </c>
      <c r="L1262" s="4">
        <v>3.4155242861909407E-2</v>
      </c>
      <c r="M1262" s="4">
        <f t="shared" si="109"/>
        <v>2.6125296759837529</v>
      </c>
      <c r="N1262" s="4">
        <f t="shared" si="110"/>
        <v>3.1350356111805033</v>
      </c>
    </row>
    <row r="1263" spans="1:14" ht="18" customHeight="1" x14ac:dyDescent="0.2">
      <c r="A1263" s="10">
        <f t="shared" si="107"/>
        <v>301</v>
      </c>
      <c r="B1263" s="2">
        <v>4</v>
      </c>
      <c r="C1263" s="5" t="s">
        <v>2319</v>
      </c>
      <c r="D1263" s="6">
        <f>SUM(сходові!N1265)</f>
        <v>0.61900854861143662</v>
      </c>
      <c r="E1263" s="6">
        <f>SUM(прибудинкова!M1265)</f>
        <v>1.1709165299201401</v>
      </c>
      <c r="F1263" s="6">
        <f>'слюсарі х.в.'!P1265+'слюсарі кан'!P1265+'слюсарі ц.о.'!P842+'слюсарі г.в.'!P835+зварювальник!L1265+аварійки!J1265</f>
        <v>0.49362836938181276</v>
      </c>
      <c r="G1263" s="6">
        <f>'дератизація '!I1265</f>
        <v>0</v>
      </c>
      <c r="H1263" s="6">
        <f>SUM(димовенти!Q1265)</f>
        <v>0.12745485431025366</v>
      </c>
      <c r="I1263" s="6">
        <f>'під зими'!L1265+майстерні!L1265+покрівлі!N1265+маляри!L1265</f>
        <v>0.18427294693756913</v>
      </c>
      <c r="J1263" s="6">
        <f>електрики!P1265</f>
        <v>6.0319336759743637E-2</v>
      </c>
      <c r="K1263" s="4">
        <f t="shared" si="108"/>
        <v>2.6556005859209559</v>
      </c>
      <c r="L1263" s="4">
        <v>3.5337388770858791E-2</v>
      </c>
      <c r="M1263" s="4">
        <f t="shared" si="109"/>
        <v>2.6909379746918147</v>
      </c>
      <c r="N1263" s="4">
        <f t="shared" si="110"/>
        <v>3.2291255696301775</v>
      </c>
    </row>
    <row r="1264" spans="1:14" ht="18" customHeight="1" x14ac:dyDescent="0.2">
      <c r="A1264" s="10">
        <f t="shared" si="107"/>
        <v>302</v>
      </c>
      <c r="B1264" s="2">
        <v>4</v>
      </c>
      <c r="C1264" s="5" t="s">
        <v>2320</v>
      </c>
      <c r="D1264" s="6">
        <f>SUM(сходові!N1266)</f>
        <v>0.46861491000633471</v>
      </c>
      <c r="E1264" s="6">
        <f>SUM(прибудинкова!M1266)</f>
        <v>0.90345515388292708</v>
      </c>
      <c r="F1264" s="6">
        <f>'слюсарі х.в.'!P1266+'слюсарі кан'!P1266+'слюсарі ц.о.'!P843+'слюсарі г.в.'!P836+зварювальник!L1266+аварійки!J1266</f>
        <v>0.49433033080288236</v>
      </c>
      <c r="G1264" s="6">
        <f>'дератизація '!I1266</f>
        <v>1.2363384600168142E-3</v>
      </c>
      <c r="H1264" s="6">
        <f>SUM(димовенти!Q1266)</f>
        <v>0.12803683994637355</v>
      </c>
      <c r="I1264" s="6">
        <f>'під зими'!L1266+майстерні!L1266+покрівлі!N1266+маляри!L1266</f>
        <v>0.19802069596538144</v>
      </c>
      <c r="J1264" s="6">
        <f>електрики!P1266</f>
        <v>6.059476752120365E-2</v>
      </c>
      <c r="K1264" s="4">
        <f t="shared" si="108"/>
        <v>2.2542890365851198</v>
      </c>
      <c r="L1264" s="4">
        <v>2.9692225059409272E-2</v>
      </c>
      <c r="M1264" s="4">
        <f t="shared" si="109"/>
        <v>2.283981261644529</v>
      </c>
      <c r="N1264" s="4">
        <f t="shared" si="110"/>
        <v>2.7407775139734345</v>
      </c>
    </row>
    <row r="1265" spans="1:14" ht="18" customHeight="1" x14ac:dyDescent="0.2">
      <c r="A1265" s="10">
        <f t="shared" si="107"/>
        <v>303</v>
      </c>
      <c r="B1265" s="2">
        <v>2</v>
      </c>
      <c r="C1265" s="5" t="s">
        <v>2321</v>
      </c>
      <c r="D1265" s="6">
        <f>SUM(сходові!N1267)</f>
        <v>0</v>
      </c>
      <c r="E1265" s="6">
        <f>SUM(прибудинкова!M1267)</f>
        <v>1.3535123641304352</v>
      </c>
      <c r="F1265" s="6">
        <f>'слюсарі х.в.'!P1267+'слюсарі кан'!P1267+'слюсарі ц.о.'!P844+'слюсарі г.в.'!P837+зварювальник!L1267+аварійки!J1267</f>
        <v>0.29213721893052902</v>
      </c>
      <c r="G1265" s="6">
        <f>'дератизація '!I1267</f>
        <v>1.0190217391304348E-2</v>
      </c>
      <c r="H1265" s="6">
        <f>SUM(димовенти!Q1267)</f>
        <v>0.14657115831949838</v>
      </c>
      <c r="I1265" s="6">
        <f>'під зими'!L1267+майстерні!L1267+покрівлі!N1267+маляри!L1267</f>
        <v>0.20940053535939973</v>
      </c>
      <c r="J1265" s="6">
        <f>електрики!P1267</f>
        <v>6.9366326655698543E-2</v>
      </c>
      <c r="K1265" s="4">
        <f t="shared" si="108"/>
        <v>2.0811778207868654</v>
      </c>
      <c r="L1265" s="4">
        <v>3.0440193177102115E-2</v>
      </c>
      <c r="M1265" s="4">
        <f t="shared" si="109"/>
        <v>2.1116180139639678</v>
      </c>
      <c r="N1265" s="4">
        <f t="shared" si="110"/>
        <v>2.5339416167567612</v>
      </c>
    </row>
    <row r="1266" spans="1:14" ht="18" customHeight="1" x14ac:dyDescent="0.2">
      <c r="A1266" s="10">
        <f t="shared" si="107"/>
        <v>304</v>
      </c>
      <c r="B1266" s="2">
        <v>4</v>
      </c>
      <c r="C1266" s="5" t="s">
        <v>2322</v>
      </c>
      <c r="D1266" s="6">
        <f>SUM(сходові!N1268)</f>
        <v>0.4871004871112477</v>
      </c>
      <c r="E1266" s="6">
        <f>SUM(прибудинкова!M1268)</f>
        <v>0.98291837603963506</v>
      </c>
      <c r="F1266" s="6">
        <f>'слюсарі х.в.'!P1268+'слюсарі кан'!P1268+'слюсарі ц.о.'!P845+'слюсарі г.в.'!P838+зварювальник!L1268+аварійки!J1268</f>
        <v>0.47991090671863323</v>
      </c>
      <c r="G1266" s="6">
        <f>'дератизація '!I1268</f>
        <v>1.6813504606900261E-3</v>
      </c>
      <c r="H1266" s="6">
        <f>SUM(димовенти!Q1268)</f>
        <v>0.11608191272919581</v>
      </c>
      <c r="I1266" s="6">
        <f>'під зими'!L1268+майстерні!L1268+покрівлі!N1268+маляри!L1268</f>
        <v>0.19736234918221685</v>
      </c>
      <c r="J1266" s="6">
        <f>електрики!P1268</f>
        <v>5.4936973750588869E-2</v>
      </c>
      <c r="K1266" s="4">
        <f t="shared" si="108"/>
        <v>2.3199923559922078</v>
      </c>
      <c r="L1266" s="4">
        <v>3.0718179779321897E-2</v>
      </c>
      <c r="M1266" s="4">
        <f t="shared" si="109"/>
        <v>2.3507105357715297</v>
      </c>
      <c r="N1266" s="4">
        <f t="shared" si="110"/>
        <v>2.8208526429258356</v>
      </c>
    </row>
    <row r="1267" spans="1:14" ht="18" customHeight="1" x14ac:dyDescent="0.2">
      <c r="A1267" s="10">
        <f t="shared" si="107"/>
        <v>305</v>
      </c>
      <c r="B1267" s="2">
        <v>2</v>
      </c>
      <c r="C1267" s="5" t="s">
        <v>2323</v>
      </c>
      <c r="D1267" s="6">
        <f>SUM(сходові!N1269)</f>
        <v>0</v>
      </c>
      <c r="E1267" s="6">
        <f>SUM(прибудинкова!M1269)</f>
        <v>0.23852345091821905</v>
      </c>
      <c r="F1267" s="6">
        <f>'слюсарі х.в.'!P1269+'слюсарі кан'!P1269+'слюсарі ц.о.'!P846+'слюсарі г.в.'!P839+зварювальник!L1269+аварійки!J1269</f>
        <v>0.19270785906571308</v>
      </c>
      <c r="G1267" s="6">
        <f>'дератизація '!I1269</f>
        <v>0</v>
      </c>
      <c r="H1267" s="6">
        <f>SUM(димовенти!Q1269)</f>
        <v>6.4135774389507016E-2</v>
      </c>
      <c r="I1267" s="6">
        <f>'під зими'!L1269+майстерні!L1269+покрівлі!N1269+маляри!L1269</f>
        <v>0.2307177491386509</v>
      </c>
      <c r="J1267" s="6">
        <f>електрики!P1269</f>
        <v>3.0352922959925161E-2</v>
      </c>
      <c r="K1267" s="4">
        <f t="shared" si="108"/>
        <v>0.75643775647201517</v>
      </c>
      <c r="L1267" s="4">
        <v>1.1345495939355577E-2</v>
      </c>
      <c r="M1267" s="4">
        <f t="shared" si="109"/>
        <v>0.7677832524113708</v>
      </c>
      <c r="N1267" s="4">
        <f t="shared" si="110"/>
        <v>0.92133990289364487</v>
      </c>
    </row>
    <row r="1268" spans="1:14" ht="18" customHeight="1" x14ac:dyDescent="0.2">
      <c r="A1268" s="10">
        <f t="shared" si="107"/>
        <v>306</v>
      </c>
      <c r="B1268" s="2">
        <v>2</v>
      </c>
      <c r="C1268" s="5" t="s">
        <v>2324</v>
      </c>
      <c r="D1268" s="6">
        <f>SUM(сходові!N1270)</f>
        <v>0</v>
      </c>
      <c r="E1268" s="6">
        <f>SUM(прибудинкова!M1270)</f>
        <v>0.36996521427290652</v>
      </c>
      <c r="F1268" s="6">
        <f>'слюсарі х.в.'!P1270+'слюсарі кан'!P1270+'слюсарі ц.о.'!P847+'слюсарі г.в.'!P840+зварювальник!L1270+аварійки!J1270</f>
        <v>0.21857695085591572</v>
      </c>
      <c r="G1268" s="6">
        <f>'дератизація '!I1270</f>
        <v>0</v>
      </c>
      <c r="H1268" s="6">
        <f>SUM(димовенти!Q1270)</f>
        <v>5.8029248264201611E-2</v>
      </c>
      <c r="I1268" s="6">
        <f>'під зими'!L1270+майстерні!L1270+покрівлі!N1270+маляри!L1270</f>
        <v>0.20166978752119741</v>
      </c>
      <c r="J1268" s="6">
        <f>електрики!P1270</f>
        <v>4.0756734880495617E-2</v>
      </c>
      <c r="K1268" s="4">
        <f t="shared" si="108"/>
        <v>0.88899793579471686</v>
      </c>
      <c r="L1268" s="4">
        <v>1.315827377242762E-2</v>
      </c>
      <c r="M1268" s="4">
        <f t="shared" si="109"/>
        <v>0.90215620956714448</v>
      </c>
      <c r="N1268" s="4">
        <f t="shared" si="110"/>
        <v>1.0825874514805733</v>
      </c>
    </row>
    <row r="1269" spans="1:14" ht="18" customHeight="1" x14ac:dyDescent="0.2">
      <c r="A1269" s="10">
        <f t="shared" si="107"/>
        <v>307</v>
      </c>
      <c r="B1269" s="2">
        <v>1</v>
      </c>
      <c r="C1269" s="5" t="s">
        <v>2325</v>
      </c>
      <c r="D1269" s="6">
        <f>SUM(сходові!N1271)</f>
        <v>0</v>
      </c>
      <c r="E1269" s="6">
        <f>SUM(прибудинкова!M1271)</f>
        <v>0.50690251572327039</v>
      </c>
      <c r="F1269" s="6">
        <f>'слюсарі х.в.'!P1271+'слюсарі кан'!P1271+'слюсарі ц.о.'!P848+'слюсарі г.в.'!P841+зварювальник!L1271+аварійки!J1271</f>
        <v>0.24686839684292242</v>
      </c>
      <c r="G1269" s="6">
        <f>'дератизація '!I1271</f>
        <v>0</v>
      </c>
      <c r="H1269" s="6">
        <f>SUM(димовенти!Q1271)</f>
        <v>0.10903946009752441</v>
      </c>
      <c r="I1269" s="6">
        <f>'під зими'!L1271+майстерні!L1271+покрівлі!N1271+маляри!L1271</f>
        <v>0.19528305770449644</v>
      </c>
      <c r="J1269" s="6">
        <f>електрики!P1271</f>
        <v>5.1604059722298638E-2</v>
      </c>
      <c r="K1269" s="4">
        <f t="shared" si="108"/>
        <v>1.1096974900905123</v>
      </c>
      <c r="L1269" s="4">
        <v>1.5679602667517223E-2</v>
      </c>
      <c r="M1269" s="4">
        <f t="shared" si="109"/>
        <v>1.1253770927580296</v>
      </c>
      <c r="N1269" s="4">
        <f t="shared" si="110"/>
        <v>1.3504525113096355</v>
      </c>
    </row>
    <row r="1270" spans="1:14" ht="18" customHeight="1" x14ac:dyDescent="0.2">
      <c r="A1270" s="10">
        <f t="shared" si="107"/>
        <v>308</v>
      </c>
      <c r="B1270" s="2">
        <v>2</v>
      </c>
      <c r="C1270" s="5" t="s">
        <v>2326</v>
      </c>
      <c r="D1270" s="6">
        <f>SUM(сходові!N1272)</f>
        <v>0</v>
      </c>
      <c r="E1270" s="6">
        <f>SUM(прибудинкова!M1272)</f>
        <v>0.38842168674698802</v>
      </c>
      <c r="F1270" s="6">
        <f>'слюсарі х.в.'!P1272+'слюсарі кан'!P1272+'слюсарі ц.о.'!P849+'слюсарі г.в.'!P842+зварювальник!L1272+аварійки!J1272</f>
        <v>0.27211559684450248</v>
      </c>
      <c r="G1270" s="6">
        <f>'дератизація '!I1272</f>
        <v>0</v>
      </c>
      <c r="H1270" s="6">
        <f>SUM(димовенти!Q1272)</f>
        <v>0.12997153316042265</v>
      </c>
      <c r="I1270" s="6">
        <f>'під зими'!L1272+майстерні!L1272+покрівлі!N1272+маляри!L1272</f>
        <v>0.24309906499253858</v>
      </c>
      <c r="J1270" s="6">
        <f>електрики!P1272</f>
        <v>6.1510381227221834E-2</v>
      </c>
      <c r="K1270" s="4">
        <f t="shared" si="108"/>
        <v>1.0951182629716734</v>
      </c>
      <c r="L1270" s="4">
        <v>1.5531550190348242E-2</v>
      </c>
      <c r="M1270" s="4">
        <f t="shared" si="109"/>
        <v>1.1106498131620217</v>
      </c>
      <c r="N1270" s="4">
        <f t="shared" si="110"/>
        <v>1.332779775794426</v>
      </c>
    </row>
    <row r="1271" spans="1:14" ht="18" customHeight="1" x14ac:dyDescent="0.2">
      <c r="A1271" s="10">
        <f t="shared" si="107"/>
        <v>309</v>
      </c>
      <c r="B1271" s="2">
        <v>3</v>
      </c>
      <c r="C1271" s="5" t="s">
        <v>2327</v>
      </c>
      <c r="D1271" s="6">
        <f>SUM(сходові!N1273)</f>
        <v>1.3148532422990311</v>
      </c>
      <c r="E1271" s="6">
        <f>SUM(прибудинкова!M1273)</f>
        <v>0.6930280850409738</v>
      </c>
      <c r="F1271" s="6">
        <f>'слюсарі х.в.'!P1273+'слюсарі кан'!P1273+'слюсарі ц.о.'!P850+'слюсарі г.в.'!P843+зварювальник!L1273+аварійки!J1273</f>
        <v>0.20122386482311219</v>
      </c>
      <c r="G1271" s="6">
        <f>'дератизація '!I1273</f>
        <v>2.3056748422053781E-3</v>
      </c>
      <c r="H1271" s="6">
        <f>SUM(димовенти!Q1273)</f>
        <v>6.5291057526188634E-2</v>
      </c>
      <c r="I1271" s="6">
        <f>'під зими'!L1273+майстерні!L1273+покрівлі!N1273+маляри!L1273</f>
        <v>0.18608492341547092</v>
      </c>
      <c r="J1271" s="6">
        <f>електрики!P1273</f>
        <v>3.374869757291598E-2</v>
      </c>
      <c r="K1271" s="4">
        <f t="shared" si="108"/>
        <v>2.4965355455198983</v>
      </c>
      <c r="L1271" s="4">
        <v>3.551128361478928E-2</v>
      </c>
      <c r="M1271" s="4">
        <f t="shared" si="109"/>
        <v>2.5320468291346874</v>
      </c>
      <c r="N1271" s="4">
        <f t="shared" si="110"/>
        <v>3.0384561949616247</v>
      </c>
    </row>
    <row r="1272" spans="1:14" ht="18" customHeight="1" x14ac:dyDescent="0.2">
      <c r="A1272" s="10">
        <f t="shared" si="107"/>
        <v>310</v>
      </c>
      <c r="B1272" s="2">
        <v>2</v>
      </c>
      <c r="C1272" s="5" t="s">
        <v>2328</v>
      </c>
      <c r="D1272" s="6">
        <f>SUM(сходові!N1274)</f>
        <v>0</v>
      </c>
      <c r="E1272" s="6">
        <f>SUM(прибудинкова!M1274)</f>
        <v>0.30158091674462117</v>
      </c>
      <c r="F1272" s="6">
        <f>'слюсарі х.в.'!P1274+'слюсарі кан'!P1274+'слюсарі ц.о.'!P851+'слюсарі г.в.'!P844+зварювальник!L1274+аварійки!J1274</f>
        <v>0.26749623408309847</v>
      </c>
      <c r="G1272" s="6">
        <f>'дератизація '!I1274</f>
        <v>0</v>
      </c>
      <c r="H1272" s="6">
        <f>SUM(димовенти!Q1274)</f>
        <v>0.12614168910564874</v>
      </c>
      <c r="I1272" s="6">
        <f>'під зими'!L1274+майстерні!L1274+покрівлі!N1274+маляри!L1274</f>
        <v>0.2501422963631425</v>
      </c>
      <c r="J1272" s="6">
        <f>електрики!P1274</f>
        <v>5.9697867655044576E-2</v>
      </c>
      <c r="K1272" s="4">
        <f t="shared" si="108"/>
        <v>1.0050590039515555</v>
      </c>
      <c r="L1272" s="4">
        <v>1.4347450949658835E-2</v>
      </c>
      <c r="M1272" s="4">
        <f t="shared" si="109"/>
        <v>1.0194064549012143</v>
      </c>
      <c r="N1272" s="4">
        <f t="shared" si="110"/>
        <v>1.2232877458814571</v>
      </c>
    </row>
    <row r="1273" spans="1:14" ht="18" customHeight="1" x14ac:dyDescent="0.2">
      <c r="A1273" s="10">
        <f t="shared" si="107"/>
        <v>311</v>
      </c>
      <c r="B1273" s="2">
        <v>2</v>
      </c>
      <c r="C1273" s="5" t="s">
        <v>2329</v>
      </c>
      <c r="D1273" s="6">
        <f>SUM(сходові!N1275)</f>
        <v>0</v>
      </c>
      <c r="E1273" s="6">
        <f>SUM(прибудинкова!M1275)</f>
        <v>0.488469696969697</v>
      </c>
      <c r="F1273" s="6">
        <f>'слюсарі х.в.'!P1275+'слюсарі кан'!P1275+'слюсарі ц.о.'!P852+'слюсарі г.в.'!P845+зварювальник!L1275+аварійки!J1275</f>
        <v>0.32657617927468907</v>
      </c>
      <c r="G1273" s="6">
        <f>'дератизація '!I1275</f>
        <v>0</v>
      </c>
      <c r="H1273" s="6">
        <f>SUM(димовенти!Q1275)</f>
        <v>0.17512398136875129</v>
      </c>
      <c r="I1273" s="6">
        <f>'під зими'!L1275+майстерні!L1275+покрівлі!N1275+маляри!L1275</f>
        <v>0.24951163682013533</v>
      </c>
      <c r="J1273" s="6">
        <f>електрики!P1275</f>
        <v>8.287924743278266E-2</v>
      </c>
      <c r="K1273" s="4">
        <f t="shared" si="108"/>
        <v>1.3225607418660552</v>
      </c>
      <c r="L1273" s="4">
        <v>1.8324468250963899E-2</v>
      </c>
      <c r="M1273" s="4">
        <f t="shared" si="109"/>
        <v>1.340885210117019</v>
      </c>
      <c r="N1273" s="4">
        <f t="shared" si="110"/>
        <v>1.6090622521404228</v>
      </c>
    </row>
    <row r="1274" spans="1:14" ht="18" customHeight="1" x14ac:dyDescent="0.2">
      <c r="A1274" s="10">
        <f t="shared" si="107"/>
        <v>312</v>
      </c>
      <c r="B1274" s="2">
        <v>2</v>
      </c>
      <c r="C1274" s="5" t="s">
        <v>2330</v>
      </c>
      <c r="D1274" s="6">
        <f>SUM(сходові!N1276)</f>
        <v>0</v>
      </c>
      <c r="E1274" s="6">
        <f>SUM(прибудинкова!M1276)</f>
        <v>0.36759237484411184</v>
      </c>
      <c r="F1274" s="6">
        <f>'слюсарі х.в.'!P1276+'слюсарі кан'!P1276+'слюсарі ц.о.'!P853+'слюсарі г.в.'!P846+зварювальник!L1276+аварійки!J1276</f>
        <v>0.28920809730781349</v>
      </c>
      <c r="G1274" s="6">
        <f>'дератизація '!I1276</f>
        <v>0</v>
      </c>
      <c r="H1274" s="6">
        <f>SUM(димовенти!Q1276)</f>
        <v>0.14414266772200804</v>
      </c>
      <c r="I1274" s="6">
        <f>'під зими'!L1276+майстерні!L1276+покрівлі!N1276+маляри!L1276</f>
        <v>0.2390621036866423</v>
      </c>
      <c r="J1274" s="6">
        <f>електрики!P1276</f>
        <v>6.8217018196945658E-2</v>
      </c>
      <c r="K1274" s="4">
        <f t="shared" si="108"/>
        <v>1.1082222617575215</v>
      </c>
      <c r="L1274" s="4">
        <v>1.556514113602947E-2</v>
      </c>
      <c r="M1274" s="4">
        <f t="shared" si="109"/>
        <v>1.1237874028935511</v>
      </c>
      <c r="N1274" s="4">
        <f t="shared" si="110"/>
        <v>1.3485448834722613</v>
      </c>
    </row>
    <row r="1275" spans="1:14" ht="18" customHeight="1" x14ac:dyDescent="0.2">
      <c r="A1275" s="10">
        <f t="shared" si="107"/>
        <v>313</v>
      </c>
      <c r="B1275" s="2">
        <v>1</v>
      </c>
      <c r="C1275" s="5" t="s">
        <v>2331</v>
      </c>
      <c r="D1275" s="6">
        <f>SUM(сходові!N1277)</f>
        <v>0</v>
      </c>
      <c r="E1275" s="6">
        <f>SUM(прибудинкова!M1277)</f>
        <v>0.53464344941956887</v>
      </c>
      <c r="F1275" s="6">
        <f>'слюсарі х.в.'!P1277+'слюсарі кан'!P1277+'слюсарі ц.о.'!P854+'слюсарі г.в.'!P847+зварювальник!L1277+аварійки!J1277</f>
        <v>0.33112996551809593</v>
      </c>
      <c r="G1275" s="6">
        <f>'дератизація '!I1277</f>
        <v>0</v>
      </c>
      <c r="H1275" s="6">
        <f>SUM(димовенти!Q1277)</f>
        <v>0.1788994569206481</v>
      </c>
      <c r="I1275" s="6">
        <f>'під зими'!L1277+майстерні!L1277+покрівлі!N1277+маляри!L1277</f>
        <v>0.26549757458603851</v>
      </c>
      <c r="J1275" s="6">
        <f>електрики!P1277</f>
        <v>8.4666030544932214E-2</v>
      </c>
      <c r="K1275" s="4">
        <f t="shared" si="108"/>
        <v>1.3948364769892838</v>
      </c>
      <c r="L1275" s="4">
        <v>1.9379104540400038E-2</v>
      </c>
      <c r="M1275" s="4">
        <f t="shared" si="109"/>
        <v>1.414215581529684</v>
      </c>
      <c r="N1275" s="4">
        <f t="shared" si="110"/>
        <v>1.6970586978356208</v>
      </c>
    </row>
    <row r="1276" spans="1:14" ht="18" customHeight="1" x14ac:dyDescent="0.2">
      <c r="A1276" s="10">
        <f t="shared" si="107"/>
        <v>314</v>
      </c>
      <c r="B1276" s="2">
        <v>2</v>
      </c>
      <c r="C1276" s="5" t="s">
        <v>2332</v>
      </c>
      <c r="D1276" s="6">
        <f>SUM(сходові!N1278)</f>
        <v>0</v>
      </c>
      <c r="E1276" s="6">
        <f>SUM(прибудинкова!M1278)</f>
        <v>0.42672402382528135</v>
      </c>
      <c r="F1276" s="6">
        <f>'слюсарі х.в.'!P1278+'слюсарі кан'!P1278+'слюсарі ц.о.'!P855+'слюсарі г.в.'!P848+зварювальник!L1278+аварійки!J1278</f>
        <v>0.28757422762616047</v>
      </c>
      <c r="G1276" s="6">
        <f>'дератизація '!I1278</f>
        <v>0</v>
      </c>
      <c r="H1276" s="6">
        <f>SUM(димовенти!Q1278)</f>
        <v>0.10992668142590133</v>
      </c>
      <c r="I1276" s="6">
        <f>'під зими'!L1278+майстерні!L1278+покрівлі!N1278+маляри!L1278</f>
        <v>0.25003609173495656</v>
      </c>
      <c r="J1276" s="6">
        <f>електрики!P1278</f>
        <v>6.7575931725472035E-2</v>
      </c>
      <c r="K1276" s="4">
        <f t="shared" si="108"/>
        <v>1.1418369563377717</v>
      </c>
      <c r="L1276" s="4">
        <v>1.6372152681019991E-2</v>
      </c>
      <c r="M1276" s="4">
        <f t="shared" si="109"/>
        <v>1.1582091090187916</v>
      </c>
      <c r="N1276" s="4">
        <f t="shared" si="110"/>
        <v>1.38985093082255</v>
      </c>
    </row>
    <row r="1277" spans="1:14" ht="18" customHeight="1" x14ac:dyDescent="0.2">
      <c r="A1277" s="10">
        <f t="shared" si="107"/>
        <v>315</v>
      </c>
      <c r="B1277" s="2">
        <v>1</v>
      </c>
      <c r="C1277" s="5" t="s">
        <v>2333</v>
      </c>
      <c r="D1277" s="6">
        <f>SUM(сходові!N1279)</f>
        <v>0</v>
      </c>
      <c r="E1277" s="6">
        <f>SUM(прибудинкова!M1279)</f>
        <v>0.67164583333333339</v>
      </c>
      <c r="F1277" s="6">
        <f>'слюсарі х.в.'!P1279+'слюсарі кан'!P1279+'слюсарі ц.о.'!P856+'слюсарі г.в.'!P849+зварювальник!L1279+аварійки!J1279</f>
        <v>0.38642343925054051</v>
      </c>
      <c r="G1277" s="6">
        <f>'дератизація '!I1279</f>
        <v>0</v>
      </c>
      <c r="H1277" s="6">
        <f>SUM(димовенти!Q1279)</f>
        <v>0.22474244275656416</v>
      </c>
      <c r="I1277" s="6">
        <f>'під зими'!L1279+майстерні!L1279+покрівлі!N1279+маляри!L1279</f>
        <v>0.28499453426617072</v>
      </c>
      <c r="J1277" s="6">
        <f>електрики!P1279</f>
        <v>0.10636170087207109</v>
      </c>
      <c r="K1277" s="4">
        <f t="shared" si="108"/>
        <v>1.6741679504786799</v>
      </c>
      <c r="L1277" s="4">
        <v>2.2955697171114009E-2</v>
      </c>
      <c r="M1277" s="4">
        <f t="shared" si="109"/>
        <v>1.697123647649794</v>
      </c>
      <c r="N1277" s="4">
        <f t="shared" si="110"/>
        <v>2.0365483771797526</v>
      </c>
    </row>
    <row r="1278" spans="1:14" ht="18" customHeight="1" x14ac:dyDescent="0.2">
      <c r="A1278" s="10">
        <f t="shared" si="107"/>
        <v>316</v>
      </c>
      <c r="B1278" s="2">
        <v>1</v>
      </c>
      <c r="C1278" s="5" t="s">
        <v>2334</v>
      </c>
      <c r="D1278" s="6">
        <f>SUM(сходові!N1280)</f>
        <v>0</v>
      </c>
      <c r="E1278" s="6">
        <f>SUM(прибудинкова!M1280)</f>
        <v>0.44193283070596301</v>
      </c>
      <c r="F1278" s="6">
        <f>'слюсарі х.в.'!P1280+'слюсарі кан'!P1280+'слюсарі ц.о.'!P857+'слюсарі г.в.'!P850+зварювальник!L1280+аварійки!J1280</f>
        <v>0.29371242566137223</v>
      </c>
      <c r="G1278" s="6">
        <f>'дератизація '!I1280</f>
        <v>0</v>
      </c>
      <c r="H1278" s="6">
        <f>SUM(димовенти!Q1280)</f>
        <v>0.14787713848272899</v>
      </c>
      <c r="I1278" s="6">
        <f>'під зими'!L1280+майстерні!L1280+покрівлі!N1280+маляри!L1280</f>
        <v>0.29191763100341406</v>
      </c>
      <c r="J1278" s="6">
        <f>електрики!P1280</f>
        <v>6.9984395364762322E-2</v>
      </c>
      <c r="K1278" s="4">
        <f t="shared" si="108"/>
        <v>1.2454244212182406</v>
      </c>
      <c r="L1278" s="4">
        <v>1.7713426145156586E-2</v>
      </c>
      <c r="M1278" s="4">
        <f t="shared" si="109"/>
        <v>1.2631378473633972</v>
      </c>
      <c r="N1278" s="4">
        <f t="shared" si="110"/>
        <v>1.5157654168360766</v>
      </c>
    </row>
    <row r="1279" spans="1:14" ht="18" customHeight="1" x14ac:dyDescent="0.2">
      <c r="A1279" s="10">
        <f t="shared" si="107"/>
        <v>317</v>
      </c>
      <c r="B1279" s="2">
        <v>2</v>
      </c>
      <c r="C1279" s="5" t="s">
        <v>2335</v>
      </c>
      <c r="D1279" s="6">
        <f>SUM(сходові!N1281)</f>
        <v>0</v>
      </c>
      <c r="E1279" s="6">
        <f>SUM(прибудинкова!M1281)</f>
        <v>0.46571325388226803</v>
      </c>
      <c r="F1279" s="6">
        <f>'слюсарі х.в.'!P1281+'слюсарі кан'!P1281+'слюсарі ц.о.'!P858+'слюсарі г.в.'!P851+зварювальник!L1281+аварійки!J1281</f>
        <v>0.29156261439174236</v>
      </c>
      <c r="G1279" s="6">
        <f>'дератизація '!I1281</f>
        <v>0</v>
      </c>
      <c r="H1279" s="6">
        <f>SUM(димовенти!Q1281)</f>
        <v>0.14609476235529634</v>
      </c>
      <c r="I1279" s="6">
        <f>'під зими'!L1281+майстерні!L1281+покрівлі!N1281+маляри!L1281</f>
        <v>0.26292824701370665</v>
      </c>
      <c r="J1279" s="6">
        <f>електрики!P1281</f>
        <v>6.9140867305788362E-2</v>
      </c>
      <c r="K1279" s="4">
        <f t="shared" si="108"/>
        <v>1.2354397449488017</v>
      </c>
      <c r="L1279" s="4">
        <v>1.7442126340527553E-2</v>
      </c>
      <c r="M1279" s="4">
        <f t="shared" si="109"/>
        <v>1.2528818712893293</v>
      </c>
      <c r="N1279" s="4">
        <f t="shared" si="110"/>
        <v>1.503458245547195</v>
      </c>
    </row>
    <row r="1280" spans="1:14" ht="18" customHeight="1" x14ac:dyDescent="0.2">
      <c r="A1280" s="10">
        <f t="shared" si="107"/>
        <v>318</v>
      </c>
      <c r="B1280" s="2">
        <v>1</v>
      </c>
      <c r="C1280" s="5" t="s">
        <v>2336</v>
      </c>
      <c r="D1280" s="6">
        <f>SUM(сходові!N1282)</f>
        <v>0</v>
      </c>
      <c r="E1280" s="6">
        <f>SUM(прибудинкова!M1282)</f>
        <v>0.5805690617684135</v>
      </c>
      <c r="F1280" s="6">
        <f>'слюсарі х.в.'!P1282+'слюсарі кан'!P1282+'слюсарі ц.о.'!P859+'слюсарі г.в.'!P852+зварювальник!L1282+аварійки!J1282</f>
        <v>0.25593940946812588</v>
      </c>
      <c r="G1280" s="6">
        <f>'дератизація '!I1282</f>
        <v>2.1609940572663426E-3</v>
      </c>
      <c r="H1280" s="6">
        <f>SUM(димовенти!Q1282)</f>
        <v>0.11656009997098951</v>
      </c>
      <c r="I1280" s="6">
        <f>'під зими'!L1282+майстерні!L1282+покрівлі!N1282+маляри!L1282</f>
        <v>0.20528740969533604</v>
      </c>
      <c r="J1280" s="6">
        <f>електрики!P1282</f>
        <v>5.5163280841268633E-2</v>
      </c>
      <c r="K1280" s="4">
        <f t="shared" si="108"/>
        <v>1.2156802558013997</v>
      </c>
      <c r="L1280" s="4">
        <v>1.7154637878776025E-2</v>
      </c>
      <c r="M1280" s="4">
        <f t="shared" si="109"/>
        <v>1.2328348936801756</v>
      </c>
      <c r="N1280" s="4">
        <f t="shared" si="110"/>
        <v>1.4794018724162108</v>
      </c>
    </row>
    <row r="1281" spans="1:14" ht="18" customHeight="1" x14ac:dyDescent="0.2">
      <c r="A1281" s="10">
        <f t="shared" si="107"/>
        <v>319</v>
      </c>
      <c r="B1281" s="2">
        <v>2</v>
      </c>
      <c r="C1281" s="5" t="s">
        <v>2337</v>
      </c>
      <c r="D1281" s="6">
        <f>SUM(сходові!N1283)</f>
        <v>0</v>
      </c>
      <c r="E1281" s="6">
        <f>SUM(прибудинкова!M1283)</f>
        <v>0.33900105152471088</v>
      </c>
      <c r="F1281" s="6">
        <f>'слюсарі х.в.'!P1283+'слюсарі кан'!P1283+'слюсарі ц.о.'!P860+'слюсарі г.в.'!P853+зварювальник!L1283+аварійки!J1283</f>
        <v>0.32057923728416027</v>
      </c>
      <c r="G1281" s="6">
        <f>'дератизація '!I1283</f>
        <v>2.6288117770767614E-3</v>
      </c>
      <c r="H1281" s="6">
        <f>SUM(димовенти!Q1283)</f>
        <v>0.22236392029073704</v>
      </c>
      <c r="I1281" s="6">
        <f>'під зими'!L1283+майстерні!L1283+покрівлі!N1283+маляри!L1283</f>
        <v>0.23084362803412095</v>
      </c>
      <c r="J1281" s="6">
        <f>електрики!P1283</f>
        <v>8.0526208862135837E-2</v>
      </c>
      <c r="K1281" s="4">
        <f t="shared" si="108"/>
        <v>1.1959428577729416</v>
      </c>
      <c r="L1281" s="4">
        <v>1.6098996431147983E-2</v>
      </c>
      <c r="M1281" s="4">
        <f t="shared" si="109"/>
        <v>1.2120418542040896</v>
      </c>
      <c r="N1281" s="4">
        <f t="shared" si="110"/>
        <v>1.4544502250449074</v>
      </c>
    </row>
    <row r="1282" spans="1:14" ht="18" customHeight="1" x14ac:dyDescent="0.2">
      <c r="A1282" s="10">
        <f t="shared" si="107"/>
        <v>320</v>
      </c>
      <c r="B1282" s="2">
        <v>1</v>
      </c>
      <c r="C1282" s="5" t="s">
        <v>2338</v>
      </c>
      <c r="D1282" s="6">
        <f>SUM(сходові!N1284)</f>
        <v>0</v>
      </c>
      <c r="E1282" s="6">
        <f>SUM(прибудинкова!M1284)</f>
        <v>0.47761481481481483</v>
      </c>
      <c r="F1282" s="6">
        <f>'слюсарі х.в.'!P1284+'слюсарі кан'!P1284+'слюсарі ц.о.'!P861+'слюсарі г.в.'!P854+зварювальник!L1284+аварійки!J1284</f>
        <v>0.33220886256653392</v>
      </c>
      <c r="G1282" s="6">
        <f>'дератизація '!I1284</f>
        <v>0</v>
      </c>
      <c r="H1282" s="6">
        <f>SUM(димовенти!Q1284)</f>
        <v>0.23496454244054546</v>
      </c>
      <c r="I1282" s="6">
        <f>'під зими'!L1284+майстерні!L1284+покрівлі!N1284+маляри!L1284</f>
        <v>0.23715833178336748</v>
      </c>
      <c r="J1282" s="6">
        <f>електрики!P1284</f>
        <v>8.5089360697656866E-2</v>
      </c>
      <c r="K1282" s="4">
        <f t="shared" si="108"/>
        <v>1.3670359123029185</v>
      </c>
      <c r="L1282" s="4">
        <v>1.8384962663971494E-2</v>
      </c>
      <c r="M1282" s="4">
        <f t="shared" si="109"/>
        <v>1.3854208749668899</v>
      </c>
      <c r="N1282" s="4">
        <f t="shared" si="110"/>
        <v>1.6625050499602678</v>
      </c>
    </row>
    <row r="1283" spans="1:14" ht="18" customHeight="1" x14ac:dyDescent="0.2">
      <c r="A1283" s="10">
        <f t="shared" si="107"/>
        <v>321</v>
      </c>
      <c r="B1283" s="2">
        <v>1</v>
      </c>
      <c r="C1283" s="5" t="s">
        <v>2339</v>
      </c>
      <c r="D1283" s="6">
        <f>SUM(сходові!N1285)</f>
        <v>0</v>
      </c>
      <c r="E1283" s="6">
        <f>SUM(прибудинкова!M1285)</f>
        <v>0.37972909305064784</v>
      </c>
      <c r="F1283" s="6">
        <f>'слюсарі х.в.'!P1285+'слюсарі кан'!P1285+'слюсарі ц.о.'!P862+'слюсарі г.в.'!P855+зварювальник!L1285+аварійки!J1285</f>
        <v>0.28776440394218927</v>
      </c>
      <c r="G1283" s="6">
        <f>'дератизація '!I1285</f>
        <v>0</v>
      </c>
      <c r="H1283" s="6">
        <f>SUM(димовенти!Q1285)</f>
        <v>0.14294572330806204</v>
      </c>
      <c r="I1283" s="6">
        <f>'під зими'!L1285+майстерні!L1285+покрівлі!N1285+маляри!L1285</f>
        <v>0.22472794048857</v>
      </c>
      <c r="J1283" s="6">
        <f>електрики!P1285</f>
        <v>6.7650551791423305E-2</v>
      </c>
      <c r="K1283" s="4">
        <f t="shared" si="108"/>
        <v>1.1028177125808925</v>
      </c>
      <c r="L1283" s="4">
        <v>1.5427338093996656E-2</v>
      </c>
      <c r="M1283" s="4">
        <f t="shared" si="109"/>
        <v>1.1182450506748891</v>
      </c>
      <c r="N1283" s="4">
        <f t="shared" si="110"/>
        <v>1.3418940608098668</v>
      </c>
    </row>
    <row r="1284" spans="1:14" ht="18" customHeight="1" x14ac:dyDescent="0.2">
      <c r="A1284" s="10">
        <f t="shared" ref="A1284:A1327" si="111">A1283+1</f>
        <v>322</v>
      </c>
      <c r="B1284" s="2">
        <v>2</v>
      </c>
      <c r="C1284" s="5" t="s">
        <v>2340</v>
      </c>
      <c r="D1284" s="6">
        <f>SUM(сходові!N1286)</f>
        <v>0</v>
      </c>
      <c r="E1284" s="6">
        <f>SUM(прибудинкова!M1286)</f>
        <v>0.68051561919915127</v>
      </c>
      <c r="F1284" s="6">
        <f>'слюсарі х.в.'!P1286+'слюсарі кан'!P1286+'слюсарі ц.о.'!P863+'слюсарі г.в.'!P856+зварювальник!L1286+аварійки!J1286</f>
        <v>0.32237519233268064</v>
      </c>
      <c r="G1284" s="6">
        <f>'дератизація '!I1286</f>
        <v>0</v>
      </c>
      <c r="H1284" s="6">
        <f>SUM(димовенти!Q1286)</f>
        <v>0.11897218708349139</v>
      </c>
      <c r="I1284" s="6">
        <f>'під зими'!L1286+майстерні!L1286+покрівлі!N1286+маляри!L1286</f>
        <v>0.21952383672453346</v>
      </c>
      <c r="J1284" s="6">
        <f>електрики!P1286</f>
        <v>8.123089326745285E-2</v>
      </c>
      <c r="K1284" s="4">
        <f t="shared" si="108"/>
        <v>1.4226177286073096</v>
      </c>
      <c r="L1284" s="4">
        <v>2.0029819764343149E-2</v>
      </c>
      <c r="M1284" s="4">
        <f t="shared" si="109"/>
        <v>1.4426475483716528</v>
      </c>
      <c r="N1284" s="4">
        <f t="shared" si="110"/>
        <v>1.7311770580459833</v>
      </c>
    </row>
    <row r="1285" spans="1:14" ht="18" customHeight="1" x14ac:dyDescent="0.2">
      <c r="A1285" s="10">
        <f t="shared" si="111"/>
        <v>323</v>
      </c>
      <c r="B1285" s="2">
        <v>1</v>
      </c>
      <c r="C1285" s="5" t="s">
        <v>2341</v>
      </c>
      <c r="D1285" s="6">
        <f>SUM(сходові!N1287)</f>
        <v>0</v>
      </c>
      <c r="E1285" s="6">
        <f>SUM(прибудинкова!M1287)</f>
        <v>0.19518508908493343</v>
      </c>
      <c r="F1285" s="6">
        <f>'слюсарі х.в.'!P1287+'слюсарі кан'!P1287+'слюсарі ц.о.'!P864+'слюсарі г.в.'!P857+зварювальник!L1287+аварійки!J1287</f>
        <v>0.25039464928314459</v>
      </c>
      <c r="G1285" s="6">
        <f>'дератизація '!I1287</f>
        <v>0</v>
      </c>
      <c r="H1285" s="6">
        <f>SUM(димовенти!Q1287)</f>
        <v>0.11196302285744764</v>
      </c>
      <c r="I1285" s="6">
        <f>'під зими'!L1287+майстерні!L1287+покрівлі!N1287+маляри!L1287</f>
        <v>0.18815157354941825</v>
      </c>
      <c r="J1285" s="6">
        <f>електрики!P1287</f>
        <v>5.2987666236216008E-2</v>
      </c>
      <c r="K1285" s="4">
        <f t="shared" si="108"/>
        <v>0.79868200101115994</v>
      </c>
      <c r="L1285" s="4">
        <v>1.1283179315938474E-2</v>
      </c>
      <c r="M1285" s="4">
        <f t="shared" si="109"/>
        <v>0.80996518032709841</v>
      </c>
      <c r="N1285" s="4">
        <f t="shared" si="110"/>
        <v>0.971958216392518</v>
      </c>
    </row>
    <row r="1286" spans="1:14" ht="18" customHeight="1" x14ac:dyDescent="0.2">
      <c r="A1286" s="10">
        <f t="shared" si="111"/>
        <v>324</v>
      </c>
      <c r="B1286" s="2">
        <v>2</v>
      </c>
      <c r="C1286" s="5" t="s">
        <v>2342</v>
      </c>
      <c r="D1286" s="6">
        <f>SUM(сходові!N1288)</f>
        <v>0</v>
      </c>
      <c r="E1286" s="6">
        <f>SUM(прибудинкова!M1288)</f>
        <v>0.69279210394802593</v>
      </c>
      <c r="F1286" s="6">
        <f>'слюсарі х.в.'!P1288+'слюсарі кан'!P1288+'слюсарі ц.о.'!P865+'слюсарі г.в.'!P858+зварювальник!L1288+аварійки!J1288</f>
        <v>0.26165675977535285</v>
      </c>
      <c r="G1286" s="6">
        <f>'дератизація '!I1288</f>
        <v>3.7481259370314842E-3</v>
      </c>
      <c r="H1286" s="6">
        <f>SUM(димовенти!Q1288)</f>
        <v>0.12130026895406763</v>
      </c>
      <c r="I1286" s="6">
        <f>'під зими'!L1288+майстерні!L1288+покрівлі!N1288+маляри!L1288</f>
        <v>0.2286403872979047</v>
      </c>
      <c r="J1286" s="6">
        <f>електрики!P1288</f>
        <v>5.7406615163336713E-2</v>
      </c>
      <c r="K1286" s="4">
        <f t="shared" si="108"/>
        <v>1.3655442610757194</v>
      </c>
      <c r="L1286" s="4">
        <v>1.9330504056316533E-2</v>
      </c>
      <c r="M1286" s="4">
        <f t="shared" si="109"/>
        <v>1.3848747651320359</v>
      </c>
      <c r="N1286" s="4">
        <f t="shared" si="110"/>
        <v>1.6618497181584431</v>
      </c>
    </row>
    <row r="1287" spans="1:14" ht="18" customHeight="1" x14ac:dyDescent="0.2">
      <c r="A1287" s="10">
        <f t="shared" si="111"/>
        <v>325</v>
      </c>
      <c r="B1287" s="2">
        <v>2</v>
      </c>
      <c r="C1287" s="5" t="s">
        <v>2343</v>
      </c>
      <c r="D1287" s="6">
        <f>SUM(сходові!N1289)</f>
        <v>0</v>
      </c>
      <c r="E1287" s="6">
        <f>SUM(прибудинкова!M1289)</f>
        <v>0.43595672751859371</v>
      </c>
      <c r="F1287" s="6">
        <f>'слюсарі х.в.'!P1289+'слюсарі кан'!P1289+'слюсарі ц.о.'!P866+'слюсарі г.в.'!P859+зварювальник!L1289+аварійки!J1289</f>
        <v>0.24731301429056413</v>
      </c>
      <c r="G1287" s="6">
        <f>'дератизація '!I1289</f>
        <v>2.5354969574036511E-3</v>
      </c>
      <c r="H1287" s="6">
        <f>SUM(димовенти!Q1289)</f>
        <v>0.10940808572327668</v>
      </c>
      <c r="I1287" s="6">
        <f>'під зими'!L1289+майстерні!L1289+покрівлі!N1289+маляри!L1289</f>
        <v>0.21345295199160855</v>
      </c>
      <c r="J1287" s="6">
        <f>електрики!P1289</f>
        <v>5.1778515637519396E-2</v>
      </c>
      <c r="K1287" s="4">
        <f t="shared" si="108"/>
        <v>1.0604447921189661</v>
      </c>
      <c r="L1287" s="4">
        <v>1.510089642526069E-2</v>
      </c>
      <c r="M1287" s="4">
        <f t="shared" si="109"/>
        <v>1.0755456885442269</v>
      </c>
      <c r="N1287" s="4">
        <f t="shared" si="110"/>
        <v>1.2906548262530724</v>
      </c>
    </row>
    <row r="1288" spans="1:14" ht="18" customHeight="1" x14ac:dyDescent="0.2">
      <c r="A1288" s="10">
        <f t="shared" si="111"/>
        <v>326</v>
      </c>
      <c r="B1288" s="2">
        <v>4</v>
      </c>
      <c r="C1288" s="5" t="s">
        <v>2344</v>
      </c>
      <c r="D1288" s="6">
        <f>SUM(сходові!N1290)</f>
        <v>0.52155379141818925</v>
      </c>
      <c r="E1288" s="6">
        <f>SUM(прибудинкова!M1290)</f>
        <v>1.0525734115347019</v>
      </c>
      <c r="F1288" s="6">
        <f>'слюсарі х.в.'!P1290+'слюсарі кан'!P1290+'слюсарі ц.о.'!P867+'слюсарі г.в.'!P860+зварювальник!L1290+аварійки!J1290</f>
        <v>0.45404938010933804</v>
      </c>
      <c r="G1288" s="6">
        <f>'дератизація '!I1290</f>
        <v>1.4662756598240469E-3</v>
      </c>
      <c r="H1288" s="6">
        <f>SUM(димовенти!Q1290)</f>
        <v>8.9633349603790977E-2</v>
      </c>
      <c r="I1288" s="6">
        <f>'під зими'!L1290+майстерні!L1290+покрівлі!N1290+маляри!L1290</f>
        <v>0.20532886764255284</v>
      </c>
      <c r="J1288" s="6">
        <f>електрики!P1290</f>
        <v>4.4835668942551053E-2</v>
      </c>
      <c r="K1288" s="4">
        <f t="shared" si="108"/>
        <v>2.369440744910948</v>
      </c>
      <c r="L1288" s="4">
        <v>3.1921227532772711E-2</v>
      </c>
      <c r="M1288" s="4">
        <f t="shared" si="109"/>
        <v>2.4013619724437207</v>
      </c>
      <c r="N1288" s="4">
        <f t="shared" si="110"/>
        <v>2.8816343669324649</v>
      </c>
    </row>
    <row r="1289" spans="1:14" ht="18" customHeight="1" x14ac:dyDescent="0.2">
      <c r="A1289" s="10">
        <f t="shared" si="111"/>
        <v>327</v>
      </c>
      <c r="B1289" s="2">
        <v>1</v>
      </c>
      <c r="C1289" s="5" t="s">
        <v>2345</v>
      </c>
      <c r="D1289" s="6">
        <f>SUM(сходові!N1291)</f>
        <v>0</v>
      </c>
      <c r="E1289" s="6">
        <f>SUM(прибудинкова!M1291)</f>
        <v>1.0283572567783095</v>
      </c>
      <c r="F1289" s="6">
        <f>'слюсарі х.в.'!P1291+'слюсарі кан'!P1291+'слюсарі ц.о.'!P868+'слюсарі г.в.'!P861+зварювальник!L1291+аварійки!J1291</f>
        <v>0.4266304219587751</v>
      </c>
      <c r="G1289" s="6">
        <f>'дератизація '!I1291</f>
        <v>0</v>
      </c>
      <c r="H1289" s="6">
        <f>SUM(димовенти!Q1291)</f>
        <v>0.25807744622763351</v>
      </c>
      <c r="I1289" s="6">
        <f>'під зими'!L1291+майстерні!L1291+покрівлі!N1291+маляри!L1291</f>
        <v>0.39512167689772543</v>
      </c>
      <c r="J1289" s="6">
        <f>електрики!P1291</f>
        <v>0.12213783832199551</v>
      </c>
      <c r="K1289" s="4">
        <f t="shared" si="108"/>
        <v>2.2303246401844388</v>
      </c>
      <c r="L1289" s="4">
        <v>3.0966344207279617E-2</v>
      </c>
      <c r="M1289" s="4">
        <f t="shared" si="109"/>
        <v>2.2612909843917182</v>
      </c>
      <c r="N1289" s="4">
        <f t="shared" si="110"/>
        <v>2.7135491812700616</v>
      </c>
    </row>
    <row r="1290" spans="1:14" ht="18" customHeight="1" x14ac:dyDescent="0.2">
      <c r="A1290" s="10">
        <f t="shared" si="111"/>
        <v>328</v>
      </c>
      <c r="B1290" s="2">
        <v>1</v>
      </c>
      <c r="C1290" s="5" t="s">
        <v>2346</v>
      </c>
      <c r="D1290" s="6">
        <f>SUM(сходові!N1292)</f>
        <v>0</v>
      </c>
      <c r="E1290" s="6">
        <f>SUM(прибудинкова!M1292)</f>
        <v>0.44714285714285723</v>
      </c>
      <c r="F1290" s="6">
        <f>'слюсарі х.в.'!P1292+'слюсарі кан'!P1292+'слюсарі ц.о.'!P869+'слюсарі г.в.'!P862+зварювальник!L1292+аварійки!J1292</f>
        <v>0.25069901357143931</v>
      </c>
      <c r="G1290" s="6">
        <f>'дератизація '!I1292</f>
        <v>0</v>
      </c>
      <c r="H1290" s="6">
        <f>SUM(димовенти!Q1292)</f>
        <v>0.11221536670230668</v>
      </c>
      <c r="I1290" s="6">
        <f>'під зими'!L1292+майстерні!L1292+покрівлі!N1292+маляри!L1292</f>
        <v>0.26363589696855722</v>
      </c>
      <c r="J1290" s="6">
        <f>електрики!P1292</f>
        <v>5.3107090587996661E-2</v>
      </c>
      <c r="K1290" s="4">
        <f t="shared" si="108"/>
        <v>1.1268002249731572</v>
      </c>
      <c r="L1290" s="4">
        <v>1.6238860595124693E-2</v>
      </c>
      <c r="M1290" s="4">
        <f t="shared" si="109"/>
        <v>1.1430390855682819</v>
      </c>
      <c r="N1290" s="4">
        <f t="shared" si="110"/>
        <v>1.3716469026819382</v>
      </c>
    </row>
    <row r="1291" spans="1:14" ht="18" customHeight="1" x14ac:dyDescent="0.2">
      <c r="A1291" s="10">
        <f t="shared" si="111"/>
        <v>329</v>
      </c>
      <c r="B1291" s="2">
        <v>2</v>
      </c>
      <c r="C1291" s="5" t="s">
        <v>2347</v>
      </c>
      <c r="D1291" s="6">
        <f>SUM(сходові!N1293)</f>
        <v>0</v>
      </c>
      <c r="E1291" s="6">
        <f>SUM(прибудинкова!M1293)</f>
        <v>0.1703513870541612</v>
      </c>
      <c r="F1291" s="6">
        <f>'слюсарі х.в.'!P1293+'слюсарі кан'!P1293+'слюсарі ц.о.'!P870+'слюсарі г.в.'!P863+зварювальник!L1293+аварійки!J1293</f>
        <v>0.25285648348347012</v>
      </c>
      <c r="G1291" s="6">
        <f>'дератизація '!I1293</f>
        <v>0</v>
      </c>
      <c r="H1291" s="6">
        <f>SUM(димовенти!Q1293)</f>
        <v>0.11400409249474325</v>
      </c>
      <c r="I1291" s="6">
        <f>'під зими'!L1293+майстерні!L1293+покрівлі!N1293+маляри!L1293</f>
        <v>0.18940476474840573</v>
      </c>
      <c r="J1291" s="6">
        <f>електрики!P1293</f>
        <v>5.395362369204134E-2</v>
      </c>
      <c r="K1291" s="4">
        <f t="shared" si="108"/>
        <v>0.78057035147282172</v>
      </c>
      <c r="L1291" s="4">
        <v>1.1018752679887611E-2</v>
      </c>
      <c r="M1291" s="4">
        <f t="shared" si="109"/>
        <v>0.79158910415270933</v>
      </c>
      <c r="N1291" s="4">
        <f t="shared" si="110"/>
        <v>0.94990692498325113</v>
      </c>
    </row>
    <row r="1292" spans="1:14" ht="18" customHeight="1" x14ac:dyDescent="0.2">
      <c r="A1292" s="10">
        <f t="shared" si="111"/>
        <v>330</v>
      </c>
      <c r="B1292" s="2">
        <v>1</v>
      </c>
      <c r="C1292" s="5" t="s">
        <v>2348</v>
      </c>
      <c r="D1292" s="6">
        <f>SUM(сходові!N1294)</f>
        <v>0</v>
      </c>
      <c r="E1292" s="6">
        <f>SUM(прибудинкова!M1294)</f>
        <v>0.43014795522047061</v>
      </c>
      <c r="F1292" s="6">
        <f>'слюсарі х.в.'!P1294+'слюсарі кан'!P1294+'слюсарі ц.о.'!P871+'слюсарі г.в.'!P864+зварювальник!L1294+аварійки!J1294</f>
        <v>0.24912195820365604</v>
      </c>
      <c r="G1292" s="6">
        <f>'дератизація '!I1294</f>
        <v>0</v>
      </c>
      <c r="H1292" s="6">
        <f>SUM(димовенти!Q1294)</f>
        <v>8.5282761476174807E-2</v>
      </c>
      <c r="I1292" s="6">
        <f>'під зими'!L1294+майстерні!L1294+покрівлі!N1294+маляри!L1294</f>
        <v>0.25196795802784577</v>
      </c>
      <c r="J1292" s="6">
        <f>електрики!P1294</f>
        <v>5.2488296523571745E-2</v>
      </c>
      <c r="K1292" s="4">
        <f t="shared" si="108"/>
        <v>1.0690089294517191</v>
      </c>
      <c r="L1292" s="4">
        <v>1.5610334632976453E-2</v>
      </c>
      <c r="M1292" s="4">
        <f t="shared" si="109"/>
        <v>1.0846192640846954</v>
      </c>
      <c r="N1292" s="4">
        <f t="shared" si="110"/>
        <v>1.3015431169016345</v>
      </c>
    </row>
    <row r="1293" spans="1:14" ht="18" customHeight="1" x14ac:dyDescent="0.2">
      <c r="A1293" s="10">
        <f t="shared" si="111"/>
        <v>331</v>
      </c>
      <c r="B1293" s="2">
        <v>2</v>
      </c>
      <c r="C1293" s="5" t="s">
        <v>1102</v>
      </c>
      <c r="D1293" s="6">
        <f>SUM(сходові!N1295)</f>
        <v>0</v>
      </c>
      <c r="E1293" s="6">
        <f>SUM(прибудинкова!M1295)</f>
        <v>1.1237995642701526</v>
      </c>
      <c r="F1293" s="6">
        <f>'слюсарі х.в.'!P1295+'слюсарі кан'!P1295+'слюсарі ц.о.'!P872+'слюсарі г.в.'!P865+зварювальник!L1295+аварійки!J1295</f>
        <v>0.28543550229013603</v>
      </c>
      <c r="G1293" s="6">
        <f>'дератизація '!I1295</f>
        <v>0</v>
      </c>
      <c r="H1293" s="6">
        <f>SUM(димовенти!Q1295)</f>
        <v>0.16825124946869244</v>
      </c>
      <c r="I1293" s="6">
        <f>'під зими'!L1295+майстерні!L1295+покрівлі!N1295+маляри!L1295</f>
        <v>0.23282926368537626</v>
      </c>
      <c r="J1293" s="6">
        <f>електрики!P1295</f>
        <v>6.6736753488358322E-2</v>
      </c>
      <c r="K1293" s="4">
        <f t="shared" si="108"/>
        <v>1.8770523332027158</v>
      </c>
      <c r="L1293" s="4">
        <v>2.602354070991364E-2</v>
      </c>
      <c r="M1293" s="4">
        <f t="shared" si="109"/>
        <v>1.9030758739126294</v>
      </c>
      <c r="N1293" s="4">
        <f t="shared" si="110"/>
        <v>2.2836910486951552</v>
      </c>
    </row>
    <row r="1294" spans="1:14" ht="18" customHeight="1" x14ac:dyDescent="0.2">
      <c r="A1294" s="10">
        <f t="shared" si="111"/>
        <v>332</v>
      </c>
      <c r="B1294" s="2">
        <v>1</v>
      </c>
      <c r="C1294" s="5" t="s">
        <v>1103</v>
      </c>
      <c r="D1294" s="6">
        <f>SUM(сходові!N1296)</f>
        <v>0</v>
      </c>
      <c r="E1294" s="6">
        <f>SUM(прибудинкова!M1296)</f>
        <v>1.2902390731964191</v>
      </c>
      <c r="F1294" s="6">
        <f>'слюсарі х.в.'!P1296+'слюсарі кан'!P1296+'слюсарі ц.о.'!P873+'слюсарі г.в.'!P866+зварювальник!L1296+аварійки!J1296</f>
        <v>0.26951522886559731</v>
      </c>
      <c r="G1294" s="6">
        <f>'дератизація '!I1296</f>
        <v>0</v>
      </c>
      <c r="H1294" s="6">
        <f>SUM(димовенти!Q1296)</f>
        <v>0.16073161565997166</v>
      </c>
      <c r="I1294" s="6">
        <f>'під зими'!L1296+майстерні!L1296+покрівлі!N1296+маляри!L1296</f>
        <v>0.32240199118400259</v>
      </c>
      <c r="J1294" s="6">
        <f>електрики!P1296</f>
        <v>6.0490066846675503E-2</v>
      </c>
      <c r="K1294" s="4">
        <f t="shared" si="108"/>
        <v>2.1033779757526663</v>
      </c>
      <c r="L1294" s="4">
        <v>2.9702616701623996E-2</v>
      </c>
      <c r="M1294" s="4">
        <f t="shared" si="109"/>
        <v>2.1330805924542902</v>
      </c>
      <c r="N1294" s="4">
        <f t="shared" si="110"/>
        <v>2.5596967109451483</v>
      </c>
    </row>
    <row r="1295" spans="1:14" ht="18" customHeight="1" x14ac:dyDescent="0.2">
      <c r="A1295" s="10">
        <f t="shared" si="111"/>
        <v>333</v>
      </c>
      <c r="B1295" s="2">
        <v>2</v>
      </c>
      <c r="C1295" s="5" t="s">
        <v>1104</v>
      </c>
      <c r="D1295" s="6">
        <f>SUM(сходові!N1297)</f>
        <v>0</v>
      </c>
      <c r="E1295" s="6">
        <f>SUM(прибудинкова!M1297)</f>
        <v>0.25596665343390235</v>
      </c>
      <c r="F1295" s="6">
        <f>'слюсарі х.в.'!P1297+'слюсарі кан'!P1297+'слюсарі ц.о.'!P874+'слюсарі г.в.'!P867+зварювальник!L1297+аварійки!J1297</f>
        <v>0.2186574109647797</v>
      </c>
      <c r="G1295" s="6">
        <f>'дератизація '!I1297</f>
        <v>0</v>
      </c>
      <c r="H1295" s="6">
        <f>SUM(димовенти!Q1297)</f>
        <v>0.11193229492999388</v>
      </c>
      <c r="I1295" s="6">
        <f>'під зими'!L1297+майстерні!L1297+покрівлі!N1297+маляри!L1297</f>
        <v>0.19197929033260441</v>
      </c>
      <c r="J1295" s="6">
        <f>електрики!P1297</f>
        <v>4.0534828438740865E-2</v>
      </c>
      <c r="K1295" s="4">
        <f t="shared" si="108"/>
        <v>0.8190704781000212</v>
      </c>
      <c r="L1295" s="4">
        <v>1.1609004198497697E-2</v>
      </c>
      <c r="M1295" s="4">
        <f t="shared" si="109"/>
        <v>0.83067948229851885</v>
      </c>
      <c r="N1295" s="4">
        <f t="shared" si="110"/>
        <v>0.99681537875822257</v>
      </c>
    </row>
    <row r="1296" spans="1:14" ht="18" customHeight="1" x14ac:dyDescent="0.2">
      <c r="A1296" s="10">
        <f t="shared" si="111"/>
        <v>334</v>
      </c>
      <c r="B1296" s="2">
        <v>3</v>
      </c>
      <c r="C1296" s="5" t="s">
        <v>1105</v>
      </c>
      <c r="D1296" s="6">
        <f>SUM(сходові!N1298)</f>
        <v>0</v>
      </c>
      <c r="E1296" s="6">
        <f>SUM(прибудинкова!M1298)</f>
        <v>0.10724883566200932</v>
      </c>
      <c r="F1296" s="6">
        <f>'слюсарі х.в.'!P1298+'слюсарі кан'!P1298+'слюсарі ц.о.'!P875+'слюсарі г.в.'!P868+зварювальник!L1298+аварійки!J1298</f>
        <v>0.27766964769879071</v>
      </c>
      <c r="G1296" s="6">
        <f>'дератизація '!I1298</f>
        <v>2.4950099800399202E-3</v>
      </c>
      <c r="H1296" s="6">
        <f>SUM(димовенти!Q1298)</f>
        <v>0.10154003264746711</v>
      </c>
      <c r="I1296" s="6">
        <f>'під зими'!L1298+майстерні!L1298+покрівлі!N1298+маляри!L1298</f>
        <v>0.2093071296008418</v>
      </c>
      <c r="J1296" s="6">
        <f>електрики!P1298</f>
        <v>6.3689641240761138E-2</v>
      </c>
      <c r="K1296" s="4">
        <f t="shared" si="108"/>
        <v>0.76195029682991</v>
      </c>
      <c r="L1296" s="4">
        <v>1.0964143005512517E-2</v>
      </c>
      <c r="M1296" s="4">
        <f t="shared" si="109"/>
        <v>0.77291443983542252</v>
      </c>
      <c r="N1296" s="4">
        <f t="shared" si="110"/>
        <v>0.92749732780250693</v>
      </c>
    </row>
    <row r="1297" spans="1:14" ht="18" customHeight="1" x14ac:dyDescent="0.2">
      <c r="A1297" s="10">
        <f t="shared" si="111"/>
        <v>335</v>
      </c>
      <c r="B1297" s="2">
        <v>2</v>
      </c>
      <c r="C1297" s="5" t="s">
        <v>1106</v>
      </c>
      <c r="D1297" s="6">
        <f>SUM(сходові!N1299)</f>
        <v>0</v>
      </c>
      <c r="E1297" s="6">
        <f>SUM(прибудинкова!M1299)</f>
        <v>0.30143992519869101</v>
      </c>
      <c r="F1297" s="6">
        <f>'слюсарі х.в.'!P1299+'слюсарі кан'!P1299+'слюсарі ц.о.'!P876+'слюсарі г.в.'!P869+зварювальник!L1299+аварійки!J1299</f>
        <v>0.29784001451440067</v>
      </c>
      <c r="G1297" s="6">
        <f>'дератизація '!I1299</f>
        <v>0</v>
      </c>
      <c r="H1297" s="6">
        <f>SUM(димовенти!Q1299)</f>
        <v>0.1512992602007725</v>
      </c>
      <c r="I1297" s="6">
        <f>'під зими'!L1299+майстерні!L1299+покрівлі!N1299+маляри!L1299</f>
        <v>0.23088270094734539</v>
      </c>
      <c r="J1297" s="6">
        <f>електрики!P1299</f>
        <v>7.1603950096204946E-2</v>
      </c>
      <c r="K1297" s="4">
        <f t="shared" si="108"/>
        <v>1.0530658509574147</v>
      </c>
      <c r="L1297" s="4">
        <v>1.4689972190663703E-2</v>
      </c>
      <c r="M1297" s="4">
        <f t="shared" si="109"/>
        <v>1.0677558231480784</v>
      </c>
      <c r="N1297" s="4">
        <f t="shared" si="110"/>
        <v>1.2813069877776939</v>
      </c>
    </row>
    <row r="1298" spans="1:14" ht="18" customHeight="1" x14ac:dyDescent="0.2">
      <c r="A1298" s="10">
        <f t="shared" si="111"/>
        <v>336</v>
      </c>
      <c r="B1298" s="2">
        <v>3</v>
      </c>
      <c r="C1298" s="5" t="s">
        <v>1107</v>
      </c>
      <c r="D1298" s="6">
        <f>SUM(сходові!N1300)</f>
        <v>0</v>
      </c>
      <c r="E1298" s="6">
        <f>SUM(прибудинкова!M1300)</f>
        <v>0.24873972272453279</v>
      </c>
      <c r="F1298" s="6">
        <f>'слюсарі х.в.'!P1300+'слюсарі кан'!P1300+'слюсарі ц.о.'!P877+'слюсарі г.в.'!P870+зварювальник!L1300+аварійки!J1300</f>
        <v>0.28005306727559087</v>
      </c>
      <c r="G1298" s="6">
        <f>'дератизація '!I1300</f>
        <v>0</v>
      </c>
      <c r="H1298" s="6">
        <f>SUM(димовенти!Q1300)</f>
        <v>0.15472270675278374</v>
      </c>
      <c r="I1298" s="6">
        <f>'під зими'!L1300+майстерні!L1300+покрівлі!N1300+маляри!L1300</f>
        <v>0.20947734662152837</v>
      </c>
      <c r="J1298" s="6">
        <f>електрики!P1300</f>
        <v>6.4624830909612824E-2</v>
      </c>
      <c r="K1298" s="4">
        <f t="shared" si="108"/>
        <v>0.95761767428404865</v>
      </c>
      <c r="L1298" s="4">
        <v>1.3205494761235947E-2</v>
      </c>
      <c r="M1298" s="4">
        <f t="shared" si="109"/>
        <v>0.97082316904528465</v>
      </c>
      <c r="N1298" s="4">
        <f t="shared" si="110"/>
        <v>1.1649878028543414</v>
      </c>
    </row>
    <row r="1299" spans="1:14" ht="18" customHeight="1" x14ac:dyDescent="0.2">
      <c r="A1299" s="10">
        <f t="shared" si="111"/>
        <v>337</v>
      </c>
      <c r="B1299" s="2">
        <v>2</v>
      </c>
      <c r="C1299" s="5" t="s">
        <v>1108</v>
      </c>
      <c r="D1299" s="6">
        <f>SUM(сходові!N1301)</f>
        <v>0</v>
      </c>
      <c r="E1299" s="6">
        <f>SUM(прибудинкова!M1301)</f>
        <v>0.20058484989889563</v>
      </c>
      <c r="F1299" s="6">
        <f>'слюсарі х.в.'!P1301+'слюсарі кан'!P1301+'слюсарі ц.о.'!P878+'слюсарі г.в.'!P871+зварювальник!L1301+аварійки!J1301</f>
        <v>0.29749939023314281</v>
      </c>
      <c r="G1299" s="6">
        <f>'дератизація '!I1301</f>
        <v>0</v>
      </c>
      <c r="H1299" s="6">
        <f>SUM(димовенти!Q1301)</f>
        <v>0.12212275713341586</v>
      </c>
      <c r="I1299" s="6">
        <f>'під зими'!L1301+майстерні!L1301+покрівлі!N1301+маляри!L1301</f>
        <v>0.20223974124923896</v>
      </c>
      <c r="J1299" s="6">
        <f>електрики!P1301</f>
        <v>7.1470298299478471E-2</v>
      </c>
      <c r="K1299" s="4">
        <f t="shared" si="108"/>
        <v>0.89391703681417167</v>
      </c>
      <c r="L1299" s="4">
        <v>1.2556714998167795E-2</v>
      </c>
      <c r="M1299" s="4">
        <f t="shared" si="109"/>
        <v>0.90647375181233947</v>
      </c>
      <c r="N1299" s="4">
        <f t="shared" si="110"/>
        <v>1.0877685021748074</v>
      </c>
    </row>
    <row r="1300" spans="1:14" ht="18" customHeight="1" x14ac:dyDescent="0.2">
      <c r="A1300" s="10">
        <f t="shared" si="111"/>
        <v>338</v>
      </c>
      <c r="B1300" s="2">
        <v>2</v>
      </c>
      <c r="C1300" s="5" t="s">
        <v>1109</v>
      </c>
      <c r="D1300" s="6">
        <f>SUM(сходові!N1302)</f>
        <v>0</v>
      </c>
      <c r="E1300" s="6">
        <f>SUM(прибудинкова!M1302)</f>
        <v>0.195832953682612</v>
      </c>
      <c r="F1300" s="6">
        <f>'слюсарі х.в.'!P1302+'слюсарі кан'!P1302+'слюсарі ц.о.'!P879+'слюсарі г.в.'!P872+зварювальник!L1302+аварійки!J1302</f>
        <v>0.233906349945875</v>
      </c>
      <c r="G1300" s="6">
        <f>'дератизація '!I1302</f>
        <v>0</v>
      </c>
      <c r="H1300" s="6">
        <f>SUM(димовенти!Q1302)</f>
        <v>0.16642404747619602</v>
      </c>
      <c r="I1300" s="6">
        <f>'під зими'!L1302+майстерні!L1302+покрівлі!N1302+маляри!L1302</f>
        <v>0.21536507324906079</v>
      </c>
      <c r="J1300" s="6">
        <f>електрики!P1302</f>
        <v>4.6518101520359109E-2</v>
      </c>
      <c r="K1300" s="4">
        <f t="shared" si="108"/>
        <v>0.85804652587410279</v>
      </c>
      <c r="L1300" s="4">
        <v>1.177632273291318E-2</v>
      </c>
      <c r="M1300" s="4">
        <f t="shared" si="109"/>
        <v>0.86982284860701597</v>
      </c>
      <c r="N1300" s="4">
        <f t="shared" si="110"/>
        <v>1.043787418328419</v>
      </c>
    </row>
    <row r="1301" spans="1:14" ht="18" customHeight="1" x14ac:dyDescent="0.2">
      <c r="A1301" s="10">
        <f t="shared" si="111"/>
        <v>339</v>
      </c>
      <c r="B1301" s="2">
        <v>2</v>
      </c>
      <c r="C1301" s="5" t="s">
        <v>1110</v>
      </c>
      <c r="D1301" s="6">
        <f>SUM(сходові!N1303)</f>
        <v>0</v>
      </c>
      <c r="E1301" s="6">
        <f>SUM(прибудинкова!M1303)</f>
        <v>0.61539489382009072</v>
      </c>
      <c r="F1301" s="6">
        <f>'слюсарі х.в.'!P1303+'слюсарі кан'!P1303+'слюсарі ц.о.'!P880+'слюсарі г.в.'!P873+зварювальник!L1303+аварійки!J1303</f>
        <v>0.30162827099388023</v>
      </c>
      <c r="G1301" s="6">
        <f>'дератизація '!I1303</f>
        <v>0</v>
      </c>
      <c r="H1301" s="6">
        <f>SUM(димовенти!Q1303)</f>
        <v>0.20183067353518583</v>
      </c>
      <c r="I1301" s="6">
        <f>'під зими'!L1303+майстерні!L1303+покрівлі!N1303+маляри!L1303</f>
        <v>0.23035205750245991</v>
      </c>
      <c r="J1301" s="6">
        <f>електрики!P1303</f>
        <v>7.309035994072173E-2</v>
      </c>
      <c r="K1301" s="4">
        <f t="shared" si="108"/>
        <v>1.4222962557923386</v>
      </c>
      <c r="L1301" s="4">
        <v>1.9413681994700949E-2</v>
      </c>
      <c r="M1301" s="4">
        <f t="shared" si="109"/>
        <v>1.4417099377870395</v>
      </c>
      <c r="N1301" s="4">
        <f t="shared" si="110"/>
        <v>1.7300519253444473</v>
      </c>
    </row>
    <row r="1302" spans="1:14" ht="18" customHeight="1" x14ac:dyDescent="0.2">
      <c r="A1302" s="10">
        <f t="shared" si="111"/>
        <v>340</v>
      </c>
      <c r="B1302" s="2">
        <v>2</v>
      </c>
      <c r="C1302" s="5" t="s">
        <v>1111</v>
      </c>
      <c r="D1302" s="6">
        <f>SUM(сходові!N1304)</f>
        <v>0</v>
      </c>
      <c r="E1302" s="6">
        <f>SUM(прибудинкова!M1304)</f>
        <v>0.82863293172690766</v>
      </c>
      <c r="F1302" s="6">
        <f>'слюсарі х.в.'!P1304+'слюсарі кан'!P1304+'слюсарі ц.о.'!P881+'слюсарі г.в.'!P874+зварювальник!L1304+аварійки!J1304</f>
        <v>0.27211559684450248</v>
      </c>
      <c r="G1302" s="6">
        <f>'дератизація '!I1304</f>
        <v>0</v>
      </c>
      <c r="H1302" s="6">
        <f>SUM(димовенти!Q1304)</f>
        <v>0.17013699498287846</v>
      </c>
      <c r="I1302" s="6">
        <f>'під зими'!L1304+майстерні!L1304+покрівлі!N1304+маляри!L1304</f>
        <v>0.27007176711537217</v>
      </c>
      <c r="J1302" s="6">
        <f>електрики!P1304</f>
        <v>6.1510381227221834E-2</v>
      </c>
      <c r="K1302" s="4">
        <f t="shared" si="108"/>
        <v>1.6024676718968822</v>
      </c>
      <c r="L1302" s="4">
        <v>2.2369401458795179E-2</v>
      </c>
      <c r="M1302" s="4">
        <f t="shared" si="109"/>
        <v>1.6248370733556774</v>
      </c>
      <c r="N1302" s="4">
        <f t="shared" si="110"/>
        <v>1.9498044880268128</v>
      </c>
    </row>
    <row r="1303" spans="1:14" ht="18" customHeight="1" x14ac:dyDescent="0.2">
      <c r="A1303" s="10">
        <f t="shared" si="111"/>
        <v>341</v>
      </c>
      <c r="B1303" s="2">
        <v>4</v>
      </c>
      <c r="C1303" s="5" t="s">
        <v>1112</v>
      </c>
      <c r="D1303" s="6">
        <f>SUM(сходові!N1305)</f>
        <v>0.65429707508003188</v>
      </c>
      <c r="E1303" s="6">
        <f>SUM(прибудинкова!M1305)</f>
        <v>0.52969715511204474</v>
      </c>
      <c r="F1303" s="6">
        <f>'слюсарі х.в.'!P1305+'слюсарі кан'!P1305+'слюсарі ц.о.'!P882+'слюсарі г.в.'!P875+зварювальник!L1305+аварійки!J1305</f>
        <v>0.47657422157262225</v>
      </c>
      <c r="G1303" s="6">
        <f>'дератизація '!I1305</f>
        <v>1.9695378151260504E-3</v>
      </c>
      <c r="H1303" s="6">
        <f>SUM(димовенти!Q1305)</f>
        <v>0.11331551735625082</v>
      </c>
      <c r="I1303" s="6">
        <f>'під зими'!L1305+майстерні!L1305+покрівлі!N1305+маляри!L1305</f>
        <v>0.15506451273583538</v>
      </c>
      <c r="J1303" s="6">
        <f>електрики!P1305</f>
        <v>5.3627748338859367E-2</v>
      </c>
      <c r="K1303" s="4">
        <f t="shared" si="108"/>
        <v>1.9845457680107708</v>
      </c>
      <c r="L1303" s="4">
        <v>2.5930469535630052E-2</v>
      </c>
      <c r="M1303" s="4">
        <f t="shared" si="109"/>
        <v>2.0104762375464009</v>
      </c>
      <c r="N1303" s="4">
        <f t="shared" si="110"/>
        <v>2.4125714850556812</v>
      </c>
    </row>
    <row r="1304" spans="1:14" ht="18" customHeight="1" x14ac:dyDescent="0.2">
      <c r="A1304" s="10">
        <f t="shared" si="111"/>
        <v>342</v>
      </c>
      <c r="B1304" s="2">
        <v>4</v>
      </c>
      <c r="C1304" s="5" t="s">
        <v>1113</v>
      </c>
      <c r="D1304" s="6">
        <f>SUM(сходові!N1306)</f>
        <v>0.90885136814731238</v>
      </c>
      <c r="E1304" s="6">
        <f>SUM(прибудинкова!M1306)</f>
        <v>1.1794931512961226</v>
      </c>
      <c r="F1304" s="6">
        <f>'слюсарі х.в.'!P1306+'слюсарі кан'!P1306+'слюсарі ц.о.'!P883+'слюсарі г.в.'!P876+зварювальник!L1306+аварійки!J1306</f>
        <v>0.26338661048901835</v>
      </c>
      <c r="G1304" s="6">
        <f>'дератизація '!I1306</f>
        <v>2.0077633516262881E-3</v>
      </c>
      <c r="H1304" s="6">
        <f>SUM(димовенти!Q1306)</f>
        <v>0.12273446211307479</v>
      </c>
      <c r="I1304" s="6">
        <f>'під зими'!L1306+майстерні!L1306+покрівлі!N1306+маляри!L1306</f>
        <v>0.16958685755974651</v>
      </c>
      <c r="J1304" s="6">
        <f>електрики!P1306</f>
        <v>5.8085362007502347E-2</v>
      </c>
      <c r="K1304" s="4">
        <f t="shared" si="108"/>
        <v>2.7041455749644032</v>
      </c>
      <c r="L1304" s="4">
        <v>3.7727210871124406E-2</v>
      </c>
      <c r="M1304" s="4">
        <f t="shared" si="109"/>
        <v>2.7418727858355276</v>
      </c>
      <c r="N1304" s="4">
        <f t="shared" si="110"/>
        <v>3.2902473430026329</v>
      </c>
    </row>
    <row r="1305" spans="1:14" ht="18" customHeight="1" x14ac:dyDescent="0.2">
      <c r="A1305" s="10">
        <f t="shared" si="111"/>
        <v>343</v>
      </c>
      <c r="B1305" s="2">
        <v>1</v>
      </c>
      <c r="C1305" s="5" t="s">
        <v>1114</v>
      </c>
      <c r="D1305" s="6">
        <f>SUM(сходові!N1307)</f>
        <v>0</v>
      </c>
      <c r="E1305" s="6">
        <f>SUM(прибудинкова!M1307)</f>
        <v>0.32331375358166192</v>
      </c>
      <c r="F1305" s="6">
        <f>'слюсарі х.в.'!P1307+'слюсарі кан'!P1307+'слюсарі ц.о.'!P884+'слюсарі г.в.'!P877+зварювальник!L1307+аварійки!J1307</f>
        <v>0.25515891977207183</v>
      </c>
      <c r="G1305" s="6">
        <f>'дератизація '!I1307</f>
        <v>0</v>
      </c>
      <c r="H1305" s="6">
        <f>SUM(димовенти!Q1307)</f>
        <v>0.11591300772544859</v>
      </c>
      <c r="I1305" s="6">
        <f>'під зими'!L1307+майстерні!L1307+покрівлі!N1307+маляри!L1307</f>
        <v>0.22378907792659111</v>
      </c>
      <c r="J1305" s="6">
        <f>електрики!P1307</f>
        <v>5.4857037699062451E-2</v>
      </c>
      <c r="K1305" s="4">
        <f t="shared" ref="K1305:K1327" si="112">SUM(D1305,E1305,F1305,G1305,H1305,I1305,J1305)</f>
        <v>0.97303179670483586</v>
      </c>
      <c r="L1305" s="4">
        <v>1.3859005440822136E-2</v>
      </c>
      <c r="M1305" s="4">
        <f t="shared" ref="M1305:M1327" si="113">SUM(L1305+K1305)</f>
        <v>0.98689080214565794</v>
      </c>
      <c r="N1305" s="4">
        <f t="shared" ref="N1305:N1327" si="114">M1305*1.2</f>
        <v>1.1842689625747895</v>
      </c>
    </row>
    <row r="1306" spans="1:14" ht="18" customHeight="1" x14ac:dyDescent="0.2">
      <c r="A1306" s="10">
        <f t="shared" si="111"/>
        <v>344</v>
      </c>
      <c r="B1306" s="2">
        <v>1</v>
      </c>
      <c r="C1306" s="5" t="s">
        <v>1115</v>
      </c>
      <c r="D1306" s="6">
        <f>SUM(сходові!N1308)</f>
        <v>0</v>
      </c>
      <c r="E1306" s="6">
        <f>SUM(прибудинкова!M1308)</f>
        <v>0.53984720041862888</v>
      </c>
      <c r="F1306" s="6">
        <f>'слюсарі х.в.'!P1308+'слюсарі кан'!P1308+'слюсарі ц.о.'!P885+'слюсарі г.в.'!P878+зварювальник!L1308+аварійки!J1308</f>
        <v>0.26854716184496885</v>
      </c>
      <c r="G1306" s="6">
        <f>'дератизація '!I1308</f>
        <v>0</v>
      </c>
      <c r="H1306" s="6">
        <f>SUM(димовенти!Q1308)</f>
        <v>0.1270129974762372</v>
      </c>
      <c r="I1306" s="6">
        <f>'під зими'!L1308+майстерні!L1308+покрівлі!N1308+маляри!L1308</f>
        <v>0.24418270350406407</v>
      </c>
      <c r="J1306" s="6">
        <f>електрики!P1308</f>
        <v>6.0110223412787427E-2</v>
      </c>
      <c r="K1306" s="4">
        <f t="shared" si="112"/>
        <v>1.2397002866566864</v>
      </c>
      <c r="L1306" s="4">
        <v>1.7578386257377177E-2</v>
      </c>
      <c r="M1306" s="4">
        <f t="shared" si="113"/>
        <v>1.2572786729140635</v>
      </c>
      <c r="N1306" s="4">
        <f t="shared" si="114"/>
        <v>1.508734407496876</v>
      </c>
    </row>
    <row r="1307" spans="1:14" ht="18" customHeight="1" x14ac:dyDescent="0.2">
      <c r="A1307" s="10">
        <f t="shared" si="111"/>
        <v>345</v>
      </c>
      <c r="B1307" s="2">
        <v>1</v>
      </c>
      <c r="C1307" s="5" t="s">
        <v>1116</v>
      </c>
      <c r="D1307" s="6">
        <f>SUM(сходові!N1309)</f>
        <v>0</v>
      </c>
      <c r="E1307" s="6">
        <f>SUM(прибудинкова!M1309)</f>
        <v>0.40012943262411355</v>
      </c>
      <c r="F1307" s="6">
        <f>'слюсарі х.в.'!P1309+'слюсарі кан'!P1309+'слюсарі ц.о.'!P886+'слюсарі г.в.'!P879+зварювальник!L1309+аварійки!J1309</f>
        <v>0.28837580056669876</v>
      </c>
      <c r="G1307" s="6">
        <f>'дератизація '!I1309</f>
        <v>0</v>
      </c>
      <c r="H1307" s="6">
        <f>SUM(димовенти!Q1309)</f>
        <v>0.15812565182208729</v>
      </c>
      <c r="I1307" s="6">
        <f>'під зими'!L1309+майстерні!L1309+покрівлі!N1309+маляри!L1309</f>
        <v>0.23684516515500215</v>
      </c>
      <c r="J1307" s="6">
        <f>електрики!P1309</f>
        <v>6.7890447365151763E-2</v>
      </c>
      <c r="K1307" s="4">
        <f t="shared" si="112"/>
        <v>1.1513664975330535</v>
      </c>
      <c r="L1307" s="4">
        <v>1.6040524259915534E-2</v>
      </c>
      <c r="M1307" s="4">
        <f t="shared" si="113"/>
        <v>1.1674070217929691</v>
      </c>
      <c r="N1307" s="4">
        <f t="shared" si="114"/>
        <v>1.4008884261515628</v>
      </c>
    </row>
    <row r="1308" spans="1:14" ht="18" customHeight="1" x14ac:dyDescent="0.2">
      <c r="A1308" s="10">
        <f t="shared" si="111"/>
        <v>346</v>
      </c>
      <c r="B1308" s="2">
        <v>1</v>
      </c>
      <c r="C1308" s="5" t="s">
        <v>1117</v>
      </c>
      <c r="D1308" s="6">
        <f>SUM(сходові!N1310)</f>
        <v>0</v>
      </c>
      <c r="E1308" s="6">
        <f>SUM(прибудинкова!M1310)</f>
        <v>0.45946318289786225</v>
      </c>
      <c r="F1308" s="6">
        <f>'слюсарі х.в.'!P1310+'слюсарі кан'!P1310+'слюсарі ц.о.'!P887+'слюсарі г.в.'!P880+зварювальник!L1310+аварійки!J1310</f>
        <v>0.34714684569086818</v>
      </c>
      <c r="G1308" s="6">
        <f>'дератизація '!I1310</f>
        <v>0</v>
      </c>
      <c r="H1308" s="6">
        <f>SUM(димовенти!Q1310)</f>
        <v>0.19217881090822592</v>
      </c>
      <c r="I1308" s="6">
        <f>'під зими'!L1310+майстерні!L1310+покрівлі!N1310+маляри!L1310</f>
        <v>0.24526942184440192</v>
      </c>
      <c r="J1308" s="6">
        <f>електрики!P1310</f>
        <v>9.095062307350496E-2</v>
      </c>
      <c r="K1308" s="4">
        <f t="shared" si="112"/>
        <v>1.3350088844148631</v>
      </c>
      <c r="L1308" s="4">
        <v>1.8321755698920805E-2</v>
      </c>
      <c r="M1308" s="4">
        <f t="shared" si="113"/>
        <v>1.3533306401137839</v>
      </c>
      <c r="N1308" s="4">
        <f t="shared" si="114"/>
        <v>1.6239967681365406</v>
      </c>
    </row>
    <row r="1309" spans="1:14" ht="18" customHeight="1" x14ac:dyDescent="0.2">
      <c r="A1309" s="10">
        <f t="shared" si="111"/>
        <v>347</v>
      </c>
      <c r="B1309" s="2">
        <v>2</v>
      </c>
      <c r="C1309" s="5" t="s">
        <v>1118</v>
      </c>
      <c r="D1309" s="6">
        <f>SUM(сходові!N1311)</f>
        <v>0</v>
      </c>
      <c r="E1309" s="6">
        <f>SUM(прибудинкова!M1311)</f>
        <v>0.28354441512752859</v>
      </c>
      <c r="F1309" s="6">
        <f>'слюсарі х.в.'!P1311+'слюсарі кан'!P1311+'слюсарі ц.о.'!P888+'слюсарі г.в.'!P881+зварювальник!L1311+аварійки!J1311</f>
        <v>0.28700620760044926</v>
      </c>
      <c r="G1309" s="6">
        <f>'дератизація '!I1311</f>
        <v>0</v>
      </c>
      <c r="H1309" s="6">
        <f>SUM(димовенти!Q1311)</f>
        <v>0.14231711414663695</v>
      </c>
      <c r="I1309" s="6">
        <f>'під зими'!L1311+майстерні!L1311+покрівлі!N1311+маляри!L1311</f>
        <v>0.18931242030878778</v>
      </c>
      <c r="J1309" s="6">
        <f>електрики!P1311</f>
        <v>6.7353055961205971E-2</v>
      </c>
      <c r="K1309" s="4">
        <f t="shared" si="112"/>
        <v>0.96953321314460861</v>
      </c>
      <c r="L1309" s="4">
        <v>1.339474234539767E-2</v>
      </c>
      <c r="M1309" s="4">
        <f t="shared" si="113"/>
        <v>0.98292795549000633</v>
      </c>
      <c r="N1309" s="4">
        <f t="shared" si="114"/>
        <v>1.1795135465880076</v>
      </c>
    </row>
    <row r="1310" spans="1:14" ht="18" customHeight="1" x14ac:dyDescent="0.2">
      <c r="A1310" s="10">
        <f t="shared" si="111"/>
        <v>348</v>
      </c>
      <c r="B1310" s="2">
        <v>1</v>
      </c>
      <c r="C1310" s="5" t="s">
        <v>1119</v>
      </c>
      <c r="D1310" s="6">
        <f>SUM(сходові!N1312)</f>
        <v>0</v>
      </c>
      <c r="E1310" s="6">
        <f>SUM(прибудинкова!M1312)</f>
        <v>1.0840599415204677</v>
      </c>
      <c r="F1310" s="6">
        <f>'слюсарі х.в.'!P1312+'слюсарі кан'!P1312+'слюсарі ц.о.'!P889+'слюсарі г.в.'!P882+зварювальник!L1312+аварійки!J1312</f>
        <v>0.25802049447263009</v>
      </c>
      <c r="G1310" s="6">
        <f>'дератизація '!I1312</f>
        <v>0</v>
      </c>
      <c r="H1310" s="6">
        <f>SUM(димовенти!Q1312)</f>
        <v>0.11828549618766533</v>
      </c>
      <c r="I1310" s="6">
        <f>'під зими'!L1312+майстерні!L1312+покрівлі!N1312+маляри!L1312</f>
        <v>0.29370963188449517</v>
      </c>
      <c r="J1310" s="6">
        <f>електрики!P1312</f>
        <v>5.5979842564247935E-2</v>
      </c>
      <c r="K1310" s="4">
        <f t="shared" si="112"/>
        <v>1.8100554066295063</v>
      </c>
      <c r="L1310" s="4">
        <v>2.5857730467747864E-2</v>
      </c>
      <c r="M1310" s="4">
        <f t="shared" si="113"/>
        <v>1.8359131370972541</v>
      </c>
      <c r="N1310" s="4">
        <f t="shared" si="114"/>
        <v>2.2030957645167049</v>
      </c>
    </row>
    <row r="1311" spans="1:14" ht="18" customHeight="1" x14ac:dyDescent="0.2">
      <c r="A1311" s="10">
        <f t="shared" si="111"/>
        <v>349</v>
      </c>
      <c r="B1311" s="2">
        <v>2</v>
      </c>
      <c r="C1311" s="5" t="s">
        <v>1120</v>
      </c>
      <c r="D1311" s="6">
        <f>SUM(сходові!N1313)</f>
        <v>0</v>
      </c>
      <c r="E1311" s="6">
        <f>SUM(прибудинкова!M1313)</f>
        <v>0.16652376033057853</v>
      </c>
      <c r="F1311" s="6">
        <f>'слюсарі х.в.'!P1313+'слюсарі кан'!P1313+'слюсарі ц.о.'!P890+'слюсарі г.в.'!P883+зварювальник!L1313+аварійки!J1313</f>
        <v>0.21616278520159413</v>
      </c>
      <c r="G1311" s="6">
        <f>'дератизація '!I1313</f>
        <v>0</v>
      </c>
      <c r="H1311" s="6">
        <f>SUM(димовенти!Q1313)</f>
        <v>9.2131061598819453E-2</v>
      </c>
      <c r="I1311" s="6">
        <f>'під зими'!L1313+майстерні!L1313+покрівлі!N1313+маляри!L1313</f>
        <v>0.22204415973381048</v>
      </c>
      <c r="J1311" s="6">
        <f>електрики!P1313</f>
        <v>3.9556004456555362E-2</v>
      </c>
      <c r="K1311" s="4">
        <f t="shared" si="112"/>
        <v>0.73641777132135788</v>
      </c>
      <c r="L1311" s="4">
        <v>1.0775764176914393E-2</v>
      </c>
      <c r="M1311" s="4">
        <f t="shared" si="113"/>
        <v>0.74719353549827228</v>
      </c>
      <c r="N1311" s="4">
        <f t="shared" si="114"/>
        <v>0.89663224259792673</v>
      </c>
    </row>
    <row r="1312" spans="1:14" ht="18" customHeight="1" x14ac:dyDescent="0.2">
      <c r="A1312" s="10">
        <f t="shared" si="111"/>
        <v>350</v>
      </c>
      <c r="B1312" s="2">
        <v>1</v>
      </c>
      <c r="C1312" s="5" t="s">
        <v>1121</v>
      </c>
      <c r="D1312" s="6">
        <f>SUM(сходові!N1314)</f>
        <v>0</v>
      </c>
      <c r="E1312" s="6">
        <f>SUM(прибудинкова!M1314)</f>
        <v>1.3884899057873488</v>
      </c>
      <c r="F1312" s="6">
        <f>'слюсарі х.в.'!P1314+'слюсарі кан'!P1314+'слюсарі ц.о.'!P891+'слюсарі г.в.'!P884+зварювальник!L1314+аварійки!J1314</f>
        <v>0.55004414905577226</v>
      </c>
      <c r="G1312" s="6">
        <f>'дератизація '!I1314</f>
        <v>1.6823687752355316E-3</v>
      </c>
      <c r="H1312" s="6">
        <f>SUM(димовенти!Q1314)</f>
        <v>0.12076557671382125</v>
      </c>
      <c r="I1312" s="6">
        <f>'під зими'!L1314+майстерні!L1314+покрівлі!N1314+маляри!L1314</f>
        <v>0.16754598453227709</v>
      </c>
      <c r="J1312" s="6">
        <f>електрики!P1314</f>
        <v>8.2455369720475027E-2</v>
      </c>
      <c r="K1312" s="4">
        <f t="shared" si="112"/>
        <v>2.3109833545849296</v>
      </c>
      <c r="L1312" s="4">
        <v>3.0428357186430999E-2</v>
      </c>
      <c r="M1312" s="4">
        <f t="shared" si="113"/>
        <v>2.3414117117713609</v>
      </c>
      <c r="N1312" s="4">
        <f t="shared" si="114"/>
        <v>2.8096940541256328</v>
      </c>
    </row>
    <row r="1313" spans="1:14" ht="18" customHeight="1" x14ac:dyDescent="0.2">
      <c r="A1313" s="10">
        <f t="shared" si="111"/>
        <v>351</v>
      </c>
      <c r="B1313" s="2">
        <v>5</v>
      </c>
      <c r="C1313" s="5" t="s">
        <v>1122</v>
      </c>
      <c r="D1313" s="6">
        <f>SUM(сходові!N1315)</f>
        <v>0.40453754868304831</v>
      </c>
      <c r="E1313" s="6">
        <f>SUM(прибудинкова!M1315)</f>
        <v>2.8315591624508155E-2</v>
      </c>
      <c r="F1313" s="6">
        <f>'слюсарі х.в.'!P1315+'слюсарі кан'!P1315+'слюсарі ц.о.'!P892+'слюсарі г.в.'!P885+зварювальник!L1315+аварійки!J1315</f>
        <v>0.61845706156399294</v>
      </c>
      <c r="G1313" s="6">
        <f>'дератизація '!I1315</f>
        <v>1.01114565767285E-3</v>
      </c>
      <c r="H1313" s="6">
        <f>SUM(димовенти!Q1315)</f>
        <v>1.7444325959726219E-2</v>
      </c>
      <c r="I1313" s="6">
        <f>'під зими'!L1315+майстерні!L1315+покрівлі!N1315+маляри!L1315</f>
        <v>0.1631604456282133</v>
      </c>
      <c r="J1313" s="6">
        <f>електрики!P1315</f>
        <v>0.10929875458502246</v>
      </c>
      <c r="K1313" s="4">
        <f t="shared" si="112"/>
        <v>1.3422248737021842</v>
      </c>
      <c r="L1313" s="4">
        <v>0.03</v>
      </c>
      <c r="M1313" s="4">
        <f t="shared" si="113"/>
        <v>1.3722248737021843</v>
      </c>
      <c r="N1313" s="4">
        <f t="shared" si="114"/>
        <v>1.646669848442621</v>
      </c>
    </row>
    <row r="1314" spans="1:14" ht="18" customHeight="1" x14ac:dyDescent="0.2">
      <c r="A1314" s="10">
        <f t="shared" si="111"/>
        <v>352</v>
      </c>
      <c r="B1314" s="51">
        <v>2</v>
      </c>
      <c r="C1314" s="5" t="s">
        <v>2515</v>
      </c>
      <c r="D1314" s="6">
        <f>SUM(сходові!N1316)</f>
        <v>0</v>
      </c>
      <c r="E1314" s="6">
        <f>SUM(прибудинкова!M1316)</f>
        <v>0</v>
      </c>
      <c r="F1314" s="6">
        <f>'слюсарі х.в.'!P1316+'слюсарі кан'!P1316+'слюсарі ц.о.'!P893+'слюсарі г.в.'!P886+зварювальник!L1316+аварійки!J1316</f>
        <v>0.45041104878445903</v>
      </c>
      <c r="G1314" s="6">
        <f>'дератизація '!I1316</f>
        <v>0</v>
      </c>
      <c r="H1314" s="6">
        <f>SUM(димовенти!Q1316)</f>
        <v>0.18652702109628772</v>
      </c>
      <c r="I1314" s="6">
        <f>'під зими'!L1316+майстерні!L1316+покрівлі!N1316+маляри!L1316</f>
        <v>0.21891469120202928</v>
      </c>
      <c r="J1314" s="6">
        <f>електрики!P1316</f>
        <v>6.3677725498714213E-2</v>
      </c>
      <c r="K1314" s="4">
        <f t="shared" si="112"/>
        <v>0.91953048658149017</v>
      </c>
      <c r="L1314" s="4">
        <f t="shared" ref="L1314:L1327" si="115">K1314*0.03</f>
        <v>2.7585914597444704E-2</v>
      </c>
      <c r="M1314" s="4">
        <f t="shared" si="113"/>
        <v>0.94711640117893492</v>
      </c>
      <c r="N1314" s="4">
        <f t="shared" si="114"/>
        <v>1.1365396814147219</v>
      </c>
    </row>
    <row r="1315" spans="1:14" ht="18" customHeight="1" x14ac:dyDescent="0.2">
      <c r="A1315" s="10">
        <f t="shared" si="111"/>
        <v>353</v>
      </c>
      <c r="B1315" s="51" t="e">
        <f>#REF!</f>
        <v>#REF!</v>
      </c>
      <c r="C1315" s="5" t="s">
        <v>2516</v>
      </c>
      <c r="D1315" s="6">
        <f>SUM(сходові!N1317)</f>
        <v>0</v>
      </c>
      <c r="E1315" s="6">
        <f>SUM(прибудинкова!M1317)</f>
        <v>0</v>
      </c>
      <c r="F1315" s="6">
        <f>'слюсарі х.в.'!P1317+'слюсарі кан'!P1317+'слюсарі ц.о.'!P894+'слюсарі г.в.'!P887+зварювальник!L1317+аварійки!J1317</f>
        <v>0.4357705341565784</v>
      </c>
      <c r="G1315" s="6">
        <f>'дератизація '!I1317</f>
        <v>0</v>
      </c>
      <c r="H1315" s="6">
        <f>SUM(димовенти!Q1317)</f>
        <v>0.16969990259738857</v>
      </c>
      <c r="I1315" s="6">
        <f>'під зими'!L1317+майстерні!L1317+покрівлі!N1317+маляри!L1317</f>
        <v>0.21174172822523779</v>
      </c>
      <c r="J1315" s="6">
        <f>електрики!P1317</f>
        <v>5.7933181751596168E-2</v>
      </c>
      <c r="K1315" s="4">
        <f t="shared" si="112"/>
        <v>0.87514534673080091</v>
      </c>
      <c r="L1315" s="4">
        <f t="shared" si="115"/>
        <v>2.6254360401924026E-2</v>
      </c>
      <c r="M1315" s="4">
        <f t="shared" si="113"/>
        <v>0.90139970713272488</v>
      </c>
      <c r="N1315" s="4">
        <f t="shared" si="114"/>
        <v>1.0816796485592699</v>
      </c>
    </row>
    <row r="1316" spans="1:14" ht="18" customHeight="1" x14ac:dyDescent="0.2">
      <c r="A1316" s="10">
        <f t="shared" si="111"/>
        <v>354</v>
      </c>
      <c r="B1316" s="51" t="e">
        <f t="shared" ref="B1316:B1327" si="116">B1315</f>
        <v>#REF!</v>
      </c>
      <c r="C1316" s="5" t="s">
        <v>2517</v>
      </c>
      <c r="D1316" s="6">
        <f>SUM(сходові!N1318)</f>
        <v>0</v>
      </c>
      <c r="E1316" s="6">
        <f>SUM(прибудинкова!M1318)</f>
        <v>0</v>
      </c>
      <c r="F1316" s="6">
        <f>'слюсарі х.в.'!P1318+'слюсарі кан'!P1318+'слюсарі ц.о.'!P895+'слюсарі г.в.'!P888+зварювальник!L1318+аварійки!J1318</f>
        <v>0.41843277503121873</v>
      </c>
      <c r="G1316" s="6">
        <f>'дератизація '!I1318</f>
        <v>0</v>
      </c>
      <c r="H1316" s="6">
        <f>SUM(димовенти!Q1318)</f>
        <v>0.14977269821126557</v>
      </c>
      <c r="I1316" s="6">
        <f>'під зими'!L1318+майстерні!L1318+покрівлі!N1318+маляри!L1318</f>
        <v>0.20089929736802903</v>
      </c>
      <c r="J1316" s="6">
        <f>електрики!P1318</f>
        <v>5.1130311886423759E-2</v>
      </c>
      <c r="K1316" s="4">
        <f t="shared" si="112"/>
        <v>0.82023508249693711</v>
      </c>
      <c r="L1316" s="4">
        <f t="shared" si="115"/>
        <v>2.4607052474908114E-2</v>
      </c>
      <c r="M1316" s="4">
        <f t="shared" si="113"/>
        <v>0.84484213497184524</v>
      </c>
      <c r="N1316" s="4">
        <f t="shared" si="114"/>
        <v>1.0138105619662143</v>
      </c>
    </row>
    <row r="1317" spans="1:14" ht="18" customHeight="1" x14ac:dyDescent="0.2">
      <c r="A1317" s="10">
        <f t="shared" si="111"/>
        <v>355</v>
      </c>
      <c r="B1317" s="51" t="e">
        <f t="shared" si="116"/>
        <v>#REF!</v>
      </c>
      <c r="C1317" s="5" t="s">
        <v>2518</v>
      </c>
      <c r="D1317" s="6">
        <f>SUM(сходові!N1319)</f>
        <v>0</v>
      </c>
      <c r="E1317" s="6">
        <f>SUM(прибудинкова!M1319)</f>
        <v>0</v>
      </c>
      <c r="F1317" s="6">
        <f>'слюсарі х.в.'!P1319+'слюсарі кан'!P1319+'слюсарі ц.о.'!P896+'слюсарі г.в.'!P889+зварювальник!L1319+аварійки!J1319</f>
        <v>0.42461850579403804</v>
      </c>
      <c r="G1317" s="6">
        <f>'дератизація '!I1319</f>
        <v>0</v>
      </c>
      <c r="H1317" s="6">
        <f>SUM(димовенти!Q1319)</f>
        <v>0.15688228603613813</v>
      </c>
      <c r="I1317" s="6">
        <f>'під зими'!L1319+майстерні!L1319+покрівлі!N1319+маляри!L1319</f>
        <v>0.20431599800833147</v>
      </c>
      <c r="J1317" s="6">
        <f>електрики!P1319</f>
        <v>5.3557426088218327E-2</v>
      </c>
      <c r="K1317" s="4">
        <f t="shared" si="112"/>
        <v>0.83937421592672601</v>
      </c>
      <c r="L1317" s="4">
        <f t="shared" si="115"/>
        <v>2.5181226477801778E-2</v>
      </c>
      <c r="M1317" s="4">
        <f t="shared" si="113"/>
        <v>0.86455544240452775</v>
      </c>
      <c r="N1317" s="4">
        <f t="shared" si="114"/>
        <v>1.0374665308854332</v>
      </c>
    </row>
    <row r="1318" spans="1:14" ht="18" customHeight="1" x14ac:dyDescent="0.2">
      <c r="A1318" s="10">
        <f t="shared" si="111"/>
        <v>356</v>
      </c>
      <c r="B1318" s="51" t="e">
        <f t="shared" si="116"/>
        <v>#REF!</v>
      </c>
      <c r="C1318" s="5" t="s">
        <v>2519</v>
      </c>
      <c r="D1318" s="6">
        <f>SUM(сходові!N1320)</f>
        <v>0</v>
      </c>
      <c r="E1318" s="6">
        <f>SUM(прибудинкова!M1320)</f>
        <v>0</v>
      </c>
      <c r="F1318" s="6">
        <f>'слюсарі х.в.'!P1320+'слюсарі кан'!P1320+'слюсарі ц.о.'!P897+'слюсарі г.в.'!P890+зварювальник!L1320+аварійки!J1320</f>
        <v>0.43623272263047064</v>
      </c>
      <c r="G1318" s="6">
        <f>'дератизація '!I1320</f>
        <v>0</v>
      </c>
      <c r="H1318" s="6">
        <f>SUM(димовенти!Q1320)</f>
        <v>0.17023112027768775</v>
      </c>
      <c r="I1318" s="6">
        <f>'під зими'!L1320+майстерні!L1320+покрівлі!N1320+маляри!L1320</f>
        <v>0.22375472879357106</v>
      </c>
      <c r="J1318" s="6">
        <f>електрики!P1320</f>
        <v>5.8114532064421312E-2</v>
      </c>
      <c r="K1318" s="4">
        <f t="shared" si="112"/>
        <v>0.88833310376615071</v>
      </c>
      <c r="L1318" s="4">
        <f t="shared" si="115"/>
        <v>2.6649993112984521E-2</v>
      </c>
      <c r="M1318" s="4">
        <f t="shared" si="113"/>
        <v>0.91498309687913526</v>
      </c>
      <c r="N1318" s="4">
        <f t="shared" si="114"/>
        <v>1.0979797162549623</v>
      </c>
    </row>
    <row r="1319" spans="1:14" ht="18" customHeight="1" x14ac:dyDescent="0.2">
      <c r="A1319" s="10">
        <f t="shared" si="111"/>
        <v>357</v>
      </c>
      <c r="B1319" s="51" t="e">
        <f t="shared" si="116"/>
        <v>#REF!</v>
      </c>
      <c r="C1319" s="5" t="s">
        <v>2520</v>
      </c>
      <c r="D1319" s="6">
        <f>SUM(сходові!N1321)</f>
        <v>0</v>
      </c>
      <c r="E1319" s="6">
        <f>SUM(прибудинкова!M1321)</f>
        <v>0</v>
      </c>
      <c r="F1319" s="6">
        <f>'слюсарі х.в.'!P1321+'слюсарі кан'!P1321+'слюсарі ц.о.'!P898+'слюсарі г.в.'!P891+зварювальник!L1321+аварійки!J1321</f>
        <v>0.42461850579403804</v>
      </c>
      <c r="G1319" s="6">
        <f>'дератизація '!I1321</f>
        <v>0</v>
      </c>
      <c r="H1319" s="6">
        <f>SUM(димовенти!Q1321)</f>
        <v>0.15688228603613813</v>
      </c>
      <c r="I1319" s="6">
        <f>'під зими'!L1321+майстерні!L1321+покрівлі!N1321+маляри!L1321</f>
        <v>0.20400332416773695</v>
      </c>
      <c r="J1319" s="6">
        <f>електрики!P1321</f>
        <v>5.3557426088218327E-2</v>
      </c>
      <c r="K1319" s="4">
        <f t="shared" si="112"/>
        <v>0.83906154208613148</v>
      </c>
      <c r="L1319" s="4">
        <f t="shared" si="115"/>
        <v>2.5171846262583942E-2</v>
      </c>
      <c r="M1319" s="4">
        <f t="shared" si="113"/>
        <v>0.86423338834871544</v>
      </c>
      <c r="N1319" s="4">
        <f t="shared" si="114"/>
        <v>1.0370800660184585</v>
      </c>
    </row>
    <row r="1320" spans="1:14" ht="18" customHeight="1" x14ac:dyDescent="0.2">
      <c r="A1320" s="10">
        <f t="shared" si="111"/>
        <v>358</v>
      </c>
      <c r="B1320" s="51" t="e">
        <f t="shared" si="116"/>
        <v>#REF!</v>
      </c>
      <c r="C1320" s="5" t="s">
        <v>2521</v>
      </c>
      <c r="D1320" s="6">
        <f>SUM(сходові!N1322)</f>
        <v>0</v>
      </c>
      <c r="E1320" s="6">
        <f>SUM(прибудинкова!M1322)</f>
        <v>0</v>
      </c>
      <c r="F1320" s="6">
        <f>'слюсарі х.в.'!P1322+'слюсарі кан'!P1322+'слюсарі ц.о.'!P899+'слюсарі г.в.'!P892+зварювальник!L1322+аварійки!J1322</f>
        <v>0.44413549562871657</v>
      </c>
      <c r="G1320" s="6">
        <f>'дератизація '!I1322</f>
        <v>0</v>
      </c>
      <c r="H1320" s="6">
        <f>SUM(димовенти!Q1322)</f>
        <v>0.17931419564022621</v>
      </c>
      <c r="I1320" s="6">
        <f>'під зими'!L1322+майстерні!L1322+покрівлі!N1322+маляри!L1322</f>
        <v>0.21647857343142576</v>
      </c>
      <c r="J1320" s="6">
        <f>електрики!P1322</f>
        <v>6.1215367408386241E-2</v>
      </c>
      <c r="K1320" s="4">
        <f t="shared" si="112"/>
        <v>0.90114363210875481</v>
      </c>
      <c r="L1320" s="4">
        <f t="shared" si="115"/>
        <v>2.7034308963262643E-2</v>
      </c>
      <c r="M1320" s="4">
        <f t="shared" si="113"/>
        <v>0.92817794107201745</v>
      </c>
      <c r="N1320" s="4">
        <f t="shared" si="114"/>
        <v>1.1138135292864209</v>
      </c>
    </row>
    <row r="1321" spans="1:14" ht="18" customHeight="1" x14ac:dyDescent="0.2">
      <c r="A1321" s="10">
        <f t="shared" si="111"/>
        <v>359</v>
      </c>
      <c r="B1321" s="51" t="e">
        <f t="shared" si="116"/>
        <v>#REF!</v>
      </c>
      <c r="C1321" s="5" t="s">
        <v>2522</v>
      </c>
      <c r="D1321" s="6">
        <f>SUM(сходові!N1323)</f>
        <v>0</v>
      </c>
      <c r="E1321" s="6">
        <f>SUM(прибудинкова!M1323)</f>
        <v>0</v>
      </c>
      <c r="F1321" s="6">
        <f>'слюсарі х.в.'!P1323+'слюсарі кан'!P1323+'слюсарі ц.о.'!P900+'слюсарі г.в.'!P893+зварювальник!L1323+аварійки!J1323</f>
        <v>0.50443983826867089</v>
      </c>
      <c r="G1321" s="6">
        <f>'дератизація '!I1323</f>
        <v>0</v>
      </c>
      <c r="H1321" s="6">
        <f>SUM(димовенти!Q1323)</f>
        <v>0.24862516901737103</v>
      </c>
      <c r="I1321" s="6">
        <f>'під зими'!L1323+майстерні!L1323+покрівлі!N1323+маляри!L1323</f>
        <v>0.22016377068646525</v>
      </c>
      <c r="J1321" s="6">
        <f>електрики!P1323</f>
        <v>8.4877167778211346E-2</v>
      </c>
      <c r="K1321" s="4">
        <f t="shared" si="112"/>
        <v>1.0581059457507185</v>
      </c>
      <c r="L1321" s="4">
        <f t="shared" si="115"/>
        <v>3.1743178372521552E-2</v>
      </c>
      <c r="M1321" s="4">
        <f t="shared" si="113"/>
        <v>1.08984912412324</v>
      </c>
      <c r="N1321" s="4">
        <f t="shared" si="114"/>
        <v>1.307818948947888</v>
      </c>
    </row>
    <row r="1322" spans="1:14" ht="18" customHeight="1" x14ac:dyDescent="0.2">
      <c r="A1322" s="10">
        <f t="shared" si="111"/>
        <v>360</v>
      </c>
      <c r="B1322" s="51" t="e">
        <f>B1321</f>
        <v>#REF!</v>
      </c>
      <c r="C1322" s="5" t="s">
        <v>2523</v>
      </c>
      <c r="D1322" s="6">
        <f>SUM(сходові!N1324)</f>
        <v>0</v>
      </c>
      <c r="E1322" s="6">
        <f>SUM(прибудинкова!M1324)</f>
        <v>0</v>
      </c>
      <c r="F1322" s="6">
        <f>'слюсарі х.в.'!P1324+'слюсарі кан'!P1324+'слюсарі ц.о.'!P901+'слюсарі г.в.'!P894+зварювальник!L1324+аварійки!J1324</f>
        <v>0.44003707609333076</v>
      </c>
      <c r="G1322" s="6">
        <f>'дератизація '!I1324</f>
        <v>7.5598365440747214E-3</v>
      </c>
      <c r="H1322" s="6">
        <f>SUM(димовенти!Q1324)</f>
        <v>0.1746036651067702</v>
      </c>
      <c r="I1322" s="6">
        <f>'під зими'!L1324+майстерні!L1324+покрівлі!N1324+маляри!L1324</f>
        <v>0.2122059168549808</v>
      </c>
      <c r="J1322" s="6">
        <f>електрики!P1324</f>
        <v>5.9607257931808662E-2</v>
      </c>
      <c r="K1322" s="4">
        <f t="shared" si="112"/>
        <v>0.89401375253096516</v>
      </c>
      <c r="L1322" s="4">
        <f t="shared" si="115"/>
        <v>2.6820412575928952E-2</v>
      </c>
      <c r="M1322" s="4">
        <f t="shared" si="113"/>
        <v>0.92083416510689409</v>
      </c>
      <c r="N1322" s="4">
        <f t="shared" si="114"/>
        <v>1.1050009981282729</v>
      </c>
    </row>
    <row r="1323" spans="1:14" ht="18" customHeight="1" x14ac:dyDescent="0.2">
      <c r="A1323" s="10">
        <f t="shared" si="111"/>
        <v>361</v>
      </c>
      <c r="B1323" s="51" t="e">
        <f t="shared" si="116"/>
        <v>#REF!</v>
      </c>
      <c r="C1323" s="5" t="s">
        <v>2524</v>
      </c>
      <c r="D1323" s="6">
        <f>SUM(сходові!N1325)</f>
        <v>0</v>
      </c>
      <c r="E1323" s="6">
        <f>SUM(прибудинкова!M1325)</f>
        <v>0</v>
      </c>
      <c r="F1323" s="6">
        <f>'слюсарі х.в.'!P1325+'слюсарі кан'!P1325+'слюсарі ц.о.'!P902+'слюсарі г.в.'!P895+зварювальник!L1325+аварійки!J1325</f>
        <v>0.44048179140591359</v>
      </c>
      <c r="G1323" s="6">
        <f>'дератизація '!I1325</f>
        <v>7.7283372365339574E-3</v>
      </c>
      <c r="H1323" s="6">
        <f>SUM(димовенти!Q1325)</f>
        <v>0.17511479995778531</v>
      </c>
      <c r="I1323" s="6">
        <f>'під зими'!L1325+майстерні!L1325+покрівлі!N1325+маляри!L1325</f>
        <v>0.2124775744584263</v>
      </c>
      <c r="J1323" s="6">
        <f>електрики!P1325</f>
        <v>5.9781752246597326E-2</v>
      </c>
      <c r="K1323" s="4">
        <f t="shared" si="112"/>
        <v>0.89558425530525643</v>
      </c>
      <c r="L1323" s="4">
        <f t="shared" si="115"/>
        <v>2.6867527659157692E-2</v>
      </c>
      <c r="M1323" s="4">
        <f t="shared" si="113"/>
        <v>0.9224517829644141</v>
      </c>
      <c r="N1323" s="4">
        <f t="shared" si="114"/>
        <v>1.1069421395572969</v>
      </c>
    </row>
    <row r="1324" spans="1:14" ht="18" customHeight="1" x14ac:dyDescent="0.2">
      <c r="A1324" s="10">
        <f t="shared" si="111"/>
        <v>362</v>
      </c>
      <c r="B1324" s="51" t="e">
        <f t="shared" si="116"/>
        <v>#REF!</v>
      </c>
      <c r="C1324" s="5" t="s">
        <v>2525</v>
      </c>
      <c r="D1324" s="6">
        <f>SUM(сходові!N1326)</f>
        <v>0</v>
      </c>
      <c r="E1324" s="6">
        <f>SUM(прибудинкова!M1326)</f>
        <v>0</v>
      </c>
      <c r="F1324" s="6">
        <f>'слюсарі х.в.'!P1326+'слюсарі кан'!P1326+'слюсарі ц.о.'!P903+'слюсарі г.в.'!P896+зварювальник!L1326+аварійки!J1326</f>
        <v>0.43733675655541371</v>
      </c>
      <c r="G1324" s="6">
        <f>'дератизація '!I1326</f>
        <v>6.0636467889908247E-3</v>
      </c>
      <c r="H1324" s="6">
        <f>SUM(димовенти!Q1326)</f>
        <v>0.17150004491278517</v>
      </c>
      <c r="I1324" s="6">
        <f>'під зими'!L1326+майстерні!L1326+покрівлі!N1326+маляри!L1326</f>
        <v>0.21306299690538527</v>
      </c>
      <c r="J1324" s="6">
        <f>електрики!P1326</f>
        <v>5.8547725250681332E-2</v>
      </c>
      <c r="K1324" s="4">
        <f t="shared" si="112"/>
        <v>0.88651117041325633</v>
      </c>
      <c r="L1324" s="4">
        <f t="shared" si="115"/>
        <v>2.659533511239769E-2</v>
      </c>
      <c r="M1324" s="4">
        <f t="shared" si="113"/>
        <v>0.91310650552565398</v>
      </c>
      <c r="N1324" s="4">
        <f t="shared" si="114"/>
        <v>1.0957278066307847</v>
      </c>
    </row>
    <row r="1325" spans="1:14" ht="18" customHeight="1" x14ac:dyDescent="0.2">
      <c r="A1325" s="10">
        <f t="shared" si="111"/>
        <v>363</v>
      </c>
      <c r="B1325" s="51" t="e">
        <f t="shared" si="116"/>
        <v>#REF!</v>
      </c>
      <c r="C1325" s="5" t="s">
        <v>2526</v>
      </c>
      <c r="D1325" s="6">
        <f>SUM(сходові!N1327)</f>
        <v>0</v>
      </c>
      <c r="E1325" s="6">
        <f>SUM(прибудинкова!M1327)</f>
        <v>0</v>
      </c>
      <c r="F1325" s="6">
        <f>'слюсарі х.в.'!P1327+'слюсарі кан'!P1327+'слюсарі ц.о.'!P904+'слюсарі г.в.'!P897+зварювальник!L1327+аварійки!J1327</f>
        <v>0.43746520513323905</v>
      </c>
      <c r="G1325" s="6">
        <f>'дератизація '!I1327</f>
        <v>5.9971305595408891E-3</v>
      </c>
      <c r="H1325" s="6">
        <f>SUM(димовенти!Q1327)</f>
        <v>0.17164767766306879</v>
      </c>
      <c r="I1325" s="6">
        <f>'під зими'!L1327+майстерні!L1327+покрівлі!N1327+маляри!L1327</f>
        <v>0.21369098155929084</v>
      </c>
      <c r="J1325" s="6">
        <f>електрики!P1327</f>
        <v>5.8598125014168286E-2</v>
      </c>
      <c r="K1325" s="4">
        <f t="shared" si="112"/>
        <v>0.88739911992930787</v>
      </c>
      <c r="L1325" s="4">
        <f t="shared" si="115"/>
        <v>2.6621973597879236E-2</v>
      </c>
      <c r="M1325" s="4">
        <f t="shared" si="113"/>
        <v>0.91402109352718708</v>
      </c>
      <c r="N1325" s="4">
        <f t="shared" si="114"/>
        <v>1.0968253122326244</v>
      </c>
    </row>
    <row r="1326" spans="1:14" ht="18" customHeight="1" x14ac:dyDescent="0.2">
      <c r="A1326" s="10">
        <f t="shared" si="111"/>
        <v>364</v>
      </c>
      <c r="B1326" s="51" t="e">
        <f t="shared" si="116"/>
        <v>#REF!</v>
      </c>
      <c r="C1326" s="5" t="s">
        <v>2527</v>
      </c>
      <c r="D1326" s="6">
        <f>SUM(сходові!N1328)</f>
        <v>0</v>
      </c>
      <c r="E1326" s="6">
        <f>SUM(прибудинкова!M1328)</f>
        <v>0</v>
      </c>
      <c r="F1326" s="6">
        <f>'слюсарі х.в.'!P1328+'слюсарі кан'!P1328+'слюсарі ц.о.'!P905+'слюсарі г.в.'!P898+зварювальник!L1328+аварійки!J1328</f>
        <v>0.39752393745764281</v>
      </c>
      <c r="G1326" s="6">
        <f>'дератизація '!I1328</f>
        <v>3.6785313901345289E-3</v>
      </c>
      <c r="H1326" s="6">
        <f>SUM(димовенти!Q1328)</f>
        <v>0.12574106431946355</v>
      </c>
      <c r="I1326" s="6">
        <f>'під зими'!L1328+майстерні!L1328+покрівлі!N1328+маляри!L1328</f>
        <v>0.16451710295276367</v>
      </c>
      <c r="J1326" s="6">
        <f>електрики!P1328</f>
        <v>4.2926246988728239E-2</v>
      </c>
      <c r="K1326" s="4">
        <f t="shared" si="112"/>
        <v>0.73438688310873279</v>
      </c>
      <c r="L1326" s="4">
        <f t="shared" si="115"/>
        <v>2.2031606493261982E-2</v>
      </c>
      <c r="M1326" s="4">
        <f t="shared" si="113"/>
        <v>0.75641848960199476</v>
      </c>
      <c r="N1326" s="4">
        <f t="shared" si="114"/>
        <v>0.90770218752239362</v>
      </c>
    </row>
    <row r="1327" spans="1:14" ht="18" customHeight="1" x14ac:dyDescent="0.2">
      <c r="A1327" s="10">
        <f t="shared" si="111"/>
        <v>365</v>
      </c>
      <c r="B1327" s="51" t="e">
        <f t="shared" si="116"/>
        <v>#REF!</v>
      </c>
      <c r="C1327" s="5" t="s">
        <v>2528</v>
      </c>
      <c r="D1327" s="6">
        <f>SUM(сходові!N1329)</f>
        <v>0</v>
      </c>
      <c r="E1327" s="6">
        <f>SUM(прибудинкова!M1329)</f>
        <v>0</v>
      </c>
      <c r="F1327" s="6">
        <f>'слюсарі х.в.'!P1329+'слюсарі кан'!P1329+'слюсарі ц.о.'!P906+'слюсарі г.в.'!P899+зварювальник!L1329+аварійки!J1329</f>
        <v>0.43959494934484911</v>
      </c>
      <c r="G1327" s="6">
        <f>'дератизація '!I1329</f>
        <v>6.1117578579743884E-3</v>
      </c>
      <c r="H1327" s="6">
        <f>SUM(димовенти!Q1329)</f>
        <v>0.1740955054295095</v>
      </c>
      <c r="I1327" s="6">
        <f>'під зими'!L1329+майстерні!L1329+покрівлі!N1329+маляри!L1329</f>
        <v>0.21421049111887597</v>
      </c>
      <c r="J1327" s="6">
        <f>електрики!P1329</f>
        <v>5.9433779299876741E-2</v>
      </c>
      <c r="K1327" s="4">
        <f t="shared" si="112"/>
        <v>0.89344648305108576</v>
      </c>
      <c r="L1327" s="4">
        <f t="shared" si="115"/>
        <v>2.6803394491532573E-2</v>
      </c>
      <c r="M1327" s="4">
        <f t="shared" si="113"/>
        <v>0.92024987754261833</v>
      </c>
      <c r="N1327" s="4">
        <f t="shared" si="114"/>
        <v>1.1042998530511419</v>
      </c>
    </row>
    <row r="1328" spans="1:14" ht="18" customHeight="1" x14ac:dyDescent="0.25">
      <c r="B1328" s="8"/>
      <c r="C1328" s="326" t="s">
        <v>1577</v>
      </c>
      <c r="D1328" s="2"/>
      <c r="E1328" s="2"/>
      <c r="F1328" s="2"/>
      <c r="G1328" s="2"/>
      <c r="H1328" s="2"/>
      <c r="I1328" s="2"/>
      <c r="J1328" s="2"/>
      <c r="K1328" s="2"/>
      <c r="L1328" s="2"/>
      <c r="M1328" s="2"/>
      <c r="N1328" s="2"/>
    </row>
    <row r="1329" spans="1:14" ht="18" customHeight="1" x14ac:dyDescent="0.2">
      <c r="A1329" s="2">
        <v>1</v>
      </c>
      <c r="B1329" s="2">
        <v>9</v>
      </c>
      <c r="C1329" s="5" t="s">
        <v>636</v>
      </c>
      <c r="D1329" s="6">
        <f>SUM(сходові!N1332)</f>
        <v>0.52956335106265584</v>
      </c>
      <c r="E1329" s="6">
        <f>SUM(прибудинкова!M1332)</f>
        <v>0.8140162486268766</v>
      </c>
      <c r="F1329" s="6">
        <f>'слюсарі х.в.'!P1332+'слюсарі кан'!P1332+'слюсарі ц.о.'!P909+'слюсарі г.в.'!P902+зварювальник!L1332+аварійки!J1332</f>
        <v>0.36749694452146109</v>
      </c>
      <c r="G1329" s="6">
        <f>'дератизація '!I1332</f>
        <v>1.9021319326432876E-2</v>
      </c>
      <c r="H1329" s="6">
        <f>SUM(димовенти!Q1332)</f>
        <v>4.7818122094427399E-3</v>
      </c>
      <c r="I1329" s="6">
        <f>'під зими'!L1332+майстерні!L1332+покрівлі!N1332+маляри!L1332</f>
        <v>0.18537421651939545</v>
      </c>
      <c r="J1329" s="6">
        <f>електрики!P1332</f>
        <v>6.2667915779046193E-2</v>
      </c>
      <c r="K1329" s="4">
        <f t="shared" ref="K1329:K1358" si="117">SUM(D1329,E1329,F1329,G1329,H1329,I1329,J1329)</f>
        <v>1.9829218080453106</v>
      </c>
      <c r="L1329" s="4">
        <v>3.1717940629119923E-2</v>
      </c>
      <c r="M1329" s="4">
        <f t="shared" ref="M1329:M1358" si="118">SUM(L1329+K1329)</f>
        <v>2.0146397486744307</v>
      </c>
      <c r="N1329" s="4">
        <f t="shared" ref="N1329:N1358" si="119">M1329*1.2</f>
        <v>2.4175676984093166</v>
      </c>
    </row>
    <row r="1330" spans="1:14" ht="18" customHeight="1" x14ac:dyDescent="0.2">
      <c r="A1330" s="2">
        <f t="shared" ref="A1330:A1381" si="120">A1329+1</f>
        <v>2</v>
      </c>
      <c r="B1330" s="2">
        <v>5</v>
      </c>
      <c r="C1330" s="5" t="s">
        <v>637</v>
      </c>
      <c r="D1330" s="6">
        <f>SUM(сходові!N1333)</f>
        <v>0.62300803595548304</v>
      </c>
      <c r="E1330" s="6">
        <f>SUM(прибудинкова!M1333)</f>
        <v>0.98680820500210065</v>
      </c>
      <c r="F1330" s="6">
        <f>'слюсарі х.в.'!P1333+'слюсарі кан'!P1333+'слюсарі ц.о.'!P910+'слюсарі г.в.'!P903+зварювальник!L1333+аварійки!J1333</f>
        <v>0.43448324865316901</v>
      </c>
      <c r="G1330" s="6">
        <f>'дератизація '!I1333</f>
        <v>1.1127735178604827E-2</v>
      </c>
      <c r="H1330" s="6">
        <f>SUM(димовенти!Q1333)</f>
        <v>3.1970217489969803E-2</v>
      </c>
      <c r="I1330" s="6">
        <f>'під зими'!L1333+майстерні!L1333+покрівлі!N1333+маляри!L1333</f>
        <v>0.1718846642446023</v>
      </c>
      <c r="J1330" s="6">
        <f>електрики!P1333</f>
        <v>6.1353022581211995E-2</v>
      </c>
      <c r="K1330" s="4">
        <f t="shared" si="117"/>
        <v>2.3206351291051415</v>
      </c>
      <c r="L1330" s="4">
        <v>3.6984261256472584E-2</v>
      </c>
      <c r="M1330" s="4">
        <f t="shared" si="118"/>
        <v>2.3576193903616138</v>
      </c>
      <c r="N1330" s="4">
        <f t="shared" si="119"/>
        <v>2.8291432684339366</v>
      </c>
    </row>
    <row r="1331" spans="1:14" ht="18" customHeight="1" x14ac:dyDescent="0.2">
      <c r="A1331" s="2">
        <f t="shared" si="120"/>
        <v>3</v>
      </c>
      <c r="B1331" s="2">
        <v>5</v>
      </c>
      <c r="C1331" s="5" t="s">
        <v>638</v>
      </c>
      <c r="D1331" s="6">
        <f>SUM(сходові!N1334)</f>
        <v>0.5075245601777445</v>
      </c>
      <c r="E1331" s="6">
        <f>SUM(прибудинкова!M1334)</f>
        <v>0.93871635476710635</v>
      </c>
      <c r="F1331" s="6">
        <f>'слюсарі х.в.'!P1334+'слюсарі кан'!P1334+'слюсарі ц.о.'!P911+'слюсарі г.в.'!P904+зварювальник!L1334+аварійки!J1334</f>
        <v>0.42439755438274207</v>
      </c>
      <c r="G1331" s="6">
        <f>'дератизація '!I1334</f>
        <v>1.1472494307540992E-2</v>
      </c>
      <c r="H1331" s="6">
        <f>SUM(димовенти!Q1334)</f>
        <v>3.0797725141508595E-2</v>
      </c>
      <c r="I1331" s="6">
        <f>'під зими'!L1334+майстерні!L1334+покрівлі!N1334+маляри!L1334</f>
        <v>0.17209905730536396</v>
      </c>
      <c r="J1331" s="6">
        <f>електрики!P1334</f>
        <v>5.8346525871911636E-2</v>
      </c>
      <c r="K1331" s="4">
        <f t="shared" si="117"/>
        <v>2.143354271953918</v>
      </c>
      <c r="L1331" s="4">
        <v>3.4232981501624016E-2</v>
      </c>
      <c r="M1331" s="4">
        <f t="shared" si="118"/>
        <v>2.1775872534555418</v>
      </c>
      <c r="N1331" s="4">
        <f t="shared" si="119"/>
        <v>2.6131047041466502</v>
      </c>
    </row>
    <row r="1332" spans="1:14" ht="18" customHeight="1" x14ac:dyDescent="0.2">
      <c r="A1332" s="2">
        <f t="shared" si="120"/>
        <v>4</v>
      </c>
      <c r="B1332" s="2">
        <v>5</v>
      </c>
      <c r="C1332" s="5" t="s">
        <v>639</v>
      </c>
      <c r="D1332" s="6">
        <f>SUM(сходові!N1335)</f>
        <v>0.65430594795483732</v>
      </c>
      <c r="E1332" s="6">
        <f>SUM(прибудинкова!M1335)</f>
        <v>1.0331794958743077</v>
      </c>
      <c r="F1332" s="6">
        <f>'слюсарі х.в.'!P1335+'слюсарі кан'!P1335+'слюсарі ц.о.'!P912+'слюсарі г.в.'!P905+зварювальник!L1335+аварійки!J1335</f>
        <v>0.43367028914666172</v>
      </c>
      <c r="G1332" s="6">
        <f>'дератизація '!I1335</f>
        <v>1.1174820432195814E-2</v>
      </c>
      <c r="H1332" s="6">
        <f>SUM(димовенти!Q1335)</f>
        <v>3.2062859077073513E-2</v>
      </c>
      <c r="I1332" s="6">
        <f>'під зими'!L1335+майстерні!L1335+покрівлі!N1335+маляри!L1335</f>
        <v>0.17193112486592849</v>
      </c>
      <c r="J1332" s="6">
        <f>електрики!P1335</f>
        <v>6.0677815914499313E-2</v>
      </c>
      <c r="K1332" s="4">
        <f t="shared" si="117"/>
        <v>2.3970023532655045</v>
      </c>
      <c r="L1332" s="4">
        <v>3.8031391064883513E-2</v>
      </c>
      <c r="M1332" s="4">
        <f t="shared" si="118"/>
        <v>2.4350337443303882</v>
      </c>
      <c r="N1332" s="4">
        <f t="shared" si="119"/>
        <v>2.9220404931964659</v>
      </c>
    </row>
    <row r="1333" spans="1:14" ht="18" customHeight="1" x14ac:dyDescent="0.2">
      <c r="A1333" s="2">
        <f t="shared" si="120"/>
        <v>5</v>
      </c>
      <c r="B1333" s="2">
        <v>5</v>
      </c>
      <c r="C1333" s="5" t="s">
        <v>640</v>
      </c>
      <c r="D1333" s="6">
        <f>SUM(сходові!N1336)</f>
        <v>0.65344848438923131</v>
      </c>
      <c r="E1333" s="6">
        <f>SUM(прибудинкова!M1336)</f>
        <v>1.0891859132370223</v>
      </c>
      <c r="F1333" s="6">
        <f>'слюсарі х.в.'!P1336+'слюсарі кан'!P1336+'слюсарі ц.о.'!P913+'слюсарі г.в.'!P906+зварювальник!L1336+аварійки!J1336</f>
        <v>0.43710563678249026</v>
      </c>
      <c r="G1333" s="6">
        <f>'дератизація '!I1336</f>
        <v>1.1310805329339448E-2</v>
      </c>
      <c r="H1333" s="6">
        <f>SUM(димовенти!Q1336)</f>
        <v>3.2453027726331164E-2</v>
      </c>
      <c r="I1333" s="6">
        <f>'під зими'!L1336+майстерні!L1336+покрівлі!N1336+маляри!L1336</f>
        <v>0.17265519905120819</v>
      </c>
      <c r="J1333" s="6">
        <f>електрики!P1336</f>
        <v>6.1449991550168115E-2</v>
      </c>
      <c r="K1333" s="4">
        <f t="shared" si="117"/>
        <v>2.457609058065791</v>
      </c>
      <c r="L1333" s="4">
        <v>3.8687942772185346E-2</v>
      </c>
      <c r="M1333" s="4">
        <f t="shared" si="118"/>
        <v>2.4962970008379761</v>
      </c>
      <c r="N1333" s="4">
        <f t="shared" si="119"/>
        <v>2.9955564010055711</v>
      </c>
    </row>
    <row r="1334" spans="1:14" ht="18" customHeight="1" x14ac:dyDescent="0.2">
      <c r="A1334" s="2">
        <f t="shared" si="120"/>
        <v>6</v>
      </c>
      <c r="B1334" s="2">
        <v>5</v>
      </c>
      <c r="C1334" s="5" t="s">
        <v>641</v>
      </c>
      <c r="D1334" s="6">
        <f>SUM(сходові!N1337)</f>
        <v>0.66112984528252861</v>
      </c>
      <c r="E1334" s="6">
        <f>SUM(прибудинкова!M1337)</f>
        <v>1.0356258403119738</v>
      </c>
      <c r="F1334" s="6">
        <f>'слюсарі х.в.'!P1337+'слюсарі кан'!P1337+'слюсарі ц.о.'!P914+'слюсарі г.в.'!P907+зварювальник!L1337+аварійки!J1337</f>
        <v>0.4380233872845104</v>
      </c>
      <c r="G1334" s="6">
        <f>'дератизація '!I1337</f>
        <v>1.108741335507951E-2</v>
      </c>
      <c r="H1334" s="6">
        <f>SUM(димовенти!Q1337)</f>
        <v>3.2621995596436582E-2</v>
      </c>
      <c r="I1334" s="6">
        <f>'під зими'!L1337+майстерні!L1337+покрівлі!N1337+маляри!L1337</f>
        <v>0.17303321215742465</v>
      </c>
      <c r="J1334" s="6">
        <f>електрики!P1337</f>
        <v>6.1769933167874345E-2</v>
      </c>
      <c r="K1334" s="4">
        <f t="shared" si="117"/>
        <v>2.4132916271558282</v>
      </c>
      <c r="L1334" s="4">
        <v>3.8432681304742866E-2</v>
      </c>
      <c r="M1334" s="4">
        <f t="shared" si="118"/>
        <v>2.4517243084605713</v>
      </c>
      <c r="N1334" s="4">
        <f t="shared" si="119"/>
        <v>2.9420691701526853</v>
      </c>
    </row>
    <row r="1335" spans="1:14" ht="18" customHeight="1" x14ac:dyDescent="0.2">
      <c r="A1335" s="2">
        <f t="shared" si="120"/>
        <v>7</v>
      </c>
      <c r="B1335" s="2">
        <v>5</v>
      </c>
      <c r="C1335" s="5" t="s">
        <v>642</v>
      </c>
      <c r="D1335" s="6">
        <f>SUM(сходові!N1338)</f>
        <v>0.6594918716731405</v>
      </c>
      <c r="E1335" s="6">
        <f>SUM(прибудинкова!M1338)</f>
        <v>0.9168842929074954</v>
      </c>
      <c r="F1335" s="6">
        <f>'слюсарі х.в.'!P1338+'слюсарі кан'!P1338+'слюсарі ц.о.'!P915+'слюсарі г.в.'!P908+зварювальник!L1338+аварійки!J1338</f>
        <v>0.40306337047677121</v>
      </c>
      <c r="G1335" s="6">
        <f>'дератизація '!I1338</f>
        <v>1.078981441519206E-2</v>
      </c>
      <c r="H1335" s="6">
        <f>SUM(димовенти!Q1338)</f>
        <v>2.4315084363428711E-2</v>
      </c>
      <c r="I1335" s="6">
        <f>'під зими'!L1338+майстерні!L1338+покрівлі!N1338+маляри!L1338</f>
        <v>0.17130636127109708</v>
      </c>
      <c r="J1335" s="6">
        <f>електрики!P1338</f>
        <v>4.9582345901091091E-2</v>
      </c>
      <c r="K1335" s="4">
        <f t="shared" si="117"/>
        <v>2.2354331410082158</v>
      </c>
      <c r="L1335" s="4">
        <v>3.5628297011552235E-2</v>
      </c>
      <c r="M1335" s="4">
        <f t="shared" si="118"/>
        <v>2.271061438019768</v>
      </c>
      <c r="N1335" s="4">
        <f t="shared" si="119"/>
        <v>2.7252737256237216</v>
      </c>
    </row>
    <row r="1336" spans="1:14" ht="18" customHeight="1" x14ac:dyDescent="0.2">
      <c r="A1336" s="2">
        <f t="shared" si="120"/>
        <v>8</v>
      </c>
      <c r="B1336" s="2">
        <v>5</v>
      </c>
      <c r="C1336" s="5" t="s">
        <v>643</v>
      </c>
      <c r="D1336" s="6">
        <f>SUM(сходові!N1339)</f>
        <v>0.8068678069203763</v>
      </c>
      <c r="E1336" s="6">
        <f>SUM(прибудинкова!M1339)</f>
        <v>0.92430750865203481</v>
      </c>
      <c r="F1336" s="6">
        <f>'слюсарі х.в.'!P1339+'слюсарі кан'!P1339+'слюсарі ц.о.'!P916+'слюсарі г.в.'!P909+зварювальник!L1339+аварійки!J1339</f>
        <v>0.42324594634787116</v>
      </c>
      <c r="G1336" s="6">
        <f>'дератизація '!I1339</f>
        <v>1.5212248652911028E-2</v>
      </c>
      <c r="H1336" s="6">
        <f>SUM(димовенти!Q1339)</f>
        <v>2.1358076899091281E-2</v>
      </c>
      <c r="I1336" s="6">
        <f>'під зими'!L1339+майстерні!L1339+покрівлі!N1339+маляри!L1339</f>
        <v>0.18748803515962234</v>
      </c>
      <c r="J1336" s="6">
        <f>електрики!P1339</f>
        <v>5.6618295169944169E-2</v>
      </c>
      <c r="K1336" s="4">
        <f t="shared" si="117"/>
        <v>2.4350979178018517</v>
      </c>
      <c r="L1336" s="4">
        <v>3.8801223821462338E-2</v>
      </c>
      <c r="M1336" s="4">
        <f t="shared" si="118"/>
        <v>2.4738991416233143</v>
      </c>
      <c r="N1336" s="4">
        <f t="shared" si="119"/>
        <v>2.9686789699479772</v>
      </c>
    </row>
    <row r="1337" spans="1:14" ht="18" customHeight="1" x14ac:dyDescent="0.2">
      <c r="A1337" s="2">
        <f t="shared" si="120"/>
        <v>9</v>
      </c>
      <c r="B1337" s="2">
        <v>9</v>
      </c>
      <c r="C1337" s="5" t="s">
        <v>644</v>
      </c>
      <c r="D1337" s="6">
        <f>SUM(сходові!N1340)</f>
        <v>0.49809816042222216</v>
      </c>
      <c r="E1337" s="6">
        <f>SUM(прибудинкова!M1340)</f>
        <v>0.83926066939925492</v>
      </c>
      <c r="F1337" s="6">
        <f>'слюсарі х.в.'!P1340+'слюсарі кан'!P1340+'слюсарі ц.о.'!P917+'слюсарі г.в.'!P910+зварювальник!L1340+аварійки!J1340</f>
        <v>0.38218778392002373</v>
      </c>
      <c r="G1337" s="6">
        <f>'дератизація '!I1340</f>
        <v>5.8172571525982337E-3</v>
      </c>
      <c r="H1337" s="6">
        <f>SUM(димовенти!Q1340)</f>
        <v>7.0927150658557162E-3</v>
      </c>
      <c r="I1337" s="6">
        <f>'під зими'!L1340+майстерні!L1340+покрівлі!N1340+маляри!L1340</f>
        <v>0.15149049948828977</v>
      </c>
      <c r="J1337" s="6">
        <f>електрики!P1340</f>
        <v>4.7149590233852359E-2</v>
      </c>
      <c r="K1337" s="4">
        <f t="shared" si="117"/>
        <v>1.9310966756820971</v>
      </c>
      <c r="L1337" s="4">
        <v>3.0720553642805237E-2</v>
      </c>
      <c r="M1337" s="4">
        <f t="shared" si="118"/>
        <v>1.9618172293249023</v>
      </c>
      <c r="N1337" s="4">
        <f t="shared" si="119"/>
        <v>2.3541806751898826</v>
      </c>
    </row>
    <row r="1338" spans="1:14" ht="18" customHeight="1" x14ac:dyDescent="0.2">
      <c r="A1338" s="2">
        <f t="shared" si="120"/>
        <v>10</v>
      </c>
      <c r="B1338" s="2">
        <v>5</v>
      </c>
      <c r="C1338" s="5" t="s">
        <v>645</v>
      </c>
      <c r="D1338" s="6">
        <f>SUM(сходові!N1341)</f>
        <v>0.68518065194051891</v>
      </c>
      <c r="E1338" s="6">
        <f>SUM(прибудинкова!M1341)</f>
        <v>0.87838824090197165</v>
      </c>
      <c r="F1338" s="6">
        <f>'слюсарі х.в.'!P1341+'слюсарі кан'!P1341+'слюсарі ц.о.'!P918+'слюсарі г.в.'!P911+зварювальник!L1341+аварійки!J1341</f>
        <v>0.41127692220782597</v>
      </c>
      <c r="G1338" s="6">
        <f>'дератизація '!I1341</f>
        <v>9.1101880405070178E-3</v>
      </c>
      <c r="H1338" s="6">
        <f>SUM(димовенти!Q1341)</f>
        <v>2.5836713766134396E-2</v>
      </c>
      <c r="I1338" s="6">
        <f>'під зими'!L1341+майстерні!L1341+покрівлі!N1341+маляри!L1341</f>
        <v>0.1709705626525006</v>
      </c>
      <c r="J1338" s="6">
        <f>електрики!P1341</f>
        <v>5.2435177089753503E-2</v>
      </c>
      <c r="K1338" s="4">
        <f t="shared" si="117"/>
        <v>2.2331984565992125</v>
      </c>
      <c r="L1338" s="4">
        <v>3.5270433046452832E-2</v>
      </c>
      <c r="M1338" s="4">
        <f t="shared" si="118"/>
        <v>2.2684688896456651</v>
      </c>
      <c r="N1338" s="4">
        <f t="shared" si="119"/>
        <v>2.7221626675747981</v>
      </c>
    </row>
    <row r="1339" spans="1:14" ht="18" customHeight="1" x14ac:dyDescent="0.2">
      <c r="A1339" s="2">
        <f t="shared" si="120"/>
        <v>11</v>
      </c>
      <c r="B1339" s="2">
        <v>5</v>
      </c>
      <c r="C1339" s="5" t="s">
        <v>646</v>
      </c>
      <c r="D1339" s="6">
        <f>SUM(сходові!N1342)</f>
        <v>0.65756059862528482</v>
      </c>
      <c r="E1339" s="6">
        <f>SUM(прибудинкова!M1342)</f>
        <v>0.99503474726155239</v>
      </c>
      <c r="F1339" s="6">
        <f>'слюсарі х.в.'!P1342+'слюсарі кан'!P1342+'слюсарі ц.о.'!P919+'слюсарі г.в.'!P912+зварювальник!L1342+аварійки!J1342</f>
        <v>0.41264020638321852</v>
      </c>
      <c r="G1339" s="6">
        <f>'дератизація '!I1342</f>
        <v>9.4499653113671242E-3</v>
      </c>
      <c r="H1339" s="6">
        <f>SUM(димовенти!Q1342)</f>
        <v>2.5952341385173959E-2</v>
      </c>
      <c r="I1339" s="6">
        <f>'під зими'!L1342+майстерні!L1342+покрівлі!N1342+маляри!L1342</f>
        <v>0.17075413525152841</v>
      </c>
      <c r="J1339" s="6">
        <f>електрики!P1342</f>
        <v>5.2899807749678909E-2</v>
      </c>
      <c r="K1339" s="4">
        <f t="shared" si="117"/>
        <v>2.3242918019678043</v>
      </c>
      <c r="L1339" s="4">
        <v>3.6700029500027709E-2</v>
      </c>
      <c r="M1339" s="4">
        <f t="shared" si="118"/>
        <v>2.3609918314678318</v>
      </c>
      <c r="N1339" s="4">
        <f t="shared" si="119"/>
        <v>2.833190197761398</v>
      </c>
    </row>
    <row r="1340" spans="1:14" ht="18" customHeight="1" x14ac:dyDescent="0.2">
      <c r="A1340" s="2">
        <f t="shared" si="120"/>
        <v>12</v>
      </c>
      <c r="B1340" s="2">
        <v>5</v>
      </c>
      <c r="C1340" s="5" t="s">
        <v>647</v>
      </c>
      <c r="D1340" s="6">
        <f>SUM(сходові!N1343)</f>
        <v>0.64654752434419238</v>
      </c>
      <c r="E1340" s="6">
        <f>SUM(прибудинкова!M1343)</f>
        <v>0.83322725034282641</v>
      </c>
      <c r="F1340" s="6">
        <f>'слюсарі х.в.'!P1343+'слюсарі кан'!P1343+'слюсарі ц.о.'!P920+'слюсарі г.в.'!P913+зварювальник!L1343+аварійки!J1343</f>
        <v>0.41331246876925665</v>
      </c>
      <c r="G1340" s="6">
        <f>'дератизація '!I1343</f>
        <v>1.0523444780325932E-2</v>
      </c>
      <c r="H1340" s="6">
        <f>SUM(димовенти!Q1343)</f>
        <v>2.4062096717336123E-2</v>
      </c>
      <c r="I1340" s="6">
        <f>'під зими'!L1343+майстерні!L1343+покрівлі!N1343+маляри!L1343</f>
        <v>0.16746261823433134</v>
      </c>
      <c r="J1340" s="6">
        <f>електрики!P1343</f>
        <v>5.3155335597647881E-2</v>
      </c>
      <c r="K1340" s="4">
        <f t="shared" si="117"/>
        <v>2.1482907387859167</v>
      </c>
      <c r="L1340" s="4">
        <v>3.4286412695426316E-2</v>
      </c>
      <c r="M1340" s="4">
        <f t="shared" si="118"/>
        <v>2.1825771514813432</v>
      </c>
      <c r="N1340" s="4">
        <f t="shared" si="119"/>
        <v>2.6190925817776116</v>
      </c>
    </row>
    <row r="1341" spans="1:14" ht="18" customHeight="1" x14ac:dyDescent="0.2">
      <c r="A1341" s="2">
        <f t="shared" si="120"/>
        <v>13</v>
      </c>
      <c r="B1341" s="2">
        <v>5</v>
      </c>
      <c r="C1341" s="5" t="s">
        <v>648</v>
      </c>
      <c r="D1341" s="6">
        <f>SUM(сходові!N1344)</f>
        <v>0.64740097472795088</v>
      </c>
      <c r="E1341" s="6">
        <f>SUM(прибудинкова!M1344)</f>
        <v>1.1174577785869806</v>
      </c>
      <c r="F1341" s="6">
        <f>'слюсарі х.в.'!P1344+'слюсарі кан'!P1344+'слюсарі ц.о.'!P921+'слюсарі г.в.'!P914+зварювальник!L1344+аварійки!J1344</f>
        <v>0.41351373855472473</v>
      </c>
      <c r="G1341" s="6">
        <f>'дератизація '!I1344</f>
        <v>1.0537335851976606E-2</v>
      </c>
      <c r="H1341" s="6">
        <f>SUM(димовенти!Q1344)</f>
        <v>2.4093858969768029E-2</v>
      </c>
      <c r="I1341" s="6">
        <f>'під зими'!L1344+майстерні!L1344+покрівлі!N1344+маляри!L1344</f>
        <v>0.16701309086270799</v>
      </c>
      <c r="J1341" s="6">
        <f>електрики!P1344</f>
        <v>5.322550126970832E-2</v>
      </c>
      <c r="K1341" s="4">
        <f t="shared" si="117"/>
        <v>2.4332422788238173</v>
      </c>
      <c r="L1341" s="4">
        <v>3.865504092486538E-2</v>
      </c>
      <c r="M1341" s="4">
        <f t="shared" si="118"/>
        <v>2.4718973197486829</v>
      </c>
      <c r="N1341" s="4">
        <f t="shared" si="119"/>
        <v>2.9662767836984192</v>
      </c>
    </row>
    <row r="1342" spans="1:14" ht="18" customHeight="1" x14ac:dyDescent="0.2">
      <c r="A1342" s="2">
        <f t="shared" si="120"/>
        <v>14</v>
      </c>
      <c r="B1342" s="2">
        <v>9</v>
      </c>
      <c r="C1342" s="5" t="s">
        <v>649</v>
      </c>
      <c r="D1342" s="6">
        <f>SUM(сходові!N1345)</f>
        <v>0.66137858381005554</v>
      </c>
      <c r="E1342" s="6">
        <f>SUM(прибудинкова!M1345)</f>
        <v>0.5259626449503626</v>
      </c>
      <c r="F1342" s="6">
        <f>'слюсарі х.в.'!P1345+'слюсарі кан'!P1345+'слюсарі ц.о.'!P922+'слюсарі г.в.'!P915+зварювальник!L1345+аварійки!J1345</f>
        <v>0.38364094358021972</v>
      </c>
      <c r="G1342" s="6">
        <f>'дератизація '!I1345</f>
        <v>7.2384463965684412E-3</v>
      </c>
      <c r="H1342" s="6">
        <f>SUM(димовенти!Q1345)</f>
        <v>1.5439833312784441E-2</v>
      </c>
      <c r="I1342" s="6">
        <f>'під зими'!L1345+майстерні!L1345+покрівлі!N1345+маляри!L1345</f>
        <v>0.14865587404325226</v>
      </c>
      <c r="J1342" s="6">
        <f>електрики!P1345</f>
        <v>4.9251188130695366E-2</v>
      </c>
      <c r="K1342" s="4">
        <f t="shared" si="117"/>
        <v>1.7915675142239385</v>
      </c>
      <c r="L1342" s="4">
        <v>2.8621521214166279E-2</v>
      </c>
      <c r="M1342" s="4">
        <f t="shared" si="118"/>
        <v>1.8201890354381047</v>
      </c>
      <c r="N1342" s="4">
        <f t="shared" si="119"/>
        <v>2.1842268425257254</v>
      </c>
    </row>
    <row r="1343" spans="1:14" ht="18" customHeight="1" x14ac:dyDescent="0.2">
      <c r="A1343" s="2">
        <f t="shared" si="120"/>
        <v>15</v>
      </c>
      <c r="B1343" s="2">
        <v>9</v>
      </c>
      <c r="C1343" s="5" t="s">
        <v>650</v>
      </c>
      <c r="D1343" s="6">
        <f>SUM(сходові!N1346)</f>
        <v>0.34587681622250399</v>
      </c>
      <c r="E1343" s="6">
        <f>SUM(прибудинкова!M1346)</f>
        <v>1.2951147951359643</v>
      </c>
      <c r="F1343" s="6">
        <f>'слюсарі х.в.'!P1346+'слюсарі кан'!P1346+'слюсарі ц.о.'!P923+'слюсарі г.в.'!P916+зварювальник!L1346+аварійки!J1346</f>
        <v>0.42555901229226789</v>
      </c>
      <c r="G1343" s="6">
        <f>'дератизація '!I1346</f>
        <v>5.4590811896585243E-3</v>
      </c>
      <c r="H1343" s="6">
        <f>SUM(димовенти!Q1346)</f>
        <v>2.1662263078215251E-2</v>
      </c>
      <c r="I1343" s="6">
        <f>'під зими'!L1346+майстерні!L1346+покрівлі!N1346+маляри!L1346</f>
        <v>0.14794709815804391</v>
      </c>
      <c r="J1343" s="6">
        <f>електрики!P1346</f>
        <v>5.7424664720799712E-2</v>
      </c>
      <c r="K1343" s="4">
        <f t="shared" si="117"/>
        <v>2.2990437307974538</v>
      </c>
      <c r="L1343" s="4">
        <v>3.6462317010155898E-2</v>
      </c>
      <c r="M1343" s="4">
        <f t="shared" si="118"/>
        <v>2.33550604780761</v>
      </c>
      <c r="N1343" s="4">
        <f t="shared" si="119"/>
        <v>2.8026072573691319</v>
      </c>
    </row>
    <row r="1344" spans="1:14" ht="18" customHeight="1" x14ac:dyDescent="0.2">
      <c r="A1344" s="2">
        <f t="shared" si="120"/>
        <v>16</v>
      </c>
      <c r="B1344" s="2">
        <v>9</v>
      </c>
      <c r="C1344" s="5" t="s">
        <v>651</v>
      </c>
      <c r="D1344" s="6">
        <f>SUM(сходові!N1347)</f>
        <v>0.35447866020931063</v>
      </c>
      <c r="E1344" s="6">
        <f>SUM(прибудинкова!M1347)</f>
        <v>1.3229281247578888</v>
      </c>
      <c r="F1344" s="6">
        <f>'слюсарі х.в.'!P1347+'слюсарі кан'!P1347+'слюсарі ц.о.'!P924+'слюсарі г.в.'!P917+зварювальник!L1347+аварійки!J1347</f>
        <v>0.42965560201670183</v>
      </c>
      <c r="G1344" s="6">
        <f>'дератизація '!I1347</f>
        <v>5.6944582793770973E-3</v>
      </c>
      <c r="H1344" s="6">
        <f>SUM(димовенти!Q1347)</f>
        <v>2.2200996519314408E-2</v>
      </c>
      <c r="I1344" s="6">
        <f>'під зими'!L1347+майстерні!L1347+покрівлі!N1347+маляри!L1347</f>
        <v>0.14862069063328795</v>
      </c>
      <c r="J1344" s="6">
        <f>електрики!P1347</f>
        <v>5.8852797465624197E-2</v>
      </c>
      <c r="K1344" s="4">
        <f t="shared" si="117"/>
        <v>2.3424313298815052</v>
      </c>
      <c r="L1344" s="4">
        <v>3.7139017509477013E-2</v>
      </c>
      <c r="M1344" s="4">
        <f t="shared" si="118"/>
        <v>2.3795703473909819</v>
      </c>
      <c r="N1344" s="4">
        <f t="shared" si="119"/>
        <v>2.8554844168691784</v>
      </c>
    </row>
    <row r="1345" spans="1:14" ht="18" customHeight="1" x14ac:dyDescent="0.2">
      <c r="A1345" s="2">
        <f t="shared" si="120"/>
        <v>17</v>
      </c>
      <c r="B1345" s="2">
        <v>5</v>
      </c>
      <c r="C1345" s="5" t="s">
        <v>652</v>
      </c>
      <c r="D1345" s="6">
        <f>SUM(сходові!N1348)</f>
        <v>0.53469466577952318</v>
      </c>
      <c r="E1345" s="6">
        <f>SUM(прибудинкова!M1348)</f>
        <v>0.82081119466848429</v>
      </c>
      <c r="F1345" s="6">
        <f>'слюсарі х.в.'!P1348+'слюсарі кан'!P1348+'слюсарі ц.о.'!P925+'слюсарі г.в.'!P918+зварювальник!L1348+аварійки!J1348</f>
        <v>0.41325011358631891</v>
      </c>
      <c r="G1345" s="6">
        <f>'дератизація '!I1348</f>
        <v>1.0314665454958538E-2</v>
      </c>
      <c r="H1345" s="6">
        <f>SUM(димовенти!Q1348)</f>
        <v>2.0043547072449493E-2</v>
      </c>
      <c r="I1345" s="6">
        <f>'під зими'!L1348+майстерні!L1348+покрівлі!N1348+маляри!L1348</f>
        <v>0.16822841948355147</v>
      </c>
      <c r="J1345" s="6">
        <f>електрики!P1348</f>
        <v>5.3133597643751307E-2</v>
      </c>
      <c r="K1345" s="4">
        <f t="shared" si="117"/>
        <v>2.0204762036890376</v>
      </c>
      <c r="L1345" s="4">
        <v>3.2293964735949032E-2</v>
      </c>
      <c r="M1345" s="4">
        <f t="shared" si="118"/>
        <v>2.0527701684249866</v>
      </c>
      <c r="N1345" s="4">
        <f t="shared" si="119"/>
        <v>2.4633242021099839</v>
      </c>
    </row>
    <row r="1346" spans="1:14" ht="18" customHeight="1" x14ac:dyDescent="0.2">
      <c r="A1346" s="2">
        <f t="shared" si="120"/>
        <v>18</v>
      </c>
      <c r="B1346" s="2">
        <v>5</v>
      </c>
      <c r="C1346" s="5" t="s">
        <v>653</v>
      </c>
      <c r="D1346" s="6">
        <f>SUM(сходові!N1349)</f>
        <v>0.44767410262514012</v>
      </c>
      <c r="E1346" s="6">
        <f>SUM(прибудинкова!M1349)</f>
        <v>0.82471527768266817</v>
      </c>
      <c r="F1346" s="6">
        <f>'слюсарі х.в.'!P1349+'слюсарі кан'!P1349+'слюсарі ц.о.'!P926+'слюсарі г.в.'!P919+зварювальник!L1349+аварійки!J1349</f>
        <v>0.41557869189454033</v>
      </c>
      <c r="G1346" s="6">
        <f>'дератизація '!I1349</f>
        <v>1.0100664247072521E-2</v>
      </c>
      <c r="H1346" s="6">
        <f>SUM(димовенти!Q1349)</f>
        <v>2.013779644351308E-2</v>
      </c>
      <c r="I1346" s="6">
        <f>'під зими'!L1349+майстерні!L1349+покрівлі!N1349+маляри!L1349</f>
        <v>0.16845114632219249</v>
      </c>
      <c r="J1346" s="6">
        <f>електрики!P1349</f>
        <v>5.3945375037768618E-2</v>
      </c>
      <c r="K1346" s="4">
        <f t="shared" si="117"/>
        <v>1.9406030542528951</v>
      </c>
      <c r="L1346" s="4">
        <v>3.1057250927826408E-2</v>
      </c>
      <c r="M1346" s="4">
        <f t="shared" si="118"/>
        <v>1.9716603051807216</v>
      </c>
      <c r="N1346" s="4">
        <f t="shared" si="119"/>
        <v>2.3659923662168656</v>
      </c>
    </row>
    <row r="1347" spans="1:14" ht="18" customHeight="1" x14ac:dyDescent="0.2">
      <c r="A1347" s="2">
        <f t="shared" si="120"/>
        <v>19</v>
      </c>
      <c r="B1347" s="2">
        <v>9</v>
      </c>
      <c r="C1347" s="5" t="s">
        <v>654</v>
      </c>
      <c r="D1347" s="6">
        <f>SUM(сходові!N1350)</f>
        <v>0.64425129521251068</v>
      </c>
      <c r="E1347" s="6">
        <f>SUM(прибудинкова!M1350)</f>
        <v>0.91653133656864194</v>
      </c>
      <c r="F1347" s="6">
        <f>'слюсарі х.в.'!P1350+'слюсарі кан'!P1350+'слюсарі ц.о.'!P927+'слюсарі г.в.'!P920+зварювальник!L1350+аварійки!J1350</f>
        <v>0.38477689142827032</v>
      </c>
      <c r="G1347" s="6">
        <f>'дератизація '!I1350</f>
        <v>6.5742528542646079E-3</v>
      </c>
      <c r="H1347" s="6">
        <f>SUM(димовенти!Q1350)</f>
        <v>1.5647132824276912E-2</v>
      </c>
      <c r="I1347" s="6">
        <f>'під зими'!L1350+майстерні!L1350+покрівлі!N1350+маляри!L1350</f>
        <v>0.15132993039628789</v>
      </c>
      <c r="J1347" s="6">
        <f>електрики!P1350</f>
        <v>5.1574694405338996E-2</v>
      </c>
      <c r="K1347" s="4">
        <f t="shared" si="117"/>
        <v>2.1706855336895914</v>
      </c>
      <c r="L1347" s="4">
        <v>3.4435737989993109E-2</v>
      </c>
      <c r="M1347" s="4">
        <f t="shared" si="118"/>
        <v>2.2051212716795847</v>
      </c>
      <c r="N1347" s="4">
        <f t="shared" si="119"/>
        <v>2.6461455260155016</v>
      </c>
    </row>
    <row r="1348" spans="1:14" ht="18" customHeight="1" x14ac:dyDescent="0.2">
      <c r="A1348" s="2">
        <f t="shared" si="120"/>
        <v>20</v>
      </c>
      <c r="B1348" s="2">
        <v>9</v>
      </c>
      <c r="C1348" s="5" t="s">
        <v>1123</v>
      </c>
      <c r="D1348" s="6">
        <f>SUM(сходові!N1351)</f>
        <v>0.76462480403068489</v>
      </c>
      <c r="E1348" s="6">
        <f>SUM(прибудинкова!M1351)</f>
        <v>0.73030291976799588</v>
      </c>
      <c r="F1348" s="6">
        <f>'слюсарі х.в.'!P1351+'слюсарі кан'!P1351+'слюсарі ц.о.'!P928+'слюсарі г.в.'!P921+зварювальник!L1351+аварійки!J1351</f>
        <v>0.38614648310643185</v>
      </c>
      <c r="G1348" s="6">
        <f>'дератизація '!I1351</f>
        <v>5.9562704197034435E-3</v>
      </c>
      <c r="H1348" s="6">
        <f>SUM(димовенти!Q1351)</f>
        <v>1.6479208660033322E-2</v>
      </c>
      <c r="I1348" s="6">
        <f>'під зими'!L1351+майстерні!L1351+покрівлі!N1351+маляри!L1351</f>
        <v>0.14878880928680879</v>
      </c>
      <c r="J1348" s="6">
        <f>електрики!P1351</f>
        <v>4.4491165714762859E-2</v>
      </c>
      <c r="K1348" s="4">
        <f t="shared" si="117"/>
        <v>2.0967896609864205</v>
      </c>
      <c r="L1348" s="4">
        <v>3.3356111123054255E-2</v>
      </c>
      <c r="M1348" s="4">
        <f t="shared" si="118"/>
        <v>2.1301457721094748</v>
      </c>
      <c r="N1348" s="4">
        <f t="shared" si="119"/>
        <v>2.5561749265313698</v>
      </c>
    </row>
    <row r="1349" spans="1:14" ht="18" customHeight="1" x14ac:dyDescent="0.2">
      <c r="A1349" s="2">
        <f t="shared" si="120"/>
        <v>21</v>
      </c>
      <c r="B1349" s="2">
        <v>9</v>
      </c>
      <c r="C1349" s="5" t="s">
        <v>1124</v>
      </c>
      <c r="D1349" s="6">
        <f>SUM(сходові!N1352)</f>
        <v>0.75390080663051229</v>
      </c>
      <c r="E1349" s="6">
        <f>SUM(прибудинкова!M1352)</f>
        <v>0.92432266164469568</v>
      </c>
      <c r="F1349" s="6">
        <f>'слюсарі х.в.'!P1352+'слюсарі кан'!P1352+'слюсарі ц.о.'!P929+'слюсарі г.в.'!P922+зварювальник!L1352+аварійки!J1352</f>
        <v>0.38682339675337163</v>
      </c>
      <c r="G1349" s="6">
        <f>'дератизація '!I1352</f>
        <v>5.8975121419367633E-3</v>
      </c>
      <c r="H1349" s="6">
        <f>SUM(димовенти!Q1352)</f>
        <v>1.6568228074442262E-2</v>
      </c>
      <c r="I1349" s="6">
        <f>'під зими'!L1352+майстерні!L1352+покрівлі!N1352+маляри!L1352</f>
        <v>0.14902526866236288</v>
      </c>
      <c r="J1349" s="6">
        <f>електрики!P1352</f>
        <v>4.3920846993562392E-2</v>
      </c>
      <c r="K1349" s="4">
        <f t="shared" si="117"/>
        <v>2.2804587209008842</v>
      </c>
      <c r="L1349" s="4">
        <v>3.6188806294526144E-2</v>
      </c>
      <c r="M1349" s="4">
        <f t="shared" si="118"/>
        <v>2.3166475271954106</v>
      </c>
      <c r="N1349" s="4">
        <f t="shared" si="119"/>
        <v>2.7799770326344926</v>
      </c>
    </row>
    <row r="1350" spans="1:14" ht="18" customHeight="1" x14ac:dyDescent="0.2">
      <c r="A1350" s="2">
        <f t="shared" si="120"/>
        <v>22</v>
      </c>
      <c r="B1350" s="2">
        <v>9</v>
      </c>
      <c r="C1350" s="5" t="s">
        <v>1125</v>
      </c>
      <c r="D1350" s="6">
        <f>SUM(сходові!N1353)</f>
        <v>0.74690482035599137</v>
      </c>
      <c r="E1350" s="6">
        <f>SUM(прибудинкова!M1353)</f>
        <v>0.85456807580890648</v>
      </c>
      <c r="F1350" s="6">
        <f>'слюсарі х.в.'!P1353+'слюсарі кан'!P1353+'слюсарі ц.о.'!P930+'слюсарі г.в.'!P923+зварювальник!L1353+аварійки!J1353</f>
        <v>0.38565427607543423</v>
      </c>
      <c r="G1350" s="6">
        <f>'дератизація '!I1353</f>
        <v>5.7936858643884721E-3</v>
      </c>
      <c r="H1350" s="6">
        <f>SUM(димовенти!Q1353)</f>
        <v>1.641447960357912E-2</v>
      </c>
      <c r="I1350" s="6">
        <f>'під зими'!L1353+майстерні!L1353+покрівлі!N1353+маляри!L1353</f>
        <v>0.14884873105441915</v>
      </c>
      <c r="J1350" s="6">
        <f>електрики!P1353</f>
        <v>4.3513273954735691E-2</v>
      </c>
      <c r="K1350" s="4">
        <f t="shared" si="117"/>
        <v>2.2016973427174547</v>
      </c>
      <c r="L1350" s="4">
        <v>3.4976911821963608E-2</v>
      </c>
      <c r="M1350" s="4">
        <f t="shared" si="118"/>
        <v>2.2366742545394183</v>
      </c>
      <c r="N1350" s="4">
        <f t="shared" si="119"/>
        <v>2.6840091054473016</v>
      </c>
    </row>
    <row r="1351" spans="1:14" ht="18" customHeight="1" x14ac:dyDescent="0.2">
      <c r="A1351" s="2">
        <f t="shared" si="120"/>
        <v>23</v>
      </c>
      <c r="B1351" s="2">
        <v>9</v>
      </c>
      <c r="C1351" s="5" t="s">
        <v>1126</v>
      </c>
      <c r="D1351" s="6">
        <f>SUM(сходові!N1354)</f>
        <v>0.76678312798984194</v>
      </c>
      <c r="E1351" s="6">
        <f>SUM(прибудинкова!M1354)</f>
        <v>1.0103346018880046</v>
      </c>
      <c r="F1351" s="6">
        <f>'слюсарі х.в.'!P1354+'слюсарі кан'!P1354+'слюсарі ц.о.'!P931+'слюсарі г.в.'!P924+зварювальник!L1354+аварійки!J1354</f>
        <v>0.38648092322431959</v>
      </c>
      <c r="G1351" s="6">
        <f>'дератизація '!I1354</f>
        <v>5.9730833207318921E-3</v>
      </c>
      <c r="H1351" s="6">
        <f>SUM(димовенти!Q1354)</f>
        <v>1.6523190139183311E-2</v>
      </c>
      <c r="I1351" s="6">
        <f>'під зими'!L1354+майстерні!L1354+покрівлі!N1354+маляри!L1354</f>
        <v>0.14877797348055699</v>
      </c>
      <c r="J1351" s="6">
        <f>електрики!P1354</f>
        <v>4.4616751947941277E-2</v>
      </c>
      <c r="K1351" s="4">
        <f t="shared" si="117"/>
        <v>2.3794896519905802</v>
      </c>
      <c r="L1351" s="4">
        <v>3.769195068911535E-2</v>
      </c>
      <c r="M1351" s="4">
        <f t="shared" si="118"/>
        <v>2.4171816026796957</v>
      </c>
      <c r="N1351" s="4">
        <f t="shared" si="119"/>
        <v>2.9006179232156346</v>
      </c>
    </row>
    <row r="1352" spans="1:14" ht="18" customHeight="1" x14ac:dyDescent="0.2">
      <c r="A1352" s="2">
        <f t="shared" si="120"/>
        <v>24</v>
      </c>
      <c r="B1352" s="2">
        <v>5</v>
      </c>
      <c r="C1352" s="5" t="s">
        <v>1127</v>
      </c>
      <c r="D1352" s="6">
        <f>SUM(сходові!N1355)</f>
        <v>0.64820973024270578</v>
      </c>
      <c r="E1352" s="6">
        <f>SUM(прибудинкова!M1355)</f>
        <v>0.67768839693872307</v>
      </c>
      <c r="F1352" s="6">
        <f>'слюсарі х.в.'!P1355+'слюсарі кан'!P1355+'слюсарі ц.о.'!P932+'слюсарі г.в.'!P925+зварювальник!L1355+аварійки!J1355</f>
        <v>0.40471071283740556</v>
      </c>
      <c r="G1352" s="6">
        <f>'дератизація '!I1355</f>
        <v>1.0632287225846217E-2</v>
      </c>
      <c r="H1352" s="6">
        <f>SUM(димовенти!Q1355)</f>
        <v>1.8920549393929866E-2</v>
      </c>
      <c r="I1352" s="6">
        <f>'під зими'!L1355+майстерні!L1355+покрівлі!N1355+маляри!L1355</f>
        <v>0.16534018447050455</v>
      </c>
      <c r="J1352" s="6">
        <f>електрики!P1355</f>
        <v>5.0156634205610888E-2</v>
      </c>
      <c r="K1352" s="4">
        <f t="shared" si="117"/>
        <v>1.975658495314726</v>
      </c>
      <c r="L1352" s="4">
        <v>3.1604478988295437E-2</v>
      </c>
      <c r="M1352" s="4">
        <f t="shared" si="118"/>
        <v>2.0072629743030213</v>
      </c>
      <c r="N1352" s="4">
        <f t="shared" si="119"/>
        <v>2.4087155691636255</v>
      </c>
    </row>
    <row r="1353" spans="1:14" ht="18" customHeight="1" x14ac:dyDescent="0.2">
      <c r="A1353" s="2">
        <f t="shared" si="120"/>
        <v>25</v>
      </c>
      <c r="B1353" s="2">
        <v>5</v>
      </c>
      <c r="C1353" s="5" t="s">
        <v>1128</v>
      </c>
      <c r="D1353" s="6">
        <f>SUM(сходові!N1356)</f>
        <v>0.62821467683744925</v>
      </c>
      <c r="E1353" s="6">
        <f>SUM(прибудинкова!M1356)</f>
        <v>0.89483633668514029</v>
      </c>
      <c r="F1353" s="6">
        <f>'слюсарі х.в.'!P1356+'слюсарі кан'!P1356+'слюсарі ц.о.'!P933+'слюсарі г.в.'!P926+зварювальник!L1356+аварійки!J1356</f>
        <v>0.40027269235703455</v>
      </c>
      <c r="G1353" s="6">
        <f>'дератизація '!I1356</f>
        <v>1.0752331331098795E-2</v>
      </c>
      <c r="H1353" s="6">
        <f>SUM(димовенти!Q1356)</f>
        <v>1.8336915150354457E-2</v>
      </c>
      <c r="I1353" s="6">
        <f>'під зими'!L1356+майстерні!L1356+покрівлі!N1356+маляри!L1356</f>
        <v>0.16485667865866255</v>
      </c>
      <c r="J1353" s="6">
        <f>електрики!P1356</f>
        <v>4.8609473567967264E-2</v>
      </c>
      <c r="K1353" s="4">
        <f t="shared" si="117"/>
        <v>2.1658791045877073</v>
      </c>
      <c r="L1353" s="4">
        <v>3.4510164582992386E-2</v>
      </c>
      <c r="M1353" s="4">
        <f t="shared" si="118"/>
        <v>2.2003892691706994</v>
      </c>
      <c r="N1353" s="4">
        <f t="shared" si="119"/>
        <v>2.6404671230048393</v>
      </c>
    </row>
    <row r="1354" spans="1:14" ht="18" customHeight="1" x14ac:dyDescent="0.2">
      <c r="A1354" s="2">
        <f t="shared" si="120"/>
        <v>26</v>
      </c>
      <c r="B1354" s="2">
        <v>5</v>
      </c>
      <c r="C1354" s="5" t="s">
        <v>1129</v>
      </c>
      <c r="D1354" s="6">
        <f>SUM(сходові!N1357)</f>
        <v>0.64709075193624321</v>
      </c>
      <c r="E1354" s="6">
        <f>SUM(прибудинкова!M1357)</f>
        <v>0.92405290444611576</v>
      </c>
      <c r="F1354" s="6">
        <f>'слюсарі х.в.'!P1357+'слюсарі кан'!P1357+'слюсарі ц.о.'!P934+'слюсарі г.в.'!P927+зварювальник!L1357+аварійки!J1357</f>
        <v>0.40566928698913574</v>
      </c>
      <c r="G1354" s="6">
        <f>'дератизація '!I1357</f>
        <v>1.0443016339645859E-2</v>
      </c>
      <c r="H1354" s="6">
        <f>SUM(димовенти!Q1357)</f>
        <v>1.888788761282665E-2</v>
      </c>
      <c r="I1354" s="6">
        <f>'під зими'!L1357+майстерні!L1357+покрівлі!N1357+маляри!L1357</f>
        <v>0.16564719088408397</v>
      </c>
      <c r="J1354" s="6">
        <f>електрики!P1357</f>
        <v>5.0490807561137059E-2</v>
      </c>
      <c r="K1354" s="4">
        <f t="shared" si="117"/>
        <v>2.2222818457691877</v>
      </c>
      <c r="L1354" s="4">
        <v>3.5386875550361907E-2</v>
      </c>
      <c r="M1354" s="4">
        <f t="shared" si="118"/>
        <v>2.2576687213195497</v>
      </c>
      <c r="N1354" s="4">
        <f t="shared" si="119"/>
        <v>2.7092024655834597</v>
      </c>
    </row>
    <row r="1355" spans="1:14" ht="18" customHeight="1" x14ac:dyDescent="0.2">
      <c r="A1355" s="2">
        <f t="shared" si="120"/>
        <v>27</v>
      </c>
      <c r="B1355" s="2">
        <v>9</v>
      </c>
      <c r="C1355" s="5" t="s">
        <v>1130</v>
      </c>
      <c r="D1355" s="6">
        <f>SUM(сходові!N1358)</f>
        <v>0.81114001168287087</v>
      </c>
      <c r="E1355" s="6">
        <f>SUM(прибудинкова!M1358)</f>
        <v>0.80584251059880097</v>
      </c>
      <c r="F1355" s="6">
        <f>'слюсарі х.в.'!P1358+'слюсарі кан'!P1358+'слюсарі ц.о.'!P935+'слюсарі г.в.'!P928+зварювальник!L1358+аварійки!J1358</f>
        <v>0.38749579131191936</v>
      </c>
      <c r="G1355" s="6">
        <f>'дератизація '!I1358</f>
        <v>6.0645209843714718E-3</v>
      </c>
      <c r="H1355" s="6">
        <f>SUM(димовенти!Q1358)</f>
        <v>1.6773133285808692E-2</v>
      </c>
      <c r="I1355" s="6">
        <f>'під зими'!L1358+майстерні!L1358+покрівлі!N1358+маляри!L1358</f>
        <v>0.14742370590852796</v>
      </c>
      <c r="J1355" s="6">
        <f>електрики!P1358</f>
        <v>4.415525384196519E-2</v>
      </c>
      <c r="K1355" s="4">
        <f t="shared" si="117"/>
        <v>2.2188949276142647</v>
      </c>
      <c r="L1355" s="4">
        <v>3.5251575036561622E-2</v>
      </c>
      <c r="M1355" s="4">
        <f t="shared" si="118"/>
        <v>2.2541465026508263</v>
      </c>
      <c r="N1355" s="4">
        <f t="shared" si="119"/>
        <v>2.7049758031809916</v>
      </c>
    </row>
    <row r="1356" spans="1:14" ht="18" customHeight="1" x14ac:dyDescent="0.2">
      <c r="A1356" s="2">
        <f t="shared" si="120"/>
        <v>28</v>
      </c>
      <c r="B1356" s="2">
        <v>5</v>
      </c>
      <c r="C1356" s="5" t="s">
        <v>1131</v>
      </c>
      <c r="D1356" s="6">
        <f>SUM(сходові!N1359)</f>
        <v>0.65563347486645662</v>
      </c>
      <c r="E1356" s="6">
        <f>SUM(прибудинкова!M1359)</f>
        <v>0.81479486316052041</v>
      </c>
      <c r="F1356" s="6">
        <f>'слюсарі х.в.'!P1359+'слюсарі кан'!P1359+'слюсарі ц.о.'!P936+'слюсарі г.в.'!P929+зварювальник!L1359+аварійки!J1359</f>
        <v>0.41771241889127819</v>
      </c>
      <c r="G1356" s="6">
        <f>'дератизація '!I1359</f>
        <v>1.0558192830250451E-2</v>
      </c>
      <c r="H1356" s="6">
        <f>SUM(димовенти!Q1359)</f>
        <v>2.063037495951791E-2</v>
      </c>
      <c r="I1356" s="6">
        <f>'під зими'!L1359+майстерні!L1359+покрівлі!N1359+маляри!L1359</f>
        <v>0.18213666997509606</v>
      </c>
      <c r="J1356" s="6">
        <f>електрики!P1359</f>
        <v>5.4689224336218548E-2</v>
      </c>
      <c r="K1356" s="4">
        <f t="shared" si="117"/>
        <v>2.1561552190193383</v>
      </c>
      <c r="L1356" s="4">
        <v>3.4446894474833512E-2</v>
      </c>
      <c r="M1356" s="4">
        <f t="shared" si="118"/>
        <v>2.1906021134941716</v>
      </c>
      <c r="N1356" s="4">
        <f t="shared" si="119"/>
        <v>2.6287225361930058</v>
      </c>
    </row>
    <row r="1357" spans="1:14" ht="18" customHeight="1" x14ac:dyDescent="0.2">
      <c r="A1357" s="2">
        <f t="shared" si="120"/>
        <v>29</v>
      </c>
      <c r="B1357" s="2">
        <v>5</v>
      </c>
      <c r="C1357" s="5" t="s">
        <v>1132</v>
      </c>
      <c r="D1357" s="6">
        <f>SUM(сходові!N1360)</f>
        <v>0.61851428571428579</v>
      </c>
      <c r="E1357" s="6">
        <f>SUM(прибудинкова!M1360)</f>
        <v>1.1532315405456974</v>
      </c>
      <c r="F1357" s="6">
        <f>'слюсарі х.в.'!P1360+'слюсарі кан'!P1360+'слюсарі ц.о.'!P937+'слюсарі г.в.'!P930+зварювальник!L1360+аварійки!J1360</f>
        <v>0.41443661735081938</v>
      </c>
      <c r="G1357" s="6">
        <f>'дератизація '!I1360</f>
        <v>1.0566685746994849E-2</v>
      </c>
      <c r="H1357" s="6">
        <f>SUM(димовенти!Q1360)</f>
        <v>2.0199581554524657E-2</v>
      </c>
      <c r="I1357" s="6">
        <f>'під зими'!L1360+майстерні!L1360+покрівлі!N1360+маляри!L1360</f>
        <v>0.16709431459193633</v>
      </c>
      <c r="J1357" s="6">
        <f>електрики!P1360</f>
        <v>5.3547230687801116E-2</v>
      </c>
      <c r="K1357" s="4">
        <f t="shared" si="117"/>
        <v>2.4375902561920602</v>
      </c>
      <c r="L1357" s="4">
        <v>3.8703563492332504E-2</v>
      </c>
      <c r="M1357" s="4">
        <f t="shared" si="118"/>
        <v>2.4762938196843924</v>
      </c>
      <c r="N1357" s="4">
        <f t="shared" si="119"/>
        <v>2.9715525836212708</v>
      </c>
    </row>
    <row r="1358" spans="1:14" ht="18" customHeight="1" x14ac:dyDescent="0.2">
      <c r="A1358" s="2">
        <f t="shared" si="120"/>
        <v>30</v>
      </c>
      <c r="B1358" s="2">
        <v>9</v>
      </c>
      <c r="C1358" s="5" t="s">
        <v>1133</v>
      </c>
      <c r="D1358" s="6">
        <f>SUM(сходові!N1361)</f>
        <v>0.76777723422039634</v>
      </c>
      <c r="E1358" s="6">
        <f>SUM(прибудинкова!M1361)</f>
        <v>0.82566653096737641</v>
      </c>
      <c r="F1358" s="6">
        <f>'слюсарі х.в.'!P1361+'слюсарі кан'!P1361+'слюсарі ц.о.'!P938+'слюсарі г.в.'!P931+зварювальник!L1361+аварійки!J1361</f>
        <v>0.38259055354292737</v>
      </c>
      <c r="G1358" s="6">
        <f>'дератизація '!I1361</f>
        <v>5.6514763284561424E-3</v>
      </c>
      <c r="H1358" s="6">
        <f>SUM(димовенти!Q1361)</f>
        <v>1.6011576239186569E-2</v>
      </c>
      <c r="I1358" s="6">
        <f>'під зими'!L1361+майстерні!L1361+покрівлі!N1361+маляри!L1361</f>
        <v>0.14725179882388492</v>
      </c>
      <c r="J1358" s="6">
        <f>електрики!P1361</f>
        <v>4.2445214235786392E-2</v>
      </c>
      <c r="K1358" s="4">
        <f t="shared" si="117"/>
        <v>2.1873943843580141</v>
      </c>
      <c r="L1358" s="4">
        <v>3.4750290758254199E-2</v>
      </c>
      <c r="M1358" s="4">
        <f t="shared" si="118"/>
        <v>2.2221446751162683</v>
      </c>
      <c r="N1358" s="4">
        <f t="shared" si="119"/>
        <v>2.6665736101395221</v>
      </c>
    </row>
    <row r="1359" spans="1:14" ht="18" customHeight="1" x14ac:dyDescent="0.2">
      <c r="A1359" s="2">
        <f t="shared" si="120"/>
        <v>31</v>
      </c>
      <c r="B1359" s="2">
        <v>9</v>
      </c>
      <c r="C1359" s="5" t="s">
        <v>1134</v>
      </c>
      <c r="D1359" s="6">
        <f>SUM(сходові!N1362)</f>
        <v>0.84510654977926514</v>
      </c>
      <c r="E1359" s="6">
        <f>SUM(прибудинкова!M1362)</f>
        <v>0.36828993055555553</v>
      </c>
      <c r="F1359" s="6">
        <f>'слюсарі х.в.'!P1362+'слюсарі кан'!P1362+'слюсарі ц.о.'!P939+'слюсарі г.в.'!P932+зварювальник!L1362+аварійки!J1362</f>
        <v>0.38690283999956054</v>
      </c>
      <c r="G1359" s="6">
        <f>'дератизація '!I1362</f>
        <v>4.783899703068294E-3</v>
      </c>
      <c r="H1359" s="6">
        <f>SUM(димовенти!Q1362)</f>
        <v>1.6426577539607704E-2</v>
      </c>
      <c r="I1359" s="6">
        <f>'під зими'!L1362+майстерні!L1362+покрівлі!N1362+маляри!L1362</f>
        <v>0.147101229608741</v>
      </c>
      <c r="J1359" s="6">
        <f>електрики!P1362</f>
        <v>4.4246768028823873E-2</v>
      </c>
      <c r="K1359" s="4">
        <f t="shared" ref="K1359:K1378" si="121">SUM(D1359,E1359,F1359,G1359,H1359,I1359,J1359)</f>
        <v>1.8128577952146223</v>
      </c>
      <c r="L1359" s="4">
        <v>2.9015105093592175E-2</v>
      </c>
      <c r="M1359" s="4">
        <f t="shared" ref="M1359:M1378" si="122">SUM(L1359+K1359)</f>
        <v>1.8418729003082146</v>
      </c>
      <c r="N1359" s="4">
        <f t="shared" ref="N1359:N1379" si="123">M1359*1.2</f>
        <v>2.2102474803698575</v>
      </c>
    </row>
    <row r="1360" spans="1:14" ht="18" customHeight="1" x14ac:dyDescent="0.2">
      <c r="A1360" s="2">
        <f t="shared" si="120"/>
        <v>32</v>
      </c>
      <c r="B1360" s="2">
        <v>5</v>
      </c>
      <c r="C1360" s="5" t="s">
        <v>1135</v>
      </c>
      <c r="D1360" s="6">
        <f>SUM(сходові!N1363)</f>
        <v>0.65886017720667067</v>
      </c>
      <c r="E1360" s="6">
        <f>SUM(прибудинкова!M1363)</f>
        <v>0.71144375140383909</v>
      </c>
      <c r="F1360" s="6">
        <f>'слюсарі х.в.'!P1363+'слюсарі кан'!P1363+'слюсарі ц.о.'!P940+'слюсарі г.в.'!P933+зварювальник!L1363+аварійки!J1363</f>
        <v>0.40602821742877349</v>
      </c>
      <c r="G1360" s="6">
        <f>'дератизація '!I1363</f>
        <v>1.0556870604903503E-2</v>
      </c>
      <c r="H1360" s="6">
        <f>SUM(димовенти!Q1363)</f>
        <v>1.9093811504591836E-2</v>
      </c>
      <c r="I1360" s="6">
        <f>'під зими'!L1363+майстерні!L1363+покрівлі!N1363+маляри!L1363</f>
        <v>0.16813499979420293</v>
      </c>
      <c r="J1360" s="6">
        <f>електрики!P1363</f>
        <v>5.0615936106693772E-2</v>
      </c>
      <c r="K1360" s="4">
        <f t="shared" si="121"/>
        <v>2.024733764049675</v>
      </c>
      <c r="L1360" s="4">
        <v>3.2369275616032533E-2</v>
      </c>
      <c r="M1360" s="4">
        <f t="shared" si="122"/>
        <v>2.0571030396657077</v>
      </c>
      <c r="N1360" s="4">
        <f t="shared" si="123"/>
        <v>2.468523647598849</v>
      </c>
    </row>
    <row r="1361" spans="1:14" ht="18" customHeight="1" x14ac:dyDescent="0.2">
      <c r="A1361" s="2">
        <f t="shared" si="120"/>
        <v>33</v>
      </c>
      <c r="B1361" s="2">
        <v>5</v>
      </c>
      <c r="C1361" s="5" t="s">
        <v>1137</v>
      </c>
      <c r="D1361" s="6">
        <f>SUM(сходові!N1364)</f>
        <v>0.63874001653333679</v>
      </c>
      <c r="E1361" s="6">
        <f>SUM(прибудинкова!M1364)</f>
        <v>0.83079144150301487</v>
      </c>
      <c r="F1361" s="6">
        <f>'слюсарі х.в.'!P1364+'слюсарі кан'!P1364+'слюсарі ц.о.'!P941+'слюсарі г.в.'!P934+зварювальник!L1364+аварійки!J1364</f>
        <v>0.41367026258039696</v>
      </c>
      <c r="G1361" s="6">
        <f>'дератизація '!I1364</f>
        <v>1.0570920854786532E-2</v>
      </c>
      <c r="H1361" s="6">
        <f>SUM(димовенти!Q1364)</f>
        <v>2.009879993607018E-2</v>
      </c>
      <c r="I1361" s="6">
        <f>'під зими'!L1364+майстерні!L1364+покрівлі!N1364+маляри!L1364</f>
        <v>0.16686364908220536</v>
      </c>
      <c r="J1361" s="6">
        <f>електрики!P1364</f>
        <v>5.3280067897428209E-2</v>
      </c>
      <c r="K1361" s="4">
        <f t="shared" si="121"/>
        <v>2.1340151583872391</v>
      </c>
      <c r="L1361" s="4">
        <v>3.4049896031161486E-2</v>
      </c>
      <c r="M1361" s="4">
        <f t="shared" si="122"/>
        <v>2.1680650544184008</v>
      </c>
      <c r="N1361" s="4">
        <f t="shared" si="123"/>
        <v>2.6016780653020808</v>
      </c>
    </row>
    <row r="1362" spans="1:14" ht="18" customHeight="1" x14ac:dyDescent="0.2">
      <c r="A1362" s="2">
        <f t="shared" si="120"/>
        <v>34</v>
      </c>
      <c r="B1362" s="2">
        <v>5</v>
      </c>
      <c r="C1362" s="5" t="s">
        <v>1136</v>
      </c>
      <c r="D1362" s="6">
        <f>SUM(сходові!N1365)</f>
        <v>0.63140156289933425</v>
      </c>
      <c r="E1362" s="6">
        <f>SUM(прибудинкова!M1365)</f>
        <v>0.7991663634434033</v>
      </c>
      <c r="F1362" s="6">
        <f>'слюсарі х.в.'!P1365+'слюсарі кан'!P1365+'слюсарі ц.о.'!P942+'слюсарі г.в.'!P935+зварювальник!L1365+аварійки!J1365</f>
        <v>0.41339915788003556</v>
      </c>
      <c r="G1362" s="6">
        <f>'дератизація '!I1365</f>
        <v>1.0586282179568817E-2</v>
      </c>
      <c r="H1362" s="6">
        <f>SUM(димовенти!Q1365)</f>
        <v>2.006314755739708E-2</v>
      </c>
      <c r="I1362" s="6">
        <f>'під зими'!L1365+майстерні!L1365+покрівлі!N1365+маляри!L1365</f>
        <v>0.16678204914140396</v>
      </c>
      <c r="J1362" s="6">
        <f>електрики!P1365</f>
        <v>5.3185556724499997E-2</v>
      </c>
      <c r="K1362" s="4">
        <f t="shared" si="121"/>
        <v>2.094584119825643</v>
      </c>
      <c r="L1362" s="4">
        <v>3.3443445314307541E-2</v>
      </c>
      <c r="M1362" s="4">
        <f t="shared" si="122"/>
        <v>2.1280275651399503</v>
      </c>
      <c r="N1362" s="4">
        <f t="shared" si="123"/>
        <v>2.5536330781679402</v>
      </c>
    </row>
    <row r="1363" spans="1:14" ht="18" customHeight="1" x14ac:dyDescent="0.2">
      <c r="A1363" s="2">
        <f t="shared" si="120"/>
        <v>35</v>
      </c>
      <c r="B1363" s="2">
        <v>5</v>
      </c>
      <c r="C1363" s="5" t="s">
        <v>1138</v>
      </c>
      <c r="D1363" s="6">
        <f>SUM(сходові!N1366)</f>
        <v>0.63469251837530916</v>
      </c>
      <c r="E1363" s="6">
        <f>SUM(прибудинкова!M1366)</f>
        <v>0.81935386186296044</v>
      </c>
      <c r="F1363" s="6">
        <f>'слюсарі х.в.'!P1366+'слюсарі кан'!P1366+'слюсарі ц.о.'!P943+'слюсарі г.в.'!P936+зварювальник!L1366+аварійки!J1366</f>
        <v>0.41419433515141724</v>
      </c>
      <c r="G1363" s="6">
        <f>'дератизація '!I1366</f>
        <v>1.0675749817117778E-2</v>
      </c>
      <c r="H1363" s="6">
        <f>SUM(димовенти!Q1366)</f>
        <v>2.0167719559113579E-2</v>
      </c>
      <c r="I1363" s="6">
        <f>'під зими'!L1366+майстерні!L1366+покрівлі!N1366+маляри!L1366</f>
        <v>0.16702138995026802</v>
      </c>
      <c r="J1363" s="6">
        <f>електрики!P1366</f>
        <v>5.3462767471875318E-2</v>
      </c>
      <c r="K1363" s="4">
        <f t="shared" si="121"/>
        <v>2.119568342188062</v>
      </c>
      <c r="L1363" s="4">
        <v>3.3829626521293621E-2</v>
      </c>
      <c r="M1363" s="4">
        <f t="shared" si="122"/>
        <v>2.1533979687093554</v>
      </c>
      <c r="N1363" s="4">
        <f t="shared" si="123"/>
        <v>2.5840775624512262</v>
      </c>
    </row>
    <row r="1364" spans="1:14" ht="18" customHeight="1" x14ac:dyDescent="0.2">
      <c r="A1364" s="2">
        <f t="shared" si="120"/>
        <v>36</v>
      </c>
      <c r="B1364" s="2">
        <v>5</v>
      </c>
      <c r="C1364" s="5" t="s">
        <v>1139</v>
      </c>
      <c r="D1364" s="6">
        <f>SUM(сходові!N1367)</f>
        <v>0.67665810119234748</v>
      </c>
      <c r="E1364" s="6">
        <f>SUM(прибудинкова!M1367)</f>
        <v>1.1380578382406019</v>
      </c>
      <c r="F1364" s="6">
        <f>'слюсарі х.в.'!P1367+'слюсарі кан'!P1367+'слюсарі ц.о.'!P944+'слюсарі г.в.'!P937+зварювальник!L1367+аварійки!J1367</f>
        <v>0.40635438903111198</v>
      </c>
      <c r="G1364" s="6">
        <f>'дератизація '!I1367</f>
        <v>1.1211623764451121E-2</v>
      </c>
      <c r="H1364" s="6">
        <f>SUM(димовенти!Q1367)</f>
        <v>1.9298881080843523E-2</v>
      </c>
      <c r="I1364" s="6">
        <f>'під зими'!L1367+майстерні!L1367+покрівлі!N1367+маляри!L1367</f>
        <v>0.16864271465696129</v>
      </c>
      <c r="J1364" s="6">
        <f>електрики!P1367</f>
        <v>5.0729644429241438E-2</v>
      </c>
      <c r="K1364" s="4">
        <f t="shared" si="121"/>
        <v>2.4709531923955588</v>
      </c>
      <c r="L1364" s="4">
        <v>3.8782167772688725E-2</v>
      </c>
      <c r="M1364" s="4">
        <f t="shared" si="122"/>
        <v>2.5097353601682473</v>
      </c>
      <c r="N1364" s="4">
        <f t="shared" si="123"/>
        <v>3.0116824322018965</v>
      </c>
    </row>
    <row r="1365" spans="1:14" ht="18" customHeight="1" x14ac:dyDescent="0.2">
      <c r="A1365" s="2">
        <f t="shared" si="120"/>
        <v>37</v>
      </c>
      <c r="B1365" s="2">
        <v>9</v>
      </c>
      <c r="C1365" s="5" t="s">
        <v>1140</v>
      </c>
      <c r="D1365" s="6">
        <f>SUM(сходові!N1368)</f>
        <v>0.74371881032990583</v>
      </c>
      <c r="E1365" s="6">
        <f>SUM(прибудинкова!M1368)</f>
        <v>0.38950242556580661</v>
      </c>
      <c r="F1365" s="6">
        <f>'слюсарі х.в.'!P1368+'слюсарі кан'!P1368+'слюсарі ц.о.'!P945+'слюсарі г.в.'!P938+зварювальник!L1368+аварійки!J1368</f>
        <v>0.37910649529620755</v>
      </c>
      <c r="G1365" s="6">
        <f>'дератизація '!I1368</f>
        <v>5.9767529975432989E-3</v>
      </c>
      <c r="H1365" s="6">
        <f>SUM(димовенти!Q1368)</f>
        <v>1.5287979151311679E-2</v>
      </c>
      <c r="I1365" s="6">
        <f>'під зими'!L1368+майстерні!L1368+покрівлі!N1368+маляри!L1368</f>
        <v>0.14638502030280776</v>
      </c>
      <c r="J1365" s="6">
        <f>електрики!P1368</f>
        <v>4.4046783890168299E-2</v>
      </c>
      <c r="K1365" s="4">
        <f t="shared" si="121"/>
        <v>1.7240242675337509</v>
      </c>
      <c r="L1365" s="4">
        <v>2.7613654995678805E-2</v>
      </c>
      <c r="M1365" s="4">
        <f t="shared" si="122"/>
        <v>1.7516379225294298</v>
      </c>
      <c r="N1365" s="4">
        <f t="shared" si="123"/>
        <v>2.1019655070353158</v>
      </c>
    </row>
    <row r="1366" spans="1:14" ht="18" customHeight="1" x14ac:dyDescent="0.2">
      <c r="A1366" s="2">
        <f t="shared" si="120"/>
        <v>38</v>
      </c>
      <c r="B1366" s="2">
        <v>9</v>
      </c>
      <c r="C1366" s="5" t="s">
        <v>1141</v>
      </c>
      <c r="D1366" s="6">
        <f>SUM(сходові!N1369)</f>
        <v>0.74843351059218877</v>
      </c>
      <c r="E1366" s="6">
        <f>SUM(прибудинкова!M1369)</f>
        <v>0.46710750505773491</v>
      </c>
      <c r="F1366" s="6">
        <f>'слюсарі х.в.'!P1369+'слюсарі кан'!P1369+'слюсарі ц.о.'!P946+'слюсарі г.в.'!P939+зварювальник!L1369+аварійки!J1369</f>
        <v>0.38581199761223939</v>
      </c>
      <c r="G1366" s="6">
        <f>'дератизація '!I1369</f>
        <v>5.8867230165212002E-3</v>
      </c>
      <c r="H1366" s="6">
        <f>SUM(димовенти!Q1369)</f>
        <v>1.6389694284976612E-2</v>
      </c>
      <c r="I1366" s="6">
        <f>'під зими'!L1369+майстерні!L1369+покрівлі!N1369+маляри!L1369</f>
        <v>0.14849315782458511</v>
      </c>
      <c r="J1366" s="6">
        <f>електрики!P1369</f>
        <v>4.371812132779683E-2</v>
      </c>
      <c r="K1366" s="4">
        <f t="shared" si="121"/>
        <v>1.8158407097160427</v>
      </c>
      <c r="L1366" s="4">
        <v>2.9057934427195953E-2</v>
      </c>
      <c r="M1366" s="4">
        <f t="shared" si="122"/>
        <v>1.8448986441432387</v>
      </c>
      <c r="N1366" s="4">
        <f t="shared" si="123"/>
        <v>2.2138783729718865</v>
      </c>
    </row>
    <row r="1367" spans="1:14" ht="18" customHeight="1" x14ac:dyDescent="0.2">
      <c r="A1367" s="2">
        <f t="shared" si="120"/>
        <v>39</v>
      </c>
      <c r="B1367" s="2">
        <v>5</v>
      </c>
      <c r="C1367" s="5" t="s">
        <v>1145</v>
      </c>
      <c r="D1367" s="6">
        <f>SUM(сходові!N1370)</f>
        <v>0.64555912434557861</v>
      </c>
      <c r="E1367" s="6">
        <f>SUM(прибудинкова!M1370)</f>
        <v>0.84624125560538133</v>
      </c>
      <c r="F1367" s="6">
        <f>'слюсарі х.в.'!P1370+'слюсарі кан'!P1370+'слюсарі ц.о.'!P947+'слюсарі г.в.'!P940+зварювальник!L1370+аварійки!J1370</f>
        <v>0.43554655502595613</v>
      </c>
      <c r="G1367" s="6">
        <f>'дератизація '!I1370</f>
        <v>1.1040668006803775E-2</v>
      </c>
      <c r="H1367" s="6">
        <f>SUM(димовенти!Q1370)</f>
        <v>3.2165983782315985E-2</v>
      </c>
      <c r="I1367" s="6">
        <f>'під зими'!L1370+майстерні!L1370+покрівлі!N1370+маляри!L1370</f>
        <v>0.17171633115628376</v>
      </c>
      <c r="J1367" s="6">
        <f>електрики!P1370</f>
        <v>6.0906472218689903E-2</v>
      </c>
      <c r="K1367" s="4">
        <f t="shared" si="121"/>
        <v>2.2031763901410097</v>
      </c>
      <c r="L1367" s="4">
        <v>3.5199314015187166E-2</v>
      </c>
      <c r="M1367" s="4">
        <f t="shared" si="122"/>
        <v>2.2383757041561969</v>
      </c>
      <c r="N1367" s="4">
        <f t="shared" si="123"/>
        <v>2.6860508449874363</v>
      </c>
    </row>
    <row r="1368" spans="1:14" ht="18" customHeight="1" x14ac:dyDescent="0.2">
      <c r="A1368" s="2">
        <f t="shared" si="120"/>
        <v>40</v>
      </c>
      <c r="B1368" s="2">
        <v>9</v>
      </c>
      <c r="C1368" s="5" t="s">
        <v>1146</v>
      </c>
      <c r="D1368" s="6">
        <f>SUM(сходові!N1371)</f>
        <v>0.8788609303413133</v>
      </c>
      <c r="E1368" s="6">
        <f>SUM(прибудинкова!M1371)</f>
        <v>0.56916516224523428</v>
      </c>
      <c r="F1368" s="6">
        <f>'слюсарі х.в.'!P1371+'слюсарі кан'!P1371+'слюсарі ц.о.'!P948+'слюсарі г.в.'!P941+зварювальник!L1371+аварійки!J1371</f>
        <v>0.44622437574228657</v>
      </c>
      <c r="G1368" s="6">
        <f>'дератизація '!I1371</f>
        <v>8.5403600888067817E-3</v>
      </c>
      <c r="H1368" s="6">
        <f>SUM(димовенти!Q1371)</f>
        <v>7.6751597650504691E-3</v>
      </c>
      <c r="I1368" s="6">
        <f>'під зими'!L1371+майстерні!L1371+покрівлі!N1371+маляри!L1371</f>
        <v>0.18073623132690253</v>
      </c>
      <c r="J1368" s="6">
        <f>електрики!P1371</f>
        <v>6.4628920995388847E-2</v>
      </c>
      <c r="K1368" s="4">
        <f t="shared" si="121"/>
        <v>2.1558311405049824</v>
      </c>
      <c r="L1368" s="4">
        <v>3.4444448982806852E-2</v>
      </c>
      <c r="M1368" s="4">
        <f t="shared" si="122"/>
        <v>2.190275589487789</v>
      </c>
      <c r="N1368" s="4">
        <f t="shared" si="123"/>
        <v>2.6283307073853468</v>
      </c>
    </row>
    <row r="1369" spans="1:14" ht="18" customHeight="1" x14ac:dyDescent="0.2">
      <c r="A1369" s="2">
        <f t="shared" si="120"/>
        <v>41</v>
      </c>
      <c r="B1369" s="2">
        <v>9</v>
      </c>
      <c r="C1369" s="5" t="s">
        <v>1142</v>
      </c>
      <c r="D1369" s="6">
        <f>SUM(сходові!N1372)</f>
        <v>0.410199262840103</v>
      </c>
      <c r="E1369" s="6">
        <f>SUM(прибудинкова!M1372)</f>
        <v>1.3201735864406781</v>
      </c>
      <c r="F1369" s="6">
        <f>'слюсарі х.в.'!P1372+'слюсарі кан'!P1372+'слюсарі ц.о.'!P949+'слюсарі г.в.'!P942+зварювальник!L1372+аварійки!J1372</f>
        <v>0.41643026447387099</v>
      </c>
      <c r="G1369" s="6">
        <f>'дератизація '!I1372</f>
        <v>7.078957604045118E-3</v>
      </c>
      <c r="H1369" s="6">
        <f>SUM(димовенти!Q1372)</f>
        <v>8.3421028354816792E-3</v>
      </c>
      <c r="I1369" s="6">
        <f>'під зими'!L1372+майстерні!L1372+покрівлі!N1372+маляри!L1372</f>
        <v>0.15493934071571308</v>
      </c>
      <c r="J1369" s="6">
        <f>електрики!P1372</f>
        <v>6.21961551673305E-2</v>
      </c>
      <c r="K1369" s="4">
        <f t="shared" si="121"/>
        <v>2.379359670077223</v>
      </c>
      <c r="L1369" s="4">
        <v>3.7631535569675911E-2</v>
      </c>
      <c r="M1369" s="4">
        <f t="shared" si="122"/>
        <v>2.416991205646899</v>
      </c>
      <c r="N1369" s="4">
        <f t="shared" si="123"/>
        <v>2.9003894467762787</v>
      </c>
    </row>
    <row r="1370" spans="1:14" ht="18" customHeight="1" x14ac:dyDescent="0.2">
      <c r="A1370" s="2">
        <f t="shared" si="120"/>
        <v>42</v>
      </c>
      <c r="B1370" s="2">
        <v>4</v>
      </c>
      <c r="C1370" s="5" t="s">
        <v>1143</v>
      </c>
      <c r="D1370" s="6">
        <f>SUM(сходові!N1373)</f>
        <v>0.99117541717541713</v>
      </c>
      <c r="E1370" s="6">
        <f>SUM(прибудинкова!M1373)</f>
        <v>0.8852291516593539</v>
      </c>
      <c r="F1370" s="6">
        <f>'слюсарі х.в.'!P1373+'слюсарі кан'!P1373+'слюсарі ц.о.'!P950+'слюсарі г.в.'!P943+зварювальник!L1373+аварійки!J1373</f>
        <v>0.30970546388571873</v>
      </c>
      <c r="G1370" s="6">
        <f>'дератизація '!I1373</f>
        <v>1.5760406889175089E-2</v>
      </c>
      <c r="H1370" s="6">
        <f>SUM(димовенти!Q1373)</f>
        <v>2.5541856132835692E-2</v>
      </c>
      <c r="I1370" s="6">
        <f>'під зими'!L1373+майстерні!L1373+покрівлі!N1373+маляри!L1373</f>
        <v>0.20068417863624444</v>
      </c>
      <c r="J1370" s="6">
        <f>електрики!P1373</f>
        <v>4.4017372054513795E-2</v>
      </c>
      <c r="K1370" s="4">
        <f t="shared" si="121"/>
        <v>2.4721138464332584</v>
      </c>
      <c r="L1370" s="4">
        <v>3.8815679567091754E-2</v>
      </c>
      <c r="M1370" s="4">
        <f t="shared" si="122"/>
        <v>2.5109295260003499</v>
      </c>
      <c r="N1370" s="4">
        <f t="shared" si="123"/>
        <v>3.0131154312004198</v>
      </c>
    </row>
    <row r="1371" spans="1:14" ht="18" customHeight="1" x14ac:dyDescent="0.2">
      <c r="A1371" s="2">
        <f t="shared" si="120"/>
        <v>43</v>
      </c>
      <c r="B1371" s="2">
        <v>5</v>
      </c>
      <c r="C1371" s="5" t="s">
        <v>1144</v>
      </c>
      <c r="D1371" s="6">
        <f>SUM(сходові!N1374)</f>
        <v>0.35012587070756435</v>
      </c>
      <c r="E1371" s="6">
        <f>SUM(прибудинкова!M1374)</f>
        <v>0.83270601653835163</v>
      </c>
      <c r="F1371" s="6">
        <f>'слюсарі х.в.'!P1374+'слюсарі кан'!P1374+'слюсарі ц.о.'!P951+'слюсарі г.в.'!P944+зварювальник!L1374+аварійки!J1374</f>
        <v>0.34805204318536398</v>
      </c>
      <c r="G1371" s="6">
        <f>'дератизація '!I1374</f>
        <v>0</v>
      </c>
      <c r="H1371" s="6">
        <f>SUM(димовенти!Q1374)</f>
        <v>3.2498027265543197E-2</v>
      </c>
      <c r="I1371" s="6">
        <f>'під зими'!L1374+майстерні!L1374+покрівлі!N1374+маляри!L1374</f>
        <v>0.1710995314534593</v>
      </c>
      <c r="J1371" s="6">
        <f>електрики!P1374</f>
        <v>5.7432851870032796E-2</v>
      </c>
      <c r="K1371" s="4">
        <f t="shared" si="121"/>
        <v>1.7919143410203155</v>
      </c>
      <c r="L1371" s="4">
        <v>2.8790499538473013E-2</v>
      </c>
      <c r="M1371" s="4">
        <f t="shared" si="122"/>
        <v>1.8207048405587885</v>
      </c>
      <c r="N1371" s="4">
        <f t="shared" si="123"/>
        <v>2.1848458086705462</v>
      </c>
    </row>
    <row r="1372" spans="1:14" ht="18" customHeight="1" x14ac:dyDescent="0.2">
      <c r="A1372" s="2">
        <f t="shared" si="120"/>
        <v>44</v>
      </c>
      <c r="B1372" s="2">
        <v>9</v>
      </c>
      <c r="C1372" s="5" t="s">
        <v>1148</v>
      </c>
      <c r="D1372" s="6">
        <f>SUM(сходові!N1375)</f>
        <v>0.90579037092413162</v>
      </c>
      <c r="E1372" s="6">
        <f>SUM(прибудинкова!M1375)</f>
        <v>0.71411454003032238</v>
      </c>
      <c r="F1372" s="6">
        <f>'слюсарі х.в.'!P1375+'слюсарі кан'!P1375+'слюсарі ц.о.'!P952+'слюсарі г.в.'!P945+зварювальник!L1375+аварійки!J1375</f>
        <v>0.38516592061801502</v>
      </c>
      <c r="G1372" s="6">
        <f>'дератизація '!I1375</f>
        <v>5.8810583459676232E-3</v>
      </c>
      <c r="H1372" s="6">
        <f>SUM(димовенти!Q1375)</f>
        <v>7.2667809151268246E-3</v>
      </c>
      <c r="I1372" s="6">
        <f>'під зими'!L1375+майстерні!L1375+покрівлі!N1375+маляри!L1375</f>
        <v>0.14895042184694801</v>
      </c>
      <c r="J1372" s="6">
        <f>електрики!P1375</f>
        <v>4.3343025902875816E-2</v>
      </c>
      <c r="K1372" s="4">
        <f t="shared" si="121"/>
        <v>2.2105121185833876</v>
      </c>
      <c r="L1372" s="4">
        <v>3.5103664562865067E-2</v>
      </c>
      <c r="M1372" s="4">
        <f t="shared" si="122"/>
        <v>2.2456157831462527</v>
      </c>
      <c r="N1372" s="4">
        <f t="shared" si="123"/>
        <v>2.6947389397755033</v>
      </c>
    </row>
    <row r="1373" spans="1:14" ht="18" customHeight="1" x14ac:dyDescent="0.2">
      <c r="A1373" s="2">
        <f t="shared" si="120"/>
        <v>45</v>
      </c>
      <c r="B1373" s="2">
        <v>9</v>
      </c>
      <c r="C1373" s="5" t="s">
        <v>1150</v>
      </c>
      <c r="D1373" s="6">
        <f>SUM(сходові!N1376)</f>
        <v>0.78766947891166472</v>
      </c>
      <c r="E1373" s="6">
        <f>SUM(прибудинкова!M1376)</f>
        <v>1.0452398813463755</v>
      </c>
      <c r="F1373" s="6">
        <f>'слюсарі х.в.'!P1376+'слюсарі кан'!P1376+'слюсарі ц.о.'!P953+'слюсарі г.в.'!P946+зварювальник!L1376+аварійки!J1376</f>
        <v>0.38547986014111124</v>
      </c>
      <c r="G1373" s="6">
        <f>'дератизація '!I1376</f>
        <v>5.7855899585692924E-3</v>
      </c>
      <c r="H1373" s="6">
        <f>SUM(димовенти!Q1376)</f>
        <v>1.6391542550371209E-2</v>
      </c>
      <c r="I1373" s="6">
        <f>'під зими'!L1376+майстерні!L1376+покрівлі!N1376+маляри!L1376</f>
        <v>0.14914838018806253</v>
      </c>
      <c r="J1373" s="6">
        <f>електрики!P1376</f>
        <v>4.3452469938765996E-2</v>
      </c>
      <c r="K1373" s="4">
        <f t="shared" si="121"/>
        <v>2.433167203034921</v>
      </c>
      <c r="L1373" s="4">
        <v>3.8533637963981793E-2</v>
      </c>
      <c r="M1373" s="4">
        <f t="shared" si="122"/>
        <v>2.4717008409989027</v>
      </c>
      <c r="N1373" s="4">
        <f t="shared" si="123"/>
        <v>2.9660410091986833</v>
      </c>
    </row>
    <row r="1374" spans="1:14" ht="18" customHeight="1" x14ac:dyDescent="0.2">
      <c r="A1374" s="2">
        <f t="shared" si="120"/>
        <v>46</v>
      </c>
      <c r="B1374" s="2">
        <v>9</v>
      </c>
      <c r="C1374" s="5" t="s">
        <v>1149</v>
      </c>
      <c r="D1374" s="6">
        <f>SUM(сходові!N1377)</f>
        <v>0.57736257794093204</v>
      </c>
      <c r="E1374" s="6">
        <f>SUM(прибудинкова!M1377)</f>
        <v>0.7736294161210312</v>
      </c>
      <c r="F1374" s="6">
        <f>'слюсарі х.в.'!P1377+'слюсарі кан'!P1377+'слюсарі ц.о.'!P954+'слюсарі г.в.'!P947+зварювальник!L1377+аварійки!J1377</f>
        <v>0.38037070627616865</v>
      </c>
      <c r="G1374" s="6">
        <f>'дератизація '!I1377</f>
        <v>7.5056718663673019E-3</v>
      </c>
      <c r="H1374" s="6">
        <f>SUM(димовенти!Q1377)</f>
        <v>1.5719649041888162E-2</v>
      </c>
      <c r="I1374" s="6">
        <f>'під зими'!L1377+майстерні!L1377+покрівлі!N1377+маляри!L1377</f>
        <v>0.15135945789090005</v>
      </c>
      <c r="J1374" s="6">
        <f>електрики!P1377</f>
        <v>4.1671342116921646E-2</v>
      </c>
      <c r="K1374" s="4">
        <f t="shared" si="121"/>
        <v>1.9476188212542092</v>
      </c>
      <c r="L1374" s="4">
        <v>3.106221016645061E-2</v>
      </c>
      <c r="M1374" s="4">
        <f t="shared" si="122"/>
        <v>1.9786810314206598</v>
      </c>
      <c r="N1374" s="4">
        <f t="shared" si="123"/>
        <v>2.3744172377047916</v>
      </c>
    </row>
    <row r="1375" spans="1:14" ht="18" customHeight="1" x14ac:dyDescent="0.2">
      <c r="A1375" s="2">
        <f t="shared" si="120"/>
        <v>47</v>
      </c>
      <c r="B1375" s="2">
        <v>5</v>
      </c>
      <c r="C1375" s="5" t="s">
        <v>655</v>
      </c>
      <c r="D1375" s="6">
        <f>SUM(сходові!N1378)</f>
        <v>0.43558758718833174</v>
      </c>
      <c r="E1375" s="6">
        <f>SUM(прибудинкова!M1378)</f>
        <v>0.71588264208909369</v>
      </c>
      <c r="F1375" s="6">
        <f>'слюсарі х.в.'!P1378+'слюсарі кан'!P1378+'слюсарі ц.о.'!P955+'слюсарі г.в.'!P948+зварювальник!L1378+аварійки!J1378</f>
        <v>0.34264847961668243</v>
      </c>
      <c r="G1375" s="6">
        <f>'дератизація '!I1378</f>
        <v>1.5890672175433022E-3</v>
      </c>
      <c r="H1375" s="6">
        <f>SUM(димовенти!Q1378)</f>
        <v>2.3610975587414304E-2</v>
      </c>
      <c r="I1375" s="6">
        <f>'під зими'!L1378+майстерні!L1378+покрівлі!N1378+маляри!L1378</f>
        <v>0.16286585601675818</v>
      </c>
      <c r="J1375" s="6">
        <f>електрики!P1378</f>
        <v>5.5308129837789551E-2</v>
      </c>
      <c r="K1375" s="4">
        <f t="shared" si="121"/>
        <v>1.7374927375536133</v>
      </c>
      <c r="L1375" s="4">
        <v>2.4516991022720425E-2</v>
      </c>
      <c r="M1375" s="4">
        <f t="shared" si="122"/>
        <v>1.7620097285763339</v>
      </c>
      <c r="N1375" s="4">
        <f t="shared" si="123"/>
        <v>2.1144116742916004</v>
      </c>
    </row>
    <row r="1376" spans="1:14" ht="18" customHeight="1" x14ac:dyDescent="0.2">
      <c r="A1376" s="2">
        <f t="shared" si="120"/>
        <v>48</v>
      </c>
      <c r="B1376" s="2">
        <v>5</v>
      </c>
      <c r="C1376" s="5" t="s">
        <v>656</v>
      </c>
      <c r="D1376" s="6">
        <f>SUM(сходові!N1379)</f>
        <v>0.2085071520586218</v>
      </c>
      <c r="E1376" s="6">
        <f>SUM(прибудинкова!M1379)</f>
        <v>0.58821088576876412</v>
      </c>
      <c r="F1376" s="6">
        <f>'слюсарі х.в.'!P1379+'слюсарі кан'!P1379+'слюсарі ц.о.'!P956+'слюсарі г.в.'!P949+зварювальник!L1379+аварійки!J1379</f>
        <v>0.37866488597832892</v>
      </c>
      <c r="G1376" s="6">
        <f>'дератизація '!I1379</f>
        <v>1.1945192645508842E-3</v>
      </c>
      <c r="H1376" s="6">
        <f>SUM(димовенти!Q1379)</f>
        <v>1.062417162693435E-2</v>
      </c>
      <c r="I1376" s="6">
        <f>'під зими'!L1379+майстерні!L1379+покрівлі!N1379+маляри!L1379</f>
        <v>0.16413126965902392</v>
      </c>
      <c r="J1376" s="6">
        <f>електрики!P1379</f>
        <v>6.8037360253414753E-2</v>
      </c>
      <c r="K1376" s="4">
        <f t="shared" si="121"/>
        <v>1.4193702446096388</v>
      </c>
      <c r="L1376" s="4">
        <v>2.2973204986681428E-2</v>
      </c>
      <c r="M1376" s="4">
        <f t="shared" si="122"/>
        <v>1.4423434495963203</v>
      </c>
      <c r="N1376" s="4">
        <f t="shared" si="123"/>
        <v>1.7308121395155844</v>
      </c>
    </row>
    <row r="1377" spans="1:14" ht="18" customHeight="1" x14ac:dyDescent="0.2">
      <c r="A1377" s="2">
        <f t="shared" si="120"/>
        <v>49</v>
      </c>
      <c r="B1377" s="2">
        <v>9</v>
      </c>
      <c r="C1377" s="13" t="s">
        <v>1147</v>
      </c>
      <c r="D1377" s="6">
        <f>SUM(сходові!N1380)</f>
        <v>0.62635623001337293</v>
      </c>
      <c r="E1377" s="6">
        <f>SUM(прибудинкова!M1380)</f>
        <v>0.76210678062678061</v>
      </c>
      <c r="F1377" s="6">
        <f>'слюсарі х.в.'!P1380+'слюсарі кан'!P1380+'слюсарі ц.о.'!P957+'слюсарі г.в.'!P950+зварювальник!L1380+аварійки!J1380</f>
        <v>0.40568909315137669</v>
      </c>
      <c r="G1377" s="6">
        <f>'дератизація '!I1380</f>
        <v>3.9194139194139192E-3</v>
      </c>
      <c r="H1377" s="6">
        <f>SUM(димовенти!Q1380)</f>
        <v>1.6327897733142662E-2</v>
      </c>
      <c r="I1377" s="6">
        <f>'під зими'!L1380+майстерні!L1380+покрівлі!N1380+маляри!L1380</f>
        <v>0.14127740201051581</v>
      </c>
      <c r="J1377" s="6">
        <f>електрики!P1380</f>
        <v>5.0497712286957382E-2</v>
      </c>
      <c r="K1377" s="4">
        <f t="shared" si="121"/>
        <v>2.0061745297415596</v>
      </c>
      <c r="L1377" s="4">
        <v>3.1945769454167827E-2</v>
      </c>
      <c r="M1377" s="4">
        <f t="shared" si="122"/>
        <v>2.0381202991957275</v>
      </c>
      <c r="N1377" s="4">
        <f t="shared" si="123"/>
        <v>2.4457443590348729</v>
      </c>
    </row>
    <row r="1378" spans="1:14" ht="18" customHeight="1" x14ac:dyDescent="0.2">
      <c r="A1378" s="2">
        <f t="shared" si="120"/>
        <v>50</v>
      </c>
      <c r="B1378" s="2">
        <v>5</v>
      </c>
      <c r="C1378" s="13" t="s">
        <v>1151</v>
      </c>
      <c r="D1378" s="6">
        <f>SUM(сходові!N1381)</f>
        <v>0.63832470884482218</v>
      </c>
      <c r="E1378" s="6">
        <f>SUM(прибудинкова!M1381)</f>
        <v>0.79162439277511432</v>
      </c>
      <c r="F1378" s="6">
        <f>'слюсарі х.в.'!P1381+'слюсарі кан'!P1381+'слюсарі ц.о.'!P958+'слюсарі г.в.'!P951+зварювальник!L1381+аварійки!J1381</f>
        <v>0.32404032512950331</v>
      </c>
      <c r="G1378" s="6">
        <f>'дератизація '!I1381</f>
        <v>3.7832038154540777E-3</v>
      </c>
      <c r="H1378" s="6">
        <f>SUM(димовенти!Q1381)</f>
        <v>1.0251834523651412E-2</v>
      </c>
      <c r="I1378" s="6">
        <f>'під зими'!L1381+майстерні!L1381+покрівлі!N1381+маляри!L1381</f>
        <v>0.17155989929123711</v>
      </c>
      <c r="J1378" s="6">
        <f>електрики!P1381</f>
        <v>2.7023418605293795E-2</v>
      </c>
      <c r="K1378" s="4">
        <f t="shared" si="121"/>
        <v>1.9666077829850763</v>
      </c>
      <c r="L1378" s="4">
        <v>3.0111365997226747E-2</v>
      </c>
      <c r="M1378" s="4">
        <f t="shared" si="122"/>
        <v>1.9967191489823031</v>
      </c>
      <c r="N1378" s="4">
        <f t="shared" si="123"/>
        <v>2.3960629787787635</v>
      </c>
    </row>
    <row r="1379" spans="1:14" ht="18" customHeight="1" x14ac:dyDescent="0.2">
      <c r="A1379" s="2">
        <f t="shared" si="120"/>
        <v>51</v>
      </c>
      <c r="B1379" s="5"/>
      <c r="C1379" s="5" t="s">
        <v>2476</v>
      </c>
      <c r="D1379" s="6">
        <f>SUM(сходові!N1382)</f>
        <v>0.47208436315702751</v>
      </c>
      <c r="E1379" s="6">
        <f>SUM(прибудинкова!M1382)</f>
        <v>1.0157052652825835</v>
      </c>
      <c r="F1379" s="6">
        <f>'слюсарі х.в.'!P1382+'слюсарі кан'!P1382+'слюсарі ц.о.'!P959+'слюсарі г.в.'!P952+зварювальник!L1382+аварійки!J1382</f>
        <v>0.50518111722919556</v>
      </c>
      <c r="G1379" s="6">
        <f>'дератизація '!I1382</f>
        <v>1.0337370242214533E-2</v>
      </c>
      <c r="H1379" s="6">
        <f>SUM(димовенти!Q1382)</f>
        <v>3.2133189742992695E-2</v>
      </c>
      <c r="I1379" s="6">
        <f>'під зими'!L1382+майстерні!L1382+покрівлі!N1382+маляри!L1382</f>
        <v>0.16787921626717678</v>
      </c>
      <c r="J1379" s="6">
        <f>електрики!P1382</f>
        <v>8.5182127127653037E-2</v>
      </c>
      <c r="K1379" s="4">
        <f>SUM(D1379,E1379,F1379,G1379,H1379,I1379,J1379)</f>
        <v>2.2885026490488438</v>
      </c>
      <c r="L1379" s="4">
        <v>3.0111365997226747E-2</v>
      </c>
      <c r="M1379" s="4">
        <f>SUM(L1379+K1379)</f>
        <v>2.3186140150460703</v>
      </c>
      <c r="N1379" s="4">
        <f t="shared" si="123"/>
        <v>2.7823368180552843</v>
      </c>
    </row>
    <row r="1380" spans="1:14" ht="18" customHeight="1" x14ac:dyDescent="0.2">
      <c r="A1380" s="2">
        <f t="shared" si="120"/>
        <v>52</v>
      </c>
      <c r="B1380" s="5"/>
      <c r="C1380" s="5" t="s">
        <v>2976</v>
      </c>
      <c r="D1380" s="6">
        <f>SUM(сходові!N1383)</f>
        <v>0.60522157868075011</v>
      </c>
      <c r="E1380" s="6">
        <f>SUM(прибудинкова!M1383)</f>
        <v>1.0900608703621457</v>
      </c>
      <c r="F1380" s="6">
        <f>'слюсарі х.в.'!P1383+'слюсарі кан'!P1383+'слюсарі ц.о.'!P960+'слюсарі г.в.'!P953+зварювальник!L1383+аварійки!J1383</f>
        <v>0.33823984165983212</v>
      </c>
      <c r="G1380" s="6">
        <f>'дератизація '!I1383</f>
        <v>0</v>
      </c>
      <c r="H1380" s="6">
        <f>SUM(димовенти!Q1383)</f>
        <v>5.8920701958789972E-3</v>
      </c>
      <c r="I1380" s="6">
        <f>'під зими'!L1383+майстерні!L1383+покрівлі!N1383+маляри!L1383</f>
        <v>0.17661521978038947</v>
      </c>
      <c r="J1380" s="6">
        <f>електрики!P1383</f>
        <v>2.6727170530916864E-2</v>
      </c>
      <c r="K1380" s="4">
        <f t="shared" ref="K1380:K1381" si="124">SUM(D1380,E1380,F1380,G1380,H1380,I1380,J1380)</f>
        <v>2.2427567512099134</v>
      </c>
      <c r="L1380" s="4">
        <v>3.0111365997226747E-2</v>
      </c>
      <c r="M1380" s="4">
        <f t="shared" ref="M1380:M1381" si="125">SUM(L1380+K1380)</f>
        <v>2.2728681172071399</v>
      </c>
      <c r="N1380" s="4">
        <f t="shared" ref="N1380:N1381" si="126">M1380*1.2</f>
        <v>2.7274417406485676</v>
      </c>
    </row>
    <row r="1381" spans="1:14" ht="18" customHeight="1" x14ac:dyDescent="0.2">
      <c r="A1381" s="2">
        <f t="shared" si="120"/>
        <v>53</v>
      </c>
      <c r="B1381" s="5"/>
      <c r="C1381" s="5" t="s">
        <v>2977</v>
      </c>
      <c r="D1381" s="6">
        <f>SUM(сходові!N1384)</f>
        <v>0.59347119379140945</v>
      </c>
      <c r="E1381" s="6">
        <f>SUM(прибудинкова!M1384)</f>
        <v>0.94158309781294236</v>
      </c>
      <c r="F1381" s="6">
        <f>'слюсарі х.в.'!P1384+'слюсарі кан'!P1384+'слюсарі ц.о.'!P961+'слюсарі г.в.'!P954+зварювальник!L1384+аварійки!J1384</f>
        <v>0.33676350705525793</v>
      </c>
      <c r="G1381" s="6">
        <f>'дератизація '!I1384</f>
        <v>0</v>
      </c>
      <c r="H1381" s="6">
        <f>SUM(димовенти!Q1384)</f>
        <v>1.6042725072944904E-2</v>
      </c>
      <c r="I1381" s="6">
        <f>'під зими'!L1384+майстерні!L1384+покрівлі!N1384+маляри!L1384</f>
        <v>0.17549169561837202</v>
      </c>
      <c r="J1381" s="6">
        <f>електрики!P1384</f>
        <v>2.6197853799813615E-2</v>
      </c>
      <c r="K1381" s="4">
        <f t="shared" si="124"/>
        <v>2.0895500731507406</v>
      </c>
      <c r="L1381" s="4">
        <v>3.0111365997226747E-2</v>
      </c>
      <c r="M1381" s="4">
        <f t="shared" si="125"/>
        <v>2.1196614391479676</v>
      </c>
      <c r="N1381" s="4">
        <f t="shared" si="126"/>
        <v>2.5435937269775608</v>
      </c>
    </row>
    <row r="1382" spans="1:14" ht="18" customHeight="1" x14ac:dyDescent="0.25">
      <c r="A1382" s="2"/>
      <c r="B1382" s="2"/>
      <c r="C1382" s="326" t="s">
        <v>324</v>
      </c>
      <c r="D1382" s="2"/>
      <c r="E1382" s="2"/>
      <c r="F1382" s="2"/>
      <c r="G1382" s="2"/>
      <c r="H1382" s="2"/>
      <c r="I1382" s="2"/>
      <c r="J1382" s="2"/>
      <c r="K1382" s="2"/>
      <c r="L1382" s="2"/>
      <c r="M1382" s="2"/>
      <c r="N1382" s="2"/>
    </row>
    <row r="1383" spans="1:14" ht="18" customHeight="1" x14ac:dyDescent="0.2">
      <c r="A1383" s="2">
        <v>1</v>
      </c>
      <c r="B1383" s="2">
        <v>9</v>
      </c>
      <c r="C1383" s="5" t="s">
        <v>1152</v>
      </c>
      <c r="D1383" s="6">
        <f>SUM(сходові!N1387)</f>
        <v>0.85841839776456363</v>
      </c>
      <c r="E1383" s="6">
        <f>SUM(прибудинкова!M1387)</f>
        <v>1.0344450566894601</v>
      </c>
      <c r="F1383" s="6">
        <f>'слюсарі х.в.'!P1387+'слюсарі кан'!P1387+'слюсарі ц.о.'!P965+'слюсарі г.в.'!P957+зварювальник!L1387+аварійки!J1387</f>
        <v>0.34670163043398117</v>
      </c>
      <c r="G1383" s="6">
        <f>'дератизація '!I1387</f>
        <v>5.7026434344429298E-3</v>
      </c>
      <c r="H1383" s="6">
        <f>SUM(димовенти!Q1387)</f>
        <v>2.5055147108259884E-2</v>
      </c>
      <c r="I1383" s="6">
        <f>'під зими'!L1387+майстерні!L1387+покрівлі!N1387+маляри!L1387</f>
        <v>0.246926182773896</v>
      </c>
      <c r="J1383" s="6">
        <f>електрики!P1387</f>
        <v>5.1891320393090044E-2</v>
      </c>
      <c r="K1383" s="4">
        <f t="shared" ref="K1383:K1419" si="127">SUM(D1383,E1383,F1383,G1383,H1383,I1383,J1383)</f>
        <v>2.5691403785976936</v>
      </c>
      <c r="L1383" s="4">
        <v>3.7452835906914395E-2</v>
      </c>
      <c r="M1383" s="4">
        <f t="shared" ref="M1383:M1419" si="128">SUM(L1383+K1383)</f>
        <v>2.606593214504608</v>
      </c>
      <c r="N1383" s="4">
        <f t="shared" ref="N1383:N1419" si="129">M1383*1.2</f>
        <v>3.1279118574055294</v>
      </c>
    </row>
    <row r="1384" spans="1:14" ht="18" customHeight="1" x14ac:dyDescent="0.2">
      <c r="A1384" s="2">
        <f t="shared" ref="A1384:A1419" si="130">1+A1383</f>
        <v>2</v>
      </c>
      <c r="B1384" s="2">
        <v>9</v>
      </c>
      <c r="C1384" s="5" t="s">
        <v>1153</v>
      </c>
      <c r="D1384" s="6">
        <f>SUM(сходові!N1388)</f>
        <v>0.89256200496000271</v>
      </c>
      <c r="E1384" s="6">
        <f>SUM(прибудинкова!M1388)</f>
        <v>1.0271498575624283</v>
      </c>
      <c r="F1384" s="6">
        <f>'слюсарі х.в.'!P1388+'слюсарі кан'!P1388+'слюсарі ц.о.'!P966+'слюсарі г.в.'!P958+зварювальник!L1388+аварійки!J1388</f>
        <v>0.34797071000738811</v>
      </c>
      <c r="G1384" s="6">
        <f>'дератизація '!I1388</f>
        <v>6.0670408008493852E-3</v>
      </c>
      <c r="H1384" s="6">
        <f>SUM(димовенти!Q1388)</f>
        <v>2.5444520375159995E-2</v>
      </c>
      <c r="I1384" s="6">
        <f>'під зими'!L1388+майстерні!L1388+покрівлі!N1388+маляри!L1388</f>
        <v>0.23947154619650371</v>
      </c>
      <c r="J1384" s="6">
        <f>електрики!P1388</f>
        <v>5.26977452309852E-2</v>
      </c>
      <c r="K1384" s="4">
        <f t="shared" si="127"/>
        <v>2.5913634251333169</v>
      </c>
      <c r="L1384" s="4">
        <v>3.7759094133793747E-2</v>
      </c>
      <c r="M1384" s="4">
        <f t="shared" si="128"/>
        <v>2.6291225192671108</v>
      </c>
      <c r="N1384" s="4">
        <f t="shared" si="129"/>
        <v>3.154947023120533</v>
      </c>
    </row>
    <row r="1385" spans="1:14" ht="18" customHeight="1" x14ac:dyDescent="0.2">
      <c r="A1385" s="2">
        <f t="shared" si="130"/>
        <v>3</v>
      </c>
      <c r="B1385" s="2">
        <v>9</v>
      </c>
      <c r="C1385" s="5" t="s">
        <v>1154</v>
      </c>
      <c r="D1385" s="6">
        <f>SUM(сходові!N1389)</f>
        <v>0.85994308001516484</v>
      </c>
      <c r="E1385" s="6">
        <f>SUM(прибудинкова!M1389)</f>
        <v>0.45500449033035406</v>
      </c>
      <c r="F1385" s="6">
        <f>'слюсарі х.в.'!P1389+'слюсарі кан'!P1389+'слюсарі ц.о.'!P967+'слюсарі г.в.'!P959+зварювальник!L1389+аварійки!J1389</f>
        <v>0.34870592409635892</v>
      </c>
      <c r="G1385" s="6">
        <f>'дератизація '!I1389</f>
        <v>5.7127722006117864E-3</v>
      </c>
      <c r="H1385" s="6">
        <f>SUM(димовенти!Q1389)</f>
        <v>2.5670095443652334E-2</v>
      </c>
      <c r="I1385" s="6">
        <f>'під зими'!L1389+майстерні!L1389+покрівлі!N1389+маляри!L1389</f>
        <v>0.28747926272697366</v>
      </c>
      <c r="J1385" s="6">
        <f>електрики!P1389</f>
        <v>5.3164930201053513E-2</v>
      </c>
      <c r="K1385" s="4">
        <f t="shared" si="127"/>
        <v>2.0356805550141694</v>
      </c>
      <c r="L1385" s="4">
        <v>3.0088352239725946E-2</v>
      </c>
      <c r="M1385" s="4">
        <f t="shared" si="128"/>
        <v>2.0657689072538954</v>
      </c>
      <c r="N1385" s="4">
        <f t="shared" si="129"/>
        <v>2.4789226887046745</v>
      </c>
    </row>
    <row r="1386" spans="1:14" ht="18" customHeight="1" x14ac:dyDescent="0.2">
      <c r="A1386" s="2">
        <f t="shared" si="130"/>
        <v>4</v>
      </c>
      <c r="B1386" s="2">
        <v>9</v>
      </c>
      <c r="C1386" s="5" t="s">
        <v>1155</v>
      </c>
      <c r="D1386" s="6">
        <f>SUM(сходові!N1390)</f>
        <v>0.86818375657584268</v>
      </c>
      <c r="E1386" s="6">
        <f>SUM(прибудинкова!M1390)</f>
        <v>0.98751423287484486</v>
      </c>
      <c r="F1386" s="6">
        <f>'слюсарі х.в.'!P1390+'слюсарі кан'!P1390+'слюсарі ц.о.'!P968+'слюсарі г.в.'!P960+зварювальник!L1390+аварійки!J1390</f>
        <v>0.34763061579058663</v>
      </c>
      <c r="G1386" s="6">
        <f>'дератизація '!I1390</f>
        <v>5.7675166471503224E-3</v>
      </c>
      <c r="H1386" s="6">
        <f>SUM(димовенти!Q1390)</f>
        <v>2.534017420252848E-2</v>
      </c>
      <c r="I1386" s="6">
        <f>'під зими'!L1390+майстерні!L1390+покрівлі!N1390+маляри!L1390</f>
        <v>0.23249273291957243</v>
      </c>
      <c r="J1386" s="6">
        <f>електрики!P1390</f>
        <v>5.2481635516984385E-2</v>
      </c>
      <c r="K1386" s="4">
        <f t="shared" si="127"/>
        <v>2.5194106645275096</v>
      </c>
      <c r="L1386" s="4">
        <v>3.6143984670675477E-2</v>
      </c>
      <c r="M1386" s="4">
        <f t="shared" si="128"/>
        <v>2.5555546491981849</v>
      </c>
      <c r="N1386" s="4">
        <f t="shared" si="129"/>
        <v>3.0666655790378217</v>
      </c>
    </row>
    <row r="1387" spans="1:14" ht="18" customHeight="1" x14ac:dyDescent="0.2">
      <c r="A1387" s="2">
        <f t="shared" si="130"/>
        <v>5</v>
      </c>
      <c r="B1387" s="2">
        <v>9</v>
      </c>
      <c r="C1387" s="5" t="s">
        <v>1156</v>
      </c>
      <c r="D1387" s="6">
        <f>SUM(сходові!N1391)</f>
        <v>0.84551585241013005</v>
      </c>
      <c r="E1387" s="6">
        <f>SUM(прибудинкова!M1391)</f>
        <v>0.99555568470246159</v>
      </c>
      <c r="F1387" s="6">
        <f>'слюсарі х.в.'!P1391+'слюсарі кан'!P1391+'слюсарі ц.о.'!P969+'слюсарі г.в.'!P961+зварювальник!L1391+аварійки!J1391</f>
        <v>0.34683435546488772</v>
      </c>
      <c r="G1387" s="6">
        <f>'дератизація '!I1391</f>
        <v>5.7119119327032923E-3</v>
      </c>
      <c r="H1387" s="6">
        <f>SUM(димовенти!Q1391)</f>
        <v>2.5095869203206844E-2</v>
      </c>
      <c r="I1387" s="6">
        <f>'під зими'!L1391+майстерні!L1391+покрівлі!N1391+маляри!L1391</f>
        <v>0.23856784833391803</v>
      </c>
      <c r="J1387" s="6">
        <f>електрики!P1391</f>
        <v>5.197565928229473E-2</v>
      </c>
      <c r="K1387" s="4">
        <f t="shared" si="127"/>
        <v>2.5092571813296023</v>
      </c>
      <c r="L1387" s="4">
        <v>3.7050073936098826E-2</v>
      </c>
      <c r="M1387" s="4">
        <f t="shared" si="128"/>
        <v>2.5463072552657011</v>
      </c>
      <c r="N1387" s="4">
        <f t="shared" si="129"/>
        <v>3.0555687063188413</v>
      </c>
    </row>
    <row r="1388" spans="1:14" ht="18" customHeight="1" x14ac:dyDescent="0.2">
      <c r="A1388" s="2">
        <f t="shared" si="130"/>
        <v>6</v>
      </c>
      <c r="B1388" s="2">
        <v>9</v>
      </c>
      <c r="C1388" s="5" t="s">
        <v>1157</v>
      </c>
      <c r="D1388" s="6">
        <f>SUM(сходові!N1392)</f>
        <v>0.86135051227115345</v>
      </c>
      <c r="E1388" s="6">
        <f>SUM(прибудинкова!M1392)</f>
        <v>0.92688748306824675</v>
      </c>
      <c r="F1388" s="6">
        <f>'слюсарі х.в.'!P1392+'слюсарі кан'!P1392+'слюсарі ц.о.'!P970+'слюсарі г.в.'!P962+зварювальник!L1392+аварійки!J1392</f>
        <v>0.34916249709818825</v>
      </c>
      <c r="G1388" s="6">
        <f>'дератизація '!I1392</f>
        <v>5.8157465744371499E-3</v>
      </c>
      <c r="H1388" s="6">
        <f>SUM(димовенти!Q1392)</f>
        <v>2.5552077320281485E-2</v>
      </c>
      <c r="I1388" s="6">
        <f>'під зими'!L1392+майстерні!L1392+покрівлі!N1392+маляри!L1392</f>
        <v>0.23983641843311665</v>
      </c>
      <c r="J1388" s="6">
        <f>електрики!P1392</f>
        <v>5.3437684348335013E-2</v>
      </c>
      <c r="K1388" s="4">
        <f t="shared" si="127"/>
        <v>2.4620424191137587</v>
      </c>
      <c r="L1388" s="4">
        <v>3.6405355255282323E-2</v>
      </c>
      <c r="M1388" s="4">
        <f t="shared" si="128"/>
        <v>2.498447774369041</v>
      </c>
      <c r="N1388" s="4">
        <f t="shared" si="129"/>
        <v>2.9981373292428493</v>
      </c>
    </row>
    <row r="1389" spans="1:14" ht="18" customHeight="1" x14ac:dyDescent="0.2">
      <c r="A1389" s="2">
        <f t="shared" si="130"/>
        <v>7</v>
      </c>
      <c r="B1389" s="2">
        <v>9</v>
      </c>
      <c r="C1389" s="5" t="s">
        <v>1158</v>
      </c>
      <c r="D1389" s="6">
        <f>SUM(сходові!N1393)</f>
        <v>0.80270236321318189</v>
      </c>
      <c r="E1389" s="6">
        <f>SUM(прибудинкова!M1393)</f>
        <v>0.79824949012875546</v>
      </c>
      <c r="F1389" s="6">
        <f>'слюсарі х.в.'!P1393+'слюсарі кан'!P1393+'слюсарі ц.о.'!P971+'слюсарі г.в.'!P963+зварювальник!L1393+аварійки!J1393</f>
        <v>0.35025390364242814</v>
      </c>
      <c r="G1389" s="6">
        <f>'дератизація '!I1393</f>
        <v>5.3800912170010881E-3</v>
      </c>
      <c r="H1389" s="6">
        <f>SUM(димовенти!Q1393)</f>
        <v>2.5786888314794421E-2</v>
      </c>
      <c r="I1389" s="6">
        <f>'під зими'!L1393+майстерні!L1393+покрівлі!N1393+маляри!L1393</f>
        <v>0.22053547095103868</v>
      </c>
      <c r="J1389" s="6">
        <f>електрики!P1393</f>
        <v>5.4124474918356015E-2</v>
      </c>
      <c r="K1389" s="4">
        <f t="shared" si="127"/>
        <v>2.2570326823855558</v>
      </c>
      <c r="L1389" s="4">
        <v>3.3489410219085691E-2</v>
      </c>
      <c r="M1389" s="4">
        <f t="shared" si="128"/>
        <v>2.2905220926046415</v>
      </c>
      <c r="N1389" s="4">
        <f t="shared" si="129"/>
        <v>2.7486265111255697</v>
      </c>
    </row>
    <row r="1390" spans="1:14" ht="18" customHeight="1" x14ac:dyDescent="0.2">
      <c r="A1390" s="2">
        <f t="shared" si="130"/>
        <v>8</v>
      </c>
      <c r="B1390" s="2">
        <v>9</v>
      </c>
      <c r="C1390" s="5" t="s">
        <v>1159</v>
      </c>
      <c r="D1390" s="6">
        <f>SUM(сходові!N1394)</f>
        <v>0.8225806140440195</v>
      </c>
      <c r="E1390" s="6">
        <f>SUM(прибудинкова!M1394)</f>
        <v>0.80943054177139218</v>
      </c>
      <c r="F1390" s="6">
        <f>'слюсарі х.в.'!P1394+'слюсарі кан'!P1394+'слюсарі ц.о.'!P972+'слюсарі г.в.'!P964+зварювальник!L1394+аварійки!J1394</f>
        <v>0.35099093813654869</v>
      </c>
      <c r="G1390" s="6">
        <f>'дератизація '!I1394</f>
        <v>5.5019944729964611E-3</v>
      </c>
      <c r="H1390" s="6">
        <f>SUM(димовенти!Q1394)</f>
        <v>2.6371173138373061E-2</v>
      </c>
      <c r="I1390" s="6">
        <f>'під зими'!L1394+майстерні!L1394+покрівлі!N1394+маляри!L1394</f>
        <v>0.23257346817493507</v>
      </c>
      <c r="J1390" s="6">
        <f>електрики!P1394</f>
        <v>5.461692116801968E-2</v>
      </c>
      <c r="K1390" s="4">
        <f t="shared" si="127"/>
        <v>2.3020656509062847</v>
      </c>
      <c r="L1390" s="4">
        <v>3.415473377031919E-2</v>
      </c>
      <c r="M1390" s="4">
        <f t="shared" si="128"/>
        <v>2.3362203846766039</v>
      </c>
      <c r="N1390" s="4">
        <f t="shared" si="129"/>
        <v>2.8034644616119246</v>
      </c>
    </row>
    <row r="1391" spans="1:14" ht="18" customHeight="1" x14ac:dyDescent="0.2">
      <c r="A1391" s="2">
        <f t="shared" si="130"/>
        <v>9</v>
      </c>
      <c r="B1391" s="2">
        <v>9</v>
      </c>
      <c r="C1391" s="5" t="s">
        <v>1160</v>
      </c>
      <c r="D1391" s="6">
        <f>SUM(сходові!N1395)</f>
        <v>0.97141830398089146</v>
      </c>
      <c r="E1391" s="6">
        <f>SUM(прибудинкова!M1395)</f>
        <v>0.92278982682918298</v>
      </c>
      <c r="F1391" s="6">
        <f>'слюсарі х.в.'!P1395+'слюсарі кан'!P1395+'слюсарі ц.о.'!P973+'слюсарі г.в.'!P965+зварювальник!L1395+аварійки!J1395</f>
        <v>0.35084523041754367</v>
      </c>
      <c r="G1391" s="6">
        <f>'дератизація '!I1395</f>
        <v>5.4926672891689602E-3</v>
      </c>
      <c r="H1391" s="6">
        <f>SUM(димовенти!Q1395)</f>
        <v>2.6180209599472284E-2</v>
      </c>
      <c r="I1391" s="6">
        <f>'під зими'!L1395+майстерні!L1395+покрівлі!N1395+маляри!L1395</f>
        <v>0.23690206454325763</v>
      </c>
      <c r="J1391" s="6">
        <f>електрики!P1395</f>
        <v>5.4514488991482042E-2</v>
      </c>
      <c r="K1391" s="4">
        <f t="shared" si="127"/>
        <v>2.5681427916509989</v>
      </c>
      <c r="L1391" s="4">
        <v>3.7898364915008198E-2</v>
      </c>
      <c r="M1391" s="4">
        <f t="shared" si="128"/>
        <v>2.6060411565660071</v>
      </c>
      <c r="N1391" s="4">
        <f t="shared" si="129"/>
        <v>3.1272493878792083</v>
      </c>
    </row>
    <row r="1392" spans="1:14" ht="18" customHeight="1" x14ac:dyDescent="0.2">
      <c r="A1392" s="2">
        <f t="shared" si="130"/>
        <v>10</v>
      </c>
      <c r="B1392" s="2">
        <v>9</v>
      </c>
      <c r="C1392" s="5" t="s">
        <v>1161</v>
      </c>
      <c r="D1392" s="6">
        <f>SUM(сходові!N1396)</f>
        <v>0.80389219158496239</v>
      </c>
      <c r="E1392" s="6">
        <f>SUM(прибудинкова!M1396)</f>
        <v>1.1002872395637369</v>
      </c>
      <c r="F1392" s="6">
        <f>'слюсарі х.в.'!P1396+'слюсарі кан'!P1396+'слюсарі ц.о.'!P974+'слюсарі г.в.'!P966+зварювальник!L1396+аварійки!J1396</f>
        <v>0.34846677114414681</v>
      </c>
      <c r="G1392" s="6">
        <f>'дератизація '!I1396</f>
        <v>5.3404150473476348E-3</v>
      </c>
      <c r="H1392" s="6">
        <f>SUM(димовенти!Q1396)</f>
        <v>2.5596719614237939E-2</v>
      </c>
      <c r="I1392" s="6">
        <f>'під зими'!L1396+майстерні!L1396+покрівлі!N1396+маляри!L1396</f>
        <v>0.22345617275441196</v>
      </c>
      <c r="J1392" s="6">
        <f>електрики!P1396</f>
        <v>5.301296267690371E-2</v>
      </c>
      <c r="K1392" s="4">
        <f t="shared" si="127"/>
        <v>2.5600524723857472</v>
      </c>
      <c r="L1392" s="4">
        <v>3.7729091014282679E-2</v>
      </c>
      <c r="M1392" s="4">
        <f t="shared" si="128"/>
        <v>2.5977815634000301</v>
      </c>
      <c r="N1392" s="4">
        <f t="shared" si="129"/>
        <v>3.1173378760800361</v>
      </c>
    </row>
    <row r="1393" spans="1:14" ht="18" customHeight="1" x14ac:dyDescent="0.2">
      <c r="A1393" s="2">
        <f t="shared" si="130"/>
        <v>11</v>
      </c>
      <c r="B1393" s="2">
        <v>9</v>
      </c>
      <c r="C1393" s="5" t="s">
        <v>1162</v>
      </c>
      <c r="D1393" s="6">
        <f>SUM(сходові!N1397)</f>
        <v>0.86578539620569739</v>
      </c>
      <c r="E1393" s="6">
        <f>SUM(прибудинкова!M1397)</f>
        <v>0.69393179736995747</v>
      </c>
      <c r="F1393" s="6">
        <f>'слюсарі х.в.'!P1397+'слюсарі кан'!P1397+'слюсарі ц.о.'!P975+'слюсарі г.в.'!P967+зварювальник!L1397+аварійки!J1397</f>
        <v>0.34740245810516135</v>
      </c>
      <c r="G1393" s="6">
        <f>'дератизація '!I1397</f>
        <v>5.7515838641929041E-3</v>
      </c>
      <c r="H1393" s="6">
        <f>SUM(димовенти!Q1397)</f>
        <v>2.5270171891244034E-2</v>
      </c>
      <c r="I1393" s="6">
        <f>'під зими'!L1397+майстерні!L1397+покрівлі!N1397+маляри!L1397</f>
        <v>0.22682127964383986</v>
      </c>
      <c r="J1393" s="6">
        <f>електрики!P1397</f>
        <v>5.2336654833078498E-2</v>
      </c>
      <c r="K1393" s="4">
        <f t="shared" si="127"/>
        <v>2.2172993419131712</v>
      </c>
      <c r="L1393" s="4">
        <v>3.2944936743975362E-2</v>
      </c>
      <c r="M1393" s="4">
        <f t="shared" si="128"/>
        <v>2.2502442786571466</v>
      </c>
      <c r="N1393" s="4">
        <f t="shared" si="129"/>
        <v>2.7002931343885757</v>
      </c>
    </row>
    <row r="1394" spans="1:14" ht="18" customHeight="1" x14ac:dyDescent="0.2">
      <c r="A1394" s="2">
        <f t="shared" si="130"/>
        <v>12</v>
      </c>
      <c r="B1394" s="2">
        <v>9</v>
      </c>
      <c r="C1394" s="5" t="s">
        <v>1163</v>
      </c>
      <c r="D1394" s="6">
        <f>SUM(сходові!N1398)</f>
        <v>0.80375864910834849</v>
      </c>
      <c r="E1394" s="6">
        <f>SUM(прибудинкова!M1398)</f>
        <v>0.9726778481404198</v>
      </c>
      <c r="F1394" s="6">
        <f>'слюсарі х.в.'!P1398+'слюсарі кан'!P1398+'слюсарі ц.о.'!P976+'слюсарі г.в.'!P968+зварювальник!L1398+аварійки!J1398</f>
        <v>0.34940948586420217</v>
      </c>
      <c r="G1394" s="6">
        <f>'дератизація '!I1398</f>
        <v>5.4007610163250277E-3</v>
      </c>
      <c r="H1394" s="6">
        <f>SUM(димовенти!Q1398)</f>
        <v>2.5885959089834688E-2</v>
      </c>
      <c r="I1394" s="6">
        <f>'під зими'!L1398+майстерні!L1398+покрівлі!N1398+маляри!L1398</f>
        <v>0.22070011324865607</v>
      </c>
      <c r="J1394" s="6">
        <f>електрики!P1398</f>
        <v>5.361200199739416E-2</v>
      </c>
      <c r="K1394" s="4">
        <f t="shared" si="127"/>
        <v>2.4314448184651805</v>
      </c>
      <c r="L1394" s="4">
        <v>3.5928830390537403E-2</v>
      </c>
      <c r="M1394" s="4">
        <f t="shared" si="128"/>
        <v>2.4673736488557179</v>
      </c>
      <c r="N1394" s="4">
        <f t="shared" si="129"/>
        <v>2.9608483786268613</v>
      </c>
    </row>
    <row r="1395" spans="1:14" ht="18" customHeight="1" x14ac:dyDescent="0.2">
      <c r="A1395" s="2">
        <f t="shared" si="130"/>
        <v>13</v>
      </c>
      <c r="B1395" s="2">
        <v>9</v>
      </c>
      <c r="C1395" s="5" t="s">
        <v>1164</v>
      </c>
      <c r="D1395" s="6">
        <f>SUM(сходові!N1399)</f>
        <v>0.86971971744914345</v>
      </c>
      <c r="E1395" s="6">
        <f>SUM(прибудинкова!M1399)</f>
        <v>1.0219352122734029</v>
      </c>
      <c r="F1395" s="6">
        <f>'слюсарі х.в.'!P1399+'слюсарі кан'!P1399+'слюсарі ц.о.'!P977+'слюсарі г.в.'!P969+зварювальник!L1399+аварійки!J1399</f>
        <v>0.34528976900365405</v>
      </c>
      <c r="G1395" s="6">
        <f>'дератизація '!I1399</f>
        <v>5.8709093771765726E-3</v>
      </c>
      <c r="H1395" s="6">
        <f>SUM(димовенти!Q1399)</f>
        <v>2.4621966156445435E-2</v>
      </c>
      <c r="I1395" s="6">
        <f>'під зими'!L1399+майстерні!L1399+покрівлі!N1399+маляри!L1399</f>
        <v>0.21587012382059262</v>
      </c>
      <c r="J1395" s="6">
        <f>електрики!P1399</f>
        <v>5.0994166149227041E-2</v>
      </c>
      <c r="K1395" s="4">
        <f t="shared" si="127"/>
        <v>2.5343018642296422</v>
      </c>
      <c r="L1395" s="4">
        <v>3.7346833696620951E-2</v>
      </c>
      <c r="M1395" s="4">
        <f t="shared" si="128"/>
        <v>2.5716486979262632</v>
      </c>
      <c r="N1395" s="4">
        <f t="shared" si="129"/>
        <v>3.0859784375115158</v>
      </c>
    </row>
    <row r="1396" spans="1:14" ht="18" customHeight="1" x14ac:dyDescent="0.2">
      <c r="A1396" s="2">
        <f t="shared" si="130"/>
        <v>14</v>
      </c>
      <c r="B1396" s="2">
        <v>9</v>
      </c>
      <c r="C1396" s="5" t="s">
        <v>1165</v>
      </c>
      <c r="D1396" s="6">
        <f>SUM(сходові!N1400)</f>
        <v>0.88948352826166333</v>
      </c>
      <c r="E1396" s="6">
        <f>SUM(прибудинкова!M1400)</f>
        <v>1.0806703418253769</v>
      </c>
      <c r="F1396" s="6">
        <f>'слюсарі х.в.'!P1400+'слюсарі кан'!P1400+'слюсарі ц.о.'!P978+'слюсарі г.в.'!P970+зварювальник!L1400+аварійки!J1400</f>
        <v>0.34768467811004777</v>
      </c>
      <c r="G1396" s="6">
        <f>'дератизація '!I1400</f>
        <v>6.0461153708742136E-3</v>
      </c>
      <c r="H1396" s="6">
        <f>SUM(димовенти!Q1400)</f>
        <v>2.5356761359382862E-2</v>
      </c>
      <c r="I1396" s="6">
        <f>'під зими'!L1400+майстерні!L1400+покрівлі!N1400+маляри!L1400</f>
        <v>0.21921861633098022</v>
      </c>
      <c r="J1396" s="6">
        <f>електрики!P1400</f>
        <v>5.2515988916189027E-2</v>
      </c>
      <c r="K1396" s="4">
        <f t="shared" si="127"/>
        <v>2.6209760301745142</v>
      </c>
      <c r="L1396" s="4">
        <v>3.797770925737054E-2</v>
      </c>
      <c r="M1396" s="4">
        <f t="shared" si="128"/>
        <v>2.658953739431885</v>
      </c>
      <c r="N1396" s="4">
        <f t="shared" si="129"/>
        <v>3.1907444873182618</v>
      </c>
    </row>
    <row r="1397" spans="1:14" ht="18" customHeight="1" x14ac:dyDescent="0.2">
      <c r="A1397" s="2">
        <f t="shared" si="130"/>
        <v>15</v>
      </c>
      <c r="B1397" s="2">
        <v>9</v>
      </c>
      <c r="C1397" s="5" t="s">
        <v>1166</v>
      </c>
      <c r="D1397" s="6">
        <f>SUM(сходові!N1401)</f>
        <v>0.79113263920283916</v>
      </c>
      <c r="E1397" s="6">
        <f>SUM(прибудинкова!M1401)</f>
        <v>0.94204524845830417</v>
      </c>
      <c r="F1397" s="6">
        <f>'слюсарі х.в.'!P1401+'слюсарі кан'!P1401+'слюсарі ц.о.'!P979+'слюсарі г.в.'!P971+зварювальник!L1401+аварійки!J1401</f>
        <v>0.34878845458195218</v>
      </c>
      <c r="G1397" s="6">
        <f>'дератизація '!I1401</f>
        <v>5.3610069595617614E-3</v>
      </c>
      <c r="H1397" s="6">
        <f>SUM(димовенти!Q1401)</f>
        <v>2.5695417074752328E-2</v>
      </c>
      <c r="I1397" s="6">
        <f>'під зими'!L1401+майстерні!L1401+покрівлі!N1401+маляри!L1401</f>
        <v>0.22404526467465979</v>
      </c>
      <c r="J1397" s="6">
        <f>електрики!P1401</f>
        <v>5.321737343224299E-2</v>
      </c>
      <c r="K1397" s="4">
        <f t="shared" si="127"/>
        <v>2.3902854043843123</v>
      </c>
      <c r="L1397" s="4">
        <v>3.5355979346694655E-2</v>
      </c>
      <c r="M1397" s="4">
        <f t="shared" si="128"/>
        <v>2.4256413837310067</v>
      </c>
      <c r="N1397" s="4">
        <f t="shared" si="129"/>
        <v>2.9107696604772078</v>
      </c>
    </row>
    <row r="1398" spans="1:14" ht="18" customHeight="1" x14ac:dyDescent="0.2">
      <c r="A1398" s="2">
        <f t="shared" si="130"/>
        <v>16</v>
      </c>
      <c r="B1398" s="2">
        <v>9</v>
      </c>
      <c r="C1398" s="5" t="s">
        <v>1167</v>
      </c>
      <c r="D1398" s="6">
        <f>SUM(сходові!N1402)</f>
        <v>0.81284955466458564</v>
      </c>
      <c r="E1398" s="6">
        <f>SUM(прибудинкова!M1402)</f>
        <v>0.84886468954605387</v>
      </c>
      <c r="F1398" s="6">
        <f>'слюсарі х.в.'!P1402+'слюсарі кан'!P1402+'слюсарі ц.о.'!P980+'слюсарі г.в.'!P972+зварювальник!L1402+аварійки!J1402</f>
        <v>0.35135358795639704</v>
      </c>
      <c r="G1398" s="6">
        <f>'дератизація '!I1402</f>
        <v>5.5252087649902684E-3</v>
      </c>
      <c r="H1398" s="6">
        <f>SUM(димовенти!Q1402)</f>
        <v>2.6482439719329842E-2</v>
      </c>
      <c r="I1398" s="6">
        <f>'під зими'!L1402+майстерні!L1402+покрівлі!N1402+маляри!L1402</f>
        <v>0.2328568679414591</v>
      </c>
      <c r="J1398" s="6">
        <f>електрики!P1402</f>
        <v>5.4847363630661172E-2</v>
      </c>
      <c r="K1398" s="4">
        <f t="shared" si="127"/>
        <v>2.332779712223477</v>
      </c>
      <c r="L1398" s="4">
        <v>3.4586033132521177E-2</v>
      </c>
      <c r="M1398" s="4">
        <f t="shared" si="128"/>
        <v>2.3673657453559982</v>
      </c>
      <c r="N1398" s="4">
        <f t="shared" si="129"/>
        <v>2.8408388944271978</v>
      </c>
    </row>
    <row r="1399" spans="1:14" ht="18" customHeight="1" x14ac:dyDescent="0.2">
      <c r="A1399" s="2">
        <f t="shared" si="130"/>
        <v>17</v>
      </c>
      <c r="B1399" s="2">
        <v>9</v>
      </c>
      <c r="C1399" s="5" t="s">
        <v>1168</v>
      </c>
      <c r="D1399" s="6">
        <f>SUM(сходові!N1403)</f>
        <v>0.81649609636721343</v>
      </c>
      <c r="E1399" s="6">
        <f>SUM(прибудинкова!M1403)</f>
        <v>0.8489545285943545</v>
      </c>
      <c r="F1399" s="6">
        <f>'слюсарі х.в.'!P1403+'слюсарі кан'!P1403+'слюсарі ц.о.'!P981+'слюсарі г.в.'!P973+зварювальник!L1403+аварійки!J1403</f>
        <v>0.35055039830794643</v>
      </c>
      <c r="G1399" s="6">
        <f>'дератизація '!I1403</f>
        <v>5.4737942102185784E-3</v>
      </c>
      <c r="H1399" s="6">
        <f>SUM(димовенти!Q1403)</f>
        <v>2.6236008696476021E-2</v>
      </c>
      <c r="I1399" s="6">
        <f>'під зими'!L1403+майстерні!L1403+покрівлі!N1403+маляри!L1403</f>
        <v>0.21858977922052614</v>
      </c>
      <c r="J1399" s="6">
        <f>електрики!P1403</f>
        <v>5.4336984222132817E-2</v>
      </c>
      <c r="K1399" s="4">
        <f t="shared" si="127"/>
        <v>2.320637589618868</v>
      </c>
      <c r="L1399" s="4">
        <v>3.4381180398069588E-2</v>
      </c>
      <c r="M1399" s="4">
        <f t="shared" si="128"/>
        <v>2.3550187700169376</v>
      </c>
      <c r="N1399" s="4">
        <f t="shared" si="129"/>
        <v>2.8260225240203249</v>
      </c>
    </row>
    <row r="1400" spans="1:14" ht="18" customHeight="1" x14ac:dyDescent="0.2">
      <c r="A1400" s="2">
        <f t="shared" si="130"/>
        <v>18</v>
      </c>
      <c r="B1400" s="2">
        <v>9</v>
      </c>
      <c r="C1400" s="5" t="s">
        <v>1169</v>
      </c>
      <c r="D1400" s="6">
        <f>SUM(сходові!N1404)</f>
        <v>1.284881912153129</v>
      </c>
      <c r="E1400" s="6">
        <f>SUM(прибудинкова!M1404)</f>
        <v>0</v>
      </c>
      <c r="F1400" s="6">
        <f>'слюсарі х.в.'!P1404+'слюсарі кан'!P1404+'слюсарі ц.о.'!P982+'слюсарі г.в.'!P974+зварювальник!L1404+аварійки!J1404</f>
        <v>0.3587413789732028</v>
      </c>
      <c r="G1400" s="6">
        <f>'дератизація '!I1404</f>
        <v>4.9075553526592101E-3</v>
      </c>
      <c r="H1400" s="6">
        <f>SUM(димовенти!Q1404)</f>
        <v>2.8749128415347772E-2</v>
      </c>
      <c r="I1400" s="6">
        <f>'під зими'!L1404+майстерні!L1404+покрівлі!N1404+маляри!L1404</f>
        <v>0.23072218021951349</v>
      </c>
      <c r="J1400" s="6">
        <f>електрики!P1404</f>
        <v>5.9541866873776661E-2</v>
      </c>
      <c r="K1400" s="4">
        <f t="shared" si="127"/>
        <v>1.9675440219876288</v>
      </c>
      <c r="L1400" s="4">
        <v>2.9545092835599696E-2</v>
      </c>
      <c r="M1400" s="4">
        <f t="shared" si="128"/>
        <v>1.9970891148232286</v>
      </c>
      <c r="N1400" s="4">
        <f t="shared" si="129"/>
        <v>2.396506937787874</v>
      </c>
    </row>
    <row r="1401" spans="1:14" ht="18" customHeight="1" x14ac:dyDescent="0.2">
      <c r="A1401" s="2">
        <f t="shared" si="130"/>
        <v>19</v>
      </c>
      <c r="B1401" s="2">
        <v>9</v>
      </c>
      <c r="C1401" s="5" t="s">
        <v>1170</v>
      </c>
      <c r="D1401" s="6">
        <f>SUM(сходові!N1405)</f>
        <v>0.88427282459091605</v>
      </c>
      <c r="E1401" s="6">
        <f>SUM(прибудинкова!M1405)</f>
        <v>0.75046135678238268</v>
      </c>
      <c r="F1401" s="6">
        <f>'слюсарі х.в.'!P1405+'слюсарі кан'!P1405+'слюсарі ц.о.'!P983+'слюсарі г.в.'!P975+зварювальник!L1405+аварійки!J1405</f>
        <v>0.4633508845887977</v>
      </c>
      <c r="G1401" s="6">
        <f>'дератизація '!I1405</f>
        <v>2.7399704338074119E-3</v>
      </c>
      <c r="H1401" s="6">
        <f>SUM(димовенти!Q1405)</f>
        <v>6.0844944787995618E-2</v>
      </c>
      <c r="I1401" s="6">
        <f>'під зими'!L1405+майстерні!L1405+покрівлі!N1405+маляри!L1405</f>
        <v>0.22687909516210475</v>
      </c>
      <c r="J1401" s="6">
        <f>електрики!P1405</f>
        <v>0.1260150064436415</v>
      </c>
      <c r="K1401" s="4">
        <f t="shared" si="127"/>
        <v>2.5145640827896458</v>
      </c>
      <c r="L1401" s="4">
        <v>3.7634861611713477E-2</v>
      </c>
      <c r="M1401" s="4">
        <f t="shared" si="128"/>
        <v>2.5521989444013595</v>
      </c>
      <c r="N1401" s="4">
        <f t="shared" si="129"/>
        <v>3.0626387332816312</v>
      </c>
    </row>
    <row r="1402" spans="1:14" ht="18" customHeight="1" x14ac:dyDescent="0.2">
      <c r="A1402" s="2">
        <f t="shared" si="130"/>
        <v>20</v>
      </c>
      <c r="B1402" s="2">
        <v>9</v>
      </c>
      <c r="C1402" s="5" t="s">
        <v>1171</v>
      </c>
      <c r="D1402" s="6">
        <f>SUM(сходові!N1406)</f>
        <v>0.81138735104653337</v>
      </c>
      <c r="E1402" s="6">
        <f>SUM(прибудинкова!M1406)</f>
        <v>0.98145638014777004</v>
      </c>
      <c r="F1402" s="6">
        <f>'слюсарі х.в.'!P1406+'слюсарі кан'!P1406+'слюсарі ц.о.'!P984+'слюсарі г.в.'!P976+зварювальник!L1406+аварійки!J1406</f>
        <v>0.35345485673388632</v>
      </c>
      <c r="G1402" s="6">
        <f>'дератизація '!I1406</f>
        <v>5.6597172199469017E-3</v>
      </c>
      <c r="H1402" s="6">
        <f>SUM(димовенти!Q1406)</f>
        <v>2.7127141521857214E-2</v>
      </c>
      <c r="I1402" s="6">
        <f>'під зими'!L1406+майстерні!L1406+покрівлі!N1406+маляри!L1406</f>
        <v>0.22692702731228601</v>
      </c>
      <c r="J1402" s="6">
        <f>електрики!P1406</f>
        <v>5.6182595375595591E-2</v>
      </c>
      <c r="K1402" s="4">
        <f t="shared" si="127"/>
        <v>2.4621950693578754</v>
      </c>
      <c r="L1402" s="4">
        <v>3.6394312888886837E-2</v>
      </c>
      <c r="M1402" s="4">
        <f t="shared" si="128"/>
        <v>2.4985893822467622</v>
      </c>
      <c r="N1402" s="4">
        <f t="shared" si="129"/>
        <v>2.9983072586961144</v>
      </c>
    </row>
    <row r="1403" spans="1:14" ht="18" customHeight="1" x14ac:dyDescent="0.2">
      <c r="A1403" s="2">
        <f t="shared" si="130"/>
        <v>21</v>
      </c>
      <c r="B1403" s="2">
        <v>9</v>
      </c>
      <c r="C1403" s="5" t="s">
        <v>1185</v>
      </c>
      <c r="D1403" s="6">
        <f>SUM(сходові!N1407)</f>
        <v>0.97995089595464813</v>
      </c>
      <c r="E1403" s="6">
        <f>SUM(прибудинкова!M1407)</f>
        <v>1.0118769899392166</v>
      </c>
      <c r="F1403" s="6">
        <f>'слюсарі х.в.'!P1407+'слюсарі кан'!P1407+'слюсарі ц.о.'!P985+'слюсарі г.в.'!P977+зварювальник!L1407+аварійки!J1407</f>
        <v>0.3525192921227962</v>
      </c>
      <c r="G1403" s="6">
        <f>'дератизація '!I1407</f>
        <v>5.5998289506793246E-3</v>
      </c>
      <c r="H1403" s="6">
        <f>SUM(димовенти!Q1407)</f>
        <v>2.6733587493714177E-2</v>
      </c>
      <c r="I1403" s="6">
        <f>'під зими'!L1407+майстерні!L1407+покрівлі!N1407+маляри!L1407</f>
        <v>0.23831514729707415</v>
      </c>
      <c r="J1403" s="6">
        <f>електрики!P1407</f>
        <v>5.5580931235499856E-2</v>
      </c>
      <c r="K1403" s="4">
        <f t="shared" si="127"/>
        <v>2.6705766729936284</v>
      </c>
      <c r="L1403" s="4">
        <v>3.8398640031566789E-2</v>
      </c>
      <c r="M1403" s="4">
        <f t="shared" si="128"/>
        <v>2.7089753130251952</v>
      </c>
      <c r="N1403" s="4">
        <f t="shared" si="129"/>
        <v>3.2507703756302342</v>
      </c>
    </row>
    <row r="1404" spans="1:14" ht="18" customHeight="1" x14ac:dyDescent="0.2">
      <c r="A1404" s="2">
        <f t="shared" si="130"/>
        <v>22</v>
      </c>
      <c r="B1404" s="2">
        <v>9</v>
      </c>
      <c r="C1404" s="5" t="s">
        <v>1186</v>
      </c>
      <c r="D1404" s="6">
        <f>SUM(сходові!N1408)</f>
        <v>0.84608094313620807</v>
      </c>
      <c r="E1404" s="6">
        <f>SUM(прибудинкова!M1408)</f>
        <v>0.99599383273055231</v>
      </c>
      <c r="F1404" s="6">
        <f>'слюсарі х.в.'!P1408+'слюсарі кан'!P1408+'слюсарі ц.о.'!P986+'слюсарі г.в.'!P978+зварювальник!L1408+аварійки!J1408</f>
        <v>0.35514364520611252</v>
      </c>
      <c r="G1404" s="6">
        <f>'дератизація '!I1408</f>
        <v>5.7678215855479368E-3</v>
      </c>
      <c r="H1404" s="6">
        <f>SUM(димовенти!Q1408)</f>
        <v>2.7645287978795813E-2</v>
      </c>
      <c r="I1404" s="6">
        <f>'під зими'!L1408+майстерні!L1408+покрівлі!N1408+маляри!L1408</f>
        <v>0.22810213528921588</v>
      </c>
      <c r="J1404" s="6">
        <f>електрики!P1408</f>
        <v>5.7255720338357491E-2</v>
      </c>
      <c r="K1404" s="4">
        <f t="shared" si="127"/>
        <v>2.5159893862647902</v>
      </c>
      <c r="L1404" s="4">
        <v>3.7117142456787322E-2</v>
      </c>
      <c r="M1404" s="4">
        <f t="shared" si="128"/>
        <v>2.5531065287215773</v>
      </c>
      <c r="N1404" s="4">
        <f t="shared" si="129"/>
        <v>3.0637278344658925</v>
      </c>
    </row>
    <row r="1405" spans="1:14" ht="18" customHeight="1" x14ac:dyDescent="0.2">
      <c r="A1405" s="2">
        <f t="shared" si="130"/>
        <v>23</v>
      </c>
      <c r="B1405" s="2">
        <v>9</v>
      </c>
      <c r="C1405" s="5" t="s">
        <v>1187</v>
      </c>
      <c r="D1405" s="6">
        <f>SUM(сходові!N1409)</f>
        <v>0.85667633717523706</v>
      </c>
      <c r="E1405" s="6">
        <f>SUM(прибудинкова!M1409)</f>
        <v>0.98476151515958932</v>
      </c>
      <c r="F1405" s="6">
        <f>'слюсарі х.в.'!P1409+'слюсарі кан'!P1409+'слюсарі ц.о.'!P987+'слюсарі г.в.'!P979+зварювальник!L1409+аварійки!J1409</f>
        <v>0.34838809368630441</v>
      </c>
      <c r="G1405" s="6">
        <f>'дератизація '!I1409</f>
        <v>5.69107058091603E-3</v>
      </c>
      <c r="H1405" s="6">
        <f>SUM(димовенти!Q1409)</f>
        <v>2.5572580151722393E-2</v>
      </c>
      <c r="I1405" s="6">
        <f>'під зими'!L1409+майстерні!L1409+покрівлі!N1409+маляри!L1409</f>
        <v>0.23355985529761147</v>
      </c>
      <c r="J1405" s="6">
        <f>електрики!P1409</f>
        <v>5.2962967816442559E-2</v>
      </c>
      <c r="K1405" s="4">
        <f t="shared" si="127"/>
        <v>2.5076124198678231</v>
      </c>
      <c r="L1405" s="4">
        <v>3.70243677450941E-2</v>
      </c>
      <c r="M1405" s="4">
        <f t="shared" si="128"/>
        <v>2.5446367876129172</v>
      </c>
      <c r="N1405" s="4">
        <f t="shared" si="129"/>
        <v>3.0535641451355007</v>
      </c>
    </row>
    <row r="1406" spans="1:14" ht="18" customHeight="1" x14ac:dyDescent="0.2">
      <c r="A1406" s="2">
        <f t="shared" si="130"/>
        <v>24</v>
      </c>
      <c r="B1406" s="2">
        <v>9</v>
      </c>
      <c r="C1406" s="5" t="s">
        <v>1188</v>
      </c>
      <c r="D1406" s="6">
        <f>SUM(сходові!N1410)</f>
        <v>0.8406000523049626</v>
      </c>
      <c r="E1406" s="6">
        <f>SUM(прибудинкова!M1410)</f>
        <v>1.0251556681052074</v>
      </c>
      <c r="F1406" s="6">
        <f>'слюсарі х.в.'!P1410+'слюсарі кан'!P1410+'слюсарі ц.о.'!P988+'слюсарі г.в.'!P980+зварювальник!L1410+аварійки!J1410</f>
        <v>0.34852782711875074</v>
      </c>
      <c r="G1406" s="6">
        <f>'дератизація '!I1410</f>
        <v>5.7006116497181434E-3</v>
      </c>
      <c r="H1406" s="6">
        <f>SUM(димовенти!Q1410)</f>
        <v>2.5615452532798341E-2</v>
      </c>
      <c r="I1406" s="6">
        <f>'під зими'!L1410+майстерні!L1410+покрівлі!N1410+маляри!L1410</f>
        <v>0.23367411645664196</v>
      </c>
      <c r="J1406" s="6">
        <f>електрики!P1410</f>
        <v>5.3051760129367888E-2</v>
      </c>
      <c r="K1406" s="4">
        <f t="shared" si="127"/>
        <v>2.5323254882974471</v>
      </c>
      <c r="L1406" s="4">
        <v>3.7369624078095853E-2</v>
      </c>
      <c r="M1406" s="4">
        <f t="shared" si="128"/>
        <v>2.5696951123755429</v>
      </c>
      <c r="N1406" s="4">
        <f t="shared" si="129"/>
        <v>3.0836341348506515</v>
      </c>
    </row>
    <row r="1407" spans="1:14" ht="18" customHeight="1" x14ac:dyDescent="0.2">
      <c r="A1407" s="2">
        <f t="shared" si="130"/>
        <v>25</v>
      </c>
      <c r="B1407" s="2">
        <v>9</v>
      </c>
      <c r="C1407" s="5" t="s">
        <v>1172</v>
      </c>
      <c r="D1407" s="6">
        <f>SUM(сходові!N1411)</f>
        <v>0.82284766452446789</v>
      </c>
      <c r="E1407" s="6">
        <f>SUM(прибудинкова!M1411)</f>
        <v>0.9032481572254335</v>
      </c>
      <c r="F1407" s="6">
        <f>'слюсарі х.в.'!P1411+'слюсарі кан'!P1411+'слюсарі ц.о.'!P989+'слюсарі г.в.'!P981+зварювальник!L1411+аварійки!J1411</f>
        <v>0.35141324194268486</v>
      </c>
      <c r="G1407" s="6">
        <f>'дератизація '!I1411</f>
        <v>5.5290273938175417E-3</v>
      </c>
      <c r="H1407" s="6">
        <f>SUM(димовенти!Q1411)</f>
        <v>2.6500742486162757E-2</v>
      </c>
      <c r="I1407" s="6">
        <f>'під зими'!L1411+майстерні!L1411+покрівлі!N1411+маляри!L1411</f>
        <v>0.22550641255418305</v>
      </c>
      <c r="J1407" s="6">
        <f>електрики!P1411</f>
        <v>5.4885270202660243E-2</v>
      </c>
      <c r="K1407" s="4">
        <f t="shared" si="127"/>
        <v>2.38993051632941</v>
      </c>
      <c r="L1407" s="4">
        <v>3.5370695186995871E-2</v>
      </c>
      <c r="M1407" s="4">
        <f t="shared" si="128"/>
        <v>2.4253012115164059</v>
      </c>
      <c r="N1407" s="4">
        <f t="shared" si="129"/>
        <v>2.9103614538196871</v>
      </c>
    </row>
    <row r="1408" spans="1:14" ht="18" customHeight="1" x14ac:dyDescent="0.2">
      <c r="A1408" s="2">
        <f t="shared" si="130"/>
        <v>26</v>
      </c>
      <c r="B1408" s="2">
        <v>9</v>
      </c>
      <c r="C1408" s="5" t="s">
        <v>1173</v>
      </c>
      <c r="D1408" s="6">
        <f>SUM(сходові!N1412)</f>
        <v>0.82215882124520001</v>
      </c>
      <c r="E1408" s="6">
        <f>SUM(прибудинкова!M1412)</f>
        <v>0.92288431168831164</v>
      </c>
      <c r="F1408" s="6">
        <f>'слюсарі х.в.'!P1412+'слюсарі кан'!P1412+'слюсарі ц.о.'!P990+'слюсарі г.в.'!P982+зварювальник!L1412+аварійки!J1412</f>
        <v>0.35153932836786328</v>
      </c>
      <c r="G1408" s="6">
        <f>'дератизація '!I1412</f>
        <v>5.5370985603543747E-3</v>
      </c>
      <c r="H1408" s="6">
        <f>SUM(димовенти!Q1412)</f>
        <v>2.6539427754062622E-2</v>
      </c>
      <c r="I1408" s="6">
        <f>'під зими'!L1412+майстерні!L1412+покрівлі!N1412+маляри!L1412</f>
        <v>0.22199309861472732</v>
      </c>
      <c r="J1408" s="6">
        <f>електрики!P1412</f>
        <v>5.4965390651461069E-2</v>
      </c>
      <c r="K1408" s="4">
        <f t="shared" si="127"/>
        <v>2.4056174768819805</v>
      </c>
      <c r="L1408" s="4">
        <v>3.5583069213800389E-2</v>
      </c>
      <c r="M1408" s="4">
        <f t="shared" si="128"/>
        <v>2.4412005460957809</v>
      </c>
      <c r="N1408" s="4">
        <f t="shared" si="129"/>
        <v>2.929440655314937</v>
      </c>
    </row>
    <row r="1409" spans="1:14" ht="18" customHeight="1" x14ac:dyDescent="0.2">
      <c r="A1409" s="2">
        <f t="shared" si="130"/>
        <v>27</v>
      </c>
      <c r="B1409" s="2">
        <v>9</v>
      </c>
      <c r="C1409" s="5" t="s">
        <v>1174</v>
      </c>
      <c r="D1409" s="6">
        <f>SUM(сходові!N1413)</f>
        <v>1.0012571428571426</v>
      </c>
      <c r="E1409" s="6">
        <f>SUM(прибудинкова!M1413)</f>
        <v>0.66418814096654277</v>
      </c>
      <c r="F1409" s="6">
        <f>'слюсарі х.в.'!P1413+'слюсарі кан'!P1413+'слюсарі ц.о.'!P991+'слюсарі г.в.'!P983+зварювальник!L1413+аварійки!J1413</f>
        <v>0.45786599512316051</v>
      </c>
      <c r="G1409" s="6">
        <f>'дератизація '!I1413</f>
        <v>2.664188351920694E-3</v>
      </c>
      <c r="H1409" s="6">
        <f>SUM(димовенти!Q1413)</f>
        <v>5.9162095757428007E-2</v>
      </c>
      <c r="I1409" s="6">
        <f>'під зими'!L1413+майстерні!L1413+покрівлі!N1413+маляри!L1413</f>
        <v>0.22517885043741109</v>
      </c>
      <c r="J1409" s="6">
        <f>електрики!P1413</f>
        <v>0.1225296843323378</v>
      </c>
      <c r="K1409" s="4">
        <f t="shared" si="127"/>
        <v>2.5328460978259439</v>
      </c>
      <c r="L1409" s="4">
        <v>3.7870817251200561E-2</v>
      </c>
      <c r="M1409" s="4">
        <f t="shared" si="128"/>
        <v>2.5707169150771447</v>
      </c>
      <c r="N1409" s="4">
        <f t="shared" si="129"/>
        <v>3.0848602980925737</v>
      </c>
    </row>
    <row r="1410" spans="1:14" ht="18" customHeight="1" x14ac:dyDescent="0.2">
      <c r="A1410" s="2">
        <f t="shared" si="130"/>
        <v>28</v>
      </c>
      <c r="B1410" s="2">
        <v>9</v>
      </c>
      <c r="C1410" s="5" t="s">
        <v>1175</v>
      </c>
      <c r="D1410" s="6">
        <f>SUM(сходові!N1414)</f>
        <v>0.82608240764660301</v>
      </c>
      <c r="E1410" s="6">
        <f>SUM(прибудинкова!M1414)</f>
        <v>0.69836401084990962</v>
      </c>
      <c r="F1410" s="6">
        <f>'слюсарі х.в.'!P1414+'слюсарі кан'!P1414+'слюсарі ц.о.'!P992+'слюсарі г.в.'!P984+зварювальник!L1414+аварійки!J1414</f>
        <v>0.46045212244367872</v>
      </c>
      <c r="G1410" s="6">
        <f>'дератизація '!I1414</f>
        <v>2.6999196302993772E-3</v>
      </c>
      <c r="H1410" s="6">
        <f>SUM(димовенти!Q1414)</f>
        <v>5.9955559669786523E-2</v>
      </c>
      <c r="I1410" s="6">
        <f>'під зими'!L1414+майстерні!L1414+покрівлі!N1414+маляри!L1414</f>
        <v>0.22279774520292858</v>
      </c>
      <c r="J1410" s="6">
        <f>електрики!P1414</f>
        <v>0.124173014938965</v>
      </c>
      <c r="K1410" s="4">
        <f t="shared" si="127"/>
        <v>2.3945247803821714</v>
      </c>
      <c r="L1410" s="4">
        <v>3.5927413859207613E-2</v>
      </c>
      <c r="M1410" s="4">
        <f t="shared" si="128"/>
        <v>2.4304521942413793</v>
      </c>
      <c r="N1410" s="4">
        <f t="shared" si="129"/>
        <v>2.9165426330896551</v>
      </c>
    </row>
    <row r="1411" spans="1:14" ht="18" customHeight="1" x14ac:dyDescent="0.2">
      <c r="A1411" s="2">
        <f t="shared" si="130"/>
        <v>29</v>
      </c>
      <c r="B1411" s="2">
        <v>9</v>
      </c>
      <c r="C1411" s="5" t="s">
        <v>1176</v>
      </c>
      <c r="D1411" s="6">
        <f>SUM(сходові!N1415)</f>
        <v>0.81890435355132563</v>
      </c>
      <c r="E1411" s="6">
        <f>SUM(прибудинкова!M1415)</f>
        <v>0.92892603555610087</v>
      </c>
      <c r="F1411" s="6">
        <f>'слюсарі х.в.'!P1415+'слюсарі кан'!P1415+'слюсарі ц.о.'!P993+'слюсарі г.в.'!P985+зварювальник!L1415+аварійки!J1415</f>
        <v>0.35171585462639399</v>
      </c>
      <c r="G1411" s="6">
        <f>'дератизація '!I1415</f>
        <v>5.3984418133856821E-3</v>
      </c>
      <c r="H1411" s="6">
        <f>SUM(димовенти!Q1415)</f>
        <v>2.5874843102249336E-2</v>
      </c>
      <c r="I1411" s="6">
        <f>'під зими'!L1415+майстерні!L1415+покрівлі!N1415+маляри!L1415</f>
        <v>0.22048459722020469</v>
      </c>
      <c r="J1411" s="6">
        <f>електрики!P1415</f>
        <v>5.5029189151194632E-2</v>
      </c>
      <c r="K1411" s="4">
        <f t="shared" si="127"/>
        <v>2.4063333150208548</v>
      </c>
      <c r="L1411" s="4">
        <v>3.5598132191339671E-2</v>
      </c>
      <c r="M1411" s="4">
        <f t="shared" si="128"/>
        <v>2.4419314472121947</v>
      </c>
      <c r="N1411" s="4">
        <f t="shared" si="129"/>
        <v>2.9303177366546334</v>
      </c>
    </row>
    <row r="1412" spans="1:14" ht="18" customHeight="1" x14ac:dyDescent="0.2">
      <c r="A1412" s="2">
        <f t="shared" si="130"/>
        <v>30</v>
      </c>
      <c r="B1412" s="2">
        <v>9</v>
      </c>
      <c r="C1412" s="5" t="s">
        <v>1177</v>
      </c>
      <c r="D1412" s="6">
        <f>SUM(сходові!N1416)</f>
        <v>0.80300795531272751</v>
      </c>
      <c r="E1412" s="6">
        <f>SUM(прибудинкова!M1416)</f>
        <v>0.93524494632246202</v>
      </c>
      <c r="F1412" s="6">
        <f>'слюсарі х.в.'!P1416+'слюсарі кан'!P1416+'слюсарі ц.о.'!P994+'слюсарі г.в.'!P986+зварювальник!L1416+аварійки!J1416</f>
        <v>0.3503085399903989</v>
      </c>
      <c r="G1412" s="6">
        <f>'дератизація '!I1416</f>
        <v>5.4583121410229371E-3</v>
      </c>
      <c r="H1412" s="6">
        <f>SUM(димовенти!Q1416)</f>
        <v>2.616180281907968E-2</v>
      </c>
      <c r="I1412" s="6">
        <f>'під зими'!L1416+майстерні!L1416+покрівлі!N1416+маляри!L1416</f>
        <v>0.22128934221693053</v>
      </c>
      <c r="J1412" s="6">
        <f>електрики!P1416</f>
        <v>5.4183297598686307E-2</v>
      </c>
      <c r="K1412" s="4">
        <f t="shared" si="127"/>
        <v>2.3956541964013076</v>
      </c>
      <c r="L1412" s="4">
        <v>3.5434036750786824E-2</v>
      </c>
      <c r="M1412" s="4">
        <f t="shared" si="128"/>
        <v>2.4310882331520944</v>
      </c>
      <c r="N1412" s="4">
        <f t="shared" si="129"/>
        <v>2.9173058797825133</v>
      </c>
    </row>
    <row r="1413" spans="1:14" ht="18" customHeight="1" x14ac:dyDescent="0.2">
      <c r="A1413" s="2">
        <f t="shared" si="130"/>
        <v>31</v>
      </c>
      <c r="B1413" s="2">
        <v>14</v>
      </c>
      <c r="C1413" s="5" t="s">
        <v>1178</v>
      </c>
      <c r="D1413" s="6">
        <f>SUM(сходові!N1417)</f>
        <v>0.74616738587326836</v>
      </c>
      <c r="E1413" s="6">
        <f>SUM(прибудинкова!M1417)</f>
        <v>0.85584893254599126</v>
      </c>
      <c r="F1413" s="6">
        <f>'слюсарі х.в.'!P1417+'слюсарі кан'!P1417+'слюсарі ц.о.'!P995+'слюсарі г.в.'!P987+зварювальник!L1417+аварійки!J1417</f>
        <v>0.35764079201257015</v>
      </c>
      <c r="G1413" s="6">
        <f>'дератизація '!I1417</f>
        <v>2.5432470285411462E-3</v>
      </c>
      <c r="H1413" s="6">
        <f>SUM(димовенти!Q1417)</f>
        <v>2.8411451291431314E-2</v>
      </c>
      <c r="I1413" s="6">
        <f>'під зими'!L1417+майстерні!L1417+покрівлі!N1417+маляри!L1417</f>
        <v>0.21358723065486743</v>
      </c>
      <c r="J1413" s="6">
        <f>електрики!P1417</f>
        <v>5.8842509103061762E-2</v>
      </c>
      <c r="K1413" s="4">
        <f t="shared" si="127"/>
        <v>2.2630415485097317</v>
      </c>
      <c r="L1413" s="4">
        <v>3.3571352316544623E-2</v>
      </c>
      <c r="M1413" s="4">
        <f t="shared" si="128"/>
        <v>2.2966129008262763</v>
      </c>
      <c r="N1413" s="4">
        <f t="shared" si="129"/>
        <v>2.7559354809915315</v>
      </c>
    </row>
    <row r="1414" spans="1:14" ht="18" customHeight="1" x14ac:dyDescent="0.2">
      <c r="A1414" s="2">
        <f t="shared" si="130"/>
        <v>32</v>
      </c>
      <c r="B1414" s="2">
        <v>14</v>
      </c>
      <c r="C1414" s="5" t="s">
        <v>1179</v>
      </c>
      <c r="D1414" s="6">
        <f>SUM(сходові!N1418)</f>
        <v>0.88963957063152777</v>
      </c>
      <c r="E1414" s="6">
        <f>SUM(прибудинкова!M1418)</f>
        <v>0.82779706357388316</v>
      </c>
      <c r="F1414" s="6">
        <f>'слюсарі х.в.'!P1418+'слюсарі кан'!P1418+'слюсарі ц.о.'!P996+'слюсарі г.в.'!P988+зварювальник!L1418+аварійки!J1418</f>
        <v>0.35958605411499267</v>
      </c>
      <c r="G1414" s="6">
        <f>'дератизація '!I1418</f>
        <v>2.5653875525009544E-3</v>
      </c>
      <c r="H1414" s="6">
        <f>SUM(димовенти!Q1418)</f>
        <v>2.8309292942558417E-2</v>
      </c>
      <c r="I1414" s="6">
        <f>'під зими'!L1418+майстерні!L1418+покрівлі!N1418+маляри!L1418</f>
        <v>0.20745927008852072</v>
      </c>
      <c r="J1414" s="6">
        <f>електрики!P1418</f>
        <v>6.0055085756386045E-2</v>
      </c>
      <c r="K1414" s="4">
        <f t="shared" si="127"/>
        <v>2.3754117246603697</v>
      </c>
      <c r="L1414" s="4">
        <v>3.5159405055883886E-2</v>
      </c>
      <c r="M1414" s="4">
        <f t="shared" si="128"/>
        <v>2.4105711297162538</v>
      </c>
      <c r="N1414" s="4">
        <f t="shared" si="129"/>
        <v>2.8926853556595042</v>
      </c>
    </row>
    <row r="1415" spans="1:14" ht="18" customHeight="1" x14ac:dyDescent="0.2">
      <c r="A1415" s="2">
        <f t="shared" si="130"/>
        <v>33</v>
      </c>
      <c r="B1415" s="2">
        <v>9</v>
      </c>
      <c r="C1415" s="5" t="s">
        <v>1180</v>
      </c>
      <c r="D1415" s="6">
        <f>SUM(сходові!N1419)</f>
        <v>0.73995453233764308</v>
      </c>
      <c r="E1415" s="6">
        <f>SUM(прибудинкова!M1419)</f>
        <v>0.92807088338178056</v>
      </c>
      <c r="F1415" s="6">
        <f>'слюсарі х.в.'!P1419+'слюсарі кан'!P1419+'слюсарі ц.о.'!P997+'слюсарі г.в.'!P989+зварювальник!L1419+аварійки!J1419</f>
        <v>0.45553109341540532</v>
      </c>
      <c r="G1415" s="6">
        <f>'дератизація '!I1419</f>
        <v>2.648174607084791E-3</v>
      </c>
      <c r="H1415" s="6">
        <f>SUM(димовенти!Q1419)</f>
        <v>5.8445711753705873E-2</v>
      </c>
      <c r="I1415" s="6">
        <f>'під зими'!L1419+майстерні!L1419+покрівлі!N1419+маляри!L1419</f>
        <v>0.25029725540170622</v>
      </c>
      <c r="J1415" s="6">
        <f>електрики!P1419</f>
        <v>0.12104599270997354</v>
      </c>
      <c r="K1415" s="4">
        <f t="shared" si="127"/>
        <v>2.5559936436072999</v>
      </c>
      <c r="L1415" s="4">
        <v>3.821481833652407E-2</v>
      </c>
      <c r="M1415" s="4">
        <f t="shared" si="128"/>
        <v>2.5942084619438237</v>
      </c>
      <c r="N1415" s="4">
        <f t="shared" si="129"/>
        <v>3.1130501543325884</v>
      </c>
    </row>
    <row r="1416" spans="1:14" ht="18" customHeight="1" x14ac:dyDescent="0.2">
      <c r="A1416" s="2">
        <f t="shared" si="130"/>
        <v>34</v>
      </c>
      <c r="B1416" s="2">
        <v>9</v>
      </c>
      <c r="C1416" s="5" t="s">
        <v>1181</v>
      </c>
      <c r="D1416" s="6">
        <f>SUM(сходові!N1420)</f>
        <v>0.71090133921175491</v>
      </c>
      <c r="E1416" s="6">
        <f>SUM(прибудинкова!M1420)</f>
        <v>0.8359046126902232</v>
      </c>
      <c r="F1416" s="6">
        <f>'слюсарі х.в.'!P1420+'слюсарі кан'!P1420+'слюсарі ц.о.'!P998+'слюсарі г.в.'!P990+зварювальник!L1420+аварійки!J1420</f>
        <v>0.45821907311239418</v>
      </c>
      <c r="G1416" s="6">
        <f>'дератизація '!I1420</f>
        <v>2.5441980451092229E-3</v>
      </c>
      <c r="H1416" s="6">
        <f>SUM(димовенти!Q1420)</f>
        <v>5.9270425552516708E-2</v>
      </c>
      <c r="I1416" s="6">
        <f>'під зими'!L1420+майстерні!L1420+покрівлі!N1420+маляри!L1420</f>
        <v>0.25586495036909368</v>
      </c>
      <c r="J1416" s="6">
        <f>електрики!P1420</f>
        <v>0.12275404446404153</v>
      </c>
      <c r="K1416" s="4">
        <f t="shared" si="127"/>
        <v>2.4454586434451326</v>
      </c>
      <c r="L1416" s="4">
        <v>3.6690094709462606E-2</v>
      </c>
      <c r="M1416" s="4">
        <f t="shared" si="128"/>
        <v>2.4821487381545952</v>
      </c>
      <c r="N1416" s="4">
        <f t="shared" si="129"/>
        <v>2.9785784857855142</v>
      </c>
    </row>
    <row r="1417" spans="1:14" ht="18" customHeight="1" x14ac:dyDescent="0.2">
      <c r="A1417" s="2">
        <f t="shared" si="130"/>
        <v>35</v>
      </c>
      <c r="B1417" s="2">
        <v>9</v>
      </c>
      <c r="C1417" s="5" t="s">
        <v>1182</v>
      </c>
      <c r="D1417" s="6">
        <f>SUM(сходові!N1421)</f>
        <v>0.97873490338164271</v>
      </c>
      <c r="E1417" s="6">
        <f>SUM(прибудинкова!M1421)</f>
        <v>0.88867445652173926</v>
      </c>
      <c r="F1417" s="6">
        <f>'слюсарі х.в.'!P1421+'слюсарі кан'!P1421+'слюсарі ц.о.'!P999+'слюсарі г.в.'!P991+зварювальник!L1421+аварійки!J1421</f>
        <v>0.39474997054841321</v>
      </c>
      <c r="G1417" s="6">
        <f>'дератизація '!I1421</f>
        <v>8.3031400966183579E-3</v>
      </c>
      <c r="H1417" s="6">
        <f>SUM(димовенти!Q1421)</f>
        <v>3.9797121962727063E-2</v>
      </c>
      <c r="I1417" s="6">
        <f>'під зими'!L1421+майстерні!L1421+покрівлі!N1421+маляри!L1421</f>
        <v>0.24275293214473245</v>
      </c>
      <c r="J1417" s="6">
        <f>електрики!P1421</f>
        <v>8.2423192231425538E-2</v>
      </c>
      <c r="K1417" s="4">
        <f t="shared" si="127"/>
        <v>2.6354357168872986</v>
      </c>
      <c r="L1417" s="4">
        <v>3.842518951267615E-2</v>
      </c>
      <c r="M1417" s="4">
        <f t="shared" si="128"/>
        <v>2.673860906399975</v>
      </c>
      <c r="N1417" s="4">
        <f t="shared" si="129"/>
        <v>3.2086330876799698</v>
      </c>
    </row>
    <row r="1418" spans="1:14" ht="18" customHeight="1" x14ac:dyDescent="0.2">
      <c r="A1418" s="2">
        <f t="shared" si="130"/>
        <v>36</v>
      </c>
      <c r="B1418" s="2">
        <v>9</v>
      </c>
      <c r="C1418" s="5" t="s">
        <v>1184</v>
      </c>
      <c r="D1418" s="6">
        <f>SUM(сходові!N1422)</f>
        <v>0.83758069887102171</v>
      </c>
      <c r="E1418" s="6">
        <f>SUM(прибудинкова!M1422)</f>
        <v>0.70499405007895333</v>
      </c>
      <c r="F1418" s="6">
        <f>'слюсарі х.в.'!P1422+'слюсарі кан'!P1422+'слюсарі ц.о.'!P1000+'слюсарі г.в.'!P992+зварювальник!L1422+аварійки!J1422</f>
        <v>0.45885897536562292</v>
      </c>
      <c r="G1418" s="6">
        <f>'дератизація '!I1422</f>
        <v>2.694438178309146E-3</v>
      </c>
      <c r="H1418" s="6">
        <f>SUM(димовенти!Q1422)</f>
        <v>5.9466757473743297E-2</v>
      </c>
      <c r="I1418" s="6">
        <f>'під зими'!L1422+майстерні!L1422+покрівлі!N1422+маляри!L1422</f>
        <v>0.23456677036729223</v>
      </c>
      <c r="J1418" s="6">
        <f>електрики!P1422</f>
        <v>0.12316066441257906</v>
      </c>
      <c r="K1418" s="4">
        <f t="shared" si="127"/>
        <v>2.421322354747522</v>
      </c>
      <c r="L1418" s="4">
        <v>3.6321411300539674E-2</v>
      </c>
      <c r="M1418" s="4">
        <f t="shared" si="128"/>
        <v>2.4576437660480615</v>
      </c>
      <c r="N1418" s="4">
        <f t="shared" si="129"/>
        <v>2.9491725192576737</v>
      </c>
    </row>
    <row r="1419" spans="1:14" ht="18" customHeight="1" x14ac:dyDescent="0.2">
      <c r="A1419" s="2">
        <f t="shared" si="130"/>
        <v>37</v>
      </c>
      <c r="B1419" s="2">
        <v>9</v>
      </c>
      <c r="C1419" s="5" t="s">
        <v>1183</v>
      </c>
      <c r="D1419" s="6">
        <f>SUM(сходові!N1423)</f>
        <v>0.57076984328061098</v>
      </c>
      <c r="E1419" s="6">
        <f>SUM(прибудинкова!M1423)</f>
        <v>1.0459211118752034</v>
      </c>
      <c r="F1419" s="6">
        <f>'слюсарі х.в.'!P1423+'слюсарі кан'!P1423+'слюсарі ц.о.'!P1001+'слюсарі г.в.'!P993+зварювальник!L1423+аварійки!J1423</f>
        <v>0.39115851365853416</v>
      </c>
      <c r="G1419" s="6">
        <f>'дератизація '!I1423</f>
        <v>1.9454196677404175E-3</v>
      </c>
      <c r="H1419" s="6">
        <f>SUM(димовенти!Q1423)</f>
        <v>4.2935778039920665E-2</v>
      </c>
      <c r="I1419" s="6">
        <f>'під зими'!L1423+майстерні!L1423+покрівлі!N1423+маляри!L1423</f>
        <v>0.2704548260125974</v>
      </c>
      <c r="J1419" s="6">
        <f>електрики!P1423</f>
        <v>8.0141034279380935E-2</v>
      </c>
      <c r="K1419" s="4">
        <f t="shared" si="127"/>
        <v>2.4033265268139878</v>
      </c>
      <c r="L1419" s="4">
        <v>3.8207867478995183E-2</v>
      </c>
      <c r="M1419" s="4">
        <f t="shared" si="128"/>
        <v>2.441534394292983</v>
      </c>
      <c r="N1419" s="4">
        <f t="shared" si="129"/>
        <v>2.9298412731515797</v>
      </c>
    </row>
    <row r="1420" spans="1:14" ht="18" customHeight="1" x14ac:dyDescent="0.25">
      <c r="A1420" s="2"/>
      <c r="B1420" s="2"/>
      <c r="C1420" s="326" t="s">
        <v>357</v>
      </c>
      <c r="D1420" s="2"/>
      <c r="E1420" s="2"/>
      <c r="F1420" s="2"/>
      <c r="G1420" s="2"/>
      <c r="H1420" s="2"/>
      <c r="I1420" s="2"/>
      <c r="J1420" s="2"/>
      <c r="K1420" s="2"/>
      <c r="L1420" s="2"/>
      <c r="M1420" s="2"/>
      <c r="N1420" s="2"/>
    </row>
    <row r="1421" spans="1:14" ht="18" customHeight="1" x14ac:dyDescent="0.2">
      <c r="A1421" s="2">
        <v>1</v>
      </c>
      <c r="B1421" s="2">
        <v>9</v>
      </c>
      <c r="C1421" s="5" t="s">
        <v>1230</v>
      </c>
      <c r="D1421" s="6">
        <f>SUM(сходові!N1426)</f>
        <v>0.96801724530432687</v>
      </c>
      <c r="E1421" s="6">
        <f>SUM(прибудинкова!M1426)</f>
        <v>0.79055203960360654</v>
      </c>
      <c r="F1421" s="6">
        <f>'слюсарі х.в.'!P1426+'слюсарі кан'!P1426+'слюсарі ц.о.'!P1004+'слюсарі г.в.'!P996+зварювальник!L1426+аварійки!J1426</f>
        <v>0.35132379294406124</v>
      </c>
      <c r="G1421" s="6">
        <f>'дератизація '!I1426</f>
        <v>4.6526642182487558E-3</v>
      </c>
      <c r="H1421" s="6">
        <f>SUM(димовенти!Q1426)</f>
        <v>1.2484178796666891E-2</v>
      </c>
      <c r="I1421" s="6">
        <f>'під зими'!L1426+майстерні!L1426+покрівлі!N1426+маляри!L1426</f>
        <v>0.16772302911685086</v>
      </c>
      <c r="J1421" s="6">
        <f>електрики!P1426</f>
        <v>4.0979494890822074E-2</v>
      </c>
      <c r="K1421" s="4">
        <f t="shared" ref="K1421:K1451" si="131">SUM(D1421,E1421,F1421,G1421,H1421,I1421,J1421)</f>
        <v>2.3357324448745835</v>
      </c>
      <c r="L1421" s="4">
        <v>0.04</v>
      </c>
      <c r="M1421" s="4">
        <f t="shared" ref="M1421:M1451" si="132">SUM(L1421+K1421)</f>
        <v>2.3757324448745836</v>
      </c>
      <c r="N1421" s="4">
        <f t="shared" ref="N1421:N1451" si="133">M1421*1.2</f>
        <v>2.8508789338495002</v>
      </c>
    </row>
    <row r="1422" spans="1:14" ht="18" customHeight="1" x14ac:dyDescent="0.2">
      <c r="A1422" s="2">
        <f>A1421+1</f>
        <v>2</v>
      </c>
      <c r="B1422" s="2">
        <v>9</v>
      </c>
      <c r="C1422" s="5" t="s">
        <v>1229</v>
      </c>
      <c r="D1422" s="6">
        <f>SUM(сходові!N1427)</f>
        <v>0</v>
      </c>
      <c r="E1422" s="6">
        <f>SUM(прибудинкова!M1427)</f>
        <v>1.0019400962571843</v>
      </c>
      <c r="F1422" s="6">
        <f>'слюсарі х.в.'!P1427+'слюсарі кан'!P1427+'слюсарі ц.о.'!P1005+'слюсарі г.в.'!P997+зварювальник!L1427+аварійки!J1427</f>
        <v>0.34673275597266917</v>
      </c>
      <c r="G1422" s="6">
        <f>'дератизація '!I1427</f>
        <v>4.4226905284799785E-3</v>
      </c>
      <c r="H1422" s="6">
        <f>SUM(димовенти!Q1427)</f>
        <v>1.1869385584838389E-2</v>
      </c>
      <c r="I1422" s="6">
        <f>'під зими'!L1427+майстерні!L1427+покрівлі!N1427+маляри!L1427</f>
        <v>0.16551980462733484</v>
      </c>
      <c r="J1422" s="6">
        <f>електрики!P1427</f>
        <v>4.0119167734520927E-2</v>
      </c>
      <c r="K1422" s="4">
        <f t="shared" si="131"/>
        <v>1.5706039007050274</v>
      </c>
      <c r="L1422" s="4">
        <v>3.7559044164992672E-2</v>
      </c>
      <c r="M1422" s="4">
        <f t="shared" si="132"/>
        <v>1.6081629448700201</v>
      </c>
      <c r="N1422" s="4">
        <f t="shared" si="133"/>
        <v>1.929795533844024</v>
      </c>
    </row>
    <row r="1423" spans="1:14" ht="18" customHeight="1" x14ac:dyDescent="0.2">
      <c r="A1423" s="2">
        <f t="shared" ref="A1423:A1485" si="134">A1422+1</f>
        <v>3</v>
      </c>
      <c r="B1423" s="2">
        <v>9</v>
      </c>
      <c r="C1423" s="5" t="s">
        <v>657</v>
      </c>
      <c r="D1423" s="6">
        <f>SUM(сходові!N1428)</f>
        <v>0.72953489097905599</v>
      </c>
      <c r="E1423" s="6">
        <f>SUM(прибудинкова!M1428)</f>
        <v>0.74227692983889881</v>
      </c>
      <c r="F1423" s="6">
        <f>'слюсарі х.в.'!P1428+'слюсарі кан'!P1428+'слюсарі ц.о.'!P1006+'слюсарі г.в.'!P998+зварювальник!L1428+аварійки!J1428</f>
        <v>0.39018289491536678</v>
      </c>
      <c r="G1423" s="6">
        <f>'дератизація '!I1428</f>
        <v>6.2992062271921808E-3</v>
      </c>
      <c r="H1423" s="6">
        <f>SUM(димовенти!Q1428)</f>
        <v>1.2332205858276019E-2</v>
      </c>
      <c r="I1423" s="6">
        <f>'під зими'!L1428+майстерні!L1428+покрівлі!N1428+маляри!L1428</f>
        <v>0.16935822530999395</v>
      </c>
      <c r="J1423" s="6">
        <f>електрики!P1428</f>
        <v>4.0583124190674412E-2</v>
      </c>
      <c r="K1423" s="4">
        <f t="shared" si="131"/>
        <v>2.0905674773194582</v>
      </c>
      <c r="L1423" s="4">
        <v>3.2405934775343148E-2</v>
      </c>
      <c r="M1423" s="4">
        <f t="shared" si="132"/>
        <v>2.1229734120948014</v>
      </c>
      <c r="N1423" s="4">
        <f t="shared" si="133"/>
        <v>2.5475680945137618</v>
      </c>
    </row>
    <row r="1424" spans="1:14" ht="18" customHeight="1" x14ac:dyDescent="0.2">
      <c r="A1424" s="2">
        <f t="shared" si="134"/>
        <v>4</v>
      </c>
      <c r="B1424" s="2">
        <v>9</v>
      </c>
      <c r="C1424" s="5" t="s">
        <v>658</v>
      </c>
      <c r="D1424" s="6">
        <f>SUM(сходові!N1429)</f>
        <v>0.97671552355174229</v>
      </c>
      <c r="E1424" s="6">
        <f>SUM(прибудинкова!M1429)</f>
        <v>0.88103171441703676</v>
      </c>
      <c r="F1424" s="6">
        <f>'слюсарі х.в.'!P1429+'слюсарі кан'!P1429+'слюсарі ц.о.'!P1007+'слюсарі г.в.'!P999+зварювальник!L1429+аварійки!J1429</f>
        <v>0.39602410010610234</v>
      </c>
      <c r="G1424" s="6">
        <f>'дератизація '!I1429</f>
        <v>4.7495020683315462E-3</v>
      </c>
      <c r="H1424" s="6">
        <f>SUM(димовенти!Q1429)</f>
        <v>1.297261227215803E-2</v>
      </c>
      <c r="I1424" s="6">
        <f>'під зими'!L1429+майстерні!L1429+покрівлі!N1429+маляри!L1429</f>
        <v>0.16988420609798882</v>
      </c>
      <c r="J1424" s="6">
        <f>електрики!P1429</f>
        <v>4.2690589256191194E-2</v>
      </c>
      <c r="K1424" s="4">
        <f t="shared" si="131"/>
        <v>2.4840682477695508</v>
      </c>
      <c r="L1424" s="4">
        <v>3.8421386345055542E-2</v>
      </c>
      <c r="M1424" s="4">
        <f t="shared" si="132"/>
        <v>2.5224896341146064</v>
      </c>
      <c r="N1424" s="4">
        <f t="shared" si="133"/>
        <v>3.0269875609375276</v>
      </c>
    </row>
    <row r="1425" spans="1:14" ht="18" customHeight="1" x14ac:dyDescent="0.2">
      <c r="A1425" s="2">
        <f t="shared" si="134"/>
        <v>5</v>
      </c>
      <c r="B1425" s="2">
        <v>9</v>
      </c>
      <c r="C1425" s="5" t="s">
        <v>659</v>
      </c>
      <c r="D1425" s="6">
        <f>SUM(сходові!N1430)</f>
        <v>1.0162745056362077</v>
      </c>
      <c r="E1425" s="6">
        <f>SUM(прибудинкова!M1430)</f>
        <v>0.94744512225363275</v>
      </c>
      <c r="F1425" s="6">
        <f>'слюсарі х.в.'!P1430+'слюсарі кан'!P1430+'слюсарі ц.о.'!P1008+'слюсарі г.в.'!P1000+зварювальник!L1430+аварійки!J1430</f>
        <v>0.39260869626795269</v>
      </c>
      <c r="G1425" s="6">
        <f>'дератизація '!I1430</f>
        <v>4.6124088677280172E-3</v>
      </c>
      <c r="H1425" s="6">
        <f>SUM(димовенти!Q1430)</f>
        <v>1.25981610326403E-2</v>
      </c>
      <c r="I1425" s="6">
        <f>'під зими'!L1430+майстерні!L1430+покрівлі!N1430+маляри!L1430</f>
        <v>0.16858780736382684</v>
      </c>
      <c r="J1425" s="6">
        <f>електрики!P1430</f>
        <v>4.1458335973093279E-2</v>
      </c>
      <c r="K1425" s="4">
        <f t="shared" si="131"/>
        <v>2.5835850373950815</v>
      </c>
      <c r="L1425" s="4">
        <v>3.8918969809965898E-2</v>
      </c>
      <c r="M1425" s="4">
        <f t="shared" si="132"/>
        <v>2.6225040072050474</v>
      </c>
      <c r="N1425" s="4">
        <f t="shared" si="133"/>
        <v>3.1470048086460567</v>
      </c>
    </row>
    <row r="1426" spans="1:14" ht="18" customHeight="1" x14ac:dyDescent="0.2">
      <c r="A1426" s="2">
        <f t="shared" si="134"/>
        <v>6</v>
      </c>
      <c r="B1426" s="2">
        <v>9</v>
      </c>
      <c r="C1426" s="5" t="s">
        <v>660</v>
      </c>
      <c r="D1426" s="6">
        <f>SUM(сходові!N1431)</f>
        <v>0.98078981575477531</v>
      </c>
      <c r="E1426" s="6">
        <f>SUM(прибудинкова!M1431)</f>
        <v>0.8263972284268587</v>
      </c>
      <c r="F1426" s="6">
        <f>'слюсарі х.в.'!P1431+'слюсарі кан'!P1431+'слюсарі ц.о.'!P1009+'слюсарі г.в.'!P1001+зварювальник!L1431+аварійки!J1431</f>
        <v>0.38331624429542399</v>
      </c>
      <c r="G1426" s="6">
        <f>'дератизація '!I1431</f>
        <v>4.2394128641108633E-3</v>
      </c>
      <c r="H1426" s="6">
        <f>SUM(димовенти!Q1431)</f>
        <v>1.1579373702016064E-2</v>
      </c>
      <c r="I1426" s="6">
        <f>'під зими'!L1431+майстерні!L1431+покрівлі!N1431+маляри!L1431</f>
        <v>0.16509243857324277</v>
      </c>
      <c r="J1426" s="6">
        <f>електрики!P1431</f>
        <v>3.8105685746705559E-2</v>
      </c>
      <c r="K1426" s="4">
        <f t="shared" si="131"/>
        <v>2.4095201993631332</v>
      </c>
      <c r="L1426" s="4">
        <v>3.7949427626279286E-2</v>
      </c>
      <c r="M1426" s="4">
        <f t="shared" si="132"/>
        <v>2.4474696269894123</v>
      </c>
      <c r="N1426" s="4">
        <f t="shared" si="133"/>
        <v>2.9369635523872946</v>
      </c>
    </row>
    <row r="1427" spans="1:14" ht="18" customHeight="1" x14ac:dyDescent="0.2">
      <c r="A1427" s="2">
        <f t="shared" si="134"/>
        <v>7</v>
      </c>
      <c r="B1427" s="2">
        <v>9</v>
      </c>
      <c r="C1427" s="5" t="s">
        <v>661</v>
      </c>
      <c r="D1427" s="6">
        <f>SUM(сходові!N1432)</f>
        <v>1.0236956168429681</v>
      </c>
      <c r="E1427" s="6">
        <f>SUM(прибудинкова!M1432)</f>
        <v>0.56631920299001293</v>
      </c>
      <c r="F1427" s="6">
        <f>'слюсарі х.в.'!P1432+'слюсарі кан'!P1432+'слюсарі ц.о.'!P1010+'слюсарі г.в.'!P1002+зварювальник!L1432+аварійки!J1432</f>
        <v>0.39205542562494389</v>
      </c>
      <c r="G1427" s="6">
        <f>'дератизація '!I1432</f>
        <v>4.3931131670853505E-3</v>
      </c>
      <c r="H1427" s="6">
        <f>SUM(димовенти!Q1432)</f>
        <v>1.2451037112977213E-2</v>
      </c>
      <c r="I1427" s="6">
        <f>'під зими'!L1432+майстерні!L1432+покрівлі!N1432+маляри!L1432</f>
        <v>0.16877280644284295</v>
      </c>
      <c r="J1427" s="6">
        <f>електрики!P1432</f>
        <v>4.1251928109342834E-2</v>
      </c>
      <c r="K1427" s="4">
        <f t="shared" si="131"/>
        <v>2.2089391302901729</v>
      </c>
      <c r="L1427" s="4">
        <v>3.4872066066823137E-2</v>
      </c>
      <c r="M1427" s="4">
        <f t="shared" si="132"/>
        <v>2.243811196356996</v>
      </c>
      <c r="N1427" s="4">
        <f t="shared" si="133"/>
        <v>2.692573435628395</v>
      </c>
    </row>
    <row r="1428" spans="1:14" ht="18" customHeight="1" x14ac:dyDescent="0.2">
      <c r="A1428" s="2">
        <f t="shared" si="134"/>
        <v>8</v>
      </c>
      <c r="B1428" s="2">
        <v>9</v>
      </c>
      <c r="C1428" s="5" t="s">
        <v>662</v>
      </c>
      <c r="D1428" s="6">
        <f>SUM(сходові!N1433)</f>
        <v>0.5987715423980734</v>
      </c>
      <c r="E1428" s="6">
        <f>SUM(прибудинкова!M1433)</f>
        <v>0.55390224318451209</v>
      </c>
      <c r="F1428" s="6">
        <f>'слюсарі х.в.'!P1433+'слюсарі кан'!P1433+'слюсарі ц.о.'!P1011+'слюсарі г.в.'!P1003+зварювальник!L1433+аварійки!J1433</f>
        <v>0.53674881270358221</v>
      </c>
      <c r="G1428" s="6">
        <f>'дератизація '!I1433</f>
        <v>6.0746740418806799E-3</v>
      </c>
      <c r="H1428" s="6">
        <f>SUM(димовенти!Q1433)</f>
        <v>2.5090549279052389E-2</v>
      </c>
      <c r="I1428" s="6">
        <f>'під зими'!L1433+майстерні!L1433+покрівлі!N1433+маляри!L1433</f>
        <v>0.19516493856441763</v>
      </c>
      <c r="J1428" s="6">
        <f>електрики!P1433</f>
        <v>9.3449372962160743E-2</v>
      </c>
      <c r="K1428" s="4">
        <f t="shared" si="131"/>
        <v>2.0092021331336789</v>
      </c>
      <c r="L1428" s="4">
        <v>3.1494890512991258E-2</v>
      </c>
      <c r="M1428" s="4">
        <f t="shared" si="132"/>
        <v>2.0406970236466702</v>
      </c>
      <c r="N1428" s="4">
        <f t="shared" si="133"/>
        <v>2.448836428376004</v>
      </c>
    </row>
    <row r="1429" spans="1:14" ht="18" customHeight="1" x14ac:dyDescent="0.2">
      <c r="A1429" s="2">
        <f t="shared" si="134"/>
        <v>9</v>
      </c>
      <c r="B1429" s="2">
        <v>9</v>
      </c>
      <c r="C1429" s="5" t="s">
        <v>663</v>
      </c>
      <c r="D1429" s="6">
        <f>SUM(сходові!N1434)</f>
        <v>0.5925962261340334</v>
      </c>
      <c r="E1429" s="6">
        <f>SUM(прибудинкова!M1434)</f>
        <v>0.92802076347817586</v>
      </c>
      <c r="F1429" s="6">
        <f>'слюсарі х.в.'!P1434+'слюсарі кан'!P1434+'слюсарі ц.о.'!P1012+'слюсарі г.в.'!P1004+зварювальник!L1434+аварійки!J1434</f>
        <v>0.53407715925188004</v>
      </c>
      <c r="G1429" s="6">
        <f>'дератизація '!I1434</f>
        <v>6.0120240480961923E-3</v>
      </c>
      <c r="H1429" s="6">
        <f>SUM(димовенти!Q1434)</f>
        <v>4.2162297671444103E-2</v>
      </c>
      <c r="I1429" s="6">
        <f>'під зими'!L1434+майстерні!L1434+покрівлі!N1434+маляри!L1434</f>
        <v>0.19448702923092046</v>
      </c>
      <c r="J1429" s="6">
        <f>електрики!P1434</f>
        <v>9.2499145853192286E-2</v>
      </c>
      <c r="K1429" s="4">
        <f t="shared" si="131"/>
        <v>2.3898546456677425</v>
      </c>
      <c r="L1429" s="4">
        <v>3.7381228348036366E-2</v>
      </c>
      <c r="M1429" s="4">
        <f t="shared" si="132"/>
        <v>2.4272358740157789</v>
      </c>
      <c r="N1429" s="4">
        <f t="shared" si="133"/>
        <v>2.9126830488189346</v>
      </c>
    </row>
    <row r="1430" spans="1:14" ht="18" customHeight="1" x14ac:dyDescent="0.2">
      <c r="A1430" s="2">
        <f t="shared" si="134"/>
        <v>10</v>
      </c>
      <c r="B1430" s="2">
        <v>9</v>
      </c>
      <c r="C1430" s="5" t="s">
        <v>664</v>
      </c>
      <c r="D1430" s="6">
        <f>SUM(сходові!N1435)</f>
        <v>0.6009083163400174</v>
      </c>
      <c r="E1430" s="6">
        <f>SUM(прибудинкова!M1435)</f>
        <v>1.0160115543219668</v>
      </c>
      <c r="F1430" s="6">
        <f>'слюсарі х.в.'!P1435+'слюсарі кан'!P1435+'слюсарі ц.о.'!P1013+'слюсарі г.в.'!P1005+зварювальник!L1435+аварійки!J1435</f>
        <v>0.5376732543408056</v>
      </c>
      <c r="G1430" s="6">
        <f>'дератизація '!I1435</f>
        <v>6.0963521015067416E-3</v>
      </c>
      <c r="H1430" s="6">
        <f>SUM(димовенти!Q1435)</f>
        <v>4.2753689931605617E-2</v>
      </c>
      <c r="I1430" s="6">
        <f>'під зими'!L1435+майстерні!L1435+покрівлі!N1435+маляри!L1435</f>
        <v>0.19539950776490581</v>
      </c>
      <c r="J1430" s="6">
        <f>електрики!P1435</f>
        <v>9.3796591247544664E-2</v>
      </c>
      <c r="K1430" s="4">
        <f t="shared" si="131"/>
        <v>2.4926392660483523</v>
      </c>
      <c r="L1430" s="4">
        <v>3.895607913645649E-2</v>
      </c>
      <c r="M1430" s="4">
        <f t="shared" si="132"/>
        <v>2.531595345184809</v>
      </c>
      <c r="N1430" s="4">
        <f t="shared" si="133"/>
        <v>3.0379144142217709</v>
      </c>
    </row>
    <row r="1431" spans="1:14" ht="18" customHeight="1" x14ac:dyDescent="0.2">
      <c r="A1431" s="2">
        <f t="shared" si="134"/>
        <v>11</v>
      </c>
      <c r="B1431" s="2">
        <v>9</v>
      </c>
      <c r="C1431" s="5" t="s">
        <v>665</v>
      </c>
      <c r="D1431" s="6">
        <f>SUM(сходові!N1436)</f>
        <v>0.80079950136322087</v>
      </c>
      <c r="E1431" s="6">
        <f>SUM(прибудинкова!M1436)</f>
        <v>0.49276956235445274</v>
      </c>
      <c r="F1431" s="6">
        <f>'слюсарі х.в.'!P1436+'слюсарі кан'!P1436+'слюсарі ц.о.'!P1014+'слюсарі г.в.'!P1006+зварювальник!L1436+аварійки!J1436</f>
        <v>0.38933111918824037</v>
      </c>
      <c r="G1431" s="6">
        <f>'дератизація '!I1436</f>
        <v>5.9343130169437087E-3</v>
      </c>
      <c r="H1431" s="6">
        <f>SUM(димовенти!Q1436)</f>
        <v>1.8358230852887961E-2</v>
      </c>
      <c r="I1431" s="6">
        <f>'під зими'!L1436+майстерні!L1436+покрівлі!N1436+маляри!L1436</f>
        <v>0.16217410025602302</v>
      </c>
      <c r="J1431" s="6">
        <f>електрики!P1436</f>
        <v>4.0275809598914948E-2</v>
      </c>
      <c r="K1431" s="4">
        <f t="shared" si="131"/>
        <v>1.9096426366306838</v>
      </c>
      <c r="L1431" s="4">
        <v>3.0260173729322881E-2</v>
      </c>
      <c r="M1431" s="4">
        <f t="shared" si="132"/>
        <v>1.9399028103600067</v>
      </c>
      <c r="N1431" s="4">
        <f t="shared" si="133"/>
        <v>2.3278833724320078</v>
      </c>
    </row>
    <row r="1432" spans="1:14" ht="18" customHeight="1" x14ac:dyDescent="0.2">
      <c r="A1432" s="2">
        <f t="shared" si="134"/>
        <v>12</v>
      </c>
      <c r="B1432" s="2">
        <v>9</v>
      </c>
      <c r="C1432" s="5" t="s">
        <v>1189</v>
      </c>
      <c r="D1432" s="6">
        <f>SUM(сходові!N1437)</f>
        <v>1.0714883317895239</v>
      </c>
      <c r="E1432" s="6">
        <f>SUM(прибудинкова!M1437)</f>
        <v>0.75917879941434852</v>
      </c>
      <c r="F1432" s="6">
        <f>'слюсарі х.в.'!P1437+'слюсарі кан'!P1437+'слюсарі ц.о.'!P1015+'слюсарі г.в.'!P1007+зварювальник!L1437+аварійки!J1437</f>
        <v>0.39127966319079321</v>
      </c>
      <c r="G1432" s="6">
        <f>'дератизація '!I1437</f>
        <v>4.8891445304329638E-3</v>
      </c>
      <c r="H1432" s="6">
        <f>SUM(димовенти!Q1437)</f>
        <v>1.245245115272987E-2</v>
      </c>
      <c r="I1432" s="6">
        <f>'під зими'!L1437+майстерні!L1437+покрівлі!N1437+маляри!L1437</f>
        <v>0.17207299803277198</v>
      </c>
      <c r="J1432" s="6">
        <f>електрики!P1437</f>
        <v>4.0978830342051208E-2</v>
      </c>
      <c r="K1432" s="4">
        <f t="shared" si="131"/>
        <v>2.4523402184526515</v>
      </c>
      <c r="L1432" s="4">
        <v>3.8625857113471884E-2</v>
      </c>
      <c r="M1432" s="4">
        <f t="shared" si="132"/>
        <v>2.4909660755661234</v>
      </c>
      <c r="N1432" s="4">
        <f t="shared" si="133"/>
        <v>2.989159290679348</v>
      </c>
    </row>
    <row r="1433" spans="1:14" ht="18" customHeight="1" x14ac:dyDescent="0.2">
      <c r="A1433" s="2">
        <f t="shared" si="134"/>
        <v>13</v>
      </c>
      <c r="B1433" s="2">
        <v>9</v>
      </c>
      <c r="C1433" s="5" t="s">
        <v>1190</v>
      </c>
      <c r="D1433" s="6">
        <f>SUM(сходові!N1438)</f>
        <v>0.83555916203005631</v>
      </c>
      <c r="E1433" s="6">
        <f>SUM(прибудинкова!M1438)</f>
        <v>0.52173332438373621</v>
      </c>
      <c r="F1433" s="6">
        <f>'слюсарі х.в.'!P1438+'слюсарі кан'!P1438+'слюсарі ц.о.'!P1016+'слюсарі г.в.'!P1008+зварювальник!L1438+аварійки!J1438</f>
        <v>0.39433638979272634</v>
      </c>
      <c r="G1433" s="6">
        <f>'дератизація '!I1438</f>
        <v>6.0913194502710058E-3</v>
      </c>
      <c r="H1433" s="6">
        <f>SUM(димовенти!Q1438)</f>
        <v>1.2787578452223905E-2</v>
      </c>
      <c r="I1433" s="6">
        <f>'під зими'!L1438+майстерні!L1438+покрівлі!N1438+маляри!L1438</f>
        <v>0.16969944111489768</v>
      </c>
      <c r="J1433" s="6">
        <f>електрики!P1438</f>
        <v>4.2081675443029203E-2</v>
      </c>
      <c r="K1433" s="4">
        <f t="shared" si="131"/>
        <v>1.9822888906669407</v>
      </c>
      <c r="L1433" s="4">
        <v>3.1373272859196E-2</v>
      </c>
      <c r="M1433" s="4">
        <f t="shared" si="132"/>
        <v>2.0136621635261367</v>
      </c>
      <c r="N1433" s="4">
        <f t="shared" si="133"/>
        <v>2.4163945962313638</v>
      </c>
    </row>
    <row r="1434" spans="1:14" ht="18" customHeight="1" x14ac:dyDescent="0.2">
      <c r="A1434" s="2">
        <f t="shared" si="134"/>
        <v>14</v>
      </c>
      <c r="B1434" s="2">
        <v>14</v>
      </c>
      <c r="C1434" s="5" t="s">
        <v>1191</v>
      </c>
      <c r="D1434" s="6">
        <f>SUM(сходові!N1439)</f>
        <v>0.80017373148126025</v>
      </c>
      <c r="E1434" s="6">
        <f>SUM(прибудинкова!M1439)</f>
        <v>0.94883071930773377</v>
      </c>
      <c r="F1434" s="6">
        <f>'слюсарі х.в.'!P1439+'слюсарі кан'!P1439+'слюсарі ц.о.'!P1017+'слюсарі г.в.'!P1009+зварювальник!L1439+аварійки!J1439</f>
        <v>0.39325978497101854</v>
      </c>
      <c r="G1434" s="6">
        <f>'дератизація '!I1439</f>
        <v>7.6473769605191998E-3</v>
      </c>
      <c r="H1434" s="6">
        <f>SUM(димовенти!Q1439)</f>
        <v>1.8546380379476507E-2</v>
      </c>
      <c r="I1434" s="6">
        <f>'під зими'!L1439+майстерні!L1439+покрівлі!N1439+маляри!L1439</f>
        <v>0.15623992586065719</v>
      </c>
      <c r="J1434" s="6">
        <f>електрики!P1439</f>
        <v>4.1669263914101341E-2</v>
      </c>
      <c r="K1434" s="4">
        <f t="shared" si="131"/>
        <v>2.3663671828747668</v>
      </c>
      <c r="L1434" s="4">
        <v>3.729767620196367E-2</v>
      </c>
      <c r="M1434" s="4">
        <f t="shared" si="132"/>
        <v>2.4036648590767307</v>
      </c>
      <c r="N1434" s="4">
        <f t="shared" si="133"/>
        <v>2.8843978308920768</v>
      </c>
    </row>
    <row r="1435" spans="1:14" ht="18" customHeight="1" x14ac:dyDescent="0.2">
      <c r="A1435" s="2">
        <f t="shared" si="134"/>
        <v>15</v>
      </c>
      <c r="B1435" s="2">
        <v>14</v>
      </c>
      <c r="C1435" s="5" t="s">
        <v>1192</v>
      </c>
      <c r="D1435" s="6">
        <f>SUM(сходові!N1440)</f>
        <v>0.80483026732395513</v>
      </c>
      <c r="E1435" s="6">
        <f>SUM(прибудинкова!M1440)</f>
        <v>0.55192886327406487</v>
      </c>
      <c r="F1435" s="6">
        <f>'слюсарі х.в.'!P1440+'слюсарі кан'!P1440+'слюсарі ц.о.'!P1018+'слюсарі г.в.'!P1010+зварювальник!L1440+аварійки!J1440</f>
        <v>0.40214921751644761</v>
      </c>
      <c r="G1435" s="6">
        <f>'дератизація '!I1440</f>
        <v>5.2704805923690047E-3</v>
      </c>
      <c r="H1435" s="6">
        <f>SUM(димовенти!Q1440)</f>
        <v>2.021663050137484E-2</v>
      </c>
      <c r="I1435" s="6">
        <f>'під зими'!L1440+майстерні!L1440+покрівлі!N1440+маляри!L1440</f>
        <v>0.15968439343695595</v>
      </c>
      <c r="J1435" s="6">
        <f>електрики!P1440</f>
        <v>4.4887417911812763E-2</v>
      </c>
      <c r="K1435" s="4">
        <f t="shared" si="131"/>
        <v>1.9889672705569801</v>
      </c>
      <c r="L1435" s="4">
        <v>3.5172568255765313E-2</v>
      </c>
      <c r="M1435" s="4">
        <f t="shared" si="132"/>
        <v>2.0241398388127454</v>
      </c>
      <c r="N1435" s="4">
        <f t="shared" si="133"/>
        <v>2.4289678065752942</v>
      </c>
    </row>
    <row r="1436" spans="1:14" ht="18" customHeight="1" x14ac:dyDescent="0.2">
      <c r="A1436" s="2">
        <f t="shared" si="134"/>
        <v>16</v>
      </c>
      <c r="B1436" s="2">
        <v>14</v>
      </c>
      <c r="C1436" s="5" t="s">
        <v>1193</v>
      </c>
      <c r="D1436" s="6">
        <f>SUM(сходові!N1441)</f>
        <v>1.0936448770288068</v>
      </c>
      <c r="E1436" s="6">
        <f>SUM(прибудинкова!M1441)</f>
        <v>0.59389227734440053</v>
      </c>
      <c r="F1436" s="6">
        <f>'слюсарі х.в.'!P1441+'слюсарі кан'!P1441+'слюсарі ц.о.'!P1019+'слюсарі г.в.'!P1011+зварювальник!L1441+аварійки!J1441</f>
        <v>0.388991158839192</v>
      </c>
      <c r="G1436" s="6">
        <f>'дератизація '!I1441</f>
        <v>3.8363498956051705E-3</v>
      </c>
      <c r="H1436" s="6">
        <f>SUM(димовенти!Q1441)</f>
        <v>1.2201548673343122E-2</v>
      </c>
      <c r="I1436" s="6">
        <f>'під зими'!L1441+майстерні!L1441+покрівлі!N1441+маляри!L1441</f>
        <v>0.17121386020375001</v>
      </c>
      <c r="J1436" s="6">
        <f>електрики!P1441</f>
        <v>4.0153154335850968E-2</v>
      </c>
      <c r="K1436" s="4">
        <f t="shared" si="131"/>
        <v>2.3039332263209484</v>
      </c>
      <c r="L1436" s="4">
        <v>3.6345951959546818E-2</v>
      </c>
      <c r="M1436" s="4">
        <f t="shared" si="132"/>
        <v>2.340279178280495</v>
      </c>
      <c r="N1436" s="4">
        <f t="shared" si="133"/>
        <v>2.8083350139365941</v>
      </c>
    </row>
    <row r="1437" spans="1:14" ht="18" customHeight="1" x14ac:dyDescent="0.2">
      <c r="A1437" s="2">
        <f t="shared" si="134"/>
        <v>17</v>
      </c>
      <c r="B1437" s="2">
        <v>14</v>
      </c>
      <c r="C1437" s="5" t="s">
        <v>1194</v>
      </c>
      <c r="D1437" s="6">
        <f>SUM(сходові!N1442)</f>
        <v>0.78687324650083879</v>
      </c>
      <c r="E1437" s="6">
        <f>SUM(прибудинкова!M1442)</f>
        <v>0.90092003009357213</v>
      </c>
      <c r="F1437" s="6">
        <f>'слюсарі х.в.'!P1442+'слюсарі кан'!P1442+'слюсарі ц.о.'!P1020+'слюсарі г.в.'!P1012+зварювальник!L1442+аварійки!J1442</f>
        <v>0.40480092359746389</v>
      </c>
      <c r="G1437" s="6">
        <f>'дератизація '!I1442</f>
        <v>5.6543000893402931E-3</v>
      </c>
      <c r="H1437" s="6">
        <f>SUM(димовенти!Q1442)</f>
        <v>2.0902302232424473E-2</v>
      </c>
      <c r="I1437" s="6">
        <f>'під зими'!L1442+майстерні!L1442+покрівлі!N1442+маляри!L1442</f>
        <v>0.15971701999702187</v>
      </c>
      <c r="J1437" s="6">
        <f>електрики!P1442</f>
        <v>4.5857204413554335E-2</v>
      </c>
      <c r="K1437" s="4">
        <f t="shared" si="131"/>
        <v>2.3247250269242157</v>
      </c>
      <c r="L1437" s="4">
        <v>3.6597544374253665E-2</v>
      </c>
      <c r="M1437" s="4">
        <f t="shared" si="132"/>
        <v>2.3613225712984693</v>
      </c>
      <c r="N1437" s="4">
        <f t="shared" si="133"/>
        <v>2.8335870855581633</v>
      </c>
    </row>
    <row r="1438" spans="1:14" ht="18" customHeight="1" x14ac:dyDescent="0.2">
      <c r="A1438" s="2">
        <f t="shared" si="134"/>
        <v>18</v>
      </c>
      <c r="B1438" s="2">
        <v>9</v>
      </c>
      <c r="C1438" s="5" t="s">
        <v>1195</v>
      </c>
      <c r="D1438" s="6">
        <f>SUM(сходові!N1443)</f>
        <v>0</v>
      </c>
      <c r="E1438" s="6">
        <f>SUM(прибудинкова!M1443)</f>
        <v>0</v>
      </c>
      <c r="F1438" s="6">
        <f>'слюсарі х.в.'!P1443+'слюсарі кан'!P1443+'слюсарі ц.о.'!P1021+'слюсарі г.в.'!P1013+зварювальник!L1443+аварійки!J1443</f>
        <v>0.3899954612457629</v>
      </c>
      <c r="G1438" s="6">
        <f>'дератизація '!I1443</f>
        <v>3.8645070233214599E-3</v>
      </c>
      <c r="H1438" s="6">
        <f>SUM(димовенти!Q1443)</f>
        <v>1.2311656379140763E-2</v>
      </c>
      <c r="I1438" s="6">
        <f>'під зими'!L1443+майстерні!L1443+покрівлі!N1443+маляри!L1443</f>
        <v>0.17159088993876415</v>
      </c>
      <c r="J1438" s="6">
        <f>електрики!P1443</f>
        <v>4.0515499462918173E-2</v>
      </c>
      <c r="K1438" s="4">
        <f t="shared" si="131"/>
        <v>0.61827801404990756</v>
      </c>
      <c r="L1438" s="4">
        <v>1.032207840087046E-2</v>
      </c>
      <c r="M1438" s="4">
        <f t="shared" si="132"/>
        <v>0.62860009245077797</v>
      </c>
      <c r="N1438" s="4">
        <f t="shared" si="133"/>
        <v>0.75432011094093354</v>
      </c>
    </row>
    <row r="1439" spans="1:14" ht="18" customHeight="1" x14ac:dyDescent="0.2">
      <c r="A1439" s="2">
        <f t="shared" si="134"/>
        <v>19</v>
      </c>
      <c r="B1439" s="2">
        <v>9</v>
      </c>
      <c r="C1439" s="5" t="s">
        <v>1196</v>
      </c>
      <c r="D1439" s="6">
        <f>SUM(сходові!N1444)</f>
        <v>0.9651555135458737</v>
      </c>
      <c r="E1439" s="6">
        <f>SUM(прибудинкова!M1444)</f>
        <v>0.78733290913338927</v>
      </c>
      <c r="F1439" s="6">
        <f>'слюсарі х.в.'!P1444+'слюсарі кан'!P1444+'слюсарі ц.о.'!P1022+'слюсарі г.в.'!P1014+зварювальник!L1444+аварійки!J1444</f>
        <v>0.39287545750439623</v>
      </c>
      <c r="G1439" s="6">
        <f>'дератизація '!I1444</f>
        <v>8.4881414574250729E-3</v>
      </c>
      <c r="H1439" s="6">
        <f>SUM(димовенти!Q1444)</f>
        <v>1.2627407669458418E-2</v>
      </c>
      <c r="I1439" s="6">
        <f>'під зими'!L1444+майстерні!L1444+покрівлі!N1444+маляри!L1444</f>
        <v>0.16974374854388471</v>
      </c>
      <c r="J1439" s="6">
        <f>електрики!P1444</f>
        <v>4.1554581519736719E-2</v>
      </c>
      <c r="K1439" s="4">
        <f t="shared" si="131"/>
        <v>2.377777759374164</v>
      </c>
      <c r="L1439" s="4">
        <v>3.7480557857221708E-2</v>
      </c>
      <c r="M1439" s="4">
        <f t="shared" si="132"/>
        <v>2.4152583172313857</v>
      </c>
      <c r="N1439" s="4">
        <f t="shared" si="133"/>
        <v>2.8983099806776629</v>
      </c>
    </row>
    <row r="1440" spans="1:14" ht="18" customHeight="1" x14ac:dyDescent="0.2">
      <c r="A1440" s="2">
        <f t="shared" si="134"/>
        <v>20</v>
      </c>
      <c r="B1440" s="2">
        <v>9</v>
      </c>
      <c r="C1440" s="5" t="s">
        <v>1197</v>
      </c>
      <c r="D1440" s="6">
        <f>SUM(сходові!N1445)</f>
        <v>0.9404767515539062</v>
      </c>
      <c r="E1440" s="6">
        <f>SUM(прибудинкова!M1445)</f>
        <v>0.79943488769486082</v>
      </c>
      <c r="F1440" s="6">
        <f>'слюсарі х.в.'!P1445+'слюсарі кан'!P1445+'слюсарі ц.о.'!P1023+'слюсарі г.в.'!P1015+зварювальник!L1445+аварійки!J1445</f>
        <v>0.39204231396906841</v>
      </c>
      <c r="G1440" s="6">
        <f>'дератизація '!I1445</f>
        <v>8.4020653535098067E-3</v>
      </c>
      <c r="H1440" s="6">
        <f>SUM(димовенти!Q1445)</f>
        <v>1.2536065138887073E-2</v>
      </c>
      <c r="I1440" s="6">
        <f>'під зими'!L1445+майстерні!L1445+покрівлі!N1445+маляри!L1445</f>
        <v>0.16945215694742571</v>
      </c>
      <c r="J1440" s="6">
        <f>електрики!P1445</f>
        <v>4.1253989289549473E-2</v>
      </c>
      <c r="K1440" s="4">
        <f t="shared" si="131"/>
        <v>2.363598229947208</v>
      </c>
      <c r="L1440" s="4">
        <v>3.7260586385277294E-2</v>
      </c>
      <c r="M1440" s="4">
        <f t="shared" si="132"/>
        <v>2.4008588163324855</v>
      </c>
      <c r="N1440" s="4">
        <f t="shared" si="133"/>
        <v>2.8810305795989826</v>
      </c>
    </row>
    <row r="1441" spans="1:14" ht="18" customHeight="1" x14ac:dyDescent="0.2">
      <c r="A1441" s="2">
        <f t="shared" si="134"/>
        <v>21</v>
      </c>
      <c r="B1441" s="2">
        <v>9</v>
      </c>
      <c r="C1441" s="5" t="s">
        <v>1198</v>
      </c>
      <c r="D1441" s="6">
        <f>SUM(сходові!N1446)</f>
        <v>0.98607554472427772</v>
      </c>
      <c r="E1441" s="6">
        <f>SUM(прибудинкова!M1446)</f>
        <v>0.8653534323043236</v>
      </c>
      <c r="F1441" s="6">
        <f>'слюсарі х.в.'!P1446+'слюсарі кан'!P1446+'слюсарі ц.о.'!P1024+'слюсарі г.в.'!P1016+зварювальник!L1446+аварійки!J1446</f>
        <v>0.38919413496708377</v>
      </c>
      <c r="G1441" s="6">
        <f>'дератизація '!I1446</f>
        <v>7.9641972041096208E-3</v>
      </c>
      <c r="H1441" s="6">
        <f>SUM(димовенти!Q1446)</f>
        <v>1.2223802165545888E-2</v>
      </c>
      <c r="I1441" s="6">
        <f>'під зими'!L1446+майстерні!L1446+покрівлі!N1446+маляри!L1446</f>
        <v>0.17086099666924126</v>
      </c>
      <c r="J1441" s="6">
        <f>електрики!P1446</f>
        <v>4.0226386671421754E-2</v>
      </c>
      <c r="K1441" s="4">
        <f t="shared" si="131"/>
        <v>2.4718984947060036</v>
      </c>
      <c r="L1441" s="4">
        <v>3.8935820131660748E-2</v>
      </c>
      <c r="M1441" s="4">
        <f t="shared" si="132"/>
        <v>2.5108343148376644</v>
      </c>
      <c r="N1441" s="4">
        <f t="shared" si="133"/>
        <v>3.0130011778051973</v>
      </c>
    </row>
    <row r="1442" spans="1:14" ht="18" customHeight="1" x14ac:dyDescent="0.2">
      <c r="A1442" s="2">
        <f t="shared" si="134"/>
        <v>22</v>
      </c>
      <c r="B1442" s="2">
        <v>9</v>
      </c>
      <c r="C1442" s="5" t="s">
        <v>1199</v>
      </c>
      <c r="D1442" s="6">
        <f>SUM(сходові!N1447)</f>
        <v>1.0024285329913585</v>
      </c>
      <c r="E1442" s="6">
        <f>SUM(прибудинкова!M1447)</f>
        <v>0.84394403541814422</v>
      </c>
      <c r="F1442" s="6">
        <f>'слюсарі х.в.'!P1447+'слюсарі кан'!P1447+'слюсарі ц.о.'!P1025+'слюсарі г.в.'!P1017+зварювальник!L1447+аварійки!J1447</f>
        <v>0.39104314828423659</v>
      </c>
      <c r="G1442" s="6">
        <f>'дератизація '!I1447</f>
        <v>8.3164151358755475E-3</v>
      </c>
      <c r="H1442" s="6">
        <f>SUM(димовенти!Q1447)</f>
        <v>1.2426520602750598E-2</v>
      </c>
      <c r="I1442" s="6">
        <f>'під зими'!L1447+майстерні!L1447+покрівлі!N1447+маляри!L1447</f>
        <v>0.17123042134341299</v>
      </c>
      <c r="J1442" s="6">
        <f>електрики!P1447</f>
        <v>4.0893497454955838E-2</v>
      </c>
      <c r="K1442" s="4">
        <f t="shared" si="131"/>
        <v>2.4702825712307348</v>
      </c>
      <c r="L1442" s="4">
        <v>3.8911661838909817E-2</v>
      </c>
      <c r="M1442" s="4">
        <f t="shared" si="132"/>
        <v>2.5091942330696444</v>
      </c>
      <c r="N1442" s="4">
        <f t="shared" si="133"/>
        <v>3.0110330796835734</v>
      </c>
    </row>
    <row r="1443" spans="1:14" ht="18" customHeight="1" x14ac:dyDescent="0.2">
      <c r="A1443" s="2">
        <f t="shared" si="134"/>
        <v>23</v>
      </c>
      <c r="B1443" s="2">
        <v>9</v>
      </c>
      <c r="C1443" s="5" t="s">
        <v>1200</v>
      </c>
      <c r="D1443" s="6">
        <f>SUM(сходові!N1448)</f>
        <v>0.95201619085011335</v>
      </c>
      <c r="E1443" s="6">
        <f>SUM(прибудинкова!M1448)</f>
        <v>0.93754102866116995</v>
      </c>
      <c r="F1443" s="6">
        <f>'слюсарі х.в.'!P1448+'слюсарі кан'!P1448+'слюсарі ц.о.'!P1026+'слюсарі г.в.'!P1018+зварювальник!L1448+аварійки!J1448</f>
        <v>0.39140749822381349</v>
      </c>
      <c r="G1443" s="6">
        <f>'дератизація '!I1448</f>
        <v>8.2572634471927767E-3</v>
      </c>
      <c r="H1443" s="6">
        <f>SUM(димовенти!Q1448)</f>
        <v>1.2466466475320298E-2</v>
      </c>
      <c r="I1443" s="6">
        <f>'під зими'!L1448+майстерні!L1448+покрівлі!N1448+маляри!L1448</f>
        <v>0.13357559003852501</v>
      </c>
      <c r="J1443" s="6">
        <f>електрики!P1448</f>
        <v>4.1024952307885741E-2</v>
      </c>
      <c r="K1443" s="4">
        <f t="shared" si="131"/>
        <v>2.4762889900040208</v>
      </c>
      <c r="L1443" s="4">
        <v>3.8926451352139457E-2</v>
      </c>
      <c r="M1443" s="4">
        <f t="shared" si="132"/>
        <v>2.51521544135616</v>
      </c>
      <c r="N1443" s="4">
        <f t="shared" si="133"/>
        <v>3.0182585296273921</v>
      </c>
    </row>
    <row r="1444" spans="1:14" ht="18" customHeight="1" x14ac:dyDescent="0.2">
      <c r="A1444" s="2">
        <f t="shared" si="134"/>
        <v>24</v>
      </c>
      <c r="B1444" s="2">
        <v>9</v>
      </c>
      <c r="C1444" s="5" t="s">
        <v>1201</v>
      </c>
      <c r="D1444" s="6">
        <f>SUM(сходові!N1449)</f>
        <v>0.83794313207171178</v>
      </c>
      <c r="E1444" s="6">
        <f>SUM(прибудинкова!M1449)</f>
        <v>0.58886073055632671</v>
      </c>
      <c r="F1444" s="6">
        <f>'слюсарі х.в.'!P1449+'слюсарі кан'!P1449+'слюсарі ц.о.'!P1027+'слюсарі г.в.'!P1019+зварювальник!L1449+аварійки!J1449</f>
        <v>0.39172314169503408</v>
      </c>
      <c r="G1444" s="6">
        <f>'дератизація '!I1449</f>
        <v>6.5111608236312268E-3</v>
      </c>
      <c r="H1444" s="6">
        <f>SUM(димовенти!Q1449)</f>
        <v>1.2443463736767512E-2</v>
      </c>
      <c r="I1444" s="6">
        <f>'під зими'!L1449+майстерні!L1449+покрівлі!N1449+маляри!L1449</f>
        <v>0.16776097509139709</v>
      </c>
      <c r="J1444" s="6">
        <f>електрики!P1449</f>
        <v>4.1134309121453612E-2</v>
      </c>
      <c r="K1444" s="4">
        <f t="shared" si="131"/>
        <v>2.0463769130963221</v>
      </c>
      <c r="L1444" s="4">
        <v>3.236149819955747E-2</v>
      </c>
      <c r="M1444" s="4">
        <f t="shared" si="132"/>
        <v>2.0787384112958796</v>
      </c>
      <c r="N1444" s="4">
        <f t="shared" si="133"/>
        <v>2.4944860935550555</v>
      </c>
    </row>
    <row r="1445" spans="1:14" ht="18" customHeight="1" x14ac:dyDescent="0.2">
      <c r="A1445" s="2">
        <f t="shared" si="134"/>
        <v>25</v>
      </c>
      <c r="B1445" s="2">
        <v>9</v>
      </c>
      <c r="C1445" s="5" t="s">
        <v>1202</v>
      </c>
      <c r="D1445" s="6">
        <f>SUM(сходові!N1450)</f>
        <v>0.75355526587875332</v>
      </c>
      <c r="E1445" s="6">
        <f>SUM(прибудинкова!M1450)</f>
        <v>0.71087954808185061</v>
      </c>
      <c r="F1445" s="6">
        <f>'слюсарі х.в.'!P1450+'слюсарі кан'!P1450+'слюсарі ц.о.'!P1028+'слюсарі г.в.'!P1020+зварювальник!L1450+аварійки!J1450</f>
        <v>0.3889154103787289</v>
      </c>
      <c r="G1445" s="6">
        <f>'дератизація '!I1450</f>
        <v>6.8049911213338265E-3</v>
      </c>
      <c r="H1445" s="6">
        <f>SUM(димовенти!Q1450)</f>
        <v>1.2109152577250421E-2</v>
      </c>
      <c r="I1445" s="6">
        <f>'під зими'!L1450+майстерні!L1450+покрівлі!N1450+маляри!L1450</f>
        <v>0.16790480855741424</v>
      </c>
      <c r="J1445" s="6">
        <f>електрики!P1450</f>
        <v>4.0119219551691974E-2</v>
      </c>
      <c r="K1445" s="4">
        <f t="shared" si="131"/>
        <v>2.0802883961470235</v>
      </c>
      <c r="L1445" s="4">
        <v>3.2886551567114841E-2</v>
      </c>
      <c r="M1445" s="4">
        <f t="shared" si="132"/>
        <v>2.1131749477141382</v>
      </c>
      <c r="N1445" s="4">
        <f t="shared" si="133"/>
        <v>2.5358099372569658</v>
      </c>
    </row>
    <row r="1446" spans="1:14" ht="18" customHeight="1" x14ac:dyDescent="0.2">
      <c r="A1446" s="2">
        <f t="shared" si="134"/>
        <v>26</v>
      </c>
      <c r="B1446" s="2">
        <v>9</v>
      </c>
      <c r="C1446" s="5" t="s">
        <v>1203</v>
      </c>
      <c r="D1446" s="6">
        <f>SUM(сходові!N1451)</f>
        <v>0.99702269931116616</v>
      </c>
      <c r="E1446" s="6">
        <f>SUM(прибудинкова!M1451)</f>
        <v>0.85772988630650204</v>
      </c>
      <c r="F1446" s="6">
        <f>'слюсарі х.в.'!P1451+'слюсарі кан'!P1451+'слюсарі ц.о.'!P1029+'слюсарі г.в.'!P1021+зварювальник!L1451+аварійки!J1451</f>
        <v>0.39043191697276369</v>
      </c>
      <c r="G1446" s="6">
        <f>'дератизація '!I1451</f>
        <v>4.6710024814700683E-3</v>
      </c>
      <c r="H1446" s="6">
        <f>SUM(димовенти!Q1451)</f>
        <v>1.2359507642333867E-2</v>
      </c>
      <c r="I1446" s="6">
        <f>'під зими'!L1451+майстерні!L1451+покрівлі!N1451+маляри!L1451</f>
        <v>0.17138409338958718</v>
      </c>
      <c r="J1446" s="6">
        <f>електрики!P1451</f>
        <v>4.0672969568361084E-2</v>
      </c>
      <c r="K1446" s="4">
        <f t="shared" si="131"/>
        <v>2.4742720756721841</v>
      </c>
      <c r="L1446" s="4">
        <v>3.8953347422787221E-2</v>
      </c>
      <c r="M1446" s="4">
        <f t="shared" si="132"/>
        <v>2.5132254230949713</v>
      </c>
      <c r="N1446" s="4">
        <f t="shared" si="133"/>
        <v>3.0158705077139656</v>
      </c>
    </row>
    <row r="1447" spans="1:14" ht="18" customHeight="1" x14ac:dyDescent="0.2">
      <c r="A1447" s="2">
        <f t="shared" si="134"/>
        <v>27</v>
      </c>
      <c r="B1447" s="2">
        <v>9</v>
      </c>
      <c r="C1447" s="5" t="s">
        <v>1204</v>
      </c>
      <c r="D1447" s="6">
        <f>SUM(сходові!N1452)</f>
        <v>1.0111343345657819</v>
      </c>
      <c r="E1447" s="6">
        <f>SUM(прибудинкова!M1452)</f>
        <v>0.8197715180972589</v>
      </c>
      <c r="F1447" s="6">
        <f>'слюсарі х.в.'!P1452+'слюсарі кан'!P1452+'слюсарі ц.о.'!P1030+'слюсарі г.в.'!P1022+зварювальник!L1452+аварійки!J1452</f>
        <v>0.39202750311802581</v>
      </c>
      <c r="G1447" s="6">
        <f>'дератизація '!I1452</f>
        <v>8.6600379956082996E-3</v>
      </c>
      <c r="H1447" s="6">
        <f>SUM(димовенти!Q1452)</f>
        <v>1.2534441336316714E-2</v>
      </c>
      <c r="I1447" s="6">
        <f>'під зими'!L1452+майстерні!L1452+покрівлі!N1452+маляри!L1452</f>
        <v>0.17178563481446277</v>
      </c>
      <c r="J1447" s="6">
        <f>електрики!P1452</f>
        <v>4.1248645640397714E-2</v>
      </c>
      <c r="K1447" s="4">
        <f t="shared" si="131"/>
        <v>2.457162115567852</v>
      </c>
      <c r="L1447" s="4">
        <v>3.871201280041503E-2</v>
      </c>
      <c r="M1447" s="4">
        <f t="shared" si="132"/>
        <v>2.4958741283682668</v>
      </c>
      <c r="N1447" s="4">
        <f t="shared" si="133"/>
        <v>2.9950489540419203</v>
      </c>
    </row>
    <row r="1448" spans="1:14" ht="18" customHeight="1" x14ac:dyDescent="0.2">
      <c r="A1448" s="2">
        <f t="shared" si="134"/>
        <v>28</v>
      </c>
      <c r="B1448" s="2">
        <v>9</v>
      </c>
      <c r="C1448" s="5" t="s">
        <v>1205</v>
      </c>
      <c r="D1448" s="6">
        <f>SUM(сходові!N1453)</f>
        <v>1.0083859928189691</v>
      </c>
      <c r="E1448" s="6">
        <f>SUM(прибудинкова!M1453)</f>
        <v>0.76358401763715877</v>
      </c>
      <c r="F1448" s="6">
        <f>'слюсарі х.в.'!P1453+'слюсарі кан'!P1453+'слюсарі ц.о.'!P1031+'слюсарі г.в.'!P1023+зварювальник!L1453+аварійки!J1453</f>
        <v>0.39171675132104855</v>
      </c>
      <c r="G1448" s="6">
        <f>'дератизація '!I1453</f>
        <v>4.6586245247054736E-3</v>
      </c>
      <c r="H1448" s="6">
        <f>SUM(димовенти!Q1453)</f>
        <v>1.2500371750090699E-2</v>
      </c>
      <c r="I1448" s="6">
        <f>'під зими'!L1453+майстерні!L1453+покрівлі!N1453+маляри!L1453</f>
        <v>0.16990265246984593</v>
      </c>
      <c r="J1448" s="6">
        <f>електрики!P1453</f>
        <v>4.1136528614066407E-2</v>
      </c>
      <c r="K1448" s="4">
        <f t="shared" si="131"/>
        <v>2.3918849391358852</v>
      </c>
      <c r="L1448" s="4">
        <v>3.7683487411402927E-2</v>
      </c>
      <c r="M1448" s="4">
        <f t="shared" si="132"/>
        <v>2.4295684265472879</v>
      </c>
      <c r="N1448" s="4">
        <f t="shared" si="133"/>
        <v>2.9154821118567456</v>
      </c>
    </row>
    <row r="1449" spans="1:14" ht="18" customHeight="1" x14ac:dyDescent="0.2">
      <c r="A1449" s="2">
        <f t="shared" si="134"/>
        <v>29</v>
      </c>
      <c r="B1449" s="2">
        <v>9</v>
      </c>
      <c r="C1449" s="5" t="s">
        <v>1206</v>
      </c>
      <c r="D1449" s="6">
        <f>SUM(сходові!N1454)</f>
        <v>0.9794444865947366</v>
      </c>
      <c r="E1449" s="6">
        <f>SUM(прибудинкова!M1454)</f>
        <v>0.79903788432490364</v>
      </c>
      <c r="F1449" s="6">
        <f>'слюсарі х.в.'!P1454+'слюсарі кан'!P1454+'слюсарі ц.о.'!P1032+'слюсарі г.в.'!P1024+зварювальник!L1454+аварійки!J1454</f>
        <v>0.39216100684617927</v>
      </c>
      <c r="G1449" s="6">
        <f>'дератизація '!I1454</f>
        <v>2.8443697315207327E-3</v>
      </c>
      <c r="H1449" s="6">
        <f>SUM(димовенти!Q1454)</f>
        <v>1.2377172971842633E-2</v>
      </c>
      <c r="I1449" s="6">
        <f>'під зими'!L1454+майстерні!L1454+покрівлі!N1454+маляри!L1454</f>
        <v>0.16850899428796856</v>
      </c>
      <c r="J1449" s="6">
        <f>електрики!P1454</f>
        <v>4.1283309869706235E-2</v>
      </c>
      <c r="K1449" s="4">
        <f t="shared" si="131"/>
        <v>2.3956572246268575</v>
      </c>
      <c r="L1449" s="4">
        <v>3.772568776092533E-2</v>
      </c>
      <c r="M1449" s="4">
        <f t="shared" si="132"/>
        <v>2.433382912387783</v>
      </c>
      <c r="N1449" s="4">
        <f t="shared" si="133"/>
        <v>2.9200594948653396</v>
      </c>
    </row>
    <row r="1450" spans="1:14" ht="18" customHeight="1" x14ac:dyDescent="0.2">
      <c r="A1450" s="2">
        <f t="shared" si="134"/>
        <v>30</v>
      </c>
      <c r="B1450" s="2">
        <v>9</v>
      </c>
      <c r="C1450" s="5" t="s">
        <v>1207</v>
      </c>
      <c r="D1450" s="6">
        <f>SUM(сходові!N1455)</f>
        <v>1.2705528723369861</v>
      </c>
      <c r="E1450" s="6">
        <f>SUM(прибудинкова!M1455)</f>
        <v>0.58228160217243718</v>
      </c>
      <c r="F1450" s="6">
        <f>'слюсарі х.в.'!P1455+'слюсарі кан'!P1455+'слюсарі ц.о.'!P1033+'слюсарі г.в.'!P1025+зварювальник!L1455+аварійки!J1455</f>
        <v>0.3878040501881721</v>
      </c>
      <c r="G1450" s="6">
        <f>'дератизація '!I1455</f>
        <v>3.1364562118126275E-3</v>
      </c>
      <c r="H1450" s="6">
        <f>SUM(димовенти!Q1455)</f>
        <v>1.207139882082746E-2</v>
      </c>
      <c r="I1450" s="6">
        <f>'під зими'!L1455+майстерні!L1455+покрівлі!N1455+маляри!L1455</f>
        <v>0.16920733536962135</v>
      </c>
      <c r="J1450" s="6">
        <f>електрики!P1455</f>
        <v>3.9724854022935227E-2</v>
      </c>
      <c r="K1450" s="4">
        <f t="shared" si="131"/>
        <v>2.4647785691227924</v>
      </c>
      <c r="L1450" s="4">
        <v>3.8832327398523159E-2</v>
      </c>
      <c r="M1450" s="4">
        <f t="shared" si="132"/>
        <v>2.5036108965213155</v>
      </c>
      <c r="N1450" s="4">
        <f t="shared" si="133"/>
        <v>3.0043330758255786</v>
      </c>
    </row>
    <row r="1451" spans="1:14" ht="18" customHeight="1" x14ac:dyDescent="0.2">
      <c r="A1451" s="2">
        <f t="shared" si="134"/>
        <v>31</v>
      </c>
      <c r="B1451" s="2">
        <v>9</v>
      </c>
      <c r="C1451" s="5" t="s">
        <v>1208</v>
      </c>
      <c r="D1451" s="6">
        <f>SUM(сходові!N1456)</f>
        <v>0.49393578029651669</v>
      </c>
      <c r="E1451" s="6">
        <f>SUM(прибудинкова!M1456)</f>
        <v>0.41685982005298305</v>
      </c>
      <c r="F1451" s="6">
        <f>'слюсарі х.в.'!P1456+'слюсарі кан'!P1456+'слюсарі ц.о.'!P1034+'слюсарі г.в.'!P1026+зварювальник!L1456+аварійки!J1456</f>
        <v>0.3908397436531611</v>
      </c>
      <c r="G1451" s="6">
        <f>'дератизація '!I1456</f>
        <v>8.5139318885448911E-3</v>
      </c>
      <c r="H1451" s="6">
        <f>SUM(димовенти!Q1456)</f>
        <v>1.2404220131169721E-2</v>
      </c>
      <c r="I1451" s="6">
        <f>'під зими'!L1456+майстерні!L1456+покрівлі!N1456+маляри!L1456</f>
        <v>0.15101409919677675</v>
      </c>
      <c r="J1451" s="6">
        <f>електрики!P1456</f>
        <v>4.0820110518500347E-2</v>
      </c>
      <c r="K1451" s="4">
        <f t="shared" si="131"/>
        <v>1.5143877057376527</v>
      </c>
      <c r="L1451" s="4">
        <v>3.4332864700292509E-2</v>
      </c>
      <c r="M1451" s="4">
        <f t="shared" si="132"/>
        <v>1.5487205704379452</v>
      </c>
      <c r="N1451" s="4">
        <f t="shared" si="133"/>
        <v>1.8584646845255341</v>
      </c>
    </row>
    <row r="1452" spans="1:14" ht="18" customHeight="1" x14ac:dyDescent="0.2">
      <c r="A1452" s="2">
        <f t="shared" si="134"/>
        <v>32</v>
      </c>
      <c r="B1452" s="2">
        <v>9</v>
      </c>
      <c r="C1452" s="5" t="s">
        <v>1209</v>
      </c>
      <c r="D1452" s="6">
        <f>SUM(сходові!N1457)</f>
        <v>0.59801840779718307</v>
      </c>
      <c r="E1452" s="6">
        <f>SUM(прибудинкова!M1457)</f>
        <v>0.97939373639256411</v>
      </c>
      <c r="F1452" s="6">
        <f>'слюсарі х.в.'!P1457+'слюсарі кан'!P1457+'слюсарі ц.о.'!P1035+'слюсарі г.в.'!P1027+зварювальник!L1457+аварійки!J1457</f>
        <v>0.53022527596481595</v>
      </c>
      <c r="G1452" s="6">
        <f>'дератизація '!I1457</f>
        <v>3.6366246381319238E-3</v>
      </c>
      <c r="H1452" s="6">
        <f>SUM(димовенти!Q1457)</f>
        <v>4.1275615381968798E-2</v>
      </c>
      <c r="I1452" s="6">
        <f>'під зими'!L1457+майстерні!L1457+покрівлі!N1457+маляри!L1457</f>
        <v>0.19286520560735027</v>
      </c>
      <c r="J1452" s="6">
        <f>електрики!P1457</f>
        <v>9.1096153563220456E-2</v>
      </c>
      <c r="K1452" s="4">
        <f t="shared" ref="K1452:K1483" si="135">SUM(D1452,E1452,F1452,G1452,H1452,I1452,J1452)</f>
        <v>2.4365110193452346</v>
      </c>
      <c r="L1452" s="4">
        <v>3.8107190618408504E-2</v>
      </c>
      <c r="M1452" s="4">
        <f t="shared" ref="M1452:M1483" si="136">SUM(L1452+K1452)</f>
        <v>2.4746182099636433</v>
      </c>
      <c r="N1452" s="4">
        <f t="shared" ref="N1452:N1483" si="137">M1452*1.2</f>
        <v>2.9695418519563721</v>
      </c>
    </row>
    <row r="1453" spans="1:14" ht="18" customHeight="1" x14ac:dyDescent="0.2">
      <c r="A1453" s="2">
        <f t="shared" si="134"/>
        <v>33</v>
      </c>
      <c r="B1453" s="2">
        <v>9</v>
      </c>
      <c r="C1453" s="5" t="s">
        <v>1210</v>
      </c>
      <c r="D1453" s="6">
        <f>SUM(сходові!N1458)</f>
        <v>0.79192822636300897</v>
      </c>
      <c r="E1453" s="6">
        <f>SUM(прибудинкова!M1458)</f>
        <v>0.59511649678377032</v>
      </c>
      <c r="F1453" s="6">
        <f>'слюсарі х.в.'!P1458+'слюсарі кан'!P1458+'слюсарі ц.о.'!P1036+'слюсарі г.в.'!P1028+зварювальник!L1458+аварійки!J1458</f>
        <v>0.39393371253170872</v>
      </c>
      <c r="G1453" s="6">
        <f>'дератизація '!I1458</f>
        <v>4.119247897080654E-3</v>
      </c>
      <c r="H1453" s="6">
        <f>SUM(димовенти!Q1458)</f>
        <v>1.2568862983727183E-2</v>
      </c>
      <c r="I1453" s="6">
        <f>'під зими'!L1458+майстерні!L1458+покрівлі!N1458+маляри!L1458</f>
        <v>0.17139836371694325</v>
      </c>
      <c r="J1453" s="6">
        <f>електрики!P1458</f>
        <v>4.1922680279860521E-2</v>
      </c>
      <c r="K1453" s="4">
        <f t="shared" si="135"/>
        <v>2.0109875905560997</v>
      </c>
      <c r="L1453" s="4">
        <v>3.1805162573379286E-2</v>
      </c>
      <c r="M1453" s="4">
        <f t="shared" si="136"/>
        <v>2.0427927531294792</v>
      </c>
      <c r="N1453" s="4">
        <f t="shared" si="137"/>
        <v>2.4513513037553749</v>
      </c>
    </row>
    <row r="1454" spans="1:14" ht="18" customHeight="1" x14ac:dyDescent="0.2">
      <c r="A1454" s="2">
        <f t="shared" si="134"/>
        <v>34</v>
      </c>
      <c r="B1454" s="2">
        <v>9</v>
      </c>
      <c r="C1454" s="5" t="s">
        <v>1211</v>
      </c>
      <c r="D1454" s="6">
        <f>SUM(сходові!N1459)</f>
        <v>0.94855362153395439</v>
      </c>
      <c r="E1454" s="6">
        <f>SUM(прибудинкова!M1459)</f>
        <v>0.77532207352237614</v>
      </c>
      <c r="F1454" s="6">
        <f>'слюсарі х.в.'!P1459+'слюсарі кан'!P1459+'слюсарі ц.о.'!P1037+'слюсарі г.в.'!P1029+зварювальник!L1459+аварійки!J1459</f>
        <v>0.39753419437398352</v>
      </c>
      <c r="G1454" s="6">
        <f>'дератизація '!I1459</f>
        <v>2.9610665011572728E-3</v>
      </c>
      <c r="H1454" s="6">
        <f>SUM(димовенти!Q1459)</f>
        <v>1.3138172978063611E-2</v>
      </c>
      <c r="I1454" s="6">
        <f>'під зими'!L1459+майстерні!L1459+покрівлі!N1459+маляри!L1459</f>
        <v>0.17073624722435032</v>
      </c>
      <c r="J1454" s="6">
        <f>електрики!P1459</f>
        <v>4.3235420470174937E-2</v>
      </c>
      <c r="K1454" s="4">
        <f t="shared" si="135"/>
        <v>2.3514807966040601</v>
      </c>
      <c r="L1454" s="4">
        <v>3.7035457707110808E-2</v>
      </c>
      <c r="M1454" s="4">
        <f t="shared" si="136"/>
        <v>2.3885162543111709</v>
      </c>
      <c r="N1454" s="4">
        <f t="shared" si="137"/>
        <v>2.866219505173405</v>
      </c>
    </row>
    <row r="1455" spans="1:14" ht="18" customHeight="1" x14ac:dyDescent="0.2">
      <c r="A1455" s="2">
        <f t="shared" si="134"/>
        <v>35</v>
      </c>
      <c r="B1455" s="2">
        <v>9</v>
      </c>
      <c r="C1455" s="5" t="s">
        <v>1212</v>
      </c>
      <c r="D1455" s="6">
        <f>SUM(сходові!N1460)</f>
        <v>0.98751576949556219</v>
      </c>
      <c r="E1455" s="6">
        <f>SUM(прибудинкова!M1460)</f>
        <v>0.87050741491915218</v>
      </c>
      <c r="F1455" s="6">
        <f>'слюсарі х.в.'!P1460+'слюсарі кан'!P1460+'слюсарі ц.о.'!P1038+'слюсарі г.в.'!P1030+зварювальник!L1460+аварійки!J1460</f>
        <v>0.38547699760985621</v>
      </c>
      <c r="G1455" s="6">
        <f>'дератизація '!I1460</f>
        <v>4.1958952793852223E-3</v>
      </c>
      <c r="H1455" s="6">
        <f>SUM(димовенти!Q1460)</f>
        <v>1.1816270067782146E-2</v>
      </c>
      <c r="I1455" s="6">
        <f>'під зими'!L1460+майстерні!L1460+покрівлі!N1460+маляри!L1460</f>
        <v>0.17408245155868646</v>
      </c>
      <c r="J1455" s="6">
        <f>електрики!P1460</f>
        <v>3.8885270092173851E-2</v>
      </c>
      <c r="K1455" s="4">
        <f t="shared" si="135"/>
        <v>2.4724800690225979</v>
      </c>
      <c r="L1455" s="4">
        <v>3.8937593261644698E-2</v>
      </c>
      <c r="M1455" s="4">
        <f t="shared" si="136"/>
        <v>2.5114176622842423</v>
      </c>
      <c r="N1455" s="4">
        <f t="shared" si="137"/>
        <v>3.0137011947410905</v>
      </c>
    </row>
    <row r="1456" spans="1:14" ht="18" customHeight="1" x14ac:dyDescent="0.2">
      <c r="A1456" s="2">
        <f t="shared" si="134"/>
        <v>36</v>
      </c>
      <c r="B1456" s="2">
        <v>9</v>
      </c>
      <c r="C1456" s="5" t="s">
        <v>1213</v>
      </c>
      <c r="D1456" s="6">
        <f>SUM(сходові!N1461)</f>
        <v>1.0189247071803806</v>
      </c>
      <c r="E1456" s="6">
        <f>SUM(прибудинкова!M1461)</f>
        <v>0.83286985607383102</v>
      </c>
      <c r="F1456" s="6">
        <f>'слюсарі х.в.'!P1461+'слюсарі кан'!P1461+'слюсарі ц.о.'!P1039+'слюсарі г.в.'!P1031+зварювальник!L1461+аварійки!J1461</f>
        <v>0.3908342190357631</v>
      </c>
      <c r="G1456" s="6">
        <f>'дератизація '!I1461</f>
        <v>4.8524726247299093E-3</v>
      </c>
      <c r="H1456" s="6">
        <f>SUM(димовенти!Q1461)</f>
        <v>1.2403614434177344E-2</v>
      </c>
      <c r="I1456" s="6">
        <f>'під зими'!L1461+майстерні!L1461+покрівлі!N1461+маляри!L1461</f>
        <v>0.16868061334939988</v>
      </c>
      <c r="J1456" s="6">
        <f>електрики!P1461</f>
        <v>4.0818117276046721E-2</v>
      </c>
      <c r="K1456" s="4">
        <f t="shared" si="135"/>
        <v>2.469383599974329</v>
      </c>
      <c r="L1456" s="4">
        <v>3.8875920340666559E-2</v>
      </c>
      <c r="M1456" s="4">
        <f t="shared" si="136"/>
        <v>2.5082595203149953</v>
      </c>
      <c r="N1456" s="4">
        <f t="shared" si="137"/>
        <v>3.0099114243779943</v>
      </c>
    </row>
    <row r="1457" spans="1:14" ht="18" customHeight="1" x14ac:dyDescent="0.2">
      <c r="A1457" s="2">
        <f t="shared" si="134"/>
        <v>37</v>
      </c>
      <c r="B1457" s="2">
        <v>14</v>
      </c>
      <c r="C1457" s="5" t="s">
        <v>1214</v>
      </c>
      <c r="D1457" s="6">
        <f>SUM(сходові!N1462)</f>
        <v>0.81158288674959811</v>
      </c>
      <c r="E1457" s="6">
        <f>SUM(прибудинкова!M1462)</f>
        <v>0.99926343509784432</v>
      </c>
      <c r="F1457" s="6">
        <f>'слюсарі х.в.'!P1462+'слюсарі кан'!P1462+'слюсарі ц.о.'!P1040+'слюсарі г.в.'!P1032+зварювальник!L1462+аварійки!J1462</f>
        <v>0.40411032131238256</v>
      </c>
      <c r="G1457" s="6">
        <f>'дератизація '!I1462</f>
        <v>5.686364848808168E-3</v>
      </c>
      <c r="H1457" s="6">
        <f>SUM(димовенти!Q1462)</f>
        <v>2.078872991685787E-2</v>
      </c>
      <c r="I1457" s="6">
        <f>'під зими'!L1462+майстерні!L1462+покрівлі!N1462+маляри!L1462</f>
        <v>0.16016421138870662</v>
      </c>
      <c r="J1457" s="6">
        <f>електрики!P1462</f>
        <v>4.5608040047220584E-2</v>
      </c>
      <c r="K1457" s="4">
        <f t="shared" si="135"/>
        <v>2.4472039893614181</v>
      </c>
      <c r="L1457" s="4">
        <v>3.8484349493922876E-2</v>
      </c>
      <c r="M1457" s="4">
        <f t="shared" si="136"/>
        <v>2.4856883388553408</v>
      </c>
      <c r="N1457" s="4">
        <f t="shared" si="137"/>
        <v>2.982826006626409</v>
      </c>
    </row>
    <row r="1458" spans="1:14" ht="18" customHeight="1" x14ac:dyDescent="0.2">
      <c r="A1458" s="2">
        <f t="shared" si="134"/>
        <v>38</v>
      </c>
      <c r="B1458" s="2">
        <v>5</v>
      </c>
      <c r="C1458" s="5" t="s">
        <v>666</v>
      </c>
      <c r="D1458" s="6">
        <f>SUM(сходові!N1463)</f>
        <v>0.66309855098823811</v>
      </c>
      <c r="E1458" s="6">
        <f>SUM(прибудинкова!M1463)</f>
        <v>0.6856125045471082</v>
      </c>
      <c r="F1458" s="6">
        <f>'слюсарі х.в.'!P1463+'слюсарі кан'!P1463+'слюсарі ц.о.'!P1041+'слюсарі г.в.'!P1033+зварювальник!L1463+аварійки!J1463</f>
        <v>0.41670634076287183</v>
      </c>
      <c r="G1458" s="6">
        <f>'дератизація '!I1463</f>
        <v>6.434157875591125E-3</v>
      </c>
      <c r="H1458" s="6">
        <f>SUM(димовенти!Q1463)</f>
        <v>1.5240130556065216E-2</v>
      </c>
      <c r="I1458" s="6">
        <f>'під зими'!L1463+майстерні!L1463+покрівлі!N1463+маляри!L1463</f>
        <v>0.20093429231731147</v>
      </c>
      <c r="J1458" s="6">
        <f>електрики!P1463</f>
        <v>5.0152593797631324E-2</v>
      </c>
      <c r="K1458" s="4">
        <f t="shared" si="135"/>
        <v>2.038178570844817</v>
      </c>
      <c r="L1458" s="4">
        <v>3.2224618728799781E-2</v>
      </c>
      <c r="M1458" s="4">
        <f t="shared" si="136"/>
        <v>2.070403189573617</v>
      </c>
      <c r="N1458" s="4">
        <f t="shared" si="137"/>
        <v>2.4844838274883405</v>
      </c>
    </row>
    <row r="1459" spans="1:14" ht="18" customHeight="1" x14ac:dyDescent="0.2">
      <c r="A1459" s="2">
        <f t="shared" si="134"/>
        <v>39</v>
      </c>
      <c r="B1459" s="2">
        <v>5</v>
      </c>
      <c r="C1459" s="5" t="s">
        <v>667</v>
      </c>
      <c r="D1459" s="6">
        <f>SUM(сходові!N1464)</f>
        <v>0.66745375349947744</v>
      </c>
      <c r="E1459" s="6">
        <f>SUM(прибудинкова!M1464)</f>
        <v>0.79115706341396441</v>
      </c>
      <c r="F1459" s="6">
        <f>'слюсарі х.в.'!P1464+'слюсарі кан'!P1464+'слюсарі ц.о.'!P1042+'слюсарі г.в.'!P1034+зварювальник!L1464+аварійки!J1464</f>
        <v>0.41761933019815567</v>
      </c>
      <c r="G1459" s="6">
        <f>'дератизація '!I1464</f>
        <v>6.4764171453417863E-3</v>
      </c>
      <c r="H1459" s="6">
        <f>SUM(димовенти!Q1464)</f>
        <v>1.5340227072292661E-2</v>
      </c>
      <c r="I1459" s="6">
        <f>'під зими'!L1464+майстерні!L1464+покрівлі!N1464+маляри!L1464</f>
        <v>0.19771920890743813</v>
      </c>
      <c r="J1459" s="6">
        <f>електрики!P1464</f>
        <v>5.0481993857587844E-2</v>
      </c>
      <c r="K1459" s="4">
        <f t="shared" si="135"/>
        <v>2.1462479940942578</v>
      </c>
      <c r="L1459" s="4">
        <v>3.3877557544940595E-2</v>
      </c>
      <c r="M1459" s="4">
        <f t="shared" si="136"/>
        <v>2.1801255516391986</v>
      </c>
      <c r="N1459" s="4">
        <f t="shared" si="137"/>
        <v>2.6161506619670383</v>
      </c>
    </row>
    <row r="1460" spans="1:14" ht="18" customHeight="1" x14ac:dyDescent="0.2">
      <c r="A1460" s="2">
        <f t="shared" si="134"/>
        <v>40</v>
      </c>
      <c r="B1460" s="2">
        <v>5</v>
      </c>
      <c r="C1460" s="5" t="s">
        <v>668</v>
      </c>
      <c r="D1460" s="6">
        <f>SUM(сходові!N1465)</f>
        <v>0.62506562609098271</v>
      </c>
      <c r="E1460" s="6">
        <f>SUM(прибудинкова!M1465)</f>
        <v>1.0057933064110787</v>
      </c>
      <c r="F1460" s="6">
        <f>'слюсарі х.в.'!P1465+'слюсарі кан'!P1465+'слюсарі ц.о.'!P1043+'слюсарі г.в.'!P1035+зварювальник!L1465+аварійки!J1465</f>
        <v>0.41155472577629437</v>
      </c>
      <c r="G1460" s="6">
        <f>'дератизація '!I1465</f>
        <v>6.3001542541206651E-3</v>
      </c>
      <c r="H1460" s="6">
        <f>SUM(димовенти!Q1465)</f>
        <v>1.4553033658227001E-2</v>
      </c>
      <c r="I1460" s="6">
        <f>'під зими'!L1465+майстерні!L1465+покрівлі!N1465+маляри!L1465</f>
        <v>0.20050415681555273</v>
      </c>
      <c r="J1460" s="6">
        <f>електрики!P1465</f>
        <v>4.8293927946888041E-2</v>
      </c>
      <c r="K1460" s="4">
        <f t="shared" si="135"/>
        <v>2.3120649309531438</v>
      </c>
      <c r="L1460" s="4">
        <v>3.6436720385562005E-2</v>
      </c>
      <c r="M1460" s="4">
        <f t="shared" si="136"/>
        <v>2.3485016513387058</v>
      </c>
      <c r="N1460" s="4">
        <f t="shared" si="137"/>
        <v>2.818201981606447</v>
      </c>
    </row>
    <row r="1461" spans="1:14" ht="18" customHeight="1" x14ac:dyDescent="0.2">
      <c r="A1461" s="2">
        <f t="shared" si="134"/>
        <v>41</v>
      </c>
      <c r="B1461" s="2">
        <v>5</v>
      </c>
      <c r="C1461" s="5" t="s">
        <v>669</v>
      </c>
      <c r="D1461" s="6">
        <f>SUM(сходові!N1466)</f>
        <v>0.65586648376771839</v>
      </c>
      <c r="E1461" s="6">
        <f>SUM(прибудинкова!M1466)</f>
        <v>0.85203024219118939</v>
      </c>
      <c r="F1461" s="6">
        <f>'слюсарі х.в.'!P1466+'слюсарі кан'!P1466+'слюсарі ц.о.'!P1044+'слюсарі г.в.'!P1036+зварювальник!L1466+аварійки!J1466</f>
        <v>0.41519026867424724</v>
      </c>
      <c r="G1461" s="6">
        <f>'дератизація '!I1466</f>
        <v>6.1728395061728409E-3</v>
      </c>
      <c r="H1461" s="6">
        <f>SUM(димовенти!Q1466)</f>
        <v>1.5073914465762046E-2</v>
      </c>
      <c r="I1461" s="6">
        <f>'під зими'!L1466+майстерні!L1466+покрівлі!N1466+маляри!L1466</f>
        <v>0.19869449827091493</v>
      </c>
      <c r="J1461" s="6">
        <f>електрики!P1466</f>
        <v>4.9605605828667527E-2</v>
      </c>
      <c r="K1461" s="4">
        <f t="shared" si="135"/>
        <v>2.1926338527046725</v>
      </c>
      <c r="L1461" s="4">
        <v>3.4594044044408578E-2</v>
      </c>
      <c r="M1461" s="4">
        <f t="shared" si="136"/>
        <v>2.2272278967490813</v>
      </c>
      <c r="N1461" s="4">
        <f t="shared" si="137"/>
        <v>2.6726734760988973</v>
      </c>
    </row>
    <row r="1462" spans="1:14" ht="18" customHeight="1" x14ac:dyDescent="0.2">
      <c r="A1462" s="2">
        <f t="shared" si="134"/>
        <v>42</v>
      </c>
      <c r="B1462" s="2">
        <v>5</v>
      </c>
      <c r="C1462" s="5" t="s">
        <v>670</v>
      </c>
      <c r="D1462" s="6">
        <f>SUM(сходові!N1467)</f>
        <v>0.64095151955638097</v>
      </c>
      <c r="E1462" s="6">
        <f>SUM(прибудинкова!M1467)</f>
        <v>0.83248856619559086</v>
      </c>
      <c r="F1462" s="6">
        <f>'слюсарі х.в.'!P1467+'слюсарі кан'!P1467+'слюсарі ц.о.'!P1045+'слюсарі г.в.'!P1037+зварювальник!L1467+аварійки!J1467</f>
        <v>0.4159488372031751</v>
      </c>
      <c r="G1462" s="6">
        <f>'дератизація '!I1467</f>
        <v>6.2068965517241385E-3</v>
      </c>
      <c r="H1462" s="6">
        <f>SUM(димовенти!Q1467)</f>
        <v>1.5157080890400732E-2</v>
      </c>
      <c r="I1462" s="6">
        <f>'під зими'!L1467+майстерні!L1467+покрівлі!N1467+маляри!L1467</f>
        <v>0.19895918612440511</v>
      </c>
      <c r="J1462" s="6">
        <f>електрики!P1467</f>
        <v>4.9879291929791202E-2</v>
      </c>
      <c r="K1462" s="4">
        <f t="shared" si="135"/>
        <v>2.1595913784514682</v>
      </c>
      <c r="L1462" s="4">
        <v>3.4083785128375732E-2</v>
      </c>
      <c r="M1462" s="4">
        <f t="shared" si="136"/>
        <v>2.1936751635798437</v>
      </c>
      <c r="N1462" s="4">
        <f t="shared" si="137"/>
        <v>2.6324101962958122</v>
      </c>
    </row>
    <row r="1463" spans="1:14" ht="18" customHeight="1" x14ac:dyDescent="0.2">
      <c r="A1463" s="2">
        <f t="shared" si="134"/>
        <v>43</v>
      </c>
      <c r="B1463" s="2">
        <v>5</v>
      </c>
      <c r="C1463" s="5" t="s">
        <v>671</v>
      </c>
      <c r="D1463" s="6">
        <f>SUM(сходові!N1468)</f>
        <v>0.71140873264853677</v>
      </c>
      <c r="E1463" s="6">
        <f>SUM(прибудинкова!M1468)</f>
        <v>0.94234663922700457</v>
      </c>
      <c r="F1463" s="6">
        <f>'слюсарі х.в.'!P1468+'слюсарі кан'!P1468+'слюсарі ц.о.'!P1046+'слюсарі г.в.'!P1038+зварювальник!L1468+аварійки!J1468</f>
        <v>0.42306988417587155</v>
      </c>
      <c r="G1463" s="6">
        <f>'дератизація '!I1468</f>
        <v>6.8013552515999503E-3</v>
      </c>
      <c r="H1463" s="6">
        <f>SUM(димовенти!Q1468)</f>
        <v>1.5937804047002534E-2</v>
      </c>
      <c r="I1463" s="6">
        <f>'під зими'!L1468+майстерні!L1468+покрівлі!N1468+маляри!L1468</f>
        <v>0.20001909080370253</v>
      </c>
      <c r="J1463" s="6">
        <f>електрики!P1468</f>
        <v>5.244851475878276E-2</v>
      </c>
      <c r="K1463" s="4">
        <f t="shared" si="135"/>
        <v>2.3520320209125005</v>
      </c>
      <c r="L1463" s="4">
        <v>3.7038490689311976E-2</v>
      </c>
      <c r="M1463" s="4">
        <f t="shared" si="136"/>
        <v>2.3890705116018127</v>
      </c>
      <c r="N1463" s="4">
        <f t="shared" si="137"/>
        <v>2.8668846139221751</v>
      </c>
    </row>
    <row r="1464" spans="1:14" ht="18" customHeight="1" x14ac:dyDescent="0.2">
      <c r="A1464" s="2">
        <f t="shared" si="134"/>
        <v>44</v>
      </c>
      <c r="B1464" s="2">
        <v>5</v>
      </c>
      <c r="C1464" s="5" t="s">
        <v>672</v>
      </c>
      <c r="D1464" s="6">
        <f>SUM(сходові!N1469)</f>
        <v>0.64297154983601712</v>
      </c>
      <c r="E1464" s="6">
        <f>SUM(прибудинкова!M1469)</f>
        <v>0.8484681918768936</v>
      </c>
      <c r="F1464" s="6">
        <f>'слюсарі х.в.'!P1469+'слюсарі кан'!P1469+'слюсарі ц.о.'!P1047+'слюсарі г.в.'!P1039+зварювальник!L1469+аварійки!J1469</f>
        <v>0.40806899910550498</v>
      </c>
      <c r="G1464" s="6">
        <f>'дератизація '!I1469</f>
        <v>5.3365335512205085E-3</v>
      </c>
      <c r="H1464" s="6">
        <f>SUM(димовенти!Q1469)</f>
        <v>1.4293166904618581E-2</v>
      </c>
      <c r="I1464" s="6">
        <f>'під зими'!L1469+майстерні!L1469+покрівлі!N1469+маляри!L1469</f>
        <v>0.19932349247566011</v>
      </c>
      <c r="J1464" s="6">
        <f>електрики!P1469</f>
        <v>4.70363026886143E-2</v>
      </c>
      <c r="K1464" s="4">
        <f t="shared" si="135"/>
        <v>2.1654982364385296</v>
      </c>
      <c r="L1464" s="4">
        <v>3.4187255804004391E-2</v>
      </c>
      <c r="M1464" s="4">
        <f t="shared" si="136"/>
        <v>2.199685492242534</v>
      </c>
      <c r="N1464" s="4">
        <f t="shared" si="137"/>
        <v>2.6396225906910407</v>
      </c>
    </row>
    <row r="1465" spans="1:14" ht="18" customHeight="1" x14ac:dyDescent="0.2">
      <c r="A1465" s="2">
        <f t="shared" si="134"/>
        <v>45</v>
      </c>
      <c r="B1465" s="2">
        <v>5</v>
      </c>
      <c r="C1465" s="5" t="s">
        <v>673</v>
      </c>
      <c r="D1465" s="6">
        <f>SUM(сходові!N1470)</f>
        <v>0.66425256651490194</v>
      </c>
      <c r="E1465" s="6">
        <f>SUM(прибудинкова!M1470)</f>
        <v>1.0371185914147274</v>
      </c>
      <c r="F1465" s="6">
        <f>'слюсарі х.в.'!P1470+'слюсарі кан'!P1470+'слюсарі ц.о.'!P1048+'слюсарі г.в.'!P1040+зварювальник!L1470+аварійки!J1470</f>
        <v>0.40836705211553925</v>
      </c>
      <c r="G1465" s="6">
        <f>'дератизація '!I1470</f>
        <v>1.8682181123319459E-3</v>
      </c>
      <c r="H1465" s="6">
        <f>SUM(димовенти!Q1470)</f>
        <v>1.4325844246548885E-2</v>
      </c>
      <c r="I1465" s="6">
        <f>'під зими'!L1470+майстерні!L1470+покрівлі!N1470+маляри!L1470</f>
        <v>0.19939466200898948</v>
      </c>
      <c r="J1465" s="6">
        <f>електрики!P1470</f>
        <v>4.7143838083418682E-2</v>
      </c>
      <c r="K1465" s="4">
        <f t="shared" si="135"/>
        <v>2.3724707724964578</v>
      </c>
      <c r="L1465" s="4">
        <v>3.7349170782755126E-2</v>
      </c>
      <c r="M1465" s="4">
        <f t="shared" si="136"/>
        <v>2.4098199432792127</v>
      </c>
      <c r="N1465" s="4">
        <f t="shared" si="137"/>
        <v>2.8917839319350551</v>
      </c>
    </row>
    <row r="1466" spans="1:14" ht="18" customHeight="1" x14ac:dyDescent="0.2">
      <c r="A1466" s="2">
        <f t="shared" si="134"/>
        <v>46</v>
      </c>
      <c r="B1466" s="2">
        <v>5</v>
      </c>
      <c r="C1466" s="5" t="s">
        <v>674</v>
      </c>
      <c r="D1466" s="6">
        <f>SUM(сходові!N1471)</f>
        <v>0.71511766957022427</v>
      </c>
      <c r="E1466" s="6">
        <f>SUM(прибудинкова!M1471)</f>
        <v>0.91297872250485401</v>
      </c>
      <c r="F1466" s="6">
        <f>'слюсарі х.в.'!P1471+'слюсарі кан'!P1471+'слюсарі ц.о.'!P1049+'слюсарі г.в.'!P1041+зварювальник!L1471+аварійки!J1471</f>
        <v>0.42005451353033829</v>
      </c>
      <c r="G1466" s="6">
        <f>'дератизація '!I1471</f>
        <v>6.5373933987072676E-3</v>
      </c>
      <c r="H1466" s="6">
        <f>SUM(димовенти!Q1471)</f>
        <v>1.5607210849438814E-2</v>
      </c>
      <c r="I1466" s="6">
        <f>'під зими'!L1471+майстерні!L1471+покрівлі!N1471+маляри!L1471</f>
        <v>0.1967040538996615</v>
      </c>
      <c r="J1466" s="6">
        <f>електрики!P1471</f>
        <v>5.1360590591159751E-2</v>
      </c>
      <c r="K1466" s="4">
        <f t="shared" si="135"/>
        <v>2.3183601543443841</v>
      </c>
      <c r="L1466" s="4">
        <v>3.6520366661798365E-2</v>
      </c>
      <c r="M1466" s="4">
        <f t="shared" si="136"/>
        <v>2.3548805210061827</v>
      </c>
      <c r="N1466" s="4">
        <f t="shared" si="137"/>
        <v>2.8258566252074191</v>
      </c>
    </row>
    <row r="1467" spans="1:14" ht="18" customHeight="1" x14ac:dyDescent="0.2">
      <c r="A1467" s="2">
        <f t="shared" si="134"/>
        <v>47</v>
      </c>
      <c r="B1467" s="2">
        <v>5</v>
      </c>
      <c r="C1467" s="5" t="s">
        <v>675</v>
      </c>
      <c r="D1467" s="6">
        <f>SUM(сходові!N1472)</f>
        <v>0.71721525405824149</v>
      </c>
      <c r="E1467" s="6">
        <f>SUM(прибудинкова!M1472)</f>
        <v>0.89019106827705208</v>
      </c>
      <c r="F1467" s="6">
        <f>'слюсарі х.в.'!P1472+'слюсарі кан'!P1472+'слюсарі ц.о.'!P1050+'слюсарі г.в.'!P1042+зварювальник!L1472+аварійки!J1472</f>
        <v>0.42047206886916466</v>
      </c>
      <c r="G1467" s="6">
        <f>'дератизація '!I1472</f>
        <v>6.5812176485087514E-3</v>
      </c>
      <c r="H1467" s="6">
        <f>SUM(димовенти!Q1472)</f>
        <v>1.565298994953946E-2</v>
      </c>
      <c r="I1467" s="6">
        <f>'під зими'!L1472+майстерні!L1472+покрівлі!N1472+маляри!L1472</f>
        <v>0.1969013722022829</v>
      </c>
      <c r="J1467" s="6">
        <f>електрики!P1472</f>
        <v>5.1511241571695815E-2</v>
      </c>
      <c r="K1467" s="4">
        <f t="shared" si="135"/>
        <v>2.298525212576485</v>
      </c>
      <c r="L1467" s="4">
        <v>3.6215640781534386E-2</v>
      </c>
      <c r="M1467" s="4">
        <f t="shared" si="136"/>
        <v>2.3347408533580194</v>
      </c>
      <c r="N1467" s="4">
        <f t="shared" si="137"/>
        <v>2.8016890240296233</v>
      </c>
    </row>
    <row r="1468" spans="1:14" ht="18" customHeight="1" x14ac:dyDescent="0.2">
      <c r="A1468" s="2">
        <f t="shared" si="134"/>
        <v>48</v>
      </c>
      <c r="B1468" s="2">
        <v>5</v>
      </c>
      <c r="C1468" s="5" t="s">
        <v>676</v>
      </c>
      <c r="D1468" s="6">
        <f>SUM(сходові!N1473)</f>
        <v>0.66781244185427002</v>
      </c>
      <c r="E1468" s="6">
        <f>SUM(прибудинкова!M1473)</f>
        <v>1.1072822101729927</v>
      </c>
      <c r="F1468" s="6">
        <f>'слюсарі х.в.'!P1473+'слюсарі кан'!P1473+'слюсарі ц.о.'!P1051+'слюсарі г.в.'!P1043+зварювальник!L1473+аварійки!J1473</f>
        <v>0.40952988900775011</v>
      </c>
      <c r="G1468" s="6">
        <f>'дератизація '!I1473</f>
        <v>6.497977450727257E-3</v>
      </c>
      <c r="H1468" s="6">
        <f>SUM(димовенти!Q1473)</f>
        <v>1.4453333040342941E-2</v>
      </c>
      <c r="I1468" s="6">
        <f>'під зими'!L1473+майстерні!L1473+покрівлі!N1473+маляри!L1473</f>
        <v>0.2000172621273873</v>
      </c>
      <c r="J1468" s="6">
        <f>електрики!P1473</f>
        <v>4.7563381319310365E-2</v>
      </c>
      <c r="K1468" s="4">
        <f t="shared" si="135"/>
        <v>2.4531564949727804</v>
      </c>
      <c r="L1468" s="4">
        <v>3.8613870418218399E-2</v>
      </c>
      <c r="M1468" s="4">
        <f t="shared" si="136"/>
        <v>2.4917703653909991</v>
      </c>
      <c r="N1468" s="4">
        <f t="shared" si="137"/>
        <v>2.990124438469199</v>
      </c>
    </row>
    <row r="1469" spans="1:14" ht="18" customHeight="1" x14ac:dyDescent="0.2">
      <c r="A1469" s="2">
        <f t="shared" si="134"/>
        <v>49</v>
      </c>
      <c r="B1469" s="2">
        <v>5</v>
      </c>
      <c r="C1469" s="5" t="s">
        <v>677</v>
      </c>
      <c r="D1469" s="6">
        <f>SUM(сходові!N1474)</f>
        <v>0.66482561877996804</v>
      </c>
      <c r="E1469" s="6">
        <f>SUM(прибудинкова!M1474)</f>
        <v>0.7308780862293508</v>
      </c>
      <c r="F1469" s="6">
        <f>'слюсарі х.в.'!P1474+'слюсарі кан'!P1474+'слюсарі ц.о.'!P1052+'слюсарі г.в.'!P1044+зварювальник!L1474+аварійки!J1474</f>
        <v>0.40894027228661367</v>
      </c>
      <c r="G1469" s="6">
        <f>'дератизація '!I1474</f>
        <v>5.7063541024059226E-3</v>
      </c>
      <c r="H1469" s="6">
        <f>SUM(димовенти!Q1474)</f>
        <v>1.4388689817306243E-2</v>
      </c>
      <c r="I1469" s="6">
        <f>'під зими'!L1474+майстерні!L1474+покрівлі!N1474+маляри!L1474</f>
        <v>0.22324295592681215</v>
      </c>
      <c r="J1469" s="6">
        <f>електрики!P1474</f>
        <v>4.7350651822354782E-2</v>
      </c>
      <c r="K1469" s="4">
        <f t="shared" si="135"/>
        <v>2.0953326289648118</v>
      </c>
      <c r="L1469" s="4">
        <v>3.3156944665702293E-2</v>
      </c>
      <c r="M1469" s="4">
        <f t="shared" si="136"/>
        <v>2.1284895736305138</v>
      </c>
      <c r="N1469" s="4">
        <f t="shared" si="137"/>
        <v>2.5541874883566167</v>
      </c>
    </row>
    <row r="1470" spans="1:14" ht="18" customHeight="1" x14ac:dyDescent="0.2">
      <c r="A1470" s="2">
        <f t="shared" si="134"/>
        <v>50</v>
      </c>
      <c r="B1470" s="2">
        <v>5</v>
      </c>
      <c r="C1470" s="5" t="s">
        <v>678</v>
      </c>
      <c r="D1470" s="6">
        <f>SUM(сходові!N1475)</f>
        <v>0.71865007427061312</v>
      </c>
      <c r="E1470" s="6">
        <f>SUM(прибудинкова!M1475)</f>
        <v>0.83800202326557838</v>
      </c>
      <c r="F1470" s="6">
        <f>'слюсарі х.в.'!P1475+'слюсарі кан'!P1475+'слюсарі ц.о.'!P1053+'слюсарі г.в.'!P1045+зварювальник!L1475+аварійки!J1475</f>
        <v>0.42075769113770944</v>
      </c>
      <c r="G1470" s="6">
        <f>'дератизація '!I1475</f>
        <v>6.1992146014967029E-3</v>
      </c>
      <c r="H1470" s="6">
        <f>SUM(димовенти!Q1475)</f>
        <v>1.5684304434607322E-2</v>
      </c>
      <c r="I1470" s="6">
        <f>'під зими'!L1475+майстерні!L1475+покрівлі!N1475+маляри!L1475</f>
        <v>0.1988963868166187</v>
      </c>
      <c r="J1470" s="6">
        <f>електрики!P1475</f>
        <v>5.1614292043856334E-2</v>
      </c>
      <c r="K1470" s="4">
        <f t="shared" si="135"/>
        <v>2.2498039865704804</v>
      </c>
      <c r="L1470" s="4">
        <v>3.5468334526732814E-2</v>
      </c>
      <c r="M1470" s="4">
        <f t="shared" si="136"/>
        <v>2.2852723210972132</v>
      </c>
      <c r="N1470" s="4">
        <f t="shared" si="137"/>
        <v>2.742326785316656</v>
      </c>
    </row>
    <row r="1471" spans="1:14" ht="18" customHeight="1" x14ac:dyDescent="0.2">
      <c r="A1471" s="2">
        <f t="shared" si="134"/>
        <v>51</v>
      </c>
      <c r="B1471" s="2">
        <v>5</v>
      </c>
      <c r="C1471" s="5" t="s">
        <v>1218</v>
      </c>
      <c r="D1471" s="6">
        <f>SUM(сходові!N1476)</f>
        <v>0.64789737567189121</v>
      </c>
      <c r="E1471" s="6">
        <f>SUM(прибудинкова!M1476)</f>
        <v>0.84690069199150819</v>
      </c>
      <c r="F1471" s="6">
        <f>'слюсарі х.в.'!P1476+'слюсарі кан'!P1476+'слюсарі ц.о.'!P1054+'слюсарі г.в.'!P1046+зварювальник!L1476+аварійки!J1476</f>
        <v>0.41578335540492206</v>
      </c>
      <c r="G1471" s="6">
        <f>'дератизація '!I1476</f>
        <v>1.1529427706761823E-2</v>
      </c>
      <c r="H1471" s="6">
        <f>SUM(димовенти!Q1476)</f>
        <v>1.5138938126789203E-2</v>
      </c>
      <c r="I1471" s="6">
        <f>'під зими'!L1476+майстерні!L1476+покрівлі!N1476+маляри!L1476</f>
        <v>0.19916921892763201</v>
      </c>
      <c r="J1471" s="6">
        <f>електрики!P1476</f>
        <v>4.9819587280252403E-2</v>
      </c>
      <c r="K1471" s="4">
        <f t="shared" si="135"/>
        <v>2.1862385951097569</v>
      </c>
      <c r="L1471" s="4">
        <v>3.4524701031402927E-2</v>
      </c>
      <c r="M1471" s="4">
        <f t="shared" si="136"/>
        <v>2.2207632961411599</v>
      </c>
      <c r="N1471" s="4">
        <f t="shared" si="137"/>
        <v>2.6649159553693917</v>
      </c>
    </row>
    <row r="1472" spans="1:14" ht="18" customHeight="1" x14ac:dyDescent="0.2">
      <c r="A1472" s="2">
        <f t="shared" si="134"/>
        <v>52</v>
      </c>
      <c r="B1472" s="2">
        <v>5</v>
      </c>
      <c r="C1472" s="5" t="s">
        <v>1219</v>
      </c>
      <c r="D1472" s="6">
        <f>SUM(сходові!N1477)</f>
        <v>0.6477803369010523</v>
      </c>
      <c r="E1472" s="6">
        <f>SUM(прибудинкова!M1477)</f>
        <v>0.78547657047373887</v>
      </c>
      <c r="F1472" s="6">
        <f>'слюсарі х.в.'!P1477+'слюсарі кан'!P1477+'слюсарі ц.о.'!P1055+'слюсарі г.в.'!P1047+зварювальник!L1477+аварійки!J1477</f>
        <v>0.41575841142576864</v>
      </c>
      <c r="G1472" s="6">
        <f>'дератизація '!I1477</f>
        <v>1.145960348642912E-2</v>
      </c>
      <c r="H1472" s="6">
        <f>SUM(димовенти!Q1477)</f>
        <v>1.5136203368513127E-2</v>
      </c>
      <c r="I1472" s="6">
        <f>'під зими'!L1477+майстерні!L1477+покрівлі!N1477+маляри!L1477</f>
        <v>0.19909798138736789</v>
      </c>
      <c r="J1472" s="6">
        <f>електрики!P1477</f>
        <v>4.9810587670934735E-2</v>
      </c>
      <c r="K1472" s="4">
        <f t="shared" si="135"/>
        <v>2.124519694713805</v>
      </c>
      <c r="L1472" s="4">
        <v>3.357609652636695E-2</v>
      </c>
      <c r="M1472" s="4">
        <f t="shared" si="136"/>
        <v>2.1580957912401719</v>
      </c>
      <c r="N1472" s="4">
        <f t="shared" si="137"/>
        <v>2.5897149494882061</v>
      </c>
    </row>
    <row r="1473" spans="1:14" ht="18" customHeight="1" x14ac:dyDescent="0.2">
      <c r="A1473" s="2">
        <f t="shared" si="134"/>
        <v>53</v>
      </c>
      <c r="B1473" s="2">
        <v>5</v>
      </c>
      <c r="C1473" s="5" t="s">
        <v>1220</v>
      </c>
      <c r="D1473" s="6">
        <f>SUM(сходові!N1478)</f>
        <v>0.6614923445858697</v>
      </c>
      <c r="E1473" s="6">
        <f>SUM(прибудинкова!M1478)</f>
        <v>0.70955463752075265</v>
      </c>
      <c r="F1473" s="6">
        <f>'слюсарі х.в.'!P1478+'слюсарі кан'!P1478+'слюсарі ц.о.'!P1056+'слюсарі г.в.'!P1048+зварювальник!L1478+аварійки!J1478</f>
        <v>0.4101477289192168</v>
      </c>
      <c r="G1473" s="6">
        <f>'дератизація '!I1478</f>
        <v>8.7766325401217489E-3</v>
      </c>
      <c r="H1473" s="6">
        <f>SUM(димовенти!Q1478)</f>
        <v>1.4521070541275652E-2</v>
      </c>
      <c r="I1473" s="6">
        <f>'під зими'!L1478+майстерні!L1478+покрівлі!N1478+маляри!L1478</f>
        <v>0.19720428578195018</v>
      </c>
      <c r="J1473" s="6">
        <f>електрики!P1478</f>
        <v>4.7786293541528357E-2</v>
      </c>
      <c r="K1473" s="4">
        <f t="shared" si="135"/>
        <v>2.0494829934307153</v>
      </c>
      <c r="L1473" s="4">
        <v>3.2418229556510081E-2</v>
      </c>
      <c r="M1473" s="4">
        <f t="shared" si="136"/>
        <v>2.0819012229872254</v>
      </c>
      <c r="N1473" s="4">
        <f t="shared" si="137"/>
        <v>2.4982814675846705</v>
      </c>
    </row>
    <row r="1474" spans="1:14" ht="18" customHeight="1" x14ac:dyDescent="0.2">
      <c r="A1474" s="2">
        <f t="shared" si="134"/>
        <v>54</v>
      </c>
      <c r="B1474" s="2">
        <v>5</v>
      </c>
      <c r="C1474" s="5" t="s">
        <v>1221</v>
      </c>
      <c r="D1474" s="6">
        <f>SUM(сходові!N1479)</f>
        <v>0.65950267410413277</v>
      </c>
      <c r="E1474" s="6">
        <f>SUM(прибудинкова!M1479)</f>
        <v>0.687316970778724</v>
      </c>
      <c r="F1474" s="6">
        <f>'слюсарі х.в.'!P1479+'слюсарі кан'!P1479+'слюсарі ц.о.'!P1057+'слюсарі г.в.'!P1049+зварювальник!L1479+аварійки!J1479</f>
        <v>0.40788949120300699</v>
      </c>
      <c r="G1474" s="6">
        <f>'дератизація '!I1479</f>
        <v>9.3409488840158431E-3</v>
      </c>
      <c r="H1474" s="6">
        <f>SUM(димовенти!Q1479)</f>
        <v>1.4273486374942173E-2</v>
      </c>
      <c r="I1474" s="6">
        <f>'під зими'!L1479+майстерні!L1479+покрівлі!N1479+маляри!L1479</f>
        <v>0.19913896881360124</v>
      </c>
      <c r="J1474" s="6">
        <f>електрики!P1479</f>
        <v>4.6971537520956973E-2</v>
      </c>
      <c r="K1474" s="4">
        <f t="shared" si="135"/>
        <v>2.0244340776793801</v>
      </c>
      <c r="L1474" s="4">
        <v>3.2044793824402173E-2</v>
      </c>
      <c r="M1474" s="4">
        <f t="shared" si="136"/>
        <v>2.0564788715037823</v>
      </c>
      <c r="N1474" s="4">
        <f t="shared" si="137"/>
        <v>2.4677746458045386</v>
      </c>
    </row>
    <row r="1475" spans="1:14" ht="18" customHeight="1" x14ac:dyDescent="0.2">
      <c r="A1475" s="2">
        <f t="shared" si="134"/>
        <v>55</v>
      </c>
      <c r="B1475" s="2">
        <v>5</v>
      </c>
      <c r="C1475" s="5" t="s">
        <v>1222</v>
      </c>
      <c r="D1475" s="6">
        <f>SUM(сходові!N1480)</f>
        <v>0.66059942464056254</v>
      </c>
      <c r="E1475" s="6">
        <f>SUM(прибудинкова!M1480)</f>
        <v>1.0546074783753718</v>
      </c>
      <c r="F1475" s="6">
        <f>'слюсарі х.в.'!P1480+'слюсарі кан'!P1480+'слюсарі ц.о.'!P1058+'слюсарі г.в.'!P1050+зварювальник!L1480+аварійки!J1480</f>
        <v>0.4150463862184598</v>
      </c>
      <c r="G1475" s="6">
        <f>'дератизація '!I1480</f>
        <v>1.2668286148886418E-2</v>
      </c>
      <c r="H1475" s="6">
        <f>SUM(димовенти!Q1480)</f>
        <v>1.5218332744068209E-2</v>
      </c>
      <c r="I1475" s="6">
        <f>'під зими'!L1480+майстерні!L1480+покрівлі!N1480+маляри!L1480</f>
        <v>0.19982973299423257</v>
      </c>
      <c r="J1475" s="6">
        <f>електрики!P1480</f>
        <v>4.9553694067445066E-2</v>
      </c>
      <c r="K1475" s="4">
        <f t="shared" si="135"/>
        <v>2.4075233351890266</v>
      </c>
      <c r="L1475" s="4">
        <v>3.7935046210673562E-2</v>
      </c>
      <c r="M1475" s="4">
        <f t="shared" si="136"/>
        <v>2.4454583813997002</v>
      </c>
      <c r="N1475" s="4">
        <f t="shared" si="137"/>
        <v>2.9345500576796399</v>
      </c>
    </row>
    <row r="1476" spans="1:14" ht="18" customHeight="1" x14ac:dyDescent="0.2">
      <c r="A1476" s="2">
        <f t="shared" si="134"/>
        <v>56</v>
      </c>
      <c r="B1476" s="2">
        <v>5</v>
      </c>
      <c r="C1476" s="5" t="s">
        <v>1223</v>
      </c>
      <c r="D1476" s="6">
        <f>SUM(сходові!N1481)</f>
        <v>0.65860641917321527</v>
      </c>
      <c r="E1476" s="6">
        <f>SUM(прибудинкова!M1481)</f>
        <v>0.92042907596423096</v>
      </c>
      <c r="F1476" s="6">
        <f>'слюсарі х.в.'!P1481+'слюсарі кан'!P1481+'слюсарі ц.о.'!P1059+'слюсарі г.в.'!P1051+зварювальник!L1481+аварійки!J1481</f>
        <v>0.41431133158859945</v>
      </c>
      <c r="G1476" s="6">
        <f>'дератизація '!I1481</f>
        <v>5.3631108300966493E-3</v>
      </c>
      <c r="H1476" s="6">
        <f>SUM(димовенти!Q1481)</f>
        <v>1.5136886965449653E-2</v>
      </c>
      <c r="I1476" s="6">
        <f>'під зими'!L1481+майстерні!L1481+покрівлі!N1481+маляри!L1481</f>
        <v>0.198866556297358</v>
      </c>
      <c r="J1476" s="6">
        <f>електрики!P1481</f>
        <v>4.9288491612969762E-2</v>
      </c>
      <c r="K1476" s="4">
        <f t="shared" si="135"/>
        <v>2.2620018724319197</v>
      </c>
      <c r="L1476" s="4">
        <v>3.5657901395543812E-2</v>
      </c>
      <c r="M1476" s="4">
        <f t="shared" si="136"/>
        <v>2.2976597738274638</v>
      </c>
      <c r="N1476" s="4">
        <f t="shared" si="137"/>
        <v>2.7571917285929564</v>
      </c>
    </row>
    <row r="1477" spans="1:14" ht="18" customHeight="1" x14ac:dyDescent="0.2">
      <c r="A1477" s="2">
        <f t="shared" si="134"/>
        <v>57</v>
      </c>
      <c r="B1477" s="2">
        <v>5</v>
      </c>
      <c r="C1477" s="5" t="s">
        <v>1224</v>
      </c>
      <c r="D1477" s="6">
        <f>SUM(сходові!N1482)</f>
        <v>0.55178448587979723</v>
      </c>
      <c r="E1477" s="6">
        <f>SUM(прибудинкова!M1482)</f>
        <v>0.81471624728457659</v>
      </c>
      <c r="F1477" s="6">
        <f>'слюсарі х.в.'!P1482+'слюсарі кан'!P1482+'слюсарі ц.о.'!P1060+'слюсарі г.в.'!P1052+зварювальник!L1482+аварійки!J1482</f>
        <v>0.41605207355308238</v>
      </c>
      <c r="G1477" s="6">
        <f>'дератизація '!I1482</f>
        <v>5.3969044170890665E-3</v>
      </c>
      <c r="H1477" s="6">
        <f>SUM(димовенти!Q1482)</f>
        <v>1.5168399311594234E-2</v>
      </c>
      <c r="I1477" s="6">
        <f>'під зими'!L1482+майстерні!L1482+покрівлі!N1482+маляри!L1482</f>
        <v>0.19871727927554123</v>
      </c>
      <c r="J1477" s="6">
        <f>електрики!P1482</f>
        <v>4.9916538866650435E-2</v>
      </c>
      <c r="K1477" s="4">
        <f t="shared" si="135"/>
        <v>2.0517519285883314</v>
      </c>
      <c r="L1477" s="4">
        <v>3.2411511301422058E-2</v>
      </c>
      <c r="M1477" s="4">
        <f t="shared" si="136"/>
        <v>2.0841634398897533</v>
      </c>
      <c r="N1477" s="4">
        <f t="shared" si="137"/>
        <v>2.5009961278677038</v>
      </c>
    </row>
    <row r="1478" spans="1:14" ht="18" customHeight="1" x14ac:dyDescent="0.2">
      <c r="A1478" s="2">
        <f t="shared" si="134"/>
        <v>58</v>
      </c>
      <c r="B1478" s="2">
        <v>5</v>
      </c>
      <c r="C1478" s="5" t="s">
        <v>1225</v>
      </c>
      <c r="D1478" s="6">
        <f>SUM(сходові!N1483)</f>
        <v>0.65733491146411982</v>
      </c>
      <c r="E1478" s="6">
        <f>SUM(прибудинкова!M1483)</f>
        <v>0.94055903763067394</v>
      </c>
      <c r="F1478" s="6">
        <f>'слюсарі х.в.'!P1483+'слюсарі кан'!P1483+'слюсарі ц.о.'!P1061+'слюсарі г.в.'!P1053+зварювальник!L1483+аварійки!J1483</f>
        <v>0.40746156190548566</v>
      </c>
      <c r="G1478" s="6">
        <f>'дератизація '!I1483</f>
        <v>4.4645126310974056E-3</v>
      </c>
      <c r="H1478" s="6">
        <f>SUM(димовенти!Q1483)</f>
        <v>1.4226569915432188E-2</v>
      </c>
      <c r="I1478" s="6">
        <f>'під зими'!L1483+майстерні!L1483+покрівлі!N1483+маляри!L1483</f>
        <v>0.19961385330776193</v>
      </c>
      <c r="J1478" s="6">
        <f>електрики!P1483</f>
        <v>4.6817143690302362E-2</v>
      </c>
      <c r="K1478" s="4">
        <f t="shared" si="135"/>
        <v>2.2704775905448735</v>
      </c>
      <c r="L1478" s="4">
        <v>3.5798527788009515E-2</v>
      </c>
      <c r="M1478" s="4">
        <f t="shared" si="136"/>
        <v>2.306276118332883</v>
      </c>
      <c r="N1478" s="4">
        <f t="shared" si="137"/>
        <v>2.7675313419994594</v>
      </c>
    </row>
    <row r="1479" spans="1:14" ht="18" customHeight="1" x14ac:dyDescent="0.2">
      <c r="A1479" s="2">
        <f t="shared" si="134"/>
        <v>59</v>
      </c>
      <c r="B1479" s="2">
        <v>5</v>
      </c>
      <c r="C1479" s="5" t="s">
        <v>1226</v>
      </c>
      <c r="D1479" s="6">
        <f>SUM(сходові!N1484)</f>
        <v>0.66318901875180003</v>
      </c>
      <c r="E1479" s="6">
        <f>SUM(прибудинкова!M1484)</f>
        <v>0.85192438037200435</v>
      </c>
      <c r="F1479" s="6">
        <f>'слюсарі х.в.'!P1484+'слюсарі кан'!P1484+'слюсарі ц.о.'!P1062+'слюсарі г.в.'!P1054+зварювальник!L1484+аварійки!J1484</f>
        <v>0.41672530569324018</v>
      </c>
      <c r="G1479" s="6">
        <f>'дератизація '!I1484</f>
        <v>7.1285642821410705E-3</v>
      </c>
      <c r="H1479" s="6">
        <f>SUM(димовенти!Q1484)</f>
        <v>1.5242209795306116E-2</v>
      </c>
      <c r="I1479" s="6">
        <f>'під зими'!L1484+майстерні!L1484+покрівлі!N1484+маляри!L1484</f>
        <v>0.1993496736476181</v>
      </c>
      <c r="J1479" s="6">
        <f>електрики!P1484</f>
        <v>5.0159436208900267E-2</v>
      </c>
      <c r="K1479" s="4">
        <f t="shared" si="135"/>
        <v>2.2037185887510105</v>
      </c>
      <c r="L1479" s="4">
        <v>3.4768539734900461E-2</v>
      </c>
      <c r="M1479" s="4">
        <f t="shared" si="136"/>
        <v>2.2384871284859109</v>
      </c>
      <c r="N1479" s="4">
        <f t="shared" si="137"/>
        <v>2.6861845541830931</v>
      </c>
    </row>
    <row r="1480" spans="1:14" ht="18" customHeight="1" x14ac:dyDescent="0.2">
      <c r="A1480" s="2">
        <f t="shared" si="134"/>
        <v>60</v>
      </c>
      <c r="B1480" s="2">
        <v>5</v>
      </c>
      <c r="C1480" s="5" t="s">
        <v>1227</v>
      </c>
      <c r="D1480" s="6">
        <f>SUM(сходові!N1485)</f>
        <v>0.65935087639975287</v>
      </c>
      <c r="E1480" s="6">
        <f>SUM(прибудинкова!M1485)</f>
        <v>0.89546915042727315</v>
      </c>
      <c r="F1480" s="6">
        <f>'слюсарі х.в.'!P1485+'слюсарі кан'!P1485+'слюсарі ц.о.'!P1063+'слюсарі г.в.'!P1055+зварювальник!L1485+аварійки!J1485</f>
        <v>0.41592070856842411</v>
      </c>
      <c r="G1480" s="6">
        <f>'дератизація '!I1485</f>
        <v>7.0873084052990925E-3</v>
      </c>
      <c r="H1480" s="6">
        <f>SUM(димовенти!Q1485)</f>
        <v>1.5153996979200895E-2</v>
      </c>
      <c r="I1480" s="6">
        <f>'під зими'!L1485+майстерні!L1485+покрівлі!N1485+маляри!L1485</f>
        <v>0.19865149455292638</v>
      </c>
      <c r="J1480" s="6">
        <f>електрики!P1485</f>
        <v>4.9869143319505725E-2</v>
      </c>
      <c r="K1480" s="4">
        <f t="shared" si="135"/>
        <v>2.2415026786523824</v>
      </c>
      <c r="L1480" s="4">
        <v>3.5348692593571762E-2</v>
      </c>
      <c r="M1480" s="4">
        <f t="shared" si="136"/>
        <v>2.2768513712459542</v>
      </c>
      <c r="N1480" s="4">
        <f t="shared" si="137"/>
        <v>2.7322216454951449</v>
      </c>
    </row>
    <row r="1481" spans="1:14" ht="18" customHeight="1" x14ac:dyDescent="0.2">
      <c r="A1481" s="2">
        <f t="shared" si="134"/>
        <v>61</v>
      </c>
      <c r="B1481" s="2">
        <v>5</v>
      </c>
      <c r="C1481" s="5" t="s">
        <v>1228</v>
      </c>
      <c r="D1481" s="6">
        <f>SUM(сходові!N1486)</f>
        <v>0.65574612618355455</v>
      </c>
      <c r="E1481" s="6">
        <f>SUM(прибудинкова!M1486)</f>
        <v>0.72669532012710425</v>
      </c>
      <c r="F1481" s="6">
        <f>'слюсарі х.в.'!P1486+'слюсарі кан'!P1486+'слюсарі ц.о.'!P1064+'слюсарі г.в.'!P1056+зварювальник!L1486+аварійки!J1486</f>
        <v>0.40714792619810936</v>
      </c>
      <c r="G1481" s="6">
        <f>'дератизація '!I1486</f>
        <v>3.583260090595633E-3</v>
      </c>
      <c r="H1481" s="6">
        <f>SUM(димовенти!Q1486)</f>
        <v>1.4192184148785127E-2</v>
      </c>
      <c r="I1481" s="6">
        <f>'під зими'!L1486+майстерні!L1486+покрівлі!N1486+маляри!L1486</f>
        <v>0.19944422651302579</v>
      </c>
      <c r="J1481" s="6">
        <f>електрики!P1486</f>
        <v>4.6703986169720366E-2</v>
      </c>
      <c r="K1481" s="4">
        <f t="shared" si="135"/>
        <v>2.0535130294308952</v>
      </c>
      <c r="L1481" s="4">
        <v>3.2460743550088988E-2</v>
      </c>
      <c r="M1481" s="4">
        <f t="shared" si="136"/>
        <v>2.0859737729809842</v>
      </c>
      <c r="N1481" s="4">
        <f t="shared" si="137"/>
        <v>2.5031685275771811</v>
      </c>
    </row>
    <row r="1482" spans="1:14" ht="18" customHeight="1" x14ac:dyDescent="0.2">
      <c r="A1482" s="2">
        <f t="shared" si="134"/>
        <v>62</v>
      </c>
      <c r="B1482" s="2">
        <v>5</v>
      </c>
      <c r="C1482" s="5" t="s">
        <v>1215</v>
      </c>
      <c r="D1482" s="6">
        <f>SUM(сходові!N1487)</f>
        <v>0.31775888337206543</v>
      </c>
      <c r="E1482" s="6">
        <f>SUM(прибудинкова!M1487)</f>
        <v>1.1965166972807491</v>
      </c>
      <c r="F1482" s="6">
        <f>'слюсарі х.в.'!P1487+'слюсарі кан'!P1487+'слюсарі ц.о.'!P1065+'слюсарі г.в.'!P1057+зварювальник!L1487+аварійки!J1487</f>
        <v>0.5094973128886916</v>
      </c>
      <c r="G1482" s="6">
        <f>'дератизація '!I1487</f>
        <v>7.7885827480641103E-3</v>
      </c>
      <c r="H1482" s="6">
        <f>SUM(димовенти!Q1487)</f>
        <v>3.8120043355112307E-2</v>
      </c>
      <c r="I1482" s="6">
        <f>'під зими'!L1487+майстерні!L1487+покрівлі!N1487+маляри!L1487</f>
        <v>0.21384682864221713</v>
      </c>
      <c r="J1482" s="6">
        <f>електрики!P1487</f>
        <v>8.3630913042547536E-2</v>
      </c>
      <c r="K1482" s="4">
        <f t="shared" si="135"/>
        <v>2.3671592613294474</v>
      </c>
      <c r="L1482" s="4">
        <v>3.709638493168943E-2</v>
      </c>
      <c r="M1482" s="4">
        <f t="shared" si="136"/>
        <v>2.4042556462611371</v>
      </c>
      <c r="N1482" s="4">
        <f t="shared" si="137"/>
        <v>2.8851067755133646</v>
      </c>
    </row>
    <row r="1483" spans="1:14" ht="18" customHeight="1" x14ac:dyDescent="0.2">
      <c r="A1483" s="2">
        <f t="shared" si="134"/>
        <v>63</v>
      </c>
      <c r="B1483" s="2">
        <v>5</v>
      </c>
      <c r="C1483" s="5" t="s">
        <v>1216</v>
      </c>
      <c r="D1483" s="6">
        <f>SUM(сходові!N1488)</f>
        <v>0.66404969528623348</v>
      </c>
      <c r="E1483" s="6">
        <f>SUM(прибудинкова!M1488)</f>
        <v>0.80114695293822991</v>
      </c>
      <c r="F1483" s="6">
        <f>'слюсарі х.в.'!P1488+'слюсарі кан'!P1488+'слюсарі ц.о.'!P1066+'слюсарі г.в.'!P1058+зварювальник!L1488+аварійки!J1488</f>
        <v>0.41690573096189454</v>
      </c>
      <c r="G1483" s="6">
        <f>'дератизація '!I1488</f>
        <v>7.1378156235058395E-3</v>
      </c>
      <c r="H1483" s="6">
        <f>SUM(димовенти!Q1488)</f>
        <v>1.5261990901344967E-2</v>
      </c>
      <c r="I1483" s="6">
        <f>'під зими'!L1488+майстерні!L1488+покрівлі!N1488+маляри!L1488</f>
        <v>0.19955866489184873</v>
      </c>
      <c r="J1483" s="6">
        <f>електрики!P1488</f>
        <v>5.0224532355707195E-2</v>
      </c>
      <c r="K1483" s="4">
        <f t="shared" si="135"/>
        <v>2.1542853829587645</v>
      </c>
      <c r="L1483" s="4">
        <v>3.4009315154970743E-2</v>
      </c>
      <c r="M1483" s="4">
        <f t="shared" si="136"/>
        <v>2.1882946981137352</v>
      </c>
      <c r="N1483" s="4">
        <f t="shared" si="137"/>
        <v>2.6259536377364823</v>
      </c>
    </row>
    <row r="1484" spans="1:14" ht="18" customHeight="1" x14ac:dyDescent="0.2">
      <c r="A1484" s="2">
        <f t="shared" si="134"/>
        <v>64</v>
      </c>
      <c r="B1484" s="2">
        <v>5</v>
      </c>
      <c r="C1484" s="5" t="s">
        <v>1217</v>
      </c>
      <c r="D1484" s="6">
        <f>SUM(сходові!N1489)</f>
        <v>0.66101962464260577</v>
      </c>
      <c r="E1484" s="6">
        <f>SUM(прибудинкова!M1489)</f>
        <v>0.67943227765283176</v>
      </c>
      <c r="F1484" s="6">
        <f>'слюсарі х.в.'!P1489+'слюсарі кан'!P1489+'слюсарі ц.о.'!P1067+'слюсарі г.в.'!P1059+зварювальник!L1489+аварійки!J1489</f>
        <v>0.40818894630308156</v>
      </c>
      <c r="G1484" s="6">
        <f>'дератизація '!I1489</f>
        <v>5.4010768077421122E-3</v>
      </c>
      <c r="H1484" s="6">
        <f>SUM(димовенти!Q1489)</f>
        <v>1.4306317436426144E-2</v>
      </c>
      <c r="I1484" s="6">
        <f>'під зими'!L1489+майстерні!L1489+покрівлі!N1489+маляри!L1489</f>
        <v>0.19938779532874051</v>
      </c>
      <c r="J1484" s="6">
        <f>електрики!P1489</f>
        <v>4.7079578779822391E-2</v>
      </c>
      <c r="K1484" s="4">
        <f>SUM(D1484,E1484,F1484,G1484,H1484,I1484,J1484)</f>
        <v>2.0148156169512501</v>
      </c>
      <c r="L1484" s="4">
        <v>3.1874830511341878E-2</v>
      </c>
      <c r="M1484" s="4">
        <f>SUM(L1484+K1484)</f>
        <v>2.0466904474625922</v>
      </c>
      <c r="N1484" s="4">
        <f>M1484*1.2</f>
        <v>2.4560285369551105</v>
      </c>
    </row>
    <row r="1485" spans="1:14" ht="18" customHeight="1" x14ac:dyDescent="0.2">
      <c r="A1485" s="2">
        <f t="shared" si="134"/>
        <v>65</v>
      </c>
      <c r="B1485" s="2">
        <v>14</v>
      </c>
      <c r="C1485" s="5" t="s">
        <v>2978</v>
      </c>
      <c r="D1485" s="6">
        <f>SUM(сходові!N1490)</f>
        <v>0.81241028877507282</v>
      </c>
      <c r="E1485" s="6">
        <f>SUM(прибудинкова!M1490)</f>
        <v>0.58630541350098297</v>
      </c>
      <c r="F1485" s="6">
        <f>'слюсарі х.в.'!P1490+'слюсарі кан'!P1490+'слюсарі ц.о.'!P1068+'слюсарі г.в.'!P1060+зварювальник!L1490+аварійки!J1490</f>
        <v>0.4058014115865215</v>
      </c>
      <c r="G1485" s="6">
        <f>'дератизація '!I1490</f>
        <v>5.2188266135883687E-3</v>
      </c>
      <c r="H1485" s="6">
        <f>SUM(димовенти!Q1490)</f>
        <v>2.0960403654538919E-2</v>
      </c>
      <c r="I1485" s="6">
        <f>'під зими'!L1490+майстерні!L1490+покрівлі!N1490+маляри!L1490</f>
        <v>0.14948880617619553</v>
      </c>
      <c r="J1485" s="6">
        <f>електрики!P1490</f>
        <v>4.6218173326057557E-2</v>
      </c>
      <c r="K1485" s="4">
        <f>SUM(D1485,E1485,F1485,G1485,H1485,I1485,J1485)</f>
        <v>2.0264033236329579</v>
      </c>
      <c r="L1485" s="4">
        <f>K1485*0.03</f>
        <v>6.0792099708988738E-2</v>
      </c>
      <c r="M1485" s="4">
        <f>SUM(L1485+K1485)</f>
        <v>2.0871954233419467</v>
      </c>
      <c r="N1485" s="4">
        <f>M1485*1.2</f>
        <v>2.5046345080103358</v>
      </c>
    </row>
    <row r="1486" spans="1:14" hidden="1" x14ac:dyDescent="0.2">
      <c r="A1486" s="2"/>
      <c r="B1486" s="2"/>
      <c r="C1486" s="5" t="s">
        <v>1962</v>
      </c>
      <c r="D1486" s="6">
        <f>SUM(сходові!N1491)</f>
        <v>0.78368746538485956</v>
      </c>
      <c r="E1486" s="6">
        <f>SUM(прибудинкова!M1491)</f>
        <v>0.76990352493485481</v>
      </c>
      <c r="F1486" s="6" t="e">
        <f>'слюсарі х.в.'!P1491+'слюсарі кан'!P1491+'слюсарі ц.о.'!P1069+'слюсарі г.в.'!P1061+#REF!+аварійки!J1491</f>
        <v>#REF!</v>
      </c>
      <c r="G1486" s="6">
        <f>'дератизація '!I1491</f>
        <v>5.9201340888305146E-3</v>
      </c>
      <c r="H1486" s="6">
        <f>SUM(димовенти!Q1491)</f>
        <v>1.5146909921672528E-2</v>
      </c>
      <c r="I1486" s="6">
        <f>'під зими'!L1491+майстерні!L1491+покрівлі!N1491+маляри!L1486</f>
        <v>0.17994050644497456</v>
      </c>
      <c r="J1486" s="6">
        <f>електрики!P1491</f>
        <v>4.6550092547635147E-2</v>
      </c>
      <c r="K1486" s="4" t="e">
        <f>SUM(D1486,E1486,F1486,G1486,H1486,I1486,J1486)</f>
        <v>#REF!</v>
      </c>
      <c r="L1486" s="4">
        <v>3.5288872486180622E-2</v>
      </c>
      <c r="M1486" s="4" t="e">
        <f>SUM(L1486+K1486)</f>
        <v>#REF!</v>
      </c>
      <c r="N1486" s="4" t="e">
        <f>M1486*1.2</f>
        <v>#REF!</v>
      </c>
    </row>
    <row r="1487" spans="1:14" ht="28.5" hidden="1" customHeight="1" x14ac:dyDescent="0.2">
      <c r="A1487" s="11">
        <f>A1484+A1419+A1378+A1313+A961+A876+A714+A371</f>
        <v>1414</v>
      </c>
      <c r="B1487" s="5"/>
      <c r="C1487" s="5" t="s">
        <v>1963</v>
      </c>
      <c r="D1487" s="6">
        <f>SUM(сходові!N1492)</f>
        <v>0.74243811573847118</v>
      </c>
      <c r="E1487" s="6">
        <f>SUM(прибудинкова!M1492)</f>
        <v>0.7361433206679483</v>
      </c>
      <c r="F1487" s="6" t="e">
        <f>'слюсарі х.в.'!P1492+'слюсарі кан'!P1492+'слюсарі ц.о.'!P1070+'слюсарі г.в.'!P1062+#REF!+аварійки!J1492</f>
        <v>#REF!</v>
      </c>
      <c r="G1487" s="6">
        <f>'дератизація '!I1492</f>
        <v>4.8150953151078688E-3</v>
      </c>
      <c r="H1487" s="6">
        <f>SUM(димовенти!Q1492)</f>
        <v>3.5678827442898089E-2</v>
      </c>
      <c r="I1487" s="6">
        <f>'під зими'!L1492+майстерні!L1492+покрівлі!N1492+маляри!L1487</f>
        <v>0.52585308605848746</v>
      </c>
      <c r="J1487" s="6">
        <f>електрики!P1492</f>
        <v>6.0684602875247129E-2</v>
      </c>
      <c r="K1487" s="4" t="e">
        <f>SUM(D1487,E1487,F1487,G1487,H1487,I1487,J1487)</f>
        <v>#REF!</v>
      </c>
      <c r="L1487" s="4">
        <v>0.03</v>
      </c>
      <c r="M1487" s="4" t="e">
        <f>SUM(L1487+K1487)</f>
        <v>#REF!</v>
      </c>
      <c r="N1487" s="4" t="e">
        <f>M1487*1.2</f>
        <v>#REF!</v>
      </c>
    </row>
    <row r="1488" spans="1:14" x14ac:dyDescent="0.2">
      <c r="A1488" s="18">
        <v>1510</v>
      </c>
      <c r="B1488" s="9"/>
      <c r="C1488" s="9"/>
      <c r="D1488" s="7"/>
      <c r="E1488" s="7"/>
      <c r="F1488" s="12"/>
      <c r="G1488" s="7"/>
      <c r="H1488" s="7"/>
      <c r="I1488" s="7"/>
      <c r="J1488" s="7"/>
      <c r="K1488" s="7"/>
      <c r="L1488" s="7"/>
      <c r="M1488" s="7"/>
      <c r="N1488" s="7"/>
    </row>
    <row r="1489" spans="1:14" x14ac:dyDescent="0.2">
      <c r="A1489" s="8"/>
      <c r="B1489" s="9"/>
      <c r="C1489" s="9"/>
      <c r="D1489" s="7"/>
      <c r="E1489" s="7"/>
      <c r="F1489" s="12"/>
      <c r="G1489" s="7"/>
      <c r="H1489" s="7"/>
      <c r="I1489" s="7"/>
      <c r="J1489" s="7"/>
      <c r="K1489" s="7"/>
      <c r="L1489" s="7"/>
      <c r="M1489" s="7"/>
      <c r="N1489" s="7"/>
    </row>
  </sheetData>
  <mergeCells count="2">
    <mergeCell ref="A2:N2"/>
    <mergeCell ref="K3:N3"/>
  </mergeCells>
  <phoneticPr fontId="16" type="noConversion"/>
  <pageMargins left="0.39370078740157483" right="0.39370078740157483" top="0.98425196850393704" bottom="0.59055118110236227" header="1.1811023622047245" footer="0.39370078740157483"/>
  <pageSetup paperSize="9" scale="80" fitToHeight="0" orientation="landscape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10">
    <tabColor indexed="11"/>
  </sheetPr>
  <dimension ref="A1:T1492"/>
  <sheetViews>
    <sheetView view="pageBreakPreview" topLeftCell="A907" zoomScale="69" zoomScaleNormal="90" zoomScaleSheetLayoutView="69" workbookViewId="0">
      <selection activeCell="R928" sqref="R928"/>
    </sheetView>
  </sheetViews>
  <sheetFormatPr defaultColWidth="9.140625" defaultRowHeight="12.75" x14ac:dyDescent="0.2"/>
  <cols>
    <col min="1" max="1" width="5.7109375" style="68" customWidth="1"/>
    <col min="2" max="2" width="20" style="68" customWidth="1"/>
    <col min="3" max="3" width="14.28515625" style="68" customWidth="1"/>
    <col min="4" max="4" width="9.42578125" style="68" bestFit="1" customWidth="1"/>
    <col min="5" max="5" width="11.140625" style="68" customWidth="1"/>
    <col min="6" max="6" width="11.7109375" style="68" customWidth="1"/>
    <col min="7" max="7" width="10.7109375" style="68" bestFit="1" customWidth="1"/>
    <col min="8" max="8" width="10.28515625" style="68" customWidth="1"/>
    <col min="9" max="9" width="10.5703125" style="68" customWidth="1"/>
    <col min="10" max="10" width="11" style="68" customWidth="1"/>
    <col min="11" max="11" width="10.85546875" style="68" customWidth="1"/>
    <col min="12" max="12" width="11.28515625" style="68" customWidth="1"/>
    <col min="13" max="14" width="12" style="68" customWidth="1"/>
    <col min="15" max="15" width="10.5703125" style="68" bestFit="1" customWidth="1"/>
    <col min="16" max="16" width="14.140625" style="68" customWidth="1"/>
    <col min="17" max="18" width="9.140625" style="68"/>
    <col min="19" max="19" width="9.28515625" style="68" bestFit="1" customWidth="1"/>
    <col min="20" max="16384" width="9.140625" style="68"/>
  </cols>
  <sheetData>
    <row r="1" spans="1:16" ht="57" customHeight="1" x14ac:dyDescent="0.2">
      <c r="A1" s="341" t="s">
        <v>1253</v>
      </c>
      <c r="B1" s="341"/>
      <c r="C1" s="341"/>
      <c r="D1" s="341"/>
      <c r="E1" s="341"/>
      <c r="F1" s="341"/>
      <c r="G1" s="341"/>
      <c r="H1" s="341"/>
      <c r="I1" s="341"/>
      <c r="J1" s="341"/>
      <c r="K1" s="341"/>
      <c r="L1" s="341"/>
      <c r="M1" s="341"/>
      <c r="N1" s="341"/>
      <c r="O1" s="341"/>
      <c r="P1" s="341"/>
    </row>
    <row r="2" spans="1:16" x14ac:dyDescent="0.2">
      <c r="A2" s="76"/>
      <c r="B2" s="76"/>
      <c r="C2" s="76"/>
      <c r="D2" s="76"/>
      <c r="E2" s="76"/>
      <c r="F2" s="76"/>
      <c r="G2" s="76"/>
      <c r="H2" s="76"/>
      <c r="I2" s="76"/>
      <c r="J2" s="76"/>
      <c r="K2" s="76"/>
      <c r="L2" s="76"/>
    </row>
    <row r="3" spans="1:16" ht="97.5" customHeight="1" x14ac:dyDescent="0.2">
      <c r="A3" s="19" t="s">
        <v>487</v>
      </c>
      <c r="B3" s="19" t="s">
        <v>490</v>
      </c>
      <c r="C3" s="20" t="s">
        <v>489</v>
      </c>
      <c r="D3" s="20" t="s">
        <v>1422</v>
      </c>
      <c r="E3" s="20" t="s">
        <v>1251</v>
      </c>
      <c r="F3" s="20" t="s">
        <v>1424</v>
      </c>
      <c r="G3" s="20" t="s">
        <v>2018</v>
      </c>
      <c r="H3" s="250" t="s">
        <v>1339</v>
      </c>
      <c r="I3" s="250" t="s">
        <v>1252</v>
      </c>
      <c r="J3" s="20" t="s">
        <v>1340</v>
      </c>
      <c r="K3" s="20" t="s">
        <v>2032</v>
      </c>
      <c r="L3" s="20" t="s">
        <v>1990</v>
      </c>
      <c r="M3" s="20" t="s">
        <v>1967</v>
      </c>
      <c r="N3" s="20" t="s">
        <v>1968</v>
      </c>
      <c r="O3" s="20" t="s">
        <v>1969</v>
      </c>
      <c r="P3" s="20" t="s">
        <v>1255</v>
      </c>
    </row>
    <row r="4" spans="1:16" x14ac:dyDescent="0.2">
      <c r="A4" s="21">
        <v>1</v>
      </c>
      <c r="B4" s="21">
        <v>2</v>
      </c>
      <c r="C4" s="21">
        <v>3</v>
      </c>
      <c r="D4" s="21">
        <v>4</v>
      </c>
      <c r="E4" s="21">
        <v>5</v>
      </c>
      <c r="F4" s="21">
        <v>6</v>
      </c>
      <c r="G4" s="21">
        <v>7</v>
      </c>
      <c r="H4" s="21">
        <v>8</v>
      </c>
      <c r="I4" s="21">
        <v>9</v>
      </c>
      <c r="J4" s="21">
        <v>10</v>
      </c>
      <c r="K4" s="21">
        <v>11</v>
      </c>
      <c r="L4" s="21">
        <v>12</v>
      </c>
      <c r="M4" s="21">
        <v>13</v>
      </c>
      <c r="N4" s="21">
        <v>13</v>
      </c>
      <c r="O4" s="21">
        <v>15</v>
      </c>
      <c r="P4" s="21">
        <v>16</v>
      </c>
    </row>
    <row r="5" spans="1:16" ht="15.75" x14ac:dyDescent="0.25">
      <c r="A5" s="355" t="s">
        <v>1971</v>
      </c>
      <c r="B5" s="355"/>
      <c r="C5" s="355"/>
      <c r="D5" s="355"/>
      <c r="E5" s="355"/>
      <c r="F5" s="355"/>
      <c r="G5" s="355"/>
      <c r="H5" s="355"/>
      <c r="I5" s="355"/>
      <c r="J5" s="355"/>
      <c r="K5" s="355"/>
      <c r="L5" s="355"/>
      <c r="M5" s="355"/>
      <c r="N5" s="355"/>
      <c r="O5" s="355"/>
      <c r="P5" s="355"/>
    </row>
    <row r="6" spans="1:16" x14ac:dyDescent="0.2">
      <c r="A6" s="77">
        <v>1</v>
      </c>
      <c r="B6" s="57" t="s">
        <v>493</v>
      </c>
      <c r="C6" s="57">
        <v>410.1</v>
      </c>
      <c r="D6" s="57"/>
      <c r="E6" s="57"/>
      <c r="F6" s="57">
        <f>C6+D6+E6</f>
        <v>410.1</v>
      </c>
      <c r="G6" s="57">
        <v>5</v>
      </c>
      <c r="H6" s="57"/>
      <c r="I6" s="57"/>
      <c r="J6" s="57">
        <v>5</v>
      </c>
      <c r="K6" s="56">
        <f>2/4672*J6</f>
        <v>2.1404109589041095E-3</v>
      </c>
      <c r="L6" s="54">
        <f>K6*3680</f>
        <v>7.8767123287671232</v>
      </c>
      <c r="M6" s="54">
        <f>L6*0.22</f>
        <v>1.7328767123287672</v>
      </c>
      <c r="N6" s="54">
        <f t="shared" ref="N6:N69" si="0">L6*0.437</f>
        <v>3.4421232876712327</v>
      </c>
      <c r="O6" s="54">
        <v>1.2789727568107974</v>
      </c>
      <c r="P6" s="56">
        <f t="shared" ref="P6:P69" si="1">(L6+M6+N6+O6)/F6</f>
        <v>3.4944367436181227E-2</v>
      </c>
    </row>
    <row r="7" spans="1:16" x14ac:dyDescent="0.2">
      <c r="A7" s="78">
        <f>A6+1</f>
        <v>2</v>
      </c>
      <c r="B7" s="57" t="s">
        <v>494</v>
      </c>
      <c r="C7" s="57">
        <v>458.5</v>
      </c>
      <c r="D7" s="57"/>
      <c r="E7" s="57"/>
      <c r="F7" s="57">
        <f t="shared" ref="F7:F70" si="2">C7+D7+E7</f>
        <v>458.5</v>
      </c>
      <c r="G7" s="57">
        <v>5</v>
      </c>
      <c r="H7" s="57"/>
      <c r="I7" s="57"/>
      <c r="J7" s="57">
        <v>5</v>
      </c>
      <c r="K7" s="56">
        <f t="shared" ref="K7:K70" si="3">2/4672*J7</f>
        <v>2.1404109589041095E-3</v>
      </c>
      <c r="L7" s="54">
        <f t="shared" ref="L7:L70" si="4">K7*3680</f>
        <v>7.8767123287671232</v>
      </c>
      <c r="M7" s="54">
        <f t="shared" ref="M7:M70" si="5">L7*0.22</f>
        <v>1.7328767123287672</v>
      </c>
      <c r="N7" s="54">
        <f t="shared" si="0"/>
        <v>3.4421232876712327</v>
      </c>
      <c r="O7" s="54">
        <v>1.2789727568107974</v>
      </c>
      <c r="P7" s="56">
        <f t="shared" si="1"/>
        <v>3.1255583610856973E-2</v>
      </c>
    </row>
    <row r="8" spans="1:16" x14ac:dyDescent="0.2">
      <c r="A8" s="78">
        <f t="shared" ref="A8:A71" si="6">A7+1</f>
        <v>3</v>
      </c>
      <c r="B8" s="57" t="s">
        <v>495</v>
      </c>
      <c r="C8" s="57">
        <v>507.2</v>
      </c>
      <c r="D8" s="57"/>
      <c r="E8" s="57"/>
      <c r="F8" s="57">
        <f t="shared" si="2"/>
        <v>507.2</v>
      </c>
      <c r="G8" s="57">
        <v>9</v>
      </c>
      <c r="H8" s="57"/>
      <c r="I8" s="57"/>
      <c r="J8" s="57">
        <v>9</v>
      </c>
      <c r="K8" s="56">
        <f t="shared" si="3"/>
        <v>3.852739726027397E-3</v>
      </c>
      <c r="L8" s="54">
        <f t="shared" si="4"/>
        <v>14.17808219178082</v>
      </c>
      <c r="M8" s="54">
        <f t="shared" si="5"/>
        <v>3.1191780821917807</v>
      </c>
      <c r="N8" s="54">
        <f t="shared" si="0"/>
        <v>6.1958219178082183</v>
      </c>
      <c r="O8" s="54">
        <v>2.3021509622594349</v>
      </c>
      <c r="P8" s="56">
        <f t="shared" si="1"/>
        <v>5.0858109530836464E-2</v>
      </c>
    </row>
    <row r="9" spans="1:16" x14ac:dyDescent="0.2">
      <c r="A9" s="78">
        <f t="shared" si="6"/>
        <v>4</v>
      </c>
      <c r="B9" s="57" t="s">
        <v>496</v>
      </c>
      <c r="C9" s="57">
        <v>1675</v>
      </c>
      <c r="D9" s="57"/>
      <c r="E9" s="57"/>
      <c r="F9" s="57">
        <f t="shared" si="2"/>
        <v>1675</v>
      </c>
      <c r="G9" s="57">
        <v>21</v>
      </c>
      <c r="H9" s="57"/>
      <c r="I9" s="57"/>
      <c r="J9" s="57">
        <v>21</v>
      </c>
      <c r="K9" s="56">
        <f t="shared" si="3"/>
        <v>8.9897260273972598E-3</v>
      </c>
      <c r="L9" s="54">
        <f t="shared" si="4"/>
        <v>33.082191780821915</v>
      </c>
      <c r="M9" s="54">
        <f t="shared" si="5"/>
        <v>7.2780821917808218</v>
      </c>
      <c r="N9" s="54">
        <f t="shared" si="0"/>
        <v>14.456917808219178</v>
      </c>
      <c r="O9" s="54">
        <v>5.3716855786053479</v>
      </c>
      <c r="P9" s="56">
        <f t="shared" si="1"/>
        <v>3.5933658125031201E-2</v>
      </c>
    </row>
    <row r="10" spans="1:16" x14ac:dyDescent="0.2">
      <c r="A10" s="78">
        <f t="shared" si="6"/>
        <v>5</v>
      </c>
      <c r="B10" s="57" t="s">
        <v>497</v>
      </c>
      <c r="C10" s="57">
        <v>546.6</v>
      </c>
      <c r="D10" s="57"/>
      <c r="E10" s="57"/>
      <c r="F10" s="57">
        <f t="shared" si="2"/>
        <v>546.6</v>
      </c>
      <c r="G10" s="57">
        <v>8</v>
      </c>
      <c r="H10" s="57"/>
      <c r="I10" s="57"/>
      <c r="J10" s="57">
        <v>8</v>
      </c>
      <c r="K10" s="56">
        <f t="shared" si="3"/>
        <v>3.4246575342465752E-3</v>
      </c>
      <c r="L10" s="54">
        <f t="shared" si="4"/>
        <v>12.602739726027396</v>
      </c>
      <c r="M10" s="54">
        <f t="shared" si="5"/>
        <v>2.7726027397260271</v>
      </c>
      <c r="N10" s="54">
        <f t="shared" si="0"/>
        <v>5.5073972602739723</v>
      </c>
      <c r="O10" s="54">
        <v>2.0463564108972756</v>
      </c>
      <c r="P10" s="56">
        <f t="shared" si="1"/>
        <v>4.1948584224157828E-2</v>
      </c>
    </row>
    <row r="11" spans="1:16" x14ac:dyDescent="0.2">
      <c r="A11" s="78">
        <f t="shared" si="6"/>
        <v>6</v>
      </c>
      <c r="B11" s="57" t="s">
        <v>498</v>
      </c>
      <c r="C11" s="57">
        <v>2868.3</v>
      </c>
      <c r="D11" s="57"/>
      <c r="E11" s="57"/>
      <c r="F11" s="57">
        <f t="shared" si="2"/>
        <v>2868.3</v>
      </c>
      <c r="G11" s="57">
        <v>40</v>
      </c>
      <c r="H11" s="57"/>
      <c r="I11" s="57"/>
      <c r="J11" s="57">
        <v>40</v>
      </c>
      <c r="K11" s="56">
        <f t="shared" si="3"/>
        <v>1.7123287671232876E-2</v>
      </c>
      <c r="L11" s="54">
        <f t="shared" si="4"/>
        <v>63.013698630136986</v>
      </c>
      <c r="M11" s="54">
        <f t="shared" si="5"/>
        <v>13.863013698630137</v>
      </c>
      <c r="N11" s="54">
        <f t="shared" si="0"/>
        <v>27.536986301369861</v>
      </c>
      <c r="O11" s="54">
        <v>10.231782054486379</v>
      </c>
      <c r="P11" s="56">
        <f t="shared" si="1"/>
        <v>3.9969836029921331E-2</v>
      </c>
    </row>
    <row r="12" spans="1:16" x14ac:dyDescent="0.2">
      <c r="A12" s="78">
        <f t="shared" si="6"/>
        <v>7</v>
      </c>
      <c r="B12" s="57" t="s">
        <v>499</v>
      </c>
      <c r="C12" s="57">
        <v>405</v>
      </c>
      <c r="D12" s="57"/>
      <c r="E12" s="57"/>
      <c r="F12" s="57">
        <f t="shared" si="2"/>
        <v>405</v>
      </c>
      <c r="G12" s="57">
        <v>6</v>
      </c>
      <c r="H12" s="57"/>
      <c r="I12" s="57"/>
      <c r="J12" s="57">
        <v>6</v>
      </c>
      <c r="K12" s="56">
        <f t="shared" si="3"/>
        <v>2.5684931506849314E-3</v>
      </c>
      <c r="L12" s="54">
        <f t="shared" si="4"/>
        <v>9.4520547945205475</v>
      </c>
      <c r="M12" s="54">
        <f t="shared" si="5"/>
        <v>2.0794520547945203</v>
      </c>
      <c r="N12" s="54">
        <f t="shared" si="0"/>
        <v>4.1305479452054792</v>
      </c>
      <c r="O12" s="54">
        <v>1.5347673081729567</v>
      </c>
      <c r="P12" s="56">
        <f t="shared" si="1"/>
        <v>4.246128914245309E-2</v>
      </c>
    </row>
    <row r="13" spans="1:16" x14ac:dyDescent="0.2">
      <c r="A13" s="78">
        <f t="shared" si="6"/>
        <v>8</v>
      </c>
      <c r="B13" s="57" t="s">
        <v>500</v>
      </c>
      <c r="C13" s="57">
        <v>141.30000000000001</v>
      </c>
      <c r="D13" s="57"/>
      <c r="E13" s="57"/>
      <c r="F13" s="57">
        <f t="shared" si="2"/>
        <v>141.30000000000001</v>
      </c>
      <c r="G13" s="57">
        <v>3</v>
      </c>
      <c r="H13" s="57"/>
      <c r="I13" s="57"/>
      <c r="J13" s="57">
        <v>3</v>
      </c>
      <c r="K13" s="56">
        <f t="shared" si="3"/>
        <v>1.2842465753424657E-3</v>
      </c>
      <c r="L13" s="54">
        <f t="shared" si="4"/>
        <v>4.7260273972602738</v>
      </c>
      <c r="M13" s="54">
        <f t="shared" si="5"/>
        <v>1.0397260273972602</v>
      </c>
      <c r="N13" s="54">
        <f t="shared" si="0"/>
        <v>2.0652739726027396</v>
      </c>
      <c r="O13" s="54">
        <v>0.76738365408647835</v>
      </c>
      <c r="P13" s="56">
        <f t="shared" si="1"/>
        <v>6.085216596848373E-2</v>
      </c>
    </row>
    <row r="14" spans="1:16" x14ac:dyDescent="0.2">
      <c r="A14" s="78">
        <f t="shared" si="6"/>
        <v>9</v>
      </c>
      <c r="B14" s="57" t="s">
        <v>502</v>
      </c>
      <c r="C14" s="57">
        <v>221.7</v>
      </c>
      <c r="D14" s="57"/>
      <c r="E14" s="57"/>
      <c r="F14" s="57">
        <f t="shared" si="2"/>
        <v>221.7</v>
      </c>
      <c r="G14" s="57">
        <v>4</v>
      </c>
      <c r="H14" s="57"/>
      <c r="I14" s="57"/>
      <c r="J14" s="57">
        <v>4</v>
      </c>
      <c r="K14" s="56">
        <f t="shared" si="3"/>
        <v>1.7123287671232876E-3</v>
      </c>
      <c r="L14" s="54">
        <f t="shared" si="4"/>
        <v>6.3013698630136981</v>
      </c>
      <c r="M14" s="54">
        <f t="shared" si="5"/>
        <v>1.3863013698630136</v>
      </c>
      <c r="N14" s="54">
        <f t="shared" si="0"/>
        <v>2.7536986301369861</v>
      </c>
      <c r="O14" s="54">
        <v>1.0231782054486378</v>
      </c>
      <c r="P14" s="56">
        <f t="shared" si="1"/>
        <v>5.1711989483366423E-2</v>
      </c>
    </row>
    <row r="15" spans="1:16" x14ac:dyDescent="0.2">
      <c r="A15" s="78">
        <f t="shared" si="6"/>
        <v>10</v>
      </c>
      <c r="B15" s="57" t="s">
        <v>503</v>
      </c>
      <c r="C15" s="57">
        <v>206.1</v>
      </c>
      <c r="D15" s="57"/>
      <c r="E15" s="57"/>
      <c r="F15" s="57">
        <f t="shared" si="2"/>
        <v>206.1</v>
      </c>
      <c r="G15" s="57">
        <v>4</v>
      </c>
      <c r="H15" s="57"/>
      <c r="I15" s="57"/>
      <c r="J15" s="57">
        <v>4</v>
      </c>
      <c r="K15" s="56">
        <f t="shared" si="3"/>
        <v>1.7123287671232876E-3</v>
      </c>
      <c r="L15" s="54">
        <f t="shared" si="4"/>
        <v>6.3013698630136981</v>
      </c>
      <c r="M15" s="54">
        <f t="shared" si="5"/>
        <v>1.3863013698630136</v>
      </c>
      <c r="N15" s="54">
        <f t="shared" si="0"/>
        <v>2.7536986301369861</v>
      </c>
      <c r="O15" s="54">
        <v>1.0231782054486378</v>
      </c>
      <c r="P15" s="56">
        <f t="shared" si="1"/>
        <v>5.5626142981379599E-2</v>
      </c>
    </row>
    <row r="16" spans="1:16" x14ac:dyDescent="0.2">
      <c r="A16" s="78">
        <f t="shared" si="6"/>
        <v>11</v>
      </c>
      <c r="B16" s="57" t="s">
        <v>504</v>
      </c>
      <c r="C16" s="57">
        <v>512.4</v>
      </c>
      <c r="D16" s="57"/>
      <c r="E16" s="57">
        <v>84.7</v>
      </c>
      <c r="F16" s="57">
        <f t="shared" si="2"/>
        <v>597.1</v>
      </c>
      <c r="G16" s="57">
        <v>12</v>
      </c>
      <c r="H16" s="57"/>
      <c r="I16" s="57"/>
      <c r="J16" s="57">
        <v>12</v>
      </c>
      <c r="K16" s="56">
        <f t="shared" si="3"/>
        <v>5.1369863013698627E-3</v>
      </c>
      <c r="L16" s="54">
        <f t="shared" si="4"/>
        <v>18.904109589041095</v>
      </c>
      <c r="M16" s="54">
        <f t="shared" si="5"/>
        <v>4.1589041095890407</v>
      </c>
      <c r="N16" s="54">
        <f t="shared" si="0"/>
        <v>8.2610958904109584</v>
      </c>
      <c r="O16" s="54">
        <v>3.0695346163459134</v>
      </c>
      <c r="P16" s="56">
        <f t="shared" si="1"/>
        <v>5.7601145880735227E-2</v>
      </c>
    </row>
    <row r="17" spans="1:16" x14ac:dyDescent="0.2">
      <c r="A17" s="78">
        <f t="shared" si="6"/>
        <v>12</v>
      </c>
      <c r="B17" s="57" t="s">
        <v>505</v>
      </c>
      <c r="C17" s="57">
        <v>683.9</v>
      </c>
      <c r="D17" s="57"/>
      <c r="E17" s="57">
        <v>19.5</v>
      </c>
      <c r="F17" s="57">
        <f t="shared" si="2"/>
        <v>703.4</v>
      </c>
      <c r="G17" s="57">
        <v>12</v>
      </c>
      <c r="H17" s="57"/>
      <c r="I17" s="57"/>
      <c r="J17" s="57">
        <v>12</v>
      </c>
      <c r="K17" s="56">
        <f t="shared" si="3"/>
        <v>5.1369863013698627E-3</v>
      </c>
      <c r="L17" s="54">
        <f t="shared" si="4"/>
        <v>18.904109589041095</v>
      </c>
      <c r="M17" s="54">
        <f t="shared" si="5"/>
        <v>4.1589041095890407</v>
      </c>
      <c r="N17" s="54">
        <f t="shared" si="0"/>
        <v>8.2610958904109584</v>
      </c>
      <c r="O17" s="54">
        <v>3.0695346163459134</v>
      </c>
      <c r="P17" s="56">
        <f t="shared" si="1"/>
        <v>4.8896281213231453E-2</v>
      </c>
    </row>
    <row r="18" spans="1:16" x14ac:dyDescent="0.2">
      <c r="A18" s="78">
        <f t="shared" si="6"/>
        <v>13</v>
      </c>
      <c r="B18" s="57" t="s">
        <v>506</v>
      </c>
      <c r="C18" s="57">
        <v>551.20000000000005</v>
      </c>
      <c r="D18" s="57"/>
      <c r="E18" s="57">
        <v>111.5</v>
      </c>
      <c r="F18" s="57">
        <f t="shared" si="2"/>
        <v>662.7</v>
      </c>
      <c r="G18" s="57">
        <v>11</v>
      </c>
      <c r="H18" s="57"/>
      <c r="I18" s="57">
        <v>1</v>
      </c>
      <c r="J18" s="57">
        <v>12</v>
      </c>
      <c r="K18" s="56">
        <f t="shared" si="3"/>
        <v>5.1369863013698627E-3</v>
      </c>
      <c r="L18" s="54">
        <f t="shared" si="4"/>
        <v>18.904109589041095</v>
      </c>
      <c r="M18" s="54">
        <f t="shared" si="5"/>
        <v>4.1589041095890407</v>
      </c>
      <c r="N18" s="54">
        <f t="shared" si="0"/>
        <v>8.2610958904109584</v>
      </c>
      <c r="O18" s="54">
        <v>3.0695346163459134</v>
      </c>
      <c r="P18" s="56">
        <f t="shared" si="1"/>
        <v>5.1899266946411657E-2</v>
      </c>
    </row>
    <row r="19" spans="1:16" x14ac:dyDescent="0.2">
      <c r="A19" s="78">
        <f t="shared" si="6"/>
        <v>14</v>
      </c>
      <c r="B19" s="57" t="s">
        <v>507</v>
      </c>
      <c r="C19" s="57">
        <v>872.9</v>
      </c>
      <c r="D19" s="57"/>
      <c r="E19" s="57">
        <v>62.9</v>
      </c>
      <c r="F19" s="57">
        <f t="shared" si="2"/>
        <v>935.8</v>
      </c>
      <c r="G19" s="57">
        <v>15</v>
      </c>
      <c r="H19" s="57"/>
      <c r="I19" s="57"/>
      <c r="J19" s="57">
        <v>15</v>
      </c>
      <c r="K19" s="56">
        <f t="shared" si="3"/>
        <v>6.4212328767123284E-3</v>
      </c>
      <c r="L19" s="54">
        <f t="shared" si="4"/>
        <v>23.63013698630137</v>
      </c>
      <c r="M19" s="54">
        <f t="shared" si="5"/>
        <v>5.1986301369863011</v>
      </c>
      <c r="N19" s="54">
        <f t="shared" si="0"/>
        <v>10.326369863013699</v>
      </c>
      <c r="O19" s="54">
        <v>3.8369182704323923</v>
      </c>
      <c r="P19" s="56">
        <f t="shared" si="1"/>
        <v>4.5941499526323752E-2</v>
      </c>
    </row>
    <row r="20" spans="1:16" x14ac:dyDescent="0.2">
      <c r="A20" s="78">
        <f t="shared" si="6"/>
        <v>15</v>
      </c>
      <c r="B20" s="57" t="s">
        <v>508</v>
      </c>
      <c r="C20" s="57">
        <v>559.20000000000005</v>
      </c>
      <c r="D20" s="57"/>
      <c r="E20" s="57"/>
      <c r="F20" s="57">
        <f t="shared" si="2"/>
        <v>559.20000000000005</v>
      </c>
      <c r="G20" s="57">
        <v>11</v>
      </c>
      <c r="H20" s="57"/>
      <c r="I20" s="57"/>
      <c r="J20" s="57">
        <v>11</v>
      </c>
      <c r="K20" s="56">
        <f t="shared" si="3"/>
        <v>4.7089041095890408E-3</v>
      </c>
      <c r="L20" s="54">
        <f t="shared" si="4"/>
        <v>17.328767123287669</v>
      </c>
      <c r="M20" s="54">
        <f t="shared" si="5"/>
        <v>3.8123287671232871</v>
      </c>
      <c r="N20" s="54">
        <f t="shared" si="0"/>
        <v>7.5726712328767114</v>
      </c>
      <c r="O20" s="54">
        <v>2.8137400649837541</v>
      </c>
      <c r="P20" s="56">
        <f t="shared" si="1"/>
        <v>5.6379662353847317E-2</v>
      </c>
    </row>
    <row r="21" spans="1:16" x14ac:dyDescent="0.2">
      <c r="A21" s="78">
        <f t="shared" si="6"/>
        <v>16</v>
      </c>
      <c r="B21" s="57" t="s">
        <v>509</v>
      </c>
      <c r="C21" s="57">
        <v>740.8</v>
      </c>
      <c r="D21" s="57">
        <v>57.8</v>
      </c>
      <c r="E21" s="57"/>
      <c r="F21" s="57">
        <f t="shared" si="2"/>
        <v>798.59999999999991</v>
      </c>
      <c r="G21" s="57">
        <v>10</v>
      </c>
      <c r="H21" s="57">
        <v>2</v>
      </c>
      <c r="I21" s="57"/>
      <c r="J21" s="57">
        <v>12</v>
      </c>
      <c r="K21" s="56">
        <f t="shared" si="3"/>
        <v>5.1369863013698627E-3</v>
      </c>
      <c r="L21" s="54">
        <f t="shared" si="4"/>
        <v>18.904109589041095</v>
      </c>
      <c r="M21" s="54">
        <f t="shared" si="5"/>
        <v>4.1589041095890407</v>
      </c>
      <c r="N21" s="54">
        <f t="shared" si="0"/>
        <v>8.2610958904109584</v>
      </c>
      <c r="O21" s="54">
        <v>3.0695346163459134</v>
      </c>
      <c r="P21" s="56">
        <f t="shared" si="1"/>
        <v>4.306742324741674E-2</v>
      </c>
    </row>
    <row r="22" spans="1:16" x14ac:dyDescent="0.2">
      <c r="A22" s="78">
        <f t="shared" si="6"/>
        <v>17</v>
      </c>
      <c r="B22" s="57" t="s">
        <v>510</v>
      </c>
      <c r="C22" s="57">
        <v>611.4</v>
      </c>
      <c r="D22" s="57"/>
      <c r="E22" s="57"/>
      <c r="F22" s="57">
        <f t="shared" si="2"/>
        <v>611.4</v>
      </c>
      <c r="G22" s="57">
        <v>10</v>
      </c>
      <c r="H22" s="57"/>
      <c r="I22" s="57"/>
      <c r="J22" s="57">
        <v>10</v>
      </c>
      <c r="K22" s="56">
        <f t="shared" si="3"/>
        <v>4.2808219178082189E-3</v>
      </c>
      <c r="L22" s="54">
        <f t="shared" si="4"/>
        <v>15.753424657534246</v>
      </c>
      <c r="M22" s="54">
        <f t="shared" si="5"/>
        <v>3.4657534246575343</v>
      </c>
      <c r="N22" s="54">
        <f t="shared" si="0"/>
        <v>6.8842465753424653</v>
      </c>
      <c r="O22" s="54">
        <v>2.5579455136215947</v>
      </c>
      <c r="P22" s="56">
        <f t="shared" si="1"/>
        <v>4.6878263282884927E-2</v>
      </c>
    </row>
    <row r="23" spans="1:16" x14ac:dyDescent="0.2">
      <c r="A23" s="78">
        <f t="shared" si="6"/>
        <v>18</v>
      </c>
      <c r="B23" s="57" t="s">
        <v>511</v>
      </c>
      <c r="C23" s="57">
        <v>603.70000000000005</v>
      </c>
      <c r="D23" s="57"/>
      <c r="E23" s="57"/>
      <c r="F23" s="57">
        <f t="shared" si="2"/>
        <v>603.70000000000005</v>
      </c>
      <c r="G23" s="57">
        <v>10</v>
      </c>
      <c r="H23" s="57"/>
      <c r="I23" s="57"/>
      <c r="J23" s="57">
        <v>10</v>
      </c>
      <c r="K23" s="56">
        <f t="shared" si="3"/>
        <v>4.2808219178082189E-3</v>
      </c>
      <c r="L23" s="54">
        <f t="shared" si="4"/>
        <v>15.753424657534246</v>
      </c>
      <c r="M23" s="54">
        <f t="shared" si="5"/>
        <v>3.4657534246575343</v>
      </c>
      <c r="N23" s="54">
        <f t="shared" si="0"/>
        <v>6.8842465753424653</v>
      </c>
      <c r="O23" s="54">
        <v>2.5579455136215947</v>
      </c>
      <c r="P23" s="56">
        <f t="shared" si="1"/>
        <v>4.7476180505475966E-2</v>
      </c>
    </row>
    <row r="24" spans="1:16" x14ac:dyDescent="0.2">
      <c r="A24" s="78">
        <f t="shared" si="6"/>
        <v>19</v>
      </c>
      <c r="B24" s="57" t="s">
        <v>512</v>
      </c>
      <c r="C24" s="57">
        <v>813.6</v>
      </c>
      <c r="D24" s="57"/>
      <c r="E24" s="57"/>
      <c r="F24" s="57">
        <f t="shared" si="2"/>
        <v>813.6</v>
      </c>
      <c r="G24" s="57">
        <v>10</v>
      </c>
      <c r="H24" s="57"/>
      <c r="I24" s="57"/>
      <c r="J24" s="57">
        <v>10</v>
      </c>
      <c r="K24" s="56">
        <f t="shared" si="3"/>
        <v>4.2808219178082189E-3</v>
      </c>
      <c r="L24" s="54">
        <f t="shared" si="4"/>
        <v>15.753424657534246</v>
      </c>
      <c r="M24" s="54">
        <f t="shared" si="5"/>
        <v>3.4657534246575343</v>
      </c>
      <c r="N24" s="54">
        <f t="shared" si="0"/>
        <v>6.8842465753424653</v>
      </c>
      <c r="O24" s="54">
        <v>2.5579455136215947</v>
      </c>
      <c r="P24" s="56">
        <f t="shared" si="1"/>
        <v>3.5227839443406885E-2</v>
      </c>
    </row>
    <row r="25" spans="1:16" x14ac:dyDescent="0.2">
      <c r="A25" s="78">
        <f t="shared" si="6"/>
        <v>20</v>
      </c>
      <c r="B25" s="57" t="s">
        <v>513</v>
      </c>
      <c r="C25" s="57">
        <v>632.1</v>
      </c>
      <c r="D25" s="57"/>
      <c r="E25" s="57"/>
      <c r="F25" s="57">
        <f t="shared" si="2"/>
        <v>632.1</v>
      </c>
      <c r="G25" s="57">
        <v>8</v>
      </c>
      <c r="H25" s="57"/>
      <c r="I25" s="57"/>
      <c r="J25" s="57">
        <v>8</v>
      </c>
      <c r="K25" s="56">
        <f t="shared" si="3"/>
        <v>3.4246575342465752E-3</v>
      </c>
      <c r="L25" s="54">
        <f t="shared" si="4"/>
        <v>12.602739726027396</v>
      </c>
      <c r="M25" s="54">
        <f t="shared" si="5"/>
        <v>2.7726027397260271</v>
      </c>
      <c r="N25" s="54">
        <f t="shared" si="0"/>
        <v>5.5073972602739723</v>
      </c>
      <c r="O25" s="54">
        <v>2.0463564108972756</v>
      </c>
      <c r="P25" s="56">
        <f t="shared" si="1"/>
        <v>3.627447577428361E-2</v>
      </c>
    </row>
    <row r="26" spans="1:16" x14ac:dyDescent="0.2">
      <c r="A26" s="78">
        <f t="shared" si="6"/>
        <v>21</v>
      </c>
      <c r="B26" s="57" t="s">
        <v>514</v>
      </c>
      <c r="C26" s="57">
        <v>507.6</v>
      </c>
      <c r="D26" s="57"/>
      <c r="E26" s="57">
        <v>37.1</v>
      </c>
      <c r="F26" s="57">
        <f t="shared" si="2"/>
        <v>544.70000000000005</v>
      </c>
      <c r="G26" s="57">
        <v>8</v>
      </c>
      <c r="H26" s="57"/>
      <c r="I26" s="57">
        <v>1</v>
      </c>
      <c r="J26" s="57">
        <v>9</v>
      </c>
      <c r="K26" s="56">
        <f t="shared" si="3"/>
        <v>3.852739726027397E-3</v>
      </c>
      <c r="L26" s="54">
        <f t="shared" si="4"/>
        <v>14.17808219178082</v>
      </c>
      <c r="M26" s="54">
        <f t="shared" si="5"/>
        <v>3.1191780821917807</v>
      </c>
      <c r="N26" s="54">
        <f t="shared" si="0"/>
        <v>6.1958219178082183</v>
      </c>
      <c r="O26" s="54">
        <v>2.3021509622594349</v>
      </c>
      <c r="P26" s="56">
        <f t="shared" si="1"/>
        <v>4.7356770982265928E-2</v>
      </c>
    </row>
    <row r="27" spans="1:16" x14ac:dyDescent="0.2">
      <c r="A27" s="78">
        <f t="shared" si="6"/>
        <v>22</v>
      </c>
      <c r="B27" s="57" t="s">
        <v>515</v>
      </c>
      <c r="C27" s="57">
        <v>712</v>
      </c>
      <c r="D27" s="57"/>
      <c r="E27" s="57"/>
      <c r="F27" s="57">
        <f t="shared" si="2"/>
        <v>712</v>
      </c>
      <c r="G27" s="57">
        <v>9</v>
      </c>
      <c r="H27" s="57"/>
      <c r="I27" s="57"/>
      <c r="J27" s="57">
        <v>9</v>
      </c>
      <c r="K27" s="56">
        <f t="shared" si="3"/>
        <v>3.852739726027397E-3</v>
      </c>
      <c r="L27" s="54">
        <f t="shared" si="4"/>
        <v>14.17808219178082</v>
      </c>
      <c r="M27" s="54">
        <f t="shared" si="5"/>
        <v>3.1191780821917807</v>
      </c>
      <c r="N27" s="54">
        <f t="shared" si="0"/>
        <v>6.1958219178082183</v>
      </c>
      <c r="O27" s="54">
        <v>2.3021509622594349</v>
      </c>
      <c r="P27" s="56">
        <f t="shared" si="1"/>
        <v>3.6229260047809346E-2</v>
      </c>
    </row>
    <row r="28" spans="1:16" x14ac:dyDescent="0.2">
      <c r="A28" s="78">
        <f t="shared" si="6"/>
        <v>23</v>
      </c>
      <c r="B28" s="57" t="s">
        <v>516</v>
      </c>
      <c r="C28" s="57">
        <v>667</v>
      </c>
      <c r="D28" s="57"/>
      <c r="E28" s="57"/>
      <c r="F28" s="57">
        <f t="shared" si="2"/>
        <v>667</v>
      </c>
      <c r="G28" s="57">
        <v>12</v>
      </c>
      <c r="H28" s="57"/>
      <c r="I28" s="57"/>
      <c r="J28" s="57">
        <v>12</v>
      </c>
      <c r="K28" s="56">
        <f t="shared" si="3"/>
        <v>5.1369863013698627E-3</v>
      </c>
      <c r="L28" s="54">
        <f t="shared" si="4"/>
        <v>18.904109589041095</v>
      </c>
      <c r="M28" s="54">
        <f t="shared" si="5"/>
        <v>4.1589041095890407</v>
      </c>
      <c r="N28" s="54">
        <f t="shared" si="0"/>
        <v>8.2610958904109584</v>
      </c>
      <c r="O28" s="54">
        <v>3.0695346163459134</v>
      </c>
      <c r="P28" s="56">
        <f t="shared" si="1"/>
        <v>5.1564683966097459E-2</v>
      </c>
    </row>
    <row r="29" spans="1:16" x14ac:dyDescent="0.2">
      <c r="A29" s="78">
        <f t="shared" si="6"/>
        <v>24</v>
      </c>
      <c r="B29" s="57" t="s">
        <v>517</v>
      </c>
      <c r="C29" s="57">
        <v>569</v>
      </c>
      <c r="D29" s="57"/>
      <c r="E29" s="57"/>
      <c r="F29" s="57">
        <f t="shared" si="2"/>
        <v>569</v>
      </c>
      <c r="G29" s="57">
        <v>10</v>
      </c>
      <c r="H29" s="57"/>
      <c r="I29" s="57"/>
      <c r="J29" s="57">
        <v>10</v>
      </c>
      <c r="K29" s="56">
        <f t="shared" si="3"/>
        <v>4.2808219178082189E-3</v>
      </c>
      <c r="L29" s="54">
        <f t="shared" si="4"/>
        <v>15.753424657534246</v>
      </c>
      <c r="M29" s="54">
        <f t="shared" si="5"/>
        <v>3.4657534246575343</v>
      </c>
      <c r="N29" s="54">
        <f t="shared" si="0"/>
        <v>6.8842465753424653</v>
      </c>
      <c r="O29" s="54">
        <v>2.5579455136215947</v>
      </c>
      <c r="P29" s="56">
        <f t="shared" si="1"/>
        <v>5.037147657496633E-2</v>
      </c>
    </row>
    <row r="30" spans="1:16" x14ac:dyDescent="0.2">
      <c r="A30" s="78">
        <f t="shared" si="6"/>
        <v>25</v>
      </c>
      <c r="B30" s="57" t="s">
        <v>518</v>
      </c>
      <c r="C30" s="57">
        <v>833.8</v>
      </c>
      <c r="D30" s="57"/>
      <c r="E30" s="57">
        <v>59.3</v>
      </c>
      <c r="F30" s="57">
        <f t="shared" si="2"/>
        <v>893.09999999999991</v>
      </c>
      <c r="G30" s="57">
        <v>12</v>
      </c>
      <c r="H30" s="57"/>
      <c r="I30" s="57">
        <v>1</v>
      </c>
      <c r="J30" s="57">
        <v>13</v>
      </c>
      <c r="K30" s="56">
        <f t="shared" si="3"/>
        <v>5.5650684931506846E-3</v>
      </c>
      <c r="L30" s="54">
        <f t="shared" si="4"/>
        <v>20.479452054794521</v>
      </c>
      <c r="M30" s="54">
        <f t="shared" si="5"/>
        <v>4.5054794520547947</v>
      </c>
      <c r="N30" s="54">
        <f t="shared" si="0"/>
        <v>8.9495205479452054</v>
      </c>
      <c r="O30" s="54">
        <v>3.3253291677080732</v>
      </c>
      <c r="P30" s="56">
        <f t="shared" si="1"/>
        <v>4.1719607236034711E-2</v>
      </c>
    </row>
    <row r="31" spans="1:16" x14ac:dyDescent="0.2">
      <c r="A31" s="78">
        <f t="shared" si="6"/>
        <v>26</v>
      </c>
      <c r="B31" s="57" t="s">
        <v>519</v>
      </c>
      <c r="C31" s="57">
        <v>880.8</v>
      </c>
      <c r="D31" s="57"/>
      <c r="E31" s="57"/>
      <c r="F31" s="57">
        <f t="shared" si="2"/>
        <v>880.8</v>
      </c>
      <c r="G31" s="57">
        <v>15</v>
      </c>
      <c r="H31" s="57"/>
      <c r="I31" s="57"/>
      <c r="J31" s="57">
        <v>15</v>
      </c>
      <c r="K31" s="56">
        <f t="shared" si="3"/>
        <v>6.4212328767123284E-3</v>
      </c>
      <c r="L31" s="54">
        <f t="shared" si="4"/>
        <v>23.63013698630137</v>
      </c>
      <c r="M31" s="54">
        <f t="shared" si="5"/>
        <v>5.1986301369863011</v>
      </c>
      <c r="N31" s="54">
        <f t="shared" si="0"/>
        <v>10.326369863013699</v>
      </c>
      <c r="O31" s="54">
        <v>3.8369182704323923</v>
      </c>
      <c r="P31" s="56">
        <f t="shared" si="1"/>
        <v>4.8810235305101916E-2</v>
      </c>
    </row>
    <row r="32" spans="1:16" x14ac:dyDescent="0.2">
      <c r="A32" s="78">
        <f t="shared" si="6"/>
        <v>27</v>
      </c>
      <c r="B32" s="57" t="s">
        <v>520</v>
      </c>
      <c r="C32" s="57">
        <v>853.7</v>
      </c>
      <c r="D32" s="57">
        <v>45.8</v>
      </c>
      <c r="E32" s="57">
        <v>34.200000000000003</v>
      </c>
      <c r="F32" s="57">
        <f t="shared" si="2"/>
        <v>933.7</v>
      </c>
      <c r="G32" s="57">
        <v>12</v>
      </c>
      <c r="H32" s="57">
        <v>1</v>
      </c>
      <c r="I32" s="57"/>
      <c r="J32" s="57">
        <v>13</v>
      </c>
      <c r="K32" s="56">
        <f t="shared" si="3"/>
        <v>5.5650684931506846E-3</v>
      </c>
      <c r="L32" s="54">
        <f t="shared" si="4"/>
        <v>20.479452054794521</v>
      </c>
      <c r="M32" s="54">
        <f t="shared" si="5"/>
        <v>4.5054794520547947</v>
      </c>
      <c r="N32" s="54">
        <f t="shared" si="0"/>
        <v>8.9495205479452054</v>
      </c>
      <c r="O32" s="54">
        <v>3.3253291677080732</v>
      </c>
      <c r="P32" s="56">
        <f t="shared" si="1"/>
        <v>3.9905516999574377E-2</v>
      </c>
    </row>
    <row r="33" spans="1:16" x14ac:dyDescent="0.2">
      <c r="A33" s="78">
        <f t="shared" si="6"/>
        <v>28</v>
      </c>
      <c r="B33" s="57" t="s">
        <v>521</v>
      </c>
      <c r="C33" s="57">
        <v>737.2</v>
      </c>
      <c r="D33" s="57"/>
      <c r="E33" s="57"/>
      <c r="F33" s="57">
        <f t="shared" si="2"/>
        <v>737.2</v>
      </c>
      <c r="G33" s="57">
        <v>12</v>
      </c>
      <c r="H33" s="57"/>
      <c r="I33" s="57"/>
      <c r="J33" s="57">
        <v>12</v>
      </c>
      <c r="K33" s="56">
        <f t="shared" si="3"/>
        <v>5.1369863013698627E-3</v>
      </c>
      <c r="L33" s="54">
        <f t="shared" si="4"/>
        <v>18.904109589041095</v>
      </c>
      <c r="M33" s="54">
        <f t="shared" si="5"/>
        <v>4.1589041095890407</v>
      </c>
      <c r="N33" s="54">
        <f t="shared" si="0"/>
        <v>8.2610958904109584</v>
      </c>
      <c r="O33" s="54">
        <v>3.0695346163459134</v>
      </c>
      <c r="P33" s="56">
        <f t="shared" si="1"/>
        <v>4.6654427842358931E-2</v>
      </c>
    </row>
    <row r="34" spans="1:16" x14ac:dyDescent="0.2">
      <c r="A34" s="78">
        <f t="shared" si="6"/>
        <v>29</v>
      </c>
      <c r="B34" s="57" t="s">
        <v>522</v>
      </c>
      <c r="C34" s="57">
        <v>2643.9</v>
      </c>
      <c r="D34" s="57"/>
      <c r="E34" s="57">
        <v>525.79999999999995</v>
      </c>
      <c r="F34" s="57">
        <f t="shared" si="2"/>
        <v>3169.7</v>
      </c>
      <c r="G34" s="57">
        <v>65</v>
      </c>
      <c r="H34" s="57"/>
      <c r="I34" s="57"/>
      <c r="J34" s="57">
        <v>65</v>
      </c>
      <c r="K34" s="56">
        <f t="shared" si="3"/>
        <v>2.7825342465753425E-2</v>
      </c>
      <c r="L34" s="54">
        <f t="shared" si="4"/>
        <v>102.39726027397261</v>
      </c>
      <c r="M34" s="54">
        <f t="shared" si="5"/>
        <v>22.527397260273972</v>
      </c>
      <c r="N34" s="54">
        <f t="shared" si="0"/>
        <v>44.747602739726027</v>
      </c>
      <c r="O34" s="54">
        <v>16.626645838540362</v>
      </c>
      <c r="P34" s="56">
        <f t="shared" si="1"/>
        <v>5.8774933309938784E-2</v>
      </c>
    </row>
    <row r="35" spans="1:16" x14ac:dyDescent="0.2">
      <c r="A35" s="78">
        <f t="shared" si="6"/>
        <v>30</v>
      </c>
      <c r="B35" s="57" t="s">
        <v>523</v>
      </c>
      <c r="C35" s="57">
        <v>757.5</v>
      </c>
      <c r="D35" s="57"/>
      <c r="E35" s="57"/>
      <c r="F35" s="57">
        <f t="shared" si="2"/>
        <v>757.5</v>
      </c>
      <c r="G35" s="57">
        <v>16</v>
      </c>
      <c r="H35" s="57"/>
      <c r="I35" s="57"/>
      <c r="J35" s="57">
        <v>16</v>
      </c>
      <c r="K35" s="56">
        <f t="shared" si="3"/>
        <v>6.8493150684931503E-3</v>
      </c>
      <c r="L35" s="54">
        <f t="shared" si="4"/>
        <v>25.205479452054792</v>
      </c>
      <c r="M35" s="54">
        <f t="shared" si="5"/>
        <v>5.5452054794520542</v>
      </c>
      <c r="N35" s="54">
        <f t="shared" si="0"/>
        <v>11.014794520547945</v>
      </c>
      <c r="O35" s="54">
        <v>4.0927128217945512</v>
      </c>
      <c r="P35" s="56">
        <f t="shared" si="1"/>
        <v>6.0538867688249953E-2</v>
      </c>
    </row>
    <row r="36" spans="1:16" x14ac:dyDescent="0.2">
      <c r="A36" s="78">
        <f t="shared" si="6"/>
        <v>31</v>
      </c>
      <c r="B36" s="57" t="s">
        <v>524</v>
      </c>
      <c r="C36" s="57">
        <v>386.9</v>
      </c>
      <c r="D36" s="57">
        <v>101.6</v>
      </c>
      <c r="E36" s="57"/>
      <c r="F36" s="57">
        <f t="shared" si="2"/>
        <v>488.5</v>
      </c>
      <c r="G36" s="57">
        <v>5</v>
      </c>
      <c r="H36" s="57">
        <v>1</v>
      </c>
      <c r="I36" s="57"/>
      <c r="J36" s="57">
        <v>6</v>
      </c>
      <c r="K36" s="56">
        <f t="shared" si="3"/>
        <v>2.5684931506849314E-3</v>
      </c>
      <c r="L36" s="54">
        <f t="shared" si="4"/>
        <v>9.4520547945205475</v>
      </c>
      <c r="M36" s="54">
        <f t="shared" si="5"/>
        <v>2.0794520547945203</v>
      </c>
      <c r="N36" s="54">
        <f t="shared" si="0"/>
        <v>4.1305479452054792</v>
      </c>
      <c r="O36" s="54">
        <v>1.5347673081729567</v>
      </c>
      <c r="P36" s="56">
        <f t="shared" si="1"/>
        <v>3.5203320578697038E-2</v>
      </c>
    </row>
    <row r="37" spans="1:16" x14ac:dyDescent="0.2">
      <c r="A37" s="78">
        <f t="shared" si="6"/>
        <v>32</v>
      </c>
      <c r="B37" s="57" t="s">
        <v>525</v>
      </c>
      <c r="C37" s="57">
        <v>1722.05</v>
      </c>
      <c r="D37" s="57"/>
      <c r="E37" s="57">
        <v>115.8</v>
      </c>
      <c r="F37" s="57">
        <f t="shared" si="2"/>
        <v>1837.85</v>
      </c>
      <c r="G37" s="57">
        <v>34</v>
      </c>
      <c r="H37" s="57"/>
      <c r="I37" s="57"/>
      <c r="J37" s="57">
        <v>34</v>
      </c>
      <c r="K37" s="56">
        <f t="shared" si="3"/>
        <v>1.4554794520547944E-2</v>
      </c>
      <c r="L37" s="54">
        <f t="shared" si="4"/>
        <v>53.561643835616437</v>
      </c>
      <c r="M37" s="54">
        <f t="shared" si="5"/>
        <v>11.783561643835617</v>
      </c>
      <c r="N37" s="54">
        <f t="shared" si="0"/>
        <v>23.406438356164383</v>
      </c>
      <c r="O37" s="54">
        <v>8.6970147463134211</v>
      </c>
      <c r="P37" s="56">
        <f t="shared" si="1"/>
        <v>5.3023183927921137E-2</v>
      </c>
    </row>
    <row r="38" spans="1:16" x14ac:dyDescent="0.2">
      <c r="A38" s="78">
        <f t="shared" si="6"/>
        <v>33</v>
      </c>
      <c r="B38" s="57" t="s">
        <v>526</v>
      </c>
      <c r="C38" s="57">
        <v>534.6</v>
      </c>
      <c r="D38" s="57">
        <v>34.4</v>
      </c>
      <c r="E38" s="57"/>
      <c r="F38" s="57">
        <f t="shared" si="2"/>
        <v>569</v>
      </c>
      <c r="G38" s="57">
        <v>7</v>
      </c>
      <c r="H38" s="57">
        <v>1</v>
      </c>
      <c r="I38" s="57"/>
      <c r="J38" s="57">
        <v>8</v>
      </c>
      <c r="K38" s="56">
        <f t="shared" si="3"/>
        <v>3.4246575342465752E-3</v>
      </c>
      <c r="L38" s="54">
        <f t="shared" si="4"/>
        <v>12.602739726027396</v>
      </c>
      <c r="M38" s="54">
        <f t="shared" si="5"/>
        <v>2.7726027397260271</v>
      </c>
      <c r="N38" s="54">
        <f t="shared" si="0"/>
        <v>5.5073972602739723</v>
      </c>
      <c r="O38" s="54">
        <v>2.0463564108972756</v>
      </c>
      <c r="P38" s="56">
        <f t="shared" si="1"/>
        <v>4.0297181259973058E-2</v>
      </c>
    </row>
    <row r="39" spans="1:16" x14ac:dyDescent="0.2">
      <c r="A39" s="78">
        <f t="shared" si="6"/>
        <v>34</v>
      </c>
      <c r="B39" s="57" t="s">
        <v>527</v>
      </c>
      <c r="C39" s="57">
        <v>578.79999999999995</v>
      </c>
      <c r="D39" s="57"/>
      <c r="E39" s="57">
        <v>47.8</v>
      </c>
      <c r="F39" s="57">
        <f t="shared" si="2"/>
        <v>626.59999999999991</v>
      </c>
      <c r="G39" s="57">
        <v>10</v>
      </c>
      <c r="H39" s="57"/>
      <c r="I39" s="57">
        <v>1</v>
      </c>
      <c r="J39" s="57">
        <v>11</v>
      </c>
      <c r="K39" s="56">
        <f t="shared" si="3"/>
        <v>4.7089041095890408E-3</v>
      </c>
      <c r="L39" s="54">
        <f t="shared" si="4"/>
        <v>17.328767123287669</v>
      </c>
      <c r="M39" s="54">
        <f t="shared" si="5"/>
        <v>3.8123287671232871</v>
      </c>
      <c r="N39" s="54">
        <f t="shared" si="0"/>
        <v>7.5726712328767114</v>
      </c>
      <c r="O39" s="54">
        <v>2.8137400649837541</v>
      </c>
      <c r="P39" s="56">
        <f t="shared" si="1"/>
        <v>5.0315204577515843E-2</v>
      </c>
    </row>
    <row r="40" spans="1:16" x14ac:dyDescent="0.2">
      <c r="A40" s="78">
        <f t="shared" si="6"/>
        <v>35</v>
      </c>
      <c r="B40" s="57" t="s">
        <v>528</v>
      </c>
      <c r="C40" s="57">
        <v>1126.7</v>
      </c>
      <c r="D40" s="57"/>
      <c r="E40" s="57">
        <v>28.1</v>
      </c>
      <c r="F40" s="57">
        <f t="shared" si="2"/>
        <v>1154.8</v>
      </c>
      <c r="G40" s="57">
        <v>16</v>
      </c>
      <c r="H40" s="57"/>
      <c r="I40" s="57">
        <v>1</v>
      </c>
      <c r="J40" s="57">
        <v>17</v>
      </c>
      <c r="K40" s="56">
        <f t="shared" si="3"/>
        <v>7.2773972602739722E-3</v>
      </c>
      <c r="L40" s="54">
        <f t="shared" si="4"/>
        <v>26.780821917808218</v>
      </c>
      <c r="M40" s="54">
        <f t="shared" si="5"/>
        <v>5.8917808219178083</v>
      </c>
      <c r="N40" s="54">
        <f t="shared" si="0"/>
        <v>11.703219178082191</v>
      </c>
      <c r="O40" s="54">
        <v>4.3485073731567105</v>
      </c>
      <c r="P40" s="56">
        <f t="shared" si="1"/>
        <v>4.2192872610811338E-2</v>
      </c>
    </row>
    <row r="41" spans="1:16" x14ac:dyDescent="0.2">
      <c r="A41" s="78">
        <f t="shared" si="6"/>
        <v>36</v>
      </c>
      <c r="B41" s="57" t="s">
        <v>529</v>
      </c>
      <c r="C41" s="57">
        <v>627.1</v>
      </c>
      <c r="D41" s="57"/>
      <c r="E41" s="57"/>
      <c r="F41" s="57">
        <f t="shared" si="2"/>
        <v>627.1</v>
      </c>
      <c r="G41" s="57">
        <v>10</v>
      </c>
      <c r="H41" s="57"/>
      <c r="I41" s="57"/>
      <c r="J41" s="57">
        <v>10</v>
      </c>
      <c r="K41" s="56">
        <f t="shared" si="3"/>
        <v>4.2808219178082189E-3</v>
      </c>
      <c r="L41" s="54">
        <f t="shared" si="4"/>
        <v>15.753424657534246</v>
      </c>
      <c r="M41" s="54">
        <f t="shared" si="5"/>
        <v>3.4657534246575343</v>
      </c>
      <c r="N41" s="54">
        <f t="shared" si="0"/>
        <v>6.8842465753424653</v>
      </c>
      <c r="O41" s="54">
        <v>2.5579455136215947</v>
      </c>
      <c r="P41" s="56">
        <f t="shared" si="1"/>
        <v>4.5704624734740615E-2</v>
      </c>
    </row>
    <row r="42" spans="1:16" x14ac:dyDescent="0.2">
      <c r="A42" s="78">
        <f t="shared" si="6"/>
        <v>37</v>
      </c>
      <c r="B42" s="57" t="s">
        <v>530</v>
      </c>
      <c r="C42" s="57">
        <v>820.3</v>
      </c>
      <c r="D42" s="57">
        <v>55.7</v>
      </c>
      <c r="E42" s="57"/>
      <c r="F42" s="57">
        <f t="shared" si="2"/>
        <v>876</v>
      </c>
      <c r="G42" s="57">
        <v>12</v>
      </c>
      <c r="H42" s="57">
        <v>1</v>
      </c>
      <c r="I42" s="57"/>
      <c r="J42" s="57">
        <v>13</v>
      </c>
      <c r="K42" s="56">
        <f t="shared" si="3"/>
        <v>5.5650684931506846E-3</v>
      </c>
      <c r="L42" s="54">
        <f t="shared" si="4"/>
        <v>20.479452054794521</v>
      </c>
      <c r="M42" s="54">
        <f t="shared" si="5"/>
        <v>4.5054794520547947</v>
      </c>
      <c r="N42" s="54">
        <f t="shared" si="0"/>
        <v>8.9495205479452054</v>
      </c>
      <c r="O42" s="54">
        <v>3.3253291677080732</v>
      </c>
      <c r="P42" s="56">
        <f t="shared" si="1"/>
        <v>4.2533996829340864E-2</v>
      </c>
    </row>
    <row r="43" spans="1:16" x14ac:dyDescent="0.2">
      <c r="A43" s="78">
        <f t="shared" si="6"/>
        <v>38</v>
      </c>
      <c r="B43" s="57" t="s">
        <v>531</v>
      </c>
      <c r="C43" s="57">
        <v>834.6</v>
      </c>
      <c r="D43" s="57"/>
      <c r="E43" s="57">
        <v>120.9</v>
      </c>
      <c r="F43" s="57">
        <f t="shared" si="2"/>
        <v>955.5</v>
      </c>
      <c r="G43" s="57">
        <v>17</v>
      </c>
      <c r="H43" s="57"/>
      <c r="I43" s="57"/>
      <c r="J43" s="57">
        <v>17</v>
      </c>
      <c r="K43" s="56">
        <f t="shared" si="3"/>
        <v>7.2773972602739722E-3</v>
      </c>
      <c r="L43" s="54">
        <f t="shared" si="4"/>
        <v>26.780821917808218</v>
      </c>
      <c r="M43" s="54">
        <f t="shared" si="5"/>
        <v>5.8917808219178083</v>
      </c>
      <c r="N43" s="54">
        <f t="shared" si="0"/>
        <v>11.703219178082191</v>
      </c>
      <c r="O43" s="54">
        <v>4.3485073731567105</v>
      </c>
      <c r="P43" s="56">
        <f t="shared" si="1"/>
        <v>5.0993541905771773E-2</v>
      </c>
    </row>
    <row r="44" spans="1:16" x14ac:dyDescent="0.2">
      <c r="A44" s="78">
        <f t="shared" si="6"/>
        <v>39</v>
      </c>
      <c r="B44" s="57" t="s">
        <v>532</v>
      </c>
      <c r="C44" s="57">
        <v>2791.8</v>
      </c>
      <c r="D44" s="57"/>
      <c r="E44" s="57">
        <v>70.7</v>
      </c>
      <c r="F44" s="57">
        <f t="shared" si="2"/>
        <v>2862.5</v>
      </c>
      <c r="G44" s="57">
        <v>69</v>
      </c>
      <c r="H44" s="57"/>
      <c r="I44" s="57"/>
      <c r="J44" s="57">
        <v>69</v>
      </c>
      <c r="K44" s="56">
        <f t="shared" si="3"/>
        <v>2.9537671232876712E-2</v>
      </c>
      <c r="L44" s="54">
        <f t="shared" si="4"/>
        <v>108.6986301369863</v>
      </c>
      <c r="M44" s="54">
        <f t="shared" si="5"/>
        <v>23.913698630136984</v>
      </c>
      <c r="N44" s="54">
        <f t="shared" si="0"/>
        <v>47.501301369863015</v>
      </c>
      <c r="O44" s="54">
        <v>17.649824043989003</v>
      </c>
      <c r="P44" s="56">
        <f t="shared" si="1"/>
        <v>6.9087669582873462E-2</v>
      </c>
    </row>
    <row r="45" spans="1:16" x14ac:dyDescent="0.2">
      <c r="A45" s="78">
        <f t="shared" si="6"/>
        <v>40</v>
      </c>
      <c r="B45" s="57" t="s">
        <v>533</v>
      </c>
      <c r="C45" s="57">
        <v>643.79999999999995</v>
      </c>
      <c r="D45" s="57"/>
      <c r="E45" s="57">
        <v>33.700000000000003</v>
      </c>
      <c r="F45" s="57">
        <f t="shared" si="2"/>
        <v>677.5</v>
      </c>
      <c r="G45" s="57">
        <v>9</v>
      </c>
      <c r="H45" s="57"/>
      <c r="I45" s="57">
        <v>1</v>
      </c>
      <c r="J45" s="57">
        <v>10</v>
      </c>
      <c r="K45" s="56">
        <f t="shared" si="3"/>
        <v>4.2808219178082189E-3</v>
      </c>
      <c r="L45" s="54">
        <f t="shared" si="4"/>
        <v>15.753424657534246</v>
      </c>
      <c r="M45" s="54">
        <f t="shared" si="5"/>
        <v>3.4657534246575343</v>
      </c>
      <c r="N45" s="54">
        <f t="shared" si="0"/>
        <v>6.8842465753424653</v>
      </c>
      <c r="O45" s="54">
        <v>2.5579455136215947</v>
      </c>
      <c r="P45" s="56">
        <f t="shared" si="1"/>
        <v>4.2304605418680211E-2</v>
      </c>
    </row>
    <row r="46" spans="1:16" x14ac:dyDescent="0.2">
      <c r="A46" s="78">
        <f t="shared" si="6"/>
        <v>41</v>
      </c>
      <c r="B46" s="57" t="s">
        <v>534</v>
      </c>
      <c r="C46" s="57">
        <v>2514.1999999999998</v>
      </c>
      <c r="D46" s="57"/>
      <c r="E46" s="57"/>
      <c r="F46" s="57">
        <f t="shared" si="2"/>
        <v>2514.1999999999998</v>
      </c>
      <c r="G46" s="57">
        <v>40</v>
      </c>
      <c r="H46" s="57"/>
      <c r="I46" s="57"/>
      <c r="J46" s="57">
        <v>40</v>
      </c>
      <c r="K46" s="56">
        <f t="shared" si="3"/>
        <v>1.7123287671232876E-2</v>
      </c>
      <c r="L46" s="54">
        <f t="shared" si="4"/>
        <v>63.013698630136986</v>
      </c>
      <c r="M46" s="54">
        <f t="shared" si="5"/>
        <v>13.863013698630137</v>
      </c>
      <c r="N46" s="54">
        <f t="shared" si="0"/>
        <v>27.536986301369861</v>
      </c>
      <c r="O46" s="54">
        <v>10.231782054486379</v>
      </c>
      <c r="P46" s="56">
        <f t="shared" si="1"/>
        <v>4.559918888100524E-2</v>
      </c>
    </row>
    <row r="47" spans="1:16" x14ac:dyDescent="0.2">
      <c r="A47" s="78">
        <f t="shared" si="6"/>
        <v>42</v>
      </c>
      <c r="B47" s="57" t="s">
        <v>535</v>
      </c>
      <c r="C47" s="57">
        <v>366.9</v>
      </c>
      <c r="D47" s="57">
        <v>25</v>
      </c>
      <c r="E47" s="57"/>
      <c r="F47" s="57">
        <f t="shared" si="2"/>
        <v>391.9</v>
      </c>
      <c r="G47" s="57">
        <v>5</v>
      </c>
      <c r="H47" s="57"/>
      <c r="I47" s="57"/>
      <c r="J47" s="57">
        <v>5</v>
      </c>
      <c r="K47" s="56">
        <f t="shared" si="3"/>
        <v>2.1404109589041095E-3</v>
      </c>
      <c r="L47" s="54">
        <f t="shared" si="4"/>
        <v>7.8767123287671232</v>
      </c>
      <c r="M47" s="54">
        <f t="shared" si="5"/>
        <v>1.7328767123287672</v>
      </c>
      <c r="N47" s="54">
        <f t="shared" si="0"/>
        <v>3.4421232876712327</v>
      </c>
      <c r="O47" s="54">
        <v>1.2789727568107974</v>
      </c>
      <c r="P47" s="56">
        <f t="shared" si="1"/>
        <v>3.6567198483230215E-2</v>
      </c>
    </row>
    <row r="48" spans="1:16" x14ac:dyDescent="0.2">
      <c r="A48" s="78">
        <f t="shared" si="6"/>
        <v>43</v>
      </c>
      <c r="B48" s="57" t="s">
        <v>538</v>
      </c>
      <c r="C48" s="57">
        <v>623.5</v>
      </c>
      <c r="D48" s="57">
        <v>121.1</v>
      </c>
      <c r="E48" s="57">
        <v>31.1</v>
      </c>
      <c r="F48" s="57">
        <f t="shared" si="2"/>
        <v>775.7</v>
      </c>
      <c r="G48" s="57">
        <v>7</v>
      </c>
      <c r="H48" s="57">
        <v>3</v>
      </c>
      <c r="I48" s="57">
        <v>1</v>
      </c>
      <c r="J48" s="57">
        <v>11</v>
      </c>
      <c r="K48" s="56">
        <f t="shared" si="3"/>
        <v>4.7089041095890408E-3</v>
      </c>
      <c r="L48" s="54">
        <f t="shared" si="4"/>
        <v>17.328767123287669</v>
      </c>
      <c r="M48" s="54">
        <f t="shared" si="5"/>
        <v>3.8123287671232871</v>
      </c>
      <c r="N48" s="54">
        <f t="shared" si="0"/>
        <v>7.5726712328767114</v>
      </c>
      <c r="O48" s="54">
        <v>2.8137400649837541</v>
      </c>
      <c r="P48" s="56">
        <f t="shared" si="1"/>
        <v>4.0643943777583368E-2</v>
      </c>
    </row>
    <row r="49" spans="1:16" x14ac:dyDescent="0.2">
      <c r="A49" s="78">
        <f t="shared" si="6"/>
        <v>44</v>
      </c>
      <c r="B49" s="57" t="s">
        <v>539</v>
      </c>
      <c r="C49" s="57">
        <v>1208.3</v>
      </c>
      <c r="D49" s="57"/>
      <c r="E49" s="57"/>
      <c r="F49" s="57">
        <f t="shared" si="2"/>
        <v>1208.3</v>
      </c>
      <c r="G49" s="57">
        <v>20</v>
      </c>
      <c r="H49" s="57"/>
      <c r="I49" s="57"/>
      <c r="J49" s="57">
        <v>20</v>
      </c>
      <c r="K49" s="56">
        <f t="shared" si="3"/>
        <v>8.5616438356164379E-3</v>
      </c>
      <c r="L49" s="54">
        <f t="shared" si="4"/>
        <v>31.506849315068493</v>
      </c>
      <c r="M49" s="54">
        <f t="shared" si="5"/>
        <v>6.9315068493150687</v>
      </c>
      <c r="N49" s="54">
        <f t="shared" si="0"/>
        <v>13.768493150684931</v>
      </c>
      <c r="O49" s="54">
        <v>5.1158910272431894</v>
      </c>
      <c r="P49" s="56">
        <f t="shared" si="1"/>
        <v>4.7440817961029287E-2</v>
      </c>
    </row>
    <row r="50" spans="1:16" x14ac:dyDescent="0.2">
      <c r="A50" s="78">
        <f t="shared" si="6"/>
        <v>45</v>
      </c>
      <c r="B50" s="57" t="s">
        <v>540</v>
      </c>
      <c r="C50" s="57">
        <v>625.20000000000005</v>
      </c>
      <c r="D50" s="57"/>
      <c r="E50" s="57"/>
      <c r="F50" s="57">
        <f t="shared" si="2"/>
        <v>625.20000000000005</v>
      </c>
      <c r="G50" s="57">
        <v>7</v>
      </c>
      <c r="H50" s="57"/>
      <c r="I50" s="57"/>
      <c r="J50" s="57">
        <v>7</v>
      </c>
      <c r="K50" s="56">
        <f t="shared" si="3"/>
        <v>2.9965753424657533E-3</v>
      </c>
      <c r="L50" s="54">
        <f t="shared" si="4"/>
        <v>11.027397260273972</v>
      </c>
      <c r="M50" s="54">
        <f t="shared" si="5"/>
        <v>2.4260273972602739</v>
      </c>
      <c r="N50" s="54">
        <f t="shared" si="0"/>
        <v>4.8189726027397253</v>
      </c>
      <c r="O50" s="54">
        <v>1.790561859535116</v>
      </c>
      <c r="P50" s="56">
        <f t="shared" si="1"/>
        <v>3.2090465642688873E-2</v>
      </c>
    </row>
    <row r="51" spans="1:16" x14ac:dyDescent="0.2">
      <c r="A51" s="78">
        <f t="shared" si="6"/>
        <v>46</v>
      </c>
      <c r="B51" s="57" t="s">
        <v>542</v>
      </c>
      <c r="C51" s="57">
        <v>493.3</v>
      </c>
      <c r="D51" s="57"/>
      <c r="E51" s="57">
        <v>24.2</v>
      </c>
      <c r="F51" s="57">
        <f t="shared" si="2"/>
        <v>517.5</v>
      </c>
      <c r="G51" s="57">
        <v>8</v>
      </c>
      <c r="H51" s="57"/>
      <c r="I51" s="57">
        <v>1</v>
      </c>
      <c r="J51" s="57">
        <v>9</v>
      </c>
      <c r="K51" s="56">
        <f t="shared" si="3"/>
        <v>3.852739726027397E-3</v>
      </c>
      <c r="L51" s="54">
        <f t="shared" si="4"/>
        <v>14.17808219178082</v>
      </c>
      <c r="M51" s="54">
        <f t="shared" si="5"/>
        <v>3.1191780821917807</v>
      </c>
      <c r="N51" s="54">
        <f t="shared" si="0"/>
        <v>6.1958219178082183</v>
      </c>
      <c r="O51" s="54">
        <v>2.3021509622594349</v>
      </c>
      <c r="P51" s="56">
        <f t="shared" si="1"/>
        <v>4.9845861167227543E-2</v>
      </c>
    </row>
    <row r="52" spans="1:16" x14ac:dyDescent="0.2">
      <c r="A52" s="78">
        <f t="shared" si="6"/>
        <v>47</v>
      </c>
      <c r="B52" s="57" t="s">
        <v>543</v>
      </c>
      <c r="C52" s="57">
        <v>338</v>
      </c>
      <c r="D52" s="57">
        <v>30.7</v>
      </c>
      <c r="E52" s="57"/>
      <c r="F52" s="57">
        <f t="shared" si="2"/>
        <v>368.7</v>
      </c>
      <c r="G52" s="57">
        <v>5</v>
      </c>
      <c r="H52" s="57"/>
      <c r="I52" s="57"/>
      <c r="J52" s="57">
        <v>5</v>
      </c>
      <c r="K52" s="56">
        <f t="shared" si="3"/>
        <v>2.1404109589041095E-3</v>
      </c>
      <c r="L52" s="54">
        <f t="shared" si="4"/>
        <v>7.8767123287671232</v>
      </c>
      <c r="M52" s="54">
        <f t="shared" si="5"/>
        <v>1.7328767123287672</v>
      </c>
      <c r="N52" s="54">
        <f t="shared" si="0"/>
        <v>3.4421232876712327</v>
      </c>
      <c r="O52" s="54">
        <v>1.2789727568107974</v>
      </c>
      <c r="P52" s="56">
        <f t="shared" si="1"/>
        <v>3.8868145065304914E-2</v>
      </c>
    </row>
    <row r="53" spans="1:16" x14ac:dyDescent="0.2">
      <c r="A53" s="78">
        <f t="shared" si="6"/>
        <v>48</v>
      </c>
      <c r="B53" s="57" t="s">
        <v>544</v>
      </c>
      <c r="C53" s="57">
        <v>331.1</v>
      </c>
      <c r="D53" s="57"/>
      <c r="E53" s="57"/>
      <c r="F53" s="57">
        <f t="shared" si="2"/>
        <v>331.1</v>
      </c>
      <c r="G53" s="57">
        <v>5</v>
      </c>
      <c r="H53" s="57"/>
      <c r="I53" s="57"/>
      <c r="J53" s="57">
        <v>5</v>
      </c>
      <c r="K53" s="56">
        <f t="shared" si="3"/>
        <v>2.1404109589041095E-3</v>
      </c>
      <c r="L53" s="54">
        <f t="shared" si="4"/>
        <v>7.8767123287671232</v>
      </c>
      <c r="M53" s="54">
        <f t="shared" si="5"/>
        <v>1.7328767123287672</v>
      </c>
      <c r="N53" s="54">
        <f t="shared" si="0"/>
        <v>3.4421232876712327</v>
      </c>
      <c r="O53" s="54">
        <v>1.2789727568107974</v>
      </c>
      <c r="P53" s="56">
        <f t="shared" si="1"/>
        <v>4.3282044957952036E-2</v>
      </c>
    </row>
    <row r="54" spans="1:16" x14ac:dyDescent="0.2">
      <c r="A54" s="78">
        <f t="shared" si="6"/>
        <v>49</v>
      </c>
      <c r="B54" s="57" t="s">
        <v>545</v>
      </c>
      <c r="C54" s="57">
        <v>215.4</v>
      </c>
      <c r="D54" s="57"/>
      <c r="E54" s="57"/>
      <c r="F54" s="57">
        <f t="shared" si="2"/>
        <v>215.4</v>
      </c>
      <c r="G54" s="57">
        <v>4</v>
      </c>
      <c r="H54" s="57"/>
      <c r="I54" s="57"/>
      <c r="J54" s="57">
        <v>4</v>
      </c>
      <c r="K54" s="56">
        <f t="shared" si="3"/>
        <v>1.7123287671232876E-3</v>
      </c>
      <c r="L54" s="54">
        <f t="shared" si="4"/>
        <v>6.3013698630136981</v>
      </c>
      <c r="M54" s="54">
        <f t="shared" si="5"/>
        <v>1.3863013698630136</v>
      </c>
      <c r="N54" s="54">
        <f t="shared" si="0"/>
        <v>2.7536986301369861</v>
      </c>
      <c r="O54" s="54">
        <v>1.0231782054486378</v>
      </c>
      <c r="P54" s="56">
        <f t="shared" si="1"/>
        <v>5.3224457142350669E-2</v>
      </c>
    </row>
    <row r="55" spans="1:16" x14ac:dyDescent="0.2">
      <c r="A55" s="78">
        <f t="shared" si="6"/>
        <v>50</v>
      </c>
      <c r="B55" s="57" t="s">
        <v>546</v>
      </c>
      <c r="C55" s="57">
        <v>720.4</v>
      </c>
      <c r="D55" s="57"/>
      <c r="E55" s="57"/>
      <c r="F55" s="57">
        <f t="shared" si="2"/>
        <v>720.4</v>
      </c>
      <c r="G55" s="57">
        <v>4</v>
      </c>
      <c r="H55" s="57"/>
      <c r="I55" s="57"/>
      <c r="J55" s="57">
        <v>4</v>
      </c>
      <c r="K55" s="56">
        <f t="shared" si="3"/>
        <v>1.7123287671232876E-3</v>
      </c>
      <c r="L55" s="54">
        <f t="shared" si="4"/>
        <v>6.3013698630136981</v>
      </c>
      <c r="M55" s="54">
        <f t="shared" si="5"/>
        <v>1.3863013698630136</v>
      </c>
      <c r="N55" s="54">
        <f t="shared" si="0"/>
        <v>2.7536986301369861</v>
      </c>
      <c r="O55" s="54">
        <v>1.0231782054486378</v>
      </c>
      <c r="P55" s="56">
        <f t="shared" si="1"/>
        <v>1.5914142238287528E-2</v>
      </c>
    </row>
    <row r="56" spans="1:16" x14ac:dyDescent="0.2">
      <c r="A56" s="78">
        <f t="shared" si="6"/>
        <v>51</v>
      </c>
      <c r="B56" s="57" t="s">
        <v>547</v>
      </c>
      <c r="C56" s="57">
        <v>191</v>
      </c>
      <c r="D56" s="57"/>
      <c r="E56" s="57">
        <v>101.5</v>
      </c>
      <c r="F56" s="57">
        <f t="shared" si="2"/>
        <v>292.5</v>
      </c>
      <c r="G56" s="57">
        <v>2</v>
      </c>
      <c r="H56" s="57"/>
      <c r="I56" s="57"/>
      <c r="J56" s="57">
        <v>2</v>
      </c>
      <c r="K56" s="56">
        <f t="shared" si="3"/>
        <v>8.5616438356164379E-4</v>
      </c>
      <c r="L56" s="54">
        <f t="shared" si="4"/>
        <v>3.150684931506849</v>
      </c>
      <c r="M56" s="54">
        <f t="shared" si="5"/>
        <v>0.69315068493150678</v>
      </c>
      <c r="N56" s="54">
        <f t="shared" si="0"/>
        <v>1.3768493150684931</v>
      </c>
      <c r="O56" s="54">
        <v>0.5115891027243189</v>
      </c>
      <c r="P56" s="56">
        <f t="shared" si="1"/>
        <v>1.9597518065747582E-2</v>
      </c>
    </row>
    <row r="57" spans="1:16" x14ac:dyDescent="0.2">
      <c r="A57" s="78">
        <f t="shared" si="6"/>
        <v>52</v>
      </c>
      <c r="B57" s="57" t="s">
        <v>548</v>
      </c>
      <c r="C57" s="57">
        <v>936.65</v>
      </c>
      <c r="D57" s="57">
        <v>28.5</v>
      </c>
      <c r="E57" s="57"/>
      <c r="F57" s="57">
        <f t="shared" si="2"/>
        <v>965.15</v>
      </c>
      <c r="G57" s="57">
        <v>16</v>
      </c>
      <c r="H57" s="57">
        <v>1</v>
      </c>
      <c r="I57" s="57"/>
      <c r="J57" s="57">
        <v>17</v>
      </c>
      <c r="K57" s="56">
        <f t="shared" si="3"/>
        <v>7.2773972602739722E-3</v>
      </c>
      <c r="L57" s="54">
        <f t="shared" si="4"/>
        <v>26.780821917808218</v>
      </c>
      <c r="M57" s="54">
        <f t="shared" si="5"/>
        <v>5.8917808219178083</v>
      </c>
      <c r="N57" s="54">
        <f t="shared" si="0"/>
        <v>11.703219178082191</v>
      </c>
      <c r="O57" s="54">
        <v>4.3485073731567105</v>
      </c>
      <c r="P57" s="56">
        <f t="shared" si="1"/>
        <v>5.0483685738967964E-2</v>
      </c>
    </row>
    <row r="58" spans="1:16" x14ac:dyDescent="0.2">
      <c r="A58" s="78">
        <f t="shared" si="6"/>
        <v>53</v>
      </c>
      <c r="B58" s="57" t="s">
        <v>549</v>
      </c>
      <c r="C58" s="57">
        <v>349.5</v>
      </c>
      <c r="D58" s="57"/>
      <c r="E58" s="57">
        <v>62.7</v>
      </c>
      <c r="F58" s="57">
        <f t="shared" si="2"/>
        <v>412.2</v>
      </c>
      <c r="G58" s="57">
        <v>4</v>
      </c>
      <c r="H58" s="57"/>
      <c r="I58" s="57">
        <v>1</v>
      </c>
      <c r="J58" s="57">
        <v>5</v>
      </c>
      <c r="K58" s="56">
        <f t="shared" si="3"/>
        <v>2.1404109589041095E-3</v>
      </c>
      <c r="L58" s="54">
        <f t="shared" si="4"/>
        <v>7.8767123287671232</v>
      </c>
      <c r="M58" s="54">
        <f t="shared" si="5"/>
        <v>1.7328767123287672</v>
      </c>
      <c r="N58" s="54">
        <f t="shared" si="0"/>
        <v>3.4421232876712327</v>
      </c>
      <c r="O58" s="54">
        <v>1.2789727568107974</v>
      </c>
      <c r="P58" s="56">
        <f t="shared" si="1"/>
        <v>3.4766339363362257E-2</v>
      </c>
    </row>
    <row r="59" spans="1:16" x14ac:dyDescent="0.2">
      <c r="A59" s="78">
        <f t="shared" si="6"/>
        <v>54</v>
      </c>
      <c r="B59" s="57" t="s">
        <v>550</v>
      </c>
      <c r="C59" s="57">
        <v>878.9</v>
      </c>
      <c r="D59" s="57">
        <v>93.3</v>
      </c>
      <c r="E59" s="57"/>
      <c r="F59" s="57">
        <f t="shared" si="2"/>
        <v>972.19999999999993</v>
      </c>
      <c r="G59" s="57">
        <v>12</v>
      </c>
      <c r="H59" s="57">
        <v>1</v>
      </c>
      <c r="I59" s="57"/>
      <c r="J59" s="57">
        <v>13</v>
      </c>
      <c r="K59" s="56">
        <f t="shared" si="3"/>
        <v>5.5650684931506846E-3</v>
      </c>
      <c r="L59" s="54">
        <f t="shared" si="4"/>
        <v>20.479452054794521</v>
      </c>
      <c r="M59" s="54">
        <f t="shared" si="5"/>
        <v>4.5054794520547947</v>
      </c>
      <c r="N59" s="54">
        <f t="shared" si="0"/>
        <v>8.9495205479452054</v>
      </c>
      <c r="O59" s="54">
        <v>3.3253291677080732</v>
      </c>
      <c r="P59" s="56">
        <f t="shared" si="1"/>
        <v>3.8325222405371936E-2</v>
      </c>
    </row>
    <row r="60" spans="1:16" x14ac:dyDescent="0.2">
      <c r="A60" s="78">
        <f t="shared" si="6"/>
        <v>55</v>
      </c>
      <c r="B60" s="57" t="s">
        <v>551</v>
      </c>
      <c r="C60" s="57">
        <v>498.3</v>
      </c>
      <c r="D60" s="57"/>
      <c r="E60" s="57"/>
      <c r="F60" s="57">
        <f t="shared" si="2"/>
        <v>498.3</v>
      </c>
      <c r="G60" s="57">
        <v>8</v>
      </c>
      <c r="H60" s="57"/>
      <c r="I60" s="57"/>
      <c r="J60" s="57">
        <v>8</v>
      </c>
      <c r="K60" s="56">
        <f t="shared" si="3"/>
        <v>3.4246575342465752E-3</v>
      </c>
      <c r="L60" s="54">
        <f t="shared" si="4"/>
        <v>12.602739726027396</v>
      </c>
      <c r="M60" s="54">
        <f t="shared" si="5"/>
        <v>2.7726027397260271</v>
      </c>
      <c r="N60" s="54">
        <f t="shared" si="0"/>
        <v>5.5073972602739723</v>
      </c>
      <c r="O60" s="54">
        <v>2.0463564108972756</v>
      </c>
      <c r="P60" s="56">
        <f t="shared" si="1"/>
        <v>4.6014642056842602E-2</v>
      </c>
    </row>
    <row r="61" spans="1:16" x14ac:dyDescent="0.2">
      <c r="A61" s="78">
        <f t="shared" si="6"/>
        <v>56</v>
      </c>
      <c r="B61" s="57" t="s">
        <v>552</v>
      </c>
      <c r="C61" s="57">
        <v>478.1</v>
      </c>
      <c r="D61" s="57"/>
      <c r="E61" s="57"/>
      <c r="F61" s="57">
        <f t="shared" si="2"/>
        <v>478.1</v>
      </c>
      <c r="G61" s="57">
        <v>9</v>
      </c>
      <c r="H61" s="57"/>
      <c r="I61" s="57"/>
      <c r="J61" s="57">
        <v>9</v>
      </c>
      <c r="K61" s="56">
        <f t="shared" si="3"/>
        <v>3.852739726027397E-3</v>
      </c>
      <c r="L61" s="54">
        <f t="shared" si="4"/>
        <v>14.17808219178082</v>
      </c>
      <c r="M61" s="54">
        <f t="shared" si="5"/>
        <v>3.1191780821917807</v>
      </c>
      <c r="N61" s="54">
        <f t="shared" si="0"/>
        <v>6.1958219178082183</v>
      </c>
      <c r="O61" s="54">
        <v>2.3021509622594349</v>
      </c>
      <c r="P61" s="56">
        <f t="shared" si="1"/>
        <v>5.3953635544949287E-2</v>
      </c>
    </row>
    <row r="62" spans="1:16" x14ac:dyDescent="0.2">
      <c r="A62" s="78">
        <f t="shared" si="6"/>
        <v>57</v>
      </c>
      <c r="B62" s="57" t="s">
        <v>553</v>
      </c>
      <c r="C62" s="57">
        <v>429.3</v>
      </c>
      <c r="D62" s="57">
        <v>34.299999999999997</v>
      </c>
      <c r="E62" s="57"/>
      <c r="F62" s="57">
        <f t="shared" si="2"/>
        <v>463.6</v>
      </c>
      <c r="G62" s="57">
        <v>8</v>
      </c>
      <c r="H62" s="57"/>
      <c r="I62" s="57"/>
      <c r="J62" s="57">
        <v>8</v>
      </c>
      <c r="K62" s="56">
        <f t="shared" si="3"/>
        <v>3.4246575342465752E-3</v>
      </c>
      <c r="L62" s="54">
        <f t="shared" si="4"/>
        <v>12.602739726027396</v>
      </c>
      <c r="M62" s="54">
        <f t="shared" si="5"/>
        <v>2.7726027397260271</v>
      </c>
      <c r="N62" s="54">
        <f t="shared" si="0"/>
        <v>5.5073972602739723</v>
      </c>
      <c r="O62" s="54">
        <v>2.0463564108972756</v>
      </c>
      <c r="P62" s="56">
        <f t="shared" si="1"/>
        <v>4.94587923574734E-2</v>
      </c>
    </row>
    <row r="63" spans="1:16" x14ac:dyDescent="0.2">
      <c r="A63" s="78">
        <f t="shared" si="6"/>
        <v>58</v>
      </c>
      <c r="B63" s="57" t="s">
        <v>554</v>
      </c>
      <c r="C63" s="57">
        <v>1630.6</v>
      </c>
      <c r="D63" s="57"/>
      <c r="E63" s="57">
        <v>228.3</v>
      </c>
      <c r="F63" s="57">
        <f t="shared" si="2"/>
        <v>1858.8999999999999</v>
      </c>
      <c r="G63" s="57">
        <v>35</v>
      </c>
      <c r="H63" s="57"/>
      <c r="I63" s="57"/>
      <c r="J63" s="57">
        <v>35</v>
      </c>
      <c r="K63" s="56">
        <f t="shared" si="3"/>
        <v>1.4982876712328766E-2</v>
      </c>
      <c r="L63" s="54">
        <f t="shared" si="4"/>
        <v>55.136986301369859</v>
      </c>
      <c r="M63" s="54">
        <f t="shared" si="5"/>
        <v>12.13013698630137</v>
      </c>
      <c r="N63" s="54">
        <f t="shared" si="0"/>
        <v>24.094863013698628</v>
      </c>
      <c r="O63" s="54">
        <v>8.9528092976755804</v>
      </c>
      <c r="P63" s="56">
        <f t="shared" si="1"/>
        <v>5.396460035453518E-2</v>
      </c>
    </row>
    <row r="64" spans="1:16" x14ac:dyDescent="0.2">
      <c r="A64" s="78">
        <f t="shared" si="6"/>
        <v>59</v>
      </c>
      <c r="B64" s="57" t="s">
        <v>555</v>
      </c>
      <c r="C64" s="57">
        <v>584.88</v>
      </c>
      <c r="D64" s="57">
        <v>40.700000000000003</v>
      </c>
      <c r="E64" s="57"/>
      <c r="F64" s="57">
        <f t="shared" si="2"/>
        <v>625.58000000000004</v>
      </c>
      <c r="G64" s="57">
        <v>11</v>
      </c>
      <c r="H64" s="57">
        <v>1</v>
      </c>
      <c r="I64" s="57"/>
      <c r="J64" s="57">
        <v>12</v>
      </c>
      <c r="K64" s="56">
        <f t="shared" si="3"/>
        <v>5.1369863013698627E-3</v>
      </c>
      <c r="L64" s="54">
        <f t="shared" si="4"/>
        <v>18.904109589041095</v>
      </c>
      <c r="M64" s="54">
        <f t="shared" si="5"/>
        <v>4.1589041095890407</v>
      </c>
      <c r="N64" s="54">
        <f t="shared" si="0"/>
        <v>8.2610958904109584</v>
      </c>
      <c r="O64" s="54">
        <v>3.0695346163459134</v>
      </c>
      <c r="P64" s="56">
        <f t="shared" si="1"/>
        <v>5.4978810392574892E-2</v>
      </c>
    </row>
    <row r="65" spans="1:16" x14ac:dyDescent="0.2">
      <c r="A65" s="78">
        <f t="shared" si="6"/>
        <v>60</v>
      </c>
      <c r="B65" s="57" t="s">
        <v>556</v>
      </c>
      <c r="C65" s="57">
        <v>444.85</v>
      </c>
      <c r="D65" s="57"/>
      <c r="E65" s="57"/>
      <c r="F65" s="57">
        <f t="shared" si="2"/>
        <v>444.85</v>
      </c>
      <c r="G65" s="57">
        <v>6</v>
      </c>
      <c r="H65" s="57"/>
      <c r="I65" s="57"/>
      <c r="J65" s="57">
        <v>6</v>
      </c>
      <c r="K65" s="56">
        <f t="shared" si="3"/>
        <v>2.5684931506849314E-3</v>
      </c>
      <c r="L65" s="54">
        <f t="shared" si="4"/>
        <v>9.4520547945205475</v>
      </c>
      <c r="M65" s="54">
        <f t="shared" si="5"/>
        <v>2.0794520547945203</v>
      </c>
      <c r="N65" s="54">
        <f t="shared" si="0"/>
        <v>4.1305479452054792</v>
      </c>
      <c r="O65" s="54">
        <v>1.5347673081729567</v>
      </c>
      <c r="P65" s="56">
        <f t="shared" si="1"/>
        <v>3.8657574694151965E-2</v>
      </c>
    </row>
    <row r="66" spans="1:16" x14ac:dyDescent="0.2">
      <c r="A66" s="78">
        <f t="shared" si="6"/>
        <v>61</v>
      </c>
      <c r="B66" s="57" t="s">
        <v>557</v>
      </c>
      <c r="C66" s="57">
        <v>550.70000000000005</v>
      </c>
      <c r="D66" s="57"/>
      <c r="E66" s="57"/>
      <c r="F66" s="57">
        <f t="shared" si="2"/>
        <v>550.70000000000005</v>
      </c>
      <c r="G66" s="57">
        <v>8</v>
      </c>
      <c r="H66" s="57"/>
      <c r="I66" s="57"/>
      <c r="J66" s="57">
        <v>8</v>
      </c>
      <c r="K66" s="56">
        <f t="shared" si="3"/>
        <v>3.4246575342465752E-3</v>
      </c>
      <c r="L66" s="54">
        <f t="shared" si="4"/>
        <v>12.602739726027396</v>
      </c>
      <c r="M66" s="54">
        <f t="shared" si="5"/>
        <v>2.7726027397260271</v>
      </c>
      <c r="N66" s="54">
        <f t="shared" si="0"/>
        <v>5.5073972602739723</v>
      </c>
      <c r="O66" s="54">
        <v>2.0463564108972756</v>
      </c>
      <c r="P66" s="56">
        <f t="shared" si="1"/>
        <v>4.1636274081940566E-2</v>
      </c>
    </row>
    <row r="67" spans="1:16" x14ac:dyDescent="0.2">
      <c r="A67" s="78">
        <f t="shared" si="6"/>
        <v>62</v>
      </c>
      <c r="B67" s="57" t="s">
        <v>558</v>
      </c>
      <c r="C67" s="57">
        <v>213.7</v>
      </c>
      <c r="D67" s="57"/>
      <c r="E67" s="57"/>
      <c r="F67" s="57">
        <f t="shared" si="2"/>
        <v>213.7</v>
      </c>
      <c r="G67" s="57">
        <v>6</v>
      </c>
      <c r="H67" s="57"/>
      <c r="I67" s="57"/>
      <c r="J67" s="57">
        <v>6</v>
      </c>
      <c r="K67" s="56">
        <f t="shared" si="3"/>
        <v>2.5684931506849314E-3</v>
      </c>
      <c r="L67" s="54">
        <f t="shared" si="4"/>
        <v>9.4520547945205475</v>
      </c>
      <c r="M67" s="54">
        <f t="shared" si="5"/>
        <v>2.0794520547945203</v>
      </c>
      <c r="N67" s="54">
        <f t="shared" si="0"/>
        <v>4.1305479452054792</v>
      </c>
      <c r="O67" s="54">
        <v>1.5347673081729567</v>
      </c>
      <c r="P67" s="56">
        <f t="shared" si="1"/>
        <v>8.0471792712650925E-2</v>
      </c>
    </row>
    <row r="68" spans="1:16" x14ac:dyDescent="0.2">
      <c r="A68" s="78">
        <f t="shared" si="6"/>
        <v>63</v>
      </c>
      <c r="B68" s="57" t="s">
        <v>559</v>
      </c>
      <c r="C68" s="57">
        <v>537.54999999999995</v>
      </c>
      <c r="D68" s="57"/>
      <c r="E68" s="57"/>
      <c r="F68" s="57">
        <f t="shared" si="2"/>
        <v>537.54999999999995</v>
      </c>
      <c r="G68" s="57">
        <v>10</v>
      </c>
      <c r="H68" s="57"/>
      <c r="I68" s="57"/>
      <c r="J68" s="57">
        <v>10</v>
      </c>
      <c r="K68" s="56">
        <f t="shared" si="3"/>
        <v>4.2808219178082189E-3</v>
      </c>
      <c r="L68" s="54">
        <f t="shared" si="4"/>
        <v>15.753424657534246</v>
      </c>
      <c r="M68" s="54">
        <f t="shared" si="5"/>
        <v>3.4657534246575343</v>
      </c>
      <c r="N68" s="54">
        <f t="shared" si="0"/>
        <v>6.8842465753424653</v>
      </c>
      <c r="O68" s="54">
        <v>2.5579455136215947</v>
      </c>
      <c r="P68" s="56">
        <f t="shared" si="1"/>
        <v>5.3318519525915438E-2</v>
      </c>
    </row>
    <row r="69" spans="1:16" x14ac:dyDescent="0.2">
      <c r="A69" s="78">
        <f t="shared" si="6"/>
        <v>64</v>
      </c>
      <c r="B69" s="57" t="s">
        <v>560</v>
      </c>
      <c r="C69" s="57">
        <v>467.1</v>
      </c>
      <c r="D69" s="57"/>
      <c r="E69" s="57">
        <v>80.8</v>
      </c>
      <c r="F69" s="57">
        <f t="shared" si="2"/>
        <v>547.9</v>
      </c>
      <c r="G69" s="57">
        <v>7</v>
      </c>
      <c r="H69" s="57"/>
      <c r="I69" s="57">
        <v>1</v>
      </c>
      <c r="J69" s="57">
        <v>8</v>
      </c>
      <c r="K69" s="56">
        <f t="shared" si="3"/>
        <v>3.4246575342465752E-3</v>
      </c>
      <c r="L69" s="54">
        <f t="shared" si="4"/>
        <v>12.602739726027396</v>
      </c>
      <c r="M69" s="54">
        <f t="shared" si="5"/>
        <v>2.7726027397260271</v>
      </c>
      <c r="N69" s="54">
        <f t="shared" si="0"/>
        <v>5.5073972602739723</v>
      </c>
      <c r="O69" s="54">
        <v>2.0463564108972756</v>
      </c>
      <c r="P69" s="56">
        <f t="shared" si="1"/>
        <v>4.1849052996759756E-2</v>
      </c>
    </row>
    <row r="70" spans="1:16" x14ac:dyDescent="0.2">
      <c r="A70" s="78">
        <f t="shared" si="6"/>
        <v>65</v>
      </c>
      <c r="B70" s="57" t="s">
        <v>561</v>
      </c>
      <c r="C70" s="57">
        <v>430.8</v>
      </c>
      <c r="D70" s="57"/>
      <c r="E70" s="57"/>
      <c r="F70" s="57">
        <f t="shared" si="2"/>
        <v>430.8</v>
      </c>
      <c r="G70" s="57">
        <v>8</v>
      </c>
      <c r="H70" s="57"/>
      <c r="I70" s="57"/>
      <c r="J70" s="57">
        <v>8</v>
      </c>
      <c r="K70" s="56">
        <f t="shared" si="3"/>
        <v>3.4246575342465752E-3</v>
      </c>
      <c r="L70" s="54">
        <f t="shared" si="4"/>
        <v>12.602739726027396</v>
      </c>
      <c r="M70" s="54">
        <f t="shared" si="5"/>
        <v>2.7726027397260271</v>
      </c>
      <c r="N70" s="54">
        <f t="shared" ref="N70:N133" si="7">L70*0.437</f>
        <v>5.5073972602739723</v>
      </c>
      <c r="O70" s="54">
        <v>2.0463564108972756</v>
      </c>
      <c r="P70" s="56">
        <f t="shared" ref="P70:P133" si="8">(L70+M70+N70+O70)/F70</f>
        <v>5.3224457142350669E-2</v>
      </c>
    </row>
    <row r="71" spans="1:16" x14ac:dyDescent="0.2">
      <c r="A71" s="78">
        <f t="shared" si="6"/>
        <v>66</v>
      </c>
      <c r="B71" s="57" t="s">
        <v>562</v>
      </c>
      <c r="C71" s="57">
        <v>487.85</v>
      </c>
      <c r="D71" s="57"/>
      <c r="E71" s="57"/>
      <c r="F71" s="57">
        <f t="shared" ref="F71:F132" si="9">C71+D71+E71</f>
        <v>487.85</v>
      </c>
      <c r="G71" s="57">
        <v>7</v>
      </c>
      <c r="H71" s="57"/>
      <c r="I71" s="57"/>
      <c r="J71" s="57">
        <v>7</v>
      </c>
      <c r="K71" s="56">
        <f t="shared" ref="K71:K134" si="10">2/4672*J71</f>
        <v>2.9965753424657533E-3</v>
      </c>
      <c r="L71" s="54">
        <f t="shared" ref="L71:L134" si="11">K71*3680</f>
        <v>11.027397260273972</v>
      </c>
      <c r="M71" s="54">
        <f t="shared" ref="M71:M132" si="12">L71*0.22</f>
        <v>2.4260273972602739</v>
      </c>
      <c r="N71" s="54">
        <f t="shared" si="7"/>
        <v>4.8189726027397253</v>
      </c>
      <c r="O71" s="54">
        <v>1.790561859535116</v>
      </c>
      <c r="P71" s="56">
        <f t="shared" si="8"/>
        <v>4.1125262108863553E-2</v>
      </c>
    </row>
    <row r="72" spans="1:16" x14ac:dyDescent="0.2">
      <c r="A72" s="78">
        <f t="shared" ref="A72:A135" si="13">A71+1</f>
        <v>67</v>
      </c>
      <c r="B72" s="57" t="s">
        <v>563</v>
      </c>
      <c r="C72" s="57">
        <v>2572.4</v>
      </c>
      <c r="D72" s="57"/>
      <c r="E72" s="57">
        <v>488</v>
      </c>
      <c r="F72" s="57">
        <f t="shared" si="9"/>
        <v>3060.4</v>
      </c>
      <c r="G72" s="57">
        <v>40</v>
      </c>
      <c r="H72" s="57"/>
      <c r="I72" s="57"/>
      <c r="J72" s="57">
        <v>40</v>
      </c>
      <c r="K72" s="56">
        <f t="shared" si="10"/>
        <v>1.7123287671232876E-2</v>
      </c>
      <c r="L72" s="54">
        <f t="shared" si="11"/>
        <v>63.013698630136986</v>
      </c>
      <c r="M72" s="54">
        <f t="shared" si="12"/>
        <v>13.863013698630137</v>
      </c>
      <c r="N72" s="54">
        <f t="shared" si="7"/>
        <v>27.536986301369861</v>
      </c>
      <c r="O72" s="54">
        <v>10.231782054486379</v>
      </c>
      <c r="P72" s="56">
        <f t="shared" si="8"/>
        <v>3.7460946505235709E-2</v>
      </c>
    </row>
    <row r="73" spans="1:16" x14ac:dyDescent="0.2">
      <c r="A73" s="78">
        <f t="shared" si="13"/>
        <v>68</v>
      </c>
      <c r="B73" s="57" t="s">
        <v>564</v>
      </c>
      <c r="C73" s="57">
        <v>386.9</v>
      </c>
      <c r="D73" s="57"/>
      <c r="E73" s="57"/>
      <c r="F73" s="57">
        <f t="shared" si="9"/>
        <v>386.9</v>
      </c>
      <c r="G73" s="57">
        <v>5</v>
      </c>
      <c r="H73" s="57"/>
      <c r="I73" s="57"/>
      <c r="J73" s="57">
        <v>5</v>
      </c>
      <c r="K73" s="56">
        <f t="shared" si="10"/>
        <v>2.1404109589041095E-3</v>
      </c>
      <c r="L73" s="54">
        <f t="shared" si="11"/>
        <v>7.8767123287671232</v>
      </c>
      <c r="M73" s="54">
        <f t="shared" si="12"/>
        <v>1.7328767123287672</v>
      </c>
      <c r="N73" s="54">
        <f t="shared" si="7"/>
        <v>3.4421232876712327</v>
      </c>
      <c r="O73" s="54">
        <v>1.2789727568107974</v>
      </c>
      <c r="P73" s="56">
        <f t="shared" si="8"/>
        <v>3.7039765018293931E-2</v>
      </c>
    </row>
    <row r="74" spans="1:16" x14ac:dyDescent="0.2">
      <c r="A74" s="78">
        <f t="shared" si="13"/>
        <v>69</v>
      </c>
      <c r="B74" s="57" t="s">
        <v>565</v>
      </c>
      <c r="C74" s="57">
        <v>902</v>
      </c>
      <c r="D74" s="57"/>
      <c r="E74" s="57"/>
      <c r="F74" s="57">
        <f t="shared" si="9"/>
        <v>902</v>
      </c>
      <c r="G74" s="57">
        <v>14</v>
      </c>
      <c r="H74" s="57"/>
      <c r="I74" s="57"/>
      <c r="J74" s="57">
        <v>14</v>
      </c>
      <c r="K74" s="56">
        <f t="shared" si="10"/>
        <v>5.9931506849315065E-3</v>
      </c>
      <c r="L74" s="54">
        <f t="shared" si="11"/>
        <v>22.054794520547944</v>
      </c>
      <c r="M74" s="54">
        <f t="shared" si="12"/>
        <v>4.8520547945205479</v>
      </c>
      <c r="N74" s="54">
        <f t="shared" si="7"/>
        <v>9.6379452054794506</v>
      </c>
      <c r="O74" s="54">
        <v>3.5811237190702321</v>
      </c>
      <c r="P74" s="56">
        <f t="shared" si="8"/>
        <v>4.4485496939709726E-2</v>
      </c>
    </row>
    <row r="75" spans="1:16" x14ac:dyDescent="0.2">
      <c r="A75" s="78">
        <f t="shared" si="13"/>
        <v>70</v>
      </c>
      <c r="B75" s="57" t="s">
        <v>566</v>
      </c>
      <c r="C75" s="57">
        <v>659.8</v>
      </c>
      <c r="D75" s="57">
        <v>57.3</v>
      </c>
      <c r="E75" s="57"/>
      <c r="F75" s="57">
        <f t="shared" si="9"/>
        <v>717.09999999999991</v>
      </c>
      <c r="G75" s="57">
        <v>12</v>
      </c>
      <c r="H75" s="57">
        <v>1</v>
      </c>
      <c r="I75" s="57"/>
      <c r="J75" s="57">
        <v>13</v>
      </c>
      <c r="K75" s="56">
        <f t="shared" si="10"/>
        <v>5.5650684931506846E-3</v>
      </c>
      <c r="L75" s="54">
        <f t="shared" si="11"/>
        <v>20.479452054794521</v>
      </c>
      <c r="M75" s="54">
        <f t="shared" si="12"/>
        <v>4.5054794520547947</v>
      </c>
      <c r="N75" s="54">
        <f t="shared" si="7"/>
        <v>8.9495205479452054</v>
      </c>
      <c r="O75" s="54">
        <v>3.3253291677080732</v>
      </c>
      <c r="P75" s="56">
        <f t="shared" si="8"/>
        <v>5.1958975348630039E-2</v>
      </c>
    </row>
    <row r="76" spans="1:16" x14ac:dyDescent="0.2">
      <c r="A76" s="78">
        <f t="shared" si="13"/>
        <v>71</v>
      </c>
      <c r="B76" s="57" t="s">
        <v>567</v>
      </c>
      <c r="C76" s="57">
        <v>542.70000000000005</v>
      </c>
      <c r="D76" s="57"/>
      <c r="E76" s="57"/>
      <c r="F76" s="57">
        <f t="shared" si="9"/>
        <v>542.70000000000005</v>
      </c>
      <c r="G76" s="57">
        <v>7</v>
      </c>
      <c r="H76" s="57"/>
      <c r="I76" s="57"/>
      <c r="J76" s="57">
        <v>7</v>
      </c>
      <c r="K76" s="56">
        <f t="shared" si="10"/>
        <v>2.9965753424657533E-3</v>
      </c>
      <c r="L76" s="54">
        <f t="shared" si="11"/>
        <v>11.027397260273972</v>
      </c>
      <c r="M76" s="54">
        <f t="shared" si="12"/>
        <v>2.4260273972602739</v>
      </c>
      <c r="N76" s="54">
        <f t="shared" si="7"/>
        <v>4.8189726027397253</v>
      </c>
      <c r="O76" s="54">
        <v>1.790561859535116</v>
      </c>
      <c r="P76" s="56">
        <f t="shared" si="8"/>
        <v>3.6968784079250201E-2</v>
      </c>
    </row>
    <row r="77" spans="1:16" x14ac:dyDescent="0.2">
      <c r="A77" s="78">
        <f t="shared" si="13"/>
        <v>72</v>
      </c>
      <c r="B77" s="57" t="s">
        <v>568</v>
      </c>
      <c r="C77" s="57">
        <v>605.70000000000005</v>
      </c>
      <c r="D77" s="57"/>
      <c r="E77" s="57">
        <v>19</v>
      </c>
      <c r="F77" s="57">
        <f t="shared" si="9"/>
        <v>624.70000000000005</v>
      </c>
      <c r="G77" s="57">
        <v>10</v>
      </c>
      <c r="H77" s="57"/>
      <c r="I77" s="57"/>
      <c r="J77" s="57">
        <v>10</v>
      </c>
      <c r="K77" s="56">
        <f t="shared" si="10"/>
        <v>4.2808219178082189E-3</v>
      </c>
      <c r="L77" s="54">
        <f t="shared" si="11"/>
        <v>15.753424657534246</v>
      </c>
      <c r="M77" s="54">
        <f t="shared" si="12"/>
        <v>3.4657534246575343</v>
      </c>
      <c r="N77" s="54">
        <f t="shared" si="7"/>
        <v>6.8842465753424653</v>
      </c>
      <c r="O77" s="54">
        <v>2.5579455136215947</v>
      </c>
      <c r="P77" s="56">
        <f t="shared" si="8"/>
        <v>4.5880214776942277E-2</v>
      </c>
    </row>
    <row r="78" spans="1:16" x14ac:dyDescent="0.2">
      <c r="A78" s="78">
        <f t="shared" si="13"/>
        <v>73</v>
      </c>
      <c r="B78" s="57" t="s">
        <v>569</v>
      </c>
      <c r="C78" s="57">
        <v>1311.1</v>
      </c>
      <c r="D78" s="57"/>
      <c r="E78" s="57">
        <v>43.3</v>
      </c>
      <c r="F78" s="57">
        <f t="shared" si="9"/>
        <v>1354.3999999999999</v>
      </c>
      <c r="G78" s="57">
        <v>20</v>
      </c>
      <c r="H78" s="57"/>
      <c r="I78" s="57"/>
      <c r="J78" s="57">
        <v>20</v>
      </c>
      <c r="K78" s="56">
        <f t="shared" si="10"/>
        <v>8.5616438356164379E-3</v>
      </c>
      <c r="L78" s="54">
        <f t="shared" si="11"/>
        <v>31.506849315068493</v>
      </c>
      <c r="M78" s="54">
        <f t="shared" si="12"/>
        <v>6.9315068493150687</v>
      </c>
      <c r="N78" s="54">
        <f t="shared" si="7"/>
        <v>13.768493150684931</v>
      </c>
      <c r="O78" s="54">
        <v>5.1158910272431894</v>
      </c>
      <c r="P78" s="56">
        <f t="shared" si="8"/>
        <v>4.2323346383868643E-2</v>
      </c>
    </row>
    <row r="79" spans="1:16" x14ac:dyDescent="0.2">
      <c r="A79" s="78">
        <f t="shared" si="13"/>
        <v>74</v>
      </c>
      <c r="B79" s="57" t="s">
        <v>570</v>
      </c>
      <c r="C79" s="57">
        <v>235.6</v>
      </c>
      <c r="D79" s="57"/>
      <c r="E79" s="57"/>
      <c r="F79" s="57">
        <f t="shared" si="9"/>
        <v>235.6</v>
      </c>
      <c r="G79" s="57">
        <v>8</v>
      </c>
      <c r="H79" s="57"/>
      <c r="I79" s="57"/>
      <c r="J79" s="57">
        <v>8</v>
      </c>
      <c r="K79" s="56">
        <f t="shared" si="10"/>
        <v>3.4246575342465752E-3</v>
      </c>
      <c r="L79" s="54">
        <f t="shared" si="11"/>
        <v>12.602739726027396</v>
      </c>
      <c r="M79" s="54">
        <f t="shared" si="12"/>
        <v>2.7726027397260271</v>
      </c>
      <c r="N79" s="54">
        <f t="shared" si="7"/>
        <v>5.5073972602739723</v>
      </c>
      <c r="O79" s="54">
        <v>2.0463564108972756</v>
      </c>
      <c r="P79" s="56">
        <f t="shared" si="8"/>
        <v>9.7322139800189611E-2</v>
      </c>
    </row>
    <row r="80" spans="1:16" x14ac:dyDescent="0.2">
      <c r="A80" s="78">
        <f t="shared" si="13"/>
        <v>75</v>
      </c>
      <c r="B80" s="57" t="s">
        <v>571</v>
      </c>
      <c r="C80" s="57">
        <v>666.3</v>
      </c>
      <c r="D80" s="57">
        <v>58.1</v>
      </c>
      <c r="E80" s="57"/>
      <c r="F80" s="57">
        <f t="shared" si="9"/>
        <v>724.4</v>
      </c>
      <c r="G80" s="57">
        <v>9</v>
      </c>
      <c r="H80" s="57">
        <v>2</v>
      </c>
      <c r="I80" s="57"/>
      <c r="J80" s="57">
        <v>11</v>
      </c>
      <c r="K80" s="56">
        <f t="shared" si="10"/>
        <v>4.7089041095890408E-3</v>
      </c>
      <c r="L80" s="54">
        <f t="shared" si="11"/>
        <v>17.328767123287669</v>
      </c>
      <c r="M80" s="54">
        <f t="shared" si="12"/>
        <v>3.8123287671232871</v>
      </c>
      <c r="N80" s="54">
        <f t="shared" si="7"/>
        <v>7.5726712328767114</v>
      </c>
      <c r="O80" s="54">
        <v>2.8137400649837541</v>
      </c>
      <c r="P80" s="56">
        <f t="shared" si="8"/>
        <v>4.3522235212964416E-2</v>
      </c>
    </row>
    <row r="81" spans="1:16" x14ac:dyDescent="0.2">
      <c r="A81" s="78">
        <f t="shared" si="13"/>
        <v>76</v>
      </c>
      <c r="B81" s="57" t="s">
        <v>572</v>
      </c>
      <c r="C81" s="57">
        <v>574.5</v>
      </c>
      <c r="D81" s="57"/>
      <c r="E81" s="57"/>
      <c r="F81" s="57">
        <f t="shared" si="9"/>
        <v>574.5</v>
      </c>
      <c r="G81" s="57">
        <v>9</v>
      </c>
      <c r="H81" s="57"/>
      <c r="I81" s="57"/>
      <c r="J81" s="57">
        <v>9</v>
      </c>
      <c r="K81" s="56">
        <f t="shared" si="10"/>
        <v>3.852739726027397E-3</v>
      </c>
      <c r="L81" s="54">
        <f t="shared" si="11"/>
        <v>14.17808219178082</v>
      </c>
      <c r="M81" s="54">
        <f t="shared" si="12"/>
        <v>3.1191780821917807</v>
      </c>
      <c r="N81" s="54">
        <f t="shared" si="7"/>
        <v>6.1958219178082183</v>
      </c>
      <c r="O81" s="54">
        <v>2.3021509622594349</v>
      </c>
      <c r="P81" s="56">
        <f t="shared" si="8"/>
        <v>4.4900318805988257E-2</v>
      </c>
    </row>
    <row r="82" spans="1:16" x14ac:dyDescent="0.2">
      <c r="A82" s="78">
        <f t="shared" si="13"/>
        <v>77</v>
      </c>
      <c r="B82" s="57" t="s">
        <v>573</v>
      </c>
      <c r="C82" s="57">
        <v>656.4</v>
      </c>
      <c r="D82" s="57">
        <v>40.5</v>
      </c>
      <c r="E82" s="57"/>
      <c r="F82" s="57">
        <f t="shared" si="9"/>
        <v>696.9</v>
      </c>
      <c r="G82" s="57">
        <v>9</v>
      </c>
      <c r="H82" s="57">
        <v>1</v>
      </c>
      <c r="I82" s="57"/>
      <c r="J82" s="57">
        <v>10</v>
      </c>
      <c r="K82" s="56">
        <f t="shared" si="10"/>
        <v>4.2808219178082189E-3</v>
      </c>
      <c r="L82" s="54">
        <f t="shared" si="11"/>
        <v>15.753424657534246</v>
      </c>
      <c r="M82" s="54">
        <f t="shared" si="12"/>
        <v>3.4657534246575343</v>
      </c>
      <c r="N82" s="54">
        <f t="shared" si="7"/>
        <v>6.8842465753424653</v>
      </c>
      <c r="O82" s="54">
        <v>2.5579455136215947</v>
      </c>
      <c r="P82" s="56">
        <f t="shared" si="8"/>
        <v>4.1126948157778509E-2</v>
      </c>
    </row>
    <row r="83" spans="1:16" x14ac:dyDescent="0.2">
      <c r="A83" s="78">
        <f t="shared" si="13"/>
        <v>78</v>
      </c>
      <c r="B83" s="57" t="s">
        <v>575</v>
      </c>
      <c r="C83" s="57">
        <v>560.6</v>
      </c>
      <c r="D83" s="57"/>
      <c r="E83" s="57">
        <v>38.4</v>
      </c>
      <c r="F83" s="57">
        <f t="shared" si="9"/>
        <v>599</v>
      </c>
      <c r="G83" s="57">
        <v>9</v>
      </c>
      <c r="H83" s="57"/>
      <c r="I83" s="57">
        <v>1</v>
      </c>
      <c r="J83" s="57">
        <v>10</v>
      </c>
      <c r="K83" s="56">
        <f t="shared" si="10"/>
        <v>4.2808219178082189E-3</v>
      </c>
      <c r="L83" s="54">
        <f t="shared" si="11"/>
        <v>15.753424657534246</v>
      </c>
      <c r="M83" s="54">
        <f t="shared" si="12"/>
        <v>3.4657534246575343</v>
      </c>
      <c r="N83" s="54">
        <f t="shared" si="7"/>
        <v>6.8842465753424653</v>
      </c>
      <c r="O83" s="54">
        <v>2.5579455136215947</v>
      </c>
      <c r="P83" s="56">
        <f t="shared" si="8"/>
        <v>4.7848698115452157E-2</v>
      </c>
    </row>
    <row r="84" spans="1:16" x14ac:dyDescent="0.2">
      <c r="A84" s="78">
        <f t="shared" si="13"/>
        <v>79</v>
      </c>
      <c r="B84" s="57" t="s">
        <v>576</v>
      </c>
      <c r="C84" s="57">
        <v>494.5</v>
      </c>
      <c r="D84" s="57"/>
      <c r="E84" s="57"/>
      <c r="F84" s="57">
        <f t="shared" si="9"/>
        <v>494.5</v>
      </c>
      <c r="G84" s="57">
        <v>7</v>
      </c>
      <c r="H84" s="57"/>
      <c r="I84" s="57"/>
      <c r="J84" s="57">
        <v>7</v>
      </c>
      <c r="K84" s="56">
        <f t="shared" si="10"/>
        <v>2.9965753424657533E-3</v>
      </c>
      <c r="L84" s="54">
        <f t="shared" si="11"/>
        <v>11.027397260273972</v>
      </c>
      <c r="M84" s="54">
        <f t="shared" si="12"/>
        <v>2.4260273972602739</v>
      </c>
      <c r="N84" s="54">
        <f t="shared" si="7"/>
        <v>4.8189726027397253</v>
      </c>
      <c r="O84" s="54">
        <v>1.790561859535116</v>
      </c>
      <c r="P84" s="56">
        <f t="shared" si="8"/>
        <v>4.0572212577975907E-2</v>
      </c>
    </row>
    <row r="85" spans="1:16" x14ac:dyDescent="0.2">
      <c r="A85" s="78">
        <f t="shared" si="13"/>
        <v>80</v>
      </c>
      <c r="B85" s="57" t="s">
        <v>577</v>
      </c>
      <c r="C85" s="57">
        <v>719.5</v>
      </c>
      <c r="D85" s="57">
        <v>20.3</v>
      </c>
      <c r="E85" s="57"/>
      <c r="F85" s="57">
        <f t="shared" si="9"/>
        <v>739.8</v>
      </c>
      <c r="G85" s="57">
        <v>8</v>
      </c>
      <c r="H85" s="57">
        <v>1</v>
      </c>
      <c r="I85" s="57"/>
      <c r="J85" s="57">
        <v>9</v>
      </c>
      <c r="K85" s="56">
        <f t="shared" si="10"/>
        <v>3.852739726027397E-3</v>
      </c>
      <c r="L85" s="54">
        <f t="shared" si="11"/>
        <v>14.17808219178082</v>
      </c>
      <c r="M85" s="54">
        <f t="shared" si="12"/>
        <v>3.1191780821917807</v>
      </c>
      <c r="N85" s="54">
        <f t="shared" si="7"/>
        <v>6.1958219178082183</v>
      </c>
      <c r="O85" s="54">
        <v>2.3021509622594349</v>
      </c>
      <c r="P85" s="56">
        <f t="shared" si="8"/>
        <v>3.4867846923547247E-2</v>
      </c>
    </row>
    <row r="86" spans="1:16" x14ac:dyDescent="0.2">
      <c r="A86" s="78">
        <f t="shared" si="13"/>
        <v>81</v>
      </c>
      <c r="B86" s="57" t="s">
        <v>578</v>
      </c>
      <c r="C86" s="57">
        <v>673</v>
      </c>
      <c r="D86" s="57">
        <v>43.4</v>
      </c>
      <c r="E86" s="57"/>
      <c r="F86" s="57">
        <f t="shared" si="9"/>
        <v>716.4</v>
      </c>
      <c r="G86" s="57">
        <v>9</v>
      </c>
      <c r="H86" s="57">
        <v>1</v>
      </c>
      <c r="I86" s="57"/>
      <c r="J86" s="57">
        <v>10</v>
      </c>
      <c r="K86" s="56">
        <f t="shared" si="10"/>
        <v>4.2808219178082189E-3</v>
      </c>
      <c r="L86" s="54">
        <f t="shared" si="11"/>
        <v>15.753424657534246</v>
      </c>
      <c r="M86" s="54">
        <f t="shared" si="12"/>
        <v>3.4657534246575343</v>
      </c>
      <c r="N86" s="54">
        <f t="shared" si="7"/>
        <v>6.8842465753424653</v>
      </c>
      <c r="O86" s="54">
        <v>2.5579455136215947</v>
      </c>
      <c r="P86" s="56">
        <f t="shared" si="8"/>
        <v>4.000749605130631E-2</v>
      </c>
    </row>
    <row r="87" spans="1:16" x14ac:dyDescent="0.2">
      <c r="A87" s="78">
        <f t="shared" si="13"/>
        <v>82</v>
      </c>
      <c r="B87" s="57" t="s">
        <v>579</v>
      </c>
      <c r="C87" s="57">
        <v>628.5</v>
      </c>
      <c r="D87" s="57"/>
      <c r="E87" s="57"/>
      <c r="F87" s="57">
        <f t="shared" si="9"/>
        <v>628.5</v>
      </c>
      <c r="G87" s="57">
        <v>8</v>
      </c>
      <c r="H87" s="57"/>
      <c r="I87" s="57"/>
      <c r="J87" s="57">
        <v>8</v>
      </c>
      <c r="K87" s="56">
        <f t="shared" si="10"/>
        <v>3.4246575342465752E-3</v>
      </c>
      <c r="L87" s="54">
        <f t="shared" si="11"/>
        <v>12.602739726027396</v>
      </c>
      <c r="M87" s="54">
        <f t="shared" si="12"/>
        <v>2.7726027397260271</v>
      </c>
      <c r="N87" s="54">
        <f t="shared" si="7"/>
        <v>5.5073972602739723</v>
      </c>
      <c r="O87" s="54">
        <v>2.0463564108972756</v>
      </c>
      <c r="P87" s="56">
        <f t="shared" si="8"/>
        <v>3.6482253201153017E-2</v>
      </c>
    </row>
    <row r="88" spans="1:16" x14ac:dyDescent="0.2">
      <c r="A88" s="78">
        <f t="shared" si="13"/>
        <v>83</v>
      </c>
      <c r="B88" s="57" t="s">
        <v>580</v>
      </c>
      <c r="C88" s="57">
        <v>1817.4</v>
      </c>
      <c r="D88" s="57">
        <v>90.8</v>
      </c>
      <c r="E88" s="57"/>
      <c r="F88" s="57">
        <f t="shared" si="9"/>
        <v>1908.2</v>
      </c>
      <c r="G88" s="57">
        <v>40</v>
      </c>
      <c r="H88" s="57"/>
      <c r="I88" s="57"/>
      <c r="J88" s="57">
        <v>40</v>
      </c>
      <c r="K88" s="56">
        <f t="shared" si="10"/>
        <v>1.7123287671232876E-2</v>
      </c>
      <c r="L88" s="54">
        <f t="shared" si="11"/>
        <v>63.013698630136986</v>
      </c>
      <c r="M88" s="54">
        <f t="shared" si="12"/>
        <v>13.863013698630137</v>
      </c>
      <c r="N88" s="54">
        <f t="shared" si="7"/>
        <v>27.536986301369861</v>
      </c>
      <c r="O88" s="54">
        <v>10.231782054486379</v>
      </c>
      <c r="P88" s="56">
        <f t="shared" si="8"/>
        <v>6.008043217934355E-2</v>
      </c>
    </row>
    <row r="89" spans="1:16" x14ac:dyDescent="0.2">
      <c r="A89" s="78">
        <f t="shared" si="13"/>
        <v>84</v>
      </c>
      <c r="B89" s="57" t="s">
        <v>581</v>
      </c>
      <c r="C89" s="57">
        <v>872.9</v>
      </c>
      <c r="D89" s="57"/>
      <c r="E89" s="57">
        <v>66</v>
      </c>
      <c r="F89" s="57">
        <f t="shared" si="9"/>
        <v>938.9</v>
      </c>
      <c r="G89" s="57">
        <v>13</v>
      </c>
      <c r="H89" s="57"/>
      <c r="I89" s="57"/>
      <c r="J89" s="57">
        <v>13</v>
      </c>
      <c r="K89" s="56">
        <f t="shared" si="10"/>
        <v>5.5650684931506846E-3</v>
      </c>
      <c r="L89" s="54">
        <f t="shared" si="11"/>
        <v>20.479452054794521</v>
      </c>
      <c r="M89" s="54">
        <f t="shared" si="12"/>
        <v>4.5054794520547947</v>
      </c>
      <c r="N89" s="54">
        <f t="shared" si="7"/>
        <v>8.9495205479452054</v>
      </c>
      <c r="O89" s="54">
        <v>3.3253291677080732</v>
      </c>
      <c r="P89" s="56">
        <f t="shared" si="8"/>
        <v>3.9684504444033014E-2</v>
      </c>
    </row>
    <row r="90" spans="1:16" x14ac:dyDescent="0.2">
      <c r="A90" s="78">
        <f t="shared" si="13"/>
        <v>85</v>
      </c>
      <c r="B90" s="57" t="s">
        <v>582</v>
      </c>
      <c r="C90" s="57">
        <v>583.5</v>
      </c>
      <c r="D90" s="57"/>
      <c r="E90" s="57"/>
      <c r="F90" s="57">
        <f t="shared" si="9"/>
        <v>583.5</v>
      </c>
      <c r="G90" s="57">
        <v>12</v>
      </c>
      <c r="H90" s="57"/>
      <c r="I90" s="57"/>
      <c r="J90" s="57">
        <v>12</v>
      </c>
      <c r="K90" s="56">
        <f t="shared" si="10"/>
        <v>5.1369863013698627E-3</v>
      </c>
      <c r="L90" s="54">
        <f t="shared" si="11"/>
        <v>18.904109589041095</v>
      </c>
      <c r="M90" s="54">
        <f t="shared" si="12"/>
        <v>4.1589041095890407</v>
      </c>
      <c r="N90" s="54">
        <f t="shared" si="7"/>
        <v>8.2610958904109584</v>
      </c>
      <c r="O90" s="54">
        <v>3.0695346163459134</v>
      </c>
      <c r="P90" s="56">
        <f t="shared" si="8"/>
        <v>5.8943691868700951E-2</v>
      </c>
    </row>
    <row r="91" spans="1:16" x14ac:dyDescent="0.2">
      <c r="A91" s="78">
        <f t="shared" si="13"/>
        <v>86</v>
      </c>
      <c r="B91" s="57" t="s">
        <v>583</v>
      </c>
      <c r="C91" s="57">
        <v>288.43</v>
      </c>
      <c r="D91" s="57"/>
      <c r="E91" s="57"/>
      <c r="F91" s="57">
        <f t="shared" si="9"/>
        <v>288.43</v>
      </c>
      <c r="G91" s="57">
        <v>5</v>
      </c>
      <c r="H91" s="57"/>
      <c r="I91" s="57"/>
      <c r="J91" s="57">
        <v>5</v>
      </c>
      <c r="K91" s="56">
        <f t="shared" si="10"/>
        <v>2.1404109589041095E-3</v>
      </c>
      <c r="L91" s="54">
        <f t="shared" si="11"/>
        <v>7.8767123287671232</v>
      </c>
      <c r="M91" s="54">
        <f t="shared" si="12"/>
        <v>1.7328767123287672</v>
      </c>
      <c r="N91" s="54">
        <f t="shared" si="7"/>
        <v>3.4421232876712327</v>
      </c>
      <c r="O91" s="54">
        <v>1.2789727568107974</v>
      </c>
      <c r="P91" s="56">
        <f t="shared" si="8"/>
        <v>4.9685140538702356E-2</v>
      </c>
    </row>
    <row r="92" spans="1:16" x14ac:dyDescent="0.2">
      <c r="A92" s="78">
        <f t="shared" si="13"/>
        <v>87</v>
      </c>
      <c r="B92" s="57" t="s">
        <v>584</v>
      </c>
      <c r="C92" s="57">
        <v>539.6</v>
      </c>
      <c r="D92" s="57"/>
      <c r="E92" s="57"/>
      <c r="F92" s="57">
        <f t="shared" si="9"/>
        <v>539.6</v>
      </c>
      <c r="G92" s="57">
        <v>8</v>
      </c>
      <c r="H92" s="57"/>
      <c r="I92" s="57"/>
      <c r="J92" s="57">
        <v>8</v>
      </c>
      <c r="K92" s="56">
        <f t="shared" si="10"/>
        <v>3.4246575342465752E-3</v>
      </c>
      <c r="L92" s="54">
        <f t="shared" si="11"/>
        <v>12.602739726027396</v>
      </c>
      <c r="M92" s="54">
        <f t="shared" si="12"/>
        <v>2.7726027397260271</v>
      </c>
      <c r="N92" s="54">
        <f t="shared" si="7"/>
        <v>5.5073972602739723</v>
      </c>
      <c r="O92" s="54">
        <v>2.0463564108972756</v>
      </c>
      <c r="P92" s="56">
        <f t="shared" si="8"/>
        <v>4.2492765264871515E-2</v>
      </c>
    </row>
    <row r="93" spans="1:16" x14ac:dyDescent="0.2">
      <c r="A93" s="78">
        <f t="shared" si="13"/>
        <v>88</v>
      </c>
      <c r="B93" s="57" t="s">
        <v>585</v>
      </c>
      <c r="C93" s="57">
        <v>2006.4</v>
      </c>
      <c r="D93" s="57"/>
      <c r="E93" s="57"/>
      <c r="F93" s="57">
        <f t="shared" si="9"/>
        <v>2006.4</v>
      </c>
      <c r="G93" s="57">
        <v>45</v>
      </c>
      <c r="H93" s="57"/>
      <c r="I93" s="57"/>
      <c r="J93" s="57">
        <v>45</v>
      </c>
      <c r="K93" s="56">
        <f t="shared" si="10"/>
        <v>1.9263698630136987E-2</v>
      </c>
      <c r="L93" s="54">
        <f t="shared" si="11"/>
        <v>70.890410958904113</v>
      </c>
      <c r="M93" s="54">
        <f t="shared" si="12"/>
        <v>15.595890410958905</v>
      </c>
      <c r="N93" s="54">
        <f t="shared" si="7"/>
        <v>30.979109589041098</v>
      </c>
      <c r="O93" s="54">
        <v>11.510754811297176</v>
      </c>
      <c r="P93" s="56">
        <f t="shared" si="8"/>
        <v>6.4282379271432072E-2</v>
      </c>
    </row>
    <row r="94" spans="1:16" x14ac:dyDescent="0.2">
      <c r="A94" s="78">
        <f t="shared" si="13"/>
        <v>89</v>
      </c>
      <c r="B94" s="57" t="s">
        <v>586</v>
      </c>
      <c r="C94" s="57">
        <v>3433.2</v>
      </c>
      <c r="D94" s="57">
        <v>78</v>
      </c>
      <c r="E94" s="57"/>
      <c r="F94" s="57">
        <f t="shared" si="9"/>
        <v>3511.2</v>
      </c>
      <c r="G94" s="57">
        <v>73</v>
      </c>
      <c r="H94" s="57"/>
      <c r="I94" s="57"/>
      <c r="J94" s="57">
        <v>73</v>
      </c>
      <c r="K94" s="56">
        <f t="shared" si="10"/>
        <v>3.125E-2</v>
      </c>
      <c r="L94" s="54">
        <f t="shared" si="11"/>
        <v>115</v>
      </c>
      <c r="M94" s="54">
        <f t="shared" si="12"/>
        <v>25.3</v>
      </c>
      <c r="N94" s="54">
        <f t="shared" si="7"/>
        <v>50.255000000000003</v>
      </c>
      <c r="O94" s="54">
        <v>18.673002249437641</v>
      </c>
      <c r="P94" s="56">
        <f t="shared" si="8"/>
        <v>5.9588745229390998E-2</v>
      </c>
    </row>
    <row r="95" spans="1:16" x14ac:dyDescent="0.2">
      <c r="A95" s="78">
        <f t="shared" si="13"/>
        <v>90</v>
      </c>
      <c r="B95" s="57" t="s">
        <v>587</v>
      </c>
      <c r="C95" s="57">
        <v>416.5</v>
      </c>
      <c r="D95" s="57"/>
      <c r="E95" s="57">
        <v>27.3</v>
      </c>
      <c r="F95" s="57">
        <f t="shared" si="9"/>
        <v>443.8</v>
      </c>
      <c r="G95" s="57">
        <v>6</v>
      </c>
      <c r="H95" s="57"/>
      <c r="I95" s="57">
        <v>1</v>
      </c>
      <c r="J95" s="57">
        <v>7</v>
      </c>
      <c r="K95" s="56">
        <f t="shared" si="10"/>
        <v>2.9965753424657533E-3</v>
      </c>
      <c r="L95" s="54">
        <f t="shared" si="11"/>
        <v>11.027397260273972</v>
      </c>
      <c r="M95" s="54">
        <f t="shared" si="12"/>
        <v>2.4260273972602739</v>
      </c>
      <c r="N95" s="54">
        <f t="shared" si="7"/>
        <v>4.8189726027397253</v>
      </c>
      <c r="O95" s="54">
        <v>1.790561859535116</v>
      </c>
      <c r="P95" s="56">
        <f t="shared" si="8"/>
        <v>4.520720847185463E-2</v>
      </c>
    </row>
    <row r="96" spans="1:16" x14ac:dyDescent="0.2">
      <c r="A96" s="78">
        <f t="shared" si="13"/>
        <v>91</v>
      </c>
      <c r="B96" s="57" t="s">
        <v>588</v>
      </c>
      <c r="C96" s="57">
        <v>514.9</v>
      </c>
      <c r="D96" s="57">
        <v>88.2</v>
      </c>
      <c r="E96" s="57"/>
      <c r="F96" s="57">
        <f t="shared" si="9"/>
        <v>603.1</v>
      </c>
      <c r="G96" s="57">
        <v>6</v>
      </c>
      <c r="H96" s="57">
        <v>2</v>
      </c>
      <c r="I96" s="57"/>
      <c r="J96" s="57">
        <v>8</v>
      </c>
      <c r="K96" s="56">
        <f t="shared" si="10"/>
        <v>3.4246575342465752E-3</v>
      </c>
      <c r="L96" s="54">
        <f t="shared" si="11"/>
        <v>12.602739726027396</v>
      </c>
      <c r="M96" s="54">
        <f t="shared" si="12"/>
        <v>2.7726027397260271</v>
      </c>
      <c r="N96" s="54">
        <f t="shared" si="7"/>
        <v>5.5073972602739723</v>
      </c>
      <c r="O96" s="54">
        <v>2.0463564108972756</v>
      </c>
      <c r="P96" s="56">
        <f t="shared" si="8"/>
        <v>3.8018730122574479E-2</v>
      </c>
    </row>
    <row r="97" spans="1:16" x14ac:dyDescent="0.2">
      <c r="A97" s="78">
        <f t="shared" si="13"/>
        <v>92</v>
      </c>
      <c r="B97" s="57" t="s">
        <v>589</v>
      </c>
      <c r="C97" s="57">
        <v>368.8</v>
      </c>
      <c r="D97" s="57">
        <v>30.4</v>
      </c>
      <c r="E97" s="57"/>
      <c r="F97" s="57">
        <f t="shared" si="9"/>
        <v>399.2</v>
      </c>
      <c r="G97" s="57">
        <v>7</v>
      </c>
      <c r="H97" s="57">
        <v>1</v>
      </c>
      <c r="I97" s="57"/>
      <c r="J97" s="57">
        <v>8</v>
      </c>
      <c r="K97" s="56">
        <f t="shared" si="10"/>
        <v>3.4246575342465752E-3</v>
      </c>
      <c r="L97" s="54">
        <f t="shared" si="11"/>
        <v>12.602739726027396</v>
      </c>
      <c r="M97" s="54">
        <f t="shared" si="12"/>
        <v>2.7726027397260271</v>
      </c>
      <c r="N97" s="54">
        <f t="shared" si="7"/>
        <v>5.5073972602739723</v>
      </c>
      <c r="O97" s="54">
        <v>2.0463564108972756</v>
      </c>
      <c r="P97" s="56">
        <f t="shared" si="8"/>
        <v>5.7437615573458597E-2</v>
      </c>
    </row>
    <row r="98" spans="1:16" x14ac:dyDescent="0.2">
      <c r="A98" s="78">
        <f t="shared" si="13"/>
        <v>93</v>
      </c>
      <c r="B98" s="57" t="s">
        <v>590</v>
      </c>
      <c r="C98" s="57">
        <v>939.1</v>
      </c>
      <c r="D98" s="57"/>
      <c r="E98" s="57"/>
      <c r="F98" s="57">
        <f t="shared" si="9"/>
        <v>939.1</v>
      </c>
      <c r="G98" s="57">
        <v>11</v>
      </c>
      <c r="H98" s="57"/>
      <c r="I98" s="57"/>
      <c r="J98" s="57">
        <v>11</v>
      </c>
      <c r="K98" s="56">
        <f t="shared" si="10"/>
        <v>4.7089041095890408E-3</v>
      </c>
      <c r="L98" s="54">
        <f t="shared" si="11"/>
        <v>17.328767123287669</v>
      </c>
      <c r="M98" s="54">
        <f t="shared" si="12"/>
        <v>3.8123287671232871</v>
      </c>
      <c r="N98" s="54">
        <f t="shared" si="7"/>
        <v>7.5726712328767114</v>
      </c>
      <c r="O98" s="54">
        <v>2.8137400649837541</v>
      </c>
      <c r="P98" s="56">
        <f t="shared" si="8"/>
        <v>3.3572044711182428E-2</v>
      </c>
    </row>
    <row r="99" spans="1:16" x14ac:dyDescent="0.2">
      <c r="A99" s="78">
        <f t="shared" si="13"/>
        <v>94</v>
      </c>
      <c r="B99" s="57" t="s">
        <v>591</v>
      </c>
      <c r="C99" s="57">
        <v>455.8</v>
      </c>
      <c r="D99" s="57"/>
      <c r="E99" s="57"/>
      <c r="F99" s="57">
        <f t="shared" si="9"/>
        <v>455.8</v>
      </c>
      <c r="G99" s="57">
        <v>9</v>
      </c>
      <c r="H99" s="57"/>
      <c r="I99" s="57"/>
      <c r="J99" s="57">
        <v>9</v>
      </c>
      <c r="K99" s="56">
        <f t="shared" si="10"/>
        <v>3.852739726027397E-3</v>
      </c>
      <c r="L99" s="54">
        <f t="shared" si="11"/>
        <v>14.17808219178082</v>
      </c>
      <c r="M99" s="54">
        <f t="shared" si="12"/>
        <v>3.1191780821917807</v>
      </c>
      <c r="N99" s="54">
        <f t="shared" si="7"/>
        <v>6.1958219178082183</v>
      </c>
      <c r="O99" s="54">
        <v>2.3021509622594349</v>
      </c>
      <c r="P99" s="56">
        <f t="shared" si="8"/>
        <v>5.6593315388416526E-2</v>
      </c>
    </row>
    <row r="100" spans="1:16" x14ac:dyDescent="0.2">
      <c r="A100" s="78">
        <f t="shared" si="13"/>
        <v>95</v>
      </c>
      <c r="B100" s="57" t="s">
        <v>592</v>
      </c>
      <c r="C100" s="57">
        <v>592.29999999999995</v>
      </c>
      <c r="D100" s="57"/>
      <c r="E100" s="57"/>
      <c r="F100" s="57">
        <f t="shared" si="9"/>
        <v>592.29999999999995</v>
      </c>
      <c r="G100" s="57">
        <v>9</v>
      </c>
      <c r="H100" s="57"/>
      <c r="I100" s="57"/>
      <c r="J100" s="57">
        <v>9</v>
      </c>
      <c r="K100" s="56">
        <f t="shared" si="10"/>
        <v>3.852739726027397E-3</v>
      </c>
      <c r="L100" s="54">
        <f t="shared" si="11"/>
        <v>14.17808219178082</v>
      </c>
      <c r="M100" s="54">
        <f t="shared" si="12"/>
        <v>3.1191780821917807</v>
      </c>
      <c r="N100" s="54">
        <f t="shared" si="7"/>
        <v>6.1958219178082183</v>
      </c>
      <c r="O100" s="54">
        <v>2.3021509622594349</v>
      </c>
      <c r="P100" s="56">
        <f t="shared" si="8"/>
        <v>4.3550959233564501E-2</v>
      </c>
    </row>
    <row r="101" spans="1:16" x14ac:dyDescent="0.2">
      <c r="A101" s="78">
        <f t="shared" si="13"/>
        <v>96</v>
      </c>
      <c r="B101" s="57" t="s">
        <v>593</v>
      </c>
      <c r="C101" s="57">
        <v>636.6</v>
      </c>
      <c r="D101" s="57"/>
      <c r="E101" s="57"/>
      <c r="F101" s="57">
        <f t="shared" si="9"/>
        <v>636.6</v>
      </c>
      <c r="G101" s="57">
        <v>10</v>
      </c>
      <c r="H101" s="57"/>
      <c r="I101" s="57"/>
      <c r="J101" s="57">
        <v>10</v>
      </c>
      <c r="K101" s="56">
        <f t="shared" si="10"/>
        <v>4.2808219178082189E-3</v>
      </c>
      <c r="L101" s="54">
        <f t="shared" si="11"/>
        <v>15.753424657534246</v>
      </c>
      <c r="M101" s="54">
        <f t="shared" si="12"/>
        <v>3.4657534246575343</v>
      </c>
      <c r="N101" s="54">
        <f t="shared" si="7"/>
        <v>6.8842465753424653</v>
      </c>
      <c r="O101" s="54">
        <v>2.5579455136215947</v>
      </c>
      <c r="P101" s="56">
        <f t="shared" si="8"/>
        <v>4.5022573313157149E-2</v>
      </c>
    </row>
    <row r="102" spans="1:16" x14ac:dyDescent="0.2">
      <c r="A102" s="78">
        <f t="shared" si="13"/>
        <v>97</v>
      </c>
      <c r="B102" s="57" t="s">
        <v>594</v>
      </c>
      <c r="C102" s="57">
        <v>335</v>
      </c>
      <c r="D102" s="57"/>
      <c r="E102" s="57">
        <v>55.3</v>
      </c>
      <c r="F102" s="57">
        <f t="shared" si="9"/>
        <v>390.3</v>
      </c>
      <c r="G102" s="57">
        <v>5</v>
      </c>
      <c r="H102" s="57"/>
      <c r="I102" s="57"/>
      <c r="J102" s="57">
        <v>5</v>
      </c>
      <c r="K102" s="56">
        <f t="shared" si="10"/>
        <v>2.1404109589041095E-3</v>
      </c>
      <c r="L102" s="54">
        <f t="shared" si="11"/>
        <v>7.8767123287671232</v>
      </c>
      <c r="M102" s="54">
        <f t="shared" si="12"/>
        <v>1.7328767123287672</v>
      </c>
      <c r="N102" s="54">
        <f t="shared" si="7"/>
        <v>3.4421232876712327</v>
      </c>
      <c r="O102" s="54">
        <v>1.2789727568107974</v>
      </c>
      <c r="P102" s="56">
        <f t="shared" si="8"/>
        <v>3.6717102448316476E-2</v>
      </c>
    </row>
    <row r="103" spans="1:16" x14ac:dyDescent="0.2">
      <c r="A103" s="78">
        <f t="shared" si="13"/>
        <v>98</v>
      </c>
      <c r="B103" s="57" t="s">
        <v>595</v>
      </c>
      <c r="C103" s="57">
        <v>784</v>
      </c>
      <c r="D103" s="57"/>
      <c r="E103" s="57"/>
      <c r="F103" s="57">
        <f t="shared" si="9"/>
        <v>784</v>
      </c>
      <c r="G103" s="57">
        <v>10</v>
      </c>
      <c r="H103" s="57"/>
      <c r="I103" s="57"/>
      <c r="J103" s="57">
        <v>10</v>
      </c>
      <c r="K103" s="56">
        <f t="shared" si="10"/>
        <v>4.2808219178082189E-3</v>
      </c>
      <c r="L103" s="54">
        <f t="shared" si="11"/>
        <v>15.753424657534246</v>
      </c>
      <c r="M103" s="54">
        <f t="shared" si="12"/>
        <v>3.4657534246575343</v>
      </c>
      <c r="N103" s="54">
        <f t="shared" si="7"/>
        <v>6.8842465753424653</v>
      </c>
      <c r="O103" s="54">
        <v>2.5579455136215947</v>
      </c>
      <c r="P103" s="56">
        <f t="shared" si="8"/>
        <v>3.6557870116270208E-2</v>
      </c>
    </row>
    <row r="104" spans="1:16" x14ac:dyDescent="0.2">
      <c r="A104" s="78">
        <f t="shared" si="13"/>
        <v>99</v>
      </c>
      <c r="B104" s="57" t="s">
        <v>596</v>
      </c>
      <c r="C104" s="57">
        <v>324.2</v>
      </c>
      <c r="D104" s="57"/>
      <c r="E104" s="57">
        <v>31.1</v>
      </c>
      <c r="F104" s="57">
        <f t="shared" si="9"/>
        <v>355.3</v>
      </c>
      <c r="G104" s="57">
        <v>7</v>
      </c>
      <c r="H104" s="57"/>
      <c r="I104" s="57"/>
      <c r="J104" s="57">
        <v>7</v>
      </c>
      <c r="K104" s="56">
        <f t="shared" si="10"/>
        <v>2.9965753424657533E-3</v>
      </c>
      <c r="L104" s="54">
        <f t="shared" si="11"/>
        <v>11.027397260273972</v>
      </c>
      <c r="M104" s="54">
        <f t="shared" si="12"/>
        <v>2.4260273972602739</v>
      </c>
      <c r="N104" s="54">
        <f t="shared" si="7"/>
        <v>4.8189726027397253</v>
      </c>
      <c r="O104" s="54">
        <v>1.790561859535116</v>
      </c>
      <c r="P104" s="56">
        <f t="shared" si="8"/>
        <v>5.6467658654120706E-2</v>
      </c>
    </row>
    <row r="105" spans="1:16" x14ac:dyDescent="0.2">
      <c r="A105" s="78">
        <f t="shared" si="13"/>
        <v>100</v>
      </c>
      <c r="B105" s="57" t="s">
        <v>597</v>
      </c>
      <c r="C105" s="57">
        <v>767.05</v>
      </c>
      <c r="D105" s="57"/>
      <c r="E105" s="57"/>
      <c r="F105" s="57">
        <f t="shared" si="9"/>
        <v>767.05</v>
      </c>
      <c r="G105" s="57">
        <v>9</v>
      </c>
      <c r="H105" s="57"/>
      <c r="I105" s="57"/>
      <c r="J105" s="57">
        <v>9</v>
      </c>
      <c r="K105" s="56">
        <f t="shared" si="10"/>
        <v>3.852739726027397E-3</v>
      </c>
      <c r="L105" s="54">
        <f t="shared" si="11"/>
        <v>14.17808219178082</v>
      </c>
      <c r="M105" s="54">
        <f t="shared" si="12"/>
        <v>3.1191780821917807</v>
      </c>
      <c r="N105" s="54">
        <f t="shared" si="7"/>
        <v>6.1958219178082183</v>
      </c>
      <c r="O105" s="54">
        <v>2.3021509622594349</v>
      </c>
      <c r="P105" s="56">
        <f t="shared" si="8"/>
        <v>3.3629141717020083E-2</v>
      </c>
    </row>
    <row r="106" spans="1:16" x14ac:dyDescent="0.2">
      <c r="A106" s="78">
        <f t="shared" si="13"/>
        <v>101</v>
      </c>
      <c r="B106" s="57" t="s">
        <v>598</v>
      </c>
      <c r="C106" s="57">
        <v>364.8</v>
      </c>
      <c r="D106" s="57"/>
      <c r="E106" s="57"/>
      <c r="F106" s="57">
        <f t="shared" si="9"/>
        <v>364.8</v>
      </c>
      <c r="G106" s="57">
        <v>5</v>
      </c>
      <c r="H106" s="57"/>
      <c r="I106" s="57"/>
      <c r="J106" s="57">
        <v>5</v>
      </c>
      <c r="K106" s="56">
        <f t="shared" si="10"/>
        <v>2.1404109589041095E-3</v>
      </c>
      <c r="L106" s="54">
        <f t="shared" si="11"/>
        <v>7.8767123287671232</v>
      </c>
      <c r="M106" s="54">
        <f t="shared" si="12"/>
        <v>1.7328767123287672</v>
      </c>
      <c r="N106" s="54">
        <f t="shared" si="7"/>
        <v>3.4421232876712327</v>
      </c>
      <c r="O106" s="54">
        <v>1.2789727568107974</v>
      </c>
      <c r="P106" s="56">
        <f t="shared" si="8"/>
        <v>3.9283676221430704E-2</v>
      </c>
    </row>
    <row r="107" spans="1:16" x14ac:dyDescent="0.2">
      <c r="A107" s="78">
        <f t="shared" si="13"/>
        <v>102</v>
      </c>
      <c r="B107" s="57" t="s">
        <v>599</v>
      </c>
      <c r="C107" s="57">
        <v>638.5</v>
      </c>
      <c r="D107" s="57">
        <v>25.4</v>
      </c>
      <c r="E107" s="57"/>
      <c r="F107" s="57">
        <f t="shared" si="9"/>
        <v>663.9</v>
      </c>
      <c r="G107" s="57">
        <v>6</v>
      </c>
      <c r="H107" s="57">
        <v>1</v>
      </c>
      <c r="I107" s="57"/>
      <c r="J107" s="57">
        <v>7</v>
      </c>
      <c r="K107" s="56">
        <f t="shared" si="10"/>
        <v>2.9965753424657533E-3</v>
      </c>
      <c r="L107" s="54">
        <f t="shared" si="11"/>
        <v>11.027397260273972</v>
      </c>
      <c r="M107" s="54">
        <f t="shared" si="12"/>
        <v>2.4260273972602739</v>
      </c>
      <c r="N107" s="54">
        <f t="shared" si="7"/>
        <v>4.8189726027397253</v>
      </c>
      <c r="O107" s="54">
        <v>1.790561859535116</v>
      </c>
      <c r="P107" s="56">
        <f t="shared" si="8"/>
        <v>3.0219851061619351E-2</v>
      </c>
    </row>
    <row r="108" spans="1:16" x14ac:dyDescent="0.2">
      <c r="A108" s="78">
        <f t="shared" si="13"/>
        <v>103</v>
      </c>
      <c r="B108" s="57" t="s">
        <v>600</v>
      </c>
      <c r="C108" s="57">
        <v>939.5</v>
      </c>
      <c r="D108" s="57"/>
      <c r="E108" s="57"/>
      <c r="F108" s="57">
        <f t="shared" si="9"/>
        <v>939.5</v>
      </c>
      <c r="G108" s="57">
        <v>13</v>
      </c>
      <c r="H108" s="57"/>
      <c r="I108" s="57"/>
      <c r="J108" s="57">
        <v>13</v>
      </c>
      <c r="K108" s="56">
        <f t="shared" si="10"/>
        <v>5.5650684931506846E-3</v>
      </c>
      <c r="L108" s="54">
        <f t="shared" si="11"/>
        <v>20.479452054794521</v>
      </c>
      <c r="M108" s="54">
        <f t="shared" si="12"/>
        <v>4.5054794520547947</v>
      </c>
      <c r="N108" s="54">
        <f t="shared" si="7"/>
        <v>8.9495205479452054</v>
      </c>
      <c r="O108" s="54">
        <v>3.3253291677080732</v>
      </c>
      <c r="P108" s="56">
        <f t="shared" si="8"/>
        <v>3.9659160428422137E-2</v>
      </c>
    </row>
    <row r="109" spans="1:16" x14ac:dyDescent="0.2">
      <c r="A109" s="78">
        <f t="shared" si="13"/>
        <v>104</v>
      </c>
      <c r="B109" s="57" t="s">
        <v>601</v>
      </c>
      <c r="C109" s="57">
        <v>804.7</v>
      </c>
      <c r="D109" s="57"/>
      <c r="E109" s="57"/>
      <c r="F109" s="57">
        <f t="shared" si="9"/>
        <v>804.7</v>
      </c>
      <c r="G109" s="57">
        <v>9</v>
      </c>
      <c r="H109" s="57"/>
      <c r="I109" s="57"/>
      <c r="J109" s="57">
        <v>9</v>
      </c>
      <c r="K109" s="56">
        <f t="shared" si="10"/>
        <v>3.852739726027397E-3</v>
      </c>
      <c r="L109" s="54">
        <f t="shared" si="11"/>
        <v>14.17808219178082</v>
      </c>
      <c r="M109" s="54">
        <f t="shared" si="12"/>
        <v>3.1191780821917807</v>
      </c>
      <c r="N109" s="54">
        <f t="shared" si="7"/>
        <v>6.1958219178082183</v>
      </c>
      <c r="O109" s="54">
        <v>2.3021509622594349</v>
      </c>
      <c r="P109" s="56">
        <f t="shared" si="8"/>
        <v>3.2055714122083079E-2</v>
      </c>
    </row>
    <row r="110" spans="1:16" x14ac:dyDescent="0.2">
      <c r="A110" s="78">
        <f t="shared" si="13"/>
        <v>105</v>
      </c>
      <c r="B110" s="57" t="s">
        <v>602</v>
      </c>
      <c r="C110" s="57">
        <v>683.2</v>
      </c>
      <c r="D110" s="57"/>
      <c r="E110" s="57"/>
      <c r="F110" s="57">
        <f t="shared" si="9"/>
        <v>683.2</v>
      </c>
      <c r="G110" s="57">
        <v>9</v>
      </c>
      <c r="H110" s="57"/>
      <c r="I110" s="57"/>
      <c r="J110" s="57">
        <v>9</v>
      </c>
      <c r="K110" s="56">
        <f t="shared" si="10"/>
        <v>3.852739726027397E-3</v>
      </c>
      <c r="L110" s="54">
        <f t="shared" si="11"/>
        <v>14.17808219178082</v>
      </c>
      <c r="M110" s="54">
        <f t="shared" si="12"/>
        <v>3.1191780821917807</v>
      </c>
      <c r="N110" s="54">
        <f t="shared" si="7"/>
        <v>6.1958219178082183</v>
      </c>
      <c r="O110" s="54">
        <v>2.3021509622594349</v>
      </c>
      <c r="P110" s="56">
        <f t="shared" si="8"/>
        <v>3.7756488808606929E-2</v>
      </c>
    </row>
    <row r="111" spans="1:16" x14ac:dyDescent="0.2">
      <c r="A111" s="78">
        <f t="shared" si="13"/>
        <v>106</v>
      </c>
      <c r="B111" s="57" t="s">
        <v>603</v>
      </c>
      <c r="C111" s="57">
        <v>367.7</v>
      </c>
      <c r="D111" s="57">
        <v>41.3</v>
      </c>
      <c r="E111" s="57"/>
      <c r="F111" s="57">
        <f t="shared" si="9"/>
        <v>409</v>
      </c>
      <c r="G111" s="57">
        <v>2</v>
      </c>
      <c r="H111" s="57"/>
      <c r="I111" s="57"/>
      <c r="J111" s="57">
        <v>2</v>
      </c>
      <c r="K111" s="56">
        <f t="shared" si="10"/>
        <v>8.5616438356164379E-4</v>
      </c>
      <c r="L111" s="54">
        <f t="shared" si="11"/>
        <v>3.150684931506849</v>
      </c>
      <c r="M111" s="54">
        <f t="shared" si="12"/>
        <v>0.69315068493150678</v>
      </c>
      <c r="N111" s="54">
        <f t="shared" si="7"/>
        <v>1.3768493150684931</v>
      </c>
      <c r="O111" s="54">
        <v>0.5115891027243189</v>
      </c>
      <c r="P111" s="56">
        <f t="shared" si="8"/>
        <v>1.4015339936995519E-2</v>
      </c>
    </row>
    <row r="112" spans="1:16" x14ac:dyDescent="0.2">
      <c r="A112" s="78">
        <f t="shared" si="13"/>
        <v>107</v>
      </c>
      <c r="B112" s="57" t="s">
        <v>604</v>
      </c>
      <c r="C112" s="57">
        <v>417.4</v>
      </c>
      <c r="D112" s="57"/>
      <c r="E112" s="57"/>
      <c r="F112" s="57">
        <f t="shared" si="9"/>
        <v>417.4</v>
      </c>
      <c r="G112" s="57">
        <v>5</v>
      </c>
      <c r="H112" s="57"/>
      <c r="I112" s="57"/>
      <c r="J112" s="57">
        <v>5</v>
      </c>
      <c r="K112" s="56">
        <f t="shared" si="10"/>
        <v>2.1404109589041095E-3</v>
      </c>
      <c r="L112" s="54">
        <f t="shared" si="11"/>
        <v>7.8767123287671232</v>
      </c>
      <c r="M112" s="54">
        <f t="shared" si="12"/>
        <v>1.7328767123287672</v>
      </c>
      <c r="N112" s="54">
        <f t="shared" si="7"/>
        <v>3.4421232876712327</v>
      </c>
      <c r="O112" s="54">
        <v>1.2789727568107974</v>
      </c>
      <c r="P112" s="56">
        <f t="shared" si="8"/>
        <v>3.4333217742160811E-2</v>
      </c>
    </row>
    <row r="113" spans="1:16" x14ac:dyDescent="0.2">
      <c r="A113" s="78">
        <f t="shared" si="13"/>
        <v>108</v>
      </c>
      <c r="B113" s="57" t="s">
        <v>605</v>
      </c>
      <c r="C113" s="57">
        <v>250.6</v>
      </c>
      <c r="D113" s="57"/>
      <c r="E113" s="57"/>
      <c r="F113" s="57">
        <f t="shared" si="9"/>
        <v>250.6</v>
      </c>
      <c r="G113" s="57">
        <v>4</v>
      </c>
      <c r="H113" s="57"/>
      <c r="I113" s="57"/>
      <c r="J113" s="57">
        <v>4</v>
      </c>
      <c r="K113" s="56">
        <f t="shared" si="10"/>
        <v>1.7123287671232876E-3</v>
      </c>
      <c r="L113" s="54">
        <f t="shared" si="11"/>
        <v>6.3013698630136981</v>
      </c>
      <c r="M113" s="54">
        <f t="shared" si="12"/>
        <v>1.3863013698630136</v>
      </c>
      <c r="N113" s="54">
        <f t="shared" si="7"/>
        <v>2.7536986301369861</v>
      </c>
      <c r="O113" s="54">
        <v>1.0231782054486378</v>
      </c>
      <c r="P113" s="56">
        <f t="shared" si="8"/>
        <v>4.5748396123153776E-2</v>
      </c>
    </row>
    <row r="114" spans="1:16" x14ac:dyDescent="0.2">
      <c r="A114" s="78">
        <f t="shared" si="13"/>
        <v>109</v>
      </c>
      <c r="B114" s="57" t="s">
        <v>606</v>
      </c>
      <c r="C114" s="57">
        <v>362.9</v>
      </c>
      <c r="D114" s="57"/>
      <c r="E114" s="57"/>
      <c r="F114" s="57">
        <f t="shared" si="9"/>
        <v>362.9</v>
      </c>
      <c r="G114" s="57">
        <v>6</v>
      </c>
      <c r="H114" s="57"/>
      <c r="I114" s="57"/>
      <c r="J114" s="57">
        <v>6</v>
      </c>
      <c r="K114" s="56">
        <f t="shared" si="10"/>
        <v>2.5684931506849314E-3</v>
      </c>
      <c r="L114" s="54">
        <f t="shared" si="11"/>
        <v>9.4520547945205475</v>
      </c>
      <c r="M114" s="54">
        <f t="shared" si="12"/>
        <v>2.0794520547945203</v>
      </c>
      <c r="N114" s="54">
        <f t="shared" si="7"/>
        <v>4.1305479452054792</v>
      </c>
      <c r="O114" s="54">
        <v>1.5347673081729567</v>
      </c>
      <c r="P114" s="56">
        <f t="shared" si="8"/>
        <v>4.7387219902710123E-2</v>
      </c>
    </row>
    <row r="115" spans="1:16" x14ac:dyDescent="0.2">
      <c r="A115" s="78">
        <f t="shared" si="13"/>
        <v>110</v>
      </c>
      <c r="B115" s="57" t="s">
        <v>607</v>
      </c>
      <c r="C115" s="57">
        <v>270.2</v>
      </c>
      <c r="D115" s="57"/>
      <c r="E115" s="57"/>
      <c r="F115" s="57">
        <f t="shared" si="9"/>
        <v>270.2</v>
      </c>
      <c r="G115" s="57">
        <v>3</v>
      </c>
      <c r="H115" s="57"/>
      <c r="I115" s="57"/>
      <c r="J115" s="57">
        <v>3</v>
      </c>
      <c r="K115" s="56">
        <f t="shared" si="10"/>
        <v>1.2842465753424657E-3</v>
      </c>
      <c r="L115" s="54">
        <f t="shared" si="11"/>
        <v>4.7260273972602738</v>
      </c>
      <c r="M115" s="54">
        <f t="shared" si="12"/>
        <v>1.0397260273972602</v>
      </c>
      <c r="N115" s="54">
        <f t="shared" si="7"/>
        <v>2.0652739726027396</v>
      </c>
      <c r="O115" s="54">
        <v>0.76738365408647835</v>
      </c>
      <c r="P115" s="56">
        <f t="shared" si="8"/>
        <v>3.1822394712608261E-2</v>
      </c>
    </row>
    <row r="116" spans="1:16" x14ac:dyDescent="0.2">
      <c r="A116" s="78">
        <f t="shared" si="13"/>
        <v>111</v>
      </c>
      <c r="B116" s="57" t="s">
        <v>608</v>
      </c>
      <c r="C116" s="57">
        <v>1561.8</v>
      </c>
      <c r="D116" s="57"/>
      <c r="E116" s="57"/>
      <c r="F116" s="57">
        <f t="shared" si="9"/>
        <v>1561.8</v>
      </c>
      <c r="G116" s="57">
        <v>23</v>
      </c>
      <c r="H116" s="57"/>
      <c r="I116" s="57"/>
      <c r="J116" s="57">
        <v>23</v>
      </c>
      <c r="K116" s="56">
        <f t="shared" si="10"/>
        <v>9.8458904109589036E-3</v>
      </c>
      <c r="L116" s="54">
        <f t="shared" si="11"/>
        <v>36.232876712328768</v>
      </c>
      <c r="M116" s="54">
        <f t="shared" si="12"/>
        <v>7.9712328767123291</v>
      </c>
      <c r="N116" s="54">
        <f t="shared" si="7"/>
        <v>15.833767123287672</v>
      </c>
      <c r="O116" s="54">
        <v>5.8832746813296675</v>
      </c>
      <c r="P116" s="56">
        <f t="shared" si="8"/>
        <v>4.2208446275872988E-2</v>
      </c>
    </row>
    <row r="117" spans="1:16" x14ac:dyDescent="0.2">
      <c r="A117" s="78">
        <f t="shared" si="13"/>
        <v>112</v>
      </c>
      <c r="B117" s="57" t="s">
        <v>610</v>
      </c>
      <c r="C117" s="57">
        <v>468.9</v>
      </c>
      <c r="D117" s="57"/>
      <c r="E117" s="57"/>
      <c r="F117" s="57">
        <f t="shared" si="9"/>
        <v>468.9</v>
      </c>
      <c r="G117" s="57">
        <v>9</v>
      </c>
      <c r="H117" s="57"/>
      <c r="I117" s="57"/>
      <c r="J117" s="57">
        <v>9</v>
      </c>
      <c r="K117" s="56">
        <f t="shared" si="10"/>
        <v>3.852739726027397E-3</v>
      </c>
      <c r="L117" s="54">
        <f t="shared" si="11"/>
        <v>14.17808219178082</v>
      </c>
      <c r="M117" s="54">
        <f t="shared" si="12"/>
        <v>3.1191780821917807</v>
      </c>
      <c r="N117" s="54">
        <f t="shared" si="7"/>
        <v>6.1958219178082183</v>
      </c>
      <c r="O117" s="54">
        <v>2.3021509622594349</v>
      </c>
      <c r="P117" s="56">
        <f t="shared" si="8"/>
        <v>5.5012226816038082E-2</v>
      </c>
    </row>
    <row r="118" spans="1:16" x14ac:dyDescent="0.2">
      <c r="A118" s="78">
        <f t="shared" si="13"/>
        <v>113</v>
      </c>
      <c r="B118" s="57" t="s">
        <v>611</v>
      </c>
      <c r="C118" s="57">
        <v>1267.5999999999999</v>
      </c>
      <c r="D118" s="57"/>
      <c r="E118" s="57">
        <v>90.9</v>
      </c>
      <c r="F118" s="57">
        <f t="shared" si="9"/>
        <v>1358.5</v>
      </c>
      <c r="G118" s="57">
        <v>16</v>
      </c>
      <c r="H118" s="57"/>
      <c r="I118" s="57"/>
      <c r="J118" s="57">
        <v>16</v>
      </c>
      <c r="K118" s="56">
        <f t="shared" si="10"/>
        <v>6.8493150684931503E-3</v>
      </c>
      <c r="L118" s="54">
        <f t="shared" si="11"/>
        <v>25.205479452054792</v>
      </c>
      <c r="M118" s="54">
        <f t="shared" si="12"/>
        <v>5.5452054794520542</v>
      </c>
      <c r="N118" s="54">
        <f t="shared" si="7"/>
        <v>11.014794520547945</v>
      </c>
      <c r="O118" s="54">
        <v>4.0927128217945512</v>
      </c>
      <c r="P118" s="56">
        <f t="shared" si="8"/>
        <v>3.3756490448177655E-2</v>
      </c>
    </row>
    <row r="119" spans="1:16" x14ac:dyDescent="0.2">
      <c r="A119" s="78">
        <f t="shared" si="13"/>
        <v>114</v>
      </c>
      <c r="B119" s="57" t="s">
        <v>612</v>
      </c>
      <c r="C119" s="57">
        <v>1398.4</v>
      </c>
      <c r="D119" s="57"/>
      <c r="E119" s="57"/>
      <c r="F119" s="57">
        <f t="shared" si="9"/>
        <v>1398.4</v>
      </c>
      <c r="G119" s="57">
        <v>8</v>
      </c>
      <c r="H119" s="57"/>
      <c r="I119" s="57"/>
      <c r="J119" s="57">
        <v>8</v>
      </c>
      <c r="K119" s="56">
        <f t="shared" si="10"/>
        <v>3.4246575342465752E-3</v>
      </c>
      <c r="L119" s="54">
        <f t="shared" si="11"/>
        <v>12.602739726027396</v>
      </c>
      <c r="M119" s="54">
        <f t="shared" si="12"/>
        <v>2.7726027397260271</v>
      </c>
      <c r="N119" s="54">
        <f t="shared" si="7"/>
        <v>5.5073972602739723</v>
      </c>
      <c r="O119" s="54">
        <v>2.0463564108972756</v>
      </c>
      <c r="P119" s="56">
        <f t="shared" si="8"/>
        <v>1.6396664857640637E-2</v>
      </c>
    </row>
    <row r="120" spans="1:16" x14ac:dyDescent="0.2">
      <c r="A120" s="78">
        <f t="shared" si="13"/>
        <v>115</v>
      </c>
      <c r="B120" s="57" t="s">
        <v>613</v>
      </c>
      <c r="C120" s="57">
        <v>270.39999999999998</v>
      </c>
      <c r="D120" s="57"/>
      <c r="E120" s="57"/>
      <c r="F120" s="57">
        <f t="shared" si="9"/>
        <v>270.39999999999998</v>
      </c>
      <c r="G120" s="57">
        <v>6</v>
      </c>
      <c r="H120" s="57"/>
      <c r="I120" s="57"/>
      <c r="J120" s="57">
        <v>6</v>
      </c>
      <c r="K120" s="56">
        <f t="shared" si="10"/>
        <v>2.5684931506849314E-3</v>
      </c>
      <c r="L120" s="54">
        <f t="shared" si="11"/>
        <v>9.4520547945205475</v>
      </c>
      <c r="M120" s="54">
        <f t="shared" si="12"/>
        <v>2.0794520547945203</v>
      </c>
      <c r="N120" s="54">
        <f t="shared" si="7"/>
        <v>4.1305479452054792</v>
      </c>
      <c r="O120" s="54">
        <v>1.5347673081729567</v>
      </c>
      <c r="P120" s="56">
        <f t="shared" si="8"/>
        <v>6.3597714876825084E-2</v>
      </c>
    </row>
    <row r="121" spans="1:16" x14ac:dyDescent="0.2">
      <c r="A121" s="78">
        <f t="shared" si="13"/>
        <v>116</v>
      </c>
      <c r="B121" s="57" t="s">
        <v>614</v>
      </c>
      <c r="C121" s="57">
        <v>450.5</v>
      </c>
      <c r="D121" s="57">
        <v>29.8</v>
      </c>
      <c r="E121" s="57"/>
      <c r="F121" s="57">
        <f t="shared" si="9"/>
        <v>480.3</v>
      </c>
      <c r="G121" s="57">
        <v>6</v>
      </c>
      <c r="H121" s="57"/>
      <c r="I121" s="57"/>
      <c r="J121" s="57">
        <v>6</v>
      </c>
      <c r="K121" s="56">
        <f t="shared" si="10"/>
        <v>2.5684931506849314E-3</v>
      </c>
      <c r="L121" s="54">
        <f t="shared" si="11"/>
        <v>9.4520547945205475</v>
      </c>
      <c r="M121" s="54">
        <f t="shared" si="12"/>
        <v>2.0794520547945203</v>
      </c>
      <c r="N121" s="54">
        <f t="shared" si="7"/>
        <v>4.1305479452054792</v>
      </c>
      <c r="O121" s="54">
        <v>1.5347673081729567</v>
      </c>
      <c r="P121" s="56">
        <f t="shared" si="8"/>
        <v>3.5804335004566944E-2</v>
      </c>
    </row>
    <row r="122" spans="1:16" x14ac:dyDescent="0.2">
      <c r="A122" s="78">
        <f t="shared" si="13"/>
        <v>117</v>
      </c>
      <c r="B122" s="57" t="s">
        <v>615</v>
      </c>
      <c r="C122" s="57">
        <v>830.9</v>
      </c>
      <c r="D122" s="57">
        <v>89.8</v>
      </c>
      <c r="E122" s="57"/>
      <c r="F122" s="57">
        <f t="shared" si="9"/>
        <v>920.69999999999993</v>
      </c>
      <c r="G122" s="57">
        <v>12</v>
      </c>
      <c r="H122" s="57">
        <v>1</v>
      </c>
      <c r="I122" s="57"/>
      <c r="J122" s="57">
        <v>13</v>
      </c>
      <c r="K122" s="56">
        <f t="shared" si="10"/>
        <v>5.5650684931506846E-3</v>
      </c>
      <c r="L122" s="54">
        <f t="shared" si="11"/>
        <v>20.479452054794521</v>
      </c>
      <c r="M122" s="54">
        <f t="shared" si="12"/>
        <v>4.5054794520547947</v>
      </c>
      <c r="N122" s="54">
        <f t="shared" si="7"/>
        <v>8.9495205479452054</v>
      </c>
      <c r="O122" s="54">
        <v>3.3253291677080732</v>
      </c>
      <c r="P122" s="56">
        <f t="shared" si="8"/>
        <v>4.046897059031454E-2</v>
      </c>
    </row>
    <row r="123" spans="1:16" x14ac:dyDescent="0.2">
      <c r="A123" s="78">
        <f t="shared" si="13"/>
        <v>118</v>
      </c>
      <c r="B123" s="57" t="s">
        <v>2120</v>
      </c>
      <c r="C123" s="79">
        <v>549.29999999999995</v>
      </c>
      <c r="D123" s="57">
        <v>73.599999999999994</v>
      </c>
      <c r="E123" s="57"/>
      <c r="F123" s="57">
        <f t="shared" si="9"/>
        <v>622.9</v>
      </c>
      <c r="G123" s="57">
        <v>6</v>
      </c>
      <c r="H123" s="57"/>
      <c r="I123" s="57"/>
      <c r="J123" s="57">
        <v>6</v>
      </c>
      <c r="K123" s="56">
        <f t="shared" si="10"/>
        <v>2.5684931506849314E-3</v>
      </c>
      <c r="L123" s="54">
        <f t="shared" si="11"/>
        <v>9.4520547945205475</v>
      </c>
      <c r="M123" s="54">
        <f t="shared" si="12"/>
        <v>2.0794520547945203</v>
      </c>
      <c r="N123" s="54">
        <f t="shared" si="7"/>
        <v>4.1305479452054792</v>
      </c>
      <c r="O123" s="54">
        <v>1.5347673081729567</v>
      </c>
      <c r="P123" s="56">
        <f t="shared" si="8"/>
        <v>2.7607677159565747E-2</v>
      </c>
    </row>
    <row r="124" spans="1:16" x14ac:dyDescent="0.2">
      <c r="A124" s="78">
        <f t="shared" si="13"/>
        <v>119</v>
      </c>
      <c r="B124" s="57" t="s">
        <v>2121</v>
      </c>
      <c r="C124" s="57">
        <v>473.9</v>
      </c>
      <c r="D124" s="57"/>
      <c r="E124" s="57"/>
      <c r="F124" s="57">
        <f t="shared" si="9"/>
        <v>473.9</v>
      </c>
      <c r="G124" s="57">
        <v>6</v>
      </c>
      <c r="H124" s="57"/>
      <c r="I124" s="57"/>
      <c r="J124" s="57">
        <v>6</v>
      </c>
      <c r="K124" s="56">
        <f t="shared" si="10"/>
        <v>2.5684931506849314E-3</v>
      </c>
      <c r="L124" s="54">
        <f t="shared" si="11"/>
        <v>9.4520547945205475</v>
      </c>
      <c r="M124" s="54">
        <f t="shared" si="12"/>
        <v>2.0794520547945203</v>
      </c>
      <c r="N124" s="54">
        <f t="shared" si="7"/>
        <v>4.1305479452054792</v>
      </c>
      <c r="O124" s="54">
        <v>1.5347673081729567</v>
      </c>
      <c r="P124" s="56">
        <f t="shared" si="8"/>
        <v>3.6287871075529658E-2</v>
      </c>
    </row>
    <row r="125" spans="1:16" x14ac:dyDescent="0.2">
      <c r="A125" s="78">
        <f t="shared" si="13"/>
        <v>120</v>
      </c>
      <c r="B125" s="57" t="s">
        <v>2122</v>
      </c>
      <c r="C125" s="57">
        <v>696.4</v>
      </c>
      <c r="D125" s="57">
        <v>43.5</v>
      </c>
      <c r="E125" s="57"/>
      <c r="F125" s="57">
        <f t="shared" si="9"/>
        <v>739.9</v>
      </c>
      <c r="G125" s="57">
        <v>13</v>
      </c>
      <c r="H125" s="57">
        <v>1</v>
      </c>
      <c r="I125" s="57"/>
      <c r="J125" s="57">
        <v>14</v>
      </c>
      <c r="K125" s="56">
        <f t="shared" si="10"/>
        <v>5.9931506849315065E-3</v>
      </c>
      <c r="L125" s="54">
        <f t="shared" si="11"/>
        <v>22.054794520547944</v>
      </c>
      <c r="M125" s="54">
        <f t="shared" si="12"/>
        <v>4.8520547945205479</v>
      </c>
      <c r="N125" s="54">
        <f t="shared" si="7"/>
        <v>9.6379452054794506</v>
      </c>
      <c r="O125" s="54">
        <v>3.5811237190702321</v>
      </c>
      <c r="P125" s="56">
        <f t="shared" si="8"/>
        <v>5.4231542424135928E-2</v>
      </c>
    </row>
    <row r="126" spans="1:16" x14ac:dyDescent="0.2">
      <c r="A126" s="78">
        <f t="shared" si="13"/>
        <v>121</v>
      </c>
      <c r="B126" s="57" t="s">
        <v>2123</v>
      </c>
      <c r="C126" s="57">
        <v>774.6</v>
      </c>
      <c r="D126" s="57">
        <v>49.5</v>
      </c>
      <c r="E126" s="57"/>
      <c r="F126" s="57">
        <f t="shared" si="9"/>
        <v>824.1</v>
      </c>
      <c r="G126" s="57">
        <v>11</v>
      </c>
      <c r="H126" s="57"/>
      <c r="I126" s="57"/>
      <c r="J126" s="57">
        <v>11</v>
      </c>
      <c r="K126" s="56">
        <f t="shared" si="10"/>
        <v>4.7089041095890408E-3</v>
      </c>
      <c r="L126" s="54">
        <f t="shared" si="11"/>
        <v>17.328767123287669</v>
      </c>
      <c r="M126" s="54">
        <f t="shared" si="12"/>
        <v>3.8123287671232871</v>
      </c>
      <c r="N126" s="54">
        <f t="shared" si="7"/>
        <v>7.5726712328767114</v>
      </c>
      <c r="O126" s="54">
        <v>2.8137400649837541</v>
      </c>
      <c r="P126" s="56">
        <f t="shared" si="8"/>
        <v>3.8256895022778084E-2</v>
      </c>
    </row>
    <row r="127" spans="1:16" x14ac:dyDescent="0.2">
      <c r="A127" s="78">
        <f t="shared" si="13"/>
        <v>122</v>
      </c>
      <c r="B127" s="57" t="s">
        <v>2124</v>
      </c>
      <c r="C127" s="57">
        <v>360</v>
      </c>
      <c r="D127" s="57"/>
      <c r="E127" s="57"/>
      <c r="F127" s="57">
        <f t="shared" si="9"/>
        <v>360</v>
      </c>
      <c r="G127" s="57">
        <v>7</v>
      </c>
      <c r="H127" s="57"/>
      <c r="I127" s="57"/>
      <c r="J127" s="57">
        <v>7</v>
      </c>
      <c r="K127" s="56">
        <f t="shared" si="10"/>
        <v>2.9965753424657533E-3</v>
      </c>
      <c r="L127" s="54">
        <f t="shared" si="11"/>
        <v>11.027397260273972</v>
      </c>
      <c r="M127" s="54">
        <f t="shared" si="12"/>
        <v>2.4260273972602739</v>
      </c>
      <c r="N127" s="54">
        <f t="shared" si="7"/>
        <v>4.8189726027397253</v>
      </c>
      <c r="O127" s="54">
        <v>1.790561859535116</v>
      </c>
      <c r="P127" s="56">
        <f t="shared" si="8"/>
        <v>5.5730441999469686E-2</v>
      </c>
    </row>
    <row r="128" spans="1:16" x14ac:dyDescent="0.2">
      <c r="A128" s="78">
        <f t="shared" si="13"/>
        <v>123</v>
      </c>
      <c r="B128" s="57" t="s">
        <v>2125</v>
      </c>
      <c r="C128" s="57">
        <v>304.8</v>
      </c>
      <c r="D128" s="57"/>
      <c r="E128" s="57"/>
      <c r="F128" s="57">
        <f t="shared" si="9"/>
        <v>304.8</v>
      </c>
      <c r="G128" s="57">
        <v>5</v>
      </c>
      <c r="H128" s="57"/>
      <c r="I128" s="57"/>
      <c r="J128" s="57">
        <v>5</v>
      </c>
      <c r="K128" s="56">
        <f t="shared" si="10"/>
        <v>2.1404109589041095E-3</v>
      </c>
      <c r="L128" s="54">
        <f t="shared" si="11"/>
        <v>7.8767123287671232</v>
      </c>
      <c r="M128" s="54">
        <f t="shared" si="12"/>
        <v>1.7328767123287672</v>
      </c>
      <c r="N128" s="54">
        <f t="shared" si="7"/>
        <v>3.4421232876712327</v>
      </c>
      <c r="O128" s="54">
        <v>1.2789727568107974</v>
      </c>
      <c r="P128" s="56">
        <f t="shared" si="8"/>
        <v>4.7016683351633594E-2</v>
      </c>
    </row>
    <row r="129" spans="1:16" x14ac:dyDescent="0.2">
      <c r="A129" s="78">
        <f t="shared" si="13"/>
        <v>124</v>
      </c>
      <c r="B129" s="57" t="s">
        <v>2126</v>
      </c>
      <c r="C129" s="57">
        <v>821.7</v>
      </c>
      <c r="D129" s="57"/>
      <c r="E129" s="57"/>
      <c r="F129" s="57">
        <f t="shared" si="9"/>
        <v>821.7</v>
      </c>
      <c r="G129" s="57">
        <v>8</v>
      </c>
      <c r="H129" s="57"/>
      <c r="I129" s="57"/>
      <c r="J129" s="57">
        <v>8</v>
      </c>
      <c r="K129" s="56">
        <f t="shared" si="10"/>
        <v>3.4246575342465752E-3</v>
      </c>
      <c r="L129" s="54">
        <f t="shared" si="11"/>
        <v>12.602739726027396</v>
      </c>
      <c r="M129" s="54">
        <f t="shared" si="12"/>
        <v>2.7726027397260271</v>
      </c>
      <c r="N129" s="54">
        <f t="shared" si="7"/>
        <v>5.5073972602739723</v>
      </c>
      <c r="O129" s="54">
        <v>2.0463564108972756</v>
      </c>
      <c r="P129" s="56">
        <f t="shared" si="8"/>
        <v>2.7904461648928645E-2</v>
      </c>
    </row>
    <row r="130" spans="1:16" x14ac:dyDescent="0.2">
      <c r="A130" s="78">
        <f t="shared" si="13"/>
        <v>125</v>
      </c>
      <c r="B130" s="57" t="s">
        <v>2127</v>
      </c>
      <c r="C130" s="57">
        <v>834.7</v>
      </c>
      <c r="D130" s="57"/>
      <c r="E130" s="57"/>
      <c r="F130" s="57">
        <f t="shared" si="9"/>
        <v>834.7</v>
      </c>
      <c r="G130" s="57">
        <v>13</v>
      </c>
      <c r="H130" s="57"/>
      <c r="I130" s="57"/>
      <c r="J130" s="57">
        <v>13</v>
      </c>
      <c r="K130" s="56">
        <f t="shared" si="10"/>
        <v>5.5650684931506846E-3</v>
      </c>
      <c r="L130" s="54">
        <f t="shared" si="11"/>
        <v>20.479452054794521</v>
      </c>
      <c r="M130" s="54">
        <f t="shared" si="12"/>
        <v>4.5054794520547947</v>
      </c>
      <c r="N130" s="54">
        <f t="shared" si="7"/>
        <v>8.9495205479452054</v>
      </c>
      <c r="O130" s="54">
        <v>3.3253291677080732</v>
      </c>
      <c r="P130" s="56">
        <f t="shared" si="8"/>
        <v>4.4638530277348265E-2</v>
      </c>
    </row>
    <row r="131" spans="1:16" x14ac:dyDescent="0.2">
      <c r="A131" s="78">
        <f t="shared" si="13"/>
        <v>126</v>
      </c>
      <c r="B131" s="57" t="s">
        <v>2128</v>
      </c>
      <c r="C131" s="57">
        <v>321.8</v>
      </c>
      <c r="D131" s="57"/>
      <c r="E131" s="57"/>
      <c r="F131" s="57">
        <f t="shared" si="9"/>
        <v>321.8</v>
      </c>
      <c r="G131" s="57">
        <v>4</v>
      </c>
      <c r="H131" s="57"/>
      <c r="I131" s="57"/>
      <c r="J131" s="57">
        <v>4</v>
      </c>
      <c r="K131" s="56">
        <f t="shared" si="10"/>
        <v>1.7123287671232876E-3</v>
      </c>
      <c r="L131" s="54">
        <f t="shared" si="11"/>
        <v>6.3013698630136981</v>
      </c>
      <c r="M131" s="54">
        <f t="shared" si="12"/>
        <v>1.3863013698630136</v>
      </c>
      <c r="N131" s="54">
        <f t="shared" si="7"/>
        <v>2.7536986301369861</v>
      </c>
      <c r="O131" s="54">
        <v>1.0231782054486378</v>
      </c>
      <c r="P131" s="56">
        <f t="shared" si="8"/>
        <v>3.5626314693792217E-2</v>
      </c>
    </row>
    <row r="132" spans="1:16" x14ac:dyDescent="0.2">
      <c r="A132" s="78">
        <f t="shared" si="13"/>
        <v>127</v>
      </c>
      <c r="B132" s="57" t="s">
        <v>2129</v>
      </c>
      <c r="C132" s="57">
        <v>427</v>
      </c>
      <c r="D132" s="57"/>
      <c r="E132" s="57"/>
      <c r="F132" s="57">
        <f t="shared" si="9"/>
        <v>427</v>
      </c>
      <c r="G132" s="57">
        <v>3</v>
      </c>
      <c r="H132" s="57"/>
      <c r="I132" s="57"/>
      <c r="J132" s="57">
        <v>3</v>
      </c>
      <c r="K132" s="56">
        <f t="shared" si="10"/>
        <v>1.2842465753424657E-3</v>
      </c>
      <c r="L132" s="54">
        <f t="shared" si="11"/>
        <v>4.7260273972602738</v>
      </c>
      <c r="M132" s="54">
        <f t="shared" si="12"/>
        <v>1.0397260273972602</v>
      </c>
      <c r="N132" s="54">
        <f t="shared" si="7"/>
        <v>2.0652739726027396</v>
      </c>
      <c r="O132" s="54">
        <v>0.76738365408647835</v>
      </c>
      <c r="P132" s="56">
        <f t="shared" si="8"/>
        <v>2.0136794031257028E-2</v>
      </c>
    </row>
    <row r="133" spans="1:16" x14ac:dyDescent="0.2">
      <c r="A133" s="78">
        <f t="shared" si="13"/>
        <v>128</v>
      </c>
      <c r="B133" s="57" t="s">
        <v>2130</v>
      </c>
      <c r="C133" s="57">
        <v>546.1</v>
      </c>
      <c r="D133" s="57"/>
      <c r="E133" s="57"/>
      <c r="F133" s="57">
        <f t="shared" ref="F133:F315" si="14">C133+D133+E133</f>
        <v>546.1</v>
      </c>
      <c r="G133" s="57">
        <v>7</v>
      </c>
      <c r="H133" s="57"/>
      <c r="I133" s="57"/>
      <c r="J133" s="57">
        <v>7</v>
      </c>
      <c r="K133" s="56">
        <f t="shared" si="10"/>
        <v>2.9965753424657533E-3</v>
      </c>
      <c r="L133" s="54">
        <f t="shared" si="11"/>
        <v>11.027397260273972</v>
      </c>
      <c r="M133" s="54">
        <f t="shared" ref="M133:M194" si="15">L133*0.22</f>
        <v>2.4260273972602739</v>
      </c>
      <c r="N133" s="54">
        <f t="shared" si="7"/>
        <v>4.8189726027397253</v>
      </c>
      <c r="O133" s="54">
        <v>1.790561859535116</v>
      </c>
      <c r="P133" s="56">
        <f t="shared" si="8"/>
        <v>3.673861768871834E-2</v>
      </c>
    </row>
    <row r="134" spans="1:16" x14ac:dyDescent="0.2">
      <c r="A134" s="78">
        <f t="shared" si="13"/>
        <v>129</v>
      </c>
      <c r="B134" s="57" t="s">
        <v>2131</v>
      </c>
      <c r="C134" s="57">
        <v>912.32</v>
      </c>
      <c r="D134" s="57">
        <v>50</v>
      </c>
      <c r="E134" s="57"/>
      <c r="F134" s="57">
        <f t="shared" si="14"/>
        <v>962.32</v>
      </c>
      <c r="G134" s="57">
        <v>20</v>
      </c>
      <c r="H134" s="57">
        <v>1</v>
      </c>
      <c r="I134" s="57"/>
      <c r="J134" s="57">
        <v>21</v>
      </c>
      <c r="K134" s="56">
        <f t="shared" si="10"/>
        <v>8.9897260273972598E-3</v>
      </c>
      <c r="L134" s="54">
        <f t="shared" si="11"/>
        <v>33.082191780821915</v>
      </c>
      <c r="M134" s="54">
        <f t="shared" si="15"/>
        <v>7.2780821917808218</v>
      </c>
      <c r="N134" s="54">
        <f t="shared" ref="N134:N197" si="16">L134*0.437</f>
        <v>14.456917808219178</v>
      </c>
      <c r="O134" s="54">
        <v>5.3716855786053479</v>
      </c>
      <c r="P134" s="56">
        <f t="shared" ref="P134:P197" si="17">(L134+M134+N134+O134)/F134</f>
        <v>6.2545595393868211E-2</v>
      </c>
    </row>
    <row r="135" spans="1:16" x14ac:dyDescent="0.2">
      <c r="A135" s="78">
        <f t="shared" si="13"/>
        <v>130</v>
      </c>
      <c r="B135" s="57" t="s">
        <v>2132</v>
      </c>
      <c r="C135" s="57">
        <v>1925.1</v>
      </c>
      <c r="D135" s="57"/>
      <c r="E135" s="57"/>
      <c r="F135" s="57">
        <f t="shared" si="14"/>
        <v>1925.1</v>
      </c>
      <c r="G135" s="57">
        <v>26</v>
      </c>
      <c r="H135" s="57"/>
      <c r="I135" s="57"/>
      <c r="J135" s="57">
        <v>26</v>
      </c>
      <c r="K135" s="56">
        <f t="shared" ref="K135:K198" si="18">2/4672*J135</f>
        <v>1.1130136986301369E-2</v>
      </c>
      <c r="L135" s="54">
        <f t="shared" ref="L135:L198" si="19">K135*3680</f>
        <v>40.958904109589042</v>
      </c>
      <c r="M135" s="54">
        <f t="shared" si="15"/>
        <v>9.0109589041095894</v>
      </c>
      <c r="N135" s="54">
        <f t="shared" si="16"/>
        <v>17.899041095890411</v>
      </c>
      <c r="O135" s="54">
        <v>6.6506583354161464</v>
      </c>
      <c r="P135" s="56">
        <f t="shared" si="17"/>
        <v>3.8709450129866083E-2</v>
      </c>
    </row>
    <row r="136" spans="1:16" x14ac:dyDescent="0.2">
      <c r="A136" s="78">
        <f t="shared" ref="A136:A199" si="20">A135+1</f>
        <v>131</v>
      </c>
      <c r="B136" s="57" t="s">
        <v>2133</v>
      </c>
      <c r="C136" s="57">
        <v>770.9</v>
      </c>
      <c r="D136" s="57"/>
      <c r="E136" s="57"/>
      <c r="F136" s="57">
        <f t="shared" si="14"/>
        <v>770.9</v>
      </c>
      <c r="G136" s="57">
        <v>16</v>
      </c>
      <c r="H136" s="57"/>
      <c r="I136" s="57"/>
      <c r="J136" s="57">
        <v>16</v>
      </c>
      <c r="K136" s="56">
        <f t="shared" si="18"/>
        <v>6.8493150684931503E-3</v>
      </c>
      <c r="L136" s="54">
        <f t="shared" si="19"/>
        <v>25.205479452054792</v>
      </c>
      <c r="M136" s="54">
        <f t="shared" si="15"/>
        <v>5.5452054794520542</v>
      </c>
      <c r="N136" s="54">
        <f t="shared" si="16"/>
        <v>11.014794520547945</v>
      </c>
      <c r="O136" s="54">
        <v>4.0927128217945512</v>
      </c>
      <c r="P136" s="56">
        <f t="shared" si="17"/>
        <v>5.9486564111881364E-2</v>
      </c>
    </row>
    <row r="137" spans="1:16" x14ac:dyDescent="0.2">
      <c r="A137" s="78">
        <f t="shared" si="20"/>
        <v>132</v>
      </c>
      <c r="B137" s="57" t="s">
        <v>2134</v>
      </c>
      <c r="C137" s="57">
        <v>1461.8</v>
      </c>
      <c r="D137" s="57">
        <v>44.9</v>
      </c>
      <c r="E137" s="57"/>
      <c r="F137" s="57">
        <f t="shared" si="14"/>
        <v>1506.7</v>
      </c>
      <c r="G137" s="57">
        <v>15</v>
      </c>
      <c r="H137" s="57">
        <v>1</v>
      </c>
      <c r="I137" s="57"/>
      <c r="J137" s="57">
        <v>16</v>
      </c>
      <c r="K137" s="56">
        <f t="shared" si="18"/>
        <v>6.8493150684931503E-3</v>
      </c>
      <c r="L137" s="54">
        <f t="shared" si="19"/>
        <v>25.205479452054792</v>
      </c>
      <c r="M137" s="54">
        <f t="shared" si="15"/>
        <v>5.5452054794520542</v>
      </c>
      <c r="N137" s="54">
        <f t="shared" si="16"/>
        <v>11.014794520547945</v>
      </c>
      <c r="O137" s="54">
        <v>4.0927128217945512</v>
      </c>
      <c r="P137" s="56">
        <f t="shared" si="17"/>
        <v>3.0436179912291323E-2</v>
      </c>
    </row>
    <row r="138" spans="1:16" x14ac:dyDescent="0.2">
      <c r="A138" s="78">
        <f t="shared" si="20"/>
        <v>133</v>
      </c>
      <c r="B138" s="57" t="s">
        <v>2135</v>
      </c>
      <c r="C138" s="57">
        <v>583.6</v>
      </c>
      <c r="D138" s="57"/>
      <c r="E138" s="57"/>
      <c r="F138" s="57">
        <f t="shared" si="14"/>
        <v>583.6</v>
      </c>
      <c r="G138" s="57">
        <v>9</v>
      </c>
      <c r="H138" s="57">
        <v>2</v>
      </c>
      <c r="I138" s="57"/>
      <c r="J138" s="57">
        <v>11</v>
      </c>
      <c r="K138" s="56">
        <f t="shared" si="18"/>
        <v>4.7089041095890408E-3</v>
      </c>
      <c r="L138" s="54">
        <f t="shared" si="19"/>
        <v>17.328767123287669</v>
      </c>
      <c r="M138" s="54">
        <f t="shared" si="15"/>
        <v>3.8123287671232871</v>
      </c>
      <c r="N138" s="54">
        <f t="shared" si="16"/>
        <v>7.5726712328767114</v>
      </c>
      <c r="O138" s="54">
        <v>2.8137400649837541</v>
      </c>
      <c r="P138" s="56">
        <f t="shared" si="17"/>
        <v>5.4022459198545959E-2</v>
      </c>
    </row>
    <row r="139" spans="1:16" x14ac:dyDescent="0.2">
      <c r="A139" s="78">
        <f t="shared" si="20"/>
        <v>134</v>
      </c>
      <c r="B139" s="57" t="s">
        <v>2136</v>
      </c>
      <c r="C139" s="57">
        <v>399.2</v>
      </c>
      <c r="D139" s="57"/>
      <c r="E139" s="57"/>
      <c r="F139" s="57">
        <f t="shared" si="14"/>
        <v>399.2</v>
      </c>
      <c r="G139" s="57">
        <v>7</v>
      </c>
      <c r="H139" s="57"/>
      <c r="I139" s="57"/>
      <c r="J139" s="57">
        <v>7</v>
      </c>
      <c r="K139" s="56">
        <f t="shared" si="18"/>
        <v>2.9965753424657533E-3</v>
      </c>
      <c r="L139" s="54">
        <f t="shared" si="19"/>
        <v>11.027397260273972</v>
      </c>
      <c r="M139" s="54">
        <f t="shared" si="15"/>
        <v>2.4260273972602739</v>
      </c>
      <c r="N139" s="54">
        <f t="shared" si="16"/>
        <v>4.8189726027397253</v>
      </c>
      <c r="O139" s="54">
        <v>1.790561859535116</v>
      </c>
      <c r="P139" s="56">
        <f t="shared" si="17"/>
        <v>5.0257913626776271E-2</v>
      </c>
    </row>
    <row r="140" spans="1:16" x14ac:dyDescent="0.2">
      <c r="A140" s="78">
        <f t="shared" si="20"/>
        <v>135</v>
      </c>
      <c r="B140" s="57" t="s">
        <v>2137</v>
      </c>
      <c r="C140" s="57">
        <v>408.5</v>
      </c>
      <c r="D140" s="57"/>
      <c r="E140" s="57">
        <v>16.100000000000001</v>
      </c>
      <c r="F140" s="57">
        <f t="shared" si="14"/>
        <v>424.6</v>
      </c>
      <c r="G140" s="57">
        <v>7</v>
      </c>
      <c r="H140" s="57"/>
      <c r="I140" s="57"/>
      <c r="J140" s="57">
        <v>7</v>
      </c>
      <c r="K140" s="56">
        <f t="shared" si="18"/>
        <v>2.9965753424657533E-3</v>
      </c>
      <c r="L140" s="54">
        <f t="shared" si="19"/>
        <v>11.027397260273972</v>
      </c>
      <c r="M140" s="54">
        <f t="shared" si="15"/>
        <v>2.4260273972602739</v>
      </c>
      <c r="N140" s="54">
        <f t="shared" si="16"/>
        <v>4.8189726027397253</v>
      </c>
      <c r="O140" s="54">
        <v>1.790561859535116</v>
      </c>
      <c r="P140" s="56">
        <f t="shared" si="17"/>
        <v>4.7251434573266804E-2</v>
      </c>
    </row>
    <row r="141" spans="1:16" x14ac:dyDescent="0.2">
      <c r="A141" s="78">
        <f t="shared" si="20"/>
        <v>136</v>
      </c>
      <c r="B141" s="57" t="s">
        <v>2138</v>
      </c>
      <c r="C141" s="57">
        <v>744</v>
      </c>
      <c r="D141" s="57"/>
      <c r="E141" s="57">
        <v>108.9</v>
      </c>
      <c r="F141" s="57">
        <f t="shared" si="14"/>
        <v>852.9</v>
      </c>
      <c r="G141" s="57">
        <v>9</v>
      </c>
      <c r="H141" s="57"/>
      <c r="I141" s="57">
        <v>1</v>
      </c>
      <c r="J141" s="57">
        <v>10</v>
      </c>
      <c r="K141" s="56">
        <f t="shared" si="18"/>
        <v>4.2808219178082189E-3</v>
      </c>
      <c r="L141" s="54">
        <f t="shared" si="19"/>
        <v>15.753424657534246</v>
      </c>
      <c r="M141" s="54">
        <f t="shared" si="15"/>
        <v>3.4657534246575343</v>
      </c>
      <c r="N141" s="54">
        <f t="shared" si="16"/>
        <v>6.8842465753424653</v>
      </c>
      <c r="O141" s="54">
        <v>2.5579455136215947</v>
      </c>
      <c r="P141" s="56">
        <f t="shared" si="17"/>
        <v>3.3604608009327991E-2</v>
      </c>
    </row>
    <row r="142" spans="1:16" x14ac:dyDescent="0.2">
      <c r="A142" s="78">
        <f t="shared" si="20"/>
        <v>137</v>
      </c>
      <c r="B142" s="57" t="s">
        <v>2139</v>
      </c>
      <c r="C142" s="57">
        <v>226.1</v>
      </c>
      <c r="D142" s="57"/>
      <c r="E142" s="57"/>
      <c r="F142" s="57">
        <f t="shared" si="14"/>
        <v>226.1</v>
      </c>
      <c r="G142" s="57">
        <v>4</v>
      </c>
      <c r="H142" s="57"/>
      <c r="I142" s="57"/>
      <c r="J142" s="57">
        <v>4</v>
      </c>
      <c r="K142" s="56">
        <f t="shared" si="18"/>
        <v>1.7123287671232876E-3</v>
      </c>
      <c r="L142" s="54">
        <f t="shared" si="19"/>
        <v>6.3013698630136981</v>
      </c>
      <c r="M142" s="54">
        <f t="shared" si="15"/>
        <v>1.3863013698630136</v>
      </c>
      <c r="N142" s="54">
        <f t="shared" si="16"/>
        <v>2.7536986301369861</v>
      </c>
      <c r="O142" s="54">
        <v>1.0231782054486378</v>
      </c>
      <c r="P142" s="56">
        <f t="shared" si="17"/>
        <v>5.0705652669006347E-2</v>
      </c>
    </row>
    <row r="143" spans="1:16" x14ac:dyDescent="0.2">
      <c r="A143" s="78">
        <f t="shared" si="20"/>
        <v>138</v>
      </c>
      <c r="B143" s="57" t="s">
        <v>2140</v>
      </c>
      <c r="C143" s="57">
        <v>481.6</v>
      </c>
      <c r="D143" s="57">
        <v>222</v>
      </c>
      <c r="E143" s="57"/>
      <c r="F143" s="57">
        <f t="shared" si="14"/>
        <v>703.6</v>
      </c>
      <c r="G143" s="57">
        <v>7</v>
      </c>
      <c r="H143" s="57">
        <v>1</v>
      </c>
      <c r="I143" s="57"/>
      <c r="J143" s="57">
        <v>8</v>
      </c>
      <c r="K143" s="56">
        <f t="shared" si="18"/>
        <v>3.4246575342465752E-3</v>
      </c>
      <c r="L143" s="54">
        <f t="shared" si="19"/>
        <v>12.602739726027396</v>
      </c>
      <c r="M143" s="54">
        <f t="shared" si="15"/>
        <v>2.7726027397260271</v>
      </c>
      <c r="N143" s="54">
        <f t="shared" si="16"/>
        <v>5.5073972602739723</v>
      </c>
      <c r="O143" s="54">
        <v>2.0463564108972756</v>
      </c>
      <c r="P143" s="56">
        <f t="shared" si="17"/>
        <v>3.2588254884770705E-2</v>
      </c>
    </row>
    <row r="144" spans="1:16" x14ac:dyDescent="0.2">
      <c r="A144" s="78">
        <f t="shared" si="20"/>
        <v>139</v>
      </c>
      <c r="B144" s="57" t="s">
        <v>2141</v>
      </c>
      <c r="C144" s="57">
        <v>280.5</v>
      </c>
      <c r="D144" s="57">
        <v>98.9</v>
      </c>
      <c r="E144" s="57"/>
      <c r="F144" s="57">
        <f t="shared" si="14"/>
        <v>379.4</v>
      </c>
      <c r="G144" s="57">
        <v>4</v>
      </c>
      <c r="H144" s="57"/>
      <c r="I144" s="57"/>
      <c r="J144" s="57">
        <v>4</v>
      </c>
      <c r="K144" s="56">
        <f t="shared" si="18"/>
        <v>1.7123287671232876E-3</v>
      </c>
      <c r="L144" s="54">
        <f t="shared" si="19"/>
        <v>6.3013698630136981</v>
      </c>
      <c r="M144" s="54">
        <f t="shared" si="15"/>
        <v>1.3863013698630136</v>
      </c>
      <c r="N144" s="54">
        <f t="shared" si="16"/>
        <v>2.7536986301369861</v>
      </c>
      <c r="O144" s="54">
        <v>1.0231782054486378</v>
      </c>
      <c r="P144" s="56">
        <f t="shared" si="17"/>
        <v>3.0217575299057289E-2</v>
      </c>
    </row>
    <row r="145" spans="1:16" x14ac:dyDescent="0.2">
      <c r="A145" s="78">
        <f t="shared" si="20"/>
        <v>140</v>
      </c>
      <c r="B145" s="57" t="s">
        <v>2142</v>
      </c>
      <c r="C145" s="57">
        <v>206.6</v>
      </c>
      <c r="D145" s="57"/>
      <c r="E145" s="57">
        <v>28</v>
      </c>
      <c r="F145" s="57">
        <f t="shared" si="14"/>
        <v>234.6</v>
      </c>
      <c r="G145" s="57">
        <v>2</v>
      </c>
      <c r="H145" s="57"/>
      <c r="I145" s="57"/>
      <c r="J145" s="57">
        <v>2</v>
      </c>
      <c r="K145" s="56">
        <f t="shared" si="18"/>
        <v>8.5616438356164379E-4</v>
      </c>
      <c r="L145" s="54">
        <f t="shared" si="19"/>
        <v>3.150684931506849</v>
      </c>
      <c r="M145" s="54">
        <f t="shared" si="15"/>
        <v>0.69315068493150678</v>
      </c>
      <c r="N145" s="54">
        <f t="shared" si="16"/>
        <v>1.3768493150684931</v>
      </c>
      <c r="O145" s="54">
        <v>0.5115891027243189</v>
      </c>
      <c r="P145" s="56">
        <f t="shared" si="17"/>
        <v>2.4434245670209583E-2</v>
      </c>
    </row>
    <row r="146" spans="1:16" x14ac:dyDescent="0.2">
      <c r="A146" s="78">
        <f t="shared" si="20"/>
        <v>141</v>
      </c>
      <c r="B146" s="57" t="s">
        <v>2143</v>
      </c>
      <c r="C146" s="57">
        <v>230.6</v>
      </c>
      <c r="D146" s="57"/>
      <c r="E146" s="57"/>
      <c r="F146" s="57">
        <f t="shared" si="14"/>
        <v>230.6</v>
      </c>
      <c r="G146" s="57">
        <v>4</v>
      </c>
      <c r="H146" s="57"/>
      <c r="I146" s="57"/>
      <c r="J146" s="57">
        <v>4</v>
      </c>
      <c r="K146" s="56">
        <f t="shared" si="18"/>
        <v>1.7123287671232876E-3</v>
      </c>
      <c r="L146" s="54">
        <f t="shared" si="19"/>
        <v>6.3013698630136981</v>
      </c>
      <c r="M146" s="54">
        <f t="shared" si="15"/>
        <v>1.3863013698630136</v>
      </c>
      <c r="N146" s="54">
        <f t="shared" si="16"/>
        <v>2.7536986301369861</v>
      </c>
      <c r="O146" s="54">
        <v>1.0231782054486378</v>
      </c>
      <c r="P146" s="56">
        <f t="shared" si="17"/>
        <v>4.9716166819004058E-2</v>
      </c>
    </row>
    <row r="147" spans="1:16" x14ac:dyDescent="0.2">
      <c r="A147" s="78">
        <f t="shared" si="20"/>
        <v>142</v>
      </c>
      <c r="B147" s="57" t="s">
        <v>2144</v>
      </c>
      <c r="C147" s="57">
        <v>305.60000000000002</v>
      </c>
      <c r="D147" s="57"/>
      <c r="E147" s="57">
        <v>165.3</v>
      </c>
      <c r="F147" s="57">
        <f t="shared" si="14"/>
        <v>470.90000000000003</v>
      </c>
      <c r="G147" s="57">
        <v>4</v>
      </c>
      <c r="H147" s="57"/>
      <c r="I147" s="57"/>
      <c r="J147" s="57">
        <v>4</v>
      </c>
      <c r="K147" s="56">
        <f t="shared" si="18"/>
        <v>1.7123287671232876E-3</v>
      </c>
      <c r="L147" s="54">
        <f t="shared" si="19"/>
        <v>6.3013698630136981</v>
      </c>
      <c r="M147" s="54">
        <f t="shared" si="15"/>
        <v>1.3863013698630136</v>
      </c>
      <c r="N147" s="54">
        <f t="shared" si="16"/>
        <v>2.7536986301369861</v>
      </c>
      <c r="O147" s="54">
        <v>1.0231782054486378</v>
      </c>
      <c r="P147" s="56">
        <f t="shared" si="17"/>
        <v>2.4346035397031927E-2</v>
      </c>
    </row>
    <row r="148" spans="1:16" x14ac:dyDescent="0.2">
      <c r="A148" s="78">
        <f t="shared" si="20"/>
        <v>143</v>
      </c>
      <c r="B148" s="57" t="s">
        <v>2145</v>
      </c>
      <c r="C148" s="80">
        <v>2174.8000000000002</v>
      </c>
      <c r="D148" s="57"/>
      <c r="E148" s="57">
        <v>163.69999999999999</v>
      </c>
      <c r="F148" s="57">
        <f t="shared" si="14"/>
        <v>2338.5</v>
      </c>
      <c r="G148" s="57">
        <v>46</v>
      </c>
      <c r="H148" s="57"/>
      <c r="I148" s="57"/>
      <c r="J148" s="57">
        <v>46</v>
      </c>
      <c r="K148" s="56">
        <f t="shared" si="18"/>
        <v>1.9691780821917807E-2</v>
      </c>
      <c r="L148" s="54">
        <f t="shared" si="19"/>
        <v>72.465753424657535</v>
      </c>
      <c r="M148" s="54">
        <f t="shared" si="15"/>
        <v>15.942465753424658</v>
      </c>
      <c r="N148" s="54">
        <f t="shared" si="16"/>
        <v>31.667534246575343</v>
      </c>
      <c r="O148" s="54">
        <v>11.766549362659335</v>
      </c>
      <c r="P148" s="56">
        <f t="shared" si="17"/>
        <v>5.6379004826733747E-2</v>
      </c>
    </row>
    <row r="149" spans="1:16" x14ac:dyDescent="0.2">
      <c r="A149" s="78">
        <f t="shared" si="20"/>
        <v>144</v>
      </c>
      <c r="B149" s="57" t="s">
        <v>2146</v>
      </c>
      <c r="C149" s="80">
        <v>308.60000000000002</v>
      </c>
      <c r="D149" s="57"/>
      <c r="E149" s="57"/>
      <c r="F149" s="57">
        <f t="shared" si="14"/>
        <v>308.60000000000002</v>
      </c>
      <c r="G149" s="57">
        <v>6</v>
      </c>
      <c r="H149" s="57"/>
      <c r="I149" s="57"/>
      <c r="J149" s="57">
        <v>6</v>
      </c>
      <c r="K149" s="56">
        <f t="shared" si="18"/>
        <v>2.5684931506849314E-3</v>
      </c>
      <c r="L149" s="54">
        <f t="shared" si="19"/>
        <v>9.4520547945205475</v>
      </c>
      <c r="M149" s="54">
        <f t="shared" si="15"/>
        <v>2.0794520547945203</v>
      </c>
      <c r="N149" s="54">
        <f t="shared" si="16"/>
        <v>4.1305479452054792</v>
      </c>
      <c r="O149" s="54">
        <v>1.5347673081729567</v>
      </c>
      <c r="P149" s="56">
        <f t="shared" si="17"/>
        <v>5.5725282251113097E-2</v>
      </c>
    </row>
    <row r="150" spans="1:16" x14ac:dyDescent="0.2">
      <c r="A150" s="78">
        <f t="shared" si="20"/>
        <v>145</v>
      </c>
      <c r="B150" s="57" t="s">
        <v>2147</v>
      </c>
      <c r="C150" s="57">
        <v>441.9</v>
      </c>
      <c r="D150" s="57"/>
      <c r="E150" s="57"/>
      <c r="F150" s="57">
        <f t="shared" si="14"/>
        <v>441.9</v>
      </c>
      <c r="G150" s="57">
        <v>5</v>
      </c>
      <c r="H150" s="57"/>
      <c r="I150" s="57"/>
      <c r="J150" s="57">
        <v>5</v>
      </c>
      <c r="K150" s="56">
        <f t="shared" si="18"/>
        <v>2.1404109589041095E-3</v>
      </c>
      <c r="L150" s="54">
        <f t="shared" si="19"/>
        <v>7.8767123287671232</v>
      </c>
      <c r="M150" s="54">
        <f t="shared" si="15"/>
        <v>1.7328767123287672</v>
      </c>
      <c r="N150" s="54">
        <f t="shared" si="16"/>
        <v>3.4421232876712327</v>
      </c>
      <c r="O150" s="54">
        <v>1.2789727568107974</v>
      </c>
      <c r="P150" s="56">
        <f t="shared" si="17"/>
        <v>3.2429701483543613E-2</v>
      </c>
    </row>
    <row r="151" spans="1:16" x14ac:dyDescent="0.2">
      <c r="A151" s="78">
        <f t="shared" si="20"/>
        <v>146</v>
      </c>
      <c r="B151" s="57" t="s">
        <v>2148</v>
      </c>
      <c r="C151" s="57">
        <v>358</v>
      </c>
      <c r="D151" s="57"/>
      <c r="E151" s="57"/>
      <c r="F151" s="57">
        <f t="shared" si="14"/>
        <v>358</v>
      </c>
      <c r="G151" s="57">
        <v>7</v>
      </c>
      <c r="H151" s="57"/>
      <c r="I151" s="57"/>
      <c r="J151" s="57">
        <v>7</v>
      </c>
      <c r="K151" s="56">
        <f t="shared" si="18"/>
        <v>2.9965753424657533E-3</v>
      </c>
      <c r="L151" s="54">
        <f t="shared" si="19"/>
        <v>11.027397260273972</v>
      </c>
      <c r="M151" s="54">
        <f t="shared" si="15"/>
        <v>2.4260273972602739</v>
      </c>
      <c r="N151" s="54">
        <f t="shared" si="16"/>
        <v>4.8189726027397253</v>
      </c>
      <c r="O151" s="54">
        <v>1.790561859535116</v>
      </c>
      <c r="P151" s="56">
        <f t="shared" si="17"/>
        <v>5.6041785250863368E-2</v>
      </c>
    </row>
    <row r="152" spans="1:16" x14ac:dyDescent="0.2">
      <c r="A152" s="78">
        <f t="shared" si="20"/>
        <v>147</v>
      </c>
      <c r="B152" s="57" t="s">
        <v>2149</v>
      </c>
      <c r="C152" s="57">
        <v>438.7</v>
      </c>
      <c r="D152" s="57"/>
      <c r="E152" s="57"/>
      <c r="F152" s="57">
        <f t="shared" si="14"/>
        <v>438.7</v>
      </c>
      <c r="G152" s="57">
        <v>10</v>
      </c>
      <c r="H152" s="57"/>
      <c r="I152" s="57"/>
      <c r="J152" s="57">
        <v>10</v>
      </c>
      <c r="K152" s="56">
        <f t="shared" si="18"/>
        <v>4.2808219178082189E-3</v>
      </c>
      <c r="L152" s="54">
        <f t="shared" si="19"/>
        <v>15.753424657534246</v>
      </c>
      <c r="M152" s="54">
        <f t="shared" si="15"/>
        <v>3.4657534246575343</v>
      </c>
      <c r="N152" s="54">
        <f t="shared" si="16"/>
        <v>6.8842465753424653</v>
      </c>
      <c r="O152" s="54">
        <v>2.5579455136215947</v>
      </c>
      <c r="P152" s="56">
        <f t="shared" si="17"/>
        <v>6.5332505518932854E-2</v>
      </c>
    </row>
    <row r="153" spans="1:16" x14ac:dyDescent="0.2">
      <c r="A153" s="78">
        <f t="shared" si="20"/>
        <v>148</v>
      </c>
      <c r="B153" s="57" t="s">
        <v>2150</v>
      </c>
      <c r="C153" s="57">
        <v>378.9</v>
      </c>
      <c r="D153" s="57"/>
      <c r="E153" s="57"/>
      <c r="F153" s="57">
        <f t="shared" si="14"/>
        <v>378.9</v>
      </c>
      <c r="G153" s="57">
        <v>7</v>
      </c>
      <c r="H153" s="57"/>
      <c r="I153" s="57"/>
      <c r="J153" s="57">
        <v>7</v>
      </c>
      <c r="K153" s="56">
        <f t="shared" si="18"/>
        <v>2.9965753424657533E-3</v>
      </c>
      <c r="L153" s="54">
        <f t="shared" si="19"/>
        <v>11.027397260273972</v>
      </c>
      <c r="M153" s="54">
        <f t="shared" si="15"/>
        <v>2.4260273972602739</v>
      </c>
      <c r="N153" s="54">
        <f t="shared" si="16"/>
        <v>4.8189726027397253</v>
      </c>
      <c r="O153" s="54">
        <v>1.790561859535116</v>
      </c>
      <c r="P153" s="56">
        <f t="shared" si="17"/>
        <v>5.2950538716835811E-2</v>
      </c>
    </row>
    <row r="154" spans="1:16" x14ac:dyDescent="0.2">
      <c r="A154" s="78">
        <f t="shared" si="20"/>
        <v>149</v>
      </c>
      <c r="B154" s="57" t="s">
        <v>2151</v>
      </c>
      <c r="C154" s="57">
        <v>243.9</v>
      </c>
      <c r="D154" s="57">
        <v>16.2</v>
      </c>
      <c r="E154" s="57">
        <v>35.6</v>
      </c>
      <c r="F154" s="57">
        <f t="shared" si="14"/>
        <v>295.70000000000005</v>
      </c>
      <c r="G154" s="57">
        <v>9</v>
      </c>
      <c r="H154" s="57">
        <v>1</v>
      </c>
      <c r="I154" s="57">
        <v>1</v>
      </c>
      <c r="J154" s="57">
        <v>11</v>
      </c>
      <c r="K154" s="56">
        <f t="shared" si="18"/>
        <v>4.7089041095890408E-3</v>
      </c>
      <c r="L154" s="54">
        <f t="shared" si="19"/>
        <v>17.328767123287669</v>
      </c>
      <c r="M154" s="54">
        <f t="shared" si="15"/>
        <v>3.8123287671232871</v>
      </c>
      <c r="N154" s="54">
        <f t="shared" si="16"/>
        <v>7.5726712328767114</v>
      </c>
      <c r="O154" s="54">
        <v>2.8137400649837541</v>
      </c>
      <c r="P154" s="56">
        <f t="shared" si="17"/>
        <v>0.10661990932793851</v>
      </c>
    </row>
    <row r="155" spans="1:16" x14ac:dyDescent="0.2">
      <c r="A155" s="78">
        <f t="shared" si="20"/>
        <v>150</v>
      </c>
      <c r="B155" s="57" t="s">
        <v>2152</v>
      </c>
      <c r="C155" s="57">
        <v>699.2</v>
      </c>
      <c r="D155" s="57"/>
      <c r="E155" s="57"/>
      <c r="F155" s="57">
        <f t="shared" si="14"/>
        <v>699.2</v>
      </c>
      <c r="G155" s="57">
        <v>8</v>
      </c>
      <c r="H155" s="57"/>
      <c r="I155" s="57"/>
      <c r="J155" s="57">
        <v>8</v>
      </c>
      <c r="K155" s="56">
        <f t="shared" si="18"/>
        <v>3.4246575342465752E-3</v>
      </c>
      <c r="L155" s="54">
        <f t="shared" si="19"/>
        <v>12.602739726027396</v>
      </c>
      <c r="M155" s="54">
        <f t="shared" si="15"/>
        <v>2.7726027397260271</v>
      </c>
      <c r="N155" s="54">
        <f t="shared" si="16"/>
        <v>5.5073972602739723</v>
      </c>
      <c r="O155" s="54">
        <v>2.0463564108972756</v>
      </c>
      <c r="P155" s="56">
        <f t="shared" si="17"/>
        <v>3.2793329715281275E-2</v>
      </c>
    </row>
    <row r="156" spans="1:16" x14ac:dyDescent="0.2">
      <c r="A156" s="78">
        <f t="shared" si="20"/>
        <v>151</v>
      </c>
      <c r="B156" s="57" t="s">
        <v>2153</v>
      </c>
      <c r="C156" s="57">
        <v>765.5</v>
      </c>
      <c r="D156" s="57"/>
      <c r="E156" s="57"/>
      <c r="F156" s="57">
        <f t="shared" si="14"/>
        <v>765.5</v>
      </c>
      <c r="G156" s="57">
        <v>12</v>
      </c>
      <c r="H156" s="57"/>
      <c r="I156" s="57"/>
      <c r="J156" s="57">
        <v>12</v>
      </c>
      <c r="K156" s="56">
        <f t="shared" si="18"/>
        <v>5.1369863013698627E-3</v>
      </c>
      <c r="L156" s="54">
        <f t="shared" si="19"/>
        <v>18.904109589041095</v>
      </c>
      <c r="M156" s="54">
        <f t="shared" si="15"/>
        <v>4.1589041095890407</v>
      </c>
      <c r="N156" s="54">
        <f t="shared" si="16"/>
        <v>8.2610958904109584</v>
      </c>
      <c r="O156" s="54">
        <v>3.0695346163459134</v>
      </c>
      <c r="P156" s="56">
        <f t="shared" si="17"/>
        <v>4.4929646251322015E-2</v>
      </c>
    </row>
    <row r="157" spans="1:16" x14ac:dyDescent="0.2">
      <c r="A157" s="78">
        <f t="shared" si="20"/>
        <v>152</v>
      </c>
      <c r="B157" s="57" t="s">
        <v>2154</v>
      </c>
      <c r="C157" s="57">
        <v>774.85</v>
      </c>
      <c r="D157" s="57">
        <v>31.4</v>
      </c>
      <c r="E157" s="57"/>
      <c r="F157" s="57">
        <f t="shared" si="14"/>
        <v>806.25</v>
      </c>
      <c r="G157" s="57">
        <v>11</v>
      </c>
      <c r="H157" s="57">
        <v>1</v>
      </c>
      <c r="I157" s="57"/>
      <c r="J157" s="57">
        <v>12</v>
      </c>
      <c r="K157" s="56">
        <f t="shared" si="18"/>
        <v>5.1369863013698627E-3</v>
      </c>
      <c r="L157" s="54">
        <f t="shared" si="19"/>
        <v>18.904109589041095</v>
      </c>
      <c r="M157" s="54">
        <f t="shared" si="15"/>
        <v>4.1589041095890407</v>
      </c>
      <c r="N157" s="54">
        <f t="shared" si="16"/>
        <v>8.2610958904109584</v>
      </c>
      <c r="O157" s="54">
        <v>3.0695346163459134</v>
      </c>
      <c r="P157" s="56">
        <f t="shared" si="17"/>
        <v>4.2658783510557526E-2</v>
      </c>
    </row>
    <row r="158" spans="1:16" x14ac:dyDescent="0.2">
      <c r="A158" s="78">
        <f t="shared" si="20"/>
        <v>153</v>
      </c>
      <c r="B158" s="57" t="s">
        <v>2155</v>
      </c>
      <c r="C158" s="57">
        <v>506.14</v>
      </c>
      <c r="D158" s="57">
        <v>17.100000000000001</v>
      </c>
      <c r="E158" s="57"/>
      <c r="F158" s="57">
        <f t="shared" si="14"/>
        <v>523.24</v>
      </c>
      <c r="G158" s="57">
        <v>8</v>
      </c>
      <c r="H158" s="57">
        <v>1</v>
      </c>
      <c r="I158" s="57"/>
      <c r="J158" s="57">
        <v>9</v>
      </c>
      <c r="K158" s="56">
        <f t="shared" si="18"/>
        <v>3.852739726027397E-3</v>
      </c>
      <c r="L158" s="54">
        <f t="shared" si="19"/>
        <v>14.17808219178082</v>
      </c>
      <c r="M158" s="54">
        <f t="shared" si="15"/>
        <v>3.1191780821917807</v>
      </c>
      <c r="N158" s="54">
        <f t="shared" si="16"/>
        <v>6.1958219178082183</v>
      </c>
      <c r="O158" s="54">
        <v>2.3021509622594349</v>
      </c>
      <c r="P158" s="56">
        <f t="shared" si="17"/>
        <v>4.9299046621130369E-2</v>
      </c>
    </row>
    <row r="159" spans="1:16" x14ac:dyDescent="0.2">
      <c r="A159" s="78">
        <f t="shared" si="20"/>
        <v>154</v>
      </c>
      <c r="B159" s="57" t="s">
        <v>2156</v>
      </c>
      <c r="C159" s="57">
        <v>574.20000000000005</v>
      </c>
      <c r="D159" s="57"/>
      <c r="E159" s="57"/>
      <c r="F159" s="57">
        <f t="shared" si="14"/>
        <v>574.20000000000005</v>
      </c>
      <c r="G159" s="57">
        <v>8</v>
      </c>
      <c r="H159" s="57"/>
      <c r="I159" s="57"/>
      <c r="J159" s="57">
        <v>8</v>
      </c>
      <c r="K159" s="56">
        <f t="shared" si="18"/>
        <v>3.4246575342465752E-3</v>
      </c>
      <c r="L159" s="54">
        <f t="shared" si="19"/>
        <v>12.602739726027396</v>
      </c>
      <c r="M159" s="54">
        <f t="shared" si="15"/>
        <v>2.7726027397260271</v>
      </c>
      <c r="N159" s="54">
        <f t="shared" si="16"/>
        <v>5.5073972602739723</v>
      </c>
      <c r="O159" s="54">
        <v>2.0463564108972756</v>
      </c>
      <c r="P159" s="56">
        <f t="shared" si="17"/>
        <v>3.9932246842432371E-2</v>
      </c>
    </row>
    <row r="160" spans="1:16" x14ac:dyDescent="0.2">
      <c r="A160" s="78">
        <f t="shared" si="20"/>
        <v>155</v>
      </c>
      <c r="B160" s="57" t="s">
        <v>2157</v>
      </c>
      <c r="C160" s="57">
        <v>265.10000000000002</v>
      </c>
      <c r="D160" s="57"/>
      <c r="E160" s="57"/>
      <c r="F160" s="57">
        <f t="shared" si="14"/>
        <v>265.10000000000002</v>
      </c>
      <c r="G160" s="57">
        <v>4</v>
      </c>
      <c r="H160" s="57"/>
      <c r="I160" s="57"/>
      <c r="J160" s="57">
        <v>4</v>
      </c>
      <c r="K160" s="56">
        <f t="shared" si="18"/>
        <v>1.7123287671232876E-3</v>
      </c>
      <c r="L160" s="54">
        <f t="shared" si="19"/>
        <v>6.3013698630136981</v>
      </c>
      <c r="M160" s="54">
        <f t="shared" si="15"/>
        <v>1.3863013698630136</v>
      </c>
      <c r="N160" s="54">
        <f t="shared" si="16"/>
        <v>2.7536986301369861</v>
      </c>
      <c r="O160" s="54">
        <v>1.0231782054486378</v>
      </c>
      <c r="P160" s="56">
        <f t="shared" si="17"/>
        <v>4.3246126248443359E-2</v>
      </c>
    </row>
    <row r="161" spans="1:16" x14ac:dyDescent="0.2">
      <c r="A161" s="78">
        <f t="shared" si="20"/>
        <v>156</v>
      </c>
      <c r="B161" s="57" t="s">
        <v>2158</v>
      </c>
      <c r="C161" s="57">
        <v>733.7</v>
      </c>
      <c r="D161" s="57"/>
      <c r="E161" s="57"/>
      <c r="F161" s="57">
        <f t="shared" si="14"/>
        <v>733.7</v>
      </c>
      <c r="G161" s="57">
        <v>9</v>
      </c>
      <c r="H161" s="57"/>
      <c r="I161" s="57"/>
      <c r="J161" s="57">
        <v>9</v>
      </c>
      <c r="K161" s="56">
        <f t="shared" si="18"/>
        <v>3.852739726027397E-3</v>
      </c>
      <c r="L161" s="54">
        <f t="shared" si="19"/>
        <v>14.17808219178082</v>
      </c>
      <c r="M161" s="54">
        <f t="shared" si="15"/>
        <v>3.1191780821917807</v>
      </c>
      <c r="N161" s="54">
        <f t="shared" si="16"/>
        <v>6.1958219178082183</v>
      </c>
      <c r="O161" s="54">
        <v>2.3021509622594349</v>
      </c>
      <c r="P161" s="56">
        <f t="shared" si="17"/>
        <v>3.5157739067793722E-2</v>
      </c>
    </row>
    <row r="162" spans="1:16" x14ac:dyDescent="0.2">
      <c r="A162" s="78">
        <f t="shared" si="20"/>
        <v>157</v>
      </c>
      <c r="B162" s="57" t="s">
        <v>2159</v>
      </c>
      <c r="C162" s="57">
        <v>560.1</v>
      </c>
      <c r="D162" s="57"/>
      <c r="E162" s="57"/>
      <c r="F162" s="57">
        <f t="shared" si="14"/>
        <v>560.1</v>
      </c>
      <c r="G162" s="57">
        <v>9</v>
      </c>
      <c r="H162" s="57"/>
      <c r="I162" s="57"/>
      <c r="J162" s="57">
        <v>9</v>
      </c>
      <c r="K162" s="56">
        <f t="shared" si="18"/>
        <v>3.852739726027397E-3</v>
      </c>
      <c r="L162" s="54">
        <f t="shared" si="19"/>
        <v>14.17808219178082</v>
      </c>
      <c r="M162" s="54">
        <f t="shared" si="15"/>
        <v>3.1191780821917807</v>
      </c>
      <c r="N162" s="54">
        <f t="shared" si="16"/>
        <v>6.1958219178082183</v>
      </c>
      <c r="O162" s="54">
        <v>2.3021509622594349</v>
      </c>
      <c r="P162" s="56">
        <f t="shared" si="17"/>
        <v>4.605469229430504E-2</v>
      </c>
    </row>
    <row r="163" spans="1:16" x14ac:dyDescent="0.2">
      <c r="A163" s="78">
        <f t="shared" si="20"/>
        <v>158</v>
      </c>
      <c r="B163" s="57" t="s">
        <v>2160</v>
      </c>
      <c r="C163" s="57">
        <v>635.20000000000005</v>
      </c>
      <c r="D163" s="57">
        <v>38.700000000000003</v>
      </c>
      <c r="E163" s="57"/>
      <c r="F163" s="57">
        <f t="shared" si="14"/>
        <v>673.90000000000009</v>
      </c>
      <c r="G163" s="57">
        <v>10</v>
      </c>
      <c r="H163" s="57">
        <v>1</v>
      </c>
      <c r="I163" s="57"/>
      <c r="J163" s="57">
        <v>11</v>
      </c>
      <c r="K163" s="56">
        <f t="shared" si="18"/>
        <v>4.7089041095890408E-3</v>
      </c>
      <c r="L163" s="54">
        <f t="shared" si="19"/>
        <v>17.328767123287669</v>
      </c>
      <c r="M163" s="54">
        <f t="shared" si="15"/>
        <v>3.8123287671232871</v>
      </c>
      <c r="N163" s="54">
        <f t="shared" si="16"/>
        <v>7.5726712328767114</v>
      </c>
      <c r="O163" s="54">
        <v>2.8137400649837541</v>
      </c>
      <c r="P163" s="56">
        <f t="shared" si="17"/>
        <v>4.6783658092107758E-2</v>
      </c>
    </row>
    <row r="164" spans="1:16" x14ac:dyDescent="0.2">
      <c r="A164" s="78">
        <f t="shared" si="20"/>
        <v>159</v>
      </c>
      <c r="B164" s="57" t="s">
        <v>2161</v>
      </c>
      <c r="C164" s="57">
        <v>485.6</v>
      </c>
      <c r="D164" s="57"/>
      <c r="E164" s="57"/>
      <c r="F164" s="57">
        <f t="shared" si="14"/>
        <v>485.6</v>
      </c>
      <c r="G164" s="57">
        <v>7</v>
      </c>
      <c r="H164" s="57"/>
      <c r="I164" s="57"/>
      <c r="J164" s="57">
        <v>7</v>
      </c>
      <c r="K164" s="56">
        <f t="shared" si="18"/>
        <v>2.9965753424657533E-3</v>
      </c>
      <c r="L164" s="54">
        <f t="shared" si="19"/>
        <v>11.027397260273972</v>
      </c>
      <c r="M164" s="54">
        <f t="shared" si="15"/>
        <v>2.4260273972602739</v>
      </c>
      <c r="N164" s="54">
        <f t="shared" si="16"/>
        <v>4.8189726027397253</v>
      </c>
      <c r="O164" s="54">
        <v>1.790561859535116</v>
      </c>
      <c r="P164" s="56">
        <f t="shared" si="17"/>
        <v>4.1315813673412451E-2</v>
      </c>
    </row>
    <row r="165" spans="1:16" x14ac:dyDescent="0.2">
      <c r="A165" s="78">
        <f t="shared" si="20"/>
        <v>160</v>
      </c>
      <c r="B165" s="57" t="s">
        <v>2162</v>
      </c>
      <c r="C165" s="57">
        <v>464.9</v>
      </c>
      <c r="D165" s="57"/>
      <c r="E165" s="57"/>
      <c r="F165" s="57">
        <f t="shared" si="14"/>
        <v>464.9</v>
      </c>
      <c r="G165" s="57">
        <v>8</v>
      </c>
      <c r="H165" s="57"/>
      <c r="I165" s="57"/>
      <c r="J165" s="57">
        <v>8</v>
      </c>
      <c r="K165" s="56">
        <f t="shared" si="18"/>
        <v>3.4246575342465752E-3</v>
      </c>
      <c r="L165" s="54">
        <f t="shared" si="19"/>
        <v>12.602739726027396</v>
      </c>
      <c r="M165" s="54">
        <f t="shared" si="15"/>
        <v>2.7726027397260271</v>
      </c>
      <c r="N165" s="54">
        <f t="shared" si="16"/>
        <v>5.5073972602739723</v>
      </c>
      <c r="O165" s="54">
        <v>2.0463564108972756</v>
      </c>
      <c r="P165" s="56">
        <f t="shared" si="17"/>
        <v>4.9320490722574037E-2</v>
      </c>
    </row>
    <row r="166" spans="1:16" x14ac:dyDescent="0.2">
      <c r="A166" s="78">
        <f t="shared" si="20"/>
        <v>161</v>
      </c>
      <c r="B166" s="57" t="s">
        <v>2163</v>
      </c>
      <c r="C166" s="57">
        <v>624.1</v>
      </c>
      <c r="D166" s="57"/>
      <c r="E166" s="57"/>
      <c r="F166" s="57">
        <f t="shared" si="14"/>
        <v>624.1</v>
      </c>
      <c r="G166" s="57">
        <v>10</v>
      </c>
      <c r="H166" s="57"/>
      <c r="I166" s="57"/>
      <c r="J166" s="57">
        <v>10</v>
      </c>
      <c r="K166" s="56">
        <f t="shared" si="18"/>
        <v>4.2808219178082189E-3</v>
      </c>
      <c r="L166" s="54">
        <f t="shared" si="19"/>
        <v>15.753424657534246</v>
      </c>
      <c r="M166" s="54">
        <f t="shared" si="15"/>
        <v>3.4657534246575343</v>
      </c>
      <c r="N166" s="54">
        <f t="shared" si="16"/>
        <v>6.8842465753424653</v>
      </c>
      <c r="O166" s="54">
        <v>2.5579455136215947</v>
      </c>
      <c r="P166" s="56">
        <f t="shared" si="17"/>
        <v>4.592432329940048E-2</v>
      </c>
    </row>
    <row r="167" spans="1:16" x14ac:dyDescent="0.2">
      <c r="A167" s="78">
        <f t="shared" si="20"/>
        <v>162</v>
      </c>
      <c r="B167" s="57" t="s">
        <v>2164</v>
      </c>
      <c r="C167" s="57">
        <v>764.3</v>
      </c>
      <c r="D167" s="57"/>
      <c r="E167" s="57"/>
      <c r="F167" s="57">
        <f t="shared" si="14"/>
        <v>764.3</v>
      </c>
      <c r="G167" s="57">
        <v>11</v>
      </c>
      <c r="H167" s="57"/>
      <c r="I167" s="57"/>
      <c r="J167" s="57">
        <v>11</v>
      </c>
      <c r="K167" s="56">
        <f t="shared" si="18"/>
        <v>4.7089041095890408E-3</v>
      </c>
      <c r="L167" s="54">
        <f t="shared" si="19"/>
        <v>17.328767123287669</v>
      </c>
      <c r="M167" s="54">
        <f t="shared" si="15"/>
        <v>3.8123287671232871</v>
      </c>
      <c r="N167" s="54">
        <f t="shared" si="16"/>
        <v>7.5726712328767114</v>
      </c>
      <c r="O167" s="54">
        <v>2.8137400649837541</v>
      </c>
      <c r="P167" s="56">
        <f t="shared" si="17"/>
        <v>4.125017295338404E-2</v>
      </c>
    </row>
    <row r="168" spans="1:16" x14ac:dyDescent="0.2">
      <c r="A168" s="78">
        <f t="shared" si="20"/>
        <v>163</v>
      </c>
      <c r="B168" s="57" t="s">
        <v>2165</v>
      </c>
      <c r="C168" s="57">
        <v>726.1</v>
      </c>
      <c r="D168" s="57"/>
      <c r="E168" s="57">
        <v>20.6</v>
      </c>
      <c r="F168" s="57">
        <f t="shared" si="14"/>
        <v>746.7</v>
      </c>
      <c r="G168" s="57">
        <v>12</v>
      </c>
      <c r="H168" s="57"/>
      <c r="I168" s="57">
        <v>1</v>
      </c>
      <c r="J168" s="57">
        <v>13</v>
      </c>
      <c r="K168" s="56">
        <f t="shared" si="18"/>
        <v>5.5650684931506846E-3</v>
      </c>
      <c r="L168" s="54">
        <f t="shared" si="19"/>
        <v>20.479452054794521</v>
      </c>
      <c r="M168" s="54">
        <f t="shared" si="15"/>
        <v>4.5054794520547947</v>
      </c>
      <c r="N168" s="54">
        <f t="shared" si="16"/>
        <v>8.9495205479452054</v>
      </c>
      <c r="O168" s="54">
        <v>3.3253291677080732</v>
      </c>
      <c r="P168" s="56">
        <f t="shared" si="17"/>
        <v>4.989926506294709E-2</v>
      </c>
    </row>
    <row r="169" spans="1:16" x14ac:dyDescent="0.2">
      <c r="A169" s="78">
        <f t="shared" si="20"/>
        <v>164</v>
      </c>
      <c r="B169" s="57" t="s">
        <v>2166</v>
      </c>
      <c r="C169" s="57">
        <v>644.70000000000005</v>
      </c>
      <c r="D169" s="57">
        <v>38.200000000000003</v>
      </c>
      <c r="E169" s="57">
        <v>32.799999999999997</v>
      </c>
      <c r="F169" s="57">
        <f t="shared" si="14"/>
        <v>715.7</v>
      </c>
      <c r="G169" s="57">
        <v>10</v>
      </c>
      <c r="H169" s="57">
        <v>1</v>
      </c>
      <c r="I169" s="57">
        <v>1</v>
      </c>
      <c r="J169" s="57">
        <v>12</v>
      </c>
      <c r="K169" s="56">
        <f t="shared" si="18"/>
        <v>5.1369863013698627E-3</v>
      </c>
      <c r="L169" s="54">
        <f t="shared" si="19"/>
        <v>18.904109589041095</v>
      </c>
      <c r="M169" s="54">
        <f t="shared" si="15"/>
        <v>4.1589041095890407</v>
      </c>
      <c r="N169" s="54">
        <f t="shared" si="16"/>
        <v>8.2610958904109584</v>
      </c>
      <c r="O169" s="54">
        <v>3.0695346163459134</v>
      </c>
      <c r="P169" s="56">
        <f t="shared" si="17"/>
        <v>4.8055951104355184E-2</v>
      </c>
    </row>
    <row r="170" spans="1:16" x14ac:dyDescent="0.2">
      <c r="A170" s="78">
        <f t="shared" si="20"/>
        <v>165</v>
      </c>
      <c r="B170" s="57" t="s">
        <v>2167</v>
      </c>
      <c r="C170" s="57">
        <v>233.7</v>
      </c>
      <c r="D170" s="57"/>
      <c r="E170" s="57"/>
      <c r="F170" s="57">
        <f t="shared" si="14"/>
        <v>233.7</v>
      </c>
      <c r="G170" s="57">
        <v>6</v>
      </c>
      <c r="H170" s="57"/>
      <c r="I170" s="57"/>
      <c r="J170" s="57">
        <v>6</v>
      </c>
      <c r="K170" s="56">
        <f t="shared" si="18"/>
        <v>2.5684931506849314E-3</v>
      </c>
      <c r="L170" s="54">
        <f t="shared" si="19"/>
        <v>9.4520547945205475</v>
      </c>
      <c r="M170" s="54">
        <f t="shared" si="15"/>
        <v>2.0794520547945203</v>
      </c>
      <c r="N170" s="54">
        <f t="shared" si="16"/>
        <v>4.1305479452054792</v>
      </c>
      <c r="O170" s="54">
        <v>1.5347673081729567</v>
      </c>
      <c r="P170" s="56">
        <f t="shared" si="17"/>
        <v>7.3585032531850683E-2</v>
      </c>
    </row>
    <row r="171" spans="1:16" x14ac:dyDescent="0.2">
      <c r="A171" s="78">
        <f t="shared" si="20"/>
        <v>166</v>
      </c>
      <c r="B171" s="57" t="s">
        <v>2168</v>
      </c>
      <c r="C171" s="57">
        <v>428.1</v>
      </c>
      <c r="D171" s="57">
        <v>104.4</v>
      </c>
      <c r="E171" s="57">
        <v>125.8</v>
      </c>
      <c r="F171" s="57">
        <f t="shared" si="14"/>
        <v>658.3</v>
      </c>
      <c r="G171" s="57">
        <v>8</v>
      </c>
      <c r="H171" s="57">
        <v>1</v>
      </c>
      <c r="I171" s="57">
        <v>1</v>
      </c>
      <c r="J171" s="57">
        <v>10</v>
      </c>
      <c r="K171" s="56">
        <f t="shared" si="18"/>
        <v>4.2808219178082189E-3</v>
      </c>
      <c r="L171" s="54">
        <f t="shared" si="19"/>
        <v>15.753424657534246</v>
      </c>
      <c r="M171" s="54">
        <f t="shared" si="15"/>
        <v>3.4657534246575343</v>
      </c>
      <c r="N171" s="54">
        <f t="shared" si="16"/>
        <v>6.8842465753424653</v>
      </c>
      <c r="O171" s="54">
        <v>2.5579455136215947</v>
      </c>
      <c r="P171" s="56">
        <f t="shared" si="17"/>
        <v>4.3538462966969227E-2</v>
      </c>
    </row>
    <row r="172" spans="1:16" x14ac:dyDescent="0.2">
      <c r="A172" s="78">
        <f t="shared" si="20"/>
        <v>167</v>
      </c>
      <c r="B172" s="57" t="s">
        <v>2169</v>
      </c>
      <c r="C172" s="57">
        <v>692.5</v>
      </c>
      <c r="D172" s="57"/>
      <c r="E172" s="57">
        <v>41</v>
      </c>
      <c r="F172" s="57">
        <f t="shared" si="14"/>
        <v>733.5</v>
      </c>
      <c r="G172" s="57">
        <v>12</v>
      </c>
      <c r="H172" s="57"/>
      <c r="I172" s="57"/>
      <c r="J172" s="57">
        <v>12</v>
      </c>
      <c r="K172" s="56">
        <f t="shared" si="18"/>
        <v>5.1369863013698627E-3</v>
      </c>
      <c r="L172" s="54">
        <f t="shared" si="19"/>
        <v>18.904109589041095</v>
      </c>
      <c r="M172" s="54">
        <f t="shared" si="15"/>
        <v>4.1589041095890407</v>
      </c>
      <c r="N172" s="54">
        <f t="shared" si="16"/>
        <v>8.2610958904109584</v>
      </c>
      <c r="O172" s="54">
        <v>3.0695346163459134</v>
      </c>
      <c r="P172" s="56">
        <f t="shared" si="17"/>
        <v>4.6889767151175196E-2</v>
      </c>
    </row>
    <row r="173" spans="1:16" x14ac:dyDescent="0.2">
      <c r="A173" s="78">
        <f t="shared" si="20"/>
        <v>168</v>
      </c>
      <c r="B173" s="57" t="s">
        <v>2170</v>
      </c>
      <c r="C173" s="57">
        <v>739</v>
      </c>
      <c r="D173" s="57"/>
      <c r="E173" s="57">
        <v>21.7</v>
      </c>
      <c r="F173" s="57">
        <f t="shared" si="14"/>
        <v>760.7</v>
      </c>
      <c r="G173" s="57">
        <v>24</v>
      </c>
      <c r="H173" s="57"/>
      <c r="I173" s="57">
        <v>1</v>
      </c>
      <c r="J173" s="57">
        <v>25</v>
      </c>
      <c r="K173" s="56">
        <f t="shared" si="18"/>
        <v>1.0702054794520547E-2</v>
      </c>
      <c r="L173" s="54">
        <f t="shared" si="19"/>
        <v>39.383561643835613</v>
      </c>
      <c r="M173" s="54">
        <f t="shared" si="15"/>
        <v>8.6643835616438345</v>
      </c>
      <c r="N173" s="54">
        <f t="shared" si="16"/>
        <v>17.210616438356162</v>
      </c>
      <c r="O173" s="54">
        <v>6.394863784053987</v>
      </c>
      <c r="P173" s="56">
        <f t="shared" si="17"/>
        <v>9.4194065239765451E-2</v>
      </c>
    </row>
    <row r="174" spans="1:16" x14ac:dyDescent="0.2">
      <c r="A174" s="78">
        <f t="shared" si="20"/>
        <v>169</v>
      </c>
      <c r="B174" s="57" t="s">
        <v>2171</v>
      </c>
      <c r="C174" s="57">
        <v>571.5</v>
      </c>
      <c r="D174" s="57"/>
      <c r="E174" s="57"/>
      <c r="F174" s="57">
        <f t="shared" si="14"/>
        <v>571.5</v>
      </c>
      <c r="G174" s="57">
        <v>11</v>
      </c>
      <c r="H174" s="57"/>
      <c r="I174" s="57"/>
      <c r="J174" s="57">
        <v>11</v>
      </c>
      <c r="K174" s="56">
        <f t="shared" si="18"/>
        <v>4.7089041095890408E-3</v>
      </c>
      <c r="L174" s="54">
        <f t="shared" si="19"/>
        <v>17.328767123287669</v>
      </c>
      <c r="M174" s="54">
        <f t="shared" si="15"/>
        <v>3.8123287671232871</v>
      </c>
      <c r="N174" s="54">
        <f t="shared" si="16"/>
        <v>7.5726712328767114</v>
      </c>
      <c r="O174" s="54">
        <v>2.8137400649837541</v>
      </c>
      <c r="P174" s="56">
        <f t="shared" si="17"/>
        <v>5.5166241799250081E-2</v>
      </c>
    </row>
    <row r="175" spans="1:16" x14ac:dyDescent="0.2">
      <c r="A175" s="78">
        <f t="shared" si="20"/>
        <v>170</v>
      </c>
      <c r="B175" s="57" t="s">
        <v>2172</v>
      </c>
      <c r="C175" s="57">
        <v>539.9</v>
      </c>
      <c r="D175" s="57">
        <v>31.5</v>
      </c>
      <c r="E175" s="57"/>
      <c r="F175" s="57">
        <f t="shared" si="14"/>
        <v>571.4</v>
      </c>
      <c r="G175" s="57">
        <v>10</v>
      </c>
      <c r="H175" s="57">
        <v>1</v>
      </c>
      <c r="I175" s="57"/>
      <c r="J175" s="57">
        <v>11</v>
      </c>
      <c r="K175" s="56">
        <f t="shared" si="18"/>
        <v>4.7089041095890408E-3</v>
      </c>
      <c r="L175" s="54">
        <f t="shared" si="19"/>
        <v>17.328767123287669</v>
      </c>
      <c r="M175" s="54">
        <f t="shared" si="15"/>
        <v>3.8123287671232871</v>
      </c>
      <c r="N175" s="54">
        <f t="shared" si="16"/>
        <v>7.5726712328767114</v>
      </c>
      <c r="O175" s="54">
        <v>2.8137400649837541</v>
      </c>
      <c r="P175" s="56">
        <f t="shared" si="17"/>
        <v>5.5175896374293702E-2</v>
      </c>
    </row>
    <row r="176" spans="1:16" x14ac:dyDescent="0.2">
      <c r="A176" s="78">
        <f t="shared" si="20"/>
        <v>171</v>
      </c>
      <c r="B176" s="57" t="s">
        <v>2173</v>
      </c>
      <c r="C176" s="57">
        <v>555.79999999999995</v>
      </c>
      <c r="D176" s="57">
        <v>65.2</v>
      </c>
      <c r="E176" s="57"/>
      <c r="F176" s="57">
        <f t="shared" si="14"/>
        <v>621</v>
      </c>
      <c r="G176" s="57">
        <v>9</v>
      </c>
      <c r="H176" s="57">
        <v>1</v>
      </c>
      <c r="I176" s="57"/>
      <c r="J176" s="57">
        <v>10</v>
      </c>
      <c r="K176" s="56">
        <f t="shared" si="18"/>
        <v>4.2808219178082189E-3</v>
      </c>
      <c r="L176" s="54">
        <f t="shared" si="19"/>
        <v>15.753424657534246</v>
      </c>
      <c r="M176" s="54">
        <f t="shared" si="15"/>
        <v>3.4657534246575343</v>
      </c>
      <c r="N176" s="54">
        <f t="shared" si="16"/>
        <v>6.8842465753424653</v>
      </c>
      <c r="O176" s="54">
        <v>2.5579455136215947</v>
      </c>
      <c r="P176" s="56">
        <f t="shared" si="17"/>
        <v>4.6153575154840323E-2</v>
      </c>
    </row>
    <row r="177" spans="1:16" x14ac:dyDescent="0.2">
      <c r="A177" s="78">
        <f t="shared" si="20"/>
        <v>172</v>
      </c>
      <c r="B177" s="57" t="s">
        <v>2174</v>
      </c>
      <c r="C177" s="57">
        <v>627.5</v>
      </c>
      <c r="D177" s="57">
        <v>32.299999999999997</v>
      </c>
      <c r="E177" s="57"/>
      <c r="F177" s="57">
        <f t="shared" si="14"/>
        <v>659.8</v>
      </c>
      <c r="G177" s="57">
        <v>9</v>
      </c>
      <c r="H177" s="57">
        <v>1</v>
      </c>
      <c r="I177" s="57"/>
      <c r="J177" s="57">
        <v>10</v>
      </c>
      <c r="K177" s="56">
        <f t="shared" si="18"/>
        <v>4.2808219178082189E-3</v>
      </c>
      <c r="L177" s="54">
        <f t="shared" si="19"/>
        <v>15.753424657534246</v>
      </c>
      <c r="M177" s="54">
        <f t="shared" si="15"/>
        <v>3.4657534246575343</v>
      </c>
      <c r="N177" s="54">
        <f t="shared" si="16"/>
        <v>6.8842465753424653</v>
      </c>
      <c r="O177" s="54">
        <v>2.5579455136215947</v>
      </c>
      <c r="P177" s="56">
        <f t="shared" si="17"/>
        <v>4.3439481920515069E-2</v>
      </c>
    </row>
    <row r="178" spans="1:16" x14ac:dyDescent="0.2">
      <c r="A178" s="78">
        <f t="shared" si="20"/>
        <v>173</v>
      </c>
      <c r="B178" s="57" t="s">
        <v>2175</v>
      </c>
      <c r="C178" s="57">
        <v>647.1</v>
      </c>
      <c r="D178" s="57">
        <v>50</v>
      </c>
      <c r="E178" s="57">
        <v>99.3</v>
      </c>
      <c r="F178" s="57">
        <f t="shared" si="14"/>
        <v>796.4</v>
      </c>
      <c r="G178" s="57">
        <v>10</v>
      </c>
      <c r="H178" s="57">
        <v>1</v>
      </c>
      <c r="I178" s="57">
        <v>2</v>
      </c>
      <c r="J178" s="57">
        <v>13</v>
      </c>
      <c r="K178" s="56">
        <f t="shared" si="18"/>
        <v>5.5650684931506846E-3</v>
      </c>
      <c r="L178" s="54">
        <f t="shared" si="19"/>
        <v>20.479452054794521</v>
      </c>
      <c r="M178" s="54">
        <f t="shared" si="15"/>
        <v>4.5054794520547947</v>
      </c>
      <c r="N178" s="54">
        <f t="shared" si="16"/>
        <v>8.9495205479452054</v>
      </c>
      <c r="O178" s="54">
        <v>3.3253291677080732</v>
      </c>
      <c r="P178" s="56">
        <f t="shared" si="17"/>
        <v>4.6785260199023855E-2</v>
      </c>
    </row>
    <row r="179" spans="1:16" x14ac:dyDescent="0.2">
      <c r="A179" s="78">
        <f t="shared" si="20"/>
        <v>174</v>
      </c>
      <c r="B179" s="57" t="s">
        <v>2176</v>
      </c>
      <c r="C179" s="57">
        <v>560.79999999999995</v>
      </c>
      <c r="D179" s="57"/>
      <c r="E179" s="57"/>
      <c r="F179" s="57">
        <f t="shared" si="14"/>
        <v>560.79999999999995</v>
      </c>
      <c r="G179" s="57">
        <v>10</v>
      </c>
      <c r="H179" s="57"/>
      <c r="I179" s="57"/>
      <c r="J179" s="57">
        <v>10</v>
      </c>
      <c r="K179" s="56">
        <f t="shared" si="18"/>
        <v>4.2808219178082189E-3</v>
      </c>
      <c r="L179" s="54">
        <f t="shared" si="19"/>
        <v>15.753424657534246</v>
      </c>
      <c r="M179" s="54">
        <f t="shared" si="15"/>
        <v>3.4657534246575343</v>
      </c>
      <c r="N179" s="54">
        <f t="shared" si="16"/>
        <v>6.8842465753424653</v>
      </c>
      <c r="O179" s="54">
        <v>2.5579455136215947</v>
      </c>
      <c r="P179" s="56">
        <f t="shared" si="17"/>
        <v>5.1108006724600294E-2</v>
      </c>
    </row>
    <row r="180" spans="1:16" ht="15" x14ac:dyDescent="0.2">
      <c r="A180" s="78">
        <f t="shared" si="20"/>
        <v>175</v>
      </c>
      <c r="B180" s="57" t="s">
        <v>2177</v>
      </c>
      <c r="C180" s="57">
        <v>584.1</v>
      </c>
      <c r="D180" s="57"/>
      <c r="E180" s="57"/>
      <c r="F180" s="57">
        <f t="shared" si="14"/>
        <v>584.1</v>
      </c>
      <c r="G180" s="5">
        <v>10</v>
      </c>
      <c r="H180" s="5"/>
      <c r="I180" s="5"/>
      <c r="J180" s="57">
        <v>10</v>
      </c>
      <c r="K180" s="56">
        <f t="shared" si="18"/>
        <v>4.2808219178082189E-3</v>
      </c>
      <c r="L180" s="54">
        <f t="shared" si="19"/>
        <v>15.753424657534246</v>
      </c>
      <c r="M180" s="54">
        <f t="shared" si="15"/>
        <v>3.4657534246575343</v>
      </c>
      <c r="N180" s="54">
        <f t="shared" si="16"/>
        <v>6.8842465753424653</v>
      </c>
      <c r="O180" s="54">
        <v>2.5579455136215947</v>
      </c>
      <c r="P180" s="56">
        <f t="shared" si="17"/>
        <v>4.9069286374175382E-2</v>
      </c>
    </row>
    <row r="181" spans="1:16" x14ac:dyDescent="0.2">
      <c r="A181" s="78">
        <f t="shared" si="20"/>
        <v>176</v>
      </c>
      <c r="B181" s="57" t="s">
        <v>2178</v>
      </c>
      <c r="C181" s="57">
        <v>557.1</v>
      </c>
      <c r="D181" s="57">
        <v>231.9</v>
      </c>
      <c r="E181" s="57"/>
      <c r="F181" s="57">
        <f t="shared" si="14"/>
        <v>789</v>
      </c>
      <c r="G181" s="57">
        <v>8</v>
      </c>
      <c r="H181" s="57">
        <v>2</v>
      </c>
      <c r="I181" s="57"/>
      <c r="J181" s="57">
        <v>10</v>
      </c>
      <c r="K181" s="56">
        <f t="shared" si="18"/>
        <v>4.2808219178082189E-3</v>
      </c>
      <c r="L181" s="54">
        <f t="shared" si="19"/>
        <v>15.753424657534246</v>
      </c>
      <c r="M181" s="54">
        <f t="shared" si="15"/>
        <v>3.4657534246575343</v>
      </c>
      <c r="N181" s="54">
        <f t="shared" si="16"/>
        <v>6.8842465753424653</v>
      </c>
      <c r="O181" s="54">
        <v>2.5579455136215947</v>
      </c>
      <c r="P181" s="56">
        <f t="shared" si="17"/>
        <v>3.6326197935558732E-2</v>
      </c>
    </row>
    <row r="182" spans="1:16" x14ac:dyDescent="0.2">
      <c r="A182" s="78">
        <f t="shared" si="20"/>
        <v>177</v>
      </c>
      <c r="B182" s="57" t="s">
        <v>2179</v>
      </c>
      <c r="C182" s="57">
        <v>2669.4</v>
      </c>
      <c r="D182" s="57"/>
      <c r="E182" s="57">
        <v>28.5</v>
      </c>
      <c r="F182" s="57">
        <f t="shared" si="14"/>
        <v>2697.9</v>
      </c>
      <c r="G182" s="57">
        <v>63</v>
      </c>
      <c r="H182" s="57"/>
      <c r="I182" s="57"/>
      <c r="J182" s="57">
        <v>63</v>
      </c>
      <c r="K182" s="56">
        <f t="shared" si="18"/>
        <v>2.6969178082191778E-2</v>
      </c>
      <c r="L182" s="54">
        <f t="shared" si="19"/>
        <v>99.246575342465746</v>
      </c>
      <c r="M182" s="54">
        <f t="shared" si="15"/>
        <v>21.834246575342465</v>
      </c>
      <c r="N182" s="54">
        <f t="shared" si="16"/>
        <v>43.370753424657529</v>
      </c>
      <c r="O182" s="54">
        <v>16.115056735816047</v>
      </c>
      <c r="P182" s="56">
        <f t="shared" si="17"/>
        <v>6.6928585966226237E-2</v>
      </c>
    </row>
    <row r="183" spans="1:16" x14ac:dyDescent="0.2">
      <c r="A183" s="78">
        <f t="shared" si="20"/>
        <v>178</v>
      </c>
      <c r="B183" s="57" t="s">
        <v>2180</v>
      </c>
      <c r="C183" s="81">
        <v>671.45</v>
      </c>
      <c r="D183" s="81"/>
      <c r="E183" s="81"/>
      <c r="F183" s="57">
        <f t="shared" si="14"/>
        <v>671.45</v>
      </c>
      <c r="G183" s="57">
        <v>6</v>
      </c>
      <c r="H183" s="57"/>
      <c r="I183" s="57"/>
      <c r="J183" s="57">
        <v>6</v>
      </c>
      <c r="K183" s="56">
        <f t="shared" si="18"/>
        <v>2.5684931506849314E-3</v>
      </c>
      <c r="L183" s="54">
        <f t="shared" si="19"/>
        <v>9.4520547945205475</v>
      </c>
      <c r="M183" s="54">
        <f t="shared" si="15"/>
        <v>2.0794520547945203</v>
      </c>
      <c r="N183" s="54">
        <f t="shared" si="16"/>
        <v>4.1305479452054792</v>
      </c>
      <c r="O183" s="54">
        <v>1.5347673081729567</v>
      </c>
      <c r="P183" s="56">
        <f t="shared" si="17"/>
        <v>2.5611470850686577E-2</v>
      </c>
    </row>
    <row r="184" spans="1:16" x14ac:dyDescent="0.2">
      <c r="A184" s="78">
        <f t="shared" si="20"/>
        <v>179</v>
      </c>
      <c r="B184" s="81" t="s">
        <v>829</v>
      </c>
      <c r="C184" s="81">
        <v>606.9</v>
      </c>
      <c r="D184" s="81"/>
      <c r="E184" s="81"/>
      <c r="F184" s="81">
        <f t="shared" si="14"/>
        <v>606.9</v>
      </c>
      <c r="G184" s="81">
        <v>10</v>
      </c>
      <c r="H184" s="81"/>
      <c r="I184" s="81"/>
      <c r="J184" s="81">
        <v>10</v>
      </c>
      <c r="K184" s="56">
        <f t="shared" si="18"/>
        <v>4.2808219178082189E-3</v>
      </c>
      <c r="L184" s="54">
        <f t="shared" si="19"/>
        <v>15.753424657534246</v>
      </c>
      <c r="M184" s="54">
        <f t="shared" si="15"/>
        <v>3.4657534246575343</v>
      </c>
      <c r="N184" s="54">
        <f t="shared" si="16"/>
        <v>6.8842465753424653</v>
      </c>
      <c r="O184" s="54">
        <v>2.5579455136215947</v>
      </c>
      <c r="P184" s="82">
        <f t="shared" si="17"/>
        <v>4.7225852976035328E-2</v>
      </c>
    </row>
    <row r="185" spans="1:16" x14ac:dyDescent="0.2">
      <c r="A185" s="78">
        <f t="shared" si="20"/>
        <v>180</v>
      </c>
      <c r="B185" s="81" t="s">
        <v>830</v>
      </c>
      <c r="C185" s="81">
        <v>487</v>
      </c>
      <c r="D185" s="81"/>
      <c r="E185" s="81"/>
      <c r="F185" s="81">
        <f t="shared" si="14"/>
        <v>487</v>
      </c>
      <c r="G185" s="81">
        <v>8</v>
      </c>
      <c r="H185" s="81"/>
      <c r="I185" s="81"/>
      <c r="J185" s="81">
        <v>8</v>
      </c>
      <c r="K185" s="56">
        <f t="shared" si="18"/>
        <v>3.4246575342465752E-3</v>
      </c>
      <c r="L185" s="54">
        <f t="shared" si="19"/>
        <v>12.602739726027396</v>
      </c>
      <c r="M185" s="54">
        <f t="shared" si="15"/>
        <v>2.7726027397260271</v>
      </c>
      <c r="N185" s="54">
        <f t="shared" si="16"/>
        <v>5.5073972602739723</v>
      </c>
      <c r="O185" s="54">
        <v>2.0463564108972756</v>
      </c>
      <c r="P185" s="82">
        <f t="shared" si="17"/>
        <v>4.7082332930030127E-2</v>
      </c>
    </row>
    <row r="186" spans="1:16" x14ac:dyDescent="0.2">
      <c r="A186" s="78">
        <f t="shared" si="20"/>
        <v>181</v>
      </c>
      <c r="B186" s="81" t="s">
        <v>831</v>
      </c>
      <c r="C186" s="81">
        <v>450.5</v>
      </c>
      <c r="D186" s="81"/>
      <c r="E186" s="81"/>
      <c r="F186" s="81">
        <f t="shared" si="14"/>
        <v>450.5</v>
      </c>
      <c r="G186" s="81">
        <v>9</v>
      </c>
      <c r="H186" s="81"/>
      <c r="I186" s="81"/>
      <c r="J186" s="81">
        <v>9</v>
      </c>
      <c r="K186" s="56">
        <f t="shared" si="18"/>
        <v>3.852739726027397E-3</v>
      </c>
      <c r="L186" s="54">
        <f t="shared" si="19"/>
        <v>14.17808219178082</v>
      </c>
      <c r="M186" s="54">
        <f t="shared" si="15"/>
        <v>3.1191780821917807</v>
      </c>
      <c r="N186" s="54">
        <f t="shared" si="16"/>
        <v>6.1958219178082183</v>
      </c>
      <c r="O186" s="54">
        <v>2.3021509622594349</v>
      </c>
      <c r="P186" s="82">
        <f t="shared" si="17"/>
        <v>5.7259119098868487E-2</v>
      </c>
    </row>
    <row r="187" spans="1:16" x14ac:dyDescent="0.2">
      <c r="A187" s="78">
        <f t="shared" si="20"/>
        <v>182</v>
      </c>
      <c r="B187" s="81" t="s">
        <v>832</v>
      </c>
      <c r="C187" s="81">
        <v>2680.77</v>
      </c>
      <c r="D187" s="81"/>
      <c r="E187" s="81"/>
      <c r="F187" s="81">
        <f t="shared" si="14"/>
        <v>2680.77</v>
      </c>
      <c r="G187" s="81">
        <v>50</v>
      </c>
      <c r="H187" s="81"/>
      <c r="I187" s="81"/>
      <c r="J187" s="81">
        <v>50</v>
      </c>
      <c r="K187" s="56">
        <f t="shared" si="18"/>
        <v>2.1404109589041095E-2</v>
      </c>
      <c r="L187" s="54">
        <f t="shared" si="19"/>
        <v>78.767123287671225</v>
      </c>
      <c r="M187" s="54">
        <f t="shared" si="15"/>
        <v>17.328767123287669</v>
      </c>
      <c r="N187" s="54">
        <f t="shared" si="16"/>
        <v>34.421232876712324</v>
      </c>
      <c r="O187" s="54">
        <v>12.789727568107974</v>
      </c>
      <c r="P187" s="82">
        <f t="shared" si="17"/>
        <v>5.3457346529459514E-2</v>
      </c>
    </row>
    <row r="188" spans="1:16" x14ac:dyDescent="0.2">
      <c r="A188" s="78">
        <f t="shared" si="20"/>
        <v>183</v>
      </c>
      <c r="B188" s="81" t="s">
        <v>833</v>
      </c>
      <c r="C188" s="81">
        <v>995.3</v>
      </c>
      <c r="D188" s="81"/>
      <c r="E188" s="81"/>
      <c r="F188" s="81">
        <f t="shared" si="14"/>
        <v>995.3</v>
      </c>
      <c r="G188" s="81">
        <v>12</v>
      </c>
      <c r="H188" s="81"/>
      <c r="I188" s="81"/>
      <c r="J188" s="81">
        <v>12</v>
      </c>
      <c r="K188" s="56">
        <f t="shared" si="18"/>
        <v>5.1369863013698627E-3</v>
      </c>
      <c r="L188" s="54">
        <f t="shared" si="19"/>
        <v>18.904109589041095</v>
      </c>
      <c r="M188" s="54">
        <f t="shared" si="15"/>
        <v>4.1589041095890407</v>
      </c>
      <c r="N188" s="54">
        <f t="shared" si="16"/>
        <v>8.2610958904109584</v>
      </c>
      <c r="O188" s="54">
        <v>3.0695346163459134</v>
      </c>
      <c r="P188" s="82">
        <f t="shared" si="17"/>
        <v>3.4556057676466398E-2</v>
      </c>
    </row>
    <row r="189" spans="1:16" x14ac:dyDescent="0.2">
      <c r="A189" s="78">
        <f t="shared" si="20"/>
        <v>184</v>
      </c>
      <c r="B189" s="81" t="s">
        <v>834</v>
      </c>
      <c r="C189" s="81">
        <v>2062.92</v>
      </c>
      <c r="D189" s="81"/>
      <c r="E189" s="81"/>
      <c r="F189" s="81">
        <f t="shared" si="14"/>
        <v>2062.92</v>
      </c>
      <c r="G189" s="81">
        <v>40</v>
      </c>
      <c r="H189" s="81"/>
      <c r="I189" s="81"/>
      <c r="J189" s="81">
        <v>40</v>
      </c>
      <c r="K189" s="56">
        <f t="shared" si="18"/>
        <v>1.7123287671232876E-2</v>
      </c>
      <c r="L189" s="54">
        <f t="shared" si="19"/>
        <v>63.013698630136986</v>
      </c>
      <c r="M189" s="54">
        <f t="shared" si="15"/>
        <v>13.863013698630137</v>
      </c>
      <c r="N189" s="54">
        <f t="shared" si="16"/>
        <v>27.536986301369861</v>
      </c>
      <c r="O189" s="54">
        <v>10.231782054486379</v>
      </c>
      <c r="P189" s="82">
        <f t="shared" si="17"/>
        <v>5.5574370641916976E-2</v>
      </c>
    </row>
    <row r="190" spans="1:16" x14ac:dyDescent="0.2">
      <c r="A190" s="78">
        <f t="shared" si="20"/>
        <v>185</v>
      </c>
      <c r="B190" s="81" t="s">
        <v>835</v>
      </c>
      <c r="C190" s="81">
        <v>706.9</v>
      </c>
      <c r="D190" s="81"/>
      <c r="E190" s="81">
        <v>19.8</v>
      </c>
      <c r="F190" s="81">
        <f t="shared" si="14"/>
        <v>726.69999999999993</v>
      </c>
      <c r="G190" s="81">
        <v>9</v>
      </c>
      <c r="H190" s="81"/>
      <c r="I190" s="81">
        <v>1</v>
      </c>
      <c r="J190" s="81">
        <v>10</v>
      </c>
      <c r="K190" s="56">
        <f t="shared" si="18"/>
        <v>4.2808219178082189E-3</v>
      </c>
      <c r="L190" s="54">
        <f t="shared" si="19"/>
        <v>15.753424657534246</v>
      </c>
      <c r="M190" s="54">
        <f t="shared" si="15"/>
        <v>3.4657534246575343</v>
      </c>
      <c r="N190" s="54">
        <f t="shared" si="16"/>
        <v>6.8842465753424653</v>
      </c>
      <c r="O190" s="54">
        <v>2.5579455136215947</v>
      </c>
      <c r="P190" s="82">
        <f t="shared" si="17"/>
        <v>3.9440443334465176E-2</v>
      </c>
    </row>
    <row r="191" spans="1:16" x14ac:dyDescent="0.2">
      <c r="A191" s="78">
        <f t="shared" si="20"/>
        <v>186</v>
      </c>
      <c r="B191" s="81" t="s">
        <v>836</v>
      </c>
      <c r="C191" s="81">
        <v>682.6</v>
      </c>
      <c r="D191" s="81"/>
      <c r="E191" s="81">
        <v>11.5</v>
      </c>
      <c r="F191" s="81">
        <f t="shared" si="14"/>
        <v>694.1</v>
      </c>
      <c r="G191" s="81">
        <v>8</v>
      </c>
      <c r="H191" s="81"/>
      <c r="I191" s="81">
        <v>1</v>
      </c>
      <c r="J191" s="81">
        <v>9</v>
      </c>
      <c r="K191" s="56">
        <f t="shared" si="18"/>
        <v>3.852739726027397E-3</v>
      </c>
      <c r="L191" s="54">
        <f t="shared" si="19"/>
        <v>14.17808219178082</v>
      </c>
      <c r="M191" s="54">
        <f t="shared" si="15"/>
        <v>3.1191780821917807</v>
      </c>
      <c r="N191" s="54">
        <f t="shared" si="16"/>
        <v>6.1958219178082183</v>
      </c>
      <c r="O191" s="54">
        <v>2.3021509622594349</v>
      </c>
      <c r="P191" s="82">
        <f t="shared" si="17"/>
        <v>3.7163568871978463E-2</v>
      </c>
    </row>
    <row r="192" spans="1:16" x14ac:dyDescent="0.2">
      <c r="A192" s="78">
        <f t="shared" si="20"/>
        <v>187</v>
      </c>
      <c r="B192" s="81" t="s">
        <v>837</v>
      </c>
      <c r="C192" s="81">
        <v>770.3</v>
      </c>
      <c r="D192" s="81"/>
      <c r="E192" s="81"/>
      <c r="F192" s="81">
        <f t="shared" si="14"/>
        <v>770.3</v>
      </c>
      <c r="G192" s="81">
        <v>13</v>
      </c>
      <c r="H192" s="81"/>
      <c r="I192" s="81"/>
      <c r="J192" s="81">
        <v>13</v>
      </c>
      <c r="K192" s="56">
        <f t="shared" si="18"/>
        <v>5.5650684931506846E-3</v>
      </c>
      <c r="L192" s="54">
        <f t="shared" si="19"/>
        <v>20.479452054794521</v>
      </c>
      <c r="M192" s="54">
        <f t="shared" si="15"/>
        <v>4.5054794520547947</v>
      </c>
      <c r="N192" s="54">
        <f t="shared" si="16"/>
        <v>8.9495205479452054</v>
      </c>
      <c r="O192" s="54">
        <v>3.3253291677080732</v>
      </c>
      <c r="P192" s="82">
        <f t="shared" si="17"/>
        <v>4.8370480621189926E-2</v>
      </c>
    </row>
    <row r="193" spans="1:16" x14ac:dyDescent="0.2">
      <c r="A193" s="78">
        <f t="shared" si="20"/>
        <v>188</v>
      </c>
      <c r="B193" s="81" t="s">
        <v>838</v>
      </c>
      <c r="C193" s="81">
        <v>535.9</v>
      </c>
      <c r="D193" s="81"/>
      <c r="E193" s="81"/>
      <c r="F193" s="81">
        <f t="shared" si="14"/>
        <v>535.9</v>
      </c>
      <c r="G193" s="81">
        <v>6</v>
      </c>
      <c r="H193" s="81"/>
      <c r="I193" s="81"/>
      <c r="J193" s="81">
        <v>6</v>
      </c>
      <c r="K193" s="56">
        <f t="shared" si="18"/>
        <v>2.5684931506849314E-3</v>
      </c>
      <c r="L193" s="54">
        <f t="shared" si="19"/>
        <v>9.4520547945205475</v>
      </c>
      <c r="M193" s="54">
        <f t="shared" si="15"/>
        <v>2.0794520547945203</v>
      </c>
      <c r="N193" s="54">
        <f t="shared" si="16"/>
        <v>4.1305479452054792</v>
      </c>
      <c r="O193" s="54">
        <v>1.5347673081729567</v>
      </c>
      <c r="P193" s="82">
        <f t="shared" si="17"/>
        <v>3.2089610193494128E-2</v>
      </c>
    </row>
    <row r="194" spans="1:16" x14ac:dyDescent="0.2">
      <c r="A194" s="78">
        <f t="shared" si="20"/>
        <v>189</v>
      </c>
      <c r="B194" s="81" t="s">
        <v>839</v>
      </c>
      <c r="C194" s="81">
        <v>732.5</v>
      </c>
      <c r="D194" s="81"/>
      <c r="E194" s="81">
        <v>60</v>
      </c>
      <c r="F194" s="81">
        <f t="shared" si="14"/>
        <v>792.5</v>
      </c>
      <c r="G194" s="81">
        <v>6</v>
      </c>
      <c r="H194" s="81"/>
      <c r="I194" s="81">
        <v>1</v>
      </c>
      <c r="J194" s="81">
        <v>7</v>
      </c>
      <c r="K194" s="56">
        <f t="shared" si="18"/>
        <v>2.9965753424657533E-3</v>
      </c>
      <c r="L194" s="54">
        <f t="shared" si="19"/>
        <v>11.027397260273972</v>
      </c>
      <c r="M194" s="54">
        <f t="shared" si="15"/>
        <v>2.4260273972602739</v>
      </c>
      <c r="N194" s="54">
        <f t="shared" si="16"/>
        <v>4.8189726027397253</v>
      </c>
      <c r="O194" s="54">
        <v>1.790561859535116</v>
      </c>
      <c r="P194" s="82">
        <f t="shared" si="17"/>
        <v>2.5316036744238594E-2</v>
      </c>
    </row>
    <row r="195" spans="1:16" x14ac:dyDescent="0.2">
      <c r="A195" s="78">
        <f t="shared" si="20"/>
        <v>190</v>
      </c>
      <c r="B195" s="81" t="s">
        <v>840</v>
      </c>
      <c r="C195" s="81">
        <v>665.7</v>
      </c>
      <c r="D195" s="81"/>
      <c r="E195" s="81"/>
      <c r="F195" s="81">
        <f t="shared" si="14"/>
        <v>665.7</v>
      </c>
      <c r="G195" s="81">
        <v>10</v>
      </c>
      <c r="H195" s="81"/>
      <c r="I195" s="81"/>
      <c r="J195" s="81">
        <v>10</v>
      </c>
      <c r="K195" s="56">
        <f t="shared" si="18"/>
        <v>4.2808219178082189E-3</v>
      </c>
      <c r="L195" s="54">
        <f t="shared" si="19"/>
        <v>15.753424657534246</v>
      </c>
      <c r="M195" s="54">
        <f t="shared" ref="M195:M257" si="21">L195*0.22</f>
        <v>3.4657534246575343</v>
      </c>
      <c r="N195" s="54">
        <f t="shared" si="16"/>
        <v>6.8842465753424653</v>
      </c>
      <c r="O195" s="54">
        <v>2.5579455136215947</v>
      </c>
      <c r="P195" s="82">
        <f t="shared" si="17"/>
        <v>4.3054484258909176E-2</v>
      </c>
    </row>
    <row r="196" spans="1:16" x14ac:dyDescent="0.2">
      <c r="A196" s="78">
        <f t="shared" si="20"/>
        <v>191</v>
      </c>
      <c r="B196" s="81" t="s">
        <v>841</v>
      </c>
      <c r="C196" s="81">
        <v>772.6</v>
      </c>
      <c r="D196" s="81">
        <v>46.1</v>
      </c>
      <c r="E196" s="81"/>
      <c r="F196" s="81">
        <f t="shared" si="14"/>
        <v>818.7</v>
      </c>
      <c r="G196" s="81">
        <v>10</v>
      </c>
      <c r="H196" s="81">
        <v>1</v>
      </c>
      <c r="I196" s="81"/>
      <c r="J196" s="81">
        <v>11</v>
      </c>
      <c r="K196" s="56">
        <f t="shared" si="18"/>
        <v>4.7089041095890408E-3</v>
      </c>
      <c r="L196" s="54">
        <f t="shared" si="19"/>
        <v>17.328767123287669</v>
      </c>
      <c r="M196" s="54">
        <f t="shared" si="21"/>
        <v>3.8123287671232871</v>
      </c>
      <c r="N196" s="54">
        <f t="shared" si="16"/>
        <v>7.5726712328767114</v>
      </c>
      <c r="O196" s="54">
        <v>2.8137400649837541</v>
      </c>
      <c r="P196" s="82">
        <f t="shared" si="17"/>
        <v>3.8509230717321874E-2</v>
      </c>
    </row>
    <row r="197" spans="1:16" x14ac:dyDescent="0.2">
      <c r="A197" s="78">
        <f t="shared" si="20"/>
        <v>192</v>
      </c>
      <c r="B197" s="81" t="s">
        <v>842</v>
      </c>
      <c r="C197" s="81">
        <v>659.7</v>
      </c>
      <c r="D197" s="81"/>
      <c r="E197" s="81"/>
      <c r="F197" s="81">
        <f t="shared" si="14"/>
        <v>659.7</v>
      </c>
      <c r="G197" s="81">
        <v>12</v>
      </c>
      <c r="H197" s="81"/>
      <c r="I197" s="81"/>
      <c r="J197" s="81">
        <v>12</v>
      </c>
      <c r="K197" s="56">
        <f t="shared" si="18"/>
        <v>5.1369863013698627E-3</v>
      </c>
      <c r="L197" s="54">
        <f t="shared" si="19"/>
        <v>18.904109589041095</v>
      </c>
      <c r="M197" s="54">
        <f t="shared" si="21"/>
        <v>4.1589041095890407</v>
      </c>
      <c r="N197" s="54">
        <f t="shared" si="16"/>
        <v>8.2610958904109584</v>
      </c>
      <c r="O197" s="54">
        <v>3.0695346163459134</v>
      </c>
      <c r="P197" s="82">
        <f t="shared" si="17"/>
        <v>5.2135279983912389E-2</v>
      </c>
    </row>
    <row r="198" spans="1:16" x14ac:dyDescent="0.2">
      <c r="A198" s="78">
        <f t="shared" si="20"/>
        <v>193</v>
      </c>
      <c r="B198" s="81" t="s">
        <v>843</v>
      </c>
      <c r="C198" s="81">
        <v>1045.7</v>
      </c>
      <c r="D198" s="81"/>
      <c r="E198" s="81">
        <v>87.3</v>
      </c>
      <c r="F198" s="81">
        <f t="shared" si="14"/>
        <v>1133</v>
      </c>
      <c r="G198" s="81">
        <v>19</v>
      </c>
      <c r="H198" s="81"/>
      <c r="I198" s="81">
        <v>2</v>
      </c>
      <c r="J198" s="81">
        <v>21</v>
      </c>
      <c r="K198" s="56">
        <f t="shared" si="18"/>
        <v>8.9897260273972598E-3</v>
      </c>
      <c r="L198" s="54">
        <f t="shared" si="19"/>
        <v>33.082191780821915</v>
      </c>
      <c r="M198" s="54">
        <f t="shared" si="21"/>
        <v>7.2780821917808218</v>
      </c>
      <c r="N198" s="54">
        <f t="shared" ref="N198:N246" si="22">L198*0.437</f>
        <v>14.456917808219178</v>
      </c>
      <c r="O198" s="54">
        <v>5.3716855786053479</v>
      </c>
      <c r="P198" s="82">
        <f t="shared" ref="P198:P261" si="23">(L198+M198+N198+O198)/F198</f>
        <v>5.3123457510527154E-2</v>
      </c>
    </row>
    <row r="199" spans="1:16" x14ac:dyDescent="0.2">
      <c r="A199" s="78">
        <f t="shared" si="20"/>
        <v>194</v>
      </c>
      <c r="B199" s="81" t="s">
        <v>844</v>
      </c>
      <c r="C199" s="81">
        <v>610.5</v>
      </c>
      <c r="D199" s="81"/>
      <c r="E199" s="81">
        <v>114</v>
      </c>
      <c r="F199" s="81">
        <f t="shared" si="14"/>
        <v>724.5</v>
      </c>
      <c r="G199" s="81">
        <v>14</v>
      </c>
      <c r="H199" s="81"/>
      <c r="I199" s="81"/>
      <c r="J199" s="81">
        <v>14</v>
      </c>
      <c r="K199" s="56">
        <f t="shared" ref="K199:K262" si="24">2/4672*J199</f>
        <v>5.9931506849315065E-3</v>
      </c>
      <c r="L199" s="54">
        <f t="shared" ref="L199:L262" si="25">K199*3680</f>
        <v>22.054794520547944</v>
      </c>
      <c r="M199" s="54">
        <f t="shared" si="21"/>
        <v>4.8520547945205479</v>
      </c>
      <c r="N199" s="54">
        <f t="shared" si="22"/>
        <v>9.6379452054794506</v>
      </c>
      <c r="O199" s="54">
        <v>3.5811237190702321</v>
      </c>
      <c r="P199" s="82">
        <f t="shared" si="23"/>
        <v>5.5384290185808385E-2</v>
      </c>
    </row>
    <row r="200" spans="1:16" x14ac:dyDescent="0.2">
      <c r="A200" s="78">
        <f t="shared" ref="A200:A263" si="26">A199+1</f>
        <v>195</v>
      </c>
      <c r="B200" s="81" t="s">
        <v>845</v>
      </c>
      <c r="C200" s="81">
        <v>1026.5</v>
      </c>
      <c r="D200" s="81"/>
      <c r="E200" s="81"/>
      <c r="F200" s="81">
        <f t="shared" si="14"/>
        <v>1026.5</v>
      </c>
      <c r="G200" s="81">
        <v>16</v>
      </c>
      <c r="H200" s="81"/>
      <c r="I200" s="81"/>
      <c r="J200" s="81">
        <v>16</v>
      </c>
      <c r="K200" s="56">
        <f t="shared" si="24"/>
        <v>6.8493150684931503E-3</v>
      </c>
      <c r="L200" s="54">
        <f t="shared" si="25"/>
        <v>25.205479452054792</v>
      </c>
      <c r="M200" s="54">
        <f t="shared" si="21"/>
        <v>5.5452054794520542</v>
      </c>
      <c r="N200" s="54">
        <f t="shared" si="22"/>
        <v>11.014794520547945</v>
      </c>
      <c r="O200" s="54">
        <v>4.0927128217945512</v>
      </c>
      <c r="P200" s="82">
        <f t="shared" si="23"/>
        <v>4.4674322721723662E-2</v>
      </c>
    </row>
    <row r="201" spans="1:16" x14ac:dyDescent="0.2">
      <c r="A201" s="78">
        <f t="shared" si="26"/>
        <v>196</v>
      </c>
      <c r="B201" s="81" t="s">
        <v>846</v>
      </c>
      <c r="C201" s="81">
        <v>244.6</v>
      </c>
      <c r="D201" s="81"/>
      <c r="E201" s="81">
        <v>133.1</v>
      </c>
      <c r="F201" s="81">
        <f t="shared" si="14"/>
        <v>377.7</v>
      </c>
      <c r="G201" s="81">
        <v>4</v>
      </c>
      <c r="H201" s="81"/>
      <c r="I201" s="81"/>
      <c r="J201" s="81">
        <v>4</v>
      </c>
      <c r="K201" s="56">
        <f t="shared" si="24"/>
        <v>1.7123287671232876E-3</v>
      </c>
      <c r="L201" s="54">
        <f t="shared" si="25"/>
        <v>6.3013698630136981</v>
      </c>
      <c r="M201" s="54">
        <f t="shared" si="21"/>
        <v>1.3863013698630136</v>
      </c>
      <c r="N201" s="54">
        <f t="shared" si="22"/>
        <v>2.7536986301369861</v>
      </c>
      <c r="O201" s="54">
        <v>1.0231782054486378</v>
      </c>
      <c r="P201" s="82">
        <f t="shared" si="23"/>
        <v>3.0353582389362817E-2</v>
      </c>
    </row>
    <row r="202" spans="1:16" x14ac:dyDescent="0.2">
      <c r="A202" s="78">
        <f t="shared" si="26"/>
        <v>197</v>
      </c>
      <c r="B202" s="81" t="s">
        <v>847</v>
      </c>
      <c r="C202" s="81">
        <v>950.1</v>
      </c>
      <c r="D202" s="81"/>
      <c r="E202" s="81"/>
      <c r="F202" s="81">
        <f t="shared" si="14"/>
        <v>950.1</v>
      </c>
      <c r="G202" s="81">
        <v>10</v>
      </c>
      <c r="H202" s="81"/>
      <c r="I202" s="81"/>
      <c r="J202" s="81">
        <v>10</v>
      </c>
      <c r="K202" s="56">
        <f t="shared" si="24"/>
        <v>4.2808219178082189E-3</v>
      </c>
      <c r="L202" s="54">
        <f t="shared" si="25"/>
        <v>15.753424657534246</v>
      </c>
      <c r="M202" s="54">
        <f t="shared" si="21"/>
        <v>3.4657534246575343</v>
      </c>
      <c r="N202" s="54">
        <f t="shared" si="22"/>
        <v>6.8842465753424653</v>
      </c>
      <c r="O202" s="54">
        <v>2.5579455136215947</v>
      </c>
      <c r="P202" s="82">
        <f t="shared" si="23"/>
        <v>3.0166687897227491E-2</v>
      </c>
    </row>
    <row r="203" spans="1:16" x14ac:dyDescent="0.2">
      <c r="A203" s="78">
        <f t="shared" si="26"/>
        <v>198</v>
      </c>
      <c r="B203" s="81" t="s">
        <v>848</v>
      </c>
      <c r="C203" s="81">
        <v>760.7</v>
      </c>
      <c r="D203" s="81"/>
      <c r="E203" s="81">
        <v>125</v>
      </c>
      <c r="F203" s="81">
        <f t="shared" si="14"/>
        <v>885.7</v>
      </c>
      <c r="G203" s="81">
        <v>10</v>
      </c>
      <c r="H203" s="81"/>
      <c r="I203" s="81"/>
      <c r="J203" s="81">
        <v>10</v>
      </c>
      <c r="K203" s="56">
        <f t="shared" si="24"/>
        <v>4.2808219178082189E-3</v>
      </c>
      <c r="L203" s="54">
        <f t="shared" si="25"/>
        <v>15.753424657534246</v>
      </c>
      <c r="M203" s="54">
        <f t="shared" si="21"/>
        <v>3.4657534246575343</v>
      </c>
      <c r="N203" s="54">
        <f t="shared" si="22"/>
        <v>6.8842465753424653</v>
      </c>
      <c r="O203" s="54">
        <v>2.5579455136215947</v>
      </c>
      <c r="P203" s="82">
        <f t="shared" si="23"/>
        <v>3.2360133421198874E-2</v>
      </c>
    </row>
    <row r="204" spans="1:16" x14ac:dyDescent="0.2">
      <c r="A204" s="78">
        <f t="shared" si="26"/>
        <v>199</v>
      </c>
      <c r="B204" s="81" t="s">
        <v>849</v>
      </c>
      <c r="C204" s="81">
        <v>254.2</v>
      </c>
      <c r="D204" s="81"/>
      <c r="E204" s="81"/>
      <c r="F204" s="81">
        <f t="shared" si="14"/>
        <v>254.2</v>
      </c>
      <c r="G204" s="81">
        <v>5</v>
      </c>
      <c r="H204" s="81"/>
      <c r="I204" s="81"/>
      <c r="J204" s="81">
        <v>5</v>
      </c>
      <c r="K204" s="56">
        <f t="shared" si="24"/>
        <v>2.1404109589041095E-3</v>
      </c>
      <c r="L204" s="54">
        <f t="shared" si="25"/>
        <v>7.8767123287671232</v>
      </c>
      <c r="M204" s="54">
        <f t="shared" si="21"/>
        <v>1.7328767123287672</v>
      </c>
      <c r="N204" s="54">
        <f t="shared" si="22"/>
        <v>3.4421232876712327</v>
      </c>
      <c r="O204" s="54">
        <v>1.2789727568107974</v>
      </c>
      <c r="P204" s="82">
        <f t="shared" si="23"/>
        <v>5.6375629762304959E-2</v>
      </c>
    </row>
    <row r="205" spans="1:16" x14ac:dyDescent="0.2">
      <c r="A205" s="78">
        <f t="shared" si="26"/>
        <v>200</v>
      </c>
      <c r="B205" s="81" t="s">
        <v>850</v>
      </c>
      <c r="C205" s="81">
        <v>302.2</v>
      </c>
      <c r="D205" s="81"/>
      <c r="E205" s="81">
        <v>39.799999999999997</v>
      </c>
      <c r="F205" s="81">
        <f t="shared" si="14"/>
        <v>342</v>
      </c>
      <c r="G205" s="81">
        <v>5</v>
      </c>
      <c r="H205" s="81"/>
      <c r="I205" s="81"/>
      <c r="J205" s="81">
        <v>5</v>
      </c>
      <c r="K205" s="56">
        <f t="shared" si="24"/>
        <v>2.1404109589041095E-3</v>
      </c>
      <c r="L205" s="54">
        <f t="shared" si="25"/>
        <v>7.8767123287671232</v>
      </c>
      <c r="M205" s="54">
        <f t="shared" si="21"/>
        <v>1.7328767123287672</v>
      </c>
      <c r="N205" s="54">
        <f t="shared" si="22"/>
        <v>3.4421232876712327</v>
      </c>
      <c r="O205" s="54">
        <v>1.2789727568107974</v>
      </c>
      <c r="P205" s="82">
        <f t="shared" si="23"/>
        <v>4.1902587969526083E-2</v>
      </c>
    </row>
    <row r="206" spans="1:16" x14ac:dyDescent="0.2">
      <c r="A206" s="78">
        <f t="shared" si="26"/>
        <v>201</v>
      </c>
      <c r="B206" s="81" t="s">
        <v>2349</v>
      </c>
      <c r="C206" s="81">
        <v>405.7</v>
      </c>
      <c r="D206" s="81">
        <v>122.9</v>
      </c>
      <c r="E206" s="81">
        <v>22.3</v>
      </c>
      <c r="F206" s="81">
        <f t="shared" si="14"/>
        <v>550.9</v>
      </c>
      <c r="G206" s="81">
        <v>9</v>
      </c>
      <c r="H206" s="81"/>
      <c r="I206" s="81"/>
      <c r="J206" s="81">
        <v>9</v>
      </c>
      <c r="K206" s="56">
        <f t="shared" si="24"/>
        <v>3.852739726027397E-3</v>
      </c>
      <c r="L206" s="54">
        <f t="shared" si="25"/>
        <v>14.17808219178082</v>
      </c>
      <c r="M206" s="54">
        <f t="shared" si="21"/>
        <v>3.1191780821917807</v>
      </c>
      <c r="N206" s="54">
        <f t="shared" si="22"/>
        <v>6.1958219178082183</v>
      </c>
      <c r="O206" s="54">
        <v>2.3021509622594349</v>
      </c>
      <c r="P206" s="82">
        <f t="shared" si="23"/>
        <v>4.6823803147649765E-2</v>
      </c>
    </row>
    <row r="207" spans="1:16" x14ac:dyDescent="0.2">
      <c r="A207" s="78">
        <f t="shared" si="26"/>
        <v>202</v>
      </c>
      <c r="B207" s="81" t="s">
        <v>2350</v>
      </c>
      <c r="C207" s="81">
        <v>1271.93</v>
      </c>
      <c r="D207" s="81">
        <v>43.5</v>
      </c>
      <c r="E207" s="81">
        <v>59.1</v>
      </c>
      <c r="F207" s="81">
        <f t="shared" si="14"/>
        <v>1374.53</v>
      </c>
      <c r="G207" s="81">
        <v>17</v>
      </c>
      <c r="H207" s="81"/>
      <c r="I207" s="81"/>
      <c r="J207" s="81">
        <v>17</v>
      </c>
      <c r="K207" s="56">
        <f t="shared" si="24"/>
        <v>7.2773972602739722E-3</v>
      </c>
      <c r="L207" s="54">
        <f t="shared" si="25"/>
        <v>26.780821917808218</v>
      </c>
      <c r="M207" s="54">
        <f t="shared" si="21"/>
        <v>5.8917808219178083</v>
      </c>
      <c r="N207" s="54">
        <f t="shared" si="22"/>
        <v>11.703219178082191</v>
      </c>
      <c r="O207" s="54">
        <v>4.3485073731567105</v>
      </c>
      <c r="P207" s="82">
        <f t="shared" si="23"/>
        <v>3.5447992616359725E-2</v>
      </c>
    </row>
    <row r="208" spans="1:16" x14ac:dyDescent="0.2">
      <c r="A208" s="78">
        <f t="shared" si="26"/>
        <v>203</v>
      </c>
      <c r="B208" s="81" t="s">
        <v>2351</v>
      </c>
      <c r="C208" s="81">
        <v>453.6</v>
      </c>
      <c r="D208" s="81"/>
      <c r="E208" s="81"/>
      <c r="F208" s="81">
        <f t="shared" si="14"/>
        <v>453.6</v>
      </c>
      <c r="G208" s="81">
        <v>9</v>
      </c>
      <c r="H208" s="81"/>
      <c r="I208" s="81"/>
      <c r="J208" s="81">
        <v>9</v>
      </c>
      <c r="K208" s="56">
        <f t="shared" si="24"/>
        <v>3.852739726027397E-3</v>
      </c>
      <c r="L208" s="54">
        <f t="shared" si="25"/>
        <v>14.17808219178082</v>
      </c>
      <c r="M208" s="54">
        <f t="shared" si="21"/>
        <v>3.1191780821917807</v>
      </c>
      <c r="N208" s="54">
        <f t="shared" si="22"/>
        <v>6.1958219178082183</v>
      </c>
      <c r="O208" s="54">
        <v>2.3021509622594349</v>
      </c>
      <c r="P208" s="82">
        <f t="shared" si="23"/>
        <v>5.6867797958642531E-2</v>
      </c>
    </row>
    <row r="209" spans="1:16" x14ac:dyDescent="0.2">
      <c r="A209" s="78">
        <f t="shared" si="26"/>
        <v>204</v>
      </c>
      <c r="B209" s="81" t="s">
        <v>2352</v>
      </c>
      <c r="C209" s="81">
        <v>622.29999999999995</v>
      </c>
      <c r="D209" s="81"/>
      <c r="E209" s="81">
        <v>99.8</v>
      </c>
      <c r="F209" s="81">
        <f t="shared" si="14"/>
        <v>722.09999999999991</v>
      </c>
      <c r="G209" s="81">
        <v>9</v>
      </c>
      <c r="H209" s="81"/>
      <c r="I209" s="81">
        <v>1</v>
      </c>
      <c r="J209" s="81">
        <v>10</v>
      </c>
      <c r="K209" s="56">
        <f t="shared" si="24"/>
        <v>4.2808219178082189E-3</v>
      </c>
      <c r="L209" s="54">
        <f t="shared" si="25"/>
        <v>15.753424657534246</v>
      </c>
      <c r="M209" s="54">
        <f t="shared" si="21"/>
        <v>3.4657534246575343</v>
      </c>
      <c r="N209" s="54">
        <f t="shared" si="22"/>
        <v>6.8842465753424653</v>
      </c>
      <c r="O209" s="54">
        <v>2.5579455136215947</v>
      </c>
      <c r="P209" s="82">
        <f t="shared" si="23"/>
        <v>3.9691691138562309E-2</v>
      </c>
    </row>
    <row r="210" spans="1:16" x14ac:dyDescent="0.2">
      <c r="A210" s="78">
        <f t="shared" si="26"/>
        <v>205</v>
      </c>
      <c r="B210" s="81" t="s">
        <v>2353</v>
      </c>
      <c r="C210" s="81">
        <v>610.9</v>
      </c>
      <c r="D210" s="81">
        <v>29.9</v>
      </c>
      <c r="E210" s="81"/>
      <c r="F210" s="81">
        <f t="shared" si="14"/>
        <v>640.79999999999995</v>
      </c>
      <c r="G210" s="81">
        <v>9</v>
      </c>
      <c r="H210" s="81">
        <v>1</v>
      </c>
      <c r="I210" s="81"/>
      <c r="J210" s="81">
        <v>10</v>
      </c>
      <c r="K210" s="56">
        <f t="shared" si="24"/>
        <v>4.2808219178082189E-3</v>
      </c>
      <c r="L210" s="54">
        <f t="shared" si="25"/>
        <v>15.753424657534246</v>
      </c>
      <c r="M210" s="54">
        <f t="shared" si="21"/>
        <v>3.4657534246575343</v>
      </c>
      <c r="N210" s="54">
        <f t="shared" si="22"/>
        <v>6.8842465753424653</v>
      </c>
      <c r="O210" s="54">
        <v>2.5579455136215947</v>
      </c>
      <c r="P210" s="82">
        <f t="shared" si="23"/>
        <v>4.4727481540505376E-2</v>
      </c>
    </row>
    <row r="211" spans="1:16" x14ac:dyDescent="0.2">
      <c r="A211" s="78">
        <f t="shared" si="26"/>
        <v>206</v>
      </c>
      <c r="B211" s="81" t="s">
        <v>2354</v>
      </c>
      <c r="C211" s="81">
        <v>481.4</v>
      </c>
      <c r="D211" s="81"/>
      <c r="E211" s="81"/>
      <c r="F211" s="81">
        <f t="shared" si="14"/>
        <v>481.4</v>
      </c>
      <c r="G211" s="81">
        <v>11</v>
      </c>
      <c r="H211" s="81"/>
      <c r="I211" s="81"/>
      <c r="J211" s="81">
        <v>11</v>
      </c>
      <c r="K211" s="56">
        <f t="shared" si="24"/>
        <v>4.7089041095890408E-3</v>
      </c>
      <c r="L211" s="54">
        <f t="shared" si="25"/>
        <v>17.328767123287669</v>
      </c>
      <c r="M211" s="54">
        <f t="shared" si="21"/>
        <v>3.8123287671232871</v>
      </c>
      <c r="N211" s="54">
        <f t="shared" si="22"/>
        <v>7.5726712328767114</v>
      </c>
      <c r="O211" s="54">
        <v>2.8137400649837541</v>
      </c>
      <c r="P211" s="82">
        <f t="shared" si="23"/>
        <v>6.5491290378627803E-2</v>
      </c>
    </row>
    <row r="212" spans="1:16" x14ac:dyDescent="0.2">
      <c r="A212" s="78">
        <f t="shared" si="26"/>
        <v>207</v>
      </c>
      <c r="B212" s="81" t="s">
        <v>2355</v>
      </c>
      <c r="C212" s="81">
        <v>973.8</v>
      </c>
      <c r="D212" s="81"/>
      <c r="E212" s="81"/>
      <c r="F212" s="81">
        <f t="shared" si="14"/>
        <v>973.8</v>
      </c>
      <c r="G212" s="81">
        <v>18</v>
      </c>
      <c r="H212" s="81"/>
      <c r="I212" s="81"/>
      <c r="J212" s="81">
        <v>18</v>
      </c>
      <c r="K212" s="56">
        <f t="shared" si="24"/>
        <v>7.7054794520547941E-3</v>
      </c>
      <c r="L212" s="54">
        <f t="shared" si="25"/>
        <v>28.356164383561641</v>
      </c>
      <c r="M212" s="54">
        <f t="shared" si="21"/>
        <v>6.2383561643835614</v>
      </c>
      <c r="N212" s="54">
        <f t="shared" si="22"/>
        <v>12.391643835616437</v>
      </c>
      <c r="O212" s="54">
        <v>4.6043019245188699</v>
      </c>
      <c r="P212" s="82">
        <f t="shared" si="23"/>
        <v>5.2978503089012641E-2</v>
      </c>
    </row>
    <row r="213" spans="1:16" x14ac:dyDescent="0.2">
      <c r="A213" s="78">
        <f t="shared" si="26"/>
        <v>208</v>
      </c>
      <c r="B213" s="81" t="s">
        <v>2356</v>
      </c>
      <c r="C213" s="81">
        <v>724.7</v>
      </c>
      <c r="D213" s="81">
        <v>41.9</v>
      </c>
      <c r="E213" s="81"/>
      <c r="F213" s="81">
        <f t="shared" si="14"/>
        <v>766.6</v>
      </c>
      <c r="G213" s="81">
        <v>11</v>
      </c>
      <c r="H213" s="81">
        <v>1</v>
      </c>
      <c r="I213" s="81"/>
      <c r="J213" s="81">
        <v>12</v>
      </c>
      <c r="K213" s="56">
        <f t="shared" si="24"/>
        <v>5.1369863013698627E-3</v>
      </c>
      <c r="L213" s="54">
        <f t="shared" si="25"/>
        <v>18.904109589041095</v>
      </c>
      <c r="M213" s="54">
        <f t="shared" si="21"/>
        <v>4.1589041095890407</v>
      </c>
      <c r="N213" s="54">
        <f t="shared" si="22"/>
        <v>8.2610958904109584</v>
      </c>
      <c r="O213" s="54">
        <v>3.0695346163459134</v>
      </c>
      <c r="P213" s="82">
        <f t="shared" si="23"/>
        <v>4.486517637018915E-2</v>
      </c>
    </row>
    <row r="214" spans="1:16" x14ac:dyDescent="0.2">
      <c r="A214" s="78">
        <f t="shared" si="26"/>
        <v>209</v>
      </c>
      <c r="B214" s="81" t="s">
        <v>2357</v>
      </c>
      <c r="C214" s="81">
        <v>743.6</v>
      </c>
      <c r="D214" s="81"/>
      <c r="E214" s="81"/>
      <c r="F214" s="81">
        <f t="shared" si="14"/>
        <v>743.6</v>
      </c>
      <c r="G214" s="81">
        <v>13</v>
      </c>
      <c r="H214" s="81"/>
      <c r="I214" s="81"/>
      <c r="J214" s="81">
        <v>13</v>
      </c>
      <c r="K214" s="56">
        <f t="shared" si="24"/>
        <v>5.5650684931506846E-3</v>
      </c>
      <c r="L214" s="54">
        <f t="shared" si="25"/>
        <v>20.479452054794521</v>
      </c>
      <c r="M214" s="54">
        <f t="shared" si="21"/>
        <v>4.5054794520547947</v>
      </c>
      <c r="N214" s="54">
        <f t="shared" si="22"/>
        <v>8.9495205479452054</v>
      </c>
      <c r="O214" s="54">
        <v>3.3253291677080732</v>
      </c>
      <c r="P214" s="82">
        <f t="shared" si="23"/>
        <v>5.0107290509013712E-2</v>
      </c>
    </row>
    <row r="215" spans="1:16" x14ac:dyDescent="0.2">
      <c r="A215" s="78">
        <f t="shared" si="26"/>
        <v>210</v>
      </c>
      <c r="B215" s="81" t="s">
        <v>2358</v>
      </c>
      <c r="C215" s="81">
        <v>682.02</v>
      </c>
      <c r="D215" s="81"/>
      <c r="E215" s="81">
        <v>80.3</v>
      </c>
      <c r="F215" s="81">
        <f t="shared" si="14"/>
        <v>762.31999999999994</v>
      </c>
      <c r="G215" s="81">
        <v>10</v>
      </c>
      <c r="H215" s="81"/>
      <c r="I215" s="81">
        <v>2</v>
      </c>
      <c r="J215" s="81">
        <v>12</v>
      </c>
      <c r="K215" s="56">
        <f t="shared" si="24"/>
        <v>5.1369863013698627E-3</v>
      </c>
      <c r="L215" s="54">
        <f t="shared" si="25"/>
        <v>18.904109589041095</v>
      </c>
      <c r="M215" s="54">
        <f t="shared" si="21"/>
        <v>4.1589041095890407</v>
      </c>
      <c r="N215" s="54">
        <f t="shared" si="22"/>
        <v>8.2610958904109584</v>
      </c>
      <c r="O215" s="54">
        <v>3.0695346163459134</v>
      </c>
      <c r="P215" s="82">
        <f t="shared" si="23"/>
        <v>4.5117069216847265E-2</v>
      </c>
    </row>
    <row r="216" spans="1:16" x14ac:dyDescent="0.2">
      <c r="A216" s="78">
        <f t="shared" si="26"/>
        <v>211</v>
      </c>
      <c r="B216" s="81" t="s">
        <v>2359</v>
      </c>
      <c r="C216" s="81">
        <v>509.8</v>
      </c>
      <c r="D216" s="81"/>
      <c r="E216" s="81">
        <v>20.7</v>
      </c>
      <c r="F216" s="81">
        <f t="shared" si="14"/>
        <v>530.5</v>
      </c>
      <c r="G216" s="81">
        <v>9</v>
      </c>
      <c r="H216" s="81"/>
      <c r="I216" s="81"/>
      <c r="J216" s="81">
        <v>9</v>
      </c>
      <c r="K216" s="56">
        <f t="shared" si="24"/>
        <v>3.852739726027397E-3</v>
      </c>
      <c r="L216" s="54">
        <f t="shared" si="25"/>
        <v>14.17808219178082</v>
      </c>
      <c r="M216" s="54">
        <f t="shared" si="21"/>
        <v>3.1191780821917807</v>
      </c>
      <c r="N216" s="54">
        <f t="shared" si="22"/>
        <v>6.1958219178082183</v>
      </c>
      <c r="O216" s="54">
        <v>2.3021509622594349</v>
      </c>
      <c r="P216" s="82">
        <f t="shared" si="23"/>
        <v>4.8624379178209713E-2</v>
      </c>
    </row>
    <row r="217" spans="1:16" x14ac:dyDescent="0.2">
      <c r="A217" s="78">
        <f t="shared" si="26"/>
        <v>212</v>
      </c>
      <c r="B217" s="81" t="s">
        <v>2360</v>
      </c>
      <c r="C217" s="81">
        <v>548.4</v>
      </c>
      <c r="D217" s="81"/>
      <c r="E217" s="81">
        <v>39</v>
      </c>
      <c r="F217" s="81">
        <f t="shared" si="14"/>
        <v>587.4</v>
      </c>
      <c r="G217" s="81">
        <v>9</v>
      </c>
      <c r="H217" s="81"/>
      <c r="I217" s="81"/>
      <c r="J217" s="81">
        <v>9</v>
      </c>
      <c r="K217" s="56">
        <f t="shared" si="24"/>
        <v>3.852739726027397E-3</v>
      </c>
      <c r="L217" s="54">
        <f t="shared" si="25"/>
        <v>14.17808219178082</v>
      </c>
      <c r="M217" s="54">
        <f t="shared" si="21"/>
        <v>3.1191780821917807</v>
      </c>
      <c r="N217" s="54">
        <f t="shared" si="22"/>
        <v>6.1958219178082183</v>
      </c>
      <c r="O217" s="54">
        <v>2.3021509622594349</v>
      </c>
      <c r="P217" s="82">
        <f t="shared" si="23"/>
        <v>4.391425460340527E-2</v>
      </c>
    </row>
    <row r="218" spans="1:16" x14ac:dyDescent="0.2">
      <c r="A218" s="78">
        <f t="shared" si="26"/>
        <v>213</v>
      </c>
      <c r="B218" s="81" t="s">
        <v>2361</v>
      </c>
      <c r="C218" s="81">
        <v>450.9</v>
      </c>
      <c r="D218" s="81"/>
      <c r="E218" s="81">
        <v>36</v>
      </c>
      <c r="F218" s="81">
        <f t="shared" si="14"/>
        <v>486.9</v>
      </c>
      <c r="G218" s="81">
        <v>8</v>
      </c>
      <c r="H218" s="81"/>
      <c r="I218" s="81">
        <v>1</v>
      </c>
      <c r="J218" s="81">
        <v>9</v>
      </c>
      <c r="K218" s="56">
        <f t="shared" si="24"/>
        <v>3.852739726027397E-3</v>
      </c>
      <c r="L218" s="54">
        <f t="shared" si="25"/>
        <v>14.17808219178082</v>
      </c>
      <c r="M218" s="54">
        <f t="shared" si="21"/>
        <v>3.1191780821917807</v>
      </c>
      <c r="N218" s="54">
        <f t="shared" si="22"/>
        <v>6.1958219178082183</v>
      </c>
      <c r="O218" s="54">
        <v>2.3021509622594349</v>
      </c>
      <c r="P218" s="82">
        <f t="shared" si="23"/>
        <v>5.2978503089012641E-2</v>
      </c>
    </row>
    <row r="219" spans="1:16" x14ac:dyDescent="0.2">
      <c r="A219" s="78">
        <f t="shared" si="26"/>
        <v>214</v>
      </c>
      <c r="B219" s="81" t="s">
        <v>2362</v>
      </c>
      <c r="C219" s="81">
        <v>1505.5</v>
      </c>
      <c r="D219" s="81">
        <v>827.5</v>
      </c>
      <c r="E219" s="81"/>
      <c r="F219" s="81">
        <f t="shared" si="14"/>
        <v>2333</v>
      </c>
      <c r="G219" s="81">
        <v>34</v>
      </c>
      <c r="H219" s="81"/>
      <c r="I219" s="81"/>
      <c r="J219" s="81">
        <v>34</v>
      </c>
      <c r="K219" s="56">
        <f t="shared" si="24"/>
        <v>1.4554794520547944E-2</v>
      </c>
      <c r="L219" s="54">
        <f t="shared" si="25"/>
        <v>53.561643835616437</v>
      </c>
      <c r="M219" s="54">
        <f t="shared" si="21"/>
        <v>11.783561643835617</v>
      </c>
      <c r="N219" s="54">
        <f t="shared" si="22"/>
        <v>23.406438356164383</v>
      </c>
      <c r="O219" s="54">
        <v>8.6970147463134211</v>
      </c>
      <c r="P219" s="82">
        <f t="shared" si="23"/>
        <v>4.1769677917672464E-2</v>
      </c>
    </row>
    <row r="220" spans="1:16" x14ac:dyDescent="0.2">
      <c r="A220" s="78">
        <f t="shared" si="26"/>
        <v>215</v>
      </c>
      <c r="B220" s="81" t="s">
        <v>2363</v>
      </c>
      <c r="C220" s="81">
        <v>922.6</v>
      </c>
      <c r="D220" s="81"/>
      <c r="E220" s="81">
        <v>33</v>
      </c>
      <c r="F220" s="81">
        <f t="shared" si="14"/>
        <v>955.6</v>
      </c>
      <c r="G220" s="81">
        <v>14</v>
      </c>
      <c r="H220" s="81"/>
      <c r="I220" s="81"/>
      <c r="J220" s="81">
        <v>14</v>
      </c>
      <c r="K220" s="56">
        <f t="shared" si="24"/>
        <v>5.9931506849315065E-3</v>
      </c>
      <c r="L220" s="54">
        <f t="shared" si="25"/>
        <v>22.054794520547944</v>
      </c>
      <c r="M220" s="54">
        <f t="shared" si="21"/>
        <v>4.8520547945205479</v>
      </c>
      <c r="N220" s="54">
        <f t="shared" si="22"/>
        <v>9.6379452054794506</v>
      </c>
      <c r="O220" s="54">
        <v>3.5811237190702321</v>
      </c>
      <c r="P220" s="82">
        <f t="shared" si="23"/>
        <v>4.1990286981601267E-2</v>
      </c>
    </row>
    <row r="221" spans="1:16" x14ac:dyDescent="0.2">
      <c r="A221" s="78">
        <f t="shared" si="26"/>
        <v>216</v>
      </c>
      <c r="B221" s="81" t="s">
        <v>2364</v>
      </c>
      <c r="C221" s="81">
        <v>1175.5</v>
      </c>
      <c r="D221" s="81"/>
      <c r="E221" s="81"/>
      <c r="F221" s="81">
        <f t="shared" si="14"/>
        <v>1175.5</v>
      </c>
      <c r="G221" s="81">
        <v>15</v>
      </c>
      <c r="H221" s="81"/>
      <c r="I221" s="81"/>
      <c r="J221" s="81">
        <v>15</v>
      </c>
      <c r="K221" s="56">
        <f t="shared" si="24"/>
        <v>6.4212328767123284E-3</v>
      </c>
      <c r="L221" s="54">
        <f t="shared" si="25"/>
        <v>23.63013698630137</v>
      </c>
      <c r="M221" s="54">
        <f t="shared" si="21"/>
        <v>5.1986301369863011</v>
      </c>
      <c r="N221" s="54">
        <f t="shared" si="22"/>
        <v>10.326369863013699</v>
      </c>
      <c r="O221" s="54">
        <v>3.8369182704323923</v>
      </c>
      <c r="P221" s="82">
        <f t="shared" si="23"/>
        <v>3.6573420039756499E-2</v>
      </c>
    </row>
    <row r="222" spans="1:16" x14ac:dyDescent="0.2">
      <c r="A222" s="78">
        <f t="shared" si="26"/>
        <v>217</v>
      </c>
      <c r="B222" s="81" t="s">
        <v>2365</v>
      </c>
      <c r="C222" s="81">
        <v>504.4</v>
      </c>
      <c r="D222" s="81">
        <v>189.5</v>
      </c>
      <c r="E222" s="81"/>
      <c r="F222" s="81">
        <f t="shared" si="14"/>
        <v>693.9</v>
      </c>
      <c r="G222" s="81">
        <v>6</v>
      </c>
      <c r="H222" s="81">
        <v>1</v>
      </c>
      <c r="I222" s="81"/>
      <c r="J222" s="81">
        <v>7</v>
      </c>
      <c r="K222" s="56">
        <f t="shared" si="24"/>
        <v>2.9965753424657533E-3</v>
      </c>
      <c r="L222" s="54">
        <f t="shared" si="25"/>
        <v>11.027397260273972</v>
      </c>
      <c r="M222" s="54">
        <f t="shared" si="21"/>
        <v>2.4260273972602739</v>
      </c>
      <c r="N222" s="54">
        <f t="shared" si="22"/>
        <v>4.8189726027397253</v>
      </c>
      <c r="O222" s="54">
        <v>1.790561859535116</v>
      </c>
      <c r="P222" s="82">
        <f t="shared" si="23"/>
        <v>2.8913329182604246E-2</v>
      </c>
    </row>
    <row r="223" spans="1:16" x14ac:dyDescent="0.2">
      <c r="A223" s="78">
        <f t="shared" si="26"/>
        <v>218</v>
      </c>
      <c r="B223" s="81" t="s">
        <v>2366</v>
      </c>
      <c r="C223" s="81">
        <v>606.6</v>
      </c>
      <c r="D223" s="81"/>
      <c r="E223" s="81"/>
      <c r="F223" s="81">
        <f t="shared" si="14"/>
        <v>606.6</v>
      </c>
      <c r="G223" s="81">
        <v>11</v>
      </c>
      <c r="H223" s="81"/>
      <c r="I223" s="81"/>
      <c r="J223" s="81">
        <v>11</v>
      </c>
      <c r="K223" s="56">
        <f t="shared" si="24"/>
        <v>4.7089041095890408E-3</v>
      </c>
      <c r="L223" s="54">
        <f t="shared" si="25"/>
        <v>17.328767123287669</v>
      </c>
      <c r="M223" s="54">
        <f t="shared" si="21"/>
        <v>3.8123287671232871</v>
      </c>
      <c r="N223" s="54">
        <f t="shared" si="22"/>
        <v>7.5726712328767114</v>
      </c>
      <c r="O223" s="54">
        <v>2.8137400649837541</v>
      </c>
      <c r="P223" s="82">
        <f t="shared" si="23"/>
        <v>5.1974129885050152E-2</v>
      </c>
    </row>
    <row r="224" spans="1:16" x14ac:dyDescent="0.2">
      <c r="A224" s="78">
        <f t="shared" si="26"/>
        <v>219</v>
      </c>
      <c r="B224" s="81" t="s">
        <v>2367</v>
      </c>
      <c r="C224" s="81">
        <v>520.5</v>
      </c>
      <c r="D224" s="81"/>
      <c r="E224" s="81"/>
      <c r="F224" s="81">
        <f t="shared" si="14"/>
        <v>520.5</v>
      </c>
      <c r="G224" s="81">
        <v>10</v>
      </c>
      <c r="H224" s="81"/>
      <c r="I224" s="81"/>
      <c r="J224" s="81">
        <v>10</v>
      </c>
      <c r="K224" s="56">
        <f t="shared" si="24"/>
        <v>4.2808219178082189E-3</v>
      </c>
      <c r="L224" s="54">
        <f t="shared" si="25"/>
        <v>15.753424657534246</v>
      </c>
      <c r="M224" s="54">
        <f t="shared" si="21"/>
        <v>3.4657534246575343</v>
      </c>
      <c r="N224" s="54">
        <f t="shared" si="22"/>
        <v>6.8842465753424653</v>
      </c>
      <c r="O224" s="54">
        <v>2.5579455136215947</v>
      </c>
      <c r="P224" s="82">
        <f t="shared" si="23"/>
        <v>5.5065072374939177E-2</v>
      </c>
    </row>
    <row r="225" spans="1:16" x14ac:dyDescent="0.2">
      <c r="A225" s="78">
        <f t="shared" si="26"/>
        <v>220</v>
      </c>
      <c r="B225" s="81" t="s">
        <v>2368</v>
      </c>
      <c r="C225" s="81">
        <v>539.9</v>
      </c>
      <c r="D225" s="81"/>
      <c r="E225" s="81"/>
      <c r="F225" s="81">
        <f t="shared" si="14"/>
        <v>539.9</v>
      </c>
      <c r="G225" s="81">
        <v>8</v>
      </c>
      <c r="H225" s="81"/>
      <c r="I225" s="81"/>
      <c r="J225" s="81">
        <v>8</v>
      </c>
      <c r="K225" s="56">
        <f t="shared" si="24"/>
        <v>3.4246575342465752E-3</v>
      </c>
      <c r="L225" s="54">
        <f t="shared" si="25"/>
        <v>12.602739726027396</v>
      </c>
      <c r="M225" s="54">
        <f t="shared" si="21"/>
        <v>2.7726027397260271</v>
      </c>
      <c r="N225" s="54">
        <f t="shared" si="22"/>
        <v>5.5073972602739723</v>
      </c>
      <c r="O225" s="54">
        <v>2.0463564108972756</v>
      </c>
      <c r="P225" s="82">
        <f t="shared" si="23"/>
        <v>4.2469153800564312E-2</v>
      </c>
    </row>
    <row r="226" spans="1:16" x14ac:dyDescent="0.2">
      <c r="A226" s="78">
        <f t="shared" si="26"/>
        <v>221</v>
      </c>
      <c r="B226" s="81" t="s">
        <v>2369</v>
      </c>
      <c r="C226" s="81">
        <v>595.5</v>
      </c>
      <c r="D226" s="81"/>
      <c r="E226" s="81"/>
      <c r="F226" s="81">
        <f t="shared" si="14"/>
        <v>595.5</v>
      </c>
      <c r="G226" s="81">
        <v>13</v>
      </c>
      <c r="H226" s="81"/>
      <c r="I226" s="81"/>
      <c r="J226" s="81">
        <v>13</v>
      </c>
      <c r="K226" s="56">
        <f t="shared" si="24"/>
        <v>5.5650684931506846E-3</v>
      </c>
      <c r="L226" s="54">
        <f t="shared" si="25"/>
        <v>20.479452054794521</v>
      </c>
      <c r="M226" s="54">
        <f t="shared" si="21"/>
        <v>4.5054794520547947</v>
      </c>
      <c r="N226" s="54">
        <f t="shared" si="22"/>
        <v>8.9495205479452054</v>
      </c>
      <c r="O226" s="54">
        <v>3.3253291677080732</v>
      </c>
      <c r="P226" s="82">
        <f t="shared" si="23"/>
        <v>6.2568902136864141E-2</v>
      </c>
    </row>
    <row r="227" spans="1:16" x14ac:dyDescent="0.2">
      <c r="A227" s="78">
        <f t="shared" si="26"/>
        <v>222</v>
      </c>
      <c r="B227" s="81" t="s">
        <v>2370</v>
      </c>
      <c r="C227" s="81">
        <v>711.4</v>
      </c>
      <c r="D227" s="81"/>
      <c r="E227" s="81">
        <v>63.4</v>
      </c>
      <c r="F227" s="81">
        <f t="shared" si="14"/>
        <v>774.8</v>
      </c>
      <c r="G227" s="81">
        <v>11</v>
      </c>
      <c r="H227" s="81"/>
      <c r="I227" s="81">
        <v>2</v>
      </c>
      <c r="J227" s="81">
        <v>13</v>
      </c>
      <c r="K227" s="56">
        <f t="shared" si="24"/>
        <v>5.5650684931506846E-3</v>
      </c>
      <c r="L227" s="54">
        <f t="shared" si="25"/>
        <v>20.479452054794521</v>
      </c>
      <c r="M227" s="54">
        <f t="shared" si="21"/>
        <v>4.5054794520547947</v>
      </c>
      <c r="N227" s="54">
        <f t="shared" si="22"/>
        <v>8.9495205479452054</v>
      </c>
      <c r="O227" s="54">
        <v>3.3253291677080732</v>
      </c>
      <c r="P227" s="82">
        <f t="shared" si="23"/>
        <v>4.8089547267040011E-2</v>
      </c>
    </row>
    <row r="228" spans="1:16" x14ac:dyDescent="0.2">
      <c r="A228" s="78">
        <f t="shared" si="26"/>
        <v>223</v>
      </c>
      <c r="B228" s="81" t="s">
        <v>2371</v>
      </c>
      <c r="C228" s="81">
        <v>762.1</v>
      </c>
      <c r="D228" s="81">
        <v>53.2</v>
      </c>
      <c r="E228" s="81"/>
      <c r="F228" s="81">
        <f t="shared" si="14"/>
        <v>815.30000000000007</v>
      </c>
      <c r="G228" s="81">
        <v>13</v>
      </c>
      <c r="H228" s="81">
        <v>2</v>
      </c>
      <c r="I228" s="81"/>
      <c r="J228" s="81">
        <v>15</v>
      </c>
      <c r="K228" s="56">
        <f t="shared" si="24"/>
        <v>6.4212328767123284E-3</v>
      </c>
      <c r="L228" s="54">
        <f t="shared" si="25"/>
        <v>23.63013698630137</v>
      </c>
      <c r="M228" s="54">
        <f t="shared" si="21"/>
        <v>5.1986301369863011</v>
      </c>
      <c r="N228" s="54">
        <f t="shared" si="22"/>
        <v>10.326369863013699</v>
      </c>
      <c r="O228" s="54">
        <v>3.8369182704323923</v>
      </c>
      <c r="P228" s="82">
        <f t="shared" si="23"/>
        <v>5.273157764839171E-2</v>
      </c>
    </row>
    <row r="229" spans="1:16" x14ac:dyDescent="0.2">
      <c r="A229" s="78">
        <f t="shared" si="26"/>
        <v>224</v>
      </c>
      <c r="B229" s="81" t="s">
        <v>2372</v>
      </c>
      <c r="C229" s="81">
        <v>707.8</v>
      </c>
      <c r="D229" s="81">
        <v>33.1</v>
      </c>
      <c r="E229" s="81"/>
      <c r="F229" s="81">
        <f t="shared" si="14"/>
        <v>740.9</v>
      </c>
      <c r="G229" s="81">
        <v>11</v>
      </c>
      <c r="H229" s="81">
        <v>1</v>
      </c>
      <c r="I229" s="81"/>
      <c r="J229" s="81">
        <f t="shared" ref="J229:J289" si="27">G229+H229+I229</f>
        <v>12</v>
      </c>
      <c r="K229" s="56">
        <f t="shared" si="24"/>
        <v>5.1369863013698627E-3</v>
      </c>
      <c r="L229" s="54">
        <f t="shared" si="25"/>
        <v>18.904109589041095</v>
      </c>
      <c r="M229" s="54">
        <f t="shared" si="21"/>
        <v>4.1589041095890407</v>
      </c>
      <c r="N229" s="54">
        <f t="shared" si="22"/>
        <v>8.2610958904109584</v>
      </c>
      <c r="O229" s="54">
        <v>3.0695346163459134</v>
      </c>
      <c r="P229" s="82">
        <f t="shared" si="23"/>
        <v>4.6421439067872869E-2</v>
      </c>
    </row>
    <row r="230" spans="1:16" x14ac:dyDescent="0.2">
      <c r="A230" s="78">
        <f t="shared" si="26"/>
        <v>225</v>
      </c>
      <c r="B230" s="81" t="s">
        <v>2373</v>
      </c>
      <c r="C230" s="81">
        <v>952</v>
      </c>
      <c r="D230" s="81">
        <v>67.7</v>
      </c>
      <c r="E230" s="81">
        <v>127.2</v>
      </c>
      <c r="F230" s="81">
        <f t="shared" si="14"/>
        <v>1146.9000000000001</v>
      </c>
      <c r="G230" s="81">
        <v>13</v>
      </c>
      <c r="H230" s="81">
        <v>2</v>
      </c>
      <c r="I230" s="81">
        <v>1</v>
      </c>
      <c r="J230" s="81">
        <f t="shared" si="27"/>
        <v>16</v>
      </c>
      <c r="K230" s="56">
        <f t="shared" si="24"/>
        <v>6.8493150684931503E-3</v>
      </c>
      <c r="L230" s="54">
        <f t="shared" si="25"/>
        <v>25.205479452054792</v>
      </c>
      <c r="M230" s="54">
        <f t="shared" si="21"/>
        <v>5.5452054794520542</v>
      </c>
      <c r="N230" s="54">
        <f t="shared" si="22"/>
        <v>11.014794520547945</v>
      </c>
      <c r="O230" s="54">
        <v>4.0927128217945512</v>
      </c>
      <c r="P230" s="82">
        <f t="shared" si="23"/>
        <v>3.998447316579417E-2</v>
      </c>
    </row>
    <row r="231" spans="1:16" x14ac:dyDescent="0.2">
      <c r="A231" s="78">
        <f t="shared" si="26"/>
        <v>226</v>
      </c>
      <c r="B231" s="81" t="s">
        <v>2374</v>
      </c>
      <c r="C231" s="81">
        <v>348.4</v>
      </c>
      <c r="D231" s="81"/>
      <c r="E231" s="81">
        <v>48</v>
      </c>
      <c r="F231" s="81">
        <f t="shared" si="14"/>
        <v>396.4</v>
      </c>
      <c r="G231" s="81">
        <v>6</v>
      </c>
      <c r="H231" s="81"/>
      <c r="I231" s="81"/>
      <c r="J231" s="81">
        <f t="shared" si="27"/>
        <v>6</v>
      </c>
      <c r="K231" s="56">
        <f t="shared" si="24"/>
        <v>2.5684931506849314E-3</v>
      </c>
      <c r="L231" s="54">
        <f t="shared" si="25"/>
        <v>9.4520547945205475</v>
      </c>
      <c r="M231" s="54">
        <f t="shared" si="21"/>
        <v>2.0794520547945203</v>
      </c>
      <c r="N231" s="54">
        <f t="shared" si="22"/>
        <v>4.1305479452054792</v>
      </c>
      <c r="O231" s="54">
        <v>1.5347673081729567</v>
      </c>
      <c r="P231" s="82">
        <f t="shared" si="23"/>
        <v>4.3382497736361006E-2</v>
      </c>
    </row>
    <row r="232" spans="1:16" x14ac:dyDescent="0.2">
      <c r="A232" s="78">
        <f t="shared" si="26"/>
        <v>227</v>
      </c>
      <c r="B232" s="81" t="s">
        <v>2375</v>
      </c>
      <c r="C232" s="81">
        <v>337.8</v>
      </c>
      <c r="D232" s="81"/>
      <c r="E232" s="81">
        <v>23.4</v>
      </c>
      <c r="F232" s="81">
        <f t="shared" si="14"/>
        <v>361.2</v>
      </c>
      <c r="G232" s="81">
        <v>7</v>
      </c>
      <c r="H232" s="81"/>
      <c r="I232" s="81"/>
      <c r="J232" s="81">
        <f t="shared" si="27"/>
        <v>7</v>
      </c>
      <c r="K232" s="56">
        <f t="shared" si="24"/>
        <v>2.9965753424657533E-3</v>
      </c>
      <c r="L232" s="54">
        <f t="shared" si="25"/>
        <v>11.027397260273972</v>
      </c>
      <c r="M232" s="54">
        <f t="shared" si="21"/>
        <v>2.4260273972602739</v>
      </c>
      <c r="N232" s="54">
        <f t="shared" si="22"/>
        <v>4.8189726027397253</v>
      </c>
      <c r="O232" s="54">
        <v>1.790561859535116</v>
      </c>
      <c r="P232" s="82">
        <f t="shared" si="23"/>
        <v>5.5545291029371779E-2</v>
      </c>
    </row>
    <row r="233" spans="1:16" x14ac:dyDescent="0.2">
      <c r="A233" s="78">
        <f t="shared" si="26"/>
        <v>228</v>
      </c>
      <c r="B233" s="81" t="s">
        <v>2376</v>
      </c>
      <c r="C233" s="81">
        <v>699.3</v>
      </c>
      <c r="D233" s="81"/>
      <c r="E233" s="81">
        <v>36.700000000000003</v>
      </c>
      <c r="F233" s="81">
        <f t="shared" si="14"/>
        <v>736</v>
      </c>
      <c r="G233" s="81">
        <v>8</v>
      </c>
      <c r="H233" s="81"/>
      <c r="I233" s="81">
        <v>1</v>
      </c>
      <c r="J233" s="81">
        <f t="shared" si="27"/>
        <v>9</v>
      </c>
      <c r="K233" s="56">
        <f t="shared" si="24"/>
        <v>3.852739726027397E-3</v>
      </c>
      <c r="L233" s="54">
        <f t="shared" si="25"/>
        <v>14.17808219178082</v>
      </c>
      <c r="M233" s="54">
        <f t="shared" si="21"/>
        <v>3.1191780821917807</v>
      </c>
      <c r="N233" s="54">
        <f t="shared" si="22"/>
        <v>6.1958219178082183</v>
      </c>
      <c r="O233" s="54">
        <v>2.3021509622594349</v>
      </c>
      <c r="P233" s="82">
        <f t="shared" si="23"/>
        <v>3.5047871133206863E-2</v>
      </c>
    </row>
    <row r="234" spans="1:16" x14ac:dyDescent="0.2">
      <c r="A234" s="78">
        <f t="shared" si="26"/>
        <v>229</v>
      </c>
      <c r="B234" s="81" t="s">
        <v>2377</v>
      </c>
      <c r="C234" s="81">
        <v>478.8</v>
      </c>
      <c r="D234" s="81"/>
      <c r="E234" s="81"/>
      <c r="F234" s="81">
        <f t="shared" si="14"/>
        <v>478.8</v>
      </c>
      <c r="G234" s="81">
        <v>10</v>
      </c>
      <c r="H234" s="81"/>
      <c r="I234" s="81"/>
      <c r="J234" s="81">
        <f t="shared" si="27"/>
        <v>10</v>
      </c>
      <c r="K234" s="56">
        <f t="shared" si="24"/>
        <v>4.2808219178082189E-3</v>
      </c>
      <c r="L234" s="54">
        <f t="shared" si="25"/>
        <v>15.753424657534246</v>
      </c>
      <c r="M234" s="54">
        <f t="shared" si="21"/>
        <v>3.4657534246575343</v>
      </c>
      <c r="N234" s="54">
        <f t="shared" si="22"/>
        <v>6.8842465753424653</v>
      </c>
      <c r="O234" s="54">
        <v>2.5579455136215947</v>
      </c>
      <c r="P234" s="82">
        <f t="shared" si="23"/>
        <v>5.9860839956465829E-2</v>
      </c>
    </row>
    <row r="235" spans="1:16" x14ac:dyDescent="0.2">
      <c r="A235" s="78">
        <f t="shared" si="26"/>
        <v>230</v>
      </c>
      <c r="B235" s="81" t="s">
        <v>2378</v>
      </c>
      <c r="C235" s="81">
        <v>676.9</v>
      </c>
      <c r="D235" s="81"/>
      <c r="E235" s="81"/>
      <c r="F235" s="81">
        <f t="shared" si="14"/>
        <v>676.9</v>
      </c>
      <c r="G235" s="81">
        <v>11</v>
      </c>
      <c r="H235" s="81"/>
      <c r="I235" s="81"/>
      <c r="J235" s="81">
        <f t="shared" si="27"/>
        <v>11</v>
      </c>
      <c r="K235" s="56">
        <f t="shared" si="24"/>
        <v>4.7089041095890408E-3</v>
      </c>
      <c r="L235" s="54">
        <f t="shared" si="25"/>
        <v>17.328767123287669</v>
      </c>
      <c r="M235" s="54">
        <f t="shared" si="21"/>
        <v>3.8123287671232871</v>
      </c>
      <c r="N235" s="54">
        <f t="shared" si="22"/>
        <v>7.5726712328767114</v>
      </c>
      <c r="O235" s="54">
        <v>2.8137400649837541</v>
      </c>
      <c r="P235" s="82">
        <f t="shared" si="23"/>
        <v>4.657631435702677E-2</v>
      </c>
    </row>
    <row r="236" spans="1:16" x14ac:dyDescent="0.2">
      <c r="A236" s="78">
        <f t="shared" si="26"/>
        <v>231</v>
      </c>
      <c r="B236" s="81" t="s">
        <v>2379</v>
      </c>
      <c r="C236" s="81">
        <v>893.8</v>
      </c>
      <c r="D236" s="81"/>
      <c r="E236" s="81"/>
      <c r="F236" s="81">
        <f t="shared" si="14"/>
        <v>893.8</v>
      </c>
      <c r="G236" s="81">
        <v>22</v>
      </c>
      <c r="H236" s="81"/>
      <c r="I236" s="81"/>
      <c r="J236" s="81">
        <f t="shared" si="27"/>
        <v>22</v>
      </c>
      <c r="K236" s="56">
        <f t="shared" si="24"/>
        <v>9.4178082191780817E-3</v>
      </c>
      <c r="L236" s="54">
        <f t="shared" si="25"/>
        <v>34.657534246575338</v>
      </c>
      <c r="M236" s="54">
        <f t="shared" si="21"/>
        <v>7.6246575342465741</v>
      </c>
      <c r="N236" s="54">
        <f t="shared" si="22"/>
        <v>15.145342465753423</v>
      </c>
      <c r="O236" s="54">
        <v>5.6274801299675081</v>
      </c>
      <c r="P236" s="82">
        <f t="shared" si="23"/>
        <v>7.0547118344755924E-2</v>
      </c>
    </row>
    <row r="237" spans="1:16" x14ac:dyDescent="0.2">
      <c r="A237" s="78">
        <f t="shared" si="26"/>
        <v>232</v>
      </c>
      <c r="B237" s="81" t="s">
        <v>2380</v>
      </c>
      <c r="C237" s="81">
        <v>467.4</v>
      </c>
      <c r="D237" s="81"/>
      <c r="E237" s="81">
        <v>8.6</v>
      </c>
      <c r="F237" s="81">
        <f t="shared" si="14"/>
        <v>476</v>
      </c>
      <c r="G237" s="81">
        <v>6</v>
      </c>
      <c r="H237" s="81"/>
      <c r="I237" s="81">
        <v>1</v>
      </c>
      <c r="J237" s="81">
        <f t="shared" si="27"/>
        <v>7</v>
      </c>
      <c r="K237" s="56">
        <f t="shared" si="24"/>
        <v>2.9965753424657533E-3</v>
      </c>
      <c r="L237" s="54">
        <f t="shared" si="25"/>
        <v>11.027397260273972</v>
      </c>
      <c r="M237" s="54">
        <f t="shared" si="21"/>
        <v>2.4260273972602739</v>
      </c>
      <c r="N237" s="54">
        <f t="shared" si="22"/>
        <v>4.8189726027397253</v>
      </c>
      <c r="O237" s="54">
        <v>1.790561859535116</v>
      </c>
      <c r="P237" s="82">
        <f t="shared" si="23"/>
        <v>4.2149073781111525E-2</v>
      </c>
    </row>
    <row r="238" spans="1:16" x14ac:dyDescent="0.2">
      <c r="A238" s="78">
        <f t="shared" si="26"/>
        <v>233</v>
      </c>
      <c r="B238" s="81" t="s">
        <v>2381</v>
      </c>
      <c r="C238" s="81">
        <v>324.10000000000002</v>
      </c>
      <c r="D238" s="81"/>
      <c r="E238" s="81"/>
      <c r="F238" s="81">
        <f t="shared" si="14"/>
        <v>324.10000000000002</v>
      </c>
      <c r="G238" s="81">
        <v>5</v>
      </c>
      <c r="H238" s="81"/>
      <c r="I238" s="81"/>
      <c r="J238" s="81">
        <f t="shared" si="27"/>
        <v>5</v>
      </c>
      <c r="K238" s="56">
        <f t="shared" si="24"/>
        <v>2.1404109589041095E-3</v>
      </c>
      <c r="L238" s="54">
        <f t="shared" si="25"/>
        <v>7.8767123287671232</v>
      </c>
      <c r="M238" s="54">
        <f t="shared" si="21"/>
        <v>1.7328767123287672</v>
      </c>
      <c r="N238" s="54">
        <f t="shared" si="22"/>
        <v>3.4421232876712327</v>
      </c>
      <c r="O238" s="54">
        <v>1.2789727568107974</v>
      </c>
      <c r="P238" s="82">
        <f t="shared" si="23"/>
        <v>4.4216862343652942E-2</v>
      </c>
    </row>
    <row r="239" spans="1:16" x14ac:dyDescent="0.2">
      <c r="A239" s="78">
        <f t="shared" si="26"/>
        <v>234</v>
      </c>
      <c r="B239" s="81" t="s">
        <v>2382</v>
      </c>
      <c r="C239" s="81">
        <v>433.9</v>
      </c>
      <c r="D239" s="81"/>
      <c r="E239" s="81"/>
      <c r="F239" s="81">
        <f t="shared" si="14"/>
        <v>433.9</v>
      </c>
      <c r="G239" s="81">
        <v>11</v>
      </c>
      <c r="H239" s="81"/>
      <c r="I239" s="81"/>
      <c r="J239" s="81">
        <f t="shared" si="27"/>
        <v>11</v>
      </c>
      <c r="K239" s="56">
        <f t="shared" si="24"/>
        <v>4.7089041095890408E-3</v>
      </c>
      <c r="L239" s="54">
        <f t="shared" si="25"/>
        <v>17.328767123287669</v>
      </c>
      <c r="M239" s="54">
        <f t="shared" si="21"/>
        <v>3.8123287671232871</v>
      </c>
      <c r="N239" s="54">
        <f t="shared" si="22"/>
        <v>7.5726712328767114</v>
      </c>
      <c r="O239" s="54">
        <v>2.8137400649837541</v>
      </c>
      <c r="P239" s="82">
        <f t="shared" si="23"/>
        <v>7.2660767891844724E-2</v>
      </c>
    </row>
    <row r="240" spans="1:16" x14ac:dyDescent="0.2">
      <c r="A240" s="78">
        <f t="shared" si="26"/>
        <v>235</v>
      </c>
      <c r="B240" s="81" t="s">
        <v>2383</v>
      </c>
      <c r="C240" s="81">
        <v>375.2</v>
      </c>
      <c r="D240" s="81"/>
      <c r="E240" s="81"/>
      <c r="F240" s="81">
        <f t="shared" si="14"/>
        <v>375.2</v>
      </c>
      <c r="G240" s="81">
        <v>7</v>
      </c>
      <c r="H240" s="81"/>
      <c r="I240" s="81"/>
      <c r="J240" s="81">
        <f t="shared" si="27"/>
        <v>7</v>
      </c>
      <c r="K240" s="56">
        <f t="shared" si="24"/>
        <v>2.9965753424657533E-3</v>
      </c>
      <c r="L240" s="54">
        <f t="shared" si="25"/>
        <v>11.027397260273972</v>
      </c>
      <c r="M240" s="54">
        <f t="shared" si="21"/>
        <v>2.4260273972602739</v>
      </c>
      <c r="N240" s="54">
        <f t="shared" si="22"/>
        <v>4.8189726027397253</v>
      </c>
      <c r="O240" s="54">
        <v>1.790561859535116</v>
      </c>
      <c r="P240" s="82">
        <f t="shared" si="23"/>
        <v>5.3472705543201195E-2</v>
      </c>
    </row>
    <row r="241" spans="1:16" x14ac:dyDescent="0.2">
      <c r="A241" s="78">
        <f t="shared" si="26"/>
        <v>236</v>
      </c>
      <c r="B241" s="81" t="s">
        <v>2384</v>
      </c>
      <c r="C241" s="81">
        <v>375.1</v>
      </c>
      <c r="D241" s="81"/>
      <c r="E241" s="81">
        <v>120.5</v>
      </c>
      <c r="F241" s="81">
        <f t="shared" si="14"/>
        <v>495.6</v>
      </c>
      <c r="G241" s="81">
        <v>5</v>
      </c>
      <c r="H241" s="81"/>
      <c r="I241" s="81"/>
      <c r="J241" s="81">
        <f t="shared" si="27"/>
        <v>5</v>
      </c>
      <c r="K241" s="56">
        <f t="shared" si="24"/>
        <v>2.1404109589041095E-3</v>
      </c>
      <c r="L241" s="54">
        <f t="shared" si="25"/>
        <v>7.8767123287671232</v>
      </c>
      <c r="M241" s="54">
        <f t="shared" si="21"/>
        <v>1.7328767123287672</v>
      </c>
      <c r="N241" s="54">
        <f t="shared" si="22"/>
        <v>3.4421232876712327</v>
      </c>
      <c r="O241" s="54">
        <v>1.2789727568107974</v>
      </c>
      <c r="P241" s="82">
        <f t="shared" si="23"/>
        <v>2.8915829470496205E-2</v>
      </c>
    </row>
    <row r="242" spans="1:16" x14ac:dyDescent="0.2">
      <c r="A242" s="78">
        <f t="shared" si="26"/>
        <v>237</v>
      </c>
      <c r="B242" s="81" t="s">
        <v>2385</v>
      </c>
      <c r="C242" s="81">
        <v>534.1</v>
      </c>
      <c r="D242" s="81">
        <v>48.8</v>
      </c>
      <c r="E242" s="81"/>
      <c r="F242" s="81">
        <f t="shared" si="14"/>
        <v>582.9</v>
      </c>
      <c r="G242" s="81">
        <v>9</v>
      </c>
      <c r="H242" s="81"/>
      <c r="I242" s="81"/>
      <c r="J242" s="81">
        <f t="shared" si="27"/>
        <v>9</v>
      </c>
      <c r="K242" s="56">
        <f t="shared" si="24"/>
        <v>3.852739726027397E-3</v>
      </c>
      <c r="L242" s="54">
        <f t="shared" si="25"/>
        <v>14.17808219178082</v>
      </c>
      <c r="M242" s="54">
        <f t="shared" si="21"/>
        <v>3.1191780821917807</v>
      </c>
      <c r="N242" s="54">
        <f t="shared" si="22"/>
        <v>6.1958219178082183</v>
      </c>
      <c r="O242" s="54">
        <v>2.3021509622594349</v>
      </c>
      <c r="P242" s="82">
        <f t="shared" si="23"/>
        <v>4.4253273552994091E-2</v>
      </c>
    </row>
    <row r="243" spans="1:16" x14ac:dyDescent="0.2">
      <c r="A243" s="78">
        <f t="shared" si="26"/>
        <v>238</v>
      </c>
      <c r="B243" s="81" t="s">
        <v>2386</v>
      </c>
      <c r="C243" s="81">
        <v>471.8</v>
      </c>
      <c r="D243" s="81"/>
      <c r="E243" s="81"/>
      <c r="F243" s="81">
        <f t="shared" si="14"/>
        <v>471.8</v>
      </c>
      <c r="G243" s="81">
        <v>8</v>
      </c>
      <c r="H243" s="81"/>
      <c r="I243" s="81"/>
      <c r="J243" s="81">
        <f t="shared" si="27"/>
        <v>8</v>
      </c>
      <c r="K243" s="56">
        <f t="shared" si="24"/>
        <v>3.4246575342465752E-3</v>
      </c>
      <c r="L243" s="54">
        <f t="shared" si="25"/>
        <v>12.602739726027396</v>
      </c>
      <c r="M243" s="54">
        <f t="shared" si="21"/>
        <v>2.7726027397260271</v>
      </c>
      <c r="N243" s="54">
        <f t="shared" si="22"/>
        <v>5.5073972602739723</v>
      </c>
      <c r="O243" s="54">
        <v>2.0463564108972756</v>
      </c>
      <c r="P243" s="82">
        <f t="shared" si="23"/>
        <v>4.8599186386020919E-2</v>
      </c>
    </row>
    <row r="244" spans="1:16" x14ac:dyDescent="0.2">
      <c r="A244" s="78">
        <f t="shared" si="26"/>
        <v>239</v>
      </c>
      <c r="B244" s="81" t="s">
        <v>2387</v>
      </c>
      <c r="C244" s="81">
        <v>579</v>
      </c>
      <c r="D244" s="81">
        <v>91.8</v>
      </c>
      <c r="E244" s="81"/>
      <c r="F244" s="81">
        <f t="shared" si="14"/>
        <v>670.8</v>
      </c>
      <c r="G244" s="81">
        <v>10</v>
      </c>
      <c r="H244" s="81"/>
      <c r="I244" s="81"/>
      <c r="J244" s="81">
        <f t="shared" si="27"/>
        <v>10</v>
      </c>
      <c r="K244" s="56">
        <f t="shared" si="24"/>
        <v>4.2808219178082189E-3</v>
      </c>
      <c r="L244" s="54">
        <f t="shared" si="25"/>
        <v>15.753424657534246</v>
      </c>
      <c r="M244" s="54">
        <f t="shared" si="21"/>
        <v>3.4657534246575343</v>
      </c>
      <c r="N244" s="54">
        <f t="shared" si="22"/>
        <v>6.8842465753424653</v>
      </c>
      <c r="O244" s="54">
        <v>2.5579455136215947</v>
      </c>
      <c r="P244" s="82">
        <f t="shared" si="23"/>
        <v>4.2727146945670605E-2</v>
      </c>
    </row>
    <row r="245" spans="1:16" x14ac:dyDescent="0.2">
      <c r="A245" s="78">
        <f t="shared" si="26"/>
        <v>240</v>
      </c>
      <c r="B245" s="81" t="s">
        <v>2388</v>
      </c>
      <c r="C245" s="81">
        <v>343.9</v>
      </c>
      <c r="D245" s="81"/>
      <c r="E245" s="81"/>
      <c r="F245" s="81">
        <f t="shared" si="14"/>
        <v>343.9</v>
      </c>
      <c r="G245" s="81">
        <v>7</v>
      </c>
      <c r="H245" s="81"/>
      <c r="I245" s="81"/>
      <c r="J245" s="81">
        <f t="shared" si="27"/>
        <v>7</v>
      </c>
      <c r="K245" s="56">
        <f t="shared" si="24"/>
        <v>2.9965753424657533E-3</v>
      </c>
      <c r="L245" s="54">
        <f t="shared" si="25"/>
        <v>11.027397260273972</v>
      </c>
      <c r="M245" s="54">
        <f t="shared" si="21"/>
        <v>2.4260273972602739</v>
      </c>
      <c r="N245" s="54">
        <f t="shared" si="22"/>
        <v>4.8189726027397253</v>
      </c>
      <c r="O245" s="54">
        <v>1.790561859535116</v>
      </c>
      <c r="P245" s="82">
        <f t="shared" si="23"/>
        <v>5.8339514742102611E-2</v>
      </c>
    </row>
    <row r="246" spans="1:16" x14ac:dyDescent="0.2">
      <c r="A246" s="78">
        <f t="shared" si="26"/>
        <v>241</v>
      </c>
      <c r="B246" s="81" t="s">
        <v>2389</v>
      </c>
      <c r="C246" s="81">
        <v>664</v>
      </c>
      <c r="D246" s="81"/>
      <c r="E246" s="81">
        <v>35.700000000000003</v>
      </c>
      <c r="F246" s="81">
        <f t="shared" si="14"/>
        <v>699.7</v>
      </c>
      <c r="G246" s="81">
        <v>10</v>
      </c>
      <c r="H246" s="81"/>
      <c r="I246" s="81">
        <v>1</v>
      </c>
      <c r="J246" s="81">
        <f t="shared" si="27"/>
        <v>11</v>
      </c>
      <c r="K246" s="56">
        <f t="shared" si="24"/>
        <v>4.7089041095890408E-3</v>
      </c>
      <c r="L246" s="54">
        <f t="shared" si="25"/>
        <v>17.328767123287669</v>
      </c>
      <c r="M246" s="54">
        <f t="shared" si="21"/>
        <v>3.8123287671232871</v>
      </c>
      <c r="N246" s="54">
        <f t="shared" si="22"/>
        <v>7.5726712328767114</v>
      </c>
      <c r="O246" s="54">
        <v>2.8137400649837541</v>
      </c>
      <c r="P246" s="82">
        <f t="shared" si="23"/>
        <v>4.5058606814736918E-2</v>
      </c>
    </row>
    <row r="247" spans="1:16" x14ac:dyDescent="0.2">
      <c r="A247" s="78">
        <f t="shared" si="26"/>
        <v>242</v>
      </c>
      <c r="B247" s="81" t="s">
        <v>2390</v>
      </c>
      <c r="C247" s="81">
        <v>150.30000000000001</v>
      </c>
      <c r="D247" s="81"/>
      <c r="E247" s="81">
        <v>232.7</v>
      </c>
      <c r="F247" s="81">
        <f t="shared" si="14"/>
        <v>383</v>
      </c>
      <c r="G247" s="81">
        <v>3</v>
      </c>
      <c r="H247" s="81"/>
      <c r="I247" s="81"/>
      <c r="J247" s="81">
        <f t="shared" si="27"/>
        <v>3</v>
      </c>
      <c r="K247" s="56">
        <f t="shared" si="24"/>
        <v>1.2842465753424657E-3</v>
      </c>
      <c r="L247" s="54">
        <f t="shared" si="25"/>
        <v>4.7260273972602738</v>
      </c>
      <c r="M247" s="54">
        <f t="shared" si="21"/>
        <v>1.0397260273972602</v>
      </c>
      <c r="N247" s="54">
        <v>6.07</v>
      </c>
      <c r="O247" s="54">
        <v>0.76738365408647835</v>
      </c>
      <c r="P247" s="82">
        <f t="shared" si="23"/>
        <v>3.2906363129879927E-2</v>
      </c>
    </row>
    <row r="248" spans="1:16" x14ac:dyDescent="0.2">
      <c r="A248" s="78">
        <f t="shared" si="26"/>
        <v>243</v>
      </c>
      <c r="B248" s="81" t="s">
        <v>2391</v>
      </c>
      <c r="C248" s="81">
        <v>630.29999999999995</v>
      </c>
      <c r="D248" s="81"/>
      <c r="E248" s="81">
        <v>33.9</v>
      </c>
      <c r="F248" s="81">
        <f t="shared" si="14"/>
        <v>664.19999999999993</v>
      </c>
      <c r="G248" s="81">
        <v>9</v>
      </c>
      <c r="H248" s="81"/>
      <c r="I248" s="81">
        <v>1</v>
      </c>
      <c r="J248" s="81">
        <f t="shared" si="27"/>
        <v>10</v>
      </c>
      <c r="K248" s="56">
        <f t="shared" si="24"/>
        <v>4.2808219178082189E-3</v>
      </c>
      <c r="L248" s="54">
        <f t="shared" si="25"/>
        <v>15.753424657534246</v>
      </c>
      <c r="M248" s="54">
        <f t="shared" si="21"/>
        <v>3.4657534246575343</v>
      </c>
      <c r="N248" s="54">
        <f t="shared" ref="N248:N279" si="28">L248*0.437</f>
        <v>6.8842465753424653</v>
      </c>
      <c r="O248" s="54">
        <v>2.5579455136215947</v>
      </c>
      <c r="P248" s="82">
        <f t="shared" si="23"/>
        <v>4.3151716608184044E-2</v>
      </c>
    </row>
    <row r="249" spans="1:16" x14ac:dyDescent="0.2">
      <c r="A249" s="78">
        <f t="shared" si="26"/>
        <v>244</v>
      </c>
      <c r="B249" s="81" t="s">
        <v>2392</v>
      </c>
      <c r="C249" s="81">
        <v>447.75</v>
      </c>
      <c r="D249" s="81"/>
      <c r="E249" s="81"/>
      <c r="F249" s="81">
        <f t="shared" si="14"/>
        <v>447.75</v>
      </c>
      <c r="G249" s="81">
        <v>7</v>
      </c>
      <c r="H249" s="81"/>
      <c r="I249" s="81"/>
      <c r="J249" s="81">
        <f t="shared" si="27"/>
        <v>7</v>
      </c>
      <c r="K249" s="56">
        <f t="shared" si="24"/>
        <v>2.9965753424657533E-3</v>
      </c>
      <c r="L249" s="54">
        <f t="shared" si="25"/>
        <v>11.027397260273972</v>
      </c>
      <c r="M249" s="54">
        <f t="shared" si="21"/>
        <v>2.4260273972602739</v>
      </c>
      <c r="N249" s="54">
        <f t="shared" si="28"/>
        <v>4.8189726027397253</v>
      </c>
      <c r="O249" s="54">
        <v>1.790561859535116</v>
      </c>
      <c r="P249" s="82">
        <f t="shared" si="23"/>
        <v>4.4808395577463064E-2</v>
      </c>
    </row>
    <row r="250" spans="1:16" x14ac:dyDescent="0.2">
      <c r="A250" s="78">
        <f t="shared" si="26"/>
        <v>245</v>
      </c>
      <c r="B250" s="81" t="s">
        <v>2393</v>
      </c>
      <c r="C250" s="81">
        <v>688.6</v>
      </c>
      <c r="D250" s="81"/>
      <c r="E250" s="81">
        <v>64.099999999999994</v>
      </c>
      <c r="F250" s="81">
        <f t="shared" si="14"/>
        <v>752.7</v>
      </c>
      <c r="G250" s="81">
        <v>12</v>
      </c>
      <c r="H250" s="81"/>
      <c r="I250" s="81">
        <v>1</v>
      </c>
      <c r="J250" s="81">
        <f t="shared" si="27"/>
        <v>13</v>
      </c>
      <c r="K250" s="56">
        <f t="shared" si="24"/>
        <v>5.5650684931506846E-3</v>
      </c>
      <c r="L250" s="54">
        <f t="shared" si="25"/>
        <v>20.479452054794521</v>
      </c>
      <c r="M250" s="54">
        <f t="shared" si="21"/>
        <v>4.5054794520547947</v>
      </c>
      <c r="N250" s="54">
        <f t="shared" si="28"/>
        <v>8.9495205479452054</v>
      </c>
      <c r="O250" s="54">
        <v>3.3253291677080732</v>
      </c>
      <c r="P250" s="82">
        <f t="shared" si="23"/>
        <v>4.9501502886279518E-2</v>
      </c>
    </row>
    <row r="251" spans="1:16" x14ac:dyDescent="0.2">
      <c r="A251" s="78">
        <f t="shared" si="26"/>
        <v>246</v>
      </c>
      <c r="B251" s="81" t="s">
        <v>2394</v>
      </c>
      <c r="C251" s="81">
        <v>675.4</v>
      </c>
      <c r="D251" s="81"/>
      <c r="E251" s="81"/>
      <c r="F251" s="81">
        <f t="shared" si="14"/>
        <v>675.4</v>
      </c>
      <c r="G251" s="81">
        <v>15</v>
      </c>
      <c r="H251" s="81"/>
      <c r="I251" s="81"/>
      <c r="J251" s="81">
        <f t="shared" si="27"/>
        <v>15</v>
      </c>
      <c r="K251" s="56">
        <f t="shared" si="24"/>
        <v>6.4212328767123284E-3</v>
      </c>
      <c r="L251" s="54">
        <f t="shared" si="25"/>
        <v>23.63013698630137</v>
      </c>
      <c r="M251" s="54">
        <f t="shared" si="21"/>
        <v>5.1986301369863011</v>
      </c>
      <c r="N251" s="54">
        <f t="shared" si="28"/>
        <v>10.326369863013699</v>
      </c>
      <c r="O251" s="54">
        <v>3.8369182704323923</v>
      </c>
      <c r="P251" s="82">
        <f t="shared" si="23"/>
        <v>6.3654212698747062E-2</v>
      </c>
    </row>
    <row r="252" spans="1:16" x14ac:dyDescent="0.2">
      <c r="A252" s="78">
        <f t="shared" si="26"/>
        <v>247</v>
      </c>
      <c r="B252" s="81" t="s">
        <v>2395</v>
      </c>
      <c r="C252" s="81">
        <v>633.9</v>
      </c>
      <c r="D252" s="81"/>
      <c r="E252" s="81"/>
      <c r="F252" s="81">
        <f t="shared" si="14"/>
        <v>633.9</v>
      </c>
      <c r="G252" s="81">
        <v>9</v>
      </c>
      <c r="H252" s="81"/>
      <c r="I252" s="81"/>
      <c r="J252" s="81">
        <f t="shared" si="27"/>
        <v>9</v>
      </c>
      <c r="K252" s="56">
        <f t="shared" si="24"/>
        <v>3.852739726027397E-3</v>
      </c>
      <c r="L252" s="54">
        <f t="shared" si="25"/>
        <v>14.17808219178082</v>
      </c>
      <c r="M252" s="54">
        <f t="shared" si="21"/>
        <v>3.1191780821917807</v>
      </c>
      <c r="N252" s="54">
        <f t="shared" si="28"/>
        <v>6.1958219178082183</v>
      </c>
      <c r="O252" s="54">
        <v>2.3021509622594349</v>
      </c>
      <c r="P252" s="82">
        <f t="shared" si="23"/>
        <v>4.069290606411146E-2</v>
      </c>
    </row>
    <row r="253" spans="1:16" x14ac:dyDescent="0.2">
      <c r="A253" s="78">
        <f t="shared" si="26"/>
        <v>248</v>
      </c>
      <c r="B253" s="81" t="s">
        <v>2396</v>
      </c>
      <c r="C253" s="81">
        <v>230.9</v>
      </c>
      <c r="D253" s="81">
        <v>51.2</v>
      </c>
      <c r="E253" s="81"/>
      <c r="F253" s="81">
        <f t="shared" si="14"/>
        <v>282.10000000000002</v>
      </c>
      <c r="G253" s="81">
        <v>5</v>
      </c>
      <c r="H253" s="81"/>
      <c r="I253" s="81"/>
      <c r="J253" s="81">
        <f t="shared" si="27"/>
        <v>5</v>
      </c>
      <c r="K253" s="56">
        <f t="shared" si="24"/>
        <v>2.1404109589041095E-3</v>
      </c>
      <c r="L253" s="54">
        <f t="shared" si="25"/>
        <v>7.8767123287671232</v>
      </c>
      <c r="M253" s="54">
        <f t="shared" si="21"/>
        <v>1.7328767123287672</v>
      </c>
      <c r="N253" s="54">
        <f t="shared" si="28"/>
        <v>3.4421232876712327</v>
      </c>
      <c r="O253" s="54">
        <v>1.2789727568107974</v>
      </c>
      <c r="P253" s="82">
        <f t="shared" si="23"/>
        <v>5.0800018027571496E-2</v>
      </c>
    </row>
    <row r="254" spans="1:16" x14ac:dyDescent="0.2">
      <c r="A254" s="78">
        <f t="shared" si="26"/>
        <v>249</v>
      </c>
      <c r="B254" s="81" t="s">
        <v>2397</v>
      </c>
      <c r="C254" s="81">
        <v>1262.0999999999999</v>
      </c>
      <c r="D254" s="81"/>
      <c r="E254" s="81">
        <v>163.6</v>
      </c>
      <c r="F254" s="81">
        <f t="shared" si="14"/>
        <v>1425.6999999999998</v>
      </c>
      <c r="G254" s="81">
        <v>22</v>
      </c>
      <c r="H254" s="81"/>
      <c r="I254" s="81"/>
      <c r="J254" s="81">
        <f t="shared" si="27"/>
        <v>22</v>
      </c>
      <c r="K254" s="56">
        <f t="shared" si="24"/>
        <v>9.4178082191780817E-3</v>
      </c>
      <c r="L254" s="54">
        <f t="shared" si="25"/>
        <v>34.657534246575338</v>
      </c>
      <c r="M254" s="54">
        <f t="shared" si="21"/>
        <v>7.6246575342465741</v>
      </c>
      <c r="N254" s="54">
        <f t="shared" si="28"/>
        <v>15.145342465753423</v>
      </c>
      <c r="O254" s="54">
        <v>5.6274801299675081</v>
      </c>
      <c r="P254" s="82">
        <f t="shared" si="23"/>
        <v>4.4227407151955424E-2</v>
      </c>
    </row>
    <row r="255" spans="1:16" x14ac:dyDescent="0.2">
      <c r="A255" s="78">
        <f t="shared" si="26"/>
        <v>250</v>
      </c>
      <c r="B255" s="81" t="s">
        <v>2398</v>
      </c>
      <c r="C255" s="81">
        <v>332.6</v>
      </c>
      <c r="D255" s="81"/>
      <c r="E255" s="81">
        <v>108.7</v>
      </c>
      <c r="F255" s="81">
        <f t="shared" si="14"/>
        <v>441.3</v>
      </c>
      <c r="G255" s="81">
        <v>10</v>
      </c>
      <c r="H255" s="81"/>
      <c r="I255" s="81"/>
      <c r="J255" s="81">
        <f t="shared" si="27"/>
        <v>10</v>
      </c>
      <c r="K255" s="56">
        <f t="shared" si="24"/>
        <v>4.2808219178082189E-3</v>
      </c>
      <c r="L255" s="54">
        <f t="shared" si="25"/>
        <v>15.753424657534246</v>
      </c>
      <c r="M255" s="54">
        <f t="shared" si="21"/>
        <v>3.4657534246575343</v>
      </c>
      <c r="N255" s="54">
        <f t="shared" si="28"/>
        <v>6.8842465753424653</v>
      </c>
      <c r="O255" s="54">
        <v>2.5579455136215947</v>
      </c>
      <c r="P255" s="82">
        <f t="shared" si="23"/>
        <v>6.4947587063575438E-2</v>
      </c>
    </row>
    <row r="256" spans="1:16" x14ac:dyDescent="0.2">
      <c r="A256" s="78">
        <f t="shared" si="26"/>
        <v>251</v>
      </c>
      <c r="B256" s="81" t="s">
        <v>2399</v>
      </c>
      <c r="C256" s="81">
        <v>511</v>
      </c>
      <c r="D256" s="81"/>
      <c r="E256" s="81">
        <v>141.6</v>
      </c>
      <c r="F256" s="81">
        <f t="shared" si="14"/>
        <v>652.6</v>
      </c>
      <c r="G256" s="81">
        <v>11</v>
      </c>
      <c r="H256" s="81"/>
      <c r="I256" s="81"/>
      <c r="J256" s="81">
        <f t="shared" si="27"/>
        <v>11</v>
      </c>
      <c r="K256" s="56">
        <f t="shared" si="24"/>
        <v>4.7089041095890408E-3</v>
      </c>
      <c r="L256" s="54">
        <f t="shared" si="25"/>
        <v>17.328767123287669</v>
      </c>
      <c r="M256" s="54">
        <f t="shared" si="21"/>
        <v>3.8123287671232871</v>
      </c>
      <c r="N256" s="54">
        <f t="shared" si="28"/>
        <v>7.5726712328767114</v>
      </c>
      <c r="O256" s="54">
        <v>2.8137400649837541</v>
      </c>
      <c r="P256" s="82">
        <f t="shared" si="23"/>
        <v>4.8310614753710422E-2</v>
      </c>
    </row>
    <row r="257" spans="1:16" x14ac:dyDescent="0.2">
      <c r="A257" s="78">
        <f t="shared" si="26"/>
        <v>252</v>
      </c>
      <c r="B257" s="81" t="s">
        <v>2400</v>
      </c>
      <c r="C257" s="81">
        <v>1078.7</v>
      </c>
      <c r="D257" s="81"/>
      <c r="E257" s="81"/>
      <c r="F257" s="81">
        <f t="shared" si="14"/>
        <v>1078.7</v>
      </c>
      <c r="G257" s="81">
        <v>20</v>
      </c>
      <c r="H257" s="81"/>
      <c r="I257" s="81"/>
      <c r="J257" s="81">
        <f t="shared" si="27"/>
        <v>20</v>
      </c>
      <c r="K257" s="56">
        <f t="shared" si="24"/>
        <v>8.5616438356164379E-3</v>
      </c>
      <c r="L257" s="54">
        <f t="shared" si="25"/>
        <v>31.506849315068493</v>
      </c>
      <c r="M257" s="54">
        <f t="shared" si="21"/>
        <v>6.9315068493150687</v>
      </c>
      <c r="N257" s="54">
        <f t="shared" si="28"/>
        <v>13.768493150684931</v>
      </c>
      <c r="O257" s="54">
        <v>5.1158910272431894</v>
      </c>
      <c r="P257" s="82">
        <f t="shared" si="23"/>
        <v>5.3140576937342802E-2</v>
      </c>
    </row>
    <row r="258" spans="1:16" x14ac:dyDescent="0.2">
      <c r="A258" s="78">
        <f t="shared" si="26"/>
        <v>253</v>
      </c>
      <c r="B258" s="81" t="s">
        <v>2401</v>
      </c>
      <c r="C258" s="81">
        <v>611.4</v>
      </c>
      <c r="D258" s="81"/>
      <c r="E258" s="81">
        <v>112.1</v>
      </c>
      <c r="F258" s="81">
        <f t="shared" si="14"/>
        <v>723.5</v>
      </c>
      <c r="G258" s="81">
        <v>12</v>
      </c>
      <c r="H258" s="81"/>
      <c r="I258" s="81">
        <v>1</v>
      </c>
      <c r="J258" s="81">
        <f t="shared" si="27"/>
        <v>13</v>
      </c>
      <c r="K258" s="56">
        <f t="shared" si="24"/>
        <v>5.5650684931506846E-3</v>
      </c>
      <c r="L258" s="54">
        <f t="shared" si="25"/>
        <v>20.479452054794521</v>
      </c>
      <c r="M258" s="54">
        <f t="shared" ref="M258:M317" si="29">L258*0.22</f>
        <v>4.5054794520547947</v>
      </c>
      <c r="N258" s="54">
        <f t="shared" si="28"/>
        <v>8.9495205479452054</v>
      </c>
      <c r="O258" s="54">
        <v>3.3253291677080732</v>
      </c>
      <c r="P258" s="82">
        <f t="shared" si="23"/>
        <v>5.1499352069803175E-2</v>
      </c>
    </row>
    <row r="259" spans="1:16" x14ac:dyDescent="0.2">
      <c r="A259" s="78">
        <f t="shared" si="26"/>
        <v>254</v>
      </c>
      <c r="B259" s="81" t="s">
        <v>2402</v>
      </c>
      <c r="C259" s="81">
        <v>690.47</v>
      </c>
      <c r="D259" s="81">
        <v>27.1</v>
      </c>
      <c r="E259" s="81">
        <v>79.3</v>
      </c>
      <c r="F259" s="81">
        <f t="shared" si="14"/>
        <v>796.87</v>
      </c>
      <c r="G259" s="81">
        <v>15</v>
      </c>
      <c r="H259" s="81"/>
      <c r="I259" s="81"/>
      <c r="J259" s="81">
        <f t="shared" si="27"/>
        <v>15</v>
      </c>
      <c r="K259" s="56">
        <f t="shared" si="24"/>
        <v>6.4212328767123284E-3</v>
      </c>
      <c r="L259" s="54">
        <f t="shared" si="25"/>
        <v>23.63013698630137</v>
      </c>
      <c r="M259" s="54">
        <f t="shared" si="29"/>
        <v>5.1986301369863011</v>
      </c>
      <c r="N259" s="54">
        <f t="shared" si="28"/>
        <v>10.326369863013699</v>
      </c>
      <c r="O259" s="54">
        <v>3.8369182704323923</v>
      </c>
      <c r="P259" s="82">
        <f t="shared" si="23"/>
        <v>5.3951152956860926E-2</v>
      </c>
    </row>
    <row r="260" spans="1:16" x14ac:dyDescent="0.2">
      <c r="A260" s="78">
        <f t="shared" si="26"/>
        <v>255</v>
      </c>
      <c r="B260" s="81" t="s">
        <v>10</v>
      </c>
      <c r="C260" s="81">
        <v>401.2</v>
      </c>
      <c r="D260" s="81"/>
      <c r="E260" s="81">
        <v>112.2</v>
      </c>
      <c r="F260" s="81">
        <f t="shared" si="14"/>
        <v>513.4</v>
      </c>
      <c r="G260" s="81">
        <v>6</v>
      </c>
      <c r="H260" s="81"/>
      <c r="I260" s="81"/>
      <c r="J260" s="81">
        <f t="shared" si="27"/>
        <v>6</v>
      </c>
      <c r="K260" s="56">
        <f t="shared" si="24"/>
        <v>2.5684931506849314E-3</v>
      </c>
      <c r="L260" s="54">
        <f t="shared" si="25"/>
        <v>9.4520547945205475</v>
      </c>
      <c r="M260" s="54">
        <f t="shared" si="29"/>
        <v>2.0794520547945203</v>
      </c>
      <c r="N260" s="54">
        <f t="shared" si="28"/>
        <v>4.1305479452054792</v>
      </c>
      <c r="O260" s="54">
        <v>1.5347673081729567</v>
      </c>
      <c r="P260" s="82">
        <f t="shared" si="23"/>
        <v>3.3495952673731018E-2</v>
      </c>
    </row>
    <row r="261" spans="1:16" x14ac:dyDescent="0.2">
      <c r="A261" s="78">
        <f t="shared" si="26"/>
        <v>256</v>
      </c>
      <c r="B261" s="81" t="s">
        <v>11</v>
      </c>
      <c r="C261" s="81">
        <v>339.2</v>
      </c>
      <c r="D261" s="81"/>
      <c r="E261" s="81"/>
      <c r="F261" s="81">
        <f t="shared" si="14"/>
        <v>339.2</v>
      </c>
      <c r="G261" s="81">
        <v>4</v>
      </c>
      <c r="H261" s="81"/>
      <c r="I261" s="81"/>
      <c r="J261" s="81">
        <f t="shared" si="27"/>
        <v>4</v>
      </c>
      <c r="K261" s="56">
        <f t="shared" si="24"/>
        <v>1.7123287671232876E-3</v>
      </c>
      <c r="L261" s="54">
        <f t="shared" si="25"/>
        <v>6.3013698630136981</v>
      </c>
      <c r="M261" s="54">
        <f t="shared" si="29"/>
        <v>1.3863013698630136</v>
      </c>
      <c r="N261" s="54">
        <f t="shared" si="28"/>
        <v>2.7536986301369861</v>
      </c>
      <c r="O261" s="54">
        <v>1.0231782054486378</v>
      </c>
      <c r="P261" s="82">
        <f t="shared" si="23"/>
        <v>3.3798785579193205E-2</v>
      </c>
    </row>
    <row r="262" spans="1:16" x14ac:dyDescent="0.2">
      <c r="A262" s="78">
        <f t="shared" si="26"/>
        <v>257</v>
      </c>
      <c r="B262" s="81" t="s">
        <v>12</v>
      </c>
      <c r="C262" s="81">
        <v>213.9</v>
      </c>
      <c r="D262" s="81"/>
      <c r="E262" s="81"/>
      <c r="F262" s="81">
        <f t="shared" si="14"/>
        <v>213.9</v>
      </c>
      <c r="G262" s="81">
        <v>4</v>
      </c>
      <c r="H262" s="81"/>
      <c r="I262" s="81"/>
      <c r="J262" s="81">
        <f t="shared" si="27"/>
        <v>4</v>
      </c>
      <c r="K262" s="56">
        <f t="shared" si="24"/>
        <v>1.7123287671232876E-3</v>
      </c>
      <c r="L262" s="54">
        <f t="shared" si="25"/>
        <v>6.3013698630136981</v>
      </c>
      <c r="M262" s="54">
        <f t="shared" si="29"/>
        <v>1.3863013698630136</v>
      </c>
      <c r="N262" s="54">
        <f t="shared" si="28"/>
        <v>2.7536986301369861</v>
      </c>
      <c r="O262" s="54">
        <v>1.0231782054486378</v>
      </c>
      <c r="P262" s="82">
        <f t="shared" ref="P262:P325" si="30">(L262+M262+N262+O262)/F262</f>
        <v>5.3597700179814564E-2</v>
      </c>
    </row>
    <row r="263" spans="1:16" x14ac:dyDescent="0.2">
      <c r="A263" s="78">
        <f t="shared" si="26"/>
        <v>258</v>
      </c>
      <c r="B263" s="81" t="s">
        <v>13</v>
      </c>
      <c r="C263" s="81">
        <v>184.4</v>
      </c>
      <c r="D263" s="81"/>
      <c r="E263" s="81"/>
      <c r="F263" s="81">
        <f t="shared" si="14"/>
        <v>184.4</v>
      </c>
      <c r="G263" s="81">
        <v>4</v>
      </c>
      <c r="H263" s="81"/>
      <c r="I263" s="81"/>
      <c r="J263" s="81">
        <f t="shared" si="27"/>
        <v>4</v>
      </c>
      <c r="K263" s="56">
        <f t="shared" ref="K263:K326" si="31">2/4672*J263</f>
        <v>1.7123287671232876E-3</v>
      </c>
      <c r="L263" s="54">
        <f t="shared" ref="L263:L326" si="32">K263*3680</f>
        <v>6.3013698630136981</v>
      </c>
      <c r="M263" s="54">
        <f t="shared" si="29"/>
        <v>1.3863013698630136</v>
      </c>
      <c r="N263" s="54">
        <f t="shared" si="28"/>
        <v>2.7536986301369861</v>
      </c>
      <c r="O263" s="54">
        <v>1.0231782054486378</v>
      </c>
      <c r="P263" s="82">
        <f t="shared" si="30"/>
        <v>6.2172169568667758E-2</v>
      </c>
    </row>
    <row r="264" spans="1:16" x14ac:dyDescent="0.2">
      <c r="A264" s="78">
        <f t="shared" ref="A264:A327" si="33">A263+1</f>
        <v>259</v>
      </c>
      <c r="B264" s="81" t="s">
        <v>14</v>
      </c>
      <c r="C264" s="81">
        <v>227.3</v>
      </c>
      <c r="D264" s="81"/>
      <c r="E264" s="81"/>
      <c r="F264" s="81">
        <f t="shared" si="14"/>
        <v>227.3</v>
      </c>
      <c r="G264" s="81">
        <v>4</v>
      </c>
      <c r="H264" s="81"/>
      <c r="I264" s="81"/>
      <c r="J264" s="81">
        <f t="shared" si="27"/>
        <v>4</v>
      </c>
      <c r="K264" s="56">
        <f t="shared" si="31"/>
        <v>1.7123287671232876E-3</v>
      </c>
      <c r="L264" s="54">
        <f t="shared" si="32"/>
        <v>6.3013698630136981</v>
      </c>
      <c r="M264" s="54">
        <f t="shared" si="29"/>
        <v>1.3863013698630136</v>
      </c>
      <c r="N264" s="54">
        <f t="shared" si="28"/>
        <v>2.7536986301369861</v>
      </c>
      <c r="O264" s="54">
        <v>1.0231782054486378</v>
      </c>
      <c r="P264" s="82">
        <f t="shared" si="30"/>
        <v>5.0437958946160731E-2</v>
      </c>
    </row>
    <row r="265" spans="1:16" x14ac:dyDescent="0.2">
      <c r="A265" s="78">
        <f t="shared" si="33"/>
        <v>260</v>
      </c>
      <c r="B265" s="81" t="s">
        <v>15</v>
      </c>
      <c r="C265" s="81">
        <v>479.8</v>
      </c>
      <c r="D265" s="81"/>
      <c r="E265" s="81"/>
      <c r="F265" s="81">
        <f t="shared" si="14"/>
        <v>479.8</v>
      </c>
      <c r="G265" s="81">
        <v>11</v>
      </c>
      <c r="H265" s="81"/>
      <c r="I265" s="81"/>
      <c r="J265" s="81">
        <f t="shared" si="27"/>
        <v>11</v>
      </c>
      <c r="K265" s="56">
        <f t="shared" si="31"/>
        <v>4.7089041095890408E-3</v>
      </c>
      <c r="L265" s="54">
        <f t="shared" si="32"/>
        <v>17.328767123287669</v>
      </c>
      <c r="M265" s="54">
        <f t="shared" si="29"/>
        <v>3.8123287671232871</v>
      </c>
      <c r="N265" s="54">
        <f t="shared" si="28"/>
        <v>7.5726712328767114</v>
      </c>
      <c r="O265" s="54">
        <v>2.8137400649837541</v>
      </c>
      <c r="P265" s="82">
        <f t="shared" si="30"/>
        <v>6.570968567793127E-2</v>
      </c>
    </row>
    <row r="266" spans="1:16" x14ac:dyDescent="0.2">
      <c r="A266" s="78">
        <f t="shared" si="33"/>
        <v>261</v>
      </c>
      <c r="B266" s="81" t="s">
        <v>16</v>
      </c>
      <c r="C266" s="81">
        <v>209.3</v>
      </c>
      <c r="D266" s="81"/>
      <c r="E266" s="81"/>
      <c r="F266" s="81">
        <f t="shared" si="14"/>
        <v>209.3</v>
      </c>
      <c r="G266" s="81">
        <v>4</v>
      </c>
      <c r="H266" s="81"/>
      <c r="I266" s="81"/>
      <c r="J266" s="81">
        <f t="shared" si="27"/>
        <v>4</v>
      </c>
      <c r="K266" s="56">
        <f t="shared" si="31"/>
        <v>1.7123287671232876E-3</v>
      </c>
      <c r="L266" s="54">
        <f t="shared" si="32"/>
        <v>6.3013698630136981</v>
      </c>
      <c r="M266" s="54">
        <f t="shared" si="29"/>
        <v>1.3863013698630136</v>
      </c>
      <c r="N266" s="54">
        <f t="shared" si="28"/>
        <v>2.7536986301369861</v>
      </c>
      <c r="O266" s="54">
        <v>1.0231782054486378</v>
      </c>
      <c r="P266" s="82">
        <f t="shared" si="30"/>
        <v>5.4775671612337956E-2</v>
      </c>
    </row>
    <row r="267" spans="1:16" x14ac:dyDescent="0.2">
      <c r="A267" s="78">
        <f t="shared" si="33"/>
        <v>262</v>
      </c>
      <c r="B267" s="81" t="s">
        <v>17</v>
      </c>
      <c r="C267" s="81">
        <v>510.7</v>
      </c>
      <c r="D267" s="81"/>
      <c r="E267" s="81"/>
      <c r="F267" s="81">
        <f t="shared" si="14"/>
        <v>510.7</v>
      </c>
      <c r="G267" s="81">
        <v>8</v>
      </c>
      <c r="H267" s="81"/>
      <c r="I267" s="81"/>
      <c r="J267" s="81">
        <f t="shared" si="27"/>
        <v>8</v>
      </c>
      <c r="K267" s="56">
        <f t="shared" si="31"/>
        <v>3.4246575342465752E-3</v>
      </c>
      <c r="L267" s="54">
        <f t="shared" si="32"/>
        <v>12.602739726027396</v>
      </c>
      <c r="M267" s="54">
        <f t="shared" si="29"/>
        <v>2.7726027397260271</v>
      </c>
      <c r="N267" s="54">
        <f t="shared" si="28"/>
        <v>5.5073972602739723</v>
      </c>
      <c r="O267" s="54">
        <v>2.0463564108972756</v>
      </c>
      <c r="P267" s="82">
        <f t="shared" si="30"/>
        <v>4.4897388167073955E-2</v>
      </c>
    </row>
    <row r="268" spans="1:16" x14ac:dyDescent="0.2">
      <c r="A268" s="78">
        <f t="shared" si="33"/>
        <v>263</v>
      </c>
      <c r="B268" s="81" t="s">
        <v>18</v>
      </c>
      <c r="C268" s="81">
        <v>482.5</v>
      </c>
      <c r="D268" s="81"/>
      <c r="E268" s="81">
        <v>43.8</v>
      </c>
      <c r="F268" s="81">
        <f t="shared" si="14"/>
        <v>526.29999999999995</v>
      </c>
      <c r="G268" s="81">
        <v>7</v>
      </c>
      <c r="H268" s="81"/>
      <c r="I268" s="81"/>
      <c r="J268" s="81">
        <f t="shared" si="27"/>
        <v>7</v>
      </c>
      <c r="K268" s="56">
        <f t="shared" si="31"/>
        <v>2.9965753424657533E-3</v>
      </c>
      <c r="L268" s="54">
        <f t="shared" si="32"/>
        <v>11.027397260273972</v>
      </c>
      <c r="M268" s="54">
        <f t="shared" si="29"/>
        <v>2.4260273972602739</v>
      </c>
      <c r="N268" s="54">
        <f t="shared" si="28"/>
        <v>4.8189726027397253</v>
      </c>
      <c r="O268" s="54">
        <v>1.790561859535116</v>
      </c>
      <c r="P268" s="82">
        <f t="shared" si="30"/>
        <v>3.8120765950615788E-2</v>
      </c>
    </row>
    <row r="269" spans="1:16" x14ac:dyDescent="0.2">
      <c r="A269" s="78">
        <f t="shared" si="33"/>
        <v>264</v>
      </c>
      <c r="B269" s="81" t="s">
        <v>19</v>
      </c>
      <c r="C269" s="81">
        <v>265.39999999999998</v>
      </c>
      <c r="D269" s="81"/>
      <c r="E269" s="81">
        <v>29.8</v>
      </c>
      <c r="F269" s="81">
        <f t="shared" si="14"/>
        <v>295.2</v>
      </c>
      <c r="G269" s="81">
        <v>4</v>
      </c>
      <c r="H269" s="81"/>
      <c r="I269" s="81"/>
      <c r="J269" s="81">
        <f t="shared" si="27"/>
        <v>4</v>
      </c>
      <c r="K269" s="56">
        <f t="shared" si="31"/>
        <v>1.7123287671232876E-3</v>
      </c>
      <c r="L269" s="54">
        <f t="shared" si="32"/>
        <v>6.3013698630136981</v>
      </c>
      <c r="M269" s="54">
        <f t="shared" si="29"/>
        <v>1.3863013698630136</v>
      </c>
      <c r="N269" s="54">
        <f t="shared" si="28"/>
        <v>2.7536986301369861</v>
      </c>
      <c r="O269" s="54">
        <v>1.0231782054486378</v>
      </c>
      <c r="P269" s="82">
        <f t="shared" si="30"/>
        <v>3.8836544947365638E-2</v>
      </c>
    </row>
    <row r="270" spans="1:16" x14ac:dyDescent="0.2">
      <c r="A270" s="78">
        <f t="shared" si="33"/>
        <v>265</v>
      </c>
      <c r="B270" s="81" t="s">
        <v>20</v>
      </c>
      <c r="C270" s="81">
        <v>211.6</v>
      </c>
      <c r="D270" s="81"/>
      <c r="E270" s="81"/>
      <c r="F270" s="81">
        <f t="shared" si="14"/>
        <v>211.6</v>
      </c>
      <c r="G270" s="81">
        <v>4</v>
      </c>
      <c r="H270" s="81"/>
      <c r="I270" s="81"/>
      <c r="J270" s="81">
        <f t="shared" si="27"/>
        <v>4</v>
      </c>
      <c r="K270" s="56">
        <f t="shared" si="31"/>
        <v>1.7123287671232876E-3</v>
      </c>
      <c r="L270" s="54">
        <f t="shared" si="32"/>
        <v>6.3013698630136981</v>
      </c>
      <c r="M270" s="54">
        <f t="shared" si="29"/>
        <v>1.3863013698630136</v>
      </c>
      <c r="N270" s="54">
        <f t="shared" si="28"/>
        <v>2.7536986301369861</v>
      </c>
      <c r="O270" s="54">
        <v>1.0231782054486378</v>
      </c>
      <c r="P270" s="82">
        <f t="shared" si="30"/>
        <v>5.4180283877421243E-2</v>
      </c>
    </row>
    <row r="271" spans="1:16" x14ac:dyDescent="0.2">
      <c r="A271" s="78">
        <f t="shared" si="33"/>
        <v>266</v>
      </c>
      <c r="B271" s="81" t="s">
        <v>21</v>
      </c>
      <c r="C271" s="81">
        <v>224</v>
      </c>
      <c r="D271" s="81">
        <v>79.5</v>
      </c>
      <c r="E271" s="81"/>
      <c r="F271" s="81">
        <f t="shared" si="14"/>
        <v>303.5</v>
      </c>
      <c r="G271" s="81">
        <v>4</v>
      </c>
      <c r="H271" s="81"/>
      <c r="I271" s="81"/>
      <c r="J271" s="81">
        <f t="shared" si="27"/>
        <v>4</v>
      </c>
      <c r="K271" s="56">
        <f t="shared" si="31"/>
        <v>1.7123287671232876E-3</v>
      </c>
      <c r="L271" s="54">
        <f t="shared" si="32"/>
        <v>6.3013698630136981</v>
      </c>
      <c r="M271" s="54">
        <f t="shared" si="29"/>
        <v>1.3863013698630136</v>
      </c>
      <c r="N271" s="54">
        <f t="shared" si="28"/>
        <v>2.7536986301369861</v>
      </c>
      <c r="O271" s="54">
        <v>1.0231782054486378</v>
      </c>
      <c r="P271" s="82">
        <f t="shared" si="30"/>
        <v>3.7774458215691385E-2</v>
      </c>
    </row>
    <row r="272" spans="1:16" x14ac:dyDescent="0.2">
      <c r="A272" s="78">
        <f t="shared" si="33"/>
        <v>267</v>
      </c>
      <c r="B272" s="81" t="s">
        <v>22</v>
      </c>
      <c r="C272" s="81">
        <v>177.6</v>
      </c>
      <c r="D272" s="81"/>
      <c r="E272" s="81"/>
      <c r="F272" s="81">
        <f t="shared" si="14"/>
        <v>177.6</v>
      </c>
      <c r="G272" s="81">
        <v>3</v>
      </c>
      <c r="H272" s="81"/>
      <c r="I272" s="81"/>
      <c r="J272" s="81">
        <f t="shared" si="27"/>
        <v>3</v>
      </c>
      <c r="K272" s="56">
        <f t="shared" si="31"/>
        <v>1.2842465753424657E-3</v>
      </c>
      <c r="L272" s="54">
        <f t="shared" si="32"/>
        <v>4.7260273972602738</v>
      </c>
      <c r="M272" s="54">
        <f t="shared" si="29"/>
        <v>1.0397260273972602</v>
      </c>
      <c r="N272" s="54">
        <f t="shared" si="28"/>
        <v>2.0652739726027396</v>
      </c>
      <c r="O272" s="54">
        <v>0.76738365408647835</v>
      </c>
      <c r="P272" s="82">
        <f t="shared" si="30"/>
        <v>4.8414476640465942E-2</v>
      </c>
    </row>
    <row r="273" spans="1:16" x14ac:dyDescent="0.2">
      <c r="A273" s="78">
        <f t="shared" si="33"/>
        <v>268</v>
      </c>
      <c r="B273" s="81" t="s">
        <v>23</v>
      </c>
      <c r="C273" s="81">
        <v>590</v>
      </c>
      <c r="D273" s="81"/>
      <c r="E273" s="81">
        <v>44.1</v>
      </c>
      <c r="F273" s="81">
        <f t="shared" si="14"/>
        <v>634.1</v>
      </c>
      <c r="G273" s="81">
        <v>8</v>
      </c>
      <c r="H273" s="81"/>
      <c r="I273" s="81"/>
      <c r="J273" s="81">
        <f t="shared" si="27"/>
        <v>8</v>
      </c>
      <c r="K273" s="56">
        <f t="shared" si="31"/>
        <v>3.4246575342465752E-3</v>
      </c>
      <c r="L273" s="54">
        <f t="shared" si="32"/>
        <v>12.602739726027396</v>
      </c>
      <c r="M273" s="54">
        <f t="shared" si="29"/>
        <v>2.7726027397260271</v>
      </c>
      <c r="N273" s="54">
        <f t="shared" si="28"/>
        <v>5.5073972602739723</v>
      </c>
      <c r="O273" s="54">
        <v>2.0463564108972756</v>
      </c>
      <c r="P273" s="82">
        <f t="shared" si="30"/>
        <v>3.6160063297468334E-2</v>
      </c>
    </row>
    <row r="274" spans="1:16" x14ac:dyDescent="0.2">
      <c r="A274" s="78">
        <f t="shared" si="33"/>
        <v>269</v>
      </c>
      <c r="B274" s="81" t="s">
        <v>24</v>
      </c>
      <c r="C274" s="81">
        <v>119.2</v>
      </c>
      <c r="D274" s="81"/>
      <c r="E274" s="81"/>
      <c r="F274" s="81">
        <f t="shared" si="14"/>
        <v>119.2</v>
      </c>
      <c r="G274" s="81">
        <v>3</v>
      </c>
      <c r="H274" s="81"/>
      <c r="I274" s="81"/>
      <c r="J274" s="81">
        <f t="shared" si="27"/>
        <v>3</v>
      </c>
      <c r="K274" s="56">
        <f t="shared" si="31"/>
        <v>1.2842465753424657E-3</v>
      </c>
      <c r="L274" s="54">
        <f t="shared" si="32"/>
        <v>4.7260273972602738</v>
      </c>
      <c r="M274" s="54">
        <f t="shared" si="29"/>
        <v>1.0397260273972602</v>
      </c>
      <c r="N274" s="54">
        <f t="shared" si="28"/>
        <v>2.0652739726027396</v>
      </c>
      <c r="O274" s="54">
        <v>0.76738365408647835</v>
      </c>
      <c r="P274" s="82">
        <f t="shared" si="30"/>
        <v>7.2134320900559989E-2</v>
      </c>
    </row>
    <row r="275" spans="1:16" x14ac:dyDescent="0.2">
      <c r="A275" s="78">
        <f t="shared" si="33"/>
        <v>270</v>
      </c>
      <c r="B275" s="81" t="s">
        <v>25</v>
      </c>
      <c r="C275" s="81">
        <v>1517.4</v>
      </c>
      <c r="D275" s="81"/>
      <c r="E275" s="81">
        <v>120</v>
      </c>
      <c r="F275" s="81">
        <f t="shared" si="14"/>
        <v>1637.4</v>
      </c>
      <c r="G275" s="81">
        <v>25</v>
      </c>
      <c r="H275" s="81"/>
      <c r="I275" s="81"/>
      <c r="J275" s="81">
        <f t="shared" si="27"/>
        <v>25</v>
      </c>
      <c r="K275" s="56">
        <f t="shared" si="31"/>
        <v>1.0702054794520547E-2</v>
      </c>
      <c r="L275" s="54">
        <f t="shared" si="32"/>
        <v>39.383561643835613</v>
      </c>
      <c r="M275" s="54">
        <f t="shared" si="29"/>
        <v>8.6643835616438345</v>
      </c>
      <c r="N275" s="54">
        <f t="shared" si="28"/>
        <v>17.210616438356162</v>
      </c>
      <c r="O275" s="54">
        <v>6.394863784053987</v>
      </c>
      <c r="P275" s="82">
        <f t="shared" si="30"/>
        <v>4.3760489451502127E-2</v>
      </c>
    </row>
    <row r="276" spans="1:16" x14ac:dyDescent="0.2">
      <c r="A276" s="78">
        <f t="shared" si="33"/>
        <v>271</v>
      </c>
      <c r="B276" s="81" t="s">
        <v>26</v>
      </c>
      <c r="C276" s="81">
        <v>256.8</v>
      </c>
      <c r="D276" s="81"/>
      <c r="E276" s="81"/>
      <c r="F276" s="81">
        <f t="shared" si="14"/>
        <v>256.8</v>
      </c>
      <c r="G276" s="81">
        <v>4</v>
      </c>
      <c r="H276" s="81"/>
      <c r="I276" s="81"/>
      <c r="J276" s="81">
        <f t="shared" si="27"/>
        <v>4</v>
      </c>
      <c r="K276" s="56">
        <f t="shared" si="31"/>
        <v>1.7123287671232876E-3</v>
      </c>
      <c r="L276" s="54">
        <f t="shared" si="32"/>
        <v>6.3013698630136981</v>
      </c>
      <c r="M276" s="54">
        <f t="shared" si="29"/>
        <v>1.3863013698630136</v>
      </c>
      <c r="N276" s="54">
        <f t="shared" si="28"/>
        <v>2.7536986301369861</v>
      </c>
      <c r="O276" s="54">
        <v>1.0231782054486378</v>
      </c>
      <c r="P276" s="82">
        <f t="shared" si="30"/>
        <v>4.4643878771270774E-2</v>
      </c>
    </row>
    <row r="277" spans="1:16" x14ac:dyDescent="0.2">
      <c r="A277" s="78">
        <f t="shared" si="33"/>
        <v>272</v>
      </c>
      <c r="B277" s="81" t="s">
        <v>27</v>
      </c>
      <c r="C277" s="81">
        <v>293.31</v>
      </c>
      <c r="D277" s="81"/>
      <c r="E277" s="81"/>
      <c r="F277" s="81">
        <f t="shared" si="14"/>
        <v>293.31</v>
      </c>
      <c r="G277" s="81">
        <v>6</v>
      </c>
      <c r="H277" s="81"/>
      <c r="I277" s="81"/>
      <c r="J277" s="81">
        <f t="shared" si="27"/>
        <v>6</v>
      </c>
      <c r="K277" s="56">
        <f t="shared" si="31"/>
        <v>2.5684931506849314E-3</v>
      </c>
      <c r="L277" s="54">
        <f t="shared" si="32"/>
        <v>9.4520547945205475</v>
      </c>
      <c r="M277" s="54">
        <f t="shared" si="29"/>
        <v>2.0794520547945203</v>
      </c>
      <c r="N277" s="54">
        <f t="shared" si="28"/>
        <v>4.1305479452054792</v>
      </c>
      <c r="O277" s="54">
        <v>1.5347673081729567</v>
      </c>
      <c r="P277" s="82">
        <f t="shared" si="30"/>
        <v>5.8630193660950881E-2</v>
      </c>
    </row>
    <row r="278" spans="1:16" x14ac:dyDescent="0.2">
      <c r="A278" s="78">
        <f t="shared" si="33"/>
        <v>273</v>
      </c>
      <c r="B278" s="81" t="s">
        <v>28</v>
      </c>
      <c r="C278" s="81">
        <v>452.8</v>
      </c>
      <c r="D278" s="81">
        <v>35.6</v>
      </c>
      <c r="E278" s="81"/>
      <c r="F278" s="81">
        <f t="shared" si="14"/>
        <v>488.40000000000003</v>
      </c>
      <c r="G278" s="81">
        <v>7</v>
      </c>
      <c r="H278" s="81"/>
      <c r="I278" s="81"/>
      <c r="J278" s="81">
        <f t="shared" si="27"/>
        <v>7</v>
      </c>
      <c r="K278" s="56">
        <f t="shared" si="31"/>
        <v>2.9965753424657533E-3</v>
      </c>
      <c r="L278" s="54">
        <f t="shared" si="32"/>
        <v>11.027397260273972</v>
      </c>
      <c r="M278" s="54">
        <f t="shared" si="29"/>
        <v>2.4260273972602739</v>
      </c>
      <c r="N278" s="54">
        <f t="shared" si="28"/>
        <v>4.8189726027397253</v>
      </c>
      <c r="O278" s="54">
        <v>1.790561859535116</v>
      </c>
      <c r="P278" s="82">
        <f t="shared" si="30"/>
        <v>4.1078949876758981E-2</v>
      </c>
    </row>
    <row r="279" spans="1:16" x14ac:dyDescent="0.2">
      <c r="A279" s="78">
        <f t="shared" si="33"/>
        <v>274</v>
      </c>
      <c r="B279" s="81" t="s">
        <v>29</v>
      </c>
      <c r="C279" s="81">
        <v>271.2</v>
      </c>
      <c r="D279" s="81"/>
      <c r="E279" s="81"/>
      <c r="F279" s="81">
        <f t="shared" si="14"/>
        <v>271.2</v>
      </c>
      <c r="G279" s="81">
        <v>6</v>
      </c>
      <c r="H279" s="81"/>
      <c r="I279" s="81"/>
      <c r="J279" s="81">
        <f t="shared" si="27"/>
        <v>6</v>
      </c>
      <c r="K279" s="56">
        <f t="shared" si="31"/>
        <v>2.5684931506849314E-3</v>
      </c>
      <c r="L279" s="54">
        <f t="shared" si="32"/>
        <v>9.4520547945205475</v>
      </c>
      <c r="M279" s="54">
        <f t="shared" si="29"/>
        <v>2.0794520547945203</v>
      </c>
      <c r="N279" s="54">
        <f t="shared" si="28"/>
        <v>4.1305479452054792</v>
      </c>
      <c r="O279" s="54">
        <v>1.5347673081729567</v>
      </c>
      <c r="P279" s="82">
        <f t="shared" si="30"/>
        <v>6.3410110998132388E-2</v>
      </c>
    </row>
    <row r="280" spans="1:16" x14ac:dyDescent="0.2">
      <c r="A280" s="78">
        <f t="shared" si="33"/>
        <v>275</v>
      </c>
      <c r="B280" s="81" t="s">
        <v>30</v>
      </c>
      <c r="C280" s="81">
        <v>455.2</v>
      </c>
      <c r="D280" s="81"/>
      <c r="E280" s="81"/>
      <c r="F280" s="81">
        <f t="shared" si="14"/>
        <v>455.2</v>
      </c>
      <c r="G280" s="81">
        <v>9</v>
      </c>
      <c r="H280" s="81"/>
      <c r="I280" s="81"/>
      <c r="J280" s="81">
        <f t="shared" si="27"/>
        <v>9</v>
      </c>
      <c r="K280" s="56">
        <f t="shared" si="31"/>
        <v>3.852739726027397E-3</v>
      </c>
      <c r="L280" s="54">
        <f t="shared" si="32"/>
        <v>14.17808219178082</v>
      </c>
      <c r="M280" s="54">
        <f t="shared" si="29"/>
        <v>3.1191780821917807</v>
      </c>
      <c r="N280" s="54">
        <f t="shared" ref="N280:N311" si="34">L280*0.437</f>
        <v>6.1958219178082183</v>
      </c>
      <c r="O280" s="54">
        <v>2.3021509622594349</v>
      </c>
      <c r="P280" s="82">
        <f t="shared" si="30"/>
        <v>5.6667911146837113E-2</v>
      </c>
    </row>
    <row r="281" spans="1:16" x14ac:dyDescent="0.2">
      <c r="A281" s="78">
        <f t="shared" si="33"/>
        <v>276</v>
      </c>
      <c r="B281" s="81" t="s">
        <v>31</v>
      </c>
      <c r="C281" s="81">
        <v>510.8</v>
      </c>
      <c r="D281" s="81"/>
      <c r="E281" s="81"/>
      <c r="F281" s="81">
        <f t="shared" si="14"/>
        <v>510.8</v>
      </c>
      <c r="G281" s="81">
        <v>11</v>
      </c>
      <c r="H281" s="81"/>
      <c r="I281" s="81"/>
      <c r="J281" s="81">
        <f t="shared" si="27"/>
        <v>11</v>
      </c>
      <c r="K281" s="56">
        <f t="shared" si="31"/>
        <v>4.7089041095890408E-3</v>
      </c>
      <c r="L281" s="54">
        <f t="shared" si="32"/>
        <v>17.328767123287669</v>
      </c>
      <c r="M281" s="54">
        <f t="shared" si="29"/>
        <v>3.8123287671232871</v>
      </c>
      <c r="N281" s="54">
        <f t="shared" si="34"/>
        <v>7.5726712328767114</v>
      </c>
      <c r="O281" s="54">
        <v>2.8137400649837541</v>
      </c>
      <c r="P281" s="82">
        <f t="shared" si="30"/>
        <v>6.172182299974828E-2</v>
      </c>
    </row>
    <row r="282" spans="1:16" x14ac:dyDescent="0.2">
      <c r="A282" s="78">
        <f t="shared" si="33"/>
        <v>277</v>
      </c>
      <c r="B282" s="81" t="s">
        <v>32</v>
      </c>
      <c r="C282" s="81">
        <v>209.8</v>
      </c>
      <c r="D282" s="81"/>
      <c r="E282" s="81">
        <v>30.1</v>
      </c>
      <c r="F282" s="81">
        <f t="shared" si="14"/>
        <v>239.9</v>
      </c>
      <c r="G282" s="81">
        <v>3</v>
      </c>
      <c r="H282" s="81"/>
      <c r="I282" s="81"/>
      <c r="J282" s="81">
        <f t="shared" si="27"/>
        <v>3</v>
      </c>
      <c r="K282" s="56">
        <f t="shared" si="31"/>
        <v>1.2842465753424657E-3</v>
      </c>
      <c r="L282" s="54">
        <f t="shared" si="32"/>
        <v>4.7260273972602738</v>
      </c>
      <c r="M282" s="54">
        <f t="shared" si="29"/>
        <v>1.0397260273972602</v>
      </c>
      <c r="N282" s="54">
        <f t="shared" si="34"/>
        <v>2.0652739726027396</v>
      </c>
      <c r="O282" s="54">
        <v>0.76738365408647835</v>
      </c>
      <c r="P282" s="82">
        <f t="shared" si="30"/>
        <v>3.5841646733417054E-2</v>
      </c>
    </row>
    <row r="283" spans="1:16" x14ac:dyDescent="0.2">
      <c r="A283" s="78">
        <f t="shared" si="33"/>
        <v>278</v>
      </c>
      <c r="B283" s="81" t="s">
        <v>33</v>
      </c>
      <c r="C283" s="81">
        <v>506.6</v>
      </c>
      <c r="D283" s="81"/>
      <c r="E283" s="81"/>
      <c r="F283" s="81">
        <f t="shared" si="14"/>
        <v>506.6</v>
      </c>
      <c r="G283" s="81">
        <v>12</v>
      </c>
      <c r="H283" s="81"/>
      <c r="I283" s="81"/>
      <c r="J283" s="81">
        <f t="shared" si="27"/>
        <v>12</v>
      </c>
      <c r="K283" s="56">
        <f t="shared" si="31"/>
        <v>5.1369863013698627E-3</v>
      </c>
      <c r="L283" s="54">
        <f t="shared" si="32"/>
        <v>18.904109589041095</v>
      </c>
      <c r="M283" s="54">
        <f t="shared" si="29"/>
        <v>4.1589041095890407</v>
      </c>
      <c r="N283" s="54">
        <f t="shared" si="34"/>
        <v>8.2610958904109584</v>
      </c>
      <c r="O283" s="54">
        <v>3.0695346163459134</v>
      </c>
      <c r="P283" s="82">
        <f t="shared" si="30"/>
        <v>6.7891125553468226E-2</v>
      </c>
    </row>
    <row r="284" spans="1:16" x14ac:dyDescent="0.2">
      <c r="A284" s="78">
        <f t="shared" si="33"/>
        <v>279</v>
      </c>
      <c r="B284" s="81" t="s">
        <v>34</v>
      </c>
      <c r="C284" s="81">
        <v>229.4</v>
      </c>
      <c r="D284" s="81"/>
      <c r="E284" s="81"/>
      <c r="F284" s="81">
        <f t="shared" si="14"/>
        <v>229.4</v>
      </c>
      <c r="G284" s="81">
        <v>4</v>
      </c>
      <c r="H284" s="81"/>
      <c r="I284" s="81"/>
      <c r="J284" s="81">
        <f t="shared" si="27"/>
        <v>4</v>
      </c>
      <c r="K284" s="56">
        <f t="shared" si="31"/>
        <v>1.7123287671232876E-3</v>
      </c>
      <c r="L284" s="54">
        <f t="shared" si="32"/>
        <v>6.3013698630136981</v>
      </c>
      <c r="M284" s="54">
        <f t="shared" si="29"/>
        <v>1.3863013698630136</v>
      </c>
      <c r="N284" s="54">
        <f t="shared" si="34"/>
        <v>2.7536986301369861</v>
      </c>
      <c r="O284" s="54">
        <v>1.0231782054486378</v>
      </c>
      <c r="P284" s="82">
        <f t="shared" si="30"/>
        <v>4.9976233951448713E-2</v>
      </c>
    </row>
    <row r="285" spans="1:16" x14ac:dyDescent="0.2">
      <c r="A285" s="78">
        <f t="shared" si="33"/>
        <v>280</v>
      </c>
      <c r="B285" s="81" t="s">
        <v>35</v>
      </c>
      <c r="C285" s="81">
        <v>619.9</v>
      </c>
      <c r="D285" s="81"/>
      <c r="E285" s="81"/>
      <c r="F285" s="81">
        <f t="shared" si="14"/>
        <v>619.9</v>
      </c>
      <c r="G285" s="81">
        <v>12</v>
      </c>
      <c r="H285" s="81"/>
      <c r="I285" s="81"/>
      <c r="J285" s="81">
        <f t="shared" si="27"/>
        <v>12</v>
      </c>
      <c r="K285" s="56">
        <f t="shared" si="31"/>
        <v>5.1369863013698627E-3</v>
      </c>
      <c r="L285" s="54">
        <f t="shared" si="32"/>
        <v>18.904109589041095</v>
      </c>
      <c r="M285" s="54">
        <f t="shared" si="29"/>
        <v>4.1589041095890407</v>
      </c>
      <c r="N285" s="54">
        <f t="shared" si="34"/>
        <v>8.2610958904109584</v>
      </c>
      <c r="O285" s="54">
        <v>3.0695346163459134</v>
      </c>
      <c r="P285" s="82">
        <f t="shared" si="30"/>
        <v>5.548256848747702E-2</v>
      </c>
    </row>
    <row r="286" spans="1:16" x14ac:dyDescent="0.2">
      <c r="A286" s="78">
        <f t="shared" si="33"/>
        <v>281</v>
      </c>
      <c r="B286" s="81" t="s">
        <v>36</v>
      </c>
      <c r="C286" s="81">
        <v>356.2</v>
      </c>
      <c r="D286" s="81"/>
      <c r="E286" s="81"/>
      <c r="F286" s="81">
        <f t="shared" si="14"/>
        <v>356.2</v>
      </c>
      <c r="G286" s="81">
        <v>6</v>
      </c>
      <c r="H286" s="81"/>
      <c r="I286" s="81"/>
      <c r="J286" s="81">
        <f t="shared" si="27"/>
        <v>6</v>
      </c>
      <c r="K286" s="56">
        <f t="shared" si="31"/>
        <v>2.5684931506849314E-3</v>
      </c>
      <c r="L286" s="54">
        <f t="shared" si="32"/>
        <v>9.4520547945205475</v>
      </c>
      <c r="M286" s="54">
        <f t="shared" si="29"/>
        <v>2.0794520547945203</v>
      </c>
      <c r="N286" s="54">
        <f t="shared" si="34"/>
        <v>4.1305479452054792</v>
      </c>
      <c r="O286" s="54">
        <v>1.5347673081729567</v>
      </c>
      <c r="P286" s="82">
        <f t="shared" si="30"/>
        <v>4.8278557278757732E-2</v>
      </c>
    </row>
    <row r="287" spans="1:16" x14ac:dyDescent="0.2">
      <c r="A287" s="78">
        <f t="shared" si="33"/>
        <v>282</v>
      </c>
      <c r="B287" s="81" t="s">
        <v>37</v>
      </c>
      <c r="C287" s="81">
        <v>1295.8</v>
      </c>
      <c r="D287" s="81"/>
      <c r="E287" s="81"/>
      <c r="F287" s="81">
        <f t="shared" si="14"/>
        <v>1295.8</v>
      </c>
      <c r="G287" s="81">
        <v>30</v>
      </c>
      <c r="H287" s="81"/>
      <c r="I287" s="81"/>
      <c r="J287" s="81">
        <f t="shared" si="27"/>
        <v>30</v>
      </c>
      <c r="K287" s="56">
        <f t="shared" si="31"/>
        <v>1.2842465753424657E-2</v>
      </c>
      <c r="L287" s="54">
        <f t="shared" si="32"/>
        <v>47.260273972602739</v>
      </c>
      <c r="M287" s="54">
        <f t="shared" si="29"/>
        <v>10.397260273972602</v>
      </c>
      <c r="N287" s="54">
        <f t="shared" si="34"/>
        <v>20.652739726027399</v>
      </c>
      <c r="O287" s="54">
        <v>7.6738365408647846</v>
      </c>
      <c r="P287" s="82">
        <f t="shared" si="30"/>
        <v>6.6356004409220196E-2</v>
      </c>
    </row>
    <row r="288" spans="1:16" x14ac:dyDescent="0.2">
      <c r="A288" s="78">
        <f t="shared" si="33"/>
        <v>283</v>
      </c>
      <c r="B288" s="81" t="s">
        <v>62</v>
      </c>
      <c r="C288" s="81">
        <v>156.44999999999999</v>
      </c>
      <c r="D288" s="81"/>
      <c r="E288" s="81">
        <v>36.1</v>
      </c>
      <c r="F288" s="81">
        <f t="shared" si="14"/>
        <v>192.54999999999998</v>
      </c>
      <c r="G288" s="81">
        <v>3</v>
      </c>
      <c r="H288" s="81"/>
      <c r="I288" s="81"/>
      <c r="J288" s="81">
        <f t="shared" si="27"/>
        <v>3</v>
      </c>
      <c r="K288" s="56">
        <f t="shared" si="31"/>
        <v>1.2842465753424657E-3</v>
      </c>
      <c r="L288" s="54">
        <f t="shared" si="32"/>
        <v>4.7260273972602738</v>
      </c>
      <c r="M288" s="54">
        <f t="shared" si="29"/>
        <v>1.0397260273972602</v>
      </c>
      <c r="N288" s="54">
        <f t="shared" si="34"/>
        <v>2.0652739726027396</v>
      </c>
      <c r="O288" s="54">
        <v>0.76738365408647835</v>
      </c>
      <c r="P288" s="82">
        <f t="shared" si="30"/>
        <v>4.4655471572821355E-2</v>
      </c>
    </row>
    <row r="289" spans="1:16" x14ac:dyDescent="0.2">
      <c r="A289" s="78">
        <f t="shared" si="33"/>
        <v>284</v>
      </c>
      <c r="B289" s="81" t="s">
        <v>63</v>
      </c>
      <c r="C289" s="81">
        <v>160.69999999999999</v>
      </c>
      <c r="D289" s="81"/>
      <c r="E289" s="81"/>
      <c r="F289" s="81">
        <f t="shared" si="14"/>
        <v>160.69999999999999</v>
      </c>
      <c r="G289" s="81">
        <v>3</v>
      </c>
      <c r="H289" s="81"/>
      <c r="I289" s="81"/>
      <c r="J289" s="81">
        <f t="shared" si="27"/>
        <v>3</v>
      </c>
      <c r="K289" s="56">
        <f t="shared" si="31"/>
        <v>1.2842465753424657E-3</v>
      </c>
      <c r="L289" s="54">
        <f t="shared" si="32"/>
        <v>4.7260273972602738</v>
      </c>
      <c r="M289" s="54">
        <f t="shared" si="29"/>
        <v>1.0397260273972602</v>
      </c>
      <c r="N289" s="54">
        <f t="shared" si="34"/>
        <v>2.0652739726027396</v>
      </c>
      <c r="O289" s="54">
        <v>0.76738365408647835</v>
      </c>
      <c r="P289" s="82">
        <f t="shared" si="30"/>
        <v>5.3505980406638155E-2</v>
      </c>
    </row>
    <row r="290" spans="1:16" x14ac:dyDescent="0.2">
      <c r="A290" s="78">
        <f t="shared" si="33"/>
        <v>285</v>
      </c>
      <c r="B290" s="81" t="s">
        <v>64</v>
      </c>
      <c r="C290" s="81">
        <v>170.8</v>
      </c>
      <c r="D290" s="81"/>
      <c r="E290" s="81">
        <v>34.5</v>
      </c>
      <c r="F290" s="81">
        <f t="shared" si="14"/>
        <v>205.3</v>
      </c>
      <c r="G290" s="81">
        <v>3</v>
      </c>
      <c r="H290" s="81"/>
      <c r="I290" s="81"/>
      <c r="J290" s="81">
        <f t="shared" ref="J290:J320" si="35">G290+H290+I290</f>
        <v>3</v>
      </c>
      <c r="K290" s="56">
        <f t="shared" si="31"/>
        <v>1.2842465753424657E-3</v>
      </c>
      <c r="L290" s="54">
        <f t="shared" si="32"/>
        <v>4.7260273972602738</v>
      </c>
      <c r="M290" s="54">
        <f t="shared" si="29"/>
        <v>1.0397260273972602</v>
      </c>
      <c r="N290" s="54">
        <f t="shared" si="34"/>
        <v>2.0652739726027396</v>
      </c>
      <c r="O290" s="54">
        <v>0.76738365408647835</v>
      </c>
      <c r="P290" s="82">
        <f t="shared" si="30"/>
        <v>4.1882177551615933E-2</v>
      </c>
    </row>
    <row r="291" spans="1:16" x14ac:dyDescent="0.2">
      <c r="A291" s="78">
        <f t="shared" si="33"/>
        <v>286</v>
      </c>
      <c r="B291" s="81" t="s">
        <v>65</v>
      </c>
      <c r="C291" s="81">
        <v>114.5</v>
      </c>
      <c r="D291" s="81"/>
      <c r="E291" s="81"/>
      <c r="F291" s="81">
        <f t="shared" si="14"/>
        <v>114.5</v>
      </c>
      <c r="G291" s="81">
        <v>3</v>
      </c>
      <c r="H291" s="81"/>
      <c r="I291" s="81"/>
      <c r="J291" s="81">
        <f t="shared" si="35"/>
        <v>3</v>
      </c>
      <c r="K291" s="56">
        <f t="shared" si="31"/>
        <v>1.2842465753424657E-3</v>
      </c>
      <c r="L291" s="54">
        <f t="shared" si="32"/>
        <v>4.7260273972602738</v>
      </c>
      <c r="M291" s="54">
        <f t="shared" si="29"/>
        <v>1.0397260273972602</v>
      </c>
      <c r="N291" s="54">
        <f t="shared" si="34"/>
        <v>2.0652739726027396</v>
      </c>
      <c r="O291" s="54">
        <v>0.76738365408647835</v>
      </c>
      <c r="P291" s="82">
        <f t="shared" si="30"/>
        <v>7.5095293024862453E-2</v>
      </c>
    </row>
    <row r="292" spans="1:16" x14ac:dyDescent="0.2">
      <c r="A292" s="78">
        <f t="shared" si="33"/>
        <v>287</v>
      </c>
      <c r="B292" s="81" t="s">
        <v>66</v>
      </c>
      <c r="C292" s="81">
        <v>132.19999999999999</v>
      </c>
      <c r="D292" s="81"/>
      <c r="E292" s="81"/>
      <c r="F292" s="81">
        <f t="shared" si="14"/>
        <v>132.19999999999999</v>
      </c>
      <c r="G292" s="81">
        <v>4</v>
      </c>
      <c r="H292" s="81"/>
      <c r="I292" s="81"/>
      <c r="J292" s="81">
        <f t="shared" si="35"/>
        <v>4</v>
      </c>
      <c r="K292" s="56">
        <f t="shared" si="31"/>
        <v>1.7123287671232876E-3</v>
      </c>
      <c r="L292" s="54">
        <f t="shared" si="32"/>
        <v>6.3013698630136981</v>
      </c>
      <c r="M292" s="54">
        <f t="shared" si="29"/>
        <v>1.3863013698630136</v>
      </c>
      <c r="N292" s="54">
        <f t="shared" si="34"/>
        <v>2.7536986301369861</v>
      </c>
      <c r="O292" s="54">
        <v>1.0231782054486378</v>
      </c>
      <c r="P292" s="82">
        <f t="shared" si="30"/>
        <v>8.6721241062498761E-2</v>
      </c>
    </row>
    <row r="293" spans="1:16" x14ac:dyDescent="0.2">
      <c r="A293" s="78">
        <f t="shared" si="33"/>
        <v>288</v>
      </c>
      <c r="B293" s="81" t="s">
        <v>67</v>
      </c>
      <c r="C293" s="81">
        <v>143.9</v>
      </c>
      <c r="D293" s="81"/>
      <c r="E293" s="81"/>
      <c r="F293" s="81">
        <f t="shared" si="14"/>
        <v>143.9</v>
      </c>
      <c r="G293" s="81">
        <v>4</v>
      </c>
      <c r="H293" s="81"/>
      <c r="I293" s="81"/>
      <c r="J293" s="81">
        <f t="shared" si="35"/>
        <v>4</v>
      </c>
      <c r="K293" s="56">
        <f t="shared" si="31"/>
        <v>1.7123287671232876E-3</v>
      </c>
      <c r="L293" s="54">
        <f t="shared" si="32"/>
        <v>6.3013698630136981</v>
      </c>
      <c r="M293" s="54">
        <f t="shared" si="29"/>
        <v>1.3863013698630136</v>
      </c>
      <c r="N293" s="54">
        <f t="shared" si="34"/>
        <v>2.7536986301369861</v>
      </c>
      <c r="O293" s="54">
        <v>1.0231782054486378</v>
      </c>
      <c r="P293" s="82">
        <f t="shared" si="30"/>
        <v>7.9670243700224699E-2</v>
      </c>
    </row>
    <row r="294" spans="1:16" x14ac:dyDescent="0.2">
      <c r="A294" s="78">
        <f t="shared" si="33"/>
        <v>289</v>
      </c>
      <c r="B294" s="81" t="s">
        <v>84</v>
      </c>
      <c r="C294" s="81">
        <v>302</v>
      </c>
      <c r="D294" s="81"/>
      <c r="E294" s="81">
        <v>49</v>
      </c>
      <c r="F294" s="81">
        <f t="shared" si="14"/>
        <v>351</v>
      </c>
      <c r="G294" s="81">
        <v>5</v>
      </c>
      <c r="H294" s="81"/>
      <c r="I294" s="81"/>
      <c r="J294" s="81">
        <f t="shared" si="35"/>
        <v>5</v>
      </c>
      <c r="K294" s="56">
        <f t="shared" si="31"/>
        <v>2.1404109589041095E-3</v>
      </c>
      <c r="L294" s="54">
        <f t="shared" si="32"/>
        <v>7.8767123287671232</v>
      </c>
      <c r="M294" s="54">
        <f t="shared" si="29"/>
        <v>1.7328767123287672</v>
      </c>
      <c r="N294" s="54">
        <f t="shared" si="34"/>
        <v>3.4421232876712327</v>
      </c>
      <c r="O294" s="54">
        <v>1.2789727568107974</v>
      </c>
      <c r="P294" s="82">
        <f t="shared" si="30"/>
        <v>4.0828162636974134E-2</v>
      </c>
    </row>
    <row r="295" spans="1:16" x14ac:dyDescent="0.2">
      <c r="A295" s="78">
        <f t="shared" si="33"/>
        <v>290</v>
      </c>
      <c r="B295" s="81" t="s">
        <v>85</v>
      </c>
      <c r="C295" s="81">
        <v>299.10000000000002</v>
      </c>
      <c r="D295" s="81"/>
      <c r="E295" s="81">
        <v>30.3</v>
      </c>
      <c r="F295" s="81">
        <f t="shared" si="14"/>
        <v>329.40000000000003</v>
      </c>
      <c r="G295" s="81">
        <v>6</v>
      </c>
      <c r="H295" s="81"/>
      <c r="I295" s="81"/>
      <c r="J295" s="81">
        <f t="shared" si="35"/>
        <v>6</v>
      </c>
      <c r="K295" s="56">
        <f t="shared" si="31"/>
        <v>2.5684931506849314E-3</v>
      </c>
      <c r="L295" s="54">
        <f t="shared" si="32"/>
        <v>9.4520547945205475</v>
      </c>
      <c r="M295" s="54">
        <f t="shared" si="29"/>
        <v>2.0794520547945203</v>
      </c>
      <c r="N295" s="54">
        <f t="shared" si="34"/>
        <v>4.1305479452054792</v>
      </c>
      <c r="O295" s="54">
        <v>1.5347673081729567</v>
      </c>
      <c r="P295" s="82">
        <f t="shared" si="30"/>
        <v>5.2206503043999701E-2</v>
      </c>
    </row>
    <row r="296" spans="1:16" x14ac:dyDescent="0.2">
      <c r="A296" s="78">
        <f t="shared" si="33"/>
        <v>291</v>
      </c>
      <c r="B296" s="81" t="s">
        <v>86</v>
      </c>
      <c r="C296" s="81">
        <v>240.7</v>
      </c>
      <c r="D296" s="81"/>
      <c r="E296" s="81">
        <v>32</v>
      </c>
      <c r="F296" s="81">
        <f t="shared" si="14"/>
        <v>272.7</v>
      </c>
      <c r="G296" s="81">
        <v>6</v>
      </c>
      <c r="H296" s="81"/>
      <c r="I296" s="81"/>
      <c r="J296" s="81">
        <f t="shared" si="35"/>
        <v>6</v>
      </c>
      <c r="K296" s="56">
        <f t="shared" si="31"/>
        <v>2.5684931506849314E-3</v>
      </c>
      <c r="L296" s="54">
        <f t="shared" si="32"/>
        <v>9.4520547945205475</v>
      </c>
      <c r="M296" s="54">
        <f t="shared" si="29"/>
        <v>2.0794520547945203</v>
      </c>
      <c r="N296" s="54">
        <f t="shared" si="34"/>
        <v>4.1305479452054792</v>
      </c>
      <c r="O296" s="54">
        <v>1.5347673081729567</v>
      </c>
      <c r="P296" s="82">
        <f t="shared" si="30"/>
        <v>6.3061320508593699E-2</v>
      </c>
    </row>
    <row r="297" spans="1:16" x14ac:dyDescent="0.2">
      <c r="A297" s="78">
        <f t="shared" si="33"/>
        <v>292</v>
      </c>
      <c r="B297" s="81" t="s">
        <v>87</v>
      </c>
      <c r="C297" s="81">
        <v>354.6</v>
      </c>
      <c r="D297" s="81"/>
      <c r="E297" s="81">
        <v>49</v>
      </c>
      <c r="F297" s="81">
        <f t="shared" si="14"/>
        <v>403.6</v>
      </c>
      <c r="G297" s="81">
        <v>5</v>
      </c>
      <c r="H297" s="81"/>
      <c r="I297" s="81"/>
      <c r="J297" s="81">
        <f t="shared" si="35"/>
        <v>5</v>
      </c>
      <c r="K297" s="56">
        <f t="shared" si="31"/>
        <v>2.1404109589041095E-3</v>
      </c>
      <c r="L297" s="54">
        <f t="shared" si="32"/>
        <v>7.8767123287671232</v>
      </c>
      <c r="M297" s="54">
        <f t="shared" si="29"/>
        <v>1.7328767123287672</v>
      </c>
      <c r="N297" s="54">
        <f t="shared" si="34"/>
        <v>3.4421232876712327</v>
      </c>
      <c r="O297" s="54">
        <v>1.2789727568107974</v>
      </c>
      <c r="P297" s="82">
        <f t="shared" si="30"/>
        <v>3.550714837853796E-2</v>
      </c>
    </row>
    <row r="298" spans="1:16" x14ac:dyDescent="0.2">
      <c r="A298" s="78">
        <f t="shared" si="33"/>
        <v>293</v>
      </c>
      <c r="B298" s="81" t="s">
        <v>88</v>
      </c>
      <c r="C298" s="81">
        <v>306.2</v>
      </c>
      <c r="D298" s="81"/>
      <c r="E298" s="81"/>
      <c r="F298" s="81">
        <f t="shared" si="14"/>
        <v>306.2</v>
      </c>
      <c r="G298" s="81">
        <v>6</v>
      </c>
      <c r="H298" s="81"/>
      <c r="I298" s="81"/>
      <c r="J298" s="81">
        <f t="shared" si="35"/>
        <v>6</v>
      </c>
      <c r="K298" s="56">
        <f t="shared" si="31"/>
        <v>2.5684931506849314E-3</v>
      </c>
      <c r="L298" s="54">
        <f t="shared" si="32"/>
        <v>9.4520547945205475</v>
      </c>
      <c r="M298" s="54">
        <f t="shared" si="29"/>
        <v>2.0794520547945203</v>
      </c>
      <c r="N298" s="54">
        <f t="shared" si="34"/>
        <v>4.1305479452054792</v>
      </c>
      <c r="O298" s="54">
        <v>1.5347673081729567</v>
      </c>
      <c r="P298" s="82">
        <f t="shared" si="30"/>
        <v>5.6162057814152525E-2</v>
      </c>
    </row>
    <row r="299" spans="1:16" x14ac:dyDescent="0.2">
      <c r="A299" s="78">
        <f t="shared" si="33"/>
        <v>294</v>
      </c>
      <c r="B299" s="81" t="s">
        <v>89</v>
      </c>
      <c r="C299" s="81">
        <v>426.9</v>
      </c>
      <c r="D299" s="81"/>
      <c r="E299" s="81"/>
      <c r="F299" s="81">
        <f t="shared" si="14"/>
        <v>426.9</v>
      </c>
      <c r="G299" s="81">
        <v>8</v>
      </c>
      <c r="H299" s="81"/>
      <c r="I299" s="81"/>
      <c r="J299" s="81">
        <f t="shared" si="35"/>
        <v>8</v>
      </c>
      <c r="K299" s="56">
        <f t="shared" si="31"/>
        <v>3.4246575342465752E-3</v>
      </c>
      <c r="L299" s="54">
        <f t="shared" si="32"/>
        <v>12.602739726027396</v>
      </c>
      <c r="M299" s="54">
        <f t="shared" si="29"/>
        <v>2.7726027397260271</v>
      </c>
      <c r="N299" s="54">
        <f t="shared" si="34"/>
        <v>5.5073972602739723</v>
      </c>
      <c r="O299" s="54">
        <v>2.0463564108972756</v>
      </c>
      <c r="P299" s="82">
        <f t="shared" si="30"/>
        <v>5.3710696034023592E-2</v>
      </c>
    </row>
    <row r="300" spans="1:16" x14ac:dyDescent="0.2">
      <c r="A300" s="78">
        <f t="shared" si="33"/>
        <v>295</v>
      </c>
      <c r="B300" s="81" t="s">
        <v>90</v>
      </c>
      <c r="C300" s="81">
        <v>347.5</v>
      </c>
      <c r="D300" s="81"/>
      <c r="E300" s="81"/>
      <c r="F300" s="81">
        <f t="shared" si="14"/>
        <v>347.5</v>
      </c>
      <c r="G300" s="81">
        <v>7</v>
      </c>
      <c r="H300" s="81"/>
      <c r="I300" s="81"/>
      <c r="J300" s="81">
        <f t="shared" si="35"/>
        <v>7</v>
      </c>
      <c r="K300" s="56">
        <f t="shared" si="31"/>
        <v>2.9965753424657533E-3</v>
      </c>
      <c r="L300" s="54">
        <f t="shared" si="32"/>
        <v>11.027397260273972</v>
      </c>
      <c r="M300" s="54">
        <f t="shared" si="29"/>
        <v>2.4260273972602739</v>
      </c>
      <c r="N300" s="54">
        <f t="shared" si="34"/>
        <v>4.8189726027397253</v>
      </c>
      <c r="O300" s="54">
        <v>1.790561859535116</v>
      </c>
      <c r="P300" s="82">
        <f t="shared" si="30"/>
        <v>5.7735134157723987E-2</v>
      </c>
    </row>
    <row r="301" spans="1:16" x14ac:dyDescent="0.2">
      <c r="A301" s="78">
        <f t="shared" si="33"/>
        <v>296</v>
      </c>
      <c r="B301" s="81" t="s">
        <v>91</v>
      </c>
      <c r="C301" s="81">
        <v>667.2</v>
      </c>
      <c r="D301" s="81"/>
      <c r="E301" s="81"/>
      <c r="F301" s="81">
        <f t="shared" si="14"/>
        <v>667.2</v>
      </c>
      <c r="G301" s="81">
        <v>11</v>
      </c>
      <c r="H301" s="81"/>
      <c r="I301" s="81"/>
      <c r="J301" s="81">
        <f t="shared" si="35"/>
        <v>11</v>
      </c>
      <c r="K301" s="56">
        <f t="shared" si="31"/>
        <v>4.7089041095890408E-3</v>
      </c>
      <c r="L301" s="54">
        <f t="shared" si="32"/>
        <v>17.328767123287669</v>
      </c>
      <c r="M301" s="54">
        <f t="shared" si="29"/>
        <v>3.8123287671232871</v>
      </c>
      <c r="N301" s="54">
        <f t="shared" si="34"/>
        <v>7.5726712328767114</v>
      </c>
      <c r="O301" s="54">
        <v>2.8137400649837541</v>
      </c>
      <c r="P301" s="82">
        <f t="shared" si="30"/>
        <v>4.7253458015994336E-2</v>
      </c>
    </row>
    <row r="302" spans="1:16" x14ac:dyDescent="0.2">
      <c r="A302" s="78">
        <f t="shared" si="33"/>
        <v>297</v>
      </c>
      <c r="B302" s="81" t="s">
        <v>92</v>
      </c>
      <c r="C302" s="81">
        <v>364</v>
      </c>
      <c r="D302" s="81"/>
      <c r="E302" s="81"/>
      <c r="F302" s="81">
        <f t="shared" si="14"/>
        <v>364</v>
      </c>
      <c r="G302" s="81">
        <v>4</v>
      </c>
      <c r="H302" s="81"/>
      <c r="I302" s="81"/>
      <c r="J302" s="81">
        <f t="shared" si="35"/>
        <v>4</v>
      </c>
      <c r="K302" s="56">
        <f t="shared" si="31"/>
        <v>1.7123287671232876E-3</v>
      </c>
      <c r="L302" s="54">
        <f t="shared" si="32"/>
        <v>6.3013698630136981</v>
      </c>
      <c r="M302" s="54">
        <f t="shared" si="29"/>
        <v>1.3863013698630136</v>
      </c>
      <c r="N302" s="54">
        <f t="shared" si="34"/>
        <v>2.7536986301369861</v>
      </c>
      <c r="O302" s="54">
        <v>1.0231782054486378</v>
      </c>
      <c r="P302" s="82">
        <f t="shared" si="30"/>
        <v>3.149601117709433E-2</v>
      </c>
    </row>
    <row r="303" spans="1:16" x14ac:dyDescent="0.2">
      <c r="A303" s="78">
        <f t="shared" si="33"/>
        <v>298</v>
      </c>
      <c r="B303" s="81" t="s">
        <v>93</v>
      </c>
      <c r="C303" s="81">
        <v>180.5</v>
      </c>
      <c r="D303" s="81"/>
      <c r="E303" s="81"/>
      <c r="F303" s="81">
        <f t="shared" si="14"/>
        <v>180.5</v>
      </c>
      <c r="G303" s="81">
        <v>5</v>
      </c>
      <c r="H303" s="81"/>
      <c r="I303" s="81"/>
      <c r="J303" s="81">
        <f t="shared" si="35"/>
        <v>5</v>
      </c>
      <c r="K303" s="56">
        <f t="shared" si="31"/>
        <v>2.1404109589041095E-3</v>
      </c>
      <c r="L303" s="54">
        <f t="shared" si="32"/>
        <v>7.8767123287671232</v>
      </c>
      <c r="M303" s="54">
        <f t="shared" si="29"/>
        <v>1.7328767123287672</v>
      </c>
      <c r="N303" s="54">
        <f t="shared" si="34"/>
        <v>3.4421232876712327</v>
      </c>
      <c r="O303" s="54">
        <v>1.2789727568107974</v>
      </c>
      <c r="P303" s="82">
        <f t="shared" si="30"/>
        <v>7.9394377205417838E-2</v>
      </c>
    </row>
    <row r="304" spans="1:16" x14ac:dyDescent="0.2">
      <c r="A304" s="78">
        <f t="shared" si="33"/>
        <v>299</v>
      </c>
      <c r="B304" s="81" t="s">
        <v>94</v>
      </c>
      <c r="C304" s="81">
        <v>235.8</v>
      </c>
      <c r="D304" s="81"/>
      <c r="E304" s="81"/>
      <c r="F304" s="81">
        <f t="shared" si="14"/>
        <v>235.8</v>
      </c>
      <c r="G304" s="81">
        <v>6</v>
      </c>
      <c r="H304" s="81"/>
      <c r="I304" s="81"/>
      <c r="J304" s="81">
        <f t="shared" si="35"/>
        <v>6</v>
      </c>
      <c r="K304" s="56">
        <f t="shared" si="31"/>
        <v>2.5684931506849314E-3</v>
      </c>
      <c r="L304" s="54">
        <f t="shared" si="32"/>
        <v>9.4520547945205475</v>
      </c>
      <c r="M304" s="54">
        <f t="shared" si="29"/>
        <v>2.0794520547945203</v>
      </c>
      <c r="N304" s="54">
        <f t="shared" si="34"/>
        <v>4.1305479452054792</v>
      </c>
      <c r="O304" s="54">
        <v>1.5347673081729567</v>
      </c>
      <c r="P304" s="82">
        <f t="shared" si="30"/>
        <v>7.2929695091999577E-2</v>
      </c>
    </row>
    <row r="305" spans="1:16" x14ac:dyDescent="0.2">
      <c r="A305" s="78">
        <f t="shared" si="33"/>
        <v>300</v>
      </c>
      <c r="B305" s="81" t="s">
        <v>95</v>
      </c>
      <c r="C305" s="81">
        <v>234.1</v>
      </c>
      <c r="D305" s="81"/>
      <c r="E305" s="81"/>
      <c r="F305" s="81">
        <f t="shared" si="14"/>
        <v>234.1</v>
      </c>
      <c r="G305" s="81">
        <v>4</v>
      </c>
      <c r="H305" s="81"/>
      <c r="I305" s="81"/>
      <c r="J305" s="81">
        <f t="shared" si="35"/>
        <v>4</v>
      </c>
      <c r="K305" s="56">
        <f t="shared" si="31"/>
        <v>1.7123287671232876E-3</v>
      </c>
      <c r="L305" s="54">
        <f t="shared" si="32"/>
        <v>6.3013698630136981</v>
      </c>
      <c r="M305" s="54">
        <f t="shared" si="29"/>
        <v>1.3863013698630136</v>
      </c>
      <c r="N305" s="54">
        <f t="shared" si="34"/>
        <v>2.7536986301369861</v>
      </c>
      <c r="O305" s="54">
        <v>1.0231782054486378</v>
      </c>
      <c r="P305" s="82">
        <f t="shared" si="30"/>
        <v>4.897286658890361E-2</v>
      </c>
    </row>
    <row r="306" spans="1:16" x14ac:dyDescent="0.2">
      <c r="A306" s="78">
        <f t="shared" si="33"/>
        <v>301</v>
      </c>
      <c r="B306" s="81" t="s">
        <v>96</v>
      </c>
      <c r="C306" s="81">
        <v>490.4</v>
      </c>
      <c r="D306" s="81"/>
      <c r="E306" s="81"/>
      <c r="F306" s="81">
        <f t="shared" si="14"/>
        <v>490.4</v>
      </c>
      <c r="G306" s="81">
        <v>9</v>
      </c>
      <c r="H306" s="81"/>
      <c r="I306" s="81"/>
      <c r="J306" s="81">
        <f t="shared" si="35"/>
        <v>9</v>
      </c>
      <c r="K306" s="56">
        <f t="shared" si="31"/>
        <v>3.852739726027397E-3</v>
      </c>
      <c r="L306" s="54">
        <f t="shared" si="32"/>
        <v>14.17808219178082</v>
      </c>
      <c r="M306" s="54">
        <f t="shared" si="29"/>
        <v>3.1191780821917807</v>
      </c>
      <c r="N306" s="54">
        <f t="shared" si="34"/>
        <v>6.1958219178082183</v>
      </c>
      <c r="O306" s="54">
        <v>2.3021509622594349</v>
      </c>
      <c r="P306" s="82">
        <f t="shared" si="30"/>
        <v>5.2600393870392038E-2</v>
      </c>
    </row>
    <row r="307" spans="1:16" x14ac:dyDescent="0.2">
      <c r="A307" s="78">
        <f t="shared" si="33"/>
        <v>302</v>
      </c>
      <c r="B307" s="81" t="s">
        <v>97</v>
      </c>
      <c r="C307" s="81">
        <v>157</v>
      </c>
      <c r="D307" s="81"/>
      <c r="E307" s="81"/>
      <c r="F307" s="81">
        <f t="shared" si="14"/>
        <v>157</v>
      </c>
      <c r="G307" s="81">
        <v>3</v>
      </c>
      <c r="H307" s="81"/>
      <c r="I307" s="81"/>
      <c r="J307" s="81">
        <f t="shared" si="35"/>
        <v>3</v>
      </c>
      <c r="K307" s="56">
        <f t="shared" si="31"/>
        <v>1.2842465753424657E-3</v>
      </c>
      <c r="L307" s="54">
        <f t="shared" si="32"/>
        <v>4.7260273972602738</v>
      </c>
      <c r="M307" s="54">
        <f t="shared" si="29"/>
        <v>1.0397260273972602</v>
      </c>
      <c r="N307" s="54">
        <f t="shared" si="34"/>
        <v>2.0652739726027396</v>
      </c>
      <c r="O307" s="54">
        <v>0.76738365408647835</v>
      </c>
      <c r="P307" s="82">
        <f t="shared" si="30"/>
        <v>5.4766949371635357E-2</v>
      </c>
    </row>
    <row r="308" spans="1:16" x14ac:dyDescent="0.2">
      <c r="A308" s="78">
        <f t="shared" si="33"/>
        <v>303</v>
      </c>
      <c r="B308" s="81" t="s">
        <v>98</v>
      </c>
      <c r="C308" s="81">
        <v>274</v>
      </c>
      <c r="D308" s="81"/>
      <c r="E308" s="81"/>
      <c r="F308" s="81">
        <f t="shared" si="14"/>
        <v>274</v>
      </c>
      <c r="G308" s="81">
        <v>6</v>
      </c>
      <c r="H308" s="81"/>
      <c r="I308" s="81"/>
      <c r="J308" s="81">
        <f t="shared" si="35"/>
        <v>6</v>
      </c>
      <c r="K308" s="56">
        <f t="shared" si="31"/>
        <v>2.5684931506849314E-3</v>
      </c>
      <c r="L308" s="54">
        <f t="shared" si="32"/>
        <v>9.4520547945205475</v>
      </c>
      <c r="M308" s="54">
        <f t="shared" si="29"/>
        <v>2.0794520547945203</v>
      </c>
      <c r="N308" s="54">
        <f t="shared" si="34"/>
        <v>4.1305479452054792</v>
      </c>
      <c r="O308" s="54">
        <v>1.5347673081729567</v>
      </c>
      <c r="P308" s="82">
        <f t="shared" si="30"/>
        <v>6.2762124462385049E-2</v>
      </c>
    </row>
    <row r="309" spans="1:16" x14ac:dyDescent="0.2">
      <c r="A309" s="78">
        <f t="shared" si="33"/>
        <v>304</v>
      </c>
      <c r="B309" s="81" t="s">
        <v>99</v>
      </c>
      <c r="C309" s="81">
        <v>287.60000000000002</v>
      </c>
      <c r="D309" s="81"/>
      <c r="E309" s="81"/>
      <c r="F309" s="81">
        <f t="shared" si="14"/>
        <v>287.60000000000002</v>
      </c>
      <c r="G309" s="81">
        <v>4</v>
      </c>
      <c r="H309" s="81"/>
      <c r="I309" s="81"/>
      <c r="J309" s="81">
        <f t="shared" si="35"/>
        <v>4</v>
      </c>
      <c r="K309" s="56">
        <f t="shared" si="31"/>
        <v>1.7123287671232876E-3</v>
      </c>
      <c r="L309" s="54">
        <f t="shared" si="32"/>
        <v>6.3013698630136981</v>
      </c>
      <c r="M309" s="54">
        <f t="shared" si="29"/>
        <v>1.3863013698630136</v>
      </c>
      <c r="N309" s="54">
        <f t="shared" si="34"/>
        <v>2.7536986301369861</v>
      </c>
      <c r="O309" s="54">
        <v>1.0231782054486378</v>
      </c>
      <c r="P309" s="82">
        <f t="shared" si="30"/>
        <v>3.9862823603832871E-2</v>
      </c>
    </row>
    <row r="310" spans="1:16" x14ac:dyDescent="0.2">
      <c r="A310" s="78">
        <f t="shared" si="33"/>
        <v>305</v>
      </c>
      <c r="B310" s="81" t="s">
        <v>100</v>
      </c>
      <c r="C310" s="81">
        <v>254.08</v>
      </c>
      <c r="D310" s="81"/>
      <c r="E310" s="81"/>
      <c r="F310" s="81">
        <f t="shared" si="14"/>
        <v>254.08</v>
      </c>
      <c r="G310" s="81">
        <v>5</v>
      </c>
      <c r="H310" s="81"/>
      <c r="I310" s="81"/>
      <c r="J310" s="81">
        <f t="shared" si="35"/>
        <v>5</v>
      </c>
      <c r="K310" s="56">
        <f t="shared" si="31"/>
        <v>2.1404109589041095E-3</v>
      </c>
      <c r="L310" s="54">
        <f t="shared" si="32"/>
        <v>7.8767123287671232</v>
      </c>
      <c r="M310" s="54">
        <f t="shared" si="29"/>
        <v>1.7328767123287672</v>
      </c>
      <c r="N310" s="54">
        <f t="shared" si="34"/>
        <v>3.4421232876712327</v>
      </c>
      <c r="O310" s="54">
        <v>1.2789727568107974</v>
      </c>
      <c r="P310" s="82">
        <f t="shared" si="30"/>
        <v>5.6402255532028968E-2</v>
      </c>
    </row>
    <row r="311" spans="1:16" x14ac:dyDescent="0.2">
      <c r="A311" s="78">
        <f t="shared" si="33"/>
        <v>306</v>
      </c>
      <c r="B311" s="81" t="s">
        <v>101</v>
      </c>
      <c r="C311" s="81">
        <v>389.6</v>
      </c>
      <c r="D311" s="81"/>
      <c r="E311" s="81"/>
      <c r="F311" s="81">
        <f t="shared" si="14"/>
        <v>389.6</v>
      </c>
      <c r="G311" s="81">
        <v>5</v>
      </c>
      <c r="H311" s="81"/>
      <c r="I311" s="81"/>
      <c r="J311" s="81">
        <f t="shared" si="35"/>
        <v>5</v>
      </c>
      <c r="K311" s="56">
        <f t="shared" si="31"/>
        <v>2.1404109589041095E-3</v>
      </c>
      <c r="L311" s="54">
        <f t="shared" si="32"/>
        <v>7.8767123287671232</v>
      </c>
      <c r="M311" s="54">
        <f t="shared" si="29"/>
        <v>1.7328767123287672</v>
      </c>
      <c r="N311" s="54">
        <f t="shared" si="34"/>
        <v>3.4421232876712327</v>
      </c>
      <c r="O311" s="54">
        <v>1.2789727568107974</v>
      </c>
      <c r="P311" s="82">
        <f t="shared" si="30"/>
        <v>3.6783072601586038E-2</v>
      </c>
    </row>
    <row r="312" spans="1:16" x14ac:dyDescent="0.2">
      <c r="A312" s="78">
        <f t="shared" si="33"/>
        <v>307</v>
      </c>
      <c r="B312" s="81" t="s">
        <v>102</v>
      </c>
      <c r="C312" s="81">
        <v>181.8</v>
      </c>
      <c r="D312" s="81"/>
      <c r="E312" s="81"/>
      <c r="F312" s="81">
        <f t="shared" si="14"/>
        <v>181.8</v>
      </c>
      <c r="G312" s="81">
        <v>6</v>
      </c>
      <c r="H312" s="81"/>
      <c r="I312" s="81"/>
      <c r="J312" s="81">
        <f t="shared" si="35"/>
        <v>6</v>
      </c>
      <c r="K312" s="56">
        <f t="shared" si="31"/>
        <v>2.5684931506849314E-3</v>
      </c>
      <c r="L312" s="54">
        <f t="shared" si="32"/>
        <v>9.4520547945205475</v>
      </c>
      <c r="M312" s="54">
        <f t="shared" si="29"/>
        <v>2.0794520547945203</v>
      </c>
      <c r="N312" s="54">
        <f t="shared" ref="N312:N343" si="36">L312*0.437</f>
        <v>4.1305479452054792</v>
      </c>
      <c r="O312" s="54">
        <v>1.5347673081729567</v>
      </c>
      <c r="P312" s="82">
        <f t="shared" si="30"/>
        <v>9.4591980762890548E-2</v>
      </c>
    </row>
    <row r="313" spans="1:16" x14ac:dyDescent="0.2">
      <c r="A313" s="78">
        <f t="shared" si="33"/>
        <v>308</v>
      </c>
      <c r="B313" s="81" t="s">
        <v>103</v>
      </c>
      <c r="C313" s="81">
        <v>439.7</v>
      </c>
      <c r="D313" s="81"/>
      <c r="E313" s="81"/>
      <c r="F313" s="81">
        <f t="shared" si="14"/>
        <v>439.7</v>
      </c>
      <c r="G313" s="81">
        <v>6</v>
      </c>
      <c r="H313" s="81"/>
      <c r="I313" s="81"/>
      <c r="J313" s="81">
        <f t="shared" si="35"/>
        <v>6</v>
      </c>
      <c r="K313" s="56">
        <f t="shared" si="31"/>
        <v>2.5684931506849314E-3</v>
      </c>
      <c r="L313" s="54">
        <f t="shared" si="32"/>
        <v>9.4520547945205475</v>
      </c>
      <c r="M313" s="54">
        <f t="shared" si="29"/>
        <v>2.0794520547945203</v>
      </c>
      <c r="N313" s="54">
        <f t="shared" si="36"/>
        <v>4.1305479452054792</v>
      </c>
      <c r="O313" s="54">
        <v>1.5347673081729567</v>
      </c>
      <c r="P313" s="82">
        <f t="shared" si="30"/>
        <v>3.9110352746630661E-2</v>
      </c>
    </row>
    <row r="314" spans="1:16" x14ac:dyDescent="0.2">
      <c r="A314" s="78">
        <f t="shared" si="33"/>
        <v>309</v>
      </c>
      <c r="B314" s="81" t="s">
        <v>104</v>
      </c>
      <c r="C314" s="81">
        <v>245.7</v>
      </c>
      <c r="D314" s="81"/>
      <c r="E314" s="81"/>
      <c r="F314" s="81">
        <f t="shared" si="14"/>
        <v>245.7</v>
      </c>
      <c r="G314" s="81">
        <v>8</v>
      </c>
      <c r="H314" s="81"/>
      <c r="I314" s="81"/>
      <c r="J314" s="81">
        <f t="shared" si="35"/>
        <v>8</v>
      </c>
      <c r="K314" s="56">
        <f t="shared" si="31"/>
        <v>3.4246575342465752E-3</v>
      </c>
      <c r="L314" s="54">
        <f t="shared" si="32"/>
        <v>12.602739726027396</v>
      </c>
      <c r="M314" s="54">
        <f t="shared" si="29"/>
        <v>2.7726027397260271</v>
      </c>
      <c r="N314" s="54">
        <f t="shared" si="36"/>
        <v>5.5073972602739723</v>
      </c>
      <c r="O314" s="54">
        <v>2.0463564108972756</v>
      </c>
      <c r="P314" s="82">
        <f t="shared" si="30"/>
        <v>9.3321514598798005E-2</v>
      </c>
    </row>
    <row r="315" spans="1:16" x14ac:dyDescent="0.2">
      <c r="A315" s="78">
        <f t="shared" si="33"/>
        <v>310</v>
      </c>
      <c r="B315" s="81" t="s">
        <v>105</v>
      </c>
      <c r="C315" s="81">
        <v>288.60000000000002</v>
      </c>
      <c r="D315" s="81"/>
      <c r="E315" s="81"/>
      <c r="F315" s="81">
        <f t="shared" si="14"/>
        <v>288.60000000000002</v>
      </c>
      <c r="G315" s="81">
        <v>9</v>
      </c>
      <c r="H315" s="81"/>
      <c r="I315" s="81"/>
      <c r="J315" s="81">
        <f t="shared" si="35"/>
        <v>9</v>
      </c>
      <c r="K315" s="56">
        <f t="shared" si="31"/>
        <v>3.852739726027397E-3</v>
      </c>
      <c r="L315" s="54">
        <f t="shared" si="32"/>
        <v>14.17808219178082</v>
      </c>
      <c r="M315" s="54">
        <f t="shared" si="29"/>
        <v>3.1191780821917807</v>
      </c>
      <c r="N315" s="54">
        <f t="shared" si="36"/>
        <v>6.1958219178082183</v>
      </c>
      <c r="O315" s="54">
        <v>2.3021509622594349</v>
      </c>
      <c r="P315" s="82">
        <f t="shared" si="30"/>
        <v>8.9380572259321736E-2</v>
      </c>
    </row>
    <row r="316" spans="1:16" x14ac:dyDescent="0.2">
      <c r="A316" s="78">
        <f t="shared" si="33"/>
        <v>311</v>
      </c>
      <c r="B316" s="81" t="s">
        <v>1738</v>
      </c>
      <c r="C316" s="81">
        <v>2653.63</v>
      </c>
      <c r="D316" s="81"/>
      <c r="E316" s="81"/>
      <c r="F316" s="81">
        <f>C316+D316+E316</f>
        <v>2653.63</v>
      </c>
      <c r="G316" s="81">
        <v>45</v>
      </c>
      <c r="H316" s="81"/>
      <c r="I316" s="81"/>
      <c r="J316" s="81">
        <f t="shared" si="35"/>
        <v>45</v>
      </c>
      <c r="K316" s="56">
        <f t="shared" si="31"/>
        <v>1.9263698630136987E-2</v>
      </c>
      <c r="L316" s="54">
        <f t="shared" si="32"/>
        <v>70.890410958904113</v>
      </c>
      <c r="M316" s="54">
        <f t="shared" si="29"/>
        <v>15.595890410958905</v>
      </c>
      <c r="N316" s="54">
        <f t="shared" si="36"/>
        <v>30.979109589041098</v>
      </c>
      <c r="O316" s="54">
        <v>11.510754811297176</v>
      </c>
      <c r="P316" s="82">
        <f t="shared" si="30"/>
        <v>4.8603673372022968E-2</v>
      </c>
    </row>
    <row r="317" spans="1:16" x14ac:dyDescent="0.2">
      <c r="A317" s="78">
        <f t="shared" si="33"/>
        <v>312</v>
      </c>
      <c r="B317" s="81" t="s">
        <v>1739</v>
      </c>
      <c r="C317" s="81">
        <v>268.3</v>
      </c>
      <c r="D317" s="81"/>
      <c r="E317" s="81"/>
      <c r="F317" s="81">
        <f>C317+D317+E317</f>
        <v>268.3</v>
      </c>
      <c r="G317" s="81">
        <v>6</v>
      </c>
      <c r="H317" s="81"/>
      <c r="I317" s="81"/>
      <c r="J317" s="81">
        <f t="shared" si="35"/>
        <v>6</v>
      </c>
      <c r="K317" s="56">
        <f t="shared" si="31"/>
        <v>2.5684931506849314E-3</v>
      </c>
      <c r="L317" s="54">
        <f t="shared" si="32"/>
        <v>9.4520547945205475</v>
      </c>
      <c r="M317" s="54">
        <f t="shared" si="29"/>
        <v>2.0794520547945203</v>
      </c>
      <c r="N317" s="54">
        <f t="shared" si="36"/>
        <v>4.1305479452054792</v>
      </c>
      <c r="O317" s="54">
        <v>1.5347673081729567</v>
      </c>
      <c r="P317" s="82">
        <f t="shared" si="30"/>
        <v>6.4095497960095046E-2</v>
      </c>
    </row>
    <row r="318" spans="1:16" x14ac:dyDescent="0.2">
      <c r="A318" s="78">
        <f t="shared" si="33"/>
        <v>313</v>
      </c>
      <c r="B318" s="81" t="s">
        <v>1740</v>
      </c>
      <c r="C318" s="81">
        <v>2006.88</v>
      </c>
      <c r="D318" s="81"/>
      <c r="E318" s="81">
        <v>105.2</v>
      </c>
      <c r="F318" s="81">
        <f>C318+D318+E318</f>
        <v>2112.08</v>
      </c>
      <c r="G318" s="81">
        <v>43</v>
      </c>
      <c r="H318" s="81"/>
      <c r="I318" s="81">
        <v>1</v>
      </c>
      <c r="J318" s="81">
        <f t="shared" si="35"/>
        <v>44</v>
      </c>
      <c r="K318" s="56">
        <f t="shared" si="31"/>
        <v>1.8835616438356163E-2</v>
      </c>
      <c r="L318" s="54">
        <f t="shared" si="32"/>
        <v>69.315068493150676</v>
      </c>
      <c r="M318" s="54">
        <f t="shared" ref="M318:M370" si="37">L318*0.22</f>
        <v>15.249315068493148</v>
      </c>
      <c r="N318" s="54">
        <f t="shared" si="36"/>
        <v>30.290684931506846</v>
      </c>
      <c r="O318" s="54">
        <v>11.254960259935016</v>
      </c>
      <c r="P318" s="82">
        <f t="shared" si="30"/>
        <v>5.9708926154826376E-2</v>
      </c>
    </row>
    <row r="319" spans="1:16" x14ac:dyDescent="0.2">
      <c r="A319" s="78">
        <f t="shared" si="33"/>
        <v>314</v>
      </c>
      <c r="B319" s="81" t="s">
        <v>1741</v>
      </c>
      <c r="C319" s="81">
        <v>1829</v>
      </c>
      <c r="D319" s="81"/>
      <c r="E319" s="81"/>
      <c r="F319" s="81">
        <f>C319+D319+E319</f>
        <v>1829</v>
      </c>
      <c r="G319" s="81">
        <v>26</v>
      </c>
      <c r="H319" s="81"/>
      <c r="I319" s="81"/>
      <c r="J319" s="81">
        <f t="shared" si="35"/>
        <v>26</v>
      </c>
      <c r="K319" s="56">
        <f t="shared" si="31"/>
        <v>1.1130136986301369E-2</v>
      </c>
      <c r="L319" s="54">
        <f t="shared" si="32"/>
        <v>40.958904109589042</v>
      </c>
      <c r="M319" s="54">
        <f t="shared" si="37"/>
        <v>9.0109589041095894</v>
      </c>
      <c r="N319" s="54">
        <f t="shared" si="36"/>
        <v>17.899041095890411</v>
      </c>
      <c r="O319" s="54">
        <v>6.6506583354161464</v>
      </c>
      <c r="P319" s="82">
        <f t="shared" si="30"/>
        <v>4.0743336492621754E-2</v>
      </c>
    </row>
    <row r="320" spans="1:16" x14ac:dyDescent="0.2">
      <c r="A320" s="78">
        <f t="shared" si="33"/>
        <v>315</v>
      </c>
      <c r="B320" s="81" t="s">
        <v>1742</v>
      </c>
      <c r="C320" s="81">
        <v>1983.1</v>
      </c>
      <c r="D320" s="81"/>
      <c r="E320" s="81"/>
      <c r="F320" s="81">
        <f>C320+D320+E320</f>
        <v>1983.1</v>
      </c>
      <c r="G320" s="81">
        <v>25</v>
      </c>
      <c r="H320" s="81"/>
      <c r="I320" s="81"/>
      <c r="J320" s="81">
        <f t="shared" si="35"/>
        <v>25</v>
      </c>
      <c r="K320" s="56">
        <f t="shared" si="31"/>
        <v>1.0702054794520547E-2</v>
      </c>
      <c r="L320" s="54">
        <f t="shared" si="32"/>
        <v>39.383561643835613</v>
      </c>
      <c r="M320" s="54">
        <f t="shared" si="37"/>
        <v>8.6643835616438345</v>
      </c>
      <c r="N320" s="54">
        <f t="shared" si="36"/>
        <v>17.210616438356162</v>
      </c>
      <c r="O320" s="54">
        <v>6.394863784053987</v>
      </c>
      <c r="P320" s="82">
        <f t="shared" si="30"/>
        <v>3.6132028353532145E-2</v>
      </c>
    </row>
    <row r="321" spans="1:16" x14ac:dyDescent="0.2">
      <c r="A321" s="78">
        <f t="shared" si="33"/>
        <v>316</v>
      </c>
      <c r="B321" s="81" t="s">
        <v>1790</v>
      </c>
      <c r="C321" s="81">
        <v>94.9</v>
      </c>
      <c r="D321" s="81"/>
      <c r="E321" s="81"/>
      <c r="F321" s="81">
        <f t="shared" ref="F321:F382" si="38">C321+D321+E321</f>
        <v>94.9</v>
      </c>
      <c r="G321" s="81">
        <v>3</v>
      </c>
      <c r="H321" s="81"/>
      <c r="I321" s="81"/>
      <c r="J321" s="81">
        <f t="shared" ref="J321:J370" si="39">G321+H321+I321</f>
        <v>3</v>
      </c>
      <c r="K321" s="56">
        <f t="shared" si="31"/>
        <v>1.2842465753424657E-3</v>
      </c>
      <c r="L321" s="54">
        <f t="shared" si="32"/>
        <v>4.7260273972602738</v>
      </c>
      <c r="M321" s="54">
        <f t="shared" si="37"/>
        <v>1.0397260273972602</v>
      </c>
      <c r="N321" s="54">
        <f t="shared" si="36"/>
        <v>2.0652739726027396</v>
      </c>
      <c r="O321" s="54">
        <v>0.76738365408647835</v>
      </c>
      <c r="P321" s="82">
        <f t="shared" si="30"/>
        <v>9.0604963660134361E-2</v>
      </c>
    </row>
    <row r="322" spans="1:16" x14ac:dyDescent="0.2">
      <c r="A322" s="78">
        <f t="shared" si="33"/>
        <v>317</v>
      </c>
      <c r="B322" s="81" t="s">
        <v>1791</v>
      </c>
      <c r="C322" s="81">
        <v>63</v>
      </c>
      <c r="D322" s="81"/>
      <c r="E322" s="81"/>
      <c r="F322" s="81">
        <f t="shared" si="38"/>
        <v>63</v>
      </c>
      <c r="G322" s="81">
        <v>1</v>
      </c>
      <c r="H322" s="81"/>
      <c r="I322" s="81"/>
      <c r="J322" s="81">
        <f t="shared" si="39"/>
        <v>1</v>
      </c>
      <c r="K322" s="56">
        <f t="shared" si="31"/>
        <v>4.2808219178082189E-4</v>
      </c>
      <c r="L322" s="54">
        <f t="shared" si="32"/>
        <v>1.5753424657534245</v>
      </c>
      <c r="M322" s="54">
        <f t="shared" si="37"/>
        <v>0.34657534246575339</v>
      </c>
      <c r="N322" s="54">
        <f t="shared" si="36"/>
        <v>0.68842465753424653</v>
      </c>
      <c r="O322" s="54">
        <v>0.25579455136215945</v>
      </c>
      <c r="P322" s="82">
        <f t="shared" si="30"/>
        <v>4.5494238366914026E-2</v>
      </c>
    </row>
    <row r="323" spans="1:16" x14ac:dyDescent="0.2">
      <c r="A323" s="78">
        <f t="shared" si="33"/>
        <v>318</v>
      </c>
      <c r="B323" s="81" t="s">
        <v>1808</v>
      </c>
      <c r="C323" s="81">
        <v>75.599999999999994</v>
      </c>
      <c r="D323" s="81"/>
      <c r="E323" s="81"/>
      <c r="F323" s="81">
        <f t="shared" si="38"/>
        <v>75.599999999999994</v>
      </c>
      <c r="G323" s="81">
        <v>2</v>
      </c>
      <c r="H323" s="81"/>
      <c r="I323" s="81"/>
      <c r="J323" s="81">
        <f t="shared" si="39"/>
        <v>2</v>
      </c>
      <c r="K323" s="56">
        <f t="shared" si="31"/>
        <v>8.5616438356164379E-4</v>
      </c>
      <c r="L323" s="54">
        <f t="shared" si="32"/>
        <v>3.150684931506849</v>
      </c>
      <c r="M323" s="54">
        <f t="shared" si="37"/>
        <v>0.69315068493150678</v>
      </c>
      <c r="N323" s="54">
        <f t="shared" si="36"/>
        <v>1.3768493150684931</v>
      </c>
      <c r="O323" s="54">
        <v>0.5115891027243189</v>
      </c>
      <c r="P323" s="82">
        <f t="shared" si="30"/>
        <v>7.5823730611523379E-2</v>
      </c>
    </row>
    <row r="324" spans="1:16" x14ac:dyDescent="0.2">
      <c r="A324" s="78">
        <f t="shared" si="33"/>
        <v>319</v>
      </c>
      <c r="B324" s="81" t="s">
        <v>1809</v>
      </c>
      <c r="C324" s="81">
        <v>129.69999999999999</v>
      </c>
      <c r="D324" s="81"/>
      <c r="E324" s="81"/>
      <c r="F324" s="81">
        <f t="shared" si="38"/>
        <v>129.69999999999999</v>
      </c>
      <c r="G324" s="81">
        <v>4</v>
      </c>
      <c r="H324" s="81"/>
      <c r="I324" s="81"/>
      <c r="J324" s="81">
        <f t="shared" si="39"/>
        <v>4</v>
      </c>
      <c r="K324" s="56">
        <f t="shared" si="31"/>
        <v>1.7123287671232876E-3</v>
      </c>
      <c r="L324" s="54">
        <f t="shared" si="32"/>
        <v>6.3013698630136981</v>
      </c>
      <c r="M324" s="54">
        <f t="shared" si="37"/>
        <v>1.3863013698630136</v>
      </c>
      <c r="N324" s="54">
        <f t="shared" si="36"/>
        <v>2.7536986301369861</v>
      </c>
      <c r="O324" s="54">
        <v>1.0231782054486378</v>
      </c>
      <c r="P324" s="82">
        <f t="shared" si="30"/>
        <v>8.8392814714435899E-2</v>
      </c>
    </row>
    <row r="325" spans="1:16" x14ac:dyDescent="0.2">
      <c r="A325" s="78">
        <f t="shared" si="33"/>
        <v>320</v>
      </c>
      <c r="B325" s="81" t="s">
        <v>1810</v>
      </c>
      <c r="C325" s="81">
        <v>137.4</v>
      </c>
      <c r="D325" s="81"/>
      <c r="E325" s="81"/>
      <c r="F325" s="81">
        <f t="shared" si="38"/>
        <v>137.4</v>
      </c>
      <c r="G325" s="81">
        <v>5</v>
      </c>
      <c r="H325" s="81"/>
      <c r="I325" s="81"/>
      <c r="J325" s="81">
        <f t="shared" si="39"/>
        <v>5</v>
      </c>
      <c r="K325" s="56">
        <f t="shared" si="31"/>
        <v>2.1404109589041095E-3</v>
      </c>
      <c r="L325" s="54">
        <f t="shared" si="32"/>
        <v>7.8767123287671232</v>
      </c>
      <c r="M325" s="54">
        <f t="shared" si="37"/>
        <v>1.7328767123287672</v>
      </c>
      <c r="N325" s="54">
        <f t="shared" si="36"/>
        <v>3.4421232876712327</v>
      </c>
      <c r="O325" s="54">
        <v>1.2789727568107974</v>
      </c>
      <c r="P325" s="82">
        <f t="shared" si="30"/>
        <v>0.10429901809008675</v>
      </c>
    </row>
    <row r="326" spans="1:16" x14ac:dyDescent="0.2">
      <c r="A326" s="78">
        <f t="shared" si="33"/>
        <v>321</v>
      </c>
      <c r="B326" s="81" t="s">
        <v>1811</v>
      </c>
      <c r="C326" s="81">
        <v>243.35</v>
      </c>
      <c r="D326" s="81"/>
      <c r="E326" s="81"/>
      <c r="F326" s="81">
        <f t="shared" si="38"/>
        <v>243.35</v>
      </c>
      <c r="G326" s="81">
        <v>6</v>
      </c>
      <c r="H326" s="81"/>
      <c r="I326" s="81"/>
      <c r="J326" s="81">
        <f t="shared" si="39"/>
        <v>6</v>
      </c>
      <c r="K326" s="56">
        <f t="shared" si="31"/>
        <v>2.5684931506849314E-3</v>
      </c>
      <c r="L326" s="54">
        <f t="shared" si="32"/>
        <v>9.4520547945205475</v>
      </c>
      <c r="M326" s="54">
        <f t="shared" si="37"/>
        <v>2.0794520547945203</v>
      </c>
      <c r="N326" s="54">
        <f t="shared" si="36"/>
        <v>4.1305479452054792</v>
      </c>
      <c r="O326" s="54">
        <v>1.5347673081729567</v>
      </c>
      <c r="P326" s="82">
        <f t="shared" ref="P326:P387" si="40">(L326+M326+N326+O326)/F326</f>
        <v>7.0667031447271433E-2</v>
      </c>
    </row>
    <row r="327" spans="1:16" x14ac:dyDescent="0.2">
      <c r="A327" s="78">
        <f t="shared" si="33"/>
        <v>322</v>
      </c>
      <c r="B327" s="81" t="s">
        <v>1812</v>
      </c>
      <c r="C327" s="81">
        <v>130.80000000000001</v>
      </c>
      <c r="D327" s="81"/>
      <c r="E327" s="81"/>
      <c r="F327" s="81">
        <f t="shared" si="38"/>
        <v>130.80000000000001</v>
      </c>
      <c r="G327" s="81">
        <v>3</v>
      </c>
      <c r="H327" s="81"/>
      <c r="I327" s="81"/>
      <c r="J327" s="81">
        <f t="shared" si="39"/>
        <v>3</v>
      </c>
      <c r="K327" s="56">
        <f t="shared" ref="K327:K386" si="41">2/4672*J327</f>
        <v>1.2842465753424657E-3</v>
      </c>
      <c r="L327" s="54">
        <f t="shared" ref="L327:L386" si="42">K327*3680</f>
        <v>4.7260273972602738</v>
      </c>
      <c r="M327" s="54">
        <f t="shared" si="37"/>
        <v>1.0397260273972602</v>
      </c>
      <c r="N327" s="54">
        <f t="shared" si="36"/>
        <v>2.0652739726027396</v>
      </c>
      <c r="O327" s="54">
        <v>0.76738365408647835</v>
      </c>
      <c r="P327" s="82">
        <f t="shared" si="40"/>
        <v>6.573708754852256E-2</v>
      </c>
    </row>
    <row r="328" spans="1:16" x14ac:dyDescent="0.2">
      <c r="A328" s="78">
        <f t="shared" ref="A328:A386" si="43">A327+1</f>
        <v>323</v>
      </c>
      <c r="B328" s="81" t="s">
        <v>1813</v>
      </c>
      <c r="C328" s="81">
        <v>104</v>
      </c>
      <c r="D328" s="81"/>
      <c r="E328" s="81"/>
      <c r="F328" s="81">
        <f t="shared" si="38"/>
        <v>104</v>
      </c>
      <c r="G328" s="81">
        <v>3</v>
      </c>
      <c r="H328" s="81"/>
      <c r="I328" s="81"/>
      <c r="J328" s="81">
        <f t="shared" si="39"/>
        <v>3</v>
      </c>
      <c r="K328" s="56">
        <f t="shared" si="41"/>
        <v>1.2842465753424657E-3</v>
      </c>
      <c r="L328" s="54">
        <f t="shared" si="42"/>
        <v>4.7260273972602738</v>
      </c>
      <c r="M328" s="54">
        <f t="shared" si="37"/>
        <v>1.0397260273972602</v>
      </c>
      <c r="N328" s="54">
        <f t="shared" si="36"/>
        <v>2.0652739726027396</v>
      </c>
      <c r="O328" s="54">
        <v>0.76738365408647835</v>
      </c>
      <c r="P328" s="82">
        <f t="shared" si="40"/>
        <v>8.2677029339872615E-2</v>
      </c>
    </row>
    <row r="329" spans="1:16" x14ac:dyDescent="0.2">
      <c r="A329" s="78">
        <f t="shared" si="43"/>
        <v>324</v>
      </c>
      <c r="B329" s="81" t="s">
        <v>1814</v>
      </c>
      <c r="C329" s="81">
        <v>147.6</v>
      </c>
      <c r="D329" s="81"/>
      <c r="E329" s="81"/>
      <c r="F329" s="81">
        <f t="shared" si="38"/>
        <v>147.6</v>
      </c>
      <c r="G329" s="81">
        <v>3</v>
      </c>
      <c r="H329" s="81"/>
      <c r="I329" s="81"/>
      <c r="J329" s="81">
        <f t="shared" si="39"/>
        <v>3</v>
      </c>
      <c r="K329" s="56">
        <f t="shared" si="41"/>
        <v>1.2842465753424657E-3</v>
      </c>
      <c r="L329" s="54">
        <f t="shared" si="42"/>
        <v>4.7260273972602738</v>
      </c>
      <c r="M329" s="54">
        <f t="shared" si="37"/>
        <v>1.0397260273972602</v>
      </c>
      <c r="N329" s="54">
        <f t="shared" si="36"/>
        <v>2.0652739726027396</v>
      </c>
      <c r="O329" s="54">
        <v>0.76738365408647835</v>
      </c>
      <c r="P329" s="82">
        <f t="shared" si="40"/>
        <v>5.8254817421048453E-2</v>
      </c>
    </row>
    <row r="330" spans="1:16" x14ac:dyDescent="0.2">
      <c r="A330" s="78">
        <f t="shared" si="43"/>
        <v>325</v>
      </c>
      <c r="B330" s="81" t="s">
        <v>1845</v>
      </c>
      <c r="C330" s="81">
        <v>613.6</v>
      </c>
      <c r="D330" s="81"/>
      <c r="E330" s="81">
        <v>61.8</v>
      </c>
      <c r="F330" s="81">
        <f t="shared" si="38"/>
        <v>675.4</v>
      </c>
      <c r="G330" s="81">
        <v>10</v>
      </c>
      <c r="H330" s="81"/>
      <c r="I330" s="81">
        <v>1</v>
      </c>
      <c r="J330" s="81">
        <f t="shared" si="39"/>
        <v>11</v>
      </c>
      <c r="K330" s="56">
        <f t="shared" si="41"/>
        <v>4.7089041095890408E-3</v>
      </c>
      <c r="L330" s="54">
        <f t="shared" si="42"/>
        <v>17.328767123287669</v>
      </c>
      <c r="M330" s="54">
        <f t="shared" si="37"/>
        <v>3.8123287671232871</v>
      </c>
      <c r="N330" s="54">
        <f t="shared" si="36"/>
        <v>7.5726712328767114</v>
      </c>
      <c r="O330" s="54">
        <v>2.8137400649837541</v>
      </c>
      <c r="P330" s="82">
        <f t="shared" si="40"/>
        <v>4.6679755979081174E-2</v>
      </c>
    </row>
    <row r="331" spans="1:16" x14ac:dyDescent="0.2">
      <c r="A331" s="78">
        <f t="shared" si="43"/>
        <v>326</v>
      </c>
      <c r="B331" s="81" t="s">
        <v>1846</v>
      </c>
      <c r="C331" s="81">
        <v>250.6</v>
      </c>
      <c r="D331" s="81"/>
      <c r="E331" s="81"/>
      <c r="F331" s="81">
        <f t="shared" si="38"/>
        <v>250.6</v>
      </c>
      <c r="G331" s="81">
        <v>6</v>
      </c>
      <c r="H331" s="81"/>
      <c r="I331" s="81"/>
      <c r="J331" s="81">
        <f t="shared" si="39"/>
        <v>6</v>
      </c>
      <c r="K331" s="56">
        <f t="shared" si="41"/>
        <v>2.5684931506849314E-3</v>
      </c>
      <c r="L331" s="54">
        <f t="shared" si="42"/>
        <v>9.4520547945205475</v>
      </c>
      <c r="M331" s="54">
        <f t="shared" si="37"/>
        <v>2.0794520547945203</v>
      </c>
      <c r="N331" s="54">
        <f t="shared" si="36"/>
        <v>4.1305479452054792</v>
      </c>
      <c r="O331" s="54">
        <v>1.5347673081729567</v>
      </c>
      <c r="P331" s="82">
        <f t="shared" si="40"/>
        <v>6.8622594184730656E-2</v>
      </c>
    </row>
    <row r="332" spans="1:16" x14ac:dyDescent="0.2">
      <c r="A332" s="78">
        <f t="shared" si="43"/>
        <v>327</v>
      </c>
      <c r="B332" s="81" t="s">
        <v>1847</v>
      </c>
      <c r="C332" s="81">
        <v>252.6</v>
      </c>
      <c r="D332" s="81"/>
      <c r="E332" s="81"/>
      <c r="F332" s="81">
        <f t="shared" si="38"/>
        <v>252.6</v>
      </c>
      <c r="G332" s="81">
        <v>3</v>
      </c>
      <c r="H332" s="81"/>
      <c r="I332" s="81"/>
      <c r="J332" s="81">
        <f t="shared" si="39"/>
        <v>3</v>
      </c>
      <c r="K332" s="56">
        <f t="shared" si="41"/>
        <v>1.2842465753424657E-3</v>
      </c>
      <c r="L332" s="54">
        <f t="shared" si="42"/>
        <v>4.7260273972602738</v>
      </c>
      <c r="M332" s="54">
        <f t="shared" si="37"/>
        <v>1.0397260273972602</v>
      </c>
      <c r="N332" s="54">
        <f t="shared" si="36"/>
        <v>2.0652739726027396</v>
      </c>
      <c r="O332" s="54">
        <v>0.76738365408647835</v>
      </c>
      <c r="P332" s="82">
        <f t="shared" si="40"/>
        <v>3.4039632032251591E-2</v>
      </c>
    </row>
    <row r="333" spans="1:16" x14ac:dyDescent="0.2">
      <c r="A333" s="78">
        <f t="shared" si="43"/>
        <v>328</v>
      </c>
      <c r="B333" s="81" t="s">
        <v>251</v>
      </c>
      <c r="C333" s="81">
        <v>282.7</v>
      </c>
      <c r="D333" s="81"/>
      <c r="E333" s="81"/>
      <c r="F333" s="81">
        <f t="shared" si="38"/>
        <v>282.7</v>
      </c>
      <c r="G333" s="81">
        <v>3</v>
      </c>
      <c r="H333" s="81"/>
      <c r="I333" s="81"/>
      <c r="J333" s="81">
        <f t="shared" si="39"/>
        <v>3</v>
      </c>
      <c r="K333" s="56">
        <f t="shared" si="41"/>
        <v>1.2842465753424657E-3</v>
      </c>
      <c r="L333" s="54">
        <f t="shared" si="42"/>
        <v>4.7260273972602738</v>
      </c>
      <c r="M333" s="54">
        <f t="shared" si="37"/>
        <v>1.0397260273972602</v>
      </c>
      <c r="N333" s="54">
        <f t="shared" si="36"/>
        <v>2.0652739726027396</v>
      </c>
      <c r="O333" s="54">
        <v>0.76738365408647835</v>
      </c>
      <c r="P333" s="82">
        <f t="shared" si="40"/>
        <v>3.0415320308973297E-2</v>
      </c>
    </row>
    <row r="334" spans="1:16" x14ac:dyDescent="0.2">
      <c r="A334" s="78">
        <f t="shared" si="43"/>
        <v>329</v>
      </c>
      <c r="B334" s="81" t="s">
        <v>252</v>
      </c>
      <c r="C334" s="81">
        <v>280.89999999999998</v>
      </c>
      <c r="D334" s="81"/>
      <c r="E334" s="81"/>
      <c r="F334" s="81">
        <f t="shared" si="38"/>
        <v>280.89999999999998</v>
      </c>
      <c r="G334" s="81">
        <v>6</v>
      </c>
      <c r="H334" s="81"/>
      <c r="I334" s="81"/>
      <c r="J334" s="81">
        <f t="shared" si="39"/>
        <v>6</v>
      </c>
      <c r="K334" s="56">
        <f t="shared" si="41"/>
        <v>2.5684931506849314E-3</v>
      </c>
      <c r="L334" s="54">
        <f t="shared" si="42"/>
        <v>9.4520547945205475</v>
      </c>
      <c r="M334" s="54">
        <f t="shared" si="37"/>
        <v>2.0794520547945203</v>
      </c>
      <c r="N334" s="54">
        <f t="shared" si="36"/>
        <v>4.1305479452054792</v>
      </c>
      <c r="O334" s="54">
        <v>1.5347673081729567</v>
      </c>
      <c r="P334" s="82">
        <f t="shared" si="40"/>
        <v>6.1220441803821662E-2</v>
      </c>
    </row>
    <row r="335" spans="1:16" x14ac:dyDescent="0.2">
      <c r="A335" s="78">
        <f t="shared" si="43"/>
        <v>330</v>
      </c>
      <c r="B335" s="81" t="s">
        <v>253</v>
      </c>
      <c r="C335" s="81">
        <v>255.5</v>
      </c>
      <c r="D335" s="81"/>
      <c r="E335" s="81"/>
      <c r="F335" s="81">
        <f t="shared" si="38"/>
        <v>255.5</v>
      </c>
      <c r="G335" s="81">
        <v>6</v>
      </c>
      <c r="H335" s="81"/>
      <c r="I335" s="81"/>
      <c r="J335" s="81">
        <f t="shared" si="39"/>
        <v>6</v>
      </c>
      <c r="K335" s="56">
        <f t="shared" si="41"/>
        <v>2.5684931506849314E-3</v>
      </c>
      <c r="L335" s="54">
        <f t="shared" si="42"/>
        <v>9.4520547945205475</v>
      </c>
      <c r="M335" s="54">
        <f t="shared" si="37"/>
        <v>2.0794520547945203</v>
      </c>
      <c r="N335" s="54">
        <f t="shared" si="36"/>
        <v>4.1305479452054792</v>
      </c>
      <c r="O335" s="54">
        <v>1.5347673081729567</v>
      </c>
      <c r="P335" s="82">
        <f t="shared" si="40"/>
        <v>6.7306544433242674E-2</v>
      </c>
    </row>
    <row r="336" spans="1:16" x14ac:dyDescent="0.2">
      <c r="A336" s="78">
        <f t="shared" si="43"/>
        <v>331</v>
      </c>
      <c r="B336" s="81" t="s">
        <v>254</v>
      </c>
      <c r="C336" s="81">
        <v>426</v>
      </c>
      <c r="D336" s="81"/>
      <c r="E336" s="81"/>
      <c r="F336" s="81">
        <f t="shared" si="38"/>
        <v>426</v>
      </c>
      <c r="G336" s="81">
        <v>8</v>
      </c>
      <c r="H336" s="81"/>
      <c r="I336" s="81"/>
      <c r="J336" s="81">
        <f t="shared" si="39"/>
        <v>8</v>
      </c>
      <c r="K336" s="56">
        <f t="shared" si="41"/>
        <v>3.4246575342465752E-3</v>
      </c>
      <c r="L336" s="54">
        <f t="shared" si="42"/>
        <v>12.602739726027396</v>
      </c>
      <c r="M336" s="54">
        <f t="shared" si="37"/>
        <v>2.7726027397260271</v>
      </c>
      <c r="N336" s="54">
        <f t="shared" si="36"/>
        <v>5.5073972602739723</v>
      </c>
      <c r="O336" s="54">
        <v>2.0463564108972756</v>
      </c>
      <c r="P336" s="82">
        <f t="shared" si="40"/>
        <v>5.3824169335503921E-2</v>
      </c>
    </row>
    <row r="337" spans="1:16" x14ac:dyDescent="0.2">
      <c r="A337" s="78">
        <f t="shared" si="43"/>
        <v>332</v>
      </c>
      <c r="B337" s="81" t="s">
        <v>255</v>
      </c>
      <c r="C337" s="81">
        <v>267.8</v>
      </c>
      <c r="D337" s="81"/>
      <c r="E337" s="81"/>
      <c r="F337" s="81">
        <f t="shared" si="38"/>
        <v>267.8</v>
      </c>
      <c r="G337" s="81">
        <v>5</v>
      </c>
      <c r="H337" s="81"/>
      <c r="I337" s="81"/>
      <c r="J337" s="81">
        <f t="shared" si="39"/>
        <v>5</v>
      </c>
      <c r="K337" s="56">
        <f t="shared" si="41"/>
        <v>2.1404109589041095E-3</v>
      </c>
      <c r="L337" s="54">
        <f t="shared" si="42"/>
        <v>7.8767123287671232</v>
      </c>
      <c r="M337" s="54">
        <f t="shared" si="37"/>
        <v>1.7328767123287672</v>
      </c>
      <c r="N337" s="54">
        <f t="shared" si="36"/>
        <v>3.4421232876712327</v>
      </c>
      <c r="O337" s="54">
        <v>1.2789727568107974</v>
      </c>
      <c r="P337" s="82">
        <f t="shared" si="40"/>
        <v>5.3512640349432115E-2</v>
      </c>
    </row>
    <row r="338" spans="1:16" x14ac:dyDescent="0.2">
      <c r="A338" s="78">
        <f t="shared" si="43"/>
        <v>333</v>
      </c>
      <c r="B338" s="81" t="s">
        <v>256</v>
      </c>
      <c r="C338" s="81">
        <v>503.7</v>
      </c>
      <c r="D338" s="81"/>
      <c r="E338" s="81"/>
      <c r="F338" s="81">
        <f t="shared" si="38"/>
        <v>503.7</v>
      </c>
      <c r="G338" s="81">
        <v>8</v>
      </c>
      <c r="H338" s="81"/>
      <c r="I338" s="81"/>
      <c r="J338" s="81">
        <f t="shared" si="39"/>
        <v>8</v>
      </c>
      <c r="K338" s="56">
        <f t="shared" si="41"/>
        <v>3.4246575342465752E-3</v>
      </c>
      <c r="L338" s="54">
        <f t="shared" si="42"/>
        <v>12.602739726027396</v>
      </c>
      <c r="M338" s="54">
        <f t="shared" si="37"/>
        <v>2.7726027397260271</v>
      </c>
      <c r="N338" s="54">
        <f t="shared" si="36"/>
        <v>5.5073972602739723</v>
      </c>
      <c r="O338" s="54">
        <v>2.0463564108972756</v>
      </c>
      <c r="P338" s="82">
        <f t="shared" si="40"/>
        <v>4.5521334399294559E-2</v>
      </c>
    </row>
    <row r="339" spans="1:16" x14ac:dyDescent="0.2">
      <c r="A339" s="78">
        <f t="shared" si="43"/>
        <v>334</v>
      </c>
      <c r="B339" s="81" t="s">
        <v>257</v>
      </c>
      <c r="C339" s="81">
        <v>841.6</v>
      </c>
      <c r="D339" s="81"/>
      <c r="E339" s="81"/>
      <c r="F339" s="81">
        <f t="shared" si="38"/>
        <v>841.6</v>
      </c>
      <c r="G339" s="81">
        <v>15</v>
      </c>
      <c r="H339" s="81"/>
      <c r="I339" s="81"/>
      <c r="J339" s="81">
        <f t="shared" si="39"/>
        <v>15</v>
      </c>
      <c r="K339" s="56">
        <f t="shared" si="41"/>
        <v>6.4212328767123284E-3</v>
      </c>
      <c r="L339" s="54">
        <f t="shared" si="42"/>
        <v>23.63013698630137</v>
      </c>
      <c r="M339" s="54">
        <f t="shared" si="37"/>
        <v>5.1986301369863011</v>
      </c>
      <c r="N339" s="54">
        <f t="shared" si="36"/>
        <v>10.326369863013699</v>
      </c>
      <c r="O339" s="54">
        <v>3.8369182704323923</v>
      </c>
      <c r="P339" s="82">
        <f t="shared" si="40"/>
        <v>5.1083715846879471E-2</v>
      </c>
    </row>
    <row r="340" spans="1:16" x14ac:dyDescent="0.2">
      <c r="A340" s="78">
        <f t="shared" si="43"/>
        <v>335</v>
      </c>
      <c r="B340" s="81" t="s">
        <v>258</v>
      </c>
      <c r="C340" s="81">
        <v>999</v>
      </c>
      <c r="D340" s="81"/>
      <c r="E340" s="81"/>
      <c r="F340" s="81">
        <f t="shared" si="38"/>
        <v>999</v>
      </c>
      <c r="G340" s="81">
        <v>18</v>
      </c>
      <c r="H340" s="81"/>
      <c r="I340" s="81"/>
      <c r="J340" s="81">
        <f t="shared" si="39"/>
        <v>18</v>
      </c>
      <c r="K340" s="56">
        <f t="shared" si="41"/>
        <v>7.7054794520547941E-3</v>
      </c>
      <c r="L340" s="54">
        <f t="shared" si="42"/>
        <v>28.356164383561641</v>
      </c>
      <c r="M340" s="54">
        <f t="shared" si="37"/>
        <v>6.2383561643835614</v>
      </c>
      <c r="N340" s="54">
        <f t="shared" si="36"/>
        <v>12.391643835616437</v>
      </c>
      <c r="O340" s="54">
        <v>4.6043019245188699</v>
      </c>
      <c r="P340" s="82">
        <f t="shared" si="40"/>
        <v>5.1642108416497003E-2</v>
      </c>
    </row>
    <row r="341" spans="1:16" x14ac:dyDescent="0.2">
      <c r="A341" s="78">
        <f t="shared" si="43"/>
        <v>336</v>
      </c>
      <c r="B341" s="81" t="s">
        <v>259</v>
      </c>
      <c r="C341" s="81">
        <v>764.25</v>
      </c>
      <c r="D341" s="81"/>
      <c r="E341" s="81"/>
      <c r="F341" s="81">
        <f t="shared" si="38"/>
        <v>764.25</v>
      </c>
      <c r="G341" s="81">
        <v>12</v>
      </c>
      <c r="H341" s="81"/>
      <c r="I341" s="81"/>
      <c r="J341" s="81">
        <f t="shared" si="39"/>
        <v>12</v>
      </c>
      <c r="K341" s="56">
        <f t="shared" si="41"/>
        <v>5.1369863013698627E-3</v>
      </c>
      <c r="L341" s="54">
        <f t="shared" si="42"/>
        <v>18.904109589041095</v>
      </c>
      <c r="M341" s="54">
        <f t="shared" si="37"/>
        <v>4.1589041095890407</v>
      </c>
      <c r="N341" s="54">
        <f t="shared" si="36"/>
        <v>8.2610958904109584</v>
      </c>
      <c r="O341" s="54">
        <v>3.0695346163459134</v>
      </c>
      <c r="P341" s="82">
        <f t="shared" si="40"/>
        <v>4.5003132751569516E-2</v>
      </c>
    </row>
    <row r="342" spans="1:16" x14ac:dyDescent="0.2">
      <c r="A342" s="78">
        <f t="shared" si="43"/>
        <v>337</v>
      </c>
      <c r="B342" s="81" t="s">
        <v>260</v>
      </c>
      <c r="C342" s="81">
        <v>342.3</v>
      </c>
      <c r="D342" s="81"/>
      <c r="E342" s="81"/>
      <c r="F342" s="81">
        <f t="shared" si="38"/>
        <v>342.3</v>
      </c>
      <c r="G342" s="81">
        <v>5</v>
      </c>
      <c r="H342" s="81"/>
      <c r="I342" s="81"/>
      <c r="J342" s="81">
        <f t="shared" si="39"/>
        <v>5</v>
      </c>
      <c r="K342" s="56">
        <f t="shared" si="41"/>
        <v>2.1404109589041095E-3</v>
      </c>
      <c r="L342" s="54">
        <f t="shared" si="42"/>
        <v>7.8767123287671232</v>
      </c>
      <c r="M342" s="54">
        <f t="shared" si="37"/>
        <v>1.7328767123287672</v>
      </c>
      <c r="N342" s="54">
        <f t="shared" si="36"/>
        <v>3.4421232876712327</v>
      </c>
      <c r="O342" s="54">
        <v>1.2789727568107974</v>
      </c>
      <c r="P342" s="82">
        <f t="shared" si="40"/>
        <v>4.1865863527835001E-2</v>
      </c>
    </row>
    <row r="343" spans="1:16" x14ac:dyDescent="0.2">
      <c r="A343" s="78">
        <f t="shared" si="43"/>
        <v>338</v>
      </c>
      <c r="B343" s="81" t="s">
        <v>261</v>
      </c>
      <c r="C343" s="81">
        <v>301</v>
      </c>
      <c r="D343" s="81"/>
      <c r="E343" s="81"/>
      <c r="F343" s="81">
        <f t="shared" si="38"/>
        <v>301</v>
      </c>
      <c r="G343" s="81">
        <v>5</v>
      </c>
      <c r="H343" s="81"/>
      <c r="I343" s="81"/>
      <c r="J343" s="81">
        <f t="shared" si="39"/>
        <v>5</v>
      </c>
      <c r="K343" s="56">
        <f t="shared" si="41"/>
        <v>2.1404109589041095E-3</v>
      </c>
      <c r="L343" s="54">
        <f t="shared" si="42"/>
        <v>7.8767123287671232</v>
      </c>
      <c r="M343" s="54">
        <f t="shared" si="37"/>
        <v>1.7328767123287672</v>
      </c>
      <c r="N343" s="54">
        <f t="shared" si="36"/>
        <v>3.4421232876712327</v>
      </c>
      <c r="O343" s="54">
        <v>1.2789727568107974</v>
      </c>
      <c r="P343" s="82">
        <f t="shared" si="40"/>
        <v>4.7610249453747241E-2</v>
      </c>
    </row>
    <row r="344" spans="1:16" x14ac:dyDescent="0.2">
      <c r="A344" s="78">
        <f t="shared" si="43"/>
        <v>339</v>
      </c>
      <c r="B344" s="81" t="s">
        <v>262</v>
      </c>
      <c r="C344" s="81">
        <v>221.5</v>
      </c>
      <c r="D344" s="81"/>
      <c r="E344" s="81"/>
      <c r="F344" s="81">
        <f t="shared" si="38"/>
        <v>221.5</v>
      </c>
      <c r="G344" s="81">
        <v>6</v>
      </c>
      <c r="H344" s="81"/>
      <c r="I344" s="81"/>
      <c r="J344" s="81">
        <f t="shared" si="39"/>
        <v>6</v>
      </c>
      <c r="K344" s="56">
        <f t="shared" si="41"/>
        <v>2.5684931506849314E-3</v>
      </c>
      <c r="L344" s="54">
        <f t="shared" si="42"/>
        <v>9.4520547945205475</v>
      </c>
      <c r="M344" s="54">
        <f t="shared" si="37"/>
        <v>2.0794520547945203</v>
      </c>
      <c r="N344" s="54">
        <f t="shared" ref="N344:N371" si="44">L344*0.437</f>
        <v>4.1305479452054792</v>
      </c>
      <c r="O344" s="54">
        <v>1.5347673081729567</v>
      </c>
      <c r="P344" s="82">
        <f t="shared" si="40"/>
        <v>7.763802303699098E-2</v>
      </c>
    </row>
    <row r="345" spans="1:16" x14ac:dyDescent="0.2">
      <c r="A345" s="78">
        <f t="shared" si="43"/>
        <v>340</v>
      </c>
      <c r="B345" s="81" t="s">
        <v>263</v>
      </c>
      <c r="C345" s="81">
        <v>232.5</v>
      </c>
      <c r="D345" s="81"/>
      <c r="E345" s="81"/>
      <c r="F345" s="81">
        <f t="shared" si="38"/>
        <v>232.5</v>
      </c>
      <c r="G345" s="81">
        <v>6</v>
      </c>
      <c r="H345" s="81"/>
      <c r="I345" s="81"/>
      <c r="J345" s="81">
        <f t="shared" si="39"/>
        <v>6</v>
      </c>
      <c r="K345" s="56">
        <f t="shared" si="41"/>
        <v>2.5684931506849314E-3</v>
      </c>
      <c r="L345" s="54">
        <f t="shared" si="42"/>
        <v>9.4520547945205475</v>
      </c>
      <c r="M345" s="54">
        <f t="shared" si="37"/>
        <v>2.0794520547945203</v>
      </c>
      <c r="N345" s="54">
        <f t="shared" si="44"/>
        <v>4.1305479452054792</v>
      </c>
      <c r="O345" s="54">
        <v>1.5347673081729567</v>
      </c>
      <c r="P345" s="82">
        <f t="shared" si="40"/>
        <v>7.39648262481441E-2</v>
      </c>
    </row>
    <row r="346" spans="1:16" x14ac:dyDescent="0.2">
      <c r="A346" s="78">
        <f t="shared" si="43"/>
        <v>341</v>
      </c>
      <c r="B346" s="81" t="s">
        <v>283</v>
      </c>
      <c r="C346" s="81">
        <v>325.3</v>
      </c>
      <c r="D346" s="81"/>
      <c r="E346" s="81"/>
      <c r="F346" s="81">
        <f t="shared" si="38"/>
        <v>325.3</v>
      </c>
      <c r="G346" s="81">
        <v>4</v>
      </c>
      <c r="H346" s="81"/>
      <c r="I346" s="81"/>
      <c r="J346" s="81">
        <f t="shared" si="39"/>
        <v>4</v>
      </c>
      <c r="K346" s="56">
        <f t="shared" si="41"/>
        <v>1.7123287671232876E-3</v>
      </c>
      <c r="L346" s="54">
        <f t="shared" si="42"/>
        <v>6.3013698630136981</v>
      </c>
      <c r="M346" s="54">
        <f t="shared" si="37"/>
        <v>1.3863013698630136</v>
      </c>
      <c r="N346" s="54">
        <f t="shared" si="44"/>
        <v>2.7536986301369861</v>
      </c>
      <c r="O346" s="54">
        <v>1.0231782054486378</v>
      </c>
      <c r="P346" s="82">
        <f t="shared" si="40"/>
        <v>3.5243000517867613E-2</v>
      </c>
    </row>
    <row r="347" spans="1:16" x14ac:dyDescent="0.2">
      <c r="A347" s="78">
        <f t="shared" si="43"/>
        <v>342</v>
      </c>
      <c r="B347" s="81" t="s">
        <v>287</v>
      </c>
      <c r="C347" s="81">
        <v>178.3</v>
      </c>
      <c r="D347" s="81"/>
      <c r="E347" s="81"/>
      <c r="F347" s="81">
        <f t="shared" si="38"/>
        <v>178.3</v>
      </c>
      <c r="G347" s="81">
        <v>3</v>
      </c>
      <c r="H347" s="81"/>
      <c r="I347" s="81"/>
      <c r="J347" s="81">
        <f t="shared" si="39"/>
        <v>3</v>
      </c>
      <c r="K347" s="56">
        <f t="shared" si="41"/>
        <v>1.2842465753424657E-3</v>
      </c>
      <c r="L347" s="54">
        <f t="shared" si="42"/>
        <v>4.7260273972602738</v>
      </c>
      <c r="M347" s="54">
        <f t="shared" si="37"/>
        <v>1.0397260273972602</v>
      </c>
      <c r="N347" s="54">
        <f t="shared" si="44"/>
        <v>2.0652739726027396</v>
      </c>
      <c r="O347" s="54">
        <v>0.76738365408647835</v>
      </c>
      <c r="P347" s="82">
        <f t="shared" si="40"/>
        <v>4.822440298007151E-2</v>
      </c>
    </row>
    <row r="348" spans="1:16" x14ac:dyDescent="0.2">
      <c r="A348" s="78">
        <f t="shared" si="43"/>
        <v>343</v>
      </c>
      <c r="B348" s="81" t="s">
        <v>311</v>
      </c>
      <c r="C348" s="81">
        <v>212.89</v>
      </c>
      <c r="D348" s="81"/>
      <c r="E348" s="81"/>
      <c r="F348" s="81">
        <f t="shared" si="38"/>
        <v>212.89</v>
      </c>
      <c r="G348" s="81">
        <v>3</v>
      </c>
      <c r="H348" s="81"/>
      <c r="I348" s="81"/>
      <c r="J348" s="81">
        <f t="shared" si="39"/>
        <v>3</v>
      </c>
      <c r="K348" s="56">
        <f t="shared" si="41"/>
        <v>1.2842465753424657E-3</v>
      </c>
      <c r="L348" s="54">
        <f t="shared" si="42"/>
        <v>4.7260273972602738</v>
      </c>
      <c r="M348" s="54">
        <f t="shared" si="37"/>
        <v>1.0397260273972602</v>
      </c>
      <c r="N348" s="54">
        <f t="shared" si="44"/>
        <v>2.0652739726027396</v>
      </c>
      <c r="O348" s="54">
        <v>0.76738365408647835</v>
      </c>
      <c r="P348" s="82">
        <f t="shared" si="40"/>
        <v>4.0388985162979715E-2</v>
      </c>
    </row>
    <row r="349" spans="1:16" x14ac:dyDescent="0.2">
      <c r="A349" s="78">
        <f t="shared" si="43"/>
        <v>344</v>
      </c>
      <c r="B349" s="81" t="s">
        <v>312</v>
      </c>
      <c r="C349" s="81">
        <v>235.6</v>
      </c>
      <c r="D349" s="81"/>
      <c r="E349" s="81"/>
      <c r="F349" s="81">
        <f t="shared" si="38"/>
        <v>235.6</v>
      </c>
      <c r="G349" s="81">
        <v>4</v>
      </c>
      <c r="H349" s="81"/>
      <c r="I349" s="81"/>
      <c r="J349" s="81">
        <f t="shared" si="39"/>
        <v>4</v>
      </c>
      <c r="K349" s="56">
        <f t="shared" si="41"/>
        <v>1.7123287671232876E-3</v>
      </c>
      <c r="L349" s="54">
        <f t="shared" si="42"/>
        <v>6.3013698630136981</v>
      </c>
      <c r="M349" s="54">
        <f t="shared" si="37"/>
        <v>1.3863013698630136</v>
      </c>
      <c r="N349" s="54">
        <f t="shared" si="44"/>
        <v>2.7536986301369861</v>
      </c>
      <c r="O349" s="54">
        <v>1.0231782054486378</v>
      </c>
      <c r="P349" s="82">
        <f t="shared" si="40"/>
        <v>4.8661069900094805E-2</v>
      </c>
    </row>
    <row r="350" spans="1:16" x14ac:dyDescent="0.2">
      <c r="A350" s="78">
        <f t="shared" si="43"/>
        <v>345</v>
      </c>
      <c r="B350" s="81" t="s">
        <v>313</v>
      </c>
      <c r="C350" s="81">
        <v>549.4</v>
      </c>
      <c r="D350" s="81"/>
      <c r="E350" s="81"/>
      <c r="F350" s="81">
        <f t="shared" si="38"/>
        <v>549.4</v>
      </c>
      <c r="G350" s="81">
        <v>11</v>
      </c>
      <c r="H350" s="81"/>
      <c r="I350" s="81"/>
      <c r="J350" s="81">
        <f t="shared" si="39"/>
        <v>11</v>
      </c>
      <c r="K350" s="56">
        <f t="shared" si="41"/>
        <v>4.7089041095890408E-3</v>
      </c>
      <c r="L350" s="54">
        <f t="shared" si="42"/>
        <v>17.328767123287669</v>
      </c>
      <c r="M350" s="54">
        <f t="shared" si="37"/>
        <v>3.8123287671232871</v>
      </c>
      <c r="N350" s="54">
        <f t="shared" si="44"/>
        <v>7.5726712328767114</v>
      </c>
      <c r="O350" s="54">
        <v>2.8137400649837541</v>
      </c>
      <c r="P350" s="82">
        <f t="shared" si="40"/>
        <v>5.7385342534167133E-2</v>
      </c>
    </row>
    <row r="351" spans="1:16" x14ac:dyDescent="0.2">
      <c r="A351" s="78">
        <f t="shared" si="43"/>
        <v>346</v>
      </c>
      <c r="B351" s="81" t="s">
        <v>314</v>
      </c>
      <c r="C351" s="81">
        <v>335</v>
      </c>
      <c r="D351" s="81"/>
      <c r="E351" s="81"/>
      <c r="F351" s="81">
        <f t="shared" si="38"/>
        <v>335</v>
      </c>
      <c r="G351" s="81">
        <v>7</v>
      </c>
      <c r="H351" s="81"/>
      <c r="I351" s="81"/>
      <c r="J351" s="81">
        <f t="shared" si="39"/>
        <v>7</v>
      </c>
      <c r="K351" s="56">
        <f t="shared" si="41"/>
        <v>2.9965753424657533E-3</v>
      </c>
      <c r="L351" s="54">
        <f t="shared" si="42"/>
        <v>11.027397260273972</v>
      </c>
      <c r="M351" s="54">
        <f t="shared" si="37"/>
        <v>2.4260273972602739</v>
      </c>
      <c r="N351" s="54">
        <f t="shared" si="44"/>
        <v>4.8189726027397253</v>
      </c>
      <c r="O351" s="54">
        <v>1.790561859535116</v>
      </c>
      <c r="P351" s="82">
        <f t="shared" si="40"/>
        <v>5.988943020838533E-2</v>
      </c>
    </row>
    <row r="352" spans="1:16" x14ac:dyDescent="0.2">
      <c r="A352" s="78">
        <f t="shared" si="43"/>
        <v>347</v>
      </c>
      <c r="B352" s="81" t="s">
        <v>315</v>
      </c>
      <c r="C352" s="81">
        <v>867.4</v>
      </c>
      <c r="D352" s="81"/>
      <c r="E352" s="81"/>
      <c r="F352" s="81">
        <f t="shared" si="38"/>
        <v>867.4</v>
      </c>
      <c r="G352" s="81">
        <v>16</v>
      </c>
      <c r="H352" s="81"/>
      <c r="I352" s="81"/>
      <c r="J352" s="81">
        <f t="shared" si="39"/>
        <v>16</v>
      </c>
      <c r="K352" s="56">
        <f t="shared" si="41"/>
        <v>6.8493150684931503E-3</v>
      </c>
      <c r="L352" s="54">
        <f t="shared" si="42"/>
        <v>25.205479452054792</v>
      </c>
      <c r="M352" s="54">
        <f t="shared" si="37"/>
        <v>5.5452054794520542</v>
      </c>
      <c r="N352" s="54">
        <f t="shared" si="44"/>
        <v>11.014794520547945</v>
      </c>
      <c r="O352" s="54">
        <v>4.0927128217945512</v>
      </c>
      <c r="P352" s="82">
        <f t="shared" si="40"/>
        <v>5.2868563838885566E-2</v>
      </c>
    </row>
    <row r="353" spans="1:16" x14ac:dyDescent="0.2">
      <c r="A353" s="78">
        <f t="shared" si="43"/>
        <v>348</v>
      </c>
      <c r="B353" s="81" t="s">
        <v>316</v>
      </c>
      <c r="C353" s="81">
        <v>617.4</v>
      </c>
      <c r="D353" s="81">
        <v>14.7</v>
      </c>
      <c r="E353" s="81"/>
      <c r="F353" s="81">
        <f t="shared" si="38"/>
        <v>632.1</v>
      </c>
      <c r="G353" s="81">
        <v>11</v>
      </c>
      <c r="H353" s="81">
        <v>1</v>
      </c>
      <c r="I353" s="81"/>
      <c r="J353" s="81">
        <f t="shared" si="39"/>
        <v>12</v>
      </c>
      <c r="K353" s="56">
        <f t="shared" si="41"/>
        <v>5.1369863013698627E-3</v>
      </c>
      <c r="L353" s="54">
        <f t="shared" si="42"/>
        <v>18.904109589041095</v>
      </c>
      <c r="M353" s="54">
        <f t="shared" si="37"/>
        <v>4.1589041095890407</v>
      </c>
      <c r="N353" s="54">
        <f t="shared" si="44"/>
        <v>8.2610958904109584</v>
      </c>
      <c r="O353" s="54">
        <v>3.0695346163459134</v>
      </c>
      <c r="P353" s="82">
        <f t="shared" si="40"/>
        <v>5.4411713661425415E-2</v>
      </c>
    </row>
    <row r="354" spans="1:16" x14ac:dyDescent="0.2">
      <c r="A354" s="78">
        <f t="shared" si="43"/>
        <v>349</v>
      </c>
      <c r="B354" s="81" t="s">
        <v>317</v>
      </c>
      <c r="C354" s="81">
        <v>1578.2</v>
      </c>
      <c r="D354" s="81"/>
      <c r="E354" s="81"/>
      <c r="F354" s="81">
        <f t="shared" si="38"/>
        <v>1578.2</v>
      </c>
      <c r="G354" s="81">
        <v>26</v>
      </c>
      <c r="H354" s="81"/>
      <c r="I354" s="81"/>
      <c r="J354" s="81">
        <f t="shared" si="39"/>
        <v>26</v>
      </c>
      <c r="K354" s="56">
        <f t="shared" si="41"/>
        <v>1.1130136986301369E-2</v>
      </c>
      <c r="L354" s="54">
        <f t="shared" si="42"/>
        <v>40.958904109589042</v>
      </c>
      <c r="M354" s="54">
        <f t="shared" si="37"/>
        <v>9.0109589041095894</v>
      </c>
      <c r="N354" s="54">
        <f t="shared" si="44"/>
        <v>17.899041095890411</v>
      </c>
      <c r="O354" s="54">
        <v>6.6506583354161464</v>
      </c>
      <c r="P354" s="82">
        <f t="shared" si="40"/>
        <v>4.721807276961424E-2</v>
      </c>
    </row>
    <row r="355" spans="1:16" x14ac:dyDescent="0.2">
      <c r="A355" s="78">
        <f t="shared" si="43"/>
        <v>350</v>
      </c>
      <c r="B355" s="81" t="s">
        <v>318</v>
      </c>
      <c r="C355" s="81">
        <v>261.7</v>
      </c>
      <c r="D355" s="81"/>
      <c r="E355" s="81"/>
      <c r="F355" s="81">
        <f t="shared" si="38"/>
        <v>261.7</v>
      </c>
      <c r="G355" s="81">
        <v>4</v>
      </c>
      <c r="H355" s="81"/>
      <c r="I355" s="81"/>
      <c r="J355" s="81">
        <f t="shared" si="39"/>
        <v>4</v>
      </c>
      <c r="K355" s="56">
        <f t="shared" si="41"/>
        <v>1.7123287671232876E-3</v>
      </c>
      <c r="L355" s="54">
        <f t="shared" si="42"/>
        <v>6.3013698630136981</v>
      </c>
      <c r="M355" s="54">
        <f t="shared" si="37"/>
        <v>1.3863013698630136</v>
      </c>
      <c r="N355" s="54">
        <f t="shared" si="44"/>
        <v>2.7536986301369861</v>
      </c>
      <c r="O355" s="54">
        <v>1.0231782054486378</v>
      </c>
      <c r="P355" s="82">
        <f t="shared" si="40"/>
        <v>4.380797886305822E-2</v>
      </c>
    </row>
    <row r="356" spans="1:16" x14ac:dyDescent="0.2">
      <c r="A356" s="78">
        <f t="shared" si="43"/>
        <v>351</v>
      </c>
      <c r="B356" s="81" t="s">
        <v>319</v>
      </c>
      <c r="C356" s="81">
        <v>674.21</v>
      </c>
      <c r="D356" s="81"/>
      <c r="E356" s="81"/>
      <c r="F356" s="81">
        <f t="shared" si="38"/>
        <v>674.21</v>
      </c>
      <c r="G356" s="81">
        <v>9</v>
      </c>
      <c r="H356" s="81"/>
      <c r="I356" s="81"/>
      <c r="J356" s="81">
        <f t="shared" si="39"/>
        <v>9</v>
      </c>
      <c r="K356" s="56">
        <f t="shared" si="41"/>
        <v>3.852739726027397E-3</v>
      </c>
      <c r="L356" s="54">
        <f t="shared" si="42"/>
        <v>14.17808219178082</v>
      </c>
      <c r="M356" s="54">
        <f t="shared" si="37"/>
        <v>3.1191780821917807</v>
      </c>
      <c r="N356" s="54">
        <f t="shared" si="44"/>
        <v>6.1958219178082183</v>
      </c>
      <c r="O356" s="54">
        <v>2.3021509622594349</v>
      </c>
      <c r="P356" s="82">
        <f t="shared" si="40"/>
        <v>3.8259938526631544E-2</v>
      </c>
    </row>
    <row r="357" spans="1:16" x14ac:dyDescent="0.2">
      <c r="A357" s="78">
        <f t="shared" si="43"/>
        <v>352</v>
      </c>
      <c r="B357" s="81" t="s">
        <v>320</v>
      </c>
      <c r="C357" s="81">
        <v>258.89999999999998</v>
      </c>
      <c r="D357" s="81"/>
      <c r="E357" s="81"/>
      <c r="F357" s="81">
        <f t="shared" si="38"/>
        <v>258.89999999999998</v>
      </c>
      <c r="G357" s="81">
        <v>5</v>
      </c>
      <c r="H357" s="81"/>
      <c r="I357" s="81"/>
      <c r="J357" s="81">
        <f t="shared" si="39"/>
        <v>5</v>
      </c>
      <c r="K357" s="56">
        <f t="shared" si="41"/>
        <v>2.1404109589041095E-3</v>
      </c>
      <c r="L357" s="54">
        <f t="shared" si="42"/>
        <v>7.8767123287671232</v>
      </c>
      <c r="M357" s="54">
        <f t="shared" si="37"/>
        <v>1.7328767123287672</v>
      </c>
      <c r="N357" s="54">
        <f t="shared" si="44"/>
        <v>3.4421232876712327</v>
      </c>
      <c r="O357" s="54">
        <v>1.2789727568107974</v>
      </c>
      <c r="P357" s="82">
        <f t="shared" si="40"/>
        <v>5.5352201952792279E-2</v>
      </c>
    </row>
    <row r="358" spans="1:16" x14ac:dyDescent="0.2">
      <c r="A358" s="78">
        <f t="shared" si="43"/>
        <v>353</v>
      </c>
      <c r="B358" s="81" t="s">
        <v>321</v>
      </c>
      <c r="C358" s="81">
        <v>184.7</v>
      </c>
      <c r="D358" s="81"/>
      <c r="E358" s="81"/>
      <c r="F358" s="81">
        <f t="shared" si="38"/>
        <v>184.7</v>
      </c>
      <c r="G358" s="81">
        <v>6</v>
      </c>
      <c r="H358" s="81"/>
      <c r="I358" s="81"/>
      <c r="J358" s="81">
        <f t="shared" si="39"/>
        <v>6</v>
      </c>
      <c r="K358" s="56">
        <f t="shared" si="41"/>
        <v>2.5684931506849314E-3</v>
      </c>
      <c r="L358" s="54">
        <f t="shared" si="42"/>
        <v>9.4520547945205475</v>
      </c>
      <c r="M358" s="54">
        <f t="shared" si="37"/>
        <v>2.0794520547945203</v>
      </c>
      <c r="N358" s="54">
        <f t="shared" si="44"/>
        <v>4.1305479452054792</v>
      </c>
      <c r="O358" s="54">
        <v>1.5347673081729567</v>
      </c>
      <c r="P358" s="82">
        <f t="shared" si="40"/>
        <v>9.3106779115828389E-2</v>
      </c>
    </row>
    <row r="359" spans="1:16" x14ac:dyDescent="0.2">
      <c r="A359" s="78">
        <f t="shared" si="43"/>
        <v>354</v>
      </c>
      <c r="B359" s="81" t="s">
        <v>322</v>
      </c>
      <c r="C359" s="81">
        <v>197.6</v>
      </c>
      <c r="D359" s="81"/>
      <c r="E359" s="81"/>
      <c r="F359" s="81">
        <f t="shared" si="38"/>
        <v>197.6</v>
      </c>
      <c r="G359" s="81">
        <v>6</v>
      </c>
      <c r="H359" s="81"/>
      <c r="I359" s="81"/>
      <c r="J359" s="81">
        <f t="shared" si="39"/>
        <v>6</v>
      </c>
      <c r="K359" s="56">
        <f t="shared" si="41"/>
        <v>2.5684931506849314E-3</v>
      </c>
      <c r="L359" s="54">
        <f t="shared" si="42"/>
        <v>9.4520547945205475</v>
      </c>
      <c r="M359" s="54">
        <f t="shared" si="37"/>
        <v>2.0794520547945203</v>
      </c>
      <c r="N359" s="54">
        <f t="shared" si="44"/>
        <v>4.1305479452054792</v>
      </c>
      <c r="O359" s="54">
        <v>1.5347673081729567</v>
      </c>
      <c r="P359" s="82">
        <f t="shared" si="40"/>
        <v>8.7028451936708009E-2</v>
      </c>
    </row>
    <row r="360" spans="1:16" x14ac:dyDescent="0.2">
      <c r="A360" s="78">
        <f t="shared" si="43"/>
        <v>355</v>
      </c>
      <c r="B360" s="81" t="s">
        <v>323</v>
      </c>
      <c r="C360" s="81">
        <v>229.2</v>
      </c>
      <c r="D360" s="81"/>
      <c r="E360" s="81"/>
      <c r="F360" s="81">
        <f t="shared" si="38"/>
        <v>229.2</v>
      </c>
      <c r="G360" s="81">
        <v>7</v>
      </c>
      <c r="H360" s="81"/>
      <c r="I360" s="81"/>
      <c r="J360" s="81">
        <f t="shared" si="39"/>
        <v>7</v>
      </c>
      <c r="K360" s="56">
        <f t="shared" si="41"/>
        <v>2.9965753424657533E-3</v>
      </c>
      <c r="L360" s="54">
        <f t="shared" si="42"/>
        <v>11.027397260273972</v>
      </c>
      <c r="M360" s="54">
        <f t="shared" si="37"/>
        <v>2.4260273972602739</v>
      </c>
      <c r="N360" s="54">
        <f t="shared" si="44"/>
        <v>4.8189726027397253</v>
      </c>
      <c r="O360" s="54">
        <v>1.790561859535116</v>
      </c>
      <c r="P360" s="82">
        <f t="shared" si="40"/>
        <v>8.7534725653617307E-2</v>
      </c>
    </row>
    <row r="361" spans="1:16" x14ac:dyDescent="0.2">
      <c r="A361" s="78">
        <f t="shared" si="43"/>
        <v>356</v>
      </c>
      <c r="B361" s="81" t="s">
        <v>1774</v>
      </c>
      <c r="C361" s="81">
        <v>455.74</v>
      </c>
      <c r="D361" s="81"/>
      <c r="E361" s="81"/>
      <c r="F361" s="81">
        <f t="shared" si="38"/>
        <v>455.74</v>
      </c>
      <c r="G361" s="81">
        <v>7</v>
      </c>
      <c r="H361" s="81"/>
      <c r="I361" s="81"/>
      <c r="J361" s="81">
        <f t="shared" si="39"/>
        <v>7</v>
      </c>
      <c r="K361" s="56">
        <f t="shared" si="41"/>
        <v>2.9965753424657533E-3</v>
      </c>
      <c r="L361" s="54">
        <f t="shared" si="42"/>
        <v>11.027397260273972</v>
      </c>
      <c r="M361" s="54">
        <f t="shared" si="37"/>
        <v>2.4260273972602739</v>
      </c>
      <c r="N361" s="54">
        <f t="shared" si="44"/>
        <v>4.8189726027397253</v>
      </c>
      <c r="O361" s="54">
        <v>1.790561859535116</v>
      </c>
      <c r="P361" s="82">
        <f t="shared" si="40"/>
        <v>4.4022818097619446E-2</v>
      </c>
    </row>
    <row r="362" spans="1:16" x14ac:dyDescent="0.2">
      <c r="A362" s="78">
        <f t="shared" si="43"/>
        <v>357</v>
      </c>
      <c r="B362" s="81" t="s">
        <v>1775</v>
      </c>
      <c r="C362" s="81">
        <v>425.6</v>
      </c>
      <c r="D362" s="81">
        <v>38.1</v>
      </c>
      <c r="E362" s="81"/>
      <c r="F362" s="81">
        <f t="shared" si="38"/>
        <v>463.70000000000005</v>
      </c>
      <c r="G362" s="81">
        <v>6</v>
      </c>
      <c r="H362" s="81"/>
      <c r="I362" s="81"/>
      <c r="J362" s="81">
        <f t="shared" si="39"/>
        <v>6</v>
      </c>
      <c r="K362" s="56">
        <f t="shared" si="41"/>
        <v>2.5684931506849314E-3</v>
      </c>
      <c r="L362" s="54">
        <f t="shared" si="42"/>
        <v>9.4520547945205475</v>
      </c>
      <c r="M362" s="54">
        <f t="shared" si="37"/>
        <v>2.0794520547945203</v>
      </c>
      <c r="N362" s="54">
        <f t="shared" si="44"/>
        <v>4.1305479452054792</v>
      </c>
      <c r="O362" s="54">
        <v>1.5347673081729567</v>
      </c>
      <c r="P362" s="82">
        <f t="shared" si="40"/>
        <v>3.7086094679088855E-2</v>
      </c>
    </row>
    <row r="363" spans="1:16" x14ac:dyDescent="0.2">
      <c r="A363" s="78">
        <f t="shared" si="43"/>
        <v>358</v>
      </c>
      <c r="B363" s="81" t="s">
        <v>1776</v>
      </c>
      <c r="C363" s="81">
        <v>475.2</v>
      </c>
      <c r="D363" s="81"/>
      <c r="E363" s="81"/>
      <c r="F363" s="81">
        <f t="shared" si="38"/>
        <v>475.2</v>
      </c>
      <c r="G363" s="81">
        <v>8</v>
      </c>
      <c r="H363" s="81"/>
      <c r="I363" s="81"/>
      <c r="J363" s="81">
        <f t="shared" si="39"/>
        <v>8</v>
      </c>
      <c r="K363" s="56">
        <f t="shared" si="41"/>
        <v>3.4246575342465752E-3</v>
      </c>
      <c r="L363" s="54">
        <f t="shared" si="42"/>
        <v>12.602739726027396</v>
      </c>
      <c r="M363" s="54">
        <f t="shared" si="37"/>
        <v>2.7726027397260271</v>
      </c>
      <c r="N363" s="54">
        <f t="shared" si="44"/>
        <v>5.5073972602739723</v>
      </c>
      <c r="O363" s="54">
        <v>2.0463564108972756</v>
      </c>
      <c r="P363" s="82">
        <f t="shared" si="40"/>
        <v>4.8251464934605789E-2</v>
      </c>
    </row>
    <row r="364" spans="1:16" x14ac:dyDescent="0.2">
      <c r="A364" s="78">
        <f t="shared" si="43"/>
        <v>359</v>
      </c>
      <c r="B364" s="81" t="s">
        <v>1777</v>
      </c>
      <c r="C364" s="81">
        <v>454.5</v>
      </c>
      <c r="D364" s="81"/>
      <c r="E364" s="81"/>
      <c r="F364" s="81">
        <f t="shared" si="38"/>
        <v>454.5</v>
      </c>
      <c r="G364" s="81">
        <v>9</v>
      </c>
      <c r="H364" s="81"/>
      <c r="I364" s="81"/>
      <c r="J364" s="81">
        <f t="shared" si="39"/>
        <v>9</v>
      </c>
      <c r="K364" s="56">
        <f t="shared" si="41"/>
        <v>3.852739726027397E-3</v>
      </c>
      <c r="L364" s="54">
        <f t="shared" si="42"/>
        <v>14.17808219178082</v>
      </c>
      <c r="M364" s="54">
        <f t="shared" si="37"/>
        <v>3.1191780821917807</v>
      </c>
      <c r="N364" s="54">
        <f t="shared" si="44"/>
        <v>6.1958219178082183</v>
      </c>
      <c r="O364" s="54">
        <v>2.3021509622594349</v>
      </c>
      <c r="P364" s="82">
        <f t="shared" si="40"/>
        <v>5.6755188457734335E-2</v>
      </c>
    </row>
    <row r="365" spans="1:16" x14ac:dyDescent="0.2">
      <c r="A365" s="78">
        <f t="shared" si="43"/>
        <v>360</v>
      </c>
      <c r="B365" s="81" t="s">
        <v>1778</v>
      </c>
      <c r="C365" s="81">
        <v>590.97</v>
      </c>
      <c r="D365" s="81"/>
      <c r="E365" s="81"/>
      <c r="F365" s="81">
        <f t="shared" si="38"/>
        <v>590.97</v>
      </c>
      <c r="G365" s="81">
        <v>9</v>
      </c>
      <c r="H365" s="81"/>
      <c r="I365" s="81"/>
      <c r="J365" s="81">
        <f t="shared" si="39"/>
        <v>9</v>
      </c>
      <c r="K365" s="56">
        <f t="shared" si="41"/>
        <v>3.852739726027397E-3</v>
      </c>
      <c r="L365" s="54">
        <f t="shared" si="42"/>
        <v>14.17808219178082</v>
      </c>
      <c r="M365" s="54">
        <f t="shared" si="37"/>
        <v>3.1191780821917807</v>
      </c>
      <c r="N365" s="54">
        <f t="shared" si="44"/>
        <v>6.1958219178082183</v>
      </c>
      <c r="O365" s="54">
        <v>2.3021509622594349</v>
      </c>
      <c r="P365" s="82">
        <f t="shared" si="40"/>
        <v>4.3648972289693645E-2</v>
      </c>
    </row>
    <row r="366" spans="1:16" x14ac:dyDescent="0.2">
      <c r="A366" s="78">
        <f t="shared" si="43"/>
        <v>361</v>
      </c>
      <c r="B366" s="81" t="s">
        <v>1779</v>
      </c>
      <c r="C366" s="81">
        <v>629.20000000000005</v>
      </c>
      <c r="D366" s="81"/>
      <c r="E366" s="81"/>
      <c r="F366" s="81">
        <f t="shared" si="38"/>
        <v>629.20000000000005</v>
      </c>
      <c r="G366" s="81">
        <v>10</v>
      </c>
      <c r="H366" s="81"/>
      <c r="I366" s="81"/>
      <c r="J366" s="81">
        <f t="shared" si="39"/>
        <v>10</v>
      </c>
      <c r="K366" s="56">
        <f t="shared" si="41"/>
        <v>4.2808219178082189E-3</v>
      </c>
      <c r="L366" s="54">
        <f t="shared" si="42"/>
        <v>15.753424657534246</v>
      </c>
      <c r="M366" s="54">
        <f t="shared" si="37"/>
        <v>3.4657534246575343</v>
      </c>
      <c r="N366" s="54">
        <f t="shared" si="44"/>
        <v>6.8842465753424653</v>
      </c>
      <c r="O366" s="54">
        <v>2.5579455136215947</v>
      </c>
      <c r="P366" s="82">
        <f t="shared" si="40"/>
        <v>4.5552082280921551E-2</v>
      </c>
    </row>
    <row r="367" spans="1:16" x14ac:dyDescent="0.2">
      <c r="A367" s="78">
        <f t="shared" si="43"/>
        <v>362</v>
      </c>
      <c r="B367" s="81" t="s">
        <v>1780</v>
      </c>
      <c r="C367" s="81">
        <v>484.9</v>
      </c>
      <c r="D367" s="81"/>
      <c r="E367" s="81"/>
      <c r="F367" s="81">
        <f t="shared" si="38"/>
        <v>484.9</v>
      </c>
      <c r="G367" s="81">
        <v>7</v>
      </c>
      <c r="H367" s="81"/>
      <c r="I367" s="81"/>
      <c r="J367" s="81">
        <f t="shared" si="39"/>
        <v>7</v>
      </c>
      <c r="K367" s="56">
        <f t="shared" si="41"/>
        <v>2.9965753424657533E-3</v>
      </c>
      <c r="L367" s="54">
        <f t="shared" si="42"/>
        <v>11.027397260273972</v>
      </c>
      <c r="M367" s="54">
        <f t="shared" si="37"/>
        <v>2.4260273972602739</v>
      </c>
      <c r="N367" s="54">
        <f t="shared" si="44"/>
        <v>4.8189726027397253</v>
      </c>
      <c r="O367" s="54">
        <v>1.790561859535116</v>
      </c>
      <c r="P367" s="82">
        <f t="shared" si="40"/>
        <v>4.1375457042295498E-2</v>
      </c>
    </row>
    <row r="368" spans="1:16" x14ac:dyDescent="0.2">
      <c r="A368" s="78">
        <f t="shared" si="43"/>
        <v>363</v>
      </c>
      <c r="B368" s="81" t="s">
        <v>1781</v>
      </c>
      <c r="C368" s="81">
        <v>1170.4000000000001</v>
      </c>
      <c r="D368" s="81"/>
      <c r="E368" s="81"/>
      <c r="F368" s="81">
        <f t="shared" si="38"/>
        <v>1170.4000000000001</v>
      </c>
      <c r="G368" s="81">
        <v>25</v>
      </c>
      <c r="H368" s="81"/>
      <c r="I368" s="81"/>
      <c r="J368" s="81">
        <f t="shared" si="39"/>
        <v>25</v>
      </c>
      <c r="K368" s="56">
        <f t="shared" si="41"/>
        <v>1.0702054794520547E-2</v>
      </c>
      <c r="L368" s="54">
        <f t="shared" si="42"/>
        <v>39.383561643835613</v>
      </c>
      <c r="M368" s="54">
        <f t="shared" si="37"/>
        <v>8.6643835616438345</v>
      </c>
      <c r="N368" s="54">
        <f t="shared" si="44"/>
        <v>17.210616438356162</v>
      </c>
      <c r="O368" s="54">
        <v>6.394863784053987</v>
      </c>
      <c r="P368" s="82">
        <f t="shared" si="40"/>
        <v>6.1221313591840042E-2</v>
      </c>
    </row>
    <row r="369" spans="1:16" x14ac:dyDescent="0.2">
      <c r="A369" s="78">
        <f t="shared" si="43"/>
        <v>364</v>
      </c>
      <c r="B369" s="81" t="s">
        <v>1782</v>
      </c>
      <c r="C369" s="81">
        <v>441.7</v>
      </c>
      <c r="D369" s="81"/>
      <c r="E369" s="81"/>
      <c r="F369" s="81">
        <f t="shared" si="38"/>
        <v>441.7</v>
      </c>
      <c r="G369" s="81">
        <v>8</v>
      </c>
      <c r="H369" s="81"/>
      <c r="I369" s="81"/>
      <c r="J369" s="81">
        <f t="shared" si="39"/>
        <v>8</v>
      </c>
      <c r="K369" s="56">
        <f t="shared" si="41"/>
        <v>3.4246575342465752E-3</v>
      </c>
      <c r="L369" s="54">
        <f t="shared" si="42"/>
        <v>12.602739726027396</v>
      </c>
      <c r="M369" s="54">
        <f t="shared" si="37"/>
        <v>2.7726027397260271</v>
      </c>
      <c r="N369" s="54">
        <f t="shared" si="44"/>
        <v>5.5073972602739723</v>
      </c>
      <c r="O369" s="54">
        <v>2.0463564108972756</v>
      </c>
      <c r="P369" s="82">
        <f t="shared" si="40"/>
        <v>5.1911016837049288E-2</v>
      </c>
    </row>
    <row r="370" spans="1:16" x14ac:dyDescent="0.2">
      <c r="A370" s="78">
        <f t="shared" si="43"/>
        <v>365</v>
      </c>
      <c r="B370" s="81" t="s">
        <v>1783</v>
      </c>
      <c r="C370" s="81">
        <v>465.7</v>
      </c>
      <c r="D370" s="81"/>
      <c r="E370" s="81"/>
      <c r="F370" s="81">
        <f t="shared" si="38"/>
        <v>465.7</v>
      </c>
      <c r="G370" s="81">
        <v>7</v>
      </c>
      <c r="H370" s="81"/>
      <c r="I370" s="81"/>
      <c r="J370" s="81">
        <f t="shared" si="39"/>
        <v>7</v>
      </c>
      <c r="K370" s="56">
        <f t="shared" si="41"/>
        <v>2.9965753424657533E-3</v>
      </c>
      <c r="L370" s="54">
        <f t="shared" si="42"/>
        <v>11.027397260273972</v>
      </c>
      <c r="M370" s="54">
        <f t="shared" si="37"/>
        <v>2.4260273972602739</v>
      </c>
      <c r="N370" s="54">
        <f t="shared" si="44"/>
        <v>4.8189726027397253</v>
      </c>
      <c r="O370" s="54">
        <v>1.790561859535116</v>
      </c>
      <c r="P370" s="82">
        <f t="shared" si="40"/>
        <v>4.3081295082261301E-2</v>
      </c>
    </row>
    <row r="371" spans="1:16" x14ac:dyDescent="0.2">
      <c r="A371" s="78">
        <f t="shared" si="43"/>
        <v>366</v>
      </c>
      <c r="B371" s="57" t="s">
        <v>2529</v>
      </c>
      <c r="C371" s="83">
        <v>7459.3</v>
      </c>
      <c r="D371" s="84"/>
      <c r="E371" s="84"/>
      <c r="F371" s="84">
        <f t="shared" si="38"/>
        <v>7459.3</v>
      </c>
      <c r="G371" s="84">
        <v>143</v>
      </c>
      <c r="H371" s="84"/>
      <c r="I371" s="84"/>
      <c r="J371" s="84">
        <f>G371+H371+I371</f>
        <v>143</v>
      </c>
      <c r="K371" s="56">
        <f t="shared" si="41"/>
        <v>6.1215753424657529E-2</v>
      </c>
      <c r="L371" s="54">
        <f t="shared" si="42"/>
        <v>225.27397260273972</v>
      </c>
      <c r="M371" s="122">
        <f>L371*0.22</f>
        <v>49.560273972602737</v>
      </c>
      <c r="N371" s="54">
        <f t="shared" si="44"/>
        <v>98.444726027397252</v>
      </c>
      <c r="O371" s="122">
        <v>36.578620844788809</v>
      </c>
      <c r="P371" s="122">
        <f t="shared" si="40"/>
        <v>5.4945851949583541E-2</v>
      </c>
    </row>
    <row r="372" spans="1:16" x14ac:dyDescent="0.2">
      <c r="A372" s="78">
        <f t="shared" si="43"/>
        <v>367</v>
      </c>
      <c r="B372" s="57" t="s">
        <v>2477</v>
      </c>
      <c r="C372" s="83">
        <v>1321</v>
      </c>
      <c r="D372" s="84"/>
      <c r="E372" s="84"/>
      <c r="F372" s="84">
        <f t="shared" si="38"/>
        <v>1321</v>
      </c>
      <c r="G372" s="84">
        <v>25</v>
      </c>
      <c r="H372" s="84"/>
      <c r="I372" s="84"/>
      <c r="J372" s="84">
        <f t="shared" ref="J372:J386" si="45">G372+H372+I372</f>
        <v>25</v>
      </c>
      <c r="K372" s="56">
        <f t="shared" si="41"/>
        <v>1.0702054794520547E-2</v>
      </c>
      <c r="L372" s="54">
        <f t="shared" si="42"/>
        <v>39.383561643835613</v>
      </c>
      <c r="M372" s="122">
        <f t="shared" ref="M372:M386" si="46">L372*0.22</f>
        <v>8.6643835616438345</v>
      </c>
      <c r="N372" s="54">
        <v>7.21</v>
      </c>
      <c r="O372" s="122">
        <v>6.394863784053987</v>
      </c>
      <c r="P372" s="122">
        <f t="shared" si="40"/>
        <v>4.6671316419026068E-2</v>
      </c>
    </row>
    <row r="373" spans="1:16" x14ac:dyDescent="0.2">
      <c r="A373" s="78">
        <f t="shared" si="43"/>
        <v>368</v>
      </c>
      <c r="B373" s="57" t="s">
        <v>2478</v>
      </c>
      <c r="C373" s="83">
        <v>2046.5</v>
      </c>
      <c r="D373" s="84"/>
      <c r="E373" s="84"/>
      <c r="F373" s="84">
        <f t="shared" si="38"/>
        <v>2046.5</v>
      </c>
      <c r="G373" s="84">
        <v>49</v>
      </c>
      <c r="H373" s="84"/>
      <c r="I373" s="84"/>
      <c r="J373" s="84">
        <f t="shared" si="45"/>
        <v>49</v>
      </c>
      <c r="K373" s="56">
        <f t="shared" si="41"/>
        <v>2.0976027397260275E-2</v>
      </c>
      <c r="L373" s="54">
        <f t="shared" si="42"/>
        <v>77.191780821917817</v>
      </c>
      <c r="M373" s="122">
        <f t="shared" si="46"/>
        <v>16.982191780821921</v>
      </c>
      <c r="N373" s="54">
        <f t="shared" ref="N373:N386" si="47">L373*0.437</f>
        <v>33.732808219178089</v>
      </c>
      <c r="O373" s="122">
        <v>12.533933016745813</v>
      </c>
      <c r="P373" s="122">
        <f t="shared" si="40"/>
        <v>6.8624829630424447E-2</v>
      </c>
    </row>
    <row r="374" spans="1:16" x14ac:dyDescent="0.2">
      <c r="A374" s="78">
        <f t="shared" si="43"/>
        <v>369</v>
      </c>
      <c r="B374" s="57" t="s">
        <v>2479</v>
      </c>
      <c r="C374" s="83">
        <v>2053.5</v>
      </c>
      <c r="D374" s="84">
        <v>114</v>
      </c>
      <c r="E374" s="84"/>
      <c r="F374" s="84">
        <f t="shared" si="38"/>
        <v>2167.5</v>
      </c>
      <c r="G374" s="84">
        <v>48</v>
      </c>
      <c r="H374" s="84">
        <v>1</v>
      </c>
      <c r="I374" s="84"/>
      <c r="J374" s="84">
        <f t="shared" si="45"/>
        <v>49</v>
      </c>
      <c r="K374" s="56">
        <f t="shared" si="41"/>
        <v>2.0976027397260275E-2</v>
      </c>
      <c r="L374" s="54">
        <f t="shared" si="42"/>
        <v>77.191780821917817</v>
      </c>
      <c r="M374" s="122">
        <f t="shared" si="46"/>
        <v>16.982191780821921</v>
      </c>
      <c r="N374" s="54">
        <f t="shared" si="47"/>
        <v>33.732808219178089</v>
      </c>
      <c r="O374" s="122">
        <v>12.533933016745813</v>
      </c>
      <c r="P374" s="122">
        <f t="shared" si="40"/>
        <v>6.4793870283120475E-2</v>
      </c>
    </row>
    <row r="375" spans="1:16" x14ac:dyDescent="0.2">
      <c r="A375" s="78">
        <f t="shared" si="43"/>
        <v>370</v>
      </c>
      <c r="B375" s="57" t="s">
        <v>2480</v>
      </c>
      <c r="C375" s="83">
        <v>644.5</v>
      </c>
      <c r="D375" s="84"/>
      <c r="E375" s="84"/>
      <c r="F375" s="84">
        <f t="shared" si="38"/>
        <v>644.5</v>
      </c>
      <c r="G375" s="84">
        <v>10</v>
      </c>
      <c r="H375" s="84"/>
      <c r="I375" s="84"/>
      <c r="J375" s="84">
        <f t="shared" si="45"/>
        <v>10</v>
      </c>
      <c r="K375" s="56">
        <f t="shared" si="41"/>
        <v>4.2808219178082189E-3</v>
      </c>
      <c r="L375" s="54">
        <f t="shared" si="42"/>
        <v>15.753424657534246</v>
      </c>
      <c r="M375" s="122">
        <f t="shared" si="46"/>
        <v>3.4657534246575343</v>
      </c>
      <c r="N375" s="54">
        <f t="shared" si="47"/>
        <v>6.8842465753424653</v>
      </c>
      <c r="O375" s="122">
        <v>2.5579455136215947</v>
      </c>
      <c r="P375" s="122">
        <f t="shared" si="40"/>
        <v>4.4470706239186718E-2</v>
      </c>
    </row>
    <row r="376" spans="1:16" x14ac:dyDescent="0.2">
      <c r="A376" s="78">
        <f t="shared" si="43"/>
        <v>371</v>
      </c>
      <c r="B376" s="57" t="s">
        <v>2481</v>
      </c>
      <c r="C376" s="83">
        <v>665.3</v>
      </c>
      <c r="D376" s="84"/>
      <c r="E376" s="84"/>
      <c r="F376" s="84">
        <f t="shared" si="38"/>
        <v>665.3</v>
      </c>
      <c r="G376" s="84">
        <v>10</v>
      </c>
      <c r="H376" s="84"/>
      <c r="I376" s="84"/>
      <c r="J376" s="84">
        <f t="shared" si="45"/>
        <v>10</v>
      </c>
      <c r="K376" s="56">
        <f t="shared" si="41"/>
        <v>4.2808219178082189E-3</v>
      </c>
      <c r="L376" s="54">
        <f t="shared" si="42"/>
        <v>15.753424657534246</v>
      </c>
      <c r="M376" s="122">
        <f t="shared" si="46"/>
        <v>3.4657534246575343</v>
      </c>
      <c r="N376" s="54">
        <f t="shared" si="47"/>
        <v>6.8842465753424653</v>
      </c>
      <c r="O376" s="122">
        <v>2.5579455136215947</v>
      </c>
      <c r="P376" s="122">
        <f t="shared" si="40"/>
        <v>4.308037001526506E-2</v>
      </c>
    </row>
    <row r="377" spans="1:16" x14ac:dyDescent="0.2">
      <c r="A377" s="78">
        <f t="shared" si="43"/>
        <v>372</v>
      </c>
      <c r="B377" s="57" t="s">
        <v>2482</v>
      </c>
      <c r="C377" s="83">
        <v>3477.44</v>
      </c>
      <c r="D377" s="84"/>
      <c r="E377" s="84">
        <v>93.5</v>
      </c>
      <c r="F377" s="84">
        <f t="shared" si="38"/>
        <v>3570.94</v>
      </c>
      <c r="G377" s="84">
        <v>53</v>
      </c>
      <c r="H377" s="84"/>
      <c r="I377" s="84">
        <v>1</v>
      </c>
      <c r="J377" s="84">
        <f t="shared" si="45"/>
        <v>54</v>
      </c>
      <c r="K377" s="56">
        <f t="shared" si="41"/>
        <v>2.3116438356164382E-2</v>
      </c>
      <c r="L377" s="54">
        <f t="shared" si="42"/>
        <v>85.06849315068493</v>
      </c>
      <c r="M377" s="122">
        <f t="shared" si="46"/>
        <v>18.715068493150685</v>
      </c>
      <c r="N377" s="54">
        <f t="shared" si="47"/>
        <v>37.174931506849312</v>
      </c>
      <c r="O377" s="122">
        <v>13.812905773556613</v>
      </c>
      <c r="P377" s="122">
        <f t="shared" si="40"/>
        <v>4.3341920873563131E-2</v>
      </c>
    </row>
    <row r="378" spans="1:16" x14ac:dyDescent="0.2">
      <c r="A378" s="78">
        <f t="shared" si="43"/>
        <v>373</v>
      </c>
      <c r="B378" s="57" t="s">
        <v>2483</v>
      </c>
      <c r="C378" s="83">
        <v>2537.6</v>
      </c>
      <c r="D378" s="84"/>
      <c r="E378" s="84"/>
      <c r="F378" s="84">
        <f t="shared" si="38"/>
        <v>2537.6</v>
      </c>
      <c r="G378" s="84">
        <v>53</v>
      </c>
      <c r="H378" s="84"/>
      <c r="I378" s="84"/>
      <c r="J378" s="84">
        <f t="shared" si="45"/>
        <v>53</v>
      </c>
      <c r="K378" s="56">
        <f t="shared" si="41"/>
        <v>2.2688356164383562E-2</v>
      </c>
      <c r="L378" s="54">
        <f t="shared" si="42"/>
        <v>83.493150684931507</v>
      </c>
      <c r="M378" s="122">
        <f t="shared" si="46"/>
        <v>18.36849315068493</v>
      </c>
      <c r="N378" s="54">
        <f t="shared" si="47"/>
        <v>36.48650684931507</v>
      </c>
      <c r="O378" s="122">
        <v>13.557111222194452</v>
      </c>
      <c r="P378" s="122">
        <f t="shared" si="40"/>
        <v>5.986178353843237E-2</v>
      </c>
    </row>
    <row r="379" spans="1:16" x14ac:dyDescent="0.2">
      <c r="A379" s="78">
        <f t="shared" si="43"/>
        <v>374</v>
      </c>
      <c r="B379" s="57" t="s">
        <v>2484</v>
      </c>
      <c r="C379" s="83">
        <v>2587.5</v>
      </c>
      <c r="D379" s="84"/>
      <c r="E379" s="84"/>
      <c r="F379" s="84">
        <f t="shared" si="38"/>
        <v>2587.5</v>
      </c>
      <c r="G379" s="84">
        <v>64</v>
      </c>
      <c r="H379" s="84"/>
      <c r="I379" s="84"/>
      <c r="J379" s="84">
        <f t="shared" si="45"/>
        <v>64</v>
      </c>
      <c r="K379" s="56">
        <f t="shared" si="41"/>
        <v>2.7397260273972601E-2</v>
      </c>
      <c r="L379" s="54">
        <f t="shared" si="42"/>
        <v>100.82191780821917</v>
      </c>
      <c r="M379" s="122">
        <f t="shared" si="46"/>
        <v>22.180821917808217</v>
      </c>
      <c r="N379" s="54">
        <f t="shared" si="47"/>
        <v>44.059178082191778</v>
      </c>
      <c r="O379" s="122">
        <v>16.370851287178205</v>
      </c>
      <c r="P379" s="122">
        <f t="shared" si="40"/>
        <v>7.0891891437834725E-2</v>
      </c>
    </row>
    <row r="380" spans="1:16" x14ac:dyDescent="0.2">
      <c r="A380" s="78">
        <f t="shared" si="43"/>
        <v>375</v>
      </c>
      <c r="B380" s="57" t="s">
        <v>2485</v>
      </c>
      <c r="C380" s="83">
        <v>1484.2</v>
      </c>
      <c r="D380" s="84"/>
      <c r="E380" s="84"/>
      <c r="F380" s="84">
        <f t="shared" si="38"/>
        <v>1484.2</v>
      </c>
      <c r="G380" s="84">
        <v>31</v>
      </c>
      <c r="H380" s="84"/>
      <c r="I380" s="84"/>
      <c r="J380" s="84">
        <f t="shared" si="45"/>
        <v>31</v>
      </c>
      <c r="K380" s="56">
        <f t="shared" si="41"/>
        <v>1.3270547945205479E-2</v>
      </c>
      <c r="L380" s="54">
        <f t="shared" si="42"/>
        <v>48.835616438356162</v>
      </c>
      <c r="M380" s="122">
        <f t="shared" si="46"/>
        <v>10.743835616438355</v>
      </c>
      <c r="N380" s="54">
        <f t="shared" si="47"/>
        <v>21.341164383561644</v>
      </c>
      <c r="O380" s="122">
        <v>7.929631092226944</v>
      </c>
      <c r="P380" s="122">
        <f t="shared" si="40"/>
        <v>5.9864066521077418E-2</v>
      </c>
    </row>
    <row r="381" spans="1:16" x14ac:dyDescent="0.2">
      <c r="A381" s="78">
        <f t="shared" si="43"/>
        <v>376</v>
      </c>
      <c r="B381" s="57" t="s">
        <v>2486</v>
      </c>
      <c r="C381" s="83">
        <v>1419.5</v>
      </c>
      <c r="D381" s="84">
        <v>60.5</v>
      </c>
      <c r="E381" s="84"/>
      <c r="F381" s="84">
        <f t="shared" si="38"/>
        <v>1480</v>
      </c>
      <c r="G381" s="84">
        <v>33</v>
      </c>
      <c r="H381" s="84">
        <v>2</v>
      </c>
      <c r="I381" s="84"/>
      <c r="J381" s="84">
        <f t="shared" si="45"/>
        <v>35</v>
      </c>
      <c r="K381" s="56">
        <f t="shared" si="41"/>
        <v>1.4982876712328766E-2</v>
      </c>
      <c r="L381" s="54">
        <f t="shared" si="42"/>
        <v>55.136986301369859</v>
      </c>
      <c r="M381" s="122">
        <f t="shared" si="46"/>
        <v>12.13013698630137</v>
      </c>
      <c r="N381" s="54">
        <f t="shared" si="47"/>
        <v>24.094863013698628</v>
      </c>
      <c r="O381" s="122">
        <v>8.9528092976755804</v>
      </c>
      <c r="P381" s="122">
        <f t="shared" si="40"/>
        <v>6.7780267296652319E-2</v>
      </c>
    </row>
    <row r="382" spans="1:16" x14ac:dyDescent="0.2">
      <c r="A382" s="78">
        <f t="shared" si="43"/>
        <v>377</v>
      </c>
      <c r="B382" s="57" t="s">
        <v>2487</v>
      </c>
      <c r="C382" s="83">
        <v>999.4</v>
      </c>
      <c r="D382" s="84"/>
      <c r="E382" s="84"/>
      <c r="F382" s="84">
        <f t="shared" si="38"/>
        <v>999.4</v>
      </c>
      <c r="G382" s="84">
        <v>24</v>
      </c>
      <c r="H382" s="84"/>
      <c r="I382" s="84"/>
      <c r="J382" s="84">
        <f t="shared" si="45"/>
        <v>24</v>
      </c>
      <c r="K382" s="56">
        <f t="shared" si="41"/>
        <v>1.0273972602739725E-2</v>
      </c>
      <c r="L382" s="54">
        <f t="shared" si="42"/>
        <v>37.80821917808219</v>
      </c>
      <c r="M382" s="122">
        <f t="shared" si="46"/>
        <v>8.3178082191780813</v>
      </c>
      <c r="N382" s="54">
        <f t="shared" si="47"/>
        <v>16.522191780821917</v>
      </c>
      <c r="O382" s="122">
        <v>6.1390692326918268</v>
      </c>
      <c r="P382" s="122">
        <f t="shared" si="40"/>
        <v>6.8828585562111286E-2</v>
      </c>
    </row>
    <row r="383" spans="1:16" x14ac:dyDescent="0.2">
      <c r="A383" s="78">
        <f t="shared" si="43"/>
        <v>378</v>
      </c>
      <c r="B383" s="57" t="s">
        <v>2488</v>
      </c>
      <c r="C383" s="83">
        <v>2110</v>
      </c>
      <c r="D383" s="84"/>
      <c r="E383" s="84">
        <v>179.1</v>
      </c>
      <c r="F383" s="84">
        <f>C383+D383+E383</f>
        <v>2289.1</v>
      </c>
      <c r="G383" s="84">
        <v>45</v>
      </c>
      <c r="H383" s="84"/>
      <c r="I383" s="84">
        <v>1</v>
      </c>
      <c r="J383" s="84">
        <f t="shared" si="45"/>
        <v>46</v>
      </c>
      <c r="K383" s="56">
        <f t="shared" si="41"/>
        <v>1.9691780821917807E-2</v>
      </c>
      <c r="L383" s="54">
        <f t="shared" si="42"/>
        <v>72.465753424657535</v>
      </c>
      <c r="M383" s="122">
        <f t="shared" si="46"/>
        <v>15.942465753424658</v>
      </c>
      <c r="N383" s="54">
        <f t="shared" si="47"/>
        <v>31.667534246575343</v>
      </c>
      <c r="O383" s="122">
        <v>11.766549362659335</v>
      </c>
      <c r="P383" s="122">
        <f t="shared" si="40"/>
        <v>5.7595693847938875E-2</v>
      </c>
    </row>
    <row r="384" spans="1:16" x14ac:dyDescent="0.2">
      <c r="A384" s="78">
        <f t="shared" si="43"/>
        <v>379</v>
      </c>
      <c r="B384" s="57" t="s">
        <v>2489</v>
      </c>
      <c r="C384" s="83">
        <v>3201.5</v>
      </c>
      <c r="D384" s="84"/>
      <c r="E384" s="84"/>
      <c r="F384" s="84">
        <f>C384+D384+E384</f>
        <v>3201.5</v>
      </c>
      <c r="G384" s="84">
        <v>71</v>
      </c>
      <c r="H384" s="84"/>
      <c r="I384" s="84"/>
      <c r="J384" s="84">
        <f t="shared" si="45"/>
        <v>71</v>
      </c>
      <c r="K384" s="56">
        <f t="shared" si="41"/>
        <v>3.0393835616438353E-2</v>
      </c>
      <c r="L384" s="54">
        <f t="shared" si="42"/>
        <v>111.84931506849314</v>
      </c>
      <c r="M384" s="122">
        <f t="shared" si="46"/>
        <v>24.606849315068491</v>
      </c>
      <c r="N384" s="54">
        <f t="shared" si="47"/>
        <v>48.878150684931505</v>
      </c>
      <c r="O384" s="122">
        <v>18.161413146713322</v>
      </c>
      <c r="P384" s="122">
        <f t="shared" si="40"/>
        <v>6.3562620089085267E-2</v>
      </c>
    </row>
    <row r="385" spans="1:16" x14ac:dyDescent="0.2">
      <c r="A385" s="78">
        <f t="shared" si="43"/>
        <v>380</v>
      </c>
      <c r="B385" s="57" t="s">
        <v>2530</v>
      </c>
      <c r="C385" s="83">
        <v>783.9</v>
      </c>
      <c r="D385" s="84"/>
      <c r="E385" s="84">
        <v>46.4</v>
      </c>
      <c r="F385" s="84">
        <f>C385+D385+E385</f>
        <v>830.3</v>
      </c>
      <c r="G385" s="86">
        <v>15</v>
      </c>
      <c r="H385" s="86"/>
      <c r="I385" s="86">
        <v>1</v>
      </c>
      <c r="J385" s="84">
        <f t="shared" si="45"/>
        <v>16</v>
      </c>
      <c r="K385" s="56">
        <f t="shared" si="41"/>
        <v>6.8493150684931503E-3</v>
      </c>
      <c r="L385" s="54">
        <f t="shared" si="42"/>
        <v>25.205479452054792</v>
      </c>
      <c r="M385" s="122">
        <f t="shared" si="46"/>
        <v>5.5452054794520542</v>
      </c>
      <c r="N385" s="54">
        <f t="shared" si="47"/>
        <v>11.014794520547945</v>
      </c>
      <c r="O385" s="122">
        <v>4.0927128217945512</v>
      </c>
      <c r="P385" s="122">
        <f t="shared" si="40"/>
        <v>5.5230871099421104E-2</v>
      </c>
    </row>
    <row r="386" spans="1:16" x14ac:dyDescent="0.2">
      <c r="A386" s="78">
        <f t="shared" si="43"/>
        <v>381</v>
      </c>
      <c r="B386" s="57" t="s">
        <v>2531</v>
      </c>
      <c r="C386" s="83">
        <v>1990</v>
      </c>
      <c r="D386" s="84">
        <v>186.8</v>
      </c>
      <c r="E386" s="84">
        <v>270.60000000000002</v>
      </c>
      <c r="F386" s="84">
        <f>C386+D386+E386</f>
        <v>2447.4</v>
      </c>
      <c r="G386" s="86">
        <v>48</v>
      </c>
      <c r="H386" s="86">
        <v>2</v>
      </c>
      <c r="I386" s="86">
        <v>3</v>
      </c>
      <c r="J386" s="84">
        <f t="shared" si="45"/>
        <v>53</v>
      </c>
      <c r="K386" s="56">
        <f t="shared" si="41"/>
        <v>2.2688356164383562E-2</v>
      </c>
      <c r="L386" s="54">
        <f t="shared" si="42"/>
        <v>83.493150684931507</v>
      </c>
      <c r="M386" s="122">
        <f t="shared" si="46"/>
        <v>18.36849315068493</v>
      </c>
      <c r="N386" s="54">
        <f t="shared" si="47"/>
        <v>36.48650684931507</v>
      </c>
      <c r="O386" s="122">
        <v>13.557111222194452</v>
      </c>
      <c r="P386" s="122">
        <f t="shared" si="40"/>
        <v>6.206801581561084E-2</v>
      </c>
    </row>
    <row r="387" spans="1:16" x14ac:dyDescent="0.2">
      <c r="A387" s="81"/>
      <c r="B387" s="24" t="s">
        <v>2181</v>
      </c>
      <c r="C387" s="24">
        <f>SUM(C6:C386)</f>
        <v>262877.03000000009</v>
      </c>
      <c r="D387" s="24">
        <f t="shared" ref="D387:O387" si="48">SUM(D6:D386)</f>
        <v>4804.9000000000005</v>
      </c>
      <c r="E387" s="24">
        <f t="shared" si="48"/>
        <v>7374.9000000000042</v>
      </c>
      <c r="F387" s="24">
        <f t="shared" si="48"/>
        <v>275056.83000000007</v>
      </c>
      <c r="G387" s="24">
        <f t="shared" si="48"/>
        <v>4570</v>
      </c>
      <c r="H387" s="24">
        <f t="shared" si="48"/>
        <v>56</v>
      </c>
      <c r="I387" s="24">
        <f t="shared" si="48"/>
        <v>46</v>
      </c>
      <c r="J387" s="24">
        <f t="shared" si="48"/>
        <v>4672</v>
      </c>
      <c r="K387" s="24">
        <f t="shared" si="48"/>
        <v>1.9999999999999951</v>
      </c>
      <c r="L387" s="24">
        <f t="shared" si="48"/>
        <v>7359.9999999999982</v>
      </c>
      <c r="M387" s="24">
        <f t="shared" si="48"/>
        <v>1619.2000000000039</v>
      </c>
      <c r="N387" s="37">
        <f t="shared" si="48"/>
        <v>3210.3241095890439</v>
      </c>
      <c r="O387" s="37">
        <f t="shared" si="48"/>
        <v>1195.0721439640106</v>
      </c>
      <c r="P387" s="122">
        <f t="shared" si="40"/>
        <v>4.8661203045032748E-2</v>
      </c>
    </row>
    <row r="388" spans="1:16" x14ac:dyDescent="0.2">
      <c r="A388" s="348" t="s">
        <v>1972</v>
      </c>
      <c r="B388" s="348"/>
      <c r="C388" s="348"/>
      <c r="D388" s="348"/>
      <c r="E388" s="348"/>
      <c r="F388" s="348"/>
      <c r="G388" s="348"/>
      <c r="H388" s="348"/>
      <c r="I388" s="348"/>
      <c r="J388" s="348"/>
      <c r="K388" s="348"/>
      <c r="L388" s="348"/>
      <c r="M388" s="348"/>
      <c r="N388" s="348"/>
      <c r="O388" s="348"/>
      <c r="P388" s="348"/>
    </row>
    <row r="389" spans="1:16" x14ac:dyDescent="0.2">
      <c r="A389" s="58">
        <v>1</v>
      </c>
      <c r="B389" s="57" t="s">
        <v>2182</v>
      </c>
      <c r="C389" s="57">
        <v>400.8</v>
      </c>
      <c r="D389" s="57"/>
      <c r="E389" s="57"/>
      <c r="F389" s="57">
        <f t="shared" ref="F389:F447" si="49">C389+D389+E389</f>
        <v>400.8</v>
      </c>
      <c r="G389" s="57">
        <v>9</v>
      </c>
      <c r="H389" s="57"/>
      <c r="I389" s="57"/>
      <c r="J389" s="57">
        <v>9</v>
      </c>
      <c r="K389" s="56">
        <f>2/4083*J389</f>
        <v>4.40852314474651E-3</v>
      </c>
      <c r="L389" s="54">
        <f>K389*3680</f>
        <v>16.223365172667158</v>
      </c>
      <c r="M389" s="54">
        <f>L389*0.22</f>
        <v>3.569140337986775</v>
      </c>
      <c r="N389" s="54">
        <f>L389*0.5</f>
        <v>8.1116825863335791</v>
      </c>
      <c r="O389" s="54">
        <v>1.7772522510933881</v>
      </c>
      <c r="P389" s="89">
        <f t="shared" ref="P389:P452" si="50">(L389+M389+N389+O389)/F389</f>
        <v>7.4055489890421405E-2</v>
      </c>
    </row>
    <row r="390" spans="1:16" x14ac:dyDescent="0.2">
      <c r="A390" s="59">
        <f t="shared" ref="A390:A453" si="51">1+A389</f>
        <v>2</v>
      </c>
      <c r="B390" s="57" t="s">
        <v>2183</v>
      </c>
      <c r="C390" s="57">
        <v>272.8</v>
      </c>
      <c r="D390" s="57"/>
      <c r="E390" s="57"/>
      <c r="F390" s="57">
        <f t="shared" si="49"/>
        <v>272.8</v>
      </c>
      <c r="G390" s="57">
        <v>5</v>
      </c>
      <c r="H390" s="57"/>
      <c r="I390" s="57"/>
      <c r="J390" s="57">
        <v>5</v>
      </c>
      <c r="K390" s="56">
        <f>2/4083*J390</f>
        <v>2.4491795248591723E-3</v>
      </c>
      <c r="L390" s="54">
        <f t="shared" ref="L390:L453" si="52">K390*3680</f>
        <v>9.0129806514817545</v>
      </c>
      <c r="M390" s="54">
        <f t="shared" ref="M390:M448" si="53">L390*0.22</f>
        <v>1.9828557433259859</v>
      </c>
      <c r="N390" s="54">
        <f t="shared" ref="N390:N453" si="54">L390*0.5</f>
        <v>4.5064903257408773</v>
      </c>
      <c r="O390" s="54">
        <v>0.98736236171854896</v>
      </c>
      <c r="P390" s="89">
        <f t="shared" si="50"/>
        <v>6.0446074348486672E-2</v>
      </c>
    </row>
    <row r="391" spans="1:16" x14ac:dyDescent="0.2">
      <c r="A391" s="59">
        <f t="shared" si="51"/>
        <v>3</v>
      </c>
      <c r="B391" s="57" t="s">
        <v>2184</v>
      </c>
      <c r="C391" s="57">
        <v>584.5</v>
      </c>
      <c r="D391" s="57"/>
      <c r="E391" s="57"/>
      <c r="F391" s="57">
        <f t="shared" si="49"/>
        <v>584.5</v>
      </c>
      <c r="G391" s="57">
        <v>14</v>
      </c>
      <c r="H391" s="57"/>
      <c r="I391" s="57"/>
      <c r="J391" s="57">
        <v>14</v>
      </c>
      <c r="K391" s="56">
        <f t="shared" ref="K391:K454" si="55">2/4083*J391</f>
        <v>6.8577026696056819E-3</v>
      </c>
      <c r="L391" s="54">
        <f t="shared" si="52"/>
        <v>25.236345824148909</v>
      </c>
      <c r="M391" s="54">
        <f t="shared" si="53"/>
        <v>5.55199608131276</v>
      </c>
      <c r="N391" s="54">
        <f t="shared" si="54"/>
        <v>12.618172912074455</v>
      </c>
      <c r="O391" s="54">
        <v>2.7646146128119371</v>
      </c>
      <c r="P391" s="89">
        <f t="shared" si="50"/>
        <v>7.899252254978284E-2</v>
      </c>
    </row>
    <row r="392" spans="1:16" x14ac:dyDescent="0.2">
      <c r="A392" s="59">
        <f t="shared" si="51"/>
        <v>4</v>
      </c>
      <c r="B392" s="57" t="s">
        <v>2185</v>
      </c>
      <c r="C392" s="57">
        <v>274.10000000000002</v>
      </c>
      <c r="D392" s="57"/>
      <c r="E392" s="57">
        <v>19.2</v>
      </c>
      <c r="F392" s="57">
        <f t="shared" si="49"/>
        <v>293.3</v>
      </c>
      <c r="G392" s="57">
        <v>8</v>
      </c>
      <c r="H392" s="57"/>
      <c r="I392" s="57">
        <v>1</v>
      </c>
      <c r="J392" s="57">
        <v>9</v>
      </c>
      <c r="K392" s="56">
        <f t="shared" si="55"/>
        <v>4.40852314474651E-3</v>
      </c>
      <c r="L392" s="54">
        <f t="shared" si="52"/>
        <v>16.223365172667158</v>
      </c>
      <c r="M392" s="54">
        <f t="shared" si="53"/>
        <v>3.569140337986775</v>
      </c>
      <c r="N392" s="54">
        <f t="shared" si="54"/>
        <v>8.1116825863335791</v>
      </c>
      <c r="O392" s="54">
        <v>1.7772522510933881</v>
      </c>
      <c r="P392" s="89">
        <f t="shared" si="50"/>
        <v>0.10119822825803237</v>
      </c>
    </row>
    <row r="393" spans="1:16" x14ac:dyDescent="0.2">
      <c r="A393" s="59">
        <f t="shared" si="51"/>
        <v>5</v>
      </c>
      <c r="B393" s="57" t="s">
        <v>2186</v>
      </c>
      <c r="C393" s="57">
        <v>468.6</v>
      </c>
      <c r="D393" s="57"/>
      <c r="E393" s="57"/>
      <c r="F393" s="57">
        <f t="shared" si="49"/>
        <v>468.6</v>
      </c>
      <c r="G393" s="57">
        <v>13</v>
      </c>
      <c r="H393" s="57"/>
      <c r="I393" s="57"/>
      <c r="J393" s="57">
        <v>13</v>
      </c>
      <c r="K393" s="56">
        <f t="shared" si="55"/>
        <v>6.3678667646338474E-3</v>
      </c>
      <c r="L393" s="54">
        <f t="shared" si="52"/>
        <v>23.433749693852558</v>
      </c>
      <c r="M393" s="54">
        <f t="shared" si="53"/>
        <v>5.1554249326475627</v>
      </c>
      <c r="N393" s="54">
        <f t="shared" si="54"/>
        <v>11.716874846926279</v>
      </c>
      <c r="O393" s="54">
        <v>2.5671421404682273</v>
      </c>
      <c r="P393" s="89">
        <f t="shared" si="50"/>
        <v>9.1492086243906576E-2</v>
      </c>
    </row>
    <row r="394" spans="1:16" x14ac:dyDescent="0.2">
      <c r="A394" s="59">
        <f t="shared" si="51"/>
        <v>6</v>
      </c>
      <c r="B394" s="57" t="s">
        <v>2187</v>
      </c>
      <c r="C394" s="57">
        <v>346.93</v>
      </c>
      <c r="D394" s="57"/>
      <c r="E394" s="57"/>
      <c r="F394" s="57">
        <f t="shared" si="49"/>
        <v>346.93</v>
      </c>
      <c r="G394" s="57">
        <v>11</v>
      </c>
      <c r="H394" s="57"/>
      <c r="I394" s="57"/>
      <c r="J394" s="57">
        <v>11</v>
      </c>
      <c r="K394" s="56">
        <f t="shared" si="55"/>
        <v>5.3881949546901791E-3</v>
      </c>
      <c r="L394" s="54">
        <f t="shared" si="52"/>
        <v>19.82855743325986</v>
      </c>
      <c r="M394" s="54">
        <f t="shared" si="53"/>
        <v>4.3622826353171691</v>
      </c>
      <c r="N394" s="54">
        <f t="shared" si="54"/>
        <v>9.91427871662993</v>
      </c>
      <c r="O394" s="54">
        <v>2.1721971957808077</v>
      </c>
      <c r="P394" s="89">
        <f t="shared" si="50"/>
        <v>0.10456667333752562</v>
      </c>
    </row>
    <row r="395" spans="1:16" x14ac:dyDescent="0.2">
      <c r="A395" s="59">
        <f t="shared" si="51"/>
        <v>7</v>
      </c>
      <c r="B395" s="57" t="s">
        <v>2188</v>
      </c>
      <c r="C395" s="57">
        <v>606.20000000000005</v>
      </c>
      <c r="D395" s="57"/>
      <c r="E395" s="57">
        <v>58.3</v>
      </c>
      <c r="F395" s="57">
        <f t="shared" si="49"/>
        <v>664.5</v>
      </c>
      <c r="G395" s="57">
        <v>14</v>
      </c>
      <c r="H395" s="57"/>
      <c r="I395" s="57">
        <v>1</v>
      </c>
      <c r="J395" s="57">
        <v>15</v>
      </c>
      <c r="K395" s="56">
        <f t="shared" si="55"/>
        <v>7.3475385745775165E-3</v>
      </c>
      <c r="L395" s="54">
        <f t="shared" si="52"/>
        <v>27.03894195444526</v>
      </c>
      <c r="M395" s="54">
        <f t="shared" si="53"/>
        <v>5.9485672299779573</v>
      </c>
      <c r="N395" s="54">
        <f t="shared" si="54"/>
        <v>13.51947097722263</v>
      </c>
      <c r="O395" s="54">
        <v>2.9620870851556469</v>
      </c>
      <c r="P395" s="89">
        <f t="shared" si="50"/>
        <v>7.4445548904140693E-2</v>
      </c>
    </row>
    <row r="396" spans="1:16" x14ac:dyDescent="0.2">
      <c r="A396" s="59">
        <f t="shared" si="51"/>
        <v>8</v>
      </c>
      <c r="B396" s="57" t="s">
        <v>2189</v>
      </c>
      <c r="C396" s="57">
        <v>434.3</v>
      </c>
      <c r="D396" s="57"/>
      <c r="E396" s="57"/>
      <c r="F396" s="57">
        <f t="shared" si="49"/>
        <v>434.3</v>
      </c>
      <c r="G396" s="57">
        <v>9</v>
      </c>
      <c r="H396" s="57"/>
      <c r="I396" s="57"/>
      <c r="J396" s="57">
        <v>9</v>
      </c>
      <c r="K396" s="56">
        <f t="shared" si="55"/>
        <v>4.40852314474651E-3</v>
      </c>
      <c r="L396" s="54">
        <f t="shared" si="52"/>
        <v>16.223365172667158</v>
      </c>
      <c r="M396" s="54">
        <f t="shared" si="53"/>
        <v>3.569140337986775</v>
      </c>
      <c r="N396" s="54">
        <f t="shared" si="54"/>
        <v>8.1116825863335791</v>
      </c>
      <c r="O396" s="54">
        <v>1.7772522510933881</v>
      </c>
      <c r="P396" s="89">
        <f t="shared" si="50"/>
        <v>6.8343173723419054E-2</v>
      </c>
    </row>
    <row r="397" spans="1:16" x14ac:dyDescent="0.2">
      <c r="A397" s="59">
        <f t="shared" si="51"/>
        <v>9</v>
      </c>
      <c r="B397" s="57" t="s">
        <v>2190</v>
      </c>
      <c r="C397" s="57">
        <v>613.4</v>
      </c>
      <c r="D397" s="57"/>
      <c r="E397" s="57">
        <v>29</v>
      </c>
      <c r="F397" s="57">
        <f t="shared" si="49"/>
        <v>642.4</v>
      </c>
      <c r="G397" s="57">
        <v>17</v>
      </c>
      <c r="H397" s="57"/>
      <c r="I397" s="57">
        <v>1</v>
      </c>
      <c r="J397" s="57">
        <v>18</v>
      </c>
      <c r="K397" s="56">
        <f t="shared" si="55"/>
        <v>8.8170462894930201E-3</v>
      </c>
      <c r="L397" s="54">
        <f t="shared" si="52"/>
        <v>32.446730345334316</v>
      </c>
      <c r="M397" s="54">
        <f t="shared" si="53"/>
        <v>7.13828067597355</v>
      </c>
      <c r="N397" s="54">
        <f t="shared" si="54"/>
        <v>16.223365172667158</v>
      </c>
      <c r="O397" s="54">
        <v>3.5545045021867763</v>
      </c>
      <c r="P397" s="89">
        <f t="shared" si="50"/>
        <v>9.2407971195768671E-2</v>
      </c>
    </row>
    <row r="398" spans="1:16" x14ac:dyDescent="0.2">
      <c r="A398" s="59">
        <f t="shared" si="51"/>
        <v>10</v>
      </c>
      <c r="B398" s="57" t="s">
        <v>2191</v>
      </c>
      <c r="C398" s="57">
        <v>237.3</v>
      </c>
      <c r="D398" s="57"/>
      <c r="E398" s="57"/>
      <c r="F398" s="57">
        <f t="shared" si="49"/>
        <v>237.3</v>
      </c>
      <c r="G398" s="57">
        <v>4</v>
      </c>
      <c r="H398" s="57"/>
      <c r="I398" s="57"/>
      <c r="J398" s="57">
        <v>4</v>
      </c>
      <c r="K398" s="56">
        <f t="shared" si="55"/>
        <v>1.9593436198873378E-3</v>
      </c>
      <c r="L398" s="54">
        <f t="shared" si="52"/>
        <v>7.2103845211854027</v>
      </c>
      <c r="M398" s="54">
        <f t="shared" si="53"/>
        <v>1.5862845946607886</v>
      </c>
      <c r="N398" s="54">
        <f t="shared" si="54"/>
        <v>3.6051922605927014</v>
      </c>
      <c r="O398" s="54">
        <v>0.78988988937483917</v>
      </c>
      <c r="P398" s="89">
        <f t="shared" si="50"/>
        <v>5.5591029354461571E-2</v>
      </c>
    </row>
    <row r="399" spans="1:16" x14ac:dyDescent="0.2">
      <c r="A399" s="59">
        <f t="shared" si="51"/>
        <v>11</v>
      </c>
      <c r="B399" s="57" t="s">
        <v>2192</v>
      </c>
      <c r="C399" s="57">
        <v>662.7</v>
      </c>
      <c r="D399" s="57"/>
      <c r="E399" s="57">
        <v>66.400000000000006</v>
      </c>
      <c r="F399" s="57">
        <f t="shared" si="49"/>
        <v>729.1</v>
      </c>
      <c r="G399" s="57">
        <v>13</v>
      </c>
      <c r="H399" s="57"/>
      <c r="I399" s="57">
        <v>1</v>
      </c>
      <c r="J399" s="57">
        <v>14</v>
      </c>
      <c r="K399" s="56">
        <f t="shared" si="55"/>
        <v>6.8577026696056819E-3</v>
      </c>
      <c r="L399" s="54">
        <f t="shared" si="52"/>
        <v>25.236345824148909</v>
      </c>
      <c r="M399" s="54">
        <f t="shared" si="53"/>
        <v>5.55199608131276</v>
      </c>
      <c r="N399" s="54">
        <f t="shared" si="54"/>
        <v>12.618172912074455</v>
      </c>
      <c r="O399" s="54">
        <v>2.7646146128119371</v>
      </c>
      <c r="P399" s="89">
        <f t="shared" si="50"/>
        <v>6.3326195899531021E-2</v>
      </c>
    </row>
    <row r="400" spans="1:16" x14ac:dyDescent="0.2">
      <c r="A400" s="59">
        <f t="shared" si="51"/>
        <v>12</v>
      </c>
      <c r="B400" s="57" t="s">
        <v>2194</v>
      </c>
      <c r="C400" s="57">
        <v>660.2</v>
      </c>
      <c r="D400" s="57"/>
      <c r="E400" s="57"/>
      <c r="F400" s="57">
        <f t="shared" si="49"/>
        <v>660.2</v>
      </c>
      <c r="G400" s="57">
        <v>12</v>
      </c>
      <c r="H400" s="57"/>
      <c r="I400" s="57"/>
      <c r="J400" s="57">
        <v>12</v>
      </c>
      <c r="K400" s="56">
        <f t="shared" si="55"/>
        <v>5.8780308596620128E-3</v>
      </c>
      <c r="L400" s="54">
        <f t="shared" si="52"/>
        <v>21.631153563556207</v>
      </c>
      <c r="M400" s="54">
        <f t="shared" si="53"/>
        <v>4.7588537839823655</v>
      </c>
      <c r="N400" s="54">
        <f t="shared" si="54"/>
        <v>10.815576781778104</v>
      </c>
      <c r="O400" s="54">
        <v>2.3696696681245175</v>
      </c>
      <c r="P400" s="89">
        <f t="shared" si="50"/>
        <v>5.994434080194061E-2</v>
      </c>
    </row>
    <row r="401" spans="1:16" x14ac:dyDescent="0.2">
      <c r="A401" s="59">
        <f t="shared" si="51"/>
        <v>13</v>
      </c>
      <c r="B401" s="57" t="s">
        <v>2195</v>
      </c>
      <c r="C401" s="57">
        <v>523.9</v>
      </c>
      <c r="D401" s="57"/>
      <c r="E401" s="57"/>
      <c r="F401" s="57">
        <f t="shared" si="49"/>
        <v>523.9</v>
      </c>
      <c r="G401" s="57">
        <v>13</v>
      </c>
      <c r="H401" s="57"/>
      <c r="I401" s="57"/>
      <c r="J401" s="57">
        <v>13</v>
      </c>
      <c r="K401" s="56">
        <f t="shared" si="55"/>
        <v>6.3678667646338474E-3</v>
      </c>
      <c r="L401" s="54">
        <f t="shared" si="52"/>
        <v>23.433749693852558</v>
      </c>
      <c r="M401" s="54">
        <f t="shared" si="53"/>
        <v>5.1554249326475627</v>
      </c>
      <c r="N401" s="54">
        <f t="shared" si="54"/>
        <v>11.716874846926279</v>
      </c>
      <c r="O401" s="54">
        <v>2.5671421404682273</v>
      </c>
      <c r="P401" s="89">
        <f t="shared" si="50"/>
        <v>8.1834685271797339E-2</v>
      </c>
    </row>
    <row r="402" spans="1:16" x14ac:dyDescent="0.2">
      <c r="A402" s="59">
        <f t="shared" si="51"/>
        <v>14</v>
      </c>
      <c r="B402" s="57" t="s">
        <v>2196</v>
      </c>
      <c r="C402" s="57">
        <v>529.29999999999995</v>
      </c>
      <c r="D402" s="57">
        <v>23.9</v>
      </c>
      <c r="E402" s="57"/>
      <c r="F402" s="57">
        <f t="shared" si="49"/>
        <v>553.19999999999993</v>
      </c>
      <c r="G402" s="57">
        <v>10</v>
      </c>
      <c r="H402" s="57">
        <v>1</v>
      </c>
      <c r="I402" s="57"/>
      <c r="J402" s="57">
        <v>11</v>
      </c>
      <c r="K402" s="56">
        <f t="shared" si="55"/>
        <v>5.3881949546901791E-3</v>
      </c>
      <c r="L402" s="54">
        <f t="shared" si="52"/>
        <v>19.82855743325986</v>
      </c>
      <c r="M402" s="54">
        <f t="shared" si="53"/>
        <v>4.3622826353171691</v>
      </c>
      <c r="N402" s="54">
        <f t="shared" si="54"/>
        <v>9.91427871662993</v>
      </c>
      <c r="O402" s="54">
        <v>2.1721971957808077</v>
      </c>
      <c r="P402" s="89">
        <f t="shared" si="50"/>
        <v>6.5577216162306162E-2</v>
      </c>
    </row>
    <row r="403" spans="1:16" x14ac:dyDescent="0.2">
      <c r="A403" s="59">
        <f t="shared" si="51"/>
        <v>15</v>
      </c>
      <c r="B403" s="57" t="s">
        <v>2197</v>
      </c>
      <c r="C403" s="57">
        <v>533.79999999999995</v>
      </c>
      <c r="D403" s="57"/>
      <c r="E403" s="57"/>
      <c r="F403" s="57">
        <f t="shared" si="49"/>
        <v>533.79999999999995</v>
      </c>
      <c r="G403" s="57">
        <v>13</v>
      </c>
      <c r="H403" s="57"/>
      <c r="I403" s="57"/>
      <c r="J403" s="57">
        <v>13</v>
      </c>
      <c r="K403" s="56">
        <f t="shared" si="55"/>
        <v>6.3678667646338474E-3</v>
      </c>
      <c r="L403" s="54">
        <f t="shared" si="52"/>
        <v>23.433749693852558</v>
      </c>
      <c r="M403" s="54">
        <f t="shared" si="53"/>
        <v>5.1554249326475627</v>
      </c>
      <c r="N403" s="54">
        <f t="shared" si="54"/>
        <v>11.716874846926279</v>
      </c>
      <c r="O403" s="54">
        <v>2.5671421404682273</v>
      </c>
      <c r="P403" s="89">
        <f t="shared" si="50"/>
        <v>8.0316956938731046E-2</v>
      </c>
    </row>
    <row r="404" spans="1:16" x14ac:dyDescent="0.2">
      <c r="A404" s="59">
        <f t="shared" si="51"/>
        <v>16</v>
      </c>
      <c r="B404" s="57" t="s">
        <v>2198</v>
      </c>
      <c r="C404" s="57">
        <v>612</v>
      </c>
      <c r="D404" s="57">
        <v>49.8</v>
      </c>
      <c r="E404" s="57"/>
      <c r="F404" s="57">
        <f t="shared" si="49"/>
        <v>661.8</v>
      </c>
      <c r="G404" s="57">
        <v>11</v>
      </c>
      <c r="H404" s="57">
        <v>1</v>
      </c>
      <c r="I404" s="57"/>
      <c r="J404" s="57">
        <v>12</v>
      </c>
      <c r="K404" s="56">
        <f t="shared" si="55"/>
        <v>5.8780308596620128E-3</v>
      </c>
      <c r="L404" s="54">
        <f t="shared" si="52"/>
        <v>21.631153563556207</v>
      </c>
      <c r="M404" s="54">
        <f t="shared" si="53"/>
        <v>4.7588537839823655</v>
      </c>
      <c r="N404" s="54">
        <f t="shared" si="54"/>
        <v>10.815576781778104</v>
      </c>
      <c r="O404" s="54">
        <v>2.3696696681245175</v>
      </c>
      <c r="P404" s="89">
        <f t="shared" si="50"/>
        <v>5.9799416436145655E-2</v>
      </c>
    </row>
    <row r="405" spans="1:16" x14ac:dyDescent="0.2">
      <c r="A405" s="59">
        <f t="shared" si="51"/>
        <v>17</v>
      </c>
      <c r="B405" s="57" t="s">
        <v>2199</v>
      </c>
      <c r="C405" s="57">
        <v>641.79999999999995</v>
      </c>
      <c r="D405" s="57"/>
      <c r="E405" s="57"/>
      <c r="F405" s="57">
        <f t="shared" si="49"/>
        <v>641.79999999999995</v>
      </c>
      <c r="G405" s="57">
        <v>10</v>
      </c>
      <c r="H405" s="57"/>
      <c r="I405" s="57"/>
      <c r="J405" s="57">
        <v>10</v>
      </c>
      <c r="K405" s="56">
        <f t="shared" si="55"/>
        <v>4.8983590497183446E-3</v>
      </c>
      <c r="L405" s="54">
        <f t="shared" si="52"/>
        <v>18.025961302963509</v>
      </c>
      <c r="M405" s="54">
        <f t="shared" si="53"/>
        <v>3.9657114866519718</v>
      </c>
      <c r="N405" s="54">
        <f t="shared" si="54"/>
        <v>9.0129806514817545</v>
      </c>
      <c r="O405" s="54">
        <v>1.9747247234370979</v>
      </c>
      <c r="P405" s="89">
        <f t="shared" si="50"/>
        <v>5.1385755943493823E-2</v>
      </c>
    </row>
    <row r="406" spans="1:16" x14ac:dyDescent="0.2">
      <c r="A406" s="59">
        <f t="shared" si="51"/>
        <v>18</v>
      </c>
      <c r="B406" s="57" t="s">
        <v>2200</v>
      </c>
      <c r="C406" s="57">
        <v>170.2</v>
      </c>
      <c r="D406" s="57"/>
      <c r="E406" s="57"/>
      <c r="F406" s="57">
        <f t="shared" si="49"/>
        <v>170.2</v>
      </c>
      <c r="G406" s="57">
        <v>5</v>
      </c>
      <c r="H406" s="57"/>
      <c r="I406" s="57"/>
      <c r="J406" s="57">
        <v>5</v>
      </c>
      <c r="K406" s="56">
        <f t="shared" si="55"/>
        <v>2.4491795248591723E-3</v>
      </c>
      <c r="L406" s="54">
        <f t="shared" si="52"/>
        <v>9.0129806514817545</v>
      </c>
      <c r="M406" s="54">
        <f t="shared" si="53"/>
        <v>1.9828557433259859</v>
      </c>
      <c r="N406" s="54">
        <f t="shared" si="54"/>
        <v>4.5064903257408773</v>
      </c>
      <c r="O406" s="54">
        <v>0.98736236171854896</v>
      </c>
      <c r="P406" s="89">
        <f t="shared" si="50"/>
        <v>9.6884189672545043E-2</v>
      </c>
    </row>
    <row r="407" spans="1:16" x14ac:dyDescent="0.2">
      <c r="A407" s="59">
        <f t="shared" si="51"/>
        <v>19</v>
      </c>
      <c r="B407" s="57" t="s">
        <v>2201</v>
      </c>
      <c r="C407" s="57">
        <v>899</v>
      </c>
      <c r="D407" s="57"/>
      <c r="E407" s="57">
        <v>148.9</v>
      </c>
      <c r="F407" s="57">
        <f t="shared" si="49"/>
        <v>1047.9000000000001</v>
      </c>
      <c r="G407" s="57">
        <v>13</v>
      </c>
      <c r="H407" s="57"/>
      <c r="I407" s="57">
        <v>1</v>
      </c>
      <c r="J407" s="57">
        <v>14</v>
      </c>
      <c r="K407" s="56">
        <f t="shared" si="55"/>
        <v>6.8577026696056819E-3</v>
      </c>
      <c r="L407" s="54">
        <f t="shared" si="52"/>
        <v>25.236345824148909</v>
      </c>
      <c r="M407" s="54">
        <f t="shared" si="53"/>
        <v>5.55199608131276</v>
      </c>
      <c r="N407" s="54">
        <f t="shared" si="54"/>
        <v>12.618172912074455</v>
      </c>
      <c r="O407" s="54">
        <v>2.7646146128119371</v>
      </c>
      <c r="P407" s="89">
        <f t="shared" si="50"/>
        <v>4.4060625470319748E-2</v>
      </c>
    </row>
    <row r="408" spans="1:16" x14ac:dyDescent="0.2">
      <c r="A408" s="59">
        <f t="shared" si="51"/>
        <v>20</v>
      </c>
      <c r="B408" s="57" t="s">
        <v>2202</v>
      </c>
      <c r="C408" s="57">
        <v>463.25</v>
      </c>
      <c r="D408" s="57"/>
      <c r="E408" s="57"/>
      <c r="F408" s="57">
        <f t="shared" si="49"/>
        <v>463.25</v>
      </c>
      <c r="G408" s="57">
        <v>8</v>
      </c>
      <c r="H408" s="57"/>
      <c r="I408" s="57"/>
      <c r="J408" s="57">
        <v>8</v>
      </c>
      <c r="K408" s="56">
        <f t="shared" si="55"/>
        <v>3.9186872397746755E-3</v>
      </c>
      <c r="L408" s="54">
        <f t="shared" si="52"/>
        <v>14.420769042370805</v>
      </c>
      <c r="M408" s="54">
        <f t="shared" si="53"/>
        <v>3.1725691893215773</v>
      </c>
      <c r="N408" s="54">
        <f t="shared" si="54"/>
        <v>7.2103845211854027</v>
      </c>
      <c r="O408" s="54">
        <v>1.5797797787496783</v>
      </c>
      <c r="P408" s="89">
        <f t="shared" si="50"/>
        <v>5.6953054574479148E-2</v>
      </c>
    </row>
    <row r="409" spans="1:16" x14ac:dyDescent="0.2">
      <c r="A409" s="59">
        <f t="shared" si="51"/>
        <v>21</v>
      </c>
      <c r="B409" s="57" t="s">
        <v>2203</v>
      </c>
      <c r="C409" s="57">
        <v>565.20000000000005</v>
      </c>
      <c r="D409" s="57"/>
      <c r="E409" s="57"/>
      <c r="F409" s="57">
        <f t="shared" si="49"/>
        <v>565.20000000000005</v>
      </c>
      <c r="G409" s="57">
        <v>12</v>
      </c>
      <c r="H409" s="57"/>
      <c r="I409" s="57"/>
      <c r="J409" s="57">
        <v>12</v>
      </c>
      <c r="K409" s="56">
        <f t="shared" si="55"/>
        <v>5.8780308596620128E-3</v>
      </c>
      <c r="L409" s="54">
        <f t="shared" si="52"/>
        <v>21.631153563556207</v>
      </c>
      <c r="M409" s="54">
        <f t="shared" si="53"/>
        <v>4.7588537839823655</v>
      </c>
      <c r="N409" s="54">
        <f t="shared" si="54"/>
        <v>10.815576781778104</v>
      </c>
      <c r="O409" s="54">
        <v>2.3696696681245175</v>
      </c>
      <c r="P409" s="89">
        <f t="shared" si="50"/>
        <v>7.001991117735526E-2</v>
      </c>
    </row>
    <row r="410" spans="1:16" x14ac:dyDescent="0.2">
      <c r="A410" s="59">
        <f t="shared" si="51"/>
        <v>22</v>
      </c>
      <c r="B410" s="57" t="s">
        <v>2204</v>
      </c>
      <c r="C410" s="57">
        <v>482.6</v>
      </c>
      <c r="D410" s="57"/>
      <c r="E410" s="57"/>
      <c r="F410" s="57">
        <f t="shared" si="49"/>
        <v>482.6</v>
      </c>
      <c r="G410" s="57">
        <v>8</v>
      </c>
      <c r="H410" s="57"/>
      <c r="I410" s="57"/>
      <c r="J410" s="57">
        <v>8</v>
      </c>
      <c r="K410" s="56">
        <f t="shared" si="55"/>
        <v>3.9186872397746755E-3</v>
      </c>
      <c r="L410" s="54">
        <f t="shared" si="52"/>
        <v>14.420769042370805</v>
      </c>
      <c r="M410" s="54">
        <f t="shared" si="53"/>
        <v>3.1725691893215773</v>
      </c>
      <c r="N410" s="54">
        <f t="shared" si="54"/>
        <v>7.2103845211854027</v>
      </c>
      <c r="O410" s="54">
        <v>1.5797797787496783</v>
      </c>
      <c r="P410" s="89">
        <f t="shared" si="50"/>
        <v>5.4669503795332496E-2</v>
      </c>
    </row>
    <row r="411" spans="1:16" x14ac:dyDescent="0.2">
      <c r="A411" s="59">
        <f t="shared" si="51"/>
        <v>23</v>
      </c>
      <c r="B411" s="57" t="s">
        <v>2205</v>
      </c>
      <c r="C411" s="57">
        <v>334</v>
      </c>
      <c r="D411" s="57"/>
      <c r="E411" s="57"/>
      <c r="F411" s="57">
        <f t="shared" si="49"/>
        <v>334</v>
      </c>
      <c r="G411" s="57">
        <v>9</v>
      </c>
      <c r="H411" s="57"/>
      <c r="I411" s="57"/>
      <c r="J411" s="57">
        <v>9</v>
      </c>
      <c r="K411" s="56">
        <f t="shared" si="55"/>
        <v>4.40852314474651E-3</v>
      </c>
      <c r="L411" s="54">
        <f t="shared" si="52"/>
        <v>16.223365172667158</v>
      </c>
      <c r="M411" s="54">
        <f t="shared" si="53"/>
        <v>3.569140337986775</v>
      </c>
      <c r="N411" s="54">
        <f t="shared" si="54"/>
        <v>8.1116825863335791</v>
      </c>
      <c r="O411" s="54">
        <v>1.7772522510933881</v>
      </c>
      <c r="P411" s="89">
        <f t="shared" si="50"/>
        <v>8.8866587868505681E-2</v>
      </c>
    </row>
    <row r="412" spans="1:16" x14ac:dyDescent="0.2">
      <c r="A412" s="59">
        <f t="shared" si="51"/>
        <v>24</v>
      </c>
      <c r="B412" s="57" t="s">
        <v>2206</v>
      </c>
      <c r="C412" s="57">
        <v>579</v>
      </c>
      <c r="D412" s="57"/>
      <c r="E412" s="57"/>
      <c r="F412" s="57">
        <f t="shared" si="49"/>
        <v>579</v>
      </c>
      <c r="G412" s="57">
        <v>12</v>
      </c>
      <c r="H412" s="57"/>
      <c r="I412" s="57"/>
      <c r="J412" s="57">
        <v>12</v>
      </c>
      <c r="K412" s="56">
        <f t="shared" si="55"/>
        <v>5.8780308596620128E-3</v>
      </c>
      <c r="L412" s="54">
        <f t="shared" si="52"/>
        <v>21.631153563556207</v>
      </c>
      <c r="M412" s="54">
        <f t="shared" si="53"/>
        <v>4.7588537839823655</v>
      </c>
      <c r="N412" s="54">
        <f t="shared" si="54"/>
        <v>10.815576781778104</v>
      </c>
      <c r="O412" s="54">
        <v>2.3696696681245175</v>
      </c>
      <c r="P412" s="89">
        <f t="shared" si="50"/>
        <v>6.8351042828050421E-2</v>
      </c>
    </row>
    <row r="413" spans="1:16" x14ac:dyDescent="0.2">
      <c r="A413" s="59">
        <f t="shared" si="51"/>
        <v>25</v>
      </c>
      <c r="B413" s="57" t="s">
        <v>2207</v>
      </c>
      <c r="C413" s="57">
        <v>674.3</v>
      </c>
      <c r="D413" s="57"/>
      <c r="E413" s="57"/>
      <c r="F413" s="57">
        <f t="shared" si="49"/>
        <v>674.3</v>
      </c>
      <c r="G413" s="57">
        <v>15</v>
      </c>
      <c r="H413" s="57"/>
      <c r="I413" s="57"/>
      <c r="J413" s="57">
        <v>15</v>
      </c>
      <c r="K413" s="56">
        <f t="shared" si="55"/>
        <v>7.3475385745775165E-3</v>
      </c>
      <c r="L413" s="54">
        <f t="shared" si="52"/>
        <v>27.03894195444526</v>
      </c>
      <c r="M413" s="54">
        <f t="shared" si="53"/>
        <v>5.9485672299779573</v>
      </c>
      <c r="N413" s="54">
        <f t="shared" si="54"/>
        <v>13.51947097722263</v>
      </c>
      <c r="O413" s="54">
        <v>2.9620870851556469</v>
      </c>
      <c r="P413" s="89">
        <f t="shared" si="50"/>
        <v>7.3363587790006665E-2</v>
      </c>
    </row>
    <row r="414" spans="1:16" x14ac:dyDescent="0.2">
      <c r="A414" s="59">
        <f t="shared" si="51"/>
        <v>26</v>
      </c>
      <c r="B414" s="57" t="s">
        <v>2208</v>
      </c>
      <c r="C414" s="57">
        <v>90.6</v>
      </c>
      <c r="D414" s="57"/>
      <c r="E414" s="57"/>
      <c r="F414" s="57">
        <f t="shared" si="49"/>
        <v>90.6</v>
      </c>
      <c r="G414" s="57">
        <v>2</v>
      </c>
      <c r="H414" s="57"/>
      <c r="I414" s="57"/>
      <c r="J414" s="57">
        <v>2</v>
      </c>
      <c r="K414" s="56">
        <f t="shared" si="55"/>
        <v>9.7967180994366888E-4</v>
      </c>
      <c r="L414" s="54">
        <f t="shared" si="52"/>
        <v>3.6051922605927014</v>
      </c>
      <c r="M414" s="54">
        <f t="shared" si="53"/>
        <v>0.79314229733039432</v>
      </c>
      <c r="N414" s="54">
        <f t="shared" si="54"/>
        <v>1.8025961302963507</v>
      </c>
      <c r="O414" s="54">
        <v>0.39494494468741959</v>
      </c>
      <c r="P414" s="89">
        <f t="shared" si="50"/>
        <v>7.2802159303607797E-2</v>
      </c>
    </row>
    <row r="415" spans="1:16" x14ac:dyDescent="0.2">
      <c r="A415" s="59">
        <f t="shared" si="51"/>
        <v>27</v>
      </c>
      <c r="B415" s="57" t="s">
        <v>2210</v>
      </c>
      <c r="C415" s="57">
        <v>267.5</v>
      </c>
      <c r="D415" s="57"/>
      <c r="E415" s="57"/>
      <c r="F415" s="57">
        <f t="shared" si="49"/>
        <v>267.5</v>
      </c>
      <c r="G415" s="57">
        <v>6</v>
      </c>
      <c r="H415" s="57"/>
      <c r="I415" s="57"/>
      <c r="J415" s="57">
        <v>6</v>
      </c>
      <c r="K415" s="56">
        <f t="shared" si="55"/>
        <v>2.9390154298310064E-3</v>
      </c>
      <c r="L415" s="54">
        <f t="shared" si="52"/>
        <v>10.815576781778104</v>
      </c>
      <c r="M415" s="54">
        <f t="shared" si="53"/>
        <v>2.3794268919911827</v>
      </c>
      <c r="N415" s="54">
        <f t="shared" si="54"/>
        <v>5.4077883908890518</v>
      </c>
      <c r="O415" s="54">
        <v>1.1848348340622588</v>
      </c>
      <c r="P415" s="89">
        <f t="shared" si="50"/>
        <v>7.3972437004562977E-2</v>
      </c>
    </row>
    <row r="416" spans="1:16" x14ac:dyDescent="0.2">
      <c r="A416" s="59">
        <f t="shared" si="51"/>
        <v>28</v>
      </c>
      <c r="B416" s="57" t="s">
        <v>2211</v>
      </c>
      <c r="C416" s="57">
        <v>584.20000000000005</v>
      </c>
      <c r="D416" s="57"/>
      <c r="E416" s="57"/>
      <c r="F416" s="57">
        <f t="shared" si="49"/>
        <v>584.20000000000005</v>
      </c>
      <c r="G416" s="57">
        <v>17</v>
      </c>
      <c r="H416" s="57"/>
      <c r="I416" s="57"/>
      <c r="J416" s="57">
        <v>11</v>
      </c>
      <c r="K416" s="56">
        <f t="shared" si="55"/>
        <v>5.3881949546901791E-3</v>
      </c>
      <c r="L416" s="54">
        <f t="shared" si="52"/>
        <v>19.82855743325986</v>
      </c>
      <c r="M416" s="54">
        <f t="shared" si="53"/>
        <v>4.3622826353171691</v>
      </c>
      <c r="N416" s="54">
        <f t="shared" si="54"/>
        <v>9.91427871662993</v>
      </c>
      <c r="O416" s="54">
        <v>2.1721971957808077</v>
      </c>
      <c r="P416" s="89">
        <f t="shared" si="50"/>
        <v>6.2097425506654848E-2</v>
      </c>
    </row>
    <row r="417" spans="1:16" x14ac:dyDescent="0.2">
      <c r="A417" s="59">
        <f t="shared" si="51"/>
        <v>29</v>
      </c>
      <c r="B417" s="57" t="s">
        <v>2212</v>
      </c>
      <c r="C417" s="57">
        <v>628.9</v>
      </c>
      <c r="D417" s="57"/>
      <c r="E417" s="57"/>
      <c r="F417" s="57">
        <f t="shared" si="49"/>
        <v>628.9</v>
      </c>
      <c r="G417" s="57">
        <v>8</v>
      </c>
      <c r="H417" s="57"/>
      <c r="I417" s="57"/>
      <c r="J417" s="57">
        <v>17</v>
      </c>
      <c r="K417" s="56">
        <f t="shared" si="55"/>
        <v>8.3272103845211855E-3</v>
      </c>
      <c r="L417" s="54">
        <f t="shared" si="52"/>
        <v>30.644134215037962</v>
      </c>
      <c r="M417" s="54">
        <f t="shared" si="53"/>
        <v>6.7417095273083518</v>
      </c>
      <c r="N417" s="54">
        <f t="shared" si="54"/>
        <v>15.322067107518981</v>
      </c>
      <c r="O417" s="54">
        <v>3.3570320298430665</v>
      </c>
      <c r="P417" s="89">
        <f t="shared" si="50"/>
        <v>8.9147627412479516E-2</v>
      </c>
    </row>
    <row r="418" spans="1:16" x14ac:dyDescent="0.2">
      <c r="A418" s="59">
        <f t="shared" si="51"/>
        <v>30</v>
      </c>
      <c r="B418" s="57" t="s">
        <v>2213</v>
      </c>
      <c r="C418" s="57">
        <v>409.2</v>
      </c>
      <c r="D418" s="57"/>
      <c r="E418" s="57"/>
      <c r="F418" s="57">
        <f t="shared" si="49"/>
        <v>409.2</v>
      </c>
      <c r="G418" s="57">
        <v>7</v>
      </c>
      <c r="H418" s="57"/>
      <c r="I418" s="57"/>
      <c r="J418" s="57">
        <v>8</v>
      </c>
      <c r="K418" s="56">
        <f t="shared" si="55"/>
        <v>3.9186872397746755E-3</v>
      </c>
      <c r="L418" s="54">
        <f t="shared" si="52"/>
        <v>14.420769042370805</v>
      </c>
      <c r="M418" s="54">
        <f t="shared" si="53"/>
        <v>3.1725691893215773</v>
      </c>
      <c r="N418" s="54">
        <f t="shared" si="54"/>
        <v>7.2103845211854027</v>
      </c>
      <c r="O418" s="54">
        <v>1.5797797787496783</v>
      </c>
      <c r="P418" s="89">
        <f t="shared" si="50"/>
        <v>6.4475812638385782E-2</v>
      </c>
    </row>
    <row r="419" spans="1:16" x14ac:dyDescent="0.2">
      <c r="A419" s="59">
        <f t="shared" si="51"/>
        <v>31</v>
      </c>
      <c r="B419" s="57" t="s">
        <v>2214</v>
      </c>
      <c r="C419" s="57">
        <v>320.60000000000002</v>
      </c>
      <c r="D419" s="57"/>
      <c r="E419" s="57"/>
      <c r="F419" s="57">
        <f t="shared" si="49"/>
        <v>320.60000000000002</v>
      </c>
      <c r="G419" s="57">
        <v>7</v>
      </c>
      <c r="H419" s="57"/>
      <c r="I419" s="57"/>
      <c r="J419" s="57">
        <v>7</v>
      </c>
      <c r="K419" s="56">
        <f t="shared" si="55"/>
        <v>3.428851334802841E-3</v>
      </c>
      <c r="L419" s="54">
        <f t="shared" si="52"/>
        <v>12.618172912074455</v>
      </c>
      <c r="M419" s="54">
        <f t="shared" si="53"/>
        <v>2.77599804065638</v>
      </c>
      <c r="N419" s="54">
        <f t="shared" si="54"/>
        <v>6.3090864560372273</v>
      </c>
      <c r="O419" s="54">
        <v>1.3823073064059685</v>
      </c>
      <c r="P419" s="89">
        <f t="shared" si="50"/>
        <v>7.2007375905096788E-2</v>
      </c>
    </row>
    <row r="420" spans="1:16" x14ac:dyDescent="0.2">
      <c r="A420" s="59">
        <f t="shared" si="51"/>
        <v>32</v>
      </c>
      <c r="B420" s="57" t="s">
        <v>2215</v>
      </c>
      <c r="C420" s="57">
        <v>505.8</v>
      </c>
      <c r="D420" s="57"/>
      <c r="E420" s="57"/>
      <c r="F420" s="57">
        <f t="shared" si="49"/>
        <v>505.8</v>
      </c>
      <c r="G420" s="57">
        <v>10</v>
      </c>
      <c r="H420" s="57"/>
      <c r="I420" s="57"/>
      <c r="J420" s="57">
        <v>7</v>
      </c>
      <c r="K420" s="56">
        <f t="shared" si="55"/>
        <v>3.428851334802841E-3</v>
      </c>
      <c r="L420" s="54">
        <f t="shared" si="52"/>
        <v>12.618172912074455</v>
      </c>
      <c r="M420" s="54">
        <f t="shared" si="53"/>
        <v>2.77599804065638</v>
      </c>
      <c r="N420" s="54">
        <f t="shared" si="54"/>
        <v>6.3090864560372273</v>
      </c>
      <c r="O420" s="54">
        <v>1.3823073064059685</v>
      </c>
      <c r="P420" s="89">
        <f t="shared" si="50"/>
        <v>4.5641685874207263E-2</v>
      </c>
    </row>
    <row r="421" spans="1:16" x14ac:dyDescent="0.2">
      <c r="A421" s="59">
        <f t="shared" si="51"/>
        <v>33</v>
      </c>
      <c r="B421" s="57" t="s">
        <v>2216</v>
      </c>
      <c r="C421" s="57">
        <v>482.7</v>
      </c>
      <c r="D421" s="57"/>
      <c r="E421" s="57"/>
      <c r="F421" s="57">
        <f t="shared" si="49"/>
        <v>482.7</v>
      </c>
      <c r="G421" s="57">
        <v>4</v>
      </c>
      <c r="H421" s="57"/>
      <c r="I421" s="57"/>
      <c r="J421" s="57">
        <v>10</v>
      </c>
      <c r="K421" s="56">
        <f t="shared" si="55"/>
        <v>4.8983590497183446E-3</v>
      </c>
      <c r="L421" s="54">
        <f t="shared" si="52"/>
        <v>18.025961302963509</v>
      </c>
      <c r="M421" s="54">
        <f t="shared" si="53"/>
        <v>3.9657114866519718</v>
      </c>
      <c r="N421" s="54">
        <f t="shared" si="54"/>
        <v>9.0129806514817545</v>
      </c>
      <c r="O421" s="54">
        <v>1.9747247234370979</v>
      </c>
      <c r="P421" s="89">
        <f t="shared" si="50"/>
        <v>6.8322722528556729E-2</v>
      </c>
    </row>
    <row r="422" spans="1:16" x14ac:dyDescent="0.2">
      <c r="A422" s="59">
        <f t="shared" si="51"/>
        <v>34</v>
      </c>
      <c r="B422" s="57" t="s">
        <v>2217</v>
      </c>
      <c r="C422" s="57">
        <v>236.2</v>
      </c>
      <c r="D422" s="57"/>
      <c r="E422" s="57"/>
      <c r="F422" s="57">
        <f t="shared" si="49"/>
        <v>236.2</v>
      </c>
      <c r="G422" s="57">
        <v>2</v>
      </c>
      <c r="H422" s="57"/>
      <c r="I422" s="57"/>
      <c r="J422" s="57">
        <v>4</v>
      </c>
      <c r="K422" s="56">
        <f t="shared" si="55"/>
        <v>1.9593436198873378E-3</v>
      </c>
      <c r="L422" s="54">
        <f t="shared" si="52"/>
        <v>7.2103845211854027</v>
      </c>
      <c r="M422" s="54">
        <f t="shared" si="53"/>
        <v>1.5862845946607886</v>
      </c>
      <c r="N422" s="54">
        <f t="shared" si="54"/>
        <v>3.6051922605927014</v>
      </c>
      <c r="O422" s="54">
        <v>0.78988988937483917</v>
      </c>
      <c r="P422" s="89">
        <f t="shared" si="50"/>
        <v>5.5849920685070838E-2</v>
      </c>
    </row>
    <row r="423" spans="1:16" x14ac:dyDescent="0.2">
      <c r="A423" s="59">
        <f t="shared" si="51"/>
        <v>35</v>
      </c>
      <c r="B423" s="57" t="s">
        <v>2218</v>
      </c>
      <c r="C423" s="57">
        <v>412.4</v>
      </c>
      <c r="D423" s="57">
        <v>16.8</v>
      </c>
      <c r="E423" s="57"/>
      <c r="F423" s="57">
        <f t="shared" si="49"/>
        <v>429.2</v>
      </c>
      <c r="G423" s="57">
        <v>11</v>
      </c>
      <c r="H423" s="57"/>
      <c r="I423" s="57"/>
      <c r="J423" s="57">
        <v>7</v>
      </c>
      <c r="K423" s="56">
        <f t="shared" si="55"/>
        <v>3.428851334802841E-3</v>
      </c>
      <c r="L423" s="54">
        <f t="shared" si="52"/>
        <v>12.618172912074455</v>
      </c>
      <c r="M423" s="54">
        <f t="shared" si="53"/>
        <v>2.77599804065638</v>
      </c>
      <c r="N423" s="54">
        <f t="shared" si="54"/>
        <v>6.3090864560372273</v>
      </c>
      <c r="O423" s="54">
        <v>1.3823073064059685</v>
      </c>
      <c r="P423" s="89">
        <f t="shared" si="50"/>
        <v>5.3787429438895702E-2</v>
      </c>
    </row>
    <row r="424" spans="1:16" x14ac:dyDescent="0.2">
      <c r="A424" s="59">
        <f t="shared" si="51"/>
        <v>36</v>
      </c>
      <c r="B424" s="57" t="s">
        <v>2219</v>
      </c>
      <c r="C424" s="57">
        <v>551.1</v>
      </c>
      <c r="D424" s="57"/>
      <c r="E424" s="57"/>
      <c r="F424" s="57">
        <f t="shared" si="49"/>
        <v>551.1</v>
      </c>
      <c r="G424" s="57">
        <v>3</v>
      </c>
      <c r="H424" s="57">
        <v>1</v>
      </c>
      <c r="I424" s="57"/>
      <c r="J424" s="57">
        <v>11</v>
      </c>
      <c r="K424" s="56">
        <f t="shared" si="55"/>
        <v>5.3881949546901791E-3</v>
      </c>
      <c r="L424" s="54">
        <f t="shared" si="52"/>
        <v>19.82855743325986</v>
      </c>
      <c r="M424" s="54">
        <f t="shared" si="53"/>
        <v>4.3622826353171691</v>
      </c>
      <c r="N424" s="54">
        <f t="shared" si="54"/>
        <v>9.91427871662993</v>
      </c>
      <c r="O424" s="54">
        <v>2.1721971957808077</v>
      </c>
      <c r="P424" s="89">
        <f t="shared" si="50"/>
        <v>6.5827102124819029E-2</v>
      </c>
    </row>
    <row r="425" spans="1:16" x14ac:dyDescent="0.2">
      <c r="A425" s="59">
        <f t="shared" si="51"/>
        <v>37</v>
      </c>
      <c r="B425" s="57" t="s">
        <v>2220</v>
      </c>
      <c r="C425" s="57">
        <v>129.1</v>
      </c>
      <c r="D425" s="57">
        <v>13.6</v>
      </c>
      <c r="E425" s="57"/>
      <c r="F425" s="57">
        <f t="shared" si="49"/>
        <v>142.69999999999999</v>
      </c>
      <c r="G425" s="57">
        <v>8</v>
      </c>
      <c r="H425" s="57"/>
      <c r="I425" s="57"/>
      <c r="J425" s="57">
        <v>4</v>
      </c>
      <c r="K425" s="56">
        <f t="shared" si="55"/>
        <v>1.9593436198873378E-3</v>
      </c>
      <c r="L425" s="54">
        <f t="shared" si="52"/>
        <v>7.2103845211854027</v>
      </c>
      <c r="M425" s="54">
        <f t="shared" si="53"/>
        <v>1.5862845946607886</v>
      </c>
      <c r="N425" s="54">
        <f t="shared" si="54"/>
        <v>3.6051922605927014</v>
      </c>
      <c r="O425" s="54">
        <v>0.78988988937483917</v>
      </c>
      <c r="P425" s="89">
        <f t="shared" si="50"/>
        <v>9.2443947202619017E-2</v>
      </c>
    </row>
    <row r="426" spans="1:16" x14ac:dyDescent="0.2">
      <c r="A426" s="59">
        <f t="shared" si="51"/>
        <v>38</v>
      </c>
      <c r="B426" s="57" t="s">
        <v>2221</v>
      </c>
      <c r="C426" s="57">
        <v>508.7</v>
      </c>
      <c r="D426" s="57"/>
      <c r="E426" s="57"/>
      <c r="F426" s="57">
        <f t="shared" si="49"/>
        <v>508.7</v>
      </c>
      <c r="G426" s="57">
        <v>6</v>
      </c>
      <c r="H426" s="57"/>
      <c r="I426" s="57">
        <v>1</v>
      </c>
      <c r="J426" s="57">
        <v>8</v>
      </c>
      <c r="K426" s="56">
        <f t="shared" si="55"/>
        <v>3.9186872397746755E-3</v>
      </c>
      <c r="L426" s="54">
        <f t="shared" si="52"/>
        <v>14.420769042370805</v>
      </c>
      <c r="M426" s="54">
        <f t="shared" si="53"/>
        <v>3.1725691893215773</v>
      </c>
      <c r="N426" s="54">
        <f t="shared" si="54"/>
        <v>7.2103845211854027</v>
      </c>
      <c r="O426" s="54">
        <v>1.5797797787496783</v>
      </c>
      <c r="P426" s="89">
        <f t="shared" si="50"/>
        <v>5.1864561689851513E-2</v>
      </c>
    </row>
    <row r="427" spans="1:16" x14ac:dyDescent="0.2">
      <c r="A427" s="59">
        <f t="shared" si="51"/>
        <v>39</v>
      </c>
      <c r="B427" s="57" t="s">
        <v>2222</v>
      </c>
      <c r="C427" s="57">
        <v>172.3</v>
      </c>
      <c r="D427" s="57"/>
      <c r="E427" s="57">
        <v>54.6</v>
      </c>
      <c r="F427" s="57">
        <f t="shared" si="49"/>
        <v>226.9</v>
      </c>
      <c r="G427" s="57">
        <v>7</v>
      </c>
      <c r="H427" s="57"/>
      <c r="I427" s="57"/>
      <c r="J427" s="57">
        <v>7</v>
      </c>
      <c r="K427" s="56">
        <f t="shared" si="55"/>
        <v>3.428851334802841E-3</v>
      </c>
      <c r="L427" s="54">
        <f t="shared" si="52"/>
        <v>12.618172912074455</v>
      </c>
      <c r="M427" s="54">
        <f t="shared" si="53"/>
        <v>2.77599804065638</v>
      </c>
      <c r="N427" s="54">
        <f t="shared" si="54"/>
        <v>6.3090864560372273</v>
      </c>
      <c r="O427" s="54">
        <v>1.3823073064059685</v>
      </c>
      <c r="P427" s="89">
        <f t="shared" si="50"/>
        <v>0.10174334383064801</v>
      </c>
    </row>
    <row r="428" spans="1:16" x14ac:dyDescent="0.2">
      <c r="A428" s="59">
        <f t="shared" si="51"/>
        <v>40</v>
      </c>
      <c r="B428" s="57" t="s">
        <v>2223</v>
      </c>
      <c r="C428" s="29">
        <v>355.6</v>
      </c>
      <c r="D428" s="29"/>
      <c r="E428" s="29"/>
      <c r="F428" s="57">
        <f t="shared" si="49"/>
        <v>355.6</v>
      </c>
      <c r="G428" s="57">
        <v>1</v>
      </c>
      <c r="H428" s="57"/>
      <c r="I428" s="57"/>
      <c r="J428" s="57">
        <v>7</v>
      </c>
      <c r="K428" s="56">
        <f t="shared" si="55"/>
        <v>3.428851334802841E-3</v>
      </c>
      <c r="L428" s="54">
        <f t="shared" si="52"/>
        <v>12.618172912074455</v>
      </c>
      <c r="M428" s="54">
        <f t="shared" si="53"/>
        <v>2.77599804065638</v>
      </c>
      <c r="N428" s="54">
        <f t="shared" si="54"/>
        <v>6.3090864560372273</v>
      </c>
      <c r="O428" s="54">
        <v>1.3823073064059685</v>
      </c>
      <c r="P428" s="89">
        <f t="shared" si="50"/>
        <v>6.4920035756957345E-2</v>
      </c>
    </row>
    <row r="429" spans="1:16" x14ac:dyDescent="0.2">
      <c r="A429" s="59">
        <f t="shared" si="51"/>
        <v>41</v>
      </c>
      <c r="B429" s="57" t="s">
        <v>2224</v>
      </c>
      <c r="C429" s="57">
        <v>42.8</v>
      </c>
      <c r="D429" s="57"/>
      <c r="E429" s="57"/>
      <c r="F429" s="57">
        <f t="shared" si="49"/>
        <v>42.8</v>
      </c>
      <c r="G429" s="57">
        <v>1</v>
      </c>
      <c r="H429" s="57"/>
      <c r="I429" s="57"/>
      <c r="J429" s="57">
        <v>1</v>
      </c>
      <c r="K429" s="56">
        <f t="shared" si="55"/>
        <v>4.8983590497183444E-4</v>
      </c>
      <c r="L429" s="54">
        <f t="shared" si="52"/>
        <v>1.8025961302963507</v>
      </c>
      <c r="M429" s="54">
        <f t="shared" si="53"/>
        <v>0.39657114866519716</v>
      </c>
      <c r="N429" s="54">
        <f t="shared" si="54"/>
        <v>0.90129806514817534</v>
      </c>
      <c r="O429" s="54">
        <v>0.19747247234370979</v>
      </c>
      <c r="P429" s="89">
        <f t="shared" si="50"/>
        <v>7.7054621879753107E-2</v>
      </c>
    </row>
    <row r="430" spans="1:16" x14ac:dyDescent="0.2">
      <c r="A430" s="59">
        <f t="shared" si="51"/>
        <v>42</v>
      </c>
      <c r="B430" s="57" t="s">
        <v>2225</v>
      </c>
      <c r="C430" s="57">
        <v>504</v>
      </c>
      <c r="D430" s="57">
        <v>50</v>
      </c>
      <c r="E430" s="57">
        <v>35.1</v>
      </c>
      <c r="F430" s="57">
        <f t="shared" si="49"/>
        <v>589.1</v>
      </c>
      <c r="G430" s="57">
        <v>8</v>
      </c>
      <c r="H430" s="57">
        <v>1</v>
      </c>
      <c r="I430" s="57">
        <v>1</v>
      </c>
      <c r="J430" s="57">
        <v>10</v>
      </c>
      <c r="K430" s="56">
        <f t="shared" si="55"/>
        <v>4.8983590497183446E-3</v>
      </c>
      <c r="L430" s="54">
        <f t="shared" si="52"/>
        <v>18.025961302963509</v>
      </c>
      <c r="M430" s="54">
        <f t="shared" si="53"/>
        <v>3.9657114866519718</v>
      </c>
      <c r="N430" s="54">
        <f t="shared" si="54"/>
        <v>9.0129806514817545</v>
      </c>
      <c r="O430" s="54">
        <v>1.9747247234370979</v>
      </c>
      <c r="P430" s="89">
        <f t="shared" si="50"/>
        <v>5.598264838658009E-2</v>
      </c>
    </row>
    <row r="431" spans="1:16" x14ac:dyDescent="0.2">
      <c r="A431" s="59">
        <f t="shared" si="51"/>
        <v>43</v>
      </c>
      <c r="B431" s="57" t="s">
        <v>2226</v>
      </c>
      <c r="C431" s="57">
        <v>729.9</v>
      </c>
      <c r="D431" s="57">
        <v>32.700000000000003</v>
      </c>
      <c r="E431" s="57"/>
      <c r="F431" s="57">
        <f t="shared" si="49"/>
        <v>762.6</v>
      </c>
      <c r="G431" s="57">
        <v>12</v>
      </c>
      <c r="H431" s="57">
        <v>1</v>
      </c>
      <c r="I431" s="57"/>
      <c r="J431" s="57">
        <v>13</v>
      </c>
      <c r="K431" s="56">
        <f t="shared" si="55"/>
        <v>6.3678667646338474E-3</v>
      </c>
      <c r="L431" s="54">
        <f t="shared" si="52"/>
        <v>23.433749693852558</v>
      </c>
      <c r="M431" s="54">
        <f t="shared" si="53"/>
        <v>5.1554249326475627</v>
      </c>
      <c r="N431" s="54">
        <f t="shared" si="54"/>
        <v>11.716874846926279</v>
      </c>
      <c r="O431" s="54">
        <v>2.5671421404682273</v>
      </c>
      <c r="P431" s="89">
        <f t="shared" si="50"/>
        <v>5.6219763459080287E-2</v>
      </c>
    </row>
    <row r="432" spans="1:16" x14ac:dyDescent="0.2">
      <c r="A432" s="59">
        <f t="shared" si="51"/>
        <v>44</v>
      </c>
      <c r="B432" s="57" t="s">
        <v>2227</v>
      </c>
      <c r="C432" s="57">
        <v>851.12</v>
      </c>
      <c r="D432" s="57"/>
      <c r="E432" s="57"/>
      <c r="F432" s="57">
        <f t="shared" si="49"/>
        <v>851.12</v>
      </c>
      <c r="G432" s="57">
        <v>22</v>
      </c>
      <c r="H432" s="57"/>
      <c r="I432" s="57"/>
      <c r="J432" s="57">
        <v>22</v>
      </c>
      <c r="K432" s="56">
        <f t="shared" si="55"/>
        <v>1.0776389909380358E-2</v>
      </c>
      <c r="L432" s="54">
        <f t="shared" si="52"/>
        <v>39.65711486651972</v>
      </c>
      <c r="M432" s="54">
        <f t="shared" si="53"/>
        <v>8.7245652706343382</v>
      </c>
      <c r="N432" s="54">
        <f t="shared" si="54"/>
        <v>19.82855743325986</v>
      </c>
      <c r="O432" s="54">
        <v>4.3443943915616154</v>
      </c>
      <c r="P432" s="89">
        <f t="shared" si="50"/>
        <v>8.5246066314944469E-2</v>
      </c>
    </row>
    <row r="433" spans="1:16" x14ac:dyDescent="0.2">
      <c r="A433" s="59">
        <f t="shared" si="51"/>
        <v>45</v>
      </c>
      <c r="B433" s="57" t="s">
        <v>2228</v>
      </c>
      <c r="C433" s="57">
        <v>650.29999999999995</v>
      </c>
      <c r="D433" s="57">
        <v>180</v>
      </c>
      <c r="E433" s="57"/>
      <c r="F433" s="57">
        <f t="shared" si="49"/>
        <v>830.3</v>
      </c>
      <c r="G433" s="57">
        <v>11</v>
      </c>
      <c r="H433" s="57">
        <v>2</v>
      </c>
      <c r="I433" s="57"/>
      <c r="J433" s="57">
        <v>13</v>
      </c>
      <c r="K433" s="56">
        <f t="shared" si="55"/>
        <v>6.3678667646338474E-3</v>
      </c>
      <c r="L433" s="54">
        <f t="shared" si="52"/>
        <v>23.433749693852558</v>
      </c>
      <c r="M433" s="54">
        <f t="shared" si="53"/>
        <v>5.1554249326475627</v>
      </c>
      <c r="N433" s="54">
        <f t="shared" si="54"/>
        <v>11.716874846926279</v>
      </c>
      <c r="O433" s="54">
        <v>2.5671421404682273</v>
      </c>
      <c r="P433" s="89">
        <f t="shared" si="50"/>
        <v>5.1635784191129262E-2</v>
      </c>
    </row>
    <row r="434" spans="1:16" x14ac:dyDescent="0.2">
      <c r="A434" s="59">
        <f t="shared" si="51"/>
        <v>46</v>
      </c>
      <c r="B434" s="57" t="s">
        <v>2229</v>
      </c>
      <c r="C434" s="57">
        <v>1204.45</v>
      </c>
      <c r="D434" s="57">
        <v>254.7</v>
      </c>
      <c r="E434" s="57"/>
      <c r="F434" s="57">
        <f t="shared" si="49"/>
        <v>1459.15</v>
      </c>
      <c r="G434" s="57">
        <v>21</v>
      </c>
      <c r="H434" s="57">
        <v>2</v>
      </c>
      <c r="I434" s="57"/>
      <c r="J434" s="57">
        <v>23</v>
      </c>
      <c r="K434" s="56">
        <f t="shared" si="55"/>
        <v>1.1266225814352193E-2</v>
      </c>
      <c r="L434" s="54">
        <f t="shared" si="52"/>
        <v>41.459710996816071</v>
      </c>
      <c r="M434" s="54">
        <f t="shared" si="53"/>
        <v>9.1211364192995354</v>
      </c>
      <c r="N434" s="54">
        <f t="shared" si="54"/>
        <v>20.729855498408035</v>
      </c>
      <c r="O434" s="54">
        <v>4.5418668639053248</v>
      </c>
      <c r="P434" s="89">
        <f t="shared" si="50"/>
        <v>5.1984079620620877E-2</v>
      </c>
    </row>
    <row r="435" spans="1:16" x14ac:dyDescent="0.2">
      <c r="A435" s="59">
        <f t="shared" si="51"/>
        <v>47</v>
      </c>
      <c r="B435" s="57" t="s">
        <v>2230</v>
      </c>
      <c r="C435" s="57">
        <v>490.1</v>
      </c>
      <c r="D435" s="57"/>
      <c r="E435" s="57">
        <v>67.099999999999994</v>
      </c>
      <c r="F435" s="57">
        <f t="shared" si="49"/>
        <v>557.20000000000005</v>
      </c>
      <c r="G435" s="57">
        <v>15</v>
      </c>
      <c r="H435" s="57"/>
      <c r="I435" s="57">
        <v>1</v>
      </c>
      <c r="J435" s="57">
        <v>16</v>
      </c>
      <c r="K435" s="56">
        <f t="shared" si="55"/>
        <v>7.837374479549351E-3</v>
      </c>
      <c r="L435" s="54">
        <f t="shared" si="52"/>
        <v>28.841538084741611</v>
      </c>
      <c r="M435" s="54">
        <f t="shared" si="53"/>
        <v>6.3451383786431546</v>
      </c>
      <c r="N435" s="54">
        <f t="shared" si="54"/>
        <v>14.420769042370805</v>
      </c>
      <c r="O435" s="54">
        <v>3.1595595574993567</v>
      </c>
      <c r="P435" s="89">
        <f t="shared" si="50"/>
        <v>9.4700296236997356E-2</v>
      </c>
    </row>
    <row r="436" spans="1:16" x14ac:dyDescent="0.2">
      <c r="A436" s="59">
        <f t="shared" si="51"/>
        <v>48</v>
      </c>
      <c r="B436" s="57" t="s">
        <v>2231</v>
      </c>
      <c r="C436" s="57">
        <v>269</v>
      </c>
      <c r="D436" s="57"/>
      <c r="E436" s="57">
        <v>31.1</v>
      </c>
      <c r="F436" s="57">
        <f t="shared" si="49"/>
        <v>300.10000000000002</v>
      </c>
      <c r="G436" s="57">
        <v>5</v>
      </c>
      <c r="H436" s="57"/>
      <c r="I436" s="57">
        <v>2</v>
      </c>
      <c r="J436" s="57">
        <v>7</v>
      </c>
      <c r="K436" s="56">
        <f t="shared" si="55"/>
        <v>3.428851334802841E-3</v>
      </c>
      <c r="L436" s="54">
        <f t="shared" si="52"/>
        <v>12.618172912074455</v>
      </c>
      <c r="M436" s="54">
        <f t="shared" si="53"/>
        <v>2.77599804065638</v>
      </c>
      <c r="N436" s="54">
        <f t="shared" si="54"/>
        <v>6.3090864560372273</v>
      </c>
      <c r="O436" s="54">
        <v>1.3823073064059685</v>
      </c>
      <c r="P436" s="89">
        <f t="shared" si="50"/>
        <v>7.6926240303812163E-2</v>
      </c>
    </row>
    <row r="437" spans="1:16" x14ac:dyDescent="0.2">
      <c r="A437" s="59">
        <f t="shared" si="51"/>
        <v>49</v>
      </c>
      <c r="B437" s="57" t="s">
        <v>2232</v>
      </c>
      <c r="C437" s="57">
        <v>331.5</v>
      </c>
      <c r="D437" s="57"/>
      <c r="E437" s="57">
        <v>54</v>
      </c>
      <c r="F437" s="57">
        <f t="shared" si="49"/>
        <v>385.5</v>
      </c>
      <c r="G437" s="57">
        <v>10</v>
      </c>
      <c r="H437" s="57"/>
      <c r="I437" s="57">
        <v>1</v>
      </c>
      <c r="J437" s="57">
        <v>11</v>
      </c>
      <c r="K437" s="56">
        <f t="shared" si="55"/>
        <v>5.3881949546901791E-3</v>
      </c>
      <c r="L437" s="54">
        <f t="shared" si="52"/>
        <v>19.82855743325986</v>
      </c>
      <c r="M437" s="54">
        <f t="shared" si="53"/>
        <v>4.3622826353171691</v>
      </c>
      <c r="N437" s="54">
        <f t="shared" si="54"/>
        <v>9.91427871662993</v>
      </c>
      <c r="O437" s="54">
        <v>2.1721971957808077</v>
      </c>
      <c r="P437" s="89">
        <f t="shared" si="50"/>
        <v>9.4104581014235453E-2</v>
      </c>
    </row>
    <row r="438" spans="1:16" x14ac:dyDescent="0.2">
      <c r="A438" s="59">
        <f t="shared" si="51"/>
        <v>50</v>
      </c>
      <c r="B438" s="57" t="s">
        <v>2233</v>
      </c>
      <c r="C438" s="57">
        <v>504</v>
      </c>
      <c r="D438" s="57"/>
      <c r="E438" s="57">
        <v>46.5</v>
      </c>
      <c r="F438" s="57">
        <f t="shared" si="49"/>
        <v>550.5</v>
      </c>
      <c r="G438" s="57">
        <v>13</v>
      </c>
      <c r="H438" s="57"/>
      <c r="I438" s="57">
        <v>1</v>
      </c>
      <c r="J438" s="57">
        <v>14</v>
      </c>
      <c r="K438" s="56">
        <f t="shared" si="55"/>
        <v>6.8577026696056819E-3</v>
      </c>
      <c r="L438" s="54">
        <f t="shared" si="52"/>
        <v>25.236345824148909</v>
      </c>
      <c r="M438" s="54">
        <f t="shared" si="53"/>
        <v>5.55199608131276</v>
      </c>
      <c r="N438" s="54">
        <f t="shared" si="54"/>
        <v>12.618172912074455</v>
      </c>
      <c r="O438" s="54">
        <v>2.7646146128119371</v>
      </c>
      <c r="P438" s="89">
        <f t="shared" si="50"/>
        <v>8.3871261453856621E-2</v>
      </c>
    </row>
    <row r="439" spans="1:16" x14ac:dyDescent="0.2">
      <c r="A439" s="59">
        <f t="shared" si="51"/>
        <v>51</v>
      </c>
      <c r="B439" s="57" t="s">
        <v>2234</v>
      </c>
      <c r="C439" s="57">
        <v>529.5</v>
      </c>
      <c r="D439" s="57"/>
      <c r="E439" s="57">
        <v>43</v>
      </c>
      <c r="F439" s="57">
        <f t="shared" si="49"/>
        <v>572.5</v>
      </c>
      <c r="G439" s="57">
        <v>16</v>
      </c>
      <c r="H439" s="57"/>
      <c r="I439" s="57">
        <v>1</v>
      </c>
      <c r="J439" s="57">
        <v>17</v>
      </c>
      <c r="K439" s="56">
        <f t="shared" si="55"/>
        <v>8.3272103845211855E-3</v>
      </c>
      <c r="L439" s="54">
        <f t="shared" si="52"/>
        <v>30.644134215037962</v>
      </c>
      <c r="M439" s="54">
        <f t="shared" si="53"/>
        <v>6.7417095273083518</v>
      </c>
      <c r="N439" s="54">
        <f t="shared" si="54"/>
        <v>15.322067107518981</v>
      </c>
      <c r="O439" s="54">
        <v>3.3570320298430665</v>
      </c>
      <c r="P439" s="89">
        <f t="shared" si="50"/>
        <v>9.7930031230931636E-2</v>
      </c>
    </row>
    <row r="440" spans="1:16" x14ac:dyDescent="0.2">
      <c r="A440" s="59">
        <f t="shared" si="51"/>
        <v>52</v>
      </c>
      <c r="B440" s="57" t="s">
        <v>2235</v>
      </c>
      <c r="C440" s="57">
        <v>964.1</v>
      </c>
      <c r="D440" s="57"/>
      <c r="E440" s="57">
        <v>72.3</v>
      </c>
      <c r="F440" s="57">
        <f t="shared" si="49"/>
        <v>1036.4000000000001</v>
      </c>
      <c r="G440" s="57">
        <v>23</v>
      </c>
      <c r="H440" s="57"/>
      <c r="I440" s="57">
        <v>3</v>
      </c>
      <c r="J440" s="57">
        <v>26</v>
      </c>
      <c r="K440" s="56">
        <f t="shared" si="55"/>
        <v>1.2735733529267695E-2</v>
      </c>
      <c r="L440" s="54">
        <f t="shared" si="52"/>
        <v>46.867499387705116</v>
      </c>
      <c r="M440" s="54">
        <f t="shared" si="53"/>
        <v>10.310849865295125</v>
      </c>
      <c r="N440" s="54">
        <f t="shared" si="54"/>
        <v>23.433749693852558</v>
      </c>
      <c r="O440" s="54">
        <v>5.1342842809364546</v>
      </c>
      <c r="P440" s="89">
        <f t="shared" si="50"/>
        <v>8.2734835225578202E-2</v>
      </c>
    </row>
    <row r="441" spans="1:16" x14ac:dyDescent="0.2">
      <c r="A441" s="59">
        <f t="shared" si="51"/>
        <v>53</v>
      </c>
      <c r="B441" s="57" t="s">
        <v>2236</v>
      </c>
      <c r="C441" s="57">
        <v>472.5</v>
      </c>
      <c r="D441" s="57"/>
      <c r="E441" s="57">
        <v>96.5</v>
      </c>
      <c r="F441" s="57">
        <f t="shared" si="49"/>
        <v>569</v>
      </c>
      <c r="G441" s="90">
        <v>8</v>
      </c>
      <c r="H441" s="90"/>
      <c r="I441" s="90">
        <v>2</v>
      </c>
      <c r="J441" s="57">
        <v>10</v>
      </c>
      <c r="K441" s="56">
        <f t="shared" si="55"/>
        <v>4.8983590497183446E-3</v>
      </c>
      <c r="L441" s="54">
        <f t="shared" si="52"/>
        <v>18.025961302963509</v>
      </c>
      <c r="M441" s="54">
        <f t="shared" si="53"/>
        <v>3.9657114866519718</v>
      </c>
      <c r="N441" s="54">
        <f t="shared" si="54"/>
        <v>9.0129806514817545</v>
      </c>
      <c r="O441" s="54">
        <v>1.9747247234370979</v>
      </c>
      <c r="P441" s="89">
        <f t="shared" si="50"/>
        <v>5.7960242819919738E-2</v>
      </c>
    </row>
    <row r="442" spans="1:16" x14ac:dyDescent="0.2">
      <c r="A442" s="59">
        <f t="shared" si="51"/>
        <v>54</v>
      </c>
      <c r="B442" s="57" t="s">
        <v>2237</v>
      </c>
      <c r="C442" s="57">
        <v>219</v>
      </c>
      <c r="D442" s="57"/>
      <c r="E442" s="57"/>
      <c r="F442" s="57">
        <f t="shared" si="49"/>
        <v>219</v>
      </c>
      <c r="G442" s="90">
        <v>4</v>
      </c>
      <c r="H442" s="90"/>
      <c r="I442" s="90"/>
      <c r="J442" s="57">
        <v>4</v>
      </c>
      <c r="K442" s="56">
        <f t="shared" si="55"/>
        <v>1.9593436198873378E-3</v>
      </c>
      <c r="L442" s="54">
        <f t="shared" si="52"/>
        <v>7.2103845211854027</v>
      </c>
      <c r="M442" s="54">
        <f t="shared" si="53"/>
        <v>1.5862845946607886</v>
      </c>
      <c r="N442" s="54">
        <f t="shared" si="54"/>
        <v>3.6051922605927014</v>
      </c>
      <c r="O442" s="54">
        <v>0.78988988937483917</v>
      </c>
      <c r="P442" s="89">
        <f t="shared" si="50"/>
        <v>6.0236307149834391E-2</v>
      </c>
    </row>
    <row r="443" spans="1:16" x14ac:dyDescent="0.2">
      <c r="A443" s="59">
        <f t="shared" si="51"/>
        <v>55</v>
      </c>
      <c r="B443" s="57" t="s">
        <v>2238</v>
      </c>
      <c r="C443" s="57">
        <v>361.4</v>
      </c>
      <c r="D443" s="57"/>
      <c r="E443" s="57"/>
      <c r="F443" s="57">
        <f t="shared" si="49"/>
        <v>361.4</v>
      </c>
      <c r="G443" s="90">
        <v>10</v>
      </c>
      <c r="H443" s="90"/>
      <c r="I443" s="90"/>
      <c r="J443" s="57">
        <v>10</v>
      </c>
      <c r="K443" s="56">
        <f t="shared" si="55"/>
        <v>4.8983590497183446E-3</v>
      </c>
      <c r="L443" s="54">
        <f t="shared" si="52"/>
        <v>18.025961302963509</v>
      </c>
      <c r="M443" s="54">
        <f t="shared" si="53"/>
        <v>3.9657114866519718</v>
      </c>
      <c r="N443" s="54">
        <f t="shared" si="54"/>
        <v>9.0129806514817545</v>
      </c>
      <c r="O443" s="54">
        <v>1.9747247234370979</v>
      </c>
      <c r="P443" s="89">
        <f t="shared" si="50"/>
        <v>9.1254505159198487E-2</v>
      </c>
    </row>
    <row r="444" spans="1:16" x14ac:dyDescent="0.2">
      <c r="A444" s="59">
        <f t="shared" si="51"/>
        <v>56</v>
      </c>
      <c r="B444" s="57" t="s">
        <v>2239</v>
      </c>
      <c r="C444" s="57">
        <v>325.7</v>
      </c>
      <c r="D444" s="57"/>
      <c r="E444" s="57">
        <v>17.7</v>
      </c>
      <c r="F444" s="57">
        <f t="shared" si="49"/>
        <v>343.4</v>
      </c>
      <c r="G444" s="90">
        <v>8</v>
      </c>
      <c r="H444" s="90"/>
      <c r="I444" s="90">
        <v>1</v>
      </c>
      <c r="J444" s="57">
        <v>9</v>
      </c>
      <c r="K444" s="56">
        <f t="shared" si="55"/>
        <v>4.40852314474651E-3</v>
      </c>
      <c r="L444" s="54">
        <f t="shared" si="52"/>
        <v>16.223365172667158</v>
      </c>
      <c r="M444" s="54">
        <f t="shared" si="53"/>
        <v>3.569140337986775</v>
      </c>
      <c r="N444" s="54">
        <f t="shared" si="54"/>
        <v>8.1116825863335791</v>
      </c>
      <c r="O444" s="54">
        <v>1.7772522510933881</v>
      </c>
      <c r="P444" s="89">
        <f t="shared" si="50"/>
        <v>8.643401382667705E-2</v>
      </c>
    </row>
    <row r="445" spans="1:16" x14ac:dyDescent="0.2">
      <c r="A445" s="59">
        <f t="shared" si="51"/>
        <v>57</v>
      </c>
      <c r="B445" s="57" t="s">
        <v>2240</v>
      </c>
      <c r="C445" s="57">
        <v>398.4</v>
      </c>
      <c r="D445" s="57"/>
      <c r="E445" s="57">
        <v>80.599999999999994</v>
      </c>
      <c r="F445" s="57">
        <f t="shared" si="49"/>
        <v>479</v>
      </c>
      <c r="G445" s="90">
        <v>11</v>
      </c>
      <c r="H445" s="90"/>
      <c r="I445" s="90">
        <v>2</v>
      </c>
      <c r="J445" s="57">
        <v>13</v>
      </c>
      <c r="K445" s="56">
        <f t="shared" si="55"/>
        <v>6.3678667646338474E-3</v>
      </c>
      <c r="L445" s="54">
        <f t="shared" si="52"/>
        <v>23.433749693852558</v>
      </c>
      <c r="M445" s="54">
        <f t="shared" si="53"/>
        <v>5.1554249326475627</v>
      </c>
      <c r="N445" s="54">
        <f t="shared" si="54"/>
        <v>11.716874846926279</v>
      </c>
      <c r="O445" s="54">
        <v>2.5671421404682273</v>
      </c>
      <c r="P445" s="89">
        <f t="shared" si="50"/>
        <v>8.9505619235688158E-2</v>
      </c>
    </row>
    <row r="446" spans="1:16" x14ac:dyDescent="0.2">
      <c r="A446" s="59">
        <f t="shared" si="51"/>
        <v>58</v>
      </c>
      <c r="B446" s="57" t="s">
        <v>2241</v>
      </c>
      <c r="C446" s="57">
        <v>675.5</v>
      </c>
      <c r="D446" s="57"/>
      <c r="E446" s="57"/>
      <c r="F446" s="57">
        <f t="shared" si="49"/>
        <v>675.5</v>
      </c>
      <c r="G446" s="90">
        <v>13</v>
      </c>
      <c r="H446" s="90"/>
      <c r="I446" s="90"/>
      <c r="J446" s="57">
        <v>13</v>
      </c>
      <c r="K446" s="56">
        <f t="shared" si="55"/>
        <v>6.3678667646338474E-3</v>
      </c>
      <c r="L446" s="54">
        <f t="shared" si="52"/>
        <v>23.433749693852558</v>
      </c>
      <c r="M446" s="54">
        <f t="shared" si="53"/>
        <v>5.1554249326475627</v>
      </c>
      <c r="N446" s="54">
        <f t="shared" si="54"/>
        <v>11.716874846926279</v>
      </c>
      <c r="O446" s="54">
        <v>2.5671421404682273</v>
      </c>
      <c r="P446" s="89">
        <f t="shared" si="50"/>
        <v>6.3468825483189675E-2</v>
      </c>
    </row>
    <row r="447" spans="1:16" x14ac:dyDescent="0.2">
      <c r="A447" s="59">
        <f t="shared" si="51"/>
        <v>59</v>
      </c>
      <c r="B447" s="57" t="s">
        <v>2242</v>
      </c>
      <c r="C447" s="57">
        <v>1644.9</v>
      </c>
      <c r="D447" s="57">
        <v>102.4</v>
      </c>
      <c r="E447" s="57">
        <v>88.7</v>
      </c>
      <c r="F447" s="57">
        <f t="shared" si="49"/>
        <v>1836.0000000000002</v>
      </c>
      <c r="G447" s="90">
        <v>37</v>
      </c>
      <c r="H447" s="90">
        <v>1</v>
      </c>
      <c r="I447" s="90">
        <v>1</v>
      </c>
      <c r="J447" s="57">
        <v>39</v>
      </c>
      <c r="K447" s="56">
        <f t="shared" si="55"/>
        <v>1.9103600293901544E-2</v>
      </c>
      <c r="L447" s="54">
        <f t="shared" si="52"/>
        <v>70.301249081557685</v>
      </c>
      <c r="M447" s="54">
        <f t="shared" si="53"/>
        <v>15.46627479794269</v>
      </c>
      <c r="N447" s="54">
        <f t="shared" si="54"/>
        <v>35.150624540778843</v>
      </c>
      <c r="O447" s="54">
        <v>7.7014264214046815</v>
      </c>
      <c r="P447" s="89">
        <f t="shared" si="50"/>
        <v>7.0054234663226508E-2</v>
      </c>
    </row>
    <row r="448" spans="1:16" x14ac:dyDescent="0.2">
      <c r="A448" s="59">
        <f t="shared" si="51"/>
        <v>60</v>
      </c>
      <c r="B448" s="57" t="s">
        <v>704</v>
      </c>
      <c r="C448" s="57">
        <v>640.29999999999995</v>
      </c>
      <c r="D448" s="57">
        <v>45.5</v>
      </c>
      <c r="E448" s="57"/>
      <c r="F448" s="57">
        <f t="shared" ref="F448:F511" si="56">C448+D448+E448</f>
        <v>685.8</v>
      </c>
      <c r="G448" s="90">
        <v>14</v>
      </c>
      <c r="H448" s="90">
        <v>1</v>
      </c>
      <c r="I448" s="90"/>
      <c r="J448" s="57">
        <v>15</v>
      </c>
      <c r="K448" s="56">
        <f t="shared" si="55"/>
        <v>7.3475385745775165E-3</v>
      </c>
      <c r="L448" s="54">
        <f t="shared" si="52"/>
        <v>27.03894195444526</v>
      </c>
      <c r="M448" s="54">
        <f t="shared" si="53"/>
        <v>5.9485672299779573</v>
      </c>
      <c r="N448" s="54">
        <f t="shared" si="54"/>
        <v>13.51947097722263</v>
      </c>
      <c r="O448" s="54">
        <v>2.9620870851556469</v>
      </c>
      <c r="P448" s="89">
        <f t="shared" si="50"/>
        <v>7.2133373063285933E-2</v>
      </c>
    </row>
    <row r="449" spans="1:16" x14ac:dyDescent="0.2">
      <c r="A449" s="59">
        <f t="shared" si="51"/>
        <v>61</v>
      </c>
      <c r="B449" s="57" t="s">
        <v>705</v>
      </c>
      <c r="C449" s="57">
        <v>484.9</v>
      </c>
      <c r="D449" s="57">
        <v>39.799999999999997</v>
      </c>
      <c r="E449" s="57"/>
      <c r="F449" s="57">
        <f t="shared" si="56"/>
        <v>524.69999999999993</v>
      </c>
      <c r="G449" s="90">
        <v>10</v>
      </c>
      <c r="H449" s="90">
        <v>1</v>
      </c>
      <c r="I449" s="90"/>
      <c r="J449" s="57">
        <v>11</v>
      </c>
      <c r="K449" s="56">
        <f t="shared" si="55"/>
        <v>5.3881949546901791E-3</v>
      </c>
      <c r="L449" s="54">
        <f t="shared" si="52"/>
        <v>19.82855743325986</v>
      </c>
      <c r="M449" s="54">
        <f t="shared" ref="M449:M512" si="57">L449*0.22</f>
        <v>4.3622826353171691</v>
      </c>
      <c r="N449" s="54">
        <f t="shared" si="54"/>
        <v>9.91427871662993</v>
      </c>
      <c r="O449" s="54">
        <v>2.1721971957808077</v>
      </c>
      <c r="P449" s="89">
        <f t="shared" si="50"/>
        <v>6.9139157577640123E-2</v>
      </c>
    </row>
    <row r="450" spans="1:16" x14ac:dyDescent="0.2">
      <c r="A450" s="59">
        <f t="shared" si="51"/>
        <v>62</v>
      </c>
      <c r="B450" s="57" t="s">
        <v>706</v>
      </c>
      <c r="C450" s="57">
        <v>642.79999999999995</v>
      </c>
      <c r="D450" s="57"/>
      <c r="E450" s="57"/>
      <c r="F450" s="57">
        <f t="shared" si="56"/>
        <v>642.79999999999995</v>
      </c>
      <c r="G450" s="90">
        <v>8</v>
      </c>
      <c r="H450" s="90"/>
      <c r="I450" s="90"/>
      <c r="J450" s="57">
        <v>8</v>
      </c>
      <c r="K450" s="56">
        <f t="shared" si="55"/>
        <v>3.9186872397746755E-3</v>
      </c>
      <c r="L450" s="54">
        <f t="shared" si="52"/>
        <v>14.420769042370805</v>
      </c>
      <c r="M450" s="54">
        <f t="shared" si="57"/>
        <v>3.1725691893215773</v>
      </c>
      <c r="N450" s="54">
        <f t="shared" si="54"/>
        <v>7.2103845211854027</v>
      </c>
      <c r="O450" s="54">
        <v>1.5797797787496783</v>
      </c>
      <c r="P450" s="89">
        <f t="shared" si="50"/>
        <v>4.1044652351629539E-2</v>
      </c>
    </row>
    <row r="451" spans="1:16" x14ac:dyDescent="0.2">
      <c r="A451" s="59">
        <f t="shared" si="51"/>
        <v>63</v>
      </c>
      <c r="B451" s="57" t="s">
        <v>707</v>
      </c>
      <c r="C451" s="57">
        <v>637.20000000000005</v>
      </c>
      <c r="D451" s="57"/>
      <c r="E451" s="57"/>
      <c r="F451" s="57">
        <f t="shared" si="56"/>
        <v>637.20000000000005</v>
      </c>
      <c r="G451" s="90">
        <v>15</v>
      </c>
      <c r="H451" s="90"/>
      <c r="I451" s="90"/>
      <c r="J451" s="57">
        <v>15</v>
      </c>
      <c r="K451" s="56">
        <f t="shared" si="55"/>
        <v>7.3475385745775165E-3</v>
      </c>
      <c r="L451" s="54">
        <f t="shared" si="52"/>
        <v>27.03894195444526</v>
      </c>
      <c r="M451" s="54">
        <f t="shared" si="57"/>
        <v>5.9485672299779573</v>
      </c>
      <c r="N451" s="54">
        <f t="shared" si="54"/>
        <v>13.51947097722263</v>
      </c>
      <c r="O451" s="54">
        <v>2.9620870851556469</v>
      </c>
      <c r="P451" s="89">
        <f t="shared" si="50"/>
        <v>7.7635071008790787E-2</v>
      </c>
    </row>
    <row r="452" spans="1:16" x14ac:dyDescent="0.2">
      <c r="A452" s="59">
        <f t="shared" si="51"/>
        <v>64</v>
      </c>
      <c r="B452" s="57" t="s">
        <v>708</v>
      </c>
      <c r="C452" s="57">
        <v>453.2</v>
      </c>
      <c r="D452" s="57"/>
      <c r="E452" s="57"/>
      <c r="F452" s="57">
        <f t="shared" si="56"/>
        <v>453.2</v>
      </c>
      <c r="G452" s="90">
        <v>9</v>
      </c>
      <c r="H452" s="90"/>
      <c r="I452" s="90"/>
      <c r="J452" s="57">
        <v>9</v>
      </c>
      <c r="K452" s="56">
        <f t="shared" si="55"/>
        <v>4.40852314474651E-3</v>
      </c>
      <c r="L452" s="54">
        <f t="shared" si="52"/>
        <v>16.223365172667158</v>
      </c>
      <c r="M452" s="54">
        <f t="shared" si="57"/>
        <v>3.569140337986775</v>
      </c>
      <c r="N452" s="54">
        <f t="shared" si="54"/>
        <v>8.1116825863335791</v>
      </c>
      <c r="O452" s="54">
        <v>1.7772522510933881</v>
      </c>
      <c r="P452" s="89">
        <f t="shared" si="50"/>
        <v>6.549302812903994E-2</v>
      </c>
    </row>
    <row r="453" spans="1:16" x14ac:dyDescent="0.2">
      <c r="A453" s="59">
        <f t="shared" si="51"/>
        <v>65</v>
      </c>
      <c r="B453" s="57" t="s">
        <v>709</v>
      </c>
      <c r="C453" s="57">
        <v>771.5</v>
      </c>
      <c r="D453" s="57">
        <v>16.600000000000001</v>
      </c>
      <c r="E453" s="57"/>
      <c r="F453" s="57">
        <f t="shared" si="56"/>
        <v>788.1</v>
      </c>
      <c r="G453" s="90">
        <v>13</v>
      </c>
      <c r="H453" s="90">
        <v>1</v>
      </c>
      <c r="I453" s="90"/>
      <c r="J453" s="57">
        <v>14</v>
      </c>
      <c r="K453" s="56">
        <f t="shared" si="55"/>
        <v>6.8577026696056819E-3</v>
      </c>
      <c r="L453" s="54">
        <f t="shared" si="52"/>
        <v>25.236345824148909</v>
      </c>
      <c r="M453" s="54">
        <f t="shared" si="57"/>
        <v>5.55199608131276</v>
      </c>
      <c r="N453" s="54">
        <f t="shared" si="54"/>
        <v>12.618172912074455</v>
      </c>
      <c r="O453" s="54">
        <v>2.7646146128119371</v>
      </c>
      <c r="P453" s="89">
        <f t="shared" ref="P453:P516" si="58">(L453+M453+N453+O453)/F453</f>
        <v>5.8585369154102354E-2</v>
      </c>
    </row>
    <row r="454" spans="1:16" x14ac:dyDescent="0.2">
      <c r="A454" s="59">
        <f t="shared" ref="A454:A517" si="59">1+A453</f>
        <v>66</v>
      </c>
      <c r="B454" s="57" t="s">
        <v>710</v>
      </c>
      <c r="C454" s="57">
        <v>1131.7</v>
      </c>
      <c r="D454" s="57"/>
      <c r="E454" s="57">
        <v>24.6</v>
      </c>
      <c r="F454" s="57">
        <f t="shared" si="56"/>
        <v>1156.3</v>
      </c>
      <c r="G454" s="90">
        <v>15</v>
      </c>
      <c r="H454" s="90"/>
      <c r="I454" s="90">
        <v>1</v>
      </c>
      <c r="J454" s="57">
        <v>16</v>
      </c>
      <c r="K454" s="56">
        <f t="shared" si="55"/>
        <v>7.837374479549351E-3</v>
      </c>
      <c r="L454" s="54">
        <f t="shared" ref="L454:L517" si="60">K454*3680</f>
        <v>28.841538084741611</v>
      </c>
      <c r="M454" s="54">
        <f t="shared" si="57"/>
        <v>6.3451383786431546</v>
      </c>
      <c r="N454" s="54">
        <f t="shared" ref="N454:N517" si="61">L454*0.5</f>
        <v>14.420769042370805</v>
      </c>
      <c r="O454" s="54">
        <v>3.1595595574993567</v>
      </c>
      <c r="P454" s="89">
        <f t="shared" si="58"/>
        <v>4.5634355325828012E-2</v>
      </c>
    </row>
    <row r="455" spans="1:16" x14ac:dyDescent="0.2">
      <c r="A455" s="59">
        <f t="shared" si="59"/>
        <v>67</v>
      </c>
      <c r="B455" s="57" t="s">
        <v>711</v>
      </c>
      <c r="C455" s="57">
        <v>534.6</v>
      </c>
      <c r="D455" s="57"/>
      <c r="E455" s="57"/>
      <c r="F455" s="57">
        <f t="shared" si="56"/>
        <v>534.6</v>
      </c>
      <c r="G455" s="90">
        <v>10</v>
      </c>
      <c r="H455" s="90"/>
      <c r="I455" s="90"/>
      <c r="J455" s="57">
        <v>10</v>
      </c>
      <c r="K455" s="56">
        <f t="shared" ref="K455:K518" si="62">2/4083*J455</f>
        <v>4.8983590497183446E-3</v>
      </c>
      <c r="L455" s="54">
        <f t="shared" si="60"/>
        <v>18.025961302963509</v>
      </c>
      <c r="M455" s="54">
        <f t="shared" si="57"/>
        <v>3.9657114866519718</v>
      </c>
      <c r="N455" s="54">
        <f t="shared" si="61"/>
        <v>9.0129806514817545</v>
      </c>
      <c r="O455" s="54">
        <v>1.9747247234370979</v>
      </c>
      <c r="P455" s="89">
        <f t="shared" si="58"/>
        <v>6.1689820734258008E-2</v>
      </c>
    </row>
    <row r="456" spans="1:16" x14ac:dyDescent="0.2">
      <c r="A456" s="59">
        <f t="shared" si="59"/>
        <v>68</v>
      </c>
      <c r="B456" s="57" t="s">
        <v>712</v>
      </c>
      <c r="C456" s="57">
        <v>640.5</v>
      </c>
      <c r="D456" s="57"/>
      <c r="E456" s="57"/>
      <c r="F456" s="57">
        <f t="shared" si="56"/>
        <v>640.5</v>
      </c>
      <c r="G456" s="90">
        <v>12</v>
      </c>
      <c r="H456" s="90"/>
      <c r="I456" s="90"/>
      <c r="J456" s="57">
        <v>12</v>
      </c>
      <c r="K456" s="56">
        <f t="shared" si="62"/>
        <v>5.8780308596620128E-3</v>
      </c>
      <c r="L456" s="54">
        <f t="shared" si="60"/>
        <v>21.631153563556207</v>
      </c>
      <c r="M456" s="54">
        <f t="shared" si="57"/>
        <v>4.7588537839823655</v>
      </c>
      <c r="N456" s="54">
        <f t="shared" si="61"/>
        <v>10.815576781778104</v>
      </c>
      <c r="O456" s="54">
        <v>2.3696696681245175</v>
      </c>
      <c r="P456" s="89">
        <f t="shared" si="58"/>
        <v>6.1788062134958924E-2</v>
      </c>
    </row>
    <row r="457" spans="1:16" x14ac:dyDescent="0.2">
      <c r="A457" s="59">
        <f t="shared" si="59"/>
        <v>69</v>
      </c>
      <c r="B457" s="57" t="s">
        <v>713</v>
      </c>
      <c r="C457" s="57">
        <v>679.9</v>
      </c>
      <c r="D457" s="57">
        <v>100.6</v>
      </c>
      <c r="E457" s="57"/>
      <c r="F457" s="57">
        <f t="shared" si="56"/>
        <v>780.5</v>
      </c>
      <c r="G457" s="90">
        <v>11</v>
      </c>
      <c r="H457" s="90">
        <v>2</v>
      </c>
      <c r="I457" s="90"/>
      <c r="J457" s="57">
        <v>13</v>
      </c>
      <c r="K457" s="56">
        <f t="shared" si="62"/>
        <v>6.3678667646338474E-3</v>
      </c>
      <c r="L457" s="54">
        <f t="shared" si="60"/>
        <v>23.433749693852558</v>
      </c>
      <c r="M457" s="54">
        <f t="shared" si="57"/>
        <v>5.1554249326475627</v>
      </c>
      <c r="N457" s="54">
        <f t="shared" si="61"/>
        <v>11.716874846926279</v>
      </c>
      <c r="O457" s="54">
        <v>2.5671421404682273</v>
      </c>
      <c r="P457" s="89">
        <f t="shared" si="58"/>
        <v>5.4930418467513932E-2</v>
      </c>
    </row>
    <row r="458" spans="1:16" x14ac:dyDescent="0.2">
      <c r="A458" s="59">
        <f t="shared" si="59"/>
        <v>70</v>
      </c>
      <c r="B458" s="57" t="s">
        <v>714</v>
      </c>
      <c r="C458" s="57">
        <v>708.5</v>
      </c>
      <c r="D458" s="57"/>
      <c r="E458" s="57"/>
      <c r="F458" s="57">
        <f t="shared" si="56"/>
        <v>708.5</v>
      </c>
      <c r="G458" s="90">
        <v>10</v>
      </c>
      <c r="H458" s="90"/>
      <c r="I458" s="90"/>
      <c r="J458" s="57">
        <v>10</v>
      </c>
      <c r="K458" s="56">
        <f t="shared" si="62"/>
        <v>4.8983590497183446E-3</v>
      </c>
      <c r="L458" s="54">
        <f t="shared" si="60"/>
        <v>18.025961302963509</v>
      </c>
      <c r="M458" s="54">
        <f t="shared" si="57"/>
        <v>3.9657114866519718</v>
      </c>
      <c r="N458" s="54">
        <f t="shared" si="61"/>
        <v>9.0129806514817545</v>
      </c>
      <c r="O458" s="54">
        <v>1.9747247234370979</v>
      </c>
      <c r="P458" s="89">
        <f t="shared" si="58"/>
        <v>4.6548169604141612E-2</v>
      </c>
    </row>
    <row r="459" spans="1:16" x14ac:dyDescent="0.2">
      <c r="A459" s="59">
        <f t="shared" si="59"/>
        <v>71</v>
      </c>
      <c r="B459" s="57" t="s">
        <v>715</v>
      </c>
      <c r="C459" s="57">
        <v>959</v>
      </c>
      <c r="D459" s="57"/>
      <c r="E459" s="57"/>
      <c r="F459" s="57">
        <f t="shared" si="56"/>
        <v>959</v>
      </c>
      <c r="G459" s="90">
        <v>15</v>
      </c>
      <c r="H459" s="90"/>
      <c r="I459" s="90"/>
      <c r="J459" s="57">
        <v>15</v>
      </c>
      <c r="K459" s="56">
        <f t="shared" si="62"/>
        <v>7.3475385745775165E-3</v>
      </c>
      <c r="L459" s="54">
        <f t="shared" si="60"/>
        <v>27.03894195444526</v>
      </c>
      <c r="M459" s="54">
        <f t="shared" si="57"/>
        <v>5.9485672299779573</v>
      </c>
      <c r="N459" s="54">
        <f t="shared" si="61"/>
        <v>13.51947097722263</v>
      </c>
      <c r="O459" s="54">
        <v>2.9620870851556469</v>
      </c>
      <c r="P459" s="89">
        <f t="shared" si="58"/>
        <v>5.1584011727634507E-2</v>
      </c>
    </row>
    <row r="460" spans="1:16" x14ac:dyDescent="0.2">
      <c r="A460" s="59">
        <f t="shared" si="59"/>
        <v>72</v>
      </c>
      <c r="B460" s="57" t="s">
        <v>716</v>
      </c>
      <c r="C460" s="57">
        <v>492.4</v>
      </c>
      <c r="D460" s="57"/>
      <c r="E460" s="57"/>
      <c r="F460" s="57">
        <f t="shared" si="56"/>
        <v>492.4</v>
      </c>
      <c r="G460" s="90">
        <v>11</v>
      </c>
      <c r="H460" s="90"/>
      <c r="I460" s="90"/>
      <c r="J460" s="57">
        <v>11</v>
      </c>
      <c r="K460" s="56">
        <f t="shared" si="62"/>
        <v>5.3881949546901791E-3</v>
      </c>
      <c r="L460" s="54">
        <f t="shared" si="60"/>
        <v>19.82855743325986</v>
      </c>
      <c r="M460" s="54">
        <f t="shared" si="57"/>
        <v>4.3622826353171691</v>
      </c>
      <c r="N460" s="54">
        <f t="shared" si="61"/>
        <v>9.91427871662993</v>
      </c>
      <c r="O460" s="54">
        <v>2.1721971957808077</v>
      </c>
      <c r="P460" s="89">
        <f t="shared" si="58"/>
        <v>7.3674484120608785E-2</v>
      </c>
    </row>
    <row r="461" spans="1:16" x14ac:dyDescent="0.2">
      <c r="A461" s="59">
        <f t="shared" si="59"/>
        <v>73</v>
      </c>
      <c r="B461" s="57" t="s">
        <v>717</v>
      </c>
      <c r="C461" s="57">
        <v>287.5</v>
      </c>
      <c r="D461" s="57"/>
      <c r="E461" s="57">
        <v>44.8</v>
      </c>
      <c r="F461" s="57">
        <f t="shared" si="56"/>
        <v>332.3</v>
      </c>
      <c r="G461" s="90">
        <v>7</v>
      </c>
      <c r="H461" s="90"/>
      <c r="I461" s="90">
        <v>1</v>
      </c>
      <c r="J461" s="57">
        <v>8</v>
      </c>
      <c r="K461" s="56">
        <f t="shared" si="62"/>
        <v>3.9186872397746755E-3</v>
      </c>
      <c r="L461" s="54">
        <f t="shared" si="60"/>
        <v>14.420769042370805</v>
      </c>
      <c r="M461" s="54">
        <f t="shared" si="57"/>
        <v>3.1725691893215773</v>
      </c>
      <c r="N461" s="54">
        <f t="shared" si="61"/>
        <v>7.2103845211854027</v>
      </c>
      <c r="O461" s="54">
        <v>1.5797797787496783</v>
      </c>
      <c r="P461" s="89">
        <f t="shared" si="58"/>
        <v>7.9396637170109724E-2</v>
      </c>
    </row>
    <row r="462" spans="1:16" x14ac:dyDescent="0.2">
      <c r="A462" s="59">
        <f t="shared" si="59"/>
        <v>74</v>
      </c>
      <c r="B462" s="57" t="s">
        <v>718</v>
      </c>
      <c r="C462" s="57">
        <v>227.9</v>
      </c>
      <c r="D462" s="57"/>
      <c r="E462" s="57"/>
      <c r="F462" s="57">
        <f t="shared" si="56"/>
        <v>227.9</v>
      </c>
      <c r="G462" s="90">
        <v>6</v>
      </c>
      <c r="H462" s="90"/>
      <c r="I462" s="90"/>
      <c r="J462" s="57">
        <v>6</v>
      </c>
      <c r="K462" s="56">
        <f t="shared" si="62"/>
        <v>2.9390154298310064E-3</v>
      </c>
      <c r="L462" s="54">
        <f t="shared" si="60"/>
        <v>10.815576781778104</v>
      </c>
      <c r="M462" s="54">
        <f t="shared" si="57"/>
        <v>2.3794268919911827</v>
      </c>
      <c r="N462" s="54">
        <f t="shared" si="61"/>
        <v>5.4077883908890518</v>
      </c>
      <c r="O462" s="54">
        <v>1.1848348340622588</v>
      </c>
      <c r="P462" s="89">
        <f t="shared" si="58"/>
        <v>8.6825918818431755E-2</v>
      </c>
    </row>
    <row r="463" spans="1:16" x14ac:dyDescent="0.2">
      <c r="A463" s="59">
        <f t="shared" si="59"/>
        <v>75</v>
      </c>
      <c r="B463" s="57" t="s">
        <v>719</v>
      </c>
      <c r="C463" s="57">
        <v>638.54999999999995</v>
      </c>
      <c r="D463" s="57">
        <v>38.700000000000003</v>
      </c>
      <c r="E463" s="57"/>
      <c r="F463" s="57">
        <f t="shared" si="56"/>
        <v>677.25</v>
      </c>
      <c r="G463" s="90">
        <v>10</v>
      </c>
      <c r="H463" s="90">
        <v>1</v>
      </c>
      <c r="I463" s="90"/>
      <c r="J463" s="57">
        <v>11</v>
      </c>
      <c r="K463" s="56">
        <f t="shared" si="62"/>
        <v>5.3881949546901791E-3</v>
      </c>
      <c r="L463" s="54">
        <f t="shared" si="60"/>
        <v>19.82855743325986</v>
      </c>
      <c r="M463" s="54">
        <f t="shared" si="57"/>
        <v>4.3622826353171691</v>
      </c>
      <c r="N463" s="54">
        <f t="shared" si="61"/>
        <v>9.91427871662993</v>
      </c>
      <c r="O463" s="54">
        <v>2.1721971957808077</v>
      </c>
      <c r="P463" s="89">
        <f t="shared" si="58"/>
        <v>5.3565619757826158E-2</v>
      </c>
    </row>
    <row r="464" spans="1:16" x14ac:dyDescent="0.2">
      <c r="A464" s="59">
        <f t="shared" si="59"/>
        <v>76</v>
      </c>
      <c r="B464" s="57" t="s">
        <v>720</v>
      </c>
      <c r="C464" s="57">
        <v>844.8</v>
      </c>
      <c r="D464" s="57">
        <v>33</v>
      </c>
      <c r="E464" s="57"/>
      <c r="F464" s="57">
        <f t="shared" si="56"/>
        <v>877.8</v>
      </c>
      <c r="G464" s="90">
        <v>12</v>
      </c>
      <c r="H464" s="90">
        <v>1</v>
      </c>
      <c r="I464" s="90"/>
      <c r="J464" s="57">
        <v>13</v>
      </c>
      <c r="K464" s="56">
        <f t="shared" si="62"/>
        <v>6.3678667646338474E-3</v>
      </c>
      <c r="L464" s="54">
        <f t="shared" si="60"/>
        <v>23.433749693852558</v>
      </c>
      <c r="M464" s="54">
        <f t="shared" si="57"/>
        <v>5.1554249326475627</v>
      </c>
      <c r="N464" s="54">
        <f t="shared" si="61"/>
        <v>11.716874846926279</v>
      </c>
      <c r="O464" s="54">
        <v>2.5671421404682273</v>
      </c>
      <c r="P464" s="89">
        <f t="shared" si="58"/>
        <v>4.8841640024942616E-2</v>
      </c>
    </row>
    <row r="465" spans="1:16" x14ac:dyDescent="0.2">
      <c r="A465" s="59">
        <f t="shared" si="59"/>
        <v>77</v>
      </c>
      <c r="B465" s="57" t="s">
        <v>721</v>
      </c>
      <c r="C465" s="57">
        <v>623.70000000000005</v>
      </c>
      <c r="D465" s="57">
        <v>33.200000000000003</v>
      </c>
      <c r="E465" s="57"/>
      <c r="F465" s="57">
        <f t="shared" si="56"/>
        <v>656.90000000000009</v>
      </c>
      <c r="G465" s="90">
        <v>8</v>
      </c>
      <c r="H465" s="90">
        <v>1</v>
      </c>
      <c r="I465" s="90"/>
      <c r="J465" s="57">
        <v>9</v>
      </c>
      <c r="K465" s="56">
        <f t="shared" si="62"/>
        <v>4.40852314474651E-3</v>
      </c>
      <c r="L465" s="54">
        <f t="shared" si="60"/>
        <v>16.223365172667158</v>
      </c>
      <c r="M465" s="54">
        <f t="shared" si="57"/>
        <v>3.569140337986775</v>
      </c>
      <c r="N465" s="54">
        <f t="shared" si="61"/>
        <v>8.1116825863335791</v>
      </c>
      <c r="O465" s="54">
        <v>1.7772522510933881</v>
      </c>
      <c r="P465" s="89">
        <f t="shared" si="58"/>
        <v>4.5184107699925244E-2</v>
      </c>
    </row>
    <row r="466" spans="1:16" x14ac:dyDescent="0.2">
      <c r="A466" s="59">
        <f t="shared" si="59"/>
        <v>78</v>
      </c>
      <c r="B466" s="57" t="s">
        <v>722</v>
      </c>
      <c r="C466" s="57">
        <v>572.4</v>
      </c>
      <c r="D466" s="57"/>
      <c r="E466" s="57"/>
      <c r="F466" s="57">
        <f t="shared" si="56"/>
        <v>572.4</v>
      </c>
      <c r="G466" s="90">
        <v>10</v>
      </c>
      <c r="H466" s="90"/>
      <c r="I466" s="90"/>
      <c r="J466" s="57">
        <v>10</v>
      </c>
      <c r="K466" s="56">
        <f t="shared" si="62"/>
        <v>4.8983590497183446E-3</v>
      </c>
      <c r="L466" s="54">
        <f t="shared" si="60"/>
        <v>18.025961302963509</v>
      </c>
      <c r="M466" s="54">
        <f t="shared" si="57"/>
        <v>3.9657114866519718</v>
      </c>
      <c r="N466" s="54">
        <f t="shared" si="61"/>
        <v>9.0129806514817545</v>
      </c>
      <c r="O466" s="54">
        <v>1.9747247234370979</v>
      </c>
      <c r="P466" s="89">
        <f t="shared" si="58"/>
        <v>5.7615964648033424E-2</v>
      </c>
    </row>
    <row r="467" spans="1:16" x14ac:dyDescent="0.2">
      <c r="A467" s="59">
        <f t="shared" si="59"/>
        <v>79</v>
      </c>
      <c r="B467" s="57" t="s">
        <v>723</v>
      </c>
      <c r="C467" s="57">
        <v>678.9</v>
      </c>
      <c r="D467" s="57"/>
      <c r="E467" s="57"/>
      <c r="F467" s="57">
        <f t="shared" si="56"/>
        <v>678.9</v>
      </c>
      <c r="G467" s="90">
        <v>12</v>
      </c>
      <c r="H467" s="90"/>
      <c r="I467" s="90"/>
      <c r="J467" s="57">
        <v>12</v>
      </c>
      <c r="K467" s="56">
        <f t="shared" si="62"/>
        <v>5.8780308596620128E-3</v>
      </c>
      <c r="L467" s="54">
        <f t="shared" si="60"/>
        <v>21.631153563556207</v>
      </c>
      <c r="M467" s="54">
        <f t="shared" si="57"/>
        <v>4.7588537839823655</v>
      </c>
      <c r="N467" s="54">
        <f t="shared" si="61"/>
        <v>10.815576781778104</v>
      </c>
      <c r="O467" s="54">
        <v>2.3696696681245175</v>
      </c>
      <c r="P467" s="89">
        <f t="shared" si="58"/>
        <v>5.8293200467581664E-2</v>
      </c>
    </row>
    <row r="468" spans="1:16" x14ac:dyDescent="0.2">
      <c r="A468" s="59">
        <f t="shared" si="59"/>
        <v>80</v>
      </c>
      <c r="B468" s="57" t="s">
        <v>724</v>
      </c>
      <c r="C468" s="57">
        <v>785.9</v>
      </c>
      <c r="D468" s="57"/>
      <c r="E468" s="57"/>
      <c r="F468" s="57">
        <f t="shared" si="56"/>
        <v>785.9</v>
      </c>
      <c r="G468" s="90">
        <v>10</v>
      </c>
      <c r="H468" s="90"/>
      <c r="I468" s="90"/>
      <c r="J468" s="57">
        <v>10</v>
      </c>
      <c r="K468" s="56">
        <f t="shared" si="62"/>
        <v>4.8983590497183446E-3</v>
      </c>
      <c r="L468" s="54">
        <f t="shared" si="60"/>
        <v>18.025961302963509</v>
      </c>
      <c r="M468" s="54">
        <f t="shared" si="57"/>
        <v>3.9657114866519718</v>
      </c>
      <c r="N468" s="54">
        <f t="shared" si="61"/>
        <v>9.0129806514817545</v>
      </c>
      <c r="O468" s="54">
        <v>1.9747247234370979</v>
      </c>
      <c r="P468" s="89">
        <f t="shared" si="58"/>
        <v>4.1963835302881197E-2</v>
      </c>
    </row>
    <row r="469" spans="1:16" x14ac:dyDescent="0.2">
      <c r="A469" s="59">
        <f t="shared" si="59"/>
        <v>81</v>
      </c>
      <c r="B469" s="57" t="s">
        <v>725</v>
      </c>
      <c r="C469" s="57">
        <v>557.20000000000005</v>
      </c>
      <c r="D469" s="57"/>
      <c r="E469" s="57"/>
      <c r="F469" s="57">
        <f t="shared" si="56"/>
        <v>557.20000000000005</v>
      </c>
      <c r="G469" s="90">
        <v>10</v>
      </c>
      <c r="H469" s="90"/>
      <c r="I469" s="90"/>
      <c r="J469" s="57">
        <v>10</v>
      </c>
      <c r="K469" s="56">
        <f t="shared" si="62"/>
        <v>4.8983590497183446E-3</v>
      </c>
      <c r="L469" s="54">
        <f t="shared" si="60"/>
        <v>18.025961302963509</v>
      </c>
      <c r="M469" s="54">
        <f t="shared" si="57"/>
        <v>3.9657114866519718</v>
      </c>
      <c r="N469" s="54">
        <f t="shared" si="61"/>
        <v>9.0129806514817545</v>
      </c>
      <c r="O469" s="54">
        <v>1.9747247234370979</v>
      </c>
      <c r="P469" s="89">
        <f t="shared" si="58"/>
        <v>5.9187685148123344E-2</v>
      </c>
    </row>
    <row r="470" spans="1:16" x14ac:dyDescent="0.2">
      <c r="A470" s="59">
        <f t="shared" si="59"/>
        <v>82</v>
      </c>
      <c r="B470" s="57" t="s">
        <v>726</v>
      </c>
      <c r="C470" s="57">
        <v>780.8</v>
      </c>
      <c r="D470" s="57">
        <v>45.6</v>
      </c>
      <c r="E470" s="57"/>
      <c r="F470" s="57">
        <f t="shared" si="56"/>
        <v>826.4</v>
      </c>
      <c r="G470" s="90">
        <v>13</v>
      </c>
      <c r="H470" s="90">
        <v>1</v>
      </c>
      <c r="I470" s="90"/>
      <c r="J470" s="57">
        <v>14</v>
      </c>
      <c r="K470" s="56">
        <f t="shared" si="62"/>
        <v>6.8577026696056819E-3</v>
      </c>
      <c r="L470" s="54">
        <f t="shared" si="60"/>
        <v>25.236345824148909</v>
      </c>
      <c r="M470" s="54">
        <f t="shared" si="57"/>
        <v>5.55199608131276</v>
      </c>
      <c r="N470" s="54">
        <f t="shared" si="61"/>
        <v>12.618172912074455</v>
      </c>
      <c r="O470" s="54">
        <v>2.7646146128119371</v>
      </c>
      <c r="P470" s="89">
        <f t="shared" si="58"/>
        <v>5.5870195341660295E-2</v>
      </c>
    </row>
    <row r="471" spans="1:16" x14ac:dyDescent="0.2">
      <c r="A471" s="59">
        <f t="shared" si="59"/>
        <v>83</v>
      </c>
      <c r="B471" s="57" t="s">
        <v>727</v>
      </c>
      <c r="C471" s="57">
        <v>1009.3</v>
      </c>
      <c r="D471" s="57"/>
      <c r="E471" s="57"/>
      <c r="F471" s="57">
        <f t="shared" si="56"/>
        <v>1009.3</v>
      </c>
      <c r="G471" s="90">
        <v>17</v>
      </c>
      <c r="H471" s="90"/>
      <c r="I471" s="90"/>
      <c r="J471" s="57">
        <v>17</v>
      </c>
      <c r="K471" s="56">
        <f t="shared" si="62"/>
        <v>8.3272103845211855E-3</v>
      </c>
      <c r="L471" s="54">
        <f t="shared" si="60"/>
        <v>30.644134215037962</v>
      </c>
      <c r="M471" s="54">
        <f t="shared" si="57"/>
        <v>6.7417095273083518</v>
      </c>
      <c r="N471" s="54">
        <f t="shared" si="61"/>
        <v>15.322067107518981</v>
      </c>
      <c r="O471" s="54">
        <v>3.3570320298430665</v>
      </c>
      <c r="P471" s="89">
        <f t="shared" si="58"/>
        <v>5.554834328713798E-2</v>
      </c>
    </row>
    <row r="472" spans="1:16" x14ac:dyDescent="0.2">
      <c r="A472" s="59">
        <f t="shared" si="59"/>
        <v>84</v>
      </c>
      <c r="B472" s="57" t="s">
        <v>728</v>
      </c>
      <c r="C472" s="57">
        <v>602.29999999999995</v>
      </c>
      <c r="D472" s="57"/>
      <c r="E472" s="57"/>
      <c r="F472" s="57">
        <f t="shared" si="56"/>
        <v>602.29999999999995</v>
      </c>
      <c r="G472" s="90">
        <v>11</v>
      </c>
      <c r="H472" s="90"/>
      <c r="I472" s="90"/>
      <c r="J472" s="57">
        <v>11</v>
      </c>
      <c r="K472" s="56">
        <f t="shared" si="62"/>
        <v>5.3881949546901791E-3</v>
      </c>
      <c r="L472" s="54">
        <f t="shared" si="60"/>
        <v>19.82855743325986</v>
      </c>
      <c r="M472" s="54">
        <f t="shared" si="57"/>
        <v>4.3622826353171691</v>
      </c>
      <c r="N472" s="54">
        <f t="shared" si="61"/>
        <v>9.91427871662993</v>
      </c>
      <c r="O472" s="54">
        <v>2.1721971957808077</v>
      </c>
      <c r="P472" s="89">
        <f t="shared" si="58"/>
        <v>6.0231306626245672E-2</v>
      </c>
    </row>
    <row r="473" spans="1:16" x14ac:dyDescent="0.2">
      <c r="A473" s="59">
        <f t="shared" si="59"/>
        <v>85</v>
      </c>
      <c r="B473" s="57" t="s">
        <v>729</v>
      </c>
      <c r="C473" s="57">
        <v>655.4</v>
      </c>
      <c r="D473" s="57">
        <v>60.8</v>
      </c>
      <c r="E473" s="57"/>
      <c r="F473" s="57">
        <f t="shared" si="56"/>
        <v>716.19999999999993</v>
      </c>
      <c r="G473" s="90">
        <v>7</v>
      </c>
      <c r="H473" s="90">
        <v>1</v>
      </c>
      <c r="I473" s="90"/>
      <c r="J473" s="57">
        <v>8</v>
      </c>
      <c r="K473" s="56">
        <f t="shared" si="62"/>
        <v>3.9186872397746755E-3</v>
      </c>
      <c r="L473" s="54">
        <f t="shared" si="60"/>
        <v>14.420769042370805</v>
      </c>
      <c r="M473" s="54">
        <f t="shared" si="57"/>
        <v>3.1725691893215773</v>
      </c>
      <c r="N473" s="54">
        <f t="shared" si="61"/>
        <v>7.2103845211854027</v>
      </c>
      <c r="O473" s="54">
        <v>1.5797797787496783</v>
      </c>
      <c r="P473" s="89">
        <f t="shared" si="58"/>
        <v>3.6838177229303916E-2</v>
      </c>
    </row>
    <row r="474" spans="1:16" x14ac:dyDescent="0.2">
      <c r="A474" s="59">
        <f t="shared" si="59"/>
        <v>86</v>
      </c>
      <c r="B474" s="57" t="s">
        <v>730</v>
      </c>
      <c r="C474" s="57">
        <v>707.3</v>
      </c>
      <c r="D474" s="57"/>
      <c r="E474" s="57"/>
      <c r="F474" s="57">
        <f t="shared" si="56"/>
        <v>707.3</v>
      </c>
      <c r="G474" s="90">
        <v>10</v>
      </c>
      <c r="H474" s="90"/>
      <c r="I474" s="90"/>
      <c r="J474" s="57">
        <v>10</v>
      </c>
      <c r="K474" s="56">
        <f t="shared" si="62"/>
        <v>4.8983590497183446E-3</v>
      </c>
      <c r="L474" s="54">
        <f t="shared" si="60"/>
        <v>18.025961302963509</v>
      </c>
      <c r="M474" s="54">
        <f t="shared" si="57"/>
        <v>3.9657114866519718</v>
      </c>
      <c r="N474" s="54">
        <f t="shared" si="61"/>
        <v>9.0129806514817545</v>
      </c>
      <c r="O474" s="54">
        <v>1.9747247234370979</v>
      </c>
      <c r="P474" s="89">
        <f t="shared" si="58"/>
        <v>4.6627142887790657E-2</v>
      </c>
    </row>
    <row r="475" spans="1:16" x14ac:dyDescent="0.2">
      <c r="A475" s="59">
        <f t="shared" si="59"/>
        <v>87</v>
      </c>
      <c r="B475" s="57" t="s">
        <v>731</v>
      </c>
      <c r="C475" s="57">
        <v>789.4</v>
      </c>
      <c r="D475" s="57"/>
      <c r="E475" s="57"/>
      <c r="F475" s="57">
        <f t="shared" si="56"/>
        <v>789.4</v>
      </c>
      <c r="G475" s="90">
        <v>12</v>
      </c>
      <c r="H475" s="90"/>
      <c r="I475" s="90"/>
      <c r="J475" s="57">
        <v>12</v>
      </c>
      <c r="K475" s="56">
        <f t="shared" si="62"/>
        <v>5.8780308596620128E-3</v>
      </c>
      <c r="L475" s="54">
        <f t="shared" si="60"/>
        <v>21.631153563556207</v>
      </c>
      <c r="M475" s="54">
        <f t="shared" si="57"/>
        <v>4.7588537839823655</v>
      </c>
      <c r="N475" s="54">
        <f t="shared" si="61"/>
        <v>10.815576781778104</v>
      </c>
      <c r="O475" s="54">
        <v>2.3696696681245175</v>
      </c>
      <c r="P475" s="89">
        <f t="shared" si="58"/>
        <v>5.0133333921258162E-2</v>
      </c>
    </row>
    <row r="476" spans="1:16" x14ac:dyDescent="0.2">
      <c r="A476" s="59">
        <f t="shared" si="59"/>
        <v>88</v>
      </c>
      <c r="B476" s="57" t="s">
        <v>732</v>
      </c>
      <c r="C476" s="57">
        <v>714.2</v>
      </c>
      <c r="D476" s="57"/>
      <c r="E476" s="57"/>
      <c r="F476" s="57">
        <f t="shared" si="56"/>
        <v>714.2</v>
      </c>
      <c r="G476" s="90">
        <v>12</v>
      </c>
      <c r="H476" s="90"/>
      <c r="I476" s="90"/>
      <c r="J476" s="57">
        <v>12</v>
      </c>
      <c r="K476" s="56">
        <f t="shared" si="62"/>
        <v>5.8780308596620128E-3</v>
      </c>
      <c r="L476" s="54">
        <f t="shared" si="60"/>
        <v>21.631153563556207</v>
      </c>
      <c r="M476" s="54">
        <f t="shared" si="57"/>
        <v>4.7588537839823655</v>
      </c>
      <c r="N476" s="54">
        <f t="shared" si="61"/>
        <v>10.815576781778104</v>
      </c>
      <c r="O476" s="54">
        <v>2.3696696681245175</v>
      </c>
      <c r="P476" s="89">
        <f t="shared" si="58"/>
        <v>5.5412004756988507E-2</v>
      </c>
    </row>
    <row r="477" spans="1:16" x14ac:dyDescent="0.2">
      <c r="A477" s="59">
        <f t="shared" si="59"/>
        <v>89</v>
      </c>
      <c r="B477" s="57" t="s">
        <v>733</v>
      </c>
      <c r="C477" s="57">
        <v>713.1</v>
      </c>
      <c r="D477" s="57"/>
      <c r="E477" s="57"/>
      <c r="F477" s="57">
        <f t="shared" si="56"/>
        <v>713.1</v>
      </c>
      <c r="G477" s="90">
        <v>9</v>
      </c>
      <c r="H477" s="90"/>
      <c r="I477" s="90"/>
      <c r="J477" s="57">
        <v>9</v>
      </c>
      <c r="K477" s="56">
        <f t="shared" si="62"/>
        <v>4.40852314474651E-3</v>
      </c>
      <c r="L477" s="54">
        <f t="shared" si="60"/>
        <v>16.223365172667158</v>
      </c>
      <c r="M477" s="54">
        <f t="shared" si="57"/>
        <v>3.569140337986775</v>
      </c>
      <c r="N477" s="54">
        <f t="shared" si="61"/>
        <v>8.1116825863335791</v>
      </c>
      <c r="O477" s="54">
        <v>1.7772522510933881</v>
      </c>
      <c r="P477" s="89">
        <f t="shared" si="58"/>
        <v>4.1623110851326459E-2</v>
      </c>
    </row>
    <row r="478" spans="1:16" x14ac:dyDescent="0.2">
      <c r="A478" s="59">
        <f t="shared" si="59"/>
        <v>90</v>
      </c>
      <c r="B478" s="57" t="s">
        <v>734</v>
      </c>
      <c r="C478" s="57">
        <v>771.4</v>
      </c>
      <c r="D478" s="57">
        <v>100</v>
      </c>
      <c r="E478" s="57"/>
      <c r="F478" s="57">
        <f t="shared" si="56"/>
        <v>871.4</v>
      </c>
      <c r="G478" s="90">
        <v>13</v>
      </c>
      <c r="H478" s="90">
        <v>1</v>
      </c>
      <c r="I478" s="90"/>
      <c r="J478" s="57">
        <v>14</v>
      </c>
      <c r="K478" s="56">
        <f t="shared" si="62"/>
        <v>6.8577026696056819E-3</v>
      </c>
      <c r="L478" s="54">
        <f t="shared" si="60"/>
        <v>25.236345824148909</v>
      </c>
      <c r="M478" s="54">
        <f t="shared" si="57"/>
        <v>5.55199608131276</v>
      </c>
      <c r="N478" s="54">
        <f t="shared" si="61"/>
        <v>12.618172912074455</v>
      </c>
      <c r="O478" s="54">
        <v>2.7646146128119371</v>
      </c>
      <c r="P478" s="89">
        <f t="shared" si="58"/>
        <v>5.2985000493858236E-2</v>
      </c>
    </row>
    <row r="479" spans="1:16" x14ac:dyDescent="0.2">
      <c r="A479" s="59">
        <f t="shared" si="59"/>
        <v>91</v>
      </c>
      <c r="B479" s="57" t="s">
        <v>735</v>
      </c>
      <c r="C479" s="57">
        <v>1203.7</v>
      </c>
      <c r="D479" s="57">
        <v>132</v>
      </c>
      <c r="E479" s="57"/>
      <c r="F479" s="57">
        <f t="shared" si="56"/>
        <v>1335.7</v>
      </c>
      <c r="G479" s="90">
        <v>17</v>
      </c>
      <c r="H479" s="90">
        <v>3</v>
      </c>
      <c r="I479" s="90"/>
      <c r="J479" s="57">
        <v>20</v>
      </c>
      <c r="K479" s="56">
        <f t="shared" si="62"/>
        <v>9.7967180994366892E-3</v>
      </c>
      <c r="L479" s="54">
        <f t="shared" si="60"/>
        <v>36.051922605927018</v>
      </c>
      <c r="M479" s="54">
        <f t="shared" si="57"/>
        <v>7.9314229733039436</v>
      </c>
      <c r="N479" s="54">
        <f t="shared" si="61"/>
        <v>18.025961302963509</v>
      </c>
      <c r="O479" s="54">
        <v>3.9494494468741959</v>
      </c>
      <c r="P479" s="89">
        <f t="shared" si="58"/>
        <v>4.93814152347598E-2</v>
      </c>
    </row>
    <row r="480" spans="1:16" x14ac:dyDescent="0.2">
      <c r="A480" s="59">
        <f t="shared" si="59"/>
        <v>92</v>
      </c>
      <c r="B480" s="57" t="s">
        <v>736</v>
      </c>
      <c r="C480" s="57">
        <v>500.7</v>
      </c>
      <c r="D480" s="57"/>
      <c r="E480" s="57">
        <v>56.7</v>
      </c>
      <c r="F480" s="57">
        <f t="shared" si="56"/>
        <v>557.4</v>
      </c>
      <c r="G480" s="90">
        <v>9</v>
      </c>
      <c r="H480" s="90"/>
      <c r="I480" s="90">
        <v>1</v>
      </c>
      <c r="J480" s="57">
        <v>10</v>
      </c>
      <c r="K480" s="56">
        <f t="shared" si="62"/>
        <v>4.8983590497183446E-3</v>
      </c>
      <c r="L480" s="54">
        <f t="shared" si="60"/>
        <v>18.025961302963509</v>
      </c>
      <c r="M480" s="54">
        <f t="shared" si="57"/>
        <v>3.9657114866519718</v>
      </c>
      <c r="N480" s="54">
        <f t="shared" si="61"/>
        <v>9.0129806514817545</v>
      </c>
      <c r="O480" s="54">
        <v>1.9747247234370979</v>
      </c>
      <c r="P480" s="89">
        <f t="shared" si="58"/>
        <v>5.9166448088507954E-2</v>
      </c>
    </row>
    <row r="481" spans="1:16" x14ac:dyDescent="0.2">
      <c r="A481" s="59">
        <f t="shared" si="59"/>
        <v>93</v>
      </c>
      <c r="B481" s="57" t="s">
        <v>737</v>
      </c>
      <c r="C481" s="57">
        <v>476.1</v>
      </c>
      <c r="D481" s="57"/>
      <c r="E481" s="57"/>
      <c r="F481" s="57">
        <f t="shared" si="56"/>
        <v>476.1</v>
      </c>
      <c r="G481" s="90">
        <v>9</v>
      </c>
      <c r="H481" s="90"/>
      <c r="I481" s="90"/>
      <c r="J481" s="57">
        <v>9</v>
      </c>
      <c r="K481" s="56">
        <f t="shared" si="62"/>
        <v>4.40852314474651E-3</v>
      </c>
      <c r="L481" s="54">
        <f t="shared" si="60"/>
        <v>16.223365172667158</v>
      </c>
      <c r="M481" s="54">
        <f t="shared" si="57"/>
        <v>3.569140337986775</v>
      </c>
      <c r="N481" s="54">
        <f t="shared" si="61"/>
        <v>8.1116825863335791</v>
      </c>
      <c r="O481" s="54">
        <v>1.7772522510933881</v>
      </c>
      <c r="P481" s="89">
        <f t="shared" si="58"/>
        <v>6.2342869876246369E-2</v>
      </c>
    </row>
    <row r="482" spans="1:16" x14ac:dyDescent="0.2">
      <c r="A482" s="59">
        <f t="shared" si="59"/>
        <v>94</v>
      </c>
      <c r="B482" s="31" t="s">
        <v>738</v>
      </c>
      <c r="C482" s="29">
        <v>364.5</v>
      </c>
      <c r="D482" s="29"/>
      <c r="E482" s="29">
        <v>21</v>
      </c>
      <c r="F482" s="57">
        <f t="shared" si="56"/>
        <v>385.5</v>
      </c>
      <c r="G482" s="90">
        <v>10</v>
      </c>
      <c r="H482" s="90"/>
      <c r="I482" s="90">
        <v>1</v>
      </c>
      <c r="J482" s="57">
        <v>11</v>
      </c>
      <c r="K482" s="56">
        <f t="shared" si="62"/>
        <v>5.3881949546901791E-3</v>
      </c>
      <c r="L482" s="54">
        <f t="shared" si="60"/>
        <v>19.82855743325986</v>
      </c>
      <c r="M482" s="54">
        <f t="shared" si="57"/>
        <v>4.3622826353171691</v>
      </c>
      <c r="N482" s="54">
        <f t="shared" si="61"/>
        <v>9.91427871662993</v>
      </c>
      <c r="O482" s="54">
        <v>2.1721971957808077</v>
      </c>
      <c r="P482" s="89">
        <f t="shared" si="58"/>
        <v>9.4104581014235453E-2</v>
      </c>
    </row>
    <row r="483" spans="1:16" x14ac:dyDescent="0.2">
      <c r="A483" s="59">
        <f t="shared" si="59"/>
        <v>95</v>
      </c>
      <c r="B483" s="57" t="s">
        <v>739</v>
      </c>
      <c r="C483" s="57">
        <v>1235.0999999999999</v>
      </c>
      <c r="D483" s="57">
        <v>129.69999999999999</v>
      </c>
      <c r="E483" s="57"/>
      <c r="F483" s="57">
        <f t="shared" si="56"/>
        <v>1364.8</v>
      </c>
      <c r="G483" s="90">
        <v>20</v>
      </c>
      <c r="H483" s="90">
        <v>2</v>
      </c>
      <c r="I483" s="90"/>
      <c r="J483" s="57">
        <v>22</v>
      </c>
      <c r="K483" s="56">
        <f t="shared" si="62"/>
        <v>1.0776389909380358E-2</v>
      </c>
      <c r="L483" s="54">
        <f t="shared" si="60"/>
        <v>39.65711486651972</v>
      </c>
      <c r="M483" s="54">
        <f t="shared" si="57"/>
        <v>8.7245652706343382</v>
      </c>
      <c r="N483" s="54">
        <f t="shared" si="61"/>
        <v>19.82855743325986</v>
      </c>
      <c r="O483" s="54">
        <v>4.3443943915616154</v>
      </c>
      <c r="P483" s="89">
        <f t="shared" si="58"/>
        <v>5.3161365740017244E-2</v>
      </c>
    </row>
    <row r="484" spans="1:16" x14ac:dyDescent="0.2">
      <c r="A484" s="59">
        <f t="shared" si="59"/>
        <v>96</v>
      </c>
      <c r="B484" s="57" t="s">
        <v>740</v>
      </c>
      <c r="C484" s="57">
        <v>283</v>
      </c>
      <c r="D484" s="57">
        <v>27.9</v>
      </c>
      <c r="E484" s="57"/>
      <c r="F484" s="57">
        <f t="shared" si="56"/>
        <v>310.89999999999998</v>
      </c>
      <c r="G484" s="90">
        <v>5</v>
      </c>
      <c r="H484" s="90">
        <v>1</v>
      </c>
      <c r="I484" s="90"/>
      <c r="J484" s="57">
        <v>6</v>
      </c>
      <c r="K484" s="56">
        <f t="shared" si="62"/>
        <v>2.9390154298310064E-3</v>
      </c>
      <c r="L484" s="54">
        <f t="shared" si="60"/>
        <v>10.815576781778104</v>
      </c>
      <c r="M484" s="54">
        <f t="shared" si="57"/>
        <v>2.3794268919911827</v>
      </c>
      <c r="N484" s="54">
        <f t="shared" si="61"/>
        <v>5.4077883908890518</v>
      </c>
      <c r="O484" s="54">
        <v>1.1848348340622588</v>
      </c>
      <c r="P484" s="89">
        <f t="shared" si="58"/>
        <v>6.3646275003926014E-2</v>
      </c>
    </row>
    <row r="485" spans="1:16" x14ac:dyDescent="0.2">
      <c r="A485" s="59">
        <f t="shared" si="59"/>
        <v>97</v>
      </c>
      <c r="B485" s="57" t="s">
        <v>741</v>
      </c>
      <c r="C485" s="57">
        <v>882.8</v>
      </c>
      <c r="D485" s="57"/>
      <c r="E485" s="57"/>
      <c r="F485" s="57">
        <f t="shared" si="56"/>
        <v>882.8</v>
      </c>
      <c r="G485" s="90">
        <v>10</v>
      </c>
      <c r="H485" s="90"/>
      <c r="I485" s="90"/>
      <c r="J485" s="57">
        <v>10</v>
      </c>
      <c r="K485" s="56">
        <f t="shared" si="62"/>
        <v>4.8983590497183446E-3</v>
      </c>
      <c r="L485" s="54">
        <f t="shared" si="60"/>
        <v>18.025961302963509</v>
      </c>
      <c r="M485" s="54">
        <f t="shared" si="57"/>
        <v>3.9657114866519718</v>
      </c>
      <c r="N485" s="54">
        <f t="shared" si="61"/>
        <v>9.0129806514817545</v>
      </c>
      <c r="O485" s="54">
        <v>1.9747247234370979</v>
      </c>
      <c r="P485" s="89">
        <f t="shared" si="58"/>
        <v>3.7357700684791953E-2</v>
      </c>
    </row>
    <row r="486" spans="1:16" x14ac:dyDescent="0.2">
      <c r="A486" s="59">
        <f t="shared" si="59"/>
        <v>98</v>
      </c>
      <c r="B486" s="80" t="s">
        <v>574</v>
      </c>
      <c r="C486" s="57">
        <v>222</v>
      </c>
      <c r="D486" s="57"/>
      <c r="E486" s="57"/>
      <c r="F486" s="57">
        <f t="shared" si="56"/>
        <v>222</v>
      </c>
      <c r="G486" s="90">
        <v>7</v>
      </c>
      <c r="H486" s="90"/>
      <c r="I486" s="90"/>
      <c r="J486" s="57">
        <v>7</v>
      </c>
      <c r="K486" s="56">
        <f t="shared" si="62"/>
        <v>3.428851334802841E-3</v>
      </c>
      <c r="L486" s="54">
        <f t="shared" si="60"/>
        <v>12.618172912074455</v>
      </c>
      <c r="M486" s="54">
        <f t="shared" si="57"/>
        <v>2.77599804065638</v>
      </c>
      <c r="N486" s="54">
        <f t="shared" si="61"/>
        <v>6.3090864560372273</v>
      </c>
      <c r="O486" s="54">
        <v>1.3823073064059685</v>
      </c>
      <c r="P486" s="89">
        <f t="shared" si="58"/>
        <v>0.10398903024853168</v>
      </c>
    </row>
    <row r="487" spans="1:16" x14ac:dyDescent="0.2">
      <c r="A487" s="59">
        <f t="shared" si="59"/>
        <v>99</v>
      </c>
      <c r="B487" s="57" t="s">
        <v>742</v>
      </c>
      <c r="C487" s="57">
        <v>772.9</v>
      </c>
      <c r="D487" s="57"/>
      <c r="E487" s="57"/>
      <c r="F487" s="57">
        <f t="shared" si="56"/>
        <v>772.9</v>
      </c>
      <c r="G487" s="90">
        <v>15</v>
      </c>
      <c r="H487" s="90"/>
      <c r="I487" s="90"/>
      <c r="J487" s="57">
        <v>15</v>
      </c>
      <c r="K487" s="56">
        <f t="shared" si="62"/>
        <v>7.3475385745775165E-3</v>
      </c>
      <c r="L487" s="54">
        <f t="shared" si="60"/>
        <v>27.03894195444526</v>
      </c>
      <c r="M487" s="54">
        <f t="shared" si="57"/>
        <v>5.9485672299779573</v>
      </c>
      <c r="N487" s="54">
        <f t="shared" si="61"/>
        <v>13.51947097722263</v>
      </c>
      <c r="O487" s="54">
        <v>2.9620870851556469</v>
      </c>
      <c r="P487" s="89">
        <f t="shared" si="58"/>
        <v>6.4004486022514545E-2</v>
      </c>
    </row>
    <row r="488" spans="1:16" x14ac:dyDescent="0.2">
      <c r="A488" s="59">
        <f t="shared" si="59"/>
        <v>100</v>
      </c>
      <c r="B488" s="57" t="s">
        <v>743</v>
      </c>
      <c r="C488" s="57">
        <v>669.9</v>
      </c>
      <c r="D488" s="57"/>
      <c r="E488" s="57"/>
      <c r="F488" s="57">
        <f t="shared" si="56"/>
        <v>669.9</v>
      </c>
      <c r="G488" s="90">
        <v>7</v>
      </c>
      <c r="H488" s="90"/>
      <c r="I488" s="90"/>
      <c r="J488" s="57">
        <v>7</v>
      </c>
      <c r="K488" s="56">
        <f t="shared" si="62"/>
        <v>3.428851334802841E-3</v>
      </c>
      <c r="L488" s="54">
        <f t="shared" si="60"/>
        <v>12.618172912074455</v>
      </c>
      <c r="M488" s="54">
        <f t="shared" si="57"/>
        <v>2.77599804065638</v>
      </c>
      <c r="N488" s="54">
        <f t="shared" si="61"/>
        <v>6.3090864560372273</v>
      </c>
      <c r="O488" s="54">
        <v>1.3823073064059685</v>
      </c>
      <c r="P488" s="89">
        <f t="shared" si="58"/>
        <v>3.4461210203275167E-2</v>
      </c>
    </row>
    <row r="489" spans="1:16" x14ac:dyDescent="0.2">
      <c r="A489" s="59">
        <f t="shared" si="59"/>
        <v>101</v>
      </c>
      <c r="B489" s="57" t="s">
        <v>744</v>
      </c>
      <c r="C489" s="57">
        <v>872.5</v>
      </c>
      <c r="D489" s="57"/>
      <c r="E489" s="57"/>
      <c r="F489" s="57">
        <f t="shared" si="56"/>
        <v>872.5</v>
      </c>
      <c r="G489" s="90">
        <v>15</v>
      </c>
      <c r="H489" s="90"/>
      <c r="I489" s="90"/>
      <c r="J489" s="57">
        <v>15</v>
      </c>
      <c r="K489" s="56">
        <f t="shared" si="62"/>
        <v>7.3475385745775165E-3</v>
      </c>
      <c r="L489" s="54">
        <f t="shared" si="60"/>
        <v>27.03894195444526</v>
      </c>
      <c r="M489" s="54">
        <f t="shared" si="57"/>
        <v>5.9485672299779573</v>
      </c>
      <c r="N489" s="54">
        <f t="shared" si="61"/>
        <v>13.51947097722263</v>
      </c>
      <c r="O489" s="54">
        <v>2.9620870851556469</v>
      </c>
      <c r="P489" s="89">
        <f t="shared" si="58"/>
        <v>5.6698071343038961E-2</v>
      </c>
    </row>
    <row r="490" spans="1:16" x14ac:dyDescent="0.2">
      <c r="A490" s="59">
        <f t="shared" si="59"/>
        <v>102</v>
      </c>
      <c r="B490" s="57" t="s">
        <v>745</v>
      </c>
      <c r="C490" s="57">
        <v>416.2</v>
      </c>
      <c r="D490" s="57">
        <v>126.1</v>
      </c>
      <c r="E490" s="57"/>
      <c r="F490" s="57">
        <f t="shared" si="56"/>
        <v>542.29999999999995</v>
      </c>
      <c r="G490" s="90">
        <v>6</v>
      </c>
      <c r="H490" s="90">
        <v>1</v>
      </c>
      <c r="I490" s="90"/>
      <c r="J490" s="57">
        <v>7</v>
      </c>
      <c r="K490" s="56">
        <f t="shared" si="62"/>
        <v>3.428851334802841E-3</v>
      </c>
      <c r="L490" s="54">
        <f t="shared" si="60"/>
        <v>12.618172912074455</v>
      </c>
      <c r="M490" s="54">
        <f t="shared" si="57"/>
        <v>2.77599804065638</v>
      </c>
      <c r="N490" s="54">
        <f t="shared" si="61"/>
        <v>6.3090864560372273</v>
      </c>
      <c r="O490" s="54">
        <v>1.3823073064059685</v>
      </c>
      <c r="P490" s="89">
        <f t="shared" si="58"/>
        <v>4.2569730251104623E-2</v>
      </c>
    </row>
    <row r="491" spans="1:16" x14ac:dyDescent="0.2">
      <c r="A491" s="59">
        <f t="shared" si="59"/>
        <v>103</v>
      </c>
      <c r="B491" s="91" t="s">
        <v>1418</v>
      </c>
      <c r="C491" s="33">
        <v>735.4</v>
      </c>
      <c r="D491" s="33"/>
      <c r="E491" s="33"/>
      <c r="F491" s="57">
        <f t="shared" si="56"/>
        <v>735.4</v>
      </c>
      <c r="G491" s="92">
        <v>11</v>
      </c>
      <c r="H491" s="92"/>
      <c r="I491" s="92"/>
      <c r="J491" s="91">
        <v>11</v>
      </c>
      <c r="K491" s="56">
        <f t="shared" si="62"/>
        <v>5.3881949546901791E-3</v>
      </c>
      <c r="L491" s="54">
        <f t="shared" si="60"/>
        <v>19.82855743325986</v>
      </c>
      <c r="M491" s="54">
        <f t="shared" si="57"/>
        <v>4.3622826353171691</v>
      </c>
      <c r="N491" s="54">
        <f t="shared" si="61"/>
        <v>9.91427871662993</v>
      </c>
      <c r="O491" s="54">
        <v>2.1721971957808077</v>
      </c>
      <c r="P491" s="89">
        <f t="shared" si="58"/>
        <v>4.9330046207489486E-2</v>
      </c>
    </row>
    <row r="492" spans="1:16" x14ac:dyDescent="0.2">
      <c r="A492" s="59">
        <f t="shared" si="59"/>
        <v>104</v>
      </c>
      <c r="B492" s="57" t="s">
        <v>746</v>
      </c>
      <c r="C492" s="57">
        <v>767.4</v>
      </c>
      <c r="D492" s="57">
        <v>16.7</v>
      </c>
      <c r="E492" s="57"/>
      <c r="F492" s="57">
        <f t="shared" si="56"/>
        <v>784.1</v>
      </c>
      <c r="G492" s="90">
        <v>10</v>
      </c>
      <c r="H492" s="90">
        <v>1</v>
      </c>
      <c r="I492" s="90"/>
      <c r="J492" s="57">
        <v>11</v>
      </c>
      <c r="K492" s="56">
        <f t="shared" si="62"/>
        <v>5.3881949546901791E-3</v>
      </c>
      <c r="L492" s="54">
        <f t="shared" si="60"/>
        <v>19.82855743325986</v>
      </c>
      <c r="M492" s="54">
        <f t="shared" si="57"/>
        <v>4.3622826353171691</v>
      </c>
      <c r="N492" s="54">
        <f t="shared" si="61"/>
        <v>9.91427871662993</v>
      </c>
      <c r="O492" s="54">
        <v>2.1721971957808077</v>
      </c>
      <c r="P492" s="89">
        <f t="shared" si="58"/>
        <v>4.6266185411283973E-2</v>
      </c>
    </row>
    <row r="493" spans="1:16" x14ac:dyDescent="0.2">
      <c r="A493" s="59">
        <f t="shared" si="59"/>
        <v>105</v>
      </c>
      <c r="B493" s="57" t="s">
        <v>747</v>
      </c>
      <c r="C493" s="57">
        <v>495.5</v>
      </c>
      <c r="D493" s="57"/>
      <c r="E493" s="57"/>
      <c r="F493" s="57">
        <f t="shared" si="56"/>
        <v>495.5</v>
      </c>
      <c r="G493" s="90">
        <v>5</v>
      </c>
      <c r="H493" s="90"/>
      <c r="I493" s="90"/>
      <c r="J493" s="57">
        <v>5</v>
      </c>
      <c r="K493" s="56">
        <f t="shared" si="62"/>
        <v>2.4491795248591723E-3</v>
      </c>
      <c r="L493" s="54">
        <f t="shared" si="60"/>
        <v>9.0129806514817545</v>
      </c>
      <c r="M493" s="54">
        <f t="shared" si="57"/>
        <v>1.9828557433259859</v>
      </c>
      <c r="N493" s="54">
        <f t="shared" si="61"/>
        <v>4.5064903257408773</v>
      </c>
      <c r="O493" s="54">
        <v>0.98736236171854896</v>
      </c>
      <c r="P493" s="89">
        <f t="shared" si="58"/>
        <v>3.3278888157955933E-2</v>
      </c>
    </row>
    <row r="494" spans="1:16" x14ac:dyDescent="0.2">
      <c r="A494" s="59">
        <f t="shared" si="59"/>
        <v>106</v>
      </c>
      <c r="B494" s="57" t="s">
        <v>748</v>
      </c>
      <c r="C494" s="57">
        <v>534.20000000000005</v>
      </c>
      <c r="D494" s="57">
        <v>22.3</v>
      </c>
      <c r="E494" s="57"/>
      <c r="F494" s="57">
        <f t="shared" si="56"/>
        <v>556.5</v>
      </c>
      <c r="G494" s="90">
        <v>7</v>
      </c>
      <c r="H494" s="90">
        <v>1</v>
      </c>
      <c r="I494" s="90"/>
      <c r="J494" s="57">
        <v>8</v>
      </c>
      <c r="K494" s="56">
        <f t="shared" si="62"/>
        <v>3.9186872397746755E-3</v>
      </c>
      <c r="L494" s="54">
        <f t="shared" si="60"/>
        <v>14.420769042370805</v>
      </c>
      <c r="M494" s="54">
        <f t="shared" si="57"/>
        <v>3.1725691893215773</v>
      </c>
      <c r="N494" s="54">
        <f t="shared" si="61"/>
        <v>7.2103845211854027</v>
      </c>
      <c r="O494" s="54">
        <v>1.5797797787496783</v>
      </c>
      <c r="P494" s="89">
        <f t="shared" si="58"/>
        <v>4.7409708053238929E-2</v>
      </c>
    </row>
    <row r="495" spans="1:16" x14ac:dyDescent="0.2">
      <c r="A495" s="59">
        <f t="shared" si="59"/>
        <v>107</v>
      </c>
      <c r="B495" s="57" t="s">
        <v>749</v>
      </c>
      <c r="C495" s="57">
        <v>758</v>
      </c>
      <c r="D495" s="57"/>
      <c r="E495" s="57"/>
      <c r="F495" s="57">
        <f t="shared" si="56"/>
        <v>758</v>
      </c>
      <c r="G495" s="90">
        <v>11</v>
      </c>
      <c r="H495" s="90"/>
      <c r="I495" s="90"/>
      <c r="J495" s="57">
        <v>11</v>
      </c>
      <c r="K495" s="56">
        <f t="shared" si="62"/>
        <v>5.3881949546901791E-3</v>
      </c>
      <c r="L495" s="54">
        <f t="shared" si="60"/>
        <v>19.82855743325986</v>
      </c>
      <c r="M495" s="54">
        <f t="shared" si="57"/>
        <v>4.3622826353171691</v>
      </c>
      <c r="N495" s="54">
        <f t="shared" si="61"/>
        <v>9.91427871662993</v>
      </c>
      <c r="O495" s="54">
        <v>2.1721971957808077</v>
      </c>
      <c r="P495" s="89">
        <f t="shared" si="58"/>
        <v>4.785925591159336E-2</v>
      </c>
    </row>
    <row r="496" spans="1:16" x14ac:dyDescent="0.2">
      <c r="A496" s="59">
        <f t="shared" si="59"/>
        <v>108</v>
      </c>
      <c r="B496" s="57" t="s">
        <v>750</v>
      </c>
      <c r="C496" s="57">
        <v>463.8</v>
      </c>
      <c r="D496" s="57">
        <v>43.7</v>
      </c>
      <c r="E496" s="57"/>
      <c r="F496" s="57">
        <f t="shared" si="56"/>
        <v>507.5</v>
      </c>
      <c r="G496" s="90">
        <v>7</v>
      </c>
      <c r="H496" s="90">
        <v>2</v>
      </c>
      <c r="I496" s="90"/>
      <c r="J496" s="57">
        <v>9</v>
      </c>
      <c r="K496" s="56">
        <f t="shared" si="62"/>
        <v>4.40852314474651E-3</v>
      </c>
      <c r="L496" s="54">
        <f t="shared" si="60"/>
        <v>16.223365172667158</v>
      </c>
      <c r="M496" s="54">
        <f t="shared" si="57"/>
        <v>3.569140337986775</v>
      </c>
      <c r="N496" s="54">
        <f t="shared" si="61"/>
        <v>8.1116825863335791</v>
      </c>
      <c r="O496" s="54">
        <v>1.7772522510933881</v>
      </c>
      <c r="P496" s="89">
        <f t="shared" si="58"/>
        <v>5.848559674498699E-2</v>
      </c>
    </row>
    <row r="497" spans="1:16" x14ac:dyDescent="0.2">
      <c r="A497" s="59">
        <f t="shared" si="59"/>
        <v>109</v>
      </c>
      <c r="B497" s="57" t="s">
        <v>751</v>
      </c>
      <c r="C497" s="57">
        <v>564</v>
      </c>
      <c r="D497" s="57"/>
      <c r="E497" s="57"/>
      <c r="F497" s="57">
        <f t="shared" si="56"/>
        <v>564</v>
      </c>
      <c r="G497" s="90">
        <v>9</v>
      </c>
      <c r="H497" s="90"/>
      <c r="I497" s="90"/>
      <c r="J497" s="57">
        <v>9</v>
      </c>
      <c r="K497" s="56">
        <f t="shared" si="62"/>
        <v>4.40852314474651E-3</v>
      </c>
      <c r="L497" s="54">
        <f t="shared" si="60"/>
        <v>16.223365172667158</v>
      </c>
      <c r="M497" s="54">
        <f t="shared" si="57"/>
        <v>3.569140337986775</v>
      </c>
      <c r="N497" s="54">
        <f t="shared" si="61"/>
        <v>8.1116825863335791</v>
      </c>
      <c r="O497" s="54">
        <v>1.7772522510933881</v>
      </c>
      <c r="P497" s="89">
        <f t="shared" si="58"/>
        <v>5.2626667283831377E-2</v>
      </c>
    </row>
    <row r="498" spans="1:16" x14ac:dyDescent="0.2">
      <c r="A498" s="59">
        <f t="shared" si="59"/>
        <v>110</v>
      </c>
      <c r="B498" s="57" t="s">
        <v>752</v>
      </c>
      <c r="C498" s="57">
        <v>832.2</v>
      </c>
      <c r="D498" s="57">
        <v>47.7</v>
      </c>
      <c r="E498" s="57"/>
      <c r="F498" s="57">
        <f t="shared" si="56"/>
        <v>879.90000000000009</v>
      </c>
      <c r="G498" s="90">
        <v>11</v>
      </c>
      <c r="H498" s="90">
        <v>2</v>
      </c>
      <c r="I498" s="90"/>
      <c r="J498" s="57">
        <v>13</v>
      </c>
      <c r="K498" s="56">
        <f t="shared" si="62"/>
        <v>6.3678667646338474E-3</v>
      </c>
      <c r="L498" s="54">
        <f t="shared" si="60"/>
        <v>23.433749693852558</v>
      </c>
      <c r="M498" s="54">
        <f t="shared" si="57"/>
        <v>5.1554249326475627</v>
      </c>
      <c r="N498" s="54">
        <f t="shared" si="61"/>
        <v>11.716874846926279</v>
      </c>
      <c r="O498" s="54">
        <v>2.5671421404682273</v>
      </c>
      <c r="P498" s="89">
        <f t="shared" si="58"/>
        <v>4.8725072864978548E-2</v>
      </c>
    </row>
    <row r="499" spans="1:16" x14ac:dyDescent="0.2">
      <c r="A499" s="59">
        <f t="shared" si="59"/>
        <v>111</v>
      </c>
      <c r="B499" s="57" t="s">
        <v>753</v>
      </c>
      <c r="C499" s="57">
        <v>751.4</v>
      </c>
      <c r="D499" s="57"/>
      <c r="E499" s="57"/>
      <c r="F499" s="57">
        <f t="shared" si="56"/>
        <v>751.4</v>
      </c>
      <c r="G499" s="90">
        <v>9</v>
      </c>
      <c r="H499" s="90"/>
      <c r="I499" s="90"/>
      <c r="J499" s="57">
        <v>9</v>
      </c>
      <c r="K499" s="56">
        <f t="shared" si="62"/>
        <v>4.40852314474651E-3</v>
      </c>
      <c r="L499" s="54">
        <f t="shared" si="60"/>
        <v>16.223365172667158</v>
      </c>
      <c r="M499" s="54">
        <f t="shared" si="57"/>
        <v>3.569140337986775</v>
      </c>
      <c r="N499" s="54">
        <f t="shared" si="61"/>
        <v>8.1116825863335791</v>
      </c>
      <c r="O499" s="54">
        <v>1.7772522510933881</v>
      </c>
      <c r="P499" s="89">
        <f t="shared" si="58"/>
        <v>3.9501517631196296E-2</v>
      </c>
    </row>
    <row r="500" spans="1:16" x14ac:dyDescent="0.2">
      <c r="A500" s="59">
        <f t="shared" si="59"/>
        <v>112</v>
      </c>
      <c r="B500" s="57" t="s">
        <v>754</v>
      </c>
      <c r="C500" s="57">
        <v>568.4</v>
      </c>
      <c r="D500" s="57"/>
      <c r="E500" s="57"/>
      <c r="F500" s="57">
        <f t="shared" si="56"/>
        <v>568.4</v>
      </c>
      <c r="G500" s="90">
        <v>11</v>
      </c>
      <c r="H500" s="90"/>
      <c r="I500" s="90"/>
      <c r="J500" s="57">
        <v>11</v>
      </c>
      <c r="K500" s="56">
        <f t="shared" si="62"/>
        <v>5.3881949546901791E-3</v>
      </c>
      <c r="L500" s="54">
        <f t="shared" si="60"/>
        <v>19.82855743325986</v>
      </c>
      <c r="M500" s="54">
        <f t="shared" si="57"/>
        <v>4.3622826353171691</v>
      </c>
      <c r="N500" s="54">
        <f t="shared" si="61"/>
        <v>9.91427871662993</v>
      </c>
      <c r="O500" s="54">
        <v>2.1721971957808077</v>
      </c>
      <c r="P500" s="89">
        <f t="shared" si="58"/>
        <v>6.3823567876473905E-2</v>
      </c>
    </row>
    <row r="501" spans="1:16" x14ac:dyDescent="0.2">
      <c r="A501" s="59">
        <f t="shared" si="59"/>
        <v>113</v>
      </c>
      <c r="B501" s="57" t="s">
        <v>755</v>
      </c>
      <c r="C501" s="57">
        <v>678.1</v>
      </c>
      <c r="D501" s="57">
        <v>31.4</v>
      </c>
      <c r="E501" s="57"/>
      <c r="F501" s="57">
        <f t="shared" si="56"/>
        <v>709.5</v>
      </c>
      <c r="G501" s="90">
        <v>9</v>
      </c>
      <c r="H501" s="90">
        <v>1</v>
      </c>
      <c r="I501" s="90"/>
      <c r="J501" s="57">
        <v>10</v>
      </c>
      <c r="K501" s="56">
        <f t="shared" si="62"/>
        <v>4.8983590497183446E-3</v>
      </c>
      <c r="L501" s="54">
        <f t="shared" si="60"/>
        <v>18.025961302963509</v>
      </c>
      <c r="M501" s="54">
        <f t="shared" si="57"/>
        <v>3.9657114866519718</v>
      </c>
      <c r="N501" s="54">
        <f t="shared" si="61"/>
        <v>9.0129806514817545</v>
      </c>
      <c r="O501" s="54">
        <v>1.9747247234370979</v>
      </c>
      <c r="P501" s="89">
        <f t="shared" si="58"/>
        <v>4.6482562599766498E-2</v>
      </c>
    </row>
    <row r="502" spans="1:16" x14ac:dyDescent="0.2">
      <c r="A502" s="59">
        <f t="shared" si="59"/>
        <v>114</v>
      </c>
      <c r="B502" s="57" t="s">
        <v>756</v>
      </c>
      <c r="C502" s="57">
        <v>726.3</v>
      </c>
      <c r="D502" s="57"/>
      <c r="E502" s="57"/>
      <c r="F502" s="57">
        <f t="shared" si="56"/>
        <v>726.3</v>
      </c>
      <c r="G502" s="90">
        <v>11</v>
      </c>
      <c r="H502" s="90"/>
      <c r="I502" s="90"/>
      <c r="J502" s="57">
        <v>11</v>
      </c>
      <c r="K502" s="56">
        <f t="shared" si="62"/>
        <v>5.3881949546901791E-3</v>
      </c>
      <c r="L502" s="54">
        <f t="shared" si="60"/>
        <v>19.82855743325986</v>
      </c>
      <c r="M502" s="54">
        <f t="shared" si="57"/>
        <v>4.3622826353171691</v>
      </c>
      <c r="N502" s="54">
        <f t="shared" si="61"/>
        <v>9.91427871662993</v>
      </c>
      <c r="O502" s="54">
        <v>2.1721971957808077</v>
      </c>
      <c r="P502" s="89">
        <f t="shared" si="58"/>
        <v>4.9948115077774705E-2</v>
      </c>
    </row>
    <row r="503" spans="1:16" x14ac:dyDescent="0.2">
      <c r="A503" s="59">
        <f t="shared" si="59"/>
        <v>115</v>
      </c>
      <c r="B503" s="57" t="s">
        <v>757</v>
      </c>
      <c r="C503" s="57">
        <v>407.5</v>
      </c>
      <c r="D503" s="57"/>
      <c r="E503" s="57"/>
      <c r="F503" s="57">
        <f t="shared" si="56"/>
        <v>407.5</v>
      </c>
      <c r="G503" s="90">
        <v>5</v>
      </c>
      <c r="H503" s="90"/>
      <c r="I503" s="90"/>
      <c r="J503" s="57">
        <v>5</v>
      </c>
      <c r="K503" s="56">
        <f t="shared" si="62"/>
        <v>2.4491795248591723E-3</v>
      </c>
      <c r="L503" s="54">
        <f t="shared" si="60"/>
        <v>9.0129806514817545</v>
      </c>
      <c r="M503" s="54">
        <f t="shared" si="57"/>
        <v>1.9828557433259859</v>
      </c>
      <c r="N503" s="54">
        <f t="shared" si="61"/>
        <v>4.5064903257408773</v>
      </c>
      <c r="O503" s="54">
        <v>0.98736236171854896</v>
      </c>
      <c r="P503" s="89">
        <f t="shared" si="58"/>
        <v>4.0465494680410226E-2</v>
      </c>
    </row>
    <row r="504" spans="1:16" x14ac:dyDescent="0.2">
      <c r="A504" s="59">
        <f t="shared" si="59"/>
        <v>116</v>
      </c>
      <c r="B504" s="57" t="s">
        <v>758</v>
      </c>
      <c r="C504" s="57">
        <v>659.3</v>
      </c>
      <c r="D504" s="57"/>
      <c r="E504" s="57"/>
      <c r="F504" s="57">
        <f t="shared" si="56"/>
        <v>659.3</v>
      </c>
      <c r="G504" s="90">
        <v>12</v>
      </c>
      <c r="H504" s="90"/>
      <c r="I504" s="90"/>
      <c r="J504" s="57">
        <v>12</v>
      </c>
      <c r="K504" s="56">
        <f t="shared" si="62"/>
        <v>5.8780308596620128E-3</v>
      </c>
      <c r="L504" s="54">
        <f t="shared" si="60"/>
        <v>21.631153563556207</v>
      </c>
      <c r="M504" s="54">
        <f t="shared" si="57"/>
        <v>4.7588537839823655</v>
      </c>
      <c r="N504" s="54">
        <f t="shared" si="61"/>
        <v>10.815576781778104</v>
      </c>
      <c r="O504" s="54">
        <v>2.3696696681245175</v>
      </c>
      <c r="P504" s="89">
        <f t="shared" si="58"/>
        <v>6.0026169873261329E-2</v>
      </c>
    </row>
    <row r="505" spans="1:16" x14ac:dyDescent="0.2">
      <c r="A505" s="59">
        <f t="shared" si="59"/>
        <v>117</v>
      </c>
      <c r="B505" s="57" t="s">
        <v>759</v>
      </c>
      <c r="C505" s="57">
        <v>2185</v>
      </c>
      <c r="D505" s="57"/>
      <c r="E505" s="57"/>
      <c r="F505" s="57">
        <f t="shared" si="56"/>
        <v>2185</v>
      </c>
      <c r="G505" s="90">
        <v>32</v>
      </c>
      <c r="H505" s="90"/>
      <c r="I505" s="90"/>
      <c r="J505" s="57">
        <v>32</v>
      </c>
      <c r="K505" s="56">
        <f t="shared" si="62"/>
        <v>1.5674748959098702E-2</v>
      </c>
      <c r="L505" s="54">
        <f t="shared" si="60"/>
        <v>57.683076169483222</v>
      </c>
      <c r="M505" s="54">
        <f t="shared" si="57"/>
        <v>12.690276757286309</v>
      </c>
      <c r="N505" s="54">
        <f t="shared" si="61"/>
        <v>28.841538084741611</v>
      </c>
      <c r="O505" s="54">
        <v>6.3191191149987134</v>
      </c>
      <c r="P505" s="89">
        <f t="shared" si="58"/>
        <v>4.829931813570245E-2</v>
      </c>
    </row>
    <row r="506" spans="1:16" x14ac:dyDescent="0.2">
      <c r="A506" s="59">
        <f t="shared" si="59"/>
        <v>118</v>
      </c>
      <c r="B506" s="57" t="s">
        <v>760</v>
      </c>
      <c r="C506" s="57">
        <v>880.1</v>
      </c>
      <c r="D506" s="57">
        <v>63.6</v>
      </c>
      <c r="E506" s="57">
        <v>117.1</v>
      </c>
      <c r="F506" s="57">
        <f t="shared" si="56"/>
        <v>1060.8</v>
      </c>
      <c r="G506" s="90">
        <v>8</v>
      </c>
      <c r="H506" s="90">
        <v>2</v>
      </c>
      <c r="I506" s="90">
        <v>2</v>
      </c>
      <c r="J506" s="57">
        <v>12</v>
      </c>
      <c r="K506" s="56">
        <f t="shared" si="62"/>
        <v>5.8780308596620128E-3</v>
      </c>
      <c r="L506" s="54">
        <f t="shared" si="60"/>
        <v>21.631153563556207</v>
      </c>
      <c r="M506" s="54">
        <f t="shared" si="57"/>
        <v>4.7588537839823655</v>
      </c>
      <c r="N506" s="54">
        <f t="shared" si="61"/>
        <v>10.815576781778104</v>
      </c>
      <c r="O506" s="54">
        <v>2.3696696681245175</v>
      </c>
      <c r="P506" s="89">
        <f t="shared" si="58"/>
        <v>3.7306988873907612E-2</v>
      </c>
    </row>
    <row r="507" spans="1:16" x14ac:dyDescent="0.2">
      <c r="A507" s="59">
        <f t="shared" si="59"/>
        <v>119</v>
      </c>
      <c r="B507" s="57" t="s">
        <v>761</v>
      </c>
      <c r="C507" s="57">
        <v>673.6</v>
      </c>
      <c r="D507" s="57"/>
      <c r="E507" s="57"/>
      <c r="F507" s="57">
        <f t="shared" si="56"/>
        <v>673.6</v>
      </c>
      <c r="G507" s="90">
        <v>11</v>
      </c>
      <c r="H507" s="90"/>
      <c r="I507" s="90"/>
      <c r="J507" s="57">
        <v>11</v>
      </c>
      <c r="K507" s="56">
        <f t="shared" si="62"/>
        <v>5.3881949546901791E-3</v>
      </c>
      <c r="L507" s="54">
        <f t="shared" si="60"/>
        <v>19.82855743325986</v>
      </c>
      <c r="M507" s="54">
        <f t="shared" si="57"/>
        <v>4.3622826353171691</v>
      </c>
      <c r="N507" s="54">
        <f t="shared" si="61"/>
        <v>9.91427871662993</v>
      </c>
      <c r="O507" s="54">
        <v>2.1721971957808077</v>
      </c>
      <c r="P507" s="89">
        <f t="shared" si="58"/>
        <v>5.3855872893390389E-2</v>
      </c>
    </row>
    <row r="508" spans="1:16" x14ac:dyDescent="0.2">
      <c r="A508" s="59">
        <f t="shared" si="59"/>
        <v>120</v>
      </c>
      <c r="B508" s="57" t="s">
        <v>762</v>
      </c>
      <c r="C508" s="57">
        <v>511.5</v>
      </c>
      <c r="D508" s="57"/>
      <c r="E508" s="57"/>
      <c r="F508" s="57">
        <f t="shared" si="56"/>
        <v>511.5</v>
      </c>
      <c r="G508" s="90">
        <v>8</v>
      </c>
      <c r="H508" s="90"/>
      <c r="I508" s="90"/>
      <c r="J508" s="57">
        <v>8</v>
      </c>
      <c r="K508" s="56">
        <f t="shared" si="62"/>
        <v>3.9186872397746755E-3</v>
      </c>
      <c r="L508" s="54">
        <f t="shared" si="60"/>
        <v>14.420769042370805</v>
      </c>
      <c r="M508" s="54">
        <f t="shared" si="57"/>
        <v>3.1725691893215773</v>
      </c>
      <c r="N508" s="54">
        <f t="shared" si="61"/>
        <v>7.2103845211854027</v>
      </c>
      <c r="O508" s="54">
        <v>1.5797797787496783</v>
      </c>
      <c r="P508" s="89">
        <f t="shared" si="58"/>
        <v>5.1580650110708628E-2</v>
      </c>
    </row>
    <row r="509" spans="1:16" x14ac:dyDescent="0.2">
      <c r="A509" s="59">
        <f t="shared" si="59"/>
        <v>121</v>
      </c>
      <c r="B509" s="57" t="s">
        <v>763</v>
      </c>
      <c r="C509" s="57">
        <v>541.65</v>
      </c>
      <c r="D509" s="57"/>
      <c r="E509" s="57">
        <v>87.1</v>
      </c>
      <c r="F509" s="57">
        <f t="shared" si="56"/>
        <v>628.75</v>
      </c>
      <c r="G509" s="90">
        <v>7</v>
      </c>
      <c r="H509" s="90"/>
      <c r="I509" s="90">
        <v>1</v>
      </c>
      <c r="J509" s="57">
        <v>8</v>
      </c>
      <c r="K509" s="56">
        <f t="shared" si="62"/>
        <v>3.9186872397746755E-3</v>
      </c>
      <c r="L509" s="54">
        <f t="shared" si="60"/>
        <v>14.420769042370805</v>
      </c>
      <c r="M509" s="54">
        <f t="shared" si="57"/>
        <v>3.1725691893215773</v>
      </c>
      <c r="N509" s="54">
        <f t="shared" si="61"/>
        <v>7.2103845211854027</v>
      </c>
      <c r="O509" s="54">
        <v>1.5797797787496783</v>
      </c>
      <c r="P509" s="89">
        <f t="shared" si="58"/>
        <v>4.1961833052290204E-2</v>
      </c>
    </row>
    <row r="510" spans="1:16" x14ac:dyDescent="0.2">
      <c r="A510" s="59">
        <f t="shared" si="59"/>
        <v>122</v>
      </c>
      <c r="B510" s="57" t="s">
        <v>764</v>
      </c>
      <c r="C510" s="57">
        <v>341.1</v>
      </c>
      <c r="D510" s="57"/>
      <c r="E510" s="57"/>
      <c r="F510" s="57">
        <f t="shared" si="56"/>
        <v>341.1</v>
      </c>
      <c r="G510" s="90">
        <v>6</v>
      </c>
      <c r="H510" s="90"/>
      <c r="I510" s="90"/>
      <c r="J510" s="57">
        <v>6</v>
      </c>
      <c r="K510" s="56">
        <f t="shared" si="62"/>
        <v>2.9390154298310064E-3</v>
      </c>
      <c r="L510" s="54">
        <f t="shared" si="60"/>
        <v>10.815576781778104</v>
      </c>
      <c r="M510" s="54">
        <f t="shared" si="57"/>
        <v>2.3794268919911827</v>
      </c>
      <c r="N510" s="54">
        <f t="shared" si="61"/>
        <v>5.4077883908890518</v>
      </c>
      <c r="O510" s="54">
        <v>1.1848348340622588</v>
      </c>
      <c r="P510" s="89">
        <f t="shared" si="58"/>
        <v>5.8011219286779818E-2</v>
      </c>
    </row>
    <row r="511" spans="1:16" x14ac:dyDescent="0.2">
      <c r="A511" s="59">
        <f t="shared" si="59"/>
        <v>123</v>
      </c>
      <c r="B511" s="57" t="s">
        <v>765</v>
      </c>
      <c r="C511" s="57">
        <v>134.1</v>
      </c>
      <c r="D511" s="57"/>
      <c r="E511" s="57"/>
      <c r="F511" s="57">
        <f t="shared" si="56"/>
        <v>134.1</v>
      </c>
      <c r="G511" s="90">
        <v>3</v>
      </c>
      <c r="H511" s="90"/>
      <c r="I511" s="90"/>
      <c r="J511" s="57">
        <v>3</v>
      </c>
      <c r="K511" s="56">
        <f t="shared" si="62"/>
        <v>1.4695077149155032E-3</v>
      </c>
      <c r="L511" s="54">
        <f t="shared" si="60"/>
        <v>5.4077883908890518</v>
      </c>
      <c r="M511" s="54">
        <f t="shared" si="57"/>
        <v>1.1897134459955914</v>
      </c>
      <c r="N511" s="54">
        <f t="shared" si="61"/>
        <v>2.7038941954445259</v>
      </c>
      <c r="O511" s="54">
        <v>0.59241741703112938</v>
      </c>
      <c r="P511" s="89">
        <f t="shared" si="58"/>
        <v>7.3779369495602529E-2</v>
      </c>
    </row>
    <row r="512" spans="1:16" x14ac:dyDescent="0.2">
      <c r="A512" s="59">
        <f t="shared" si="59"/>
        <v>124</v>
      </c>
      <c r="B512" s="57" t="s">
        <v>766</v>
      </c>
      <c r="C512" s="57">
        <v>1501.3</v>
      </c>
      <c r="D512" s="57"/>
      <c r="E512" s="57"/>
      <c r="F512" s="57">
        <f t="shared" ref="F512:F573" si="63">C512+D512+E512</f>
        <v>1501.3</v>
      </c>
      <c r="G512" s="90">
        <v>29</v>
      </c>
      <c r="H512" s="90"/>
      <c r="I512" s="90"/>
      <c r="J512" s="57">
        <v>29</v>
      </c>
      <c r="K512" s="56">
        <f t="shared" si="62"/>
        <v>1.4205241244183198E-2</v>
      </c>
      <c r="L512" s="54">
        <f t="shared" si="60"/>
        <v>52.275287778594169</v>
      </c>
      <c r="M512" s="54">
        <f t="shared" si="57"/>
        <v>11.500563311290717</v>
      </c>
      <c r="N512" s="54">
        <f t="shared" si="61"/>
        <v>26.137643889297085</v>
      </c>
      <c r="O512" s="54">
        <v>5.7267016979675844</v>
      </c>
      <c r="P512" s="89">
        <f t="shared" si="58"/>
        <v>6.3704920187270739E-2</v>
      </c>
    </row>
    <row r="513" spans="1:16" x14ac:dyDescent="0.2">
      <c r="A513" s="59">
        <f t="shared" si="59"/>
        <v>125</v>
      </c>
      <c r="B513" s="57" t="s">
        <v>767</v>
      </c>
      <c r="C513" s="57">
        <v>558.79999999999995</v>
      </c>
      <c r="D513" s="57"/>
      <c r="E513" s="57"/>
      <c r="F513" s="57">
        <f t="shared" si="63"/>
        <v>558.79999999999995</v>
      </c>
      <c r="G513" s="90">
        <v>9</v>
      </c>
      <c r="H513" s="90"/>
      <c r="I513" s="90"/>
      <c r="J513" s="57">
        <v>9</v>
      </c>
      <c r="K513" s="56">
        <f t="shared" si="62"/>
        <v>4.40852314474651E-3</v>
      </c>
      <c r="L513" s="54">
        <f t="shared" si="60"/>
        <v>16.223365172667158</v>
      </c>
      <c r="M513" s="54">
        <f t="shared" ref="M513:M574" si="64">L513*0.22</f>
        <v>3.569140337986775</v>
      </c>
      <c r="N513" s="54">
        <f t="shared" si="61"/>
        <v>8.1116825863335791</v>
      </c>
      <c r="O513" s="54">
        <v>1.7772522510933881</v>
      </c>
      <c r="P513" s="89">
        <f t="shared" si="58"/>
        <v>5.3116392892056011E-2</v>
      </c>
    </row>
    <row r="514" spans="1:16" x14ac:dyDescent="0.2">
      <c r="A514" s="59">
        <f t="shared" si="59"/>
        <v>126</v>
      </c>
      <c r="B514" s="57" t="s">
        <v>768</v>
      </c>
      <c r="C514" s="57">
        <v>518.79999999999995</v>
      </c>
      <c r="D514" s="57">
        <v>32.700000000000003</v>
      </c>
      <c r="E514" s="57"/>
      <c r="F514" s="57">
        <f t="shared" si="63"/>
        <v>551.5</v>
      </c>
      <c r="G514" s="90">
        <v>10</v>
      </c>
      <c r="H514" s="90">
        <v>1</v>
      </c>
      <c r="I514" s="90"/>
      <c r="J514" s="57">
        <v>11</v>
      </c>
      <c r="K514" s="56">
        <f t="shared" si="62"/>
        <v>5.3881949546901791E-3</v>
      </c>
      <c r="L514" s="54">
        <f t="shared" si="60"/>
        <v>19.82855743325986</v>
      </c>
      <c r="M514" s="54">
        <f t="shared" si="64"/>
        <v>4.3622826353171691</v>
      </c>
      <c r="N514" s="54">
        <f t="shared" si="61"/>
        <v>9.91427871662993</v>
      </c>
      <c r="O514" s="54">
        <v>2.1721971957808077</v>
      </c>
      <c r="P514" s="89">
        <f t="shared" si="58"/>
        <v>6.5779358079760222E-2</v>
      </c>
    </row>
    <row r="515" spans="1:16" x14ac:dyDescent="0.2">
      <c r="A515" s="59">
        <f t="shared" si="59"/>
        <v>127</v>
      </c>
      <c r="B515" s="57" t="s">
        <v>769</v>
      </c>
      <c r="C515" s="57">
        <v>366.5</v>
      </c>
      <c r="D515" s="57"/>
      <c r="E515" s="57"/>
      <c r="F515" s="57">
        <f t="shared" si="63"/>
        <v>366.5</v>
      </c>
      <c r="G515" s="90">
        <v>6</v>
      </c>
      <c r="H515" s="90"/>
      <c r="I515" s="90"/>
      <c r="J515" s="57">
        <v>6</v>
      </c>
      <c r="K515" s="56">
        <f t="shared" si="62"/>
        <v>2.9390154298310064E-3</v>
      </c>
      <c r="L515" s="54">
        <f t="shared" si="60"/>
        <v>10.815576781778104</v>
      </c>
      <c r="M515" s="54">
        <f t="shared" si="64"/>
        <v>2.3794268919911827</v>
      </c>
      <c r="N515" s="54">
        <f t="shared" si="61"/>
        <v>5.4077883908890518</v>
      </c>
      <c r="O515" s="54">
        <v>1.1848348340622588</v>
      </c>
      <c r="P515" s="89">
        <f t="shared" si="58"/>
        <v>5.3990796449442283E-2</v>
      </c>
    </row>
    <row r="516" spans="1:16" x14ac:dyDescent="0.2">
      <c r="A516" s="59">
        <f t="shared" si="59"/>
        <v>128</v>
      </c>
      <c r="B516" s="57" t="s">
        <v>770</v>
      </c>
      <c r="C516" s="57">
        <v>485.9</v>
      </c>
      <c r="D516" s="57"/>
      <c r="E516" s="57"/>
      <c r="F516" s="57">
        <f t="shared" si="63"/>
        <v>485.9</v>
      </c>
      <c r="G516" s="90">
        <v>9</v>
      </c>
      <c r="H516" s="90"/>
      <c r="I516" s="90"/>
      <c r="J516" s="57">
        <v>9</v>
      </c>
      <c r="K516" s="56">
        <f t="shared" si="62"/>
        <v>4.40852314474651E-3</v>
      </c>
      <c r="L516" s="54">
        <f t="shared" si="60"/>
        <v>16.223365172667158</v>
      </c>
      <c r="M516" s="54">
        <f t="shared" si="64"/>
        <v>3.569140337986775</v>
      </c>
      <c r="N516" s="54">
        <f t="shared" si="61"/>
        <v>8.1116825863335791</v>
      </c>
      <c r="O516" s="54">
        <v>1.7772522510933881</v>
      </c>
      <c r="P516" s="89">
        <f t="shared" si="58"/>
        <v>6.1085491558100224E-2</v>
      </c>
    </row>
    <row r="517" spans="1:16" x14ac:dyDescent="0.2">
      <c r="A517" s="59">
        <f t="shared" si="59"/>
        <v>129</v>
      </c>
      <c r="B517" s="57" t="s">
        <v>771</v>
      </c>
      <c r="C517" s="57">
        <v>302.89999999999998</v>
      </c>
      <c r="D517" s="57"/>
      <c r="E517" s="57"/>
      <c r="F517" s="57">
        <f t="shared" si="63"/>
        <v>302.89999999999998</v>
      </c>
      <c r="G517" s="90">
        <v>6</v>
      </c>
      <c r="H517" s="90"/>
      <c r="I517" s="90"/>
      <c r="J517" s="57">
        <v>6</v>
      </c>
      <c r="K517" s="56">
        <f t="shared" si="62"/>
        <v>2.9390154298310064E-3</v>
      </c>
      <c r="L517" s="54">
        <f t="shared" si="60"/>
        <v>10.815576781778104</v>
      </c>
      <c r="M517" s="54">
        <f t="shared" si="64"/>
        <v>2.3794268919911827</v>
      </c>
      <c r="N517" s="54">
        <f t="shared" si="61"/>
        <v>5.4077883908890518</v>
      </c>
      <c r="O517" s="54">
        <v>1.1848348340622588</v>
      </c>
      <c r="P517" s="89">
        <f t="shared" ref="P517:P580" si="65">(L517+M517+N517+O517)/F517</f>
        <v>6.5327259487357542E-2</v>
      </c>
    </row>
    <row r="518" spans="1:16" x14ac:dyDescent="0.2">
      <c r="A518" s="59">
        <f t="shared" ref="A518:A581" si="66">1+A517</f>
        <v>130</v>
      </c>
      <c r="B518" s="57" t="s">
        <v>772</v>
      </c>
      <c r="C518" s="57">
        <v>376.1</v>
      </c>
      <c r="D518" s="57"/>
      <c r="E518" s="57"/>
      <c r="F518" s="57">
        <f t="shared" si="63"/>
        <v>376.1</v>
      </c>
      <c r="G518" s="90">
        <v>5</v>
      </c>
      <c r="H518" s="90"/>
      <c r="I518" s="90"/>
      <c r="J518" s="57">
        <v>5</v>
      </c>
      <c r="K518" s="56">
        <f t="shared" si="62"/>
        <v>2.4491795248591723E-3</v>
      </c>
      <c r="L518" s="54">
        <f t="shared" ref="L518:L581" si="67">K518*3680</f>
        <v>9.0129806514817545</v>
      </c>
      <c r="M518" s="54">
        <f t="shared" si="64"/>
        <v>1.9828557433259859</v>
      </c>
      <c r="N518" s="54">
        <f t="shared" ref="N518:N581" si="68">L518*0.5</f>
        <v>4.5064903257408773</v>
      </c>
      <c r="O518" s="54">
        <v>0.98736236171854896</v>
      </c>
      <c r="P518" s="89">
        <f t="shared" si="65"/>
        <v>4.384389545936497E-2</v>
      </c>
    </row>
    <row r="519" spans="1:16" x14ac:dyDescent="0.2">
      <c r="A519" s="59">
        <f t="shared" si="66"/>
        <v>131</v>
      </c>
      <c r="B519" s="57" t="s">
        <v>773</v>
      </c>
      <c r="C519" s="57">
        <v>381.2</v>
      </c>
      <c r="D519" s="57"/>
      <c r="E519" s="57"/>
      <c r="F519" s="57">
        <f t="shared" si="63"/>
        <v>381.2</v>
      </c>
      <c r="G519" s="90">
        <v>6</v>
      </c>
      <c r="H519" s="90"/>
      <c r="I519" s="90"/>
      <c r="J519" s="57">
        <v>6</v>
      </c>
      <c r="K519" s="56">
        <f t="shared" ref="K519:K582" si="69">2/4083*J519</f>
        <v>2.9390154298310064E-3</v>
      </c>
      <c r="L519" s="54">
        <f t="shared" si="67"/>
        <v>10.815576781778104</v>
      </c>
      <c r="M519" s="54">
        <f t="shared" si="64"/>
        <v>2.3794268919911827</v>
      </c>
      <c r="N519" s="54">
        <f t="shared" si="68"/>
        <v>5.4077883908890518</v>
      </c>
      <c r="O519" s="54">
        <v>1.1848348340622588</v>
      </c>
      <c r="P519" s="89">
        <f t="shared" si="65"/>
        <v>5.1908779902205132E-2</v>
      </c>
    </row>
    <row r="520" spans="1:16" x14ac:dyDescent="0.2">
      <c r="A520" s="59">
        <f t="shared" si="66"/>
        <v>132</v>
      </c>
      <c r="B520" s="57" t="s">
        <v>774</v>
      </c>
      <c r="C520" s="57">
        <v>323.89999999999998</v>
      </c>
      <c r="D520" s="57"/>
      <c r="E520" s="57"/>
      <c r="F520" s="57">
        <f t="shared" si="63"/>
        <v>323.89999999999998</v>
      </c>
      <c r="G520" s="90">
        <v>3</v>
      </c>
      <c r="H520" s="90"/>
      <c r="I520" s="90"/>
      <c r="J520" s="57">
        <v>3</v>
      </c>
      <c r="K520" s="56">
        <f t="shared" si="69"/>
        <v>1.4695077149155032E-3</v>
      </c>
      <c r="L520" s="54">
        <f t="shared" si="67"/>
        <v>5.4077883908890518</v>
      </c>
      <c r="M520" s="54">
        <f t="shared" si="64"/>
        <v>1.1897134459955914</v>
      </c>
      <c r="N520" s="54">
        <f t="shared" si="68"/>
        <v>2.7038941954445259</v>
      </c>
      <c r="O520" s="54">
        <v>0.59241741703112938</v>
      </c>
      <c r="P520" s="89">
        <f t="shared" si="65"/>
        <v>3.0545889006978383E-2</v>
      </c>
    </row>
    <row r="521" spans="1:16" x14ac:dyDescent="0.2">
      <c r="A521" s="59">
        <f t="shared" si="66"/>
        <v>133</v>
      </c>
      <c r="B521" s="57" t="s">
        <v>775</v>
      </c>
      <c r="C521" s="57">
        <v>465.1</v>
      </c>
      <c r="D521" s="57"/>
      <c r="E521" s="57"/>
      <c r="F521" s="57">
        <f t="shared" si="63"/>
        <v>465.1</v>
      </c>
      <c r="G521" s="90">
        <v>6</v>
      </c>
      <c r="H521" s="90"/>
      <c r="I521" s="90"/>
      <c r="J521" s="57">
        <v>6</v>
      </c>
      <c r="K521" s="56">
        <f t="shared" si="69"/>
        <v>2.9390154298310064E-3</v>
      </c>
      <c r="L521" s="54">
        <f t="shared" si="67"/>
        <v>10.815576781778104</v>
      </c>
      <c r="M521" s="54">
        <f t="shared" si="64"/>
        <v>2.3794268919911827</v>
      </c>
      <c r="N521" s="54">
        <f t="shared" si="68"/>
        <v>5.4077883908890518</v>
      </c>
      <c r="O521" s="54">
        <v>1.1848348340622588</v>
      </c>
      <c r="P521" s="89">
        <f t="shared" si="65"/>
        <v>4.2544886903290897E-2</v>
      </c>
    </row>
    <row r="522" spans="1:16" x14ac:dyDescent="0.2">
      <c r="A522" s="59">
        <f t="shared" si="66"/>
        <v>134</v>
      </c>
      <c r="B522" s="57" t="s">
        <v>776</v>
      </c>
      <c r="C522" s="57">
        <v>806.2</v>
      </c>
      <c r="D522" s="57"/>
      <c r="E522" s="57"/>
      <c r="F522" s="57">
        <f t="shared" si="63"/>
        <v>806.2</v>
      </c>
      <c r="G522" s="90">
        <v>12</v>
      </c>
      <c r="H522" s="90"/>
      <c r="I522" s="90"/>
      <c r="J522" s="57">
        <v>12</v>
      </c>
      <c r="K522" s="56">
        <f t="shared" si="69"/>
        <v>5.8780308596620128E-3</v>
      </c>
      <c r="L522" s="54">
        <f t="shared" si="67"/>
        <v>21.631153563556207</v>
      </c>
      <c r="M522" s="54">
        <f t="shared" si="64"/>
        <v>4.7588537839823655</v>
      </c>
      <c r="N522" s="54">
        <f t="shared" si="68"/>
        <v>10.815576781778104</v>
      </c>
      <c r="O522" s="54">
        <v>2.3696696681245175</v>
      </c>
      <c r="P522" s="89">
        <f t="shared" si="65"/>
        <v>4.9088630361499866E-2</v>
      </c>
    </row>
    <row r="523" spans="1:16" x14ac:dyDescent="0.2">
      <c r="A523" s="59">
        <f t="shared" si="66"/>
        <v>135</v>
      </c>
      <c r="B523" s="57" t="s">
        <v>777</v>
      </c>
      <c r="C523" s="57">
        <v>445.2</v>
      </c>
      <c r="D523" s="57"/>
      <c r="E523" s="57"/>
      <c r="F523" s="57">
        <f t="shared" si="63"/>
        <v>445.2</v>
      </c>
      <c r="G523" s="90">
        <v>8</v>
      </c>
      <c r="H523" s="90"/>
      <c r="I523" s="90"/>
      <c r="J523" s="57">
        <v>8</v>
      </c>
      <c r="K523" s="56">
        <f t="shared" si="69"/>
        <v>3.9186872397746755E-3</v>
      </c>
      <c r="L523" s="54">
        <f t="shared" si="67"/>
        <v>14.420769042370805</v>
      </c>
      <c r="M523" s="54">
        <f t="shared" si="64"/>
        <v>3.1725691893215773</v>
      </c>
      <c r="N523" s="54">
        <f t="shared" si="68"/>
        <v>7.2103845211854027</v>
      </c>
      <c r="O523" s="54">
        <v>1.5797797787496783</v>
      </c>
      <c r="P523" s="89">
        <f t="shared" si="65"/>
        <v>5.9262135066548663E-2</v>
      </c>
    </row>
    <row r="524" spans="1:16" x14ac:dyDescent="0.2">
      <c r="A524" s="59">
        <f t="shared" si="66"/>
        <v>136</v>
      </c>
      <c r="B524" s="57" t="s">
        <v>778</v>
      </c>
      <c r="C524" s="57">
        <v>698.9</v>
      </c>
      <c r="D524" s="57">
        <v>44.3</v>
      </c>
      <c r="E524" s="57">
        <v>87.4</v>
      </c>
      <c r="F524" s="57">
        <f t="shared" si="63"/>
        <v>830.59999999999991</v>
      </c>
      <c r="G524" s="90">
        <v>8</v>
      </c>
      <c r="H524" s="90">
        <v>1</v>
      </c>
      <c r="I524" s="90">
        <v>1</v>
      </c>
      <c r="J524" s="57">
        <v>10</v>
      </c>
      <c r="K524" s="56">
        <f t="shared" si="69"/>
        <v>4.8983590497183446E-3</v>
      </c>
      <c r="L524" s="54">
        <f t="shared" si="67"/>
        <v>18.025961302963509</v>
      </c>
      <c r="M524" s="54">
        <f t="shared" si="64"/>
        <v>3.9657114866519718</v>
      </c>
      <c r="N524" s="54">
        <f t="shared" si="68"/>
        <v>9.0129806514817545</v>
      </c>
      <c r="O524" s="54">
        <v>1.9747247234370979</v>
      </c>
      <c r="P524" s="89">
        <f t="shared" si="65"/>
        <v>3.9705487797416728E-2</v>
      </c>
    </row>
    <row r="525" spans="1:16" x14ac:dyDescent="0.2">
      <c r="A525" s="59">
        <f t="shared" si="66"/>
        <v>137</v>
      </c>
      <c r="B525" s="57" t="s">
        <v>779</v>
      </c>
      <c r="C525" s="57">
        <v>537.4</v>
      </c>
      <c r="D525" s="57"/>
      <c r="E525" s="57"/>
      <c r="F525" s="57">
        <f t="shared" si="63"/>
        <v>537.4</v>
      </c>
      <c r="G525" s="90">
        <v>12</v>
      </c>
      <c r="H525" s="90"/>
      <c r="I525" s="90"/>
      <c r="J525" s="57">
        <v>12</v>
      </c>
      <c r="K525" s="56">
        <f t="shared" si="69"/>
        <v>5.8780308596620128E-3</v>
      </c>
      <c r="L525" s="54">
        <f t="shared" si="67"/>
        <v>21.631153563556207</v>
      </c>
      <c r="M525" s="54">
        <f t="shared" si="64"/>
        <v>4.7588537839823655</v>
      </c>
      <c r="N525" s="54">
        <f t="shared" si="68"/>
        <v>10.815576781778104</v>
      </c>
      <c r="O525" s="54">
        <v>2.3696696681245175</v>
      </c>
      <c r="P525" s="89">
        <f t="shared" si="65"/>
        <v>7.3642080010125038E-2</v>
      </c>
    </row>
    <row r="526" spans="1:16" x14ac:dyDescent="0.2">
      <c r="A526" s="59">
        <f t="shared" si="66"/>
        <v>138</v>
      </c>
      <c r="B526" s="57" t="s">
        <v>780</v>
      </c>
      <c r="C526" s="57">
        <v>2042.1</v>
      </c>
      <c r="D526" s="57"/>
      <c r="E526" s="57"/>
      <c r="F526" s="57">
        <f t="shared" si="63"/>
        <v>2042.1</v>
      </c>
      <c r="G526" s="90">
        <v>41</v>
      </c>
      <c r="H526" s="90"/>
      <c r="I526" s="90"/>
      <c r="J526" s="57">
        <v>41</v>
      </c>
      <c r="K526" s="56">
        <f t="shared" si="69"/>
        <v>2.0083272103845213E-2</v>
      </c>
      <c r="L526" s="54">
        <f t="shared" si="67"/>
        <v>73.906441342150387</v>
      </c>
      <c r="M526" s="54">
        <f t="shared" si="64"/>
        <v>16.259417095273086</v>
      </c>
      <c r="N526" s="54">
        <f t="shared" si="68"/>
        <v>36.953220671075194</v>
      </c>
      <c r="O526" s="54">
        <v>8.096371366092102</v>
      </c>
      <c r="P526" s="89">
        <f t="shared" si="65"/>
        <v>6.6213922175501108E-2</v>
      </c>
    </row>
    <row r="527" spans="1:16" x14ac:dyDescent="0.2">
      <c r="A527" s="59">
        <f t="shared" si="66"/>
        <v>139</v>
      </c>
      <c r="B527" s="57" t="s">
        <v>781</v>
      </c>
      <c r="C527" s="57">
        <v>264.39999999999998</v>
      </c>
      <c r="D527" s="57"/>
      <c r="E527" s="57"/>
      <c r="F527" s="57">
        <f t="shared" si="63"/>
        <v>264.39999999999998</v>
      </c>
      <c r="G527" s="90">
        <v>4</v>
      </c>
      <c r="H527" s="90"/>
      <c r="I527" s="90"/>
      <c r="J527" s="57">
        <v>4</v>
      </c>
      <c r="K527" s="56">
        <f t="shared" si="69"/>
        <v>1.9593436198873378E-3</v>
      </c>
      <c r="L527" s="54">
        <f t="shared" si="67"/>
        <v>7.2103845211854027</v>
      </c>
      <c r="M527" s="54">
        <f t="shared" si="64"/>
        <v>1.5862845946607886</v>
      </c>
      <c r="N527" s="54">
        <f t="shared" si="68"/>
        <v>3.6051922605927014</v>
      </c>
      <c r="O527" s="54">
        <v>0.78988988937483917</v>
      </c>
      <c r="P527" s="89">
        <f t="shared" si="65"/>
        <v>4.9893159099144227E-2</v>
      </c>
    </row>
    <row r="528" spans="1:16" x14ac:dyDescent="0.2">
      <c r="A528" s="59">
        <f t="shared" si="66"/>
        <v>140</v>
      </c>
      <c r="B528" s="57" t="s">
        <v>782</v>
      </c>
      <c r="C528" s="57">
        <v>2510.6</v>
      </c>
      <c r="D528" s="57"/>
      <c r="E528" s="57"/>
      <c r="F528" s="57">
        <f t="shared" si="63"/>
        <v>2510.6</v>
      </c>
      <c r="G528" s="90">
        <v>42</v>
      </c>
      <c r="H528" s="90"/>
      <c r="I528" s="90"/>
      <c r="J528" s="57">
        <v>42</v>
      </c>
      <c r="K528" s="56">
        <f t="shared" si="69"/>
        <v>2.0573108008817047E-2</v>
      </c>
      <c r="L528" s="54">
        <f t="shared" si="67"/>
        <v>75.709037472446738</v>
      </c>
      <c r="M528" s="54">
        <f t="shared" si="64"/>
        <v>16.655988243938282</v>
      </c>
      <c r="N528" s="54">
        <f t="shared" si="68"/>
        <v>37.854518736223369</v>
      </c>
      <c r="O528" s="54">
        <v>8.2938438384358122</v>
      </c>
      <c r="P528" s="89">
        <f t="shared" si="65"/>
        <v>5.5171428459748338E-2</v>
      </c>
    </row>
    <row r="529" spans="1:16" x14ac:dyDescent="0.2">
      <c r="A529" s="59">
        <f t="shared" si="66"/>
        <v>141</v>
      </c>
      <c r="B529" s="57" t="s">
        <v>783</v>
      </c>
      <c r="C529" s="57">
        <v>618.6</v>
      </c>
      <c r="D529" s="57"/>
      <c r="E529" s="57">
        <v>97</v>
      </c>
      <c r="F529" s="57">
        <f t="shared" si="63"/>
        <v>715.6</v>
      </c>
      <c r="G529" s="90">
        <v>8</v>
      </c>
      <c r="H529" s="90"/>
      <c r="I529" s="90">
        <v>1</v>
      </c>
      <c r="J529" s="57">
        <v>9</v>
      </c>
      <c r="K529" s="56">
        <f t="shared" si="69"/>
        <v>4.40852314474651E-3</v>
      </c>
      <c r="L529" s="54">
        <f t="shared" si="67"/>
        <v>16.223365172667158</v>
      </c>
      <c r="M529" s="54">
        <f t="shared" si="64"/>
        <v>3.569140337986775</v>
      </c>
      <c r="N529" s="54">
        <f t="shared" si="68"/>
        <v>8.1116825863335791</v>
      </c>
      <c r="O529" s="54">
        <v>1.7772522510933881</v>
      </c>
      <c r="P529" s="89">
        <f t="shared" si="65"/>
        <v>4.1477697523869338E-2</v>
      </c>
    </row>
    <row r="530" spans="1:16" x14ac:dyDescent="0.2">
      <c r="A530" s="59">
        <f t="shared" si="66"/>
        <v>142</v>
      </c>
      <c r="B530" s="57" t="s">
        <v>784</v>
      </c>
      <c r="C530" s="57">
        <v>439.5</v>
      </c>
      <c r="D530" s="57"/>
      <c r="E530" s="57"/>
      <c r="F530" s="57">
        <f t="shared" si="63"/>
        <v>439.5</v>
      </c>
      <c r="G530" s="90">
        <v>9</v>
      </c>
      <c r="H530" s="90"/>
      <c r="I530" s="90"/>
      <c r="J530" s="57">
        <v>9</v>
      </c>
      <c r="K530" s="56">
        <f t="shared" si="69"/>
        <v>4.40852314474651E-3</v>
      </c>
      <c r="L530" s="54">
        <f t="shared" si="67"/>
        <v>16.223365172667158</v>
      </c>
      <c r="M530" s="54">
        <f t="shared" si="64"/>
        <v>3.569140337986775</v>
      </c>
      <c r="N530" s="54">
        <f t="shared" si="68"/>
        <v>8.1116825863335791</v>
      </c>
      <c r="O530" s="54">
        <v>1.7772522510933881</v>
      </c>
      <c r="P530" s="89">
        <f t="shared" si="65"/>
        <v>6.7534562794268255E-2</v>
      </c>
    </row>
    <row r="531" spans="1:16" x14ac:dyDescent="0.2">
      <c r="A531" s="59">
        <f t="shared" si="66"/>
        <v>143</v>
      </c>
      <c r="B531" s="57" t="s">
        <v>785</v>
      </c>
      <c r="C531" s="57">
        <v>489.6</v>
      </c>
      <c r="D531" s="57"/>
      <c r="E531" s="57"/>
      <c r="F531" s="57">
        <f t="shared" si="63"/>
        <v>489.6</v>
      </c>
      <c r="G531" s="90">
        <v>9</v>
      </c>
      <c r="H531" s="90"/>
      <c r="I531" s="90"/>
      <c r="J531" s="57">
        <v>9</v>
      </c>
      <c r="K531" s="56">
        <f t="shared" si="69"/>
        <v>4.40852314474651E-3</v>
      </c>
      <c r="L531" s="54">
        <f t="shared" si="67"/>
        <v>16.223365172667158</v>
      </c>
      <c r="M531" s="54">
        <f t="shared" si="64"/>
        <v>3.569140337986775</v>
      </c>
      <c r="N531" s="54">
        <f t="shared" si="68"/>
        <v>8.1116825863335791</v>
      </c>
      <c r="O531" s="54">
        <v>1.7772522510933881</v>
      </c>
      <c r="P531" s="89">
        <f t="shared" si="65"/>
        <v>6.0623856920099868E-2</v>
      </c>
    </row>
    <row r="532" spans="1:16" x14ac:dyDescent="0.2">
      <c r="A532" s="59">
        <f t="shared" si="66"/>
        <v>144</v>
      </c>
      <c r="B532" s="57" t="s">
        <v>786</v>
      </c>
      <c r="C532" s="57">
        <v>556.5</v>
      </c>
      <c r="D532" s="57"/>
      <c r="E532" s="57"/>
      <c r="F532" s="57">
        <f t="shared" si="63"/>
        <v>556.5</v>
      </c>
      <c r="G532" s="90">
        <v>9</v>
      </c>
      <c r="H532" s="90"/>
      <c r="I532" s="90"/>
      <c r="J532" s="57">
        <v>9</v>
      </c>
      <c r="K532" s="56">
        <f t="shared" si="69"/>
        <v>4.40852314474651E-3</v>
      </c>
      <c r="L532" s="54">
        <f t="shared" si="67"/>
        <v>16.223365172667158</v>
      </c>
      <c r="M532" s="54">
        <f t="shared" si="64"/>
        <v>3.569140337986775</v>
      </c>
      <c r="N532" s="54">
        <f t="shared" si="68"/>
        <v>8.1116825863335791</v>
      </c>
      <c r="O532" s="54">
        <v>1.7772522510933881</v>
      </c>
      <c r="P532" s="89">
        <f t="shared" si="65"/>
        <v>5.3335921559893799E-2</v>
      </c>
    </row>
    <row r="533" spans="1:16" x14ac:dyDescent="0.2">
      <c r="A533" s="59">
        <f t="shared" si="66"/>
        <v>145</v>
      </c>
      <c r="B533" s="57" t="s">
        <v>787</v>
      </c>
      <c r="C533" s="57">
        <v>502</v>
      </c>
      <c r="D533" s="57"/>
      <c r="E533" s="57"/>
      <c r="F533" s="57">
        <f t="shared" si="63"/>
        <v>502</v>
      </c>
      <c r="G533" s="90">
        <v>9</v>
      </c>
      <c r="H533" s="90"/>
      <c r="I533" s="90"/>
      <c r="J533" s="57">
        <v>9</v>
      </c>
      <c r="K533" s="56">
        <f t="shared" si="69"/>
        <v>4.40852314474651E-3</v>
      </c>
      <c r="L533" s="54">
        <f t="shared" si="67"/>
        <v>16.223365172667158</v>
      </c>
      <c r="M533" s="54">
        <f t="shared" si="64"/>
        <v>3.569140337986775</v>
      </c>
      <c r="N533" s="54">
        <f t="shared" si="68"/>
        <v>8.1116825863335791</v>
      </c>
      <c r="O533" s="54">
        <v>1.7772522510933881</v>
      </c>
      <c r="P533" s="89">
        <f t="shared" si="65"/>
        <v>5.9126375195380276E-2</v>
      </c>
    </row>
    <row r="534" spans="1:16" x14ac:dyDescent="0.2">
      <c r="A534" s="59">
        <f t="shared" si="66"/>
        <v>146</v>
      </c>
      <c r="B534" s="57" t="s">
        <v>788</v>
      </c>
      <c r="C534" s="57">
        <v>467.6</v>
      </c>
      <c r="D534" s="57"/>
      <c r="E534" s="57"/>
      <c r="F534" s="57">
        <f t="shared" si="63"/>
        <v>467.6</v>
      </c>
      <c r="G534" s="90">
        <v>8</v>
      </c>
      <c r="H534" s="90"/>
      <c r="I534" s="90"/>
      <c r="J534" s="57">
        <v>8</v>
      </c>
      <c r="K534" s="56">
        <f t="shared" si="69"/>
        <v>3.9186872397746755E-3</v>
      </c>
      <c r="L534" s="54">
        <f t="shared" si="67"/>
        <v>14.420769042370805</v>
      </c>
      <c r="M534" s="54">
        <f t="shared" si="64"/>
        <v>3.1725691893215773</v>
      </c>
      <c r="N534" s="54">
        <f t="shared" si="68"/>
        <v>7.2103845211854027</v>
      </c>
      <c r="O534" s="54">
        <v>1.5797797787496783</v>
      </c>
      <c r="P534" s="89">
        <f t="shared" si="65"/>
        <v>5.6423230392702015E-2</v>
      </c>
    </row>
    <row r="535" spans="1:16" x14ac:dyDescent="0.2">
      <c r="A535" s="59">
        <f t="shared" si="66"/>
        <v>147</v>
      </c>
      <c r="B535" s="57" t="s">
        <v>789</v>
      </c>
      <c r="C535" s="57">
        <v>493.8</v>
      </c>
      <c r="D535" s="57"/>
      <c r="E535" s="57"/>
      <c r="F535" s="57">
        <f t="shared" si="63"/>
        <v>493.8</v>
      </c>
      <c r="G535" s="90">
        <v>7</v>
      </c>
      <c r="H535" s="90"/>
      <c r="I535" s="90"/>
      <c r="J535" s="57">
        <v>7</v>
      </c>
      <c r="K535" s="56">
        <f t="shared" si="69"/>
        <v>3.428851334802841E-3</v>
      </c>
      <c r="L535" s="54">
        <f t="shared" si="67"/>
        <v>12.618172912074455</v>
      </c>
      <c r="M535" s="54">
        <f t="shared" si="64"/>
        <v>2.77599804065638</v>
      </c>
      <c r="N535" s="54">
        <f t="shared" si="68"/>
        <v>6.3090864560372273</v>
      </c>
      <c r="O535" s="54">
        <v>1.3823073064059685</v>
      </c>
      <c r="P535" s="89">
        <f t="shared" si="65"/>
        <v>4.6750839844418857E-2</v>
      </c>
    </row>
    <row r="536" spans="1:16" x14ac:dyDescent="0.2">
      <c r="A536" s="59">
        <f t="shared" si="66"/>
        <v>148</v>
      </c>
      <c r="B536" s="57" t="s">
        <v>790</v>
      </c>
      <c r="C536" s="57">
        <v>515.79999999999995</v>
      </c>
      <c r="D536" s="57"/>
      <c r="E536" s="57"/>
      <c r="F536" s="57">
        <f t="shared" si="63"/>
        <v>515.79999999999995</v>
      </c>
      <c r="G536" s="90">
        <v>9</v>
      </c>
      <c r="H536" s="90"/>
      <c r="I536" s="90"/>
      <c r="J536" s="57">
        <v>9</v>
      </c>
      <c r="K536" s="56">
        <f t="shared" si="69"/>
        <v>4.40852314474651E-3</v>
      </c>
      <c r="L536" s="54">
        <f t="shared" si="67"/>
        <v>16.223365172667158</v>
      </c>
      <c r="M536" s="54">
        <f t="shared" si="64"/>
        <v>3.569140337986775</v>
      </c>
      <c r="N536" s="54">
        <f t="shared" si="68"/>
        <v>8.1116825863335791</v>
      </c>
      <c r="O536" s="54">
        <v>1.7772522510933881</v>
      </c>
      <c r="P536" s="89">
        <f t="shared" si="65"/>
        <v>5.7544475277396083E-2</v>
      </c>
    </row>
    <row r="537" spans="1:16" x14ac:dyDescent="0.2">
      <c r="A537" s="59">
        <f t="shared" si="66"/>
        <v>149</v>
      </c>
      <c r="B537" s="57" t="s">
        <v>791</v>
      </c>
      <c r="C537" s="57">
        <v>1334.9</v>
      </c>
      <c r="D537" s="57"/>
      <c r="E537" s="57"/>
      <c r="F537" s="57">
        <f t="shared" si="63"/>
        <v>1334.9</v>
      </c>
      <c r="G537" s="90">
        <v>24</v>
      </c>
      <c r="H537" s="90"/>
      <c r="I537" s="90"/>
      <c r="J537" s="57">
        <v>24</v>
      </c>
      <c r="K537" s="56">
        <f t="shared" si="69"/>
        <v>1.1756061719324026E-2</v>
      </c>
      <c r="L537" s="54">
        <f t="shared" si="67"/>
        <v>43.262307127112415</v>
      </c>
      <c r="M537" s="54">
        <f t="shared" si="64"/>
        <v>9.5177075679647309</v>
      </c>
      <c r="N537" s="54">
        <f t="shared" si="68"/>
        <v>21.631153563556207</v>
      </c>
      <c r="O537" s="54">
        <v>4.739339336249035</v>
      </c>
      <c r="P537" s="89">
        <f t="shared" si="65"/>
        <v>5.9293211173033468E-2</v>
      </c>
    </row>
    <row r="538" spans="1:16" x14ac:dyDescent="0.2">
      <c r="A538" s="59">
        <f t="shared" si="66"/>
        <v>150</v>
      </c>
      <c r="B538" s="57" t="s">
        <v>792</v>
      </c>
      <c r="C538" s="57">
        <v>418.1</v>
      </c>
      <c r="D538" s="57"/>
      <c r="E538" s="57"/>
      <c r="F538" s="57">
        <f t="shared" si="63"/>
        <v>418.1</v>
      </c>
      <c r="G538" s="90">
        <v>10</v>
      </c>
      <c r="H538" s="90"/>
      <c r="I538" s="90"/>
      <c r="J538" s="57">
        <v>10</v>
      </c>
      <c r="K538" s="56">
        <f t="shared" si="69"/>
        <v>4.8983590497183446E-3</v>
      </c>
      <c r="L538" s="54">
        <f t="shared" si="67"/>
        <v>18.025961302963509</v>
      </c>
      <c r="M538" s="54">
        <f t="shared" si="64"/>
        <v>3.9657114866519718</v>
      </c>
      <c r="N538" s="54">
        <f t="shared" si="68"/>
        <v>9.0129806514817545</v>
      </c>
      <c r="O538" s="54">
        <v>1.9747247234370979</v>
      </c>
      <c r="P538" s="89">
        <f t="shared" si="65"/>
        <v>7.8879163273222502E-2</v>
      </c>
    </row>
    <row r="539" spans="1:16" x14ac:dyDescent="0.2">
      <c r="A539" s="59">
        <f t="shared" si="66"/>
        <v>151</v>
      </c>
      <c r="B539" s="57" t="s">
        <v>793</v>
      </c>
      <c r="C539" s="57">
        <v>496.6</v>
      </c>
      <c r="D539" s="57"/>
      <c r="E539" s="57"/>
      <c r="F539" s="57">
        <f t="shared" si="63"/>
        <v>496.6</v>
      </c>
      <c r="G539" s="90">
        <v>8</v>
      </c>
      <c r="H539" s="90"/>
      <c r="I539" s="90"/>
      <c r="J539" s="57">
        <v>8</v>
      </c>
      <c r="K539" s="56">
        <f t="shared" si="69"/>
        <v>3.9186872397746755E-3</v>
      </c>
      <c r="L539" s="54">
        <f t="shared" si="67"/>
        <v>14.420769042370805</v>
      </c>
      <c r="M539" s="54">
        <f t="shared" si="64"/>
        <v>3.1725691893215773</v>
      </c>
      <c r="N539" s="54">
        <f t="shared" si="68"/>
        <v>7.2103845211854027</v>
      </c>
      <c r="O539" s="54">
        <v>1.5797797787496783</v>
      </c>
      <c r="P539" s="89">
        <f t="shared" si="65"/>
        <v>5.3128277349229688E-2</v>
      </c>
    </row>
    <row r="540" spans="1:16" x14ac:dyDescent="0.2">
      <c r="A540" s="59">
        <f t="shared" si="66"/>
        <v>152</v>
      </c>
      <c r="B540" s="57" t="s">
        <v>794</v>
      </c>
      <c r="C540" s="57">
        <v>357.5</v>
      </c>
      <c r="D540" s="57"/>
      <c r="E540" s="57"/>
      <c r="F540" s="57">
        <f t="shared" si="63"/>
        <v>357.5</v>
      </c>
      <c r="G540" s="90">
        <v>7</v>
      </c>
      <c r="H540" s="90"/>
      <c r="I540" s="90"/>
      <c r="J540" s="57">
        <v>7</v>
      </c>
      <c r="K540" s="56">
        <f t="shared" si="69"/>
        <v>3.428851334802841E-3</v>
      </c>
      <c r="L540" s="54">
        <f t="shared" si="67"/>
        <v>12.618172912074455</v>
      </c>
      <c r="M540" s="54">
        <f t="shared" si="64"/>
        <v>2.77599804065638</v>
      </c>
      <c r="N540" s="54">
        <f t="shared" si="68"/>
        <v>6.3090864560372273</v>
      </c>
      <c r="O540" s="54">
        <v>1.3823073064059685</v>
      </c>
      <c r="P540" s="89">
        <f t="shared" si="65"/>
        <v>6.4575006196291002E-2</v>
      </c>
    </row>
    <row r="541" spans="1:16" x14ac:dyDescent="0.2">
      <c r="A541" s="59">
        <f t="shared" si="66"/>
        <v>153</v>
      </c>
      <c r="B541" s="57" t="s">
        <v>795</v>
      </c>
      <c r="C541" s="57">
        <v>325.89999999999998</v>
      </c>
      <c r="D541" s="57"/>
      <c r="E541" s="57"/>
      <c r="F541" s="57">
        <f t="shared" si="63"/>
        <v>325.89999999999998</v>
      </c>
      <c r="G541" s="90">
        <v>6</v>
      </c>
      <c r="H541" s="90"/>
      <c r="I541" s="90"/>
      <c r="J541" s="57">
        <v>6</v>
      </c>
      <c r="K541" s="56">
        <f t="shared" si="69"/>
        <v>2.9390154298310064E-3</v>
      </c>
      <c r="L541" s="54">
        <f t="shared" si="67"/>
        <v>10.815576781778104</v>
      </c>
      <c r="M541" s="54">
        <f t="shared" si="64"/>
        <v>2.3794268919911827</v>
      </c>
      <c r="N541" s="54">
        <f t="shared" si="68"/>
        <v>5.4077883908890518</v>
      </c>
      <c r="O541" s="54">
        <v>1.1848348340622588</v>
      </c>
      <c r="P541" s="89">
        <f t="shared" si="65"/>
        <v>6.0716866826390298E-2</v>
      </c>
    </row>
    <row r="542" spans="1:16" x14ac:dyDescent="0.2">
      <c r="A542" s="59">
        <f t="shared" si="66"/>
        <v>154</v>
      </c>
      <c r="B542" s="57" t="s">
        <v>796</v>
      </c>
      <c r="C542" s="57">
        <v>451.9</v>
      </c>
      <c r="D542" s="57"/>
      <c r="E542" s="57"/>
      <c r="F542" s="57">
        <f t="shared" si="63"/>
        <v>451.9</v>
      </c>
      <c r="G542" s="90">
        <v>7</v>
      </c>
      <c r="H542" s="90"/>
      <c r="I542" s="90"/>
      <c r="J542" s="57">
        <v>7</v>
      </c>
      <c r="K542" s="56">
        <f t="shared" si="69"/>
        <v>3.428851334802841E-3</v>
      </c>
      <c r="L542" s="54">
        <f t="shared" si="67"/>
        <v>12.618172912074455</v>
      </c>
      <c r="M542" s="54">
        <f t="shared" si="64"/>
        <v>2.77599804065638</v>
      </c>
      <c r="N542" s="54">
        <f t="shared" si="68"/>
        <v>6.3090864560372273</v>
      </c>
      <c r="O542" s="54">
        <v>1.3823073064059685</v>
      </c>
      <c r="P542" s="89">
        <f t="shared" si="65"/>
        <v>5.1085560334529843E-2</v>
      </c>
    </row>
    <row r="543" spans="1:16" x14ac:dyDescent="0.2">
      <c r="A543" s="59">
        <f t="shared" si="66"/>
        <v>155</v>
      </c>
      <c r="B543" s="57" t="s">
        <v>797</v>
      </c>
      <c r="C543" s="57">
        <v>766.2</v>
      </c>
      <c r="D543" s="57"/>
      <c r="E543" s="57"/>
      <c r="F543" s="57">
        <f t="shared" si="63"/>
        <v>766.2</v>
      </c>
      <c r="G543" s="90">
        <v>11</v>
      </c>
      <c r="H543" s="90"/>
      <c r="I543" s="90"/>
      <c r="J543" s="57">
        <v>11</v>
      </c>
      <c r="K543" s="56">
        <f t="shared" si="69"/>
        <v>5.3881949546901791E-3</v>
      </c>
      <c r="L543" s="54">
        <f t="shared" si="67"/>
        <v>19.82855743325986</v>
      </c>
      <c r="M543" s="54">
        <f t="shared" si="64"/>
        <v>4.3622826353171691</v>
      </c>
      <c r="N543" s="54">
        <f t="shared" si="68"/>
        <v>9.91427871662993</v>
      </c>
      <c r="O543" s="54">
        <v>2.1721971957808077</v>
      </c>
      <c r="P543" s="89">
        <f t="shared" si="65"/>
        <v>4.7347058184531145E-2</v>
      </c>
    </row>
    <row r="544" spans="1:16" x14ac:dyDescent="0.2">
      <c r="A544" s="59">
        <f t="shared" si="66"/>
        <v>156</v>
      </c>
      <c r="B544" s="57" t="s">
        <v>798</v>
      </c>
      <c r="C544" s="57">
        <v>402.2</v>
      </c>
      <c r="D544" s="57"/>
      <c r="E544" s="57">
        <v>61</v>
      </c>
      <c r="F544" s="57">
        <f t="shared" si="63"/>
        <v>463.2</v>
      </c>
      <c r="G544" s="90">
        <v>10</v>
      </c>
      <c r="H544" s="90"/>
      <c r="I544" s="90">
        <v>1</v>
      </c>
      <c r="J544" s="57">
        <v>11</v>
      </c>
      <c r="K544" s="56">
        <f t="shared" si="69"/>
        <v>5.3881949546901791E-3</v>
      </c>
      <c r="L544" s="54">
        <f t="shared" si="67"/>
        <v>19.82855743325986</v>
      </c>
      <c r="M544" s="54">
        <f t="shared" si="64"/>
        <v>4.3622826353171691</v>
      </c>
      <c r="N544" s="54">
        <f t="shared" si="68"/>
        <v>9.91427871662993</v>
      </c>
      <c r="O544" s="54">
        <v>2.1721971957808077</v>
      </c>
      <c r="P544" s="89">
        <f t="shared" si="65"/>
        <v>7.8318903240474455E-2</v>
      </c>
    </row>
    <row r="545" spans="1:16" x14ac:dyDescent="0.2">
      <c r="A545" s="59">
        <f t="shared" si="66"/>
        <v>157</v>
      </c>
      <c r="B545" s="57" t="s">
        <v>799</v>
      </c>
      <c r="C545" s="57">
        <v>578.1</v>
      </c>
      <c r="D545" s="57"/>
      <c r="E545" s="57"/>
      <c r="F545" s="57">
        <f t="shared" si="63"/>
        <v>578.1</v>
      </c>
      <c r="G545" s="90">
        <v>12</v>
      </c>
      <c r="H545" s="90"/>
      <c r="I545" s="90"/>
      <c r="J545" s="57">
        <v>12</v>
      </c>
      <c r="K545" s="56">
        <f t="shared" si="69"/>
        <v>5.8780308596620128E-3</v>
      </c>
      <c r="L545" s="54">
        <f t="shared" si="67"/>
        <v>21.631153563556207</v>
      </c>
      <c r="M545" s="54">
        <f t="shared" si="64"/>
        <v>4.7588537839823655</v>
      </c>
      <c r="N545" s="54">
        <f t="shared" si="68"/>
        <v>10.815576781778104</v>
      </c>
      <c r="O545" s="54">
        <v>2.3696696681245175</v>
      </c>
      <c r="P545" s="89">
        <f t="shared" si="65"/>
        <v>6.8457453377341618E-2</v>
      </c>
    </row>
    <row r="546" spans="1:16" x14ac:dyDescent="0.2">
      <c r="A546" s="59">
        <f t="shared" si="66"/>
        <v>158</v>
      </c>
      <c r="B546" s="57" t="s">
        <v>800</v>
      </c>
      <c r="C546" s="57">
        <v>567.29999999999995</v>
      </c>
      <c r="D546" s="57"/>
      <c r="E546" s="57">
        <v>96.7</v>
      </c>
      <c r="F546" s="57">
        <f t="shared" si="63"/>
        <v>664</v>
      </c>
      <c r="G546" s="90">
        <v>12</v>
      </c>
      <c r="H546" s="90"/>
      <c r="I546" s="90">
        <v>1</v>
      </c>
      <c r="J546" s="57">
        <v>13</v>
      </c>
      <c r="K546" s="56">
        <f t="shared" si="69"/>
        <v>6.3678667646338474E-3</v>
      </c>
      <c r="L546" s="54">
        <f t="shared" si="67"/>
        <v>23.433749693852558</v>
      </c>
      <c r="M546" s="54">
        <f t="shared" si="64"/>
        <v>5.1554249326475627</v>
      </c>
      <c r="N546" s="54">
        <f t="shared" si="68"/>
        <v>11.716874846926279</v>
      </c>
      <c r="O546" s="54">
        <v>2.5671421404682273</v>
      </c>
      <c r="P546" s="89">
        <f t="shared" si="65"/>
        <v>6.4568059659479857E-2</v>
      </c>
    </row>
    <row r="547" spans="1:16" x14ac:dyDescent="0.2">
      <c r="A547" s="59">
        <f t="shared" si="66"/>
        <v>159</v>
      </c>
      <c r="B547" s="57" t="s">
        <v>801</v>
      </c>
      <c r="C547" s="57">
        <v>4428.7</v>
      </c>
      <c r="D547" s="57"/>
      <c r="E547" s="57">
        <v>319.5</v>
      </c>
      <c r="F547" s="57">
        <f t="shared" si="63"/>
        <v>4748.2</v>
      </c>
      <c r="G547" s="90">
        <v>80</v>
      </c>
      <c r="H547" s="90"/>
      <c r="I547" s="90">
        <v>1</v>
      </c>
      <c r="J547" s="57">
        <v>81</v>
      </c>
      <c r="K547" s="56">
        <f t="shared" si="69"/>
        <v>3.9676708302718591E-2</v>
      </c>
      <c r="L547" s="54">
        <f t="shared" si="67"/>
        <v>146.01028655400441</v>
      </c>
      <c r="M547" s="54">
        <f t="shared" si="64"/>
        <v>32.12226304188097</v>
      </c>
      <c r="N547" s="54">
        <f t="shared" si="68"/>
        <v>73.005143277002205</v>
      </c>
      <c r="O547" s="54">
        <v>15.99527025984049</v>
      </c>
      <c r="P547" s="89">
        <f t="shared" si="65"/>
        <v>5.6259838071843669E-2</v>
      </c>
    </row>
    <row r="548" spans="1:16" x14ac:dyDescent="0.2">
      <c r="A548" s="59">
        <f t="shared" si="66"/>
        <v>160</v>
      </c>
      <c r="B548" s="57" t="s">
        <v>802</v>
      </c>
      <c r="C548" s="57">
        <v>231</v>
      </c>
      <c r="D548" s="57"/>
      <c r="E548" s="57"/>
      <c r="F548" s="57">
        <f t="shared" si="63"/>
        <v>231</v>
      </c>
      <c r="G548" s="90">
        <v>3</v>
      </c>
      <c r="H548" s="90"/>
      <c r="I548" s="90"/>
      <c r="J548" s="57">
        <v>3</v>
      </c>
      <c r="K548" s="56">
        <f t="shared" si="69"/>
        <v>1.4695077149155032E-3</v>
      </c>
      <c r="L548" s="54">
        <f t="shared" si="67"/>
        <v>5.4077883908890518</v>
      </c>
      <c r="M548" s="54">
        <f t="shared" si="64"/>
        <v>1.1897134459955914</v>
      </c>
      <c r="N548" s="54">
        <f t="shared" si="68"/>
        <v>2.7038941954445259</v>
      </c>
      <c r="O548" s="54">
        <v>0.59241741703112938</v>
      </c>
      <c r="P548" s="89">
        <f t="shared" si="65"/>
        <v>4.2830361252641981E-2</v>
      </c>
    </row>
    <row r="549" spans="1:16" x14ac:dyDescent="0.2">
      <c r="A549" s="59">
        <f t="shared" si="66"/>
        <v>161</v>
      </c>
      <c r="B549" s="57" t="s">
        <v>803</v>
      </c>
      <c r="C549" s="57">
        <v>260.2</v>
      </c>
      <c r="D549" s="57"/>
      <c r="E549" s="57"/>
      <c r="F549" s="57">
        <f t="shared" si="63"/>
        <v>260.2</v>
      </c>
      <c r="G549" s="90">
        <v>4</v>
      </c>
      <c r="H549" s="90"/>
      <c r="I549" s="90"/>
      <c r="J549" s="57">
        <v>4</v>
      </c>
      <c r="K549" s="56">
        <f t="shared" si="69"/>
        <v>1.9593436198873378E-3</v>
      </c>
      <c r="L549" s="54">
        <f t="shared" si="67"/>
        <v>7.2103845211854027</v>
      </c>
      <c r="M549" s="54">
        <f t="shared" si="64"/>
        <v>1.5862845946607886</v>
      </c>
      <c r="N549" s="54">
        <f t="shared" si="68"/>
        <v>3.6051922605927014</v>
      </c>
      <c r="O549" s="54">
        <v>0.78988988937483917</v>
      </c>
      <c r="P549" s="89">
        <f t="shared" si="65"/>
        <v>5.0698506017731487E-2</v>
      </c>
    </row>
    <row r="550" spans="1:16" x14ac:dyDescent="0.2">
      <c r="A550" s="59">
        <f t="shared" si="66"/>
        <v>162</v>
      </c>
      <c r="B550" s="57" t="s">
        <v>1435</v>
      </c>
      <c r="C550" s="81">
        <v>678.5</v>
      </c>
      <c r="D550" s="81"/>
      <c r="E550" s="81"/>
      <c r="F550" s="81">
        <f t="shared" si="63"/>
        <v>678.5</v>
      </c>
      <c r="G550" s="90">
        <v>10</v>
      </c>
      <c r="H550" s="90"/>
      <c r="I550" s="90"/>
      <c r="J550" s="57">
        <f t="shared" ref="J550:J613" si="70">G550+H550+I550</f>
        <v>10</v>
      </c>
      <c r="K550" s="56">
        <f t="shared" si="69"/>
        <v>4.8983590497183446E-3</v>
      </c>
      <c r="L550" s="54">
        <f t="shared" si="67"/>
        <v>18.025961302963509</v>
      </c>
      <c r="M550" s="54">
        <f t="shared" si="64"/>
        <v>3.9657114866519718</v>
      </c>
      <c r="N550" s="54">
        <f t="shared" si="68"/>
        <v>9.0129806514817545</v>
      </c>
      <c r="O550" s="54">
        <v>1.9747247234370979</v>
      </c>
      <c r="P550" s="89">
        <f t="shared" si="65"/>
        <v>4.8606305327242937E-2</v>
      </c>
    </row>
    <row r="551" spans="1:16" x14ac:dyDescent="0.2">
      <c r="A551" s="59">
        <f t="shared" si="66"/>
        <v>163</v>
      </c>
      <c r="B551" s="57" t="s">
        <v>1436</v>
      </c>
      <c r="C551" s="81">
        <v>713</v>
      </c>
      <c r="D551" s="81">
        <v>20</v>
      </c>
      <c r="E551" s="81"/>
      <c r="F551" s="81">
        <f t="shared" si="63"/>
        <v>733</v>
      </c>
      <c r="G551" s="90">
        <v>11</v>
      </c>
      <c r="H551" s="90">
        <v>1</v>
      </c>
      <c r="I551" s="90"/>
      <c r="J551" s="57">
        <f t="shared" si="70"/>
        <v>12</v>
      </c>
      <c r="K551" s="56">
        <f t="shared" si="69"/>
        <v>5.8780308596620128E-3</v>
      </c>
      <c r="L551" s="54">
        <f t="shared" si="67"/>
        <v>21.631153563556207</v>
      </c>
      <c r="M551" s="54">
        <f t="shared" si="64"/>
        <v>4.7588537839823655</v>
      </c>
      <c r="N551" s="54">
        <f t="shared" si="68"/>
        <v>10.815576781778104</v>
      </c>
      <c r="O551" s="54">
        <v>2.3696696681245175</v>
      </c>
      <c r="P551" s="89">
        <f t="shared" si="65"/>
        <v>5.3990796449442283E-2</v>
      </c>
    </row>
    <row r="552" spans="1:16" x14ac:dyDescent="0.2">
      <c r="A552" s="59">
        <f t="shared" si="66"/>
        <v>164</v>
      </c>
      <c r="B552" s="57" t="s">
        <v>1437</v>
      </c>
      <c r="C552" s="81">
        <v>922.8</v>
      </c>
      <c r="D552" s="81"/>
      <c r="E552" s="81"/>
      <c r="F552" s="81">
        <f t="shared" si="63"/>
        <v>922.8</v>
      </c>
      <c r="G552" s="90">
        <v>17</v>
      </c>
      <c r="H552" s="90"/>
      <c r="I552" s="90"/>
      <c r="J552" s="57">
        <f t="shared" si="70"/>
        <v>17</v>
      </c>
      <c r="K552" s="56">
        <f t="shared" si="69"/>
        <v>8.3272103845211855E-3</v>
      </c>
      <c r="L552" s="54">
        <f t="shared" si="67"/>
        <v>30.644134215037962</v>
      </c>
      <c r="M552" s="54">
        <f t="shared" si="64"/>
        <v>6.7417095273083518</v>
      </c>
      <c r="N552" s="54">
        <f t="shared" si="68"/>
        <v>15.322067107518981</v>
      </c>
      <c r="O552" s="54">
        <v>3.3570320298430665</v>
      </c>
      <c r="P552" s="89">
        <f t="shared" si="65"/>
        <v>6.0755248027425622E-2</v>
      </c>
    </row>
    <row r="553" spans="1:16" x14ac:dyDescent="0.2">
      <c r="A553" s="59">
        <f t="shared" si="66"/>
        <v>165</v>
      </c>
      <c r="B553" s="57" t="s">
        <v>1438</v>
      </c>
      <c r="C553" s="81">
        <v>396.9</v>
      </c>
      <c r="D553" s="81"/>
      <c r="E553" s="81"/>
      <c r="F553" s="81">
        <f t="shared" si="63"/>
        <v>396.9</v>
      </c>
      <c r="G553" s="90">
        <v>6</v>
      </c>
      <c r="H553" s="90"/>
      <c r="I553" s="90"/>
      <c r="J553" s="57">
        <f t="shared" si="70"/>
        <v>6</v>
      </c>
      <c r="K553" s="56">
        <f t="shared" si="69"/>
        <v>2.9390154298310064E-3</v>
      </c>
      <c r="L553" s="54">
        <f t="shared" si="67"/>
        <v>10.815576781778104</v>
      </c>
      <c r="M553" s="54">
        <f t="shared" si="64"/>
        <v>2.3794268919911827</v>
      </c>
      <c r="N553" s="54">
        <f t="shared" si="68"/>
        <v>5.4077883908890518</v>
      </c>
      <c r="O553" s="54">
        <v>1.1848348340622588</v>
      </c>
      <c r="P553" s="89">
        <f t="shared" si="65"/>
        <v>4.9855446960747285E-2</v>
      </c>
    </row>
    <row r="554" spans="1:16" x14ac:dyDescent="0.2">
      <c r="A554" s="59">
        <f t="shared" si="66"/>
        <v>166</v>
      </c>
      <c r="B554" s="57" t="s">
        <v>1439</v>
      </c>
      <c r="C554" s="81">
        <v>817.4</v>
      </c>
      <c r="D554" s="81">
        <v>44.7</v>
      </c>
      <c r="E554" s="81">
        <v>29.9</v>
      </c>
      <c r="F554" s="81">
        <f t="shared" si="63"/>
        <v>892</v>
      </c>
      <c r="G554" s="90">
        <v>15</v>
      </c>
      <c r="H554" s="90">
        <v>2</v>
      </c>
      <c r="I554" s="90">
        <v>1</v>
      </c>
      <c r="J554" s="57">
        <f t="shared" si="70"/>
        <v>18</v>
      </c>
      <c r="K554" s="56">
        <f t="shared" si="69"/>
        <v>8.8170462894930201E-3</v>
      </c>
      <c r="L554" s="54">
        <f t="shared" si="67"/>
        <v>32.446730345334316</v>
      </c>
      <c r="M554" s="54">
        <f t="shared" si="64"/>
        <v>7.13828067597355</v>
      </c>
      <c r="N554" s="54">
        <f t="shared" si="68"/>
        <v>16.223365172667158</v>
      </c>
      <c r="O554" s="54">
        <v>3.5545045021867763</v>
      </c>
      <c r="P554" s="89">
        <f t="shared" si="65"/>
        <v>6.655031468179573E-2</v>
      </c>
    </row>
    <row r="555" spans="1:16" x14ac:dyDescent="0.2">
      <c r="A555" s="59">
        <f t="shared" si="66"/>
        <v>167</v>
      </c>
      <c r="B555" s="57" t="s">
        <v>1440</v>
      </c>
      <c r="C555" s="81">
        <v>872.1</v>
      </c>
      <c r="D555" s="81"/>
      <c r="E555" s="81"/>
      <c r="F555" s="81">
        <f t="shared" si="63"/>
        <v>872.1</v>
      </c>
      <c r="G555" s="90">
        <v>17</v>
      </c>
      <c r="H555" s="90"/>
      <c r="I555" s="90"/>
      <c r="J555" s="57">
        <f t="shared" si="70"/>
        <v>17</v>
      </c>
      <c r="K555" s="56">
        <f t="shared" si="69"/>
        <v>8.3272103845211855E-3</v>
      </c>
      <c r="L555" s="54">
        <f t="shared" si="67"/>
        <v>30.644134215037962</v>
      </c>
      <c r="M555" s="54">
        <f t="shared" si="64"/>
        <v>6.7417095273083518</v>
      </c>
      <c r="N555" s="54">
        <f t="shared" si="68"/>
        <v>15.322067107518981</v>
      </c>
      <c r="O555" s="54">
        <v>3.3570320298430665</v>
      </c>
      <c r="P555" s="89">
        <f t="shared" si="65"/>
        <v>6.4287286870437291E-2</v>
      </c>
    </row>
    <row r="556" spans="1:16" x14ac:dyDescent="0.2">
      <c r="A556" s="59">
        <f t="shared" si="66"/>
        <v>168</v>
      </c>
      <c r="B556" s="57" t="s">
        <v>1441</v>
      </c>
      <c r="C556" s="81">
        <v>654.1</v>
      </c>
      <c r="D556" s="81"/>
      <c r="E556" s="81">
        <v>31.8</v>
      </c>
      <c r="F556" s="81">
        <f t="shared" si="63"/>
        <v>685.9</v>
      </c>
      <c r="G556" s="90">
        <v>8</v>
      </c>
      <c r="H556" s="90"/>
      <c r="I556" s="90">
        <v>1</v>
      </c>
      <c r="J556" s="57">
        <f t="shared" si="70"/>
        <v>9</v>
      </c>
      <c r="K556" s="56">
        <f t="shared" si="69"/>
        <v>4.40852314474651E-3</v>
      </c>
      <c r="L556" s="54">
        <f t="shared" si="67"/>
        <v>16.223365172667158</v>
      </c>
      <c r="M556" s="54">
        <f t="shared" si="64"/>
        <v>3.569140337986775</v>
      </c>
      <c r="N556" s="54">
        <f t="shared" si="68"/>
        <v>8.1116825863335791</v>
      </c>
      <c r="O556" s="54">
        <v>1.7772522510933881</v>
      </c>
      <c r="P556" s="89">
        <f t="shared" si="65"/>
        <v>4.3273713876776351E-2</v>
      </c>
    </row>
    <row r="557" spans="1:16" x14ac:dyDescent="0.2">
      <c r="A557" s="59">
        <f t="shared" si="66"/>
        <v>169</v>
      </c>
      <c r="B557" s="57" t="s">
        <v>1442</v>
      </c>
      <c r="C557" s="81">
        <v>253.3</v>
      </c>
      <c r="D557" s="81">
        <v>10.1</v>
      </c>
      <c r="E557" s="81"/>
      <c r="F557" s="81">
        <f t="shared" si="63"/>
        <v>263.40000000000003</v>
      </c>
      <c r="G557" s="90">
        <v>6</v>
      </c>
      <c r="H557" s="90">
        <v>1</v>
      </c>
      <c r="I557" s="90"/>
      <c r="J557" s="57">
        <f t="shared" si="70"/>
        <v>7</v>
      </c>
      <c r="K557" s="56">
        <f t="shared" si="69"/>
        <v>3.428851334802841E-3</v>
      </c>
      <c r="L557" s="54">
        <f t="shared" si="67"/>
        <v>12.618172912074455</v>
      </c>
      <c r="M557" s="54">
        <f t="shared" si="64"/>
        <v>2.77599804065638</v>
      </c>
      <c r="N557" s="54">
        <f t="shared" si="68"/>
        <v>6.3090864560372273</v>
      </c>
      <c r="O557" s="54">
        <v>1.3823073064059685</v>
      </c>
      <c r="P557" s="89">
        <f t="shared" si="65"/>
        <v>8.7644512965732849E-2</v>
      </c>
    </row>
    <row r="558" spans="1:16" x14ac:dyDescent="0.2">
      <c r="A558" s="59">
        <f t="shared" si="66"/>
        <v>170</v>
      </c>
      <c r="B558" s="57" t="s">
        <v>1443</v>
      </c>
      <c r="C558" s="81">
        <v>603.79999999999995</v>
      </c>
      <c r="D558" s="81"/>
      <c r="E558" s="81"/>
      <c r="F558" s="81">
        <f t="shared" si="63"/>
        <v>603.79999999999995</v>
      </c>
      <c r="G558" s="90">
        <v>15</v>
      </c>
      <c r="H558" s="90"/>
      <c r="I558" s="90"/>
      <c r="J558" s="57">
        <f t="shared" si="70"/>
        <v>15</v>
      </c>
      <c r="K558" s="56">
        <f t="shared" si="69"/>
        <v>7.3475385745775165E-3</v>
      </c>
      <c r="L558" s="54">
        <f t="shared" si="67"/>
        <v>27.03894195444526</v>
      </c>
      <c r="M558" s="54">
        <f t="shared" si="64"/>
        <v>5.9485672299779573</v>
      </c>
      <c r="N558" s="54">
        <f t="shared" si="68"/>
        <v>13.51947097722263</v>
      </c>
      <c r="O558" s="54">
        <v>2.9620870851556469</v>
      </c>
      <c r="P558" s="89">
        <f t="shared" si="65"/>
        <v>8.192955820934332E-2</v>
      </c>
    </row>
    <row r="559" spans="1:16" x14ac:dyDescent="0.2">
      <c r="A559" s="59">
        <f t="shared" si="66"/>
        <v>171</v>
      </c>
      <c r="B559" s="57" t="s">
        <v>1444</v>
      </c>
      <c r="C559" s="81">
        <v>664</v>
      </c>
      <c r="D559" s="81">
        <v>24.3</v>
      </c>
      <c r="E559" s="81"/>
      <c r="F559" s="81">
        <f t="shared" si="63"/>
        <v>688.3</v>
      </c>
      <c r="G559" s="90">
        <v>12</v>
      </c>
      <c r="H559" s="90">
        <v>1</v>
      </c>
      <c r="I559" s="90"/>
      <c r="J559" s="57">
        <f t="shared" si="70"/>
        <v>13</v>
      </c>
      <c r="K559" s="56">
        <f t="shared" si="69"/>
        <v>6.3678667646338474E-3</v>
      </c>
      <c r="L559" s="54">
        <f t="shared" si="67"/>
        <v>23.433749693852558</v>
      </c>
      <c r="M559" s="54">
        <f t="shared" si="64"/>
        <v>5.1554249326475627</v>
      </c>
      <c r="N559" s="54">
        <f t="shared" si="68"/>
        <v>11.716874846926279</v>
      </c>
      <c r="O559" s="54">
        <v>2.5671421404682273</v>
      </c>
      <c r="P559" s="89">
        <f t="shared" si="65"/>
        <v>6.2288524791362238E-2</v>
      </c>
    </row>
    <row r="560" spans="1:16" x14ac:dyDescent="0.2">
      <c r="A560" s="59">
        <f t="shared" si="66"/>
        <v>172</v>
      </c>
      <c r="B560" s="57" t="s">
        <v>1445</v>
      </c>
      <c r="C560" s="81">
        <v>621.6</v>
      </c>
      <c r="D560" s="81"/>
      <c r="E560" s="81"/>
      <c r="F560" s="81">
        <f t="shared" si="63"/>
        <v>621.6</v>
      </c>
      <c r="G560" s="90">
        <v>15</v>
      </c>
      <c r="H560" s="90"/>
      <c r="I560" s="90"/>
      <c r="J560" s="57">
        <f t="shared" si="70"/>
        <v>15</v>
      </c>
      <c r="K560" s="56">
        <f t="shared" si="69"/>
        <v>7.3475385745775165E-3</v>
      </c>
      <c r="L560" s="54">
        <f t="shared" si="67"/>
        <v>27.03894195444526</v>
      </c>
      <c r="M560" s="54">
        <f t="shared" si="64"/>
        <v>5.9485672299779573</v>
      </c>
      <c r="N560" s="54">
        <f t="shared" si="68"/>
        <v>13.51947097722263</v>
      </c>
      <c r="O560" s="54">
        <v>2.9620870851556469</v>
      </c>
      <c r="P560" s="89">
        <f t="shared" si="65"/>
        <v>7.9583441516733411E-2</v>
      </c>
    </row>
    <row r="561" spans="1:16" x14ac:dyDescent="0.2">
      <c r="A561" s="59">
        <f t="shared" si="66"/>
        <v>173</v>
      </c>
      <c r="B561" s="57" t="s">
        <v>1446</v>
      </c>
      <c r="C561" s="81">
        <v>547.1</v>
      </c>
      <c r="D561" s="81">
        <v>23.2</v>
      </c>
      <c r="E561" s="81"/>
      <c r="F561" s="81">
        <f t="shared" si="63"/>
        <v>570.30000000000007</v>
      </c>
      <c r="G561" s="90">
        <v>6</v>
      </c>
      <c r="H561" s="90">
        <v>1</v>
      </c>
      <c r="I561" s="90"/>
      <c r="J561" s="57">
        <f t="shared" si="70"/>
        <v>7</v>
      </c>
      <c r="K561" s="56">
        <f t="shared" si="69"/>
        <v>3.428851334802841E-3</v>
      </c>
      <c r="L561" s="54">
        <f t="shared" si="67"/>
        <v>12.618172912074455</v>
      </c>
      <c r="M561" s="54">
        <f t="shared" si="64"/>
        <v>2.77599804065638</v>
      </c>
      <c r="N561" s="54">
        <f t="shared" si="68"/>
        <v>6.3090864560372273</v>
      </c>
      <c r="O561" s="54">
        <v>1.3823073064059685</v>
      </c>
      <c r="P561" s="89">
        <f t="shared" si="65"/>
        <v>4.0479685630675138E-2</v>
      </c>
    </row>
    <row r="562" spans="1:16" x14ac:dyDescent="0.2">
      <c r="A562" s="59">
        <f t="shared" si="66"/>
        <v>174</v>
      </c>
      <c r="B562" s="57" t="s">
        <v>1447</v>
      </c>
      <c r="C562" s="81">
        <v>536.29999999999995</v>
      </c>
      <c r="D562" s="81"/>
      <c r="E562" s="81">
        <v>85.9</v>
      </c>
      <c r="F562" s="81">
        <f t="shared" si="63"/>
        <v>622.19999999999993</v>
      </c>
      <c r="G562" s="90">
        <v>12</v>
      </c>
      <c r="H562" s="90"/>
      <c r="I562" s="90">
        <v>1</v>
      </c>
      <c r="J562" s="57">
        <f t="shared" si="70"/>
        <v>13</v>
      </c>
      <c r="K562" s="56">
        <f t="shared" si="69"/>
        <v>6.3678667646338474E-3</v>
      </c>
      <c r="L562" s="54">
        <f t="shared" si="67"/>
        <v>23.433749693852558</v>
      </c>
      <c r="M562" s="54">
        <f t="shared" si="64"/>
        <v>5.1554249326475627</v>
      </c>
      <c r="N562" s="54">
        <f t="shared" si="68"/>
        <v>11.716874846926279</v>
      </c>
      <c r="O562" s="54">
        <v>2.5671421404682273</v>
      </c>
      <c r="P562" s="89">
        <f t="shared" si="65"/>
        <v>6.8905804586780181E-2</v>
      </c>
    </row>
    <row r="563" spans="1:16" x14ac:dyDescent="0.2">
      <c r="A563" s="59">
        <f t="shared" si="66"/>
        <v>175</v>
      </c>
      <c r="B563" s="57" t="s">
        <v>1448</v>
      </c>
      <c r="C563" s="81">
        <v>523.03</v>
      </c>
      <c r="D563" s="81"/>
      <c r="E563" s="81"/>
      <c r="F563" s="81">
        <f t="shared" si="63"/>
        <v>523.03</v>
      </c>
      <c r="G563" s="90">
        <v>7</v>
      </c>
      <c r="H563" s="90"/>
      <c r="I563" s="90"/>
      <c r="J563" s="57">
        <f t="shared" si="70"/>
        <v>7</v>
      </c>
      <c r="K563" s="56">
        <f t="shared" si="69"/>
        <v>3.428851334802841E-3</v>
      </c>
      <c r="L563" s="54">
        <f t="shared" si="67"/>
        <v>12.618172912074455</v>
      </c>
      <c r="M563" s="54">
        <f t="shared" si="64"/>
        <v>2.77599804065638</v>
      </c>
      <c r="N563" s="54">
        <f t="shared" si="68"/>
        <v>6.3090864560372273</v>
      </c>
      <c r="O563" s="54">
        <v>1.3823073064059685</v>
      </c>
      <c r="P563" s="89">
        <f t="shared" si="65"/>
        <v>4.4138127287486444E-2</v>
      </c>
    </row>
    <row r="564" spans="1:16" x14ac:dyDescent="0.2">
      <c r="A564" s="59">
        <f t="shared" si="66"/>
        <v>176</v>
      </c>
      <c r="B564" s="57" t="s">
        <v>1449</v>
      </c>
      <c r="C564" s="81">
        <v>628.20000000000005</v>
      </c>
      <c r="D564" s="81"/>
      <c r="E564" s="81">
        <v>93.9</v>
      </c>
      <c r="F564" s="81">
        <f t="shared" si="63"/>
        <v>722.1</v>
      </c>
      <c r="G564" s="90">
        <v>6</v>
      </c>
      <c r="H564" s="90"/>
      <c r="I564" s="90">
        <v>1</v>
      </c>
      <c r="J564" s="57">
        <f t="shared" si="70"/>
        <v>7</v>
      </c>
      <c r="K564" s="56">
        <f t="shared" si="69"/>
        <v>3.428851334802841E-3</v>
      </c>
      <c r="L564" s="54">
        <f t="shared" si="67"/>
        <v>12.618172912074455</v>
      </c>
      <c r="M564" s="54">
        <f t="shared" si="64"/>
        <v>2.77599804065638</v>
      </c>
      <c r="N564" s="54">
        <f t="shared" si="68"/>
        <v>6.3090864560372273</v>
      </c>
      <c r="O564" s="54">
        <v>1.3823073064059685</v>
      </c>
      <c r="P564" s="89">
        <f t="shared" si="65"/>
        <v>3.1970038381351658E-2</v>
      </c>
    </row>
    <row r="565" spans="1:16" x14ac:dyDescent="0.2">
      <c r="A565" s="59">
        <f t="shared" si="66"/>
        <v>177</v>
      </c>
      <c r="B565" s="57" t="s">
        <v>1450</v>
      </c>
      <c r="C565" s="81">
        <v>570.4</v>
      </c>
      <c r="D565" s="81"/>
      <c r="E565" s="81"/>
      <c r="F565" s="81">
        <f t="shared" si="63"/>
        <v>570.4</v>
      </c>
      <c r="G565" s="90">
        <v>12</v>
      </c>
      <c r="H565" s="90"/>
      <c r="I565" s="90"/>
      <c r="J565" s="57">
        <f t="shared" si="70"/>
        <v>12</v>
      </c>
      <c r="K565" s="56">
        <f t="shared" si="69"/>
        <v>5.8780308596620128E-3</v>
      </c>
      <c r="L565" s="54">
        <f t="shared" si="67"/>
        <v>21.631153563556207</v>
      </c>
      <c r="M565" s="54">
        <f t="shared" si="64"/>
        <v>4.7588537839823655</v>
      </c>
      <c r="N565" s="54">
        <f t="shared" si="68"/>
        <v>10.815576781778104</v>
      </c>
      <c r="O565" s="54">
        <v>2.3696696681245175</v>
      </c>
      <c r="P565" s="89">
        <f t="shared" si="65"/>
        <v>6.9381580991306438E-2</v>
      </c>
    </row>
    <row r="566" spans="1:16" x14ac:dyDescent="0.2">
      <c r="A566" s="59">
        <f t="shared" si="66"/>
        <v>178</v>
      </c>
      <c r="B566" s="57" t="s">
        <v>1451</v>
      </c>
      <c r="C566" s="81">
        <v>672.28</v>
      </c>
      <c r="D566" s="81">
        <v>45.9</v>
      </c>
      <c r="E566" s="81"/>
      <c r="F566" s="81">
        <f t="shared" si="63"/>
        <v>718.18</v>
      </c>
      <c r="G566" s="90">
        <v>13</v>
      </c>
      <c r="H566" s="90">
        <v>2</v>
      </c>
      <c r="I566" s="90"/>
      <c r="J566" s="57">
        <f t="shared" si="70"/>
        <v>15</v>
      </c>
      <c r="K566" s="56">
        <f t="shared" si="69"/>
        <v>7.3475385745775165E-3</v>
      </c>
      <c r="L566" s="54">
        <f t="shared" si="67"/>
        <v>27.03894195444526</v>
      </c>
      <c r="M566" s="54">
        <f t="shared" si="64"/>
        <v>5.9485672299779573</v>
      </c>
      <c r="N566" s="54">
        <f t="shared" si="68"/>
        <v>13.51947097722263</v>
      </c>
      <c r="O566" s="54">
        <v>2.9620870851556469</v>
      </c>
      <c r="P566" s="89">
        <f t="shared" si="65"/>
        <v>6.8881154093404853E-2</v>
      </c>
    </row>
    <row r="567" spans="1:16" x14ac:dyDescent="0.2">
      <c r="A567" s="59">
        <f t="shared" si="66"/>
        <v>179</v>
      </c>
      <c r="B567" s="57" t="s">
        <v>1452</v>
      </c>
      <c r="C567" s="81">
        <v>862.5</v>
      </c>
      <c r="D567" s="81"/>
      <c r="E567" s="81"/>
      <c r="F567" s="81">
        <f t="shared" si="63"/>
        <v>862.5</v>
      </c>
      <c r="G567" s="90">
        <v>13</v>
      </c>
      <c r="H567" s="90"/>
      <c r="I567" s="90"/>
      <c r="J567" s="57">
        <f t="shared" si="70"/>
        <v>13</v>
      </c>
      <c r="K567" s="56">
        <f t="shared" si="69"/>
        <v>6.3678667646338474E-3</v>
      </c>
      <c r="L567" s="54">
        <f t="shared" si="67"/>
        <v>23.433749693852558</v>
      </c>
      <c r="M567" s="54">
        <f t="shared" si="64"/>
        <v>5.1554249326475627</v>
      </c>
      <c r="N567" s="54">
        <f t="shared" si="68"/>
        <v>11.716874846926279</v>
      </c>
      <c r="O567" s="54">
        <v>2.5671421404682273</v>
      </c>
      <c r="P567" s="89">
        <f t="shared" si="65"/>
        <v>4.9708048247993769E-2</v>
      </c>
    </row>
    <row r="568" spans="1:16" x14ac:dyDescent="0.2">
      <c r="A568" s="59">
        <f t="shared" si="66"/>
        <v>180</v>
      </c>
      <c r="B568" s="57" t="s">
        <v>1453</v>
      </c>
      <c r="C568" s="81">
        <v>693.7</v>
      </c>
      <c r="D568" s="81">
        <v>26.4</v>
      </c>
      <c r="E568" s="81"/>
      <c r="F568" s="81">
        <f t="shared" si="63"/>
        <v>720.1</v>
      </c>
      <c r="G568" s="90">
        <v>12</v>
      </c>
      <c r="H568" s="90">
        <v>1</v>
      </c>
      <c r="I568" s="90"/>
      <c r="J568" s="57">
        <f t="shared" si="70"/>
        <v>13</v>
      </c>
      <c r="K568" s="56">
        <f t="shared" si="69"/>
        <v>6.3678667646338474E-3</v>
      </c>
      <c r="L568" s="54">
        <f t="shared" si="67"/>
        <v>23.433749693852558</v>
      </c>
      <c r="M568" s="54">
        <f t="shared" si="64"/>
        <v>5.1554249326475627</v>
      </c>
      <c r="N568" s="54">
        <f t="shared" si="68"/>
        <v>11.716874846926279</v>
      </c>
      <c r="O568" s="54">
        <v>2.5671421404682273</v>
      </c>
      <c r="P568" s="89">
        <f t="shared" si="65"/>
        <v>5.9537830320642443E-2</v>
      </c>
    </row>
    <row r="569" spans="1:16" x14ac:dyDescent="0.2">
      <c r="A569" s="59">
        <f t="shared" si="66"/>
        <v>181</v>
      </c>
      <c r="B569" s="57" t="s">
        <v>1454</v>
      </c>
      <c r="C569" s="81">
        <v>689.6</v>
      </c>
      <c r="D569" s="81"/>
      <c r="E569" s="81"/>
      <c r="F569" s="81">
        <f t="shared" si="63"/>
        <v>689.6</v>
      </c>
      <c r="G569" s="90">
        <v>10</v>
      </c>
      <c r="H569" s="90"/>
      <c r="I569" s="90"/>
      <c r="J569" s="57">
        <f t="shared" si="70"/>
        <v>10</v>
      </c>
      <c r="K569" s="56">
        <f t="shared" si="69"/>
        <v>4.8983590497183446E-3</v>
      </c>
      <c r="L569" s="54">
        <f t="shared" si="67"/>
        <v>18.025961302963509</v>
      </c>
      <c r="M569" s="54">
        <f t="shared" si="64"/>
        <v>3.9657114866519718</v>
      </c>
      <c r="N569" s="54">
        <f t="shared" si="68"/>
        <v>9.0129806514817545</v>
      </c>
      <c r="O569" s="54">
        <v>1.9747247234370979</v>
      </c>
      <c r="P569" s="89">
        <f t="shared" si="65"/>
        <v>4.7823924252514978E-2</v>
      </c>
    </row>
    <row r="570" spans="1:16" x14ac:dyDescent="0.2">
      <c r="A570" s="59">
        <f t="shared" si="66"/>
        <v>182</v>
      </c>
      <c r="B570" s="57" t="s">
        <v>1455</v>
      </c>
      <c r="C570" s="81">
        <v>599</v>
      </c>
      <c r="D570" s="81"/>
      <c r="E570" s="81">
        <v>61.7</v>
      </c>
      <c r="F570" s="81">
        <f t="shared" si="63"/>
        <v>660.7</v>
      </c>
      <c r="G570" s="90">
        <v>11</v>
      </c>
      <c r="H570" s="90"/>
      <c r="I570" s="90">
        <v>1</v>
      </c>
      <c r="J570" s="57">
        <f t="shared" si="70"/>
        <v>12</v>
      </c>
      <c r="K570" s="56">
        <f t="shared" si="69"/>
        <v>5.8780308596620128E-3</v>
      </c>
      <c r="L570" s="54">
        <f t="shared" si="67"/>
        <v>21.631153563556207</v>
      </c>
      <c r="M570" s="54">
        <f t="shared" si="64"/>
        <v>4.7588537839823655</v>
      </c>
      <c r="N570" s="54">
        <f t="shared" si="68"/>
        <v>10.815576781778104</v>
      </c>
      <c r="O570" s="54">
        <v>2.3696696681245175</v>
      </c>
      <c r="P570" s="89">
        <f t="shared" si="65"/>
        <v>5.9898976536160421E-2</v>
      </c>
    </row>
    <row r="571" spans="1:16" x14ac:dyDescent="0.2">
      <c r="A571" s="59">
        <f t="shared" si="66"/>
        <v>183</v>
      </c>
      <c r="B571" s="57" t="s">
        <v>1456</v>
      </c>
      <c r="C571" s="81">
        <v>502.6</v>
      </c>
      <c r="D571" s="81"/>
      <c r="E571" s="81">
        <v>53.9</v>
      </c>
      <c r="F571" s="81">
        <f t="shared" si="63"/>
        <v>556.5</v>
      </c>
      <c r="G571" s="90">
        <v>8</v>
      </c>
      <c r="H571" s="90"/>
      <c r="I571" s="90">
        <v>2</v>
      </c>
      <c r="J571" s="57">
        <f t="shared" si="70"/>
        <v>10</v>
      </c>
      <c r="K571" s="56">
        <f t="shared" si="69"/>
        <v>4.8983590497183446E-3</v>
      </c>
      <c r="L571" s="54">
        <f t="shared" si="67"/>
        <v>18.025961302963509</v>
      </c>
      <c r="M571" s="54">
        <f t="shared" si="64"/>
        <v>3.9657114866519718</v>
      </c>
      <c r="N571" s="54">
        <f t="shared" si="68"/>
        <v>9.0129806514817545</v>
      </c>
      <c r="O571" s="54">
        <v>1.9747247234370979</v>
      </c>
      <c r="P571" s="89">
        <f t="shared" si="65"/>
        <v>5.9262135066548663E-2</v>
      </c>
    </row>
    <row r="572" spans="1:16" x14ac:dyDescent="0.2">
      <c r="A572" s="59">
        <f t="shared" si="66"/>
        <v>184</v>
      </c>
      <c r="B572" s="57" t="s">
        <v>1457</v>
      </c>
      <c r="C572" s="81">
        <v>4995.63</v>
      </c>
      <c r="D572" s="81">
        <v>255.4</v>
      </c>
      <c r="E572" s="81">
        <v>189.6</v>
      </c>
      <c r="F572" s="81">
        <f t="shared" si="63"/>
        <v>5440.63</v>
      </c>
      <c r="G572" s="90">
        <v>84</v>
      </c>
      <c r="H572" s="90">
        <v>1</v>
      </c>
      <c r="I572" s="90">
        <v>1</v>
      </c>
      <c r="J572" s="57">
        <f t="shared" si="70"/>
        <v>86</v>
      </c>
      <c r="K572" s="56">
        <f t="shared" si="69"/>
        <v>4.2125887827577764E-2</v>
      </c>
      <c r="L572" s="54">
        <f t="shared" si="67"/>
        <v>155.02326720548618</v>
      </c>
      <c r="M572" s="54">
        <f t="shared" si="64"/>
        <v>34.105118785206962</v>
      </c>
      <c r="N572" s="54">
        <f t="shared" si="68"/>
        <v>77.511633602743089</v>
      </c>
      <c r="O572" s="54">
        <v>16.982632621559045</v>
      </c>
      <c r="P572" s="89">
        <f t="shared" si="65"/>
        <v>5.2130479781752351E-2</v>
      </c>
    </row>
    <row r="573" spans="1:16" x14ac:dyDescent="0.2">
      <c r="A573" s="59">
        <f t="shared" si="66"/>
        <v>185</v>
      </c>
      <c r="B573" s="57" t="s">
        <v>1458</v>
      </c>
      <c r="C573" s="81">
        <v>574.70000000000005</v>
      </c>
      <c r="D573" s="81">
        <v>14</v>
      </c>
      <c r="E573" s="81"/>
      <c r="F573" s="81">
        <f t="shared" si="63"/>
        <v>588.70000000000005</v>
      </c>
      <c r="G573" s="90">
        <v>7</v>
      </c>
      <c r="H573" s="90">
        <v>1</v>
      </c>
      <c r="I573" s="90"/>
      <c r="J573" s="57">
        <f t="shared" si="70"/>
        <v>8</v>
      </c>
      <c r="K573" s="56">
        <f t="shared" si="69"/>
        <v>3.9186872397746755E-3</v>
      </c>
      <c r="L573" s="54">
        <f t="shared" si="67"/>
        <v>14.420769042370805</v>
      </c>
      <c r="M573" s="54">
        <f t="shared" si="64"/>
        <v>3.1725691893215773</v>
      </c>
      <c r="N573" s="54">
        <f t="shared" si="68"/>
        <v>7.2103845211854027</v>
      </c>
      <c r="O573" s="54">
        <v>1.5797797787496783</v>
      </c>
      <c r="P573" s="89">
        <f t="shared" si="65"/>
        <v>4.4816549229875081E-2</v>
      </c>
    </row>
    <row r="574" spans="1:16" x14ac:dyDescent="0.2">
      <c r="A574" s="59">
        <f t="shared" si="66"/>
        <v>186</v>
      </c>
      <c r="B574" s="57" t="s">
        <v>1459</v>
      </c>
      <c r="C574" s="81">
        <v>666.7</v>
      </c>
      <c r="D574" s="81"/>
      <c r="E574" s="81">
        <v>37.9</v>
      </c>
      <c r="F574" s="81">
        <f t="shared" ref="F574:F637" si="71">C574+D574+E574</f>
        <v>704.6</v>
      </c>
      <c r="G574" s="90">
        <v>12</v>
      </c>
      <c r="H574" s="90"/>
      <c r="I574" s="90">
        <v>1</v>
      </c>
      <c r="J574" s="57">
        <f t="shared" si="70"/>
        <v>13</v>
      </c>
      <c r="K574" s="56">
        <f t="shared" si="69"/>
        <v>6.3678667646338474E-3</v>
      </c>
      <c r="L574" s="54">
        <f t="shared" si="67"/>
        <v>23.433749693852558</v>
      </c>
      <c r="M574" s="54">
        <f t="shared" si="64"/>
        <v>5.1554249326475627</v>
      </c>
      <c r="N574" s="54">
        <f t="shared" si="68"/>
        <v>11.716874846926279</v>
      </c>
      <c r="O574" s="54">
        <v>2.5671421404682273</v>
      </c>
      <c r="P574" s="89">
        <f t="shared" si="65"/>
        <v>6.0847561189177723E-2</v>
      </c>
    </row>
    <row r="575" spans="1:16" x14ac:dyDescent="0.2">
      <c r="A575" s="59">
        <f t="shared" si="66"/>
        <v>187</v>
      </c>
      <c r="B575" s="57" t="s">
        <v>1460</v>
      </c>
      <c r="C575" s="81">
        <v>663.6</v>
      </c>
      <c r="D575" s="81"/>
      <c r="E575" s="81"/>
      <c r="F575" s="81">
        <f t="shared" si="71"/>
        <v>663.6</v>
      </c>
      <c r="G575" s="90">
        <v>13</v>
      </c>
      <c r="H575" s="90"/>
      <c r="I575" s="90"/>
      <c r="J575" s="57">
        <f t="shared" si="70"/>
        <v>13</v>
      </c>
      <c r="K575" s="56">
        <f t="shared" si="69"/>
        <v>6.3678667646338474E-3</v>
      </c>
      <c r="L575" s="54">
        <f t="shared" si="67"/>
        <v>23.433749693852558</v>
      </c>
      <c r="M575" s="54">
        <f t="shared" ref="M575:M638" si="72">L575*0.22</f>
        <v>5.1554249326475627</v>
      </c>
      <c r="N575" s="54">
        <f t="shared" si="68"/>
        <v>11.716874846926279</v>
      </c>
      <c r="O575" s="54">
        <v>2.5671421404682273</v>
      </c>
      <c r="P575" s="89">
        <f t="shared" si="65"/>
        <v>6.4606979526664596E-2</v>
      </c>
    </row>
    <row r="576" spans="1:16" x14ac:dyDescent="0.2">
      <c r="A576" s="59">
        <f t="shared" si="66"/>
        <v>188</v>
      </c>
      <c r="B576" s="57" t="s">
        <v>1461</v>
      </c>
      <c r="C576" s="81">
        <v>693.2</v>
      </c>
      <c r="D576" s="81"/>
      <c r="E576" s="81"/>
      <c r="F576" s="81">
        <f t="shared" si="71"/>
        <v>693.2</v>
      </c>
      <c r="G576" s="90">
        <v>12</v>
      </c>
      <c r="H576" s="90"/>
      <c r="I576" s="90"/>
      <c r="J576" s="57">
        <f t="shared" si="70"/>
        <v>12</v>
      </c>
      <c r="K576" s="56">
        <f t="shared" si="69"/>
        <v>5.8780308596620128E-3</v>
      </c>
      <c r="L576" s="54">
        <f t="shared" si="67"/>
        <v>21.631153563556207</v>
      </c>
      <c r="M576" s="54">
        <f t="shared" si="72"/>
        <v>4.7588537839823655</v>
      </c>
      <c r="N576" s="54">
        <f t="shared" si="68"/>
        <v>10.815576781778104</v>
      </c>
      <c r="O576" s="54">
        <v>2.3696696681245175</v>
      </c>
      <c r="P576" s="89">
        <f t="shared" si="65"/>
        <v>5.7090671952454111E-2</v>
      </c>
    </row>
    <row r="577" spans="1:16" x14ac:dyDescent="0.2">
      <c r="A577" s="59">
        <f t="shared" si="66"/>
        <v>189</v>
      </c>
      <c r="B577" s="57" t="s">
        <v>1462</v>
      </c>
      <c r="C577" s="81">
        <v>777.3</v>
      </c>
      <c r="D577" s="81"/>
      <c r="E577" s="81">
        <v>88.3</v>
      </c>
      <c r="F577" s="81">
        <f t="shared" si="71"/>
        <v>865.59999999999991</v>
      </c>
      <c r="G577" s="90">
        <v>7</v>
      </c>
      <c r="H577" s="90"/>
      <c r="I577" s="90">
        <v>1</v>
      </c>
      <c r="J577" s="57">
        <f t="shared" si="70"/>
        <v>8</v>
      </c>
      <c r="K577" s="56">
        <f t="shared" si="69"/>
        <v>3.9186872397746755E-3</v>
      </c>
      <c r="L577" s="54">
        <f t="shared" si="67"/>
        <v>14.420769042370805</v>
      </c>
      <c r="M577" s="54">
        <f t="shared" si="72"/>
        <v>3.1725691893215773</v>
      </c>
      <c r="N577" s="54">
        <f t="shared" si="68"/>
        <v>7.2103845211854027</v>
      </c>
      <c r="O577" s="54">
        <v>1.5797797787496783</v>
      </c>
      <c r="P577" s="89">
        <f t="shared" si="65"/>
        <v>3.0480016787924523E-2</v>
      </c>
    </row>
    <row r="578" spans="1:16" x14ac:dyDescent="0.2">
      <c r="A578" s="59">
        <f t="shared" si="66"/>
        <v>190</v>
      </c>
      <c r="B578" s="57" t="s">
        <v>1463</v>
      </c>
      <c r="C578" s="81">
        <v>635.6</v>
      </c>
      <c r="D578" s="81"/>
      <c r="E578" s="81"/>
      <c r="F578" s="81">
        <f t="shared" si="71"/>
        <v>635.6</v>
      </c>
      <c r="G578" s="90">
        <v>12</v>
      </c>
      <c r="H578" s="90"/>
      <c r="I578" s="90"/>
      <c r="J578" s="57">
        <f t="shared" si="70"/>
        <v>12</v>
      </c>
      <c r="K578" s="56">
        <f t="shared" si="69"/>
        <v>5.8780308596620128E-3</v>
      </c>
      <c r="L578" s="54">
        <f t="shared" si="67"/>
        <v>21.631153563556207</v>
      </c>
      <c r="M578" s="54">
        <f t="shared" si="72"/>
        <v>4.7588537839823655</v>
      </c>
      <c r="N578" s="54">
        <f t="shared" si="68"/>
        <v>10.815576781778104</v>
      </c>
      <c r="O578" s="54">
        <v>2.3696696681245175</v>
      </c>
      <c r="P578" s="89">
        <f t="shared" si="65"/>
        <v>6.226440182102138E-2</v>
      </c>
    </row>
    <row r="579" spans="1:16" x14ac:dyDescent="0.2">
      <c r="A579" s="59">
        <f t="shared" si="66"/>
        <v>191</v>
      </c>
      <c r="B579" s="57" t="s">
        <v>1464</v>
      </c>
      <c r="C579" s="81">
        <v>504.2</v>
      </c>
      <c r="D579" s="81"/>
      <c r="E579" s="81"/>
      <c r="F579" s="81">
        <f t="shared" si="71"/>
        <v>504.2</v>
      </c>
      <c r="G579" s="90">
        <v>10</v>
      </c>
      <c r="H579" s="90"/>
      <c r="I579" s="90"/>
      <c r="J579" s="57">
        <f t="shared" si="70"/>
        <v>10</v>
      </c>
      <c r="K579" s="56">
        <f t="shared" si="69"/>
        <v>4.8983590497183446E-3</v>
      </c>
      <c r="L579" s="54">
        <f t="shared" si="67"/>
        <v>18.025961302963509</v>
      </c>
      <c r="M579" s="54">
        <f t="shared" si="72"/>
        <v>3.9657114866519718</v>
      </c>
      <c r="N579" s="54">
        <f t="shared" si="68"/>
        <v>9.0129806514817545</v>
      </c>
      <c r="O579" s="54">
        <v>1.9747247234370979</v>
      </c>
      <c r="P579" s="89">
        <f t="shared" si="65"/>
        <v>6.5409318057386617E-2</v>
      </c>
    </row>
    <row r="580" spans="1:16" x14ac:dyDescent="0.2">
      <c r="A580" s="59">
        <f t="shared" si="66"/>
        <v>192</v>
      </c>
      <c r="B580" s="57" t="s">
        <v>1465</v>
      </c>
      <c r="C580" s="81">
        <v>166</v>
      </c>
      <c r="D580" s="81"/>
      <c r="E580" s="81"/>
      <c r="F580" s="81">
        <f t="shared" si="71"/>
        <v>166</v>
      </c>
      <c r="G580" s="90">
        <v>3</v>
      </c>
      <c r="H580" s="90"/>
      <c r="I580" s="90"/>
      <c r="J580" s="57">
        <f t="shared" si="70"/>
        <v>3</v>
      </c>
      <c r="K580" s="56">
        <f t="shared" si="69"/>
        <v>1.4695077149155032E-3</v>
      </c>
      <c r="L580" s="54">
        <f t="shared" si="67"/>
        <v>5.4077883908890518</v>
      </c>
      <c r="M580" s="54">
        <f t="shared" si="72"/>
        <v>1.1897134459955914</v>
      </c>
      <c r="N580" s="54">
        <f t="shared" si="68"/>
        <v>2.7038941954445259</v>
      </c>
      <c r="O580" s="54">
        <v>0.59241741703112938</v>
      </c>
      <c r="P580" s="89">
        <f t="shared" si="65"/>
        <v>5.9601285839519867E-2</v>
      </c>
    </row>
    <row r="581" spans="1:16" x14ac:dyDescent="0.2">
      <c r="A581" s="59">
        <f t="shared" si="66"/>
        <v>193</v>
      </c>
      <c r="B581" s="57" t="s">
        <v>1466</v>
      </c>
      <c r="C581" s="81">
        <v>588.9</v>
      </c>
      <c r="D581" s="81"/>
      <c r="E581" s="81"/>
      <c r="F581" s="81">
        <f t="shared" si="71"/>
        <v>588.9</v>
      </c>
      <c r="G581" s="90">
        <v>10</v>
      </c>
      <c r="H581" s="90"/>
      <c r="I581" s="90"/>
      <c r="J581" s="57">
        <f t="shared" si="70"/>
        <v>10</v>
      </c>
      <c r="K581" s="56">
        <f t="shared" si="69"/>
        <v>4.8983590497183446E-3</v>
      </c>
      <c r="L581" s="54">
        <f t="shared" si="67"/>
        <v>18.025961302963509</v>
      </c>
      <c r="M581" s="54">
        <f t="shared" si="72"/>
        <v>3.9657114866519718</v>
      </c>
      <c r="N581" s="54">
        <f t="shared" si="68"/>
        <v>9.0129806514817545</v>
      </c>
      <c r="O581" s="54">
        <v>1.9747247234370979</v>
      </c>
      <c r="P581" s="89">
        <f t="shared" ref="P581:P644" si="73">(L581+M581+N581+O581)/F581</f>
        <v>5.6001661002775233E-2</v>
      </c>
    </row>
    <row r="582" spans="1:16" x14ac:dyDescent="0.2">
      <c r="A582" s="59">
        <f t="shared" ref="A582:A645" si="74">1+A581</f>
        <v>194</v>
      </c>
      <c r="B582" s="57" t="s">
        <v>1467</v>
      </c>
      <c r="C582" s="81">
        <v>659.3</v>
      </c>
      <c r="D582" s="81"/>
      <c r="E582" s="81"/>
      <c r="F582" s="81">
        <f t="shared" si="71"/>
        <v>659.3</v>
      </c>
      <c r="G582" s="90">
        <v>9</v>
      </c>
      <c r="H582" s="90"/>
      <c r="I582" s="90"/>
      <c r="J582" s="57">
        <f t="shared" si="70"/>
        <v>9</v>
      </c>
      <c r="K582" s="56">
        <f t="shared" si="69"/>
        <v>4.40852314474651E-3</v>
      </c>
      <c r="L582" s="54">
        <f t="shared" ref="L582:L645" si="75">K582*3680</f>
        <v>16.223365172667158</v>
      </c>
      <c r="M582" s="54">
        <f t="shared" si="72"/>
        <v>3.569140337986775</v>
      </c>
      <c r="N582" s="54">
        <f t="shared" ref="N582:N645" si="76">L582*0.5</f>
        <v>8.1116825863335791</v>
      </c>
      <c r="O582" s="54">
        <v>1.7772522510933881</v>
      </c>
      <c r="P582" s="89">
        <f t="shared" si="73"/>
        <v>4.5019627404946E-2</v>
      </c>
    </row>
    <row r="583" spans="1:16" x14ac:dyDescent="0.2">
      <c r="A583" s="59">
        <f t="shared" si="74"/>
        <v>195</v>
      </c>
      <c r="B583" s="57" t="s">
        <v>1468</v>
      </c>
      <c r="C583" s="81">
        <v>199.6</v>
      </c>
      <c r="D583" s="81"/>
      <c r="E583" s="81"/>
      <c r="F583" s="81">
        <f t="shared" si="71"/>
        <v>199.6</v>
      </c>
      <c r="G583" s="90">
        <v>3</v>
      </c>
      <c r="H583" s="90"/>
      <c r="I583" s="90"/>
      <c r="J583" s="57">
        <f t="shared" si="70"/>
        <v>3</v>
      </c>
      <c r="K583" s="56">
        <f t="shared" ref="K583:K646" si="77">2/4083*J583</f>
        <v>1.4695077149155032E-3</v>
      </c>
      <c r="L583" s="54">
        <f t="shared" si="75"/>
        <v>5.4077883908890518</v>
      </c>
      <c r="M583" s="54">
        <f t="shared" si="72"/>
        <v>1.1897134459955914</v>
      </c>
      <c r="N583" s="54">
        <f t="shared" si="76"/>
        <v>2.7038941954445259</v>
      </c>
      <c r="O583" s="54">
        <v>0.59241741703112938</v>
      </c>
      <c r="P583" s="89">
        <f t="shared" si="73"/>
        <v>4.9568203654109709E-2</v>
      </c>
    </row>
    <row r="584" spans="1:16" x14ac:dyDescent="0.2">
      <c r="A584" s="59">
        <f t="shared" si="74"/>
        <v>196</v>
      </c>
      <c r="B584" s="57" t="s">
        <v>1469</v>
      </c>
      <c r="C584" s="81">
        <v>826.4</v>
      </c>
      <c r="D584" s="81"/>
      <c r="E584" s="81"/>
      <c r="F584" s="81">
        <f t="shared" si="71"/>
        <v>826.4</v>
      </c>
      <c r="G584" s="90">
        <v>16</v>
      </c>
      <c r="H584" s="90"/>
      <c r="I584" s="90"/>
      <c r="J584" s="57">
        <f t="shared" si="70"/>
        <v>16</v>
      </c>
      <c r="K584" s="56">
        <f t="shared" si="77"/>
        <v>7.837374479549351E-3</v>
      </c>
      <c r="L584" s="54">
        <f t="shared" si="75"/>
        <v>28.841538084741611</v>
      </c>
      <c r="M584" s="54">
        <f t="shared" si="72"/>
        <v>6.3451383786431546</v>
      </c>
      <c r="N584" s="54">
        <f t="shared" si="76"/>
        <v>14.420769042370805</v>
      </c>
      <c r="O584" s="54">
        <v>3.1595595574993567</v>
      </c>
      <c r="P584" s="89">
        <f t="shared" si="73"/>
        <v>6.3851651819040331E-2</v>
      </c>
    </row>
    <row r="585" spans="1:16" x14ac:dyDescent="0.2">
      <c r="A585" s="59">
        <f t="shared" si="74"/>
        <v>197</v>
      </c>
      <c r="B585" s="57" t="s">
        <v>1470</v>
      </c>
      <c r="C585" s="81">
        <v>582.70000000000005</v>
      </c>
      <c r="D585" s="81"/>
      <c r="E585" s="81">
        <v>61.9</v>
      </c>
      <c r="F585" s="81">
        <f t="shared" si="71"/>
        <v>644.6</v>
      </c>
      <c r="G585" s="90">
        <v>13</v>
      </c>
      <c r="H585" s="90"/>
      <c r="I585" s="90">
        <v>2</v>
      </c>
      <c r="J585" s="57">
        <f t="shared" si="70"/>
        <v>15</v>
      </c>
      <c r="K585" s="56">
        <f t="shared" si="77"/>
        <v>7.3475385745775165E-3</v>
      </c>
      <c r="L585" s="54">
        <f t="shared" si="75"/>
        <v>27.03894195444526</v>
      </c>
      <c r="M585" s="54">
        <f t="shared" si="72"/>
        <v>5.9485672299779573</v>
      </c>
      <c r="N585" s="54">
        <f t="shared" si="76"/>
        <v>13.51947097722263</v>
      </c>
      <c r="O585" s="54">
        <v>2.9620870851556469</v>
      </c>
      <c r="P585" s="89">
        <f t="shared" si="73"/>
        <v>7.6743821357123015E-2</v>
      </c>
    </row>
    <row r="586" spans="1:16" x14ac:dyDescent="0.2">
      <c r="A586" s="59">
        <f t="shared" si="74"/>
        <v>198</v>
      </c>
      <c r="B586" s="57" t="s">
        <v>1471</v>
      </c>
      <c r="C586" s="81">
        <v>358.4</v>
      </c>
      <c r="D586" s="81"/>
      <c r="E586" s="81">
        <v>54.6</v>
      </c>
      <c r="F586" s="81">
        <f t="shared" si="71"/>
        <v>413</v>
      </c>
      <c r="G586" s="90">
        <v>5</v>
      </c>
      <c r="H586" s="90"/>
      <c r="I586" s="90">
        <v>1</v>
      </c>
      <c r="J586" s="57">
        <f t="shared" si="70"/>
        <v>6</v>
      </c>
      <c r="K586" s="56">
        <f t="shared" si="77"/>
        <v>2.9390154298310064E-3</v>
      </c>
      <c r="L586" s="54">
        <f t="shared" si="75"/>
        <v>10.815576781778104</v>
      </c>
      <c r="M586" s="54">
        <f t="shared" si="72"/>
        <v>2.3794268919911827</v>
      </c>
      <c r="N586" s="54">
        <f t="shared" si="76"/>
        <v>5.4077883908890518</v>
      </c>
      <c r="O586" s="54">
        <v>1.1848348340622588</v>
      </c>
      <c r="P586" s="89">
        <f t="shared" si="73"/>
        <v>4.7911929536853741E-2</v>
      </c>
    </row>
    <row r="587" spans="1:16" x14ac:dyDescent="0.2">
      <c r="A587" s="59">
        <f t="shared" si="74"/>
        <v>199</v>
      </c>
      <c r="B587" s="57" t="s">
        <v>1472</v>
      </c>
      <c r="C587" s="81">
        <v>708.8</v>
      </c>
      <c r="D587" s="81"/>
      <c r="E587" s="81">
        <v>106.4</v>
      </c>
      <c r="F587" s="81">
        <f t="shared" si="71"/>
        <v>815.19999999999993</v>
      </c>
      <c r="G587" s="90">
        <v>15</v>
      </c>
      <c r="H587" s="90"/>
      <c r="I587" s="90">
        <v>4</v>
      </c>
      <c r="J587" s="57">
        <f t="shared" si="70"/>
        <v>19</v>
      </c>
      <c r="K587" s="56">
        <f t="shared" si="77"/>
        <v>9.3068821944648546E-3</v>
      </c>
      <c r="L587" s="54">
        <f t="shared" si="75"/>
        <v>34.249326475630667</v>
      </c>
      <c r="M587" s="54">
        <f t="shared" si="72"/>
        <v>7.5348518246387473</v>
      </c>
      <c r="N587" s="54">
        <f t="shared" si="76"/>
        <v>17.124663237815334</v>
      </c>
      <c r="O587" s="54">
        <v>3.7519769745304856</v>
      </c>
      <c r="P587" s="89">
        <f t="shared" si="73"/>
        <v>7.6865577174454414E-2</v>
      </c>
    </row>
    <row r="588" spans="1:16" x14ac:dyDescent="0.2">
      <c r="A588" s="59">
        <f t="shared" si="74"/>
        <v>200</v>
      </c>
      <c r="B588" s="57" t="s">
        <v>1473</v>
      </c>
      <c r="C588" s="81">
        <v>520.55999999999995</v>
      </c>
      <c r="D588" s="81">
        <v>21.1</v>
      </c>
      <c r="E588" s="81">
        <v>104.6</v>
      </c>
      <c r="F588" s="81">
        <f t="shared" si="71"/>
        <v>646.26</v>
      </c>
      <c r="G588" s="90">
        <v>7</v>
      </c>
      <c r="H588" s="90">
        <v>1</v>
      </c>
      <c r="I588" s="90">
        <v>1</v>
      </c>
      <c r="J588" s="57">
        <f t="shared" si="70"/>
        <v>9</v>
      </c>
      <c r="K588" s="56">
        <f t="shared" si="77"/>
        <v>4.40852314474651E-3</v>
      </c>
      <c r="L588" s="54">
        <f t="shared" si="75"/>
        <v>16.223365172667158</v>
      </c>
      <c r="M588" s="54">
        <f t="shared" si="72"/>
        <v>3.569140337986775</v>
      </c>
      <c r="N588" s="54">
        <f t="shared" si="76"/>
        <v>8.1116825863335791</v>
      </c>
      <c r="O588" s="54">
        <v>1.7772522510933881</v>
      </c>
      <c r="P588" s="89">
        <f t="shared" si="73"/>
        <v>4.5928017126359202E-2</v>
      </c>
    </row>
    <row r="589" spans="1:16" x14ac:dyDescent="0.2">
      <c r="A589" s="59">
        <f t="shared" si="74"/>
        <v>201</v>
      </c>
      <c r="B589" s="57" t="s">
        <v>1474</v>
      </c>
      <c r="C589" s="81">
        <v>468.6</v>
      </c>
      <c r="D589" s="81">
        <v>34.5</v>
      </c>
      <c r="E589" s="81">
        <v>198</v>
      </c>
      <c r="F589" s="81">
        <f t="shared" si="71"/>
        <v>701.1</v>
      </c>
      <c r="G589" s="90">
        <v>6</v>
      </c>
      <c r="H589" s="90">
        <v>1</v>
      </c>
      <c r="I589" s="90">
        <v>1</v>
      </c>
      <c r="J589" s="57">
        <f t="shared" si="70"/>
        <v>8</v>
      </c>
      <c r="K589" s="56">
        <f t="shared" si="77"/>
        <v>3.9186872397746755E-3</v>
      </c>
      <c r="L589" s="54">
        <f t="shared" si="75"/>
        <v>14.420769042370805</v>
      </c>
      <c r="M589" s="54">
        <f t="shared" si="72"/>
        <v>3.1725691893215773</v>
      </c>
      <c r="N589" s="54">
        <f t="shared" si="76"/>
        <v>7.2103845211854027</v>
      </c>
      <c r="O589" s="54">
        <v>1.5797797787496783</v>
      </c>
      <c r="P589" s="89">
        <f t="shared" si="73"/>
        <v>3.7631582558304753E-2</v>
      </c>
    </row>
    <row r="590" spans="1:16" x14ac:dyDescent="0.2">
      <c r="A590" s="59">
        <f t="shared" si="74"/>
        <v>202</v>
      </c>
      <c r="B590" s="57" t="s">
        <v>1475</v>
      </c>
      <c r="C590" s="81">
        <v>644.66</v>
      </c>
      <c r="D590" s="81"/>
      <c r="E590" s="81">
        <v>56.9</v>
      </c>
      <c r="F590" s="81">
        <f t="shared" si="71"/>
        <v>701.56</v>
      </c>
      <c r="G590" s="90">
        <v>11</v>
      </c>
      <c r="H590" s="90"/>
      <c r="I590" s="90">
        <v>1</v>
      </c>
      <c r="J590" s="57">
        <f t="shared" si="70"/>
        <v>12</v>
      </c>
      <c r="K590" s="56">
        <f t="shared" si="77"/>
        <v>5.8780308596620128E-3</v>
      </c>
      <c r="L590" s="54">
        <f t="shared" si="75"/>
        <v>21.631153563556207</v>
      </c>
      <c r="M590" s="54">
        <f t="shared" si="72"/>
        <v>4.7588537839823655</v>
      </c>
      <c r="N590" s="54">
        <f t="shared" si="76"/>
        <v>10.815576781778104</v>
      </c>
      <c r="O590" s="54">
        <v>2.3696696681245175</v>
      </c>
      <c r="P590" s="89">
        <f t="shared" si="73"/>
        <v>5.6410362331719588E-2</v>
      </c>
    </row>
    <row r="591" spans="1:16" x14ac:dyDescent="0.2">
      <c r="A591" s="59">
        <f t="shared" si="74"/>
        <v>203</v>
      </c>
      <c r="B591" s="57" t="s">
        <v>1476</v>
      </c>
      <c r="C591" s="81">
        <v>665.3</v>
      </c>
      <c r="D591" s="81"/>
      <c r="E591" s="81"/>
      <c r="F591" s="81">
        <f t="shared" si="71"/>
        <v>665.3</v>
      </c>
      <c r="G591" s="90">
        <v>13</v>
      </c>
      <c r="H591" s="90"/>
      <c r="I591" s="90"/>
      <c r="J591" s="57">
        <f t="shared" si="70"/>
        <v>13</v>
      </c>
      <c r="K591" s="56">
        <f t="shared" si="77"/>
        <v>6.3678667646338474E-3</v>
      </c>
      <c r="L591" s="54">
        <f t="shared" si="75"/>
        <v>23.433749693852558</v>
      </c>
      <c r="M591" s="54">
        <f t="shared" si="72"/>
        <v>5.1554249326475627</v>
      </c>
      <c r="N591" s="54">
        <f t="shared" si="76"/>
        <v>11.716874846926279</v>
      </c>
      <c r="O591" s="54">
        <v>2.5671421404682273</v>
      </c>
      <c r="P591" s="89">
        <f t="shared" si="73"/>
        <v>6.4441893302111267E-2</v>
      </c>
    </row>
    <row r="592" spans="1:16" x14ac:dyDescent="0.2">
      <c r="A592" s="59">
        <f t="shared" si="74"/>
        <v>204</v>
      </c>
      <c r="B592" s="57" t="s">
        <v>1477</v>
      </c>
      <c r="C592" s="81">
        <v>485.4</v>
      </c>
      <c r="D592" s="81"/>
      <c r="E592" s="81">
        <v>128.4</v>
      </c>
      <c r="F592" s="81">
        <f t="shared" si="71"/>
        <v>613.79999999999995</v>
      </c>
      <c r="G592" s="90">
        <v>7</v>
      </c>
      <c r="H592" s="90"/>
      <c r="I592" s="90">
        <v>1</v>
      </c>
      <c r="J592" s="57">
        <f t="shared" si="70"/>
        <v>8</v>
      </c>
      <c r="K592" s="56">
        <f t="shared" si="77"/>
        <v>3.9186872397746755E-3</v>
      </c>
      <c r="L592" s="54">
        <f t="shared" si="75"/>
        <v>14.420769042370805</v>
      </c>
      <c r="M592" s="54">
        <f t="shared" si="72"/>
        <v>3.1725691893215773</v>
      </c>
      <c r="N592" s="54">
        <f t="shared" si="76"/>
        <v>7.2103845211854027</v>
      </c>
      <c r="O592" s="54">
        <v>1.5797797787496783</v>
      </c>
      <c r="P592" s="89">
        <f t="shared" si="73"/>
        <v>4.2983875092257193E-2</v>
      </c>
    </row>
    <row r="593" spans="1:16" x14ac:dyDescent="0.2">
      <c r="A593" s="59">
        <f t="shared" si="74"/>
        <v>205</v>
      </c>
      <c r="B593" s="57" t="s">
        <v>1478</v>
      </c>
      <c r="C593" s="81">
        <v>704</v>
      </c>
      <c r="D593" s="81">
        <v>41.3</v>
      </c>
      <c r="E593" s="81">
        <v>161</v>
      </c>
      <c r="F593" s="81">
        <f t="shared" si="71"/>
        <v>906.3</v>
      </c>
      <c r="G593" s="90">
        <v>9</v>
      </c>
      <c r="H593" s="90">
        <v>1</v>
      </c>
      <c r="I593" s="90">
        <v>1</v>
      </c>
      <c r="J593" s="57">
        <f t="shared" si="70"/>
        <v>11</v>
      </c>
      <c r="K593" s="56">
        <f t="shared" si="77"/>
        <v>5.3881949546901791E-3</v>
      </c>
      <c r="L593" s="54">
        <f t="shared" si="75"/>
        <v>19.82855743325986</v>
      </c>
      <c r="M593" s="54">
        <f t="shared" si="72"/>
        <v>4.3622826353171691</v>
      </c>
      <c r="N593" s="54">
        <f t="shared" si="76"/>
        <v>9.91427871662993</v>
      </c>
      <c r="O593" s="54">
        <v>2.1721971957808077</v>
      </c>
      <c r="P593" s="89">
        <f t="shared" si="73"/>
        <v>4.002793333442322E-2</v>
      </c>
    </row>
    <row r="594" spans="1:16" x14ac:dyDescent="0.2">
      <c r="A594" s="59">
        <f t="shared" si="74"/>
        <v>206</v>
      </c>
      <c r="B594" s="57" t="s">
        <v>1479</v>
      </c>
      <c r="C594" s="81">
        <v>745.99</v>
      </c>
      <c r="D594" s="81">
        <v>91.8</v>
      </c>
      <c r="E594" s="81">
        <v>153.19999999999999</v>
      </c>
      <c r="F594" s="81">
        <f t="shared" si="71"/>
        <v>990.99</v>
      </c>
      <c r="G594" s="90">
        <v>9</v>
      </c>
      <c r="H594" s="90">
        <v>2</v>
      </c>
      <c r="I594" s="90">
        <v>1</v>
      </c>
      <c r="J594" s="57">
        <f t="shared" si="70"/>
        <v>12</v>
      </c>
      <c r="K594" s="56">
        <f t="shared" si="77"/>
        <v>5.8780308596620128E-3</v>
      </c>
      <c r="L594" s="54">
        <f t="shared" si="75"/>
        <v>21.631153563556207</v>
      </c>
      <c r="M594" s="54">
        <f t="shared" si="72"/>
        <v>4.7588537839823655</v>
      </c>
      <c r="N594" s="54">
        <f t="shared" si="76"/>
        <v>10.815576781778104</v>
      </c>
      <c r="O594" s="54">
        <v>2.3696696681245175</v>
      </c>
      <c r="P594" s="89">
        <f t="shared" si="73"/>
        <v>3.993506876703215E-2</v>
      </c>
    </row>
    <row r="595" spans="1:16" x14ac:dyDescent="0.2">
      <c r="A595" s="59">
        <f t="shared" si="74"/>
        <v>207</v>
      </c>
      <c r="B595" s="57" t="s">
        <v>1480</v>
      </c>
      <c r="C595" s="81">
        <v>675.4</v>
      </c>
      <c r="D595" s="81"/>
      <c r="E595" s="81">
        <v>182.9</v>
      </c>
      <c r="F595" s="81">
        <f t="shared" si="71"/>
        <v>858.3</v>
      </c>
      <c r="G595" s="90">
        <v>11</v>
      </c>
      <c r="H595" s="90"/>
      <c r="I595" s="90">
        <v>3</v>
      </c>
      <c r="J595" s="57">
        <f t="shared" si="70"/>
        <v>14</v>
      </c>
      <c r="K595" s="56">
        <f t="shared" si="77"/>
        <v>6.8577026696056819E-3</v>
      </c>
      <c r="L595" s="54">
        <f t="shared" si="75"/>
        <v>25.236345824148909</v>
      </c>
      <c r="M595" s="54">
        <f t="shared" si="72"/>
        <v>5.55199608131276</v>
      </c>
      <c r="N595" s="54">
        <f t="shared" si="76"/>
        <v>12.618172912074455</v>
      </c>
      <c r="O595" s="54">
        <v>2.7646146128119371</v>
      </c>
      <c r="P595" s="89">
        <f t="shared" si="73"/>
        <v>5.3793696178897905E-2</v>
      </c>
    </row>
    <row r="596" spans="1:16" x14ac:dyDescent="0.2">
      <c r="A596" s="59">
        <f t="shared" si="74"/>
        <v>208</v>
      </c>
      <c r="B596" s="57" t="s">
        <v>1481</v>
      </c>
      <c r="C596" s="81">
        <v>1034.8</v>
      </c>
      <c r="D596" s="81"/>
      <c r="E596" s="81">
        <v>19.3</v>
      </c>
      <c r="F596" s="81">
        <f t="shared" si="71"/>
        <v>1054.0999999999999</v>
      </c>
      <c r="G596" s="90">
        <v>21</v>
      </c>
      <c r="H596" s="90"/>
      <c r="I596" s="90">
        <v>1</v>
      </c>
      <c r="J596" s="57">
        <f t="shared" si="70"/>
        <v>22</v>
      </c>
      <c r="K596" s="56">
        <f t="shared" si="77"/>
        <v>1.0776389909380358E-2</v>
      </c>
      <c r="L596" s="54">
        <f t="shared" si="75"/>
        <v>39.65711486651972</v>
      </c>
      <c r="M596" s="54">
        <f t="shared" si="72"/>
        <v>8.7245652706343382</v>
      </c>
      <c r="N596" s="54">
        <f t="shared" si="76"/>
        <v>19.82855743325986</v>
      </c>
      <c r="O596" s="54">
        <v>4.3443943915616154</v>
      </c>
      <c r="P596" s="89">
        <f t="shared" si="73"/>
        <v>6.8830881284484904E-2</v>
      </c>
    </row>
    <row r="597" spans="1:16" x14ac:dyDescent="0.2">
      <c r="A597" s="59">
        <f t="shared" si="74"/>
        <v>209</v>
      </c>
      <c r="B597" s="57" t="s">
        <v>1482</v>
      </c>
      <c r="C597" s="81">
        <v>910.15</v>
      </c>
      <c r="D597" s="81"/>
      <c r="E597" s="81">
        <v>91.5</v>
      </c>
      <c r="F597" s="81">
        <f t="shared" si="71"/>
        <v>1001.65</v>
      </c>
      <c r="G597" s="90">
        <v>13</v>
      </c>
      <c r="H597" s="90"/>
      <c r="I597" s="90">
        <v>2</v>
      </c>
      <c r="J597" s="57">
        <f t="shared" si="70"/>
        <v>15</v>
      </c>
      <c r="K597" s="56">
        <f t="shared" si="77"/>
        <v>7.3475385745775165E-3</v>
      </c>
      <c r="L597" s="54">
        <f t="shared" si="75"/>
        <v>27.03894195444526</v>
      </c>
      <c r="M597" s="54">
        <f t="shared" si="72"/>
        <v>5.9485672299779573</v>
      </c>
      <c r="N597" s="54">
        <f t="shared" si="76"/>
        <v>13.51947097722263</v>
      </c>
      <c r="O597" s="54">
        <v>2.9620870851556469</v>
      </c>
      <c r="P597" s="89">
        <f t="shared" si="73"/>
        <v>4.9387577743524681E-2</v>
      </c>
    </row>
    <row r="598" spans="1:16" x14ac:dyDescent="0.2">
      <c r="A598" s="59">
        <f t="shared" si="74"/>
        <v>210</v>
      </c>
      <c r="B598" s="57" t="s">
        <v>1483</v>
      </c>
      <c r="C598" s="81">
        <v>712</v>
      </c>
      <c r="D598" s="81"/>
      <c r="E598" s="81"/>
      <c r="F598" s="81">
        <f t="shared" si="71"/>
        <v>712</v>
      </c>
      <c r="G598" s="90">
        <v>10</v>
      </c>
      <c r="H598" s="90"/>
      <c r="I598" s="90"/>
      <c r="J598" s="57">
        <f t="shared" si="70"/>
        <v>10</v>
      </c>
      <c r="K598" s="56">
        <f t="shared" si="77"/>
        <v>4.8983590497183446E-3</v>
      </c>
      <c r="L598" s="54">
        <f t="shared" si="75"/>
        <v>18.025961302963509</v>
      </c>
      <c r="M598" s="54">
        <f t="shared" si="72"/>
        <v>3.9657114866519718</v>
      </c>
      <c r="N598" s="54">
        <f t="shared" si="76"/>
        <v>9.0129806514817545</v>
      </c>
      <c r="O598" s="54">
        <v>1.9747247234370979</v>
      </c>
      <c r="P598" s="89">
        <f t="shared" si="73"/>
        <v>4.6319351354683048E-2</v>
      </c>
    </row>
    <row r="599" spans="1:16" x14ac:dyDescent="0.2">
      <c r="A599" s="59">
        <f t="shared" si="74"/>
        <v>211</v>
      </c>
      <c r="B599" s="57" t="s">
        <v>1484</v>
      </c>
      <c r="C599" s="81">
        <v>305.89999999999998</v>
      </c>
      <c r="D599" s="81"/>
      <c r="E599" s="81">
        <v>31.5</v>
      </c>
      <c r="F599" s="81">
        <f t="shared" si="71"/>
        <v>337.4</v>
      </c>
      <c r="G599" s="90">
        <v>3</v>
      </c>
      <c r="H599" s="90"/>
      <c r="I599" s="90">
        <v>1</v>
      </c>
      <c r="J599" s="57">
        <f t="shared" si="70"/>
        <v>4</v>
      </c>
      <c r="K599" s="56">
        <f t="shared" si="77"/>
        <v>1.9593436198873378E-3</v>
      </c>
      <c r="L599" s="54">
        <f t="shared" si="75"/>
        <v>7.2103845211854027</v>
      </c>
      <c r="M599" s="54">
        <f t="shared" si="72"/>
        <v>1.5862845946607886</v>
      </c>
      <c r="N599" s="54">
        <f t="shared" si="76"/>
        <v>3.6051922605927014</v>
      </c>
      <c r="O599" s="54">
        <v>0.78988988937483917</v>
      </c>
      <c r="P599" s="89">
        <f t="shared" si="73"/>
        <v>3.9098255085399325E-2</v>
      </c>
    </row>
    <row r="600" spans="1:16" x14ac:dyDescent="0.2">
      <c r="A600" s="59">
        <f t="shared" si="74"/>
        <v>212</v>
      </c>
      <c r="B600" s="57" t="s">
        <v>1485</v>
      </c>
      <c r="C600" s="81">
        <v>687.07</v>
      </c>
      <c r="D600" s="81"/>
      <c r="E600" s="81">
        <v>16.899999999999999</v>
      </c>
      <c r="F600" s="81">
        <f t="shared" si="71"/>
        <v>703.97</v>
      </c>
      <c r="G600" s="90">
        <v>10</v>
      </c>
      <c r="H600" s="90"/>
      <c r="I600" s="90">
        <v>1</v>
      </c>
      <c r="J600" s="57">
        <f t="shared" si="70"/>
        <v>11</v>
      </c>
      <c r="K600" s="56">
        <f t="shared" si="77"/>
        <v>5.3881949546901791E-3</v>
      </c>
      <c r="L600" s="54">
        <f t="shared" si="75"/>
        <v>19.82855743325986</v>
      </c>
      <c r="M600" s="54">
        <f t="shared" si="72"/>
        <v>4.3622826353171691</v>
      </c>
      <c r="N600" s="54">
        <f t="shared" si="76"/>
        <v>9.91427871662993</v>
      </c>
      <c r="O600" s="54">
        <v>2.1721971957808077</v>
      </c>
      <c r="P600" s="89">
        <f t="shared" si="73"/>
        <v>5.1532474368208535E-2</v>
      </c>
    </row>
    <row r="601" spans="1:16" x14ac:dyDescent="0.2">
      <c r="A601" s="59">
        <f t="shared" si="74"/>
        <v>213</v>
      </c>
      <c r="B601" s="57" t="s">
        <v>1486</v>
      </c>
      <c r="C601" s="81">
        <v>884.9</v>
      </c>
      <c r="D601" s="81">
        <v>28.7</v>
      </c>
      <c r="E601" s="81"/>
      <c r="F601" s="81">
        <f t="shared" si="71"/>
        <v>913.6</v>
      </c>
      <c r="G601" s="90">
        <v>11</v>
      </c>
      <c r="H601" s="90">
        <v>1</v>
      </c>
      <c r="I601" s="90"/>
      <c r="J601" s="57">
        <f t="shared" si="70"/>
        <v>12</v>
      </c>
      <c r="K601" s="56">
        <f t="shared" si="77"/>
        <v>5.8780308596620128E-3</v>
      </c>
      <c r="L601" s="54">
        <f t="shared" si="75"/>
        <v>21.631153563556207</v>
      </c>
      <c r="M601" s="54">
        <f t="shared" si="72"/>
        <v>4.7588537839823655</v>
      </c>
      <c r="N601" s="54">
        <f t="shared" si="76"/>
        <v>10.815576781778104</v>
      </c>
      <c r="O601" s="54">
        <v>2.3696696681245175</v>
      </c>
      <c r="P601" s="89">
        <f t="shared" si="73"/>
        <v>4.3317922282663297E-2</v>
      </c>
    </row>
    <row r="602" spans="1:16" x14ac:dyDescent="0.2">
      <c r="A602" s="59">
        <f t="shared" si="74"/>
        <v>214</v>
      </c>
      <c r="B602" s="57" t="s">
        <v>1487</v>
      </c>
      <c r="C602" s="81">
        <v>534.6</v>
      </c>
      <c r="D602" s="81"/>
      <c r="E602" s="81">
        <v>68.599999999999994</v>
      </c>
      <c r="F602" s="81">
        <f t="shared" si="71"/>
        <v>603.20000000000005</v>
      </c>
      <c r="G602" s="90">
        <v>9</v>
      </c>
      <c r="H602" s="90"/>
      <c r="I602" s="90">
        <v>2</v>
      </c>
      <c r="J602" s="57">
        <f t="shared" si="70"/>
        <v>11</v>
      </c>
      <c r="K602" s="56">
        <f t="shared" si="77"/>
        <v>5.3881949546901791E-3</v>
      </c>
      <c r="L602" s="54">
        <f t="shared" si="75"/>
        <v>19.82855743325986</v>
      </c>
      <c r="M602" s="54">
        <f t="shared" si="72"/>
        <v>4.3622826353171691</v>
      </c>
      <c r="N602" s="54">
        <f t="shared" si="76"/>
        <v>9.91427871662993</v>
      </c>
      <c r="O602" s="54">
        <v>2.1721971957808077</v>
      </c>
      <c r="P602" s="89">
        <f t="shared" si="73"/>
        <v>6.0141438960523479E-2</v>
      </c>
    </row>
    <row r="603" spans="1:16" x14ac:dyDescent="0.2">
      <c r="A603" s="59">
        <f t="shared" si="74"/>
        <v>215</v>
      </c>
      <c r="B603" s="57" t="s">
        <v>1488</v>
      </c>
      <c r="C603" s="81">
        <v>548.1</v>
      </c>
      <c r="D603" s="81"/>
      <c r="E603" s="81"/>
      <c r="F603" s="81">
        <f t="shared" si="71"/>
        <v>548.1</v>
      </c>
      <c r="G603" s="90">
        <v>9</v>
      </c>
      <c r="H603" s="90"/>
      <c r="I603" s="90"/>
      <c r="J603" s="57">
        <f t="shared" si="70"/>
        <v>9</v>
      </c>
      <c r="K603" s="56">
        <f t="shared" si="77"/>
        <v>4.40852314474651E-3</v>
      </c>
      <c r="L603" s="54">
        <f t="shared" si="75"/>
        <v>16.223365172667158</v>
      </c>
      <c r="M603" s="54">
        <f t="shared" si="72"/>
        <v>3.569140337986775</v>
      </c>
      <c r="N603" s="54">
        <f t="shared" si="76"/>
        <v>8.1116825863335791</v>
      </c>
      <c r="O603" s="54">
        <v>1.7772522510933881</v>
      </c>
      <c r="P603" s="89">
        <f t="shared" si="73"/>
        <v>5.4153330319432397E-2</v>
      </c>
    </row>
    <row r="604" spans="1:16" x14ac:dyDescent="0.2">
      <c r="A604" s="59">
        <f t="shared" si="74"/>
        <v>216</v>
      </c>
      <c r="B604" s="57" t="s">
        <v>1489</v>
      </c>
      <c r="C604" s="81">
        <v>630.6</v>
      </c>
      <c r="D604" s="81">
        <v>114.7</v>
      </c>
      <c r="E604" s="81"/>
      <c r="F604" s="81">
        <f t="shared" si="71"/>
        <v>745.30000000000007</v>
      </c>
      <c r="G604" s="90">
        <v>7</v>
      </c>
      <c r="H604" s="90">
        <v>1</v>
      </c>
      <c r="I604" s="90"/>
      <c r="J604" s="57">
        <f t="shared" si="70"/>
        <v>8</v>
      </c>
      <c r="K604" s="56">
        <f t="shared" si="77"/>
        <v>3.9186872397746755E-3</v>
      </c>
      <c r="L604" s="54">
        <f t="shared" si="75"/>
        <v>14.420769042370805</v>
      </c>
      <c r="M604" s="54">
        <f t="shared" si="72"/>
        <v>3.1725691893215773</v>
      </c>
      <c r="N604" s="54">
        <f t="shared" si="76"/>
        <v>7.2103845211854027</v>
      </c>
      <c r="O604" s="54">
        <v>1.5797797787496783</v>
      </c>
      <c r="P604" s="89">
        <f t="shared" si="73"/>
        <v>3.5399842387800161E-2</v>
      </c>
    </row>
    <row r="605" spans="1:16" x14ac:dyDescent="0.2">
      <c r="A605" s="59">
        <f t="shared" si="74"/>
        <v>217</v>
      </c>
      <c r="B605" s="57" t="s">
        <v>1490</v>
      </c>
      <c r="C605" s="81">
        <v>473.1</v>
      </c>
      <c r="D605" s="81">
        <v>12.4</v>
      </c>
      <c r="E605" s="81">
        <v>260.39999999999998</v>
      </c>
      <c r="F605" s="81">
        <f t="shared" si="71"/>
        <v>745.9</v>
      </c>
      <c r="G605" s="90">
        <v>9</v>
      </c>
      <c r="H605" s="90">
        <v>1</v>
      </c>
      <c r="I605" s="90">
        <v>1</v>
      </c>
      <c r="J605" s="57">
        <f t="shared" si="70"/>
        <v>11</v>
      </c>
      <c r="K605" s="56">
        <f t="shared" si="77"/>
        <v>5.3881949546901791E-3</v>
      </c>
      <c r="L605" s="54">
        <f t="shared" si="75"/>
        <v>19.82855743325986</v>
      </c>
      <c r="M605" s="54">
        <f t="shared" si="72"/>
        <v>4.3622826353171691</v>
      </c>
      <c r="N605" s="54">
        <f t="shared" si="76"/>
        <v>9.91427871662993</v>
      </c>
      <c r="O605" s="54">
        <v>2.1721971957808077</v>
      </c>
      <c r="P605" s="89">
        <f t="shared" si="73"/>
        <v>4.8635629415454844E-2</v>
      </c>
    </row>
    <row r="606" spans="1:16" x14ac:dyDescent="0.2">
      <c r="A606" s="59">
        <f t="shared" si="74"/>
        <v>218</v>
      </c>
      <c r="B606" s="57" t="s">
        <v>1491</v>
      </c>
      <c r="C606" s="81">
        <v>986.7</v>
      </c>
      <c r="D606" s="81"/>
      <c r="E606" s="81">
        <v>215.4</v>
      </c>
      <c r="F606" s="81">
        <f t="shared" si="71"/>
        <v>1202.1000000000001</v>
      </c>
      <c r="G606" s="90">
        <v>14</v>
      </c>
      <c r="H606" s="90"/>
      <c r="I606" s="90">
        <v>1</v>
      </c>
      <c r="J606" s="57">
        <f t="shared" si="70"/>
        <v>15</v>
      </c>
      <c r="K606" s="56">
        <f t="shared" si="77"/>
        <v>7.3475385745775165E-3</v>
      </c>
      <c r="L606" s="54">
        <f t="shared" si="75"/>
        <v>27.03894195444526</v>
      </c>
      <c r="M606" s="54">
        <f t="shared" si="72"/>
        <v>5.9485672299779573</v>
      </c>
      <c r="N606" s="54">
        <f t="shared" si="76"/>
        <v>13.51947097722263</v>
      </c>
      <c r="O606" s="54">
        <v>2.9620870851556469</v>
      </c>
      <c r="P606" s="89">
        <f t="shared" si="73"/>
        <v>4.1152206344564915E-2</v>
      </c>
    </row>
    <row r="607" spans="1:16" x14ac:dyDescent="0.2">
      <c r="A607" s="59">
        <f t="shared" si="74"/>
        <v>219</v>
      </c>
      <c r="B607" s="57" t="s">
        <v>1492</v>
      </c>
      <c r="C607" s="81">
        <v>648.20000000000005</v>
      </c>
      <c r="D607" s="81"/>
      <c r="E607" s="81"/>
      <c r="F607" s="81">
        <f t="shared" si="71"/>
        <v>648.20000000000005</v>
      </c>
      <c r="G607" s="90">
        <v>7</v>
      </c>
      <c r="H607" s="90"/>
      <c r="I607" s="90"/>
      <c r="J607" s="57">
        <f t="shared" si="70"/>
        <v>7</v>
      </c>
      <c r="K607" s="56">
        <f t="shared" si="77"/>
        <v>3.428851334802841E-3</v>
      </c>
      <c r="L607" s="54">
        <f t="shared" si="75"/>
        <v>12.618172912074455</v>
      </c>
      <c r="M607" s="54">
        <f t="shared" si="72"/>
        <v>2.77599804065638</v>
      </c>
      <c r="N607" s="54">
        <f t="shared" si="76"/>
        <v>6.3090864560372273</v>
      </c>
      <c r="O607" s="54">
        <v>1.3823073064059685</v>
      </c>
      <c r="P607" s="89">
        <f t="shared" si="73"/>
        <v>3.5614879227358891E-2</v>
      </c>
    </row>
    <row r="608" spans="1:16" x14ac:dyDescent="0.2">
      <c r="A608" s="59">
        <f t="shared" si="74"/>
        <v>220</v>
      </c>
      <c r="B608" s="57" t="s">
        <v>1493</v>
      </c>
      <c r="C608" s="81">
        <v>696.9</v>
      </c>
      <c r="D608" s="81"/>
      <c r="E608" s="81">
        <v>42.8</v>
      </c>
      <c r="F608" s="81">
        <f t="shared" si="71"/>
        <v>739.69999999999993</v>
      </c>
      <c r="G608" s="90">
        <v>10</v>
      </c>
      <c r="H608" s="90"/>
      <c r="I608" s="90">
        <v>1</v>
      </c>
      <c r="J608" s="57">
        <f t="shared" si="70"/>
        <v>11</v>
      </c>
      <c r="K608" s="56">
        <f t="shared" si="77"/>
        <v>5.3881949546901791E-3</v>
      </c>
      <c r="L608" s="54">
        <f t="shared" si="75"/>
        <v>19.82855743325986</v>
      </c>
      <c r="M608" s="54">
        <f t="shared" si="72"/>
        <v>4.3622826353171691</v>
      </c>
      <c r="N608" s="54">
        <f t="shared" si="76"/>
        <v>9.91427871662993</v>
      </c>
      <c r="O608" s="54">
        <v>2.1721971957808077</v>
      </c>
      <c r="P608" s="89">
        <f t="shared" si="73"/>
        <v>4.9043282386085942E-2</v>
      </c>
    </row>
    <row r="609" spans="1:16" x14ac:dyDescent="0.2">
      <c r="A609" s="59">
        <f t="shared" si="74"/>
        <v>221</v>
      </c>
      <c r="B609" s="57" t="s">
        <v>1494</v>
      </c>
      <c r="C609" s="81">
        <v>686.9</v>
      </c>
      <c r="D609" s="81"/>
      <c r="E609" s="81">
        <v>111.8</v>
      </c>
      <c r="F609" s="81">
        <f t="shared" si="71"/>
        <v>798.69999999999993</v>
      </c>
      <c r="G609" s="90">
        <v>10</v>
      </c>
      <c r="H609" s="90"/>
      <c r="I609" s="90">
        <v>2</v>
      </c>
      <c r="J609" s="57">
        <f t="shared" si="70"/>
        <v>12</v>
      </c>
      <c r="K609" s="56">
        <f t="shared" si="77"/>
        <v>5.8780308596620128E-3</v>
      </c>
      <c r="L609" s="54">
        <f t="shared" si="75"/>
        <v>21.631153563556207</v>
      </c>
      <c r="M609" s="54">
        <f t="shared" si="72"/>
        <v>4.7588537839823655</v>
      </c>
      <c r="N609" s="54">
        <f t="shared" si="76"/>
        <v>10.815576781778104</v>
      </c>
      <c r="O609" s="54">
        <v>2.3696696681245175</v>
      </c>
      <c r="P609" s="89">
        <f t="shared" si="73"/>
        <v>4.9549585322951291E-2</v>
      </c>
    </row>
    <row r="610" spans="1:16" x14ac:dyDescent="0.2">
      <c r="A610" s="59">
        <f t="shared" si="74"/>
        <v>222</v>
      </c>
      <c r="B610" s="57" t="s">
        <v>1495</v>
      </c>
      <c r="C610" s="81">
        <v>6173.94</v>
      </c>
      <c r="D610" s="81">
        <v>111.6</v>
      </c>
      <c r="E610" s="81"/>
      <c r="F610" s="81">
        <f t="shared" si="71"/>
        <v>6285.54</v>
      </c>
      <c r="G610" s="90">
        <v>87</v>
      </c>
      <c r="H610" s="90">
        <v>1</v>
      </c>
      <c r="I610" s="90"/>
      <c r="J610" s="57">
        <f t="shared" si="70"/>
        <v>88</v>
      </c>
      <c r="K610" s="56">
        <f t="shared" si="77"/>
        <v>4.3105559637521433E-2</v>
      </c>
      <c r="L610" s="54">
        <f t="shared" si="75"/>
        <v>158.62845946607888</v>
      </c>
      <c r="M610" s="54">
        <f t="shared" si="72"/>
        <v>34.898261082537353</v>
      </c>
      <c r="N610" s="54">
        <f t="shared" si="76"/>
        <v>79.31422973303944</v>
      </c>
      <c r="O610" s="54">
        <v>17.377577566246462</v>
      </c>
      <c r="P610" s="89">
        <f t="shared" si="73"/>
        <v>4.6172409665343334E-2</v>
      </c>
    </row>
    <row r="611" spans="1:16" x14ac:dyDescent="0.2">
      <c r="A611" s="59">
        <f t="shared" si="74"/>
        <v>223</v>
      </c>
      <c r="B611" s="57" t="s">
        <v>1496</v>
      </c>
      <c r="C611" s="81">
        <v>842.4</v>
      </c>
      <c r="D611" s="81">
        <v>158.5</v>
      </c>
      <c r="E611" s="81"/>
      <c r="F611" s="81">
        <f t="shared" si="71"/>
        <v>1000.9</v>
      </c>
      <c r="G611" s="90">
        <v>12</v>
      </c>
      <c r="H611" s="90">
        <v>2</v>
      </c>
      <c r="I611" s="90"/>
      <c r="J611" s="57">
        <f t="shared" si="70"/>
        <v>14</v>
      </c>
      <c r="K611" s="56">
        <f t="shared" si="77"/>
        <v>6.8577026696056819E-3</v>
      </c>
      <c r="L611" s="54">
        <f t="shared" si="75"/>
        <v>25.236345824148909</v>
      </c>
      <c r="M611" s="54">
        <f t="shared" si="72"/>
        <v>5.55199608131276</v>
      </c>
      <c r="N611" s="54">
        <f t="shared" si="76"/>
        <v>12.618172912074455</v>
      </c>
      <c r="O611" s="54">
        <v>2.7646146128119371</v>
      </c>
      <c r="P611" s="89">
        <f t="shared" si="73"/>
        <v>4.6129612778847105E-2</v>
      </c>
    </row>
    <row r="612" spans="1:16" x14ac:dyDescent="0.2">
      <c r="A612" s="59">
        <f t="shared" si="74"/>
        <v>224</v>
      </c>
      <c r="B612" s="57" t="s">
        <v>1497</v>
      </c>
      <c r="C612" s="81">
        <v>372.1</v>
      </c>
      <c r="D612" s="81"/>
      <c r="E612" s="81">
        <v>20.3</v>
      </c>
      <c r="F612" s="81">
        <f t="shared" si="71"/>
        <v>392.40000000000003</v>
      </c>
      <c r="G612" s="90">
        <v>8</v>
      </c>
      <c r="H612" s="90"/>
      <c r="I612" s="90">
        <v>1</v>
      </c>
      <c r="J612" s="57">
        <f t="shared" si="70"/>
        <v>9</v>
      </c>
      <c r="K612" s="56">
        <f t="shared" si="77"/>
        <v>4.40852314474651E-3</v>
      </c>
      <c r="L612" s="54">
        <f t="shared" si="75"/>
        <v>16.223365172667158</v>
      </c>
      <c r="M612" s="54">
        <f t="shared" si="72"/>
        <v>3.569140337986775</v>
      </c>
      <c r="N612" s="54">
        <f t="shared" si="76"/>
        <v>8.1116825863335791</v>
      </c>
      <c r="O612" s="54">
        <v>1.7772522510933881</v>
      </c>
      <c r="P612" s="89">
        <f t="shared" si="73"/>
        <v>7.5640775606730104E-2</v>
      </c>
    </row>
    <row r="613" spans="1:16" x14ac:dyDescent="0.2">
      <c r="A613" s="59">
        <f t="shared" si="74"/>
        <v>225</v>
      </c>
      <c r="B613" s="57" t="s">
        <v>1498</v>
      </c>
      <c r="C613" s="81">
        <v>555.1</v>
      </c>
      <c r="D613" s="81"/>
      <c r="E613" s="81">
        <v>40.6</v>
      </c>
      <c r="F613" s="81">
        <f t="shared" si="71"/>
        <v>595.70000000000005</v>
      </c>
      <c r="G613" s="90">
        <v>10</v>
      </c>
      <c r="H613" s="90"/>
      <c r="I613" s="90">
        <v>1</v>
      </c>
      <c r="J613" s="57">
        <f t="shared" si="70"/>
        <v>11</v>
      </c>
      <c r="K613" s="56">
        <f t="shared" si="77"/>
        <v>5.3881949546901791E-3</v>
      </c>
      <c r="L613" s="54">
        <f t="shared" si="75"/>
        <v>19.82855743325986</v>
      </c>
      <c r="M613" s="54">
        <f t="shared" si="72"/>
        <v>4.3622826353171691</v>
      </c>
      <c r="N613" s="54">
        <f t="shared" si="76"/>
        <v>9.91427871662993</v>
      </c>
      <c r="O613" s="54">
        <v>2.1721971957808077</v>
      </c>
      <c r="P613" s="89">
        <f t="shared" si="73"/>
        <v>6.0898633508456881E-2</v>
      </c>
    </row>
    <row r="614" spans="1:16" x14ac:dyDescent="0.2">
      <c r="A614" s="59">
        <f t="shared" si="74"/>
        <v>226</v>
      </c>
      <c r="B614" s="57" t="s">
        <v>1499</v>
      </c>
      <c r="C614" s="81">
        <v>538.45000000000005</v>
      </c>
      <c r="D614" s="81"/>
      <c r="E614" s="81">
        <v>37.799999999999997</v>
      </c>
      <c r="F614" s="81">
        <f t="shared" si="71"/>
        <v>576.25</v>
      </c>
      <c r="G614" s="90">
        <v>7</v>
      </c>
      <c r="H614" s="90"/>
      <c r="I614" s="90">
        <v>1</v>
      </c>
      <c r="J614" s="57">
        <f t="shared" ref="J614:J673" si="78">G614+H614+I614</f>
        <v>8</v>
      </c>
      <c r="K614" s="56">
        <f t="shared" si="77"/>
        <v>3.9186872397746755E-3</v>
      </c>
      <c r="L614" s="54">
        <f t="shared" si="75"/>
        <v>14.420769042370805</v>
      </c>
      <c r="M614" s="54">
        <f t="shared" si="72"/>
        <v>3.1725691893215773</v>
      </c>
      <c r="N614" s="54">
        <f t="shared" si="76"/>
        <v>7.2103845211854027</v>
      </c>
      <c r="O614" s="54">
        <v>1.5797797787496783</v>
      </c>
      <c r="P614" s="89">
        <f t="shared" si="73"/>
        <v>4.5784820011501019E-2</v>
      </c>
    </row>
    <row r="615" spans="1:16" x14ac:dyDescent="0.2">
      <c r="A615" s="59">
        <f t="shared" si="74"/>
        <v>227</v>
      </c>
      <c r="B615" s="57" t="s">
        <v>1500</v>
      </c>
      <c r="C615" s="81">
        <v>877.8</v>
      </c>
      <c r="D615" s="81"/>
      <c r="E615" s="81"/>
      <c r="F615" s="81">
        <f t="shared" si="71"/>
        <v>877.8</v>
      </c>
      <c r="G615" s="90">
        <v>20</v>
      </c>
      <c r="H615" s="90"/>
      <c r="I615" s="90"/>
      <c r="J615" s="57">
        <f t="shared" si="78"/>
        <v>20</v>
      </c>
      <c r="K615" s="56">
        <f t="shared" si="77"/>
        <v>9.7967180994366892E-3</v>
      </c>
      <c r="L615" s="54">
        <f t="shared" si="75"/>
        <v>36.051922605927018</v>
      </c>
      <c r="M615" s="54">
        <f t="shared" si="72"/>
        <v>7.9314229733039436</v>
      </c>
      <c r="N615" s="54">
        <f t="shared" si="76"/>
        <v>18.025961302963509</v>
      </c>
      <c r="O615" s="54">
        <v>3.9494494468741959</v>
      </c>
      <c r="P615" s="89">
        <f t="shared" si="73"/>
        <v>7.5140984653757875E-2</v>
      </c>
    </row>
    <row r="616" spans="1:16" x14ac:dyDescent="0.2">
      <c r="A616" s="59">
        <f t="shared" si="74"/>
        <v>228</v>
      </c>
      <c r="B616" s="57" t="s">
        <v>1501</v>
      </c>
      <c r="C616" s="81">
        <v>654.9</v>
      </c>
      <c r="D616" s="81">
        <v>53.4</v>
      </c>
      <c r="E616" s="81"/>
      <c r="F616" s="81">
        <f t="shared" si="71"/>
        <v>708.3</v>
      </c>
      <c r="G616" s="90">
        <v>12</v>
      </c>
      <c r="H616" s="90">
        <v>1</v>
      </c>
      <c r="I616" s="90"/>
      <c r="J616" s="57">
        <f t="shared" si="78"/>
        <v>13</v>
      </c>
      <c r="K616" s="56">
        <f t="shared" si="77"/>
        <v>6.3678667646338474E-3</v>
      </c>
      <c r="L616" s="54">
        <f t="shared" si="75"/>
        <v>23.433749693852558</v>
      </c>
      <c r="M616" s="54">
        <f t="shared" si="72"/>
        <v>5.1554249326475627</v>
      </c>
      <c r="N616" s="54">
        <f t="shared" si="76"/>
        <v>11.716874846926279</v>
      </c>
      <c r="O616" s="54">
        <v>2.5671421404682273</v>
      </c>
      <c r="P616" s="89">
        <f t="shared" si="73"/>
        <v>6.0529707205837398E-2</v>
      </c>
    </row>
    <row r="617" spans="1:16" x14ac:dyDescent="0.2">
      <c r="A617" s="59">
        <f t="shared" si="74"/>
        <v>229</v>
      </c>
      <c r="B617" s="57" t="s">
        <v>1502</v>
      </c>
      <c r="C617" s="81">
        <v>392.4</v>
      </c>
      <c r="D617" s="81"/>
      <c r="E617" s="81">
        <v>19.899999999999999</v>
      </c>
      <c r="F617" s="81">
        <f t="shared" si="71"/>
        <v>412.29999999999995</v>
      </c>
      <c r="G617" s="90">
        <v>9</v>
      </c>
      <c r="H617" s="90"/>
      <c r="I617" s="90">
        <v>1</v>
      </c>
      <c r="J617" s="57">
        <f t="shared" si="78"/>
        <v>10</v>
      </c>
      <c r="K617" s="56">
        <f t="shared" si="77"/>
        <v>4.8983590497183446E-3</v>
      </c>
      <c r="L617" s="54">
        <f t="shared" si="75"/>
        <v>18.025961302963509</v>
      </c>
      <c r="M617" s="54">
        <f t="shared" si="72"/>
        <v>3.9657114866519718</v>
      </c>
      <c r="N617" s="54">
        <f t="shared" si="76"/>
        <v>9.0129806514817545</v>
      </c>
      <c r="O617" s="54">
        <v>1.9747247234370979</v>
      </c>
      <c r="P617" s="89">
        <f t="shared" si="73"/>
        <v>7.9988790115290656E-2</v>
      </c>
    </row>
    <row r="618" spans="1:16" x14ac:dyDescent="0.2">
      <c r="A618" s="59">
        <f t="shared" si="74"/>
        <v>230</v>
      </c>
      <c r="B618" s="57" t="s">
        <v>1503</v>
      </c>
      <c r="C618" s="81">
        <v>598.14</v>
      </c>
      <c r="D618" s="81"/>
      <c r="E618" s="81"/>
      <c r="F618" s="81">
        <f t="shared" si="71"/>
        <v>598.14</v>
      </c>
      <c r="G618" s="90">
        <v>10</v>
      </c>
      <c r="H618" s="90"/>
      <c r="I618" s="90"/>
      <c r="J618" s="57">
        <f t="shared" si="78"/>
        <v>10</v>
      </c>
      <c r="K618" s="56">
        <f t="shared" si="77"/>
        <v>4.8983590497183446E-3</v>
      </c>
      <c r="L618" s="54">
        <f t="shared" si="75"/>
        <v>18.025961302963509</v>
      </c>
      <c r="M618" s="54">
        <f t="shared" si="72"/>
        <v>3.9657114866519718</v>
      </c>
      <c r="N618" s="54">
        <f t="shared" si="76"/>
        <v>9.0129806514817545</v>
      </c>
      <c r="O618" s="54">
        <v>1.9747247234370979</v>
      </c>
      <c r="P618" s="89">
        <f t="shared" si="73"/>
        <v>5.5136553590353986E-2</v>
      </c>
    </row>
    <row r="619" spans="1:16" x14ac:dyDescent="0.2">
      <c r="A619" s="59">
        <f t="shared" si="74"/>
        <v>231</v>
      </c>
      <c r="B619" s="57" t="s">
        <v>1504</v>
      </c>
      <c r="C619" s="81">
        <v>388.6</v>
      </c>
      <c r="D619" s="81"/>
      <c r="E619" s="81"/>
      <c r="F619" s="81">
        <f t="shared" si="71"/>
        <v>388.6</v>
      </c>
      <c r="G619" s="90">
        <v>10</v>
      </c>
      <c r="H619" s="90"/>
      <c r="I619" s="90"/>
      <c r="J619" s="57">
        <f t="shared" si="78"/>
        <v>10</v>
      </c>
      <c r="K619" s="56">
        <f t="shared" si="77"/>
        <v>4.8983590497183446E-3</v>
      </c>
      <c r="L619" s="54">
        <f t="shared" si="75"/>
        <v>18.025961302963509</v>
      </c>
      <c r="M619" s="54">
        <f t="shared" si="72"/>
        <v>3.9657114866519718</v>
      </c>
      <c r="N619" s="54">
        <f t="shared" si="76"/>
        <v>9.0129806514817545</v>
      </c>
      <c r="O619" s="54">
        <v>1.9747247234370979</v>
      </c>
      <c r="P619" s="89">
        <f t="shared" si="73"/>
        <v>8.4867159455826888E-2</v>
      </c>
    </row>
    <row r="620" spans="1:16" x14ac:dyDescent="0.2">
      <c r="A620" s="59">
        <f t="shared" si="74"/>
        <v>232</v>
      </c>
      <c r="B620" s="57" t="s">
        <v>1505</v>
      </c>
      <c r="C620" s="81">
        <v>634.1</v>
      </c>
      <c r="D620" s="81"/>
      <c r="E620" s="81"/>
      <c r="F620" s="81">
        <f t="shared" si="71"/>
        <v>634.1</v>
      </c>
      <c r="G620" s="90">
        <v>10</v>
      </c>
      <c r="H620" s="90"/>
      <c r="I620" s="90"/>
      <c r="J620" s="57">
        <f t="shared" si="78"/>
        <v>10</v>
      </c>
      <c r="K620" s="56">
        <f t="shared" si="77"/>
        <v>4.8983590497183446E-3</v>
      </c>
      <c r="L620" s="54">
        <f t="shared" si="75"/>
        <v>18.025961302963509</v>
      </c>
      <c r="M620" s="54">
        <f t="shared" si="72"/>
        <v>3.9657114866519718</v>
      </c>
      <c r="N620" s="54">
        <f t="shared" si="76"/>
        <v>9.0129806514817545</v>
      </c>
      <c r="O620" s="54">
        <v>1.9747247234370979</v>
      </c>
      <c r="P620" s="89">
        <f t="shared" si="73"/>
        <v>5.2009743202230452E-2</v>
      </c>
    </row>
    <row r="621" spans="1:16" x14ac:dyDescent="0.2">
      <c r="A621" s="59">
        <f t="shared" si="74"/>
        <v>233</v>
      </c>
      <c r="B621" s="57" t="s">
        <v>1506</v>
      </c>
      <c r="C621" s="81">
        <v>629.6</v>
      </c>
      <c r="D621" s="81"/>
      <c r="E621" s="81">
        <v>82.9</v>
      </c>
      <c r="F621" s="81">
        <f t="shared" si="71"/>
        <v>712.5</v>
      </c>
      <c r="G621" s="90">
        <v>10</v>
      </c>
      <c r="H621" s="90"/>
      <c r="I621" s="90">
        <v>1</v>
      </c>
      <c r="J621" s="57">
        <f t="shared" si="78"/>
        <v>11</v>
      </c>
      <c r="K621" s="56">
        <f t="shared" si="77"/>
        <v>5.3881949546901791E-3</v>
      </c>
      <c r="L621" s="54">
        <f t="shared" si="75"/>
        <v>19.82855743325986</v>
      </c>
      <c r="M621" s="54">
        <f t="shared" si="72"/>
        <v>4.3622826353171691</v>
      </c>
      <c r="N621" s="54">
        <f t="shared" si="76"/>
        <v>9.91427871662993</v>
      </c>
      <c r="O621" s="54">
        <v>2.1721971957808077</v>
      </c>
      <c r="P621" s="89">
        <f t="shared" si="73"/>
        <v>5.0915531201386338E-2</v>
      </c>
    </row>
    <row r="622" spans="1:16" x14ac:dyDescent="0.2">
      <c r="A622" s="59">
        <f t="shared" si="74"/>
        <v>234</v>
      </c>
      <c r="B622" s="57" t="s">
        <v>1507</v>
      </c>
      <c r="C622" s="81">
        <v>597.1</v>
      </c>
      <c r="D622" s="81"/>
      <c r="E622" s="81">
        <v>43.4</v>
      </c>
      <c r="F622" s="81">
        <f t="shared" si="71"/>
        <v>640.5</v>
      </c>
      <c r="G622" s="90">
        <v>11</v>
      </c>
      <c r="H622" s="90"/>
      <c r="I622" s="90">
        <v>1</v>
      </c>
      <c r="J622" s="57">
        <f t="shared" si="78"/>
        <v>12</v>
      </c>
      <c r="K622" s="56">
        <f t="shared" si="77"/>
        <v>5.8780308596620128E-3</v>
      </c>
      <c r="L622" s="54">
        <f t="shared" si="75"/>
        <v>21.631153563556207</v>
      </c>
      <c r="M622" s="54">
        <f t="shared" si="72"/>
        <v>4.7588537839823655</v>
      </c>
      <c r="N622" s="54">
        <f t="shared" si="76"/>
        <v>10.815576781778104</v>
      </c>
      <c r="O622" s="54">
        <v>2.3696696681245175</v>
      </c>
      <c r="P622" s="89">
        <f t="shared" si="73"/>
        <v>6.1788062134958924E-2</v>
      </c>
    </row>
    <row r="623" spans="1:16" x14ac:dyDescent="0.2">
      <c r="A623" s="59">
        <f t="shared" si="74"/>
        <v>235</v>
      </c>
      <c r="B623" s="57" t="s">
        <v>1508</v>
      </c>
      <c r="C623" s="81">
        <v>589.5</v>
      </c>
      <c r="D623" s="81"/>
      <c r="E623" s="81">
        <v>28.2</v>
      </c>
      <c r="F623" s="81">
        <f t="shared" si="71"/>
        <v>617.70000000000005</v>
      </c>
      <c r="G623" s="90">
        <v>13</v>
      </c>
      <c r="H623" s="90"/>
      <c r="I623" s="90">
        <v>1</v>
      </c>
      <c r="J623" s="57">
        <f t="shared" si="78"/>
        <v>14</v>
      </c>
      <c r="K623" s="56">
        <f t="shared" si="77"/>
        <v>6.8577026696056819E-3</v>
      </c>
      <c r="L623" s="54">
        <f t="shared" si="75"/>
        <v>25.236345824148909</v>
      </c>
      <c r="M623" s="54">
        <f t="shared" si="72"/>
        <v>5.55199608131276</v>
      </c>
      <c r="N623" s="54">
        <f t="shared" si="76"/>
        <v>12.618172912074455</v>
      </c>
      <c r="O623" s="54">
        <v>2.7646146128119371</v>
      </c>
      <c r="P623" s="89">
        <f t="shared" si="73"/>
        <v>7.4746850300061618E-2</v>
      </c>
    </row>
    <row r="624" spans="1:16" x14ac:dyDescent="0.2">
      <c r="A624" s="59">
        <f t="shared" si="74"/>
        <v>236</v>
      </c>
      <c r="B624" s="57" t="s">
        <v>1509</v>
      </c>
      <c r="C624" s="81">
        <v>657.5</v>
      </c>
      <c r="D624" s="81"/>
      <c r="E624" s="81">
        <v>28.8</v>
      </c>
      <c r="F624" s="81">
        <f t="shared" si="71"/>
        <v>686.3</v>
      </c>
      <c r="G624" s="90">
        <v>15</v>
      </c>
      <c r="H624" s="90"/>
      <c r="I624" s="90">
        <v>1</v>
      </c>
      <c r="J624" s="57">
        <f t="shared" si="78"/>
        <v>16</v>
      </c>
      <c r="K624" s="56">
        <f t="shared" si="77"/>
        <v>7.837374479549351E-3</v>
      </c>
      <c r="L624" s="54">
        <f t="shared" si="75"/>
        <v>28.841538084741611</v>
      </c>
      <c r="M624" s="54">
        <f t="shared" si="72"/>
        <v>6.3451383786431546</v>
      </c>
      <c r="N624" s="54">
        <f t="shared" si="76"/>
        <v>14.420769042370805</v>
      </c>
      <c r="O624" s="54">
        <v>3.1595595574993567</v>
      </c>
      <c r="P624" s="89">
        <f t="shared" si="73"/>
        <v>7.6886208747275142E-2</v>
      </c>
    </row>
    <row r="625" spans="1:16" x14ac:dyDescent="0.2">
      <c r="A625" s="59">
        <f t="shared" si="74"/>
        <v>237</v>
      </c>
      <c r="B625" s="57" t="s">
        <v>1510</v>
      </c>
      <c r="C625" s="81">
        <v>494</v>
      </c>
      <c r="D625" s="81"/>
      <c r="E625" s="81">
        <v>79.900000000000006</v>
      </c>
      <c r="F625" s="81">
        <f t="shared" si="71"/>
        <v>573.9</v>
      </c>
      <c r="G625" s="90">
        <v>10</v>
      </c>
      <c r="H625" s="90"/>
      <c r="I625" s="90">
        <v>3</v>
      </c>
      <c r="J625" s="57">
        <f t="shared" si="78"/>
        <v>13</v>
      </c>
      <c r="K625" s="56">
        <f t="shared" si="77"/>
        <v>6.3678667646338474E-3</v>
      </c>
      <c r="L625" s="54">
        <f t="shared" si="75"/>
        <v>23.433749693852558</v>
      </c>
      <c r="M625" s="54">
        <f t="shared" si="72"/>
        <v>5.1554249326475627</v>
      </c>
      <c r="N625" s="54">
        <f t="shared" si="76"/>
        <v>11.716874846926279</v>
      </c>
      <c r="O625" s="54">
        <v>2.5671421404682273</v>
      </c>
      <c r="P625" s="89">
        <f t="shared" si="73"/>
        <v>7.4704986258746525E-2</v>
      </c>
    </row>
    <row r="626" spans="1:16" x14ac:dyDescent="0.2">
      <c r="A626" s="59">
        <f t="shared" si="74"/>
        <v>238</v>
      </c>
      <c r="B626" s="57" t="s">
        <v>1511</v>
      </c>
      <c r="C626" s="81">
        <v>710.1</v>
      </c>
      <c r="D626" s="81"/>
      <c r="E626" s="81"/>
      <c r="F626" s="81">
        <f t="shared" si="71"/>
        <v>710.1</v>
      </c>
      <c r="G626" s="90">
        <v>8</v>
      </c>
      <c r="H626" s="90"/>
      <c r="I626" s="90"/>
      <c r="J626" s="57">
        <f t="shared" si="78"/>
        <v>8</v>
      </c>
      <c r="K626" s="56">
        <f t="shared" si="77"/>
        <v>3.9186872397746755E-3</v>
      </c>
      <c r="L626" s="54">
        <f t="shared" si="75"/>
        <v>14.420769042370805</v>
      </c>
      <c r="M626" s="54">
        <f t="shared" si="72"/>
        <v>3.1725691893215773</v>
      </c>
      <c r="N626" s="54">
        <f t="shared" si="76"/>
        <v>7.2103845211854027</v>
      </c>
      <c r="O626" s="54">
        <v>1.5797797787496783</v>
      </c>
      <c r="P626" s="89">
        <f t="shared" si="73"/>
        <v>3.7154629674169076E-2</v>
      </c>
    </row>
    <row r="627" spans="1:16" x14ac:dyDescent="0.2">
      <c r="A627" s="59">
        <f t="shared" si="74"/>
        <v>239</v>
      </c>
      <c r="B627" s="57" t="s">
        <v>1512</v>
      </c>
      <c r="C627" s="81">
        <v>689.64</v>
      </c>
      <c r="D627" s="81">
        <v>121.5</v>
      </c>
      <c r="E627" s="81"/>
      <c r="F627" s="81">
        <f t="shared" si="71"/>
        <v>811.14</v>
      </c>
      <c r="G627" s="90">
        <v>17</v>
      </c>
      <c r="H627" s="90">
        <v>1</v>
      </c>
      <c r="I627" s="90"/>
      <c r="J627" s="57">
        <f t="shared" si="78"/>
        <v>18</v>
      </c>
      <c r="K627" s="56">
        <f t="shared" si="77"/>
        <v>8.8170462894930201E-3</v>
      </c>
      <c r="L627" s="54">
        <f t="shared" si="75"/>
        <v>32.446730345334316</v>
      </c>
      <c r="M627" s="54">
        <f t="shared" si="72"/>
        <v>7.13828067597355</v>
      </c>
      <c r="N627" s="54">
        <f t="shared" si="76"/>
        <v>16.223365172667158</v>
      </c>
      <c r="O627" s="54">
        <v>3.5545045021867763</v>
      </c>
      <c r="P627" s="89">
        <f t="shared" si="73"/>
        <v>7.3184506615580291E-2</v>
      </c>
    </row>
    <row r="628" spans="1:16" x14ac:dyDescent="0.2">
      <c r="A628" s="59">
        <f t="shared" si="74"/>
        <v>240</v>
      </c>
      <c r="B628" s="57" t="s">
        <v>1513</v>
      </c>
      <c r="C628" s="81">
        <v>1029</v>
      </c>
      <c r="D628" s="81">
        <v>102.5</v>
      </c>
      <c r="E628" s="81"/>
      <c r="F628" s="81">
        <f t="shared" si="71"/>
        <v>1131.5</v>
      </c>
      <c r="G628" s="90">
        <v>17</v>
      </c>
      <c r="H628" s="90">
        <v>1</v>
      </c>
      <c r="I628" s="90"/>
      <c r="J628" s="57">
        <f t="shared" si="78"/>
        <v>18</v>
      </c>
      <c r="K628" s="56">
        <f t="shared" si="77"/>
        <v>8.8170462894930201E-3</v>
      </c>
      <c r="L628" s="54">
        <f t="shared" si="75"/>
        <v>32.446730345334316</v>
      </c>
      <c r="M628" s="54">
        <f t="shared" si="72"/>
        <v>7.13828067597355</v>
      </c>
      <c r="N628" s="54">
        <f t="shared" si="76"/>
        <v>16.223365172667158</v>
      </c>
      <c r="O628" s="54">
        <v>3.5545045021867763</v>
      </c>
      <c r="P628" s="89">
        <f t="shared" si="73"/>
        <v>5.2463880420823505E-2</v>
      </c>
    </row>
    <row r="629" spans="1:16" x14ac:dyDescent="0.2">
      <c r="A629" s="59">
        <f t="shared" si="74"/>
        <v>241</v>
      </c>
      <c r="B629" s="57" t="s">
        <v>1514</v>
      </c>
      <c r="C629" s="81">
        <v>478</v>
      </c>
      <c r="D629" s="81"/>
      <c r="E629" s="81">
        <v>77.5</v>
      </c>
      <c r="F629" s="81">
        <f t="shared" si="71"/>
        <v>555.5</v>
      </c>
      <c r="G629" s="90">
        <v>9</v>
      </c>
      <c r="H629" s="90"/>
      <c r="I629" s="90">
        <v>1</v>
      </c>
      <c r="J629" s="57">
        <f t="shared" si="78"/>
        <v>10</v>
      </c>
      <c r="K629" s="56">
        <f t="shared" si="77"/>
        <v>4.8983590497183446E-3</v>
      </c>
      <c r="L629" s="54">
        <f t="shared" si="75"/>
        <v>18.025961302963509</v>
      </c>
      <c r="M629" s="54">
        <f t="shared" si="72"/>
        <v>3.9657114866519718</v>
      </c>
      <c r="N629" s="54">
        <f t="shared" si="76"/>
        <v>9.0129806514817545</v>
      </c>
      <c r="O629" s="54">
        <v>1.9747247234370979</v>
      </c>
      <c r="P629" s="89">
        <f t="shared" si="73"/>
        <v>5.9368817577919591E-2</v>
      </c>
    </row>
    <row r="630" spans="1:16" x14ac:dyDescent="0.2">
      <c r="A630" s="59">
        <f t="shared" si="74"/>
        <v>242</v>
      </c>
      <c r="B630" s="57" t="s">
        <v>1515</v>
      </c>
      <c r="C630" s="81">
        <v>937.9</v>
      </c>
      <c r="D630" s="81"/>
      <c r="E630" s="81"/>
      <c r="F630" s="81">
        <f t="shared" si="71"/>
        <v>937.9</v>
      </c>
      <c r="G630" s="90">
        <v>14</v>
      </c>
      <c r="H630" s="90"/>
      <c r="I630" s="90"/>
      <c r="J630" s="57">
        <f t="shared" si="78"/>
        <v>14</v>
      </c>
      <c r="K630" s="56">
        <f t="shared" si="77"/>
        <v>6.8577026696056819E-3</v>
      </c>
      <c r="L630" s="54">
        <f t="shared" si="75"/>
        <v>25.236345824148909</v>
      </c>
      <c r="M630" s="54">
        <f t="shared" si="72"/>
        <v>5.55199608131276</v>
      </c>
      <c r="N630" s="54">
        <f t="shared" si="76"/>
        <v>12.618172912074455</v>
      </c>
      <c r="O630" s="54">
        <v>2.7646146128119371</v>
      </c>
      <c r="P630" s="89">
        <f t="shared" si="73"/>
        <v>4.9228200693408754E-2</v>
      </c>
    </row>
    <row r="631" spans="1:16" x14ac:dyDescent="0.2">
      <c r="A631" s="59">
        <f t="shared" si="74"/>
        <v>243</v>
      </c>
      <c r="B631" s="57" t="s">
        <v>1516</v>
      </c>
      <c r="C631" s="81">
        <v>848.1</v>
      </c>
      <c r="D631" s="81"/>
      <c r="E631" s="81">
        <v>34.700000000000003</v>
      </c>
      <c r="F631" s="81">
        <f t="shared" si="71"/>
        <v>882.80000000000007</v>
      </c>
      <c r="G631" s="90">
        <v>15</v>
      </c>
      <c r="H631" s="90"/>
      <c r="I631" s="90">
        <v>1</v>
      </c>
      <c r="J631" s="57">
        <f t="shared" si="78"/>
        <v>16</v>
      </c>
      <c r="K631" s="56">
        <f t="shared" si="77"/>
        <v>7.837374479549351E-3</v>
      </c>
      <c r="L631" s="54">
        <f t="shared" si="75"/>
        <v>28.841538084741611</v>
      </c>
      <c r="M631" s="54">
        <f t="shared" si="72"/>
        <v>6.3451383786431546</v>
      </c>
      <c r="N631" s="54">
        <f t="shared" si="76"/>
        <v>14.420769042370805</v>
      </c>
      <c r="O631" s="54">
        <v>3.1595595574993567</v>
      </c>
      <c r="P631" s="89">
        <f t="shared" si="73"/>
        <v>5.9772321095667109E-2</v>
      </c>
    </row>
    <row r="632" spans="1:16" x14ac:dyDescent="0.2">
      <c r="A632" s="59">
        <f t="shared" si="74"/>
        <v>244</v>
      </c>
      <c r="B632" s="57" t="s">
        <v>1517</v>
      </c>
      <c r="C632" s="81">
        <v>958.6</v>
      </c>
      <c r="D632" s="81"/>
      <c r="E632" s="81"/>
      <c r="F632" s="81">
        <f t="shared" si="71"/>
        <v>958.6</v>
      </c>
      <c r="G632" s="90">
        <v>15</v>
      </c>
      <c r="H632" s="90"/>
      <c r="I632" s="90"/>
      <c r="J632" s="57">
        <f t="shared" si="78"/>
        <v>15</v>
      </c>
      <c r="K632" s="56">
        <f t="shared" si="77"/>
        <v>7.3475385745775165E-3</v>
      </c>
      <c r="L632" s="54">
        <f t="shared" si="75"/>
        <v>27.03894195444526</v>
      </c>
      <c r="M632" s="54">
        <f t="shared" si="72"/>
        <v>5.9485672299779573</v>
      </c>
      <c r="N632" s="54">
        <f t="shared" si="76"/>
        <v>13.51947097722263</v>
      </c>
      <c r="O632" s="54">
        <v>2.9620870851556469</v>
      </c>
      <c r="P632" s="89">
        <f t="shared" si="73"/>
        <v>5.1605536456083345E-2</v>
      </c>
    </row>
    <row r="633" spans="1:16" x14ac:dyDescent="0.2">
      <c r="A633" s="59">
        <f t="shared" si="74"/>
        <v>245</v>
      </c>
      <c r="B633" s="57" t="s">
        <v>1518</v>
      </c>
      <c r="C633" s="81">
        <v>950.2</v>
      </c>
      <c r="D633" s="81"/>
      <c r="E633" s="81"/>
      <c r="F633" s="81">
        <f t="shared" si="71"/>
        <v>950.2</v>
      </c>
      <c r="G633" s="90">
        <v>14</v>
      </c>
      <c r="H633" s="90"/>
      <c r="I633" s="90"/>
      <c r="J633" s="57">
        <f t="shared" si="78"/>
        <v>14</v>
      </c>
      <c r="K633" s="56">
        <f t="shared" si="77"/>
        <v>6.8577026696056819E-3</v>
      </c>
      <c r="L633" s="54">
        <f t="shared" si="75"/>
        <v>25.236345824148909</v>
      </c>
      <c r="M633" s="54">
        <f t="shared" si="72"/>
        <v>5.55199608131276</v>
      </c>
      <c r="N633" s="54">
        <f t="shared" si="76"/>
        <v>12.618172912074455</v>
      </c>
      <c r="O633" s="54">
        <v>2.7646146128119371</v>
      </c>
      <c r="P633" s="89">
        <f t="shared" si="73"/>
        <v>4.8590959198429873E-2</v>
      </c>
    </row>
    <row r="634" spans="1:16" x14ac:dyDescent="0.2">
      <c r="A634" s="59">
        <f t="shared" si="74"/>
        <v>246</v>
      </c>
      <c r="B634" s="57" t="s">
        <v>1519</v>
      </c>
      <c r="C634" s="81">
        <v>717.45</v>
      </c>
      <c r="D634" s="81"/>
      <c r="E634" s="81">
        <v>83.8</v>
      </c>
      <c r="F634" s="81">
        <f t="shared" si="71"/>
        <v>801.25</v>
      </c>
      <c r="G634" s="90">
        <v>11</v>
      </c>
      <c r="H634" s="90"/>
      <c r="I634" s="90">
        <v>1</v>
      </c>
      <c r="J634" s="57">
        <f t="shared" si="78"/>
        <v>12</v>
      </c>
      <c r="K634" s="56">
        <f t="shared" si="77"/>
        <v>5.8780308596620128E-3</v>
      </c>
      <c r="L634" s="54">
        <f t="shared" si="75"/>
        <v>21.631153563556207</v>
      </c>
      <c r="M634" s="54">
        <f t="shared" si="72"/>
        <v>4.7588537839823655</v>
      </c>
      <c r="N634" s="54">
        <f t="shared" si="76"/>
        <v>10.815576781778104</v>
      </c>
      <c r="O634" s="54">
        <v>2.3696696681245175</v>
      </c>
      <c r="P634" s="89">
        <f t="shared" si="73"/>
        <v>4.9391892414903202E-2</v>
      </c>
    </row>
    <row r="635" spans="1:16" x14ac:dyDescent="0.2">
      <c r="A635" s="59">
        <f t="shared" si="74"/>
        <v>247</v>
      </c>
      <c r="B635" s="57" t="s">
        <v>1520</v>
      </c>
      <c r="C635" s="81">
        <v>678.26</v>
      </c>
      <c r="D635" s="81"/>
      <c r="E635" s="81"/>
      <c r="F635" s="81">
        <f t="shared" si="71"/>
        <v>678.26</v>
      </c>
      <c r="G635" s="90">
        <v>16</v>
      </c>
      <c r="H635" s="90"/>
      <c r="I635" s="90"/>
      <c r="J635" s="57">
        <f t="shared" si="78"/>
        <v>16</v>
      </c>
      <c r="K635" s="56">
        <f t="shared" si="77"/>
        <v>7.837374479549351E-3</v>
      </c>
      <c r="L635" s="54">
        <f t="shared" si="75"/>
        <v>28.841538084741611</v>
      </c>
      <c r="M635" s="54">
        <f t="shared" si="72"/>
        <v>6.3451383786431546</v>
      </c>
      <c r="N635" s="54">
        <f t="shared" si="76"/>
        <v>14.420769042370805</v>
      </c>
      <c r="O635" s="54">
        <v>3.1595595574993567</v>
      </c>
      <c r="P635" s="89">
        <f t="shared" si="73"/>
        <v>7.7797607205577407E-2</v>
      </c>
    </row>
    <row r="636" spans="1:16" x14ac:dyDescent="0.2">
      <c r="A636" s="59">
        <f t="shared" si="74"/>
        <v>248</v>
      </c>
      <c r="B636" s="57" t="s">
        <v>1521</v>
      </c>
      <c r="C636" s="81">
        <v>633.9</v>
      </c>
      <c r="D636" s="81"/>
      <c r="E636" s="81">
        <v>33.200000000000003</v>
      </c>
      <c r="F636" s="81">
        <f t="shared" si="71"/>
        <v>667.1</v>
      </c>
      <c r="G636" s="90">
        <v>10</v>
      </c>
      <c r="H636" s="90"/>
      <c r="I636" s="90">
        <v>1</v>
      </c>
      <c r="J636" s="57">
        <f t="shared" si="78"/>
        <v>11</v>
      </c>
      <c r="K636" s="56">
        <f t="shared" si="77"/>
        <v>5.3881949546901791E-3</v>
      </c>
      <c r="L636" s="54">
        <f t="shared" si="75"/>
        <v>19.82855743325986</v>
      </c>
      <c r="M636" s="54">
        <f t="shared" si="72"/>
        <v>4.3622826353171691</v>
      </c>
      <c r="N636" s="54">
        <f t="shared" si="76"/>
        <v>9.91427871662993</v>
      </c>
      <c r="O636" s="54">
        <v>2.1721971957808077</v>
      </c>
      <c r="P636" s="89">
        <f t="shared" si="73"/>
        <v>5.4380626564214905E-2</v>
      </c>
    </row>
    <row r="637" spans="1:16" x14ac:dyDescent="0.2">
      <c r="A637" s="59">
        <f t="shared" si="74"/>
        <v>249</v>
      </c>
      <c r="B637" s="57" t="s">
        <v>1522</v>
      </c>
      <c r="C637" s="81">
        <v>657.24</v>
      </c>
      <c r="D637" s="81"/>
      <c r="E637" s="81">
        <v>32.6</v>
      </c>
      <c r="F637" s="81">
        <f t="shared" si="71"/>
        <v>689.84</v>
      </c>
      <c r="G637" s="90">
        <v>13</v>
      </c>
      <c r="H637" s="90"/>
      <c r="I637" s="90">
        <v>1</v>
      </c>
      <c r="J637" s="57">
        <f t="shared" si="78"/>
        <v>14</v>
      </c>
      <c r="K637" s="56">
        <f t="shared" si="77"/>
        <v>6.8577026696056819E-3</v>
      </c>
      <c r="L637" s="54">
        <f t="shared" si="75"/>
        <v>25.236345824148909</v>
      </c>
      <c r="M637" s="54">
        <f t="shared" si="72"/>
        <v>5.55199608131276</v>
      </c>
      <c r="N637" s="54">
        <f t="shared" si="76"/>
        <v>12.618172912074455</v>
      </c>
      <c r="O637" s="54">
        <v>2.7646146128119371</v>
      </c>
      <c r="P637" s="89">
        <f t="shared" si="73"/>
        <v>6.6930200380302771E-2</v>
      </c>
    </row>
    <row r="638" spans="1:16" x14ac:dyDescent="0.2">
      <c r="A638" s="59">
        <f t="shared" si="74"/>
        <v>250</v>
      </c>
      <c r="B638" s="57" t="s">
        <v>1523</v>
      </c>
      <c r="C638" s="81">
        <v>546.5</v>
      </c>
      <c r="D638" s="81"/>
      <c r="E638" s="81">
        <v>73.2</v>
      </c>
      <c r="F638" s="81">
        <f t="shared" ref="F638:F698" si="79">C638+D638+E638</f>
        <v>619.70000000000005</v>
      </c>
      <c r="G638" s="90">
        <v>10</v>
      </c>
      <c r="H638" s="90"/>
      <c r="I638" s="90">
        <v>1</v>
      </c>
      <c r="J638" s="57">
        <f t="shared" si="78"/>
        <v>11</v>
      </c>
      <c r="K638" s="56">
        <f t="shared" si="77"/>
        <v>5.3881949546901791E-3</v>
      </c>
      <c r="L638" s="54">
        <f t="shared" si="75"/>
        <v>19.82855743325986</v>
      </c>
      <c r="M638" s="54">
        <f t="shared" si="72"/>
        <v>4.3622826353171691</v>
      </c>
      <c r="N638" s="54">
        <f t="shared" si="76"/>
        <v>9.91427871662993</v>
      </c>
      <c r="O638" s="54">
        <v>2.1721971957808077</v>
      </c>
      <c r="P638" s="89">
        <f t="shared" si="73"/>
        <v>5.8540125836675429E-2</v>
      </c>
    </row>
    <row r="639" spans="1:16" x14ac:dyDescent="0.2">
      <c r="A639" s="59">
        <f t="shared" si="74"/>
        <v>251</v>
      </c>
      <c r="B639" s="57" t="s">
        <v>1524</v>
      </c>
      <c r="C639" s="81">
        <v>648.6</v>
      </c>
      <c r="D639" s="81"/>
      <c r="E639" s="81"/>
      <c r="F639" s="81">
        <f t="shared" si="79"/>
        <v>648.6</v>
      </c>
      <c r="G639" s="90">
        <v>12</v>
      </c>
      <c r="H639" s="90"/>
      <c r="I639" s="90"/>
      <c r="J639" s="57">
        <f t="shared" si="78"/>
        <v>12</v>
      </c>
      <c r="K639" s="56">
        <f t="shared" si="77"/>
        <v>5.8780308596620128E-3</v>
      </c>
      <c r="L639" s="54">
        <f t="shared" si="75"/>
        <v>21.631153563556207</v>
      </c>
      <c r="M639" s="54">
        <f t="shared" ref="M639:M699" si="80">L639*0.22</f>
        <v>4.7588537839823655</v>
      </c>
      <c r="N639" s="54">
        <f t="shared" si="76"/>
        <v>10.815576781778104</v>
      </c>
      <c r="O639" s="54">
        <v>2.3696696681245175</v>
      </c>
      <c r="P639" s="89">
        <f t="shared" si="73"/>
        <v>6.101642583632623E-2</v>
      </c>
    </row>
    <row r="640" spans="1:16" x14ac:dyDescent="0.2">
      <c r="A640" s="59">
        <f t="shared" si="74"/>
        <v>252</v>
      </c>
      <c r="B640" s="57" t="s">
        <v>1525</v>
      </c>
      <c r="C640" s="81">
        <v>633.29999999999995</v>
      </c>
      <c r="D640" s="81"/>
      <c r="E640" s="81">
        <v>40.9</v>
      </c>
      <c r="F640" s="81">
        <f t="shared" si="79"/>
        <v>674.19999999999993</v>
      </c>
      <c r="G640" s="90">
        <v>12</v>
      </c>
      <c r="H640" s="90"/>
      <c r="I640" s="90">
        <v>1</v>
      </c>
      <c r="J640" s="57">
        <f t="shared" si="78"/>
        <v>13</v>
      </c>
      <c r="K640" s="56">
        <f t="shared" si="77"/>
        <v>6.3678667646338474E-3</v>
      </c>
      <c r="L640" s="54">
        <f t="shared" si="75"/>
        <v>23.433749693852558</v>
      </c>
      <c r="M640" s="54">
        <f t="shared" si="80"/>
        <v>5.1554249326475627</v>
      </c>
      <c r="N640" s="54">
        <f t="shared" si="76"/>
        <v>11.716874846926279</v>
      </c>
      <c r="O640" s="54">
        <v>2.5671421404682273</v>
      </c>
      <c r="P640" s="89">
        <f t="shared" si="73"/>
        <v>6.3591206784180704E-2</v>
      </c>
    </row>
    <row r="641" spans="1:16" x14ac:dyDescent="0.2">
      <c r="A641" s="59">
        <f t="shared" si="74"/>
        <v>253</v>
      </c>
      <c r="B641" s="57" t="s">
        <v>38</v>
      </c>
      <c r="C641" s="81">
        <v>297.2</v>
      </c>
      <c r="D641" s="81"/>
      <c r="E641" s="81">
        <v>60.8</v>
      </c>
      <c r="F641" s="81">
        <f t="shared" si="79"/>
        <v>358</v>
      </c>
      <c r="G641" s="90">
        <v>7</v>
      </c>
      <c r="H641" s="90"/>
      <c r="I641" s="90">
        <v>2</v>
      </c>
      <c r="J641" s="57">
        <f t="shared" si="78"/>
        <v>9</v>
      </c>
      <c r="K641" s="56">
        <f t="shared" si="77"/>
        <v>4.40852314474651E-3</v>
      </c>
      <c r="L641" s="54">
        <f t="shared" si="75"/>
        <v>16.223365172667158</v>
      </c>
      <c r="M641" s="54">
        <f t="shared" si="80"/>
        <v>3.569140337986775</v>
      </c>
      <c r="N641" s="54">
        <f t="shared" si="76"/>
        <v>8.1116825863335791</v>
      </c>
      <c r="O641" s="54">
        <v>1.7772522510933881</v>
      </c>
      <c r="P641" s="89">
        <f t="shared" si="73"/>
        <v>8.2909051251622623E-2</v>
      </c>
    </row>
    <row r="642" spans="1:16" x14ac:dyDescent="0.2">
      <c r="A642" s="59">
        <f t="shared" si="74"/>
        <v>254</v>
      </c>
      <c r="B642" s="57" t="s">
        <v>41</v>
      </c>
      <c r="C642" s="81">
        <v>226.9</v>
      </c>
      <c r="D642" s="81"/>
      <c r="E642" s="81"/>
      <c r="F642" s="81">
        <f t="shared" si="79"/>
        <v>226.9</v>
      </c>
      <c r="G642" s="90">
        <v>5</v>
      </c>
      <c r="H642" s="90"/>
      <c r="I642" s="90"/>
      <c r="J642" s="57">
        <f t="shared" si="78"/>
        <v>5</v>
      </c>
      <c r="K642" s="56">
        <f t="shared" si="77"/>
        <v>2.4491795248591723E-3</v>
      </c>
      <c r="L642" s="54">
        <f t="shared" si="75"/>
        <v>9.0129806514817545</v>
      </c>
      <c r="M642" s="54">
        <f t="shared" si="80"/>
        <v>1.9828557433259859</v>
      </c>
      <c r="N642" s="54">
        <f t="shared" si="76"/>
        <v>4.5064903257408773</v>
      </c>
      <c r="O642" s="54">
        <v>0.98736236171854896</v>
      </c>
      <c r="P642" s="89">
        <f t="shared" si="73"/>
        <v>7.2673817021891435E-2</v>
      </c>
    </row>
    <row r="643" spans="1:16" x14ac:dyDescent="0.2">
      <c r="A643" s="59">
        <f t="shared" si="74"/>
        <v>255</v>
      </c>
      <c r="B643" s="57" t="s">
        <v>42</v>
      </c>
      <c r="C643" s="81">
        <v>314.89999999999998</v>
      </c>
      <c r="D643" s="81"/>
      <c r="E643" s="81"/>
      <c r="F643" s="81">
        <f t="shared" si="79"/>
        <v>314.89999999999998</v>
      </c>
      <c r="G643" s="90">
        <v>6</v>
      </c>
      <c r="H643" s="90"/>
      <c r="I643" s="90"/>
      <c r="J643" s="57">
        <f t="shared" si="78"/>
        <v>6</v>
      </c>
      <c r="K643" s="56">
        <f t="shared" si="77"/>
        <v>2.9390154298310064E-3</v>
      </c>
      <c r="L643" s="54">
        <f t="shared" si="75"/>
        <v>10.815576781778104</v>
      </c>
      <c r="M643" s="54">
        <f t="shared" si="80"/>
        <v>2.3794268919911827</v>
      </c>
      <c r="N643" s="54">
        <f t="shared" si="76"/>
        <v>5.4077883908890518</v>
      </c>
      <c r="O643" s="54">
        <v>1.1848348340622588</v>
      </c>
      <c r="P643" s="89">
        <f t="shared" si="73"/>
        <v>6.2837811682186717E-2</v>
      </c>
    </row>
    <row r="644" spans="1:16" x14ac:dyDescent="0.2">
      <c r="A644" s="59">
        <f t="shared" si="74"/>
        <v>256</v>
      </c>
      <c r="B644" s="57" t="s">
        <v>43</v>
      </c>
      <c r="C644" s="81">
        <v>199.2</v>
      </c>
      <c r="D644" s="81"/>
      <c r="E644" s="81"/>
      <c r="F644" s="81">
        <f t="shared" si="79"/>
        <v>199.2</v>
      </c>
      <c r="G644" s="90">
        <v>4</v>
      </c>
      <c r="H644" s="90"/>
      <c r="I644" s="90"/>
      <c r="J644" s="57">
        <f t="shared" si="78"/>
        <v>4</v>
      </c>
      <c r="K644" s="56">
        <f t="shared" si="77"/>
        <v>1.9593436198873378E-3</v>
      </c>
      <c r="L644" s="54">
        <f t="shared" si="75"/>
        <v>7.2103845211854027</v>
      </c>
      <c r="M644" s="54">
        <f t="shared" si="80"/>
        <v>1.5862845946607886</v>
      </c>
      <c r="N644" s="54">
        <f t="shared" si="76"/>
        <v>3.6051922605927014</v>
      </c>
      <c r="O644" s="54">
        <v>0.78988988937483917</v>
      </c>
      <c r="P644" s="89">
        <f t="shared" si="73"/>
        <v>6.622365093279986E-2</v>
      </c>
    </row>
    <row r="645" spans="1:16" x14ac:dyDescent="0.2">
      <c r="A645" s="59">
        <f t="shared" si="74"/>
        <v>257</v>
      </c>
      <c r="B645" s="57" t="s">
        <v>44</v>
      </c>
      <c r="C645" s="81">
        <v>748.1</v>
      </c>
      <c r="D645" s="81"/>
      <c r="E645" s="81">
        <v>189.2</v>
      </c>
      <c r="F645" s="81">
        <f t="shared" si="79"/>
        <v>937.3</v>
      </c>
      <c r="G645" s="90">
        <v>14</v>
      </c>
      <c r="H645" s="90"/>
      <c r="I645" s="90">
        <v>2</v>
      </c>
      <c r="J645" s="57">
        <f t="shared" si="78"/>
        <v>16</v>
      </c>
      <c r="K645" s="56">
        <f t="shared" si="77"/>
        <v>7.837374479549351E-3</v>
      </c>
      <c r="L645" s="54">
        <f t="shared" si="75"/>
        <v>28.841538084741611</v>
      </c>
      <c r="M645" s="54">
        <f t="shared" si="80"/>
        <v>6.3451383786431546</v>
      </c>
      <c r="N645" s="54">
        <f t="shared" si="76"/>
        <v>14.420769042370805</v>
      </c>
      <c r="O645" s="54">
        <v>3.1595595574993567</v>
      </c>
      <c r="P645" s="89">
        <f t="shared" ref="P645:P708" si="81">(L645+M645+N645+O645)/F645</f>
        <v>5.6296815388088048E-2</v>
      </c>
    </row>
    <row r="646" spans="1:16" x14ac:dyDescent="0.2">
      <c r="A646" s="59">
        <f t="shared" ref="A646:A709" si="82">1+A645</f>
        <v>258</v>
      </c>
      <c r="B646" s="57" t="s">
        <v>45</v>
      </c>
      <c r="C646" s="81">
        <v>486.2</v>
      </c>
      <c r="D646" s="81"/>
      <c r="E646" s="81"/>
      <c r="F646" s="81">
        <f t="shared" si="79"/>
        <v>486.2</v>
      </c>
      <c r="G646" s="90">
        <v>8</v>
      </c>
      <c r="H646" s="90"/>
      <c r="I646" s="90"/>
      <c r="J646" s="57">
        <f t="shared" si="78"/>
        <v>8</v>
      </c>
      <c r="K646" s="56">
        <f t="shared" si="77"/>
        <v>3.9186872397746755E-3</v>
      </c>
      <c r="L646" s="54">
        <f t="shared" ref="L646:L709" si="83">K646*3680</f>
        <v>14.420769042370805</v>
      </c>
      <c r="M646" s="54">
        <f t="shared" si="80"/>
        <v>3.1725691893215773</v>
      </c>
      <c r="N646" s="54">
        <f t="shared" ref="N646:N709" si="84">L646*0.5</f>
        <v>7.2103845211854027</v>
      </c>
      <c r="O646" s="54">
        <v>1.5797797787496783</v>
      </c>
      <c r="P646" s="89">
        <f t="shared" si="81"/>
        <v>5.4264711089320163E-2</v>
      </c>
    </row>
    <row r="647" spans="1:16" x14ac:dyDescent="0.2">
      <c r="A647" s="59">
        <f t="shared" si="82"/>
        <v>259</v>
      </c>
      <c r="B647" s="57" t="s">
        <v>46</v>
      </c>
      <c r="C647" s="81">
        <v>1811.6</v>
      </c>
      <c r="D647" s="81"/>
      <c r="E647" s="81">
        <v>36.9</v>
      </c>
      <c r="F647" s="81">
        <f t="shared" si="79"/>
        <v>1848.5</v>
      </c>
      <c r="G647" s="90">
        <v>26</v>
      </c>
      <c r="H647" s="90"/>
      <c r="I647" s="90">
        <v>1</v>
      </c>
      <c r="J647" s="57">
        <f t="shared" si="78"/>
        <v>27</v>
      </c>
      <c r="K647" s="56">
        <f t="shared" ref="K647:K710" si="85">2/4083*J647</f>
        <v>1.3225569434239529E-2</v>
      </c>
      <c r="L647" s="54">
        <f t="shared" si="83"/>
        <v>48.670095518001467</v>
      </c>
      <c r="M647" s="54">
        <f t="shared" si="80"/>
        <v>10.707421013960323</v>
      </c>
      <c r="N647" s="54">
        <f t="shared" si="84"/>
        <v>24.335047759000734</v>
      </c>
      <c r="O647" s="54">
        <v>5.3317567532801649</v>
      </c>
      <c r="P647" s="89">
        <f t="shared" si="81"/>
        <v>4.8171123096696064E-2</v>
      </c>
    </row>
    <row r="648" spans="1:16" x14ac:dyDescent="0.2">
      <c r="A648" s="59">
        <f t="shared" si="82"/>
        <v>260</v>
      </c>
      <c r="B648" s="57" t="s">
        <v>47</v>
      </c>
      <c r="C648" s="81">
        <v>314</v>
      </c>
      <c r="D648" s="81"/>
      <c r="E648" s="81"/>
      <c r="F648" s="81">
        <f t="shared" si="79"/>
        <v>314</v>
      </c>
      <c r="G648" s="90">
        <v>6</v>
      </c>
      <c r="H648" s="90"/>
      <c r="I648" s="90"/>
      <c r="J648" s="57">
        <f t="shared" si="78"/>
        <v>6</v>
      </c>
      <c r="K648" s="56">
        <f t="shared" si="85"/>
        <v>2.9390154298310064E-3</v>
      </c>
      <c r="L648" s="54">
        <f t="shared" si="83"/>
        <v>10.815576781778104</v>
      </c>
      <c r="M648" s="54">
        <f t="shared" si="80"/>
        <v>2.3794268919911827</v>
      </c>
      <c r="N648" s="54">
        <f t="shared" si="84"/>
        <v>5.4077883908890518</v>
      </c>
      <c r="O648" s="54">
        <v>1.1848348340622588</v>
      </c>
      <c r="P648" s="89">
        <f t="shared" si="81"/>
        <v>6.3017920059619731E-2</v>
      </c>
    </row>
    <row r="649" spans="1:16" x14ac:dyDescent="0.2">
      <c r="A649" s="59">
        <f t="shared" si="82"/>
        <v>261</v>
      </c>
      <c r="B649" s="57" t="s">
        <v>48</v>
      </c>
      <c r="C649" s="81">
        <v>1446.6</v>
      </c>
      <c r="D649" s="81"/>
      <c r="E649" s="81">
        <v>54.7</v>
      </c>
      <c r="F649" s="81">
        <f t="shared" si="79"/>
        <v>1501.3</v>
      </c>
      <c r="G649" s="90">
        <v>32</v>
      </c>
      <c r="H649" s="90"/>
      <c r="I649" s="90">
        <v>1</v>
      </c>
      <c r="J649" s="57">
        <f t="shared" si="78"/>
        <v>33</v>
      </c>
      <c r="K649" s="56">
        <f t="shared" si="85"/>
        <v>1.6164584864070537E-2</v>
      </c>
      <c r="L649" s="54">
        <f t="shared" si="83"/>
        <v>59.485672299779573</v>
      </c>
      <c r="M649" s="54">
        <f t="shared" si="80"/>
        <v>13.086847905951506</v>
      </c>
      <c r="N649" s="54">
        <f t="shared" si="84"/>
        <v>29.742836149889786</v>
      </c>
      <c r="O649" s="54">
        <v>6.5165915873424236</v>
      </c>
      <c r="P649" s="89">
        <f t="shared" si="81"/>
        <v>7.2491805730342557E-2</v>
      </c>
    </row>
    <row r="650" spans="1:16" x14ac:dyDescent="0.2">
      <c r="A650" s="59">
        <f t="shared" si="82"/>
        <v>262</v>
      </c>
      <c r="B650" s="57" t="s">
        <v>68</v>
      </c>
      <c r="C650" s="81">
        <v>249.2</v>
      </c>
      <c r="D650" s="81"/>
      <c r="E650" s="81"/>
      <c r="F650" s="81">
        <f t="shared" si="79"/>
        <v>249.2</v>
      </c>
      <c r="G650" s="90">
        <v>6</v>
      </c>
      <c r="H650" s="90"/>
      <c r="I650" s="90"/>
      <c r="J650" s="57">
        <f t="shared" si="78"/>
        <v>6</v>
      </c>
      <c r="K650" s="56">
        <f t="shared" si="85"/>
        <v>2.9390154298310064E-3</v>
      </c>
      <c r="L650" s="54">
        <f t="shared" si="83"/>
        <v>10.815576781778104</v>
      </c>
      <c r="M650" s="54">
        <f t="shared" si="80"/>
        <v>2.3794268919911827</v>
      </c>
      <c r="N650" s="54">
        <f t="shared" si="84"/>
        <v>5.4077883908890518</v>
      </c>
      <c r="O650" s="54">
        <v>1.1848348340622588</v>
      </c>
      <c r="P650" s="89">
        <f t="shared" si="81"/>
        <v>7.9404602322313791E-2</v>
      </c>
    </row>
    <row r="651" spans="1:16" x14ac:dyDescent="0.2">
      <c r="A651" s="59">
        <f t="shared" si="82"/>
        <v>263</v>
      </c>
      <c r="B651" s="57" t="s">
        <v>69</v>
      </c>
      <c r="C651" s="81">
        <v>299.39999999999998</v>
      </c>
      <c r="D651" s="81"/>
      <c r="E651" s="81"/>
      <c r="F651" s="81">
        <f t="shared" si="79"/>
        <v>299.39999999999998</v>
      </c>
      <c r="G651" s="90">
        <v>9</v>
      </c>
      <c r="H651" s="90"/>
      <c r="I651" s="90"/>
      <c r="J651" s="57">
        <f t="shared" si="78"/>
        <v>9</v>
      </c>
      <c r="K651" s="56">
        <f t="shared" si="85"/>
        <v>4.40852314474651E-3</v>
      </c>
      <c r="L651" s="54">
        <f t="shared" si="83"/>
        <v>16.223365172667158</v>
      </c>
      <c r="M651" s="54">
        <f t="shared" si="80"/>
        <v>3.569140337986775</v>
      </c>
      <c r="N651" s="54">
        <f t="shared" si="84"/>
        <v>8.1116825863335791</v>
      </c>
      <c r="O651" s="54">
        <v>1.7772522510933881</v>
      </c>
      <c r="P651" s="89">
        <f t="shared" si="81"/>
        <v>9.9136407308219432E-2</v>
      </c>
    </row>
    <row r="652" spans="1:16" x14ac:dyDescent="0.2">
      <c r="A652" s="59">
        <f t="shared" si="82"/>
        <v>264</v>
      </c>
      <c r="B652" s="57" t="s">
        <v>70</v>
      </c>
      <c r="C652" s="81">
        <v>51.3</v>
      </c>
      <c r="D652" s="81"/>
      <c r="E652" s="81"/>
      <c r="F652" s="81">
        <f t="shared" si="79"/>
        <v>51.3</v>
      </c>
      <c r="G652" s="90">
        <v>1</v>
      </c>
      <c r="H652" s="90"/>
      <c r="I652" s="90"/>
      <c r="J652" s="57">
        <f t="shared" si="78"/>
        <v>1</v>
      </c>
      <c r="K652" s="56">
        <f t="shared" si="85"/>
        <v>4.8983590497183444E-4</v>
      </c>
      <c r="L652" s="54">
        <f t="shared" si="83"/>
        <v>1.8025961302963507</v>
      </c>
      <c r="M652" s="54">
        <f t="shared" si="80"/>
        <v>0.39657114866519716</v>
      </c>
      <c r="N652" s="54">
        <f t="shared" si="84"/>
        <v>0.90129806514817534</v>
      </c>
      <c r="O652" s="54">
        <v>0.19747247234370979</v>
      </c>
      <c r="P652" s="89">
        <f t="shared" si="81"/>
        <v>6.4287286870437291E-2</v>
      </c>
    </row>
    <row r="653" spans="1:16" x14ac:dyDescent="0.2">
      <c r="A653" s="59">
        <f t="shared" si="82"/>
        <v>265</v>
      </c>
      <c r="B653" s="57" t="s">
        <v>71</v>
      </c>
      <c r="C653" s="81">
        <v>312.3</v>
      </c>
      <c r="D653" s="81"/>
      <c r="E653" s="81"/>
      <c r="F653" s="81">
        <f t="shared" si="79"/>
        <v>312.3</v>
      </c>
      <c r="G653" s="90">
        <v>7</v>
      </c>
      <c r="H653" s="90"/>
      <c r="I653" s="90"/>
      <c r="J653" s="57">
        <f t="shared" si="78"/>
        <v>7</v>
      </c>
      <c r="K653" s="56">
        <f t="shared" si="85"/>
        <v>3.428851334802841E-3</v>
      </c>
      <c r="L653" s="54">
        <f t="shared" si="83"/>
        <v>12.618172912074455</v>
      </c>
      <c r="M653" s="54">
        <f t="shared" si="80"/>
        <v>2.77599804065638</v>
      </c>
      <c r="N653" s="54">
        <f t="shared" si="84"/>
        <v>6.3090864560372273</v>
      </c>
      <c r="O653" s="54">
        <v>1.3823073064059685</v>
      </c>
      <c r="P653" s="89">
        <f t="shared" si="81"/>
        <v>7.3921116603182943E-2</v>
      </c>
    </row>
    <row r="654" spans="1:16" x14ac:dyDescent="0.2">
      <c r="A654" s="59">
        <f t="shared" si="82"/>
        <v>266</v>
      </c>
      <c r="B654" s="57" t="s">
        <v>72</v>
      </c>
      <c r="C654" s="81">
        <v>706.6</v>
      </c>
      <c r="D654" s="81">
        <v>191.5</v>
      </c>
      <c r="E654" s="81"/>
      <c r="F654" s="81">
        <f t="shared" si="79"/>
        <v>898.1</v>
      </c>
      <c r="G654" s="90">
        <v>13</v>
      </c>
      <c r="H654" s="90">
        <v>1</v>
      </c>
      <c r="I654" s="90"/>
      <c r="J654" s="57">
        <f t="shared" si="78"/>
        <v>14</v>
      </c>
      <c r="K654" s="56">
        <f t="shared" si="85"/>
        <v>6.8577026696056819E-3</v>
      </c>
      <c r="L654" s="54">
        <f t="shared" si="83"/>
        <v>25.236345824148909</v>
      </c>
      <c r="M654" s="54">
        <f t="shared" si="80"/>
        <v>5.55199608131276</v>
      </c>
      <c r="N654" s="54">
        <f t="shared" si="84"/>
        <v>12.618172912074455</v>
      </c>
      <c r="O654" s="54">
        <v>2.7646146128119371</v>
      </c>
      <c r="P654" s="89">
        <f t="shared" si="81"/>
        <v>5.1409786694519614E-2</v>
      </c>
    </row>
    <row r="655" spans="1:16" x14ac:dyDescent="0.2">
      <c r="A655" s="59">
        <f t="shared" si="82"/>
        <v>267</v>
      </c>
      <c r="B655" s="57" t="s">
        <v>73</v>
      </c>
      <c r="C655" s="81">
        <v>552.4</v>
      </c>
      <c r="D655" s="81"/>
      <c r="E655" s="81"/>
      <c r="F655" s="81">
        <f t="shared" si="79"/>
        <v>552.4</v>
      </c>
      <c r="G655" s="90">
        <v>8</v>
      </c>
      <c r="H655" s="90"/>
      <c r="I655" s="90"/>
      <c r="J655" s="57">
        <f t="shared" si="78"/>
        <v>8</v>
      </c>
      <c r="K655" s="56">
        <f t="shared" si="85"/>
        <v>3.9186872397746755E-3</v>
      </c>
      <c r="L655" s="54">
        <f t="shared" si="83"/>
        <v>14.420769042370805</v>
      </c>
      <c r="M655" s="54">
        <f t="shared" si="80"/>
        <v>3.1725691893215773</v>
      </c>
      <c r="N655" s="54">
        <f t="shared" si="84"/>
        <v>7.2103845211854027</v>
      </c>
      <c r="O655" s="54">
        <v>1.5797797787496783</v>
      </c>
      <c r="P655" s="89">
        <f t="shared" si="81"/>
        <v>4.7761590390346609E-2</v>
      </c>
    </row>
    <row r="656" spans="1:16" x14ac:dyDescent="0.2">
      <c r="A656" s="59">
        <f t="shared" si="82"/>
        <v>268</v>
      </c>
      <c r="B656" s="57" t="s">
        <v>74</v>
      </c>
      <c r="C656" s="81">
        <v>971.2</v>
      </c>
      <c r="D656" s="81"/>
      <c r="E656" s="81"/>
      <c r="F656" s="81">
        <f t="shared" si="79"/>
        <v>971.2</v>
      </c>
      <c r="G656" s="90">
        <v>16</v>
      </c>
      <c r="H656" s="90"/>
      <c r="I656" s="90"/>
      <c r="J656" s="57">
        <f t="shared" si="78"/>
        <v>16</v>
      </c>
      <c r="K656" s="56">
        <f t="shared" si="85"/>
        <v>7.837374479549351E-3</v>
      </c>
      <c r="L656" s="54">
        <f t="shared" si="83"/>
        <v>28.841538084741611</v>
      </c>
      <c r="M656" s="54">
        <f t="shared" si="80"/>
        <v>6.3451383786431546</v>
      </c>
      <c r="N656" s="54">
        <f t="shared" si="84"/>
        <v>14.420769042370805</v>
      </c>
      <c r="O656" s="54">
        <v>3.1595595574993567</v>
      </c>
      <c r="P656" s="89">
        <f t="shared" si="81"/>
        <v>5.4331759743878633E-2</v>
      </c>
    </row>
    <row r="657" spans="1:16" x14ac:dyDescent="0.2">
      <c r="A657" s="59">
        <f t="shared" si="82"/>
        <v>269</v>
      </c>
      <c r="B657" s="57" t="s">
        <v>75</v>
      </c>
      <c r="C657" s="81">
        <v>391.8</v>
      </c>
      <c r="D657" s="81"/>
      <c r="E657" s="81"/>
      <c r="F657" s="81">
        <f t="shared" si="79"/>
        <v>391.8</v>
      </c>
      <c r="G657" s="90">
        <v>6</v>
      </c>
      <c r="H657" s="90"/>
      <c r="I657" s="90"/>
      <c r="J657" s="57">
        <f t="shared" si="78"/>
        <v>6</v>
      </c>
      <c r="K657" s="56">
        <f t="shared" si="85"/>
        <v>2.9390154298310064E-3</v>
      </c>
      <c r="L657" s="54">
        <f t="shared" si="83"/>
        <v>10.815576781778104</v>
      </c>
      <c r="M657" s="54">
        <f t="shared" si="80"/>
        <v>2.3794268919911827</v>
      </c>
      <c r="N657" s="54">
        <f t="shared" si="84"/>
        <v>5.4077883908890518</v>
      </c>
      <c r="O657" s="54">
        <v>1.1848348340622588</v>
      </c>
      <c r="P657" s="89">
        <f t="shared" si="81"/>
        <v>5.0504407602655933E-2</v>
      </c>
    </row>
    <row r="658" spans="1:16" x14ac:dyDescent="0.2">
      <c r="A658" s="59">
        <f t="shared" si="82"/>
        <v>270</v>
      </c>
      <c r="B658" s="57" t="s">
        <v>76</v>
      </c>
      <c r="C658" s="81">
        <v>414</v>
      </c>
      <c r="D658" s="81"/>
      <c r="E658" s="81"/>
      <c r="F658" s="81">
        <f t="shared" si="79"/>
        <v>414</v>
      </c>
      <c r="G658" s="90">
        <v>6</v>
      </c>
      <c r="H658" s="90"/>
      <c r="I658" s="90"/>
      <c r="J658" s="57">
        <f t="shared" si="78"/>
        <v>6</v>
      </c>
      <c r="K658" s="56">
        <f t="shared" si="85"/>
        <v>2.9390154298310064E-3</v>
      </c>
      <c r="L658" s="54">
        <f t="shared" si="83"/>
        <v>10.815576781778104</v>
      </c>
      <c r="M658" s="54">
        <f t="shared" si="80"/>
        <v>2.3794268919911827</v>
      </c>
      <c r="N658" s="54">
        <f t="shared" si="84"/>
        <v>5.4077883908890518</v>
      </c>
      <c r="O658" s="54">
        <v>1.1848348340622588</v>
      </c>
      <c r="P658" s="89">
        <f t="shared" si="81"/>
        <v>4.7796200238455544E-2</v>
      </c>
    </row>
    <row r="659" spans="1:16" x14ac:dyDescent="0.2">
      <c r="A659" s="59">
        <f t="shared" si="82"/>
        <v>271</v>
      </c>
      <c r="B659" s="57" t="s">
        <v>77</v>
      </c>
      <c r="C659" s="81">
        <v>370.4</v>
      </c>
      <c r="D659" s="81">
        <v>116.4</v>
      </c>
      <c r="E659" s="81"/>
      <c r="F659" s="81">
        <f t="shared" si="79"/>
        <v>486.79999999999995</v>
      </c>
      <c r="G659" s="90">
        <v>8</v>
      </c>
      <c r="H659" s="90">
        <v>1</v>
      </c>
      <c r="I659" s="90"/>
      <c r="J659" s="57">
        <f t="shared" si="78"/>
        <v>9</v>
      </c>
      <c r="K659" s="56">
        <f t="shared" si="85"/>
        <v>4.40852314474651E-3</v>
      </c>
      <c r="L659" s="54">
        <f t="shared" si="83"/>
        <v>16.223365172667158</v>
      </c>
      <c r="M659" s="54">
        <f t="shared" si="80"/>
        <v>3.569140337986775</v>
      </c>
      <c r="N659" s="54">
        <f t="shared" si="84"/>
        <v>8.1116825863335791</v>
      </c>
      <c r="O659" s="54">
        <v>1.7772522510933881</v>
      </c>
      <c r="P659" s="89">
        <f t="shared" si="81"/>
        <v>6.0972556179295194E-2</v>
      </c>
    </row>
    <row r="660" spans="1:16" x14ac:dyDescent="0.2">
      <c r="A660" s="59">
        <f t="shared" si="82"/>
        <v>272</v>
      </c>
      <c r="B660" s="57" t="s">
        <v>78</v>
      </c>
      <c r="C660" s="81">
        <v>355</v>
      </c>
      <c r="D660" s="81"/>
      <c r="E660" s="81"/>
      <c r="F660" s="81">
        <f t="shared" si="79"/>
        <v>355</v>
      </c>
      <c r="G660" s="90">
        <v>6</v>
      </c>
      <c r="H660" s="90"/>
      <c r="I660" s="90"/>
      <c r="J660" s="57">
        <f t="shared" si="78"/>
        <v>6</v>
      </c>
      <c r="K660" s="56">
        <f t="shared" si="85"/>
        <v>2.9390154298310064E-3</v>
      </c>
      <c r="L660" s="54">
        <f t="shared" si="83"/>
        <v>10.815576781778104</v>
      </c>
      <c r="M660" s="54">
        <f t="shared" si="80"/>
        <v>2.3794268919911827</v>
      </c>
      <c r="N660" s="54">
        <f t="shared" si="84"/>
        <v>5.4077883908890518</v>
      </c>
      <c r="O660" s="54">
        <v>1.1848348340622588</v>
      </c>
      <c r="P660" s="89">
        <f t="shared" si="81"/>
        <v>5.5739794080903085E-2</v>
      </c>
    </row>
    <row r="661" spans="1:16" x14ac:dyDescent="0.2">
      <c r="A661" s="59">
        <f t="shared" si="82"/>
        <v>273</v>
      </c>
      <c r="B661" s="57" t="s">
        <v>79</v>
      </c>
      <c r="C661" s="81">
        <v>143.19999999999999</v>
      </c>
      <c r="D661" s="81"/>
      <c r="E661" s="81">
        <v>41.9</v>
      </c>
      <c r="F661" s="81">
        <f t="shared" si="79"/>
        <v>185.1</v>
      </c>
      <c r="G661" s="90">
        <v>3</v>
      </c>
      <c r="H661" s="90"/>
      <c r="I661" s="90">
        <v>1</v>
      </c>
      <c r="J661" s="57">
        <f t="shared" si="78"/>
        <v>4</v>
      </c>
      <c r="K661" s="56">
        <f t="shared" si="85"/>
        <v>1.9593436198873378E-3</v>
      </c>
      <c r="L661" s="54">
        <f t="shared" si="83"/>
        <v>7.2103845211854027</v>
      </c>
      <c r="M661" s="54">
        <f t="shared" si="80"/>
        <v>1.5862845946607886</v>
      </c>
      <c r="N661" s="54">
        <f t="shared" si="84"/>
        <v>3.6051922605927014</v>
      </c>
      <c r="O661" s="54">
        <v>0.78988988937483917</v>
      </c>
      <c r="P661" s="89">
        <f t="shared" si="81"/>
        <v>7.1268240225898061E-2</v>
      </c>
    </row>
    <row r="662" spans="1:16" x14ac:dyDescent="0.2">
      <c r="A662" s="59">
        <f t="shared" si="82"/>
        <v>274</v>
      </c>
      <c r="B662" s="57" t="s">
        <v>80</v>
      </c>
      <c r="C662" s="81">
        <v>163.19999999999999</v>
      </c>
      <c r="D662" s="81"/>
      <c r="E662" s="81"/>
      <c r="F662" s="81">
        <f t="shared" si="79"/>
        <v>163.19999999999999</v>
      </c>
      <c r="G662" s="90">
        <v>3</v>
      </c>
      <c r="H662" s="90"/>
      <c r="I662" s="90"/>
      <c r="J662" s="57">
        <f t="shared" si="78"/>
        <v>3</v>
      </c>
      <c r="K662" s="56">
        <f t="shared" si="85"/>
        <v>1.4695077149155032E-3</v>
      </c>
      <c r="L662" s="54">
        <f t="shared" si="83"/>
        <v>5.4077883908890518</v>
      </c>
      <c r="M662" s="54">
        <f t="shared" si="80"/>
        <v>1.1897134459955914</v>
      </c>
      <c r="N662" s="54">
        <f t="shared" si="84"/>
        <v>2.7038941954445259</v>
      </c>
      <c r="O662" s="54">
        <v>0.59241741703112938</v>
      </c>
      <c r="P662" s="89">
        <f t="shared" si="81"/>
        <v>6.0623856920099868E-2</v>
      </c>
    </row>
    <row r="663" spans="1:16" x14ac:dyDescent="0.2">
      <c r="A663" s="59">
        <f t="shared" si="82"/>
        <v>275</v>
      </c>
      <c r="B663" s="57" t="s">
        <v>81</v>
      </c>
      <c r="C663" s="81">
        <v>268.2</v>
      </c>
      <c r="D663" s="81"/>
      <c r="E663" s="81"/>
      <c r="F663" s="81">
        <f t="shared" si="79"/>
        <v>268.2</v>
      </c>
      <c r="G663" s="90">
        <v>3</v>
      </c>
      <c r="H663" s="90"/>
      <c r="I663" s="90"/>
      <c r="J663" s="57">
        <f t="shared" si="78"/>
        <v>3</v>
      </c>
      <c r="K663" s="56">
        <f t="shared" si="85"/>
        <v>1.4695077149155032E-3</v>
      </c>
      <c r="L663" s="54">
        <f t="shared" si="83"/>
        <v>5.4077883908890518</v>
      </c>
      <c r="M663" s="54">
        <f t="shared" si="80"/>
        <v>1.1897134459955914</v>
      </c>
      <c r="N663" s="54">
        <f t="shared" si="84"/>
        <v>2.7038941954445259</v>
      </c>
      <c r="O663" s="54">
        <v>0.59241741703112938</v>
      </c>
      <c r="P663" s="89">
        <f t="shared" si="81"/>
        <v>3.6889684747801264E-2</v>
      </c>
    </row>
    <row r="664" spans="1:16" x14ac:dyDescent="0.2">
      <c r="A664" s="59">
        <f t="shared" si="82"/>
        <v>276</v>
      </c>
      <c r="B664" s="57" t="s">
        <v>82</v>
      </c>
      <c r="C664" s="81">
        <v>1401.05</v>
      </c>
      <c r="D664" s="81"/>
      <c r="E664" s="81"/>
      <c r="F664" s="81">
        <f t="shared" si="79"/>
        <v>1401.05</v>
      </c>
      <c r="G664" s="90">
        <v>23</v>
      </c>
      <c r="H664" s="90"/>
      <c r="I664" s="90"/>
      <c r="J664" s="57">
        <f t="shared" si="78"/>
        <v>23</v>
      </c>
      <c r="K664" s="56">
        <f t="shared" si="85"/>
        <v>1.1266225814352193E-2</v>
      </c>
      <c r="L664" s="54">
        <f t="shared" si="83"/>
        <v>41.459710996816071</v>
      </c>
      <c r="M664" s="54">
        <f t="shared" si="80"/>
        <v>9.1211364192995354</v>
      </c>
      <c r="N664" s="54">
        <f t="shared" si="84"/>
        <v>20.729855498408035</v>
      </c>
      <c r="O664" s="54">
        <v>4.5418668639053248</v>
      </c>
      <c r="P664" s="89">
        <f t="shared" si="81"/>
        <v>5.4139802132992368E-2</v>
      </c>
    </row>
    <row r="665" spans="1:16" x14ac:dyDescent="0.2">
      <c r="A665" s="59">
        <f t="shared" si="82"/>
        <v>277</v>
      </c>
      <c r="B665" s="57" t="s">
        <v>83</v>
      </c>
      <c r="C665" s="81">
        <v>1909.5</v>
      </c>
      <c r="D665" s="81"/>
      <c r="E665" s="81"/>
      <c r="F665" s="81">
        <f t="shared" si="79"/>
        <v>1909.5</v>
      </c>
      <c r="G665" s="90">
        <v>48</v>
      </c>
      <c r="H665" s="90"/>
      <c r="I665" s="90"/>
      <c r="J665" s="57">
        <f t="shared" si="78"/>
        <v>48</v>
      </c>
      <c r="K665" s="56">
        <f t="shared" si="85"/>
        <v>2.3512123438648051E-2</v>
      </c>
      <c r="L665" s="54">
        <f t="shared" si="83"/>
        <v>86.524614254224829</v>
      </c>
      <c r="M665" s="54">
        <f t="shared" si="80"/>
        <v>19.035415135929462</v>
      </c>
      <c r="N665" s="54">
        <f t="shared" si="84"/>
        <v>43.262307127112415</v>
      </c>
      <c r="O665" s="54">
        <v>9.4786786724980701</v>
      </c>
      <c r="P665" s="89">
        <f t="shared" si="81"/>
        <v>8.2901814710534052E-2</v>
      </c>
    </row>
    <row r="666" spans="1:16" x14ac:dyDescent="0.2">
      <c r="A666" s="59">
        <f t="shared" si="82"/>
        <v>278</v>
      </c>
      <c r="B666" s="57" t="s">
        <v>116</v>
      </c>
      <c r="C666" s="81">
        <v>542.20000000000005</v>
      </c>
      <c r="D666" s="81"/>
      <c r="E666" s="81"/>
      <c r="F666" s="81">
        <f t="shared" si="79"/>
        <v>542.20000000000005</v>
      </c>
      <c r="G666" s="90">
        <v>12</v>
      </c>
      <c r="H666" s="90"/>
      <c r="I666" s="90"/>
      <c r="J666" s="57">
        <f t="shared" si="78"/>
        <v>12</v>
      </c>
      <c r="K666" s="56">
        <f t="shared" si="85"/>
        <v>5.8780308596620128E-3</v>
      </c>
      <c r="L666" s="54">
        <f t="shared" si="83"/>
        <v>21.631153563556207</v>
      </c>
      <c r="M666" s="54">
        <f t="shared" si="80"/>
        <v>4.7588537839823655</v>
      </c>
      <c r="N666" s="54">
        <f t="shared" si="84"/>
        <v>10.815576781778104</v>
      </c>
      <c r="O666" s="54">
        <v>2.3696696681245175</v>
      </c>
      <c r="P666" s="89">
        <f t="shared" si="81"/>
        <v>7.2990139796092202E-2</v>
      </c>
    </row>
    <row r="667" spans="1:16" x14ac:dyDescent="0.2">
      <c r="A667" s="59">
        <f t="shared" si="82"/>
        <v>279</v>
      </c>
      <c r="B667" s="57" t="s">
        <v>117</v>
      </c>
      <c r="C667" s="81">
        <v>168.8</v>
      </c>
      <c r="D667" s="81"/>
      <c r="E667" s="81"/>
      <c r="F667" s="81">
        <f t="shared" si="79"/>
        <v>168.8</v>
      </c>
      <c r="G667" s="90">
        <v>3</v>
      </c>
      <c r="H667" s="90"/>
      <c r="I667" s="90"/>
      <c r="J667" s="57">
        <f t="shared" si="78"/>
        <v>3</v>
      </c>
      <c r="K667" s="56">
        <f t="shared" si="85"/>
        <v>1.4695077149155032E-3</v>
      </c>
      <c r="L667" s="54">
        <f t="shared" si="83"/>
        <v>5.4077883908890518</v>
      </c>
      <c r="M667" s="54">
        <f t="shared" si="80"/>
        <v>1.1897134459955914</v>
      </c>
      <c r="N667" s="54">
        <f t="shared" si="84"/>
        <v>2.7038941954445259</v>
      </c>
      <c r="O667" s="54">
        <v>0.59241741703112938</v>
      </c>
      <c r="P667" s="89">
        <f t="shared" si="81"/>
        <v>5.8612638918011238E-2</v>
      </c>
    </row>
    <row r="668" spans="1:16" x14ac:dyDescent="0.2">
      <c r="A668" s="59">
        <f t="shared" si="82"/>
        <v>280</v>
      </c>
      <c r="B668" s="57" t="s">
        <v>118</v>
      </c>
      <c r="C668" s="81">
        <v>173.2</v>
      </c>
      <c r="D668" s="81"/>
      <c r="E668" s="81"/>
      <c r="F668" s="81">
        <f t="shared" si="79"/>
        <v>173.2</v>
      </c>
      <c r="G668" s="90">
        <v>4</v>
      </c>
      <c r="H668" s="90"/>
      <c r="I668" s="90"/>
      <c r="J668" s="57">
        <f t="shared" si="78"/>
        <v>4</v>
      </c>
      <c r="K668" s="56">
        <f t="shared" si="85"/>
        <v>1.9593436198873378E-3</v>
      </c>
      <c r="L668" s="54">
        <f t="shared" si="83"/>
        <v>7.2103845211854027</v>
      </c>
      <c r="M668" s="54">
        <f t="shared" si="80"/>
        <v>1.5862845946607886</v>
      </c>
      <c r="N668" s="54">
        <f t="shared" si="84"/>
        <v>3.6051922605927014</v>
      </c>
      <c r="O668" s="54">
        <v>0.78988988937483917</v>
      </c>
      <c r="P668" s="89">
        <f t="shared" si="81"/>
        <v>7.6164845645575824E-2</v>
      </c>
    </row>
    <row r="669" spans="1:16" x14ac:dyDescent="0.2">
      <c r="A669" s="59">
        <f t="shared" si="82"/>
        <v>281</v>
      </c>
      <c r="B669" s="57" t="s">
        <v>119</v>
      </c>
      <c r="C669" s="81">
        <v>174.6</v>
      </c>
      <c r="D669" s="81"/>
      <c r="E669" s="81"/>
      <c r="F669" s="81">
        <f t="shared" si="79"/>
        <v>174.6</v>
      </c>
      <c r="G669" s="90">
        <v>5</v>
      </c>
      <c r="H669" s="90"/>
      <c r="I669" s="90"/>
      <c r="J669" s="57">
        <f t="shared" si="78"/>
        <v>5</v>
      </c>
      <c r="K669" s="56">
        <f t="shared" si="85"/>
        <v>2.4491795248591723E-3</v>
      </c>
      <c r="L669" s="54">
        <f t="shared" si="83"/>
        <v>9.0129806514817545</v>
      </c>
      <c r="M669" s="54">
        <f t="shared" si="80"/>
        <v>1.9828557433259859</v>
      </c>
      <c r="N669" s="54">
        <f t="shared" si="84"/>
        <v>4.5064903257408773</v>
      </c>
      <c r="O669" s="54">
        <v>0.98736236171854896</v>
      </c>
      <c r="P669" s="89">
        <f t="shared" si="81"/>
        <v>9.4442663701415616E-2</v>
      </c>
    </row>
    <row r="670" spans="1:16" x14ac:dyDescent="0.2">
      <c r="A670" s="59">
        <f t="shared" si="82"/>
        <v>282</v>
      </c>
      <c r="B670" s="57" t="s">
        <v>120</v>
      </c>
      <c r="C670" s="81">
        <v>174.6</v>
      </c>
      <c r="D670" s="81"/>
      <c r="E670" s="81">
        <v>31</v>
      </c>
      <c r="F670" s="81">
        <f t="shared" si="79"/>
        <v>205.6</v>
      </c>
      <c r="G670" s="90">
        <v>4</v>
      </c>
      <c r="H670" s="90">
        <v>1</v>
      </c>
      <c r="I670" s="90"/>
      <c r="J670" s="57">
        <f t="shared" si="78"/>
        <v>5</v>
      </c>
      <c r="K670" s="56">
        <f t="shared" si="85"/>
        <v>2.4491795248591723E-3</v>
      </c>
      <c r="L670" s="54">
        <f t="shared" si="83"/>
        <v>9.0129806514817545</v>
      </c>
      <c r="M670" s="54">
        <f t="shared" si="80"/>
        <v>1.9828557433259859</v>
      </c>
      <c r="N670" s="54">
        <f t="shared" si="84"/>
        <v>4.5064903257408773</v>
      </c>
      <c r="O670" s="54">
        <v>0.98736236171854896</v>
      </c>
      <c r="P670" s="89">
        <f t="shared" si="81"/>
        <v>8.0202767909859751E-2</v>
      </c>
    </row>
    <row r="671" spans="1:16" x14ac:dyDescent="0.2">
      <c r="A671" s="59">
        <f t="shared" si="82"/>
        <v>283</v>
      </c>
      <c r="B671" s="57" t="s">
        <v>121</v>
      </c>
      <c r="C671" s="81">
        <v>285.89999999999998</v>
      </c>
      <c r="D671" s="81"/>
      <c r="E671" s="81"/>
      <c r="F671" s="81">
        <f t="shared" si="79"/>
        <v>285.89999999999998</v>
      </c>
      <c r="G671" s="90">
        <v>5</v>
      </c>
      <c r="H671" s="90"/>
      <c r="I671" s="90"/>
      <c r="J671" s="57">
        <f t="shared" si="78"/>
        <v>5</v>
      </c>
      <c r="K671" s="56">
        <f t="shared" si="85"/>
        <v>2.4491795248591723E-3</v>
      </c>
      <c r="L671" s="54">
        <f t="shared" si="83"/>
        <v>9.0129806514817545</v>
      </c>
      <c r="M671" s="54">
        <f t="shared" si="80"/>
        <v>1.9828557433259859</v>
      </c>
      <c r="N671" s="54">
        <f t="shared" si="84"/>
        <v>4.5064903257408773</v>
      </c>
      <c r="O671" s="54">
        <v>0.98736236171854896</v>
      </c>
      <c r="P671" s="89">
        <f t="shared" si="81"/>
        <v>5.767642211356127E-2</v>
      </c>
    </row>
    <row r="672" spans="1:16" x14ac:dyDescent="0.2">
      <c r="A672" s="59">
        <f t="shared" si="82"/>
        <v>284</v>
      </c>
      <c r="B672" s="57" t="s">
        <v>122</v>
      </c>
      <c r="C672" s="81">
        <v>365.3</v>
      </c>
      <c r="D672" s="81">
        <v>20.6</v>
      </c>
      <c r="E672" s="81"/>
      <c r="F672" s="81">
        <f t="shared" si="79"/>
        <v>385.90000000000003</v>
      </c>
      <c r="G672" s="90">
        <v>6</v>
      </c>
      <c r="H672" s="90">
        <v>1</v>
      </c>
      <c r="I672" s="90"/>
      <c r="J672" s="57">
        <f t="shared" si="78"/>
        <v>7</v>
      </c>
      <c r="K672" s="56">
        <f t="shared" si="85"/>
        <v>3.428851334802841E-3</v>
      </c>
      <c r="L672" s="54">
        <f t="shared" si="83"/>
        <v>12.618172912074455</v>
      </c>
      <c r="M672" s="54">
        <f t="shared" si="80"/>
        <v>2.77599804065638</v>
      </c>
      <c r="N672" s="54">
        <f t="shared" si="84"/>
        <v>6.3090864560372273</v>
      </c>
      <c r="O672" s="54">
        <v>1.3823073064059685</v>
      </c>
      <c r="P672" s="89">
        <f t="shared" si="81"/>
        <v>5.9822660573138203E-2</v>
      </c>
    </row>
    <row r="673" spans="1:16" x14ac:dyDescent="0.2">
      <c r="A673" s="59">
        <f t="shared" si="82"/>
        <v>285</v>
      </c>
      <c r="B673" s="57" t="s">
        <v>123</v>
      </c>
      <c r="C673" s="81">
        <v>204.5</v>
      </c>
      <c r="D673" s="81"/>
      <c r="E673" s="81"/>
      <c r="F673" s="81">
        <f t="shared" si="79"/>
        <v>204.5</v>
      </c>
      <c r="G673" s="90">
        <v>4</v>
      </c>
      <c r="H673" s="90"/>
      <c r="I673" s="90"/>
      <c r="J673" s="57">
        <f t="shared" si="78"/>
        <v>4</v>
      </c>
      <c r="K673" s="56">
        <f t="shared" si="85"/>
        <v>1.9593436198873378E-3</v>
      </c>
      <c r="L673" s="54">
        <f t="shared" si="83"/>
        <v>7.2103845211854027</v>
      </c>
      <c r="M673" s="54">
        <f t="shared" si="80"/>
        <v>1.5862845946607886</v>
      </c>
      <c r="N673" s="54">
        <f t="shared" si="84"/>
        <v>3.6051922605927014</v>
      </c>
      <c r="O673" s="54">
        <v>0.78988988937483917</v>
      </c>
      <c r="P673" s="89">
        <f t="shared" si="81"/>
        <v>6.4507341153123385E-2</v>
      </c>
    </row>
    <row r="674" spans="1:16" x14ac:dyDescent="0.2">
      <c r="A674" s="59">
        <f t="shared" si="82"/>
        <v>286</v>
      </c>
      <c r="B674" s="57" t="s">
        <v>124</v>
      </c>
      <c r="C674" s="81">
        <v>625.70000000000005</v>
      </c>
      <c r="D674" s="81"/>
      <c r="E674" s="81"/>
      <c r="F674" s="81">
        <f t="shared" si="79"/>
        <v>625.70000000000005</v>
      </c>
      <c r="G674" s="90">
        <v>14</v>
      </c>
      <c r="H674" s="90"/>
      <c r="I674" s="90"/>
      <c r="J674" s="57">
        <f t="shared" ref="J674:J713" si="86">G674+H674+I674</f>
        <v>14</v>
      </c>
      <c r="K674" s="56">
        <f t="shared" si="85"/>
        <v>6.8577026696056819E-3</v>
      </c>
      <c r="L674" s="54">
        <f t="shared" si="83"/>
        <v>25.236345824148909</v>
      </c>
      <c r="M674" s="54">
        <f t="shared" si="80"/>
        <v>5.55199608131276</v>
      </c>
      <c r="N674" s="54">
        <f t="shared" si="84"/>
        <v>12.618172912074455</v>
      </c>
      <c r="O674" s="54">
        <v>2.7646146128119371</v>
      </c>
      <c r="P674" s="89">
        <f t="shared" si="81"/>
        <v>7.379116098825006E-2</v>
      </c>
    </row>
    <row r="675" spans="1:16" x14ac:dyDescent="0.2">
      <c r="A675" s="59">
        <f t="shared" si="82"/>
        <v>287</v>
      </c>
      <c r="B675" s="57" t="s">
        <v>126</v>
      </c>
      <c r="C675" s="81">
        <v>429.5</v>
      </c>
      <c r="D675" s="81"/>
      <c r="E675" s="81">
        <v>30.7</v>
      </c>
      <c r="F675" s="81">
        <f t="shared" si="79"/>
        <v>460.2</v>
      </c>
      <c r="G675" s="90">
        <v>5</v>
      </c>
      <c r="H675" s="90"/>
      <c r="I675" s="90">
        <v>1</v>
      </c>
      <c r="J675" s="57">
        <f t="shared" si="86"/>
        <v>6</v>
      </c>
      <c r="K675" s="56">
        <f t="shared" si="85"/>
        <v>2.9390154298310064E-3</v>
      </c>
      <c r="L675" s="54">
        <f t="shared" si="83"/>
        <v>10.815576781778104</v>
      </c>
      <c r="M675" s="54">
        <f t="shared" si="80"/>
        <v>2.3794268919911827</v>
      </c>
      <c r="N675" s="54">
        <f t="shared" si="84"/>
        <v>5.4077883908890518</v>
      </c>
      <c r="O675" s="54">
        <v>1.1848348340622588</v>
      </c>
      <c r="P675" s="89">
        <f t="shared" si="81"/>
        <v>4.2997885481791821E-2</v>
      </c>
    </row>
    <row r="676" spans="1:16" x14ac:dyDescent="0.2">
      <c r="A676" s="59">
        <f t="shared" si="82"/>
        <v>288</v>
      </c>
      <c r="B676" s="57" t="s">
        <v>127</v>
      </c>
      <c r="C676" s="81">
        <v>206.4</v>
      </c>
      <c r="D676" s="81"/>
      <c r="E676" s="81"/>
      <c r="F676" s="81">
        <f t="shared" si="79"/>
        <v>206.4</v>
      </c>
      <c r="G676" s="90">
        <v>3</v>
      </c>
      <c r="H676" s="90"/>
      <c r="I676" s="90"/>
      <c r="J676" s="57">
        <f t="shared" si="86"/>
        <v>3</v>
      </c>
      <c r="K676" s="56">
        <f t="shared" si="85"/>
        <v>1.4695077149155032E-3</v>
      </c>
      <c r="L676" s="54">
        <f t="shared" si="83"/>
        <v>5.4077883908890518</v>
      </c>
      <c r="M676" s="54">
        <f t="shared" si="80"/>
        <v>1.1897134459955914</v>
      </c>
      <c r="N676" s="54">
        <f t="shared" si="84"/>
        <v>2.7038941954445259</v>
      </c>
      <c r="O676" s="54">
        <v>0.59241741703112938</v>
      </c>
      <c r="P676" s="89">
        <f t="shared" si="81"/>
        <v>4.7935142681009194E-2</v>
      </c>
    </row>
    <row r="677" spans="1:16" x14ac:dyDescent="0.2">
      <c r="A677" s="59">
        <f t="shared" si="82"/>
        <v>289</v>
      </c>
      <c r="B677" s="57" t="s">
        <v>1757</v>
      </c>
      <c r="C677" s="81">
        <v>275.2</v>
      </c>
      <c r="D677" s="81"/>
      <c r="E677" s="81"/>
      <c r="F677" s="81">
        <f t="shared" si="79"/>
        <v>275.2</v>
      </c>
      <c r="G677" s="90">
        <v>6</v>
      </c>
      <c r="H677" s="90"/>
      <c r="I677" s="90"/>
      <c r="J677" s="57">
        <f t="shared" si="86"/>
        <v>6</v>
      </c>
      <c r="K677" s="56">
        <f t="shared" si="85"/>
        <v>2.9390154298310064E-3</v>
      </c>
      <c r="L677" s="54">
        <f t="shared" si="83"/>
        <v>10.815576781778104</v>
      </c>
      <c r="M677" s="54">
        <f t="shared" si="80"/>
        <v>2.3794268919911827</v>
      </c>
      <c r="N677" s="54">
        <f t="shared" si="84"/>
        <v>5.4077883908890518</v>
      </c>
      <c r="O677" s="54">
        <v>1.1848348340622588</v>
      </c>
      <c r="P677" s="89">
        <f t="shared" si="81"/>
        <v>7.1902714021513797E-2</v>
      </c>
    </row>
    <row r="678" spans="1:16" x14ac:dyDescent="0.2">
      <c r="A678" s="59">
        <f t="shared" si="82"/>
        <v>290</v>
      </c>
      <c r="B678" s="57" t="s">
        <v>1758</v>
      </c>
      <c r="C678" s="81">
        <v>318.89999999999998</v>
      </c>
      <c r="D678" s="81"/>
      <c r="E678" s="81"/>
      <c r="F678" s="81">
        <f t="shared" si="79"/>
        <v>318.89999999999998</v>
      </c>
      <c r="G678" s="90">
        <v>7</v>
      </c>
      <c r="H678" s="90"/>
      <c r="I678" s="90"/>
      <c r="J678" s="57">
        <f t="shared" si="86"/>
        <v>7</v>
      </c>
      <c r="K678" s="56">
        <f t="shared" si="85"/>
        <v>3.428851334802841E-3</v>
      </c>
      <c r="L678" s="54">
        <f t="shared" si="83"/>
        <v>12.618172912074455</v>
      </c>
      <c r="M678" s="54">
        <f t="shared" si="80"/>
        <v>2.77599804065638</v>
      </c>
      <c r="N678" s="54">
        <f t="shared" si="84"/>
        <v>6.3090864560372273</v>
      </c>
      <c r="O678" s="54">
        <v>1.3823073064059685</v>
      </c>
      <c r="P678" s="89">
        <f t="shared" si="81"/>
        <v>7.2391234603869661E-2</v>
      </c>
    </row>
    <row r="679" spans="1:16" x14ac:dyDescent="0.2">
      <c r="A679" s="59">
        <f t="shared" si="82"/>
        <v>291</v>
      </c>
      <c r="B679" s="57" t="s">
        <v>1759</v>
      </c>
      <c r="C679" s="81">
        <v>75.2</v>
      </c>
      <c r="D679" s="81"/>
      <c r="E679" s="81"/>
      <c r="F679" s="81">
        <f t="shared" si="79"/>
        <v>75.2</v>
      </c>
      <c r="G679" s="90">
        <v>1</v>
      </c>
      <c r="H679" s="90"/>
      <c r="I679" s="90"/>
      <c r="J679" s="57">
        <f t="shared" si="86"/>
        <v>1</v>
      </c>
      <c r="K679" s="56">
        <f t="shared" si="85"/>
        <v>4.8983590497183444E-4</v>
      </c>
      <c r="L679" s="54">
        <f t="shared" si="83"/>
        <v>1.8025961302963507</v>
      </c>
      <c r="M679" s="54">
        <f t="shared" si="80"/>
        <v>0.39657114866519716</v>
      </c>
      <c r="N679" s="54">
        <f t="shared" si="84"/>
        <v>0.90129806514817534</v>
      </c>
      <c r="O679" s="54">
        <v>0.19747247234370979</v>
      </c>
      <c r="P679" s="89">
        <f t="shared" si="81"/>
        <v>4.3855556069859476E-2</v>
      </c>
    </row>
    <row r="680" spans="1:16" x14ac:dyDescent="0.2">
      <c r="A680" s="59">
        <f t="shared" si="82"/>
        <v>292</v>
      </c>
      <c r="B680" s="57" t="s">
        <v>1760</v>
      </c>
      <c r="C680" s="81">
        <v>320.89999999999998</v>
      </c>
      <c r="D680" s="81"/>
      <c r="E680" s="81"/>
      <c r="F680" s="81">
        <f t="shared" si="79"/>
        <v>320.89999999999998</v>
      </c>
      <c r="G680" s="90">
        <v>4</v>
      </c>
      <c r="H680" s="90"/>
      <c r="I680" s="90"/>
      <c r="J680" s="57">
        <f t="shared" si="86"/>
        <v>4</v>
      </c>
      <c r="K680" s="56">
        <f t="shared" si="85"/>
        <v>1.9593436198873378E-3</v>
      </c>
      <c r="L680" s="54">
        <f t="shared" si="83"/>
        <v>7.2103845211854027</v>
      </c>
      <c r="M680" s="54">
        <f t="shared" si="80"/>
        <v>1.5862845946607886</v>
      </c>
      <c r="N680" s="54">
        <f t="shared" si="84"/>
        <v>3.6051922605927014</v>
      </c>
      <c r="O680" s="54">
        <v>0.78988988937483917</v>
      </c>
      <c r="P680" s="89">
        <f t="shared" si="81"/>
        <v>4.1108604754795053E-2</v>
      </c>
    </row>
    <row r="681" spans="1:16" x14ac:dyDescent="0.2">
      <c r="A681" s="59">
        <f t="shared" si="82"/>
        <v>293</v>
      </c>
      <c r="B681" s="57" t="s">
        <v>1761</v>
      </c>
      <c r="C681" s="81">
        <v>417.2</v>
      </c>
      <c r="D681" s="81"/>
      <c r="E681" s="81"/>
      <c r="F681" s="81">
        <f t="shared" si="79"/>
        <v>417.2</v>
      </c>
      <c r="G681" s="90">
        <v>6</v>
      </c>
      <c r="H681" s="90"/>
      <c r="I681" s="90"/>
      <c r="J681" s="57">
        <f t="shared" si="86"/>
        <v>6</v>
      </c>
      <c r="K681" s="56">
        <f t="shared" si="85"/>
        <v>2.9390154298310064E-3</v>
      </c>
      <c r="L681" s="54">
        <f t="shared" si="83"/>
        <v>10.815576781778104</v>
      </c>
      <c r="M681" s="54">
        <f t="shared" si="80"/>
        <v>2.3794268919911827</v>
      </c>
      <c r="N681" s="54">
        <f t="shared" si="84"/>
        <v>5.4077883908890518</v>
      </c>
      <c r="O681" s="54">
        <v>1.1848348340622588</v>
      </c>
      <c r="P681" s="89">
        <f t="shared" si="81"/>
        <v>4.742959467574448E-2</v>
      </c>
    </row>
    <row r="682" spans="1:16" x14ac:dyDescent="0.2">
      <c r="A682" s="59">
        <f t="shared" si="82"/>
        <v>294</v>
      </c>
      <c r="B682" s="57" t="s">
        <v>1762</v>
      </c>
      <c r="C682" s="81">
        <v>321.3</v>
      </c>
      <c r="D682" s="81"/>
      <c r="E682" s="81"/>
      <c r="F682" s="81">
        <f t="shared" si="79"/>
        <v>321.3</v>
      </c>
      <c r="G682" s="90">
        <v>3</v>
      </c>
      <c r="H682" s="90"/>
      <c r="I682" s="90"/>
      <c r="J682" s="57">
        <f t="shared" si="86"/>
        <v>3</v>
      </c>
      <c r="K682" s="56">
        <f t="shared" si="85"/>
        <v>1.4695077149155032E-3</v>
      </c>
      <c r="L682" s="54">
        <f t="shared" si="83"/>
        <v>5.4077883908890518</v>
      </c>
      <c r="M682" s="54">
        <f t="shared" si="80"/>
        <v>1.1897134459955914</v>
      </c>
      <c r="N682" s="54">
        <f t="shared" si="84"/>
        <v>2.7038941954445259</v>
      </c>
      <c r="O682" s="54">
        <v>0.59241741703112938</v>
      </c>
      <c r="P682" s="89">
        <f t="shared" si="81"/>
        <v>3.0793070181638026E-2</v>
      </c>
    </row>
    <row r="683" spans="1:16" x14ac:dyDescent="0.2">
      <c r="A683" s="59">
        <f t="shared" si="82"/>
        <v>295</v>
      </c>
      <c r="B683" s="57" t="s">
        <v>1763</v>
      </c>
      <c r="C683" s="81">
        <v>284.5</v>
      </c>
      <c r="D683" s="81"/>
      <c r="E683" s="81"/>
      <c r="F683" s="81">
        <f t="shared" si="79"/>
        <v>284.5</v>
      </c>
      <c r="G683" s="90">
        <v>4</v>
      </c>
      <c r="H683" s="90"/>
      <c r="I683" s="90"/>
      <c r="J683" s="57">
        <f t="shared" si="86"/>
        <v>4</v>
      </c>
      <c r="K683" s="56">
        <f t="shared" si="85"/>
        <v>1.9593436198873378E-3</v>
      </c>
      <c r="L683" s="54">
        <f t="shared" si="83"/>
        <v>7.2103845211854027</v>
      </c>
      <c r="M683" s="54">
        <f t="shared" si="80"/>
        <v>1.5862845946607886</v>
      </c>
      <c r="N683" s="54">
        <f t="shared" si="84"/>
        <v>3.6051922605927014</v>
      </c>
      <c r="O683" s="54">
        <v>0.78988988937483917</v>
      </c>
      <c r="P683" s="89">
        <f t="shared" si="81"/>
        <v>4.6368194255935788E-2</v>
      </c>
    </row>
    <row r="684" spans="1:16" x14ac:dyDescent="0.2">
      <c r="A684" s="59">
        <f t="shared" si="82"/>
        <v>296</v>
      </c>
      <c r="B684" s="57" t="s">
        <v>1764</v>
      </c>
      <c r="C684" s="81">
        <v>326.10000000000002</v>
      </c>
      <c r="D684" s="81"/>
      <c r="E684" s="81"/>
      <c r="F684" s="81">
        <f t="shared" si="79"/>
        <v>326.10000000000002</v>
      </c>
      <c r="G684" s="90">
        <v>4</v>
      </c>
      <c r="H684" s="90"/>
      <c r="I684" s="90"/>
      <c r="J684" s="57">
        <f t="shared" si="86"/>
        <v>4</v>
      </c>
      <c r="K684" s="56">
        <f t="shared" si="85"/>
        <v>1.9593436198873378E-3</v>
      </c>
      <c r="L684" s="54">
        <f t="shared" si="83"/>
        <v>7.2103845211854027</v>
      </c>
      <c r="M684" s="54">
        <f t="shared" si="80"/>
        <v>1.5862845946607886</v>
      </c>
      <c r="N684" s="54">
        <f t="shared" si="84"/>
        <v>3.6051922605927014</v>
      </c>
      <c r="O684" s="54">
        <v>0.78988988937483917</v>
      </c>
      <c r="P684" s="89">
        <f t="shared" si="81"/>
        <v>4.0453085758398441E-2</v>
      </c>
    </row>
    <row r="685" spans="1:16" x14ac:dyDescent="0.2">
      <c r="A685" s="59">
        <f t="shared" si="82"/>
        <v>297</v>
      </c>
      <c r="B685" s="57" t="s">
        <v>1765</v>
      </c>
      <c r="C685" s="81">
        <v>497.9</v>
      </c>
      <c r="D685" s="81"/>
      <c r="E685" s="81">
        <v>40.6</v>
      </c>
      <c r="F685" s="81">
        <f t="shared" si="79"/>
        <v>538.5</v>
      </c>
      <c r="G685" s="90">
        <v>5</v>
      </c>
      <c r="H685" s="90"/>
      <c r="I685" s="90"/>
      <c r="J685" s="57">
        <f t="shared" si="86"/>
        <v>5</v>
      </c>
      <c r="K685" s="56">
        <f t="shared" si="85"/>
        <v>2.4491795248591723E-3</v>
      </c>
      <c r="L685" s="54">
        <f t="shared" si="83"/>
        <v>9.0129806514817545</v>
      </c>
      <c r="M685" s="54">
        <f t="shared" si="80"/>
        <v>1.9828557433259859</v>
      </c>
      <c r="N685" s="54">
        <f t="shared" si="84"/>
        <v>4.5064903257408773</v>
      </c>
      <c r="O685" s="54">
        <v>0.98736236171854896</v>
      </c>
      <c r="P685" s="89">
        <f t="shared" si="81"/>
        <v>3.0621521044135871E-2</v>
      </c>
    </row>
    <row r="686" spans="1:16" x14ac:dyDescent="0.2">
      <c r="A686" s="59">
        <f t="shared" si="82"/>
        <v>298</v>
      </c>
      <c r="B686" s="57" t="s">
        <v>1766</v>
      </c>
      <c r="C686" s="81">
        <v>138.80000000000001</v>
      </c>
      <c r="D686" s="81"/>
      <c r="E686" s="81"/>
      <c r="F686" s="81">
        <f t="shared" si="79"/>
        <v>138.80000000000001</v>
      </c>
      <c r="G686" s="90">
        <v>2</v>
      </c>
      <c r="H686" s="90"/>
      <c r="I686" s="90"/>
      <c r="J686" s="57">
        <f t="shared" si="86"/>
        <v>2</v>
      </c>
      <c r="K686" s="56">
        <f t="shared" si="85"/>
        <v>9.7967180994366888E-4</v>
      </c>
      <c r="L686" s="54">
        <f t="shared" si="83"/>
        <v>3.6051922605927014</v>
      </c>
      <c r="M686" s="54">
        <f t="shared" si="80"/>
        <v>0.79314229733039432</v>
      </c>
      <c r="N686" s="54">
        <f t="shared" si="84"/>
        <v>1.8025961302963507</v>
      </c>
      <c r="O686" s="54">
        <v>0.39494494468741959</v>
      </c>
      <c r="P686" s="89">
        <f t="shared" si="81"/>
        <v>4.7520717816331881E-2</v>
      </c>
    </row>
    <row r="687" spans="1:16" x14ac:dyDescent="0.2">
      <c r="A687" s="59">
        <f t="shared" si="82"/>
        <v>299</v>
      </c>
      <c r="B687" s="57" t="s">
        <v>1767</v>
      </c>
      <c r="C687" s="81">
        <v>4598.6000000000004</v>
      </c>
      <c r="D687" s="81">
        <v>90.9</v>
      </c>
      <c r="E687" s="81">
        <v>100</v>
      </c>
      <c r="F687" s="81">
        <f t="shared" si="79"/>
        <v>4789.5</v>
      </c>
      <c r="G687" s="90">
        <v>73</v>
      </c>
      <c r="H687" s="90">
        <v>1</v>
      </c>
      <c r="I687" s="90">
        <v>1</v>
      </c>
      <c r="J687" s="57">
        <f t="shared" si="86"/>
        <v>75</v>
      </c>
      <c r="K687" s="56">
        <f t="shared" si="85"/>
        <v>3.6737692872887584E-2</v>
      </c>
      <c r="L687" s="54">
        <f t="shared" si="83"/>
        <v>135.1947097722263</v>
      </c>
      <c r="M687" s="54">
        <f t="shared" si="80"/>
        <v>29.742836149889786</v>
      </c>
      <c r="N687" s="54">
        <f t="shared" si="84"/>
        <v>67.597354886113152</v>
      </c>
      <c r="O687" s="54">
        <v>14.810435425778236</v>
      </c>
      <c r="P687" s="89">
        <f t="shared" si="81"/>
        <v>5.1643247987056579E-2</v>
      </c>
    </row>
    <row r="688" spans="1:16" x14ac:dyDescent="0.2">
      <c r="A688" s="59">
        <f t="shared" si="82"/>
        <v>300</v>
      </c>
      <c r="B688" s="57" t="s">
        <v>1768</v>
      </c>
      <c r="C688" s="81">
        <v>387.4</v>
      </c>
      <c r="D688" s="81"/>
      <c r="E688" s="81"/>
      <c r="F688" s="81">
        <f t="shared" si="79"/>
        <v>387.4</v>
      </c>
      <c r="G688" s="90">
        <v>5</v>
      </c>
      <c r="H688" s="90"/>
      <c r="I688" s="90"/>
      <c r="J688" s="57">
        <f t="shared" si="86"/>
        <v>5</v>
      </c>
      <c r="K688" s="56">
        <f t="shared" si="85"/>
        <v>2.4491795248591723E-3</v>
      </c>
      <c r="L688" s="54">
        <f t="shared" si="83"/>
        <v>9.0129806514817545</v>
      </c>
      <c r="M688" s="54">
        <f t="shared" si="80"/>
        <v>1.9828557433259859</v>
      </c>
      <c r="N688" s="54">
        <f t="shared" si="84"/>
        <v>4.5064903257408773</v>
      </c>
      <c r="O688" s="54">
        <v>0.98736236171854896</v>
      </c>
      <c r="P688" s="89">
        <f t="shared" si="81"/>
        <v>4.2565020862847615E-2</v>
      </c>
    </row>
    <row r="689" spans="1:16" x14ac:dyDescent="0.2">
      <c r="A689" s="59">
        <f t="shared" si="82"/>
        <v>301</v>
      </c>
      <c r="B689" s="57" t="s">
        <v>1769</v>
      </c>
      <c r="C689" s="81">
        <v>4956.8999999999996</v>
      </c>
      <c r="D689" s="81"/>
      <c r="E689" s="81"/>
      <c r="F689" s="81">
        <f t="shared" si="79"/>
        <v>4956.8999999999996</v>
      </c>
      <c r="G689" s="90">
        <v>77</v>
      </c>
      <c r="H689" s="90"/>
      <c r="I689" s="90"/>
      <c r="J689" s="57">
        <f t="shared" si="86"/>
        <v>77</v>
      </c>
      <c r="K689" s="56">
        <f t="shared" si="85"/>
        <v>3.7717364682831253E-2</v>
      </c>
      <c r="L689" s="54">
        <f t="shared" si="83"/>
        <v>138.79990203281901</v>
      </c>
      <c r="M689" s="54">
        <f t="shared" si="80"/>
        <v>30.535978447220181</v>
      </c>
      <c r="N689" s="54">
        <f t="shared" si="84"/>
        <v>69.399951016409503</v>
      </c>
      <c r="O689" s="54">
        <v>15.205380370465653</v>
      </c>
      <c r="P689" s="89">
        <f t="shared" si="81"/>
        <v>5.1229843625434111E-2</v>
      </c>
    </row>
    <row r="690" spans="1:16" x14ac:dyDescent="0.2">
      <c r="A690" s="59">
        <f t="shared" si="82"/>
        <v>302</v>
      </c>
      <c r="B690" s="57" t="s">
        <v>1770</v>
      </c>
      <c r="C690" s="81">
        <v>4250.2</v>
      </c>
      <c r="D690" s="81"/>
      <c r="E690" s="81"/>
      <c r="F690" s="81">
        <v>4250.2</v>
      </c>
      <c r="G690" s="90">
        <v>72</v>
      </c>
      <c r="H690" s="90"/>
      <c r="I690" s="90"/>
      <c r="J690" s="57">
        <f t="shared" si="86"/>
        <v>72</v>
      </c>
      <c r="K690" s="56">
        <f t="shared" si="85"/>
        <v>3.526818515797208E-2</v>
      </c>
      <c r="L690" s="54">
        <f t="shared" si="83"/>
        <v>129.78692138133727</v>
      </c>
      <c r="M690" s="54">
        <f t="shared" si="80"/>
        <v>28.5531227038942</v>
      </c>
      <c r="N690" s="54">
        <f t="shared" si="84"/>
        <v>64.893460690668633</v>
      </c>
      <c r="O690" s="54">
        <v>14.218018008747105</v>
      </c>
      <c r="P690" s="89">
        <f t="shared" si="81"/>
        <v>5.5868317440272736E-2</v>
      </c>
    </row>
    <row r="691" spans="1:16" x14ac:dyDescent="0.2">
      <c r="A691" s="59">
        <f t="shared" si="82"/>
        <v>303</v>
      </c>
      <c r="B691" s="57" t="s">
        <v>1771</v>
      </c>
      <c r="C691" s="81">
        <v>251.9</v>
      </c>
      <c r="D691" s="81"/>
      <c r="E691" s="81"/>
      <c r="F691" s="81">
        <f t="shared" si="79"/>
        <v>251.9</v>
      </c>
      <c r="G691" s="90">
        <v>3</v>
      </c>
      <c r="H691" s="90"/>
      <c r="I691" s="90"/>
      <c r="J691" s="57">
        <f t="shared" si="86"/>
        <v>3</v>
      </c>
      <c r="K691" s="56">
        <f t="shared" si="85"/>
        <v>1.4695077149155032E-3</v>
      </c>
      <c r="L691" s="54">
        <f t="shared" si="83"/>
        <v>5.4077883908890518</v>
      </c>
      <c r="M691" s="54">
        <f t="shared" si="80"/>
        <v>1.1897134459955914</v>
      </c>
      <c r="N691" s="54">
        <f t="shared" si="84"/>
        <v>2.7038941954445259</v>
      </c>
      <c r="O691" s="54">
        <v>0.59241741703112938</v>
      </c>
      <c r="P691" s="89">
        <f t="shared" si="81"/>
        <v>3.9276750493689151E-2</v>
      </c>
    </row>
    <row r="692" spans="1:16" x14ac:dyDescent="0.2">
      <c r="A692" s="59">
        <f t="shared" si="82"/>
        <v>304</v>
      </c>
      <c r="B692" s="57" t="s">
        <v>1772</v>
      </c>
      <c r="C692" s="81">
        <v>352.7</v>
      </c>
      <c r="D692" s="81"/>
      <c r="E692" s="81"/>
      <c r="F692" s="81">
        <f t="shared" si="79"/>
        <v>352.7</v>
      </c>
      <c r="G692" s="90">
        <v>6</v>
      </c>
      <c r="H692" s="90"/>
      <c r="I692" s="90"/>
      <c r="J692" s="57">
        <f t="shared" si="86"/>
        <v>6</v>
      </c>
      <c r="K692" s="56">
        <f t="shared" si="85"/>
        <v>2.9390154298310064E-3</v>
      </c>
      <c r="L692" s="54">
        <f t="shared" si="83"/>
        <v>10.815576781778104</v>
      </c>
      <c r="M692" s="54">
        <f t="shared" si="80"/>
        <v>2.3794268919911827</v>
      </c>
      <c r="N692" s="54">
        <f t="shared" si="84"/>
        <v>5.4077883908890518</v>
      </c>
      <c r="O692" s="54">
        <v>1.1848348340622588</v>
      </c>
      <c r="P692" s="89">
        <f t="shared" si="81"/>
        <v>5.6103280121124456E-2</v>
      </c>
    </row>
    <row r="693" spans="1:16" x14ac:dyDescent="0.2">
      <c r="A693" s="59">
        <f t="shared" si="82"/>
        <v>305</v>
      </c>
      <c r="B693" s="57" t="s">
        <v>1773</v>
      </c>
      <c r="C693" s="81">
        <v>301.8</v>
      </c>
      <c r="D693" s="81"/>
      <c r="E693" s="81"/>
      <c r="F693" s="81">
        <f t="shared" si="79"/>
        <v>301.8</v>
      </c>
      <c r="G693" s="90">
        <v>4</v>
      </c>
      <c r="H693" s="90"/>
      <c r="I693" s="90"/>
      <c r="J693" s="57">
        <f t="shared" si="86"/>
        <v>4</v>
      </c>
      <c r="K693" s="56">
        <f t="shared" si="85"/>
        <v>1.9593436198873378E-3</v>
      </c>
      <c r="L693" s="54">
        <f t="shared" si="83"/>
        <v>7.2103845211854027</v>
      </c>
      <c r="M693" s="54">
        <f t="shared" si="80"/>
        <v>1.5862845946607886</v>
      </c>
      <c r="N693" s="54">
        <f t="shared" si="84"/>
        <v>3.6051922605927014</v>
      </c>
      <c r="O693" s="54">
        <v>0.78988988937483917</v>
      </c>
      <c r="P693" s="89">
        <f t="shared" si="81"/>
        <v>4.371024276280229E-2</v>
      </c>
    </row>
    <row r="694" spans="1:16" x14ac:dyDescent="0.2">
      <c r="A694" s="59">
        <f t="shared" si="82"/>
        <v>306</v>
      </c>
      <c r="B694" s="57" t="s">
        <v>1795</v>
      </c>
      <c r="C694" s="81">
        <v>244.4</v>
      </c>
      <c r="D694" s="81"/>
      <c r="E694" s="81">
        <v>51.7</v>
      </c>
      <c r="F694" s="81">
        <f t="shared" si="79"/>
        <v>296.10000000000002</v>
      </c>
      <c r="G694" s="90">
        <v>6</v>
      </c>
      <c r="H694" s="90">
        <v>1</v>
      </c>
      <c r="I694" s="90"/>
      <c r="J694" s="57">
        <f t="shared" si="86"/>
        <v>7</v>
      </c>
      <c r="K694" s="56">
        <f t="shared" si="85"/>
        <v>3.428851334802841E-3</v>
      </c>
      <c r="L694" s="54">
        <f t="shared" si="83"/>
        <v>12.618172912074455</v>
      </c>
      <c r="M694" s="54">
        <f t="shared" si="80"/>
        <v>2.77599804065638</v>
      </c>
      <c r="N694" s="54">
        <f t="shared" si="84"/>
        <v>6.3090864560372273</v>
      </c>
      <c r="O694" s="54">
        <v>1.3823073064059685</v>
      </c>
      <c r="P694" s="89">
        <f t="shared" si="81"/>
        <v>7.7965433013083521E-2</v>
      </c>
    </row>
    <row r="695" spans="1:16" x14ac:dyDescent="0.2">
      <c r="A695" s="59">
        <f t="shared" si="82"/>
        <v>307</v>
      </c>
      <c r="B695" s="57" t="s">
        <v>1796</v>
      </c>
      <c r="C695" s="81">
        <v>253.1</v>
      </c>
      <c r="D695" s="81"/>
      <c r="E695" s="81"/>
      <c r="F695" s="81">
        <f t="shared" si="79"/>
        <v>253.1</v>
      </c>
      <c r="G695" s="90">
        <v>7</v>
      </c>
      <c r="H695" s="90"/>
      <c r="I695" s="90"/>
      <c r="J695" s="57">
        <f t="shared" si="86"/>
        <v>7</v>
      </c>
      <c r="K695" s="56">
        <f t="shared" si="85"/>
        <v>3.428851334802841E-3</v>
      </c>
      <c r="L695" s="54">
        <f t="shared" si="83"/>
        <v>12.618172912074455</v>
      </c>
      <c r="M695" s="54">
        <f t="shared" si="80"/>
        <v>2.77599804065638</v>
      </c>
      <c r="N695" s="54">
        <f t="shared" si="84"/>
        <v>6.3090864560372273</v>
      </c>
      <c r="O695" s="54">
        <v>1.3823073064059685</v>
      </c>
      <c r="P695" s="89">
        <f t="shared" si="81"/>
        <v>9.1211239491007637E-2</v>
      </c>
    </row>
    <row r="696" spans="1:16" x14ac:dyDescent="0.2">
      <c r="A696" s="59">
        <f t="shared" si="82"/>
        <v>308</v>
      </c>
      <c r="B696" s="57" t="s">
        <v>1797</v>
      </c>
      <c r="C696" s="81">
        <v>480.1</v>
      </c>
      <c r="D696" s="81"/>
      <c r="E696" s="81"/>
      <c r="F696" s="81">
        <f t="shared" si="79"/>
        <v>480.1</v>
      </c>
      <c r="G696" s="90">
        <v>7</v>
      </c>
      <c r="H696" s="90"/>
      <c r="I696" s="90"/>
      <c r="J696" s="57">
        <f t="shared" si="86"/>
        <v>7</v>
      </c>
      <c r="K696" s="56">
        <f t="shared" si="85"/>
        <v>3.428851334802841E-3</v>
      </c>
      <c r="L696" s="54">
        <f t="shared" si="83"/>
        <v>12.618172912074455</v>
      </c>
      <c r="M696" s="54">
        <f t="shared" si="80"/>
        <v>2.77599804065638</v>
      </c>
      <c r="N696" s="54">
        <f t="shared" si="84"/>
        <v>6.3090864560372273</v>
      </c>
      <c r="O696" s="54">
        <v>1.3823073064059685</v>
      </c>
      <c r="P696" s="89">
        <f t="shared" si="81"/>
        <v>4.808490880061244E-2</v>
      </c>
    </row>
    <row r="697" spans="1:16" x14ac:dyDescent="0.2">
      <c r="A697" s="59">
        <f t="shared" si="82"/>
        <v>309</v>
      </c>
      <c r="B697" s="57" t="s">
        <v>1798</v>
      </c>
      <c r="C697" s="81">
        <v>199</v>
      </c>
      <c r="D697" s="81"/>
      <c r="E697" s="81"/>
      <c r="F697" s="81">
        <f t="shared" si="79"/>
        <v>199</v>
      </c>
      <c r="G697" s="90">
        <v>3</v>
      </c>
      <c r="H697" s="90"/>
      <c r="I697" s="90"/>
      <c r="J697" s="57">
        <f t="shared" si="86"/>
        <v>3</v>
      </c>
      <c r="K697" s="56">
        <f t="shared" si="85"/>
        <v>1.4695077149155032E-3</v>
      </c>
      <c r="L697" s="54">
        <f t="shared" si="83"/>
        <v>5.4077883908890518</v>
      </c>
      <c r="M697" s="54">
        <f t="shared" si="80"/>
        <v>1.1897134459955914</v>
      </c>
      <c r="N697" s="54">
        <f t="shared" si="84"/>
        <v>2.7038941954445259</v>
      </c>
      <c r="O697" s="54">
        <v>0.59241741703112938</v>
      </c>
      <c r="P697" s="89">
        <f t="shared" si="81"/>
        <v>4.9717655524423608E-2</v>
      </c>
    </row>
    <row r="698" spans="1:16" x14ac:dyDescent="0.2">
      <c r="A698" s="59">
        <f t="shared" si="82"/>
        <v>310</v>
      </c>
      <c r="B698" s="57" t="s">
        <v>1799</v>
      </c>
      <c r="C698" s="81">
        <v>296.41000000000003</v>
      </c>
      <c r="D698" s="81"/>
      <c r="E698" s="81"/>
      <c r="F698" s="81">
        <f t="shared" si="79"/>
        <v>296.41000000000003</v>
      </c>
      <c r="G698" s="90">
        <v>6</v>
      </c>
      <c r="H698" s="90"/>
      <c r="I698" s="90"/>
      <c r="J698" s="57">
        <f t="shared" si="86"/>
        <v>6</v>
      </c>
      <c r="K698" s="56">
        <f t="shared" si="85"/>
        <v>2.9390154298310064E-3</v>
      </c>
      <c r="L698" s="54">
        <f t="shared" si="83"/>
        <v>10.815576781778104</v>
      </c>
      <c r="M698" s="54">
        <f t="shared" si="80"/>
        <v>2.3794268919911827</v>
      </c>
      <c r="N698" s="54">
        <f t="shared" si="84"/>
        <v>5.4077883908890518</v>
      </c>
      <c r="O698" s="54">
        <v>1.1848348340622588</v>
      </c>
      <c r="P698" s="89">
        <f t="shared" si="81"/>
        <v>6.6757622545530165E-2</v>
      </c>
    </row>
    <row r="699" spans="1:16" x14ac:dyDescent="0.2">
      <c r="A699" s="59">
        <f t="shared" si="82"/>
        <v>311</v>
      </c>
      <c r="B699" s="57" t="s">
        <v>1800</v>
      </c>
      <c r="C699" s="81">
        <v>273.60000000000002</v>
      </c>
      <c r="D699" s="81">
        <v>19.399999999999999</v>
      </c>
      <c r="E699" s="81"/>
      <c r="F699" s="81">
        <f t="shared" ref="F699:F717" si="87">C699+D699+E699</f>
        <v>293</v>
      </c>
      <c r="G699" s="90">
        <v>6</v>
      </c>
      <c r="H699" s="90">
        <v>1</v>
      </c>
      <c r="I699" s="90"/>
      <c r="J699" s="57">
        <f t="shared" si="86"/>
        <v>7</v>
      </c>
      <c r="K699" s="56">
        <f t="shared" si="85"/>
        <v>3.428851334802841E-3</v>
      </c>
      <c r="L699" s="54">
        <f t="shared" si="83"/>
        <v>12.618172912074455</v>
      </c>
      <c r="M699" s="54">
        <f t="shared" si="80"/>
        <v>2.77599804065638</v>
      </c>
      <c r="N699" s="54">
        <f t="shared" si="84"/>
        <v>6.3090864560372273</v>
      </c>
      <c r="O699" s="54">
        <v>1.3823073064059685</v>
      </c>
      <c r="P699" s="89">
        <f t="shared" si="81"/>
        <v>7.879032325997963E-2</v>
      </c>
    </row>
    <row r="700" spans="1:16" x14ac:dyDescent="0.2">
      <c r="A700" s="59">
        <f t="shared" si="82"/>
        <v>312</v>
      </c>
      <c r="B700" s="57" t="s">
        <v>1801</v>
      </c>
      <c r="C700" s="81">
        <v>308.60000000000002</v>
      </c>
      <c r="D700" s="81"/>
      <c r="E700" s="81"/>
      <c r="F700" s="81">
        <f t="shared" si="87"/>
        <v>308.60000000000002</v>
      </c>
      <c r="G700" s="90">
        <v>6</v>
      </c>
      <c r="H700" s="90"/>
      <c r="I700" s="90"/>
      <c r="J700" s="57">
        <f t="shared" si="86"/>
        <v>6</v>
      </c>
      <c r="K700" s="56">
        <f t="shared" si="85"/>
        <v>2.9390154298310064E-3</v>
      </c>
      <c r="L700" s="54">
        <f t="shared" si="83"/>
        <v>10.815576781778104</v>
      </c>
      <c r="M700" s="54">
        <f t="shared" ref="M700:M717" si="88">L700*0.22</f>
        <v>2.3794268919911827</v>
      </c>
      <c r="N700" s="54">
        <f t="shared" si="84"/>
        <v>5.4077883908890518</v>
      </c>
      <c r="O700" s="54">
        <v>1.1848348340622588</v>
      </c>
      <c r="P700" s="89">
        <f t="shared" si="81"/>
        <v>6.4120631557746582E-2</v>
      </c>
    </row>
    <row r="701" spans="1:16" x14ac:dyDescent="0.2">
      <c r="A701" s="59">
        <f t="shared" si="82"/>
        <v>313</v>
      </c>
      <c r="B701" s="57" t="s">
        <v>1804</v>
      </c>
      <c r="C701" s="81">
        <v>203.5</v>
      </c>
      <c r="D701" s="81"/>
      <c r="E701" s="81"/>
      <c r="F701" s="81">
        <f t="shared" si="87"/>
        <v>203.5</v>
      </c>
      <c r="G701" s="90">
        <v>4</v>
      </c>
      <c r="H701" s="90"/>
      <c r="I701" s="90"/>
      <c r="J701" s="57">
        <f t="shared" si="86"/>
        <v>4</v>
      </c>
      <c r="K701" s="56">
        <f t="shared" si="85"/>
        <v>1.9593436198873378E-3</v>
      </c>
      <c r="L701" s="54">
        <f t="shared" si="83"/>
        <v>7.2103845211854027</v>
      </c>
      <c r="M701" s="54">
        <f t="shared" si="88"/>
        <v>1.5862845946607886</v>
      </c>
      <c r="N701" s="54">
        <f t="shared" si="84"/>
        <v>3.6051922605927014</v>
      </c>
      <c r="O701" s="54">
        <v>0.78988988937483917</v>
      </c>
      <c r="P701" s="89">
        <f t="shared" si="81"/>
        <v>6.4824330544539219E-2</v>
      </c>
    </row>
    <row r="702" spans="1:16" x14ac:dyDescent="0.2">
      <c r="A702" s="59">
        <f t="shared" si="82"/>
        <v>314</v>
      </c>
      <c r="B702" s="57" t="s">
        <v>1817</v>
      </c>
      <c r="C702" s="81">
        <v>96.1</v>
      </c>
      <c r="D702" s="81"/>
      <c r="E702" s="81"/>
      <c r="F702" s="81">
        <f t="shared" si="87"/>
        <v>96.1</v>
      </c>
      <c r="G702" s="90">
        <v>3</v>
      </c>
      <c r="H702" s="90"/>
      <c r="I702" s="90"/>
      <c r="J702" s="57">
        <f t="shared" si="86"/>
        <v>3</v>
      </c>
      <c r="K702" s="56">
        <f t="shared" si="85"/>
        <v>1.4695077149155032E-3</v>
      </c>
      <c r="L702" s="54">
        <f t="shared" si="83"/>
        <v>5.4077883908890518</v>
      </c>
      <c r="M702" s="54">
        <f t="shared" si="88"/>
        <v>1.1897134459955914</v>
      </c>
      <c r="N702" s="54">
        <f t="shared" si="84"/>
        <v>2.7038941954445259</v>
      </c>
      <c r="O702" s="54">
        <v>0.59241741703112938</v>
      </c>
      <c r="P702" s="89">
        <f t="shared" si="81"/>
        <v>0.10295331372903536</v>
      </c>
    </row>
    <row r="703" spans="1:16" x14ac:dyDescent="0.2">
      <c r="A703" s="59">
        <f t="shared" si="82"/>
        <v>315</v>
      </c>
      <c r="B703" s="57" t="s">
        <v>1818</v>
      </c>
      <c r="C703" s="81">
        <v>428.2</v>
      </c>
      <c r="D703" s="81"/>
      <c r="E703" s="81"/>
      <c r="F703" s="81">
        <f t="shared" si="87"/>
        <v>428.2</v>
      </c>
      <c r="G703" s="90">
        <v>7</v>
      </c>
      <c r="H703" s="90"/>
      <c r="I703" s="90"/>
      <c r="J703" s="57">
        <f t="shared" si="86"/>
        <v>7</v>
      </c>
      <c r="K703" s="56">
        <f t="shared" si="85"/>
        <v>3.428851334802841E-3</v>
      </c>
      <c r="L703" s="54">
        <f t="shared" si="83"/>
        <v>12.618172912074455</v>
      </c>
      <c r="M703" s="54">
        <f t="shared" si="88"/>
        <v>2.77599804065638</v>
      </c>
      <c r="N703" s="54">
        <f t="shared" si="84"/>
        <v>6.3090864560372273</v>
      </c>
      <c r="O703" s="54">
        <v>1.3823073064059685</v>
      </c>
      <c r="P703" s="89">
        <f t="shared" si="81"/>
        <v>5.3913042305404099E-2</v>
      </c>
    </row>
    <row r="704" spans="1:16" x14ac:dyDescent="0.2">
      <c r="A704" s="59">
        <f t="shared" si="82"/>
        <v>316</v>
      </c>
      <c r="B704" s="57" t="s">
        <v>1819</v>
      </c>
      <c r="C704" s="81">
        <v>198.3</v>
      </c>
      <c r="D704" s="81"/>
      <c r="E704" s="81"/>
      <c r="F704" s="81">
        <f t="shared" si="87"/>
        <v>198.3</v>
      </c>
      <c r="G704" s="90">
        <v>3</v>
      </c>
      <c r="H704" s="90"/>
      <c r="I704" s="90"/>
      <c r="J704" s="57">
        <f t="shared" si="86"/>
        <v>3</v>
      </c>
      <c r="K704" s="56">
        <f t="shared" si="85"/>
        <v>1.4695077149155032E-3</v>
      </c>
      <c r="L704" s="54">
        <f t="shared" si="83"/>
        <v>5.4077883908890518</v>
      </c>
      <c r="M704" s="54">
        <f t="shared" si="88"/>
        <v>1.1897134459955914</v>
      </c>
      <c r="N704" s="54">
        <f t="shared" si="84"/>
        <v>2.7038941954445259</v>
      </c>
      <c r="O704" s="54">
        <v>0.59241741703112938</v>
      </c>
      <c r="P704" s="89">
        <f t="shared" si="81"/>
        <v>4.9893159099144213E-2</v>
      </c>
    </row>
    <row r="705" spans="1:16" x14ac:dyDescent="0.2">
      <c r="A705" s="59">
        <f t="shared" si="82"/>
        <v>317</v>
      </c>
      <c r="B705" s="57" t="s">
        <v>1820</v>
      </c>
      <c r="C705" s="81">
        <v>304.7</v>
      </c>
      <c r="D705" s="81"/>
      <c r="E705" s="81"/>
      <c r="F705" s="81">
        <f t="shared" si="87"/>
        <v>304.7</v>
      </c>
      <c r="G705" s="90">
        <v>5</v>
      </c>
      <c r="H705" s="90"/>
      <c r="I705" s="90"/>
      <c r="J705" s="57">
        <f t="shared" si="86"/>
        <v>5</v>
      </c>
      <c r="K705" s="56">
        <f t="shared" si="85"/>
        <v>2.4491795248591723E-3</v>
      </c>
      <c r="L705" s="54">
        <f t="shared" si="83"/>
        <v>9.0129806514817545</v>
      </c>
      <c r="M705" s="54">
        <f t="shared" si="88"/>
        <v>1.9828557433259859</v>
      </c>
      <c r="N705" s="54">
        <f t="shared" si="84"/>
        <v>4.5064903257408773</v>
      </c>
      <c r="O705" s="54">
        <v>0.98736236171854896</v>
      </c>
      <c r="P705" s="89">
        <f t="shared" si="81"/>
        <v>5.4117784976262441E-2</v>
      </c>
    </row>
    <row r="706" spans="1:16" x14ac:dyDescent="0.2">
      <c r="A706" s="59">
        <f t="shared" si="82"/>
        <v>318</v>
      </c>
      <c r="B706" s="57" t="s">
        <v>1821</v>
      </c>
      <c r="C706" s="81">
        <v>292.2</v>
      </c>
      <c r="D706" s="81"/>
      <c r="E706" s="81"/>
      <c r="F706" s="81">
        <f t="shared" si="87"/>
        <v>292.2</v>
      </c>
      <c r="G706" s="90">
        <v>3</v>
      </c>
      <c r="H706" s="90"/>
      <c r="I706" s="90"/>
      <c r="J706" s="57">
        <f t="shared" si="86"/>
        <v>3</v>
      </c>
      <c r="K706" s="56">
        <f t="shared" si="85"/>
        <v>1.4695077149155032E-3</v>
      </c>
      <c r="L706" s="54">
        <f t="shared" si="83"/>
        <v>5.4077883908890518</v>
      </c>
      <c r="M706" s="54">
        <f t="shared" si="88"/>
        <v>1.1897134459955914</v>
      </c>
      <c r="N706" s="54">
        <f t="shared" si="84"/>
        <v>2.7038941954445259</v>
      </c>
      <c r="O706" s="54">
        <v>0.59241741703112938</v>
      </c>
      <c r="P706" s="89">
        <f t="shared" si="81"/>
        <v>3.3859731175086581E-2</v>
      </c>
    </row>
    <row r="707" spans="1:16" x14ac:dyDescent="0.2">
      <c r="A707" s="59">
        <f t="shared" si="82"/>
        <v>319</v>
      </c>
      <c r="B707" s="57" t="s">
        <v>1822</v>
      </c>
      <c r="C707" s="81">
        <v>411.5</v>
      </c>
      <c r="D707" s="81"/>
      <c r="E707" s="81"/>
      <c r="F707" s="81">
        <f t="shared" si="87"/>
        <v>411.5</v>
      </c>
      <c r="G707" s="90">
        <v>10</v>
      </c>
      <c r="H707" s="90"/>
      <c r="I707" s="90"/>
      <c r="J707" s="57">
        <f t="shared" si="86"/>
        <v>10</v>
      </c>
      <c r="K707" s="56">
        <f t="shared" si="85"/>
        <v>4.8983590497183446E-3</v>
      </c>
      <c r="L707" s="54">
        <f t="shared" si="83"/>
        <v>18.025961302963509</v>
      </c>
      <c r="M707" s="54">
        <f t="shared" si="88"/>
        <v>3.9657114866519718</v>
      </c>
      <c r="N707" s="54">
        <f t="shared" si="84"/>
        <v>9.0129806514817545</v>
      </c>
      <c r="O707" s="54">
        <v>1.9747247234370979</v>
      </c>
      <c r="P707" s="89">
        <f t="shared" si="81"/>
        <v>8.0144296876146617E-2</v>
      </c>
    </row>
    <row r="708" spans="1:16" x14ac:dyDescent="0.2">
      <c r="A708" s="59">
        <f t="shared" si="82"/>
        <v>320</v>
      </c>
      <c r="B708" s="57" t="s">
        <v>1843</v>
      </c>
      <c r="C708" s="81">
        <v>2772.2</v>
      </c>
      <c r="D708" s="81"/>
      <c r="E708" s="81">
        <v>77.400000000000006</v>
      </c>
      <c r="F708" s="81">
        <f t="shared" si="87"/>
        <v>2849.6</v>
      </c>
      <c r="G708" s="90">
        <v>54</v>
      </c>
      <c r="H708" s="90"/>
      <c r="I708" s="90">
        <v>1</v>
      </c>
      <c r="J708" s="57">
        <f t="shared" si="86"/>
        <v>55</v>
      </c>
      <c r="K708" s="56">
        <f t="shared" si="85"/>
        <v>2.6940974773450893E-2</v>
      </c>
      <c r="L708" s="54">
        <f t="shared" si="83"/>
        <v>99.142787166299286</v>
      </c>
      <c r="M708" s="54">
        <f t="shared" si="88"/>
        <v>21.811413176585845</v>
      </c>
      <c r="N708" s="54">
        <f t="shared" si="84"/>
        <v>49.571393583149643</v>
      </c>
      <c r="O708" s="54">
        <v>10.86098597890404</v>
      </c>
      <c r="P708" s="89">
        <f t="shared" si="81"/>
        <v>6.3653347804933619E-2</v>
      </c>
    </row>
    <row r="709" spans="1:16" x14ac:dyDescent="0.2">
      <c r="A709" s="59">
        <f t="shared" si="82"/>
        <v>321</v>
      </c>
      <c r="B709" s="57" t="s">
        <v>1844</v>
      </c>
      <c r="C709" s="81">
        <v>256.10000000000002</v>
      </c>
      <c r="D709" s="81"/>
      <c r="E709" s="81"/>
      <c r="F709" s="81">
        <f t="shared" si="87"/>
        <v>256.10000000000002</v>
      </c>
      <c r="G709" s="90">
        <v>7</v>
      </c>
      <c r="H709" s="90"/>
      <c r="I709" s="90"/>
      <c r="J709" s="57">
        <f t="shared" si="86"/>
        <v>7</v>
      </c>
      <c r="K709" s="56">
        <f t="shared" si="85"/>
        <v>3.428851334802841E-3</v>
      </c>
      <c r="L709" s="54">
        <f t="shared" si="83"/>
        <v>12.618172912074455</v>
      </c>
      <c r="M709" s="54">
        <f t="shared" si="88"/>
        <v>2.77599804065638</v>
      </c>
      <c r="N709" s="54">
        <f t="shared" si="84"/>
        <v>6.3090864560372273</v>
      </c>
      <c r="O709" s="54">
        <v>1.3823073064059685</v>
      </c>
      <c r="P709" s="89">
        <f t="shared" ref="P709:P718" si="89">(L709+M709+N709+O709)/F709</f>
        <v>9.0142775147106724E-2</v>
      </c>
    </row>
    <row r="710" spans="1:16" x14ac:dyDescent="0.2">
      <c r="A710" s="59">
        <f t="shared" ref="A710:A717" si="90">1+A709</f>
        <v>322</v>
      </c>
      <c r="B710" s="57" t="s">
        <v>307</v>
      </c>
      <c r="C710" s="81">
        <v>266.60000000000002</v>
      </c>
      <c r="D710" s="81"/>
      <c r="E710" s="81"/>
      <c r="F710" s="81">
        <f t="shared" si="87"/>
        <v>266.60000000000002</v>
      </c>
      <c r="G710" s="90">
        <v>5</v>
      </c>
      <c r="H710" s="90"/>
      <c r="I710" s="90"/>
      <c r="J710" s="57">
        <f t="shared" si="86"/>
        <v>5</v>
      </c>
      <c r="K710" s="56">
        <f t="shared" si="85"/>
        <v>2.4491795248591723E-3</v>
      </c>
      <c r="L710" s="54">
        <f t="shared" ref="L710:L717" si="91">K710*3680</f>
        <v>9.0129806514817545</v>
      </c>
      <c r="M710" s="54">
        <f t="shared" si="88"/>
        <v>1.9828557433259859</v>
      </c>
      <c r="N710" s="54">
        <f t="shared" ref="N710:N717" si="92">L710*0.5</f>
        <v>4.5064903257408773</v>
      </c>
      <c r="O710" s="54">
        <v>0.98736236171854896</v>
      </c>
      <c r="P710" s="89">
        <f t="shared" si="89"/>
        <v>6.1851797007753805E-2</v>
      </c>
    </row>
    <row r="711" spans="1:16" x14ac:dyDescent="0.2">
      <c r="A711" s="59">
        <f t="shared" si="90"/>
        <v>323</v>
      </c>
      <c r="B711" s="57" t="s">
        <v>308</v>
      </c>
      <c r="C711" s="81">
        <v>173</v>
      </c>
      <c r="D711" s="81">
        <v>33.299999999999997</v>
      </c>
      <c r="E711" s="81"/>
      <c r="F711" s="81">
        <f t="shared" si="87"/>
        <v>206.3</v>
      </c>
      <c r="G711" s="90">
        <v>3</v>
      </c>
      <c r="H711" s="90">
        <v>1</v>
      </c>
      <c r="I711" s="90"/>
      <c r="J711" s="57">
        <f t="shared" si="86"/>
        <v>4</v>
      </c>
      <c r="K711" s="56">
        <f t="shared" ref="K711:K717" si="93">2/4083*J711</f>
        <v>1.9593436198873378E-3</v>
      </c>
      <c r="L711" s="54">
        <f t="shared" si="91"/>
        <v>7.2103845211854027</v>
      </c>
      <c r="M711" s="54">
        <f t="shared" si="88"/>
        <v>1.5862845946607886</v>
      </c>
      <c r="N711" s="54">
        <f t="shared" si="92"/>
        <v>3.6051922605927014</v>
      </c>
      <c r="O711" s="54">
        <v>0.78988988937483917</v>
      </c>
      <c r="P711" s="89">
        <f t="shared" si="89"/>
        <v>6.3944504439232816E-2</v>
      </c>
    </row>
    <row r="712" spans="1:16" x14ac:dyDescent="0.2">
      <c r="A712" s="59">
        <f t="shared" si="90"/>
        <v>324</v>
      </c>
      <c r="B712" s="57" t="s">
        <v>309</v>
      </c>
      <c r="C712" s="81">
        <v>203.9</v>
      </c>
      <c r="D712" s="81">
        <v>33.799999999999997</v>
      </c>
      <c r="E712" s="81"/>
      <c r="F712" s="81">
        <f t="shared" si="87"/>
        <v>237.7</v>
      </c>
      <c r="G712" s="90">
        <v>4</v>
      </c>
      <c r="H712" s="90">
        <v>1</v>
      </c>
      <c r="I712" s="90"/>
      <c r="J712" s="57">
        <f t="shared" si="86"/>
        <v>5</v>
      </c>
      <c r="K712" s="56">
        <f t="shared" si="93"/>
        <v>2.4491795248591723E-3</v>
      </c>
      <c r="L712" s="54">
        <f t="shared" si="91"/>
        <v>9.0129806514817545</v>
      </c>
      <c r="M712" s="54">
        <f t="shared" si="88"/>
        <v>1.9828557433259859</v>
      </c>
      <c r="N712" s="54">
        <f t="shared" si="92"/>
        <v>4.5064903257408773</v>
      </c>
      <c r="O712" s="54">
        <v>0.98736236171854896</v>
      </c>
      <c r="P712" s="89">
        <f t="shared" si="89"/>
        <v>6.9371851418877431E-2</v>
      </c>
    </row>
    <row r="713" spans="1:16" x14ac:dyDescent="0.2">
      <c r="A713" s="59">
        <f t="shared" si="90"/>
        <v>325</v>
      </c>
      <c r="B713" s="57" t="s">
        <v>310</v>
      </c>
      <c r="C713" s="81">
        <v>152.1</v>
      </c>
      <c r="D713" s="81"/>
      <c r="E713" s="81"/>
      <c r="F713" s="81">
        <f t="shared" si="87"/>
        <v>152.1</v>
      </c>
      <c r="G713" s="90">
        <v>4</v>
      </c>
      <c r="H713" s="90"/>
      <c r="I713" s="90"/>
      <c r="J713" s="57">
        <f t="shared" si="86"/>
        <v>4</v>
      </c>
      <c r="K713" s="56">
        <f t="shared" si="93"/>
        <v>1.9593436198873378E-3</v>
      </c>
      <c r="L713" s="54">
        <f t="shared" si="91"/>
        <v>7.2103845211854027</v>
      </c>
      <c r="M713" s="54">
        <f t="shared" si="88"/>
        <v>1.5862845946607886</v>
      </c>
      <c r="N713" s="54">
        <f t="shared" si="92"/>
        <v>3.6051922605927014</v>
      </c>
      <c r="O713" s="54">
        <v>0.78988988937483917</v>
      </c>
      <c r="P713" s="89">
        <f t="shared" si="89"/>
        <v>8.6730777553015989E-2</v>
      </c>
    </row>
    <row r="714" spans="1:16" x14ac:dyDescent="0.2">
      <c r="A714" s="59">
        <f t="shared" si="90"/>
        <v>326</v>
      </c>
      <c r="B714" s="57" t="s">
        <v>2532</v>
      </c>
      <c r="C714" s="57">
        <v>2247.4</v>
      </c>
      <c r="D714" s="57"/>
      <c r="E714" s="57"/>
      <c r="F714" s="57">
        <f t="shared" si="87"/>
        <v>2247.4</v>
      </c>
      <c r="G714" s="93">
        <v>32</v>
      </c>
      <c r="H714" s="90"/>
      <c r="I714" s="90"/>
      <c r="J714" s="57">
        <f>G714+H714+I714</f>
        <v>32</v>
      </c>
      <c r="K714" s="56">
        <f t="shared" si="93"/>
        <v>1.5674748959098702E-2</v>
      </c>
      <c r="L714" s="54">
        <f t="shared" si="91"/>
        <v>57.683076169483222</v>
      </c>
      <c r="M714" s="122">
        <f t="shared" si="88"/>
        <v>12.690276757286309</v>
      </c>
      <c r="N714" s="54">
        <f t="shared" si="92"/>
        <v>28.841538084741611</v>
      </c>
      <c r="O714" s="122">
        <v>6.3191191149987134</v>
      </c>
      <c r="P714" s="56">
        <f t="shared" si="89"/>
        <v>4.695826738742985E-2</v>
      </c>
    </row>
    <row r="715" spans="1:16" x14ac:dyDescent="0.2">
      <c r="A715" s="59">
        <f t="shared" si="90"/>
        <v>327</v>
      </c>
      <c r="B715" s="57" t="s">
        <v>2533</v>
      </c>
      <c r="C715" s="57">
        <v>2555.1999999999998</v>
      </c>
      <c r="D715" s="57"/>
      <c r="E715" s="57"/>
      <c r="F715" s="57">
        <f t="shared" si="87"/>
        <v>2555.1999999999998</v>
      </c>
      <c r="G715" s="93">
        <v>65</v>
      </c>
      <c r="H715" s="90"/>
      <c r="I715" s="90"/>
      <c r="J715" s="57">
        <f>G715+H715+I715</f>
        <v>65</v>
      </c>
      <c r="K715" s="56">
        <f t="shared" si="93"/>
        <v>3.1839333823169239E-2</v>
      </c>
      <c r="L715" s="54">
        <f t="shared" si="91"/>
        <v>117.16874846926279</v>
      </c>
      <c r="M715" s="122">
        <f t="shared" si="88"/>
        <v>25.777124663237814</v>
      </c>
      <c r="N715" s="54">
        <f t="shared" si="92"/>
        <v>58.584374234631397</v>
      </c>
      <c r="O715" s="122">
        <v>12.835710702341137</v>
      </c>
      <c r="P715" s="56">
        <f t="shared" si="89"/>
        <v>8.3894003627689881E-2</v>
      </c>
    </row>
    <row r="716" spans="1:16" x14ac:dyDescent="0.2">
      <c r="A716" s="59">
        <f t="shared" si="90"/>
        <v>328</v>
      </c>
      <c r="B716" s="57" t="s">
        <v>2534</v>
      </c>
      <c r="C716" s="57">
        <v>2484.8000000000002</v>
      </c>
      <c r="D716" s="57"/>
      <c r="E716" s="57"/>
      <c r="F716" s="57">
        <f t="shared" si="87"/>
        <v>2484.8000000000002</v>
      </c>
      <c r="G716" s="93">
        <v>40</v>
      </c>
      <c r="H716" s="90"/>
      <c r="I716" s="90"/>
      <c r="J716" s="57">
        <f>G716+H716+I716</f>
        <v>40</v>
      </c>
      <c r="K716" s="56">
        <f t="shared" si="93"/>
        <v>1.9593436198873378E-2</v>
      </c>
      <c r="L716" s="54">
        <f t="shared" si="91"/>
        <v>72.103845211854036</v>
      </c>
      <c r="M716" s="122">
        <f t="shared" si="88"/>
        <v>15.862845946607887</v>
      </c>
      <c r="N716" s="54">
        <f t="shared" si="92"/>
        <v>36.051922605927018</v>
      </c>
      <c r="O716" s="122">
        <v>7.8988988937483917</v>
      </c>
      <c r="P716" s="56">
        <f t="shared" si="89"/>
        <v>5.3089790992489262E-2</v>
      </c>
    </row>
    <row r="717" spans="1:16" x14ac:dyDescent="0.2">
      <c r="A717" s="59">
        <f t="shared" si="90"/>
        <v>329</v>
      </c>
      <c r="B717" s="57" t="s">
        <v>2535</v>
      </c>
      <c r="C717" s="57">
        <v>3106.2</v>
      </c>
      <c r="D717" s="57">
        <v>30.3</v>
      </c>
      <c r="E717" s="57"/>
      <c r="F717" s="57">
        <f t="shared" si="87"/>
        <v>3136.5</v>
      </c>
      <c r="G717" s="93">
        <v>79</v>
      </c>
      <c r="H717" s="90">
        <v>1</v>
      </c>
      <c r="I717" s="90"/>
      <c r="J717" s="57">
        <f>G717+H717+I717</f>
        <v>80</v>
      </c>
      <c r="K717" s="56">
        <f t="shared" si="93"/>
        <v>3.9186872397746757E-2</v>
      </c>
      <c r="L717" s="54">
        <f t="shared" si="91"/>
        <v>144.20769042370807</v>
      </c>
      <c r="M717" s="122">
        <f t="shared" si="88"/>
        <v>31.725691893215775</v>
      </c>
      <c r="N717" s="54">
        <f t="shared" si="92"/>
        <v>72.103845211854036</v>
      </c>
      <c r="O717" s="122">
        <v>15.797797787496783</v>
      </c>
      <c r="P717" s="56">
        <f t="shared" si="89"/>
        <v>8.4117655130328275E-2</v>
      </c>
    </row>
    <row r="718" spans="1:16" x14ac:dyDescent="0.2">
      <c r="A718" s="57"/>
      <c r="B718" s="33" t="s">
        <v>1276</v>
      </c>
      <c r="C718" s="168">
        <f>SUM(C389:C717)</f>
        <v>221947.40000000026</v>
      </c>
      <c r="D718" s="168">
        <f t="shared" ref="D718:O718" si="94">SUM(D389:D717)</f>
        <v>3848.0000000000009</v>
      </c>
      <c r="E718" s="168">
        <f t="shared" si="94"/>
        <v>6233.4999999999982</v>
      </c>
      <c r="F718" s="168">
        <f t="shared" si="94"/>
        <v>232028.9000000002</v>
      </c>
      <c r="G718" s="168">
        <f t="shared" si="94"/>
        <v>3894</v>
      </c>
      <c r="H718" s="168">
        <f t="shared" si="94"/>
        <v>74</v>
      </c>
      <c r="I718" s="168">
        <f t="shared" si="94"/>
        <v>100</v>
      </c>
      <c r="J718" s="168">
        <f t="shared" si="94"/>
        <v>4083</v>
      </c>
      <c r="K718" s="168">
        <f t="shared" si="94"/>
        <v>1.9999999999999989</v>
      </c>
      <c r="L718" s="168">
        <f t="shared" si="94"/>
        <v>7359.9999999999918</v>
      </c>
      <c r="M718" s="168">
        <f t="shared" si="94"/>
        <v>1619.2000000000003</v>
      </c>
      <c r="N718" s="168">
        <f t="shared" si="94"/>
        <v>3679.9999999999959</v>
      </c>
      <c r="O718" s="168">
        <f t="shared" si="94"/>
        <v>806.28010457936671</v>
      </c>
      <c r="P718" s="56">
        <f t="shared" si="89"/>
        <v>5.803363333006941E-2</v>
      </c>
    </row>
    <row r="719" spans="1:16" x14ac:dyDescent="0.2">
      <c r="A719" s="348" t="s">
        <v>1973</v>
      </c>
      <c r="B719" s="348"/>
      <c r="C719" s="348"/>
      <c r="D719" s="348"/>
      <c r="E719" s="348"/>
      <c r="F719" s="348"/>
      <c r="G719" s="348"/>
      <c r="H719" s="348"/>
      <c r="I719" s="348"/>
      <c r="J719" s="348"/>
      <c r="K719" s="348"/>
      <c r="L719" s="348"/>
      <c r="M719" s="348"/>
      <c r="N719" s="348"/>
      <c r="O719" s="348"/>
      <c r="P719" s="348"/>
    </row>
    <row r="720" spans="1:16" x14ac:dyDescent="0.2">
      <c r="A720" s="59">
        <v>1</v>
      </c>
      <c r="B720" s="57" t="s">
        <v>2404</v>
      </c>
      <c r="C720" s="94">
        <v>576.20000000000005</v>
      </c>
      <c r="D720" s="57"/>
      <c r="E720" s="59"/>
      <c r="F720" s="57">
        <f t="shared" ref="F720:F777" si="95">C720+D720+E720</f>
        <v>576.20000000000005</v>
      </c>
      <c r="G720" s="57">
        <v>12</v>
      </c>
      <c r="H720" s="57"/>
      <c r="I720" s="57"/>
      <c r="J720" s="57">
        <f t="shared" ref="J720:J777" si="96">G720+H720+I720</f>
        <v>12</v>
      </c>
      <c r="K720" s="95">
        <f>2.5/3904*J720</f>
        <v>7.6844262295081966E-3</v>
      </c>
      <c r="L720" s="54">
        <f>K720*3680</f>
        <v>28.278688524590162</v>
      </c>
      <c r="M720" s="54">
        <f>L720*0.22</f>
        <v>6.221311475409836</v>
      </c>
      <c r="N720" s="54">
        <f t="shared" ref="N720:N751" si="97">L720*0.452</f>
        <v>12.781967213114754</v>
      </c>
      <c r="O720" s="54">
        <v>3.6281264401772519</v>
      </c>
      <c r="P720" s="56">
        <f t="shared" ref="P720:P751" si="98">(L720+M720+N720+O720)/F720</f>
        <v>8.8354900474300599E-2</v>
      </c>
    </row>
    <row r="721" spans="1:16" x14ac:dyDescent="0.2">
      <c r="A721" s="59">
        <f>A720+1</f>
        <v>2</v>
      </c>
      <c r="B721" s="57" t="s">
        <v>2405</v>
      </c>
      <c r="C721" s="94">
        <v>311</v>
      </c>
      <c r="D721" s="57"/>
      <c r="E721" s="59"/>
      <c r="F721" s="57">
        <f t="shared" si="95"/>
        <v>311</v>
      </c>
      <c r="G721" s="57">
        <v>8</v>
      </c>
      <c r="H721" s="57"/>
      <c r="I721" s="57"/>
      <c r="J721" s="57">
        <f t="shared" si="96"/>
        <v>8</v>
      </c>
      <c r="K721" s="95">
        <f t="shared" ref="K721:K784" si="99">2.5/3904*J721</f>
        <v>5.1229508196721308E-3</v>
      </c>
      <c r="L721" s="54">
        <f t="shared" ref="L721:L784" si="100">K721*3680</f>
        <v>18.852459016393443</v>
      </c>
      <c r="M721" s="54">
        <f t="shared" ref="M721:M777" si="101">L721*0.22</f>
        <v>4.1475409836065573</v>
      </c>
      <c r="N721" s="54">
        <f t="shared" si="97"/>
        <v>8.5213114754098367</v>
      </c>
      <c r="O721" s="54">
        <v>2.4187509601181678</v>
      </c>
      <c r="P721" s="56">
        <f t="shared" si="98"/>
        <v>0.10913203355475243</v>
      </c>
    </row>
    <row r="722" spans="1:16" x14ac:dyDescent="0.2">
      <c r="A722" s="59">
        <f t="shared" ref="A722:A785" si="102">A721+1</f>
        <v>3</v>
      </c>
      <c r="B722" s="57" t="s">
        <v>2406</v>
      </c>
      <c r="C722" s="94">
        <v>309.10000000000002</v>
      </c>
      <c r="D722" s="57"/>
      <c r="E722" s="59"/>
      <c r="F722" s="57">
        <f t="shared" si="95"/>
        <v>309.10000000000002</v>
      </c>
      <c r="G722" s="57">
        <v>8</v>
      </c>
      <c r="H722" s="57"/>
      <c r="I722" s="57"/>
      <c r="J722" s="57">
        <f t="shared" si="96"/>
        <v>8</v>
      </c>
      <c r="K722" s="95">
        <f t="shared" si="99"/>
        <v>5.1229508196721308E-3</v>
      </c>
      <c r="L722" s="54">
        <f t="shared" si="100"/>
        <v>18.852459016393443</v>
      </c>
      <c r="M722" s="54">
        <f t="shared" si="101"/>
        <v>4.1475409836065573</v>
      </c>
      <c r="N722" s="54">
        <f t="shared" si="97"/>
        <v>8.5213114754098367</v>
      </c>
      <c r="O722" s="54">
        <v>2.4187509601181678</v>
      </c>
      <c r="P722" s="56">
        <f t="shared" si="98"/>
        <v>0.10980285485450664</v>
      </c>
    </row>
    <row r="723" spans="1:16" x14ac:dyDescent="0.2">
      <c r="A723" s="59">
        <f t="shared" si="102"/>
        <v>4</v>
      </c>
      <c r="B723" s="57" t="s">
        <v>2407</v>
      </c>
      <c r="C723" s="94">
        <v>309.3</v>
      </c>
      <c r="D723" s="57"/>
      <c r="E723" s="59"/>
      <c r="F723" s="57">
        <f t="shared" si="95"/>
        <v>309.3</v>
      </c>
      <c r="G723" s="57">
        <v>8</v>
      </c>
      <c r="H723" s="57"/>
      <c r="I723" s="57"/>
      <c r="J723" s="57">
        <f t="shared" si="96"/>
        <v>8</v>
      </c>
      <c r="K723" s="95">
        <f t="shared" si="99"/>
        <v>5.1229508196721308E-3</v>
      </c>
      <c r="L723" s="54">
        <f t="shared" si="100"/>
        <v>18.852459016393443</v>
      </c>
      <c r="M723" s="54">
        <f t="shared" si="101"/>
        <v>4.1475409836065573</v>
      </c>
      <c r="N723" s="54">
        <f t="shared" si="97"/>
        <v>8.5213114754098367</v>
      </c>
      <c r="O723" s="54">
        <v>2.4187509601181678</v>
      </c>
      <c r="P723" s="56">
        <f t="shared" si="98"/>
        <v>0.10973185397842873</v>
      </c>
    </row>
    <row r="724" spans="1:16" x14ac:dyDescent="0.2">
      <c r="A724" s="59">
        <f t="shared" si="102"/>
        <v>5</v>
      </c>
      <c r="B724" s="57" t="s">
        <v>2408</v>
      </c>
      <c r="C724" s="94">
        <v>421.2</v>
      </c>
      <c r="D724" s="57"/>
      <c r="E724" s="59"/>
      <c r="F724" s="57">
        <f t="shared" si="95"/>
        <v>421.2</v>
      </c>
      <c r="G724" s="57">
        <v>9</v>
      </c>
      <c r="H724" s="57"/>
      <c r="I724" s="57"/>
      <c r="J724" s="57">
        <f t="shared" si="96"/>
        <v>9</v>
      </c>
      <c r="K724" s="95">
        <f t="shared" si="99"/>
        <v>5.763319672131147E-3</v>
      </c>
      <c r="L724" s="54">
        <f t="shared" si="100"/>
        <v>21.209016393442621</v>
      </c>
      <c r="M724" s="54">
        <f t="shared" si="101"/>
        <v>4.6659836065573765</v>
      </c>
      <c r="N724" s="54">
        <f t="shared" si="97"/>
        <v>9.5864754098360656</v>
      </c>
      <c r="O724" s="54">
        <v>2.7210948301329396</v>
      </c>
      <c r="P724" s="56">
        <f t="shared" si="98"/>
        <v>9.0651876163269238E-2</v>
      </c>
    </row>
    <row r="725" spans="1:16" x14ac:dyDescent="0.2">
      <c r="A725" s="59">
        <f t="shared" si="102"/>
        <v>6</v>
      </c>
      <c r="B725" s="57" t="s">
        <v>2409</v>
      </c>
      <c r="C725" s="94">
        <v>635.6</v>
      </c>
      <c r="D725" s="57"/>
      <c r="E725" s="59"/>
      <c r="F725" s="57">
        <f t="shared" si="95"/>
        <v>635.6</v>
      </c>
      <c r="G725" s="57">
        <v>16</v>
      </c>
      <c r="H725" s="57"/>
      <c r="I725" s="57"/>
      <c r="J725" s="57">
        <f t="shared" si="96"/>
        <v>16</v>
      </c>
      <c r="K725" s="95">
        <f t="shared" si="99"/>
        <v>1.0245901639344262E-2</v>
      </c>
      <c r="L725" s="54">
        <f t="shared" si="100"/>
        <v>37.704918032786885</v>
      </c>
      <c r="M725" s="54">
        <f t="shared" si="101"/>
        <v>8.2950819672131146</v>
      </c>
      <c r="N725" s="54">
        <f t="shared" si="97"/>
        <v>17.042622950819673</v>
      </c>
      <c r="O725" s="54">
        <v>4.8375019202363356</v>
      </c>
      <c r="P725" s="56">
        <f t="shared" si="98"/>
        <v>0.10679692396327252</v>
      </c>
    </row>
    <row r="726" spans="1:16" x14ac:dyDescent="0.2">
      <c r="A726" s="59">
        <f t="shared" si="102"/>
        <v>7</v>
      </c>
      <c r="B726" s="57" t="s">
        <v>2410</v>
      </c>
      <c r="C726" s="94">
        <v>392.8</v>
      </c>
      <c r="D726" s="57"/>
      <c r="E726" s="59"/>
      <c r="F726" s="57">
        <f t="shared" si="95"/>
        <v>392.8</v>
      </c>
      <c r="G726" s="57">
        <v>8</v>
      </c>
      <c r="H726" s="57"/>
      <c r="I726" s="57"/>
      <c r="J726" s="57">
        <f t="shared" si="96"/>
        <v>8</v>
      </c>
      <c r="K726" s="95">
        <f t="shared" si="99"/>
        <v>5.1229508196721308E-3</v>
      </c>
      <c r="L726" s="54">
        <f t="shared" si="100"/>
        <v>18.852459016393443</v>
      </c>
      <c r="M726" s="54">
        <f t="shared" si="101"/>
        <v>4.1475409836065573</v>
      </c>
      <c r="N726" s="54">
        <f t="shared" si="97"/>
        <v>8.5213114754098367</v>
      </c>
      <c r="O726" s="54">
        <v>2.4187509601181678</v>
      </c>
      <c r="P726" s="56">
        <f t="shared" si="98"/>
        <v>8.6405454265600826E-2</v>
      </c>
    </row>
    <row r="727" spans="1:16" x14ac:dyDescent="0.2">
      <c r="A727" s="59">
        <f t="shared" si="102"/>
        <v>8</v>
      </c>
      <c r="B727" s="57" t="s">
        <v>2411</v>
      </c>
      <c r="C727" s="96">
        <v>150.4</v>
      </c>
      <c r="D727" s="57"/>
      <c r="E727" s="59"/>
      <c r="F727" s="57">
        <f t="shared" si="95"/>
        <v>150.4</v>
      </c>
      <c r="G727" s="57">
        <v>4</v>
      </c>
      <c r="H727" s="57"/>
      <c r="I727" s="57"/>
      <c r="J727" s="57">
        <f t="shared" si="96"/>
        <v>4</v>
      </c>
      <c r="K727" s="95">
        <f t="shared" si="99"/>
        <v>2.5614754098360654E-3</v>
      </c>
      <c r="L727" s="54">
        <f t="shared" si="100"/>
        <v>9.4262295081967213</v>
      </c>
      <c r="M727" s="54">
        <f t="shared" si="101"/>
        <v>2.0737704918032787</v>
      </c>
      <c r="N727" s="54">
        <f t="shared" si="97"/>
        <v>4.2606557377049183</v>
      </c>
      <c r="O727" s="54">
        <v>1.2093754800590839</v>
      </c>
      <c r="P727" s="56">
        <f t="shared" si="98"/>
        <v>0.11283265437343086</v>
      </c>
    </row>
    <row r="728" spans="1:16" x14ac:dyDescent="0.2">
      <c r="A728" s="59">
        <f t="shared" si="102"/>
        <v>9</v>
      </c>
      <c r="B728" s="57" t="s">
        <v>2412</v>
      </c>
      <c r="C728" s="94">
        <v>308.2</v>
      </c>
      <c r="D728" s="57"/>
      <c r="E728" s="59"/>
      <c r="F728" s="57">
        <f t="shared" si="95"/>
        <v>308.2</v>
      </c>
      <c r="G728" s="57">
        <v>8</v>
      </c>
      <c r="H728" s="57"/>
      <c r="I728" s="57"/>
      <c r="J728" s="57">
        <f t="shared" si="96"/>
        <v>8</v>
      </c>
      <c r="K728" s="95">
        <f t="shared" si="99"/>
        <v>5.1229508196721308E-3</v>
      </c>
      <c r="L728" s="54">
        <f t="shared" si="100"/>
        <v>18.852459016393443</v>
      </c>
      <c r="M728" s="54">
        <f t="shared" si="101"/>
        <v>4.1475409836065573</v>
      </c>
      <c r="N728" s="54">
        <f t="shared" si="97"/>
        <v>8.5213114754098367</v>
      </c>
      <c r="O728" s="54">
        <v>2.4187509601181678</v>
      </c>
      <c r="P728" s="56">
        <f t="shared" si="98"/>
        <v>0.11012349914188192</v>
      </c>
    </row>
    <row r="729" spans="1:16" x14ac:dyDescent="0.2">
      <c r="A729" s="59">
        <f t="shared" si="102"/>
        <v>10</v>
      </c>
      <c r="B729" s="57" t="s">
        <v>2413</v>
      </c>
      <c r="C729" s="94">
        <v>313.8</v>
      </c>
      <c r="D729" s="57"/>
      <c r="E729" s="59"/>
      <c r="F729" s="57">
        <f t="shared" si="95"/>
        <v>313.8</v>
      </c>
      <c r="G729" s="57">
        <v>8</v>
      </c>
      <c r="H729" s="57"/>
      <c r="I729" s="57"/>
      <c r="J729" s="57">
        <f t="shared" si="96"/>
        <v>8</v>
      </c>
      <c r="K729" s="95">
        <f t="shared" si="99"/>
        <v>5.1229508196721308E-3</v>
      </c>
      <c r="L729" s="54">
        <f t="shared" si="100"/>
        <v>18.852459016393443</v>
      </c>
      <c r="M729" s="54">
        <f t="shared" si="101"/>
        <v>4.1475409836065573</v>
      </c>
      <c r="N729" s="54">
        <f t="shared" si="97"/>
        <v>8.5213114754098367</v>
      </c>
      <c r="O729" s="54">
        <v>2.4187509601181678</v>
      </c>
      <c r="P729" s="56">
        <f t="shared" si="98"/>
        <v>0.1081582614261568</v>
      </c>
    </row>
    <row r="730" spans="1:16" x14ac:dyDescent="0.2">
      <c r="A730" s="59">
        <f t="shared" si="102"/>
        <v>11</v>
      </c>
      <c r="B730" s="57" t="s">
        <v>2414</v>
      </c>
      <c r="C730" s="94">
        <v>138.4</v>
      </c>
      <c r="D730" s="57"/>
      <c r="E730" s="59"/>
      <c r="F730" s="57">
        <f t="shared" si="95"/>
        <v>138.4</v>
      </c>
      <c r="G730" s="57">
        <v>3</v>
      </c>
      <c r="H730" s="57"/>
      <c r="I730" s="57"/>
      <c r="J730" s="57">
        <f t="shared" si="96"/>
        <v>3</v>
      </c>
      <c r="K730" s="95">
        <f t="shared" si="99"/>
        <v>1.9211065573770491E-3</v>
      </c>
      <c r="L730" s="54">
        <f t="shared" si="100"/>
        <v>7.0696721311475406</v>
      </c>
      <c r="M730" s="54">
        <f t="shared" si="101"/>
        <v>1.555327868852459</v>
      </c>
      <c r="N730" s="54">
        <f t="shared" si="97"/>
        <v>3.1954918032786885</v>
      </c>
      <c r="O730" s="54">
        <v>0.90703161004431299</v>
      </c>
      <c r="P730" s="56">
        <f t="shared" si="98"/>
        <v>9.1961874373721109E-2</v>
      </c>
    </row>
    <row r="731" spans="1:16" x14ac:dyDescent="0.2">
      <c r="A731" s="59">
        <f t="shared" si="102"/>
        <v>12</v>
      </c>
      <c r="B731" s="57" t="s">
        <v>2415</v>
      </c>
      <c r="C731" s="94">
        <v>106.1</v>
      </c>
      <c r="D731" s="57"/>
      <c r="E731" s="59"/>
      <c r="F731" s="57">
        <f t="shared" si="95"/>
        <v>106.1</v>
      </c>
      <c r="G731" s="57">
        <v>3</v>
      </c>
      <c r="H731" s="57"/>
      <c r="I731" s="57"/>
      <c r="J731" s="57">
        <f t="shared" si="96"/>
        <v>3</v>
      </c>
      <c r="K731" s="95">
        <f t="shared" si="99"/>
        <v>1.9211065573770491E-3</v>
      </c>
      <c r="L731" s="54">
        <f t="shared" si="100"/>
        <v>7.0696721311475406</v>
      </c>
      <c r="M731" s="54">
        <f t="shared" si="101"/>
        <v>1.555327868852459</v>
      </c>
      <c r="N731" s="54">
        <f t="shared" si="97"/>
        <v>3.1954918032786885</v>
      </c>
      <c r="O731" s="54">
        <v>0.90703161004431299</v>
      </c>
      <c r="P731" s="56">
        <f t="shared" si="98"/>
        <v>0.11995780785412821</v>
      </c>
    </row>
    <row r="732" spans="1:16" x14ac:dyDescent="0.2">
      <c r="A732" s="59">
        <f t="shared" si="102"/>
        <v>13</v>
      </c>
      <c r="B732" s="57" t="s">
        <v>2416</v>
      </c>
      <c r="C732" s="94">
        <v>225.1</v>
      </c>
      <c r="D732" s="57"/>
      <c r="E732" s="59"/>
      <c r="F732" s="57">
        <f t="shared" si="95"/>
        <v>225.1</v>
      </c>
      <c r="G732" s="57">
        <v>6</v>
      </c>
      <c r="H732" s="57"/>
      <c r="I732" s="57"/>
      <c r="J732" s="57">
        <f t="shared" si="96"/>
        <v>6</v>
      </c>
      <c r="K732" s="95">
        <f t="shared" si="99"/>
        <v>3.8422131147540983E-3</v>
      </c>
      <c r="L732" s="54">
        <f t="shared" si="100"/>
        <v>14.139344262295081</v>
      </c>
      <c r="M732" s="54">
        <f t="shared" si="101"/>
        <v>3.110655737704918</v>
      </c>
      <c r="N732" s="54">
        <f t="shared" si="97"/>
        <v>6.3909836065573771</v>
      </c>
      <c r="O732" s="54">
        <v>1.814063220088626</v>
      </c>
      <c r="P732" s="56">
        <f t="shared" si="98"/>
        <v>0.11308328221521992</v>
      </c>
    </row>
    <row r="733" spans="1:16" x14ac:dyDescent="0.2">
      <c r="A733" s="59">
        <f t="shared" si="102"/>
        <v>14</v>
      </c>
      <c r="B733" s="57" t="s">
        <v>2417</v>
      </c>
      <c r="C733" s="94">
        <v>184.65</v>
      </c>
      <c r="D733" s="57"/>
      <c r="E733" s="59"/>
      <c r="F733" s="57">
        <f t="shared" si="95"/>
        <v>184.65</v>
      </c>
      <c r="G733" s="57">
        <v>3</v>
      </c>
      <c r="H733" s="57"/>
      <c r="I733" s="57"/>
      <c r="J733" s="57">
        <f t="shared" si="96"/>
        <v>3</v>
      </c>
      <c r="K733" s="95">
        <f t="shared" si="99"/>
        <v>1.9211065573770491E-3</v>
      </c>
      <c r="L733" s="54">
        <f t="shared" si="100"/>
        <v>7.0696721311475406</v>
      </c>
      <c r="M733" s="54">
        <f t="shared" si="101"/>
        <v>1.555327868852459</v>
      </c>
      <c r="N733" s="54">
        <f t="shared" si="97"/>
        <v>3.1954918032786885</v>
      </c>
      <c r="O733" s="54">
        <v>0.90703161004431299</v>
      </c>
      <c r="P733" s="56">
        <f t="shared" si="98"/>
        <v>6.8927827854443555E-2</v>
      </c>
    </row>
    <row r="734" spans="1:16" x14ac:dyDescent="0.2">
      <c r="A734" s="59">
        <f t="shared" si="102"/>
        <v>15</v>
      </c>
      <c r="B734" s="57" t="s">
        <v>2418</v>
      </c>
      <c r="C734" s="97">
        <v>113.8</v>
      </c>
      <c r="D734" s="57"/>
      <c r="E734" s="59"/>
      <c r="F734" s="57">
        <f t="shared" si="95"/>
        <v>113.8</v>
      </c>
      <c r="G734" s="57">
        <v>3</v>
      </c>
      <c r="H734" s="57"/>
      <c r="I734" s="57"/>
      <c r="J734" s="57">
        <f t="shared" si="96"/>
        <v>3</v>
      </c>
      <c r="K734" s="95">
        <f t="shared" si="99"/>
        <v>1.9211065573770491E-3</v>
      </c>
      <c r="L734" s="54">
        <f t="shared" si="100"/>
        <v>7.0696721311475406</v>
      </c>
      <c r="M734" s="54">
        <f t="shared" si="101"/>
        <v>1.555327868852459</v>
      </c>
      <c r="N734" s="54">
        <f t="shared" si="97"/>
        <v>3.1954918032786885</v>
      </c>
      <c r="O734" s="54">
        <v>0.90703161004431299</v>
      </c>
      <c r="P734" s="56">
        <f t="shared" si="98"/>
        <v>0.11184115477436733</v>
      </c>
    </row>
    <row r="735" spans="1:16" x14ac:dyDescent="0.2">
      <c r="A735" s="59">
        <f t="shared" si="102"/>
        <v>16</v>
      </c>
      <c r="B735" s="57" t="s">
        <v>2419</v>
      </c>
      <c r="C735" s="94">
        <v>2829.85</v>
      </c>
      <c r="D735" s="57"/>
      <c r="E735" s="59"/>
      <c r="F735" s="57">
        <f t="shared" si="95"/>
        <v>2829.85</v>
      </c>
      <c r="G735" s="57">
        <v>50</v>
      </c>
      <c r="H735" s="57"/>
      <c r="I735" s="57"/>
      <c r="J735" s="57">
        <f t="shared" si="96"/>
        <v>50</v>
      </c>
      <c r="K735" s="95">
        <f t="shared" si="99"/>
        <v>3.2018442622950817E-2</v>
      </c>
      <c r="L735" s="54">
        <f t="shared" si="100"/>
        <v>117.82786885245901</v>
      </c>
      <c r="M735" s="54">
        <f t="shared" si="101"/>
        <v>25.922131147540981</v>
      </c>
      <c r="N735" s="54">
        <f t="shared" si="97"/>
        <v>53.258196721311471</v>
      </c>
      <c r="O735" s="54">
        <v>15.117193500738551</v>
      </c>
      <c r="P735" s="56">
        <f t="shared" si="98"/>
        <v>7.4959941418114046E-2</v>
      </c>
    </row>
    <row r="736" spans="1:16" x14ac:dyDescent="0.2">
      <c r="A736" s="59">
        <f t="shared" si="102"/>
        <v>17</v>
      </c>
      <c r="B736" s="57" t="s">
        <v>2420</v>
      </c>
      <c r="C736" s="94">
        <v>130</v>
      </c>
      <c r="D736" s="57"/>
      <c r="E736" s="59"/>
      <c r="F736" s="57">
        <f t="shared" si="95"/>
        <v>130</v>
      </c>
      <c r="G736" s="57">
        <v>2</v>
      </c>
      <c r="H736" s="57"/>
      <c r="I736" s="57"/>
      <c r="J736" s="57">
        <f t="shared" si="96"/>
        <v>2</v>
      </c>
      <c r="K736" s="95">
        <f t="shared" si="99"/>
        <v>1.2807377049180327E-3</v>
      </c>
      <c r="L736" s="54">
        <f t="shared" si="100"/>
        <v>4.7131147540983607</v>
      </c>
      <c r="M736" s="54">
        <f t="shared" si="101"/>
        <v>1.0368852459016393</v>
      </c>
      <c r="N736" s="54">
        <f t="shared" si="97"/>
        <v>2.1303278688524592</v>
      </c>
      <c r="O736" s="54">
        <v>0.60468774002954195</v>
      </c>
      <c r="P736" s="56">
        <f t="shared" si="98"/>
        <v>6.5269350837553863E-2</v>
      </c>
    </row>
    <row r="737" spans="1:16" x14ac:dyDescent="0.2">
      <c r="A737" s="59">
        <f t="shared" si="102"/>
        <v>18</v>
      </c>
      <c r="B737" s="57" t="s">
        <v>2421</v>
      </c>
      <c r="C737" s="94">
        <v>132.19999999999999</v>
      </c>
      <c r="D737" s="57"/>
      <c r="E737" s="59"/>
      <c r="F737" s="57">
        <f t="shared" si="95"/>
        <v>132.19999999999999</v>
      </c>
      <c r="G737" s="57">
        <v>4</v>
      </c>
      <c r="H737" s="57"/>
      <c r="I737" s="57"/>
      <c r="J737" s="57">
        <f t="shared" si="96"/>
        <v>4</v>
      </c>
      <c r="K737" s="95">
        <f t="shared" si="99"/>
        <v>2.5614754098360654E-3</v>
      </c>
      <c r="L737" s="54">
        <f t="shared" si="100"/>
        <v>9.4262295081967213</v>
      </c>
      <c r="M737" s="54">
        <f t="shared" si="101"/>
        <v>2.0737704918032787</v>
      </c>
      <c r="N737" s="54">
        <f t="shared" si="97"/>
        <v>4.2606557377049183</v>
      </c>
      <c r="O737" s="54">
        <v>1.2093754800590839</v>
      </c>
      <c r="P737" s="56">
        <f t="shared" si="98"/>
        <v>0.12836634809201214</v>
      </c>
    </row>
    <row r="738" spans="1:16" x14ac:dyDescent="0.2">
      <c r="A738" s="59">
        <f t="shared" si="102"/>
        <v>19</v>
      </c>
      <c r="B738" s="57" t="s">
        <v>2422</v>
      </c>
      <c r="C738" s="94">
        <v>130.6</v>
      </c>
      <c r="D738" s="57"/>
      <c r="E738" s="59"/>
      <c r="F738" s="57">
        <f t="shared" si="95"/>
        <v>130.6</v>
      </c>
      <c r="G738" s="57">
        <v>4</v>
      </c>
      <c r="H738" s="57"/>
      <c r="I738" s="57"/>
      <c r="J738" s="57">
        <f t="shared" si="96"/>
        <v>4</v>
      </c>
      <c r="K738" s="95">
        <f t="shared" si="99"/>
        <v>2.5614754098360654E-3</v>
      </c>
      <c r="L738" s="54">
        <f t="shared" si="100"/>
        <v>9.4262295081967213</v>
      </c>
      <c r="M738" s="54">
        <f t="shared" si="101"/>
        <v>2.0737704918032787</v>
      </c>
      <c r="N738" s="54">
        <f t="shared" si="97"/>
        <v>4.2606557377049183</v>
      </c>
      <c r="O738" s="54">
        <v>1.2093754800590839</v>
      </c>
      <c r="P738" s="56">
        <f t="shared" si="98"/>
        <v>0.12993898329068915</v>
      </c>
    </row>
    <row r="739" spans="1:16" x14ac:dyDescent="0.2">
      <c r="A739" s="59">
        <f t="shared" si="102"/>
        <v>20</v>
      </c>
      <c r="B739" s="57" t="s">
        <v>2423</v>
      </c>
      <c r="C739" s="94">
        <v>302.39999999999998</v>
      </c>
      <c r="D739" s="57"/>
      <c r="E739" s="59"/>
      <c r="F739" s="57">
        <f t="shared" si="95"/>
        <v>302.39999999999998</v>
      </c>
      <c r="G739" s="57">
        <v>8</v>
      </c>
      <c r="H739" s="57"/>
      <c r="I739" s="57"/>
      <c r="J739" s="57">
        <f t="shared" si="96"/>
        <v>8</v>
      </c>
      <c r="K739" s="95">
        <f t="shared" si="99"/>
        <v>5.1229508196721308E-3</v>
      </c>
      <c r="L739" s="54">
        <f t="shared" si="100"/>
        <v>18.852459016393443</v>
      </c>
      <c r="M739" s="54">
        <f t="shared" si="101"/>
        <v>4.1475409836065573</v>
      </c>
      <c r="N739" s="54">
        <f t="shared" si="97"/>
        <v>8.5213114754098367</v>
      </c>
      <c r="O739" s="54">
        <v>2.4187509601181678</v>
      </c>
      <c r="P739" s="56">
        <f t="shared" si="98"/>
        <v>0.11223565620214289</v>
      </c>
    </row>
    <row r="740" spans="1:16" x14ac:dyDescent="0.2">
      <c r="A740" s="59">
        <f t="shared" si="102"/>
        <v>21</v>
      </c>
      <c r="B740" s="57" t="s">
        <v>2424</v>
      </c>
      <c r="C740" s="94">
        <v>2716.6</v>
      </c>
      <c r="D740" s="57"/>
      <c r="E740" s="59"/>
      <c r="F740" s="57">
        <f t="shared" si="95"/>
        <v>2716.6</v>
      </c>
      <c r="G740" s="57">
        <v>45</v>
      </c>
      <c r="H740" s="57"/>
      <c r="I740" s="57"/>
      <c r="J740" s="57">
        <f t="shared" si="96"/>
        <v>45</v>
      </c>
      <c r="K740" s="95">
        <f t="shared" si="99"/>
        <v>2.8816598360655737E-2</v>
      </c>
      <c r="L740" s="54">
        <f t="shared" si="100"/>
        <v>106.04508196721311</v>
      </c>
      <c r="M740" s="54">
        <f t="shared" si="101"/>
        <v>23.329918032786885</v>
      </c>
      <c r="N740" s="54">
        <f t="shared" si="97"/>
        <v>47.932377049180324</v>
      </c>
      <c r="O740" s="54">
        <v>13.605474150664694</v>
      </c>
      <c r="P740" s="56">
        <f t="shared" si="98"/>
        <v>7.0276393727396386E-2</v>
      </c>
    </row>
    <row r="741" spans="1:16" x14ac:dyDescent="0.2">
      <c r="A741" s="59">
        <f t="shared" si="102"/>
        <v>22</v>
      </c>
      <c r="B741" s="57" t="s">
        <v>2425</v>
      </c>
      <c r="C741" s="94">
        <v>453</v>
      </c>
      <c r="D741" s="57"/>
      <c r="E741" s="59"/>
      <c r="F741" s="57">
        <f t="shared" si="95"/>
        <v>453</v>
      </c>
      <c r="G741" s="57">
        <v>9</v>
      </c>
      <c r="H741" s="57"/>
      <c r="I741" s="57"/>
      <c r="J741" s="57">
        <f t="shared" si="96"/>
        <v>9</v>
      </c>
      <c r="K741" s="95">
        <f t="shared" si="99"/>
        <v>5.763319672131147E-3</v>
      </c>
      <c r="L741" s="54">
        <f t="shared" si="100"/>
        <v>21.209016393442621</v>
      </c>
      <c r="M741" s="54">
        <f t="shared" si="101"/>
        <v>4.6659836065573765</v>
      </c>
      <c r="N741" s="54">
        <f t="shared" si="97"/>
        <v>9.5864754098360656</v>
      </c>
      <c r="O741" s="54">
        <v>2.7210948301329396</v>
      </c>
      <c r="P741" s="56">
        <f t="shared" si="98"/>
        <v>8.428823452531789E-2</v>
      </c>
    </row>
    <row r="742" spans="1:16" x14ac:dyDescent="0.2">
      <c r="A742" s="59">
        <f t="shared" si="102"/>
        <v>23</v>
      </c>
      <c r="B742" s="57" t="s">
        <v>2426</v>
      </c>
      <c r="C742" s="94">
        <v>183.6</v>
      </c>
      <c r="D742" s="57"/>
      <c r="E742" s="59">
        <v>33.299999999999997</v>
      </c>
      <c r="F742" s="57">
        <f t="shared" si="95"/>
        <v>216.89999999999998</v>
      </c>
      <c r="G742" s="57">
        <v>2</v>
      </c>
      <c r="H742" s="57"/>
      <c r="I742" s="57">
        <v>1</v>
      </c>
      <c r="J742" s="57">
        <f t="shared" si="96"/>
        <v>3</v>
      </c>
      <c r="K742" s="95">
        <f t="shared" si="99"/>
        <v>1.9211065573770491E-3</v>
      </c>
      <c r="L742" s="54">
        <f t="shared" si="100"/>
        <v>7.0696721311475406</v>
      </c>
      <c r="M742" s="54">
        <f t="shared" si="101"/>
        <v>1.555327868852459</v>
      </c>
      <c r="N742" s="54">
        <f t="shared" si="97"/>
        <v>3.1954918032786885</v>
      </c>
      <c r="O742" s="54">
        <v>0.90703161004431299</v>
      </c>
      <c r="P742" s="56">
        <f t="shared" si="98"/>
        <v>5.8679222744688814E-2</v>
      </c>
    </row>
    <row r="743" spans="1:16" x14ac:dyDescent="0.2">
      <c r="A743" s="59">
        <f t="shared" si="102"/>
        <v>24</v>
      </c>
      <c r="B743" s="57" t="s">
        <v>2427</v>
      </c>
      <c r="C743" s="94">
        <v>1099.8</v>
      </c>
      <c r="D743" s="57"/>
      <c r="E743" s="59"/>
      <c r="F743" s="57">
        <f t="shared" si="95"/>
        <v>1099.8</v>
      </c>
      <c r="G743" s="57">
        <v>21</v>
      </c>
      <c r="H743" s="57"/>
      <c r="I743" s="57"/>
      <c r="J743" s="57">
        <f t="shared" si="96"/>
        <v>21</v>
      </c>
      <c r="K743" s="95">
        <f t="shared" si="99"/>
        <v>1.3447745901639344E-2</v>
      </c>
      <c r="L743" s="54">
        <f t="shared" si="100"/>
        <v>49.487704918032783</v>
      </c>
      <c r="M743" s="54">
        <f t="shared" si="101"/>
        <v>10.887295081967212</v>
      </c>
      <c r="N743" s="54">
        <f t="shared" si="97"/>
        <v>22.36844262295082</v>
      </c>
      <c r="O743" s="54">
        <v>6.349221270310192</v>
      </c>
      <c r="P743" s="56">
        <f t="shared" si="98"/>
        <v>8.1008059550155484E-2</v>
      </c>
    </row>
    <row r="744" spans="1:16" x14ac:dyDescent="0.2">
      <c r="A744" s="59">
        <f t="shared" si="102"/>
        <v>25</v>
      </c>
      <c r="B744" s="57" t="s">
        <v>2428</v>
      </c>
      <c r="C744" s="94">
        <v>287.8</v>
      </c>
      <c r="D744" s="57">
        <v>29</v>
      </c>
      <c r="E744" s="59"/>
      <c r="F744" s="57">
        <f t="shared" si="95"/>
        <v>316.8</v>
      </c>
      <c r="G744" s="57">
        <v>6</v>
      </c>
      <c r="H744" s="57">
        <v>1</v>
      </c>
      <c r="I744" s="57"/>
      <c r="J744" s="57">
        <f t="shared" si="96"/>
        <v>7</v>
      </c>
      <c r="K744" s="95">
        <f t="shared" si="99"/>
        <v>4.4825819672131145E-3</v>
      </c>
      <c r="L744" s="54">
        <f t="shared" si="100"/>
        <v>16.495901639344261</v>
      </c>
      <c r="M744" s="54">
        <f t="shared" si="101"/>
        <v>3.6290983606557377</v>
      </c>
      <c r="N744" s="54">
        <f t="shared" si="97"/>
        <v>7.456147540983606</v>
      </c>
      <c r="O744" s="54">
        <v>2.1164070901033969</v>
      </c>
      <c r="P744" s="56">
        <f t="shared" si="98"/>
        <v>9.3742281032471605E-2</v>
      </c>
    </row>
    <row r="745" spans="1:16" x14ac:dyDescent="0.2">
      <c r="A745" s="59">
        <f t="shared" si="102"/>
        <v>26</v>
      </c>
      <c r="B745" s="57" t="s">
        <v>2429</v>
      </c>
      <c r="C745" s="94">
        <v>272.5</v>
      </c>
      <c r="D745" s="57"/>
      <c r="E745" s="59"/>
      <c r="F745" s="57">
        <f t="shared" si="95"/>
        <v>272.5</v>
      </c>
      <c r="G745" s="57">
        <v>6</v>
      </c>
      <c r="H745" s="57"/>
      <c r="I745" s="57"/>
      <c r="J745" s="57">
        <f t="shared" si="96"/>
        <v>6</v>
      </c>
      <c r="K745" s="95">
        <f t="shared" si="99"/>
        <v>3.8422131147540983E-3</v>
      </c>
      <c r="L745" s="54">
        <f t="shared" si="100"/>
        <v>14.139344262295081</v>
      </c>
      <c r="M745" s="54">
        <f t="shared" si="101"/>
        <v>3.110655737704918</v>
      </c>
      <c r="N745" s="54">
        <f t="shared" si="97"/>
        <v>6.3909836065573771</v>
      </c>
      <c r="O745" s="54">
        <v>1.814063220088626</v>
      </c>
      <c r="P745" s="56">
        <f t="shared" si="98"/>
        <v>9.3413015877600022E-2</v>
      </c>
    </row>
    <row r="746" spans="1:16" x14ac:dyDescent="0.2">
      <c r="A746" s="59">
        <f t="shared" si="102"/>
        <v>27</v>
      </c>
      <c r="B746" s="57" t="s">
        <v>2430</v>
      </c>
      <c r="C746" s="94">
        <v>206.8</v>
      </c>
      <c r="D746" s="57"/>
      <c r="E746" s="59"/>
      <c r="F746" s="57">
        <f t="shared" si="95"/>
        <v>206.8</v>
      </c>
      <c r="G746" s="57">
        <v>4</v>
      </c>
      <c r="H746" s="57"/>
      <c r="I746" s="57"/>
      <c r="J746" s="57">
        <f t="shared" si="96"/>
        <v>4</v>
      </c>
      <c r="K746" s="95">
        <f t="shared" si="99"/>
        <v>2.5614754098360654E-3</v>
      </c>
      <c r="L746" s="54">
        <f t="shared" si="100"/>
        <v>9.4262295081967213</v>
      </c>
      <c r="M746" s="54">
        <f t="shared" si="101"/>
        <v>2.0737704918032787</v>
      </c>
      <c r="N746" s="54">
        <f t="shared" si="97"/>
        <v>4.2606557377049183</v>
      </c>
      <c r="O746" s="54">
        <v>1.2093754800590839</v>
      </c>
      <c r="P746" s="56">
        <f t="shared" si="98"/>
        <v>8.2060112271586078E-2</v>
      </c>
    </row>
    <row r="747" spans="1:16" x14ac:dyDescent="0.2">
      <c r="A747" s="59">
        <f t="shared" si="102"/>
        <v>28</v>
      </c>
      <c r="B747" s="57" t="s">
        <v>2431</v>
      </c>
      <c r="C747" s="94">
        <v>90.7</v>
      </c>
      <c r="D747" s="57"/>
      <c r="E747" s="59"/>
      <c r="F747" s="57">
        <f t="shared" si="95"/>
        <v>90.7</v>
      </c>
      <c r="G747" s="57">
        <v>0</v>
      </c>
      <c r="H747" s="57"/>
      <c r="I747" s="57"/>
      <c r="J747" s="57">
        <f t="shared" si="96"/>
        <v>0</v>
      </c>
      <c r="K747" s="95">
        <f t="shared" si="99"/>
        <v>0</v>
      </c>
      <c r="L747" s="54">
        <f t="shared" si="100"/>
        <v>0</v>
      </c>
      <c r="M747" s="54">
        <f t="shared" si="101"/>
        <v>0</v>
      </c>
      <c r="N747" s="54">
        <f t="shared" si="97"/>
        <v>0</v>
      </c>
      <c r="O747" s="54">
        <v>0</v>
      </c>
      <c r="P747" s="56">
        <f t="shared" si="98"/>
        <v>0</v>
      </c>
    </row>
    <row r="748" spans="1:16" x14ac:dyDescent="0.2">
      <c r="A748" s="59">
        <f t="shared" si="102"/>
        <v>29</v>
      </c>
      <c r="B748" s="57" t="s">
        <v>2432</v>
      </c>
      <c r="C748" s="94">
        <v>315.8</v>
      </c>
      <c r="D748" s="57"/>
      <c r="E748" s="59"/>
      <c r="F748" s="57">
        <f t="shared" si="95"/>
        <v>315.8</v>
      </c>
      <c r="G748" s="57">
        <v>5</v>
      </c>
      <c r="H748" s="57"/>
      <c r="I748" s="57"/>
      <c r="J748" s="57">
        <f t="shared" si="96"/>
        <v>5</v>
      </c>
      <c r="K748" s="95">
        <f t="shared" si="99"/>
        <v>3.2018442622950816E-3</v>
      </c>
      <c r="L748" s="54">
        <f t="shared" si="100"/>
        <v>11.782786885245901</v>
      </c>
      <c r="M748" s="54">
        <f t="shared" si="101"/>
        <v>2.5922131147540983</v>
      </c>
      <c r="N748" s="54">
        <f t="shared" si="97"/>
        <v>5.3258196721311473</v>
      </c>
      <c r="O748" s="54">
        <v>1.5117193500738551</v>
      </c>
      <c r="P748" s="56">
        <f t="shared" si="98"/>
        <v>6.7170801210275494E-2</v>
      </c>
    </row>
    <row r="749" spans="1:16" x14ac:dyDescent="0.2">
      <c r="A749" s="59">
        <f t="shared" si="102"/>
        <v>30</v>
      </c>
      <c r="B749" s="57" t="s">
        <v>2433</v>
      </c>
      <c r="C749" s="94">
        <v>728.38</v>
      </c>
      <c r="D749" s="57"/>
      <c r="E749" s="59">
        <v>237.1</v>
      </c>
      <c r="F749" s="57">
        <f t="shared" si="95"/>
        <v>965.48</v>
      </c>
      <c r="G749" s="57">
        <v>9</v>
      </c>
      <c r="H749" s="57"/>
      <c r="I749" s="57">
        <v>1</v>
      </c>
      <c r="J749" s="57">
        <f t="shared" si="96"/>
        <v>10</v>
      </c>
      <c r="K749" s="95">
        <f t="shared" si="99"/>
        <v>6.4036885245901632E-3</v>
      </c>
      <c r="L749" s="54">
        <f t="shared" si="100"/>
        <v>23.565573770491802</v>
      </c>
      <c r="M749" s="54">
        <f t="shared" si="101"/>
        <v>5.1844262295081966</v>
      </c>
      <c r="N749" s="54">
        <f t="shared" si="97"/>
        <v>10.651639344262295</v>
      </c>
      <c r="O749" s="54">
        <v>3.0234387001477101</v>
      </c>
      <c r="P749" s="56">
        <f t="shared" si="98"/>
        <v>4.3941954307090775E-2</v>
      </c>
    </row>
    <row r="750" spans="1:16" x14ac:dyDescent="0.2">
      <c r="A750" s="59">
        <f t="shared" si="102"/>
        <v>31</v>
      </c>
      <c r="B750" s="57" t="s">
        <v>2434</v>
      </c>
      <c r="C750" s="94">
        <v>2744.5</v>
      </c>
      <c r="D750" s="57">
        <v>461.4</v>
      </c>
      <c r="E750" s="59">
        <v>413</v>
      </c>
      <c r="F750" s="57">
        <f t="shared" si="95"/>
        <v>3618.9</v>
      </c>
      <c r="G750" s="57">
        <v>45</v>
      </c>
      <c r="H750" s="57">
        <v>1</v>
      </c>
      <c r="I750" s="57">
        <v>3</v>
      </c>
      <c r="J750" s="57">
        <f t="shared" si="96"/>
        <v>49</v>
      </c>
      <c r="K750" s="95">
        <f t="shared" si="99"/>
        <v>3.1378073770491802E-2</v>
      </c>
      <c r="L750" s="54">
        <f t="shared" si="100"/>
        <v>115.47131147540983</v>
      </c>
      <c r="M750" s="54">
        <f t="shared" si="101"/>
        <v>25.403688524590162</v>
      </c>
      <c r="N750" s="54">
        <f t="shared" si="97"/>
        <v>52.193032786885247</v>
      </c>
      <c r="O750" s="54">
        <v>14.81484963072378</v>
      </c>
      <c r="P750" s="56">
        <f t="shared" si="98"/>
        <v>5.7443665870184041E-2</v>
      </c>
    </row>
    <row r="751" spans="1:16" x14ac:dyDescent="0.2">
      <c r="A751" s="59">
        <f t="shared" si="102"/>
        <v>32</v>
      </c>
      <c r="B751" s="57" t="s">
        <v>2435</v>
      </c>
      <c r="C751" s="94">
        <v>853.9</v>
      </c>
      <c r="D751" s="57"/>
      <c r="E751" s="59">
        <v>126.4</v>
      </c>
      <c r="F751" s="57">
        <f t="shared" si="95"/>
        <v>980.3</v>
      </c>
      <c r="G751" s="57">
        <v>11</v>
      </c>
      <c r="H751" s="57"/>
      <c r="I751" s="57">
        <v>1</v>
      </c>
      <c r="J751" s="57">
        <f t="shared" si="96"/>
        <v>12</v>
      </c>
      <c r="K751" s="95">
        <f t="shared" si="99"/>
        <v>7.6844262295081966E-3</v>
      </c>
      <c r="L751" s="54">
        <f t="shared" si="100"/>
        <v>28.278688524590162</v>
      </c>
      <c r="M751" s="54">
        <f t="shared" si="101"/>
        <v>6.221311475409836</v>
      </c>
      <c r="N751" s="54">
        <f t="shared" si="97"/>
        <v>12.781967213114754</v>
      </c>
      <c r="O751" s="54">
        <v>3.6281264401772519</v>
      </c>
      <c r="P751" s="56">
        <f t="shared" si="98"/>
        <v>5.1933177245018884E-2</v>
      </c>
    </row>
    <row r="752" spans="1:16" x14ac:dyDescent="0.2">
      <c r="A752" s="59">
        <f t="shared" si="102"/>
        <v>33</v>
      </c>
      <c r="B752" s="57" t="s">
        <v>2436</v>
      </c>
      <c r="C752" s="94">
        <v>996.64</v>
      </c>
      <c r="D752" s="57"/>
      <c r="E752" s="59">
        <v>120.2</v>
      </c>
      <c r="F752" s="57">
        <f t="shared" si="95"/>
        <v>1116.8399999999999</v>
      </c>
      <c r="G752" s="57">
        <v>11</v>
      </c>
      <c r="H752" s="57"/>
      <c r="I752" s="57">
        <v>1</v>
      </c>
      <c r="J752" s="57">
        <f t="shared" si="96"/>
        <v>12</v>
      </c>
      <c r="K752" s="95">
        <f t="shared" si="99"/>
        <v>7.6844262295081966E-3</v>
      </c>
      <c r="L752" s="54">
        <f t="shared" si="100"/>
        <v>28.278688524590162</v>
      </c>
      <c r="M752" s="54">
        <f t="shared" si="101"/>
        <v>6.221311475409836</v>
      </c>
      <c r="N752" s="54">
        <f t="shared" ref="N752:N783" si="103">L752*0.452</f>
        <v>12.781967213114754</v>
      </c>
      <c r="O752" s="54">
        <v>3.6281264401772519</v>
      </c>
      <c r="P752" s="56">
        <f t="shared" ref="P752:P783" si="104">(L752+M752+N752+O752)/F752</f>
        <v>4.558405291115291E-2</v>
      </c>
    </row>
    <row r="753" spans="1:16" x14ac:dyDescent="0.2">
      <c r="A753" s="59">
        <f t="shared" si="102"/>
        <v>34</v>
      </c>
      <c r="B753" s="57" t="s">
        <v>2437</v>
      </c>
      <c r="C753" s="94">
        <v>978.3</v>
      </c>
      <c r="D753" s="57">
        <v>22.8</v>
      </c>
      <c r="E753" s="59"/>
      <c r="F753" s="57">
        <f t="shared" si="95"/>
        <v>1001.0999999999999</v>
      </c>
      <c r="G753" s="57">
        <v>12</v>
      </c>
      <c r="H753" s="57">
        <v>1</v>
      </c>
      <c r="I753" s="57"/>
      <c r="J753" s="57">
        <f t="shared" si="96"/>
        <v>13</v>
      </c>
      <c r="K753" s="95">
        <f t="shared" si="99"/>
        <v>8.3247950819672119E-3</v>
      </c>
      <c r="L753" s="54">
        <f t="shared" si="100"/>
        <v>30.63524590163934</v>
      </c>
      <c r="M753" s="54">
        <f t="shared" si="101"/>
        <v>6.7397540983606552</v>
      </c>
      <c r="N753" s="54">
        <f t="shared" si="103"/>
        <v>13.847131147540983</v>
      </c>
      <c r="O753" s="54">
        <v>3.9304703101920233</v>
      </c>
      <c r="P753" s="56">
        <f t="shared" si="104"/>
        <v>5.5092000257449807E-2</v>
      </c>
    </row>
    <row r="754" spans="1:16" x14ac:dyDescent="0.2">
      <c r="A754" s="59">
        <f t="shared" si="102"/>
        <v>35</v>
      </c>
      <c r="B754" s="57" t="s">
        <v>2438</v>
      </c>
      <c r="C754" s="94">
        <v>290.39999999999998</v>
      </c>
      <c r="D754" s="57"/>
      <c r="E754" s="59"/>
      <c r="F754" s="57">
        <f t="shared" si="95"/>
        <v>290.39999999999998</v>
      </c>
      <c r="G754" s="57">
        <v>4</v>
      </c>
      <c r="H754" s="57"/>
      <c r="I754" s="57"/>
      <c r="J754" s="57">
        <f t="shared" si="96"/>
        <v>4</v>
      </c>
      <c r="K754" s="95">
        <f t="shared" si="99"/>
        <v>2.5614754098360654E-3</v>
      </c>
      <c r="L754" s="54">
        <f t="shared" si="100"/>
        <v>9.4262295081967213</v>
      </c>
      <c r="M754" s="54">
        <f t="shared" si="101"/>
        <v>2.0737704918032787</v>
      </c>
      <c r="N754" s="54">
        <f t="shared" si="103"/>
        <v>4.2606557377049183</v>
      </c>
      <c r="O754" s="54">
        <v>1.2093754800590839</v>
      </c>
      <c r="P754" s="56">
        <f t="shared" si="104"/>
        <v>5.8436746617644642E-2</v>
      </c>
    </row>
    <row r="755" spans="1:16" x14ac:dyDescent="0.2">
      <c r="A755" s="59">
        <f t="shared" si="102"/>
        <v>36</v>
      </c>
      <c r="B755" s="57" t="s">
        <v>2439</v>
      </c>
      <c r="C755" s="94">
        <v>1017.8</v>
      </c>
      <c r="D755" s="57"/>
      <c r="E755" s="59">
        <v>108.5</v>
      </c>
      <c r="F755" s="57">
        <f t="shared" si="95"/>
        <v>1126.3</v>
      </c>
      <c r="G755" s="57">
        <v>17</v>
      </c>
      <c r="H755" s="57"/>
      <c r="I755" s="57">
        <v>2</v>
      </c>
      <c r="J755" s="57">
        <f t="shared" si="96"/>
        <v>19</v>
      </c>
      <c r="K755" s="95">
        <f t="shared" si="99"/>
        <v>1.2167008196721311E-2</v>
      </c>
      <c r="L755" s="54">
        <f t="shared" si="100"/>
        <v>44.774590163934427</v>
      </c>
      <c r="M755" s="54">
        <f t="shared" si="101"/>
        <v>9.8504098360655732</v>
      </c>
      <c r="N755" s="54">
        <f t="shared" si="103"/>
        <v>20.238114754098362</v>
      </c>
      <c r="O755" s="54">
        <v>5.7445335302806484</v>
      </c>
      <c r="P755" s="56">
        <f t="shared" si="104"/>
        <v>7.1568541493721938E-2</v>
      </c>
    </row>
    <row r="756" spans="1:16" x14ac:dyDescent="0.2">
      <c r="A756" s="59">
        <f t="shared" si="102"/>
        <v>37</v>
      </c>
      <c r="B756" s="57" t="s">
        <v>985</v>
      </c>
      <c r="C756" s="94">
        <v>803.6</v>
      </c>
      <c r="D756" s="57"/>
      <c r="E756" s="59">
        <v>89</v>
      </c>
      <c r="F756" s="57">
        <f t="shared" si="95"/>
        <v>892.6</v>
      </c>
      <c r="G756" s="57">
        <v>10</v>
      </c>
      <c r="H756" s="57"/>
      <c r="I756" s="57">
        <v>2</v>
      </c>
      <c r="J756" s="57">
        <f t="shared" si="96"/>
        <v>12</v>
      </c>
      <c r="K756" s="95">
        <f t="shared" si="99"/>
        <v>7.6844262295081966E-3</v>
      </c>
      <c r="L756" s="54">
        <f t="shared" si="100"/>
        <v>28.278688524590162</v>
      </c>
      <c r="M756" s="54">
        <f t="shared" si="101"/>
        <v>6.221311475409836</v>
      </c>
      <c r="N756" s="54">
        <f t="shared" si="103"/>
        <v>12.781967213114754</v>
      </c>
      <c r="O756" s="54">
        <v>3.6281264401772519</v>
      </c>
      <c r="P756" s="56">
        <f t="shared" si="104"/>
        <v>5.7035731182267541E-2</v>
      </c>
    </row>
    <row r="757" spans="1:16" x14ac:dyDescent="0.2">
      <c r="A757" s="59">
        <f t="shared" si="102"/>
        <v>38</v>
      </c>
      <c r="B757" s="57" t="s">
        <v>986</v>
      </c>
      <c r="C757" s="94">
        <v>923.4</v>
      </c>
      <c r="D757" s="57"/>
      <c r="E757" s="59"/>
      <c r="F757" s="57">
        <f t="shared" si="95"/>
        <v>923.4</v>
      </c>
      <c r="G757" s="57">
        <v>9</v>
      </c>
      <c r="H757" s="57"/>
      <c r="I757" s="57"/>
      <c r="J757" s="57">
        <f t="shared" si="96"/>
        <v>9</v>
      </c>
      <c r="K757" s="95">
        <f t="shared" si="99"/>
        <v>5.763319672131147E-3</v>
      </c>
      <c r="L757" s="54">
        <f t="shared" si="100"/>
        <v>21.209016393442621</v>
      </c>
      <c r="M757" s="54">
        <f t="shared" si="101"/>
        <v>4.6659836065573765</v>
      </c>
      <c r="N757" s="54">
        <f t="shared" si="103"/>
        <v>9.5864754098360656</v>
      </c>
      <c r="O757" s="54">
        <v>2.7210948301329396</v>
      </c>
      <c r="P757" s="56">
        <f t="shared" si="104"/>
        <v>4.1349978600789476E-2</v>
      </c>
    </row>
    <row r="758" spans="1:16" x14ac:dyDescent="0.2">
      <c r="A758" s="59">
        <f t="shared" si="102"/>
        <v>39</v>
      </c>
      <c r="B758" s="57" t="s">
        <v>987</v>
      </c>
      <c r="C758" s="94">
        <v>953.3</v>
      </c>
      <c r="D758" s="57"/>
      <c r="E758" s="59"/>
      <c r="F758" s="57">
        <f t="shared" si="95"/>
        <v>953.3</v>
      </c>
      <c r="G758" s="57">
        <v>11</v>
      </c>
      <c r="H758" s="57"/>
      <c r="I758" s="57"/>
      <c r="J758" s="57">
        <f t="shared" si="96"/>
        <v>11</v>
      </c>
      <c r="K758" s="95">
        <f t="shared" si="99"/>
        <v>7.0440573770491795E-3</v>
      </c>
      <c r="L758" s="54">
        <f t="shared" si="100"/>
        <v>25.922131147540981</v>
      </c>
      <c r="M758" s="54">
        <f t="shared" si="101"/>
        <v>5.7028688524590159</v>
      </c>
      <c r="N758" s="54">
        <f t="shared" si="103"/>
        <v>11.716803278688523</v>
      </c>
      <c r="O758" s="54">
        <v>3.325782570162481</v>
      </c>
      <c r="P758" s="56">
        <f t="shared" si="104"/>
        <v>4.8953724796864578E-2</v>
      </c>
    </row>
    <row r="759" spans="1:16" x14ac:dyDescent="0.2">
      <c r="A759" s="59">
        <f t="shared" si="102"/>
        <v>40</v>
      </c>
      <c r="B759" s="57" t="s">
        <v>988</v>
      </c>
      <c r="C759" s="94">
        <v>956.1</v>
      </c>
      <c r="D759" s="57">
        <v>153.69999999999999</v>
      </c>
      <c r="E759" s="59"/>
      <c r="F759" s="57">
        <f t="shared" si="95"/>
        <v>1109.8</v>
      </c>
      <c r="G759" s="57">
        <v>11</v>
      </c>
      <c r="H759" s="57">
        <v>1</v>
      </c>
      <c r="I759" s="57"/>
      <c r="J759" s="57">
        <f t="shared" si="96"/>
        <v>12</v>
      </c>
      <c r="K759" s="95">
        <f t="shared" si="99"/>
        <v>7.6844262295081966E-3</v>
      </c>
      <c r="L759" s="54">
        <f t="shared" si="100"/>
        <v>28.278688524590162</v>
      </c>
      <c r="M759" s="54">
        <f t="shared" si="101"/>
        <v>6.221311475409836</v>
      </c>
      <c r="N759" s="54">
        <f t="shared" si="103"/>
        <v>12.781967213114754</v>
      </c>
      <c r="O759" s="54">
        <v>3.6281264401772519</v>
      </c>
      <c r="P759" s="56">
        <f t="shared" si="104"/>
        <v>4.5873214681286731E-2</v>
      </c>
    </row>
    <row r="760" spans="1:16" x14ac:dyDescent="0.2">
      <c r="A760" s="59">
        <f t="shared" si="102"/>
        <v>41</v>
      </c>
      <c r="B760" s="57" t="s">
        <v>989</v>
      </c>
      <c r="C760" s="94">
        <v>900.4</v>
      </c>
      <c r="D760" s="57"/>
      <c r="E760" s="59"/>
      <c r="F760" s="57">
        <f t="shared" si="95"/>
        <v>900.4</v>
      </c>
      <c r="G760" s="57">
        <v>11</v>
      </c>
      <c r="H760" s="57"/>
      <c r="I760" s="57"/>
      <c r="J760" s="57">
        <f t="shared" si="96"/>
        <v>11</v>
      </c>
      <c r="K760" s="95">
        <f t="shared" si="99"/>
        <v>7.0440573770491795E-3</v>
      </c>
      <c r="L760" s="54">
        <f t="shared" si="100"/>
        <v>25.922131147540981</v>
      </c>
      <c r="M760" s="54">
        <f t="shared" si="101"/>
        <v>5.7028688524590159</v>
      </c>
      <c r="N760" s="54">
        <f t="shared" si="103"/>
        <v>11.716803278688523</v>
      </c>
      <c r="O760" s="54">
        <v>3.325782570162481</v>
      </c>
      <c r="P760" s="56">
        <f t="shared" si="104"/>
        <v>5.1829837681975785E-2</v>
      </c>
    </row>
    <row r="761" spans="1:16" x14ac:dyDescent="0.2">
      <c r="A761" s="59">
        <f t="shared" si="102"/>
        <v>42</v>
      </c>
      <c r="B761" s="57" t="s">
        <v>990</v>
      </c>
      <c r="C761" s="94">
        <v>643.84</v>
      </c>
      <c r="D761" s="57">
        <v>33.299999999999997</v>
      </c>
      <c r="E761" s="59"/>
      <c r="F761" s="57">
        <f t="shared" si="95"/>
        <v>677.14</v>
      </c>
      <c r="G761" s="57">
        <v>8</v>
      </c>
      <c r="H761" s="57">
        <v>1</v>
      </c>
      <c r="I761" s="57"/>
      <c r="J761" s="57">
        <f t="shared" si="96"/>
        <v>9</v>
      </c>
      <c r="K761" s="95">
        <f t="shared" si="99"/>
        <v>5.763319672131147E-3</v>
      </c>
      <c r="L761" s="54">
        <f t="shared" si="100"/>
        <v>21.209016393442621</v>
      </c>
      <c r="M761" s="54">
        <f t="shared" si="101"/>
        <v>4.6659836065573765</v>
      </c>
      <c r="N761" s="54">
        <f t="shared" si="103"/>
        <v>9.5864754098360656</v>
      </c>
      <c r="O761" s="54">
        <v>2.7210948301329396</v>
      </c>
      <c r="P761" s="56">
        <f t="shared" si="104"/>
        <v>5.6387999881810265E-2</v>
      </c>
    </row>
    <row r="762" spans="1:16" x14ac:dyDescent="0.2">
      <c r="A762" s="59">
        <f t="shared" si="102"/>
        <v>43</v>
      </c>
      <c r="B762" s="57" t="s">
        <v>991</v>
      </c>
      <c r="C762" s="94">
        <v>1596</v>
      </c>
      <c r="D762" s="57"/>
      <c r="E762" s="59">
        <v>102.9</v>
      </c>
      <c r="F762" s="57">
        <f t="shared" si="95"/>
        <v>1698.9</v>
      </c>
      <c r="G762" s="57">
        <v>26</v>
      </c>
      <c r="H762" s="57"/>
      <c r="I762" s="57">
        <v>1</v>
      </c>
      <c r="J762" s="57">
        <f t="shared" si="96"/>
        <v>27</v>
      </c>
      <c r="K762" s="95">
        <f t="shared" si="99"/>
        <v>1.7289959016393443E-2</v>
      </c>
      <c r="L762" s="54">
        <f t="shared" si="100"/>
        <v>63.627049180327866</v>
      </c>
      <c r="M762" s="54">
        <f t="shared" si="101"/>
        <v>13.997950819672131</v>
      </c>
      <c r="N762" s="54">
        <f t="shared" si="103"/>
        <v>28.759426229508197</v>
      </c>
      <c r="O762" s="54">
        <v>8.1632844903988175</v>
      </c>
      <c r="P762" s="56">
        <f t="shared" si="104"/>
        <v>6.7424634010187182E-2</v>
      </c>
    </row>
    <row r="763" spans="1:16" x14ac:dyDescent="0.2">
      <c r="A763" s="59">
        <f t="shared" si="102"/>
        <v>44</v>
      </c>
      <c r="B763" s="57" t="s">
        <v>992</v>
      </c>
      <c r="C763" s="94">
        <v>697.3</v>
      </c>
      <c r="D763" s="57"/>
      <c r="E763" s="59"/>
      <c r="F763" s="57">
        <f t="shared" si="95"/>
        <v>697.3</v>
      </c>
      <c r="G763" s="81">
        <v>11</v>
      </c>
      <c r="H763" s="57"/>
      <c r="I763" s="57"/>
      <c r="J763" s="57">
        <f t="shared" si="96"/>
        <v>11</v>
      </c>
      <c r="K763" s="95">
        <f t="shared" si="99"/>
        <v>7.0440573770491795E-3</v>
      </c>
      <c r="L763" s="54">
        <f t="shared" si="100"/>
        <v>25.922131147540981</v>
      </c>
      <c r="M763" s="54">
        <f t="shared" si="101"/>
        <v>5.7028688524590159</v>
      </c>
      <c r="N763" s="54">
        <f t="shared" si="103"/>
        <v>11.716803278688523</v>
      </c>
      <c r="O763" s="54">
        <v>3.325782570162481</v>
      </c>
      <c r="P763" s="56">
        <f t="shared" si="104"/>
        <v>6.6926123402912666E-2</v>
      </c>
    </row>
    <row r="764" spans="1:16" x14ac:dyDescent="0.2">
      <c r="A764" s="59">
        <f t="shared" si="102"/>
        <v>45</v>
      </c>
      <c r="B764" s="57" t="s">
        <v>993</v>
      </c>
      <c r="C764" s="94">
        <v>696.5</v>
      </c>
      <c r="D764" s="57"/>
      <c r="E764" s="59">
        <v>42.8</v>
      </c>
      <c r="F764" s="57">
        <f t="shared" si="95"/>
        <v>739.3</v>
      </c>
      <c r="G764" s="57">
        <v>12</v>
      </c>
      <c r="H764" s="57"/>
      <c r="I764" s="57">
        <v>1</v>
      </c>
      <c r="J764" s="57">
        <f t="shared" si="96"/>
        <v>13</v>
      </c>
      <c r="K764" s="95">
        <f t="shared" si="99"/>
        <v>8.3247950819672119E-3</v>
      </c>
      <c r="L764" s="54">
        <f t="shared" si="100"/>
        <v>30.63524590163934</v>
      </c>
      <c r="M764" s="54">
        <f t="shared" si="101"/>
        <v>6.7397540983606552</v>
      </c>
      <c r="N764" s="54">
        <f t="shared" si="103"/>
        <v>13.847131147540983</v>
      </c>
      <c r="O764" s="54">
        <v>3.9304703101920233</v>
      </c>
      <c r="P764" s="56">
        <f t="shared" si="104"/>
        <v>7.4601111129085629E-2</v>
      </c>
    </row>
    <row r="765" spans="1:16" x14ac:dyDescent="0.2">
      <c r="A765" s="59">
        <f t="shared" si="102"/>
        <v>46</v>
      </c>
      <c r="B765" s="57" t="s">
        <v>994</v>
      </c>
      <c r="C765" s="94">
        <v>570.20000000000005</v>
      </c>
      <c r="D765" s="57"/>
      <c r="E765" s="59"/>
      <c r="F765" s="57">
        <f t="shared" si="95"/>
        <v>570.20000000000005</v>
      </c>
      <c r="G765" s="57">
        <v>8</v>
      </c>
      <c r="H765" s="57"/>
      <c r="I765" s="57"/>
      <c r="J765" s="57">
        <f t="shared" si="96"/>
        <v>8</v>
      </c>
      <c r="K765" s="95">
        <f t="shared" si="99"/>
        <v>5.1229508196721308E-3</v>
      </c>
      <c r="L765" s="54">
        <f t="shared" si="100"/>
        <v>18.852459016393443</v>
      </c>
      <c r="M765" s="54">
        <f t="shared" si="101"/>
        <v>4.1475409836065573</v>
      </c>
      <c r="N765" s="54">
        <f t="shared" si="103"/>
        <v>8.5213114754098367</v>
      </c>
      <c r="O765" s="54">
        <v>2.4187509601181678</v>
      </c>
      <c r="P765" s="56">
        <f t="shared" si="104"/>
        <v>5.9523083892542974E-2</v>
      </c>
    </row>
    <row r="766" spans="1:16" x14ac:dyDescent="0.2">
      <c r="A766" s="59">
        <f t="shared" si="102"/>
        <v>47</v>
      </c>
      <c r="B766" s="57" t="s">
        <v>995</v>
      </c>
      <c r="C766" s="94">
        <v>251.5</v>
      </c>
      <c r="D766" s="57"/>
      <c r="E766" s="59"/>
      <c r="F766" s="57">
        <f t="shared" si="95"/>
        <v>251.5</v>
      </c>
      <c r="G766" s="57">
        <v>3</v>
      </c>
      <c r="H766" s="57"/>
      <c r="I766" s="57"/>
      <c r="J766" s="57">
        <f t="shared" si="96"/>
        <v>3</v>
      </c>
      <c r="K766" s="95">
        <f t="shared" si="99"/>
        <v>1.9211065573770491E-3</v>
      </c>
      <c r="L766" s="54">
        <f t="shared" si="100"/>
        <v>7.0696721311475406</v>
      </c>
      <c r="M766" s="54">
        <f t="shared" si="101"/>
        <v>1.555327868852459</v>
      </c>
      <c r="N766" s="54">
        <f t="shared" si="103"/>
        <v>3.1954918032786885</v>
      </c>
      <c r="O766" s="54">
        <v>0.90703161004431299</v>
      </c>
      <c r="P766" s="56">
        <f t="shared" si="104"/>
        <v>5.060645492374951E-2</v>
      </c>
    </row>
    <row r="767" spans="1:16" x14ac:dyDescent="0.2">
      <c r="A767" s="59">
        <f t="shared" si="102"/>
        <v>48</v>
      </c>
      <c r="B767" s="57" t="s">
        <v>996</v>
      </c>
      <c r="C767" s="94">
        <v>810.9</v>
      </c>
      <c r="D767" s="57">
        <v>47.5</v>
      </c>
      <c r="E767" s="59"/>
      <c r="F767" s="57">
        <f t="shared" si="95"/>
        <v>858.4</v>
      </c>
      <c r="G767" s="57">
        <v>13</v>
      </c>
      <c r="H767" s="57">
        <v>1</v>
      </c>
      <c r="I767" s="57"/>
      <c r="J767" s="57">
        <f t="shared" si="96"/>
        <v>14</v>
      </c>
      <c r="K767" s="95">
        <f t="shared" si="99"/>
        <v>8.9651639344262291E-3</v>
      </c>
      <c r="L767" s="54">
        <f t="shared" si="100"/>
        <v>32.991803278688522</v>
      </c>
      <c r="M767" s="54">
        <f t="shared" si="101"/>
        <v>7.2581967213114753</v>
      </c>
      <c r="N767" s="54">
        <f t="shared" si="103"/>
        <v>14.912295081967212</v>
      </c>
      <c r="O767" s="54">
        <v>4.2328141802067938</v>
      </c>
      <c r="P767" s="56">
        <f t="shared" si="104"/>
        <v>6.9192811349224156E-2</v>
      </c>
    </row>
    <row r="768" spans="1:16" x14ac:dyDescent="0.2">
      <c r="A768" s="59">
        <f t="shared" si="102"/>
        <v>49</v>
      </c>
      <c r="B768" s="57" t="s">
        <v>997</v>
      </c>
      <c r="C768" s="94">
        <v>553</v>
      </c>
      <c r="D768" s="57"/>
      <c r="E768" s="59"/>
      <c r="F768" s="57">
        <f t="shared" si="95"/>
        <v>553</v>
      </c>
      <c r="G768" s="57">
        <v>12</v>
      </c>
      <c r="H768" s="57"/>
      <c r="I768" s="57"/>
      <c r="J768" s="57">
        <f t="shared" si="96"/>
        <v>12</v>
      </c>
      <c r="K768" s="95">
        <f t="shared" si="99"/>
        <v>7.6844262295081966E-3</v>
      </c>
      <c r="L768" s="54">
        <f t="shared" si="100"/>
        <v>28.278688524590162</v>
      </c>
      <c r="M768" s="54">
        <f t="shared" si="101"/>
        <v>6.221311475409836</v>
      </c>
      <c r="N768" s="54">
        <f t="shared" si="103"/>
        <v>12.781967213114754</v>
      </c>
      <c r="O768" s="54">
        <v>3.6281264401772519</v>
      </c>
      <c r="P768" s="56">
        <f t="shared" si="104"/>
        <v>9.2061652175934913E-2</v>
      </c>
    </row>
    <row r="769" spans="1:16" x14ac:dyDescent="0.2">
      <c r="A769" s="59">
        <f t="shared" si="102"/>
        <v>50</v>
      </c>
      <c r="B769" s="57" t="s">
        <v>998</v>
      </c>
      <c r="C769" s="94">
        <v>993.9</v>
      </c>
      <c r="D769" s="57"/>
      <c r="E769" s="59"/>
      <c r="F769" s="57">
        <f t="shared" si="95"/>
        <v>993.9</v>
      </c>
      <c r="G769" s="57">
        <v>24</v>
      </c>
      <c r="H769" s="57"/>
      <c r="I769" s="57"/>
      <c r="J769" s="57">
        <f t="shared" si="96"/>
        <v>24</v>
      </c>
      <c r="K769" s="95">
        <f t="shared" si="99"/>
        <v>1.5368852459016393E-2</v>
      </c>
      <c r="L769" s="54">
        <f t="shared" si="100"/>
        <v>56.557377049180324</v>
      </c>
      <c r="M769" s="54">
        <f t="shared" si="101"/>
        <v>12.442622950819672</v>
      </c>
      <c r="N769" s="54">
        <f t="shared" si="103"/>
        <v>25.563934426229508</v>
      </c>
      <c r="O769" s="54">
        <v>7.2562528803545039</v>
      </c>
      <c r="P769" s="56">
        <f t="shared" si="104"/>
        <v>0.10244510243141565</v>
      </c>
    </row>
    <row r="770" spans="1:16" x14ac:dyDescent="0.2">
      <c r="A770" s="59">
        <f t="shared" si="102"/>
        <v>51</v>
      </c>
      <c r="B770" s="57" t="s">
        <v>999</v>
      </c>
      <c r="C770" s="94">
        <v>351.3</v>
      </c>
      <c r="D770" s="57"/>
      <c r="E770" s="59"/>
      <c r="F770" s="57">
        <f t="shared" si="95"/>
        <v>351.3</v>
      </c>
      <c r="G770" s="57">
        <v>5</v>
      </c>
      <c r="H770" s="57"/>
      <c r="I770" s="57"/>
      <c r="J770" s="57">
        <f t="shared" si="96"/>
        <v>5</v>
      </c>
      <c r="K770" s="95">
        <f t="shared" si="99"/>
        <v>3.2018442622950816E-3</v>
      </c>
      <c r="L770" s="54">
        <f t="shared" si="100"/>
        <v>11.782786885245901</v>
      </c>
      <c r="M770" s="54">
        <f t="shared" si="101"/>
        <v>2.5922131147540983</v>
      </c>
      <c r="N770" s="54">
        <f t="shared" si="103"/>
        <v>5.3258196721311473</v>
      </c>
      <c r="O770" s="54">
        <v>1.5117193500738551</v>
      </c>
      <c r="P770" s="56">
        <f t="shared" si="104"/>
        <v>6.0382974728736119E-2</v>
      </c>
    </row>
    <row r="771" spans="1:16" x14ac:dyDescent="0.2">
      <c r="A771" s="59">
        <f t="shared" si="102"/>
        <v>52</v>
      </c>
      <c r="B771" s="57" t="s">
        <v>1000</v>
      </c>
      <c r="C771" s="94">
        <v>330</v>
      </c>
      <c r="D771" s="57"/>
      <c r="E771" s="59">
        <v>35</v>
      </c>
      <c r="F771" s="57">
        <f t="shared" si="95"/>
        <v>365</v>
      </c>
      <c r="G771" s="57">
        <v>7</v>
      </c>
      <c r="H771" s="57"/>
      <c r="I771" s="57">
        <v>1</v>
      </c>
      <c r="J771" s="57">
        <f t="shared" si="96"/>
        <v>8</v>
      </c>
      <c r="K771" s="95">
        <f t="shared" si="99"/>
        <v>5.1229508196721308E-3</v>
      </c>
      <c r="L771" s="54">
        <f t="shared" si="100"/>
        <v>18.852459016393443</v>
      </c>
      <c r="M771" s="54">
        <f t="shared" si="101"/>
        <v>4.1475409836065573</v>
      </c>
      <c r="N771" s="54">
        <f t="shared" si="103"/>
        <v>8.5213114754098367</v>
      </c>
      <c r="O771" s="54">
        <v>2.4187509601181678</v>
      </c>
      <c r="P771" s="56">
        <f t="shared" si="104"/>
        <v>9.2986472426104125E-2</v>
      </c>
    </row>
    <row r="772" spans="1:16" x14ac:dyDescent="0.2">
      <c r="A772" s="59">
        <f t="shared" si="102"/>
        <v>53</v>
      </c>
      <c r="B772" s="57" t="s">
        <v>1001</v>
      </c>
      <c r="C772" s="94">
        <v>207.1</v>
      </c>
      <c r="D772" s="57"/>
      <c r="E772" s="59">
        <v>43.3</v>
      </c>
      <c r="F772" s="57">
        <f t="shared" si="95"/>
        <v>250.39999999999998</v>
      </c>
      <c r="G772" s="57">
        <v>3</v>
      </c>
      <c r="H772" s="57"/>
      <c r="I772" s="57">
        <v>2</v>
      </c>
      <c r="J772" s="57">
        <f t="shared" si="96"/>
        <v>5</v>
      </c>
      <c r="K772" s="95">
        <f t="shared" si="99"/>
        <v>3.2018442622950816E-3</v>
      </c>
      <c r="L772" s="54">
        <f t="shared" si="100"/>
        <v>11.782786885245901</v>
      </c>
      <c r="M772" s="54">
        <f t="shared" si="101"/>
        <v>2.5922131147540983</v>
      </c>
      <c r="N772" s="54">
        <f t="shared" si="103"/>
        <v>5.3258196721311473</v>
      </c>
      <c r="O772" s="54">
        <v>1.5117193500738551</v>
      </c>
      <c r="P772" s="56">
        <f t="shared" si="104"/>
        <v>8.4714612708486431E-2</v>
      </c>
    </row>
    <row r="773" spans="1:16" x14ac:dyDescent="0.2">
      <c r="A773" s="59">
        <f t="shared" si="102"/>
        <v>54</v>
      </c>
      <c r="B773" s="57" t="s">
        <v>1002</v>
      </c>
      <c r="C773" s="94">
        <v>285.8</v>
      </c>
      <c r="D773" s="57"/>
      <c r="E773" s="59">
        <v>39.1</v>
      </c>
      <c r="F773" s="57">
        <f t="shared" si="95"/>
        <v>324.90000000000003</v>
      </c>
      <c r="G773" s="57">
        <v>4</v>
      </c>
      <c r="H773" s="57"/>
      <c r="I773" s="57">
        <v>1</v>
      </c>
      <c r="J773" s="57">
        <f t="shared" si="96"/>
        <v>5</v>
      </c>
      <c r="K773" s="95">
        <f t="shared" si="99"/>
        <v>3.2018442622950816E-3</v>
      </c>
      <c r="L773" s="54">
        <f t="shared" si="100"/>
        <v>11.782786885245901</v>
      </c>
      <c r="M773" s="54">
        <f t="shared" si="101"/>
        <v>2.5922131147540983</v>
      </c>
      <c r="N773" s="54">
        <f t="shared" si="103"/>
        <v>5.3258196721311473</v>
      </c>
      <c r="O773" s="54">
        <v>1.5117193500738551</v>
      </c>
      <c r="P773" s="56">
        <f t="shared" si="104"/>
        <v>6.5289439895983375E-2</v>
      </c>
    </row>
    <row r="774" spans="1:16" x14ac:dyDescent="0.2">
      <c r="A774" s="59">
        <f t="shared" si="102"/>
        <v>55</v>
      </c>
      <c r="B774" s="57" t="s">
        <v>1003</v>
      </c>
      <c r="C774" s="94">
        <v>255</v>
      </c>
      <c r="D774" s="57"/>
      <c r="E774" s="59"/>
      <c r="F774" s="57">
        <f t="shared" si="95"/>
        <v>255</v>
      </c>
      <c r="G774" s="57">
        <v>5</v>
      </c>
      <c r="H774" s="57"/>
      <c r="I774" s="57"/>
      <c r="J774" s="57">
        <f t="shared" si="96"/>
        <v>5</v>
      </c>
      <c r="K774" s="95">
        <f t="shared" si="99"/>
        <v>3.2018442622950816E-3</v>
      </c>
      <c r="L774" s="54">
        <f t="shared" si="100"/>
        <v>11.782786885245901</v>
      </c>
      <c r="M774" s="54">
        <f t="shared" si="101"/>
        <v>2.5922131147540983</v>
      </c>
      <c r="N774" s="54">
        <f t="shared" si="103"/>
        <v>5.3258196721311473</v>
      </c>
      <c r="O774" s="54">
        <v>1.5117193500738551</v>
      </c>
      <c r="P774" s="56">
        <f t="shared" si="104"/>
        <v>8.3186427538058827E-2</v>
      </c>
    </row>
    <row r="775" spans="1:16" x14ac:dyDescent="0.2">
      <c r="A775" s="59">
        <f t="shared" si="102"/>
        <v>56</v>
      </c>
      <c r="B775" s="57" t="s">
        <v>1004</v>
      </c>
      <c r="C775" s="94">
        <v>313.39999999999998</v>
      </c>
      <c r="D775" s="57"/>
      <c r="E775" s="59"/>
      <c r="F775" s="57">
        <f t="shared" si="95"/>
        <v>313.39999999999998</v>
      </c>
      <c r="G775" s="57">
        <v>8</v>
      </c>
      <c r="H775" s="57"/>
      <c r="I775" s="57"/>
      <c r="J775" s="57">
        <f t="shared" si="96"/>
        <v>8</v>
      </c>
      <c r="K775" s="95">
        <f t="shared" si="99"/>
        <v>5.1229508196721308E-3</v>
      </c>
      <c r="L775" s="54">
        <f t="shared" si="100"/>
        <v>18.852459016393443</v>
      </c>
      <c r="M775" s="54">
        <f t="shared" si="101"/>
        <v>4.1475409836065573</v>
      </c>
      <c r="N775" s="54">
        <f t="shared" si="103"/>
        <v>8.5213114754098367</v>
      </c>
      <c r="O775" s="54">
        <v>2.4187509601181678</v>
      </c>
      <c r="P775" s="56">
        <f t="shared" si="104"/>
        <v>0.10829630643116786</v>
      </c>
    </row>
    <row r="776" spans="1:16" x14ac:dyDescent="0.2">
      <c r="A776" s="59">
        <f t="shared" si="102"/>
        <v>57</v>
      </c>
      <c r="B776" s="57" t="s">
        <v>1005</v>
      </c>
      <c r="C776" s="94">
        <v>129.80000000000001</v>
      </c>
      <c r="D776" s="57"/>
      <c r="E776" s="59"/>
      <c r="F776" s="57">
        <f t="shared" si="95"/>
        <v>129.80000000000001</v>
      </c>
      <c r="G776" s="57">
        <v>3</v>
      </c>
      <c r="H776" s="57"/>
      <c r="I776" s="57"/>
      <c r="J776" s="57">
        <f t="shared" si="96"/>
        <v>3</v>
      </c>
      <c r="K776" s="95">
        <f t="shared" si="99"/>
        <v>1.9211065573770491E-3</v>
      </c>
      <c r="L776" s="54">
        <f t="shared" si="100"/>
        <v>7.0696721311475406</v>
      </c>
      <c r="M776" s="54">
        <f t="shared" si="101"/>
        <v>1.555327868852459</v>
      </c>
      <c r="N776" s="54">
        <f t="shared" si="103"/>
        <v>3.1954918032786885</v>
      </c>
      <c r="O776" s="54">
        <v>0.90703161004431299</v>
      </c>
      <c r="P776" s="56">
        <f t="shared" si="104"/>
        <v>9.8054879917742685E-2</v>
      </c>
    </row>
    <row r="777" spans="1:16" x14ac:dyDescent="0.2">
      <c r="A777" s="59">
        <f t="shared" si="102"/>
        <v>58</v>
      </c>
      <c r="B777" s="57" t="s">
        <v>1006</v>
      </c>
      <c r="C777" s="94">
        <v>307.3</v>
      </c>
      <c r="D777" s="57"/>
      <c r="E777" s="59"/>
      <c r="F777" s="57">
        <f t="shared" si="95"/>
        <v>307.3</v>
      </c>
      <c r="G777" s="57">
        <v>8</v>
      </c>
      <c r="H777" s="57"/>
      <c r="I777" s="57"/>
      <c r="J777" s="57">
        <f t="shared" si="96"/>
        <v>8</v>
      </c>
      <c r="K777" s="95">
        <f t="shared" si="99"/>
        <v>5.1229508196721308E-3</v>
      </c>
      <c r="L777" s="54">
        <f t="shared" si="100"/>
        <v>18.852459016393443</v>
      </c>
      <c r="M777" s="54">
        <f t="shared" si="101"/>
        <v>4.1475409836065573</v>
      </c>
      <c r="N777" s="54">
        <f t="shared" si="103"/>
        <v>8.5213114754098367</v>
      </c>
      <c r="O777" s="54">
        <v>2.4187509601181678</v>
      </c>
      <c r="P777" s="56">
        <f t="shared" si="104"/>
        <v>0.11044602159299709</v>
      </c>
    </row>
    <row r="778" spans="1:16" x14ac:dyDescent="0.2">
      <c r="A778" s="59">
        <f t="shared" si="102"/>
        <v>59</v>
      </c>
      <c r="B778" s="57" t="s">
        <v>1008</v>
      </c>
      <c r="C778" s="94">
        <v>134.5</v>
      </c>
      <c r="D778" s="57"/>
      <c r="E778" s="59"/>
      <c r="F778" s="57">
        <f t="shared" ref="F778:F824" si="105">C778+D778+E778</f>
        <v>134.5</v>
      </c>
      <c r="G778" s="57">
        <v>3</v>
      </c>
      <c r="H778" s="57"/>
      <c r="I778" s="57"/>
      <c r="J778" s="57">
        <f t="shared" ref="J778:J824" si="106">G778+H778+I778</f>
        <v>3</v>
      </c>
      <c r="K778" s="95">
        <f t="shared" si="99"/>
        <v>1.9211065573770491E-3</v>
      </c>
      <c r="L778" s="54">
        <f t="shared" si="100"/>
        <v>7.0696721311475406</v>
      </c>
      <c r="M778" s="54">
        <f t="shared" ref="M778:M827" si="107">L778*0.22</f>
        <v>1.555327868852459</v>
      </c>
      <c r="N778" s="54">
        <f t="shared" si="103"/>
        <v>3.1954918032786885</v>
      </c>
      <c r="O778" s="54">
        <v>0.90703161004431299</v>
      </c>
      <c r="P778" s="56">
        <f t="shared" si="104"/>
        <v>9.4628426864855036E-2</v>
      </c>
    </row>
    <row r="779" spans="1:16" x14ac:dyDescent="0.2">
      <c r="A779" s="59">
        <f t="shared" si="102"/>
        <v>60</v>
      </c>
      <c r="B779" s="57" t="s">
        <v>1009</v>
      </c>
      <c r="C779" s="94">
        <v>4314.8999999999996</v>
      </c>
      <c r="D779" s="57"/>
      <c r="E779" s="59">
        <v>196.7</v>
      </c>
      <c r="F779" s="57">
        <f t="shared" si="105"/>
        <v>4511.5999999999995</v>
      </c>
      <c r="G779" s="57">
        <v>95</v>
      </c>
      <c r="H779" s="57"/>
      <c r="I779" s="57">
        <v>1</v>
      </c>
      <c r="J779" s="57">
        <f t="shared" si="106"/>
        <v>96</v>
      </c>
      <c r="K779" s="95">
        <f t="shared" si="99"/>
        <v>6.1475409836065573E-2</v>
      </c>
      <c r="L779" s="54">
        <f t="shared" si="100"/>
        <v>226.2295081967213</v>
      </c>
      <c r="M779" s="54">
        <f t="shared" si="107"/>
        <v>49.770491803278688</v>
      </c>
      <c r="N779" s="54">
        <f t="shared" si="103"/>
        <v>102.25573770491803</v>
      </c>
      <c r="O779" s="54">
        <v>29.025011521418016</v>
      </c>
      <c r="P779" s="56">
        <f t="shared" si="104"/>
        <v>9.0274126524145779E-2</v>
      </c>
    </row>
    <row r="780" spans="1:16" x14ac:dyDescent="0.2">
      <c r="A780" s="59">
        <f t="shared" si="102"/>
        <v>61</v>
      </c>
      <c r="B780" s="57" t="s">
        <v>1010</v>
      </c>
      <c r="C780" s="94">
        <v>3549.4</v>
      </c>
      <c r="D780" s="57"/>
      <c r="E780" s="59"/>
      <c r="F780" s="57">
        <f t="shared" si="105"/>
        <v>3549.4</v>
      </c>
      <c r="G780" s="57">
        <v>80</v>
      </c>
      <c r="H780" s="57"/>
      <c r="I780" s="57"/>
      <c r="J780" s="57">
        <f t="shared" si="106"/>
        <v>80</v>
      </c>
      <c r="K780" s="95">
        <f t="shared" si="99"/>
        <v>5.1229508196721306E-2</v>
      </c>
      <c r="L780" s="54">
        <f t="shared" si="100"/>
        <v>188.52459016393442</v>
      </c>
      <c r="M780" s="54">
        <f t="shared" si="107"/>
        <v>41.475409836065573</v>
      </c>
      <c r="N780" s="54">
        <f t="shared" si="103"/>
        <v>85.213114754098356</v>
      </c>
      <c r="O780" s="54">
        <v>24.187509601181681</v>
      </c>
      <c r="P780" s="56">
        <f t="shared" si="104"/>
        <v>9.5621971137454215E-2</v>
      </c>
    </row>
    <row r="781" spans="1:16" x14ac:dyDescent="0.2">
      <c r="A781" s="59">
        <f t="shared" si="102"/>
        <v>62</v>
      </c>
      <c r="B781" s="57" t="s">
        <v>1011</v>
      </c>
      <c r="C781" s="94">
        <v>3345.7</v>
      </c>
      <c r="D781" s="57"/>
      <c r="E781" s="59"/>
      <c r="F781" s="57">
        <f t="shared" si="105"/>
        <v>3345.7</v>
      </c>
      <c r="G781" s="57">
        <v>80</v>
      </c>
      <c r="H781" s="57"/>
      <c r="I781" s="57"/>
      <c r="J781" s="57">
        <f t="shared" si="106"/>
        <v>80</v>
      </c>
      <c r="K781" s="95">
        <f t="shared" si="99"/>
        <v>5.1229508196721306E-2</v>
      </c>
      <c r="L781" s="54">
        <f t="shared" si="100"/>
        <v>188.52459016393442</v>
      </c>
      <c r="M781" s="54">
        <f t="shared" si="107"/>
        <v>41.475409836065573</v>
      </c>
      <c r="N781" s="54">
        <f t="shared" si="103"/>
        <v>85.213114754098356</v>
      </c>
      <c r="O781" s="54">
        <v>24.187509601181681</v>
      </c>
      <c r="P781" s="56">
        <f t="shared" si="104"/>
        <v>0.10144383069470664</v>
      </c>
    </row>
    <row r="782" spans="1:16" x14ac:dyDescent="0.2">
      <c r="A782" s="59">
        <f t="shared" si="102"/>
        <v>63</v>
      </c>
      <c r="B782" s="57" t="s">
        <v>1012</v>
      </c>
      <c r="C782" s="94">
        <v>3098.6</v>
      </c>
      <c r="D782" s="57"/>
      <c r="E782" s="59">
        <v>182</v>
      </c>
      <c r="F782" s="57">
        <f t="shared" si="105"/>
        <v>3280.6</v>
      </c>
      <c r="G782" s="57">
        <v>66</v>
      </c>
      <c r="H782" s="57"/>
      <c r="I782" s="57">
        <v>1</v>
      </c>
      <c r="J782" s="57">
        <f t="shared" si="106"/>
        <v>67</v>
      </c>
      <c r="K782" s="95">
        <f t="shared" si="99"/>
        <v>4.2904713114754092E-2</v>
      </c>
      <c r="L782" s="54">
        <f t="shared" si="100"/>
        <v>157.88934426229505</v>
      </c>
      <c r="M782" s="54">
        <f t="shared" si="107"/>
        <v>34.73565573770491</v>
      </c>
      <c r="N782" s="54">
        <f t="shared" si="103"/>
        <v>71.365983606557364</v>
      </c>
      <c r="O782" s="54">
        <v>20.257039290989656</v>
      </c>
      <c r="P782" s="56">
        <f t="shared" si="104"/>
        <v>8.6645132871287875E-2</v>
      </c>
    </row>
    <row r="783" spans="1:16" x14ac:dyDescent="0.2">
      <c r="A783" s="59">
        <f t="shared" si="102"/>
        <v>64</v>
      </c>
      <c r="B783" s="57" t="s">
        <v>1013</v>
      </c>
      <c r="C783" s="94">
        <v>141.30000000000001</v>
      </c>
      <c r="D783" s="57"/>
      <c r="E783" s="59"/>
      <c r="F783" s="57">
        <f t="shared" si="105"/>
        <v>141.30000000000001</v>
      </c>
      <c r="G783" s="57">
        <v>3</v>
      </c>
      <c r="H783" s="57"/>
      <c r="I783" s="57"/>
      <c r="J783" s="57">
        <f t="shared" si="106"/>
        <v>3</v>
      </c>
      <c r="K783" s="95">
        <f t="shared" si="99"/>
        <v>1.9211065573770491E-3</v>
      </c>
      <c r="L783" s="54">
        <f t="shared" si="100"/>
        <v>7.0696721311475406</v>
      </c>
      <c r="M783" s="54">
        <f t="shared" si="107"/>
        <v>1.555327868852459</v>
      </c>
      <c r="N783" s="54">
        <f t="shared" si="103"/>
        <v>3.1954918032786885</v>
      </c>
      <c r="O783" s="54">
        <v>0.90703161004431299</v>
      </c>
      <c r="P783" s="56">
        <f t="shared" si="104"/>
        <v>9.0074475678152868E-2</v>
      </c>
    </row>
    <row r="784" spans="1:16" x14ac:dyDescent="0.2">
      <c r="A784" s="59">
        <f t="shared" si="102"/>
        <v>65</v>
      </c>
      <c r="B784" s="57" t="s">
        <v>1014</v>
      </c>
      <c r="C784" s="94">
        <v>263.8</v>
      </c>
      <c r="D784" s="57"/>
      <c r="E784" s="59"/>
      <c r="F784" s="57">
        <f t="shared" si="105"/>
        <v>263.8</v>
      </c>
      <c r="G784" s="57">
        <v>4</v>
      </c>
      <c r="H784" s="57"/>
      <c r="I784" s="57"/>
      <c r="J784" s="57">
        <f t="shared" si="106"/>
        <v>4</v>
      </c>
      <c r="K784" s="95">
        <f t="shared" si="99"/>
        <v>2.5614754098360654E-3</v>
      </c>
      <c r="L784" s="54">
        <f t="shared" si="100"/>
        <v>9.4262295081967213</v>
      </c>
      <c r="M784" s="54">
        <f t="shared" si="107"/>
        <v>2.0737704918032787</v>
      </c>
      <c r="N784" s="54">
        <f t="shared" ref="N784:N815" si="108">L784*0.452</f>
        <v>4.2606557377049183</v>
      </c>
      <c r="O784" s="54">
        <v>1.2093754800590839</v>
      </c>
      <c r="P784" s="56">
        <f t="shared" ref="P784:P815" si="109">(L784+M784+N784+O784)/F784</f>
        <v>6.4329155488112216E-2</v>
      </c>
    </row>
    <row r="785" spans="1:16" x14ac:dyDescent="0.2">
      <c r="A785" s="59">
        <f t="shared" si="102"/>
        <v>66</v>
      </c>
      <c r="B785" s="57" t="s">
        <v>1015</v>
      </c>
      <c r="C785" s="94">
        <v>117.3</v>
      </c>
      <c r="D785" s="57"/>
      <c r="E785" s="59"/>
      <c r="F785" s="57">
        <f t="shared" si="105"/>
        <v>117.3</v>
      </c>
      <c r="G785" s="57">
        <v>3</v>
      </c>
      <c r="H785" s="57"/>
      <c r="I785" s="57"/>
      <c r="J785" s="57">
        <f t="shared" si="106"/>
        <v>3</v>
      </c>
      <c r="K785" s="95">
        <f t="shared" ref="K785:K848" si="110">2.5/3904*J785</f>
        <v>1.9211065573770491E-3</v>
      </c>
      <c r="L785" s="54">
        <f t="shared" ref="L785:L848" si="111">K785*3680</f>
        <v>7.0696721311475406</v>
      </c>
      <c r="M785" s="54">
        <f t="shared" si="107"/>
        <v>1.555327868852459</v>
      </c>
      <c r="N785" s="54">
        <f t="shared" si="108"/>
        <v>3.1954918032786885</v>
      </c>
      <c r="O785" s="54">
        <v>0.90703161004431299</v>
      </c>
      <c r="P785" s="56">
        <f t="shared" si="109"/>
        <v>0.10850403591920718</v>
      </c>
    </row>
    <row r="786" spans="1:16" x14ac:dyDescent="0.2">
      <c r="A786" s="59">
        <f t="shared" ref="A786:A849" si="112">A785+1</f>
        <v>67</v>
      </c>
      <c r="B786" s="57" t="s">
        <v>1016</v>
      </c>
      <c r="C786" s="94">
        <v>138</v>
      </c>
      <c r="D786" s="57"/>
      <c r="E786" s="59"/>
      <c r="F786" s="57">
        <f t="shared" si="105"/>
        <v>138</v>
      </c>
      <c r="G786" s="57">
        <v>4</v>
      </c>
      <c r="H786" s="57"/>
      <c r="I786" s="57"/>
      <c r="J786" s="57">
        <f t="shared" si="106"/>
        <v>4</v>
      </c>
      <c r="K786" s="95">
        <f t="shared" si="110"/>
        <v>2.5614754098360654E-3</v>
      </c>
      <c r="L786" s="54">
        <f t="shared" si="111"/>
        <v>9.4262295081967213</v>
      </c>
      <c r="M786" s="54">
        <f t="shared" si="107"/>
        <v>2.0737704918032787</v>
      </c>
      <c r="N786" s="54">
        <f t="shared" si="108"/>
        <v>4.2606557377049183</v>
      </c>
      <c r="O786" s="54">
        <v>1.2093754800590839</v>
      </c>
      <c r="P786" s="56">
        <f t="shared" si="109"/>
        <v>0.12297124070843481</v>
      </c>
    </row>
    <row r="787" spans="1:16" x14ac:dyDescent="0.2">
      <c r="A787" s="59">
        <f t="shared" si="112"/>
        <v>68</v>
      </c>
      <c r="B787" s="57" t="s">
        <v>1017</v>
      </c>
      <c r="C787" s="94">
        <v>139</v>
      </c>
      <c r="D787" s="57"/>
      <c r="E787" s="59"/>
      <c r="F787" s="57">
        <f t="shared" si="105"/>
        <v>139</v>
      </c>
      <c r="G787" s="57">
        <v>4</v>
      </c>
      <c r="H787" s="57"/>
      <c r="I787" s="57"/>
      <c r="J787" s="57">
        <f t="shared" si="106"/>
        <v>4</v>
      </c>
      <c r="K787" s="95">
        <f t="shared" si="110"/>
        <v>2.5614754098360654E-3</v>
      </c>
      <c r="L787" s="54">
        <f t="shared" si="111"/>
        <v>9.4262295081967213</v>
      </c>
      <c r="M787" s="54">
        <f t="shared" si="107"/>
        <v>2.0737704918032787</v>
      </c>
      <c r="N787" s="54">
        <f t="shared" si="108"/>
        <v>4.2606557377049183</v>
      </c>
      <c r="O787" s="54">
        <v>1.2093754800590839</v>
      </c>
      <c r="P787" s="56">
        <f t="shared" si="109"/>
        <v>0.12208655552348203</v>
      </c>
    </row>
    <row r="788" spans="1:16" x14ac:dyDescent="0.2">
      <c r="A788" s="59">
        <f t="shared" si="112"/>
        <v>69</v>
      </c>
      <c r="B788" s="57" t="s">
        <v>1018</v>
      </c>
      <c r="C788" s="94">
        <v>133</v>
      </c>
      <c r="D788" s="57"/>
      <c r="E788" s="59"/>
      <c r="F788" s="57">
        <f t="shared" si="105"/>
        <v>133</v>
      </c>
      <c r="G788" s="57">
        <v>4</v>
      </c>
      <c r="H788" s="57"/>
      <c r="I788" s="57"/>
      <c r="J788" s="57">
        <f t="shared" si="106"/>
        <v>4</v>
      </c>
      <c r="K788" s="95">
        <f t="shared" si="110"/>
        <v>2.5614754098360654E-3</v>
      </c>
      <c r="L788" s="54">
        <f t="shared" si="111"/>
        <v>9.4262295081967213</v>
      </c>
      <c r="M788" s="54">
        <f t="shared" si="107"/>
        <v>2.0737704918032787</v>
      </c>
      <c r="N788" s="54">
        <f t="shared" si="108"/>
        <v>4.2606557377049183</v>
      </c>
      <c r="O788" s="54">
        <v>1.2093754800590839</v>
      </c>
      <c r="P788" s="56">
        <f t="shared" si="109"/>
        <v>0.12759421968243612</v>
      </c>
    </row>
    <row r="789" spans="1:16" x14ac:dyDescent="0.2">
      <c r="A789" s="59">
        <f t="shared" si="112"/>
        <v>70</v>
      </c>
      <c r="B789" s="57" t="s">
        <v>1019</v>
      </c>
      <c r="C789" s="94">
        <v>315.60000000000002</v>
      </c>
      <c r="D789" s="81"/>
      <c r="E789" s="59"/>
      <c r="F789" s="57">
        <f t="shared" si="105"/>
        <v>315.60000000000002</v>
      </c>
      <c r="G789" s="57">
        <v>8</v>
      </c>
      <c r="H789" s="57"/>
      <c r="I789" s="57"/>
      <c r="J789" s="57">
        <f t="shared" si="106"/>
        <v>8</v>
      </c>
      <c r="K789" s="95">
        <f t="shared" si="110"/>
        <v>5.1229508196721308E-3</v>
      </c>
      <c r="L789" s="54">
        <f t="shared" si="111"/>
        <v>18.852459016393443</v>
      </c>
      <c r="M789" s="54">
        <f t="shared" si="107"/>
        <v>4.1475409836065573</v>
      </c>
      <c r="N789" s="54">
        <f t="shared" si="108"/>
        <v>8.5213114754098367</v>
      </c>
      <c r="O789" s="54">
        <v>2.4187509601181678</v>
      </c>
      <c r="P789" s="56">
        <f t="shared" si="109"/>
        <v>0.10754138921269964</v>
      </c>
    </row>
    <row r="790" spans="1:16" x14ac:dyDescent="0.2">
      <c r="A790" s="59">
        <f t="shared" si="112"/>
        <v>71</v>
      </c>
      <c r="B790" s="57" t="s">
        <v>1020</v>
      </c>
      <c r="C790" s="94">
        <v>265.7</v>
      </c>
      <c r="D790" s="57"/>
      <c r="E790" s="59"/>
      <c r="F790" s="57">
        <f t="shared" si="105"/>
        <v>265.7</v>
      </c>
      <c r="G790" s="57">
        <v>5</v>
      </c>
      <c r="H790" s="57"/>
      <c r="I790" s="57"/>
      <c r="J790" s="57">
        <f t="shared" si="106"/>
        <v>5</v>
      </c>
      <c r="K790" s="95">
        <f t="shared" si="110"/>
        <v>3.2018442622950816E-3</v>
      </c>
      <c r="L790" s="54">
        <f t="shared" si="111"/>
        <v>11.782786885245901</v>
      </c>
      <c r="M790" s="54">
        <f t="shared" si="107"/>
        <v>2.5922131147540983</v>
      </c>
      <c r="N790" s="54">
        <f t="shared" si="108"/>
        <v>5.3258196721311473</v>
      </c>
      <c r="O790" s="54">
        <v>1.5117193500738551</v>
      </c>
      <c r="P790" s="56">
        <f t="shared" si="109"/>
        <v>7.9836428386168612E-2</v>
      </c>
    </row>
    <row r="791" spans="1:16" x14ac:dyDescent="0.2">
      <c r="A791" s="59">
        <f t="shared" si="112"/>
        <v>72</v>
      </c>
      <c r="B791" s="57" t="s">
        <v>1021</v>
      </c>
      <c r="C791" s="94">
        <v>156.80000000000001</v>
      </c>
      <c r="D791" s="57"/>
      <c r="E791" s="98">
        <v>17.5</v>
      </c>
      <c r="F791" s="57">
        <f t="shared" si="105"/>
        <v>174.3</v>
      </c>
      <c r="G791" s="57">
        <v>3</v>
      </c>
      <c r="H791" s="57"/>
      <c r="I791" s="57">
        <v>1</v>
      </c>
      <c r="J791" s="57">
        <f t="shared" si="106"/>
        <v>4</v>
      </c>
      <c r="K791" s="95">
        <f t="shared" si="110"/>
        <v>2.5614754098360654E-3</v>
      </c>
      <c r="L791" s="54">
        <f t="shared" si="111"/>
        <v>9.4262295081967213</v>
      </c>
      <c r="M791" s="54">
        <f t="shared" si="107"/>
        <v>2.0737704918032787</v>
      </c>
      <c r="N791" s="54">
        <f t="shared" si="108"/>
        <v>4.2606557377049183</v>
      </c>
      <c r="O791" s="54">
        <v>1.2093754800590839</v>
      </c>
      <c r="P791" s="56">
        <f t="shared" si="109"/>
        <v>9.7361051163304652E-2</v>
      </c>
    </row>
    <row r="792" spans="1:16" x14ac:dyDescent="0.2">
      <c r="A792" s="59">
        <f t="shared" si="112"/>
        <v>73</v>
      </c>
      <c r="B792" s="57" t="s">
        <v>1022</v>
      </c>
      <c r="C792" s="94">
        <v>132.30000000000001</v>
      </c>
      <c r="D792" s="57"/>
      <c r="E792" s="59"/>
      <c r="F792" s="57">
        <f t="shared" si="105"/>
        <v>132.30000000000001</v>
      </c>
      <c r="G792" s="57">
        <v>3</v>
      </c>
      <c r="H792" s="57"/>
      <c r="I792" s="57"/>
      <c r="J792" s="57">
        <f t="shared" si="106"/>
        <v>3</v>
      </c>
      <c r="K792" s="95">
        <f t="shared" si="110"/>
        <v>1.9211065573770491E-3</v>
      </c>
      <c r="L792" s="54">
        <f t="shared" si="111"/>
        <v>7.0696721311475406</v>
      </c>
      <c r="M792" s="54">
        <f t="shared" si="107"/>
        <v>1.555327868852459</v>
      </c>
      <c r="N792" s="54">
        <f t="shared" si="108"/>
        <v>3.1954918032786885</v>
      </c>
      <c r="O792" s="54">
        <v>0.90703161004431299</v>
      </c>
      <c r="P792" s="56">
        <f t="shared" si="109"/>
        <v>9.6201991030408177E-2</v>
      </c>
    </row>
    <row r="793" spans="1:16" x14ac:dyDescent="0.2">
      <c r="A793" s="59">
        <f t="shared" si="112"/>
        <v>74</v>
      </c>
      <c r="B793" s="57" t="s">
        <v>1023</v>
      </c>
      <c r="C793" s="94">
        <v>238.1</v>
      </c>
      <c r="D793" s="57"/>
      <c r="E793" s="59"/>
      <c r="F793" s="57">
        <f t="shared" si="105"/>
        <v>238.1</v>
      </c>
      <c r="G793" s="57">
        <v>4</v>
      </c>
      <c r="H793" s="57"/>
      <c r="I793" s="57"/>
      <c r="J793" s="57">
        <f t="shared" si="106"/>
        <v>4</v>
      </c>
      <c r="K793" s="95">
        <f t="shared" si="110"/>
        <v>2.5614754098360654E-3</v>
      </c>
      <c r="L793" s="54">
        <f t="shared" si="111"/>
        <v>9.4262295081967213</v>
      </c>
      <c r="M793" s="54">
        <f t="shared" si="107"/>
        <v>2.0737704918032787</v>
      </c>
      <c r="N793" s="54">
        <f t="shared" si="108"/>
        <v>4.2606557377049183</v>
      </c>
      <c r="O793" s="54">
        <v>1.2093754800590839</v>
      </c>
      <c r="P793" s="56">
        <f t="shared" si="109"/>
        <v>7.1272705660495608E-2</v>
      </c>
    </row>
    <row r="794" spans="1:16" x14ac:dyDescent="0.2">
      <c r="A794" s="59">
        <f t="shared" si="112"/>
        <v>75</v>
      </c>
      <c r="B794" s="57" t="s">
        <v>1024</v>
      </c>
      <c r="C794" s="94">
        <v>80.8</v>
      </c>
      <c r="D794" s="57"/>
      <c r="E794" s="59"/>
      <c r="F794" s="57">
        <f t="shared" si="105"/>
        <v>80.8</v>
      </c>
      <c r="G794" s="57">
        <v>2</v>
      </c>
      <c r="H794" s="57"/>
      <c r="I794" s="57"/>
      <c r="J794" s="57">
        <f t="shared" si="106"/>
        <v>2</v>
      </c>
      <c r="K794" s="95">
        <f t="shared" si="110"/>
        <v>1.2807377049180327E-3</v>
      </c>
      <c r="L794" s="54">
        <f t="shared" si="111"/>
        <v>4.7131147540983607</v>
      </c>
      <c r="M794" s="54">
        <f t="shared" si="107"/>
        <v>1.0368852459016393</v>
      </c>
      <c r="N794" s="54">
        <f t="shared" si="108"/>
        <v>2.1303278688524592</v>
      </c>
      <c r="O794" s="54">
        <v>0.60468774002954195</v>
      </c>
      <c r="P794" s="56">
        <f t="shared" si="109"/>
        <v>0.10501256941685645</v>
      </c>
    </row>
    <row r="795" spans="1:16" x14ac:dyDescent="0.2">
      <c r="A795" s="59">
        <f t="shared" si="112"/>
        <v>76</v>
      </c>
      <c r="B795" s="57" t="s">
        <v>1025</v>
      </c>
      <c r="C795" s="94">
        <v>137.5</v>
      </c>
      <c r="D795" s="57"/>
      <c r="E795" s="59">
        <v>41.1</v>
      </c>
      <c r="F795" s="57">
        <f t="shared" si="105"/>
        <v>178.6</v>
      </c>
      <c r="G795" s="57">
        <v>3</v>
      </c>
      <c r="H795" s="57"/>
      <c r="I795" s="57">
        <v>1</v>
      </c>
      <c r="J795" s="57">
        <f t="shared" si="106"/>
        <v>4</v>
      </c>
      <c r="K795" s="95">
        <f t="shared" si="110"/>
        <v>2.5614754098360654E-3</v>
      </c>
      <c r="L795" s="54">
        <f t="shared" si="111"/>
        <v>9.4262295081967213</v>
      </c>
      <c r="M795" s="54">
        <f t="shared" si="107"/>
        <v>2.0737704918032787</v>
      </c>
      <c r="N795" s="54">
        <f t="shared" si="108"/>
        <v>4.2606557377049183</v>
      </c>
      <c r="O795" s="54">
        <v>1.2093754800590839</v>
      </c>
      <c r="P795" s="56">
        <f t="shared" si="109"/>
        <v>9.5016972103941791E-2</v>
      </c>
    </row>
    <row r="796" spans="1:16" x14ac:dyDescent="0.2">
      <c r="A796" s="59">
        <f t="shared" si="112"/>
        <v>77</v>
      </c>
      <c r="B796" s="57" t="s">
        <v>1026</v>
      </c>
      <c r="C796" s="94">
        <v>84.9</v>
      </c>
      <c r="D796" s="57"/>
      <c r="E796" s="59"/>
      <c r="F796" s="57">
        <f t="shared" si="105"/>
        <v>84.9</v>
      </c>
      <c r="G796" s="57">
        <v>1</v>
      </c>
      <c r="H796" s="57"/>
      <c r="I796" s="57"/>
      <c r="J796" s="57">
        <f t="shared" si="106"/>
        <v>1</v>
      </c>
      <c r="K796" s="95">
        <f t="shared" si="110"/>
        <v>6.4036885245901635E-4</v>
      </c>
      <c r="L796" s="54">
        <f t="shared" si="111"/>
        <v>2.3565573770491803</v>
      </c>
      <c r="M796" s="54">
        <f t="shared" si="107"/>
        <v>0.51844262295081966</v>
      </c>
      <c r="N796" s="54">
        <f t="shared" si="108"/>
        <v>1.0651639344262296</v>
      </c>
      <c r="O796" s="54">
        <v>0.30234387001477098</v>
      </c>
      <c r="P796" s="56">
        <f t="shared" si="109"/>
        <v>4.9970645517561842E-2</v>
      </c>
    </row>
    <row r="797" spans="1:16" x14ac:dyDescent="0.2">
      <c r="A797" s="59">
        <f t="shared" si="112"/>
        <v>78</v>
      </c>
      <c r="B797" s="57" t="s">
        <v>1027</v>
      </c>
      <c r="C797" s="94">
        <v>332.9</v>
      </c>
      <c r="D797" s="57"/>
      <c r="E797" s="59"/>
      <c r="F797" s="57">
        <f t="shared" si="105"/>
        <v>332.9</v>
      </c>
      <c r="G797" s="57">
        <v>6</v>
      </c>
      <c r="H797" s="57"/>
      <c r="I797" s="57"/>
      <c r="J797" s="57">
        <f t="shared" si="106"/>
        <v>6</v>
      </c>
      <c r="K797" s="95">
        <f t="shared" si="110"/>
        <v>3.8422131147540983E-3</v>
      </c>
      <c r="L797" s="54">
        <f t="shared" si="111"/>
        <v>14.139344262295081</v>
      </c>
      <c r="M797" s="54">
        <f t="shared" si="107"/>
        <v>3.110655737704918</v>
      </c>
      <c r="N797" s="54">
        <f t="shared" si="108"/>
        <v>6.3909836065573771</v>
      </c>
      <c r="O797" s="54">
        <v>1.814063220088626</v>
      </c>
      <c r="P797" s="56">
        <f t="shared" si="109"/>
        <v>7.6464544387641956E-2</v>
      </c>
    </row>
    <row r="798" spans="1:16" x14ac:dyDescent="0.2">
      <c r="A798" s="59">
        <f t="shared" si="112"/>
        <v>79</v>
      </c>
      <c r="B798" s="57" t="s">
        <v>1028</v>
      </c>
      <c r="C798" s="94">
        <v>3867.9</v>
      </c>
      <c r="D798" s="57"/>
      <c r="E798" s="59"/>
      <c r="F798" s="57">
        <f t="shared" si="105"/>
        <v>3867.9</v>
      </c>
      <c r="G798" s="57">
        <v>89</v>
      </c>
      <c r="H798" s="57"/>
      <c r="I798" s="57"/>
      <c r="J798" s="57">
        <f t="shared" si="106"/>
        <v>89</v>
      </c>
      <c r="K798" s="95">
        <f t="shared" si="110"/>
        <v>5.6992827868852458E-2</v>
      </c>
      <c r="L798" s="54">
        <f t="shared" si="111"/>
        <v>209.73360655737704</v>
      </c>
      <c r="M798" s="54">
        <f t="shared" si="107"/>
        <v>46.141393442622949</v>
      </c>
      <c r="N798" s="54">
        <f t="shared" si="108"/>
        <v>94.799590163934425</v>
      </c>
      <c r="O798" s="54">
        <v>26.908604431314622</v>
      </c>
      <c r="P798" s="56">
        <f t="shared" si="109"/>
        <v>9.7619688873871888E-2</v>
      </c>
    </row>
    <row r="799" spans="1:16" x14ac:dyDescent="0.2">
      <c r="A799" s="59">
        <f t="shared" si="112"/>
        <v>80</v>
      </c>
      <c r="B799" s="57" t="s">
        <v>1029</v>
      </c>
      <c r="C799" s="94">
        <v>3143.8</v>
      </c>
      <c r="D799" s="57"/>
      <c r="E799" s="59">
        <v>91.3</v>
      </c>
      <c r="F799" s="57">
        <f t="shared" si="105"/>
        <v>3235.1000000000004</v>
      </c>
      <c r="G799" s="57">
        <v>80</v>
      </c>
      <c r="H799" s="57"/>
      <c r="I799" s="57">
        <v>1</v>
      </c>
      <c r="J799" s="57">
        <f t="shared" si="106"/>
        <v>81</v>
      </c>
      <c r="K799" s="95">
        <f t="shared" si="110"/>
        <v>5.1869877049180321E-2</v>
      </c>
      <c r="L799" s="54">
        <f t="shared" si="111"/>
        <v>190.88114754098359</v>
      </c>
      <c r="M799" s="54">
        <f t="shared" si="107"/>
        <v>41.993852459016388</v>
      </c>
      <c r="N799" s="54">
        <f t="shared" si="108"/>
        <v>86.27827868852458</v>
      </c>
      <c r="O799" s="54">
        <v>24.489853471196451</v>
      </c>
      <c r="P799" s="56">
        <f t="shared" si="109"/>
        <v>0.10622334152258693</v>
      </c>
    </row>
    <row r="800" spans="1:16" x14ac:dyDescent="0.2">
      <c r="A800" s="59">
        <f t="shared" si="112"/>
        <v>81</v>
      </c>
      <c r="B800" s="57" t="s">
        <v>1030</v>
      </c>
      <c r="C800" s="94">
        <v>147.19999999999999</v>
      </c>
      <c r="D800" s="57"/>
      <c r="E800" s="59"/>
      <c r="F800" s="57">
        <f t="shared" si="105"/>
        <v>147.19999999999999</v>
      </c>
      <c r="G800" s="57">
        <v>3</v>
      </c>
      <c r="H800" s="57"/>
      <c r="I800" s="57"/>
      <c r="J800" s="57">
        <f t="shared" si="106"/>
        <v>3</v>
      </c>
      <c r="K800" s="95">
        <f t="shared" si="110"/>
        <v>1.9211065573770491E-3</v>
      </c>
      <c r="L800" s="54">
        <f t="shared" si="111"/>
        <v>7.0696721311475406</v>
      </c>
      <c r="M800" s="54">
        <f t="shared" si="107"/>
        <v>1.555327868852459</v>
      </c>
      <c r="N800" s="54">
        <f t="shared" si="108"/>
        <v>3.1954918032786885</v>
      </c>
      <c r="O800" s="54">
        <v>0.90703161004431299</v>
      </c>
      <c r="P800" s="56">
        <f t="shared" si="109"/>
        <v>8.6464153623118226E-2</v>
      </c>
    </row>
    <row r="801" spans="1:16" x14ac:dyDescent="0.2">
      <c r="A801" s="59">
        <f t="shared" si="112"/>
        <v>82</v>
      </c>
      <c r="B801" s="57" t="s">
        <v>1031</v>
      </c>
      <c r="C801" s="94">
        <v>3088.4</v>
      </c>
      <c r="D801" s="57"/>
      <c r="E801" s="59">
        <v>104.6</v>
      </c>
      <c r="F801" s="57">
        <f t="shared" si="105"/>
        <v>3193</v>
      </c>
      <c r="G801" s="57">
        <v>68</v>
      </c>
      <c r="H801" s="57"/>
      <c r="I801" s="57">
        <v>1</v>
      </c>
      <c r="J801" s="57">
        <f t="shared" si="106"/>
        <v>69</v>
      </c>
      <c r="K801" s="95">
        <f t="shared" si="110"/>
        <v>4.418545081967213E-2</v>
      </c>
      <c r="L801" s="54">
        <f t="shared" si="111"/>
        <v>162.60245901639342</v>
      </c>
      <c r="M801" s="54">
        <f t="shared" si="107"/>
        <v>35.772540983606554</v>
      </c>
      <c r="N801" s="54">
        <f t="shared" si="108"/>
        <v>73.496311475409826</v>
      </c>
      <c r="O801" s="54">
        <v>20.8617270310192</v>
      </c>
      <c r="P801" s="56">
        <f t="shared" si="109"/>
        <v>9.1679623710124961E-2</v>
      </c>
    </row>
    <row r="802" spans="1:16" x14ac:dyDescent="0.2">
      <c r="A802" s="59">
        <f t="shared" si="112"/>
        <v>83</v>
      </c>
      <c r="B802" s="57" t="s">
        <v>1032</v>
      </c>
      <c r="C802" s="94">
        <v>3233.9</v>
      </c>
      <c r="D802" s="57"/>
      <c r="E802" s="59"/>
      <c r="F802" s="57">
        <f t="shared" si="105"/>
        <v>3233.9</v>
      </c>
      <c r="G802" s="57">
        <v>80</v>
      </c>
      <c r="H802" s="57"/>
      <c r="I802" s="57"/>
      <c r="J802" s="57">
        <f t="shared" si="106"/>
        <v>80</v>
      </c>
      <c r="K802" s="95">
        <f t="shared" si="110"/>
        <v>5.1229508196721306E-2</v>
      </c>
      <c r="L802" s="54">
        <f t="shared" si="111"/>
        <v>188.52459016393442</v>
      </c>
      <c r="M802" s="54">
        <f t="shared" si="107"/>
        <v>41.475409836065573</v>
      </c>
      <c r="N802" s="54">
        <f t="shared" si="108"/>
        <v>85.213114754098356</v>
      </c>
      <c r="O802" s="54">
        <v>24.187509601181681</v>
      </c>
      <c r="P802" s="56">
        <f t="shared" si="109"/>
        <v>0.10495087181275858</v>
      </c>
    </row>
    <row r="803" spans="1:16" x14ac:dyDescent="0.2">
      <c r="A803" s="59">
        <f t="shared" si="112"/>
        <v>84</v>
      </c>
      <c r="B803" s="57" t="s">
        <v>1033</v>
      </c>
      <c r="C803" s="94">
        <v>2156.4</v>
      </c>
      <c r="D803" s="57"/>
      <c r="E803" s="59">
        <v>96.5</v>
      </c>
      <c r="F803" s="57">
        <f t="shared" si="105"/>
        <v>2252.9</v>
      </c>
      <c r="G803" s="57">
        <v>52</v>
      </c>
      <c r="H803" s="57"/>
      <c r="I803" s="57">
        <v>1</v>
      </c>
      <c r="J803" s="57">
        <f t="shared" si="106"/>
        <v>53</v>
      </c>
      <c r="K803" s="95">
        <f t="shared" si="110"/>
        <v>3.3939549180327863E-2</v>
      </c>
      <c r="L803" s="54">
        <f t="shared" si="111"/>
        <v>124.89754098360653</v>
      </c>
      <c r="M803" s="54">
        <f t="shared" si="107"/>
        <v>27.477459016393436</v>
      </c>
      <c r="N803" s="54">
        <f t="shared" si="108"/>
        <v>56.453688524590156</v>
      </c>
      <c r="O803" s="54">
        <v>16.024225110782865</v>
      </c>
      <c r="P803" s="56">
        <f t="shared" si="109"/>
        <v>9.9805989451539345E-2</v>
      </c>
    </row>
    <row r="804" spans="1:16" x14ac:dyDescent="0.2">
      <c r="A804" s="59">
        <f t="shared" si="112"/>
        <v>85</v>
      </c>
      <c r="B804" s="57" t="s">
        <v>1034</v>
      </c>
      <c r="C804" s="94">
        <v>213.4</v>
      </c>
      <c r="D804" s="57"/>
      <c r="E804" s="59"/>
      <c r="F804" s="57">
        <f t="shared" si="105"/>
        <v>213.4</v>
      </c>
      <c r="G804" s="57">
        <v>5</v>
      </c>
      <c r="H804" s="57"/>
      <c r="I804" s="57"/>
      <c r="J804" s="57">
        <f t="shared" si="106"/>
        <v>5</v>
      </c>
      <c r="K804" s="95">
        <f t="shared" si="110"/>
        <v>3.2018442622950816E-3</v>
      </c>
      <c r="L804" s="54">
        <f t="shared" si="111"/>
        <v>11.782786885245901</v>
      </c>
      <c r="M804" s="54">
        <f t="shared" si="107"/>
        <v>2.5922131147540983</v>
      </c>
      <c r="N804" s="54">
        <f t="shared" si="108"/>
        <v>5.3258196721311473</v>
      </c>
      <c r="O804" s="54">
        <v>1.5117193500738551</v>
      </c>
      <c r="P804" s="56">
        <f t="shared" si="109"/>
        <v>9.9402713318673855E-2</v>
      </c>
    </row>
    <row r="805" spans="1:16" x14ac:dyDescent="0.2">
      <c r="A805" s="59">
        <f t="shared" si="112"/>
        <v>86</v>
      </c>
      <c r="B805" s="57" t="s">
        <v>1035</v>
      </c>
      <c r="C805" s="94">
        <v>316.39999999999998</v>
      </c>
      <c r="D805" s="57"/>
      <c r="E805" s="59"/>
      <c r="F805" s="57">
        <f t="shared" si="105"/>
        <v>316.39999999999998</v>
      </c>
      <c r="G805" s="57">
        <v>8</v>
      </c>
      <c r="H805" s="57"/>
      <c r="I805" s="57"/>
      <c r="J805" s="57">
        <f t="shared" si="106"/>
        <v>8</v>
      </c>
      <c r="K805" s="95">
        <f t="shared" si="110"/>
        <v>5.1229508196721308E-3</v>
      </c>
      <c r="L805" s="54">
        <f t="shared" si="111"/>
        <v>18.852459016393443</v>
      </c>
      <c r="M805" s="54">
        <f t="shared" si="107"/>
        <v>4.1475409836065573</v>
      </c>
      <c r="N805" s="54">
        <f t="shared" si="108"/>
        <v>8.5213114754098367</v>
      </c>
      <c r="O805" s="54">
        <v>2.4187509601181678</v>
      </c>
      <c r="P805" s="56">
        <f t="shared" si="109"/>
        <v>0.10726947672417196</v>
      </c>
    </row>
    <row r="806" spans="1:16" x14ac:dyDescent="0.2">
      <c r="A806" s="59">
        <f t="shared" si="112"/>
        <v>87</v>
      </c>
      <c r="B806" s="57" t="s">
        <v>1036</v>
      </c>
      <c r="C806" s="94">
        <v>356.6</v>
      </c>
      <c r="D806" s="57"/>
      <c r="E806" s="59"/>
      <c r="F806" s="57">
        <f t="shared" si="105"/>
        <v>356.6</v>
      </c>
      <c r="G806" s="57">
        <v>10</v>
      </c>
      <c r="H806" s="57"/>
      <c r="I806" s="57"/>
      <c r="J806" s="57">
        <f t="shared" si="106"/>
        <v>10</v>
      </c>
      <c r="K806" s="95">
        <f t="shared" si="110"/>
        <v>6.4036885245901632E-3</v>
      </c>
      <c r="L806" s="54">
        <f t="shared" si="111"/>
        <v>23.565573770491802</v>
      </c>
      <c r="M806" s="54">
        <f t="shared" si="107"/>
        <v>5.1844262295081966</v>
      </c>
      <c r="N806" s="54">
        <f t="shared" si="108"/>
        <v>10.651639344262295</v>
      </c>
      <c r="O806" s="54">
        <v>3.0234387001477101</v>
      </c>
      <c r="P806" s="56">
        <f t="shared" si="109"/>
        <v>0.11897105452722938</v>
      </c>
    </row>
    <row r="807" spans="1:16" x14ac:dyDescent="0.2">
      <c r="A807" s="59">
        <f t="shared" si="112"/>
        <v>88</v>
      </c>
      <c r="B807" s="57" t="s">
        <v>1037</v>
      </c>
      <c r="C807" s="94">
        <v>324.7</v>
      </c>
      <c r="D807" s="57"/>
      <c r="E807" s="59"/>
      <c r="F807" s="57">
        <f t="shared" si="105"/>
        <v>324.7</v>
      </c>
      <c r="G807" s="57">
        <v>8</v>
      </c>
      <c r="H807" s="57"/>
      <c r="I807" s="57"/>
      <c r="J807" s="57">
        <f t="shared" si="106"/>
        <v>8</v>
      </c>
      <c r="K807" s="95">
        <f t="shared" si="110"/>
        <v>5.1229508196721308E-3</v>
      </c>
      <c r="L807" s="54">
        <f t="shared" si="111"/>
        <v>18.852459016393443</v>
      </c>
      <c r="M807" s="54">
        <f t="shared" si="107"/>
        <v>4.1475409836065573</v>
      </c>
      <c r="N807" s="54">
        <f t="shared" si="108"/>
        <v>8.5213114754098367</v>
      </c>
      <c r="O807" s="54">
        <v>2.4187509601181678</v>
      </c>
      <c r="P807" s="56">
        <f t="shared" si="109"/>
        <v>0.10452744821536189</v>
      </c>
    </row>
    <row r="808" spans="1:16" x14ac:dyDescent="0.2">
      <c r="A808" s="59">
        <f t="shared" si="112"/>
        <v>89</v>
      </c>
      <c r="B808" s="57" t="s">
        <v>1038</v>
      </c>
      <c r="C808" s="94">
        <v>140.69999999999999</v>
      </c>
      <c r="D808" s="57"/>
      <c r="E808" s="59"/>
      <c r="F808" s="57">
        <f t="shared" si="105"/>
        <v>140.69999999999999</v>
      </c>
      <c r="G808" s="57">
        <v>4</v>
      </c>
      <c r="H808" s="57"/>
      <c r="I808" s="57"/>
      <c r="J808" s="57">
        <f t="shared" si="106"/>
        <v>4</v>
      </c>
      <c r="K808" s="95">
        <f t="shared" si="110"/>
        <v>2.5614754098360654E-3</v>
      </c>
      <c r="L808" s="54">
        <f t="shared" si="111"/>
        <v>9.4262295081967213</v>
      </c>
      <c r="M808" s="54">
        <f t="shared" si="107"/>
        <v>2.0737704918032787</v>
      </c>
      <c r="N808" s="54">
        <f t="shared" si="108"/>
        <v>4.2606557377049183</v>
      </c>
      <c r="O808" s="54">
        <v>1.2093754800590839</v>
      </c>
      <c r="P808" s="56">
        <f t="shared" si="109"/>
        <v>0.12061145144110877</v>
      </c>
    </row>
    <row r="809" spans="1:16" x14ac:dyDescent="0.2">
      <c r="A809" s="59">
        <f t="shared" si="112"/>
        <v>90</v>
      </c>
      <c r="B809" s="57" t="s">
        <v>1039</v>
      </c>
      <c r="C809" s="94">
        <v>135</v>
      </c>
      <c r="D809" s="57"/>
      <c r="E809" s="59"/>
      <c r="F809" s="57">
        <f t="shared" si="105"/>
        <v>135</v>
      </c>
      <c r="G809" s="57">
        <v>3</v>
      </c>
      <c r="H809" s="57"/>
      <c r="I809" s="57"/>
      <c r="J809" s="57">
        <f t="shared" si="106"/>
        <v>3</v>
      </c>
      <c r="K809" s="95">
        <f t="shared" si="110"/>
        <v>1.9211065573770491E-3</v>
      </c>
      <c r="L809" s="54">
        <f t="shared" si="111"/>
        <v>7.0696721311475406</v>
      </c>
      <c r="M809" s="54">
        <f t="shared" si="107"/>
        <v>1.555327868852459</v>
      </c>
      <c r="N809" s="54">
        <f t="shared" si="108"/>
        <v>3.1954918032786885</v>
      </c>
      <c r="O809" s="54">
        <v>0.90703161004431299</v>
      </c>
      <c r="P809" s="56">
        <f t="shared" si="109"/>
        <v>9.4277951209800009E-2</v>
      </c>
    </row>
    <row r="810" spans="1:16" x14ac:dyDescent="0.2">
      <c r="A810" s="59">
        <f t="shared" si="112"/>
        <v>91</v>
      </c>
      <c r="B810" s="57" t="s">
        <v>1040</v>
      </c>
      <c r="C810" s="94">
        <v>303.7</v>
      </c>
      <c r="D810" s="57"/>
      <c r="E810" s="59"/>
      <c r="F810" s="57">
        <f t="shared" si="105"/>
        <v>303.7</v>
      </c>
      <c r="G810" s="57">
        <v>8</v>
      </c>
      <c r="H810" s="57"/>
      <c r="I810" s="57"/>
      <c r="J810" s="57">
        <f t="shared" si="106"/>
        <v>8</v>
      </c>
      <c r="K810" s="95">
        <f t="shared" si="110"/>
        <v>5.1229508196721308E-3</v>
      </c>
      <c r="L810" s="54">
        <f t="shared" si="111"/>
        <v>18.852459016393443</v>
      </c>
      <c r="M810" s="54">
        <f t="shared" si="107"/>
        <v>4.1475409836065573</v>
      </c>
      <c r="N810" s="54">
        <f t="shared" si="108"/>
        <v>8.5213114754098367</v>
      </c>
      <c r="O810" s="54">
        <v>2.4187509601181678</v>
      </c>
      <c r="P810" s="56">
        <f t="shared" si="109"/>
        <v>0.11175522698560424</v>
      </c>
    </row>
    <row r="811" spans="1:16" x14ac:dyDescent="0.2">
      <c r="A811" s="59">
        <f t="shared" si="112"/>
        <v>92</v>
      </c>
      <c r="B811" s="57" t="s">
        <v>1041</v>
      </c>
      <c r="C811" s="94">
        <v>405.1</v>
      </c>
      <c r="D811" s="57"/>
      <c r="E811" s="59"/>
      <c r="F811" s="57">
        <f t="shared" si="105"/>
        <v>405.1</v>
      </c>
      <c r="G811" s="57">
        <v>8</v>
      </c>
      <c r="H811" s="57"/>
      <c r="I811" s="57"/>
      <c r="J811" s="57">
        <f t="shared" si="106"/>
        <v>8</v>
      </c>
      <c r="K811" s="95">
        <f t="shared" si="110"/>
        <v>5.1229508196721308E-3</v>
      </c>
      <c r="L811" s="54">
        <f t="shared" si="111"/>
        <v>18.852459016393443</v>
      </c>
      <c r="M811" s="54">
        <f t="shared" si="107"/>
        <v>4.1475409836065573</v>
      </c>
      <c r="N811" s="54">
        <f t="shared" si="108"/>
        <v>8.5213114754098367</v>
      </c>
      <c r="O811" s="54">
        <v>2.4187509601181678</v>
      </c>
      <c r="P811" s="56">
        <f t="shared" si="109"/>
        <v>8.3781936399723533E-2</v>
      </c>
    </row>
    <row r="812" spans="1:16" x14ac:dyDescent="0.2">
      <c r="A812" s="59">
        <f t="shared" si="112"/>
        <v>93</v>
      </c>
      <c r="B812" s="57" t="s">
        <v>1042</v>
      </c>
      <c r="C812" s="94">
        <v>409.6</v>
      </c>
      <c r="D812" s="57"/>
      <c r="E812" s="59"/>
      <c r="F812" s="57">
        <f t="shared" si="105"/>
        <v>409.6</v>
      </c>
      <c r="G812" s="57">
        <v>8</v>
      </c>
      <c r="H812" s="57"/>
      <c r="I812" s="57"/>
      <c r="J812" s="57">
        <f t="shared" si="106"/>
        <v>8</v>
      </c>
      <c r="K812" s="95">
        <f t="shared" si="110"/>
        <v>5.1229508196721308E-3</v>
      </c>
      <c r="L812" s="54">
        <f t="shared" si="111"/>
        <v>18.852459016393443</v>
      </c>
      <c r="M812" s="54">
        <f t="shared" si="107"/>
        <v>4.1475409836065573</v>
      </c>
      <c r="N812" s="54">
        <f t="shared" si="108"/>
        <v>8.5213114754098367</v>
      </c>
      <c r="O812" s="54">
        <v>2.4187509601181678</v>
      </c>
      <c r="P812" s="56">
        <f t="shared" si="109"/>
        <v>8.2861480555488295E-2</v>
      </c>
    </row>
    <row r="813" spans="1:16" x14ac:dyDescent="0.2">
      <c r="A813" s="59">
        <f t="shared" si="112"/>
        <v>94</v>
      </c>
      <c r="B813" s="57" t="s">
        <v>1043</v>
      </c>
      <c r="C813" s="94">
        <v>411</v>
      </c>
      <c r="D813" s="57"/>
      <c r="E813" s="59"/>
      <c r="F813" s="57">
        <f t="shared" si="105"/>
        <v>411</v>
      </c>
      <c r="G813" s="57">
        <v>8</v>
      </c>
      <c r="H813" s="57"/>
      <c r="I813" s="57"/>
      <c r="J813" s="57">
        <f t="shared" si="106"/>
        <v>8</v>
      </c>
      <c r="K813" s="95">
        <f t="shared" si="110"/>
        <v>5.1229508196721308E-3</v>
      </c>
      <c r="L813" s="54">
        <f t="shared" si="111"/>
        <v>18.852459016393443</v>
      </c>
      <c r="M813" s="54">
        <f t="shared" si="107"/>
        <v>4.1475409836065573</v>
      </c>
      <c r="N813" s="54">
        <f t="shared" si="108"/>
        <v>8.5213114754098367</v>
      </c>
      <c r="O813" s="54">
        <v>2.4187509601181678</v>
      </c>
      <c r="P813" s="56">
        <f t="shared" si="109"/>
        <v>8.2579227337051114E-2</v>
      </c>
    </row>
    <row r="814" spans="1:16" x14ac:dyDescent="0.2">
      <c r="A814" s="59">
        <f t="shared" si="112"/>
        <v>95</v>
      </c>
      <c r="B814" s="57" t="s">
        <v>1044</v>
      </c>
      <c r="C814" s="94">
        <v>394.7</v>
      </c>
      <c r="D814" s="57"/>
      <c r="E814" s="59"/>
      <c r="F814" s="57">
        <f t="shared" si="105"/>
        <v>394.7</v>
      </c>
      <c r="G814" s="57">
        <v>8</v>
      </c>
      <c r="H814" s="57"/>
      <c r="I814" s="57"/>
      <c r="J814" s="57">
        <f t="shared" si="106"/>
        <v>8</v>
      </c>
      <c r="K814" s="95">
        <f t="shared" si="110"/>
        <v>5.1229508196721308E-3</v>
      </c>
      <c r="L814" s="54">
        <f t="shared" si="111"/>
        <v>18.852459016393443</v>
      </c>
      <c r="M814" s="54">
        <f t="shared" si="107"/>
        <v>4.1475409836065573</v>
      </c>
      <c r="N814" s="54">
        <f t="shared" si="108"/>
        <v>8.5213114754098367</v>
      </c>
      <c r="O814" s="54">
        <v>2.4187509601181678</v>
      </c>
      <c r="P814" s="56">
        <f t="shared" si="109"/>
        <v>8.5989517191608827E-2</v>
      </c>
    </row>
    <row r="815" spans="1:16" x14ac:dyDescent="0.2">
      <c r="A815" s="59">
        <f t="shared" si="112"/>
        <v>96</v>
      </c>
      <c r="B815" s="57" t="s">
        <v>1045</v>
      </c>
      <c r="C815" s="94">
        <v>242.2</v>
      </c>
      <c r="D815" s="57"/>
      <c r="E815" s="59"/>
      <c r="F815" s="57">
        <f t="shared" si="105"/>
        <v>242.2</v>
      </c>
      <c r="G815" s="57">
        <v>4</v>
      </c>
      <c r="H815" s="57"/>
      <c r="I815" s="57"/>
      <c r="J815" s="57">
        <f t="shared" si="106"/>
        <v>4</v>
      </c>
      <c r="K815" s="95">
        <f t="shared" si="110"/>
        <v>2.5614754098360654E-3</v>
      </c>
      <c r="L815" s="54">
        <f t="shared" si="111"/>
        <v>9.4262295081967213</v>
      </c>
      <c r="M815" s="54">
        <f t="shared" si="107"/>
        <v>2.0737704918032787</v>
      </c>
      <c r="N815" s="54">
        <f t="shared" si="108"/>
        <v>4.2606557377049183</v>
      </c>
      <c r="O815" s="54">
        <v>1.2093754800590839</v>
      </c>
      <c r="P815" s="56">
        <f t="shared" si="109"/>
        <v>7.0066189999025613E-2</v>
      </c>
    </row>
    <row r="816" spans="1:16" x14ac:dyDescent="0.2">
      <c r="A816" s="59">
        <f t="shared" si="112"/>
        <v>97</v>
      </c>
      <c r="B816" s="57" t="s">
        <v>1046</v>
      </c>
      <c r="C816" s="94">
        <v>1242.4000000000001</v>
      </c>
      <c r="D816" s="57"/>
      <c r="E816" s="59">
        <v>37.299999999999997</v>
      </c>
      <c r="F816" s="57">
        <f t="shared" si="105"/>
        <v>1279.7</v>
      </c>
      <c r="G816" s="57">
        <v>24</v>
      </c>
      <c r="H816" s="57"/>
      <c r="I816" s="57">
        <v>1</v>
      </c>
      <c r="J816" s="57">
        <f t="shared" si="106"/>
        <v>25</v>
      </c>
      <c r="K816" s="95">
        <f t="shared" si="110"/>
        <v>1.6009221311475409E-2</v>
      </c>
      <c r="L816" s="54">
        <f t="shared" si="111"/>
        <v>58.913934426229503</v>
      </c>
      <c r="M816" s="54">
        <f t="shared" si="107"/>
        <v>12.96106557377049</v>
      </c>
      <c r="N816" s="54">
        <f t="shared" ref="N816:N847" si="113">L816*0.452</f>
        <v>26.629098360655735</v>
      </c>
      <c r="O816" s="54">
        <v>7.5585967503692757</v>
      </c>
      <c r="P816" s="56">
        <f t="shared" ref="P816:P847" si="114">(L816+M816+N816+O816)/F816</f>
        <v>8.288090576777761E-2</v>
      </c>
    </row>
    <row r="817" spans="1:16" x14ac:dyDescent="0.2">
      <c r="A817" s="59">
        <f t="shared" si="112"/>
        <v>98</v>
      </c>
      <c r="B817" s="57" t="s">
        <v>1047</v>
      </c>
      <c r="C817" s="94">
        <v>1061.7</v>
      </c>
      <c r="D817" s="57"/>
      <c r="E817" s="59"/>
      <c r="F817" s="57">
        <f t="shared" si="105"/>
        <v>1061.7</v>
      </c>
      <c r="G817" s="57">
        <v>24</v>
      </c>
      <c r="H817" s="57"/>
      <c r="I817" s="57"/>
      <c r="J817" s="57">
        <f t="shared" si="106"/>
        <v>24</v>
      </c>
      <c r="K817" s="95">
        <f t="shared" si="110"/>
        <v>1.5368852459016393E-2</v>
      </c>
      <c r="L817" s="54">
        <f t="shared" si="111"/>
        <v>56.557377049180324</v>
      </c>
      <c r="M817" s="54">
        <f t="shared" si="107"/>
        <v>12.442622950819672</v>
      </c>
      <c r="N817" s="54">
        <f t="shared" si="113"/>
        <v>25.563934426229508</v>
      </c>
      <c r="O817" s="54">
        <v>7.2562528803545039</v>
      </c>
      <c r="P817" s="56">
        <f t="shared" si="114"/>
        <v>9.5902973821780174E-2</v>
      </c>
    </row>
    <row r="818" spans="1:16" x14ac:dyDescent="0.2">
      <c r="A818" s="59">
        <f t="shared" si="112"/>
        <v>99</v>
      </c>
      <c r="B818" s="57" t="s">
        <v>1048</v>
      </c>
      <c r="C818" s="94">
        <v>439.1</v>
      </c>
      <c r="D818" s="57"/>
      <c r="E818" s="59"/>
      <c r="F818" s="57">
        <f t="shared" si="105"/>
        <v>439.1</v>
      </c>
      <c r="G818" s="57">
        <v>6</v>
      </c>
      <c r="H818" s="57"/>
      <c r="I818" s="57"/>
      <c r="J818" s="57">
        <f t="shared" si="106"/>
        <v>6</v>
      </c>
      <c r="K818" s="95">
        <f t="shared" si="110"/>
        <v>3.8422131147540983E-3</v>
      </c>
      <c r="L818" s="54">
        <f t="shared" si="111"/>
        <v>14.139344262295081</v>
      </c>
      <c r="M818" s="54">
        <f t="shared" si="107"/>
        <v>3.110655737704918</v>
      </c>
      <c r="N818" s="54">
        <f t="shared" si="113"/>
        <v>6.3909836065573771</v>
      </c>
      <c r="O818" s="54">
        <v>1.814063220088626</v>
      </c>
      <c r="P818" s="56">
        <f t="shared" si="114"/>
        <v>5.797095610714189E-2</v>
      </c>
    </row>
    <row r="819" spans="1:16" x14ac:dyDescent="0.2">
      <c r="A819" s="59">
        <f t="shared" si="112"/>
        <v>100</v>
      </c>
      <c r="B819" s="57" t="s">
        <v>1049</v>
      </c>
      <c r="C819" s="94">
        <v>805.2</v>
      </c>
      <c r="D819" s="57"/>
      <c r="E819" s="59"/>
      <c r="F819" s="57">
        <f t="shared" si="105"/>
        <v>805.2</v>
      </c>
      <c r="G819" s="57">
        <v>16</v>
      </c>
      <c r="H819" s="57"/>
      <c r="I819" s="57"/>
      <c r="J819" s="57">
        <f t="shared" si="106"/>
        <v>16</v>
      </c>
      <c r="K819" s="95">
        <f t="shared" si="110"/>
        <v>1.0245901639344262E-2</v>
      </c>
      <c r="L819" s="54">
        <f t="shared" si="111"/>
        <v>37.704918032786885</v>
      </c>
      <c r="M819" s="54">
        <f t="shared" si="107"/>
        <v>8.2950819672131146</v>
      </c>
      <c r="N819" s="54">
        <f t="shared" si="113"/>
        <v>17.042622950819673</v>
      </c>
      <c r="O819" s="54">
        <v>4.8375019202363356</v>
      </c>
      <c r="P819" s="56">
        <f t="shared" si="114"/>
        <v>8.4302191841847993E-2</v>
      </c>
    </row>
    <row r="820" spans="1:16" x14ac:dyDescent="0.2">
      <c r="A820" s="59">
        <f t="shared" si="112"/>
        <v>101</v>
      </c>
      <c r="B820" s="57" t="s">
        <v>1050</v>
      </c>
      <c r="C820" s="94">
        <v>853</v>
      </c>
      <c r="D820" s="57"/>
      <c r="E820" s="59"/>
      <c r="F820" s="57">
        <f t="shared" si="105"/>
        <v>853</v>
      </c>
      <c r="G820" s="57">
        <v>18</v>
      </c>
      <c r="H820" s="57"/>
      <c r="I820" s="57"/>
      <c r="J820" s="57">
        <f t="shared" si="106"/>
        <v>18</v>
      </c>
      <c r="K820" s="95">
        <f t="shared" si="110"/>
        <v>1.1526639344262294E-2</v>
      </c>
      <c r="L820" s="54">
        <f t="shared" si="111"/>
        <v>42.418032786885242</v>
      </c>
      <c r="M820" s="54">
        <f t="shared" si="107"/>
        <v>9.3319672131147531</v>
      </c>
      <c r="N820" s="54">
        <f t="shared" si="113"/>
        <v>19.172950819672131</v>
      </c>
      <c r="O820" s="54">
        <v>5.4421896602658792</v>
      </c>
      <c r="P820" s="56">
        <f t="shared" si="114"/>
        <v>8.9525369847524044E-2</v>
      </c>
    </row>
    <row r="821" spans="1:16" x14ac:dyDescent="0.2">
      <c r="A821" s="59">
        <f t="shared" si="112"/>
        <v>102</v>
      </c>
      <c r="B821" s="57" t="s">
        <v>1051</v>
      </c>
      <c r="C821" s="94">
        <v>424.1</v>
      </c>
      <c r="D821" s="57"/>
      <c r="E821" s="59"/>
      <c r="F821" s="57">
        <f t="shared" si="105"/>
        <v>424.1</v>
      </c>
      <c r="G821" s="57">
        <v>7</v>
      </c>
      <c r="H821" s="57"/>
      <c r="I821" s="57"/>
      <c r="J821" s="57">
        <f t="shared" si="106"/>
        <v>7</v>
      </c>
      <c r="K821" s="95">
        <f t="shared" si="110"/>
        <v>4.4825819672131145E-3</v>
      </c>
      <c r="L821" s="54">
        <f t="shared" si="111"/>
        <v>16.495901639344261</v>
      </c>
      <c r="M821" s="54">
        <f t="shared" si="107"/>
        <v>3.6290983606557377</v>
      </c>
      <c r="N821" s="54">
        <f t="shared" si="113"/>
        <v>7.456147540983606</v>
      </c>
      <c r="O821" s="54">
        <v>2.1164070901033969</v>
      </c>
      <c r="P821" s="56">
        <f t="shared" si="114"/>
        <v>7.0024887128240995E-2</v>
      </c>
    </row>
    <row r="822" spans="1:16" x14ac:dyDescent="0.2">
      <c r="A822" s="59">
        <f t="shared" si="112"/>
        <v>103</v>
      </c>
      <c r="B822" s="57" t="s">
        <v>1052</v>
      </c>
      <c r="C822" s="94">
        <v>250.6</v>
      </c>
      <c r="D822" s="57"/>
      <c r="E822" s="59"/>
      <c r="F822" s="57">
        <f t="shared" si="105"/>
        <v>250.6</v>
      </c>
      <c r="G822" s="57">
        <v>4</v>
      </c>
      <c r="H822" s="57"/>
      <c r="I822" s="57"/>
      <c r="J822" s="57">
        <f t="shared" si="106"/>
        <v>4</v>
      </c>
      <c r="K822" s="95">
        <f t="shared" si="110"/>
        <v>2.5614754098360654E-3</v>
      </c>
      <c r="L822" s="54">
        <f t="shared" si="111"/>
        <v>9.4262295081967213</v>
      </c>
      <c r="M822" s="54">
        <f t="shared" si="107"/>
        <v>2.0737704918032787</v>
      </c>
      <c r="N822" s="54">
        <f t="shared" si="113"/>
        <v>4.2606557377049183</v>
      </c>
      <c r="O822" s="54">
        <v>1.2093754800590839</v>
      </c>
      <c r="P822" s="56">
        <f t="shared" si="114"/>
        <v>6.7717602624756595E-2</v>
      </c>
    </row>
    <row r="823" spans="1:16" x14ac:dyDescent="0.2">
      <c r="A823" s="59">
        <f t="shared" si="112"/>
        <v>104</v>
      </c>
      <c r="B823" s="57" t="s">
        <v>1053</v>
      </c>
      <c r="C823" s="94">
        <v>117.5</v>
      </c>
      <c r="D823" s="57"/>
      <c r="E823" s="59"/>
      <c r="F823" s="57">
        <f t="shared" si="105"/>
        <v>117.5</v>
      </c>
      <c r="G823" s="57">
        <v>4</v>
      </c>
      <c r="H823" s="57"/>
      <c r="I823" s="57"/>
      <c r="J823" s="57">
        <f t="shared" si="106"/>
        <v>4</v>
      </c>
      <c r="K823" s="95">
        <f t="shared" si="110"/>
        <v>2.5614754098360654E-3</v>
      </c>
      <c r="L823" s="54">
        <f t="shared" si="111"/>
        <v>9.4262295081967213</v>
      </c>
      <c r="M823" s="54">
        <f t="shared" si="107"/>
        <v>2.0737704918032787</v>
      </c>
      <c r="N823" s="54">
        <f t="shared" si="113"/>
        <v>4.2606557377049183</v>
      </c>
      <c r="O823" s="54">
        <v>1.2093754800590839</v>
      </c>
      <c r="P823" s="56">
        <f t="shared" si="114"/>
        <v>0.14442579759799151</v>
      </c>
    </row>
    <row r="824" spans="1:16" x14ac:dyDescent="0.2">
      <c r="A824" s="59">
        <f t="shared" si="112"/>
        <v>105</v>
      </c>
      <c r="B824" s="57" t="s">
        <v>1054</v>
      </c>
      <c r="C824" s="94">
        <v>133.19999999999999</v>
      </c>
      <c r="D824" s="57"/>
      <c r="E824" s="59"/>
      <c r="F824" s="57">
        <f t="shared" si="105"/>
        <v>133.19999999999999</v>
      </c>
      <c r="G824" s="57">
        <v>4</v>
      </c>
      <c r="H824" s="57"/>
      <c r="I824" s="57"/>
      <c r="J824" s="57">
        <f t="shared" si="106"/>
        <v>4</v>
      </c>
      <c r="K824" s="95">
        <f t="shared" si="110"/>
        <v>2.5614754098360654E-3</v>
      </c>
      <c r="L824" s="54">
        <f t="shared" si="111"/>
        <v>9.4262295081967213</v>
      </c>
      <c r="M824" s="54">
        <f t="shared" si="107"/>
        <v>2.0737704918032787</v>
      </c>
      <c r="N824" s="54">
        <f t="shared" si="113"/>
        <v>4.2606557377049183</v>
      </c>
      <c r="O824" s="54">
        <v>1.2093754800590839</v>
      </c>
      <c r="P824" s="56">
        <f t="shared" si="114"/>
        <v>0.12740263677000002</v>
      </c>
    </row>
    <row r="825" spans="1:16" x14ac:dyDescent="0.2">
      <c r="A825" s="59">
        <f t="shared" si="112"/>
        <v>106</v>
      </c>
      <c r="B825" s="57" t="s">
        <v>1055</v>
      </c>
      <c r="C825" s="94">
        <v>134.19999999999999</v>
      </c>
      <c r="D825" s="57"/>
      <c r="E825" s="59"/>
      <c r="F825" s="57">
        <f t="shared" ref="F825:F876" si="115">C825+D825+E825</f>
        <v>134.19999999999999</v>
      </c>
      <c r="G825" s="57">
        <v>4</v>
      </c>
      <c r="H825" s="57"/>
      <c r="I825" s="57"/>
      <c r="J825" s="57">
        <f t="shared" ref="J825:J887" si="116">G825+H825+I825</f>
        <v>4</v>
      </c>
      <c r="K825" s="95">
        <f t="shared" si="110"/>
        <v>2.5614754098360654E-3</v>
      </c>
      <c r="L825" s="54">
        <f t="shared" si="111"/>
        <v>9.4262295081967213</v>
      </c>
      <c r="M825" s="54">
        <f t="shared" si="107"/>
        <v>2.0737704918032787</v>
      </c>
      <c r="N825" s="54">
        <f t="shared" si="113"/>
        <v>4.2606557377049183</v>
      </c>
      <c r="O825" s="54">
        <v>1.2093754800590839</v>
      </c>
      <c r="P825" s="56">
        <f t="shared" si="114"/>
        <v>0.12645328776277201</v>
      </c>
    </row>
    <row r="826" spans="1:16" x14ac:dyDescent="0.2">
      <c r="A826" s="59">
        <f t="shared" si="112"/>
        <v>107</v>
      </c>
      <c r="B826" s="57" t="s">
        <v>1056</v>
      </c>
      <c r="C826" s="94">
        <v>137</v>
      </c>
      <c r="D826" s="57"/>
      <c r="E826" s="59"/>
      <c r="F826" s="57">
        <f t="shared" si="115"/>
        <v>137</v>
      </c>
      <c r="G826" s="57">
        <v>4</v>
      </c>
      <c r="H826" s="57"/>
      <c r="I826" s="57"/>
      <c r="J826" s="57">
        <f t="shared" si="116"/>
        <v>4</v>
      </c>
      <c r="K826" s="95">
        <f t="shared" si="110"/>
        <v>2.5614754098360654E-3</v>
      </c>
      <c r="L826" s="54">
        <f t="shared" si="111"/>
        <v>9.4262295081967213</v>
      </c>
      <c r="M826" s="54">
        <f t="shared" si="107"/>
        <v>2.0737704918032787</v>
      </c>
      <c r="N826" s="54">
        <f t="shared" si="113"/>
        <v>4.2606557377049183</v>
      </c>
      <c r="O826" s="54">
        <v>1.2093754800590839</v>
      </c>
      <c r="P826" s="56">
        <f t="shared" si="114"/>
        <v>0.12386884100557666</v>
      </c>
    </row>
    <row r="827" spans="1:16" x14ac:dyDescent="0.2">
      <c r="A827" s="59">
        <f t="shared" si="112"/>
        <v>108</v>
      </c>
      <c r="B827" s="57" t="s">
        <v>1057</v>
      </c>
      <c r="C827" s="94">
        <v>139.6</v>
      </c>
      <c r="D827" s="57"/>
      <c r="E827" s="59"/>
      <c r="F827" s="57">
        <f t="shared" si="115"/>
        <v>139.6</v>
      </c>
      <c r="G827" s="57">
        <v>4</v>
      </c>
      <c r="H827" s="57"/>
      <c r="I827" s="57"/>
      <c r="J827" s="57">
        <f t="shared" si="116"/>
        <v>4</v>
      </c>
      <c r="K827" s="95">
        <f t="shared" si="110"/>
        <v>2.5614754098360654E-3</v>
      </c>
      <c r="L827" s="54">
        <f t="shared" si="111"/>
        <v>9.4262295081967213</v>
      </c>
      <c r="M827" s="54">
        <f t="shared" si="107"/>
        <v>2.0737704918032787</v>
      </c>
      <c r="N827" s="54">
        <f t="shared" si="113"/>
        <v>4.2606557377049183</v>
      </c>
      <c r="O827" s="54">
        <v>1.2093754800590839</v>
      </c>
      <c r="P827" s="56">
        <f t="shared" si="114"/>
        <v>0.12156182820747853</v>
      </c>
    </row>
    <row r="828" spans="1:16" x14ac:dyDescent="0.2">
      <c r="A828" s="59">
        <f t="shared" si="112"/>
        <v>109</v>
      </c>
      <c r="B828" s="57" t="s">
        <v>1058</v>
      </c>
      <c r="C828" s="94">
        <v>48.8</v>
      </c>
      <c r="D828" s="57"/>
      <c r="E828" s="59"/>
      <c r="F828" s="57">
        <f t="shared" si="115"/>
        <v>48.8</v>
      </c>
      <c r="G828" s="57">
        <v>3</v>
      </c>
      <c r="H828" s="57"/>
      <c r="I828" s="57"/>
      <c r="J828" s="57">
        <f t="shared" si="116"/>
        <v>3</v>
      </c>
      <c r="K828" s="95">
        <f t="shared" si="110"/>
        <v>1.9211065573770491E-3</v>
      </c>
      <c r="L828" s="54">
        <f t="shared" si="111"/>
        <v>7.0696721311475406</v>
      </c>
      <c r="M828" s="54">
        <f t="shared" ref="M828:M876" si="117">L828*0.22</f>
        <v>1.555327868852459</v>
      </c>
      <c r="N828" s="54">
        <f t="shared" si="113"/>
        <v>3.1954918032786885</v>
      </c>
      <c r="O828" s="54">
        <v>0.90703161004431299</v>
      </c>
      <c r="P828" s="56">
        <f t="shared" si="114"/>
        <v>0.2608099060107173</v>
      </c>
    </row>
    <row r="829" spans="1:16" x14ac:dyDescent="0.2">
      <c r="A829" s="59">
        <f t="shared" si="112"/>
        <v>110</v>
      </c>
      <c r="B829" s="57" t="s">
        <v>1059</v>
      </c>
      <c r="C829" s="94">
        <v>291</v>
      </c>
      <c r="D829" s="57"/>
      <c r="E829" s="59"/>
      <c r="F829" s="57">
        <f t="shared" si="115"/>
        <v>291</v>
      </c>
      <c r="G829" s="57">
        <v>6</v>
      </c>
      <c r="H829" s="57"/>
      <c r="I829" s="57"/>
      <c r="J829" s="57">
        <f t="shared" si="116"/>
        <v>6</v>
      </c>
      <c r="K829" s="95">
        <f t="shared" si="110"/>
        <v>3.8422131147540983E-3</v>
      </c>
      <c r="L829" s="54">
        <f t="shared" si="111"/>
        <v>14.139344262295081</v>
      </c>
      <c r="M829" s="54">
        <f t="shared" si="117"/>
        <v>3.110655737704918</v>
      </c>
      <c r="N829" s="54">
        <f t="shared" si="113"/>
        <v>6.3909836065573771</v>
      </c>
      <c r="O829" s="54">
        <v>1.814063220088626</v>
      </c>
      <c r="P829" s="56">
        <f t="shared" si="114"/>
        <v>8.7474387720433006E-2</v>
      </c>
    </row>
    <row r="830" spans="1:16" x14ac:dyDescent="0.2">
      <c r="A830" s="59">
        <f t="shared" si="112"/>
        <v>111</v>
      </c>
      <c r="B830" s="57" t="s">
        <v>1060</v>
      </c>
      <c r="C830" s="94">
        <v>455.4</v>
      </c>
      <c r="D830" s="57"/>
      <c r="E830" s="59"/>
      <c r="F830" s="57">
        <f t="shared" si="115"/>
        <v>455.4</v>
      </c>
      <c r="G830" s="57">
        <v>8</v>
      </c>
      <c r="H830" s="57"/>
      <c r="I830" s="57"/>
      <c r="J830" s="57">
        <f t="shared" si="116"/>
        <v>8</v>
      </c>
      <c r="K830" s="95">
        <f t="shared" si="110"/>
        <v>5.1229508196721308E-3</v>
      </c>
      <c r="L830" s="54">
        <f t="shared" si="111"/>
        <v>18.852459016393443</v>
      </c>
      <c r="M830" s="54">
        <f t="shared" si="117"/>
        <v>4.1475409836065573</v>
      </c>
      <c r="N830" s="54">
        <f t="shared" si="113"/>
        <v>8.5213114754098367</v>
      </c>
      <c r="O830" s="54">
        <v>2.4187509601181678</v>
      </c>
      <c r="P830" s="56">
        <f t="shared" si="114"/>
        <v>7.4528024671778673E-2</v>
      </c>
    </row>
    <row r="831" spans="1:16" x14ac:dyDescent="0.2">
      <c r="A831" s="59">
        <f t="shared" si="112"/>
        <v>112</v>
      </c>
      <c r="B831" s="57" t="s">
        <v>1061</v>
      </c>
      <c r="C831" s="94">
        <v>260</v>
      </c>
      <c r="D831" s="57"/>
      <c r="E831" s="59"/>
      <c r="F831" s="57">
        <f t="shared" si="115"/>
        <v>260</v>
      </c>
      <c r="G831" s="57">
        <v>6</v>
      </c>
      <c r="H831" s="57"/>
      <c r="I831" s="57"/>
      <c r="J831" s="57">
        <f t="shared" si="116"/>
        <v>6</v>
      </c>
      <c r="K831" s="95">
        <f t="shared" si="110"/>
        <v>3.8422131147540983E-3</v>
      </c>
      <c r="L831" s="54">
        <f t="shared" si="111"/>
        <v>14.139344262295081</v>
      </c>
      <c r="M831" s="54">
        <f t="shared" si="117"/>
        <v>3.110655737704918</v>
      </c>
      <c r="N831" s="54">
        <f t="shared" si="113"/>
        <v>6.3909836065573771</v>
      </c>
      <c r="O831" s="54">
        <v>1.814063220088626</v>
      </c>
      <c r="P831" s="56">
        <f t="shared" si="114"/>
        <v>9.7904026256330781E-2</v>
      </c>
    </row>
    <row r="832" spans="1:16" x14ac:dyDescent="0.2">
      <c r="A832" s="59">
        <f t="shared" si="112"/>
        <v>113</v>
      </c>
      <c r="B832" s="57" t="s">
        <v>1062</v>
      </c>
      <c r="C832" s="94">
        <v>1677.5</v>
      </c>
      <c r="D832" s="57"/>
      <c r="E832" s="59">
        <v>89.1</v>
      </c>
      <c r="F832" s="57">
        <f t="shared" si="115"/>
        <v>1766.6</v>
      </c>
      <c r="G832" s="57">
        <v>37</v>
      </c>
      <c r="H832" s="57"/>
      <c r="I832" s="57">
        <v>1</v>
      </c>
      <c r="J832" s="57">
        <f t="shared" si="116"/>
        <v>38</v>
      </c>
      <c r="K832" s="95">
        <f t="shared" si="110"/>
        <v>2.4334016393442622E-2</v>
      </c>
      <c r="L832" s="54">
        <f t="shared" si="111"/>
        <v>89.549180327868854</v>
      </c>
      <c r="M832" s="54">
        <f t="shared" si="117"/>
        <v>19.700819672131146</v>
      </c>
      <c r="N832" s="54">
        <f t="shared" si="113"/>
        <v>40.476229508196724</v>
      </c>
      <c r="O832" s="54">
        <v>11.489067060561297</v>
      </c>
      <c r="P832" s="56">
        <f t="shared" si="114"/>
        <v>9.1257385128924506E-2</v>
      </c>
    </row>
    <row r="833" spans="1:16" x14ac:dyDescent="0.2">
      <c r="A833" s="59">
        <f t="shared" si="112"/>
        <v>114</v>
      </c>
      <c r="B833" s="57" t="s">
        <v>1063</v>
      </c>
      <c r="C833" s="94">
        <v>4349.5</v>
      </c>
      <c r="D833" s="57"/>
      <c r="E833" s="59"/>
      <c r="F833" s="57">
        <f t="shared" si="115"/>
        <v>4349.5</v>
      </c>
      <c r="G833" s="57">
        <v>72</v>
      </c>
      <c r="H833" s="57"/>
      <c r="I833" s="57"/>
      <c r="J833" s="57">
        <f t="shared" si="116"/>
        <v>72</v>
      </c>
      <c r="K833" s="95">
        <f t="shared" si="110"/>
        <v>4.6106557377049176E-2</v>
      </c>
      <c r="L833" s="54">
        <f t="shared" si="111"/>
        <v>169.67213114754097</v>
      </c>
      <c r="M833" s="54">
        <f t="shared" si="117"/>
        <v>37.327868852459012</v>
      </c>
      <c r="N833" s="54">
        <f t="shared" si="113"/>
        <v>76.691803278688525</v>
      </c>
      <c r="O833" s="54">
        <v>21.768758641063517</v>
      </c>
      <c r="P833" s="56">
        <f t="shared" si="114"/>
        <v>7.0228891118462353E-2</v>
      </c>
    </row>
    <row r="834" spans="1:16" x14ac:dyDescent="0.2">
      <c r="A834" s="59">
        <f t="shared" si="112"/>
        <v>115</v>
      </c>
      <c r="B834" s="57" t="s">
        <v>1064</v>
      </c>
      <c r="C834" s="94">
        <v>2979.4</v>
      </c>
      <c r="D834" s="57"/>
      <c r="E834" s="59">
        <v>29</v>
      </c>
      <c r="F834" s="57">
        <f t="shared" si="115"/>
        <v>3008.4</v>
      </c>
      <c r="G834" s="57">
        <v>64</v>
      </c>
      <c r="H834" s="57"/>
      <c r="I834" s="57">
        <v>1</v>
      </c>
      <c r="J834" s="57">
        <f t="shared" si="116"/>
        <v>65</v>
      </c>
      <c r="K834" s="95">
        <f t="shared" si="110"/>
        <v>4.1623975409836061E-2</v>
      </c>
      <c r="L834" s="54">
        <f t="shared" si="111"/>
        <v>153.17622950819671</v>
      </c>
      <c r="M834" s="54">
        <f t="shared" si="117"/>
        <v>33.69877049180328</v>
      </c>
      <c r="N834" s="54">
        <f t="shared" si="113"/>
        <v>69.235655737704917</v>
      </c>
      <c r="O834" s="54">
        <v>19.652351550960113</v>
      </c>
      <c r="P834" s="56">
        <f t="shared" si="114"/>
        <v>9.1664342271195673E-2</v>
      </c>
    </row>
    <row r="835" spans="1:16" x14ac:dyDescent="0.2">
      <c r="A835" s="59">
        <f t="shared" si="112"/>
        <v>116</v>
      </c>
      <c r="B835" s="57" t="s">
        <v>1065</v>
      </c>
      <c r="C835" s="94">
        <v>4293.7</v>
      </c>
      <c r="D835" s="57"/>
      <c r="E835" s="59">
        <v>255.7</v>
      </c>
      <c r="F835" s="57">
        <f t="shared" si="115"/>
        <v>4549.3999999999996</v>
      </c>
      <c r="G835" s="57">
        <v>94</v>
      </c>
      <c r="H835" s="57"/>
      <c r="I835" s="57">
        <v>2</v>
      </c>
      <c r="J835" s="57">
        <f t="shared" si="116"/>
        <v>96</v>
      </c>
      <c r="K835" s="95">
        <f t="shared" si="110"/>
        <v>6.1475409836065573E-2</v>
      </c>
      <c r="L835" s="54">
        <f t="shared" si="111"/>
        <v>226.2295081967213</v>
      </c>
      <c r="M835" s="54">
        <f t="shared" si="117"/>
        <v>49.770491803278688</v>
      </c>
      <c r="N835" s="54">
        <f t="shared" si="113"/>
        <v>102.25573770491803</v>
      </c>
      <c r="O835" s="54">
        <v>29.025011521418016</v>
      </c>
      <c r="P835" s="56">
        <f t="shared" si="114"/>
        <v>8.9524057947495517E-2</v>
      </c>
    </row>
    <row r="836" spans="1:16" x14ac:dyDescent="0.2">
      <c r="A836" s="59">
        <f t="shared" si="112"/>
        <v>117</v>
      </c>
      <c r="B836" s="38" t="s">
        <v>1066</v>
      </c>
      <c r="C836" s="94">
        <v>296.8</v>
      </c>
      <c r="D836" s="57"/>
      <c r="E836" s="59"/>
      <c r="F836" s="57">
        <f t="shared" si="115"/>
        <v>296.8</v>
      </c>
      <c r="G836" s="57">
        <v>6</v>
      </c>
      <c r="H836" s="57"/>
      <c r="I836" s="57"/>
      <c r="J836" s="57">
        <f t="shared" si="116"/>
        <v>6</v>
      </c>
      <c r="K836" s="95">
        <f t="shared" si="110"/>
        <v>3.8422131147540983E-3</v>
      </c>
      <c r="L836" s="54">
        <f t="shared" si="111"/>
        <v>14.139344262295081</v>
      </c>
      <c r="M836" s="54">
        <f t="shared" si="117"/>
        <v>3.110655737704918</v>
      </c>
      <c r="N836" s="54">
        <f t="shared" si="113"/>
        <v>6.3909836065573771</v>
      </c>
      <c r="O836" s="54">
        <v>1.814063220088626</v>
      </c>
      <c r="P836" s="56">
        <f t="shared" si="114"/>
        <v>8.5764982569562012E-2</v>
      </c>
    </row>
    <row r="837" spans="1:16" x14ac:dyDescent="0.2">
      <c r="A837" s="59">
        <f t="shared" si="112"/>
        <v>118</v>
      </c>
      <c r="B837" s="57" t="s">
        <v>1067</v>
      </c>
      <c r="C837" s="94">
        <v>146.30000000000001</v>
      </c>
      <c r="D837" s="57"/>
      <c r="E837" s="59"/>
      <c r="F837" s="57">
        <f t="shared" si="115"/>
        <v>146.30000000000001</v>
      </c>
      <c r="G837" s="57">
        <v>4</v>
      </c>
      <c r="H837" s="57"/>
      <c r="I837" s="57"/>
      <c r="J837" s="57">
        <f t="shared" si="116"/>
        <v>4</v>
      </c>
      <c r="K837" s="95">
        <f t="shared" si="110"/>
        <v>2.5614754098360654E-3</v>
      </c>
      <c r="L837" s="54">
        <f t="shared" si="111"/>
        <v>9.4262295081967213</v>
      </c>
      <c r="M837" s="54">
        <f t="shared" si="117"/>
        <v>2.0737704918032787</v>
      </c>
      <c r="N837" s="54">
        <f t="shared" si="113"/>
        <v>4.2606557377049183</v>
      </c>
      <c r="O837" s="54">
        <v>1.2093754800590839</v>
      </c>
      <c r="P837" s="56">
        <f t="shared" si="114"/>
        <v>0.115994745165851</v>
      </c>
    </row>
    <row r="838" spans="1:16" x14ac:dyDescent="0.2">
      <c r="A838" s="59">
        <f t="shared" si="112"/>
        <v>119</v>
      </c>
      <c r="B838" s="57" t="s">
        <v>1068</v>
      </c>
      <c r="C838" s="94">
        <v>1345.9</v>
      </c>
      <c r="D838" s="57"/>
      <c r="E838" s="59"/>
      <c r="F838" s="57">
        <f t="shared" si="115"/>
        <v>1345.9</v>
      </c>
      <c r="G838" s="57">
        <v>25</v>
      </c>
      <c r="H838" s="57"/>
      <c r="I838" s="57"/>
      <c r="J838" s="57">
        <f t="shared" si="116"/>
        <v>25</v>
      </c>
      <c r="K838" s="95">
        <f t="shared" si="110"/>
        <v>1.6009221311475409E-2</v>
      </c>
      <c r="L838" s="54">
        <f t="shared" si="111"/>
        <v>58.913934426229503</v>
      </c>
      <c r="M838" s="54">
        <f t="shared" si="117"/>
        <v>12.96106557377049</v>
      </c>
      <c r="N838" s="54">
        <f t="shared" si="113"/>
        <v>26.629098360655735</v>
      </c>
      <c r="O838" s="54">
        <v>7.5585967503692757</v>
      </c>
      <c r="P838" s="56">
        <f t="shared" si="114"/>
        <v>7.8804290891615281E-2</v>
      </c>
    </row>
    <row r="839" spans="1:16" x14ac:dyDescent="0.2">
      <c r="A839" s="59">
        <f t="shared" si="112"/>
        <v>120</v>
      </c>
      <c r="B839" s="57" t="s">
        <v>1069</v>
      </c>
      <c r="C839" s="94">
        <v>2193.8000000000002</v>
      </c>
      <c r="D839" s="57"/>
      <c r="E839" s="59"/>
      <c r="F839" s="57">
        <f t="shared" si="115"/>
        <v>2193.8000000000002</v>
      </c>
      <c r="G839" s="57">
        <v>61</v>
      </c>
      <c r="H839" s="57"/>
      <c r="I839" s="57"/>
      <c r="J839" s="57">
        <f t="shared" si="116"/>
        <v>61</v>
      </c>
      <c r="K839" s="95">
        <f t="shared" si="110"/>
        <v>3.90625E-2</v>
      </c>
      <c r="L839" s="54">
        <f t="shared" si="111"/>
        <v>143.75</v>
      </c>
      <c r="M839" s="54">
        <f t="shared" si="117"/>
        <v>31.625</v>
      </c>
      <c r="N839" s="54">
        <f t="shared" si="113"/>
        <v>64.975000000000009</v>
      </c>
      <c r="O839" s="54">
        <v>18.442976070901032</v>
      </c>
      <c r="P839" s="56">
        <f t="shared" si="114"/>
        <v>0.11796561950537926</v>
      </c>
    </row>
    <row r="840" spans="1:16" x14ac:dyDescent="0.2">
      <c r="A840" s="59">
        <f t="shared" si="112"/>
        <v>121</v>
      </c>
      <c r="B840" s="57" t="s">
        <v>1070</v>
      </c>
      <c r="C840" s="94">
        <v>11261.6</v>
      </c>
      <c r="D840" s="57">
        <v>194.6</v>
      </c>
      <c r="E840" s="59">
        <v>748.5</v>
      </c>
      <c r="F840" s="57">
        <f t="shared" si="115"/>
        <v>12204.7</v>
      </c>
      <c r="G840" s="57">
        <v>206</v>
      </c>
      <c r="H840" s="57">
        <v>1</v>
      </c>
      <c r="I840" s="57">
        <v>2</v>
      </c>
      <c r="J840" s="57">
        <f t="shared" si="116"/>
        <v>209</v>
      </c>
      <c r="K840" s="95">
        <f t="shared" si="110"/>
        <v>0.13383709016393441</v>
      </c>
      <c r="L840" s="54">
        <f t="shared" si="111"/>
        <v>492.52049180327862</v>
      </c>
      <c r="M840" s="54">
        <f t="shared" si="117"/>
        <v>108.3545081967213</v>
      </c>
      <c r="N840" s="54">
        <f t="shared" si="113"/>
        <v>222.61926229508194</v>
      </c>
      <c r="O840" s="54">
        <v>63.189868833087147</v>
      </c>
      <c r="P840" s="56">
        <f t="shared" si="114"/>
        <v>7.2651038626772385E-2</v>
      </c>
    </row>
    <row r="841" spans="1:16" x14ac:dyDescent="0.2">
      <c r="A841" s="59">
        <f t="shared" si="112"/>
        <v>122</v>
      </c>
      <c r="B841" s="57" t="s">
        <v>1071</v>
      </c>
      <c r="C841" s="94">
        <v>444</v>
      </c>
      <c r="D841" s="57"/>
      <c r="E841" s="59"/>
      <c r="F841" s="57">
        <f t="shared" si="115"/>
        <v>444</v>
      </c>
      <c r="G841" s="57">
        <v>12</v>
      </c>
      <c r="H841" s="57"/>
      <c r="I841" s="57"/>
      <c r="J841" s="57">
        <f t="shared" si="116"/>
        <v>12</v>
      </c>
      <c r="K841" s="95">
        <f t="shared" si="110"/>
        <v>7.6844262295081966E-3</v>
      </c>
      <c r="L841" s="54">
        <f t="shared" si="111"/>
        <v>28.278688524590162</v>
      </c>
      <c r="M841" s="54">
        <f t="shared" si="117"/>
        <v>6.221311475409836</v>
      </c>
      <c r="N841" s="54">
        <f t="shared" si="113"/>
        <v>12.781967213114754</v>
      </c>
      <c r="O841" s="54">
        <v>3.6281264401772519</v>
      </c>
      <c r="P841" s="56">
        <f t="shared" si="114"/>
        <v>0.11466237309300002</v>
      </c>
    </row>
    <row r="842" spans="1:16" x14ac:dyDescent="0.2">
      <c r="A842" s="59">
        <f t="shared" si="112"/>
        <v>123</v>
      </c>
      <c r="B842" s="57" t="s">
        <v>1072</v>
      </c>
      <c r="C842" s="94">
        <v>442.5</v>
      </c>
      <c r="D842" s="57"/>
      <c r="E842" s="59"/>
      <c r="F842" s="57">
        <f t="shared" si="115"/>
        <v>442.5</v>
      </c>
      <c r="G842" s="57">
        <v>6</v>
      </c>
      <c r="H842" s="57"/>
      <c r="I842" s="57"/>
      <c r="J842" s="57">
        <f t="shared" si="116"/>
        <v>6</v>
      </c>
      <c r="K842" s="95">
        <f t="shared" si="110"/>
        <v>3.8422131147540983E-3</v>
      </c>
      <c r="L842" s="54">
        <f t="shared" si="111"/>
        <v>14.139344262295081</v>
      </c>
      <c r="M842" s="54">
        <f t="shared" si="117"/>
        <v>3.110655737704918</v>
      </c>
      <c r="N842" s="54">
        <f t="shared" si="113"/>
        <v>6.3909836065573771</v>
      </c>
      <c r="O842" s="54">
        <v>1.814063220088626</v>
      </c>
      <c r="P842" s="56">
        <f t="shared" si="114"/>
        <v>5.752552955174238E-2</v>
      </c>
    </row>
    <row r="843" spans="1:16" x14ac:dyDescent="0.2">
      <c r="A843" s="59">
        <f t="shared" si="112"/>
        <v>124</v>
      </c>
      <c r="B843" s="38" t="s">
        <v>1073</v>
      </c>
      <c r="C843" s="94">
        <v>371.5</v>
      </c>
      <c r="D843" s="57"/>
      <c r="E843" s="59"/>
      <c r="F843" s="57">
        <f t="shared" si="115"/>
        <v>371.5</v>
      </c>
      <c r="G843" s="57">
        <v>6</v>
      </c>
      <c r="H843" s="57"/>
      <c r="I843" s="57"/>
      <c r="J843" s="57">
        <f t="shared" si="116"/>
        <v>6</v>
      </c>
      <c r="K843" s="95">
        <f t="shared" si="110"/>
        <v>3.8422131147540983E-3</v>
      </c>
      <c r="L843" s="54">
        <f t="shared" si="111"/>
        <v>14.139344262295081</v>
      </c>
      <c r="M843" s="54">
        <f t="shared" si="117"/>
        <v>3.110655737704918</v>
      </c>
      <c r="N843" s="54">
        <f t="shared" si="113"/>
        <v>6.3909836065573771</v>
      </c>
      <c r="O843" s="54">
        <v>1.814063220088626</v>
      </c>
      <c r="P843" s="56">
        <f t="shared" si="114"/>
        <v>6.8519641525292066E-2</v>
      </c>
    </row>
    <row r="844" spans="1:16" x14ac:dyDescent="0.2">
      <c r="A844" s="59">
        <f t="shared" si="112"/>
        <v>125</v>
      </c>
      <c r="B844" s="57" t="s">
        <v>1074</v>
      </c>
      <c r="C844" s="94">
        <v>449.5</v>
      </c>
      <c r="D844" s="57"/>
      <c r="E844" s="59">
        <v>34.200000000000003</v>
      </c>
      <c r="F844" s="57">
        <f t="shared" si="115"/>
        <v>483.7</v>
      </c>
      <c r="G844" s="57">
        <v>12</v>
      </c>
      <c r="H844" s="57"/>
      <c r="I844" s="57">
        <v>1</v>
      </c>
      <c r="J844" s="57">
        <f t="shared" si="116"/>
        <v>13</v>
      </c>
      <c r="K844" s="95">
        <f t="shared" si="110"/>
        <v>8.3247950819672119E-3</v>
      </c>
      <c r="L844" s="54">
        <f t="shared" si="111"/>
        <v>30.63524590163934</v>
      </c>
      <c r="M844" s="54">
        <f t="shared" si="117"/>
        <v>6.7397540983606552</v>
      </c>
      <c r="N844" s="54">
        <f t="shared" si="113"/>
        <v>13.847131147540983</v>
      </c>
      <c r="O844" s="54">
        <v>3.9304703101920233</v>
      </c>
      <c r="P844" s="56">
        <f t="shared" si="114"/>
        <v>0.11402233090290056</v>
      </c>
    </row>
    <row r="845" spans="1:16" x14ac:dyDescent="0.2">
      <c r="A845" s="59">
        <f t="shared" si="112"/>
        <v>126</v>
      </c>
      <c r="B845" s="57" t="s">
        <v>1075</v>
      </c>
      <c r="C845" s="94">
        <v>197</v>
      </c>
      <c r="D845" s="57"/>
      <c r="E845" s="59"/>
      <c r="F845" s="57">
        <f t="shared" si="115"/>
        <v>197</v>
      </c>
      <c r="G845" s="57">
        <v>4</v>
      </c>
      <c r="H845" s="57"/>
      <c r="I845" s="57"/>
      <c r="J845" s="57">
        <f t="shared" si="116"/>
        <v>4</v>
      </c>
      <c r="K845" s="95">
        <f t="shared" si="110"/>
        <v>2.5614754098360654E-3</v>
      </c>
      <c r="L845" s="54">
        <f t="shared" si="111"/>
        <v>9.4262295081967213</v>
      </c>
      <c r="M845" s="54">
        <f t="shared" si="117"/>
        <v>2.0737704918032787</v>
      </c>
      <c r="N845" s="54">
        <f t="shared" si="113"/>
        <v>4.2606557377049183</v>
      </c>
      <c r="O845" s="54">
        <v>1.2093754800590839</v>
      </c>
      <c r="P845" s="56">
        <f t="shared" si="114"/>
        <v>8.6142290445502548E-2</v>
      </c>
    </row>
    <row r="846" spans="1:16" x14ac:dyDescent="0.2">
      <c r="A846" s="59">
        <f t="shared" si="112"/>
        <v>127</v>
      </c>
      <c r="B846" s="57" t="s">
        <v>1076</v>
      </c>
      <c r="C846" s="94">
        <v>310.3</v>
      </c>
      <c r="D846" s="57"/>
      <c r="E846" s="59"/>
      <c r="F846" s="57">
        <f t="shared" si="115"/>
        <v>310.3</v>
      </c>
      <c r="G846" s="57">
        <v>8</v>
      </c>
      <c r="H846" s="57"/>
      <c r="I846" s="57"/>
      <c r="J846" s="57">
        <f t="shared" si="116"/>
        <v>8</v>
      </c>
      <c r="K846" s="95">
        <f t="shared" si="110"/>
        <v>5.1229508196721308E-3</v>
      </c>
      <c r="L846" s="54">
        <f t="shared" si="111"/>
        <v>18.852459016393443</v>
      </c>
      <c r="M846" s="54">
        <f t="shared" si="117"/>
        <v>4.1475409836065573</v>
      </c>
      <c r="N846" s="54">
        <f t="shared" si="113"/>
        <v>8.5213114754098367</v>
      </c>
      <c r="O846" s="54">
        <v>2.4187509601181678</v>
      </c>
      <c r="P846" s="56">
        <f t="shared" si="114"/>
        <v>0.10937822247994845</v>
      </c>
    </row>
    <row r="847" spans="1:16" x14ac:dyDescent="0.2">
      <c r="A847" s="59">
        <f t="shared" si="112"/>
        <v>128</v>
      </c>
      <c r="B847" s="57" t="s">
        <v>1077</v>
      </c>
      <c r="C847" s="94">
        <v>2084.5</v>
      </c>
      <c r="D847" s="57"/>
      <c r="E847" s="59">
        <v>106.4</v>
      </c>
      <c r="F847" s="57">
        <f t="shared" si="115"/>
        <v>2190.9</v>
      </c>
      <c r="G847" s="57">
        <v>35</v>
      </c>
      <c r="H847" s="57"/>
      <c r="I847" s="57"/>
      <c r="J847" s="57">
        <f t="shared" si="116"/>
        <v>35</v>
      </c>
      <c r="K847" s="95">
        <f t="shared" si="110"/>
        <v>2.2412909836065573E-2</v>
      </c>
      <c r="L847" s="54">
        <f t="shared" si="111"/>
        <v>82.479508196721312</v>
      </c>
      <c r="M847" s="54">
        <f t="shared" si="117"/>
        <v>18.145491803278688</v>
      </c>
      <c r="N847" s="54">
        <f t="shared" si="113"/>
        <v>37.280737704918032</v>
      </c>
      <c r="O847" s="54">
        <v>10.582035450516987</v>
      </c>
      <c r="P847" s="56">
        <f t="shared" si="114"/>
        <v>6.77747834932836E-2</v>
      </c>
    </row>
    <row r="848" spans="1:16" x14ac:dyDescent="0.2">
      <c r="A848" s="59">
        <f t="shared" si="112"/>
        <v>129</v>
      </c>
      <c r="B848" s="57" t="s">
        <v>1078</v>
      </c>
      <c r="C848" s="94">
        <v>1343.2</v>
      </c>
      <c r="D848" s="57"/>
      <c r="E848" s="59"/>
      <c r="F848" s="57">
        <f t="shared" si="115"/>
        <v>1343.2</v>
      </c>
      <c r="G848" s="57">
        <v>24</v>
      </c>
      <c r="H848" s="57"/>
      <c r="I848" s="57"/>
      <c r="J848" s="57">
        <f t="shared" si="116"/>
        <v>24</v>
      </c>
      <c r="K848" s="95">
        <f t="shared" si="110"/>
        <v>1.5368852459016393E-2</v>
      </c>
      <c r="L848" s="54">
        <f t="shared" si="111"/>
        <v>56.557377049180324</v>
      </c>
      <c r="M848" s="54">
        <f t="shared" si="117"/>
        <v>12.442622950819672</v>
      </c>
      <c r="N848" s="54">
        <f t="shared" ref="N848:N879" si="118">L848*0.452</f>
        <v>25.563934426229508</v>
      </c>
      <c r="O848" s="54">
        <v>7.2562528803545039</v>
      </c>
      <c r="P848" s="56">
        <f t="shared" ref="P848:P879" si="119">(L848+M848+N848+O848)/F848</f>
        <v>7.5804189477802278E-2</v>
      </c>
    </row>
    <row r="849" spans="1:16" x14ac:dyDescent="0.2">
      <c r="A849" s="59">
        <f t="shared" si="112"/>
        <v>130</v>
      </c>
      <c r="B849" s="57" t="s">
        <v>1079</v>
      </c>
      <c r="C849" s="94">
        <v>3247.3</v>
      </c>
      <c r="D849" s="57"/>
      <c r="E849" s="59"/>
      <c r="F849" s="57">
        <f t="shared" si="115"/>
        <v>3247.3</v>
      </c>
      <c r="G849" s="57">
        <v>79</v>
      </c>
      <c r="H849" s="57"/>
      <c r="I849" s="57"/>
      <c r="J849" s="57">
        <f t="shared" si="116"/>
        <v>79</v>
      </c>
      <c r="K849" s="95">
        <f t="shared" ref="K849:K895" si="120">2.5/3904*J849</f>
        <v>5.0589139344262291E-2</v>
      </c>
      <c r="L849" s="54">
        <f t="shared" ref="L849:L895" si="121">K849*3680</f>
        <v>186.16803278688522</v>
      </c>
      <c r="M849" s="54">
        <f t="shared" si="117"/>
        <v>40.956967213114751</v>
      </c>
      <c r="N849" s="54">
        <f t="shared" si="118"/>
        <v>84.147950819672118</v>
      </c>
      <c r="O849" s="54">
        <v>23.885165731166911</v>
      </c>
      <c r="P849" s="56">
        <f t="shared" si="119"/>
        <v>0.10321131911152003</v>
      </c>
    </row>
    <row r="850" spans="1:16" x14ac:dyDescent="0.2">
      <c r="A850" s="59">
        <f t="shared" ref="A850:A895" si="122">A849+1</f>
        <v>131</v>
      </c>
      <c r="B850" s="57" t="s">
        <v>1080</v>
      </c>
      <c r="C850" s="94">
        <v>193.9</v>
      </c>
      <c r="D850" s="57"/>
      <c r="E850" s="59"/>
      <c r="F850" s="57">
        <f t="shared" si="115"/>
        <v>193.9</v>
      </c>
      <c r="G850" s="57">
        <v>4</v>
      </c>
      <c r="H850" s="57"/>
      <c r="I850" s="57"/>
      <c r="J850" s="57">
        <f t="shared" si="116"/>
        <v>4</v>
      </c>
      <c r="K850" s="95">
        <f t="shared" si="120"/>
        <v>2.5614754098360654E-3</v>
      </c>
      <c r="L850" s="54">
        <f t="shared" si="121"/>
        <v>9.4262295081967213</v>
      </c>
      <c r="M850" s="54">
        <f t="shared" si="117"/>
        <v>2.0737704918032787</v>
      </c>
      <c r="N850" s="54">
        <f t="shared" si="118"/>
        <v>4.2606557377049183</v>
      </c>
      <c r="O850" s="54">
        <v>1.2093754800590839</v>
      </c>
      <c r="P850" s="56">
        <f t="shared" si="119"/>
        <v>8.7519500865208877E-2</v>
      </c>
    </row>
    <row r="851" spans="1:16" x14ac:dyDescent="0.2">
      <c r="A851" s="59">
        <f t="shared" si="122"/>
        <v>132</v>
      </c>
      <c r="B851" s="57" t="s">
        <v>811</v>
      </c>
      <c r="C851" s="94">
        <v>1434.2</v>
      </c>
      <c r="D851" s="57"/>
      <c r="E851" s="59"/>
      <c r="F851" s="57">
        <f t="shared" si="115"/>
        <v>1434.2</v>
      </c>
      <c r="G851" s="57">
        <v>31</v>
      </c>
      <c r="H851" s="57"/>
      <c r="I851" s="57"/>
      <c r="J851" s="57">
        <f t="shared" si="116"/>
        <v>31</v>
      </c>
      <c r="K851" s="95">
        <f t="shared" si="120"/>
        <v>1.9851434426229508E-2</v>
      </c>
      <c r="L851" s="54">
        <f t="shared" si="121"/>
        <v>73.053278688524586</v>
      </c>
      <c r="M851" s="54">
        <f t="shared" si="117"/>
        <v>16.071721311475407</v>
      </c>
      <c r="N851" s="54">
        <f t="shared" si="118"/>
        <v>33.020081967213116</v>
      </c>
      <c r="O851" s="54">
        <v>9.3726599704579012</v>
      </c>
      <c r="P851" s="56">
        <f t="shared" si="119"/>
        <v>9.1701116955564779E-2</v>
      </c>
    </row>
    <row r="852" spans="1:16" x14ac:dyDescent="0.2">
      <c r="A852" s="59">
        <f t="shared" si="122"/>
        <v>133</v>
      </c>
      <c r="B852" s="57" t="s">
        <v>812</v>
      </c>
      <c r="C852" s="94">
        <v>333.8</v>
      </c>
      <c r="D852" s="57"/>
      <c r="E852" s="59"/>
      <c r="F852" s="57">
        <f t="shared" si="115"/>
        <v>333.8</v>
      </c>
      <c r="G852" s="57">
        <v>6</v>
      </c>
      <c r="H852" s="57"/>
      <c r="I852" s="57"/>
      <c r="J852" s="57">
        <f t="shared" si="116"/>
        <v>6</v>
      </c>
      <c r="K852" s="95">
        <f t="shared" si="120"/>
        <v>3.8422131147540983E-3</v>
      </c>
      <c r="L852" s="54">
        <f t="shared" si="121"/>
        <v>14.139344262295081</v>
      </c>
      <c r="M852" s="54">
        <f t="shared" si="117"/>
        <v>3.110655737704918</v>
      </c>
      <c r="N852" s="54">
        <f t="shared" si="118"/>
        <v>6.3909836065573771</v>
      </c>
      <c r="O852" s="54">
        <v>1.814063220088626</v>
      </c>
      <c r="P852" s="56">
        <f t="shared" si="119"/>
        <v>7.6258378749688452E-2</v>
      </c>
    </row>
    <row r="853" spans="1:16" x14ac:dyDescent="0.2">
      <c r="A853" s="59">
        <f t="shared" si="122"/>
        <v>134</v>
      </c>
      <c r="B853" s="57" t="s">
        <v>813</v>
      </c>
      <c r="C853" s="94">
        <v>797.8</v>
      </c>
      <c r="D853" s="57">
        <v>14.2</v>
      </c>
      <c r="E853" s="59"/>
      <c r="F853" s="57">
        <f t="shared" si="115"/>
        <v>812</v>
      </c>
      <c r="G853" s="81">
        <v>16</v>
      </c>
      <c r="H853" s="57">
        <v>1</v>
      </c>
      <c r="I853" s="57"/>
      <c r="J853" s="57">
        <f t="shared" si="116"/>
        <v>17</v>
      </c>
      <c r="K853" s="95">
        <f t="shared" si="120"/>
        <v>1.0886270491803279E-2</v>
      </c>
      <c r="L853" s="54">
        <f t="shared" si="121"/>
        <v>40.061475409836063</v>
      </c>
      <c r="M853" s="54">
        <f t="shared" si="117"/>
        <v>8.8135245901639347</v>
      </c>
      <c r="N853" s="54">
        <f t="shared" si="118"/>
        <v>18.107786885245901</v>
      </c>
      <c r="O853" s="54">
        <v>5.1398457902511074</v>
      </c>
      <c r="P853" s="56">
        <f t="shared" si="119"/>
        <v>8.8820976201350987E-2</v>
      </c>
    </row>
    <row r="854" spans="1:16" x14ac:dyDescent="0.2">
      <c r="A854" s="59">
        <f t="shared" si="122"/>
        <v>135</v>
      </c>
      <c r="B854" s="57" t="s">
        <v>814</v>
      </c>
      <c r="C854" s="99">
        <v>798.6</v>
      </c>
      <c r="D854" s="94"/>
      <c r="E854" s="100"/>
      <c r="F854" s="57">
        <f t="shared" si="115"/>
        <v>798.6</v>
      </c>
      <c r="G854" s="57">
        <v>16</v>
      </c>
      <c r="H854" s="57"/>
      <c r="I854" s="57"/>
      <c r="J854" s="57">
        <f t="shared" si="116"/>
        <v>16</v>
      </c>
      <c r="K854" s="95">
        <f t="shared" si="120"/>
        <v>1.0245901639344262E-2</v>
      </c>
      <c r="L854" s="54">
        <f t="shared" si="121"/>
        <v>37.704918032786885</v>
      </c>
      <c r="M854" s="54">
        <f t="shared" si="117"/>
        <v>8.2950819672131146</v>
      </c>
      <c r="N854" s="54">
        <f t="shared" si="118"/>
        <v>17.042622950819673</v>
      </c>
      <c r="O854" s="54">
        <v>4.8375019202363356</v>
      </c>
      <c r="P854" s="56">
        <f t="shared" si="119"/>
        <v>8.4998904171119466E-2</v>
      </c>
    </row>
    <row r="855" spans="1:16" x14ac:dyDescent="0.2">
      <c r="A855" s="59">
        <f t="shared" si="122"/>
        <v>136</v>
      </c>
      <c r="B855" s="57" t="s">
        <v>815</v>
      </c>
      <c r="C855" s="99">
        <v>325.2</v>
      </c>
      <c r="D855" s="94"/>
      <c r="E855" s="100"/>
      <c r="F855" s="57">
        <f t="shared" si="115"/>
        <v>325.2</v>
      </c>
      <c r="G855" s="57">
        <v>6</v>
      </c>
      <c r="H855" s="57"/>
      <c r="I855" s="57"/>
      <c r="J855" s="57">
        <f t="shared" si="116"/>
        <v>6</v>
      </c>
      <c r="K855" s="95">
        <f t="shared" si="120"/>
        <v>3.8422131147540983E-3</v>
      </c>
      <c r="L855" s="54">
        <f t="shared" si="121"/>
        <v>14.139344262295081</v>
      </c>
      <c r="M855" s="54">
        <f t="shared" si="117"/>
        <v>3.110655737704918</v>
      </c>
      <c r="N855" s="54">
        <f t="shared" si="118"/>
        <v>6.3909836065573771</v>
      </c>
      <c r="O855" s="54">
        <v>1.814063220088626</v>
      </c>
      <c r="P855" s="56">
        <f t="shared" si="119"/>
        <v>7.8275051742453888E-2</v>
      </c>
    </row>
    <row r="856" spans="1:16" x14ac:dyDescent="0.2">
      <c r="A856" s="59">
        <f t="shared" si="122"/>
        <v>137</v>
      </c>
      <c r="B856" s="57" t="s">
        <v>816</v>
      </c>
      <c r="C856" s="99">
        <v>701.7</v>
      </c>
      <c r="D856" s="94"/>
      <c r="E856" s="100"/>
      <c r="F856" s="57">
        <f t="shared" si="115"/>
        <v>701.7</v>
      </c>
      <c r="G856" s="57">
        <v>17</v>
      </c>
      <c r="H856" s="57"/>
      <c r="I856" s="57"/>
      <c r="J856" s="57">
        <f t="shared" si="116"/>
        <v>17</v>
      </c>
      <c r="K856" s="95">
        <f t="shared" si="120"/>
        <v>1.0886270491803279E-2</v>
      </c>
      <c r="L856" s="54">
        <f t="shared" si="121"/>
        <v>40.061475409836063</v>
      </c>
      <c r="M856" s="54">
        <f t="shared" si="117"/>
        <v>8.8135245901639347</v>
      </c>
      <c r="N856" s="54">
        <f t="shared" si="118"/>
        <v>18.107786885245901</v>
      </c>
      <c r="O856" s="54">
        <v>5.1398457902511074</v>
      </c>
      <c r="P856" s="56">
        <f t="shared" si="119"/>
        <v>0.10278271722316802</v>
      </c>
    </row>
    <row r="857" spans="1:16" x14ac:dyDescent="0.2">
      <c r="A857" s="59">
        <f t="shared" si="122"/>
        <v>138</v>
      </c>
      <c r="B857" s="57" t="s">
        <v>817</v>
      </c>
      <c r="C857" s="99">
        <v>693</v>
      </c>
      <c r="D857" s="94">
        <v>17</v>
      </c>
      <c r="E857" s="100"/>
      <c r="F857" s="57">
        <f t="shared" si="115"/>
        <v>710</v>
      </c>
      <c r="G857" s="57">
        <v>16</v>
      </c>
      <c r="H857" s="57">
        <v>1</v>
      </c>
      <c r="I857" s="57"/>
      <c r="J857" s="57">
        <f t="shared" si="116"/>
        <v>17</v>
      </c>
      <c r="K857" s="95">
        <f t="shared" si="120"/>
        <v>1.0886270491803279E-2</v>
      </c>
      <c r="L857" s="54">
        <f t="shared" si="121"/>
        <v>40.061475409836063</v>
      </c>
      <c r="M857" s="54">
        <f t="shared" si="117"/>
        <v>8.8135245901639347</v>
      </c>
      <c r="N857" s="54">
        <f t="shared" si="118"/>
        <v>18.107786885245901</v>
      </c>
      <c r="O857" s="54">
        <v>5.1398457902511074</v>
      </c>
      <c r="P857" s="56">
        <f t="shared" si="119"/>
        <v>0.10158117278239015</v>
      </c>
    </row>
    <row r="858" spans="1:16" x14ac:dyDescent="0.2">
      <c r="A858" s="59">
        <f t="shared" si="122"/>
        <v>139</v>
      </c>
      <c r="B858" s="57" t="s">
        <v>818</v>
      </c>
      <c r="C858" s="99">
        <v>717.8</v>
      </c>
      <c r="D858" s="94">
        <v>39.4</v>
      </c>
      <c r="E858" s="100"/>
      <c r="F858" s="57">
        <f t="shared" si="115"/>
        <v>757.19999999999993</v>
      </c>
      <c r="G858" s="57">
        <v>11</v>
      </c>
      <c r="H858" s="57">
        <v>1</v>
      </c>
      <c r="I858" s="57"/>
      <c r="J858" s="57">
        <f t="shared" si="116"/>
        <v>12</v>
      </c>
      <c r="K858" s="95">
        <f t="shared" si="120"/>
        <v>7.6844262295081966E-3</v>
      </c>
      <c r="L858" s="54">
        <f t="shared" si="121"/>
        <v>28.278688524590162</v>
      </c>
      <c r="M858" s="54">
        <f t="shared" si="117"/>
        <v>6.221311475409836</v>
      </c>
      <c r="N858" s="54">
        <f t="shared" si="118"/>
        <v>12.781967213114754</v>
      </c>
      <c r="O858" s="54">
        <v>3.6281264401772519</v>
      </c>
      <c r="P858" s="56">
        <f t="shared" si="119"/>
        <v>6.7234672019667208E-2</v>
      </c>
    </row>
    <row r="859" spans="1:16" x14ac:dyDescent="0.2">
      <c r="A859" s="59">
        <f t="shared" si="122"/>
        <v>140</v>
      </c>
      <c r="B859" s="57" t="s">
        <v>819</v>
      </c>
      <c r="C859" s="99">
        <v>681.3</v>
      </c>
      <c r="D859" s="94">
        <v>38.299999999999997</v>
      </c>
      <c r="E859" s="100"/>
      <c r="F859" s="57">
        <f t="shared" si="115"/>
        <v>719.59999999999991</v>
      </c>
      <c r="G859" s="57">
        <v>17</v>
      </c>
      <c r="H859" s="57">
        <v>1</v>
      </c>
      <c r="I859" s="57"/>
      <c r="J859" s="57">
        <f t="shared" si="116"/>
        <v>18</v>
      </c>
      <c r="K859" s="95">
        <f t="shared" si="120"/>
        <v>1.1526639344262294E-2</v>
      </c>
      <c r="L859" s="54">
        <f t="shared" si="121"/>
        <v>42.418032786885242</v>
      </c>
      <c r="M859" s="54">
        <f t="shared" si="117"/>
        <v>9.3319672131147531</v>
      </c>
      <c r="N859" s="54">
        <f t="shared" si="118"/>
        <v>19.172950819672131</v>
      </c>
      <c r="O859" s="54">
        <v>5.4421896602658792</v>
      </c>
      <c r="P859" s="56">
        <f t="shared" si="119"/>
        <v>0.10612165158412731</v>
      </c>
    </row>
    <row r="860" spans="1:16" x14ac:dyDescent="0.2">
      <c r="A860" s="59">
        <f t="shared" si="122"/>
        <v>141</v>
      </c>
      <c r="B860" s="57" t="s">
        <v>820</v>
      </c>
      <c r="C860" s="99">
        <v>670.9</v>
      </c>
      <c r="D860" s="94"/>
      <c r="E860" s="100">
        <v>107</v>
      </c>
      <c r="F860" s="57">
        <f t="shared" si="115"/>
        <v>777.9</v>
      </c>
      <c r="G860" s="57">
        <v>14</v>
      </c>
      <c r="H860" s="57"/>
      <c r="I860" s="57">
        <v>1</v>
      </c>
      <c r="J860" s="57">
        <f t="shared" si="116"/>
        <v>15</v>
      </c>
      <c r="K860" s="95">
        <f t="shared" si="120"/>
        <v>9.6055327868852444E-3</v>
      </c>
      <c r="L860" s="54">
        <f t="shared" si="121"/>
        <v>35.3483606557377</v>
      </c>
      <c r="M860" s="54">
        <f t="shared" si="117"/>
        <v>7.7766393442622936</v>
      </c>
      <c r="N860" s="54">
        <f t="shared" si="118"/>
        <v>15.977459016393441</v>
      </c>
      <c r="O860" s="54">
        <v>4.5351580502215647</v>
      </c>
      <c r="P860" s="56">
        <f t="shared" si="119"/>
        <v>8.1806937995391432E-2</v>
      </c>
    </row>
    <row r="861" spans="1:16" x14ac:dyDescent="0.2">
      <c r="A861" s="59">
        <f t="shared" si="122"/>
        <v>142</v>
      </c>
      <c r="B861" s="57" t="s">
        <v>821</v>
      </c>
      <c r="C861" s="99">
        <v>775.8</v>
      </c>
      <c r="D861" s="94"/>
      <c r="E861" s="100">
        <v>58.5</v>
      </c>
      <c r="F861" s="57">
        <f t="shared" si="115"/>
        <v>834.3</v>
      </c>
      <c r="G861" s="57">
        <v>16</v>
      </c>
      <c r="H861" s="57"/>
      <c r="I861" s="57">
        <v>1</v>
      </c>
      <c r="J861" s="57">
        <f t="shared" si="116"/>
        <v>17</v>
      </c>
      <c r="K861" s="95">
        <f t="shared" si="120"/>
        <v>1.0886270491803279E-2</v>
      </c>
      <c r="L861" s="54">
        <f t="shared" si="121"/>
        <v>40.061475409836063</v>
      </c>
      <c r="M861" s="54">
        <f t="shared" si="117"/>
        <v>8.8135245901639347</v>
      </c>
      <c r="N861" s="54">
        <f t="shared" si="118"/>
        <v>18.107786885245901</v>
      </c>
      <c r="O861" s="54">
        <v>5.1398457902511074</v>
      </c>
      <c r="P861" s="56">
        <f t="shared" si="119"/>
        <v>8.6446880828834963E-2</v>
      </c>
    </row>
    <row r="862" spans="1:16" x14ac:dyDescent="0.2">
      <c r="A862" s="59">
        <f t="shared" si="122"/>
        <v>143</v>
      </c>
      <c r="B862" s="57" t="s">
        <v>822</v>
      </c>
      <c r="C862" s="99">
        <v>812.5</v>
      </c>
      <c r="D862" s="94"/>
      <c r="E862" s="100"/>
      <c r="F862" s="57">
        <f t="shared" si="115"/>
        <v>812.5</v>
      </c>
      <c r="G862" s="57">
        <v>16</v>
      </c>
      <c r="H862" s="57"/>
      <c r="I862" s="57"/>
      <c r="J862" s="57">
        <f t="shared" si="116"/>
        <v>16</v>
      </c>
      <c r="K862" s="95">
        <f t="shared" si="120"/>
        <v>1.0245901639344262E-2</v>
      </c>
      <c r="L862" s="54">
        <f t="shared" si="121"/>
        <v>37.704918032786885</v>
      </c>
      <c r="M862" s="54">
        <f t="shared" si="117"/>
        <v>8.2950819672131146</v>
      </c>
      <c r="N862" s="54">
        <f t="shared" si="118"/>
        <v>17.042622950819673</v>
      </c>
      <c r="O862" s="54">
        <v>4.8375019202363356</v>
      </c>
      <c r="P862" s="56">
        <f t="shared" si="119"/>
        <v>8.3544769072068939E-2</v>
      </c>
    </row>
    <row r="863" spans="1:16" x14ac:dyDescent="0.2">
      <c r="A863" s="59">
        <f t="shared" si="122"/>
        <v>144</v>
      </c>
      <c r="B863" s="57" t="s">
        <v>823</v>
      </c>
      <c r="C863" s="99">
        <v>781.3</v>
      </c>
      <c r="D863" s="94"/>
      <c r="E863" s="100">
        <v>43.3</v>
      </c>
      <c r="F863" s="57">
        <f t="shared" si="115"/>
        <v>824.59999999999991</v>
      </c>
      <c r="G863" s="57">
        <v>16</v>
      </c>
      <c r="H863" s="57"/>
      <c r="I863" s="57">
        <v>1</v>
      </c>
      <c r="J863" s="57">
        <f t="shared" si="116"/>
        <v>17</v>
      </c>
      <c r="K863" s="95">
        <f t="shared" si="120"/>
        <v>1.0886270491803279E-2</v>
      </c>
      <c r="L863" s="54">
        <f t="shared" si="121"/>
        <v>40.061475409836063</v>
      </c>
      <c r="M863" s="54">
        <f t="shared" si="117"/>
        <v>8.8135245901639347</v>
      </c>
      <c r="N863" s="54">
        <f t="shared" si="118"/>
        <v>18.107786885245901</v>
      </c>
      <c r="O863" s="54">
        <v>5.1398457902511074</v>
      </c>
      <c r="P863" s="56">
        <f t="shared" si="119"/>
        <v>8.7463779621024751E-2</v>
      </c>
    </row>
    <row r="864" spans="1:16" x14ac:dyDescent="0.2">
      <c r="A864" s="59">
        <f t="shared" si="122"/>
        <v>145</v>
      </c>
      <c r="B864" s="57" t="s">
        <v>824</v>
      </c>
      <c r="C864" s="99">
        <v>748.9</v>
      </c>
      <c r="D864" s="94"/>
      <c r="E864" s="100">
        <v>75.400000000000006</v>
      </c>
      <c r="F864" s="57">
        <f t="shared" si="115"/>
        <v>824.3</v>
      </c>
      <c r="G864" s="57">
        <v>16</v>
      </c>
      <c r="H864" s="57"/>
      <c r="I864" s="57">
        <v>1</v>
      </c>
      <c r="J864" s="57">
        <f t="shared" si="116"/>
        <v>17</v>
      </c>
      <c r="K864" s="95">
        <f t="shared" si="120"/>
        <v>1.0886270491803279E-2</v>
      </c>
      <c r="L864" s="54">
        <f t="shared" si="121"/>
        <v>40.061475409836063</v>
      </c>
      <c r="M864" s="54">
        <f t="shared" si="117"/>
        <v>8.8135245901639347</v>
      </c>
      <c r="N864" s="54">
        <f t="shared" si="118"/>
        <v>18.107786885245901</v>
      </c>
      <c r="O864" s="54">
        <v>5.1398457902511074</v>
      </c>
      <c r="P864" s="56">
        <f t="shared" si="119"/>
        <v>8.7495611640782484E-2</v>
      </c>
    </row>
    <row r="865" spans="1:16" x14ac:dyDescent="0.2">
      <c r="A865" s="59">
        <f t="shared" si="122"/>
        <v>146</v>
      </c>
      <c r="B865" s="57" t="s">
        <v>825</v>
      </c>
      <c r="C865" s="99">
        <v>585.79999999999995</v>
      </c>
      <c r="D865" s="94"/>
      <c r="E865" s="100">
        <v>154.4</v>
      </c>
      <c r="F865" s="57">
        <f t="shared" si="115"/>
        <v>740.19999999999993</v>
      </c>
      <c r="G865" s="57">
        <v>12</v>
      </c>
      <c r="H865" s="57"/>
      <c r="I865" s="57">
        <v>2</v>
      </c>
      <c r="J865" s="57">
        <f t="shared" si="116"/>
        <v>14</v>
      </c>
      <c r="K865" s="95">
        <f t="shared" si="120"/>
        <v>8.9651639344262291E-3</v>
      </c>
      <c r="L865" s="54">
        <f t="shared" si="121"/>
        <v>32.991803278688522</v>
      </c>
      <c r="M865" s="54">
        <f t="shared" si="117"/>
        <v>7.2581967213114753</v>
      </c>
      <c r="N865" s="54">
        <f t="shared" si="118"/>
        <v>14.912295081967212</v>
      </c>
      <c r="O865" s="54">
        <v>4.2328141802067938</v>
      </c>
      <c r="P865" s="56">
        <f t="shared" si="119"/>
        <v>8.0241974145060818E-2</v>
      </c>
    </row>
    <row r="866" spans="1:16" x14ac:dyDescent="0.2">
      <c r="A866" s="59">
        <f t="shared" si="122"/>
        <v>147</v>
      </c>
      <c r="B866" s="57" t="s">
        <v>826</v>
      </c>
      <c r="C866" s="99">
        <v>868.4</v>
      </c>
      <c r="D866" s="94"/>
      <c r="E866" s="100"/>
      <c r="F866" s="57">
        <f t="shared" si="115"/>
        <v>868.4</v>
      </c>
      <c r="G866" s="57">
        <v>15</v>
      </c>
      <c r="H866" s="57"/>
      <c r="I866" s="57"/>
      <c r="J866" s="57">
        <f t="shared" si="116"/>
        <v>15</v>
      </c>
      <c r="K866" s="95">
        <f t="shared" si="120"/>
        <v>9.6055327868852444E-3</v>
      </c>
      <c r="L866" s="54">
        <f t="shared" si="121"/>
        <v>35.3483606557377</v>
      </c>
      <c r="M866" s="54">
        <f t="shared" si="117"/>
        <v>7.7766393442622936</v>
      </c>
      <c r="N866" s="54">
        <f t="shared" si="118"/>
        <v>15.977459016393441</v>
      </c>
      <c r="O866" s="54">
        <v>4.5351580502215647</v>
      </c>
      <c r="P866" s="56">
        <f t="shared" si="119"/>
        <v>7.328145677869069E-2</v>
      </c>
    </row>
    <row r="867" spans="1:16" x14ac:dyDescent="0.2">
      <c r="A867" s="59">
        <f t="shared" si="122"/>
        <v>148</v>
      </c>
      <c r="B867" s="57" t="s">
        <v>827</v>
      </c>
      <c r="C867" s="99">
        <v>909.8</v>
      </c>
      <c r="D867" s="94"/>
      <c r="E867" s="100"/>
      <c r="F867" s="57">
        <f t="shared" si="115"/>
        <v>909.8</v>
      </c>
      <c r="G867" s="57">
        <v>16</v>
      </c>
      <c r="H867" s="57"/>
      <c r="I867" s="57"/>
      <c r="J867" s="57">
        <f t="shared" si="116"/>
        <v>16</v>
      </c>
      <c r="K867" s="95">
        <f t="shared" si="120"/>
        <v>1.0245901639344262E-2</v>
      </c>
      <c r="L867" s="54">
        <f t="shared" si="121"/>
        <v>37.704918032786885</v>
      </c>
      <c r="M867" s="54">
        <f t="shared" si="117"/>
        <v>8.2950819672131146</v>
      </c>
      <c r="N867" s="54">
        <f t="shared" si="118"/>
        <v>17.042622950819673</v>
      </c>
      <c r="O867" s="54">
        <v>4.8375019202363356</v>
      </c>
      <c r="P867" s="56">
        <f t="shared" si="119"/>
        <v>7.4609941603710719E-2</v>
      </c>
    </row>
    <row r="868" spans="1:16" x14ac:dyDescent="0.2">
      <c r="A868" s="59">
        <f t="shared" si="122"/>
        <v>149</v>
      </c>
      <c r="B868" s="57" t="s">
        <v>828</v>
      </c>
      <c r="C868" s="99">
        <v>915.4</v>
      </c>
      <c r="D868" s="94"/>
      <c r="E868" s="100"/>
      <c r="F868" s="57">
        <f t="shared" si="115"/>
        <v>915.4</v>
      </c>
      <c r="G868" s="57">
        <v>16</v>
      </c>
      <c r="H868" s="57"/>
      <c r="I868" s="57"/>
      <c r="J868" s="57">
        <f t="shared" si="116"/>
        <v>16</v>
      </c>
      <c r="K868" s="95">
        <f t="shared" si="120"/>
        <v>1.0245901639344262E-2</v>
      </c>
      <c r="L868" s="54">
        <f t="shared" si="121"/>
        <v>37.704918032786885</v>
      </c>
      <c r="M868" s="54">
        <f t="shared" si="117"/>
        <v>8.2950819672131146</v>
      </c>
      <c r="N868" s="54">
        <f t="shared" si="118"/>
        <v>17.042622950819673</v>
      </c>
      <c r="O868" s="54">
        <v>4.8375019202363356</v>
      </c>
      <c r="P868" s="56">
        <f t="shared" si="119"/>
        <v>7.4153511984985807E-2</v>
      </c>
    </row>
    <row r="869" spans="1:16" x14ac:dyDescent="0.2">
      <c r="A869" s="59">
        <f t="shared" si="122"/>
        <v>150</v>
      </c>
      <c r="B869" s="57" t="s">
        <v>805</v>
      </c>
      <c r="C869" s="99">
        <v>402.5</v>
      </c>
      <c r="D869" s="94"/>
      <c r="E869" s="100"/>
      <c r="F869" s="57">
        <f t="shared" si="115"/>
        <v>402.5</v>
      </c>
      <c r="G869" s="57">
        <v>0</v>
      </c>
      <c r="H869" s="57"/>
      <c r="I869" s="57"/>
      <c r="J869" s="57">
        <f t="shared" si="116"/>
        <v>0</v>
      </c>
      <c r="K869" s="95">
        <f t="shared" si="120"/>
        <v>0</v>
      </c>
      <c r="L869" s="54">
        <f t="shared" si="121"/>
        <v>0</v>
      </c>
      <c r="M869" s="54">
        <f t="shared" si="117"/>
        <v>0</v>
      </c>
      <c r="N869" s="54">
        <f t="shared" si="118"/>
        <v>0</v>
      </c>
      <c r="O869" s="54">
        <v>0</v>
      </c>
      <c r="P869" s="56">
        <f t="shared" si="119"/>
        <v>0</v>
      </c>
    </row>
    <row r="870" spans="1:16" x14ac:dyDescent="0.2">
      <c r="A870" s="59">
        <f t="shared" si="122"/>
        <v>151</v>
      </c>
      <c r="B870" s="57" t="s">
        <v>806</v>
      </c>
      <c r="C870" s="99">
        <v>303.60000000000002</v>
      </c>
      <c r="D870" s="94"/>
      <c r="E870" s="100"/>
      <c r="F870" s="57">
        <f t="shared" si="115"/>
        <v>303.60000000000002</v>
      </c>
      <c r="G870" s="57">
        <v>0</v>
      </c>
      <c r="H870" s="57"/>
      <c r="I870" s="57"/>
      <c r="J870" s="57">
        <f t="shared" si="116"/>
        <v>0</v>
      </c>
      <c r="K870" s="95">
        <f t="shared" si="120"/>
        <v>0</v>
      </c>
      <c r="L870" s="54">
        <f t="shared" si="121"/>
        <v>0</v>
      </c>
      <c r="M870" s="54">
        <f t="shared" si="117"/>
        <v>0</v>
      </c>
      <c r="N870" s="54">
        <f t="shared" si="118"/>
        <v>0</v>
      </c>
      <c r="O870" s="54">
        <v>0</v>
      </c>
      <c r="P870" s="56">
        <f t="shared" si="119"/>
        <v>0</v>
      </c>
    </row>
    <row r="871" spans="1:16" x14ac:dyDescent="0.2">
      <c r="A871" s="59">
        <f t="shared" si="122"/>
        <v>152</v>
      </c>
      <c r="B871" s="57" t="s">
        <v>807</v>
      </c>
      <c r="C871" s="99">
        <v>444</v>
      </c>
      <c r="D871" s="94"/>
      <c r="E871" s="100"/>
      <c r="F871" s="57">
        <f t="shared" si="115"/>
        <v>444</v>
      </c>
      <c r="G871" s="57">
        <v>0</v>
      </c>
      <c r="H871" s="57"/>
      <c r="I871" s="57"/>
      <c r="J871" s="57">
        <f t="shared" si="116"/>
        <v>0</v>
      </c>
      <c r="K871" s="95">
        <f t="shared" si="120"/>
        <v>0</v>
      </c>
      <c r="L871" s="54">
        <f t="shared" si="121"/>
        <v>0</v>
      </c>
      <c r="M871" s="54">
        <f t="shared" si="117"/>
        <v>0</v>
      </c>
      <c r="N871" s="54">
        <f t="shared" si="118"/>
        <v>0</v>
      </c>
      <c r="O871" s="54">
        <v>0</v>
      </c>
      <c r="P871" s="56">
        <f t="shared" si="119"/>
        <v>0</v>
      </c>
    </row>
    <row r="872" spans="1:16" x14ac:dyDescent="0.2">
      <c r="A872" s="59">
        <f t="shared" si="122"/>
        <v>153</v>
      </c>
      <c r="B872" s="57" t="s">
        <v>808</v>
      </c>
      <c r="C872" s="99">
        <v>424.99</v>
      </c>
      <c r="D872" s="94"/>
      <c r="E872" s="100"/>
      <c r="F872" s="57">
        <f t="shared" si="115"/>
        <v>424.99</v>
      </c>
      <c r="G872" s="57">
        <v>0</v>
      </c>
      <c r="H872" s="57"/>
      <c r="I872" s="57"/>
      <c r="J872" s="57">
        <f t="shared" si="116"/>
        <v>0</v>
      </c>
      <c r="K872" s="95">
        <f t="shared" si="120"/>
        <v>0</v>
      </c>
      <c r="L872" s="54">
        <f t="shared" si="121"/>
        <v>0</v>
      </c>
      <c r="M872" s="54">
        <f t="shared" si="117"/>
        <v>0</v>
      </c>
      <c r="N872" s="54">
        <f t="shared" si="118"/>
        <v>0</v>
      </c>
      <c r="O872" s="54">
        <v>0</v>
      </c>
      <c r="P872" s="56">
        <f t="shared" si="119"/>
        <v>0</v>
      </c>
    </row>
    <row r="873" spans="1:16" x14ac:dyDescent="0.2">
      <c r="A873" s="59">
        <f t="shared" si="122"/>
        <v>154</v>
      </c>
      <c r="B873" s="57" t="s">
        <v>808</v>
      </c>
      <c r="C873" s="99">
        <v>230</v>
      </c>
      <c r="D873" s="94"/>
      <c r="E873" s="100"/>
      <c r="F873" s="57">
        <f t="shared" si="115"/>
        <v>230</v>
      </c>
      <c r="G873" s="57">
        <v>0</v>
      </c>
      <c r="H873" s="57"/>
      <c r="I873" s="57"/>
      <c r="J873" s="57">
        <f t="shared" si="116"/>
        <v>0</v>
      </c>
      <c r="K873" s="95">
        <f t="shared" si="120"/>
        <v>0</v>
      </c>
      <c r="L873" s="54">
        <f t="shared" si="121"/>
        <v>0</v>
      </c>
      <c r="M873" s="54">
        <f t="shared" si="117"/>
        <v>0</v>
      </c>
      <c r="N873" s="54">
        <f t="shared" si="118"/>
        <v>0</v>
      </c>
      <c r="O873" s="54">
        <v>0</v>
      </c>
      <c r="P873" s="56">
        <f t="shared" si="119"/>
        <v>0</v>
      </c>
    </row>
    <row r="874" spans="1:16" x14ac:dyDescent="0.2">
      <c r="A874" s="59">
        <f t="shared" si="122"/>
        <v>155</v>
      </c>
      <c r="B874" s="57" t="s">
        <v>809</v>
      </c>
      <c r="C874" s="99">
        <v>298.89999999999998</v>
      </c>
      <c r="D874" s="94"/>
      <c r="E874" s="100"/>
      <c r="F874" s="57">
        <f t="shared" si="115"/>
        <v>298.89999999999998</v>
      </c>
      <c r="G874" s="57">
        <v>0</v>
      </c>
      <c r="H874" s="57"/>
      <c r="I874" s="57"/>
      <c r="J874" s="57">
        <f t="shared" si="116"/>
        <v>0</v>
      </c>
      <c r="K874" s="95">
        <f t="shared" si="120"/>
        <v>0</v>
      </c>
      <c r="L874" s="54">
        <f t="shared" si="121"/>
        <v>0</v>
      </c>
      <c r="M874" s="54">
        <f t="shared" si="117"/>
        <v>0</v>
      </c>
      <c r="N874" s="54">
        <f t="shared" si="118"/>
        <v>0</v>
      </c>
      <c r="O874" s="54">
        <v>0</v>
      </c>
      <c r="P874" s="56">
        <f t="shared" si="119"/>
        <v>0</v>
      </c>
    </row>
    <row r="875" spans="1:16" x14ac:dyDescent="0.2">
      <c r="A875" s="59">
        <f t="shared" si="122"/>
        <v>156</v>
      </c>
      <c r="B875" s="57" t="s">
        <v>810</v>
      </c>
      <c r="C875" s="101">
        <v>624.6</v>
      </c>
      <c r="D875" s="94"/>
      <c r="E875" s="100"/>
      <c r="F875" s="57">
        <f t="shared" si="115"/>
        <v>624.6</v>
      </c>
      <c r="G875" s="57">
        <v>0</v>
      </c>
      <c r="H875" s="57"/>
      <c r="I875" s="57"/>
      <c r="J875" s="57">
        <f t="shared" si="116"/>
        <v>0</v>
      </c>
      <c r="K875" s="95">
        <f t="shared" si="120"/>
        <v>0</v>
      </c>
      <c r="L875" s="54">
        <f t="shared" si="121"/>
        <v>0</v>
      </c>
      <c r="M875" s="54">
        <f t="shared" si="117"/>
        <v>0</v>
      </c>
      <c r="N875" s="54">
        <f t="shared" si="118"/>
        <v>0</v>
      </c>
      <c r="O875" s="54">
        <v>0</v>
      </c>
      <c r="P875" s="56">
        <f t="shared" si="119"/>
        <v>0</v>
      </c>
    </row>
    <row r="876" spans="1:16" x14ac:dyDescent="0.2">
      <c r="A876" s="59">
        <f t="shared" si="122"/>
        <v>157</v>
      </c>
      <c r="B876" s="57" t="s">
        <v>57</v>
      </c>
      <c r="C876" s="99">
        <v>4530.8</v>
      </c>
      <c r="D876" s="94">
        <v>149.19999999999999</v>
      </c>
      <c r="E876" s="100"/>
      <c r="F876" s="57">
        <f t="shared" si="115"/>
        <v>4680</v>
      </c>
      <c r="G876" s="57">
        <v>148</v>
      </c>
      <c r="H876" s="57">
        <v>3</v>
      </c>
      <c r="I876" s="57"/>
      <c r="J876" s="57">
        <f t="shared" si="116"/>
        <v>151</v>
      </c>
      <c r="K876" s="95">
        <f t="shared" si="120"/>
        <v>9.6695696721311467E-2</v>
      </c>
      <c r="L876" s="54">
        <f t="shared" si="121"/>
        <v>355.84016393442619</v>
      </c>
      <c r="M876" s="54">
        <f t="shared" si="117"/>
        <v>78.284836065573757</v>
      </c>
      <c r="N876" s="54">
        <f t="shared" si="118"/>
        <v>160.83975409836063</v>
      </c>
      <c r="O876" s="54">
        <v>45.653924372230421</v>
      </c>
      <c r="P876" s="56">
        <f t="shared" si="119"/>
        <v>0.13688433300653655</v>
      </c>
    </row>
    <row r="877" spans="1:16" x14ac:dyDescent="0.2">
      <c r="A877" s="59">
        <f t="shared" si="122"/>
        <v>158</v>
      </c>
      <c r="B877" s="57" t="s">
        <v>2496</v>
      </c>
      <c r="C877" s="57">
        <v>545.4</v>
      </c>
      <c r="D877" s="94"/>
      <c r="E877" s="58"/>
      <c r="F877" s="57">
        <f>C877+D877+E877</f>
        <v>545.4</v>
      </c>
      <c r="G877" s="57">
        <v>9</v>
      </c>
      <c r="H877" s="57"/>
      <c r="I877" s="57"/>
      <c r="J877" s="57">
        <f t="shared" si="116"/>
        <v>9</v>
      </c>
      <c r="K877" s="95">
        <f t="shared" si="120"/>
        <v>5.763319672131147E-3</v>
      </c>
      <c r="L877" s="54">
        <f t="shared" si="121"/>
        <v>21.209016393442621</v>
      </c>
      <c r="M877" s="54">
        <f>L877*0.22</f>
        <v>4.6659836065573765</v>
      </c>
      <c r="N877" s="54">
        <f t="shared" si="118"/>
        <v>9.5864754098360656</v>
      </c>
      <c r="O877" s="54">
        <v>2.7210948301329396</v>
      </c>
      <c r="P877" s="56">
        <f t="shared" si="119"/>
        <v>7.0008379611237626E-2</v>
      </c>
    </row>
    <row r="878" spans="1:16" x14ac:dyDescent="0.2">
      <c r="A878" s="59">
        <f t="shared" si="122"/>
        <v>159</v>
      </c>
      <c r="B878" s="57" t="s">
        <v>2497</v>
      </c>
      <c r="C878" s="102">
        <v>8680.2999999999993</v>
      </c>
      <c r="D878" s="84">
        <v>15.2</v>
      </c>
      <c r="E878" s="84">
        <v>458.1</v>
      </c>
      <c r="F878" s="84">
        <f>C878+D878+E878</f>
        <v>9153.6</v>
      </c>
      <c r="G878" s="102">
        <v>135</v>
      </c>
      <c r="H878" s="84">
        <v>1</v>
      </c>
      <c r="I878" s="84">
        <v>2</v>
      </c>
      <c r="J878" s="57">
        <f t="shared" si="116"/>
        <v>138</v>
      </c>
      <c r="K878" s="95">
        <f t="shared" si="120"/>
        <v>8.837090163934426E-2</v>
      </c>
      <c r="L878" s="54">
        <f t="shared" si="121"/>
        <v>325.20491803278685</v>
      </c>
      <c r="M878" s="54">
        <f t="shared" ref="M878:M895" si="123">L878*0.22</f>
        <v>71.545081967213108</v>
      </c>
      <c r="N878" s="54">
        <f t="shared" si="118"/>
        <v>146.99262295081965</v>
      </c>
      <c r="O878" s="54">
        <v>41.7234540620384</v>
      </c>
      <c r="P878" s="56">
        <f t="shared" si="119"/>
        <v>6.3960198939527396E-2</v>
      </c>
    </row>
    <row r="879" spans="1:16" x14ac:dyDescent="0.2">
      <c r="A879" s="59">
        <f t="shared" si="122"/>
        <v>160</v>
      </c>
      <c r="B879" s="57" t="s">
        <v>2498</v>
      </c>
      <c r="C879" s="102">
        <v>6441.7</v>
      </c>
      <c r="D879" s="84"/>
      <c r="E879" s="84">
        <v>321.39999999999998</v>
      </c>
      <c r="F879" s="84">
        <f>C879+D879+E879</f>
        <v>6763.0999999999995</v>
      </c>
      <c r="G879" s="102">
        <v>92</v>
      </c>
      <c r="H879" s="84"/>
      <c r="I879" s="84">
        <v>1</v>
      </c>
      <c r="J879" s="57">
        <f t="shared" si="116"/>
        <v>93</v>
      </c>
      <c r="K879" s="95">
        <f t="shared" si="120"/>
        <v>5.955430327868852E-2</v>
      </c>
      <c r="L879" s="54">
        <f t="shared" si="121"/>
        <v>219.15983606557376</v>
      </c>
      <c r="M879" s="54">
        <f t="shared" si="123"/>
        <v>48.215163934426229</v>
      </c>
      <c r="N879" s="54">
        <f t="shared" si="118"/>
        <v>99.060245901639334</v>
      </c>
      <c r="O879" s="54">
        <v>28.117979911373705</v>
      </c>
      <c r="P879" s="56">
        <f t="shared" si="119"/>
        <v>5.8339108665111133E-2</v>
      </c>
    </row>
    <row r="880" spans="1:16" x14ac:dyDescent="0.2">
      <c r="A880" s="59">
        <f t="shared" si="122"/>
        <v>161</v>
      </c>
      <c r="B880" s="57" t="s">
        <v>2499</v>
      </c>
      <c r="C880" s="102">
        <v>902.8</v>
      </c>
      <c r="D880" s="84"/>
      <c r="E880" s="84"/>
      <c r="F880" s="84">
        <f>C880+D880+E880</f>
        <v>902.8</v>
      </c>
      <c r="G880" s="102">
        <v>17</v>
      </c>
      <c r="H880" s="84"/>
      <c r="I880" s="84"/>
      <c r="J880" s="57">
        <f t="shared" si="116"/>
        <v>17</v>
      </c>
      <c r="K880" s="95">
        <f t="shared" si="120"/>
        <v>1.0886270491803279E-2</v>
      </c>
      <c r="L880" s="54">
        <f t="shared" si="121"/>
        <v>40.061475409836063</v>
      </c>
      <c r="M880" s="54">
        <f t="shared" si="123"/>
        <v>8.8135245901639347</v>
      </c>
      <c r="N880" s="54">
        <f t="shared" ref="N880:N895" si="124">L880*0.452</f>
        <v>18.107786885245901</v>
      </c>
      <c r="O880" s="54">
        <v>5.1398457902511074</v>
      </c>
      <c r="P880" s="56">
        <f t="shared" ref="P880:P896" si="125">(L880+M880+N880+O880)/F880</f>
        <v>7.9887718958237708E-2</v>
      </c>
    </row>
    <row r="881" spans="1:16" x14ac:dyDescent="0.2">
      <c r="A881" s="59">
        <f t="shared" si="122"/>
        <v>162</v>
      </c>
      <c r="B881" s="57" t="s">
        <v>2500</v>
      </c>
      <c r="C881" s="102">
        <v>990.15</v>
      </c>
      <c r="D881" s="84"/>
      <c r="E881" s="84"/>
      <c r="F881" s="84">
        <f>C881+D881+E881</f>
        <v>990.15</v>
      </c>
      <c r="G881" s="102">
        <v>15</v>
      </c>
      <c r="H881" s="84"/>
      <c r="I881" s="84"/>
      <c r="J881" s="57">
        <f t="shared" si="116"/>
        <v>15</v>
      </c>
      <c r="K881" s="95">
        <f t="shared" si="120"/>
        <v>9.6055327868852444E-3</v>
      </c>
      <c r="L881" s="54">
        <f t="shared" si="121"/>
        <v>35.3483606557377</v>
      </c>
      <c r="M881" s="54">
        <f t="shared" si="123"/>
        <v>7.7766393442622936</v>
      </c>
      <c r="N881" s="54">
        <f t="shared" si="124"/>
        <v>15.977459016393441</v>
      </c>
      <c r="O881" s="54">
        <v>4.5351580502215647</v>
      </c>
      <c r="P881" s="56">
        <f t="shared" si="125"/>
        <v>6.4270683297091347E-2</v>
      </c>
    </row>
    <row r="882" spans="1:16" x14ac:dyDescent="0.2">
      <c r="A882" s="59">
        <f t="shared" si="122"/>
        <v>163</v>
      </c>
      <c r="B882" s="57" t="s">
        <v>2501</v>
      </c>
      <c r="C882" s="102">
        <v>3450.4</v>
      </c>
      <c r="D882" s="84">
        <v>452.4</v>
      </c>
      <c r="E882" s="84">
        <v>86.2</v>
      </c>
      <c r="F882" s="84">
        <f t="shared" ref="F882:F895" si="126">C882+D882+E882</f>
        <v>3989</v>
      </c>
      <c r="G882" s="102">
        <v>70</v>
      </c>
      <c r="H882" s="103">
        <v>1</v>
      </c>
      <c r="I882" s="86">
        <v>1</v>
      </c>
      <c r="J882" s="57">
        <f t="shared" si="116"/>
        <v>72</v>
      </c>
      <c r="K882" s="95">
        <f t="shared" si="120"/>
        <v>4.6106557377049176E-2</v>
      </c>
      <c r="L882" s="54">
        <f t="shared" si="121"/>
        <v>169.67213114754097</v>
      </c>
      <c r="M882" s="54">
        <f t="shared" si="123"/>
        <v>37.327868852459012</v>
      </c>
      <c r="N882" s="54">
        <f t="shared" si="124"/>
        <v>76.691803278688525</v>
      </c>
      <c r="O882" s="54">
        <v>21.768758641063517</v>
      </c>
      <c r="P882" s="56">
        <f t="shared" si="125"/>
        <v>7.6575723720168465E-2</v>
      </c>
    </row>
    <row r="883" spans="1:16" x14ac:dyDescent="0.2">
      <c r="A883" s="59">
        <f t="shared" si="122"/>
        <v>164</v>
      </c>
      <c r="B883" s="57" t="s">
        <v>2502</v>
      </c>
      <c r="C883" s="102">
        <v>3984.72</v>
      </c>
      <c r="D883" s="84"/>
      <c r="E883" s="84"/>
      <c r="F883" s="84">
        <f t="shared" si="126"/>
        <v>3984.72</v>
      </c>
      <c r="G883" s="102">
        <v>60</v>
      </c>
      <c r="H883" s="103"/>
      <c r="I883" s="86"/>
      <c r="J883" s="57">
        <f t="shared" si="116"/>
        <v>60</v>
      </c>
      <c r="K883" s="95">
        <f t="shared" si="120"/>
        <v>3.8422131147540978E-2</v>
      </c>
      <c r="L883" s="54">
        <f t="shared" si="121"/>
        <v>141.3934426229508</v>
      </c>
      <c r="M883" s="54">
        <f t="shared" si="123"/>
        <v>31.106557377049175</v>
      </c>
      <c r="N883" s="54">
        <f t="shared" si="124"/>
        <v>63.909836065573764</v>
      </c>
      <c r="O883" s="54">
        <v>18.140632200886259</v>
      </c>
      <c r="P883" s="56">
        <f t="shared" si="125"/>
        <v>6.3881644950325236E-2</v>
      </c>
    </row>
    <row r="884" spans="1:16" x14ac:dyDescent="0.2">
      <c r="A884" s="59">
        <f t="shared" si="122"/>
        <v>165</v>
      </c>
      <c r="B884" s="57" t="s">
        <v>2503</v>
      </c>
      <c r="C884" s="102">
        <v>2376.3000000000002</v>
      </c>
      <c r="D884" s="84"/>
      <c r="E884" s="84">
        <v>236.9</v>
      </c>
      <c r="F884" s="84">
        <f t="shared" si="126"/>
        <v>2613.2000000000003</v>
      </c>
      <c r="G884" s="102">
        <v>40</v>
      </c>
      <c r="H884" s="103"/>
      <c r="I884" s="86">
        <v>1</v>
      </c>
      <c r="J884" s="57">
        <f t="shared" si="116"/>
        <v>41</v>
      </c>
      <c r="K884" s="95">
        <f t="shared" si="120"/>
        <v>2.6255122950819672E-2</v>
      </c>
      <c r="L884" s="54">
        <f t="shared" si="121"/>
        <v>96.618852459016395</v>
      </c>
      <c r="M884" s="54">
        <f t="shared" si="123"/>
        <v>21.256147540983608</v>
      </c>
      <c r="N884" s="54">
        <f t="shared" si="124"/>
        <v>43.671721311475409</v>
      </c>
      <c r="O884" s="54">
        <v>12.39609867060561</v>
      </c>
      <c r="P884" s="56">
        <f t="shared" si="125"/>
        <v>6.6563148623175028E-2</v>
      </c>
    </row>
    <row r="885" spans="1:16" x14ac:dyDescent="0.2">
      <c r="A885" s="59">
        <f t="shared" si="122"/>
        <v>166</v>
      </c>
      <c r="B885" s="57" t="s">
        <v>2504</v>
      </c>
      <c r="C885" s="102">
        <v>3525</v>
      </c>
      <c r="D885" s="84"/>
      <c r="E885" s="84">
        <v>76.7</v>
      </c>
      <c r="F885" s="84">
        <f t="shared" si="126"/>
        <v>3601.7</v>
      </c>
      <c r="G885" s="102">
        <v>71</v>
      </c>
      <c r="H885" s="103"/>
      <c r="I885" s="86">
        <v>1</v>
      </c>
      <c r="J885" s="57">
        <f t="shared" si="116"/>
        <v>72</v>
      </c>
      <c r="K885" s="95">
        <f t="shared" si="120"/>
        <v>4.6106557377049176E-2</v>
      </c>
      <c r="L885" s="54">
        <f t="shared" si="121"/>
        <v>169.67213114754097</v>
      </c>
      <c r="M885" s="54">
        <f t="shared" si="123"/>
        <v>37.327868852459012</v>
      </c>
      <c r="N885" s="54">
        <f t="shared" si="124"/>
        <v>76.691803278688525</v>
      </c>
      <c r="O885" s="54">
        <v>21.768758641063517</v>
      </c>
      <c r="P885" s="56">
        <f t="shared" si="125"/>
        <v>8.4810106871686164E-2</v>
      </c>
    </row>
    <row r="886" spans="1:16" x14ac:dyDescent="0.2">
      <c r="A886" s="59">
        <f t="shared" si="122"/>
        <v>167</v>
      </c>
      <c r="B886" s="57" t="s">
        <v>2505</v>
      </c>
      <c r="C886" s="102">
        <v>3660.2</v>
      </c>
      <c r="D886" s="84">
        <v>226.3</v>
      </c>
      <c r="E886" s="84">
        <v>73.8</v>
      </c>
      <c r="F886" s="84">
        <f t="shared" si="126"/>
        <v>3960.3</v>
      </c>
      <c r="G886" s="102">
        <v>73</v>
      </c>
      <c r="H886" s="86">
        <v>1</v>
      </c>
      <c r="I886" s="86">
        <v>1</v>
      </c>
      <c r="J886" s="57">
        <f t="shared" si="116"/>
        <v>75</v>
      </c>
      <c r="K886" s="95">
        <f t="shared" si="120"/>
        <v>4.8027663934426229E-2</v>
      </c>
      <c r="L886" s="54">
        <f t="shared" si="121"/>
        <v>176.74180327868854</v>
      </c>
      <c r="M886" s="54">
        <f t="shared" si="123"/>
        <v>38.883196721311478</v>
      </c>
      <c r="N886" s="54">
        <f t="shared" si="124"/>
        <v>79.887295081967224</v>
      </c>
      <c r="O886" s="54">
        <v>22.675790251107827</v>
      </c>
      <c r="P886" s="56">
        <f t="shared" si="125"/>
        <v>8.0344439899268996E-2</v>
      </c>
    </row>
    <row r="887" spans="1:16" x14ac:dyDescent="0.2">
      <c r="A887" s="59">
        <f t="shared" si="122"/>
        <v>168</v>
      </c>
      <c r="B887" s="57" t="s">
        <v>2506</v>
      </c>
      <c r="C887" s="102">
        <v>3837.3</v>
      </c>
      <c r="D887" s="84">
        <v>43.9</v>
      </c>
      <c r="E887" s="84">
        <v>131.80000000000001</v>
      </c>
      <c r="F887" s="84">
        <f t="shared" si="126"/>
        <v>4013.0000000000005</v>
      </c>
      <c r="G887" s="102">
        <v>75</v>
      </c>
      <c r="H887" s="86">
        <v>1</v>
      </c>
      <c r="I887" s="86">
        <v>2</v>
      </c>
      <c r="J887" s="57">
        <f t="shared" si="116"/>
        <v>78</v>
      </c>
      <c r="K887" s="95">
        <f t="shared" si="120"/>
        <v>4.9948770491803275E-2</v>
      </c>
      <c r="L887" s="54">
        <f t="shared" si="121"/>
        <v>183.81147540983605</v>
      </c>
      <c r="M887" s="54">
        <f t="shared" si="123"/>
        <v>40.438524590163929</v>
      </c>
      <c r="N887" s="54">
        <f t="shared" si="124"/>
        <v>83.082786885245895</v>
      </c>
      <c r="O887" s="54">
        <v>23.582821861152137</v>
      </c>
      <c r="P887" s="56">
        <f t="shared" si="125"/>
        <v>8.2460904247794162E-2</v>
      </c>
    </row>
    <row r="888" spans="1:16" x14ac:dyDescent="0.2">
      <c r="A888" s="59">
        <f t="shared" si="122"/>
        <v>169</v>
      </c>
      <c r="B888" s="57" t="s">
        <v>2507</v>
      </c>
      <c r="C888" s="102">
        <v>4482.6099999999997</v>
      </c>
      <c r="D888" s="84">
        <v>302.60000000000002</v>
      </c>
      <c r="E888" s="84"/>
      <c r="F888" s="84">
        <f t="shared" si="126"/>
        <v>4785.21</v>
      </c>
      <c r="G888" s="102">
        <v>65</v>
      </c>
      <c r="H888" s="86">
        <v>1</v>
      </c>
      <c r="I888" s="86"/>
      <c r="J888" s="57">
        <f t="shared" ref="J888:J895" si="127">G888+H888+I888</f>
        <v>66</v>
      </c>
      <c r="K888" s="95">
        <f t="shared" si="120"/>
        <v>4.2264344262295077E-2</v>
      </c>
      <c r="L888" s="54">
        <f t="shared" si="121"/>
        <v>155.53278688524588</v>
      </c>
      <c r="M888" s="54">
        <f t="shared" si="123"/>
        <v>34.217213114754095</v>
      </c>
      <c r="N888" s="54">
        <f t="shared" si="124"/>
        <v>70.300819672131141</v>
      </c>
      <c r="O888" s="54">
        <v>19.954695420974886</v>
      </c>
      <c r="P888" s="56">
        <f t="shared" si="125"/>
        <v>5.8514780979958249E-2</v>
      </c>
    </row>
    <row r="889" spans="1:16" x14ac:dyDescent="0.2">
      <c r="A889" s="59">
        <f t="shared" si="122"/>
        <v>170</v>
      </c>
      <c r="B889" s="57" t="s">
        <v>2508</v>
      </c>
      <c r="C889" s="102">
        <v>3042.5</v>
      </c>
      <c r="D889" s="84"/>
      <c r="E889" s="84"/>
      <c r="F889" s="84">
        <f t="shared" si="126"/>
        <v>3042.5</v>
      </c>
      <c r="G889" s="102">
        <v>50</v>
      </c>
      <c r="H889" s="86"/>
      <c r="I889" s="86"/>
      <c r="J889" s="57">
        <f t="shared" si="127"/>
        <v>50</v>
      </c>
      <c r="K889" s="95">
        <f t="shared" si="120"/>
        <v>3.2018442622950817E-2</v>
      </c>
      <c r="L889" s="54">
        <f t="shared" si="121"/>
        <v>117.82786885245901</v>
      </c>
      <c r="M889" s="54">
        <f t="shared" si="123"/>
        <v>25.922131147540981</v>
      </c>
      <c r="N889" s="54">
        <f t="shared" si="124"/>
        <v>53.258196721311471</v>
      </c>
      <c r="O889" s="54">
        <v>15.117193500738551</v>
      </c>
      <c r="P889" s="56">
        <f t="shared" si="125"/>
        <v>6.972075274348398E-2</v>
      </c>
    </row>
    <row r="890" spans="1:16" x14ac:dyDescent="0.2">
      <c r="A890" s="59">
        <f t="shared" si="122"/>
        <v>171</v>
      </c>
      <c r="B890" s="57" t="s">
        <v>2509</v>
      </c>
      <c r="C890" s="102">
        <v>2913</v>
      </c>
      <c r="D890" s="84"/>
      <c r="E890" s="84"/>
      <c r="F890" s="84">
        <f t="shared" si="126"/>
        <v>2913</v>
      </c>
      <c r="G890" s="102">
        <v>48</v>
      </c>
      <c r="H890" s="86"/>
      <c r="I890" s="86"/>
      <c r="J890" s="57">
        <f t="shared" si="127"/>
        <v>48</v>
      </c>
      <c r="K890" s="95">
        <f t="shared" si="120"/>
        <v>3.0737704918032786E-2</v>
      </c>
      <c r="L890" s="54">
        <f t="shared" si="121"/>
        <v>113.11475409836065</v>
      </c>
      <c r="M890" s="54">
        <f t="shared" si="123"/>
        <v>24.885245901639344</v>
      </c>
      <c r="N890" s="54">
        <f t="shared" si="124"/>
        <v>51.127868852459017</v>
      </c>
      <c r="O890" s="54">
        <v>14.512505760709008</v>
      </c>
      <c r="P890" s="56">
        <f t="shared" si="125"/>
        <v>6.9907440649903202E-2</v>
      </c>
    </row>
    <row r="891" spans="1:16" x14ac:dyDescent="0.2">
      <c r="A891" s="59">
        <f t="shared" si="122"/>
        <v>172</v>
      </c>
      <c r="B891" s="57" t="s">
        <v>2510</v>
      </c>
      <c r="C891" s="102">
        <v>4833.58</v>
      </c>
      <c r="D891" s="84"/>
      <c r="E891" s="84"/>
      <c r="F891" s="84">
        <f t="shared" si="126"/>
        <v>4833.58</v>
      </c>
      <c r="G891" s="102">
        <v>75</v>
      </c>
      <c r="H891" s="86"/>
      <c r="I891" s="86"/>
      <c r="J891" s="57">
        <f t="shared" si="127"/>
        <v>75</v>
      </c>
      <c r="K891" s="95">
        <f t="shared" si="120"/>
        <v>4.8027663934426229E-2</v>
      </c>
      <c r="L891" s="54">
        <f t="shared" si="121"/>
        <v>176.74180327868854</v>
      </c>
      <c r="M891" s="54">
        <f t="shared" si="123"/>
        <v>38.883196721311478</v>
      </c>
      <c r="N891" s="54">
        <f t="shared" si="124"/>
        <v>79.887295081967224</v>
      </c>
      <c r="O891" s="54">
        <v>22.675790251107827</v>
      </c>
      <c r="P891" s="56">
        <f t="shared" si="125"/>
        <v>6.5828658123600947E-2</v>
      </c>
    </row>
    <row r="892" spans="1:16" x14ac:dyDescent="0.2">
      <c r="A892" s="59">
        <f t="shared" si="122"/>
        <v>173</v>
      </c>
      <c r="B892" s="57" t="s">
        <v>2511</v>
      </c>
      <c r="C892" s="102">
        <v>3770.3</v>
      </c>
      <c r="D892" s="84">
        <v>400.8</v>
      </c>
      <c r="E892" s="84"/>
      <c r="F892" s="84">
        <f t="shared" si="126"/>
        <v>4171.1000000000004</v>
      </c>
      <c r="G892" s="102">
        <v>34</v>
      </c>
      <c r="H892" s="86">
        <v>1</v>
      </c>
      <c r="I892" s="86"/>
      <c r="J892" s="57">
        <f t="shared" si="127"/>
        <v>35</v>
      </c>
      <c r="K892" s="95">
        <f t="shared" si="120"/>
        <v>2.2412909836065573E-2</v>
      </c>
      <c r="L892" s="54">
        <f t="shared" si="121"/>
        <v>82.479508196721312</v>
      </c>
      <c r="M892" s="54">
        <f t="shared" si="123"/>
        <v>18.145491803278688</v>
      </c>
      <c r="N892" s="54">
        <f t="shared" si="124"/>
        <v>37.280737704918032</v>
      </c>
      <c r="O892" s="54">
        <v>10.582035450516987</v>
      </c>
      <c r="P892" s="56">
        <f t="shared" si="125"/>
        <v>3.5599188021249797E-2</v>
      </c>
    </row>
    <row r="893" spans="1:16" x14ac:dyDescent="0.2">
      <c r="A893" s="59">
        <f t="shared" si="122"/>
        <v>174</v>
      </c>
      <c r="B893" s="57" t="s">
        <v>2512</v>
      </c>
      <c r="C893" s="102">
        <v>4325.3999999999996</v>
      </c>
      <c r="D893" s="84"/>
      <c r="E893" s="84"/>
      <c r="F893" s="84">
        <f t="shared" si="126"/>
        <v>4325.3999999999996</v>
      </c>
      <c r="G893" s="102">
        <v>65</v>
      </c>
      <c r="H893" s="86"/>
      <c r="I893" s="86"/>
      <c r="J893" s="57">
        <f t="shared" si="127"/>
        <v>65</v>
      </c>
      <c r="K893" s="95">
        <f t="shared" si="120"/>
        <v>4.1623975409836061E-2</v>
      </c>
      <c r="L893" s="54">
        <f t="shared" si="121"/>
        <v>153.17622950819671</v>
      </c>
      <c r="M893" s="54">
        <f t="shared" si="123"/>
        <v>33.69877049180328</v>
      </c>
      <c r="N893" s="54">
        <f t="shared" si="124"/>
        <v>69.235655737704917</v>
      </c>
      <c r="O893" s="54">
        <v>19.652351550960113</v>
      </c>
      <c r="P893" s="56">
        <f t="shared" si="125"/>
        <v>6.3754336544288401E-2</v>
      </c>
    </row>
    <row r="894" spans="1:16" x14ac:dyDescent="0.2">
      <c r="A894" s="59">
        <f t="shared" si="122"/>
        <v>175</v>
      </c>
      <c r="B894" s="57" t="s">
        <v>2513</v>
      </c>
      <c r="C894" s="102">
        <v>1852.22</v>
      </c>
      <c r="D894" s="84"/>
      <c r="E894" s="84">
        <v>465.7</v>
      </c>
      <c r="F894" s="84">
        <f t="shared" si="126"/>
        <v>2317.92</v>
      </c>
      <c r="G894" s="102">
        <v>32</v>
      </c>
      <c r="H894" s="86"/>
      <c r="I894" s="86">
        <v>1</v>
      </c>
      <c r="J894" s="57">
        <f t="shared" si="127"/>
        <v>33</v>
      </c>
      <c r="K894" s="95">
        <f t="shared" si="120"/>
        <v>2.1132172131147538E-2</v>
      </c>
      <c r="L894" s="54">
        <f t="shared" si="121"/>
        <v>77.766393442622942</v>
      </c>
      <c r="M894" s="54">
        <f t="shared" si="123"/>
        <v>17.108606557377048</v>
      </c>
      <c r="N894" s="54">
        <f t="shared" si="124"/>
        <v>35.15040983606557</v>
      </c>
      <c r="O894" s="54">
        <v>9.9773477104874431</v>
      </c>
      <c r="P894" s="56">
        <f t="shared" si="125"/>
        <v>6.0400168058670274E-2</v>
      </c>
    </row>
    <row r="895" spans="1:16" x14ac:dyDescent="0.2">
      <c r="A895" s="59">
        <f t="shared" si="122"/>
        <v>176</v>
      </c>
      <c r="B895" s="57" t="s">
        <v>2514</v>
      </c>
      <c r="C895" s="102">
        <v>3870.3</v>
      </c>
      <c r="D895" s="84"/>
      <c r="E895" s="84">
        <v>176.2</v>
      </c>
      <c r="F895" s="84">
        <f t="shared" si="126"/>
        <v>4046.5</v>
      </c>
      <c r="G895" s="102">
        <v>58</v>
      </c>
      <c r="H895" s="86"/>
      <c r="I895" s="86">
        <v>1</v>
      </c>
      <c r="J895" s="57">
        <f t="shared" si="127"/>
        <v>59</v>
      </c>
      <c r="K895" s="95">
        <f t="shared" si="120"/>
        <v>3.7781762295081962E-2</v>
      </c>
      <c r="L895" s="54">
        <f t="shared" si="121"/>
        <v>139.03688524590163</v>
      </c>
      <c r="M895" s="54">
        <f t="shared" si="123"/>
        <v>30.58811475409836</v>
      </c>
      <c r="N895" s="54">
        <f t="shared" si="124"/>
        <v>62.84467213114754</v>
      </c>
      <c r="O895" s="54">
        <v>17.838288330871489</v>
      </c>
      <c r="P895" s="56">
        <f t="shared" si="125"/>
        <v>6.185789211961424E-2</v>
      </c>
    </row>
    <row r="896" spans="1:16" ht="15" x14ac:dyDescent="0.25">
      <c r="A896" s="59"/>
      <c r="B896" s="57" t="s">
        <v>2181</v>
      </c>
      <c r="C896" s="104">
        <f>SUM(C720:C895)</f>
        <v>203914.42999999993</v>
      </c>
      <c r="D896" s="104">
        <f t="shared" ref="D896:O896" si="128">SUM(D720:D895)</f>
        <v>2641.6000000000004</v>
      </c>
      <c r="E896" s="104">
        <f t="shared" si="128"/>
        <v>5885.8999999999987</v>
      </c>
      <c r="F896" s="104">
        <f t="shared" si="128"/>
        <v>212441.92999999996</v>
      </c>
      <c r="G896" s="104">
        <f t="shared" si="128"/>
        <v>3835</v>
      </c>
      <c r="H896" s="104">
        <f t="shared" si="128"/>
        <v>20</v>
      </c>
      <c r="I896" s="104">
        <f t="shared" si="128"/>
        <v>49</v>
      </c>
      <c r="J896" s="104">
        <f t="shared" si="128"/>
        <v>3904</v>
      </c>
      <c r="K896" s="104">
        <f t="shared" si="128"/>
        <v>2.5000000000000013</v>
      </c>
      <c r="L896" s="104">
        <f t="shared" si="128"/>
        <v>9199.9999999999964</v>
      </c>
      <c r="M896" s="104">
        <f t="shared" si="128"/>
        <v>2024.0000000000007</v>
      </c>
      <c r="N896" s="104">
        <f t="shared" si="128"/>
        <v>4158.3999999999987</v>
      </c>
      <c r="O896" s="104">
        <f t="shared" si="128"/>
        <v>1180.3504685376661</v>
      </c>
      <c r="P896" s="56">
        <f t="shared" si="125"/>
        <v>7.7963660321376582E-2</v>
      </c>
    </row>
    <row r="897" spans="1:16" x14ac:dyDescent="0.2">
      <c r="A897" s="348" t="s">
        <v>1974</v>
      </c>
      <c r="B897" s="348"/>
      <c r="C897" s="348"/>
      <c r="D897" s="348"/>
      <c r="E897" s="348"/>
      <c r="F897" s="348"/>
      <c r="G897" s="348"/>
      <c r="H897" s="348"/>
      <c r="I897" s="348"/>
      <c r="J897" s="348"/>
      <c r="K897" s="348"/>
      <c r="L897" s="348"/>
      <c r="M897" s="348"/>
      <c r="N897" s="348"/>
      <c r="O897" s="348"/>
      <c r="P897" s="348"/>
    </row>
    <row r="898" spans="1:16" x14ac:dyDescent="0.2">
      <c r="A898" s="105">
        <v>1</v>
      </c>
      <c r="B898" s="57" t="s">
        <v>1082</v>
      </c>
      <c r="C898" s="40">
        <v>645.70000000000005</v>
      </c>
      <c r="D898" s="40"/>
      <c r="E898" s="40"/>
      <c r="F898" s="57">
        <f>C898+D898+E898</f>
        <v>645.70000000000005</v>
      </c>
      <c r="G898" s="59">
        <v>12</v>
      </c>
      <c r="H898" s="59"/>
      <c r="I898" s="59"/>
      <c r="J898" s="57">
        <v>12</v>
      </c>
      <c r="K898" s="95">
        <f>2/3777*J898</f>
        <v>6.3542494042891189E-3</v>
      </c>
      <c r="L898" s="54">
        <f>K898*3680</f>
        <v>23.383637807783959</v>
      </c>
      <c r="M898" s="54">
        <f t="shared" ref="M898:M957" si="129">L898*0.22</f>
        <v>5.1444003177124706</v>
      </c>
      <c r="N898" s="54">
        <f>L898*0.5</f>
        <v>11.69181890389198</v>
      </c>
      <c r="O898" s="54">
        <v>3.1265804480651731</v>
      </c>
      <c r="P898" s="89">
        <f t="shared" ref="P898:P929" si="130">(L898+M898+N898+O898)/F898</f>
        <v>6.7130923768706163E-2</v>
      </c>
    </row>
    <row r="899" spans="1:16" x14ac:dyDescent="0.2">
      <c r="A899" s="105">
        <v>2</v>
      </c>
      <c r="B899" s="38" t="s">
        <v>1083</v>
      </c>
      <c r="C899" s="40">
        <v>4141.22</v>
      </c>
      <c r="D899" s="40">
        <v>409.9</v>
      </c>
      <c r="E899" s="40">
        <v>53.5</v>
      </c>
      <c r="F899" s="57">
        <f t="shared" ref="F899:F958" si="131">C899+D899+E899</f>
        <v>4604.62</v>
      </c>
      <c r="G899" s="59">
        <v>68</v>
      </c>
      <c r="H899" s="59">
        <v>2</v>
      </c>
      <c r="I899" s="59">
        <v>1</v>
      </c>
      <c r="J899" s="57">
        <v>71</v>
      </c>
      <c r="K899" s="95">
        <f t="shared" ref="K899:K962" si="132">2/3777*J899</f>
        <v>3.7595975642043949E-2</v>
      </c>
      <c r="L899" s="54">
        <f t="shared" ref="L899:L962" si="133">K899*3680</f>
        <v>138.35319036272173</v>
      </c>
      <c r="M899" s="54">
        <f t="shared" si="129"/>
        <v>30.43770187979878</v>
      </c>
      <c r="N899" s="54">
        <f t="shared" ref="N899:N962" si="134">L899*0.5</f>
        <v>69.176595181360867</v>
      </c>
      <c r="O899" s="54">
        <v>18.498934317718938</v>
      </c>
      <c r="P899" s="89">
        <f t="shared" si="130"/>
        <v>5.5697630150066742E-2</v>
      </c>
    </row>
    <row r="900" spans="1:16" x14ac:dyDescent="0.2">
      <c r="A900" s="105">
        <f t="shared" ref="A900:A962" si="135">A899+1</f>
        <v>3</v>
      </c>
      <c r="B900" s="57" t="s">
        <v>1084</v>
      </c>
      <c r="C900" s="40">
        <v>300.7</v>
      </c>
      <c r="D900" s="40"/>
      <c r="E900" s="40">
        <v>53.5</v>
      </c>
      <c r="F900" s="57">
        <f t="shared" si="131"/>
        <v>354.2</v>
      </c>
      <c r="G900" s="59">
        <v>7</v>
      </c>
      <c r="H900" s="59"/>
      <c r="I900" s="59">
        <v>1</v>
      </c>
      <c r="J900" s="57">
        <v>8</v>
      </c>
      <c r="K900" s="95">
        <f t="shared" si="132"/>
        <v>4.2361662695260789E-3</v>
      </c>
      <c r="L900" s="54">
        <f t="shared" si="133"/>
        <v>15.58909187185597</v>
      </c>
      <c r="M900" s="54">
        <f t="shared" si="129"/>
        <v>3.4296002118083133</v>
      </c>
      <c r="N900" s="54">
        <f t="shared" si="134"/>
        <v>7.7945459359279852</v>
      </c>
      <c r="O900" s="54">
        <v>2.0843869653767815</v>
      </c>
      <c r="P900" s="89">
        <f t="shared" si="130"/>
        <v>8.15856154290487E-2</v>
      </c>
    </row>
    <row r="901" spans="1:16" x14ac:dyDescent="0.2">
      <c r="A901" s="105">
        <f t="shared" si="135"/>
        <v>4</v>
      </c>
      <c r="B901" s="38" t="s">
        <v>1085</v>
      </c>
      <c r="C901" s="40">
        <v>4230.32</v>
      </c>
      <c r="D901" s="40"/>
      <c r="E901" s="40"/>
      <c r="F901" s="57">
        <f t="shared" si="131"/>
        <v>4230.32</v>
      </c>
      <c r="G901" s="59">
        <v>72</v>
      </c>
      <c r="H901" s="59"/>
      <c r="I901" s="59"/>
      <c r="J901" s="57">
        <v>72</v>
      </c>
      <c r="K901" s="95">
        <f t="shared" si="132"/>
        <v>3.8125496425734713E-2</v>
      </c>
      <c r="L901" s="54">
        <f t="shared" si="133"/>
        <v>140.30182684670373</v>
      </c>
      <c r="M901" s="54">
        <f t="shared" si="129"/>
        <v>30.86640190627482</v>
      </c>
      <c r="N901" s="54">
        <f t="shared" si="134"/>
        <v>70.150913423351867</v>
      </c>
      <c r="O901" s="54">
        <v>18.759482688391039</v>
      </c>
      <c r="P901" s="89">
        <f t="shared" si="130"/>
        <v>6.1479657535297917E-2</v>
      </c>
    </row>
    <row r="902" spans="1:16" x14ac:dyDescent="0.2">
      <c r="A902" s="105">
        <f t="shared" si="135"/>
        <v>5</v>
      </c>
      <c r="B902" s="57" t="s">
        <v>1086</v>
      </c>
      <c r="C902" s="40">
        <v>7824.4</v>
      </c>
      <c r="D902" s="40"/>
      <c r="E902" s="40"/>
      <c r="F902" s="57">
        <f t="shared" si="131"/>
        <v>7824.4</v>
      </c>
      <c r="G902" s="59">
        <v>171</v>
      </c>
      <c r="H902" s="59"/>
      <c r="I902" s="59"/>
      <c r="J902" s="57">
        <v>171</v>
      </c>
      <c r="K902" s="95">
        <f t="shared" si="132"/>
        <v>9.0548054011119941E-2</v>
      </c>
      <c r="L902" s="54">
        <f t="shared" si="133"/>
        <v>333.21683876092141</v>
      </c>
      <c r="M902" s="54">
        <f t="shared" si="129"/>
        <v>73.307704527402706</v>
      </c>
      <c r="N902" s="54">
        <f t="shared" si="134"/>
        <v>166.6084193804607</v>
      </c>
      <c r="O902" s="54">
        <v>44.553771384928709</v>
      </c>
      <c r="P902" s="89">
        <f t="shared" si="130"/>
        <v>7.8943654983604311E-2</v>
      </c>
    </row>
    <row r="903" spans="1:16" x14ac:dyDescent="0.2">
      <c r="A903" s="105">
        <f t="shared" si="135"/>
        <v>6</v>
      </c>
      <c r="B903" s="57" t="s">
        <v>1087</v>
      </c>
      <c r="C903" s="40">
        <v>4013.9</v>
      </c>
      <c r="D903" s="40"/>
      <c r="E903" s="40"/>
      <c r="F903" s="57">
        <f t="shared" si="131"/>
        <v>4013.9</v>
      </c>
      <c r="G903" s="59">
        <v>91</v>
      </c>
      <c r="H903" s="59"/>
      <c r="I903" s="59"/>
      <c r="J903" s="57">
        <v>91</v>
      </c>
      <c r="K903" s="95">
        <f t="shared" si="132"/>
        <v>4.8186391315859146E-2</v>
      </c>
      <c r="L903" s="54">
        <f t="shared" si="133"/>
        <v>177.32592004236164</v>
      </c>
      <c r="M903" s="54">
        <f t="shared" si="129"/>
        <v>39.011702409319561</v>
      </c>
      <c r="N903" s="54">
        <f t="shared" si="134"/>
        <v>88.662960021180822</v>
      </c>
      <c r="O903" s="54">
        <v>23.70990173116089</v>
      </c>
      <c r="P903" s="89">
        <f t="shared" si="130"/>
        <v>8.1893042727527551E-2</v>
      </c>
    </row>
    <row r="904" spans="1:16" x14ac:dyDescent="0.2">
      <c r="A904" s="105">
        <f t="shared" si="135"/>
        <v>7</v>
      </c>
      <c r="B904" s="57" t="s">
        <v>1088</v>
      </c>
      <c r="C904" s="40">
        <v>8035.65</v>
      </c>
      <c r="D904" s="40"/>
      <c r="E904" s="40"/>
      <c r="F904" s="57">
        <f t="shared" si="131"/>
        <v>8035.65</v>
      </c>
      <c r="G904" s="59">
        <v>180</v>
      </c>
      <c r="H904" s="59"/>
      <c r="I904" s="59"/>
      <c r="J904" s="57">
        <v>180</v>
      </c>
      <c r="K904" s="95">
        <f t="shared" si="132"/>
        <v>9.5313741064336779E-2</v>
      </c>
      <c r="L904" s="54">
        <f t="shared" si="133"/>
        <v>350.75456711675935</v>
      </c>
      <c r="M904" s="54">
        <f t="shared" si="129"/>
        <v>77.166004765687063</v>
      </c>
      <c r="N904" s="54">
        <f t="shared" si="134"/>
        <v>175.37728355837967</v>
      </c>
      <c r="O904" s="54">
        <v>46.898706720977593</v>
      </c>
      <c r="P904" s="89">
        <f t="shared" si="130"/>
        <v>8.0913997269891499E-2</v>
      </c>
    </row>
    <row r="905" spans="1:16" x14ac:dyDescent="0.2">
      <c r="A905" s="105">
        <f t="shared" si="135"/>
        <v>8</v>
      </c>
      <c r="B905" s="38" t="s">
        <v>1089</v>
      </c>
      <c r="C905" s="40">
        <v>4255.7299999999996</v>
      </c>
      <c r="D905" s="40"/>
      <c r="E905" s="40">
        <v>76.8</v>
      </c>
      <c r="F905" s="57">
        <f t="shared" si="131"/>
        <v>4332.53</v>
      </c>
      <c r="G905" s="59">
        <v>71</v>
      </c>
      <c r="H905" s="59"/>
      <c r="I905" s="59">
        <v>1</v>
      </c>
      <c r="J905" s="57">
        <v>72</v>
      </c>
      <c r="K905" s="95">
        <f t="shared" si="132"/>
        <v>3.8125496425734713E-2</v>
      </c>
      <c r="L905" s="54">
        <f t="shared" si="133"/>
        <v>140.30182684670373</v>
      </c>
      <c r="M905" s="54">
        <f t="shared" si="129"/>
        <v>30.86640190627482</v>
      </c>
      <c r="N905" s="54">
        <f t="shared" si="134"/>
        <v>70.150913423351867</v>
      </c>
      <c r="O905" s="54">
        <v>18.759482688391039</v>
      </c>
      <c r="P905" s="89">
        <f t="shared" si="130"/>
        <v>6.0029272703183006E-2</v>
      </c>
    </row>
    <row r="906" spans="1:16" x14ac:dyDescent="0.2">
      <c r="A906" s="105">
        <f t="shared" si="135"/>
        <v>9</v>
      </c>
      <c r="B906" s="57" t="s">
        <v>1090</v>
      </c>
      <c r="C906" s="40">
        <v>3910.03</v>
      </c>
      <c r="D906" s="40"/>
      <c r="E906" s="40">
        <v>129.5</v>
      </c>
      <c r="F906" s="57">
        <f t="shared" si="131"/>
        <v>4039.53</v>
      </c>
      <c r="G906" s="59">
        <v>70</v>
      </c>
      <c r="H906" s="59"/>
      <c r="I906" s="59">
        <v>1</v>
      </c>
      <c r="J906" s="57">
        <v>71</v>
      </c>
      <c r="K906" s="95">
        <f t="shared" si="132"/>
        <v>3.7595975642043949E-2</v>
      </c>
      <c r="L906" s="54">
        <f t="shared" si="133"/>
        <v>138.35319036272173</v>
      </c>
      <c r="M906" s="54">
        <f t="shared" si="129"/>
        <v>30.43770187979878</v>
      </c>
      <c r="N906" s="54">
        <f t="shared" si="134"/>
        <v>69.176595181360867</v>
      </c>
      <c r="O906" s="54">
        <v>18.498934317718938</v>
      </c>
      <c r="P906" s="89">
        <f t="shared" si="130"/>
        <v>6.3489173676541652E-2</v>
      </c>
    </row>
    <row r="907" spans="1:16" x14ac:dyDescent="0.2">
      <c r="A907" s="105">
        <f t="shared" si="135"/>
        <v>10</v>
      </c>
      <c r="B907" s="57" t="s">
        <v>1091</v>
      </c>
      <c r="C907" s="40">
        <v>280.39999999999998</v>
      </c>
      <c r="D907" s="40"/>
      <c r="E907" s="40">
        <v>30.9</v>
      </c>
      <c r="F907" s="57">
        <f t="shared" si="131"/>
        <v>311.29999999999995</v>
      </c>
      <c r="G907" s="59">
        <v>7</v>
      </c>
      <c r="H907" s="59"/>
      <c r="I907" s="59">
        <v>1</v>
      </c>
      <c r="J907" s="57">
        <v>8</v>
      </c>
      <c r="K907" s="95">
        <f t="shared" si="132"/>
        <v>4.2361662695260789E-3</v>
      </c>
      <c r="L907" s="54">
        <f t="shared" si="133"/>
        <v>15.58909187185597</v>
      </c>
      <c r="M907" s="54">
        <f t="shared" si="129"/>
        <v>3.4296002118083133</v>
      </c>
      <c r="N907" s="54">
        <f t="shared" si="134"/>
        <v>7.7945459359279852</v>
      </c>
      <c r="O907" s="54">
        <v>2.0843869653767815</v>
      </c>
      <c r="P907" s="89">
        <f t="shared" si="130"/>
        <v>9.2828862784995358E-2</v>
      </c>
    </row>
    <row r="908" spans="1:16" x14ac:dyDescent="0.2">
      <c r="A908" s="105">
        <f t="shared" si="135"/>
        <v>11</v>
      </c>
      <c r="B908" s="57" t="s">
        <v>1092</v>
      </c>
      <c r="C908" s="40">
        <v>309.10000000000002</v>
      </c>
      <c r="D908" s="40"/>
      <c r="E908" s="40"/>
      <c r="F908" s="57">
        <f t="shared" si="131"/>
        <v>309.10000000000002</v>
      </c>
      <c r="G908" s="59">
        <v>8</v>
      </c>
      <c r="H908" s="59"/>
      <c r="I908" s="59"/>
      <c r="J908" s="57">
        <v>8</v>
      </c>
      <c r="K908" s="95">
        <f t="shared" si="132"/>
        <v>4.2361662695260789E-3</v>
      </c>
      <c r="L908" s="54">
        <f t="shared" si="133"/>
        <v>15.58909187185597</v>
      </c>
      <c r="M908" s="54">
        <f t="shared" si="129"/>
        <v>3.4296002118083133</v>
      </c>
      <c r="N908" s="54">
        <f t="shared" si="134"/>
        <v>7.7945459359279852</v>
      </c>
      <c r="O908" s="54">
        <v>2.0843869653767815</v>
      </c>
      <c r="P908" s="89">
        <f t="shared" si="130"/>
        <v>9.3489566434710597E-2</v>
      </c>
    </row>
    <row r="909" spans="1:16" x14ac:dyDescent="0.2">
      <c r="A909" s="105">
        <f t="shared" si="135"/>
        <v>12</v>
      </c>
      <c r="B909" s="57" t="s">
        <v>1093</v>
      </c>
      <c r="C909" s="40">
        <v>529.20000000000005</v>
      </c>
      <c r="D909" s="40"/>
      <c r="E909" s="40"/>
      <c r="F909" s="57">
        <f t="shared" si="131"/>
        <v>529.20000000000005</v>
      </c>
      <c r="G909" s="59">
        <v>12</v>
      </c>
      <c r="H909" s="59"/>
      <c r="I909" s="59"/>
      <c r="J909" s="57">
        <v>12</v>
      </c>
      <c r="K909" s="95">
        <f t="shared" si="132"/>
        <v>6.3542494042891189E-3</v>
      </c>
      <c r="L909" s="54">
        <f t="shared" si="133"/>
        <v>23.383637807783959</v>
      </c>
      <c r="M909" s="54">
        <f t="shared" si="129"/>
        <v>5.1444003177124706</v>
      </c>
      <c r="N909" s="54">
        <f t="shared" si="134"/>
        <v>11.69181890389198</v>
      </c>
      <c r="O909" s="54">
        <v>3.1265804480651731</v>
      </c>
      <c r="P909" s="89">
        <f t="shared" si="130"/>
        <v>8.1909367871227462E-2</v>
      </c>
    </row>
    <row r="910" spans="1:16" x14ac:dyDescent="0.2">
      <c r="A910" s="105">
        <f t="shared" si="135"/>
        <v>13</v>
      </c>
      <c r="B910" s="57" t="s">
        <v>1094</v>
      </c>
      <c r="C910" s="40">
        <v>4612.71</v>
      </c>
      <c r="D910" s="40">
        <v>38.799999999999997</v>
      </c>
      <c r="E910" s="40">
        <v>58.7</v>
      </c>
      <c r="F910" s="57">
        <f t="shared" si="131"/>
        <v>4710.21</v>
      </c>
      <c r="G910" s="59">
        <v>97</v>
      </c>
      <c r="H910" s="59">
        <v>1</v>
      </c>
      <c r="I910" s="59">
        <v>3</v>
      </c>
      <c r="J910" s="57">
        <v>101</v>
      </c>
      <c r="K910" s="95">
        <f t="shared" si="132"/>
        <v>5.3481599152766748E-2</v>
      </c>
      <c r="L910" s="54">
        <f t="shared" si="133"/>
        <v>196.81228488218164</v>
      </c>
      <c r="M910" s="54">
        <f t="shared" si="129"/>
        <v>43.298702674079962</v>
      </c>
      <c r="N910" s="54">
        <f t="shared" si="134"/>
        <v>98.406142441090822</v>
      </c>
      <c r="O910" s="54">
        <v>26.315385437881872</v>
      </c>
      <c r="P910" s="89">
        <f t="shared" si="130"/>
        <v>7.7455679350864254E-2</v>
      </c>
    </row>
    <row r="911" spans="1:16" x14ac:dyDescent="0.2">
      <c r="A911" s="105">
        <f t="shared" si="135"/>
        <v>14</v>
      </c>
      <c r="B911" s="57" t="s">
        <v>1095</v>
      </c>
      <c r="C911" s="40">
        <v>337.4</v>
      </c>
      <c r="D911" s="40"/>
      <c r="E911" s="40"/>
      <c r="F911" s="57">
        <f t="shared" si="131"/>
        <v>337.4</v>
      </c>
      <c r="G911" s="59">
        <v>8</v>
      </c>
      <c r="H911" s="59"/>
      <c r="I911" s="59"/>
      <c r="J911" s="57">
        <v>8</v>
      </c>
      <c r="K911" s="95">
        <f t="shared" si="132"/>
        <v>4.2361662695260789E-3</v>
      </c>
      <c r="L911" s="54">
        <f t="shared" si="133"/>
        <v>15.58909187185597</v>
      </c>
      <c r="M911" s="54">
        <f t="shared" si="129"/>
        <v>3.4296002118083133</v>
      </c>
      <c r="N911" s="54">
        <f t="shared" si="134"/>
        <v>7.7945459359279852</v>
      </c>
      <c r="O911" s="54">
        <v>2.0843869653767815</v>
      </c>
      <c r="P911" s="89">
        <f t="shared" si="130"/>
        <v>8.564796972427105E-2</v>
      </c>
    </row>
    <row r="912" spans="1:16" x14ac:dyDescent="0.2">
      <c r="A912" s="105">
        <f t="shared" si="135"/>
        <v>15</v>
      </c>
      <c r="B912" s="57" t="s">
        <v>1096</v>
      </c>
      <c r="C912" s="40">
        <v>344.8</v>
      </c>
      <c r="D912" s="40"/>
      <c r="E912" s="40"/>
      <c r="F912" s="57">
        <f t="shared" si="131"/>
        <v>344.8</v>
      </c>
      <c r="G912" s="59">
        <v>8</v>
      </c>
      <c r="H912" s="59"/>
      <c r="I912" s="59"/>
      <c r="J912" s="57">
        <v>8</v>
      </c>
      <c r="K912" s="95">
        <f t="shared" si="132"/>
        <v>4.2361662695260789E-3</v>
      </c>
      <c r="L912" s="54">
        <f t="shared" si="133"/>
        <v>15.58909187185597</v>
      </c>
      <c r="M912" s="54">
        <f t="shared" si="129"/>
        <v>3.4296002118083133</v>
      </c>
      <c r="N912" s="54">
        <f t="shared" si="134"/>
        <v>7.7945459359279852</v>
      </c>
      <c r="O912" s="54">
        <v>2.0843869653767815</v>
      </c>
      <c r="P912" s="89">
        <f t="shared" si="130"/>
        <v>8.3809817241789583E-2</v>
      </c>
    </row>
    <row r="913" spans="1:16" x14ac:dyDescent="0.2">
      <c r="A913" s="105">
        <f t="shared" si="135"/>
        <v>16</v>
      </c>
      <c r="B913" s="57" t="s">
        <v>1097</v>
      </c>
      <c r="C913" s="40">
        <v>338.65</v>
      </c>
      <c r="D913" s="40"/>
      <c r="E913" s="40"/>
      <c r="F913" s="57">
        <f t="shared" si="131"/>
        <v>338.65</v>
      </c>
      <c r="G913" s="59">
        <v>8</v>
      </c>
      <c r="H913" s="59"/>
      <c r="I913" s="59"/>
      <c r="J913" s="57">
        <v>8</v>
      </c>
      <c r="K913" s="95">
        <f t="shared" si="132"/>
        <v>4.2361662695260789E-3</v>
      </c>
      <c r="L913" s="54">
        <f t="shared" si="133"/>
        <v>15.58909187185597</v>
      </c>
      <c r="M913" s="54">
        <f t="shared" si="129"/>
        <v>3.4296002118083133</v>
      </c>
      <c r="N913" s="54">
        <f t="shared" si="134"/>
        <v>7.7945459359279852</v>
      </c>
      <c r="O913" s="54">
        <v>2.0843869653767815</v>
      </c>
      <c r="P913" s="89">
        <f t="shared" si="130"/>
        <v>8.533183223082548E-2</v>
      </c>
    </row>
    <row r="914" spans="1:16" x14ac:dyDescent="0.2">
      <c r="A914" s="105">
        <f t="shared" si="135"/>
        <v>17</v>
      </c>
      <c r="B914" s="57" t="s">
        <v>1098</v>
      </c>
      <c r="C914" s="40">
        <v>344.1</v>
      </c>
      <c r="D914" s="40"/>
      <c r="E914" s="40"/>
      <c r="F914" s="57">
        <f t="shared" si="131"/>
        <v>344.1</v>
      </c>
      <c r="G914" s="59">
        <v>8</v>
      </c>
      <c r="H914" s="59"/>
      <c r="I914" s="59"/>
      <c r="J914" s="57">
        <v>8</v>
      </c>
      <c r="K914" s="95">
        <f t="shared" si="132"/>
        <v>4.2361662695260789E-3</v>
      </c>
      <c r="L914" s="54">
        <f t="shared" si="133"/>
        <v>15.58909187185597</v>
      </c>
      <c r="M914" s="54">
        <f t="shared" si="129"/>
        <v>3.4296002118083133</v>
      </c>
      <c r="N914" s="54">
        <f t="shared" si="134"/>
        <v>7.7945459359279852</v>
      </c>
      <c r="O914" s="54">
        <v>2.0843869653767815</v>
      </c>
      <c r="P914" s="89">
        <f t="shared" si="130"/>
        <v>8.3980310912435477E-2</v>
      </c>
    </row>
    <row r="915" spans="1:16" x14ac:dyDescent="0.2">
      <c r="A915" s="105">
        <f t="shared" si="135"/>
        <v>18</v>
      </c>
      <c r="B915" s="57" t="s">
        <v>1099</v>
      </c>
      <c r="C915" s="40">
        <v>340.9</v>
      </c>
      <c r="D915" s="40"/>
      <c r="E915" s="40"/>
      <c r="F915" s="57">
        <f t="shared" si="131"/>
        <v>340.9</v>
      </c>
      <c r="G915" s="59">
        <v>8</v>
      </c>
      <c r="H915" s="59"/>
      <c r="I915" s="59"/>
      <c r="J915" s="57">
        <v>8</v>
      </c>
      <c r="K915" s="95">
        <f t="shared" si="132"/>
        <v>4.2361662695260789E-3</v>
      </c>
      <c r="L915" s="54">
        <f t="shared" si="133"/>
        <v>15.58909187185597</v>
      </c>
      <c r="M915" s="54">
        <f t="shared" si="129"/>
        <v>3.4296002118083133</v>
      </c>
      <c r="N915" s="54">
        <f t="shared" si="134"/>
        <v>7.7945459359279852</v>
      </c>
      <c r="O915" s="54">
        <v>2.0843869653767815</v>
      </c>
      <c r="P915" s="89">
        <f t="shared" si="130"/>
        <v>8.476862711929907E-2</v>
      </c>
    </row>
    <row r="916" spans="1:16" x14ac:dyDescent="0.2">
      <c r="A916" s="105">
        <f t="shared" si="135"/>
        <v>19</v>
      </c>
      <c r="B916" s="57" t="s">
        <v>1100</v>
      </c>
      <c r="C916" s="40">
        <v>346</v>
      </c>
      <c r="D916" s="40"/>
      <c r="E916" s="40"/>
      <c r="F916" s="57">
        <f t="shared" si="131"/>
        <v>346</v>
      </c>
      <c r="G916" s="59">
        <v>8</v>
      </c>
      <c r="H916" s="59"/>
      <c r="I916" s="59"/>
      <c r="J916" s="57">
        <v>8</v>
      </c>
      <c r="K916" s="95">
        <f t="shared" si="132"/>
        <v>4.2361662695260789E-3</v>
      </c>
      <c r="L916" s="54">
        <f t="shared" si="133"/>
        <v>15.58909187185597</v>
      </c>
      <c r="M916" s="54">
        <f t="shared" si="129"/>
        <v>3.4296002118083133</v>
      </c>
      <c r="N916" s="54">
        <f t="shared" si="134"/>
        <v>7.7945459359279852</v>
      </c>
      <c r="O916" s="54">
        <v>2.0843869653767815</v>
      </c>
      <c r="P916" s="89">
        <f t="shared" si="130"/>
        <v>8.3519147355401877E-2</v>
      </c>
    </row>
    <row r="917" spans="1:16" x14ac:dyDescent="0.2">
      <c r="A917" s="105">
        <f t="shared" si="135"/>
        <v>20</v>
      </c>
      <c r="B917" s="57" t="s">
        <v>1101</v>
      </c>
      <c r="C917" s="40">
        <v>343.4</v>
      </c>
      <c r="D917" s="40"/>
      <c r="E917" s="40"/>
      <c r="F917" s="57">
        <f t="shared" si="131"/>
        <v>343.4</v>
      </c>
      <c r="G917" s="59">
        <v>8</v>
      </c>
      <c r="H917" s="59"/>
      <c r="I917" s="59"/>
      <c r="J917" s="57">
        <v>8</v>
      </c>
      <c r="K917" s="95">
        <f t="shared" si="132"/>
        <v>4.2361662695260789E-3</v>
      </c>
      <c r="L917" s="54">
        <f t="shared" si="133"/>
        <v>15.58909187185597</v>
      </c>
      <c r="M917" s="54">
        <f t="shared" si="129"/>
        <v>3.4296002118083133</v>
      </c>
      <c r="N917" s="54">
        <f t="shared" si="134"/>
        <v>7.7945459359279852</v>
      </c>
      <c r="O917" s="54">
        <v>2.0843869653767815</v>
      </c>
      <c r="P917" s="89">
        <f t="shared" si="130"/>
        <v>8.4151499665023444E-2</v>
      </c>
    </row>
    <row r="918" spans="1:16" x14ac:dyDescent="0.2">
      <c r="A918" s="105">
        <f t="shared" si="135"/>
        <v>21</v>
      </c>
      <c r="B918" s="57" t="s">
        <v>2544</v>
      </c>
      <c r="C918" s="40">
        <v>345.5</v>
      </c>
      <c r="D918" s="40"/>
      <c r="E918" s="40"/>
      <c r="F918" s="57">
        <f t="shared" si="131"/>
        <v>345.5</v>
      </c>
      <c r="G918" s="59">
        <v>8</v>
      </c>
      <c r="H918" s="59"/>
      <c r="I918" s="59"/>
      <c r="J918" s="57">
        <v>8</v>
      </c>
      <c r="K918" s="95">
        <f t="shared" si="132"/>
        <v>4.2361662695260789E-3</v>
      </c>
      <c r="L918" s="54">
        <f t="shared" si="133"/>
        <v>15.58909187185597</v>
      </c>
      <c r="M918" s="54">
        <f t="shared" si="129"/>
        <v>3.4296002118083133</v>
      </c>
      <c r="N918" s="54">
        <f t="shared" si="134"/>
        <v>7.7945459359279852</v>
      </c>
      <c r="O918" s="54">
        <v>2.0843869653767815</v>
      </c>
      <c r="P918" s="89">
        <f t="shared" si="130"/>
        <v>8.3640014428275108E-2</v>
      </c>
    </row>
    <row r="919" spans="1:16" x14ac:dyDescent="0.2">
      <c r="A919" s="105">
        <f t="shared" si="135"/>
        <v>22</v>
      </c>
      <c r="B919" s="57" t="s">
        <v>2545</v>
      </c>
      <c r="C919" s="40">
        <v>341.7</v>
      </c>
      <c r="D919" s="40"/>
      <c r="E919" s="40"/>
      <c r="F919" s="57">
        <f t="shared" si="131"/>
        <v>341.7</v>
      </c>
      <c r="G919" s="59">
        <v>8</v>
      </c>
      <c r="H919" s="59"/>
      <c r="I919" s="59"/>
      <c r="J919" s="57">
        <v>8</v>
      </c>
      <c r="K919" s="95">
        <f t="shared" si="132"/>
        <v>4.2361662695260789E-3</v>
      </c>
      <c r="L919" s="54">
        <f t="shared" si="133"/>
        <v>15.58909187185597</v>
      </c>
      <c r="M919" s="54">
        <f t="shared" si="129"/>
        <v>3.4296002118083133</v>
      </c>
      <c r="N919" s="54">
        <f t="shared" si="134"/>
        <v>7.7945459359279852</v>
      </c>
      <c r="O919" s="54">
        <v>2.0843869653767815</v>
      </c>
      <c r="P919" s="89">
        <f t="shared" si="130"/>
        <v>8.4570163842461368E-2</v>
      </c>
    </row>
    <row r="920" spans="1:16" x14ac:dyDescent="0.2">
      <c r="A920" s="105">
        <f t="shared" si="135"/>
        <v>23</v>
      </c>
      <c r="B920" s="57" t="s">
        <v>2546</v>
      </c>
      <c r="C920" s="40">
        <v>346.5</v>
      </c>
      <c r="D920" s="40"/>
      <c r="E920" s="40"/>
      <c r="F920" s="57">
        <f t="shared" si="131"/>
        <v>346.5</v>
      </c>
      <c r="G920" s="59">
        <v>8</v>
      </c>
      <c r="H920" s="59"/>
      <c r="I920" s="59"/>
      <c r="J920" s="57">
        <v>8</v>
      </c>
      <c r="K920" s="95">
        <f t="shared" si="132"/>
        <v>4.2361662695260789E-3</v>
      </c>
      <c r="L920" s="54">
        <v>0</v>
      </c>
      <c r="M920" s="54">
        <f t="shared" si="129"/>
        <v>0</v>
      </c>
      <c r="N920" s="54">
        <f t="shared" si="134"/>
        <v>0</v>
      </c>
      <c r="O920" s="54">
        <v>0</v>
      </c>
      <c r="P920" s="89">
        <f t="shared" si="130"/>
        <v>0</v>
      </c>
    </row>
    <row r="921" spans="1:16" x14ac:dyDescent="0.2">
      <c r="A921" s="105">
        <f t="shared" si="135"/>
        <v>24</v>
      </c>
      <c r="B921" s="57" t="s">
        <v>2547</v>
      </c>
      <c r="C921" s="40">
        <v>77.5</v>
      </c>
      <c r="D921" s="40"/>
      <c r="E921" s="40"/>
      <c r="F921" s="57">
        <f t="shared" si="131"/>
        <v>77.5</v>
      </c>
      <c r="G921" s="59">
        <v>3</v>
      </c>
      <c r="H921" s="59"/>
      <c r="I921" s="59"/>
      <c r="J921" s="57">
        <v>3</v>
      </c>
      <c r="K921" s="95">
        <f t="shared" si="132"/>
        <v>1.5885623510722797E-3</v>
      </c>
      <c r="L921" s="54">
        <f t="shared" si="133"/>
        <v>5.8459094519459898</v>
      </c>
      <c r="M921" s="54">
        <f t="shared" si="129"/>
        <v>1.2861000794281177</v>
      </c>
      <c r="N921" s="54">
        <f t="shared" si="134"/>
        <v>2.9229547259729949</v>
      </c>
      <c r="O921" s="54">
        <v>0.78164511201629328</v>
      </c>
      <c r="P921" s="89">
        <f t="shared" si="130"/>
        <v>0.13982721766920508</v>
      </c>
    </row>
    <row r="922" spans="1:16" x14ac:dyDescent="0.2">
      <c r="A922" s="105">
        <f t="shared" si="135"/>
        <v>25</v>
      </c>
      <c r="B922" s="57" t="s">
        <v>2548</v>
      </c>
      <c r="C922" s="40">
        <v>176.7</v>
      </c>
      <c r="D922" s="40"/>
      <c r="E922" s="40"/>
      <c r="F922" s="57">
        <f t="shared" si="131"/>
        <v>176.7</v>
      </c>
      <c r="G922" s="59">
        <v>4</v>
      </c>
      <c r="H922" s="59"/>
      <c r="I922" s="59"/>
      <c r="J922" s="57">
        <v>4</v>
      </c>
      <c r="K922" s="95">
        <f t="shared" si="132"/>
        <v>2.1180831347630395E-3</v>
      </c>
      <c r="L922" s="54">
        <f t="shared" si="133"/>
        <v>7.7945459359279852</v>
      </c>
      <c r="M922" s="54">
        <f t="shared" si="129"/>
        <v>1.7148001059041567</v>
      </c>
      <c r="N922" s="54">
        <f t="shared" si="134"/>
        <v>3.8972729679639926</v>
      </c>
      <c r="O922" s="54">
        <v>1.0421934826883907</v>
      </c>
      <c r="P922" s="89">
        <f t="shared" si="130"/>
        <v>8.1770302730529293E-2</v>
      </c>
    </row>
    <row r="923" spans="1:16" x14ac:dyDescent="0.2">
      <c r="A923" s="105">
        <f t="shared" si="135"/>
        <v>26</v>
      </c>
      <c r="B923" s="57" t="s">
        <v>1231</v>
      </c>
      <c r="C923" s="40">
        <v>3973.8</v>
      </c>
      <c r="D923" s="40"/>
      <c r="E923" s="40">
        <v>282.60000000000002</v>
      </c>
      <c r="F923" s="57">
        <f t="shared" si="131"/>
        <v>4256.4000000000005</v>
      </c>
      <c r="G923" s="59">
        <v>158</v>
      </c>
      <c r="H923" s="59"/>
      <c r="I923" s="59">
        <v>2</v>
      </c>
      <c r="J923" s="57">
        <v>160</v>
      </c>
      <c r="K923" s="95">
        <f t="shared" si="132"/>
        <v>8.4723325390521576E-2</v>
      </c>
      <c r="L923" s="54">
        <f t="shared" si="133"/>
        <v>311.78183743711941</v>
      </c>
      <c r="M923" s="54">
        <f t="shared" si="129"/>
        <v>68.592004236166275</v>
      </c>
      <c r="N923" s="54">
        <f t="shared" si="134"/>
        <v>155.8909187185597</v>
      </c>
      <c r="O923" s="54">
        <v>41.68773930753563</v>
      </c>
      <c r="P923" s="89">
        <f t="shared" si="130"/>
        <v>0.13578434820491045</v>
      </c>
    </row>
    <row r="924" spans="1:16" x14ac:dyDescent="0.2">
      <c r="A924" s="105">
        <f t="shared" si="135"/>
        <v>27</v>
      </c>
      <c r="B924" s="57" t="s">
        <v>1232</v>
      </c>
      <c r="C924" s="40">
        <v>2318.1999999999998</v>
      </c>
      <c r="D924" s="40"/>
      <c r="E924" s="40"/>
      <c r="F924" s="57">
        <f t="shared" si="131"/>
        <v>2318.1999999999998</v>
      </c>
      <c r="G924" s="59">
        <v>40</v>
      </c>
      <c r="H924" s="59"/>
      <c r="I924" s="59"/>
      <c r="J924" s="57">
        <v>40</v>
      </c>
      <c r="K924" s="95">
        <f t="shared" si="132"/>
        <v>2.1180831347630394E-2</v>
      </c>
      <c r="L924" s="54">
        <f t="shared" si="133"/>
        <v>77.945459359279852</v>
      </c>
      <c r="M924" s="54">
        <f t="shared" si="129"/>
        <v>17.148001059041569</v>
      </c>
      <c r="N924" s="54">
        <f t="shared" si="134"/>
        <v>38.972729679639926</v>
      </c>
      <c r="O924" s="54">
        <v>10.421934826883907</v>
      </c>
      <c r="P924" s="89">
        <f t="shared" si="130"/>
        <v>6.2327721907016326E-2</v>
      </c>
    </row>
    <row r="925" spans="1:16" x14ac:dyDescent="0.2">
      <c r="A925" s="105">
        <f t="shared" si="135"/>
        <v>28</v>
      </c>
      <c r="B925" s="57" t="s">
        <v>1233</v>
      </c>
      <c r="C925" s="40">
        <v>19972.8</v>
      </c>
      <c r="D925" s="40">
        <v>200.6</v>
      </c>
      <c r="E925" s="40">
        <v>2292.4</v>
      </c>
      <c r="F925" s="57">
        <f t="shared" si="131"/>
        <v>22465.8</v>
      </c>
      <c r="G925" s="59">
        <v>385</v>
      </c>
      <c r="H925" s="59">
        <v>1</v>
      </c>
      <c r="I925" s="59">
        <v>9</v>
      </c>
      <c r="J925" s="57">
        <v>395</v>
      </c>
      <c r="K925" s="95">
        <f t="shared" si="132"/>
        <v>0.20916070955785016</v>
      </c>
      <c r="L925" s="54">
        <f t="shared" si="133"/>
        <v>769.71141117288857</v>
      </c>
      <c r="M925" s="54">
        <f t="shared" si="129"/>
        <v>169.33651045803549</v>
      </c>
      <c r="N925" s="54">
        <f t="shared" si="134"/>
        <v>384.85570558644429</v>
      </c>
      <c r="O925" s="54">
        <v>102.9166064154786</v>
      </c>
      <c r="P925" s="89">
        <f t="shared" si="130"/>
        <v>6.3510768974745932E-2</v>
      </c>
    </row>
    <row r="926" spans="1:16" x14ac:dyDescent="0.2">
      <c r="A926" s="105">
        <f t="shared" si="135"/>
        <v>29</v>
      </c>
      <c r="B926" s="38" t="s">
        <v>1234</v>
      </c>
      <c r="C926" s="42">
        <v>4510.8999999999996</v>
      </c>
      <c r="D926" s="40"/>
      <c r="E926" s="40"/>
      <c r="F926" s="57">
        <f t="shared" si="131"/>
        <v>4510.8999999999996</v>
      </c>
      <c r="G926" s="59">
        <v>100</v>
      </c>
      <c r="H926" s="59"/>
      <c r="I926" s="59"/>
      <c r="J926" s="57">
        <v>100</v>
      </c>
      <c r="K926" s="95">
        <f t="shared" si="132"/>
        <v>5.2952078369075985E-2</v>
      </c>
      <c r="L926" s="54">
        <f t="shared" si="133"/>
        <v>194.86364839819962</v>
      </c>
      <c r="M926" s="54">
        <f t="shared" si="129"/>
        <v>42.870002647603918</v>
      </c>
      <c r="N926" s="54">
        <f t="shared" si="134"/>
        <v>97.431824199099808</v>
      </c>
      <c r="O926" s="54">
        <v>26.054837067209775</v>
      </c>
      <c r="P926" s="89">
        <f t="shared" si="130"/>
        <v>8.0077215702434812E-2</v>
      </c>
    </row>
    <row r="927" spans="1:16" x14ac:dyDescent="0.2">
      <c r="A927" s="105">
        <f t="shared" si="135"/>
        <v>30</v>
      </c>
      <c r="B927" s="57" t="s">
        <v>1235</v>
      </c>
      <c r="C927" s="40">
        <v>3364.6</v>
      </c>
      <c r="D927" s="40">
        <v>242</v>
      </c>
      <c r="E927" s="40">
        <v>228.7</v>
      </c>
      <c r="F927" s="57">
        <f t="shared" si="131"/>
        <v>3835.2999999999997</v>
      </c>
      <c r="G927" s="59">
        <v>56</v>
      </c>
      <c r="H927" s="59">
        <v>2</v>
      </c>
      <c r="I927" s="59">
        <v>1</v>
      </c>
      <c r="J927" s="57">
        <v>59</v>
      </c>
      <c r="K927" s="95">
        <f t="shared" si="132"/>
        <v>3.1241726237754831E-2</v>
      </c>
      <c r="L927" s="54">
        <f t="shared" si="133"/>
        <v>114.96955255493778</v>
      </c>
      <c r="M927" s="54">
        <f t="shared" si="129"/>
        <v>25.29330156208631</v>
      </c>
      <c r="N927" s="54">
        <f t="shared" si="134"/>
        <v>57.484776277468889</v>
      </c>
      <c r="O927" s="54">
        <v>15.372353869653768</v>
      </c>
      <c r="P927" s="89">
        <f t="shared" si="130"/>
        <v>5.5568008829595276E-2</v>
      </c>
    </row>
    <row r="928" spans="1:16" x14ac:dyDescent="0.2">
      <c r="A928" s="105">
        <f t="shared" si="135"/>
        <v>31</v>
      </c>
      <c r="B928" s="57" t="s">
        <v>1236</v>
      </c>
      <c r="C928" s="40">
        <v>3738.09</v>
      </c>
      <c r="D928" s="40"/>
      <c r="E928" s="40">
        <v>73</v>
      </c>
      <c r="F928" s="57">
        <f t="shared" si="131"/>
        <v>3811.09</v>
      </c>
      <c r="G928" s="59">
        <v>82</v>
      </c>
      <c r="H928" s="59"/>
      <c r="I928" s="59">
        <v>1</v>
      </c>
      <c r="J928" s="57">
        <v>83</v>
      </c>
      <c r="K928" s="95">
        <f t="shared" si="132"/>
        <v>4.3950225046333072E-2</v>
      </c>
      <c r="L928" s="54">
        <f t="shared" si="133"/>
        <v>161.7368281705057</v>
      </c>
      <c r="M928" s="54">
        <f t="shared" si="129"/>
        <v>35.582102197511254</v>
      </c>
      <c r="N928" s="54">
        <f t="shared" si="134"/>
        <v>80.868414085252851</v>
      </c>
      <c r="O928" s="54">
        <v>21.625514765784114</v>
      </c>
      <c r="P928" s="89">
        <f t="shared" si="130"/>
        <v>7.8668532944394881E-2</v>
      </c>
    </row>
    <row r="929" spans="1:16" x14ac:dyDescent="0.2">
      <c r="A929" s="105">
        <f t="shared" si="135"/>
        <v>32</v>
      </c>
      <c r="B929" s="57" t="s">
        <v>1237</v>
      </c>
      <c r="C929" s="40">
        <v>4404.33</v>
      </c>
      <c r="D929" s="40"/>
      <c r="E929" s="40"/>
      <c r="F929" s="57">
        <f t="shared" si="131"/>
        <v>4404.33</v>
      </c>
      <c r="G929" s="59">
        <v>72</v>
      </c>
      <c r="H929" s="59"/>
      <c r="I929" s="59"/>
      <c r="J929" s="57">
        <v>72</v>
      </c>
      <c r="K929" s="95">
        <f t="shared" si="132"/>
        <v>3.8125496425734713E-2</v>
      </c>
      <c r="L929" s="54">
        <f t="shared" si="133"/>
        <v>140.30182684670373</v>
      </c>
      <c r="M929" s="54">
        <f t="shared" si="129"/>
        <v>30.86640190627482</v>
      </c>
      <c r="N929" s="54">
        <f t="shared" si="134"/>
        <v>70.150913423351867</v>
      </c>
      <c r="O929" s="54">
        <v>18.759482688391039</v>
      </c>
      <c r="P929" s="89">
        <f t="shared" si="130"/>
        <v>5.9050667153624156E-2</v>
      </c>
    </row>
    <row r="930" spans="1:16" x14ac:dyDescent="0.2">
      <c r="A930" s="105">
        <f t="shared" si="135"/>
        <v>33</v>
      </c>
      <c r="B930" s="38" t="s">
        <v>1238</v>
      </c>
      <c r="C930" s="40">
        <v>2676.4</v>
      </c>
      <c r="D930" s="40"/>
      <c r="E930" s="40"/>
      <c r="F930" s="57">
        <f t="shared" si="131"/>
        <v>2676.4</v>
      </c>
      <c r="G930" s="59">
        <v>40</v>
      </c>
      <c r="H930" s="59"/>
      <c r="I930" s="59"/>
      <c r="J930" s="57">
        <v>40</v>
      </c>
      <c r="K930" s="95">
        <f t="shared" si="132"/>
        <v>2.1180831347630394E-2</v>
      </c>
      <c r="L930" s="54">
        <f t="shared" si="133"/>
        <v>77.945459359279852</v>
      </c>
      <c r="M930" s="54">
        <f t="shared" si="129"/>
        <v>17.148001059041569</v>
      </c>
      <c r="N930" s="54">
        <f t="shared" si="134"/>
        <v>38.972729679639926</v>
      </c>
      <c r="O930" s="54">
        <v>10.421934826883907</v>
      </c>
      <c r="P930" s="89">
        <f t="shared" ref="P930:P961" si="136">(L930+M930+N930+O930)/F930</f>
        <v>5.3985997954283826E-2</v>
      </c>
    </row>
    <row r="931" spans="1:16" x14ac:dyDescent="0.2">
      <c r="A931" s="105">
        <f t="shared" si="135"/>
        <v>34</v>
      </c>
      <c r="B931" s="57" t="s">
        <v>1239</v>
      </c>
      <c r="C931" s="40">
        <v>1241.5999999999999</v>
      </c>
      <c r="D931" s="40"/>
      <c r="E931" s="40"/>
      <c r="F931" s="57">
        <f t="shared" si="131"/>
        <v>1241.5999999999999</v>
      </c>
      <c r="G931" s="59">
        <v>20</v>
      </c>
      <c r="H931" s="59"/>
      <c r="I931" s="59"/>
      <c r="J931" s="57">
        <v>20</v>
      </c>
      <c r="K931" s="95">
        <f t="shared" si="132"/>
        <v>1.0590415673815197E-2</v>
      </c>
      <c r="L931" s="54">
        <f t="shared" si="133"/>
        <v>38.972729679639926</v>
      </c>
      <c r="M931" s="54">
        <f t="shared" si="129"/>
        <v>8.5740005295207844</v>
      </c>
      <c r="N931" s="54">
        <f t="shared" si="134"/>
        <v>19.486364839819963</v>
      </c>
      <c r="O931" s="54">
        <v>5.2109674134419537</v>
      </c>
      <c r="P931" s="89">
        <f t="shared" si="136"/>
        <v>5.8186261648214097E-2</v>
      </c>
    </row>
    <row r="932" spans="1:16" x14ac:dyDescent="0.2">
      <c r="A932" s="105">
        <f t="shared" si="135"/>
        <v>35</v>
      </c>
      <c r="B932" s="57" t="s">
        <v>56</v>
      </c>
      <c r="C932" s="40">
        <v>7600.7</v>
      </c>
      <c r="D932" s="40"/>
      <c r="E932" s="40">
        <v>75.599999999999994</v>
      </c>
      <c r="F932" s="57">
        <f t="shared" si="131"/>
        <v>7676.3</v>
      </c>
      <c r="G932" s="59">
        <v>139</v>
      </c>
      <c r="H932" s="59"/>
      <c r="I932" s="59">
        <v>2</v>
      </c>
      <c r="J932" s="57">
        <v>141</v>
      </c>
      <c r="K932" s="95">
        <f t="shared" si="132"/>
        <v>7.4662430500397142E-2</v>
      </c>
      <c r="L932" s="54">
        <f t="shared" si="133"/>
        <v>274.75774424146147</v>
      </c>
      <c r="M932" s="54">
        <f t="shared" si="129"/>
        <v>60.446703733121524</v>
      </c>
      <c r="N932" s="54">
        <f t="shared" si="134"/>
        <v>137.37887212073073</v>
      </c>
      <c r="O932" s="54">
        <v>36.737320264765778</v>
      </c>
      <c r="P932" s="89">
        <f t="shared" si="136"/>
        <v>6.6349757091317366E-2</v>
      </c>
    </row>
    <row r="933" spans="1:16" x14ac:dyDescent="0.2">
      <c r="A933" s="105">
        <f t="shared" si="135"/>
        <v>36</v>
      </c>
      <c r="B933" s="57" t="s">
        <v>1240</v>
      </c>
      <c r="C933" s="40">
        <v>9475.4500000000007</v>
      </c>
      <c r="D933" s="40"/>
      <c r="E933" s="40"/>
      <c r="F933" s="57">
        <f t="shared" si="131"/>
        <v>9475.4500000000007</v>
      </c>
      <c r="G933" s="59">
        <v>160</v>
      </c>
      <c r="H933" s="59"/>
      <c r="I933" s="59"/>
      <c r="J933" s="57">
        <v>160</v>
      </c>
      <c r="K933" s="95">
        <f t="shared" si="132"/>
        <v>8.4723325390521576E-2</v>
      </c>
      <c r="L933" s="54">
        <f t="shared" si="133"/>
        <v>311.78183743711941</v>
      </c>
      <c r="M933" s="54">
        <f t="shared" si="129"/>
        <v>68.592004236166275</v>
      </c>
      <c r="N933" s="54">
        <f t="shared" si="134"/>
        <v>155.8909187185597</v>
      </c>
      <c r="O933" s="54">
        <v>41.68773930753563</v>
      </c>
      <c r="P933" s="89">
        <f t="shared" si="136"/>
        <v>6.099472845082618E-2</v>
      </c>
    </row>
    <row r="934" spans="1:16" x14ac:dyDescent="0.2">
      <c r="A934" s="105">
        <f t="shared" si="135"/>
        <v>37</v>
      </c>
      <c r="B934" s="57" t="s">
        <v>1241</v>
      </c>
      <c r="C934" s="40">
        <v>4310.78</v>
      </c>
      <c r="D934" s="40"/>
      <c r="E934" s="40">
        <v>310.10000000000002</v>
      </c>
      <c r="F934" s="57">
        <f t="shared" si="131"/>
        <v>4620.88</v>
      </c>
      <c r="G934" s="59">
        <v>72</v>
      </c>
      <c r="H934" s="59"/>
      <c r="I934" s="59">
        <v>1</v>
      </c>
      <c r="J934" s="57">
        <v>73</v>
      </c>
      <c r="K934" s="95">
        <f t="shared" si="132"/>
        <v>3.865501720942547E-2</v>
      </c>
      <c r="L934" s="54">
        <f t="shared" si="133"/>
        <v>142.25046333068573</v>
      </c>
      <c r="M934" s="54">
        <f t="shared" si="129"/>
        <v>31.29510193275086</v>
      </c>
      <c r="N934" s="54">
        <f t="shared" si="134"/>
        <v>71.125231665342866</v>
      </c>
      <c r="O934" s="54">
        <v>19.020031059063133</v>
      </c>
      <c r="P934" s="89">
        <f t="shared" si="136"/>
        <v>5.7065067257284878E-2</v>
      </c>
    </row>
    <row r="935" spans="1:16" x14ac:dyDescent="0.2">
      <c r="A935" s="105">
        <f t="shared" si="135"/>
        <v>38</v>
      </c>
      <c r="B935" s="57" t="s">
        <v>1242</v>
      </c>
      <c r="C935" s="40">
        <v>6507.98</v>
      </c>
      <c r="D935" s="40">
        <v>48.6</v>
      </c>
      <c r="E935" s="40"/>
      <c r="F935" s="57">
        <f t="shared" si="131"/>
        <v>6556.58</v>
      </c>
      <c r="G935" s="59">
        <v>106</v>
      </c>
      <c r="H935" s="59">
        <v>1</v>
      </c>
      <c r="I935" s="59"/>
      <c r="J935" s="57">
        <v>107</v>
      </c>
      <c r="K935" s="95">
        <f t="shared" si="132"/>
        <v>5.6658723854911303E-2</v>
      </c>
      <c r="L935" s="54">
        <f t="shared" si="133"/>
        <v>208.50410378607359</v>
      </c>
      <c r="M935" s="54">
        <f t="shared" si="129"/>
        <v>45.870902832936189</v>
      </c>
      <c r="N935" s="54">
        <f t="shared" si="134"/>
        <v>104.25205189303679</v>
      </c>
      <c r="O935" s="54">
        <v>27.87867566191446</v>
      </c>
      <c r="P935" s="89">
        <f t="shared" si="136"/>
        <v>5.8949289747697892E-2</v>
      </c>
    </row>
    <row r="936" spans="1:16" x14ac:dyDescent="0.2">
      <c r="A936" s="105">
        <f t="shared" si="135"/>
        <v>39</v>
      </c>
      <c r="B936" s="57" t="s">
        <v>1243</v>
      </c>
      <c r="C936" s="40">
        <v>374.3</v>
      </c>
      <c r="D936" s="40"/>
      <c r="E936" s="40"/>
      <c r="F936" s="57">
        <f t="shared" si="131"/>
        <v>374.3</v>
      </c>
      <c r="G936" s="59">
        <v>8</v>
      </c>
      <c r="H936" s="59"/>
      <c r="I936" s="59"/>
      <c r="J936" s="57">
        <v>8</v>
      </c>
      <c r="K936" s="95">
        <f t="shared" si="132"/>
        <v>4.2361662695260789E-3</v>
      </c>
      <c r="L936" s="54">
        <f t="shared" si="133"/>
        <v>15.58909187185597</v>
      </c>
      <c r="M936" s="54">
        <f t="shared" si="129"/>
        <v>3.4296002118083133</v>
      </c>
      <c r="N936" s="54">
        <f t="shared" si="134"/>
        <v>7.7945459359279852</v>
      </c>
      <c r="O936" s="54">
        <v>2.0843869653767815</v>
      </c>
      <c r="P936" s="89">
        <f t="shared" si="136"/>
        <v>7.7204448263342371E-2</v>
      </c>
    </row>
    <row r="937" spans="1:16" x14ac:dyDescent="0.2">
      <c r="A937" s="105">
        <f t="shared" si="135"/>
        <v>40</v>
      </c>
      <c r="B937" s="57" t="s">
        <v>1244</v>
      </c>
      <c r="C937" s="40">
        <v>376.1</v>
      </c>
      <c r="D937" s="40"/>
      <c r="E937" s="40"/>
      <c r="F937" s="57">
        <f t="shared" si="131"/>
        <v>376.1</v>
      </c>
      <c r="G937" s="59">
        <v>8</v>
      </c>
      <c r="H937" s="59"/>
      <c r="I937" s="59"/>
      <c r="J937" s="57">
        <v>8</v>
      </c>
      <c r="K937" s="95">
        <f t="shared" si="132"/>
        <v>4.2361662695260789E-3</v>
      </c>
      <c r="L937" s="54">
        <f t="shared" si="133"/>
        <v>15.58909187185597</v>
      </c>
      <c r="M937" s="54">
        <f t="shared" si="129"/>
        <v>3.4296002118083133</v>
      </c>
      <c r="N937" s="54">
        <f t="shared" si="134"/>
        <v>7.7945459359279852</v>
      </c>
      <c r="O937" s="54">
        <v>2.0843869653767815</v>
      </c>
      <c r="P937" s="89">
        <f t="shared" si="136"/>
        <v>7.683495077098923E-2</v>
      </c>
    </row>
    <row r="938" spans="1:16" x14ac:dyDescent="0.2">
      <c r="A938" s="105">
        <f t="shared" si="135"/>
        <v>41</v>
      </c>
      <c r="B938" s="57" t="s">
        <v>1245</v>
      </c>
      <c r="C938" s="40">
        <v>382.3</v>
      </c>
      <c r="D938" s="40"/>
      <c r="E938" s="40"/>
      <c r="F938" s="57">
        <f t="shared" si="131"/>
        <v>382.3</v>
      </c>
      <c r="G938" s="59">
        <v>8</v>
      </c>
      <c r="H938" s="59"/>
      <c r="I938" s="59"/>
      <c r="J938" s="57">
        <v>8</v>
      </c>
      <c r="K938" s="95">
        <f t="shared" si="132"/>
        <v>4.2361662695260789E-3</v>
      </c>
      <c r="L938" s="54">
        <f t="shared" si="133"/>
        <v>15.58909187185597</v>
      </c>
      <c r="M938" s="54">
        <f t="shared" si="129"/>
        <v>3.4296002118083133</v>
      </c>
      <c r="N938" s="54">
        <f t="shared" si="134"/>
        <v>7.7945459359279852</v>
      </c>
      <c r="O938" s="54">
        <v>2.0843869653767815</v>
      </c>
      <c r="P938" s="89">
        <f t="shared" si="136"/>
        <v>7.5588869958067087E-2</v>
      </c>
    </row>
    <row r="939" spans="1:16" x14ac:dyDescent="0.2">
      <c r="A939" s="105">
        <f t="shared" si="135"/>
        <v>42</v>
      </c>
      <c r="B939" s="57" t="s">
        <v>1246</v>
      </c>
      <c r="C939" s="40">
        <v>411</v>
      </c>
      <c r="D939" s="40"/>
      <c r="E939" s="40"/>
      <c r="F939" s="57">
        <f t="shared" si="131"/>
        <v>411</v>
      </c>
      <c r="G939" s="59">
        <v>8</v>
      </c>
      <c r="H939" s="59"/>
      <c r="I939" s="59"/>
      <c r="J939" s="57">
        <v>8</v>
      </c>
      <c r="K939" s="95">
        <f t="shared" si="132"/>
        <v>4.2361662695260789E-3</v>
      </c>
      <c r="L939" s="54">
        <f t="shared" si="133"/>
        <v>15.58909187185597</v>
      </c>
      <c r="M939" s="54">
        <f t="shared" si="129"/>
        <v>3.4296002118083133</v>
      </c>
      <c r="N939" s="54">
        <f t="shared" si="134"/>
        <v>7.7945459359279852</v>
      </c>
      <c r="O939" s="54">
        <v>2.0843869653767815</v>
      </c>
      <c r="P939" s="89">
        <f t="shared" si="136"/>
        <v>7.0310523077783571E-2</v>
      </c>
    </row>
    <row r="940" spans="1:16" x14ac:dyDescent="0.2">
      <c r="A940" s="105">
        <f t="shared" si="135"/>
        <v>43</v>
      </c>
      <c r="B940" s="57" t="s">
        <v>1247</v>
      </c>
      <c r="C940" s="40">
        <v>388.9</v>
      </c>
      <c r="D940" s="40"/>
      <c r="E940" s="40"/>
      <c r="F940" s="57">
        <f t="shared" si="131"/>
        <v>388.9</v>
      </c>
      <c r="G940" s="59">
        <v>8</v>
      </c>
      <c r="H940" s="59"/>
      <c r="I940" s="59"/>
      <c r="J940" s="57">
        <v>8</v>
      </c>
      <c r="K940" s="95">
        <f t="shared" si="132"/>
        <v>4.2361662695260789E-3</v>
      </c>
      <c r="L940" s="54">
        <f t="shared" si="133"/>
        <v>15.58909187185597</v>
      </c>
      <c r="M940" s="54">
        <f t="shared" si="129"/>
        <v>3.4296002118083133</v>
      </c>
      <c r="N940" s="54">
        <f t="shared" si="134"/>
        <v>7.7945459359279852</v>
      </c>
      <c r="O940" s="54">
        <v>2.0843869653767815</v>
      </c>
      <c r="P940" s="89">
        <f t="shared" si="136"/>
        <v>7.4306055502620344E-2</v>
      </c>
    </row>
    <row r="941" spans="1:16" x14ac:dyDescent="0.2">
      <c r="A941" s="105">
        <f t="shared" si="135"/>
        <v>44</v>
      </c>
      <c r="B941" s="57" t="s">
        <v>1248</v>
      </c>
      <c r="C941" s="40">
        <v>364.6</v>
      </c>
      <c r="D941" s="40"/>
      <c r="E941" s="40"/>
      <c r="F941" s="57">
        <f t="shared" si="131"/>
        <v>364.6</v>
      </c>
      <c r="G941" s="59">
        <v>4</v>
      </c>
      <c r="H941" s="59"/>
      <c r="I941" s="59"/>
      <c r="J941" s="57">
        <v>4</v>
      </c>
      <c r="K941" s="95">
        <f t="shared" si="132"/>
        <v>2.1180831347630395E-3</v>
      </c>
      <c r="L941" s="54">
        <f t="shared" si="133"/>
        <v>7.7945459359279852</v>
      </c>
      <c r="M941" s="54">
        <f t="shared" si="129"/>
        <v>1.7148001059041567</v>
      </c>
      <c r="N941" s="54">
        <f t="shared" si="134"/>
        <v>3.8972729679639926</v>
      </c>
      <c r="O941" s="54">
        <v>1.0421934826883907</v>
      </c>
      <c r="P941" s="89">
        <f t="shared" si="136"/>
        <v>3.9629216929469344E-2</v>
      </c>
    </row>
    <row r="942" spans="1:16" x14ac:dyDescent="0.2">
      <c r="A942" s="105">
        <f t="shared" si="135"/>
        <v>45</v>
      </c>
      <c r="B942" s="57" t="s">
        <v>1249</v>
      </c>
      <c r="C942" s="40">
        <v>133.5</v>
      </c>
      <c r="D942" s="40"/>
      <c r="E942" s="40"/>
      <c r="F942" s="57">
        <f t="shared" si="131"/>
        <v>133.5</v>
      </c>
      <c r="G942" s="59">
        <v>4</v>
      </c>
      <c r="H942" s="59"/>
      <c r="I942" s="59"/>
      <c r="J942" s="57">
        <v>4</v>
      </c>
      <c r="K942" s="95">
        <f t="shared" si="132"/>
        <v>2.1180831347630395E-3</v>
      </c>
      <c r="L942" s="54">
        <f t="shared" si="133"/>
        <v>7.7945459359279852</v>
      </c>
      <c r="M942" s="54">
        <f t="shared" si="129"/>
        <v>1.7148001059041567</v>
      </c>
      <c r="N942" s="54">
        <f t="shared" si="134"/>
        <v>3.8972729679639926</v>
      </c>
      <c r="O942" s="54">
        <v>1.0421934826883907</v>
      </c>
      <c r="P942" s="89">
        <f t="shared" si="136"/>
        <v>0.10823080518714999</v>
      </c>
    </row>
    <row r="943" spans="1:16" x14ac:dyDescent="0.2">
      <c r="A943" s="105">
        <f t="shared" si="135"/>
        <v>46</v>
      </c>
      <c r="B943" s="57" t="s">
        <v>1250</v>
      </c>
      <c r="C943" s="40">
        <v>9198.7099999999991</v>
      </c>
      <c r="D943" s="40"/>
      <c r="E943" s="40"/>
      <c r="F943" s="57">
        <f t="shared" si="131"/>
        <v>9198.7099999999991</v>
      </c>
      <c r="G943" s="59">
        <v>160</v>
      </c>
      <c r="H943" s="59"/>
      <c r="I943" s="59"/>
      <c r="J943" s="57">
        <v>160</v>
      </c>
      <c r="K943" s="95">
        <f t="shared" si="132"/>
        <v>8.4723325390521576E-2</v>
      </c>
      <c r="L943" s="54">
        <f t="shared" si="133"/>
        <v>311.78183743711941</v>
      </c>
      <c r="M943" s="54">
        <f t="shared" si="129"/>
        <v>68.592004236166275</v>
      </c>
      <c r="N943" s="54">
        <f t="shared" si="134"/>
        <v>155.8909187185597</v>
      </c>
      <c r="O943" s="54">
        <v>41.68773930753563</v>
      </c>
      <c r="P943" s="89">
        <f t="shared" si="136"/>
        <v>6.2829733701723497E-2</v>
      </c>
    </row>
    <row r="944" spans="1:16" x14ac:dyDescent="0.2">
      <c r="A944" s="105">
        <f t="shared" si="135"/>
        <v>47</v>
      </c>
      <c r="B944" s="57" t="s">
        <v>1261</v>
      </c>
      <c r="C944" s="40">
        <v>3168.96</v>
      </c>
      <c r="D944" s="40"/>
      <c r="E944" s="40"/>
      <c r="F944" s="57">
        <f t="shared" si="131"/>
        <v>3168.96</v>
      </c>
      <c r="G944" s="59">
        <v>70</v>
      </c>
      <c r="H944" s="59"/>
      <c r="I944" s="59"/>
      <c r="J944" s="57">
        <v>70</v>
      </c>
      <c r="K944" s="95">
        <f t="shared" si="132"/>
        <v>3.7066454858353193E-2</v>
      </c>
      <c r="L944" s="54">
        <f t="shared" si="133"/>
        <v>136.40455387873976</v>
      </c>
      <c r="M944" s="54">
        <f t="shared" si="129"/>
        <v>30.009001853322747</v>
      </c>
      <c r="N944" s="54">
        <f t="shared" si="134"/>
        <v>68.202276939369881</v>
      </c>
      <c r="O944" s="54">
        <v>18.23838594704684</v>
      </c>
      <c r="P944" s="89">
        <f t="shared" si="136"/>
        <v>7.9790915195672787E-2</v>
      </c>
    </row>
    <row r="945" spans="1:16" x14ac:dyDescent="0.2">
      <c r="A945" s="105">
        <f t="shared" si="135"/>
        <v>48</v>
      </c>
      <c r="B945" s="57" t="s">
        <v>1262</v>
      </c>
      <c r="C945" s="40">
        <v>4196.6499999999996</v>
      </c>
      <c r="D945" s="40"/>
      <c r="E945" s="40">
        <v>69.099999999999994</v>
      </c>
      <c r="F945" s="57">
        <f t="shared" si="131"/>
        <v>4265.75</v>
      </c>
      <c r="G945" s="59">
        <v>72</v>
      </c>
      <c r="H945" s="59"/>
      <c r="I945" s="59">
        <v>1</v>
      </c>
      <c r="J945" s="57">
        <v>73</v>
      </c>
      <c r="K945" s="95">
        <f t="shared" si="132"/>
        <v>3.865501720942547E-2</v>
      </c>
      <c r="L945" s="54">
        <f t="shared" si="133"/>
        <v>142.25046333068573</v>
      </c>
      <c r="M945" s="54">
        <f t="shared" si="129"/>
        <v>31.29510193275086</v>
      </c>
      <c r="N945" s="54">
        <f t="shared" si="134"/>
        <v>71.125231665342866</v>
      </c>
      <c r="O945" s="54">
        <v>19.020031059063133</v>
      </c>
      <c r="P945" s="89">
        <f t="shared" si="136"/>
        <v>6.1815818551917617E-2</v>
      </c>
    </row>
    <row r="946" spans="1:16" x14ac:dyDescent="0.2">
      <c r="A946" s="105">
        <f t="shared" si="135"/>
        <v>49</v>
      </c>
      <c r="B946" s="38" t="s">
        <v>1263</v>
      </c>
      <c r="C946" s="40">
        <v>8277.0499999999993</v>
      </c>
      <c r="D946" s="40"/>
      <c r="E946" s="40"/>
      <c r="F946" s="57">
        <f t="shared" si="131"/>
        <v>8277.0499999999993</v>
      </c>
      <c r="G946" s="59">
        <v>142</v>
      </c>
      <c r="H946" s="59"/>
      <c r="I946" s="59"/>
      <c r="J946" s="57">
        <v>142</v>
      </c>
      <c r="K946" s="95">
        <f t="shared" si="132"/>
        <v>7.5191951284087899E-2</v>
      </c>
      <c r="L946" s="54">
        <f t="shared" si="133"/>
        <v>276.70638072544347</v>
      </c>
      <c r="M946" s="54">
        <f t="shared" si="129"/>
        <v>60.87540375959756</v>
      </c>
      <c r="N946" s="54">
        <f t="shared" si="134"/>
        <v>138.35319036272173</v>
      </c>
      <c r="O946" s="54">
        <v>36.997868635437875</v>
      </c>
      <c r="P946" s="89">
        <f t="shared" si="136"/>
        <v>6.1970489906814703E-2</v>
      </c>
    </row>
    <row r="947" spans="1:16" x14ac:dyDescent="0.2">
      <c r="A947" s="105">
        <f t="shared" si="135"/>
        <v>50</v>
      </c>
      <c r="B947" s="38" t="s">
        <v>1264</v>
      </c>
      <c r="C947" s="40">
        <v>1475.3</v>
      </c>
      <c r="D947" s="40"/>
      <c r="E947" s="40"/>
      <c r="F947" s="57">
        <f t="shared" si="131"/>
        <v>1475.3</v>
      </c>
      <c r="G947" s="59">
        <v>32</v>
      </c>
      <c r="H947" s="59"/>
      <c r="I947" s="59"/>
      <c r="J947" s="57">
        <v>32</v>
      </c>
      <c r="K947" s="95">
        <f t="shared" si="132"/>
        <v>1.6944665078104316E-2</v>
      </c>
      <c r="L947" s="54">
        <f t="shared" si="133"/>
        <v>62.356367487423881</v>
      </c>
      <c r="M947" s="54">
        <f t="shared" si="129"/>
        <v>13.718400847233253</v>
      </c>
      <c r="N947" s="54">
        <f t="shared" si="134"/>
        <v>31.178183743711941</v>
      </c>
      <c r="O947" s="54">
        <v>8.3375478615071259</v>
      </c>
      <c r="P947" s="89">
        <f t="shared" si="136"/>
        <v>7.8350504941283941E-2</v>
      </c>
    </row>
    <row r="948" spans="1:16" x14ac:dyDescent="0.2">
      <c r="A948" s="105">
        <f t="shared" si="135"/>
        <v>51</v>
      </c>
      <c r="B948" s="57" t="s">
        <v>1265</v>
      </c>
      <c r="C948" s="40">
        <v>1459.86</v>
      </c>
      <c r="D948" s="40"/>
      <c r="E948" s="40"/>
      <c r="F948" s="57">
        <f t="shared" si="131"/>
        <v>1459.86</v>
      </c>
      <c r="G948" s="59">
        <v>32</v>
      </c>
      <c r="H948" s="59"/>
      <c r="I948" s="59"/>
      <c r="J948" s="57">
        <v>32</v>
      </c>
      <c r="K948" s="95">
        <f t="shared" si="132"/>
        <v>1.6944665078104316E-2</v>
      </c>
      <c r="L948" s="54">
        <f t="shared" si="133"/>
        <v>62.356367487423881</v>
      </c>
      <c r="M948" s="54">
        <f t="shared" si="129"/>
        <v>13.718400847233253</v>
      </c>
      <c r="N948" s="54">
        <f t="shared" si="134"/>
        <v>31.178183743711941</v>
      </c>
      <c r="O948" s="54">
        <v>8.3375478615071259</v>
      </c>
      <c r="P948" s="89">
        <f t="shared" si="136"/>
        <v>7.9179167824227126E-2</v>
      </c>
    </row>
    <row r="949" spans="1:16" x14ac:dyDescent="0.2">
      <c r="A949" s="105">
        <f t="shared" si="135"/>
        <v>52</v>
      </c>
      <c r="B949" s="57" t="s">
        <v>1266</v>
      </c>
      <c r="C949" s="40">
        <v>411.3</v>
      </c>
      <c r="D949" s="40"/>
      <c r="E949" s="40"/>
      <c r="F949" s="57">
        <f t="shared" si="131"/>
        <v>411.3</v>
      </c>
      <c r="G949" s="59">
        <v>8</v>
      </c>
      <c r="H949" s="59"/>
      <c r="I949" s="59"/>
      <c r="J949" s="57">
        <v>8</v>
      </c>
      <c r="K949" s="95">
        <f t="shared" si="132"/>
        <v>4.2361662695260789E-3</v>
      </c>
      <c r="L949" s="54">
        <f t="shared" si="133"/>
        <v>15.58909187185597</v>
      </c>
      <c r="M949" s="54">
        <f t="shared" si="129"/>
        <v>3.4296002118083133</v>
      </c>
      <c r="N949" s="54">
        <f t="shared" si="134"/>
        <v>7.7945459359279852</v>
      </c>
      <c r="O949" s="54">
        <v>2.0843869653767815</v>
      </c>
      <c r="P949" s="89">
        <f t="shared" si="136"/>
        <v>7.0259238961753095E-2</v>
      </c>
    </row>
    <row r="950" spans="1:16" x14ac:dyDescent="0.2">
      <c r="A950" s="105">
        <f t="shared" si="135"/>
        <v>53</v>
      </c>
      <c r="B950" s="57" t="s">
        <v>1267</v>
      </c>
      <c r="C950" s="40">
        <v>402.8</v>
      </c>
      <c r="D950" s="40"/>
      <c r="E950" s="40"/>
      <c r="F950" s="57">
        <f t="shared" si="131"/>
        <v>402.8</v>
      </c>
      <c r="G950" s="59">
        <v>8</v>
      </c>
      <c r="H950" s="59"/>
      <c r="I950" s="59"/>
      <c r="J950" s="57">
        <v>8</v>
      </c>
      <c r="K950" s="95">
        <f t="shared" si="132"/>
        <v>4.2361662695260789E-3</v>
      </c>
      <c r="L950" s="54">
        <f t="shared" si="133"/>
        <v>15.58909187185597</v>
      </c>
      <c r="M950" s="54">
        <f t="shared" si="129"/>
        <v>3.4296002118083133</v>
      </c>
      <c r="N950" s="54">
        <f t="shared" si="134"/>
        <v>7.7945459359279852</v>
      </c>
      <c r="O950" s="54">
        <v>2.0843869653767815</v>
      </c>
      <c r="P950" s="89">
        <f t="shared" si="136"/>
        <v>7.1741869376785131E-2</v>
      </c>
    </row>
    <row r="951" spans="1:16" x14ac:dyDescent="0.2">
      <c r="A951" s="105">
        <f t="shared" si="135"/>
        <v>54</v>
      </c>
      <c r="B951" s="57" t="s">
        <v>1268</v>
      </c>
      <c r="C951" s="40">
        <v>142.9</v>
      </c>
      <c r="D951" s="40"/>
      <c r="E951" s="40"/>
      <c r="F951" s="57">
        <f t="shared" si="131"/>
        <v>142.9</v>
      </c>
      <c r="G951" s="59">
        <v>4</v>
      </c>
      <c r="H951" s="59"/>
      <c r="I951" s="59"/>
      <c r="J951" s="57">
        <v>4</v>
      </c>
      <c r="K951" s="95">
        <f t="shared" si="132"/>
        <v>2.1180831347630395E-3</v>
      </c>
      <c r="L951" s="54">
        <f t="shared" si="133"/>
        <v>7.7945459359279852</v>
      </c>
      <c r="M951" s="54">
        <f t="shared" si="129"/>
        <v>1.7148001059041567</v>
      </c>
      <c r="N951" s="54">
        <f t="shared" si="134"/>
        <v>3.8972729679639926</v>
      </c>
      <c r="O951" s="54">
        <v>1.0421934826883907</v>
      </c>
      <c r="P951" s="89">
        <f t="shared" si="136"/>
        <v>0.10111135404117931</v>
      </c>
    </row>
    <row r="952" spans="1:16" x14ac:dyDescent="0.2">
      <c r="A952" s="105">
        <f t="shared" si="135"/>
        <v>55</v>
      </c>
      <c r="B952" s="57" t="s">
        <v>1269</v>
      </c>
      <c r="C952" s="40">
        <v>776.7</v>
      </c>
      <c r="D952" s="40"/>
      <c r="E952" s="40"/>
      <c r="F952" s="57">
        <f t="shared" si="131"/>
        <v>776.7</v>
      </c>
      <c r="G952" s="59">
        <v>15</v>
      </c>
      <c r="H952" s="59"/>
      <c r="I952" s="59"/>
      <c r="J952" s="57">
        <v>15</v>
      </c>
      <c r="K952" s="95">
        <f t="shared" si="132"/>
        <v>7.9428117553613977E-3</v>
      </c>
      <c r="L952" s="54">
        <f t="shared" si="133"/>
        <v>29.229547259729944</v>
      </c>
      <c r="M952" s="54">
        <f t="shared" si="129"/>
        <v>6.4305003971405874</v>
      </c>
      <c r="N952" s="54">
        <f t="shared" si="134"/>
        <v>14.614773629864972</v>
      </c>
      <c r="O952" s="54">
        <v>3.9082255600814659</v>
      </c>
      <c r="P952" s="89">
        <f t="shared" si="136"/>
        <v>6.9760585614544832E-2</v>
      </c>
    </row>
    <row r="953" spans="1:16" x14ac:dyDescent="0.2">
      <c r="A953" s="105">
        <f t="shared" si="135"/>
        <v>56</v>
      </c>
      <c r="B953" s="57" t="s">
        <v>1270</v>
      </c>
      <c r="C953" s="40">
        <v>159.5</v>
      </c>
      <c r="D953" s="40"/>
      <c r="E953" s="40"/>
      <c r="F953" s="57">
        <f t="shared" si="131"/>
        <v>159.5</v>
      </c>
      <c r="G953" s="59">
        <v>3</v>
      </c>
      <c r="H953" s="59"/>
      <c r="I953" s="59"/>
      <c r="J953" s="57">
        <v>3</v>
      </c>
      <c r="K953" s="95">
        <f t="shared" si="132"/>
        <v>1.5885623510722797E-3</v>
      </c>
      <c r="L953" s="54">
        <f t="shared" si="133"/>
        <v>5.8459094519459898</v>
      </c>
      <c r="M953" s="54">
        <f t="shared" si="129"/>
        <v>1.2861000794281177</v>
      </c>
      <c r="N953" s="54">
        <f t="shared" si="134"/>
        <v>2.9229547259729949</v>
      </c>
      <c r="O953" s="54">
        <v>0.78164511201629328</v>
      </c>
      <c r="P953" s="89">
        <f t="shared" si="136"/>
        <v>6.7941124572811248E-2</v>
      </c>
    </row>
    <row r="954" spans="1:16" x14ac:dyDescent="0.2">
      <c r="A954" s="105">
        <f t="shared" si="135"/>
        <v>57</v>
      </c>
      <c r="B954" s="57" t="s">
        <v>1271</v>
      </c>
      <c r="C954" s="40">
        <v>8044.64</v>
      </c>
      <c r="D954" s="40"/>
      <c r="E954" s="40"/>
      <c r="F954" s="57">
        <f t="shared" si="131"/>
        <v>8044.64</v>
      </c>
      <c r="G954" s="59">
        <v>181</v>
      </c>
      <c r="H954" s="59"/>
      <c r="I954" s="59"/>
      <c r="J954" s="57">
        <v>181</v>
      </c>
      <c r="K954" s="95">
        <f t="shared" si="132"/>
        <v>9.5843261848027536E-2</v>
      </c>
      <c r="L954" s="54">
        <f t="shared" si="133"/>
        <v>352.70320360074135</v>
      </c>
      <c r="M954" s="54">
        <f t="shared" si="129"/>
        <v>77.5947047921631</v>
      </c>
      <c r="N954" s="54">
        <f t="shared" si="134"/>
        <v>176.35160180037067</v>
      </c>
      <c r="O954" s="54">
        <v>47.159255091649683</v>
      </c>
      <c r="P954" s="89">
        <f t="shared" si="136"/>
        <v>8.1272594582843333E-2</v>
      </c>
    </row>
    <row r="955" spans="1:16" x14ac:dyDescent="0.2">
      <c r="A955" s="105">
        <f t="shared" si="135"/>
        <v>58</v>
      </c>
      <c r="B955" s="57" t="s">
        <v>1272</v>
      </c>
      <c r="C955" s="40">
        <v>3996.29</v>
      </c>
      <c r="D955" s="40"/>
      <c r="E955" s="40"/>
      <c r="F955" s="57">
        <f t="shared" si="131"/>
        <v>3996.29</v>
      </c>
      <c r="G955" s="59">
        <v>90</v>
      </c>
      <c r="H955" s="59"/>
      <c r="I955" s="59"/>
      <c r="J955" s="57">
        <v>90</v>
      </c>
      <c r="K955" s="95">
        <f t="shared" si="132"/>
        <v>4.765687053216839E-2</v>
      </c>
      <c r="L955" s="54">
        <f t="shared" si="133"/>
        <v>175.37728355837967</v>
      </c>
      <c r="M955" s="54">
        <f t="shared" si="129"/>
        <v>38.583002382843532</v>
      </c>
      <c r="N955" s="54">
        <f t="shared" si="134"/>
        <v>87.688641779189837</v>
      </c>
      <c r="O955" s="54">
        <v>23.449353360488796</v>
      </c>
      <c r="P955" s="89">
        <f t="shared" si="136"/>
        <v>8.1350022416016313E-2</v>
      </c>
    </row>
    <row r="956" spans="1:16" x14ac:dyDescent="0.2">
      <c r="A956" s="105">
        <f t="shared" si="135"/>
        <v>59</v>
      </c>
      <c r="B956" s="57" t="s">
        <v>1273</v>
      </c>
      <c r="C956" s="40">
        <v>69.53</v>
      </c>
      <c r="D956" s="40"/>
      <c r="E956" s="40"/>
      <c r="F956" s="57">
        <f t="shared" si="131"/>
        <v>69.53</v>
      </c>
      <c r="G956" s="59">
        <v>1</v>
      </c>
      <c r="H956" s="59"/>
      <c r="I956" s="59"/>
      <c r="J956" s="57">
        <v>1</v>
      </c>
      <c r="K956" s="95">
        <f t="shared" si="132"/>
        <v>5.2952078369075987E-4</v>
      </c>
      <c r="L956" s="54">
        <f t="shared" si="133"/>
        <v>1.9486364839819963</v>
      </c>
      <c r="M956" s="54">
        <f t="shared" si="129"/>
        <v>0.42870002647603916</v>
      </c>
      <c r="N956" s="54">
        <f t="shared" si="134"/>
        <v>0.97431824199099815</v>
      </c>
      <c r="O956" s="54">
        <v>0.26054837067209768</v>
      </c>
      <c r="P956" s="89">
        <f t="shared" si="136"/>
        <v>5.1951720453345764E-2</v>
      </c>
    </row>
    <row r="957" spans="1:16" x14ac:dyDescent="0.2">
      <c r="A957" s="105">
        <f t="shared" si="135"/>
        <v>60</v>
      </c>
      <c r="B957" s="57" t="s">
        <v>1274</v>
      </c>
      <c r="C957" s="40">
        <v>3450.5</v>
      </c>
      <c r="D957" s="40"/>
      <c r="E957" s="40"/>
      <c r="F957" s="57">
        <f t="shared" si="131"/>
        <v>3450.5</v>
      </c>
      <c r="G957" s="59">
        <v>53</v>
      </c>
      <c r="H957" s="59"/>
      <c r="I957" s="59"/>
      <c r="J957" s="57">
        <v>53</v>
      </c>
      <c r="K957" s="95">
        <f t="shared" si="132"/>
        <v>2.8064601535610273E-2</v>
      </c>
      <c r="L957" s="54">
        <f t="shared" si="133"/>
        <v>103.27773365104581</v>
      </c>
      <c r="M957" s="54">
        <f t="shared" si="129"/>
        <v>22.721101403230076</v>
      </c>
      <c r="N957" s="54">
        <f t="shared" si="134"/>
        <v>51.638866825522904</v>
      </c>
      <c r="O957" s="54">
        <v>13.80906364562118</v>
      </c>
      <c r="P957" s="89">
        <f t="shared" si="136"/>
        <v>5.5483774967517739E-2</v>
      </c>
    </row>
    <row r="958" spans="1:16" x14ac:dyDescent="0.2">
      <c r="A958" s="105">
        <f t="shared" si="135"/>
        <v>61</v>
      </c>
      <c r="B958" s="57" t="s">
        <v>1275</v>
      </c>
      <c r="C958" s="40">
        <v>46</v>
      </c>
      <c r="D958" s="40"/>
      <c r="E958" s="40"/>
      <c r="F958" s="57">
        <f t="shared" si="131"/>
        <v>46</v>
      </c>
      <c r="G958" s="59">
        <v>1</v>
      </c>
      <c r="H958" s="59"/>
      <c r="I958" s="59"/>
      <c r="J958" s="57">
        <v>1</v>
      </c>
      <c r="K958" s="95">
        <f t="shared" si="132"/>
        <v>5.2952078369075987E-4</v>
      </c>
      <c r="L958" s="54">
        <f t="shared" si="133"/>
        <v>1.9486364839819963</v>
      </c>
      <c r="M958" s="54">
        <f t="shared" ref="M958:M962" si="137">L958*0.22</f>
        <v>0.42870002647603916</v>
      </c>
      <c r="N958" s="54">
        <f t="shared" si="134"/>
        <v>0.97431824199099815</v>
      </c>
      <c r="O958" s="54">
        <v>0.26054837067209768</v>
      </c>
      <c r="P958" s="89">
        <f t="shared" si="136"/>
        <v>7.852615485045937E-2</v>
      </c>
    </row>
    <row r="959" spans="1:16" x14ac:dyDescent="0.2">
      <c r="A959" s="105">
        <f t="shared" si="135"/>
        <v>62</v>
      </c>
      <c r="B959" s="57" t="s">
        <v>1317</v>
      </c>
      <c r="C959" s="40">
        <v>3217.4</v>
      </c>
      <c r="D959" s="40"/>
      <c r="E959" s="40"/>
      <c r="F959" s="57">
        <f>C959+D959+E959</f>
        <v>3217.4</v>
      </c>
      <c r="G959" s="59">
        <v>120</v>
      </c>
      <c r="H959" s="59"/>
      <c r="I959" s="59"/>
      <c r="J959" s="57">
        <v>120</v>
      </c>
      <c r="K959" s="95">
        <f t="shared" si="132"/>
        <v>6.3542494042891182E-2</v>
      </c>
      <c r="L959" s="54">
        <f t="shared" si="133"/>
        <v>233.83637807783956</v>
      </c>
      <c r="M959" s="54">
        <f t="shared" si="137"/>
        <v>51.444003177124699</v>
      </c>
      <c r="N959" s="54">
        <f t="shared" si="134"/>
        <v>116.91818903891978</v>
      </c>
      <c r="O959" s="54">
        <v>31.265804480651727</v>
      </c>
      <c r="P959" s="89">
        <f t="shared" si="136"/>
        <v>0.13472504965951879</v>
      </c>
    </row>
    <row r="960" spans="1:16" x14ac:dyDescent="0.2">
      <c r="A960" s="105">
        <f t="shared" si="135"/>
        <v>63</v>
      </c>
      <c r="B960" s="57" t="s">
        <v>1318</v>
      </c>
      <c r="C960" s="40">
        <v>3196.1</v>
      </c>
      <c r="D960" s="40"/>
      <c r="E960" s="40"/>
      <c r="F960" s="57">
        <f>C960+D960+E960</f>
        <v>3196.1</v>
      </c>
      <c r="G960" s="59">
        <v>120</v>
      </c>
      <c r="H960" s="59"/>
      <c r="I960" s="59"/>
      <c r="J960" s="57">
        <v>120</v>
      </c>
      <c r="K960" s="95">
        <f t="shared" si="132"/>
        <v>6.3542494042891182E-2</v>
      </c>
      <c r="L960" s="54">
        <f t="shared" si="133"/>
        <v>233.83637807783956</v>
      </c>
      <c r="M960" s="54">
        <f t="shared" si="137"/>
        <v>51.444003177124699</v>
      </c>
      <c r="N960" s="54">
        <f t="shared" si="134"/>
        <v>116.91818903891978</v>
      </c>
      <c r="O960" s="54">
        <v>31.265804480651727</v>
      </c>
      <c r="P960" s="89">
        <f t="shared" si="136"/>
        <v>0.13562290753560144</v>
      </c>
    </row>
    <row r="961" spans="1:16" x14ac:dyDescent="0.2">
      <c r="A961" s="105">
        <f t="shared" si="135"/>
        <v>64</v>
      </c>
      <c r="B961" s="57" t="s">
        <v>1319</v>
      </c>
      <c r="C961" s="40">
        <v>1632.1</v>
      </c>
      <c r="D961" s="40"/>
      <c r="E961" s="40"/>
      <c r="F961" s="57">
        <f>C961+D961+E961</f>
        <v>1632.1</v>
      </c>
      <c r="G961" s="59">
        <v>59</v>
      </c>
      <c r="H961" s="59"/>
      <c r="I961" s="59"/>
      <c r="J961" s="57">
        <v>59</v>
      </c>
      <c r="K961" s="95">
        <f t="shared" si="132"/>
        <v>3.1241726237754831E-2</v>
      </c>
      <c r="L961" s="54">
        <f t="shared" si="133"/>
        <v>114.96955255493778</v>
      </c>
      <c r="M961" s="54">
        <f t="shared" si="137"/>
        <v>25.29330156208631</v>
      </c>
      <c r="N961" s="54">
        <f t="shared" si="134"/>
        <v>57.484776277468889</v>
      </c>
      <c r="O961" s="54">
        <v>15.372353869653768</v>
      </c>
      <c r="P961" s="89">
        <f t="shared" si="136"/>
        <v>0.13058022441280973</v>
      </c>
    </row>
    <row r="962" spans="1:16" x14ac:dyDescent="0.2">
      <c r="A962" s="105">
        <f t="shared" si="135"/>
        <v>65</v>
      </c>
      <c r="B962" s="57" t="s">
        <v>609</v>
      </c>
      <c r="C962" s="107">
        <v>3084.1</v>
      </c>
      <c r="D962" s="59"/>
      <c r="E962" s="59">
        <v>109.7</v>
      </c>
      <c r="F962" s="57">
        <f>C962+D962+E962</f>
        <v>3193.7999999999997</v>
      </c>
      <c r="G962" s="59">
        <v>143</v>
      </c>
      <c r="H962" s="59"/>
      <c r="I962" s="59"/>
      <c r="J962" s="57">
        <v>143</v>
      </c>
      <c r="K962" s="95">
        <f t="shared" si="132"/>
        <v>7.5721472067778656E-2</v>
      </c>
      <c r="L962" s="54">
        <f t="shared" si="133"/>
        <v>278.65501720942547</v>
      </c>
      <c r="M962" s="54">
        <f t="shared" si="137"/>
        <v>61.304103786073604</v>
      </c>
      <c r="N962" s="54">
        <f t="shared" si="134"/>
        <v>139.32750860471273</v>
      </c>
      <c r="O962" s="54">
        <v>37.258417006109973</v>
      </c>
      <c r="P962" s="89">
        <f t="shared" ref="P962:P963" si="138">(L962+M962+N962+O962)/F962</f>
        <v>0.16173368608125799</v>
      </c>
    </row>
    <row r="963" spans="1:16" ht="15" x14ac:dyDescent="0.25">
      <c r="A963" s="105"/>
      <c r="B963" s="57" t="s">
        <v>1276</v>
      </c>
      <c r="C963" s="302">
        <f>SUM(C898:C962)</f>
        <v>179704.92999999996</v>
      </c>
      <c r="D963" s="302">
        <f t="shared" ref="D963:O963" si="139">SUM(D898:D962)</f>
        <v>939.9</v>
      </c>
      <c r="E963" s="302">
        <f t="shared" si="139"/>
        <v>3844.0999999999995</v>
      </c>
      <c r="F963" s="302">
        <f t="shared" si="139"/>
        <v>184488.92999999996</v>
      </c>
      <c r="G963" s="302">
        <f t="shared" si="139"/>
        <v>3745</v>
      </c>
      <c r="H963" s="302">
        <f t="shared" si="139"/>
        <v>7</v>
      </c>
      <c r="I963" s="302">
        <f t="shared" si="139"/>
        <v>25</v>
      </c>
      <c r="J963" s="302">
        <f t="shared" si="139"/>
        <v>3777</v>
      </c>
      <c r="K963" s="302">
        <f t="shared" si="139"/>
        <v>2.0000000000000004</v>
      </c>
      <c r="L963" s="302">
        <f t="shared" si="139"/>
        <v>7344.4109081281449</v>
      </c>
      <c r="M963" s="302">
        <f t="shared" si="139"/>
        <v>1615.7703997881913</v>
      </c>
      <c r="N963" s="302">
        <f t="shared" si="139"/>
        <v>3672.2054540640725</v>
      </c>
      <c r="O963" s="302">
        <f t="shared" si="139"/>
        <v>982.00680906313642</v>
      </c>
      <c r="P963" s="89">
        <f t="shared" si="138"/>
        <v>7.3795178773293058E-2</v>
      </c>
    </row>
    <row r="964" spans="1:16" x14ac:dyDescent="0.2">
      <c r="A964" s="348" t="s">
        <v>1976</v>
      </c>
      <c r="B964" s="348"/>
      <c r="C964" s="348"/>
      <c r="D964" s="348"/>
      <c r="E964" s="348"/>
      <c r="F964" s="348"/>
      <c r="G964" s="348"/>
      <c r="H964" s="348"/>
      <c r="I964" s="348"/>
      <c r="J964" s="348"/>
      <c r="K964" s="348"/>
      <c r="L964" s="348"/>
      <c r="M964" s="348"/>
      <c r="N964" s="348"/>
      <c r="O964" s="348"/>
      <c r="P964" s="348"/>
    </row>
    <row r="965" spans="1:16" x14ac:dyDescent="0.2">
      <c r="A965" s="77">
        <v>1</v>
      </c>
      <c r="B965" s="57" t="s">
        <v>1278</v>
      </c>
      <c r="C965" s="57">
        <v>653.70000000000005</v>
      </c>
      <c r="D965" s="57">
        <v>37.5</v>
      </c>
      <c r="E965" s="57">
        <v>147.30000000000001</v>
      </c>
      <c r="F965" s="57">
        <f t="shared" ref="F965:F1027" si="140">C965+D965+E965</f>
        <v>838.5</v>
      </c>
      <c r="G965" s="57">
        <v>13</v>
      </c>
      <c r="H965" s="57">
        <v>3</v>
      </c>
      <c r="I965" s="57">
        <v>4</v>
      </c>
      <c r="J965" s="57">
        <f t="shared" ref="J965:J1027" si="141">G965+H965+I965</f>
        <v>20</v>
      </c>
      <c r="K965" s="56">
        <f>2.5/5048*J965</f>
        <v>9.904912836767036E-3</v>
      </c>
      <c r="L965" s="54">
        <f>K965*3680</f>
        <v>36.450079239302696</v>
      </c>
      <c r="M965" s="54">
        <f>L965*0.22</f>
        <v>8.0190174326465939</v>
      </c>
      <c r="N965" s="54">
        <f t="shared" ref="N965:N1028" si="142">L965*0.475</f>
        <v>17.313787638668778</v>
      </c>
      <c r="O965" s="54">
        <v>3.9652615265401008</v>
      </c>
      <c r="P965" s="56">
        <f t="shared" ref="P965:P1028" si="143">(L965+M965+N965+O965)/F965</f>
        <v>7.8411622942347242E-2</v>
      </c>
    </row>
    <row r="966" spans="1:16" x14ac:dyDescent="0.2">
      <c r="A966" s="78">
        <f>A965+1</f>
        <v>2</v>
      </c>
      <c r="B966" s="57" t="s">
        <v>1279</v>
      </c>
      <c r="C966" s="57">
        <v>244</v>
      </c>
      <c r="D966" s="57"/>
      <c r="E966" s="57"/>
      <c r="F966" s="57">
        <f t="shared" si="140"/>
        <v>244</v>
      </c>
      <c r="G966" s="57">
        <v>5</v>
      </c>
      <c r="H966" s="57"/>
      <c r="I966" s="57"/>
      <c r="J966" s="57">
        <f t="shared" si="141"/>
        <v>5</v>
      </c>
      <c r="K966" s="56">
        <f t="shared" ref="K966:K1029" si="144">2.5/5048*J966</f>
        <v>2.476228209191759E-3</v>
      </c>
      <c r="L966" s="54">
        <f t="shared" ref="L966:L1029" si="145">K966*3680</f>
        <v>9.1125198098256739</v>
      </c>
      <c r="M966" s="54">
        <f t="shared" ref="M966:M1028" si="146">L966*0.22</f>
        <v>2.0047543581616485</v>
      </c>
      <c r="N966" s="54">
        <f t="shared" si="142"/>
        <v>4.3284469096671945</v>
      </c>
      <c r="O966" s="54">
        <v>1.2391442270437814</v>
      </c>
      <c r="P966" s="56">
        <f t="shared" si="143"/>
        <v>6.8380595511058601E-2</v>
      </c>
    </row>
    <row r="967" spans="1:16" x14ac:dyDescent="0.2">
      <c r="A967" s="78">
        <f t="shared" ref="A967:A1030" si="147">A966+1</f>
        <v>3</v>
      </c>
      <c r="B967" s="57" t="s">
        <v>1280</v>
      </c>
      <c r="C967" s="57">
        <v>279.89999999999998</v>
      </c>
      <c r="D967" s="57"/>
      <c r="E967" s="57"/>
      <c r="F967" s="57">
        <f t="shared" si="140"/>
        <v>279.89999999999998</v>
      </c>
      <c r="G967" s="57">
        <v>8</v>
      </c>
      <c r="H967" s="57"/>
      <c r="I967" s="57"/>
      <c r="J967" s="57">
        <f t="shared" si="141"/>
        <v>8</v>
      </c>
      <c r="K967" s="56">
        <f t="shared" si="144"/>
        <v>3.9619651347068147E-3</v>
      </c>
      <c r="L967" s="54">
        <f t="shared" si="145"/>
        <v>14.580031695721079</v>
      </c>
      <c r="M967" s="54">
        <f t="shared" si="146"/>
        <v>3.2076069730586374</v>
      </c>
      <c r="N967" s="54">
        <f t="shared" si="142"/>
        <v>6.9255150554675122</v>
      </c>
      <c r="O967" s="54">
        <v>1.9826307632700504</v>
      </c>
      <c r="P967" s="56">
        <f t="shared" si="143"/>
        <v>9.5376150366263956E-2</v>
      </c>
    </row>
    <row r="968" spans="1:16" x14ac:dyDescent="0.2">
      <c r="A968" s="78">
        <f t="shared" si="147"/>
        <v>4</v>
      </c>
      <c r="B968" s="57" t="s">
        <v>1281</v>
      </c>
      <c r="C968" s="57">
        <v>107.3</v>
      </c>
      <c r="D968" s="57"/>
      <c r="E968" s="57"/>
      <c r="F968" s="57">
        <f t="shared" si="140"/>
        <v>107.3</v>
      </c>
      <c r="G968" s="57">
        <v>3</v>
      </c>
      <c r="H968" s="57"/>
      <c r="I968" s="57"/>
      <c r="J968" s="57">
        <f t="shared" si="141"/>
        <v>3</v>
      </c>
      <c r="K968" s="56">
        <f t="shared" si="144"/>
        <v>1.4857369255150555E-3</v>
      </c>
      <c r="L968" s="54">
        <f t="shared" si="145"/>
        <v>5.4675118858954042</v>
      </c>
      <c r="M968" s="54">
        <f t="shared" si="146"/>
        <v>1.2028526148969889</v>
      </c>
      <c r="N968" s="54">
        <f t="shared" si="142"/>
        <v>2.5970681458003169</v>
      </c>
      <c r="O968" s="54">
        <v>0.74348653622626881</v>
      </c>
      <c r="P968" s="56">
        <f t="shared" si="143"/>
        <v>9.3298408041183403E-2</v>
      </c>
    </row>
    <row r="969" spans="1:16" x14ac:dyDescent="0.2">
      <c r="A969" s="78">
        <f t="shared" si="147"/>
        <v>5</v>
      </c>
      <c r="B969" s="57" t="s">
        <v>1283</v>
      </c>
      <c r="C969" s="57">
        <v>149.30000000000001</v>
      </c>
      <c r="D969" s="57"/>
      <c r="E969" s="57"/>
      <c r="F969" s="57">
        <f t="shared" si="140"/>
        <v>149.30000000000001</v>
      </c>
      <c r="G969" s="57">
        <v>4</v>
      </c>
      <c r="H969" s="57"/>
      <c r="I969" s="57"/>
      <c r="J969" s="57">
        <f t="shared" si="141"/>
        <v>4</v>
      </c>
      <c r="K969" s="56">
        <f t="shared" si="144"/>
        <v>1.9809825673534074E-3</v>
      </c>
      <c r="L969" s="54">
        <f t="shared" si="145"/>
        <v>7.2900158478605395</v>
      </c>
      <c r="M969" s="54">
        <f t="shared" si="146"/>
        <v>1.6038034865293187</v>
      </c>
      <c r="N969" s="54">
        <f t="shared" si="142"/>
        <v>3.4627575277337561</v>
      </c>
      <c r="O969" s="54">
        <v>0.99131538163502519</v>
      </c>
      <c r="P969" s="56">
        <f t="shared" si="143"/>
        <v>8.9403163052636569E-2</v>
      </c>
    </row>
    <row r="970" spans="1:16" x14ac:dyDescent="0.2">
      <c r="A970" s="78">
        <f t="shared" si="147"/>
        <v>6</v>
      </c>
      <c r="B970" s="57" t="s">
        <v>1284</v>
      </c>
      <c r="C970" s="57">
        <v>111.1</v>
      </c>
      <c r="D970" s="57">
        <v>25.8</v>
      </c>
      <c r="E970" s="57"/>
      <c r="F970" s="57">
        <f t="shared" si="140"/>
        <v>136.9</v>
      </c>
      <c r="G970" s="57">
        <v>3</v>
      </c>
      <c r="H970" s="57">
        <v>1</v>
      </c>
      <c r="I970" s="57"/>
      <c r="J970" s="57">
        <f t="shared" si="141"/>
        <v>4</v>
      </c>
      <c r="K970" s="56">
        <f t="shared" si="144"/>
        <v>1.9809825673534074E-3</v>
      </c>
      <c r="L970" s="54">
        <f t="shared" si="145"/>
        <v>7.2900158478605395</v>
      </c>
      <c r="M970" s="54">
        <f t="shared" si="146"/>
        <v>1.6038034865293187</v>
      </c>
      <c r="N970" s="54">
        <f t="shared" si="142"/>
        <v>3.4627575277337561</v>
      </c>
      <c r="O970" s="54">
        <v>0.74348653622626881</v>
      </c>
      <c r="P970" s="56">
        <f t="shared" si="143"/>
        <v>9.5690747979181034E-2</v>
      </c>
    </row>
    <row r="971" spans="1:16" x14ac:dyDescent="0.2">
      <c r="A971" s="78">
        <f t="shared" si="147"/>
        <v>7</v>
      </c>
      <c r="B971" s="57" t="s">
        <v>1285</v>
      </c>
      <c r="C971" s="57">
        <v>131.5</v>
      </c>
      <c r="D971" s="57"/>
      <c r="E971" s="57"/>
      <c r="F971" s="57">
        <f t="shared" si="140"/>
        <v>131.5</v>
      </c>
      <c r="G971" s="57">
        <v>3</v>
      </c>
      <c r="H971" s="57"/>
      <c r="I971" s="57"/>
      <c r="J971" s="57">
        <f t="shared" si="141"/>
        <v>3</v>
      </c>
      <c r="K971" s="56">
        <f t="shared" si="144"/>
        <v>1.4857369255150555E-3</v>
      </c>
      <c r="L971" s="54">
        <f t="shared" si="145"/>
        <v>5.4675118858954042</v>
      </c>
      <c r="M971" s="54">
        <f t="shared" si="146"/>
        <v>1.2028526148969889</v>
      </c>
      <c r="N971" s="54">
        <f t="shared" si="142"/>
        <v>2.5970681458003169</v>
      </c>
      <c r="O971" s="54">
        <v>0.74348653622626881</v>
      </c>
      <c r="P971" s="56">
        <f t="shared" si="143"/>
        <v>7.6128662987216572E-2</v>
      </c>
    </row>
    <row r="972" spans="1:16" x14ac:dyDescent="0.2">
      <c r="A972" s="78">
        <f t="shared" si="147"/>
        <v>8</v>
      </c>
      <c r="B972" s="57" t="s">
        <v>1286</v>
      </c>
      <c r="C972" s="57">
        <v>164</v>
      </c>
      <c r="D972" s="57"/>
      <c r="E972" s="57"/>
      <c r="F972" s="57">
        <f t="shared" si="140"/>
        <v>164</v>
      </c>
      <c r="G972" s="57">
        <v>4</v>
      </c>
      <c r="H972" s="57"/>
      <c r="I972" s="57"/>
      <c r="J972" s="57">
        <f t="shared" si="141"/>
        <v>4</v>
      </c>
      <c r="K972" s="56">
        <f t="shared" si="144"/>
        <v>1.9809825673534074E-3</v>
      </c>
      <c r="L972" s="54">
        <f t="shared" si="145"/>
        <v>7.2900158478605395</v>
      </c>
      <c r="M972" s="54">
        <f t="shared" si="146"/>
        <v>1.6038034865293187</v>
      </c>
      <c r="N972" s="54">
        <f t="shared" si="142"/>
        <v>3.4627575277337561</v>
      </c>
      <c r="O972" s="54">
        <v>0.99131538163502519</v>
      </c>
      <c r="P972" s="56">
        <f t="shared" si="143"/>
        <v>8.1389586852186835E-2</v>
      </c>
    </row>
    <row r="973" spans="1:16" x14ac:dyDescent="0.2">
      <c r="A973" s="78">
        <f t="shared" si="147"/>
        <v>9</v>
      </c>
      <c r="B973" s="57" t="s">
        <v>1287</v>
      </c>
      <c r="C973" s="57">
        <v>183.5</v>
      </c>
      <c r="D973" s="57"/>
      <c r="E973" s="57"/>
      <c r="F973" s="57">
        <f t="shared" si="140"/>
        <v>183.5</v>
      </c>
      <c r="G973" s="57">
        <v>5</v>
      </c>
      <c r="H973" s="57"/>
      <c r="I973" s="57"/>
      <c r="J973" s="57">
        <f t="shared" si="141"/>
        <v>5</v>
      </c>
      <c r="K973" s="56">
        <f t="shared" si="144"/>
        <v>2.476228209191759E-3</v>
      </c>
      <c r="L973" s="54">
        <f t="shared" si="145"/>
        <v>9.1125198098256739</v>
      </c>
      <c r="M973" s="54">
        <f t="shared" si="146"/>
        <v>2.0047543581616485</v>
      </c>
      <c r="N973" s="54">
        <f t="shared" si="142"/>
        <v>4.3284469096671945</v>
      </c>
      <c r="O973" s="54">
        <v>1.2391442270437814</v>
      </c>
      <c r="P973" s="56">
        <f t="shared" si="143"/>
        <v>9.092569648336947E-2</v>
      </c>
    </row>
    <row r="974" spans="1:16" x14ac:dyDescent="0.2">
      <c r="A974" s="78">
        <f t="shared" si="147"/>
        <v>10</v>
      </c>
      <c r="B974" s="57" t="s">
        <v>1288</v>
      </c>
      <c r="C974" s="57">
        <v>4270.7</v>
      </c>
      <c r="D974" s="57"/>
      <c r="E974" s="57"/>
      <c r="F974" s="57">
        <f t="shared" si="140"/>
        <v>4270.7</v>
      </c>
      <c r="G974" s="57">
        <v>65</v>
      </c>
      <c r="H974" s="57">
        <v>1</v>
      </c>
      <c r="I974" s="57"/>
      <c r="J974" s="57">
        <f t="shared" si="141"/>
        <v>66</v>
      </c>
      <c r="K974" s="56">
        <f t="shared" si="144"/>
        <v>3.2686212361331221E-2</v>
      </c>
      <c r="L974" s="54">
        <f t="shared" si="145"/>
        <v>120.2852614896989</v>
      </c>
      <c r="M974" s="54">
        <f t="shared" si="146"/>
        <v>26.462757527733757</v>
      </c>
      <c r="N974" s="54">
        <f t="shared" si="142"/>
        <v>57.135499207606976</v>
      </c>
      <c r="O974" s="54">
        <v>16.604532642386673</v>
      </c>
      <c r="P974" s="56">
        <f t="shared" si="143"/>
        <v>5.1628082250550565E-2</v>
      </c>
    </row>
    <row r="975" spans="1:16" x14ac:dyDescent="0.2">
      <c r="A975" s="78">
        <f t="shared" si="147"/>
        <v>11</v>
      </c>
      <c r="B975" s="57" t="s">
        <v>1289</v>
      </c>
      <c r="C975" s="57">
        <v>2670.7</v>
      </c>
      <c r="D975" s="57"/>
      <c r="E975" s="57"/>
      <c r="F975" s="57">
        <f t="shared" si="140"/>
        <v>2670.7</v>
      </c>
      <c r="G975" s="57">
        <v>56</v>
      </c>
      <c r="H975" s="57"/>
      <c r="I975" s="57">
        <v>1</v>
      </c>
      <c r="J975" s="57">
        <f t="shared" si="141"/>
        <v>57</v>
      </c>
      <c r="K975" s="56">
        <f t="shared" si="144"/>
        <v>2.8229001584786056E-2</v>
      </c>
      <c r="L975" s="54">
        <f t="shared" si="145"/>
        <v>103.88272583201268</v>
      </c>
      <c r="M975" s="54">
        <f t="shared" si="146"/>
        <v>22.85419968304279</v>
      </c>
      <c r="N975" s="54">
        <f t="shared" si="142"/>
        <v>49.34429477020602</v>
      </c>
      <c r="O975" s="54">
        <v>13.878415342890351</v>
      </c>
      <c r="P975" s="56">
        <f t="shared" si="143"/>
        <v>7.1127283344498402E-2</v>
      </c>
    </row>
    <row r="976" spans="1:16" x14ac:dyDescent="0.2">
      <c r="A976" s="78">
        <f t="shared" si="147"/>
        <v>12</v>
      </c>
      <c r="B976" s="57" t="s">
        <v>1290</v>
      </c>
      <c r="C976" s="57">
        <v>463.7</v>
      </c>
      <c r="D976" s="57"/>
      <c r="E976" s="57">
        <v>121.1</v>
      </c>
      <c r="F976" s="57">
        <f t="shared" si="140"/>
        <v>584.79999999999995</v>
      </c>
      <c r="G976" s="57">
        <v>10</v>
      </c>
      <c r="H976" s="57"/>
      <c r="I976" s="57">
        <v>1</v>
      </c>
      <c r="J976" s="57">
        <f t="shared" si="141"/>
        <v>11</v>
      </c>
      <c r="K976" s="56">
        <f t="shared" si="144"/>
        <v>5.4477020602218705E-3</v>
      </c>
      <c r="L976" s="54">
        <f t="shared" si="145"/>
        <v>20.047543581616484</v>
      </c>
      <c r="M976" s="54">
        <f t="shared" si="146"/>
        <v>4.4104595879556268</v>
      </c>
      <c r="N976" s="54">
        <f t="shared" si="142"/>
        <v>9.52258320126783</v>
      </c>
      <c r="O976" s="54">
        <v>2.4782884540875627</v>
      </c>
      <c r="P976" s="56">
        <f t="shared" si="143"/>
        <v>6.2344177197208452E-2</v>
      </c>
    </row>
    <row r="977" spans="1:16" x14ac:dyDescent="0.2">
      <c r="A977" s="78">
        <f t="shared" si="147"/>
        <v>13</v>
      </c>
      <c r="B977" s="57" t="s">
        <v>1291</v>
      </c>
      <c r="C977" s="57">
        <v>892.4</v>
      </c>
      <c r="D977" s="57"/>
      <c r="E977" s="57"/>
      <c r="F977" s="57">
        <f t="shared" si="140"/>
        <v>892.4</v>
      </c>
      <c r="G977" s="57">
        <v>25</v>
      </c>
      <c r="H977" s="57"/>
      <c r="I977" s="57">
        <v>2</v>
      </c>
      <c r="J977" s="57">
        <f t="shared" si="141"/>
        <v>27</v>
      </c>
      <c r="K977" s="56">
        <f t="shared" si="144"/>
        <v>1.3371632329635499E-2</v>
      </c>
      <c r="L977" s="54">
        <f t="shared" si="145"/>
        <v>49.207606973058638</v>
      </c>
      <c r="M977" s="54">
        <f t="shared" si="146"/>
        <v>10.8256735340729</v>
      </c>
      <c r="N977" s="54">
        <f t="shared" si="142"/>
        <v>23.373613312202853</v>
      </c>
      <c r="O977" s="54">
        <v>6.195721135218907</v>
      </c>
      <c r="P977" s="56">
        <f t="shared" si="143"/>
        <v>0.10040633679353798</v>
      </c>
    </row>
    <row r="978" spans="1:16" x14ac:dyDescent="0.2">
      <c r="A978" s="78">
        <f t="shared" si="147"/>
        <v>14</v>
      </c>
      <c r="B978" s="57" t="s">
        <v>1292</v>
      </c>
      <c r="C978" s="57">
        <v>481.8</v>
      </c>
      <c r="D978" s="57"/>
      <c r="E978" s="57">
        <v>50.8</v>
      </c>
      <c r="F978" s="57">
        <f t="shared" si="140"/>
        <v>532.6</v>
      </c>
      <c r="G978" s="57">
        <v>10</v>
      </c>
      <c r="H978" s="57"/>
      <c r="I978" s="57">
        <v>3</v>
      </c>
      <c r="J978" s="57">
        <f t="shared" si="141"/>
        <v>13</v>
      </c>
      <c r="K978" s="56">
        <f t="shared" si="144"/>
        <v>6.4381933438985737E-3</v>
      </c>
      <c r="L978" s="54">
        <f t="shared" si="145"/>
        <v>23.692551505546753</v>
      </c>
      <c r="M978" s="54">
        <f t="shared" si="146"/>
        <v>5.2123613312202854</v>
      </c>
      <c r="N978" s="54">
        <f t="shared" si="142"/>
        <v>11.253961965134707</v>
      </c>
      <c r="O978" s="54">
        <v>2.4782884540875627</v>
      </c>
      <c r="P978" s="56">
        <f t="shared" si="143"/>
        <v>8.0054756395023102E-2</v>
      </c>
    </row>
    <row r="979" spans="1:16" x14ac:dyDescent="0.2">
      <c r="A979" s="78">
        <f t="shared" si="147"/>
        <v>15</v>
      </c>
      <c r="B979" s="57" t="s">
        <v>1293</v>
      </c>
      <c r="C979" s="57">
        <v>340.1</v>
      </c>
      <c r="D979" s="57"/>
      <c r="E979" s="57"/>
      <c r="F979" s="57">
        <f t="shared" si="140"/>
        <v>340.1</v>
      </c>
      <c r="G979" s="57">
        <v>7</v>
      </c>
      <c r="H979" s="57"/>
      <c r="I979" s="57"/>
      <c r="J979" s="57">
        <f t="shared" si="141"/>
        <v>7</v>
      </c>
      <c r="K979" s="56">
        <f t="shared" si="144"/>
        <v>3.4667194928684631E-3</v>
      </c>
      <c r="L979" s="54">
        <f t="shared" si="145"/>
        <v>12.757527733755945</v>
      </c>
      <c r="M979" s="54">
        <f t="shared" si="146"/>
        <v>2.8066561014263076</v>
      </c>
      <c r="N979" s="54">
        <f t="shared" si="142"/>
        <v>6.059825673534073</v>
      </c>
      <c r="O979" s="54">
        <v>1.7348019178612939</v>
      </c>
      <c r="P979" s="56">
        <f t="shared" si="143"/>
        <v>6.8682185905844226E-2</v>
      </c>
    </row>
    <row r="980" spans="1:16" x14ac:dyDescent="0.2">
      <c r="A980" s="78">
        <f t="shared" si="147"/>
        <v>16</v>
      </c>
      <c r="B980" s="57" t="s">
        <v>1294</v>
      </c>
      <c r="C980" s="57">
        <v>449.9</v>
      </c>
      <c r="D980" s="57"/>
      <c r="E980" s="57">
        <v>99.3</v>
      </c>
      <c r="F980" s="57">
        <f t="shared" si="140"/>
        <v>549.19999999999993</v>
      </c>
      <c r="G980" s="57">
        <v>8</v>
      </c>
      <c r="H980" s="57"/>
      <c r="I980" s="57">
        <v>2</v>
      </c>
      <c r="J980" s="57">
        <f t="shared" si="141"/>
        <v>10</v>
      </c>
      <c r="K980" s="56">
        <f t="shared" si="144"/>
        <v>4.952456418383518E-3</v>
      </c>
      <c r="L980" s="54">
        <f t="shared" si="145"/>
        <v>18.225039619651348</v>
      </c>
      <c r="M980" s="54">
        <f t="shared" si="146"/>
        <v>4.009508716323297</v>
      </c>
      <c r="N980" s="54">
        <f t="shared" si="142"/>
        <v>8.656893819334389</v>
      </c>
      <c r="O980" s="54">
        <v>1.9826307632700504</v>
      </c>
      <c r="P980" s="56">
        <f t="shared" si="143"/>
        <v>5.9858108009066067E-2</v>
      </c>
    </row>
    <row r="981" spans="1:16" x14ac:dyDescent="0.2">
      <c r="A981" s="78">
        <f t="shared" si="147"/>
        <v>17</v>
      </c>
      <c r="B981" s="57" t="s">
        <v>1295</v>
      </c>
      <c r="C981" s="57">
        <v>855.5</v>
      </c>
      <c r="D981" s="57"/>
      <c r="E981" s="57">
        <v>188</v>
      </c>
      <c r="F981" s="57">
        <f t="shared" si="140"/>
        <v>1043.5</v>
      </c>
      <c r="G981" s="57">
        <v>21</v>
      </c>
      <c r="H981" s="57"/>
      <c r="I981" s="57">
        <v>1</v>
      </c>
      <c r="J981" s="57">
        <f t="shared" si="141"/>
        <v>22</v>
      </c>
      <c r="K981" s="56">
        <f t="shared" si="144"/>
        <v>1.0895404120443741E-2</v>
      </c>
      <c r="L981" s="54">
        <f t="shared" si="145"/>
        <v>40.095087163232968</v>
      </c>
      <c r="M981" s="54">
        <f t="shared" si="146"/>
        <v>8.8209191759112535</v>
      </c>
      <c r="N981" s="54">
        <f t="shared" si="142"/>
        <v>19.04516640253566</v>
      </c>
      <c r="O981" s="54">
        <v>5.4522345989926384</v>
      </c>
      <c r="P981" s="56">
        <f t="shared" si="143"/>
        <v>7.0353049679609495E-2</v>
      </c>
    </row>
    <row r="982" spans="1:16" x14ac:dyDescent="0.2">
      <c r="A982" s="78">
        <f t="shared" si="147"/>
        <v>18</v>
      </c>
      <c r="B982" s="57" t="s">
        <v>1296</v>
      </c>
      <c r="C982" s="57">
        <v>851.2</v>
      </c>
      <c r="D982" s="57"/>
      <c r="E982" s="57">
        <v>76.2</v>
      </c>
      <c r="F982" s="57">
        <f t="shared" si="140"/>
        <v>927.40000000000009</v>
      </c>
      <c r="G982" s="57">
        <v>19</v>
      </c>
      <c r="H982" s="57"/>
      <c r="I982" s="57">
        <v>2</v>
      </c>
      <c r="J982" s="57">
        <f t="shared" si="141"/>
        <v>21</v>
      </c>
      <c r="K982" s="56">
        <f t="shared" si="144"/>
        <v>1.0400158478605389E-2</v>
      </c>
      <c r="L982" s="54">
        <f t="shared" si="145"/>
        <v>38.272583201267835</v>
      </c>
      <c r="M982" s="54">
        <f t="shared" si="146"/>
        <v>8.4199683042789246</v>
      </c>
      <c r="N982" s="54">
        <f t="shared" si="142"/>
        <v>18.179477020602221</v>
      </c>
      <c r="O982" s="54">
        <v>4.7087480627663698</v>
      </c>
      <c r="P982" s="56">
        <f t="shared" si="143"/>
        <v>7.502779446723673E-2</v>
      </c>
    </row>
    <row r="983" spans="1:16" x14ac:dyDescent="0.2">
      <c r="A983" s="78">
        <f t="shared" si="147"/>
        <v>19</v>
      </c>
      <c r="B983" s="57" t="s">
        <v>1297</v>
      </c>
      <c r="C983" s="57">
        <v>544.4</v>
      </c>
      <c r="D983" s="57">
        <v>105.8</v>
      </c>
      <c r="E983" s="57">
        <v>74</v>
      </c>
      <c r="F983" s="57">
        <f t="shared" si="140"/>
        <v>724.19999999999993</v>
      </c>
      <c r="G983" s="57">
        <v>14</v>
      </c>
      <c r="H983" s="57">
        <v>1</v>
      </c>
      <c r="I983" s="57">
        <v>1</v>
      </c>
      <c r="J983" s="57">
        <f t="shared" si="141"/>
        <v>16</v>
      </c>
      <c r="K983" s="56">
        <f t="shared" si="144"/>
        <v>7.9239302694136295E-3</v>
      </c>
      <c r="L983" s="54">
        <f t="shared" si="145"/>
        <v>29.160063391442158</v>
      </c>
      <c r="M983" s="54">
        <f t="shared" si="146"/>
        <v>6.4152139461172748</v>
      </c>
      <c r="N983" s="54">
        <f t="shared" si="142"/>
        <v>13.851030110935024</v>
      </c>
      <c r="O983" s="54">
        <v>3.4696038357225878</v>
      </c>
      <c r="P983" s="56">
        <f t="shared" si="143"/>
        <v>7.3040474018526716E-2</v>
      </c>
    </row>
    <row r="984" spans="1:16" x14ac:dyDescent="0.2">
      <c r="A984" s="78">
        <f t="shared" si="147"/>
        <v>20</v>
      </c>
      <c r="B984" s="57" t="s">
        <v>1298</v>
      </c>
      <c r="C984" s="57">
        <v>252.4</v>
      </c>
      <c r="D984" s="57">
        <v>53</v>
      </c>
      <c r="E984" s="57">
        <v>35.4</v>
      </c>
      <c r="F984" s="57">
        <f t="shared" si="140"/>
        <v>340.79999999999995</v>
      </c>
      <c r="G984" s="57">
        <v>6</v>
      </c>
      <c r="H984" s="57">
        <v>1</v>
      </c>
      <c r="I984" s="57">
        <v>1</v>
      </c>
      <c r="J984" s="57">
        <f t="shared" si="141"/>
        <v>8</v>
      </c>
      <c r="K984" s="56">
        <f t="shared" si="144"/>
        <v>3.9619651347068147E-3</v>
      </c>
      <c r="L984" s="54">
        <f t="shared" si="145"/>
        <v>14.580031695721079</v>
      </c>
      <c r="M984" s="54">
        <f t="shared" si="146"/>
        <v>3.2076069730586374</v>
      </c>
      <c r="N984" s="54">
        <f t="shared" si="142"/>
        <v>6.9255150554675122</v>
      </c>
      <c r="O984" s="54">
        <v>1.4869730724525376</v>
      </c>
      <c r="P984" s="56">
        <f t="shared" si="143"/>
        <v>7.6878306328344401E-2</v>
      </c>
    </row>
    <row r="985" spans="1:16" x14ac:dyDescent="0.2">
      <c r="A985" s="78">
        <f t="shared" si="147"/>
        <v>21</v>
      </c>
      <c r="B985" s="57" t="s">
        <v>1299</v>
      </c>
      <c r="C985" s="57">
        <v>446.3</v>
      </c>
      <c r="D985" s="57">
        <v>12.4</v>
      </c>
      <c r="E985" s="57">
        <v>75.400000000000006</v>
      </c>
      <c r="F985" s="57">
        <f t="shared" si="140"/>
        <v>534.1</v>
      </c>
      <c r="G985" s="57">
        <v>7</v>
      </c>
      <c r="H985" s="57">
        <v>2</v>
      </c>
      <c r="I985" s="57">
        <v>2</v>
      </c>
      <c r="J985" s="57">
        <f t="shared" si="141"/>
        <v>11</v>
      </c>
      <c r="K985" s="56">
        <f t="shared" si="144"/>
        <v>5.4477020602218705E-3</v>
      </c>
      <c r="L985" s="54">
        <f t="shared" si="145"/>
        <v>20.047543581616484</v>
      </c>
      <c r="M985" s="54">
        <f t="shared" si="146"/>
        <v>4.4104595879556268</v>
      </c>
      <c r="N985" s="54">
        <f t="shared" si="142"/>
        <v>9.52258320126783</v>
      </c>
      <c r="O985" s="54">
        <v>1.7348019178612939</v>
      </c>
      <c r="P985" s="56">
        <f t="shared" si="143"/>
        <v>6.6870227089873113E-2</v>
      </c>
    </row>
    <row r="986" spans="1:16" x14ac:dyDescent="0.2">
      <c r="A986" s="78">
        <f t="shared" si="147"/>
        <v>22</v>
      </c>
      <c r="B986" s="57" t="s">
        <v>1300</v>
      </c>
      <c r="C986" s="57">
        <v>237.5</v>
      </c>
      <c r="D986" s="57"/>
      <c r="E986" s="57"/>
      <c r="F986" s="57">
        <f t="shared" si="140"/>
        <v>237.5</v>
      </c>
      <c r="G986" s="57">
        <v>6</v>
      </c>
      <c r="H986" s="57"/>
      <c r="I986" s="57"/>
      <c r="J986" s="57">
        <f t="shared" si="141"/>
        <v>6</v>
      </c>
      <c r="K986" s="56">
        <f t="shared" si="144"/>
        <v>2.971473851030111E-3</v>
      </c>
      <c r="L986" s="54">
        <f t="shared" si="145"/>
        <v>10.935023771790808</v>
      </c>
      <c r="M986" s="54">
        <f t="shared" si="146"/>
        <v>2.4057052297939778</v>
      </c>
      <c r="N986" s="54">
        <f t="shared" si="142"/>
        <v>5.1941362916006337</v>
      </c>
      <c r="O986" s="54">
        <v>1.4869730724525376</v>
      </c>
      <c r="P986" s="56">
        <f t="shared" si="143"/>
        <v>8.4302477329001924E-2</v>
      </c>
    </row>
    <row r="987" spans="1:16" x14ac:dyDescent="0.2">
      <c r="A987" s="78">
        <f t="shared" si="147"/>
        <v>23</v>
      </c>
      <c r="B987" s="57" t="s">
        <v>1301</v>
      </c>
      <c r="C987" s="57">
        <v>159.5</v>
      </c>
      <c r="D987" s="57"/>
      <c r="E987" s="57">
        <v>91.9</v>
      </c>
      <c r="F987" s="57">
        <f t="shared" si="140"/>
        <v>251.4</v>
      </c>
      <c r="G987" s="57">
        <v>4</v>
      </c>
      <c r="H987" s="57"/>
      <c r="I987" s="57">
        <v>3</v>
      </c>
      <c r="J987" s="57">
        <f t="shared" si="141"/>
        <v>7</v>
      </c>
      <c r="K987" s="56">
        <f t="shared" si="144"/>
        <v>3.4667194928684631E-3</v>
      </c>
      <c r="L987" s="54">
        <f t="shared" si="145"/>
        <v>12.757527733755945</v>
      </c>
      <c r="M987" s="54">
        <f t="shared" si="146"/>
        <v>2.8066561014263076</v>
      </c>
      <c r="N987" s="54">
        <f t="shared" si="142"/>
        <v>6.059825673534073</v>
      </c>
      <c r="O987" s="54">
        <v>1.2391442270437814</v>
      </c>
      <c r="P987" s="56">
        <f t="shared" si="143"/>
        <v>9.0943332282259773E-2</v>
      </c>
    </row>
    <row r="988" spans="1:16" x14ac:dyDescent="0.2">
      <c r="A988" s="78">
        <f t="shared" si="147"/>
        <v>24</v>
      </c>
      <c r="B988" s="57" t="s">
        <v>1302</v>
      </c>
      <c r="C988" s="57">
        <v>6036.5</v>
      </c>
      <c r="D988" s="57"/>
      <c r="E988" s="57">
        <v>57.9</v>
      </c>
      <c r="F988" s="57">
        <f t="shared" si="140"/>
        <v>6094.4</v>
      </c>
      <c r="G988" s="57">
        <v>129</v>
      </c>
      <c r="H988" s="57"/>
      <c r="I988" s="57">
        <v>3</v>
      </c>
      <c r="J988" s="57">
        <f t="shared" si="141"/>
        <v>132</v>
      </c>
      <c r="K988" s="56">
        <f t="shared" si="144"/>
        <v>6.5372424722662442E-2</v>
      </c>
      <c r="L988" s="54">
        <f t="shared" si="145"/>
        <v>240.57052297939779</v>
      </c>
      <c r="M988" s="54">
        <f t="shared" si="146"/>
        <v>52.925515055467514</v>
      </c>
      <c r="N988" s="54">
        <f t="shared" si="142"/>
        <v>114.27099841521395</v>
      </c>
      <c r="O988" s="54">
        <v>32.217749903138319</v>
      </c>
      <c r="P988" s="56">
        <f t="shared" si="143"/>
        <v>7.2194930814061697E-2</v>
      </c>
    </row>
    <row r="989" spans="1:16" x14ac:dyDescent="0.2">
      <c r="A989" s="78">
        <f t="shared" si="147"/>
        <v>25</v>
      </c>
      <c r="B989" s="57" t="s">
        <v>1303</v>
      </c>
      <c r="C989" s="57">
        <v>5942.78</v>
      </c>
      <c r="D989" s="57">
        <v>26.3</v>
      </c>
      <c r="E989" s="57">
        <v>169.5</v>
      </c>
      <c r="F989" s="57">
        <f t="shared" si="140"/>
        <v>6138.58</v>
      </c>
      <c r="G989" s="57">
        <v>128</v>
      </c>
      <c r="H989" s="57">
        <v>1</v>
      </c>
      <c r="I989" s="57">
        <v>4</v>
      </c>
      <c r="J989" s="57">
        <f t="shared" si="141"/>
        <v>133</v>
      </c>
      <c r="K989" s="56">
        <f t="shared" si="144"/>
        <v>6.5867670364500794E-2</v>
      </c>
      <c r="L989" s="54">
        <f t="shared" si="145"/>
        <v>242.39302694136293</v>
      </c>
      <c r="M989" s="54">
        <f t="shared" si="146"/>
        <v>53.326465927099846</v>
      </c>
      <c r="N989" s="54">
        <f t="shared" si="142"/>
        <v>115.13668779714739</v>
      </c>
      <c r="O989" s="54">
        <v>32.217749903138319</v>
      </c>
      <c r="P989" s="56">
        <f t="shared" si="143"/>
        <v>7.2178570706702277E-2</v>
      </c>
    </row>
    <row r="990" spans="1:16" x14ac:dyDescent="0.2">
      <c r="A990" s="78">
        <f t="shared" si="147"/>
        <v>26</v>
      </c>
      <c r="B990" s="57" t="s">
        <v>1304</v>
      </c>
      <c r="C990" s="57">
        <v>362.7</v>
      </c>
      <c r="D990" s="57"/>
      <c r="E990" s="57">
        <v>64.8</v>
      </c>
      <c r="F990" s="57">
        <f t="shared" si="140"/>
        <v>427.5</v>
      </c>
      <c r="G990" s="57">
        <v>8</v>
      </c>
      <c r="H990" s="57"/>
      <c r="I990" s="57">
        <v>2</v>
      </c>
      <c r="J990" s="57">
        <f t="shared" si="141"/>
        <v>10</v>
      </c>
      <c r="K990" s="56">
        <f t="shared" si="144"/>
        <v>4.952456418383518E-3</v>
      </c>
      <c r="L990" s="54">
        <f t="shared" si="145"/>
        <v>18.225039619651348</v>
      </c>
      <c r="M990" s="54">
        <f t="shared" si="146"/>
        <v>4.009508716323297</v>
      </c>
      <c r="N990" s="54">
        <f t="shared" si="142"/>
        <v>8.656893819334389</v>
      </c>
      <c r="O990" s="54">
        <v>1.9826307632700504</v>
      </c>
      <c r="P990" s="56">
        <f t="shared" si="143"/>
        <v>7.6898416183810714E-2</v>
      </c>
    </row>
    <row r="991" spans="1:16" x14ac:dyDescent="0.2">
      <c r="A991" s="78">
        <f t="shared" si="147"/>
        <v>27</v>
      </c>
      <c r="B991" s="57" t="s">
        <v>1305</v>
      </c>
      <c r="C991" s="57">
        <v>5493.7</v>
      </c>
      <c r="D991" s="57"/>
      <c r="E991" s="57"/>
      <c r="F991" s="57">
        <f t="shared" si="140"/>
        <v>5493.7</v>
      </c>
      <c r="G991" s="57">
        <v>148</v>
      </c>
      <c r="H991" s="57"/>
      <c r="I991" s="57"/>
      <c r="J991" s="57">
        <f t="shared" si="141"/>
        <v>148</v>
      </c>
      <c r="K991" s="56">
        <f t="shared" si="144"/>
        <v>7.3296354992076068E-2</v>
      </c>
      <c r="L991" s="54">
        <f t="shared" si="145"/>
        <v>269.73058637083994</v>
      </c>
      <c r="M991" s="54">
        <f t="shared" si="146"/>
        <v>59.340729001584791</v>
      </c>
      <c r="N991" s="54">
        <f t="shared" si="142"/>
        <v>128.12202852614897</v>
      </c>
      <c r="O991" s="54">
        <v>36.678669120495933</v>
      </c>
      <c r="P991" s="56">
        <f t="shared" si="143"/>
        <v>8.9897885399470245E-2</v>
      </c>
    </row>
    <row r="992" spans="1:16" x14ac:dyDescent="0.2">
      <c r="A992" s="78">
        <f t="shared" si="147"/>
        <v>28</v>
      </c>
      <c r="B992" s="57" t="s">
        <v>1306</v>
      </c>
      <c r="C992" s="57">
        <v>5413.1</v>
      </c>
      <c r="D992" s="57"/>
      <c r="E992" s="57">
        <v>26</v>
      </c>
      <c r="F992" s="57">
        <f t="shared" si="140"/>
        <v>5439.1</v>
      </c>
      <c r="G992" s="57">
        <v>147</v>
      </c>
      <c r="H992" s="57"/>
      <c r="I992" s="57">
        <v>2</v>
      </c>
      <c r="J992" s="57">
        <f t="shared" si="141"/>
        <v>149</v>
      </c>
      <c r="K992" s="56">
        <f t="shared" si="144"/>
        <v>7.379160063391442E-2</v>
      </c>
      <c r="L992" s="54">
        <f t="shared" si="145"/>
        <v>271.55309033280508</v>
      </c>
      <c r="M992" s="54">
        <f t="shared" si="146"/>
        <v>59.741679873217116</v>
      </c>
      <c r="N992" s="54">
        <f t="shared" si="142"/>
        <v>128.9877179080824</v>
      </c>
      <c r="O992" s="54">
        <v>36.430840275087178</v>
      </c>
      <c r="P992" s="56">
        <f t="shared" si="143"/>
        <v>9.132270566623002E-2</v>
      </c>
    </row>
    <row r="993" spans="1:16" x14ac:dyDescent="0.2">
      <c r="A993" s="78">
        <f t="shared" si="147"/>
        <v>29</v>
      </c>
      <c r="B993" s="57" t="s">
        <v>1307</v>
      </c>
      <c r="C993" s="57">
        <v>420.4</v>
      </c>
      <c r="D993" s="57"/>
      <c r="E993" s="57">
        <v>81.3</v>
      </c>
      <c r="F993" s="57">
        <f t="shared" si="140"/>
        <v>501.7</v>
      </c>
      <c r="G993" s="57">
        <v>10</v>
      </c>
      <c r="H993" s="57"/>
      <c r="I993" s="57">
        <v>3</v>
      </c>
      <c r="J993" s="57">
        <f t="shared" si="141"/>
        <v>13</v>
      </c>
      <c r="K993" s="56">
        <f t="shared" si="144"/>
        <v>6.4381933438985737E-3</v>
      </c>
      <c r="L993" s="54">
        <f t="shared" si="145"/>
        <v>23.692551505546753</v>
      </c>
      <c r="M993" s="54">
        <f t="shared" si="146"/>
        <v>5.2123613312202854</v>
      </c>
      <c r="N993" s="54">
        <f t="shared" si="142"/>
        <v>11.253961965134707</v>
      </c>
      <c r="O993" s="54">
        <v>2.9739461449050753</v>
      </c>
      <c r="P993" s="56">
        <f t="shared" si="143"/>
        <v>8.5973332562899796E-2</v>
      </c>
    </row>
    <row r="994" spans="1:16" x14ac:dyDescent="0.2">
      <c r="A994" s="78">
        <f t="shared" si="147"/>
        <v>30</v>
      </c>
      <c r="B994" s="57" t="s">
        <v>1308</v>
      </c>
      <c r="C994" s="57">
        <v>176.4</v>
      </c>
      <c r="D994" s="57"/>
      <c r="E994" s="57">
        <v>88.5</v>
      </c>
      <c r="F994" s="57">
        <f t="shared" si="140"/>
        <v>264.89999999999998</v>
      </c>
      <c r="G994" s="57">
        <v>5</v>
      </c>
      <c r="H994" s="57"/>
      <c r="I994" s="57">
        <v>2</v>
      </c>
      <c r="J994" s="57">
        <f t="shared" si="141"/>
        <v>7</v>
      </c>
      <c r="K994" s="56">
        <f t="shared" si="144"/>
        <v>3.4667194928684631E-3</v>
      </c>
      <c r="L994" s="54">
        <f t="shared" si="145"/>
        <v>12.757527733755945</v>
      </c>
      <c r="M994" s="54">
        <f t="shared" si="146"/>
        <v>2.8066561014263076</v>
      </c>
      <c r="N994" s="54">
        <f t="shared" si="142"/>
        <v>6.059825673534073</v>
      </c>
      <c r="O994" s="54">
        <v>1.4869730724525376</v>
      </c>
      <c r="P994" s="56">
        <f t="shared" si="143"/>
        <v>8.7244177354355856E-2</v>
      </c>
    </row>
    <row r="995" spans="1:16" x14ac:dyDescent="0.2">
      <c r="A995" s="78">
        <f t="shared" si="147"/>
        <v>31</v>
      </c>
      <c r="B995" s="57" t="s">
        <v>1309</v>
      </c>
      <c r="C995" s="57">
        <v>476.7</v>
      </c>
      <c r="D995" s="57"/>
      <c r="E995" s="57">
        <v>38</v>
      </c>
      <c r="F995" s="57">
        <f t="shared" si="140"/>
        <v>514.70000000000005</v>
      </c>
      <c r="G995" s="57">
        <v>12</v>
      </c>
      <c r="H995" s="57"/>
      <c r="I995" s="57">
        <v>2</v>
      </c>
      <c r="J995" s="57">
        <f t="shared" si="141"/>
        <v>14</v>
      </c>
      <c r="K995" s="56">
        <f t="shared" si="144"/>
        <v>6.9334389857369262E-3</v>
      </c>
      <c r="L995" s="54">
        <f t="shared" si="145"/>
        <v>25.515055467511889</v>
      </c>
      <c r="M995" s="54">
        <f t="shared" si="146"/>
        <v>5.6133122028526152</v>
      </c>
      <c r="N995" s="54">
        <f t="shared" si="142"/>
        <v>12.119651347068146</v>
      </c>
      <c r="O995" s="54">
        <v>3.4696038357225878</v>
      </c>
      <c r="P995" s="56">
        <f t="shared" si="143"/>
        <v>9.0766704591325506E-2</v>
      </c>
    </row>
    <row r="996" spans="1:16" x14ac:dyDescent="0.2">
      <c r="A996" s="78">
        <f t="shared" si="147"/>
        <v>32</v>
      </c>
      <c r="B996" s="57" t="s">
        <v>1314</v>
      </c>
      <c r="C996" s="57">
        <v>474.8</v>
      </c>
      <c r="D996" s="57"/>
      <c r="E996" s="57"/>
      <c r="F996" s="57">
        <f t="shared" si="140"/>
        <v>474.8</v>
      </c>
      <c r="G996" s="57">
        <v>11</v>
      </c>
      <c r="H996" s="57"/>
      <c r="I996" s="57"/>
      <c r="J996" s="57">
        <f t="shared" si="141"/>
        <v>11</v>
      </c>
      <c r="K996" s="56">
        <f t="shared" si="144"/>
        <v>5.4477020602218705E-3</v>
      </c>
      <c r="L996" s="54">
        <f t="shared" si="145"/>
        <v>20.047543581616484</v>
      </c>
      <c r="M996" s="54">
        <f t="shared" si="146"/>
        <v>4.4104595879556268</v>
      </c>
      <c r="N996" s="54">
        <f t="shared" si="142"/>
        <v>9.52258320126783</v>
      </c>
      <c r="O996" s="54">
        <v>2.7261172994963192</v>
      </c>
      <c r="P996" s="56">
        <f t="shared" si="143"/>
        <v>7.7309822389082253E-2</v>
      </c>
    </row>
    <row r="997" spans="1:16" x14ac:dyDescent="0.2">
      <c r="A997" s="78">
        <f t="shared" si="147"/>
        <v>33</v>
      </c>
      <c r="B997" s="57" t="s">
        <v>1315</v>
      </c>
      <c r="C997" s="57">
        <v>667.03</v>
      </c>
      <c r="D997" s="57"/>
      <c r="E997" s="57"/>
      <c r="F997" s="57">
        <f t="shared" si="140"/>
        <v>667.03</v>
      </c>
      <c r="G997" s="57">
        <v>13</v>
      </c>
      <c r="H997" s="57"/>
      <c r="I997" s="57"/>
      <c r="J997" s="57">
        <f t="shared" si="141"/>
        <v>13</v>
      </c>
      <c r="K997" s="56">
        <f t="shared" si="144"/>
        <v>6.4381933438985737E-3</v>
      </c>
      <c r="L997" s="54">
        <f t="shared" si="145"/>
        <v>23.692551505546753</v>
      </c>
      <c r="M997" s="54">
        <f t="shared" si="146"/>
        <v>5.2123613312202854</v>
      </c>
      <c r="N997" s="54">
        <f t="shared" si="142"/>
        <v>11.253961965134707</v>
      </c>
      <c r="O997" s="54">
        <v>3.2217749903138317</v>
      </c>
      <c r="P997" s="56">
        <f t="shared" si="143"/>
        <v>6.5035530324296625E-2</v>
      </c>
    </row>
    <row r="998" spans="1:16" x14ac:dyDescent="0.2">
      <c r="A998" s="78">
        <f t="shared" si="147"/>
        <v>34</v>
      </c>
      <c r="B998" s="57" t="s">
        <v>1316</v>
      </c>
      <c r="C998" s="57">
        <v>1023.7</v>
      </c>
      <c r="D998" s="57"/>
      <c r="E998" s="57"/>
      <c r="F998" s="57">
        <f t="shared" si="140"/>
        <v>1023.7</v>
      </c>
      <c r="G998" s="57">
        <v>24</v>
      </c>
      <c r="H998" s="57"/>
      <c r="I998" s="57"/>
      <c r="J998" s="57">
        <f t="shared" si="141"/>
        <v>24</v>
      </c>
      <c r="K998" s="56">
        <f t="shared" si="144"/>
        <v>1.1885895404120444E-2</v>
      </c>
      <c r="L998" s="54">
        <f t="shared" si="145"/>
        <v>43.740095087163233</v>
      </c>
      <c r="M998" s="54">
        <f t="shared" si="146"/>
        <v>9.6228209191759113</v>
      </c>
      <c r="N998" s="54">
        <f t="shared" si="142"/>
        <v>20.776545166402535</v>
      </c>
      <c r="O998" s="54">
        <v>5.9478922898101505</v>
      </c>
      <c r="P998" s="56">
        <f t="shared" si="143"/>
        <v>7.8233226006204776E-2</v>
      </c>
    </row>
    <row r="999" spans="1:16" x14ac:dyDescent="0.2">
      <c r="A999" s="78">
        <f t="shared" si="147"/>
        <v>35</v>
      </c>
      <c r="B999" s="57" t="s">
        <v>1320</v>
      </c>
      <c r="C999" s="57">
        <v>214.1</v>
      </c>
      <c r="D999" s="57"/>
      <c r="E999" s="57"/>
      <c r="F999" s="57">
        <f t="shared" si="140"/>
        <v>214.1</v>
      </c>
      <c r="G999" s="57">
        <v>6</v>
      </c>
      <c r="H999" s="57"/>
      <c r="I999" s="57"/>
      <c r="J999" s="57">
        <f t="shared" si="141"/>
        <v>6</v>
      </c>
      <c r="K999" s="56">
        <f t="shared" si="144"/>
        <v>2.971473851030111E-3</v>
      </c>
      <c r="L999" s="54">
        <f t="shared" si="145"/>
        <v>10.935023771790808</v>
      </c>
      <c r="M999" s="54">
        <f t="shared" si="146"/>
        <v>2.4057052297939778</v>
      </c>
      <c r="N999" s="54">
        <f t="shared" si="142"/>
        <v>5.1941362916006337</v>
      </c>
      <c r="O999" s="54">
        <v>1.4869730724525376</v>
      </c>
      <c r="P999" s="56">
        <f t="shared" si="143"/>
        <v>9.3516293160382805E-2</v>
      </c>
    </row>
    <row r="1000" spans="1:16" x14ac:dyDescent="0.2">
      <c r="A1000" s="78">
        <f t="shared" si="147"/>
        <v>36</v>
      </c>
      <c r="B1000" s="57" t="s">
        <v>1321</v>
      </c>
      <c r="C1000" s="57">
        <v>396.1</v>
      </c>
      <c r="D1000" s="57"/>
      <c r="E1000" s="57">
        <v>77.8</v>
      </c>
      <c r="F1000" s="57">
        <f t="shared" si="140"/>
        <v>473.90000000000003</v>
      </c>
      <c r="G1000" s="57">
        <v>9</v>
      </c>
      <c r="H1000" s="57"/>
      <c r="I1000" s="57">
        <v>1</v>
      </c>
      <c r="J1000" s="57">
        <f t="shared" si="141"/>
        <v>10</v>
      </c>
      <c r="K1000" s="56">
        <f t="shared" si="144"/>
        <v>4.952456418383518E-3</v>
      </c>
      <c r="L1000" s="54">
        <f t="shared" si="145"/>
        <v>18.225039619651348</v>
      </c>
      <c r="M1000" s="54">
        <f t="shared" si="146"/>
        <v>4.009508716323297</v>
      </c>
      <c r="N1000" s="54">
        <f t="shared" si="142"/>
        <v>8.656893819334389</v>
      </c>
      <c r="O1000" s="54">
        <v>2.2304596086788067</v>
      </c>
      <c r="P1000" s="56">
        <f t="shared" si="143"/>
        <v>6.9892175066444046E-2</v>
      </c>
    </row>
    <row r="1001" spans="1:16" x14ac:dyDescent="0.2">
      <c r="A1001" s="78">
        <f t="shared" si="147"/>
        <v>37</v>
      </c>
      <c r="B1001" s="57" t="s">
        <v>1322</v>
      </c>
      <c r="C1001" s="57">
        <v>479.6</v>
      </c>
      <c r="D1001" s="57"/>
      <c r="E1001" s="57"/>
      <c r="F1001" s="57">
        <f t="shared" si="140"/>
        <v>479.6</v>
      </c>
      <c r="G1001" s="57">
        <v>9</v>
      </c>
      <c r="H1001" s="57"/>
      <c r="I1001" s="57">
        <v>1</v>
      </c>
      <c r="J1001" s="57">
        <f t="shared" si="141"/>
        <v>10</v>
      </c>
      <c r="K1001" s="56">
        <f t="shared" si="144"/>
        <v>4.952456418383518E-3</v>
      </c>
      <c r="L1001" s="54">
        <f t="shared" si="145"/>
        <v>18.225039619651348</v>
      </c>
      <c r="M1001" s="54">
        <f t="shared" si="146"/>
        <v>4.009508716323297</v>
      </c>
      <c r="N1001" s="54">
        <f t="shared" si="142"/>
        <v>8.656893819334389</v>
      </c>
      <c r="O1001" s="54">
        <v>2.4782884540875627</v>
      </c>
      <c r="P1001" s="56">
        <f t="shared" si="143"/>
        <v>6.9578253981227259E-2</v>
      </c>
    </row>
    <row r="1002" spans="1:16" x14ac:dyDescent="0.2">
      <c r="A1002" s="78">
        <f t="shared" si="147"/>
        <v>38</v>
      </c>
      <c r="B1002" s="57" t="s">
        <v>1323</v>
      </c>
      <c r="C1002" s="57">
        <v>415.6</v>
      </c>
      <c r="D1002" s="57"/>
      <c r="E1002" s="57"/>
      <c r="F1002" s="57">
        <f t="shared" si="140"/>
        <v>415.6</v>
      </c>
      <c r="G1002" s="57">
        <v>6</v>
      </c>
      <c r="H1002" s="57"/>
      <c r="I1002" s="57"/>
      <c r="J1002" s="57">
        <f t="shared" si="141"/>
        <v>6</v>
      </c>
      <c r="K1002" s="56">
        <f t="shared" si="144"/>
        <v>2.971473851030111E-3</v>
      </c>
      <c r="L1002" s="54">
        <f t="shared" si="145"/>
        <v>10.935023771790808</v>
      </c>
      <c r="M1002" s="54">
        <f t="shared" si="146"/>
        <v>2.4057052297939778</v>
      </c>
      <c r="N1002" s="54">
        <f t="shared" si="142"/>
        <v>5.1941362916006337</v>
      </c>
      <c r="O1002" s="54">
        <v>1.4869730724525376</v>
      </c>
      <c r="P1002" s="56">
        <f t="shared" si="143"/>
        <v>4.8175741976992197E-2</v>
      </c>
    </row>
    <row r="1003" spans="1:16" x14ac:dyDescent="0.2">
      <c r="A1003" s="78">
        <f t="shared" si="147"/>
        <v>39</v>
      </c>
      <c r="B1003" s="57" t="s">
        <v>1324</v>
      </c>
      <c r="C1003" s="57">
        <v>338.9</v>
      </c>
      <c r="D1003" s="57"/>
      <c r="E1003" s="57">
        <v>73.099999999999994</v>
      </c>
      <c r="F1003" s="57">
        <f t="shared" si="140"/>
        <v>412</v>
      </c>
      <c r="G1003" s="57">
        <v>6</v>
      </c>
      <c r="H1003" s="57"/>
      <c r="I1003" s="57">
        <v>2</v>
      </c>
      <c r="J1003" s="57">
        <f t="shared" si="141"/>
        <v>8</v>
      </c>
      <c r="K1003" s="56">
        <f t="shared" si="144"/>
        <v>3.9619651347068147E-3</v>
      </c>
      <c r="L1003" s="54">
        <f t="shared" si="145"/>
        <v>14.580031695721079</v>
      </c>
      <c r="M1003" s="54">
        <f t="shared" si="146"/>
        <v>3.2076069730586374</v>
      </c>
      <c r="N1003" s="54">
        <f t="shared" si="142"/>
        <v>6.9255150554675122</v>
      </c>
      <c r="O1003" s="54">
        <v>1.4869730724525376</v>
      </c>
      <c r="P1003" s="56">
        <f t="shared" si="143"/>
        <v>6.3592540768688754E-2</v>
      </c>
    </row>
    <row r="1004" spans="1:16" x14ac:dyDescent="0.2">
      <c r="A1004" s="78">
        <f t="shared" si="147"/>
        <v>40</v>
      </c>
      <c r="B1004" s="57" t="s">
        <v>1325</v>
      </c>
      <c r="C1004" s="57">
        <v>154.69999999999999</v>
      </c>
      <c r="D1004" s="57"/>
      <c r="E1004" s="57"/>
      <c r="F1004" s="57">
        <f t="shared" si="140"/>
        <v>154.69999999999999</v>
      </c>
      <c r="G1004" s="57">
        <v>3</v>
      </c>
      <c r="H1004" s="57"/>
      <c r="I1004" s="57"/>
      <c r="J1004" s="57">
        <f t="shared" si="141"/>
        <v>3</v>
      </c>
      <c r="K1004" s="56">
        <f t="shared" si="144"/>
        <v>1.4857369255150555E-3</v>
      </c>
      <c r="L1004" s="54">
        <f t="shared" si="145"/>
        <v>5.4675118858954042</v>
      </c>
      <c r="M1004" s="54">
        <f t="shared" si="146"/>
        <v>1.2028526148969889</v>
      </c>
      <c r="N1004" s="54">
        <f t="shared" si="142"/>
        <v>2.5970681458003169</v>
      </c>
      <c r="O1004" s="54">
        <v>0.74348653622626881</v>
      </c>
      <c r="P1004" s="56">
        <f t="shared" si="143"/>
        <v>6.4711824064763931E-2</v>
      </c>
    </row>
    <row r="1005" spans="1:16" x14ac:dyDescent="0.2">
      <c r="A1005" s="78">
        <f t="shared" si="147"/>
        <v>41</v>
      </c>
      <c r="B1005" s="57" t="s">
        <v>1326</v>
      </c>
      <c r="C1005" s="57">
        <v>127</v>
      </c>
      <c r="D1005" s="57">
        <v>51.8</v>
      </c>
      <c r="E1005" s="57"/>
      <c r="F1005" s="57">
        <f t="shared" si="140"/>
        <v>178.8</v>
      </c>
      <c r="G1005" s="57">
        <v>3</v>
      </c>
      <c r="H1005" s="57">
        <v>1</v>
      </c>
      <c r="I1005" s="57"/>
      <c r="J1005" s="57">
        <f t="shared" si="141"/>
        <v>4</v>
      </c>
      <c r="K1005" s="56">
        <f t="shared" si="144"/>
        <v>1.9809825673534074E-3</v>
      </c>
      <c r="L1005" s="54">
        <f t="shared" si="145"/>
        <v>7.2900158478605395</v>
      </c>
      <c r="M1005" s="54">
        <f t="shared" si="146"/>
        <v>1.6038034865293187</v>
      </c>
      <c r="N1005" s="54">
        <f t="shared" si="142"/>
        <v>3.4627575277337561</v>
      </c>
      <c r="O1005" s="54">
        <v>0.74348653622626881</v>
      </c>
      <c r="P1005" s="56">
        <f t="shared" si="143"/>
        <v>7.3266573816274508E-2</v>
      </c>
    </row>
    <row r="1006" spans="1:16" x14ac:dyDescent="0.2">
      <c r="A1006" s="78">
        <f t="shared" si="147"/>
        <v>42</v>
      </c>
      <c r="B1006" s="57" t="s">
        <v>1327</v>
      </c>
      <c r="C1006" s="57">
        <v>228.6</v>
      </c>
      <c r="D1006" s="57"/>
      <c r="E1006" s="57"/>
      <c r="F1006" s="57">
        <f t="shared" si="140"/>
        <v>228.6</v>
      </c>
      <c r="G1006" s="57">
        <v>6</v>
      </c>
      <c r="H1006" s="57"/>
      <c r="I1006" s="57"/>
      <c r="J1006" s="57">
        <f t="shared" si="141"/>
        <v>6</v>
      </c>
      <c r="K1006" s="56">
        <f t="shared" si="144"/>
        <v>2.971473851030111E-3</v>
      </c>
      <c r="L1006" s="54">
        <f t="shared" si="145"/>
        <v>10.935023771790808</v>
      </c>
      <c r="M1006" s="54">
        <f t="shared" si="146"/>
        <v>2.4057052297939778</v>
      </c>
      <c r="N1006" s="54">
        <f t="shared" si="142"/>
        <v>5.1941362916006337</v>
      </c>
      <c r="O1006" s="54">
        <v>1.4869730724525376</v>
      </c>
      <c r="P1006" s="56">
        <f t="shared" si="143"/>
        <v>8.7584594775319158E-2</v>
      </c>
    </row>
    <row r="1007" spans="1:16" x14ac:dyDescent="0.2">
      <c r="A1007" s="78">
        <f t="shared" si="147"/>
        <v>43</v>
      </c>
      <c r="B1007" s="57" t="s">
        <v>1328</v>
      </c>
      <c r="C1007" s="57">
        <v>211.7</v>
      </c>
      <c r="D1007" s="57"/>
      <c r="E1007" s="57"/>
      <c r="F1007" s="57">
        <f t="shared" si="140"/>
        <v>211.7</v>
      </c>
      <c r="G1007" s="57">
        <v>7</v>
      </c>
      <c r="H1007" s="57"/>
      <c r="I1007" s="57"/>
      <c r="J1007" s="57">
        <f t="shared" si="141"/>
        <v>7</v>
      </c>
      <c r="K1007" s="56">
        <f t="shared" si="144"/>
        <v>3.4667194928684631E-3</v>
      </c>
      <c r="L1007" s="54">
        <f t="shared" si="145"/>
        <v>12.757527733755945</v>
      </c>
      <c r="M1007" s="54">
        <f t="shared" si="146"/>
        <v>2.8066561014263076</v>
      </c>
      <c r="N1007" s="54">
        <f t="shared" si="142"/>
        <v>6.059825673534073</v>
      </c>
      <c r="O1007" s="54">
        <v>1.7348019178612939</v>
      </c>
      <c r="P1007" s="56">
        <f t="shared" si="143"/>
        <v>0.11033921316286076</v>
      </c>
    </row>
    <row r="1008" spans="1:16" x14ac:dyDescent="0.2">
      <c r="A1008" s="78">
        <f t="shared" si="147"/>
        <v>44</v>
      </c>
      <c r="B1008" s="57" t="s">
        <v>1329</v>
      </c>
      <c r="C1008" s="57">
        <v>209.66</v>
      </c>
      <c r="D1008" s="57"/>
      <c r="E1008" s="29"/>
      <c r="F1008" s="57">
        <f t="shared" si="140"/>
        <v>209.66</v>
      </c>
      <c r="G1008" s="57">
        <v>6</v>
      </c>
      <c r="H1008" s="57"/>
      <c r="I1008" s="57"/>
      <c r="J1008" s="57">
        <f t="shared" si="141"/>
        <v>6</v>
      </c>
      <c r="K1008" s="56">
        <f t="shared" si="144"/>
        <v>2.971473851030111E-3</v>
      </c>
      <c r="L1008" s="54">
        <f t="shared" si="145"/>
        <v>10.935023771790808</v>
      </c>
      <c r="M1008" s="54">
        <f t="shared" si="146"/>
        <v>2.4057052297939778</v>
      </c>
      <c r="N1008" s="54">
        <f t="shared" si="142"/>
        <v>5.1941362916006337</v>
      </c>
      <c r="O1008" s="54">
        <v>1.4869730724525376</v>
      </c>
      <c r="P1008" s="56">
        <f t="shared" si="143"/>
        <v>9.5496701162062186E-2</v>
      </c>
    </row>
    <row r="1009" spans="1:16" x14ac:dyDescent="0.2">
      <c r="A1009" s="78">
        <f t="shared" si="147"/>
        <v>45</v>
      </c>
      <c r="B1009" s="57" t="s">
        <v>1330</v>
      </c>
      <c r="C1009" s="57">
        <v>211.9</v>
      </c>
      <c r="D1009" s="57"/>
      <c r="E1009" s="57"/>
      <c r="F1009" s="57">
        <f t="shared" si="140"/>
        <v>211.9</v>
      </c>
      <c r="G1009" s="57">
        <v>6</v>
      </c>
      <c r="H1009" s="57"/>
      <c r="I1009" s="57"/>
      <c r="J1009" s="57">
        <f t="shared" si="141"/>
        <v>6</v>
      </c>
      <c r="K1009" s="56">
        <f t="shared" si="144"/>
        <v>2.971473851030111E-3</v>
      </c>
      <c r="L1009" s="54">
        <f t="shared" si="145"/>
        <v>10.935023771790808</v>
      </c>
      <c r="M1009" s="54">
        <f t="shared" si="146"/>
        <v>2.4057052297939778</v>
      </c>
      <c r="N1009" s="54">
        <f t="shared" si="142"/>
        <v>5.1941362916006337</v>
      </c>
      <c r="O1009" s="54">
        <v>1.4869730724525376</v>
      </c>
      <c r="P1009" s="56">
        <f t="shared" si="143"/>
        <v>9.4487203235667561E-2</v>
      </c>
    </row>
    <row r="1010" spans="1:16" x14ac:dyDescent="0.2">
      <c r="A1010" s="78">
        <f t="shared" si="147"/>
        <v>46</v>
      </c>
      <c r="B1010" s="57" t="s">
        <v>1331</v>
      </c>
      <c r="C1010" s="57">
        <v>207</v>
      </c>
      <c r="D1010" s="57"/>
      <c r="E1010" s="57"/>
      <c r="F1010" s="57">
        <f t="shared" si="140"/>
        <v>207</v>
      </c>
      <c r="G1010" s="57">
        <v>6</v>
      </c>
      <c r="H1010" s="57"/>
      <c r="I1010" s="57"/>
      <c r="J1010" s="57">
        <f t="shared" si="141"/>
        <v>6</v>
      </c>
      <c r="K1010" s="56">
        <f t="shared" si="144"/>
        <v>2.971473851030111E-3</v>
      </c>
      <c r="L1010" s="54">
        <f t="shared" si="145"/>
        <v>10.935023771790808</v>
      </c>
      <c r="M1010" s="54">
        <f t="shared" si="146"/>
        <v>2.4057052297939778</v>
      </c>
      <c r="N1010" s="54">
        <f t="shared" si="142"/>
        <v>5.1941362916006337</v>
      </c>
      <c r="O1010" s="54">
        <v>1.4869730724525376</v>
      </c>
      <c r="P1010" s="56">
        <f t="shared" si="143"/>
        <v>9.672385683883071E-2</v>
      </c>
    </row>
    <row r="1011" spans="1:16" x14ac:dyDescent="0.2">
      <c r="A1011" s="78">
        <f t="shared" si="147"/>
        <v>47</v>
      </c>
      <c r="B1011" s="57" t="s">
        <v>1332</v>
      </c>
      <c r="C1011" s="57">
        <v>513.6</v>
      </c>
      <c r="D1011" s="57"/>
      <c r="E1011" s="57"/>
      <c r="F1011" s="57">
        <f t="shared" si="140"/>
        <v>513.6</v>
      </c>
      <c r="G1011" s="57">
        <v>11</v>
      </c>
      <c r="H1011" s="57"/>
      <c r="I1011" s="57"/>
      <c r="J1011" s="57">
        <f t="shared" si="141"/>
        <v>11</v>
      </c>
      <c r="K1011" s="56">
        <f t="shared" si="144"/>
        <v>5.4477020602218705E-3</v>
      </c>
      <c r="L1011" s="54">
        <f t="shared" si="145"/>
        <v>20.047543581616484</v>
      </c>
      <c r="M1011" s="54">
        <f t="shared" si="146"/>
        <v>4.4104595879556268</v>
      </c>
      <c r="N1011" s="54">
        <f t="shared" si="142"/>
        <v>9.52258320126783</v>
      </c>
      <c r="O1011" s="54">
        <v>2.7261172994963192</v>
      </c>
      <c r="P1011" s="56">
        <f t="shared" si="143"/>
        <v>7.1469438610467784E-2</v>
      </c>
    </row>
    <row r="1012" spans="1:16" x14ac:dyDescent="0.2">
      <c r="A1012" s="78">
        <f t="shared" si="147"/>
        <v>48</v>
      </c>
      <c r="B1012" s="57" t="s">
        <v>1333</v>
      </c>
      <c r="C1012" s="57">
        <v>322.89999999999998</v>
      </c>
      <c r="D1012" s="57">
        <v>13.4</v>
      </c>
      <c r="E1012" s="57"/>
      <c r="F1012" s="57">
        <f t="shared" si="140"/>
        <v>336.29999999999995</v>
      </c>
      <c r="G1012" s="57">
        <v>8</v>
      </c>
      <c r="H1012" s="57">
        <v>1</v>
      </c>
      <c r="I1012" s="57"/>
      <c r="J1012" s="57">
        <f t="shared" si="141"/>
        <v>9</v>
      </c>
      <c r="K1012" s="56">
        <f t="shared" si="144"/>
        <v>4.4572107765451664E-3</v>
      </c>
      <c r="L1012" s="54">
        <f t="shared" si="145"/>
        <v>16.402535657686212</v>
      </c>
      <c r="M1012" s="54">
        <f t="shared" si="146"/>
        <v>3.6085578446909667</v>
      </c>
      <c r="N1012" s="54">
        <f t="shared" si="142"/>
        <v>7.7912044374009497</v>
      </c>
      <c r="O1012" s="54">
        <v>1.9826307632700504</v>
      </c>
      <c r="P1012" s="56">
        <f t="shared" si="143"/>
        <v>8.8566543868713002E-2</v>
      </c>
    </row>
    <row r="1013" spans="1:16" x14ac:dyDescent="0.2">
      <c r="A1013" s="78">
        <f t="shared" si="147"/>
        <v>49</v>
      </c>
      <c r="B1013" s="57" t="s">
        <v>1334</v>
      </c>
      <c r="C1013" s="57">
        <v>315.5</v>
      </c>
      <c r="D1013" s="57"/>
      <c r="E1013" s="57"/>
      <c r="F1013" s="57">
        <f t="shared" si="140"/>
        <v>315.5</v>
      </c>
      <c r="G1013" s="57">
        <v>6</v>
      </c>
      <c r="H1013" s="57"/>
      <c r="I1013" s="57"/>
      <c r="J1013" s="57">
        <f t="shared" si="141"/>
        <v>6</v>
      </c>
      <c r="K1013" s="56">
        <f t="shared" si="144"/>
        <v>2.971473851030111E-3</v>
      </c>
      <c r="L1013" s="54">
        <f t="shared" si="145"/>
        <v>10.935023771790808</v>
      </c>
      <c r="M1013" s="54">
        <f t="shared" si="146"/>
        <v>2.4057052297939778</v>
      </c>
      <c r="N1013" s="54">
        <f t="shared" si="142"/>
        <v>5.1941362916006337</v>
      </c>
      <c r="O1013" s="54">
        <v>1.4869730724525376</v>
      </c>
      <c r="P1013" s="56">
        <f t="shared" si="143"/>
        <v>6.3460660429914287E-2</v>
      </c>
    </row>
    <row r="1014" spans="1:16" x14ac:dyDescent="0.2">
      <c r="A1014" s="78">
        <f t="shared" si="147"/>
        <v>50</v>
      </c>
      <c r="B1014" s="57" t="s">
        <v>1335</v>
      </c>
      <c r="C1014" s="57">
        <v>375.8</v>
      </c>
      <c r="D1014" s="57"/>
      <c r="E1014" s="57"/>
      <c r="F1014" s="57">
        <f t="shared" si="140"/>
        <v>375.8</v>
      </c>
      <c r="G1014" s="57">
        <v>6</v>
      </c>
      <c r="H1014" s="57"/>
      <c r="I1014" s="57"/>
      <c r="J1014" s="57">
        <f t="shared" si="141"/>
        <v>6</v>
      </c>
      <c r="K1014" s="56">
        <f t="shared" si="144"/>
        <v>2.971473851030111E-3</v>
      </c>
      <c r="L1014" s="54">
        <f t="shared" si="145"/>
        <v>10.935023771790808</v>
      </c>
      <c r="M1014" s="54">
        <f t="shared" si="146"/>
        <v>2.4057052297939778</v>
      </c>
      <c r="N1014" s="54">
        <f t="shared" si="142"/>
        <v>5.1941362916006337</v>
      </c>
      <c r="O1014" s="54">
        <v>1.4869730724525376</v>
      </c>
      <c r="P1014" s="56">
        <f t="shared" si="143"/>
        <v>5.3277909434906755E-2</v>
      </c>
    </row>
    <row r="1015" spans="1:16" x14ac:dyDescent="0.2">
      <c r="A1015" s="78">
        <f t="shared" si="147"/>
        <v>51</v>
      </c>
      <c r="B1015" s="57" t="s">
        <v>1341</v>
      </c>
      <c r="C1015" s="57">
        <v>267.3</v>
      </c>
      <c r="D1015" s="57"/>
      <c r="E1015" s="57"/>
      <c r="F1015" s="57">
        <f t="shared" si="140"/>
        <v>267.3</v>
      </c>
      <c r="G1015" s="57">
        <v>6</v>
      </c>
      <c r="H1015" s="57"/>
      <c r="I1015" s="57"/>
      <c r="J1015" s="57">
        <f t="shared" si="141"/>
        <v>6</v>
      </c>
      <c r="K1015" s="56">
        <f t="shared" si="144"/>
        <v>2.971473851030111E-3</v>
      </c>
      <c r="L1015" s="54">
        <f t="shared" si="145"/>
        <v>10.935023771790808</v>
      </c>
      <c r="M1015" s="54">
        <f t="shared" si="146"/>
        <v>2.4057052297939778</v>
      </c>
      <c r="N1015" s="54">
        <f t="shared" si="142"/>
        <v>5.1941362916006337</v>
      </c>
      <c r="O1015" s="54">
        <v>1.4869730724525376</v>
      </c>
      <c r="P1015" s="56">
        <f t="shared" si="143"/>
        <v>7.490399687855577E-2</v>
      </c>
    </row>
    <row r="1016" spans="1:16" x14ac:dyDescent="0.2">
      <c r="A1016" s="78">
        <f t="shared" si="147"/>
        <v>52</v>
      </c>
      <c r="B1016" s="57" t="s">
        <v>1342</v>
      </c>
      <c r="C1016" s="57">
        <v>505.3</v>
      </c>
      <c r="D1016" s="57"/>
      <c r="E1016" s="57"/>
      <c r="F1016" s="57">
        <f t="shared" si="140"/>
        <v>505.3</v>
      </c>
      <c r="G1016" s="57">
        <v>16</v>
      </c>
      <c r="H1016" s="57"/>
      <c r="I1016" s="57"/>
      <c r="J1016" s="57">
        <f t="shared" si="141"/>
        <v>16</v>
      </c>
      <c r="K1016" s="56">
        <f t="shared" si="144"/>
        <v>7.9239302694136295E-3</v>
      </c>
      <c r="L1016" s="54">
        <f t="shared" si="145"/>
        <v>29.160063391442158</v>
      </c>
      <c r="M1016" s="54">
        <f t="shared" si="146"/>
        <v>6.4152139461172748</v>
      </c>
      <c r="N1016" s="54">
        <f t="shared" si="142"/>
        <v>13.851030110935024</v>
      </c>
      <c r="O1016" s="54">
        <v>3.9652615265401008</v>
      </c>
      <c r="P1016" s="56">
        <f t="shared" si="143"/>
        <v>0.10566310899472503</v>
      </c>
    </row>
    <row r="1017" spans="1:16" x14ac:dyDescent="0.2">
      <c r="A1017" s="78">
        <f t="shared" si="147"/>
        <v>53</v>
      </c>
      <c r="B1017" s="57" t="s">
        <v>1343</v>
      </c>
      <c r="C1017" s="57">
        <v>500.8</v>
      </c>
      <c r="D1017" s="57"/>
      <c r="E1017" s="57"/>
      <c r="F1017" s="57">
        <f t="shared" si="140"/>
        <v>500.8</v>
      </c>
      <c r="G1017" s="57">
        <v>16</v>
      </c>
      <c r="H1017" s="57"/>
      <c r="I1017" s="57"/>
      <c r="J1017" s="57">
        <f t="shared" si="141"/>
        <v>16</v>
      </c>
      <c r="K1017" s="56">
        <f t="shared" si="144"/>
        <v>7.9239302694136295E-3</v>
      </c>
      <c r="L1017" s="54">
        <f t="shared" si="145"/>
        <v>29.160063391442158</v>
      </c>
      <c r="M1017" s="54">
        <f t="shared" si="146"/>
        <v>6.4152139461172748</v>
      </c>
      <c r="N1017" s="54">
        <f t="shared" si="142"/>
        <v>13.851030110935024</v>
      </c>
      <c r="O1017" s="54">
        <v>3.9652615265401008</v>
      </c>
      <c r="P1017" s="56">
        <f t="shared" si="143"/>
        <v>0.10661255785749713</v>
      </c>
    </row>
    <row r="1018" spans="1:16" x14ac:dyDescent="0.2">
      <c r="A1018" s="78">
        <f t="shared" si="147"/>
        <v>54</v>
      </c>
      <c r="B1018" s="57" t="s">
        <v>1344</v>
      </c>
      <c r="C1018" s="57">
        <v>494</v>
      </c>
      <c r="D1018" s="57"/>
      <c r="E1018" s="57"/>
      <c r="F1018" s="57">
        <f t="shared" si="140"/>
        <v>494</v>
      </c>
      <c r="G1018" s="57">
        <v>17</v>
      </c>
      <c r="H1018" s="57"/>
      <c r="I1018" s="57"/>
      <c r="J1018" s="57">
        <f t="shared" si="141"/>
        <v>17</v>
      </c>
      <c r="K1018" s="56">
        <f t="shared" si="144"/>
        <v>8.4191759112519811E-3</v>
      </c>
      <c r="L1018" s="54">
        <f t="shared" si="145"/>
        <v>30.982567353407291</v>
      </c>
      <c r="M1018" s="54">
        <f t="shared" si="146"/>
        <v>6.8161648177496037</v>
      </c>
      <c r="N1018" s="54">
        <f t="shared" si="142"/>
        <v>14.716719492868462</v>
      </c>
      <c r="O1018" s="54">
        <v>4.2130903719488568</v>
      </c>
      <c r="P1018" s="56">
        <f t="shared" si="143"/>
        <v>0.11483510533598019</v>
      </c>
    </row>
    <row r="1019" spans="1:16" x14ac:dyDescent="0.2">
      <c r="A1019" s="78">
        <f t="shared" si="147"/>
        <v>55</v>
      </c>
      <c r="B1019" s="57" t="s">
        <v>1345</v>
      </c>
      <c r="C1019" s="57">
        <v>504.3</v>
      </c>
      <c r="D1019" s="57"/>
      <c r="E1019" s="57"/>
      <c r="F1019" s="57">
        <f t="shared" si="140"/>
        <v>504.3</v>
      </c>
      <c r="G1019" s="57">
        <v>15</v>
      </c>
      <c r="H1019" s="57"/>
      <c r="I1019" s="57"/>
      <c r="J1019" s="57">
        <f t="shared" si="141"/>
        <v>15</v>
      </c>
      <c r="K1019" s="56">
        <f t="shared" si="144"/>
        <v>7.4286846275752778E-3</v>
      </c>
      <c r="L1019" s="54">
        <f t="shared" si="145"/>
        <v>27.337559429477022</v>
      </c>
      <c r="M1019" s="54">
        <f t="shared" si="146"/>
        <v>6.014263074484945</v>
      </c>
      <c r="N1019" s="54">
        <f t="shared" si="142"/>
        <v>12.985340729001585</v>
      </c>
      <c r="O1019" s="54">
        <v>3.7174326811313443</v>
      </c>
      <c r="P1019" s="56">
        <f t="shared" si="143"/>
        <v>9.9255593722179056E-2</v>
      </c>
    </row>
    <row r="1020" spans="1:16" x14ac:dyDescent="0.2">
      <c r="A1020" s="78">
        <f t="shared" si="147"/>
        <v>56</v>
      </c>
      <c r="B1020" s="57" t="s">
        <v>1346</v>
      </c>
      <c r="C1020" s="57">
        <v>272.3</v>
      </c>
      <c r="D1020" s="57"/>
      <c r="E1020" s="57"/>
      <c r="F1020" s="57">
        <f t="shared" si="140"/>
        <v>272.3</v>
      </c>
      <c r="G1020" s="57">
        <v>8</v>
      </c>
      <c r="H1020" s="57"/>
      <c r="I1020" s="57"/>
      <c r="J1020" s="57">
        <f t="shared" si="141"/>
        <v>8</v>
      </c>
      <c r="K1020" s="56">
        <f t="shared" si="144"/>
        <v>3.9619651347068147E-3</v>
      </c>
      <c r="L1020" s="54">
        <f t="shared" si="145"/>
        <v>14.580031695721079</v>
      </c>
      <c r="M1020" s="54">
        <f t="shared" si="146"/>
        <v>3.2076069730586374</v>
      </c>
      <c r="N1020" s="54">
        <f t="shared" si="142"/>
        <v>6.9255150554675122</v>
      </c>
      <c r="O1020" s="54">
        <v>1.9826307632700504</v>
      </c>
      <c r="P1020" s="56">
        <f t="shared" si="143"/>
        <v>9.8038136200944828E-2</v>
      </c>
    </row>
    <row r="1021" spans="1:16" x14ac:dyDescent="0.2">
      <c r="A1021" s="78">
        <f t="shared" si="147"/>
        <v>57</v>
      </c>
      <c r="B1021" s="57" t="s">
        <v>1347</v>
      </c>
      <c r="C1021" s="57">
        <v>388.84</v>
      </c>
      <c r="D1021" s="57"/>
      <c r="E1021" s="57"/>
      <c r="F1021" s="57">
        <f t="shared" si="140"/>
        <v>388.84</v>
      </c>
      <c r="G1021" s="57">
        <v>14</v>
      </c>
      <c r="H1021" s="57"/>
      <c r="I1021" s="57"/>
      <c r="J1021" s="57">
        <f t="shared" si="141"/>
        <v>14</v>
      </c>
      <c r="K1021" s="56">
        <f t="shared" si="144"/>
        <v>6.9334389857369262E-3</v>
      </c>
      <c r="L1021" s="54">
        <f t="shared" si="145"/>
        <v>25.515055467511889</v>
      </c>
      <c r="M1021" s="54">
        <f t="shared" si="146"/>
        <v>5.6133122028526152</v>
      </c>
      <c r="N1021" s="54">
        <f t="shared" si="142"/>
        <v>12.119651347068146</v>
      </c>
      <c r="O1021" s="54">
        <v>3.4696038357225878</v>
      </c>
      <c r="P1021" s="56">
        <f t="shared" si="143"/>
        <v>0.12014613427928002</v>
      </c>
    </row>
    <row r="1022" spans="1:16" x14ac:dyDescent="0.2">
      <c r="A1022" s="78">
        <f t="shared" si="147"/>
        <v>58</v>
      </c>
      <c r="B1022" s="57" t="s">
        <v>1348</v>
      </c>
      <c r="C1022" s="57">
        <v>441.6</v>
      </c>
      <c r="D1022" s="57"/>
      <c r="E1022" s="57"/>
      <c r="F1022" s="57">
        <f t="shared" si="140"/>
        <v>441.6</v>
      </c>
      <c r="G1022" s="57">
        <v>12</v>
      </c>
      <c r="H1022" s="57"/>
      <c r="I1022" s="57"/>
      <c r="J1022" s="57">
        <f t="shared" si="141"/>
        <v>12</v>
      </c>
      <c r="K1022" s="56">
        <f t="shared" si="144"/>
        <v>5.9429477020602221E-3</v>
      </c>
      <c r="L1022" s="54">
        <f t="shared" si="145"/>
        <v>21.870047543581617</v>
      </c>
      <c r="M1022" s="54">
        <f t="shared" si="146"/>
        <v>4.8114104595879557</v>
      </c>
      <c r="N1022" s="54">
        <f t="shared" si="142"/>
        <v>10.388272583201267</v>
      </c>
      <c r="O1022" s="54">
        <v>2.9739461449050753</v>
      </c>
      <c r="P1022" s="56">
        <f t="shared" si="143"/>
        <v>9.0678615786403793E-2</v>
      </c>
    </row>
    <row r="1023" spans="1:16" x14ac:dyDescent="0.2">
      <c r="A1023" s="78">
        <f t="shared" si="147"/>
        <v>59</v>
      </c>
      <c r="B1023" s="57" t="s">
        <v>1349</v>
      </c>
      <c r="C1023" s="57">
        <v>440.7</v>
      </c>
      <c r="D1023" s="57"/>
      <c r="E1023" s="57"/>
      <c r="F1023" s="57">
        <f t="shared" si="140"/>
        <v>440.7</v>
      </c>
      <c r="G1023" s="57">
        <v>12</v>
      </c>
      <c r="H1023" s="57"/>
      <c r="I1023" s="57"/>
      <c r="J1023" s="57">
        <f t="shared" si="141"/>
        <v>12</v>
      </c>
      <c r="K1023" s="56">
        <f t="shared" si="144"/>
        <v>5.9429477020602221E-3</v>
      </c>
      <c r="L1023" s="54">
        <f t="shared" si="145"/>
        <v>21.870047543581617</v>
      </c>
      <c r="M1023" s="54">
        <f t="shared" si="146"/>
        <v>4.8114104595879557</v>
      </c>
      <c r="N1023" s="54">
        <f t="shared" si="142"/>
        <v>10.388272583201267</v>
      </c>
      <c r="O1023" s="54">
        <v>2.9739461449050753</v>
      </c>
      <c r="P1023" s="56">
        <f t="shared" si="143"/>
        <v>9.0863800161733413E-2</v>
      </c>
    </row>
    <row r="1024" spans="1:16" x14ac:dyDescent="0.2">
      <c r="A1024" s="78">
        <f t="shared" si="147"/>
        <v>60</v>
      </c>
      <c r="B1024" s="57" t="s">
        <v>1350</v>
      </c>
      <c r="C1024" s="57">
        <v>399.7</v>
      </c>
      <c r="D1024" s="57"/>
      <c r="E1024" s="57"/>
      <c r="F1024" s="57">
        <f t="shared" si="140"/>
        <v>399.7</v>
      </c>
      <c r="G1024" s="57">
        <v>12</v>
      </c>
      <c r="H1024" s="57"/>
      <c r="I1024" s="57"/>
      <c r="J1024" s="57">
        <f t="shared" si="141"/>
        <v>12</v>
      </c>
      <c r="K1024" s="56">
        <f t="shared" si="144"/>
        <v>5.9429477020602221E-3</v>
      </c>
      <c r="L1024" s="54">
        <f t="shared" si="145"/>
        <v>21.870047543581617</v>
      </c>
      <c r="M1024" s="54">
        <f t="shared" si="146"/>
        <v>4.8114104595879557</v>
      </c>
      <c r="N1024" s="54">
        <f t="shared" si="142"/>
        <v>10.388272583201267</v>
      </c>
      <c r="O1024" s="54">
        <v>2.9739461449050753</v>
      </c>
      <c r="P1024" s="56">
        <f t="shared" si="143"/>
        <v>0.10018433007574661</v>
      </c>
    </row>
    <row r="1025" spans="1:16" x14ac:dyDescent="0.2">
      <c r="A1025" s="78">
        <f t="shared" si="147"/>
        <v>61</v>
      </c>
      <c r="B1025" s="57" t="s">
        <v>1351</v>
      </c>
      <c r="C1025" s="57">
        <v>275.89999999999998</v>
      </c>
      <c r="D1025" s="57"/>
      <c r="E1025" s="57"/>
      <c r="F1025" s="57">
        <f t="shared" si="140"/>
        <v>275.89999999999998</v>
      </c>
      <c r="G1025" s="57">
        <v>8</v>
      </c>
      <c r="H1025" s="57"/>
      <c r="I1025" s="57"/>
      <c r="J1025" s="57">
        <f t="shared" si="141"/>
        <v>8</v>
      </c>
      <c r="K1025" s="56">
        <f t="shared" si="144"/>
        <v>3.9619651347068147E-3</v>
      </c>
      <c r="L1025" s="54">
        <f t="shared" si="145"/>
        <v>14.580031695721079</v>
      </c>
      <c r="M1025" s="54">
        <f t="shared" si="146"/>
        <v>3.2076069730586374</v>
      </c>
      <c r="N1025" s="54">
        <f t="shared" si="142"/>
        <v>6.9255150554675122</v>
      </c>
      <c r="O1025" s="54">
        <v>1.9826307632700504</v>
      </c>
      <c r="P1025" s="56">
        <f t="shared" si="143"/>
        <v>9.6758914416517877E-2</v>
      </c>
    </row>
    <row r="1026" spans="1:16" x14ac:dyDescent="0.2">
      <c r="A1026" s="78">
        <f t="shared" si="147"/>
        <v>62</v>
      </c>
      <c r="B1026" s="57" t="s">
        <v>1352</v>
      </c>
      <c r="C1026" s="57">
        <v>417.4</v>
      </c>
      <c r="D1026" s="57"/>
      <c r="E1026" s="57"/>
      <c r="F1026" s="57">
        <f t="shared" si="140"/>
        <v>417.4</v>
      </c>
      <c r="G1026" s="57">
        <v>15</v>
      </c>
      <c r="H1026" s="57"/>
      <c r="I1026" s="57"/>
      <c r="J1026" s="57">
        <f t="shared" si="141"/>
        <v>15</v>
      </c>
      <c r="K1026" s="56">
        <f t="shared" si="144"/>
        <v>7.4286846275752778E-3</v>
      </c>
      <c r="L1026" s="54">
        <f t="shared" si="145"/>
        <v>27.337559429477022</v>
      </c>
      <c r="M1026" s="54">
        <f t="shared" si="146"/>
        <v>6.014263074484945</v>
      </c>
      <c r="N1026" s="54">
        <f t="shared" si="142"/>
        <v>12.985340729001585</v>
      </c>
      <c r="O1026" s="54">
        <v>3.7174326811313443</v>
      </c>
      <c r="P1026" s="56">
        <f t="shared" si="143"/>
        <v>0.11991997104478894</v>
      </c>
    </row>
    <row r="1027" spans="1:16" x14ac:dyDescent="0.2">
      <c r="A1027" s="78">
        <f t="shared" si="147"/>
        <v>63</v>
      </c>
      <c r="B1027" s="57" t="s">
        <v>1353</v>
      </c>
      <c r="C1027" s="57">
        <v>450.1</v>
      </c>
      <c r="D1027" s="57"/>
      <c r="E1027" s="57"/>
      <c r="F1027" s="57">
        <f t="shared" si="140"/>
        <v>450.1</v>
      </c>
      <c r="G1027" s="57">
        <v>12</v>
      </c>
      <c r="H1027" s="57"/>
      <c r="I1027" s="57"/>
      <c r="J1027" s="57">
        <f t="shared" si="141"/>
        <v>12</v>
      </c>
      <c r="K1027" s="56">
        <f t="shared" si="144"/>
        <v>5.9429477020602221E-3</v>
      </c>
      <c r="L1027" s="54">
        <f t="shared" si="145"/>
        <v>21.870047543581617</v>
      </c>
      <c r="M1027" s="54">
        <f t="shared" si="146"/>
        <v>4.8114104595879557</v>
      </c>
      <c r="N1027" s="54">
        <f t="shared" si="142"/>
        <v>10.388272583201267</v>
      </c>
      <c r="O1027" s="54">
        <v>2.9739461449050753</v>
      </c>
      <c r="P1027" s="56">
        <f t="shared" si="143"/>
        <v>8.8966178029939821E-2</v>
      </c>
    </row>
    <row r="1028" spans="1:16" x14ac:dyDescent="0.2">
      <c r="A1028" s="78">
        <f t="shared" si="147"/>
        <v>64</v>
      </c>
      <c r="B1028" s="57" t="s">
        <v>1354</v>
      </c>
      <c r="C1028" s="57">
        <v>451</v>
      </c>
      <c r="D1028" s="57"/>
      <c r="E1028" s="57"/>
      <c r="F1028" s="57">
        <f t="shared" ref="F1028:F1086" si="148">C1028+D1028+E1028</f>
        <v>451</v>
      </c>
      <c r="G1028" s="57">
        <v>12</v>
      </c>
      <c r="H1028" s="57"/>
      <c r="I1028" s="57"/>
      <c r="J1028" s="57">
        <f t="shared" ref="J1028:J1086" si="149">G1028+H1028+I1028</f>
        <v>12</v>
      </c>
      <c r="K1028" s="56">
        <f t="shared" si="144"/>
        <v>5.9429477020602221E-3</v>
      </c>
      <c r="L1028" s="54">
        <f t="shared" si="145"/>
        <v>21.870047543581617</v>
      </c>
      <c r="M1028" s="54">
        <f t="shared" si="146"/>
        <v>4.8114104595879557</v>
      </c>
      <c r="N1028" s="54">
        <f t="shared" si="142"/>
        <v>10.388272583201267</v>
      </c>
      <c r="O1028" s="54">
        <v>2.9739461449050753</v>
      </c>
      <c r="P1028" s="56">
        <f t="shared" si="143"/>
        <v>8.8788640202385624E-2</v>
      </c>
    </row>
    <row r="1029" spans="1:16" x14ac:dyDescent="0.2">
      <c r="A1029" s="78">
        <f t="shared" si="147"/>
        <v>65</v>
      </c>
      <c r="B1029" s="57" t="s">
        <v>1355</v>
      </c>
      <c r="C1029" s="57">
        <v>416.4</v>
      </c>
      <c r="D1029" s="57"/>
      <c r="E1029" s="57"/>
      <c r="F1029" s="57">
        <f t="shared" si="148"/>
        <v>416.4</v>
      </c>
      <c r="G1029" s="57">
        <v>15</v>
      </c>
      <c r="H1029" s="57"/>
      <c r="I1029" s="57"/>
      <c r="J1029" s="57">
        <f t="shared" si="149"/>
        <v>15</v>
      </c>
      <c r="K1029" s="56">
        <f t="shared" si="144"/>
        <v>7.4286846275752778E-3</v>
      </c>
      <c r="L1029" s="54">
        <f t="shared" si="145"/>
        <v>27.337559429477022</v>
      </c>
      <c r="M1029" s="54">
        <f t="shared" ref="M1029:M1087" si="150">L1029*0.22</f>
        <v>6.014263074484945</v>
      </c>
      <c r="N1029" s="54">
        <f t="shared" ref="N1029:N1092" si="151">L1029*0.475</f>
        <v>12.985340729001585</v>
      </c>
      <c r="O1029" s="54">
        <v>3.7174326811313443</v>
      </c>
      <c r="P1029" s="56">
        <f t="shared" ref="P1029:P1092" si="152">(L1029+M1029+N1029+O1029)/F1029</f>
        <v>0.12020796329033358</v>
      </c>
    </row>
    <row r="1030" spans="1:16" x14ac:dyDescent="0.2">
      <c r="A1030" s="78">
        <f t="shared" si="147"/>
        <v>66</v>
      </c>
      <c r="B1030" s="57" t="s">
        <v>1356</v>
      </c>
      <c r="C1030" s="57">
        <v>309.8</v>
      </c>
      <c r="D1030" s="57"/>
      <c r="E1030" s="57"/>
      <c r="F1030" s="57">
        <f t="shared" si="148"/>
        <v>309.8</v>
      </c>
      <c r="G1030" s="57">
        <v>8</v>
      </c>
      <c r="H1030" s="57"/>
      <c r="I1030" s="57"/>
      <c r="J1030" s="57">
        <f t="shared" si="149"/>
        <v>8</v>
      </c>
      <c r="K1030" s="56">
        <f t="shared" ref="K1030:K1093" si="153">2.5/5048*J1030</f>
        <v>3.9619651347068147E-3</v>
      </c>
      <c r="L1030" s="54">
        <f t="shared" ref="L1030:L1093" si="154">K1030*3680</f>
        <v>14.580031695721079</v>
      </c>
      <c r="M1030" s="54">
        <f t="shared" si="150"/>
        <v>3.2076069730586374</v>
      </c>
      <c r="N1030" s="54">
        <f t="shared" si="151"/>
        <v>6.9255150554675122</v>
      </c>
      <c r="O1030" s="54">
        <v>1.9826307632700504</v>
      </c>
      <c r="P1030" s="56">
        <f t="shared" si="152"/>
        <v>8.6171028042341113E-2</v>
      </c>
    </row>
    <row r="1031" spans="1:16" x14ac:dyDescent="0.2">
      <c r="A1031" s="78">
        <f t="shared" ref="A1031:A1094" si="155">A1030+1</f>
        <v>67</v>
      </c>
      <c r="B1031" s="57" t="s">
        <v>1357</v>
      </c>
      <c r="C1031" s="57">
        <v>265.89999999999998</v>
      </c>
      <c r="D1031" s="57"/>
      <c r="E1031" s="57"/>
      <c r="F1031" s="57">
        <f t="shared" si="148"/>
        <v>265.89999999999998</v>
      </c>
      <c r="G1031" s="57">
        <v>8</v>
      </c>
      <c r="H1031" s="57"/>
      <c r="I1031" s="57"/>
      <c r="J1031" s="57">
        <f t="shared" si="149"/>
        <v>8</v>
      </c>
      <c r="K1031" s="56">
        <f t="shared" si="153"/>
        <v>3.9619651347068147E-3</v>
      </c>
      <c r="L1031" s="54">
        <f t="shared" si="154"/>
        <v>14.580031695721079</v>
      </c>
      <c r="M1031" s="54">
        <f t="shared" si="150"/>
        <v>3.2076069730586374</v>
      </c>
      <c r="N1031" s="54">
        <f t="shared" si="151"/>
        <v>6.9255150554675122</v>
      </c>
      <c r="O1031" s="54">
        <v>1.9826307632700504</v>
      </c>
      <c r="P1031" s="56">
        <f t="shared" si="152"/>
        <v>0.10039783560555578</v>
      </c>
    </row>
    <row r="1032" spans="1:16" x14ac:dyDescent="0.2">
      <c r="A1032" s="78">
        <f t="shared" si="155"/>
        <v>68</v>
      </c>
      <c r="B1032" s="57" t="s">
        <v>1358</v>
      </c>
      <c r="C1032" s="57">
        <v>274</v>
      </c>
      <c r="D1032" s="57"/>
      <c r="E1032" s="57"/>
      <c r="F1032" s="57">
        <f t="shared" si="148"/>
        <v>274</v>
      </c>
      <c r="G1032" s="57">
        <v>8</v>
      </c>
      <c r="H1032" s="57"/>
      <c r="I1032" s="57"/>
      <c r="J1032" s="57">
        <f t="shared" si="149"/>
        <v>8</v>
      </c>
      <c r="K1032" s="56">
        <f t="shared" si="153"/>
        <v>3.9619651347068147E-3</v>
      </c>
      <c r="L1032" s="54">
        <f t="shared" si="154"/>
        <v>14.580031695721079</v>
      </c>
      <c r="M1032" s="54">
        <f t="shared" si="150"/>
        <v>3.2076069730586374</v>
      </c>
      <c r="N1032" s="54">
        <f t="shared" si="151"/>
        <v>6.9255150554675122</v>
      </c>
      <c r="O1032" s="54">
        <v>1.9826307632700504</v>
      </c>
      <c r="P1032" s="56">
        <f t="shared" si="152"/>
        <v>9.7429870392398837E-2</v>
      </c>
    </row>
    <row r="1033" spans="1:16" x14ac:dyDescent="0.2">
      <c r="A1033" s="78">
        <f t="shared" si="155"/>
        <v>69</v>
      </c>
      <c r="B1033" s="57" t="s">
        <v>1359</v>
      </c>
      <c r="C1033" s="57">
        <v>245.3</v>
      </c>
      <c r="D1033" s="57"/>
      <c r="E1033" s="57"/>
      <c r="F1033" s="57">
        <f t="shared" si="148"/>
        <v>245.3</v>
      </c>
      <c r="G1033" s="57">
        <v>5</v>
      </c>
      <c r="H1033" s="57"/>
      <c r="I1033" s="57"/>
      <c r="J1033" s="57">
        <f t="shared" si="149"/>
        <v>5</v>
      </c>
      <c r="K1033" s="56">
        <f t="shared" si="153"/>
        <v>2.476228209191759E-3</v>
      </c>
      <c r="L1033" s="54">
        <f t="shared" si="154"/>
        <v>9.1125198098256739</v>
      </c>
      <c r="M1033" s="54">
        <f t="shared" si="150"/>
        <v>2.0047543581616485</v>
      </c>
      <c r="N1033" s="54">
        <f t="shared" si="151"/>
        <v>4.3284469096671945</v>
      </c>
      <c r="O1033" s="54">
        <v>1.2391442270437814</v>
      </c>
      <c r="P1033" s="56">
        <f t="shared" si="152"/>
        <v>6.8018203443531586E-2</v>
      </c>
    </row>
    <row r="1034" spans="1:16" x14ac:dyDescent="0.2">
      <c r="A1034" s="78">
        <f t="shared" si="155"/>
        <v>70</v>
      </c>
      <c r="B1034" s="57" t="s">
        <v>1360</v>
      </c>
      <c r="C1034" s="57">
        <v>347.2</v>
      </c>
      <c r="D1034" s="57"/>
      <c r="E1034" s="57"/>
      <c r="F1034" s="57">
        <f t="shared" si="148"/>
        <v>347.2</v>
      </c>
      <c r="G1034" s="57">
        <v>7</v>
      </c>
      <c r="H1034" s="57"/>
      <c r="I1034" s="57"/>
      <c r="J1034" s="57">
        <f t="shared" si="149"/>
        <v>7</v>
      </c>
      <c r="K1034" s="56">
        <f t="shared" si="153"/>
        <v>3.4667194928684631E-3</v>
      </c>
      <c r="L1034" s="54">
        <f t="shared" si="154"/>
        <v>12.757527733755945</v>
      </c>
      <c r="M1034" s="54">
        <f t="shared" si="150"/>
        <v>2.8066561014263076</v>
      </c>
      <c r="N1034" s="54">
        <f t="shared" si="151"/>
        <v>6.059825673534073</v>
      </c>
      <c r="O1034" s="54">
        <v>1.7348019178612939</v>
      </c>
      <c r="P1034" s="56">
        <f t="shared" si="152"/>
        <v>6.7277682680235082E-2</v>
      </c>
    </row>
    <row r="1035" spans="1:16" x14ac:dyDescent="0.2">
      <c r="A1035" s="78">
        <f t="shared" si="155"/>
        <v>71</v>
      </c>
      <c r="B1035" s="57" t="s">
        <v>1361</v>
      </c>
      <c r="C1035" s="57">
        <v>332.5</v>
      </c>
      <c r="D1035" s="57"/>
      <c r="E1035" s="57"/>
      <c r="F1035" s="57">
        <f t="shared" si="148"/>
        <v>332.5</v>
      </c>
      <c r="G1035" s="57">
        <v>6</v>
      </c>
      <c r="H1035" s="57"/>
      <c r="I1035" s="57"/>
      <c r="J1035" s="57">
        <f t="shared" si="149"/>
        <v>6</v>
      </c>
      <c r="K1035" s="56">
        <f t="shared" si="153"/>
        <v>2.971473851030111E-3</v>
      </c>
      <c r="L1035" s="54">
        <f t="shared" si="154"/>
        <v>10.935023771790808</v>
      </c>
      <c r="M1035" s="54">
        <f t="shared" si="150"/>
        <v>2.4057052297939778</v>
      </c>
      <c r="N1035" s="54">
        <f t="shared" si="151"/>
        <v>5.1941362916006337</v>
      </c>
      <c r="O1035" s="54">
        <v>1.4869730724525376</v>
      </c>
      <c r="P1035" s="56">
        <f t="shared" si="152"/>
        <v>6.0216055235001377E-2</v>
      </c>
    </row>
    <row r="1036" spans="1:16" x14ac:dyDescent="0.2">
      <c r="A1036" s="78">
        <f t="shared" si="155"/>
        <v>72</v>
      </c>
      <c r="B1036" s="57" t="s">
        <v>1362</v>
      </c>
      <c r="C1036" s="57">
        <v>317.3</v>
      </c>
      <c r="D1036" s="57"/>
      <c r="E1036" s="57"/>
      <c r="F1036" s="57">
        <f t="shared" si="148"/>
        <v>317.3</v>
      </c>
      <c r="G1036" s="57">
        <v>7</v>
      </c>
      <c r="H1036" s="57"/>
      <c r="I1036" s="57"/>
      <c r="J1036" s="57">
        <f t="shared" si="149"/>
        <v>7</v>
      </c>
      <c r="K1036" s="56">
        <f t="shared" si="153"/>
        <v>3.4667194928684631E-3</v>
      </c>
      <c r="L1036" s="54">
        <f t="shared" si="154"/>
        <v>12.757527733755945</v>
      </c>
      <c r="M1036" s="54">
        <f t="shared" si="150"/>
        <v>2.8066561014263076</v>
      </c>
      <c r="N1036" s="54">
        <f t="shared" si="151"/>
        <v>6.059825673534073</v>
      </c>
      <c r="O1036" s="54">
        <v>1.7348019178612939</v>
      </c>
      <c r="P1036" s="56">
        <f t="shared" si="152"/>
        <v>7.3617432797282126E-2</v>
      </c>
    </row>
    <row r="1037" spans="1:16" x14ac:dyDescent="0.2">
      <c r="A1037" s="78">
        <f t="shared" si="155"/>
        <v>73</v>
      </c>
      <c r="B1037" s="57" t="s">
        <v>1363</v>
      </c>
      <c r="C1037" s="57">
        <v>286</v>
      </c>
      <c r="D1037" s="57"/>
      <c r="E1037" s="57"/>
      <c r="F1037" s="57">
        <f t="shared" si="148"/>
        <v>286</v>
      </c>
      <c r="G1037" s="57">
        <v>8</v>
      </c>
      <c r="H1037" s="57">
        <v>1</v>
      </c>
      <c r="I1037" s="57"/>
      <c r="J1037" s="57">
        <f t="shared" si="149"/>
        <v>9</v>
      </c>
      <c r="K1037" s="56">
        <f t="shared" si="153"/>
        <v>4.4572107765451664E-3</v>
      </c>
      <c r="L1037" s="54">
        <f t="shared" si="154"/>
        <v>16.402535657686212</v>
      </c>
      <c r="M1037" s="54">
        <f t="shared" si="150"/>
        <v>3.6085578446909667</v>
      </c>
      <c r="N1037" s="54">
        <f t="shared" si="151"/>
        <v>7.7912044374009497</v>
      </c>
      <c r="O1037" s="54">
        <v>2.4782884540875627</v>
      </c>
      <c r="P1037" s="56">
        <f t="shared" si="152"/>
        <v>0.10587617620232759</v>
      </c>
    </row>
    <row r="1038" spans="1:16" x14ac:dyDescent="0.2">
      <c r="A1038" s="78">
        <f t="shared" si="155"/>
        <v>74</v>
      </c>
      <c r="B1038" s="57" t="s">
        <v>1364</v>
      </c>
      <c r="C1038" s="57">
        <v>226.4</v>
      </c>
      <c r="D1038" s="57"/>
      <c r="E1038" s="57"/>
      <c r="F1038" s="57">
        <f t="shared" si="148"/>
        <v>226.4</v>
      </c>
      <c r="G1038" s="57">
        <v>5</v>
      </c>
      <c r="H1038" s="57"/>
      <c r="I1038" s="57"/>
      <c r="J1038" s="57">
        <f t="shared" si="149"/>
        <v>5</v>
      </c>
      <c r="K1038" s="56">
        <f t="shared" si="153"/>
        <v>2.476228209191759E-3</v>
      </c>
      <c r="L1038" s="54">
        <f t="shared" si="154"/>
        <v>9.1125198098256739</v>
      </c>
      <c r="M1038" s="54">
        <f t="shared" si="150"/>
        <v>2.0047543581616485</v>
      </c>
      <c r="N1038" s="54">
        <f t="shared" si="151"/>
        <v>4.3284469096671945</v>
      </c>
      <c r="O1038" s="54">
        <v>1.2391442270437814</v>
      </c>
      <c r="P1038" s="56">
        <f t="shared" si="152"/>
        <v>7.3696401522518981E-2</v>
      </c>
    </row>
    <row r="1039" spans="1:16" x14ac:dyDescent="0.2">
      <c r="A1039" s="78">
        <f t="shared" si="155"/>
        <v>75</v>
      </c>
      <c r="B1039" s="57" t="s">
        <v>1365</v>
      </c>
      <c r="C1039" s="57">
        <v>281.01</v>
      </c>
      <c r="D1039" s="57"/>
      <c r="E1039" s="57"/>
      <c r="F1039" s="57">
        <f t="shared" si="148"/>
        <v>281.01</v>
      </c>
      <c r="G1039" s="57">
        <v>5</v>
      </c>
      <c r="H1039" s="57"/>
      <c r="I1039" s="57"/>
      <c r="J1039" s="57">
        <f t="shared" si="149"/>
        <v>5</v>
      </c>
      <c r="K1039" s="56">
        <f t="shared" si="153"/>
        <v>2.476228209191759E-3</v>
      </c>
      <c r="L1039" s="54">
        <f t="shared" si="154"/>
        <v>9.1125198098256739</v>
      </c>
      <c r="M1039" s="54">
        <f t="shared" si="150"/>
        <v>2.0047543581616485</v>
      </c>
      <c r="N1039" s="54">
        <f t="shared" si="151"/>
        <v>4.3284469096671945</v>
      </c>
      <c r="O1039" s="54">
        <v>1.2391442270437814</v>
      </c>
      <c r="P1039" s="56">
        <f t="shared" si="152"/>
        <v>5.9374631880354078E-2</v>
      </c>
    </row>
    <row r="1040" spans="1:16" x14ac:dyDescent="0.2">
      <c r="A1040" s="78">
        <f t="shared" si="155"/>
        <v>76</v>
      </c>
      <c r="B1040" s="57" t="s">
        <v>1366</v>
      </c>
      <c r="C1040" s="57">
        <v>94.8</v>
      </c>
      <c r="D1040" s="57">
        <v>27.9</v>
      </c>
      <c r="E1040" s="57">
        <v>26</v>
      </c>
      <c r="F1040" s="57">
        <f t="shared" si="148"/>
        <v>148.69999999999999</v>
      </c>
      <c r="G1040" s="57">
        <v>2</v>
      </c>
      <c r="H1040" s="57">
        <v>2</v>
      </c>
      <c r="I1040" s="57"/>
      <c r="J1040" s="57">
        <f t="shared" si="149"/>
        <v>4</v>
      </c>
      <c r="K1040" s="56">
        <f t="shared" si="153"/>
        <v>1.9809825673534074E-3</v>
      </c>
      <c r="L1040" s="54">
        <f t="shared" si="154"/>
        <v>7.2900158478605395</v>
      </c>
      <c r="M1040" s="54">
        <f t="shared" si="150"/>
        <v>1.6038034865293187</v>
      </c>
      <c r="N1040" s="54">
        <f t="shared" si="151"/>
        <v>3.4627575277337561</v>
      </c>
      <c r="O1040" s="54">
        <v>0.4956576908175126</v>
      </c>
      <c r="P1040" s="56">
        <f t="shared" si="152"/>
        <v>8.6430629138810541E-2</v>
      </c>
    </row>
    <row r="1041" spans="1:16" x14ac:dyDescent="0.2">
      <c r="A1041" s="78">
        <f t="shared" si="155"/>
        <v>77</v>
      </c>
      <c r="B1041" s="57" t="s">
        <v>1367</v>
      </c>
      <c r="C1041" s="57">
        <v>222.4</v>
      </c>
      <c r="D1041" s="57"/>
      <c r="E1041" s="57"/>
      <c r="F1041" s="57">
        <f t="shared" si="148"/>
        <v>222.4</v>
      </c>
      <c r="G1041" s="57">
        <v>4</v>
      </c>
      <c r="H1041" s="57"/>
      <c r="I1041" s="57">
        <v>1</v>
      </c>
      <c r="J1041" s="57">
        <f t="shared" si="149"/>
        <v>5</v>
      </c>
      <c r="K1041" s="56">
        <f t="shared" si="153"/>
        <v>2.476228209191759E-3</v>
      </c>
      <c r="L1041" s="54">
        <f t="shared" si="154"/>
        <v>9.1125198098256739</v>
      </c>
      <c r="M1041" s="54">
        <f t="shared" si="150"/>
        <v>2.0047543581616485</v>
      </c>
      <c r="N1041" s="54">
        <f t="shared" si="151"/>
        <v>4.3284469096671945</v>
      </c>
      <c r="O1041" s="54">
        <v>0.99131538163502519</v>
      </c>
      <c r="P1041" s="56">
        <f t="shared" si="152"/>
        <v>7.3907538036373829E-2</v>
      </c>
    </row>
    <row r="1042" spans="1:16" x14ac:dyDescent="0.2">
      <c r="A1042" s="78">
        <f t="shared" si="155"/>
        <v>78</v>
      </c>
      <c r="B1042" s="57" t="s">
        <v>1368</v>
      </c>
      <c r="C1042" s="57">
        <v>377.2</v>
      </c>
      <c r="D1042" s="57"/>
      <c r="E1042" s="57">
        <v>171.6</v>
      </c>
      <c r="F1042" s="57">
        <f t="shared" si="148"/>
        <v>548.79999999999995</v>
      </c>
      <c r="G1042" s="57">
        <v>7</v>
      </c>
      <c r="H1042" s="57"/>
      <c r="I1042" s="57">
        <v>3</v>
      </c>
      <c r="J1042" s="57">
        <f t="shared" si="149"/>
        <v>10</v>
      </c>
      <c r="K1042" s="56">
        <f t="shared" si="153"/>
        <v>4.952456418383518E-3</v>
      </c>
      <c r="L1042" s="54">
        <f t="shared" si="154"/>
        <v>18.225039619651348</v>
      </c>
      <c r="M1042" s="54">
        <f t="shared" si="150"/>
        <v>4.009508716323297</v>
      </c>
      <c r="N1042" s="54">
        <f t="shared" si="151"/>
        <v>8.656893819334389</v>
      </c>
      <c r="O1042" s="54">
        <v>1.9826307632700504</v>
      </c>
      <c r="P1042" s="56">
        <f t="shared" si="152"/>
        <v>5.9901736367673257E-2</v>
      </c>
    </row>
    <row r="1043" spans="1:16" x14ac:dyDescent="0.2">
      <c r="A1043" s="78">
        <f t="shared" si="155"/>
        <v>79</v>
      </c>
      <c r="B1043" s="57" t="s">
        <v>1369</v>
      </c>
      <c r="C1043" s="57">
        <v>195.3</v>
      </c>
      <c r="D1043" s="57"/>
      <c r="E1043" s="57"/>
      <c r="F1043" s="57">
        <f t="shared" si="148"/>
        <v>195.3</v>
      </c>
      <c r="G1043" s="57">
        <v>5</v>
      </c>
      <c r="H1043" s="57"/>
      <c r="I1043" s="57"/>
      <c r="J1043" s="57">
        <f t="shared" si="149"/>
        <v>5</v>
      </c>
      <c r="K1043" s="56">
        <f t="shared" si="153"/>
        <v>2.476228209191759E-3</v>
      </c>
      <c r="L1043" s="54">
        <f t="shared" si="154"/>
        <v>9.1125198098256739</v>
      </c>
      <c r="M1043" s="54">
        <f t="shared" si="150"/>
        <v>2.0047543581616485</v>
      </c>
      <c r="N1043" s="54">
        <f t="shared" si="151"/>
        <v>4.3284469096671945</v>
      </c>
      <c r="O1043" s="54">
        <v>1.2391442270437814</v>
      </c>
      <c r="P1043" s="56">
        <f t="shared" si="152"/>
        <v>8.5431978006647716E-2</v>
      </c>
    </row>
    <row r="1044" spans="1:16" x14ac:dyDescent="0.2">
      <c r="A1044" s="78">
        <f t="shared" si="155"/>
        <v>80</v>
      </c>
      <c r="B1044" s="57" t="s">
        <v>1370</v>
      </c>
      <c r="C1044" s="57">
        <v>178.1</v>
      </c>
      <c r="D1044" s="57"/>
      <c r="E1044" s="57">
        <v>22.4</v>
      </c>
      <c r="F1044" s="57">
        <f t="shared" si="148"/>
        <v>200.5</v>
      </c>
      <c r="G1044" s="57">
        <v>4</v>
      </c>
      <c r="H1044" s="57"/>
      <c r="I1044" s="57">
        <v>1</v>
      </c>
      <c r="J1044" s="57">
        <f t="shared" si="149"/>
        <v>5</v>
      </c>
      <c r="K1044" s="56">
        <f t="shared" si="153"/>
        <v>2.476228209191759E-3</v>
      </c>
      <c r="L1044" s="54">
        <f t="shared" si="154"/>
        <v>9.1125198098256739</v>
      </c>
      <c r="M1044" s="54">
        <f t="shared" si="150"/>
        <v>2.0047543581616485</v>
      </c>
      <c r="N1044" s="54">
        <f t="shared" si="151"/>
        <v>4.3284469096671945</v>
      </c>
      <c r="O1044" s="54">
        <v>1.2391442270437814</v>
      </c>
      <c r="P1044" s="56">
        <f t="shared" si="152"/>
        <v>8.3216285808969073E-2</v>
      </c>
    </row>
    <row r="1045" spans="1:16" x14ac:dyDescent="0.2">
      <c r="A1045" s="78">
        <f t="shared" si="155"/>
        <v>81</v>
      </c>
      <c r="B1045" s="57" t="s">
        <v>1371</v>
      </c>
      <c r="C1045" s="57">
        <v>292.10000000000002</v>
      </c>
      <c r="D1045" s="57"/>
      <c r="E1045" s="57">
        <v>168.1</v>
      </c>
      <c r="F1045" s="57">
        <f t="shared" si="148"/>
        <v>460.20000000000005</v>
      </c>
      <c r="G1045" s="57">
        <v>5</v>
      </c>
      <c r="H1045" s="57"/>
      <c r="I1045" s="57">
        <v>2</v>
      </c>
      <c r="J1045" s="57">
        <f t="shared" si="149"/>
        <v>7</v>
      </c>
      <c r="K1045" s="56">
        <f t="shared" si="153"/>
        <v>3.4667194928684631E-3</v>
      </c>
      <c r="L1045" s="54">
        <f t="shared" si="154"/>
        <v>12.757527733755945</v>
      </c>
      <c r="M1045" s="54">
        <f t="shared" si="150"/>
        <v>2.8066561014263076</v>
      </c>
      <c r="N1045" s="54">
        <f t="shared" si="151"/>
        <v>6.059825673534073</v>
      </c>
      <c r="O1045" s="54">
        <v>1.2391442270437814</v>
      </c>
      <c r="P1045" s="56">
        <f t="shared" si="152"/>
        <v>4.9680907726553904E-2</v>
      </c>
    </row>
    <row r="1046" spans="1:16" x14ac:dyDescent="0.2">
      <c r="A1046" s="78">
        <f t="shared" si="155"/>
        <v>82</v>
      </c>
      <c r="B1046" s="57" t="s">
        <v>1372</v>
      </c>
      <c r="C1046" s="57">
        <v>337</v>
      </c>
      <c r="D1046" s="57"/>
      <c r="E1046" s="57">
        <v>36.6</v>
      </c>
      <c r="F1046" s="57">
        <f t="shared" si="148"/>
        <v>373.6</v>
      </c>
      <c r="G1046" s="57">
        <v>5</v>
      </c>
      <c r="H1046" s="57"/>
      <c r="I1046" s="57">
        <v>1</v>
      </c>
      <c r="J1046" s="57">
        <f t="shared" si="149"/>
        <v>6</v>
      </c>
      <c r="K1046" s="56">
        <f t="shared" si="153"/>
        <v>2.971473851030111E-3</v>
      </c>
      <c r="L1046" s="54">
        <f t="shared" si="154"/>
        <v>10.935023771790808</v>
      </c>
      <c r="M1046" s="54">
        <f t="shared" si="150"/>
        <v>2.4057052297939778</v>
      </c>
      <c r="N1046" s="54">
        <f t="shared" si="151"/>
        <v>5.1941362916006337</v>
      </c>
      <c r="O1046" s="54">
        <v>1.2391442270437814</v>
      </c>
      <c r="P1046" s="56">
        <f t="shared" si="152"/>
        <v>5.292829100703747E-2</v>
      </c>
    </row>
    <row r="1047" spans="1:16" x14ac:dyDescent="0.2">
      <c r="A1047" s="78">
        <f t="shared" si="155"/>
        <v>83</v>
      </c>
      <c r="B1047" s="57" t="s">
        <v>1373</v>
      </c>
      <c r="C1047" s="57">
        <v>275</v>
      </c>
      <c r="D1047" s="57"/>
      <c r="E1047" s="57"/>
      <c r="F1047" s="57">
        <f t="shared" si="148"/>
        <v>275</v>
      </c>
      <c r="G1047" s="57">
        <v>3</v>
      </c>
      <c r="H1047" s="57"/>
      <c r="I1047" s="57">
        <v>1</v>
      </c>
      <c r="J1047" s="57">
        <f t="shared" si="149"/>
        <v>4</v>
      </c>
      <c r="K1047" s="56">
        <f t="shared" si="153"/>
        <v>1.9809825673534074E-3</v>
      </c>
      <c r="L1047" s="54">
        <f t="shared" si="154"/>
        <v>7.2900158478605395</v>
      </c>
      <c r="M1047" s="54">
        <f t="shared" si="150"/>
        <v>1.6038034865293187</v>
      </c>
      <c r="N1047" s="54">
        <f t="shared" si="151"/>
        <v>3.4627575277337561</v>
      </c>
      <c r="O1047" s="54">
        <v>0.74348653622626881</v>
      </c>
      <c r="P1047" s="56">
        <f t="shared" si="152"/>
        <v>4.7636594175817761E-2</v>
      </c>
    </row>
    <row r="1048" spans="1:16" x14ac:dyDescent="0.2">
      <c r="A1048" s="78">
        <f t="shared" si="155"/>
        <v>84</v>
      </c>
      <c r="B1048" s="57" t="s">
        <v>1374</v>
      </c>
      <c r="C1048" s="57">
        <v>568.20000000000005</v>
      </c>
      <c r="D1048" s="57">
        <v>30.6</v>
      </c>
      <c r="E1048" s="57"/>
      <c r="F1048" s="57">
        <f t="shared" si="148"/>
        <v>598.80000000000007</v>
      </c>
      <c r="G1048" s="57">
        <v>15</v>
      </c>
      <c r="H1048" s="57">
        <v>1</v>
      </c>
      <c r="I1048" s="57">
        <v>1</v>
      </c>
      <c r="J1048" s="57">
        <f t="shared" si="149"/>
        <v>17</v>
      </c>
      <c r="K1048" s="56">
        <f t="shared" si="153"/>
        <v>8.4191759112519811E-3</v>
      </c>
      <c r="L1048" s="54">
        <f t="shared" si="154"/>
        <v>30.982567353407291</v>
      </c>
      <c r="M1048" s="54">
        <f t="shared" si="150"/>
        <v>6.8161648177496037</v>
      </c>
      <c r="N1048" s="54">
        <f t="shared" si="151"/>
        <v>14.716719492868462</v>
      </c>
      <c r="O1048" s="54">
        <v>3.7174326811313443</v>
      </c>
      <c r="P1048" s="56">
        <f t="shared" si="152"/>
        <v>9.3909292493581653E-2</v>
      </c>
    </row>
    <row r="1049" spans="1:16" x14ac:dyDescent="0.2">
      <c r="A1049" s="78">
        <f t="shared" si="155"/>
        <v>85</v>
      </c>
      <c r="B1049" s="57" t="s">
        <v>1375</v>
      </c>
      <c r="C1049" s="57">
        <v>242.6</v>
      </c>
      <c r="D1049" s="57"/>
      <c r="E1049" s="57">
        <v>164.4</v>
      </c>
      <c r="F1049" s="57">
        <f t="shared" si="148"/>
        <v>407</v>
      </c>
      <c r="G1049" s="57">
        <v>6</v>
      </c>
      <c r="H1049" s="57"/>
      <c r="I1049" s="57">
        <v>2</v>
      </c>
      <c r="J1049" s="57">
        <f t="shared" si="149"/>
        <v>8</v>
      </c>
      <c r="K1049" s="56">
        <f t="shared" si="153"/>
        <v>3.9619651347068147E-3</v>
      </c>
      <c r="L1049" s="54">
        <f t="shared" si="154"/>
        <v>14.580031695721079</v>
      </c>
      <c r="M1049" s="54">
        <f t="shared" si="150"/>
        <v>3.2076069730586374</v>
      </c>
      <c r="N1049" s="54">
        <f t="shared" si="151"/>
        <v>6.9255150554675122</v>
      </c>
      <c r="O1049" s="54">
        <v>1.4869730724525376</v>
      </c>
      <c r="P1049" s="56">
        <f t="shared" si="152"/>
        <v>6.4373775913267234E-2</v>
      </c>
    </row>
    <row r="1050" spans="1:16" x14ac:dyDescent="0.2">
      <c r="A1050" s="78">
        <f t="shared" si="155"/>
        <v>86</v>
      </c>
      <c r="B1050" s="57" t="s">
        <v>1376</v>
      </c>
      <c r="C1050" s="57">
        <v>255.3</v>
      </c>
      <c r="D1050" s="57"/>
      <c r="E1050" s="57"/>
      <c r="F1050" s="57">
        <f t="shared" si="148"/>
        <v>255.3</v>
      </c>
      <c r="G1050" s="57">
        <v>5</v>
      </c>
      <c r="H1050" s="57"/>
      <c r="I1050" s="57"/>
      <c r="J1050" s="57">
        <f t="shared" si="149"/>
        <v>5</v>
      </c>
      <c r="K1050" s="56">
        <f t="shared" si="153"/>
        <v>2.476228209191759E-3</v>
      </c>
      <c r="L1050" s="54">
        <f t="shared" si="154"/>
        <v>9.1125198098256739</v>
      </c>
      <c r="M1050" s="54">
        <f t="shared" si="150"/>
        <v>2.0047543581616485</v>
      </c>
      <c r="N1050" s="54">
        <f t="shared" si="151"/>
        <v>4.3284469096671945</v>
      </c>
      <c r="O1050" s="54">
        <v>1.2391442270437814</v>
      </c>
      <c r="P1050" s="56">
        <f t="shared" si="152"/>
        <v>6.5353957323534273E-2</v>
      </c>
    </row>
    <row r="1051" spans="1:16" x14ac:dyDescent="0.2">
      <c r="A1051" s="78">
        <f t="shared" si="155"/>
        <v>87</v>
      </c>
      <c r="B1051" s="57" t="s">
        <v>1377</v>
      </c>
      <c r="C1051" s="57">
        <v>139.19999999999999</v>
      </c>
      <c r="D1051" s="57"/>
      <c r="E1051" s="57"/>
      <c r="F1051" s="57">
        <f t="shared" si="148"/>
        <v>139.19999999999999</v>
      </c>
      <c r="G1051" s="57">
        <v>5</v>
      </c>
      <c r="H1051" s="57"/>
      <c r="I1051" s="57"/>
      <c r="J1051" s="57">
        <f t="shared" si="149"/>
        <v>5</v>
      </c>
      <c r="K1051" s="56">
        <f t="shared" si="153"/>
        <v>2.476228209191759E-3</v>
      </c>
      <c r="L1051" s="54">
        <f t="shared" si="154"/>
        <v>9.1125198098256739</v>
      </c>
      <c r="M1051" s="54">
        <f t="shared" si="150"/>
        <v>2.0047543581616485</v>
      </c>
      <c r="N1051" s="54">
        <f t="shared" si="151"/>
        <v>4.3284469096671945</v>
      </c>
      <c r="O1051" s="54">
        <v>1.2391442270437814</v>
      </c>
      <c r="P1051" s="56">
        <f t="shared" si="152"/>
        <v>0.1198625381084648</v>
      </c>
    </row>
    <row r="1052" spans="1:16" x14ac:dyDescent="0.2">
      <c r="A1052" s="78">
        <f t="shared" si="155"/>
        <v>88</v>
      </c>
      <c r="B1052" s="57" t="s">
        <v>1378</v>
      </c>
      <c r="C1052" s="57">
        <v>110.5</v>
      </c>
      <c r="D1052" s="57">
        <v>21.5</v>
      </c>
      <c r="E1052" s="57"/>
      <c r="F1052" s="57">
        <f t="shared" si="148"/>
        <v>132</v>
      </c>
      <c r="G1052" s="57">
        <v>3</v>
      </c>
      <c r="H1052" s="57">
        <v>1</v>
      </c>
      <c r="I1052" s="57"/>
      <c r="J1052" s="57">
        <f t="shared" si="149"/>
        <v>4</v>
      </c>
      <c r="K1052" s="56">
        <f t="shared" si="153"/>
        <v>1.9809825673534074E-3</v>
      </c>
      <c r="L1052" s="54">
        <f t="shared" si="154"/>
        <v>7.2900158478605395</v>
      </c>
      <c r="M1052" s="54">
        <f t="shared" si="150"/>
        <v>1.6038034865293187</v>
      </c>
      <c r="N1052" s="54">
        <f t="shared" si="151"/>
        <v>3.4627575277337561</v>
      </c>
      <c r="O1052" s="54">
        <v>0.74348653622626881</v>
      </c>
      <c r="P1052" s="56">
        <f t="shared" si="152"/>
        <v>9.924290453295366E-2</v>
      </c>
    </row>
    <row r="1053" spans="1:16" x14ac:dyDescent="0.2">
      <c r="A1053" s="78">
        <f t="shared" si="155"/>
        <v>89</v>
      </c>
      <c r="B1053" s="57" t="s">
        <v>1379</v>
      </c>
      <c r="C1053" s="57">
        <v>153.9</v>
      </c>
      <c r="D1053" s="57"/>
      <c r="E1053" s="57"/>
      <c r="F1053" s="57">
        <f t="shared" si="148"/>
        <v>153.9</v>
      </c>
      <c r="G1053" s="57">
        <v>4</v>
      </c>
      <c r="H1053" s="57"/>
      <c r="I1053" s="57"/>
      <c r="J1053" s="57">
        <f t="shared" si="149"/>
        <v>4</v>
      </c>
      <c r="K1053" s="56">
        <f t="shared" si="153"/>
        <v>1.9809825673534074E-3</v>
      </c>
      <c r="L1053" s="54">
        <f t="shared" si="154"/>
        <v>7.2900158478605395</v>
      </c>
      <c r="M1053" s="54">
        <f t="shared" si="150"/>
        <v>1.6038034865293187</v>
      </c>
      <c r="N1053" s="54">
        <f t="shared" si="151"/>
        <v>3.4627575277337561</v>
      </c>
      <c r="O1053" s="54">
        <v>0.99131538163502519</v>
      </c>
      <c r="P1053" s="56">
        <f t="shared" si="152"/>
        <v>8.6730943754117218E-2</v>
      </c>
    </row>
    <row r="1054" spans="1:16" x14ac:dyDescent="0.2">
      <c r="A1054" s="78">
        <f t="shared" si="155"/>
        <v>90</v>
      </c>
      <c r="B1054" s="57" t="s">
        <v>1380</v>
      </c>
      <c r="C1054" s="57">
        <v>120.6</v>
      </c>
      <c r="D1054" s="57"/>
      <c r="E1054" s="57"/>
      <c r="F1054" s="57">
        <f t="shared" si="148"/>
        <v>120.6</v>
      </c>
      <c r="G1054" s="57">
        <v>3</v>
      </c>
      <c r="H1054" s="57"/>
      <c r="I1054" s="57"/>
      <c r="J1054" s="57">
        <f t="shared" si="149"/>
        <v>3</v>
      </c>
      <c r="K1054" s="56">
        <f t="shared" si="153"/>
        <v>1.4857369255150555E-3</v>
      </c>
      <c r="L1054" s="54">
        <f t="shared" si="154"/>
        <v>5.4675118858954042</v>
      </c>
      <c r="M1054" s="54">
        <f t="shared" si="150"/>
        <v>1.2028526148969889</v>
      </c>
      <c r="N1054" s="54">
        <f t="shared" si="151"/>
        <v>2.5970681458003169</v>
      </c>
      <c r="O1054" s="54">
        <v>0.74348653622626881</v>
      </c>
      <c r="P1054" s="56">
        <f t="shared" si="152"/>
        <v>8.3009280122877116E-2</v>
      </c>
    </row>
    <row r="1055" spans="1:16" x14ac:dyDescent="0.2">
      <c r="A1055" s="78">
        <f t="shared" si="155"/>
        <v>91</v>
      </c>
      <c r="B1055" s="57" t="s">
        <v>1381</v>
      </c>
      <c r="C1055" s="57">
        <v>141.30000000000001</v>
      </c>
      <c r="D1055" s="57"/>
      <c r="E1055" s="57"/>
      <c r="F1055" s="57">
        <f t="shared" si="148"/>
        <v>141.30000000000001</v>
      </c>
      <c r="G1055" s="57">
        <v>4</v>
      </c>
      <c r="H1055" s="57"/>
      <c r="I1055" s="57"/>
      <c r="J1055" s="57">
        <f t="shared" si="149"/>
        <v>4</v>
      </c>
      <c r="K1055" s="56">
        <f t="shared" si="153"/>
        <v>1.9809825673534074E-3</v>
      </c>
      <c r="L1055" s="54">
        <f t="shared" si="154"/>
        <v>7.2900158478605395</v>
      </c>
      <c r="M1055" s="54">
        <f t="shared" si="150"/>
        <v>1.6038034865293187</v>
      </c>
      <c r="N1055" s="54">
        <f t="shared" si="151"/>
        <v>3.4627575277337561</v>
      </c>
      <c r="O1055" s="54">
        <v>0.99131538163502519</v>
      </c>
      <c r="P1055" s="56">
        <f t="shared" si="152"/>
        <v>9.4464913260853781E-2</v>
      </c>
    </row>
    <row r="1056" spans="1:16" x14ac:dyDescent="0.2">
      <c r="A1056" s="78">
        <f t="shared" si="155"/>
        <v>92</v>
      </c>
      <c r="B1056" s="57" t="s">
        <v>1382</v>
      </c>
      <c r="C1056" s="57">
        <v>326</v>
      </c>
      <c r="D1056" s="57"/>
      <c r="E1056" s="57"/>
      <c r="F1056" s="57">
        <f t="shared" si="148"/>
        <v>326</v>
      </c>
      <c r="G1056" s="57">
        <v>7</v>
      </c>
      <c r="H1056" s="57"/>
      <c r="I1056" s="57"/>
      <c r="J1056" s="57">
        <f t="shared" si="149"/>
        <v>7</v>
      </c>
      <c r="K1056" s="56">
        <f t="shared" si="153"/>
        <v>3.4667194928684631E-3</v>
      </c>
      <c r="L1056" s="54">
        <f t="shared" si="154"/>
        <v>12.757527733755945</v>
      </c>
      <c r="M1056" s="54">
        <f t="shared" si="150"/>
        <v>2.8066561014263076</v>
      </c>
      <c r="N1056" s="54">
        <f t="shared" si="151"/>
        <v>6.059825673534073</v>
      </c>
      <c r="O1056" s="54">
        <v>1.7348019178612939</v>
      </c>
      <c r="P1056" s="56">
        <f t="shared" si="152"/>
        <v>7.1652795787047918E-2</v>
      </c>
    </row>
    <row r="1057" spans="1:16" x14ac:dyDescent="0.2">
      <c r="A1057" s="78">
        <f t="shared" si="155"/>
        <v>93</v>
      </c>
      <c r="B1057" s="57" t="s">
        <v>1383</v>
      </c>
      <c r="C1057" s="57">
        <v>378.3</v>
      </c>
      <c r="D1057" s="57"/>
      <c r="E1057" s="57"/>
      <c r="F1057" s="57">
        <f t="shared" si="148"/>
        <v>378.3</v>
      </c>
      <c r="G1057" s="57">
        <v>7</v>
      </c>
      <c r="H1057" s="57"/>
      <c r="I1057" s="57"/>
      <c r="J1057" s="57">
        <f t="shared" si="149"/>
        <v>7</v>
      </c>
      <c r="K1057" s="56">
        <f t="shared" si="153"/>
        <v>3.4667194928684631E-3</v>
      </c>
      <c r="L1057" s="54">
        <f t="shared" si="154"/>
        <v>12.757527733755945</v>
      </c>
      <c r="M1057" s="54">
        <f t="shared" si="150"/>
        <v>2.8066561014263076</v>
      </c>
      <c r="N1057" s="54">
        <f t="shared" si="151"/>
        <v>6.059825673534073</v>
      </c>
      <c r="O1057" s="54">
        <v>1.7348019178612939</v>
      </c>
      <c r="P1057" s="56">
        <f t="shared" si="152"/>
        <v>6.1746792034305102E-2</v>
      </c>
    </row>
    <row r="1058" spans="1:16" x14ac:dyDescent="0.2">
      <c r="A1058" s="78">
        <f t="shared" si="155"/>
        <v>94</v>
      </c>
      <c r="B1058" s="57" t="s">
        <v>1384</v>
      </c>
      <c r="C1058" s="57">
        <v>228.2</v>
      </c>
      <c r="D1058" s="57"/>
      <c r="E1058" s="57"/>
      <c r="F1058" s="57">
        <f t="shared" si="148"/>
        <v>228.2</v>
      </c>
      <c r="G1058" s="57">
        <v>7</v>
      </c>
      <c r="H1058" s="57"/>
      <c r="I1058" s="57"/>
      <c r="J1058" s="57">
        <f t="shared" si="149"/>
        <v>7</v>
      </c>
      <c r="K1058" s="56">
        <f t="shared" si="153"/>
        <v>3.4667194928684631E-3</v>
      </c>
      <c r="L1058" s="54">
        <f t="shared" si="154"/>
        <v>12.757527733755945</v>
      </c>
      <c r="M1058" s="54">
        <f t="shared" si="150"/>
        <v>2.8066561014263076</v>
      </c>
      <c r="N1058" s="54">
        <f t="shared" si="151"/>
        <v>6.059825673534073</v>
      </c>
      <c r="O1058" s="54">
        <v>1.7348019178612939</v>
      </c>
      <c r="P1058" s="56">
        <f t="shared" si="152"/>
        <v>0.10236113683863989</v>
      </c>
    </row>
    <row r="1059" spans="1:16" x14ac:dyDescent="0.2">
      <c r="A1059" s="78">
        <f t="shared" si="155"/>
        <v>95</v>
      </c>
      <c r="B1059" s="57" t="s">
        <v>1385</v>
      </c>
      <c r="C1059" s="57">
        <v>145.69999999999999</v>
      </c>
      <c r="D1059" s="57"/>
      <c r="E1059" s="57"/>
      <c r="F1059" s="57">
        <f t="shared" si="148"/>
        <v>145.69999999999999</v>
      </c>
      <c r="G1059" s="57">
        <v>4</v>
      </c>
      <c r="H1059" s="57"/>
      <c r="I1059" s="57"/>
      <c r="J1059" s="57">
        <f t="shared" si="149"/>
        <v>4</v>
      </c>
      <c r="K1059" s="56">
        <f t="shared" si="153"/>
        <v>1.9809825673534074E-3</v>
      </c>
      <c r="L1059" s="54">
        <f t="shared" si="154"/>
        <v>7.2900158478605395</v>
      </c>
      <c r="M1059" s="54">
        <f t="shared" si="150"/>
        <v>1.6038034865293187</v>
      </c>
      <c r="N1059" s="54">
        <f t="shared" si="151"/>
        <v>3.4627575277337561</v>
      </c>
      <c r="O1059" s="54">
        <v>0.99131538163502519</v>
      </c>
      <c r="P1059" s="56">
        <f t="shared" si="152"/>
        <v>9.1612163649681819E-2</v>
      </c>
    </row>
    <row r="1060" spans="1:16" x14ac:dyDescent="0.2">
      <c r="A1060" s="78">
        <f t="shared" si="155"/>
        <v>96</v>
      </c>
      <c r="B1060" s="57" t="s">
        <v>1386</v>
      </c>
      <c r="C1060" s="57">
        <v>220.3</v>
      </c>
      <c r="D1060" s="57"/>
      <c r="E1060" s="57"/>
      <c r="F1060" s="57">
        <f t="shared" si="148"/>
        <v>220.3</v>
      </c>
      <c r="G1060" s="57">
        <v>7</v>
      </c>
      <c r="H1060" s="57"/>
      <c r="I1060" s="57"/>
      <c r="J1060" s="57">
        <f t="shared" si="149"/>
        <v>7</v>
      </c>
      <c r="K1060" s="56">
        <f t="shared" si="153"/>
        <v>3.4667194928684631E-3</v>
      </c>
      <c r="L1060" s="54">
        <f t="shared" si="154"/>
        <v>12.757527733755945</v>
      </c>
      <c r="M1060" s="54">
        <f t="shared" si="150"/>
        <v>2.8066561014263076</v>
      </c>
      <c r="N1060" s="54">
        <f t="shared" si="151"/>
        <v>6.059825673534073</v>
      </c>
      <c r="O1060" s="54">
        <v>1.7348019178612939</v>
      </c>
      <c r="P1060" s="56">
        <f t="shared" si="152"/>
        <v>0.10603182672073364</v>
      </c>
    </row>
    <row r="1061" spans="1:16" x14ac:dyDescent="0.2">
      <c r="A1061" s="78">
        <f t="shared" si="155"/>
        <v>97</v>
      </c>
      <c r="B1061" s="57" t="s">
        <v>1387</v>
      </c>
      <c r="C1061" s="57">
        <v>5244.1</v>
      </c>
      <c r="D1061" s="57"/>
      <c r="E1061" s="57"/>
      <c r="F1061" s="57">
        <f t="shared" si="148"/>
        <v>5244.1</v>
      </c>
      <c r="G1061" s="57">
        <v>97</v>
      </c>
      <c r="H1061" s="57"/>
      <c r="I1061" s="57"/>
      <c r="J1061" s="57">
        <f t="shared" si="149"/>
        <v>97</v>
      </c>
      <c r="K1061" s="56">
        <f t="shared" si="153"/>
        <v>4.8038827258320128E-2</v>
      </c>
      <c r="L1061" s="54">
        <f t="shared" si="154"/>
        <v>176.78288431061807</v>
      </c>
      <c r="M1061" s="54">
        <f t="shared" si="150"/>
        <v>38.892234548335978</v>
      </c>
      <c r="N1061" s="54">
        <f t="shared" si="151"/>
        <v>83.971870047543575</v>
      </c>
      <c r="O1061" s="54">
        <v>24.039398004649357</v>
      </c>
      <c r="P1061" s="56">
        <f t="shared" si="152"/>
        <v>6.1723915812274169E-2</v>
      </c>
    </row>
    <row r="1062" spans="1:16" x14ac:dyDescent="0.2">
      <c r="A1062" s="78">
        <f t="shared" si="155"/>
        <v>98</v>
      </c>
      <c r="B1062" s="57" t="s">
        <v>1388</v>
      </c>
      <c r="C1062" s="57">
        <v>164.4</v>
      </c>
      <c r="D1062" s="57"/>
      <c r="E1062" s="29"/>
      <c r="F1062" s="57">
        <f t="shared" si="148"/>
        <v>164.4</v>
      </c>
      <c r="G1062" s="57">
        <v>4</v>
      </c>
      <c r="H1062" s="57"/>
      <c r="I1062" s="57"/>
      <c r="J1062" s="57">
        <f t="shared" si="149"/>
        <v>4</v>
      </c>
      <c r="K1062" s="56">
        <f t="shared" si="153"/>
        <v>1.9809825673534074E-3</v>
      </c>
      <c r="L1062" s="54">
        <f t="shared" si="154"/>
        <v>7.2900158478605395</v>
      </c>
      <c r="M1062" s="54">
        <f t="shared" si="150"/>
        <v>1.6038034865293187</v>
      </c>
      <c r="N1062" s="54">
        <f t="shared" si="151"/>
        <v>3.4627575277337561</v>
      </c>
      <c r="O1062" s="54">
        <v>0.99131538163502519</v>
      </c>
      <c r="P1062" s="56">
        <f t="shared" si="152"/>
        <v>8.1191558660332355E-2</v>
      </c>
    </row>
    <row r="1063" spans="1:16" x14ac:dyDescent="0.2">
      <c r="A1063" s="78">
        <f t="shared" si="155"/>
        <v>99</v>
      </c>
      <c r="B1063" s="57" t="s">
        <v>1389</v>
      </c>
      <c r="C1063" s="57">
        <v>126.2</v>
      </c>
      <c r="D1063" s="57"/>
      <c r="E1063" s="57"/>
      <c r="F1063" s="57">
        <f t="shared" si="148"/>
        <v>126.2</v>
      </c>
      <c r="G1063" s="57">
        <v>3</v>
      </c>
      <c r="H1063" s="57"/>
      <c r="I1063" s="57"/>
      <c r="J1063" s="57">
        <f t="shared" si="149"/>
        <v>3</v>
      </c>
      <c r="K1063" s="56">
        <f t="shared" si="153"/>
        <v>1.4857369255150555E-3</v>
      </c>
      <c r="L1063" s="54">
        <f t="shared" si="154"/>
        <v>5.4675118858954042</v>
      </c>
      <c r="M1063" s="54">
        <f t="shared" si="150"/>
        <v>1.2028526148969889</v>
      </c>
      <c r="N1063" s="54">
        <f t="shared" si="151"/>
        <v>2.5970681458003169</v>
      </c>
      <c r="O1063" s="54">
        <v>0.74348653622626881</v>
      </c>
      <c r="P1063" s="56">
        <f t="shared" si="152"/>
        <v>7.9325825537392855E-2</v>
      </c>
    </row>
    <row r="1064" spans="1:16" x14ac:dyDescent="0.2">
      <c r="A1064" s="78">
        <f t="shared" si="155"/>
        <v>100</v>
      </c>
      <c r="B1064" s="57" t="s">
        <v>1390</v>
      </c>
      <c r="C1064" s="57">
        <v>232.2</v>
      </c>
      <c r="D1064" s="57"/>
      <c r="E1064" s="57">
        <v>29.4</v>
      </c>
      <c r="F1064" s="57">
        <f t="shared" si="148"/>
        <v>261.59999999999997</v>
      </c>
      <c r="G1064" s="57">
        <v>7</v>
      </c>
      <c r="H1064" s="57"/>
      <c r="I1064" s="57">
        <v>1</v>
      </c>
      <c r="J1064" s="57">
        <f t="shared" si="149"/>
        <v>8</v>
      </c>
      <c r="K1064" s="56">
        <f t="shared" si="153"/>
        <v>3.9619651347068147E-3</v>
      </c>
      <c r="L1064" s="54">
        <f t="shared" si="154"/>
        <v>14.580031695721079</v>
      </c>
      <c r="M1064" s="54">
        <f t="shared" si="150"/>
        <v>3.2076069730586374</v>
      </c>
      <c r="N1064" s="54">
        <f t="shared" si="151"/>
        <v>6.9255150554675122</v>
      </c>
      <c r="O1064" s="54">
        <v>1.2391442270437814</v>
      </c>
      <c r="P1064" s="56">
        <f t="shared" si="152"/>
        <v>9.9206031923895308E-2</v>
      </c>
    </row>
    <row r="1065" spans="1:16" x14ac:dyDescent="0.2">
      <c r="A1065" s="78">
        <f t="shared" si="155"/>
        <v>101</v>
      </c>
      <c r="B1065" s="57" t="s">
        <v>1391</v>
      </c>
      <c r="C1065" s="57">
        <v>561.9</v>
      </c>
      <c r="D1065" s="57"/>
      <c r="E1065" s="57"/>
      <c r="F1065" s="57">
        <f t="shared" si="148"/>
        <v>561.9</v>
      </c>
      <c r="G1065" s="57">
        <v>16</v>
      </c>
      <c r="H1065" s="57"/>
      <c r="I1065" s="57"/>
      <c r="J1065" s="57">
        <f t="shared" si="149"/>
        <v>16</v>
      </c>
      <c r="K1065" s="56">
        <f t="shared" si="153"/>
        <v>7.9239302694136295E-3</v>
      </c>
      <c r="L1065" s="54">
        <f t="shared" si="154"/>
        <v>29.160063391442158</v>
      </c>
      <c r="M1065" s="54">
        <f t="shared" si="150"/>
        <v>6.4152139461172748</v>
      </c>
      <c r="N1065" s="54">
        <f t="shared" si="151"/>
        <v>13.851030110935024</v>
      </c>
      <c r="O1065" s="54">
        <v>3.9652615265401008</v>
      </c>
      <c r="P1065" s="56">
        <f t="shared" si="152"/>
        <v>9.5019699190308879E-2</v>
      </c>
    </row>
    <row r="1066" spans="1:16" x14ac:dyDescent="0.2">
      <c r="A1066" s="78">
        <f t="shared" si="155"/>
        <v>102</v>
      </c>
      <c r="B1066" s="57" t="s">
        <v>1392</v>
      </c>
      <c r="C1066" s="57">
        <v>452.2</v>
      </c>
      <c r="D1066" s="57"/>
      <c r="E1066" s="57"/>
      <c r="F1066" s="57">
        <f t="shared" si="148"/>
        <v>452.2</v>
      </c>
      <c r="G1066" s="57">
        <v>12</v>
      </c>
      <c r="H1066" s="57"/>
      <c r="I1066" s="57"/>
      <c r="J1066" s="57">
        <f t="shared" si="149"/>
        <v>12</v>
      </c>
      <c r="K1066" s="56">
        <f t="shared" si="153"/>
        <v>5.9429477020602221E-3</v>
      </c>
      <c r="L1066" s="54">
        <f t="shared" si="154"/>
        <v>21.870047543581617</v>
      </c>
      <c r="M1066" s="54">
        <f t="shared" si="150"/>
        <v>4.8114104595879557</v>
      </c>
      <c r="N1066" s="54">
        <f t="shared" si="151"/>
        <v>10.388272583201267</v>
      </c>
      <c r="O1066" s="54">
        <v>2.9739461449050753</v>
      </c>
      <c r="P1066" s="56">
        <f t="shared" si="152"/>
        <v>8.8553022404413789E-2</v>
      </c>
    </row>
    <row r="1067" spans="1:16" x14ac:dyDescent="0.2">
      <c r="A1067" s="78">
        <f t="shared" si="155"/>
        <v>103</v>
      </c>
      <c r="B1067" s="57" t="s">
        <v>1393</v>
      </c>
      <c r="C1067" s="57">
        <v>569.4</v>
      </c>
      <c r="D1067" s="57"/>
      <c r="E1067" s="57"/>
      <c r="F1067" s="57">
        <f t="shared" si="148"/>
        <v>569.4</v>
      </c>
      <c r="G1067" s="57">
        <v>14</v>
      </c>
      <c r="H1067" s="57"/>
      <c r="I1067" s="57"/>
      <c r="J1067" s="57">
        <f t="shared" si="149"/>
        <v>14</v>
      </c>
      <c r="K1067" s="56">
        <f t="shared" si="153"/>
        <v>6.9334389857369262E-3</v>
      </c>
      <c r="L1067" s="54">
        <f t="shared" si="154"/>
        <v>25.515055467511889</v>
      </c>
      <c r="M1067" s="54">
        <f t="shared" si="150"/>
        <v>5.6133122028526152</v>
      </c>
      <c r="N1067" s="54">
        <f t="shared" si="151"/>
        <v>12.119651347068146</v>
      </c>
      <c r="O1067" s="54">
        <v>3.4696038357225878</v>
      </c>
      <c r="P1067" s="56">
        <f t="shared" si="152"/>
        <v>8.2047107223665691E-2</v>
      </c>
    </row>
    <row r="1068" spans="1:16" x14ac:dyDescent="0.2">
      <c r="A1068" s="78">
        <f t="shared" si="155"/>
        <v>104</v>
      </c>
      <c r="B1068" s="57" t="s">
        <v>1394</v>
      </c>
      <c r="C1068" s="57">
        <v>154.30000000000001</v>
      </c>
      <c r="D1068" s="57"/>
      <c r="E1068" s="57"/>
      <c r="F1068" s="57">
        <f t="shared" si="148"/>
        <v>154.30000000000001</v>
      </c>
      <c r="G1068" s="57">
        <v>5</v>
      </c>
      <c r="H1068" s="57"/>
      <c r="I1068" s="57"/>
      <c r="J1068" s="57">
        <f t="shared" si="149"/>
        <v>5</v>
      </c>
      <c r="K1068" s="56">
        <f t="shared" si="153"/>
        <v>2.476228209191759E-3</v>
      </c>
      <c r="L1068" s="54">
        <f t="shared" si="154"/>
        <v>9.1125198098256739</v>
      </c>
      <c r="M1068" s="54">
        <f t="shared" si="150"/>
        <v>2.0047543581616485</v>
      </c>
      <c r="N1068" s="54">
        <f t="shared" si="151"/>
        <v>4.3284469096671945</v>
      </c>
      <c r="O1068" s="54">
        <v>1.2391442270437814</v>
      </c>
      <c r="P1068" s="56">
        <f t="shared" si="152"/>
        <v>0.10813263321256188</v>
      </c>
    </row>
    <row r="1069" spans="1:16" x14ac:dyDescent="0.2">
      <c r="A1069" s="78">
        <f t="shared" si="155"/>
        <v>105</v>
      </c>
      <c r="B1069" s="57" t="s">
        <v>1395</v>
      </c>
      <c r="C1069" s="57">
        <v>394.45</v>
      </c>
      <c r="D1069" s="57"/>
      <c r="E1069" s="57">
        <v>115.6</v>
      </c>
      <c r="F1069" s="57">
        <f t="shared" si="148"/>
        <v>510.04999999999995</v>
      </c>
      <c r="G1069" s="57">
        <v>11</v>
      </c>
      <c r="H1069" s="57"/>
      <c r="I1069" s="57">
        <v>3</v>
      </c>
      <c r="J1069" s="57">
        <f t="shared" si="149"/>
        <v>14</v>
      </c>
      <c r="K1069" s="56">
        <f t="shared" si="153"/>
        <v>6.9334389857369262E-3</v>
      </c>
      <c r="L1069" s="54">
        <f t="shared" si="154"/>
        <v>25.515055467511889</v>
      </c>
      <c r="M1069" s="54">
        <f t="shared" si="150"/>
        <v>5.6133122028526152</v>
      </c>
      <c r="N1069" s="54">
        <f t="shared" si="151"/>
        <v>12.119651347068146</v>
      </c>
      <c r="O1069" s="54">
        <v>2.7261172994963192</v>
      </c>
      <c r="P1069" s="56">
        <f t="shared" si="152"/>
        <v>9.0136528412761444E-2</v>
      </c>
    </row>
    <row r="1070" spans="1:16" x14ac:dyDescent="0.2">
      <c r="A1070" s="78">
        <f t="shared" si="155"/>
        <v>106</v>
      </c>
      <c r="B1070" s="57" t="s">
        <v>1396</v>
      </c>
      <c r="C1070" s="57">
        <v>382.2</v>
      </c>
      <c r="D1070" s="57"/>
      <c r="E1070" s="80"/>
      <c r="F1070" s="57">
        <f t="shared" si="148"/>
        <v>382.2</v>
      </c>
      <c r="G1070" s="57">
        <v>12</v>
      </c>
      <c r="H1070" s="57"/>
      <c r="I1070" s="57">
        <v>1</v>
      </c>
      <c r="J1070" s="57">
        <f t="shared" si="149"/>
        <v>13</v>
      </c>
      <c r="K1070" s="56">
        <f t="shared" si="153"/>
        <v>6.4381933438985737E-3</v>
      </c>
      <c r="L1070" s="54">
        <f t="shared" si="154"/>
        <v>23.692551505546753</v>
      </c>
      <c r="M1070" s="54">
        <f t="shared" si="150"/>
        <v>5.2123613312202854</v>
      </c>
      <c r="N1070" s="54">
        <f t="shared" si="151"/>
        <v>11.253961965134707</v>
      </c>
      <c r="O1070" s="54">
        <v>2.7261172994963192</v>
      </c>
      <c r="P1070" s="56">
        <f t="shared" si="152"/>
        <v>0.11220563082521733</v>
      </c>
    </row>
    <row r="1071" spans="1:16" x14ac:dyDescent="0.2">
      <c r="A1071" s="78">
        <f t="shared" si="155"/>
        <v>107</v>
      </c>
      <c r="B1071" s="57" t="s">
        <v>1397</v>
      </c>
      <c r="C1071" s="57">
        <v>360.6</v>
      </c>
      <c r="D1071" s="57"/>
      <c r="E1071" s="57">
        <v>114.9</v>
      </c>
      <c r="F1071" s="57">
        <f t="shared" si="148"/>
        <v>475.5</v>
      </c>
      <c r="G1071" s="57">
        <v>10</v>
      </c>
      <c r="H1071" s="57"/>
      <c r="I1071" s="57">
        <v>1</v>
      </c>
      <c r="J1071" s="57">
        <f t="shared" si="149"/>
        <v>11</v>
      </c>
      <c r="K1071" s="56">
        <f t="shared" si="153"/>
        <v>5.4477020602218705E-3</v>
      </c>
      <c r="L1071" s="54">
        <f t="shared" si="154"/>
        <v>20.047543581616484</v>
      </c>
      <c r="M1071" s="54">
        <f t="shared" si="150"/>
        <v>4.4104595879556268</v>
      </c>
      <c r="N1071" s="54">
        <f t="shared" si="151"/>
        <v>9.52258320126783</v>
      </c>
      <c r="O1071" s="54">
        <v>2.4782884540875627</v>
      </c>
      <c r="P1071" s="56">
        <f t="shared" si="152"/>
        <v>7.6674815614989483E-2</v>
      </c>
    </row>
    <row r="1072" spans="1:16" x14ac:dyDescent="0.2">
      <c r="A1072" s="78">
        <f t="shared" si="155"/>
        <v>108</v>
      </c>
      <c r="B1072" s="57" t="s">
        <v>1398</v>
      </c>
      <c r="C1072" s="57">
        <v>340.3</v>
      </c>
      <c r="D1072" s="57"/>
      <c r="E1072" s="57">
        <v>203.8</v>
      </c>
      <c r="F1072" s="57">
        <f t="shared" si="148"/>
        <v>544.1</v>
      </c>
      <c r="G1072" s="57">
        <v>9</v>
      </c>
      <c r="H1072" s="57"/>
      <c r="I1072" s="57">
        <v>2</v>
      </c>
      <c r="J1072" s="57">
        <f t="shared" si="149"/>
        <v>11</v>
      </c>
      <c r="K1072" s="56">
        <f t="shared" si="153"/>
        <v>5.4477020602218705E-3</v>
      </c>
      <c r="L1072" s="54">
        <f t="shared" si="154"/>
        <v>20.047543581616484</v>
      </c>
      <c r="M1072" s="54">
        <f t="shared" si="150"/>
        <v>4.4104595879556268</v>
      </c>
      <c r="N1072" s="54">
        <f t="shared" si="151"/>
        <v>9.52258320126783</v>
      </c>
      <c r="O1072" s="54">
        <v>2.4782884540875627</v>
      </c>
      <c r="P1072" s="56">
        <f t="shared" si="152"/>
        <v>6.7007672900068913E-2</v>
      </c>
    </row>
    <row r="1073" spans="1:16" x14ac:dyDescent="0.2">
      <c r="A1073" s="78">
        <f t="shared" si="155"/>
        <v>109</v>
      </c>
      <c r="B1073" s="57" t="s">
        <v>1399</v>
      </c>
      <c r="C1073" s="57">
        <v>171.5</v>
      </c>
      <c r="D1073" s="57"/>
      <c r="E1073" s="57">
        <v>70</v>
      </c>
      <c r="F1073" s="57">
        <f t="shared" si="148"/>
        <v>241.5</v>
      </c>
      <c r="G1073" s="57">
        <v>6</v>
      </c>
      <c r="H1073" s="57"/>
      <c r="I1073" s="57">
        <v>2</v>
      </c>
      <c r="J1073" s="57">
        <f t="shared" si="149"/>
        <v>8</v>
      </c>
      <c r="K1073" s="56">
        <f t="shared" si="153"/>
        <v>3.9619651347068147E-3</v>
      </c>
      <c r="L1073" s="54">
        <f t="shared" si="154"/>
        <v>14.580031695721079</v>
      </c>
      <c r="M1073" s="54">
        <f t="shared" si="150"/>
        <v>3.2076069730586374</v>
      </c>
      <c r="N1073" s="54">
        <f t="shared" si="151"/>
        <v>6.9255150554675122</v>
      </c>
      <c r="O1073" s="54">
        <v>1.4869730724525376</v>
      </c>
      <c r="P1073" s="56">
        <f t="shared" si="152"/>
        <v>0.1084891378745332</v>
      </c>
    </row>
    <row r="1074" spans="1:16" x14ac:dyDescent="0.2">
      <c r="A1074" s="78">
        <f t="shared" si="155"/>
        <v>110</v>
      </c>
      <c r="B1074" s="57" t="s">
        <v>1400</v>
      </c>
      <c r="C1074" s="57">
        <v>338.7</v>
      </c>
      <c r="D1074" s="57"/>
      <c r="E1074" s="57">
        <v>33.5</v>
      </c>
      <c r="F1074" s="57">
        <f t="shared" si="148"/>
        <v>372.2</v>
      </c>
      <c r="G1074" s="57">
        <v>15</v>
      </c>
      <c r="H1074" s="57"/>
      <c r="I1074" s="57">
        <v>2</v>
      </c>
      <c r="J1074" s="57">
        <f t="shared" si="149"/>
        <v>17</v>
      </c>
      <c r="K1074" s="56">
        <f t="shared" si="153"/>
        <v>8.4191759112519811E-3</v>
      </c>
      <c r="L1074" s="54">
        <f t="shared" si="154"/>
        <v>30.982567353407291</v>
      </c>
      <c r="M1074" s="54">
        <f t="shared" si="150"/>
        <v>6.8161648177496037</v>
      </c>
      <c r="N1074" s="54">
        <f t="shared" si="151"/>
        <v>14.716719492868462</v>
      </c>
      <c r="O1074" s="54">
        <v>3.9652615265401008</v>
      </c>
      <c r="P1074" s="56">
        <f t="shared" si="152"/>
        <v>0.15174828906653806</v>
      </c>
    </row>
    <row r="1075" spans="1:16" x14ac:dyDescent="0.2">
      <c r="A1075" s="78">
        <f t="shared" si="155"/>
        <v>111</v>
      </c>
      <c r="B1075" s="57" t="s">
        <v>1401</v>
      </c>
      <c r="C1075" s="57">
        <v>241.5</v>
      </c>
      <c r="D1075" s="57"/>
      <c r="E1075" s="57"/>
      <c r="F1075" s="57">
        <f t="shared" si="148"/>
        <v>241.5</v>
      </c>
      <c r="G1075" s="57">
        <v>5</v>
      </c>
      <c r="H1075" s="57"/>
      <c r="I1075" s="57">
        <v>1</v>
      </c>
      <c r="J1075" s="57">
        <f t="shared" si="149"/>
        <v>6</v>
      </c>
      <c r="K1075" s="56">
        <f t="shared" si="153"/>
        <v>2.971473851030111E-3</v>
      </c>
      <c r="L1075" s="54">
        <f t="shared" si="154"/>
        <v>10.935023771790808</v>
      </c>
      <c r="M1075" s="54">
        <f t="shared" si="150"/>
        <v>2.4057052297939778</v>
      </c>
      <c r="N1075" s="54">
        <f t="shared" si="151"/>
        <v>5.1941362916006337</v>
      </c>
      <c r="O1075" s="54">
        <v>1.2391442270437814</v>
      </c>
      <c r="P1075" s="56">
        <f t="shared" si="152"/>
        <v>8.1879956605503929E-2</v>
      </c>
    </row>
    <row r="1076" spans="1:16" x14ac:dyDescent="0.2">
      <c r="A1076" s="78">
        <f t="shared" si="155"/>
        <v>112</v>
      </c>
      <c r="B1076" s="57" t="s">
        <v>1402</v>
      </c>
      <c r="C1076" s="57">
        <v>331.7</v>
      </c>
      <c r="D1076" s="57"/>
      <c r="E1076" s="57"/>
      <c r="F1076" s="57">
        <f t="shared" si="148"/>
        <v>331.7</v>
      </c>
      <c r="G1076" s="57">
        <v>9</v>
      </c>
      <c r="H1076" s="57"/>
      <c r="I1076" s="57">
        <v>2</v>
      </c>
      <c r="J1076" s="57">
        <f t="shared" si="149"/>
        <v>11</v>
      </c>
      <c r="K1076" s="56">
        <f t="shared" si="153"/>
        <v>5.4477020602218705E-3</v>
      </c>
      <c r="L1076" s="54">
        <f t="shared" si="154"/>
        <v>20.047543581616484</v>
      </c>
      <c r="M1076" s="54">
        <f t="shared" si="150"/>
        <v>4.4104595879556268</v>
      </c>
      <c r="N1076" s="54">
        <f t="shared" si="151"/>
        <v>9.52258320126783</v>
      </c>
      <c r="O1076" s="54">
        <v>2.2304596086788067</v>
      </c>
      <c r="P1076" s="56">
        <f t="shared" si="152"/>
        <v>0.10916806143961033</v>
      </c>
    </row>
    <row r="1077" spans="1:16" x14ac:dyDescent="0.2">
      <c r="A1077" s="78">
        <f t="shared" si="155"/>
        <v>113</v>
      </c>
      <c r="B1077" s="57" t="s">
        <v>1403</v>
      </c>
      <c r="C1077" s="57">
        <v>95</v>
      </c>
      <c r="D1077" s="57"/>
      <c r="E1077" s="57"/>
      <c r="F1077" s="57">
        <f t="shared" si="148"/>
        <v>95</v>
      </c>
      <c r="G1077" s="57">
        <v>3</v>
      </c>
      <c r="H1077" s="57"/>
      <c r="I1077" s="57"/>
      <c r="J1077" s="57">
        <f t="shared" si="149"/>
        <v>3</v>
      </c>
      <c r="K1077" s="56">
        <f t="shared" si="153"/>
        <v>1.4857369255150555E-3</v>
      </c>
      <c r="L1077" s="54">
        <f t="shared" si="154"/>
        <v>5.4675118858954042</v>
      </c>
      <c r="M1077" s="54">
        <f t="shared" si="150"/>
        <v>1.2028526148969889</v>
      </c>
      <c r="N1077" s="54">
        <f t="shared" si="151"/>
        <v>2.5970681458003169</v>
      </c>
      <c r="O1077" s="54">
        <v>0.74348653622626881</v>
      </c>
      <c r="P1077" s="56">
        <f t="shared" si="152"/>
        <v>0.1053780966612524</v>
      </c>
    </row>
    <row r="1078" spans="1:16" x14ac:dyDescent="0.2">
      <c r="A1078" s="78">
        <f t="shared" si="155"/>
        <v>114</v>
      </c>
      <c r="B1078" s="57" t="s">
        <v>1404</v>
      </c>
      <c r="C1078" s="57">
        <v>208.9</v>
      </c>
      <c r="D1078" s="57"/>
      <c r="E1078" s="57"/>
      <c r="F1078" s="57">
        <f t="shared" si="148"/>
        <v>208.9</v>
      </c>
      <c r="G1078" s="57">
        <v>4</v>
      </c>
      <c r="H1078" s="57"/>
      <c r="I1078" s="57"/>
      <c r="J1078" s="57">
        <f t="shared" si="149"/>
        <v>4</v>
      </c>
      <c r="K1078" s="56">
        <f t="shared" si="153"/>
        <v>1.9809825673534074E-3</v>
      </c>
      <c r="L1078" s="54">
        <f t="shared" si="154"/>
        <v>7.2900158478605395</v>
      </c>
      <c r="M1078" s="54">
        <f t="shared" si="150"/>
        <v>1.6038034865293187</v>
      </c>
      <c r="N1078" s="54">
        <f t="shared" si="151"/>
        <v>3.4627575277337561</v>
      </c>
      <c r="O1078" s="54">
        <v>0.99131538163502519</v>
      </c>
      <c r="P1078" s="56">
        <f t="shared" si="152"/>
        <v>6.3896085417705306E-2</v>
      </c>
    </row>
    <row r="1079" spans="1:16" x14ac:dyDescent="0.2">
      <c r="A1079" s="78">
        <f t="shared" si="155"/>
        <v>115</v>
      </c>
      <c r="B1079" s="57" t="s">
        <v>1405</v>
      </c>
      <c r="C1079" s="57">
        <v>141.30000000000001</v>
      </c>
      <c r="D1079" s="57"/>
      <c r="E1079" s="57"/>
      <c r="F1079" s="57">
        <f t="shared" si="148"/>
        <v>141.30000000000001</v>
      </c>
      <c r="G1079" s="57">
        <v>3</v>
      </c>
      <c r="H1079" s="57"/>
      <c r="I1079" s="57"/>
      <c r="J1079" s="57">
        <f t="shared" si="149"/>
        <v>3</v>
      </c>
      <c r="K1079" s="56">
        <f t="shared" si="153"/>
        <v>1.4857369255150555E-3</v>
      </c>
      <c r="L1079" s="54">
        <f t="shared" si="154"/>
        <v>5.4675118858954042</v>
      </c>
      <c r="M1079" s="54">
        <f t="shared" si="150"/>
        <v>1.2028526148969889</v>
      </c>
      <c r="N1079" s="54">
        <f t="shared" si="151"/>
        <v>2.5970681458003169</v>
      </c>
      <c r="O1079" s="54">
        <v>0.74348653622626881</v>
      </c>
      <c r="P1079" s="56">
        <f t="shared" si="152"/>
        <v>7.0848684945640325E-2</v>
      </c>
    </row>
    <row r="1080" spans="1:16" x14ac:dyDescent="0.2">
      <c r="A1080" s="78">
        <f t="shared" si="155"/>
        <v>116</v>
      </c>
      <c r="B1080" s="57" t="s">
        <v>1406</v>
      </c>
      <c r="C1080" s="57">
        <v>372.1</v>
      </c>
      <c r="D1080" s="57"/>
      <c r="E1080" s="57"/>
      <c r="F1080" s="57">
        <f t="shared" si="148"/>
        <v>372.1</v>
      </c>
      <c r="G1080" s="57">
        <v>7</v>
      </c>
      <c r="H1080" s="57"/>
      <c r="I1080" s="57">
        <v>1</v>
      </c>
      <c r="J1080" s="57">
        <f t="shared" si="149"/>
        <v>8</v>
      </c>
      <c r="K1080" s="56">
        <f t="shared" si="153"/>
        <v>3.9619651347068147E-3</v>
      </c>
      <c r="L1080" s="54">
        <f t="shared" si="154"/>
        <v>14.580031695721079</v>
      </c>
      <c r="M1080" s="54">
        <f t="shared" si="150"/>
        <v>3.2076069730586374</v>
      </c>
      <c r="N1080" s="54">
        <f t="shared" si="151"/>
        <v>6.9255150554675122</v>
      </c>
      <c r="O1080" s="54">
        <v>1.9826307632700504</v>
      </c>
      <c r="P1080" s="56">
        <f t="shared" si="152"/>
        <v>7.1743575618159847E-2</v>
      </c>
    </row>
    <row r="1081" spans="1:16" x14ac:dyDescent="0.2">
      <c r="A1081" s="78">
        <f t="shared" si="155"/>
        <v>117</v>
      </c>
      <c r="B1081" s="57" t="s">
        <v>1407</v>
      </c>
      <c r="C1081" s="57">
        <v>313.60000000000002</v>
      </c>
      <c r="D1081" s="57"/>
      <c r="E1081" s="57">
        <v>40</v>
      </c>
      <c r="F1081" s="57">
        <f t="shared" si="148"/>
        <v>353.6</v>
      </c>
      <c r="G1081" s="57">
        <v>7</v>
      </c>
      <c r="H1081" s="57"/>
      <c r="I1081" s="57">
        <v>1</v>
      </c>
      <c r="J1081" s="57">
        <f t="shared" si="149"/>
        <v>8</v>
      </c>
      <c r="K1081" s="56">
        <f t="shared" si="153"/>
        <v>3.9619651347068147E-3</v>
      </c>
      <c r="L1081" s="54">
        <f t="shared" si="154"/>
        <v>14.580031695721079</v>
      </c>
      <c r="M1081" s="54">
        <f t="shared" si="150"/>
        <v>3.2076069730586374</v>
      </c>
      <c r="N1081" s="54">
        <f t="shared" si="151"/>
        <v>6.9255150554675122</v>
      </c>
      <c r="O1081" s="54">
        <v>1.7348019178612939</v>
      </c>
      <c r="P1081" s="56">
        <f t="shared" si="152"/>
        <v>7.4796254643972063E-2</v>
      </c>
    </row>
    <row r="1082" spans="1:16" x14ac:dyDescent="0.2">
      <c r="A1082" s="78">
        <f t="shared" si="155"/>
        <v>118</v>
      </c>
      <c r="B1082" s="57" t="s">
        <v>1408</v>
      </c>
      <c r="C1082" s="57">
        <v>249.6</v>
      </c>
      <c r="D1082" s="57"/>
      <c r="E1082" s="57"/>
      <c r="F1082" s="57">
        <f t="shared" si="148"/>
        <v>249.6</v>
      </c>
      <c r="G1082" s="57">
        <v>6</v>
      </c>
      <c r="H1082" s="57"/>
      <c r="I1082" s="57"/>
      <c r="J1082" s="57">
        <f t="shared" si="149"/>
        <v>6</v>
      </c>
      <c r="K1082" s="56">
        <f t="shared" si="153"/>
        <v>2.971473851030111E-3</v>
      </c>
      <c r="L1082" s="54">
        <f t="shared" si="154"/>
        <v>10.935023771790808</v>
      </c>
      <c r="M1082" s="54">
        <f t="shared" si="150"/>
        <v>2.4057052297939778</v>
      </c>
      <c r="N1082" s="54">
        <f t="shared" si="151"/>
        <v>5.1941362916006337</v>
      </c>
      <c r="O1082" s="54">
        <v>1.4869730724525376</v>
      </c>
      <c r="P1082" s="56">
        <f t="shared" si="152"/>
        <v>8.0215698580280284E-2</v>
      </c>
    </row>
    <row r="1083" spans="1:16" x14ac:dyDescent="0.2">
      <c r="A1083" s="78">
        <f t="shared" si="155"/>
        <v>119</v>
      </c>
      <c r="B1083" s="57" t="s">
        <v>1409</v>
      </c>
      <c r="C1083" s="57">
        <v>305.8</v>
      </c>
      <c r="D1083" s="57"/>
      <c r="E1083" s="57">
        <v>36.5</v>
      </c>
      <c r="F1083" s="57">
        <f t="shared" si="148"/>
        <v>342.3</v>
      </c>
      <c r="G1083" s="57">
        <v>6</v>
      </c>
      <c r="H1083" s="57"/>
      <c r="I1083" s="57">
        <v>1</v>
      </c>
      <c r="J1083" s="57">
        <f t="shared" si="149"/>
        <v>7</v>
      </c>
      <c r="K1083" s="56">
        <f t="shared" si="153"/>
        <v>3.4667194928684631E-3</v>
      </c>
      <c r="L1083" s="54">
        <f t="shared" si="154"/>
        <v>12.757527733755945</v>
      </c>
      <c r="M1083" s="54">
        <f t="shared" si="150"/>
        <v>2.8066561014263076</v>
      </c>
      <c r="N1083" s="54">
        <f t="shared" si="151"/>
        <v>6.059825673534073</v>
      </c>
      <c r="O1083" s="54">
        <v>1.4869730724525376</v>
      </c>
      <c r="P1083" s="56">
        <f t="shared" si="152"/>
        <v>6.7516747242678546E-2</v>
      </c>
    </row>
    <row r="1084" spans="1:16" x14ac:dyDescent="0.2">
      <c r="A1084" s="78">
        <f t="shared" si="155"/>
        <v>120</v>
      </c>
      <c r="B1084" s="57" t="s">
        <v>1410</v>
      </c>
      <c r="C1084" s="57">
        <v>206.5</v>
      </c>
      <c r="D1084" s="57"/>
      <c r="E1084" s="57"/>
      <c r="F1084" s="57">
        <f t="shared" si="148"/>
        <v>206.5</v>
      </c>
      <c r="G1084" s="57">
        <v>5</v>
      </c>
      <c r="H1084" s="57"/>
      <c r="I1084" s="57"/>
      <c r="J1084" s="57">
        <f t="shared" si="149"/>
        <v>5</v>
      </c>
      <c r="K1084" s="56">
        <f t="shared" si="153"/>
        <v>2.476228209191759E-3</v>
      </c>
      <c r="L1084" s="54">
        <f t="shared" si="154"/>
        <v>9.1125198098256739</v>
      </c>
      <c r="M1084" s="54">
        <f t="shared" si="150"/>
        <v>2.0047543581616485</v>
      </c>
      <c r="N1084" s="54">
        <f t="shared" si="151"/>
        <v>4.3284469096671945</v>
      </c>
      <c r="O1084" s="54">
        <v>1.2391442270437814</v>
      </c>
      <c r="P1084" s="56">
        <f t="shared" si="152"/>
        <v>8.0798379199507497E-2</v>
      </c>
    </row>
    <row r="1085" spans="1:16" x14ac:dyDescent="0.2">
      <c r="A1085" s="78">
        <f t="shared" si="155"/>
        <v>121</v>
      </c>
      <c r="B1085" s="57" t="s">
        <v>1411</v>
      </c>
      <c r="C1085" s="57">
        <v>300.39999999999998</v>
      </c>
      <c r="D1085" s="57"/>
      <c r="E1085" s="57"/>
      <c r="F1085" s="57">
        <f t="shared" si="148"/>
        <v>300.39999999999998</v>
      </c>
      <c r="G1085" s="57">
        <v>6</v>
      </c>
      <c r="H1085" s="57"/>
      <c r="I1085" s="57"/>
      <c r="J1085" s="57">
        <f t="shared" si="149"/>
        <v>6</v>
      </c>
      <c r="K1085" s="56">
        <f t="shared" si="153"/>
        <v>2.971473851030111E-3</v>
      </c>
      <c r="L1085" s="54">
        <f t="shared" si="154"/>
        <v>10.935023771790808</v>
      </c>
      <c r="M1085" s="54">
        <f t="shared" si="150"/>
        <v>2.4057052297939778</v>
      </c>
      <c r="N1085" s="54">
        <f t="shared" si="151"/>
        <v>5.1941362916006337</v>
      </c>
      <c r="O1085" s="54">
        <v>1.4869730724525376</v>
      </c>
      <c r="P1085" s="56">
        <f t="shared" si="152"/>
        <v>6.6650593760445936E-2</v>
      </c>
    </row>
    <row r="1086" spans="1:16" x14ac:dyDescent="0.2">
      <c r="A1086" s="78">
        <f t="shared" si="155"/>
        <v>122</v>
      </c>
      <c r="B1086" s="57" t="s">
        <v>1412</v>
      </c>
      <c r="C1086" s="57">
        <v>913.8</v>
      </c>
      <c r="D1086" s="57"/>
      <c r="E1086" s="57"/>
      <c r="F1086" s="57">
        <f t="shared" si="148"/>
        <v>913.8</v>
      </c>
      <c r="G1086" s="57">
        <v>15</v>
      </c>
      <c r="H1086" s="57"/>
      <c r="I1086" s="57"/>
      <c r="J1086" s="57">
        <f t="shared" si="149"/>
        <v>15</v>
      </c>
      <c r="K1086" s="56">
        <f t="shared" si="153"/>
        <v>7.4286846275752778E-3</v>
      </c>
      <c r="L1086" s="54">
        <f t="shared" si="154"/>
        <v>27.337559429477022</v>
      </c>
      <c r="M1086" s="54">
        <f t="shared" si="150"/>
        <v>6.014263074484945</v>
      </c>
      <c r="N1086" s="54">
        <f t="shared" si="151"/>
        <v>12.985340729001585</v>
      </c>
      <c r="O1086" s="54">
        <v>3.7174326811313443</v>
      </c>
      <c r="P1086" s="56">
        <f t="shared" si="152"/>
        <v>5.4776314197958961E-2</v>
      </c>
    </row>
    <row r="1087" spans="1:16" x14ac:dyDescent="0.2">
      <c r="A1087" s="78">
        <f t="shared" si="155"/>
        <v>123</v>
      </c>
      <c r="B1087" s="57" t="s">
        <v>1413</v>
      </c>
      <c r="C1087" s="57">
        <v>124.1</v>
      </c>
      <c r="D1087" s="57"/>
      <c r="E1087" s="57"/>
      <c r="F1087" s="57">
        <f t="shared" ref="F1087:F1147" si="156">C1087+D1087+E1087</f>
        <v>124.1</v>
      </c>
      <c r="G1087" s="57">
        <v>3</v>
      </c>
      <c r="H1087" s="57"/>
      <c r="I1087" s="57"/>
      <c r="J1087" s="57">
        <f t="shared" ref="J1087:J1147" si="157">G1087+H1087+I1087</f>
        <v>3</v>
      </c>
      <c r="K1087" s="56">
        <f t="shared" si="153"/>
        <v>1.4857369255150555E-3</v>
      </c>
      <c r="L1087" s="54">
        <f t="shared" si="154"/>
        <v>5.4675118858954042</v>
      </c>
      <c r="M1087" s="54">
        <f t="shared" si="150"/>
        <v>1.2028526148969889</v>
      </c>
      <c r="N1087" s="54">
        <f t="shared" si="151"/>
        <v>2.5970681458003169</v>
      </c>
      <c r="O1087" s="54">
        <v>0.74348653622626881</v>
      </c>
      <c r="P1087" s="56">
        <f t="shared" si="152"/>
        <v>8.0668164245116677E-2</v>
      </c>
    </row>
    <row r="1088" spans="1:16" x14ac:dyDescent="0.2">
      <c r="A1088" s="78">
        <f t="shared" si="155"/>
        <v>124</v>
      </c>
      <c r="B1088" s="57" t="s">
        <v>1414</v>
      </c>
      <c r="C1088" s="57">
        <v>173.4</v>
      </c>
      <c r="D1088" s="57"/>
      <c r="E1088" s="57"/>
      <c r="F1088" s="57">
        <f t="shared" si="156"/>
        <v>173.4</v>
      </c>
      <c r="G1088" s="57">
        <v>4</v>
      </c>
      <c r="H1088" s="57"/>
      <c r="I1088" s="57"/>
      <c r="J1088" s="57">
        <f t="shared" si="157"/>
        <v>4</v>
      </c>
      <c r="K1088" s="56">
        <f t="shared" si="153"/>
        <v>1.9809825673534074E-3</v>
      </c>
      <c r="L1088" s="54">
        <f t="shared" si="154"/>
        <v>7.2900158478605395</v>
      </c>
      <c r="M1088" s="54">
        <f t="shared" ref="M1088:M1148" si="158">L1088*0.22</f>
        <v>1.6038034865293187</v>
      </c>
      <c r="N1088" s="54">
        <f t="shared" si="151"/>
        <v>3.4627575277337561</v>
      </c>
      <c r="O1088" s="54">
        <v>0.99131538163502519</v>
      </c>
      <c r="P1088" s="56">
        <f t="shared" si="152"/>
        <v>7.6977463920176695E-2</v>
      </c>
    </row>
    <row r="1089" spans="1:16" x14ac:dyDescent="0.2">
      <c r="A1089" s="78">
        <f t="shared" si="155"/>
        <v>125</v>
      </c>
      <c r="B1089" s="57" t="s">
        <v>1415</v>
      </c>
      <c r="C1089" s="57">
        <v>262.2</v>
      </c>
      <c r="D1089" s="57"/>
      <c r="E1089" s="57"/>
      <c r="F1089" s="57">
        <f t="shared" si="156"/>
        <v>262.2</v>
      </c>
      <c r="G1089" s="57">
        <v>5</v>
      </c>
      <c r="H1089" s="57"/>
      <c r="I1089" s="57"/>
      <c r="J1089" s="57">
        <f t="shared" si="157"/>
        <v>5</v>
      </c>
      <c r="K1089" s="56">
        <f t="shared" si="153"/>
        <v>2.476228209191759E-3</v>
      </c>
      <c r="L1089" s="54">
        <f t="shared" si="154"/>
        <v>9.1125198098256739</v>
      </c>
      <c r="M1089" s="54">
        <f t="shared" si="158"/>
        <v>2.0047543581616485</v>
      </c>
      <c r="N1089" s="54">
        <f t="shared" si="151"/>
        <v>4.3284469096671945</v>
      </c>
      <c r="O1089" s="54">
        <v>1.2391442270437814</v>
      </c>
      <c r="P1089" s="56">
        <f t="shared" si="152"/>
        <v>6.3634116341336006E-2</v>
      </c>
    </row>
    <row r="1090" spans="1:16" x14ac:dyDescent="0.2">
      <c r="A1090" s="78">
        <f t="shared" si="155"/>
        <v>126</v>
      </c>
      <c r="B1090" s="57" t="s">
        <v>1419</v>
      </c>
      <c r="C1090" s="57">
        <v>375.7</v>
      </c>
      <c r="D1090" s="57"/>
      <c r="E1090" s="57">
        <v>26.9</v>
      </c>
      <c r="F1090" s="57">
        <f t="shared" si="156"/>
        <v>402.59999999999997</v>
      </c>
      <c r="G1090" s="57">
        <v>11</v>
      </c>
      <c r="H1090" s="57"/>
      <c r="I1090" s="57">
        <v>1</v>
      </c>
      <c r="J1090" s="57">
        <f t="shared" si="157"/>
        <v>12</v>
      </c>
      <c r="K1090" s="56">
        <f t="shared" si="153"/>
        <v>5.9429477020602221E-3</v>
      </c>
      <c r="L1090" s="54">
        <f t="shared" si="154"/>
        <v>21.870047543581617</v>
      </c>
      <c r="M1090" s="54">
        <f t="shared" si="158"/>
        <v>4.8114104595879557</v>
      </c>
      <c r="N1090" s="54">
        <f t="shared" si="151"/>
        <v>10.388272583201267</v>
      </c>
      <c r="O1090" s="54">
        <v>2.7261172994963192</v>
      </c>
      <c r="P1090" s="56">
        <f t="shared" si="152"/>
        <v>9.8847113477066956E-2</v>
      </c>
    </row>
    <row r="1091" spans="1:16" x14ac:dyDescent="0.2">
      <c r="A1091" s="78">
        <f t="shared" si="155"/>
        <v>127</v>
      </c>
      <c r="B1091" s="57" t="s">
        <v>1420</v>
      </c>
      <c r="C1091" s="57">
        <v>180</v>
      </c>
      <c r="D1091" s="57"/>
      <c r="E1091" s="57"/>
      <c r="F1091" s="57">
        <f t="shared" si="156"/>
        <v>180</v>
      </c>
      <c r="G1091" s="57">
        <v>4</v>
      </c>
      <c r="H1091" s="57"/>
      <c r="I1091" s="57"/>
      <c r="J1091" s="57">
        <f t="shared" si="157"/>
        <v>4</v>
      </c>
      <c r="K1091" s="56">
        <f t="shared" si="153"/>
        <v>1.9809825673534074E-3</v>
      </c>
      <c r="L1091" s="54">
        <f t="shared" si="154"/>
        <v>7.2900158478605395</v>
      </c>
      <c r="M1091" s="54">
        <f t="shared" si="158"/>
        <v>1.6038034865293187</v>
      </c>
      <c r="N1091" s="54">
        <f t="shared" si="151"/>
        <v>3.4627575277337561</v>
      </c>
      <c r="O1091" s="54">
        <v>0.99131538163502519</v>
      </c>
      <c r="P1091" s="56">
        <f t="shared" si="152"/>
        <v>7.4154956909770225E-2</v>
      </c>
    </row>
    <row r="1092" spans="1:16" x14ac:dyDescent="0.2">
      <c r="A1092" s="78">
        <f t="shared" si="155"/>
        <v>128</v>
      </c>
      <c r="B1092" s="57" t="s">
        <v>1421</v>
      </c>
      <c r="C1092" s="57">
        <v>580.1</v>
      </c>
      <c r="D1092" s="57"/>
      <c r="E1092" s="57"/>
      <c r="F1092" s="57">
        <f t="shared" si="156"/>
        <v>580.1</v>
      </c>
      <c r="G1092" s="57">
        <v>9</v>
      </c>
      <c r="H1092" s="57"/>
      <c r="I1092" s="57">
        <v>1</v>
      </c>
      <c r="J1092" s="57">
        <f t="shared" si="157"/>
        <v>10</v>
      </c>
      <c r="K1092" s="56">
        <f t="shared" si="153"/>
        <v>4.952456418383518E-3</v>
      </c>
      <c r="L1092" s="54">
        <f t="shared" si="154"/>
        <v>18.225039619651348</v>
      </c>
      <c r="M1092" s="54">
        <f t="shared" si="158"/>
        <v>4.009508716323297</v>
      </c>
      <c r="N1092" s="54">
        <f t="shared" si="151"/>
        <v>8.656893819334389</v>
      </c>
      <c r="O1092" s="54">
        <v>2.4782884540875627</v>
      </c>
      <c r="P1092" s="56">
        <f t="shared" si="152"/>
        <v>5.7524100343727971E-2</v>
      </c>
    </row>
    <row r="1093" spans="1:16" x14ac:dyDescent="0.2">
      <c r="A1093" s="78">
        <f t="shared" si="155"/>
        <v>129</v>
      </c>
      <c r="B1093" s="57" t="s">
        <v>1425</v>
      </c>
      <c r="C1093" s="57">
        <v>351</v>
      </c>
      <c r="D1093" s="57"/>
      <c r="E1093" s="57"/>
      <c r="F1093" s="57">
        <f t="shared" si="156"/>
        <v>351</v>
      </c>
      <c r="G1093" s="57">
        <v>12</v>
      </c>
      <c r="H1093" s="57"/>
      <c r="I1093" s="57"/>
      <c r="J1093" s="57">
        <f t="shared" si="157"/>
        <v>12</v>
      </c>
      <c r="K1093" s="56">
        <f t="shared" si="153"/>
        <v>5.9429477020602221E-3</v>
      </c>
      <c r="L1093" s="54">
        <f t="shared" si="154"/>
        <v>21.870047543581617</v>
      </c>
      <c r="M1093" s="54">
        <f t="shared" si="158"/>
        <v>4.8114104595879557</v>
      </c>
      <c r="N1093" s="54">
        <f t="shared" ref="N1093:N1156" si="159">L1093*0.475</f>
        <v>10.388272583201267</v>
      </c>
      <c r="O1093" s="54">
        <v>2.9739461449050753</v>
      </c>
      <c r="P1093" s="56">
        <f t="shared" ref="P1093:P1156" si="160">(L1093+M1093+N1093+O1093)/F1093</f>
        <v>0.11408454909195417</v>
      </c>
    </row>
    <row r="1094" spans="1:16" x14ac:dyDescent="0.2">
      <c r="A1094" s="78">
        <f t="shared" si="155"/>
        <v>130</v>
      </c>
      <c r="B1094" s="57" t="s">
        <v>1426</v>
      </c>
      <c r="C1094" s="57">
        <v>299.7</v>
      </c>
      <c r="D1094" s="57"/>
      <c r="E1094" s="57"/>
      <c r="F1094" s="57">
        <f t="shared" si="156"/>
        <v>299.7</v>
      </c>
      <c r="G1094" s="57">
        <v>6</v>
      </c>
      <c r="H1094" s="57"/>
      <c r="I1094" s="57"/>
      <c r="J1094" s="57">
        <f t="shared" si="157"/>
        <v>6</v>
      </c>
      <c r="K1094" s="56">
        <f t="shared" ref="K1094:K1157" si="161">2.5/5048*J1094</f>
        <v>2.971473851030111E-3</v>
      </c>
      <c r="L1094" s="54">
        <f t="shared" ref="L1094:L1157" si="162">K1094*3680</f>
        <v>10.935023771790808</v>
      </c>
      <c r="M1094" s="54">
        <f t="shared" si="158"/>
        <v>2.4057052297939778</v>
      </c>
      <c r="N1094" s="54">
        <f t="shared" si="159"/>
        <v>5.1941362916006337</v>
      </c>
      <c r="O1094" s="54">
        <v>1.7348019178612939</v>
      </c>
      <c r="P1094" s="56">
        <f t="shared" si="160"/>
        <v>6.7633190560716427E-2</v>
      </c>
    </row>
    <row r="1095" spans="1:16" x14ac:dyDescent="0.2">
      <c r="A1095" s="78">
        <f t="shared" ref="A1095:A1158" si="163">A1094+1</f>
        <v>131</v>
      </c>
      <c r="B1095" s="57" t="s">
        <v>1427</v>
      </c>
      <c r="C1095" s="57">
        <v>428.3</v>
      </c>
      <c r="D1095" s="57"/>
      <c r="E1095" s="57"/>
      <c r="F1095" s="57">
        <f t="shared" si="156"/>
        <v>428.3</v>
      </c>
      <c r="G1095" s="57">
        <v>10</v>
      </c>
      <c r="H1095" s="57"/>
      <c r="I1095" s="57"/>
      <c r="J1095" s="57">
        <f t="shared" si="157"/>
        <v>10</v>
      </c>
      <c r="K1095" s="56">
        <f t="shared" si="161"/>
        <v>4.952456418383518E-3</v>
      </c>
      <c r="L1095" s="54">
        <f t="shared" si="162"/>
        <v>18.225039619651348</v>
      </c>
      <c r="M1095" s="54">
        <f t="shared" si="158"/>
        <v>4.009508716323297</v>
      </c>
      <c r="N1095" s="54">
        <f t="shared" si="159"/>
        <v>8.656893819334389</v>
      </c>
      <c r="O1095" s="54">
        <v>2.4782884540875627</v>
      </c>
      <c r="P1095" s="56">
        <f t="shared" si="160"/>
        <v>7.7912049052992288E-2</v>
      </c>
    </row>
    <row r="1096" spans="1:16" x14ac:dyDescent="0.2">
      <c r="A1096" s="78">
        <f t="shared" si="163"/>
        <v>132</v>
      </c>
      <c r="B1096" s="57" t="s">
        <v>1428</v>
      </c>
      <c r="C1096" s="57">
        <v>299.3</v>
      </c>
      <c r="D1096" s="57"/>
      <c r="E1096" s="57"/>
      <c r="F1096" s="57">
        <f t="shared" si="156"/>
        <v>299.3</v>
      </c>
      <c r="G1096" s="57">
        <v>9</v>
      </c>
      <c r="H1096" s="57"/>
      <c r="I1096" s="57"/>
      <c r="J1096" s="57">
        <f t="shared" si="157"/>
        <v>9</v>
      </c>
      <c r="K1096" s="56">
        <f t="shared" si="161"/>
        <v>4.4572107765451664E-3</v>
      </c>
      <c r="L1096" s="54">
        <f t="shared" si="162"/>
        <v>16.402535657686212</v>
      </c>
      <c r="M1096" s="54">
        <f t="shared" si="158"/>
        <v>3.6085578446909667</v>
      </c>
      <c r="N1096" s="54">
        <f t="shared" si="159"/>
        <v>7.7912044374009497</v>
      </c>
      <c r="O1096" s="54">
        <v>2.2304596086788067</v>
      </c>
      <c r="P1096" s="56">
        <f t="shared" si="160"/>
        <v>0.10034332625612073</v>
      </c>
    </row>
    <row r="1097" spans="1:16" x14ac:dyDescent="0.2">
      <c r="A1097" s="78">
        <f t="shared" si="163"/>
        <v>133</v>
      </c>
      <c r="B1097" s="57" t="s">
        <v>1429</v>
      </c>
      <c r="C1097" s="57">
        <v>343.9</v>
      </c>
      <c r="D1097" s="57"/>
      <c r="E1097" s="57"/>
      <c r="F1097" s="57">
        <f t="shared" si="156"/>
        <v>343.9</v>
      </c>
      <c r="G1097" s="57">
        <v>10</v>
      </c>
      <c r="H1097" s="57"/>
      <c r="I1097" s="57"/>
      <c r="J1097" s="57">
        <f t="shared" si="157"/>
        <v>10</v>
      </c>
      <c r="K1097" s="56">
        <f t="shared" si="161"/>
        <v>4.952456418383518E-3</v>
      </c>
      <c r="L1097" s="54">
        <f t="shared" si="162"/>
        <v>18.225039619651348</v>
      </c>
      <c r="M1097" s="54">
        <f t="shared" si="158"/>
        <v>4.009508716323297</v>
      </c>
      <c r="N1097" s="54">
        <f t="shared" si="159"/>
        <v>8.656893819334389</v>
      </c>
      <c r="O1097" s="54">
        <v>2.4782884540875627</v>
      </c>
      <c r="P1097" s="56">
        <f t="shared" si="160"/>
        <v>9.7033238177948816E-2</v>
      </c>
    </row>
    <row r="1098" spans="1:16" x14ac:dyDescent="0.2">
      <c r="A1098" s="78">
        <f t="shared" si="163"/>
        <v>134</v>
      </c>
      <c r="B1098" s="57" t="s">
        <v>1430</v>
      </c>
      <c r="C1098" s="57">
        <v>282</v>
      </c>
      <c r="D1098" s="57"/>
      <c r="E1098" s="57"/>
      <c r="F1098" s="57">
        <f t="shared" si="156"/>
        <v>282</v>
      </c>
      <c r="G1098" s="57">
        <v>6</v>
      </c>
      <c r="H1098" s="57"/>
      <c r="I1098" s="57"/>
      <c r="J1098" s="57">
        <f t="shared" si="157"/>
        <v>6</v>
      </c>
      <c r="K1098" s="56">
        <f t="shared" si="161"/>
        <v>2.971473851030111E-3</v>
      </c>
      <c r="L1098" s="54">
        <f t="shared" si="162"/>
        <v>10.935023771790808</v>
      </c>
      <c r="M1098" s="54">
        <f t="shared" si="158"/>
        <v>2.4057052297939778</v>
      </c>
      <c r="N1098" s="54">
        <f t="shared" si="159"/>
        <v>5.1941362916006337</v>
      </c>
      <c r="O1098" s="54">
        <v>1.4869730724525376</v>
      </c>
      <c r="P1098" s="56">
        <f t="shared" si="160"/>
        <v>7.0999426828503395E-2</v>
      </c>
    </row>
    <row r="1099" spans="1:16" x14ac:dyDescent="0.2">
      <c r="A1099" s="78">
        <f t="shared" si="163"/>
        <v>135</v>
      </c>
      <c r="B1099" s="57" t="s">
        <v>1431</v>
      </c>
      <c r="C1099" s="57">
        <v>357.6</v>
      </c>
      <c r="D1099" s="57"/>
      <c r="E1099" s="57"/>
      <c r="F1099" s="57">
        <f t="shared" si="156"/>
        <v>357.6</v>
      </c>
      <c r="G1099" s="57">
        <v>9</v>
      </c>
      <c r="H1099" s="57"/>
      <c r="I1099" s="57"/>
      <c r="J1099" s="57">
        <f t="shared" si="157"/>
        <v>9</v>
      </c>
      <c r="K1099" s="56">
        <f t="shared" si="161"/>
        <v>4.4572107765451664E-3</v>
      </c>
      <c r="L1099" s="54">
        <f t="shared" si="162"/>
        <v>16.402535657686212</v>
      </c>
      <c r="M1099" s="54">
        <f t="shared" si="158"/>
        <v>3.6085578446909667</v>
      </c>
      <c r="N1099" s="54">
        <f t="shared" si="159"/>
        <v>7.7912044374009497</v>
      </c>
      <c r="O1099" s="54">
        <v>2.4782884540875627</v>
      </c>
      <c r="P1099" s="56">
        <f t="shared" si="160"/>
        <v>8.4677255016402928E-2</v>
      </c>
    </row>
    <row r="1100" spans="1:16" x14ac:dyDescent="0.2">
      <c r="A1100" s="78">
        <f t="shared" si="163"/>
        <v>136</v>
      </c>
      <c r="B1100" s="57" t="s">
        <v>1432</v>
      </c>
      <c r="C1100" s="57">
        <v>300.8</v>
      </c>
      <c r="D1100" s="57">
        <v>27.5</v>
      </c>
      <c r="E1100" s="57"/>
      <c r="F1100" s="57">
        <f t="shared" si="156"/>
        <v>328.3</v>
      </c>
      <c r="G1100" s="57">
        <v>4</v>
      </c>
      <c r="H1100" s="57">
        <v>1</v>
      </c>
      <c r="I1100" s="57"/>
      <c r="J1100" s="57">
        <f t="shared" si="157"/>
        <v>5</v>
      </c>
      <c r="K1100" s="56">
        <f t="shared" si="161"/>
        <v>2.476228209191759E-3</v>
      </c>
      <c r="L1100" s="54">
        <f t="shared" si="162"/>
        <v>9.1125198098256739</v>
      </c>
      <c r="M1100" s="54">
        <f t="shared" si="158"/>
        <v>2.0047543581616485</v>
      </c>
      <c r="N1100" s="54">
        <f t="shared" si="159"/>
        <v>4.3284469096671945</v>
      </c>
      <c r="O1100" s="54">
        <v>0.99131538163502519</v>
      </c>
      <c r="P1100" s="56">
        <f t="shared" si="160"/>
        <v>5.006712293417466E-2</v>
      </c>
    </row>
    <row r="1101" spans="1:16" x14ac:dyDescent="0.2">
      <c r="A1101" s="78">
        <f t="shared" si="163"/>
        <v>137</v>
      </c>
      <c r="B1101" s="57" t="s">
        <v>1528</v>
      </c>
      <c r="C1101" s="57">
        <v>424.7</v>
      </c>
      <c r="D1101" s="57"/>
      <c r="E1101" s="57"/>
      <c r="F1101" s="57">
        <f t="shared" si="156"/>
        <v>424.7</v>
      </c>
      <c r="G1101" s="57">
        <v>10</v>
      </c>
      <c r="H1101" s="57"/>
      <c r="I1101" s="57"/>
      <c r="J1101" s="57">
        <f t="shared" si="157"/>
        <v>10</v>
      </c>
      <c r="K1101" s="56">
        <f t="shared" si="161"/>
        <v>4.952456418383518E-3</v>
      </c>
      <c r="L1101" s="54">
        <f t="shared" si="162"/>
        <v>18.225039619651348</v>
      </c>
      <c r="M1101" s="54">
        <f t="shared" si="158"/>
        <v>4.009508716323297</v>
      </c>
      <c r="N1101" s="54">
        <f t="shared" si="159"/>
        <v>8.656893819334389</v>
      </c>
      <c r="O1101" s="54">
        <v>2.4782884540875627</v>
      </c>
      <c r="P1101" s="56">
        <f t="shared" si="160"/>
        <v>7.8572476122902274E-2</v>
      </c>
    </row>
    <row r="1102" spans="1:16" x14ac:dyDescent="0.2">
      <c r="A1102" s="78">
        <f t="shared" si="163"/>
        <v>138</v>
      </c>
      <c r="B1102" s="57" t="s">
        <v>1529</v>
      </c>
      <c r="C1102" s="57">
        <v>120.4</v>
      </c>
      <c r="D1102" s="57"/>
      <c r="E1102" s="57"/>
      <c r="F1102" s="57">
        <f t="shared" si="156"/>
        <v>120.4</v>
      </c>
      <c r="G1102" s="57">
        <v>3</v>
      </c>
      <c r="H1102" s="57"/>
      <c r="I1102" s="57"/>
      <c r="J1102" s="57">
        <f t="shared" si="157"/>
        <v>3</v>
      </c>
      <c r="K1102" s="56">
        <f t="shared" si="161"/>
        <v>1.4857369255150555E-3</v>
      </c>
      <c r="L1102" s="54">
        <f t="shared" si="162"/>
        <v>5.4675118858954042</v>
      </c>
      <c r="M1102" s="54">
        <f t="shared" si="158"/>
        <v>1.2028526148969889</v>
      </c>
      <c r="N1102" s="54">
        <f t="shared" si="159"/>
        <v>2.5970681458003169</v>
      </c>
      <c r="O1102" s="54">
        <v>0.74348653622626881</v>
      </c>
      <c r="P1102" s="56">
        <f t="shared" si="160"/>
        <v>8.3147169292516435E-2</v>
      </c>
    </row>
    <row r="1103" spans="1:16" x14ac:dyDescent="0.2">
      <c r="A1103" s="78">
        <f t="shared" si="163"/>
        <v>139</v>
      </c>
      <c r="B1103" s="57" t="s">
        <v>1530</v>
      </c>
      <c r="C1103" s="57">
        <v>317.60000000000002</v>
      </c>
      <c r="D1103" s="57"/>
      <c r="E1103" s="57"/>
      <c r="F1103" s="57">
        <f t="shared" si="156"/>
        <v>317.60000000000002</v>
      </c>
      <c r="G1103" s="57">
        <v>10</v>
      </c>
      <c r="H1103" s="57"/>
      <c r="I1103" s="57"/>
      <c r="J1103" s="57">
        <f t="shared" si="157"/>
        <v>10</v>
      </c>
      <c r="K1103" s="56">
        <f t="shared" si="161"/>
        <v>4.952456418383518E-3</v>
      </c>
      <c r="L1103" s="54">
        <f t="shared" si="162"/>
        <v>18.225039619651348</v>
      </c>
      <c r="M1103" s="54">
        <f t="shared" si="158"/>
        <v>4.009508716323297</v>
      </c>
      <c r="N1103" s="54">
        <f t="shared" si="159"/>
        <v>8.656893819334389</v>
      </c>
      <c r="O1103" s="54">
        <v>2.7261172994963192</v>
      </c>
      <c r="P1103" s="56">
        <f t="shared" si="160"/>
        <v>0.10584873883754833</v>
      </c>
    </row>
    <row r="1104" spans="1:16" x14ac:dyDescent="0.2">
      <c r="A1104" s="78">
        <f t="shared" si="163"/>
        <v>140</v>
      </c>
      <c r="B1104" s="57" t="s">
        <v>1531</v>
      </c>
      <c r="C1104" s="57">
        <v>395.53</v>
      </c>
      <c r="D1104" s="57"/>
      <c r="E1104" s="57"/>
      <c r="F1104" s="57">
        <f t="shared" si="156"/>
        <v>395.53</v>
      </c>
      <c r="G1104" s="57">
        <v>14</v>
      </c>
      <c r="H1104" s="57"/>
      <c r="I1104" s="57"/>
      <c r="J1104" s="57">
        <f t="shared" si="157"/>
        <v>14</v>
      </c>
      <c r="K1104" s="56">
        <f t="shared" si="161"/>
        <v>6.9334389857369262E-3</v>
      </c>
      <c r="L1104" s="54">
        <f t="shared" si="162"/>
        <v>25.515055467511889</v>
      </c>
      <c r="M1104" s="54">
        <f t="shared" si="158"/>
        <v>5.6133122028526152</v>
      </c>
      <c r="N1104" s="54">
        <f t="shared" si="159"/>
        <v>12.119651347068146</v>
      </c>
      <c r="O1104" s="54">
        <v>3.4696038357225878</v>
      </c>
      <c r="P1104" s="56">
        <f t="shared" si="160"/>
        <v>0.11811398086910031</v>
      </c>
    </row>
    <row r="1105" spans="1:16" x14ac:dyDescent="0.2">
      <c r="A1105" s="78">
        <f t="shared" si="163"/>
        <v>141</v>
      </c>
      <c r="B1105" s="57" t="s">
        <v>1532</v>
      </c>
      <c r="C1105" s="57">
        <v>516.79999999999995</v>
      </c>
      <c r="D1105" s="57"/>
      <c r="E1105" s="57"/>
      <c r="F1105" s="57">
        <f t="shared" si="156"/>
        <v>516.79999999999995</v>
      </c>
      <c r="G1105" s="57">
        <v>16</v>
      </c>
      <c r="H1105" s="57"/>
      <c r="I1105" s="57"/>
      <c r="J1105" s="57">
        <f t="shared" si="157"/>
        <v>16</v>
      </c>
      <c r="K1105" s="56">
        <f t="shared" si="161"/>
        <v>7.9239302694136295E-3</v>
      </c>
      <c r="L1105" s="54">
        <f t="shared" si="162"/>
        <v>29.160063391442158</v>
      </c>
      <c r="M1105" s="54">
        <f t="shared" si="158"/>
        <v>6.4152139461172748</v>
      </c>
      <c r="N1105" s="54">
        <f t="shared" si="159"/>
        <v>13.851030110935024</v>
      </c>
      <c r="O1105" s="54">
        <v>3.9652615265401008</v>
      </c>
      <c r="P1105" s="56">
        <f t="shared" si="160"/>
        <v>0.10331185947181611</v>
      </c>
    </row>
    <row r="1106" spans="1:16" x14ac:dyDescent="0.2">
      <c r="A1106" s="78">
        <f t="shared" si="163"/>
        <v>142</v>
      </c>
      <c r="B1106" s="57" t="s">
        <v>1533</v>
      </c>
      <c r="C1106" s="57">
        <v>305.89999999999998</v>
      </c>
      <c r="D1106" s="57"/>
      <c r="E1106" s="57"/>
      <c r="F1106" s="57">
        <f t="shared" si="156"/>
        <v>305.89999999999998</v>
      </c>
      <c r="G1106" s="57">
        <v>6</v>
      </c>
      <c r="H1106" s="57"/>
      <c r="I1106" s="57"/>
      <c r="J1106" s="57">
        <f t="shared" si="157"/>
        <v>6</v>
      </c>
      <c r="K1106" s="56">
        <f t="shared" si="161"/>
        <v>2.971473851030111E-3</v>
      </c>
      <c r="L1106" s="54">
        <f t="shared" si="162"/>
        <v>10.935023771790808</v>
      </c>
      <c r="M1106" s="54">
        <f t="shared" si="158"/>
        <v>2.4057052297939778</v>
      </c>
      <c r="N1106" s="54">
        <f t="shared" si="159"/>
        <v>5.1941362916006337</v>
      </c>
      <c r="O1106" s="54">
        <v>1.4869730724525376</v>
      </c>
      <c r="P1106" s="56">
        <f t="shared" si="160"/>
        <v>6.5452233951088457E-2</v>
      </c>
    </row>
    <row r="1107" spans="1:16" x14ac:dyDescent="0.2">
      <c r="A1107" s="78">
        <f t="shared" si="163"/>
        <v>143</v>
      </c>
      <c r="B1107" s="57" t="s">
        <v>1534</v>
      </c>
      <c r="C1107" s="57">
        <v>483.9</v>
      </c>
      <c r="D1107" s="57"/>
      <c r="E1107" s="57">
        <v>35.299999999999997</v>
      </c>
      <c r="F1107" s="57">
        <f t="shared" si="156"/>
        <v>519.19999999999993</v>
      </c>
      <c r="G1107" s="57">
        <v>12</v>
      </c>
      <c r="H1107" s="57"/>
      <c r="I1107" s="57">
        <v>1</v>
      </c>
      <c r="J1107" s="57">
        <f t="shared" si="157"/>
        <v>13</v>
      </c>
      <c r="K1107" s="56">
        <f t="shared" si="161"/>
        <v>6.4381933438985737E-3</v>
      </c>
      <c r="L1107" s="54">
        <f t="shared" si="162"/>
        <v>23.692551505546753</v>
      </c>
      <c r="M1107" s="54">
        <f t="shared" si="158"/>
        <v>5.2123613312202854</v>
      </c>
      <c r="N1107" s="54">
        <f t="shared" si="159"/>
        <v>11.253961965134707</v>
      </c>
      <c r="O1107" s="54">
        <v>2.9739461449050753</v>
      </c>
      <c r="P1107" s="56">
        <f t="shared" si="160"/>
        <v>8.307554111480514E-2</v>
      </c>
    </row>
    <row r="1108" spans="1:16" x14ac:dyDescent="0.2">
      <c r="A1108" s="78">
        <f t="shared" si="163"/>
        <v>144</v>
      </c>
      <c r="B1108" s="57" t="s">
        <v>1535</v>
      </c>
      <c r="C1108" s="57">
        <v>257.3</v>
      </c>
      <c r="D1108" s="57"/>
      <c r="E1108" s="57"/>
      <c r="F1108" s="57">
        <f t="shared" si="156"/>
        <v>257.3</v>
      </c>
      <c r="G1108" s="57">
        <v>5</v>
      </c>
      <c r="H1108" s="57"/>
      <c r="I1108" s="57"/>
      <c r="J1108" s="57">
        <f t="shared" si="157"/>
        <v>5</v>
      </c>
      <c r="K1108" s="56">
        <f t="shared" si="161"/>
        <v>2.476228209191759E-3</v>
      </c>
      <c r="L1108" s="54">
        <f t="shared" si="162"/>
        <v>9.1125198098256739</v>
      </c>
      <c r="M1108" s="54">
        <f t="shared" si="158"/>
        <v>2.0047543581616485</v>
      </c>
      <c r="N1108" s="54">
        <f t="shared" si="159"/>
        <v>4.3284469096671945</v>
      </c>
      <c r="O1108" s="54">
        <v>1.2391442270437814</v>
      </c>
      <c r="P1108" s="56">
        <f t="shared" si="160"/>
        <v>6.4845959209865134E-2</v>
      </c>
    </row>
    <row r="1109" spans="1:16" x14ac:dyDescent="0.2">
      <c r="A1109" s="78">
        <f t="shared" si="163"/>
        <v>145</v>
      </c>
      <c r="B1109" s="57" t="s">
        <v>1536</v>
      </c>
      <c r="C1109" s="57">
        <v>261.3</v>
      </c>
      <c r="D1109" s="57"/>
      <c r="E1109" s="57"/>
      <c r="F1109" s="57">
        <f t="shared" si="156"/>
        <v>261.3</v>
      </c>
      <c r="G1109" s="57">
        <v>5</v>
      </c>
      <c r="H1109" s="57"/>
      <c r="I1109" s="57">
        <v>1</v>
      </c>
      <c r="J1109" s="57">
        <f t="shared" si="157"/>
        <v>6</v>
      </c>
      <c r="K1109" s="56">
        <f t="shared" si="161"/>
        <v>2.971473851030111E-3</v>
      </c>
      <c r="L1109" s="54">
        <f t="shared" si="162"/>
        <v>10.935023771790808</v>
      </c>
      <c r="M1109" s="54">
        <f t="shared" si="158"/>
        <v>2.4057052297939778</v>
      </c>
      <c r="N1109" s="54">
        <f t="shared" si="159"/>
        <v>5.1941362916006337</v>
      </c>
      <c r="O1109" s="54">
        <v>1.4869730724525376</v>
      </c>
      <c r="P1109" s="56">
        <f t="shared" si="160"/>
        <v>7.6623950882655792E-2</v>
      </c>
    </row>
    <row r="1110" spans="1:16" x14ac:dyDescent="0.2">
      <c r="A1110" s="78">
        <f t="shared" si="163"/>
        <v>146</v>
      </c>
      <c r="B1110" s="57" t="s">
        <v>1537</v>
      </c>
      <c r="C1110" s="57">
        <v>296.89999999999998</v>
      </c>
      <c r="D1110" s="57"/>
      <c r="E1110" s="57">
        <v>50</v>
      </c>
      <c r="F1110" s="57">
        <f t="shared" si="156"/>
        <v>346.9</v>
      </c>
      <c r="G1110" s="57">
        <v>9</v>
      </c>
      <c r="H1110" s="57"/>
      <c r="I1110" s="57">
        <v>1</v>
      </c>
      <c r="J1110" s="57">
        <f t="shared" si="157"/>
        <v>10</v>
      </c>
      <c r="K1110" s="56">
        <f t="shared" si="161"/>
        <v>4.952456418383518E-3</v>
      </c>
      <c r="L1110" s="54">
        <f t="shared" si="162"/>
        <v>18.225039619651348</v>
      </c>
      <c r="M1110" s="54">
        <f t="shared" si="158"/>
        <v>4.009508716323297</v>
      </c>
      <c r="N1110" s="54">
        <f t="shared" si="159"/>
        <v>8.656893819334389</v>
      </c>
      <c r="O1110" s="54">
        <v>2.2304596086788067</v>
      </c>
      <c r="P1110" s="56">
        <f t="shared" si="160"/>
        <v>9.5479682225390133E-2</v>
      </c>
    </row>
    <row r="1111" spans="1:16" x14ac:dyDescent="0.2">
      <c r="A1111" s="78">
        <f t="shared" si="163"/>
        <v>147</v>
      </c>
      <c r="B1111" s="57" t="s">
        <v>1538</v>
      </c>
      <c r="C1111" s="57">
        <v>495.2</v>
      </c>
      <c r="D1111" s="57"/>
      <c r="E1111" s="57">
        <v>62.5</v>
      </c>
      <c r="F1111" s="57">
        <f t="shared" si="156"/>
        <v>557.70000000000005</v>
      </c>
      <c r="G1111" s="57">
        <v>13</v>
      </c>
      <c r="H1111" s="57"/>
      <c r="I1111" s="57">
        <v>1</v>
      </c>
      <c r="J1111" s="57">
        <f t="shared" si="157"/>
        <v>14</v>
      </c>
      <c r="K1111" s="56">
        <f t="shared" si="161"/>
        <v>6.9334389857369262E-3</v>
      </c>
      <c r="L1111" s="54">
        <f t="shared" si="162"/>
        <v>25.515055467511889</v>
      </c>
      <c r="M1111" s="54">
        <f t="shared" si="158"/>
        <v>5.6133122028526152</v>
      </c>
      <c r="N1111" s="54">
        <f t="shared" si="159"/>
        <v>12.119651347068146</v>
      </c>
      <c r="O1111" s="54">
        <v>3.2217749903138317</v>
      </c>
      <c r="P1111" s="56">
        <f t="shared" si="160"/>
        <v>8.3323998579427086E-2</v>
      </c>
    </row>
    <row r="1112" spans="1:16" x14ac:dyDescent="0.2">
      <c r="A1112" s="78">
        <f t="shared" si="163"/>
        <v>148</v>
      </c>
      <c r="B1112" s="57" t="s">
        <v>1539</v>
      </c>
      <c r="C1112" s="57">
        <v>446.2</v>
      </c>
      <c r="D1112" s="57"/>
      <c r="E1112" s="57"/>
      <c r="F1112" s="57">
        <f t="shared" si="156"/>
        <v>446.2</v>
      </c>
      <c r="G1112" s="57">
        <v>13</v>
      </c>
      <c r="H1112" s="57"/>
      <c r="I1112" s="57"/>
      <c r="J1112" s="57">
        <f t="shared" si="157"/>
        <v>13</v>
      </c>
      <c r="K1112" s="56">
        <f t="shared" si="161"/>
        <v>6.4381933438985737E-3</v>
      </c>
      <c r="L1112" s="54">
        <f t="shared" si="162"/>
        <v>23.692551505546753</v>
      </c>
      <c r="M1112" s="54">
        <f t="shared" si="158"/>
        <v>5.2123613312202854</v>
      </c>
      <c r="N1112" s="54">
        <f t="shared" si="159"/>
        <v>11.253961965134707</v>
      </c>
      <c r="O1112" s="54">
        <v>3.2217749903138317</v>
      </c>
      <c r="P1112" s="56">
        <f t="shared" si="160"/>
        <v>9.722243342047418E-2</v>
      </c>
    </row>
    <row r="1113" spans="1:16" x14ac:dyDescent="0.2">
      <c r="A1113" s="78">
        <f t="shared" si="163"/>
        <v>149</v>
      </c>
      <c r="B1113" s="57" t="s">
        <v>1540</v>
      </c>
      <c r="C1113" s="57">
        <v>266.39999999999998</v>
      </c>
      <c r="D1113" s="57"/>
      <c r="E1113" s="57"/>
      <c r="F1113" s="57">
        <f t="shared" si="156"/>
        <v>266.39999999999998</v>
      </c>
      <c r="G1113" s="57">
        <v>6</v>
      </c>
      <c r="H1113" s="57"/>
      <c r="I1113" s="57">
        <v>1</v>
      </c>
      <c r="J1113" s="57">
        <f t="shared" si="157"/>
        <v>7</v>
      </c>
      <c r="K1113" s="56">
        <f t="shared" si="161"/>
        <v>3.4667194928684631E-3</v>
      </c>
      <c r="L1113" s="54">
        <f t="shared" si="162"/>
        <v>12.757527733755945</v>
      </c>
      <c r="M1113" s="54">
        <f t="shared" si="158"/>
        <v>2.8066561014263076</v>
      </c>
      <c r="N1113" s="54">
        <f t="shared" si="159"/>
        <v>6.059825673534073</v>
      </c>
      <c r="O1113" s="54">
        <v>1.7348019178612939</v>
      </c>
      <c r="P1113" s="56">
        <f t="shared" si="160"/>
        <v>8.7683226075741832E-2</v>
      </c>
    </row>
    <row r="1114" spans="1:16" x14ac:dyDescent="0.2">
      <c r="A1114" s="78">
        <f t="shared" si="163"/>
        <v>150</v>
      </c>
      <c r="B1114" s="57" t="s">
        <v>1541</v>
      </c>
      <c r="C1114" s="57">
        <v>548.4</v>
      </c>
      <c r="D1114" s="57"/>
      <c r="E1114" s="29">
        <v>215.2</v>
      </c>
      <c r="F1114" s="57">
        <f t="shared" si="156"/>
        <v>763.59999999999991</v>
      </c>
      <c r="G1114" s="57">
        <v>11</v>
      </c>
      <c r="H1114" s="57">
        <v>1</v>
      </c>
      <c r="I1114" s="57">
        <v>2</v>
      </c>
      <c r="J1114" s="57">
        <f t="shared" si="157"/>
        <v>14</v>
      </c>
      <c r="K1114" s="56">
        <f t="shared" si="161"/>
        <v>6.9334389857369262E-3</v>
      </c>
      <c r="L1114" s="54">
        <f t="shared" si="162"/>
        <v>25.515055467511889</v>
      </c>
      <c r="M1114" s="54">
        <f t="shared" si="158"/>
        <v>5.6133122028526152</v>
      </c>
      <c r="N1114" s="54">
        <f t="shared" si="159"/>
        <v>12.119651347068146</v>
      </c>
      <c r="O1114" s="54">
        <v>2.9739461449050753</v>
      </c>
      <c r="P1114" s="56">
        <f t="shared" si="160"/>
        <v>6.0531646362411914E-2</v>
      </c>
    </row>
    <row r="1115" spans="1:16" x14ac:dyDescent="0.2">
      <c r="A1115" s="78">
        <f t="shared" si="163"/>
        <v>151</v>
      </c>
      <c r="B1115" s="57" t="s">
        <v>1542</v>
      </c>
      <c r="C1115" s="57">
        <v>539.79999999999995</v>
      </c>
      <c r="D1115" s="57">
        <v>83.3</v>
      </c>
      <c r="E1115" s="57"/>
      <c r="F1115" s="57">
        <f t="shared" si="156"/>
        <v>623.09999999999991</v>
      </c>
      <c r="G1115" s="57">
        <v>8</v>
      </c>
      <c r="H1115" s="57">
        <v>2</v>
      </c>
      <c r="I1115" s="57">
        <v>1</v>
      </c>
      <c r="J1115" s="57">
        <f t="shared" si="157"/>
        <v>11</v>
      </c>
      <c r="K1115" s="56">
        <f t="shared" si="161"/>
        <v>5.4477020602218705E-3</v>
      </c>
      <c r="L1115" s="54">
        <f t="shared" si="162"/>
        <v>20.047543581616484</v>
      </c>
      <c r="M1115" s="54">
        <f t="shared" si="158"/>
        <v>4.4104595879556268</v>
      </c>
      <c r="N1115" s="54">
        <f t="shared" si="159"/>
        <v>9.52258320126783</v>
      </c>
      <c r="O1115" s="54">
        <v>1.9826307632700504</v>
      </c>
      <c r="P1115" s="56">
        <f t="shared" si="160"/>
        <v>5.7716605896501356E-2</v>
      </c>
    </row>
    <row r="1116" spans="1:16" x14ac:dyDescent="0.2">
      <c r="A1116" s="78">
        <f t="shared" si="163"/>
        <v>152</v>
      </c>
      <c r="B1116" s="57" t="s">
        <v>1543</v>
      </c>
      <c r="C1116" s="57">
        <v>384.6</v>
      </c>
      <c r="D1116" s="57"/>
      <c r="E1116" s="57"/>
      <c r="F1116" s="57">
        <f t="shared" si="156"/>
        <v>384.6</v>
      </c>
      <c r="G1116" s="57">
        <v>8</v>
      </c>
      <c r="H1116" s="57"/>
      <c r="I1116" s="57"/>
      <c r="J1116" s="57">
        <f t="shared" si="157"/>
        <v>8</v>
      </c>
      <c r="K1116" s="56">
        <f t="shared" si="161"/>
        <v>3.9619651347068147E-3</v>
      </c>
      <c r="L1116" s="54">
        <f t="shared" si="162"/>
        <v>14.580031695721079</v>
      </c>
      <c r="M1116" s="54">
        <f t="shared" si="158"/>
        <v>3.2076069730586374</v>
      </c>
      <c r="N1116" s="54">
        <f t="shared" si="159"/>
        <v>6.9255150554675122</v>
      </c>
      <c r="O1116" s="54">
        <v>1.9826307632700504</v>
      </c>
      <c r="P1116" s="56">
        <f t="shared" si="160"/>
        <v>6.9411816140190527E-2</v>
      </c>
    </row>
    <row r="1117" spans="1:16" x14ac:dyDescent="0.2">
      <c r="A1117" s="78">
        <f t="shared" si="163"/>
        <v>153</v>
      </c>
      <c r="B1117" s="57" t="s">
        <v>2440</v>
      </c>
      <c r="C1117" s="57">
        <v>589.75</v>
      </c>
      <c r="D1117" s="57"/>
      <c r="E1117" s="57">
        <v>32.799999999999997</v>
      </c>
      <c r="F1117" s="57">
        <f t="shared" si="156"/>
        <v>622.54999999999995</v>
      </c>
      <c r="G1117" s="57">
        <v>11</v>
      </c>
      <c r="H1117" s="57"/>
      <c r="I1117" s="57">
        <v>1</v>
      </c>
      <c r="J1117" s="57">
        <f t="shared" si="157"/>
        <v>12</v>
      </c>
      <c r="K1117" s="56">
        <f t="shared" si="161"/>
        <v>5.9429477020602221E-3</v>
      </c>
      <c r="L1117" s="54">
        <f t="shared" si="162"/>
        <v>21.870047543581617</v>
      </c>
      <c r="M1117" s="54">
        <f t="shared" si="158"/>
        <v>4.8114104595879557</v>
      </c>
      <c r="N1117" s="54">
        <f t="shared" si="159"/>
        <v>10.388272583201267</v>
      </c>
      <c r="O1117" s="54">
        <v>2.7261172994963192</v>
      </c>
      <c r="P1117" s="56">
        <f t="shared" si="160"/>
        <v>6.3923938456135504E-2</v>
      </c>
    </row>
    <row r="1118" spans="1:16" x14ac:dyDescent="0.2">
      <c r="A1118" s="78">
        <f t="shared" si="163"/>
        <v>154</v>
      </c>
      <c r="B1118" s="57" t="s">
        <v>2441</v>
      </c>
      <c r="C1118" s="57">
        <v>405</v>
      </c>
      <c r="D1118" s="57"/>
      <c r="E1118" s="57">
        <v>21</v>
      </c>
      <c r="F1118" s="57">
        <f t="shared" si="156"/>
        <v>426</v>
      </c>
      <c r="G1118" s="57">
        <v>9</v>
      </c>
      <c r="H1118" s="57"/>
      <c r="I1118" s="57">
        <v>2</v>
      </c>
      <c r="J1118" s="57">
        <f t="shared" si="157"/>
        <v>11</v>
      </c>
      <c r="K1118" s="56">
        <f t="shared" si="161"/>
        <v>5.4477020602218705E-3</v>
      </c>
      <c r="L1118" s="54">
        <f t="shared" si="162"/>
        <v>20.047543581616484</v>
      </c>
      <c r="M1118" s="54">
        <f t="shared" si="158"/>
        <v>4.4104595879556268</v>
      </c>
      <c r="N1118" s="54">
        <f t="shared" si="159"/>
        <v>9.52258320126783</v>
      </c>
      <c r="O1118" s="54">
        <v>2.2304596086788067</v>
      </c>
      <c r="P1118" s="56">
        <f t="shared" si="160"/>
        <v>8.5002455350982969E-2</v>
      </c>
    </row>
    <row r="1119" spans="1:16" x14ac:dyDescent="0.2">
      <c r="A1119" s="78">
        <f t="shared" si="163"/>
        <v>155</v>
      </c>
      <c r="B1119" s="57" t="s">
        <v>2442</v>
      </c>
      <c r="C1119" s="57">
        <v>678.5</v>
      </c>
      <c r="D1119" s="57"/>
      <c r="E1119" s="57"/>
      <c r="F1119" s="57">
        <f t="shared" si="156"/>
        <v>678.5</v>
      </c>
      <c r="G1119" s="57">
        <v>21</v>
      </c>
      <c r="H1119" s="57"/>
      <c r="I1119" s="57"/>
      <c r="J1119" s="57">
        <f t="shared" si="157"/>
        <v>21</v>
      </c>
      <c r="K1119" s="56">
        <f t="shared" si="161"/>
        <v>1.0400158478605389E-2</v>
      </c>
      <c r="L1119" s="54">
        <f t="shared" si="162"/>
        <v>38.272583201267835</v>
      </c>
      <c r="M1119" s="54">
        <f t="shared" si="158"/>
        <v>8.4199683042789246</v>
      </c>
      <c r="N1119" s="54">
        <f t="shared" si="159"/>
        <v>18.179477020602221</v>
      </c>
      <c r="O1119" s="54">
        <v>5.2044057535838819</v>
      </c>
      <c r="P1119" s="56">
        <f t="shared" si="160"/>
        <v>0.10328140645502265</v>
      </c>
    </row>
    <row r="1120" spans="1:16" x14ac:dyDescent="0.2">
      <c r="A1120" s="78">
        <f t="shared" si="163"/>
        <v>156</v>
      </c>
      <c r="B1120" s="57" t="s">
        <v>2443</v>
      </c>
      <c r="C1120" s="57">
        <v>973.9</v>
      </c>
      <c r="D1120" s="57"/>
      <c r="E1120" s="57">
        <v>132.80000000000001</v>
      </c>
      <c r="F1120" s="57">
        <f t="shared" si="156"/>
        <v>1106.7</v>
      </c>
      <c r="G1120" s="57">
        <v>17</v>
      </c>
      <c r="H1120" s="57"/>
      <c r="I1120" s="57">
        <v>2</v>
      </c>
      <c r="J1120" s="57">
        <f t="shared" si="157"/>
        <v>19</v>
      </c>
      <c r="K1120" s="56">
        <f t="shared" si="161"/>
        <v>9.4096671949286843E-3</v>
      </c>
      <c r="L1120" s="54">
        <f t="shared" si="162"/>
        <v>34.627575277337556</v>
      </c>
      <c r="M1120" s="54">
        <f t="shared" si="158"/>
        <v>7.6180665610142624</v>
      </c>
      <c r="N1120" s="54">
        <f t="shared" si="159"/>
        <v>16.448098256735339</v>
      </c>
      <c r="O1120" s="54">
        <v>4.4609192173576133</v>
      </c>
      <c r="P1120" s="56">
        <f t="shared" si="160"/>
        <v>5.7065744386414353E-2</v>
      </c>
    </row>
    <row r="1121" spans="1:16" x14ac:dyDescent="0.2">
      <c r="A1121" s="78">
        <f t="shared" si="163"/>
        <v>157</v>
      </c>
      <c r="B1121" s="57" t="s">
        <v>2444</v>
      </c>
      <c r="C1121" s="57">
        <v>669.8</v>
      </c>
      <c r="D1121" s="57"/>
      <c r="E1121" s="57"/>
      <c r="F1121" s="57">
        <f t="shared" si="156"/>
        <v>669.8</v>
      </c>
      <c r="G1121" s="57">
        <v>15</v>
      </c>
      <c r="H1121" s="57"/>
      <c r="I1121" s="57">
        <v>1</v>
      </c>
      <c r="J1121" s="57">
        <f t="shared" si="157"/>
        <v>16</v>
      </c>
      <c r="K1121" s="56">
        <f t="shared" si="161"/>
        <v>7.9239302694136295E-3</v>
      </c>
      <c r="L1121" s="54">
        <f t="shared" si="162"/>
        <v>29.160063391442158</v>
      </c>
      <c r="M1121" s="54">
        <f t="shared" si="158"/>
        <v>6.4152139461172748</v>
      </c>
      <c r="N1121" s="54">
        <f t="shared" si="159"/>
        <v>13.851030110935024</v>
      </c>
      <c r="O1121" s="54">
        <v>3.9652615265401008</v>
      </c>
      <c r="P1121" s="56">
        <f t="shared" si="160"/>
        <v>7.9712703754903802E-2</v>
      </c>
    </row>
    <row r="1122" spans="1:16" x14ac:dyDescent="0.2">
      <c r="A1122" s="78">
        <f t="shared" si="163"/>
        <v>158</v>
      </c>
      <c r="B1122" s="57" t="s">
        <v>2445</v>
      </c>
      <c r="C1122" s="57">
        <v>533.79999999999995</v>
      </c>
      <c r="D1122" s="57"/>
      <c r="E1122" s="57"/>
      <c r="F1122" s="57">
        <f t="shared" si="156"/>
        <v>533.79999999999995</v>
      </c>
      <c r="G1122" s="57">
        <v>11</v>
      </c>
      <c r="H1122" s="57"/>
      <c r="I1122" s="57"/>
      <c r="J1122" s="57">
        <f t="shared" si="157"/>
        <v>11</v>
      </c>
      <c r="K1122" s="56">
        <f t="shared" si="161"/>
        <v>5.4477020602218705E-3</v>
      </c>
      <c r="L1122" s="54">
        <f t="shared" si="162"/>
        <v>20.047543581616484</v>
      </c>
      <c r="M1122" s="54">
        <f t="shared" si="158"/>
        <v>4.4104595879556268</v>
      </c>
      <c r="N1122" s="54">
        <f t="shared" si="159"/>
        <v>9.52258320126783</v>
      </c>
      <c r="O1122" s="54">
        <v>2.9739461449050753</v>
      </c>
      <c r="P1122" s="56">
        <f t="shared" si="160"/>
        <v>6.9229172940698802E-2</v>
      </c>
    </row>
    <row r="1123" spans="1:16" x14ac:dyDescent="0.2">
      <c r="A1123" s="78">
        <f t="shared" si="163"/>
        <v>159</v>
      </c>
      <c r="B1123" s="57" t="s">
        <v>2446</v>
      </c>
      <c r="C1123" s="57">
        <v>413.5</v>
      </c>
      <c r="D1123" s="57"/>
      <c r="E1123" s="57">
        <v>30.4</v>
      </c>
      <c r="F1123" s="57">
        <f t="shared" si="156"/>
        <v>443.9</v>
      </c>
      <c r="G1123" s="57">
        <v>8</v>
      </c>
      <c r="H1123" s="57"/>
      <c r="I1123" s="57">
        <v>1</v>
      </c>
      <c r="J1123" s="57">
        <f t="shared" si="157"/>
        <v>9</v>
      </c>
      <c r="K1123" s="56">
        <f t="shared" si="161"/>
        <v>4.4572107765451664E-3</v>
      </c>
      <c r="L1123" s="54">
        <f t="shared" si="162"/>
        <v>16.402535657686212</v>
      </c>
      <c r="M1123" s="54">
        <f t="shared" si="158"/>
        <v>3.6085578446909667</v>
      </c>
      <c r="N1123" s="54">
        <f t="shared" si="159"/>
        <v>7.7912044374009497</v>
      </c>
      <c r="O1123" s="54">
        <v>2.2304596086788067</v>
      </c>
      <c r="P1123" s="56">
        <f t="shared" si="160"/>
        <v>6.7656583799182102E-2</v>
      </c>
    </row>
    <row r="1124" spans="1:16" x14ac:dyDescent="0.2">
      <c r="A1124" s="78">
        <f t="shared" si="163"/>
        <v>160</v>
      </c>
      <c r="B1124" s="57" t="s">
        <v>2447</v>
      </c>
      <c r="C1124" s="57">
        <v>526.5</v>
      </c>
      <c r="D1124" s="57"/>
      <c r="E1124" s="57">
        <v>45.5</v>
      </c>
      <c r="F1124" s="57">
        <f t="shared" si="156"/>
        <v>572</v>
      </c>
      <c r="G1124" s="57">
        <v>14</v>
      </c>
      <c r="H1124" s="57">
        <v>1</v>
      </c>
      <c r="I1124" s="57">
        <v>1</v>
      </c>
      <c r="J1124" s="57">
        <f t="shared" si="157"/>
        <v>16</v>
      </c>
      <c r="K1124" s="56">
        <f t="shared" si="161"/>
        <v>7.9239302694136295E-3</v>
      </c>
      <c r="L1124" s="54">
        <f t="shared" si="162"/>
        <v>29.160063391442158</v>
      </c>
      <c r="M1124" s="54">
        <f t="shared" si="158"/>
        <v>6.4152139461172748</v>
      </c>
      <c r="N1124" s="54">
        <f t="shared" si="159"/>
        <v>13.851030110935024</v>
      </c>
      <c r="O1124" s="54">
        <v>3.9652615265401008</v>
      </c>
      <c r="P1124" s="56">
        <f t="shared" si="160"/>
        <v>9.3341903802507967E-2</v>
      </c>
    </row>
    <row r="1125" spans="1:16" x14ac:dyDescent="0.2">
      <c r="A1125" s="78">
        <f t="shared" si="163"/>
        <v>161</v>
      </c>
      <c r="B1125" s="57" t="s">
        <v>2448</v>
      </c>
      <c r="C1125" s="57">
        <v>894.7</v>
      </c>
      <c r="D1125" s="57"/>
      <c r="E1125" s="57">
        <v>42.5</v>
      </c>
      <c r="F1125" s="57">
        <f t="shared" si="156"/>
        <v>937.2</v>
      </c>
      <c r="G1125" s="57">
        <v>23</v>
      </c>
      <c r="H1125" s="57"/>
      <c r="I1125" s="57">
        <v>1</v>
      </c>
      <c r="J1125" s="57">
        <f t="shared" si="157"/>
        <v>24</v>
      </c>
      <c r="K1125" s="56">
        <f t="shared" si="161"/>
        <v>1.1885895404120444E-2</v>
      </c>
      <c r="L1125" s="54">
        <f t="shared" si="162"/>
        <v>43.740095087163233</v>
      </c>
      <c r="M1125" s="54">
        <f t="shared" si="158"/>
        <v>9.6228209191759113</v>
      </c>
      <c r="N1125" s="54">
        <f t="shared" si="159"/>
        <v>20.776545166402535</v>
      </c>
      <c r="O1125" s="54">
        <v>5.9478922898101505</v>
      </c>
      <c r="P1125" s="56">
        <f t="shared" si="160"/>
        <v>8.5453855593845315E-2</v>
      </c>
    </row>
    <row r="1126" spans="1:16" x14ac:dyDescent="0.2">
      <c r="A1126" s="78">
        <f t="shared" si="163"/>
        <v>162</v>
      </c>
      <c r="B1126" s="57" t="s">
        <v>2449</v>
      </c>
      <c r="C1126" s="57">
        <v>544.79999999999995</v>
      </c>
      <c r="D1126" s="57"/>
      <c r="E1126" s="57"/>
      <c r="F1126" s="57">
        <f t="shared" si="156"/>
        <v>544.79999999999995</v>
      </c>
      <c r="G1126" s="57">
        <v>12</v>
      </c>
      <c r="H1126" s="57"/>
      <c r="I1126" s="57"/>
      <c r="J1126" s="57">
        <f t="shared" si="157"/>
        <v>12</v>
      </c>
      <c r="K1126" s="56">
        <f t="shared" si="161"/>
        <v>5.9429477020602221E-3</v>
      </c>
      <c r="L1126" s="54">
        <f t="shared" si="162"/>
        <v>21.870047543581617</v>
      </c>
      <c r="M1126" s="54">
        <f t="shared" si="158"/>
        <v>4.8114104595879557</v>
      </c>
      <c r="N1126" s="54">
        <f t="shared" si="159"/>
        <v>10.388272583201267</v>
      </c>
      <c r="O1126" s="54">
        <v>2.9739461449050753</v>
      </c>
      <c r="P1126" s="56">
        <f t="shared" si="160"/>
        <v>7.3501609271798676E-2</v>
      </c>
    </row>
    <row r="1127" spans="1:16" x14ac:dyDescent="0.2">
      <c r="A1127" s="78">
        <f t="shared" si="163"/>
        <v>163</v>
      </c>
      <c r="B1127" s="57" t="s">
        <v>2450</v>
      </c>
      <c r="C1127" s="57">
        <v>521.9</v>
      </c>
      <c r="D1127" s="57"/>
      <c r="E1127" s="57"/>
      <c r="F1127" s="57">
        <f t="shared" si="156"/>
        <v>521.9</v>
      </c>
      <c r="G1127" s="57">
        <v>12</v>
      </c>
      <c r="H1127" s="57"/>
      <c r="I1127" s="57"/>
      <c r="J1127" s="57">
        <f t="shared" si="157"/>
        <v>12</v>
      </c>
      <c r="K1127" s="56">
        <f t="shared" si="161"/>
        <v>5.9429477020602221E-3</v>
      </c>
      <c r="L1127" s="54">
        <f t="shared" si="162"/>
        <v>21.870047543581617</v>
      </c>
      <c r="M1127" s="54">
        <f t="shared" si="158"/>
        <v>4.8114104595879557</v>
      </c>
      <c r="N1127" s="54">
        <f t="shared" si="159"/>
        <v>10.388272583201267</v>
      </c>
      <c r="O1127" s="54">
        <v>2.9739461449050753</v>
      </c>
      <c r="P1127" s="56">
        <f t="shared" si="160"/>
        <v>7.6726722995355268E-2</v>
      </c>
    </row>
    <row r="1128" spans="1:16" x14ac:dyDescent="0.2">
      <c r="A1128" s="78">
        <f t="shared" si="163"/>
        <v>164</v>
      </c>
      <c r="B1128" s="57" t="s">
        <v>2451</v>
      </c>
      <c r="C1128" s="57">
        <v>522.6</v>
      </c>
      <c r="D1128" s="57"/>
      <c r="E1128" s="57"/>
      <c r="F1128" s="57">
        <f t="shared" si="156"/>
        <v>522.6</v>
      </c>
      <c r="G1128" s="57">
        <v>10</v>
      </c>
      <c r="H1128" s="57"/>
      <c r="I1128" s="57">
        <v>1</v>
      </c>
      <c r="J1128" s="57">
        <f t="shared" si="157"/>
        <v>11</v>
      </c>
      <c r="K1128" s="56">
        <f t="shared" si="161"/>
        <v>5.4477020602218705E-3</v>
      </c>
      <c r="L1128" s="54">
        <f t="shared" si="162"/>
        <v>20.047543581616484</v>
      </c>
      <c r="M1128" s="54">
        <f t="shared" si="158"/>
        <v>4.4104595879556268</v>
      </c>
      <c r="N1128" s="54">
        <f t="shared" si="159"/>
        <v>9.52258320126783</v>
      </c>
      <c r="O1128" s="54">
        <v>2.7261172994963192</v>
      </c>
      <c r="P1128" s="56">
        <f t="shared" si="160"/>
        <v>7.0238621642434468E-2</v>
      </c>
    </row>
    <row r="1129" spans="1:16" x14ac:dyDescent="0.2">
      <c r="A1129" s="78">
        <f t="shared" si="163"/>
        <v>165</v>
      </c>
      <c r="B1129" s="57" t="s">
        <v>2452</v>
      </c>
      <c r="C1129" s="57">
        <v>551.6</v>
      </c>
      <c r="D1129" s="57"/>
      <c r="E1129" s="57"/>
      <c r="F1129" s="57">
        <f t="shared" si="156"/>
        <v>551.6</v>
      </c>
      <c r="G1129" s="57">
        <v>16</v>
      </c>
      <c r="H1129" s="57"/>
      <c r="I1129" s="57">
        <v>1</v>
      </c>
      <c r="J1129" s="57">
        <f t="shared" si="157"/>
        <v>17</v>
      </c>
      <c r="K1129" s="56">
        <f t="shared" si="161"/>
        <v>8.4191759112519811E-3</v>
      </c>
      <c r="L1129" s="54">
        <f t="shared" si="162"/>
        <v>30.982567353407291</v>
      </c>
      <c r="M1129" s="54">
        <f t="shared" si="158"/>
        <v>6.8161648177496037</v>
      </c>
      <c r="N1129" s="54">
        <f t="shared" si="159"/>
        <v>14.716719492868462</v>
      </c>
      <c r="O1129" s="54">
        <v>3.9652615265401008</v>
      </c>
      <c r="P1129" s="56">
        <f t="shared" si="160"/>
        <v>0.10239433138246094</v>
      </c>
    </row>
    <row r="1130" spans="1:16" x14ac:dyDescent="0.2">
      <c r="A1130" s="78">
        <f t="shared" si="163"/>
        <v>166</v>
      </c>
      <c r="B1130" s="57" t="s">
        <v>2453</v>
      </c>
      <c r="C1130" s="57">
        <v>683.5</v>
      </c>
      <c r="D1130" s="57"/>
      <c r="E1130" s="57"/>
      <c r="F1130" s="57">
        <f t="shared" si="156"/>
        <v>683.5</v>
      </c>
      <c r="G1130" s="57">
        <v>15</v>
      </c>
      <c r="H1130" s="57"/>
      <c r="I1130" s="57">
        <v>2</v>
      </c>
      <c r="J1130" s="57">
        <f t="shared" si="157"/>
        <v>17</v>
      </c>
      <c r="K1130" s="56">
        <f t="shared" si="161"/>
        <v>8.4191759112519811E-3</v>
      </c>
      <c r="L1130" s="54">
        <f t="shared" si="162"/>
        <v>30.982567353407291</v>
      </c>
      <c r="M1130" s="54">
        <f t="shared" si="158"/>
        <v>6.8161648177496037</v>
      </c>
      <c r="N1130" s="54">
        <f t="shared" si="159"/>
        <v>14.716719492868462</v>
      </c>
      <c r="O1130" s="54">
        <v>3.9652615265401008</v>
      </c>
      <c r="P1130" s="56">
        <f t="shared" si="160"/>
        <v>8.2634547462422034E-2</v>
      </c>
    </row>
    <row r="1131" spans="1:16" x14ac:dyDescent="0.2">
      <c r="A1131" s="78">
        <f t="shared" si="163"/>
        <v>167</v>
      </c>
      <c r="B1131" s="57" t="s">
        <v>2454</v>
      </c>
      <c r="C1131" s="57">
        <v>416.7</v>
      </c>
      <c r="D1131" s="57">
        <v>3.8</v>
      </c>
      <c r="E1131" s="57">
        <v>203.4</v>
      </c>
      <c r="F1131" s="57">
        <f t="shared" si="156"/>
        <v>623.9</v>
      </c>
      <c r="G1131" s="57">
        <v>14</v>
      </c>
      <c r="H1131" s="57">
        <v>1</v>
      </c>
      <c r="I1131" s="57">
        <v>1</v>
      </c>
      <c r="J1131" s="57">
        <f t="shared" si="157"/>
        <v>16</v>
      </c>
      <c r="K1131" s="56">
        <f t="shared" si="161"/>
        <v>7.9239302694136295E-3</v>
      </c>
      <c r="L1131" s="54">
        <f t="shared" si="162"/>
        <v>29.160063391442158</v>
      </c>
      <c r="M1131" s="54">
        <f t="shared" si="158"/>
        <v>6.4152139461172748</v>
      </c>
      <c r="N1131" s="54">
        <f t="shared" si="159"/>
        <v>13.851030110935024</v>
      </c>
      <c r="O1131" s="54">
        <v>3.4696038357225878</v>
      </c>
      <c r="P1131" s="56">
        <f t="shared" si="160"/>
        <v>8.478267556373946E-2</v>
      </c>
    </row>
    <row r="1132" spans="1:16" x14ac:dyDescent="0.2">
      <c r="A1132" s="78">
        <f t="shared" si="163"/>
        <v>168</v>
      </c>
      <c r="B1132" s="57" t="s">
        <v>2455</v>
      </c>
      <c r="C1132" s="57">
        <v>353.8</v>
      </c>
      <c r="D1132" s="57"/>
      <c r="E1132" s="57"/>
      <c r="F1132" s="57">
        <f t="shared" si="156"/>
        <v>353.8</v>
      </c>
      <c r="G1132" s="57">
        <v>8</v>
      </c>
      <c r="H1132" s="57"/>
      <c r="I1132" s="57"/>
      <c r="J1132" s="57">
        <f t="shared" si="157"/>
        <v>8</v>
      </c>
      <c r="K1132" s="56">
        <f t="shared" si="161"/>
        <v>3.9619651347068147E-3</v>
      </c>
      <c r="L1132" s="54">
        <f t="shared" si="162"/>
        <v>14.580031695721079</v>
      </c>
      <c r="M1132" s="54">
        <f t="shared" si="158"/>
        <v>3.2076069730586374</v>
      </c>
      <c r="N1132" s="54">
        <f t="shared" si="159"/>
        <v>6.9255150554675122</v>
      </c>
      <c r="O1132" s="54">
        <v>1.9826307632700504</v>
      </c>
      <c r="P1132" s="56">
        <f t="shared" si="160"/>
        <v>7.5454450219099148E-2</v>
      </c>
    </row>
    <row r="1133" spans="1:16" x14ac:dyDescent="0.2">
      <c r="A1133" s="78">
        <f t="shared" si="163"/>
        <v>169</v>
      </c>
      <c r="B1133" s="57" t="s">
        <v>2456</v>
      </c>
      <c r="C1133" s="57">
        <v>168.1</v>
      </c>
      <c r="D1133" s="57"/>
      <c r="E1133" s="57">
        <v>67.7</v>
      </c>
      <c r="F1133" s="57">
        <f t="shared" si="156"/>
        <v>235.8</v>
      </c>
      <c r="G1133" s="57">
        <v>4</v>
      </c>
      <c r="H1133" s="57"/>
      <c r="I1133" s="57">
        <v>1</v>
      </c>
      <c r="J1133" s="57">
        <f t="shared" si="157"/>
        <v>5</v>
      </c>
      <c r="K1133" s="56">
        <f t="shared" si="161"/>
        <v>2.476228209191759E-3</v>
      </c>
      <c r="L1133" s="54">
        <f t="shared" si="162"/>
        <v>9.1125198098256739</v>
      </c>
      <c r="M1133" s="54">
        <f t="shared" si="158"/>
        <v>2.0047543581616485</v>
      </c>
      <c r="N1133" s="54">
        <f t="shared" si="159"/>
        <v>4.3284469096671945</v>
      </c>
      <c r="O1133" s="54">
        <v>0.99131538163502519</v>
      </c>
      <c r="P1133" s="56">
        <f t="shared" si="160"/>
        <v>6.9707533754408565E-2</v>
      </c>
    </row>
    <row r="1134" spans="1:16" x14ac:dyDescent="0.2">
      <c r="A1134" s="78">
        <f t="shared" si="163"/>
        <v>170</v>
      </c>
      <c r="B1134" s="57" t="s">
        <v>2457</v>
      </c>
      <c r="C1134" s="57">
        <v>417.2</v>
      </c>
      <c r="D1134" s="57"/>
      <c r="E1134" s="57">
        <v>90</v>
      </c>
      <c r="F1134" s="57">
        <f t="shared" si="156"/>
        <v>507.2</v>
      </c>
      <c r="G1134" s="57">
        <v>9</v>
      </c>
      <c r="H1134" s="57"/>
      <c r="I1134" s="57">
        <v>1</v>
      </c>
      <c r="J1134" s="57">
        <f t="shared" si="157"/>
        <v>10</v>
      </c>
      <c r="K1134" s="56">
        <f t="shared" si="161"/>
        <v>4.952456418383518E-3</v>
      </c>
      <c r="L1134" s="54">
        <f t="shared" si="162"/>
        <v>18.225039619651348</v>
      </c>
      <c r="M1134" s="54">
        <f t="shared" si="158"/>
        <v>4.009508716323297</v>
      </c>
      <c r="N1134" s="54">
        <f t="shared" si="159"/>
        <v>8.656893819334389</v>
      </c>
      <c r="O1134" s="54">
        <v>2.2304596086788067</v>
      </c>
      <c r="P1134" s="56">
        <f t="shared" si="160"/>
        <v>6.5303434077263078E-2</v>
      </c>
    </row>
    <row r="1135" spans="1:16" x14ac:dyDescent="0.2">
      <c r="A1135" s="78">
        <f t="shared" si="163"/>
        <v>171</v>
      </c>
      <c r="B1135" s="57" t="s">
        <v>2458</v>
      </c>
      <c r="C1135" s="57">
        <v>718.3</v>
      </c>
      <c r="D1135" s="57"/>
      <c r="E1135" s="57"/>
      <c r="F1135" s="57">
        <f t="shared" si="156"/>
        <v>718.3</v>
      </c>
      <c r="G1135" s="57">
        <v>19</v>
      </c>
      <c r="H1135" s="57"/>
      <c r="I1135" s="57"/>
      <c r="J1135" s="57">
        <f t="shared" si="157"/>
        <v>19</v>
      </c>
      <c r="K1135" s="56">
        <f t="shared" si="161"/>
        <v>9.4096671949286843E-3</v>
      </c>
      <c r="L1135" s="54">
        <f t="shared" si="162"/>
        <v>34.627575277337556</v>
      </c>
      <c r="M1135" s="54">
        <f t="shared" si="158"/>
        <v>7.6180665610142624</v>
      </c>
      <c r="N1135" s="54">
        <f t="shared" si="159"/>
        <v>16.448098256735339</v>
      </c>
      <c r="O1135" s="54">
        <v>4.7087480627663698</v>
      </c>
      <c r="P1135" s="56">
        <f t="shared" si="160"/>
        <v>8.8267420517685533E-2</v>
      </c>
    </row>
    <row r="1136" spans="1:16" x14ac:dyDescent="0.2">
      <c r="A1136" s="78">
        <f t="shared" si="163"/>
        <v>172</v>
      </c>
      <c r="B1136" s="57" t="s">
        <v>2459</v>
      </c>
      <c r="C1136" s="57">
        <v>376.4</v>
      </c>
      <c r="D1136" s="57"/>
      <c r="E1136" s="57"/>
      <c r="F1136" s="57">
        <f t="shared" si="156"/>
        <v>376.4</v>
      </c>
      <c r="G1136" s="57">
        <v>9</v>
      </c>
      <c r="H1136" s="57"/>
      <c r="I1136" s="57">
        <v>2</v>
      </c>
      <c r="J1136" s="57">
        <f t="shared" si="157"/>
        <v>11</v>
      </c>
      <c r="K1136" s="56">
        <f t="shared" si="161"/>
        <v>5.4477020602218705E-3</v>
      </c>
      <c r="L1136" s="54">
        <f t="shared" si="162"/>
        <v>20.047543581616484</v>
      </c>
      <c r="M1136" s="54">
        <f t="shared" si="158"/>
        <v>4.4104595879556268</v>
      </c>
      <c r="N1136" s="54">
        <f t="shared" si="159"/>
        <v>9.52258320126783</v>
      </c>
      <c r="O1136" s="54">
        <v>2.2304596086788067</v>
      </c>
      <c r="P1136" s="56">
        <f t="shared" si="160"/>
        <v>9.6203629063546084E-2</v>
      </c>
    </row>
    <row r="1137" spans="1:16" x14ac:dyDescent="0.2">
      <c r="A1137" s="78">
        <f t="shared" si="163"/>
        <v>173</v>
      </c>
      <c r="B1137" s="57" t="s">
        <v>2460</v>
      </c>
      <c r="C1137" s="57">
        <v>382.6</v>
      </c>
      <c r="D1137" s="57"/>
      <c r="E1137" s="57"/>
      <c r="F1137" s="57">
        <f t="shared" si="156"/>
        <v>382.6</v>
      </c>
      <c r="G1137" s="57">
        <v>10</v>
      </c>
      <c r="H1137" s="57"/>
      <c r="I1137" s="57"/>
      <c r="J1137" s="57">
        <f t="shared" si="157"/>
        <v>10</v>
      </c>
      <c r="K1137" s="56">
        <f t="shared" si="161"/>
        <v>4.952456418383518E-3</v>
      </c>
      <c r="L1137" s="54">
        <f t="shared" si="162"/>
        <v>18.225039619651348</v>
      </c>
      <c r="M1137" s="54">
        <f t="shared" si="158"/>
        <v>4.009508716323297</v>
      </c>
      <c r="N1137" s="54">
        <f t="shared" si="159"/>
        <v>8.656893819334389</v>
      </c>
      <c r="O1137" s="54">
        <v>2.4782884540875627</v>
      </c>
      <c r="P1137" s="56">
        <f t="shared" si="160"/>
        <v>8.7218323600095654E-2</v>
      </c>
    </row>
    <row r="1138" spans="1:16" x14ac:dyDescent="0.2">
      <c r="A1138" s="78">
        <f t="shared" si="163"/>
        <v>174</v>
      </c>
      <c r="B1138" s="57" t="s">
        <v>2461</v>
      </c>
      <c r="C1138" s="57">
        <v>2603.6999999999998</v>
      </c>
      <c r="D1138" s="57"/>
      <c r="E1138" s="57"/>
      <c r="F1138" s="57">
        <f t="shared" si="156"/>
        <v>2603.6999999999998</v>
      </c>
      <c r="G1138" s="57">
        <v>49</v>
      </c>
      <c r="H1138" s="57"/>
      <c r="I1138" s="57"/>
      <c r="J1138" s="57">
        <f t="shared" si="157"/>
        <v>49</v>
      </c>
      <c r="K1138" s="56">
        <f t="shared" si="161"/>
        <v>2.426703645007924E-2</v>
      </c>
      <c r="L1138" s="54">
        <f t="shared" si="162"/>
        <v>89.302694136291606</v>
      </c>
      <c r="M1138" s="54">
        <f t="shared" si="158"/>
        <v>19.646592709984155</v>
      </c>
      <c r="N1138" s="54">
        <f t="shared" si="159"/>
        <v>42.418779714738513</v>
      </c>
      <c r="O1138" s="54">
        <v>12.143613425029059</v>
      </c>
      <c r="P1138" s="56">
        <f t="shared" si="160"/>
        <v>6.2799738827838597E-2</v>
      </c>
    </row>
    <row r="1139" spans="1:16" x14ac:dyDescent="0.2">
      <c r="A1139" s="78">
        <f t="shared" si="163"/>
        <v>175</v>
      </c>
      <c r="B1139" s="57" t="s">
        <v>2462</v>
      </c>
      <c r="C1139" s="57">
        <v>474.3</v>
      </c>
      <c r="D1139" s="57"/>
      <c r="E1139" s="57">
        <v>105.2</v>
      </c>
      <c r="F1139" s="57">
        <f t="shared" si="156"/>
        <v>579.5</v>
      </c>
      <c r="G1139" s="57">
        <v>7</v>
      </c>
      <c r="H1139" s="57">
        <v>2</v>
      </c>
      <c r="I1139" s="57">
        <v>1</v>
      </c>
      <c r="J1139" s="57">
        <f t="shared" si="157"/>
        <v>10</v>
      </c>
      <c r="K1139" s="56">
        <f t="shared" si="161"/>
        <v>4.952456418383518E-3</v>
      </c>
      <c r="L1139" s="54">
        <f t="shared" si="162"/>
        <v>18.225039619651348</v>
      </c>
      <c r="M1139" s="54">
        <f t="shared" si="158"/>
        <v>4.009508716323297</v>
      </c>
      <c r="N1139" s="54">
        <f t="shared" si="159"/>
        <v>8.656893819334389</v>
      </c>
      <c r="O1139" s="54">
        <v>1.7348019178612939</v>
      </c>
      <c r="P1139" s="56">
        <f t="shared" si="160"/>
        <v>5.6300680022727055E-2</v>
      </c>
    </row>
    <row r="1140" spans="1:16" x14ac:dyDescent="0.2">
      <c r="A1140" s="78">
        <f t="shared" si="163"/>
        <v>176</v>
      </c>
      <c r="B1140" s="57" t="s">
        <v>2463</v>
      </c>
      <c r="C1140" s="57">
        <v>314.8</v>
      </c>
      <c r="D1140" s="57"/>
      <c r="E1140" s="57"/>
      <c r="F1140" s="57">
        <f t="shared" si="156"/>
        <v>314.8</v>
      </c>
      <c r="G1140" s="57">
        <v>7</v>
      </c>
      <c r="H1140" s="57"/>
      <c r="I1140" s="57">
        <v>1</v>
      </c>
      <c r="J1140" s="57">
        <f t="shared" si="157"/>
        <v>8</v>
      </c>
      <c r="K1140" s="56">
        <f t="shared" si="161"/>
        <v>3.9619651347068147E-3</v>
      </c>
      <c r="L1140" s="54">
        <f t="shared" si="162"/>
        <v>14.580031695721079</v>
      </c>
      <c r="M1140" s="54">
        <f t="shared" si="158"/>
        <v>3.2076069730586374</v>
      </c>
      <c r="N1140" s="54">
        <f t="shared" si="159"/>
        <v>6.9255150554675122</v>
      </c>
      <c r="O1140" s="54">
        <v>1.9826307632700504</v>
      </c>
      <c r="P1140" s="56">
        <f t="shared" si="160"/>
        <v>8.4802364953993903E-2</v>
      </c>
    </row>
    <row r="1141" spans="1:16" x14ac:dyDescent="0.2">
      <c r="A1141" s="78">
        <f t="shared" si="163"/>
        <v>177</v>
      </c>
      <c r="B1141" s="57" t="s">
        <v>2464</v>
      </c>
      <c r="C1141" s="57">
        <v>223.6</v>
      </c>
      <c r="D1141" s="57"/>
      <c r="E1141" s="57"/>
      <c r="F1141" s="57">
        <f t="shared" si="156"/>
        <v>223.6</v>
      </c>
      <c r="G1141" s="57">
        <v>8</v>
      </c>
      <c r="H1141" s="57"/>
      <c r="I1141" s="57">
        <v>1</v>
      </c>
      <c r="J1141" s="57">
        <f t="shared" si="157"/>
        <v>9</v>
      </c>
      <c r="K1141" s="56">
        <f t="shared" si="161"/>
        <v>4.4572107765451664E-3</v>
      </c>
      <c r="L1141" s="54">
        <f t="shared" si="162"/>
        <v>16.402535657686212</v>
      </c>
      <c r="M1141" s="54">
        <f t="shared" si="158"/>
        <v>3.6085578446909667</v>
      </c>
      <c r="N1141" s="54">
        <f t="shared" si="159"/>
        <v>7.7912044374009497</v>
      </c>
      <c r="O1141" s="54">
        <v>1.9826307632700504</v>
      </c>
      <c r="P1141" s="56">
        <f t="shared" si="160"/>
        <v>0.13320630010307774</v>
      </c>
    </row>
    <row r="1142" spans="1:16" x14ac:dyDescent="0.2">
      <c r="A1142" s="78">
        <f t="shared" si="163"/>
        <v>178</v>
      </c>
      <c r="B1142" s="57" t="s">
        <v>2465</v>
      </c>
      <c r="C1142" s="57">
        <v>243.3</v>
      </c>
      <c r="D1142" s="57"/>
      <c r="E1142" s="57">
        <v>216.6</v>
      </c>
      <c r="F1142" s="57">
        <f t="shared" si="156"/>
        <v>459.9</v>
      </c>
      <c r="G1142" s="57">
        <v>3</v>
      </c>
      <c r="H1142" s="57"/>
      <c r="I1142" s="57">
        <v>2</v>
      </c>
      <c r="J1142" s="57">
        <f t="shared" si="157"/>
        <v>5</v>
      </c>
      <c r="K1142" s="56">
        <f t="shared" si="161"/>
        <v>2.476228209191759E-3</v>
      </c>
      <c r="L1142" s="54">
        <f t="shared" si="162"/>
        <v>9.1125198098256739</v>
      </c>
      <c r="M1142" s="54">
        <f t="shared" si="158"/>
        <v>2.0047543581616485</v>
      </c>
      <c r="N1142" s="54">
        <f t="shared" si="159"/>
        <v>4.3284469096671945</v>
      </c>
      <c r="O1142" s="54">
        <v>0.74348653622626881</v>
      </c>
      <c r="P1142" s="56">
        <f t="shared" si="160"/>
        <v>3.5201582113243722E-2</v>
      </c>
    </row>
    <row r="1143" spans="1:16" x14ac:dyDescent="0.2">
      <c r="A1143" s="78">
        <f t="shared" si="163"/>
        <v>179</v>
      </c>
      <c r="B1143" s="57" t="s">
        <v>2466</v>
      </c>
      <c r="C1143" s="57">
        <v>530.5</v>
      </c>
      <c r="D1143" s="57"/>
      <c r="E1143" s="57"/>
      <c r="F1143" s="57">
        <f t="shared" si="156"/>
        <v>530.5</v>
      </c>
      <c r="G1143" s="57">
        <v>8</v>
      </c>
      <c r="H1143" s="57"/>
      <c r="I1143" s="57"/>
      <c r="J1143" s="57">
        <f t="shared" si="157"/>
        <v>8</v>
      </c>
      <c r="K1143" s="56">
        <f t="shared" si="161"/>
        <v>3.9619651347068147E-3</v>
      </c>
      <c r="L1143" s="54">
        <f t="shared" si="162"/>
        <v>14.580031695721079</v>
      </c>
      <c r="M1143" s="54">
        <f t="shared" si="158"/>
        <v>3.2076069730586374</v>
      </c>
      <c r="N1143" s="54">
        <f t="shared" si="159"/>
        <v>6.9255150554675122</v>
      </c>
      <c r="O1143" s="54">
        <v>1.9826307632700504</v>
      </c>
      <c r="P1143" s="56">
        <f t="shared" si="160"/>
        <v>5.032193117345387E-2</v>
      </c>
    </row>
    <row r="1144" spans="1:16" x14ac:dyDescent="0.2">
      <c r="A1144" s="78">
        <f t="shared" si="163"/>
        <v>180</v>
      </c>
      <c r="B1144" s="57" t="s">
        <v>2467</v>
      </c>
      <c r="C1144" s="57">
        <v>377</v>
      </c>
      <c r="D1144" s="57"/>
      <c r="E1144" s="57"/>
      <c r="F1144" s="57">
        <f t="shared" si="156"/>
        <v>377</v>
      </c>
      <c r="G1144" s="57">
        <v>11</v>
      </c>
      <c r="H1144" s="57">
        <v>1</v>
      </c>
      <c r="I1144" s="57"/>
      <c r="J1144" s="57">
        <f t="shared" si="157"/>
        <v>12</v>
      </c>
      <c r="K1144" s="56">
        <f t="shared" si="161"/>
        <v>5.9429477020602221E-3</v>
      </c>
      <c r="L1144" s="54">
        <f t="shared" si="162"/>
        <v>21.870047543581617</v>
      </c>
      <c r="M1144" s="54">
        <f t="shared" si="158"/>
        <v>4.8114104595879557</v>
      </c>
      <c r="N1144" s="54">
        <f t="shared" si="159"/>
        <v>10.388272583201267</v>
      </c>
      <c r="O1144" s="54">
        <v>2.7261172994963192</v>
      </c>
      <c r="P1144" s="56">
        <f t="shared" si="160"/>
        <v>0.10555927821184921</v>
      </c>
    </row>
    <row r="1145" spans="1:16" x14ac:dyDescent="0.2">
      <c r="A1145" s="78">
        <f t="shared" si="163"/>
        <v>181</v>
      </c>
      <c r="B1145" s="57" t="s">
        <v>2468</v>
      </c>
      <c r="C1145" s="57">
        <v>439.5</v>
      </c>
      <c r="D1145" s="57"/>
      <c r="E1145" s="57"/>
      <c r="F1145" s="57">
        <f t="shared" si="156"/>
        <v>439.5</v>
      </c>
      <c r="G1145" s="57">
        <v>8</v>
      </c>
      <c r="H1145" s="57"/>
      <c r="I1145" s="57">
        <v>2</v>
      </c>
      <c r="J1145" s="57">
        <f t="shared" si="157"/>
        <v>10</v>
      </c>
      <c r="K1145" s="56">
        <f t="shared" si="161"/>
        <v>4.952456418383518E-3</v>
      </c>
      <c r="L1145" s="54">
        <f t="shared" si="162"/>
        <v>18.225039619651348</v>
      </c>
      <c r="M1145" s="54">
        <f t="shared" si="158"/>
        <v>4.009508716323297</v>
      </c>
      <c r="N1145" s="54">
        <f t="shared" si="159"/>
        <v>8.656893819334389</v>
      </c>
      <c r="O1145" s="54">
        <v>1.9826307632700504</v>
      </c>
      <c r="P1145" s="56">
        <f t="shared" si="160"/>
        <v>7.4798800724867082E-2</v>
      </c>
    </row>
    <row r="1146" spans="1:16" x14ac:dyDescent="0.2">
      <c r="A1146" s="78">
        <f t="shared" si="163"/>
        <v>182</v>
      </c>
      <c r="B1146" s="57" t="s">
        <v>2469</v>
      </c>
      <c r="C1146" s="57">
        <v>150.1</v>
      </c>
      <c r="D1146" s="57"/>
      <c r="E1146" s="57"/>
      <c r="F1146" s="57">
        <f t="shared" si="156"/>
        <v>150.1</v>
      </c>
      <c r="G1146" s="57">
        <v>4</v>
      </c>
      <c r="H1146" s="57"/>
      <c r="I1146" s="57"/>
      <c r="J1146" s="57">
        <f t="shared" si="157"/>
        <v>4</v>
      </c>
      <c r="K1146" s="56">
        <f t="shared" si="161"/>
        <v>1.9809825673534074E-3</v>
      </c>
      <c r="L1146" s="54">
        <f t="shared" si="162"/>
        <v>7.2900158478605395</v>
      </c>
      <c r="M1146" s="54">
        <f t="shared" si="158"/>
        <v>1.6038034865293187</v>
      </c>
      <c r="N1146" s="54">
        <f t="shared" si="159"/>
        <v>3.4627575277337561</v>
      </c>
      <c r="O1146" s="54">
        <v>0.99131538163502519</v>
      </c>
      <c r="P1146" s="56">
        <f t="shared" si="160"/>
        <v>8.8926663849158163E-2</v>
      </c>
    </row>
    <row r="1147" spans="1:16" x14ac:dyDescent="0.2">
      <c r="A1147" s="78">
        <f t="shared" si="163"/>
        <v>183</v>
      </c>
      <c r="B1147" s="57" t="s">
        <v>2470</v>
      </c>
      <c r="C1147" s="57">
        <v>438.6</v>
      </c>
      <c r="D1147" s="57"/>
      <c r="E1147" s="57"/>
      <c r="F1147" s="57">
        <f t="shared" si="156"/>
        <v>438.6</v>
      </c>
      <c r="G1147" s="57">
        <v>12</v>
      </c>
      <c r="H1147" s="57"/>
      <c r="I1147" s="57"/>
      <c r="J1147" s="57">
        <f t="shared" si="157"/>
        <v>12</v>
      </c>
      <c r="K1147" s="56">
        <f t="shared" si="161"/>
        <v>5.9429477020602221E-3</v>
      </c>
      <c r="L1147" s="54">
        <f t="shared" si="162"/>
        <v>21.870047543581617</v>
      </c>
      <c r="M1147" s="54">
        <f t="shared" si="158"/>
        <v>4.8114104595879557</v>
      </c>
      <c r="N1147" s="54">
        <f t="shared" si="159"/>
        <v>10.388272583201267</v>
      </c>
      <c r="O1147" s="54">
        <v>2.9739461449050753</v>
      </c>
      <c r="P1147" s="56">
        <f t="shared" si="160"/>
        <v>9.1298852556488633E-2</v>
      </c>
    </row>
    <row r="1148" spans="1:16" x14ac:dyDescent="0.2">
      <c r="A1148" s="78">
        <f t="shared" si="163"/>
        <v>184</v>
      </c>
      <c r="B1148" s="57" t="s">
        <v>2471</v>
      </c>
      <c r="C1148" s="57">
        <v>124.3</v>
      </c>
      <c r="D1148" s="57"/>
      <c r="E1148" s="57"/>
      <c r="F1148" s="57">
        <f t="shared" ref="F1148:F1206" si="164">C1148+D1148+E1148</f>
        <v>124.3</v>
      </c>
      <c r="G1148" s="57">
        <v>3</v>
      </c>
      <c r="H1148" s="57"/>
      <c r="I1148" s="57"/>
      <c r="J1148" s="57">
        <f t="shared" ref="J1148:J1206" si="165">G1148+H1148+I1148</f>
        <v>3</v>
      </c>
      <c r="K1148" s="56">
        <f t="shared" si="161"/>
        <v>1.4857369255150555E-3</v>
      </c>
      <c r="L1148" s="54">
        <f t="shared" si="162"/>
        <v>5.4675118858954042</v>
      </c>
      <c r="M1148" s="54">
        <f t="shared" si="158"/>
        <v>1.2028526148969889</v>
      </c>
      <c r="N1148" s="54">
        <f t="shared" si="159"/>
        <v>2.5970681458003169</v>
      </c>
      <c r="O1148" s="54">
        <v>0.74348653622626881</v>
      </c>
      <c r="P1148" s="56">
        <f t="shared" si="160"/>
        <v>8.0538368325172804E-2</v>
      </c>
    </row>
    <row r="1149" spans="1:16" x14ac:dyDescent="0.2">
      <c r="A1149" s="78">
        <f t="shared" si="163"/>
        <v>185</v>
      </c>
      <c r="B1149" s="57" t="s">
        <v>2472</v>
      </c>
      <c r="C1149" s="57">
        <v>511.6</v>
      </c>
      <c r="D1149" s="57"/>
      <c r="E1149" s="57"/>
      <c r="F1149" s="57">
        <f t="shared" si="164"/>
        <v>511.6</v>
      </c>
      <c r="G1149" s="57">
        <v>13</v>
      </c>
      <c r="H1149" s="57"/>
      <c r="I1149" s="57"/>
      <c r="J1149" s="57">
        <f t="shared" si="165"/>
        <v>13</v>
      </c>
      <c r="K1149" s="56">
        <f t="shared" si="161"/>
        <v>6.4381933438985737E-3</v>
      </c>
      <c r="L1149" s="54">
        <f t="shared" si="162"/>
        <v>23.692551505546753</v>
      </c>
      <c r="M1149" s="54">
        <f t="shared" ref="M1149:M1206" si="166">L1149*0.22</f>
        <v>5.2123613312202854</v>
      </c>
      <c r="N1149" s="54">
        <f t="shared" si="159"/>
        <v>11.253961965134707</v>
      </c>
      <c r="O1149" s="54">
        <v>3.2217749903138317</v>
      </c>
      <c r="P1149" s="56">
        <f t="shared" si="160"/>
        <v>8.4794076998075799E-2</v>
      </c>
    </row>
    <row r="1150" spans="1:16" x14ac:dyDescent="0.2">
      <c r="A1150" s="78">
        <f t="shared" si="163"/>
        <v>186</v>
      </c>
      <c r="B1150" s="57" t="s">
        <v>2473</v>
      </c>
      <c r="C1150" s="57">
        <v>174.2</v>
      </c>
      <c r="D1150" s="57">
        <v>37.6</v>
      </c>
      <c r="E1150" s="57"/>
      <c r="F1150" s="57">
        <f t="shared" si="164"/>
        <v>211.79999999999998</v>
      </c>
      <c r="G1150" s="57">
        <v>3</v>
      </c>
      <c r="H1150" s="57"/>
      <c r="I1150" s="57">
        <v>1</v>
      </c>
      <c r="J1150" s="57">
        <f t="shared" si="165"/>
        <v>4</v>
      </c>
      <c r="K1150" s="56">
        <f t="shared" si="161"/>
        <v>1.9809825673534074E-3</v>
      </c>
      <c r="L1150" s="54">
        <f t="shared" si="162"/>
        <v>7.2900158478605395</v>
      </c>
      <c r="M1150" s="54">
        <f t="shared" si="166"/>
        <v>1.6038034865293187</v>
      </c>
      <c r="N1150" s="54">
        <f t="shared" si="159"/>
        <v>3.4627575277337561</v>
      </c>
      <c r="O1150" s="54">
        <v>0.74348653622626881</v>
      </c>
      <c r="P1150" s="56">
        <f t="shared" si="160"/>
        <v>6.1851101975211917E-2</v>
      </c>
    </row>
    <row r="1151" spans="1:16" x14ac:dyDescent="0.2">
      <c r="A1151" s="78">
        <f t="shared" si="163"/>
        <v>187</v>
      </c>
      <c r="B1151" s="57" t="s">
        <v>2474</v>
      </c>
      <c r="C1151" s="57">
        <v>172.8</v>
      </c>
      <c r="D1151" s="57"/>
      <c r="E1151" s="57">
        <v>14.6</v>
      </c>
      <c r="F1151" s="57">
        <f t="shared" si="164"/>
        <v>187.4</v>
      </c>
      <c r="G1151" s="57">
        <v>5</v>
      </c>
      <c r="H1151" s="57"/>
      <c r="I1151" s="57">
        <v>1</v>
      </c>
      <c r="J1151" s="57">
        <f t="shared" si="165"/>
        <v>6</v>
      </c>
      <c r="K1151" s="56">
        <f t="shared" si="161"/>
        <v>2.971473851030111E-3</v>
      </c>
      <c r="L1151" s="54">
        <f t="shared" si="162"/>
        <v>10.935023771790808</v>
      </c>
      <c r="M1151" s="54">
        <f t="shared" si="166"/>
        <v>2.4057052297939778</v>
      </c>
      <c r="N1151" s="54">
        <f t="shared" si="159"/>
        <v>5.1941362916006337</v>
      </c>
      <c r="O1151" s="54">
        <v>1.2391442270437814</v>
      </c>
      <c r="P1151" s="56">
        <f t="shared" si="160"/>
        <v>0.10551766019332551</v>
      </c>
    </row>
    <row r="1152" spans="1:16" x14ac:dyDescent="0.2">
      <c r="A1152" s="78">
        <f t="shared" si="163"/>
        <v>188</v>
      </c>
      <c r="B1152" s="57" t="s">
        <v>2475</v>
      </c>
      <c r="C1152" s="57">
        <v>273.7</v>
      </c>
      <c r="D1152" s="57"/>
      <c r="E1152" s="57"/>
      <c r="F1152" s="57">
        <f t="shared" si="164"/>
        <v>273.7</v>
      </c>
      <c r="G1152" s="57">
        <v>5</v>
      </c>
      <c r="H1152" s="57"/>
      <c r="I1152" s="57"/>
      <c r="J1152" s="57">
        <f t="shared" si="165"/>
        <v>5</v>
      </c>
      <c r="K1152" s="56">
        <f t="shared" si="161"/>
        <v>2.476228209191759E-3</v>
      </c>
      <c r="L1152" s="54">
        <f t="shared" si="162"/>
        <v>9.1125198098256739</v>
      </c>
      <c r="M1152" s="54">
        <f t="shared" si="166"/>
        <v>2.0047543581616485</v>
      </c>
      <c r="N1152" s="54">
        <f t="shared" si="159"/>
        <v>4.3284469096671945</v>
      </c>
      <c r="O1152" s="54">
        <v>1.2391442270437814</v>
      </c>
      <c r="P1152" s="56">
        <f t="shared" si="160"/>
        <v>6.0960413974052975E-2</v>
      </c>
    </row>
    <row r="1153" spans="1:16" x14ac:dyDescent="0.2">
      <c r="A1153" s="78">
        <f t="shared" si="163"/>
        <v>189</v>
      </c>
      <c r="B1153" s="57" t="s">
        <v>978</v>
      </c>
      <c r="C1153" s="57">
        <v>479.4</v>
      </c>
      <c r="D1153" s="57"/>
      <c r="E1153" s="57"/>
      <c r="F1153" s="57">
        <f t="shared" si="164"/>
        <v>479.4</v>
      </c>
      <c r="G1153" s="57">
        <v>10</v>
      </c>
      <c r="H1153" s="57"/>
      <c r="I1153" s="57"/>
      <c r="J1153" s="57">
        <f t="shared" si="165"/>
        <v>10</v>
      </c>
      <c r="K1153" s="56">
        <f t="shared" si="161"/>
        <v>4.952456418383518E-3</v>
      </c>
      <c r="L1153" s="54">
        <f t="shared" si="162"/>
        <v>18.225039619651348</v>
      </c>
      <c r="M1153" s="54">
        <f t="shared" si="166"/>
        <v>4.009508716323297</v>
      </c>
      <c r="N1153" s="54">
        <f t="shared" si="159"/>
        <v>8.656893819334389</v>
      </c>
      <c r="O1153" s="54">
        <v>2.4782884540875627</v>
      </c>
      <c r="P1153" s="56">
        <f t="shared" si="160"/>
        <v>6.9607281204415103E-2</v>
      </c>
    </row>
    <row r="1154" spans="1:16" x14ac:dyDescent="0.2">
      <c r="A1154" s="78">
        <f t="shared" si="163"/>
        <v>190</v>
      </c>
      <c r="B1154" s="57" t="s">
        <v>979</v>
      </c>
      <c r="C1154" s="57">
        <v>381.4</v>
      </c>
      <c r="D1154" s="57"/>
      <c r="E1154" s="57">
        <v>32</v>
      </c>
      <c r="F1154" s="57">
        <f t="shared" si="164"/>
        <v>413.4</v>
      </c>
      <c r="G1154" s="57">
        <v>12</v>
      </c>
      <c r="H1154" s="57"/>
      <c r="I1154" s="57">
        <v>1</v>
      </c>
      <c r="J1154" s="57">
        <f t="shared" si="165"/>
        <v>13</v>
      </c>
      <c r="K1154" s="56">
        <f t="shared" si="161"/>
        <v>6.4381933438985737E-3</v>
      </c>
      <c r="L1154" s="54">
        <f t="shared" si="162"/>
        <v>23.692551505546753</v>
      </c>
      <c r="M1154" s="54">
        <f t="shared" si="166"/>
        <v>5.2123613312202854</v>
      </c>
      <c r="N1154" s="54">
        <f t="shared" si="159"/>
        <v>11.253961965134707</v>
      </c>
      <c r="O1154" s="54">
        <v>2.9739461449050753</v>
      </c>
      <c r="P1154" s="56">
        <f t="shared" si="160"/>
        <v>0.10433677055347564</v>
      </c>
    </row>
    <row r="1155" spans="1:16" x14ac:dyDescent="0.2">
      <c r="A1155" s="78">
        <f t="shared" si="163"/>
        <v>191</v>
      </c>
      <c r="B1155" s="57" t="s">
        <v>980</v>
      </c>
      <c r="C1155" s="57">
        <v>9330.6</v>
      </c>
      <c r="D1155" s="57"/>
      <c r="E1155" s="57">
        <v>1157.25</v>
      </c>
      <c r="F1155" s="57">
        <f t="shared" si="164"/>
        <v>10487.85</v>
      </c>
      <c r="G1155" s="57">
        <v>180</v>
      </c>
      <c r="H1155" s="57"/>
      <c r="I1155" s="57">
        <v>13</v>
      </c>
      <c r="J1155" s="57">
        <f t="shared" si="165"/>
        <v>193</v>
      </c>
      <c r="K1155" s="56">
        <f t="shared" si="161"/>
        <v>9.5582408874801905E-2</v>
      </c>
      <c r="L1155" s="54">
        <f t="shared" si="162"/>
        <v>351.74326465927101</v>
      </c>
      <c r="M1155" s="54">
        <f t="shared" si="166"/>
        <v>77.383518225039623</v>
      </c>
      <c r="N1155" s="54">
        <f t="shared" si="159"/>
        <v>167.07805071315371</v>
      </c>
      <c r="O1155" s="54">
        <v>45.352678709802404</v>
      </c>
      <c r="P1155" s="56">
        <f t="shared" si="160"/>
        <v>6.1171499621682869E-2</v>
      </c>
    </row>
    <row r="1156" spans="1:16" x14ac:dyDescent="0.2">
      <c r="A1156" s="78">
        <f t="shared" si="163"/>
        <v>192</v>
      </c>
      <c r="B1156" s="57" t="s">
        <v>981</v>
      </c>
      <c r="C1156" s="57">
        <v>2360</v>
      </c>
      <c r="D1156" s="57">
        <v>47.2</v>
      </c>
      <c r="E1156" s="57"/>
      <c r="F1156" s="57">
        <f t="shared" si="164"/>
        <v>2407.1999999999998</v>
      </c>
      <c r="G1156" s="57">
        <v>40</v>
      </c>
      <c r="H1156" s="57">
        <v>1</v>
      </c>
      <c r="I1156" s="57"/>
      <c r="J1156" s="57">
        <f t="shared" si="165"/>
        <v>41</v>
      </c>
      <c r="K1156" s="56">
        <f t="shared" si="161"/>
        <v>2.0305071315372427E-2</v>
      </c>
      <c r="L1156" s="54">
        <f t="shared" si="162"/>
        <v>74.722662440570531</v>
      </c>
      <c r="M1156" s="54">
        <f t="shared" si="166"/>
        <v>16.438985736925517</v>
      </c>
      <c r="N1156" s="54">
        <f t="shared" si="159"/>
        <v>35.493264659270999</v>
      </c>
      <c r="O1156" s="54">
        <v>9.9131538163502508</v>
      </c>
      <c r="P1156" s="56">
        <f t="shared" si="160"/>
        <v>5.6733161620603725E-2</v>
      </c>
    </row>
    <row r="1157" spans="1:16" x14ac:dyDescent="0.2">
      <c r="A1157" s="78">
        <f t="shared" si="163"/>
        <v>193</v>
      </c>
      <c r="B1157" s="57" t="s">
        <v>982</v>
      </c>
      <c r="C1157" s="57">
        <v>3652.21</v>
      </c>
      <c r="D1157" s="57">
        <v>536.29999999999995</v>
      </c>
      <c r="E1157" s="57">
        <v>38.4</v>
      </c>
      <c r="F1157" s="57">
        <f t="shared" si="164"/>
        <v>4226.91</v>
      </c>
      <c r="G1157" s="57">
        <v>73</v>
      </c>
      <c r="H1157" s="57">
        <v>3</v>
      </c>
      <c r="I1157" s="57">
        <v>4</v>
      </c>
      <c r="J1157" s="57">
        <f t="shared" si="165"/>
        <v>80</v>
      </c>
      <c r="K1157" s="56">
        <f t="shared" si="161"/>
        <v>3.9619651347068144E-2</v>
      </c>
      <c r="L1157" s="54">
        <f t="shared" si="162"/>
        <v>145.80031695721078</v>
      </c>
      <c r="M1157" s="54">
        <f t="shared" si="166"/>
        <v>32.076069730586376</v>
      </c>
      <c r="N1157" s="54">
        <f t="shared" ref="N1157:N1220" si="167">L1157*0.475</f>
        <v>69.255150554675112</v>
      </c>
      <c r="O1157" s="54">
        <v>18.339334560247966</v>
      </c>
      <c r="P1157" s="56">
        <f t="shared" ref="P1157:P1220" si="168">(L1157+M1157+N1157+O1157)/F1157</f>
        <v>6.2804950141526608E-2</v>
      </c>
    </row>
    <row r="1158" spans="1:16" x14ac:dyDescent="0.2">
      <c r="A1158" s="78">
        <f t="shared" si="163"/>
        <v>194</v>
      </c>
      <c r="B1158" s="57" t="s">
        <v>983</v>
      </c>
      <c r="C1158" s="57">
        <v>1805.5</v>
      </c>
      <c r="D1158" s="57"/>
      <c r="E1158" s="57"/>
      <c r="F1158" s="57">
        <f t="shared" si="164"/>
        <v>1805.5</v>
      </c>
      <c r="G1158" s="57">
        <v>32</v>
      </c>
      <c r="H1158" s="57"/>
      <c r="I1158" s="57"/>
      <c r="J1158" s="57">
        <f t="shared" si="165"/>
        <v>32</v>
      </c>
      <c r="K1158" s="56">
        <f t="shared" ref="K1158:K1221" si="169">2.5/5048*J1158</f>
        <v>1.5847860538827259E-2</v>
      </c>
      <c r="L1158" s="54">
        <f t="shared" ref="L1158:L1221" si="170">K1158*3680</f>
        <v>58.320126782884316</v>
      </c>
      <c r="M1158" s="54">
        <f t="shared" si="166"/>
        <v>12.83042789223455</v>
      </c>
      <c r="N1158" s="54">
        <f t="shared" si="167"/>
        <v>27.702060221870049</v>
      </c>
      <c r="O1158" s="54">
        <v>7.9305230530802016</v>
      </c>
      <c r="P1158" s="56">
        <f t="shared" si="168"/>
        <v>5.914325004157802E-2</v>
      </c>
    </row>
    <row r="1159" spans="1:16" x14ac:dyDescent="0.2">
      <c r="A1159" s="78">
        <f t="shared" ref="A1159:A1222" si="171">A1158+1</f>
        <v>195</v>
      </c>
      <c r="B1159" s="57" t="s">
        <v>984</v>
      </c>
      <c r="C1159" s="57">
        <v>1806.9</v>
      </c>
      <c r="D1159" s="57"/>
      <c r="E1159" s="57"/>
      <c r="F1159" s="57">
        <f t="shared" si="164"/>
        <v>1806.9</v>
      </c>
      <c r="G1159" s="57">
        <v>31</v>
      </c>
      <c r="H1159" s="57"/>
      <c r="I1159" s="57"/>
      <c r="J1159" s="57">
        <f t="shared" si="165"/>
        <v>31</v>
      </c>
      <c r="K1159" s="56">
        <f t="shared" si="169"/>
        <v>1.5352614896988907E-2</v>
      </c>
      <c r="L1159" s="54">
        <f t="shared" si="170"/>
        <v>56.497622820919176</v>
      </c>
      <c r="M1159" s="54">
        <f t="shared" si="166"/>
        <v>12.429477020602219</v>
      </c>
      <c r="N1159" s="54">
        <f t="shared" si="167"/>
        <v>26.836370839936606</v>
      </c>
      <c r="O1159" s="54">
        <v>7.6826942076714442</v>
      </c>
      <c r="P1159" s="56">
        <f t="shared" si="168"/>
        <v>5.7250630853466954E-2</v>
      </c>
    </row>
    <row r="1160" spans="1:16" x14ac:dyDescent="0.2">
      <c r="A1160" s="78">
        <f t="shared" si="171"/>
        <v>196</v>
      </c>
      <c r="B1160" s="57" t="s">
        <v>1544</v>
      </c>
      <c r="C1160" s="57">
        <v>119.6</v>
      </c>
      <c r="D1160" s="57"/>
      <c r="E1160" s="57"/>
      <c r="F1160" s="57">
        <f t="shared" si="164"/>
        <v>119.6</v>
      </c>
      <c r="G1160" s="57">
        <v>4</v>
      </c>
      <c r="H1160" s="57"/>
      <c r="I1160" s="57">
        <v>1</v>
      </c>
      <c r="J1160" s="57">
        <f t="shared" si="165"/>
        <v>5</v>
      </c>
      <c r="K1160" s="56">
        <f t="shared" si="169"/>
        <v>2.476228209191759E-3</v>
      </c>
      <c r="L1160" s="54">
        <f t="shared" si="170"/>
        <v>9.1125198098256739</v>
      </c>
      <c r="M1160" s="54">
        <f t="shared" si="166"/>
        <v>2.0047543581616485</v>
      </c>
      <c r="N1160" s="54">
        <f t="shared" si="167"/>
        <v>4.3284469096671945</v>
      </c>
      <c r="O1160" s="54">
        <v>0.99131538163502519</v>
      </c>
      <c r="P1160" s="56">
        <f t="shared" si="168"/>
        <v>0.13743341521145103</v>
      </c>
    </row>
    <row r="1161" spans="1:16" x14ac:dyDescent="0.2">
      <c r="A1161" s="78">
        <f t="shared" si="171"/>
        <v>197</v>
      </c>
      <c r="B1161" s="57" t="s">
        <v>1545</v>
      </c>
      <c r="C1161" s="57">
        <v>151.69999999999999</v>
      </c>
      <c r="D1161" s="57"/>
      <c r="E1161" s="57">
        <v>205.3</v>
      </c>
      <c r="F1161" s="57">
        <f t="shared" si="164"/>
        <v>357</v>
      </c>
      <c r="G1161" s="57">
        <v>5</v>
      </c>
      <c r="H1161" s="57"/>
      <c r="I1161" s="57">
        <v>1</v>
      </c>
      <c r="J1161" s="57">
        <f t="shared" si="165"/>
        <v>6</v>
      </c>
      <c r="K1161" s="56">
        <f t="shared" si="169"/>
        <v>2.971473851030111E-3</v>
      </c>
      <c r="L1161" s="54">
        <f t="shared" si="170"/>
        <v>10.935023771790808</v>
      </c>
      <c r="M1161" s="54">
        <f t="shared" si="166"/>
        <v>2.4057052297939778</v>
      </c>
      <c r="N1161" s="54">
        <f t="shared" si="167"/>
        <v>5.1941362916006337</v>
      </c>
      <c r="O1161" s="54">
        <v>1.2391442270437814</v>
      </c>
      <c r="P1161" s="56">
        <f t="shared" si="168"/>
        <v>5.53893824096056E-2</v>
      </c>
    </row>
    <row r="1162" spans="1:16" x14ac:dyDescent="0.2">
      <c r="A1162" s="78">
        <f t="shared" si="171"/>
        <v>198</v>
      </c>
      <c r="B1162" s="57" t="s">
        <v>1546</v>
      </c>
      <c r="C1162" s="57">
        <v>171.7</v>
      </c>
      <c r="D1162" s="57">
        <v>16.100000000000001</v>
      </c>
      <c r="E1162" s="57"/>
      <c r="F1162" s="57">
        <f t="shared" si="164"/>
        <v>187.79999999999998</v>
      </c>
      <c r="G1162" s="57">
        <v>4</v>
      </c>
      <c r="H1162" s="57">
        <v>1</v>
      </c>
      <c r="I1162" s="57">
        <v>1</v>
      </c>
      <c r="J1162" s="57">
        <f t="shared" si="165"/>
        <v>6</v>
      </c>
      <c r="K1162" s="56">
        <f t="shared" si="169"/>
        <v>2.971473851030111E-3</v>
      </c>
      <c r="L1162" s="54">
        <f t="shared" si="170"/>
        <v>10.935023771790808</v>
      </c>
      <c r="M1162" s="54">
        <f t="shared" si="166"/>
        <v>2.4057052297939778</v>
      </c>
      <c r="N1162" s="54">
        <f t="shared" si="167"/>
        <v>5.1941362916006337</v>
      </c>
      <c r="O1162" s="54">
        <v>0.99131538163502519</v>
      </c>
      <c r="P1162" s="56">
        <f t="shared" si="168"/>
        <v>0.10397327302886288</v>
      </c>
    </row>
    <row r="1163" spans="1:16" x14ac:dyDescent="0.2">
      <c r="A1163" s="78">
        <f t="shared" si="171"/>
        <v>199</v>
      </c>
      <c r="B1163" s="57" t="s">
        <v>1547</v>
      </c>
      <c r="C1163" s="57">
        <v>198.5</v>
      </c>
      <c r="D1163" s="57"/>
      <c r="E1163" s="57">
        <v>65.5</v>
      </c>
      <c r="F1163" s="57">
        <f t="shared" si="164"/>
        <v>264</v>
      </c>
      <c r="G1163" s="57">
        <v>4</v>
      </c>
      <c r="H1163" s="57"/>
      <c r="I1163" s="57">
        <v>2</v>
      </c>
      <c r="J1163" s="57">
        <f t="shared" si="165"/>
        <v>6</v>
      </c>
      <c r="K1163" s="56">
        <f t="shared" si="169"/>
        <v>2.971473851030111E-3</v>
      </c>
      <c r="L1163" s="54">
        <f t="shared" si="170"/>
        <v>10.935023771790808</v>
      </c>
      <c r="M1163" s="54">
        <f t="shared" si="166"/>
        <v>2.4057052297939778</v>
      </c>
      <c r="N1163" s="54">
        <f t="shared" si="167"/>
        <v>5.1941362916006337</v>
      </c>
      <c r="O1163" s="54">
        <v>0.99131538163502519</v>
      </c>
      <c r="P1163" s="56">
        <f t="shared" si="168"/>
        <v>7.3962805586441083E-2</v>
      </c>
    </row>
    <row r="1164" spans="1:16" x14ac:dyDescent="0.2">
      <c r="A1164" s="78">
        <f t="shared" si="171"/>
        <v>200</v>
      </c>
      <c r="B1164" s="57" t="s">
        <v>1548</v>
      </c>
      <c r="C1164" s="57">
        <v>451.6</v>
      </c>
      <c r="D1164" s="57"/>
      <c r="E1164" s="57">
        <v>23.5</v>
      </c>
      <c r="F1164" s="57">
        <f t="shared" si="164"/>
        <v>475.1</v>
      </c>
      <c r="G1164" s="57">
        <v>11</v>
      </c>
      <c r="H1164" s="57"/>
      <c r="I1164" s="57">
        <v>2</v>
      </c>
      <c r="J1164" s="57">
        <f t="shared" si="165"/>
        <v>13</v>
      </c>
      <c r="K1164" s="56">
        <f t="shared" si="169"/>
        <v>6.4381933438985737E-3</v>
      </c>
      <c r="L1164" s="54">
        <f t="shared" si="170"/>
        <v>23.692551505546753</v>
      </c>
      <c r="M1164" s="54">
        <f t="shared" si="166"/>
        <v>5.2123613312202854</v>
      </c>
      <c r="N1164" s="54">
        <f t="shared" si="167"/>
        <v>11.253961965134707</v>
      </c>
      <c r="O1164" s="54">
        <v>2.7261172994963192</v>
      </c>
      <c r="P1164" s="56">
        <f t="shared" si="168"/>
        <v>9.0265190699638093E-2</v>
      </c>
    </row>
    <row r="1165" spans="1:16" x14ac:dyDescent="0.2">
      <c r="A1165" s="78">
        <f t="shared" si="171"/>
        <v>201</v>
      </c>
      <c r="B1165" s="57" t="s">
        <v>1549</v>
      </c>
      <c r="C1165" s="57">
        <v>316.7</v>
      </c>
      <c r="D1165" s="57"/>
      <c r="E1165" s="57">
        <v>70.5</v>
      </c>
      <c r="F1165" s="57">
        <f t="shared" si="164"/>
        <v>387.2</v>
      </c>
      <c r="G1165" s="57">
        <v>6</v>
      </c>
      <c r="H1165" s="57"/>
      <c r="I1165" s="57">
        <v>1</v>
      </c>
      <c r="J1165" s="57">
        <f t="shared" si="165"/>
        <v>7</v>
      </c>
      <c r="K1165" s="56">
        <f t="shared" si="169"/>
        <v>3.4667194928684631E-3</v>
      </c>
      <c r="L1165" s="54">
        <f t="shared" si="170"/>
        <v>12.757527733755945</v>
      </c>
      <c r="M1165" s="54">
        <f t="shared" si="166"/>
        <v>2.8066561014263076</v>
      </c>
      <c r="N1165" s="54">
        <f t="shared" si="167"/>
        <v>6.059825673534073</v>
      </c>
      <c r="O1165" s="54">
        <v>1.4869730724525376</v>
      </c>
      <c r="P1165" s="56">
        <f t="shared" si="168"/>
        <v>5.9687455013349343E-2</v>
      </c>
    </row>
    <row r="1166" spans="1:16" x14ac:dyDescent="0.2">
      <c r="A1166" s="78">
        <f t="shared" si="171"/>
        <v>202</v>
      </c>
      <c r="B1166" s="57" t="s">
        <v>1550</v>
      </c>
      <c r="C1166" s="57">
        <v>234</v>
      </c>
      <c r="D1166" s="57"/>
      <c r="E1166" s="57">
        <v>92.6</v>
      </c>
      <c r="F1166" s="57">
        <f t="shared" si="164"/>
        <v>326.60000000000002</v>
      </c>
      <c r="G1166" s="57">
        <v>6</v>
      </c>
      <c r="H1166" s="57"/>
      <c r="I1166" s="57">
        <v>3</v>
      </c>
      <c r="J1166" s="57">
        <f t="shared" si="165"/>
        <v>9</v>
      </c>
      <c r="K1166" s="56">
        <f t="shared" si="169"/>
        <v>4.4572107765451664E-3</v>
      </c>
      <c r="L1166" s="54">
        <f t="shared" si="170"/>
        <v>16.402535657686212</v>
      </c>
      <c r="M1166" s="54">
        <f t="shared" si="166"/>
        <v>3.6085578446909667</v>
      </c>
      <c r="N1166" s="54">
        <f t="shared" si="167"/>
        <v>7.7912044374009497</v>
      </c>
      <c r="O1166" s="54">
        <v>1.4869730724525376</v>
      </c>
      <c r="P1166" s="56">
        <f t="shared" si="168"/>
        <v>8.9679335616137987E-2</v>
      </c>
    </row>
    <row r="1167" spans="1:16" x14ac:dyDescent="0.2">
      <c r="A1167" s="78">
        <f t="shared" si="171"/>
        <v>203</v>
      </c>
      <c r="B1167" s="57" t="s">
        <v>1551</v>
      </c>
      <c r="C1167" s="57">
        <v>267.89999999999998</v>
      </c>
      <c r="D1167" s="57"/>
      <c r="E1167" s="57">
        <v>98</v>
      </c>
      <c r="F1167" s="57">
        <f t="shared" si="164"/>
        <v>365.9</v>
      </c>
      <c r="G1167" s="57">
        <v>6</v>
      </c>
      <c r="H1167" s="57"/>
      <c r="I1167" s="57">
        <v>1</v>
      </c>
      <c r="J1167" s="57">
        <f t="shared" si="165"/>
        <v>7</v>
      </c>
      <c r="K1167" s="56">
        <f t="shared" si="169"/>
        <v>3.4667194928684631E-3</v>
      </c>
      <c r="L1167" s="54">
        <f t="shared" si="170"/>
        <v>12.757527733755945</v>
      </c>
      <c r="M1167" s="54">
        <f t="shared" si="166"/>
        <v>2.8066561014263076</v>
      </c>
      <c r="N1167" s="54">
        <f t="shared" si="167"/>
        <v>6.059825673534073</v>
      </c>
      <c r="O1167" s="54">
        <v>1.4869730724525376</v>
      </c>
      <c r="P1167" s="56">
        <f t="shared" si="168"/>
        <v>6.3162018532847405E-2</v>
      </c>
    </row>
    <row r="1168" spans="1:16" x14ac:dyDescent="0.2">
      <c r="A1168" s="78">
        <f t="shared" si="171"/>
        <v>204</v>
      </c>
      <c r="B1168" s="57" t="s">
        <v>1552</v>
      </c>
      <c r="C1168" s="57">
        <v>705.4</v>
      </c>
      <c r="D1168" s="57"/>
      <c r="E1168" s="57">
        <v>73.430000000000007</v>
      </c>
      <c r="F1168" s="57">
        <f t="shared" si="164"/>
        <v>778.82999999999993</v>
      </c>
      <c r="G1168" s="57">
        <v>18</v>
      </c>
      <c r="H1168" s="57"/>
      <c r="I1168" s="57">
        <v>2</v>
      </c>
      <c r="J1168" s="57">
        <f t="shared" si="165"/>
        <v>20</v>
      </c>
      <c r="K1168" s="56">
        <f t="shared" si="169"/>
        <v>9.904912836767036E-3</v>
      </c>
      <c r="L1168" s="54">
        <f t="shared" si="170"/>
        <v>36.450079239302696</v>
      </c>
      <c r="M1168" s="54">
        <f t="shared" si="166"/>
        <v>8.0190174326465939</v>
      </c>
      <c r="N1168" s="54">
        <f t="shared" si="167"/>
        <v>17.313787638668778</v>
      </c>
      <c r="O1168" s="54">
        <v>4.4609192173576133</v>
      </c>
      <c r="P1168" s="56">
        <f t="shared" si="168"/>
        <v>8.5055536545813173E-2</v>
      </c>
    </row>
    <row r="1169" spans="1:16" x14ac:dyDescent="0.2">
      <c r="A1169" s="78">
        <f t="shared" si="171"/>
        <v>205</v>
      </c>
      <c r="B1169" s="57" t="s">
        <v>1553</v>
      </c>
      <c r="C1169" s="57">
        <v>147.9</v>
      </c>
      <c r="D1169" s="57"/>
      <c r="E1169" s="57">
        <v>136</v>
      </c>
      <c r="F1169" s="57">
        <f t="shared" si="164"/>
        <v>283.89999999999998</v>
      </c>
      <c r="G1169" s="57">
        <v>4</v>
      </c>
      <c r="H1169" s="57"/>
      <c r="I1169" s="57">
        <v>1</v>
      </c>
      <c r="J1169" s="57">
        <f t="shared" si="165"/>
        <v>5</v>
      </c>
      <c r="K1169" s="56">
        <f t="shared" si="169"/>
        <v>2.476228209191759E-3</v>
      </c>
      <c r="L1169" s="54">
        <f t="shared" si="170"/>
        <v>9.1125198098256739</v>
      </c>
      <c r="M1169" s="54">
        <f t="shared" si="166"/>
        <v>2.0047543581616485</v>
      </c>
      <c r="N1169" s="54">
        <f t="shared" si="167"/>
        <v>4.3284469096671945</v>
      </c>
      <c r="O1169" s="54">
        <v>0.99131538163502519</v>
      </c>
      <c r="P1169" s="56">
        <f t="shared" si="168"/>
        <v>5.7897275305704619E-2</v>
      </c>
    </row>
    <row r="1170" spans="1:16" x14ac:dyDescent="0.2">
      <c r="A1170" s="78">
        <f t="shared" si="171"/>
        <v>206</v>
      </c>
      <c r="B1170" s="57" t="s">
        <v>1554</v>
      </c>
      <c r="C1170" s="57">
        <v>1317.61</v>
      </c>
      <c r="D1170" s="57"/>
      <c r="E1170" s="57">
        <v>44.4</v>
      </c>
      <c r="F1170" s="57">
        <f t="shared" si="164"/>
        <v>1362.01</v>
      </c>
      <c r="G1170" s="57">
        <v>33</v>
      </c>
      <c r="H1170" s="57">
        <v>1</v>
      </c>
      <c r="I1170" s="57">
        <v>1</v>
      </c>
      <c r="J1170" s="57">
        <f t="shared" si="165"/>
        <v>35</v>
      </c>
      <c r="K1170" s="56">
        <f t="shared" si="169"/>
        <v>1.7333597464342314E-2</v>
      </c>
      <c r="L1170" s="54">
        <f t="shared" si="170"/>
        <v>63.787638668779714</v>
      </c>
      <c r="M1170" s="54">
        <f t="shared" si="166"/>
        <v>14.033280507131536</v>
      </c>
      <c r="N1170" s="54">
        <f t="shared" si="167"/>
        <v>30.299128367670363</v>
      </c>
      <c r="O1170" s="54">
        <v>8.4261807438977137</v>
      </c>
      <c r="P1170" s="56">
        <f t="shared" si="168"/>
        <v>8.5569289717020686E-2</v>
      </c>
    </row>
    <row r="1171" spans="1:16" x14ac:dyDescent="0.2">
      <c r="A1171" s="78">
        <f t="shared" si="171"/>
        <v>207</v>
      </c>
      <c r="B1171" s="57" t="s">
        <v>1555</v>
      </c>
      <c r="C1171" s="57">
        <v>300.39999999999998</v>
      </c>
      <c r="D1171" s="57"/>
      <c r="E1171" s="57">
        <v>132.19999999999999</v>
      </c>
      <c r="F1171" s="57">
        <f t="shared" si="164"/>
        <v>432.59999999999997</v>
      </c>
      <c r="G1171" s="57">
        <v>6</v>
      </c>
      <c r="H1171" s="57"/>
      <c r="I1171" s="57">
        <v>2</v>
      </c>
      <c r="J1171" s="57">
        <f t="shared" si="165"/>
        <v>8</v>
      </c>
      <c r="K1171" s="56">
        <f t="shared" si="169"/>
        <v>3.9619651347068147E-3</v>
      </c>
      <c r="L1171" s="54">
        <f t="shared" si="170"/>
        <v>14.580031695721079</v>
      </c>
      <c r="M1171" s="54">
        <f t="shared" si="166"/>
        <v>3.2076069730586374</v>
      </c>
      <c r="N1171" s="54">
        <f t="shared" si="167"/>
        <v>6.9255150554675122</v>
      </c>
      <c r="O1171" s="54">
        <v>1.4869730724525376</v>
      </c>
      <c r="P1171" s="56">
        <f t="shared" si="168"/>
        <v>6.0564324541608344E-2</v>
      </c>
    </row>
    <row r="1172" spans="1:16" x14ac:dyDescent="0.2">
      <c r="A1172" s="78">
        <f t="shared" si="171"/>
        <v>208</v>
      </c>
      <c r="B1172" s="57" t="s">
        <v>1556</v>
      </c>
      <c r="C1172" s="57">
        <v>359.6</v>
      </c>
      <c r="D1172" s="57">
        <v>18.100000000000001</v>
      </c>
      <c r="E1172" s="57"/>
      <c r="F1172" s="57">
        <f t="shared" si="164"/>
        <v>377.70000000000005</v>
      </c>
      <c r="G1172" s="57">
        <v>8</v>
      </c>
      <c r="H1172" s="57">
        <v>1</v>
      </c>
      <c r="I1172" s="57"/>
      <c r="J1172" s="57">
        <f t="shared" si="165"/>
        <v>9</v>
      </c>
      <c r="K1172" s="56">
        <f t="shared" si="169"/>
        <v>4.4572107765451664E-3</v>
      </c>
      <c r="L1172" s="54">
        <f t="shared" si="170"/>
        <v>16.402535657686212</v>
      </c>
      <c r="M1172" s="54">
        <f t="shared" si="166"/>
        <v>3.6085578446909667</v>
      </c>
      <c r="N1172" s="54">
        <f t="shared" si="167"/>
        <v>7.7912044374009497</v>
      </c>
      <c r="O1172" s="54">
        <v>1.9826307632700504</v>
      </c>
      <c r="P1172" s="56">
        <f t="shared" si="168"/>
        <v>7.8858693945057387E-2</v>
      </c>
    </row>
    <row r="1173" spans="1:16" x14ac:dyDescent="0.2">
      <c r="A1173" s="78">
        <f t="shared" si="171"/>
        <v>209</v>
      </c>
      <c r="B1173" s="57" t="s">
        <v>1557</v>
      </c>
      <c r="C1173" s="57">
        <v>327.5</v>
      </c>
      <c r="D1173" s="57"/>
      <c r="E1173" s="57"/>
      <c r="F1173" s="57">
        <f t="shared" si="164"/>
        <v>327.5</v>
      </c>
      <c r="G1173" s="57">
        <v>8</v>
      </c>
      <c r="H1173" s="57"/>
      <c r="I1173" s="57"/>
      <c r="J1173" s="57">
        <f t="shared" si="165"/>
        <v>8</v>
      </c>
      <c r="K1173" s="56">
        <f t="shared" si="169"/>
        <v>3.9619651347068147E-3</v>
      </c>
      <c r="L1173" s="54">
        <f t="shared" si="170"/>
        <v>14.580031695721079</v>
      </c>
      <c r="M1173" s="54">
        <f t="shared" si="166"/>
        <v>3.2076069730586374</v>
      </c>
      <c r="N1173" s="54">
        <f t="shared" si="167"/>
        <v>6.9255150554675122</v>
      </c>
      <c r="O1173" s="54">
        <v>1.9826307632700504</v>
      </c>
      <c r="P1173" s="56">
        <f t="shared" si="168"/>
        <v>8.1513845763411544E-2</v>
      </c>
    </row>
    <row r="1174" spans="1:16" x14ac:dyDescent="0.2">
      <c r="A1174" s="78">
        <f t="shared" si="171"/>
        <v>210</v>
      </c>
      <c r="B1174" s="57" t="s">
        <v>1558</v>
      </c>
      <c r="C1174" s="57">
        <v>278.2</v>
      </c>
      <c r="D1174" s="57"/>
      <c r="E1174" s="57">
        <v>45</v>
      </c>
      <c r="F1174" s="57">
        <f t="shared" si="164"/>
        <v>323.2</v>
      </c>
      <c r="G1174" s="57">
        <v>7</v>
      </c>
      <c r="H1174" s="57"/>
      <c r="I1174" s="57">
        <v>2</v>
      </c>
      <c r="J1174" s="57">
        <f t="shared" si="165"/>
        <v>9</v>
      </c>
      <c r="K1174" s="56">
        <f t="shared" si="169"/>
        <v>4.4572107765451664E-3</v>
      </c>
      <c r="L1174" s="54">
        <f t="shared" si="170"/>
        <v>16.402535657686212</v>
      </c>
      <c r="M1174" s="54">
        <f t="shared" si="166"/>
        <v>3.6085578446909667</v>
      </c>
      <c r="N1174" s="54">
        <f t="shared" si="167"/>
        <v>7.7912044374009497</v>
      </c>
      <c r="O1174" s="54">
        <v>1.7348019178612939</v>
      </c>
      <c r="P1174" s="56">
        <f t="shared" si="168"/>
        <v>9.1389541638735833E-2</v>
      </c>
    </row>
    <row r="1175" spans="1:16" x14ac:dyDescent="0.2">
      <c r="A1175" s="78">
        <f t="shared" si="171"/>
        <v>211</v>
      </c>
      <c r="B1175" s="57" t="s">
        <v>1559</v>
      </c>
      <c r="C1175" s="57">
        <v>863.3</v>
      </c>
      <c r="D1175" s="57"/>
      <c r="E1175" s="57"/>
      <c r="F1175" s="57">
        <f t="shared" si="164"/>
        <v>863.3</v>
      </c>
      <c r="G1175" s="57">
        <v>20</v>
      </c>
      <c r="H1175" s="57"/>
      <c r="I1175" s="57">
        <v>1</v>
      </c>
      <c r="J1175" s="57">
        <f t="shared" si="165"/>
        <v>21</v>
      </c>
      <c r="K1175" s="56">
        <f t="shared" si="169"/>
        <v>1.0400158478605389E-2</v>
      </c>
      <c r="L1175" s="54">
        <f t="shared" si="170"/>
        <v>38.272583201267835</v>
      </c>
      <c r="M1175" s="54">
        <f t="shared" si="166"/>
        <v>8.4199683042789246</v>
      </c>
      <c r="N1175" s="54">
        <f t="shared" si="167"/>
        <v>18.179477020602221</v>
      </c>
      <c r="O1175" s="54">
        <v>4.9565769081751254</v>
      </c>
      <c r="P1175" s="56">
        <f t="shared" si="168"/>
        <v>8.088567755626562E-2</v>
      </c>
    </row>
    <row r="1176" spans="1:16" x14ac:dyDescent="0.2">
      <c r="A1176" s="78">
        <f t="shared" si="171"/>
        <v>212</v>
      </c>
      <c r="B1176" s="57" t="s">
        <v>1560</v>
      </c>
      <c r="C1176" s="57">
        <v>306.39999999999998</v>
      </c>
      <c r="D1176" s="57"/>
      <c r="E1176" s="57">
        <v>28.3</v>
      </c>
      <c r="F1176" s="57">
        <f t="shared" si="164"/>
        <v>334.7</v>
      </c>
      <c r="G1176" s="57">
        <v>7</v>
      </c>
      <c r="H1176" s="57"/>
      <c r="I1176" s="57">
        <v>1</v>
      </c>
      <c r="J1176" s="57">
        <f t="shared" si="165"/>
        <v>8</v>
      </c>
      <c r="K1176" s="56">
        <f t="shared" si="169"/>
        <v>3.9619651347068147E-3</v>
      </c>
      <c r="L1176" s="54">
        <f t="shared" si="170"/>
        <v>14.580031695721079</v>
      </c>
      <c r="M1176" s="54">
        <f t="shared" si="166"/>
        <v>3.2076069730586374</v>
      </c>
      <c r="N1176" s="54">
        <f t="shared" si="167"/>
        <v>6.9255150554675122</v>
      </c>
      <c r="O1176" s="54">
        <v>1.7348019178612939</v>
      </c>
      <c r="P1176" s="56">
        <f t="shared" si="168"/>
        <v>7.9019885396201139E-2</v>
      </c>
    </row>
    <row r="1177" spans="1:16" x14ac:dyDescent="0.2">
      <c r="A1177" s="78">
        <f t="shared" si="171"/>
        <v>213</v>
      </c>
      <c r="B1177" s="57" t="s">
        <v>1561</v>
      </c>
      <c r="C1177" s="57">
        <v>383.2</v>
      </c>
      <c r="D1177" s="57"/>
      <c r="E1177" s="57">
        <v>34</v>
      </c>
      <c r="F1177" s="57">
        <f t="shared" si="164"/>
        <v>417.2</v>
      </c>
      <c r="G1177" s="57">
        <v>9</v>
      </c>
      <c r="H1177" s="57"/>
      <c r="I1177" s="57">
        <v>2</v>
      </c>
      <c r="J1177" s="57">
        <f t="shared" si="165"/>
        <v>11</v>
      </c>
      <c r="K1177" s="56">
        <f t="shared" si="169"/>
        <v>5.4477020602218705E-3</v>
      </c>
      <c r="L1177" s="54">
        <f t="shared" si="170"/>
        <v>20.047543581616484</v>
      </c>
      <c r="M1177" s="54">
        <f t="shared" si="166"/>
        <v>4.4104595879556268</v>
      </c>
      <c r="N1177" s="54">
        <f t="shared" si="167"/>
        <v>9.52258320126783</v>
      </c>
      <c r="O1177" s="54">
        <v>2.2304596086788067</v>
      </c>
      <c r="P1177" s="56">
        <f t="shared" si="168"/>
        <v>8.6795412223199295E-2</v>
      </c>
    </row>
    <row r="1178" spans="1:16" x14ac:dyDescent="0.2">
      <c r="A1178" s="78">
        <f t="shared" si="171"/>
        <v>214</v>
      </c>
      <c r="B1178" s="57" t="s">
        <v>1562</v>
      </c>
      <c r="C1178" s="57">
        <v>492.7</v>
      </c>
      <c r="D1178" s="57"/>
      <c r="E1178" s="57">
        <v>183.5</v>
      </c>
      <c r="F1178" s="57">
        <f t="shared" si="164"/>
        <v>676.2</v>
      </c>
      <c r="G1178" s="57">
        <v>12</v>
      </c>
      <c r="H1178" s="57"/>
      <c r="I1178" s="57">
        <v>2</v>
      </c>
      <c r="J1178" s="57">
        <f t="shared" si="165"/>
        <v>14</v>
      </c>
      <c r="K1178" s="56">
        <f t="shared" si="169"/>
        <v>6.9334389857369262E-3</v>
      </c>
      <c r="L1178" s="54">
        <f t="shared" si="170"/>
        <v>25.515055467511889</v>
      </c>
      <c r="M1178" s="54">
        <f t="shared" si="166"/>
        <v>5.6133122028526152</v>
      </c>
      <c r="N1178" s="54">
        <f t="shared" si="167"/>
        <v>12.119651347068146</v>
      </c>
      <c r="O1178" s="54">
        <v>2.9739461449050753</v>
      </c>
      <c r="P1178" s="56">
        <f t="shared" si="168"/>
        <v>6.8355464599730451E-2</v>
      </c>
    </row>
    <row r="1179" spans="1:16" x14ac:dyDescent="0.2">
      <c r="A1179" s="78">
        <f t="shared" si="171"/>
        <v>215</v>
      </c>
      <c r="B1179" s="57" t="s">
        <v>1563</v>
      </c>
      <c r="C1179" s="57">
        <v>697.4</v>
      </c>
      <c r="D1179" s="57"/>
      <c r="E1179" s="57">
        <v>17.2</v>
      </c>
      <c r="F1179" s="57">
        <f t="shared" si="164"/>
        <v>714.6</v>
      </c>
      <c r="G1179" s="57">
        <v>18</v>
      </c>
      <c r="H1179" s="57"/>
      <c r="I1179" s="57">
        <v>2</v>
      </c>
      <c r="J1179" s="57">
        <f t="shared" si="165"/>
        <v>20</v>
      </c>
      <c r="K1179" s="56">
        <f t="shared" si="169"/>
        <v>9.904912836767036E-3</v>
      </c>
      <c r="L1179" s="54">
        <f t="shared" si="170"/>
        <v>36.450079239302696</v>
      </c>
      <c r="M1179" s="54">
        <f t="shared" si="166"/>
        <v>8.0190174326465939</v>
      </c>
      <c r="N1179" s="54">
        <f t="shared" si="167"/>
        <v>17.313787638668778</v>
      </c>
      <c r="O1179" s="54">
        <v>4.4609192173576133</v>
      </c>
      <c r="P1179" s="56">
        <f t="shared" si="168"/>
        <v>9.2700536703016617E-2</v>
      </c>
    </row>
    <row r="1180" spans="1:16" x14ac:dyDescent="0.2">
      <c r="A1180" s="78">
        <f t="shared" si="171"/>
        <v>216</v>
      </c>
      <c r="B1180" s="57" t="s">
        <v>1564</v>
      </c>
      <c r="C1180" s="57">
        <v>509.9</v>
      </c>
      <c r="D1180" s="57"/>
      <c r="E1180" s="57">
        <v>97.6</v>
      </c>
      <c r="F1180" s="57">
        <f t="shared" si="164"/>
        <v>607.5</v>
      </c>
      <c r="G1180" s="57">
        <v>10</v>
      </c>
      <c r="H1180" s="57"/>
      <c r="I1180" s="57">
        <v>2</v>
      </c>
      <c r="J1180" s="57">
        <f t="shared" si="165"/>
        <v>12</v>
      </c>
      <c r="K1180" s="56">
        <f t="shared" si="169"/>
        <v>5.9429477020602221E-3</v>
      </c>
      <c r="L1180" s="54">
        <f t="shared" si="170"/>
        <v>21.870047543581617</v>
      </c>
      <c r="M1180" s="54">
        <f t="shared" si="166"/>
        <v>4.8114104595879557</v>
      </c>
      <c r="N1180" s="54">
        <f t="shared" si="167"/>
        <v>10.388272583201267</v>
      </c>
      <c r="O1180" s="54">
        <v>2.4782884540875627</v>
      </c>
      <c r="P1180" s="56">
        <f t="shared" si="168"/>
        <v>6.5099619819684609E-2</v>
      </c>
    </row>
    <row r="1181" spans="1:16" x14ac:dyDescent="0.2">
      <c r="A1181" s="78">
        <f t="shared" si="171"/>
        <v>217</v>
      </c>
      <c r="B1181" s="57" t="s">
        <v>1565</v>
      </c>
      <c r="C1181" s="57">
        <v>238.2</v>
      </c>
      <c r="D1181" s="57"/>
      <c r="E1181" s="57"/>
      <c r="F1181" s="57">
        <f t="shared" si="164"/>
        <v>238.2</v>
      </c>
      <c r="G1181" s="57">
        <v>6</v>
      </c>
      <c r="H1181" s="57"/>
      <c r="I1181" s="57">
        <v>2</v>
      </c>
      <c r="J1181" s="57">
        <f t="shared" si="165"/>
        <v>8</v>
      </c>
      <c r="K1181" s="56">
        <f t="shared" si="169"/>
        <v>3.9619651347068147E-3</v>
      </c>
      <c r="L1181" s="54">
        <f t="shared" si="170"/>
        <v>14.580031695721079</v>
      </c>
      <c r="M1181" s="54">
        <f t="shared" si="166"/>
        <v>3.2076069730586374</v>
      </c>
      <c r="N1181" s="54">
        <f t="shared" si="167"/>
        <v>6.9255150554675122</v>
      </c>
      <c r="O1181" s="54">
        <v>1.4869730724525376</v>
      </c>
      <c r="P1181" s="56">
        <f t="shared" si="168"/>
        <v>0.10999213600629626</v>
      </c>
    </row>
    <row r="1182" spans="1:16" x14ac:dyDescent="0.2">
      <c r="A1182" s="78">
        <f t="shared" si="171"/>
        <v>218</v>
      </c>
      <c r="B1182" s="57" t="s">
        <v>1566</v>
      </c>
      <c r="C1182" s="57">
        <v>524.6</v>
      </c>
      <c r="D1182" s="57"/>
      <c r="E1182" s="57">
        <v>132.1</v>
      </c>
      <c r="F1182" s="57">
        <f t="shared" si="164"/>
        <v>656.7</v>
      </c>
      <c r="G1182" s="57">
        <v>9</v>
      </c>
      <c r="H1182" s="57"/>
      <c r="I1182" s="57">
        <v>2</v>
      </c>
      <c r="J1182" s="57">
        <f t="shared" si="165"/>
        <v>11</v>
      </c>
      <c r="K1182" s="56">
        <f t="shared" si="169"/>
        <v>5.4477020602218705E-3</v>
      </c>
      <c r="L1182" s="54">
        <f t="shared" si="170"/>
        <v>20.047543581616484</v>
      </c>
      <c r="M1182" s="54">
        <f t="shared" si="166"/>
        <v>4.4104595879556268</v>
      </c>
      <c r="N1182" s="54">
        <f t="shared" si="167"/>
        <v>9.52258320126783</v>
      </c>
      <c r="O1182" s="54">
        <v>2.2304596086788067</v>
      </c>
      <c r="P1182" s="56">
        <f t="shared" si="168"/>
        <v>5.5140925810139699E-2</v>
      </c>
    </row>
    <row r="1183" spans="1:16" x14ac:dyDescent="0.2">
      <c r="A1183" s="78">
        <f t="shared" si="171"/>
        <v>219</v>
      </c>
      <c r="B1183" s="57" t="s">
        <v>1567</v>
      </c>
      <c r="C1183" s="57">
        <v>436.8</v>
      </c>
      <c r="D1183" s="57"/>
      <c r="E1183" s="57"/>
      <c r="F1183" s="57">
        <f t="shared" si="164"/>
        <v>436.8</v>
      </c>
      <c r="G1183" s="57">
        <v>17</v>
      </c>
      <c r="H1183" s="57"/>
      <c r="I1183" s="57">
        <v>1</v>
      </c>
      <c r="J1183" s="57">
        <f t="shared" si="165"/>
        <v>18</v>
      </c>
      <c r="K1183" s="56">
        <f t="shared" si="169"/>
        <v>8.9144215530903327E-3</v>
      </c>
      <c r="L1183" s="54">
        <f t="shared" si="170"/>
        <v>32.805071315372423</v>
      </c>
      <c r="M1183" s="54">
        <f t="shared" si="166"/>
        <v>7.2171156893819335</v>
      </c>
      <c r="N1183" s="54">
        <f t="shared" si="167"/>
        <v>15.582408874801899</v>
      </c>
      <c r="O1183" s="54">
        <v>4.4609192173576133</v>
      </c>
      <c r="P1183" s="56">
        <f t="shared" si="168"/>
        <v>0.13751262613762333</v>
      </c>
    </row>
    <row r="1184" spans="1:16" x14ac:dyDescent="0.2">
      <c r="A1184" s="78">
        <f t="shared" si="171"/>
        <v>220</v>
      </c>
      <c r="B1184" s="57" t="s">
        <v>1568</v>
      </c>
      <c r="C1184" s="57">
        <v>829.6</v>
      </c>
      <c r="D1184" s="57"/>
      <c r="E1184" s="57">
        <v>76</v>
      </c>
      <c r="F1184" s="57">
        <f t="shared" si="164"/>
        <v>905.6</v>
      </c>
      <c r="G1184" s="57">
        <v>10</v>
      </c>
      <c r="H1184" s="57"/>
      <c r="I1184" s="57">
        <v>3</v>
      </c>
      <c r="J1184" s="57">
        <f t="shared" si="165"/>
        <v>13</v>
      </c>
      <c r="K1184" s="56">
        <f t="shared" si="169"/>
        <v>6.4381933438985737E-3</v>
      </c>
      <c r="L1184" s="54">
        <f t="shared" si="170"/>
        <v>23.692551505546753</v>
      </c>
      <c r="M1184" s="54">
        <f t="shared" si="166"/>
        <v>5.2123613312202854</v>
      </c>
      <c r="N1184" s="54">
        <f t="shared" si="167"/>
        <v>11.253961965134707</v>
      </c>
      <c r="O1184" s="54">
        <v>3.4696038357225878</v>
      </c>
      <c r="P1184" s="56">
        <f t="shared" si="168"/>
        <v>4.8176323583949132E-2</v>
      </c>
    </row>
    <row r="1185" spans="1:16" x14ac:dyDescent="0.2">
      <c r="A1185" s="78">
        <f t="shared" si="171"/>
        <v>221</v>
      </c>
      <c r="B1185" s="57" t="s">
        <v>1569</v>
      </c>
      <c r="C1185" s="57">
        <v>690.33</v>
      </c>
      <c r="D1185" s="57"/>
      <c r="E1185" s="57"/>
      <c r="F1185" s="57">
        <f t="shared" si="164"/>
        <v>690.33</v>
      </c>
      <c r="G1185" s="57">
        <v>15</v>
      </c>
      <c r="H1185" s="57"/>
      <c r="I1185" s="57"/>
      <c r="J1185" s="57">
        <f t="shared" si="165"/>
        <v>15</v>
      </c>
      <c r="K1185" s="56">
        <f t="shared" si="169"/>
        <v>7.4286846275752778E-3</v>
      </c>
      <c r="L1185" s="54">
        <f t="shared" si="170"/>
        <v>27.337559429477022</v>
      </c>
      <c r="M1185" s="54">
        <f t="shared" si="166"/>
        <v>6.014263074484945</v>
      </c>
      <c r="N1185" s="54">
        <f t="shared" si="167"/>
        <v>12.985340729001585</v>
      </c>
      <c r="O1185" s="54">
        <v>3.7174326811313443</v>
      </c>
      <c r="P1185" s="56">
        <f t="shared" si="168"/>
        <v>7.2508214787268252E-2</v>
      </c>
    </row>
    <row r="1186" spans="1:16" x14ac:dyDescent="0.2">
      <c r="A1186" s="78">
        <f t="shared" si="171"/>
        <v>222</v>
      </c>
      <c r="B1186" s="57" t="s">
        <v>1570</v>
      </c>
      <c r="C1186" s="57">
        <v>548.21</v>
      </c>
      <c r="D1186" s="57"/>
      <c r="E1186" s="57"/>
      <c r="F1186" s="57">
        <f t="shared" si="164"/>
        <v>548.21</v>
      </c>
      <c r="G1186" s="57">
        <v>8</v>
      </c>
      <c r="H1186" s="57"/>
      <c r="I1186" s="57"/>
      <c r="J1186" s="57">
        <f t="shared" si="165"/>
        <v>8</v>
      </c>
      <c r="K1186" s="56">
        <f t="shared" si="169"/>
        <v>3.9619651347068147E-3</v>
      </c>
      <c r="L1186" s="54">
        <f t="shared" si="170"/>
        <v>14.580031695721079</v>
      </c>
      <c r="M1186" s="54">
        <f t="shared" si="166"/>
        <v>3.2076069730586374</v>
      </c>
      <c r="N1186" s="54">
        <f t="shared" si="167"/>
        <v>6.9255150554675122</v>
      </c>
      <c r="O1186" s="54">
        <v>1.9826307632700504</v>
      </c>
      <c r="P1186" s="56">
        <f t="shared" si="168"/>
        <v>4.8696274215204532E-2</v>
      </c>
    </row>
    <row r="1187" spans="1:16" x14ac:dyDescent="0.2">
      <c r="A1187" s="78">
        <f t="shared" si="171"/>
        <v>223</v>
      </c>
      <c r="B1187" s="57" t="s">
        <v>1571</v>
      </c>
      <c r="C1187" s="57">
        <v>433.09</v>
      </c>
      <c r="D1187" s="57"/>
      <c r="E1187" s="57"/>
      <c r="F1187" s="57">
        <f t="shared" si="164"/>
        <v>433.09</v>
      </c>
      <c r="G1187" s="57">
        <v>8</v>
      </c>
      <c r="H1187" s="57"/>
      <c r="I1187" s="57"/>
      <c r="J1187" s="57">
        <f t="shared" si="165"/>
        <v>8</v>
      </c>
      <c r="K1187" s="56">
        <f t="shared" si="169"/>
        <v>3.9619651347068147E-3</v>
      </c>
      <c r="L1187" s="54">
        <f t="shared" si="170"/>
        <v>14.580031695721079</v>
      </c>
      <c r="M1187" s="54">
        <f t="shared" si="166"/>
        <v>3.2076069730586374</v>
      </c>
      <c r="N1187" s="54">
        <f t="shared" si="167"/>
        <v>6.9255150554675122</v>
      </c>
      <c r="O1187" s="54">
        <v>1.9826307632700504</v>
      </c>
      <c r="P1187" s="56">
        <f t="shared" si="168"/>
        <v>6.1640269891979224E-2</v>
      </c>
    </row>
    <row r="1188" spans="1:16" x14ac:dyDescent="0.2">
      <c r="A1188" s="78">
        <f t="shared" si="171"/>
        <v>224</v>
      </c>
      <c r="B1188" s="57" t="s">
        <v>1572</v>
      </c>
      <c r="C1188" s="57">
        <v>478.9</v>
      </c>
      <c r="D1188" s="57"/>
      <c r="E1188" s="57"/>
      <c r="F1188" s="57">
        <f t="shared" si="164"/>
        <v>478.9</v>
      </c>
      <c r="G1188" s="57">
        <v>11</v>
      </c>
      <c r="H1188" s="57"/>
      <c r="I1188" s="57"/>
      <c r="J1188" s="57">
        <f t="shared" si="165"/>
        <v>11</v>
      </c>
      <c r="K1188" s="56">
        <f t="shared" si="169"/>
        <v>5.4477020602218705E-3</v>
      </c>
      <c r="L1188" s="54">
        <f t="shared" si="170"/>
        <v>20.047543581616484</v>
      </c>
      <c r="M1188" s="54">
        <f t="shared" si="166"/>
        <v>4.4104595879556268</v>
      </c>
      <c r="N1188" s="54">
        <f t="shared" si="167"/>
        <v>9.52258320126783</v>
      </c>
      <c r="O1188" s="54">
        <v>2.7261172994963192</v>
      </c>
      <c r="P1188" s="56">
        <f t="shared" si="168"/>
        <v>7.6647950867271358E-2</v>
      </c>
    </row>
    <row r="1189" spans="1:16" x14ac:dyDescent="0.2">
      <c r="A1189" s="78">
        <f t="shared" si="171"/>
        <v>225</v>
      </c>
      <c r="B1189" s="57" t="s">
        <v>1573</v>
      </c>
      <c r="C1189" s="57">
        <v>3670.09</v>
      </c>
      <c r="D1189" s="57"/>
      <c r="E1189" s="57"/>
      <c r="F1189" s="57">
        <f t="shared" si="164"/>
        <v>3670.09</v>
      </c>
      <c r="G1189" s="57">
        <v>77</v>
      </c>
      <c r="H1189" s="57"/>
      <c r="I1189" s="57"/>
      <c r="J1189" s="57">
        <f t="shared" si="165"/>
        <v>77</v>
      </c>
      <c r="K1189" s="56">
        <f t="shared" si="169"/>
        <v>3.8133914421553089E-2</v>
      </c>
      <c r="L1189" s="54">
        <f t="shared" si="170"/>
        <v>140.33280507131536</v>
      </c>
      <c r="M1189" s="54">
        <f t="shared" si="166"/>
        <v>30.873217115689378</v>
      </c>
      <c r="N1189" s="54">
        <f t="shared" si="167"/>
        <v>66.65808240887479</v>
      </c>
      <c r="O1189" s="54">
        <v>19.082821096474234</v>
      </c>
      <c r="P1189" s="56">
        <f t="shared" si="168"/>
        <v>7.0011069399484413E-2</v>
      </c>
    </row>
    <row r="1190" spans="1:16" x14ac:dyDescent="0.2">
      <c r="A1190" s="78">
        <f t="shared" si="171"/>
        <v>226</v>
      </c>
      <c r="B1190" s="57" t="s">
        <v>1574</v>
      </c>
      <c r="C1190" s="57">
        <v>428.84</v>
      </c>
      <c r="D1190" s="57"/>
      <c r="E1190" s="57"/>
      <c r="F1190" s="57">
        <f t="shared" si="164"/>
        <v>428.84</v>
      </c>
      <c r="G1190" s="57">
        <v>10</v>
      </c>
      <c r="H1190" s="57"/>
      <c r="I1190" s="57"/>
      <c r="J1190" s="57">
        <f t="shared" si="165"/>
        <v>10</v>
      </c>
      <c r="K1190" s="56">
        <f t="shared" si="169"/>
        <v>4.952456418383518E-3</v>
      </c>
      <c r="L1190" s="54">
        <f t="shared" si="170"/>
        <v>18.225039619651348</v>
      </c>
      <c r="M1190" s="54">
        <f t="shared" si="166"/>
        <v>4.009508716323297</v>
      </c>
      <c r="N1190" s="54">
        <f t="shared" si="167"/>
        <v>8.656893819334389</v>
      </c>
      <c r="O1190" s="54">
        <v>2.4782884540875627</v>
      </c>
      <c r="P1190" s="56">
        <f t="shared" si="168"/>
        <v>7.7813941352011473E-2</v>
      </c>
    </row>
    <row r="1191" spans="1:16" x14ac:dyDescent="0.2">
      <c r="A1191" s="78">
        <f t="shared" si="171"/>
        <v>227</v>
      </c>
      <c r="B1191" s="57" t="s">
        <v>1575</v>
      </c>
      <c r="C1191" s="57">
        <v>192.9</v>
      </c>
      <c r="D1191" s="57"/>
      <c r="E1191" s="57"/>
      <c r="F1191" s="57">
        <f t="shared" si="164"/>
        <v>192.9</v>
      </c>
      <c r="G1191" s="57">
        <v>4</v>
      </c>
      <c r="H1191" s="57"/>
      <c r="I1191" s="57"/>
      <c r="J1191" s="57">
        <f t="shared" si="165"/>
        <v>4</v>
      </c>
      <c r="K1191" s="56">
        <f t="shared" si="169"/>
        <v>1.9809825673534074E-3</v>
      </c>
      <c r="L1191" s="54">
        <f t="shared" si="170"/>
        <v>7.2900158478605395</v>
      </c>
      <c r="M1191" s="54">
        <f t="shared" si="166"/>
        <v>1.6038034865293187</v>
      </c>
      <c r="N1191" s="54">
        <f t="shared" si="167"/>
        <v>3.4627575277337561</v>
      </c>
      <c r="O1191" s="54">
        <v>0.99131538163502519</v>
      </c>
      <c r="P1191" s="56">
        <f t="shared" si="168"/>
        <v>6.9195916245508762E-2</v>
      </c>
    </row>
    <row r="1192" spans="1:16" x14ac:dyDescent="0.2">
      <c r="A1192" s="78">
        <f t="shared" si="171"/>
        <v>228</v>
      </c>
      <c r="B1192" s="57" t="s">
        <v>1576</v>
      </c>
      <c r="C1192" s="57">
        <v>315.60000000000002</v>
      </c>
      <c r="D1192" s="57"/>
      <c r="E1192" s="57"/>
      <c r="F1192" s="57">
        <f t="shared" si="164"/>
        <v>315.60000000000002</v>
      </c>
      <c r="G1192" s="57">
        <v>6</v>
      </c>
      <c r="H1192" s="57"/>
      <c r="I1192" s="57"/>
      <c r="J1192" s="57">
        <f t="shared" si="165"/>
        <v>6</v>
      </c>
      <c r="K1192" s="56">
        <f t="shared" si="169"/>
        <v>2.971473851030111E-3</v>
      </c>
      <c r="L1192" s="54">
        <f t="shared" si="170"/>
        <v>10.935023771790808</v>
      </c>
      <c r="M1192" s="54">
        <f t="shared" si="166"/>
        <v>2.4057052297939778</v>
      </c>
      <c r="N1192" s="54">
        <f t="shared" si="167"/>
        <v>5.1941362916006337</v>
      </c>
      <c r="O1192" s="54">
        <v>1.4869730724525376</v>
      </c>
      <c r="P1192" s="56">
        <f t="shared" si="168"/>
        <v>6.3440552489347143E-2</v>
      </c>
    </row>
    <row r="1193" spans="1:16" x14ac:dyDescent="0.2">
      <c r="A1193" s="78">
        <f t="shared" si="171"/>
        <v>229</v>
      </c>
      <c r="B1193" s="57" t="s">
        <v>49</v>
      </c>
      <c r="C1193" s="57">
        <v>146.4</v>
      </c>
      <c r="D1193" s="57"/>
      <c r="E1193" s="57"/>
      <c r="F1193" s="57">
        <f t="shared" si="164"/>
        <v>146.4</v>
      </c>
      <c r="G1193" s="57">
        <v>5</v>
      </c>
      <c r="H1193" s="57"/>
      <c r="I1193" s="57"/>
      <c r="J1193" s="57">
        <f t="shared" si="165"/>
        <v>5</v>
      </c>
      <c r="K1193" s="56">
        <f t="shared" si="169"/>
        <v>2.476228209191759E-3</v>
      </c>
      <c r="L1193" s="54">
        <f t="shared" si="170"/>
        <v>9.1125198098256739</v>
      </c>
      <c r="M1193" s="54">
        <f t="shared" si="166"/>
        <v>2.0047543581616485</v>
      </c>
      <c r="N1193" s="54">
        <f t="shared" si="167"/>
        <v>4.3284469096671945</v>
      </c>
      <c r="O1193" s="54">
        <v>1.2391442270437814</v>
      </c>
      <c r="P1193" s="56">
        <f t="shared" si="168"/>
        <v>0.11396765918509767</v>
      </c>
    </row>
    <row r="1194" spans="1:16" x14ac:dyDescent="0.2">
      <c r="A1194" s="78">
        <f t="shared" si="171"/>
        <v>230</v>
      </c>
      <c r="B1194" s="57" t="s">
        <v>50</v>
      </c>
      <c r="C1194" s="57">
        <v>145.1</v>
      </c>
      <c r="D1194" s="57"/>
      <c r="E1194" s="57"/>
      <c r="F1194" s="57">
        <f t="shared" si="164"/>
        <v>145.1</v>
      </c>
      <c r="G1194" s="57">
        <v>6</v>
      </c>
      <c r="H1194" s="57"/>
      <c r="I1194" s="57"/>
      <c r="J1194" s="57">
        <f t="shared" si="165"/>
        <v>6</v>
      </c>
      <c r="K1194" s="56">
        <f t="shared" si="169"/>
        <v>2.971473851030111E-3</v>
      </c>
      <c r="L1194" s="54">
        <f t="shared" si="170"/>
        <v>10.935023771790808</v>
      </c>
      <c r="M1194" s="54">
        <f t="shared" si="166"/>
        <v>2.4057052297939778</v>
      </c>
      <c r="N1194" s="54">
        <f t="shared" si="167"/>
        <v>5.1941362916006337</v>
      </c>
      <c r="O1194" s="54">
        <v>0.2478288454087563</v>
      </c>
      <c r="P1194" s="56">
        <f t="shared" si="168"/>
        <v>0.12944654816398465</v>
      </c>
    </row>
    <row r="1195" spans="1:16" x14ac:dyDescent="0.2">
      <c r="A1195" s="78">
        <f t="shared" si="171"/>
        <v>231</v>
      </c>
      <c r="B1195" s="57" t="s">
        <v>51</v>
      </c>
      <c r="C1195" s="57">
        <v>206.7</v>
      </c>
      <c r="D1195" s="57"/>
      <c r="E1195" s="57"/>
      <c r="F1195" s="57">
        <f t="shared" si="164"/>
        <v>206.7</v>
      </c>
      <c r="G1195" s="57">
        <v>7</v>
      </c>
      <c r="H1195" s="57"/>
      <c r="I1195" s="57"/>
      <c r="J1195" s="57">
        <f t="shared" si="165"/>
        <v>7</v>
      </c>
      <c r="K1195" s="56">
        <f t="shared" si="169"/>
        <v>3.4667194928684631E-3</v>
      </c>
      <c r="L1195" s="54">
        <f t="shared" si="170"/>
        <v>12.757527733755945</v>
      </c>
      <c r="M1195" s="54">
        <f t="shared" si="166"/>
        <v>2.8066561014263076</v>
      </c>
      <c r="N1195" s="54">
        <f t="shared" si="167"/>
        <v>6.059825673534073</v>
      </c>
      <c r="O1195" s="54">
        <v>1.7348019178612939</v>
      </c>
      <c r="P1195" s="56">
        <f t="shared" si="168"/>
        <v>0.11300827976089803</v>
      </c>
    </row>
    <row r="1196" spans="1:16" x14ac:dyDescent="0.2">
      <c r="A1196" s="78">
        <f t="shared" si="171"/>
        <v>232</v>
      </c>
      <c r="B1196" s="57" t="s">
        <v>52</v>
      </c>
      <c r="C1196" s="57">
        <v>117.5</v>
      </c>
      <c r="D1196" s="57"/>
      <c r="E1196" s="57"/>
      <c r="F1196" s="57">
        <f t="shared" si="164"/>
        <v>117.5</v>
      </c>
      <c r="G1196" s="57">
        <v>5</v>
      </c>
      <c r="H1196" s="57"/>
      <c r="I1196" s="57"/>
      <c r="J1196" s="57">
        <f t="shared" si="165"/>
        <v>5</v>
      </c>
      <c r="K1196" s="56">
        <f t="shared" si="169"/>
        <v>2.476228209191759E-3</v>
      </c>
      <c r="L1196" s="54">
        <f t="shared" si="170"/>
        <v>9.1125198098256739</v>
      </c>
      <c r="M1196" s="54">
        <f t="shared" si="166"/>
        <v>2.0047543581616485</v>
      </c>
      <c r="N1196" s="54">
        <f t="shared" si="167"/>
        <v>4.3284469096671945</v>
      </c>
      <c r="O1196" s="54">
        <v>1.2391442270437814</v>
      </c>
      <c r="P1196" s="56">
        <f t="shared" si="168"/>
        <v>0.14199885365700679</v>
      </c>
    </row>
    <row r="1197" spans="1:16" x14ac:dyDescent="0.2">
      <c r="A1197" s="78">
        <f t="shared" si="171"/>
        <v>233</v>
      </c>
      <c r="B1197" s="57" t="s">
        <v>53</v>
      </c>
      <c r="C1197" s="57">
        <v>108.4</v>
      </c>
      <c r="D1197" s="57"/>
      <c r="E1197" s="57"/>
      <c r="F1197" s="57">
        <f t="shared" si="164"/>
        <v>108.4</v>
      </c>
      <c r="G1197" s="57">
        <v>3</v>
      </c>
      <c r="H1197" s="57"/>
      <c r="I1197" s="57"/>
      <c r="J1197" s="57">
        <f t="shared" si="165"/>
        <v>3</v>
      </c>
      <c r="K1197" s="56">
        <f t="shared" si="169"/>
        <v>1.4857369255150555E-3</v>
      </c>
      <c r="L1197" s="54">
        <f t="shared" si="170"/>
        <v>5.4675118858954042</v>
      </c>
      <c r="M1197" s="54">
        <f t="shared" si="166"/>
        <v>1.2028526148969889</v>
      </c>
      <c r="N1197" s="54">
        <f t="shared" si="167"/>
        <v>2.5970681458003169</v>
      </c>
      <c r="O1197" s="54">
        <v>0.74348653622626881</v>
      </c>
      <c r="P1197" s="56">
        <f t="shared" si="168"/>
        <v>9.2351652978034854E-2</v>
      </c>
    </row>
    <row r="1198" spans="1:16" x14ac:dyDescent="0.2">
      <c r="A1198" s="78">
        <f t="shared" si="171"/>
        <v>234</v>
      </c>
      <c r="B1198" s="57" t="s">
        <v>54</v>
      </c>
      <c r="C1198" s="57">
        <v>253.3</v>
      </c>
      <c r="D1198" s="57"/>
      <c r="E1198" s="57"/>
      <c r="F1198" s="57">
        <f t="shared" si="164"/>
        <v>253.3</v>
      </c>
      <c r="G1198" s="57">
        <v>5</v>
      </c>
      <c r="H1198" s="57"/>
      <c r="I1198" s="57"/>
      <c r="J1198" s="57">
        <f t="shared" si="165"/>
        <v>5</v>
      </c>
      <c r="K1198" s="56">
        <f t="shared" si="169"/>
        <v>2.476228209191759E-3</v>
      </c>
      <c r="L1198" s="54">
        <f t="shared" si="170"/>
        <v>9.1125198098256739</v>
      </c>
      <c r="M1198" s="54">
        <f t="shared" si="166"/>
        <v>2.0047543581616485</v>
      </c>
      <c r="N1198" s="54">
        <f t="shared" si="167"/>
        <v>4.3284469096671945</v>
      </c>
      <c r="O1198" s="54">
        <v>0.99131538163502519</v>
      </c>
      <c r="P1198" s="56">
        <f t="shared" si="168"/>
        <v>6.4891577020487728E-2</v>
      </c>
    </row>
    <row r="1199" spans="1:16" x14ac:dyDescent="0.2">
      <c r="A1199" s="78">
        <f t="shared" si="171"/>
        <v>235</v>
      </c>
      <c r="B1199" s="57" t="s">
        <v>55</v>
      </c>
      <c r="C1199" s="57">
        <v>3062.2</v>
      </c>
      <c r="D1199" s="57"/>
      <c r="E1199" s="57"/>
      <c r="F1199" s="57">
        <f t="shared" si="164"/>
        <v>3062.2</v>
      </c>
      <c r="G1199" s="57">
        <v>53</v>
      </c>
      <c r="H1199" s="57"/>
      <c r="I1199" s="57">
        <v>2</v>
      </c>
      <c r="J1199" s="57">
        <f t="shared" si="165"/>
        <v>55</v>
      </c>
      <c r="K1199" s="56">
        <f t="shared" si="169"/>
        <v>2.723851030110935E-2</v>
      </c>
      <c r="L1199" s="54">
        <f t="shared" si="170"/>
        <v>100.2377179080824</v>
      </c>
      <c r="M1199" s="54">
        <f t="shared" si="166"/>
        <v>22.052297939778128</v>
      </c>
      <c r="N1199" s="54">
        <f t="shared" si="167"/>
        <v>47.612916006339141</v>
      </c>
      <c r="O1199" s="54">
        <v>13.134928806664083</v>
      </c>
      <c r="P1199" s="56">
        <f t="shared" si="168"/>
        <v>5.9773320051225834E-2</v>
      </c>
    </row>
    <row r="1200" spans="1:16" x14ac:dyDescent="0.2">
      <c r="A1200" s="78">
        <f t="shared" si="171"/>
        <v>236</v>
      </c>
      <c r="B1200" s="57" t="s">
        <v>58</v>
      </c>
      <c r="C1200" s="57">
        <v>111.8</v>
      </c>
      <c r="D1200" s="57"/>
      <c r="E1200" s="57"/>
      <c r="F1200" s="57">
        <f t="shared" si="164"/>
        <v>111.8</v>
      </c>
      <c r="G1200" s="57">
        <v>3</v>
      </c>
      <c r="H1200" s="57"/>
      <c r="I1200" s="57"/>
      <c r="J1200" s="57">
        <f t="shared" si="165"/>
        <v>3</v>
      </c>
      <c r="K1200" s="56">
        <f t="shared" si="169"/>
        <v>1.4857369255150555E-3</v>
      </c>
      <c r="L1200" s="54">
        <f t="shared" si="170"/>
        <v>5.4675118858954042</v>
      </c>
      <c r="M1200" s="54">
        <f t="shared" si="166"/>
        <v>1.2028526148969889</v>
      </c>
      <c r="N1200" s="54">
        <f t="shared" si="167"/>
        <v>2.5970681458003169</v>
      </c>
      <c r="O1200" s="54">
        <v>0.74348653622626881</v>
      </c>
      <c r="P1200" s="56">
        <f t="shared" si="168"/>
        <v>8.9543105391940783E-2</v>
      </c>
    </row>
    <row r="1201" spans="1:16" x14ac:dyDescent="0.2">
      <c r="A1201" s="78">
        <f t="shared" si="171"/>
        <v>237</v>
      </c>
      <c r="B1201" s="57" t="s">
        <v>59</v>
      </c>
      <c r="C1201" s="57">
        <v>2015.4</v>
      </c>
      <c r="D1201" s="57"/>
      <c r="E1201" s="57"/>
      <c r="F1201" s="57">
        <f t="shared" si="164"/>
        <v>2015.4</v>
      </c>
      <c r="G1201" s="57">
        <v>35</v>
      </c>
      <c r="H1201" s="57"/>
      <c r="I1201" s="57"/>
      <c r="J1201" s="57">
        <f t="shared" si="165"/>
        <v>35</v>
      </c>
      <c r="K1201" s="56">
        <f t="shared" si="169"/>
        <v>1.7333597464342314E-2</v>
      </c>
      <c r="L1201" s="54">
        <f t="shared" si="170"/>
        <v>63.787638668779714</v>
      </c>
      <c r="M1201" s="54">
        <f t="shared" si="166"/>
        <v>14.033280507131536</v>
      </c>
      <c r="N1201" s="54">
        <f t="shared" si="167"/>
        <v>30.299128367670363</v>
      </c>
      <c r="O1201" s="54">
        <v>8.6740095893064701</v>
      </c>
      <c r="P1201" s="56">
        <f t="shared" si="168"/>
        <v>5.795080734985019E-2</v>
      </c>
    </row>
    <row r="1202" spans="1:16" x14ac:dyDescent="0.2">
      <c r="A1202" s="78">
        <f t="shared" si="171"/>
        <v>238</v>
      </c>
      <c r="B1202" s="57" t="s">
        <v>60</v>
      </c>
      <c r="C1202" s="57">
        <v>3806.5</v>
      </c>
      <c r="D1202" s="57"/>
      <c r="E1202" s="57"/>
      <c r="F1202" s="57">
        <f t="shared" si="164"/>
        <v>3806.5</v>
      </c>
      <c r="G1202" s="57">
        <v>65</v>
      </c>
      <c r="H1202" s="57"/>
      <c r="I1202" s="57"/>
      <c r="J1202" s="57">
        <f t="shared" si="165"/>
        <v>65</v>
      </c>
      <c r="K1202" s="56">
        <f t="shared" si="169"/>
        <v>3.2190966719492869E-2</v>
      </c>
      <c r="L1202" s="54">
        <f t="shared" si="170"/>
        <v>118.46275752773376</v>
      </c>
      <c r="M1202" s="54">
        <f t="shared" si="166"/>
        <v>26.061806656101428</v>
      </c>
      <c r="N1202" s="54">
        <f t="shared" si="167"/>
        <v>56.269809825673534</v>
      </c>
      <c r="O1202" s="54">
        <v>16.10887495156916</v>
      </c>
      <c r="P1202" s="56">
        <f t="shared" si="168"/>
        <v>5.6982332578767336E-2</v>
      </c>
    </row>
    <row r="1203" spans="1:16" x14ac:dyDescent="0.2">
      <c r="A1203" s="78">
        <f t="shared" si="171"/>
        <v>239</v>
      </c>
      <c r="B1203" s="57" t="s">
        <v>61</v>
      </c>
      <c r="C1203" s="57">
        <v>300.8</v>
      </c>
      <c r="D1203" s="57"/>
      <c r="E1203" s="57"/>
      <c r="F1203" s="57">
        <f t="shared" si="164"/>
        <v>300.8</v>
      </c>
      <c r="G1203" s="57">
        <v>5</v>
      </c>
      <c r="H1203" s="57"/>
      <c r="I1203" s="57"/>
      <c r="J1203" s="57">
        <f t="shared" si="165"/>
        <v>5</v>
      </c>
      <c r="K1203" s="56">
        <f t="shared" si="169"/>
        <v>2.476228209191759E-3</v>
      </c>
      <c r="L1203" s="54">
        <f t="shared" si="170"/>
        <v>9.1125198098256739</v>
      </c>
      <c r="M1203" s="54">
        <f t="shared" si="166"/>
        <v>2.0047543581616485</v>
      </c>
      <c r="N1203" s="54">
        <f t="shared" si="167"/>
        <v>4.3284469096671945</v>
      </c>
      <c r="O1203" s="54">
        <v>1.2391442270437814</v>
      </c>
      <c r="P1203" s="56">
        <f t="shared" si="168"/>
        <v>5.5468302209768276E-2</v>
      </c>
    </row>
    <row r="1204" spans="1:16" x14ac:dyDescent="0.2">
      <c r="A1204" s="78">
        <f t="shared" si="171"/>
        <v>240</v>
      </c>
      <c r="B1204" s="57" t="s">
        <v>106</v>
      </c>
      <c r="C1204" s="57">
        <v>1711.2</v>
      </c>
      <c r="D1204" s="57"/>
      <c r="E1204" s="57">
        <v>324.10000000000002</v>
      </c>
      <c r="F1204" s="57">
        <f t="shared" si="164"/>
        <v>2035.3000000000002</v>
      </c>
      <c r="G1204" s="57">
        <v>33</v>
      </c>
      <c r="H1204" s="57"/>
      <c r="I1204" s="57">
        <v>3</v>
      </c>
      <c r="J1204" s="57">
        <f t="shared" si="165"/>
        <v>36</v>
      </c>
      <c r="K1204" s="56">
        <f t="shared" si="169"/>
        <v>1.7828843106180665E-2</v>
      </c>
      <c r="L1204" s="54">
        <f t="shared" si="170"/>
        <v>65.610142630744846</v>
      </c>
      <c r="M1204" s="54">
        <f t="shared" si="166"/>
        <v>14.434231378763867</v>
      </c>
      <c r="N1204" s="54">
        <f t="shared" si="167"/>
        <v>31.164817749603799</v>
      </c>
      <c r="O1204" s="54">
        <v>8.1783518984889572</v>
      </c>
      <c r="P1204" s="56">
        <f t="shared" si="168"/>
        <v>5.8658450183069553E-2</v>
      </c>
    </row>
    <row r="1205" spans="1:16" x14ac:dyDescent="0.2">
      <c r="A1205" s="78">
        <f t="shared" si="171"/>
        <v>241</v>
      </c>
      <c r="B1205" s="57" t="s">
        <v>107</v>
      </c>
      <c r="C1205" s="57">
        <v>1885.6</v>
      </c>
      <c r="D1205" s="57"/>
      <c r="E1205" s="57"/>
      <c r="F1205" s="57">
        <f t="shared" si="164"/>
        <v>1885.6</v>
      </c>
      <c r="G1205" s="57">
        <v>40</v>
      </c>
      <c r="H1205" s="57"/>
      <c r="I1205" s="57"/>
      <c r="J1205" s="57">
        <f t="shared" si="165"/>
        <v>40</v>
      </c>
      <c r="K1205" s="56">
        <f t="shared" si="169"/>
        <v>1.9809825673534072E-2</v>
      </c>
      <c r="L1205" s="54">
        <f t="shared" si="170"/>
        <v>72.900158478605391</v>
      </c>
      <c r="M1205" s="54">
        <f t="shared" si="166"/>
        <v>16.038034865293188</v>
      </c>
      <c r="N1205" s="54">
        <f t="shared" si="167"/>
        <v>34.627575277337556</v>
      </c>
      <c r="O1205" s="54">
        <v>9.9131538163502508</v>
      </c>
      <c r="P1205" s="56">
        <f t="shared" si="168"/>
        <v>7.0788567266433178E-2</v>
      </c>
    </row>
    <row r="1206" spans="1:16" x14ac:dyDescent="0.2">
      <c r="A1206" s="78">
        <f t="shared" si="171"/>
        <v>242</v>
      </c>
      <c r="B1206" s="57" t="s">
        <v>108</v>
      </c>
      <c r="C1206" s="57">
        <v>2603.3000000000002</v>
      </c>
      <c r="D1206" s="57"/>
      <c r="E1206" s="57">
        <v>443.5</v>
      </c>
      <c r="F1206" s="57">
        <f t="shared" si="164"/>
        <v>3046.8</v>
      </c>
      <c r="G1206" s="57">
        <v>64</v>
      </c>
      <c r="H1206" s="57"/>
      <c r="I1206" s="57">
        <v>4</v>
      </c>
      <c r="J1206" s="57">
        <f t="shared" si="165"/>
        <v>68</v>
      </c>
      <c r="K1206" s="56">
        <f t="shared" si="169"/>
        <v>3.3676703645007924E-2</v>
      </c>
      <c r="L1206" s="54">
        <f t="shared" si="170"/>
        <v>123.93026941362916</v>
      </c>
      <c r="M1206" s="54">
        <f t="shared" si="166"/>
        <v>27.264659270998415</v>
      </c>
      <c r="N1206" s="54">
        <f t="shared" si="167"/>
        <v>58.866877971473848</v>
      </c>
      <c r="O1206" s="54">
        <v>15.861046106160403</v>
      </c>
      <c r="P1206" s="56">
        <f t="shared" si="168"/>
        <v>7.4150864107346018E-2</v>
      </c>
    </row>
    <row r="1207" spans="1:16" x14ac:dyDescent="0.2">
      <c r="A1207" s="78">
        <f t="shared" si="171"/>
        <v>243</v>
      </c>
      <c r="B1207" s="57" t="s">
        <v>109</v>
      </c>
      <c r="C1207" s="57">
        <v>122.5</v>
      </c>
      <c r="D1207" s="57"/>
      <c r="E1207" s="57"/>
      <c r="F1207" s="57">
        <f t="shared" ref="F1207:F1255" si="172">C1207+D1207+E1207</f>
        <v>122.5</v>
      </c>
      <c r="G1207" s="57">
        <v>3</v>
      </c>
      <c r="H1207" s="57"/>
      <c r="I1207" s="57"/>
      <c r="J1207" s="57">
        <f t="shared" ref="J1207:J1255" si="173">G1207+H1207+I1207</f>
        <v>3</v>
      </c>
      <c r="K1207" s="56">
        <f t="shared" si="169"/>
        <v>1.4857369255150555E-3</v>
      </c>
      <c r="L1207" s="54">
        <f t="shared" si="170"/>
        <v>5.4675118858954042</v>
      </c>
      <c r="M1207" s="54">
        <f t="shared" ref="M1207:M1255" si="174">L1207*0.22</f>
        <v>1.2028526148969889</v>
      </c>
      <c r="N1207" s="54">
        <f t="shared" si="167"/>
        <v>2.5970681458003169</v>
      </c>
      <c r="O1207" s="54">
        <v>0.74348653622626881</v>
      </c>
      <c r="P1207" s="56">
        <f t="shared" si="168"/>
        <v>8.1721789247501869E-2</v>
      </c>
    </row>
    <row r="1208" spans="1:16" x14ac:dyDescent="0.2">
      <c r="A1208" s="78">
        <f t="shared" si="171"/>
        <v>244</v>
      </c>
      <c r="B1208" s="57" t="s">
        <v>110</v>
      </c>
      <c r="C1208" s="57">
        <v>1944.7</v>
      </c>
      <c r="D1208" s="57"/>
      <c r="E1208" s="57">
        <v>44.7</v>
      </c>
      <c r="F1208" s="57">
        <f t="shared" si="172"/>
        <v>1989.4</v>
      </c>
      <c r="G1208" s="57">
        <v>40</v>
      </c>
      <c r="H1208" s="57"/>
      <c r="I1208" s="57">
        <v>1</v>
      </c>
      <c r="J1208" s="57">
        <f t="shared" si="173"/>
        <v>41</v>
      </c>
      <c r="K1208" s="56">
        <f t="shared" si="169"/>
        <v>2.0305071315372427E-2</v>
      </c>
      <c r="L1208" s="54">
        <f t="shared" si="170"/>
        <v>74.722662440570531</v>
      </c>
      <c r="M1208" s="54">
        <f t="shared" si="174"/>
        <v>16.438985736925517</v>
      </c>
      <c r="N1208" s="54">
        <f t="shared" si="167"/>
        <v>35.493264659270999</v>
      </c>
      <c r="O1208" s="54">
        <v>9.9131538163502508</v>
      </c>
      <c r="P1208" s="56">
        <f t="shared" si="168"/>
        <v>6.8647867021774042E-2</v>
      </c>
    </row>
    <row r="1209" spans="1:16" x14ac:dyDescent="0.2">
      <c r="A1209" s="78">
        <f t="shared" si="171"/>
        <v>245</v>
      </c>
      <c r="B1209" s="57" t="s">
        <v>111</v>
      </c>
      <c r="C1209" s="57">
        <v>275.8</v>
      </c>
      <c r="D1209" s="57"/>
      <c r="E1209" s="57">
        <v>62.2</v>
      </c>
      <c r="F1209" s="57">
        <f t="shared" si="172"/>
        <v>338</v>
      </c>
      <c r="G1209" s="57">
        <v>6</v>
      </c>
      <c r="H1209" s="57"/>
      <c r="I1209" s="57">
        <v>1</v>
      </c>
      <c r="J1209" s="57">
        <f t="shared" si="173"/>
        <v>7</v>
      </c>
      <c r="K1209" s="56">
        <f t="shared" si="169"/>
        <v>3.4667194928684631E-3</v>
      </c>
      <c r="L1209" s="54">
        <f t="shared" si="170"/>
        <v>12.757527733755945</v>
      </c>
      <c r="M1209" s="54">
        <f t="shared" si="174"/>
        <v>2.8066561014263076</v>
      </c>
      <c r="N1209" s="54">
        <f t="shared" si="167"/>
        <v>6.059825673534073</v>
      </c>
      <c r="O1209" s="54">
        <v>1.4869730724525376</v>
      </c>
      <c r="P1209" s="56">
        <f t="shared" si="168"/>
        <v>6.8375688109967053E-2</v>
      </c>
    </row>
    <row r="1210" spans="1:16" x14ac:dyDescent="0.2">
      <c r="A1210" s="78">
        <f t="shared" si="171"/>
        <v>246</v>
      </c>
      <c r="B1210" s="57" t="s">
        <v>112</v>
      </c>
      <c r="C1210" s="57">
        <v>1780.7</v>
      </c>
      <c r="D1210" s="57"/>
      <c r="E1210" s="57">
        <v>144.19999999999999</v>
      </c>
      <c r="F1210" s="57">
        <f t="shared" si="172"/>
        <v>1924.9</v>
      </c>
      <c r="G1210" s="57">
        <v>28</v>
      </c>
      <c r="H1210" s="57"/>
      <c r="I1210" s="57">
        <v>3</v>
      </c>
      <c r="J1210" s="57">
        <f t="shared" si="173"/>
        <v>31</v>
      </c>
      <c r="K1210" s="56">
        <f t="shared" si="169"/>
        <v>1.5352614896988907E-2</v>
      </c>
      <c r="L1210" s="54">
        <f t="shared" si="170"/>
        <v>56.497622820919176</v>
      </c>
      <c r="M1210" s="54">
        <f t="shared" si="174"/>
        <v>12.429477020602219</v>
      </c>
      <c r="N1210" s="54">
        <f t="shared" si="167"/>
        <v>26.836370839936606</v>
      </c>
      <c r="O1210" s="54">
        <v>7.1870365168539312</v>
      </c>
      <c r="P1210" s="56">
        <f t="shared" si="168"/>
        <v>5.3483561326984223E-2</v>
      </c>
    </row>
    <row r="1211" spans="1:16" x14ac:dyDescent="0.2">
      <c r="A1211" s="78">
        <f t="shared" si="171"/>
        <v>247</v>
      </c>
      <c r="B1211" s="57" t="s">
        <v>113</v>
      </c>
      <c r="C1211" s="57">
        <v>3125.4</v>
      </c>
      <c r="D1211" s="57"/>
      <c r="E1211" s="57">
        <v>54.7</v>
      </c>
      <c r="F1211" s="57">
        <f t="shared" si="172"/>
        <v>3180.1</v>
      </c>
      <c r="G1211" s="57">
        <v>75</v>
      </c>
      <c r="H1211" s="57"/>
      <c r="I1211" s="57">
        <v>1</v>
      </c>
      <c r="J1211" s="57">
        <f t="shared" si="173"/>
        <v>76</v>
      </c>
      <c r="K1211" s="56">
        <f t="shared" si="169"/>
        <v>3.7638668779714737E-2</v>
      </c>
      <c r="L1211" s="54">
        <f t="shared" si="170"/>
        <v>138.51030110935022</v>
      </c>
      <c r="M1211" s="54">
        <f t="shared" si="174"/>
        <v>30.47226624405705</v>
      </c>
      <c r="N1211" s="54">
        <f t="shared" si="167"/>
        <v>65.792393026941355</v>
      </c>
      <c r="O1211" s="54">
        <v>18.834992251065479</v>
      </c>
      <c r="P1211" s="56">
        <f t="shared" si="168"/>
        <v>7.9749049599513872E-2</v>
      </c>
    </row>
    <row r="1212" spans="1:16" x14ac:dyDescent="0.2">
      <c r="A1212" s="78">
        <f t="shared" si="171"/>
        <v>248</v>
      </c>
      <c r="B1212" s="57" t="s">
        <v>114</v>
      </c>
      <c r="C1212" s="57">
        <v>296</v>
      </c>
      <c r="D1212" s="57"/>
      <c r="E1212" s="57">
        <v>36.799999999999997</v>
      </c>
      <c r="F1212" s="57">
        <f t="shared" si="172"/>
        <v>332.8</v>
      </c>
      <c r="G1212" s="57">
        <v>6</v>
      </c>
      <c r="H1212" s="57"/>
      <c r="I1212" s="57">
        <v>1</v>
      </c>
      <c r="J1212" s="57">
        <f t="shared" si="173"/>
        <v>7</v>
      </c>
      <c r="K1212" s="56">
        <f t="shared" si="169"/>
        <v>3.4667194928684631E-3</v>
      </c>
      <c r="L1212" s="54">
        <f t="shared" si="170"/>
        <v>12.757527733755945</v>
      </c>
      <c r="M1212" s="54">
        <f t="shared" si="174"/>
        <v>2.8066561014263076</v>
      </c>
      <c r="N1212" s="54">
        <f t="shared" si="167"/>
        <v>6.059825673534073</v>
      </c>
      <c r="O1212" s="54">
        <v>1.4869730724525376</v>
      </c>
      <c r="P1212" s="56">
        <f t="shared" si="168"/>
        <v>6.9444058236685285E-2</v>
      </c>
    </row>
    <row r="1213" spans="1:16" x14ac:dyDescent="0.2">
      <c r="A1213" s="78">
        <f t="shared" si="171"/>
        <v>249</v>
      </c>
      <c r="B1213" s="57" t="s">
        <v>115</v>
      </c>
      <c r="C1213" s="57">
        <v>154.80000000000001</v>
      </c>
      <c r="D1213" s="57"/>
      <c r="E1213" s="57"/>
      <c r="F1213" s="57">
        <f t="shared" si="172"/>
        <v>154.80000000000001</v>
      </c>
      <c r="G1213" s="57">
        <v>3</v>
      </c>
      <c r="H1213" s="57"/>
      <c r="I1213" s="57"/>
      <c r="J1213" s="57">
        <f t="shared" si="173"/>
        <v>3</v>
      </c>
      <c r="K1213" s="56">
        <f t="shared" si="169"/>
        <v>1.4857369255150555E-3</v>
      </c>
      <c r="L1213" s="54">
        <f t="shared" si="170"/>
        <v>5.4675118858954042</v>
      </c>
      <c r="M1213" s="54">
        <f t="shared" si="174"/>
        <v>1.2028526148969889</v>
      </c>
      <c r="N1213" s="54">
        <f t="shared" si="167"/>
        <v>2.5970681458003169</v>
      </c>
      <c r="O1213" s="54">
        <v>0.74348653622626881</v>
      </c>
      <c r="P1213" s="56">
        <f t="shared" si="168"/>
        <v>6.4670020560846114E-2</v>
      </c>
    </row>
    <row r="1214" spans="1:16" x14ac:dyDescent="0.2">
      <c r="A1214" s="78">
        <f t="shared" si="171"/>
        <v>250</v>
      </c>
      <c r="B1214" s="57" t="s">
        <v>128</v>
      </c>
      <c r="C1214" s="57">
        <v>247.5</v>
      </c>
      <c r="D1214" s="57"/>
      <c r="E1214" s="57"/>
      <c r="F1214" s="57">
        <f t="shared" si="172"/>
        <v>247.5</v>
      </c>
      <c r="G1214" s="57">
        <v>5</v>
      </c>
      <c r="H1214" s="57"/>
      <c r="I1214" s="57"/>
      <c r="J1214" s="57">
        <f t="shared" si="173"/>
        <v>5</v>
      </c>
      <c r="K1214" s="56">
        <f t="shared" si="169"/>
        <v>2.476228209191759E-3</v>
      </c>
      <c r="L1214" s="54">
        <f t="shared" si="170"/>
        <v>9.1125198098256739</v>
      </c>
      <c r="M1214" s="54">
        <f t="shared" si="174"/>
        <v>2.0047543581616485</v>
      </c>
      <c r="N1214" s="54">
        <f t="shared" si="167"/>
        <v>4.3284469096671945</v>
      </c>
      <c r="O1214" s="54">
        <v>1.2391442270437814</v>
      </c>
      <c r="P1214" s="56">
        <f t="shared" si="168"/>
        <v>6.7413597190700197E-2</v>
      </c>
    </row>
    <row r="1215" spans="1:16" x14ac:dyDescent="0.2">
      <c r="A1215" s="78">
        <f t="shared" si="171"/>
        <v>251</v>
      </c>
      <c r="B1215" s="57" t="s">
        <v>1727</v>
      </c>
      <c r="C1215" s="57">
        <v>54.1</v>
      </c>
      <c r="D1215" s="57"/>
      <c r="E1215" s="57">
        <v>22.5</v>
      </c>
      <c r="F1215" s="57">
        <f t="shared" si="172"/>
        <v>76.599999999999994</v>
      </c>
      <c r="G1215" s="57">
        <v>2</v>
      </c>
      <c r="H1215" s="57"/>
      <c r="I1215" s="57">
        <v>1</v>
      </c>
      <c r="J1215" s="57">
        <f t="shared" si="173"/>
        <v>3</v>
      </c>
      <c r="K1215" s="56">
        <f t="shared" si="169"/>
        <v>1.4857369255150555E-3</v>
      </c>
      <c r="L1215" s="54">
        <f t="shared" si="170"/>
        <v>5.4675118858954042</v>
      </c>
      <c r="M1215" s="54">
        <f t="shared" si="174"/>
        <v>1.2028526148969889</v>
      </c>
      <c r="N1215" s="54">
        <f t="shared" si="167"/>
        <v>2.5970681458003169</v>
      </c>
      <c r="O1215" s="54">
        <v>0.4956576908175126</v>
      </c>
      <c r="P1215" s="56">
        <f t="shared" si="168"/>
        <v>0.12745548743355384</v>
      </c>
    </row>
    <row r="1216" spans="1:16" x14ac:dyDescent="0.2">
      <c r="A1216" s="78">
        <f t="shared" si="171"/>
        <v>252</v>
      </c>
      <c r="B1216" s="57" t="s">
        <v>1728</v>
      </c>
      <c r="C1216" s="57">
        <v>101.8</v>
      </c>
      <c r="D1216" s="57"/>
      <c r="E1216" s="57"/>
      <c r="F1216" s="57">
        <f t="shared" si="172"/>
        <v>101.8</v>
      </c>
      <c r="G1216" s="57">
        <v>2</v>
      </c>
      <c r="H1216" s="57"/>
      <c r="I1216" s="57"/>
      <c r="J1216" s="57">
        <f t="shared" si="173"/>
        <v>2</v>
      </c>
      <c r="K1216" s="56">
        <f t="shared" si="169"/>
        <v>9.9049128367670368E-4</v>
      </c>
      <c r="L1216" s="54">
        <f t="shared" si="170"/>
        <v>3.6450079239302697</v>
      </c>
      <c r="M1216" s="54">
        <f t="shared" si="174"/>
        <v>0.80190174326465935</v>
      </c>
      <c r="N1216" s="54">
        <f t="shared" si="167"/>
        <v>1.7313787638668781</v>
      </c>
      <c r="O1216" s="54">
        <v>0.4956576908175126</v>
      </c>
      <c r="P1216" s="56">
        <f t="shared" si="168"/>
        <v>6.5559392159914742E-2</v>
      </c>
    </row>
    <row r="1217" spans="1:16" x14ac:dyDescent="0.2">
      <c r="A1217" s="78">
        <f t="shared" si="171"/>
        <v>253</v>
      </c>
      <c r="B1217" s="57" t="s">
        <v>1729</v>
      </c>
      <c r="C1217" s="57">
        <v>115</v>
      </c>
      <c r="D1217" s="57"/>
      <c r="E1217" s="57"/>
      <c r="F1217" s="57">
        <f t="shared" si="172"/>
        <v>115</v>
      </c>
      <c r="G1217" s="57">
        <v>4</v>
      </c>
      <c r="H1217" s="57"/>
      <c r="I1217" s="57"/>
      <c r="J1217" s="57">
        <f t="shared" si="173"/>
        <v>4</v>
      </c>
      <c r="K1217" s="56">
        <f t="shared" si="169"/>
        <v>1.9809825673534074E-3</v>
      </c>
      <c r="L1217" s="54">
        <f t="shared" si="170"/>
        <v>7.2900158478605395</v>
      </c>
      <c r="M1217" s="54">
        <f t="shared" si="174"/>
        <v>1.6038034865293187</v>
      </c>
      <c r="N1217" s="54">
        <f t="shared" si="167"/>
        <v>3.4627575277337561</v>
      </c>
      <c r="O1217" s="54">
        <v>0.99131538163502519</v>
      </c>
      <c r="P1217" s="56">
        <f t="shared" si="168"/>
        <v>0.11606862820659687</v>
      </c>
    </row>
    <row r="1218" spans="1:16" x14ac:dyDescent="0.2">
      <c r="A1218" s="78">
        <f t="shared" si="171"/>
        <v>254</v>
      </c>
      <c r="B1218" s="57" t="s">
        <v>1730</v>
      </c>
      <c r="C1218" s="57">
        <v>140.6</v>
      </c>
      <c r="D1218" s="57"/>
      <c r="E1218" s="57"/>
      <c r="F1218" s="57">
        <f t="shared" si="172"/>
        <v>140.6</v>
      </c>
      <c r="G1218" s="57">
        <v>4</v>
      </c>
      <c r="H1218" s="57"/>
      <c r="I1218" s="57"/>
      <c r="J1218" s="57">
        <f t="shared" si="173"/>
        <v>4</v>
      </c>
      <c r="K1218" s="56">
        <f t="shared" si="169"/>
        <v>1.9809825673534074E-3</v>
      </c>
      <c r="L1218" s="54">
        <f t="shared" si="170"/>
        <v>7.2900158478605395</v>
      </c>
      <c r="M1218" s="54">
        <f t="shared" si="174"/>
        <v>1.6038034865293187</v>
      </c>
      <c r="N1218" s="54">
        <f t="shared" si="167"/>
        <v>3.4627575277337561</v>
      </c>
      <c r="O1218" s="54">
        <v>0.99131538163502519</v>
      </c>
      <c r="P1218" s="56">
        <f t="shared" si="168"/>
        <v>9.4935222217344531E-2</v>
      </c>
    </row>
    <row r="1219" spans="1:16" x14ac:dyDescent="0.2">
      <c r="A1219" s="78">
        <f t="shared" si="171"/>
        <v>255</v>
      </c>
      <c r="B1219" s="57" t="s">
        <v>1731</v>
      </c>
      <c r="C1219" s="57">
        <v>309.3</v>
      </c>
      <c r="D1219" s="57"/>
      <c r="E1219" s="57"/>
      <c r="F1219" s="57">
        <f t="shared" si="172"/>
        <v>309.3</v>
      </c>
      <c r="G1219" s="57">
        <v>8</v>
      </c>
      <c r="H1219" s="57"/>
      <c r="I1219" s="57"/>
      <c r="J1219" s="57">
        <f t="shared" si="173"/>
        <v>8</v>
      </c>
      <c r="K1219" s="56">
        <f t="shared" si="169"/>
        <v>3.9619651347068147E-3</v>
      </c>
      <c r="L1219" s="54">
        <f t="shared" si="170"/>
        <v>14.580031695721079</v>
      </c>
      <c r="M1219" s="54">
        <f t="shared" si="174"/>
        <v>3.2076069730586374</v>
      </c>
      <c r="N1219" s="54">
        <f t="shared" si="167"/>
        <v>6.9255150554675122</v>
      </c>
      <c r="O1219" s="54">
        <v>1.9826307632700504</v>
      </c>
      <c r="P1219" s="56">
        <f t="shared" si="168"/>
        <v>8.6310328120004137E-2</v>
      </c>
    </row>
    <row r="1220" spans="1:16" x14ac:dyDescent="0.2">
      <c r="A1220" s="78">
        <f t="shared" si="171"/>
        <v>256</v>
      </c>
      <c r="B1220" s="57" t="s">
        <v>1732</v>
      </c>
      <c r="C1220" s="57">
        <v>156.5</v>
      </c>
      <c r="D1220" s="57"/>
      <c r="E1220" s="57"/>
      <c r="F1220" s="57">
        <f t="shared" si="172"/>
        <v>156.5</v>
      </c>
      <c r="G1220" s="57">
        <v>3</v>
      </c>
      <c r="H1220" s="57"/>
      <c r="I1220" s="57"/>
      <c r="J1220" s="57">
        <f t="shared" si="173"/>
        <v>3</v>
      </c>
      <c r="K1220" s="56">
        <f t="shared" si="169"/>
        <v>1.4857369255150555E-3</v>
      </c>
      <c r="L1220" s="54">
        <f t="shared" si="170"/>
        <v>5.4675118858954042</v>
      </c>
      <c r="M1220" s="54">
        <f t="shared" si="174"/>
        <v>1.2028526148969889</v>
      </c>
      <c r="N1220" s="54">
        <f t="shared" si="167"/>
        <v>2.5970681458003169</v>
      </c>
      <c r="O1220" s="54">
        <v>0.74348653622626881</v>
      </c>
      <c r="P1220" s="56">
        <f t="shared" si="168"/>
        <v>6.3967534714498273E-2</v>
      </c>
    </row>
    <row r="1221" spans="1:16" x14ac:dyDescent="0.2">
      <c r="A1221" s="78">
        <f t="shared" si="171"/>
        <v>257</v>
      </c>
      <c r="B1221" s="57" t="s">
        <v>1733</v>
      </c>
      <c r="C1221" s="57">
        <v>85.5</v>
      </c>
      <c r="D1221" s="57"/>
      <c r="E1221" s="57"/>
      <c r="F1221" s="57">
        <f t="shared" si="172"/>
        <v>85.5</v>
      </c>
      <c r="G1221" s="57">
        <v>3</v>
      </c>
      <c r="H1221" s="57"/>
      <c r="I1221" s="57"/>
      <c r="J1221" s="57">
        <f t="shared" si="173"/>
        <v>3</v>
      </c>
      <c r="K1221" s="56">
        <f t="shared" si="169"/>
        <v>1.4857369255150555E-3</v>
      </c>
      <c r="L1221" s="54">
        <f t="shared" si="170"/>
        <v>5.4675118858954042</v>
      </c>
      <c r="M1221" s="54">
        <f t="shared" si="174"/>
        <v>1.2028526148969889</v>
      </c>
      <c r="N1221" s="54">
        <f t="shared" ref="N1221:N1284" si="175">L1221*0.475</f>
        <v>2.5970681458003169</v>
      </c>
      <c r="O1221" s="54">
        <v>0.74348653622626881</v>
      </c>
      <c r="P1221" s="56">
        <f t="shared" ref="P1221:P1284" si="176">(L1221+M1221+N1221+O1221)/F1221</f>
        <v>0.11708677406805823</v>
      </c>
    </row>
    <row r="1222" spans="1:16" x14ac:dyDescent="0.2">
      <c r="A1222" s="78">
        <f t="shared" si="171"/>
        <v>258</v>
      </c>
      <c r="B1222" s="57" t="s">
        <v>1734</v>
      </c>
      <c r="C1222" s="57">
        <v>305</v>
      </c>
      <c r="D1222" s="57"/>
      <c r="E1222" s="57"/>
      <c r="F1222" s="57">
        <f t="shared" si="172"/>
        <v>305</v>
      </c>
      <c r="G1222" s="57">
        <v>7</v>
      </c>
      <c r="H1222" s="57"/>
      <c r="I1222" s="57"/>
      <c r="J1222" s="57">
        <f t="shared" si="173"/>
        <v>7</v>
      </c>
      <c r="K1222" s="56">
        <f t="shared" ref="K1222:K1285" si="177">2.5/5048*J1222</f>
        <v>3.4667194928684631E-3</v>
      </c>
      <c r="L1222" s="54">
        <f t="shared" ref="L1222:L1285" si="178">K1222*3680</f>
        <v>12.757527733755945</v>
      </c>
      <c r="M1222" s="54">
        <f t="shared" si="174"/>
        <v>2.8066561014263076</v>
      </c>
      <c r="N1222" s="54">
        <f t="shared" si="175"/>
        <v>6.059825673534073</v>
      </c>
      <c r="O1222" s="54">
        <v>1.7348019178612939</v>
      </c>
      <c r="P1222" s="56">
        <f t="shared" si="176"/>
        <v>7.6586266972385644E-2</v>
      </c>
    </row>
    <row r="1223" spans="1:16" x14ac:dyDescent="0.2">
      <c r="A1223" s="78">
        <f t="shared" ref="A1223:A1286" si="179">A1222+1</f>
        <v>259</v>
      </c>
      <c r="B1223" s="57" t="s">
        <v>1735</v>
      </c>
      <c r="C1223" s="57">
        <v>340.2</v>
      </c>
      <c r="D1223" s="57"/>
      <c r="E1223" s="57"/>
      <c r="F1223" s="57">
        <f t="shared" si="172"/>
        <v>340.2</v>
      </c>
      <c r="G1223" s="57">
        <v>8</v>
      </c>
      <c r="H1223" s="57"/>
      <c r="I1223" s="57"/>
      <c r="J1223" s="57">
        <f t="shared" si="173"/>
        <v>8</v>
      </c>
      <c r="K1223" s="56">
        <f t="shared" si="177"/>
        <v>3.9619651347068147E-3</v>
      </c>
      <c r="L1223" s="54">
        <f t="shared" si="178"/>
        <v>14.580031695721079</v>
      </c>
      <c r="M1223" s="54">
        <f t="shared" si="174"/>
        <v>3.2076069730586374</v>
      </c>
      <c r="N1223" s="54">
        <f t="shared" si="175"/>
        <v>6.9255150554675122</v>
      </c>
      <c r="O1223" s="54">
        <v>1.9826307632700504</v>
      </c>
      <c r="P1223" s="56">
        <f t="shared" si="176"/>
        <v>7.8470853872772722E-2</v>
      </c>
    </row>
    <row r="1224" spans="1:16" x14ac:dyDescent="0.2">
      <c r="A1224" s="78">
        <f t="shared" si="179"/>
        <v>260</v>
      </c>
      <c r="B1224" s="57" t="s">
        <v>1736</v>
      </c>
      <c r="C1224" s="57">
        <v>189.1</v>
      </c>
      <c r="D1224" s="57"/>
      <c r="E1224" s="57"/>
      <c r="F1224" s="57">
        <f t="shared" si="172"/>
        <v>189.1</v>
      </c>
      <c r="G1224" s="57">
        <v>5</v>
      </c>
      <c r="H1224" s="57"/>
      <c r="I1224" s="57"/>
      <c r="J1224" s="57">
        <f t="shared" si="173"/>
        <v>5</v>
      </c>
      <c r="K1224" s="56">
        <f t="shared" si="177"/>
        <v>2.476228209191759E-3</v>
      </c>
      <c r="L1224" s="54">
        <f t="shared" si="178"/>
        <v>9.1125198098256739</v>
      </c>
      <c r="M1224" s="54">
        <f t="shared" si="174"/>
        <v>2.0047543581616485</v>
      </c>
      <c r="N1224" s="54">
        <f t="shared" si="175"/>
        <v>4.3284469096671945</v>
      </c>
      <c r="O1224" s="54">
        <v>1.2391442270437814</v>
      </c>
      <c r="P1224" s="56">
        <f t="shared" si="176"/>
        <v>8.8233026465882075E-2</v>
      </c>
    </row>
    <row r="1225" spans="1:16" x14ac:dyDescent="0.2">
      <c r="A1225" s="78">
        <f t="shared" si="179"/>
        <v>261</v>
      </c>
      <c r="B1225" s="57" t="s">
        <v>1737</v>
      </c>
      <c r="C1225" s="57">
        <v>101.7</v>
      </c>
      <c r="D1225" s="57"/>
      <c r="E1225" s="57"/>
      <c r="F1225" s="57">
        <f t="shared" si="172"/>
        <v>101.7</v>
      </c>
      <c r="G1225" s="57">
        <v>3</v>
      </c>
      <c r="H1225" s="57"/>
      <c r="I1225" s="57"/>
      <c r="J1225" s="57">
        <f t="shared" si="173"/>
        <v>3</v>
      </c>
      <c r="K1225" s="56">
        <f t="shared" si="177"/>
        <v>1.4857369255150555E-3</v>
      </c>
      <c r="L1225" s="54">
        <f t="shared" si="178"/>
        <v>5.4675118858954042</v>
      </c>
      <c r="M1225" s="54">
        <f t="shared" si="174"/>
        <v>1.2028526148969889</v>
      </c>
      <c r="N1225" s="54">
        <f t="shared" si="175"/>
        <v>2.5970681458003169</v>
      </c>
      <c r="O1225" s="54">
        <v>0.74348653622626881</v>
      </c>
      <c r="P1225" s="56">
        <f t="shared" si="176"/>
        <v>9.8435783508544525E-2</v>
      </c>
    </row>
    <row r="1226" spans="1:16" x14ac:dyDescent="0.2">
      <c r="A1226" s="78">
        <f t="shared" si="179"/>
        <v>262</v>
      </c>
      <c r="B1226" s="57" t="s">
        <v>1743</v>
      </c>
      <c r="C1226" s="57">
        <v>414.8</v>
      </c>
      <c r="D1226" s="57"/>
      <c r="E1226" s="57"/>
      <c r="F1226" s="57">
        <f t="shared" si="172"/>
        <v>414.8</v>
      </c>
      <c r="G1226" s="57">
        <v>10</v>
      </c>
      <c r="H1226" s="57"/>
      <c r="I1226" s="57"/>
      <c r="J1226" s="57">
        <f t="shared" si="173"/>
        <v>10</v>
      </c>
      <c r="K1226" s="56">
        <f t="shared" si="177"/>
        <v>4.952456418383518E-3</v>
      </c>
      <c r="L1226" s="54">
        <f t="shared" si="178"/>
        <v>18.225039619651348</v>
      </c>
      <c r="M1226" s="54">
        <f t="shared" si="174"/>
        <v>4.009508716323297</v>
      </c>
      <c r="N1226" s="54">
        <f t="shared" si="175"/>
        <v>8.656893819334389</v>
      </c>
      <c r="O1226" s="54">
        <v>2.4782884540875627</v>
      </c>
      <c r="P1226" s="56">
        <f t="shared" si="176"/>
        <v>8.044775942477482E-2</v>
      </c>
    </row>
    <row r="1227" spans="1:16" x14ac:dyDescent="0.2">
      <c r="A1227" s="78">
        <f t="shared" si="179"/>
        <v>263</v>
      </c>
      <c r="B1227" s="57" t="s">
        <v>1744</v>
      </c>
      <c r="C1227" s="57">
        <v>143.6</v>
      </c>
      <c r="D1227" s="57"/>
      <c r="E1227" s="57"/>
      <c r="F1227" s="57">
        <f t="shared" si="172"/>
        <v>143.6</v>
      </c>
      <c r="G1227" s="57">
        <v>3</v>
      </c>
      <c r="H1227" s="57"/>
      <c r="I1227" s="57"/>
      <c r="J1227" s="57">
        <f t="shared" si="173"/>
        <v>3</v>
      </c>
      <c r="K1227" s="56">
        <f t="shared" si="177"/>
        <v>1.4857369255150555E-3</v>
      </c>
      <c r="L1227" s="54">
        <f t="shared" si="178"/>
        <v>5.4675118858954042</v>
      </c>
      <c r="M1227" s="54">
        <f t="shared" si="174"/>
        <v>1.2028526148969889</v>
      </c>
      <c r="N1227" s="54">
        <f t="shared" si="175"/>
        <v>2.5970681458003169</v>
      </c>
      <c r="O1227" s="54">
        <v>0.74348653622626881</v>
      </c>
      <c r="P1227" s="56">
        <f t="shared" si="176"/>
        <v>6.9713921885926039E-2</v>
      </c>
    </row>
    <row r="1228" spans="1:16" x14ac:dyDescent="0.2">
      <c r="A1228" s="78">
        <f t="shared" si="179"/>
        <v>264</v>
      </c>
      <c r="B1228" s="57" t="s">
        <v>1745</v>
      </c>
      <c r="C1228" s="57">
        <v>314.10000000000002</v>
      </c>
      <c r="D1228" s="57"/>
      <c r="E1228" s="57"/>
      <c r="F1228" s="57">
        <f t="shared" si="172"/>
        <v>314.10000000000002</v>
      </c>
      <c r="G1228" s="57">
        <v>7</v>
      </c>
      <c r="H1228" s="57"/>
      <c r="I1228" s="57"/>
      <c r="J1228" s="57">
        <f t="shared" si="173"/>
        <v>7</v>
      </c>
      <c r="K1228" s="56">
        <f t="shared" si="177"/>
        <v>3.4667194928684631E-3</v>
      </c>
      <c r="L1228" s="54">
        <f t="shared" si="178"/>
        <v>12.757527733755945</v>
      </c>
      <c r="M1228" s="54">
        <f t="shared" si="174"/>
        <v>2.8066561014263076</v>
      </c>
      <c r="N1228" s="54">
        <f t="shared" si="175"/>
        <v>6.059825673534073</v>
      </c>
      <c r="O1228" s="54">
        <v>1.7348019178612939</v>
      </c>
      <c r="P1228" s="56">
        <f t="shared" si="176"/>
        <v>7.4367435296331164E-2</v>
      </c>
    </row>
    <row r="1229" spans="1:16" x14ac:dyDescent="0.2">
      <c r="A1229" s="78">
        <f t="shared" si="179"/>
        <v>265</v>
      </c>
      <c r="B1229" s="57" t="s">
        <v>1746</v>
      </c>
      <c r="C1229" s="57">
        <v>158.19999999999999</v>
      </c>
      <c r="D1229" s="57"/>
      <c r="E1229" s="57"/>
      <c r="F1229" s="57">
        <f t="shared" si="172"/>
        <v>158.19999999999999</v>
      </c>
      <c r="G1229" s="57">
        <v>5</v>
      </c>
      <c r="H1229" s="57"/>
      <c r="I1229" s="57"/>
      <c r="J1229" s="57">
        <f t="shared" si="173"/>
        <v>5</v>
      </c>
      <c r="K1229" s="56">
        <f t="shared" si="177"/>
        <v>2.476228209191759E-3</v>
      </c>
      <c r="L1229" s="54">
        <f t="shared" si="178"/>
        <v>9.1125198098256739</v>
      </c>
      <c r="M1229" s="54">
        <f t="shared" si="174"/>
        <v>2.0047543581616485</v>
      </c>
      <c r="N1229" s="54">
        <f t="shared" si="175"/>
        <v>4.3284469096671945</v>
      </c>
      <c r="O1229" s="54">
        <v>1.2391442270437814</v>
      </c>
      <c r="P1229" s="56">
        <f t="shared" si="176"/>
        <v>0.105466910902012</v>
      </c>
    </row>
    <row r="1230" spans="1:16" x14ac:dyDescent="0.2">
      <c r="A1230" s="78">
        <f t="shared" si="179"/>
        <v>266</v>
      </c>
      <c r="B1230" s="57" t="s">
        <v>1747</v>
      </c>
      <c r="C1230" s="57">
        <v>168.4</v>
      </c>
      <c r="D1230" s="57"/>
      <c r="E1230" s="57"/>
      <c r="F1230" s="57">
        <f t="shared" si="172"/>
        <v>168.4</v>
      </c>
      <c r="G1230" s="57">
        <v>5</v>
      </c>
      <c r="H1230" s="57"/>
      <c r="I1230" s="57"/>
      <c r="J1230" s="57">
        <f t="shared" si="173"/>
        <v>5</v>
      </c>
      <c r="K1230" s="56">
        <f t="shared" si="177"/>
        <v>2.476228209191759E-3</v>
      </c>
      <c r="L1230" s="54">
        <f t="shared" si="178"/>
        <v>9.1125198098256739</v>
      </c>
      <c r="M1230" s="54">
        <f t="shared" si="174"/>
        <v>2.0047543581616485</v>
      </c>
      <c r="N1230" s="54">
        <f t="shared" si="175"/>
        <v>4.3284469096671945</v>
      </c>
      <c r="O1230" s="54">
        <v>1.2391442270437814</v>
      </c>
      <c r="P1230" s="56">
        <f t="shared" si="176"/>
        <v>9.9078772593220302E-2</v>
      </c>
    </row>
    <row r="1231" spans="1:16" x14ac:dyDescent="0.2">
      <c r="A1231" s="78">
        <f t="shared" si="179"/>
        <v>267</v>
      </c>
      <c r="B1231" s="57" t="s">
        <v>1748</v>
      </c>
      <c r="C1231" s="57">
        <v>145.4</v>
      </c>
      <c r="D1231" s="57"/>
      <c r="E1231" s="57"/>
      <c r="F1231" s="57">
        <f t="shared" si="172"/>
        <v>145.4</v>
      </c>
      <c r="G1231" s="57">
        <v>3</v>
      </c>
      <c r="H1231" s="57"/>
      <c r="I1231" s="57"/>
      <c r="J1231" s="57">
        <f t="shared" si="173"/>
        <v>3</v>
      </c>
      <c r="K1231" s="56">
        <f t="shared" si="177"/>
        <v>1.4857369255150555E-3</v>
      </c>
      <c r="L1231" s="54">
        <f t="shared" si="178"/>
        <v>5.4675118858954042</v>
      </c>
      <c r="M1231" s="54">
        <f t="shared" si="174"/>
        <v>1.2028526148969889</v>
      </c>
      <c r="N1231" s="54">
        <f t="shared" si="175"/>
        <v>2.5970681458003169</v>
      </c>
      <c r="O1231" s="54">
        <v>0.74348653622626881</v>
      </c>
      <c r="P1231" s="56">
        <f t="shared" si="176"/>
        <v>6.8850888465054869E-2</v>
      </c>
    </row>
    <row r="1232" spans="1:16" x14ac:dyDescent="0.2">
      <c r="A1232" s="78">
        <f t="shared" si="179"/>
        <v>268</v>
      </c>
      <c r="B1232" s="57" t="s">
        <v>1749</v>
      </c>
      <c r="C1232" s="57">
        <v>120.3</v>
      </c>
      <c r="D1232" s="57"/>
      <c r="E1232" s="57"/>
      <c r="F1232" s="57">
        <f t="shared" si="172"/>
        <v>120.3</v>
      </c>
      <c r="G1232" s="57">
        <v>3</v>
      </c>
      <c r="H1232" s="57"/>
      <c r="I1232" s="57"/>
      <c r="J1232" s="57">
        <f t="shared" si="173"/>
        <v>3</v>
      </c>
      <c r="K1232" s="56">
        <f t="shared" si="177"/>
        <v>1.4857369255150555E-3</v>
      </c>
      <c r="L1232" s="54">
        <f t="shared" si="178"/>
        <v>5.4675118858954042</v>
      </c>
      <c r="M1232" s="54">
        <f t="shared" si="174"/>
        <v>1.2028526148969889</v>
      </c>
      <c r="N1232" s="54">
        <f t="shared" si="175"/>
        <v>2.5970681458003169</v>
      </c>
      <c r="O1232" s="54">
        <v>0.74348653622626881</v>
      </c>
      <c r="P1232" s="56">
        <f t="shared" si="176"/>
        <v>8.3216285808969073E-2</v>
      </c>
    </row>
    <row r="1233" spans="1:16" x14ac:dyDescent="0.2">
      <c r="A1233" s="78">
        <f t="shared" si="179"/>
        <v>269</v>
      </c>
      <c r="B1233" s="57" t="s">
        <v>1750</v>
      </c>
      <c r="C1233" s="57">
        <v>1901.4</v>
      </c>
      <c r="D1233" s="57"/>
      <c r="E1233" s="57"/>
      <c r="F1233" s="57">
        <f t="shared" si="172"/>
        <v>1901.4</v>
      </c>
      <c r="G1233" s="57">
        <v>60</v>
      </c>
      <c r="H1233" s="57"/>
      <c r="I1233" s="57"/>
      <c r="J1233" s="57">
        <f t="shared" si="173"/>
        <v>60</v>
      </c>
      <c r="K1233" s="56">
        <f t="shared" si="177"/>
        <v>2.9714738510301111E-2</v>
      </c>
      <c r="L1233" s="54">
        <f t="shared" si="178"/>
        <v>109.35023771790809</v>
      </c>
      <c r="M1233" s="54">
        <f t="shared" si="174"/>
        <v>24.05705229793978</v>
      </c>
      <c r="N1233" s="54">
        <f t="shared" si="175"/>
        <v>51.941362916006341</v>
      </c>
      <c r="O1233" s="54">
        <v>14.869730724525377</v>
      </c>
      <c r="P1233" s="56">
        <f t="shared" si="176"/>
        <v>0.10530050681412621</v>
      </c>
    </row>
    <row r="1234" spans="1:16" x14ac:dyDescent="0.2">
      <c r="A1234" s="78">
        <f t="shared" si="179"/>
        <v>270</v>
      </c>
      <c r="B1234" s="57" t="s">
        <v>1751</v>
      </c>
      <c r="C1234" s="57">
        <v>404.1</v>
      </c>
      <c r="D1234" s="57"/>
      <c r="E1234" s="57"/>
      <c r="F1234" s="57">
        <f t="shared" si="172"/>
        <v>404.1</v>
      </c>
      <c r="G1234" s="57">
        <v>9</v>
      </c>
      <c r="H1234" s="57"/>
      <c r="I1234" s="57"/>
      <c r="J1234" s="57">
        <f t="shared" si="173"/>
        <v>9</v>
      </c>
      <c r="K1234" s="56">
        <f t="shared" si="177"/>
        <v>4.4572107765451664E-3</v>
      </c>
      <c r="L1234" s="54">
        <f t="shared" si="178"/>
        <v>16.402535657686212</v>
      </c>
      <c r="M1234" s="54">
        <f t="shared" si="174"/>
        <v>3.6085578446909667</v>
      </c>
      <c r="N1234" s="54">
        <f t="shared" si="175"/>
        <v>7.7912044374009497</v>
      </c>
      <c r="O1234" s="54">
        <v>2.2304596086788067</v>
      </c>
      <c r="P1234" s="56">
        <f t="shared" si="176"/>
        <v>7.4320112715805325E-2</v>
      </c>
    </row>
    <row r="1235" spans="1:16" x14ac:dyDescent="0.2">
      <c r="A1235" s="78">
        <f t="shared" si="179"/>
        <v>271</v>
      </c>
      <c r="B1235" s="57" t="s">
        <v>1752</v>
      </c>
      <c r="C1235" s="57">
        <v>148.19999999999999</v>
      </c>
      <c r="D1235" s="57"/>
      <c r="E1235" s="57"/>
      <c r="F1235" s="57">
        <f t="shared" si="172"/>
        <v>148.19999999999999</v>
      </c>
      <c r="G1235" s="57">
        <v>3</v>
      </c>
      <c r="H1235" s="57"/>
      <c r="I1235" s="57"/>
      <c r="J1235" s="57">
        <f t="shared" si="173"/>
        <v>3</v>
      </c>
      <c r="K1235" s="56">
        <f t="shared" si="177"/>
        <v>1.4857369255150555E-3</v>
      </c>
      <c r="L1235" s="54">
        <f t="shared" si="178"/>
        <v>5.4675118858954042</v>
      </c>
      <c r="M1235" s="54">
        <f t="shared" si="174"/>
        <v>1.2028526148969889</v>
      </c>
      <c r="N1235" s="54">
        <f t="shared" si="175"/>
        <v>2.5970681458003169</v>
      </c>
      <c r="O1235" s="54">
        <v>0.74348653622626881</v>
      </c>
      <c r="P1235" s="56">
        <f t="shared" si="176"/>
        <v>6.7550061962341298E-2</v>
      </c>
    </row>
    <row r="1236" spans="1:16" x14ac:dyDescent="0.2">
      <c r="A1236" s="78">
        <f t="shared" si="179"/>
        <v>272</v>
      </c>
      <c r="B1236" s="57" t="s">
        <v>1753</v>
      </c>
      <c r="C1236" s="57">
        <v>156.9</v>
      </c>
      <c r="D1236" s="57"/>
      <c r="E1236" s="57"/>
      <c r="F1236" s="57">
        <f t="shared" si="172"/>
        <v>156.9</v>
      </c>
      <c r="G1236" s="57">
        <v>4</v>
      </c>
      <c r="H1236" s="57"/>
      <c r="I1236" s="57"/>
      <c r="J1236" s="57">
        <f t="shared" si="173"/>
        <v>4</v>
      </c>
      <c r="K1236" s="56">
        <f t="shared" si="177"/>
        <v>1.9809825673534074E-3</v>
      </c>
      <c r="L1236" s="54">
        <f t="shared" si="178"/>
        <v>7.2900158478605395</v>
      </c>
      <c r="M1236" s="54">
        <f t="shared" si="174"/>
        <v>1.6038034865293187</v>
      </c>
      <c r="N1236" s="54">
        <f t="shared" si="175"/>
        <v>3.4627575277337561</v>
      </c>
      <c r="O1236" s="54">
        <v>0.99131538163502519</v>
      </c>
      <c r="P1236" s="56">
        <f t="shared" si="176"/>
        <v>8.5072608309487818E-2</v>
      </c>
    </row>
    <row r="1237" spans="1:16" x14ac:dyDescent="0.2">
      <c r="A1237" s="78">
        <f t="shared" si="179"/>
        <v>273</v>
      </c>
      <c r="B1237" s="57" t="s">
        <v>1754</v>
      </c>
      <c r="C1237" s="57">
        <v>156.6</v>
      </c>
      <c r="D1237" s="57"/>
      <c r="E1237" s="57"/>
      <c r="F1237" s="57">
        <f t="shared" si="172"/>
        <v>156.6</v>
      </c>
      <c r="G1237" s="57">
        <v>4</v>
      </c>
      <c r="H1237" s="57"/>
      <c r="I1237" s="57"/>
      <c r="J1237" s="57">
        <f t="shared" si="173"/>
        <v>4</v>
      </c>
      <c r="K1237" s="56">
        <f t="shared" si="177"/>
        <v>1.9809825673534074E-3</v>
      </c>
      <c r="L1237" s="54">
        <f t="shared" si="178"/>
        <v>7.2900158478605395</v>
      </c>
      <c r="M1237" s="54">
        <f t="shared" si="174"/>
        <v>1.6038034865293187</v>
      </c>
      <c r="N1237" s="54">
        <f t="shared" si="175"/>
        <v>3.4627575277337561</v>
      </c>
      <c r="O1237" s="54">
        <v>0.99131538163502519</v>
      </c>
      <c r="P1237" s="56">
        <f t="shared" si="176"/>
        <v>8.5235582654908298E-2</v>
      </c>
    </row>
    <row r="1238" spans="1:16" x14ac:dyDescent="0.2">
      <c r="A1238" s="78">
        <f t="shared" si="179"/>
        <v>274</v>
      </c>
      <c r="B1238" s="57" t="s">
        <v>1755</v>
      </c>
      <c r="C1238" s="57">
        <v>164.4</v>
      </c>
      <c r="D1238" s="57"/>
      <c r="E1238" s="57"/>
      <c r="F1238" s="57">
        <f t="shared" si="172"/>
        <v>164.4</v>
      </c>
      <c r="G1238" s="57">
        <v>4</v>
      </c>
      <c r="H1238" s="57"/>
      <c r="I1238" s="57"/>
      <c r="J1238" s="57">
        <f t="shared" si="173"/>
        <v>4</v>
      </c>
      <c r="K1238" s="56">
        <f t="shared" si="177"/>
        <v>1.9809825673534074E-3</v>
      </c>
      <c r="L1238" s="54">
        <f t="shared" si="178"/>
        <v>7.2900158478605395</v>
      </c>
      <c r="M1238" s="54">
        <f t="shared" si="174"/>
        <v>1.6038034865293187</v>
      </c>
      <c r="N1238" s="54">
        <f t="shared" si="175"/>
        <v>3.4627575277337561</v>
      </c>
      <c r="O1238" s="54">
        <v>0.99131538163502519</v>
      </c>
      <c r="P1238" s="56">
        <f t="shared" si="176"/>
        <v>8.1191558660332355E-2</v>
      </c>
    </row>
    <row r="1239" spans="1:16" x14ac:dyDescent="0.2">
      <c r="A1239" s="78">
        <f t="shared" si="179"/>
        <v>275</v>
      </c>
      <c r="B1239" s="57" t="s">
        <v>1756</v>
      </c>
      <c r="C1239" s="57">
        <v>149.69999999999999</v>
      </c>
      <c r="D1239" s="57"/>
      <c r="E1239" s="57"/>
      <c r="F1239" s="57">
        <f t="shared" si="172"/>
        <v>149.69999999999999</v>
      </c>
      <c r="G1239" s="57">
        <v>3</v>
      </c>
      <c r="H1239" s="57"/>
      <c r="I1239" s="57"/>
      <c r="J1239" s="57">
        <f t="shared" si="173"/>
        <v>3</v>
      </c>
      <c r="K1239" s="56">
        <f t="shared" si="177"/>
        <v>1.4857369255150555E-3</v>
      </c>
      <c r="L1239" s="54">
        <f t="shared" si="178"/>
        <v>5.4675118858954042</v>
      </c>
      <c r="M1239" s="54">
        <f t="shared" si="174"/>
        <v>1.2028526148969889</v>
      </c>
      <c r="N1239" s="54">
        <f t="shared" si="175"/>
        <v>2.5970681458003169</v>
      </c>
      <c r="O1239" s="54">
        <v>0.74348653622626881</v>
      </c>
      <c r="P1239" s="56">
        <f t="shared" si="176"/>
        <v>6.6873207634061321E-2</v>
      </c>
    </row>
    <row r="1240" spans="1:16" x14ac:dyDescent="0.2">
      <c r="A1240" s="78">
        <f t="shared" si="179"/>
        <v>276</v>
      </c>
      <c r="B1240" s="57" t="s">
        <v>1784</v>
      </c>
      <c r="C1240" s="57">
        <v>94</v>
      </c>
      <c r="D1240" s="57"/>
      <c r="E1240" s="57"/>
      <c r="F1240" s="57">
        <f t="shared" si="172"/>
        <v>94</v>
      </c>
      <c r="G1240" s="57">
        <v>2</v>
      </c>
      <c r="H1240" s="57"/>
      <c r="I1240" s="57"/>
      <c r="J1240" s="57">
        <f t="shared" si="173"/>
        <v>2</v>
      </c>
      <c r="K1240" s="56">
        <f t="shared" si="177"/>
        <v>9.9049128367670368E-4</v>
      </c>
      <c r="L1240" s="54">
        <f t="shared" si="178"/>
        <v>3.6450079239302697</v>
      </c>
      <c r="M1240" s="54">
        <f t="shared" si="174"/>
        <v>0.80190174326465935</v>
      </c>
      <c r="N1240" s="54">
        <f t="shared" si="175"/>
        <v>1.7313787638668781</v>
      </c>
      <c r="O1240" s="54">
        <v>0.4956576908175126</v>
      </c>
      <c r="P1240" s="56">
        <f t="shared" si="176"/>
        <v>7.0999426828503409E-2</v>
      </c>
    </row>
    <row r="1241" spans="1:16" x14ac:dyDescent="0.2">
      <c r="A1241" s="78">
        <f t="shared" si="179"/>
        <v>277</v>
      </c>
      <c r="B1241" s="57" t="s">
        <v>1785</v>
      </c>
      <c r="C1241" s="57">
        <v>190.9</v>
      </c>
      <c r="D1241" s="57"/>
      <c r="E1241" s="57"/>
      <c r="F1241" s="57">
        <f t="shared" si="172"/>
        <v>190.9</v>
      </c>
      <c r="G1241" s="57">
        <v>4</v>
      </c>
      <c r="H1241" s="57"/>
      <c r="I1241" s="57"/>
      <c r="J1241" s="57">
        <f t="shared" si="173"/>
        <v>4</v>
      </c>
      <c r="K1241" s="56">
        <f t="shared" si="177"/>
        <v>1.9809825673534074E-3</v>
      </c>
      <c r="L1241" s="54">
        <f t="shared" si="178"/>
        <v>7.2900158478605395</v>
      </c>
      <c r="M1241" s="54">
        <f t="shared" si="174"/>
        <v>1.6038034865293187</v>
      </c>
      <c r="N1241" s="54">
        <f t="shared" si="175"/>
        <v>3.4627575277337561</v>
      </c>
      <c r="O1241" s="54">
        <v>0.99131538163502519</v>
      </c>
      <c r="P1241" s="56">
        <f t="shared" si="176"/>
        <v>6.9920860365419793E-2</v>
      </c>
    </row>
    <row r="1242" spans="1:16" x14ac:dyDescent="0.2">
      <c r="A1242" s="78">
        <f t="shared" si="179"/>
        <v>278</v>
      </c>
      <c r="B1242" s="57" t="s">
        <v>1786</v>
      </c>
      <c r="C1242" s="57">
        <v>204.2</v>
      </c>
      <c r="D1242" s="57"/>
      <c r="E1242" s="57"/>
      <c r="F1242" s="57">
        <f t="shared" si="172"/>
        <v>204.2</v>
      </c>
      <c r="G1242" s="57">
        <v>4</v>
      </c>
      <c r="H1242" s="57"/>
      <c r="I1242" s="57"/>
      <c r="J1242" s="57">
        <f t="shared" si="173"/>
        <v>4</v>
      </c>
      <c r="K1242" s="56">
        <f t="shared" si="177"/>
        <v>1.9809825673534074E-3</v>
      </c>
      <c r="L1242" s="54">
        <f t="shared" si="178"/>
        <v>7.2900158478605395</v>
      </c>
      <c r="M1242" s="54">
        <f t="shared" si="174"/>
        <v>1.6038034865293187</v>
      </c>
      <c r="N1242" s="54">
        <f t="shared" si="175"/>
        <v>3.4627575277337561</v>
      </c>
      <c r="O1242" s="54">
        <v>0.99131538163502519</v>
      </c>
      <c r="P1242" s="56">
        <f t="shared" si="176"/>
        <v>6.53667592740384E-2</v>
      </c>
    </row>
    <row r="1243" spans="1:16" x14ac:dyDescent="0.2">
      <c r="A1243" s="78">
        <f t="shared" si="179"/>
        <v>279</v>
      </c>
      <c r="B1243" s="57" t="s">
        <v>1787</v>
      </c>
      <c r="C1243" s="57">
        <v>215.5</v>
      </c>
      <c r="D1243" s="57"/>
      <c r="E1243" s="57"/>
      <c r="F1243" s="57">
        <f t="shared" si="172"/>
        <v>215.5</v>
      </c>
      <c r="G1243" s="57">
        <v>4</v>
      </c>
      <c r="H1243" s="57"/>
      <c r="I1243" s="57"/>
      <c r="J1243" s="57">
        <f t="shared" si="173"/>
        <v>4</v>
      </c>
      <c r="K1243" s="56">
        <f t="shared" si="177"/>
        <v>1.9809825673534074E-3</v>
      </c>
      <c r="L1243" s="54">
        <f t="shared" si="178"/>
        <v>7.2900158478605395</v>
      </c>
      <c r="M1243" s="54">
        <f t="shared" si="174"/>
        <v>1.6038034865293187</v>
      </c>
      <c r="N1243" s="54">
        <f t="shared" si="175"/>
        <v>3.4627575277337561</v>
      </c>
      <c r="O1243" s="54">
        <v>0.99131538163502519</v>
      </c>
      <c r="P1243" s="56">
        <f t="shared" si="176"/>
        <v>6.1939175145051692E-2</v>
      </c>
    </row>
    <row r="1244" spans="1:16" x14ac:dyDescent="0.2">
      <c r="A1244" s="78">
        <f t="shared" si="179"/>
        <v>280</v>
      </c>
      <c r="B1244" s="57" t="s">
        <v>1788</v>
      </c>
      <c r="C1244" s="57">
        <v>182.6</v>
      </c>
      <c r="D1244" s="57"/>
      <c r="E1244" s="57"/>
      <c r="F1244" s="57">
        <f t="shared" si="172"/>
        <v>182.6</v>
      </c>
      <c r="G1244" s="57">
        <v>5</v>
      </c>
      <c r="H1244" s="57"/>
      <c r="I1244" s="57"/>
      <c r="J1244" s="57">
        <f t="shared" si="173"/>
        <v>5</v>
      </c>
      <c r="K1244" s="56">
        <f t="shared" si="177"/>
        <v>2.476228209191759E-3</v>
      </c>
      <c r="L1244" s="54">
        <f t="shared" si="178"/>
        <v>9.1125198098256739</v>
      </c>
      <c r="M1244" s="54">
        <f t="shared" si="174"/>
        <v>2.0047543581616485</v>
      </c>
      <c r="N1244" s="54">
        <f t="shared" si="175"/>
        <v>4.3284469096671945</v>
      </c>
      <c r="O1244" s="54">
        <v>1.2391442270437814</v>
      </c>
      <c r="P1244" s="56">
        <f t="shared" si="176"/>
        <v>9.1373851613900867E-2</v>
      </c>
    </row>
    <row r="1245" spans="1:16" x14ac:dyDescent="0.2">
      <c r="A1245" s="78">
        <f t="shared" si="179"/>
        <v>281</v>
      </c>
      <c r="B1245" s="57" t="s">
        <v>1789</v>
      </c>
      <c r="C1245" s="57">
        <v>140.1</v>
      </c>
      <c r="D1245" s="57"/>
      <c r="E1245" s="57"/>
      <c r="F1245" s="57">
        <f t="shared" si="172"/>
        <v>140.1</v>
      </c>
      <c r="G1245" s="57">
        <v>3</v>
      </c>
      <c r="H1245" s="57"/>
      <c r="I1245" s="57"/>
      <c r="J1245" s="57">
        <f t="shared" si="173"/>
        <v>3</v>
      </c>
      <c r="K1245" s="56">
        <f t="shared" si="177"/>
        <v>1.4857369255150555E-3</v>
      </c>
      <c r="L1245" s="54">
        <f t="shared" si="178"/>
        <v>5.4675118858954042</v>
      </c>
      <c r="M1245" s="54">
        <f t="shared" si="174"/>
        <v>1.2028526148969889</v>
      </c>
      <c r="N1245" s="54">
        <f t="shared" si="175"/>
        <v>2.5970681458003169</v>
      </c>
      <c r="O1245" s="54">
        <v>0.74348653622626881</v>
      </c>
      <c r="P1245" s="56">
        <f t="shared" si="176"/>
        <v>7.1455525930185435E-2</v>
      </c>
    </row>
    <row r="1246" spans="1:16" x14ac:dyDescent="0.2">
      <c r="A1246" s="78">
        <f t="shared" si="179"/>
        <v>282</v>
      </c>
      <c r="B1246" s="57" t="s">
        <v>1792</v>
      </c>
      <c r="C1246" s="57">
        <v>2666.8</v>
      </c>
      <c r="D1246" s="57"/>
      <c r="E1246" s="57">
        <v>64.2</v>
      </c>
      <c r="F1246" s="57">
        <f t="shared" si="172"/>
        <v>2731</v>
      </c>
      <c r="G1246" s="57">
        <v>59</v>
      </c>
      <c r="H1246" s="57"/>
      <c r="I1246" s="57">
        <v>1</v>
      </c>
      <c r="J1246" s="57">
        <f t="shared" si="173"/>
        <v>60</v>
      </c>
      <c r="K1246" s="56">
        <f t="shared" si="177"/>
        <v>2.9714738510301111E-2</v>
      </c>
      <c r="L1246" s="54">
        <f t="shared" si="178"/>
        <v>109.35023771790809</v>
      </c>
      <c r="M1246" s="54">
        <f t="shared" si="174"/>
        <v>24.05705229793978</v>
      </c>
      <c r="N1246" s="54">
        <f t="shared" si="175"/>
        <v>51.941362916006341</v>
      </c>
      <c r="O1246" s="54">
        <v>14.621901879116621</v>
      </c>
      <c r="P1246" s="56">
        <f t="shared" si="176"/>
        <v>7.3222466060406749E-2</v>
      </c>
    </row>
    <row r="1247" spans="1:16" x14ac:dyDescent="0.2">
      <c r="A1247" s="78">
        <f t="shared" si="179"/>
        <v>283</v>
      </c>
      <c r="B1247" s="57" t="s">
        <v>1793</v>
      </c>
      <c r="C1247" s="57">
        <v>84.6</v>
      </c>
      <c r="D1247" s="57"/>
      <c r="E1247" s="57"/>
      <c r="F1247" s="57">
        <f t="shared" si="172"/>
        <v>84.6</v>
      </c>
      <c r="G1247" s="57">
        <v>2</v>
      </c>
      <c r="H1247" s="57"/>
      <c r="I1247" s="57"/>
      <c r="J1247" s="57">
        <f t="shared" si="173"/>
        <v>2</v>
      </c>
      <c r="K1247" s="56">
        <f t="shared" si="177"/>
        <v>9.9049128367670368E-4</v>
      </c>
      <c r="L1247" s="54">
        <f t="shared" si="178"/>
        <v>3.6450079239302697</v>
      </c>
      <c r="M1247" s="54">
        <f t="shared" si="174"/>
        <v>0.80190174326465935</v>
      </c>
      <c r="N1247" s="54">
        <f t="shared" si="175"/>
        <v>1.7313787638668781</v>
      </c>
      <c r="O1247" s="54">
        <v>0.4956576908175126</v>
      </c>
      <c r="P1247" s="56">
        <f t="shared" si="176"/>
        <v>7.888825203167045E-2</v>
      </c>
    </row>
    <row r="1248" spans="1:16" x14ac:dyDescent="0.2">
      <c r="A1248" s="78">
        <f t="shared" si="179"/>
        <v>284</v>
      </c>
      <c r="B1248" s="57" t="s">
        <v>1794</v>
      </c>
      <c r="C1248" s="57">
        <v>219.7</v>
      </c>
      <c r="D1248" s="57"/>
      <c r="E1248" s="57"/>
      <c r="F1248" s="57">
        <f t="shared" si="172"/>
        <v>219.7</v>
      </c>
      <c r="G1248" s="57">
        <v>5</v>
      </c>
      <c r="H1248" s="57"/>
      <c r="I1248" s="57"/>
      <c r="J1248" s="57">
        <f t="shared" si="173"/>
        <v>5</v>
      </c>
      <c r="K1248" s="56">
        <f t="shared" si="177"/>
        <v>2.476228209191759E-3</v>
      </c>
      <c r="L1248" s="54">
        <f t="shared" si="178"/>
        <v>9.1125198098256739</v>
      </c>
      <c r="M1248" s="54">
        <f t="shared" si="174"/>
        <v>2.0047543581616485</v>
      </c>
      <c r="N1248" s="54">
        <f t="shared" si="175"/>
        <v>4.3284469096671945</v>
      </c>
      <c r="O1248" s="54">
        <v>1.2391442270437814</v>
      </c>
      <c r="P1248" s="56">
        <f t="shared" si="176"/>
        <v>7.5943856644052343E-2</v>
      </c>
    </row>
    <row r="1249" spans="1:16" x14ac:dyDescent="0.2">
      <c r="A1249" s="78">
        <f t="shared" si="179"/>
        <v>285</v>
      </c>
      <c r="B1249" s="57" t="s">
        <v>1802</v>
      </c>
      <c r="C1249" s="57">
        <v>171.2</v>
      </c>
      <c r="D1249" s="57"/>
      <c r="E1249" s="57"/>
      <c r="F1249" s="57">
        <f t="shared" si="172"/>
        <v>171.2</v>
      </c>
      <c r="G1249" s="57">
        <v>3</v>
      </c>
      <c r="H1249" s="57"/>
      <c r="I1249" s="57"/>
      <c r="J1249" s="57">
        <f t="shared" si="173"/>
        <v>3</v>
      </c>
      <c r="K1249" s="56">
        <f t="shared" si="177"/>
        <v>1.4857369255150555E-3</v>
      </c>
      <c r="L1249" s="54">
        <f t="shared" si="178"/>
        <v>5.4675118858954042</v>
      </c>
      <c r="M1249" s="54">
        <f t="shared" si="174"/>
        <v>1.2028526148969889</v>
      </c>
      <c r="N1249" s="54">
        <f t="shared" si="175"/>
        <v>2.5970681458003169</v>
      </c>
      <c r="O1249" s="54">
        <v>0.74348653622626881</v>
      </c>
      <c r="P1249" s="56">
        <f t="shared" si="176"/>
        <v>5.8474995226746374E-2</v>
      </c>
    </row>
    <row r="1250" spans="1:16" x14ac:dyDescent="0.2">
      <c r="A1250" s="78">
        <f t="shared" si="179"/>
        <v>286</v>
      </c>
      <c r="B1250" s="57" t="s">
        <v>1803</v>
      </c>
      <c r="C1250" s="57">
        <v>246.6</v>
      </c>
      <c r="D1250" s="57">
        <v>31.9</v>
      </c>
      <c r="E1250" s="57"/>
      <c r="F1250" s="57">
        <f t="shared" si="172"/>
        <v>278.5</v>
      </c>
      <c r="G1250" s="57">
        <v>7</v>
      </c>
      <c r="H1250" s="57"/>
      <c r="I1250" s="57">
        <v>1</v>
      </c>
      <c r="J1250" s="57">
        <f t="shared" si="173"/>
        <v>8</v>
      </c>
      <c r="K1250" s="56">
        <f t="shared" si="177"/>
        <v>3.9619651347068147E-3</v>
      </c>
      <c r="L1250" s="54">
        <f t="shared" si="178"/>
        <v>14.580031695721079</v>
      </c>
      <c r="M1250" s="54">
        <f t="shared" si="174"/>
        <v>3.2076069730586374</v>
      </c>
      <c r="N1250" s="54">
        <f t="shared" si="175"/>
        <v>6.9255150554675122</v>
      </c>
      <c r="O1250" s="54">
        <v>1.7348019178612939</v>
      </c>
      <c r="P1250" s="56">
        <f t="shared" si="176"/>
        <v>9.4965729415111388E-2</v>
      </c>
    </row>
    <row r="1251" spans="1:16" x14ac:dyDescent="0.2">
      <c r="A1251" s="78">
        <f t="shared" si="179"/>
        <v>287</v>
      </c>
      <c r="B1251" s="57" t="s">
        <v>1805</v>
      </c>
      <c r="C1251" s="57">
        <v>138.4</v>
      </c>
      <c r="D1251" s="57"/>
      <c r="E1251" s="57"/>
      <c r="F1251" s="57">
        <f t="shared" si="172"/>
        <v>138.4</v>
      </c>
      <c r="G1251" s="57">
        <v>4</v>
      </c>
      <c r="H1251" s="57"/>
      <c r="I1251" s="57"/>
      <c r="J1251" s="57">
        <f t="shared" si="173"/>
        <v>4</v>
      </c>
      <c r="K1251" s="56">
        <f t="shared" si="177"/>
        <v>1.9809825673534074E-3</v>
      </c>
      <c r="L1251" s="54">
        <f t="shared" si="178"/>
        <v>7.2900158478605395</v>
      </c>
      <c r="M1251" s="54">
        <f t="shared" si="174"/>
        <v>1.6038034865293187</v>
      </c>
      <c r="N1251" s="54">
        <f t="shared" si="175"/>
        <v>3.4627575277337561</v>
      </c>
      <c r="O1251" s="54">
        <v>0.99131538163502519</v>
      </c>
      <c r="P1251" s="56">
        <f t="shared" si="176"/>
        <v>9.6444308119643343E-2</v>
      </c>
    </row>
    <row r="1252" spans="1:16" x14ac:dyDescent="0.2">
      <c r="A1252" s="78">
        <f t="shared" si="179"/>
        <v>288</v>
      </c>
      <c r="B1252" s="57" t="s">
        <v>1806</v>
      </c>
      <c r="C1252" s="57">
        <v>990.2</v>
      </c>
      <c r="D1252" s="57"/>
      <c r="E1252" s="57"/>
      <c r="F1252" s="57">
        <f t="shared" si="172"/>
        <v>990.2</v>
      </c>
      <c r="G1252" s="57">
        <v>24</v>
      </c>
      <c r="H1252" s="57"/>
      <c r="I1252" s="57"/>
      <c r="J1252" s="57">
        <f t="shared" si="173"/>
        <v>24</v>
      </c>
      <c r="K1252" s="56">
        <f t="shared" si="177"/>
        <v>1.1885895404120444E-2</v>
      </c>
      <c r="L1252" s="54">
        <f t="shared" si="178"/>
        <v>43.740095087163233</v>
      </c>
      <c r="M1252" s="54">
        <f t="shared" si="174"/>
        <v>9.6228209191759113</v>
      </c>
      <c r="N1252" s="54">
        <f t="shared" si="175"/>
        <v>20.776545166402535</v>
      </c>
      <c r="O1252" s="54">
        <v>5.9478922898101505</v>
      </c>
      <c r="P1252" s="56">
        <f t="shared" si="176"/>
        <v>8.0879977239498912E-2</v>
      </c>
    </row>
    <row r="1253" spans="1:16" x14ac:dyDescent="0.2">
      <c r="A1253" s="78">
        <f t="shared" si="179"/>
        <v>289</v>
      </c>
      <c r="B1253" s="57" t="s">
        <v>1807</v>
      </c>
      <c r="C1253" s="57">
        <v>184.5</v>
      </c>
      <c r="D1253" s="57"/>
      <c r="E1253" s="57"/>
      <c r="F1253" s="57">
        <f t="shared" si="172"/>
        <v>184.5</v>
      </c>
      <c r="G1253" s="57">
        <v>4</v>
      </c>
      <c r="H1253" s="57"/>
      <c r="I1253" s="57"/>
      <c r="J1253" s="57">
        <f t="shared" si="173"/>
        <v>4</v>
      </c>
      <c r="K1253" s="56">
        <f t="shared" si="177"/>
        <v>1.9809825673534074E-3</v>
      </c>
      <c r="L1253" s="54">
        <f t="shared" si="178"/>
        <v>7.2900158478605395</v>
      </c>
      <c r="M1253" s="54">
        <f t="shared" si="174"/>
        <v>1.6038034865293187</v>
      </c>
      <c r="N1253" s="54">
        <f t="shared" si="175"/>
        <v>3.4627575277337561</v>
      </c>
      <c r="O1253" s="54">
        <v>0.99131538163502519</v>
      </c>
      <c r="P1253" s="56">
        <f t="shared" si="176"/>
        <v>7.2346299424166066E-2</v>
      </c>
    </row>
    <row r="1254" spans="1:16" x14ac:dyDescent="0.2">
      <c r="A1254" s="78">
        <f t="shared" si="179"/>
        <v>290</v>
      </c>
      <c r="B1254" s="57" t="s">
        <v>1815</v>
      </c>
      <c r="C1254" s="57">
        <v>96.2</v>
      </c>
      <c r="D1254" s="57"/>
      <c r="E1254" s="57"/>
      <c r="F1254" s="57">
        <f t="shared" si="172"/>
        <v>96.2</v>
      </c>
      <c r="G1254" s="57">
        <v>2</v>
      </c>
      <c r="H1254" s="57"/>
      <c r="I1254" s="57"/>
      <c r="J1254" s="57">
        <f t="shared" si="173"/>
        <v>2</v>
      </c>
      <c r="K1254" s="56">
        <f t="shared" si="177"/>
        <v>9.9049128367670368E-4</v>
      </c>
      <c r="L1254" s="54">
        <f t="shared" si="178"/>
        <v>3.6450079239302697</v>
      </c>
      <c r="M1254" s="54">
        <f t="shared" si="174"/>
        <v>0.80190174326465935</v>
      </c>
      <c r="N1254" s="54">
        <f t="shared" si="175"/>
        <v>1.7313787638668781</v>
      </c>
      <c r="O1254" s="54">
        <v>0.4956576908175126</v>
      </c>
      <c r="P1254" s="56">
        <f t="shared" si="176"/>
        <v>6.9375739312674836E-2</v>
      </c>
    </row>
    <row r="1255" spans="1:16" x14ac:dyDescent="0.2">
      <c r="A1255" s="78">
        <f t="shared" si="179"/>
        <v>291</v>
      </c>
      <c r="B1255" s="57" t="s">
        <v>1816</v>
      </c>
      <c r="C1255" s="57">
        <v>150.80000000000001</v>
      </c>
      <c r="D1255" s="57"/>
      <c r="E1255" s="57"/>
      <c r="F1255" s="57">
        <f t="shared" si="172"/>
        <v>150.80000000000001</v>
      </c>
      <c r="G1255" s="57">
        <v>4</v>
      </c>
      <c r="H1255" s="57"/>
      <c r="I1255" s="57"/>
      <c r="J1255" s="57">
        <f t="shared" si="173"/>
        <v>4</v>
      </c>
      <c r="K1255" s="56">
        <f t="shared" si="177"/>
        <v>1.9809825673534074E-3</v>
      </c>
      <c r="L1255" s="54">
        <f t="shared" si="178"/>
        <v>7.2900158478605395</v>
      </c>
      <c r="M1255" s="54">
        <f t="shared" si="174"/>
        <v>1.6038034865293187</v>
      </c>
      <c r="N1255" s="54">
        <f t="shared" si="175"/>
        <v>3.4627575277337561</v>
      </c>
      <c r="O1255" s="54">
        <v>0.99131538163502519</v>
      </c>
      <c r="P1255" s="56">
        <f t="shared" si="176"/>
        <v>8.8513874295481687E-2</v>
      </c>
    </row>
    <row r="1256" spans="1:16" x14ac:dyDescent="0.2">
      <c r="A1256" s="78">
        <f t="shared" si="179"/>
        <v>292</v>
      </c>
      <c r="B1256" s="57" t="s">
        <v>1823</v>
      </c>
      <c r="C1256" s="57">
        <v>301.02</v>
      </c>
      <c r="D1256" s="57"/>
      <c r="E1256" s="57"/>
      <c r="F1256" s="57">
        <f t="shared" ref="F1256:F1306" si="180">C1256+D1256+E1256</f>
        <v>301.02</v>
      </c>
      <c r="G1256" s="57">
        <v>6</v>
      </c>
      <c r="H1256" s="57"/>
      <c r="I1256" s="57"/>
      <c r="J1256" s="57">
        <f t="shared" ref="J1256:J1306" si="181">G1256+H1256+I1256</f>
        <v>6</v>
      </c>
      <c r="K1256" s="56">
        <f t="shared" si="177"/>
        <v>2.971473851030111E-3</v>
      </c>
      <c r="L1256" s="54">
        <f t="shared" si="178"/>
        <v>10.935023771790808</v>
      </c>
      <c r="M1256" s="54">
        <f t="shared" ref="M1256:M1307" si="182">L1256*0.22</f>
        <v>2.4057052297939778</v>
      </c>
      <c r="N1256" s="54">
        <f t="shared" si="175"/>
        <v>5.1941362916006337</v>
      </c>
      <c r="O1256" s="54">
        <v>1.4869730724525376</v>
      </c>
      <c r="P1256" s="56">
        <f t="shared" si="176"/>
        <v>6.6513315944581625E-2</v>
      </c>
    </row>
    <row r="1257" spans="1:16" x14ac:dyDescent="0.2">
      <c r="A1257" s="78">
        <f t="shared" si="179"/>
        <v>293</v>
      </c>
      <c r="B1257" s="57" t="s">
        <v>1824</v>
      </c>
      <c r="C1257" s="57">
        <v>725.3</v>
      </c>
      <c r="D1257" s="57"/>
      <c r="E1257" s="57"/>
      <c r="F1257" s="57">
        <f t="shared" si="180"/>
        <v>725.3</v>
      </c>
      <c r="G1257" s="57">
        <v>15</v>
      </c>
      <c r="H1257" s="57"/>
      <c r="I1257" s="57"/>
      <c r="J1257" s="57">
        <f t="shared" si="181"/>
        <v>15</v>
      </c>
      <c r="K1257" s="56">
        <f t="shared" si="177"/>
        <v>7.4286846275752778E-3</v>
      </c>
      <c r="L1257" s="54">
        <f t="shared" si="178"/>
        <v>27.337559429477022</v>
      </c>
      <c r="M1257" s="54">
        <f t="shared" si="182"/>
        <v>6.014263074484945</v>
      </c>
      <c r="N1257" s="54">
        <f t="shared" si="175"/>
        <v>12.985340729001585</v>
      </c>
      <c r="O1257" s="54">
        <v>3.7174326811313443</v>
      </c>
      <c r="P1257" s="56">
        <f t="shared" si="176"/>
        <v>6.9012265151102856E-2</v>
      </c>
    </row>
    <row r="1258" spans="1:16" x14ac:dyDescent="0.2">
      <c r="A1258" s="78">
        <f t="shared" si="179"/>
        <v>294</v>
      </c>
      <c r="B1258" s="57" t="s">
        <v>1825</v>
      </c>
      <c r="C1258" s="57">
        <v>1494.6</v>
      </c>
      <c r="D1258" s="57">
        <v>88.8</v>
      </c>
      <c r="E1258" s="57"/>
      <c r="F1258" s="57">
        <f t="shared" si="180"/>
        <v>1583.3999999999999</v>
      </c>
      <c r="G1258" s="57">
        <v>32</v>
      </c>
      <c r="H1258" s="57">
        <v>2</v>
      </c>
      <c r="I1258" s="57"/>
      <c r="J1258" s="57">
        <f t="shared" si="181"/>
        <v>34</v>
      </c>
      <c r="K1258" s="56">
        <f t="shared" si="177"/>
        <v>1.6838351822503962E-2</v>
      </c>
      <c r="L1258" s="54">
        <f t="shared" si="178"/>
        <v>61.965134706814581</v>
      </c>
      <c r="M1258" s="54">
        <f t="shared" si="182"/>
        <v>13.632329635499207</v>
      </c>
      <c r="N1258" s="54">
        <f t="shared" si="175"/>
        <v>29.433438985736924</v>
      </c>
      <c r="O1258" s="54">
        <v>7.9305230530802016</v>
      </c>
      <c r="P1258" s="56">
        <f t="shared" si="176"/>
        <v>7.1341054933138137E-2</v>
      </c>
    </row>
    <row r="1259" spans="1:16" x14ac:dyDescent="0.2">
      <c r="A1259" s="78">
        <f t="shared" si="179"/>
        <v>295</v>
      </c>
      <c r="B1259" s="57" t="s">
        <v>1826</v>
      </c>
      <c r="C1259" s="57">
        <v>1123</v>
      </c>
      <c r="D1259" s="57"/>
      <c r="E1259" s="57">
        <v>374</v>
      </c>
      <c r="F1259" s="57">
        <f t="shared" si="180"/>
        <v>1497</v>
      </c>
      <c r="G1259" s="57">
        <v>24</v>
      </c>
      <c r="H1259" s="57"/>
      <c r="I1259" s="57">
        <v>3</v>
      </c>
      <c r="J1259" s="57">
        <f t="shared" si="181"/>
        <v>27</v>
      </c>
      <c r="K1259" s="56">
        <f t="shared" si="177"/>
        <v>1.3371632329635499E-2</v>
      </c>
      <c r="L1259" s="54">
        <f t="shared" si="178"/>
        <v>49.207606973058638</v>
      </c>
      <c r="M1259" s="54">
        <f t="shared" si="182"/>
        <v>10.8256735340729</v>
      </c>
      <c r="N1259" s="54">
        <f t="shared" si="175"/>
        <v>23.373613312202853</v>
      </c>
      <c r="O1259" s="54">
        <v>5.9478922898101505</v>
      </c>
      <c r="P1259" s="56">
        <f t="shared" si="176"/>
        <v>5.9689235877852062E-2</v>
      </c>
    </row>
    <row r="1260" spans="1:16" x14ac:dyDescent="0.2">
      <c r="A1260" s="78">
        <f t="shared" si="179"/>
        <v>296</v>
      </c>
      <c r="B1260" s="57" t="s">
        <v>1827</v>
      </c>
      <c r="C1260" s="57">
        <v>1486.2</v>
      </c>
      <c r="D1260" s="57"/>
      <c r="E1260" s="57"/>
      <c r="F1260" s="57">
        <f t="shared" si="180"/>
        <v>1486.2</v>
      </c>
      <c r="G1260" s="57">
        <v>32</v>
      </c>
      <c r="H1260" s="57"/>
      <c r="I1260" s="57"/>
      <c r="J1260" s="57">
        <f t="shared" si="181"/>
        <v>32</v>
      </c>
      <c r="K1260" s="56">
        <f t="shared" si="177"/>
        <v>1.5847860538827259E-2</v>
      </c>
      <c r="L1260" s="54">
        <f t="shared" si="178"/>
        <v>58.320126782884316</v>
      </c>
      <c r="M1260" s="54">
        <f t="shared" si="182"/>
        <v>12.83042789223455</v>
      </c>
      <c r="N1260" s="54">
        <f t="shared" si="175"/>
        <v>27.702060221870049</v>
      </c>
      <c r="O1260" s="54">
        <v>7.9305230530802016</v>
      </c>
      <c r="P1260" s="56">
        <f t="shared" si="176"/>
        <v>7.1849776577896055E-2</v>
      </c>
    </row>
    <row r="1261" spans="1:16" x14ac:dyDescent="0.2">
      <c r="A1261" s="78">
        <f t="shared" si="179"/>
        <v>297</v>
      </c>
      <c r="B1261" s="57" t="s">
        <v>1828</v>
      </c>
      <c r="C1261" s="57">
        <v>2557.9</v>
      </c>
      <c r="D1261" s="57"/>
      <c r="E1261" s="57"/>
      <c r="F1261" s="57">
        <f t="shared" si="180"/>
        <v>2557.9</v>
      </c>
      <c r="G1261" s="57">
        <v>64</v>
      </c>
      <c r="H1261" s="57"/>
      <c r="I1261" s="57"/>
      <c r="J1261" s="57">
        <f t="shared" si="181"/>
        <v>64</v>
      </c>
      <c r="K1261" s="56">
        <f t="shared" si="177"/>
        <v>3.1695721077654518E-2</v>
      </c>
      <c r="L1261" s="54">
        <f t="shared" si="178"/>
        <v>116.64025356576863</v>
      </c>
      <c r="M1261" s="54">
        <f t="shared" si="182"/>
        <v>25.660855784469099</v>
      </c>
      <c r="N1261" s="54">
        <f t="shared" si="175"/>
        <v>55.404120443740098</v>
      </c>
      <c r="O1261" s="54">
        <v>15.861046106160403</v>
      </c>
      <c r="P1261" s="56">
        <f t="shared" si="176"/>
        <v>8.3492816724710983E-2</v>
      </c>
    </row>
    <row r="1262" spans="1:16" x14ac:dyDescent="0.2">
      <c r="A1262" s="78">
        <f t="shared" si="179"/>
        <v>298</v>
      </c>
      <c r="B1262" s="57" t="s">
        <v>1829</v>
      </c>
      <c r="C1262" s="57">
        <v>2559.3000000000002</v>
      </c>
      <c r="D1262" s="57"/>
      <c r="E1262" s="57"/>
      <c r="F1262" s="57">
        <f t="shared" si="180"/>
        <v>2559.3000000000002</v>
      </c>
      <c r="G1262" s="57">
        <v>64</v>
      </c>
      <c r="H1262" s="57"/>
      <c r="I1262" s="57"/>
      <c r="J1262" s="57">
        <f t="shared" si="181"/>
        <v>64</v>
      </c>
      <c r="K1262" s="56">
        <f t="shared" si="177"/>
        <v>3.1695721077654518E-2</v>
      </c>
      <c r="L1262" s="54">
        <f t="shared" si="178"/>
        <v>116.64025356576863</v>
      </c>
      <c r="M1262" s="54">
        <f t="shared" si="182"/>
        <v>25.660855784469099</v>
      </c>
      <c r="N1262" s="54">
        <f t="shared" si="175"/>
        <v>55.404120443740098</v>
      </c>
      <c r="O1262" s="54">
        <v>15.861046106160403</v>
      </c>
      <c r="P1262" s="56">
        <f t="shared" si="176"/>
        <v>8.3447144101956874E-2</v>
      </c>
    </row>
    <row r="1263" spans="1:16" x14ac:dyDescent="0.2">
      <c r="A1263" s="78">
        <f t="shared" si="179"/>
        <v>299</v>
      </c>
      <c r="B1263" s="57" t="s">
        <v>1830</v>
      </c>
      <c r="C1263" s="57">
        <v>1346.9</v>
      </c>
      <c r="D1263" s="57"/>
      <c r="E1263" s="57"/>
      <c r="F1263" s="57">
        <f t="shared" si="180"/>
        <v>1346.9</v>
      </c>
      <c r="G1263" s="57">
        <v>24</v>
      </c>
      <c r="H1263" s="57"/>
      <c r="I1263" s="57"/>
      <c r="J1263" s="57">
        <f t="shared" si="181"/>
        <v>24</v>
      </c>
      <c r="K1263" s="56">
        <f t="shared" si="177"/>
        <v>1.1885895404120444E-2</v>
      </c>
      <c r="L1263" s="54">
        <f t="shared" si="178"/>
        <v>43.740095087163233</v>
      </c>
      <c r="M1263" s="54">
        <f t="shared" si="182"/>
        <v>9.6228209191759113</v>
      </c>
      <c r="N1263" s="54">
        <f t="shared" si="175"/>
        <v>20.776545166402535</v>
      </c>
      <c r="O1263" s="54">
        <v>5.9478922898101505</v>
      </c>
      <c r="P1263" s="56">
        <f t="shared" si="176"/>
        <v>5.9460504463992744E-2</v>
      </c>
    </row>
    <row r="1264" spans="1:16" x14ac:dyDescent="0.2">
      <c r="A1264" s="78">
        <f t="shared" si="179"/>
        <v>300</v>
      </c>
      <c r="B1264" s="57" t="s">
        <v>1831</v>
      </c>
      <c r="C1264" s="57">
        <v>2035.1</v>
      </c>
      <c r="D1264" s="57"/>
      <c r="E1264" s="57"/>
      <c r="F1264" s="57">
        <f t="shared" si="180"/>
        <v>2035.1</v>
      </c>
      <c r="G1264" s="57">
        <v>48</v>
      </c>
      <c r="H1264" s="57"/>
      <c r="I1264" s="57"/>
      <c r="J1264" s="57">
        <f t="shared" si="181"/>
        <v>48</v>
      </c>
      <c r="K1264" s="56">
        <f t="shared" si="177"/>
        <v>2.3771790808240888E-2</v>
      </c>
      <c r="L1264" s="54">
        <f t="shared" si="178"/>
        <v>87.480190174326466</v>
      </c>
      <c r="M1264" s="54">
        <f t="shared" si="182"/>
        <v>19.245641838351823</v>
      </c>
      <c r="N1264" s="54">
        <f t="shared" si="175"/>
        <v>41.55309033280507</v>
      </c>
      <c r="O1264" s="54">
        <v>11.895784579620301</v>
      </c>
      <c r="P1264" s="56">
        <f t="shared" si="176"/>
        <v>7.8706062073167743E-2</v>
      </c>
    </row>
    <row r="1265" spans="1:16" x14ac:dyDescent="0.2">
      <c r="A1265" s="78">
        <f t="shared" si="179"/>
        <v>301</v>
      </c>
      <c r="B1265" s="57" t="s">
        <v>1832</v>
      </c>
      <c r="C1265" s="57">
        <v>1523.5</v>
      </c>
      <c r="D1265" s="57"/>
      <c r="E1265" s="57"/>
      <c r="F1265" s="57">
        <f t="shared" si="180"/>
        <v>1523.5</v>
      </c>
      <c r="G1265" s="57">
        <v>36</v>
      </c>
      <c r="H1265" s="57"/>
      <c r="I1265" s="57"/>
      <c r="J1265" s="57">
        <f t="shared" si="181"/>
        <v>36</v>
      </c>
      <c r="K1265" s="56">
        <f t="shared" si="177"/>
        <v>1.7828843106180665E-2</v>
      </c>
      <c r="L1265" s="54">
        <f t="shared" si="178"/>
        <v>65.610142630744846</v>
      </c>
      <c r="M1265" s="54">
        <f t="shared" si="182"/>
        <v>14.434231378763867</v>
      </c>
      <c r="N1265" s="54">
        <f t="shared" si="175"/>
        <v>31.164817749603799</v>
      </c>
      <c r="O1265" s="54">
        <v>8.9218384347152266</v>
      </c>
      <c r="P1265" s="56">
        <f t="shared" si="176"/>
        <v>7.8852005378291914E-2</v>
      </c>
    </row>
    <row r="1266" spans="1:16" x14ac:dyDescent="0.2">
      <c r="A1266" s="78">
        <f t="shared" si="179"/>
        <v>302</v>
      </c>
      <c r="B1266" s="57" t="s">
        <v>1833</v>
      </c>
      <c r="C1266" s="57">
        <v>2022.1</v>
      </c>
      <c r="D1266" s="57"/>
      <c r="E1266" s="57"/>
      <c r="F1266" s="57">
        <f t="shared" si="180"/>
        <v>2022.1</v>
      </c>
      <c r="G1266" s="57">
        <v>48</v>
      </c>
      <c r="H1266" s="57"/>
      <c r="I1266" s="57"/>
      <c r="J1266" s="57">
        <f t="shared" si="181"/>
        <v>48</v>
      </c>
      <c r="K1266" s="56">
        <f t="shared" si="177"/>
        <v>2.3771790808240888E-2</v>
      </c>
      <c r="L1266" s="54">
        <f t="shared" si="178"/>
        <v>87.480190174326466</v>
      </c>
      <c r="M1266" s="54">
        <f t="shared" si="182"/>
        <v>19.245641838351823</v>
      </c>
      <c r="N1266" s="54">
        <f t="shared" si="175"/>
        <v>41.55309033280507</v>
      </c>
      <c r="O1266" s="54">
        <v>11.895784579620301</v>
      </c>
      <c r="P1266" s="56">
        <f t="shared" si="176"/>
        <v>7.9212060197370884E-2</v>
      </c>
    </row>
    <row r="1267" spans="1:16" x14ac:dyDescent="0.2">
      <c r="A1267" s="78">
        <f t="shared" si="179"/>
        <v>303</v>
      </c>
      <c r="B1267" s="57" t="s">
        <v>1834</v>
      </c>
      <c r="C1267" s="57">
        <v>147.19999999999999</v>
      </c>
      <c r="D1267" s="57"/>
      <c r="E1267" s="57"/>
      <c r="F1267" s="57">
        <f t="shared" si="180"/>
        <v>147.19999999999999</v>
      </c>
      <c r="G1267" s="57">
        <v>4</v>
      </c>
      <c r="H1267" s="57"/>
      <c r="I1267" s="57"/>
      <c r="J1267" s="57">
        <f t="shared" si="181"/>
        <v>4</v>
      </c>
      <c r="K1267" s="56">
        <f t="shared" si="177"/>
        <v>1.9809825673534074E-3</v>
      </c>
      <c r="L1267" s="54">
        <f t="shared" si="178"/>
        <v>7.2900158478605395</v>
      </c>
      <c r="M1267" s="54">
        <f t="shared" si="182"/>
        <v>1.6038034865293187</v>
      </c>
      <c r="N1267" s="54">
        <f t="shared" si="175"/>
        <v>3.4627575277337561</v>
      </c>
      <c r="O1267" s="54">
        <v>0.99131538163502519</v>
      </c>
      <c r="P1267" s="56">
        <f t="shared" si="176"/>
        <v>9.0678615786403807E-2</v>
      </c>
    </row>
    <row r="1268" spans="1:16" x14ac:dyDescent="0.2">
      <c r="A1268" s="78">
        <f t="shared" si="179"/>
        <v>304</v>
      </c>
      <c r="B1268" s="57" t="s">
        <v>1835</v>
      </c>
      <c r="C1268" s="57">
        <v>1486.9</v>
      </c>
      <c r="D1268" s="57"/>
      <c r="E1268" s="57"/>
      <c r="F1268" s="57">
        <f t="shared" si="180"/>
        <v>1486.9</v>
      </c>
      <c r="G1268" s="57">
        <v>32</v>
      </c>
      <c r="H1268" s="57"/>
      <c r="I1268" s="57"/>
      <c r="J1268" s="57">
        <f t="shared" si="181"/>
        <v>32</v>
      </c>
      <c r="K1268" s="56">
        <f t="shared" si="177"/>
        <v>1.5847860538827259E-2</v>
      </c>
      <c r="L1268" s="54">
        <f t="shared" si="178"/>
        <v>58.320126782884316</v>
      </c>
      <c r="M1268" s="54">
        <f t="shared" si="182"/>
        <v>12.83042789223455</v>
      </c>
      <c r="N1268" s="54">
        <f t="shared" si="175"/>
        <v>27.702060221870049</v>
      </c>
      <c r="O1268" s="54">
        <v>7.9305230530802016</v>
      </c>
      <c r="P1268" s="56">
        <f t="shared" si="176"/>
        <v>7.1815951274510126E-2</v>
      </c>
    </row>
    <row r="1269" spans="1:16" x14ac:dyDescent="0.2">
      <c r="A1269" s="78">
        <f t="shared" si="179"/>
        <v>305</v>
      </c>
      <c r="B1269" s="57" t="s">
        <v>1836</v>
      </c>
      <c r="C1269" s="57">
        <v>252.3</v>
      </c>
      <c r="D1269" s="57"/>
      <c r="E1269" s="57"/>
      <c r="F1269" s="57">
        <f t="shared" si="180"/>
        <v>252.3</v>
      </c>
      <c r="G1269" s="57">
        <v>3</v>
      </c>
      <c r="H1269" s="57"/>
      <c r="I1269" s="57"/>
      <c r="J1269" s="57">
        <f t="shared" si="181"/>
        <v>3</v>
      </c>
      <c r="K1269" s="56">
        <f t="shared" si="177"/>
        <v>1.4857369255150555E-3</v>
      </c>
      <c r="L1269" s="54">
        <f t="shared" si="178"/>
        <v>5.4675118858954042</v>
      </c>
      <c r="M1269" s="54">
        <f t="shared" si="182"/>
        <v>1.2028526148969889</v>
      </c>
      <c r="N1269" s="54">
        <f t="shared" si="175"/>
        <v>2.5970681458003169</v>
      </c>
      <c r="O1269" s="54">
        <v>0.74348653622626881</v>
      </c>
      <c r="P1269" s="56">
        <f t="shared" si="176"/>
        <v>3.9678633304871098E-2</v>
      </c>
    </row>
    <row r="1270" spans="1:16" x14ac:dyDescent="0.2">
      <c r="A1270" s="78">
        <f t="shared" si="179"/>
        <v>306</v>
      </c>
      <c r="B1270" s="57" t="s">
        <v>1837</v>
      </c>
      <c r="C1270" s="57">
        <v>127.4</v>
      </c>
      <c r="D1270" s="57"/>
      <c r="E1270" s="57">
        <v>58.5</v>
      </c>
      <c r="F1270" s="57">
        <f t="shared" si="180"/>
        <v>185.9</v>
      </c>
      <c r="G1270" s="57">
        <v>2</v>
      </c>
      <c r="H1270" s="57"/>
      <c r="I1270" s="57">
        <v>1</v>
      </c>
      <c r="J1270" s="57">
        <f t="shared" si="181"/>
        <v>3</v>
      </c>
      <c r="K1270" s="56">
        <f t="shared" si="177"/>
        <v>1.4857369255150555E-3</v>
      </c>
      <c r="L1270" s="54">
        <f t="shared" si="178"/>
        <v>5.4675118858954042</v>
      </c>
      <c r="M1270" s="54">
        <f t="shared" si="182"/>
        <v>1.2028526148969889</v>
      </c>
      <c r="N1270" s="54">
        <f t="shared" si="175"/>
        <v>2.5970681458003169</v>
      </c>
      <c r="O1270" s="54">
        <v>0.4956576908175126</v>
      </c>
      <c r="P1270" s="56">
        <f t="shared" si="176"/>
        <v>5.2517968463745145E-2</v>
      </c>
    </row>
    <row r="1271" spans="1:16" x14ac:dyDescent="0.2">
      <c r="A1271" s="78">
        <f t="shared" si="179"/>
        <v>307</v>
      </c>
      <c r="B1271" s="57" t="s">
        <v>1838</v>
      </c>
      <c r="C1271" s="57">
        <v>148.4</v>
      </c>
      <c r="D1271" s="57"/>
      <c r="E1271" s="57"/>
      <c r="F1271" s="57">
        <f t="shared" si="180"/>
        <v>148.4</v>
      </c>
      <c r="G1271" s="57">
        <v>3</v>
      </c>
      <c r="H1271" s="57"/>
      <c r="I1271" s="57"/>
      <c r="J1271" s="57">
        <f t="shared" si="181"/>
        <v>3</v>
      </c>
      <c r="K1271" s="56">
        <f t="shared" si="177"/>
        <v>1.4857369255150555E-3</v>
      </c>
      <c r="L1271" s="54">
        <f t="shared" si="178"/>
        <v>5.4675118858954042</v>
      </c>
      <c r="M1271" s="54">
        <f t="shared" si="182"/>
        <v>1.2028526148969889</v>
      </c>
      <c r="N1271" s="54">
        <f t="shared" si="175"/>
        <v>2.5970681458003169</v>
      </c>
      <c r="O1271" s="54">
        <v>0.74348653622626881</v>
      </c>
      <c r="P1271" s="56">
        <f t="shared" si="176"/>
        <v>6.7459024142985033E-2</v>
      </c>
    </row>
    <row r="1272" spans="1:16" x14ac:dyDescent="0.2">
      <c r="A1272" s="78">
        <f t="shared" si="179"/>
        <v>308</v>
      </c>
      <c r="B1272" s="57" t="s">
        <v>1839</v>
      </c>
      <c r="C1272" s="57">
        <v>166</v>
      </c>
      <c r="D1272" s="57"/>
      <c r="E1272" s="57"/>
      <c r="F1272" s="57">
        <f t="shared" si="180"/>
        <v>166</v>
      </c>
      <c r="G1272" s="57">
        <v>4</v>
      </c>
      <c r="H1272" s="57"/>
      <c r="I1272" s="57"/>
      <c r="J1272" s="57">
        <f t="shared" si="181"/>
        <v>4</v>
      </c>
      <c r="K1272" s="56">
        <f t="shared" si="177"/>
        <v>1.9809825673534074E-3</v>
      </c>
      <c r="L1272" s="54">
        <f t="shared" si="178"/>
        <v>7.2900158478605395</v>
      </c>
      <c r="M1272" s="54">
        <f t="shared" si="182"/>
        <v>1.6038034865293187</v>
      </c>
      <c r="N1272" s="54">
        <f t="shared" si="175"/>
        <v>3.4627575277337561</v>
      </c>
      <c r="O1272" s="54">
        <v>0.99131538163502519</v>
      </c>
      <c r="P1272" s="56">
        <f t="shared" si="176"/>
        <v>8.0408989420232765E-2</v>
      </c>
    </row>
    <row r="1273" spans="1:16" x14ac:dyDescent="0.2">
      <c r="A1273" s="78">
        <f t="shared" si="179"/>
        <v>309</v>
      </c>
      <c r="B1273" s="57" t="s">
        <v>1840</v>
      </c>
      <c r="C1273" s="57">
        <v>1491.85</v>
      </c>
      <c r="D1273" s="57"/>
      <c r="E1273" s="57">
        <v>243</v>
      </c>
      <c r="F1273" s="57">
        <f t="shared" si="180"/>
        <v>1734.85</v>
      </c>
      <c r="G1273" s="57">
        <v>21</v>
      </c>
      <c r="H1273" s="57"/>
      <c r="I1273" s="57">
        <v>2</v>
      </c>
      <c r="J1273" s="57">
        <f t="shared" si="181"/>
        <v>23</v>
      </c>
      <c r="K1273" s="56">
        <f t="shared" si="177"/>
        <v>1.1390649762282093E-2</v>
      </c>
      <c r="L1273" s="54">
        <f t="shared" si="178"/>
        <v>41.917591125198101</v>
      </c>
      <c r="M1273" s="54">
        <f t="shared" si="182"/>
        <v>9.2218700475435824</v>
      </c>
      <c r="N1273" s="54">
        <f t="shared" si="175"/>
        <v>19.910855784469096</v>
      </c>
      <c r="O1273" s="54">
        <v>5.2044057535838819</v>
      </c>
      <c r="P1273" s="56">
        <f t="shared" si="176"/>
        <v>4.3954648938406587E-2</v>
      </c>
    </row>
    <row r="1274" spans="1:16" x14ac:dyDescent="0.2">
      <c r="A1274" s="78">
        <f t="shared" si="179"/>
        <v>310</v>
      </c>
      <c r="B1274" s="57" t="s">
        <v>1841</v>
      </c>
      <c r="C1274" s="57">
        <v>213.8</v>
      </c>
      <c r="D1274" s="57"/>
      <c r="E1274" s="57"/>
      <c r="F1274" s="57">
        <f t="shared" si="180"/>
        <v>213.8</v>
      </c>
      <c r="G1274" s="57">
        <v>5</v>
      </c>
      <c r="H1274" s="57"/>
      <c r="I1274" s="57"/>
      <c r="J1274" s="57">
        <f t="shared" si="181"/>
        <v>5</v>
      </c>
      <c r="K1274" s="56">
        <f t="shared" si="177"/>
        <v>2.476228209191759E-3</v>
      </c>
      <c r="L1274" s="54">
        <f t="shared" si="178"/>
        <v>9.1125198098256739</v>
      </c>
      <c r="M1274" s="54">
        <f t="shared" si="182"/>
        <v>2.0047543581616485</v>
      </c>
      <c r="N1274" s="54">
        <f t="shared" si="175"/>
        <v>4.3284469096671945</v>
      </c>
      <c r="O1274" s="54">
        <v>1.2391442270437814</v>
      </c>
      <c r="P1274" s="56">
        <f t="shared" si="176"/>
        <v>7.8039594502798404E-2</v>
      </c>
    </row>
    <row r="1275" spans="1:16" x14ac:dyDescent="0.2">
      <c r="A1275" s="78">
        <f t="shared" si="179"/>
        <v>311</v>
      </c>
      <c r="B1275" s="57" t="s">
        <v>1842</v>
      </c>
      <c r="C1275" s="57">
        <v>123.2</v>
      </c>
      <c r="D1275" s="57"/>
      <c r="E1275" s="57"/>
      <c r="F1275" s="57">
        <f t="shared" si="180"/>
        <v>123.2</v>
      </c>
      <c r="G1275" s="57">
        <v>4</v>
      </c>
      <c r="H1275" s="57"/>
      <c r="I1275" s="57"/>
      <c r="J1275" s="57">
        <f t="shared" si="181"/>
        <v>4</v>
      </c>
      <c r="K1275" s="56">
        <f t="shared" si="177"/>
        <v>1.9809825673534074E-3</v>
      </c>
      <c r="L1275" s="54">
        <f t="shared" si="178"/>
        <v>7.2900158478605395</v>
      </c>
      <c r="M1275" s="54">
        <f t="shared" si="182"/>
        <v>1.6038034865293187</v>
      </c>
      <c r="N1275" s="54">
        <f t="shared" si="175"/>
        <v>3.4627575277337561</v>
      </c>
      <c r="O1275" s="54">
        <v>0.99131538163502519</v>
      </c>
      <c r="P1275" s="56">
        <f t="shared" si="176"/>
        <v>0.1083432811993396</v>
      </c>
    </row>
    <row r="1276" spans="1:16" x14ac:dyDescent="0.2">
      <c r="A1276" s="78">
        <f t="shared" si="179"/>
        <v>312</v>
      </c>
      <c r="B1276" s="57" t="s">
        <v>264</v>
      </c>
      <c r="C1276" s="57">
        <v>187.1</v>
      </c>
      <c r="D1276" s="57"/>
      <c r="E1276" s="57"/>
      <c r="F1276" s="57">
        <f t="shared" si="180"/>
        <v>187.1</v>
      </c>
      <c r="G1276" s="57">
        <v>5</v>
      </c>
      <c r="H1276" s="57"/>
      <c r="I1276" s="57"/>
      <c r="J1276" s="57">
        <f t="shared" si="181"/>
        <v>5</v>
      </c>
      <c r="K1276" s="56">
        <f t="shared" si="177"/>
        <v>2.476228209191759E-3</v>
      </c>
      <c r="L1276" s="54">
        <f t="shared" si="178"/>
        <v>9.1125198098256739</v>
      </c>
      <c r="M1276" s="54">
        <f t="shared" si="182"/>
        <v>2.0047543581616485</v>
      </c>
      <c r="N1276" s="54">
        <f t="shared" si="175"/>
        <v>4.3284469096671945</v>
      </c>
      <c r="O1276" s="54">
        <v>1.2391442270437814</v>
      </c>
      <c r="P1276" s="56">
        <f t="shared" si="176"/>
        <v>8.9176190832166213E-2</v>
      </c>
    </row>
    <row r="1277" spans="1:16" x14ac:dyDescent="0.2">
      <c r="A1277" s="78">
        <f t="shared" si="179"/>
        <v>313</v>
      </c>
      <c r="B1277" s="57" t="s">
        <v>265</v>
      </c>
      <c r="C1277" s="57">
        <v>120.6</v>
      </c>
      <c r="D1277" s="57"/>
      <c r="E1277" s="57"/>
      <c r="F1277" s="57">
        <f t="shared" si="180"/>
        <v>120.6</v>
      </c>
      <c r="G1277" s="57">
        <v>4</v>
      </c>
      <c r="H1277" s="57"/>
      <c r="I1277" s="57"/>
      <c r="J1277" s="57">
        <f t="shared" si="181"/>
        <v>4</v>
      </c>
      <c r="K1277" s="56">
        <f t="shared" si="177"/>
        <v>1.9809825673534074E-3</v>
      </c>
      <c r="L1277" s="54">
        <f t="shared" si="178"/>
        <v>7.2900158478605395</v>
      </c>
      <c r="M1277" s="54">
        <f t="shared" si="182"/>
        <v>1.6038034865293187</v>
      </c>
      <c r="N1277" s="54">
        <f t="shared" si="175"/>
        <v>3.4627575277337561</v>
      </c>
      <c r="O1277" s="54">
        <v>0.99131538163502519</v>
      </c>
      <c r="P1277" s="56">
        <f t="shared" si="176"/>
        <v>0.11067904016383616</v>
      </c>
    </row>
    <row r="1278" spans="1:16" x14ac:dyDescent="0.2">
      <c r="A1278" s="78">
        <f t="shared" si="179"/>
        <v>314</v>
      </c>
      <c r="B1278" s="57" t="s">
        <v>266</v>
      </c>
      <c r="C1278" s="57">
        <v>151.1</v>
      </c>
      <c r="D1278" s="57"/>
      <c r="E1278" s="57"/>
      <c r="F1278" s="57">
        <f t="shared" si="180"/>
        <v>151.1</v>
      </c>
      <c r="G1278" s="57">
        <v>4</v>
      </c>
      <c r="H1278" s="57"/>
      <c r="I1278" s="57"/>
      <c r="J1278" s="57">
        <f t="shared" si="181"/>
        <v>4</v>
      </c>
      <c r="K1278" s="56">
        <f t="shared" si="177"/>
        <v>1.9809825673534074E-3</v>
      </c>
      <c r="L1278" s="54">
        <f t="shared" si="178"/>
        <v>7.2900158478605395</v>
      </c>
      <c r="M1278" s="54">
        <f t="shared" si="182"/>
        <v>1.6038034865293187</v>
      </c>
      <c r="N1278" s="54">
        <f t="shared" si="175"/>
        <v>3.4627575277337561</v>
      </c>
      <c r="O1278" s="54">
        <v>0.99131538163502519</v>
      </c>
      <c r="P1278" s="56">
        <f t="shared" si="176"/>
        <v>8.8338135299527734E-2</v>
      </c>
    </row>
    <row r="1279" spans="1:16" x14ac:dyDescent="0.2">
      <c r="A1279" s="78">
        <f t="shared" si="179"/>
        <v>315</v>
      </c>
      <c r="B1279" s="57" t="s">
        <v>267</v>
      </c>
      <c r="C1279" s="57">
        <v>96</v>
      </c>
      <c r="D1279" s="57"/>
      <c r="E1279" s="57"/>
      <c r="F1279" s="57">
        <f t="shared" si="180"/>
        <v>96</v>
      </c>
      <c r="G1279" s="57">
        <v>4</v>
      </c>
      <c r="H1279" s="57"/>
      <c r="I1279" s="57"/>
      <c r="J1279" s="57">
        <f t="shared" si="181"/>
        <v>4</v>
      </c>
      <c r="K1279" s="56">
        <f t="shared" si="177"/>
        <v>1.9809825673534074E-3</v>
      </c>
      <c r="L1279" s="54">
        <f t="shared" si="178"/>
        <v>7.2900158478605395</v>
      </c>
      <c r="M1279" s="54">
        <f t="shared" si="182"/>
        <v>1.6038034865293187</v>
      </c>
      <c r="N1279" s="54">
        <f t="shared" si="175"/>
        <v>3.4627575277337561</v>
      </c>
      <c r="O1279" s="54">
        <v>0.99131538163502519</v>
      </c>
      <c r="P1279" s="56">
        <f t="shared" si="176"/>
        <v>0.13904054420581916</v>
      </c>
    </row>
    <row r="1280" spans="1:16" x14ac:dyDescent="0.2">
      <c r="A1280" s="78">
        <f t="shared" si="179"/>
        <v>316</v>
      </c>
      <c r="B1280" s="57" t="s">
        <v>268</v>
      </c>
      <c r="C1280" s="57">
        <v>145.9</v>
      </c>
      <c r="D1280" s="57"/>
      <c r="E1280" s="57"/>
      <c r="F1280" s="57">
        <f t="shared" si="180"/>
        <v>145.9</v>
      </c>
      <c r="G1280" s="57">
        <v>4</v>
      </c>
      <c r="H1280" s="57"/>
      <c r="I1280" s="57"/>
      <c r="J1280" s="57">
        <f t="shared" si="181"/>
        <v>4</v>
      </c>
      <c r="K1280" s="56">
        <f t="shared" si="177"/>
        <v>1.9809825673534074E-3</v>
      </c>
      <c r="L1280" s="54">
        <f t="shared" si="178"/>
        <v>7.2900158478605395</v>
      </c>
      <c r="M1280" s="54">
        <f t="shared" si="182"/>
        <v>1.6038034865293187</v>
      </c>
      <c r="N1280" s="54">
        <f t="shared" si="175"/>
        <v>3.4627575277337561</v>
      </c>
      <c r="O1280" s="54">
        <v>0.99131538163502519</v>
      </c>
      <c r="P1280" s="56">
        <f t="shared" si="176"/>
        <v>9.1486581519935842E-2</v>
      </c>
    </row>
    <row r="1281" spans="1:16" x14ac:dyDescent="0.2">
      <c r="A1281" s="78">
        <f t="shared" si="179"/>
        <v>317</v>
      </c>
      <c r="B1281" s="57" t="s">
        <v>269</v>
      </c>
      <c r="C1281" s="57">
        <v>184.6</v>
      </c>
      <c r="D1281" s="57"/>
      <c r="E1281" s="57"/>
      <c r="F1281" s="57">
        <f t="shared" si="180"/>
        <v>184.6</v>
      </c>
      <c r="G1281" s="57">
        <v>5</v>
      </c>
      <c r="H1281" s="57"/>
      <c r="I1281" s="57"/>
      <c r="J1281" s="57">
        <f t="shared" si="181"/>
        <v>5</v>
      </c>
      <c r="K1281" s="56">
        <f t="shared" si="177"/>
        <v>2.476228209191759E-3</v>
      </c>
      <c r="L1281" s="54">
        <f t="shared" si="178"/>
        <v>9.1125198098256739</v>
      </c>
      <c r="M1281" s="54">
        <f t="shared" si="182"/>
        <v>2.0047543581616485</v>
      </c>
      <c r="N1281" s="54">
        <f t="shared" si="175"/>
        <v>4.3284469096671945</v>
      </c>
      <c r="O1281" s="54">
        <v>1.2391442270437814</v>
      </c>
      <c r="P1281" s="56">
        <f t="shared" si="176"/>
        <v>9.0383885724259483E-2</v>
      </c>
    </row>
    <row r="1282" spans="1:16" x14ac:dyDescent="0.2">
      <c r="A1282" s="78">
        <f t="shared" si="179"/>
        <v>318</v>
      </c>
      <c r="B1282" s="57" t="s">
        <v>270</v>
      </c>
      <c r="C1282" s="57">
        <v>185.1</v>
      </c>
      <c r="D1282" s="57"/>
      <c r="E1282" s="57"/>
      <c r="F1282" s="57">
        <f t="shared" si="180"/>
        <v>185.1</v>
      </c>
      <c r="G1282" s="57">
        <v>4</v>
      </c>
      <c r="H1282" s="57"/>
      <c r="I1282" s="57"/>
      <c r="J1282" s="57">
        <f t="shared" si="181"/>
        <v>4</v>
      </c>
      <c r="K1282" s="56">
        <f t="shared" si="177"/>
        <v>1.9809825673534074E-3</v>
      </c>
      <c r="L1282" s="54">
        <f t="shared" si="178"/>
        <v>7.2900158478605395</v>
      </c>
      <c r="M1282" s="54">
        <f t="shared" si="182"/>
        <v>1.6038034865293187</v>
      </c>
      <c r="N1282" s="54">
        <f t="shared" si="175"/>
        <v>3.4627575277337561</v>
      </c>
      <c r="O1282" s="54">
        <v>0.99131538163502519</v>
      </c>
      <c r="P1282" s="56">
        <f t="shared" si="176"/>
        <v>7.2111789539484814E-2</v>
      </c>
    </row>
    <row r="1283" spans="1:16" x14ac:dyDescent="0.2">
      <c r="A1283" s="78">
        <f t="shared" si="179"/>
        <v>319</v>
      </c>
      <c r="B1283" s="57" t="s">
        <v>271</v>
      </c>
      <c r="C1283" s="57">
        <v>190.2</v>
      </c>
      <c r="D1283" s="57"/>
      <c r="E1283" s="57"/>
      <c r="F1283" s="57">
        <f t="shared" si="180"/>
        <v>190.2</v>
      </c>
      <c r="G1283" s="57">
        <v>6</v>
      </c>
      <c r="H1283" s="57"/>
      <c r="I1283" s="57"/>
      <c r="J1283" s="57">
        <f t="shared" si="181"/>
        <v>6</v>
      </c>
      <c r="K1283" s="56">
        <f t="shared" si="177"/>
        <v>2.971473851030111E-3</v>
      </c>
      <c r="L1283" s="54">
        <f t="shared" si="178"/>
        <v>10.935023771790808</v>
      </c>
      <c r="M1283" s="54">
        <f t="shared" si="182"/>
        <v>2.4057052297939778</v>
      </c>
      <c r="N1283" s="54">
        <f t="shared" si="175"/>
        <v>5.1941362916006337</v>
      </c>
      <c r="O1283" s="54">
        <v>1.4869730724525376</v>
      </c>
      <c r="P1283" s="56">
        <f t="shared" si="176"/>
        <v>0.1052672889886328</v>
      </c>
    </row>
    <row r="1284" spans="1:16" x14ac:dyDescent="0.2">
      <c r="A1284" s="78">
        <f t="shared" si="179"/>
        <v>320</v>
      </c>
      <c r="B1284" s="57" t="s">
        <v>272</v>
      </c>
      <c r="C1284" s="57">
        <v>90</v>
      </c>
      <c r="D1284" s="57"/>
      <c r="E1284" s="57"/>
      <c r="F1284" s="57">
        <f t="shared" si="180"/>
        <v>90</v>
      </c>
      <c r="G1284" s="57">
        <v>3</v>
      </c>
      <c r="H1284" s="57"/>
      <c r="I1284" s="57"/>
      <c r="J1284" s="57">
        <f t="shared" si="181"/>
        <v>3</v>
      </c>
      <c r="K1284" s="56">
        <f t="shared" si="177"/>
        <v>1.4857369255150555E-3</v>
      </c>
      <c r="L1284" s="54">
        <f t="shared" si="178"/>
        <v>5.4675118858954042</v>
      </c>
      <c r="M1284" s="54">
        <f t="shared" si="182"/>
        <v>1.2028526148969889</v>
      </c>
      <c r="N1284" s="54">
        <f t="shared" si="175"/>
        <v>2.5970681458003169</v>
      </c>
      <c r="O1284" s="54">
        <v>0.74348653622626881</v>
      </c>
      <c r="P1284" s="56">
        <f t="shared" si="176"/>
        <v>0.11123243536465532</v>
      </c>
    </row>
    <row r="1285" spans="1:16" x14ac:dyDescent="0.2">
      <c r="A1285" s="78">
        <f t="shared" si="179"/>
        <v>321</v>
      </c>
      <c r="B1285" s="57" t="s">
        <v>273</v>
      </c>
      <c r="C1285" s="57">
        <v>113.2</v>
      </c>
      <c r="D1285" s="57"/>
      <c r="E1285" s="57"/>
      <c r="F1285" s="57">
        <f t="shared" si="180"/>
        <v>113.2</v>
      </c>
      <c r="G1285" s="57">
        <v>3</v>
      </c>
      <c r="H1285" s="57"/>
      <c r="I1285" s="57"/>
      <c r="J1285" s="57">
        <f t="shared" si="181"/>
        <v>3</v>
      </c>
      <c r="K1285" s="56">
        <f t="shared" si="177"/>
        <v>1.4857369255150555E-3</v>
      </c>
      <c r="L1285" s="54">
        <f t="shared" si="178"/>
        <v>5.4675118858954042</v>
      </c>
      <c r="M1285" s="54">
        <f t="shared" si="182"/>
        <v>1.2028526148969889</v>
      </c>
      <c r="N1285" s="54">
        <f t="shared" ref="N1285:N1329" si="183">L1285*0.475</f>
        <v>2.5970681458003169</v>
      </c>
      <c r="O1285" s="54">
        <v>0.74348653622626881</v>
      </c>
      <c r="P1285" s="56">
        <f t="shared" ref="P1285:P1330" si="184">(L1285+M1285+N1285+O1285)/F1285</f>
        <v>8.8435681827022786E-2</v>
      </c>
    </row>
    <row r="1286" spans="1:16" x14ac:dyDescent="0.2">
      <c r="A1286" s="78">
        <f t="shared" si="179"/>
        <v>322</v>
      </c>
      <c r="B1286" s="57" t="s">
        <v>274</v>
      </c>
      <c r="C1286" s="57">
        <v>125.7</v>
      </c>
      <c r="D1286" s="57"/>
      <c r="E1286" s="57"/>
      <c r="F1286" s="57">
        <f t="shared" si="180"/>
        <v>125.7</v>
      </c>
      <c r="G1286" s="57">
        <v>4</v>
      </c>
      <c r="H1286" s="57"/>
      <c r="I1286" s="57"/>
      <c r="J1286" s="57">
        <f t="shared" si="181"/>
        <v>4</v>
      </c>
      <c r="K1286" s="56">
        <f t="shared" ref="K1286:K1329" si="185">2.5/5048*J1286</f>
        <v>1.9809825673534074E-3</v>
      </c>
      <c r="L1286" s="54">
        <f t="shared" ref="L1286:L1329" si="186">K1286*3680</f>
        <v>7.2900158478605395</v>
      </c>
      <c r="M1286" s="54">
        <f t="shared" si="182"/>
        <v>1.6038034865293187</v>
      </c>
      <c r="N1286" s="54">
        <f t="shared" si="183"/>
        <v>3.4627575277337561</v>
      </c>
      <c r="O1286" s="54">
        <v>0.99131538163502519</v>
      </c>
      <c r="P1286" s="56">
        <f t="shared" si="184"/>
        <v>0.10618848244835831</v>
      </c>
    </row>
    <row r="1287" spans="1:16" x14ac:dyDescent="0.2">
      <c r="A1287" s="78">
        <f t="shared" ref="A1287:A1329" si="187">A1286+1</f>
        <v>323</v>
      </c>
      <c r="B1287" s="57" t="s">
        <v>275</v>
      </c>
      <c r="C1287" s="57">
        <v>385.4</v>
      </c>
      <c r="D1287" s="57"/>
      <c r="E1287" s="57"/>
      <c r="F1287" s="57">
        <f t="shared" si="180"/>
        <v>385.4</v>
      </c>
      <c r="G1287" s="57">
        <v>8</v>
      </c>
      <c r="H1287" s="57"/>
      <c r="I1287" s="57"/>
      <c r="J1287" s="57">
        <f t="shared" si="181"/>
        <v>8</v>
      </c>
      <c r="K1287" s="56">
        <f t="shared" si="185"/>
        <v>3.9619651347068147E-3</v>
      </c>
      <c r="L1287" s="54">
        <f t="shared" si="186"/>
        <v>14.580031695721079</v>
      </c>
      <c r="M1287" s="54">
        <f t="shared" si="182"/>
        <v>3.2076069730586374</v>
      </c>
      <c r="N1287" s="54">
        <f t="shared" si="183"/>
        <v>6.9255150554675122</v>
      </c>
      <c r="O1287" s="54">
        <v>1.9826307632700504</v>
      </c>
      <c r="P1287" s="56">
        <f t="shared" si="184"/>
        <v>6.9267733491222838E-2</v>
      </c>
    </row>
    <row r="1288" spans="1:16" x14ac:dyDescent="0.2">
      <c r="A1288" s="78">
        <f t="shared" si="187"/>
        <v>324</v>
      </c>
      <c r="B1288" s="57" t="s">
        <v>276</v>
      </c>
      <c r="C1288" s="57">
        <v>133.4</v>
      </c>
      <c r="D1288" s="57"/>
      <c r="E1288" s="57"/>
      <c r="F1288" s="57">
        <f t="shared" si="180"/>
        <v>133.4</v>
      </c>
      <c r="G1288" s="57">
        <v>3</v>
      </c>
      <c r="H1288" s="57"/>
      <c r="I1288" s="57"/>
      <c r="J1288" s="57">
        <f t="shared" si="181"/>
        <v>3</v>
      </c>
      <c r="K1288" s="56">
        <f t="shared" si="185"/>
        <v>1.4857369255150555E-3</v>
      </c>
      <c r="L1288" s="54">
        <f t="shared" si="186"/>
        <v>5.4675118858954042</v>
      </c>
      <c r="M1288" s="54">
        <f t="shared" si="182"/>
        <v>1.2028526148969889</v>
      </c>
      <c r="N1288" s="54">
        <f t="shared" si="183"/>
        <v>2.5970681458003169</v>
      </c>
      <c r="O1288" s="54">
        <v>0.74348653622626881</v>
      </c>
      <c r="P1288" s="56">
        <f t="shared" si="184"/>
        <v>7.5044371685299691E-2</v>
      </c>
    </row>
    <row r="1289" spans="1:16" x14ac:dyDescent="0.2">
      <c r="A1289" s="78">
        <f t="shared" si="187"/>
        <v>325</v>
      </c>
      <c r="B1289" s="57" t="s">
        <v>277</v>
      </c>
      <c r="C1289" s="57">
        <v>197.2</v>
      </c>
      <c r="D1289" s="57"/>
      <c r="E1289" s="57"/>
      <c r="F1289" s="57">
        <f t="shared" si="180"/>
        <v>197.2</v>
      </c>
      <c r="G1289" s="57">
        <v>4</v>
      </c>
      <c r="H1289" s="57"/>
      <c r="I1289" s="57"/>
      <c r="J1289" s="57">
        <f t="shared" si="181"/>
        <v>4</v>
      </c>
      <c r="K1289" s="56">
        <f t="shared" si="185"/>
        <v>1.9809825673534074E-3</v>
      </c>
      <c r="L1289" s="54">
        <f t="shared" si="186"/>
        <v>7.2900158478605395</v>
      </c>
      <c r="M1289" s="54">
        <f t="shared" si="182"/>
        <v>1.6038034865293187</v>
      </c>
      <c r="N1289" s="54">
        <f t="shared" si="183"/>
        <v>3.4627575277337561</v>
      </c>
      <c r="O1289" s="54">
        <v>0.99131538163502519</v>
      </c>
      <c r="P1289" s="56">
        <f t="shared" si="184"/>
        <v>6.7687080343603656E-2</v>
      </c>
    </row>
    <row r="1290" spans="1:16" x14ac:dyDescent="0.2">
      <c r="A1290" s="78">
        <f t="shared" si="187"/>
        <v>326</v>
      </c>
      <c r="B1290" s="57" t="s">
        <v>278</v>
      </c>
      <c r="C1290" s="57">
        <v>752.2</v>
      </c>
      <c r="D1290" s="57"/>
      <c r="E1290" s="57">
        <v>270.8</v>
      </c>
      <c r="F1290" s="57">
        <f t="shared" si="180"/>
        <v>1023</v>
      </c>
      <c r="G1290" s="57">
        <v>17</v>
      </c>
      <c r="H1290" s="57"/>
      <c r="I1290" s="57">
        <v>1</v>
      </c>
      <c r="J1290" s="57">
        <f t="shared" si="181"/>
        <v>18</v>
      </c>
      <c r="K1290" s="56">
        <f t="shared" si="185"/>
        <v>8.9144215530903327E-3</v>
      </c>
      <c r="L1290" s="54">
        <f t="shared" si="186"/>
        <v>32.805071315372423</v>
      </c>
      <c r="M1290" s="54">
        <f t="shared" si="182"/>
        <v>7.2171156893819335</v>
      </c>
      <c r="N1290" s="54">
        <f t="shared" si="183"/>
        <v>15.582408874801899</v>
      </c>
      <c r="O1290" s="54">
        <v>4.2130903719488568</v>
      </c>
      <c r="P1290" s="56">
        <f t="shared" si="184"/>
        <v>5.8472811585048988E-2</v>
      </c>
    </row>
    <row r="1291" spans="1:16" x14ac:dyDescent="0.2">
      <c r="A1291" s="78">
        <f t="shared" si="187"/>
        <v>327</v>
      </c>
      <c r="B1291" s="57" t="s">
        <v>279</v>
      </c>
      <c r="C1291" s="57">
        <v>41.8</v>
      </c>
      <c r="D1291" s="57"/>
      <c r="E1291" s="57"/>
      <c r="F1291" s="57">
        <f t="shared" si="180"/>
        <v>41.8</v>
      </c>
      <c r="G1291" s="57">
        <v>2</v>
      </c>
      <c r="H1291" s="57"/>
      <c r="I1291" s="57"/>
      <c r="J1291" s="57">
        <f t="shared" si="181"/>
        <v>2</v>
      </c>
      <c r="K1291" s="56">
        <f t="shared" si="185"/>
        <v>9.9049128367670368E-4</v>
      </c>
      <c r="L1291" s="54">
        <f t="shared" si="186"/>
        <v>3.6450079239302697</v>
      </c>
      <c r="M1291" s="54">
        <f t="shared" si="182"/>
        <v>0.80190174326465935</v>
      </c>
      <c r="N1291" s="54">
        <f t="shared" si="183"/>
        <v>1.7313787638668781</v>
      </c>
      <c r="O1291" s="54">
        <v>0.4956576908175126</v>
      </c>
      <c r="P1291" s="56">
        <f t="shared" si="184"/>
        <v>0.15966378282007943</v>
      </c>
    </row>
    <row r="1292" spans="1:16" x14ac:dyDescent="0.2">
      <c r="A1292" s="78">
        <f t="shared" si="187"/>
        <v>328</v>
      </c>
      <c r="B1292" s="57" t="s">
        <v>280</v>
      </c>
      <c r="C1292" s="57">
        <v>144.19999999999999</v>
      </c>
      <c r="D1292" s="57"/>
      <c r="E1292" s="57"/>
      <c r="F1292" s="57">
        <f t="shared" si="180"/>
        <v>144.19999999999999</v>
      </c>
      <c r="G1292" s="57">
        <v>3</v>
      </c>
      <c r="H1292" s="57"/>
      <c r="I1292" s="57"/>
      <c r="J1292" s="57">
        <f t="shared" si="181"/>
        <v>3</v>
      </c>
      <c r="K1292" s="56">
        <f t="shared" si="185"/>
        <v>1.4857369255150555E-3</v>
      </c>
      <c r="L1292" s="54">
        <f t="shared" si="186"/>
        <v>5.4675118858954042</v>
      </c>
      <c r="M1292" s="54">
        <f t="shared" si="182"/>
        <v>1.2028526148969889</v>
      </c>
      <c r="N1292" s="54">
        <f t="shared" si="183"/>
        <v>2.5970681458003169</v>
      </c>
      <c r="O1292" s="54">
        <v>0.74348653622626881</v>
      </c>
      <c r="P1292" s="56">
        <f t="shared" si="184"/>
        <v>6.9423850088897218E-2</v>
      </c>
    </row>
    <row r="1293" spans="1:16" x14ac:dyDescent="0.2">
      <c r="A1293" s="78">
        <f t="shared" si="187"/>
        <v>329</v>
      </c>
      <c r="B1293" s="57" t="s">
        <v>281</v>
      </c>
      <c r="C1293" s="57">
        <v>378.5</v>
      </c>
      <c r="D1293" s="57"/>
      <c r="E1293" s="57"/>
      <c r="F1293" s="57">
        <f t="shared" si="180"/>
        <v>378.5</v>
      </c>
      <c r="G1293" s="57">
        <v>8</v>
      </c>
      <c r="H1293" s="57"/>
      <c r="I1293" s="57"/>
      <c r="J1293" s="57">
        <f t="shared" si="181"/>
        <v>8</v>
      </c>
      <c r="K1293" s="56">
        <f t="shared" si="185"/>
        <v>3.9619651347068147E-3</v>
      </c>
      <c r="L1293" s="54">
        <f t="shared" si="186"/>
        <v>14.580031695721079</v>
      </c>
      <c r="M1293" s="54">
        <f t="shared" si="182"/>
        <v>3.2076069730586374</v>
      </c>
      <c r="N1293" s="54">
        <f t="shared" si="183"/>
        <v>6.9255150554675122</v>
      </c>
      <c r="O1293" s="54">
        <v>1.9826307632700504</v>
      </c>
      <c r="P1293" s="56">
        <f t="shared" si="184"/>
        <v>7.0530474207443281E-2</v>
      </c>
    </row>
    <row r="1294" spans="1:16" x14ac:dyDescent="0.2">
      <c r="A1294" s="78">
        <f t="shared" si="187"/>
        <v>330</v>
      </c>
      <c r="B1294" s="57" t="s">
        <v>282</v>
      </c>
      <c r="C1294" s="57">
        <v>145.9</v>
      </c>
      <c r="D1294" s="57"/>
      <c r="E1294" s="57"/>
      <c r="F1294" s="57">
        <f t="shared" si="180"/>
        <v>145.9</v>
      </c>
      <c r="G1294" s="57">
        <v>3</v>
      </c>
      <c r="H1294" s="57"/>
      <c r="I1294" s="57"/>
      <c r="J1294" s="57">
        <f t="shared" si="181"/>
        <v>3</v>
      </c>
      <c r="K1294" s="56">
        <f t="shared" si="185"/>
        <v>1.4857369255150555E-3</v>
      </c>
      <c r="L1294" s="54">
        <f t="shared" si="186"/>
        <v>5.4675118858954042</v>
      </c>
      <c r="M1294" s="54">
        <f t="shared" si="182"/>
        <v>1.2028526148969889</v>
      </c>
      <c r="N1294" s="54">
        <f t="shared" si="183"/>
        <v>2.5970681458003169</v>
      </c>
      <c r="O1294" s="54">
        <v>0.74348653622626881</v>
      </c>
      <c r="P1294" s="56">
        <f t="shared" si="184"/>
        <v>6.8614936139951871E-2</v>
      </c>
    </row>
    <row r="1295" spans="1:16" x14ac:dyDescent="0.2">
      <c r="A1295" s="78">
        <f t="shared" si="187"/>
        <v>331</v>
      </c>
      <c r="B1295" s="57" t="s">
        <v>288</v>
      </c>
      <c r="C1295" s="57">
        <v>153</v>
      </c>
      <c r="D1295" s="57"/>
      <c r="E1295" s="57"/>
      <c r="F1295" s="57">
        <f t="shared" si="180"/>
        <v>153</v>
      </c>
      <c r="G1295" s="57">
        <v>4</v>
      </c>
      <c r="H1295" s="57"/>
      <c r="I1295" s="57"/>
      <c r="J1295" s="57">
        <f t="shared" si="181"/>
        <v>4</v>
      </c>
      <c r="K1295" s="56">
        <f t="shared" si="185"/>
        <v>1.9809825673534074E-3</v>
      </c>
      <c r="L1295" s="54">
        <f t="shared" si="186"/>
        <v>7.2900158478605395</v>
      </c>
      <c r="M1295" s="54">
        <f t="shared" si="182"/>
        <v>1.6038034865293187</v>
      </c>
      <c r="N1295" s="54">
        <f t="shared" si="183"/>
        <v>3.4627575277337561</v>
      </c>
      <c r="O1295" s="54">
        <v>0.99131538163502519</v>
      </c>
      <c r="P1295" s="56">
        <f t="shared" si="184"/>
        <v>8.724112577620026E-2</v>
      </c>
    </row>
    <row r="1296" spans="1:16" x14ac:dyDescent="0.2">
      <c r="A1296" s="78">
        <f t="shared" si="187"/>
        <v>332</v>
      </c>
      <c r="B1296" s="57" t="s">
        <v>289</v>
      </c>
      <c r="C1296" s="57">
        <v>126.6</v>
      </c>
      <c r="D1296" s="57"/>
      <c r="E1296" s="57"/>
      <c r="F1296" s="57">
        <f t="shared" si="180"/>
        <v>126.6</v>
      </c>
      <c r="G1296" s="57">
        <v>3</v>
      </c>
      <c r="H1296" s="57"/>
      <c r="I1296" s="57"/>
      <c r="J1296" s="57">
        <f t="shared" si="181"/>
        <v>3</v>
      </c>
      <c r="K1296" s="56">
        <f t="shared" si="185"/>
        <v>1.4857369255150555E-3</v>
      </c>
      <c r="L1296" s="54">
        <f t="shared" si="186"/>
        <v>5.4675118858954042</v>
      </c>
      <c r="M1296" s="54">
        <f t="shared" si="182"/>
        <v>1.2028526148969889</v>
      </c>
      <c r="N1296" s="54">
        <f t="shared" si="183"/>
        <v>2.5970681458003169</v>
      </c>
      <c r="O1296" s="54">
        <v>0.74348653622626881</v>
      </c>
      <c r="P1296" s="56">
        <f t="shared" si="184"/>
        <v>7.9075191017527482E-2</v>
      </c>
    </row>
    <row r="1297" spans="1:16" x14ac:dyDescent="0.2">
      <c r="A1297" s="78">
        <f t="shared" si="187"/>
        <v>333</v>
      </c>
      <c r="B1297" s="57" t="s">
        <v>290</v>
      </c>
      <c r="C1297" s="57">
        <v>251.9</v>
      </c>
      <c r="D1297" s="57"/>
      <c r="E1297" s="57"/>
      <c r="F1297" s="57">
        <f t="shared" si="180"/>
        <v>251.9</v>
      </c>
      <c r="G1297" s="57">
        <v>4</v>
      </c>
      <c r="H1297" s="57"/>
      <c r="I1297" s="57"/>
      <c r="J1297" s="57">
        <f t="shared" si="181"/>
        <v>4</v>
      </c>
      <c r="K1297" s="56">
        <f t="shared" si="185"/>
        <v>1.9809825673534074E-3</v>
      </c>
      <c r="L1297" s="54">
        <f t="shared" si="186"/>
        <v>7.2900158478605395</v>
      </c>
      <c r="M1297" s="54">
        <f t="shared" si="182"/>
        <v>1.6038034865293187</v>
      </c>
      <c r="N1297" s="54">
        <f t="shared" si="183"/>
        <v>3.4627575277337561</v>
      </c>
      <c r="O1297" s="54">
        <v>0.99131538163502519</v>
      </c>
      <c r="P1297" s="56">
        <f t="shared" si="184"/>
        <v>5.2988853687013254E-2</v>
      </c>
    </row>
    <row r="1298" spans="1:16" x14ac:dyDescent="0.2">
      <c r="A1298" s="78">
        <f t="shared" si="187"/>
        <v>334</v>
      </c>
      <c r="B1298" s="57" t="s">
        <v>291</v>
      </c>
      <c r="C1298" s="57">
        <v>200.4</v>
      </c>
      <c r="D1298" s="57"/>
      <c r="E1298" s="57"/>
      <c r="F1298" s="57">
        <f t="shared" si="180"/>
        <v>200.4</v>
      </c>
      <c r="G1298" s="57">
        <v>5</v>
      </c>
      <c r="H1298" s="57"/>
      <c r="I1298" s="57"/>
      <c r="J1298" s="57">
        <f t="shared" si="181"/>
        <v>5</v>
      </c>
      <c r="K1298" s="56">
        <f t="shared" si="185"/>
        <v>2.476228209191759E-3</v>
      </c>
      <c r="L1298" s="54">
        <f t="shared" si="186"/>
        <v>9.1125198098256739</v>
      </c>
      <c r="M1298" s="54">
        <f t="shared" si="182"/>
        <v>2.0047543581616485</v>
      </c>
      <c r="N1298" s="54">
        <f t="shared" si="183"/>
        <v>4.3284469096671945</v>
      </c>
      <c r="O1298" s="54">
        <v>1.2391442270437814</v>
      </c>
      <c r="P1298" s="56">
        <f t="shared" si="184"/>
        <v>8.3257810901688115E-2</v>
      </c>
    </row>
    <row r="1299" spans="1:16" x14ac:dyDescent="0.2">
      <c r="A1299" s="78">
        <f t="shared" si="187"/>
        <v>335</v>
      </c>
      <c r="B1299" s="57" t="s">
        <v>292</v>
      </c>
      <c r="C1299" s="57">
        <v>142.6</v>
      </c>
      <c r="D1299" s="57"/>
      <c r="E1299" s="57"/>
      <c r="F1299" s="57">
        <f t="shared" si="180"/>
        <v>142.6</v>
      </c>
      <c r="G1299" s="57">
        <v>4</v>
      </c>
      <c r="H1299" s="57"/>
      <c r="I1299" s="57"/>
      <c r="J1299" s="57">
        <f t="shared" si="181"/>
        <v>4</v>
      </c>
      <c r="K1299" s="56">
        <f t="shared" si="185"/>
        <v>1.9809825673534074E-3</v>
      </c>
      <c r="L1299" s="54">
        <f t="shared" si="186"/>
        <v>7.2900158478605395</v>
      </c>
      <c r="M1299" s="54">
        <f t="shared" si="182"/>
        <v>1.6038034865293187</v>
      </c>
      <c r="N1299" s="54">
        <f t="shared" si="183"/>
        <v>3.4627575277337561</v>
      </c>
      <c r="O1299" s="54">
        <v>0.99131538163502519</v>
      </c>
      <c r="P1299" s="56">
        <f t="shared" si="184"/>
        <v>9.3603732424674901E-2</v>
      </c>
    </row>
    <row r="1300" spans="1:16" x14ac:dyDescent="0.2">
      <c r="A1300" s="78">
        <f t="shared" si="187"/>
        <v>336</v>
      </c>
      <c r="B1300" s="57" t="s">
        <v>293</v>
      </c>
      <c r="C1300" s="57">
        <v>276.5</v>
      </c>
      <c r="D1300" s="57"/>
      <c r="E1300" s="57"/>
      <c r="F1300" s="57">
        <f t="shared" si="180"/>
        <v>276.5</v>
      </c>
      <c r="G1300" s="57">
        <v>7</v>
      </c>
      <c r="H1300" s="57"/>
      <c r="I1300" s="57"/>
      <c r="J1300" s="57">
        <f t="shared" si="181"/>
        <v>7</v>
      </c>
      <c r="K1300" s="56">
        <f t="shared" si="185"/>
        <v>3.4667194928684631E-3</v>
      </c>
      <c r="L1300" s="54">
        <f t="shared" si="186"/>
        <v>12.757527733755945</v>
      </c>
      <c r="M1300" s="54">
        <f t="shared" si="182"/>
        <v>2.8066561014263076</v>
      </c>
      <c r="N1300" s="54">
        <f t="shared" si="183"/>
        <v>6.059825673534073</v>
      </c>
      <c r="O1300" s="54">
        <v>1.7348019178612939</v>
      </c>
      <c r="P1300" s="56">
        <f t="shared" si="184"/>
        <v>8.4480330656700256E-2</v>
      </c>
    </row>
    <row r="1301" spans="1:16" x14ac:dyDescent="0.2">
      <c r="A1301" s="78">
        <f t="shared" si="187"/>
        <v>337</v>
      </c>
      <c r="B1301" s="57" t="s">
        <v>294</v>
      </c>
      <c r="C1301" s="57">
        <v>214.3</v>
      </c>
      <c r="D1301" s="57"/>
      <c r="E1301" s="57"/>
      <c r="F1301" s="57">
        <f t="shared" si="180"/>
        <v>214.3</v>
      </c>
      <c r="G1301" s="57">
        <v>6</v>
      </c>
      <c r="H1301" s="57"/>
      <c r="I1301" s="57"/>
      <c r="J1301" s="57">
        <f t="shared" si="181"/>
        <v>6</v>
      </c>
      <c r="K1301" s="56">
        <f t="shared" si="185"/>
        <v>2.971473851030111E-3</v>
      </c>
      <c r="L1301" s="54">
        <f t="shared" si="186"/>
        <v>10.935023771790808</v>
      </c>
      <c r="M1301" s="54">
        <f t="shared" si="182"/>
        <v>2.4057052297939778</v>
      </c>
      <c r="N1301" s="54">
        <f t="shared" si="183"/>
        <v>5.1941362916006337</v>
      </c>
      <c r="O1301" s="54">
        <v>1.4869730724525376</v>
      </c>
      <c r="P1301" s="56">
        <f t="shared" si="184"/>
        <v>9.3429017105170126E-2</v>
      </c>
    </row>
    <row r="1302" spans="1:16" x14ac:dyDescent="0.2">
      <c r="A1302" s="78">
        <f t="shared" si="187"/>
        <v>338</v>
      </c>
      <c r="B1302" s="57" t="s">
        <v>295</v>
      </c>
      <c r="C1302" s="57">
        <v>219.5</v>
      </c>
      <c r="D1302" s="57"/>
      <c r="E1302" s="57"/>
      <c r="F1302" s="57">
        <f t="shared" si="180"/>
        <v>219.5</v>
      </c>
      <c r="G1302" s="57">
        <v>4</v>
      </c>
      <c r="H1302" s="57"/>
      <c r="I1302" s="57"/>
      <c r="J1302" s="57">
        <f t="shared" si="181"/>
        <v>4</v>
      </c>
      <c r="K1302" s="56">
        <f t="shared" si="185"/>
        <v>1.9809825673534074E-3</v>
      </c>
      <c r="L1302" s="54">
        <f t="shared" si="186"/>
        <v>7.2900158478605395</v>
      </c>
      <c r="M1302" s="54">
        <f t="shared" si="182"/>
        <v>1.6038034865293187</v>
      </c>
      <c r="N1302" s="54">
        <f t="shared" si="183"/>
        <v>3.4627575277337561</v>
      </c>
      <c r="O1302" s="54">
        <v>0.99131538163502519</v>
      </c>
      <c r="P1302" s="56">
        <f t="shared" si="184"/>
        <v>6.0810443023957356E-2</v>
      </c>
    </row>
    <row r="1303" spans="1:16" x14ac:dyDescent="0.2">
      <c r="A1303" s="78">
        <f t="shared" si="187"/>
        <v>339</v>
      </c>
      <c r="B1303" s="57" t="s">
        <v>296</v>
      </c>
      <c r="C1303" s="57">
        <v>139.69999999999999</v>
      </c>
      <c r="D1303" s="57"/>
      <c r="E1303" s="57"/>
      <c r="F1303" s="57">
        <f t="shared" si="180"/>
        <v>139.69999999999999</v>
      </c>
      <c r="G1303" s="57">
        <v>4</v>
      </c>
      <c r="H1303" s="57"/>
      <c r="I1303" s="57"/>
      <c r="J1303" s="57">
        <f t="shared" si="181"/>
        <v>4</v>
      </c>
      <c r="K1303" s="56">
        <f t="shared" si="185"/>
        <v>1.9809825673534074E-3</v>
      </c>
      <c r="L1303" s="54">
        <f t="shared" si="186"/>
        <v>7.2900158478605395</v>
      </c>
      <c r="M1303" s="54">
        <f t="shared" si="182"/>
        <v>1.6038034865293187</v>
      </c>
      <c r="N1303" s="54">
        <f t="shared" si="183"/>
        <v>3.4627575277337561</v>
      </c>
      <c r="O1303" s="54">
        <v>0.99131538163502519</v>
      </c>
      <c r="P1303" s="56">
        <f t="shared" si="184"/>
        <v>9.5546830663984547E-2</v>
      </c>
    </row>
    <row r="1304" spans="1:16" x14ac:dyDescent="0.2">
      <c r="A1304" s="78">
        <f t="shared" si="187"/>
        <v>340</v>
      </c>
      <c r="B1304" s="57" t="s">
        <v>297</v>
      </c>
      <c r="C1304" s="57">
        <v>207.5</v>
      </c>
      <c r="D1304" s="57"/>
      <c r="E1304" s="57"/>
      <c r="F1304" s="57">
        <f t="shared" si="180"/>
        <v>207.5</v>
      </c>
      <c r="G1304" s="57">
        <v>5</v>
      </c>
      <c r="H1304" s="57"/>
      <c r="I1304" s="57"/>
      <c r="J1304" s="57">
        <f t="shared" si="181"/>
        <v>5</v>
      </c>
      <c r="K1304" s="56">
        <f t="shared" si="185"/>
        <v>2.476228209191759E-3</v>
      </c>
      <c r="L1304" s="54">
        <f t="shared" si="186"/>
        <v>9.1125198098256739</v>
      </c>
      <c r="M1304" s="54">
        <f t="shared" si="182"/>
        <v>2.0047543581616485</v>
      </c>
      <c r="N1304" s="54">
        <f t="shared" si="183"/>
        <v>4.3284469096671945</v>
      </c>
      <c r="O1304" s="54">
        <v>1.2391442270437814</v>
      </c>
      <c r="P1304" s="56">
        <f t="shared" si="184"/>
        <v>8.0408989420232765E-2</v>
      </c>
    </row>
    <row r="1305" spans="1:16" x14ac:dyDescent="0.2">
      <c r="A1305" s="78">
        <f t="shared" si="187"/>
        <v>341</v>
      </c>
      <c r="B1305" s="57" t="s">
        <v>298</v>
      </c>
      <c r="C1305" s="57">
        <v>1523.2</v>
      </c>
      <c r="D1305" s="57"/>
      <c r="E1305" s="57"/>
      <c r="F1305" s="57">
        <f t="shared" si="180"/>
        <v>1523.2</v>
      </c>
      <c r="G1305" s="57">
        <v>32</v>
      </c>
      <c r="H1305" s="57"/>
      <c r="I1305" s="57"/>
      <c r="J1305" s="57">
        <f t="shared" si="181"/>
        <v>32</v>
      </c>
      <c r="K1305" s="56">
        <f t="shared" si="185"/>
        <v>1.5847860538827259E-2</v>
      </c>
      <c r="L1305" s="54">
        <f t="shared" si="186"/>
        <v>58.320126782884316</v>
      </c>
      <c r="M1305" s="54">
        <f t="shared" si="182"/>
        <v>12.83042789223455</v>
      </c>
      <c r="N1305" s="54">
        <f t="shared" si="183"/>
        <v>27.702060221870049</v>
      </c>
      <c r="O1305" s="54">
        <v>7.9305230530802016</v>
      </c>
      <c r="P1305" s="56">
        <f t="shared" si="184"/>
        <v>7.0104476070160918E-2</v>
      </c>
    </row>
    <row r="1306" spans="1:16" x14ac:dyDescent="0.2">
      <c r="A1306" s="78">
        <f t="shared" si="187"/>
        <v>342</v>
      </c>
      <c r="B1306" s="57" t="s">
        <v>299</v>
      </c>
      <c r="C1306" s="57">
        <v>747.1</v>
      </c>
      <c r="D1306" s="57"/>
      <c r="E1306" s="57"/>
      <c r="F1306" s="57">
        <f t="shared" si="180"/>
        <v>747.1</v>
      </c>
      <c r="G1306" s="57">
        <v>17</v>
      </c>
      <c r="H1306" s="57"/>
      <c r="I1306" s="57"/>
      <c r="J1306" s="57">
        <f t="shared" si="181"/>
        <v>17</v>
      </c>
      <c r="K1306" s="56">
        <f t="shared" si="185"/>
        <v>8.4191759112519811E-3</v>
      </c>
      <c r="L1306" s="54">
        <f t="shared" si="186"/>
        <v>30.982567353407291</v>
      </c>
      <c r="M1306" s="54">
        <f t="shared" si="182"/>
        <v>6.8161648177496037</v>
      </c>
      <c r="N1306" s="54">
        <f t="shared" si="183"/>
        <v>14.716719492868462</v>
      </c>
      <c r="O1306" s="54">
        <v>4.2130903719488568</v>
      </c>
      <c r="P1306" s="56">
        <f t="shared" si="184"/>
        <v>7.5931658460680243E-2</v>
      </c>
    </row>
    <row r="1307" spans="1:16" x14ac:dyDescent="0.2">
      <c r="A1307" s="78">
        <f t="shared" si="187"/>
        <v>343</v>
      </c>
      <c r="B1307" s="57" t="s">
        <v>300</v>
      </c>
      <c r="C1307" s="57">
        <v>139.6</v>
      </c>
      <c r="D1307" s="57"/>
      <c r="E1307" s="57"/>
      <c r="F1307" s="57">
        <f t="shared" ref="F1307:F1314" si="188">C1307+D1307+E1307</f>
        <v>139.6</v>
      </c>
      <c r="G1307" s="57">
        <v>3</v>
      </c>
      <c r="H1307" s="57"/>
      <c r="I1307" s="57"/>
      <c r="J1307" s="57">
        <f t="shared" ref="J1307:J1313" si="189">G1307+H1307+I1307</f>
        <v>3</v>
      </c>
      <c r="K1307" s="56">
        <f t="shared" si="185"/>
        <v>1.4857369255150555E-3</v>
      </c>
      <c r="L1307" s="54">
        <f t="shared" si="186"/>
        <v>5.4675118858954042</v>
      </c>
      <c r="M1307" s="54">
        <f t="shared" si="182"/>
        <v>1.2028526148969889</v>
      </c>
      <c r="N1307" s="54">
        <f t="shared" si="183"/>
        <v>2.5970681458003169</v>
      </c>
      <c r="O1307" s="54">
        <v>0.74348653622626881</v>
      </c>
      <c r="P1307" s="56">
        <f t="shared" si="184"/>
        <v>7.171145546431934E-2</v>
      </c>
    </row>
    <row r="1308" spans="1:16" x14ac:dyDescent="0.2">
      <c r="A1308" s="78">
        <f t="shared" si="187"/>
        <v>344</v>
      </c>
      <c r="B1308" s="57" t="s">
        <v>301</v>
      </c>
      <c r="C1308" s="57">
        <v>127.4</v>
      </c>
      <c r="D1308" s="57"/>
      <c r="E1308" s="57"/>
      <c r="F1308" s="57">
        <f t="shared" si="188"/>
        <v>127.4</v>
      </c>
      <c r="G1308" s="57">
        <v>3</v>
      </c>
      <c r="H1308" s="57"/>
      <c r="I1308" s="57"/>
      <c r="J1308" s="57">
        <f t="shared" si="189"/>
        <v>3</v>
      </c>
      <c r="K1308" s="56">
        <f t="shared" si="185"/>
        <v>1.4857369255150555E-3</v>
      </c>
      <c r="L1308" s="54">
        <f t="shared" si="186"/>
        <v>5.4675118858954042</v>
      </c>
      <c r="M1308" s="54">
        <f t="shared" ref="M1308:M1316" si="190">L1308*0.22</f>
        <v>1.2028526148969889</v>
      </c>
      <c r="N1308" s="54">
        <f t="shared" si="183"/>
        <v>2.5970681458003169</v>
      </c>
      <c r="O1308" s="54">
        <v>0.74348653622626881</v>
      </c>
      <c r="P1308" s="56">
        <f t="shared" si="184"/>
        <v>7.857864350721333E-2</v>
      </c>
    </row>
    <row r="1309" spans="1:16" x14ac:dyDescent="0.2">
      <c r="A1309" s="78">
        <f t="shared" si="187"/>
        <v>345</v>
      </c>
      <c r="B1309" s="57" t="s">
        <v>302</v>
      </c>
      <c r="C1309" s="57">
        <v>112.8</v>
      </c>
      <c r="D1309" s="57"/>
      <c r="E1309" s="57"/>
      <c r="F1309" s="57">
        <f t="shared" si="188"/>
        <v>112.8</v>
      </c>
      <c r="G1309" s="57">
        <v>3</v>
      </c>
      <c r="H1309" s="57"/>
      <c r="I1309" s="57"/>
      <c r="J1309" s="57">
        <f t="shared" si="189"/>
        <v>3</v>
      </c>
      <c r="K1309" s="56">
        <f t="shared" si="185"/>
        <v>1.4857369255150555E-3</v>
      </c>
      <c r="L1309" s="54">
        <f t="shared" si="186"/>
        <v>5.4675118858954042</v>
      </c>
      <c r="M1309" s="54">
        <f t="shared" si="190"/>
        <v>1.2028526148969889</v>
      </c>
      <c r="N1309" s="54">
        <f t="shared" si="183"/>
        <v>2.5970681458003169</v>
      </c>
      <c r="O1309" s="54">
        <v>0.74348653622626881</v>
      </c>
      <c r="P1309" s="56">
        <f t="shared" si="184"/>
        <v>8.8749283535629248E-2</v>
      </c>
    </row>
    <row r="1310" spans="1:16" x14ac:dyDescent="0.2">
      <c r="A1310" s="78">
        <f t="shared" si="187"/>
        <v>346</v>
      </c>
      <c r="B1310" s="57" t="s">
        <v>303</v>
      </c>
      <c r="C1310" s="57">
        <v>84.2</v>
      </c>
      <c r="D1310" s="57"/>
      <c r="E1310" s="57"/>
      <c r="F1310" s="57">
        <f t="shared" si="188"/>
        <v>84.2</v>
      </c>
      <c r="G1310" s="57">
        <v>3</v>
      </c>
      <c r="H1310" s="57"/>
      <c r="I1310" s="57"/>
      <c r="J1310" s="57">
        <f t="shared" si="189"/>
        <v>3</v>
      </c>
      <c r="K1310" s="56">
        <f t="shared" si="185"/>
        <v>1.4857369255150555E-3</v>
      </c>
      <c r="L1310" s="54">
        <f t="shared" si="186"/>
        <v>5.4675118858954042</v>
      </c>
      <c r="M1310" s="54">
        <f t="shared" si="190"/>
        <v>1.2028526148969889</v>
      </c>
      <c r="N1310" s="54">
        <f t="shared" si="183"/>
        <v>2.5970681458003169</v>
      </c>
      <c r="O1310" s="54">
        <v>0.74348653622626881</v>
      </c>
      <c r="P1310" s="56">
        <f t="shared" si="184"/>
        <v>0.11889452711186435</v>
      </c>
    </row>
    <row r="1311" spans="1:16" x14ac:dyDescent="0.2">
      <c r="A1311" s="78">
        <f t="shared" si="187"/>
        <v>347</v>
      </c>
      <c r="B1311" s="57" t="s">
        <v>304</v>
      </c>
      <c r="C1311" s="57">
        <v>151.6</v>
      </c>
      <c r="D1311" s="57"/>
      <c r="E1311" s="57"/>
      <c r="F1311" s="57">
        <f t="shared" si="188"/>
        <v>151.6</v>
      </c>
      <c r="G1311" s="57">
        <v>4</v>
      </c>
      <c r="H1311" s="57"/>
      <c r="I1311" s="57"/>
      <c r="J1311" s="57">
        <f t="shared" si="189"/>
        <v>4</v>
      </c>
      <c r="K1311" s="56">
        <f t="shared" si="185"/>
        <v>1.9809825673534074E-3</v>
      </c>
      <c r="L1311" s="54">
        <f t="shared" si="186"/>
        <v>7.2900158478605395</v>
      </c>
      <c r="M1311" s="54">
        <f t="shared" si="190"/>
        <v>1.6038034865293187</v>
      </c>
      <c r="N1311" s="54">
        <f t="shared" si="183"/>
        <v>3.4627575277337561</v>
      </c>
      <c r="O1311" s="54">
        <v>0.99131538163502519</v>
      </c>
      <c r="P1311" s="56">
        <f t="shared" si="184"/>
        <v>8.8046782610545118E-2</v>
      </c>
    </row>
    <row r="1312" spans="1:16" x14ac:dyDescent="0.2">
      <c r="A1312" s="78">
        <f t="shared" si="187"/>
        <v>348</v>
      </c>
      <c r="B1312" s="57" t="s">
        <v>305</v>
      </c>
      <c r="C1312" s="57">
        <v>45.6</v>
      </c>
      <c r="D1312" s="57"/>
      <c r="E1312" s="57"/>
      <c r="F1312" s="57">
        <f t="shared" si="188"/>
        <v>45.6</v>
      </c>
      <c r="G1312" s="57">
        <v>1</v>
      </c>
      <c r="H1312" s="57"/>
      <c r="I1312" s="57"/>
      <c r="J1312" s="57">
        <f t="shared" si="189"/>
        <v>1</v>
      </c>
      <c r="K1312" s="56">
        <f t="shared" si="185"/>
        <v>4.9524564183835184E-4</v>
      </c>
      <c r="L1312" s="54">
        <f t="shared" si="186"/>
        <v>1.8225039619651349</v>
      </c>
      <c r="M1312" s="54">
        <f t="shared" si="190"/>
        <v>0.40095087163232968</v>
      </c>
      <c r="N1312" s="54">
        <f t="shared" si="183"/>
        <v>0.86568938193343903</v>
      </c>
      <c r="O1312" s="54">
        <v>0.2478288454087563</v>
      </c>
      <c r="P1312" s="56">
        <f t="shared" si="184"/>
        <v>7.3179233792536394E-2</v>
      </c>
    </row>
    <row r="1313" spans="1:16" x14ac:dyDescent="0.2">
      <c r="A1313" s="78">
        <f t="shared" si="187"/>
        <v>349</v>
      </c>
      <c r="B1313" s="57" t="s">
        <v>306</v>
      </c>
      <c r="C1313" s="57">
        <v>193.6</v>
      </c>
      <c r="D1313" s="57"/>
      <c r="E1313" s="57"/>
      <c r="F1313" s="57">
        <f t="shared" si="188"/>
        <v>193.6</v>
      </c>
      <c r="G1313" s="57">
        <v>3</v>
      </c>
      <c r="H1313" s="57"/>
      <c r="I1313" s="57"/>
      <c r="J1313" s="57">
        <f t="shared" si="189"/>
        <v>3</v>
      </c>
      <c r="K1313" s="56">
        <f t="shared" si="185"/>
        <v>1.4857369255150555E-3</v>
      </c>
      <c r="L1313" s="54">
        <f t="shared" si="186"/>
        <v>5.4675118858954042</v>
      </c>
      <c r="M1313" s="54">
        <f t="shared" si="190"/>
        <v>1.2028526148969889</v>
      </c>
      <c r="N1313" s="54">
        <f t="shared" si="183"/>
        <v>2.5970681458003169</v>
      </c>
      <c r="O1313" s="54">
        <v>0.74348653622626881</v>
      </c>
      <c r="P1313" s="56">
        <f t="shared" si="184"/>
        <v>5.1709293299684808E-2</v>
      </c>
    </row>
    <row r="1314" spans="1:16" x14ac:dyDescent="0.2">
      <c r="A1314" s="78">
        <f t="shared" si="187"/>
        <v>350</v>
      </c>
      <c r="B1314" s="57" t="s">
        <v>1007</v>
      </c>
      <c r="C1314" s="57">
        <v>743</v>
      </c>
      <c r="D1314" s="57"/>
      <c r="E1314" s="57"/>
      <c r="F1314" s="57">
        <f t="shared" si="188"/>
        <v>743</v>
      </c>
      <c r="G1314" s="57">
        <v>24</v>
      </c>
      <c r="H1314" s="57"/>
      <c r="I1314" s="57"/>
      <c r="J1314" s="57">
        <f>G1314+H1314+I1314</f>
        <v>24</v>
      </c>
      <c r="K1314" s="56">
        <f t="shared" si="185"/>
        <v>1.1885895404120444E-2</v>
      </c>
      <c r="L1314" s="54">
        <f t="shared" si="186"/>
        <v>43.740095087163233</v>
      </c>
      <c r="M1314" s="54">
        <f t="shared" si="190"/>
        <v>9.6228209191759113</v>
      </c>
      <c r="N1314" s="54">
        <f t="shared" si="183"/>
        <v>20.776545166402535</v>
      </c>
      <c r="O1314" s="54">
        <v>5.9478922898101505</v>
      </c>
      <c r="P1314" s="56">
        <f t="shared" si="184"/>
        <v>0.10778917020531875</v>
      </c>
    </row>
    <row r="1315" spans="1:16" x14ac:dyDescent="0.2">
      <c r="A1315" s="78">
        <f t="shared" si="187"/>
        <v>351</v>
      </c>
      <c r="B1315" s="57" t="s">
        <v>1433</v>
      </c>
      <c r="C1315" s="57">
        <v>1518.08</v>
      </c>
      <c r="D1315" s="57"/>
      <c r="E1315" s="57"/>
      <c r="F1315" s="57">
        <v>1518.08</v>
      </c>
      <c r="G1315" s="57">
        <v>65</v>
      </c>
      <c r="H1315" s="57"/>
      <c r="I1315" s="57"/>
      <c r="J1315" s="57">
        <f>G1315+H1315+I1315</f>
        <v>65</v>
      </c>
      <c r="K1315" s="56">
        <f t="shared" si="185"/>
        <v>3.2190966719492869E-2</v>
      </c>
      <c r="L1315" s="54">
        <f t="shared" si="186"/>
        <v>118.46275752773376</v>
      </c>
      <c r="M1315" s="54">
        <f t="shared" si="190"/>
        <v>26.061806656101428</v>
      </c>
      <c r="N1315" s="54">
        <f t="shared" si="183"/>
        <v>56.269809825673534</v>
      </c>
      <c r="O1315" s="54">
        <v>16.10887495156916</v>
      </c>
      <c r="P1315" s="56">
        <f t="shared" si="184"/>
        <v>0.14287998587760717</v>
      </c>
    </row>
    <row r="1316" spans="1:16" x14ac:dyDescent="0.2">
      <c r="A1316" s="78">
        <f t="shared" si="187"/>
        <v>352</v>
      </c>
      <c r="B1316" s="57" t="s">
        <v>2515</v>
      </c>
      <c r="C1316" s="57">
        <v>320.7</v>
      </c>
      <c r="D1316" s="57"/>
      <c r="E1316" s="57"/>
      <c r="F1316" s="57">
        <f>C1316+D1316+E1316</f>
        <v>320.7</v>
      </c>
      <c r="G1316" s="57">
        <v>8</v>
      </c>
      <c r="H1316" s="57"/>
      <c r="I1316" s="57"/>
      <c r="J1316" s="57">
        <v>8</v>
      </c>
      <c r="K1316" s="56">
        <f t="shared" si="185"/>
        <v>3.9619651347068147E-3</v>
      </c>
      <c r="L1316" s="54">
        <f t="shared" si="186"/>
        <v>14.580031695721079</v>
      </c>
      <c r="M1316" s="54">
        <f t="shared" si="190"/>
        <v>3.2076069730586374</v>
      </c>
      <c r="N1316" s="54">
        <f t="shared" si="183"/>
        <v>6.9255150554675122</v>
      </c>
      <c r="O1316" s="54">
        <v>1.9826307632700504</v>
      </c>
      <c r="P1316" s="56">
        <f t="shared" si="184"/>
        <v>8.3242234136318302E-2</v>
      </c>
    </row>
    <row r="1317" spans="1:16" x14ac:dyDescent="0.2">
      <c r="A1317" s="78">
        <f t="shared" si="187"/>
        <v>353</v>
      </c>
      <c r="B1317" s="57" t="s">
        <v>2516</v>
      </c>
      <c r="C1317" s="57">
        <v>352.5</v>
      </c>
      <c r="D1317" s="57"/>
      <c r="E1317" s="57"/>
      <c r="F1317" s="57">
        <f t="shared" ref="F1317:F1328" si="191">C1317+D1317+E1317</f>
        <v>352.5</v>
      </c>
      <c r="G1317" s="57">
        <v>8</v>
      </c>
      <c r="H1317" s="57"/>
      <c r="I1317" s="57"/>
      <c r="J1317" s="57">
        <v>8</v>
      </c>
      <c r="K1317" s="56">
        <f t="shared" si="185"/>
        <v>3.9619651347068147E-3</v>
      </c>
      <c r="L1317" s="54">
        <f t="shared" si="186"/>
        <v>14.580031695721079</v>
      </c>
      <c r="M1317" s="54">
        <f t="shared" ref="M1317:M1329" si="192">L1317*0.22</f>
        <v>3.2076069730586374</v>
      </c>
      <c r="N1317" s="54">
        <f t="shared" si="183"/>
        <v>6.9255150554675122</v>
      </c>
      <c r="O1317" s="54">
        <v>1.9826307632700504</v>
      </c>
      <c r="P1317" s="56">
        <f t="shared" si="184"/>
        <v>7.5732721950403634E-2</v>
      </c>
    </row>
    <row r="1318" spans="1:16" x14ac:dyDescent="0.2">
      <c r="A1318" s="78">
        <f t="shared" si="187"/>
        <v>354</v>
      </c>
      <c r="B1318" s="57" t="s">
        <v>2517</v>
      </c>
      <c r="C1318" s="57">
        <v>399.4</v>
      </c>
      <c r="D1318" s="57"/>
      <c r="E1318" s="57"/>
      <c r="F1318" s="57">
        <f t="shared" si="191"/>
        <v>399.4</v>
      </c>
      <c r="G1318" s="57">
        <v>8</v>
      </c>
      <c r="H1318" s="57"/>
      <c r="I1318" s="57"/>
      <c r="J1318" s="57">
        <v>8</v>
      </c>
      <c r="K1318" s="56">
        <f t="shared" si="185"/>
        <v>3.9619651347068147E-3</v>
      </c>
      <c r="L1318" s="54">
        <f t="shared" si="186"/>
        <v>14.580031695721079</v>
      </c>
      <c r="M1318" s="54">
        <f t="shared" si="192"/>
        <v>3.2076069730586374</v>
      </c>
      <c r="N1318" s="54">
        <f t="shared" si="183"/>
        <v>6.9255150554675122</v>
      </c>
      <c r="O1318" s="54">
        <v>1.9826307632700504</v>
      </c>
      <c r="P1318" s="56">
        <f t="shared" si="184"/>
        <v>6.6839720799993188E-2</v>
      </c>
    </row>
    <row r="1319" spans="1:16" x14ac:dyDescent="0.2">
      <c r="A1319" s="78">
        <f t="shared" si="187"/>
        <v>355</v>
      </c>
      <c r="B1319" s="57" t="s">
        <v>2518</v>
      </c>
      <c r="C1319" s="57">
        <v>381.3</v>
      </c>
      <c r="D1319" s="57"/>
      <c r="E1319" s="57"/>
      <c r="F1319" s="57">
        <f t="shared" si="191"/>
        <v>381.3</v>
      </c>
      <c r="G1319" s="57">
        <v>8</v>
      </c>
      <c r="H1319" s="57"/>
      <c r="I1319" s="57"/>
      <c r="J1319" s="57">
        <v>8</v>
      </c>
      <c r="K1319" s="56">
        <f t="shared" si="185"/>
        <v>3.9619651347068147E-3</v>
      </c>
      <c r="L1319" s="54">
        <f t="shared" si="186"/>
        <v>14.580031695721079</v>
      </c>
      <c r="M1319" s="54">
        <f t="shared" si="192"/>
        <v>3.2076069730586374</v>
      </c>
      <c r="N1319" s="54">
        <f t="shared" si="183"/>
        <v>6.9255150554675122</v>
      </c>
      <c r="O1319" s="54">
        <v>1.9826307632700504</v>
      </c>
      <c r="P1319" s="56">
        <f t="shared" si="184"/>
        <v>7.0012547829838123E-2</v>
      </c>
    </row>
    <row r="1320" spans="1:16" x14ac:dyDescent="0.2">
      <c r="A1320" s="78">
        <f t="shared" si="187"/>
        <v>356</v>
      </c>
      <c r="B1320" s="57" t="s">
        <v>2519</v>
      </c>
      <c r="C1320" s="57">
        <v>351.4</v>
      </c>
      <c r="D1320" s="57"/>
      <c r="E1320" s="57"/>
      <c r="F1320" s="57">
        <f t="shared" si="191"/>
        <v>351.4</v>
      </c>
      <c r="G1320" s="57">
        <v>8</v>
      </c>
      <c r="H1320" s="57"/>
      <c r="I1320" s="57"/>
      <c r="J1320" s="57">
        <v>8</v>
      </c>
      <c r="K1320" s="56">
        <f t="shared" si="185"/>
        <v>3.9619651347068147E-3</v>
      </c>
      <c r="L1320" s="54">
        <f t="shared" si="186"/>
        <v>14.580031695721079</v>
      </c>
      <c r="M1320" s="54">
        <f t="shared" si="192"/>
        <v>3.2076069730586374</v>
      </c>
      <c r="N1320" s="54">
        <f t="shared" si="183"/>
        <v>6.9255150554675122</v>
      </c>
      <c r="O1320" s="54">
        <v>1.9826307632700504</v>
      </c>
      <c r="P1320" s="56">
        <f t="shared" si="184"/>
        <v>7.5969790801130574E-2</v>
      </c>
    </row>
    <row r="1321" spans="1:16" x14ac:dyDescent="0.2">
      <c r="A1321" s="78">
        <f t="shared" si="187"/>
        <v>357</v>
      </c>
      <c r="B1321" s="57" t="s">
        <v>2520</v>
      </c>
      <c r="C1321" s="57">
        <v>381.3</v>
      </c>
      <c r="D1321" s="57"/>
      <c r="E1321" s="57"/>
      <c r="F1321" s="57">
        <f t="shared" si="191"/>
        <v>381.3</v>
      </c>
      <c r="G1321" s="57">
        <v>8</v>
      </c>
      <c r="H1321" s="57"/>
      <c r="I1321" s="57"/>
      <c r="J1321" s="57">
        <v>8</v>
      </c>
      <c r="K1321" s="56">
        <f t="shared" si="185"/>
        <v>3.9619651347068147E-3</v>
      </c>
      <c r="L1321" s="54">
        <f t="shared" si="186"/>
        <v>14.580031695721079</v>
      </c>
      <c r="M1321" s="54">
        <f t="shared" si="192"/>
        <v>3.2076069730586374</v>
      </c>
      <c r="N1321" s="54">
        <f t="shared" si="183"/>
        <v>6.9255150554675122</v>
      </c>
      <c r="O1321" s="54">
        <v>1.9826307632700504</v>
      </c>
      <c r="P1321" s="56">
        <f t="shared" si="184"/>
        <v>7.0012547829838123E-2</v>
      </c>
    </row>
    <row r="1322" spans="1:16" x14ac:dyDescent="0.2">
      <c r="A1322" s="78">
        <f t="shared" si="187"/>
        <v>358</v>
      </c>
      <c r="B1322" s="57" t="s">
        <v>2521</v>
      </c>
      <c r="C1322" s="57">
        <v>125.1</v>
      </c>
      <c r="D1322" s="57"/>
      <c r="E1322" s="57"/>
      <c r="F1322" s="57">
        <f t="shared" si="191"/>
        <v>125.1</v>
      </c>
      <c r="G1322" s="57">
        <v>3</v>
      </c>
      <c r="H1322" s="57"/>
      <c r="I1322" s="57"/>
      <c r="J1322" s="57">
        <v>3</v>
      </c>
      <c r="K1322" s="56">
        <f t="shared" si="185"/>
        <v>1.4857369255150555E-3</v>
      </c>
      <c r="L1322" s="54">
        <f t="shared" si="186"/>
        <v>5.4675118858954042</v>
      </c>
      <c r="M1322" s="54">
        <f t="shared" si="192"/>
        <v>1.2028526148969889</v>
      </c>
      <c r="N1322" s="54">
        <f t="shared" si="183"/>
        <v>2.5970681458003169</v>
      </c>
      <c r="O1322" s="54">
        <v>0.74348653622626881</v>
      </c>
      <c r="P1322" s="56">
        <f t="shared" si="184"/>
        <v>8.0023334794716058E-2</v>
      </c>
    </row>
    <row r="1323" spans="1:16" x14ac:dyDescent="0.2">
      <c r="A1323" s="78">
        <f t="shared" si="187"/>
        <v>359</v>
      </c>
      <c r="B1323" s="57" t="s">
        <v>2522</v>
      </c>
      <c r="C1323" s="57">
        <v>120.3</v>
      </c>
      <c r="D1323" s="57"/>
      <c r="E1323" s="57"/>
      <c r="F1323" s="57">
        <f t="shared" si="191"/>
        <v>120.3</v>
      </c>
      <c r="G1323" s="57">
        <v>4</v>
      </c>
      <c r="H1323" s="57"/>
      <c r="I1323" s="57"/>
      <c r="J1323" s="57">
        <v>4</v>
      </c>
      <c r="K1323" s="56">
        <f t="shared" si="185"/>
        <v>1.9809825673534074E-3</v>
      </c>
      <c r="L1323" s="54">
        <f t="shared" si="186"/>
        <v>7.2900158478605395</v>
      </c>
      <c r="M1323" s="54">
        <f t="shared" si="192"/>
        <v>1.6038034865293187</v>
      </c>
      <c r="N1323" s="54">
        <f t="shared" si="183"/>
        <v>3.4627575277337561</v>
      </c>
      <c r="O1323" s="54">
        <v>0.99131538163502519</v>
      </c>
      <c r="P1323" s="56">
        <f t="shared" si="184"/>
        <v>0.11095504774529211</v>
      </c>
    </row>
    <row r="1324" spans="1:16" x14ac:dyDescent="0.2">
      <c r="A1324" s="78">
        <f t="shared" si="187"/>
        <v>360</v>
      </c>
      <c r="B1324" s="57" t="s">
        <v>2523</v>
      </c>
      <c r="C1324" s="57">
        <v>342.6</v>
      </c>
      <c r="D1324" s="57"/>
      <c r="E1324" s="57"/>
      <c r="F1324" s="57">
        <f t="shared" si="191"/>
        <v>342.6</v>
      </c>
      <c r="G1324" s="57">
        <v>8</v>
      </c>
      <c r="H1324" s="57"/>
      <c r="I1324" s="57"/>
      <c r="J1324" s="57">
        <v>8</v>
      </c>
      <c r="K1324" s="56">
        <f t="shared" si="185"/>
        <v>3.9619651347068147E-3</v>
      </c>
      <c r="L1324" s="54">
        <f t="shared" si="186"/>
        <v>14.580031695721079</v>
      </c>
      <c r="M1324" s="54">
        <f t="shared" si="192"/>
        <v>3.2076069730586374</v>
      </c>
      <c r="N1324" s="54">
        <f t="shared" si="183"/>
        <v>6.9255150554675122</v>
      </c>
      <c r="O1324" s="54">
        <v>1.9826307632700504</v>
      </c>
      <c r="P1324" s="56">
        <f t="shared" si="184"/>
        <v>7.7921145614469584E-2</v>
      </c>
    </row>
    <row r="1325" spans="1:16" x14ac:dyDescent="0.2">
      <c r="A1325" s="78">
        <f t="shared" si="187"/>
        <v>361</v>
      </c>
      <c r="B1325" s="57" t="s">
        <v>2524</v>
      </c>
      <c r="C1325" s="57">
        <v>341.6</v>
      </c>
      <c r="D1325" s="57"/>
      <c r="E1325" s="57"/>
      <c r="F1325" s="57">
        <f t="shared" si="191"/>
        <v>341.6</v>
      </c>
      <c r="G1325" s="57">
        <v>8</v>
      </c>
      <c r="H1325" s="57"/>
      <c r="I1325" s="57"/>
      <c r="J1325" s="57">
        <v>8</v>
      </c>
      <c r="K1325" s="56">
        <f t="shared" si="185"/>
        <v>3.9619651347068147E-3</v>
      </c>
      <c r="L1325" s="54">
        <f t="shared" si="186"/>
        <v>14.580031695721079</v>
      </c>
      <c r="M1325" s="54">
        <f t="shared" si="192"/>
        <v>3.2076069730586374</v>
      </c>
      <c r="N1325" s="54">
        <f t="shared" si="183"/>
        <v>6.9255150554675122</v>
      </c>
      <c r="O1325" s="54">
        <v>1.9826307632700504</v>
      </c>
      <c r="P1325" s="56">
        <f t="shared" si="184"/>
        <v>7.8149252012638407E-2</v>
      </c>
    </row>
    <row r="1326" spans="1:16" x14ac:dyDescent="0.2">
      <c r="A1326" s="78">
        <f t="shared" si="187"/>
        <v>362</v>
      </c>
      <c r="B1326" s="57" t="s">
        <v>2525</v>
      </c>
      <c r="C1326" s="57">
        <v>348.8</v>
      </c>
      <c r="D1326" s="57"/>
      <c r="E1326" s="57"/>
      <c r="F1326" s="57">
        <f t="shared" si="191"/>
        <v>348.8</v>
      </c>
      <c r="G1326" s="57">
        <v>8</v>
      </c>
      <c r="H1326" s="57"/>
      <c r="I1326" s="57"/>
      <c r="J1326" s="57">
        <v>8</v>
      </c>
      <c r="K1326" s="56">
        <f t="shared" si="185"/>
        <v>3.9619651347068147E-3</v>
      </c>
      <c r="L1326" s="54">
        <f t="shared" si="186"/>
        <v>14.580031695721079</v>
      </c>
      <c r="M1326" s="54">
        <f t="shared" si="192"/>
        <v>3.2076069730586374</v>
      </c>
      <c r="N1326" s="54">
        <f t="shared" si="183"/>
        <v>6.9255150554675122</v>
      </c>
      <c r="O1326" s="54">
        <v>1.9826307632700504</v>
      </c>
      <c r="P1326" s="56">
        <f t="shared" si="184"/>
        <v>7.6536079379350003E-2</v>
      </c>
    </row>
    <row r="1327" spans="1:16" x14ac:dyDescent="0.2">
      <c r="A1327" s="78">
        <f t="shared" si="187"/>
        <v>363</v>
      </c>
      <c r="B1327" s="57" t="s">
        <v>2526</v>
      </c>
      <c r="C1327" s="57">
        <v>348.5</v>
      </c>
      <c r="D1327" s="57"/>
      <c r="E1327" s="57"/>
      <c r="F1327" s="57">
        <f t="shared" si="191"/>
        <v>348.5</v>
      </c>
      <c r="G1327" s="57">
        <v>8</v>
      </c>
      <c r="H1327" s="57"/>
      <c r="I1327" s="57"/>
      <c r="J1327" s="57">
        <v>8</v>
      </c>
      <c r="K1327" s="56">
        <f t="shared" si="185"/>
        <v>3.9619651347068147E-3</v>
      </c>
      <c r="L1327" s="54">
        <f t="shared" si="186"/>
        <v>14.580031695721079</v>
      </c>
      <c r="M1327" s="54">
        <f t="shared" si="192"/>
        <v>3.2076069730586374</v>
      </c>
      <c r="N1327" s="54">
        <f t="shared" si="183"/>
        <v>6.9255150554675122</v>
      </c>
      <c r="O1327" s="54">
        <v>1.9826307632700504</v>
      </c>
      <c r="P1327" s="56">
        <f t="shared" si="184"/>
        <v>7.660196409617584E-2</v>
      </c>
    </row>
    <row r="1328" spans="1:16" x14ac:dyDescent="0.2">
      <c r="A1328" s="78">
        <f t="shared" si="187"/>
        <v>364</v>
      </c>
      <c r="B1328" s="57" t="s">
        <v>2527</v>
      </c>
      <c r="C1328" s="57">
        <v>713.6</v>
      </c>
      <c r="D1328" s="57"/>
      <c r="E1328" s="57"/>
      <c r="F1328" s="57">
        <f t="shared" si="191"/>
        <v>713.6</v>
      </c>
      <c r="G1328" s="57">
        <v>12</v>
      </c>
      <c r="H1328" s="57"/>
      <c r="I1328" s="57"/>
      <c r="J1328" s="57">
        <v>12</v>
      </c>
      <c r="K1328" s="56">
        <f t="shared" si="185"/>
        <v>5.9429477020602221E-3</v>
      </c>
      <c r="L1328" s="54">
        <f t="shared" si="186"/>
        <v>21.870047543581617</v>
      </c>
      <c r="M1328" s="54">
        <f t="shared" si="192"/>
        <v>4.8114104595879557</v>
      </c>
      <c r="N1328" s="54">
        <f t="shared" si="183"/>
        <v>10.388272583201267</v>
      </c>
      <c r="O1328" s="54">
        <v>2.9739461449050753</v>
      </c>
      <c r="P1328" s="56">
        <f t="shared" si="184"/>
        <v>5.6115017840913557E-2</v>
      </c>
    </row>
    <row r="1329" spans="1:16" x14ac:dyDescent="0.2">
      <c r="A1329" s="78">
        <f t="shared" si="187"/>
        <v>365</v>
      </c>
      <c r="B1329" s="57" t="s">
        <v>2528</v>
      </c>
      <c r="C1329" s="57">
        <v>343.6</v>
      </c>
      <c r="D1329" s="57"/>
      <c r="E1329" s="57"/>
      <c r="F1329" s="57">
        <v>343.6</v>
      </c>
      <c r="G1329" s="57">
        <v>8</v>
      </c>
      <c r="H1329" s="57"/>
      <c r="I1329" s="57"/>
      <c r="J1329" s="57">
        <v>8</v>
      </c>
      <c r="K1329" s="56">
        <f t="shared" si="185"/>
        <v>3.9619651347068147E-3</v>
      </c>
      <c r="L1329" s="54">
        <f t="shared" si="186"/>
        <v>14.580031695721079</v>
      </c>
      <c r="M1329" s="54">
        <f t="shared" si="192"/>
        <v>3.2076069730586374</v>
      </c>
      <c r="N1329" s="54">
        <f t="shared" si="183"/>
        <v>6.9255150554675122</v>
      </c>
      <c r="O1329" s="54">
        <v>1.9826307632700504</v>
      </c>
      <c r="P1329" s="56">
        <f t="shared" si="184"/>
        <v>7.769436696017834E-2</v>
      </c>
    </row>
    <row r="1330" spans="1:16" x14ac:dyDescent="0.2">
      <c r="A1330" s="33"/>
      <c r="B1330" s="33" t="s">
        <v>1276</v>
      </c>
      <c r="C1330" s="168">
        <f>SUM(C965:C1329)</f>
        <v>213586.68000000002</v>
      </c>
      <c r="D1330" s="168">
        <f t="shared" ref="D1330:O1330" si="193">SUM(D965:D1329)</f>
        <v>1296.5999999999997</v>
      </c>
      <c r="E1330" s="168">
        <f t="shared" si="193"/>
        <v>9187.4800000000014</v>
      </c>
      <c r="F1330" s="168">
        <f t="shared" si="193"/>
        <v>224070.7600000001</v>
      </c>
      <c r="G1330" s="168">
        <f t="shared" si="193"/>
        <v>4819</v>
      </c>
      <c r="H1330" s="168">
        <f t="shared" si="193"/>
        <v>35</v>
      </c>
      <c r="I1330" s="168">
        <f t="shared" si="193"/>
        <v>194</v>
      </c>
      <c r="J1330" s="168">
        <f t="shared" si="193"/>
        <v>5048</v>
      </c>
      <c r="K1330" s="168">
        <f t="shared" si="193"/>
        <v>2.4999999999999978</v>
      </c>
      <c r="L1330" s="168">
        <f t="shared" si="193"/>
        <v>9199.9999999999891</v>
      </c>
      <c r="M1330" s="168">
        <f t="shared" si="193"/>
        <v>2023.9999999999991</v>
      </c>
      <c r="N1330" s="168">
        <f t="shared" si="193"/>
        <v>4369.9999999999882</v>
      </c>
      <c r="O1330" s="168">
        <f t="shared" si="193"/>
        <v>1204.9438463773738</v>
      </c>
      <c r="P1330" s="56">
        <f t="shared" si="184"/>
        <v>7.4971602034898902E-2</v>
      </c>
    </row>
    <row r="1331" spans="1:16" x14ac:dyDescent="0.2">
      <c r="A1331" s="348" t="s">
        <v>1977</v>
      </c>
      <c r="B1331" s="348"/>
      <c r="C1331" s="348"/>
      <c r="D1331" s="348"/>
      <c r="E1331" s="348"/>
      <c r="F1331" s="348"/>
      <c r="G1331" s="348"/>
      <c r="H1331" s="348"/>
      <c r="I1331" s="348"/>
      <c r="J1331" s="348"/>
      <c r="K1331" s="348"/>
      <c r="L1331" s="348"/>
      <c r="M1331" s="348"/>
      <c r="N1331" s="348"/>
      <c r="O1331" s="348"/>
      <c r="P1331" s="348"/>
    </row>
    <row r="1332" spans="1:16" x14ac:dyDescent="0.2">
      <c r="A1332" s="57">
        <v>1</v>
      </c>
      <c r="B1332" s="57" t="s">
        <v>1578</v>
      </c>
      <c r="C1332" s="58">
        <v>2589.1999999999998</v>
      </c>
      <c r="D1332" s="57"/>
      <c r="E1332" s="60">
        <v>1780.4</v>
      </c>
      <c r="F1332" s="57">
        <f t="shared" ref="F1332:F1384" si="194">C1332+D1332+E1332</f>
        <v>4369.6000000000004</v>
      </c>
      <c r="G1332" s="57">
        <v>64</v>
      </c>
      <c r="H1332" s="57"/>
      <c r="I1332" s="57">
        <v>2</v>
      </c>
      <c r="J1332" s="57">
        <f t="shared" ref="J1332:J1384" si="195">G1332+H1332+I1332</f>
        <v>66</v>
      </c>
      <c r="K1332" s="56">
        <f>3.5/5981*J1332</f>
        <v>3.8622303962548073E-2</v>
      </c>
      <c r="L1332" s="54">
        <f>K1332*3680</f>
        <v>142.13007858217691</v>
      </c>
      <c r="M1332" s="54">
        <f>L1332*0.22</f>
        <v>31.268617288078918</v>
      </c>
      <c r="N1332" s="54">
        <f t="shared" ref="N1332:N1363" si="196">L1332*0.31</f>
        <v>44.060324360474844</v>
      </c>
      <c r="O1332" s="54">
        <v>20.282537234042554</v>
      </c>
      <c r="P1332" s="56">
        <f t="shared" ref="P1332:P1363" si="197">(L1332+M1332+N1332+O1332)/F1332</f>
        <v>5.4408082539539826E-2</v>
      </c>
    </row>
    <row r="1333" spans="1:16" x14ac:dyDescent="0.2">
      <c r="A1333" s="57">
        <f>A1332+1</f>
        <v>2</v>
      </c>
      <c r="B1333" s="57" t="s">
        <v>1579</v>
      </c>
      <c r="C1333" s="58">
        <v>3208.2</v>
      </c>
      <c r="D1333" s="59"/>
      <c r="E1333" s="60">
        <v>45.1</v>
      </c>
      <c r="F1333" s="57">
        <f t="shared" si="194"/>
        <v>3253.2999999999997</v>
      </c>
      <c r="G1333" s="57">
        <v>79</v>
      </c>
      <c r="H1333" s="57"/>
      <c r="I1333" s="57">
        <v>1</v>
      </c>
      <c r="J1333" s="57">
        <f t="shared" si="195"/>
        <v>80</v>
      </c>
      <c r="K1333" s="56">
        <f t="shared" ref="K1333:K1384" si="198">3.5/5981*J1333</f>
        <v>4.681491389399766E-2</v>
      </c>
      <c r="L1333" s="54">
        <f t="shared" ref="L1333:L1384" si="199">K1333*3680</f>
        <v>172.27888312991138</v>
      </c>
      <c r="M1333" s="54">
        <f t="shared" ref="M1333:M1382" si="200">L1333*0.22</f>
        <v>37.901354288580507</v>
      </c>
      <c r="N1333" s="54">
        <f t="shared" si="196"/>
        <v>53.406453770272527</v>
      </c>
      <c r="O1333" s="54">
        <v>24.58489361702128</v>
      </c>
      <c r="P1333" s="56">
        <f t="shared" si="197"/>
        <v>8.8578238959144781E-2</v>
      </c>
    </row>
    <row r="1334" spans="1:16" x14ac:dyDescent="0.2">
      <c r="A1334" s="57">
        <f t="shared" ref="A1334:A1384" si="201">A1333+1</f>
        <v>3</v>
      </c>
      <c r="B1334" s="57" t="s">
        <v>1580</v>
      </c>
      <c r="C1334" s="58">
        <v>7422.1</v>
      </c>
      <c r="D1334" s="59"/>
      <c r="E1334" s="60">
        <v>176.5</v>
      </c>
      <c r="F1334" s="57">
        <f t="shared" si="194"/>
        <v>7598.6</v>
      </c>
      <c r="G1334" s="57">
        <v>174</v>
      </c>
      <c r="H1334" s="57"/>
      <c r="I1334" s="57">
        <v>2</v>
      </c>
      <c r="J1334" s="57">
        <f t="shared" si="195"/>
        <v>176</v>
      </c>
      <c r="K1334" s="56">
        <f t="shared" si="198"/>
        <v>0.10299281056679485</v>
      </c>
      <c r="L1334" s="54">
        <f t="shared" si="199"/>
        <v>379.01354288580507</v>
      </c>
      <c r="M1334" s="54">
        <f t="shared" si="200"/>
        <v>83.382979434877114</v>
      </c>
      <c r="N1334" s="54">
        <f t="shared" si="196"/>
        <v>117.49419829459957</v>
      </c>
      <c r="O1334" s="54">
        <v>54.086765957446801</v>
      </c>
      <c r="P1334" s="56">
        <f t="shared" si="197"/>
        <v>8.3433459660033224E-2</v>
      </c>
    </row>
    <row r="1335" spans="1:16" x14ac:dyDescent="0.2">
      <c r="A1335" s="57">
        <f t="shared" si="201"/>
        <v>4</v>
      </c>
      <c r="B1335" s="57" t="s">
        <v>1581</v>
      </c>
      <c r="C1335" s="58">
        <v>3200.7</v>
      </c>
      <c r="D1335" s="59">
        <v>43.2</v>
      </c>
      <c r="E1335" s="60"/>
      <c r="F1335" s="57">
        <f t="shared" si="194"/>
        <v>3243.8999999999996</v>
      </c>
      <c r="G1335" s="57">
        <v>79</v>
      </c>
      <c r="H1335" s="57">
        <v>1</v>
      </c>
      <c r="I1335" s="57"/>
      <c r="J1335" s="57">
        <f t="shared" si="195"/>
        <v>80</v>
      </c>
      <c r="K1335" s="56">
        <f t="shared" si="198"/>
        <v>4.681491389399766E-2</v>
      </c>
      <c r="L1335" s="54">
        <f t="shared" si="199"/>
        <v>172.27888312991138</v>
      </c>
      <c r="M1335" s="54">
        <f t="shared" si="200"/>
        <v>37.901354288580507</v>
      </c>
      <c r="N1335" s="54">
        <f t="shared" si="196"/>
        <v>53.406453770272527</v>
      </c>
      <c r="O1335" s="54">
        <v>24.58489361702128</v>
      </c>
      <c r="P1335" s="56">
        <f t="shared" si="197"/>
        <v>8.8834916244577747E-2</v>
      </c>
    </row>
    <row r="1336" spans="1:16" x14ac:dyDescent="0.2">
      <c r="A1336" s="57">
        <f t="shared" si="201"/>
        <v>5</v>
      </c>
      <c r="B1336" s="57" t="s">
        <v>1582</v>
      </c>
      <c r="C1336" s="58">
        <v>3204.9</v>
      </c>
      <c r="D1336" s="59"/>
      <c r="E1336" s="60"/>
      <c r="F1336" s="57">
        <f t="shared" si="194"/>
        <v>3204.9</v>
      </c>
      <c r="G1336" s="57">
        <v>80</v>
      </c>
      <c r="H1336" s="57"/>
      <c r="I1336" s="57"/>
      <c r="J1336" s="57">
        <f t="shared" si="195"/>
        <v>80</v>
      </c>
      <c r="K1336" s="56">
        <f t="shared" si="198"/>
        <v>4.681491389399766E-2</v>
      </c>
      <c r="L1336" s="54">
        <f t="shared" si="199"/>
        <v>172.27888312991138</v>
      </c>
      <c r="M1336" s="54">
        <f t="shared" si="200"/>
        <v>37.901354288580507</v>
      </c>
      <c r="N1336" s="54">
        <f t="shared" si="196"/>
        <v>53.406453770272527</v>
      </c>
      <c r="O1336" s="54">
        <v>24.58489361702128</v>
      </c>
      <c r="P1336" s="56">
        <f t="shared" si="197"/>
        <v>8.9915936474082095E-2</v>
      </c>
    </row>
    <row r="1337" spans="1:16" x14ac:dyDescent="0.2">
      <c r="A1337" s="57">
        <f t="shared" si="201"/>
        <v>6</v>
      </c>
      <c r="B1337" s="57" t="s">
        <v>1583</v>
      </c>
      <c r="C1337" s="58">
        <v>3188.3</v>
      </c>
      <c r="D1337" s="59"/>
      <c r="E1337" s="60"/>
      <c r="F1337" s="57">
        <f t="shared" si="194"/>
        <v>3188.3</v>
      </c>
      <c r="G1337" s="57">
        <v>80</v>
      </c>
      <c r="H1337" s="57"/>
      <c r="I1337" s="57"/>
      <c r="J1337" s="57">
        <f t="shared" si="195"/>
        <v>80</v>
      </c>
      <c r="K1337" s="56">
        <f t="shared" si="198"/>
        <v>4.681491389399766E-2</v>
      </c>
      <c r="L1337" s="54">
        <f t="shared" si="199"/>
        <v>172.27888312991138</v>
      </c>
      <c r="M1337" s="54">
        <f t="shared" si="200"/>
        <v>37.901354288580507</v>
      </c>
      <c r="N1337" s="54">
        <f t="shared" si="196"/>
        <v>53.406453770272527</v>
      </c>
      <c r="O1337" s="54">
        <v>24.58489361702128</v>
      </c>
      <c r="P1337" s="56">
        <f t="shared" si="197"/>
        <v>9.0384087070158298E-2</v>
      </c>
    </row>
    <row r="1338" spans="1:16" x14ac:dyDescent="0.2">
      <c r="A1338" s="57">
        <f t="shared" si="201"/>
        <v>7</v>
      </c>
      <c r="B1338" s="57" t="s">
        <v>1584</v>
      </c>
      <c r="C1338" s="58">
        <v>3475.5</v>
      </c>
      <c r="D1338" s="59"/>
      <c r="E1338" s="60"/>
      <c r="F1338" s="57">
        <f t="shared" si="194"/>
        <v>3475.5</v>
      </c>
      <c r="G1338" s="57">
        <v>70</v>
      </c>
      <c r="H1338" s="57"/>
      <c r="I1338" s="57"/>
      <c r="J1338" s="57">
        <f t="shared" si="195"/>
        <v>70</v>
      </c>
      <c r="K1338" s="56">
        <f t="shared" si="198"/>
        <v>4.0963049657247952E-2</v>
      </c>
      <c r="L1338" s="54">
        <f t="shared" si="199"/>
        <v>150.74402273867247</v>
      </c>
      <c r="M1338" s="54">
        <f t="shared" si="200"/>
        <v>33.163685002507947</v>
      </c>
      <c r="N1338" s="54">
        <f t="shared" si="196"/>
        <v>46.730647048988466</v>
      </c>
      <c r="O1338" s="54">
        <v>21.511781914893614</v>
      </c>
      <c r="P1338" s="56">
        <f t="shared" si="197"/>
        <v>7.2550751461678178E-2</v>
      </c>
    </row>
    <row r="1339" spans="1:16" x14ac:dyDescent="0.2">
      <c r="A1339" s="57">
        <f t="shared" si="201"/>
        <v>8</v>
      </c>
      <c r="B1339" s="57" t="s">
        <v>1979</v>
      </c>
      <c r="C1339" s="58">
        <v>3043.6</v>
      </c>
      <c r="D1339" s="59"/>
      <c r="E1339" s="60"/>
      <c r="F1339" s="57">
        <f t="shared" si="194"/>
        <v>3043.6</v>
      </c>
      <c r="G1339" s="57">
        <v>70</v>
      </c>
      <c r="H1339" s="57"/>
      <c r="I1339" s="57"/>
      <c r="J1339" s="57">
        <f t="shared" si="195"/>
        <v>70</v>
      </c>
      <c r="K1339" s="56">
        <f t="shared" si="198"/>
        <v>4.0963049657247952E-2</v>
      </c>
      <c r="L1339" s="54">
        <f t="shared" si="199"/>
        <v>150.74402273867247</v>
      </c>
      <c r="M1339" s="54">
        <f t="shared" si="200"/>
        <v>33.163685002507947</v>
      </c>
      <c r="N1339" s="54">
        <f t="shared" si="196"/>
        <v>46.730647048988466</v>
      </c>
      <c r="O1339" s="54">
        <v>21.511781914893614</v>
      </c>
      <c r="P1339" s="56">
        <f t="shared" si="197"/>
        <v>8.2846016790991753E-2</v>
      </c>
    </row>
    <row r="1340" spans="1:16" x14ac:dyDescent="0.2">
      <c r="A1340" s="57">
        <f t="shared" si="201"/>
        <v>9</v>
      </c>
      <c r="B1340" s="57" t="s">
        <v>1585</v>
      </c>
      <c r="C1340" s="58">
        <v>7039.4</v>
      </c>
      <c r="D1340" s="59"/>
      <c r="E1340" s="60">
        <v>816.4</v>
      </c>
      <c r="F1340" s="57">
        <f t="shared" si="194"/>
        <v>7855.7999999999993</v>
      </c>
      <c r="G1340" s="57">
        <v>131</v>
      </c>
      <c r="H1340" s="57"/>
      <c r="I1340" s="57">
        <v>4</v>
      </c>
      <c r="J1340" s="57">
        <f t="shared" si="195"/>
        <v>135</v>
      </c>
      <c r="K1340" s="56">
        <f t="shared" si="198"/>
        <v>7.900016719612106E-2</v>
      </c>
      <c r="L1340" s="54">
        <f t="shared" si="199"/>
        <v>290.72061528172549</v>
      </c>
      <c r="M1340" s="54">
        <f t="shared" si="200"/>
        <v>63.958535361979607</v>
      </c>
      <c r="N1340" s="54">
        <f t="shared" si="196"/>
        <v>90.123390737334901</v>
      </c>
      <c r="O1340" s="54">
        <v>41.487007978723398</v>
      </c>
      <c r="P1340" s="56">
        <f t="shared" si="197"/>
        <v>6.1901976801823293E-2</v>
      </c>
    </row>
    <row r="1341" spans="1:16" x14ac:dyDescent="0.2">
      <c r="A1341" s="57">
        <f t="shared" si="201"/>
        <v>10</v>
      </c>
      <c r="B1341" s="57" t="s">
        <v>1586</v>
      </c>
      <c r="C1341" s="58">
        <v>10010.700000000001</v>
      </c>
      <c r="D1341" s="59">
        <v>269</v>
      </c>
      <c r="E1341" s="60"/>
      <c r="F1341" s="57">
        <f t="shared" si="194"/>
        <v>10279.700000000001</v>
      </c>
      <c r="G1341" s="57">
        <v>218</v>
      </c>
      <c r="H1341" s="57">
        <v>1</v>
      </c>
      <c r="I1341" s="57"/>
      <c r="J1341" s="57">
        <f t="shared" si="195"/>
        <v>219</v>
      </c>
      <c r="K1341" s="56">
        <f t="shared" si="198"/>
        <v>0.1281558267848186</v>
      </c>
      <c r="L1341" s="54">
        <f t="shared" si="199"/>
        <v>471.61344256813243</v>
      </c>
      <c r="M1341" s="54">
        <f t="shared" si="200"/>
        <v>103.75495736498914</v>
      </c>
      <c r="N1341" s="54">
        <f t="shared" si="196"/>
        <v>146.20016719612104</v>
      </c>
      <c r="O1341" s="54">
        <v>67.301146276595745</v>
      </c>
      <c r="P1341" s="56">
        <f t="shared" si="197"/>
        <v>7.6740538479317319E-2</v>
      </c>
    </row>
    <row r="1342" spans="1:16" x14ac:dyDescent="0.2">
      <c r="A1342" s="57">
        <f t="shared" si="201"/>
        <v>11</v>
      </c>
      <c r="B1342" s="57" t="s">
        <v>1587</v>
      </c>
      <c r="C1342" s="58">
        <v>9985.1</v>
      </c>
      <c r="D1342" s="59">
        <v>248.8</v>
      </c>
      <c r="E1342" s="60"/>
      <c r="F1342" s="57">
        <f t="shared" si="194"/>
        <v>10233.9</v>
      </c>
      <c r="G1342" s="57">
        <v>218</v>
      </c>
      <c r="H1342" s="57">
        <v>2</v>
      </c>
      <c r="I1342" s="57"/>
      <c r="J1342" s="57">
        <f t="shared" si="195"/>
        <v>220</v>
      </c>
      <c r="K1342" s="56">
        <f t="shared" si="198"/>
        <v>0.12874101320849357</v>
      </c>
      <c r="L1342" s="54">
        <f t="shared" si="199"/>
        <v>473.76692860725632</v>
      </c>
      <c r="M1342" s="54">
        <f t="shared" si="200"/>
        <v>104.22872429359639</v>
      </c>
      <c r="N1342" s="54">
        <f t="shared" si="196"/>
        <v>146.86774786824947</v>
      </c>
      <c r="O1342" s="54">
        <v>67.608457446808501</v>
      </c>
      <c r="P1342" s="56">
        <f t="shared" si="197"/>
        <v>7.74359587465102E-2</v>
      </c>
    </row>
    <row r="1343" spans="1:16" x14ac:dyDescent="0.2">
      <c r="A1343" s="57">
        <f t="shared" si="201"/>
        <v>12</v>
      </c>
      <c r="B1343" s="57" t="s">
        <v>1980</v>
      </c>
      <c r="C1343" s="58">
        <v>4399.7</v>
      </c>
      <c r="D1343" s="59"/>
      <c r="E1343" s="60"/>
      <c r="F1343" s="57">
        <f t="shared" si="194"/>
        <v>4399.7</v>
      </c>
      <c r="G1343" s="57">
        <v>95</v>
      </c>
      <c r="H1343" s="57"/>
      <c r="I1343" s="57"/>
      <c r="J1343" s="57">
        <f t="shared" si="195"/>
        <v>95</v>
      </c>
      <c r="K1343" s="56">
        <f t="shared" si="198"/>
        <v>5.5592710249122226E-2</v>
      </c>
      <c r="L1343" s="54">
        <f t="shared" si="199"/>
        <v>204.5811737167698</v>
      </c>
      <c r="M1343" s="54">
        <f t="shared" si="200"/>
        <v>45.007858217689353</v>
      </c>
      <c r="N1343" s="54">
        <f t="shared" si="196"/>
        <v>63.420163852198634</v>
      </c>
      <c r="O1343" s="54">
        <v>29.194561170212765</v>
      </c>
      <c r="P1343" s="56">
        <f t="shared" si="197"/>
        <v>7.7778884232304599E-2</v>
      </c>
    </row>
    <row r="1344" spans="1:16" x14ac:dyDescent="0.2">
      <c r="A1344" s="57">
        <f t="shared" si="201"/>
        <v>13</v>
      </c>
      <c r="B1344" s="57" t="s">
        <v>1588</v>
      </c>
      <c r="C1344" s="58">
        <v>4393.8999999999996</v>
      </c>
      <c r="D1344" s="59"/>
      <c r="E1344" s="60"/>
      <c r="F1344" s="57">
        <f t="shared" si="194"/>
        <v>4393.8999999999996</v>
      </c>
      <c r="G1344" s="57">
        <v>95</v>
      </c>
      <c r="H1344" s="57"/>
      <c r="I1344" s="57"/>
      <c r="J1344" s="57">
        <f t="shared" si="195"/>
        <v>95</v>
      </c>
      <c r="K1344" s="56">
        <f t="shared" si="198"/>
        <v>5.5592710249122226E-2</v>
      </c>
      <c r="L1344" s="54">
        <f t="shared" si="199"/>
        <v>204.5811737167698</v>
      </c>
      <c r="M1344" s="54">
        <f t="shared" si="200"/>
        <v>45.007858217689353</v>
      </c>
      <c r="N1344" s="54">
        <f t="shared" si="196"/>
        <v>63.420163852198634</v>
      </c>
      <c r="O1344" s="54">
        <v>29.194561170212765</v>
      </c>
      <c r="P1344" s="56">
        <f t="shared" si="197"/>
        <v>7.7881553279972357E-2</v>
      </c>
    </row>
    <row r="1345" spans="1:16" x14ac:dyDescent="0.2">
      <c r="A1345" s="57">
        <f t="shared" si="201"/>
        <v>14</v>
      </c>
      <c r="B1345" s="57" t="s">
        <v>1589</v>
      </c>
      <c r="C1345" s="58">
        <v>13614.8</v>
      </c>
      <c r="D1345" s="59"/>
      <c r="E1345" s="60">
        <v>2083.39</v>
      </c>
      <c r="F1345" s="57">
        <f t="shared" si="194"/>
        <v>15698.189999999999</v>
      </c>
      <c r="G1345" s="57">
        <v>259</v>
      </c>
      <c r="H1345" s="57"/>
      <c r="I1345" s="57">
        <v>14</v>
      </c>
      <c r="J1345" s="57">
        <f t="shared" si="195"/>
        <v>273</v>
      </c>
      <c r="K1345" s="56">
        <f t="shared" si="198"/>
        <v>0.15975589366326703</v>
      </c>
      <c r="L1345" s="54">
        <f t="shared" si="199"/>
        <v>587.90168868082264</v>
      </c>
      <c r="M1345" s="54">
        <f t="shared" si="200"/>
        <v>129.33837150978098</v>
      </c>
      <c r="N1345" s="54">
        <f t="shared" si="196"/>
        <v>182.24952349105502</v>
      </c>
      <c r="O1345" s="54">
        <v>83.895949468085107</v>
      </c>
      <c r="P1345" s="56">
        <f t="shared" si="197"/>
        <v>6.2643243147760583E-2</v>
      </c>
    </row>
    <row r="1346" spans="1:16" x14ac:dyDescent="0.2">
      <c r="A1346" s="57">
        <f t="shared" si="201"/>
        <v>15</v>
      </c>
      <c r="B1346" s="57" t="s">
        <v>1590</v>
      </c>
      <c r="C1346" s="58">
        <v>3086.6</v>
      </c>
      <c r="D1346" s="59"/>
      <c r="E1346" s="60"/>
      <c r="F1346" s="57">
        <f t="shared" si="194"/>
        <v>3086.6</v>
      </c>
      <c r="G1346" s="57">
        <v>72</v>
      </c>
      <c r="H1346" s="57"/>
      <c r="I1346" s="57"/>
      <c r="J1346" s="57">
        <f t="shared" si="195"/>
        <v>72</v>
      </c>
      <c r="K1346" s="56">
        <f t="shared" si="198"/>
        <v>4.2133422504597895E-2</v>
      </c>
      <c r="L1346" s="54">
        <f t="shared" si="199"/>
        <v>155.05099481692025</v>
      </c>
      <c r="M1346" s="54">
        <f t="shared" si="200"/>
        <v>34.111218859722456</v>
      </c>
      <c r="N1346" s="54">
        <f t="shared" si="196"/>
        <v>48.065808393245277</v>
      </c>
      <c r="O1346" s="54">
        <v>22.126404255319152</v>
      </c>
      <c r="P1346" s="56">
        <f t="shared" si="197"/>
        <v>8.4025927015229415E-2</v>
      </c>
    </row>
    <row r="1347" spans="1:16" x14ac:dyDescent="0.2">
      <c r="A1347" s="57">
        <f t="shared" si="201"/>
        <v>16</v>
      </c>
      <c r="B1347" s="57" t="s">
        <v>1591</v>
      </c>
      <c r="C1347" s="58">
        <v>3011.7</v>
      </c>
      <c r="D1347" s="59"/>
      <c r="E1347" s="60"/>
      <c r="F1347" s="57">
        <f t="shared" si="194"/>
        <v>3011.7</v>
      </c>
      <c r="G1347" s="57">
        <v>72</v>
      </c>
      <c r="H1347" s="57"/>
      <c r="I1347" s="57"/>
      <c r="J1347" s="57">
        <f t="shared" si="195"/>
        <v>72</v>
      </c>
      <c r="K1347" s="56">
        <f t="shared" si="198"/>
        <v>4.2133422504597895E-2</v>
      </c>
      <c r="L1347" s="54">
        <f t="shared" si="199"/>
        <v>155.05099481692025</v>
      </c>
      <c r="M1347" s="54">
        <f t="shared" si="200"/>
        <v>34.111218859722456</v>
      </c>
      <c r="N1347" s="54">
        <f t="shared" si="196"/>
        <v>48.065808393245277</v>
      </c>
      <c r="O1347" s="54">
        <v>22.126404255319152</v>
      </c>
      <c r="P1347" s="56">
        <f t="shared" si="197"/>
        <v>8.611562450616167E-2</v>
      </c>
    </row>
    <row r="1348" spans="1:16" x14ac:dyDescent="0.2">
      <c r="A1348" s="57">
        <f t="shared" si="201"/>
        <v>17</v>
      </c>
      <c r="B1348" s="57" t="s">
        <v>1592</v>
      </c>
      <c r="C1348" s="58">
        <v>4401.5</v>
      </c>
      <c r="D1348" s="59"/>
      <c r="E1348" s="60"/>
      <c r="F1348" s="57">
        <f t="shared" si="194"/>
        <v>4401.5</v>
      </c>
      <c r="G1348" s="57">
        <v>95</v>
      </c>
      <c r="H1348" s="57"/>
      <c r="I1348" s="57"/>
      <c r="J1348" s="57">
        <f t="shared" si="195"/>
        <v>95</v>
      </c>
      <c r="K1348" s="56">
        <f t="shared" si="198"/>
        <v>5.5592710249122226E-2</v>
      </c>
      <c r="L1348" s="54">
        <f t="shared" si="199"/>
        <v>204.5811737167698</v>
      </c>
      <c r="M1348" s="54">
        <f t="shared" si="200"/>
        <v>45.007858217689353</v>
      </c>
      <c r="N1348" s="54">
        <f t="shared" si="196"/>
        <v>63.420163852198634</v>
      </c>
      <c r="O1348" s="54">
        <v>29.194561170212765</v>
      </c>
      <c r="P1348" s="56">
        <f t="shared" si="197"/>
        <v>7.7747076441411003E-2</v>
      </c>
    </row>
    <row r="1349" spans="1:16" x14ac:dyDescent="0.2">
      <c r="A1349" s="57">
        <f t="shared" si="201"/>
        <v>18</v>
      </c>
      <c r="B1349" s="57" t="s">
        <v>1593</v>
      </c>
      <c r="C1349" s="58">
        <v>4380.8999999999996</v>
      </c>
      <c r="D1349" s="59"/>
      <c r="E1349" s="60"/>
      <c r="F1349" s="57">
        <f t="shared" si="194"/>
        <v>4380.8999999999996</v>
      </c>
      <c r="G1349" s="57">
        <v>96</v>
      </c>
      <c r="H1349" s="57"/>
      <c r="I1349" s="57"/>
      <c r="J1349" s="57">
        <f t="shared" si="195"/>
        <v>96</v>
      </c>
      <c r="K1349" s="56">
        <f t="shared" si="198"/>
        <v>5.6177896672797198E-2</v>
      </c>
      <c r="L1349" s="54">
        <f t="shared" si="199"/>
        <v>206.73465975589369</v>
      </c>
      <c r="M1349" s="54">
        <f t="shared" si="200"/>
        <v>45.481625146296615</v>
      </c>
      <c r="N1349" s="54">
        <f t="shared" si="196"/>
        <v>64.087744524327036</v>
      </c>
      <c r="O1349" s="54">
        <v>29.501872340425532</v>
      </c>
      <c r="P1349" s="56">
        <f t="shared" si="197"/>
        <v>7.8934899624949872E-2</v>
      </c>
    </row>
    <row r="1350" spans="1:16" x14ac:dyDescent="0.2">
      <c r="A1350" s="57">
        <f t="shared" si="201"/>
        <v>19</v>
      </c>
      <c r="B1350" s="57" t="s">
        <v>1595</v>
      </c>
      <c r="C1350" s="58">
        <v>9529.6</v>
      </c>
      <c r="D1350" s="59"/>
      <c r="E1350" s="60">
        <v>1865.5</v>
      </c>
      <c r="F1350" s="57">
        <f t="shared" si="194"/>
        <v>11395.1</v>
      </c>
      <c r="G1350" s="57">
        <v>192</v>
      </c>
      <c r="H1350" s="57"/>
      <c r="I1350" s="57">
        <v>8</v>
      </c>
      <c r="J1350" s="57">
        <f t="shared" si="195"/>
        <v>200</v>
      </c>
      <c r="K1350" s="56">
        <f t="shared" si="198"/>
        <v>0.11703728473499415</v>
      </c>
      <c r="L1350" s="54">
        <f t="shared" si="199"/>
        <v>430.6972078247785</v>
      </c>
      <c r="M1350" s="54">
        <f t="shared" si="200"/>
        <v>94.753385721451266</v>
      </c>
      <c r="N1350" s="54">
        <f t="shared" si="196"/>
        <v>133.51613442568134</v>
      </c>
      <c r="O1350" s="54">
        <v>61.462234042553177</v>
      </c>
      <c r="P1350" s="56">
        <f t="shared" si="197"/>
        <v>6.3222697652013965E-2</v>
      </c>
    </row>
    <row r="1351" spans="1:16" x14ac:dyDescent="0.2">
      <c r="A1351" s="57">
        <f t="shared" si="201"/>
        <v>20</v>
      </c>
      <c r="B1351" s="57" t="s">
        <v>1596</v>
      </c>
      <c r="C1351" s="58">
        <v>1989.5</v>
      </c>
      <c r="D1351" s="59"/>
      <c r="E1351" s="60">
        <v>39.200000000000003</v>
      </c>
      <c r="F1351" s="57">
        <f t="shared" si="194"/>
        <v>2028.7</v>
      </c>
      <c r="G1351" s="57">
        <v>35</v>
      </c>
      <c r="H1351" s="57"/>
      <c r="I1351" s="57">
        <v>1</v>
      </c>
      <c r="J1351" s="57">
        <f t="shared" si="195"/>
        <v>36</v>
      </c>
      <c r="K1351" s="56">
        <f t="shared" si="198"/>
        <v>2.1066711252298947E-2</v>
      </c>
      <c r="L1351" s="54">
        <f t="shared" si="199"/>
        <v>77.525497408460126</v>
      </c>
      <c r="M1351" s="54">
        <f t="shared" si="200"/>
        <v>17.055609429861228</v>
      </c>
      <c r="N1351" s="54">
        <f t="shared" si="196"/>
        <v>24.032904196622638</v>
      </c>
      <c r="O1351" s="54">
        <v>11.063202127659576</v>
      </c>
      <c r="P1351" s="56">
        <f t="shared" si="197"/>
        <v>6.3921335418052713E-2</v>
      </c>
    </row>
    <row r="1352" spans="1:16" x14ac:dyDescent="0.2">
      <c r="A1352" s="57">
        <f t="shared" si="201"/>
        <v>21</v>
      </c>
      <c r="B1352" s="57" t="s">
        <v>1597</v>
      </c>
      <c r="C1352" s="58">
        <v>2017.8</v>
      </c>
      <c r="D1352" s="59"/>
      <c r="E1352" s="60"/>
      <c r="F1352" s="57">
        <f t="shared" si="194"/>
        <v>2017.8</v>
      </c>
      <c r="G1352" s="57">
        <v>36</v>
      </c>
      <c r="H1352" s="57"/>
      <c r="I1352" s="57"/>
      <c r="J1352" s="57">
        <f t="shared" si="195"/>
        <v>36</v>
      </c>
      <c r="K1352" s="56">
        <f t="shared" si="198"/>
        <v>2.1066711252298947E-2</v>
      </c>
      <c r="L1352" s="54">
        <f t="shared" si="199"/>
        <v>77.525497408460126</v>
      </c>
      <c r="M1352" s="54">
        <f t="shared" si="200"/>
        <v>17.055609429861228</v>
      </c>
      <c r="N1352" s="54">
        <f t="shared" si="196"/>
        <v>24.032904196622638</v>
      </c>
      <c r="O1352" s="54">
        <v>11.063202127659576</v>
      </c>
      <c r="P1352" s="56">
        <f t="shared" si="197"/>
        <v>6.4266633542771109E-2</v>
      </c>
    </row>
    <row r="1353" spans="1:16" x14ac:dyDescent="0.2">
      <c r="A1353" s="57">
        <f t="shared" si="201"/>
        <v>22</v>
      </c>
      <c r="B1353" s="57" t="s">
        <v>1598</v>
      </c>
      <c r="C1353" s="58">
        <v>2036.7</v>
      </c>
      <c r="D1353" s="59"/>
      <c r="E1353" s="60"/>
      <c r="F1353" s="57">
        <f t="shared" si="194"/>
        <v>2036.7</v>
      </c>
      <c r="G1353" s="57">
        <v>36</v>
      </c>
      <c r="H1353" s="57"/>
      <c r="I1353" s="57"/>
      <c r="J1353" s="57">
        <f t="shared" si="195"/>
        <v>36</v>
      </c>
      <c r="K1353" s="56">
        <f t="shared" si="198"/>
        <v>2.1066711252298947E-2</v>
      </c>
      <c r="L1353" s="54">
        <f t="shared" si="199"/>
        <v>77.525497408460126</v>
      </c>
      <c r="M1353" s="54">
        <f t="shared" si="200"/>
        <v>17.055609429861228</v>
      </c>
      <c r="N1353" s="54">
        <f t="shared" si="196"/>
        <v>24.032904196622638</v>
      </c>
      <c r="O1353" s="54">
        <v>11.063202127659576</v>
      </c>
      <c r="P1353" s="56">
        <f t="shared" si="197"/>
        <v>6.367025735876837E-2</v>
      </c>
    </row>
    <row r="1354" spans="1:16" x14ac:dyDescent="0.2">
      <c r="A1354" s="57">
        <f t="shared" si="201"/>
        <v>23</v>
      </c>
      <c r="B1354" s="57" t="s">
        <v>1599</v>
      </c>
      <c r="C1354" s="58">
        <v>1983.9</v>
      </c>
      <c r="D1354" s="59"/>
      <c r="E1354" s="60">
        <v>39.4</v>
      </c>
      <c r="F1354" s="57">
        <f t="shared" si="194"/>
        <v>2023.3000000000002</v>
      </c>
      <c r="G1354" s="57">
        <v>35</v>
      </c>
      <c r="H1354" s="57"/>
      <c r="I1354" s="57">
        <v>1</v>
      </c>
      <c r="J1354" s="57">
        <f t="shared" si="195"/>
        <v>36</v>
      </c>
      <c r="K1354" s="56">
        <f t="shared" si="198"/>
        <v>2.1066711252298947E-2</v>
      </c>
      <c r="L1354" s="54">
        <f t="shared" si="199"/>
        <v>77.525497408460126</v>
      </c>
      <c r="M1354" s="54">
        <f t="shared" si="200"/>
        <v>17.055609429861228</v>
      </c>
      <c r="N1354" s="54">
        <f t="shared" si="196"/>
        <v>24.032904196622638</v>
      </c>
      <c r="O1354" s="54">
        <v>11.063202127659576</v>
      </c>
      <c r="P1354" s="56">
        <f t="shared" si="197"/>
        <v>6.4091935532349889E-2</v>
      </c>
    </row>
    <row r="1355" spans="1:16" x14ac:dyDescent="0.2">
      <c r="A1355" s="57">
        <f t="shared" si="201"/>
        <v>24</v>
      </c>
      <c r="B1355" s="57" t="s">
        <v>1600</v>
      </c>
      <c r="C1355" s="58">
        <v>5840.7</v>
      </c>
      <c r="D1355" s="59"/>
      <c r="E1355" s="60"/>
      <c r="F1355" s="57">
        <f t="shared" si="194"/>
        <v>5840.7</v>
      </c>
      <c r="G1355" s="57">
        <v>119</v>
      </c>
      <c r="H1355" s="57"/>
      <c r="I1355" s="57"/>
      <c r="J1355" s="57">
        <f t="shared" si="195"/>
        <v>119</v>
      </c>
      <c r="K1355" s="56">
        <f t="shared" si="198"/>
        <v>6.9637184417321515E-2</v>
      </c>
      <c r="L1355" s="54">
        <f t="shared" si="199"/>
        <v>256.26483865574318</v>
      </c>
      <c r="M1355" s="54">
        <f t="shared" si="200"/>
        <v>56.378264504263498</v>
      </c>
      <c r="N1355" s="54">
        <f t="shared" si="196"/>
        <v>79.442099983280386</v>
      </c>
      <c r="O1355" s="54">
        <v>36.570029255319142</v>
      </c>
      <c r="P1355" s="56">
        <f t="shared" si="197"/>
        <v>7.3391071686374265E-2</v>
      </c>
    </row>
    <row r="1356" spans="1:16" x14ac:dyDescent="0.2">
      <c r="A1356" s="57">
        <f t="shared" si="201"/>
        <v>25</v>
      </c>
      <c r="B1356" s="57" t="s">
        <v>1601</v>
      </c>
      <c r="C1356" s="58">
        <v>6026.6</v>
      </c>
      <c r="D1356" s="59"/>
      <c r="E1356" s="60"/>
      <c r="F1356" s="57">
        <f t="shared" si="194"/>
        <v>6026.6</v>
      </c>
      <c r="G1356" s="57">
        <v>119</v>
      </c>
      <c r="H1356" s="57"/>
      <c r="I1356" s="57"/>
      <c r="J1356" s="57">
        <f t="shared" si="195"/>
        <v>119</v>
      </c>
      <c r="K1356" s="56">
        <f t="shared" si="198"/>
        <v>6.9637184417321515E-2</v>
      </c>
      <c r="L1356" s="54">
        <f t="shared" si="199"/>
        <v>256.26483865574318</v>
      </c>
      <c r="M1356" s="54">
        <f t="shared" si="200"/>
        <v>56.378264504263498</v>
      </c>
      <c r="N1356" s="54">
        <f t="shared" si="196"/>
        <v>79.442099983280386</v>
      </c>
      <c r="O1356" s="54">
        <v>36.570029255319142</v>
      </c>
      <c r="P1356" s="56">
        <f t="shared" si="197"/>
        <v>7.1127208110477902E-2</v>
      </c>
    </row>
    <row r="1357" spans="1:16" x14ac:dyDescent="0.2">
      <c r="A1357" s="57">
        <f t="shared" si="201"/>
        <v>26</v>
      </c>
      <c r="B1357" s="57" t="s">
        <v>1602</v>
      </c>
      <c r="C1357" s="58">
        <v>5850.8</v>
      </c>
      <c r="D1357" s="59"/>
      <c r="E1357" s="60"/>
      <c r="F1357" s="57">
        <f t="shared" si="194"/>
        <v>5850.8</v>
      </c>
      <c r="G1357" s="57">
        <v>120</v>
      </c>
      <c r="H1357" s="57"/>
      <c r="I1357" s="57"/>
      <c r="J1357" s="57">
        <f t="shared" si="195"/>
        <v>120</v>
      </c>
      <c r="K1357" s="56">
        <f t="shared" si="198"/>
        <v>7.0222370840996487E-2</v>
      </c>
      <c r="L1357" s="54">
        <f t="shared" si="199"/>
        <v>258.41832469486707</v>
      </c>
      <c r="M1357" s="54">
        <f t="shared" si="200"/>
        <v>56.852031432870753</v>
      </c>
      <c r="N1357" s="54">
        <f t="shared" si="196"/>
        <v>80.109680655408795</v>
      </c>
      <c r="O1357" s="54">
        <v>36.877340425531919</v>
      </c>
      <c r="P1357" s="56">
        <f t="shared" si="197"/>
        <v>7.3880046695952439E-2</v>
      </c>
    </row>
    <row r="1358" spans="1:16" x14ac:dyDescent="0.2">
      <c r="A1358" s="57">
        <f t="shared" si="201"/>
        <v>27</v>
      </c>
      <c r="B1358" s="57" t="s">
        <v>1603</v>
      </c>
      <c r="C1358" s="58">
        <v>7972.6</v>
      </c>
      <c r="D1358" s="59"/>
      <c r="E1358" s="60"/>
      <c r="F1358" s="57">
        <f t="shared" si="194"/>
        <v>7972.6</v>
      </c>
      <c r="G1358" s="57">
        <v>143</v>
      </c>
      <c r="H1358" s="57"/>
      <c r="I1358" s="57"/>
      <c r="J1358" s="57">
        <f t="shared" si="195"/>
        <v>143</v>
      </c>
      <c r="K1358" s="56">
        <f t="shared" si="198"/>
        <v>8.3681658585520818E-2</v>
      </c>
      <c r="L1358" s="54">
        <f t="shared" si="199"/>
        <v>307.94850359471661</v>
      </c>
      <c r="M1358" s="54">
        <f t="shared" si="200"/>
        <v>67.74867079083765</v>
      </c>
      <c r="N1358" s="54">
        <f t="shared" si="196"/>
        <v>95.464036114362145</v>
      </c>
      <c r="O1358" s="54">
        <v>43.945497340425526</v>
      </c>
      <c r="P1358" s="56">
        <f t="shared" si="197"/>
        <v>6.4609626450636171E-2</v>
      </c>
    </row>
    <row r="1359" spans="1:16" x14ac:dyDescent="0.2">
      <c r="A1359" s="57">
        <f t="shared" si="201"/>
        <v>28</v>
      </c>
      <c r="B1359" s="57" t="s">
        <v>1604</v>
      </c>
      <c r="C1359" s="58">
        <v>4276.3</v>
      </c>
      <c r="D1359" s="59"/>
      <c r="E1359" s="60"/>
      <c r="F1359" s="57">
        <f t="shared" si="194"/>
        <v>4276.3</v>
      </c>
      <c r="G1359" s="57">
        <v>95</v>
      </c>
      <c r="H1359" s="57"/>
      <c r="I1359" s="57"/>
      <c r="J1359" s="57">
        <f t="shared" si="195"/>
        <v>95</v>
      </c>
      <c r="K1359" s="56">
        <f t="shared" si="198"/>
        <v>5.5592710249122226E-2</v>
      </c>
      <c r="L1359" s="54">
        <f t="shared" si="199"/>
        <v>204.5811737167698</v>
      </c>
      <c r="M1359" s="54">
        <f t="shared" si="200"/>
        <v>45.007858217689353</v>
      </c>
      <c r="N1359" s="54">
        <f t="shared" si="196"/>
        <v>63.420163852198634</v>
      </c>
      <c r="O1359" s="54">
        <v>29.194561170212765</v>
      </c>
      <c r="P1359" s="56">
        <f t="shared" si="197"/>
        <v>8.002332786681722E-2</v>
      </c>
    </row>
    <row r="1360" spans="1:16" x14ac:dyDescent="0.2">
      <c r="A1360" s="57">
        <f t="shared" si="201"/>
        <v>29</v>
      </c>
      <c r="B1360" s="57" t="s">
        <v>1605</v>
      </c>
      <c r="C1360" s="58">
        <v>4367.5</v>
      </c>
      <c r="D1360" s="59"/>
      <c r="E1360" s="60"/>
      <c r="F1360" s="57">
        <f t="shared" si="194"/>
        <v>4367.5</v>
      </c>
      <c r="G1360" s="57">
        <v>95</v>
      </c>
      <c r="H1360" s="57"/>
      <c r="I1360" s="57"/>
      <c r="J1360" s="57">
        <f t="shared" si="195"/>
        <v>95</v>
      </c>
      <c r="K1360" s="56">
        <f t="shared" si="198"/>
        <v>5.5592710249122226E-2</v>
      </c>
      <c r="L1360" s="54">
        <f t="shared" si="199"/>
        <v>204.5811737167698</v>
      </c>
      <c r="M1360" s="54">
        <f t="shared" si="200"/>
        <v>45.007858217689353</v>
      </c>
      <c r="N1360" s="54">
        <f t="shared" si="196"/>
        <v>63.420163852198634</v>
      </c>
      <c r="O1360" s="54">
        <v>29.194561170212765</v>
      </c>
      <c r="P1360" s="56">
        <f t="shared" si="197"/>
        <v>7.8352319852746544E-2</v>
      </c>
    </row>
    <row r="1361" spans="1:16" x14ac:dyDescent="0.2">
      <c r="A1361" s="57">
        <f t="shared" si="201"/>
        <v>30</v>
      </c>
      <c r="B1361" s="57" t="s">
        <v>1606</v>
      </c>
      <c r="C1361" s="58">
        <v>4175.8999999999996</v>
      </c>
      <c r="D1361" s="59"/>
      <c r="E1361" s="60"/>
      <c r="F1361" s="57">
        <f t="shared" si="194"/>
        <v>4175.8999999999996</v>
      </c>
      <c r="G1361" s="57">
        <v>72</v>
      </c>
      <c r="H1361" s="57"/>
      <c r="I1361" s="57"/>
      <c r="J1361" s="57">
        <f t="shared" si="195"/>
        <v>72</v>
      </c>
      <c r="K1361" s="56">
        <f t="shared" si="198"/>
        <v>4.2133422504597895E-2</v>
      </c>
      <c r="L1361" s="54">
        <f t="shared" si="199"/>
        <v>155.05099481692025</v>
      </c>
      <c r="M1361" s="54">
        <f t="shared" si="200"/>
        <v>34.111218859722456</v>
      </c>
      <c r="N1361" s="54">
        <f t="shared" si="196"/>
        <v>48.065808393245277</v>
      </c>
      <c r="O1361" s="54">
        <v>22.126404255319152</v>
      </c>
      <c r="P1361" s="56">
        <f t="shared" si="197"/>
        <v>6.2107432248187724E-2</v>
      </c>
    </row>
    <row r="1362" spans="1:16" x14ac:dyDescent="0.2">
      <c r="A1362" s="57">
        <f t="shared" si="201"/>
        <v>31</v>
      </c>
      <c r="B1362" s="57" t="s">
        <v>1607</v>
      </c>
      <c r="C1362" s="58">
        <v>12124</v>
      </c>
      <c r="D1362" s="59"/>
      <c r="E1362" s="60">
        <v>87.2</v>
      </c>
      <c r="F1362" s="57">
        <f t="shared" si="194"/>
        <v>12211.2</v>
      </c>
      <c r="G1362" s="57">
        <v>216</v>
      </c>
      <c r="H1362" s="57"/>
      <c r="I1362" s="57">
        <v>2</v>
      </c>
      <c r="J1362" s="57">
        <f t="shared" si="195"/>
        <v>218</v>
      </c>
      <c r="K1362" s="56">
        <f t="shared" si="198"/>
        <v>0.12757064036114363</v>
      </c>
      <c r="L1362" s="54">
        <f t="shared" si="199"/>
        <v>469.45995652900854</v>
      </c>
      <c r="M1362" s="54">
        <f t="shared" si="200"/>
        <v>103.28119043638188</v>
      </c>
      <c r="N1362" s="54">
        <f t="shared" si="196"/>
        <v>145.53258652399265</v>
      </c>
      <c r="O1362" s="54">
        <v>66.993835106382974</v>
      </c>
      <c r="P1362" s="56">
        <f t="shared" si="197"/>
        <v>6.4307158067656411E-2</v>
      </c>
    </row>
    <row r="1363" spans="1:16" x14ac:dyDescent="0.2">
      <c r="A1363" s="57">
        <f t="shared" si="201"/>
        <v>32</v>
      </c>
      <c r="B1363" s="57" t="s">
        <v>1608</v>
      </c>
      <c r="C1363" s="58">
        <v>5787.7</v>
      </c>
      <c r="D1363" s="59"/>
      <c r="E1363" s="60"/>
      <c r="F1363" s="57">
        <f t="shared" si="194"/>
        <v>5787.7</v>
      </c>
      <c r="G1363" s="57">
        <v>119</v>
      </c>
      <c r="H1363" s="57"/>
      <c r="I1363" s="57"/>
      <c r="J1363" s="57">
        <f t="shared" si="195"/>
        <v>119</v>
      </c>
      <c r="K1363" s="56">
        <f t="shared" si="198"/>
        <v>6.9637184417321515E-2</v>
      </c>
      <c r="L1363" s="54">
        <f t="shared" si="199"/>
        <v>256.26483865574318</v>
      </c>
      <c r="M1363" s="54">
        <f t="shared" si="200"/>
        <v>56.378264504263498</v>
      </c>
      <c r="N1363" s="54">
        <f t="shared" si="196"/>
        <v>79.442099983280386</v>
      </c>
      <c r="O1363" s="54">
        <v>36.570029255319142</v>
      </c>
      <c r="P1363" s="56">
        <f t="shared" si="197"/>
        <v>7.4063139485219726E-2</v>
      </c>
    </row>
    <row r="1364" spans="1:16" x14ac:dyDescent="0.2">
      <c r="A1364" s="57">
        <f t="shared" si="201"/>
        <v>33</v>
      </c>
      <c r="B1364" s="57" t="s">
        <v>1609</v>
      </c>
      <c r="C1364" s="58">
        <v>4389.3999999999996</v>
      </c>
      <c r="D1364" s="59"/>
      <c r="E1364" s="60"/>
      <c r="F1364" s="57">
        <f t="shared" si="194"/>
        <v>4389.3999999999996</v>
      </c>
      <c r="G1364" s="57">
        <v>95</v>
      </c>
      <c r="H1364" s="57"/>
      <c r="I1364" s="57"/>
      <c r="J1364" s="57">
        <f t="shared" si="195"/>
        <v>95</v>
      </c>
      <c r="K1364" s="56">
        <f t="shared" si="198"/>
        <v>5.5592710249122226E-2</v>
      </c>
      <c r="L1364" s="54">
        <f t="shared" si="199"/>
        <v>204.5811737167698</v>
      </c>
      <c r="M1364" s="54">
        <f t="shared" si="200"/>
        <v>45.007858217689353</v>
      </c>
      <c r="N1364" s="54">
        <f t="shared" ref="N1364:N1384" si="202">L1364*0.31</f>
        <v>63.420163852198634</v>
      </c>
      <c r="O1364" s="54">
        <v>29.194561170212765</v>
      </c>
      <c r="P1364" s="56">
        <f t="shared" ref="P1364:P1385" si="203">(L1364+M1364+N1364+O1364)/F1364</f>
        <v>7.7961397219863879E-2</v>
      </c>
    </row>
    <row r="1365" spans="1:16" x14ac:dyDescent="0.2">
      <c r="A1365" s="57">
        <f t="shared" si="201"/>
        <v>34</v>
      </c>
      <c r="B1365" s="57" t="s">
        <v>1981</v>
      </c>
      <c r="C1365" s="58">
        <v>4397.2</v>
      </c>
      <c r="D1365" s="59"/>
      <c r="E1365" s="60"/>
      <c r="F1365" s="57">
        <f t="shared" si="194"/>
        <v>4397.2</v>
      </c>
      <c r="G1365" s="57">
        <v>95</v>
      </c>
      <c r="H1365" s="57"/>
      <c r="I1365" s="57"/>
      <c r="J1365" s="57">
        <f t="shared" si="195"/>
        <v>95</v>
      </c>
      <c r="K1365" s="56">
        <f t="shared" si="198"/>
        <v>5.5592710249122226E-2</v>
      </c>
      <c r="L1365" s="54">
        <f t="shared" si="199"/>
        <v>204.5811737167698</v>
      </c>
      <c r="M1365" s="54">
        <f t="shared" si="200"/>
        <v>45.007858217689353</v>
      </c>
      <c r="N1365" s="54">
        <f t="shared" si="202"/>
        <v>63.420163852198634</v>
      </c>
      <c r="O1365" s="54">
        <v>29.194561170212765</v>
      </c>
      <c r="P1365" s="56">
        <f t="shared" si="203"/>
        <v>7.7823104920601863E-2</v>
      </c>
    </row>
    <row r="1366" spans="1:16" x14ac:dyDescent="0.2">
      <c r="A1366" s="57">
        <f t="shared" si="201"/>
        <v>35</v>
      </c>
      <c r="B1366" s="57" t="s">
        <v>1610</v>
      </c>
      <c r="C1366" s="58">
        <v>4374.3999999999996</v>
      </c>
      <c r="D1366" s="59"/>
      <c r="E1366" s="60"/>
      <c r="F1366" s="57">
        <f t="shared" si="194"/>
        <v>4374.3999999999996</v>
      </c>
      <c r="G1366" s="57">
        <v>95</v>
      </c>
      <c r="H1366" s="57"/>
      <c r="I1366" s="57"/>
      <c r="J1366" s="57">
        <f t="shared" si="195"/>
        <v>95</v>
      </c>
      <c r="K1366" s="56">
        <f t="shared" si="198"/>
        <v>5.5592710249122226E-2</v>
      </c>
      <c r="L1366" s="54">
        <f t="shared" si="199"/>
        <v>204.5811737167698</v>
      </c>
      <c r="M1366" s="54">
        <f t="shared" si="200"/>
        <v>45.007858217689353</v>
      </c>
      <c r="N1366" s="54">
        <f t="shared" si="202"/>
        <v>63.420163852198634</v>
      </c>
      <c r="O1366" s="54">
        <v>29.194561170212765</v>
      </c>
      <c r="P1366" s="56">
        <f t="shared" si="203"/>
        <v>7.8228730101698646E-2</v>
      </c>
    </row>
    <row r="1367" spans="1:16" x14ac:dyDescent="0.2">
      <c r="A1367" s="57">
        <f t="shared" si="201"/>
        <v>36</v>
      </c>
      <c r="B1367" s="57" t="s">
        <v>0</v>
      </c>
      <c r="C1367" s="58">
        <v>5726.2</v>
      </c>
      <c r="D1367" s="59"/>
      <c r="E1367" s="60"/>
      <c r="F1367" s="57">
        <f t="shared" si="194"/>
        <v>5726.2</v>
      </c>
      <c r="G1367" s="57">
        <v>118</v>
      </c>
      <c r="H1367" s="57"/>
      <c r="I1367" s="57"/>
      <c r="J1367" s="57">
        <f t="shared" si="195"/>
        <v>118</v>
      </c>
      <c r="K1367" s="56">
        <f t="shared" si="198"/>
        <v>6.9051997993646558E-2</v>
      </c>
      <c r="L1367" s="54">
        <f t="shared" si="199"/>
        <v>254.11135261661934</v>
      </c>
      <c r="M1367" s="54">
        <f t="shared" si="200"/>
        <v>55.904497575656258</v>
      </c>
      <c r="N1367" s="54">
        <f t="shared" si="202"/>
        <v>78.774519311151991</v>
      </c>
      <c r="O1367" s="54">
        <v>36.262718085106386</v>
      </c>
      <c r="P1367" s="56">
        <f t="shared" si="203"/>
        <v>7.4229521775092386E-2</v>
      </c>
    </row>
    <row r="1368" spans="1:16" x14ac:dyDescent="0.2">
      <c r="A1368" s="57">
        <f t="shared" si="201"/>
        <v>37</v>
      </c>
      <c r="B1368" s="57" t="s">
        <v>1</v>
      </c>
      <c r="C1368" s="58">
        <v>16363.4</v>
      </c>
      <c r="D1368" s="59">
        <v>254.1</v>
      </c>
      <c r="E1368" s="60">
        <v>876.7</v>
      </c>
      <c r="F1368" s="57">
        <f t="shared" si="194"/>
        <v>17494.2</v>
      </c>
      <c r="G1368" s="57">
        <v>288</v>
      </c>
      <c r="H1368" s="57">
        <v>1</v>
      </c>
      <c r="I1368" s="57">
        <v>4</v>
      </c>
      <c r="J1368" s="57">
        <f t="shared" si="195"/>
        <v>293</v>
      </c>
      <c r="K1368" s="56">
        <f t="shared" si="198"/>
        <v>0.17145962213676644</v>
      </c>
      <c r="L1368" s="54">
        <f t="shared" si="199"/>
        <v>630.97140946330046</v>
      </c>
      <c r="M1368" s="54">
        <f t="shared" si="200"/>
        <v>138.8137100819261</v>
      </c>
      <c r="N1368" s="54">
        <f t="shared" si="202"/>
        <v>195.60113693362314</v>
      </c>
      <c r="O1368" s="54">
        <v>90.04217287234043</v>
      </c>
      <c r="P1368" s="56">
        <f t="shared" si="203"/>
        <v>6.0330191111979403E-2</v>
      </c>
    </row>
    <row r="1369" spans="1:16" x14ac:dyDescent="0.2">
      <c r="A1369" s="57">
        <f t="shared" si="201"/>
        <v>38</v>
      </c>
      <c r="B1369" s="57" t="s">
        <v>2</v>
      </c>
      <c r="C1369" s="58">
        <v>20325.400000000001</v>
      </c>
      <c r="D1369" s="59"/>
      <c r="E1369" s="60">
        <v>72.400000000000006</v>
      </c>
      <c r="F1369" s="57">
        <f t="shared" si="194"/>
        <v>20397.800000000003</v>
      </c>
      <c r="G1369" s="57">
        <v>360</v>
      </c>
      <c r="H1369" s="57"/>
      <c r="I1369" s="57">
        <v>1</v>
      </c>
      <c r="J1369" s="57">
        <f t="shared" si="195"/>
        <v>361</v>
      </c>
      <c r="K1369" s="56">
        <f t="shared" si="198"/>
        <v>0.21125229894666445</v>
      </c>
      <c r="L1369" s="54">
        <f t="shared" si="199"/>
        <v>777.40846012372515</v>
      </c>
      <c r="M1369" s="54">
        <f t="shared" si="200"/>
        <v>171.02986122721953</v>
      </c>
      <c r="N1369" s="54">
        <f t="shared" si="202"/>
        <v>240.99662263835481</v>
      </c>
      <c r="O1369" s="54">
        <v>110.93933244680849</v>
      </c>
      <c r="P1369" s="56">
        <f t="shared" si="203"/>
        <v>6.3750712157002606E-2</v>
      </c>
    </row>
    <row r="1370" spans="1:16" x14ac:dyDescent="0.2">
      <c r="A1370" s="57">
        <f t="shared" si="201"/>
        <v>39</v>
      </c>
      <c r="B1370" s="57" t="s">
        <v>3</v>
      </c>
      <c r="C1370" s="58">
        <v>3233.5</v>
      </c>
      <c r="D1370" s="59"/>
      <c r="E1370" s="60"/>
      <c r="F1370" s="57">
        <f t="shared" si="194"/>
        <v>3233.5</v>
      </c>
      <c r="G1370" s="57">
        <v>80</v>
      </c>
      <c r="H1370" s="57"/>
      <c r="I1370" s="57"/>
      <c r="J1370" s="57">
        <f t="shared" si="195"/>
        <v>80</v>
      </c>
      <c r="K1370" s="56">
        <f t="shared" si="198"/>
        <v>4.681491389399766E-2</v>
      </c>
      <c r="L1370" s="54">
        <f t="shared" si="199"/>
        <v>172.27888312991138</v>
      </c>
      <c r="M1370" s="54">
        <f t="shared" si="200"/>
        <v>37.901354288580507</v>
      </c>
      <c r="N1370" s="54">
        <f t="shared" si="202"/>
        <v>53.406453770272527</v>
      </c>
      <c r="O1370" s="54">
        <v>24.58489361702128</v>
      </c>
      <c r="P1370" s="56">
        <f t="shared" si="203"/>
        <v>8.9120638566811725E-2</v>
      </c>
    </row>
    <row r="1371" spans="1:16" x14ac:dyDescent="0.2">
      <c r="A1371" s="57">
        <f t="shared" si="201"/>
        <v>40</v>
      </c>
      <c r="B1371" s="57" t="s">
        <v>4</v>
      </c>
      <c r="C1371" s="58">
        <v>6170.7</v>
      </c>
      <c r="D1371" s="59"/>
      <c r="E1371" s="60"/>
      <c r="F1371" s="57">
        <f t="shared" si="194"/>
        <v>6170.7</v>
      </c>
      <c r="G1371" s="57">
        <v>162</v>
      </c>
      <c r="H1371" s="57"/>
      <c r="I1371" s="57"/>
      <c r="J1371" s="57">
        <f t="shared" si="195"/>
        <v>162</v>
      </c>
      <c r="K1371" s="56">
        <f t="shared" si="198"/>
        <v>9.4800200635345264E-2</v>
      </c>
      <c r="L1371" s="54">
        <f t="shared" si="199"/>
        <v>348.86473833807059</v>
      </c>
      <c r="M1371" s="54">
        <f t="shared" si="200"/>
        <v>76.750242434375537</v>
      </c>
      <c r="N1371" s="54">
        <f t="shared" si="202"/>
        <v>108.14806888480189</v>
      </c>
      <c r="O1371" s="54">
        <v>49.784409574468079</v>
      </c>
      <c r="P1371" s="56">
        <f t="shared" si="203"/>
        <v>9.4567465479073076E-2</v>
      </c>
    </row>
    <row r="1372" spans="1:16" x14ac:dyDescent="0.2">
      <c r="A1372" s="57">
        <f t="shared" si="201"/>
        <v>41</v>
      </c>
      <c r="B1372" s="57" t="s">
        <v>5</v>
      </c>
      <c r="C1372" s="58">
        <v>2571</v>
      </c>
      <c r="D1372" s="59"/>
      <c r="E1372" s="60">
        <v>379</v>
      </c>
      <c r="F1372" s="57">
        <f t="shared" si="194"/>
        <v>2950</v>
      </c>
      <c r="G1372" s="57">
        <v>64</v>
      </c>
      <c r="H1372" s="57"/>
      <c r="I1372" s="57">
        <v>1</v>
      </c>
      <c r="J1372" s="57">
        <f t="shared" si="195"/>
        <v>65</v>
      </c>
      <c r="K1372" s="56">
        <f t="shared" si="198"/>
        <v>3.8037117538873101E-2</v>
      </c>
      <c r="L1372" s="54">
        <f t="shared" si="199"/>
        <v>139.97659254305302</v>
      </c>
      <c r="M1372" s="54">
        <f t="shared" si="200"/>
        <v>30.794850359471663</v>
      </c>
      <c r="N1372" s="54">
        <f t="shared" si="202"/>
        <v>43.392743688346435</v>
      </c>
      <c r="O1372" s="54">
        <v>19.975226063829787</v>
      </c>
      <c r="P1372" s="56">
        <f t="shared" si="203"/>
        <v>7.9369292425322341E-2</v>
      </c>
    </row>
    <row r="1373" spans="1:16" x14ac:dyDescent="0.2">
      <c r="A1373" s="57">
        <f t="shared" si="201"/>
        <v>42</v>
      </c>
      <c r="B1373" s="57" t="s">
        <v>6</v>
      </c>
      <c r="C1373" s="58">
        <v>4446</v>
      </c>
      <c r="D1373" s="59"/>
      <c r="E1373" s="60">
        <v>135.1</v>
      </c>
      <c r="F1373" s="57">
        <f t="shared" si="194"/>
        <v>4581.1000000000004</v>
      </c>
      <c r="G1373" s="57">
        <v>80</v>
      </c>
      <c r="H1373" s="57"/>
      <c r="I1373" s="57">
        <v>2</v>
      </c>
      <c r="J1373" s="57">
        <f t="shared" si="195"/>
        <v>82</v>
      </c>
      <c r="K1373" s="56">
        <f t="shared" si="198"/>
        <v>4.7985286741347603E-2</v>
      </c>
      <c r="L1373" s="54">
        <f t="shared" si="199"/>
        <v>176.58585520815919</v>
      </c>
      <c r="M1373" s="54">
        <f t="shared" si="200"/>
        <v>38.848888145795023</v>
      </c>
      <c r="N1373" s="54">
        <f t="shared" si="202"/>
        <v>54.741615114529345</v>
      </c>
      <c r="O1373" s="54">
        <v>25.199515957446806</v>
      </c>
      <c r="P1373" s="56">
        <f t="shared" si="203"/>
        <v>6.4477063243747204E-2</v>
      </c>
    </row>
    <row r="1374" spans="1:16" x14ac:dyDescent="0.2">
      <c r="A1374" s="57">
        <f t="shared" si="201"/>
        <v>43</v>
      </c>
      <c r="B1374" s="57" t="s">
        <v>7</v>
      </c>
      <c r="C1374" s="58">
        <v>2571.8000000000002</v>
      </c>
      <c r="D1374" s="59"/>
      <c r="E1374" s="60"/>
      <c r="F1374" s="57">
        <f t="shared" si="194"/>
        <v>2571.8000000000002</v>
      </c>
      <c r="G1374" s="57">
        <v>60</v>
      </c>
      <c r="H1374" s="57"/>
      <c r="I1374" s="57"/>
      <c r="J1374" s="57">
        <f t="shared" si="195"/>
        <v>60</v>
      </c>
      <c r="K1374" s="56">
        <f t="shared" si="198"/>
        <v>3.5111185420498243E-2</v>
      </c>
      <c r="L1374" s="54">
        <f t="shared" si="199"/>
        <v>129.20916234743353</v>
      </c>
      <c r="M1374" s="54">
        <f t="shared" si="200"/>
        <v>28.426015716435376</v>
      </c>
      <c r="N1374" s="54">
        <f t="shared" si="202"/>
        <v>40.054840327704397</v>
      </c>
      <c r="O1374" s="54">
        <v>18.43867021276596</v>
      </c>
      <c r="P1374" s="56">
        <f t="shared" si="203"/>
        <v>8.4037906759600003E-2</v>
      </c>
    </row>
    <row r="1375" spans="1:16" x14ac:dyDescent="0.2">
      <c r="A1375" s="57">
        <f t="shared" si="201"/>
        <v>44</v>
      </c>
      <c r="B1375" s="57" t="s">
        <v>8</v>
      </c>
      <c r="C1375" s="58">
        <v>4089.4</v>
      </c>
      <c r="D1375" s="59"/>
      <c r="E1375" s="60"/>
      <c r="F1375" s="57">
        <f t="shared" si="194"/>
        <v>4089.4</v>
      </c>
      <c r="G1375" s="57">
        <v>72</v>
      </c>
      <c r="H1375" s="57"/>
      <c r="I1375" s="57"/>
      <c r="J1375" s="57">
        <f t="shared" si="195"/>
        <v>72</v>
      </c>
      <c r="K1375" s="56">
        <f t="shared" si="198"/>
        <v>4.2133422504597895E-2</v>
      </c>
      <c r="L1375" s="54">
        <f t="shared" si="199"/>
        <v>155.05099481692025</v>
      </c>
      <c r="M1375" s="54">
        <f t="shared" si="200"/>
        <v>34.111218859722456</v>
      </c>
      <c r="N1375" s="54">
        <f t="shared" si="202"/>
        <v>48.065808393245277</v>
      </c>
      <c r="O1375" s="54">
        <v>22.126404255319152</v>
      </c>
      <c r="P1375" s="56">
        <f t="shared" si="203"/>
        <v>6.3421144012619723E-2</v>
      </c>
    </row>
    <row r="1376" spans="1:16" x14ac:dyDescent="0.2">
      <c r="A1376" s="57">
        <f t="shared" si="201"/>
        <v>45</v>
      </c>
      <c r="B1376" s="57" t="s">
        <v>9</v>
      </c>
      <c r="C1376" s="58">
        <v>4079.1</v>
      </c>
      <c r="D1376" s="59"/>
      <c r="E1376" s="60"/>
      <c r="F1376" s="57">
        <f t="shared" si="194"/>
        <v>4079.1</v>
      </c>
      <c r="G1376" s="57">
        <v>72</v>
      </c>
      <c r="H1376" s="57"/>
      <c r="I1376" s="57"/>
      <c r="J1376" s="57">
        <f t="shared" si="195"/>
        <v>72</v>
      </c>
      <c r="K1376" s="56">
        <f t="shared" si="198"/>
        <v>4.2133422504597895E-2</v>
      </c>
      <c r="L1376" s="54">
        <f t="shared" si="199"/>
        <v>155.05099481692025</v>
      </c>
      <c r="M1376" s="54">
        <f t="shared" si="200"/>
        <v>34.111218859722456</v>
      </c>
      <c r="N1376" s="54">
        <f t="shared" si="202"/>
        <v>48.065808393245277</v>
      </c>
      <c r="O1376" s="54">
        <v>22.126404255319152</v>
      </c>
      <c r="P1376" s="56">
        <f t="shared" si="203"/>
        <v>6.358128663803464E-2</v>
      </c>
    </row>
    <row r="1377" spans="1:20" x14ac:dyDescent="0.2">
      <c r="A1377" s="57">
        <f t="shared" si="201"/>
        <v>46</v>
      </c>
      <c r="B1377" s="57" t="s">
        <v>1982</v>
      </c>
      <c r="C1377" s="58">
        <v>8506.9</v>
      </c>
      <c r="D1377" s="59"/>
      <c r="E1377" s="60"/>
      <c r="F1377" s="57">
        <f t="shared" si="194"/>
        <v>8506.9</v>
      </c>
      <c r="G1377" s="57">
        <v>144</v>
      </c>
      <c r="H1377" s="57"/>
      <c r="I1377" s="57"/>
      <c r="J1377" s="57">
        <f t="shared" si="195"/>
        <v>144</v>
      </c>
      <c r="K1377" s="56">
        <f t="shared" si="198"/>
        <v>8.426684500919579E-2</v>
      </c>
      <c r="L1377" s="54">
        <f t="shared" si="199"/>
        <v>310.1019896338405</v>
      </c>
      <c r="M1377" s="54">
        <f t="shared" si="200"/>
        <v>68.222437719444912</v>
      </c>
      <c r="N1377" s="54">
        <f t="shared" si="202"/>
        <v>96.131616786490554</v>
      </c>
      <c r="O1377" s="54">
        <v>44.252808510638303</v>
      </c>
      <c r="P1377" s="56">
        <f t="shared" si="203"/>
        <v>6.0975073487453034E-2</v>
      </c>
    </row>
    <row r="1378" spans="1:20" x14ac:dyDescent="0.2">
      <c r="A1378" s="57">
        <f t="shared" si="201"/>
        <v>47</v>
      </c>
      <c r="B1378" s="57" t="s">
        <v>536</v>
      </c>
      <c r="C1378" s="58">
        <v>1934.1</v>
      </c>
      <c r="D1378" s="59"/>
      <c r="E1378" s="60">
        <v>1212.4000000000001</v>
      </c>
      <c r="F1378" s="57">
        <f t="shared" si="194"/>
        <v>3146.5</v>
      </c>
      <c r="G1378" s="57">
        <v>64</v>
      </c>
      <c r="H1378" s="57"/>
      <c r="I1378" s="57">
        <v>7</v>
      </c>
      <c r="J1378" s="57">
        <f t="shared" si="195"/>
        <v>71</v>
      </c>
      <c r="K1378" s="56">
        <f t="shared" si="198"/>
        <v>4.1548236080922923E-2</v>
      </c>
      <c r="L1378" s="54">
        <f t="shared" si="199"/>
        <v>152.89750877779636</v>
      </c>
      <c r="M1378" s="54">
        <f t="shared" si="200"/>
        <v>33.637451931115201</v>
      </c>
      <c r="N1378" s="54">
        <f t="shared" si="202"/>
        <v>47.398227721116875</v>
      </c>
      <c r="O1378" s="54">
        <v>21.819093085106381</v>
      </c>
      <c r="P1378" s="56">
        <f t="shared" si="203"/>
        <v>8.1281513273521316E-2</v>
      </c>
    </row>
    <row r="1379" spans="1:20" x14ac:dyDescent="0.2">
      <c r="A1379" s="57">
        <f t="shared" si="201"/>
        <v>48</v>
      </c>
      <c r="B1379" s="57" t="s">
        <v>537</v>
      </c>
      <c r="C1379" s="58">
        <v>4269.5</v>
      </c>
      <c r="D1379" s="59"/>
      <c r="E1379" s="60">
        <v>538</v>
      </c>
      <c r="F1379" s="57">
        <f t="shared" si="194"/>
        <v>4807.5</v>
      </c>
      <c r="G1379" s="57">
        <v>130</v>
      </c>
      <c r="H1379" s="57"/>
      <c r="I1379" s="57">
        <v>3</v>
      </c>
      <c r="J1379" s="57">
        <f t="shared" si="195"/>
        <v>133</v>
      </c>
      <c r="K1379" s="56">
        <f t="shared" si="198"/>
        <v>7.7829794348771117E-2</v>
      </c>
      <c r="L1379" s="54">
        <f t="shared" si="199"/>
        <v>286.4136432034777</v>
      </c>
      <c r="M1379" s="54">
        <f t="shared" si="200"/>
        <v>63.011001504765098</v>
      </c>
      <c r="N1379" s="54">
        <f t="shared" si="202"/>
        <v>88.788229393078083</v>
      </c>
      <c r="O1379" s="54">
        <v>40.872385638297871</v>
      </c>
      <c r="P1379" s="56">
        <f t="shared" si="203"/>
        <v>9.9653720174647686E-2</v>
      </c>
    </row>
    <row r="1380" spans="1:20" x14ac:dyDescent="0.2">
      <c r="A1380" s="57">
        <f t="shared" si="201"/>
        <v>49</v>
      </c>
      <c r="B1380" s="111" t="s">
        <v>2209</v>
      </c>
      <c r="C1380" s="58">
        <v>4095</v>
      </c>
      <c r="D1380" s="59"/>
      <c r="E1380" s="60"/>
      <c r="F1380" s="57">
        <f t="shared" si="194"/>
        <v>4095</v>
      </c>
      <c r="G1380" s="57">
        <v>84</v>
      </c>
      <c r="H1380" s="57"/>
      <c r="I1380" s="57"/>
      <c r="J1380" s="57">
        <f t="shared" si="195"/>
        <v>84</v>
      </c>
      <c r="K1380" s="56">
        <f t="shared" si="198"/>
        <v>4.9155659588697546E-2</v>
      </c>
      <c r="L1380" s="54">
        <f t="shared" si="199"/>
        <v>180.89282728640697</v>
      </c>
      <c r="M1380" s="54">
        <f t="shared" si="200"/>
        <v>39.796422003009532</v>
      </c>
      <c r="N1380" s="54">
        <f t="shared" si="202"/>
        <v>56.076776458786163</v>
      </c>
      <c r="O1380" s="54">
        <v>25.81413829787234</v>
      </c>
      <c r="P1380" s="56">
        <f t="shared" si="203"/>
        <v>7.3890149950201461E-2</v>
      </c>
    </row>
    <row r="1381" spans="1:20" s="115" customFormat="1" x14ac:dyDescent="0.2">
      <c r="A1381" s="57">
        <f t="shared" si="201"/>
        <v>50</v>
      </c>
      <c r="B1381" s="112" t="s">
        <v>1282</v>
      </c>
      <c r="C1381" s="58">
        <v>15885</v>
      </c>
      <c r="D1381" s="59"/>
      <c r="E1381" s="60">
        <v>238.9</v>
      </c>
      <c r="F1381" s="57">
        <f t="shared" si="194"/>
        <v>16123.9</v>
      </c>
      <c r="G1381" s="57">
        <v>178</v>
      </c>
      <c r="H1381" s="57"/>
      <c r="I1381" s="57">
        <v>3</v>
      </c>
      <c r="J1381" s="57">
        <f t="shared" si="195"/>
        <v>181</v>
      </c>
      <c r="K1381" s="56">
        <f t="shared" si="198"/>
        <v>0.10591874268516971</v>
      </c>
      <c r="L1381" s="54">
        <f t="shared" si="199"/>
        <v>389.78097308142452</v>
      </c>
      <c r="M1381" s="113">
        <f t="shared" si="200"/>
        <v>85.751814077913394</v>
      </c>
      <c r="N1381" s="54">
        <f t="shared" si="202"/>
        <v>120.8321016552416</v>
      </c>
      <c r="O1381" s="113">
        <v>27.658005319148934</v>
      </c>
      <c r="P1381" s="114">
        <f t="shared" si="203"/>
        <v>3.870173432815438E-2</v>
      </c>
    </row>
    <row r="1382" spans="1:20" x14ac:dyDescent="0.2">
      <c r="A1382" s="57">
        <f t="shared" si="201"/>
        <v>51</v>
      </c>
      <c r="B1382" s="111" t="s">
        <v>1726</v>
      </c>
      <c r="C1382" s="58">
        <v>3468</v>
      </c>
      <c r="D1382" s="59"/>
      <c r="E1382" s="60"/>
      <c r="F1382" s="57">
        <f t="shared" si="194"/>
        <v>3468</v>
      </c>
      <c r="G1382" s="57">
        <v>120</v>
      </c>
      <c r="H1382" s="57"/>
      <c r="I1382" s="57"/>
      <c r="J1382" s="57">
        <f t="shared" si="195"/>
        <v>120</v>
      </c>
      <c r="K1382" s="56">
        <f t="shared" si="198"/>
        <v>7.0222370840996487E-2</v>
      </c>
      <c r="L1382" s="54">
        <f t="shared" si="199"/>
        <v>258.41832469486707</v>
      </c>
      <c r="M1382" s="54">
        <f t="shared" si="200"/>
        <v>56.852031432870753</v>
      </c>
      <c r="N1382" s="54">
        <f t="shared" si="202"/>
        <v>80.109680655408795</v>
      </c>
      <c r="O1382" s="54">
        <v>36.877340425531919</v>
      </c>
      <c r="P1382" s="56">
        <f t="shared" si="203"/>
        <v>0.12464168892983811</v>
      </c>
    </row>
    <row r="1383" spans="1:20" x14ac:dyDescent="0.2">
      <c r="A1383" s="57">
        <f t="shared" si="201"/>
        <v>52</v>
      </c>
      <c r="B1383" s="111" t="s">
        <v>2921</v>
      </c>
      <c r="C1383" s="58">
        <v>4728.3</v>
      </c>
      <c r="D1383" s="59"/>
      <c r="E1383" s="60"/>
      <c r="F1383" s="57">
        <f t="shared" si="194"/>
        <v>4728.3</v>
      </c>
      <c r="G1383" s="57">
        <v>50</v>
      </c>
      <c r="H1383" s="57"/>
      <c r="I1383" s="57"/>
      <c r="J1383" s="57">
        <f t="shared" si="195"/>
        <v>50</v>
      </c>
      <c r="K1383" s="56">
        <f t="shared" si="198"/>
        <v>2.9259321183748539E-2</v>
      </c>
      <c r="L1383" s="54">
        <f t="shared" si="199"/>
        <v>107.67430195619463</v>
      </c>
      <c r="M1383" s="54">
        <f t="shared" ref="M1383:M1384" si="204">L1383*0.22</f>
        <v>23.688346430362817</v>
      </c>
      <c r="N1383" s="54">
        <f t="shared" si="202"/>
        <v>33.379033606420336</v>
      </c>
      <c r="O1383" s="54">
        <f>K1383*301.01*1.7</f>
        <v>14.972492058184251</v>
      </c>
      <c r="P1383" s="56">
        <f t="shared" si="203"/>
        <v>3.8008200421115843E-2</v>
      </c>
    </row>
    <row r="1384" spans="1:20" x14ac:dyDescent="0.2">
      <c r="A1384" s="57">
        <f t="shared" si="201"/>
        <v>53</v>
      </c>
      <c r="B1384" s="111" t="s">
        <v>2922</v>
      </c>
      <c r="C1384" s="58">
        <v>2894.3</v>
      </c>
      <c r="D1384" s="59"/>
      <c r="E1384" s="60"/>
      <c r="F1384" s="57">
        <f t="shared" si="194"/>
        <v>2894.3</v>
      </c>
      <c r="G1384" s="57">
        <v>30</v>
      </c>
      <c r="H1384" s="57"/>
      <c r="I1384" s="57"/>
      <c r="J1384" s="57">
        <f t="shared" si="195"/>
        <v>30</v>
      </c>
      <c r="K1384" s="56">
        <f t="shared" si="198"/>
        <v>1.7555592710249122E-2</v>
      </c>
      <c r="L1384" s="54">
        <f t="shared" si="199"/>
        <v>64.604581173716767</v>
      </c>
      <c r="M1384" s="54">
        <f t="shared" si="204"/>
        <v>14.213007858217688</v>
      </c>
      <c r="N1384" s="54">
        <f t="shared" si="202"/>
        <v>20.027420163852199</v>
      </c>
      <c r="O1384" s="54">
        <f>K1384*301.01*1.7</f>
        <v>8.9834952349105492</v>
      </c>
      <c r="P1384" s="56">
        <f t="shared" si="203"/>
        <v>3.7255469174134401E-2</v>
      </c>
    </row>
    <row r="1385" spans="1:20" x14ac:dyDescent="0.2">
      <c r="A1385" s="57"/>
      <c r="B1385" s="90" t="s">
        <v>1276</v>
      </c>
      <c r="C1385" s="49">
        <f>SUM(C1332:C1384)</f>
        <v>296155</v>
      </c>
      <c r="D1385" s="49">
        <f t="shared" ref="D1385:O1385" si="205">SUM(D1332:D1384)</f>
        <v>815.1</v>
      </c>
      <c r="E1385" s="49">
        <f t="shared" si="205"/>
        <v>10385.589999999998</v>
      </c>
      <c r="F1385" s="49">
        <f t="shared" si="205"/>
        <v>307355.69000000006</v>
      </c>
      <c r="G1385" s="49">
        <f t="shared" si="205"/>
        <v>5920</v>
      </c>
      <c r="H1385" s="49">
        <f t="shared" si="205"/>
        <v>5</v>
      </c>
      <c r="I1385" s="49">
        <f t="shared" si="205"/>
        <v>56</v>
      </c>
      <c r="J1385" s="49">
        <f t="shared" si="205"/>
        <v>5981</v>
      </c>
      <c r="K1385" s="49">
        <f t="shared" si="205"/>
        <v>3.5</v>
      </c>
      <c r="L1385" s="49">
        <f t="shared" si="205"/>
        <v>12879.999999999995</v>
      </c>
      <c r="M1385" s="49">
        <f t="shared" si="205"/>
        <v>2833.6000000000008</v>
      </c>
      <c r="N1385" s="49">
        <f t="shared" si="205"/>
        <v>3992.8</v>
      </c>
      <c r="O1385" s="49">
        <f t="shared" si="205"/>
        <v>1809.4338862292652</v>
      </c>
      <c r="P1385" s="56">
        <f t="shared" si="203"/>
        <v>7.0003043985387925E-2</v>
      </c>
    </row>
    <row r="1386" spans="1:20" x14ac:dyDescent="0.2">
      <c r="A1386" s="348" t="s">
        <v>1983</v>
      </c>
      <c r="B1386" s="348"/>
      <c r="C1386" s="348"/>
      <c r="D1386" s="348"/>
      <c r="E1386" s="348"/>
      <c r="F1386" s="348"/>
      <c r="G1386" s="348"/>
      <c r="H1386" s="348"/>
      <c r="I1386" s="348"/>
      <c r="J1386" s="348"/>
      <c r="K1386" s="348"/>
      <c r="L1386" s="348"/>
      <c r="M1386" s="348"/>
      <c r="N1386" s="348"/>
      <c r="O1386" s="348"/>
      <c r="P1386" s="348"/>
    </row>
    <row r="1387" spans="1:20" x14ac:dyDescent="0.2">
      <c r="A1387" s="57">
        <v>1</v>
      </c>
      <c r="B1387" s="57" t="s">
        <v>325</v>
      </c>
      <c r="C1387" s="94">
        <v>5786.79</v>
      </c>
      <c r="D1387" s="57"/>
      <c r="E1387" s="60"/>
      <c r="F1387" s="57">
        <f t="shared" ref="F1387:F1423" si="206">C1387+D1387+E1387</f>
        <v>5786.79</v>
      </c>
      <c r="G1387" s="57">
        <v>99</v>
      </c>
      <c r="H1387" s="57"/>
      <c r="I1387" s="57"/>
      <c r="J1387" s="57">
        <f>G1387+H1387+I1387</f>
        <v>99</v>
      </c>
      <c r="K1387" s="56">
        <f>1.5/4231*J1387</f>
        <v>3.5098085558969511E-2</v>
      </c>
      <c r="L1387" s="54">
        <f>K1387*3680</f>
        <v>129.16095485700779</v>
      </c>
      <c r="M1387" s="54">
        <f>L1387*0.22</f>
        <v>28.415410068541714</v>
      </c>
      <c r="N1387" s="54">
        <f>L1387*0.467</f>
        <v>60.318165918222647</v>
      </c>
      <c r="O1387" s="54">
        <v>23.947049397305598</v>
      </c>
      <c r="P1387" s="56">
        <f t="shared" ref="P1387:P1424" si="207">(L1387+M1387+N1387+O1387)/F1387</f>
        <v>4.1792009082941964E-2</v>
      </c>
    </row>
    <row r="1388" spans="1:20" x14ac:dyDescent="0.2">
      <c r="A1388" s="57">
        <f>A1387+1</f>
        <v>2</v>
      </c>
      <c r="B1388" s="57" t="s">
        <v>326</v>
      </c>
      <c r="C1388" s="94">
        <v>3626.15</v>
      </c>
      <c r="D1388" s="59"/>
      <c r="E1388" s="60"/>
      <c r="F1388" s="57">
        <f t="shared" si="206"/>
        <v>3626.15</v>
      </c>
      <c r="G1388" s="57">
        <v>63</v>
      </c>
      <c r="H1388" s="57"/>
      <c r="I1388" s="57"/>
      <c r="J1388" s="57">
        <f t="shared" ref="J1388:J1423" si="208">G1388+H1388+I1388</f>
        <v>63</v>
      </c>
      <c r="K1388" s="56">
        <f t="shared" ref="K1388:K1423" si="209">1.5/4231*J1388</f>
        <v>2.233514535570787E-2</v>
      </c>
      <c r="L1388" s="54">
        <f t="shared" ref="L1388:L1423" si="210">K1388*3680</f>
        <v>82.19333490900496</v>
      </c>
      <c r="M1388" s="54">
        <f t="shared" ref="M1388:M1423" si="211">L1388*0.22</f>
        <v>18.08253367998109</v>
      </c>
      <c r="N1388" s="54">
        <f t="shared" ref="N1388:N1423" si="212">L1388*0.467</f>
        <v>38.384287402505322</v>
      </c>
      <c r="O1388" s="54">
        <v>15.239031434649018</v>
      </c>
      <c r="P1388" s="56">
        <f t="shared" si="207"/>
        <v>4.2441484060543655E-2</v>
      </c>
    </row>
    <row r="1389" spans="1:20" x14ac:dyDescent="0.2">
      <c r="A1389" s="57">
        <f t="shared" ref="A1389:A1423" si="213">A1388+1</f>
        <v>3</v>
      </c>
      <c r="B1389" s="57" t="s">
        <v>327</v>
      </c>
      <c r="C1389" s="94">
        <v>7702.04</v>
      </c>
      <c r="D1389" s="59"/>
      <c r="E1389" s="60"/>
      <c r="F1389" s="57">
        <f t="shared" si="206"/>
        <v>7702.04</v>
      </c>
      <c r="G1389" s="57">
        <v>135</v>
      </c>
      <c r="H1389" s="57"/>
      <c r="I1389" s="57"/>
      <c r="J1389" s="57">
        <f t="shared" si="208"/>
        <v>135</v>
      </c>
      <c r="K1389" s="56">
        <f t="shared" si="209"/>
        <v>4.7861025762231148E-2</v>
      </c>
      <c r="L1389" s="54">
        <f t="shared" si="210"/>
        <v>176.12857480501063</v>
      </c>
      <c r="M1389" s="54">
        <f t="shared" si="211"/>
        <v>38.748286457102338</v>
      </c>
      <c r="N1389" s="54">
        <f t="shared" si="212"/>
        <v>82.252044433939972</v>
      </c>
      <c r="O1389" s="54">
        <v>32.655067359962189</v>
      </c>
      <c r="P1389" s="56">
        <f t="shared" si="207"/>
        <v>4.2817743488220664E-2</v>
      </c>
    </row>
    <row r="1390" spans="1:20" x14ac:dyDescent="0.2">
      <c r="A1390" s="57">
        <f t="shared" si="213"/>
        <v>4</v>
      </c>
      <c r="B1390" s="57" t="s">
        <v>328</v>
      </c>
      <c r="C1390" s="94">
        <v>5721.7</v>
      </c>
      <c r="D1390" s="59"/>
      <c r="E1390" s="60"/>
      <c r="F1390" s="57">
        <f t="shared" si="206"/>
        <v>5721.7</v>
      </c>
      <c r="G1390" s="57">
        <v>99</v>
      </c>
      <c r="H1390" s="57"/>
      <c r="I1390" s="57"/>
      <c r="J1390" s="57">
        <f t="shared" si="208"/>
        <v>99</v>
      </c>
      <c r="K1390" s="56">
        <f t="shared" si="209"/>
        <v>3.5098085558969511E-2</v>
      </c>
      <c r="L1390" s="54">
        <f t="shared" si="210"/>
        <v>129.16095485700779</v>
      </c>
      <c r="M1390" s="54">
        <f t="shared" si="211"/>
        <v>28.415410068541714</v>
      </c>
      <c r="N1390" s="54">
        <f t="shared" si="212"/>
        <v>60.318165918222647</v>
      </c>
      <c r="O1390" s="54">
        <v>23.947049397305598</v>
      </c>
      <c r="P1390" s="56">
        <f t="shared" si="207"/>
        <v>4.2267434545865346E-2</v>
      </c>
    </row>
    <row r="1391" spans="1:20" x14ac:dyDescent="0.2">
      <c r="A1391" s="57">
        <f t="shared" si="213"/>
        <v>5</v>
      </c>
      <c r="B1391" s="57" t="s">
        <v>329</v>
      </c>
      <c r="C1391" s="94">
        <v>5777.4</v>
      </c>
      <c r="D1391" s="59"/>
      <c r="E1391" s="60"/>
      <c r="F1391" s="57">
        <f t="shared" si="206"/>
        <v>5777.4</v>
      </c>
      <c r="G1391" s="57">
        <v>99</v>
      </c>
      <c r="H1391" s="57"/>
      <c r="I1391" s="57"/>
      <c r="J1391" s="57">
        <f t="shared" si="208"/>
        <v>99</v>
      </c>
      <c r="K1391" s="56">
        <f t="shared" si="209"/>
        <v>3.5098085558969511E-2</v>
      </c>
      <c r="L1391" s="54">
        <f t="shared" si="210"/>
        <v>129.16095485700779</v>
      </c>
      <c r="M1391" s="54">
        <f t="shared" si="211"/>
        <v>28.415410068541714</v>
      </c>
      <c r="N1391" s="54">
        <f t="shared" si="212"/>
        <v>60.318165918222647</v>
      </c>
      <c r="O1391" s="54">
        <v>23.947049397305598</v>
      </c>
      <c r="P1391" s="56">
        <f t="shared" si="207"/>
        <v>4.1859933575843417E-2</v>
      </c>
      <c r="Q1391" s="125">
        <v>2428.81</v>
      </c>
      <c r="R1391" s="117"/>
      <c r="S1391" s="117"/>
      <c r="T1391" s="117"/>
    </row>
    <row r="1392" spans="1:20" x14ac:dyDescent="0.2">
      <c r="A1392" s="57">
        <f t="shared" si="213"/>
        <v>6</v>
      </c>
      <c r="B1392" s="57" t="s">
        <v>330</v>
      </c>
      <c r="C1392" s="94">
        <v>5627.6</v>
      </c>
      <c r="D1392" s="59"/>
      <c r="E1392" s="60">
        <v>46.65</v>
      </c>
      <c r="F1392" s="57">
        <f t="shared" si="206"/>
        <v>5674.25</v>
      </c>
      <c r="G1392" s="57">
        <v>99</v>
      </c>
      <c r="H1392" s="57"/>
      <c r="I1392" s="57">
        <v>1</v>
      </c>
      <c r="J1392" s="57">
        <f t="shared" si="208"/>
        <v>100</v>
      </c>
      <c r="K1392" s="56">
        <f t="shared" si="209"/>
        <v>3.5452611675726775E-2</v>
      </c>
      <c r="L1392" s="54">
        <f t="shared" si="210"/>
        <v>130.46561096667455</v>
      </c>
      <c r="M1392" s="54">
        <f t="shared" si="211"/>
        <v>28.702434412668399</v>
      </c>
      <c r="N1392" s="54">
        <f t="shared" si="212"/>
        <v>60.927440321437018</v>
      </c>
      <c r="O1392" s="54">
        <v>24.188938785157173</v>
      </c>
      <c r="P1392" s="56">
        <f t="shared" si="207"/>
        <v>4.3051403178558774E-2</v>
      </c>
    </row>
    <row r="1393" spans="1:16" x14ac:dyDescent="0.2">
      <c r="A1393" s="57">
        <f t="shared" si="213"/>
        <v>7</v>
      </c>
      <c r="B1393" s="57" t="s">
        <v>331</v>
      </c>
      <c r="C1393" s="94">
        <v>4060.15</v>
      </c>
      <c r="D1393" s="59">
        <v>29</v>
      </c>
      <c r="E1393" s="60"/>
      <c r="F1393" s="57">
        <f t="shared" si="206"/>
        <v>4089.15</v>
      </c>
      <c r="G1393" s="57">
        <v>72</v>
      </c>
      <c r="H1393" s="57">
        <v>1</v>
      </c>
      <c r="I1393" s="57"/>
      <c r="J1393" s="57">
        <f t="shared" si="208"/>
        <v>73</v>
      </c>
      <c r="K1393" s="56">
        <f t="shared" si="209"/>
        <v>2.5880406523280549E-2</v>
      </c>
      <c r="L1393" s="54">
        <f t="shared" si="210"/>
        <v>95.239896005672421</v>
      </c>
      <c r="M1393" s="54">
        <f t="shared" si="211"/>
        <v>20.952777121247934</v>
      </c>
      <c r="N1393" s="54">
        <f t="shared" si="212"/>
        <v>44.477031434649021</v>
      </c>
      <c r="O1393" s="54">
        <v>17.657925313164736</v>
      </c>
      <c r="P1393" s="56">
        <f t="shared" si="207"/>
        <v>4.3609950692621718E-2</v>
      </c>
    </row>
    <row r="1394" spans="1:16" x14ac:dyDescent="0.2">
      <c r="A1394" s="57">
        <f t="shared" si="213"/>
        <v>8</v>
      </c>
      <c r="B1394" s="57" t="s">
        <v>332</v>
      </c>
      <c r="C1394" s="94">
        <v>3998.55</v>
      </c>
      <c r="D1394" s="59"/>
      <c r="E1394" s="60"/>
      <c r="F1394" s="57">
        <f t="shared" si="206"/>
        <v>3998.55</v>
      </c>
      <c r="G1394" s="57">
        <v>72</v>
      </c>
      <c r="H1394" s="57"/>
      <c r="I1394" s="57"/>
      <c r="J1394" s="57">
        <f t="shared" si="208"/>
        <v>72</v>
      </c>
      <c r="K1394" s="56">
        <f t="shared" si="209"/>
        <v>2.5525880406523281E-2</v>
      </c>
      <c r="L1394" s="54">
        <f t="shared" si="210"/>
        <v>93.935239896005669</v>
      </c>
      <c r="M1394" s="54">
        <f t="shared" si="211"/>
        <v>20.665752777121249</v>
      </c>
      <c r="N1394" s="54">
        <f t="shared" si="212"/>
        <v>43.86775703143465</v>
      </c>
      <c r="O1394" s="54">
        <v>17.416035925313164</v>
      </c>
      <c r="P1394" s="56">
        <f t="shared" si="207"/>
        <v>4.3987141746351731E-2</v>
      </c>
    </row>
    <row r="1395" spans="1:16" x14ac:dyDescent="0.2">
      <c r="A1395" s="57">
        <f t="shared" si="213"/>
        <v>9</v>
      </c>
      <c r="B1395" s="57" t="s">
        <v>333</v>
      </c>
      <c r="C1395" s="94">
        <v>9976.0499999999993</v>
      </c>
      <c r="D1395" s="59"/>
      <c r="E1395" s="60">
        <v>37.299999999999997</v>
      </c>
      <c r="F1395" s="57">
        <f t="shared" si="206"/>
        <v>10013.349999999999</v>
      </c>
      <c r="G1395" s="57">
        <v>179</v>
      </c>
      <c r="H1395" s="57"/>
      <c r="I1395" s="57">
        <v>1</v>
      </c>
      <c r="J1395" s="57">
        <f t="shared" si="208"/>
        <v>180</v>
      </c>
      <c r="K1395" s="56">
        <f t="shared" si="209"/>
        <v>6.3814701016308206E-2</v>
      </c>
      <c r="L1395" s="54">
        <f t="shared" si="210"/>
        <v>234.8380997400142</v>
      </c>
      <c r="M1395" s="54">
        <f t="shared" si="211"/>
        <v>51.664381942803125</v>
      </c>
      <c r="N1395" s="54">
        <f t="shared" si="212"/>
        <v>109.66939257858664</v>
      </c>
      <c r="O1395" s="54">
        <v>43.540089813282911</v>
      </c>
      <c r="P1395" s="56">
        <f t="shared" si="207"/>
        <v>4.3912573122350362E-2</v>
      </c>
    </row>
    <row r="1396" spans="1:16" x14ac:dyDescent="0.2">
      <c r="A1396" s="57">
        <f t="shared" si="213"/>
        <v>10</v>
      </c>
      <c r="B1396" s="57" t="s">
        <v>334</v>
      </c>
      <c r="C1396" s="94">
        <v>8239.06</v>
      </c>
      <c r="D1396" s="59"/>
      <c r="E1396" s="60"/>
      <c r="F1396" s="57">
        <f t="shared" si="206"/>
        <v>8239.06</v>
      </c>
      <c r="G1396" s="57">
        <v>144</v>
      </c>
      <c r="H1396" s="57"/>
      <c r="I1396" s="57"/>
      <c r="J1396" s="57">
        <f t="shared" si="208"/>
        <v>144</v>
      </c>
      <c r="K1396" s="56">
        <f t="shared" si="209"/>
        <v>5.1051760813046562E-2</v>
      </c>
      <c r="L1396" s="54">
        <f t="shared" si="210"/>
        <v>187.87047979201134</v>
      </c>
      <c r="M1396" s="54">
        <f t="shared" si="211"/>
        <v>41.331505554242497</v>
      </c>
      <c r="N1396" s="54">
        <f t="shared" si="212"/>
        <v>87.735514062869299</v>
      </c>
      <c r="O1396" s="54">
        <v>34.832071850626328</v>
      </c>
      <c r="P1396" s="56">
        <f t="shared" si="207"/>
        <v>4.2695352535331639E-2</v>
      </c>
    </row>
    <row r="1397" spans="1:16" x14ac:dyDescent="0.2">
      <c r="A1397" s="57">
        <f t="shared" si="213"/>
        <v>11</v>
      </c>
      <c r="B1397" s="57" t="s">
        <v>335</v>
      </c>
      <c r="C1397" s="94">
        <v>5737.55</v>
      </c>
      <c r="D1397" s="59"/>
      <c r="E1397" s="60"/>
      <c r="F1397" s="57">
        <f t="shared" si="206"/>
        <v>5737.55</v>
      </c>
      <c r="G1397" s="57">
        <v>99</v>
      </c>
      <c r="H1397" s="57"/>
      <c r="I1397" s="57"/>
      <c r="J1397" s="57">
        <f t="shared" si="208"/>
        <v>99</v>
      </c>
      <c r="K1397" s="56">
        <f t="shared" si="209"/>
        <v>3.5098085558969511E-2</v>
      </c>
      <c r="L1397" s="54">
        <f t="shared" si="210"/>
        <v>129.16095485700779</v>
      </c>
      <c r="M1397" s="54">
        <f t="shared" si="211"/>
        <v>28.415410068541714</v>
      </c>
      <c r="N1397" s="54">
        <f t="shared" si="212"/>
        <v>60.318165918222647</v>
      </c>
      <c r="O1397" s="54">
        <v>23.947049397305598</v>
      </c>
      <c r="P1397" s="56">
        <f t="shared" si="207"/>
        <v>4.2150670624408977E-2</v>
      </c>
    </row>
    <row r="1398" spans="1:16" x14ac:dyDescent="0.2">
      <c r="A1398" s="57">
        <f t="shared" si="213"/>
        <v>12</v>
      </c>
      <c r="B1398" s="57" t="s">
        <v>336</v>
      </c>
      <c r="C1398" s="94">
        <v>4073.5</v>
      </c>
      <c r="D1398" s="59"/>
      <c r="E1398" s="60"/>
      <c r="F1398" s="57">
        <f t="shared" si="206"/>
        <v>4073.5</v>
      </c>
      <c r="G1398" s="57">
        <v>72</v>
      </c>
      <c r="H1398" s="57"/>
      <c r="I1398" s="57"/>
      <c r="J1398" s="57">
        <f t="shared" si="208"/>
        <v>72</v>
      </c>
      <c r="K1398" s="56">
        <f t="shared" si="209"/>
        <v>2.5525880406523281E-2</v>
      </c>
      <c r="L1398" s="54">
        <f t="shared" si="210"/>
        <v>93.935239896005669</v>
      </c>
      <c r="M1398" s="54">
        <f t="shared" si="211"/>
        <v>20.665752777121249</v>
      </c>
      <c r="N1398" s="54">
        <f t="shared" si="212"/>
        <v>43.86775703143465</v>
      </c>
      <c r="O1398" s="54">
        <v>17.416035925313164</v>
      </c>
      <c r="P1398" s="56">
        <f t="shared" si="207"/>
        <v>4.3177804254295994E-2</v>
      </c>
    </row>
    <row r="1399" spans="1:16" x14ac:dyDescent="0.2">
      <c r="A1399" s="57">
        <f t="shared" si="213"/>
        <v>13</v>
      </c>
      <c r="B1399" s="57" t="s">
        <v>337</v>
      </c>
      <c r="C1399" s="94">
        <v>3747.29</v>
      </c>
      <c r="D1399" s="59"/>
      <c r="E1399" s="60"/>
      <c r="F1399" s="57">
        <f t="shared" si="206"/>
        <v>3747.29</v>
      </c>
      <c r="G1399" s="57">
        <v>63</v>
      </c>
      <c r="H1399" s="57"/>
      <c r="I1399" s="57"/>
      <c r="J1399" s="57">
        <f t="shared" si="208"/>
        <v>63</v>
      </c>
      <c r="K1399" s="56">
        <f t="shared" si="209"/>
        <v>2.233514535570787E-2</v>
      </c>
      <c r="L1399" s="54">
        <f t="shared" si="210"/>
        <v>82.19333490900496</v>
      </c>
      <c r="M1399" s="54">
        <f t="shared" si="211"/>
        <v>18.08253367998109</v>
      </c>
      <c r="N1399" s="54">
        <f t="shared" si="212"/>
        <v>38.384287402505322</v>
      </c>
      <c r="O1399" s="54">
        <v>15.239031434649018</v>
      </c>
      <c r="P1399" s="56">
        <f t="shared" si="207"/>
        <v>4.106946284545375E-2</v>
      </c>
    </row>
    <row r="1400" spans="1:16" x14ac:dyDescent="0.2">
      <c r="A1400" s="57">
        <f t="shared" si="213"/>
        <v>14</v>
      </c>
      <c r="B1400" s="57" t="s">
        <v>338</v>
      </c>
      <c r="C1400" s="94">
        <v>3638.7</v>
      </c>
      <c r="D1400" s="59"/>
      <c r="E1400" s="60"/>
      <c r="F1400" s="57">
        <f t="shared" si="206"/>
        <v>3638.7</v>
      </c>
      <c r="G1400" s="57">
        <v>63</v>
      </c>
      <c r="H1400" s="57"/>
      <c r="I1400" s="57"/>
      <c r="J1400" s="57">
        <f t="shared" si="208"/>
        <v>63</v>
      </c>
      <c r="K1400" s="56">
        <f t="shared" si="209"/>
        <v>2.233514535570787E-2</v>
      </c>
      <c r="L1400" s="54">
        <f t="shared" si="210"/>
        <v>82.19333490900496</v>
      </c>
      <c r="M1400" s="54">
        <f t="shared" si="211"/>
        <v>18.08253367998109</v>
      </c>
      <c r="N1400" s="54">
        <f t="shared" si="212"/>
        <v>38.384287402505322</v>
      </c>
      <c r="O1400" s="54">
        <v>15.239031434649018</v>
      </c>
      <c r="P1400" s="56">
        <f t="shared" si="207"/>
        <v>4.2295101939192677E-2</v>
      </c>
    </row>
    <row r="1401" spans="1:16" x14ac:dyDescent="0.2">
      <c r="A1401" s="57">
        <f t="shared" si="213"/>
        <v>15</v>
      </c>
      <c r="B1401" s="57" t="s">
        <v>339</v>
      </c>
      <c r="C1401" s="94">
        <v>6155.56</v>
      </c>
      <c r="D1401" s="59"/>
      <c r="E1401" s="60"/>
      <c r="F1401" s="57">
        <f t="shared" si="206"/>
        <v>6155.56</v>
      </c>
      <c r="G1401" s="57">
        <v>108</v>
      </c>
      <c r="H1401" s="57"/>
      <c r="I1401" s="57"/>
      <c r="J1401" s="57">
        <f t="shared" si="208"/>
        <v>108</v>
      </c>
      <c r="K1401" s="56">
        <f t="shared" si="209"/>
        <v>3.8288820609784918E-2</v>
      </c>
      <c r="L1401" s="54">
        <f t="shared" si="210"/>
        <v>140.9028598440085</v>
      </c>
      <c r="M1401" s="54">
        <f t="shared" si="211"/>
        <v>30.998629165681869</v>
      </c>
      <c r="N1401" s="54">
        <f t="shared" si="212"/>
        <v>65.801635547151974</v>
      </c>
      <c r="O1401" s="54">
        <v>26.124053887969747</v>
      </c>
      <c r="P1401" s="56">
        <f t="shared" si="207"/>
        <v>4.2859979992853951E-2</v>
      </c>
    </row>
    <row r="1402" spans="1:16" x14ac:dyDescent="0.2">
      <c r="A1402" s="57">
        <f t="shared" si="213"/>
        <v>16</v>
      </c>
      <c r="B1402" s="57" t="s">
        <v>340</v>
      </c>
      <c r="C1402" s="94">
        <v>3981.75</v>
      </c>
      <c r="D1402" s="59"/>
      <c r="E1402" s="60"/>
      <c r="F1402" s="57">
        <f t="shared" si="206"/>
        <v>3981.75</v>
      </c>
      <c r="G1402" s="57">
        <v>72</v>
      </c>
      <c r="H1402" s="57"/>
      <c r="I1402" s="57"/>
      <c r="J1402" s="57">
        <f t="shared" si="208"/>
        <v>72</v>
      </c>
      <c r="K1402" s="56">
        <f t="shared" si="209"/>
        <v>2.5525880406523281E-2</v>
      </c>
      <c r="L1402" s="54">
        <f t="shared" si="210"/>
        <v>93.935239896005669</v>
      </c>
      <c r="M1402" s="54">
        <f t="shared" si="211"/>
        <v>20.665752777121249</v>
      </c>
      <c r="N1402" s="54">
        <f t="shared" si="212"/>
        <v>43.86775703143465</v>
      </c>
      <c r="O1402" s="54">
        <v>17.416035925313164</v>
      </c>
      <c r="P1402" s="56">
        <f t="shared" si="207"/>
        <v>4.4172734508664463E-2</v>
      </c>
    </row>
    <row r="1403" spans="1:16" x14ac:dyDescent="0.2">
      <c r="A1403" s="57">
        <f t="shared" si="213"/>
        <v>17</v>
      </c>
      <c r="B1403" s="57" t="s">
        <v>341</v>
      </c>
      <c r="C1403" s="94">
        <v>4019.15</v>
      </c>
      <c r="D1403" s="59"/>
      <c r="E1403" s="60"/>
      <c r="F1403" s="57">
        <f t="shared" si="206"/>
        <v>4019.15</v>
      </c>
      <c r="G1403" s="57">
        <v>72</v>
      </c>
      <c r="H1403" s="57"/>
      <c r="I1403" s="57"/>
      <c r="J1403" s="57">
        <f t="shared" si="208"/>
        <v>72</v>
      </c>
      <c r="K1403" s="56">
        <f t="shared" si="209"/>
        <v>2.5525880406523281E-2</v>
      </c>
      <c r="L1403" s="54">
        <f t="shared" si="210"/>
        <v>93.935239896005669</v>
      </c>
      <c r="M1403" s="54">
        <f t="shared" si="211"/>
        <v>20.665752777121249</v>
      </c>
      <c r="N1403" s="54">
        <f t="shared" si="212"/>
        <v>43.86775703143465</v>
      </c>
      <c r="O1403" s="54">
        <v>17.416035925313164</v>
      </c>
      <c r="P1403" s="56">
        <f t="shared" si="207"/>
        <v>4.3761687329379274E-2</v>
      </c>
    </row>
    <row r="1404" spans="1:16" x14ac:dyDescent="0.2">
      <c r="A1404" s="57">
        <f t="shared" si="213"/>
        <v>18</v>
      </c>
      <c r="B1404" s="57" t="s">
        <v>342</v>
      </c>
      <c r="C1404" s="94">
        <v>2190.5</v>
      </c>
      <c r="D1404" s="59"/>
      <c r="E1404" s="60"/>
      <c r="F1404" s="57">
        <f t="shared" si="206"/>
        <v>2190.5</v>
      </c>
      <c r="G1404" s="57">
        <v>43</v>
      </c>
      <c r="H1404" s="57"/>
      <c r="I1404" s="57"/>
      <c r="J1404" s="57">
        <f t="shared" si="208"/>
        <v>43</v>
      </c>
      <c r="K1404" s="56">
        <f t="shared" si="209"/>
        <v>1.5244623020562514E-2</v>
      </c>
      <c r="L1404" s="54">
        <f t="shared" si="210"/>
        <v>56.100212715670054</v>
      </c>
      <c r="M1404" s="54">
        <f t="shared" si="211"/>
        <v>12.342046797447411</v>
      </c>
      <c r="N1404" s="54">
        <f t="shared" si="212"/>
        <v>26.198799338217917</v>
      </c>
      <c r="O1404" s="54">
        <v>10.401243677617584</v>
      </c>
      <c r="P1404" s="56">
        <f t="shared" si="207"/>
        <v>4.7953573398289415E-2</v>
      </c>
    </row>
    <row r="1405" spans="1:16" x14ac:dyDescent="0.2">
      <c r="A1405" s="57">
        <f t="shared" si="213"/>
        <v>19</v>
      </c>
      <c r="B1405" s="57" t="s">
        <v>343</v>
      </c>
      <c r="C1405" s="94">
        <v>3923.4</v>
      </c>
      <c r="D1405" s="59"/>
      <c r="E1405" s="60"/>
      <c r="F1405" s="57">
        <f t="shared" si="206"/>
        <v>3923.4</v>
      </c>
      <c r="G1405" s="57">
        <v>163</v>
      </c>
      <c r="H1405" s="57"/>
      <c r="I1405" s="57"/>
      <c r="J1405" s="57">
        <f t="shared" si="208"/>
        <v>163</v>
      </c>
      <c r="K1405" s="56">
        <f t="shared" si="209"/>
        <v>5.7787757031434649E-2</v>
      </c>
      <c r="L1405" s="54">
        <f t="shared" si="210"/>
        <v>212.65894587567951</v>
      </c>
      <c r="M1405" s="54">
        <f t="shared" si="211"/>
        <v>46.784968092649493</v>
      </c>
      <c r="N1405" s="54">
        <f t="shared" si="212"/>
        <v>99.31172772394234</v>
      </c>
      <c r="O1405" s="54">
        <v>39.427970219806191</v>
      </c>
      <c r="P1405" s="56">
        <f t="shared" si="207"/>
        <v>0.10148942547588254</v>
      </c>
    </row>
    <row r="1406" spans="1:16" x14ac:dyDescent="0.2">
      <c r="A1406" s="57">
        <f t="shared" si="213"/>
        <v>20</v>
      </c>
      <c r="B1406" s="57" t="s">
        <v>344</v>
      </c>
      <c r="C1406" s="94">
        <v>7774.24</v>
      </c>
      <c r="D1406" s="59"/>
      <c r="E1406" s="60"/>
      <c r="F1406" s="57">
        <f t="shared" si="206"/>
        <v>7774.24</v>
      </c>
      <c r="G1406" s="57">
        <v>144</v>
      </c>
      <c r="H1406" s="57"/>
      <c r="I1406" s="57"/>
      <c r="J1406" s="57">
        <f t="shared" si="208"/>
        <v>144</v>
      </c>
      <c r="K1406" s="56">
        <f t="shared" si="209"/>
        <v>5.1051760813046562E-2</v>
      </c>
      <c r="L1406" s="54">
        <f t="shared" si="210"/>
        <v>187.87047979201134</v>
      </c>
      <c r="M1406" s="54">
        <f t="shared" si="211"/>
        <v>41.331505554242497</v>
      </c>
      <c r="N1406" s="54">
        <f t="shared" si="212"/>
        <v>87.735514062869299</v>
      </c>
      <c r="O1406" s="54">
        <v>34.832071850626328</v>
      </c>
      <c r="P1406" s="56">
        <f t="shared" si="207"/>
        <v>4.5248097725275972E-2</v>
      </c>
    </row>
    <row r="1407" spans="1:16" x14ac:dyDescent="0.2">
      <c r="A1407" s="57">
        <f t="shared" si="213"/>
        <v>21</v>
      </c>
      <c r="B1407" s="57" t="s">
        <v>345</v>
      </c>
      <c r="C1407" s="94">
        <v>13720.72</v>
      </c>
      <c r="D1407" s="59">
        <v>29.7</v>
      </c>
      <c r="E1407" s="60"/>
      <c r="F1407" s="57">
        <f t="shared" si="206"/>
        <v>13750.42</v>
      </c>
      <c r="G1407" s="57">
        <v>251</v>
      </c>
      <c r="H1407" s="57">
        <v>1</v>
      </c>
      <c r="I1407" s="57"/>
      <c r="J1407" s="57">
        <f t="shared" si="208"/>
        <v>252</v>
      </c>
      <c r="K1407" s="56">
        <f t="shared" si="209"/>
        <v>8.934058142283148E-2</v>
      </c>
      <c r="L1407" s="54">
        <f t="shared" si="210"/>
        <v>328.77333963601984</v>
      </c>
      <c r="M1407" s="54">
        <f t="shared" si="211"/>
        <v>72.330134719924359</v>
      </c>
      <c r="N1407" s="54">
        <f t="shared" si="212"/>
        <v>153.53714961002129</v>
      </c>
      <c r="O1407" s="54">
        <v>60.956125738596072</v>
      </c>
      <c r="P1407" s="56">
        <f t="shared" si="207"/>
        <v>4.4769305207009058E-2</v>
      </c>
    </row>
    <row r="1408" spans="1:16" x14ac:dyDescent="0.2">
      <c r="A1408" s="57">
        <f t="shared" si="213"/>
        <v>22</v>
      </c>
      <c r="B1408" s="57" t="s">
        <v>346</v>
      </c>
      <c r="C1408" s="94">
        <v>7628.53</v>
      </c>
      <c r="D1408" s="59"/>
      <c r="E1408" s="60"/>
      <c r="F1408" s="57">
        <f t="shared" si="206"/>
        <v>7628.53</v>
      </c>
      <c r="G1408" s="57">
        <v>144</v>
      </c>
      <c r="H1408" s="57"/>
      <c r="I1408" s="57"/>
      <c r="J1408" s="57">
        <f t="shared" si="208"/>
        <v>144</v>
      </c>
      <c r="K1408" s="56">
        <f t="shared" si="209"/>
        <v>5.1051760813046562E-2</v>
      </c>
      <c r="L1408" s="54">
        <f t="shared" si="210"/>
        <v>187.87047979201134</v>
      </c>
      <c r="M1408" s="54">
        <f t="shared" si="211"/>
        <v>41.331505554242497</v>
      </c>
      <c r="N1408" s="54">
        <f t="shared" si="212"/>
        <v>87.735514062869299</v>
      </c>
      <c r="O1408" s="54">
        <v>34.832071850626328</v>
      </c>
      <c r="P1408" s="56">
        <f t="shared" si="207"/>
        <v>4.6112366505702863E-2</v>
      </c>
    </row>
    <row r="1409" spans="1:16" x14ac:dyDescent="0.2">
      <c r="A1409" s="57">
        <f t="shared" si="213"/>
        <v>23</v>
      </c>
      <c r="B1409" s="57" t="s">
        <v>347</v>
      </c>
      <c r="C1409" s="94">
        <v>7731.41</v>
      </c>
      <c r="D1409" s="59"/>
      <c r="E1409" s="60"/>
      <c r="F1409" s="57">
        <f t="shared" si="206"/>
        <v>7731.41</v>
      </c>
      <c r="G1409" s="57">
        <v>135</v>
      </c>
      <c r="H1409" s="57"/>
      <c r="I1409" s="57"/>
      <c r="J1409" s="57">
        <f t="shared" si="208"/>
        <v>135</v>
      </c>
      <c r="K1409" s="56">
        <f t="shared" si="209"/>
        <v>4.7861025762231148E-2</v>
      </c>
      <c r="L1409" s="54">
        <f t="shared" si="210"/>
        <v>176.12857480501063</v>
      </c>
      <c r="M1409" s="54">
        <f t="shared" si="211"/>
        <v>38.748286457102338</v>
      </c>
      <c r="N1409" s="54">
        <f t="shared" si="212"/>
        <v>82.252044433939972</v>
      </c>
      <c r="O1409" s="54">
        <v>32.655067359962189</v>
      </c>
      <c r="P1409" s="56">
        <f t="shared" si="207"/>
        <v>4.265508788901573E-2</v>
      </c>
    </row>
    <row r="1410" spans="1:16" x14ac:dyDescent="0.2">
      <c r="A1410" s="57">
        <f t="shared" si="213"/>
        <v>24</v>
      </c>
      <c r="B1410" s="57" t="s">
        <v>348</v>
      </c>
      <c r="C1410" s="94">
        <v>7718.47</v>
      </c>
      <c r="D1410" s="59"/>
      <c r="E1410" s="60"/>
      <c r="F1410" s="57">
        <f t="shared" si="206"/>
        <v>7718.47</v>
      </c>
      <c r="G1410" s="57">
        <v>135</v>
      </c>
      <c r="H1410" s="57"/>
      <c r="I1410" s="57"/>
      <c r="J1410" s="57">
        <f t="shared" si="208"/>
        <v>135</v>
      </c>
      <c r="K1410" s="56">
        <f t="shared" si="209"/>
        <v>4.7861025762231148E-2</v>
      </c>
      <c r="L1410" s="54">
        <f t="shared" si="210"/>
        <v>176.12857480501063</v>
      </c>
      <c r="M1410" s="54">
        <f t="shared" si="211"/>
        <v>38.748286457102338</v>
      </c>
      <c r="N1410" s="54">
        <f t="shared" si="212"/>
        <v>82.252044433939972</v>
      </c>
      <c r="O1410" s="54">
        <v>32.655067359962189</v>
      </c>
      <c r="P1410" s="56">
        <f t="shared" si="207"/>
        <v>4.2726599061214864E-2</v>
      </c>
    </row>
    <row r="1411" spans="1:16" x14ac:dyDescent="0.2">
      <c r="A1411" s="57">
        <f t="shared" si="213"/>
        <v>25</v>
      </c>
      <c r="B1411" s="57" t="s">
        <v>349</v>
      </c>
      <c r="C1411" s="94">
        <v>7958</v>
      </c>
      <c r="D1411" s="59"/>
      <c r="E1411" s="60"/>
      <c r="F1411" s="57">
        <f t="shared" si="206"/>
        <v>7958</v>
      </c>
      <c r="G1411" s="57">
        <v>144</v>
      </c>
      <c r="H1411" s="57"/>
      <c r="I1411" s="57"/>
      <c r="J1411" s="57">
        <f t="shared" si="208"/>
        <v>144</v>
      </c>
      <c r="K1411" s="56">
        <f t="shared" si="209"/>
        <v>5.1051760813046562E-2</v>
      </c>
      <c r="L1411" s="54">
        <f t="shared" si="210"/>
        <v>187.87047979201134</v>
      </c>
      <c r="M1411" s="54">
        <f t="shared" si="211"/>
        <v>41.331505554242497</v>
      </c>
      <c r="N1411" s="54">
        <f t="shared" si="212"/>
        <v>87.735514062869299</v>
      </c>
      <c r="O1411" s="54">
        <v>34.832071850626328</v>
      </c>
      <c r="P1411" s="56">
        <f t="shared" si="207"/>
        <v>4.4203263541059246E-2</v>
      </c>
    </row>
    <row r="1412" spans="1:16" x14ac:dyDescent="0.2">
      <c r="A1412" s="57">
        <f t="shared" si="213"/>
        <v>26</v>
      </c>
      <c r="B1412" s="57" t="s">
        <v>350</v>
      </c>
      <c r="C1412" s="94">
        <v>3973.2</v>
      </c>
      <c r="D1412" s="59"/>
      <c r="E1412" s="60"/>
      <c r="F1412" s="57">
        <f t="shared" si="206"/>
        <v>3973.2</v>
      </c>
      <c r="G1412" s="57">
        <v>72</v>
      </c>
      <c r="H1412" s="57"/>
      <c r="I1412" s="57"/>
      <c r="J1412" s="57">
        <f t="shared" si="208"/>
        <v>72</v>
      </c>
      <c r="K1412" s="56">
        <f t="shared" si="209"/>
        <v>2.5525880406523281E-2</v>
      </c>
      <c r="L1412" s="54">
        <f t="shared" si="210"/>
        <v>93.935239896005669</v>
      </c>
      <c r="M1412" s="54">
        <f t="shared" si="211"/>
        <v>20.665752777121249</v>
      </c>
      <c r="N1412" s="54">
        <f t="shared" si="212"/>
        <v>43.86775703143465</v>
      </c>
      <c r="O1412" s="54">
        <v>17.416035925313164</v>
      </c>
      <c r="P1412" s="56">
        <f t="shared" si="207"/>
        <v>4.4267790604518964E-2</v>
      </c>
    </row>
    <row r="1413" spans="1:16" x14ac:dyDescent="0.2">
      <c r="A1413" s="57">
        <f t="shared" si="213"/>
        <v>27</v>
      </c>
      <c r="B1413" s="57" t="s">
        <v>351</v>
      </c>
      <c r="C1413" s="94">
        <v>4035</v>
      </c>
      <c r="D1413" s="59"/>
      <c r="E1413" s="60"/>
      <c r="F1413" s="57">
        <f t="shared" si="206"/>
        <v>4035</v>
      </c>
      <c r="G1413" s="57">
        <v>163</v>
      </c>
      <c r="H1413" s="57"/>
      <c r="I1413" s="57"/>
      <c r="J1413" s="57">
        <f t="shared" si="208"/>
        <v>163</v>
      </c>
      <c r="K1413" s="56">
        <f t="shared" si="209"/>
        <v>5.7787757031434649E-2</v>
      </c>
      <c r="L1413" s="54">
        <f t="shared" si="210"/>
        <v>212.65894587567951</v>
      </c>
      <c r="M1413" s="54">
        <f t="shared" si="211"/>
        <v>46.784968092649493</v>
      </c>
      <c r="N1413" s="54">
        <f t="shared" si="212"/>
        <v>99.31172772394234</v>
      </c>
      <c r="O1413" s="54">
        <v>39.427970219806191</v>
      </c>
      <c r="P1413" s="56">
        <f t="shared" si="207"/>
        <v>9.8682431700638798E-2</v>
      </c>
    </row>
    <row r="1414" spans="1:16" x14ac:dyDescent="0.2">
      <c r="A1414" s="57">
        <f t="shared" si="213"/>
        <v>28</v>
      </c>
      <c r="B1414" s="57" t="s">
        <v>352</v>
      </c>
      <c r="C1414" s="94">
        <v>3981.6</v>
      </c>
      <c r="D1414" s="59"/>
      <c r="E1414" s="60"/>
      <c r="F1414" s="57">
        <f t="shared" si="206"/>
        <v>3981.6</v>
      </c>
      <c r="G1414" s="57">
        <v>163</v>
      </c>
      <c r="H1414" s="57"/>
      <c r="I1414" s="57"/>
      <c r="J1414" s="57">
        <f t="shared" si="208"/>
        <v>163</v>
      </c>
      <c r="K1414" s="56">
        <f t="shared" si="209"/>
        <v>5.7787757031434649E-2</v>
      </c>
      <c r="L1414" s="54">
        <f t="shared" si="210"/>
        <v>212.65894587567951</v>
      </c>
      <c r="M1414" s="54">
        <f t="shared" si="211"/>
        <v>46.784968092649493</v>
      </c>
      <c r="N1414" s="54">
        <f t="shared" si="212"/>
        <v>99.31172772394234</v>
      </c>
      <c r="O1414" s="54">
        <v>39.427970219806191</v>
      </c>
      <c r="P1414" s="56">
        <f t="shared" si="207"/>
        <v>0.10000593025720252</v>
      </c>
    </row>
    <row r="1415" spans="1:16" x14ac:dyDescent="0.2">
      <c r="A1415" s="57">
        <f t="shared" si="213"/>
        <v>29</v>
      </c>
      <c r="B1415" s="57" t="s">
        <v>353</v>
      </c>
      <c r="C1415" s="94">
        <v>3970.65</v>
      </c>
      <c r="D1415" s="59"/>
      <c r="E1415" s="60">
        <v>104.6</v>
      </c>
      <c r="F1415" s="57">
        <f t="shared" si="206"/>
        <v>4075.25</v>
      </c>
      <c r="G1415" s="57">
        <v>72</v>
      </c>
      <c r="H1415" s="57"/>
      <c r="I1415" s="57">
        <v>2</v>
      </c>
      <c r="J1415" s="57">
        <f t="shared" si="208"/>
        <v>74</v>
      </c>
      <c r="K1415" s="56">
        <f t="shared" si="209"/>
        <v>2.6234932640037817E-2</v>
      </c>
      <c r="L1415" s="54">
        <f t="shared" si="210"/>
        <v>96.544552115339172</v>
      </c>
      <c r="M1415" s="54">
        <f t="shared" si="211"/>
        <v>21.239801465374619</v>
      </c>
      <c r="N1415" s="54">
        <f t="shared" si="212"/>
        <v>45.086305837863399</v>
      </c>
      <c r="O1415" s="54">
        <v>17.899814701016307</v>
      </c>
      <c r="P1415" s="56">
        <f t="shared" si="207"/>
        <v>4.435813118694399E-2</v>
      </c>
    </row>
    <row r="1416" spans="1:16" x14ac:dyDescent="0.2">
      <c r="A1416" s="57">
        <f t="shared" si="213"/>
        <v>30</v>
      </c>
      <c r="B1416" s="57" t="s">
        <v>354</v>
      </c>
      <c r="C1416" s="94">
        <v>4030.55</v>
      </c>
      <c r="D1416" s="59"/>
      <c r="E1416" s="60"/>
      <c r="F1416" s="57">
        <f t="shared" si="206"/>
        <v>4030.55</v>
      </c>
      <c r="G1416" s="57">
        <v>72</v>
      </c>
      <c r="H1416" s="57"/>
      <c r="I1416" s="57"/>
      <c r="J1416" s="57">
        <f t="shared" si="208"/>
        <v>72</v>
      </c>
      <c r="K1416" s="56">
        <f t="shared" si="209"/>
        <v>2.5525880406523281E-2</v>
      </c>
      <c r="L1416" s="54">
        <f t="shared" si="210"/>
        <v>93.935239896005669</v>
      </c>
      <c r="M1416" s="54">
        <f t="shared" si="211"/>
        <v>20.665752777121249</v>
      </c>
      <c r="N1416" s="54">
        <f t="shared" si="212"/>
        <v>43.86775703143465</v>
      </c>
      <c r="O1416" s="54">
        <v>17.416035925313164</v>
      </c>
      <c r="P1416" s="56">
        <f t="shared" si="207"/>
        <v>4.3637911855670994E-2</v>
      </c>
    </row>
    <row r="1417" spans="1:16" x14ac:dyDescent="0.2">
      <c r="A1417" s="57">
        <f t="shared" si="213"/>
        <v>31</v>
      </c>
      <c r="B1417" s="57" t="s">
        <v>355</v>
      </c>
      <c r="C1417" s="94">
        <v>4226.88</v>
      </c>
      <c r="D1417" s="59"/>
      <c r="E1417" s="60"/>
      <c r="F1417" s="57">
        <f t="shared" si="206"/>
        <v>4226.88</v>
      </c>
      <c r="G1417" s="57">
        <v>82</v>
      </c>
      <c r="H1417" s="57"/>
      <c r="I1417" s="57"/>
      <c r="J1417" s="57">
        <f t="shared" si="208"/>
        <v>82</v>
      </c>
      <c r="K1417" s="56">
        <f t="shared" si="209"/>
        <v>2.9071141574095957E-2</v>
      </c>
      <c r="L1417" s="54">
        <f t="shared" si="210"/>
        <v>106.98180099267312</v>
      </c>
      <c r="M1417" s="54">
        <f t="shared" si="211"/>
        <v>23.535996218388085</v>
      </c>
      <c r="N1417" s="54">
        <f t="shared" si="212"/>
        <v>49.960501063578349</v>
      </c>
      <c r="O1417" s="54">
        <v>19.834929803828881</v>
      </c>
      <c r="P1417" s="56">
        <f t="shared" si="207"/>
        <v>4.739032763609765E-2</v>
      </c>
    </row>
    <row r="1418" spans="1:16" x14ac:dyDescent="0.2">
      <c r="A1418" s="57">
        <f t="shared" si="213"/>
        <v>32</v>
      </c>
      <c r="B1418" s="57" t="s">
        <v>356</v>
      </c>
      <c r="C1418" s="94">
        <v>4140.3</v>
      </c>
      <c r="D1418" s="59"/>
      <c r="E1418" s="60">
        <v>50.1</v>
      </c>
      <c r="F1418" s="57">
        <f t="shared" si="206"/>
        <v>4190.4000000000005</v>
      </c>
      <c r="G1418" s="57">
        <v>82</v>
      </c>
      <c r="H1418" s="57">
        <v>1</v>
      </c>
      <c r="I1418" s="57"/>
      <c r="J1418" s="57">
        <f t="shared" si="208"/>
        <v>83</v>
      </c>
      <c r="K1418" s="56">
        <f t="shared" si="209"/>
        <v>2.9425667690853224E-2</v>
      </c>
      <c r="L1418" s="54">
        <f t="shared" si="210"/>
        <v>108.28645710233987</v>
      </c>
      <c r="M1418" s="54">
        <f t="shared" si="211"/>
        <v>23.82302056251477</v>
      </c>
      <c r="N1418" s="54">
        <f t="shared" si="212"/>
        <v>50.56977546679272</v>
      </c>
      <c r="O1418" s="54">
        <v>20.076819191680453</v>
      </c>
      <c r="P1418" s="56">
        <f t="shared" si="207"/>
        <v>4.8385851547185894E-2</v>
      </c>
    </row>
    <row r="1419" spans="1:16" x14ac:dyDescent="0.2">
      <c r="A1419" s="57">
        <f t="shared" si="213"/>
        <v>33</v>
      </c>
      <c r="B1419" s="47" t="s">
        <v>1310</v>
      </c>
      <c r="C1419" s="94">
        <v>4059.4</v>
      </c>
      <c r="D1419" s="107"/>
      <c r="E1419" s="118"/>
      <c r="F1419" s="57">
        <f t="shared" si="206"/>
        <v>4059.4</v>
      </c>
      <c r="G1419" s="57">
        <v>162</v>
      </c>
      <c r="H1419" s="57"/>
      <c r="I1419" s="57"/>
      <c r="J1419" s="57">
        <f t="shared" si="208"/>
        <v>162</v>
      </c>
      <c r="K1419" s="56">
        <f t="shared" si="209"/>
        <v>5.7433230914677377E-2</v>
      </c>
      <c r="L1419" s="54">
        <f t="shared" si="210"/>
        <v>211.35428976601276</v>
      </c>
      <c r="M1419" s="54">
        <f t="shared" si="211"/>
        <v>46.497943748522808</v>
      </c>
      <c r="N1419" s="54">
        <f t="shared" si="212"/>
        <v>98.702453320727969</v>
      </c>
      <c r="O1419" s="54">
        <v>39.186080831954627</v>
      </c>
      <c r="P1419" s="56">
        <f t="shared" si="207"/>
        <v>9.7487502504611065E-2</v>
      </c>
    </row>
    <row r="1420" spans="1:16" x14ac:dyDescent="0.2">
      <c r="A1420" s="57">
        <f t="shared" si="213"/>
        <v>34</v>
      </c>
      <c r="B1420" s="48" t="s">
        <v>1311</v>
      </c>
      <c r="C1420" s="105">
        <v>4225.3</v>
      </c>
      <c r="D1420" s="107"/>
      <c r="E1420" s="118"/>
      <c r="F1420" s="57">
        <f t="shared" si="206"/>
        <v>4225.3</v>
      </c>
      <c r="G1420" s="57">
        <v>171</v>
      </c>
      <c r="H1420" s="57"/>
      <c r="I1420" s="57"/>
      <c r="J1420" s="57">
        <f>G1420+H1420+I1420</f>
        <v>171</v>
      </c>
      <c r="K1420" s="56">
        <f t="shared" si="209"/>
        <v>6.0623965965492792E-2</v>
      </c>
      <c r="L1420" s="54">
        <f t="shared" si="210"/>
        <v>223.09619475301346</v>
      </c>
      <c r="M1420" s="54">
        <f t="shared" si="211"/>
        <v>49.081162845662959</v>
      </c>
      <c r="N1420" s="54">
        <f t="shared" si="212"/>
        <v>104.1859229496573</v>
      </c>
      <c r="O1420" s="54">
        <v>41.363085322618758</v>
      </c>
      <c r="P1420" s="56">
        <f t="shared" si="207"/>
        <v>9.8863125901344856E-2</v>
      </c>
    </row>
    <row r="1421" spans="1:16" x14ac:dyDescent="0.2">
      <c r="A1421" s="57">
        <f t="shared" si="213"/>
        <v>35</v>
      </c>
      <c r="B1421" s="48" t="s">
        <v>1312</v>
      </c>
      <c r="C1421" s="105">
        <v>3974.4</v>
      </c>
      <c r="D1421" s="107"/>
      <c r="E1421" s="118"/>
      <c r="F1421" s="57">
        <f t="shared" si="206"/>
        <v>3974.4</v>
      </c>
      <c r="G1421" s="57">
        <v>108</v>
      </c>
      <c r="H1421" s="57"/>
      <c r="I1421" s="57"/>
      <c r="J1421" s="57">
        <f t="shared" si="208"/>
        <v>108</v>
      </c>
      <c r="K1421" s="56">
        <f t="shared" si="209"/>
        <v>3.8288820609784918E-2</v>
      </c>
      <c r="L1421" s="54">
        <f t="shared" si="210"/>
        <v>140.9028598440085</v>
      </c>
      <c r="M1421" s="54">
        <f t="shared" si="211"/>
        <v>30.998629165681869</v>
      </c>
      <c r="N1421" s="54">
        <f t="shared" si="212"/>
        <v>65.801635547151974</v>
      </c>
      <c r="O1421" s="54">
        <v>26.124053887969747</v>
      </c>
      <c r="P1421" s="56">
        <f t="shared" si="207"/>
        <v>6.6381637088569867E-2</v>
      </c>
    </row>
    <row r="1422" spans="1:16" x14ac:dyDescent="0.2">
      <c r="A1422" s="57">
        <f t="shared" si="213"/>
        <v>36</v>
      </c>
      <c r="B1422" s="48" t="s">
        <v>1313</v>
      </c>
      <c r="C1422" s="105">
        <v>3989.7</v>
      </c>
      <c r="D1422" s="107"/>
      <c r="E1422" s="118"/>
      <c r="F1422" s="57">
        <f t="shared" si="206"/>
        <v>3989.7</v>
      </c>
      <c r="G1422" s="57">
        <v>162</v>
      </c>
      <c r="H1422" s="57"/>
      <c r="I1422" s="57"/>
      <c r="J1422" s="57">
        <f t="shared" si="208"/>
        <v>162</v>
      </c>
      <c r="K1422" s="56">
        <f t="shared" si="209"/>
        <v>5.7433230914677377E-2</v>
      </c>
      <c r="L1422" s="54">
        <f t="shared" si="210"/>
        <v>211.35428976601276</v>
      </c>
      <c r="M1422" s="54">
        <f t="shared" si="211"/>
        <v>46.497943748522808</v>
      </c>
      <c r="N1422" s="54">
        <f t="shared" si="212"/>
        <v>98.702453320727969</v>
      </c>
      <c r="O1422" s="54">
        <v>39.186080831954627</v>
      </c>
      <c r="P1422" s="56">
        <f t="shared" si="207"/>
        <v>9.9190607731713704E-2</v>
      </c>
    </row>
    <row r="1423" spans="1:16" x14ac:dyDescent="0.2">
      <c r="A1423" s="57">
        <f t="shared" si="213"/>
        <v>37</v>
      </c>
      <c r="B1423" s="48" t="s">
        <v>1527</v>
      </c>
      <c r="C1423" s="105">
        <v>5525.8</v>
      </c>
      <c r="D1423" s="107"/>
      <c r="E1423" s="118"/>
      <c r="F1423" s="57">
        <f t="shared" si="206"/>
        <v>5525.8</v>
      </c>
      <c r="G1423" s="57">
        <v>146</v>
      </c>
      <c r="H1423" s="57"/>
      <c r="I1423" s="57"/>
      <c r="J1423" s="57">
        <f t="shared" si="208"/>
        <v>146</v>
      </c>
      <c r="K1423" s="56">
        <f t="shared" si="209"/>
        <v>5.1760813046561098E-2</v>
      </c>
      <c r="L1423" s="54">
        <f t="shared" si="210"/>
        <v>190.47979201134484</v>
      </c>
      <c r="M1423" s="54">
        <f t="shared" si="211"/>
        <v>41.905554242495867</v>
      </c>
      <c r="N1423" s="54">
        <f t="shared" si="212"/>
        <v>88.954062869298042</v>
      </c>
      <c r="O1423" s="54">
        <v>35.315850626329471</v>
      </c>
      <c r="P1423" s="56">
        <f t="shared" si="207"/>
        <v>6.4543642504156534E-2</v>
      </c>
    </row>
    <row r="1424" spans="1:16" s="120" customFormat="1" ht="15" x14ac:dyDescent="0.25">
      <c r="A1424" s="45"/>
      <c r="B1424" s="45" t="s">
        <v>2181</v>
      </c>
      <c r="C1424" s="119">
        <f>SUM(C1387:C1423)</f>
        <v>200647.03999999995</v>
      </c>
      <c r="D1424" s="119">
        <f t="shared" ref="D1424:O1424" si="214">SUM(D1387:D1423)</f>
        <v>58.7</v>
      </c>
      <c r="E1424" s="119">
        <f t="shared" si="214"/>
        <v>238.64999999999998</v>
      </c>
      <c r="F1424" s="119">
        <f t="shared" si="214"/>
        <v>200944.38999999996</v>
      </c>
      <c r="G1424" s="119">
        <f t="shared" si="214"/>
        <v>4224</v>
      </c>
      <c r="H1424" s="119">
        <f t="shared" si="214"/>
        <v>3</v>
      </c>
      <c r="I1424" s="119">
        <f t="shared" si="214"/>
        <v>4</v>
      </c>
      <c r="J1424" s="119">
        <f t="shared" si="214"/>
        <v>4231</v>
      </c>
      <c r="K1424" s="119">
        <f t="shared" si="214"/>
        <v>1.4999999999999998</v>
      </c>
      <c r="L1424" s="119">
        <f t="shared" si="214"/>
        <v>5519.9999999999982</v>
      </c>
      <c r="M1424" s="119">
        <f t="shared" si="214"/>
        <v>1214.4000000000001</v>
      </c>
      <c r="N1424" s="119">
        <f t="shared" si="214"/>
        <v>2577.8399999999997</v>
      </c>
      <c r="O1424" s="119">
        <f t="shared" si="214"/>
        <v>1023.4340000000001</v>
      </c>
      <c r="P1424" s="69">
        <f t="shared" si="207"/>
        <v>5.1435494168311939E-2</v>
      </c>
    </row>
    <row r="1425" spans="1:16" x14ac:dyDescent="0.2">
      <c r="A1425" s="348" t="s">
        <v>1984</v>
      </c>
      <c r="B1425" s="348"/>
      <c r="C1425" s="348"/>
      <c r="D1425" s="348"/>
      <c r="E1425" s="348"/>
      <c r="F1425" s="348"/>
      <c r="G1425" s="348"/>
      <c r="H1425" s="348"/>
      <c r="I1425" s="348"/>
      <c r="J1425" s="348"/>
      <c r="K1425" s="348"/>
      <c r="L1425" s="348"/>
      <c r="M1425" s="348"/>
      <c r="N1425" s="348"/>
      <c r="O1425" s="348"/>
      <c r="P1425" s="348"/>
    </row>
    <row r="1426" spans="1:16" x14ac:dyDescent="0.2">
      <c r="A1426" s="57">
        <v>1</v>
      </c>
      <c r="B1426" s="57" t="s">
        <v>2549</v>
      </c>
      <c r="C1426" s="57">
        <v>22381.8</v>
      </c>
      <c r="D1426" s="57"/>
      <c r="E1426" s="60"/>
      <c r="F1426" s="57">
        <f>C1426+D1426+E1426</f>
        <v>22381.8</v>
      </c>
      <c r="G1426" s="121">
        <v>395</v>
      </c>
      <c r="H1426" s="121"/>
      <c r="I1426" s="56"/>
      <c r="J1426" s="57">
        <f>G1426+H1426+I1426</f>
        <v>395</v>
      </c>
      <c r="K1426" s="56">
        <f>4/7462*J1426</f>
        <v>0.21173948003216295</v>
      </c>
      <c r="L1426" s="54">
        <f>K1426*3680</f>
        <v>779.20128651835967</v>
      </c>
      <c r="M1426" s="54">
        <f>L1426*0.22</f>
        <v>171.42428303403912</v>
      </c>
      <c r="N1426" s="54">
        <f t="shared" ref="N1426:N1457" si="215">L1426*0.312</f>
        <v>243.11080139372822</v>
      </c>
      <c r="O1426" s="54">
        <v>100.74173395135566</v>
      </c>
      <c r="P1426" s="56">
        <f t="shared" ref="P1426:P1457" si="216">(L1426+M1426+N1426+O1426)/F1426</f>
        <v>5.7836193018322143E-2</v>
      </c>
    </row>
    <row r="1427" spans="1:16" x14ac:dyDescent="0.2">
      <c r="A1427" s="57">
        <f>A1426+1</f>
        <v>2</v>
      </c>
      <c r="B1427" s="57" t="s">
        <v>2550</v>
      </c>
      <c r="C1427" s="57">
        <v>2034</v>
      </c>
      <c r="D1427" s="59">
        <v>106.1</v>
      </c>
      <c r="E1427" s="60"/>
      <c r="F1427" s="57">
        <f>C1427+D1427+E1427</f>
        <v>2140.1</v>
      </c>
      <c r="G1427" s="121">
        <v>36</v>
      </c>
      <c r="H1427" s="121">
        <v>1</v>
      </c>
      <c r="I1427" s="56"/>
      <c r="J1427" s="57">
        <f>G1427+H1427+I1427</f>
        <v>37</v>
      </c>
      <c r="K1427" s="56">
        <f t="shared" ref="K1427:K1490" si="217">4/7462*J1427</f>
        <v>1.9833824711873491E-2</v>
      </c>
      <c r="L1427" s="54">
        <f t="shared" ref="L1427:L1490" si="218">K1427*3680</f>
        <v>72.988474939694441</v>
      </c>
      <c r="M1427" s="54">
        <f t="shared" ref="M1427:M1489" si="219">L1427*0.22</f>
        <v>16.057464486732776</v>
      </c>
      <c r="N1427" s="54">
        <f t="shared" si="215"/>
        <v>22.772404181184665</v>
      </c>
      <c r="O1427" s="54">
        <v>9.4365674840510376</v>
      </c>
      <c r="P1427" s="56">
        <f t="shared" si="216"/>
        <v>5.6658525812654986E-2</v>
      </c>
    </row>
    <row r="1428" spans="1:16" x14ac:dyDescent="0.2">
      <c r="A1428" s="57">
        <f>A1427+1</f>
        <v>3</v>
      </c>
      <c r="B1428" s="57" t="str">
        <f>[1]Лист1!$B$7</f>
        <v>В.Великого,93а</v>
      </c>
      <c r="C1428" s="57">
        <v>12358.7</v>
      </c>
      <c r="D1428" s="59"/>
      <c r="E1428" s="60"/>
      <c r="F1428" s="57">
        <f t="shared" ref="F1428:F1489" si="220">C1428+D1428+E1428</f>
        <v>12358.7</v>
      </c>
      <c r="G1428" s="121">
        <v>216</v>
      </c>
      <c r="H1428" s="121"/>
      <c r="I1428" s="56"/>
      <c r="J1428" s="57">
        <f t="shared" ref="J1428:J1489" si="221">G1428+H1428+I1428</f>
        <v>216</v>
      </c>
      <c r="K1428" s="56">
        <f t="shared" si="217"/>
        <v>0.11578665237201823</v>
      </c>
      <c r="L1428" s="54">
        <f t="shared" si="218"/>
        <v>426.09488072902707</v>
      </c>
      <c r="M1428" s="54">
        <f t="shared" si="219"/>
        <v>93.740873760385952</v>
      </c>
      <c r="N1428" s="54">
        <f t="shared" si="215"/>
        <v>132.94160278745645</v>
      </c>
      <c r="O1428" s="54">
        <v>55.08915071770334</v>
      </c>
      <c r="P1428" s="56">
        <f t="shared" si="216"/>
        <v>5.7276777330509905E-2</v>
      </c>
    </row>
    <row r="1429" spans="1:16" x14ac:dyDescent="0.2">
      <c r="A1429" s="57">
        <f>A1428+1</f>
        <v>4</v>
      </c>
      <c r="B1429" s="57" t="str">
        <f>[1]Лист1!$B$8</f>
        <v>В.Великого,103</v>
      </c>
      <c r="C1429" s="57">
        <v>1958.1</v>
      </c>
      <c r="D1429" s="59"/>
      <c r="E1429" s="60"/>
      <c r="F1429" s="57">
        <f t="shared" si="220"/>
        <v>1958.1</v>
      </c>
      <c r="G1429" s="121">
        <v>36</v>
      </c>
      <c r="H1429" s="121"/>
      <c r="I1429" s="56"/>
      <c r="J1429" s="57">
        <f t="shared" si="221"/>
        <v>36</v>
      </c>
      <c r="K1429" s="56">
        <f t="shared" si="217"/>
        <v>1.9297775395336371E-2</v>
      </c>
      <c r="L1429" s="54">
        <f t="shared" si="218"/>
        <v>71.01581345483784</v>
      </c>
      <c r="M1429" s="54">
        <f t="shared" si="219"/>
        <v>15.623478960064325</v>
      </c>
      <c r="N1429" s="54">
        <f t="shared" si="215"/>
        <v>22.156933797909407</v>
      </c>
      <c r="O1429" s="54">
        <v>9.1815251196172234</v>
      </c>
      <c r="P1429" s="56">
        <f t="shared" si="216"/>
        <v>6.0251136986072623E-2</v>
      </c>
    </row>
    <row r="1430" spans="1:16" x14ac:dyDescent="0.2">
      <c r="A1430" s="57">
        <f>A1429+1</f>
        <v>5</v>
      </c>
      <c r="B1430" s="57" t="str">
        <f>[1]Лист1!$B$9</f>
        <v>В.Великого,105</v>
      </c>
      <c r="C1430" s="57">
        <v>2016.3</v>
      </c>
      <c r="D1430" s="59"/>
      <c r="E1430" s="60"/>
      <c r="F1430" s="57">
        <f t="shared" si="220"/>
        <v>2016.3</v>
      </c>
      <c r="G1430" s="121">
        <v>36</v>
      </c>
      <c r="H1430" s="121"/>
      <c r="I1430" s="56"/>
      <c r="J1430" s="57">
        <f t="shared" si="221"/>
        <v>36</v>
      </c>
      <c r="K1430" s="56">
        <f t="shared" si="217"/>
        <v>1.9297775395336371E-2</v>
      </c>
      <c r="L1430" s="54">
        <f t="shared" si="218"/>
        <v>71.01581345483784</v>
      </c>
      <c r="M1430" s="54">
        <f t="shared" si="219"/>
        <v>15.623478960064325</v>
      </c>
      <c r="N1430" s="54">
        <f t="shared" si="215"/>
        <v>22.156933797909407</v>
      </c>
      <c r="O1430" s="54">
        <v>9.1815251196172234</v>
      </c>
      <c r="P1430" s="56">
        <f t="shared" si="216"/>
        <v>5.8512002843043594E-2</v>
      </c>
    </row>
    <row r="1431" spans="1:16" x14ac:dyDescent="0.2">
      <c r="A1431" s="57">
        <f t="shared" ref="A1431:A1490" si="222">A1430+1</f>
        <v>6</v>
      </c>
      <c r="B1431" s="57" t="str">
        <f>[1]Лист1!$B$10</f>
        <v>В.Великого,109</v>
      </c>
      <c r="C1431" s="57">
        <v>2040.5</v>
      </c>
      <c r="D1431" s="59">
        <v>153.19999999999999</v>
      </c>
      <c r="E1431" s="60"/>
      <c r="F1431" s="57">
        <f t="shared" si="220"/>
        <v>2193.6999999999998</v>
      </c>
      <c r="G1431" s="121">
        <v>36</v>
      </c>
      <c r="H1431" s="121"/>
      <c r="I1431" s="56"/>
      <c r="J1431" s="57">
        <f t="shared" si="221"/>
        <v>36</v>
      </c>
      <c r="K1431" s="56">
        <f t="shared" si="217"/>
        <v>1.9297775395336371E-2</v>
      </c>
      <c r="L1431" s="54">
        <f t="shared" si="218"/>
        <v>71.01581345483784</v>
      </c>
      <c r="M1431" s="54">
        <f t="shared" si="219"/>
        <v>15.623478960064325</v>
      </c>
      <c r="N1431" s="54">
        <f t="shared" si="215"/>
        <v>22.156933797909407</v>
      </c>
      <c r="O1431" s="54">
        <v>9.1815251196172234</v>
      </c>
      <c r="P1431" s="56">
        <f t="shared" si="216"/>
        <v>5.3780257707265716E-2</v>
      </c>
    </row>
    <row r="1432" spans="1:16" x14ac:dyDescent="0.2">
      <c r="A1432" s="57">
        <f t="shared" si="222"/>
        <v>7</v>
      </c>
      <c r="B1432" s="57" t="str">
        <f>[1]Лист1!$B$11</f>
        <v>В.Великого,111</v>
      </c>
      <c r="C1432" s="57">
        <v>8086.8</v>
      </c>
      <c r="D1432" s="59">
        <v>73.7</v>
      </c>
      <c r="E1432" s="60"/>
      <c r="F1432" s="57">
        <f t="shared" si="220"/>
        <v>8160.5</v>
      </c>
      <c r="G1432" s="121">
        <v>144</v>
      </c>
      <c r="H1432" s="121">
        <v>1</v>
      </c>
      <c r="I1432" s="56"/>
      <c r="J1432" s="57">
        <f t="shared" si="221"/>
        <v>145</v>
      </c>
      <c r="K1432" s="56">
        <f t="shared" si="217"/>
        <v>7.772715089788261E-2</v>
      </c>
      <c r="L1432" s="54">
        <f t="shared" si="218"/>
        <v>286.035915304208</v>
      </c>
      <c r="M1432" s="54">
        <f t="shared" si="219"/>
        <v>62.927901366925759</v>
      </c>
      <c r="N1432" s="54">
        <f t="shared" si="215"/>
        <v>89.243205574912892</v>
      </c>
      <c r="O1432" s="54">
        <v>36.981142842902706</v>
      </c>
      <c r="P1432" s="56">
        <f t="shared" si="216"/>
        <v>5.8230275729299605E-2</v>
      </c>
    </row>
    <row r="1433" spans="1:16" x14ac:dyDescent="0.2">
      <c r="A1433" s="57">
        <f t="shared" si="222"/>
        <v>8</v>
      </c>
      <c r="B1433" s="57" t="str">
        <f>[1]Лист1!$B$12</f>
        <v>В.Великого,113</v>
      </c>
      <c r="C1433" s="57">
        <v>4049.6</v>
      </c>
      <c r="D1433" s="59"/>
      <c r="E1433" s="60"/>
      <c r="F1433" s="57">
        <f t="shared" si="220"/>
        <v>4049.6</v>
      </c>
      <c r="G1433" s="121">
        <v>162</v>
      </c>
      <c r="H1433" s="121">
        <v>1</v>
      </c>
      <c r="I1433" s="56"/>
      <c r="J1433" s="57">
        <f t="shared" si="221"/>
        <v>163</v>
      </c>
      <c r="K1433" s="56">
        <f t="shared" si="217"/>
        <v>8.7376038595550792E-2</v>
      </c>
      <c r="L1433" s="54">
        <f t="shared" si="218"/>
        <v>321.54382203162692</v>
      </c>
      <c r="M1433" s="54">
        <f t="shared" si="219"/>
        <v>70.739640846957926</v>
      </c>
      <c r="N1433" s="54">
        <f t="shared" si="215"/>
        <v>100.32167247386759</v>
      </c>
      <c r="O1433" s="54">
        <v>41.571905402711316</v>
      </c>
      <c r="P1433" s="56">
        <f t="shared" si="216"/>
        <v>0.13190859362780613</v>
      </c>
    </row>
    <row r="1434" spans="1:16" x14ac:dyDescent="0.2">
      <c r="A1434" s="57">
        <f t="shared" si="222"/>
        <v>9</v>
      </c>
      <c r="B1434" s="57" t="str">
        <f>[1]Лист1!$B$13</f>
        <v>В.Великого,117</v>
      </c>
      <c r="C1434" s="57">
        <v>4091.8</v>
      </c>
      <c r="D1434" s="59"/>
      <c r="E1434" s="60"/>
      <c r="F1434" s="57">
        <f t="shared" si="220"/>
        <v>4091.8</v>
      </c>
      <c r="G1434" s="121">
        <v>163</v>
      </c>
      <c r="H1434" s="56"/>
      <c r="I1434" s="56"/>
      <c r="J1434" s="57">
        <f t="shared" si="221"/>
        <v>163</v>
      </c>
      <c r="K1434" s="56">
        <f t="shared" si="217"/>
        <v>8.7376038595550792E-2</v>
      </c>
      <c r="L1434" s="54">
        <f t="shared" si="218"/>
        <v>321.54382203162692</v>
      </c>
      <c r="M1434" s="54">
        <f t="shared" si="219"/>
        <v>70.739640846957926</v>
      </c>
      <c r="N1434" s="54">
        <f t="shared" si="215"/>
        <v>100.32167247386759</v>
      </c>
      <c r="O1434" s="54">
        <v>41.571905402711316</v>
      </c>
      <c r="P1434" s="56">
        <f t="shared" si="216"/>
        <v>0.13054817946995545</v>
      </c>
    </row>
    <row r="1435" spans="1:16" x14ac:dyDescent="0.2">
      <c r="A1435" s="57">
        <f t="shared" si="222"/>
        <v>10</v>
      </c>
      <c r="B1435" s="57" t="str">
        <f>[1]Лист1!$B$14</f>
        <v>В.Великого,121</v>
      </c>
      <c r="C1435" s="57">
        <v>4035.2</v>
      </c>
      <c r="D1435" s="59"/>
      <c r="E1435" s="60"/>
      <c r="F1435" s="57">
        <f t="shared" si="220"/>
        <v>4035.2</v>
      </c>
      <c r="G1435" s="121">
        <v>163</v>
      </c>
      <c r="H1435" s="56"/>
      <c r="I1435" s="56"/>
      <c r="J1435" s="57">
        <f t="shared" si="221"/>
        <v>163</v>
      </c>
      <c r="K1435" s="56">
        <f t="shared" si="217"/>
        <v>8.7376038595550792E-2</v>
      </c>
      <c r="L1435" s="54">
        <f t="shared" si="218"/>
        <v>321.54382203162692</v>
      </c>
      <c r="M1435" s="54">
        <f t="shared" si="219"/>
        <v>70.739640846957926</v>
      </c>
      <c r="N1435" s="54">
        <f t="shared" si="215"/>
        <v>100.32167247386759</v>
      </c>
      <c r="O1435" s="54">
        <v>41.571905402711316</v>
      </c>
      <c r="P1435" s="56">
        <f t="shared" si="216"/>
        <v>0.13237932215383716</v>
      </c>
    </row>
    <row r="1436" spans="1:16" x14ac:dyDescent="0.2">
      <c r="A1436" s="57">
        <f t="shared" si="222"/>
        <v>11</v>
      </c>
      <c r="B1436" s="57" t="str">
        <f>[1]Лист1!$B$15</f>
        <v>В.Великого,125</v>
      </c>
      <c r="C1436" s="57">
        <v>6226.5</v>
      </c>
      <c r="D1436" s="59"/>
      <c r="E1436" s="60"/>
      <c r="F1436" s="57">
        <f t="shared" si="220"/>
        <v>6226.5</v>
      </c>
      <c r="G1436" s="121">
        <v>108</v>
      </c>
      <c r="H1436" s="56"/>
      <c r="I1436" s="56"/>
      <c r="J1436" s="57">
        <f t="shared" si="221"/>
        <v>108</v>
      </c>
      <c r="K1436" s="56">
        <f t="shared" si="217"/>
        <v>5.7893326186009113E-2</v>
      </c>
      <c r="L1436" s="54">
        <f t="shared" si="218"/>
        <v>213.04744036451353</v>
      </c>
      <c r="M1436" s="54">
        <f t="shared" si="219"/>
        <v>46.870436880192976</v>
      </c>
      <c r="N1436" s="54">
        <f t="shared" si="215"/>
        <v>66.470801393728223</v>
      </c>
      <c r="O1436" s="54">
        <v>27.54457535885167</v>
      </c>
      <c r="P1436" s="56">
        <f t="shared" si="216"/>
        <v>5.684305050948147E-2</v>
      </c>
    </row>
    <row r="1437" spans="1:16" x14ac:dyDescent="0.2">
      <c r="A1437" s="57">
        <f t="shared" si="222"/>
        <v>12</v>
      </c>
      <c r="B1437" s="57" t="str">
        <f>[1]Лист1!$B$17</f>
        <v>Кульпарківська,121</v>
      </c>
      <c r="C1437" s="57">
        <v>7649.6</v>
      </c>
      <c r="D1437" s="59"/>
      <c r="E1437" s="60"/>
      <c r="F1437" s="57">
        <f t="shared" si="220"/>
        <v>7649.6</v>
      </c>
      <c r="G1437" s="121">
        <v>135</v>
      </c>
      <c r="H1437" s="56"/>
      <c r="I1437" s="56"/>
      <c r="J1437" s="57">
        <f t="shared" si="221"/>
        <v>135</v>
      </c>
      <c r="K1437" s="56">
        <f t="shared" si="217"/>
        <v>7.2366657732511386E-2</v>
      </c>
      <c r="L1437" s="54">
        <f t="shared" si="218"/>
        <v>266.3093004556419</v>
      </c>
      <c r="M1437" s="54">
        <f t="shared" si="219"/>
        <v>58.588046100241222</v>
      </c>
      <c r="N1437" s="54">
        <f t="shared" si="215"/>
        <v>83.088501742160275</v>
      </c>
      <c r="O1437" s="54">
        <v>34.430719198564589</v>
      </c>
      <c r="P1437" s="56">
        <f t="shared" si="216"/>
        <v>5.7835255110934944E-2</v>
      </c>
    </row>
    <row r="1438" spans="1:16" x14ac:dyDescent="0.2">
      <c r="A1438" s="57">
        <f t="shared" si="222"/>
        <v>13</v>
      </c>
      <c r="B1438" s="57" t="str">
        <f>[1]Лист1!$B$18</f>
        <v>Кульпарківська,123</v>
      </c>
      <c r="C1438" s="57">
        <v>5959.3</v>
      </c>
      <c r="D1438" s="59"/>
      <c r="E1438" s="60"/>
      <c r="F1438" s="57">
        <f t="shared" si="220"/>
        <v>5959.3</v>
      </c>
      <c r="G1438" s="121">
        <v>108</v>
      </c>
      <c r="H1438" s="56"/>
      <c r="I1438" s="56"/>
      <c r="J1438" s="57">
        <f t="shared" si="221"/>
        <v>108</v>
      </c>
      <c r="K1438" s="56">
        <f t="shared" si="217"/>
        <v>5.7893326186009113E-2</v>
      </c>
      <c r="L1438" s="54">
        <f t="shared" si="218"/>
        <v>213.04744036451353</v>
      </c>
      <c r="M1438" s="54">
        <f t="shared" si="219"/>
        <v>46.870436880192976</v>
      </c>
      <c r="N1438" s="54">
        <f t="shared" si="215"/>
        <v>66.470801393728223</v>
      </c>
      <c r="O1438" s="54">
        <v>27.54457535885167</v>
      </c>
      <c r="P1438" s="56">
        <f t="shared" si="216"/>
        <v>5.9391749701690866E-2</v>
      </c>
    </row>
    <row r="1439" spans="1:16" x14ac:dyDescent="0.2">
      <c r="A1439" s="57">
        <f t="shared" si="222"/>
        <v>14</v>
      </c>
      <c r="B1439" s="57" t="str">
        <f>[1]Лист1!$B$19</f>
        <v>Кульпарківська,125</v>
      </c>
      <c r="C1439" s="57">
        <v>4182.7</v>
      </c>
      <c r="D1439" s="59">
        <v>439.8</v>
      </c>
      <c r="E1439" s="60"/>
      <c r="F1439" s="57">
        <f t="shared" si="220"/>
        <v>4622.5</v>
      </c>
      <c r="G1439" s="121">
        <v>81</v>
      </c>
      <c r="H1439" s="121">
        <v>2</v>
      </c>
      <c r="I1439" s="56"/>
      <c r="J1439" s="57">
        <f t="shared" si="221"/>
        <v>83</v>
      </c>
      <c r="K1439" s="56">
        <f t="shared" si="217"/>
        <v>4.4492093272581079E-2</v>
      </c>
      <c r="L1439" s="54">
        <f t="shared" si="218"/>
        <v>163.73090324309837</v>
      </c>
      <c r="M1439" s="54">
        <f t="shared" si="219"/>
        <v>36.020798713481639</v>
      </c>
      <c r="N1439" s="54">
        <f t="shared" si="215"/>
        <v>51.084041811846689</v>
      </c>
      <c r="O1439" s="54">
        <v>21.168516248006377</v>
      </c>
      <c r="P1439" s="56">
        <f t="shared" si="216"/>
        <v>5.8843539213939013E-2</v>
      </c>
    </row>
    <row r="1440" spans="1:16" x14ac:dyDescent="0.2">
      <c r="A1440" s="57">
        <f t="shared" si="222"/>
        <v>15</v>
      </c>
      <c r="B1440" s="57" t="str">
        <f>[1]Лист1!$B$20</f>
        <v>Кульпарківська,129</v>
      </c>
      <c r="C1440" s="57">
        <v>4158.5</v>
      </c>
      <c r="D1440" s="59">
        <v>82.1</v>
      </c>
      <c r="E1440" s="60"/>
      <c r="F1440" s="57">
        <f t="shared" si="220"/>
        <v>4240.6000000000004</v>
      </c>
      <c r="G1440" s="121">
        <v>81</v>
      </c>
      <c r="H1440" s="121">
        <v>1</v>
      </c>
      <c r="I1440" s="56"/>
      <c r="J1440" s="57">
        <f t="shared" si="221"/>
        <v>82</v>
      </c>
      <c r="K1440" s="56">
        <f t="shared" si="217"/>
        <v>4.3956043956043953E-2</v>
      </c>
      <c r="L1440" s="54">
        <f t="shared" si="218"/>
        <v>161.75824175824175</v>
      </c>
      <c r="M1440" s="54">
        <f t="shared" si="219"/>
        <v>35.586813186813188</v>
      </c>
      <c r="N1440" s="54">
        <f t="shared" si="215"/>
        <v>50.46857142857143</v>
      </c>
      <c r="O1440" s="54">
        <v>20.913473883572564</v>
      </c>
      <c r="P1440" s="56">
        <f t="shared" si="216"/>
        <v>6.3370065617412374E-2</v>
      </c>
    </row>
    <row r="1441" spans="1:16" x14ac:dyDescent="0.2">
      <c r="A1441" s="57">
        <f t="shared" si="222"/>
        <v>16</v>
      </c>
      <c r="B1441" s="57" t="str">
        <f>[1]Лист1!$B$21</f>
        <v>Кульпарківська,133</v>
      </c>
      <c r="C1441" s="57">
        <v>7806.9</v>
      </c>
      <c r="D1441" s="59"/>
      <c r="E1441" s="60"/>
      <c r="F1441" s="57">
        <f t="shared" si="220"/>
        <v>7806.9</v>
      </c>
      <c r="G1441" s="121">
        <v>135</v>
      </c>
      <c r="H1441" s="56"/>
      <c r="I1441" s="56"/>
      <c r="J1441" s="57">
        <f t="shared" si="221"/>
        <v>135</v>
      </c>
      <c r="K1441" s="56">
        <f t="shared" si="217"/>
        <v>7.2366657732511386E-2</v>
      </c>
      <c r="L1441" s="54">
        <f t="shared" si="218"/>
        <v>266.3093004556419</v>
      </c>
      <c r="M1441" s="54">
        <f t="shared" si="219"/>
        <v>58.588046100241222</v>
      </c>
      <c r="N1441" s="54">
        <f t="shared" si="215"/>
        <v>83.088501742160275</v>
      </c>
      <c r="O1441" s="54">
        <v>34.430719198564589</v>
      </c>
      <c r="P1441" s="56">
        <f t="shared" si="216"/>
        <v>5.6669941653743228E-2</v>
      </c>
    </row>
    <row r="1442" spans="1:16" x14ac:dyDescent="0.2">
      <c r="A1442" s="57">
        <f t="shared" si="222"/>
        <v>17</v>
      </c>
      <c r="B1442" s="57" t="str">
        <f>[1]Лист1!$B$22</f>
        <v>Кульпарківська,133а</v>
      </c>
      <c r="C1442" s="57">
        <v>4253.3999999999996</v>
      </c>
      <c r="D1442" s="59"/>
      <c r="E1442" s="60"/>
      <c r="F1442" s="57">
        <f t="shared" si="220"/>
        <v>4253.3999999999996</v>
      </c>
      <c r="G1442" s="121">
        <v>84</v>
      </c>
      <c r="H1442" s="56"/>
      <c r="I1442" s="56"/>
      <c r="J1442" s="57">
        <f t="shared" si="221"/>
        <v>84</v>
      </c>
      <c r="K1442" s="56">
        <f t="shared" si="217"/>
        <v>4.5028142589118199E-2</v>
      </c>
      <c r="L1442" s="54">
        <f t="shared" si="218"/>
        <v>165.70356472795498</v>
      </c>
      <c r="M1442" s="54">
        <f t="shared" si="219"/>
        <v>36.454784240150097</v>
      </c>
      <c r="N1442" s="54">
        <f t="shared" si="215"/>
        <v>51.699512195121955</v>
      </c>
      <c r="O1442" s="54">
        <v>21.423558612440186</v>
      </c>
      <c r="P1442" s="56">
        <f t="shared" si="216"/>
        <v>6.4720322512735032E-2</v>
      </c>
    </row>
    <row r="1443" spans="1:16" x14ac:dyDescent="0.2">
      <c r="A1443" s="57">
        <f t="shared" si="222"/>
        <v>18</v>
      </c>
      <c r="B1443" s="57" t="str">
        <f>[1]Лист1!$B$23</f>
        <v>Кульпарківська,135</v>
      </c>
      <c r="C1443" s="57">
        <v>7737.08</v>
      </c>
      <c r="D1443" s="59"/>
      <c r="E1443" s="60"/>
      <c r="F1443" s="57">
        <f t="shared" si="220"/>
        <v>7737.08</v>
      </c>
      <c r="G1443" s="121">
        <v>135</v>
      </c>
      <c r="H1443" s="56"/>
      <c r="I1443" s="56"/>
      <c r="J1443" s="57">
        <f t="shared" si="221"/>
        <v>135</v>
      </c>
      <c r="K1443" s="56">
        <f t="shared" si="217"/>
        <v>7.2366657732511386E-2</v>
      </c>
      <c r="L1443" s="54">
        <f t="shared" si="218"/>
        <v>266.3093004556419</v>
      </c>
      <c r="M1443" s="54">
        <f t="shared" si="219"/>
        <v>58.588046100241222</v>
      </c>
      <c r="N1443" s="54">
        <f t="shared" si="215"/>
        <v>83.088501742160275</v>
      </c>
      <c r="O1443" s="54">
        <v>34.430719198564589</v>
      </c>
      <c r="P1443" s="56">
        <f t="shared" si="216"/>
        <v>5.718133552924462E-2</v>
      </c>
    </row>
    <row r="1444" spans="1:16" x14ac:dyDescent="0.2">
      <c r="A1444" s="57">
        <f t="shared" si="222"/>
        <v>19</v>
      </c>
      <c r="B1444" s="57" t="str">
        <f>[1]Лист1!$B$24</f>
        <v>Наукова,44</v>
      </c>
      <c r="C1444" s="57">
        <v>8046.52</v>
      </c>
      <c r="D1444" s="59"/>
      <c r="E1444" s="60"/>
      <c r="F1444" s="57">
        <f t="shared" si="220"/>
        <v>8046.52</v>
      </c>
      <c r="G1444" s="121">
        <v>144</v>
      </c>
      <c r="H1444" s="56"/>
      <c r="I1444" s="56"/>
      <c r="J1444" s="57">
        <f t="shared" si="221"/>
        <v>144</v>
      </c>
      <c r="K1444" s="56">
        <f t="shared" si="217"/>
        <v>7.7191101581345484E-2</v>
      </c>
      <c r="L1444" s="54">
        <f t="shared" si="218"/>
        <v>284.06325381935136</v>
      </c>
      <c r="M1444" s="54">
        <f t="shared" si="219"/>
        <v>62.493915840257301</v>
      </c>
      <c r="N1444" s="54">
        <f t="shared" si="215"/>
        <v>88.627735191637626</v>
      </c>
      <c r="O1444" s="54">
        <v>36.726100478468894</v>
      </c>
      <c r="P1444" s="56">
        <f t="shared" si="216"/>
        <v>5.8647838485421669E-2</v>
      </c>
    </row>
    <row r="1445" spans="1:16" x14ac:dyDescent="0.2">
      <c r="A1445" s="57">
        <f t="shared" si="222"/>
        <v>20</v>
      </c>
      <c r="B1445" s="57" t="str">
        <f>[1]Лист1!$B$25</f>
        <v>Наукова,46</v>
      </c>
      <c r="C1445" s="57">
        <v>8105.15</v>
      </c>
      <c r="D1445" s="59"/>
      <c r="E1445" s="60"/>
      <c r="F1445" s="57">
        <f t="shared" si="220"/>
        <v>8105.15</v>
      </c>
      <c r="G1445" s="121">
        <v>144</v>
      </c>
      <c r="H1445" s="56"/>
      <c r="I1445" s="56"/>
      <c r="J1445" s="57">
        <f t="shared" si="221"/>
        <v>144</v>
      </c>
      <c r="K1445" s="56">
        <f t="shared" si="217"/>
        <v>7.7191101581345484E-2</v>
      </c>
      <c r="L1445" s="54">
        <f t="shared" si="218"/>
        <v>284.06325381935136</v>
      </c>
      <c r="M1445" s="54">
        <f t="shared" si="219"/>
        <v>62.493915840257301</v>
      </c>
      <c r="N1445" s="54">
        <f t="shared" si="215"/>
        <v>88.627735191637626</v>
      </c>
      <c r="O1445" s="54">
        <v>36.726100478468894</v>
      </c>
      <c r="P1445" s="56">
        <f t="shared" si="216"/>
        <v>5.8223599233785332E-2</v>
      </c>
    </row>
    <row r="1446" spans="1:16" x14ac:dyDescent="0.2">
      <c r="A1446" s="57">
        <f t="shared" si="222"/>
        <v>21</v>
      </c>
      <c r="B1446" s="57" t="str">
        <f>[1]Лист1!$B$26</f>
        <v>Наукова,48</v>
      </c>
      <c r="C1446" s="57">
        <v>4156.1000000000004</v>
      </c>
      <c r="D1446" s="59"/>
      <c r="E1446" s="60"/>
      <c r="F1446" s="57">
        <f t="shared" si="220"/>
        <v>4156.1000000000004</v>
      </c>
      <c r="G1446" s="121">
        <v>72</v>
      </c>
      <c r="H1446" s="56"/>
      <c r="I1446" s="56"/>
      <c r="J1446" s="57">
        <f t="shared" si="221"/>
        <v>72</v>
      </c>
      <c r="K1446" s="56">
        <f t="shared" si="217"/>
        <v>3.8595550790672742E-2</v>
      </c>
      <c r="L1446" s="54">
        <f t="shared" si="218"/>
        <v>142.03162690967568</v>
      </c>
      <c r="M1446" s="54">
        <f t="shared" si="219"/>
        <v>31.246957920128651</v>
      </c>
      <c r="N1446" s="54">
        <f t="shared" si="215"/>
        <v>44.313867595818813</v>
      </c>
      <c r="O1446" s="54">
        <v>18.363050239234447</v>
      </c>
      <c r="P1446" s="56">
        <f t="shared" si="216"/>
        <v>5.6773297722590307E-2</v>
      </c>
    </row>
    <row r="1447" spans="1:16" x14ac:dyDescent="0.2">
      <c r="A1447" s="57">
        <f t="shared" si="222"/>
        <v>22</v>
      </c>
      <c r="B1447" s="57" t="str">
        <f>[1]Лист1!$B$27</f>
        <v>Наукова,50</v>
      </c>
      <c r="C1447" s="57">
        <v>4088.3</v>
      </c>
      <c r="D1447" s="59"/>
      <c r="E1447" s="60"/>
      <c r="F1447" s="57">
        <f t="shared" si="220"/>
        <v>4088.3</v>
      </c>
      <c r="G1447" s="121">
        <v>72</v>
      </c>
      <c r="H1447" s="56"/>
      <c r="I1447" s="56"/>
      <c r="J1447" s="57">
        <f t="shared" si="221"/>
        <v>72</v>
      </c>
      <c r="K1447" s="56">
        <f t="shared" si="217"/>
        <v>3.8595550790672742E-2</v>
      </c>
      <c r="L1447" s="54">
        <f t="shared" si="218"/>
        <v>142.03162690967568</v>
      </c>
      <c r="M1447" s="54">
        <f t="shared" si="219"/>
        <v>31.246957920128651</v>
      </c>
      <c r="N1447" s="54">
        <f t="shared" si="215"/>
        <v>44.313867595818813</v>
      </c>
      <c r="O1447" s="54">
        <v>18.363050239234447</v>
      </c>
      <c r="P1447" s="56">
        <f t="shared" si="216"/>
        <v>5.7714820992798371E-2</v>
      </c>
    </row>
    <row r="1448" spans="1:16" x14ac:dyDescent="0.2">
      <c r="A1448" s="57">
        <f t="shared" si="222"/>
        <v>23</v>
      </c>
      <c r="B1448" s="57" t="str">
        <f>[1]Лист1!$B$28</f>
        <v>Наукова,52</v>
      </c>
      <c r="C1448" s="57">
        <v>4075.2</v>
      </c>
      <c r="D1448" s="59"/>
      <c r="E1448" s="60"/>
      <c r="F1448" s="57">
        <f t="shared" si="220"/>
        <v>4075.2</v>
      </c>
      <c r="G1448" s="121">
        <v>72</v>
      </c>
      <c r="H1448" s="121"/>
      <c r="I1448" s="121"/>
      <c r="J1448" s="57">
        <f t="shared" si="221"/>
        <v>72</v>
      </c>
      <c r="K1448" s="56">
        <f t="shared" si="217"/>
        <v>3.8595550790672742E-2</v>
      </c>
      <c r="L1448" s="54">
        <f t="shared" si="218"/>
        <v>142.03162690967568</v>
      </c>
      <c r="M1448" s="54">
        <f t="shared" si="219"/>
        <v>31.246957920128651</v>
      </c>
      <c r="N1448" s="54">
        <f t="shared" si="215"/>
        <v>44.313867595818813</v>
      </c>
      <c r="O1448" s="54">
        <v>18.363050239234447</v>
      </c>
      <c r="P1448" s="56">
        <f t="shared" si="216"/>
        <v>5.7900349103076558E-2</v>
      </c>
    </row>
    <row r="1449" spans="1:16" x14ac:dyDescent="0.2">
      <c r="A1449" s="57">
        <f t="shared" si="222"/>
        <v>24</v>
      </c>
      <c r="B1449" s="57" t="str">
        <f>[1]Лист1!$B$29</f>
        <v>Наукова,62</v>
      </c>
      <c r="C1449" s="57">
        <v>12235.2</v>
      </c>
      <c r="D1449" s="59"/>
      <c r="E1449" s="60">
        <v>13</v>
      </c>
      <c r="F1449" s="57">
        <f t="shared" si="220"/>
        <v>12248.2</v>
      </c>
      <c r="G1449" s="121">
        <v>216</v>
      </c>
      <c r="H1449" s="121"/>
      <c r="I1449" s="121">
        <v>1</v>
      </c>
      <c r="J1449" s="57">
        <f t="shared" si="221"/>
        <v>217</v>
      </c>
      <c r="K1449" s="56">
        <f t="shared" si="217"/>
        <v>0.11632270168855535</v>
      </c>
      <c r="L1449" s="54">
        <f t="shared" si="218"/>
        <v>428.06754221388371</v>
      </c>
      <c r="M1449" s="54">
        <f t="shared" si="219"/>
        <v>94.174859287054417</v>
      </c>
      <c r="N1449" s="54">
        <f t="shared" si="215"/>
        <v>133.55707317073171</v>
      </c>
      <c r="O1449" s="54">
        <v>55.344193082137153</v>
      </c>
      <c r="P1449" s="56">
        <f t="shared" si="216"/>
        <v>5.8061075729805775E-2</v>
      </c>
    </row>
    <row r="1450" spans="1:16" x14ac:dyDescent="0.2">
      <c r="A1450" s="57">
        <f t="shared" si="222"/>
        <v>25</v>
      </c>
      <c r="B1450" s="57" t="str">
        <f>[1]Лист1!$B$30</f>
        <v>Наукова,64</v>
      </c>
      <c r="C1450" s="57">
        <v>8230.2999999999993</v>
      </c>
      <c r="D1450" s="59">
        <v>160.6</v>
      </c>
      <c r="E1450" s="60"/>
      <c r="F1450" s="57">
        <f t="shared" si="220"/>
        <v>8390.9</v>
      </c>
      <c r="G1450" s="121">
        <v>144</v>
      </c>
      <c r="H1450" s="121">
        <v>1</v>
      </c>
      <c r="I1450" s="121"/>
      <c r="J1450" s="57">
        <f t="shared" si="221"/>
        <v>145</v>
      </c>
      <c r="K1450" s="56">
        <f t="shared" si="217"/>
        <v>7.772715089788261E-2</v>
      </c>
      <c r="L1450" s="54">
        <f t="shared" si="218"/>
        <v>286.035915304208</v>
      </c>
      <c r="M1450" s="54">
        <f t="shared" si="219"/>
        <v>62.927901366925759</v>
      </c>
      <c r="N1450" s="54">
        <f t="shared" si="215"/>
        <v>89.243205574912892</v>
      </c>
      <c r="O1450" s="54">
        <v>36.981142842902706</v>
      </c>
      <c r="P1450" s="56">
        <f t="shared" si="216"/>
        <v>5.6631370304609685E-2</v>
      </c>
    </row>
    <row r="1451" spans="1:16" x14ac:dyDescent="0.2">
      <c r="A1451" s="57">
        <f t="shared" si="222"/>
        <v>26</v>
      </c>
      <c r="B1451" s="57" t="str">
        <f>[1]Лист1!$B$31</f>
        <v>Наукова,74</v>
      </c>
      <c r="C1451" s="57">
        <v>6165.7</v>
      </c>
      <c r="D1451" s="59"/>
      <c r="E1451" s="60"/>
      <c r="F1451" s="57">
        <f t="shared" si="220"/>
        <v>6165.7</v>
      </c>
      <c r="G1451" s="121">
        <v>108</v>
      </c>
      <c r="H1451" s="121"/>
      <c r="I1451" s="121"/>
      <c r="J1451" s="57">
        <f t="shared" si="221"/>
        <v>108</v>
      </c>
      <c r="K1451" s="56">
        <f t="shared" si="217"/>
        <v>5.7893326186009113E-2</v>
      </c>
      <c r="L1451" s="54">
        <f t="shared" si="218"/>
        <v>213.04744036451353</v>
      </c>
      <c r="M1451" s="54">
        <f t="shared" si="219"/>
        <v>46.870436880192976</v>
      </c>
      <c r="N1451" s="54">
        <f t="shared" si="215"/>
        <v>66.470801393728223</v>
      </c>
      <c r="O1451" s="54">
        <v>27.54457535885167</v>
      </c>
      <c r="P1451" s="56">
        <f t="shared" si="216"/>
        <v>5.740358012833683E-2</v>
      </c>
    </row>
    <row r="1452" spans="1:16" x14ac:dyDescent="0.2">
      <c r="A1452" s="57">
        <f t="shared" si="222"/>
        <v>27</v>
      </c>
      <c r="B1452" s="57" t="str">
        <f>[1]Лист1!$B$32</f>
        <v>Наукова,86</v>
      </c>
      <c r="C1452" s="57">
        <v>4053.1</v>
      </c>
      <c r="D1452" s="59"/>
      <c r="E1452" s="60"/>
      <c r="F1452" s="57">
        <f t="shared" si="220"/>
        <v>4053.1</v>
      </c>
      <c r="G1452" s="121">
        <v>72</v>
      </c>
      <c r="H1452" s="121"/>
      <c r="I1452" s="121"/>
      <c r="J1452" s="57">
        <f t="shared" si="221"/>
        <v>72</v>
      </c>
      <c r="K1452" s="56">
        <f t="shared" si="217"/>
        <v>3.8595550790672742E-2</v>
      </c>
      <c r="L1452" s="54">
        <f t="shared" si="218"/>
        <v>142.03162690967568</v>
      </c>
      <c r="M1452" s="54">
        <f t="shared" si="219"/>
        <v>31.246957920128651</v>
      </c>
      <c r="N1452" s="54">
        <f t="shared" si="215"/>
        <v>44.313867595818813</v>
      </c>
      <c r="O1452" s="54">
        <v>18.363050239234447</v>
      </c>
      <c r="P1452" s="56">
        <f t="shared" si="216"/>
        <v>5.8216057502863884E-2</v>
      </c>
    </row>
    <row r="1453" spans="1:16" x14ac:dyDescent="0.2">
      <c r="A1453" s="57">
        <f t="shared" si="222"/>
        <v>28</v>
      </c>
      <c r="B1453" s="57" t="str">
        <f>[1]Лист1!$B$33</f>
        <v>Наукова,94</v>
      </c>
      <c r="C1453" s="57">
        <v>12192.44</v>
      </c>
      <c r="D1453" s="59"/>
      <c r="E1453" s="60"/>
      <c r="F1453" s="57">
        <f t="shared" si="220"/>
        <v>12192.44</v>
      </c>
      <c r="G1453" s="121">
        <v>216</v>
      </c>
      <c r="H1453" s="121"/>
      <c r="I1453" s="121"/>
      <c r="J1453" s="57">
        <f t="shared" si="221"/>
        <v>216</v>
      </c>
      <c r="K1453" s="56">
        <f t="shared" si="217"/>
        <v>0.11578665237201823</v>
      </c>
      <c r="L1453" s="54">
        <f t="shared" si="218"/>
        <v>426.09488072902707</v>
      </c>
      <c r="M1453" s="54">
        <f t="shared" si="219"/>
        <v>93.740873760385952</v>
      </c>
      <c r="N1453" s="54">
        <f t="shared" si="215"/>
        <v>132.94160278745645</v>
      </c>
      <c r="O1453" s="54">
        <v>55.08915071770334</v>
      </c>
      <c r="P1453" s="56">
        <f t="shared" si="216"/>
        <v>5.8057821731710202E-2</v>
      </c>
    </row>
    <row r="1454" spans="1:16" x14ac:dyDescent="0.2">
      <c r="A1454" s="57">
        <f t="shared" si="222"/>
        <v>29</v>
      </c>
      <c r="B1454" s="57" t="str">
        <f>[1]Лист1!$B$34</f>
        <v>Наукова,112</v>
      </c>
      <c r="C1454" s="57">
        <v>8096.5</v>
      </c>
      <c r="D1454" s="59"/>
      <c r="E1454" s="60">
        <v>112.7</v>
      </c>
      <c r="F1454" s="57">
        <f t="shared" si="220"/>
        <v>8209.2000000000007</v>
      </c>
      <c r="G1454" s="121">
        <v>144</v>
      </c>
      <c r="H1454" s="121"/>
      <c r="I1454" s="121">
        <v>2</v>
      </c>
      <c r="J1454" s="57">
        <f t="shared" si="221"/>
        <v>146</v>
      </c>
      <c r="K1454" s="56">
        <f t="shared" si="217"/>
        <v>7.8263200214419723E-2</v>
      </c>
      <c r="L1454" s="54">
        <f t="shared" si="218"/>
        <v>288.00857678906459</v>
      </c>
      <c r="M1454" s="54">
        <f t="shared" si="219"/>
        <v>63.36188689359421</v>
      </c>
      <c r="N1454" s="54">
        <f t="shared" si="215"/>
        <v>89.858675958188158</v>
      </c>
      <c r="O1454" s="54">
        <v>37.236185207336518</v>
      </c>
      <c r="P1454" s="56">
        <f t="shared" si="216"/>
        <v>5.8284038012008897E-2</v>
      </c>
    </row>
    <row r="1455" spans="1:16" x14ac:dyDescent="0.2">
      <c r="A1455" s="57">
        <f t="shared" si="222"/>
        <v>30</v>
      </c>
      <c r="B1455" s="57" t="str">
        <f>[1]Лист1!$B$35</f>
        <v>Наукова,114</v>
      </c>
      <c r="C1455" s="57">
        <v>3682.5</v>
      </c>
      <c r="D1455" s="59"/>
      <c r="E1455" s="60"/>
      <c r="F1455" s="57">
        <f t="shared" si="220"/>
        <v>3682.5</v>
      </c>
      <c r="G1455" s="121">
        <v>63</v>
      </c>
      <c r="H1455" s="121"/>
      <c r="I1455" s="121"/>
      <c r="J1455" s="57">
        <f t="shared" si="221"/>
        <v>63</v>
      </c>
      <c r="K1455" s="56">
        <f t="shared" si="217"/>
        <v>3.3771106941838651E-2</v>
      </c>
      <c r="L1455" s="54">
        <f t="shared" si="218"/>
        <v>124.27767354596624</v>
      </c>
      <c r="M1455" s="54">
        <f t="shared" si="219"/>
        <v>27.341088180112571</v>
      </c>
      <c r="N1455" s="54">
        <f t="shared" si="215"/>
        <v>38.774634146341469</v>
      </c>
      <c r="O1455" s="54">
        <v>16.067668959330142</v>
      </c>
      <c r="P1455" s="56">
        <f t="shared" si="216"/>
        <v>5.606546227610331E-2</v>
      </c>
    </row>
    <row r="1456" spans="1:16" x14ac:dyDescent="0.2">
      <c r="A1456" s="57">
        <f t="shared" si="222"/>
        <v>31</v>
      </c>
      <c r="B1456" s="57" t="str">
        <f>[3]Лист1!$B$36</f>
        <v>Наукова,116</v>
      </c>
      <c r="C1456" s="57">
        <v>8191.3</v>
      </c>
      <c r="D1456" s="59"/>
      <c r="E1456" s="60"/>
      <c r="F1456" s="57">
        <v>8191.3</v>
      </c>
      <c r="G1456" s="121">
        <v>144</v>
      </c>
      <c r="H1456" s="121"/>
      <c r="I1456" s="121"/>
      <c r="J1456" s="57">
        <f t="shared" si="221"/>
        <v>144</v>
      </c>
      <c r="K1456" s="56">
        <f t="shared" si="217"/>
        <v>7.7191101581345484E-2</v>
      </c>
      <c r="L1456" s="54">
        <f t="shared" si="218"/>
        <v>284.06325381935136</v>
      </c>
      <c r="M1456" s="54">
        <f t="shared" si="219"/>
        <v>62.493915840257301</v>
      </c>
      <c r="N1456" s="54">
        <f t="shared" si="215"/>
        <v>88.627735191637626</v>
      </c>
      <c r="O1456" s="54">
        <v>36.726100478468894</v>
      </c>
      <c r="P1456" s="56">
        <f t="shared" si="216"/>
        <v>5.7611246728811689E-2</v>
      </c>
    </row>
    <row r="1457" spans="1:16" x14ac:dyDescent="0.2">
      <c r="A1457" s="57">
        <f t="shared" si="222"/>
        <v>32</v>
      </c>
      <c r="B1457" s="57" t="str">
        <f>[1]Лист1!$B$37</f>
        <v>Симоненка,3</v>
      </c>
      <c r="C1457" s="57">
        <v>4054.7</v>
      </c>
      <c r="D1457" s="59"/>
      <c r="E1457" s="60">
        <v>125</v>
      </c>
      <c r="F1457" s="57">
        <f t="shared" si="220"/>
        <v>4179.7</v>
      </c>
      <c r="G1457" s="121">
        <v>163</v>
      </c>
      <c r="H1457" s="121"/>
      <c r="I1457" s="121">
        <v>1</v>
      </c>
      <c r="J1457" s="57">
        <f t="shared" si="221"/>
        <v>164</v>
      </c>
      <c r="K1457" s="56">
        <f t="shared" si="217"/>
        <v>8.7912087912087905E-2</v>
      </c>
      <c r="L1457" s="54">
        <f t="shared" si="218"/>
        <v>323.5164835164835</v>
      </c>
      <c r="M1457" s="54">
        <f t="shared" si="219"/>
        <v>71.173626373626377</v>
      </c>
      <c r="N1457" s="54">
        <f t="shared" si="215"/>
        <v>100.93714285714286</v>
      </c>
      <c r="O1457" s="54">
        <v>41.826947767145128</v>
      </c>
      <c r="P1457" s="56">
        <f t="shared" si="216"/>
        <v>0.12858678864856277</v>
      </c>
    </row>
    <row r="1458" spans="1:16" x14ac:dyDescent="0.2">
      <c r="A1458" s="57">
        <f t="shared" si="222"/>
        <v>33</v>
      </c>
      <c r="B1458" s="57" t="str">
        <f>[1]Лист1!$B$38</f>
        <v>Симоненка,7</v>
      </c>
      <c r="C1458" s="57">
        <v>3967.5</v>
      </c>
      <c r="D1458" s="59"/>
      <c r="E1458" s="60">
        <v>74.5</v>
      </c>
      <c r="F1458" s="57">
        <f t="shared" si="220"/>
        <v>4042</v>
      </c>
      <c r="G1458" s="121">
        <v>72</v>
      </c>
      <c r="H1458" s="121"/>
      <c r="I1458" s="121">
        <v>1</v>
      </c>
      <c r="J1458" s="57">
        <f t="shared" si="221"/>
        <v>73</v>
      </c>
      <c r="K1458" s="56">
        <f t="shared" si="217"/>
        <v>3.9131600107209862E-2</v>
      </c>
      <c r="L1458" s="54">
        <f t="shared" si="218"/>
        <v>144.0042883945323</v>
      </c>
      <c r="M1458" s="54">
        <f t="shared" si="219"/>
        <v>31.680943446797105</v>
      </c>
      <c r="N1458" s="54">
        <f t="shared" ref="N1458:N1490" si="223">L1458*0.312</f>
        <v>44.929337979094079</v>
      </c>
      <c r="O1458" s="54">
        <v>18.618092603668259</v>
      </c>
      <c r="P1458" s="56">
        <f t="shared" ref="P1458:P1489" si="224">(L1458+M1458+N1458+O1458)/F1458</f>
        <v>5.9186705201408146E-2</v>
      </c>
    </row>
    <row r="1459" spans="1:16" x14ac:dyDescent="0.2">
      <c r="A1459" s="57">
        <f t="shared" si="222"/>
        <v>34</v>
      </c>
      <c r="B1459" s="57" t="str">
        <f>[1]Лист1!$B$39</f>
        <v>Симоненка,12</v>
      </c>
      <c r="C1459" s="57">
        <v>7733.7</v>
      </c>
      <c r="D1459" s="59"/>
      <c r="E1459" s="60"/>
      <c r="F1459" s="57">
        <f t="shared" si="220"/>
        <v>7733.7</v>
      </c>
      <c r="G1459" s="121">
        <v>144</v>
      </c>
      <c r="H1459" s="121"/>
      <c r="I1459" s="121"/>
      <c r="J1459" s="57">
        <f t="shared" si="221"/>
        <v>144</v>
      </c>
      <c r="K1459" s="56">
        <f t="shared" si="217"/>
        <v>7.7191101581345484E-2</v>
      </c>
      <c r="L1459" s="54">
        <f t="shared" si="218"/>
        <v>284.06325381935136</v>
      </c>
      <c r="M1459" s="54">
        <f t="shared" si="219"/>
        <v>62.493915840257301</v>
      </c>
      <c r="N1459" s="54">
        <f t="shared" si="223"/>
        <v>88.627735191637626</v>
      </c>
      <c r="O1459" s="54">
        <v>36.726100478468894</v>
      </c>
      <c r="P1459" s="56">
        <f t="shared" si="224"/>
        <v>6.1020081633592613E-2</v>
      </c>
    </row>
    <row r="1460" spans="1:16" x14ac:dyDescent="0.2">
      <c r="A1460" s="57">
        <f t="shared" si="222"/>
        <v>35</v>
      </c>
      <c r="B1460" s="57" t="str">
        <f>[1]Лист1!$B$41</f>
        <v>Симоненка,18</v>
      </c>
      <c r="C1460" s="57">
        <v>5374.3</v>
      </c>
      <c r="D1460" s="59"/>
      <c r="E1460" s="60"/>
      <c r="F1460" s="57">
        <f t="shared" si="220"/>
        <v>5374.3</v>
      </c>
      <c r="G1460" s="121">
        <v>90</v>
      </c>
      <c r="H1460" s="121"/>
      <c r="I1460" s="121"/>
      <c r="J1460" s="57">
        <f t="shared" si="221"/>
        <v>90</v>
      </c>
      <c r="K1460" s="56">
        <f t="shared" si="217"/>
        <v>4.8244438488340924E-2</v>
      </c>
      <c r="L1460" s="54">
        <f t="shared" si="218"/>
        <v>177.53953363709459</v>
      </c>
      <c r="M1460" s="54">
        <f t="shared" si="219"/>
        <v>39.05869740016081</v>
      </c>
      <c r="N1460" s="54">
        <f t="shared" si="223"/>
        <v>55.392334494773515</v>
      </c>
      <c r="O1460" s="54">
        <v>22.95381279904306</v>
      </c>
      <c r="P1460" s="56">
        <f t="shared" si="224"/>
        <v>5.4880519943261818E-2</v>
      </c>
    </row>
    <row r="1461" spans="1:16" x14ac:dyDescent="0.2">
      <c r="A1461" s="57">
        <f t="shared" si="222"/>
        <v>36</v>
      </c>
      <c r="B1461" s="57" t="str">
        <f>[1]Лист1!$B$42</f>
        <v>Симоненка,20</v>
      </c>
      <c r="C1461" s="57">
        <v>8191.7</v>
      </c>
      <c r="D1461" s="59"/>
      <c r="E1461" s="60"/>
      <c r="F1461" s="57">
        <f t="shared" si="220"/>
        <v>8191.7</v>
      </c>
      <c r="G1461" s="121">
        <v>144</v>
      </c>
      <c r="H1461" s="121"/>
      <c r="I1461" s="121"/>
      <c r="J1461" s="57">
        <f t="shared" si="221"/>
        <v>144</v>
      </c>
      <c r="K1461" s="56">
        <f t="shared" si="217"/>
        <v>7.7191101581345484E-2</v>
      </c>
      <c r="L1461" s="54">
        <f t="shared" si="218"/>
        <v>284.06325381935136</v>
      </c>
      <c r="M1461" s="54">
        <f t="shared" si="219"/>
        <v>62.493915840257301</v>
      </c>
      <c r="N1461" s="54">
        <f t="shared" si="223"/>
        <v>88.627735191637626</v>
      </c>
      <c r="O1461" s="54">
        <v>36.726100478468894</v>
      </c>
      <c r="P1461" s="56">
        <f t="shared" si="224"/>
        <v>5.7608433576634296E-2</v>
      </c>
    </row>
    <row r="1462" spans="1:16" x14ac:dyDescent="0.2">
      <c r="A1462" s="57">
        <f t="shared" si="222"/>
        <v>37</v>
      </c>
      <c r="B1462" s="57" t="str">
        <f>[1]Лист1!$B$43</f>
        <v>Симоненка,22</v>
      </c>
      <c r="C1462" s="57">
        <v>4123.8999999999996</v>
      </c>
      <c r="D1462" s="59"/>
      <c r="E1462" s="60"/>
      <c r="F1462" s="57">
        <f t="shared" si="220"/>
        <v>4123.8999999999996</v>
      </c>
      <c r="G1462" s="121">
        <v>81</v>
      </c>
      <c r="H1462" s="56"/>
      <c r="I1462" s="56"/>
      <c r="J1462" s="57">
        <f t="shared" si="221"/>
        <v>81</v>
      </c>
      <c r="K1462" s="56">
        <f t="shared" si="217"/>
        <v>4.3419994639506833E-2</v>
      </c>
      <c r="L1462" s="54">
        <f t="shared" si="218"/>
        <v>159.78558027338514</v>
      </c>
      <c r="M1462" s="54">
        <f t="shared" si="219"/>
        <v>35.15282766014473</v>
      </c>
      <c r="N1462" s="54">
        <f t="shared" si="223"/>
        <v>49.853101045296164</v>
      </c>
      <c r="O1462" s="54">
        <v>20.658431519138755</v>
      </c>
      <c r="P1462" s="56">
        <f t="shared" si="224"/>
        <v>6.4368665704300498E-2</v>
      </c>
    </row>
    <row r="1463" spans="1:16" x14ac:dyDescent="0.2">
      <c r="A1463" s="57">
        <f t="shared" si="222"/>
        <v>38</v>
      </c>
      <c r="B1463" s="57" t="s">
        <v>358</v>
      </c>
      <c r="C1463" s="57">
        <v>4398.3999999999996</v>
      </c>
      <c r="D1463" s="59"/>
      <c r="E1463" s="60"/>
      <c r="F1463" s="57">
        <f t="shared" si="220"/>
        <v>4398.3999999999996</v>
      </c>
      <c r="G1463" s="121">
        <v>95</v>
      </c>
      <c r="H1463" s="56"/>
      <c r="I1463" s="56"/>
      <c r="J1463" s="57">
        <f t="shared" si="221"/>
        <v>95</v>
      </c>
      <c r="K1463" s="56">
        <f t="shared" si="217"/>
        <v>5.0924685071026536E-2</v>
      </c>
      <c r="L1463" s="54">
        <f t="shared" si="218"/>
        <v>187.40284106137764</v>
      </c>
      <c r="M1463" s="54">
        <f t="shared" si="219"/>
        <v>41.228625033503079</v>
      </c>
      <c r="N1463" s="54">
        <f t="shared" si="223"/>
        <v>58.469686411149823</v>
      </c>
      <c r="O1463" s="54">
        <v>24.229024621212119</v>
      </c>
      <c r="P1463" s="56">
        <f t="shared" si="224"/>
        <v>7.0782597564396754E-2</v>
      </c>
    </row>
    <row r="1464" spans="1:16" x14ac:dyDescent="0.2">
      <c r="A1464" s="57">
        <f t="shared" si="222"/>
        <v>39</v>
      </c>
      <c r="B1464" s="57" t="s">
        <v>359</v>
      </c>
      <c r="C1464" s="57">
        <v>4369.7</v>
      </c>
      <c r="D1464" s="59"/>
      <c r="E1464" s="60"/>
      <c r="F1464" s="57">
        <f t="shared" si="220"/>
        <v>4369.7</v>
      </c>
      <c r="G1464" s="121">
        <v>95</v>
      </c>
      <c r="H1464" s="56"/>
      <c r="I1464" s="56"/>
      <c r="J1464" s="57">
        <f t="shared" si="221"/>
        <v>95</v>
      </c>
      <c r="K1464" s="56">
        <f t="shared" si="217"/>
        <v>5.0924685071026536E-2</v>
      </c>
      <c r="L1464" s="54">
        <f t="shared" si="218"/>
        <v>187.40284106137764</v>
      </c>
      <c r="M1464" s="54">
        <f t="shared" si="219"/>
        <v>41.228625033503079</v>
      </c>
      <c r="N1464" s="54">
        <f t="shared" si="223"/>
        <v>58.469686411149823</v>
      </c>
      <c r="O1464" s="54">
        <v>24.229024621212119</v>
      </c>
      <c r="P1464" s="56">
        <f t="shared" si="224"/>
        <v>7.1247494593963581E-2</v>
      </c>
    </row>
    <row r="1465" spans="1:16" x14ac:dyDescent="0.2">
      <c r="A1465" s="57">
        <f t="shared" si="222"/>
        <v>40</v>
      </c>
      <c r="B1465" s="57" t="s">
        <v>360</v>
      </c>
      <c r="C1465" s="57">
        <v>5769.7</v>
      </c>
      <c r="D1465" s="59"/>
      <c r="E1465" s="60"/>
      <c r="F1465" s="57">
        <f t="shared" si="220"/>
        <v>5769.7</v>
      </c>
      <c r="G1465" s="121">
        <v>120</v>
      </c>
      <c r="H1465" s="56"/>
      <c r="I1465" s="56"/>
      <c r="J1465" s="57">
        <f t="shared" si="221"/>
        <v>120</v>
      </c>
      <c r="K1465" s="56">
        <f t="shared" si="217"/>
        <v>6.432591798445457E-2</v>
      </c>
      <c r="L1465" s="54">
        <f t="shared" si="218"/>
        <v>236.71937818279281</v>
      </c>
      <c r="M1465" s="54">
        <f t="shared" si="219"/>
        <v>52.078263200214415</v>
      </c>
      <c r="N1465" s="54">
        <f t="shared" si="223"/>
        <v>73.856445993031357</v>
      </c>
      <c r="O1465" s="54">
        <v>30.605083732057409</v>
      </c>
      <c r="P1465" s="56">
        <f t="shared" si="224"/>
        <v>6.8159379362548483E-2</v>
      </c>
    </row>
    <row r="1466" spans="1:16" x14ac:dyDescent="0.2">
      <c r="A1466" s="57">
        <f t="shared" si="222"/>
        <v>41</v>
      </c>
      <c r="B1466" s="57" t="s">
        <v>361</v>
      </c>
      <c r="C1466" s="57">
        <v>4446.8999999999996</v>
      </c>
      <c r="D1466" s="59"/>
      <c r="E1466" s="60"/>
      <c r="F1466" s="57">
        <f t="shared" si="220"/>
        <v>4446.8999999999996</v>
      </c>
      <c r="G1466" s="121">
        <v>95</v>
      </c>
      <c r="H1466" s="56"/>
      <c r="I1466" s="56"/>
      <c r="J1466" s="57">
        <f t="shared" si="221"/>
        <v>95</v>
      </c>
      <c r="K1466" s="56">
        <f t="shared" si="217"/>
        <v>5.0924685071026536E-2</v>
      </c>
      <c r="L1466" s="54">
        <f t="shared" si="218"/>
        <v>187.40284106137764</v>
      </c>
      <c r="M1466" s="54">
        <f t="shared" si="219"/>
        <v>41.228625033503079</v>
      </c>
      <c r="N1466" s="54">
        <f t="shared" si="223"/>
        <v>58.469686411149823</v>
      </c>
      <c r="O1466" s="54">
        <v>24.229024621212119</v>
      </c>
      <c r="P1466" s="56">
        <f t="shared" si="224"/>
        <v>7.0010608992161438E-2</v>
      </c>
    </row>
    <row r="1467" spans="1:16" x14ac:dyDescent="0.2">
      <c r="A1467" s="57">
        <f t="shared" si="222"/>
        <v>42</v>
      </c>
      <c r="B1467" s="57" t="s">
        <v>362</v>
      </c>
      <c r="C1467" s="57">
        <v>4422.5</v>
      </c>
      <c r="D1467" s="59"/>
      <c r="E1467" s="60"/>
      <c r="F1467" s="57">
        <f t="shared" si="220"/>
        <v>4422.5</v>
      </c>
      <c r="G1467" s="121">
        <v>95</v>
      </c>
      <c r="H1467" s="56"/>
      <c r="I1467" s="56"/>
      <c r="J1467" s="57">
        <f t="shared" si="221"/>
        <v>95</v>
      </c>
      <c r="K1467" s="56">
        <f t="shared" si="217"/>
        <v>5.0924685071026536E-2</v>
      </c>
      <c r="L1467" s="54">
        <f t="shared" si="218"/>
        <v>187.40284106137764</v>
      </c>
      <c r="M1467" s="54">
        <f t="shared" si="219"/>
        <v>41.228625033503079</v>
      </c>
      <c r="N1467" s="54">
        <f t="shared" si="223"/>
        <v>58.469686411149823</v>
      </c>
      <c r="O1467" s="54">
        <v>24.229024621212119</v>
      </c>
      <c r="P1467" s="56">
        <f t="shared" si="224"/>
        <v>7.0396874421083708E-2</v>
      </c>
    </row>
    <row r="1468" spans="1:16" x14ac:dyDescent="0.2">
      <c r="A1468" s="57">
        <f t="shared" si="222"/>
        <v>43</v>
      </c>
      <c r="B1468" s="57" t="s">
        <v>363</v>
      </c>
      <c r="C1468" s="57">
        <v>3984.5</v>
      </c>
      <c r="D1468" s="59"/>
      <c r="E1468" s="60"/>
      <c r="F1468" s="57">
        <f t="shared" si="220"/>
        <v>3984.5</v>
      </c>
      <c r="G1468" s="121">
        <v>90</v>
      </c>
      <c r="H1468" s="56"/>
      <c r="I1468" s="56"/>
      <c r="J1468" s="57">
        <f t="shared" si="221"/>
        <v>90</v>
      </c>
      <c r="K1468" s="56">
        <f t="shared" si="217"/>
        <v>4.8244438488340924E-2</v>
      </c>
      <c r="L1468" s="54">
        <f t="shared" si="218"/>
        <v>177.53953363709459</v>
      </c>
      <c r="M1468" s="54">
        <f t="shared" si="219"/>
        <v>39.05869740016081</v>
      </c>
      <c r="N1468" s="54">
        <f t="shared" si="223"/>
        <v>55.392334494773515</v>
      </c>
      <c r="O1468" s="54">
        <v>22.95381279904306</v>
      </c>
      <c r="P1468" s="56">
        <f t="shared" si="224"/>
        <v>7.4022933449886308E-2</v>
      </c>
    </row>
    <row r="1469" spans="1:16" x14ac:dyDescent="0.2">
      <c r="A1469" s="57">
        <f t="shared" si="222"/>
        <v>44</v>
      </c>
      <c r="B1469" s="57" t="s">
        <v>364</v>
      </c>
      <c r="C1469" s="57">
        <v>5874.6</v>
      </c>
      <c r="D1469" s="59"/>
      <c r="E1469" s="60"/>
      <c r="F1469" s="57">
        <f t="shared" si="220"/>
        <v>5874.6</v>
      </c>
      <c r="G1469" s="121">
        <v>119</v>
      </c>
      <c r="H1469" s="56"/>
      <c r="I1469" s="56"/>
      <c r="J1469" s="57">
        <f t="shared" si="221"/>
        <v>119</v>
      </c>
      <c r="K1469" s="56">
        <f t="shared" si="217"/>
        <v>6.3789868667917443E-2</v>
      </c>
      <c r="L1469" s="54">
        <f t="shared" si="218"/>
        <v>234.74671669793619</v>
      </c>
      <c r="M1469" s="54">
        <f t="shared" si="219"/>
        <v>51.644277673545965</v>
      </c>
      <c r="N1469" s="54">
        <f t="shared" si="223"/>
        <v>73.240975609756092</v>
      </c>
      <c r="O1469" s="54">
        <v>30.350041367623596</v>
      </c>
      <c r="P1469" s="56">
        <f t="shared" si="224"/>
        <v>6.638443661676742E-2</v>
      </c>
    </row>
    <row r="1470" spans="1:16" x14ac:dyDescent="0.2">
      <c r="A1470" s="57">
        <f t="shared" si="222"/>
        <v>45</v>
      </c>
      <c r="B1470" s="57" t="s">
        <v>365</v>
      </c>
      <c r="C1470" s="57">
        <v>5861.2</v>
      </c>
      <c r="D1470" s="59"/>
      <c r="E1470" s="60"/>
      <c r="F1470" s="57">
        <f t="shared" si="220"/>
        <v>5861.2</v>
      </c>
      <c r="G1470" s="121">
        <v>119</v>
      </c>
      <c r="H1470" s="56"/>
      <c r="I1470" s="56"/>
      <c r="J1470" s="57">
        <f t="shared" si="221"/>
        <v>119</v>
      </c>
      <c r="K1470" s="56">
        <f t="shared" si="217"/>
        <v>6.3789868667917443E-2</v>
      </c>
      <c r="L1470" s="54">
        <f t="shared" si="218"/>
        <v>234.74671669793619</v>
      </c>
      <c r="M1470" s="54">
        <f t="shared" si="219"/>
        <v>51.644277673545965</v>
      </c>
      <c r="N1470" s="54">
        <f t="shared" si="223"/>
        <v>73.240975609756092</v>
      </c>
      <c r="O1470" s="54">
        <v>30.350041367623596</v>
      </c>
      <c r="P1470" s="56">
        <f t="shared" si="224"/>
        <v>6.6536206126537545E-2</v>
      </c>
    </row>
    <row r="1471" spans="1:16" x14ac:dyDescent="0.2">
      <c r="A1471" s="57">
        <f t="shared" si="222"/>
        <v>46</v>
      </c>
      <c r="B1471" s="57" t="s">
        <v>366</v>
      </c>
      <c r="C1471" s="57">
        <v>4068.9</v>
      </c>
      <c r="D1471" s="59"/>
      <c r="E1471" s="60"/>
      <c r="F1471" s="57">
        <f t="shared" si="220"/>
        <v>4068.9</v>
      </c>
      <c r="G1471" s="121">
        <v>90</v>
      </c>
      <c r="H1471" s="56"/>
      <c r="I1471" s="56"/>
      <c r="J1471" s="57">
        <f t="shared" si="221"/>
        <v>90</v>
      </c>
      <c r="K1471" s="56">
        <f t="shared" si="217"/>
        <v>4.8244438488340924E-2</v>
      </c>
      <c r="L1471" s="54">
        <f t="shared" si="218"/>
        <v>177.53953363709459</v>
      </c>
      <c r="M1471" s="54">
        <f t="shared" si="219"/>
        <v>39.05869740016081</v>
      </c>
      <c r="N1471" s="54">
        <f t="shared" si="223"/>
        <v>55.392334494773515</v>
      </c>
      <c r="O1471" s="54">
        <v>22.95381279904306</v>
      </c>
      <c r="P1471" s="56">
        <f t="shared" si="224"/>
        <v>7.2487497439374771E-2</v>
      </c>
    </row>
    <row r="1472" spans="1:16" x14ac:dyDescent="0.2">
      <c r="A1472" s="57">
        <f t="shared" si="222"/>
        <v>47</v>
      </c>
      <c r="B1472" s="57" t="s">
        <v>367</v>
      </c>
      <c r="C1472" s="57">
        <v>4057</v>
      </c>
      <c r="D1472" s="59"/>
      <c r="E1472" s="60"/>
      <c r="F1472" s="57">
        <f t="shared" si="220"/>
        <v>4057</v>
      </c>
      <c r="G1472" s="121">
        <v>90</v>
      </c>
      <c r="H1472" s="56"/>
      <c r="I1472" s="56"/>
      <c r="J1472" s="57">
        <f t="shared" si="221"/>
        <v>90</v>
      </c>
      <c r="K1472" s="56">
        <f t="shared" si="217"/>
        <v>4.8244438488340924E-2</v>
      </c>
      <c r="L1472" s="54">
        <f t="shared" si="218"/>
        <v>177.53953363709459</v>
      </c>
      <c r="M1472" s="54">
        <f t="shared" si="219"/>
        <v>39.05869740016081</v>
      </c>
      <c r="N1472" s="54">
        <f t="shared" si="223"/>
        <v>55.392334494773515</v>
      </c>
      <c r="O1472" s="54">
        <v>22.95381279904306</v>
      </c>
      <c r="P1472" s="56">
        <f t="shared" si="224"/>
        <v>7.2700117902655167E-2</v>
      </c>
    </row>
    <row r="1473" spans="1:16" x14ac:dyDescent="0.2">
      <c r="A1473" s="57">
        <f t="shared" si="222"/>
        <v>48</v>
      </c>
      <c r="B1473" s="57" t="s">
        <v>368</v>
      </c>
      <c r="C1473" s="57">
        <v>5809.5</v>
      </c>
      <c r="D1473" s="59"/>
      <c r="E1473" s="60"/>
      <c r="F1473" s="57">
        <f t="shared" si="220"/>
        <v>5809.5</v>
      </c>
      <c r="G1473" s="121">
        <v>119</v>
      </c>
      <c r="H1473" s="56"/>
      <c r="I1473" s="56"/>
      <c r="J1473" s="57">
        <f t="shared" si="221"/>
        <v>119</v>
      </c>
      <c r="K1473" s="56">
        <f t="shared" si="217"/>
        <v>6.3789868667917443E-2</v>
      </c>
      <c r="L1473" s="54">
        <f t="shared" si="218"/>
        <v>234.74671669793619</v>
      </c>
      <c r="M1473" s="54">
        <f t="shared" si="219"/>
        <v>51.644277673545965</v>
      </c>
      <c r="N1473" s="54">
        <f t="shared" si="223"/>
        <v>73.240975609756092</v>
      </c>
      <c r="O1473" s="54">
        <v>30.350041367623596</v>
      </c>
      <c r="P1473" s="56">
        <f t="shared" si="224"/>
        <v>6.7128326249911677E-2</v>
      </c>
    </row>
    <row r="1474" spans="1:16" x14ac:dyDescent="0.2">
      <c r="A1474" s="57">
        <f t="shared" si="222"/>
        <v>49</v>
      </c>
      <c r="B1474" s="57" t="s">
        <v>369</v>
      </c>
      <c r="C1474" s="57">
        <v>5835.6</v>
      </c>
      <c r="D1474" s="59"/>
      <c r="E1474" s="60"/>
      <c r="F1474" s="57">
        <f t="shared" si="220"/>
        <v>5835.6</v>
      </c>
      <c r="G1474" s="121">
        <v>119</v>
      </c>
      <c r="H1474" s="56"/>
      <c r="I1474" s="56"/>
      <c r="J1474" s="57">
        <f t="shared" si="221"/>
        <v>119</v>
      </c>
      <c r="K1474" s="56">
        <f t="shared" si="217"/>
        <v>6.3789868667917443E-2</v>
      </c>
      <c r="L1474" s="54">
        <f t="shared" si="218"/>
        <v>234.74671669793619</v>
      </c>
      <c r="M1474" s="54">
        <f t="shared" si="219"/>
        <v>51.644277673545965</v>
      </c>
      <c r="N1474" s="54">
        <f t="shared" si="223"/>
        <v>73.240975609756092</v>
      </c>
      <c r="O1474" s="54">
        <v>30.350041367623596</v>
      </c>
      <c r="P1474" s="56">
        <f t="shared" si="224"/>
        <v>6.682809160135407E-2</v>
      </c>
    </row>
    <row r="1475" spans="1:16" x14ac:dyDescent="0.2">
      <c r="A1475" s="57">
        <f t="shared" si="222"/>
        <v>50</v>
      </c>
      <c r="B1475" s="57" t="s">
        <v>370</v>
      </c>
      <c r="C1475" s="57">
        <v>4048.9</v>
      </c>
      <c r="D1475" s="59"/>
      <c r="E1475" s="60"/>
      <c r="F1475" s="57">
        <f t="shared" si="220"/>
        <v>4048.9</v>
      </c>
      <c r="G1475" s="121">
        <v>90</v>
      </c>
      <c r="H1475" s="56"/>
      <c r="I1475" s="56"/>
      <c r="J1475" s="57">
        <f t="shared" si="221"/>
        <v>90</v>
      </c>
      <c r="K1475" s="56">
        <f t="shared" si="217"/>
        <v>4.8244438488340924E-2</v>
      </c>
      <c r="L1475" s="54">
        <f t="shared" si="218"/>
        <v>177.53953363709459</v>
      </c>
      <c r="M1475" s="54">
        <f t="shared" si="219"/>
        <v>39.05869740016081</v>
      </c>
      <c r="N1475" s="54">
        <f t="shared" si="223"/>
        <v>55.392334494773515</v>
      </c>
      <c r="O1475" s="54">
        <v>22.95381279904306</v>
      </c>
      <c r="P1475" s="56">
        <f t="shared" si="224"/>
        <v>7.2845557640611527E-2</v>
      </c>
    </row>
    <row r="1476" spans="1:16" x14ac:dyDescent="0.2">
      <c r="A1476" s="57">
        <f t="shared" si="222"/>
        <v>51</v>
      </c>
      <c r="B1476" s="57" t="s">
        <v>1948</v>
      </c>
      <c r="C1476" s="57">
        <v>4427.8</v>
      </c>
      <c r="D1476" s="59"/>
      <c r="E1476" s="60"/>
      <c r="F1476" s="57">
        <f t="shared" si="220"/>
        <v>4427.8</v>
      </c>
      <c r="G1476" s="121">
        <v>95</v>
      </c>
      <c r="H1476" s="56"/>
      <c r="I1476" s="56"/>
      <c r="J1476" s="57">
        <f t="shared" si="221"/>
        <v>95</v>
      </c>
      <c r="K1476" s="56">
        <f t="shared" si="217"/>
        <v>5.0924685071026536E-2</v>
      </c>
      <c r="L1476" s="54">
        <f t="shared" si="218"/>
        <v>187.40284106137764</v>
      </c>
      <c r="M1476" s="54">
        <f t="shared" si="219"/>
        <v>41.228625033503079</v>
      </c>
      <c r="N1476" s="54">
        <f t="shared" si="223"/>
        <v>58.469686411149823</v>
      </c>
      <c r="O1476" s="54">
        <v>24.229024621212119</v>
      </c>
      <c r="P1476" s="56">
        <f t="shared" si="224"/>
        <v>7.0312610580252649E-2</v>
      </c>
    </row>
    <row r="1477" spans="1:16" x14ac:dyDescent="0.2">
      <c r="A1477" s="57">
        <f t="shared" si="222"/>
        <v>52</v>
      </c>
      <c r="B1477" s="57" t="s">
        <v>1949</v>
      </c>
      <c r="C1477" s="57">
        <v>4428.6000000000004</v>
      </c>
      <c r="D1477" s="59"/>
      <c r="E1477" s="60"/>
      <c r="F1477" s="57">
        <f t="shared" si="220"/>
        <v>4428.6000000000004</v>
      </c>
      <c r="G1477" s="121">
        <v>95</v>
      </c>
      <c r="H1477" s="56"/>
      <c r="I1477" s="56"/>
      <c r="J1477" s="57">
        <f t="shared" si="221"/>
        <v>95</v>
      </c>
      <c r="K1477" s="56">
        <f t="shared" si="217"/>
        <v>5.0924685071026536E-2</v>
      </c>
      <c r="L1477" s="54">
        <f t="shared" si="218"/>
        <v>187.40284106137764</v>
      </c>
      <c r="M1477" s="54">
        <f t="shared" si="219"/>
        <v>41.228625033503079</v>
      </c>
      <c r="N1477" s="54">
        <f t="shared" si="223"/>
        <v>58.469686411149823</v>
      </c>
      <c r="O1477" s="54">
        <v>24.229024621212119</v>
      </c>
      <c r="P1477" s="56">
        <f t="shared" si="224"/>
        <v>7.0299909029319124E-2</v>
      </c>
    </row>
    <row r="1478" spans="1:16" x14ac:dyDescent="0.2">
      <c r="A1478" s="57">
        <f t="shared" si="222"/>
        <v>53</v>
      </c>
      <c r="B1478" s="57" t="s">
        <v>1950</v>
      </c>
      <c r="C1478" s="57">
        <v>5782.4</v>
      </c>
      <c r="D1478" s="59"/>
      <c r="E1478" s="60"/>
      <c r="F1478" s="57">
        <f t="shared" si="220"/>
        <v>5782.4</v>
      </c>
      <c r="G1478" s="121">
        <v>119</v>
      </c>
      <c r="H1478" s="56"/>
      <c r="I1478" s="56"/>
      <c r="J1478" s="57">
        <f t="shared" si="221"/>
        <v>119</v>
      </c>
      <c r="K1478" s="56">
        <f t="shared" si="217"/>
        <v>6.3789868667917443E-2</v>
      </c>
      <c r="L1478" s="54">
        <f t="shared" si="218"/>
        <v>234.74671669793619</v>
      </c>
      <c r="M1478" s="54">
        <f t="shared" si="219"/>
        <v>51.644277673545965</v>
      </c>
      <c r="N1478" s="54">
        <f t="shared" si="223"/>
        <v>73.240975609756092</v>
      </c>
      <c r="O1478" s="54">
        <v>30.350041367623596</v>
      </c>
      <c r="P1478" s="56">
        <f t="shared" si="224"/>
        <v>6.7442932233823652E-2</v>
      </c>
    </row>
    <row r="1479" spans="1:16" x14ac:dyDescent="0.2">
      <c r="A1479" s="57">
        <f t="shared" si="222"/>
        <v>54</v>
      </c>
      <c r="B1479" s="57" t="s">
        <v>1951</v>
      </c>
      <c r="C1479" s="57">
        <v>5882.7</v>
      </c>
      <c r="D1479" s="59"/>
      <c r="E1479" s="60"/>
      <c r="F1479" s="57">
        <f t="shared" si="220"/>
        <v>5882.7</v>
      </c>
      <c r="G1479" s="121">
        <v>119</v>
      </c>
      <c r="H1479" s="56"/>
      <c r="I1479" s="56"/>
      <c r="J1479" s="57">
        <f t="shared" si="221"/>
        <v>119</v>
      </c>
      <c r="K1479" s="56">
        <f t="shared" si="217"/>
        <v>6.3789868667917443E-2</v>
      </c>
      <c r="L1479" s="54">
        <f t="shared" si="218"/>
        <v>234.74671669793619</v>
      </c>
      <c r="M1479" s="54">
        <f t="shared" si="219"/>
        <v>51.644277673545965</v>
      </c>
      <c r="N1479" s="54">
        <f t="shared" si="223"/>
        <v>73.240975609756092</v>
      </c>
      <c r="O1479" s="54">
        <v>30.350041367623596</v>
      </c>
      <c r="P1479" s="56">
        <f t="shared" si="224"/>
        <v>6.6293030640498726E-2</v>
      </c>
    </row>
    <row r="1480" spans="1:16" x14ac:dyDescent="0.2">
      <c r="A1480" s="57">
        <f t="shared" si="222"/>
        <v>55</v>
      </c>
      <c r="B1480" s="57" t="s">
        <v>1952</v>
      </c>
      <c r="C1480" s="57">
        <v>4404.7</v>
      </c>
      <c r="D1480" s="59"/>
      <c r="E1480" s="60"/>
      <c r="F1480" s="57">
        <f t="shared" si="220"/>
        <v>4404.7</v>
      </c>
      <c r="G1480" s="121">
        <v>94</v>
      </c>
      <c r="H1480" s="56"/>
      <c r="I1480" s="56"/>
      <c r="J1480" s="57">
        <f t="shared" si="221"/>
        <v>94</v>
      </c>
      <c r="K1480" s="56">
        <f t="shared" si="217"/>
        <v>5.0388635754489416E-2</v>
      </c>
      <c r="L1480" s="54">
        <f t="shared" si="218"/>
        <v>185.43017957652106</v>
      </c>
      <c r="M1480" s="54">
        <f t="shared" si="219"/>
        <v>40.794639506834635</v>
      </c>
      <c r="N1480" s="54">
        <f t="shared" si="223"/>
        <v>57.854216027874571</v>
      </c>
      <c r="O1480" s="54">
        <v>23.973982256778307</v>
      </c>
      <c r="P1480" s="56">
        <f t="shared" si="224"/>
        <v>6.9937343602971505E-2</v>
      </c>
    </row>
    <row r="1481" spans="1:16" x14ac:dyDescent="0.2">
      <c r="A1481" s="57">
        <f t="shared" si="222"/>
        <v>56</v>
      </c>
      <c r="B1481" s="57" t="s">
        <v>1953</v>
      </c>
      <c r="C1481" s="57">
        <v>4428.3999999999996</v>
      </c>
      <c r="D1481" s="59"/>
      <c r="E1481" s="60"/>
      <c r="F1481" s="57">
        <f t="shared" si="220"/>
        <v>4428.3999999999996</v>
      </c>
      <c r="G1481" s="121">
        <v>94</v>
      </c>
      <c r="H1481" s="56"/>
      <c r="I1481" s="56"/>
      <c r="J1481" s="57">
        <f t="shared" si="221"/>
        <v>94</v>
      </c>
      <c r="K1481" s="56">
        <f t="shared" si="217"/>
        <v>5.0388635754489416E-2</v>
      </c>
      <c r="L1481" s="54">
        <f t="shared" si="218"/>
        <v>185.43017957652106</v>
      </c>
      <c r="M1481" s="54">
        <f t="shared" si="219"/>
        <v>40.794639506834635</v>
      </c>
      <c r="N1481" s="54">
        <f t="shared" si="223"/>
        <v>57.854216027874571</v>
      </c>
      <c r="O1481" s="54">
        <v>23.973982256778307</v>
      </c>
      <c r="P1481" s="56">
        <f t="shared" si="224"/>
        <v>6.9563051523802863E-2</v>
      </c>
    </row>
    <row r="1482" spans="1:16" x14ac:dyDescent="0.2">
      <c r="A1482" s="57">
        <f t="shared" si="222"/>
        <v>57</v>
      </c>
      <c r="B1482" s="57" t="s">
        <v>1954</v>
      </c>
      <c r="C1482" s="57">
        <v>4419.2</v>
      </c>
      <c r="D1482" s="59"/>
      <c r="E1482" s="60"/>
      <c r="F1482" s="57">
        <f t="shared" si="220"/>
        <v>4419.2</v>
      </c>
      <c r="G1482" s="121">
        <v>95</v>
      </c>
      <c r="H1482" s="56"/>
      <c r="I1482" s="56"/>
      <c r="J1482" s="57">
        <f t="shared" si="221"/>
        <v>95</v>
      </c>
      <c r="K1482" s="56">
        <f t="shared" si="217"/>
        <v>5.0924685071026536E-2</v>
      </c>
      <c r="L1482" s="54">
        <f t="shared" si="218"/>
        <v>187.40284106137764</v>
      </c>
      <c r="M1482" s="54">
        <f t="shared" si="219"/>
        <v>41.228625033503079</v>
      </c>
      <c r="N1482" s="54">
        <f t="shared" si="223"/>
        <v>58.469686411149823</v>
      </c>
      <c r="O1482" s="54">
        <v>24.229024621212119</v>
      </c>
      <c r="P1482" s="56">
        <f t="shared" si="224"/>
        <v>7.0449442688097996E-2</v>
      </c>
    </row>
    <row r="1483" spans="1:16" x14ac:dyDescent="0.2">
      <c r="A1483" s="57">
        <f t="shared" si="222"/>
        <v>58</v>
      </c>
      <c r="B1483" s="57" t="s">
        <v>1955</v>
      </c>
      <c r="C1483" s="57">
        <v>5902.1</v>
      </c>
      <c r="D1483" s="59"/>
      <c r="E1483" s="60"/>
      <c r="F1483" s="57">
        <f t="shared" si="220"/>
        <v>5902.1</v>
      </c>
      <c r="G1483" s="121">
        <v>119</v>
      </c>
      <c r="H1483" s="56"/>
      <c r="I1483" s="56"/>
      <c r="J1483" s="57">
        <f t="shared" si="221"/>
        <v>119</v>
      </c>
      <c r="K1483" s="56">
        <f t="shared" si="217"/>
        <v>6.3789868667917443E-2</v>
      </c>
      <c r="L1483" s="54">
        <f t="shared" si="218"/>
        <v>234.74671669793619</v>
      </c>
      <c r="M1483" s="54">
        <f t="shared" si="219"/>
        <v>51.644277673545965</v>
      </c>
      <c r="N1483" s="54">
        <f t="shared" si="223"/>
        <v>73.240975609756092</v>
      </c>
      <c r="O1483" s="54">
        <v>30.350041367623596</v>
      </c>
      <c r="P1483" s="56">
        <f t="shared" si="224"/>
        <v>6.607512772553191E-2</v>
      </c>
    </row>
    <row r="1484" spans="1:16" x14ac:dyDescent="0.2">
      <c r="A1484" s="57">
        <f t="shared" si="222"/>
        <v>59</v>
      </c>
      <c r="B1484" s="57" t="s">
        <v>1956</v>
      </c>
      <c r="C1484" s="57">
        <v>4397.8</v>
      </c>
      <c r="D1484" s="59"/>
      <c r="E1484" s="60"/>
      <c r="F1484" s="57">
        <f t="shared" si="220"/>
        <v>4397.8</v>
      </c>
      <c r="G1484" s="121">
        <v>95</v>
      </c>
      <c r="H1484" s="56"/>
      <c r="I1484" s="56"/>
      <c r="J1484" s="57">
        <f t="shared" si="221"/>
        <v>95</v>
      </c>
      <c r="K1484" s="56">
        <f t="shared" si="217"/>
        <v>5.0924685071026536E-2</v>
      </c>
      <c r="L1484" s="54">
        <f t="shared" si="218"/>
        <v>187.40284106137764</v>
      </c>
      <c r="M1484" s="54">
        <f t="shared" si="219"/>
        <v>41.228625033503079</v>
      </c>
      <c r="N1484" s="54">
        <f t="shared" si="223"/>
        <v>58.469686411149823</v>
      </c>
      <c r="O1484" s="54">
        <v>24.229024621212119</v>
      </c>
      <c r="P1484" s="56">
        <f t="shared" si="224"/>
        <v>7.079225456529234E-2</v>
      </c>
    </row>
    <row r="1485" spans="1:16" x14ac:dyDescent="0.2">
      <c r="A1485" s="57">
        <f t="shared" si="222"/>
        <v>60</v>
      </c>
      <c r="B1485" s="57" t="s">
        <v>1957</v>
      </c>
      <c r="C1485" s="57">
        <v>4423.3999999999996</v>
      </c>
      <c r="D1485" s="59"/>
      <c r="E1485" s="60"/>
      <c r="F1485" s="57">
        <f t="shared" si="220"/>
        <v>4423.3999999999996</v>
      </c>
      <c r="G1485" s="121">
        <v>95</v>
      </c>
      <c r="H1485" s="56"/>
      <c r="I1485" s="56"/>
      <c r="J1485" s="57">
        <f t="shared" si="221"/>
        <v>95</v>
      </c>
      <c r="K1485" s="56">
        <f t="shared" si="217"/>
        <v>5.0924685071026536E-2</v>
      </c>
      <c r="L1485" s="54">
        <f t="shared" si="218"/>
        <v>187.40284106137764</v>
      </c>
      <c r="M1485" s="54">
        <f t="shared" si="219"/>
        <v>41.228625033503079</v>
      </c>
      <c r="N1485" s="54">
        <f>L1485*0.312</f>
        <v>58.469686411149823</v>
      </c>
      <c r="O1485" s="54">
        <v>24.229024621212119</v>
      </c>
      <c r="P1485" s="56">
        <f t="shared" si="224"/>
        <v>7.038255123372128E-2</v>
      </c>
    </row>
    <row r="1486" spans="1:16" x14ac:dyDescent="0.2">
      <c r="A1486" s="57">
        <f t="shared" si="222"/>
        <v>61</v>
      </c>
      <c r="B1486" s="57" t="s">
        <v>1958</v>
      </c>
      <c r="C1486" s="57">
        <v>5916.4</v>
      </c>
      <c r="D1486" s="59"/>
      <c r="E1486" s="60"/>
      <c r="F1486" s="57">
        <f t="shared" si="220"/>
        <v>5916.4</v>
      </c>
      <c r="G1486" s="121">
        <v>119</v>
      </c>
      <c r="H1486" s="56"/>
      <c r="I1486" s="56"/>
      <c r="J1486" s="57">
        <f t="shared" si="221"/>
        <v>119</v>
      </c>
      <c r="K1486" s="56">
        <f t="shared" si="217"/>
        <v>6.3789868667917443E-2</v>
      </c>
      <c r="L1486" s="54">
        <f t="shared" si="218"/>
        <v>234.74671669793619</v>
      </c>
      <c r="M1486" s="54">
        <f t="shared" si="219"/>
        <v>51.644277673545965</v>
      </c>
      <c r="N1486" s="54">
        <f t="shared" si="223"/>
        <v>73.240975609756092</v>
      </c>
      <c r="O1486" s="54">
        <v>30.350041367623596</v>
      </c>
      <c r="P1486" s="56">
        <f t="shared" si="224"/>
        <v>6.5915423458329708E-2</v>
      </c>
    </row>
    <row r="1487" spans="1:16" x14ac:dyDescent="0.2">
      <c r="A1487" s="57">
        <f t="shared" si="222"/>
        <v>62</v>
      </c>
      <c r="B1487" s="57" t="s">
        <v>1959</v>
      </c>
      <c r="C1487" s="57">
        <v>3331.8</v>
      </c>
      <c r="D1487" s="59"/>
      <c r="E1487" s="60"/>
      <c r="F1487" s="57">
        <f t="shared" si="220"/>
        <v>3331.8</v>
      </c>
      <c r="G1487" s="121">
        <v>120</v>
      </c>
      <c r="H1487" s="56"/>
      <c r="I1487" s="56"/>
      <c r="J1487" s="57">
        <f t="shared" si="221"/>
        <v>120</v>
      </c>
      <c r="K1487" s="56">
        <f t="shared" si="217"/>
        <v>6.432591798445457E-2</v>
      </c>
      <c r="L1487" s="54">
        <f t="shared" si="218"/>
        <v>236.71937818279281</v>
      </c>
      <c r="M1487" s="54">
        <f t="shared" si="219"/>
        <v>52.078263200214415</v>
      </c>
      <c r="N1487" s="54">
        <f t="shared" si="223"/>
        <v>73.856445993031357</v>
      </c>
      <c r="O1487" s="54">
        <v>30.605083732057409</v>
      </c>
      <c r="P1487" s="56">
        <f t="shared" si="224"/>
        <v>0.11803204607362265</v>
      </c>
    </row>
    <row r="1488" spans="1:16" x14ac:dyDescent="0.2">
      <c r="A1488" s="57">
        <f t="shared" si="222"/>
        <v>63</v>
      </c>
      <c r="B1488" s="57" t="s">
        <v>1960</v>
      </c>
      <c r="C1488" s="57">
        <v>4392.1000000000004</v>
      </c>
      <c r="D1488" s="59"/>
      <c r="E1488" s="60"/>
      <c r="F1488" s="57">
        <f t="shared" si="220"/>
        <v>4392.1000000000004</v>
      </c>
      <c r="G1488" s="121">
        <v>95</v>
      </c>
      <c r="H1488" s="56"/>
      <c r="I1488" s="56"/>
      <c r="J1488" s="57">
        <f t="shared" si="221"/>
        <v>95</v>
      </c>
      <c r="K1488" s="56">
        <f t="shared" si="217"/>
        <v>5.0924685071026536E-2</v>
      </c>
      <c r="L1488" s="54">
        <f t="shared" si="218"/>
        <v>187.40284106137764</v>
      </c>
      <c r="M1488" s="54">
        <f t="shared" si="219"/>
        <v>41.228625033503079</v>
      </c>
      <c r="N1488" s="54">
        <f t="shared" si="223"/>
        <v>58.469686411149823</v>
      </c>
      <c r="O1488" s="54">
        <v>24.229024621212119</v>
      </c>
      <c r="P1488" s="56">
        <f t="shared" si="224"/>
        <v>7.0884127667230401E-2</v>
      </c>
    </row>
    <row r="1489" spans="1:16" x14ac:dyDescent="0.2">
      <c r="A1489" s="57">
        <f t="shared" si="222"/>
        <v>64</v>
      </c>
      <c r="B1489" s="57" t="s">
        <v>1961</v>
      </c>
      <c r="C1489" s="57">
        <v>5869.2</v>
      </c>
      <c r="D1489" s="59"/>
      <c r="E1489" s="60"/>
      <c r="F1489" s="57">
        <f t="shared" si="220"/>
        <v>5869.2</v>
      </c>
      <c r="G1489" s="121">
        <v>119</v>
      </c>
      <c r="H1489" s="56"/>
      <c r="I1489" s="56"/>
      <c r="J1489" s="57">
        <f t="shared" si="221"/>
        <v>119</v>
      </c>
      <c r="K1489" s="56">
        <f t="shared" si="217"/>
        <v>6.3789868667917443E-2</v>
      </c>
      <c r="L1489" s="54">
        <f t="shared" si="218"/>
        <v>234.74671669793619</v>
      </c>
      <c r="M1489" s="54">
        <f t="shared" si="219"/>
        <v>51.644277673545965</v>
      </c>
      <c r="N1489" s="54">
        <f t="shared" si="223"/>
        <v>73.240975609756092</v>
      </c>
      <c r="O1489" s="54">
        <v>30.350041367623596</v>
      </c>
      <c r="P1489" s="56">
        <f t="shared" si="224"/>
        <v>6.644551409883151E-2</v>
      </c>
    </row>
    <row r="1490" spans="1:16" x14ac:dyDescent="0.2">
      <c r="A1490" s="57">
        <f t="shared" si="222"/>
        <v>65</v>
      </c>
      <c r="B1490" s="57" t="s">
        <v>2536</v>
      </c>
      <c r="C1490" s="83">
        <v>4119.7</v>
      </c>
      <c r="D1490" s="84"/>
      <c r="E1490" s="84"/>
      <c r="F1490" s="84">
        <f>C1490+D1490+E1490</f>
        <v>4119.7</v>
      </c>
      <c r="G1490" s="102">
        <v>82</v>
      </c>
      <c r="H1490" s="58"/>
      <c r="I1490" s="86"/>
      <c r="J1490" s="86">
        <v>82</v>
      </c>
      <c r="K1490" s="56">
        <f t="shared" si="217"/>
        <v>4.3956043956043953E-2</v>
      </c>
      <c r="L1490" s="54">
        <f t="shared" si="218"/>
        <v>161.75824175824175</v>
      </c>
      <c r="M1490" s="122">
        <f>L1490*0.22</f>
        <v>35.586813186813188</v>
      </c>
      <c r="N1490" s="54">
        <f t="shared" si="223"/>
        <v>50.46857142857143</v>
      </c>
      <c r="O1490" s="122">
        <v>20.913473883572564</v>
      </c>
      <c r="P1490" s="122">
        <f t="shared" ref="P1490:P1492" si="225">(L1490+M1490+N1490+O1490)/F1490</f>
        <v>6.522977407510229E-2</v>
      </c>
    </row>
    <row r="1491" spans="1:16" ht="15" x14ac:dyDescent="0.25">
      <c r="A1491" s="57"/>
      <c r="B1491" s="57" t="s">
        <v>1975</v>
      </c>
      <c r="C1491" s="45">
        <f>SUM(C1426:C1490)</f>
        <v>370864.59000000008</v>
      </c>
      <c r="D1491" s="45">
        <f t="shared" ref="D1491:O1491" si="226">SUM(D1426:D1490)</f>
        <v>1015.5</v>
      </c>
      <c r="E1491" s="45">
        <f t="shared" si="226"/>
        <v>325.2</v>
      </c>
      <c r="F1491" s="45">
        <f t="shared" si="226"/>
        <v>372205.2900000001</v>
      </c>
      <c r="G1491" s="45">
        <f t="shared" si="226"/>
        <v>7450</v>
      </c>
      <c r="H1491" s="45">
        <f t="shared" si="226"/>
        <v>7</v>
      </c>
      <c r="I1491" s="45">
        <f t="shared" si="226"/>
        <v>5</v>
      </c>
      <c r="J1491" s="45">
        <f t="shared" si="226"/>
        <v>7462</v>
      </c>
      <c r="K1491" s="45">
        <f t="shared" si="226"/>
        <v>3.9999999999999982</v>
      </c>
      <c r="L1491" s="45">
        <f t="shared" si="226"/>
        <v>14720.000000000004</v>
      </c>
      <c r="M1491" s="45">
        <f t="shared" si="226"/>
        <v>3238.4000000000028</v>
      </c>
      <c r="N1491" s="45">
        <f t="shared" si="226"/>
        <v>4592.6399999999994</v>
      </c>
      <c r="O1491" s="45">
        <f t="shared" si="226"/>
        <v>1903.126123405104</v>
      </c>
      <c r="P1491" s="69">
        <f t="shared" si="225"/>
        <v>6.5700748432149111E-2</v>
      </c>
    </row>
    <row r="1492" spans="1:16" x14ac:dyDescent="0.2">
      <c r="A1492" s="57"/>
      <c r="B1492" s="57" t="s">
        <v>2021</v>
      </c>
      <c r="C1492" s="49">
        <f t="shared" ref="C1492:N1492" si="227">C1491+C1424+C1385+C1330+C963+C896+C718+C387</f>
        <v>1949697.1000000003</v>
      </c>
      <c r="D1492" s="49">
        <f t="shared" si="227"/>
        <v>15420.300000000003</v>
      </c>
      <c r="E1492" s="49">
        <f t="shared" si="227"/>
        <v>43475.319999999992</v>
      </c>
      <c r="F1492" s="49">
        <f t="shared" si="227"/>
        <v>2008592.7200000002</v>
      </c>
      <c r="G1492" s="49">
        <f t="shared" si="227"/>
        <v>38457</v>
      </c>
      <c r="H1492" s="49">
        <f t="shared" si="227"/>
        <v>207</v>
      </c>
      <c r="I1492" s="49">
        <f t="shared" si="227"/>
        <v>479</v>
      </c>
      <c r="J1492" s="49">
        <f t="shared" si="227"/>
        <v>39158</v>
      </c>
      <c r="K1492" s="49">
        <f t="shared" si="227"/>
        <v>19.999999999999993</v>
      </c>
      <c r="L1492" s="49">
        <f t="shared" si="227"/>
        <v>73584.410908128106</v>
      </c>
      <c r="M1492" s="49">
        <f t="shared" si="227"/>
        <v>16188.570399788197</v>
      </c>
      <c r="N1492" s="49">
        <f t="shared" si="227"/>
        <v>30254.209563653098</v>
      </c>
      <c r="O1492" s="49">
        <v>10097.724879017565</v>
      </c>
      <c r="P1492" s="56">
        <f t="shared" si="225"/>
        <v>6.4784121965047722E-2</v>
      </c>
    </row>
  </sheetData>
  <mergeCells count="9">
    <mergeCell ref="A1:P1"/>
    <mergeCell ref="A5:P5"/>
    <mergeCell ref="A388:P388"/>
    <mergeCell ref="A1425:P1425"/>
    <mergeCell ref="A719:P719"/>
    <mergeCell ref="A897:P897"/>
    <mergeCell ref="A964:P964"/>
    <mergeCell ref="A1331:P1331"/>
    <mergeCell ref="A1386:P1386"/>
  </mergeCells>
  <phoneticPr fontId="16" type="noConversion"/>
  <pageMargins left="0.39370078740157483" right="0.15748031496062992" top="0.23622047244094491" bottom="0.23622047244094491" header="0.19685039370078741" footer="0.19685039370078741"/>
  <pageSetup paperSize="9" scale="78" orientation="landscape" r:id="rId1"/>
  <headerFooter alignWithMargins="0"/>
  <colBreaks count="1" manualBreakCount="1">
    <brk id="16" max="104857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11">
    <tabColor rgb="FF00B0F0"/>
  </sheetPr>
  <dimension ref="A1:T1492"/>
  <sheetViews>
    <sheetView view="pageBreakPreview" topLeftCell="A1465" zoomScale="60" zoomScaleNormal="90" workbookViewId="0">
      <selection activeCell="P1441" sqref="P1441"/>
    </sheetView>
  </sheetViews>
  <sheetFormatPr defaultColWidth="9.140625" defaultRowHeight="12.75" x14ac:dyDescent="0.2"/>
  <cols>
    <col min="1" max="1" width="5.7109375" style="68" customWidth="1"/>
    <col min="2" max="2" width="21.28515625" style="68" customWidth="1"/>
    <col min="3" max="3" width="14.28515625" style="68" customWidth="1"/>
    <col min="4" max="4" width="10.5703125" style="68" bestFit="1" customWidth="1"/>
    <col min="5" max="5" width="13" style="68" customWidth="1"/>
    <col min="6" max="6" width="12.85546875" style="68" customWidth="1"/>
    <col min="7" max="9" width="12.5703125" style="68" customWidth="1"/>
    <col min="10" max="10" width="11" style="68" customWidth="1"/>
    <col min="11" max="11" width="14.140625" style="68" customWidth="1"/>
    <col min="12" max="12" width="12.85546875" style="68" customWidth="1"/>
    <col min="13" max="14" width="14.7109375" style="68" customWidth="1"/>
    <col min="15" max="15" width="14.140625" style="68" customWidth="1"/>
    <col min="16" max="16" width="16.42578125" style="68" customWidth="1"/>
    <col min="17" max="18" width="9.140625" style="68"/>
    <col min="19" max="19" width="9.28515625" style="68" bestFit="1" customWidth="1"/>
    <col min="20" max="16384" width="9.140625" style="68"/>
  </cols>
  <sheetData>
    <row r="1" spans="1:16" ht="57" customHeight="1" x14ac:dyDescent="0.2">
      <c r="A1" s="341" t="s">
        <v>1254</v>
      </c>
      <c r="B1" s="341"/>
      <c r="C1" s="341"/>
      <c r="D1" s="341"/>
      <c r="E1" s="341"/>
      <c r="F1" s="341"/>
      <c r="G1" s="341"/>
      <c r="H1" s="341"/>
      <c r="I1" s="341"/>
      <c r="J1" s="341"/>
      <c r="K1" s="341"/>
      <c r="L1" s="341"/>
      <c r="M1" s="341"/>
      <c r="N1" s="341"/>
      <c r="O1" s="341"/>
      <c r="P1" s="341"/>
    </row>
    <row r="2" spans="1:16" x14ac:dyDescent="0.2">
      <c r="A2" s="76"/>
      <c r="B2" s="76"/>
      <c r="C2" s="76"/>
      <c r="D2" s="76"/>
      <c r="E2" s="76"/>
      <c r="F2" s="76"/>
      <c r="G2" s="76"/>
      <c r="H2" s="76"/>
      <c r="I2" s="76"/>
      <c r="J2" s="76"/>
      <c r="K2" s="76"/>
      <c r="L2" s="76"/>
    </row>
    <row r="3" spans="1:16" ht="97.5" customHeight="1" x14ac:dyDescent="0.2">
      <c r="A3" s="19" t="s">
        <v>487</v>
      </c>
      <c r="B3" s="19" t="s">
        <v>490</v>
      </c>
      <c r="C3" s="19" t="s">
        <v>489</v>
      </c>
      <c r="D3" s="19" t="s">
        <v>1422</v>
      </c>
      <c r="E3" s="20" t="s">
        <v>1251</v>
      </c>
      <c r="F3" s="19" t="s">
        <v>1424</v>
      </c>
      <c r="G3" s="19" t="s">
        <v>2018</v>
      </c>
      <c r="H3" s="19" t="s">
        <v>1339</v>
      </c>
      <c r="I3" s="19" t="s">
        <v>1252</v>
      </c>
      <c r="J3" s="19" t="s">
        <v>1340</v>
      </c>
      <c r="K3" s="19" t="s">
        <v>2032</v>
      </c>
      <c r="L3" s="19" t="s">
        <v>1990</v>
      </c>
      <c r="M3" s="19" t="s">
        <v>1967</v>
      </c>
      <c r="N3" s="19" t="s">
        <v>1968</v>
      </c>
      <c r="O3" s="19" t="s">
        <v>1969</v>
      </c>
      <c r="P3" s="19" t="s">
        <v>1256</v>
      </c>
    </row>
    <row r="4" spans="1:16" x14ac:dyDescent="0.2">
      <c r="A4" s="21">
        <v>1</v>
      </c>
      <c r="B4" s="21">
        <v>2</v>
      </c>
      <c r="C4" s="21">
        <v>3</v>
      </c>
      <c r="D4" s="21">
        <v>4</v>
      </c>
      <c r="E4" s="21">
        <v>5</v>
      </c>
      <c r="F4" s="21">
        <v>6</v>
      </c>
      <c r="G4" s="21">
        <v>7</v>
      </c>
      <c r="H4" s="21">
        <v>8</v>
      </c>
      <c r="I4" s="21">
        <v>9</v>
      </c>
      <c r="J4" s="21">
        <v>10</v>
      </c>
      <c r="K4" s="21">
        <v>11</v>
      </c>
      <c r="L4" s="21">
        <v>12</v>
      </c>
      <c r="M4" s="21">
        <v>13</v>
      </c>
      <c r="N4" s="21">
        <v>13</v>
      </c>
      <c r="O4" s="21">
        <v>15</v>
      </c>
      <c r="P4" s="21">
        <v>16</v>
      </c>
    </row>
    <row r="5" spans="1:16" ht="15.75" x14ac:dyDescent="0.25">
      <c r="A5" s="355" t="s">
        <v>1971</v>
      </c>
      <c r="B5" s="355"/>
      <c r="C5" s="355"/>
      <c r="D5" s="355"/>
      <c r="E5" s="355"/>
      <c r="F5" s="355"/>
      <c r="G5" s="355"/>
      <c r="H5" s="355"/>
      <c r="I5" s="355"/>
      <c r="J5" s="355"/>
      <c r="K5" s="355"/>
      <c r="L5" s="355"/>
      <c r="M5" s="355"/>
      <c r="N5" s="355"/>
      <c r="O5" s="355"/>
      <c r="P5" s="355"/>
    </row>
    <row r="6" spans="1:16" x14ac:dyDescent="0.2">
      <c r="A6" s="77">
        <v>1</v>
      </c>
      <c r="B6" s="57" t="s">
        <v>493</v>
      </c>
      <c r="C6" s="57">
        <v>410.1</v>
      </c>
      <c r="D6" s="57"/>
      <c r="E6" s="57"/>
      <c r="F6" s="57">
        <f>C6+D6+E6</f>
        <v>410.1</v>
      </c>
      <c r="G6" s="57">
        <v>5</v>
      </c>
      <c r="H6" s="57"/>
      <c r="I6" s="57"/>
      <c r="J6" s="57">
        <v>5</v>
      </c>
      <c r="K6" s="56">
        <f>2/4672*J6</f>
        <v>2.1404109589041095E-3</v>
      </c>
      <c r="L6" s="54">
        <f>K6*3680</f>
        <v>7.8767123287671232</v>
      </c>
      <c r="M6" s="54">
        <f>L6*0.22</f>
        <v>1.7328767123287672</v>
      </c>
      <c r="N6" s="54">
        <f t="shared" ref="N6:N69" si="0">L6*0.437</f>
        <v>3.4421232876712327</v>
      </c>
      <c r="O6" s="54">
        <v>0.68492876780804801</v>
      </c>
      <c r="P6" s="56">
        <f t="shared" ref="P6:P69" si="1">(L6+M6+N6+O6)/F6</f>
        <v>3.3495832959217681E-2</v>
      </c>
    </row>
    <row r="7" spans="1:16" x14ac:dyDescent="0.2">
      <c r="A7" s="78">
        <f>A6+1</f>
        <v>2</v>
      </c>
      <c r="B7" s="57" t="s">
        <v>494</v>
      </c>
      <c r="C7" s="57">
        <v>458.5</v>
      </c>
      <c r="D7" s="57"/>
      <c r="E7" s="57"/>
      <c r="F7" s="57">
        <f t="shared" ref="F7:F70" si="2">C7+D7+E7</f>
        <v>458.5</v>
      </c>
      <c r="G7" s="57">
        <v>5</v>
      </c>
      <c r="H7" s="57"/>
      <c r="I7" s="57"/>
      <c r="J7" s="57">
        <v>5</v>
      </c>
      <c r="K7" s="56">
        <f t="shared" ref="K7:K70" si="3">2/4672*J7</f>
        <v>2.1404109589041095E-3</v>
      </c>
      <c r="L7" s="54">
        <f t="shared" ref="L7:L70" si="4">K7*3680</f>
        <v>7.8767123287671232</v>
      </c>
      <c r="M7" s="54">
        <f t="shared" ref="M7:M70" si="5">L7*0.22</f>
        <v>1.7328767123287672</v>
      </c>
      <c r="N7" s="54">
        <f t="shared" si="0"/>
        <v>3.4421232876712327</v>
      </c>
      <c r="O7" s="54">
        <v>0.68492876780804801</v>
      </c>
      <c r="P7" s="56">
        <f t="shared" si="1"/>
        <v>2.9959958771156318E-2</v>
      </c>
    </row>
    <row r="8" spans="1:16" x14ac:dyDescent="0.2">
      <c r="A8" s="78">
        <f t="shared" ref="A8:A71" si="6">A7+1</f>
        <v>3</v>
      </c>
      <c r="B8" s="57" t="s">
        <v>495</v>
      </c>
      <c r="C8" s="57">
        <v>507.2</v>
      </c>
      <c r="D8" s="57"/>
      <c r="E8" s="57"/>
      <c r="F8" s="57">
        <f t="shared" si="2"/>
        <v>507.2</v>
      </c>
      <c r="G8" s="57">
        <v>9</v>
      </c>
      <c r="H8" s="57"/>
      <c r="I8" s="57"/>
      <c r="J8" s="57">
        <v>9</v>
      </c>
      <c r="K8" s="56">
        <f t="shared" si="3"/>
        <v>3.852739726027397E-3</v>
      </c>
      <c r="L8" s="54">
        <f t="shared" si="4"/>
        <v>14.17808219178082</v>
      </c>
      <c r="M8" s="54">
        <f t="shared" si="5"/>
        <v>3.1191780821917807</v>
      </c>
      <c r="N8" s="54">
        <f t="shared" si="0"/>
        <v>6.1958219178082183</v>
      </c>
      <c r="O8" s="54">
        <v>1.2328717820544863</v>
      </c>
      <c r="P8" s="56">
        <f t="shared" si="1"/>
        <v>4.8749909254407142E-2</v>
      </c>
    </row>
    <row r="9" spans="1:16" x14ac:dyDescent="0.2">
      <c r="A9" s="78">
        <f t="shared" si="6"/>
        <v>4</v>
      </c>
      <c r="B9" s="57" t="s">
        <v>496</v>
      </c>
      <c r="C9" s="57">
        <v>1675</v>
      </c>
      <c r="D9" s="57"/>
      <c r="E9" s="57"/>
      <c r="F9" s="57">
        <f t="shared" si="2"/>
        <v>1675</v>
      </c>
      <c r="G9" s="57">
        <v>21</v>
      </c>
      <c r="H9" s="57"/>
      <c r="I9" s="57"/>
      <c r="J9" s="57">
        <v>21</v>
      </c>
      <c r="K9" s="56">
        <f t="shared" si="3"/>
        <v>8.9897260273972598E-3</v>
      </c>
      <c r="L9" s="54">
        <f t="shared" si="4"/>
        <v>33.082191780821915</v>
      </c>
      <c r="M9" s="54">
        <f t="shared" si="5"/>
        <v>7.2780821917808218</v>
      </c>
      <c r="N9" s="54">
        <f t="shared" si="0"/>
        <v>14.456917808219178</v>
      </c>
      <c r="O9" s="54">
        <v>2.8767008247938013</v>
      </c>
      <c r="P9" s="56">
        <f t="shared" si="1"/>
        <v>3.4444114988427296E-2</v>
      </c>
    </row>
    <row r="10" spans="1:16" x14ac:dyDescent="0.2">
      <c r="A10" s="78">
        <f t="shared" si="6"/>
        <v>5</v>
      </c>
      <c r="B10" s="57" t="s">
        <v>497</v>
      </c>
      <c r="C10" s="57">
        <v>546.6</v>
      </c>
      <c r="D10" s="57"/>
      <c r="E10" s="57"/>
      <c r="F10" s="57">
        <f t="shared" si="2"/>
        <v>546.6</v>
      </c>
      <c r="G10" s="57">
        <v>8</v>
      </c>
      <c r="H10" s="57"/>
      <c r="I10" s="57"/>
      <c r="J10" s="57">
        <v>8</v>
      </c>
      <c r="K10" s="56">
        <f t="shared" si="3"/>
        <v>3.4246575342465752E-3</v>
      </c>
      <c r="L10" s="54">
        <f t="shared" si="4"/>
        <v>12.602739726027396</v>
      </c>
      <c r="M10" s="54">
        <f t="shared" si="5"/>
        <v>2.7726027397260271</v>
      </c>
      <c r="N10" s="54">
        <f t="shared" si="0"/>
        <v>5.5073972602739723</v>
      </c>
      <c r="O10" s="54">
        <v>1.0958860284928769</v>
      </c>
      <c r="P10" s="56">
        <f t="shared" si="1"/>
        <v>4.0209706832272728E-2</v>
      </c>
    </row>
    <row r="11" spans="1:16" x14ac:dyDescent="0.2">
      <c r="A11" s="78">
        <f t="shared" si="6"/>
        <v>6</v>
      </c>
      <c r="B11" s="57" t="s">
        <v>498</v>
      </c>
      <c r="C11" s="57">
        <v>2868.3</v>
      </c>
      <c r="D11" s="57"/>
      <c r="E11" s="57"/>
      <c r="F11" s="57">
        <f t="shared" si="2"/>
        <v>2868.3</v>
      </c>
      <c r="G11" s="57">
        <v>40</v>
      </c>
      <c r="H11" s="57"/>
      <c r="I11" s="57"/>
      <c r="J11" s="57">
        <v>40</v>
      </c>
      <c r="K11" s="56">
        <f t="shared" si="3"/>
        <v>1.7123287671232876E-2</v>
      </c>
      <c r="L11" s="54">
        <f t="shared" si="4"/>
        <v>63.013698630136986</v>
      </c>
      <c r="M11" s="54">
        <f t="shared" si="5"/>
        <v>13.863013698630137</v>
      </c>
      <c r="N11" s="54">
        <f t="shared" si="0"/>
        <v>27.536986301369861</v>
      </c>
      <c r="O11" s="54">
        <v>5.4794301424643841</v>
      </c>
      <c r="P11" s="56">
        <f t="shared" si="1"/>
        <v>3.831298287229417E-2</v>
      </c>
    </row>
    <row r="12" spans="1:16" x14ac:dyDescent="0.2">
      <c r="A12" s="78">
        <f t="shared" si="6"/>
        <v>7</v>
      </c>
      <c r="B12" s="57" t="s">
        <v>499</v>
      </c>
      <c r="C12" s="57">
        <v>405</v>
      </c>
      <c r="D12" s="57"/>
      <c r="E12" s="57"/>
      <c r="F12" s="57">
        <f t="shared" si="2"/>
        <v>405</v>
      </c>
      <c r="G12" s="57">
        <v>6</v>
      </c>
      <c r="H12" s="57"/>
      <c r="I12" s="57"/>
      <c r="J12" s="57">
        <v>6</v>
      </c>
      <c r="K12" s="56">
        <f t="shared" si="3"/>
        <v>2.5684931506849314E-3</v>
      </c>
      <c r="L12" s="54">
        <f t="shared" si="4"/>
        <v>9.4520547945205475</v>
      </c>
      <c r="M12" s="54">
        <f t="shared" si="5"/>
        <v>2.0794520547945203</v>
      </c>
      <c r="N12" s="54">
        <f t="shared" si="0"/>
        <v>4.1305479452054792</v>
      </c>
      <c r="O12" s="54">
        <v>0.82191452136965759</v>
      </c>
      <c r="P12" s="56">
        <f t="shared" si="1"/>
        <v>4.0701158804667167E-2</v>
      </c>
    </row>
    <row r="13" spans="1:16" x14ac:dyDescent="0.2">
      <c r="A13" s="78">
        <f t="shared" si="6"/>
        <v>8</v>
      </c>
      <c r="B13" s="57" t="s">
        <v>500</v>
      </c>
      <c r="C13" s="57">
        <v>141.30000000000001</v>
      </c>
      <c r="D13" s="57"/>
      <c r="E13" s="57"/>
      <c r="F13" s="57">
        <f t="shared" si="2"/>
        <v>141.30000000000001</v>
      </c>
      <c r="G13" s="57">
        <v>3</v>
      </c>
      <c r="H13" s="57"/>
      <c r="I13" s="57"/>
      <c r="J13" s="57">
        <v>3</v>
      </c>
      <c r="K13" s="56">
        <f t="shared" si="3"/>
        <v>1.2842465753424657E-3</v>
      </c>
      <c r="L13" s="54">
        <f t="shared" si="4"/>
        <v>4.7260273972602738</v>
      </c>
      <c r="M13" s="54">
        <f t="shared" si="5"/>
        <v>1.0397260273972602</v>
      </c>
      <c r="N13" s="54">
        <f t="shared" si="0"/>
        <v>2.0652739726027396</v>
      </c>
      <c r="O13" s="54">
        <v>0.4109572606848288</v>
      </c>
      <c r="P13" s="56">
        <f t="shared" si="1"/>
        <v>5.8329686185032557E-2</v>
      </c>
    </row>
    <row r="14" spans="1:16" x14ac:dyDescent="0.2">
      <c r="A14" s="78">
        <f t="shared" si="6"/>
        <v>9</v>
      </c>
      <c r="B14" s="57" t="s">
        <v>502</v>
      </c>
      <c r="C14" s="57">
        <v>221.7</v>
      </c>
      <c r="D14" s="57"/>
      <c r="E14" s="57"/>
      <c r="F14" s="57">
        <f t="shared" si="2"/>
        <v>221.7</v>
      </c>
      <c r="G14" s="57">
        <v>4</v>
      </c>
      <c r="H14" s="57"/>
      <c r="I14" s="57"/>
      <c r="J14" s="57">
        <v>4</v>
      </c>
      <c r="K14" s="56">
        <f t="shared" si="3"/>
        <v>1.7123287671232876E-3</v>
      </c>
      <c r="L14" s="54">
        <f t="shared" si="4"/>
        <v>6.3013698630136981</v>
      </c>
      <c r="M14" s="54">
        <f t="shared" si="5"/>
        <v>1.3863013698630136</v>
      </c>
      <c r="N14" s="54">
        <f t="shared" si="0"/>
        <v>2.7536986301369861</v>
      </c>
      <c r="O14" s="54">
        <v>0.54794301424643843</v>
      </c>
      <c r="P14" s="56">
        <f t="shared" si="1"/>
        <v>4.9568393672801699E-2</v>
      </c>
    </row>
    <row r="15" spans="1:16" x14ac:dyDescent="0.2">
      <c r="A15" s="78">
        <f t="shared" si="6"/>
        <v>10</v>
      </c>
      <c r="B15" s="57" t="s">
        <v>503</v>
      </c>
      <c r="C15" s="57">
        <v>206.1</v>
      </c>
      <c r="D15" s="57"/>
      <c r="E15" s="57"/>
      <c r="F15" s="57">
        <f t="shared" si="2"/>
        <v>206.1</v>
      </c>
      <c r="G15" s="57">
        <v>4</v>
      </c>
      <c r="H15" s="57"/>
      <c r="I15" s="57"/>
      <c r="J15" s="57">
        <v>4</v>
      </c>
      <c r="K15" s="56">
        <f t="shared" si="3"/>
        <v>1.7123287671232876E-3</v>
      </c>
      <c r="L15" s="54">
        <f t="shared" si="4"/>
        <v>6.3013698630136981</v>
      </c>
      <c r="M15" s="54">
        <f t="shared" si="5"/>
        <v>1.3863013698630136</v>
      </c>
      <c r="N15" s="54">
        <f t="shared" si="0"/>
        <v>2.7536986301369861</v>
      </c>
      <c r="O15" s="54">
        <v>0.54794301424643843</v>
      </c>
      <c r="P15" s="56">
        <f t="shared" si="1"/>
        <v>5.3320295377293242E-2</v>
      </c>
    </row>
    <row r="16" spans="1:16" x14ac:dyDescent="0.2">
      <c r="A16" s="78">
        <f t="shared" si="6"/>
        <v>11</v>
      </c>
      <c r="B16" s="57" t="s">
        <v>504</v>
      </c>
      <c r="C16" s="57">
        <v>512.4</v>
      </c>
      <c r="D16" s="57"/>
      <c r="E16" s="57">
        <v>84.7</v>
      </c>
      <c r="F16" s="57">
        <f t="shared" si="2"/>
        <v>597.1</v>
      </c>
      <c r="G16" s="57">
        <v>12</v>
      </c>
      <c r="H16" s="57"/>
      <c r="I16" s="57"/>
      <c r="J16" s="57">
        <v>12</v>
      </c>
      <c r="K16" s="56">
        <f t="shared" si="3"/>
        <v>5.1369863013698627E-3</v>
      </c>
      <c r="L16" s="54">
        <f t="shared" si="4"/>
        <v>18.904109589041095</v>
      </c>
      <c r="M16" s="54">
        <f t="shared" si="5"/>
        <v>4.1589041095890407</v>
      </c>
      <c r="N16" s="54">
        <f t="shared" si="0"/>
        <v>8.2610958904109584</v>
      </c>
      <c r="O16" s="54">
        <v>1.6438290427393152</v>
      </c>
      <c r="P16" s="56">
        <f t="shared" si="1"/>
        <v>5.5213429294557706E-2</v>
      </c>
    </row>
    <row r="17" spans="1:16" x14ac:dyDescent="0.2">
      <c r="A17" s="78">
        <f t="shared" si="6"/>
        <v>12</v>
      </c>
      <c r="B17" s="57" t="s">
        <v>505</v>
      </c>
      <c r="C17" s="57">
        <v>683.9</v>
      </c>
      <c r="D17" s="57"/>
      <c r="E17" s="57">
        <v>19.5</v>
      </c>
      <c r="F17" s="57">
        <f t="shared" si="2"/>
        <v>703.4</v>
      </c>
      <c r="G17" s="57">
        <v>12</v>
      </c>
      <c r="H17" s="57"/>
      <c r="I17" s="57"/>
      <c r="J17" s="57">
        <v>12</v>
      </c>
      <c r="K17" s="56">
        <f t="shared" si="3"/>
        <v>5.1369863013698627E-3</v>
      </c>
      <c r="L17" s="54">
        <f t="shared" si="4"/>
        <v>18.904109589041095</v>
      </c>
      <c r="M17" s="54">
        <f t="shared" si="5"/>
        <v>4.1589041095890407</v>
      </c>
      <c r="N17" s="54">
        <f t="shared" si="0"/>
        <v>8.2610958904109584</v>
      </c>
      <c r="O17" s="54">
        <v>1.6438290427393152</v>
      </c>
      <c r="P17" s="56">
        <f t="shared" si="1"/>
        <v>4.686940379837988E-2</v>
      </c>
    </row>
    <row r="18" spans="1:16" x14ac:dyDescent="0.2">
      <c r="A18" s="78">
        <f t="shared" si="6"/>
        <v>13</v>
      </c>
      <c r="B18" s="57" t="s">
        <v>506</v>
      </c>
      <c r="C18" s="57">
        <v>551.20000000000005</v>
      </c>
      <c r="D18" s="57"/>
      <c r="E18" s="57">
        <v>111.5</v>
      </c>
      <c r="F18" s="57">
        <f t="shared" si="2"/>
        <v>662.7</v>
      </c>
      <c r="G18" s="57">
        <v>11</v>
      </c>
      <c r="H18" s="57"/>
      <c r="I18" s="57">
        <v>1</v>
      </c>
      <c r="J18" s="57">
        <v>12</v>
      </c>
      <c r="K18" s="56">
        <f t="shared" si="3"/>
        <v>5.1369863013698627E-3</v>
      </c>
      <c r="L18" s="54">
        <f t="shared" si="4"/>
        <v>18.904109589041095</v>
      </c>
      <c r="M18" s="54">
        <f t="shared" si="5"/>
        <v>4.1589041095890407</v>
      </c>
      <c r="N18" s="54">
        <f t="shared" si="0"/>
        <v>8.2610958904109584</v>
      </c>
      <c r="O18" s="54">
        <v>1.6438290427393152</v>
      </c>
      <c r="P18" s="56">
        <f t="shared" si="1"/>
        <v>4.9747908000272227E-2</v>
      </c>
    </row>
    <row r="19" spans="1:16" x14ac:dyDescent="0.2">
      <c r="A19" s="78">
        <f t="shared" si="6"/>
        <v>14</v>
      </c>
      <c r="B19" s="57" t="s">
        <v>507</v>
      </c>
      <c r="C19" s="57">
        <v>872.9</v>
      </c>
      <c r="D19" s="57"/>
      <c r="E19" s="57">
        <v>62.9</v>
      </c>
      <c r="F19" s="57">
        <f t="shared" si="2"/>
        <v>935.8</v>
      </c>
      <c r="G19" s="57">
        <v>15</v>
      </c>
      <c r="H19" s="57"/>
      <c r="I19" s="57"/>
      <c r="J19" s="57">
        <v>15</v>
      </c>
      <c r="K19" s="56">
        <f t="shared" si="3"/>
        <v>6.4212328767123284E-3</v>
      </c>
      <c r="L19" s="54">
        <f t="shared" si="4"/>
        <v>23.63013698630137</v>
      </c>
      <c r="M19" s="54">
        <f t="shared" si="5"/>
        <v>5.1986301369863011</v>
      </c>
      <c r="N19" s="54">
        <f t="shared" si="0"/>
        <v>10.326369863013699</v>
      </c>
      <c r="O19" s="54">
        <v>2.054786303424144</v>
      </c>
      <c r="P19" s="56">
        <f t="shared" si="1"/>
        <v>4.4037105460275186E-2</v>
      </c>
    </row>
    <row r="20" spans="1:16" x14ac:dyDescent="0.2">
      <c r="A20" s="78">
        <f t="shared" si="6"/>
        <v>15</v>
      </c>
      <c r="B20" s="57" t="s">
        <v>508</v>
      </c>
      <c r="C20" s="57">
        <v>559.20000000000005</v>
      </c>
      <c r="D20" s="57"/>
      <c r="E20" s="57"/>
      <c r="F20" s="57">
        <f t="shared" si="2"/>
        <v>559.20000000000005</v>
      </c>
      <c r="G20" s="57">
        <v>11</v>
      </c>
      <c r="H20" s="57"/>
      <c r="I20" s="57"/>
      <c r="J20" s="57">
        <v>11</v>
      </c>
      <c r="K20" s="56">
        <f t="shared" si="3"/>
        <v>4.7089041095890408E-3</v>
      </c>
      <c r="L20" s="54">
        <f t="shared" si="4"/>
        <v>17.328767123287669</v>
      </c>
      <c r="M20" s="54">
        <f t="shared" si="5"/>
        <v>3.8123287671232871</v>
      </c>
      <c r="N20" s="54">
        <f t="shared" si="0"/>
        <v>7.5726712328767114</v>
      </c>
      <c r="O20" s="54">
        <v>1.5068432891777055</v>
      </c>
      <c r="P20" s="56">
        <f t="shared" si="1"/>
        <v>5.4042579421433062E-2</v>
      </c>
    </row>
    <row r="21" spans="1:16" x14ac:dyDescent="0.2">
      <c r="A21" s="78">
        <f t="shared" si="6"/>
        <v>16</v>
      </c>
      <c r="B21" s="57" t="s">
        <v>509</v>
      </c>
      <c r="C21" s="57">
        <v>740.8</v>
      </c>
      <c r="D21" s="57">
        <v>57.8</v>
      </c>
      <c r="E21" s="57"/>
      <c r="F21" s="57">
        <f t="shared" si="2"/>
        <v>798.59999999999991</v>
      </c>
      <c r="G21" s="57">
        <v>10</v>
      </c>
      <c r="H21" s="57">
        <v>2</v>
      </c>
      <c r="I21" s="57"/>
      <c r="J21" s="57">
        <v>12</v>
      </c>
      <c r="K21" s="56">
        <f t="shared" si="3"/>
        <v>5.1369863013698627E-3</v>
      </c>
      <c r="L21" s="54">
        <f t="shared" si="4"/>
        <v>18.904109589041095</v>
      </c>
      <c r="M21" s="54">
        <f t="shared" si="5"/>
        <v>4.1589041095890407</v>
      </c>
      <c r="N21" s="54">
        <f t="shared" si="0"/>
        <v>8.2610958904109584</v>
      </c>
      <c r="O21" s="54">
        <v>1.6438290427393152</v>
      </c>
      <c r="P21" s="56">
        <f t="shared" si="1"/>
        <v>4.1282167082119223E-2</v>
      </c>
    </row>
    <row r="22" spans="1:16" x14ac:dyDescent="0.2">
      <c r="A22" s="78">
        <f t="shared" si="6"/>
        <v>17</v>
      </c>
      <c r="B22" s="57" t="s">
        <v>510</v>
      </c>
      <c r="C22" s="57">
        <v>611.4</v>
      </c>
      <c r="D22" s="57"/>
      <c r="E22" s="57"/>
      <c r="F22" s="57">
        <f t="shared" si="2"/>
        <v>611.4</v>
      </c>
      <c r="G22" s="57">
        <v>10</v>
      </c>
      <c r="H22" s="57"/>
      <c r="I22" s="57"/>
      <c r="J22" s="57">
        <v>10</v>
      </c>
      <c r="K22" s="56">
        <f t="shared" si="3"/>
        <v>4.2808219178082189E-3</v>
      </c>
      <c r="L22" s="54">
        <f t="shared" si="4"/>
        <v>15.753424657534246</v>
      </c>
      <c r="M22" s="54">
        <f t="shared" si="5"/>
        <v>3.4657534246575343</v>
      </c>
      <c r="N22" s="54">
        <f t="shared" si="0"/>
        <v>6.8842465753424653</v>
      </c>
      <c r="O22" s="54">
        <v>1.369857535616096</v>
      </c>
      <c r="P22" s="56">
        <f t="shared" si="1"/>
        <v>4.4935037934495166E-2</v>
      </c>
    </row>
    <row r="23" spans="1:16" x14ac:dyDescent="0.2">
      <c r="A23" s="78">
        <f t="shared" si="6"/>
        <v>18</v>
      </c>
      <c r="B23" s="57" t="s">
        <v>511</v>
      </c>
      <c r="C23" s="57">
        <v>603.70000000000005</v>
      </c>
      <c r="D23" s="57"/>
      <c r="E23" s="57"/>
      <c r="F23" s="57">
        <f t="shared" si="2"/>
        <v>603.70000000000005</v>
      </c>
      <c r="G23" s="57">
        <v>10</v>
      </c>
      <c r="H23" s="57"/>
      <c r="I23" s="57"/>
      <c r="J23" s="57">
        <v>10</v>
      </c>
      <c r="K23" s="56">
        <f t="shared" si="3"/>
        <v>4.2808219178082189E-3</v>
      </c>
      <c r="L23" s="54">
        <f t="shared" si="4"/>
        <v>15.753424657534246</v>
      </c>
      <c r="M23" s="54">
        <f t="shared" si="5"/>
        <v>3.4657534246575343</v>
      </c>
      <c r="N23" s="54">
        <f t="shared" si="0"/>
        <v>6.8842465753424653</v>
      </c>
      <c r="O23" s="54">
        <v>1.369857535616096</v>
      </c>
      <c r="P23" s="56">
        <f t="shared" si="1"/>
        <v>4.5508169940616766E-2</v>
      </c>
    </row>
    <row r="24" spans="1:16" x14ac:dyDescent="0.2">
      <c r="A24" s="78">
        <f t="shared" si="6"/>
        <v>19</v>
      </c>
      <c r="B24" s="57" t="s">
        <v>512</v>
      </c>
      <c r="C24" s="57">
        <v>813.6</v>
      </c>
      <c r="D24" s="57"/>
      <c r="E24" s="57"/>
      <c r="F24" s="57">
        <f t="shared" si="2"/>
        <v>813.6</v>
      </c>
      <c r="G24" s="57">
        <v>10</v>
      </c>
      <c r="H24" s="57"/>
      <c r="I24" s="57"/>
      <c r="J24" s="57">
        <v>10</v>
      </c>
      <c r="K24" s="56">
        <f t="shared" si="3"/>
        <v>4.2808219178082189E-3</v>
      </c>
      <c r="L24" s="54">
        <f t="shared" si="4"/>
        <v>15.753424657534246</v>
      </c>
      <c r="M24" s="54">
        <f t="shared" si="5"/>
        <v>3.4657534246575343</v>
      </c>
      <c r="N24" s="54">
        <f t="shared" si="0"/>
        <v>6.8842465753424653</v>
      </c>
      <c r="O24" s="54">
        <v>1.369857535616096</v>
      </c>
      <c r="P24" s="56">
        <f t="shared" si="1"/>
        <v>3.3767554318031391E-2</v>
      </c>
    </row>
    <row r="25" spans="1:16" x14ac:dyDescent="0.2">
      <c r="A25" s="78">
        <f t="shared" si="6"/>
        <v>20</v>
      </c>
      <c r="B25" s="57" t="s">
        <v>513</v>
      </c>
      <c r="C25" s="57">
        <v>632.1</v>
      </c>
      <c r="D25" s="57"/>
      <c r="E25" s="57"/>
      <c r="F25" s="57">
        <f t="shared" si="2"/>
        <v>632.1</v>
      </c>
      <c r="G25" s="57">
        <v>8</v>
      </c>
      <c r="H25" s="57"/>
      <c r="I25" s="57"/>
      <c r="J25" s="57">
        <v>8</v>
      </c>
      <c r="K25" s="56">
        <f t="shared" si="3"/>
        <v>3.4246575342465752E-3</v>
      </c>
      <c r="L25" s="54">
        <f t="shared" si="4"/>
        <v>12.602739726027396</v>
      </c>
      <c r="M25" s="54">
        <f t="shared" si="5"/>
        <v>2.7726027397260271</v>
      </c>
      <c r="N25" s="54">
        <f t="shared" si="0"/>
        <v>5.5073972602739723</v>
      </c>
      <c r="O25" s="54">
        <v>1.0958860284928769</v>
      </c>
      <c r="P25" s="56">
        <f t="shared" si="1"/>
        <v>3.4770804863977649E-2</v>
      </c>
    </row>
    <row r="26" spans="1:16" x14ac:dyDescent="0.2">
      <c r="A26" s="78">
        <f t="shared" si="6"/>
        <v>21</v>
      </c>
      <c r="B26" s="57" t="s">
        <v>514</v>
      </c>
      <c r="C26" s="57">
        <v>507.6</v>
      </c>
      <c r="D26" s="57"/>
      <c r="E26" s="57">
        <v>37.1</v>
      </c>
      <c r="F26" s="57">
        <f t="shared" si="2"/>
        <v>544.70000000000005</v>
      </c>
      <c r="G26" s="57">
        <v>8</v>
      </c>
      <c r="H26" s="57"/>
      <c r="I26" s="57">
        <v>1</v>
      </c>
      <c r="J26" s="57">
        <v>9</v>
      </c>
      <c r="K26" s="56">
        <f t="shared" si="3"/>
        <v>3.852739726027397E-3</v>
      </c>
      <c r="L26" s="54">
        <f t="shared" si="4"/>
        <v>14.17808219178082</v>
      </c>
      <c r="M26" s="54">
        <f t="shared" si="5"/>
        <v>3.1191780821917807</v>
      </c>
      <c r="N26" s="54">
        <f t="shared" si="0"/>
        <v>6.1958219178082183</v>
      </c>
      <c r="O26" s="54">
        <v>1.2328717820544863</v>
      </c>
      <c r="P26" s="56">
        <f t="shared" si="1"/>
        <v>4.5393710251212228E-2</v>
      </c>
    </row>
    <row r="27" spans="1:16" x14ac:dyDescent="0.2">
      <c r="A27" s="78">
        <f t="shared" si="6"/>
        <v>22</v>
      </c>
      <c r="B27" s="57" t="s">
        <v>515</v>
      </c>
      <c r="C27" s="57">
        <v>712</v>
      </c>
      <c r="D27" s="57"/>
      <c r="E27" s="57"/>
      <c r="F27" s="57">
        <f t="shared" si="2"/>
        <v>712</v>
      </c>
      <c r="G27" s="57">
        <v>9</v>
      </c>
      <c r="H27" s="57"/>
      <c r="I27" s="57"/>
      <c r="J27" s="57">
        <v>9</v>
      </c>
      <c r="K27" s="56">
        <f t="shared" si="3"/>
        <v>3.852739726027397E-3</v>
      </c>
      <c r="L27" s="54">
        <f t="shared" si="4"/>
        <v>14.17808219178082</v>
      </c>
      <c r="M27" s="54">
        <f t="shared" si="5"/>
        <v>3.1191780821917807</v>
      </c>
      <c r="N27" s="54">
        <f t="shared" si="0"/>
        <v>6.1958219178082183</v>
      </c>
      <c r="O27" s="54">
        <v>1.2328717820544863</v>
      </c>
      <c r="P27" s="56">
        <f t="shared" si="1"/>
        <v>3.4727463446397898E-2</v>
      </c>
    </row>
    <row r="28" spans="1:16" x14ac:dyDescent="0.2">
      <c r="A28" s="78">
        <f t="shared" si="6"/>
        <v>23</v>
      </c>
      <c r="B28" s="57" t="s">
        <v>516</v>
      </c>
      <c r="C28" s="57">
        <v>667</v>
      </c>
      <c r="D28" s="57"/>
      <c r="E28" s="57"/>
      <c r="F28" s="57">
        <f t="shared" si="2"/>
        <v>667</v>
      </c>
      <c r="G28" s="57">
        <v>12</v>
      </c>
      <c r="H28" s="57"/>
      <c r="I28" s="57"/>
      <c r="J28" s="57">
        <v>12</v>
      </c>
      <c r="K28" s="56">
        <f t="shared" si="3"/>
        <v>5.1369863013698627E-3</v>
      </c>
      <c r="L28" s="54">
        <f t="shared" si="4"/>
        <v>18.904109589041095</v>
      </c>
      <c r="M28" s="54">
        <f t="shared" si="5"/>
        <v>4.1589041095890407</v>
      </c>
      <c r="N28" s="54">
        <f t="shared" si="0"/>
        <v>8.2610958904109584</v>
      </c>
      <c r="O28" s="54">
        <v>1.6438290427393152</v>
      </c>
      <c r="P28" s="56">
        <f t="shared" si="1"/>
        <v>4.9427194350495363E-2</v>
      </c>
    </row>
    <row r="29" spans="1:16" x14ac:dyDescent="0.2">
      <c r="A29" s="78">
        <f t="shared" si="6"/>
        <v>24</v>
      </c>
      <c r="B29" s="57" t="s">
        <v>517</v>
      </c>
      <c r="C29" s="57">
        <v>569</v>
      </c>
      <c r="D29" s="57"/>
      <c r="E29" s="57"/>
      <c r="F29" s="57">
        <f t="shared" si="2"/>
        <v>569</v>
      </c>
      <c r="G29" s="57">
        <v>10</v>
      </c>
      <c r="H29" s="57"/>
      <c r="I29" s="57"/>
      <c r="J29" s="57">
        <v>10</v>
      </c>
      <c r="K29" s="56">
        <f t="shared" si="3"/>
        <v>4.2808219178082189E-3</v>
      </c>
      <c r="L29" s="54">
        <f t="shared" si="4"/>
        <v>15.753424657534246</v>
      </c>
      <c r="M29" s="54">
        <f t="shared" si="5"/>
        <v>3.4657534246575343</v>
      </c>
      <c r="N29" s="54">
        <f t="shared" si="0"/>
        <v>6.8842465753424653</v>
      </c>
      <c r="O29" s="54">
        <v>1.369857535616096</v>
      </c>
      <c r="P29" s="56">
        <f t="shared" si="1"/>
        <v>4.8283448494113083E-2</v>
      </c>
    </row>
    <row r="30" spans="1:16" x14ac:dyDescent="0.2">
      <c r="A30" s="78">
        <f t="shared" si="6"/>
        <v>25</v>
      </c>
      <c r="B30" s="57" t="s">
        <v>518</v>
      </c>
      <c r="C30" s="57">
        <v>833.8</v>
      </c>
      <c r="D30" s="57"/>
      <c r="E30" s="57">
        <v>59.3</v>
      </c>
      <c r="F30" s="57">
        <f t="shared" si="2"/>
        <v>893.09999999999991</v>
      </c>
      <c r="G30" s="57">
        <v>12</v>
      </c>
      <c r="H30" s="57"/>
      <c r="I30" s="57">
        <v>1</v>
      </c>
      <c r="J30" s="57">
        <v>13</v>
      </c>
      <c r="K30" s="56">
        <f t="shared" si="3"/>
        <v>5.5650684931506846E-3</v>
      </c>
      <c r="L30" s="54">
        <f t="shared" si="4"/>
        <v>20.479452054794521</v>
      </c>
      <c r="M30" s="54">
        <f t="shared" si="5"/>
        <v>4.5054794520547947</v>
      </c>
      <c r="N30" s="54">
        <f t="shared" si="0"/>
        <v>8.9495205479452054</v>
      </c>
      <c r="O30" s="54">
        <v>1.7808147963009249</v>
      </c>
      <c r="P30" s="56">
        <f t="shared" si="1"/>
        <v>3.9990221532969931E-2</v>
      </c>
    </row>
    <row r="31" spans="1:16" x14ac:dyDescent="0.2">
      <c r="A31" s="78">
        <f t="shared" si="6"/>
        <v>26</v>
      </c>
      <c r="B31" s="57" t="s">
        <v>519</v>
      </c>
      <c r="C31" s="57">
        <v>880.8</v>
      </c>
      <c r="D31" s="57"/>
      <c r="E31" s="57"/>
      <c r="F31" s="57">
        <f t="shared" si="2"/>
        <v>880.8</v>
      </c>
      <c r="G31" s="57">
        <v>15</v>
      </c>
      <c r="H31" s="57"/>
      <c r="I31" s="57"/>
      <c r="J31" s="57">
        <v>15</v>
      </c>
      <c r="K31" s="56">
        <f t="shared" si="3"/>
        <v>6.4212328767123284E-3</v>
      </c>
      <c r="L31" s="54">
        <f t="shared" si="4"/>
        <v>23.63013698630137</v>
      </c>
      <c r="M31" s="54">
        <f t="shared" si="5"/>
        <v>5.1986301369863011</v>
      </c>
      <c r="N31" s="54">
        <f t="shared" si="0"/>
        <v>10.326369863013699</v>
      </c>
      <c r="O31" s="54">
        <v>2.054786303424144</v>
      </c>
      <c r="P31" s="56">
        <f t="shared" si="1"/>
        <v>4.6786924715855494E-2</v>
      </c>
    </row>
    <row r="32" spans="1:16" x14ac:dyDescent="0.2">
      <c r="A32" s="78">
        <f t="shared" si="6"/>
        <v>27</v>
      </c>
      <c r="B32" s="57" t="s">
        <v>520</v>
      </c>
      <c r="C32" s="57">
        <v>853.7</v>
      </c>
      <c r="D32" s="57">
        <v>45.8</v>
      </c>
      <c r="E32" s="57">
        <v>34.200000000000003</v>
      </c>
      <c r="F32" s="57">
        <f t="shared" si="2"/>
        <v>933.7</v>
      </c>
      <c r="G32" s="57">
        <v>12</v>
      </c>
      <c r="H32" s="57">
        <v>1</v>
      </c>
      <c r="I32" s="57"/>
      <c r="J32" s="57">
        <v>13</v>
      </c>
      <c r="K32" s="56">
        <f t="shared" si="3"/>
        <v>5.5650684931506846E-3</v>
      </c>
      <c r="L32" s="54">
        <f t="shared" si="4"/>
        <v>20.479452054794521</v>
      </c>
      <c r="M32" s="54">
        <f t="shared" si="5"/>
        <v>4.5054794520547947</v>
      </c>
      <c r="N32" s="54">
        <f t="shared" si="0"/>
        <v>8.9495205479452054</v>
      </c>
      <c r="O32" s="54">
        <v>1.7808147963009249</v>
      </c>
      <c r="P32" s="56">
        <f t="shared" si="1"/>
        <v>3.8251330032232453E-2</v>
      </c>
    </row>
    <row r="33" spans="1:16" x14ac:dyDescent="0.2">
      <c r="A33" s="78">
        <f t="shared" si="6"/>
        <v>28</v>
      </c>
      <c r="B33" s="57" t="s">
        <v>521</v>
      </c>
      <c r="C33" s="57">
        <v>737.2</v>
      </c>
      <c r="D33" s="57"/>
      <c r="E33" s="57"/>
      <c r="F33" s="57">
        <f t="shared" si="2"/>
        <v>737.2</v>
      </c>
      <c r="G33" s="57">
        <v>12</v>
      </c>
      <c r="H33" s="57"/>
      <c r="I33" s="57"/>
      <c r="J33" s="57">
        <v>12</v>
      </c>
      <c r="K33" s="56">
        <f t="shared" si="3"/>
        <v>5.1369863013698627E-3</v>
      </c>
      <c r="L33" s="54">
        <f t="shared" si="4"/>
        <v>18.904109589041095</v>
      </c>
      <c r="M33" s="54">
        <f t="shared" si="5"/>
        <v>4.1589041095890407</v>
      </c>
      <c r="N33" s="54">
        <f t="shared" si="0"/>
        <v>8.2610958904109584</v>
      </c>
      <c r="O33" s="54">
        <v>1.6438290427393152</v>
      </c>
      <c r="P33" s="56">
        <f t="shared" si="1"/>
        <v>4.4720481052333699E-2</v>
      </c>
    </row>
    <row r="34" spans="1:16" x14ac:dyDescent="0.2">
      <c r="A34" s="78">
        <f t="shared" si="6"/>
        <v>29</v>
      </c>
      <c r="B34" s="57" t="s">
        <v>522</v>
      </c>
      <c r="C34" s="57">
        <v>2643.9</v>
      </c>
      <c r="D34" s="57"/>
      <c r="E34" s="57">
        <v>525.79999999999995</v>
      </c>
      <c r="F34" s="57">
        <f t="shared" si="2"/>
        <v>3169.7</v>
      </c>
      <c r="G34" s="57">
        <v>65</v>
      </c>
      <c r="H34" s="57"/>
      <c r="I34" s="57"/>
      <c r="J34" s="57">
        <v>65</v>
      </c>
      <c r="K34" s="56">
        <f t="shared" si="3"/>
        <v>2.7825342465753425E-2</v>
      </c>
      <c r="L34" s="54">
        <f t="shared" si="4"/>
        <v>102.39726027397261</v>
      </c>
      <c r="M34" s="54">
        <f t="shared" si="5"/>
        <v>22.527397260273972</v>
      </c>
      <c r="N34" s="54">
        <f t="shared" si="0"/>
        <v>44.747602739726027</v>
      </c>
      <c r="O34" s="54">
        <v>8.9040739815046237</v>
      </c>
      <c r="P34" s="56">
        <f t="shared" si="1"/>
        <v>5.6338560196699125E-2</v>
      </c>
    </row>
    <row r="35" spans="1:16" x14ac:dyDescent="0.2">
      <c r="A35" s="78">
        <f t="shared" si="6"/>
        <v>30</v>
      </c>
      <c r="B35" s="57" t="s">
        <v>523</v>
      </c>
      <c r="C35" s="57">
        <v>757.5</v>
      </c>
      <c r="D35" s="57"/>
      <c r="E35" s="57"/>
      <c r="F35" s="57">
        <f t="shared" si="2"/>
        <v>757.5</v>
      </c>
      <c r="G35" s="57">
        <v>16</v>
      </c>
      <c r="H35" s="57"/>
      <c r="I35" s="57"/>
      <c r="J35" s="57">
        <v>16</v>
      </c>
      <c r="K35" s="56">
        <f t="shared" si="3"/>
        <v>6.8493150684931503E-3</v>
      </c>
      <c r="L35" s="54">
        <f t="shared" si="4"/>
        <v>25.205479452054792</v>
      </c>
      <c r="M35" s="54">
        <f t="shared" si="5"/>
        <v>5.5452054794520542</v>
      </c>
      <c r="N35" s="54">
        <f t="shared" si="0"/>
        <v>11.014794520547945</v>
      </c>
      <c r="O35" s="54">
        <v>2.1917720569857537</v>
      </c>
      <c r="P35" s="56">
        <f t="shared" si="1"/>
        <v>5.8029374929426461E-2</v>
      </c>
    </row>
    <row r="36" spans="1:16" x14ac:dyDescent="0.2">
      <c r="A36" s="78">
        <f t="shared" si="6"/>
        <v>31</v>
      </c>
      <c r="B36" s="57" t="s">
        <v>524</v>
      </c>
      <c r="C36" s="57">
        <v>386.9</v>
      </c>
      <c r="D36" s="57">
        <v>101.6</v>
      </c>
      <c r="E36" s="57"/>
      <c r="F36" s="57">
        <f t="shared" si="2"/>
        <v>488.5</v>
      </c>
      <c r="G36" s="57">
        <v>5</v>
      </c>
      <c r="H36" s="57">
        <v>1</v>
      </c>
      <c r="I36" s="57"/>
      <c r="J36" s="57">
        <v>6</v>
      </c>
      <c r="K36" s="56">
        <f t="shared" si="3"/>
        <v>2.5684931506849314E-3</v>
      </c>
      <c r="L36" s="54">
        <f t="shared" si="4"/>
        <v>9.4520547945205475</v>
      </c>
      <c r="M36" s="54">
        <f t="shared" si="5"/>
        <v>2.0794520547945203</v>
      </c>
      <c r="N36" s="54">
        <f t="shared" si="0"/>
        <v>4.1305479452054792</v>
      </c>
      <c r="O36" s="54">
        <v>0.82191452136965759</v>
      </c>
      <c r="P36" s="56">
        <f t="shared" si="1"/>
        <v>3.3744051823726105E-2</v>
      </c>
    </row>
    <row r="37" spans="1:16" x14ac:dyDescent="0.2">
      <c r="A37" s="78">
        <f t="shared" si="6"/>
        <v>32</v>
      </c>
      <c r="B37" s="57" t="s">
        <v>525</v>
      </c>
      <c r="C37" s="57">
        <v>1722.05</v>
      </c>
      <c r="D37" s="57"/>
      <c r="E37" s="57">
        <v>115.8</v>
      </c>
      <c r="F37" s="57">
        <f t="shared" si="2"/>
        <v>1837.85</v>
      </c>
      <c r="G37" s="57">
        <v>34</v>
      </c>
      <c r="H37" s="57"/>
      <c r="I37" s="57"/>
      <c r="J37" s="57">
        <v>34</v>
      </c>
      <c r="K37" s="56">
        <f t="shared" si="3"/>
        <v>1.4554794520547944E-2</v>
      </c>
      <c r="L37" s="54">
        <f t="shared" si="4"/>
        <v>53.561643835616437</v>
      </c>
      <c r="M37" s="54">
        <f t="shared" si="5"/>
        <v>11.783561643835617</v>
      </c>
      <c r="N37" s="54">
        <f t="shared" si="0"/>
        <v>23.406438356164383</v>
      </c>
      <c r="O37" s="54">
        <v>4.6575156210947259</v>
      </c>
      <c r="P37" s="56">
        <f t="shared" si="1"/>
        <v>5.0825235713856498E-2</v>
      </c>
    </row>
    <row r="38" spans="1:16" x14ac:dyDescent="0.2">
      <c r="A38" s="78">
        <f t="shared" si="6"/>
        <v>33</v>
      </c>
      <c r="B38" s="57" t="s">
        <v>526</v>
      </c>
      <c r="C38" s="57">
        <v>534.6</v>
      </c>
      <c r="D38" s="57">
        <v>34.4</v>
      </c>
      <c r="E38" s="57"/>
      <c r="F38" s="57">
        <f t="shared" si="2"/>
        <v>569</v>
      </c>
      <c r="G38" s="57">
        <v>7</v>
      </c>
      <c r="H38" s="57">
        <v>1</v>
      </c>
      <c r="I38" s="57"/>
      <c r="J38" s="57">
        <v>8</v>
      </c>
      <c r="K38" s="56">
        <f t="shared" si="3"/>
        <v>3.4246575342465752E-3</v>
      </c>
      <c r="L38" s="54">
        <f t="shared" si="4"/>
        <v>12.602739726027396</v>
      </c>
      <c r="M38" s="54">
        <f t="shared" si="5"/>
        <v>2.7726027397260271</v>
      </c>
      <c r="N38" s="54">
        <f t="shared" si="0"/>
        <v>5.5073972602739723</v>
      </c>
      <c r="O38" s="54">
        <v>1.0958860284928769</v>
      </c>
      <c r="P38" s="56">
        <f t="shared" si="1"/>
        <v>3.8626758795290463E-2</v>
      </c>
    </row>
    <row r="39" spans="1:16" x14ac:dyDescent="0.2">
      <c r="A39" s="78">
        <f t="shared" si="6"/>
        <v>34</v>
      </c>
      <c r="B39" s="57" t="s">
        <v>527</v>
      </c>
      <c r="C39" s="57">
        <v>578.79999999999995</v>
      </c>
      <c r="D39" s="57"/>
      <c r="E39" s="57">
        <v>47.8</v>
      </c>
      <c r="F39" s="57">
        <f t="shared" si="2"/>
        <v>626.59999999999991</v>
      </c>
      <c r="G39" s="57">
        <v>10</v>
      </c>
      <c r="H39" s="57"/>
      <c r="I39" s="57">
        <v>1</v>
      </c>
      <c r="J39" s="57">
        <v>11</v>
      </c>
      <c r="K39" s="56">
        <f t="shared" si="3"/>
        <v>4.7089041095890408E-3</v>
      </c>
      <c r="L39" s="54">
        <f t="shared" si="4"/>
        <v>17.328767123287669</v>
      </c>
      <c r="M39" s="54">
        <f t="shared" si="5"/>
        <v>3.8123287671232871</v>
      </c>
      <c r="N39" s="54">
        <f t="shared" si="0"/>
        <v>7.5726712328767114</v>
      </c>
      <c r="O39" s="54">
        <v>1.5068432891777055</v>
      </c>
      <c r="P39" s="56">
        <f t="shared" si="1"/>
        <v>4.822950911660609E-2</v>
      </c>
    </row>
    <row r="40" spans="1:16" x14ac:dyDescent="0.2">
      <c r="A40" s="78">
        <f t="shared" si="6"/>
        <v>35</v>
      </c>
      <c r="B40" s="57" t="s">
        <v>528</v>
      </c>
      <c r="C40" s="57">
        <v>1126.7</v>
      </c>
      <c r="D40" s="57"/>
      <c r="E40" s="57">
        <v>28.1</v>
      </c>
      <c r="F40" s="57">
        <f t="shared" si="2"/>
        <v>1154.8</v>
      </c>
      <c r="G40" s="57">
        <v>16</v>
      </c>
      <c r="H40" s="57"/>
      <c r="I40" s="57">
        <v>1</v>
      </c>
      <c r="J40" s="57">
        <v>17</v>
      </c>
      <c r="K40" s="56">
        <f t="shared" si="3"/>
        <v>7.2773972602739722E-3</v>
      </c>
      <c r="L40" s="54">
        <f t="shared" si="4"/>
        <v>26.780821917808218</v>
      </c>
      <c r="M40" s="54">
        <f t="shared" si="5"/>
        <v>5.8917808219178083</v>
      </c>
      <c r="N40" s="54">
        <f t="shared" si="0"/>
        <v>11.703219178082191</v>
      </c>
      <c r="O40" s="54">
        <v>2.328757810547363</v>
      </c>
      <c r="P40" s="56">
        <f t="shared" si="1"/>
        <v>4.044386883300622E-2</v>
      </c>
    </row>
    <row r="41" spans="1:16" x14ac:dyDescent="0.2">
      <c r="A41" s="78">
        <f t="shared" si="6"/>
        <v>36</v>
      </c>
      <c r="B41" s="57" t="s">
        <v>529</v>
      </c>
      <c r="C41" s="57">
        <v>627.1</v>
      </c>
      <c r="D41" s="57"/>
      <c r="E41" s="57"/>
      <c r="F41" s="57">
        <f t="shared" si="2"/>
        <v>627.1</v>
      </c>
      <c r="G41" s="57">
        <v>10</v>
      </c>
      <c r="H41" s="57"/>
      <c r="I41" s="57"/>
      <c r="J41" s="57">
        <v>10</v>
      </c>
      <c r="K41" s="56">
        <f t="shared" si="3"/>
        <v>4.2808219178082189E-3</v>
      </c>
      <c r="L41" s="54">
        <f t="shared" si="4"/>
        <v>15.753424657534246</v>
      </c>
      <c r="M41" s="54">
        <f t="shared" si="5"/>
        <v>3.4657534246575343</v>
      </c>
      <c r="N41" s="54">
        <f t="shared" si="0"/>
        <v>6.8842465753424653</v>
      </c>
      <c r="O41" s="54">
        <v>1.369857535616096</v>
      </c>
      <c r="P41" s="56">
        <f t="shared" si="1"/>
        <v>4.381004974190774E-2</v>
      </c>
    </row>
    <row r="42" spans="1:16" x14ac:dyDescent="0.2">
      <c r="A42" s="78">
        <f t="shared" si="6"/>
        <v>37</v>
      </c>
      <c r="B42" s="57" t="s">
        <v>530</v>
      </c>
      <c r="C42" s="57">
        <v>820.3</v>
      </c>
      <c r="D42" s="57">
        <v>55.7</v>
      </c>
      <c r="E42" s="57"/>
      <c r="F42" s="57">
        <f t="shared" si="2"/>
        <v>876</v>
      </c>
      <c r="G42" s="57">
        <v>12</v>
      </c>
      <c r="H42" s="57">
        <v>1</v>
      </c>
      <c r="I42" s="57"/>
      <c r="J42" s="57">
        <v>13</v>
      </c>
      <c r="K42" s="56">
        <f t="shared" si="3"/>
        <v>5.5650684931506846E-3</v>
      </c>
      <c r="L42" s="54">
        <f t="shared" si="4"/>
        <v>20.479452054794521</v>
      </c>
      <c r="M42" s="54">
        <f t="shared" si="5"/>
        <v>4.5054794520547947</v>
      </c>
      <c r="N42" s="54">
        <f t="shared" si="0"/>
        <v>8.9495205479452054</v>
      </c>
      <c r="O42" s="54">
        <v>1.7808147963009249</v>
      </c>
      <c r="P42" s="56">
        <f t="shared" si="1"/>
        <v>4.0770852569743658E-2</v>
      </c>
    </row>
    <row r="43" spans="1:16" x14ac:dyDescent="0.2">
      <c r="A43" s="78">
        <f t="shared" si="6"/>
        <v>38</v>
      </c>
      <c r="B43" s="57" t="s">
        <v>531</v>
      </c>
      <c r="C43" s="57">
        <v>834.6</v>
      </c>
      <c r="D43" s="57"/>
      <c r="E43" s="57">
        <v>120.9</v>
      </c>
      <c r="F43" s="57">
        <f t="shared" si="2"/>
        <v>955.5</v>
      </c>
      <c r="G43" s="57">
        <v>17</v>
      </c>
      <c r="H43" s="57"/>
      <c r="I43" s="57"/>
      <c r="J43" s="57">
        <v>17</v>
      </c>
      <c r="K43" s="56">
        <f t="shared" si="3"/>
        <v>7.2773972602739722E-3</v>
      </c>
      <c r="L43" s="54">
        <f t="shared" si="4"/>
        <v>26.780821917808218</v>
      </c>
      <c r="M43" s="54">
        <f t="shared" si="5"/>
        <v>5.8917808219178083</v>
      </c>
      <c r="N43" s="54">
        <f t="shared" si="0"/>
        <v>11.703219178082191</v>
      </c>
      <c r="O43" s="54">
        <v>2.328757810547363</v>
      </c>
      <c r="P43" s="56">
        <f t="shared" si="1"/>
        <v>4.8879727606860893E-2</v>
      </c>
    </row>
    <row r="44" spans="1:16" x14ac:dyDescent="0.2">
      <c r="A44" s="78">
        <f t="shared" si="6"/>
        <v>39</v>
      </c>
      <c r="B44" s="57" t="s">
        <v>532</v>
      </c>
      <c r="C44" s="57">
        <v>2791.8</v>
      </c>
      <c r="D44" s="57"/>
      <c r="E44" s="57">
        <v>70.7</v>
      </c>
      <c r="F44" s="57">
        <f t="shared" si="2"/>
        <v>2862.5</v>
      </c>
      <c r="G44" s="57">
        <v>69</v>
      </c>
      <c r="H44" s="57"/>
      <c r="I44" s="57"/>
      <c r="J44" s="57">
        <v>69</v>
      </c>
      <c r="K44" s="56">
        <f t="shared" si="3"/>
        <v>2.9537671232876712E-2</v>
      </c>
      <c r="L44" s="54">
        <f t="shared" si="4"/>
        <v>108.6986301369863</v>
      </c>
      <c r="M44" s="54">
        <f t="shared" si="5"/>
        <v>23.913698630136984</v>
      </c>
      <c r="N44" s="54">
        <f t="shared" si="0"/>
        <v>47.501301369863015</v>
      </c>
      <c r="O44" s="54">
        <v>9.4520169957510607</v>
      </c>
      <c r="P44" s="56">
        <f t="shared" si="1"/>
        <v>6.6223806858598189E-2</v>
      </c>
    </row>
    <row r="45" spans="1:16" x14ac:dyDescent="0.2">
      <c r="A45" s="78">
        <f t="shared" si="6"/>
        <v>40</v>
      </c>
      <c r="B45" s="57" t="s">
        <v>533</v>
      </c>
      <c r="C45" s="57">
        <v>643.79999999999995</v>
      </c>
      <c r="D45" s="57"/>
      <c r="E45" s="57">
        <v>33.700000000000003</v>
      </c>
      <c r="F45" s="57">
        <f t="shared" si="2"/>
        <v>677.5</v>
      </c>
      <c r="G45" s="57">
        <v>9</v>
      </c>
      <c r="H45" s="57"/>
      <c r="I45" s="57">
        <v>1</v>
      </c>
      <c r="J45" s="57">
        <v>10</v>
      </c>
      <c r="K45" s="56">
        <f t="shared" si="3"/>
        <v>4.2808219178082189E-3</v>
      </c>
      <c r="L45" s="54">
        <f t="shared" si="4"/>
        <v>15.753424657534246</v>
      </c>
      <c r="M45" s="54">
        <f t="shared" si="5"/>
        <v>3.4657534246575343</v>
      </c>
      <c r="N45" s="54">
        <f t="shared" si="0"/>
        <v>6.8842465753424653</v>
      </c>
      <c r="O45" s="54">
        <v>1.369857535616096</v>
      </c>
      <c r="P45" s="56">
        <f t="shared" si="1"/>
        <v>4.0550970026790173E-2</v>
      </c>
    </row>
    <row r="46" spans="1:16" x14ac:dyDescent="0.2">
      <c r="A46" s="78">
        <f t="shared" si="6"/>
        <v>41</v>
      </c>
      <c r="B46" s="57" t="s">
        <v>534</v>
      </c>
      <c r="C46" s="57">
        <v>2514.1999999999998</v>
      </c>
      <c r="D46" s="57"/>
      <c r="E46" s="57"/>
      <c r="F46" s="57">
        <f t="shared" si="2"/>
        <v>2514.1999999999998</v>
      </c>
      <c r="G46" s="57">
        <v>40</v>
      </c>
      <c r="H46" s="57"/>
      <c r="I46" s="57"/>
      <c r="J46" s="57">
        <v>40</v>
      </c>
      <c r="K46" s="56">
        <f t="shared" si="3"/>
        <v>1.7123287671232876E-2</v>
      </c>
      <c r="L46" s="54">
        <f t="shared" si="4"/>
        <v>63.013698630136986</v>
      </c>
      <c r="M46" s="54">
        <f t="shared" si="5"/>
        <v>13.863013698630137</v>
      </c>
      <c r="N46" s="54">
        <f t="shared" si="0"/>
        <v>27.536986301369861</v>
      </c>
      <c r="O46" s="54">
        <v>5.4794301424643841</v>
      </c>
      <c r="P46" s="56">
        <f t="shared" si="1"/>
        <v>4.370898447721E-2</v>
      </c>
    </row>
    <row r="47" spans="1:16" x14ac:dyDescent="0.2">
      <c r="A47" s="78">
        <f t="shared" si="6"/>
        <v>42</v>
      </c>
      <c r="B47" s="57" t="s">
        <v>535</v>
      </c>
      <c r="C47" s="57">
        <v>366.9</v>
      </c>
      <c r="D47" s="57">
        <v>25</v>
      </c>
      <c r="E47" s="57"/>
      <c r="F47" s="57">
        <f t="shared" si="2"/>
        <v>391.9</v>
      </c>
      <c r="G47" s="57">
        <v>5</v>
      </c>
      <c r="H47" s="57"/>
      <c r="I47" s="57"/>
      <c r="J47" s="57">
        <v>5</v>
      </c>
      <c r="K47" s="56">
        <f t="shared" si="3"/>
        <v>2.1404109589041095E-3</v>
      </c>
      <c r="L47" s="54">
        <f t="shared" si="4"/>
        <v>7.8767123287671232</v>
      </c>
      <c r="M47" s="54">
        <f t="shared" si="5"/>
        <v>1.7328767123287672</v>
      </c>
      <c r="N47" s="54">
        <f t="shared" si="0"/>
        <v>3.4421232876712327</v>
      </c>
      <c r="O47" s="54">
        <v>0.68492876780804801</v>
      </c>
      <c r="P47" s="56">
        <f t="shared" si="1"/>
        <v>3.5051393458982325E-2</v>
      </c>
    </row>
    <row r="48" spans="1:16" x14ac:dyDescent="0.2">
      <c r="A48" s="78">
        <f t="shared" si="6"/>
        <v>43</v>
      </c>
      <c r="B48" s="57" t="s">
        <v>538</v>
      </c>
      <c r="C48" s="57">
        <v>623.5</v>
      </c>
      <c r="D48" s="57">
        <v>121.1</v>
      </c>
      <c r="E48" s="57">
        <v>31.1</v>
      </c>
      <c r="F48" s="57">
        <f t="shared" si="2"/>
        <v>775.7</v>
      </c>
      <c r="G48" s="57">
        <v>7</v>
      </c>
      <c r="H48" s="57">
        <v>3</v>
      </c>
      <c r="I48" s="57">
        <v>1</v>
      </c>
      <c r="J48" s="57">
        <v>11</v>
      </c>
      <c r="K48" s="56">
        <f t="shared" si="3"/>
        <v>4.7089041095890408E-3</v>
      </c>
      <c r="L48" s="54">
        <f t="shared" si="4"/>
        <v>17.328767123287669</v>
      </c>
      <c r="M48" s="54">
        <f t="shared" si="5"/>
        <v>3.8123287671232871</v>
      </c>
      <c r="N48" s="54">
        <f t="shared" si="0"/>
        <v>7.5726712328767114</v>
      </c>
      <c r="O48" s="54">
        <v>1.5068432891777055</v>
      </c>
      <c r="P48" s="56">
        <f t="shared" si="1"/>
        <v>3.8959147109018141E-2</v>
      </c>
    </row>
    <row r="49" spans="1:16" x14ac:dyDescent="0.2">
      <c r="A49" s="78">
        <f t="shared" si="6"/>
        <v>44</v>
      </c>
      <c r="B49" s="57" t="s">
        <v>539</v>
      </c>
      <c r="C49" s="57">
        <v>1208.3</v>
      </c>
      <c r="D49" s="57"/>
      <c r="E49" s="57"/>
      <c r="F49" s="57">
        <f t="shared" si="2"/>
        <v>1208.3</v>
      </c>
      <c r="G49" s="57">
        <v>20</v>
      </c>
      <c r="H49" s="57"/>
      <c r="I49" s="57"/>
      <c r="J49" s="57">
        <v>20</v>
      </c>
      <c r="K49" s="56">
        <f t="shared" si="3"/>
        <v>8.5616438356164379E-3</v>
      </c>
      <c r="L49" s="54">
        <f t="shared" si="4"/>
        <v>31.506849315068493</v>
      </c>
      <c r="M49" s="54">
        <f t="shared" si="5"/>
        <v>6.9315068493150687</v>
      </c>
      <c r="N49" s="54">
        <f t="shared" si="0"/>
        <v>13.768493150684931</v>
      </c>
      <c r="O49" s="54">
        <v>2.739715071232192</v>
      </c>
      <c r="P49" s="56">
        <f t="shared" si="1"/>
        <v>4.5474273265166502E-2</v>
      </c>
    </row>
    <row r="50" spans="1:16" x14ac:dyDescent="0.2">
      <c r="A50" s="78">
        <f t="shared" si="6"/>
        <v>45</v>
      </c>
      <c r="B50" s="57" t="s">
        <v>540</v>
      </c>
      <c r="C50" s="57">
        <v>625.20000000000005</v>
      </c>
      <c r="D50" s="57"/>
      <c r="E50" s="57"/>
      <c r="F50" s="57">
        <f t="shared" si="2"/>
        <v>625.20000000000005</v>
      </c>
      <c r="G50" s="57">
        <v>7</v>
      </c>
      <c r="H50" s="57"/>
      <c r="I50" s="57"/>
      <c r="J50" s="57">
        <v>7</v>
      </c>
      <c r="K50" s="56">
        <f t="shared" si="3"/>
        <v>2.9965753424657533E-3</v>
      </c>
      <c r="L50" s="54">
        <f t="shared" si="4"/>
        <v>11.027397260273972</v>
      </c>
      <c r="M50" s="54">
        <f t="shared" si="5"/>
        <v>2.4260273972602739</v>
      </c>
      <c r="N50" s="54">
        <f t="shared" si="0"/>
        <v>4.8189726027397253</v>
      </c>
      <c r="O50" s="54">
        <v>0.95890027493126717</v>
      </c>
      <c r="P50" s="56">
        <f t="shared" si="1"/>
        <v>3.0760232781838186E-2</v>
      </c>
    </row>
    <row r="51" spans="1:16" x14ac:dyDescent="0.2">
      <c r="A51" s="78">
        <f t="shared" si="6"/>
        <v>46</v>
      </c>
      <c r="B51" s="57" t="s">
        <v>542</v>
      </c>
      <c r="C51" s="57">
        <v>493.3</v>
      </c>
      <c r="D51" s="57"/>
      <c r="E51" s="57">
        <v>24.2</v>
      </c>
      <c r="F51" s="57">
        <f t="shared" si="2"/>
        <v>517.5</v>
      </c>
      <c r="G51" s="57">
        <v>8</v>
      </c>
      <c r="H51" s="57"/>
      <c r="I51" s="57">
        <v>1</v>
      </c>
      <c r="J51" s="57">
        <v>9</v>
      </c>
      <c r="K51" s="56">
        <f t="shared" si="3"/>
        <v>3.852739726027397E-3</v>
      </c>
      <c r="L51" s="54">
        <f t="shared" si="4"/>
        <v>14.17808219178082</v>
      </c>
      <c r="M51" s="54">
        <f t="shared" si="5"/>
        <v>3.1191780821917807</v>
      </c>
      <c r="N51" s="54">
        <f t="shared" si="0"/>
        <v>6.1958219178082183</v>
      </c>
      <c r="O51" s="54">
        <v>1.2328717820544863</v>
      </c>
      <c r="P51" s="56">
        <f t="shared" si="1"/>
        <v>4.7779621205478844E-2</v>
      </c>
    </row>
    <row r="52" spans="1:16" x14ac:dyDescent="0.2">
      <c r="A52" s="78">
        <f t="shared" si="6"/>
        <v>47</v>
      </c>
      <c r="B52" s="57" t="s">
        <v>543</v>
      </c>
      <c r="C52" s="57">
        <v>338</v>
      </c>
      <c r="D52" s="57">
        <v>30.7</v>
      </c>
      <c r="E52" s="57"/>
      <c r="F52" s="57">
        <f t="shared" si="2"/>
        <v>368.7</v>
      </c>
      <c r="G52" s="57">
        <v>5</v>
      </c>
      <c r="H52" s="57"/>
      <c r="I52" s="57"/>
      <c r="J52" s="57">
        <v>5</v>
      </c>
      <c r="K52" s="56">
        <f t="shared" si="3"/>
        <v>2.1404109589041095E-3</v>
      </c>
      <c r="L52" s="54">
        <f t="shared" si="4"/>
        <v>7.8767123287671232</v>
      </c>
      <c r="M52" s="54">
        <f t="shared" si="5"/>
        <v>1.7328767123287672</v>
      </c>
      <c r="N52" s="54">
        <f t="shared" si="0"/>
        <v>3.4421232876712327</v>
      </c>
      <c r="O52" s="54">
        <v>0.68492876780804801</v>
      </c>
      <c r="P52" s="56">
        <f t="shared" si="1"/>
        <v>3.7256959849674996E-2</v>
      </c>
    </row>
    <row r="53" spans="1:16" x14ac:dyDescent="0.2">
      <c r="A53" s="78">
        <f t="shared" si="6"/>
        <v>48</v>
      </c>
      <c r="B53" s="57" t="s">
        <v>544</v>
      </c>
      <c r="C53" s="57">
        <v>331.1</v>
      </c>
      <c r="D53" s="57"/>
      <c r="E53" s="57"/>
      <c r="F53" s="57">
        <f t="shared" si="2"/>
        <v>331.1</v>
      </c>
      <c r="G53" s="57">
        <v>5</v>
      </c>
      <c r="H53" s="57"/>
      <c r="I53" s="57"/>
      <c r="J53" s="57">
        <v>5</v>
      </c>
      <c r="K53" s="56">
        <f t="shared" si="3"/>
        <v>2.1404109589041095E-3</v>
      </c>
      <c r="L53" s="54">
        <f t="shared" si="4"/>
        <v>7.8767123287671232</v>
      </c>
      <c r="M53" s="54">
        <f t="shared" si="5"/>
        <v>1.7328767123287672</v>
      </c>
      <c r="N53" s="54">
        <f t="shared" si="0"/>
        <v>3.4421232876712327</v>
      </c>
      <c r="O53" s="54">
        <v>0.68492876780804801</v>
      </c>
      <c r="P53" s="56">
        <f t="shared" si="1"/>
        <v>4.1487892167246063E-2</v>
      </c>
    </row>
    <row r="54" spans="1:16" x14ac:dyDescent="0.2">
      <c r="A54" s="78">
        <f t="shared" si="6"/>
        <v>49</v>
      </c>
      <c r="B54" s="57" t="s">
        <v>545</v>
      </c>
      <c r="C54" s="57">
        <v>215.4</v>
      </c>
      <c r="D54" s="57"/>
      <c r="E54" s="57"/>
      <c r="F54" s="57">
        <f t="shared" si="2"/>
        <v>215.4</v>
      </c>
      <c r="G54" s="57">
        <v>4</v>
      </c>
      <c r="H54" s="57"/>
      <c r="I54" s="57"/>
      <c r="J54" s="57">
        <v>4</v>
      </c>
      <c r="K54" s="56">
        <f t="shared" si="3"/>
        <v>1.7123287671232876E-3</v>
      </c>
      <c r="L54" s="54">
        <f t="shared" si="4"/>
        <v>6.3013698630136981</v>
      </c>
      <c r="M54" s="54">
        <f t="shared" si="5"/>
        <v>1.3863013698630136</v>
      </c>
      <c r="N54" s="54">
        <f t="shared" si="0"/>
        <v>2.7536986301369861</v>
      </c>
      <c r="O54" s="54">
        <v>0.54794301424643843</v>
      </c>
      <c r="P54" s="56">
        <f t="shared" si="1"/>
        <v>5.1018165632591164E-2</v>
      </c>
    </row>
    <row r="55" spans="1:16" x14ac:dyDescent="0.2">
      <c r="A55" s="78">
        <f t="shared" si="6"/>
        <v>50</v>
      </c>
      <c r="B55" s="57" t="s">
        <v>546</v>
      </c>
      <c r="C55" s="57">
        <v>720.4</v>
      </c>
      <c r="D55" s="57"/>
      <c r="E55" s="57"/>
      <c r="F55" s="57">
        <f t="shared" si="2"/>
        <v>720.4</v>
      </c>
      <c r="G55" s="57">
        <v>4</v>
      </c>
      <c r="H55" s="57"/>
      <c r="I55" s="57"/>
      <c r="J55" s="57">
        <v>4</v>
      </c>
      <c r="K55" s="56">
        <f t="shared" si="3"/>
        <v>1.7123287671232876E-3</v>
      </c>
      <c r="L55" s="54">
        <f t="shared" si="4"/>
        <v>6.3013698630136981</v>
      </c>
      <c r="M55" s="54">
        <f t="shared" si="5"/>
        <v>1.3863013698630136</v>
      </c>
      <c r="N55" s="54">
        <f t="shared" si="0"/>
        <v>2.7536986301369861</v>
      </c>
      <c r="O55" s="54">
        <v>0.54794301424643843</v>
      </c>
      <c r="P55" s="56">
        <f t="shared" si="1"/>
        <v>1.5254459851832505E-2</v>
      </c>
    </row>
    <row r="56" spans="1:16" x14ac:dyDescent="0.2">
      <c r="A56" s="78">
        <f t="shared" si="6"/>
        <v>51</v>
      </c>
      <c r="B56" s="57" t="s">
        <v>547</v>
      </c>
      <c r="C56" s="57">
        <v>191</v>
      </c>
      <c r="D56" s="57"/>
      <c r="E56" s="57">
        <v>101.5</v>
      </c>
      <c r="F56" s="57">
        <f t="shared" si="2"/>
        <v>292.5</v>
      </c>
      <c r="G56" s="57">
        <v>2</v>
      </c>
      <c r="H56" s="57"/>
      <c r="I56" s="57"/>
      <c r="J56" s="57">
        <v>2</v>
      </c>
      <c r="K56" s="56">
        <f t="shared" si="3"/>
        <v>8.5616438356164379E-4</v>
      </c>
      <c r="L56" s="54">
        <f t="shared" si="4"/>
        <v>3.150684931506849</v>
      </c>
      <c r="M56" s="54">
        <f t="shared" si="5"/>
        <v>0.69315068493150678</v>
      </c>
      <c r="N56" s="54">
        <f t="shared" si="0"/>
        <v>1.3768493150684931</v>
      </c>
      <c r="O56" s="54">
        <v>0.27397150712321922</v>
      </c>
      <c r="P56" s="56">
        <f t="shared" si="1"/>
        <v>1.8785150217538696E-2</v>
      </c>
    </row>
    <row r="57" spans="1:16" x14ac:dyDescent="0.2">
      <c r="A57" s="78">
        <f t="shared" si="6"/>
        <v>52</v>
      </c>
      <c r="B57" s="57" t="s">
        <v>548</v>
      </c>
      <c r="C57" s="57">
        <v>936.65</v>
      </c>
      <c r="D57" s="57">
        <v>28.5</v>
      </c>
      <c r="E57" s="57"/>
      <c r="F57" s="57">
        <f t="shared" si="2"/>
        <v>965.15</v>
      </c>
      <c r="G57" s="57">
        <v>16</v>
      </c>
      <c r="H57" s="57">
        <v>1</v>
      </c>
      <c r="I57" s="57"/>
      <c r="J57" s="57">
        <v>17</v>
      </c>
      <c r="K57" s="56">
        <f t="shared" si="3"/>
        <v>7.2773972602739722E-3</v>
      </c>
      <c r="L57" s="54">
        <f t="shared" si="4"/>
        <v>26.780821917808218</v>
      </c>
      <c r="M57" s="54">
        <f t="shared" si="5"/>
        <v>5.8917808219178083</v>
      </c>
      <c r="N57" s="54">
        <f t="shared" si="0"/>
        <v>11.703219178082191</v>
      </c>
      <c r="O57" s="54">
        <v>2.328757810547363</v>
      </c>
      <c r="P57" s="56">
        <f t="shared" si="1"/>
        <v>4.8391006297835139E-2</v>
      </c>
    </row>
    <row r="58" spans="1:16" x14ac:dyDescent="0.2">
      <c r="A58" s="78">
        <f t="shared" si="6"/>
        <v>53</v>
      </c>
      <c r="B58" s="57" t="s">
        <v>549</v>
      </c>
      <c r="C58" s="57">
        <v>349.5</v>
      </c>
      <c r="D58" s="57"/>
      <c r="E58" s="57">
        <v>62.7</v>
      </c>
      <c r="F58" s="57">
        <f t="shared" si="2"/>
        <v>412.2</v>
      </c>
      <c r="G58" s="57">
        <v>4</v>
      </c>
      <c r="H58" s="57"/>
      <c r="I58" s="57">
        <v>1</v>
      </c>
      <c r="J58" s="57">
        <v>5</v>
      </c>
      <c r="K58" s="56">
        <f t="shared" si="3"/>
        <v>2.1404109589041095E-3</v>
      </c>
      <c r="L58" s="54">
        <f t="shared" si="4"/>
        <v>7.8767123287671232</v>
      </c>
      <c r="M58" s="54">
        <f t="shared" si="5"/>
        <v>1.7328767123287672</v>
      </c>
      <c r="N58" s="54">
        <f t="shared" si="0"/>
        <v>3.4421232876712327</v>
      </c>
      <c r="O58" s="54">
        <v>0.68492876780804801</v>
      </c>
      <c r="P58" s="56">
        <f t="shared" si="1"/>
        <v>3.332518461080828E-2</v>
      </c>
    </row>
    <row r="59" spans="1:16" x14ac:dyDescent="0.2">
      <c r="A59" s="78">
        <f t="shared" si="6"/>
        <v>54</v>
      </c>
      <c r="B59" s="57" t="s">
        <v>550</v>
      </c>
      <c r="C59" s="57">
        <v>878.9</v>
      </c>
      <c r="D59" s="57">
        <v>93.3</v>
      </c>
      <c r="E59" s="57"/>
      <c r="F59" s="57">
        <f t="shared" si="2"/>
        <v>972.19999999999993</v>
      </c>
      <c r="G59" s="57">
        <v>12</v>
      </c>
      <c r="H59" s="57">
        <v>1</v>
      </c>
      <c r="I59" s="57"/>
      <c r="J59" s="57">
        <v>13</v>
      </c>
      <c r="K59" s="56">
        <f t="shared" si="3"/>
        <v>5.5650684931506846E-3</v>
      </c>
      <c r="L59" s="54">
        <f t="shared" si="4"/>
        <v>20.479452054794521</v>
      </c>
      <c r="M59" s="54">
        <f t="shared" si="5"/>
        <v>4.5054794520547947</v>
      </c>
      <c r="N59" s="54">
        <f t="shared" si="0"/>
        <v>8.9495205479452054</v>
      </c>
      <c r="O59" s="54">
        <v>1.7808147963009249</v>
      </c>
      <c r="P59" s="56">
        <f t="shared" si="1"/>
        <v>3.6736542739246501E-2</v>
      </c>
    </row>
    <row r="60" spans="1:16" x14ac:dyDescent="0.2">
      <c r="A60" s="78">
        <f t="shared" si="6"/>
        <v>55</v>
      </c>
      <c r="B60" s="57" t="s">
        <v>551</v>
      </c>
      <c r="C60" s="57">
        <v>498.3</v>
      </c>
      <c r="D60" s="57"/>
      <c r="E60" s="57"/>
      <c r="F60" s="57">
        <f t="shared" si="2"/>
        <v>498.3</v>
      </c>
      <c r="G60" s="57">
        <v>8</v>
      </c>
      <c r="H60" s="57"/>
      <c r="I60" s="57"/>
      <c r="J60" s="57">
        <v>8</v>
      </c>
      <c r="K60" s="56">
        <f t="shared" si="3"/>
        <v>3.4246575342465752E-3</v>
      </c>
      <c r="L60" s="54">
        <f t="shared" si="4"/>
        <v>12.602739726027396</v>
      </c>
      <c r="M60" s="54">
        <f t="shared" si="5"/>
        <v>2.7726027397260271</v>
      </c>
      <c r="N60" s="54">
        <f t="shared" si="0"/>
        <v>5.5073972602739723</v>
      </c>
      <c r="O60" s="54">
        <v>1.0958860284928769</v>
      </c>
      <c r="P60" s="56">
        <f t="shared" si="1"/>
        <v>4.4107216043588748E-2</v>
      </c>
    </row>
    <row r="61" spans="1:16" x14ac:dyDescent="0.2">
      <c r="A61" s="78">
        <f t="shared" si="6"/>
        <v>56</v>
      </c>
      <c r="B61" s="57" t="s">
        <v>552</v>
      </c>
      <c r="C61" s="57">
        <v>478.1</v>
      </c>
      <c r="D61" s="57"/>
      <c r="E61" s="57"/>
      <c r="F61" s="57">
        <f t="shared" si="2"/>
        <v>478.1</v>
      </c>
      <c r="G61" s="57">
        <v>9</v>
      </c>
      <c r="H61" s="57"/>
      <c r="I61" s="57"/>
      <c r="J61" s="57">
        <v>9</v>
      </c>
      <c r="K61" s="56">
        <f t="shared" si="3"/>
        <v>3.852739726027397E-3</v>
      </c>
      <c r="L61" s="54">
        <f t="shared" si="4"/>
        <v>14.17808219178082</v>
      </c>
      <c r="M61" s="54">
        <f t="shared" si="5"/>
        <v>3.1191780821917807</v>
      </c>
      <c r="N61" s="54">
        <f t="shared" si="0"/>
        <v>6.1958219178082183</v>
      </c>
      <c r="O61" s="54">
        <v>1.2328717820544863</v>
      </c>
      <c r="P61" s="56">
        <f t="shared" si="1"/>
        <v>5.1717117703064842E-2</v>
      </c>
    </row>
    <row r="62" spans="1:16" x14ac:dyDescent="0.2">
      <c r="A62" s="78">
        <f t="shared" si="6"/>
        <v>57</v>
      </c>
      <c r="B62" s="57" t="s">
        <v>553</v>
      </c>
      <c r="C62" s="57">
        <v>429.3</v>
      </c>
      <c r="D62" s="57">
        <v>34.299999999999997</v>
      </c>
      <c r="E62" s="57"/>
      <c r="F62" s="57">
        <f t="shared" si="2"/>
        <v>463.6</v>
      </c>
      <c r="G62" s="57">
        <v>8</v>
      </c>
      <c r="H62" s="57"/>
      <c r="I62" s="57"/>
      <c r="J62" s="57">
        <v>8</v>
      </c>
      <c r="K62" s="56">
        <f t="shared" si="3"/>
        <v>3.4246575342465752E-3</v>
      </c>
      <c r="L62" s="54">
        <f t="shared" si="4"/>
        <v>12.602739726027396</v>
      </c>
      <c r="M62" s="54">
        <f t="shared" si="5"/>
        <v>2.7726027397260271</v>
      </c>
      <c r="N62" s="54">
        <f t="shared" si="0"/>
        <v>5.5073972602739723</v>
      </c>
      <c r="O62" s="54">
        <v>1.0958860284928769</v>
      </c>
      <c r="P62" s="56">
        <f t="shared" si="1"/>
        <v>4.7408597399741743E-2</v>
      </c>
    </row>
    <row r="63" spans="1:16" x14ac:dyDescent="0.2">
      <c r="A63" s="78">
        <f t="shared" si="6"/>
        <v>58</v>
      </c>
      <c r="B63" s="57" t="s">
        <v>554</v>
      </c>
      <c r="C63" s="57">
        <v>1630.6</v>
      </c>
      <c r="D63" s="57"/>
      <c r="E63" s="57">
        <v>228.3</v>
      </c>
      <c r="F63" s="57">
        <f t="shared" si="2"/>
        <v>1858.8999999999999</v>
      </c>
      <c r="G63" s="57">
        <v>35</v>
      </c>
      <c r="H63" s="57"/>
      <c r="I63" s="57"/>
      <c r="J63" s="57">
        <v>35</v>
      </c>
      <c r="K63" s="56">
        <f t="shared" si="3"/>
        <v>1.4982876712328766E-2</v>
      </c>
      <c r="L63" s="54">
        <f t="shared" si="4"/>
        <v>55.136986301369859</v>
      </c>
      <c r="M63" s="54">
        <f t="shared" si="5"/>
        <v>12.13013698630137</v>
      </c>
      <c r="N63" s="54">
        <f t="shared" si="0"/>
        <v>24.094863013698628</v>
      </c>
      <c r="O63" s="54">
        <v>4.7945013746563365</v>
      </c>
      <c r="P63" s="56">
        <f t="shared" si="1"/>
        <v>5.1727627992913118E-2</v>
      </c>
    </row>
    <row r="64" spans="1:16" x14ac:dyDescent="0.2">
      <c r="A64" s="78">
        <f t="shared" si="6"/>
        <v>59</v>
      </c>
      <c r="B64" s="57" t="s">
        <v>555</v>
      </c>
      <c r="C64" s="57">
        <v>584.88</v>
      </c>
      <c r="D64" s="57">
        <v>40.700000000000003</v>
      </c>
      <c r="E64" s="57"/>
      <c r="F64" s="57">
        <f t="shared" si="2"/>
        <v>625.58000000000004</v>
      </c>
      <c r="G64" s="57">
        <v>11</v>
      </c>
      <c r="H64" s="57">
        <v>1</v>
      </c>
      <c r="I64" s="57"/>
      <c r="J64" s="57">
        <v>12</v>
      </c>
      <c r="K64" s="56">
        <f t="shared" si="3"/>
        <v>5.1369863013698627E-3</v>
      </c>
      <c r="L64" s="54">
        <f t="shared" si="4"/>
        <v>18.904109589041095</v>
      </c>
      <c r="M64" s="54">
        <f t="shared" si="5"/>
        <v>4.1589041095890407</v>
      </c>
      <c r="N64" s="54">
        <f t="shared" si="0"/>
        <v>8.2610958904109584</v>
      </c>
      <c r="O64" s="54">
        <v>1.6438290427393152</v>
      </c>
      <c r="P64" s="56">
        <f t="shared" si="1"/>
        <v>5.2699796399789639E-2</v>
      </c>
    </row>
    <row r="65" spans="1:16" x14ac:dyDescent="0.2">
      <c r="A65" s="78">
        <f t="shared" si="6"/>
        <v>60</v>
      </c>
      <c r="B65" s="57" t="s">
        <v>556</v>
      </c>
      <c r="C65" s="57">
        <v>444.85</v>
      </c>
      <c r="D65" s="57"/>
      <c r="E65" s="57"/>
      <c r="F65" s="57">
        <f t="shared" si="2"/>
        <v>444.85</v>
      </c>
      <c r="G65" s="57">
        <v>6</v>
      </c>
      <c r="H65" s="57"/>
      <c r="I65" s="57"/>
      <c r="J65" s="57">
        <v>6</v>
      </c>
      <c r="K65" s="56">
        <f t="shared" si="3"/>
        <v>2.5684931506849314E-3</v>
      </c>
      <c r="L65" s="54">
        <f t="shared" si="4"/>
        <v>9.4520547945205475</v>
      </c>
      <c r="M65" s="54">
        <f t="shared" si="5"/>
        <v>2.0794520547945203</v>
      </c>
      <c r="N65" s="54">
        <f t="shared" si="0"/>
        <v>4.1305479452054792</v>
      </c>
      <c r="O65" s="54">
        <v>0.82191452136965759</v>
      </c>
      <c r="P65" s="56">
        <f t="shared" si="1"/>
        <v>3.7055118165427003E-2</v>
      </c>
    </row>
    <row r="66" spans="1:16" x14ac:dyDescent="0.2">
      <c r="A66" s="78">
        <f t="shared" si="6"/>
        <v>61</v>
      </c>
      <c r="B66" s="57" t="s">
        <v>557</v>
      </c>
      <c r="C66" s="57">
        <v>550.70000000000005</v>
      </c>
      <c r="D66" s="57"/>
      <c r="E66" s="57"/>
      <c r="F66" s="57">
        <f t="shared" si="2"/>
        <v>550.70000000000005</v>
      </c>
      <c r="G66" s="57">
        <v>8</v>
      </c>
      <c r="H66" s="57"/>
      <c r="I66" s="57"/>
      <c r="J66" s="57">
        <v>8</v>
      </c>
      <c r="K66" s="56">
        <f t="shared" si="3"/>
        <v>3.4246575342465752E-3</v>
      </c>
      <c r="L66" s="54">
        <f t="shared" si="4"/>
        <v>12.602739726027396</v>
      </c>
      <c r="M66" s="54">
        <f t="shared" si="5"/>
        <v>2.7726027397260271</v>
      </c>
      <c r="N66" s="54">
        <f t="shared" si="0"/>
        <v>5.5073972602739723</v>
      </c>
      <c r="O66" s="54">
        <v>1.0958860284928769</v>
      </c>
      <c r="P66" s="56">
        <f t="shared" si="1"/>
        <v>3.9910342753804742E-2</v>
      </c>
    </row>
    <row r="67" spans="1:16" x14ac:dyDescent="0.2">
      <c r="A67" s="78">
        <f t="shared" si="6"/>
        <v>62</v>
      </c>
      <c r="B67" s="57" t="s">
        <v>558</v>
      </c>
      <c r="C67" s="57">
        <v>213.7</v>
      </c>
      <c r="D67" s="57"/>
      <c r="E67" s="57"/>
      <c r="F67" s="57">
        <f t="shared" si="2"/>
        <v>213.7</v>
      </c>
      <c r="G67" s="57">
        <v>6</v>
      </c>
      <c r="H67" s="57"/>
      <c r="I67" s="57"/>
      <c r="J67" s="57">
        <v>6</v>
      </c>
      <c r="K67" s="56">
        <f t="shared" si="3"/>
        <v>2.5684931506849314E-3</v>
      </c>
      <c r="L67" s="54">
        <f t="shared" si="4"/>
        <v>9.4520547945205475</v>
      </c>
      <c r="M67" s="54">
        <f t="shared" si="5"/>
        <v>2.0794520547945203</v>
      </c>
      <c r="N67" s="54">
        <f t="shared" si="0"/>
        <v>4.1305479452054792</v>
      </c>
      <c r="O67" s="54">
        <v>0.82191452136965759</v>
      </c>
      <c r="P67" s="56">
        <f t="shared" si="1"/>
        <v>7.7136028619046351E-2</v>
      </c>
    </row>
    <row r="68" spans="1:16" x14ac:dyDescent="0.2">
      <c r="A68" s="78">
        <f t="shared" si="6"/>
        <v>63</v>
      </c>
      <c r="B68" s="57" t="s">
        <v>559</v>
      </c>
      <c r="C68" s="57">
        <v>537.54999999999995</v>
      </c>
      <c r="D68" s="57"/>
      <c r="E68" s="57"/>
      <c r="F68" s="57">
        <f t="shared" si="2"/>
        <v>537.54999999999995</v>
      </c>
      <c r="G68" s="57">
        <v>10</v>
      </c>
      <c r="H68" s="57"/>
      <c r="I68" s="57"/>
      <c r="J68" s="57">
        <v>10</v>
      </c>
      <c r="K68" s="56">
        <f t="shared" si="3"/>
        <v>4.2808219178082189E-3</v>
      </c>
      <c r="L68" s="54">
        <f t="shared" si="4"/>
        <v>15.753424657534246</v>
      </c>
      <c r="M68" s="54">
        <f t="shared" si="5"/>
        <v>3.4657534246575343</v>
      </c>
      <c r="N68" s="54">
        <f t="shared" si="0"/>
        <v>6.8842465753424653</v>
      </c>
      <c r="O68" s="54">
        <v>1.369857535616096</v>
      </c>
      <c r="P68" s="56">
        <f t="shared" si="1"/>
        <v>5.1108328886894885E-2</v>
      </c>
    </row>
    <row r="69" spans="1:16" x14ac:dyDescent="0.2">
      <c r="A69" s="78">
        <f t="shared" si="6"/>
        <v>64</v>
      </c>
      <c r="B69" s="57" t="s">
        <v>560</v>
      </c>
      <c r="C69" s="57">
        <v>467.1</v>
      </c>
      <c r="D69" s="57"/>
      <c r="E69" s="57">
        <v>80.8</v>
      </c>
      <c r="F69" s="57">
        <f t="shared" si="2"/>
        <v>547.9</v>
      </c>
      <c r="G69" s="57">
        <v>7</v>
      </c>
      <c r="H69" s="57"/>
      <c r="I69" s="57">
        <v>1</v>
      </c>
      <c r="J69" s="57">
        <v>8</v>
      </c>
      <c r="K69" s="56">
        <f t="shared" si="3"/>
        <v>3.4246575342465752E-3</v>
      </c>
      <c r="L69" s="54">
        <f t="shared" si="4"/>
        <v>12.602739726027396</v>
      </c>
      <c r="M69" s="54">
        <f t="shared" si="5"/>
        <v>2.7726027397260271</v>
      </c>
      <c r="N69" s="54">
        <f t="shared" si="0"/>
        <v>5.5073972602739723</v>
      </c>
      <c r="O69" s="54">
        <v>1.0958860284928769</v>
      </c>
      <c r="P69" s="56">
        <f t="shared" si="1"/>
        <v>4.011430143186763E-2</v>
      </c>
    </row>
    <row r="70" spans="1:16" x14ac:dyDescent="0.2">
      <c r="A70" s="78">
        <f t="shared" si="6"/>
        <v>65</v>
      </c>
      <c r="B70" s="57" t="s">
        <v>561</v>
      </c>
      <c r="C70" s="57">
        <v>430.8</v>
      </c>
      <c r="D70" s="57"/>
      <c r="E70" s="57"/>
      <c r="F70" s="57">
        <f t="shared" si="2"/>
        <v>430.8</v>
      </c>
      <c r="G70" s="57">
        <v>8</v>
      </c>
      <c r="H70" s="57"/>
      <c r="I70" s="57"/>
      <c r="J70" s="57">
        <v>8</v>
      </c>
      <c r="K70" s="56">
        <f t="shared" si="3"/>
        <v>3.4246575342465752E-3</v>
      </c>
      <c r="L70" s="54">
        <f t="shared" si="4"/>
        <v>12.602739726027396</v>
      </c>
      <c r="M70" s="54">
        <f t="shared" si="5"/>
        <v>2.7726027397260271</v>
      </c>
      <c r="N70" s="54">
        <f t="shared" ref="N70:N133" si="7">L70*0.437</f>
        <v>5.5073972602739723</v>
      </c>
      <c r="O70" s="54">
        <v>1.0958860284928769</v>
      </c>
      <c r="P70" s="56">
        <f t="shared" ref="P70:P133" si="8">(L70+M70+N70+O70)/F70</f>
        <v>5.1018165632591164E-2</v>
      </c>
    </row>
    <row r="71" spans="1:16" x14ac:dyDescent="0.2">
      <c r="A71" s="78">
        <f t="shared" si="6"/>
        <v>66</v>
      </c>
      <c r="B71" s="57" t="s">
        <v>562</v>
      </c>
      <c r="C71" s="57">
        <v>487.85</v>
      </c>
      <c r="D71" s="57"/>
      <c r="E71" s="57"/>
      <c r="F71" s="57">
        <f t="shared" ref="F71:F132" si="9">C71+D71+E71</f>
        <v>487.85</v>
      </c>
      <c r="G71" s="57">
        <v>7</v>
      </c>
      <c r="H71" s="57"/>
      <c r="I71" s="57"/>
      <c r="J71" s="57">
        <v>7</v>
      </c>
      <c r="K71" s="56">
        <f t="shared" ref="K71:K134" si="10">2/4672*J71</f>
        <v>2.9965753424657533E-3</v>
      </c>
      <c r="L71" s="54">
        <f t="shared" ref="L71:L134" si="11">K71*3680</f>
        <v>11.027397260273972</v>
      </c>
      <c r="M71" s="54">
        <f t="shared" ref="M71:M132" si="12">L71*0.22</f>
        <v>2.4260273972602739</v>
      </c>
      <c r="N71" s="54">
        <f t="shared" si="7"/>
        <v>4.8189726027397253</v>
      </c>
      <c r="O71" s="54">
        <v>0.95890027493126717</v>
      </c>
      <c r="P71" s="56">
        <f t="shared" si="8"/>
        <v>3.9420513549667385E-2</v>
      </c>
    </row>
    <row r="72" spans="1:16" x14ac:dyDescent="0.2">
      <c r="A72" s="78">
        <f t="shared" ref="A72:A135" si="13">A71+1</f>
        <v>67</v>
      </c>
      <c r="B72" s="57" t="s">
        <v>563</v>
      </c>
      <c r="C72" s="57">
        <v>2572.4</v>
      </c>
      <c r="D72" s="57"/>
      <c r="E72" s="57">
        <v>488</v>
      </c>
      <c r="F72" s="57">
        <f t="shared" si="9"/>
        <v>3060.4</v>
      </c>
      <c r="G72" s="57">
        <v>40</v>
      </c>
      <c r="H72" s="57"/>
      <c r="I72" s="57"/>
      <c r="J72" s="57">
        <v>40</v>
      </c>
      <c r="K72" s="56">
        <f t="shared" si="10"/>
        <v>1.7123287671232876E-2</v>
      </c>
      <c r="L72" s="54">
        <f t="shared" si="11"/>
        <v>63.013698630136986</v>
      </c>
      <c r="M72" s="54">
        <f t="shared" si="12"/>
        <v>13.863013698630137</v>
      </c>
      <c r="N72" s="54">
        <f t="shared" si="7"/>
        <v>27.536986301369861</v>
      </c>
      <c r="O72" s="54">
        <v>5.4794301424643841</v>
      </c>
      <c r="P72" s="56">
        <f t="shared" si="8"/>
        <v>3.5908093312181859E-2</v>
      </c>
    </row>
    <row r="73" spans="1:16" x14ac:dyDescent="0.2">
      <c r="A73" s="78">
        <f t="shared" si="13"/>
        <v>68</v>
      </c>
      <c r="B73" s="57" t="s">
        <v>564</v>
      </c>
      <c r="C73" s="57">
        <v>386.9</v>
      </c>
      <c r="D73" s="57"/>
      <c r="E73" s="57"/>
      <c r="F73" s="57">
        <f t="shared" si="9"/>
        <v>386.9</v>
      </c>
      <c r="G73" s="57">
        <v>5</v>
      </c>
      <c r="H73" s="57"/>
      <c r="I73" s="57"/>
      <c r="J73" s="57">
        <v>5</v>
      </c>
      <c r="K73" s="56">
        <f t="shared" si="10"/>
        <v>2.1404109589041095E-3</v>
      </c>
      <c r="L73" s="54">
        <f t="shared" si="11"/>
        <v>7.8767123287671232</v>
      </c>
      <c r="M73" s="54">
        <f t="shared" si="12"/>
        <v>1.7328767123287672</v>
      </c>
      <c r="N73" s="54">
        <f t="shared" si="7"/>
        <v>3.4421232876712327</v>
      </c>
      <c r="O73" s="54">
        <v>0.68492876780804801</v>
      </c>
      <c r="P73" s="56">
        <f t="shared" si="8"/>
        <v>3.5504370888020609E-2</v>
      </c>
    </row>
    <row r="74" spans="1:16" x14ac:dyDescent="0.2">
      <c r="A74" s="78">
        <f t="shared" si="13"/>
        <v>69</v>
      </c>
      <c r="B74" s="57" t="s">
        <v>565</v>
      </c>
      <c r="C74" s="57">
        <v>902</v>
      </c>
      <c r="D74" s="57"/>
      <c r="E74" s="57"/>
      <c r="F74" s="57">
        <f t="shared" si="9"/>
        <v>902</v>
      </c>
      <c r="G74" s="57">
        <v>14</v>
      </c>
      <c r="H74" s="57"/>
      <c r="I74" s="57"/>
      <c r="J74" s="57">
        <v>14</v>
      </c>
      <c r="K74" s="56">
        <f t="shared" si="10"/>
        <v>5.9931506849315065E-3</v>
      </c>
      <c r="L74" s="54">
        <f t="shared" si="11"/>
        <v>22.054794520547944</v>
      </c>
      <c r="M74" s="54">
        <f t="shared" si="12"/>
        <v>4.8520547945205479</v>
      </c>
      <c r="N74" s="54">
        <f t="shared" si="7"/>
        <v>9.6379452054794506</v>
      </c>
      <c r="O74" s="54">
        <v>1.9178005498625343</v>
      </c>
      <c r="P74" s="56">
        <f t="shared" si="8"/>
        <v>4.2641457949457284E-2</v>
      </c>
    </row>
    <row r="75" spans="1:16" x14ac:dyDescent="0.2">
      <c r="A75" s="78">
        <f t="shared" si="13"/>
        <v>70</v>
      </c>
      <c r="B75" s="57" t="s">
        <v>566</v>
      </c>
      <c r="C75" s="57">
        <v>659.8</v>
      </c>
      <c r="D75" s="57">
        <v>57.3</v>
      </c>
      <c r="E75" s="57"/>
      <c r="F75" s="57">
        <f t="shared" si="9"/>
        <v>717.09999999999991</v>
      </c>
      <c r="G75" s="57">
        <v>12</v>
      </c>
      <c r="H75" s="57">
        <v>1</v>
      </c>
      <c r="I75" s="57"/>
      <c r="J75" s="57">
        <v>13</v>
      </c>
      <c r="K75" s="56">
        <f t="shared" si="10"/>
        <v>5.5650684931506846E-3</v>
      </c>
      <c r="L75" s="54">
        <f t="shared" si="11"/>
        <v>20.479452054794521</v>
      </c>
      <c r="M75" s="54">
        <f t="shared" si="12"/>
        <v>4.5054794520547947</v>
      </c>
      <c r="N75" s="54">
        <f t="shared" si="7"/>
        <v>8.9495205479452054</v>
      </c>
      <c r="O75" s="54">
        <v>1.7808147963009249</v>
      </c>
      <c r="P75" s="56">
        <f t="shared" si="8"/>
        <v>4.9805141334675007E-2</v>
      </c>
    </row>
    <row r="76" spans="1:16" x14ac:dyDescent="0.2">
      <c r="A76" s="78">
        <f t="shared" si="13"/>
        <v>71</v>
      </c>
      <c r="B76" s="57" t="s">
        <v>567</v>
      </c>
      <c r="C76" s="57">
        <v>542.70000000000005</v>
      </c>
      <c r="D76" s="57"/>
      <c r="E76" s="57"/>
      <c r="F76" s="57">
        <f t="shared" si="9"/>
        <v>542.70000000000005</v>
      </c>
      <c r="G76" s="57">
        <v>7</v>
      </c>
      <c r="H76" s="57"/>
      <c r="I76" s="57"/>
      <c r="J76" s="57">
        <v>7</v>
      </c>
      <c r="K76" s="56">
        <f t="shared" si="10"/>
        <v>2.9965753424657533E-3</v>
      </c>
      <c r="L76" s="54">
        <f t="shared" si="11"/>
        <v>11.027397260273972</v>
      </c>
      <c r="M76" s="54">
        <f t="shared" si="12"/>
        <v>2.4260273972602739</v>
      </c>
      <c r="N76" s="54">
        <f t="shared" si="7"/>
        <v>4.8189726027397253</v>
      </c>
      <c r="O76" s="54">
        <v>0.95890027493126717</v>
      </c>
      <c r="P76" s="56">
        <f t="shared" si="8"/>
        <v>3.5436332292620665E-2</v>
      </c>
    </row>
    <row r="77" spans="1:16" x14ac:dyDescent="0.2">
      <c r="A77" s="78">
        <f t="shared" si="13"/>
        <v>72</v>
      </c>
      <c r="B77" s="57" t="s">
        <v>568</v>
      </c>
      <c r="C77" s="57">
        <v>605.70000000000005</v>
      </c>
      <c r="D77" s="57"/>
      <c r="E77" s="57">
        <v>19</v>
      </c>
      <c r="F77" s="57">
        <f t="shared" si="9"/>
        <v>624.70000000000005</v>
      </c>
      <c r="G77" s="57">
        <v>10</v>
      </c>
      <c r="H77" s="57"/>
      <c r="I77" s="57"/>
      <c r="J77" s="57">
        <v>10</v>
      </c>
      <c r="K77" s="56">
        <f t="shared" si="10"/>
        <v>4.2808219178082189E-3</v>
      </c>
      <c r="L77" s="54">
        <f t="shared" si="11"/>
        <v>15.753424657534246</v>
      </c>
      <c r="M77" s="54">
        <f t="shared" si="12"/>
        <v>3.4657534246575343</v>
      </c>
      <c r="N77" s="54">
        <f t="shared" si="7"/>
        <v>6.8842465753424653</v>
      </c>
      <c r="O77" s="54">
        <v>1.369857535616096</v>
      </c>
      <c r="P77" s="56">
        <f t="shared" si="8"/>
        <v>4.3978361122379288E-2</v>
      </c>
    </row>
    <row r="78" spans="1:16" x14ac:dyDescent="0.2">
      <c r="A78" s="78">
        <f t="shared" si="13"/>
        <v>73</v>
      </c>
      <c r="B78" s="57" t="s">
        <v>569</v>
      </c>
      <c r="C78" s="57">
        <v>1311.1</v>
      </c>
      <c r="D78" s="57"/>
      <c r="E78" s="57">
        <v>43.3</v>
      </c>
      <c r="F78" s="57">
        <f t="shared" si="9"/>
        <v>1354.3999999999999</v>
      </c>
      <c r="G78" s="57">
        <v>20</v>
      </c>
      <c r="H78" s="57"/>
      <c r="I78" s="57"/>
      <c r="J78" s="57">
        <v>20</v>
      </c>
      <c r="K78" s="56">
        <f t="shared" si="10"/>
        <v>8.5616438356164379E-3</v>
      </c>
      <c r="L78" s="54">
        <f t="shared" si="11"/>
        <v>31.506849315068493</v>
      </c>
      <c r="M78" s="54">
        <f t="shared" si="12"/>
        <v>6.9315068493150687</v>
      </c>
      <c r="N78" s="54">
        <f t="shared" si="7"/>
        <v>13.768493150684931</v>
      </c>
      <c r="O78" s="54">
        <v>2.739715071232192</v>
      </c>
      <c r="P78" s="56">
        <f t="shared" si="8"/>
        <v>4.0568934130464182E-2</v>
      </c>
    </row>
    <row r="79" spans="1:16" x14ac:dyDescent="0.2">
      <c r="A79" s="78">
        <f t="shared" si="13"/>
        <v>74</v>
      </c>
      <c r="B79" s="57" t="s">
        <v>570</v>
      </c>
      <c r="C79" s="57">
        <v>235.6</v>
      </c>
      <c r="D79" s="57"/>
      <c r="E79" s="57"/>
      <c r="F79" s="57">
        <f t="shared" si="9"/>
        <v>235.6</v>
      </c>
      <c r="G79" s="57">
        <v>8</v>
      </c>
      <c r="H79" s="57"/>
      <c r="I79" s="57"/>
      <c r="J79" s="57">
        <v>8</v>
      </c>
      <c r="K79" s="56">
        <f t="shared" si="10"/>
        <v>3.4246575342465752E-3</v>
      </c>
      <c r="L79" s="54">
        <f t="shared" si="11"/>
        <v>12.602739726027396</v>
      </c>
      <c r="M79" s="54">
        <f t="shared" si="12"/>
        <v>2.7726027397260271</v>
      </c>
      <c r="N79" s="54">
        <f t="shared" si="7"/>
        <v>5.5073972602739723</v>
      </c>
      <c r="O79" s="54">
        <v>1.0958860284928769</v>
      </c>
      <c r="P79" s="56">
        <f t="shared" si="8"/>
        <v>9.328788520594343E-2</v>
      </c>
    </row>
    <row r="80" spans="1:16" x14ac:dyDescent="0.2">
      <c r="A80" s="78">
        <f t="shared" si="13"/>
        <v>75</v>
      </c>
      <c r="B80" s="57" t="s">
        <v>571</v>
      </c>
      <c r="C80" s="57">
        <v>666.3</v>
      </c>
      <c r="D80" s="57">
        <v>58.1</v>
      </c>
      <c r="E80" s="57"/>
      <c r="F80" s="57">
        <f t="shared" si="9"/>
        <v>724.4</v>
      </c>
      <c r="G80" s="57">
        <v>9</v>
      </c>
      <c r="H80" s="57">
        <v>2</v>
      </c>
      <c r="I80" s="57"/>
      <c r="J80" s="57">
        <v>11</v>
      </c>
      <c r="K80" s="56">
        <f t="shared" si="10"/>
        <v>4.7089041095890408E-3</v>
      </c>
      <c r="L80" s="54">
        <f t="shared" si="11"/>
        <v>17.328767123287669</v>
      </c>
      <c r="M80" s="54">
        <f t="shared" si="12"/>
        <v>3.8123287671232871</v>
      </c>
      <c r="N80" s="54">
        <f t="shared" si="7"/>
        <v>7.5726712328767114</v>
      </c>
      <c r="O80" s="54">
        <v>1.5068432891777055</v>
      </c>
      <c r="P80" s="56">
        <f t="shared" si="8"/>
        <v>4.171812591450217E-2</v>
      </c>
    </row>
    <row r="81" spans="1:16" x14ac:dyDescent="0.2">
      <c r="A81" s="78">
        <f t="shared" si="13"/>
        <v>76</v>
      </c>
      <c r="B81" s="57" t="s">
        <v>572</v>
      </c>
      <c r="C81" s="57">
        <v>574.5</v>
      </c>
      <c r="D81" s="57"/>
      <c r="E81" s="57"/>
      <c r="F81" s="57">
        <f t="shared" si="9"/>
        <v>574.5</v>
      </c>
      <c r="G81" s="57">
        <v>9</v>
      </c>
      <c r="H81" s="57"/>
      <c r="I81" s="57"/>
      <c r="J81" s="57">
        <v>9</v>
      </c>
      <c r="K81" s="56">
        <f t="shared" si="10"/>
        <v>3.852739726027397E-3</v>
      </c>
      <c r="L81" s="54">
        <f t="shared" si="11"/>
        <v>14.17808219178082</v>
      </c>
      <c r="M81" s="54">
        <f t="shared" si="12"/>
        <v>3.1191780821917807</v>
      </c>
      <c r="N81" s="54">
        <f t="shared" si="7"/>
        <v>6.1958219178082183</v>
      </c>
      <c r="O81" s="54">
        <v>1.2328717820544863</v>
      </c>
      <c r="P81" s="56">
        <f t="shared" si="8"/>
        <v>4.3039084375692434E-2</v>
      </c>
    </row>
    <row r="82" spans="1:16" x14ac:dyDescent="0.2">
      <c r="A82" s="78">
        <f t="shared" si="13"/>
        <v>77</v>
      </c>
      <c r="B82" s="57" t="s">
        <v>573</v>
      </c>
      <c r="C82" s="57">
        <v>656.4</v>
      </c>
      <c r="D82" s="57">
        <v>40.5</v>
      </c>
      <c r="E82" s="57"/>
      <c r="F82" s="57">
        <f t="shared" si="9"/>
        <v>696.9</v>
      </c>
      <c r="G82" s="57">
        <v>9</v>
      </c>
      <c r="H82" s="57">
        <v>1</v>
      </c>
      <c r="I82" s="57"/>
      <c r="J82" s="57">
        <v>10</v>
      </c>
      <c r="K82" s="56">
        <f t="shared" si="10"/>
        <v>4.2808219178082189E-3</v>
      </c>
      <c r="L82" s="54">
        <f t="shared" si="11"/>
        <v>15.753424657534246</v>
      </c>
      <c r="M82" s="54">
        <f t="shared" si="12"/>
        <v>3.4657534246575343</v>
      </c>
      <c r="N82" s="54">
        <f t="shared" si="7"/>
        <v>6.8842465753424653</v>
      </c>
      <c r="O82" s="54">
        <v>1.369857535616096</v>
      </c>
      <c r="P82" s="56">
        <f t="shared" si="8"/>
        <v>3.9422129707490809E-2</v>
      </c>
    </row>
    <row r="83" spans="1:16" x14ac:dyDescent="0.2">
      <c r="A83" s="78">
        <f t="shared" si="13"/>
        <v>78</v>
      </c>
      <c r="B83" s="57" t="s">
        <v>575</v>
      </c>
      <c r="C83" s="57">
        <v>560.6</v>
      </c>
      <c r="D83" s="57"/>
      <c r="E83" s="57">
        <v>38.4</v>
      </c>
      <c r="F83" s="57">
        <f t="shared" si="9"/>
        <v>599</v>
      </c>
      <c r="G83" s="57">
        <v>9</v>
      </c>
      <c r="H83" s="57"/>
      <c r="I83" s="57">
        <v>1</v>
      </c>
      <c r="J83" s="57">
        <v>10</v>
      </c>
      <c r="K83" s="56">
        <f t="shared" si="10"/>
        <v>4.2808219178082189E-3</v>
      </c>
      <c r="L83" s="54">
        <f t="shared" si="11"/>
        <v>15.753424657534246</v>
      </c>
      <c r="M83" s="54">
        <f t="shared" si="12"/>
        <v>3.4657534246575343</v>
      </c>
      <c r="N83" s="54">
        <f t="shared" si="7"/>
        <v>6.8842465753424653</v>
      </c>
      <c r="O83" s="54">
        <v>1.369857535616096</v>
      </c>
      <c r="P83" s="56">
        <f t="shared" si="8"/>
        <v>4.5865245731469689E-2</v>
      </c>
    </row>
    <row r="84" spans="1:16" x14ac:dyDescent="0.2">
      <c r="A84" s="78">
        <f t="shared" si="13"/>
        <v>79</v>
      </c>
      <c r="B84" s="57" t="s">
        <v>576</v>
      </c>
      <c r="C84" s="57">
        <v>494.5</v>
      </c>
      <c r="D84" s="57"/>
      <c r="E84" s="57"/>
      <c r="F84" s="57">
        <f t="shared" si="9"/>
        <v>494.5</v>
      </c>
      <c r="G84" s="57">
        <v>7</v>
      </c>
      <c r="H84" s="57"/>
      <c r="I84" s="57"/>
      <c r="J84" s="57">
        <v>7</v>
      </c>
      <c r="K84" s="56">
        <f t="shared" si="10"/>
        <v>2.9965753424657533E-3</v>
      </c>
      <c r="L84" s="54">
        <f t="shared" si="11"/>
        <v>11.027397260273972</v>
      </c>
      <c r="M84" s="54">
        <f t="shared" si="12"/>
        <v>2.4260273972602739</v>
      </c>
      <c r="N84" s="54">
        <f t="shared" si="7"/>
        <v>4.8189726027397253</v>
      </c>
      <c r="O84" s="54">
        <v>0.95890027493126717</v>
      </c>
      <c r="P84" s="56">
        <f t="shared" si="8"/>
        <v>3.8890389353296737E-2</v>
      </c>
    </row>
    <row r="85" spans="1:16" x14ac:dyDescent="0.2">
      <c r="A85" s="78">
        <f t="shared" si="13"/>
        <v>80</v>
      </c>
      <c r="B85" s="57" t="s">
        <v>577</v>
      </c>
      <c r="C85" s="57">
        <v>719.5</v>
      </c>
      <c r="D85" s="57">
        <v>20.3</v>
      </c>
      <c r="E85" s="57"/>
      <c r="F85" s="57">
        <f t="shared" si="9"/>
        <v>739.8</v>
      </c>
      <c r="G85" s="57">
        <v>8</v>
      </c>
      <c r="H85" s="57">
        <v>1</v>
      </c>
      <c r="I85" s="57"/>
      <c r="J85" s="57">
        <v>9</v>
      </c>
      <c r="K85" s="56">
        <f t="shared" si="10"/>
        <v>3.852739726027397E-3</v>
      </c>
      <c r="L85" s="54">
        <f t="shared" si="11"/>
        <v>14.17808219178082</v>
      </c>
      <c r="M85" s="54">
        <f t="shared" si="12"/>
        <v>3.1191780821917807</v>
      </c>
      <c r="N85" s="54">
        <f t="shared" si="7"/>
        <v>6.1958219178082183</v>
      </c>
      <c r="O85" s="54">
        <v>1.2328717820544863</v>
      </c>
      <c r="P85" s="56">
        <f t="shared" si="8"/>
        <v>3.3422484419890923E-2</v>
      </c>
    </row>
    <row r="86" spans="1:16" x14ac:dyDescent="0.2">
      <c r="A86" s="78">
        <f t="shared" si="13"/>
        <v>81</v>
      </c>
      <c r="B86" s="57" t="s">
        <v>578</v>
      </c>
      <c r="C86" s="57">
        <v>673</v>
      </c>
      <c r="D86" s="57">
        <v>43.4</v>
      </c>
      <c r="E86" s="57"/>
      <c r="F86" s="57">
        <f t="shared" si="9"/>
        <v>716.4</v>
      </c>
      <c r="G86" s="57">
        <v>9</v>
      </c>
      <c r="H86" s="57">
        <v>1</v>
      </c>
      <c r="I86" s="57"/>
      <c r="J86" s="57">
        <v>10</v>
      </c>
      <c r="K86" s="56">
        <f t="shared" si="10"/>
        <v>4.2808219178082189E-3</v>
      </c>
      <c r="L86" s="54">
        <f t="shared" si="11"/>
        <v>15.753424657534246</v>
      </c>
      <c r="M86" s="54">
        <f t="shared" si="12"/>
        <v>3.4657534246575343</v>
      </c>
      <c r="N86" s="54">
        <f t="shared" si="7"/>
        <v>6.8842465753424653</v>
      </c>
      <c r="O86" s="54">
        <v>1.369857535616096</v>
      </c>
      <c r="P86" s="56">
        <f t="shared" si="8"/>
        <v>3.8349081788317065E-2</v>
      </c>
    </row>
    <row r="87" spans="1:16" x14ac:dyDescent="0.2">
      <c r="A87" s="78">
        <f t="shared" si="13"/>
        <v>82</v>
      </c>
      <c r="B87" s="57" t="s">
        <v>579</v>
      </c>
      <c r="C87" s="57">
        <v>628.5</v>
      </c>
      <c r="D87" s="57"/>
      <c r="E87" s="57"/>
      <c r="F87" s="57">
        <f t="shared" si="9"/>
        <v>628.5</v>
      </c>
      <c r="G87" s="57">
        <v>8</v>
      </c>
      <c r="H87" s="57"/>
      <c r="I87" s="57"/>
      <c r="J87" s="57">
        <v>8</v>
      </c>
      <c r="K87" s="56">
        <f t="shared" si="10"/>
        <v>3.4246575342465752E-3</v>
      </c>
      <c r="L87" s="54">
        <f t="shared" si="11"/>
        <v>12.602739726027396</v>
      </c>
      <c r="M87" s="54">
        <f t="shared" si="12"/>
        <v>2.7726027397260271</v>
      </c>
      <c r="N87" s="54">
        <f t="shared" si="7"/>
        <v>5.5073972602739723</v>
      </c>
      <c r="O87" s="54">
        <v>1.0958860284928769</v>
      </c>
      <c r="P87" s="56">
        <f t="shared" si="8"/>
        <v>3.4969969378711649E-2</v>
      </c>
    </row>
    <row r="88" spans="1:16" x14ac:dyDescent="0.2">
      <c r="A88" s="78">
        <f t="shared" si="13"/>
        <v>83</v>
      </c>
      <c r="B88" s="57" t="s">
        <v>580</v>
      </c>
      <c r="C88" s="57">
        <v>1817.4</v>
      </c>
      <c r="D88" s="57">
        <v>90.8</v>
      </c>
      <c r="E88" s="57"/>
      <c r="F88" s="57">
        <f t="shared" si="9"/>
        <v>1908.2</v>
      </c>
      <c r="G88" s="57">
        <v>40</v>
      </c>
      <c r="H88" s="57"/>
      <c r="I88" s="57"/>
      <c r="J88" s="57">
        <v>40</v>
      </c>
      <c r="K88" s="56">
        <f t="shared" si="10"/>
        <v>1.7123287671232876E-2</v>
      </c>
      <c r="L88" s="54">
        <f t="shared" si="11"/>
        <v>63.013698630136986</v>
      </c>
      <c r="M88" s="54">
        <f t="shared" si="12"/>
        <v>13.863013698630137</v>
      </c>
      <c r="N88" s="54">
        <f t="shared" si="7"/>
        <v>27.536986301369861</v>
      </c>
      <c r="O88" s="54">
        <v>5.4794301424643841</v>
      </c>
      <c r="P88" s="56">
        <f t="shared" si="8"/>
        <v>5.7589942758935843E-2</v>
      </c>
    </row>
    <row r="89" spans="1:16" x14ac:dyDescent="0.2">
      <c r="A89" s="78">
        <f t="shared" si="13"/>
        <v>84</v>
      </c>
      <c r="B89" s="57" t="s">
        <v>581</v>
      </c>
      <c r="C89" s="57">
        <v>872.9</v>
      </c>
      <c r="D89" s="57"/>
      <c r="E89" s="57">
        <v>66</v>
      </c>
      <c r="F89" s="57">
        <f t="shared" si="9"/>
        <v>938.9</v>
      </c>
      <c r="G89" s="57">
        <v>13</v>
      </c>
      <c r="H89" s="57"/>
      <c r="I89" s="57"/>
      <c r="J89" s="57">
        <v>13</v>
      </c>
      <c r="K89" s="56">
        <f t="shared" si="10"/>
        <v>5.5650684931506846E-3</v>
      </c>
      <c r="L89" s="54">
        <f t="shared" si="11"/>
        <v>20.479452054794521</v>
      </c>
      <c r="M89" s="54">
        <f t="shared" si="12"/>
        <v>4.5054794520547947</v>
      </c>
      <c r="N89" s="54">
        <f t="shared" si="7"/>
        <v>8.9495205479452054</v>
      </c>
      <c r="O89" s="54">
        <v>1.7808147963009249</v>
      </c>
      <c r="P89" s="56">
        <f t="shared" si="8"/>
        <v>3.8039479019166517E-2</v>
      </c>
    </row>
    <row r="90" spans="1:16" x14ac:dyDescent="0.2">
      <c r="A90" s="78">
        <f t="shared" si="13"/>
        <v>85</v>
      </c>
      <c r="B90" s="57" t="s">
        <v>582</v>
      </c>
      <c r="C90" s="57">
        <v>583.5</v>
      </c>
      <c r="D90" s="57"/>
      <c r="E90" s="57"/>
      <c r="F90" s="57">
        <f t="shared" si="9"/>
        <v>583.5</v>
      </c>
      <c r="G90" s="57">
        <v>12</v>
      </c>
      <c r="H90" s="57"/>
      <c r="I90" s="57"/>
      <c r="J90" s="57">
        <v>12</v>
      </c>
      <c r="K90" s="56">
        <f t="shared" si="10"/>
        <v>5.1369863013698627E-3</v>
      </c>
      <c r="L90" s="54">
        <f t="shared" si="11"/>
        <v>18.904109589041095</v>
      </c>
      <c r="M90" s="54">
        <f t="shared" si="12"/>
        <v>4.1589041095890407</v>
      </c>
      <c r="N90" s="54">
        <f t="shared" si="7"/>
        <v>8.2610958904109584</v>
      </c>
      <c r="O90" s="54">
        <v>1.6438290427393152</v>
      </c>
      <c r="P90" s="56">
        <f t="shared" si="8"/>
        <v>5.6500323276401726E-2</v>
      </c>
    </row>
    <row r="91" spans="1:16" x14ac:dyDescent="0.2">
      <c r="A91" s="78">
        <f t="shared" si="13"/>
        <v>86</v>
      </c>
      <c r="B91" s="57" t="s">
        <v>583</v>
      </c>
      <c r="C91" s="57">
        <v>288.43</v>
      </c>
      <c r="D91" s="57"/>
      <c r="E91" s="57"/>
      <c r="F91" s="57">
        <f t="shared" si="9"/>
        <v>288.43</v>
      </c>
      <c r="G91" s="57">
        <v>5</v>
      </c>
      <c r="H91" s="57"/>
      <c r="I91" s="57"/>
      <c r="J91" s="57">
        <v>5</v>
      </c>
      <c r="K91" s="56">
        <f t="shared" si="10"/>
        <v>2.1404109589041095E-3</v>
      </c>
      <c r="L91" s="54">
        <f t="shared" si="11"/>
        <v>7.8767123287671232</v>
      </c>
      <c r="M91" s="54">
        <f t="shared" si="12"/>
        <v>1.7328767123287672</v>
      </c>
      <c r="N91" s="54">
        <f t="shared" si="7"/>
        <v>3.4421232876712327</v>
      </c>
      <c r="O91" s="54">
        <v>0.68492876780804801</v>
      </c>
      <c r="P91" s="56">
        <f t="shared" si="8"/>
        <v>4.7625562863000279E-2</v>
      </c>
    </row>
    <row r="92" spans="1:16" x14ac:dyDescent="0.2">
      <c r="A92" s="78">
        <f t="shared" si="13"/>
        <v>87</v>
      </c>
      <c r="B92" s="57" t="s">
        <v>584</v>
      </c>
      <c r="C92" s="57">
        <v>539.6</v>
      </c>
      <c r="D92" s="57"/>
      <c r="E92" s="57"/>
      <c r="F92" s="57">
        <f t="shared" si="9"/>
        <v>539.6</v>
      </c>
      <c r="G92" s="57">
        <v>8</v>
      </c>
      <c r="H92" s="57"/>
      <c r="I92" s="57"/>
      <c r="J92" s="57">
        <v>8</v>
      </c>
      <c r="K92" s="56">
        <f t="shared" si="10"/>
        <v>3.4246575342465752E-3</v>
      </c>
      <c r="L92" s="54">
        <f t="shared" si="11"/>
        <v>12.602739726027396</v>
      </c>
      <c r="M92" s="54">
        <f t="shared" si="12"/>
        <v>2.7726027397260271</v>
      </c>
      <c r="N92" s="54">
        <f t="shared" si="7"/>
        <v>5.5073972602739723</v>
      </c>
      <c r="O92" s="54">
        <v>1.0958860284928769</v>
      </c>
      <c r="P92" s="56">
        <f t="shared" si="8"/>
        <v>4.07313301603415E-2</v>
      </c>
    </row>
    <row r="93" spans="1:16" x14ac:dyDescent="0.2">
      <c r="A93" s="78">
        <f t="shared" si="13"/>
        <v>88</v>
      </c>
      <c r="B93" s="57" t="s">
        <v>585</v>
      </c>
      <c r="C93" s="57">
        <v>2006.4</v>
      </c>
      <c r="D93" s="57"/>
      <c r="E93" s="57"/>
      <c r="F93" s="57">
        <f t="shared" si="9"/>
        <v>2006.4</v>
      </c>
      <c r="G93" s="57">
        <v>45</v>
      </c>
      <c r="H93" s="57"/>
      <c r="I93" s="57"/>
      <c r="J93" s="57">
        <v>45</v>
      </c>
      <c r="K93" s="56">
        <f t="shared" si="10"/>
        <v>1.9263698630136987E-2</v>
      </c>
      <c r="L93" s="54">
        <f t="shared" si="11"/>
        <v>70.890410958904113</v>
      </c>
      <c r="M93" s="54">
        <f t="shared" si="12"/>
        <v>15.595890410958905</v>
      </c>
      <c r="N93" s="54">
        <f t="shared" si="7"/>
        <v>30.979109589041098</v>
      </c>
      <c r="O93" s="54">
        <v>6.1643589102724317</v>
      </c>
      <c r="P93" s="56">
        <f t="shared" si="8"/>
        <v>6.1617708268130254E-2</v>
      </c>
    </row>
    <row r="94" spans="1:16" x14ac:dyDescent="0.2">
      <c r="A94" s="78">
        <f t="shared" si="13"/>
        <v>89</v>
      </c>
      <c r="B94" s="57" t="s">
        <v>586</v>
      </c>
      <c r="C94" s="57">
        <v>3433.2</v>
      </c>
      <c r="D94" s="57">
        <v>78</v>
      </c>
      <c r="E94" s="57"/>
      <c r="F94" s="57">
        <f t="shared" si="9"/>
        <v>3511.2</v>
      </c>
      <c r="G94" s="57">
        <v>73</v>
      </c>
      <c r="H94" s="57"/>
      <c r="I94" s="57"/>
      <c r="J94" s="57">
        <v>73</v>
      </c>
      <c r="K94" s="56">
        <f t="shared" si="10"/>
        <v>3.125E-2</v>
      </c>
      <c r="L94" s="54">
        <f t="shared" si="11"/>
        <v>115</v>
      </c>
      <c r="M94" s="54">
        <f t="shared" si="12"/>
        <v>25.3</v>
      </c>
      <c r="N94" s="54">
        <f t="shared" si="7"/>
        <v>50.255000000000003</v>
      </c>
      <c r="O94" s="54">
        <v>9.9999600099975012</v>
      </c>
      <c r="P94" s="56">
        <f t="shared" si="8"/>
        <v>5.7118637505695347E-2</v>
      </c>
    </row>
    <row r="95" spans="1:16" x14ac:dyDescent="0.2">
      <c r="A95" s="78">
        <f t="shared" si="13"/>
        <v>90</v>
      </c>
      <c r="B95" s="57" t="s">
        <v>587</v>
      </c>
      <c r="C95" s="57">
        <v>416.5</v>
      </c>
      <c r="D95" s="57"/>
      <c r="E95" s="57">
        <v>27.3</v>
      </c>
      <c r="F95" s="57">
        <f t="shared" si="9"/>
        <v>443.8</v>
      </c>
      <c r="G95" s="57">
        <v>6</v>
      </c>
      <c r="H95" s="57"/>
      <c r="I95" s="57">
        <v>1</v>
      </c>
      <c r="J95" s="57">
        <v>7</v>
      </c>
      <c r="K95" s="56">
        <f t="shared" si="10"/>
        <v>2.9965753424657533E-3</v>
      </c>
      <c r="L95" s="54">
        <f t="shared" si="11"/>
        <v>11.027397260273972</v>
      </c>
      <c r="M95" s="54">
        <f t="shared" si="12"/>
        <v>2.4260273972602739</v>
      </c>
      <c r="N95" s="54">
        <f t="shared" si="7"/>
        <v>4.8189726027397253</v>
      </c>
      <c r="O95" s="54">
        <v>0.95890027493126717</v>
      </c>
      <c r="P95" s="56">
        <f t="shared" si="8"/>
        <v>4.3333252670584126E-2</v>
      </c>
    </row>
    <row r="96" spans="1:16" x14ac:dyDescent="0.2">
      <c r="A96" s="78">
        <f t="shared" si="13"/>
        <v>91</v>
      </c>
      <c r="B96" s="57" t="s">
        <v>588</v>
      </c>
      <c r="C96" s="57">
        <v>514.9</v>
      </c>
      <c r="D96" s="57">
        <v>88.2</v>
      </c>
      <c r="E96" s="57"/>
      <c r="F96" s="57">
        <f t="shared" si="9"/>
        <v>603.1</v>
      </c>
      <c r="G96" s="57">
        <v>6</v>
      </c>
      <c r="H96" s="57">
        <v>2</v>
      </c>
      <c r="I96" s="57"/>
      <c r="J96" s="57">
        <v>8</v>
      </c>
      <c r="K96" s="56">
        <f t="shared" si="10"/>
        <v>3.4246575342465752E-3</v>
      </c>
      <c r="L96" s="54">
        <f t="shared" si="11"/>
        <v>12.602739726027396</v>
      </c>
      <c r="M96" s="54">
        <f t="shared" si="12"/>
        <v>2.7726027397260271</v>
      </c>
      <c r="N96" s="54">
        <f t="shared" si="7"/>
        <v>5.5073972602739723</v>
      </c>
      <c r="O96" s="54">
        <v>1.0958860284928769</v>
      </c>
      <c r="P96" s="56">
        <f t="shared" si="8"/>
        <v>3.6442755354866976E-2</v>
      </c>
    </row>
    <row r="97" spans="1:16" x14ac:dyDescent="0.2">
      <c r="A97" s="78">
        <f t="shared" si="13"/>
        <v>92</v>
      </c>
      <c r="B97" s="57" t="s">
        <v>589</v>
      </c>
      <c r="C97" s="57">
        <v>368.8</v>
      </c>
      <c r="D97" s="57">
        <v>30.4</v>
      </c>
      <c r="E97" s="57"/>
      <c r="F97" s="57">
        <f t="shared" si="9"/>
        <v>399.2</v>
      </c>
      <c r="G97" s="57">
        <v>7</v>
      </c>
      <c r="H97" s="57">
        <v>1</v>
      </c>
      <c r="I97" s="57"/>
      <c r="J97" s="57">
        <v>8</v>
      </c>
      <c r="K97" s="56">
        <f t="shared" si="10"/>
        <v>3.4246575342465752E-3</v>
      </c>
      <c r="L97" s="54">
        <f t="shared" si="11"/>
        <v>12.602739726027396</v>
      </c>
      <c r="M97" s="54">
        <f t="shared" si="12"/>
        <v>2.7726027397260271</v>
      </c>
      <c r="N97" s="54">
        <f t="shared" si="7"/>
        <v>5.5073972602739723</v>
      </c>
      <c r="O97" s="54">
        <v>1.0958860284928769</v>
      </c>
      <c r="P97" s="56">
        <f t="shared" si="8"/>
        <v>5.505667774178425E-2</v>
      </c>
    </row>
    <row r="98" spans="1:16" x14ac:dyDescent="0.2">
      <c r="A98" s="78">
        <f t="shared" si="13"/>
        <v>93</v>
      </c>
      <c r="B98" s="57" t="s">
        <v>590</v>
      </c>
      <c r="C98" s="57">
        <v>939.1</v>
      </c>
      <c r="D98" s="57"/>
      <c r="E98" s="57"/>
      <c r="F98" s="57">
        <f t="shared" si="9"/>
        <v>939.1</v>
      </c>
      <c r="G98" s="57">
        <v>11</v>
      </c>
      <c r="H98" s="57"/>
      <c r="I98" s="57"/>
      <c r="J98" s="57">
        <v>11</v>
      </c>
      <c r="K98" s="56">
        <f t="shared" si="10"/>
        <v>4.7089041095890408E-3</v>
      </c>
      <c r="L98" s="54">
        <f t="shared" si="11"/>
        <v>17.328767123287669</v>
      </c>
      <c r="M98" s="54">
        <f t="shared" si="12"/>
        <v>3.8123287671232871</v>
      </c>
      <c r="N98" s="54">
        <f t="shared" si="7"/>
        <v>7.5726712328767114</v>
      </c>
      <c r="O98" s="54">
        <v>1.5068432891777055</v>
      </c>
      <c r="P98" s="56">
        <f t="shared" si="8"/>
        <v>3.2180396563161934E-2</v>
      </c>
    </row>
    <row r="99" spans="1:16" x14ac:dyDescent="0.2">
      <c r="A99" s="78">
        <f t="shared" si="13"/>
        <v>94</v>
      </c>
      <c r="B99" s="57" t="s">
        <v>591</v>
      </c>
      <c r="C99" s="57">
        <v>455.8</v>
      </c>
      <c r="D99" s="57"/>
      <c r="E99" s="57"/>
      <c r="F99" s="57">
        <f t="shared" si="9"/>
        <v>455.8</v>
      </c>
      <c r="G99" s="57">
        <v>9</v>
      </c>
      <c r="H99" s="57"/>
      <c r="I99" s="57"/>
      <c r="J99" s="57">
        <v>9</v>
      </c>
      <c r="K99" s="56">
        <f t="shared" si="10"/>
        <v>3.852739726027397E-3</v>
      </c>
      <c r="L99" s="54">
        <f t="shared" si="11"/>
        <v>14.17808219178082</v>
      </c>
      <c r="M99" s="54">
        <f t="shared" si="12"/>
        <v>3.1191780821917807</v>
      </c>
      <c r="N99" s="54">
        <f t="shared" si="7"/>
        <v>6.1958219178082183</v>
      </c>
      <c r="O99" s="54">
        <v>1.2328717820544863</v>
      </c>
      <c r="P99" s="56">
        <f t="shared" si="8"/>
        <v>5.4247375984719841E-2</v>
      </c>
    </row>
    <row r="100" spans="1:16" x14ac:dyDescent="0.2">
      <c r="A100" s="78">
        <f t="shared" si="13"/>
        <v>95</v>
      </c>
      <c r="B100" s="57" t="s">
        <v>592</v>
      </c>
      <c r="C100" s="57">
        <v>592.29999999999995</v>
      </c>
      <c r="D100" s="57"/>
      <c r="E100" s="57"/>
      <c r="F100" s="57">
        <f t="shared" si="9"/>
        <v>592.29999999999995</v>
      </c>
      <c r="G100" s="57">
        <v>9</v>
      </c>
      <c r="H100" s="57"/>
      <c r="I100" s="57"/>
      <c r="J100" s="57">
        <v>9</v>
      </c>
      <c r="K100" s="56">
        <f t="shared" si="10"/>
        <v>3.852739726027397E-3</v>
      </c>
      <c r="L100" s="54">
        <f t="shared" si="11"/>
        <v>14.17808219178082</v>
      </c>
      <c r="M100" s="54">
        <f t="shared" si="12"/>
        <v>3.1191780821917807</v>
      </c>
      <c r="N100" s="54">
        <f t="shared" si="7"/>
        <v>6.1958219178082183</v>
      </c>
      <c r="O100" s="54">
        <v>1.2328717820544863</v>
      </c>
      <c r="P100" s="56">
        <f t="shared" si="8"/>
        <v>4.1745659250101812E-2</v>
      </c>
    </row>
    <row r="101" spans="1:16" x14ac:dyDescent="0.2">
      <c r="A101" s="78">
        <f t="shared" si="13"/>
        <v>96</v>
      </c>
      <c r="B101" s="57" t="s">
        <v>593</v>
      </c>
      <c r="C101" s="57">
        <v>636.6</v>
      </c>
      <c r="D101" s="57"/>
      <c r="E101" s="57"/>
      <c r="F101" s="57">
        <f t="shared" si="9"/>
        <v>636.6</v>
      </c>
      <c r="G101" s="57">
        <v>10</v>
      </c>
      <c r="H101" s="57"/>
      <c r="I101" s="57"/>
      <c r="J101" s="57">
        <v>10</v>
      </c>
      <c r="K101" s="56">
        <f t="shared" si="10"/>
        <v>4.2808219178082189E-3</v>
      </c>
      <c r="L101" s="54">
        <f t="shared" si="11"/>
        <v>15.753424657534246</v>
      </c>
      <c r="M101" s="54">
        <f t="shared" si="12"/>
        <v>3.4657534246575343</v>
      </c>
      <c r="N101" s="54">
        <f t="shared" si="7"/>
        <v>6.8842465753424653</v>
      </c>
      <c r="O101" s="54">
        <v>1.369857535616096</v>
      </c>
      <c r="P101" s="56">
        <f t="shared" si="8"/>
        <v>4.3156271117107042E-2</v>
      </c>
    </row>
    <row r="102" spans="1:16" x14ac:dyDescent="0.2">
      <c r="A102" s="78">
        <f t="shared" si="13"/>
        <v>97</v>
      </c>
      <c r="B102" s="57" t="s">
        <v>594</v>
      </c>
      <c r="C102" s="57">
        <v>335</v>
      </c>
      <c r="D102" s="57"/>
      <c r="E102" s="57">
        <v>55.3</v>
      </c>
      <c r="F102" s="57">
        <f t="shared" si="9"/>
        <v>390.3</v>
      </c>
      <c r="G102" s="57">
        <v>5</v>
      </c>
      <c r="H102" s="57"/>
      <c r="I102" s="57"/>
      <c r="J102" s="57">
        <v>5</v>
      </c>
      <c r="K102" s="56">
        <f t="shared" si="10"/>
        <v>2.1404109589041095E-3</v>
      </c>
      <c r="L102" s="54">
        <f t="shared" si="11"/>
        <v>7.8767123287671232</v>
      </c>
      <c r="M102" s="54">
        <f t="shared" si="12"/>
        <v>1.7328767123287672</v>
      </c>
      <c r="N102" s="54">
        <f t="shared" si="7"/>
        <v>3.4421232876712327</v>
      </c>
      <c r="O102" s="54">
        <v>0.68492876780804801</v>
      </c>
      <c r="P102" s="56">
        <f t="shared" si="8"/>
        <v>3.5195083516718351E-2</v>
      </c>
    </row>
    <row r="103" spans="1:16" x14ac:dyDescent="0.2">
      <c r="A103" s="78">
        <f t="shared" si="13"/>
        <v>98</v>
      </c>
      <c r="B103" s="57" t="s">
        <v>595</v>
      </c>
      <c r="C103" s="57">
        <v>784</v>
      </c>
      <c r="D103" s="57"/>
      <c r="E103" s="57"/>
      <c r="F103" s="57">
        <f t="shared" si="9"/>
        <v>784</v>
      </c>
      <c r="G103" s="57">
        <v>10</v>
      </c>
      <c r="H103" s="57"/>
      <c r="I103" s="57"/>
      <c r="J103" s="57">
        <v>10</v>
      </c>
      <c r="K103" s="56">
        <f t="shared" si="10"/>
        <v>4.2808219178082189E-3</v>
      </c>
      <c r="L103" s="54">
        <f t="shared" si="11"/>
        <v>15.753424657534246</v>
      </c>
      <c r="M103" s="54">
        <f t="shared" si="12"/>
        <v>3.4657534246575343</v>
      </c>
      <c r="N103" s="54">
        <f t="shared" si="7"/>
        <v>6.8842465753424653</v>
      </c>
      <c r="O103" s="54">
        <v>1.369857535616096</v>
      </c>
      <c r="P103" s="56">
        <f t="shared" si="8"/>
        <v>3.5042451776977478E-2</v>
      </c>
    </row>
    <row r="104" spans="1:16" x14ac:dyDescent="0.2">
      <c r="A104" s="78">
        <f t="shared" si="13"/>
        <v>99</v>
      </c>
      <c r="B104" s="57" t="s">
        <v>596</v>
      </c>
      <c r="C104" s="57">
        <v>324.2</v>
      </c>
      <c r="D104" s="57"/>
      <c r="E104" s="57">
        <v>31.1</v>
      </c>
      <c r="F104" s="57">
        <f t="shared" si="9"/>
        <v>355.3</v>
      </c>
      <c r="G104" s="57">
        <v>7</v>
      </c>
      <c r="H104" s="57"/>
      <c r="I104" s="57"/>
      <c r="J104" s="57">
        <v>7</v>
      </c>
      <c r="K104" s="56">
        <f t="shared" si="10"/>
        <v>2.9965753424657533E-3</v>
      </c>
      <c r="L104" s="54">
        <f t="shared" si="11"/>
        <v>11.027397260273972</v>
      </c>
      <c r="M104" s="54">
        <f t="shared" si="12"/>
        <v>2.4260273972602739</v>
      </c>
      <c r="N104" s="54">
        <f t="shared" si="7"/>
        <v>4.8189726027397253</v>
      </c>
      <c r="O104" s="54">
        <v>0.95890027493126717</v>
      </c>
      <c r="P104" s="56">
        <f t="shared" si="8"/>
        <v>5.4126928047298718E-2</v>
      </c>
    </row>
    <row r="105" spans="1:16" x14ac:dyDescent="0.2">
      <c r="A105" s="78">
        <f t="shared" si="13"/>
        <v>100</v>
      </c>
      <c r="B105" s="57" t="s">
        <v>597</v>
      </c>
      <c r="C105" s="57">
        <v>767.05</v>
      </c>
      <c r="D105" s="57"/>
      <c r="E105" s="57"/>
      <c r="F105" s="57">
        <f t="shared" si="9"/>
        <v>767.05</v>
      </c>
      <c r="G105" s="57">
        <v>9</v>
      </c>
      <c r="H105" s="57"/>
      <c r="I105" s="57"/>
      <c r="J105" s="57">
        <v>9</v>
      </c>
      <c r="K105" s="56">
        <f t="shared" si="10"/>
        <v>3.852739726027397E-3</v>
      </c>
      <c r="L105" s="54">
        <f t="shared" si="11"/>
        <v>14.17808219178082</v>
      </c>
      <c r="M105" s="54">
        <f t="shared" si="12"/>
        <v>3.1191780821917807</v>
      </c>
      <c r="N105" s="54">
        <f t="shared" si="7"/>
        <v>6.1958219178082183</v>
      </c>
      <c r="O105" s="54">
        <v>1.2328717820544863</v>
      </c>
      <c r="P105" s="56">
        <f t="shared" si="8"/>
        <v>3.2235126750323063E-2</v>
      </c>
    </row>
    <row r="106" spans="1:16" x14ac:dyDescent="0.2">
      <c r="A106" s="78">
        <f t="shared" si="13"/>
        <v>101</v>
      </c>
      <c r="B106" s="57" t="s">
        <v>598</v>
      </c>
      <c r="C106" s="57">
        <v>364.8</v>
      </c>
      <c r="D106" s="57"/>
      <c r="E106" s="57"/>
      <c r="F106" s="57">
        <f t="shared" si="9"/>
        <v>364.8</v>
      </c>
      <c r="G106" s="57">
        <v>5</v>
      </c>
      <c r="H106" s="57"/>
      <c r="I106" s="57"/>
      <c r="J106" s="57">
        <v>5</v>
      </c>
      <c r="K106" s="56">
        <f t="shared" si="10"/>
        <v>2.1404109589041095E-3</v>
      </c>
      <c r="L106" s="54">
        <f t="shared" si="11"/>
        <v>7.8767123287671232</v>
      </c>
      <c r="M106" s="54">
        <f t="shared" si="12"/>
        <v>1.7328767123287672</v>
      </c>
      <c r="N106" s="54">
        <f t="shared" si="7"/>
        <v>3.4421232876712327</v>
      </c>
      <c r="O106" s="54">
        <v>0.68492876780804801</v>
      </c>
      <c r="P106" s="56">
        <f t="shared" si="8"/>
        <v>3.7655266163857379E-2</v>
      </c>
    </row>
    <row r="107" spans="1:16" x14ac:dyDescent="0.2">
      <c r="A107" s="78">
        <f t="shared" si="13"/>
        <v>102</v>
      </c>
      <c r="B107" s="57" t="s">
        <v>599</v>
      </c>
      <c r="C107" s="57">
        <v>638.5</v>
      </c>
      <c r="D107" s="57">
        <v>25.4</v>
      </c>
      <c r="E107" s="57"/>
      <c r="F107" s="57">
        <f t="shared" si="9"/>
        <v>663.9</v>
      </c>
      <c r="G107" s="57">
        <v>6</v>
      </c>
      <c r="H107" s="57">
        <v>1</v>
      </c>
      <c r="I107" s="57"/>
      <c r="J107" s="57">
        <v>7</v>
      </c>
      <c r="K107" s="56">
        <f t="shared" si="10"/>
        <v>2.9965753424657533E-3</v>
      </c>
      <c r="L107" s="54">
        <f t="shared" si="11"/>
        <v>11.027397260273972</v>
      </c>
      <c r="M107" s="54">
        <f t="shared" si="12"/>
        <v>2.4260273972602739</v>
      </c>
      <c r="N107" s="54">
        <f t="shared" si="7"/>
        <v>4.8189726027397253</v>
      </c>
      <c r="O107" s="54">
        <v>0.95890027493126717</v>
      </c>
      <c r="P107" s="56">
        <f t="shared" si="8"/>
        <v>2.8967160016877897E-2</v>
      </c>
    </row>
    <row r="108" spans="1:16" x14ac:dyDescent="0.2">
      <c r="A108" s="78">
        <f t="shared" si="13"/>
        <v>103</v>
      </c>
      <c r="B108" s="57" t="s">
        <v>600</v>
      </c>
      <c r="C108" s="57">
        <v>939.5</v>
      </c>
      <c r="D108" s="57"/>
      <c r="E108" s="57"/>
      <c r="F108" s="57">
        <f t="shared" si="9"/>
        <v>939.5</v>
      </c>
      <c r="G108" s="57">
        <v>13</v>
      </c>
      <c r="H108" s="57"/>
      <c r="I108" s="57"/>
      <c r="J108" s="57">
        <v>13</v>
      </c>
      <c r="K108" s="56">
        <f t="shared" si="10"/>
        <v>5.5650684931506846E-3</v>
      </c>
      <c r="L108" s="54">
        <f t="shared" si="11"/>
        <v>20.479452054794521</v>
      </c>
      <c r="M108" s="54">
        <f t="shared" si="12"/>
        <v>4.5054794520547947</v>
      </c>
      <c r="N108" s="54">
        <f t="shared" si="7"/>
        <v>8.9495205479452054</v>
      </c>
      <c r="O108" s="54">
        <v>1.7808147963009249</v>
      </c>
      <c r="P108" s="56">
        <f t="shared" si="8"/>
        <v>3.8015185578600792E-2</v>
      </c>
    </row>
    <row r="109" spans="1:16" x14ac:dyDescent="0.2">
      <c r="A109" s="78">
        <f t="shared" si="13"/>
        <v>104</v>
      </c>
      <c r="B109" s="57" t="s">
        <v>601</v>
      </c>
      <c r="C109" s="57">
        <v>804.7</v>
      </c>
      <c r="D109" s="57"/>
      <c r="E109" s="57"/>
      <c r="F109" s="57">
        <f t="shared" si="9"/>
        <v>804.7</v>
      </c>
      <c r="G109" s="57">
        <v>9</v>
      </c>
      <c r="H109" s="57"/>
      <c r="I109" s="57"/>
      <c r="J109" s="57">
        <v>9</v>
      </c>
      <c r="K109" s="56">
        <f t="shared" si="10"/>
        <v>3.852739726027397E-3</v>
      </c>
      <c r="L109" s="54">
        <f t="shared" si="11"/>
        <v>14.17808219178082</v>
      </c>
      <c r="M109" s="54">
        <f t="shared" si="12"/>
        <v>3.1191780821917807</v>
      </c>
      <c r="N109" s="54">
        <f t="shared" si="7"/>
        <v>6.1958219178082183</v>
      </c>
      <c r="O109" s="54">
        <v>1.2328717820544863</v>
      </c>
      <c r="P109" s="56">
        <f t="shared" si="8"/>
        <v>3.0726921801709085E-2</v>
      </c>
    </row>
    <row r="110" spans="1:16" x14ac:dyDescent="0.2">
      <c r="A110" s="78">
        <f t="shared" si="13"/>
        <v>105</v>
      </c>
      <c r="B110" s="57" t="s">
        <v>602</v>
      </c>
      <c r="C110" s="57">
        <v>683.2</v>
      </c>
      <c r="D110" s="57"/>
      <c r="E110" s="57"/>
      <c r="F110" s="57">
        <f t="shared" si="9"/>
        <v>683.2</v>
      </c>
      <c r="G110" s="57">
        <v>9</v>
      </c>
      <c r="H110" s="57"/>
      <c r="I110" s="57"/>
      <c r="J110" s="57">
        <v>9</v>
      </c>
      <c r="K110" s="56">
        <f t="shared" si="10"/>
        <v>3.852739726027397E-3</v>
      </c>
      <c r="L110" s="54">
        <f t="shared" si="11"/>
        <v>14.17808219178082</v>
      </c>
      <c r="M110" s="54">
        <f t="shared" si="12"/>
        <v>3.1191780821917807</v>
      </c>
      <c r="N110" s="54">
        <f t="shared" si="7"/>
        <v>6.1958219178082183</v>
      </c>
      <c r="O110" s="54">
        <v>1.2328717820544863</v>
      </c>
      <c r="P110" s="56">
        <f t="shared" si="8"/>
        <v>3.6191384622124269E-2</v>
      </c>
    </row>
    <row r="111" spans="1:16" x14ac:dyDescent="0.2">
      <c r="A111" s="78">
        <f t="shared" si="13"/>
        <v>106</v>
      </c>
      <c r="B111" s="57" t="s">
        <v>603</v>
      </c>
      <c r="C111" s="57">
        <v>367.7</v>
      </c>
      <c r="D111" s="57">
        <v>41.3</v>
      </c>
      <c r="E111" s="57"/>
      <c r="F111" s="57">
        <f t="shared" si="9"/>
        <v>409</v>
      </c>
      <c r="G111" s="57">
        <v>2</v>
      </c>
      <c r="H111" s="57"/>
      <c r="I111" s="57"/>
      <c r="J111" s="57">
        <v>2</v>
      </c>
      <c r="K111" s="56">
        <f t="shared" si="10"/>
        <v>8.5616438356164379E-4</v>
      </c>
      <c r="L111" s="54">
        <f t="shared" si="11"/>
        <v>3.150684931506849</v>
      </c>
      <c r="M111" s="54">
        <f t="shared" si="12"/>
        <v>0.69315068493150678</v>
      </c>
      <c r="N111" s="54">
        <f t="shared" si="7"/>
        <v>1.3768493150684931</v>
      </c>
      <c r="O111" s="54">
        <v>0.27397150712321922</v>
      </c>
      <c r="P111" s="56">
        <f t="shared" si="8"/>
        <v>1.3434367820611413E-2</v>
      </c>
    </row>
    <row r="112" spans="1:16" x14ac:dyDescent="0.2">
      <c r="A112" s="78">
        <f t="shared" si="13"/>
        <v>107</v>
      </c>
      <c r="B112" s="57" t="s">
        <v>604</v>
      </c>
      <c r="C112" s="57">
        <v>417.4</v>
      </c>
      <c r="D112" s="57"/>
      <c r="E112" s="57"/>
      <c r="F112" s="57">
        <f t="shared" si="9"/>
        <v>417.4</v>
      </c>
      <c r="G112" s="57">
        <v>5</v>
      </c>
      <c r="H112" s="57"/>
      <c r="I112" s="57"/>
      <c r="J112" s="57">
        <v>5</v>
      </c>
      <c r="K112" s="56">
        <f t="shared" si="10"/>
        <v>2.1404109589041095E-3</v>
      </c>
      <c r="L112" s="54">
        <f t="shared" si="11"/>
        <v>7.8767123287671232</v>
      </c>
      <c r="M112" s="54">
        <f t="shared" si="12"/>
        <v>1.7328767123287672</v>
      </c>
      <c r="N112" s="54">
        <f t="shared" si="7"/>
        <v>3.4421232876712327</v>
      </c>
      <c r="O112" s="54">
        <v>0.68492876780804801</v>
      </c>
      <c r="P112" s="56">
        <f t="shared" si="8"/>
        <v>3.2910017001857146E-2</v>
      </c>
    </row>
    <row r="113" spans="1:16" x14ac:dyDescent="0.2">
      <c r="A113" s="78">
        <f t="shared" si="13"/>
        <v>108</v>
      </c>
      <c r="B113" s="57" t="s">
        <v>605</v>
      </c>
      <c r="C113" s="57">
        <v>250.6</v>
      </c>
      <c r="D113" s="57"/>
      <c r="E113" s="57"/>
      <c r="F113" s="57">
        <f t="shared" si="9"/>
        <v>250.6</v>
      </c>
      <c r="G113" s="57">
        <v>4</v>
      </c>
      <c r="H113" s="57"/>
      <c r="I113" s="57"/>
      <c r="J113" s="57">
        <v>4</v>
      </c>
      <c r="K113" s="56">
        <f t="shared" si="10"/>
        <v>1.7123287671232876E-3</v>
      </c>
      <c r="L113" s="54">
        <f t="shared" si="11"/>
        <v>6.3013698630136981</v>
      </c>
      <c r="M113" s="54">
        <f t="shared" si="12"/>
        <v>1.3863013698630136</v>
      </c>
      <c r="N113" s="54">
        <f t="shared" si="7"/>
        <v>2.7536986301369861</v>
      </c>
      <c r="O113" s="54">
        <v>0.54794301424643843</v>
      </c>
      <c r="P113" s="56">
        <f t="shared" si="8"/>
        <v>4.3852006692977404E-2</v>
      </c>
    </row>
    <row r="114" spans="1:16" x14ac:dyDescent="0.2">
      <c r="A114" s="78">
        <f t="shared" si="13"/>
        <v>109</v>
      </c>
      <c r="B114" s="57" t="s">
        <v>606</v>
      </c>
      <c r="C114" s="57">
        <v>362.9</v>
      </c>
      <c r="D114" s="57"/>
      <c r="E114" s="57"/>
      <c r="F114" s="57">
        <f t="shared" si="9"/>
        <v>362.9</v>
      </c>
      <c r="G114" s="57">
        <v>6</v>
      </c>
      <c r="H114" s="57"/>
      <c r="I114" s="57"/>
      <c r="J114" s="57">
        <v>6</v>
      </c>
      <c r="K114" s="56">
        <f t="shared" si="10"/>
        <v>2.5684931506849314E-3</v>
      </c>
      <c r="L114" s="54">
        <f t="shared" si="11"/>
        <v>9.4520547945205475</v>
      </c>
      <c r="M114" s="54">
        <f t="shared" si="12"/>
        <v>2.0794520547945203</v>
      </c>
      <c r="N114" s="54">
        <f t="shared" si="7"/>
        <v>4.1305479452054792</v>
      </c>
      <c r="O114" s="54">
        <v>0.82191452136965759</v>
      </c>
      <c r="P114" s="56">
        <f t="shared" si="8"/>
        <v>4.5422896985092873E-2</v>
      </c>
    </row>
    <row r="115" spans="1:16" x14ac:dyDescent="0.2">
      <c r="A115" s="78">
        <f t="shared" si="13"/>
        <v>110</v>
      </c>
      <c r="B115" s="57" t="s">
        <v>607</v>
      </c>
      <c r="C115" s="57">
        <v>270.2</v>
      </c>
      <c r="D115" s="57"/>
      <c r="E115" s="57"/>
      <c r="F115" s="57">
        <f t="shared" si="9"/>
        <v>270.2</v>
      </c>
      <c r="G115" s="57">
        <v>3</v>
      </c>
      <c r="H115" s="57"/>
      <c r="I115" s="57"/>
      <c r="J115" s="57">
        <v>3</v>
      </c>
      <c r="K115" s="56">
        <f t="shared" si="10"/>
        <v>1.2842465753424657E-3</v>
      </c>
      <c r="L115" s="54">
        <f t="shared" si="11"/>
        <v>4.7260273972602738</v>
      </c>
      <c r="M115" s="54">
        <f t="shared" si="12"/>
        <v>1.0397260273972602</v>
      </c>
      <c r="N115" s="54">
        <f t="shared" si="7"/>
        <v>2.0652739726027396</v>
      </c>
      <c r="O115" s="54">
        <v>0.4109572606848288</v>
      </c>
      <c r="P115" s="56">
        <f t="shared" si="8"/>
        <v>3.0503274085659147E-2</v>
      </c>
    </row>
    <row r="116" spans="1:16" x14ac:dyDescent="0.2">
      <c r="A116" s="78">
        <f t="shared" si="13"/>
        <v>111</v>
      </c>
      <c r="B116" s="57" t="s">
        <v>608</v>
      </c>
      <c r="C116" s="57">
        <v>1561.8</v>
      </c>
      <c r="D116" s="57"/>
      <c r="E116" s="57"/>
      <c r="F116" s="57">
        <f t="shared" si="9"/>
        <v>1561.8</v>
      </c>
      <c r="G116" s="57">
        <v>23</v>
      </c>
      <c r="H116" s="57"/>
      <c r="I116" s="57"/>
      <c r="J116" s="57">
        <v>23</v>
      </c>
      <c r="K116" s="56">
        <f t="shared" si="10"/>
        <v>9.8458904109589036E-3</v>
      </c>
      <c r="L116" s="54">
        <f t="shared" si="11"/>
        <v>36.232876712328768</v>
      </c>
      <c r="M116" s="54">
        <f t="shared" si="12"/>
        <v>7.9712328767123291</v>
      </c>
      <c r="N116" s="54">
        <f t="shared" si="7"/>
        <v>15.833767123287672</v>
      </c>
      <c r="O116" s="54">
        <v>3.1506723319170207</v>
      </c>
      <c r="P116" s="56">
        <f t="shared" si="8"/>
        <v>4.0458796929341651E-2</v>
      </c>
    </row>
    <row r="117" spans="1:16" x14ac:dyDescent="0.2">
      <c r="A117" s="78">
        <f t="shared" si="13"/>
        <v>112</v>
      </c>
      <c r="B117" s="57" t="s">
        <v>610</v>
      </c>
      <c r="C117" s="57">
        <v>468.9</v>
      </c>
      <c r="D117" s="57"/>
      <c r="E117" s="57"/>
      <c r="F117" s="57">
        <f t="shared" si="9"/>
        <v>468.9</v>
      </c>
      <c r="G117" s="57">
        <v>9</v>
      </c>
      <c r="H117" s="57"/>
      <c r="I117" s="57"/>
      <c r="J117" s="57">
        <v>9</v>
      </c>
      <c r="K117" s="56">
        <f t="shared" si="10"/>
        <v>3.852739726027397E-3</v>
      </c>
      <c r="L117" s="54">
        <f t="shared" si="11"/>
        <v>14.17808219178082</v>
      </c>
      <c r="M117" s="54">
        <f t="shared" si="12"/>
        <v>3.1191780821917807</v>
      </c>
      <c r="N117" s="54">
        <f t="shared" si="7"/>
        <v>6.1958219178082183</v>
      </c>
      <c r="O117" s="54">
        <v>1.2328717820544863</v>
      </c>
      <c r="P117" s="56">
        <f t="shared" si="8"/>
        <v>5.2731827626008324E-2</v>
      </c>
    </row>
    <row r="118" spans="1:16" x14ac:dyDescent="0.2">
      <c r="A118" s="78">
        <f t="shared" si="13"/>
        <v>113</v>
      </c>
      <c r="B118" s="57" t="s">
        <v>611</v>
      </c>
      <c r="C118" s="57">
        <v>1267.5999999999999</v>
      </c>
      <c r="D118" s="57"/>
      <c r="E118" s="57">
        <v>90.9</v>
      </c>
      <c r="F118" s="57">
        <f t="shared" si="9"/>
        <v>1358.5</v>
      </c>
      <c r="G118" s="57">
        <v>16</v>
      </c>
      <c r="H118" s="57"/>
      <c r="I118" s="57"/>
      <c r="J118" s="57">
        <v>16</v>
      </c>
      <c r="K118" s="56">
        <f t="shared" si="10"/>
        <v>6.8493150684931503E-3</v>
      </c>
      <c r="L118" s="54">
        <f t="shared" si="11"/>
        <v>25.205479452054792</v>
      </c>
      <c r="M118" s="54">
        <f t="shared" si="12"/>
        <v>5.5452054794520542</v>
      </c>
      <c r="N118" s="54">
        <f t="shared" si="7"/>
        <v>11.014794520547945</v>
      </c>
      <c r="O118" s="54">
        <v>2.1917720569857537</v>
      </c>
      <c r="P118" s="56">
        <f t="shared" si="8"/>
        <v>3.2357196546956603E-2</v>
      </c>
    </row>
    <row r="119" spans="1:16" x14ac:dyDescent="0.2">
      <c r="A119" s="78">
        <f t="shared" si="13"/>
        <v>114</v>
      </c>
      <c r="B119" s="57" t="s">
        <v>612</v>
      </c>
      <c r="C119" s="57">
        <v>1398.4</v>
      </c>
      <c r="D119" s="57"/>
      <c r="E119" s="57"/>
      <c r="F119" s="57">
        <f t="shared" si="9"/>
        <v>1398.4</v>
      </c>
      <c r="G119" s="57">
        <v>8</v>
      </c>
      <c r="H119" s="57"/>
      <c r="I119" s="57"/>
      <c r="J119" s="57">
        <v>8</v>
      </c>
      <c r="K119" s="56">
        <f t="shared" si="10"/>
        <v>3.4246575342465752E-3</v>
      </c>
      <c r="L119" s="54">
        <f t="shared" si="11"/>
        <v>12.602739726027396</v>
      </c>
      <c r="M119" s="54">
        <f t="shared" si="12"/>
        <v>2.7726027397260271</v>
      </c>
      <c r="N119" s="54">
        <f t="shared" si="7"/>
        <v>5.5073972602739723</v>
      </c>
      <c r="O119" s="54">
        <v>1.0958860284928769</v>
      </c>
      <c r="P119" s="56">
        <f t="shared" si="8"/>
        <v>1.571698065969699E-2</v>
      </c>
    </row>
    <row r="120" spans="1:16" x14ac:dyDescent="0.2">
      <c r="A120" s="78">
        <f t="shared" si="13"/>
        <v>115</v>
      </c>
      <c r="B120" s="57" t="s">
        <v>613</v>
      </c>
      <c r="C120" s="57">
        <v>270.39999999999998</v>
      </c>
      <c r="D120" s="57"/>
      <c r="E120" s="57"/>
      <c r="F120" s="57">
        <f t="shared" si="9"/>
        <v>270.39999999999998</v>
      </c>
      <c r="G120" s="57">
        <v>6</v>
      </c>
      <c r="H120" s="57"/>
      <c r="I120" s="57"/>
      <c r="J120" s="57">
        <v>6</v>
      </c>
      <c r="K120" s="56">
        <f t="shared" si="10"/>
        <v>2.5684931506849314E-3</v>
      </c>
      <c r="L120" s="54">
        <f t="shared" si="11"/>
        <v>9.4520547945205475</v>
      </c>
      <c r="M120" s="54">
        <f t="shared" si="12"/>
        <v>2.0794520547945203</v>
      </c>
      <c r="N120" s="54">
        <f t="shared" si="7"/>
        <v>4.1305479452054792</v>
      </c>
      <c r="O120" s="54">
        <v>0.82191452136965759</v>
      </c>
      <c r="P120" s="56">
        <f t="shared" si="8"/>
        <v>6.0961424984801053E-2</v>
      </c>
    </row>
    <row r="121" spans="1:16" x14ac:dyDescent="0.2">
      <c r="A121" s="78">
        <f t="shared" si="13"/>
        <v>116</v>
      </c>
      <c r="B121" s="57" t="s">
        <v>614</v>
      </c>
      <c r="C121" s="57">
        <v>450.5</v>
      </c>
      <c r="D121" s="57">
        <v>29.8</v>
      </c>
      <c r="E121" s="57"/>
      <c r="F121" s="57">
        <f t="shared" si="9"/>
        <v>480.3</v>
      </c>
      <c r="G121" s="57">
        <v>6</v>
      </c>
      <c r="H121" s="57"/>
      <c r="I121" s="57"/>
      <c r="J121" s="57">
        <v>6</v>
      </c>
      <c r="K121" s="56">
        <f t="shared" si="10"/>
        <v>2.5684931506849314E-3</v>
      </c>
      <c r="L121" s="54">
        <f t="shared" si="11"/>
        <v>9.4520547945205475</v>
      </c>
      <c r="M121" s="54">
        <f t="shared" si="12"/>
        <v>2.0794520547945203</v>
      </c>
      <c r="N121" s="54">
        <f t="shared" si="7"/>
        <v>4.1305479452054792</v>
      </c>
      <c r="O121" s="54">
        <v>0.82191452136965759</v>
      </c>
      <c r="P121" s="56">
        <f t="shared" si="8"/>
        <v>3.4320152646034149E-2</v>
      </c>
    </row>
    <row r="122" spans="1:16" x14ac:dyDescent="0.2">
      <c r="A122" s="78">
        <f t="shared" si="13"/>
        <v>117</v>
      </c>
      <c r="B122" s="57" t="s">
        <v>615</v>
      </c>
      <c r="C122" s="57">
        <v>830.9</v>
      </c>
      <c r="D122" s="57">
        <v>89.8</v>
      </c>
      <c r="E122" s="57"/>
      <c r="F122" s="57">
        <f t="shared" si="9"/>
        <v>920.69999999999993</v>
      </c>
      <c r="G122" s="57">
        <v>12</v>
      </c>
      <c r="H122" s="57">
        <v>1</v>
      </c>
      <c r="I122" s="57"/>
      <c r="J122" s="57">
        <v>13</v>
      </c>
      <c r="K122" s="56">
        <f t="shared" si="10"/>
        <v>5.5650684931506846E-3</v>
      </c>
      <c r="L122" s="54">
        <f t="shared" si="11"/>
        <v>20.479452054794521</v>
      </c>
      <c r="M122" s="54">
        <f t="shared" si="12"/>
        <v>4.5054794520547947</v>
      </c>
      <c r="N122" s="54">
        <f t="shared" si="7"/>
        <v>8.9495205479452054</v>
      </c>
      <c r="O122" s="54">
        <v>1.7808147963009249</v>
      </c>
      <c r="P122" s="56">
        <f t="shared" si="8"/>
        <v>3.8791427013245838E-2</v>
      </c>
    </row>
    <row r="123" spans="1:16" x14ac:dyDescent="0.2">
      <c r="A123" s="78">
        <f t="shared" si="13"/>
        <v>118</v>
      </c>
      <c r="B123" s="57" t="s">
        <v>2120</v>
      </c>
      <c r="C123" s="79">
        <v>549.29999999999995</v>
      </c>
      <c r="D123" s="57">
        <v>73.599999999999994</v>
      </c>
      <c r="E123" s="57"/>
      <c r="F123" s="57">
        <f t="shared" si="9"/>
        <v>622.9</v>
      </c>
      <c r="G123" s="57">
        <v>6</v>
      </c>
      <c r="H123" s="57"/>
      <c r="I123" s="57"/>
      <c r="J123" s="57">
        <v>6</v>
      </c>
      <c r="K123" s="56">
        <f t="shared" si="10"/>
        <v>2.5684931506849314E-3</v>
      </c>
      <c r="L123" s="54">
        <f t="shared" si="11"/>
        <v>9.4520547945205475</v>
      </c>
      <c r="M123" s="54">
        <f t="shared" si="12"/>
        <v>2.0794520547945203</v>
      </c>
      <c r="N123" s="54">
        <f t="shared" si="7"/>
        <v>4.1305479452054792</v>
      </c>
      <c r="O123" s="54">
        <v>0.82191452136965759</v>
      </c>
      <c r="P123" s="56">
        <f t="shared" si="8"/>
        <v>2.6463267484171139E-2</v>
      </c>
    </row>
    <row r="124" spans="1:16" x14ac:dyDescent="0.2">
      <c r="A124" s="78">
        <f t="shared" si="13"/>
        <v>119</v>
      </c>
      <c r="B124" s="57" t="s">
        <v>2121</v>
      </c>
      <c r="C124" s="57">
        <v>473.9</v>
      </c>
      <c r="D124" s="57"/>
      <c r="E124" s="57"/>
      <c r="F124" s="57">
        <f t="shared" si="9"/>
        <v>473.9</v>
      </c>
      <c r="G124" s="57">
        <v>6</v>
      </c>
      <c r="H124" s="57"/>
      <c r="I124" s="57"/>
      <c r="J124" s="57">
        <v>6</v>
      </c>
      <c r="K124" s="56">
        <f t="shared" si="10"/>
        <v>2.5684931506849314E-3</v>
      </c>
      <c r="L124" s="54">
        <f t="shared" si="11"/>
        <v>9.4520547945205475</v>
      </c>
      <c r="M124" s="54">
        <f t="shared" si="12"/>
        <v>2.0794520547945203</v>
      </c>
      <c r="N124" s="54">
        <f t="shared" si="7"/>
        <v>4.1305479452054792</v>
      </c>
      <c r="O124" s="54">
        <v>0.82191452136965759</v>
      </c>
      <c r="P124" s="56">
        <f t="shared" si="8"/>
        <v>3.47836448953159E-2</v>
      </c>
    </row>
    <row r="125" spans="1:16" x14ac:dyDescent="0.2">
      <c r="A125" s="78">
        <f t="shared" si="13"/>
        <v>120</v>
      </c>
      <c r="B125" s="57" t="s">
        <v>2122</v>
      </c>
      <c r="C125" s="57">
        <v>696.4</v>
      </c>
      <c r="D125" s="57">
        <v>43.5</v>
      </c>
      <c r="E125" s="57"/>
      <c r="F125" s="57">
        <f t="shared" si="9"/>
        <v>739.9</v>
      </c>
      <c r="G125" s="57">
        <v>13</v>
      </c>
      <c r="H125" s="57">
        <v>1</v>
      </c>
      <c r="I125" s="57"/>
      <c r="J125" s="57">
        <v>14</v>
      </c>
      <c r="K125" s="56">
        <f t="shared" si="10"/>
        <v>5.9931506849315065E-3</v>
      </c>
      <c r="L125" s="54">
        <f t="shared" si="11"/>
        <v>22.054794520547944</v>
      </c>
      <c r="M125" s="54">
        <f t="shared" si="12"/>
        <v>4.8520547945205479</v>
      </c>
      <c r="N125" s="54">
        <f t="shared" si="7"/>
        <v>9.6379452054794506</v>
      </c>
      <c r="O125" s="54">
        <v>1.9178005498625343</v>
      </c>
      <c r="P125" s="56">
        <f t="shared" si="8"/>
        <v>5.1983504622801019E-2</v>
      </c>
    </row>
    <row r="126" spans="1:16" x14ac:dyDescent="0.2">
      <c r="A126" s="78">
        <f t="shared" si="13"/>
        <v>121</v>
      </c>
      <c r="B126" s="57" t="s">
        <v>2123</v>
      </c>
      <c r="C126" s="57">
        <v>774.6</v>
      </c>
      <c r="D126" s="57">
        <v>49.5</v>
      </c>
      <c r="E126" s="57"/>
      <c r="F126" s="57">
        <f t="shared" si="9"/>
        <v>824.1</v>
      </c>
      <c r="G126" s="57">
        <v>11</v>
      </c>
      <c r="H126" s="57"/>
      <c r="I126" s="57"/>
      <c r="J126" s="57">
        <v>11</v>
      </c>
      <c r="K126" s="56">
        <f t="shared" si="10"/>
        <v>4.7089041095890408E-3</v>
      </c>
      <c r="L126" s="54">
        <f t="shared" si="11"/>
        <v>17.328767123287669</v>
      </c>
      <c r="M126" s="54">
        <f t="shared" si="12"/>
        <v>3.8123287671232871</v>
      </c>
      <c r="N126" s="54">
        <f t="shared" si="7"/>
        <v>7.5726712328767114</v>
      </c>
      <c r="O126" s="54">
        <v>1.5068432891777055</v>
      </c>
      <c r="P126" s="56">
        <f t="shared" si="8"/>
        <v>3.6671047703513378E-2</v>
      </c>
    </row>
    <row r="127" spans="1:16" x14ac:dyDescent="0.2">
      <c r="A127" s="78">
        <f t="shared" si="13"/>
        <v>122</v>
      </c>
      <c r="B127" s="57" t="s">
        <v>2124</v>
      </c>
      <c r="C127" s="57">
        <v>360</v>
      </c>
      <c r="D127" s="57"/>
      <c r="E127" s="57"/>
      <c r="F127" s="57">
        <f t="shared" si="9"/>
        <v>360</v>
      </c>
      <c r="G127" s="57">
        <v>7</v>
      </c>
      <c r="H127" s="57"/>
      <c r="I127" s="57"/>
      <c r="J127" s="57">
        <v>7</v>
      </c>
      <c r="K127" s="56">
        <f t="shared" si="10"/>
        <v>2.9965753424657533E-3</v>
      </c>
      <c r="L127" s="54">
        <f t="shared" si="11"/>
        <v>11.027397260273972</v>
      </c>
      <c r="M127" s="54">
        <f t="shared" si="12"/>
        <v>2.4260273972602739</v>
      </c>
      <c r="N127" s="54">
        <f t="shared" si="7"/>
        <v>4.8189726027397253</v>
      </c>
      <c r="O127" s="54">
        <v>0.95890027493126717</v>
      </c>
      <c r="P127" s="56">
        <f t="shared" si="8"/>
        <v>5.3420270931125655E-2</v>
      </c>
    </row>
    <row r="128" spans="1:16" x14ac:dyDescent="0.2">
      <c r="A128" s="78">
        <f t="shared" si="13"/>
        <v>123</v>
      </c>
      <c r="B128" s="57" t="s">
        <v>2125</v>
      </c>
      <c r="C128" s="57">
        <v>304.8</v>
      </c>
      <c r="D128" s="57"/>
      <c r="E128" s="57"/>
      <c r="F128" s="57">
        <f t="shared" si="9"/>
        <v>304.8</v>
      </c>
      <c r="G128" s="57">
        <v>5</v>
      </c>
      <c r="H128" s="57"/>
      <c r="I128" s="57"/>
      <c r="J128" s="57">
        <v>5</v>
      </c>
      <c r="K128" s="56">
        <f t="shared" si="10"/>
        <v>2.1404109589041095E-3</v>
      </c>
      <c r="L128" s="54">
        <f t="shared" si="11"/>
        <v>7.8767123287671232</v>
      </c>
      <c r="M128" s="54">
        <f t="shared" si="12"/>
        <v>1.7328767123287672</v>
      </c>
      <c r="N128" s="54">
        <f t="shared" si="7"/>
        <v>3.4421232876712327</v>
      </c>
      <c r="O128" s="54">
        <v>0.68492876780804801</v>
      </c>
      <c r="P128" s="56">
        <f t="shared" si="8"/>
        <v>4.5067720133120638E-2</v>
      </c>
    </row>
    <row r="129" spans="1:16" x14ac:dyDescent="0.2">
      <c r="A129" s="78">
        <f t="shared" si="13"/>
        <v>124</v>
      </c>
      <c r="B129" s="57" t="s">
        <v>2126</v>
      </c>
      <c r="C129" s="57">
        <v>821.7</v>
      </c>
      <c r="D129" s="57"/>
      <c r="E129" s="57"/>
      <c r="F129" s="57">
        <f t="shared" si="9"/>
        <v>821.7</v>
      </c>
      <c r="G129" s="57">
        <v>8</v>
      </c>
      <c r="H129" s="57"/>
      <c r="I129" s="57"/>
      <c r="J129" s="57">
        <v>8</v>
      </c>
      <c r="K129" s="56">
        <f t="shared" si="10"/>
        <v>3.4246575342465752E-3</v>
      </c>
      <c r="L129" s="54">
        <f t="shared" si="11"/>
        <v>12.602739726027396</v>
      </c>
      <c r="M129" s="54">
        <f t="shared" si="12"/>
        <v>2.7726027397260271</v>
      </c>
      <c r="N129" s="54">
        <f t="shared" si="7"/>
        <v>5.5073972602739723</v>
      </c>
      <c r="O129" s="54">
        <v>1.0958860284928769</v>
      </c>
      <c r="P129" s="56">
        <f t="shared" si="8"/>
        <v>2.6747749488280726E-2</v>
      </c>
    </row>
    <row r="130" spans="1:16" x14ac:dyDescent="0.2">
      <c r="A130" s="78">
        <f t="shared" si="13"/>
        <v>125</v>
      </c>
      <c r="B130" s="57" t="s">
        <v>2127</v>
      </c>
      <c r="C130" s="57">
        <v>834.7</v>
      </c>
      <c r="D130" s="57"/>
      <c r="E130" s="57"/>
      <c r="F130" s="57">
        <f t="shared" si="9"/>
        <v>834.7</v>
      </c>
      <c r="G130" s="57">
        <v>13</v>
      </c>
      <c r="H130" s="57"/>
      <c r="I130" s="57"/>
      <c r="J130" s="57">
        <v>13</v>
      </c>
      <c r="K130" s="56">
        <f t="shared" si="10"/>
        <v>5.5650684931506846E-3</v>
      </c>
      <c r="L130" s="54">
        <f t="shared" si="11"/>
        <v>20.479452054794521</v>
      </c>
      <c r="M130" s="54">
        <f t="shared" si="12"/>
        <v>4.5054794520547947</v>
      </c>
      <c r="N130" s="54">
        <f t="shared" si="7"/>
        <v>8.9495205479452054</v>
      </c>
      <c r="O130" s="54">
        <v>1.7808147963009249</v>
      </c>
      <c r="P130" s="56">
        <f t="shared" si="8"/>
        <v>4.2788147659153515E-2</v>
      </c>
    </row>
    <row r="131" spans="1:16" x14ac:dyDescent="0.2">
      <c r="A131" s="78">
        <f t="shared" si="13"/>
        <v>126</v>
      </c>
      <c r="B131" s="57" t="s">
        <v>2128</v>
      </c>
      <c r="C131" s="57">
        <v>321.8</v>
      </c>
      <c r="D131" s="57"/>
      <c r="E131" s="57"/>
      <c r="F131" s="57">
        <f t="shared" si="9"/>
        <v>321.8</v>
      </c>
      <c r="G131" s="57">
        <v>4</v>
      </c>
      <c r="H131" s="57"/>
      <c r="I131" s="57"/>
      <c r="J131" s="57">
        <v>4</v>
      </c>
      <c r="K131" s="56">
        <f t="shared" si="10"/>
        <v>1.7123287671232876E-3</v>
      </c>
      <c r="L131" s="54">
        <f t="shared" si="11"/>
        <v>6.3013698630136981</v>
      </c>
      <c r="M131" s="54">
        <f t="shared" si="12"/>
        <v>1.3863013698630136</v>
      </c>
      <c r="N131" s="54">
        <f t="shared" si="7"/>
        <v>2.7536986301369861</v>
      </c>
      <c r="O131" s="54">
        <v>0.54794301424643843</v>
      </c>
      <c r="P131" s="56">
        <f t="shared" si="8"/>
        <v>3.4149511737912169E-2</v>
      </c>
    </row>
    <row r="132" spans="1:16" x14ac:dyDescent="0.2">
      <c r="A132" s="78">
        <f t="shared" si="13"/>
        <v>127</v>
      </c>
      <c r="B132" s="57" t="s">
        <v>2129</v>
      </c>
      <c r="C132" s="57">
        <v>427</v>
      </c>
      <c r="D132" s="57"/>
      <c r="E132" s="57"/>
      <c r="F132" s="57">
        <f t="shared" si="9"/>
        <v>427</v>
      </c>
      <c r="G132" s="57">
        <v>3</v>
      </c>
      <c r="H132" s="57"/>
      <c r="I132" s="57"/>
      <c r="J132" s="57">
        <v>3</v>
      </c>
      <c r="K132" s="56">
        <f t="shared" si="10"/>
        <v>1.2842465753424657E-3</v>
      </c>
      <c r="L132" s="54">
        <f t="shared" si="11"/>
        <v>4.7260273972602738</v>
      </c>
      <c r="M132" s="54">
        <f t="shared" si="12"/>
        <v>1.0397260273972602</v>
      </c>
      <c r="N132" s="54">
        <f t="shared" si="7"/>
        <v>2.0652739726027396</v>
      </c>
      <c r="O132" s="54">
        <v>0.4109572606848288</v>
      </c>
      <c r="P132" s="56">
        <f t="shared" si="8"/>
        <v>1.930207179846628E-2</v>
      </c>
    </row>
    <row r="133" spans="1:16" x14ac:dyDescent="0.2">
      <c r="A133" s="78">
        <f t="shared" si="13"/>
        <v>128</v>
      </c>
      <c r="B133" s="57" t="s">
        <v>2130</v>
      </c>
      <c r="C133" s="57">
        <v>546.1</v>
      </c>
      <c r="D133" s="57"/>
      <c r="E133" s="57"/>
      <c r="F133" s="57">
        <f t="shared" ref="F133:F315" si="14">C133+D133+E133</f>
        <v>546.1</v>
      </c>
      <c r="G133" s="57">
        <v>7</v>
      </c>
      <c r="H133" s="57"/>
      <c r="I133" s="57"/>
      <c r="J133" s="57">
        <v>7</v>
      </c>
      <c r="K133" s="56">
        <f t="shared" si="10"/>
        <v>2.9965753424657533E-3</v>
      </c>
      <c r="L133" s="54">
        <f t="shared" si="11"/>
        <v>11.027397260273972</v>
      </c>
      <c r="M133" s="54">
        <f t="shared" ref="M133:M194" si="15">L133*0.22</f>
        <v>2.4260273972602739</v>
      </c>
      <c r="N133" s="54">
        <f t="shared" si="7"/>
        <v>4.8189726027397253</v>
      </c>
      <c r="O133" s="54">
        <v>0.95890027493126717</v>
      </c>
      <c r="P133" s="56">
        <f t="shared" si="8"/>
        <v>3.5215706894717515E-2</v>
      </c>
    </row>
    <row r="134" spans="1:16" x14ac:dyDescent="0.2">
      <c r="A134" s="78">
        <f t="shared" si="13"/>
        <v>129</v>
      </c>
      <c r="B134" s="57" t="s">
        <v>2131</v>
      </c>
      <c r="C134" s="57">
        <v>912.32</v>
      </c>
      <c r="D134" s="57">
        <v>50</v>
      </c>
      <c r="E134" s="57"/>
      <c r="F134" s="57">
        <f t="shared" si="14"/>
        <v>962.32</v>
      </c>
      <c r="G134" s="57">
        <v>20</v>
      </c>
      <c r="H134" s="57">
        <v>1</v>
      </c>
      <c r="I134" s="57"/>
      <c r="J134" s="57">
        <v>21</v>
      </c>
      <c r="K134" s="56">
        <f t="shared" si="10"/>
        <v>8.9897260273972598E-3</v>
      </c>
      <c r="L134" s="54">
        <f t="shared" si="11"/>
        <v>33.082191780821915</v>
      </c>
      <c r="M134" s="54">
        <f t="shared" si="15"/>
        <v>7.2780821917808218</v>
      </c>
      <c r="N134" s="54">
        <f t="shared" ref="N134:N197" si="16">L134*0.437</f>
        <v>14.456917808219178</v>
      </c>
      <c r="O134" s="54">
        <v>2.8767008247938013</v>
      </c>
      <c r="P134" s="56">
        <f t="shared" ref="P134:P197" si="17">(L134+M134+N134+O134)/F134</f>
        <v>5.9952918577620452E-2</v>
      </c>
    </row>
    <row r="135" spans="1:16" x14ac:dyDescent="0.2">
      <c r="A135" s="78">
        <f t="shared" si="13"/>
        <v>130</v>
      </c>
      <c r="B135" s="57" t="s">
        <v>2132</v>
      </c>
      <c r="C135" s="57">
        <v>1925.1</v>
      </c>
      <c r="D135" s="57"/>
      <c r="E135" s="57"/>
      <c r="F135" s="57">
        <f t="shared" si="14"/>
        <v>1925.1</v>
      </c>
      <c r="G135" s="57">
        <v>26</v>
      </c>
      <c r="H135" s="57"/>
      <c r="I135" s="57"/>
      <c r="J135" s="57">
        <v>26</v>
      </c>
      <c r="K135" s="56">
        <f t="shared" ref="K135:K198" si="18">2/4672*J135</f>
        <v>1.1130136986301369E-2</v>
      </c>
      <c r="L135" s="54">
        <f t="shared" ref="L135:L198" si="19">K135*3680</f>
        <v>40.958904109589042</v>
      </c>
      <c r="M135" s="54">
        <f t="shared" si="15"/>
        <v>9.0109589041095894</v>
      </c>
      <c r="N135" s="54">
        <f t="shared" si="16"/>
        <v>17.899041095890411</v>
      </c>
      <c r="O135" s="54">
        <v>3.5616295926018497</v>
      </c>
      <c r="P135" s="56">
        <f t="shared" si="17"/>
        <v>3.7104843230061239E-2</v>
      </c>
    </row>
    <row r="136" spans="1:16" x14ac:dyDescent="0.2">
      <c r="A136" s="78">
        <f t="shared" ref="A136:A199" si="20">A135+1</f>
        <v>131</v>
      </c>
      <c r="B136" s="57" t="s">
        <v>2133</v>
      </c>
      <c r="C136" s="57">
        <v>770.9</v>
      </c>
      <c r="D136" s="57"/>
      <c r="E136" s="57"/>
      <c r="F136" s="57">
        <f t="shared" si="14"/>
        <v>770.9</v>
      </c>
      <c r="G136" s="57">
        <v>16</v>
      </c>
      <c r="H136" s="57"/>
      <c r="I136" s="57"/>
      <c r="J136" s="57">
        <v>16</v>
      </c>
      <c r="K136" s="56">
        <f t="shared" si="18"/>
        <v>6.8493150684931503E-3</v>
      </c>
      <c r="L136" s="54">
        <f t="shared" si="19"/>
        <v>25.205479452054792</v>
      </c>
      <c r="M136" s="54">
        <f t="shared" si="15"/>
        <v>5.5452054794520542</v>
      </c>
      <c r="N136" s="54">
        <f t="shared" si="16"/>
        <v>11.014794520547945</v>
      </c>
      <c r="O136" s="54">
        <v>2.1917720569857537</v>
      </c>
      <c r="P136" s="56">
        <f t="shared" si="17"/>
        <v>5.7020692059982551E-2</v>
      </c>
    </row>
    <row r="137" spans="1:16" x14ac:dyDescent="0.2">
      <c r="A137" s="78">
        <f t="shared" si="20"/>
        <v>132</v>
      </c>
      <c r="B137" s="57" t="s">
        <v>2134</v>
      </c>
      <c r="C137" s="57">
        <v>1461.8</v>
      </c>
      <c r="D137" s="57">
        <v>44.9</v>
      </c>
      <c r="E137" s="57"/>
      <c r="F137" s="57">
        <f t="shared" si="14"/>
        <v>1506.7</v>
      </c>
      <c r="G137" s="57">
        <v>15</v>
      </c>
      <c r="H137" s="57">
        <v>1</v>
      </c>
      <c r="I137" s="57"/>
      <c r="J137" s="57">
        <v>16</v>
      </c>
      <c r="K137" s="56">
        <f t="shared" si="18"/>
        <v>6.8493150684931503E-3</v>
      </c>
      <c r="L137" s="54">
        <f t="shared" si="19"/>
        <v>25.205479452054792</v>
      </c>
      <c r="M137" s="54">
        <f t="shared" si="15"/>
        <v>5.5452054794520542</v>
      </c>
      <c r="N137" s="54">
        <f t="shared" si="16"/>
        <v>11.014794520547945</v>
      </c>
      <c r="O137" s="54">
        <v>2.1917720569857537</v>
      </c>
      <c r="P137" s="56">
        <f t="shared" si="17"/>
        <v>2.9174521476764151E-2</v>
      </c>
    </row>
    <row r="138" spans="1:16" x14ac:dyDescent="0.2">
      <c r="A138" s="78">
        <f t="shared" si="20"/>
        <v>133</v>
      </c>
      <c r="B138" s="57" t="s">
        <v>2135</v>
      </c>
      <c r="C138" s="57">
        <v>583.6</v>
      </c>
      <c r="D138" s="57"/>
      <c r="E138" s="57"/>
      <c r="F138" s="57">
        <f t="shared" si="14"/>
        <v>583.6</v>
      </c>
      <c r="G138" s="57">
        <v>9</v>
      </c>
      <c r="H138" s="57">
        <v>2</v>
      </c>
      <c r="I138" s="57"/>
      <c r="J138" s="57">
        <v>11</v>
      </c>
      <c r="K138" s="56">
        <f t="shared" si="18"/>
        <v>4.7089041095890408E-3</v>
      </c>
      <c r="L138" s="54">
        <f t="shared" si="19"/>
        <v>17.328767123287669</v>
      </c>
      <c r="M138" s="54">
        <f t="shared" si="15"/>
        <v>3.8123287671232871</v>
      </c>
      <c r="N138" s="54">
        <f t="shared" si="16"/>
        <v>7.5726712328767114</v>
      </c>
      <c r="O138" s="54">
        <v>1.5068432891777055</v>
      </c>
      <c r="P138" s="56">
        <f t="shared" si="17"/>
        <v>5.1783088438083227E-2</v>
      </c>
    </row>
    <row r="139" spans="1:16" x14ac:dyDescent="0.2">
      <c r="A139" s="78">
        <f t="shared" si="20"/>
        <v>134</v>
      </c>
      <c r="B139" s="57" t="s">
        <v>2136</v>
      </c>
      <c r="C139" s="57">
        <v>399.2</v>
      </c>
      <c r="D139" s="57"/>
      <c r="E139" s="57"/>
      <c r="F139" s="57">
        <f t="shared" si="14"/>
        <v>399.2</v>
      </c>
      <c r="G139" s="57">
        <v>7</v>
      </c>
      <c r="H139" s="57"/>
      <c r="I139" s="57"/>
      <c r="J139" s="57">
        <v>7</v>
      </c>
      <c r="K139" s="56">
        <f t="shared" si="18"/>
        <v>2.9965753424657533E-3</v>
      </c>
      <c r="L139" s="54">
        <f t="shared" si="19"/>
        <v>11.027397260273972</v>
      </c>
      <c r="M139" s="54">
        <f t="shared" si="15"/>
        <v>2.4260273972602739</v>
      </c>
      <c r="N139" s="54">
        <f t="shared" si="16"/>
        <v>4.8189726027397253</v>
      </c>
      <c r="O139" s="54">
        <v>0.95890027493126717</v>
      </c>
      <c r="P139" s="56">
        <f t="shared" si="17"/>
        <v>4.8174593024061213E-2</v>
      </c>
    </row>
    <row r="140" spans="1:16" x14ac:dyDescent="0.2">
      <c r="A140" s="78">
        <f t="shared" si="20"/>
        <v>135</v>
      </c>
      <c r="B140" s="57" t="s">
        <v>2137</v>
      </c>
      <c r="C140" s="57">
        <v>408.5</v>
      </c>
      <c r="D140" s="57"/>
      <c r="E140" s="57">
        <v>16.100000000000001</v>
      </c>
      <c r="F140" s="57">
        <f t="shared" si="14"/>
        <v>424.6</v>
      </c>
      <c r="G140" s="57">
        <v>7</v>
      </c>
      <c r="H140" s="57"/>
      <c r="I140" s="57"/>
      <c r="J140" s="57">
        <v>7</v>
      </c>
      <c r="K140" s="56">
        <f t="shared" si="18"/>
        <v>2.9965753424657533E-3</v>
      </c>
      <c r="L140" s="54">
        <f t="shared" si="19"/>
        <v>11.027397260273972</v>
      </c>
      <c r="M140" s="54">
        <f t="shared" si="15"/>
        <v>2.4260273972602739</v>
      </c>
      <c r="N140" s="54">
        <f t="shared" si="16"/>
        <v>4.8189726027397253</v>
      </c>
      <c r="O140" s="54">
        <v>0.95890027493126717</v>
      </c>
      <c r="P140" s="56">
        <f t="shared" si="17"/>
        <v>4.5292740309009032E-2</v>
      </c>
    </row>
    <row r="141" spans="1:16" x14ac:dyDescent="0.2">
      <c r="A141" s="78">
        <f t="shared" si="20"/>
        <v>136</v>
      </c>
      <c r="B141" s="57" t="s">
        <v>2138</v>
      </c>
      <c r="C141" s="57">
        <v>744</v>
      </c>
      <c r="D141" s="57"/>
      <c r="E141" s="57">
        <v>108.9</v>
      </c>
      <c r="F141" s="57">
        <f t="shared" si="14"/>
        <v>852.9</v>
      </c>
      <c r="G141" s="57">
        <v>9</v>
      </c>
      <c r="H141" s="57"/>
      <c r="I141" s="57">
        <v>1</v>
      </c>
      <c r="J141" s="57">
        <v>10</v>
      </c>
      <c r="K141" s="56">
        <f t="shared" si="18"/>
        <v>4.2808219178082189E-3</v>
      </c>
      <c r="L141" s="54">
        <f t="shared" si="19"/>
        <v>15.753424657534246</v>
      </c>
      <c r="M141" s="54">
        <f t="shared" si="15"/>
        <v>3.4657534246575343</v>
      </c>
      <c r="N141" s="54">
        <f t="shared" si="16"/>
        <v>6.8842465753424653</v>
      </c>
      <c r="O141" s="54">
        <v>1.369857535616096</v>
      </c>
      <c r="P141" s="56">
        <f t="shared" si="17"/>
        <v>3.221161002831556E-2</v>
      </c>
    </row>
    <row r="142" spans="1:16" x14ac:dyDescent="0.2">
      <c r="A142" s="78">
        <f t="shared" si="20"/>
        <v>137</v>
      </c>
      <c r="B142" s="57" t="s">
        <v>2139</v>
      </c>
      <c r="C142" s="57">
        <v>226.1</v>
      </c>
      <c r="D142" s="57"/>
      <c r="E142" s="57"/>
      <c r="F142" s="57">
        <f t="shared" si="14"/>
        <v>226.1</v>
      </c>
      <c r="G142" s="57">
        <v>4</v>
      </c>
      <c r="H142" s="57"/>
      <c r="I142" s="57"/>
      <c r="J142" s="57">
        <v>4</v>
      </c>
      <c r="K142" s="56">
        <f t="shared" si="18"/>
        <v>1.7123287671232876E-3</v>
      </c>
      <c r="L142" s="54">
        <f t="shared" si="19"/>
        <v>6.3013698630136981</v>
      </c>
      <c r="M142" s="54">
        <f t="shared" si="15"/>
        <v>1.3863013698630136</v>
      </c>
      <c r="N142" s="54">
        <f t="shared" si="16"/>
        <v>2.7536986301369861</v>
      </c>
      <c r="O142" s="54">
        <v>0.54794301424643843</v>
      </c>
      <c r="P142" s="56">
        <f t="shared" si="17"/>
        <v>4.8603772124104987E-2</v>
      </c>
    </row>
    <row r="143" spans="1:16" x14ac:dyDescent="0.2">
      <c r="A143" s="78">
        <f t="shared" si="20"/>
        <v>138</v>
      </c>
      <c r="B143" s="57" t="s">
        <v>2140</v>
      </c>
      <c r="C143" s="57">
        <v>481.6</v>
      </c>
      <c r="D143" s="57">
        <v>222</v>
      </c>
      <c r="E143" s="57"/>
      <c r="F143" s="57">
        <f t="shared" si="14"/>
        <v>703.6</v>
      </c>
      <c r="G143" s="57">
        <v>7</v>
      </c>
      <c r="H143" s="57">
        <v>1</v>
      </c>
      <c r="I143" s="57"/>
      <c r="J143" s="57">
        <v>8</v>
      </c>
      <c r="K143" s="56">
        <f t="shared" si="18"/>
        <v>3.4246575342465752E-3</v>
      </c>
      <c r="L143" s="54">
        <f t="shared" si="19"/>
        <v>12.602739726027396</v>
      </c>
      <c r="M143" s="54">
        <f t="shared" si="15"/>
        <v>2.7726027397260271</v>
      </c>
      <c r="N143" s="54">
        <f t="shared" si="16"/>
        <v>5.5073972602739723</v>
      </c>
      <c r="O143" s="54">
        <v>1.0958860284928769</v>
      </c>
      <c r="P143" s="56">
        <f t="shared" si="17"/>
        <v>3.1237387371404593E-2</v>
      </c>
    </row>
    <row r="144" spans="1:16" x14ac:dyDescent="0.2">
      <c r="A144" s="78">
        <f t="shared" si="20"/>
        <v>139</v>
      </c>
      <c r="B144" s="57" t="s">
        <v>2141</v>
      </c>
      <c r="C144" s="57">
        <v>280.5</v>
      </c>
      <c r="D144" s="57">
        <v>98.9</v>
      </c>
      <c r="E144" s="57"/>
      <c r="F144" s="57">
        <f t="shared" si="14"/>
        <v>379.4</v>
      </c>
      <c r="G144" s="57">
        <v>4</v>
      </c>
      <c r="H144" s="57"/>
      <c r="I144" s="57"/>
      <c r="J144" s="57">
        <v>4</v>
      </c>
      <c r="K144" s="56">
        <f t="shared" si="18"/>
        <v>1.7123287671232876E-3</v>
      </c>
      <c r="L144" s="54">
        <f t="shared" si="19"/>
        <v>6.3013698630136981</v>
      </c>
      <c r="M144" s="54">
        <f t="shared" si="15"/>
        <v>1.3863013698630136</v>
      </c>
      <c r="N144" s="54">
        <f t="shared" si="16"/>
        <v>2.7536986301369861</v>
      </c>
      <c r="O144" s="54">
        <v>0.54794301424643843</v>
      </c>
      <c r="P144" s="56">
        <f t="shared" si="17"/>
        <v>2.8964978590564409E-2</v>
      </c>
    </row>
    <row r="145" spans="1:16" x14ac:dyDescent="0.2">
      <c r="A145" s="78">
        <f t="shared" si="20"/>
        <v>140</v>
      </c>
      <c r="B145" s="57" t="s">
        <v>2142</v>
      </c>
      <c r="C145" s="57">
        <v>206.6</v>
      </c>
      <c r="D145" s="57"/>
      <c r="E145" s="57">
        <v>28</v>
      </c>
      <c r="F145" s="57">
        <f t="shared" si="14"/>
        <v>234.6</v>
      </c>
      <c r="G145" s="57">
        <v>2</v>
      </c>
      <c r="H145" s="57"/>
      <c r="I145" s="57"/>
      <c r="J145" s="57">
        <v>2</v>
      </c>
      <c r="K145" s="56">
        <f t="shared" si="18"/>
        <v>8.5616438356164379E-4</v>
      </c>
      <c r="L145" s="54">
        <f t="shared" si="19"/>
        <v>3.150684931506849</v>
      </c>
      <c r="M145" s="54">
        <f t="shared" si="15"/>
        <v>0.69315068493150678</v>
      </c>
      <c r="N145" s="54">
        <f t="shared" si="16"/>
        <v>1.3768493150684931</v>
      </c>
      <c r="O145" s="54">
        <v>0.27397150712321922</v>
      </c>
      <c r="P145" s="56">
        <f t="shared" si="17"/>
        <v>2.3421382943862184E-2</v>
      </c>
    </row>
    <row r="146" spans="1:16" x14ac:dyDescent="0.2">
      <c r="A146" s="78">
        <f t="shared" si="20"/>
        <v>141</v>
      </c>
      <c r="B146" s="57" t="s">
        <v>2143</v>
      </c>
      <c r="C146" s="57">
        <v>230.6</v>
      </c>
      <c r="D146" s="57"/>
      <c r="E146" s="57"/>
      <c r="F146" s="57">
        <f t="shared" si="14"/>
        <v>230.6</v>
      </c>
      <c r="G146" s="57">
        <v>4</v>
      </c>
      <c r="H146" s="57"/>
      <c r="I146" s="57"/>
      <c r="J146" s="57">
        <v>4</v>
      </c>
      <c r="K146" s="56">
        <f t="shared" si="18"/>
        <v>1.7123287671232876E-3</v>
      </c>
      <c r="L146" s="54">
        <f t="shared" si="19"/>
        <v>6.3013698630136981</v>
      </c>
      <c r="M146" s="54">
        <f t="shared" si="15"/>
        <v>1.3863013698630136</v>
      </c>
      <c r="N146" s="54">
        <f t="shared" si="16"/>
        <v>2.7536986301369861</v>
      </c>
      <c r="O146" s="54">
        <v>0.54794301424643843</v>
      </c>
      <c r="P146" s="56">
        <f t="shared" si="17"/>
        <v>4.7655303023677958E-2</v>
      </c>
    </row>
    <row r="147" spans="1:16" x14ac:dyDescent="0.2">
      <c r="A147" s="78">
        <f t="shared" si="20"/>
        <v>142</v>
      </c>
      <c r="B147" s="57" t="s">
        <v>2144</v>
      </c>
      <c r="C147" s="57">
        <v>305.60000000000002</v>
      </c>
      <c r="D147" s="57"/>
      <c r="E147" s="57">
        <v>165.3</v>
      </c>
      <c r="F147" s="57">
        <f t="shared" si="14"/>
        <v>470.90000000000003</v>
      </c>
      <c r="G147" s="57">
        <v>4</v>
      </c>
      <c r="H147" s="57"/>
      <c r="I147" s="57"/>
      <c r="J147" s="57">
        <v>4</v>
      </c>
      <c r="K147" s="56">
        <f t="shared" si="18"/>
        <v>1.7123287671232876E-3</v>
      </c>
      <c r="L147" s="54">
        <f t="shared" si="19"/>
        <v>6.3013698630136981</v>
      </c>
      <c r="M147" s="54">
        <f t="shared" si="15"/>
        <v>1.3863013698630136</v>
      </c>
      <c r="N147" s="54">
        <f t="shared" si="16"/>
        <v>2.7536986301369861</v>
      </c>
      <c r="O147" s="54">
        <v>0.54794301424643843</v>
      </c>
      <c r="P147" s="56">
        <f t="shared" si="17"/>
        <v>2.3336829214822968E-2</v>
      </c>
    </row>
    <row r="148" spans="1:16" x14ac:dyDescent="0.2">
      <c r="A148" s="78">
        <f t="shared" si="20"/>
        <v>143</v>
      </c>
      <c r="B148" s="57" t="s">
        <v>2145</v>
      </c>
      <c r="C148" s="80">
        <v>2174.8000000000002</v>
      </c>
      <c r="D148" s="57"/>
      <c r="E148" s="57">
        <v>163.69999999999999</v>
      </c>
      <c r="F148" s="57">
        <f t="shared" si="14"/>
        <v>2338.5</v>
      </c>
      <c r="G148" s="57">
        <v>46</v>
      </c>
      <c r="H148" s="57"/>
      <c r="I148" s="57"/>
      <c r="J148" s="57">
        <v>46</v>
      </c>
      <c r="K148" s="56">
        <f t="shared" si="18"/>
        <v>1.9691780821917807E-2</v>
      </c>
      <c r="L148" s="54">
        <f t="shared" si="19"/>
        <v>72.465753424657535</v>
      </c>
      <c r="M148" s="54">
        <f t="shared" si="15"/>
        <v>15.942465753424658</v>
      </c>
      <c r="N148" s="54">
        <f t="shared" si="16"/>
        <v>31.667534246575343</v>
      </c>
      <c r="O148" s="54">
        <v>6.3013446638340413</v>
      </c>
      <c r="P148" s="56">
        <f t="shared" si="17"/>
        <v>5.4041949150520241E-2</v>
      </c>
    </row>
    <row r="149" spans="1:16" x14ac:dyDescent="0.2">
      <c r="A149" s="78">
        <f t="shared" si="20"/>
        <v>144</v>
      </c>
      <c r="B149" s="57" t="s">
        <v>2146</v>
      </c>
      <c r="C149" s="80">
        <v>308.60000000000002</v>
      </c>
      <c r="D149" s="57"/>
      <c r="E149" s="57"/>
      <c r="F149" s="57">
        <f t="shared" si="14"/>
        <v>308.60000000000002</v>
      </c>
      <c r="G149" s="57">
        <v>6</v>
      </c>
      <c r="H149" s="57"/>
      <c r="I149" s="57"/>
      <c r="J149" s="57">
        <v>6</v>
      </c>
      <c r="K149" s="56">
        <f t="shared" si="18"/>
        <v>2.5684931506849314E-3</v>
      </c>
      <c r="L149" s="54">
        <f t="shared" si="19"/>
        <v>9.4520547945205475</v>
      </c>
      <c r="M149" s="54">
        <f t="shared" si="15"/>
        <v>2.0794520547945203</v>
      </c>
      <c r="N149" s="54">
        <f t="shared" si="16"/>
        <v>4.1305479452054792</v>
      </c>
      <c r="O149" s="54">
        <v>0.82191452136965759</v>
      </c>
      <c r="P149" s="56">
        <f t="shared" si="17"/>
        <v>5.3415325067693462E-2</v>
      </c>
    </row>
    <row r="150" spans="1:16" x14ac:dyDescent="0.2">
      <c r="A150" s="78">
        <f t="shared" si="20"/>
        <v>145</v>
      </c>
      <c r="B150" s="57" t="s">
        <v>2147</v>
      </c>
      <c r="C150" s="57">
        <v>441.9</v>
      </c>
      <c r="D150" s="57"/>
      <c r="E150" s="57"/>
      <c r="F150" s="57">
        <f t="shared" si="14"/>
        <v>441.9</v>
      </c>
      <c r="G150" s="57">
        <v>5</v>
      </c>
      <c r="H150" s="57"/>
      <c r="I150" s="57"/>
      <c r="J150" s="57">
        <v>5</v>
      </c>
      <c r="K150" s="56">
        <f t="shared" si="18"/>
        <v>2.1404109589041095E-3</v>
      </c>
      <c r="L150" s="54">
        <f t="shared" si="19"/>
        <v>7.8767123287671232</v>
      </c>
      <c r="M150" s="54">
        <f t="shared" si="15"/>
        <v>1.7328767123287672</v>
      </c>
      <c r="N150" s="54">
        <f t="shared" si="16"/>
        <v>3.4421232876712327</v>
      </c>
      <c r="O150" s="54">
        <v>0.68492876780804801</v>
      </c>
      <c r="P150" s="56">
        <f t="shared" si="17"/>
        <v>3.1085406419043161E-2</v>
      </c>
    </row>
    <row r="151" spans="1:16" x14ac:dyDescent="0.2">
      <c r="A151" s="78">
        <f t="shared" si="20"/>
        <v>146</v>
      </c>
      <c r="B151" s="57" t="s">
        <v>2148</v>
      </c>
      <c r="C151" s="57">
        <v>358</v>
      </c>
      <c r="D151" s="57"/>
      <c r="E151" s="57"/>
      <c r="F151" s="57">
        <f t="shared" si="14"/>
        <v>358</v>
      </c>
      <c r="G151" s="57">
        <v>7</v>
      </c>
      <c r="H151" s="57"/>
      <c r="I151" s="57"/>
      <c r="J151" s="57">
        <v>7</v>
      </c>
      <c r="K151" s="56">
        <f t="shared" si="18"/>
        <v>2.9965753424657533E-3</v>
      </c>
      <c r="L151" s="54">
        <f t="shared" si="19"/>
        <v>11.027397260273972</v>
      </c>
      <c r="M151" s="54">
        <f t="shared" si="15"/>
        <v>2.4260273972602739</v>
      </c>
      <c r="N151" s="54">
        <f t="shared" si="16"/>
        <v>4.8189726027397253</v>
      </c>
      <c r="O151" s="54">
        <v>0.95890027493126717</v>
      </c>
      <c r="P151" s="56">
        <f t="shared" si="17"/>
        <v>5.3718708198897305E-2</v>
      </c>
    </row>
    <row r="152" spans="1:16" x14ac:dyDescent="0.2">
      <c r="A152" s="78">
        <f t="shared" si="20"/>
        <v>147</v>
      </c>
      <c r="B152" s="57" t="s">
        <v>2149</v>
      </c>
      <c r="C152" s="57">
        <v>438.7</v>
      </c>
      <c r="D152" s="57"/>
      <c r="E152" s="57"/>
      <c r="F152" s="57">
        <f t="shared" si="14"/>
        <v>438.7</v>
      </c>
      <c r="G152" s="57">
        <v>10</v>
      </c>
      <c r="H152" s="57"/>
      <c r="I152" s="57"/>
      <c r="J152" s="57">
        <v>10</v>
      </c>
      <c r="K152" s="56">
        <f t="shared" si="18"/>
        <v>4.2808219178082189E-3</v>
      </c>
      <c r="L152" s="54">
        <f t="shared" si="19"/>
        <v>15.753424657534246</v>
      </c>
      <c r="M152" s="54">
        <f t="shared" si="15"/>
        <v>3.4657534246575343</v>
      </c>
      <c r="N152" s="54">
        <f t="shared" si="16"/>
        <v>6.8842465753424653</v>
      </c>
      <c r="O152" s="54">
        <v>1.369857535616096</v>
      </c>
      <c r="P152" s="56">
        <f t="shared" si="17"/>
        <v>6.2624304064623534E-2</v>
      </c>
    </row>
    <row r="153" spans="1:16" x14ac:dyDescent="0.2">
      <c r="A153" s="78">
        <f t="shared" si="20"/>
        <v>148</v>
      </c>
      <c r="B153" s="57" t="s">
        <v>2150</v>
      </c>
      <c r="C153" s="57">
        <v>378.9</v>
      </c>
      <c r="D153" s="57"/>
      <c r="E153" s="57"/>
      <c r="F153" s="57">
        <f t="shared" si="14"/>
        <v>378.9</v>
      </c>
      <c r="G153" s="57">
        <v>7</v>
      </c>
      <c r="H153" s="57"/>
      <c r="I153" s="57"/>
      <c r="J153" s="57">
        <v>7</v>
      </c>
      <c r="K153" s="56">
        <f t="shared" si="18"/>
        <v>2.9965753424657533E-3</v>
      </c>
      <c r="L153" s="54">
        <f t="shared" si="19"/>
        <v>11.027397260273972</v>
      </c>
      <c r="M153" s="54">
        <f t="shared" si="15"/>
        <v>2.4260273972602739</v>
      </c>
      <c r="N153" s="54">
        <f t="shared" si="16"/>
        <v>4.8189726027397253</v>
      </c>
      <c r="O153" s="54">
        <v>0.95890027493126717</v>
      </c>
      <c r="P153" s="56">
        <f t="shared" si="17"/>
        <v>5.0755601834798728E-2</v>
      </c>
    </row>
    <row r="154" spans="1:16" x14ac:dyDescent="0.2">
      <c r="A154" s="78">
        <f t="shared" si="20"/>
        <v>149</v>
      </c>
      <c r="B154" s="57" t="s">
        <v>2151</v>
      </c>
      <c r="C154" s="57">
        <v>243.9</v>
      </c>
      <c r="D154" s="57">
        <v>16.2</v>
      </c>
      <c r="E154" s="57">
        <v>35.6</v>
      </c>
      <c r="F154" s="57">
        <f t="shared" si="14"/>
        <v>295.70000000000005</v>
      </c>
      <c r="G154" s="57">
        <v>9</v>
      </c>
      <c r="H154" s="57">
        <v>1</v>
      </c>
      <c r="I154" s="57">
        <v>1</v>
      </c>
      <c r="J154" s="57">
        <v>11</v>
      </c>
      <c r="K154" s="56">
        <f t="shared" si="18"/>
        <v>4.7089041095890408E-3</v>
      </c>
      <c r="L154" s="54">
        <f t="shared" si="19"/>
        <v>17.328767123287669</v>
      </c>
      <c r="M154" s="54">
        <f t="shared" si="15"/>
        <v>3.8123287671232871</v>
      </c>
      <c r="N154" s="54">
        <f t="shared" si="16"/>
        <v>7.5726712328767114</v>
      </c>
      <c r="O154" s="54">
        <v>1.5068432891777055</v>
      </c>
      <c r="P154" s="56">
        <f t="shared" si="17"/>
        <v>0.10220023812128971</v>
      </c>
    </row>
    <row r="155" spans="1:16" x14ac:dyDescent="0.2">
      <c r="A155" s="78">
        <f t="shared" si="20"/>
        <v>150</v>
      </c>
      <c r="B155" s="57" t="s">
        <v>2152</v>
      </c>
      <c r="C155" s="57">
        <v>699.2</v>
      </c>
      <c r="D155" s="57"/>
      <c r="E155" s="57"/>
      <c r="F155" s="57">
        <f t="shared" si="14"/>
        <v>699.2</v>
      </c>
      <c r="G155" s="57">
        <v>8</v>
      </c>
      <c r="H155" s="57"/>
      <c r="I155" s="57"/>
      <c r="J155" s="57">
        <v>8</v>
      </c>
      <c r="K155" s="56">
        <f t="shared" si="18"/>
        <v>3.4246575342465752E-3</v>
      </c>
      <c r="L155" s="54">
        <f t="shared" si="19"/>
        <v>12.602739726027396</v>
      </c>
      <c r="M155" s="54">
        <f t="shared" si="15"/>
        <v>2.7726027397260271</v>
      </c>
      <c r="N155" s="54">
        <f t="shared" si="16"/>
        <v>5.5073972602739723</v>
      </c>
      <c r="O155" s="54">
        <v>1.0958860284928769</v>
      </c>
      <c r="P155" s="56">
        <f t="shared" si="17"/>
        <v>3.143396131939398E-2</v>
      </c>
    </row>
    <row r="156" spans="1:16" x14ac:dyDescent="0.2">
      <c r="A156" s="78">
        <f t="shared" si="20"/>
        <v>151</v>
      </c>
      <c r="B156" s="57" t="s">
        <v>2153</v>
      </c>
      <c r="C156" s="57">
        <v>765.5</v>
      </c>
      <c r="D156" s="57"/>
      <c r="E156" s="57"/>
      <c r="F156" s="57">
        <f t="shared" si="14"/>
        <v>765.5</v>
      </c>
      <c r="G156" s="57">
        <v>12</v>
      </c>
      <c r="H156" s="57"/>
      <c r="I156" s="57"/>
      <c r="J156" s="57">
        <v>12</v>
      </c>
      <c r="K156" s="56">
        <f t="shared" si="18"/>
        <v>5.1369863013698627E-3</v>
      </c>
      <c r="L156" s="54">
        <f t="shared" si="19"/>
        <v>18.904109589041095</v>
      </c>
      <c r="M156" s="54">
        <f t="shared" si="15"/>
        <v>4.1589041095890407</v>
      </c>
      <c r="N156" s="54">
        <f t="shared" si="16"/>
        <v>8.2610958904109584</v>
      </c>
      <c r="O156" s="54">
        <v>1.6438290427393152</v>
      </c>
      <c r="P156" s="56">
        <f t="shared" si="17"/>
        <v>4.3067196122508693E-2</v>
      </c>
    </row>
    <row r="157" spans="1:16" x14ac:dyDescent="0.2">
      <c r="A157" s="78">
        <f t="shared" si="20"/>
        <v>152</v>
      </c>
      <c r="B157" s="57" t="s">
        <v>2154</v>
      </c>
      <c r="C157" s="57">
        <v>774.85</v>
      </c>
      <c r="D157" s="57">
        <v>31.4</v>
      </c>
      <c r="E157" s="57"/>
      <c r="F157" s="57">
        <f t="shared" si="14"/>
        <v>806.25</v>
      </c>
      <c r="G157" s="57">
        <v>11</v>
      </c>
      <c r="H157" s="57">
        <v>1</v>
      </c>
      <c r="I157" s="57"/>
      <c r="J157" s="57">
        <v>12</v>
      </c>
      <c r="K157" s="56">
        <f t="shared" si="18"/>
        <v>5.1369863013698627E-3</v>
      </c>
      <c r="L157" s="54">
        <f t="shared" si="19"/>
        <v>18.904109589041095</v>
      </c>
      <c r="M157" s="54">
        <f t="shared" si="15"/>
        <v>4.1589041095890407</v>
      </c>
      <c r="N157" s="54">
        <f t="shared" si="16"/>
        <v>8.2610958904109584</v>
      </c>
      <c r="O157" s="54">
        <v>1.6438290427393152</v>
      </c>
      <c r="P157" s="56">
        <f t="shared" si="17"/>
        <v>4.0890466520037715E-2</v>
      </c>
    </row>
    <row r="158" spans="1:16" x14ac:dyDescent="0.2">
      <c r="A158" s="78">
        <f t="shared" si="20"/>
        <v>153</v>
      </c>
      <c r="B158" s="57" t="s">
        <v>2155</v>
      </c>
      <c r="C158" s="57">
        <v>506.14</v>
      </c>
      <c r="D158" s="57">
        <v>17.100000000000001</v>
      </c>
      <c r="E158" s="57"/>
      <c r="F158" s="57">
        <f t="shared" si="14"/>
        <v>523.24</v>
      </c>
      <c r="G158" s="57">
        <v>8</v>
      </c>
      <c r="H158" s="57">
        <v>1</v>
      </c>
      <c r="I158" s="57"/>
      <c r="J158" s="57">
        <v>9</v>
      </c>
      <c r="K158" s="56">
        <f t="shared" si="18"/>
        <v>3.852739726027397E-3</v>
      </c>
      <c r="L158" s="54">
        <f t="shared" si="19"/>
        <v>14.17808219178082</v>
      </c>
      <c r="M158" s="54">
        <f t="shared" si="15"/>
        <v>3.1191780821917807</v>
      </c>
      <c r="N158" s="54">
        <f t="shared" si="16"/>
        <v>6.1958219178082183</v>
      </c>
      <c r="O158" s="54">
        <v>1.2328717820544863</v>
      </c>
      <c r="P158" s="56">
        <f t="shared" si="17"/>
        <v>4.7255473537641049E-2</v>
      </c>
    </row>
    <row r="159" spans="1:16" x14ac:dyDescent="0.2">
      <c r="A159" s="78">
        <f t="shared" si="20"/>
        <v>154</v>
      </c>
      <c r="B159" s="57" t="s">
        <v>2156</v>
      </c>
      <c r="C159" s="57">
        <v>574.20000000000005</v>
      </c>
      <c r="D159" s="57"/>
      <c r="E159" s="57"/>
      <c r="F159" s="57">
        <f t="shared" si="14"/>
        <v>574.20000000000005</v>
      </c>
      <c r="G159" s="57">
        <v>8</v>
      </c>
      <c r="H159" s="57"/>
      <c r="I159" s="57"/>
      <c r="J159" s="57">
        <v>8</v>
      </c>
      <c r="K159" s="56">
        <f t="shared" si="18"/>
        <v>3.4246575342465752E-3</v>
      </c>
      <c r="L159" s="54">
        <f t="shared" si="19"/>
        <v>12.602739726027396</v>
      </c>
      <c r="M159" s="54">
        <f t="shared" si="15"/>
        <v>2.7726027397260271</v>
      </c>
      <c r="N159" s="54">
        <f t="shared" si="16"/>
        <v>5.5073972602739723</v>
      </c>
      <c r="O159" s="54">
        <v>1.0958860284928769</v>
      </c>
      <c r="P159" s="56">
        <f t="shared" si="17"/>
        <v>3.8276951853918967E-2</v>
      </c>
    </row>
    <row r="160" spans="1:16" x14ac:dyDescent="0.2">
      <c r="A160" s="78">
        <f t="shared" si="20"/>
        <v>155</v>
      </c>
      <c r="B160" s="57" t="s">
        <v>2157</v>
      </c>
      <c r="C160" s="57">
        <v>265.10000000000002</v>
      </c>
      <c r="D160" s="57"/>
      <c r="E160" s="57"/>
      <c r="F160" s="57">
        <f t="shared" si="14"/>
        <v>265.10000000000002</v>
      </c>
      <c r="G160" s="57">
        <v>4</v>
      </c>
      <c r="H160" s="57"/>
      <c r="I160" s="57"/>
      <c r="J160" s="57">
        <v>4</v>
      </c>
      <c r="K160" s="56">
        <f t="shared" si="18"/>
        <v>1.7123287671232876E-3</v>
      </c>
      <c r="L160" s="54">
        <f t="shared" si="19"/>
        <v>6.3013698630136981</v>
      </c>
      <c r="M160" s="54">
        <f t="shared" si="15"/>
        <v>1.3863013698630136</v>
      </c>
      <c r="N160" s="54">
        <f t="shared" si="16"/>
        <v>2.7536986301369861</v>
      </c>
      <c r="O160" s="54">
        <v>0.54794301424643843</v>
      </c>
      <c r="P160" s="56">
        <f t="shared" si="17"/>
        <v>4.1453462381215146E-2</v>
      </c>
    </row>
    <row r="161" spans="1:16" x14ac:dyDescent="0.2">
      <c r="A161" s="78">
        <f t="shared" si="20"/>
        <v>156</v>
      </c>
      <c r="B161" s="57" t="s">
        <v>2158</v>
      </c>
      <c r="C161" s="57">
        <v>733.7</v>
      </c>
      <c r="D161" s="57"/>
      <c r="E161" s="57"/>
      <c r="F161" s="57">
        <f t="shared" si="14"/>
        <v>733.7</v>
      </c>
      <c r="G161" s="57">
        <v>9</v>
      </c>
      <c r="H161" s="57"/>
      <c r="I161" s="57"/>
      <c r="J161" s="57">
        <v>9</v>
      </c>
      <c r="K161" s="56">
        <f t="shared" si="18"/>
        <v>3.852739726027397E-3</v>
      </c>
      <c r="L161" s="54">
        <f t="shared" si="19"/>
        <v>14.17808219178082</v>
      </c>
      <c r="M161" s="54">
        <f t="shared" si="15"/>
        <v>3.1191780821917807</v>
      </c>
      <c r="N161" s="54">
        <f t="shared" si="16"/>
        <v>6.1958219178082183</v>
      </c>
      <c r="O161" s="54">
        <v>1.2328717820544863</v>
      </c>
      <c r="P161" s="56">
        <f t="shared" si="17"/>
        <v>3.3700359784428653E-2</v>
      </c>
    </row>
    <row r="162" spans="1:16" x14ac:dyDescent="0.2">
      <c r="A162" s="78">
        <f t="shared" si="20"/>
        <v>157</v>
      </c>
      <c r="B162" s="57" t="s">
        <v>2159</v>
      </c>
      <c r="C162" s="57">
        <v>560.1</v>
      </c>
      <c r="D162" s="57"/>
      <c r="E162" s="57"/>
      <c r="F162" s="57">
        <f t="shared" si="14"/>
        <v>560.1</v>
      </c>
      <c r="G162" s="57">
        <v>9</v>
      </c>
      <c r="H162" s="57"/>
      <c r="I162" s="57"/>
      <c r="J162" s="57">
        <v>9</v>
      </c>
      <c r="K162" s="56">
        <f t="shared" si="18"/>
        <v>3.852739726027397E-3</v>
      </c>
      <c r="L162" s="54">
        <f t="shared" si="19"/>
        <v>14.17808219178082</v>
      </c>
      <c r="M162" s="54">
        <f t="shared" si="15"/>
        <v>3.1191780821917807</v>
      </c>
      <c r="N162" s="54">
        <f t="shared" si="16"/>
        <v>6.1958219178082183</v>
      </c>
      <c r="O162" s="54">
        <v>1.2328717820544863</v>
      </c>
      <c r="P162" s="56">
        <f t="shared" si="17"/>
        <v>4.4145606095046065E-2</v>
      </c>
    </row>
    <row r="163" spans="1:16" x14ac:dyDescent="0.2">
      <c r="A163" s="78">
        <f t="shared" si="20"/>
        <v>158</v>
      </c>
      <c r="B163" s="57" t="s">
        <v>2160</v>
      </c>
      <c r="C163" s="57">
        <v>635.20000000000005</v>
      </c>
      <c r="D163" s="57">
        <v>38.700000000000003</v>
      </c>
      <c r="E163" s="57"/>
      <c r="F163" s="57">
        <f t="shared" si="14"/>
        <v>673.90000000000009</v>
      </c>
      <c r="G163" s="57">
        <v>10</v>
      </c>
      <c r="H163" s="57">
        <v>1</v>
      </c>
      <c r="I163" s="57"/>
      <c r="J163" s="57">
        <v>11</v>
      </c>
      <c r="K163" s="56">
        <f t="shared" si="18"/>
        <v>4.7089041095890408E-3</v>
      </c>
      <c r="L163" s="54">
        <f t="shared" si="19"/>
        <v>17.328767123287669</v>
      </c>
      <c r="M163" s="54">
        <f t="shared" si="15"/>
        <v>3.8123287671232871</v>
      </c>
      <c r="N163" s="54">
        <f t="shared" si="16"/>
        <v>7.5726712328767114</v>
      </c>
      <c r="O163" s="54">
        <v>1.5068432891777055</v>
      </c>
      <c r="P163" s="56">
        <f t="shared" si="17"/>
        <v>4.4844354373742942E-2</v>
      </c>
    </row>
    <row r="164" spans="1:16" x14ac:dyDescent="0.2">
      <c r="A164" s="78">
        <f t="shared" si="20"/>
        <v>159</v>
      </c>
      <c r="B164" s="57" t="s">
        <v>2161</v>
      </c>
      <c r="C164" s="57">
        <v>485.6</v>
      </c>
      <c r="D164" s="57"/>
      <c r="E164" s="57"/>
      <c r="F164" s="57">
        <f t="shared" si="14"/>
        <v>485.6</v>
      </c>
      <c r="G164" s="57">
        <v>7</v>
      </c>
      <c r="H164" s="57"/>
      <c r="I164" s="57"/>
      <c r="J164" s="57">
        <v>7</v>
      </c>
      <c r="K164" s="56">
        <f t="shared" si="18"/>
        <v>2.9965753424657533E-3</v>
      </c>
      <c r="L164" s="54">
        <f t="shared" si="19"/>
        <v>11.027397260273972</v>
      </c>
      <c r="M164" s="54">
        <f t="shared" si="15"/>
        <v>2.4260273972602739</v>
      </c>
      <c r="N164" s="54">
        <f t="shared" si="16"/>
        <v>4.8189726027397253</v>
      </c>
      <c r="O164" s="54">
        <v>0.95890027493126717</v>
      </c>
      <c r="P164" s="56">
        <f t="shared" si="17"/>
        <v>3.9603166258659873E-2</v>
      </c>
    </row>
    <row r="165" spans="1:16" x14ac:dyDescent="0.2">
      <c r="A165" s="78">
        <f t="shared" si="20"/>
        <v>160</v>
      </c>
      <c r="B165" s="57" t="s">
        <v>2162</v>
      </c>
      <c r="C165" s="57">
        <v>464.9</v>
      </c>
      <c r="D165" s="57"/>
      <c r="E165" s="57"/>
      <c r="F165" s="57">
        <f t="shared" si="14"/>
        <v>464.9</v>
      </c>
      <c r="G165" s="57">
        <v>8</v>
      </c>
      <c r="H165" s="57"/>
      <c r="I165" s="57"/>
      <c r="J165" s="57">
        <v>8</v>
      </c>
      <c r="K165" s="56">
        <f t="shared" si="18"/>
        <v>3.4246575342465752E-3</v>
      </c>
      <c r="L165" s="54">
        <f t="shared" si="19"/>
        <v>12.602739726027396</v>
      </c>
      <c r="M165" s="54">
        <f t="shared" si="15"/>
        <v>2.7726027397260271</v>
      </c>
      <c r="N165" s="54">
        <f t="shared" si="16"/>
        <v>5.5073972602739723</v>
      </c>
      <c r="O165" s="54">
        <v>1.0958860284928769</v>
      </c>
      <c r="P165" s="56">
        <f t="shared" si="17"/>
        <v>4.7276028725575979E-2</v>
      </c>
    </row>
    <row r="166" spans="1:16" x14ac:dyDescent="0.2">
      <c r="A166" s="78">
        <f t="shared" si="20"/>
        <v>161</v>
      </c>
      <c r="B166" s="57" t="s">
        <v>2163</v>
      </c>
      <c r="C166" s="57">
        <v>624.1</v>
      </c>
      <c r="D166" s="57"/>
      <c r="E166" s="57"/>
      <c r="F166" s="57">
        <f t="shared" si="14"/>
        <v>624.1</v>
      </c>
      <c r="G166" s="57">
        <v>10</v>
      </c>
      <c r="H166" s="57"/>
      <c r="I166" s="57"/>
      <c r="J166" s="57">
        <v>10</v>
      </c>
      <c r="K166" s="56">
        <f t="shared" si="18"/>
        <v>4.2808219178082189E-3</v>
      </c>
      <c r="L166" s="54">
        <f t="shared" si="19"/>
        <v>15.753424657534246</v>
      </c>
      <c r="M166" s="54">
        <f t="shared" si="15"/>
        <v>3.4657534246575343</v>
      </c>
      <c r="N166" s="54">
        <f t="shared" si="16"/>
        <v>6.8842465753424653</v>
      </c>
      <c r="O166" s="54">
        <v>1.369857535616096</v>
      </c>
      <c r="P166" s="56">
        <f t="shared" si="17"/>
        <v>4.4020641232415225E-2</v>
      </c>
    </row>
    <row r="167" spans="1:16" x14ac:dyDescent="0.2">
      <c r="A167" s="78">
        <f t="shared" si="20"/>
        <v>162</v>
      </c>
      <c r="B167" s="57" t="s">
        <v>2164</v>
      </c>
      <c r="C167" s="57">
        <v>764.3</v>
      </c>
      <c r="D167" s="57"/>
      <c r="E167" s="57"/>
      <c r="F167" s="57">
        <f t="shared" si="14"/>
        <v>764.3</v>
      </c>
      <c r="G167" s="57">
        <v>11</v>
      </c>
      <c r="H167" s="57"/>
      <c r="I167" s="57"/>
      <c r="J167" s="57">
        <v>11</v>
      </c>
      <c r="K167" s="56">
        <f t="shared" si="18"/>
        <v>4.7089041095890408E-3</v>
      </c>
      <c r="L167" s="54">
        <f t="shared" si="19"/>
        <v>17.328767123287669</v>
      </c>
      <c r="M167" s="54">
        <f t="shared" si="15"/>
        <v>3.8123287671232871</v>
      </c>
      <c r="N167" s="54">
        <f t="shared" si="16"/>
        <v>7.5726712328767114</v>
      </c>
      <c r="O167" s="54">
        <v>1.5068432891777055</v>
      </c>
      <c r="P167" s="56">
        <f t="shared" si="17"/>
        <v>3.9540246516374951E-2</v>
      </c>
    </row>
    <row r="168" spans="1:16" x14ac:dyDescent="0.2">
      <c r="A168" s="78">
        <f t="shared" si="20"/>
        <v>163</v>
      </c>
      <c r="B168" s="57" t="s">
        <v>2165</v>
      </c>
      <c r="C168" s="57">
        <v>726.1</v>
      </c>
      <c r="D168" s="57"/>
      <c r="E168" s="57">
        <v>20.6</v>
      </c>
      <c r="F168" s="57">
        <f t="shared" si="14"/>
        <v>746.7</v>
      </c>
      <c r="G168" s="57">
        <v>12</v>
      </c>
      <c r="H168" s="57"/>
      <c r="I168" s="57">
        <v>1</v>
      </c>
      <c r="J168" s="57">
        <v>13</v>
      </c>
      <c r="K168" s="56">
        <f t="shared" si="18"/>
        <v>5.5650684931506846E-3</v>
      </c>
      <c r="L168" s="54">
        <f t="shared" si="19"/>
        <v>20.479452054794521</v>
      </c>
      <c r="M168" s="54">
        <f t="shared" si="15"/>
        <v>4.5054794520547947</v>
      </c>
      <c r="N168" s="54">
        <f t="shared" si="16"/>
        <v>8.9495205479452054</v>
      </c>
      <c r="O168" s="54">
        <v>1.7808147963009249</v>
      </c>
      <c r="P168" s="56">
        <f t="shared" si="17"/>
        <v>4.7830811371495169E-2</v>
      </c>
    </row>
    <row r="169" spans="1:16" x14ac:dyDescent="0.2">
      <c r="A169" s="78">
        <f t="shared" si="20"/>
        <v>164</v>
      </c>
      <c r="B169" s="57" t="s">
        <v>2166</v>
      </c>
      <c r="C169" s="57">
        <v>644.70000000000005</v>
      </c>
      <c r="D169" s="57">
        <v>38.200000000000003</v>
      </c>
      <c r="E169" s="57">
        <v>32.799999999999997</v>
      </c>
      <c r="F169" s="57">
        <f t="shared" si="14"/>
        <v>715.7</v>
      </c>
      <c r="G169" s="57">
        <v>10</v>
      </c>
      <c r="H169" s="57">
        <v>1</v>
      </c>
      <c r="I169" s="57">
        <v>1</v>
      </c>
      <c r="J169" s="57">
        <v>12</v>
      </c>
      <c r="K169" s="56">
        <f t="shared" si="18"/>
        <v>5.1369863013698627E-3</v>
      </c>
      <c r="L169" s="54">
        <f t="shared" si="19"/>
        <v>18.904109589041095</v>
      </c>
      <c r="M169" s="54">
        <f t="shared" si="15"/>
        <v>4.1589041095890407</v>
      </c>
      <c r="N169" s="54">
        <f t="shared" si="16"/>
        <v>8.2610958904109584</v>
      </c>
      <c r="O169" s="54">
        <v>1.6438290427393152</v>
      </c>
      <c r="P169" s="56">
        <f t="shared" si="17"/>
        <v>4.6063907547548417E-2</v>
      </c>
    </row>
    <row r="170" spans="1:16" x14ac:dyDescent="0.2">
      <c r="A170" s="78">
        <f t="shared" si="20"/>
        <v>165</v>
      </c>
      <c r="B170" s="57" t="s">
        <v>2167</v>
      </c>
      <c r="C170" s="57">
        <v>233.7</v>
      </c>
      <c r="D170" s="57"/>
      <c r="E170" s="57"/>
      <c r="F170" s="57">
        <f t="shared" si="14"/>
        <v>233.7</v>
      </c>
      <c r="G170" s="57">
        <v>6</v>
      </c>
      <c r="H170" s="57"/>
      <c r="I170" s="57"/>
      <c r="J170" s="57">
        <v>6</v>
      </c>
      <c r="K170" s="56">
        <f t="shared" si="18"/>
        <v>2.5684931506849314E-3</v>
      </c>
      <c r="L170" s="54">
        <f t="shared" si="19"/>
        <v>9.4520547945205475</v>
      </c>
      <c r="M170" s="54">
        <f t="shared" si="15"/>
        <v>2.0794520547945203</v>
      </c>
      <c r="N170" s="54">
        <f t="shared" si="16"/>
        <v>4.1305479452054792</v>
      </c>
      <c r="O170" s="54">
        <v>0.82191452136965759</v>
      </c>
      <c r="P170" s="56">
        <f t="shared" si="17"/>
        <v>7.0534742472786488E-2</v>
      </c>
    </row>
    <row r="171" spans="1:16" x14ac:dyDescent="0.2">
      <c r="A171" s="78">
        <f t="shared" si="20"/>
        <v>166</v>
      </c>
      <c r="B171" s="57" t="s">
        <v>2168</v>
      </c>
      <c r="C171" s="57">
        <v>428.1</v>
      </c>
      <c r="D171" s="57">
        <v>104.4</v>
      </c>
      <c r="E171" s="57">
        <v>125.8</v>
      </c>
      <c r="F171" s="57">
        <f t="shared" si="14"/>
        <v>658.3</v>
      </c>
      <c r="G171" s="57">
        <v>8</v>
      </c>
      <c r="H171" s="57">
        <v>1</v>
      </c>
      <c r="I171" s="57">
        <v>1</v>
      </c>
      <c r="J171" s="57">
        <v>10</v>
      </c>
      <c r="K171" s="56">
        <f t="shared" si="18"/>
        <v>4.2808219178082189E-3</v>
      </c>
      <c r="L171" s="54">
        <f t="shared" si="19"/>
        <v>15.753424657534246</v>
      </c>
      <c r="M171" s="54">
        <f t="shared" si="15"/>
        <v>3.4657534246575343</v>
      </c>
      <c r="N171" s="54">
        <f t="shared" si="16"/>
        <v>6.8842465753424653</v>
      </c>
      <c r="O171" s="54">
        <v>1.369857535616096</v>
      </c>
      <c r="P171" s="56">
        <f t="shared" si="17"/>
        <v>4.1733680986101085E-2</v>
      </c>
    </row>
    <row r="172" spans="1:16" x14ac:dyDescent="0.2">
      <c r="A172" s="78">
        <f t="shared" si="20"/>
        <v>167</v>
      </c>
      <c r="B172" s="57" t="s">
        <v>2169</v>
      </c>
      <c r="C172" s="57">
        <v>692.5</v>
      </c>
      <c r="D172" s="57"/>
      <c r="E172" s="57">
        <v>41</v>
      </c>
      <c r="F172" s="57">
        <f t="shared" si="14"/>
        <v>733.5</v>
      </c>
      <c r="G172" s="57">
        <v>12</v>
      </c>
      <c r="H172" s="57"/>
      <c r="I172" s="57"/>
      <c r="J172" s="57">
        <v>12</v>
      </c>
      <c r="K172" s="56">
        <f t="shared" si="18"/>
        <v>5.1369863013698627E-3</v>
      </c>
      <c r="L172" s="54">
        <f t="shared" si="19"/>
        <v>18.904109589041095</v>
      </c>
      <c r="M172" s="54">
        <f t="shared" si="15"/>
        <v>4.1589041095890407</v>
      </c>
      <c r="N172" s="54">
        <f t="shared" si="16"/>
        <v>8.2610958904109584</v>
      </c>
      <c r="O172" s="54">
        <v>1.6438290427393152</v>
      </c>
      <c r="P172" s="56">
        <f t="shared" si="17"/>
        <v>4.4946064937669263E-2</v>
      </c>
    </row>
    <row r="173" spans="1:16" x14ac:dyDescent="0.2">
      <c r="A173" s="78">
        <f t="shared" si="20"/>
        <v>168</v>
      </c>
      <c r="B173" s="57" t="s">
        <v>2170</v>
      </c>
      <c r="C173" s="57">
        <v>739</v>
      </c>
      <c r="D173" s="57"/>
      <c r="E173" s="57">
        <v>21.7</v>
      </c>
      <c r="F173" s="57">
        <f t="shared" si="14"/>
        <v>760.7</v>
      </c>
      <c r="G173" s="57">
        <v>24</v>
      </c>
      <c r="H173" s="57"/>
      <c r="I173" s="57">
        <v>1</v>
      </c>
      <c r="J173" s="57">
        <v>25</v>
      </c>
      <c r="K173" s="56">
        <f t="shared" si="18"/>
        <v>1.0702054794520547E-2</v>
      </c>
      <c r="L173" s="54">
        <f t="shared" si="19"/>
        <v>39.383561643835613</v>
      </c>
      <c r="M173" s="54">
        <f t="shared" si="15"/>
        <v>8.6643835616438345</v>
      </c>
      <c r="N173" s="54">
        <f t="shared" si="16"/>
        <v>17.210616438356162</v>
      </c>
      <c r="O173" s="54">
        <v>3.4246438390402396</v>
      </c>
      <c r="P173" s="56">
        <f t="shared" si="17"/>
        <v>9.0289477432464627E-2</v>
      </c>
    </row>
    <row r="174" spans="1:16" x14ac:dyDescent="0.2">
      <c r="A174" s="78">
        <f t="shared" si="20"/>
        <v>169</v>
      </c>
      <c r="B174" s="57" t="s">
        <v>2171</v>
      </c>
      <c r="C174" s="57">
        <v>571.5</v>
      </c>
      <c r="D174" s="57"/>
      <c r="E174" s="57"/>
      <c r="F174" s="57">
        <f t="shared" si="14"/>
        <v>571.5</v>
      </c>
      <c r="G174" s="57">
        <v>11</v>
      </c>
      <c r="H174" s="57"/>
      <c r="I174" s="57"/>
      <c r="J174" s="57">
        <v>11</v>
      </c>
      <c r="K174" s="56">
        <f t="shared" si="18"/>
        <v>4.7089041095890408E-3</v>
      </c>
      <c r="L174" s="54">
        <f t="shared" si="19"/>
        <v>17.328767123287669</v>
      </c>
      <c r="M174" s="54">
        <f t="shared" si="15"/>
        <v>3.8123287671232871</v>
      </c>
      <c r="N174" s="54">
        <f t="shared" si="16"/>
        <v>7.5726712328767114</v>
      </c>
      <c r="O174" s="54">
        <v>1.5068432891777055</v>
      </c>
      <c r="P174" s="56">
        <f t="shared" si="17"/>
        <v>5.2879458289528211E-2</v>
      </c>
    </row>
    <row r="175" spans="1:16" x14ac:dyDescent="0.2">
      <c r="A175" s="78">
        <f t="shared" si="20"/>
        <v>170</v>
      </c>
      <c r="B175" s="57" t="s">
        <v>2172</v>
      </c>
      <c r="C175" s="57">
        <v>539.9</v>
      </c>
      <c r="D175" s="57">
        <v>31.5</v>
      </c>
      <c r="E175" s="57"/>
      <c r="F175" s="57">
        <f t="shared" si="14"/>
        <v>571.4</v>
      </c>
      <c r="G175" s="57">
        <v>10</v>
      </c>
      <c r="H175" s="57">
        <v>1</v>
      </c>
      <c r="I175" s="57"/>
      <c r="J175" s="57">
        <v>11</v>
      </c>
      <c r="K175" s="56">
        <f t="shared" si="18"/>
        <v>4.7089041095890408E-3</v>
      </c>
      <c r="L175" s="54">
        <f t="shared" si="19"/>
        <v>17.328767123287669</v>
      </c>
      <c r="M175" s="54">
        <f t="shared" si="15"/>
        <v>3.8123287671232871</v>
      </c>
      <c r="N175" s="54">
        <f t="shared" si="16"/>
        <v>7.5726712328767114</v>
      </c>
      <c r="O175" s="54">
        <v>1.5068432891777055</v>
      </c>
      <c r="P175" s="56">
        <f t="shared" si="17"/>
        <v>5.2888712657447275E-2</v>
      </c>
    </row>
    <row r="176" spans="1:16" x14ac:dyDescent="0.2">
      <c r="A176" s="78">
        <f t="shared" si="20"/>
        <v>171</v>
      </c>
      <c r="B176" s="57" t="s">
        <v>2173</v>
      </c>
      <c r="C176" s="57">
        <v>555.79999999999995</v>
      </c>
      <c r="D176" s="57">
        <v>65.2</v>
      </c>
      <c r="E176" s="57"/>
      <c r="F176" s="57">
        <f t="shared" si="14"/>
        <v>621</v>
      </c>
      <c r="G176" s="57">
        <v>9</v>
      </c>
      <c r="H176" s="57">
        <v>1</v>
      </c>
      <c r="I176" s="57"/>
      <c r="J176" s="57">
        <v>10</v>
      </c>
      <c r="K176" s="56">
        <f t="shared" si="18"/>
        <v>4.2808219178082189E-3</v>
      </c>
      <c r="L176" s="54">
        <f t="shared" si="19"/>
        <v>15.753424657534246</v>
      </c>
      <c r="M176" s="54">
        <f t="shared" si="15"/>
        <v>3.4657534246575343</v>
      </c>
      <c r="N176" s="54">
        <f t="shared" si="16"/>
        <v>6.8842465753424653</v>
      </c>
      <c r="O176" s="54">
        <v>1.369857535616096</v>
      </c>
      <c r="P176" s="56">
        <f t="shared" si="17"/>
        <v>4.4240390005073016E-2</v>
      </c>
    </row>
    <row r="177" spans="1:16" x14ac:dyDescent="0.2">
      <c r="A177" s="78">
        <f t="shared" si="20"/>
        <v>172</v>
      </c>
      <c r="B177" s="57" t="s">
        <v>2174</v>
      </c>
      <c r="C177" s="57">
        <v>627.5</v>
      </c>
      <c r="D177" s="57">
        <v>32.299999999999997</v>
      </c>
      <c r="E177" s="57"/>
      <c r="F177" s="57">
        <f t="shared" si="14"/>
        <v>659.8</v>
      </c>
      <c r="G177" s="57">
        <v>9</v>
      </c>
      <c r="H177" s="57">
        <v>1</v>
      </c>
      <c r="I177" s="57"/>
      <c r="J177" s="57">
        <v>10</v>
      </c>
      <c r="K177" s="56">
        <f t="shared" si="18"/>
        <v>4.2808219178082189E-3</v>
      </c>
      <c r="L177" s="54">
        <f t="shared" si="19"/>
        <v>15.753424657534246</v>
      </c>
      <c r="M177" s="54">
        <f t="shared" si="15"/>
        <v>3.4657534246575343</v>
      </c>
      <c r="N177" s="54">
        <f t="shared" si="16"/>
        <v>6.8842465753424653</v>
      </c>
      <c r="O177" s="54">
        <v>1.369857535616096</v>
      </c>
      <c r="P177" s="56">
        <f t="shared" si="17"/>
        <v>4.1638802960215743E-2</v>
      </c>
    </row>
    <row r="178" spans="1:16" x14ac:dyDescent="0.2">
      <c r="A178" s="78">
        <f t="shared" si="20"/>
        <v>173</v>
      </c>
      <c r="B178" s="57" t="s">
        <v>2175</v>
      </c>
      <c r="C178" s="57">
        <v>647.1</v>
      </c>
      <c r="D178" s="57">
        <v>50</v>
      </c>
      <c r="E178" s="57">
        <v>99.3</v>
      </c>
      <c r="F178" s="57">
        <f t="shared" si="14"/>
        <v>796.4</v>
      </c>
      <c r="G178" s="57">
        <v>10</v>
      </c>
      <c r="H178" s="57">
        <v>1</v>
      </c>
      <c r="I178" s="57">
        <v>2</v>
      </c>
      <c r="J178" s="57">
        <v>13</v>
      </c>
      <c r="K178" s="56">
        <f t="shared" si="18"/>
        <v>5.5650684931506846E-3</v>
      </c>
      <c r="L178" s="54">
        <f t="shared" si="19"/>
        <v>20.479452054794521</v>
      </c>
      <c r="M178" s="54">
        <f t="shared" si="15"/>
        <v>4.5054794520547947</v>
      </c>
      <c r="N178" s="54">
        <f t="shared" si="16"/>
        <v>8.9495205479452054</v>
      </c>
      <c r="O178" s="54">
        <v>1.7808147963009249</v>
      </c>
      <c r="P178" s="56">
        <f t="shared" si="17"/>
        <v>4.4845890069180619E-2</v>
      </c>
    </row>
    <row r="179" spans="1:16" x14ac:dyDescent="0.2">
      <c r="A179" s="78">
        <f t="shared" si="20"/>
        <v>174</v>
      </c>
      <c r="B179" s="57" t="s">
        <v>2176</v>
      </c>
      <c r="C179" s="57">
        <v>560.79999999999995</v>
      </c>
      <c r="D179" s="57"/>
      <c r="E179" s="57"/>
      <c r="F179" s="57">
        <f t="shared" si="14"/>
        <v>560.79999999999995</v>
      </c>
      <c r="G179" s="57">
        <v>10</v>
      </c>
      <c r="H179" s="57"/>
      <c r="I179" s="57"/>
      <c r="J179" s="57">
        <v>10</v>
      </c>
      <c r="K179" s="56">
        <f t="shared" si="18"/>
        <v>4.2808219178082189E-3</v>
      </c>
      <c r="L179" s="54">
        <f t="shared" si="19"/>
        <v>15.753424657534246</v>
      </c>
      <c r="M179" s="54">
        <f t="shared" si="15"/>
        <v>3.4657534246575343</v>
      </c>
      <c r="N179" s="54">
        <f t="shared" si="16"/>
        <v>6.8842465753424653</v>
      </c>
      <c r="O179" s="54">
        <v>1.369857535616096</v>
      </c>
      <c r="P179" s="56">
        <f t="shared" si="17"/>
        <v>4.898944756267893E-2</v>
      </c>
    </row>
    <row r="180" spans="1:16" ht="15" x14ac:dyDescent="0.2">
      <c r="A180" s="78">
        <f t="shared" si="20"/>
        <v>175</v>
      </c>
      <c r="B180" s="57" t="s">
        <v>2177</v>
      </c>
      <c r="C180" s="57">
        <v>584.1</v>
      </c>
      <c r="D180" s="57"/>
      <c r="E180" s="57"/>
      <c r="F180" s="57">
        <f t="shared" si="14"/>
        <v>584.1</v>
      </c>
      <c r="G180" s="5">
        <v>10</v>
      </c>
      <c r="H180" s="5"/>
      <c r="I180" s="5"/>
      <c r="J180" s="57">
        <v>10</v>
      </c>
      <c r="K180" s="56">
        <f t="shared" si="18"/>
        <v>4.2808219178082189E-3</v>
      </c>
      <c r="L180" s="54">
        <f t="shared" si="19"/>
        <v>15.753424657534246</v>
      </c>
      <c r="M180" s="54">
        <f t="shared" si="15"/>
        <v>3.4657534246575343</v>
      </c>
      <c r="N180" s="54">
        <f t="shared" si="16"/>
        <v>6.8842465753424653</v>
      </c>
      <c r="O180" s="54">
        <v>1.369857535616096</v>
      </c>
      <c r="P180" s="56">
        <f t="shared" si="17"/>
        <v>4.7035237447612295E-2</v>
      </c>
    </row>
    <row r="181" spans="1:16" x14ac:dyDescent="0.2">
      <c r="A181" s="78">
        <f t="shared" si="20"/>
        <v>176</v>
      </c>
      <c r="B181" s="57" t="s">
        <v>2178</v>
      </c>
      <c r="C181" s="57">
        <v>557.1</v>
      </c>
      <c r="D181" s="57">
        <v>231.9</v>
      </c>
      <c r="E181" s="57"/>
      <c r="F181" s="57">
        <f t="shared" si="14"/>
        <v>789</v>
      </c>
      <c r="G181" s="57">
        <v>8</v>
      </c>
      <c r="H181" s="57">
        <v>2</v>
      </c>
      <c r="I181" s="57"/>
      <c r="J181" s="57">
        <v>10</v>
      </c>
      <c r="K181" s="56">
        <f t="shared" si="18"/>
        <v>4.2808219178082189E-3</v>
      </c>
      <c r="L181" s="54">
        <f t="shared" si="19"/>
        <v>15.753424657534246</v>
      </c>
      <c r="M181" s="54">
        <f t="shared" si="15"/>
        <v>3.4657534246575343</v>
      </c>
      <c r="N181" s="54">
        <f t="shared" si="16"/>
        <v>6.8842465753424653</v>
      </c>
      <c r="O181" s="54">
        <v>1.369857535616096</v>
      </c>
      <c r="P181" s="56">
        <f t="shared" si="17"/>
        <v>3.4820383007795108E-2</v>
      </c>
    </row>
    <row r="182" spans="1:16" x14ac:dyDescent="0.2">
      <c r="A182" s="78">
        <f t="shared" si="20"/>
        <v>177</v>
      </c>
      <c r="B182" s="57" t="s">
        <v>2179</v>
      </c>
      <c r="C182" s="57">
        <v>2669.4</v>
      </c>
      <c r="D182" s="57"/>
      <c r="E182" s="57">
        <v>28.5</v>
      </c>
      <c r="F182" s="57">
        <f t="shared" si="14"/>
        <v>2697.9</v>
      </c>
      <c r="G182" s="57">
        <v>63</v>
      </c>
      <c r="H182" s="57"/>
      <c r="I182" s="57"/>
      <c r="J182" s="57">
        <v>63</v>
      </c>
      <c r="K182" s="56">
        <f t="shared" si="18"/>
        <v>2.6969178082191778E-2</v>
      </c>
      <c r="L182" s="54">
        <f t="shared" si="19"/>
        <v>99.246575342465746</v>
      </c>
      <c r="M182" s="54">
        <f t="shared" si="15"/>
        <v>21.834246575342465</v>
      </c>
      <c r="N182" s="54">
        <f t="shared" si="16"/>
        <v>43.370753424657529</v>
      </c>
      <c r="O182" s="54">
        <v>8.6301024743814043</v>
      </c>
      <c r="P182" s="56">
        <f t="shared" si="17"/>
        <v>6.4154222846231193E-2</v>
      </c>
    </row>
    <row r="183" spans="1:16" x14ac:dyDescent="0.2">
      <c r="A183" s="78">
        <f t="shared" si="20"/>
        <v>178</v>
      </c>
      <c r="B183" s="57" t="s">
        <v>2180</v>
      </c>
      <c r="C183" s="81">
        <v>671.45</v>
      </c>
      <c r="D183" s="81"/>
      <c r="E183" s="81"/>
      <c r="F183" s="57">
        <f t="shared" si="14"/>
        <v>671.45</v>
      </c>
      <c r="G183" s="57">
        <v>6</v>
      </c>
      <c r="H183" s="57"/>
      <c r="I183" s="57"/>
      <c r="J183" s="57">
        <v>6</v>
      </c>
      <c r="K183" s="56">
        <f t="shared" si="18"/>
        <v>2.5684931506849314E-3</v>
      </c>
      <c r="L183" s="54">
        <f t="shared" si="19"/>
        <v>9.4520547945205475</v>
      </c>
      <c r="M183" s="54">
        <f t="shared" si="15"/>
        <v>2.0794520547945203</v>
      </c>
      <c r="N183" s="54">
        <f t="shared" si="16"/>
        <v>4.1305479452054792</v>
      </c>
      <c r="O183" s="54">
        <v>0.82191452136965759</v>
      </c>
      <c r="P183" s="56">
        <f t="shared" si="17"/>
        <v>2.4549809093588802E-2</v>
      </c>
    </row>
    <row r="184" spans="1:16" x14ac:dyDescent="0.2">
      <c r="A184" s="78">
        <f t="shared" si="20"/>
        <v>179</v>
      </c>
      <c r="B184" s="81" t="s">
        <v>829</v>
      </c>
      <c r="C184" s="81">
        <v>606.9</v>
      </c>
      <c r="D184" s="81"/>
      <c r="E184" s="81"/>
      <c r="F184" s="81">
        <f t="shared" si="14"/>
        <v>606.9</v>
      </c>
      <c r="G184" s="81">
        <v>10</v>
      </c>
      <c r="H184" s="81"/>
      <c r="I184" s="81"/>
      <c r="J184" s="81">
        <v>10</v>
      </c>
      <c r="K184" s="56">
        <f t="shared" si="18"/>
        <v>4.2808219178082189E-3</v>
      </c>
      <c r="L184" s="54">
        <f t="shared" si="19"/>
        <v>15.753424657534246</v>
      </c>
      <c r="M184" s="54">
        <f t="shared" si="15"/>
        <v>3.4657534246575343</v>
      </c>
      <c r="N184" s="54">
        <f t="shared" si="16"/>
        <v>6.8842465753424653</v>
      </c>
      <c r="O184" s="54">
        <v>1.369857535616096</v>
      </c>
      <c r="P184" s="82">
        <f t="shared" si="17"/>
        <v>4.5268219135195818E-2</v>
      </c>
    </row>
    <row r="185" spans="1:16" x14ac:dyDescent="0.2">
      <c r="A185" s="78">
        <f t="shared" si="20"/>
        <v>180</v>
      </c>
      <c r="B185" s="81" t="s">
        <v>830</v>
      </c>
      <c r="C185" s="81">
        <v>487</v>
      </c>
      <c r="D185" s="81"/>
      <c r="E185" s="81"/>
      <c r="F185" s="81">
        <f t="shared" si="14"/>
        <v>487</v>
      </c>
      <c r="G185" s="81">
        <v>8</v>
      </c>
      <c r="H185" s="81"/>
      <c r="I185" s="81"/>
      <c r="J185" s="81">
        <v>8</v>
      </c>
      <c r="K185" s="56">
        <f t="shared" si="18"/>
        <v>3.4246575342465752E-3</v>
      </c>
      <c r="L185" s="54">
        <f t="shared" si="19"/>
        <v>12.602739726027396</v>
      </c>
      <c r="M185" s="54">
        <f t="shared" si="15"/>
        <v>2.7726027397260271</v>
      </c>
      <c r="N185" s="54">
        <f t="shared" si="16"/>
        <v>5.5073972602739723</v>
      </c>
      <c r="O185" s="54">
        <v>1.0958860284928769</v>
      </c>
      <c r="P185" s="82">
        <f t="shared" si="17"/>
        <v>4.5130648366571401E-2</v>
      </c>
    </row>
    <row r="186" spans="1:16" x14ac:dyDescent="0.2">
      <c r="A186" s="78">
        <f t="shared" si="20"/>
        <v>181</v>
      </c>
      <c r="B186" s="81" t="s">
        <v>831</v>
      </c>
      <c r="C186" s="81">
        <v>450.5</v>
      </c>
      <c r="D186" s="81"/>
      <c r="E186" s="81"/>
      <c r="F186" s="81">
        <f t="shared" si="14"/>
        <v>450.5</v>
      </c>
      <c r="G186" s="81">
        <v>9</v>
      </c>
      <c r="H186" s="81"/>
      <c r="I186" s="81"/>
      <c r="J186" s="81">
        <v>9</v>
      </c>
      <c r="K186" s="56">
        <f t="shared" si="18"/>
        <v>3.852739726027397E-3</v>
      </c>
      <c r="L186" s="54">
        <f t="shared" si="19"/>
        <v>14.17808219178082</v>
      </c>
      <c r="M186" s="54">
        <f t="shared" si="15"/>
        <v>3.1191780821917807</v>
      </c>
      <c r="N186" s="54">
        <f t="shared" si="16"/>
        <v>6.1958219178082183</v>
      </c>
      <c r="O186" s="54">
        <v>1.2328717820544863</v>
      </c>
      <c r="P186" s="82">
        <f t="shared" si="17"/>
        <v>5.4885580408069484E-2</v>
      </c>
    </row>
    <row r="187" spans="1:16" x14ac:dyDescent="0.2">
      <c r="A187" s="78">
        <f t="shared" si="20"/>
        <v>182</v>
      </c>
      <c r="B187" s="81" t="s">
        <v>832</v>
      </c>
      <c r="C187" s="81">
        <v>2680.77</v>
      </c>
      <c r="D187" s="81"/>
      <c r="E187" s="81"/>
      <c r="F187" s="81">
        <f t="shared" si="14"/>
        <v>2680.77</v>
      </c>
      <c r="G187" s="81">
        <v>50</v>
      </c>
      <c r="H187" s="81"/>
      <c r="I187" s="81"/>
      <c r="J187" s="81">
        <v>50</v>
      </c>
      <c r="K187" s="56">
        <f t="shared" si="18"/>
        <v>2.1404109589041095E-2</v>
      </c>
      <c r="L187" s="54">
        <f t="shared" si="19"/>
        <v>78.767123287671225</v>
      </c>
      <c r="M187" s="54">
        <f t="shared" si="15"/>
        <v>17.328767123287669</v>
      </c>
      <c r="N187" s="54">
        <f t="shared" si="16"/>
        <v>34.421232876712324</v>
      </c>
      <c r="O187" s="54">
        <v>6.8492876780804792</v>
      </c>
      <c r="P187" s="82">
        <f t="shared" si="17"/>
        <v>5.1241401151815226E-2</v>
      </c>
    </row>
    <row r="188" spans="1:16" x14ac:dyDescent="0.2">
      <c r="A188" s="78">
        <f t="shared" si="20"/>
        <v>183</v>
      </c>
      <c r="B188" s="81" t="s">
        <v>833</v>
      </c>
      <c r="C188" s="81">
        <v>995.3</v>
      </c>
      <c r="D188" s="81"/>
      <c r="E188" s="81"/>
      <c r="F188" s="81">
        <f t="shared" si="14"/>
        <v>995.3</v>
      </c>
      <c r="G188" s="81">
        <v>12</v>
      </c>
      <c r="H188" s="81"/>
      <c r="I188" s="81"/>
      <c r="J188" s="81">
        <v>12</v>
      </c>
      <c r="K188" s="56">
        <f t="shared" si="18"/>
        <v>5.1369863013698627E-3</v>
      </c>
      <c r="L188" s="54">
        <f t="shared" si="19"/>
        <v>18.904109589041095</v>
      </c>
      <c r="M188" s="54">
        <f t="shared" si="15"/>
        <v>4.1589041095890407</v>
      </c>
      <c r="N188" s="54">
        <f t="shared" si="16"/>
        <v>8.2610958904109584</v>
      </c>
      <c r="O188" s="54">
        <v>1.6438290427393152</v>
      </c>
      <c r="P188" s="82">
        <f t="shared" si="17"/>
        <v>3.3123619644107712E-2</v>
      </c>
    </row>
    <row r="189" spans="1:16" x14ac:dyDescent="0.2">
      <c r="A189" s="78">
        <f t="shared" si="20"/>
        <v>184</v>
      </c>
      <c r="B189" s="81" t="s">
        <v>834</v>
      </c>
      <c r="C189" s="81">
        <v>2062.92</v>
      </c>
      <c r="D189" s="81"/>
      <c r="E189" s="81"/>
      <c r="F189" s="81">
        <f t="shared" si="14"/>
        <v>2062.92</v>
      </c>
      <c r="G189" s="81">
        <v>40</v>
      </c>
      <c r="H189" s="81"/>
      <c r="I189" s="81"/>
      <c r="J189" s="81">
        <v>40</v>
      </c>
      <c r="K189" s="56">
        <f t="shared" si="18"/>
        <v>1.7123287671232876E-2</v>
      </c>
      <c r="L189" s="54">
        <f t="shared" si="19"/>
        <v>63.013698630136986</v>
      </c>
      <c r="M189" s="54">
        <f t="shared" si="15"/>
        <v>13.863013698630137</v>
      </c>
      <c r="N189" s="54">
        <f t="shared" si="16"/>
        <v>27.536986301369861</v>
      </c>
      <c r="O189" s="54">
        <v>5.4794301424643841</v>
      </c>
      <c r="P189" s="82">
        <f t="shared" si="17"/>
        <v>5.3270669135304018E-2</v>
      </c>
    </row>
    <row r="190" spans="1:16" x14ac:dyDescent="0.2">
      <c r="A190" s="78">
        <f t="shared" si="20"/>
        <v>185</v>
      </c>
      <c r="B190" s="81" t="s">
        <v>835</v>
      </c>
      <c r="C190" s="81">
        <v>706.9</v>
      </c>
      <c r="D190" s="81"/>
      <c r="E190" s="81">
        <v>19.8</v>
      </c>
      <c r="F190" s="81">
        <f t="shared" si="14"/>
        <v>726.69999999999993</v>
      </c>
      <c r="G190" s="81">
        <v>9</v>
      </c>
      <c r="H190" s="81"/>
      <c r="I190" s="81">
        <v>1</v>
      </c>
      <c r="J190" s="81">
        <v>10</v>
      </c>
      <c r="K190" s="56">
        <f t="shared" si="18"/>
        <v>4.2808219178082189E-3</v>
      </c>
      <c r="L190" s="54">
        <f t="shared" si="19"/>
        <v>15.753424657534246</v>
      </c>
      <c r="M190" s="54">
        <f t="shared" si="15"/>
        <v>3.4657534246575343</v>
      </c>
      <c r="N190" s="54">
        <f t="shared" si="16"/>
        <v>6.8842465753424653</v>
      </c>
      <c r="O190" s="54">
        <v>1.369857535616096</v>
      </c>
      <c r="P190" s="82">
        <f t="shared" si="17"/>
        <v>3.7805534874295235E-2</v>
      </c>
    </row>
    <row r="191" spans="1:16" x14ac:dyDescent="0.2">
      <c r="A191" s="78">
        <f t="shared" si="20"/>
        <v>186</v>
      </c>
      <c r="B191" s="81" t="s">
        <v>836</v>
      </c>
      <c r="C191" s="81">
        <v>682.6</v>
      </c>
      <c r="D191" s="81"/>
      <c r="E191" s="81">
        <v>11.5</v>
      </c>
      <c r="F191" s="81">
        <f t="shared" si="14"/>
        <v>694.1</v>
      </c>
      <c r="G191" s="81">
        <v>8</v>
      </c>
      <c r="H191" s="81"/>
      <c r="I191" s="81">
        <v>1</v>
      </c>
      <c r="J191" s="81">
        <v>9</v>
      </c>
      <c r="K191" s="56">
        <f t="shared" si="18"/>
        <v>3.852739726027397E-3</v>
      </c>
      <c r="L191" s="54">
        <f t="shared" si="19"/>
        <v>14.17808219178082</v>
      </c>
      <c r="M191" s="54">
        <f t="shared" si="15"/>
        <v>3.1191780821917807</v>
      </c>
      <c r="N191" s="54">
        <f t="shared" si="16"/>
        <v>6.1958219178082183</v>
      </c>
      <c r="O191" s="54">
        <v>1.2328717820544863</v>
      </c>
      <c r="P191" s="82">
        <f t="shared" si="17"/>
        <v>3.5623042751527591E-2</v>
      </c>
    </row>
    <row r="192" spans="1:16" x14ac:dyDescent="0.2">
      <c r="A192" s="78">
        <f t="shared" si="20"/>
        <v>187</v>
      </c>
      <c r="B192" s="81" t="s">
        <v>837</v>
      </c>
      <c r="C192" s="81">
        <v>770.3</v>
      </c>
      <c r="D192" s="81"/>
      <c r="E192" s="81"/>
      <c r="F192" s="81">
        <f t="shared" si="14"/>
        <v>770.3</v>
      </c>
      <c r="G192" s="81">
        <v>13</v>
      </c>
      <c r="H192" s="81"/>
      <c r="I192" s="81"/>
      <c r="J192" s="81">
        <v>13</v>
      </c>
      <c r="K192" s="56">
        <f t="shared" si="18"/>
        <v>5.5650684931506846E-3</v>
      </c>
      <c r="L192" s="54">
        <f t="shared" si="19"/>
        <v>20.479452054794521</v>
      </c>
      <c r="M192" s="54">
        <f t="shared" si="15"/>
        <v>4.5054794520547947</v>
      </c>
      <c r="N192" s="54">
        <f t="shared" si="16"/>
        <v>8.9495205479452054</v>
      </c>
      <c r="O192" s="54">
        <v>1.7808147963009249</v>
      </c>
      <c r="P192" s="82">
        <f t="shared" si="17"/>
        <v>4.6365399001811559E-2</v>
      </c>
    </row>
    <row r="193" spans="1:16" x14ac:dyDescent="0.2">
      <c r="A193" s="78">
        <f t="shared" si="20"/>
        <v>188</v>
      </c>
      <c r="B193" s="81" t="s">
        <v>838</v>
      </c>
      <c r="C193" s="81">
        <v>535.9</v>
      </c>
      <c r="D193" s="81"/>
      <c r="E193" s="81"/>
      <c r="F193" s="81">
        <f t="shared" si="14"/>
        <v>535.9</v>
      </c>
      <c r="G193" s="81">
        <v>6</v>
      </c>
      <c r="H193" s="81"/>
      <c r="I193" s="81"/>
      <c r="J193" s="81">
        <v>6</v>
      </c>
      <c r="K193" s="56">
        <f t="shared" si="18"/>
        <v>2.5684931506849314E-3</v>
      </c>
      <c r="L193" s="54">
        <f t="shared" si="19"/>
        <v>9.4520547945205475</v>
      </c>
      <c r="M193" s="54">
        <f t="shared" si="15"/>
        <v>2.0794520547945203</v>
      </c>
      <c r="N193" s="54">
        <f t="shared" si="16"/>
        <v>4.1305479452054792</v>
      </c>
      <c r="O193" s="54">
        <v>0.82191452136965759</v>
      </c>
      <c r="P193" s="82">
        <f t="shared" si="17"/>
        <v>3.0759412793226727E-2</v>
      </c>
    </row>
    <row r="194" spans="1:16" x14ac:dyDescent="0.2">
      <c r="A194" s="78">
        <f t="shared" si="20"/>
        <v>189</v>
      </c>
      <c r="B194" s="81" t="s">
        <v>839</v>
      </c>
      <c r="C194" s="81">
        <v>732.5</v>
      </c>
      <c r="D194" s="81"/>
      <c r="E194" s="81">
        <v>60</v>
      </c>
      <c r="F194" s="81">
        <f t="shared" si="14"/>
        <v>792.5</v>
      </c>
      <c r="G194" s="81">
        <v>6</v>
      </c>
      <c r="H194" s="81"/>
      <c r="I194" s="81">
        <v>1</v>
      </c>
      <c r="J194" s="81">
        <v>7</v>
      </c>
      <c r="K194" s="56">
        <f t="shared" si="18"/>
        <v>2.9965753424657533E-3</v>
      </c>
      <c r="L194" s="54">
        <f t="shared" si="19"/>
        <v>11.027397260273972</v>
      </c>
      <c r="M194" s="54">
        <f t="shared" si="15"/>
        <v>2.4260273972602739</v>
      </c>
      <c r="N194" s="54">
        <f t="shared" si="16"/>
        <v>4.8189726027397253</v>
      </c>
      <c r="O194" s="54">
        <v>0.95890027493126717</v>
      </c>
      <c r="P194" s="82">
        <f t="shared" si="17"/>
        <v>2.4266621495527111E-2</v>
      </c>
    </row>
    <row r="195" spans="1:16" x14ac:dyDescent="0.2">
      <c r="A195" s="78">
        <f t="shared" si="20"/>
        <v>190</v>
      </c>
      <c r="B195" s="81" t="s">
        <v>840</v>
      </c>
      <c r="C195" s="81">
        <v>665.7</v>
      </c>
      <c r="D195" s="81"/>
      <c r="E195" s="81"/>
      <c r="F195" s="81">
        <f t="shared" si="14"/>
        <v>665.7</v>
      </c>
      <c r="G195" s="81">
        <v>10</v>
      </c>
      <c r="H195" s="81"/>
      <c r="I195" s="81"/>
      <c r="J195" s="81">
        <v>10</v>
      </c>
      <c r="K195" s="56">
        <f t="shared" si="18"/>
        <v>4.2808219178082189E-3</v>
      </c>
      <c r="L195" s="54">
        <f t="shared" si="19"/>
        <v>15.753424657534246</v>
      </c>
      <c r="M195" s="54">
        <f t="shared" ref="M195:M257" si="21">L195*0.22</f>
        <v>3.4657534246575343</v>
      </c>
      <c r="N195" s="54">
        <f t="shared" si="16"/>
        <v>6.8842465753424653</v>
      </c>
      <c r="O195" s="54">
        <v>1.369857535616096</v>
      </c>
      <c r="P195" s="82">
        <f t="shared" si="17"/>
        <v>4.1269764448175365E-2</v>
      </c>
    </row>
    <row r="196" spans="1:16" x14ac:dyDescent="0.2">
      <c r="A196" s="78">
        <f t="shared" si="20"/>
        <v>191</v>
      </c>
      <c r="B196" s="81" t="s">
        <v>841</v>
      </c>
      <c r="C196" s="81">
        <v>772.6</v>
      </c>
      <c r="D196" s="81">
        <v>46.1</v>
      </c>
      <c r="E196" s="81"/>
      <c r="F196" s="81">
        <f t="shared" si="14"/>
        <v>818.7</v>
      </c>
      <c r="G196" s="81">
        <v>10</v>
      </c>
      <c r="H196" s="81">
        <v>1</v>
      </c>
      <c r="I196" s="81"/>
      <c r="J196" s="81">
        <v>11</v>
      </c>
      <c r="K196" s="56">
        <f t="shared" si="18"/>
        <v>4.7089041095890408E-3</v>
      </c>
      <c r="L196" s="54">
        <f t="shared" si="19"/>
        <v>17.328767123287669</v>
      </c>
      <c r="M196" s="54">
        <f t="shared" si="21"/>
        <v>3.8123287671232871</v>
      </c>
      <c r="N196" s="54">
        <f t="shared" si="16"/>
        <v>7.5726712328767114</v>
      </c>
      <c r="O196" s="54">
        <v>1.5068432891777055</v>
      </c>
      <c r="P196" s="82">
        <f t="shared" si="17"/>
        <v>3.6912923430396205E-2</v>
      </c>
    </row>
    <row r="197" spans="1:16" x14ac:dyDescent="0.2">
      <c r="A197" s="78">
        <f t="shared" si="20"/>
        <v>192</v>
      </c>
      <c r="B197" s="81" t="s">
        <v>842</v>
      </c>
      <c r="C197" s="81">
        <v>659.7</v>
      </c>
      <c r="D197" s="81"/>
      <c r="E197" s="81"/>
      <c r="F197" s="81">
        <f t="shared" si="14"/>
        <v>659.7</v>
      </c>
      <c r="G197" s="81">
        <v>12</v>
      </c>
      <c r="H197" s="81"/>
      <c r="I197" s="81"/>
      <c r="J197" s="81">
        <v>12</v>
      </c>
      <c r="K197" s="56">
        <f t="shared" si="18"/>
        <v>5.1369863013698627E-3</v>
      </c>
      <c r="L197" s="54">
        <f t="shared" si="19"/>
        <v>18.904109589041095</v>
      </c>
      <c r="M197" s="54">
        <f t="shared" si="21"/>
        <v>4.1589041095890407</v>
      </c>
      <c r="N197" s="54">
        <f t="shared" si="16"/>
        <v>8.2610958904109584</v>
      </c>
      <c r="O197" s="54">
        <v>1.6438290427393152</v>
      </c>
      <c r="P197" s="82">
        <f t="shared" si="17"/>
        <v>4.9974137686494474E-2</v>
      </c>
    </row>
    <row r="198" spans="1:16" x14ac:dyDescent="0.2">
      <c r="A198" s="78">
        <f t="shared" si="20"/>
        <v>193</v>
      </c>
      <c r="B198" s="81" t="s">
        <v>843</v>
      </c>
      <c r="C198" s="81">
        <v>1045.7</v>
      </c>
      <c r="D198" s="81"/>
      <c r="E198" s="81">
        <v>87.3</v>
      </c>
      <c r="F198" s="81">
        <f t="shared" si="14"/>
        <v>1133</v>
      </c>
      <c r="G198" s="81">
        <v>19</v>
      </c>
      <c r="H198" s="81"/>
      <c r="I198" s="81">
        <v>2</v>
      </c>
      <c r="J198" s="81">
        <v>21</v>
      </c>
      <c r="K198" s="56">
        <f t="shared" si="18"/>
        <v>8.9897260273972598E-3</v>
      </c>
      <c r="L198" s="54">
        <f t="shared" si="19"/>
        <v>33.082191780821915</v>
      </c>
      <c r="M198" s="54">
        <f t="shared" si="21"/>
        <v>7.2780821917808218</v>
      </c>
      <c r="N198" s="54">
        <f t="shared" ref="N198:N246" si="22">L198*0.437</f>
        <v>14.456917808219178</v>
      </c>
      <c r="O198" s="54">
        <v>2.8767008247938013</v>
      </c>
      <c r="P198" s="82">
        <f t="shared" ref="P198:P261" si="23">(L198+M198+N198+O198)/F198</f>
        <v>5.0921352696924729E-2</v>
      </c>
    </row>
    <row r="199" spans="1:16" x14ac:dyDescent="0.2">
      <c r="A199" s="78">
        <f t="shared" si="20"/>
        <v>194</v>
      </c>
      <c r="B199" s="81" t="s">
        <v>844</v>
      </c>
      <c r="C199" s="81">
        <v>610.5</v>
      </c>
      <c r="D199" s="81"/>
      <c r="E199" s="81">
        <v>114</v>
      </c>
      <c r="F199" s="81">
        <f t="shared" si="14"/>
        <v>724.5</v>
      </c>
      <c r="G199" s="81">
        <v>14</v>
      </c>
      <c r="H199" s="81"/>
      <c r="I199" s="81"/>
      <c r="J199" s="81">
        <v>14</v>
      </c>
      <c r="K199" s="56">
        <f t="shared" ref="K199:K262" si="24">2/4672*J199</f>
        <v>5.9931506849315065E-3</v>
      </c>
      <c r="L199" s="54">
        <f t="shared" ref="L199:L262" si="25">K199*3680</f>
        <v>22.054794520547944</v>
      </c>
      <c r="M199" s="54">
        <f t="shared" si="21"/>
        <v>4.8520547945205479</v>
      </c>
      <c r="N199" s="54">
        <f t="shared" si="22"/>
        <v>9.6379452054794506</v>
      </c>
      <c r="O199" s="54">
        <v>1.9178005498625343</v>
      </c>
      <c r="P199" s="82">
        <f t="shared" si="23"/>
        <v>5.3088468006087609E-2</v>
      </c>
    </row>
    <row r="200" spans="1:16" x14ac:dyDescent="0.2">
      <c r="A200" s="78">
        <f t="shared" ref="A200:A263" si="26">A199+1</f>
        <v>195</v>
      </c>
      <c r="B200" s="81" t="s">
        <v>845</v>
      </c>
      <c r="C200" s="81">
        <v>1026.5</v>
      </c>
      <c r="D200" s="81"/>
      <c r="E200" s="81"/>
      <c r="F200" s="81">
        <f t="shared" si="14"/>
        <v>1026.5</v>
      </c>
      <c r="G200" s="81">
        <v>16</v>
      </c>
      <c r="H200" s="81"/>
      <c r="I200" s="81"/>
      <c r="J200" s="81">
        <v>16</v>
      </c>
      <c r="K200" s="56">
        <f t="shared" si="24"/>
        <v>6.8493150684931503E-3</v>
      </c>
      <c r="L200" s="54">
        <f t="shared" si="25"/>
        <v>25.205479452054792</v>
      </c>
      <c r="M200" s="54">
        <f t="shared" si="21"/>
        <v>5.5452054794520542</v>
      </c>
      <c r="N200" s="54">
        <f t="shared" si="22"/>
        <v>11.014794520547945</v>
      </c>
      <c r="O200" s="54">
        <v>2.1917720569857537</v>
      </c>
      <c r="P200" s="82">
        <f t="shared" si="23"/>
        <v>4.2822456414067747E-2</v>
      </c>
    </row>
    <row r="201" spans="1:16" x14ac:dyDescent="0.2">
      <c r="A201" s="78">
        <f t="shared" si="26"/>
        <v>196</v>
      </c>
      <c r="B201" s="81" t="s">
        <v>846</v>
      </c>
      <c r="C201" s="81">
        <v>244.6</v>
      </c>
      <c r="D201" s="81"/>
      <c r="E201" s="81">
        <v>133.1</v>
      </c>
      <c r="F201" s="81">
        <f t="shared" si="14"/>
        <v>377.7</v>
      </c>
      <c r="G201" s="81">
        <v>4</v>
      </c>
      <c r="H201" s="81"/>
      <c r="I201" s="81"/>
      <c r="J201" s="81">
        <v>4</v>
      </c>
      <c r="K201" s="56">
        <f t="shared" si="24"/>
        <v>1.7123287671232876E-3</v>
      </c>
      <c r="L201" s="54">
        <f t="shared" si="25"/>
        <v>6.3013698630136981</v>
      </c>
      <c r="M201" s="54">
        <f t="shared" si="21"/>
        <v>1.3863013698630136</v>
      </c>
      <c r="N201" s="54">
        <f t="shared" si="22"/>
        <v>2.7536986301369861</v>
      </c>
      <c r="O201" s="54">
        <v>0.54794301424643843</v>
      </c>
      <c r="P201" s="82">
        <f t="shared" si="23"/>
        <v>2.9095347834948736E-2</v>
      </c>
    </row>
    <row r="202" spans="1:16" x14ac:dyDescent="0.2">
      <c r="A202" s="78">
        <f t="shared" si="26"/>
        <v>197</v>
      </c>
      <c r="B202" s="81" t="s">
        <v>847</v>
      </c>
      <c r="C202" s="81">
        <v>950.1</v>
      </c>
      <c r="D202" s="81"/>
      <c r="E202" s="81"/>
      <c r="F202" s="81">
        <f t="shared" si="14"/>
        <v>950.1</v>
      </c>
      <c r="G202" s="81">
        <v>10</v>
      </c>
      <c r="H202" s="81"/>
      <c r="I202" s="81"/>
      <c r="J202" s="81">
        <v>10</v>
      </c>
      <c r="K202" s="56">
        <f t="shared" si="24"/>
        <v>4.2808219178082189E-3</v>
      </c>
      <c r="L202" s="54">
        <f t="shared" si="25"/>
        <v>15.753424657534246</v>
      </c>
      <c r="M202" s="54">
        <f t="shared" si="21"/>
        <v>3.4657534246575343</v>
      </c>
      <c r="N202" s="54">
        <f t="shared" si="22"/>
        <v>6.8842465753424653</v>
      </c>
      <c r="O202" s="54">
        <v>1.369857535616096</v>
      </c>
      <c r="P202" s="82">
        <f t="shared" si="23"/>
        <v>2.8916200603252649E-2</v>
      </c>
    </row>
    <row r="203" spans="1:16" x14ac:dyDescent="0.2">
      <c r="A203" s="78">
        <f t="shared" si="26"/>
        <v>198</v>
      </c>
      <c r="B203" s="81" t="s">
        <v>848</v>
      </c>
      <c r="C203" s="81">
        <v>760.7</v>
      </c>
      <c r="D203" s="81"/>
      <c r="E203" s="81">
        <v>125</v>
      </c>
      <c r="F203" s="81">
        <f t="shared" si="14"/>
        <v>885.7</v>
      </c>
      <c r="G203" s="81">
        <v>10</v>
      </c>
      <c r="H203" s="81"/>
      <c r="I203" s="81"/>
      <c r="J203" s="81">
        <v>10</v>
      </c>
      <c r="K203" s="56">
        <f t="shared" si="24"/>
        <v>4.2808219178082189E-3</v>
      </c>
      <c r="L203" s="54">
        <f t="shared" si="25"/>
        <v>15.753424657534246</v>
      </c>
      <c r="M203" s="54">
        <f t="shared" si="21"/>
        <v>3.4657534246575343</v>
      </c>
      <c r="N203" s="54">
        <f t="shared" si="22"/>
        <v>6.8842465753424653</v>
      </c>
      <c r="O203" s="54">
        <v>1.369857535616096</v>
      </c>
      <c r="P203" s="82">
        <f t="shared" si="23"/>
        <v>3.101872213294608E-2</v>
      </c>
    </row>
    <row r="204" spans="1:16" x14ac:dyDescent="0.2">
      <c r="A204" s="78">
        <f t="shared" si="26"/>
        <v>199</v>
      </c>
      <c r="B204" s="81" t="s">
        <v>849</v>
      </c>
      <c r="C204" s="81">
        <v>254.2</v>
      </c>
      <c r="D204" s="81"/>
      <c r="E204" s="81"/>
      <c r="F204" s="81">
        <f t="shared" si="14"/>
        <v>254.2</v>
      </c>
      <c r="G204" s="81">
        <v>5</v>
      </c>
      <c r="H204" s="81"/>
      <c r="I204" s="81"/>
      <c r="J204" s="81">
        <v>5</v>
      </c>
      <c r="K204" s="56">
        <f t="shared" si="24"/>
        <v>2.1404109589041095E-3</v>
      </c>
      <c r="L204" s="54">
        <f t="shared" si="25"/>
        <v>7.8767123287671232</v>
      </c>
      <c r="M204" s="54">
        <f t="shared" si="21"/>
        <v>1.7328767123287672</v>
      </c>
      <c r="N204" s="54">
        <f t="shared" si="22"/>
        <v>3.4421232876712327</v>
      </c>
      <c r="O204" s="54">
        <v>0.68492876780804801</v>
      </c>
      <c r="P204" s="82">
        <f t="shared" si="23"/>
        <v>5.4038713991247725E-2</v>
      </c>
    </row>
    <row r="205" spans="1:16" x14ac:dyDescent="0.2">
      <c r="A205" s="78">
        <f t="shared" si="26"/>
        <v>200</v>
      </c>
      <c r="B205" s="81" t="s">
        <v>850</v>
      </c>
      <c r="C205" s="81">
        <v>302.2</v>
      </c>
      <c r="D205" s="81"/>
      <c r="E205" s="81">
        <v>39.799999999999997</v>
      </c>
      <c r="F205" s="81">
        <f t="shared" si="14"/>
        <v>342</v>
      </c>
      <c r="G205" s="81">
        <v>5</v>
      </c>
      <c r="H205" s="81"/>
      <c r="I205" s="81"/>
      <c r="J205" s="81">
        <v>5</v>
      </c>
      <c r="K205" s="56">
        <f t="shared" si="24"/>
        <v>2.1404109589041095E-3</v>
      </c>
      <c r="L205" s="54">
        <f t="shared" si="25"/>
        <v>7.8767123287671232</v>
      </c>
      <c r="M205" s="54">
        <f t="shared" si="21"/>
        <v>1.7328767123287672</v>
      </c>
      <c r="N205" s="54">
        <f t="shared" si="22"/>
        <v>3.4421232876712327</v>
      </c>
      <c r="O205" s="54">
        <v>0.68492876780804801</v>
      </c>
      <c r="P205" s="82">
        <f t="shared" si="23"/>
        <v>4.0165617241447869E-2</v>
      </c>
    </row>
    <row r="206" spans="1:16" x14ac:dyDescent="0.2">
      <c r="A206" s="78">
        <f t="shared" si="26"/>
        <v>201</v>
      </c>
      <c r="B206" s="81" t="s">
        <v>2349</v>
      </c>
      <c r="C206" s="81">
        <v>405.7</v>
      </c>
      <c r="D206" s="81">
        <v>122.9</v>
      </c>
      <c r="E206" s="81">
        <v>22.3</v>
      </c>
      <c r="F206" s="81">
        <f t="shared" si="14"/>
        <v>550.9</v>
      </c>
      <c r="G206" s="81">
        <v>9</v>
      </c>
      <c r="H206" s="81"/>
      <c r="I206" s="81"/>
      <c r="J206" s="81">
        <v>9</v>
      </c>
      <c r="K206" s="56">
        <f t="shared" si="24"/>
        <v>3.852739726027397E-3</v>
      </c>
      <c r="L206" s="54">
        <f t="shared" si="25"/>
        <v>14.17808219178082</v>
      </c>
      <c r="M206" s="54">
        <f t="shared" si="21"/>
        <v>3.1191780821917807</v>
      </c>
      <c r="N206" s="54">
        <f t="shared" si="22"/>
        <v>6.1958219178082183</v>
      </c>
      <c r="O206" s="54">
        <v>1.2328717820544863</v>
      </c>
      <c r="P206" s="82">
        <f t="shared" si="23"/>
        <v>4.4882835312825019E-2</v>
      </c>
    </row>
    <row r="207" spans="1:16" x14ac:dyDescent="0.2">
      <c r="A207" s="78">
        <f t="shared" si="26"/>
        <v>202</v>
      </c>
      <c r="B207" s="81" t="s">
        <v>2350</v>
      </c>
      <c r="C207" s="81">
        <v>1271.93</v>
      </c>
      <c r="D207" s="81">
        <v>43.5</v>
      </c>
      <c r="E207" s="81">
        <v>59.1</v>
      </c>
      <c r="F207" s="81">
        <f t="shared" si="14"/>
        <v>1374.53</v>
      </c>
      <c r="G207" s="81">
        <v>17</v>
      </c>
      <c r="H207" s="81"/>
      <c r="I207" s="81"/>
      <c r="J207" s="81">
        <v>17</v>
      </c>
      <c r="K207" s="56">
        <f t="shared" si="24"/>
        <v>7.2773972602739722E-3</v>
      </c>
      <c r="L207" s="54">
        <f t="shared" si="25"/>
        <v>26.780821917808218</v>
      </c>
      <c r="M207" s="54">
        <f t="shared" si="21"/>
        <v>5.8917808219178083</v>
      </c>
      <c r="N207" s="54">
        <f t="shared" si="22"/>
        <v>11.703219178082191</v>
      </c>
      <c r="O207" s="54">
        <v>2.328757810547363</v>
      </c>
      <c r="P207" s="82">
        <f t="shared" si="23"/>
        <v>3.3978581572141446E-2</v>
      </c>
    </row>
    <row r="208" spans="1:16" x14ac:dyDescent="0.2">
      <c r="A208" s="78">
        <f t="shared" si="26"/>
        <v>203</v>
      </c>
      <c r="B208" s="81" t="s">
        <v>2351</v>
      </c>
      <c r="C208" s="81">
        <v>453.6</v>
      </c>
      <c r="D208" s="81"/>
      <c r="E208" s="81"/>
      <c r="F208" s="81">
        <f t="shared" si="14"/>
        <v>453.6</v>
      </c>
      <c r="G208" s="81">
        <v>9</v>
      </c>
      <c r="H208" s="81"/>
      <c r="I208" s="81"/>
      <c r="J208" s="81">
        <v>9</v>
      </c>
      <c r="K208" s="56">
        <f t="shared" si="24"/>
        <v>3.852739726027397E-3</v>
      </c>
      <c r="L208" s="54">
        <f t="shared" si="25"/>
        <v>14.17808219178082</v>
      </c>
      <c r="M208" s="54">
        <f t="shared" si="21"/>
        <v>3.1191780821917807</v>
      </c>
      <c r="N208" s="54">
        <f t="shared" si="22"/>
        <v>6.1958219178082183</v>
      </c>
      <c r="O208" s="54">
        <v>1.2328717820544863</v>
      </c>
      <c r="P208" s="82">
        <f t="shared" si="23"/>
        <v>5.4510480541964952E-2</v>
      </c>
    </row>
    <row r="209" spans="1:16" x14ac:dyDescent="0.2">
      <c r="A209" s="78">
        <f t="shared" si="26"/>
        <v>204</v>
      </c>
      <c r="B209" s="81" t="s">
        <v>2352</v>
      </c>
      <c r="C209" s="81">
        <v>622.29999999999995</v>
      </c>
      <c r="D209" s="81"/>
      <c r="E209" s="81">
        <v>99.8</v>
      </c>
      <c r="F209" s="81">
        <f t="shared" si="14"/>
        <v>722.09999999999991</v>
      </c>
      <c r="G209" s="81">
        <v>9</v>
      </c>
      <c r="H209" s="81"/>
      <c r="I209" s="81">
        <v>1</v>
      </c>
      <c r="J209" s="81">
        <v>10</v>
      </c>
      <c r="K209" s="56">
        <f t="shared" si="24"/>
        <v>4.2808219178082189E-3</v>
      </c>
      <c r="L209" s="54">
        <f t="shared" si="25"/>
        <v>15.753424657534246</v>
      </c>
      <c r="M209" s="54">
        <f t="shared" si="21"/>
        <v>3.4657534246575343</v>
      </c>
      <c r="N209" s="54">
        <f t="shared" si="22"/>
        <v>6.8842465753424653</v>
      </c>
      <c r="O209" s="54">
        <v>1.369857535616096</v>
      </c>
      <c r="P209" s="82">
        <f t="shared" si="23"/>
        <v>3.804636780660621E-2</v>
      </c>
    </row>
    <row r="210" spans="1:16" x14ac:dyDescent="0.2">
      <c r="A210" s="78">
        <f t="shared" si="26"/>
        <v>205</v>
      </c>
      <c r="B210" s="81" t="s">
        <v>2353</v>
      </c>
      <c r="C210" s="81">
        <v>610.9</v>
      </c>
      <c r="D210" s="81">
        <v>29.9</v>
      </c>
      <c r="E210" s="81"/>
      <c r="F210" s="81">
        <f t="shared" si="14"/>
        <v>640.79999999999995</v>
      </c>
      <c r="G210" s="81">
        <v>9</v>
      </c>
      <c r="H210" s="81">
        <v>1</v>
      </c>
      <c r="I210" s="81"/>
      <c r="J210" s="81">
        <v>10</v>
      </c>
      <c r="K210" s="56">
        <f t="shared" si="24"/>
        <v>4.2808219178082189E-3</v>
      </c>
      <c r="L210" s="54">
        <f t="shared" si="25"/>
        <v>15.753424657534246</v>
      </c>
      <c r="M210" s="54">
        <f t="shared" si="21"/>
        <v>3.4657534246575343</v>
      </c>
      <c r="N210" s="54">
        <f t="shared" si="22"/>
        <v>6.8842465753424653</v>
      </c>
      <c r="O210" s="54">
        <v>1.369857535616096</v>
      </c>
      <c r="P210" s="82">
        <f t="shared" si="23"/>
        <v>4.287341166221964E-2</v>
      </c>
    </row>
    <row r="211" spans="1:16" x14ac:dyDescent="0.2">
      <c r="A211" s="78">
        <f t="shared" si="26"/>
        <v>206</v>
      </c>
      <c r="B211" s="81" t="s">
        <v>2354</v>
      </c>
      <c r="C211" s="81">
        <v>481.4</v>
      </c>
      <c r="D211" s="81"/>
      <c r="E211" s="81"/>
      <c r="F211" s="81">
        <f t="shared" si="14"/>
        <v>481.4</v>
      </c>
      <c r="G211" s="81">
        <v>11</v>
      </c>
      <c r="H211" s="81"/>
      <c r="I211" s="81"/>
      <c r="J211" s="81">
        <v>11</v>
      </c>
      <c r="K211" s="56">
        <f t="shared" si="24"/>
        <v>4.7089041095890408E-3</v>
      </c>
      <c r="L211" s="54">
        <f t="shared" si="25"/>
        <v>17.328767123287669</v>
      </c>
      <c r="M211" s="54">
        <f t="shared" si="21"/>
        <v>3.8123287671232871</v>
      </c>
      <c r="N211" s="54">
        <f t="shared" si="22"/>
        <v>7.5726712328767114</v>
      </c>
      <c r="O211" s="54">
        <v>1.5068432891777055</v>
      </c>
      <c r="P211" s="82">
        <f t="shared" si="23"/>
        <v>6.2776506880900237E-2</v>
      </c>
    </row>
    <row r="212" spans="1:16" x14ac:dyDescent="0.2">
      <c r="A212" s="78">
        <f t="shared" si="26"/>
        <v>207</v>
      </c>
      <c r="B212" s="81" t="s">
        <v>2355</v>
      </c>
      <c r="C212" s="81">
        <v>973.8</v>
      </c>
      <c r="D212" s="81"/>
      <c r="E212" s="81"/>
      <c r="F212" s="81">
        <f t="shared" si="14"/>
        <v>973.8</v>
      </c>
      <c r="G212" s="81">
        <v>18</v>
      </c>
      <c r="H212" s="81"/>
      <c r="I212" s="81"/>
      <c r="J212" s="81">
        <v>18</v>
      </c>
      <c r="K212" s="56">
        <f t="shared" si="24"/>
        <v>7.7054794520547941E-3</v>
      </c>
      <c r="L212" s="54">
        <f t="shared" si="25"/>
        <v>28.356164383561641</v>
      </c>
      <c r="M212" s="54">
        <f t="shared" si="21"/>
        <v>6.2383561643835614</v>
      </c>
      <c r="N212" s="54">
        <f t="shared" si="22"/>
        <v>12.391643835616437</v>
      </c>
      <c r="O212" s="54">
        <v>2.4657435641089727</v>
      </c>
      <c r="P212" s="82">
        <f t="shared" si="23"/>
        <v>5.0782407011368463E-2</v>
      </c>
    </row>
    <row r="213" spans="1:16" x14ac:dyDescent="0.2">
      <c r="A213" s="78">
        <f t="shared" si="26"/>
        <v>208</v>
      </c>
      <c r="B213" s="81" t="s">
        <v>2356</v>
      </c>
      <c r="C213" s="81">
        <v>724.7</v>
      </c>
      <c r="D213" s="81">
        <v>41.9</v>
      </c>
      <c r="E213" s="81"/>
      <c r="F213" s="81">
        <f t="shared" si="14"/>
        <v>766.6</v>
      </c>
      <c r="G213" s="81">
        <v>11</v>
      </c>
      <c r="H213" s="81">
        <v>1</v>
      </c>
      <c r="I213" s="81"/>
      <c r="J213" s="81">
        <v>12</v>
      </c>
      <c r="K213" s="56">
        <f t="shared" si="24"/>
        <v>5.1369863013698627E-3</v>
      </c>
      <c r="L213" s="54">
        <f t="shared" si="25"/>
        <v>18.904109589041095</v>
      </c>
      <c r="M213" s="54">
        <f t="shared" si="21"/>
        <v>4.1589041095890407</v>
      </c>
      <c r="N213" s="54">
        <f t="shared" si="22"/>
        <v>8.2610958904109584</v>
      </c>
      <c r="O213" s="54">
        <v>1.6438290427393152</v>
      </c>
      <c r="P213" s="82">
        <f t="shared" si="23"/>
        <v>4.3005398684816599E-2</v>
      </c>
    </row>
    <row r="214" spans="1:16" x14ac:dyDescent="0.2">
      <c r="A214" s="78">
        <f t="shared" si="26"/>
        <v>209</v>
      </c>
      <c r="B214" s="81" t="s">
        <v>2357</v>
      </c>
      <c r="C214" s="81">
        <v>743.6</v>
      </c>
      <c r="D214" s="81"/>
      <c r="E214" s="81"/>
      <c r="F214" s="81">
        <f t="shared" si="14"/>
        <v>743.6</v>
      </c>
      <c r="G214" s="81">
        <v>13</v>
      </c>
      <c r="H214" s="81"/>
      <c r="I214" s="81"/>
      <c r="J214" s="81">
        <v>13</v>
      </c>
      <c r="K214" s="56">
        <f t="shared" si="24"/>
        <v>5.5650684931506846E-3</v>
      </c>
      <c r="L214" s="54">
        <f t="shared" si="25"/>
        <v>20.479452054794521</v>
      </c>
      <c r="M214" s="54">
        <f t="shared" si="21"/>
        <v>4.5054794520547947</v>
      </c>
      <c r="N214" s="54">
        <f t="shared" si="22"/>
        <v>8.9495205479452054</v>
      </c>
      <c r="O214" s="54">
        <v>1.7808147963009249</v>
      </c>
      <c r="P214" s="82">
        <f t="shared" si="23"/>
        <v>4.8030213624388703E-2</v>
      </c>
    </row>
    <row r="215" spans="1:16" x14ac:dyDescent="0.2">
      <c r="A215" s="78">
        <f t="shared" si="26"/>
        <v>210</v>
      </c>
      <c r="B215" s="81" t="s">
        <v>2358</v>
      </c>
      <c r="C215" s="81">
        <v>682.02</v>
      </c>
      <c r="D215" s="81"/>
      <c r="E215" s="81">
        <v>80.3</v>
      </c>
      <c r="F215" s="81">
        <f t="shared" si="14"/>
        <v>762.31999999999994</v>
      </c>
      <c r="G215" s="81">
        <v>10</v>
      </c>
      <c r="H215" s="81"/>
      <c r="I215" s="81">
        <v>2</v>
      </c>
      <c r="J215" s="81">
        <v>12</v>
      </c>
      <c r="K215" s="56">
        <f t="shared" si="24"/>
        <v>5.1369863013698627E-3</v>
      </c>
      <c r="L215" s="54">
        <f t="shared" si="25"/>
        <v>18.904109589041095</v>
      </c>
      <c r="M215" s="54">
        <f t="shared" si="21"/>
        <v>4.1589041095890407</v>
      </c>
      <c r="N215" s="54">
        <f t="shared" si="22"/>
        <v>8.2610958904109584</v>
      </c>
      <c r="O215" s="54">
        <v>1.6438290427393152</v>
      </c>
      <c r="P215" s="82">
        <f t="shared" si="23"/>
        <v>4.3246849921004839E-2</v>
      </c>
    </row>
    <row r="216" spans="1:16" x14ac:dyDescent="0.2">
      <c r="A216" s="78">
        <f t="shared" si="26"/>
        <v>211</v>
      </c>
      <c r="B216" s="81" t="s">
        <v>2359</v>
      </c>
      <c r="C216" s="81">
        <v>509.8</v>
      </c>
      <c r="D216" s="81"/>
      <c r="E216" s="81">
        <v>20.7</v>
      </c>
      <c r="F216" s="81">
        <f t="shared" si="14"/>
        <v>530.5</v>
      </c>
      <c r="G216" s="81">
        <v>9</v>
      </c>
      <c r="H216" s="81"/>
      <c r="I216" s="81"/>
      <c r="J216" s="81">
        <v>9</v>
      </c>
      <c r="K216" s="56">
        <f t="shared" si="24"/>
        <v>3.852739726027397E-3</v>
      </c>
      <c r="L216" s="54">
        <f t="shared" si="25"/>
        <v>14.17808219178082</v>
      </c>
      <c r="M216" s="54">
        <f t="shared" si="21"/>
        <v>3.1191780821917807</v>
      </c>
      <c r="N216" s="54">
        <f t="shared" si="22"/>
        <v>6.1958219178082183</v>
      </c>
      <c r="O216" s="54">
        <v>1.2328717820544863</v>
      </c>
      <c r="P216" s="82">
        <f t="shared" si="23"/>
        <v>4.6608772806475594E-2</v>
      </c>
    </row>
    <row r="217" spans="1:16" x14ac:dyDescent="0.2">
      <c r="A217" s="78">
        <f t="shared" si="26"/>
        <v>212</v>
      </c>
      <c r="B217" s="81" t="s">
        <v>2360</v>
      </c>
      <c r="C217" s="81">
        <v>548.4</v>
      </c>
      <c r="D217" s="81"/>
      <c r="E217" s="81">
        <v>39</v>
      </c>
      <c r="F217" s="81">
        <f t="shared" si="14"/>
        <v>587.4</v>
      </c>
      <c r="G217" s="81">
        <v>9</v>
      </c>
      <c r="H217" s="81"/>
      <c r="I217" s="81"/>
      <c r="J217" s="81">
        <v>9</v>
      </c>
      <c r="K217" s="56">
        <f t="shared" si="24"/>
        <v>3.852739726027397E-3</v>
      </c>
      <c r="L217" s="54">
        <f t="shared" si="25"/>
        <v>14.17808219178082</v>
      </c>
      <c r="M217" s="54">
        <f t="shared" si="21"/>
        <v>3.1191780821917807</v>
      </c>
      <c r="N217" s="54">
        <f t="shared" si="22"/>
        <v>6.1958219178082183</v>
      </c>
      <c r="O217" s="54">
        <v>1.2328717820544863</v>
      </c>
      <c r="P217" s="82">
        <f t="shared" si="23"/>
        <v>4.2093895086542904E-2</v>
      </c>
    </row>
    <row r="218" spans="1:16" x14ac:dyDescent="0.2">
      <c r="A218" s="78">
        <f t="shared" si="26"/>
        <v>213</v>
      </c>
      <c r="B218" s="81" t="s">
        <v>2361</v>
      </c>
      <c r="C218" s="81">
        <v>450.9</v>
      </c>
      <c r="D218" s="81"/>
      <c r="E218" s="81">
        <v>36</v>
      </c>
      <c r="F218" s="81">
        <f t="shared" si="14"/>
        <v>486.9</v>
      </c>
      <c r="G218" s="81">
        <v>8</v>
      </c>
      <c r="H218" s="81"/>
      <c r="I218" s="81">
        <v>1</v>
      </c>
      <c r="J218" s="81">
        <v>9</v>
      </c>
      <c r="K218" s="56">
        <f t="shared" si="24"/>
        <v>3.852739726027397E-3</v>
      </c>
      <c r="L218" s="54">
        <f t="shared" si="25"/>
        <v>14.17808219178082</v>
      </c>
      <c r="M218" s="54">
        <f t="shared" si="21"/>
        <v>3.1191780821917807</v>
      </c>
      <c r="N218" s="54">
        <f t="shared" si="22"/>
        <v>6.1958219178082183</v>
      </c>
      <c r="O218" s="54">
        <v>1.2328717820544863</v>
      </c>
      <c r="P218" s="82">
        <f t="shared" si="23"/>
        <v>5.0782407011368463E-2</v>
      </c>
    </row>
    <row r="219" spans="1:16" x14ac:dyDescent="0.2">
      <c r="A219" s="78">
        <f t="shared" si="26"/>
        <v>214</v>
      </c>
      <c r="B219" s="81" t="s">
        <v>2362</v>
      </c>
      <c r="C219" s="81">
        <v>1505.5</v>
      </c>
      <c r="D219" s="81">
        <v>827.5</v>
      </c>
      <c r="E219" s="81"/>
      <c r="F219" s="81">
        <f t="shared" si="14"/>
        <v>2333</v>
      </c>
      <c r="G219" s="81">
        <v>34</v>
      </c>
      <c r="H219" s="81"/>
      <c r="I219" s="81"/>
      <c r="J219" s="81">
        <v>34</v>
      </c>
      <c r="K219" s="56">
        <f t="shared" si="24"/>
        <v>1.4554794520547944E-2</v>
      </c>
      <c r="L219" s="54">
        <f t="shared" si="25"/>
        <v>53.561643835616437</v>
      </c>
      <c r="M219" s="54">
        <f t="shared" si="21"/>
        <v>11.783561643835617</v>
      </c>
      <c r="N219" s="54">
        <f t="shared" si="22"/>
        <v>23.406438356164383</v>
      </c>
      <c r="O219" s="54">
        <v>4.6575156210947259</v>
      </c>
      <c r="P219" s="82">
        <f t="shared" si="23"/>
        <v>4.0038216655255539E-2</v>
      </c>
    </row>
    <row r="220" spans="1:16" x14ac:dyDescent="0.2">
      <c r="A220" s="78">
        <f t="shared" si="26"/>
        <v>215</v>
      </c>
      <c r="B220" s="81" t="s">
        <v>2363</v>
      </c>
      <c r="C220" s="81">
        <v>922.6</v>
      </c>
      <c r="D220" s="81"/>
      <c r="E220" s="81">
        <v>33</v>
      </c>
      <c r="F220" s="81">
        <f t="shared" si="14"/>
        <v>955.6</v>
      </c>
      <c r="G220" s="81">
        <v>14</v>
      </c>
      <c r="H220" s="81"/>
      <c r="I220" s="81"/>
      <c r="J220" s="81">
        <v>14</v>
      </c>
      <c r="K220" s="56">
        <f t="shared" si="24"/>
        <v>5.9931506849315065E-3</v>
      </c>
      <c r="L220" s="54">
        <f t="shared" si="25"/>
        <v>22.054794520547944</v>
      </c>
      <c r="M220" s="54">
        <f t="shared" si="21"/>
        <v>4.8520547945205479</v>
      </c>
      <c r="N220" s="54">
        <f t="shared" si="22"/>
        <v>9.6379452054794506</v>
      </c>
      <c r="O220" s="54">
        <v>1.9178005498625343</v>
      </c>
      <c r="P220" s="82">
        <f t="shared" si="23"/>
        <v>4.0249680902480614E-2</v>
      </c>
    </row>
    <row r="221" spans="1:16" x14ac:dyDescent="0.2">
      <c r="A221" s="78">
        <f t="shared" si="26"/>
        <v>216</v>
      </c>
      <c r="B221" s="81" t="s">
        <v>2364</v>
      </c>
      <c r="C221" s="81">
        <v>1175.5</v>
      </c>
      <c r="D221" s="81"/>
      <c r="E221" s="81"/>
      <c r="F221" s="81">
        <f t="shared" si="14"/>
        <v>1175.5</v>
      </c>
      <c r="G221" s="81">
        <v>15</v>
      </c>
      <c r="H221" s="81"/>
      <c r="I221" s="81"/>
      <c r="J221" s="81">
        <v>15</v>
      </c>
      <c r="K221" s="56">
        <f t="shared" si="24"/>
        <v>6.4212328767123284E-3</v>
      </c>
      <c r="L221" s="54">
        <f t="shared" si="25"/>
        <v>23.63013698630137</v>
      </c>
      <c r="M221" s="54">
        <f t="shared" si="21"/>
        <v>5.1986301369863011</v>
      </c>
      <c r="N221" s="54">
        <f t="shared" si="22"/>
        <v>10.326369863013699</v>
      </c>
      <c r="O221" s="54">
        <v>2.054786303424144</v>
      </c>
      <c r="P221" s="82">
        <f t="shared" si="23"/>
        <v>3.5057357115887297E-2</v>
      </c>
    </row>
    <row r="222" spans="1:16" x14ac:dyDescent="0.2">
      <c r="A222" s="78">
        <f t="shared" si="26"/>
        <v>217</v>
      </c>
      <c r="B222" s="81" t="s">
        <v>2365</v>
      </c>
      <c r="C222" s="81">
        <v>504.4</v>
      </c>
      <c r="D222" s="81">
        <v>189.5</v>
      </c>
      <c r="E222" s="81"/>
      <c r="F222" s="81">
        <f t="shared" si="14"/>
        <v>693.9</v>
      </c>
      <c r="G222" s="81">
        <v>6</v>
      </c>
      <c r="H222" s="81">
        <v>1</v>
      </c>
      <c r="I222" s="81"/>
      <c r="J222" s="81">
        <v>7</v>
      </c>
      <c r="K222" s="56">
        <f t="shared" si="24"/>
        <v>2.9965753424657533E-3</v>
      </c>
      <c r="L222" s="54">
        <f t="shared" si="25"/>
        <v>11.027397260273972</v>
      </c>
      <c r="M222" s="54">
        <f t="shared" si="21"/>
        <v>2.4260273972602739</v>
      </c>
      <c r="N222" s="54">
        <f t="shared" si="22"/>
        <v>4.8189726027397253</v>
      </c>
      <c r="O222" s="54">
        <v>0.95890027493126717</v>
      </c>
      <c r="P222" s="82">
        <f t="shared" si="23"/>
        <v>2.7714796851427061E-2</v>
      </c>
    </row>
    <row r="223" spans="1:16" x14ac:dyDescent="0.2">
      <c r="A223" s="78">
        <f t="shared" si="26"/>
        <v>218</v>
      </c>
      <c r="B223" s="81" t="s">
        <v>2366</v>
      </c>
      <c r="C223" s="81">
        <v>606.6</v>
      </c>
      <c r="D223" s="81"/>
      <c r="E223" s="81"/>
      <c r="F223" s="81">
        <f t="shared" si="14"/>
        <v>606.6</v>
      </c>
      <c r="G223" s="81">
        <v>11</v>
      </c>
      <c r="H223" s="81"/>
      <c r="I223" s="81"/>
      <c r="J223" s="81">
        <v>11</v>
      </c>
      <c r="K223" s="56">
        <f t="shared" si="24"/>
        <v>4.7089041095890408E-3</v>
      </c>
      <c r="L223" s="54">
        <f t="shared" si="25"/>
        <v>17.328767123287669</v>
      </c>
      <c r="M223" s="54">
        <f t="shared" si="21"/>
        <v>3.8123287671232871</v>
      </c>
      <c r="N223" s="54">
        <f t="shared" si="22"/>
        <v>7.5726712328767114</v>
      </c>
      <c r="O223" s="54">
        <v>1.5068432891777055</v>
      </c>
      <c r="P223" s="82">
        <f t="shared" si="23"/>
        <v>4.9819667676335923E-2</v>
      </c>
    </row>
    <row r="224" spans="1:16" x14ac:dyDescent="0.2">
      <c r="A224" s="78">
        <f t="shared" si="26"/>
        <v>219</v>
      </c>
      <c r="B224" s="81" t="s">
        <v>2367</v>
      </c>
      <c r="C224" s="81">
        <v>520.5</v>
      </c>
      <c r="D224" s="81"/>
      <c r="E224" s="81"/>
      <c r="F224" s="81">
        <f t="shared" si="14"/>
        <v>520.5</v>
      </c>
      <c r="G224" s="81">
        <v>10</v>
      </c>
      <c r="H224" s="81"/>
      <c r="I224" s="81"/>
      <c r="J224" s="81">
        <v>10</v>
      </c>
      <c r="K224" s="56">
        <f t="shared" si="24"/>
        <v>4.2808219178082189E-3</v>
      </c>
      <c r="L224" s="54">
        <f t="shared" si="25"/>
        <v>15.753424657534246</v>
      </c>
      <c r="M224" s="54">
        <f t="shared" si="21"/>
        <v>3.4657534246575343</v>
      </c>
      <c r="N224" s="54">
        <f t="shared" si="22"/>
        <v>6.8842465753424653</v>
      </c>
      <c r="O224" s="54">
        <v>1.369857535616096</v>
      </c>
      <c r="P224" s="82">
        <f t="shared" si="23"/>
        <v>5.2782482599712473E-2</v>
      </c>
    </row>
    <row r="225" spans="1:16" x14ac:dyDescent="0.2">
      <c r="A225" s="78">
        <f t="shared" si="26"/>
        <v>220</v>
      </c>
      <c r="B225" s="81" t="s">
        <v>2368</v>
      </c>
      <c r="C225" s="81">
        <v>539.9</v>
      </c>
      <c r="D225" s="81"/>
      <c r="E225" s="81"/>
      <c r="F225" s="81">
        <f t="shared" si="14"/>
        <v>539.9</v>
      </c>
      <c r="G225" s="81">
        <v>8</v>
      </c>
      <c r="H225" s="81"/>
      <c r="I225" s="81"/>
      <c r="J225" s="81">
        <v>8</v>
      </c>
      <c r="K225" s="56">
        <f t="shared" si="24"/>
        <v>3.4246575342465752E-3</v>
      </c>
      <c r="L225" s="54">
        <f t="shared" si="25"/>
        <v>12.602739726027396</v>
      </c>
      <c r="M225" s="54">
        <f t="shared" si="21"/>
        <v>2.7726027397260271</v>
      </c>
      <c r="N225" s="54">
        <f t="shared" si="22"/>
        <v>5.5073972602739723</v>
      </c>
      <c r="O225" s="54">
        <v>1.0958860284928769</v>
      </c>
      <c r="P225" s="82">
        <f t="shared" si="23"/>
        <v>4.0708697452343533E-2</v>
      </c>
    </row>
    <row r="226" spans="1:16" x14ac:dyDescent="0.2">
      <c r="A226" s="78">
        <f t="shared" si="26"/>
        <v>221</v>
      </c>
      <c r="B226" s="81" t="s">
        <v>2369</v>
      </c>
      <c r="C226" s="81">
        <v>595.5</v>
      </c>
      <c r="D226" s="81"/>
      <c r="E226" s="81"/>
      <c r="F226" s="81">
        <f t="shared" si="14"/>
        <v>595.5</v>
      </c>
      <c r="G226" s="81">
        <v>13</v>
      </c>
      <c r="H226" s="81"/>
      <c r="I226" s="81"/>
      <c r="J226" s="81">
        <v>13</v>
      </c>
      <c r="K226" s="56">
        <f t="shared" si="24"/>
        <v>5.5650684931506846E-3</v>
      </c>
      <c r="L226" s="54">
        <f t="shared" si="25"/>
        <v>20.479452054794521</v>
      </c>
      <c r="M226" s="54">
        <f t="shared" si="21"/>
        <v>4.5054794520547947</v>
      </c>
      <c r="N226" s="54">
        <f t="shared" si="22"/>
        <v>8.9495205479452054</v>
      </c>
      <c r="O226" s="54">
        <v>1.7808147963009249</v>
      </c>
      <c r="P226" s="82">
        <f t="shared" si="23"/>
        <v>5.9975259195794196E-2</v>
      </c>
    </row>
    <row r="227" spans="1:16" x14ac:dyDescent="0.2">
      <c r="A227" s="78">
        <f t="shared" si="26"/>
        <v>222</v>
      </c>
      <c r="B227" s="81" t="s">
        <v>2370</v>
      </c>
      <c r="C227" s="81">
        <v>711.4</v>
      </c>
      <c r="D227" s="81"/>
      <c r="E227" s="81">
        <v>63.4</v>
      </c>
      <c r="F227" s="81">
        <f t="shared" si="14"/>
        <v>774.8</v>
      </c>
      <c r="G227" s="81">
        <v>11</v>
      </c>
      <c r="H227" s="81"/>
      <c r="I227" s="81">
        <v>2</v>
      </c>
      <c r="J227" s="81">
        <v>13</v>
      </c>
      <c r="K227" s="56">
        <f t="shared" si="24"/>
        <v>5.5650684931506846E-3</v>
      </c>
      <c r="L227" s="54">
        <f t="shared" si="25"/>
        <v>20.479452054794521</v>
      </c>
      <c r="M227" s="54">
        <f t="shared" si="21"/>
        <v>4.5054794520547947</v>
      </c>
      <c r="N227" s="54">
        <f t="shared" si="22"/>
        <v>8.9495205479452054</v>
      </c>
      <c r="O227" s="54">
        <v>1.7808147963009249</v>
      </c>
      <c r="P227" s="82">
        <f t="shared" si="23"/>
        <v>4.6096111062332787E-2</v>
      </c>
    </row>
    <row r="228" spans="1:16" x14ac:dyDescent="0.2">
      <c r="A228" s="78">
        <f t="shared" si="26"/>
        <v>223</v>
      </c>
      <c r="B228" s="81" t="s">
        <v>2371</v>
      </c>
      <c r="C228" s="81">
        <v>762.1</v>
      </c>
      <c r="D228" s="81">
        <v>53.2</v>
      </c>
      <c r="E228" s="81"/>
      <c r="F228" s="81">
        <f t="shared" si="14"/>
        <v>815.30000000000007</v>
      </c>
      <c r="G228" s="81">
        <v>13</v>
      </c>
      <c r="H228" s="81">
        <v>2</v>
      </c>
      <c r="I228" s="81"/>
      <c r="J228" s="81">
        <v>15</v>
      </c>
      <c r="K228" s="56">
        <f t="shared" si="24"/>
        <v>6.4212328767123284E-3</v>
      </c>
      <c r="L228" s="54">
        <f t="shared" si="25"/>
        <v>23.63013698630137</v>
      </c>
      <c r="M228" s="54">
        <f t="shared" si="21"/>
        <v>5.1986301369863011</v>
      </c>
      <c r="N228" s="54">
        <f t="shared" si="22"/>
        <v>10.326369863013699</v>
      </c>
      <c r="O228" s="54">
        <v>2.054786303424144</v>
      </c>
      <c r="P228" s="82">
        <f t="shared" si="23"/>
        <v>5.0545717269380001E-2</v>
      </c>
    </row>
    <row r="229" spans="1:16" x14ac:dyDescent="0.2">
      <c r="A229" s="78">
        <f t="shared" si="26"/>
        <v>224</v>
      </c>
      <c r="B229" s="81" t="s">
        <v>2372</v>
      </c>
      <c r="C229" s="81">
        <v>707.8</v>
      </c>
      <c r="D229" s="81">
        <v>33.1</v>
      </c>
      <c r="E229" s="81"/>
      <c r="F229" s="81">
        <f t="shared" si="14"/>
        <v>740.9</v>
      </c>
      <c r="G229" s="81">
        <v>11</v>
      </c>
      <c r="H229" s="81">
        <v>1</v>
      </c>
      <c r="I229" s="81"/>
      <c r="J229" s="81">
        <f t="shared" ref="J229:J289" si="27">G229+H229+I229</f>
        <v>12</v>
      </c>
      <c r="K229" s="56">
        <f t="shared" si="24"/>
        <v>5.1369863013698627E-3</v>
      </c>
      <c r="L229" s="54">
        <f t="shared" si="25"/>
        <v>18.904109589041095</v>
      </c>
      <c r="M229" s="54">
        <f t="shared" si="21"/>
        <v>4.1589041095890407</v>
      </c>
      <c r="N229" s="54">
        <f t="shared" si="22"/>
        <v>8.2610958904109584</v>
      </c>
      <c r="O229" s="54">
        <v>1.6438290427393152</v>
      </c>
      <c r="P229" s="82">
        <f t="shared" si="23"/>
        <v>4.4497150265596447E-2</v>
      </c>
    </row>
    <row r="230" spans="1:16" x14ac:dyDescent="0.2">
      <c r="A230" s="78">
        <f t="shared" si="26"/>
        <v>225</v>
      </c>
      <c r="B230" s="81" t="s">
        <v>2373</v>
      </c>
      <c r="C230" s="81">
        <v>952</v>
      </c>
      <c r="D230" s="81">
        <v>67.7</v>
      </c>
      <c r="E230" s="81">
        <v>127.2</v>
      </c>
      <c r="F230" s="81">
        <f t="shared" si="14"/>
        <v>1146.9000000000001</v>
      </c>
      <c r="G230" s="81">
        <v>13</v>
      </c>
      <c r="H230" s="81">
        <v>2</v>
      </c>
      <c r="I230" s="81">
        <v>1</v>
      </c>
      <c r="J230" s="81">
        <f t="shared" si="27"/>
        <v>16</v>
      </c>
      <c r="K230" s="56">
        <f t="shared" si="24"/>
        <v>6.8493150684931503E-3</v>
      </c>
      <c r="L230" s="54">
        <f t="shared" si="25"/>
        <v>25.205479452054792</v>
      </c>
      <c r="M230" s="54">
        <f t="shared" si="21"/>
        <v>5.5452054794520542</v>
      </c>
      <c r="N230" s="54">
        <f t="shared" si="22"/>
        <v>11.014794520547945</v>
      </c>
      <c r="O230" s="54">
        <v>2.1917720569857537</v>
      </c>
      <c r="P230" s="82">
        <f t="shared" si="23"/>
        <v>3.8327013260999687E-2</v>
      </c>
    </row>
    <row r="231" spans="1:16" x14ac:dyDescent="0.2">
      <c r="A231" s="78">
        <f t="shared" si="26"/>
        <v>226</v>
      </c>
      <c r="B231" s="81" t="s">
        <v>2374</v>
      </c>
      <c r="C231" s="81">
        <v>348.4</v>
      </c>
      <c r="D231" s="81"/>
      <c r="E231" s="81">
        <v>48</v>
      </c>
      <c r="F231" s="81">
        <f t="shared" si="14"/>
        <v>396.4</v>
      </c>
      <c r="G231" s="81">
        <v>6</v>
      </c>
      <c r="H231" s="81"/>
      <c r="I231" s="81"/>
      <c r="J231" s="81">
        <f t="shared" si="27"/>
        <v>6</v>
      </c>
      <c r="K231" s="56">
        <f t="shared" si="24"/>
        <v>2.5684931506849314E-3</v>
      </c>
      <c r="L231" s="54">
        <f t="shared" si="25"/>
        <v>9.4520547945205475</v>
      </c>
      <c r="M231" s="54">
        <f t="shared" si="21"/>
        <v>2.0794520547945203</v>
      </c>
      <c r="N231" s="54">
        <f t="shared" si="22"/>
        <v>4.1305479452054792</v>
      </c>
      <c r="O231" s="54">
        <v>0.82191452136965759</v>
      </c>
      <c r="P231" s="82">
        <f t="shared" si="23"/>
        <v>4.15841809179874E-2</v>
      </c>
    </row>
    <row r="232" spans="1:16" x14ac:dyDescent="0.2">
      <c r="A232" s="78">
        <f t="shared" si="26"/>
        <v>227</v>
      </c>
      <c r="B232" s="81" t="s">
        <v>2375</v>
      </c>
      <c r="C232" s="81">
        <v>337.8</v>
      </c>
      <c r="D232" s="81"/>
      <c r="E232" s="81">
        <v>23.4</v>
      </c>
      <c r="F232" s="81">
        <f t="shared" si="14"/>
        <v>361.2</v>
      </c>
      <c r="G232" s="81">
        <v>7</v>
      </c>
      <c r="H232" s="81"/>
      <c r="I232" s="81"/>
      <c r="J232" s="81">
        <f t="shared" si="27"/>
        <v>7</v>
      </c>
      <c r="K232" s="56">
        <f t="shared" si="24"/>
        <v>2.9965753424657533E-3</v>
      </c>
      <c r="L232" s="54">
        <f t="shared" si="25"/>
        <v>11.027397260273972</v>
      </c>
      <c r="M232" s="54">
        <f t="shared" si="21"/>
        <v>2.4260273972602739</v>
      </c>
      <c r="N232" s="54">
        <f t="shared" si="22"/>
        <v>4.8189726027397253</v>
      </c>
      <c r="O232" s="54">
        <v>0.95890027493126717</v>
      </c>
      <c r="P232" s="82">
        <f t="shared" si="23"/>
        <v>5.3242794947965771E-2</v>
      </c>
    </row>
    <row r="233" spans="1:16" x14ac:dyDescent="0.2">
      <c r="A233" s="78">
        <f t="shared" si="26"/>
        <v>228</v>
      </c>
      <c r="B233" s="81" t="s">
        <v>2376</v>
      </c>
      <c r="C233" s="81">
        <v>699.3</v>
      </c>
      <c r="D233" s="81"/>
      <c r="E233" s="81">
        <v>36.700000000000003</v>
      </c>
      <c r="F233" s="81">
        <f t="shared" si="14"/>
        <v>736</v>
      </c>
      <c r="G233" s="81">
        <v>8</v>
      </c>
      <c r="H233" s="81"/>
      <c r="I233" s="81">
        <v>1</v>
      </c>
      <c r="J233" s="81">
        <f t="shared" si="27"/>
        <v>9</v>
      </c>
      <c r="K233" s="56">
        <f t="shared" si="24"/>
        <v>3.852739726027397E-3</v>
      </c>
      <c r="L233" s="54">
        <f t="shared" si="25"/>
        <v>14.17808219178082</v>
      </c>
      <c r="M233" s="54">
        <f t="shared" si="21"/>
        <v>3.1191780821917807</v>
      </c>
      <c r="N233" s="54">
        <f t="shared" si="22"/>
        <v>6.1958219178082183</v>
      </c>
      <c r="O233" s="54">
        <v>1.2328717820544863</v>
      </c>
      <c r="P233" s="82">
        <f t="shared" si="23"/>
        <v>3.3595046160102317E-2</v>
      </c>
    </row>
    <row r="234" spans="1:16" x14ac:dyDescent="0.2">
      <c r="A234" s="78">
        <f t="shared" si="26"/>
        <v>229</v>
      </c>
      <c r="B234" s="81" t="s">
        <v>2377</v>
      </c>
      <c r="C234" s="81">
        <v>478.8</v>
      </c>
      <c r="D234" s="81"/>
      <c r="E234" s="81"/>
      <c r="F234" s="81">
        <f t="shared" si="14"/>
        <v>478.8</v>
      </c>
      <c r="G234" s="81">
        <v>10</v>
      </c>
      <c r="H234" s="81"/>
      <c r="I234" s="81"/>
      <c r="J234" s="81">
        <f t="shared" si="27"/>
        <v>10</v>
      </c>
      <c r="K234" s="56">
        <f t="shared" si="24"/>
        <v>4.2808219178082189E-3</v>
      </c>
      <c r="L234" s="54">
        <f t="shared" si="25"/>
        <v>15.753424657534246</v>
      </c>
      <c r="M234" s="54">
        <f t="shared" si="21"/>
        <v>3.4657534246575343</v>
      </c>
      <c r="N234" s="54">
        <f t="shared" si="22"/>
        <v>6.8842465753424653</v>
      </c>
      <c r="O234" s="54">
        <v>1.369857535616096</v>
      </c>
      <c r="P234" s="82">
        <f t="shared" si="23"/>
        <v>5.7379453202068387E-2</v>
      </c>
    </row>
    <row r="235" spans="1:16" x14ac:dyDescent="0.2">
      <c r="A235" s="78">
        <f t="shared" si="26"/>
        <v>230</v>
      </c>
      <c r="B235" s="81" t="s">
        <v>2378</v>
      </c>
      <c r="C235" s="81">
        <v>676.9</v>
      </c>
      <c r="D235" s="81"/>
      <c r="E235" s="81"/>
      <c r="F235" s="81">
        <f t="shared" si="14"/>
        <v>676.9</v>
      </c>
      <c r="G235" s="81">
        <v>11</v>
      </c>
      <c r="H235" s="81"/>
      <c r="I235" s="81"/>
      <c r="J235" s="81">
        <f t="shared" si="27"/>
        <v>11</v>
      </c>
      <c r="K235" s="56">
        <f t="shared" si="24"/>
        <v>4.7089041095890408E-3</v>
      </c>
      <c r="L235" s="54">
        <f t="shared" si="25"/>
        <v>17.328767123287669</v>
      </c>
      <c r="M235" s="54">
        <f t="shared" si="21"/>
        <v>3.8123287671232871</v>
      </c>
      <c r="N235" s="54">
        <f t="shared" si="22"/>
        <v>7.5726712328767114</v>
      </c>
      <c r="O235" s="54">
        <v>1.5068432891777055</v>
      </c>
      <c r="P235" s="82">
        <f t="shared" si="23"/>
        <v>4.4645605573150206E-2</v>
      </c>
    </row>
    <row r="236" spans="1:16" x14ac:dyDescent="0.2">
      <c r="A236" s="78">
        <f t="shared" si="26"/>
        <v>231</v>
      </c>
      <c r="B236" s="81" t="s">
        <v>2379</v>
      </c>
      <c r="C236" s="81">
        <v>893.8</v>
      </c>
      <c r="D236" s="81"/>
      <c r="E236" s="81"/>
      <c r="F236" s="81">
        <f t="shared" si="14"/>
        <v>893.8</v>
      </c>
      <c r="G236" s="81">
        <v>22</v>
      </c>
      <c r="H236" s="81"/>
      <c r="I236" s="81"/>
      <c r="J236" s="81">
        <f t="shared" si="27"/>
        <v>22</v>
      </c>
      <c r="K236" s="56">
        <f t="shared" si="24"/>
        <v>9.4178082191780817E-3</v>
      </c>
      <c r="L236" s="54">
        <f t="shared" si="25"/>
        <v>34.657534246575338</v>
      </c>
      <c r="M236" s="54">
        <f t="shared" si="21"/>
        <v>7.6246575342465741</v>
      </c>
      <c r="N236" s="54">
        <f t="shared" si="22"/>
        <v>15.145342465753423</v>
      </c>
      <c r="O236" s="54">
        <v>3.013686578355411</v>
      </c>
      <c r="P236" s="82">
        <f t="shared" si="23"/>
        <v>6.7622757691799901E-2</v>
      </c>
    </row>
    <row r="237" spans="1:16" x14ac:dyDescent="0.2">
      <c r="A237" s="78">
        <f t="shared" si="26"/>
        <v>232</v>
      </c>
      <c r="B237" s="81" t="s">
        <v>2380</v>
      </c>
      <c r="C237" s="81">
        <v>467.4</v>
      </c>
      <c r="D237" s="81"/>
      <c r="E237" s="81">
        <v>8.6</v>
      </c>
      <c r="F237" s="81">
        <f t="shared" si="14"/>
        <v>476</v>
      </c>
      <c r="G237" s="81">
        <v>6</v>
      </c>
      <c r="H237" s="81"/>
      <c r="I237" s="81">
        <v>1</v>
      </c>
      <c r="J237" s="81">
        <f t="shared" si="27"/>
        <v>7</v>
      </c>
      <c r="K237" s="56">
        <f t="shared" si="24"/>
        <v>2.9965753424657533E-3</v>
      </c>
      <c r="L237" s="54">
        <f t="shared" si="25"/>
        <v>11.027397260273972</v>
      </c>
      <c r="M237" s="54">
        <f t="shared" si="21"/>
        <v>2.4260273972602739</v>
      </c>
      <c r="N237" s="54">
        <f t="shared" si="22"/>
        <v>4.8189726027397253</v>
      </c>
      <c r="O237" s="54">
        <v>0.95890027493126717</v>
      </c>
      <c r="P237" s="82">
        <f t="shared" si="23"/>
        <v>4.040188557816226E-2</v>
      </c>
    </row>
    <row r="238" spans="1:16" x14ac:dyDescent="0.2">
      <c r="A238" s="78">
        <f t="shared" si="26"/>
        <v>233</v>
      </c>
      <c r="B238" s="81" t="s">
        <v>2381</v>
      </c>
      <c r="C238" s="81">
        <v>324.10000000000002</v>
      </c>
      <c r="D238" s="81"/>
      <c r="E238" s="81"/>
      <c r="F238" s="81">
        <f t="shared" si="14"/>
        <v>324.10000000000002</v>
      </c>
      <c r="G238" s="81">
        <v>5</v>
      </c>
      <c r="H238" s="81"/>
      <c r="I238" s="81"/>
      <c r="J238" s="81">
        <f t="shared" si="27"/>
        <v>5</v>
      </c>
      <c r="K238" s="56">
        <f t="shared" si="24"/>
        <v>2.1404109589041095E-3</v>
      </c>
      <c r="L238" s="54">
        <f t="shared" si="25"/>
        <v>7.8767123287671232</v>
      </c>
      <c r="M238" s="54">
        <f t="shared" si="21"/>
        <v>1.7328767123287672</v>
      </c>
      <c r="N238" s="54">
        <f t="shared" si="22"/>
        <v>3.4421232876712327</v>
      </c>
      <c r="O238" s="54">
        <v>0.68492876780804801</v>
      </c>
      <c r="P238" s="82">
        <f t="shared" si="23"/>
        <v>4.2383958952715739E-2</v>
      </c>
    </row>
    <row r="239" spans="1:16" x14ac:dyDescent="0.2">
      <c r="A239" s="78">
        <f t="shared" si="26"/>
        <v>234</v>
      </c>
      <c r="B239" s="81" t="s">
        <v>2382</v>
      </c>
      <c r="C239" s="81">
        <v>433.9</v>
      </c>
      <c r="D239" s="81"/>
      <c r="E239" s="81"/>
      <c r="F239" s="81">
        <f t="shared" si="14"/>
        <v>433.9</v>
      </c>
      <c r="G239" s="81">
        <v>11</v>
      </c>
      <c r="H239" s="81"/>
      <c r="I239" s="81"/>
      <c r="J239" s="81">
        <f t="shared" si="27"/>
        <v>11</v>
      </c>
      <c r="K239" s="56">
        <f t="shared" si="24"/>
        <v>4.7089041095890408E-3</v>
      </c>
      <c r="L239" s="54">
        <f t="shared" si="25"/>
        <v>17.328767123287669</v>
      </c>
      <c r="M239" s="54">
        <f t="shared" si="21"/>
        <v>3.8123287671232871</v>
      </c>
      <c r="N239" s="54">
        <f t="shared" si="22"/>
        <v>7.5726712328767114</v>
      </c>
      <c r="O239" s="54">
        <v>1.5068432891777055</v>
      </c>
      <c r="P239" s="82">
        <f t="shared" si="23"/>
        <v>6.9648790994388976E-2</v>
      </c>
    </row>
    <row r="240" spans="1:16" x14ac:dyDescent="0.2">
      <c r="A240" s="78">
        <f t="shared" si="26"/>
        <v>235</v>
      </c>
      <c r="B240" s="81" t="s">
        <v>2383</v>
      </c>
      <c r="C240" s="81">
        <v>375.2</v>
      </c>
      <c r="D240" s="81"/>
      <c r="E240" s="81"/>
      <c r="F240" s="81">
        <f t="shared" si="14"/>
        <v>375.2</v>
      </c>
      <c r="G240" s="81">
        <v>7</v>
      </c>
      <c r="H240" s="81"/>
      <c r="I240" s="81"/>
      <c r="J240" s="81">
        <f t="shared" si="27"/>
        <v>7</v>
      </c>
      <c r="K240" s="56">
        <f t="shared" si="24"/>
        <v>2.9965753424657533E-3</v>
      </c>
      <c r="L240" s="54">
        <f t="shared" si="25"/>
        <v>11.027397260273972</v>
      </c>
      <c r="M240" s="54">
        <f t="shared" si="21"/>
        <v>2.4260273972602739</v>
      </c>
      <c r="N240" s="54">
        <f t="shared" si="22"/>
        <v>4.8189726027397253</v>
      </c>
      <c r="O240" s="54">
        <v>0.95890027493126717</v>
      </c>
      <c r="P240" s="82">
        <f t="shared" si="23"/>
        <v>5.1256123494683468E-2</v>
      </c>
    </row>
    <row r="241" spans="1:16" x14ac:dyDescent="0.2">
      <c r="A241" s="78">
        <f t="shared" si="26"/>
        <v>236</v>
      </c>
      <c r="B241" s="81" t="s">
        <v>2384</v>
      </c>
      <c r="C241" s="81">
        <v>375.1</v>
      </c>
      <c r="D241" s="81"/>
      <c r="E241" s="81">
        <v>120.5</v>
      </c>
      <c r="F241" s="81">
        <f t="shared" si="14"/>
        <v>495.6</v>
      </c>
      <c r="G241" s="81">
        <v>5</v>
      </c>
      <c r="H241" s="81"/>
      <c r="I241" s="81"/>
      <c r="J241" s="81">
        <f t="shared" si="27"/>
        <v>5</v>
      </c>
      <c r="K241" s="56">
        <f t="shared" si="24"/>
        <v>2.1404109589041095E-3</v>
      </c>
      <c r="L241" s="54">
        <f t="shared" si="25"/>
        <v>7.8767123287671232</v>
      </c>
      <c r="M241" s="54">
        <f t="shared" si="21"/>
        <v>1.7328767123287672</v>
      </c>
      <c r="N241" s="54">
        <f t="shared" si="22"/>
        <v>3.4421232876712327</v>
      </c>
      <c r="O241" s="54">
        <v>0.68492876780804801</v>
      </c>
      <c r="P241" s="82">
        <f t="shared" si="23"/>
        <v>2.7717193495914387E-2</v>
      </c>
    </row>
    <row r="242" spans="1:16" x14ac:dyDescent="0.2">
      <c r="A242" s="78">
        <f t="shared" si="26"/>
        <v>237</v>
      </c>
      <c r="B242" s="81" t="s">
        <v>2385</v>
      </c>
      <c r="C242" s="81">
        <v>534.1</v>
      </c>
      <c r="D242" s="81">
        <v>48.8</v>
      </c>
      <c r="E242" s="81"/>
      <c r="F242" s="81">
        <f t="shared" si="14"/>
        <v>582.9</v>
      </c>
      <c r="G242" s="81">
        <v>9</v>
      </c>
      <c r="H242" s="81"/>
      <c r="I242" s="81"/>
      <c r="J242" s="81">
        <f t="shared" si="27"/>
        <v>9</v>
      </c>
      <c r="K242" s="56">
        <f t="shared" si="24"/>
        <v>3.852739726027397E-3</v>
      </c>
      <c r="L242" s="54">
        <f t="shared" si="25"/>
        <v>14.17808219178082</v>
      </c>
      <c r="M242" s="54">
        <f t="shared" si="21"/>
        <v>3.1191780821917807</v>
      </c>
      <c r="N242" s="54">
        <f t="shared" si="22"/>
        <v>6.1958219178082183</v>
      </c>
      <c r="O242" s="54">
        <v>1.2328717820544863</v>
      </c>
      <c r="P242" s="82">
        <f t="shared" si="23"/>
        <v>4.2418860823186313E-2</v>
      </c>
    </row>
    <row r="243" spans="1:16" x14ac:dyDescent="0.2">
      <c r="A243" s="78">
        <f t="shared" si="26"/>
        <v>238</v>
      </c>
      <c r="B243" s="81" t="s">
        <v>2386</v>
      </c>
      <c r="C243" s="81">
        <v>471.8</v>
      </c>
      <c r="D243" s="81"/>
      <c r="E243" s="81"/>
      <c r="F243" s="81">
        <f t="shared" si="14"/>
        <v>471.8</v>
      </c>
      <c r="G243" s="81">
        <v>8</v>
      </c>
      <c r="H243" s="81"/>
      <c r="I243" s="81"/>
      <c r="J243" s="81">
        <f t="shared" si="27"/>
        <v>8</v>
      </c>
      <c r="K243" s="56">
        <f t="shared" si="24"/>
        <v>3.4246575342465752E-3</v>
      </c>
      <c r="L243" s="54">
        <f t="shared" si="25"/>
        <v>12.602739726027396</v>
      </c>
      <c r="M243" s="54">
        <f t="shared" si="21"/>
        <v>2.7726027397260271</v>
      </c>
      <c r="N243" s="54">
        <f t="shared" si="22"/>
        <v>5.5073972602739723</v>
      </c>
      <c r="O243" s="54">
        <v>1.0958860284928769</v>
      </c>
      <c r="P243" s="82">
        <f t="shared" si="23"/>
        <v>4.6584624320729698E-2</v>
      </c>
    </row>
    <row r="244" spans="1:16" x14ac:dyDescent="0.2">
      <c r="A244" s="78">
        <f t="shared" si="26"/>
        <v>239</v>
      </c>
      <c r="B244" s="81" t="s">
        <v>2387</v>
      </c>
      <c r="C244" s="81">
        <v>579</v>
      </c>
      <c r="D244" s="81">
        <v>91.8</v>
      </c>
      <c r="E244" s="81"/>
      <c r="F244" s="81">
        <f t="shared" si="14"/>
        <v>670.8</v>
      </c>
      <c r="G244" s="81">
        <v>10</v>
      </c>
      <c r="H244" s="81"/>
      <c r="I244" s="81"/>
      <c r="J244" s="81">
        <f t="shared" si="27"/>
        <v>10</v>
      </c>
      <c r="K244" s="56">
        <f t="shared" si="24"/>
        <v>4.2808219178082189E-3</v>
      </c>
      <c r="L244" s="54">
        <f t="shared" si="25"/>
        <v>15.753424657534246</v>
      </c>
      <c r="M244" s="54">
        <f t="shared" si="21"/>
        <v>3.4657534246575343</v>
      </c>
      <c r="N244" s="54">
        <f t="shared" si="22"/>
        <v>6.8842465753424653</v>
      </c>
      <c r="O244" s="54">
        <v>1.369857535616096</v>
      </c>
      <c r="P244" s="82">
        <f t="shared" si="23"/>
        <v>4.0955996113819837E-2</v>
      </c>
    </row>
    <row r="245" spans="1:16" x14ac:dyDescent="0.2">
      <c r="A245" s="78">
        <f t="shared" si="26"/>
        <v>240</v>
      </c>
      <c r="B245" s="81" t="s">
        <v>2388</v>
      </c>
      <c r="C245" s="81">
        <v>343.9</v>
      </c>
      <c r="D245" s="81"/>
      <c r="E245" s="81"/>
      <c r="F245" s="81">
        <f t="shared" si="14"/>
        <v>343.9</v>
      </c>
      <c r="G245" s="81">
        <v>7</v>
      </c>
      <c r="H245" s="81"/>
      <c r="I245" s="81"/>
      <c r="J245" s="81">
        <f t="shared" si="27"/>
        <v>7</v>
      </c>
      <c r="K245" s="56">
        <f t="shared" si="24"/>
        <v>2.9965753424657533E-3</v>
      </c>
      <c r="L245" s="54">
        <f t="shared" si="25"/>
        <v>11.027397260273972</v>
      </c>
      <c r="M245" s="54">
        <f t="shared" si="21"/>
        <v>2.4260273972602739</v>
      </c>
      <c r="N245" s="54">
        <f t="shared" si="22"/>
        <v>4.8189726027397253</v>
      </c>
      <c r="O245" s="54">
        <v>0.95890027493126717</v>
      </c>
      <c r="P245" s="82">
        <f t="shared" si="23"/>
        <v>5.5921190855496475E-2</v>
      </c>
    </row>
    <row r="246" spans="1:16" x14ac:dyDescent="0.2">
      <c r="A246" s="78">
        <f t="shared" si="26"/>
        <v>241</v>
      </c>
      <c r="B246" s="81" t="s">
        <v>2389</v>
      </c>
      <c r="C246" s="81">
        <v>664</v>
      </c>
      <c r="D246" s="81"/>
      <c r="E246" s="81">
        <v>35.700000000000003</v>
      </c>
      <c r="F246" s="81">
        <f t="shared" si="14"/>
        <v>699.7</v>
      </c>
      <c r="G246" s="81">
        <v>10</v>
      </c>
      <c r="H246" s="81"/>
      <c r="I246" s="81">
        <v>1</v>
      </c>
      <c r="J246" s="81">
        <f t="shared" si="27"/>
        <v>11</v>
      </c>
      <c r="K246" s="56">
        <f t="shared" si="24"/>
        <v>4.7089041095890408E-3</v>
      </c>
      <c r="L246" s="54">
        <f t="shared" si="25"/>
        <v>17.328767123287669</v>
      </c>
      <c r="M246" s="54">
        <f t="shared" si="21"/>
        <v>3.8123287671232871</v>
      </c>
      <c r="N246" s="54">
        <f t="shared" si="22"/>
        <v>7.5726712328767114</v>
      </c>
      <c r="O246" s="54">
        <v>1.5068432891777055</v>
      </c>
      <c r="P246" s="82">
        <f t="shared" si="23"/>
        <v>4.319081093678058E-2</v>
      </c>
    </row>
    <row r="247" spans="1:16" x14ac:dyDescent="0.2">
      <c r="A247" s="78">
        <f t="shared" si="26"/>
        <v>242</v>
      </c>
      <c r="B247" s="81" t="s">
        <v>2390</v>
      </c>
      <c r="C247" s="81">
        <v>150.30000000000001</v>
      </c>
      <c r="D247" s="81"/>
      <c r="E247" s="81">
        <v>232.7</v>
      </c>
      <c r="F247" s="81">
        <f t="shared" si="14"/>
        <v>383</v>
      </c>
      <c r="G247" s="81">
        <v>3</v>
      </c>
      <c r="H247" s="81"/>
      <c r="I247" s="81"/>
      <c r="J247" s="81">
        <f t="shared" si="27"/>
        <v>3</v>
      </c>
      <c r="K247" s="56">
        <f t="shared" si="24"/>
        <v>1.2842465753424657E-3</v>
      </c>
      <c r="L247" s="54">
        <f t="shared" si="25"/>
        <v>4.7260273972602738</v>
      </c>
      <c r="M247" s="54">
        <f t="shared" si="21"/>
        <v>1.0397260273972602</v>
      </c>
      <c r="N247" s="54">
        <v>6.07</v>
      </c>
      <c r="O247" s="54">
        <v>0.4109572606848288</v>
      </c>
      <c r="P247" s="82">
        <f t="shared" si="23"/>
        <v>3.1975745914732019E-2</v>
      </c>
    </row>
    <row r="248" spans="1:16" x14ac:dyDescent="0.2">
      <c r="A248" s="78">
        <f t="shared" si="26"/>
        <v>243</v>
      </c>
      <c r="B248" s="81" t="s">
        <v>2391</v>
      </c>
      <c r="C248" s="81">
        <v>630.29999999999995</v>
      </c>
      <c r="D248" s="81"/>
      <c r="E248" s="81">
        <v>33.9</v>
      </c>
      <c r="F248" s="81">
        <f t="shared" si="14"/>
        <v>664.19999999999993</v>
      </c>
      <c r="G248" s="81">
        <v>9</v>
      </c>
      <c r="H248" s="81"/>
      <c r="I248" s="81">
        <v>1</v>
      </c>
      <c r="J248" s="81">
        <f t="shared" si="27"/>
        <v>10</v>
      </c>
      <c r="K248" s="56">
        <f t="shared" si="24"/>
        <v>4.2808219178082189E-3</v>
      </c>
      <c r="L248" s="54">
        <f t="shared" si="25"/>
        <v>15.753424657534246</v>
      </c>
      <c r="M248" s="54">
        <f t="shared" si="21"/>
        <v>3.4657534246575343</v>
      </c>
      <c r="N248" s="54">
        <f t="shared" ref="N248:N279" si="28">L248*0.437</f>
        <v>6.8842465753424653</v>
      </c>
      <c r="O248" s="54">
        <v>1.369857535616096</v>
      </c>
      <c r="P248" s="82">
        <f t="shared" si="23"/>
        <v>4.1362966264905668E-2</v>
      </c>
    </row>
    <row r="249" spans="1:16" x14ac:dyDescent="0.2">
      <c r="A249" s="78">
        <f t="shared" si="26"/>
        <v>244</v>
      </c>
      <c r="B249" s="81" t="s">
        <v>2392</v>
      </c>
      <c r="C249" s="81">
        <v>447.75</v>
      </c>
      <c r="D249" s="81"/>
      <c r="E249" s="81"/>
      <c r="F249" s="81">
        <f t="shared" si="14"/>
        <v>447.75</v>
      </c>
      <c r="G249" s="81">
        <v>7</v>
      </c>
      <c r="H249" s="81"/>
      <c r="I249" s="81"/>
      <c r="J249" s="81">
        <f t="shared" si="27"/>
        <v>7</v>
      </c>
      <c r="K249" s="56">
        <f t="shared" si="24"/>
        <v>2.9965753424657533E-3</v>
      </c>
      <c r="L249" s="54">
        <f t="shared" si="25"/>
        <v>11.027397260273972</v>
      </c>
      <c r="M249" s="54">
        <f t="shared" si="21"/>
        <v>2.4260273972602739</v>
      </c>
      <c r="N249" s="54">
        <f t="shared" si="28"/>
        <v>4.8189726027397253</v>
      </c>
      <c r="O249" s="54">
        <v>0.95890027493126717</v>
      </c>
      <c r="P249" s="82">
        <f t="shared" si="23"/>
        <v>4.2950971602915097E-2</v>
      </c>
    </row>
    <row r="250" spans="1:16" x14ac:dyDescent="0.2">
      <c r="A250" s="78">
        <f t="shared" si="26"/>
        <v>245</v>
      </c>
      <c r="B250" s="81" t="s">
        <v>2393</v>
      </c>
      <c r="C250" s="81">
        <v>688.6</v>
      </c>
      <c r="D250" s="81"/>
      <c r="E250" s="81">
        <v>64.099999999999994</v>
      </c>
      <c r="F250" s="81">
        <f t="shared" si="14"/>
        <v>752.7</v>
      </c>
      <c r="G250" s="81">
        <v>12</v>
      </c>
      <c r="H250" s="81"/>
      <c r="I250" s="81">
        <v>1</v>
      </c>
      <c r="J250" s="81">
        <f t="shared" si="27"/>
        <v>13</v>
      </c>
      <c r="K250" s="56">
        <f t="shared" si="24"/>
        <v>5.5650684931506846E-3</v>
      </c>
      <c r="L250" s="54">
        <f t="shared" si="25"/>
        <v>20.479452054794521</v>
      </c>
      <c r="M250" s="54">
        <f t="shared" si="21"/>
        <v>4.5054794520547947</v>
      </c>
      <c r="N250" s="54">
        <f t="shared" si="28"/>
        <v>8.9495205479452054</v>
      </c>
      <c r="O250" s="54">
        <v>1.7808147963009249</v>
      </c>
      <c r="P250" s="82">
        <f t="shared" si="23"/>
        <v>4.7449537466580899E-2</v>
      </c>
    </row>
    <row r="251" spans="1:16" x14ac:dyDescent="0.2">
      <c r="A251" s="78">
        <f t="shared" si="26"/>
        <v>246</v>
      </c>
      <c r="B251" s="81" t="s">
        <v>2394</v>
      </c>
      <c r="C251" s="81">
        <v>675.4</v>
      </c>
      <c r="D251" s="81"/>
      <c r="E251" s="81"/>
      <c r="F251" s="81">
        <f t="shared" si="14"/>
        <v>675.4</v>
      </c>
      <c r="G251" s="81">
        <v>15</v>
      </c>
      <c r="H251" s="81"/>
      <c r="I251" s="81"/>
      <c r="J251" s="81">
        <f t="shared" si="27"/>
        <v>15</v>
      </c>
      <c r="K251" s="56">
        <f t="shared" si="24"/>
        <v>6.4212328767123284E-3</v>
      </c>
      <c r="L251" s="54">
        <f t="shared" si="25"/>
        <v>23.63013698630137</v>
      </c>
      <c r="M251" s="54">
        <f t="shared" si="21"/>
        <v>5.1986301369863011</v>
      </c>
      <c r="N251" s="54">
        <f t="shared" si="28"/>
        <v>10.326369863013699</v>
      </c>
      <c r="O251" s="54">
        <v>2.054786303424144</v>
      </c>
      <c r="P251" s="82">
        <f t="shared" si="23"/>
        <v>6.1015580825770681E-2</v>
      </c>
    </row>
    <row r="252" spans="1:16" x14ac:dyDescent="0.2">
      <c r="A252" s="78">
        <f t="shared" si="26"/>
        <v>247</v>
      </c>
      <c r="B252" s="81" t="s">
        <v>2395</v>
      </c>
      <c r="C252" s="81">
        <v>633.9</v>
      </c>
      <c r="D252" s="81"/>
      <c r="E252" s="81"/>
      <c r="F252" s="81">
        <f t="shared" si="14"/>
        <v>633.9</v>
      </c>
      <c r="G252" s="81">
        <v>9</v>
      </c>
      <c r="H252" s="81"/>
      <c r="I252" s="81"/>
      <c r="J252" s="81">
        <f t="shared" si="27"/>
        <v>9</v>
      </c>
      <c r="K252" s="56">
        <f t="shared" si="24"/>
        <v>3.852739726027397E-3</v>
      </c>
      <c r="L252" s="54">
        <f t="shared" si="25"/>
        <v>14.17808219178082</v>
      </c>
      <c r="M252" s="54">
        <f t="shared" si="21"/>
        <v>3.1191780821917807</v>
      </c>
      <c r="N252" s="54">
        <f t="shared" si="28"/>
        <v>6.1958219178082183</v>
      </c>
      <c r="O252" s="54">
        <v>1.2328717820544863</v>
      </c>
      <c r="P252" s="82">
        <f t="shared" si="23"/>
        <v>3.900607978204023E-2</v>
      </c>
    </row>
    <row r="253" spans="1:16" x14ac:dyDescent="0.2">
      <c r="A253" s="78">
        <f t="shared" si="26"/>
        <v>248</v>
      </c>
      <c r="B253" s="81" t="s">
        <v>2396</v>
      </c>
      <c r="C253" s="81">
        <v>230.9</v>
      </c>
      <c r="D253" s="81">
        <v>51.2</v>
      </c>
      <c r="E253" s="81"/>
      <c r="F253" s="81">
        <f t="shared" si="14"/>
        <v>282.10000000000002</v>
      </c>
      <c r="G253" s="81">
        <v>5</v>
      </c>
      <c r="H253" s="81"/>
      <c r="I253" s="81"/>
      <c r="J253" s="81">
        <f t="shared" si="27"/>
        <v>5</v>
      </c>
      <c r="K253" s="56">
        <f t="shared" si="24"/>
        <v>2.1404109589041095E-3</v>
      </c>
      <c r="L253" s="54">
        <f t="shared" si="25"/>
        <v>7.8767123287671232</v>
      </c>
      <c r="M253" s="54">
        <f t="shared" si="21"/>
        <v>1.7328767123287672</v>
      </c>
      <c r="N253" s="54">
        <f t="shared" si="28"/>
        <v>3.4421232876712327</v>
      </c>
      <c r="O253" s="54">
        <v>0.68492876780804801</v>
      </c>
      <c r="P253" s="82">
        <f t="shared" si="23"/>
        <v>4.8694225794311131E-2</v>
      </c>
    </row>
    <row r="254" spans="1:16" x14ac:dyDescent="0.2">
      <c r="A254" s="78">
        <f t="shared" si="26"/>
        <v>249</v>
      </c>
      <c r="B254" s="81" t="s">
        <v>2397</v>
      </c>
      <c r="C254" s="81">
        <v>1262.0999999999999</v>
      </c>
      <c r="D254" s="81"/>
      <c r="E254" s="81">
        <v>163.6</v>
      </c>
      <c r="F254" s="81">
        <f t="shared" si="14"/>
        <v>1425.6999999999998</v>
      </c>
      <c r="G254" s="81">
        <v>22</v>
      </c>
      <c r="H254" s="81"/>
      <c r="I254" s="81"/>
      <c r="J254" s="81">
        <f t="shared" si="27"/>
        <v>22</v>
      </c>
      <c r="K254" s="56">
        <f t="shared" si="24"/>
        <v>9.4178082191780817E-3</v>
      </c>
      <c r="L254" s="54">
        <f t="shared" si="25"/>
        <v>34.657534246575338</v>
      </c>
      <c r="M254" s="54">
        <f t="shared" si="21"/>
        <v>7.6246575342465741</v>
      </c>
      <c r="N254" s="54">
        <f t="shared" si="28"/>
        <v>15.145342465753423</v>
      </c>
      <c r="O254" s="54">
        <v>3.013686578355411</v>
      </c>
      <c r="P254" s="82">
        <f t="shared" si="23"/>
        <v>4.2394066651420884E-2</v>
      </c>
    </row>
    <row r="255" spans="1:16" x14ac:dyDescent="0.2">
      <c r="A255" s="78">
        <f t="shared" si="26"/>
        <v>250</v>
      </c>
      <c r="B255" s="81" t="s">
        <v>2398</v>
      </c>
      <c r="C255" s="81">
        <v>332.6</v>
      </c>
      <c r="D255" s="81"/>
      <c r="E255" s="81">
        <v>108.7</v>
      </c>
      <c r="F255" s="81">
        <f t="shared" si="14"/>
        <v>441.3</v>
      </c>
      <c r="G255" s="81">
        <v>10</v>
      </c>
      <c r="H255" s="81"/>
      <c r="I255" s="81"/>
      <c r="J255" s="81">
        <f t="shared" si="27"/>
        <v>10</v>
      </c>
      <c r="K255" s="56">
        <f t="shared" si="24"/>
        <v>4.2808219178082189E-3</v>
      </c>
      <c r="L255" s="54">
        <f t="shared" si="25"/>
        <v>15.753424657534246</v>
      </c>
      <c r="M255" s="54">
        <f t="shared" si="21"/>
        <v>3.4657534246575343</v>
      </c>
      <c r="N255" s="54">
        <f t="shared" si="28"/>
        <v>6.8842465753424653</v>
      </c>
      <c r="O255" s="54">
        <v>1.369857535616096</v>
      </c>
      <c r="P255" s="82">
        <f t="shared" si="23"/>
        <v>6.225534147552763E-2</v>
      </c>
    </row>
    <row r="256" spans="1:16" x14ac:dyDescent="0.2">
      <c r="A256" s="78">
        <f t="shared" si="26"/>
        <v>251</v>
      </c>
      <c r="B256" s="81" t="s">
        <v>2399</v>
      </c>
      <c r="C256" s="81">
        <v>511</v>
      </c>
      <c r="D256" s="81"/>
      <c r="E256" s="81">
        <v>141.6</v>
      </c>
      <c r="F256" s="81">
        <f t="shared" si="14"/>
        <v>652.6</v>
      </c>
      <c r="G256" s="81">
        <v>11</v>
      </c>
      <c r="H256" s="81"/>
      <c r="I256" s="81"/>
      <c r="J256" s="81">
        <f t="shared" si="27"/>
        <v>11</v>
      </c>
      <c r="K256" s="56">
        <f t="shared" si="24"/>
        <v>4.7089041095890408E-3</v>
      </c>
      <c r="L256" s="54">
        <f t="shared" si="25"/>
        <v>17.328767123287669</v>
      </c>
      <c r="M256" s="54">
        <f t="shared" si="21"/>
        <v>3.8123287671232871</v>
      </c>
      <c r="N256" s="54">
        <f t="shared" si="28"/>
        <v>7.5726712328767114</v>
      </c>
      <c r="O256" s="54">
        <v>1.5068432891777055</v>
      </c>
      <c r="P256" s="82">
        <f t="shared" si="23"/>
        <v>4.6308014729490303E-2</v>
      </c>
    </row>
    <row r="257" spans="1:16" x14ac:dyDescent="0.2">
      <c r="A257" s="78">
        <f t="shared" si="26"/>
        <v>252</v>
      </c>
      <c r="B257" s="81" t="s">
        <v>2400</v>
      </c>
      <c r="C257" s="81">
        <v>1078.7</v>
      </c>
      <c r="D257" s="81"/>
      <c r="E257" s="81"/>
      <c r="F257" s="81">
        <f t="shared" si="14"/>
        <v>1078.7</v>
      </c>
      <c r="G257" s="81">
        <v>20</v>
      </c>
      <c r="H257" s="81"/>
      <c r="I257" s="81"/>
      <c r="J257" s="81">
        <f t="shared" si="27"/>
        <v>20</v>
      </c>
      <c r="K257" s="56">
        <f t="shared" si="24"/>
        <v>8.5616438356164379E-3</v>
      </c>
      <c r="L257" s="54">
        <f t="shared" si="25"/>
        <v>31.506849315068493</v>
      </c>
      <c r="M257" s="54">
        <f t="shared" si="21"/>
        <v>6.9315068493150687</v>
      </c>
      <c r="N257" s="54">
        <f t="shared" si="28"/>
        <v>13.768493150684931</v>
      </c>
      <c r="O257" s="54">
        <v>2.739715071232192</v>
      </c>
      <c r="P257" s="82">
        <f t="shared" si="23"/>
        <v>5.0937762479188547E-2</v>
      </c>
    </row>
    <row r="258" spans="1:16" x14ac:dyDescent="0.2">
      <c r="A258" s="78">
        <f t="shared" si="26"/>
        <v>253</v>
      </c>
      <c r="B258" s="81" t="s">
        <v>2401</v>
      </c>
      <c r="C258" s="81">
        <v>611.4</v>
      </c>
      <c r="D258" s="81"/>
      <c r="E258" s="81">
        <v>112.1</v>
      </c>
      <c r="F258" s="81">
        <f t="shared" si="14"/>
        <v>723.5</v>
      </c>
      <c r="G258" s="81">
        <v>12</v>
      </c>
      <c r="H258" s="81"/>
      <c r="I258" s="81">
        <v>1</v>
      </c>
      <c r="J258" s="81">
        <f t="shared" si="27"/>
        <v>13</v>
      </c>
      <c r="K258" s="56">
        <f t="shared" si="24"/>
        <v>5.5650684931506846E-3</v>
      </c>
      <c r="L258" s="54">
        <f t="shared" si="25"/>
        <v>20.479452054794521</v>
      </c>
      <c r="M258" s="54">
        <f t="shared" ref="M258:M317" si="29">L258*0.22</f>
        <v>4.5054794520547947</v>
      </c>
      <c r="N258" s="54">
        <f t="shared" si="28"/>
        <v>8.9495205479452054</v>
      </c>
      <c r="O258" s="54">
        <v>1.7808147963009249</v>
      </c>
      <c r="P258" s="82">
        <f t="shared" si="23"/>
        <v>4.9364570630401443E-2</v>
      </c>
    </row>
    <row r="259" spans="1:16" x14ac:dyDescent="0.2">
      <c r="A259" s="78">
        <f t="shared" si="26"/>
        <v>254</v>
      </c>
      <c r="B259" s="81" t="s">
        <v>2402</v>
      </c>
      <c r="C259" s="81">
        <v>690.47</v>
      </c>
      <c r="D259" s="81">
        <v>27.1</v>
      </c>
      <c r="E259" s="81">
        <v>79.3</v>
      </c>
      <c r="F259" s="81">
        <f t="shared" si="14"/>
        <v>796.87</v>
      </c>
      <c r="G259" s="81">
        <v>15</v>
      </c>
      <c r="H259" s="81"/>
      <c r="I259" s="81"/>
      <c r="J259" s="81">
        <f t="shared" si="27"/>
        <v>15</v>
      </c>
      <c r="K259" s="56">
        <f t="shared" si="24"/>
        <v>6.4212328767123284E-3</v>
      </c>
      <c r="L259" s="54">
        <f t="shared" si="25"/>
        <v>23.63013698630137</v>
      </c>
      <c r="M259" s="54">
        <f t="shared" si="29"/>
        <v>5.1986301369863011</v>
      </c>
      <c r="N259" s="54">
        <f t="shared" si="28"/>
        <v>10.326369863013699</v>
      </c>
      <c r="O259" s="54">
        <v>2.054786303424144</v>
      </c>
      <c r="P259" s="82">
        <f t="shared" si="23"/>
        <v>5.171473802467845E-2</v>
      </c>
    </row>
    <row r="260" spans="1:16" x14ac:dyDescent="0.2">
      <c r="A260" s="78">
        <f t="shared" si="26"/>
        <v>255</v>
      </c>
      <c r="B260" s="81" t="s">
        <v>10</v>
      </c>
      <c r="C260" s="81">
        <v>401.2</v>
      </c>
      <c r="D260" s="81"/>
      <c r="E260" s="81">
        <v>112.2</v>
      </c>
      <c r="F260" s="81">
        <f t="shared" si="14"/>
        <v>513.4</v>
      </c>
      <c r="G260" s="81">
        <v>6</v>
      </c>
      <c r="H260" s="81"/>
      <c r="I260" s="81"/>
      <c r="J260" s="81">
        <f t="shared" si="27"/>
        <v>6</v>
      </c>
      <c r="K260" s="56">
        <f t="shared" si="24"/>
        <v>2.5684931506849314E-3</v>
      </c>
      <c r="L260" s="54">
        <f t="shared" si="25"/>
        <v>9.4520547945205475</v>
      </c>
      <c r="M260" s="54">
        <f t="shared" si="29"/>
        <v>2.0794520547945203</v>
      </c>
      <c r="N260" s="54">
        <f t="shared" si="28"/>
        <v>4.1305479452054792</v>
      </c>
      <c r="O260" s="54">
        <v>0.82191452136965759</v>
      </c>
      <c r="P260" s="82">
        <f t="shared" si="23"/>
        <v>3.2107458737612393E-2</v>
      </c>
    </row>
    <row r="261" spans="1:16" x14ac:dyDescent="0.2">
      <c r="A261" s="78">
        <f t="shared" si="26"/>
        <v>256</v>
      </c>
      <c r="B261" s="81" t="s">
        <v>11</v>
      </c>
      <c r="C261" s="81">
        <v>339.2</v>
      </c>
      <c r="D261" s="81"/>
      <c r="E261" s="81"/>
      <c r="F261" s="81">
        <f t="shared" si="14"/>
        <v>339.2</v>
      </c>
      <c r="G261" s="81">
        <v>4</v>
      </c>
      <c r="H261" s="81"/>
      <c r="I261" s="81"/>
      <c r="J261" s="81">
        <f t="shared" si="27"/>
        <v>4</v>
      </c>
      <c r="K261" s="56">
        <f t="shared" si="24"/>
        <v>1.7123287671232876E-3</v>
      </c>
      <c r="L261" s="54">
        <f t="shared" si="25"/>
        <v>6.3013698630136981</v>
      </c>
      <c r="M261" s="54">
        <f t="shared" si="29"/>
        <v>1.3863013698630136</v>
      </c>
      <c r="N261" s="54">
        <f t="shared" si="28"/>
        <v>2.7536986301369861</v>
      </c>
      <c r="O261" s="54">
        <v>0.54794301424643843</v>
      </c>
      <c r="P261" s="82">
        <f t="shared" si="23"/>
        <v>3.2397738435318797E-2</v>
      </c>
    </row>
    <row r="262" spans="1:16" x14ac:dyDescent="0.2">
      <c r="A262" s="78">
        <f t="shared" si="26"/>
        <v>257</v>
      </c>
      <c r="B262" s="81" t="s">
        <v>12</v>
      </c>
      <c r="C262" s="81">
        <v>213.9</v>
      </c>
      <c r="D262" s="81"/>
      <c r="E262" s="81"/>
      <c r="F262" s="81">
        <f t="shared" si="14"/>
        <v>213.9</v>
      </c>
      <c r="G262" s="81">
        <v>4</v>
      </c>
      <c r="H262" s="81"/>
      <c r="I262" s="81"/>
      <c r="J262" s="81">
        <f t="shared" si="27"/>
        <v>4</v>
      </c>
      <c r="K262" s="56">
        <f t="shared" si="24"/>
        <v>1.7123287671232876E-3</v>
      </c>
      <c r="L262" s="54">
        <f t="shared" si="25"/>
        <v>6.3013698630136981</v>
      </c>
      <c r="M262" s="54">
        <f t="shared" si="29"/>
        <v>1.3863013698630136</v>
      </c>
      <c r="N262" s="54">
        <f t="shared" si="28"/>
        <v>2.7536986301369861</v>
      </c>
      <c r="O262" s="54">
        <v>0.54794301424643843</v>
      </c>
      <c r="P262" s="82">
        <f t="shared" ref="P262:P325" si="30">(L262+M262+N262+O262)/F262</f>
        <v>5.1375936780084785E-2</v>
      </c>
    </row>
    <row r="263" spans="1:16" x14ac:dyDescent="0.2">
      <c r="A263" s="78">
        <f t="shared" si="26"/>
        <v>258</v>
      </c>
      <c r="B263" s="81" t="s">
        <v>13</v>
      </c>
      <c r="C263" s="81">
        <v>184.4</v>
      </c>
      <c r="D263" s="81"/>
      <c r="E263" s="81"/>
      <c r="F263" s="81">
        <f t="shared" si="14"/>
        <v>184.4</v>
      </c>
      <c r="G263" s="81">
        <v>4</v>
      </c>
      <c r="H263" s="81"/>
      <c r="I263" s="81"/>
      <c r="J263" s="81">
        <f t="shared" si="27"/>
        <v>4</v>
      </c>
      <c r="K263" s="56">
        <f t="shared" ref="K263:K326" si="31">2/4672*J263</f>
        <v>1.7123287671232876E-3</v>
      </c>
      <c r="L263" s="54">
        <f t="shared" ref="L263:L326" si="32">K263*3680</f>
        <v>6.3013698630136981</v>
      </c>
      <c r="M263" s="54">
        <f t="shared" si="29"/>
        <v>1.3863013698630136</v>
      </c>
      <c r="N263" s="54">
        <f t="shared" si="28"/>
        <v>2.7536986301369861</v>
      </c>
      <c r="O263" s="54">
        <v>0.54794301424643843</v>
      </c>
      <c r="P263" s="82">
        <f t="shared" si="30"/>
        <v>5.9594972219415059E-2</v>
      </c>
    </row>
    <row r="264" spans="1:16" x14ac:dyDescent="0.2">
      <c r="A264" s="78">
        <f t="shared" ref="A264:A327" si="33">A263+1</f>
        <v>259</v>
      </c>
      <c r="B264" s="81" t="s">
        <v>14</v>
      </c>
      <c r="C264" s="81">
        <v>227.3</v>
      </c>
      <c r="D264" s="81"/>
      <c r="E264" s="81"/>
      <c r="F264" s="81">
        <f t="shared" si="14"/>
        <v>227.3</v>
      </c>
      <c r="G264" s="81">
        <v>4</v>
      </c>
      <c r="H264" s="81"/>
      <c r="I264" s="81"/>
      <c r="J264" s="81">
        <f t="shared" si="27"/>
        <v>4</v>
      </c>
      <c r="K264" s="56">
        <f t="shared" si="31"/>
        <v>1.7123287671232876E-3</v>
      </c>
      <c r="L264" s="54">
        <f t="shared" si="32"/>
        <v>6.3013698630136981</v>
      </c>
      <c r="M264" s="54">
        <f t="shared" si="29"/>
        <v>1.3863013698630136</v>
      </c>
      <c r="N264" s="54">
        <f t="shared" si="28"/>
        <v>2.7536986301369861</v>
      </c>
      <c r="O264" s="54">
        <v>0.54794301424643843</v>
      </c>
      <c r="P264" s="82">
        <f t="shared" si="30"/>
        <v>4.8347174998944725E-2</v>
      </c>
    </row>
    <row r="265" spans="1:16" x14ac:dyDescent="0.2">
      <c r="A265" s="78">
        <f t="shared" si="33"/>
        <v>260</v>
      </c>
      <c r="B265" s="81" t="s">
        <v>15</v>
      </c>
      <c r="C265" s="81">
        <v>479.8</v>
      </c>
      <c r="D265" s="81"/>
      <c r="E265" s="81"/>
      <c r="F265" s="81">
        <f t="shared" si="14"/>
        <v>479.8</v>
      </c>
      <c r="G265" s="81">
        <v>11</v>
      </c>
      <c r="H265" s="81"/>
      <c r="I265" s="81"/>
      <c r="J265" s="81">
        <f t="shared" si="27"/>
        <v>11</v>
      </c>
      <c r="K265" s="56">
        <f t="shared" si="31"/>
        <v>4.7089041095890408E-3</v>
      </c>
      <c r="L265" s="54">
        <f t="shared" si="32"/>
        <v>17.328767123287669</v>
      </c>
      <c r="M265" s="54">
        <f t="shared" si="29"/>
        <v>3.8123287671232871</v>
      </c>
      <c r="N265" s="54">
        <f t="shared" si="28"/>
        <v>7.5726712328767114</v>
      </c>
      <c r="O265" s="54">
        <v>1.5068432891777055</v>
      </c>
      <c r="P265" s="82">
        <f t="shared" si="30"/>
        <v>6.2985849129773591E-2</v>
      </c>
    </row>
    <row r="266" spans="1:16" x14ac:dyDescent="0.2">
      <c r="A266" s="78">
        <f t="shared" si="33"/>
        <v>261</v>
      </c>
      <c r="B266" s="81" t="s">
        <v>16</v>
      </c>
      <c r="C266" s="81">
        <v>209.3</v>
      </c>
      <c r="D266" s="81"/>
      <c r="E266" s="81"/>
      <c r="F266" s="81">
        <f t="shared" si="14"/>
        <v>209.3</v>
      </c>
      <c r="G266" s="81">
        <v>4</v>
      </c>
      <c r="H266" s="81"/>
      <c r="I266" s="81"/>
      <c r="J266" s="81">
        <f t="shared" si="27"/>
        <v>4</v>
      </c>
      <c r="K266" s="56">
        <f t="shared" si="31"/>
        <v>1.7123287671232876E-3</v>
      </c>
      <c r="L266" s="54">
        <f t="shared" si="32"/>
        <v>6.3013698630136981</v>
      </c>
      <c r="M266" s="54">
        <f t="shared" si="29"/>
        <v>1.3863013698630136</v>
      </c>
      <c r="N266" s="54">
        <f t="shared" si="28"/>
        <v>2.7536986301369861</v>
      </c>
      <c r="O266" s="54">
        <v>0.54794301424643843</v>
      </c>
      <c r="P266" s="82">
        <f t="shared" si="30"/>
        <v>5.2505078247778961E-2</v>
      </c>
    </row>
    <row r="267" spans="1:16" x14ac:dyDescent="0.2">
      <c r="A267" s="78">
        <f t="shared" si="33"/>
        <v>262</v>
      </c>
      <c r="B267" s="81" t="s">
        <v>17</v>
      </c>
      <c r="C267" s="81">
        <v>510.7</v>
      </c>
      <c r="D267" s="81"/>
      <c r="E267" s="81"/>
      <c r="F267" s="81">
        <f t="shared" si="14"/>
        <v>510.7</v>
      </c>
      <c r="G267" s="81">
        <v>8</v>
      </c>
      <c r="H267" s="81"/>
      <c r="I267" s="81"/>
      <c r="J267" s="81">
        <f t="shared" si="27"/>
        <v>8</v>
      </c>
      <c r="K267" s="56">
        <f t="shared" si="31"/>
        <v>3.4246575342465752E-3</v>
      </c>
      <c r="L267" s="54">
        <f t="shared" si="32"/>
        <v>12.602739726027396</v>
      </c>
      <c r="M267" s="54">
        <f t="shared" si="29"/>
        <v>2.7726027397260271</v>
      </c>
      <c r="N267" s="54">
        <f t="shared" si="28"/>
        <v>5.5073972602739723</v>
      </c>
      <c r="O267" s="54">
        <v>1.0958860284928769</v>
      </c>
      <c r="P267" s="82">
        <f t="shared" si="30"/>
        <v>4.3036275219346533E-2</v>
      </c>
    </row>
    <row r="268" spans="1:16" x14ac:dyDescent="0.2">
      <c r="A268" s="78">
        <f t="shared" si="33"/>
        <v>263</v>
      </c>
      <c r="B268" s="81" t="s">
        <v>18</v>
      </c>
      <c r="C268" s="81">
        <v>482.5</v>
      </c>
      <c r="D268" s="81"/>
      <c r="E268" s="81">
        <v>43.8</v>
      </c>
      <c r="F268" s="81">
        <f t="shared" si="14"/>
        <v>526.29999999999995</v>
      </c>
      <c r="G268" s="81">
        <v>7</v>
      </c>
      <c r="H268" s="81"/>
      <c r="I268" s="81"/>
      <c r="J268" s="81">
        <f t="shared" si="27"/>
        <v>7</v>
      </c>
      <c r="K268" s="56">
        <f t="shared" si="31"/>
        <v>2.9965753424657533E-3</v>
      </c>
      <c r="L268" s="54">
        <f t="shared" si="32"/>
        <v>11.027397260273972</v>
      </c>
      <c r="M268" s="54">
        <f t="shared" si="29"/>
        <v>2.4260273972602739</v>
      </c>
      <c r="N268" s="54">
        <f t="shared" si="28"/>
        <v>4.8189726027397253</v>
      </c>
      <c r="O268" s="54">
        <v>0.95890027493126717</v>
      </c>
      <c r="P268" s="82">
        <f t="shared" si="30"/>
        <v>3.6540561533735964E-2</v>
      </c>
    </row>
    <row r="269" spans="1:16" x14ac:dyDescent="0.2">
      <c r="A269" s="78">
        <f t="shared" si="33"/>
        <v>264</v>
      </c>
      <c r="B269" s="81" t="s">
        <v>19</v>
      </c>
      <c r="C269" s="81">
        <v>265.39999999999998</v>
      </c>
      <c r="D269" s="81"/>
      <c r="E269" s="81">
        <v>29.8</v>
      </c>
      <c r="F269" s="81">
        <f t="shared" si="14"/>
        <v>295.2</v>
      </c>
      <c r="G269" s="81">
        <v>4</v>
      </c>
      <c r="H269" s="81"/>
      <c r="I269" s="81"/>
      <c r="J269" s="81">
        <f t="shared" si="27"/>
        <v>4</v>
      </c>
      <c r="K269" s="56">
        <f t="shared" si="31"/>
        <v>1.7123287671232876E-3</v>
      </c>
      <c r="L269" s="54">
        <f t="shared" si="32"/>
        <v>6.3013698630136981</v>
      </c>
      <c r="M269" s="54">
        <f t="shared" si="29"/>
        <v>1.3863013698630136</v>
      </c>
      <c r="N269" s="54">
        <f t="shared" si="28"/>
        <v>2.7536986301369861</v>
      </c>
      <c r="O269" s="54">
        <v>0.54794301424643843</v>
      </c>
      <c r="P269" s="82">
        <f t="shared" si="30"/>
        <v>3.7226669638415096E-2</v>
      </c>
    </row>
    <row r="270" spans="1:16" x14ac:dyDescent="0.2">
      <c r="A270" s="78">
        <f t="shared" si="33"/>
        <v>265</v>
      </c>
      <c r="B270" s="81" t="s">
        <v>20</v>
      </c>
      <c r="C270" s="81">
        <v>211.6</v>
      </c>
      <c r="D270" s="81"/>
      <c r="E270" s="81"/>
      <c r="F270" s="81">
        <f t="shared" si="14"/>
        <v>211.6</v>
      </c>
      <c r="G270" s="81">
        <v>4</v>
      </c>
      <c r="H270" s="81"/>
      <c r="I270" s="81"/>
      <c r="J270" s="81">
        <f t="shared" si="27"/>
        <v>4</v>
      </c>
      <c r="K270" s="56">
        <f t="shared" si="31"/>
        <v>1.7123287671232876E-3</v>
      </c>
      <c r="L270" s="54">
        <f t="shared" si="32"/>
        <v>6.3013698630136981</v>
      </c>
      <c r="M270" s="54">
        <f t="shared" si="29"/>
        <v>1.3863013698630136</v>
      </c>
      <c r="N270" s="54">
        <f t="shared" si="28"/>
        <v>2.7536986301369861</v>
      </c>
      <c r="O270" s="54">
        <v>0.54794301424643843</v>
      </c>
      <c r="P270" s="82">
        <f t="shared" si="30"/>
        <v>5.1934370875520497E-2</v>
      </c>
    </row>
    <row r="271" spans="1:16" x14ac:dyDescent="0.2">
      <c r="A271" s="78">
        <f t="shared" si="33"/>
        <v>266</v>
      </c>
      <c r="B271" s="81" t="s">
        <v>21</v>
      </c>
      <c r="C271" s="81">
        <v>224</v>
      </c>
      <c r="D271" s="81">
        <v>79.5</v>
      </c>
      <c r="E271" s="81"/>
      <c r="F271" s="81">
        <f t="shared" si="14"/>
        <v>303.5</v>
      </c>
      <c r="G271" s="81">
        <v>4</v>
      </c>
      <c r="H271" s="81"/>
      <c r="I271" s="81"/>
      <c r="J271" s="81">
        <f t="shared" si="27"/>
        <v>4</v>
      </c>
      <c r="K271" s="56">
        <f t="shared" si="31"/>
        <v>1.7123287671232876E-3</v>
      </c>
      <c r="L271" s="54">
        <f t="shared" si="32"/>
        <v>6.3013698630136981</v>
      </c>
      <c r="M271" s="54">
        <f t="shared" si="29"/>
        <v>1.3863013698630136</v>
      </c>
      <c r="N271" s="54">
        <f t="shared" si="28"/>
        <v>2.7536986301369861</v>
      </c>
      <c r="O271" s="54">
        <v>0.54794301424643843</v>
      </c>
      <c r="P271" s="82">
        <f t="shared" si="30"/>
        <v>3.620860915077475E-2</v>
      </c>
    </row>
    <row r="272" spans="1:16" x14ac:dyDescent="0.2">
      <c r="A272" s="78">
        <f t="shared" si="33"/>
        <v>267</v>
      </c>
      <c r="B272" s="81" t="s">
        <v>22</v>
      </c>
      <c r="C272" s="81">
        <v>177.6</v>
      </c>
      <c r="D272" s="81"/>
      <c r="E272" s="81"/>
      <c r="F272" s="81">
        <f t="shared" si="14"/>
        <v>177.6</v>
      </c>
      <c r="G272" s="81">
        <v>3</v>
      </c>
      <c r="H272" s="81"/>
      <c r="I272" s="81"/>
      <c r="J272" s="81">
        <f t="shared" si="27"/>
        <v>3</v>
      </c>
      <c r="K272" s="56">
        <f t="shared" si="31"/>
        <v>1.2842465753424657E-3</v>
      </c>
      <c r="L272" s="54">
        <f t="shared" si="32"/>
        <v>4.7260273972602738</v>
      </c>
      <c r="M272" s="54">
        <f t="shared" si="29"/>
        <v>1.0397260273972602</v>
      </c>
      <c r="N272" s="54">
        <f t="shared" si="28"/>
        <v>2.0652739726027396</v>
      </c>
      <c r="O272" s="54">
        <v>0.4109572606848288</v>
      </c>
      <c r="P272" s="82">
        <f t="shared" si="30"/>
        <v>4.6407571272213413E-2</v>
      </c>
    </row>
    <row r="273" spans="1:16" x14ac:dyDescent="0.2">
      <c r="A273" s="78">
        <f t="shared" si="33"/>
        <v>268</v>
      </c>
      <c r="B273" s="81" t="s">
        <v>23</v>
      </c>
      <c r="C273" s="81">
        <v>590</v>
      </c>
      <c r="D273" s="81"/>
      <c r="E273" s="81">
        <v>44.1</v>
      </c>
      <c r="F273" s="81">
        <f t="shared" si="14"/>
        <v>634.1</v>
      </c>
      <c r="G273" s="81">
        <v>8</v>
      </c>
      <c r="H273" s="81"/>
      <c r="I273" s="81"/>
      <c r="J273" s="81">
        <f t="shared" si="27"/>
        <v>8</v>
      </c>
      <c r="K273" s="56">
        <f t="shared" si="31"/>
        <v>3.4246575342465752E-3</v>
      </c>
      <c r="L273" s="54">
        <f t="shared" si="32"/>
        <v>12.602739726027396</v>
      </c>
      <c r="M273" s="54">
        <f t="shared" si="29"/>
        <v>2.7726027397260271</v>
      </c>
      <c r="N273" s="54">
        <f t="shared" si="28"/>
        <v>5.5073972602739723</v>
      </c>
      <c r="O273" s="54">
        <v>1.0958860284928769</v>
      </c>
      <c r="P273" s="82">
        <f t="shared" si="30"/>
        <v>3.4661135080460925E-2</v>
      </c>
    </row>
    <row r="274" spans="1:16" x14ac:dyDescent="0.2">
      <c r="A274" s="78">
        <f t="shared" si="33"/>
        <v>269</v>
      </c>
      <c r="B274" s="81" t="s">
        <v>24</v>
      </c>
      <c r="C274" s="81">
        <v>119.2</v>
      </c>
      <c r="D274" s="81"/>
      <c r="E274" s="81"/>
      <c r="F274" s="81">
        <f t="shared" si="14"/>
        <v>119.2</v>
      </c>
      <c r="G274" s="81">
        <v>3</v>
      </c>
      <c r="H274" s="81"/>
      <c r="I274" s="81"/>
      <c r="J274" s="81">
        <f t="shared" si="27"/>
        <v>3</v>
      </c>
      <c r="K274" s="56">
        <f t="shared" si="31"/>
        <v>1.2842465753424657E-3</v>
      </c>
      <c r="L274" s="54">
        <f t="shared" si="32"/>
        <v>4.7260273972602738</v>
      </c>
      <c r="M274" s="54">
        <f t="shared" si="29"/>
        <v>1.0397260273972602</v>
      </c>
      <c r="N274" s="54">
        <f t="shared" si="28"/>
        <v>2.0652739726027396</v>
      </c>
      <c r="O274" s="54">
        <v>0.4109572606848288</v>
      </c>
      <c r="P274" s="82">
        <f t="shared" si="30"/>
        <v>6.9144166593499173E-2</v>
      </c>
    </row>
    <row r="275" spans="1:16" x14ac:dyDescent="0.2">
      <c r="A275" s="78">
        <f t="shared" si="33"/>
        <v>270</v>
      </c>
      <c r="B275" s="81" t="s">
        <v>25</v>
      </c>
      <c r="C275" s="81">
        <v>1517.4</v>
      </c>
      <c r="D275" s="81"/>
      <c r="E275" s="81">
        <v>120</v>
      </c>
      <c r="F275" s="81">
        <f t="shared" si="14"/>
        <v>1637.4</v>
      </c>
      <c r="G275" s="81">
        <v>25</v>
      </c>
      <c r="H275" s="81"/>
      <c r="I275" s="81"/>
      <c r="J275" s="81">
        <f t="shared" si="27"/>
        <v>25</v>
      </c>
      <c r="K275" s="56">
        <f t="shared" si="31"/>
        <v>1.0702054794520547E-2</v>
      </c>
      <c r="L275" s="54">
        <f t="shared" si="32"/>
        <v>39.383561643835613</v>
      </c>
      <c r="M275" s="54">
        <f t="shared" si="29"/>
        <v>8.6643835616438345</v>
      </c>
      <c r="N275" s="54">
        <f t="shared" si="28"/>
        <v>17.210616438356162</v>
      </c>
      <c r="O275" s="54">
        <v>3.4246438390402396</v>
      </c>
      <c r="P275" s="82">
        <f t="shared" si="30"/>
        <v>4.1946503898177501E-2</v>
      </c>
    </row>
    <row r="276" spans="1:16" x14ac:dyDescent="0.2">
      <c r="A276" s="78">
        <f t="shared" si="33"/>
        <v>271</v>
      </c>
      <c r="B276" s="81" t="s">
        <v>26</v>
      </c>
      <c r="C276" s="81">
        <v>256.8</v>
      </c>
      <c r="D276" s="81"/>
      <c r="E276" s="81"/>
      <c r="F276" s="81">
        <f t="shared" si="14"/>
        <v>256.8</v>
      </c>
      <c r="G276" s="81">
        <v>4</v>
      </c>
      <c r="H276" s="81"/>
      <c r="I276" s="81"/>
      <c r="J276" s="81">
        <f t="shared" si="27"/>
        <v>4</v>
      </c>
      <c r="K276" s="56">
        <f t="shared" si="31"/>
        <v>1.7123287671232876E-3</v>
      </c>
      <c r="L276" s="54">
        <f t="shared" si="32"/>
        <v>6.3013698630136981</v>
      </c>
      <c r="M276" s="54">
        <f t="shared" si="29"/>
        <v>1.3863013698630136</v>
      </c>
      <c r="N276" s="54">
        <f t="shared" si="28"/>
        <v>2.7536986301369861</v>
      </c>
      <c r="O276" s="54">
        <v>0.54794301424643843</v>
      </c>
      <c r="P276" s="82">
        <f t="shared" si="30"/>
        <v>4.279327444415941E-2</v>
      </c>
    </row>
    <row r="277" spans="1:16" x14ac:dyDescent="0.2">
      <c r="A277" s="78">
        <f t="shared" si="33"/>
        <v>272</v>
      </c>
      <c r="B277" s="81" t="s">
        <v>27</v>
      </c>
      <c r="C277" s="81">
        <v>293.31</v>
      </c>
      <c r="D277" s="81"/>
      <c r="E277" s="81"/>
      <c r="F277" s="81">
        <f t="shared" si="14"/>
        <v>293.31</v>
      </c>
      <c r="G277" s="81">
        <v>6</v>
      </c>
      <c r="H277" s="81"/>
      <c r="I277" s="81"/>
      <c r="J277" s="81">
        <f t="shared" si="27"/>
        <v>6</v>
      </c>
      <c r="K277" s="56">
        <f t="shared" si="31"/>
        <v>2.5684931506849314E-3</v>
      </c>
      <c r="L277" s="54">
        <f t="shared" si="32"/>
        <v>9.4520547945205475</v>
      </c>
      <c r="M277" s="54">
        <f t="shared" si="29"/>
        <v>2.0794520547945203</v>
      </c>
      <c r="N277" s="54">
        <f t="shared" si="28"/>
        <v>4.1305479452054792</v>
      </c>
      <c r="O277" s="54">
        <v>0.82191452136965759</v>
      </c>
      <c r="P277" s="82">
        <f t="shared" si="30"/>
        <v>5.6199820380792347E-2</v>
      </c>
    </row>
    <row r="278" spans="1:16" x14ac:dyDescent="0.2">
      <c r="A278" s="78">
        <f t="shared" si="33"/>
        <v>273</v>
      </c>
      <c r="B278" s="81" t="s">
        <v>28</v>
      </c>
      <c r="C278" s="81">
        <v>452.8</v>
      </c>
      <c r="D278" s="81">
        <v>35.6</v>
      </c>
      <c r="E278" s="81"/>
      <c r="F278" s="81">
        <f t="shared" si="14"/>
        <v>488.40000000000003</v>
      </c>
      <c r="G278" s="81">
        <v>7</v>
      </c>
      <c r="H278" s="81"/>
      <c r="I278" s="81"/>
      <c r="J278" s="81">
        <f t="shared" si="27"/>
        <v>7</v>
      </c>
      <c r="K278" s="56">
        <f t="shared" si="31"/>
        <v>2.9965753424657533E-3</v>
      </c>
      <c r="L278" s="54">
        <f t="shared" si="32"/>
        <v>11.027397260273972</v>
      </c>
      <c r="M278" s="54">
        <f t="shared" si="29"/>
        <v>2.4260273972602739</v>
      </c>
      <c r="N278" s="54">
        <f t="shared" si="28"/>
        <v>4.8189726027397253</v>
      </c>
      <c r="O278" s="54">
        <v>0.95890027493126717</v>
      </c>
      <c r="P278" s="82">
        <f t="shared" si="30"/>
        <v>3.9376121079453798E-2</v>
      </c>
    </row>
    <row r="279" spans="1:16" x14ac:dyDescent="0.2">
      <c r="A279" s="78">
        <f t="shared" si="33"/>
        <v>274</v>
      </c>
      <c r="B279" s="81" t="s">
        <v>29</v>
      </c>
      <c r="C279" s="81">
        <v>271.2</v>
      </c>
      <c r="D279" s="81"/>
      <c r="E279" s="81"/>
      <c r="F279" s="81">
        <f t="shared" si="14"/>
        <v>271.2</v>
      </c>
      <c r="G279" s="81">
        <v>6</v>
      </c>
      <c r="H279" s="81"/>
      <c r="I279" s="81"/>
      <c r="J279" s="81">
        <f t="shared" si="27"/>
        <v>6</v>
      </c>
      <c r="K279" s="56">
        <f t="shared" si="31"/>
        <v>2.5684931506849314E-3</v>
      </c>
      <c r="L279" s="54">
        <f t="shared" si="32"/>
        <v>9.4520547945205475</v>
      </c>
      <c r="M279" s="54">
        <f t="shared" si="29"/>
        <v>2.0794520547945203</v>
      </c>
      <c r="N279" s="54">
        <f t="shared" si="28"/>
        <v>4.1305479452054792</v>
      </c>
      <c r="O279" s="54">
        <v>0.82191452136965759</v>
      </c>
      <c r="P279" s="82">
        <f t="shared" si="30"/>
        <v>6.0781597772456501E-2</v>
      </c>
    </row>
    <row r="280" spans="1:16" x14ac:dyDescent="0.2">
      <c r="A280" s="78">
        <f t="shared" si="33"/>
        <v>275</v>
      </c>
      <c r="B280" s="81" t="s">
        <v>30</v>
      </c>
      <c r="C280" s="81">
        <v>455.2</v>
      </c>
      <c r="D280" s="81"/>
      <c r="E280" s="81"/>
      <c r="F280" s="81">
        <f t="shared" si="14"/>
        <v>455.2</v>
      </c>
      <c r="G280" s="81">
        <v>9</v>
      </c>
      <c r="H280" s="81"/>
      <c r="I280" s="81"/>
      <c r="J280" s="81">
        <f t="shared" si="27"/>
        <v>9</v>
      </c>
      <c r="K280" s="56">
        <f t="shared" si="31"/>
        <v>3.852739726027397E-3</v>
      </c>
      <c r="L280" s="54">
        <f t="shared" si="32"/>
        <v>14.17808219178082</v>
      </c>
      <c r="M280" s="54">
        <f t="shared" si="29"/>
        <v>3.1191780821917807</v>
      </c>
      <c r="N280" s="54">
        <f t="shared" ref="N280:N311" si="34">L280*0.437</f>
        <v>6.1958219178082183</v>
      </c>
      <c r="O280" s="54">
        <v>1.2328717820544863</v>
      </c>
      <c r="P280" s="82">
        <f t="shared" si="30"/>
        <v>5.4318879555877206E-2</v>
      </c>
    </row>
    <row r="281" spans="1:16" x14ac:dyDescent="0.2">
      <c r="A281" s="78">
        <f t="shared" si="33"/>
        <v>276</v>
      </c>
      <c r="B281" s="81" t="s">
        <v>31</v>
      </c>
      <c r="C281" s="81">
        <v>510.8</v>
      </c>
      <c r="D281" s="81"/>
      <c r="E281" s="81"/>
      <c r="F281" s="81">
        <f t="shared" si="14"/>
        <v>510.8</v>
      </c>
      <c r="G281" s="81">
        <v>11</v>
      </c>
      <c r="H281" s="81"/>
      <c r="I281" s="81"/>
      <c r="J281" s="81">
        <f t="shared" si="27"/>
        <v>11</v>
      </c>
      <c r="K281" s="56">
        <f t="shared" si="31"/>
        <v>4.7089041095890408E-3</v>
      </c>
      <c r="L281" s="54">
        <f t="shared" si="32"/>
        <v>17.328767123287669</v>
      </c>
      <c r="M281" s="54">
        <f t="shared" si="29"/>
        <v>3.8123287671232871</v>
      </c>
      <c r="N281" s="54">
        <f t="shared" si="34"/>
        <v>7.5726712328767114</v>
      </c>
      <c r="O281" s="54">
        <v>1.5068432891777055</v>
      </c>
      <c r="P281" s="82">
        <f t="shared" si="30"/>
        <v>5.9163293681412238E-2</v>
      </c>
    </row>
    <row r="282" spans="1:16" x14ac:dyDescent="0.2">
      <c r="A282" s="78">
        <f t="shared" si="33"/>
        <v>277</v>
      </c>
      <c r="B282" s="81" t="s">
        <v>32</v>
      </c>
      <c r="C282" s="81">
        <v>209.8</v>
      </c>
      <c r="D282" s="81"/>
      <c r="E282" s="81">
        <v>30.1</v>
      </c>
      <c r="F282" s="81">
        <f t="shared" si="14"/>
        <v>239.9</v>
      </c>
      <c r="G282" s="81">
        <v>3</v>
      </c>
      <c r="H282" s="81"/>
      <c r="I282" s="81"/>
      <c r="J282" s="81">
        <f t="shared" si="27"/>
        <v>3</v>
      </c>
      <c r="K282" s="56">
        <f t="shared" si="31"/>
        <v>1.2842465753424657E-3</v>
      </c>
      <c r="L282" s="54">
        <f t="shared" si="32"/>
        <v>4.7260273972602738</v>
      </c>
      <c r="M282" s="54">
        <f t="shared" si="29"/>
        <v>1.0397260273972602</v>
      </c>
      <c r="N282" s="54">
        <f t="shared" si="34"/>
        <v>2.0652739726027396</v>
      </c>
      <c r="O282" s="54">
        <v>0.4109572606848288</v>
      </c>
      <c r="P282" s="82">
        <f t="shared" si="30"/>
        <v>3.4355917707149235E-2</v>
      </c>
    </row>
    <row r="283" spans="1:16" x14ac:dyDescent="0.2">
      <c r="A283" s="78">
        <f t="shared" si="33"/>
        <v>278</v>
      </c>
      <c r="B283" s="81" t="s">
        <v>33</v>
      </c>
      <c r="C283" s="81">
        <v>506.6</v>
      </c>
      <c r="D283" s="81"/>
      <c r="E283" s="81"/>
      <c r="F283" s="81">
        <f t="shared" si="14"/>
        <v>506.6</v>
      </c>
      <c r="G283" s="81">
        <v>12</v>
      </c>
      <c r="H283" s="81"/>
      <c r="I283" s="81"/>
      <c r="J283" s="81">
        <f t="shared" si="27"/>
        <v>12</v>
      </c>
      <c r="K283" s="56">
        <f t="shared" si="31"/>
        <v>5.1369863013698627E-3</v>
      </c>
      <c r="L283" s="54">
        <f t="shared" si="32"/>
        <v>18.904109589041095</v>
      </c>
      <c r="M283" s="54">
        <f t="shared" si="29"/>
        <v>4.1589041095890407</v>
      </c>
      <c r="N283" s="54">
        <f t="shared" si="34"/>
        <v>8.2610958904109584</v>
      </c>
      <c r="O283" s="54">
        <v>1.6438290427393152</v>
      </c>
      <c r="P283" s="82">
        <f t="shared" si="30"/>
        <v>6.5076862676234512E-2</v>
      </c>
    </row>
    <row r="284" spans="1:16" x14ac:dyDescent="0.2">
      <c r="A284" s="78">
        <f t="shared" si="33"/>
        <v>279</v>
      </c>
      <c r="B284" s="81" t="s">
        <v>34</v>
      </c>
      <c r="C284" s="81">
        <v>229.4</v>
      </c>
      <c r="D284" s="81"/>
      <c r="E284" s="81"/>
      <c r="F284" s="81">
        <f t="shared" si="14"/>
        <v>229.4</v>
      </c>
      <c r="G284" s="81">
        <v>4</v>
      </c>
      <c r="H284" s="81"/>
      <c r="I284" s="81"/>
      <c r="J284" s="81">
        <f t="shared" si="27"/>
        <v>4</v>
      </c>
      <c r="K284" s="56">
        <f t="shared" si="31"/>
        <v>1.7123287671232876E-3</v>
      </c>
      <c r="L284" s="54">
        <f t="shared" si="32"/>
        <v>6.3013698630136981</v>
      </c>
      <c r="M284" s="54">
        <f t="shared" si="29"/>
        <v>1.3863013698630136</v>
      </c>
      <c r="N284" s="54">
        <f t="shared" si="34"/>
        <v>2.7536986301369861</v>
      </c>
      <c r="O284" s="54">
        <v>0.54794301424643843</v>
      </c>
      <c r="P284" s="82">
        <f t="shared" si="30"/>
        <v>4.7904589700349332E-2</v>
      </c>
    </row>
    <row r="285" spans="1:16" x14ac:dyDescent="0.2">
      <c r="A285" s="78">
        <f t="shared" si="33"/>
        <v>280</v>
      </c>
      <c r="B285" s="81" t="s">
        <v>35</v>
      </c>
      <c r="C285" s="81">
        <v>619.9</v>
      </c>
      <c r="D285" s="81"/>
      <c r="E285" s="81"/>
      <c r="F285" s="81">
        <f t="shared" si="14"/>
        <v>619.9</v>
      </c>
      <c r="G285" s="81">
        <v>12</v>
      </c>
      <c r="H285" s="81"/>
      <c r="I285" s="81"/>
      <c r="J285" s="81">
        <f t="shared" si="27"/>
        <v>12</v>
      </c>
      <c r="K285" s="56">
        <f t="shared" si="31"/>
        <v>5.1369863013698627E-3</v>
      </c>
      <c r="L285" s="54">
        <f t="shared" si="32"/>
        <v>18.904109589041095</v>
      </c>
      <c r="M285" s="54">
        <f t="shared" si="29"/>
        <v>4.1589041095890407</v>
      </c>
      <c r="N285" s="54">
        <f t="shared" si="34"/>
        <v>8.2610958904109584</v>
      </c>
      <c r="O285" s="54">
        <v>1.6438290427393152</v>
      </c>
      <c r="P285" s="82">
        <f t="shared" si="30"/>
        <v>5.3182672417777715E-2</v>
      </c>
    </row>
    <row r="286" spans="1:16" x14ac:dyDescent="0.2">
      <c r="A286" s="78">
        <f t="shared" si="33"/>
        <v>281</v>
      </c>
      <c r="B286" s="81" t="s">
        <v>36</v>
      </c>
      <c r="C286" s="81">
        <v>356.2</v>
      </c>
      <c r="D286" s="81"/>
      <c r="E286" s="81"/>
      <c r="F286" s="81">
        <f t="shared" si="14"/>
        <v>356.2</v>
      </c>
      <c r="G286" s="81">
        <v>6</v>
      </c>
      <c r="H286" s="81"/>
      <c r="I286" s="81"/>
      <c r="J286" s="81">
        <f t="shared" si="27"/>
        <v>6</v>
      </c>
      <c r="K286" s="56">
        <f t="shared" si="31"/>
        <v>2.5684931506849314E-3</v>
      </c>
      <c r="L286" s="54">
        <f t="shared" si="32"/>
        <v>9.4520547945205475</v>
      </c>
      <c r="M286" s="54">
        <f t="shared" si="29"/>
        <v>2.0794520547945203</v>
      </c>
      <c r="N286" s="54">
        <f t="shared" si="34"/>
        <v>4.1305479452054792</v>
      </c>
      <c r="O286" s="54">
        <v>0.82191452136965759</v>
      </c>
      <c r="P286" s="82">
        <f t="shared" si="30"/>
        <v>4.6277286119848972E-2</v>
      </c>
    </row>
    <row r="287" spans="1:16" x14ac:dyDescent="0.2">
      <c r="A287" s="78">
        <f t="shared" si="33"/>
        <v>282</v>
      </c>
      <c r="B287" s="81" t="s">
        <v>37</v>
      </c>
      <c r="C287" s="81">
        <v>1295.8</v>
      </c>
      <c r="D287" s="81"/>
      <c r="E287" s="81"/>
      <c r="F287" s="81">
        <f t="shared" si="14"/>
        <v>1295.8</v>
      </c>
      <c r="G287" s="81">
        <v>30</v>
      </c>
      <c r="H287" s="81"/>
      <c r="I287" s="81"/>
      <c r="J287" s="81">
        <f t="shared" si="27"/>
        <v>30</v>
      </c>
      <c r="K287" s="56">
        <f t="shared" si="31"/>
        <v>1.2842465753424657E-2</v>
      </c>
      <c r="L287" s="54">
        <f t="shared" si="32"/>
        <v>47.260273972602739</v>
      </c>
      <c r="M287" s="54">
        <f t="shared" si="29"/>
        <v>10.397260273972602</v>
      </c>
      <c r="N287" s="54">
        <f t="shared" si="34"/>
        <v>20.652739726027399</v>
      </c>
      <c r="O287" s="54">
        <v>4.1095726068482881</v>
      </c>
      <c r="P287" s="82">
        <f t="shared" si="30"/>
        <v>6.3605376276779618E-2</v>
      </c>
    </row>
    <row r="288" spans="1:16" x14ac:dyDescent="0.2">
      <c r="A288" s="78">
        <f t="shared" si="33"/>
        <v>283</v>
      </c>
      <c r="B288" s="81" t="s">
        <v>62</v>
      </c>
      <c r="C288" s="81">
        <v>156.44999999999999</v>
      </c>
      <c r="D288" s="81"/>
      <c r="E288" s="81">
        <v>36.1</v>
      </c>
      <c r="F288" s="81">
        <f t="shared" si="14"/>
        <v>192.54999999999998</v>
      </c>
      <c r="G288" s="81">
        <v>3</v>
      </c>
      <c r="H288" s="81"/>
      <c r="I288" s="81"/>
      <c r="J288" s="81">
        <f t="shared" si="27"/>
        <v>3</v>
      </c>
      <c r="K288" s="56">
        <f t="shared" si="31"/>
        <v>1.2842465753424657E-3</v>
      </c>
      <c r="L288" s="54">
        <f t="shared" si="32"/>
        <v>4.7260273972602738</v>
      </c>
      <c r="M288" s="54">
        <f t="shared" si="29"/>
        <v>1.0397260273972602</v>
      </c>
      <c r="N288" s="54">
        <f t="shared" si="34"/>
        <v>2.0652739726027396</v>
      </c>
      <c r="O288" s="54">
        <v>0.4109572606848288</v>
      </c>
      <c r="P288" s="82">
        <f t="shared" si="30"/>
        <v>4.2804386694079988E-2</v>
      </c>
    </row>
    <row r="289" spans="1:16" x14ac:dyDescent="0.2">
      <c r="A289" s="78">
        <f t="shared" si="33"/>
        <v>284</v>
      </c>
      <c r="B289" s="81" t="s">
        <v>63</v>
      </c>
      <c r="C289" s="81">
        <v>160.69999999999999</v>
      </c>
      <c r="D289" s="81"/>
      <c r="E289" s="81"/>
      <c r="F289" s="81">
        <f t="shared" si="14"/>
        <v>160.69999999999999</v>
      </c>
      <c r="G289" s="81">
        <v>3</v>
      </c>
      <c r="H289" s="81"/>
      <c r="I289" s="81"/>
      <c r="J289" s="81">
        <f t="shared" si="27"/>
        <v>3</v>
      </c>
      <c r="K289" s="56">
        <f t="shared" si="31"/>
        <v>1.2842465753424657E-3</v>
      </c>
      <c r="L289" s="54">
        <f t="shared" si="32"/>
        <v>4.7260273972602738</v>
      </c>
      <c r="M289" s="54">
        <f t="shared" si="29"/>
        <v>1.0397260273972602</v>
      </c>
      <c r="N289" s="54">
        <f t="shared" si="34"/>
        <v>2.0652739726027396</v>
      </c>
      <c r="O289" s="54">
        <v>0.4109572606848288</v>
      </c>
      <c r="P289" s="82">
        <f t="shared" si="30"/>
        <v>5.1288019028905424E-2</v>
      </c>
    </row>
    <row r="290" spans="1:16" x14ac:dyDescent="0.2">
      <c r="A290" s="78">
        <f t="shared" si="33"/>
        <v>285</v>
      </c>
      <c r="B290" s="81" t="s">
        <v>64</v>
      </c>
      <c r="C290" s="81">
        <v>170.8</v>
      </c>
      <c r="D290" s="81"/>
      <c r="E290" s="81">
        <v>34.5</v>
      </c>
      <c r="F290" s="81">
        <f t="shared" si="14"/>
        <v>205.3</v>
      </c>
      <c r="G290" s="81">
        <v>3</v>
      </c>
      <c r="H290" s="81"/>
      <c r="I290" s="81"/>
      <c r="J290" s="81">
        <f t="shared" ref="J290:J320" si="35">G290+H290+I290</f>
        <v>3</v>
      </c>
      <c r="K290" s="56">
        <f t="shared" si="31"/>
        <v>1.2842465753424657E-3</v>
      </c>
      <c r="L290" s="54">
        <f t="shared" si="32"/>
        <v>4.7260273972602738</v>
      </c>
      <c r="M290" s="54">
        <f t="shared" si="29"/>
        <v>1.0397260273972602</v>
      </c>
      <c r="N290" s="54">
        <f t="shared" si="34"/>
        <v>2.0652739726027396</v>
      </c>
      <c r="O290" s="54">
        <v>0.4109572606848288</v>
      </c>
      <c r="P290" s="82">
        <f t="shared" si="30"/>
        <v>4.014605288818851E-2</v>
      </c>
    </row>
    <row r="291" spans="1:16" x14ac:dyDescent="0.2">
      <c r="A291" s="78">
        <f t="shared" si="33"/>
        <v>286</v>
      </c>
      <c r="B291" s="81" t="s">
        <v>65</v>
      </c>
      <c r="C291" s="81">
        <v>114.5</v>
      </c>
      <c r="D291" s="81"/>
      <c r="E291" s="81"/>
      <c r="F291" s="81">
        <f t="shared" si="14"/>
        <v>114.5</v>
      </c>
      <c r="G291" s="81">
        <v>3</v>
      </c>
      <c r="H291" s="81"/>
      <c r="I291" s="81"/>
      <c r="J291" s="81">
        <f t="shared" si="35"/>
        <v>3</v>
      </c>
      <c r="K291" s="56">
        <f t="shared" si="31"/>
        <v>1.2842465753424657E-3</v>
      </c>
      <c r="L291" s="54">
        <f t="shared" si="32"/>
        <v>4.7260273972602738</v>
      </c>
      <c r="M291" s="54">
        <f t="shared" si="29"/>
        <v>1.0397260273972602</v>
      </c>
      <c r="N291" s="54">
        <f t="shared" si="34"/>
        <v>2.0652739726027396</v>
      </c>
      <c r="O291" s="54">
        <v>0.4109572606848288</v>
      </c>
      <c r="P291" s="82">
        <f t="shared" si="30"/>
        <v>7.1982398759345867E-2</v>
      </c>
    </row>
    <row r="292" spans="1:16" x14ac:dyDescent="0.2">
      <c r="A292" s="78">
        <f t="shared" si="33"/>
        <v>287</v>
      </c>
      <c r="B292" s="81" t="s">
        <v>66</v>
      </c>
      <c r="C292" s="81">
        <v>132.19999999999999</v>
      </c>
      <c r="D292" s="81"/>
      <c r="E292" s="81"/>
      <c r="F292" s="81">
        <f t="shared" si="14"/>
        <v>132.19999999999999</v>
      </c>
      <c r="G292" s="81">
        <v>4</v>
      </c>
      <c r="H292" s="81"/>
      <c r="I292" s="81"/>
      <c r="J292" s="81">
        <f t="shared" si="35"/>
        <v>4</v>
      </c>
      <c r="K292" s="56">
        <f t="shared" si="31"/>
        <v>1.7123287671232876E-3</v>
      </c>
      <c r="L292" s="54">
        <f t="shared" si="32"/>
        <v>6.3013698630136981</v>
      </c>
      <c r="M292" s="54">
        <f t="shared" si="29"/>
        <v>1.3863013698630136</v>
      </c>
      <c r="N292" s="54">
        <f t="shared" si="34"/>
        <v>2.7536986301369861</v>
      </c>
      <c r="O292" s="54">
        <v>0.54794301424643843</v>
      </c>
      <c r="P292" s="82">
        <f t="shared" si="30"/>
        <v>8.3126421159305131E-2</v>
      </c>
    </row>
    <row r="293" spans="1:16" x14ac:dyDescent="0.2">
      <c r="A293" s="78">
        <f t="shared" si="33"/>
        <v>288</v>
      </c>
      <c r="B293" s="81" t="s">
        <v>67</v>
      </c>
      <c r="C293" s="81">
        <v>143.9</v>
      </c>
      <c r="D293" s="81"/>
      <c r="E293" s="81"/>
      <c r="F293" s="81">
        <f t="shared" si="14"/>
        <v>143.9</v>
      </c>
      <c r="G293" s="81">
        <v>4</v>
      </c>
      <c r="H293" s="81"/>
      <c r="I293" s="81"/>
      <c r="J293" s="81">
        <f t="shared" si="35"/>
        <v>4</v>
      </c>
      <c r="K293" s="56">
        <f t="shared" si="31"/>
        <v>1.7123287671232876E-3</v>
      </c>
      <c r="L293" s="54">
        <f t="shared" si="32"/>
        <v>6.3013698630136981</v>
      </c>
      <c r="M293" s="54">
        <f t="shared" si="29"/>
        <v>1.3863013698630136</v>
      </c>
      <c r="N293" s="54">
        <f t="shared" si="34"/>
        <v>2.7536986301369861</v>
      </c>
      <c r="O293" s="54">
        <v>0.54794301424643843</v>
      </c>
      <c r="P293" s="82">
        <f t="shared" si="30"/>
        <v>7.6367705887839726E-2</v>
      </c>
    </row>
    <row r="294" spans="1:16" x14ac:dyDescent="0.2">
      <c r="A294" s="78">
        <f t="shared" si="33"/>
        <v>289</v>
      </c>
      <c r="B294" s="81" t="s">
        <v>84</v>
      </c>
      <c r="C294" s="81">
        <v>302</v>
      </c>
      <c r="D294" s="81"/>
      <c r="E294" s="81">
        <v>49</v>
      </c>
      <c r="F294" s="81">
        <f t="shared" si="14"/>
        <v>351</v>
      </c>
      <c r="G294" s="81">
        <v>5</v>
      </c>
      <c r="H294" s="81"/>
      <c r="I294" s="81"/>
      <c r="J294" s="81">
        <f t="shared" si="35"/>
        <v>5</v>
      </c>
      <c r="K294" s="56">
        <f t="shared" si="31"/>
        <v>2.1404109589041095E-3</v>
      </c>
      <c r="L294" s="54">
        <f t="shared" si="32"/>
        <v>7.8767123287671232</v>
      </c>
      <c r="M294" s="54">
        <f t="shared" si="29"/>
        <v>1.7328767123287672</v>
      </c>
      <c r="N294" s="54">
        <f t="shared" si="34"/>
        <v>3.4421232876712327</v>
      </c>
      <c r="O294" s="54">
        <v>0.68492876780804801</v>
      </c>
      <c r="P294" s="82">
        <f t="shared" si="30"/>
        <v>3.9135729619872286E-2</v>
      </c>
    </row>
    <row r="295" spans="1:16" x14ac:dyDescent="0.2">
      <c r="A295" s="78">
        <f t="shared" si="33"/>
        <v>290</v>
      </c>
      <c r="B295" s="81" t="s">
        <v>85</v>
      </c>
      <c r="C295" s="81">
        <v>299.10000000000002</v>
      </c>
      <c r="D295" s="81"/>
      <c r="E295" s="81">
        <v>30.3</v>
      </c>
      <c r="F295" s="81">
        <f t="shared" si="14"/>
        <v>329.40000000000003</v>
      </c>
      <c r="G295" s="81">
        <v>6</v>
      </c>
      <c r="H295" s="81"/>
      <c r="I295" s="81"/>
      <c r="J295" s="81">
        <f t="shared" si="35"/>
        <v>6</v>
      </c>
      <c r="K295" s="56">
        <f t="shared" si="31"/>
        <v>2.5684931506849314E-3</v>
      </c>
      <c r="L295" s="54">
        <f t="shared" si="32"/>
        <v>9.4520547945205475</v>
      </c>
      <c r="M295" s="54">
        <f t="shared" si="29"/>
        <v>2.0794520547945203</v>
      </c>
      <c r="N295" s="54">
        <f t="shared" si="34"/>
        <v>4.1305479452054792</v>
      </c>
      <c r="O295" s="54">
        <v>0.82191452136965759</v>
      </c>
      <c r="P295" s="82">
        <f t="shared" si="30"/>
        <v>5.0042408366394051E-2</v>
      </c>
    </row>
    <row r="296" spans="1:16" x14ac:dyDescent="0.2">
      <c r="A296" s="78">
        <f t="shared" si="33"/>
        <v>291</v>
      </c>
      <c r="B296" s="81" t="s">
        <v>86</v>
      </c>
      <c r="C296" s="81">
        <v>240.7</v>
      </c>
      <c r="D296" s="81"/>
      <c r="E296" s="81">
        <v>32</v>
      </c>
      <c r="F296" s="81">
        <f t="shared" si="14"/>
        <v>272.7</v>
      </c>
      <c r="G296" s="81">
        <v>6</v>
      </c>
      <c r="H296" s="81"/>
      <c r="I296" s="81"/>
      <c r="J296" s="81">
        <f t="shared" si="35"/>
        <v>6</v>
      </c>
      <c r="K296" s="56">
        <f t="shared" si="31"/>
        <v>2.5684931506849314E-3</v>
      </c>
      <c r="L296" s="54">
        <f t="shared" si="32"/>
        <v>9.4520547945205475</v>
      </c>
      <c r="M296" s="54">
        <f t="shared" si="29"/>
        <v>2.0794520547945203</v>
      </c>
      <c r="N296" s="54">
        <f t="shared" si="34"/>
        <v>4.1305479452054792</v>
      </c>
      <c r="O296" s="54">
        <v>0.82191452136965759</v>
      </c>
      <c r="P296" s="82">
        <f t="shared" si="30"/>
        <v>6.0447265551485899E-2</v>
      </c>
    </row>
    <row r="297" spans="1:16" x14ac:dyDescent="0.2">
      <c r="A297" s="78">
        <f t="shared" si="33"/>
        <v>292</v>
      </c>
      <c r="B297" s="81" t="s">
        <v>87</v>
      </c>
      <c r="C297" s="81">
        <v>354.6</v>
      </c>
      <c r="D297" s="81"/>
      <c r="E297" s="81">
        <v>49</v>
      </c>
      <c r="F297" s="81">
        <f t="shared" si="14"/>
        <v>403.6</v>
      </c>
      <c r="G297" s="81">
        <v>5</v>
      </c>
      <c r="H297" s="81"/>
      <c r="I297" s="81"/>
      <c r="J297" s="81">
        <f t="shared" si="35"/>
        <v>5</v>
      </c>
      <c r="K297" s="56">
        <f t="shared" si="31"/>
        <v>2.1404109589041095E-3</v>
      </c>
      <c r="L297" s="54">
        <f t="shared" si="32"/>
        <v>7.8767123287671232</v>
      </c>
      <c r="M297" s="54">
        <f t="shared" si="29"/>
        <v>1.7328767123287672</v>
      </c>
      <c r="N297" s="54">
        <f t="shared" si="34"/>
        <v>3.4421232876712327</v>
      </c>
      <c r="O297" s="54">
        <v>0.68492876780804801</v>
      </c>
      <c r="P297" s="82">
        <f t="shared" si="30"/>
        <v>3.4035285174864149E-2</v>
      </c>
    </row>
    <row r="298" spans="1:16" x14ac:dyDescent="0.2">
      <c r="A298" s="78">
        <f t="shared" si="33"/>
        <v>293</v>
      </c>
      <c r="B298" s="81" t="s">
        <v>88</v>
      </c>
      <c r="C298" s="81">
        <v>306.2</v>
      </c>
      <c r="D298" s="81"/>
      <c r="E298" s="81"/>
      <c r="F298" s="81">
        <f t="shared" si="14"/>
        <v>306.2</v>
      </c>
      <c r="G298" s="81">
        <v>6</v>
      </c>
      <c r="H298" s="81"/>
      <c r="I298" s="81"/>
      <c r="J298" s="81">
        <f t="shared" si="35"/>
        <v>6</v>
      </c>
      <c r="K298" s="56">
        <f t="shared" si="31"/>
        <v>2.5684931506849314E-3</v>
      </c>
      <c r="L298" s="54">
        <f t="shared" si="32"/>
        <v>9.4520547945205475</v>
      </c>
      <c r="M298" s="54">
        <f t="shared" si="29"/>
        <v>2.0794520547945203</v>
      </c>
      <c r="N298" s="54">
        <f t="shared" si="34"/>
        <v>4.1305479452054792</v>
      </c>
      <c r="O298" s="54">
        <v>0.82191452136965759</v>
      </c>
      <c r="P298" s="82">
        <f t="shared" si="30"/>
        <v>5.3833995153135868E-2</v>
      </c>
    </row>
    <row r="299" spans="1:16" x14ac:dyDescent="0.2">
      <c r="A299" s="78">
        <f t="shared" si="33"/>
        <v>294</v>
      </c>
      <c r="B299" s="81" t="s">
        <v>89</v>
      </c>
      <c r="C299" s="81">
        <v>426.9</v>
      </c>
      <c r="D299" s="81"/>
      <c r="E299" s="81"/>
      <c r="F299" s="81">
        <f t="shared" si="14"/>
        <v>426.9</v>
      </c>
      <c r="G299" s="81">
        <v>8</v>
      </c>
      <c r="H299" s="81"/>
      <c r="I299" s="81"/>
      <c r="J299" s="81">
        <f t="shared" si="35"/>
        <v>8</v>
      </c>
      <c r="K299" s="56">
        <f t="shared" si="31"/>
        <v>3.4246575342465752E-3</v>
      </c>
      <c r="L299" s="54">
        <f t="shared" si="32"/>
        <v>12.602739726027396</v>
      </c>
      <c r="M299" s="54">
        <f t="shared" si="29"/>
        <v>2.7726027397260271</v>
      </c>
      <c r="N299" s="54">
        <f t="shared" si="34"/>
        <v>5.5073972602739723</v>
      </c>
      <c r="O299" s="54">
        <v>1.0958860284928769</v>
      </c>
      <c r="P299" s="82">
        <f t="shared" si="30"/>
        <v>5.1484248663668949E-2</v>
      </c>
    </row>
    <row r="300" spans="1:16" x14ac:dyDescent="0.2">
      <c r="A300" s="78">
        <f t="shared" si="33"/>
        <v>295</v>
      </c>
      <c r="B300" s="81" t="s">
        <v>90</v>
      </c>
      <c r="C300" s="81">
        <v>347.5</v>
      </c>
      <c r="D300" s="81"/>
      <c r="E300" s="81"/>
      <c r="F300" s="81">
        <f t="shared" si="14"/>
        <v>347.5</v>
      </c>
      <c r="G300" s="81">
        <v>7</v>
      </c>
      <c r="H300" s="81"/>
      <c r="I300" s="81"/>
      <c r="J300" s="81">
        <f t="shared" si="35"/>
        <v>7</v>
      </c>
      <c r="K300" s="56">
        <f t="shared" si="31"/>
        <v>2.9965753424657533E-3</v>
      </c>
      <c r="L300" s="54">
        <f t="shared" si="32"/>
        <v>11.027397260273972</v>
      </c>
      <c r="M300" s="54">
        <f t="shared" si="29"/>
        <v>2.4260273972602739</v>
      </c>
      <c r="N300" s="54">
        <f t="shared" si="34"/>
        <v>4.8189726027397253</v>
      </c>
      <c r="O300" s="54">
        <v>0.95890027493126717</v>
      </c>
      <c r="P300" s="82">
        <f t="shared" si="30"/>
        <v>5.5341863410662551E-2</v>
      </c>
    </row>
    <row r="301" spans="1:16" x14ac:dyDescent="0.2">
      <c r="A301" s="78">
        <f t="shared" si="33"/>
        <v>296</v>
      </c>
      <c r="B301" s="81" t="s">
        <v>91</v>
      </c>
      <c r="C301" s="81">
        <v>667.2</v>
      </c>
      <c r="D301" s="81"/>
      <c r="E301" s="81"/>
      <c r="F301" s="81">
        <f t="shared" si="14"/>
        <v>667.2</v>
      </c>
      <c r="G301" s="81">
        <v>11</v>
      </c>
      <c r="H301" s="81"/>
      <c r="I301" s="81"/>
      <c r="J301" s="81">
        <f t="shared" si="35"/>
        <v>11</v>
      </c>
      <c r="K301" s="56">
        <f t="shared" si="31"/>
        <v>4.7089041095890408E-3</v>
      </c>
      <c r="L301" s="54">
        <f t="shared" si="32"/>
        <v>17.328767123287669</v>
      </c>
      <c r="M301" s="54">
        <f t="shared" si="29"/>
        <v>3.8123287671232871</v>
      </c>
      <c r="N301" s="54">
        <f t="shared" si="34"/>
        <v>7.5726712328767114</v>
      </c>
      <c r="O301" s="54">
        <v>1.5068432891777055</v>
      </c>
      <c r="P301" s="82">
        <f t="shared" si="30"/>
        <v>4.5294679874798217E-2</v>
      </c>
    </row>
    <row r="302" spans="1:16" x14ac:dyDescent="0.2">
      <c r="A302" s="78">
        <f t="shared" si="33"/>
        <v>297</v>
      </c>
      <c r="B302" s="81" t="s">
        <v>92</v>
      </c>
      <c r="C302" s="81">
        <v>364</v>
      </c>
      <c r="D302" s="81"/>
      <c r="E302" s="81"/>
      <c r="F302" s="81">
        <f t="shared" si="14"/>
        <v>364</v>
      </c>
      <c r="G302" s="81">
        <v>4</v>
      </c>
      <c r="H302" s="81"/>
      <c r="I302" s="81"/>
      <c r="J302" s="81">
        <f t="shared" si="35"/>
        <v>4</v>
      </c>
      <c r="K302" s="56">
        <f t="shared" si="31"/>
        <v>1.7123287671232876E-3</v>
      </c>
      <c r="L302" s="54">
        <f t="shared" si="32"/>
        <v>6.3013698630136981</v>
      </c>
      <c r="M302" s="54">
        <f t="shared" si="29"/>
        <v>1.3863013698630136</v>
      </c>
      <c r="N302" s="54">
        <f t="shared" si="34"/>
        <v>2.7536986301369861</v>
      </c>
      <c r="O302" s="54">
        <v>0.54794301424643843</v>
      </c>
      <c r="P302" s="82">
        <f t="shared" si="30"/>
        <v>3.0190419992472902E-2</v>
      </c>
    </row>
    <row r="303" spans="1:16" x14ac:dyDescent="0.2">
      <c r="A303" s="78">
        <f t="shared" si="33"/>
        <v>298</v>
      </c>
      <c r="B303" s="81" t="s">
        <v>93</v>
      </c>
      <c r="C303" s="81">
        <v>180.5</v>
      </c>
      <c r="D303" s="81"/>
      <c r="E303" s="81"/>
      <c r="F303" s="81">
        <f t="shared" si="14"/>
        <v>180.5</v>
      </c>
      <c r="G303" s="81">
        <v>5</v>
      </c>
      <c r="H303" s="81"/>
      <c r="I303" s="81"/>
      <c r="J303" s="81">
        <f t="shared" si="35"/>
        <v>5</v>
      </c>
      <c r="K303" s="56">
        <f t="shared" si="31"/>
        <v>2.1404109589041095E-3</v>
      </c>
      <c r="L303" s="54">
        <f t="shared" si="32"/>
        <v>7.8767123287671232</v>
      </c>
      <c r="M303" s="54">
        <f t="shared" si="29"/>
        <v>1.7328767123287672</v>
      </c>
      <c r="N303" s="54">
        <f t="shared" si="34"/>
        <v>3.4421232876712327</v>
      </c>
      <c r="O303" s="54">
        <v>0.68492876780804801</v>
      </c>
      <c r="P303" s="82">
        <f t="shared" si="30"/>
        <v>7.6103274773269655E-2</v>
      </c>
    </row>
    <row r="304" spans="1:16" x14ac:dyDescent="0.2">
      <c r="A304" s="78">
        <f t="shared" si="33"/>
        <v>299</v>
      </c>
      <c r="B304" s="81" t="s">
        <v>94</v>
      </c>
      <c r="C304" s="81">
        <v>235.8</v>
      </c>
      <c r="D304" s="81"/>
      <c r="E304" s="81"/>
      <c r="F304" s="81">
        <f t="shared" si="14"/>
        <v>235.8</v>
      </c>
      <c r="G304" s="81">
        <v>6</v>
      </c>
      <c r="H304" s="81"/>
      <c r="I304" s="81"/>
      <c r="J304" s="81">
        <f t="shared" si="35"/>
        <v>6</v>
      </c>
      <c r="K304" s="56">
        <f t="shared" si="31"/>
        <v>2.5684931506849314E-3</v>
      </c>
      <c r="L304" s="54">
        <f t="shared" si="32"/>
        <v>9.4520547945205475</v>
      </c>
      <c r="M304" s="54">
        <f t="shared" si="29"/>
        <v>2.0794520547945203</v>
      </c>
      <c r="N304" s="54">
        <f t="shared" si="34"/>
        <v>4.1305479452054792</v>
      </c>
      <c r="O304" s="54">
        <v>0.82191452136965759</v>
      </c>
      <c r="P304" s="82">
        <f t="shared" si="30"/>
        <v>6.9906570466031395E-2</v>
      </c>
    </row>
    <row r="305" spans="1:16" x14ac:dyDescent="0.2">
      <c r="A305" s="78">
        <f t="shared" si="33"/>
        <v>300</v>
      </c>
      <c r="B305" s="81" t="s">
        <v>95</v>
      </c>
      <c r="C305" s="81">
        <v>234.1</v>
      </c>
      <c r="D305" s="81"/>
      <c r="E305" s="81"/>
      <c r="F305" s="81">
        <f t="shared" si="14"/>
        <v>234.1</v>
      </c>
      <c r="G305" s="81">
        <v>4</v>
      </c>
      <c r="H305" s="81"/>
      <c r="I305" s="81"/>
      <c r="J305" s="81">
        <f t="shared" si="35"/>
        <v>4</v>
      </c>
      <c r="K305" s="56">
        <f t="shared" si="31"/>
        <v>1.7123287671232876E-3</v>
      </c>
      <c r="L305" s="54">
        <f t="shared" si="32"/>
        <v>6.3013698630136981</v>
      </c>
      <c r="M305" s="54">
        <f t="shared" si="29"/>
        <v>1.3863013698630136</v>
      </c>
      <c r="N305" s="54">
        <f t="shared" si="34"/>
        <v>2.7536986301369861</v>
      </c>
      <c r="O305" s="54">
        <v>0.54794301424643843</v>
      </c>
      <c r="P305" s="82">
        <f t="shared" si="30"/>
        <v>4.6942814512004001E-2</v>
      </c>
    </row>
    <row r="306" spans="1:16" x14ac:dyDescent="0.2">
      <c r="A306" s="78">
        <f t="shared" si="33"/>
        <v>301</v>
      </c>
      <c r="B306" s="81" t="s">
        <v>96</v>
      </c>
      <c r="C306" s="81">
        <v>490.4</v>
      </c>
      <c r="D306" s="81"/>
      <c r="E306" s="81"/>
      <c r="F306" s="81">
        <f t="shared" si="14"/>
        <v>490.4</v>
      </c>
      <c r="G306" s="81">
        <v>9</v>
      </c>
      <c r="H306" s="81"/>
      <c r="I306" s="81"/>
      <c r="J306" s="81">
        <f t="shared" si="35"/>
        <v>9</v>
      </c>
      <c r="K306" s="56">
        <f t="shared" si="31"/>
        <v>3.852739726027397E-3</v>
      </c>
      <c r="L306" s="54">
        <f t="shared" si="32"/>
        <v>14.17808219178082</v>
      </c>
      <c r="M306" s="54">
        <f t="shared" si="29"/>
        <v>3.1191780821917807</v>
      </c>
      <c r="N306" s="54">
        <f t="shared" si="34"/>
        <v>6.1958219178082183</v>
      </c>
      <c r="O306" s="54">
        <v>1.2328717820544863</v>
      </c>
      <c r="P306" s="82">
        <f t="shared" si="30"/>
        <v>5.0419971398522237E-2</v>
      </c>
    </row>
    <row r="307" spans="1:16" x14ac:dyDescent="0.2">
      <c r="A307" s="78">
        <f t="shared" si="33"/>
        <v>302</v>
      </c>
      <c r="B307" s="81" t="s">
        <v>97</v>
      </c>
      <c r="C307" s="81">
        <v>157</v>
      </c>
      <c r="D307" s="81"/>
      <c r="E307" s="81"/>
      <c r="F307" s="81">
        <f t="shared" si="14"/>
        <v>157</v>
      </c>
      <c r="G307" s="81">
        <v>3</v>
      </c>
      <c r="H307" s="81"/>
      <c r="I307" s="81"/>
      <c r="J307" s="81">
        <f t="shared" si="35"/>
        <v>3</v>
      </c>
      <c r="K307" s="56">
        <f t="shared" si="31"/>
        <v>1.2842465753424657E-3</v>
      </c>
      <c r="L307" s="54">
        <f t="shared" si="32"/>
        <v>4.7260273972602738</v>
      </c>
      <c r="M307" s="54">
        <f t="shared" si="29"/>
        <v>1.0397260273972602</v>
      </c>
      <c r="N307" s="54">
        <f t="shared" si="34"/>
        <v>2.0652739726027396</v>
      </c>
      <c r="O307" s="54">
        <v>0.4109572606848288</v>
      </c>
      <c r="P307" s="82">
        <f t="shared" si="30"/>
        <v>5.2496717566529308E-2</v>
      </c>
    </row>
    <row r="308" spans="1:16" x14ac:dyDescent="0.2">
      <c r="A308" s="78">
        <f t="shared" si="33"/>
        <v>303</v>
      </c>
      <c r="B308" s="81" t="s">
        <v>98</v>
      </c>
      <c r="C308" s="81">
        <v>274</v>
      </c>
      <c r="D308" s="81"/>
      <c r="E308" s="81"/>
      <c r="F308" s="81">
        <f t="shared" si="14"/>
        <v>274</v>
      </c>
      <c r="G308" s="81">
        <v>6</v>
      </c>
      <c r="H308" s="81"/>
      <c r="I308" s="81"/>
      <c r="J308" s="81">
        <f t="shared" si="35"/>
        <v>6</v>
      </c>
      <c r="K308" s="56">
        <f t="shared" si="31"/>
        <v>2.5684931506849314E-3</v>
      </c>
      <c r="L308" s="54">
        <f t="shared" si="32"/>
        <v>9.4520547945205475</v>
      </c>
      <c r="M308" s="54">
        <f t="shared" si="29"/>
        <v>2.0794520547945203</v>
      </c>
      <c r="N308" s="54">
        <f t="shared" si="34"/>
        <v>4.1305479452054792</v>
      </c>
      <c r="O308" s="54">
        <v>0.82191452136965759</v>
      </c>
      <c r="P308" s="82">
        <f t="shared" si="30"/>
        <v>6.0160471955803659E-2</v>
      </c>
    </row>
    <row r="309" spans="1:16" x14ac:dyDescent="0.2">
      <c r="A309" s="78">
        <f t="shared" si="33"/>
        <v>304</v>
      </c>
      <c r="B309" s="81" t="s">
        <v>99</v>
      </c>
      <c r="C309" s="81">
        <v>287.60000000000002</v>
      </c>
      <c r="D309" s="81"/>
      <c r="E309" s="81"/>
      <c r="F309" s="81">
        <f t="shared" si="14"/>
        <v>287.60000000000002</v>
      </c>
      <c r="G309" s="81">
        <v>4</v>
      </c>
      <c r="H309" s="81"/>
      <c r="I309" s="81"/>
      <c r="J309" s="81">
        <f t="shared" si="35"/>
        <v>4</v>
      </c>
      <c r="K309" s="56">
        <f t="shared" si="31"/>
        <v>1.7123287671232876E-3</v>
      </c>
      <c r="L309" s="54">
        <f t="shared" si="32"/>
        <v>6.3013698630136981</v>
      </c>
      <c r="M309" s="54">
        <f t="shared" si="29"/>
        <v>1.3863013698630136</v>
      </c>
      <c r="N309" s="54">
        <f t="shared" si="34"/>
        <v>2.7536986301369861</v>
      </c>
      <c r="O309" s="54">
        <v>0.54794301424643843</v>
      </c>
      <c r="P309" s="82">
        <f t="shared" si="30"/>
        <v>3.821040638824804E-2</v>
      </c>
    </row>
    <row r="310" spans="1:16" x14ac:dyDescent="0.2">
      <c r="A310" s="78">
        <f t="shared" si="33"/>
        <v>305</v>
      </c>
      <c r="B310" s="81" t="s">
        <v>100</v>
      </c>
      <c r="C310" s="81">
        <v>254.08</v>
      </c>
      <c r="D310" s="81"/>
      <c r="E310" s="81"/>
      <c r="F310" s="81">
        <f t="shared" si="14"/>
        <v>254.08</v>
      </c>
      <c r="G310" s="81">
        <v>5</v>
      </c>
      <c r="H310" s="81"/>
      <c r="I310" s="81"/>
      <c r="J310" s="81">
        <f t="shared" si="35"/>
        <v>5</v>
      </c>
      <c r="K310" s="56">
        <f t="shared" si="31"/>
        <v>2.1404109589041095E-3</v>
      </c>
      <c r="L310" s="54">
        <f t="shared" si="32"/>
        <v>7.8767123287671232</v>
      </c>
      <c r="M310" s="54">
        <f t="shared" si="29"/>
        <v>1.7328767123287672</v>
      </c>
      <c r="N310" s="54">
        <f t="shared" si="34"/>
        <v>3.4421232876712327</v>
      </c>
      <c r="O310" s="54">
        <v>0.68492876780804801</v>
      </c>
      <c r="P310" s="82">
        <f t="shared" si="30"/>
        <v>5.4064236053901017E-2</v>
      </c>
    </row>
    <row r="311" spans="1:16" x14ac:dyDescent="0.2">
      <c r="A311" s="78">
        <f t="shared" si="33"/>
        <v>306</v>
      </c>
      <c r="B311" s="81" t="s">
        <v>101</v>
      </c>
      <c r="C311" s="81">
        <v>389.6</v>
      </c>
      <c r="D311" s="81"/>
      <c r="E311" s="81"/>
      <c r="F311" s="81">
        <f t="shared" si="14"/>
        <v>389.6</v>
      </c>
      <c r="G311" s="81">
        <v>5</v>
      </c>
      <c r="H311" s="81"/>
      <c r="I311" s="81"/>
      <c r="J311" s="81">
        <f t="shared" si="35"/>
        <v>5</v>
      </c>
      <c r="K311" s="56">
        <f t="shared" si="31"/>
        <v>2.1404109589041095E-3</v>
      </c>
      <c r="L311" s="54">
        <f t="shared" si="32"/>
        <v>7.8767123287671232</v>
      </c>
      <c r="M311" s="54">
        <f t="shared" si="29"/>
        <v>1.7328767123287672</v>
      </c>
      <c r="N311" s="54">
        <f t="shared" si="34"/>
        <v>3.4421232876712327</v>
      </c>
      <c r="O311" s="54">
        <v>0.68492876780804801</v>
      </c>
      <c r="P311" s="82">
        <f t="shared" si="30"/>
        <v>3.5258319036383906E-2</v>
      </c>
    </row>
    <row r="312" spans="1:16" x14ac:dyDescent="0.2">
      <c r="A312" s="78">
        <f t="shared" si="33"/>
        <v>307</v>
      </c>
      <c r="B312" s="81" t="s">
        <v>102</v>
      </c>
      <c r="C312" s="81">
        <v>181.8</v>
      </c>
      <c r="D312" s="81"/>
      <c r="E312" s="81"/>
      <c r="F312" s="81">
        <f t="shared" si="14"/>
        <v>181.8</v>
      </c>
      <c r="G312" s="81">
        <v>6</v>
      </c>
      <c r="H312" s="81"/>
      <c r="I312" s="81"/>
      <c r="J312" s="81">
        <f t="shared" si="35"/>
        <v>6</v>
      </c>
      <c r="K312" s="56">
        <f t="shared" si="31"/>
        <v>2.5684931506849314E-3</v>
      </c>
      <c r="L312" s="54">
        <f t="shared" si="32"/>
        <v>9.4520547945205475</v>
      </c>
      <c r="M312" s="54">
        <f t="shared" si="29"/>
        <v>2.0794520547945203</v>
      </c>
      <c r="N312" s="54">
        <f t="shared" ref="N312:N343" si="36">L312*0.437</f>
        <v>4.1305479452054792</v>
      </c>
      <c r="O312" s="54">
        <v>0.82191452136965759</v>
      </c>
      <c r="P312" s="82">
        <f t="shared" si="30"/>
        <v>9.0670898327228827E-2</v>
      </c>
    </row>
    <row r="313" spans="1:16" x14ac:dyDescent="0.2">
      <c r="A313" s="78">
        <f t="shared" si="33"/>
        <v>308</v>
      </c>
      <c r="B313" s="81" t="s">
        <v>103</v>
      </c>
      <c r="C313" s="81">
        <v>439.7</v>
      </c>
      <c r="D313" s="81"/>
      <c r="E313" s="81"/>
      <c r="F313" s="81">
        <f t="shared" si="14"/>
        <v>439.7</v>
      </c>
      <c r="G313" s="81">
        <v>6</v>
      </c>
      <c r="H313" s="81"/>
      <c r="I313" s="81"/>
      <c r="J313" s="81">
        <f t="shared" si="35"/>
        <v>6</v>
      </c>
      <c r="K313" s="56">
        <f t="shared" si="31"/>
        <v>2.5684931506849314E-3</v>
      </c>
      <c r="L313" s="54">
        <f t="shared" si="32"/>
        <v>9.4520547945205475</v>
      </c>
      <c r="M313" s="54">
        <f t="shared" si="29"/>
        <v>2.0794520547945203</v>
      </c>
      <c r="N313" s="54">
        <f t="shared" si="36"/>
        <v>4.1305479452054792</v>
      </c>
      <c r="O313" s="54">
        <v>0.82191452136965759</v>
      </c>
      <c r="P313" s="82">
        <f t="shared" si="30"/>
        <v>3.7489127395702079E-2</v>
      </c>
    </row>
    <row r="314" spans="1:16" x14ac:dyDescent="0.2">
      <c r="A314" s="78">
        <f t="shared" si="33"/>
        <v>309</v>
      </c>
      <c r="B314" s="81" t="s">
        <v>104</v>
      </c>
      <c r="C314" s="81">
        <v>245.7</v>
      </c>
      <c r="D314" s="81"/>
      <c r="E314" s="81"/>
      <c r="F314" s="81">
        <f t="shared" si="14"/>
        <v>245.7</v>
      </c>
      <c r="G314" s="81">
        <v>8</v>
      </c>
      <c r="H314" s="81"/>
      <c r="I314" s="81"/>
      <c r="J314" s="81">
        <f t="shared" si="35"/>
        <v>8</v>
      </c>
      <c r="K314" s="56">
        <f t="shared" si="31"/>
        <v>3.4246575342465752E-3</v>
      </c>
      <c r="L314" s="54">
        <f t="shared" si="32"/>
        <v>12.602739726027396</v>
      </c>
      <c r="M314" s="54">
        <f t="shared" si="29"/>
        <v>2.7726027397260271</v>
      </c>
      <c r="N314" s="54">
        <f t="shared" si="36"/>
        <v>5.5073972602739723</v>
      </c>
      <c r="O314" s="54">
        <v>1.0958860284928769</v>
      </c>
      <c r="P314" s="82">
        <f t="shared" si="30"/>
        <v>8.9453096273993796E-2</v>
      </c>
    </row>
    <row r="315" spans="1:16" x14ac:dyDescent="0.2">
      <c r="A315" s="78">
        <f t="shared" si="33"/>
        <v>310</v>
      </c>
      <c r="B315" s="81" t="s">
        <v>105</v>
      </c>
      <c r="C315" s="81">
        <v>288.60000000000002</v>
      </c>
      <c r="D315" s="81"/>
      <c r="E315" s="81"/>
      <c r="F315" s="81">
        <f t="shared" si="14"/>
        <v>288.60000000000002</v>
      </c>
      <c r="G315" s="81">
        <v>9</v>
      </c>
      <c r="H315" s="81"/>
      <c r="I315" s="81"/>
      <c r="J315" s="81">
        <f t="shared" si="35"/>
        <v>9</v>
      </c>
      <c r="K315" s="56">
        <f t="shared" si="31"/>
        <v>3.852739726027397E-3</v>
      </c>
      <c r="L315" s="54">
        <f t="shared" si="32"/>
        <v>14.17808219178082</v>
      </c>
      <c r="M315" s="54">
        <f t="shared" si="29"/>
        <v>3.1191780821917807</v>
      </c>
      <c r="N315" s="54">
        <f t="shared" si="36"/>
        <v>6.1958219178082183</v>
      </c>
      <c r="O315" s="54">
        <v>1.2328717820544863</v>
      </c>
      <c r="P315" s="82">
        <f t="shared" si="30"/>
        <v>8.5675516194855514E-2</v>
      </c>
    </row>
    <row r="316" spans="1:16" x14ac:dyDescent="0.2">
      <c r="A316" s="78">
        <f t="shared" si="33"/>
        <v>311</v>
      </c>
      <c r="B316" s="81" t="s">
        <v>1738</v>
      </c>
      <c r="C316" s="81">
        <v>2653.63</v>
      </c>
      <c r="D316" s="81"/>
      <c r="E316" s="81"/>
      <c r="F316" s="81">
        <f>C316+D316+E316</f>
        <v>2653.63</v>
      </c>
      <c r="G316" s="81">
        <v>45</v>
      </c>
      <c r="H316" s="81"/>
      <c r="I316" s="81"/>
      <c r="J316" s="81">
        <f t="shared" si="35"/>
        <v>45</v>
      </c>
      <c r="K316" s="56">
        <f t="shared" si="31"/>
        <v>1.9263698630136987E-2</v>
      </c>
      <c r="L316" s="54">
        <f t="shared" si="32"/>
        <v>70.890410958904113</v>
      </c>
      <c r="M316" s="54">
        <f t="shared" si="29"/>
        <v>15.595890410958905</v>
      </c>
      <c r="N316" s="54">
        <f t="shared" si="36"/>
        <v>30.979109589041098</v>
      </c>
      <c r="O316" s="54">
        <v>6.1643589102724317</v>
      </c>
      <c r="P316" s="82">
        <f t="shared" si="30"/>
        <v>4.6588925309548258E-2</v>
      </c>
    </row>
    <row r="317" spans="1:16" x14ac:dyDescent="0.2">
      <c r="A317" s="78">
        <f t="shared" si="33"/>
        <v>312</v>
      </c>
      <c r="B317" s="81" t="s">
        <v>1739</v>
      </c>
      <c r="C317" s="81">
        <v>268.3</v>
      </c>
      <c r="D317" s="81"/>
      <c r="E317" s="81"/>
      <c r="F317" s="81">
        <f>C317+D317+E317</f>
        <v>268.3</v>
      </c>
      <c r="G317" s="81">
        <v>6</v>
      </c>
      <c r="H317" s="81"/>
      <c r="I317" s="81"/>
      <c r="J317" s="81">
        <f t="shared" si="35"/>
        <v>6</v>
      </c>
      <c r="K317" s="56">
        <f t="shared" si="31"/>
        <v>2.5684931506849314E-3</v>
      </c>
      <c r="L317" s="54">
        <f t="shared" si="32"/>
        <v>9.4520547945205475</v>
      </c>
      <c r="M317" s="54">
        <f t="shared" si="29"/>
        <v>2.0794520547945203</v>
      </c>
      <c r="N317" s="54">
        <f t="shared" si="36"/>
        <v>4.1305479452054792</v>
      </c>
      <c r="O317" s="54">
        <v>0.82191452136965759</v>
      </c>
      <c r="P317" s="82">
        <f t="shared" si="30"/>
        <v>6.1438573670854278E-2</v>
      </c>
    </row>
    <row r="318" spans="1:16" x14ac:dyDescent="0.2">
      <c r="A318" s="78">
        <f t="shared" si="33"/>
        <v>313</v>
      </c>
      <c r="B318" s="81" t="s">
        <v>1740</v>
      </c>
      <c r="C318" s="81">
        <v>2006.88</v>
      </c>
      <c r="D318" s="81"/>
      <c r="E318" s="81">
        <v>105.2</v>
      </c>
      <c r="F318" s="81">
        <f>C318+D318+E318</f>
        <v>2112.08</v>
      </c>
      <c r="G318" s="81">
        <v>43</v>
      </c>
      <c r="H318" s="81"/>
      <c r="I318" s="81">
        <v>1</v>
      </c>
      <c r="J318" s="81">
        <f t="shared" si="35"/>
        <v>44</v>
      </c>
      <c r="K318" s="56">
        <f t="shared" si="31"/>
        <v>1.8835616438356163E-2</v>
      </c>
      <c r="L318" s="54">
        <f t="shared" si="32"/>
        <v>69.315068493150676</v>
      </c>
      <c r="M318" s="54">
        <f t="shared" ref="M318:M386" si="37">L318*0.22</f>
        <v>15.249315068493148</v>
      </c>
      <c r="N318" s="54">
        <f t="shared" si="36"/>
        <v>30.290684931506846</v>
      </c>
      <c r="O318" s="54">
        <v>6.027373156710822</v>
      </c>
      <c r="P318" s="82">
        <f t="shared" si="30"/>
        <v>5.7233836620706365E-2</v>
      </c>
    </row>
    <row r="319" spans="1:16" x14ac:dyDescent="0.2">
      <c r="A319" s="78">
        <f t="shared" si="33"/>
        <v>314</v>
      </c>
      <c r="B319" s="81" t="s">
        <v>1741</v>
      </c>
      <c r="C319" s="81">
        <v>1829</v>
      </c>
      <c r="D319" s="81"/>
      <c r="E319" s="81"/>
      <c r="F319" s="81">
        <f>C319+D319+E319</f>
        <v>1829</v>
      </c>
      <c r="G319" s="81">
        <v>26</v>
      </c>
      <c r="H319" s="81"/>
      <c r="I319" s="81"/>
      <c r="J319" s="81">
        <f t="shared" si="35"/>
        <v>26</v>
      </c>
      <c r="K319" s="56">
        <f t="shared" si="31"/>
        <v>1.1130136986301369E-2</v>
      </c>
      <c r="L319" s="54">
        <f t="shared" si="32"/>
        <v>40.958904109589042</v>
      </c>
      <c r="M319" s="54">
        <f t="shared" si="37"/>
        <v>9.0109589041095894</v>
      </c>
      <c r="N319" s="54">
        <f t="shared" si="36"/>
        <v>17.899041095890411</v>
      </c>
      <c r="O319" s="54">
        <v>3.5616295926018497</v>
      </c>
      <c r="P319" s="82">
        <f t="shared" si="30"/>
        <v>3.9054419738759366E-2</v>
      </c>
    </row>
    <row r="320" spans="1:16" x14ac:dyDescent="0.2">
      <c r="A320" s="78">
        <f t="shared" si="33"/>
        <v>315</v>
      </c>
      <c r="B320" s="81" t="s">
        <v>1742</v>
      </c>
      <c r="C320" s="81">
        <v>1983.1</v>
      </c>
      <c r="D320" s="81"/>
      <c r="E320" s="81"/>
      <c r="F320" s="81">
        <f>C320+D320+E320</f>
        <v>1983.1</v>
      </c>
      <c r="G320" s="81">
        <v>25</v>
      </c>
      <c r="H320" s="81"/>
      <c r="I320" s="81"/>
      <c r="J320" s="81">
        <f t="shared" si="35"/>
        <v>25</v>
      </c>
      <c r="K320" s="56">
        <f t="shared" si="31"/>
        <v>1.0702054794520547E-2</v>
      </c>
      <c r="L320" s="54">
        <f t="shared" si="32"/>
        <v>39.383561643835613</v>
      </c>
      <c r="M320" s="54">
        <f t="shared" si="37"/>
        <v>8.6643835616438345</v>
      </c>
      <c r="N320" s="54">
        <f t="shared" si="36"/>
        <v>17.210616438356162</v>
      </c>
      <c r="O320" s="54">
        <v>3.4246438390402396</v>
      </c>
      <c r="P320" s="82">
        <f t="shared" si="30"/>
        <v>3.4634262257513919E-2</v>
      </c>
    </row>
    <row r="321" spans="1:16" x14ac:dyDescent="0.2">
      <c r="A321" s="78">
        <f t="shared" si="33"/>
        <v>316</v>
      </c>
      <c r="B321" s="81" t="s">
        <v>1790</v>
      </c>
      <c r="C321" s="81">
        <v>94.9</v>
      </c>
      <c r="D321" s="81"/>
      <c r="E321" s="81"/>
      <c r="F321" s="81">
        <f t="shared" ref="F321:F370" si="38">C321+D321+E321</f>
        <v>94.9</v>
      </c>
      <c r="G321" s="81">
        <v>3</v>
      </c>
      <c r="H321" s="81"/>
      <c r="I321" s="81"/>
      <c r="J321" s="81">
        <f t="shared" ref="J321:J370" si="39">G321+H321+I321</f>
        <v>3</v>
      </c>
      <c r="K321" s="56">
        <f t="shared" si="31"/>
        <v>1.2842465753424657E-3</v>
      </c>
      <c r="L321" s="54">
        <f t="shared" si="32"/>
        <v>4.7260273972602738</v>
      </c>
      <c r="M321" s="54">
        <f t="shared" si="37"/>
        <v>1.0397260273972602</v>
      </c>
      <c r="N321" s="54">
        <f t="shared" si="36"/>
        <v>2.0652739726027396</v>
      </c>
      <c r="O321" s="54">
        <v>0.4109572606848288</v>
      </c>
      <c r="P321" s="82">
        <f t="shared" si="30"/>
        <v>8.6849153403004226E-2</v>
      </c>
    </row>
    <row r="322" spans="1:16" x14ac:dyDescent="0.2">
      <c r="A322" s="78">
        <f t="shared" si="33"/>
        <v>317</v>
      </c>
      <c r="B322" s="81" t="s">
        <v>1791</v>
      </c>
      <c r="C322" s="81">
        <v>63</v>
      </c>
      <c r="D322" s="81"/>
      <c r="E322" s="81"/>
      <c r="F322" s="81">
        <f t="shared" si="38"/>
        <v>63</v>
      </c>
      <c r="G322" s="81">
        <v>1</v>
      </c>
      <c r="H322" s="81"/>
      <c r="I322" s="81"/>
      <c r="J322" s="81">
        <f t="shared" si="39"/>
        <v>1</v>
      </c>
      <c r="K322" s="56">
        <f t="shared" si="31"/>
        <v>4.2808219178082189E-4</v>
      </c>
      <c r="L322" s="54">
        <f t="shared" si="32"/>
        <v>1.5753424657534245</v>
      </c>
      <c r="M322" s="54">
        <f t="shared" si="37"/>
        <v>0.34657534246575339</v>
      </c>
      <c r="N322" s="54">
        <f t="shared" si="36"/>
        <v>0.68842465753424653</v>
      </c>
      <c r="O322" s="54">
        <v>0.13698575356160961</v>
      </c>
      <c r="P322" s="82">
        <f t="shared" si="30"/>
        <v>4.360838443357197E-2</v>
      </c>
    </row>
    <row r="323" spans="1:16" x14ac:dyDescent="0.2">
      <c r="A323" s="78">
        <f t="shared" si="33"/>
        <v>318</v>
      </c>
      <c r="B323" s="81" t="s">
        <v>1808</v>
      </c>
      <c r="C323" s="81">
        <v>75.599999999999994</v>
      </c>
      <c r="D323" s="81"/>
      <c r="E323" s="81"/>
      <c r="F323" s="81">
        <f t="shared" si="38"/>
        <v>75.599999999999994</v>
      </c>
      <c r="G323" s="81">
        <v>2</v>
      </c>
      <c r="H323" s="81"/>
      <c r="I323" s="81"/>
      <c r="J323" s="81">
        <f t="shared" si="39"/>
        <v>2</v>
      </c>
      <c r="K323" s="56">
        <f t="shared" si="31"/>
        <v>8.5616438356164379E-4</v>
      </c>
      <c r="L323" s="54">
        <f t="shared" si="32"/>
        <v>3.150684931506849</v>
      </c>
      <c r="M323" s="54">
        <f t="shared" si="37"/>
        <v>0.69315068493150678</v>
      </c>
      <c r="N323" s="54">
        <f t="shared" si="36"/>
        <v>1.3768493150684931</v>
      </c>
      <c r="O323" s="54">
        <v>0.27397150712321922</v>
      </c>
      <c r="P323" s="82">
        <f t="shared" si="30"/>
        <v>7.2680640722619955E-2</v>
      </c>
    </row>
    <row r="324" spans="1:16" x14ac:dyDescent="0.2">
      <c r="A324" s="78">
        <f t="shared" si="33"/>
        <v>319</v>
      </c>
      <c r="B324" s="81" t="s">
        <v>1809</v>
      </c>
      <c r="C324" s="81">
        <v>129.69999999999999</v>
      </c>
      <c r="D324" s="81"/>
      <c r="E324" s="81"/>
      <c r="F324" s="81">
        <f t="shared" si="38"/>
        <v>129.69999999999999</v>
      </c>
      <c r="G324" s="81">
        <v>4</v>
      </c>
      <c r="H324" s="81"/>
      <c r="I324" s="81"/>
      <c r="J324" s="81">
        <f t="shared" si="39"/>
        <v>4</v>
      </c>
      <c r="K324" s="56">
        <f t="shared" si="31"/>
        <v>1.7123287671232876E-3</v>
      </c>
      <c r="L324" s="54">
        <f t="shared" si="32"/>
        <v>6.3013698630136981</v>
      </c>
      <c r="M324" s="54">
        <f t="shared" si="37"/>
        <v>1.3863013698630136</v>
      </c>
      <c r="N324" s="54">
        <f t="shared" si="36"/>
        <v>2.7536986301369861</v>
      </c>
      <c r="O324" s="54">
        <v>0.54794301424643843</v>
      </c>
      <c r="P324" s="82">
        <f t="shared" si="30"/>
        <v>8.4728703756824494E-2</v>
      </c>
    </row>
    <row r="325" spans="1:16" x14ac:dyDescent="0.2">
      <c r="A325" s="78">
        <f t="shared" si="33"/>
        <v>320</v>
      </c>
      <c r="B325" s="81" t="s">
        <v>1810</v>
      </c>
      <c r="C325" s="81">
        <v>137.4</v>
      </c>
      <c r="D325" s="81"/>
      <c r="E325" s="81"/>
      <c r="F325" s="81">
        <f t="shared" si="38"/>
        <v>137.4</v>
      </c>
      <c r="G325" s="81">
        <v>5</v>
      </c>
      <c r="H325" s="81"/>
      <c r="I325" s="81"/>
      <c r="J325" s="81">
        <f t="shared" si="39"/>
        <v>5</v>
      </c>
      <c r="K325" s="56">
        <f t="shared" si="31"/>
        <v>2.1404109589041095E-3</v>
      </c>
      <c r="L325" s="54">
        <f t="shared" si="32"/>
        <v>7.8767123287671232</v>
      </c>
      <c r="M325" s="54">
        <f t="shared" si="37"/>
        <v>1.7328767123287672</v>
      </c>
      <c r="N325" s="54">
        <f t="shared" si="36"/>
        <v>3.4421232876712327</v>
      </c>
      <c r="O325" s="54">
        <v>0.68492876780804801</v>
      </c>
      <c r="P325" s="82">
        <f t="shared" si="30"/>
        <v>9.9975553832424818E-2</v>
      </c>
    </row>
    <row r="326" spans="1:16" x14ac:dyDescent="0.2">
      <c r="A326" s="78">
        <f t="shared" si="33"/>
        <v>321</v>
      </c>
      <c r="B326" s="81" t="s">
        <v>1811</v>
      </c>
      <c r="C326" s="81">
        <v>243.35</v>
      </c>
      <c r="D326" s="81"/>
      <c r="E326" s="81"/>
      <c r="F326" s="81">
        <f t="shared" si="38"/>
        <v>243.35</v>
      </c>
      <c r="G326" s="81">
        <v>6</v>
      </c>
      <c r="H326" s="81"/>
      <c r="I326" s="81"/>
      <c r="J326" s="81">
        <f t="shared" si="39"/>
        <v>6</v>
      </c>
      <c r="K326" s="56">
        <f t="shared" si="31"/>
        <v>2.5684931506849314E-3</v>
      </c>
      <c r="L326" s="54">
        <f t="shared" si="32"/>
        <v>9.4520547945205475</v>
      </c>
      <c r="M326" s="54">
        <f t="shared" si="37"/>
        <v>2.0794520547945203</v>
      </c>
      <c r="N326" s="54">
        <f t="shared" si="36"/>
        <v>4.1305479452054792</v>
      </c>
      <c r="O326" s="54">
        <v>0.82191452136965759</v>
      </c>
      <c r="P326" s="82">
        <f t="shared" ref="P326:P387" si="40">(L326+M326+N326+O326)/F326</f>
        <v>6.7737700085844274E-2</v>
      </c>
    </row>
    <row r="327" spans="1:16" x14ac:dyDescent="0.2">
      <c r="A327" s="78">
        <f t="shared" si="33"/>
        <v>322</v>
      </c>
      <c r="B327" s="81" t="s">
        <v>1812</v>
      </c>
      <c r="C327" s="81">
        <v>130.80000000000001</v>
      </c>
      <c r="D327" s="81"/>
      <c r="E327" s="81"/>
      <c r="F327" s="81">
        <f t="shared" si="38"/>
        <v>130.80000000000001</v>
      </c>
      <c r="G327" s="81">
        <v>3</v>
      </c>
      <c r="H327" s="81"/>
      <c r="I327" s="81"/>
      <c r="J327" s="81">
        <f t="shared" si="39"/>
        <v>3</v>
      </c>
      <c r="K327" s="56">
        <f t="shared" ref="K327:K386" si="41">2/4672*J327</f>
        <v>1.2842465753424657E-3</v>
      </c>
      <c r="L327" s="54">
        <f t="shared" ref="L327:L386" si="42">K327*3680</f>
        <v>4.7260273972602738</v>
      </c>
      <c r="M327" s="54">
        <f t="shared" si="37"/>
        <v>1.0397260273972602</v>
      </c>
      <c r="N327" s="54">
        <f t="shared" si="36"/>
        <v>2.0652739726027396</v>
      </c>
      <c r="O327" s="54">
        <v>0.4109572606848288</v>
      </c>
      <c r="P327" s="82">
        <f t="shared" si="40"/>
        <v>6.3012115121904438E-2</v>
      </c>
    </row>
    <row r="328" spans="1:16" x14ac:dyDescent="0.2">
      <c r="A328" s="78">
        <f t="shared" ref="A328:A386" si="43">A327+1</f>
        <v>323</v>
      </c>
      <c r="B328" s="81" t="s">
        <v>1813</v>
      </c>
      <c r="C328" s="81">
        <v>104</v>
      </c>
      <c r="D328" s="81"/>
      <c r="E328" s="81"/>
      <c r="F328" s="81">
        <f t="shared" si="38"/>
        <v>104</v>
      </c>
      <c r="G328" s="81">
        <v>3</v>
      </c>
      <c r="H328" s="81"/>
      <c r="I328" s="81"/>
      <c r="J328" s="81">
        <f t="shared" si="39"/>
        <v>3</v>
      </c>
      <c r="K328" s="56">
        <f t="shared" si="41"/>
        <v>1.2842465753424657E-3</v>
      </c>
      <c r="L328" s="54">
        <f t="shared" si="42"/>
        <v>4.7260273972602738</v>
      </c>
      <c r="M328" s="54">
        <f t="shared" si="37"/>
        <v>1.0397260273972602</v>
      </c>
      <c r="N328" s="54">
        <f t="shared" si="36"/>
        <v>2.0652739726027396</v>
      </c>
      <c r="O328" s="54">
        <v>0.4109572606848288</v>
      </c>
      <c r="P328" s="82">
        <f t="shared" si="40"/>
        <v>7.9249852480241356E-2</v>
      </c>
    </row>
    <row r="329" spans="1:16" x14ac:dyDescent="0.2">
      <c r="A329" s="78">
        <f t="shared" si="43"/>
        <v>324</v>
      </c>
      <c r="B329" s="81" t="s">
        <v>1814</v>
      </c>
      <c r="C329" s="81">
        <v>147.6</v>
      </c>
      <c r="D329" s="81"/>
      <c r="E329" s="81"/>
      <c r="F329" s="81">
        <f t="shared" si="38"/>
        <v>147.6</v>
      </c>
      <c r="G329" s="81">
        <v>3</v>
      </c>
      <c r="H329" s="81"/>
      <c r="I329" s="81"/>
      <c r="J329" s="81">
        <f t="shared" si="39"/>
        <v>3</v>
      </c>
      <c r="K329" s="56">
        <f t="shared" si="41"/>
        <v>1.2842465753424657E-3</v>
      </c>
      <c r="L329" s="54">
        <f t="shared" si="42"/>
        <v>4.7260273972602738</v>
      </c>
      <c r="M329" s="54">
        <f t="shared" si="37"/>
        <v>1.0397260273972602</v>
      </c>
      <c r="N329" s="54">
        <f t="shared" si="36"/>
        <v>2.0652739726027396</v>
      </c>
      <c r="O329" s="54">
        <v>0.4109572606848288</v>
      </c>
      <c r="P329" s="82">
        <f t="shared" si="40"/>
        <v>5.584000445762264E-2</v>
      </c>
    </row>
    <row r="330" spans="1:16" x14ac:dyDescent="0.2">
      <c r="A330" s="78">
        <f t="shared" si="43"/>
        <v>325</v>
      </c>
      <c r="B330" s="81" t="s">
        <v>1845</v>
      </c>
      <c r="C330" s="81">
        <v>613.6</v>
      </c>
      <c r="D330" s="81"/>
      <c r="E330" s="81">
        <v>61.8</v>
      </c>
      <c r="F330" s="81">
        <f t="shared" si="38"/>
        <v>675.4</v>
      </c>
      <c r="G330" s="81">
        <v>10</v>
      </c>
      <c r="H330" s="81"/>
      <c r="I330" s="81">
        <v>1</v>
      </c>
      <c r="J330" s="81">
        <f t="shared" si="39"/>
        <v>11</v>
      </c>
      <c r="K330" s="56">
        <f t="shared" si="41"/>
        <v>4.7089041095890408E-3</v>
      </c>
      <c r="L330" s="54">
        <f t="shared" si="42"/>
        <v>17.328767123287669</v>
      </c>
      <c r="M330" s="54">
        <f t="shared" si="37"/>
        <v>3.8123287671232871</v>
      </c>
      <c r="N330" s="54">
        <f t="shared" si="36"/>
        <v>7.5726712328767114</v>
      </c>
      <c r="O330" s="54">
        <v>1.5068432891777055</v>
      </c>
      <c r="P330" s="82">
        <f t="shared" si="40"/>
        <v>4.4744759272231822E-2</v>
      </c>
    </row>
    <row r="331" spans="1:16" x14ac:dyDescent="0.2">
      <c r="A331" s="78">
        <f t="shared" si="43"/>
        <v>326</v>
      </c>
      <c r="B331" s="81" t="s">
        <v>1846</v>
      </c>
      <c r="C331" s="81">
        <v>250.6</v>
      </c>
      <c r="D331" s="81"/>
      <c r="E331" s="81"/>
      <c r="F331" s="81">
        <f t="shared" si="38"/>
        <v>250.6</v>
      </c>
      <c r="G331" s="81">
        <v>6</v>
      </c>
      <c r="H331" s="81"/>
      <c r="I331" s="81"/>
      <c r="J331" s="81">
        <f t="shared" si="39"/>
        <v>6</v>
      </c>
      <c r="K331" s="56">
        <f t="shared" si="41"/>
        <v>2.5684931506849314E-3</v>
      </c>
      <c r="L331" s="54">
        <f t="shared" si="42"/>
        <v>9.4520547945205475</v>
      </c>
      <c r="M331" s="54">
        <f t="shared" si="37"/>
        <v>2.0794520547945203</v>
      </c>
      <c r="N331" s="54">
        <f t="shared" si="36"/>
        <v>4.1305479452054792</v>
      </c>
      <c r="O331" s="54">
        <v>0.82191452136965759</v>
      </c>
      <c r="P331" s="82">
        <f t="shared" si="40"/>
        <v>6.5778010039466095E-2</v>
      </c>
    </row>
    <row r="332" spans="1:16" x14ac:dyDescent="0.2">
      <c r="A332" s="78">
        <f t="shared" si="43"/>
        <v>327</v>
      </c>
      <c r="B332" s="81" t="s">
        <v>1847</v>
      </c>
      <c r="C332" s="81">
        <v>252.6</v>
      </c>
      <c r="D332" s="81"/>
      <c r="E332" s="81"/>
      <c r="F332" s="81">
        <f t="shared" si="38"/>
        <v>252.6</v>
      </c>
      <c r="G332" s="81">
        <v>3</v>
      </c>
      <c r="H332" s="81"/>
      <c r="I332" s="81"/>
      <c r="J332" s="81">
        <f t="shared" si="39"/>
        <v>3</v>
      </c>
      <c r="K332" s="56">
        <f t="shared" si="41"/>
        <v>1.2842465753424657E-3</v>
      </c>
      <c r="L332" s="54">
        <f t="shared" si="42"/>
        <v>4.7260273972602738</v>
      </c>
      <c r="M332" s="54">
        <f t="shared" si="37"/>
        <v>1.0397260273972602</v>
      </c>
      <c r="N332" s="54">
        <f t="shared" si="36"/>
        <v>2.0652739726027396</v>
      </c>
      <c r="O332" s="54">
        <v>0.4109572606848288</v>
      </c>
      <c r="P332" s="82">
        <f t="shared" si="40"/>
        <v>3.2628601179513467E-2</v>
      </c>
    </row>
    <row r="333" spans="1:16" x14ac:dyDescent="0.2">
      <c r="A333" s="78">
        <f t="shared" si="43"/>
        <v>328</v>
      </c>
      <c r="B333" s="81" t="s">
        <v>251</v>
      </c>
      <c r="C333" s="81">
        <v>282.7</v>
      </c>
      <c r="D333" s="81"/>
      <c r="E333" s="81"/>
      <c r="F333" s="81">
        <f t="shared" si="38"/>
        <v>282.7</v>
      </c>
      <c r="G333" s="81">
        <v>3</v>
      </c>
      <c r="H333" s="81"/>
      <c r="I333" s="81"/>
      <c r="J333" s="81">
        <f t="shared" si="39"/>
        <v>3</v>
      </c>
      <c r="K333" s="56">
        <f t="shared" si="41"/>
        <v>1.2842465753424657E-3</v>
      </c>
      <c r="L333" s="54">
        <f t="shared" si="42"/>
        <v>4.7260273972602738</v>
      </c>
      <c r="M333" s="54">
        <f t="shared" si="37"/>
        <v>1.0397260273972602</v>
      </c>
      <c r="N333" s="54">
        <f t="shared" si="36"/>
        <v>2.0652739726027396</v>
      </c>
      <c r="O333" s="54">
        <v>0.4109572606848288</v>
      </c>
      <c r="P333" s="82">
        <f t="shared" si="40"/>
        <v>2.9154526557994699E-2</v>
      </c>
    </row>
    <row r="334" spans="1:16" x14ac:dyDescent="0.2">
      <c r="A334" s="78">
        <f t="shared" si="43"/>
        <v>329</v>
      </c>
      <c r="B334" s="81" t="s">
        <v>252</v>
      </c>
      <c r="C334" s="81">
        <v>280.89999999999998</v>
      </c>
      <c r="D334" s="81"/>
      <c r="E334" s="81"/>
      <c r="F334" s="81">
        <f t="shared" si="38"/>
        <v>280.89999999999998</v>
      </c>
      <c r="G334" s="81">
        <v>6</v>
      </c>
      <c r="H334" s="81"/>
      <c r="I334" s="81"/>
      <c r="J334" s="81">
        <f t="shared" si="39"/>
        <v>6</v>
      </c>
      <c r="K334" s="56">
        <f t="shared" si="41"/>
        <v>2.5684931506849314E-3</v>
      </c>
      <c r="L334" s="54">
        <f t="shared" si="42"/>
        <v>9.4520547945205475</v>
      </c>
      <c r="M334" s="54">
        <f t="shared" si="37"/>
        <v>2.0794520547945203</v>
      </c>
      <c r="N334" s="54">
        <f t="shared" si="36"/>
        <v>4.1305479452054792</v>
      </c>
      <c r="O334" s="54">
        <v>0.82191452136965759</v>
      </c>
      <c r="P334" s="82">
        <f t="shared" si="40"/>
        <v>5.8682696033784995E-2</v>
      </c>
    </row>
    <row r="335" spans="1:16" x14ac:dyDescent="0.2">
      <c r="A335" s="78">
        <f t="shared" si="43"/>
        <v>330</v>
      </c>
      <c r="B335" s="81" t="s">
        <v>253</v>
      </c>
      <c r="C335" s="81">
        <v>255.5</v>
      </c>
      <c r="D335" s="81"/>
      <c r="E335" s="81"/>
      <c r="F335" s="81">
        <f t="shared" si="38"/>
        <v>255.5</v>
      </c>
      <c r="G335" s="81">
        <v>6</v>
      </c>
      <c r="H335" s="81"/>
      <c r="I335" s="81"/>
      <c r="J335" s="81">
        <f t="shared" si="39"/>
        <v>6</v>
      </c>
      <c r="K335" s="56">
        <f t="shared" si="41"/>
        <v>2.5684931506849314E-3</v>
      </c>
      <c r="L335" s="54">
        <f t="shared" si="42"/>
        <v>9.4520547945205475</v>
      </c>
      <c r="M335" s="54">
        <f t="shared" si="37"/>
        <v>2.0794520547945203</v>
      </c>
      <c r="N335" s="54">
        <f t="shared" si="36"/>
        <v>4.1305479452054792</v>
      </c>
      <c r="O335" s="54">
        <v>0.82191452136965759</v>
      </c>
      <c r="P335" s="82">
        <f t="shared" si="40"/>
        <v>6.4516513956517432E-2</v>
      </c>
    </row>
    <row r="336" spans="1:16" x14ac:dyDescent="0.2">
      <c r="A336" s="78">
        <f t="shared" si="43"/>
        <v>331</v>
      </c>
      <c r="B336" s="81" t="s">
        <v>254</v>
      </c>
      <c r="C336" s="81">
        <v>426</v>
      </c>
      <c r="D336" s="81"/>
      <c r="E336" s="81"/>
      <c r="F336" s="81">
        <f t="shared" si="38"/>
        <v>426</v>
      </c>
      <c r="G336" s="81">
        <v>8</v>
      </c>
      <c r="H336" s="81"/>
      <c r="I336" s="81"/>
      <c r="J336" s="81">
        <f t="shared" si="39"/>
        <v>8</v>
      </c>
      <c r="K336" s="56">
        <f t="shared" si="41"/>
        <v>3.4246575342465752E-3</v>
      </c>
      <c r="L336" s="54">
        <f t="shared" si="42"/>
        <v>12.602739726027396</v>
      </c>
      <c r="M336" s="54">
        <f t="shared" si="37"/>
        <v>2.7726027397260271</v>
      </c>
      <c r="N336" s="54">
        <f t="shared" si="36"/>
        <v>5.5073972602739723</v>
      </c>
      <c r="O336" s="54">
        <v>1.0958860284928769</v>
      </c>
      <c r="P336" s="82">
        <f t="shared" si="40"/>
        <v>5.1593018203099229E-2</v>
      </c>
    </row>
    <row r="337" spans="1:16" x14ac:dyDescent="0.2">
      <c r="A337" s="78">
        <f t="shared" si="43"/>
        <v>332</v>
      </c>
      <c r="B337" s="81" t="s">
        <v>255</v>
      </c>
      <c r="C337" s="81">
        <v>267.8</v>
      </c>
      <c r="D337" s="81"/>
      <c r="E337" s="81"/>
      <c r="F337" s="81">
        <f t="shared" si="38"/>
        <v>267.8</v>
      </c>
      <c r="G337" s="81">
        <v>5</v>
      </c>
      <c r="H337" s="81"/>
      <c r="I337" s="81"/>
      <c r="J337" s="81">
        <f t="shared" si="39"/>
        <v>5</v>
      </c>
      <c r="K337" s="56">
        <f t="shared" si="41"/>
        <v>2.1404109589041095E-3</v>
      </c>
      <c r="L337" s="54">
        <f t="shared" si="42"/>
        <v>7.8767123287671232</v>
      </c>
      <c r="M337" s="54">
        <f t="shared" si="37"/>
        <v>1.7328767123287672</v>
      </c>
      <c r="N337" s="54">
        <f t="shared" si="36"/>
        <v>3.4421232876712327</v>
      </c>
      <c r="O337" s="54">
        <v>0.68492876780804801</v>
      </c>
      <c r="P337" s="82">
        <f t="shared" si="40"/>
        <v>5.12944028998326E-2</v>
      </c>
    </row>
    <row r="338" spans="1:16" x14ac:dyDescent="0.2">
      <c r="A338" s="78">
        <f t="shared" si="43"/>
        <v>333</v>
      </c>
      <c r="B338" s="81" t="s">
        <v>256</v>
      </c>
      <c r="C338" s="81">
        <v>503.7</v>
      </c>
      <c r="D338" s="81"/>
      <c r="E338" s="81"/>
      <c r="F338" s="81">
        <f t="shared" si="38"/>
        <v>503.7</v>
      </c>
      <c r="G338" s="81">
        <v>8</v>
      </c>
      <c r="H338" s="81"/>
      <c r="I338" s="81"/>
      <c r="J338" s="81">
        <f t="shared" si="39"/>
        <v>8</v>
      </c>
      <c r="K338" s="56">
        <f t="shared" si="41"/>
        <v>3.4246575342465752E-3</v>
      </c>
      <c r="L338" s="54">
        <f t="shared" si="42"/>
        <v>12.602739726027396</v>
      </c>
      <c r="M338" s="54">
        <f t="shared" si="37"/>
        <v>2.7726027397260271</v>
      </c>
      <c r="N338" s="54">
        <f t="shared" si="36"/>
        <v>5.5073972602739723</v>
      </c>
      <c r="O338" s="54">
        <v>1.0958860284928769</v>
      </c>
      <c r="P338" s="82">
        <f t="shared" si="40"/>
        <v>4.3634357265277493E-2</v>
      </c>
    </row>
    <row r="339" spans="1:16" x14ac:dyDescent="0.2">
      <c r="A339" s="78">
        <f t="shared" si="43"/>
        <v>334</v>
      </c>
      <c r="B339" s="81" t="s">
        <v>257</v>
      </c>
      <c r="C339" s="81">
        <v>841.6</v>
      </c>
      <c r="D339" s="81"/>
      <c r="E339" s="81"/>
      <c r="F339" s="81">
        <f t="shared" si="38"/>
        <v>841.6</v>
      </c>
      <c r="G339" s="81">
        <v>15</v>
      </c>
      <c r="H339" s="81"/>
      <c r="I339" s="81"/>
      <c r="J339" s="81">
        <f t="shared" si="39"/>
        <v>15</v>
      </c>
      <c r="K339" s="56">
        <f t="shared" si="41"/>
        <v>6.4212328767123284E-3</v>
      </c>
      <c r="L339" s="54">
        <f t="shared" si="42"/>
        <v>23.63013698630137</v>
      </c>
      <c r="M339" s="54">
        <f t="shared" si="37"/>
        <v>5.1986301369863011</v>
      </c>
      <c r="N339" s="54">
        <f t="shared" si="36"/>
        <v>10.326369863013699</v>
      </c>
      <c r="O339" s="54">
        <v>2.054786303424144</v>
      </c>
      <c r="P339" s="82">
        <f t="shared" si="40"/>
        <v>4.8966163604711878E-2</v>
      </c>
    </row>
    <row r="340" spans="1:16" x14ac:dyDescent="0.2">
      <c r="A340" s="78">
        <f t="shared" si="43"/>
        <v>335</v>
      </c>
      <c r="B340" s="81" t="s">
        <v>258</v>
      </c>
      <c r="C340" s="81">
        <v>999</v>
      </c>
      <c r="D340" s="81"/>
      <c r="E340" s="81"/>
      <c r="F340" s="81">
        <f t="shared" si="38"/>
        <v>999</v>
      </c>
      <c r="G340" s="81">
        <v>18</v>
      </c>
      <c r="H340" s="81"/>
      <c r="I340" s="81"/>
      <c r="J340" s="81">
        <f t="shared" si="39"/>
        <v>18</v>
      </c>
      <c r="K340" s="56">
        <f t="shared" si="41"/>
        <v>7.7054794520547941E-3</v>
      </c>
      <c r="L340" s="54">
        <f t="shared" si="42"/>
        <v>28.356164383561641</v>
      </c>
      <c r="M340" s="54">
        <f t="shared" si="37"/>
        <v>6.2383561643835614</v>
      </c>
      <c r="N340" s="54">
        <f t="shared" si="36"/>
        <v>12.391643835616437</v>
      </c>
      <c r="O340" s="54">
        <v>2.4657435641089727</v>
      </c>
      <c r="P340" s="82">
        <f t="shared" si="40"/>
        <v>4.9501409357027633E-2</v>
      </c>
    </row>
    <row r="341" spans="1:16" x14ac:dyDescent="0.2">
      <c r="A341" s="78">
        <f t="shared" si="43"/>
        <v>336</v>
      </c>
      <c r="B341" s="81" t="s">
        <v>259</v>
      </c>
      <c r="C341" s="81">
        <v>764.25</v>
      </c>
      <c r="D341" s="81"/>
      <c r="E341" s="81"/>
      <c r="F341" s="81">
        <f t="shared" si="38"/>
        <v>764.25</v>
      </c>
      <c r="G341" s="81">
        <v>12</v>
      </c>
      <c r="H341" s="81"/>
      <c r="I341" s="81"/>
      <c r="J341" s="81">
        <f t="shared" si="39"/>
        <v>12</v>
      </c>
      <c r="K341" s="56">
        <f t="shared" si="41"/>
        <v>5.1369863013698627E-3</v>
      </c>
      <c r="L341" s="54">
        <f t="shared" si="42"/>
        <v>18.904109589041095</v>
      </c>
      <c r="M341" s="54">
        <f t="shared" si="37"/>
        <v>4.1589041095890407</v>
      </c>
      <c r="N341" s="54">
        <f t="shared" si="36"/>
        <v>8.2610958904109584</v>
      </c>
      <c r="O341" s="54">
        <v>1.6438290427393152</v>
      </c>
      <c r="P341" s="82">
        <f t="shared" si="40"/>
        <v>4.3137636417115349E-2</v>
      </c>
    </row>
    <row r="342" spans="1:16" x14ac:dyDescent="0.2">
      <c r="A342" s="78">
        <f t="shared" si="43"/>
        <v>337</v>
      </c>
      <c r="B342" s="81" t="s">
        <v>260</v>
      </c>
      <c r="C342" s="81">
        <v>342.3</v>
      </c>
      <c r="D342" s="81"/>
      <c r="E342" s="81"/>
      <c r="F342" s="81">
        <f t="shared" si="38"/>
        <v>342.3</v>
      </c>
      <c r="G342" s="81">
        <v>5</v>
      </c>
      <c r="H342" s="81"/>
      <c r="I342" s="81"/>
      <c r="J342" s="81">
        <f t="shared" si="39"/>
        <v>5</v>
      </c>
      <c r="K342" s="56">
        <f t="shared" si="41"/>
        <v>2.1404109589041095E-3</v>
      </c>
      <c r="L342" s="54">
        <f t="shared" si="42"/>
        <v>7.8767123287671232</v>
      </c>
      <c r="M342" s="54">
        <f t="shared" si="37"/>
        <v>1.7328767123287672</v>
      </c>
      <c r="N342" s="54">
        <f t="shared" si="36"/>
        <v>3.4421232876712327</v>
      </c>
      <c r="O342" s="54">
        <v>0.68492876780804801</v>
      </c>
      <c r="P342" s="82">
        <f t="shared" si="40"/>
        <v>4.013041512291899E-2</v>
      </c>
    </row>
    <row r="343" spans="1:16" x14ac:dyDescent="0.2">
      <c r="A343" s="78">
        <f t="shared" si="43"/>
        <v>338</v>
      </c>
      <c r="B343" s="81" t="s">
        <v>261</v>
      </c>
      <c r="C343" s="81">
        <v>301</v>
      </c>
      <c r="D343" s="81"/>
      <c r="E343" s="81"/>
      <c r="F343" s="81">
        <f t="shared" si="38"/>
        <v>301</v>
      </c>
      <c r="G343" s="81">
        <v>5</v>
      </c>
      <c r="H343" s="81"/>
      <c r="I343" s="81"/>
      <c r="J343" s="81">
        <f t="shared" si="39"/>
        <v>5</v>
      </c>
      <c r="K343" s="56">
        <f t="shared" si="41"/>
        <v>2.1404109589041095E-3</v>
      </c>
      <c r="L343" s="54">
        <f t="shared" si="42"/>
        <v>7.8767123287671232</v>
      </c>
      <c r="M343" s="54">
        <f t="shared" si="37"/>
        <v>1.7328767123287672</v>
      </c>
      <c r="N343" s="54">
        <f t="shared" si="36"/>
        <v>3.4421232876712327</v>
      </c>
      <c r="O343" s="54">
        <v>0.68492876780804801</v>
      </c>
      <c r="P343" s="82">
        <f t="shared" si="40"/>
        <v>4.5636681383970666E-2</v>
      </c>
    </row>
    <row r="344" spans="1:16" x14ac:dyDescent="0.2">
      <c r="A344" s="78">
        <f t="shared" si="43"/>
        <v>339</v>
      </c>
      <c r="B344" s="81" t="s">
        <v>262</v>
      </c>
      <c r="C344" s="81">
        <v>221.5</v>
      </c>
      <c r="D344" s="81"/>
      <c r="E344" s="81"/>
      <c r="F344" s="81">
        <f t="shared" si="38"/>
        <v>221.5</v>
      </c>
      <c r="G344" s="81">
        <v>6</v>
      </c>
      <c r="H344" s="81"/>
      <c r="I344" s="81"/>
      <c r="J344" s="81">
        <f t="shared" si="39"/>
        <v>6</v>
      </c>
      <c r="K344" s="56">
        <f t="shared" si="41"/>
        <v>2.5684931506849314E-3</v>
      </c>
      <c r="L344" s="54">
        <f t="shared" si="42"/>
        <v>9.4520547945205475</v>
      </c>
      <c r="M344" s="54">
        <f t="shared" si="37"/>
        <v>2.0794520547945203</v>
      </c>
      <c r="N344" s="54">
        <f t="shared" ref="N344:N371" si="44">L344*0.437</f>
        <v>4.1305479452054792</v>
      </c>
      <c r="O344" s="54">
        <v>0.82191452136965759</v>
      </c>
      <c r="P344" s="82">
        <f t="shared" si="40"/>
        <v>7.4419726031107011E-2</v>
      </c>
    </row>
    <row r="345" spans="1:16" x14ac:dyDescent="0.2">
      <c r="A345" s="78">
        <f t="shared" si="43"/>
        <v>340</v>
      </c>
      <c r="B345" s="81" t="s">
        <v>263</v>
      </c>
      <c r="C345" s="81">
        <v>232.5</v>
      </c>
      <c r="D345" s="81"/>
      <c r="E345" s="81"/>
      <c r="F345" s="81">
        <f t="shared" si="38"/>
        <v>232.5</v>
      </c>
      <c r="G345" s="81">
        <v>6</v>
      </c>
      <c r="H345" s="81"/>
      <c r="I345" s="81"/>
      <c r="J345" s="81">
        <f t="shared" si="39"/>
        <v>6</v>
      </c>
      <c r="K345" s="56">
        <f t="shared" si="41"/>
        <v>2.5684931506849314E-3</v>
      </c>
      <c r="L345" s="54">
        <f t="shared" si="42"/>
        <v>9.4520547945205475</v>
      </c>
      <c r="M345" s="54">
        <f t="shared" si="37"/>
        <v>2.0794520547945203</v>
      </c>
      <c r="N345" s="54">
        <f t="shared" si="44"/>
        <v>4.1305479452054792</v>
      </c>
      <c r="O345" s="54">
        <v>0.82191452136965759</v>
      </c>
      <c r="P345" s="82">
        <f t="shared" si="40"/>
        <v>7.0898792756517004E-2</v>
      </c>
    </row>
    <row r="346" spans="1:16" x14ac:dyDescent="0.2">
      <c r="A346" s="78">
        <f t="shared" si="43"/>
        <v>341</v>
      </c>
      <c r="B346" s="81" t="s">
        <v>283</v>
      </c>
      <c r="C346" s="81">
        <v>325.3</v>
      </c>
      <c r="D346" s="81"/>
      <c r="E346" s="81"/>
      <c r="F346" s="81">
        <f t="shared" si="38"/>
        <v>325.3</v>
      </c>
      <c r="G346" s="81">
        <v>4</v>
      </c>
      <c r="H346" s="81"/>
      <c r="I346" s="81"/>
      <c r="J346" s="81">
        <f t="shared" si="39"/>
        <v>4</v>
      </c>
      <c r="K346" s="56">
        <f t="shared" si="41"/>
        <v>1.7123287671232876E-3</v>
      </c>
      <c r="L346" s="54">
        <f t="shared" si="42"/>
        <v>6.3013698630136981</v>
      </c>
      <c r="M346" s="54">
        <f t="shared" si="37"/>
        <v>1.3863013698630136</v>
      </c>
      <c r="N346" s="54">
        <f t="shared" si="44"/>
        <v>2.7536986301369861</v>
      </c>
      <c r="O346" s="54">
        <v>0.54794301424643843</v>
      </c>
      <c r="P346" s="82">
        <f t="shared" si="40"/>
        <v>3.3782086926714222E-2</v>
      </c>
    </row>
    <row r="347" spans="1:16" x14ac:dyDescent="0.2">
      <c r="A347" s="78">
        <f t="shared" si="43"/>
        <v>342</v>
      </c>
      <c r="B347" s="81" t="s">
        <v>287</v>
      </c>
      <c r="C347" s="81">
        <v>178.3</v>
      </c>
      <c r="D347" s="81"/>
      <c r="E347" s="81"/>
      <c r="F347" s="81">
        <f t="shared" si="38"/>
        <v>178.3</v>
      </c>
      <c r="G347" s="81">
        <v>3</v>
      </c>
      <c r="H347" s="81"/>
      <c r="I347" s="81"/>
      <c r="J347" s="81">
        <f t="shared" si="39"/>
        <v>3</v>
      </c>
      <c r="K347" s="56">
        <f t="shared" si="41"/>
        <v>1.2842465753424657E-3</v>
      </c>
      <c r="L347" s="54">
        <f t="shared" si="42"/>
        <v>4.7260273972602738</v>
      </c>
      <c r="M347" s="54">
        <f t="shared" si="37"/>
        <v>1.0397260273972602</v>
      </c>
      <c r="N347" s="54">
        <f t="shared" si="44"/>
        <v>2.0652739726027396</v>
      </c>
      <c r="O347" s="54">
        <v>0.4109572606848288</v>
      </c>
      <c r="P347" s="82">
        <f t="shared" si="40"/>
        <v>4.6225376657011222E-2</v>
      </c>
    </row>
    <row r="348" spans="1:16" x14ac:dyDescent="0.2">
      <c r="A348" s="78">
        <f t="shared" si="43"/>
        <v>343</v>
      </c>
      <c r="B348" s="81" t="s">
        <v>311</v>
      </c>
      <c r="C348" s="81">
        <v>212.89</v>
      </c>
      <c r="D348" s="81"/>
      <c r="E348" s="81"/>
      <c r="F348" s="81">
        <f t="shared" si="38"/>
        <v>212.89</v>
      </c>
      <c r="G348" s="81">
        <v>3</v>
      </c>
      <c r="H348" s="81"/>
      <c r="I348" s="81"/>
      <c r="J348" s="81">
        <f t="shared" si="39"/>
        <v>3</v>
      </c>
      <c r="K348" s="56">
        <f t="shared" si="41"/>
        <v>1.2842465753424657E-3</v>
      </c>
      <c r="L348" s="54">
        <f t="shared" si="42"/>
        <v>4.7260273972602738</v>
      </c>
      <c r="M348" s="54">
        <f t="shared" si="37"/>
        <v>1.0397260273972602</v>
      </c>
      <c r="N348" s="54">
        <f t="shared" si="44"/>
        <v>2.0652739726027396</v>
      </c>
      <c r="O348" s="54">
        <v>0.4109572606848288</v>
      </c>
      <c r="P348" s="82">
        <f t="shared" si="40"/>
        <v>3.8714757188900849E-2</v>
      </c>
    </row>
    <row r="349" spans="1:16" x14ac:dyDescent="0.2">
      <c r="A349" s="78">
        <f t="shared" si="43"/>
        <v>344</v>
      </c>
      <c r="B349" s="81" t="s">
        <v>312</v>
      </c>
      <c r="C349" s="81">
        <v>235.6</v>
      </c>
      <c r="D349" s="81"/>
      <c r="E349" s="81"/>
      <c r="F349" s="81">
        <f t="shared" si="38"/>
        <v>235.6</v>
      </c>
      <c r="G349" s="81">
        <v>4</v>
      </c>
      <c r="H349" s="81"/>
      <c r="I349" s="81"/>
      <c r="J349" s="81">
        <f t="shared" si="39"/>
        <v>4</v>
      </c>
      <c r="K349" s="56">
        <f t="shared" si="41"/>
        <v>1.7123287671232876E-3</v>
      </c>
      <c r="L349" s="54">
        <f t="shared" si="42"/>
        <v>6.3013698630136981</v>
      </c>
      <c r="M349" s="54">
        <f t="shared" si="37"/>
        <v>1.3863013698630136</v>
      </c>
      <c r="N349" s="54">
        <f t="shared" si="44"/>
        <v>2.7536986301369861</v>
      </c>
      <c r="O349" s="54">
        <v>0.54794301424643843</v>
      </c>
      <c r="P349" s="82">
        <f t="shared" si="40"/>
        <v>4.6643942602971715E-2</v>
      </c>
    </row>
    <row r="350" spans="1:16" x14ac:dyDescent="0.2">
      <c r="A350" s="78">
        <f t="shared" si="43"/>
        <v>345</v>
      </c>
      <c r="B350" s="81" t="s">
        <v>313</v>
      </c>
      <c r="C350" s="81">
        <v>549.4</v>
      </c>
      <c r="D350" s="81"/>
      <c r="E350" s="81"/>
      <c r="F350" s="81">
        <f t="shared" si="38"/>
        <v>549.4</v>
      </c>
      <c r="G350" s="81">
        <v>11</v>
      </c>
      <c r="H350" s="81"/>
      <c r="I350" s="81"/>
      <c r="J350" s="81">
        <f t="shared" si="39"/>
        <v>11</v>
      </c>
      <c r="K350" s="56">
        <f t="shared" si="41"/>
        <v>4.7089041095890408E-3</v>
      </c>
      <c r="L350" s="54">
        <f t="shared" si="42"/>
        <v>17.328767123287669</v>
      </c>
      <c r="M350" s="54">
        <f t="shared" si="37"/>
        <v>3.8123287671232871</v>
      </c>
      <c r="N350" s="54">
        <f t="shared" si="44"/>
        <v>7.5726712328767114</v>
      </c>
      <c r="O350" s="54">
        <v>1.5068432891777055</v>
      </c>
      <c r="P350" s="82">
        <f t="shared" si="40"/>
        <v>5.5006571555270063E-2</v>
      </c>
    </row>
    <row r="351" spans="1:16" x14ac:dyDescent="0.2">
      <c r="A351" s="78">
        <f t="shared" si="43"/>
        <v>346</v>
      </c>
      <c r="B351" s="81" t="s">
        <v>314</v>
      </c>
      <c r="C351" s="81">
        <v>335</v>
      </c>
      <c r="D351" s="81"/>
      <c r="E351" s="81"/>
      <c r="F351" s="81">
        <f t="shared" si="38"/>
        <v>335</v>
      </c>
      <c r="G351" s="81">
        <v>7</v>
      </c>
      <c r="H351" s="81"/>
      <c r="I351" s="81"/>
      <c r="J351" s="81">
        <f t="shared" si="39"/>
        <v>7</v>
      </c>
      <c r="K351" s="56">
        <f t="shared" si="41"/>
        <v>2.9965753424657533E-3</v>
      </c>
      <c r="L351" s="54">
        <f t="shared" si="42"/>
        <v>11.027397260273972</v>
      </c>
      <c r="M351" s="54">
        <f t="shared" si="37"/>
        <v>2.4260273972602739</v>
      </c>
      <c r="N351" s="54">
        <f t="shared" si="44"/>
        <v>4.8189726027397253</v>
      </c>
      <c r="O351" s="54">
        <v>0.95890027493126717</v>
      </c>
      <c r="P351" s="82">
        <f t="shared" si="40"/>
        <v>5.7406858314045482E-2</v>
      </c>
    </row>
    <row r="352" spans="1:16" x14ac:dyDescent="0.2">
      <c r="A352" s="78">
        <f t="shared" si="43"/>
        <v>347</v>
      </c>
      <c r="B352" s="81" t="s">
        <v>315</v>
      </c>
      <c r="C352" s="81">
        <v>867.4</v>
      </c>
      <c r="D352" s="81"/>
      <c r="E352" s="81"/>
      <c r="F352" s="81">
        <f t="shared" si="38"/>
        <v>867.4</v>
      </c>
      <c r="G352" s="81">
        <v>16</v>
      </c>
      <c r="H352" s="81"/>
      <c r="I352" s="81"/>
      <c r="J352" s="81">
        <f t="shared" si="39"/>
        <v>16</v>
      </c>
      <c r="K352" s="56">
        <f t="shared" si="41"/>
        <v>6.8493150684931503E-3</v>
      </c>
      <c r="L352" s="54">
        <f t="shared" si="42"/>
        <v>25.205479452054792</v>
      </c>
      <c r="M352" s="54">
        <f t="shared" si="37"/>
        <v>5.5452054794520542</v>
      </c>
      <c r="N352" s="54">
        <f t="shared" si="44"/>
        <v>11.014794520547945</v>
      </c>
      <c r="O352" s="54">
        <v>2.1917720569857537</v>
      </c>
      <c r="P352" s="82">
        <f t="shared" si="40"/>
        <v>5.0677025027715643E-2</v>
      </c>
    </row>
    <row r="353" spans="1:16" x14ac:dyDescent="0.2">
      <c r="A353" s="78">
        <f t="shared" si="43"/>
        <v>348</v>
      </c>
      <c r="B353" s="81" t="s">
        <v>316</v>
      </c>
      <c r="C353" s="81">
        <v>617.4</v>
      </c>
      <c r="D353" s="81">
        <v>14.7</v>
      </c>
      <c r="E353" s="81"/>
      <c r="F353" s="81">
        <f t="shared" si="38"/>
        <v>632.1</v>
      </c>
      <c r="G353" s="81">
        <v>11</v>
      </c>
      <c r="H353" s="81">
        <v>1</v>
      </c>
      <c r="I353" s="81"/>
      <c r="J353" s="81">
        <f t="shared" si="39"/>
        <v>12</v>
      </c>
      <c r="K353" s="56">
        <f t="shared" si="41"/>
        <v>5.1369863013698627E-3</v>
      </c>
      <c r="L353" s="54">
        <f t="shared" si="42"/>
        <v>18.904109589041095</v>
      </c>
      <c r="M353" s="54">
        <f t="shared" si="37"/>
        <v>4.1589041095890407</v>
      </c>
      <c r="N353" s="54">
        <f t="shared" si="44"/>
        <v>8.2610958904109584</v>
      </c>
      <c r="O353" s="54">
        <v>1.6438290427393152</v>
      </c>
      <c r="P353" s="82">
        <f t="shared" si="40"/>
        <v>5.215620729596647E-2</v>
      </c>
    </row>
    <row r="354" spans="1:16" x14ac:dyDescent="0.2">
      <c r="A354" s="78">
        <f t="shared" si="43"/>
        <v>349</v>
      </c>
      <c r="B354" s="81" t="s">
        <v>317</v>
      </c>
      <c r="C354" s="81">
        <v>1578.2</v>
      </c>
      <c r="D354" s="81"/>
      <c r="E354" s="81"/>
      <c r="F354" s="81">
        <f t="shared" si="38"/>
        <v>1578.2</v>
      </c>
      <c r="G354" s="81">
        <v>26</v>
      </c>
      <c r="H354" s="81"/>
      <c r="I354" s="81"/>
      <c r="J354" s="81">
        <f t="shared" si="39"/>
        <v>26</v>
      </c>
      <c r="K354" s="56">
        <f t="shared" si="41"/>
        <v>1.1130136986301369E-2</v>
      </c>
      <c r="L354" s="54">
        <f t="shared" si="42"/>
        <v>40.958904109589042</v>
      </c>
      <c r="M354" s="54">
        <f t="shared" si="37"/>
        <v>9.0109589041095894</v>
      </c>
      <c r="N354" s="54">
        <f t="shared" si="44"/>
        <v>17.899041095890411</v>
      </c>
      <c r="O354" s="54">
        <v>3.5616295926018497</v>
      </c>
      <c r="P354" s="82">
        <f t="shared" si="40"/>
        <v>4.5260761438468432E-2</v>
      </c>
    </row>
    <row r="355" spans="1:16" x14ac:dyDescent="0.2">
      <c r="A355" s="78">
        <f t="shared" si="43"/>
        <v>350</v>
      </c>
      <c r="B355" s="81" t="s">
        <v>318</v>
      </c>
      <c r="C355" s="81">
        <v>261.7</v>
      </c>
      <c r="D355" s="81"/>
      <c r="E355" s="81"/>
      <c r="F355" s="81">
        <f t="shared" si="38"/>
        <v>261.7</v>
      </c>
      <c r="G355" s="81">
        <v>4</v>
      </c>
      <c r="H355" s="81"/>
      <c r="I355" s="81"/>
      <c r="J355" s="81">
        <f t="shared" si="39"/>
        <v>4</v>
      </c>
      <c r="K355" s="56">
        <f t="shared" si="41"/>
        <v>1.7123287671232876E-3</v>
      </c>
      <c r="L355" s="54">
        <f t="shared" si="42"/>
        <v>6.3013698630136981</v>
      </c>
      <c r="M355" s="54">
        <f t="shared" si="37"/>
        <v>1.3863013698630136</v>
      </c>
      <c r="N355" s="54">
        <f t="shared" si="44"/>
        <v>2.7536986301369861</v>
      </c>
      <c r="O355" s="54">
        <v>0.54794301424643843</v>
      </c>
      <c r="P355" s="82">
        <f t="shared" si="40"/>
        <v>4.1992024750707437E-2</v>
      </c>
    </row>
    <row r="356" spans="1:16" x14ac:dyDescent="0.2">
      <c r="A356" s="78">
        <f t="shared" si="43"/>
        <v>351</v>
      </c>
      <c r="B356" s="81" t="s">
        <v>319</v>
      </c>
      <c r="C356" s="81">
        <v>674.21</v>
      </c>
      <c r="D356" s="81"/>
      <c r="E356" s="81"/>
      <c r="F356" s="81">
        <f t="shared" si="38"/>
        <v>674.21</v>
      </c>
      <c r="G356" s="81">
        <v>9</v>
      </c>
      <c r="H356" s="81"/>
      <c r="I356" s="81"/>
      <c r="J356" s="81">
        <f t="shared" si="39"/>
        <v>9</v>
      </c>
      <c r="K356" s="56">
        <f t="shared" si="41"/>
        <v>3.852739726027397E-3</v>
      </c>
      <c r="L356" s="54">
        <f t="shared" si="42"/>
        <v>14.17808219178082</v>
      </c>
      <c r="M356" s="54">
        <f t="shared" si="37"/>
        <v>3.1191780821917807</v>
      </c>
      <c r="N356" s="54">
        <f t="shared" si="44"/>
        <v>6.1958219178082183</v>
      </c>
      <c r="O356" s="54">
        <v>1.2328717820544863</v>
      </c>
      <c r="P356" s="82">
        <f t="shared" si="40"/>
        <v>3.6673965046254579E-2</v>
      </c>
    </row>
    <row r="357" spans="1:16" x14ac:dyDescent="0.2">
      <c r="A357" s="78">
        <f t="shared" si="43"/>
        <v>352</v>
      </c>
      <c r="B357" s="81" t="s">
        <v>320</v>
      </c>
      <c r="C357" s="81">
        <v>258.89999999999998</v>
      </c>
      <c r="D357" s="81"/>
      <c r="E357" s="81"/>
      <c r="F357" s="81">
        <f t="shared" si="38"/>
        <v>258.89999999999998</v>
      </c>
      <c r="G357" s="81">
        <v>5</v>
      </c>
      <c r="H357" s="81"/>
      <c r="I357" s="81"/>
      <c r="J357" s="81">
        <f t="shared" si="39"/>
        <v>5</v>
      </c>
      <c r="K357" s="56">
        <f t="shared" si="41"/>
        <v>2.1404109589041095E-3</v>
      </c>
      <c r="L357" s="54">
        <f t="shared" si="42"/>
        <v>7.8767123287671232</v>
      </c>
      <c r="M357" s="54">
        <f t="shared" si="37"/>
        <v>1.7328767123287672</v>
      </c>
      <c r="N357" s="54">
        <f t="shared" si="44"/>
        <v>3.4421232876712327</v>
      </c>
      <c r="O357" s="54">
        <v>0.68492876780804801</v>
      </c>
      <c r="P357" s="82">
        <f t="shared" si="40"/>
        <v>5.305770991338421E-2</v>
      </c>
    </row>
    <row r="358" spans="1:16" x14ac:dyDescent="0.2">
      <c r="A358" s="78">
        <f t="shared" si="43"/>
        <v>353</v>
      </c>
      <c r="B358" s="81" t="s">
        <v>321</v>
      </c>
      <c r="C358" s="81">
        <v>184.7</v>
      </c>
      <c r="D358" s="81"/>
      <c r="E358" s="81"/>
      <c r="F358" s="81">
        <f t="shared" si="38"/>
        <v>184.7</v>
      </c>
      <c r="G358" s="81">
        <v>6</v>
      </c>
      <c r="H358" s="81"/>
      <c r="I358" s="81"/>
      <c r="J358" s="81">
        <f t="shared" si="39"/>
        <v>6</v>
      </c>
      <c r="K358" s="56">
        <f t="shared" si="41"/>
        <v>2.5684931506849314E-3</v>
      </c>
      <c r="L358" s="54">
        <f t="shared" si="42"/>
        <v>9.4520547945205475</v>
      </c>
      <c r="M358" s="54">
        <f t="shared" si="37"/>
        <v>2.0794520547945203</v>
      </c>
      <c r="N358" s="54">
        <f t="shared" si="44"/>
        <v>4.1305479452054792</v>
      </c>
      <c r="O358" s="54">
        <v>0.82191452136965759</v>
      </c>
      <c r="P358" s="82">
        <f t="shared" si="40"/>
        <v>8.9247262132594499E-2</v>
      </c>
    </row>
    <row r="359" spans="1:16" x14ac:dyDescent="0.2">
      <c r="A359" s="78">
        <f t="shared" si="43"/>
        <v>354</v>
      </c>
      <c r="B359" s="81" t="s">
        <v>322</v>
      </c>
      <c r="C359" s="81">
        <v>197.6</v>
      </c>
      <c r="D359" s="81"/>
      <c r="E359" s="81"/>
      <c r="F359" s="81">
        <f t="shared" si="38"/>
        <v>197.6</v>
      </c>
      <c r="G359" s="81">
        <v>6</v>
      </c>
      <c r="H359" s="81"/>
      <c r="I359" s="81"/>
      <c r="J359" s="81">
        <f t="shared" si="39"/>
        <v>6</v>
      </c>
      <c r="K359" s="56">
        <f t="shared" si="41"/>
        <v>2.5684931506849314E-3</v>
      </c>
      <c r="L359" s="54">
        <f t="shared" si="42"/>
        <v>9.4520547945205475</v>
      </c>
      <c r="M359" s="54">
        <f t="shared" si="37"/>
        <v>2.0794520547945203</v>
      </c>
      <c r="N359" s="54">
        <f t="shared" si="44"/>
        <v>4.1305479452054792</v>
      </c>
      <c r="O359" s="54">
        <v>0.82191452136965759</v>
      </c>
      <c r="P359" s="82">
        <f t="shared" si="40"/>
        <v>8.342089734762248E-2</v>
      </c>
    </row>
    <row r="360" spans="1:16" x14ac:dyDescent="0.2">
      <c r="A360" s="78">
        <f t="shared" si="43"/>
        <v>355</v>
      </c>
      <c r="B360" s="81" t="s">
        <v>323</v>
      </c>
      <c r="C360" s="81">
        <v>229.2</v>
      </c>
      <c r="D360" s="81"/>
      <c r="E360" s="81"/>
      <c r="F360" s="81">
        <f t="shared" si="38"/>
        <v>229.2</v>
      </c>
      <c r="G360" s="81">
        <v>7</v>
      </c>
      <c r="H360" s="81"/>
      <c r="I360" s="81"/>
      <c r="J360" s="81">
        <f t="shared" si="39"/>
        <v>7</v>
      </c>
      <c r="K360" s="56">
        <f t="shared" si="41"/>
        <v>2.9965753424657533E-3</v>
      </c>
      <c r="L360" s="54">
        <f t="shared" si="42"/>
        <v>11.027397260273972</v>
      </c>
      <c r="M360" s="54">
        <f t="shared" si="37"/>
        <v>2.4260273972602739</v>
      </c>
      <c r="N360" s="54">
        <f t="shared" si="44"/>
        <v>4.8189726027397253</v>
      </c>
      <c r="O360" s="54">
        <v>0.95890027493126717</v>
      </c>
      <c r="P360" s="82">
        <f t="shared" si="40"/>
        <v>8.3906184708574333E-2</v>
      </c>
    </row>
    <row r="361" spans="1:16" x14ac:dyDescent="0.2">
      <c r="A361" s="78">
        <f t="shared" si="43"/>
        <v>356</v>
      </c>
      <c r="B361" s="81" t="s">
        <v>1774</v>
      </c>
      <c r="C361" s="81">
        <v>455.74</v>
      </c>
      <c r="D361" s="81"/>
      <c r="E361" s="81"/>
      <c r="F361" s="81">
        <f t="shared" si="38"/>
        <v>455.74</v>
      </c>
      <c r="G361" s="81">
        <v>7</v>
      </c>
      <c r="H361" s="81"/>
      <c r="I361" s="81"/>
      <c r="J361" s="81">
        <f t="shared" si="39"/>
        <v>7</v>
      </c>
      <c r="K361" s="56">
        <f t="shared" si="41"/>
        <v>2.9965753424657533E-3</v>
      </c>
      <c r="L361" s="54">
        <f t="shared" si="42"/>
        <v>11.027397260273972</v>
      </c>
      <c r="M361" s="54">
        <f t="shared" si="37"/>
        <v>2.4260273972602739</v>
      </c>
      <c r="N361" s="54">
        <f t="shared" si="44"/>
        <v>4.8189726027397253</v>
      </c>
      <c r="O361" s="54">
        <v>0.95890027493126717</v>
      </c>
      <c r="P361" s="82">
        <f t="shared" si="40"/>
        <v>4.2197958342926306E-2</v>
      </c>
    </row>
    <row r="362" spans="1:16" x14ac:dyDescent="0.2">
      <c r="A362" s="78">
        <f t="shared" si="43"/>
        <v>357</v>
      </c>
      <c r="B362" s="81" t="s">
        <v>1775</v>
      </c>
      <c r="C362" s="81">
        <v>425.6</v>
      </c>
      <c r="D362" s="81">
        <v>38.1</v>
      </c>
      <c r="E362" s="81"/>
      <c r="F362" s="81">
        <f t="shared" si="38"/>
        <v>463.70000000000005</v>
      </c>
      <c r="G362" s="81">
        <v>6</v>
      </c>
      <c r="H362" s="81"/>
      <c r="I362" s="81"/>
      <c r="J362" s="81">
        <f t="shared" si="39"/>
        <v>6</v>
      </c>
      <c r="K362" s="56">
        <f t="shared" si="41"/>
        <v>2.5684931506849314E-3</v>
      </c>
      <c r="L362" s="54">
        <f t="shared" si="42"/>
        <v>9.4520547945205475</v>
      </c>
      <c r="M362" s="54">
        <f t="shared" si="37"/>
        <v>2.0794520547945203</v>
      </c>
      <c r="N362" s="54">
        <f t="shared" si="44"/>
        <v>4.1305479452054792</v>
      </c>
      <c r="O362" s="54">
        <v>0.82191452136965759</v>
      </c>
      <c r="P362" s="82">
        <f t="shared" si="40"/>
        <v>3.5548780064460217E-2</v>
      </c>
    </row>
    <row r="363" spans="1:16" x14ac:dyDescent="0.2">
      <c r="A363" s="78">
        <f t="shared" si="43"/>
        <v>358</v>
      </c>
      <c r="B363" s="81" t="s">
        <v>1776</v>
      </c>
      <c r="C363" s="81">
        <v>475.2</v>
      </c>
      <c r="D363" s="81"/>
      <c r="E363" s="81"/>
      <c r="F363" s="81">
        <f t="shared" si="38"/>
        <v>475.2</v>
      </c>
      <c r="G363" s="81">
        <v>8</v>
      </c>
      <c r="H363" s="81"/>
      <c r="I363" s="81"/>
      <c r="J363" s="81">
        <f t="shared" si="39"/>
        <v>8</v>
      </c>
      <c r="K363" s="56">
        <f t="shared" si="41"/>
        <v>3.4246575342465752E-3</v>
      </c>
      <c r="L363" s="54">
        <f t="shared" si="42"/>
        <v>12.602739726027396</v>
      </c>
      <c r="M363" s="54">
        <f t="shared" si="37"/>
        <v>2.7726027397260271</v>
      </c>
      <c r="N363" s="54">
        <f t="shared" si="44"/>
        <v>5.5073972602739723</v>
      </c>
      <c r="O363" s="54">
        <v>1.0958860284928769</v>
      </c>
      <c r="P363" s="82">
        <f t="shared" si="40"/>
        <v>4.6251316823485426E-2</v>
      </c>
    </row>
    <row r="364" spans="1:16" x14ac:dyDescent="0.2">
      <c r="A364" s="78">
        <f t="shared" si="43"/>
        <v>359</v>
      </c>
      <c r="B364" s="81" t="s">
        <v>1777</v>
      </c>
      <c r="C364" s="81">
        <v>454.5</v>
      </c>
      <c r="D364" s="81"/>
      <c r="E364" s="81"/>
      <c r="F364" s="81">
        <f t="shared" si="38"/>
        <v>454.5</v>
      </c>
      <c r="G364" s="81">
        <v>9</v>
      </c>
      <c r="H364" s="81"/>
      <c r="I364" s="81"/>
      <c r="J364" s="81">
        <f t="shared" si="39"/>
        <v>9</v>
      </c>
      <c r="K364" s="56">
        <f t="shared" si="41"/>
        <v>3.852739726027397E-3</v>
      </c>
      <c r="L364" s="54">
        <f t="shared" si="42"/>
        <v>14.17808219178082</v>
      </c>
      <c r="M364" s="54">
        <f t="shared" si="37"/>
        <v>3.1191780821917807</v>
      </c>
      <c r="N364" s="54">
        <f t="shared" si="44"/>
        <v>6.1958219178082183</v>
      </c>
      <c r="O364" s="54">
        <v>1.2328717820544863</v>
      </c>
      <c r="P364" s="82">
        <f t="shared" si="40"/>
        <v>5.4402538996337298E-2</v>
      </c>
    </row>
    <row r="365" spans="1:16" x14ac:dyDescent="0.2">
      <c r="A365" s="78">
        <f t="shared" si="43"/>
        <v>360</v>
      </c>
      <c r="B365" s="81" t="s">
        <v>1778</v>
      </c>
      <c r="C365" s="81">
        <v>590.97</v>
      </c>
      <c r="D365" s="81"/>
      <c r="E365" s="81"/>
      <c r="F365" s="81">
        <f t="shared" si="38"/>
        <v>590.97</v>
      </c>
      <c r="G365" s="81">
        <v>9</v>
      </c>
      <c r="H365" s="81"/>
      <c r="I365" s="81"/>
      <c r="J365" s="81">
        <f t="shared" si="39"/>
        <v>9</v>
      </c>
      <c r="K365" s="56">
        <f t="shared" si="41"/>
        <v>3.852739726027397E-3</v>
      </c>
      <c r="L365" s="54">
        <f t="shared" si="42"/>
        <v>14.17808219178082</v>
      </c>
      <c r="M365" s="54">
        <f t="shared" si="37"/>
        <v>3.1191780821917807</v>
      </c>
      <c r="N365" s="54">
        <f t="shared" si="44"/>
        <v>6.1958219178082183</v>
      </c>
      <c r="O365" s="54">
        <v>1.2328717820544863</v>
      </c>
      <c r="P365" s="82">
        <f t="shared" si="40"/>
        <v>4.1839609411366573E-2</v>
      </c>
    </row>
    <row r="366" spans="1:16" x14ac:dyDescent="0.2">
      <c r="A366" s="78">
        <f t="shared" si="43"/>
        <v>361</v>
      </c>
      <c r="B366" s="81" t="s">
        <v>1779</v>
      </c>
      <c r="C366" s="81">
        <v>629.20000000000005</v>
      </c>
      <c r="D366" s="81"/>
      <c r="E366" s="81"/>
      <c r="F366" s="81">
        <f t="shared" si="38"/>
        <v>629.20000000000005</v>
      </c>
      <c r="G366" s="81">
        <v>10</v>
      </c>
      <c r="H366" s="81"/>
      <c r="I366" s="81"/>
      <c r="J366" s="81">
        <f t="shared" si="39"/>
        <v>10</v>
      </c>
      <c r="K366" s="56">
        <f t="shared" si="41"/>
        <v>4.2808219178082189E-3</v>
      </c>
      <c r="L366" s="54">
        <f t="shared" si="42"/>
        <v>15.753424657534246</v>
      </c>
      <c r="M366" s="54">
        <f t="shared" si="37"/>
        <v>3.4657534246575343</v>
      </c>
      <c r="N366" s="54">
        <f t="shared" si="44"/>
        <v>6.8842465753424653</v>
      </c>
      <c r="O366" s="54">
        <v>1.369857535616096</v>
      </c>
      <c r="P366" s="82">
        <f t="shared" si="40"/>
        <v>4.36638305676261E-2</v>
      </c>
    </row>
    <row r="367" spans="1:16" x14ac:dyDescent="0.2">
      <c r="A367" s="78">
        <f t="shared" si="43"/>
        <v>362</v>
      </c>
      <c r="B367" s="81" t="s">
        <v>1780</v>
      </c>
      <c r="C367" s="81">
        <v>484.9</v>
      </c>
      <c r="D367" s="81"/>
      <c r="E367" s="81"/>
      <c r="F367" s="81">
        <f t="shared" si="38"/>
        <v>484.9</v>
      </c>
      <c r="G367" s="81">
        <v>7</v>
      </c>
      <c r="H367" s="81"/>
      <c r="I367" s="81"/>
      <c r="J367" s="81">
        <f t="shared" si="39"/>
        <v>7</v>
      </c>
      <c r="K367" s="56">
        <f t="shared" si="41"/>
        <v>2.9965753424657533E-3</v>
      </c>
      <c r="L367" s="54">
        <f t="shared" si="42"/>
        <v>11.027397260273972</v>
      </c>
      <c r="M367" s="54">
        <f t="shared" si="37"/>
        <v>2.4260273972602739</v>
      </c>
      <c r="N367" s="54">
        <f t="shared" si="44"/>
        <v>4.8189726027397253</v>
      </c>
      <c r="O367" s="54">
        <v>0.95890027493126717</v>
      </c>
      <c r="P367" s="82">
        <f t="shared" si="40"/>
        <v>3.9660337255527402E-2</v>
      </c>
    </row>
    <row r="368" spans="1:16" x14ac:dyDescent="0.2">
      <c r="A368" s="78">
        <f t="shared" si="43"/>
        <v>363</v>
      </c>
      <c r="B368" s="81" t="s">
        <v>1781</v>
      </c>
      <c r="C368" s="81">
        <v>1170.4000000000001</v>
      </c>
      <c r="D368" s="81"/>
      <c r="E368" s="81"/>
      <c r="F368" s="81">
        <f t="shared" si="38"/>
        <v>1170.4000000000001</v>
      </c>
      <c r="G368" s="81">
        <v>25</v>
      </c>
      <c r="H368" s="81"/>
      <c r="I368" s="81"/>
      <c r="J368" s="81">
        <f t="shared" si="39"/>
        <v>25</v>
      </c>
      <c r="K368" s="56">
        <f t="shared" si="41"/>
        <v>1.0702054794520547E-2</v>
      </c>
      <c r="L368" s="54">
        <f t="shared" si="42"/>
        <v>39.383561643835613</v>
      </c>
      <c r="M368" s="54">
        <f t="shared" si="37"/>
        <v>8.6643835616438345</v>
      </c>
      <c r="N368" s="54">
        <f t="shared" si="44"/>
        <v>17.210616438356162</v>
      </c>
      <c r="O368" s="54">
        <v>3.4246438390402396</v>
      </c>
      <c r="P368" s="82">
        <f t="shared" si="40"/>
        <v>5.8683531683933567E-2</v>
      </c>
    </row>
    <row r="369" spans="1:16" x14ac:dyDescent="0.2">
      <c r="A369" s="78">
        <f t="shared" si="43"/>
        <v>364</v>
      </c>
      <c r="B369" s="81" t="s">
        <v>1782</v>
      </c>
      <c r="C369" s="81">
        <v>441.7</v>
      </c>
      <c r="D369" s="81"/>
      <c r="E369" s="81"/>
      <c r="F369" s="81">
        <f t="shared" si="38"/>
        <v>441.7</v>
      </c>
      <c r="G369" s="81">
        <v>8</v>
      </c>
      <c r="H369" s="81"/>
      <c r="I369" s="81"/>
      <c r="J369" s="81">
        <f t="shared" si="39"/>
        <v>8</v>
      </c>
      <c r="K369" s="56">
        <f t="shared" si="41"/>
        <v>3.4246575342465752E-3</v>
      </c>
      <c r="L369" s="54">
        <f t="shared" si="42"/>
        <v>12.602739726027396</v>
      </c>
      <c r="M369" s="54">
        <f t="shared" si="37"/>
        <v>2.7726027397260271</v>
      </c>
      <c r="N369" s="54">
        <f t="shared" si="44"/>
        <v>5.5073972602739723</v>
      </c>
      <c r="O369" s="54">
        <v>1.0958860284928769</v>
      </c>
      <c r="P369" s="82">
        <f t="shared" si="40"/>
        <v>4.9759170827530619E-2</v>
      </c>
    </row>
    <row r="370" spans="1:16" x14ac:dyDescent="0.2">
      <c r="A370" s="78">
        <f t="shared" si="43"/>
        <v>365</v>
      </c>
      <c r="B370" s="81" t="s">
        <v>1783</v>
      </c>
      <c r="C370" s="81">
        <v>465.7</v>
      </c>
      <c r="D370" s="81"/>
      <c r="E370" s="81"/>
      <c r="F370" s="81">
        <f t="shared" si="38"/>
        <v>465.7</v>
      </c>
      <c r="G370" s="81">
        <v>7</v>
      </c>
      <c r="H370" s="81"/>
      <c r="I370" s="81"/>
      <c r="J370" s="81">
        <f t="shared" si="39"/>
        <v>7</v>
      </c>
      <c r="K370" s="56">
        <f t="shared" si="41"/>
        <v>2.9965753424657533E-3</v>
      </c>
      <c r="L370" s="54">
        <f t="shared" si="42"/>
        <v>11.027397260273972</v>
      </c>
      <c r="M370" s="54">
        <f t="shared" si="37"/>
        <v>2.4260273972602739</v>
      </c>
      <c r="N370" s="54">
        <f t="shared" si="44"/>
        <v>4.8189726027397253</v>
      </c>
      <c r="O370" s="54">
        <v>0.95890027493126717</v>
      </c>
      <c r="P370" s="82">
        <f t="shared" si="40"/>
        <v>4.1295463893504913E-2</v>
      </c>
    </row>
    <row r="371" spans="1:16" x14ac:dyDescent="0.2">
      <c r="A371" s="78">
        <f t="shared" si="43"/>
        <v>366</v>
      </c>
      <c r="B371" s="57" t="s">
        <v>2529</v>
      </c>
      <c r="C371" s="83">
        <v>7459.3</v>
      </c>
      <c r="D371" s="240"/>
      <c r="E371" s="84"/>
      <c r="F371" s="84">
        <f>C371+D371+E371</f>
        <v>7459.3</v>
      </c>
      <c r="G371" s="84">
        <v>143</v>
      </c>
      <c r="H371" s="84"/>
      <c r="I371" s="84"/>
      <c r="J371" s="84">
        <f>G371+H371+I371</f>
        <v>143</v>
      </c>
      <c r="K371" s="56">
        <f t="shared" si="41"/>
        <v>6.1215753424657529E-2</v>
      </c>
      <c r="L371" s="54">
        <f t="shared" si="42"/>
        <v>225.27397260273972</v>
      </c>
      <c r="M371" s="54">
        <f t="shared" si="37"/>
        <v>49.560273972602737</v>
      </c>
      <c r="N371" s="54">
        <f t="shared" si="44"/>
        <v>98.444726027397252</v>
      </c>
      <c r="O371" s="54">
        <v>19.588962759310174</v>
      </c>
      <c r="P371" s="85">
        <f t="shared" si="40"/>
        <v>5.2668204169566829E-2</v>
      </c>
    </row>
    <row r="372" spans="1:16" x14ac:dyDescent="0.2">
      <c r="A372" s="78">
        <f t="shared" si="43"/>
        <v>367</v>
      </c>
      <c r="B372" s="57" t="s">
        <v>2477</v>
      </c>
      <c r="C372" s="83">
        <v>1321</v>
      </c>
      <c r="D372" s="240"/>
      <c r="E372" s="84"/>
      <c r="F372" s="84">
        <f>C372+D372+E372</f>
        <v>1321</v>
      </c>
      <c r="G372" s="84">
        <v>25</v>
      </c>
      <c r="H372" s="84"/>
      <c r="I372" s="84"/>
      <c r="J372" s="84">
        <f t="shared" ref="J372:J386" si="45">G372+H372+I372</f>
        <v>25</v>
      </c>
      <c r="K372" s="56">
        <f t="shared" si="41"/>
        <v>1.0702054794520547E-2</v>
      </c>
      <c r="L372" s="54">
        <f t="shared" si="42"/>
        <v>39.383561643835613</v>
      </c>
      <c r="M372" s="54">
        <f t="shared" si="37"/>
        <v>8.6643835616438345</v>
      </c>
      <c r="N372" s="54">
        <v>12.21</v>
      </c>
      <c r="O372" s="54">
        <v>3.4246438390402396</v>
      </c>
      <c r="P372" s="85">
        <f t="shared" si="40"/>
        <v>4.8207864530294992E-2</v>
      </c>
    </row>
    <row r="373" spans="1:16" x14ac:dyDescent="0.2">
      <c r="A373" s="78">
        <f t="shared" si="43"/>
        <v>368</v>
      </c>
      <c r="B373" s="57" t="s">
        <v>2478</v>
      </c>
      <c r="C373" s="83">
        <v>2046.5</v>
      </c>
      <c r="D373" s="240"/>
      <c r="E373" s="84"/>
      <c r="F373" s="84">
        <f>C373+D373+E373</f>
        <v>2046.5</v>
      </c>
      <c r="G373" s="84">
        <v>49</v>
      </c>
      <c r="H373" s="84"/>
      <c r="I373" s="84"/>
      <c r="J373" s="84">
        <f t="shared" si="45"/>
        <v>49</v>
      </c>
      <c r="K373" s="56">
        <f t="shared" si="41"/>
        <v>2.0976027397260275E-2</v>
      </c>
      <c r="L373" s="54">
        <f t="shared" si="42"/>
        <v>77.191780821917817</v>
      </c>
      <c r="M373" s="54">
        <f t="shared" si="37"/>
        <v>16.982191780821921</v>
      </c>
      <c r="N373" s="54">
        <f t="shared" ref="N373:N386" si="46">L373*0.437</f>
        <v>33.732808219178089</v>
      </c>
      <c r="O373" s="54">
        <v>6.7123019245188704</v>
      </c>
      <c r="P373" s="85">
        <f t="shared" si="40"/>
        <v>6.5780152820149873E-2</v>
      </c>
    </row>
    <row r="374" spans="1:16" x14ac:dyDescent="0.2">
      <c r="A374" s="78">
        <f t="shared" si="43"/>
        <v>369</v>
      </c>
      <c r="B374" s="57" t="s">
        <v>2479</v>
      </c>
      <c r="C374" s="83">
        <v>2053.5</v>
      </c>
      <c r="D374" s="240">
        <v>114</v>
      </c>
      <c r="E374" s="84"/>
      <c r="F374" s="84">
        <f>C374+D374+E374</f>
        <v>2167.5</v>
      </c>
      <c r="G374" s="84">
        <v>48</v>
      </c>
      <c r="H374" s="84">
        <v>1</v>
      </c>
      <c r="I374" s="84"/>
      <c r="J374" s="84">
        <f t="shared" si="45"/>
        <v>49</v>
      </c>
      <c r="K374" s="56">
        <f t="shared" si="41"/>
        <v>2.0976027397260275E-2</v>
      </c>
      <c r="L374" s="54">
        <f t="shared" si="42"/>
        <v>77.191780821917817</v>
      </c>
      <c r="M374" s="54">
        <f t="shared" si="37"/>
        <v>16.982191780821921</v>
      </c>
      <c r="N374" s="54">
        <f t="shared" si="46"/>
        <v>33.732808219178089</v>
      </c>
      <c r="O374" s="54">
        <v>6.7123019245188704</v>
      </c>
      <c r="P374" s="85">
        <f t="shared" si="40"/>
        <v>6.2107996653488678E-2</v>
      </c>
    </row>
    <row r="375" spans="1:16" x14ac:dyDescent="0.2">
      <c r="A375" s="78">
        <f t="shared" si="43"/>
        <v>370</v>
      </c>
      <c r="B375" s="57" t="s">
        <v>2480</v>
      </c>
      <c r="C375" s="83">
        <v>644.5</v>
      </c>
      <c r="D375" s="240"/>
      <c r="E375" s="84"/>
      <c r="F375" s="84">
        <f t="shared" ref="F375:F384" si="47">C375+D375+E375</f>
        <v>644.5</v>
      </c>
      <c r="G375" s="84">
        <v>10</v>
      </c>
      <c r="H375" s="84"/>
      <c r="I375" s="84"/>
      <c r="J375" s="84">
        <f t="shared" si="45"/>
        <v>10</v>
      </c>
      <c r="K375" s="56">
        <f t="shared" si="41"/>
        <v>4.2808219178082189E-3</v>
      </c>
      <c r="L375" s="54">
        <f t="shared" si="42"/>
        <v>15.753424657534246</v>
      </c>
      <c r="M375" s="54">
        <f t="shared" si="37"/>
        <v>3.4657534246575343</v>
      </c>
      <c r="N375" s="54">
        <f t="shared" si="46"/>
        <v>6.8842465753424653</v>
      </c>
      <c r="O375" s="54">
        <v>1.369857535616096</v>
      </c>
      <c r="P375" s="85">
        <f t="shared" si="40"/>
        <v>4.2627280361753832E-2</v>
      </c>
    </row>
    <row r="376" spans="1:16" x14ac:dyDescent="0.2">
      <c r="A376" s="78">
        <f t="shared" si="43"/>
        <v>371</v>
      </c>
      <c r="B376" s="57" t="s">
        <v>2481</v>
      </c>
      <c r="C376" s="83">
        <v>665.3</v>
      </c>
      <c r="D376" s="240"/>
      <c r="E376" s="84"/>
      <c r="F376" s="84">
        <f t="shared" si="47"/>
        <v>665.3</v>
      </c>
      <c r="G376" s="84">
        <v>10</v>
      </c>
      <c r="H376" s="84"/>
      <c r="I376" s="84"/>
      <c r="J376" s="84">
        <f t="shared" si="45"/>
        <v>10</v>
      </c>
      <c r="K376" s="56">
        <f t="shared" si="41"/>
        <v>4.2808219178082189E-3</v>
      </c>
      <c r="L376" s="54">
        <f t="shared" si="42"/>
        <v>15.753424657534246</v>
      </c>
      <c r="M376" s="54">
        <f t="shared" si="37"/>
        <v>3.4657534246575343</v>
      </c>
      <c r="N376" s="54">
        <f t="shared" si="46"/>
        <v>6.8842465753424653</v>
      </c>
      <c r="O376" s="54">
        <v>1.369857535616096</v>
      </c>
      <c r="P376" s="85">
        <f t="shared" si="40"/>
        <v>4.1294577172930023E-2</v>
      </c>
    </row>
    <row r="377" spans="1:16" x14ac:dyDescent="0.2">
      <c r="A377" s="78">
        <f t="shared" si="43"/>
        <v>372</v>
      </c>
      <c r="B377" s="57" t="s">
        <v>2482</v>
      </c>
      <c r="C377" s="83">
        <v>3477.44</v>
      </c>
      <c r="D377" s="240"/>
      <c r="E377" s="84">
        <v>93.5</v>
      </c>
      <c r="F377" s="84">
        <f t="shared" si="47"/>
        <v>3570.94</v>
      </c>
      <c r="G377" s="84">
        <v>53</v>
      </c>
      <c r="H377" s="84"/>
      <c r="I377" s="84">
        <v>1</v>
      </c>
      <c r="J377" s="84">
        <f t="shared" si="45"/>
        <v>54</v>
      </c>
      <c r="K377" s="56">
        <f t="shared" si="41"/>
        <v>2.3116438356164382E-2</v>
      </c>
      <c r="L377" s="54">
        <f t="shared" si="42"/>
        <v>85.06849315068493</v>
      </c>
      <c r="M377" s="54">
        <f t="shared" si="37"/>
        <v>18.715068493150685</v>
      </c>
      <c r="N377" s="54">
        <f t="shared" si="46"/>
        <v>37.174931506849312</v>
      </c>
      <c r="O377" s="54">
        <v>7.3972306923269189</v>
      </c>
      <c r="P377" s="85">
        <f t="shared" si="40"/>
        <v>4.1545286071177856E-2</v>
      </c>
    </row>
    <row r="378" spans="1:16" x14ac:dyDescent="0.2">
      <c r="A378" s="78">
        <f t="shared" si="43"/>
        <v>373</v>
      </c>
      <c r="B378" s="57" t="s">
        <v>2483</v>
      </c>
      <c r="C378" s="83">
        <v>2537.6</v>
      </c>
      <c r="D378" s="240"/>
      <c r="E378" s="84"/>
      <c r="F378" s="84">
        <f t="shared" si="47"/>
        <v>2537.6</v>
      </c>
      <c r="G378" s="84">
        <v>53</v>
      </c>
      <c r="H378" s="84"/>
      <c r="I378" s="84"/>
      <c r="J378" s="84">
        <f t="shared" si="45"/>
        <v>53</v>
      </c>
      <c r="K378" s="56">
        <f t="shared" si="41"/>
        <v>2.2688356164383562E-2</v>
      </c>
      <c r="L378" s="54">
        <f t="shared" si="42"/>
        <v>83.493150684931507</v>
      </c>
      <c r="M378" s="54">
        <f t="shared" si="37"/>
        <v>18.36849315068493</v>
      </c>
      <c r="N378" s="54">
        <f t="shared" si="46"/>
        <v>36.48650684931507</v>
      </c>
      <c r="O378" s="54">
        <v>7.2602449387653092</v>
      </c>
      <c r="P378" s="85">
        <f t="shared" si="40"/>
        <v>5.7380357670120126E-2</v>
      </c>
    </row>
    <row r="379" spans="1:16" x14ac:dyDescent="0.2">
      <c r="A379" s="78">
        <f t="shared" si="43"/>
        <v>374</v>
      </c>
      <c r="B379" s="57" t="s">
        <v>2484</v>
      </c>
      <c r="C379" s="83">
        <v>2587.5</v>
      </c>
      <c r="D379" s="240"/>
      <c r="E379" s="84"/>
      <c r="F379" s="84">
        <f t="shared" si="47"/>
        <v>2587.5</v>
      </c>
      <c r="G379" s="84">
        <v>64</v>
      </c>
      <c r="H379" s="84"/>
      <c r="I379" s="84"/>
      <c r="J379" s="84">
        <f t="shared" si="45"/>
        <v>64</v>
      </c>
      <c r="K379" s="56">
        <f t="shared" si="41"/>
        <v>2.7397260273972601E-2</v>
      </c>
      <c r="L379" s="54">
        <f t="shared" si="42"/>
        <v>100.82191780821917</v>
      </c>
      <c r="M379" s="54">
        <f t="shared" si="37"/>
        <v>22.180821917808217</v>
      </c>
      <c r="N379" s="54">
        <f t="shared" si="46"/>
        <v>44.059178082191778</v>
      </c>
      <c r="O379" s="54">
        <v>8.7670882279430149</v>
      </c>
      <c r="P379" s="85">
        <f t="shared" si="40"/>
        <v>6.7953239047792144E-2</v>
      </c>
    </row>
    <row r="380" spans="1:16" x14ac:dyDescent="0.2">
      <c r="A380" s="78">
        <f t="shared" si="43"/>
        <v>375</v>
      </c>
      <c r="B380" s="57" t="s">
        <v>2485</v>
      </c>
      <c r="C380" s="83">
        <v>1484.2</v>
      </c>
      <c r="D380" s="240"/>
      <c r="E380" s="84"/>
      <c r="F380" s="84">
        <f t="shared" si="47"/>
        <v>1484.2</v>
      </c>
      <c r="G380" s="84">
        <v>31</v>
      </c>
      <c r="H380" s="84"/>
      <c r="I380" s="84"/>
      <c r="J380" s="84">
        <f t="shared" si="45"/>
        <v>31</v>
      </c>
      <c r="K380" s="56">
        <f t="shared" si="41"/>
        <v>1.3270547945205479E-2</v>
      </c>
      <c r="L380" s="54">
        <f t="shared" si="42"/>
        <v>48.835616438356162</v>
      </c>
      <c r="M380" s="54">
        <f t="shared" si="37"/>
        <v>10.743835616438355</v>
      </c>
      <c r="N380" s="54">
        <f t="shared" si="46"/>
        <v>21.341164383561644</v>
      </c>
      <c r="O380" s="54">
        <v>4.2465583604098978</v>
      </c>
      <c r="P380" s="85">
        <f t="shared" si="40"/>
        <v>5.7382546017225478E-2</v>
      </c>
    </row>
    <row r="381" spans="1:16" x14ac:dyDescent="0.2">
      <c r="A381" s="78">
        <f t="shared" si="43"/>
        <v>376</v>
      </c>
      <c r="B381" s="57" t="s">
        <v>2486</v>
      </c>
      <c r="C381" s="83">
        <v>1419.5</v>
      </c>
      <c r="D381" s="240">
        <v>60.5</v>
      </c>
      <c r="E381" s="84"/>
      <c r="F381" s="84">
        <f t="shared" si="47"/>
        <v>1480</v>
      </c>
      <c r="G381" s="84">
        <v>33</v>
      </c>
      <c r="H381" s="84">
        <v>2</v>
      </c>
      <c r="I381" s="84"/>
      <c r="J381" s="84">
        <f t="shared" si="45"/>
        <v>35</v>
      </c>
      <c r="K381" s="56">
        <f t="shared" si="41"/>
        <v>1.4982876712328766E-2</v>
      </c>
      <c r="L381" s="54">
        <f t="shared" si="42"/>
        <v>55.136986301369859</v>
      </c>
      <c r="M381" s="54">
        <f t="shared" si="37"/>
        <v>12.13013698630137</v>
      </c>
      <c r="N381" s="54">
        <f t="shared" si="46"/>
        <v>24.094863013698628</v>
      </c>
      <c r="O381" s="54">
        <v>4.7945013746563365</v>
      </c>
      <c r="P381" s="85">
        <f t="shared" si="40"/>
        <v>6.4970599781098773E-2</v>
      </c>
    </row>
    <row r="382" spans="1:16" x14ac:dyDescent="0.2">
      <c r="A382" s="78">
        <f t="shared" si="43"/>
        <v>377</v>
      </c>
      <c r="B382" s="57" t="s">
        <v>2487</v>
      </c>
      <c r="C382" s="83">
        <v>999.4</v>
      </c>
      <c r="D382" s="240"/>
      <c r="E382" s="84"/>
      <c r="F382" s="84">
        <f t="shared" si="47"/>
        <v>999.4</v>
      </c>
      <c r="G382" s="84">
        <v>24</v>
      </c>
      <c r="H382" s="84"/>
      <c r="I382" s="84"/>
      <c r="J382" s="84">
        <f t="shared" si="45"/>
        <v>24</v>
      </c>
      <c r="K382" s="56">
        <f t="shared" si="41"/>
        <v>1.0273972602739725E-2</v>
      </c>
      <c r="L382" s="54">
        <f t="shared" si="42"/>
        <v>37.80821917808219</v>
      </c>
      <c r="M382" s="54">
        <f t="shared" si="37"/>
        <v>8.3178082191780813</v>
      </c>
      <c r="N382" s="54">
        <f t="shared" si="46"/>
        <v>16.522191780821917</v>
      </c>
      <c r="O382" s="54">
        <v>3.2876580854786304</v>
      </c>
      <c r="P382" s="85">
        <f t="shared" si="40"/>
        <v>6.5975462541085467E-2</v>
      </c>
    </row>
    <row r="383" spans="1:16" x14ac:dyDescent="0.2">
      <c r="A383" s="78">
        <f t="shared" si="43"/>
        <v>378</v>
      </c>
      <c r="B383" s="57" t="s">
        <v>2488</v>
      </c>
      <c r="C383" s="83">
        <v>2110</v>
      </c>
      <c r="D383" s="240"/>
      <c r="E383" s="84">
        <v>179.1</v>
      </c>
      <c r="F383" s="84">
        <f t="shared" si="47"/>
        <v>2289.1</v>
      </c>
      <c r="G383" s="84">
        <v>45</v>
      </c>
      <c r="H383" s="84"/>
      <c r="I383" s="84">
        <v>1</v>
      </c>
      <c r="J383" s="84">
        <f t="shared" si="45"/>
        <v>46</v>
      </c>
      <c r="K383" s="56">
        <f t="shared" si="41"/>
        <v>1.9691780821917807E-2</v>
      </c>
      <c r="L383" s="54">
        <f t="shared" si="42"/>
        <v>72.465753424657535</v>
      </c>
      <c r="M383" s="54">
        <f t="shared" si="37"/>
        <v>15.942465753424658</v>
      </c>
      <c r="N383" s="54">
        <f t="shared" si="46"/>
        <v>31.667534246575343</v>
      </c>
      <c r="O383" s="54">
        <v>6.3013446638340413</v>
      </c>
      <c r="P383" s="85">
        <f t="shared" si="40"/>
        <v>5.5208203262632295E-2</v>
      </c>
    </row>
    <row r="384" spans="1:16" x14ac:dyDescent="0.2">
      <c r="A384" s="78">
        <f t="shared" si="43"/>
        <v>379</v>
      </c>
      <c r="B384" s="57" t="s">
        <v>2489</v>
      </c>
      <c r="C384" s="83">
        <v>3201.5</v>
      </c>
      <c r="D384" s="240"/>
      <c r="E384" s="84"/>
      <c r="F384" s="84">
        <f t="shared" si="47"/>
        <v>3201.5</v>
      </c>
      <c r="G384" s="84">
        <v>71</v>
      </c>
      <c r="H384" s="84"/>
      <c r="I384" s="84"/>
      <c r="J384" s="84">
        <f t="shared" si="45"/>
        <v>71</v>
      </c>
      <c r="K384" s="56">
        <f t="shared" si="41"/>
        <v>3.0393835616438353E-2</v>
      </c>
      <c r="L384" s="54">
        <f t="shared" si="42"/>
        <v>111.84931506849314</v>
      </c>
      <c r="M384" s="54">
        <f t="shared" si="37"/>
        <v>24.606849315068491</v>
      </c>
      <c r="N384" s="54">
        <f t="shared" si="46"/>
        <v>48.878150684931505</v>
      </c>
      <c r="O384" s="54">
        <v>9.7259885028742801</v>
      </c>
      <c r="P384" s="85">
        <f t="shared" si="40"/>
        <v>6.0927784966849113E-2</v>
      </c>
    </row>
    <row r="385" spans="1:16" x14ac:dyDescent="0.2">
      <c r="A385" s="78">
        <f t="shared" si="43"/>
        <v>380</v>
      </c>
      <c r="B385" s="57" t="s">
        <v>2530</v>
      </c>
      <c r="C385" s="83">
        <v>783.9</v>
      </c>
      <c r="D385" s="57"/>
      <c r="E385" s="84">
        <v>46.4</v>
      </c>
      <c r="F385" s="84">
        <f>C385+D385+E385</f>
        <v>830.3</v>
      </c>
      <c r="G385" s="86">
        <v>15</v>
      </c>
      <c r="H385" s="86"/>
      <c r="I385" s="86">
        <v>1</v>
      </c>
      <c r="J385" s="84">
        <f t="shared" si="45"/>
        <v>16</v>
      </c>
      <c r="K385" s="56">
        <f t="shared" si="41"/>
        <v>6.8493150684931503E-3</v>
      </c>
      <c r="L385" s="54">
        <f t="shared" si="42"/>
        <v>25.205479452054792</v>
      </c>
      <c r="M385" s="54">
        <f t="shared" si="37"/>
        <v>5.5452054794520542</v>
      </c>
      <c r="N385" s="54">
        <f t="shared" si="46"/>
        <v>11.014794520547945</v>
      </c>
      <c r="O385" s="54">
        <v>2.1917720569857537</v>
      </c>
      <c r="P385" s="85">
        <f t="shared" si="40"/>
        <v>5.2941408537926712E-2</v>
      </c>
    </row>
    <row r="386" spans="1:16" x14ac:dyDescent="0.2">
      <c r="A386" s="78">
        <f t="shared" si="43"/>
        <v>381</v>
      </c>
      <c r="B386" s="57" t="s">
        <v>2531</v>
      </c>
      <c r="C386" s="83">
        <v>1990</v>
      </c>
      <c r="D386" s="57">
        <v>186.8</v>
      </c>
      <c r="E386" s="84">
        <v>270.60000000000002</v>
      </c>
      <c r="F386" s="84">
        <f>C386+D386+E386</f>
        <v>2447.4</v>
      </c>
      <c r="G386" s="86">
        <v>48</v>
      </c>
      <c r="H386" s="86">
        <v>2</v>
      </c>
      <c r="I386" s="86">
        <v>3</v>
      </c>
      <c r="J386" s="84">
        <f t="shared" si="45"/>
        <v>53</v>
      </c>
      <c r="K386" s="56">
        <f t="shared" si="41"/>
        <v>2.2688356164383562E-2</v>
      </c>
      <c r="L386" s="54">
        <f t="shared" si="42"/>
        <v>83.493150684931507</v>
      </c>
      <c r="M386" s="54">
        <f t="shared" si="37"/>
        <v>18.36849315068493</v>
      </c>
      <c r="N386" s="54">
        <f t="shared" si="46"/>
        <v>36.48650684931507</v>
      </c>
      <c r="O386" s="54">
        <v>7.2602449387653092</v>
      </c>
      <c r="P386" s="85">
        <f t="shared" si="40"/>
        <v>5.9495135909004175E-2</v>
      </c>
    </row>
    <row r="387" spans="1:16" ht="15" x14ac:dyDescent="0.25">
      <c r="A387" s="81"/>
      <c r="B387" s="24" t="s">
        <v>2181</v>
      </c>
      <c r="C387" s="303">
        <f>SUM(C6:C386)</f>
        <v>262877.03000000009</v>
      </c>
      <c r="D387" s="303">
        <f t="shared" ref="D387:O387" si="48">SUM(D6:D386)</f>
        <v>4804.9000000000005</v>
      </c>
      <c r="E387" s="303">
        <f t="shared" si="48"/>
        <v>7374.9000000000042</v>
      </c>
      <c r="F387" s="303">
        <f t="shared" si="48"/>
        <v>275056.83000000007</v>
      </c>
      <c r="G387" s="303">
        <f t="shared" si="48"/>
        <v>4570</v>
      </c>
      <c r="H387" s="303">
        <f t="shared" si="48"/>
        <v>56</v>
      </c>
      <c r="I387" s="303">
        <f t="shared" si="48"/>
        <v>46</v>
      </c>
      <c r="J387" s="303">
        <f t="shared" si="48"/>
        <v>4672</v>
      </c>
      <c r="K387" s="303">
        <f t="shared" si="48"/>
        <v>1.9999999999999951</v>
      </c>
      <c r="L387" s="303">
        <f t="shared" si="48"/>
        <v>7359.9999999999982</v>
      </c>
      <c r="M387" s="303">
        <f t="shared" si="48"/>
        <v>1619.2000000000039</v>
      </c>
      <c r="N387" s="303">
        <f t="shared" si="48"/>
        <v>3215.3241095890439</v>
      </c>
      <c r="O387" s="303">
        <f t="shared" si="48"/>
        <v>639.99744063983997</v>
      </c>
      <c r="P387" s="82">
        <f t="shared" si="40"/>
        <v>4.6661344676403357E-2</v>
      </c>
    </row>
    <row r="388" spans="1:16" x14ac:dyDescent="0.2">
      <c r="A388" s="356" t="s">
        <v>1972</v>
      </c>
      <c r="B388" s="356"/>
      <c r="C388" s="356"/>
      <c r="D388" s="356"/>
      <c r="E388" s="356"/>
      <c r="F388" s="356"/>
      <c r="G388" s="356"/>
      <c r="H388" s="356"/>
      <c r="I388" s="356"/>
      <c r="J388" s="356"/>
      <c r="K388" s="356"/>
      <c r="L388" s="356"/>
      <c r="M388" s="356"/>
      <c r="N388" s="356"/>
      <c r="O388" s="356"/>
      <c r="P388" s="356"/>
    </row>
    <row r="389" spans="1:16" x14ac:dyDescent="0.2">
      <c r="A389" s="240">
        <v>1</v>
      </c>
      <c r="B389" s="57" t="s">
        <v>2182</v>
      </c>
      <c r="C389" s="57">
        <v>400.8</v>
      </c>
      <c r="D389" s="57"/>
      <c r="E389" s="57"/>
      <c r="F389" s="57">
        <f t="shared" ref="F389:F452" si="49">C389+D389+E389</f>
        <v>400.8</v>
      </c>
      <c r="G389" s="57">
        <v>9</v>
      </c>
      <c r="H389" s="57"/>
      <c r="I389" s="57"/>
      <c r="J389" s="57">
        <f t="shared" ref="J389:J415" si="50">G389+H389+I389</f>
        <v>9</v>
      </c>
      <c r="K389" s="56">
        <f>2/4083*J389</f>
        <v>4.40852314474651E-3</v>
      </c>
      <c r="L389" s="54">
        <f>K389*3680</f>
        <v>16.223365172667158</v>
      </c>
      <c r="M389" s="54">
        <f>L389*0.22</f>
        <v>3.569140337986775</v>
      </c>
      <c r="N389" s="54">
        <f>L389*0.5</f>
        <v>8.1116825863335791</v>
      </c>
      <c r="O389" s="54">
        <v>1.2690301003344482</v>
      </c>
      <c r="P389" s="89">
        <f t="shared" ref="P389:P452" si="51">(L389+M389+N389+O389)/F389</f>
        <v>7.2787470552200487E-2</v>
      </c>
    </row>
    <row r="390" spans="1:16" x14ac:dyDescent="0.2">
      <c r="A390" s="59">
        <f t="shared" ref="A390:A453" si="52">1+A389</f>
        <v>2</v>
      </c>
      <c r="B390" s="57" t="s">
        <v>2183</v>
      </c>
      <c r="C390" s="57">
        <v>272.8</v>
      </c>
      <c r="D390" s="57"/>
      <c r="E390" s="57"/>
      <c r="F390" s="57">
        <f t="shared" si="49"/>
        <v>272.8</v>
      </c>
      <c r="G390" s="57">
        <v>5</v>
      </c>
      <c r="H390" s="57"/>
      <c r="I390" s="57"/>
      <c r="J390" s="57">
        <f t="shared" si="50"/>
        <v>5</v>
      </c>
      <c r="K390" s="56">
        <f t="shared" ref="K390:K453" si="53">2/4083*J390</f>
        <v>2.4491795248591723E-3</v>
      </c>
      <c r="L390" s="54">
        <f t="shared" ref="L390:L453" si="54">K390*3680</f>
        <v>9.0129806514817545</v>
      </c>
      <c r="M390" s="54">
        <f t="shared" ref="M390:M448" si="55">L390*0.22</f>
        <v>1.9828557433259859</v>
      </c>
      <c r="N390" s="54">
        <f t="shared" ref="N390:N453" si="56">L390*0.5</f>
        <v>4.5064903257408773</v>
      </c>
      <c r="O390" s="54">
        <v>0.70501672240802671</v>
      </c>
      <c r="P390" s="89">
        <f t="shared" si="51"/>
        <v>5.9411083002040489E-2</v>
      </c>
    </row>
    <row r="391" spans="1:16" x14ac:dyDescent="0.2">
      <c r="A391" s="59">
        <f t="shared" si="52"/>
        <v>3</v>
      </c>
      <c r="B391" s="57" t="s">
        <v>2184</v>
      </c>
      <c r="C391" s="57">
        <v>584.5</v>
      </c>
      <c r="D391" s="57"/>
      <c r="E391" s="57"/>
      <c r="F391" s="57">
        <f t="shared" si="49"/>
        <v>584.5</v>
      </c>
      <c r="G391" s="57">
        <v>14</v>
      </c>
      <c r="H391" s="57"/>
      <c r="I391" s="57"/>
      <c r="J391" s="57">
        <f t="shared" si="50"/>
        <v>14</v>
      </c>
      <c r="K391" s="56">
        <f t="shared" si="53"/>
        <v>6.8577026696056819E-3</v>
      </c>
      <c r="L391" s="54">
        <f t="shared" si="54"/>
        <v>25.236345824148909</v>
      </c>
      <c r="M391" s="54">
        <f t="shared" si="55"/>
        <v>5.55199608131276</v>
      </c>
      <c r="N391" s="54">
        <f t="shared" si="56"/>
        <v>12.618172912074455</v>
      </c>
      <c r="O391" s="54">
        <v>1.974046822742475</v>
      </c>
      <c r="P391" s="89">
        <f t="shared" si="51"/>
        <v>7.7639968589013855E-2</v>
      </c>
    </row>
    <row r="392" spans="1:16" x14ac:dyDescent="0.2">
      <c r="A392" s="59">
        <f t="shared" si="52"/>
        <v>4</v>
      </c>
      <c r="B392" s="57" t="s">
        <v>2185</v>
      </c>
      <c r="C392" s="57">
        <v>274.10000000000002</v>
      </c>
      <c r="D392" s="57"/>
      <c r="E392" s="57">
        <v>19.2</v>
      </c>
      <c r="F392" s="57">
        <f t="shared" si="49"/>
        <v>293.3</v>
      </c>
      <c r="G392" s="57">
        <v>8</v>
      </c>
      <c r="H392" s="57"/>
      <c r="I392" s="57">
        <v>1</v>
      </c>
      <c r="J392" s="57">
        <f t="shared" si="50"/>
        <v>9</v>
      </c>
      <c r="K392" s="56">
        <f t="shared" si="53"/>
        <v>4.40852314474651E-3</v>
      </c>
      <c r="L392" s="54">
        <f t="shared" si="54"/>
        <v>16.223365172667158</v>
      </c>
      <c r="M392" s="54">
        <f t="shared" si="55"/>
        <v>3.569140337986775</v>
      </c>
      <c r="N392" s="54">
        <f t="shared" si="56"/>
        <v>8.1116825863335791</v>
      </c>
      <c r="O392" s="54">
        <v>1.2690301003344482</v>
      </c>
      <c r="P392" s="89">
        <f t="shared" si="51"/>
        <v>9.9465455838124647E-2</v>
      </c>
    </row>
    <row r="393" spans="1:16" x14ac:dyDescent="0.2">
      <c r="A393" s="59">
        <f t="shared" si="52"/>
        <v>5</v>
      </c>
      <c r="B393" s="57" t="s">
        <v>2186</v>
      </c>
      <c r="C393" s="57">
        <v>468.6</v>
      </c>
      <c r="D393" s="57"/>
      <c r="E393" s="57"/>
      <c r="F393" s="57">
        <f t="shared" si="49"/>
        <v>468.6</v>
      </c>
      <c r="G393" s="57">
        <v>13</v>
      </c>
      <c r="H393" s="57"/>
      <c r="I393" s="57"/>
      <c r="J393" s="57">
        <f t="shared" si="50"/>
        <v>13</v>
      </c>
      <c r="K393" s="56">
        <f t="shared" si="53"/>
        <v>6.3678667646338474E-3</v>
      </c>
      <c r="L393" s="54">
        <f t="shared" si="54"/>
        <v>23.433749693852558</v>
      </c>
      <c r="M393" s="54">
        <f t="shared" si="55"/>
        <v>5.1554249326475627</v>
      </c>
      <c r="N393" s="54">
        <f t="shared" si="56"/>
        <v>11.716874846926279</v>
      </c>
      <c r="O393" s="54">
        <v>1.8330434782608696</v>
      </c>
      <c r="P393" s="89">
        <f t="shared" si="51"/>
        <v>8.9925507792759846E-2</v>
      </c>
    </row>
    <row r="394" spans="1:16" x14ac:dyDescent="0.2">
      <c r="A394" s="59">
        <f t="shared" si="52"/>
        <v>6</v>
      </c>
      <c r="B394" s="57" t="s">
        <v>2187</v>
      </c>
      <c r="C394" s="57">
        <v>346.93</v>
      </c>
      <c r="D394" s="57"/>
      <c r="E394" s="57"/>
      <c r="F394" s="57">
        <f t="shared" si="49"/>
        <v>346.93</v>
      </c>
      <c r="G394" s="57">
        <v>11</v>
      </c>
      <c r="H394" s="57"/>
      <c r="I394" s="57"/>
      <c r="J394" s="57">
        <f t="shared" si="50"/>
        <v>11</v>
      </c>
      <c r="K394" s="56">
        <f t="shared" si="53"/>
        <v>5.3881949546901791E-3</v>
      </c>
      <c r="L394" s="54">
        <f t="shared" si="54"/>
        <v>19.82855743325986</v>
      </c>
      <c r="M394" s="54">
        <f t="shared" si="55"/>
        <v>4.3622826353171691</v>
      </c>
      <c r="N394" s="54">
        <f t="shared" si="56"/>
        <v>9.91427871662993</v>
      </c>
      <c r="O394" s="54">
        <v>1.5510367892976589</v>
      </c>
      <c r="P394" s="89">
        <f t="shared" si="51"/>
        <v>0.10277622452513364</v>
      </c>
    </row>
    <row r="395" spans="1:16" x14ac:dyDescent="0.2">
      <c r="A395" s="59">
        <f t="shared" si="52"/>
        <v>7</v>
      </c>
      <c r="B395" s="57" t="s">
        <v>2188</v>
      </c>
      <c r="C395" s="57">
        <v>606.20000000000005</v>
      </c>
      <c r="D395" s="57"/>
      <c r="E395" s="57">
        <v>58.3</v>
      </c>
      <c r="F395" s="57">
        <f t="shared" si="49"/>
        <v>664.5</v>
      </c>
      <c r="G395" s="57">
        <v>14</v>
      </c>
      <c r="H395" s="57"/>
      <c r="I395" s="57">
        <v>1</v>
      </c>
      <c r="J395" s="57">
        <f t="shared" si="50"/>
        <v>15</v>
      </c>
      <c r="K395" s="56">
        <f t="shared" si="53"/>
        <v>7.3475385745775165E-3</v>
      </c>
      <c r="L395" s="54">
        <f t="shared" si="54"/>
        <v>27.03894195444526</v>
      </c>
      <c r="M395" s="54">
        <f t="shared" si="55"/>
        <v>5.9485672299779573</v>
      </c>
      <c r="N395" s="54">
        <f t="shared" si="56"/>
        <v>13.51947097722263</v>
      </c>
      <c r="O395" s="54">
        <v>2.1150501672240805</v>
      </c>
      <c r="P395" s="89">
        <f t="shared" si="51"/>
        <v>7.3170850758269276E-2</v>
      </c>
    </row>
    <row r="396" spans="1:16" x14ac:dyDescent="0.2">
      <c r="A396" s="59">
        <f t="shared" si="52"/>
        <v>8</v>
      </c>
      <c r="B396" s="57" t="s">
        <v>2189</v>
      </c>
      <c r="C396" s="57">
        <v>434.3</v>
      </c>
      <c r="D396" s="57"/>
      <c r="E396" s="57"/>
      <c r="F396" s="57">
        <f t="shared" si="49"/>
        <v>434.3</v>
      </c>
      <c r="G396" s="57">
        <v>9</v>
      </c>
      <c r="H396" s="57"/>
      <c r="I396" s="57"/>
      <c r="J396" s="57">
        <f t="shared" si="50"/>
        <v>9</v>
      </c>
      <c r="K396" s="56">
        <f t="shared" si="53"/>
        <v>4.40852314474651E-3</v>
      </c>
      <c r="L396" s="54">
        <f t="shared" si="54"/>
        <v>16.223365172667158</v>
      </c>
      <c r="M396" s="54">
        <f t="shared" si="55"/>
        <v>3.569140337986775</v>
      </c>
      <c r="N396" s="54">
        <f t="shared" si="56"/>
        <v>8.1116825863335791</v>
      </c>
      <c r="O396" s="54">
        <v>1.2690301003344482</v>
      </c>
      <c r="P396" s="89">
        <f t="shared" si="51"/>
        <v>6.7172963843707023E-2</v>
      </c>
    </row>
    <row r="397" spans="1:16" x14ac:dyDescent="0.2">
      <c r="A397" s="59">
        <f t="shared" si="52"/>
        <v>9</v>
      </c>
      <c r="B397" s="57" t="s">
        <v>2190</v>
      </c>
      <c r="C397" s="57">
        <v>613.4</v>
      </c>
      <c r="D397" s="57"/>
      <c r="E397" s="57">
        <v>29</v>
      </c>
      <c r="F397" s="57">
        <f t="shared" si="49"/>
        <v>642.4</v>
      </c>
      <c r="G397" s="57">
        <v>17</v>
      </c>
      <c r="H397" s="57"/>
      <c r="I397" s="57">
        <v>1</v>
      </c>
      <c r="J397" s="57">
        <f t="shared" si="50"/>
        <v>18</v>
      </c>
      <c r="K397" s="56">
        <f t="shared" si="53"/>
        <v>8.8170462894930201E-3</v>
      </c>
      <c r="L397" s="54">
        <f t="shared" si="54"/>
        <v>32.446730345334316</v>
      </c>
      <c r="M397" s="54">
        <f t="shared" si="55"/>
        <v>7.13828067597355</v>
      </c>
      <c r="N397" s="54">
        <f t="shared" si="56"/>
        <v>16.223365172667158</v>
      </c>
      <c r="O397" s="54">
        <v>2.5380602006688964</v>
      </c>
      <c r="P397" s="89">
        <f t="shared" si="51"/>
        <v>9.0825710452434497E-2</v>
      </c>
    </row>
    <row r="398" spans="1:16" x14ac:dyDescent="0.2">
      <c r="A398" s="59">
        <f t="shared" si="52"/>
        <v>10</v>
      </c>
      <c r="B398" s="57" t="s">
        <v>2191</v>
      </c>
      <c r="C398" s="57">
        <v>237.3</v>
      </c>
      <c r="D398" s="57"/>
      <c r="E398" s="57"/>
      <c r="F398" s="57">
        <f t="shared" si="49"/>
        <v>237.3</v>
      </c>
      <c r="G398" s="57">
        <v>4</v>
      </c>
      <c r="H398" s="57"/>
      <c r="I398" s="57"/>
      <c r="J398" s="57">
        <f t="shared" si="50"/>
        <v>4</v>
      </c>
      <c r="K398" s="56">
        <f t="shared" si="53"/>
        <v>1.9593436198873378E-3</v>
      </c>
      <c r="L398" s="54">
        <f t="shared" si="54"/>
        <v>7.2103845211854027</v>
      </c>
      <c r="M398" s="54">
        <f t="shared" si="55"/>
        <v>1.5862845946607886</v>
      </c>
      <c r="N398" s="54">
        <f t="shared" si="56"/>
        <v>3.6051922605927014</v>
      </c>
      <c r="O398" s="54">
        <v>0.56401337792642148</v>
      </c>
      <c r="P398" s="89">
        <f t="shared" si="51"/>
        <v>5.4639168792099929E-2</v>
      </c>
    </row>
    <row r="399" spans="1:16" x14ac:dyDescent="0.2">
      <c r="A399" s="59">
        <f t="shared" si="52"/>
        <v>11</v>
      </c>
      <c r="B399" s="57" t="s">
        <v>2192</v>
      </c>
      <c r="C399" s="57">
        <v>662.7</v>
      </c>
      <c r="D399" s="57"/>
      <c r="E399" s="57">
        <v>66.400000000000006</v>
      </c>
      <c r="F399" s="57">
        <f t="shared" si="49"/>
        <v>729.1</v>
      </c>
      <c r="G399" s="57">
        <v>13</v>
      </c>
      <c r="H399" s="57"/>
      <c r="I399" s="57">
        <v>1</v>
      </c>
      <c r="J399" s="57">
        <f t="shared" si="50"/>
        <v>14</v>
      </c>
      <c r="K399" s="56">
        <f t="shared" si="53"/>
        <v>6.8577026696056819E-3</v>
      </c>
      <c r="L399" s="54">
        <f t="shared" si="54"/>
        <v>25.236345824148909</v>
      </c>
      <c r="M399" s="54">
        <f t="shared" si="55"/>
        <v>5.55199608131276</v>
      </c>
      <c r="N399" s="54">
        <f t="shared" si="56"/>
        <v>12.618172912074455</v>
      </c>
      <c r="O399" s="54">
        <v>1.974046822742475</v>
      </c>
      <c r="P399" s="89">
        <f t="shared" si="51"/>
        <v>6.2241889507994239E-2</v>
      </c>
    </row>
    <row r="400" spans="1:16" x14ac:dyDescent="0.2">
      <c r="A400" s="59">
        <f t="shared" si="52"/>
        <v>12</v>
      </c>
      <c r="B400" s="57" t="s">
        <v>2194</v>
      </c>
      <c r="C400" s="57">
        <v>660.2</v>
      </c>
      <c r="D400" s="57"/>
      <c r="E400" s="57"/>
      <c r="F400" s="57">
        <f t="shared" si="49"/>
        <v>660.2</v>
      </c>
      <c r="G400" s="57">
        <v>12</v>
      </c>
      <c r="H400" s="57"/>
      <c r="I400" s="57"/>
      <c r="J400" s="57">
        <f t="shared" si="50"/>
        <v>12</v>
      </c>
      <c r="K400" s="56">
        <f t="shared" si="53"/>
        <v>5.8780308596620128E-3</v>
      </c>
      <c r="L400" s="54">
        <f t="shared" si="54"/>
        <v>21.631153563556207</v>
      </c>
      <c r="M400" s="54">
        <f t="shared" si="55"/>
        <v>4.7588537839823655</v>
      </c>
      <c r="N400" s="54">
        <f t="shared" si="56"/>
        <v>10.815576781778104</v>
      </c>
      <c r="O400" s="54">
        <v>1.6920401337792641</v>
      </c>
      <c r="P400" s="89">
        <f t="shared" si="51"/>
        <v>5.8917940416685757E-2</v>
      </c>
    </row>
    <row r="401" spans="1:16" x14ac:dyDescent="0.2">
      <c r="A401" s="59">
        <f t="shared" si="52"/>
        <v>13</v>
      </c>
      <c r="B401" s="57" t="s">
        <v>2195</v>
      </c>
      <c r="C401" s="57">
        <v>523.9</v>
      </c>
      <c r="D401" s="57"/>
      <c r="E401" s="57"/>
      <c r="F401" s="57">
        <f t="shared" si="49"/>
        <v>523.9</v>
      </c>
      <c r="G401" s="57">
        <v>13</v>
      </c>
      <c r="H401" s="57"/>
      <c r="I401" s="57"/>
      <c r="J401" s="57">
        <f t="shared" si="50"/>
        <v>13</v>
      </c>
      <c r="K401" s="56">
        <f t="shared" si="53"/>
        <v>6.3678667646338474E-3</v>
      </c>
      <c r="L401" s="54">
        <f t="shared" si="54"/>
        <v>23.433749693852558</v>
      </c>
      <c r="M401" s="54">
        <f t="shared" si="55"/>
        <v>5.1554249326475627</v>
      </c>
      <c r="N401" s="54">
        <f t="shared" si="56"/>
        <v>11.716874846926279</v>
      </c>
      <c r="O401" s="54">
        <v>1.8330434782608696</v>
      </c>
      <c r="P401" s="89">
        <f t="shared" si="51"/>
        <v>8.0433466218147107E-2</v>
      </c>
    </row>
    <row r="402" spans="1:16" x14ac:dyDescent="0.2">
      <c r="A402" s="59">
        <f t="shared" si="52"/>
        <v>14</v>
      </c>
      <c r="B402" s="57" t="s">
        <v>2196</v>
      </c>
      <c r="C402" s="57">
        <v>529.29999999999995</v>
      </c>
      <c r="D402" s="57">
        <v>23.9</v>
      </c>
      <c r="E402" s="57"/>
      <c r="F402" s="57">
        <f t="shared" si="49"/>
        <v>553.19999999999993</v>
      </c>
      <c r="G402" s="57">
        <v>10</v>
      </c>
      <c r="H402" s="57">
        <v>1</v>
      </c>
      <c r="I402" s="57"/>
      <c r="J402" s="57">
        <f t="shared" si="50"/>
        <v>11</v>
      </c>
      <c r="K402" s="56">
        <f t="shared" si="53"/>
        <v>5.3881949546901791E-3</v>
      </c>
      <c r="L402" s="54">
        <f t="shared" si="54"/>
        <v>19.82855743325986</v>
      </c>
      <c r="M402" s="54">
        <f t="shared" si="55"/>
        <v>4.3622826353171691</v>
      </c>
      <c r="N402" s="54">
        <f t="shared" si="56"/>
        <v>9.91427871662993</v>
      </c>
      <c r="O402" s="54">
        <v>1.5510367892976589</v>
      </c>
      <c r="P402" s="89">
        <f t="shared" si="51"/>
        <v>6.4454366548272995E-2</v>
      </c>
    </row>
    <row r="403" spans="1:16" x14ac:dyDescent="0.2">
      <c r="A403" s="59">
        <f t="shared" si="52"/>
        <v>15</v>
      </c>
      <c r="B403" s="57" t="s">
        <v>2197</v>
      </c>
      <c r="C403" s="57">
        <v>533.79999999999995</v>
      </c>
      <c r="D403" s="57"/>
      <c r="E403" s="57"/>
      <c r="F403" s="57">
        <f t="shared" si="49"/>
        <v>533.79999999999995</v>
      </c>
      <c r="G403" s="57">
        <v>13</v>
      </c>
      <c r="H403" s="57"/>
      <c r="I403" s="57"/>
      <c r="J403" s="57">
        <f t="shared" si="50"/>
        <v>13</v>
      </c>
      <c r="K403" s="56">
        <f t="shared" si="53"/>
        <v>6.3678667646338474E-3</v>
      </c>
      <c r="L403" s="54">
        <f t="shared" si="54"/>
        <v>23.433749693852558</v>
      </c>
      <c r="M403" s="54">
        <f t="shared" si="55"/>
        <v>5.1554249326475627</v>
      </c>
      <c r="N403" s="54">
        <f t="shared" si="56"/>
        <v>11.716874846926279</v>
      </c>
      <c r="O403" s="54">
        <v>1.8330434782608696</v>
      </c>
      <c r="P403" s="89">
        <f t="shared" si="51"/>
        <v>7.8941725274798188E-2</v>
      </c>
    </row>
    <row r="404" spans="1:16" x14ac:dyDescent="0.2">
      <c r="A404" s="59">
        <f t="shared" si="52"/>
        <v>16</v>
      </c>
      <c r="B404" s="57" t="s">
        <v>2198</v>
      </c>
      <c r="C404" s="57">
        <v>612</v>
      </c>
      <c r="D404" s="57">
        <v>49.8</v>
      </c>
      <c r="E404" s="57"/>
      <c r="F404" s="57">
        <f t="shared" si="49"/>
        <v>661.8</v>
      </c>
      <c r="G404" s="57">
        <v>11</v>
      </c>
      <c r="H404" s="57">
        <v>1</v>
      </c>
      <c r="I404" s="57"/>
      <c r="J404" s="57">
        <f t="shared" si="50"/>
        <v>12</v>
      </c>
      <c r="K404" s="56">
        <f t="shared" si="53"/>
        <v>5.8780308596620128E-3</v>
      </c>
      <c r="L404" s="54">
        <f t="shared" si="54"/>
        <v>21.631153563556207</v>
      </c>
      <c r="M404" s="54">
        <f t="shared" si="55"/>
        <v>4.7588537839823655</v>
      </c>
      <c r="N404" s="54">
        <f t="shared" si="56"/>
        <v>10.815576781778104</v>
      </c>
      <c r="O404" s="54">
        <v>1.6920401337792641</v>
      </c>
      <c r="P404" s="89">
        <f t="shared" si="51"/>
        <v>5.8775497526588012E-2</v>
      </c>
    </row>
    <row r="405" spans="1:16" x14ac:dyDescent="0.2">
      <c r="A405" s="59">
        <f t="shared" si="52"/>
        <v>17</v>
      </c>
      <c r="B405" s="57" t="s">
        <v>2199</v>
      </c>
      <c r="C405" s="57">
        <v>641.79999999999995</v>
      </c>
      <c r="D405" s="57"/>
      <c r="E405" s="57"/>
      <c r="F405" s="57">
        <f t="shared" si="49"/>
        <v>641.79999999999995</v>
      </c>
      <c r="G405" s="57">
        <v>10</v>
      </c>
      <c r="H405" s="57"/>
      <c r="I405" s="57"/>
      <c r="J405" s="57">
        <f t="shared" si="50"/>
        <v>10</v>
      </c>
      <c r="K405" s="56">
        <f t="shared" si="53"/>
        <v>4.8983590497183446E-3</v>
      </c>
      <c r="L405" s="54">
        <f t="shared" si="54"/>
        <v>18.025961302963509</v>
      </c>
      <c r="M405" s="54">
        <f t="shared" si="55"/>
        <v>3.9657114866519718</v>
      </c>
      <c r="N405" s="54">
        <f t="shared" si="56"/>
        <v>9.0129806514817545</v>
      </c>
      <c r="O405" s="54">
        <v>1.4100334448160534</v>
      </c>
      <c r="P405" s="89">
        <f t="shared" si="51"/>
        <v>5.0505900414324234E-2</v>
      </c>
    </row>
    <row r="406" spans="1:16" x14ac:dyDescent="0.2">
      <c r="A406" s="59">
        <f t="shared" si="52"/>
        <v>18</v>
      </c>
      <c r="B406" s="57" t="s">
        <v>2200</v>
      </c>
      <c r="C406" s="57">
        <v>170.2</v>
      </c>
      <c r="D406" s="57"/>
      <c r="E406" s="57"/>
      <c r="F406" s="57">
        <f t="shared" si="49"/>
        <v>170.2</v>
      </c>
      <c r="G406" s="57">
        <v>5</v>
      </c>
      <c r="H406" s="57"/>
      <c r="I406" s="57"/>
      <c r="J406" s="57">
        <f t="shared" si="50"/>
        <v>5</v>
      </c>
      <c r="K406" s="56">
        <f t="shared" si="53"/>
        <v>2.4491795248591723E-3</v>
      </c>
      <c r="L406" s="54">
        <f t="shared" si="54"/>
        <v>9.0129806514817545</v>
      </c>
      <c r="M406" s="54">
        <f t="shared" si="55"/>
        <v>1.9828557433259859</v>
      </c>
      <c r="N406" s="54">
        <f t="shared" si="56"/>
        <v>4.5064903257408773</v>
      </c>
      <c r="O406" s="54">
        <v>0.70501672240802671</v>
      </c>
      <c r="P406" s="89">
        <f t="shared" si="51"/>
        <v>9.5225284623717071E-2</v>
      </c>
    </row>
    <row r="407" spans="1:16" x14ac:dyDescent="0.2">
      <c r="A407" s="59">
        <f t="shared" si="52"/>
        <v>19</v>
      </c>
      <c r="B407" s="57" t="s">
        <v>2201</v>
      </c>
      <c r="C407" s="57">
        <v>899</v>
      </c>
      <c r="D407" s="57"/>
      <c r="E407" s="57">
        <v>148.9</v>
      </c>
      <c r="F407" s="57">
        <f t="shared" si="49"/>
        <v>1047.9000000000001</v>
      </c>
      <c r="G407" s="57">
        <v>13</v>
      </c>
      <c r="H407" s="57"/>
      <c r="I407" s="57">
        <v>1</v>
      </c>
      <c r="J407" s="57">
        <f t="shared" si="50"/>
        <v>14</v>
      </c>
      <c r="K407" s="56">
        <f t="shared" si="53"/>
        <v>6.8577026696056819E-3</v>
      </c>
      <c r="L407" s="54">
        <f t="shared" si="54"/>
        <v>25.236345824148909</v>
      </c>
      <c r="M407" s="54">
        <f t="shared" si="55"/>
        <v>5.55199608131276</v>
      </c>
      <c r="N407" s="54">
        <f t="shared" si="56"/>
        <v>12.618172912074455</v>
      </c>
      <c r="O407" s="54">
        <v>1.974046822742475</v>
      </c>
      <c r="P407" s="89">
        <f t="shared" si="51"/>
        <v>4.3306194904359767E-2</v>
      </c>
    </row>
    <row r="408" spans="1:16" x14ac:dyDescent="0.2">
      <c r="A408" s="59">
        <f t="shared" si="52"/>
        <v>20</v>
      </c>
      <c r="B408" s="57" t="s">
        <v>2202</v>
      </c>
      <c r="C408" s="57">
        <v>463.25</v>
      </c>
      <c r="D408" s="57"/>
      <c r="E408" s="57"/>
      <c r="F408" s="57">
        <f t="shared" si="49"/>
        <v>463.25</v>
      </c>
      <c r="G408" s="57">
        <v>8</v>
      </c>
      <c r="H408" s="57"/>
      <c r="I408" s="57"/>
      <c r="J408" s="57">
        <f t="shared" si="50"/>
        <v>8</v>
      </c>
      <c r="K408" s="56">
        <f t="shared" si="53"/>
        <v>3.9186872397746755E-3</v>
      </c>
      <c r="L408" s="54">
        <f t="shared" si="54"/>
        <v>14.420769042370805</v>
      </c>
      <c r="M408" s="54">
        <f t="shared" si="55"/>
        <v>3.1725691893215773</v>
      </c>
      <c r="N408" s="54">
        <f t="shared" si="56"/>
        <v>7.2103845211854027</v>
      </c>
      <c r="O408" s="54">
        <v>1.128026755852843</v>
      </c>
      <c r="P408" s="89">
        <f t="shared" si="51"/>
        <v>5.5977872657810318E-2</v>
      </c>
    </row>
    <row r="409" spans="1:16" x14ac:dyDescent="0.2">
      <c r="A409" s="59">
        <f t="shared" si="52"/>
        <v>21</v>
      </c>
      <c r="B409" s="57" t="s">
        <v>2203</v>
      </c>
      <c r="C409" s="57">
        <v>565.20000000000005</v>
      </c>
      <c r="D409" s="57"/>
      <c r="E409" s="57"/>
      <c r="F409" s="57">
        <f t="shared" si="49"/>
        <v>565.20000000000005</v>
      </c>
      <c r="G409" s="57">
        <v>12</v>
      </c>
      <c r="H409" s="57"/>
      <c r="I409" s="57"/>
      <c r="J409" s="57">
        <f t="shared" si="50"/>
        <v>12</v>
      </c>
      <c r="K409" s="56">
        <f t="shared" si="53"/>
        <v>5.8780308596620128E-3</v>
      </c>
      <c r="L409" s="54">
        <f t="shared" si="54"/>
        <v>21.631153563556207</v>
      </c>
      <c r="M409" s="54">
        <f t="shared" si="55"/>
        <v>4.7588537839823655</v>
      </c>
      <c r="N409" s="54">
        <f t="shared" si="56"/>
        <v>10.815576781778104</v>
      </c>
      <c r="O409" s="54">
        <v>1.6920401337792641</v>
      </c>
      <c r="P409" s="89">
        <f t="shared" si="51"/>
        <v>6.8820991265208672E-2</v>
      </c>
    </row>
    <row r="410" spans="1:16" x14ac:dyDescent="0.2">
      <c r="A410" s="59">
        <f t="shared" si="52"/>
        <v>22</v>
      </c>
      <c r="B410" s="57" t="s">
        <v>2204</v>
      </c>
      <c r="C410" s="57">
        <v>482.6</v>
      </c>
      <c r="D410" s="57"/>
      <c r="E410" s="57"/>
      <c r="F410" s="57">
        <f t="shared" si="49"/>
        <v>482.6</v>
      </c>
      <c r="G410" s="57">
        <v>8</v>
      </c>
      <c r="H410" s="57"/>
      <c r="I410" s="57"/>
      <c r="J410" s="57">
        <f t="shared" si="50"/>
        <v>8</v>
      </c>
      <c r="K410" s="56">
        <f t="shared" si="53"/>
        <v>3.9186872397746755E-3</v>
      </c>
      <c r="L410" s="54">
        <f t="shared" si="54"/>
        <v>14.420769042370805</v>
      </c>
      <c r="M410" s="54">
        <f t="shared" si="55"/>
        <v>3.1725691893215773</v>
      </c>
      <c r="N410" s="54">
        <f t="shared" si="56"/>
        <v>7.2103845211854027</v>
      </c>
      <c r="O410" s="54">
        <v>1.128026755852843</v>
      </c>
      <c r="P410" s="89">
        <f t="shared" si="51"/>
        <v>5.3733422106777097E-2</v>
      </c>
    </row>
    <row r="411" spans="1:16" x14ac:dyDescent="0.2">
      <c r="A411" s="59">
        <f t="shared" si="52"/>
        <v>23</v>
      </c>
      <c r="B411" s="57" t="s">
        <v>2205</v>
      </c>
      <c r="C411" s="57">
        <v>334</v>
      </c>
      <c r="D411" s="57"/>
      <c r="E411" s="57"/>
      <c r="F411" s="57">
        <f t="shared" si="49"/>
        <v>334</v>
      </c>
      <c r="G411" s="57">
        <v>9</v>
      </c>
      <c r="H411" s="57"/>
      <c r="I411" s="57"/>
      <c r="J411" s="57">
        <f t="shared" si="50"/>
        <v>9</v>
      </c>
      <c r="K411" s="56">
        <f t="shared" si="53"/>
        <v>4.40852314474651E-3</v>
      </c>
      <c r="L411" s="54">
        <f t="shared" si="54"/>
        <v>16.223365172667158</v>
      </c>
      <c r="M411" s="54">
        <f t="shared" si="55"/>
        <v>3.569140337986775</v>
      </c>
      <c r="N411" s="54">
        <f t="shared" si="56"/>
        <v>8.1116825863335791</v>
      </c>
      <c r="O411" s="54">
        <v>1.2690301003344482</v>
      </c>
      <c r="P411" s="89">
        <f t="shared" si="51"/>
        <v>8.7344964662640592E-2</v>
      </c>
    </row>
    <row r="412" spans="1:16" x14ac:dyDescent="0.2">
      <c r="A412" s="59">
        <f t="shared" si="52"/>
        <v>24</v>
      </c>
      <c r="B412" s="57" t="s">
        <v>2206</v>
      </c>
      <c r="C412" s="57">
        <v>579</v>
      </c>
      <c r="D412" s="57"/>
      <c r="E412" s="57"/>
      <c r="F412" s="57">
        <f t="shared" si="49"/>
        <v>579</v>
      </c>
      <c r="G412" s="57">
        <v>12</v>
      </c>
      <c r="H412" s="57"/>
      <c r="I412" s="57"/>
      <c r="J412" s="57">
        <f t="shared" si="50"/>
        <v>12</v>
      </c>
      <c r="K412" s="56">
        <f t="shared" si="53"/>
        <v>5.8780308596620128E-3</v>
      </c>
      <c r="L412" s="54">
        <f t="shared" si="54"/>
        <v>21.631153563556207</v>
      </c>
      <c r="M412" s="54">
        <f t="shared" si="55"/>
        <v>4.7588537839823655</v>
      </c>
      <c r="N412" s="54">
        <f t="shared" si="56"/>
        <v>10.815576781778104</v>
      </c>
      <c r="O412" s="54">
        <v>1.6920401337792641</v>
      </c>
      <c r="P412" s="89">
        <f t="shared" si="51"/>
        <v>6.7180698209146711E-2</v>
      </c>
    </row>
    <row r="413" spans="1:16" x14ac:dyDescent="0.2">
      <c r="A413" s="59">
        <f t="shared" si="52"/>
        <v>25</v>
      </c>
      <c r="B413" s="57" t="s">
        <v>2207</v>
      </c>
      <c r="C413" s="57">
        <v>674.3</v>
      </c>
      <c r="D413" s="57"/>
      <c r="E413" s="57"/>
      <c r="F413" s="57">
        <f t="shared" si="49"/>
        <v>674.3</v>
      </c>
      <c r="G413" s="57">
        <v>15</v>
      </c>
      <c r="H413" s="57"/>
      <c r="I413" s="57"/>
      <c r="J413" s="57">
        <f t="shared" si="50"/>
        <v>15</v>
      </c>
      <c r="K413" s="56">
        <f t="shared" si="53"/>
        <v>7.3475385745775165E-3</v>
      </c>
      <c r="L413" s="54">
        <f t="shared" si="54"/>
        <v>27.03894195444526</v>
      </c>
      <c r="M413" s="54">
        <f t="shared" si="55"/>
        <v>5.9485672299779573</v>
      </c>
      <c r="N413" s="54">
        <f t="shared" si="56"/>
        <v>13.51947097722263</v>
      </c>
      <c r="O413" s="54">
        <v>2.1150501672240805</v>
      </c>
      <c r="P413" s="89">
        <f t="shared" si="51"/>
        <v>7.2107415584858281E-2</v>
      </c>
    </row>
    <row r="414" spans="1:16" x14ac:dyDescent="0.2">
      <c r="A414" s="59">
        <f t="shared" si="52"/>
        <v>26</v>
      </c>
      <c r="B414" s="57" t="s">
        <v>2208</v>
      </c>
      <c r="C414" s="57">
        <v>90.6</v>
      </c>
      <c r="D414" s="57"/>
      <c r="E414" s="57"/>
      <c r="F414" s="57">
        <f t="shared" si="49"/>
        <v>90.6</v>
      </c>
      <c r="G414" s="57">
        <v>2</v>
      </c>
      <c r="H414" s="57"/>
      <c r="I414" s="57"/>
      <c r="J414" s="57">
        <f t="shared" si="50"/>
        <v>2</v>
      </c>
      <c r="K414" s="56">
        <f t="shared" si="53"/>
        <v>9.7967180994366888E-4</v>
      </c>
      <c r="L414" s="54">
        <f t="shared" si="54"/>
        <v>3.6051922605927014</v>
      </c>
      <c r="M414" s="54">
        <f t="shared" si="55"/>
        <v>0.79314229733039432</v>
      </c>
      <c r="N414" s="54">
        <f t="shared" si="56"/>
        <v>1.8025961302963507</v>
      </c>
      <c r="O414" s="54">
        <v>0.28200668896321074</v>
      </c>
      <c r="P414" s="89">
        <f t="shared" si="51"/>
        <v>7.1555600189654053E-2</v>
      </c>
    </row>
    <row r="415" spans="1:16" x14ac:dyDescent="0.2">
      <c r="A415" s="59">
        <f t="shared" si="52"/>
        <v>27</v>
      </c>
      <c r="B415" s="57" t="s">
        <v>2210</v>
      </c>
      <c r="C415" s="57">
        <v>267.5</v>
      </c>
      <c r="D415" s="57"/>
      <c r="E415" s="57"/>
      <c r="F415" s="57">
        <f t="shared" si="49"/>
        <v>267.5</v>
      </c>
      <c r="G415" s="57">
        <v>6</v>
      </c>
      <c r="H415" s="57"/>
      <c r="I415" s="57"/>
      <c r="J415" s="57">
        <f t="shared" si="50"/>
        <v>6</v>
      </c>
      <c r="K415" s="56">
        <f t="shared" si="53"/>
        <v>2.9390154298310064E-3</v>
      </c>
      <c r="L415" s="54">
        <f t="shared" si="54"/>
        <v>10.815576781778104</v>
      </c>
      <c r="M415" s="54">
        <f t="shared" si="55"/>
        <v>2.3794268919911827</v>
      </c>
      <c r="N415" s="54">
        <f t="shared" si="56"/>
        <v>5.4077883908890518</v>
      </c>
      <c r="O415" s="54">
        <v>0.84602006688963205</v>
      </c>
      <c r="P415" s="89">
        <f t="shared" si="51"/>
        <v>7.2705839744104564E-2</v>
      </c>
    </row>
    <row r="416" spans="1:16" x14ac:dyDescent="0.2">
      <c r="A416" s="59">
        <f t="shared" si="52"/>
        <v>28</v>
      </c>
      <c r="B416" s="57" t="s">
        <v>2211</v>
      </c>
      <c r="C416" s="57">
        <v>584.20000000000005</v>
      </c>
      <c r="D416" s="57"/>
      <c r="E416" s="57"/>
      <c r="F416" s="57">
        <f t="shared" si="49"/>
        <v>584.20000000000005</v>
      </c>
      <c r="G416" s="57">
        <v>17</v>
      </c>
      <c r="H416" s="57"/>
      <c r="I416" s="57"/>
      <c r="J416" s="57">
        <v>11</v>
      </c>
      <c r="K416" s="56">
        <f t="shared" si="53"/>
        <v>5.3881949546901791E-3</v>
      </c>
      <c r="L416" s="54">
        <f t="shared" si="54"/>
        <v>19.82855743325986</v>
      </c>
      <c r="M416" s="54">
        <f t="shared" si="55"/>
        <v>4.3622826353171691</v>
      </c>
      <c r="N416" s="54">
        <f t="shared" si="56"/>
        <v>9.91427871662993</v>
      </c>
      <c r="O416" s="54">
        <v>2.3970568561872909</v>
      </c>
      <c r="P416" s="89">
        <f t="shared" si="51"/>
        <v>6.2482327356032596E-2</v>
      </c>
    </row>
    <row r="417" spans="1:16" x14ac:dyDescent="0.2">
      <c r="A417" s="59">
        <f t="shared" si="52"/>
        <v>29</v>
      </c>
      <c r="B417" s="57" t="s">
        <v>2212</v>
      </c>
      <c r="C417" s="57">
        <v>628.9</v>
      </c>
      <c r="D417" s="57"/>
      <c r="E417" s="57"/>
      <c r="F417" s="57">
        <f t="shared" si="49"/>
        <v>628.9</v>
      </c>
      <c r="G417" s="57">
        <v>8</v>
      </c>
      <c r="H417" s="57"/>
      <c r="I417" s="57"/>
      <c r="J417" s="57">
        <v>17</v>
      </c>
      <c r="K417" s="56">
        <f t="shared" si="53"/>
        <v>8.3272103845211855E-3</v>
      </c>
      <c r="L417" s="54">
        <f t="shared" si="54"/>
        <v>30.644134215037962</v>
      </c>
      <c r="M417" s="54">
        <f t="shared" si="55"/>
        <v>6.7417095273083518</v>
      </c>
      <c r="N417" s="54">
        <f t="shared" si="56"/>
        <v>15.322067107518981</v>
      </c>
      <c r="O417" s="54">
        <v>1.128026755852843</v>
      </c>
      <c r="P417" s="89">
        <f t="shared" si="51"/>
        <v>8.5603335356524313E-2</v>
      </c>
    </row>
    <row r="418" spans="1:16" x14ac:dyDescent="0.2">
      <c r="A418" s="59">
        <f t="shared" si="52"/>
        <v>30</v>
      </c>
      <c r="B418" s="57" t="s">
        <v>2213</v>
      </c>
      <c r="C418" s="57">
        <v>409.2</v>
      </c>
      <c r="D418" s="57"/>
      <c r="E418" s="57"/>
      <c r="F418" s="57">
        <f t="shared" si="49"/>
        <v>409.2</v>
      </c>
      <c r="G418" s="57">
        <v>7</v>
      </c>
      <c r="H418" s="57"/>
      <c r="I418" s="57"/>
      <c r="J418" s="57">
        <v>8</v>
      </c>
      <c r="K418" s="56">
        <f t="shared" si="53"/>
        <v>3.9186872397746755E-3</v>
      </c>
      <c r="L418" s="54">
        <f t="shared" si="54"/>
        <v>14.420769042370805</v>
      </c>
      <c r="M418" s="54">
        <f t="shared" si="55"/>
        <v>3.1725691893215773</v>
      </c>
      <c r="N418" s="54">
        <f t="shared" si="56"/>
        <v>7.2103845211854027</v>
      </c>
      <c r="O418" s="54">
        <v>0.9870234113712375</v>
      </c>
      <c r="P418" s="89">
        <f t="shared" si="51"/>
        <v>6.3027238915564568E-2</v>
      </c>
    </row>
    <row r="419" spans="1:16" x14ac:dyDescent="0.2">
      <c r="A419" s="59">
        <f t="shared" si="52"/>
        <v>31</v>
      </c>
      <c r="B419" s="57" t="s">
        <v>2214</v>
      </c>
      <c r="C419" s="57">
        <v>320.60000000000002</v>
      </c>
      <c r="D419" s="57"/>
      <c r="E419" s="57"/>
      <c r="F419" s="57">
        <f t="shared" si="49"/>
        <v>320.60000000000002</v>
      </c>
      <c r="G419" s="57">
        <v>7</v>
      </c>
      <c r="H419" s="57"/>
      <c r="I419" s="57"/>
      <c r="J419" s="57">
        <v>7</v>
      </c>
      <c r="K419" s="56">
        <f t="shared" si="53"/>
        <v>3.428851334802841E-3</v>
      </c>
      <c r="L419" s="54">
        <f t="shared" si="54"/>
        <v>12.618172912074455</v>
      </c>
      <c r="M419" s="54">
        <f t="shared" si="55"/>
        <v>2.77599804065638</v>
      </c>
      <c r="N419" s="54">
        <f t="shared" si="56"/>
        <v>6.3090864560372273</v>
      </c>
      <c r="O419" s="54">
        <v>0.9870234113712375</v>
      </c>
      <c r="P419" s="89">
        <f t="shared" si="51"/>
        <v>7.0774425515094511E-2</v>
      </c>
    </row>
    <row r="420" spans="1:16" x14ac:dyDescent="0.2">
      <c r="A420" s="59">
        <f t="shared" si="52"/>
        <v>32</v>
      </c>
      <c r="B420" s="57" t="s">
        <v>2215</v>
      </c>
      <c r="C420" s="57">
        <v>505.8</v>
      </c>
      <c r="D420" s="57"/>
      <c r="E420" s="57"/>
      <c r="F420" s="57">
        <f t="shared" si="49"/>
        <v>505.8</v>
      </c>
      <c r="G420" s="57">
        <v>10</v>
      </c>
      <c r="H420" s="57"/>
      <c r="I420" s="57"/>
      <c r="J420" s="57">
        <v>7</v>
      </c>
      <c r="K420" s="56">
        <f t="shared" si="53"/>
        <v>3.428851334802841E-3</v>
      </c>
      <c r="L420" s="54">
        <f t="shared" si="54"/>
        <v>12.618172912074455</v>
      </c>
      <c r="M420" s="54">
        <f t="shared" si="55"/>
        <v>2.77599804065638</v>
      </c>
      <c r="N420" s="54">
        <f t="shared" si="56"/>
        <v>6.3090864560372273</v>
      </c>
      <c r="O420" s="54">
        <v>1.4100334448160534</v>
      </c>
      <c r="P420" s="89">
        <f t="shared" si="51"/>
        <v>4.5696502280711974E-2</v>
      </c>
    </row>
    <row r="421" spans="1:16" x14ac:dyDescent="0.2">
      <c r="A421" s="59">
        <f t="shared" si="52"/>
        <v>33</v>
      </c>
      <c r="B421" s="57" t="s">
        <v>2216</v>
      </c>
      <c r="C421" s="57">
        <v>482.7</v>
      </c>
      <c r="D421" s="57"/>
      <c r="E421" s="57"/>
      <c r="F421" s="57">
        <f t="shared" si="49"/>
        <v>482.7</v>
      </c>
      <c r="G421" s="57">
        <v>4</v>
      </c>
      <c r="H421" s="57"/>
      <c r="I421" s="57"/>
      <c r="J421" s="57">
        <v>10</v>
      </c>
      <c r="K421" s="56">
        <f t="shared" si="53"/>
        <v>4.8983590497183446E-3</v>
      </c>
      <c r="L421" s="54">
        <f t="shared" si="54"/>
        <v>18.025961302963509</v>
      </c>
      <c r="M421" s="54">
        <f t="shared" si="55"/>
        <v>3.9657114866519718</v>
      </c>
      <c r="N421" s="54">
        <f t="shared" si="56"/>
        <v>9.0129806514817545</v>
      </c>
      <c r="O421" s="54">
        <v>0.56401337792642148</v>
      </c>
      <c r="P421" s="89">
        <f t="shared" si="51"/>
        <v>6.5400179861246438E-2</v>
      </c>
    </row>
    <row r="422" spans="1:16" x14ac:dyDescent="0.2">
      <c r="A422" s="59">
        <f t="shared" si="52"/>
        <v>34</v>
      </c>
      <c r="B422" s="57" t="s">
        <v>2217</v>
      </c>
      <c r="C422" s="57">
        <v>236.2</v>
      </c>
      <c r="D422" s="57"/>
      <c r="E422" s="57"/>
      <c r="F422" s="57">
        <f t="shared" si="49"/>
        <v>236.2</v>
      </c>
      <c r="G422" s="57">
        <v>2</v>
      </c>
      <c r="H422" s="57"/>
      <c r="I422" s="57"/>
      <c r="J422" s="57">
        <v>4</v>
      </c>
      <c r="K422" s="56">
        <f t="shared" si="53"/>
        <v>1.9593436198873378E-3</v>
      </c>
      <c r="L422" s="54">
        <f t="shared" si="54"/>
        <v>7.2103845211854027</v>
      </c>
      <c r="M422" s="54">
        <f t="shared" si="55"/>
        <v>1.5862845946607886</v>
      </c>
      <c r="N422" s="54">
        <f t="shared" si="56"/>
        <v>3.6051922605927014</v>
      </c>
      <c r="O422" s="54">
        <v>0.9870234113712375</v>
      </c>
      <c r="P422" s="89">
        <f t="shared" si="51"/>
        <v>5.668452492722325E-2</v>
      </c>
    </row>
    <row r="423" spans="1:16" x14ac:dyDescent="0.2">
      <c r="A423" s="59">
        <f t="shared" si="52"/>
        <v>35</v>
      </c>
      <c r="B423" s="57" t="s">
        <v>2218</v>
      </c>
      <c r="C423" s="57">
        <v>412.4</v>
      </c>
      <c r="D423" s="57">
        <v>16.8</v>
      </c>
      <c r="E423" s="57"/>
      <c r="F423" s="57">
        <f t="shared" si="49"/>
        <v>429.2</v>
      </c>
      <c r="G423" s="57">
        <v>11</v>
      </c>
      <c r="H423" s="57"/>
      <c r="I423" s="57"/>
      <c r="J423" s="57">
        <v>7</v>
      </c>
      <c r="K423" s="56">
        <f t="shared" si="53"/>
        <v>3.428851334802841E-3</v>
      </c>
      <c r="L423" s="54">
        <f t="shared" si="54"/>
        <v>12.618172912074455</v>
      </c>
      <c r="M423" s="54">
        <f t="shared" si="55"/>
        <v>2.77599804065638</v>
      </c>
      <c r="N423" s="54">
        <f t="shared" si="56"/>
        <v>6.3090864560372273</v>
      </c>
      <c r="O423" s="54">
        <v>1.5510367892976589</v>
      </c>
      <c r="P423" s="89">
        <f t="shared" si="51"/>
        <v>5.41805549815138E-2</v>
      </c>
    </row>
    <row r="424" spans="1:16" x14ac:dyDescent="0.2">
      <c r="A424" s="59">
        <f t="shared" si="52"/>
        <v>36</v>
      </c>
      <c r="B424" s="57" t="s">
        <v>2219</v>
      </c>
      <c r="C424" s="57">
        <v>551.1</v>
      </c>
      <c r="D424" s="57"/>
      <c r="E424" s="57"/>
      <c r="F424" s="57">
        <f t="shared" si="49"/>
        <v>551.1</v>
      </c>
      <c r="G424" s="57">
        <v>3</v>
      </c>
      <c r="H424" s="57">
        <v>1</v>
      </c>
      <c r="I424" s="57"/>
      <c r="J424" s="57">
        <v>11</v>
      </c>
      <c r="K424" s="56">
        <f t="shared" si="53"/>
        <v>5.3881949546901791E-3</v>
      </c>
      <c r="L424" s="54">
        <f t="shared" si="54"/>
        <v>19.82855743325986</v>
      </c>
      <c r="M424" s="54">
        <f t="shared" si="55"/>
        <v>4.3622826353171691</v>
      </c>
      <c r="N424" s="54">
        <f t="shared" si="56"/>
        <v>9.91427871662993</v>
      </c>
      <c r="O424" s="54">
        <v>0.56401337792642148</v>
      </c>
      <c r="P424" s="89">
        <f t="shared" si="51"/>
        <v>6.290896781552055E-2</v>
      </c>
    </row>
    <row r="425" spans="1:16" x14ac:dyDescent="0.2">
      <c r="A425" s="59">
        <f t="shared" si="52"/>
        <v>37</v>
      </c>
      <c r="B425" s="57" t="s">
        <v>2220</v>
      </c>
      <c r="C425" s="57">
        <v>129.1</v>
      </c>
      <c r="D425" s="57">
        <v>13.6</v>
      </c>
      <c r="E425" s="57"/>
      <c r="F425" s="57">
        <f t="shared" si="49"/>
        <v>142.69999999999999</v>
      </c>
      <c r="G425" s="57">
        <v>8</v>
      </c>
      <c r="H425" s="57"/>
      <c r="I425" s="57"/>
      <c r="J425" s="57">
        <v>4</v>
      </c>
      <c r="K425" s="56">
        <f t="shared" si="53"/>
        <v>1.9593436198873378E-3</v>
      </c>
      <c r="L425" s="54">
        <f t="shared" si="54"/>
        <v>7.2103845211854027</v>
      </c>
      <c r="M425" s="54">
        <f t="shared" si="55"/>
        <v>1.5862845946607886</v>
      </c>
      <c r="N425" s="54">
        <f t="shared" si="56"/>
        <v>3.6051922605927014</v>
      </c>
      <c r="O425" s="54">
        <v>1.128026755852843</v>
      </c>
      <c r="P425" s="89">
        <f t="shared" si="51"/>
        <v>9.4813511789010069E-2</v>
      </c>
    </row>
    <row r="426" spans="1:16" x14ac:dyDescent="0.2">
      <c r="A426" s="59">
        <f t="shared" si="52"/>
        <v>38</v>
      </c>
      <c r="B426" s="57" t="s">
        <v>2221</v>
      </c>
      <c r="C426" s="57">
        <v>508.7</v>
      </c>
      <c r="D426" s="57"/>
      <c r="E426" s="57"/>
      <c r="F426" s="57">
        <f t="shared" si="49"/>
        <v>508.7</v>
      </c>
      <c r="G426" s="57">
        <v>6</v>
      </c>
      <c r="H426" s="57"/>
      <c r="I426" s="57">
        <v>1</v>
      </c>
      <c r="J426" s="57">
        <v>8</v>
      </c>
      <c r="K426" s="56">
        <f t="shared" si="53"/>
        <v>3.9186872397746755E-3</v>
      </c>
      <c r="L426" s="54">
        <f t="shared" si="54"/>
        <v>14.420769042370805</v>
      </c>
      <c r="M426" s="54">
        <f t="shared" si="55"/>
        <v>3.1725691893215773</v>
      </c>
      <c r="N426" s="54">
        <f t="shared" si="56"/>
        <v>7.2103845211854027</v>
      </c>
      <c r="O426" s="54">
        <v>0.9870234113712375</v>
      </c>
      <c r="P426" s="89">
        <f t="shared" si="51"/>
        <v>5.0699324089343467E-2</v>
      </c>
    </row>
    <row r="427" spans="1:16" x14ac:dyDescent="0.2">
      <c r="A427" s="59">
        <f t="shared" si="52"/>
        <v>39</v>
      </c>
      <c r="B427" s="57" t="s">
        <v>2222</v>
      </c>
      <c r="C427" s="57">
        <v>172.3</v>
      </c>
      <c r="D427" s="57"/>
      <c r="E427" s="57">
        <v>54.6</v>
      </c>
      <c r="F427" s="57">
        <f t="shared" si="49"/>
        <v>226.9</v>
      </c>
      <c r="G427" s="57">
        <v>7</v>
      </c>
      <c r="H427" s="57"/>
      <c r="I427" s="57"/>
      <c r="J427" s="57">
        <v>7</v>
      </c>
      <c r="K427" s="56">
        <f t="shared" si="53"/>
        <v>3.428851334802841E-3</v>
      </c>
      <c r="L427" s="54">
        <f t="shared" si="54"/>
        <v>12.618172912074455</v>
      </c>
      <c r="M427" s="54">
        <f t="shared" si="55"/>
        <v>2.77599804065638</v>
      </c>
      <c r="N427" s="54">
        <f t="shared" si="56"/>
        <v>6.3090864560372273</v>
      </c>
      <c r="O427" s="54">
        <v>0.9870234113712375</v>
      </c>
      <c r="P427" s="89">
        <f t="shared" si="51"/>
        <v>0.10000123763833979</v>
      </c>
    </row>
    <row r="428" spans="1:16" x14ac:dyDescent="0.2">
      <c r="A428" s="59">
        <f t="shared" si="52"/>
        <v>40</v>
      </c>
      <c r="B428" s="57" t="s">
        <v>2223</v>
      </c>
      <c r="C428" s="29">
        <v>355.6</v>
      </c>
      <c r="D428" s="29"/>
      <c r="E428" s="29"/>
      <c r="F428" s="57">
        <f t="shared" si="49"/>
        <v>355.6</v>
      </c>
      <c r="G428" s="57">
        <v>1</v>
      </c>
      <c r="H428" s="57"/>
      <c r="I428" s="57"/>
      <c r="J428" s="57">
        <v>7</v>
      </c>
      <c r="K428" s="56">
        <f t="shared" si="53"/>
        <v>3.428851334802841E-3</v>
      </c>
      <c r="L428" s="54">
        <f t="shared" si="54"/>
        <v>12.618172912074455</v>
      </c>
      <c r="M428" s="54">
        <f t="shared" si="55"/>
        <v>2.77599804065638</v>
      </c>
      <c r="N428" s="54">
        <f t="shared" si="56"/>
        <v>6.3090864560372273</v>
      </c>
      <c r="O428" s="54">
        <v>0.14100334448160537</v>
      </c>
      <c r="P428" s="89">
        <f t="shared" si="51"/>
        <v>6.1429304705426506E-2</v>
      </c>
    </row>
    <row r="429" spans="1:16" x14ac:dyDescent="0.2">
      <c r="A429" s="59">
        <f t="shared" si="52"/>
        <v>41</v>
      </c>
      <c r="B429" s="57" t="s">
        <v>2224</v>
      </c>
      <c r="C429" s="57">
        <v>42.8</v>
      </c>
      <c r="D429" s="57"/>
      <c r="E429" s="57"/>
      <c r="F429" s="57">
        <f t="shared" si="49"/>
        <v>42.8</v>
      </c>
      <c r="G429" s="57">
        <v>1</v>
      </c>
      <c r="H429" s="57"/>
      <c r="I429" s="57"/>
      <c r="J429" s="57">
        <v>1</v>
      </c>
      <c r="K429" s="56">
        <f t="shared" si="53"/>
        <v>4.8983590497183444E-4</v>
      </c>
      <c r="L429" s="54">
        <f t="shared" si="54"/>
        <v>1.8025961302963507</v>
      </c>
      <c r="M429" s="54">
        <f t="shared" si="55"/>
        <v>0.39657114866519716</v>
      </c>
      <c r="N429" s="54">
        <f t="shared" si="56"/>
        <v>0.90129806514817534</v>
      </c>
      <c r="O429" s="54">
        <v>1.5510367892976589</v>
      </c>
      <c r="P429" s="89">
        <f t="shared" si="51"/>
        <v>0.10867995638802294</v>
      </c>
    </row>
    <row r="430" spans="1:16" x14ac:dyDescent="0.2">
      <c r="A430" s="59">
        <f t="shared" si="52"/>
        <v>42</v>
      </c>
      <c r="B430" s="57" t="s">
        <v>2225</v>
      </c>
      <c r="C430" s="57">
        <v>504</v>
      </c>
      <c r="D430" s="57">
        <v>50</v>
      </c>
      <c r="E430" s="57">
        <v>35.1</v>
      </c>
      <c r="F430" s="57">
        <f t="shared" si="49"/>
        <v>589.1</v>
      </c>
      <c r="G430" s="57">
        <v>8</v>
      </c>
      <c r="H430" s="57">
        <v>1</v>
      </c>
      <c r="I430" s="57">
        <v>1</v>
      </c>
      <c r="J430" s="57">
        <v>10</v>
      </c>
      <c r="K430" s="56">
        <f t="shared" si="53"/>
        <v>4.8983590497183446E-3</v>
      </c>
      <c r="L430" s="54">
        <f t="shared" si="54"/>
        <v>18.025961302963509</v>
      </c>
      <c r="M430" s="54">
        <f t="shared" si="55"/>
        <v>3.9657114866519718</v>
      </c>
      <c r="N430" s="54">
        <f t="shared" si="56"/>
        <v>9.0129806514817545</v>
      </c>
      <c r="O430" s="54">
        <v>1.4100334448160534</v>
      </c>
      <c r="P430" s="89">
        <f t="shared" si="51"/>
        <v>5.5024082305064149E-2</v>
      </c>
    </row>
    <row r="431" spans="1:16" x14ac:dyDescent="0.2">
      <c r="A431" s="59">
        <f t="shared" si="52"/>
        <v>43</v>
      </c>
      <c r="B431" s="57" t="s">
        <v>2226</v>
      </c>
      <c r="C431" s="57">
        <v>729.9</v>
      </c>
      <c r="D431" s="57">
        <v>32.700000000000003</v>
      </c>
      <c r="E431" s="57"/>
      <c r="F431" s="57">
        <f t="shared" si="49"/>
        <v>762.6</v>
      </c>
      <c r="G431" s="57">
        <v>12</v>
      </c>
      <c r="H431" s="57">
        <v>1</v>
      </c>
      <c r="I431" s="57"/>
      <c r="J431" s="57">
        <v>13</v>
      </c>
      <c r="K431" s="56">
        <f t="shared" si="53"/>
        <v>6.3678667646338474E-3</v>
      </c>
      <c r="L431" s="54">
        <f t="shared" si="54"/>
        <v>23.433749693852558</v>
      </c>
      <c r="M431" s="54">
        <f t="shared" si="55"/>
        <v>5.1554249326475627</v>
      </c>
      <c r="N431" s="54">
        <f t="shared" si="56"/>
        <v>11.716874846926279</v>
      </c>
      <c r="O431" s="54">
        <v>1.8330434782608696</v>
      </c>
      <c r="P431" s="89">
        <f t="shared" si="51"/>
        <v>5.5257137361247398E-2</v>
      </c>
    </row>
    <row r="432" spans="1:16" x14ac:dyDescent="0.2">
      <c r="A432" s="59">
        <f t="shared" si="52"/>
        <v>44</v>
      </c>
      <c r="B432" s="57" t="s">
        <v>2227</v>
      </c>
      <c r="C432" s="57">
        <v>851.12</v>
      </c>
      <c r="D432" s="57"/>
      <c r="E432" s="57"/>
      <c r="F432" s="57">
        <f t="shared" si="49"/>
        <v>851.12</v>
      </c>
      <c r="G432" s="57">
        <v>22</v>
      </c>
      <c r="H432" s="57"/>
      <c r="I432" s="57"/>
      <c r="J432" s="57">
        <v>22</v>
      </c>
      <c r="K432" s="56">
        <f t="shared" si="53"/>
        <v>1.0776389909380358E-2</v>
      </c>
      <c r="L432" s="54">
        <f t="shared" si="54"/>
        <v>39.65711486651972</v>
      </c>
      <c r="M432" s="54">
        <f t="shared" si="55"/>
        <v>8.7245652706343382</v>
      </c>
      <c r="N432" s="54">
        <f t="shared" si="56"/>
        <v>19.82855743325986</v>
      </c>
      <c r="O432" s="54">
        <v>3.1020735785953177</v>
      </c>
      <c r="P432" s="89">
        <f t="shared" si="51"/>
        <v>8.3786435695329953E-2</v>
      </c>
    </row>
    <row r="433" spans="1:16" x14ac:dyDescent="0.2">
      <c r="A433" s="59">
        <f t="shared" si="52"/>
        <v>45</v>
      </c>
      <c r="B433" s="57" t="s">
        <v>2228</v>
      </c>
      <c r="C433" s="57">
        <v>650.29999999999995</v>
      </c>
      <c r="D433" s="57">
        <v>180</v>
      </c>
      <c r="E433" s="57"/>
      <c r="F433" s="57">
        <f t="shared" si="49"/>
        <v>830.3</v>
      </c>
      <c r="G433" s="57">
        <v>11</v>
      </c>
      <c r="H433" s="57">
        <v>2</v>
      </c>
      <c r="I433" s="57"/>
      <c r="J433" s="57">
        <v>13</v>
      </c>
      <c r="K433" s="56">
        <f t="shared" si="53"/>
        <v>6.3678667646338474E-3</v>
      </c>
      <c r="L433" s="54">
        <f t="shared" si="54"/>
        <v>23.433749693852558</v>
      </c>
      <c r="M433" s="54">
        <f t="shared" si="55"/>
        <v>5.1554249326475627</v>
      </c>
      <c r="N433" s="54">
        <f t="shared" si="56"/>
        <v>11.716874846926279</v>
      </c>
      <c r="O433" s="54">
        <v>1.8330434782608696</v>
      </c>
      <c r="P433" s="89">
        <f t="shared" si="51"/>
        <v>5.0751647539066927E-2</v>
      </c>
    </row>
    <row r="434" spans="1:16" x14ac:dyDescent="0.2">
      <c r="A434" s="59">
        <f t="shared" si="52"/>
        <v>46</v>
      </c>
      <c r="B434" s="57" t="s">
        <v>2229</v>
      </c>
      <c r="C434" s="57">
        <v>1204.45</v>
      </c>
      <c r="D434" s="57">
        <v>254.7</v>
      </c>
      <c r="E434" s="57"/>
      <c r="F434" s="57">
        <f t="shared" si="49"/>
        <v>1459.15</v>
      </c>
      <c r="G434" s="57">
        <v>21</v>
      </c>
      <c r="H434" s="57">
        <v>2</v>
      </c>
      <c r="I434" s="57"/>
      <c r="J434" s="57">
        <v>23</v>
      </c>
      <c r="K434" s="56">
        <f t="shared" si="53"/>
        <v>1.1266225814352193E-2</v>
      </c>
      <c r="L434" s="54">
        <f t="shared" si="54"/>
        <v>41.459710996816071</v>
      </c>
      <c r="M434" s="54">
        <f t="shared" si="55"/>
        <v>9.1211364192995354</v>
      </c>
      <c r="N434" s="54">
        <f t="shared" si="56"/>
        <v>20.729855498408035</v>
      </c>
      <c r="O434" s="54">
        <v>3.2430769230769232</v>
      </c>
      <c r="P434" s="89">
        <f t="shared" si="51"/>
        <v>5.1093979260254635E-2</v>
      </c>
    </row>
    <row r="435" spans="1:16" x14ac:dyDescent="0.2">
      <c r="A435" s="59">
        <f t="shared" si="52"/>
        <v>47</v>
      </c>
      <c r="B435" s="57" t="s">
        <v>2230</v>
      </c>
      <c r="C435" s="57">
        <v>490.1</v>
      </c>
      <c r="D435" s="57"/>
      <c r="E435" s="57">
        <v>67.099999999999994</v>
      </c>
      <c r="F435" s="57">
        <f t="shared" si="49"/>
        <v>557.20000000000005</v>
      </c>
      <c r="G435" s="57">
        <v>15</v>
      </c>
      <c r="H435" s="57"/>
      <c r="I435" s="57">
        <v>1</v>
      </c>
      <c r="J435" s="57">
        <v>16</v>
      </c>
      <c r="K435" s="56">
        <f t="shared" si="53"/>
        <v>7.837374479549351E-3</v>
      </c>
      <c r="L435" s="54">
        <f t="shared" si="54"/>
        <v>28.841538084741611</v>
      </c>
      <c r="M435" s="54">
        <f t="shared" si="55"/>
        <v>6.3451383786431546</v>
      </c>
      <c r="N435" s="54">
        <f t="shared" si="56"/>
        <v>14.420769042370805</v>
      </c>
      <c r="O435" s="54">
        <v>2.2560535117056859</v>
      </c>
      <c r="P435" s="89">
        <f t="shared" si="51"/>
        <v>9.307878502774812E-2</v>
      </c>
    </row>
    <row r="436" spans="1:16" x14ac:dyDescent="0.2">
      <c r="A436" s="59">
        <f t="shared" si="52"/>
        <v>48</v>
      </c>
      <c r="B436" s="57" t="s">
        <v>2231</v>
      </c>
      <c r="C436" s="57">
        <v>269</v>
      </c>
      <c r="D436" s="57"/>
      <c r="E436" s="57">
        <v>31.1</v>
      </c>
      <c r="F436" s="57">
        <f t="shared" si="49"/>
        <v>300.10000000000002</v>
      </c>
      <c r="G436" s="57">
        <v>5</v>
      </c>
      <c r="H436" s="57"/>
      <c r="I436" s="57">
        <v>2</v>
      </c>
      <c r="J436" s="57">
        <v>7</v>
      </c>
      <c r="K436" s="56">
        <f t="shared" si="53"/>
        <v>3.428851334802841E-3</v>
      </c>
      <c r="L436" s="54">
        <f t="shared" si="54"/>
        <v>12.618172912074455</v>
      </c>
      <c r="M436" s="54">
        <f t="shared" si="55"/>
        <v>2.77599804065638</v>
      </c>
      <c r="N436" s="54">
        <f t="shared" si="56"/>
        <v>6.3090864560372273</v>
      </c>
      <c r="O436" s="54">
        <v>0.9870234113712375</v>
      </c>
      <c r="P436" s="89">
        <f t="shared" si="51"/>
        <v>7.5609066378338211E-2</v>
      </c>
    </row>
    <row r="437" spans="1:16" x14ac:dyDescent="0.2">
      <c r="A437" s="59">
        <f t="shared" si="52"/>
        <v>49</v>
      </c>
      <c r="B437" s="57" t="s">
        <v>2232</v>
      </c>
      <c r="C437" s="57">
        <v>331.5</v>
      </c>
      <c r="D437" s="57"/>
      <c r="E437" s="57">
        <v>54</v>
      </c>
      <c r="F437" s="57">
        <f t="shared" si="49"/>
        <v>385.5</v>
      </c>
      <c r="G437" s="57">
        <v>10</v>
      </c>
      <c r="H437" s="57"/>
      <c r="I437" s="57">
        <v>1</v>
      </c>
      <c r="J437" s="57">
        <v>11</v>
      </c>
      <c r="K437" s="56">
        <f t="shared" si="53"/>
        <v>5.3881949546901791E-3</v>
      </c>
      <c r="L437" s="54">
        <f t="shared" si="54"/>
        <v>19.82855743325986</v>
      </c>
      <c r="M437" s="54">
        <f t="shared" si="55"/>
        <v>4.3622826353171691</v>
      </c>
      <c r="N437" s="54">
        <f t="shared" si="56"/>
        <v>9.91427871662993</v>
      </c>
      <c r="O437" s="54">
        <v>1.5510367892976589</v>
      </c>
      <c r="P437" s="89">
        <f t="shared" si="51"/>
        <v>9.2493269972774628E-2</v>
      </c>
    </row>
    <row r="438" spans="1:16" x14ac:dyDescent="0.2">
      <c r="A438" s="59">
        <f t="shared" si="52"/>
        <v>50</v>
      </c>
      <c r="B438" s="57" t="s">
        <v>2233</v>
      </c>
      <c r="C438" s="57">
        <v>504</v>
      </c>
      <c r="D438" s="57"/>
      <c r="E438" s="57">
        <v>46.5</v>
      </c>
      <c r="F438" s="57">
        <f t="shared" si="49"/>
        <v>550.5</v>
      </c>
      <c r="G438" s="57">
        <v>13</v>
      </c>
      <c r="H438" s="57"/>
      <c r="I438" s="57">
        <v>1</v>
      </c>
      <c r="J438" s="57">
        <v>14</v>
      </c>
      <c r="K438" s="56">
        <f t="shared" si="53"/>
        <v>6.8577026696056819E-3</v>
      </c>
      <c r="L438" s="54">
        <f t="shared" si="54"/>
        <v>25.236345824148909</v>
      </c>
      <c r="M438" s="54">
        <f t="shared" si="55"/>
        <v>5.55199608131276</v>
      </c>
      <c r="N438" s="54">
        <f t="shared" si="56"/>
        <v>12.618172912074455</v>
      </c>
      <c r="O438" s="54">
        <v>1.974046822742475</v>
      </c>
      <c r="P438" s="89">
        <f t="shared" si="51"/>
        <v>8.2435171008680475E-2</v>
      </c>
    </row>
    <row r="439" spans="1:16" x14ac:dyDescent="0.2">
      <c r="A439" s="59">
        <f t="shared" si="52"/>
        <v>51</v>
      </c>
      <c r="B439" s="57" t="s">
        <v>2234</v>
      </c>
      <c r="C439" s="57">
        <v>529.5</v>
      </c>
      <c r="D439" s="57"/>
      <c r="E439" s="57">
        <v>43</v>
      </c>
      <c r="F439" s="57">
        <f t="shared" si="49"/>
        <v>572.5</v>
      </c>
      <c r="G439" s="57">
        <v>16</v>
      </c>
      <c r="H439" s="57"/>
      <c r="I439" s="57">
        <v>1</v>
      </c>
      <c r="J439" s="57">
        <v>17</v>
      </c>
      <c r="K439" s="56">
        <f t="shared" si="53"/>
        <v>8.3272103845211855E-3</v>
      </c>
      <c r="L439" s="54">
        <f t="shared" si="54"/>
        <v>30.644134215037962</v>
      </c>
      <c r="M439" s="54">
        <f t="shared" si="55"/>
        <v>6.7417095273083518</v>
      </c>
      <c r="N439" s="54">
        <f t="shared" si="56"/>
        <v>15.322067107518981</v>
      </c>
      <c r="O439" s="54">
        <v>2.3970568561872909</v>
      </c>
      <c r="P439" s="89">
        <f t="shared" si="51"/>
        <v>9.6253218700528526E-2</v>
      </c>
    </row>
    <row r="440" spans="1:16" x14ac:dyDescent="0.2">
      <c r="A440" s="59">
        <f t="shared" si="52"/>
        <v>52</v>
      </c>
      <c r="B440" s="57" t="s">
        <v>2235</v>
      </c>
      <c r="C440" s="57">
        <v>964.1</v>
      </c>
      <c r="D440" s="57"/>
      <c r="E440" s="57">
        <v>72.3</v>
      </c>
      <c r="F440" s="57">
        <f t="shared" si="49"/>
        <v>1036.4000000000001</v>
      </c>
      <c r="G440" s="57">
        <v>23</v>
      </c>
      <c r="H440" s="57"/>
      <c r="I440" s="57">
        <v>3</v>
      </c>
      <c r="J440" s="57">
        <v>26</v>
      </c>
      <c r="K440" s="56">
        <f t="shared" si="53"/>
        <v>1.2735733529267695E-2</v>
      </c>
      <c r="L440" s="54">
        <f t="shared" si="54"/>
        <v>46.867499387705116</v>
      </c>
      <c r="M440" s="54">
        <f t="shared" si="55"/>
        <v>10.310849865295125</v>
      </c>
      <c r="N440" s="54">
        <f t="shared" si="56"/>
        <v>23.433749693852558</v>
      </c>
      <c r="O440" s="54">
        <v>3.6660869565217391</v>
      </c>
      <c r="P440" s="89">
        <f t="shared" si="51"/>
        <v>8.1318203303140227E-2</v>
      </c>
    </row>
    <row r="441" spans="1:16" x14ac:dyDescent="0.2">
      <c r="A441" s="59">
        <f t="shared" si="52"/>
        <v>53</v>
      </c>
      <c r="B441" s="57" t="s">
        <v>2236</v>
      </c>
      <c r="C441" s="57">
        <v>472.5</v>
      </c>
      <c r="D441" s="57"/>
      <c r="E441" s="57">
        <v>96.5</v>
      </c>
      <c r="F441" s="57">
        <f t="shared" si="49"/>
        <v>569</v>
      </c>
      <c r="G441" s="90">
        <v>8</v>
      </c>
      <c r="H441" s="90"/>
      <c r="I441" s="90">
        <v>2</v>
      </c>
      <c r="J441" s="57">
        <v>10</v>
      </c>
      <c r="K441" s="56">
        <f t="shared" si="53"/>
        <v>4.8983590497183446E-3</v>
      </c>
      <c r="L441" s="54">
        <f t="shared" si="54"/>
        <v>18.025961302963509</v>
      </c>
      <c r="M441" s="54">
        <f t="shared" si="55"/>
        <v>3.9657114866519718</v>
      </c>
      <c r="N441" s="54">
        <f t="shared" si="56"/>
        <v>9.0129806514817545</v>
      </c>
      <c r="O441" s="54">
        <v>1.4100334448160534</v>
      </c>
      <c r="P441" s="89">
        <f t="shared" si="51"/>
        <v>5.6967815265225465E-2</v>
      </c>
    </row>
    <row r="442" spans="1:16" x14ac:dyDescent="0.2">
      <c r="A442" s="59">
        <f t="shared" si="52"/>
        <v>54</v>
      </c>
      <c r="B442" s="57" t="s">
        <v>2237</v>
      </c>
      <c r="C442" s="57">
        <v>219</v>
      </c>
      <c r="D442" s="57"/>
      <c r="E442" s="57"/>
      <c r="F442" s="57">
        <f t="shared" si="49"/>
        <v>219</v>
      </c>
      <c r="G442" s="90">
        <v>4</v>
      </c>
      <c r="H442" s="90"/>
      <c r="I442" s="90"/>
      <c r="J442" s="57">
        <v>4</v>
      </c>
      <c r="K442" s="56">
        <f t="shared" si="53"/>
        <v>1.9593436198873378E-3</v>
      </c>
      <c r="L442" s="54">
        <f t="shared" si="54"/>
        <v>7.2103845211854027</v>
      </c>
      <c r="M442" s="54">
        <f t="shared" si="55"/>
        <v>1.5862845946607886</v>
      </c>
      <c r="N442" s="54">
        <f t="shared" si="56"/>
        <v>3.6051922605927014</v>
      </c>
      <c r="O442" s="54">
        <v>0.56401337792642148</v>
      </c>
      <c r="P442" s="89">
        <f t="shared" si="51"/>
        <v>5.9204907554179516E-2</v>
      </c>
    </row>
    <row r="443" spans="1:16" x14ac:dyDescent="0.2">
      <c r="A443" s="59">
        <f t="shared" si="52"/>
        <v>55</v>
      </c>
      <c r="B443" s="57" t="s">
        <v>2238</v>
      </c>
      <c r="C443" s="57">
        <v>361.4</v>
      </c>
      <c r="D443" s="57"/>
      <c r="E443" s="57"/>
      <c r="F443" s="57">
        <f t="shared" si="49"/>
        <v>361.4</v>
      </c>
      <c r="G443" s="90">
        <v>10</v>
      </c>
      <c r="H443" s="90"/>
      <c r="I443" s="90"/>
      <c r="J443" s="57">
        <v>10</v>
      </c>
      <c r="K443" s="56">
        <f t="shared" si="53"/>
        <v>4.8983590497183446E-3</v>
      </c>
      <c r="L443" s="54">
        <f t="shared" si="54"/>
        <v>18.025961302963509</v>
      </c>
      <c r="M443" s="54">
        <f t="shared" si="55"/>
        <v>3.9657114866519718</v>
      </c>
      <c r="N443" s="54">
        <f t="shared" si="56"/>
        <v>9.0129806514817545</v>
      </c>
      <c r="O443" s="54">
        <v>1.4100334448160534</v>
      </c>
      <c r="P443" s="89">
        <f t="shared" si="51"/>
        <v>8.9691994703689243E-2</v>
      </c>
    </row>
    <row r="444" spans="1:16" x14ac:dyDescent="0.2">
      <c r="A444" s="59">
        <f t="shared" si="52"/>
        <v>56</v>
      </c>
      <c r="B444" s="57" t="s">
        <v>2239</v>
      </c>
      <c r="C444" s="57">
        <v>325.7</v>
      </c>
      <c r="D444" s="57"/>
      <c r="E444" s="57">
        <v>17.7</v>
      </c>
      <c r="F444" s="57">
        <f t="shared" si="49"/>
        <v>343.4</v>
      </c>
      <c r="G444" s="90">
        <v>8</v>
      </c>
      <c r="H444" s="90"/>
      <c r="I444" s="90">
        <v>1</v>
      </c>
      <c r="J444" s="57">
        <v>9</v>
      </c>
      <c r="K444" s="56">
        <f t="shared" si="53"/>
        <v>4.40852314474651E-3</v>
      </c>
      <c r="L444" s="54">
        <f t="shared" si="54"/>
        <v>16.223365172667158</v>
      </c>
      <c r="M444" s="54">
        <f t="shared" si="55"/>
        <v>3.569140337986775</v>
      </c>
      <c r="N444" s="54">
        <f t="shared" si="56"/>
        <v>8.1116825863335791</v>
      </c>
      <c r="O444" s="54">
        <v>1.2690301003344482</v>
      </c>
      <c r="P444" s="89">
        <f t="shared" si="51"/>
        <v>8.4954042508217711E-2</v>
      </c>
    </row>
    <row r="445" spans="1:16" x14ac:dyDescent="0.2">
      <c r="A445" s="59">
        <f t="shared" si="52"/>
        <v>57</v>
      </c>
      <c r="B445" s="57" t="s">
        <v>2240</v>
      </c>
      <c r="C445" s="57">
        <v>398.4</v>
      </c>
      <c r="D445" s="57"/>
      <c r="E445" s="57">
        <v>80.599999999999994</v>
      </c>
      <c r="F445" s="57">
        <f t="shared" si="49"/>
        <v>479</v>
      </c>
      <c r="G445" s="90">
        <v>11</v>
      </c>
      <c r="H445" s="90"/>
      <c r="I445" s="90">
        <v>2</v>
      </c>
      <c r="J445" s="57">
        <v>13</v>
      </c>
      <c r="K445" s="56">
        <f t="shared" si="53"/>
        <v>6.3678667646338474E-3</v>
      </c>
      <c r="L445" s="54">
        <f t="shared" si="54"/>
        <v>23.433749693852558</v>
      </c>
      <c r="M445" s="54">
        <f t="shared" si="55"/>
        <v>5.1554249326475627</v>
      </c>
      <c r="N445" s="54">
        <f t="shared" si="56"/>
        <v>11.716874846926279</v>
      </c>
      <c r="O445" s="54">
        <v>1.8330434782608696</v>
      </c>
      <c r="P445" s="89">
        <f t="shared" si="51"/>
        <v>8.797305417888783E-2</v>
      </c>
    </row>
    <row r="446" spans="1:16" x14ac:dyDescent="0.2">
      <c r="A446" s="59">
        <f t="shared" si="52"/>
        <v>58</v>
      </c>
      <c r="B446" s="57" t="s">
        <v>2241</v>
      </c>
      <c r="C446" s="57">
        <v>675.5</v>
      </c>
      <c r="D446" s="57"/>
      <c r="E446" s="57"/>
      <c r="F446" s="57">
        <f t="shared" si="49"/>
        <v>675.5</v>
      </c>
      <c r="G446" s="90">
        <v>13</v>
      </c>
      <c r="H446" s="90"/>
      <c r="I446" s="90"/>
      <c r="J446" s="57">
        <v>13</v>
      </c>
      <c r="K446" s="56">
        <f t="shared" si="53"/>
        <v>6.3678667646338474E-3</v>
      </c>
      <c r="L446" s="54">
        <f t="shared" si="54"/>
        <v>23.433749693852558</v>
      </c>
      <c r="M446" s="54">
        <f t="shared" si="55"/>
        <v>5.1554249326475627</v>
      </c>
      <c r="N446" s="54">
        <f t="shared" si="56"/>
        <v>11.716874846926279</v>
      </c>
      <c r="O446" s="54">
        <v>1.8330434782608696</v>
      </c>
      <c r="P446" s="89">
        <f t="shared" si="51"/>
        <v>6.2382076908493365E-2</v>
      </c>
    </row>
    <row r="447" spans="1:16" x14ac:dyDescent="0.2">
      <c r="A447" s="59">
        <f t="shared" si="52"/>
        <v>59</v>
      </c>
      <c r="B447" s="57" t="s">
        <v>2242</v>
      </c>
      <c r="C447" s="57">
        <v>1644.9</v>
      </c>
      <c r="D447" s="57">
        <v>102.4</v>
      </c>
      <c r="E447" s="57">
        <v>88.7</v>
      </c>
      <c r="F447" s="57">
        <f t="shared" si="49"/>
        <v>1836.0000000000002</v>
      </c>
      <c r="G447" s="90">
        <v>37</v>
      </c>
      <c r="H447" s="90">
        <v>1</v>
      </c>
      <c r="I447" s="90">
        <v>1</v>
      </c>
      <c r="J447" s="57">
        <v>39</v>
      </c>
      <c r="K447" s="56">
        <f t="shared" si="53"/>
        <v>1.9103600293901544E-2</v>
      </c>
      <c r="L447" s="54">
        <f t="shared" si="54"/>
        <v>70.301249081557685</v>
      </c>
      <c r="M447" s="54">
        <f t="shared" si="55"/>
        <v>15.46627479794269</v>
      </c>
      <c r="N447" s="54">
        <f t="shared" si="56"/>
        <v>35.150624540778843</v>
      </c>
      <c r="O447" s="54">
        <v>5.4991304347826082</v>
      </c>
      <c r="P447" s="89">
        <f t="shared" si="51"/>
        <v>6.8854727045240635E-2</v>
      </c>
    </row>
    <row r="448" spans="1:16" x14ac:dyDescent="0.2">
      <c r="A448" s="59">
        <f t="shared" si="52"/>
        <v>60</v>
      </c>
      <c r="B448" s="57" t="s">
        <v>704</v>
      </c>
      <c r="C448" s="57">
        <v>640.29999999999995</v>
      </c>
      <c r="D448" s="57">
        <v>45.5</v>
      </c>
      <c r="E448" s="57"/>
      <c r="F448" s="57">
        <f t="shared" si="49"/>
        <v>685.8</v>
      </c>
      <c r="G448" s="90">
        <v>14</v>
      </c>
      <c r="H448" s="90">
        <v>1</v>
      </c>
      <c r="I448" s="90"/>
      <c r="J448" s="57">
        <v>15</v>
      </c>
      <c r="K448" s="56">
        <f t="shared" si="53"/>
        <v>7.3475385745775165E-3</v>
      </c>
      <c r="L448" s="54">
        <f t="shared" si="54"/>
        <v>27.03894195444526</v>
      </c>
      <c r="M448" s="54">
        <f t="shared" si="55"/>
        <v>5.9485672299779573</v>
      </c>
      <c r="N448" s="54">
        <f t="shared" si="56"/>
        <v>13.51947097722263</v>
      </c>
      <c r="O448" s="54">
        <v>2.1150501672240805</v>
      </c>
      <c r="P448" s="89">
        <f t="shared" si="51"/>
        <v>7.0898265279775358E-2</v>
      </c>
    </row>
    <row r="449" spans="1:16" x14ac:dyDescent="0.2">
      <c r="A449" s="59">
        <f t="shared" si="52"/>
        <v>61</v>
      </c>
      <c r="B449" s="57" t="s">
        <v>705</v>
      </c>
      <c r="C449" s="57">
        <v>484.9</v>
      </c>
      <c r="D449" s="57">
        <v>39.799999999999997</v>
      </c>
      <c r="E449" s="57"/>
      <c r="F449" s="57">
        <f t="shared" si="49"/>
        <v>524.69999999999993</v>
      </c>
      <c r="G449" s="90">
        <v>10</v>
      </c>
      <c r="H449" s="90">
        <v>1</v>
      </c>
      <c r="I449" s="90"/>
      <c r="J449" s="57">
        <v>11</v>
      </c>
      <c r="K449" s="56">
        <f t="shared" si="53"/>
        <v>5.3881949546901791E-3</v>
      </c>
      <c r="L449" s="54">
        <f t="shared" si="54"/>
        <v>19.82855743325986</v>
      </c>
      <c r="M449" s="54">
        <f t="shared" ref="M449:M512" si="57">L449*0.22</f>
        <v>4.3622826353171691</v>
      </c>
      <c r="N449" s="54">
        <f t="shared" si="56"/>
        <v>9.91427871662993</v>
      </c>
      <c r="O449" s="54">
        <v>1.5510367892976589</v>
      </c>
      <c r="P449" s="89">
        <f t="shared" si="51"/>
        <v>6.7955318419105432E-2</v>
      </c>
    </row>
    <row r="450" spans="1:16" x14ac:dyDescent="0.2">
      <c r="A450" s="59">
        <f t="shared" si="52"/>
        <v>62</v>
      </c>
      <c r="B450" s="57" t="s">
        <v>706</v>
      </c>
      <c r="C450" s="57">
        <v>642.79999999999995</v>
      </c>
      <c r="D450" s="57"/>
      <c r="E450" s="57"/>
      <c r="F450" s="57">
        <f t="shared" si="49"/>
        <v>642.79999999999995</v>
      </c>
      <c r="G450" s="90">
        <v>8</v>
      </c>
      <c r="H450" s="90"/>
      <c r="I450" s="90"/>
      <c r="J450" s="57">
        <v>8</v>
      </c>
      <c r="K450" s="56">
        <f t="shared" si="53"/>
        <v>3.9186872397746755E-3</v>
      </c>
      <c r="L450" s="54">
        <f t="shared" si="54"/>
        <v>14.420769042370805</v>
      </c>
      <c r="M450" s="54">
        <f t="shared" si="57"/>
        <v>3.1725691893215773</v>
      </c>
      <c r="N450" s="54">
        <f t="shared" si="56"/>
        <v>7.2103845211854027</v>
      </c>
      <c r="O450" s="54">
        <v>1.128026755852843</v>
      </c>
      <c r="P450" s="89">
        <f t="shared" si="51"/>
        <v>4.0341862956954931E-2</v>
      </c>
    </row>
    <row r="451" spans="1:16" x14ac:dyDescent="0.2">
      <c r="A451" s="59">
        <f t="shared" si="52"/>
        <v>63</v>
      </c>
      <c r="B451" s="57" t="s">
        <v>707</v>
      </c>
      <c r="C451" s="57">
        <v>637.20000000000005</v>
      </c>
      <c r="D451" s="57"/>
      <c r="E451" s="57"/>
      <c r="F451" s="57">
        <f t="shared" si="49"/>
        <v>637.20000000000005</v>
      </c>
      <c r="G451" s="90">
        <v>15</v>
      </c>
      <c r="H451" s="90"/>
      <c r="I451" s="90"/>
      <c r="J451" s="57">
        <v>15</v>
      </c>
      <c r="K451" s="56">
        <f t="shared" si="53"/>
        <v>7.3475385745775165E-3</v>
      </c>
      <c r="L451" s="54">
        <f t="shared" si="54"/>
        <v>27.03894195444526</v>
      </c>
      <c r="M451" s="54">
        <f t="shared" si="57"/>
        <v>5.9485672299779573</v>
      </c>
      <c r="N451" s="54">
        <f t="shared" si="56"/>
        <v>13.51947097722263</v>
      </c>
      <c r="O451" s="54">
        <v>2.1150501672240805</v>
      </c>
      <c r="P451" s="89">
        <f t="shared" si="51"/>
        <v>7.6305760089249733E-2</v>
      </c>
    </row>
    <row r="452" spans="1:16" x14ac:dyDescent="0.2">
      <c r="A452" s="59">
        <f t="shared" si="52"/>
        <v>64</v>
      </c>
      <c r="B452" s="57" t="s">
        <v>708</v>
      </c>
      <c r="C452" s="57">
        <v>453.2</v>
      </c>
      <c r="D452" s="57"/>
      <c r="E452" s="57"/>
      <c r="F452" s="57">
        <f t="shared" si="49"/>
        <v>453.2</v>
      </c>
      <c r="G452" s="90">
        <v>9</v>
      </c>
      <c r="H452" s="90"/>
      <c r="I452" s="90"/>
      <c r="J452" s="57">
        <v>9</v>
      </c>
      <c r="K452" s="56">
        <f t="shared" si="53"/>
        <v>4.40852314474651E-3</v>
      </c>
      <c r="L452" s="54">
        <f t="shared" si="54"/>
        <v>16.223365172667158</v>
      </c>
      <c r="M452" s="54">
        <f t="shared" si="57"/>
        <v>3.569140337986775</v>
      </c>
      <c r="N452" s="54">
        <f t="shared" si="56"/>
        <v>8.1116825863335791</v>
      </c>
      <c r="O452" s="54">
        <v>1.2690301003344482</v>
      </c>
      <c r="P452" s="89">
        <f t="shared" si="51"/>
        <v>6.4371620029395324E-2</v>
      </c>
    </row>
    <row r="453" spans="1:16" x14ac:dyDescent="0.2">
      <c r="A453" s="59">
        <f t="shared" si="52"/>
        <v>65</v>
      </c>
      <c r="B453" s="57" t="s">
        <v>709</v>
      </c>
      <c r="C453" s="57">
        <v>771.5</v>
      </c>
      <c r="D453" s="57">
        <v>16.600000000000001</v>
      </c>
      <c r="E453" s="57"/>
      <c r="F453" s="57">
        <f t="shared" ref="F453:F516" si="58">C453+D453+E453</f>
        <v>788.1</v>
      </c>
      <c r="G453" s="90">
        <v>13</v>
      </c>
      <c r="H453" s="90">
        <v>1</v>
      </c>
      <c r="I453" s="90"/>
      <c r="J453" s="57">
        <v>14</v>
      </c>
      <c r="K453" s="56">
        <f t="shared" si="53"/>
        <v>6.8577026696056819E-3</v>
      </c>
      <c r="L453" s="54">
        <f t="shared" si="54"/>
        <v>25.236345824148909</v>
      </c>
      <c r="M453" s="54">
        <f t="shared" si="57"/>
        <v>5.55199608131276</v>
      </c>
      <c r="N453" s="54">
        <f t="shared" si="56"/>
        <v>12.618172912074455</v>
      </c>
      <c r="O453" s="54">
        <v>1.974046822742475</v>
      </c>
      <c r="P453" s="89">
        <f t="shared" ref="P453:P516" si="59">(L453+M453+N453+O453)/F453</f>
        <v>5.7582237838191344E-2</v>
      </c>
    </row>
    <row r="454" spans="1:16" x14ac:dyDescent="0.2">
      <c r="A454" s="59">
        <f t="shared" ref="A454:A517" si="60">1+A453</f>
        <v>66</v>
      </c>
      <c r="B454" s="57" t="s">
        <v>710</v>
      </c>
      <c r="C454" s="57">
        <v>1131.7</v>
      </c>
      <c r="D454" s="57"/>
      <c r="E454" s="57">
        <v>24.6</v>
      </c>
      <c r="F454" s="57">
        <f t="shared" si="58"/>
        <v>1156.3</v>
      </c>
      <c r="G454" s="90">
        <v>15</v>
      </c>
      <c r="H454" s="90"/>
      <c r="I454" s="90">
        <v>1</v>
      </c>
      <c r="J454" s="57">
        <v>16</v>
      </c>
      <c r="K454" s="56">
        <f t="shared" ref="K454:K517" si="61">2/4083*J454</f>
        <v>7.837374479549351E-3</v>
      </c>
      <c r="L454" s="54">
        <f t="shared" ref="L454:L517" si="62">K454*3680</f>
        <v>28.841538084741611</v>
      </c>
      <c r="M454" s="54">
        <f t="shared" si="57"/>
        <v>6.3451383786431546</v>
      </c>
      <c r="N454" s="54">
        <f t="shared" ref="N454:N517" si="63">L454*0.5</f>
        <v>14.420769042370805</v>
      </c>
      <c r="O454" s="54">
        <v>2.2560535117056859</v>
      </c>
      <c r="P454" s="89">
        <f t="shared" si="59"/>
        <v>4.4852978480897053E-2</v>
      </c>
    </row>
    <row r="455" spans="1:16" x14ac:dyDescent="0.2">
      <c r="A455" s="59">
        <f t="shared" si="60"/>
        <v>67</v>
      </c>
      <c r="B455" s="57" t="s">
        <v>711</v>
      </c>
      <c r="C455" s="57">
        <v>534.6</v>
      </c>
      <c r="D455" s="57"/>
      <c r="E455" s="57"/>
      <c r="F455" s="57">
        <f t="shared" si="58"/>
        <v>534.6</v>
      </c>
      <c r="G455" s="90">
        <v>10</v>
      </c>
      <c r="H455" s="90"/>
      <c r="I455" s="90"/>
      <c r="J455" s="57">
        <v>10</v>
      </c>
      <c r="K455" s="56">
        <f t="shared" si="61"/>
        <v>4.8983590497183446E-3</v>
      </c>
      <c r="L455" s="54">
        <f t="shared" si="62"/>
        <v>18.025961302963509</v>
      </c>
      <c r="M455" s="54">
        <f t="shared" si="57"/>
        <v>3.9657114866519718</v>
      </c>
      <c r="N455" s="54">
        <f t="shared" si="63"/>
        <v>9.0129806514817545</v>
      </c>
      <c r="O455" s="54">
        <v>1.4100334448160534</v>
      </c>
      <c r="P455" s="89">
        <f t="shared" si="59"/>
        <v>6.063353326957218E-2</v>
      </c>
    </row>
    <row r="456" spans="1:16" x14ac:dyDescent="0.2">
      <c r="A456" s="59">
        <f t="shared" si="60"/>
        <v>68</v>
      </c>
      <c r="B456" s="57" t="s">
        <v>712</v>
      </c>
      <c r="C456" s="57">
        <v>640.5</v>
      </c>
      <c r="D456" s="57"/>
      <c r="E456" s="57"/>
      <c r="F456" s="57">
        <f t="shared" si="58"/>
        <v>640.5</v>
      </c>
      <c r="G456" s="90">
        <v>12</v>
      </c>
      <c r="H456" s="90"/>
      <c r="I456" s="90"/>
      <c r="J456" s="57">
        <v>12</v>
      </c>
      <c r="K456" s="56">
        <f t="shared" si="61"/>
        <v>5.8780308596620128E-3</v>
      </c>
      <c r="L456" s="54">
        <f t="shared" si="62"/>
        <v>21.631153563556207</v>
      </c>
      <c r="M456" s="54">
        <f t="shared" si="57"/>
        <v>4.7588537839823655</v>
      </c>
      <c r="N456" s="54">
        <f t="shared" si="63"/>
        <v>10.815576781778104</v>
      </c>
      <c r="O456" s="54">
        <v>1.6920401337792641</v>
      </c>
      <c r="P456" s="89">
        <f t="shared" si="59"/>
        <v>6.0730092526301238E-2</v>
      </c>
    </row>
    <row r="457" spans="1:16" x14ac:dyDescent="0.2">
      <c r="A457" s="59">
        <f t="shared" si="60"/>
        <v>69</v>
      </c>
      <c r="B457" s="57" t="s">
        <v>713</v>
      </c>
      <c r="C457" s="57">
        <v>679.9</v>
      </c>
      <c r="D457" s="57">
        <v>100.6</v>
      </c>
      <c r="E457" s="57"/>
      <c r="F457" s="57">
        <f t="shared" si="58"/>
        <v>780.5</v>
      </c>
      <c r="G457" s="90">
        <v>11</v>
      </c>
      <c r="H457" s="90">
        <v>2</v>
      </c>
      <c r="I457" s="90"/>
      <c r="J457" s="57">
        <v>13</v>
      </c>
      <c r="K457" s="56">
        <f t="shared" si="61"/>
        <v>6.3678667646338474E-3</v>
      </c>
      <c r="L457" s="54">
        <f t="shared" si="62"/>
        <v>23.433749693852558</v>
      </c>
      <c r="M457" s="54">
        <f t="shared" si="57"/>
        <v>5.1554249326475627</v>
      </c>
      <c r="N457" s="54">
        <f t="shared" si="63"/>
        <v>11.716874846926279</v>
      </c>
      <c r="O457" s="54">
        <v>1.8330434782608696</v>
      </c>
      <c r="P457" s="89">
        <f t="shared" si="59"/>
        <v>5.3989869252642236E-2</v>
      </c>
    </row>
    <row r="458" spans="1:16" x14ac:dyDescent="0.2">
      <c r="A458" s="59">
        <f t="shared" si="60"/>
        <v>70</v>
      </c>
      <c r="B458" s="57" t="s">
        <v>714</v>
      </c>
      <c r="C458" s="57">
        <v>708.5</v>
      </c>
      <c r="D458" s="57"/>
      <c r="E458" s="57"/>
      <c r="F458" s="57">
        <f t="shared" si="58"/>
        <v>708.5</v>
      </c>
      <c r="G458" s="90">
        <v>10</v>
      </c>
      <c r="H458" s="90"/>
      <c r="I458" s="90"/>
      <c r="J458" s="57">
        <v>10</v>
      </c>
      <c r="K458" s="56">
        <f t="shared" si="61"/>
        <v>4.8983590497183446E-3</v>
      </c>
      <c r="L458" s="54">
        <f t="shared" si="62"/>
        <v>18.025961302963509</v>
      </c>
      <c r="M458" s="54">
        <f t="shared" si="57"/>
        <v>3.9657114866519718</v>
      </c>
      <c r="N458" s="54">
        <f t="shared" si="63"/>
        <v>9.0129806514817545</v>
      </c>
      <c r="O458" s="54">
        <v>1.4100334448160534</v>
      </c>
      <c r="P458" s="89">
        <f t="shared" si="59"/>
        <v>4.5751145922248826E-2</v>
      </c>
    </row>
    <row r="459" spans="1:16" x14ac:dyDescent="0.2">
      <c r="A459" s="59">
        <f t="shared" si="60"/>
        <v>71</v>
      </c>
      <c r="B459" s="57" t="s">
        <v>715</v>
      </c>
      <c r="C459" s="57">
        <v>959</v>
      </c>
      <c r="D459" s="57"/>
      <c r="E459" s="57"/>
      <c r="F459" s="57">
        <f t="shared" si="58"/>
        <v>959</v>
      </c>
      <c r="G459" s="90">
        <v>15</v>
      </c>
      <c r="H459" s="90"/>
      <c r="I459" s="90"/>
      <c r="J459" s="57">
        <v>15</v>
      </c>
      <c r="K459" s="56">
        <f t="shared" si="61"/>
        <v>7.3475385745775165E-3</v>
      </c>
      <c r="L459" s="54">
        <f t="shared" si="62"/>
        <v>27.03894195444526</v>
      </c>
      <c r="M459" s="54">
        <f t="shared" si="57"/>
        <v>5.9485672299779573</v>
      </c>
      <c r="N459" s="54">
        <f t="shared" si="63"/>
        <v>13.51947097722263</v>
      </c>
      <c r="O459" s="54">
        <v>2.1150501672240805</v>
      </c>
      <c r="P459" s="89">
        <f t="shared" si="59"/>
        <v>5.0700761552523392E-2</v>
      </c>
    </row>
    <row r="460" spans="1:16" x14ac:dyDescent="0.2">
      <c r="A460" s="59">
        <f t="shared" si="60"/>
        <v>72</v>
      </c>
      <c r="B460" s="57" t="s">
        <v>716</v>
      </c>
      <c r="C460" s="57">
        <v>492.4</v>
      </c>
      <c r="D460" s="57"/>
      <c r="E460" s="57"/>
      <c r="F460" s="57">
        <f t="shared" si="58"/>
        <v>492.4</v>
      </c>
      <c r="G460" s="90">
        <v>11</v>
      </c>
      <c r="H460" s="90"/>
      <c r="I460" s="90"/>
      <c r="J460" s="57">
        <v>11</v>
      </c>
      <c r="K460" s="56">
        <f t="shared" si="61"/>
        <v>5.3881949546901791E-3</v>
      </c>
      <c r="L460" s="54">
        <f t="shared" si="62"/>
        <v>19.82855743325986</v>
      </c>
      <c r="M460" s="54">
        <f t="shared" si="57"/>
        <v>4.3622826353171691</v>
      </c>
      <c r="N460" s="54">
        <f t="shared" si="63"/>
        <v>9.91427871662993</v>
      </c>
      <c r="O460" s="54">
        <v>1.5510367892976589</v>
      </c>
      <c r="P460" s="89">
        <f t="shared" si="59"/>
        <v>7.2412988575354623E-2</v>
      </c>
    </row>
    <row r="461" spans="1:16" x14ac:dyDescent="0.2">
      <c r="A461" s="59">
        <f t="shared" si="60"/>
        <v>73</v>
      </c>
      <c r="B461" s="57" t="s">
        <v>717</v>
      </c>
      <c r="C461" s="57">
        <v>287.5</v>
      </c>
      <c r="D461" s="57"/>
      <c r="E461" s="57">
        <v>44.8</v>
      </c>
      <c r="F461" s="57">
        <f t="shared" si="58"/>
        <v>332.3</v>
      </c>
      <c r="G461" s="90">
        <v>7</v>
      </c>
      <c r="H461" s="90"/>
      <c r="I461" s="90">
        <v>1</v>
      </c>
      <c r="J461" s="57">
        <v>8</v>
      </c>
      <c r="K461" s="56">
        <f t="shared" si="61"/>
        <v>3.9186872397746755E-3</v>
      </c>
      <c r="L461" s="54">
        <f t="shared" si="62"/>
        <v>14.420769042370805</v>
      </c>
      <c r="M461" s="54">
        <f t="shared" si="57"/>
        <v>3.1725691893215773</v>
      </c>
      <c r="N461" s="54">
        <f t="shared" si="63"/>
        <v>7.2103845211854027</v>
      </c>
      <c r="O461" s="54">
        <v>1.128026755852843</v>
      </c>
      <c r="P461" s="89">
        <f t="shared" si="59"/>
        <v>7.8037163733766554E-2</v>
      </c>
    </row>
    <row r="462" spans="1:16" x14ac:dyDescent="0.2">
      <c r="A462" s="59">
        <f t="shared" si="60"/>
        <v>74</v>
      </c>
      <c r="B462" s="57" t="s">
        <v>718</v>
      </c>
      <c r="C462" s="57">
        <v>227.9</v>
      </c>
      <c r="D462" s="57"/>
      <c r="E462" s="57"/>
      <c r="F462" s="57">
        <f t="shared" si="58"/>
        <v>227.9</v>
      </c>
      <c r="G462" s="90">
        <v>6</v>
      </c>
      <c r="H462" s="90"/>
      <c r="I462" s="90"/>
      <c r="J462" s="57">
        <v>6</v>
      </c>
      <c r="K462" s="56">
        <f t="shared" si="61"/>
        <v>2.9390154298310064E-3</v>
      </c>
      <c r="L462" s="54">
        <f t="shared" si="62"/>
        <v>10.815576781778104</v>
      </c>
      <c r="M462" s="54">
        <f t="shared" si="57"/>
        <v>2.3794268919911827</v>
      </c>
      <c r="N462" s="54">
        <f t="shared" si="63"/>
        <v>5.4077883908890518</v>
      </c>
      <c r="O462" s="54">
        <v>0.84602006688963205</v>
      </c>
      <c r="P462" s="89">
        <f t="shared" si="59"/>
        <v>8.5339237084457967E-2</v>
      </c>
    </row>
    <row r="463" spans="1:16" x14ac:dyDescent="0.2">
      <c r="A463" s="59">
        <f t="shared" si="60"/>
        <v>75</v>
      </c>
      <c r="B463" s="57" t="s">
        <v>719</v>
      </c>
      <c r="C463" s="57">
        <v>638.54999999999995</v>
      </c>
      <c r="D463" s="57">
        <v>38.700000000000003</v>
      </c>
      <c r="E463" s="57"/>
      <c r="F463" s="57">
        <f t="shared" si="58"/>
        <v>677.25</v>
      </c>
      <c r="G463" s="90">
        <v>10</v>
      </c>
      <c r="H463" s="90">
        <v>1</v>
      </c>
      <c r="I463" s="90"/>
      <c r="J463" s="57">
        <v>11</v>
      </c>
      <c r="K463" s="56">
        <f t="shared" si="61"/>
        <v>5.3881949546901791E-3</v>
      </c>
      <c r="L463" s="54">
        <f t="shared" si="62"/>
        <v>19.82855743325986</v>
      </c>
      <c r="M463" s="54">
        <f t="shared" si="57"/>
        <v>4.3622826353171691</v>
      </c>
      <c r="N463" s="54">
        <f t="shared" si="63"/>
        <v>9.91427871662993</v>
      </c>
      <c r="O463" s="54">
        <v>1.5510367892976589</v>
      </c>
      <c r="P463" s="89">
        <f t="shared" si="59"/>
        <v>5.2648439386496299E-2</v>
      </c>
    </row>
    <row r="464" spans="1:16" x14ac:dyDescent="0.2">
      <c r="A464" s="59">
        <f t="shared" si="60"/>
        <v>76</v>
      </c>
      <c r="B464" s="57" t="s">
        <v>720</v>
      </c>
      <c r="C464" s="57">
        <v>844.8</v>
      </c>
      <c r="D464" s="57">
        <v>33</v>
      </c>
      <c r="E464" s="57"/>
      <c r="F464" s="57">
        <f t="shared" si="58"/>
        <v>877.8</v>
      </c>
      <c r="G464" s="90">
        <v>12</v>
      </c>
      <c r="H464" s="90">
        <v>1</v>
      </c>
      <c r="I464" s="90"/>
      <c r="J464" s="57">
        <v>13</v>
      </c>
      <c r="K464" s="56">
        <f t="shared" si="61"/>
        <v>6.3678667646338474E-3</v>
      </c>
      <c r="L464" s="54">
        <f t="shared" si="62"/>
        <v>23.433749693852558</v>
      </c>
      <c r="M464" s="54">
        <f t="shared" si="57"/>
        <v>5.1554249326475627</v>
      </c>
      <c r="N464" s="54">
        <f t="shared" si="63"/>
        <v>11.716874846926279</v>
      </c>
      <c r="O464" s="54">
        <v>1.8330434782608696</v>
      </c>
      <c r="P464" s="89">
        <f t="shared" si="59"/>
        <v>4.8005346265307891E-2</v>
      </c>
    </row>
    <row r="465" spans="1:16" x14ac:dyDescent="0.2">
      <c r="A465" s="59">
        <f t="shared" si="60"/>
        <v>77</v>
      </c>
      <c r="B465" s="57" t="s">
        <v>721</v>
      </c>
      <c r="C465" s="57">
        <v>623.70000000000005</v>
      </c>
      <c r="D465" s="57">
        <v>33.200000000000003</v>
      </c>
      <c r="E465" s="57"/>
      <c r="F465" s="57">
        <f t="shared" si="58"/>
        <v>656.90000000000009</v>
      </c>
      <c r="G465" s="90">
        <v>8</v>
      </c>
      <c r="H465" s="90">
        <v>1</v>
      </c>
      <c r="I465" s="90"/>
      <c r="J465" s="57">
        <v>9</v>
      </c>
      <c r="K465" s="56">
        <f t="shared" si="61"/>
        <v>4.40852314474651E-3</v>
      </c>
      <c r="L465" s="54">
        <f t="shared" si="62"/>
        <v>16.223365172667158</v>
      </c>
      <c r="M465" s="54">
        <f t="shared" si="57"/>
        <v>3.569140337986775</v>
      </c>
      <c r="N465" s="54">
        <f t="shared" si="63"/>
        <v>8.1116825863335791</v>
      </c>
      <c r="O465" s="54">
        <v>1.2690301003344482</v>
      </c>
      <c r="P465" s="89">
        <f t="shared" si="59"/>
        <v>4.441044024558069E-2</v>
      </c>
    </row>
    <row r="466" spans="1:16" x14ac:dyDescent="0.2">
      <c r="A466" s="59">
        <f t="shared" si="60"/>
        <v>78</v>
      </c>
      <c r="B466" s="57" t="s">
        <v>722</v>
      </c>
      <c r="C466" s="57">
        <v>572.4</v>
      </c>
      <c r="D466" s="57"/>
      <c r="E466" s="57"/>
      <c r="F466" s="57">
        <f t="shared" si="58"/>
        <v>572.4</v>
      </c>
      <c r="G466" s="90">
        <v>10</v>
      </c>
      <c r="H466" s="90"/>
      <c r="I466" s="90"/>
      <c r="J466" s="57">
        <v>10</v>
      </c>
      <c r="K466" s="56">
        <f t="shared" si="61"/>
        <v>4.8983590497183446E-3</v>
      </c>
      <c r="L466" s="54">
        <f t="shared" si="62"/>
        <v>18.025961302963509</v>
      </c>
      <c r="M466" s="54">
        <f t="shared" si="57"/>
        <v>3.9657114866519718</v>
      </c>
      <c r="N466" s="54">
        <f t="shared" si="63"/>
        <v>9.0129806514817545</v>
      </c>
      <c r="O466" s="54">
        <v>1.4100334448160534</v>
      </c>
      <c r="P466" s="89">
        <f t="shared" si="59"/>
        <v>5.6629432015921195E-2</v>
      </c>
    </row>
    <row r="467" spans="1:16" x14ac:dyDescent="0.2">
      <c r="A467" s="59">
        <f t="shared" si="60"/>
        <v>79</v>
      </c>
      <c r="B467" s="57" t="s">
        <v>723</v>
      </c>
      <c r="C467" s="57">
        <v>678.9</v>
      </c>
      <c r="D467" s="57"/>
      <c r="E467" s="57"/>
      <c r="F467" s="57">
        <f t="shared" si="58"/>
        <v>678.9</v>
      </c>
      <c r="G467" s="90">
        <v>12</v>
      </c>
      <c r="H467" s="90"/>
      <c r="I467" s="90"/>
      <c r="J467" s="57">
        <v>12</v>
      </c>
      <c r="K467" s="56">
        <f t="shared" si="61"/>
        <v>5.8780308596620128E-3</v>
      </c>
      <c r="L467" s="54">
        <f t="shared" si="62"/>
        <v>21.631153563556207</v>
      </c>
      <c r="M467" s="54">
        <f t="shared" si="57"/>
        <v>4.7588537839823655</v>
      </c>
      <c r="N467" s="54">
        <f t="shared" si="63"/>
        <v>10.815576781778104</v>
      </c>
      <c r="O467" s="54">
        <v>1.6920401337792641</v>
      </c>
      <c r="P467" s="89">
        <f t="shared" si="59"/>
        <v>5.7295071826625341E-2</v>
      </c>
    </row>
    <row r="468" spans="1:16" x14ac:dyDescent="0.2">
      <c r="A468" s="59">
        <f t="shared" si="60"/>
        <v>80</v>
      </c>
      <c r="B468" s="57" t="s">
        <v>724</v>
      </c>
      <c r="C468" s="57">
        <v>785.9</v>
      </c>
      <c r="D468" s="57"/>
      <c r="E468" s="57"/>
      <c r="F468" s="57">
        <f t="shared" si="58"/>
        <v>785.9</v>
      </c>
      <c r="G468" s="90">
        <v>10</v>
      </c>
      <c r="H468" s="90"/>
      <c r="I468" s="90"/>
      <c r="J468" s="57">
        <v>10</v>
      </c>
      <c r="K468" s="56">
        <f t="shared" si="61"/>
        <v>4.8983590497183446E-3</v>
      </c>
      <c r="L468" s="54">
        <f t="shared" si="62"/>
        <v>18.025961302963509</v>
      </c>
      <c r="M468" s="54">
        <f t="shared" si="57"/>
        <v>3.9657114866519718</v>
      </c>
      <c r="N468" s="54">
        <f t="shared" si="63"/>
        <v>9.0129806514817545</v>
      </c>
      <c r="O468" s="54">
        <v>1.4100334448160534</v>
      </c>
      <c r="P468" s="89">
        <f t="shared" si="59"/>
        <v>4.124530714583699E-2</v>
      </c>
    </row>
    <row r="469" spans="1:16" x14ac:dyDescent="0.2">
      <c r="A469" s="59">
        <f t="shared" si="60"/>
        <v>81</v>
      </c>
      <c r="B469" s="57" t="s">
        <v>725</v>
      </c>
      <c r="C469" s="57">
        <v>557.20000000000005</v>
      </c>
      <c r="D469" s="57"/>
      <c r="E469" s="57"/>
      <c r="F469" s="57">
        <f t="shared" si="58"/>
        <v>557.20000000000005</v>
      </c>
      <c r="G469" s="90">
        <v>10</v>
      </c>
      <c r="H469" s="90"/>
      <c r="I469" s="90"/>
      <c r="J469" s="57">
        <v>10</v>
      </c>
      <c r="K469" s="56">
        <f t="shared" si="61"/>
        <v>4.8983590497183446E-3</v>
      </c>
      <c r="L469" s="54">
        <f t="shared" si="62"/>
        <v>18.025961302963509</v>
      </c>
      <c r="M469" s="54">
        <f t="shared" si="57"/>
        <v>3.9657114866519718</v>
      </c>
      <c r="N469" s="54">
        <f t="shared" si="63"/>
        <v>9.0129806514817545</v>
      </c>
      <c r="O469" s="54">
        <v>1.4100334448160534</v>
      </c>
      <c r="P469" s="89">
        <f t="shared" si="59"/>
        <v>5.8174240642342584E-2</v>
      </c>
    </row>
    <row r="470" spans="1:16" x14ac:dyDescent="0.2">
      <c r="A470" s="59">
        <f t="shared" si="60"/>
        <v>82</v>
      </c>
      <c r="B470" s="57" t="s">
        <v>726</v>
      </c>
      <c r="C470" s="57">
        <v>780.8</v>
      </c>
      <c r="D470" s="57">
        <v>45.6</v>
      </c>
      <c r="E470" s="57"/>
      <c r="F470" s="57">
        <f t="shared" si="58"/>
        <v>826.4</v>
      </c>
      <c r="G470" s="90">
        <v>13</v>
      </c>
      <c r="H470" s="90">
        <v>1</v>
      </c>
      <c r="I470" s="90"/>
      <c r="J470" s="57">
        <v>14</v>
      </c>
      <c r="K470" s="56">
        <f t="shared" si="61"/>
        <v>6.8577026696056819E-3</v>
      </c>
      <c r="L470" s="54">
        <f t="shared" si="62"/>
        <v>25.236345824148909</v>
      </c>
      <c r="M470" s="54">
        <f t="shared" si="57"/>
        <v>5.55199608131276</v>
      </c>
      <c r="N470" s="54">
        <f t="shared" si="63"/>
        <v>12.618172912074455</v>
      </c>
      <c r="O470" s="54">
        <v>1.974046822742475</v>
      </c>
      <c r="P470" s="89">
        <f t="shared" si="59"/>
        <v>5.4913554743802759E-2</v>
      </c>
    </row>
    <row r="471" spans="1:16" x14ac:dyDescent="0.2">
      <c r="A471" s="59">
        <f t="shared" si="60"/>
        <v>83</v>
      </c>
      <c r="B471" s="57" t="s">
        <v>727</v>
      </c>
      <c r="C471" s="57">
        <v>1009.3</v>
      </c>
      <c r="D471" s="57"/>
      <c r="E471" s="57"/>
      <c r="F471" s="57">
        <f t="shared" si="58"/>
        <v>1009.3</v>
      </c>
      <c r="G471" s="90">
        <v>17</v>
      </c>
      <c r="H471" s="90"/>
      <c r="I471" s="90"/>
      <c r="J471" s="57">
        <v>17</v>
      </c>
      <c r="K471" s="56">
        <f t="shared" si="61"/>
        <v>8.3272103845211855E-3</v>
      </c>
      <c r="L471" s="54">
        <f t="shared" si="62"/>
        <v>30.644134215037962</v>
      </c>
      <c r="M471" s="54">
        <f t="shared" si="57"/>
        <v>6.7417095273083518</v>
      </c>
      <c r="N471" s="54">
        <f t="shared" si="63"/>
        <v>15.322067107518981</v>
      </c>
      <c r="O471" s="54">
        <v>2.3970568561872909</v>
      </c>
      <c r="P471" s="89">
        <f t="shared" si="59"/>
        <v>5.4597213619392237E-2</v>
      </c>
    </row>
    <row r="472" spans="1:16" x14ac:dyDescent="0.2">
      <c r="A472" s="59">
        <f t="shared" si="60"/>
        <v>84</v>
      </c>
      <c r="B472" s="57" t="s">
        <v>728</v>
      </c>
      <c r="C472" s="57">
        <v>602.29999999999995</v>
      </c>
      <c r="D472" s="57"/>
      <c r="E472" s="57"/>
      <c r="F472" s="57">
        <f t="shared" si="58"/>
        <v>602.29999999999995</v>
      </c>
      <c r="G472" s="90">
        <v>11</v>
      </c>
      <c r="H472" s="90"/>
      <c r="I472" s="90"/>
      <c r="J472" s="57">
        <v>11</v>
      </c>
      <c r="K472" s="56">
        <f t="shared" si="61"/>
        <v>5.3881949546901791E-3</v>
      </c>
      <c r="L472" s="54">
        <f t="shared" si="62"/>
        <v>19.82855743325986</v>
      </c>
      <c r="M472" s="54">
        <f t="shared" si="57"/>
        <v>4.3622826353171691</v>
      </c>
      <c r="N472" s="54">
        <f t="shared" si="63"/>
        <v>9.91427871662993</v>
      </c>
      <c r="O472" s="54">
        <v>1.5510367892976589</v>
      </c>
      <c r="P472" s="89">
        <f t="shared" si="59"/>
        <v>5.9199992652340397E-2</v>
      </c>
    </row>
    <row r="473" spans="1:16" x14ac:dyDescent="0.2">
      <c r="A473" s="59">
        <f t="shared" si="60"/>
        <v>85</v>
      </c>
      <c r="B473" s="57" t="s">
        <v>729</v>
      </c>
      <c r="C473" s="57">
        <v>655.4</v>
      </c>
      <c r="D473" s="57">
        <v>60.8</v>
      </c>
      <c r="E473" s="57"/>
      <c r="F473" s="57">
        <f t="shared" si="58"/>
        <v>716.19999999999993</v>
      </c>
      <c r="G473" s="90">
        <v>7</v>
      </c>
      <c r="H473" s="90">
        <v>1</v>
      </c>
      <c r="I473" s="90"/>
      <c r="J473" s="57">
        <v>8</v>
      </c>
      <c r="K473" s="56">
        <f t="shared" si="61"/>
        <v>3.9186872397746755E-3</v>
      </c>
      <c r="L473" s="54">
        <f t="shared" si="62"/>
        <v>14.420769042370805</v>
      </c>
      <c r="M473" s="54">
        <f t="shared" si="57"/>
        <v>3.1725691893215773</v>
      </c>
      <c r="N473" s="54">
        <f t="shared" si="63"/>
        <v>7.2103845211854027</v>
      </c>
      <c r="O473" s="54">
        <v>1.128026755852843</v>
      </c>
      <c r="P473" s="89">
        <f t="shared" si="59"/>
        <v>3.6207413444192448E-2</v>
      </c>
    </row>
    <row r="474" spans="1:16" x14ac:dyDescent="0.2">
      <c r="A474" s="59">
        <f t="shared" si="60"/>
        <v>86</v>
      </c>
      <c r="B474" s="57" t="s">
        <v>730</v>
      </c>
      <c r="C474" s="57">
        <v>707.3</v>
      </c>
      <c r="D474" s="57"/>
      <c r="E474" s="57"/>
      <c r="F474" s="57">
        <f t="shared" si="58"/>
        <v>707.3</v>
      </c>
      <c r="G474" s="90">
        <v>10</v>
      </c>
      <c r="H474" s="90"/>
      <c r="I474" s="90"/>
      <c r="J474" s="57">
        <v>10</v>
      </c>
      <c r="K474" s="56">
        <f t="shared" si="61"/>
        <v>4.8983590497183446E-3</v>
      </c>
      <c r="L474" s="54">
        <f t="shared" si="62"/>
        <v>18.025961302963509</v>
      </c>
      <c r="M474" s="54">
        <f t="shared" si="57"/>
        <v>3.9657114866519718</v>
      </c>
      <c r="N474" s="54">
        <f t="shared" si="63"/>
        <v>9.0129806514817545</v>
      </c>
      <c r="O474" s="54">
        <v>1.4100334448160534</v>
      </c>
      <c r="P474" s="89">
        <f t="shared" si="59"/>
        <v>4.5828766981356274E-2</v>
      </c>
    </row>
    <row r="475" spans="1:16" x14ac:dyDescent="0.2">
      <c r="A475" s="59">
        <f t="shared" si="60"/>
        <v>87</v>
      </c>
      <c r="B475" s="57" t="s">
        <v>731</v>
      </c>
      <c r="C475" s="57">
        <v>789.4</v>
      </c>
      <c r="D475" s="57"/>
      <c r="E475" s="57"/>
      <c r="F475" s="57">
        <f t="shared" si="58"/>
        <v>789.4</v>
      </c>
      <c r="G475" s="90">
        <v>12</v>
      </c>
      <c r="H475" s="90"/>
      <c r="I475" s="90"/>
      <c r="J475" s="57">
        <v>12</v>
      </c>
      <c r="K475" s="56">
        <f t="shared" si="61"/>
        <v>5.8780308596620128E-3</v>
      </c>
      <c r="L475" s="54">
        <f t="shared" si="62"/>
        <v>21.631153563556207</v>
      </c>
      <c r="M475" s="54">
        <f t="shared" si="57"/>
        <v>4.7588537839823655</v>
      </c>
      <c r="N475" s="54">
        <f t="shared" si="63"/>
        <v>10.815576781778104</v>
      </c>
      <c r="O475" s="54">
        <v>1.6920401337792641</v>
      </c>
      <c r="P475" s="89">
        <f t="shared" si="59"/>
        <v>4.9274923059407075E-2</v>
      </c>
    </row>
    <row r="476" spans="1:16" x14ac:dyDescent="0.2">
      <c r="A476" s="59">
        <f t="shared" si="60"/>
        <v>88</v>
      </c>
      <c r="B476" s="57" t="s">
        <v>732</v>
      </c>
      <c r="C476" s="57">
        <v>714.2</v>
      </c>
      <c r="D476" s="57"/>
      <c r="E476" s="57"/>
      <c r="F476" s="57">
        <f t="shared" si="58"/>
        <v>714.2</v>
      </c>
      <c r="G476" s="90">
        <v>12</v>
      </c>
      <c r="H476" s="90"/>
      <c r="I476" s="90"/>
      <c r="J476" s="57">
        <v>12</v>
      </c>
      <c r="K476" s="56">
        <f t="shared" si="61"/>
        <v>5.8780308596620128E-3</v>
      </c>
      <c r="L476" s="54">
        <f t="shared" si="62"/>
        <v>21.631153563556207</v>
      </c>
      <c r="M476" s="54">
        <f t="shared" si="57"/>
        <v>4.7588537839823655</v>
      </c>
      <c r="N476" s="54">
        <f t="shared" si="63"/>
        <v>10.815576781778104</v>
      </c>
      <c r="O476" s="54">
        <v>1.6920401337792641</v>
      </c>
      <c r="P476" s="89">
        <f t="shared" si="59"/>
        <v>5.4463209553480732E-2</v>
      </c>
    </row>
    <row r="477" spans="1:16" x14ac:dyDescent="0.2">
      <c r="A477" s="59">
        <f t="shared" si="60"/>
        <v>89</v>
      </c>
      <c r="B477" s="57" t="s">
        <v>733</v>
      </c>
      <c r="C477" s="57">
        <v>713.1</v>
      </c>
      <c r="D477" s="57"/>
      <c r="E477" s="57"/>
      <c r="F477" s="57">
        <f t="shared" si="58"/>
        <v>713.1</v>
      </c>
      <c r="G477" s="90">
        <v>9</v>
      </c>
      <c r="H477" s="90"/>
      <c r="I477" s="90"/>
      <c r="J477" s="57">
        <v>9</v>
      </c>
      <c r="K477" s="56">
        <f t="shared" si="61"/>
        <v>4.40852314474651E-3</v>
      </c>
      <c r="L477" s="54">
        <f t="shared" si="62"/>
        <v>16.223365172667158</v>
      </c>
      <c r="M477" s="54">
        <f t="shared" si="57"/>
        <v>3.569140337986775</v>
      </c>
      <c r="N477" s="54">
        <f t="shared" si="63"/>
        <v>8.1116825863335791</v>
      </c>
      <c r="O477" s="54">
        <v>1.2690301003344482</v>
      </c>
      <c r="P477" s="89">
        <f t="shared" si="59"/>
        <v>4.091041676808576E-2</v>
      </c>
    </row>
    <row r="478" spans="1:16" x14ac:dyDescent="0.2">
      <c r="A478" s="59">
        <f t="shared" si="60"/>
        <v>90</v>
      </c>
      <c r="B478" s="57" t="s">
        <v>734</v>
      </c>
      <c r="C478" s="57">
        <v>771.4</v>
      </c>
      <c r="D478" s="57">
        <v>100</v>
      </c>
      <c r="E478" s="57"/>
      <c r="F478" s="57">
        <f t="shared" si="58"/>
        <v>871.4</v>
      </c>
      <c r="G478" s="90">
        <v>13</v>
      </c>
      <c r="H478" s="90">
        <v>1</v>
      </c>
      <c r="I478" s="90"/>
      <c r="J478" s="57">
        <v>14</v>
      </c>
      <c r="K478" s="56">
        <f t="shared" si="61"/>
        <v>6.8577026696056819E-3</v>
      </c>
      <c r="L478" s="54">
        <f t="shared" si="62"/>
        <v>25.236345824148909</v>
      </c>
      <c r="M478" s="54">
        <f t="shared" si="57"/>
        <v>5.55199608131276</v>
      </c>
      <c r="N478" s="54">
        <f t="shared" si="63"/>
        <v>12.618172912074455</v>
      </c>
      <c r="O478" s="54">
        <v>1.974046822742475</v>
      </c>
      <c r="P478" s="89">
        <f t="shared" si="59"/>
        <v>5.2077761808903604E-2</v>
      </c>
    </row>
    <row r="479" spans="1:16" x14ac:dyDescent="0.2">
      <c r="A479" s="59">
        <f t="shared" si="60"/>
        <v>91</v>
      </c>
      <c r="B479" s="57" t="s">
        <v>735</v>
      </c>
      <c r="C479" s="57">
        <v>1203.7</v>
      </c>
      <c r="D479" s="57">
        <v>132</v>
      </c>
      <c r="E479" s="57"/>
      <c r="F479" s="57">
        <f t="shared" si="58"/>
        <v>1335.7</v>
      </c>
      <c r="G479" s="90">
        <v>17</v>
      </c>
      <c r="H479" s="90">
        <v>3</v>
      </c>
      <c r="I479" s="90"/>
      <c r="J479" s="57">
        <v>20</v>
      </c>
      <c r="K479" s="56">
        <f t="shared" si="61"/>
        <v>9.7967180994366892E-3</v>
      </c>
      <c r="L479" s="54">
        <f t="shared" si="62"/>
        <v>36.051922605927018</v>
      </c>
      <c r="M479" s="54">
        <f t="shared" si="57"/>
        <v>7.9314229733039436</v>
      </c>
      <c r="N479" s="54">
        <f t="shared" si="63"/>
        <v>18.025961302963509</v>
      </c>
      <c r="O479" s="54">
        <v>2.8200668896321068</v>
      </c>
      <c r="P479" s="89">
        <f t="shared" si="59"/>
        <v>4.8535879143390415E-2</v>
      </c>
    </row>
    <row r="480" spans="1:16" x14ac:dyDescent="0.2">
      <c r="A480" s="59">
        <f t="shared" si="60"/>
        <v>92</v>
      </c>
      <c r="B480" s="57" t="s">
        <v>736</v>
      </c>
      <c r="C480" s="57">
        <v>500.7</v>
      </c>
      <c r="D480" s="57"/>
      <c r="E480" s="57">
        <v>56.7</v>
      </c>
      <c r="F480" s="57">
        <f t="shared" si="58"/>
        <v>557.4</v>
      </c>
      <c r="G480" s="90">
        <v>9</v>
      </c>
      <c r="H480" s="90"/>
      <c r="I480" s="90">
        <v>1</v>
      </c>
      <c r="J480" s="57">
        <v>10</v>
      </c>
      <c r="K480" s="56">
        <f t="shared" si="61"/>
        <v>4.8983590497183446E-3</v>
      </c>
      <c r="L480" s="54">
        <f t="shared" si="62"/>
        <v>18.025961302963509</v>
      </c>
      <c r="M480" s="54">
        <f t="shared" si="57"/>
        <v>3.9657114866519718</v>
      </c>
      <c r="N480" s="54">
        <f t="shared" si="63"/>
        <v>9.0129806514817545</v>
      </c>
      <c r="O480" s="54">
        <v>1.4100334448160534</v>
      </c>
      <c r="P480" s="89">
        <f t="shared" si="59"/>
        <v>5.8153367215488506E-2</v>
      </c>
    </row>
    <row r="481" spans="1:16" x14ac:dyDescent="0.2">
      <c r="A481" s="59">
        <f t="shared" si="60"/>
        <v>93</v>
      </c>
      <c r="B481" s="57" t="s">
        <v>737</v>
      </c>
      <c r="C481" s="57">
        <v>476.1</v>
      </c>
      <c r="D481" s="57"/>
      <c r="E481" s="57"/>
      <c r="F481" s="57">
        <f t="shared" si="58"/>
        <v>476.1</v>
      </c>
      <c r="G481" s="90">
        <v>9</v>
      </c>
      <c r="H481" s="90"/>
      <c r="I481" s="90"/>
      <c r="J481" s="57">
        <v>9</v>
      </c>
      <c r="K481" s="56">
        <f t="shared" si="61"/>
        <v>4.40852314474651E-3</v>
      </c>
      <c r="L481" s="54">
        <f t="shared" si="62"/>
        <v>16.223365172667158</v>
      </c>
      <c r="M481" s="54">
        <f t="shared" si="57"/>
        <v>3.569140337986775</v>
      </c>
      <c r="N481" s="54">
        <f t="shared" si="63"/>
        <v>8.1116825863335791</v>
      </c>
      <c r="O481" s="54">
        <v>1.2690301003344482</v>
      </c>
      <c r="P481" s="89">
        <f t="shared" si="59"/>
        <v>6.1275400540478801E-2</v>
      </c>
    </row>
    <row r="482" spans="1:16" x14ac:dyDescent="0.2">
      <c r="A482" s="59">
        <f t="shared" si="60"/>
        <v>94</v>
      </c>
      <c r="B482" s="31" t="s">
        <v>738</v>
      </c>
      <c r="C482" s="29">
        <v>364.5</v>
      </c>
      <c r="D482" s="29"/>
      <c r="E482" s="29">
        <v>21</v>
      </c>
      <c r="F482" s="57">
        <f t="shared" si="58"/>
        <v>385.5</v>
      </c>
      <c r="G482" s="90">
        <v>10</v>
      </c>
      <c r="H482" s="90"/>
      <c r="I482" s="90">
        <v>1</v>
      </c>
      <c r="J482" s="57">
        <v>11</v>
      </c>
      <c r="K482" s="56">
        <f t="shared" si="61"/>
        <v>5.3881949546901791E-3</v>
      </c>
      <c r="L482" s="54">
        <f t="shared" si="62"/>
        <v>19.82855743325986</v>
      </c>
      <c r="M482" s="54">
        <f t="shared" si="57"/>
        <v>4.3622826353171691</v>
      </c>
      <c r="N482" s="54">
        <f t="shared" si="63"/>
        <v>9.91427871662993</v>
      </c>
      <c r="O482" s="54">
        <v>1.5510367892976589</v>
      </c>
      <c r="P482" s="89">
        <f t="shared" si="59"/>
        <v>9.2493269972774628E-2</v>
      </c>
    </row>
    <row r="483" spans="1:16" x14ac:dyDescent="0.2">
      <c r="A483" s="59">
        <f t="shared" si="60"/>
        <v>95</v>
      </c>
      <c r="B483" s="57" t="s">
        <v>739</v>
      </c>
      <c r="C483" s="57">
        <v>1235.0999999999999</v>
      </c>
      <c r="D483" s="57">
        <v>129.69999999999999</v>
      </c>
      <c r="E483" s="57"/>
      <c r="F483" s="57">
        <f t="shared" si="58"/>
        <v>1364.8</v>
      </c>
      <c r="G483" s="90">
        <v>20</v>
      </c>
      <c r="H483" s="90">
        <v>2</v>
      </c>
      <c r="I483" s="90"/>
      <c r="J483" s="57">
        <v>22</v>
      </c>
      <c r="K483" s="56">
        <f t="shared" si="61"/>
        <v>1.0776389909380358E-2</v>
      </c>
      <c r="L483" s="54">
        <f t="shared" si="62"/>
        <v>39.65711486651972</v>
      </c>
      <c r="M483" s="54">
        <f t="shared" si="57"/>
        <v>8.7245652706343382</v>
      </c>
      <c r="N483" s="54">
        <f t="shared" si="63"/>
        <v>19.82855743325986</v>
      </c>
      <c r="O483" s="54">
        <v>3.1020735785953177</v>
      </c>
      <c r="P483" s="89">
        <f t="shared" si="59"/>
        <v>5.2251107231102899E-2</v>
      </c>
    </row>
    <row r="484" spans="1:16" x14ac:dyDescent="0.2">
      <c r="A484" s="59">
        <f t="shared" si="60"/>
        <v>96</v>
      </c>
      <c r="B484" s="57" t="s">
        <v>740</v>
      </c>
      <c r="C484" s="57">
        <v>283</v>
      </c>
      <c r="D484" s="57">
        <v>27.9</v>
      </c>
      <c r="E484" s="57"/>
      <c r="F484" s="57">
        <f t="shared" si="58"/>
        <v>310.89999999999998</v>
      </c>
      <c r="G484" s="90">
        <v>5</v>
      </c>
      <c r="H484" s="90">
        <v>1</v>
      </c>
      <c r="I484" s="90"/>
      <c r="J484" s="57">
        <v>6</v>
      </c>
      <c r="K484" s="56">
        <f t="shared" si="61"/>
        <v>2.9390154298310064E-3</v>
      </c>
      <c r="L484" s="54">
        <f t="shared" si="62"/>
        <v>10.815576781778104</v>
      </c>
      <c r="M484" s="54">
        <f t="shared" si="57"/>
        <v>2.3794268919911827</v>
      </c>
      <c r="N484" s="54">
        <f t="shared" si="63"/>
        <v>5.4077883908890518</v>
      </c>
      <c r="O484" s="54">
        <v>0.84602006688963205</v>
      </c>
      <c r="P484" s="89">
        <f t="shared" si="59"/>
        <v>6.2556488039716862E-2</v>
      </c>
    </row>
    <row r="485" spans="1:16" x14ac:dyDescent="0.2">
      <c r="A485" s="59">
        <f t="shared" si="60"/>
        <v>97</v>
      </c>
      <c r="B485" s="57" t="s">
        <v>741</v>
      </c>
      <c r="C485" s="57">
        <v>882.8</v>
      </c>
      <c r="D485" s="57"/>
      <c r="E485" s="57"/>
      <c r="F485" s="57">
        <f t="shared" si="58"/>
        <v>882.8</v>
      </c>
      <c r="G485" s="90">
        <v>10</v>
      </c>
      <c r="H485" s="90"/>
      <c r="I485" s="90"/>
      <c r="J485" s="57">
        <v>10</v>
      </c>
      <c r="K485" s="56">
        <f t="shared" si="61"/>
        <v>4.8983590497183446E-3</v>
      </c>
      <c r="L485" s="54">
        <f t="shared" si="62"/>
        <v>18.025961302963509</v>
      </c>
      <c r="M485" s="54">
        <f t="shared" si="57"/>
        <v>3.9657114866519718</v>
      </c>
      <c r="N485" s="54">
        <f t="shared" si="63"/>
        <v>9.0129806514817545</v>
      </c>
      <c r="O485" s="54">
        <v>1.4100334448160534</v>
      </c>
      <c r="P485" s="89">
        <f t="shared" si="59"/>
        <v>3.6718041329761322E-2</v>
      </c>
    </row>
    <row r="486" spans="1:16" x14ac:dyDescent="0.2">
      <c r="A486" s="59">
        <f t="shared" si="60"/>
        <v>98</v>
      </c>
      <c r="B486" s="80" t="s">
        <v>574</v>
      </c>
      <c r="C486" s="57">
        <v>222</v>
      </c>
      <c r="D486" s="57"/>
      <c r="E486" s="57"/>
      <c r="F486" s="57">
        <f t="shared" si="58"/>
        <v>222</v>
      </c>
      <c r="G486" s="90">
        <v>7</v>
      </c>
      <c r="H486" s="90"/>
      <c r="I486" s="90"/>
      <c r="J486" s="57">
        <v>7</v>
      </c>
      <c r="K486" s="56">
        <f t="shared" si="61"/>
        <v>3.428851334802841E-3</v>
      </c>
      <c r="L486" s="54">
        <f t="shared" si="62"/>
        <v>12.618172912074455</v>
      </c>
      <c r="M486" s="54">
        <f t="shared" si="57"/>
        <v>2.77599804065638</v>
      </c>
      <c r="N486" s="54">
        <f t="shared" si="63"/>
        <v>6.3090864560372273</v>
      </c>
      <c r="O486" s="54">
        <v>0.9870234113712375</v>
      </c>
      <c r="P486" s="89">
        <f t="shared" si="59"/>
        <v>0.10220847216278964</v>
      </c>
    </row>
    <row r="487" spans="1:16" x14ac:dyDescent="0.2">
      <c r="A487" s="59">
        <f t="shared" si="60"/>
        <v>99</v>
      </c>
      <c r="B487" s="57" t="s">
        <v>742</v>
      </c>
      <c r="C487" s="57">
        <v>772.9</v>
      </c>
      <c r="D487" s="57"/>
      <c r="E487" s="57"/>
      <c r="F487" s="57">
        <f t="shared" si="58"/>
        <v>772.9</v>
      </c>
      <c r="G487" s="90">
        <v>15</v>
      </c>
      <c r="H487" s="90"/>
      <c r="I487" s="90"/>
      <c r="J487" s="57">
        <v>15</v>
      </c>
      <c r="K487" s="56">
        <f t="shared" si="61"/>
        <v>7.3475385745775165E-3</v>
      </c>
      <c r="L487" s="54">
        <f t="shared" si="62"/>
        <v>27.03894195444526</v>
      </c>
      <c r="M487" s="54">
        <f t="shared" si="57"/>
        <v>5.9485672299779573</v>
      </c>
      <c r="N487" s="54">
        <f t="shared" si="63"/>
        <v>13.51947097722263</v>
      </c>
      <c r="O487" s="54">
        <v>2.1150501672240805</v>
      </c>
      <c r="P487" s="89">
        <f t="shared" si="59"/>
        <v>6.2908565569763139E-2</v>
      </c>
    </row>
    <row r="488" spans="1:16" x14ac:dyDescent="0.2">
      <c r="A488" s="59">
        <f t="shared" si="60"/>
        <v>100</v>
      </c>
      <c r="B488" s="57" t="s">
        <v>743</v>
      </c>
      <c r="C488" s="57">
        <v>669.9</v>
      </c>
      <c r="D488" s="57"/>
      <c r="E488" s="57"/>
      <c r="F488" s="57">
        <f t="shared" si="58"/>
        <v>669.9</v>
      </c>
      <c r="G488" s="90">
        <v>7</v>
      </c>
      <c r="H488" s="90"/>
      <c r="I488" s="90"/>
      <c r="J488" s="57">
        <v>7</v>
      </c>
      <c r="K488" s="56">
        <f t="shared" si="61"/>
        <v>3.428851334802841E-3</v>
      </c>
      <c r="L488" s="54">
        <f t="shared" si="62"/>
        <v>12.618172912074455</v>
      </c>
      <c r="M488" s="54">
        <f t="shared" si="57"/>
        <v>2.77599804065638</v>
      </c>
      <c r="N488" s="54">
        <f t="shared" si="63"/>
        <v>6.3090864560372273</v>
      </c>
      <c r="O488" s="54">
        <v>0.9870234113712375</v>
      </c>
      <c r="P488" s="89">
        <f t="shared" si="59"/>
        <v>3.3871146171278253E-2</v>
      </c>
    </row>
    <row r="489" spans="1:16" x14ac:dyDescent="0.2">
      <c r="A489" s="59">
        <f t="shared" si="60"/>
        <v>101</v>
      </c>
      <c r="B489" s="57" t="s">
        <v>744</v>
      </c>
      <c r="C489" s="57">
        <v>872.5</v>
      </c>
      <c r="D489" s="57"/>
      <c r="E489" s="57"/>
      <c r="F489" s="57">
        <f t="shared" si="58"/>
        <v>872.5</v>
      </c>
      <c r="G489" s="90">
        <v>15</v>
      </c>
      <c r="H489" s="90"/>
      <c r="I489" s="90"/>
      <c r="J489" s="57">
        <v>15</v>
      </c>
      <c r="K489" s="56">
        <f t="shared" si="61"/>
        <v>7.3475385745775165E-3</v>
      </c>
      <c r="L489" s="54">
        <f t="shared" si="62"/>
        <v>27.03894195444526</v>
      </c>
      <c r="M489" s="54">
        <f t="shared" si="57"/>
        <v>5.9485672299779573</v>
      </c>
      <c r="N489" s="54">
        <f t="shared" si="63"/>
        <v>13.51947097722263</v>
      </c>
      <c r="O489" s="54">
        <v>2.1150501672240805</v>
      </c>
      <c r="P489" s="89">
        <f t="shared" si="59"/>
        <v>5.5727255391254935E-2</v>
      </c>
    </row>
    <row r="490" spans="1:16" x14ac:dyDescent="0.2">
      <c r="A490" s="59">
        <f t="shared" si="60"/>
        <v>102</v>
      </c>
      <c r="B490" s="57" t="s">
        <v>745</v>
      </c>
      <c r="C490" s="57">
        <v>416.2</v>
      </c>
      <c r="D490" s="57">
        <v>126.1</v>
      </c>
      <c r="E490" s="57"/>
      <c r="F490" s="57">
        <f t="shared" si="58"/>
        <v>542.29999999999995</v>
      </c>
      <c r="G490" s="90">
        <v>6</v>
      </c>
      <c r="H490" s="90">
        <v>1</v>
      </c>
      <c r="I490" s="90"/>
      <c r="J490" s="57">
        <v>7</v>
      </c>
      <c r="K490" s="56">
        <f t="shared" si="61"/>
        <v>3.428851334802841E-3</v>
      </c>
      <c r="L490" s="54">
        <f t="shared" si="62"/>
        <v>12.618172912074455</v>
      </c>
      <c r="M490" s="54">
        <f t="shared" si="57"/>
        <v>2.77599804065638</v>
      </c>
      <c r="N490" s="54">
        <f t="shared" si="63"/>
        <v>6.3090864560372273</v>
      </c>
      <c r="O490" s="54">
        <v>0.9870234113712375</v>
      </c>
      <c r="P490" s="89">
        <f t="shared" si="59"/>
        <v>4.1840827623343728E-2</v>
      </c>
    </row>
    <row r="491" spans="1:16" x14ac:dyDescent="0.2">
      <c r="A491" s="59">
        <f t="shared" si="60"/>
        <v>103</v>
      </c>
      <c r="B491" s="91" t="s">
        <v>1418</v>
      </c>
      <c r="C491" s="33">
        <v>735.4</v>
      </c>
      <c r="D491" s="33"/>
      <c r="E491" s="33"/>
      <c r="F491" s="57">
        <f t="shared" si="58"/>
        <v>735.4</v>
      </c>
      <c r="G491" s="92">
        <v>11</v>
      </c>
      <c r="H491" s="92"/>
      <c r="I491" s="92"/>
      <c r="J491" s="91">
        <v>11</v>
      </c>
      <c r="K491" s="56">
        <f t="shared" si="61"/>
        <v>5.3881949546901791E-3</v>
      </c>
      <c r="L491" s="54">
        <f t="shared" si="62"/>
        <v>19.82855743325986</v>
      </c>
      <c r="M491" s="54">
        <f t="shared" si="57"/>
        <v>4.3622826353171691</v>
      </c>
      <c r="N491" s="54">
        <f t="shared" si="63"/>
        <v>9.91427871662993</v>
      </c>
      <c r="O491" s="54">
        <v>1.5510367892976589</v>
      </c>
      <c r="P491" s="89">
        <f t="shared" si="59"/>
        <v>4.8485389685211606E-2</v>
      </c>
    </row>
    <row r="492" spans="1:16" x14ac:dyDescent="0.2">
      <c r="A492" s="59">
        <f t="shared" si="60"/>
        <v>104</v>
      </c>
      <c r="B492" s="57" t="s">
        <v>746</v>
      </c>
      <c r="C492" s="57">
        <v>767.4</v>
      </c>
      <c r="D492" s="57">
        <v>16.7</v>
      </c>
      <c r="E492" s="57"/>
      <c r="F492" s="57">
        <f t="shared" si="58"/>
        <v>784.1</v>
      </c>
      <c r="G492" s="90">
        <v>10</v>
      </c>
      <c r="H492" s="90">
        <v>1</v>
      </c>
      <c r="I492" s="90"/>
      <c r="J492" s="57">
        <v>11</v>
      </c>
      <c r="K492" s="56">
        <f t="shared" si="61"/>
        <v>5.3881949546901791E-3</v>
      </c>
      <c r="L492" s="54">
        <f t="shared" si="62"/>
        <v>19.82855743325986</v>
      </c>
      <c r="M492" s="54">
        <f t="shared" si="57"/>
        <v>4.3622826353171691</v>
      </c>
      <c r="N492" s="54">
        <f t="shared" si="63"/>
        <v>9.91427871662993</v>
      </c>
      <c r="O492" s="54">
        <v>1.5510367892976589</v>
      </c>
      <c r="P492" s="89">
        <f t="shared" si="59"/>
        <v>4.5473990019773772E-2</v>
      </c>
    </row>
    <row r="493" spans="1:16" x14ac:dyDescent="0.2">
      <c r="A493" s="59">
        <f t="shared" si="60"/>
        <v>105</v>
      </c>
      <c r="B493" s="57" t="s">
        <v>747</v>
      </c>
      <c r="C493" s="57">
        <v>495.5</v>
      </c>
      <c r="D493" s="57"/>
      <c r="E493" s="57"/>
      <c r="F493" s="57">
        <f t="shared" si="58"/>
        <v>495.5</v>
      </c>
      <c r="G493" s="90">
        <v>5</v>
      </c>
      <c r="H493" s="90"/>
      <c r="I493" s="90"/>
      <c r="J493" s="57">
        <v>5</v>
      </c>
      <c r="K493" s="56">
        <f t="shared" si="61"/>
        <v>2.4491795248591723E-3</v>
      </c>
      <c r="L493" s="54">
        <f t="shared" si="62"/>
        <v>9.0129806514817545</v>
      </c>
      <c r="M493" s="54">
        <f t="shared" si="57"/>
        <v>1.9828557433259859</v>
      </c>
      <c r="N493" s="54">
        <f t="shared" si="63"/>
        <v>4.5064903257408773</v>
      </c>
      <c r="O493" s="54">
        <v>0.70501672240802671</v>
      </c>
      <c r="P493" s="89">
        <f t="shared" si="59"/>
        <v>3.2709068502435205E-2</v>
      </c>
    </row>
    <row r="494" spans="1:16" x14ac:dyDescent="0.2">
      <c r="A494" s="59">
        <f t="shared" si="60"/>
        <v>106</v>
      </c>
      <c r="B494" s="57" t="s">
        <v>748</v>
      </c>
      <c r="C494" s="57">
        <v>534.20000000000005</v>
      </c>
      <c r="D494" s="57">
        <v>22.3</v>
      </c>
      <c r="E494" s="57"/>
      <c r="F494" s="57">
        <f t="shared" si="58"/>
        <v>556.5</v>
      </c>
      <c r="G494" s="90">
        <v>7</v>
      </c>
      <c r="H494" s="90">
        <v>1</v>
      </c>
      <c r="I494" s="90"/>
      <c r="J494" s="57">
        <v>8</v>
      </c>
      <c r="K494" s="56">
        <f t="shared" si="61"/>
        <v>3.9186872397746755E-3</v>
      </c>
      <c r="L494" s="54">
        <f t="shared" si="62"/>
        <v>14.420769042370805</v>
      </c>
      <c r="M494" s="54">
        <f t="shared" si="57"/>
        <v>3.1725691893215773</v>
      </c>
      <c r="N494" s="54">
        <f t="shared" si="63"/>
        <v>7.2103845211854027</v>
      </c>
      <c r="O494" s="54">
        <v>1.128026755852843</v>
      </c>
      <c r="P494" s="89">
        <f t="shared" si="59"/>
        <v>4.659793263024372E-2</v>
      </c>
    </row>
    <row r="495" spans="1:16" x14ac:dyDescent="0.2">
      <c r="A495" s="59">
        <f t="shared" si="60"/>
        <v>107</v>
      </c>
      <c r="B495" s="57" t="s">
        <v>749</v>
      </c>
      <c r="C495" s="57">
        <v>758</v>
      </c>
      <c r="D495" s="57"/>
      <c r="E495" s="57"/>
      <c r="F495" s="57">
        <f t="shared" si="58"/>
        <v>758</v>
      </c>
      <c r="G495" s="90">
        <v>11</v>
      </c>
      <c r="H495" s="90"/>
      <c r="I495" s="90"/>
      <c r="J495" s="57">
        <v>11</v>
      </c>
      <c r="K495" s="56">
        <f t="shared" si="61"/>
        <v>5.3881949546901791E-3</v>
      </c>
      <c r="L495" s="54">
        <f t="shared" si="62"/>
        <v>19.82855743325986</v>
      </c>
      <c r="M495" s="54">
        <f t="shared" si="57"/>
        <v>4.3622826353171691</v>
      </c>
      <c r="N495" s="54">
        <f t="shared" si="63"/>
        <v>9.91427871662993</v>
      </c>
      <c r="O495" s="54">
        <v>1.5510367892976589</v>
      </c>
      <c r="P495" s="89">
        <f t="shared" si="59"/>
        <v>4.7039783079821394E-2</v>
      </c>
    </row>
    <row r="496" spans="1:16" x14ac:dyDescent="0.2">
      <c r="A496" s="59">
        <f t="shared" si="60"/>
        <v>108</v>
      </c>
      <c r="B496" s="57" t="s">
        <v>750</v>
      </c>
      <c r="C496" s="57">
        <v>463.8</v>
      </c>
      <c r="D496" s="57">
        <v>43.7</v>
      </c>
      <c r="E496" s="57"/>
      <c r="F496" s="57">
        <f t="shared" si="58"/>
        <v>507.5</v>
      </c>
      <c r="G496" s="90">
        <v>7</v>
      </c>
      <c r="H496" s="90">
        <v>2</v>
      </c>
      <c r="I496" s="90"/>
      <c r="J496" s="57">
        <v>9</v>
      </c>
      <c r="K496" s="56">
        <f t="shared" si="61"/>
        <v>4.40852314474651E-3</v>
      </c>
      <c r="L496" s="54">
        <f t="shared" si="62"/>
        <v>16.223365172667158</v>
      </c>
      <c r="M496" s="54">
        <f t="shared" si="57"/>
        <v>3.569140337986775</v>
      </c>
      <c r="N496" s="54">
        <f t="shared" si="63"/>
        <v>8.1116825863335791</v>
      </c>
      <c r="O496" s="54">
        <v>1.2690301003344482</v>
      </c>
      <c r="P496" s="89">
        <f t="shared" si="59"/>
        <v>5.7484173787826519E-2</v>
      </c>
    </row>
    <row r="497" spans="1:16" x14ac:dyDescent="0.2">
      <c r="A497" s="59">
        <f t="shared" si="60"/>
        <v>109</v>
      </c>
      <c r="B497" s="57" t="s">
        <v>751</v>
      </c>
      <c r="C497" s="57">
        <v>564</v>
      </c>
      <c r="D497" s="57"/>
      <c r="E497" s="57"/>
      <c r="F497" s="57">
        <f t="shared" si="58"/>
        <v>564</v>
      </c>
      <c r="G497" s="90">
        <v>9</v>
      </c>
      <c r="H497" s="90"/>
      <c r="I497" s="90"/>
      <c r="J497" s="57">
        <v>9</v>
      </c>
      <c r="K497" s="56">
        <f t="shared" si="61"/>
        <v>4.40852314474651E-3</v>
      </c>
      <c r="L497" s="54">
        <f t="shared" si="62"/>
        <v>16.223365172667158</v>
      </c>
      <c r="M497" s="54">
        <f t="shared" si="57"/>
        <v>3.569140337986775</v>
      </c>
      <c r="N497" s="54">
        <f t="shared" si="63"/>
        <v>8.1116825863335791</v>
      </c>
      <c r="O497" s="54">
        <v>1.2690301003344482</v>
      </c>
      <c r="P497" s="89">
        <f t="shared" si="59"/>
        <v>5.172556417964886E-2</v>
      </c>
    </row>
    <row r="498" spans="1:16" x14ac:dyDescent="0.2">
      <c r="A498" s="59">
        <f t="shared" si="60"/>
        <v>110</v>
      </c>
      <c r="B498" s="57" t="s">
        <v>752</v>
      </c>
      <c r="C498" s="57">
        <v>832.2</v>
      </c>
      <c r="D498" s="57">
        <v>47.7</v>
      </c>
      <c r="E498" s="57"/>
      <c r="F498" s="57">
        <f t="shared" si="58"/>
        <v>879.90000000000009</v>
      </c>
      <c r="G498" s="90">
        <v>11</v>
      </c>
      <c r="H498" s="90">
        <v>2</v>
      </c>
      <c r="I498" s="90"/>
      <c r="J498" s="57">
        <v>13</v>
      </c>
      <c r="K498" s="56">
        <f t="shared" si="61"/>
        <v>6.3678667646338474E-3</v>
      </c>
      <c r="L498" s="54">
        <f t="shared" si="62"/>
        <v>23.433749693852558</v>
      </c>
      <c r="M498" s="54">
        <f t="shared" si="57"/>
        <v>5.1554249326475627</v>
      </c>
      <c r="N498" s="54">
        <f t="shared" si="63"/>
        <v>11.716874846926279</v>
      </c>
      <c r="O498" s="54">
        <v>1.8330434782608696</v>
      </c>
      <c r="P498" s="89">
        <f t="shared" si="59"/>
        <v>4.7890775033171115E-2</v>
      </c>
    </row>
    <row r="499" spans="1:16" x14ac:dyDescent="0.2">
      <c r="A499" s="59">
        <f t="shared" si="60"/>
        <v>111</v>
      </c>
      <c r="B499" s="57" t="s">
        <v>753</v>
      </c>
      <c r="C499" s="57">
        <v>751.4</v>
      </c>
      <c r="D499" s="57"/>
      <c r="E499" s="57"/>
      <c r="F499" s="57">
        <f t="shared" si="58"/>
        <v>751.4</v>
      </c>
      <c r="G499" s="90">
        <v>9</v>
      </c>
      <c r="H499" s="90"/>
      <c r="I499" s="90"/>
      <c r="J499" s="57">
        <v>9</v>
      </c>
      <c r="K499" s="56">
        <f t="shared" si="61"/>
        <v>4.40852314474651E-3</v>
      </c>
      <c r="L499" s="54">
        <f t="shared" si="62"/>
        <v>16.223365172667158</v>
      </c>
      <c r="M499" s="54">
        <f t="shared" si="57"/>
        <v>3.569140337986775</v>
      </c>
      <c r="N499" s="54">
        <f t="shared" si="63"/>
        <v>8.1116825863335791</v>
      </c>
      <c r="O499" s="54">
        <v>1.2690301003344482</v>
      </c>
      <c r="P499" s="89">
        <f t="shared" si="59"/>
        <v>3.8825150648551979E-2</v>
      </c>
    </row>
    <row r="500" spans="1:16" x14ac:dyDescent="0.2">
      <c r="A500" s="59">
        <f t="shared" si="60"/>
        <v>112</v>
      </c>
      <c r="B500" s="57" t="s">
        <v>754</v>
      </c>
      <c r="C500" s="57">
        <v>568.4</v>
      </c>
      <c r="D500" s="57"/>
      <c r="E500" s="57"/>
      <c r="F500" s="57">
        <f t="shared" si="58"/>
        <v>568.4</v>
      </c>
      <c r="G500" s="90">
        <v>11</v>
      </c>
      <c r="H500" s="90"/>
      <c r="I500" s="90"/>
      <c r="J500" s="57">
        <v>11</v>
      </c>
      <c r="K500" s="56">
        <f t="shared" si="61"/>
        <v>5.3881949546901791E-3</v>
      </c>
      <c r="L500" s="54">
        <f t="shared" si="62"/>
        <v>19.82855743325986</v>
      </c>
      <c r="M500" s="54">
        <f t="shared" si="57"/>
        <v>4.3622826353171691</v>
      </c>
      <c r="N500" s="54">
        <f t="shared" si="63"/>
        <v>9.91427871662993</v>
      </c>
      <c r="O500" s="54">
        <v>1.5510367892976589</v>
      </c>
      <c r="P500" s="89">
        <f t="shared" si="59"/>
        <v>6.2730745204969421E-2</v>
      </c>
    </row>
    <row r="501" spans="1:16" x14ac:dyDescent="0.2">
      <c r="A501" s="59">
        <f t="shared" si="60"/>
        <v>113</v>
      </c>
      <c r="B501" s="57" t="s">
        <v>755</v>
      </c>
      <c r="C501" s="57">
        <v>678.1</v>
      </c>
      <c r="D501" s="57">
        <v>31.4</v>
      </c>
      <c r="E501" s="57"/>
      <c r="F501" s="57">
        <f t="shared" si="58"/>
        <v>709.5</v>
      </c>
      <c r="G501" s="90">
        <v>9</v>
      </c>
      <c r="H501" s="90">
        <v>1</v>
      </c>
      <c r="I501" s="90"/>
      <c r="J501" s="57">
        <v>10</v>
      </c>
      <c r="K501" s="56">
        <f t="shared" si="61"/>
        <v>4.8983590497183446E-3</v>
      </c>
      <c r="L501" s="54">
        <f t="shared" si="62"/>
        <v>18.025961302963509</v>
      </c>
      <c r="M501" s="54">
        <f t="shared" si="57"/>
        <v>3.9657114866519718</v>
      </c>
      <c r="N501" s="54">
        <f t="shared" si="63"/>
        <v>9.0129806514817545</v>
      </c>
      <c r="O501" s="54">
        <v>1.4100334448160534</v>
      </c>
      <c r="P501" s="89">
        <f t="shared" si="59"/>
        <v>4.5686662277538113E-2</v>
      </c>
    </row>
    <row r="502" spans="1:16" x14ac:dyDescent="0.2">
      <c r="A502" s="59">
        <f t="shared" si="60"/>
        <v>114</v>
      </c>
      <c r="B502" s="57" t="s">
        <v>756</v>
      </c>
      <c r="C502" s="57">
        <v>726.3</v>
      </c>
      <c r="D502" s="57"/>
      <c r="E502" s="57"/>
      <c r="F502" s="57">
        <f t="shared" si="58"/>
        <v>726.3</v>
      </c>
      <c r="G502" s="90">
        <v>11</v>
      </c>
      <c r="H502" s="90"/>
      <c r="I502" s="90"/>
      <c r="J502" s="57">
        <v>11</v>
      </c>
      <c r="K502" s="56">
        <f t="shared" si="61"/>
        <v>5.3881949546901791E-3</v>
      </c>
      <c r="L502" s="54">
        <f t="shared" si="62"/>
        <v>19.82855743325986</v>
      </c>
      <c r="M502" s="54">
        <f t="shared" si="57"/>
        <v>4.3622826353171691</v>
      </c>
      <c r="N502" s="54">
        <f t="shared" si="63"/>
        <v>9.91427871662993</v>
      </c>
      <c r="O502" s="54">
        <v>1.5510367892976589</v>
      </c>
      <c r="P502" s="89">
        <f t="shared" si="59"/>
        <v>4.9092875636107147E-2</v>
      </c>
    </row>
    <row r="503" spans="1:16" x14ac:dyDescent="0.2">
      <c r="A503" s="59">
        <f t="shared" si="60"/>
        <v>115</v>
      </c>
      <c r="B503" s="57" t="s">
        <v>757</v>
      </c>
      <c r="C503" s="57">
        <v>407.5</v>
      </c>
      <c r="D503" s="57"/>
      <c r="E503" s="57"/>
      <c r="F503" s="57">
        <f t="shared" si="58"/>
        <v>407.5</v>
      </c>
      <c r="G503" s="90">
        <v>5</v>
      </c>
      <c r="H503" s="90"/>
      <c r="I503" s="90"/>
      <c r="J503" s="57">
        <v>5</v>
      </c>
      <c r="K503" s="56">
        <f t="shared" si="61"/>
        <v>2.4491795248591723E-3</v>
      </c>
      <c r="L503" s="54">
        <f t="shared" si="62"/>
        <v>9.0129806514817545</v>
      </c>
      <c r="M503" s="54">
        <f t="shared" si="57"/>
        <v>1.9828557433259859</v>
      </c>
      <c r="N503" s="54">
        <f t="shared" si="63"/>
        <v>4.5064903257408773</v>
      </c>
      <c r="O503" s="54">
        <v>0.70501672240802671</v>
      </c>
      <c r="P503" s="89">
        <f t="shared" si="59"/>
        <v>3.9772621945905876E-2</v>
      </c>
    </row>
    <row r="504" spans="1:16" x14ac:dyDescent="0.2">
      <c r="A504" s="59">
        <f t="shared" si="60"/>
        <v>116</v>
      </c>
      <c r="B504" s="57" t="s">
        <v>758</v>
      </c>
      <c r="C504" s="57">
        <v>659.3</v>
      </c>
      <c r="D504" s="57"/>
      <c r="E504" s="57"/>
      <c r="F504" s="57">
        <f t="shared" si="58"/>
        <v>659.3</v>
      </c>
      <c r="G504" s="90">
        <v>12</v>
      </c>
      <c r="H504" s="90"/>
      <c r="I504" s="90"/>
      <c r="J504" s="57">
        <v>12</v>
      </c>
      <c r="K504" s="56">
        <f t="shared" si="61"/>
        <v>5.8780308596620128E-3</v>
      </c>
      <c r="L504" s="54">
        <f t="shared" si="62"/>
        <v>21.631153563556207</v>
      </c>
      <c r="M504" s="54">
        <f t="shared" si="57"/>
        <v>4.7588537839823655</v>
      </c>
      <c r="N504" s="54">
        <f t="shared" si="63"/>
        <v>10.815576781778104</v>
      </c>
      <c r="O504" s="54">
        <v>1.6920401337792641</v>
      </c>
      <c r="P504" s="89">
        <f t="shared" si="59"/>
        <v>5.8998368365078026E-2</v>
      </c>
    </row>
    <row r="505" spans="1:16" x14ac:dyDescent="0.2">
      <c r="A505" s="59">
        <f t="shared" si="60"/>
        <v>117</v>
      </c>
      <c r="B505" s="57" t="s">
        <v>759</v>
      </c>
      <c r="C505" s="57">
        <v>2185</v>
      </c>
      <c r="D505" s="57"/>
      <c r="E505" s="57"/>
      <c r="F505" s="57">
        <f t="shared" si="58"/>
        <v>2185</v>
      </c>
      <c r="G505" s="90">
        <v>32</v>
      </c>
      <c r="H505" s="90"/>
      <c r="I505" s="90"/>
      <c r="J505" s="57">
        <v>32</v>
      </c>
      <c r="K505" s="56">
        <f t="shared" si="61"/>
        <v>1.5674748959098702E-2</v>
      </c>
      <c r="L505" s="54">
        <f t="shared" si="62"/>
        <v>57.683076169483222</v>
      </c>
      <c r="M505" s="54">
        <f t="shared" si="57"/>
        <v>12.690276757286309</v>
      </c>
      <c r="N505" s="54">
        <f t="shared" si="63"/>
        <v>28.841538084741611</v>
      </c>
      <c r="O505" s="54">
        <v>4.5121070234113718</v>
      </c>
      <c r="P505" s="89">
        <f t="shared" si="59"/>
        <v>4.7472310313465681E-2</v>
      </c>
    </row>
    <row r="506" spans="1:16" x14ac:dyDescent="0.2">
      <c r="A506" s="59">
        <f t="shared" si="60"/>
        <v>118</v>
      </c>
      <c r="B506" s="57" t="s">
        <v>760</v>
      </c>
      <c r="C506" s="57">
        <v>880.1</v>
      </c>
      <c r="D506" s="57">
        <v>63.6</v>
      </c>
      <c r="E506" s="57">
        <v>117.1</v>
      </c>
      <c r="F506" s="57">
        <f t="shared" si="58"/>
        <v>1060.8</v>
      </c>
      <c r="G506" s="90">
        <v>8</v>
      </c>
      <c r="H506" s="90">
        <v>2</v>
      </c>
      <c r="I506" s="90">
        <v>2</v>
      </c>
      <c r="J506" s="57">
        <v>12</v>
      </c>
      <c r="K506" s="56">
        <f t="shared" si="61"/>
        <v>5.8780308596620128E-3</v>
      </c>
      <c r="L506" s="54">
        <f t="shared" si="62"/>
        <v>21.631153563556207</v>
      </c>
      <c r="M506" s="54">
        <f t="shared" si="57"/>
        <v>4.7588537839823655</v>
      </c>
      <c r="N506" s="54">
        <f t="shared" si="63"/>
        <v>10.815576781778104</v>
      </c>
      <c r="O506" s="54">
        <v>1.6920401337792641</v>
      </c>
      <c r="P506" s="89">
        <f t="shared" si="59"/>
        <v>3.6668197834743538E-2</v>
      </c>
    </row>
    <row r="507" spans="1:16" x14ac:dyDescent="0.2">
      <c r="A507" s="59">
        <f t="shared" si="60"/>
        <v>119</v>
      </c>
      <c r="B507" s="57" t="s">
        <v>761</v>
      </c>
      <c r="C507" s="57">
        <v>673.6</v>
      </c>
      <c r="D507" s="57"/>
      <c r="E507" s="57"/>
      <c r="F507" s="57">
        <f t="shared" si="58"/>
        <v>673.6</v>
      </c>
      <c r="G507" s="90">
        <v>11</v>
      </c>
      <c r="H507" s="90"/>
      <c r="I507" s="90"/>
      <c r="J507" s="57">
        <v>11</v>
      </c>
      <c r="K507" s="56">
        <f t="shared" si="61"/>
        <v>5.3881949546901791E-3</v>
      </c>
      <c r="L507" s="54">
        <f t="shared" si="62"/>
        <v>19.82855743325986</v>
      </c>
      <c r="M507" s="54">
        <f t="shared" si="57"/>
        <v>4.3622826353171691</v>
      </c>
      <c r="N507" s="54">
        <f t="shared" si="63"/>
        <v>9.91427871662993</v>
      </c>
      <c r="O507" s="54">
        <v>1.5510367892976589</v>
      </c>
      <c r="P507" s="89">
        <f t="shared" si="59"/>
        <v>5.2933722646236067E-2</v>
      </c>
    </row>
    <row r="508" spans="1:16" x14ac:dyDescent="0.2">
      <c r="A508" s="59">
        <f t="shared" si="60"/>
        <v>120</v>
      </c>
      <c r="B508" s="57" t="s">
        <v>762</v>
      </c>
      <c r="C508" s="57">
        <v>511.5</v>
      </c>
      <c r="D508" s="57"/>
      <c r="E508" s="57"/>
      <c r="F508" s="57">
        <f t="shared" si="58"/>
        <v>511.5</v>
      </c>
      <c r="G508" s="90">
        <v>8</v>
      </c>
      <c r="H508" s="90"/>
      <c r="I508" s="90"/>
      <c r="J508" s="57">
        <v>8</v>
      </c>
      <c r="K508" s="56">
        <f t="shared" si="61"/>
        <v>3.9186872397746755E-3</v>
      </c>
      <c r="L508" s="54">
        <f t="shared" si="62"/>
        <v>14.420769042370805</v>
      </c>
      <c r="M508" s="54">
        <f t="shared" si="57"/>
        <v>3.1725691893215773</v>
      </c>
      <c r="N508" s="54">
        <f t="shared" si="63"/>
        <v>7.2103845211854027</v>
      </c>
      <c r="O508" s="54">
        <v>1.128026755852843</v>
      </c>
      <c r="P508" s="89">
        <f t="shared" si="59"/>
        <v>5.0697457495074545E-2</v>
      </c>
    </row>
    <row r="509" spans="1:16" x14ac:dyDescent="0.2">
      <c r="A509" s="59">
        <f t="shared" si="60"/>
        <v>121</v>
      </c>
      <c r="B509" s="57" t="s">
        <v>763</v>
      </c>
      <c r="C509" s="57">
        <v>541.65</v>
      </c>
      <c r="D509" s="57"/>
      <c r="E509" s="57">
        <v>87.1</v>
      </c>
      <c r="F509" s="57">
        <f t="shared" si="58"/>
        <v>628.75</v>
      </c>
      <c r="G509" s="90">
        <v>7</v>
      </c>
      <c r="H509" s="90"/>
      <c r="I509" s="90">
        <v>1</v>
      </c>
      <c r="J509" s="57">
        <v>8</v>
      </c>
      <c r="K509" s="56">
        <f t="shared" si="61"/>
        <v>3.9186872397746755E-3</v>
      </c>
      <c r="L509" s="54">
        <f t="shared" si="62"/>
        <v>14.420769042370805</v>
      </c>
      <c r="M509" s="54">
        <f t="shared" si="57"/>
        <v>3.1725691893215773</v>
      </c>
      <c r="N509" s="54">
        <f t="shared" si="63"/>
        <v>7.2103845211854027</v>
      </c>
      <c r="O509" s="54">
        <v>1.128026755852843</v>
      </c>
      <c r="P509" s="89">
        <f t="shared" si="59"/>
        <v>4.1243339178895631E-2</v>
      </c>
    </row>
    <row r="510" spans="1:16" x14ac:dyDescent="0.2">
      <c r="A510" s="59">
        <f t="shared" si="60"/>
        <v>122</v>
      </c>
      <c r="B510" s="57" t="s">
        <v>764</v>
      </c>
      <c r="C510" s="57">
        <v>341.1</v>
      </c>
      <c r="D510" s="57"/>
      <c r="E510" s="57"/>
      <c r="F510" s="57">
        <f t="shared" si="58"/>
        <v>341.1</v>
      </c>
      <c r="G510" s="90">
        <v>6</v>
      </c>
      <c r="H510" s="90"/>
      <c r="I510" s="90"/>
      <c r="J510" s="57">
        <v>6</v>
      </c>
      <c r="K510" s="56">
        <f t="shared" si="61"/>
        <v>2.9390154298310064E-3</v>
      </c>
      <c r="L510" s="54">
        <f t="shared" si="62"/>
        <v>10.815576781778104</v>
      </c>
      <c r="M510" s="54">
        <f t="shared" si="57"/>
        <v>2.3794268919911827</v>
      </c>
      <c r="N510" s="54">
        <f t="shared" si="63"/>
        <v>5.4077883908890518</v>
      </c>
      <c r="O510" s="54">
        <v>0.84602006688963205</v>
      </c>
      <c r="P510" s="89">
        <f t="shared" si="59"/>
        <v>5.7017918884631986E-2</v>
      </c>
    </row>
    <row r="511" spans="1:16" x14ac:dyDescent="0.2">
      <c r="A511" s="59">
        <f t="shared" si="60"/>
        <v>123</v>
      </c>
      <c r="B511" s="57" t="s">
        <v>765</v>
      </c>
      <c r="C511" s="57">
        <v>134.1</v>
      </c>
      <c r="D511" s="57"/>
      <c r="E511" s="57"/>
      <c r="F511" s="57">
        <f t="shared" si="58"/>
        <v>134.1</v>
      </c>
      <c r="G511" s="90">
        <v>3</v>
      </c>
      <c r="H511" s="90"/>
      <c r="I511" s="90"/>
      <c r="J511" s="57">
        <v>3</v>
      </c>
      <c r="K511" s="56">
        <f t="shared" si="61"/>
        <v>1.4695077149155032E-3</v>
      </c>
      <c r="L511" s="54">
        <f t="shared" si="62"/>
        <v>5.4077883908890518</v>
      </c>
      <c r="M511" s="54">
        <f t="shared" si="57"/>
        <v>1.1897134459955914</v>
      </c>
      <c r="N511" s="54">
        <f t="shared" si="63"/>
        <v>2.7038941954445259</v>
      </c>
      <c r="O511" s="54">
        <v>0.42301003344481602</v>
      </c>
      <c r="P511" s="89">
        <f t="shared" si="59"/>
        <v>7.2516078044548737E-2</v>
      </c>
    </row>
    <row r="512" spans="1:16" x14ac:dyDescent="0.2">
      <c r="A512" s="59">
        <f t="shared" si="60"/>
        <v>124</v>
      </c>
      <c r="B512" s="57" t="s">
        <v>766</v>
      </c>
      <c r="C512" s="57">
        <v>1501.3</v>
      </c>
      <c r="D512" s="57"/>
      <c r="E512" s="57"/>
      <c r="F512" s="57">
        <f t="shared" si="58"/>
        <v>1501.3</v>
      </c>
      <c r="G512" s="90">
        <v>29</v>
      </c>
      <c r="H512" s="90"/>
      <c r="I512" s="90"/>
      <c r="J512" s="57">
        <v>29</v>
      </c>
      <c r="K512" s="56">
        <f t="shared" si="61"/>
        <v>1.4205241244183198E-2</v>
      </c>
      <c r="L512" s="54">
        <f t="shared" si="62"/>
        <v>52.275287778594169</v>
      </c>
      <c r="M512" s="54">
        <f t="shared" si="57"/>
        <v>11.500563311290717</v>
      </c>
      <c r="N512" s="54">
        <f t="shared" si="63"/>
        <v>26.137643889297085</v>
      </c>
      <c r="O512" s="54">
        <v>4.0890969899665555</v>
      </c>
      <c r="P512" s="89">
        <f t="shared" si="59"/>
        <v>6.2614129067573784E-2</v>
      </c>
    </row>
    <row r="513" spans="1:16" x14ac:dyDescent="0.2">
      <c r="A513" s="59">
        <f t="shared" si="60"/>
        <v>125</v>
      </c>
      <c r="B513" s="57" t="s">
        <v>767</v>
      </c>
      <c r="C513" s="57">
        <v>558.79999999999995</v>
      </c>
      <c r="D513" s="57"/>
      <c r="E513" s="57"/>
      <c r="F513" s="57">
        <f t="shared" si="58"/>
        <v>558.79999999999995</v>
      </c>
      <c r="G513" s="90">
        <v>9</v>
      </c>
      <c r="H513" s="90"/>
      <c r="I513" s="90"/>
      <c r="J513" s="57">
        <v>9</v>
      </c>
      <c r="K513" s="56">
        <f t="shared" si="61"/>
        <v>4.40852314474651E-3</v>
      </c>
      <c r="L513" s="54">
        <f t="shared" si="62"/>
        <v>16.223365172667158</v>
      </c>
      <c r="M513" s="54">
        <f t="shared" ref="M513:M574" si="64">L513*0.22</f>
        <v>3.569140337986775</v>
      </c>
      <c r="N513" s="54">
        <f t="shared" si="63"/>
        <v>8.1116825863335791</v>
      </c>
      <c r="O513" s="54">
        <v>1.2690301003344482</v>
      </c>
      <c r="P513" s="89">
        <f t="shared" si="59"/>
        <v>5.2206904433289118E-2</v>
      </c>
    </row>
    <row r="514" spans="1:16" x14ac:dyDescent="0.2">
      <c r="A514" s="59">
        <f t="shared" si="60"/>
        <v>126</v>
      </c>
      <c r="B514" s="57" t="s">
        <v>768</v>
      </c>
      <c r="C514" s="57">
        <v>518.79999999999995</v>
      </c>
      <c r="D514" s="57">
        <v>32.700000000000003</v>
      </c>
      <c r="E514" s="57"/>
      <c r="F514" s="57">
        <f t="shared" si="58"/>
        <v>551.5</v>
      </c>
      <c r="G514" s="90">
        <v>10</v>
      </c>
      <c r="H514" s="90">
        <v>1</v>
      </c>
      <c r="I514" s="90"/>
      <c r="J514" s="57">
        <v>11</v>
      </c>
      <c r="K514" s="56">
        <f t="shared" si="61"/>
        <v>5.3881949546901791E-3</v>
      </c>
      <c r="L514" s="54">
        <f t="shared" si="62"/>
        <v>19.82855743325986</v>
      </c>
      <c r="M514" s="54">
        <f t="shared" si="64"/>
        <v>4.3622826353171691</v>
      </c>
      <c r="N514" s="54">
        <f t="shared" si="63"/>
        <v>9.91427871662993</v>
      </c>
      <c r="O514" s="54">
        <v>1.5510367892976589</v>
      </c>
      <c r="P514" s="89">
        <f t="shared" si="59"/>
        <v>6.4653047279246811E-2</v>
      </c>
    </row>
    <row r="515" spans="1:16" x14ac:dyDescent="0.2">
      <c r="A515" s="59">
        <f t="shared" si="60"/>
        <v>127</v>
      </c>
      <c r="B515" s="57" t="s">
        <v>769</v>
      </c>
      <c r="C515" s="57">
        <v>366.5</v>
      </c>
      <c r="D515" s="57"/>
      <c r="E515" s="57"/>
      <c r="F515" s="57">
        <f t="shared" si="58"/>
        <v>366.5</v>
      </c>
      <c r="G515" s="90">
        <v>6</v>
      </c>
      <c r="H515" s="90"/>
      <c r="I515" s="90"/>
      <c r="J515" s="57">
        <v>6</v>
      </c>
      <c r="K515" s="56">
        <f t="shared" si="61"/>
        <v>2.9390154298310064E-3</v>
      </c>
      <c r="L515" s="54">
        <f t="shared" si="62"/>
        <v>10.815576781778104</v>
      </c>
      <c r="M515" s="54">
        <f t="shared" si="64"/>
        <v>2.3794268919911827</v>
      </c>
      <c r="N515" s="54">
        <f t="shared" si="63"/>
        <v>5.4077883908890518</v>
      </c>
      <c r="O515" s="54">
        <v>0.84602006688963205</v>
      </c>
      <c r="P515" s="89">
        <f t="shared" si="59"/>
        <v>5.3066335966024475E-2</v>
      </c>
    </row>
    <row r="516" spans="1:16" x14ac:dyDescent="0.2">
      <c r="A516" s="59">
        <f t="shared" si="60"/>
        <v>128</v>
      </c>
      <c r="B516" s="57" t="s">
        <v>770</v>
      </c>
      <c r="C516" s="57">
        <v>485.9</v>
      </c>
      <c r="D516" s="57"/>
      <c r="E516" s="57"/>
      <c r="F516" s="57">
        <f t="shared" si="58"/>
        <v>485.9</v>
      </c>
      <c r="G516" s="90">
        <v>9</v>
      </c>
      <c r="H516" s="90"/>
      <c r="I516" s="90"/>
      <c r="J516" s="57">
        <v>9</v>
      </c>
      <c r="K516" s="56">
        <f t="shared" si="61"/>
        <v>4.40852314474651E-3</v>
      </c>
      <c r="L516" s="54">
        <f t="shared" si="62"/>
        <v>16.223365172667158</v>
      </c>
      <c r="M516" s="54">
        <f t="shared" si="64"/>
        <v>3.569140337986775</v>
      </c>
      <c r="N516" s="54">
        <f t="shared" si="63"/>
        <v>8.1116825863335791</v>
      </c>
      <c r="O516" s="54">
        <v>1.2690301003344482</v>
      </c>
      <c r="P516" s="89">
        <f t="shared" si="59"/>
        <v>6.0039551754109813E-2</v>
      </c>
    </row>
    <row r="517" spans="1:16" x14ac:dyDescent="0.2">
      <c r="A517" s="59">
        <f t="shared" si="60"/>
        <v>129</v>
      </c>
      <c r="B517" s="57" t="s">
        <v>771</v>
      </c>
      <c r="C517" s="57">
        <v>302.89999999999998</v>
      </c>
      <c r="D517" s="57"/>
      <c r="E517" s="57"/>
      <c r="F517" s="57">
        <f t="shared" ref="F517:F580" si="65">C517+D517+E517</f>
        <v>302.89999999999998</v>
      </c>
      <c r="G517" s="90">
        <v>6</v>
      </c>
      <c r="H517" s="90"/>
      <c r="I517" s="90"/>
      <c r="J517" s="57">
        <v>6</v>
      </c>
      <c r="K517" s="56">
        <f t="shared" si="61"/>
        <v>2.9390154298310064E-3</v>
      </c>
      <c r="L517" s="54">
        <f t="shared" si="62"/>
        <v>10.815576781778104</v>
      </c>
      <c r="M517" s="54">
        <f t="shared" si="64"/>
        <v>2.3794268919911827</v>
      </c>
      <c r="N517" s="54">
        <f t="shared" si="63"/>
        <v>5.4077883908890518</v>
      </c>
      <c r="O517" s="54">
        <v>0.84602006688963205</v>
      </c>
      <c r="P517" s="89">
        <f t="shared" ref="P517:P580" si="66">(L517+M517+N517+O517)/F517</f>
        <v>6.4208689770709718E-2</v>
      </c>
    </row>
    <row r="518" spans="1:16" x14ac:dyDescent="0.2">
      <c r="A518" s="59">
        <f t="shared" ref="A518:A581" si="67">1+A517</f>
        <v>130</v>
      </c>
      <c r="B518" s="57" t="s">
        <v>772</v>
      </c>
      <c r="C518" s="57">
        <v>376.1</v>
      </c>
      <c r="D518" s="57"/>
      <c r="E518" s="57"/>
      <c r="F518" s="57">
        <f t="shared" si="65"/>
        <v>376.1</v>
      </c>
      <c r="G518" s="90">
        <v>5</v>
      </c>
      <c r="H518" s="90"/>
      <c r="I518" s="90"/>
      <c r="J518" s="57">
        <v>5</v>
      </c>
      <c r="K518" s="56">
        <f t="shared" ref="K518:K581" si="68">2/4083*J518</f>
        <v>2.4491795248591723E-3</v>
      </c>
      <c r="L518" s="54">
        <f t="shared" ref="L518:L581" si="69">K518*3680</f>
        <v>9.0129806514817545</v>
      </c>
      <c r="M518" s="54">
        <f t="shared" si="64"/>
        <v>1.9828557433259859</v>
      </c>
      <c r="N518" s="54">
        <f t="shared" ref="N518:N581" si="70">L518*0.5</f>
        <v>4.5064903257408773</v>
      </c>
      <c r="O518" s="54">
        <v>0.70501672240802671</v>
      </c>
      <c r="P518" s="89">
        <f t="shared" si="66"/>
        <v>4.3093175865346035E-2</v>
      </c>
    </row>
    <row r="519" spans="1:16" x14ac:dyDescent="0.2">
      <c r="A519" s="59">
        <f t="shared" si="67"/>
        <v>131</v>
      </c>
      <c r="B519" s="57" t="s">
        <v>773</v>
      </c>
      <c r="C519" s="57">
        <v>381.2</v>
      </c>
      <c r="D519" s="57"/>
      <c r="E519" s="57"/>
      <c r="F519" s="57">
        <f t="shared" si="65"/>
        <v>381.2</v>
      </c>
      <c r="G519" s="90">
        <v>6</v>
      </c>
      <c r="H519" s="90"/>
      <c r="I519" s="90"/>
      <c r="J519" s="57">
        <v>6</v>
      </c>
      <c r="K519" s="56">
        <f t="shared" si="68"/>
        <v>2.9390154298310064E-3</v>
      </c>
      <c r="L519" s="54">
        <f t="shared" si="69"/>
        <v>10.815576781778104</v>
      </c>
      <c r="M519" s="54">
        <f t="shared" si="64"/>
        <v>2.3794268919911827</v>
      </c>
      <c r="N519" s="54">
        <f t="shared" si="70"/>
        <v>5.4077883908890518</v>
      </c>
      <c r="O519" s="54">
        <v>0.84602006688963205</v>
      </c>
      <c r="P519" s="89">
        <f t="shared" si="66"/>
        <v>5.1019968865550817E-2</v>
      </c>
    </row>
    <row r="520" spans="1:16" x14ac:dyDescent="0.2">
      <c r="A520" s="59">
        <f t="shared" si="67"/>
        <v>132</v>
      </c>
      <c r="B520" s="57" t="s">
        <v>774</v>
      </c>
      <c r="C520" s="57">
        <v>323.89999999999998</v>
      </c>
      <c r="D520" s="57"/>
      <c r="E520" s="57"/>
      <c r="F520" s="57">
        <f t="shared" si="65"/>
        <v>323.89999999999998</v>
      </c>
      <c r="G520" s="90">
        <v>3</v>
      </c>
      <c r="H520" s="90"/>
      <c r="I520" s="90"/>
      <c r="J520" s="57">
        <v>3</v>
      </c>
      <c r="K520" s="56">
        <f t="shared" si="68"/>
        <v>1.4695077149155032E-3</v>
      </c>
      <c r="L520" s="54">
        <f t="shared" si="69"/>
        <v>5.4077883908890518</v>
      </c>
      <c r="M520" s="54">
        <f t="shared" si="64"/>
        <v>1.1897134459955914</v>
      </c>
      <c r="N520" s="54">
        <f t="shared" si="70"/>
        <v>2.7038941954445259</v>
      </c>
      <c r="O520" s="54">
        <v>0.42301003344481602</v>
      </c>
      <c r="P520" s="89">
        <f t="shared" si="66"/>
        <v>3.0022865284884181E-2</v>
      </c>
    </row>
    <row r="521" spans="1:16" x14ac:dyDescent="0.2">
      <c r="A521" s="59">
        <f t="shared" si="67"/>
        <v>133</v>
      </c>
      <c r="B521" s="57" t="s">
        <v>775</v>
      </c>
      <c r="C521" s="57">
        <v>465.1</v>
      </c>
      <c r="D521" s="57"/>
      <c r="E521" s="57"/>
      <c r="F521" s="57">
        <f t="shared" si="65"/>
        <v>465.1</v>
      </c>
      <c r="G521" s="90">
        <v>6</v>
      </c>
      <c r="H521" s="90"/>
      <c r="I521" s="90"/>
      <c r="J521" s="57">
        <v>6</v>
      </c>
      <c r="K521" s="56">
        <f t="shared" si="68"/>
        <v>2.9390154298310064E-3</v>
      </c>
      <c r="L521" s="54">
        <f t="shared" si="69"/>
        <v>10.815576781778104</v>
      </c>
      <c r="M521" s="54">
        <f t="shared" si="64"/>
        <v>2.3794268919911827</v>
      </c>
      <c r="N521" s="54">
        <f t="shared" si="70"/>
        <v>5.4077883908890518</v>
      </c>
      <c r="O521" s="54">
        <v>0.84602006688963205</v>
      </c>
      <c r="P521" s="89">
        <f t="shared" si="66"/>
        <v>4.181640965716614E-2</v>
      </c>
    </row>
    <row r="522" spans="1:16" x14ac:dyDescent="0.2">
      <c r="A522" s="59">
        <f t="shared" si="67"/>
        <v>134</v>
      </c>
      <c r="B522" s="57" t="s">
        <v>776</v>
      </c>
      <c r="C522" s="57">
        <v>806.2</v>
      </c>
      <c r="D522" s="57"/>
      <c r="E522" s="57"/>
      <c r="F522" s="57">
        <f t="shared" si="65"/>
        <v>806.2</v>
      </c>
      <c r="G522" s="90">
        <v>12</v>
      </c>
      <c r="H522" s="90"/>
      <c r="I522" s="90"/>
      <c r="J522" s="57">
        <v>12</v>
      </c>
      <c r="K522" s="56">
        <f t="shared" si="68"/>
        <v>5.8780308596620128E-3</v>
      </c>
      <c r="L522" s="54">
        <f t="shared" si="69"/>
        <v>21.631153563556207</v>
      </c>
      <c r="M522" s="54">
        <f t="shared" si="64"/>
        <v>4.7588537839823655</v>
      </c>
      <c r="N522" s="54">
        <f t="shared" si="70"/>
        <v>10.815576781778104</v>
      </c>
      <c r="O522" s="54">
        <v>1.6920401337792641</v>
      </c>
      <c r="P522" s="89">
        <f t="shared" si="66"/>
        <v>4.8248107495777647E-2</v>
      </c>
    </row>
    <row r="523" spans="1:16" x14ac:dyDescent="0.2">
      <c r="A523" s="59">
        <f t="shared" si="67"/>
        <v>135</v>
      </c>
      <c r="B523" s="57" t="s">
        <v>777</v>
      </c>
      <c r="C523" s="57">
        <v>445.2</v>
      </c>
      <c r="D523" s="57"/>
      <c r="E523" s="57"/>
      <c r="F523" s="57">
        <f t="shared" si="65"/>
        <v>445.2</v>
      </c>
      <c r="G523" s="90">
        <v>8</v>
      </c>
      <c r="H523" s="90"/>
      <c r="I523" s="90"/>
      <c r="J523" s="57">
        <v>8</v>
      </c>
      <c r="K523" s="56">
        <f t="shared" si="68"/>
        <v>3.9186872397746755E-3</v>
      </c>
      <c r="L523" s="54">
        <f t="shared" si="69"/>
        <v>14.420769042370805</v>
      </c>
      <c r="M523" s="54">
        <f t="shared" si="64"/>
        <v>3.1725691893215773</v>
      </c>
      <c r="N523" s="54">
        <f t="shared" si="70"/>
        <v>7.2103845211854027</v>
      </c>
      <c r="O523" s="54">
        <v>1.128026755852843</v>
      </c>
      <c r="P523" s="89">
        <f t="shared" si="66"/>
        <v>5.8247415787804652E-2</v>
      </c>
    </row>
    <row r="524" spans="1:16" x14ac:dyDescent="0.2">
      <c r="A524" s="59">
        <f t="shared" si="67"/>
        <v>136</v>
      </c>
      <c r="B524" s="57" t="s">
        <v>778</v>
      </c>
      <c r="C524" s="57">
        <v>698.9</v>
      </c>
      <c r="D524" s="57">
        <v>44.3</v>
      </c>
      <c r="E524" s="57">
        <v>87.4</v>
      </c>
      <c r="F524" s="57">
        <f t="shared" si="65"/>
        <v>830.59999999999991</v>
      </c>
      <c r="G524" s="90">
        <v>8</v>
      </c>
      <c r="H524" s="90">
        <v>1</v>
      </c>
      <c r="I524" s="90">
        <v>1</v>
      </c>
      <c r="J524" s="57">
        <v>10</v>
      </c>
      <c r="K524" s="56">
        <f t="shared" si="68"/>
        <v>4.8983590497183446E-3</v>
      </c>
      <c r="L524" s="54">
        <f t="shared" si="69"/>
        <v>18.025961302963509</v>
      </c>
      <c r="M524" s="54">
        <f t="shared" si="64"/>
        <v>3.9657114866519718</v>
      </c>
      <c r="N524" s="54">
        <f t="shared" si="70"/>
        <v>9.0129806514817545</v>
      </c>
      <c r="O524" s="54">
        <v>1.4100334448160534</v>
      </c>
      <c r="P524" s="89">
        <f t="shared" si="66"/>
        <v>3.9025628323998668E-2</v>
      </c>
    </row>
    <row r="525" spans="1:16" x14ac:dyDescent="0.2">
      <c r="A525" s="59">
        <f t="shared" si="67"/>
        <v>137</v>
      </c>
      <c r="B525" s="57" t="s">
        <v>779</v>
      </c>
      <c r="C525" s="57">
        <v>537.4</v>
      </c>
      <c r="D525" s="57"/>
      <c r="E525" s="57"/>
      <c r="F525" s="57">
        <f t="shared" si="65"/>
        <v>537.4</v>
      </c>
      <c r="G525" s="90">
        <v>12</v>
      </c>
      <c r="H525" s="90"/>
      <c r="I525" s="90"/>
      <c r="J525" s="57">
        <v>12</v>
      </c>
      <c r="K525" s="56">
        <f t="shared" si="68"/>
        <v>5.8780308596620128E-3</v>
      </c>
      <c r="L525" s="54">
        <f t="shared" si="69"/>
        <v>21.631153563556207</v>
      </c>
      <c r="M525" s="54">
        <f t="shared" si="64"/>
        <v>4.7588537839823655</v>
      </c>
      <c r="N525" s="54">
        <f t="shared" si="70"/>
        <v>10.815576781778104</v>
      </c>
      <c r="O525" s="54">
        <v>1.6920401337792641</v>
      </c>
      <c r="P525" s="89">
        <f t="shared" si="66"/>
        <v>7.238113930609591E-2</v>
      </c>
    </row>
    <row r="526" spans="1:16" x14ac:dyDescent="0.2">
      <c r="A526" s="59">
        <f t="shared" si="67"/>
        <v>138</v>
      </c>
      <c r="B526" s="57" t="s">
        <v>780</v>
      </c>
      <c r="C526" s="57">
        <v>2042.1</v>
      </c>
      <c r="D526" s="57"/>
      <c r="E526" s="57"/>
      <c r="F526" s="57">
        <f t="shared" si="65"/>
        <v>2042.1</v>
      </c>
      <c r="G526" s="90">
        <v>41</v>
      </c>
      <c r="H526" s="90"/>
      <c r="I526" s="90"/>
      <c r="J526" s="57">
        <v>41</v>
      </c>
      <c r="K526" s="56">
        <f t="shared" si="68"/>
        <v>2.0083272103845213E-2</v>
      </c>
      <c r="L526" s="54">
        <f t="shared" si="69"/>
        <v>73.906441342150387</v>
      </c>
      <c r="M526" s="54">
        <f t="shared" si="64"/>
        <v>16.259417095273086</v>
      </c>
      <c r="N526" s="54">
        <f t="shared" si="70"/>
        <v>36.953220671075194</v>
      </c>
      <c r="O526" s="54">
        <v>5.7811371237458191</v>
      </c>
      <c r="P526" s="89">
        <f t="shared" si="66"/>
        <v>6.5080170526538611E-2</v>
      </c>
    </row>
    <row r="527" spans="1:16" x14ac:dyDescent="0.2">
      <c r="A527" s="59">
        <f t="shared" si="67"/>
        <v>139</v>
      </c>
      <c r="B527" s="57" t="s">
        <v>781</v>
      </c>
      <c r="C527" s="57">
        <v>264.39999999999998</v>
      </c>
      <c r="D527" s="57"/>
      <c r="E527" s="57"/>
      <c r="F527" s="57">
        <f t="shared" si="65"/>
        <v>264.39999999999998</v>
      </c>
      <c r="G527" s="90">
        <v>4</v>
      </c>
      <c r="H527" s="90"/>
      <c r="I527" s="90"/>
      <c r="J527" s="57">
        <v>4</v>
      </c>
      <c r="K527" s="56">
        <f t="shared" si="68"/>
        <v>1.9593436198873378E-3</v>
      </c>
      <c r="L527" s="54">
        <f t="shared" si="69"/>
        <v>7.2103845211854027</v>
      </c>
      <c r="M527" s="54">
        <f t="shared" si="64"/>
        <v>1.5862845946607886</v>
      </c>
      <c r="N527" s="54">
        <f t="shared" si="70"/>
        <v>3.6051922605927014</v>
      </c>
      <c r="O527" s="54">
        <v>0.56401337792642148</v>
      </c>
      <c r="P527" s="89">
        <f t="shared" si="66"/>
        <v>4.9038860644346885E-2</v>
      </c>
    </row>
    <row r="528" spans="1:16" x14ac:dyDescent="0.2">
      <c r="A528" s="59">
        <f t="shared" si="67"/>
        <v>140</v>
      </c>
      <c r="B528" s="57" t="s">
        <v>782</v>
      </c>
      <c r="C528" s="57">
        <v>2510.6</v>
      </c>
      <c r="D528" s="57"/>
      <c r="E528" s="57"/>
      <c r="F528" s="57">
        <f t="shared" si="65"/>
        <v>2510.6</v>
      </c>
      <c r="G528" s="90">
        <v>42</v>
      </c>
      <c r="H528" s="90"/>
      <c r="I528" s="90"/>
      <c r="J528" s="57">
        <v>42</v>
      </c>
      <c r="K528" s="56">
        <f t="shared" si="68"/>
        <v>2.0573108008817047E-2</v>
      </c>
      <c r="L528" s="54">
        <f t="shared" si="69"/>
        <v>75.709037472446738</v>
      </c>
      <c r="M528" s="54">
        <f t="shared" si="64"/>
        <v>16.655988243938282</v>
      </c>
      <c r="N528" s="54">
        <f t="shared" si="70"/>
        <v>37.854518736223369</v>
      </c>
      <c r="O528" s="54">
        <v>5.9221404682274237</v>
      </c>
      <c r="P528" s="89">
        <f t="shared" si="66"/>
        <v>5.4226752537575001E-2</v>
      </c>
    </row>
    <row r="529" spans="1:16" x14ac:dyDescent="0.2">
      <c r="A529" s="59">
        <f t="shared" si="67"/>
        <v>141</v>
      </c>
      <c r="B529" s="57" t="s">
        <v>783</v>
      </c>
      <c r="C529" s="57">
        <v>618.6</v>
      </c>
      <c r="D529" s="57"/>
      <c r="E529" s="57">
        <v>97</v>
      </c>
      <c r="F529" s="57">
        <f t="shared" si="65"/>
        <v>715.6</v>
      </c>
      <c r="G529" s="90">
        <v>8</v>
      </c>
      <c r="H529" s="90"/>
      <c r="I529" s="90">
        <v>1</v>
      </c>
      <c r="J529" s="57">
        <v>9</v>
      </c>
      <c r="K529" s="56">
        <f t="shared" si="68"/>
        <v>4.40852314474651E-3</v>
      </c>
      <c r="L529" s="54">
        <f t="shared" si="69"/>
        <v>16.223365172667158</v>
      </c>
      <c r="M529" s="54">
        <f t="shared" si="64"/>
        <v>3.569140337986775</v>
      </c>
      <c r="N529" s="54">
        <f t="shared" si="70"/>
        <v>8.1116825863335791</v>
      </c>
      <c r="O529" s="54">
        <v>1.2690301003344482</v>
      </c>
      <c r="P529" s="89">
        <f t="shared" si="66"/>
        <v>4.0767493288599715E-2</v>
      </c>
    </row>
    <row r="530" spans="1:16" x14ac:dyDescent="0.2">
      <c r="A530" s="59">
        <f t="shared" si="67"/>
        <v>142</v>
      </c>
      <c r="B530" s="57" t="s">
        <v>784</v>
      </c>
      <c r="C530" s="57">
        <v>439.5</v>
      </c>
      <c r="D530" s="57"/>
      <c r="E530" s="57"/>
      <c r="F530" s="57">
        <f t="shared" si="65"/>
        <v>439.5</v>
      </c>
      <c r="G530" s="90">
        <v>9</v>
      </c>
      <c r="H530" s="90"/>
      <c r="I530" s="90"/>
      <c r="J530" s="57">
        <v>9</v>
      </c>
      <c r="K530" s="56">
        <f t="shared" si="68"/>
        <v>4.40852314474651E-3</v>
      </c>
      <c r="L530" s="54">
        <f t="shared" si="69"/>
        <v>16.223365172667158</v>
      </c>
      <c r="M530" s="54">
        <f t="shared" si="64"/>
        <v>3.569140337986775</v>
      </c>
      <c r="N530" s="54">
        <f t="shared" si="70"/>
        <v>8.1116825863335791</v>
      </c>
      <c r="O530" s="54">
        <v>1.2690301003344482</v>
      </c>
      <c r="P530" s="89">
        <f t="shared" si="66"/>
        <v>6.6378198401187624E-2</v>
      </c>
    </row>
    <row r="531" spans="1:16" x14ac:dyDescent="0.2">
      <c r="A531" s="59">
        <f t="shared" si="67"/>
        <v>143</v>
      </c>
      <c r="B531" s="57" t="s">
        <v>785</v>
      </c>
      <c r="C531" s="57">
        <v>489.6</v>
      </c>
      <c r="D531" s="57"/>
      <c r="E531" s="57"/>
      <c r="F531" s="57">
        <f t="shared" si="65"/>
        <v>489.6</v>
      </c>
      <c r="G531" s="90">
        <v>9</v>
      </c>
      <c r="H531" s="90"/>
      <c r="I531" s="90"/>
      <c r="J531" s="57">
        <v>9</v>
      </c>
      <c r="K531" s="56">
        <f t="shared" si="68"/>
        <v>4.40852314474651E-3</v>
      </c>
      <c r="L531" s="54">
        <f t="shared" si="69"/>
        <v>16.223365172667158</v>
      </c>
      <c r="M531" s="54">
        <f t="shared" si="64"/>
        <v>3.569140337986775</v>
      </c>
      <c r="N531" s="54">
        <f t="shared" si="70"/>
        <v>8.1116825863335791</v>
      </c>
      <c r="O531" s="54">
        <v>1.2690301003344482</v>
      </c>
      <c r="P531" s="89">
        <f t="shared" si="66"/>
        <v>5.9585821481458245E-2</v>
      </c>
    </row>
    <row r="532" spans="1:16" x14ac:dyDescent="0.2">
      <c r="A532" s="59">
        <f t="shared" si="67"/>
        <v>144</v>
      </c>
      <c r="B532" s="57" t="s">
        <v>786</v>
      </c>
      <c r="C532" s="57">
        <v>556.5</v>
      </c>
      <c r="D532" s="57"/>
      <c r="E532" s="57"/>
      <c r="F532" s="57">
        <f t="shared" si="65"/>
        <v>556.5</v>
      </c>
      <c r="G532" s="90">
        <v>9</v>
      </c>
      <c r="H532" s="90"/>
      <c r="I532" s="90"/>
      <c r="J532" s="57">
        <v>9</v>
      </c>
      <c r="K532" s="56">
        <f t="shared" si="68"/>
        <v>4.40852314474651E-3</v>
      </c>
      <c r="L532" s="54">
        <f t="shared" si="69"/>
        <v>16.223365172667158</v>
      </c>
      <c r="M532" s="54">
        <f t="shared" si="64"/>
        <v>3.569140337986775</v>
      </c>
      <c r="N532" s="54">
        <f t="shared" si="70"/>
        <v>8.1116825863335791</v>
      </c>
      <c r="O532" s="54">
        <v>1.2690301003344482</v>
      </c>
      <c r="P532" s="89">
        <f t="shared" si="66"/>
        <v>5.2422674209024182E-2</v>
      </c>
    </row>
    <row r="533" spans="1:16" x14ac:dyDescent="0.2">
      <c r="A533" s="59">
        <f t="shared" si="67"/>
        <v>145</v>
      </c>
      <c r="B533" s="57" t="s">
        <v>787</v>
      </c>
      <c r="C533" s="57">
        <v>502</v>
      </c>
      <c r="D533" s="57"/>
      <c r="E533" s="57"/>
      <c r="F533" s="57">
        <f t="shared" si="65"/>
        <v>502</v>
      </c>
      <c r="G533" s="90">
        <v>9</v>
      </c>
      <c r="H533" s="90"/>
      <c r="I533" s="90"/>
      <c r="J533" s="57">
        <v>9</v>
      </c>
      <c r="K533" s="56">
        <f t="shared" si="68"/>
        <v>4.40852314474651E-3</v>
      </c>
      <c r="L533" s="54">
        <f t="shared" si="69"/>
        <v>16.223365172667158</v>
      </c>
      <c r="M533" s="54">
        <f t="shared" si="64"/>
        <v>3.569140337986775</v>
      </c>
      <c r="N533" s="54">
        <f t="shared" si="70"/>
        <v>8.1116825863335791</v>
      </c>
      <c r="O533" s="54">
        <v>1.2690301003344482</v>
      </c>
      <c r="P533" s="89">
        <f t="shared" si="66"/>
        <v>5.8113980472752902E-2</v>
      </c>
    </row>
    <row r="534" spans="1:16" x14ac:dyDescent="0.2">
      <c r="A534" s="59">
        <f t="shared" si="67"/>
        <v>146</v>
      </c>
      <c r="B534" s="57" t="s">
        <v>788</v>
      </c>
      <c r="C534" s="57">
        <v>467.6</v>
      </c>
      <c r="D534" s="57"/>
      <c r="E534" s="57"/>
      <c r="F534" s="57">
        <f t="shared" si="65"/>
        <v>467.6</v>
      </c>
      <c r="G534" s="90">
        <v>8</v>
      </c>
      <c r="H534" s="90"/>
      <c r="I534" s="90"/>
      <c r="J534" s="57">
        <v>8</v>
      </c>
      <c r="K534" s="56">
        <f t="shared" si="68"/>
        <v>3.9186872397746755E-3</v>
      </c>
      <c r="L534" s="54">
        <f t="shared" si="69"/>
        <v>14.420769042370805</v>
      </c>
      <c r="M534" s="54">
        <f t="shared" si="64"/>
        <v>3.1725691893215773</v>
      </c>
      <c r="N534" s="54">
        <f t="shared" si="70"/>
        <v>7.2103845211854027</v>
      </c>
      <c r="O534" s="54">
        <v>1.128026755852843</v>
      </c>
      <c r="P534" s="89">
        <f t="shared" si="66"/>
        <v>5.5457120420724183E-2</v>
      </c>
    </row>
    <row r="535" spans="1:16" x14ac:dyDescent="0.2">
      <c r="A535" s="59">
        <f t="shared" si="67"/>
        <v>147</v>
      </c>
      <c r="B535" s="57" t="s">
        <v>789</v>
      </c>
      <c r="C535" s="57">
        <v>493.8</v>
      </c>
      <c r="D535" s="57"/>
      <c r="E535" s="57"/>
      <c r="F535" s="57">
        <f t="shared" si="65"/>
        <v>493.8</v>
      </c>
      <c r="G535" s="90">
        <v>7</v>
      </c>
      <c r="H535" s="90"/>
      <c r="I535" s="90"/>
      <c r="J535" s="57">
        <v>7</v>
      </c>
      <c r="K535" s="56">
        <f t="shared" si="68"/>
        <v>3.428851334802841E-3</v>
      </c>
      <c r="L535" s="54">
        <f t="shared" si="69"/>
        <v>12.618172912074455</v>
      </c>
      <c r="M535" s="54">
        <f t="shared" si="64"/>
        <v>2.77599804065638</v>
      </c>
      <c r="N535" s="54">
        <f t="shared" si="70"/>
        <v>6.3090864560372273</v>
      </c>
      <c r="O535" s="54">
        <v>0.9870234113712375</v>
      </c>
      <c r="P535" s="89">
        <f t="shared" si="66"/>
        <v>4.595034592980822E-2</v>
      </c>
    </row>
    <row r="536" spans="1:16" x14ac:dyDescent="0.2">
      <c r="A536" s="59">
        <f t="shared" si="67"/>
        <v>148</v>
      </c>
      <c r="B536" s="57" t="s">
        <v>790</v>
      </c>
      <c r="C536" s="57">
        <v>515.79999999999995</v>
      </c>
      <c r="D536" s="57"/>
      <c r="E536" s="57"/>
      <c r="F536" s="57">
        <f t="shared" si="65"/>
        <v>515.79999999999995</v>
      </c>
      <c r="G536" s="90">
        <v>9</v>
      </c>
      <c r="H536" s="90"/>
      <c r="I536" s="90"/>
      <c r="J536" s="57">
        <v>9</v>
      </c>
      <c r="K536" s="56">
        <f t="shared" si="68"/>
        <v>4.40852314474651E-3</v>
      </c>
      <c r="L536" s="54">
        <f t="shared" si="69"/>
        <v>16.223365172667158</v>
      </c>
      <c r="M536" s="54">
        <f t="shared" si="64"/>
        <v>3.569140337986775</v>
      </c>
      <c r="N536" s="54">
        <f t="shared" si="70"/>
        <v>8.1116825863335791</v>
      </c>
      <c r="O536" s="54">
        <v>1.2690301003344482</v>
      </c>
      <c r="P536" s="89">
        <f t="shared" si="66"/>
        <v>5.6559166726099189E-2</v>
      </c>
    </row>
    <row r="537" spans="1:16" x14ac:dyDescent="0.2">
      <c r="A537" s="59">
        <f t="shared" si="67"/>
        <v>149</v>
      </c>
      <c r="B537" s="57" t="s">
        <v>791</v>
      </c>
      <c r="C537" s="57">
        <v>1334.9</v>
      </c>
      <c r="D537" s="57"/>
      <c r="E537" s="57"/>
      <c r="F537" s="57">
        <f t="shared" si="65"/>
        <v>1334.9</v>
      </c>
      <c r="G537" s="90">
        <v>24</v>
      </c>
      <c r="H537" s="90"/>
      <c r="I537" s="90"/>
      <c r="J537" s="57">
        <v>24</v>
      </c>
      <c r="K537" s="56">
        <f t="shared" si="68"/>
        <v>1.1756061719324026E-2</v>
      </c>
      <c r="L537" s="54">
        <f t="shared" si="69"/>
        <v>43.262307127112415</v>
      </c>
      <c r="M537" s="54">
        <f t="shared" si="64"/>
        <v>9.5177075679647309</v>
      </c>
      <c r="N537" s="54">
        <f t="shared" si="70"/>
        <v>21.631153563556207</v>
      </c>
      <c r="O537" s="54">
        <v>3.3840802675585282</v>
      </c>
      <c r="P537" s="89">
        <f t="shared" si="66"/>
        <v>5.8277959791888441E-2</v>
      </c>
    </row>
    <row r="538" spans="1:16" x14ac:dyDescent="0.2">
      <c r="A538" s="59">
        <f t="shared" si="67"/>
        <v>150</v>
      </c>
      <c r="B538" s="57" t="s">
        <v>792</v>
      </c>
      <c r="C538" s="57">
        <v>418.1</v>
      </c>
      <c r="D538" s="57"/>
      <c r="E538" s="57"/>
      <c r="F538" s="57">
        <f t="shared" si="65"/>
        <v>418.1</v>
      </c>
      <c r="G538" s="90">
        <v>10</v>
      </c>
      <c r="H538" s="90"/>
      <c r="I538" s="90"/>
      <c r="J538" s="57">
        <v>10</v>
      </c>
      <c r="K538" s="56">
        <f t="shared" si="68"/>
        <v>4.8983590497183446E-3</v>
      </c>
      <c r="L538" s="54">
        <f t="shared" si="69"/>
        <v>18.025961302963509</v>
      </c>
      <c r="M538" s="54">
        <f t="shared" si="64"/>
        <v>3.9657114866519718</v>
      </c>
      <c r="N538" s="54">
        <f t="shared" si="70"/>
        <v>9.0129806514817545</v>
      </c>
      <c r="O538" s="54">
        <v>1.4100334448160534</v>
      </c>
      <c r="P538" s="89">
        <f t="shared" si="66"/>
        <v>7.7528550313114786E-2</v>
      </c>
    </row>
    <row r="539" spans="1:16" x14ac:dyDescent="0.2">
      <c r="A539" s="59">
        <f t="shared" si="67"/>
        <v>151</v>
      </c>
      <c r="B539" s="57" t="s">
        <v>793</v>
      </c>
      <c r="C539" s="57">
        <v>496.6</v>
      </c>
      <c r="D539" s="57"/>
      <c r="E539" s="57"/>
      <c r="F539" s="57">
        <f t="shared" si="65"/>
        <v>496.6</v>
      </c>
      <c r="G539" s="90">
        <v>8</v>
      </c>
      <c r="H539" s="90"/>
      <c r="I539" s="90"/>
      <c r="J539" s="57">
        <v>8</v>
      </c>
      <c r="K539" s="56">
        <f t="shared" si="68"/>
        <v>3.9186872397746755E-3</v>
      </c>
      <c r="L539" s="54">
        <f t="shared" si="69"/>
        <v>14.420769042370805</v>
      </c>
      <c r="M539" s="54">
        <f t="shared" si="64"/>
        <v>3.1725691893215773</v>
      </c>
      <c r="N539" s="54">
        <f t="shared" si="70"/>
        <v>7.2103845211854027</v>
      </c>
      <c r="O539" s="54">
        <v>1.128026755852843</v>
      </c>
      <c r="P539" s="89">
        <f t="shared" si="66"/>
        <v>5.2218585398168801E-2</v>
      </c>
    </row>
    <row r="540" spans="1:16" x14ac:dyDescent="0.2">
      <c r="A540" s="59">
        <f t="shared" si="67"/>
        <v>152</v>
      </c>
      <c r="B540" s="57" t="s">
        <v>794</v>
      </c>
      <c r="C540" s="57">
        <v>357.5</v>
      </c>
      <c r="D540" s="57"/>
      <c r="E540" s="57"/>
      <c r="F540" s="57">
        <f t="shared" si="65"/>
        <v>357.5</v>
      </c>
      <c r="G540" s="90">
        <v>7</v>
      </c>
      <c r="H540" s="90"/>
      <c r="I540" s="90"/>
      <c r="J540" s="57">
        <v>7</v>
      </c>
      <c r="K540" s="56">
        <f t="shared" si="68"/>
        <v>3.428851334802841E-3</v>
      </c>
      <c r="L540" s="54">
        <f t="shared" si="69"/>
        <v>12.618172912074455</v>
      </c>
      <c r="M540" s="54">
        <f t="shared" si="64"/>
        <v>2.77599804065638</v>
      </c>
      <c r="N540" s="54">
        <f t="shared" si="70"/>
        <v>6.3090864560372273</v>
      </c>
      <c r="O540" s="54">
        <v>0.9870234113712375</v>
      </c>
      <c r="P540" s="89">
        <f t="shared" si="66"/>
        <v>6.3469316979410634E-2</v>
      </c>
    </row>
    <row r="541" spans="1:16" x14ac:dyDescent="0.2">
      <c r="A541" s="59">
        <f t="shared" si="67"/>
        <v>153</v>
      </c>
      <c r="B541" s="57" t="s">
        <v>795</v>
      </c>
      <c r="C541" s="57">
        <v>325.89999999999998</v>
      </c>
      <c r="D541" s="57"/>
      <c r="E541" s="57"/>
      <c r="F541" s="57">
        <f t="shared" si="65"/>
        <v>325.89999999999998</v>
      </c>
      <c r="G541" s="90">
        <v>6</v>
      </c>
      <c r="H541" s="90"/>
      <c r="I541" s="90"/>
      <c r="J541" s="57">
        <v>6</v>
      </c>
      <c r="K541" s="56">
        <f t="shared" si="68"/>
        <v>2.9390154298310064E-3</v>
      </c>
      <c r="L541" s="54">
        <f t="shared" si="69"/>
        <v>10.815576781778104</v>
      </c>
      <c r="M541" s="54">
        <f t="shared" si="64"/>
        <v>2.3794268919911827</v>
      </c>
      <c r="N541" s="54">
        <f t="shared" si="70"/>
        <v>5.4077883908890518</v>
      </c>
      <c r="O541" s="54">
        <v>0.84602006688963205</v>
      </c>
      <c r="P541" s="89">
        <f t="shared" si="66"/>
        <v>5.9677238820337444E-2</v>
      </c>
    </row>
    <row r="542" spans="1:16" x14ac:dyDescent="0.2">
      <c r="A542" s="59">
        <f t="shared" si="67"/>
        <v>154</v>
      </c>
      <c r="B542" s="57" t="s">
        <v>796</v>
      </c>
      <c r="C542" s="57">
        <v>451.9</v>
      </c>
      <c r="D542" s="57"/>
      <c r="E542" s="57"/>
      <c r="F542" s="57">
        <f t="shared" si="65"/>
        <v>451.9</v>
      </c>
      <c r="G542" s="90">
        <v>7</v>
      </c>
      <c r="H542" s="90"/>
      <c r="I542" s="90"/>
      <c r="J542" s="57">
        <v>7</v>
      </c>
      <c r="K542" s="56">
        <f t="shared" si="68"/>
        <v>3.428851334802841E-3</v>
      </c>
      <c r="L542" s="54">
        <f t="shared" si="69"/>
        <v>12.618172912074455</v>
      </c>
      <c r="M542" s="54">
        <f t="shared" si="64"/>
        <v>2.77599804065638</v>
      </c>
      <c r="N542" s="54">
        <f t="shared" si="70"/>
        <v>6.3090864560372273</v>
      </c>
      <c r="O542" s="54">
        <v>0.9870234113712375</v>
      </c>
      <c r="P542" s="89">
        <f t="shared" si="66"/>
        <v>5.0210844921751055E-2</v>
      </c>
    </row>
    <row r="543" spans="1:16" x14ac:dyDescent="0.2">
      <c r="A543" s="59">
        <f t="shared" si="67"/>
        <v>155</v>
      </c>
      <c r="B543" s="57" t="s">
        <v>797</v>
      </c>
      <c r="C543" s="57">
        <v>766.2</v>
      </c>
      <c r="D543" s="57"/>
      <c r="E543" s="57"/>
      <c r="F543" s="57">
        <f t="shared" si="65"/>
        <v>766.2</v>
      </c>
      <c r="G543" s="90">
        <v>11</v>
      </c>
      <c r="H543" s="90"/>
      <c r="I543" s="90"/>
      <c r="J543" s="57">
        <v>11</v>
      </c>
      <c r="K543" s="56">
        <f t="shared" si="68"/>
        <v>5.3881949546901791E-3</v>
      </c>
      <c r="L543" s="54">
        <f t="shared" si="69"/>
        <v>19.82855743325986</v>
      </c>
      <c r="M543" s="54">
        <f t="shared" si="64"/>
        <v>4.3622826353171691</v>
      </c>
      <c r="N543" s="54">
        <f t="shared" si="70"/>
        <v>9.91427871662993</v>
      </c>
      <c r="O543" s="54">
        <v>1.5510367892976589</v>
      </c>
      <c r="P543" s="89">
        <f t="shared" si="66"/>
        <v>4.6536355487476658E-2</v>
      </c>
    </row>
    <row r="544" spans="1:16" x14ac:dyDescent="0.2">
      <c r="A544" s="59">
        <f t="shared" si="67"/>
        <v>156</v>
      </c>
      <c r="B544" s="57" t="s">
        <v>798</v>
      </c>
      <c r="C544" s="57">
        <v>402.2</v>
      </c>
      <c r="D544" s="57"/>
      <c r="E544" s="57">
        <v>61</v>
      </c>
      <c r="F544" s="57">
        <f t="shared" si="65"/>
        <v>463.2</v>
      </c>
      <c r="G544" s="90">
        <v>10</v>
      </c>
      <c r="H544" s="90"/>
      <c r="I544" s="90">
        <v>1</v>
      </c>
      <c r="J544" s="57">
        <v>11</v>
      </c>
      <c r="K544" s="56">
        <f t="shared" si="68"/>
        <v>5.3881949546901791E-3</v>
      </c>
      <c r="L544" s="54">
        <f t="shared" si="69"/>
        <v>19.82855743325986</v>
      </c>
      <c r="M544" s="54">
        <f t="shared" si="64"/>
        <v>4.3622826353171691</v>
      </c>
      <c r="N544" s="54">
        <f t="shared" si="70"/>
        <v>9.91427871662993</v>
      </c>
      <c r="O544" s="54">
        <v>1.5510367892976589</v>
      </c>
      <c r="P544" s="89">
        <f t="shared" si="66"/>
        <v>7.6977883364647268E-2</v>
      </c>
    </row>
    <row r="545" spans="1:16" x14ac:dyDescent="0.2">
      <c r="A545" s="59">
        <f t="shared" si="67"/>
        <v>157</v>
      </c>
      <c r="B545" s="57" t="s">
        <v>799</v>
      </c>
      <c r="C545" s="57">
        <v>578.1</v>
      </c>
      <c r="D545" s="57"/>
      <c r="E545" s="57"/>
      <c r="F545" s="57">
        <f t="shared" si="65"/>
        <v>578.1</v>
      </c>
      <c r="G545" s="90">
        <v>12</v>
      </c>
      <c r="H545" s="90"/>
      <c r="I545" s="90"/>
      <c r="J545" s="57">
        <v>12</v>
      </c>
      <c r="K545" s="56">
        <f t="shared" si="68"/>
        <v>5.8780308596620128E-3</v>
      </c>
      <c r="L545" s="54">
        <f t="shared" si="69"/>
        <v>21.631153563556207</v>
      </c>
      <c r="M545" s="54">
        <f t="shared" si="64"/>
        <v>4.7588537839823655</v>
      </c>
      <c r="N545" s="54">
        <f t="shared" si="70"/>
        <v>10.815576781778104</v>
      </c>
      <c r="O545" s="54">
        <v>1.6920401337792641</v>
      </c>
      <c r="P545" s="89">
        <f t="shared" si="66"/>
        <v>6.7285286737754607E-2</v>
      </c>
    </row>
    <row r="546" spans="1:16" x14ac:dyDescent="0.2">
      <c r="A546" s="59">
        <f t="shared" si="67"/>
        <v>158</v>
      </c>
      <c r="B546" s="57" t="s">
        <v>800</v>
      </c>
      <c r="C546" s="57">
        <v>567.29999999999995</v>
      </c>
      <c r="D546" s="57"/>
      <c r="E546" s="57">
        <v>96.7</v>
      </c>
      <c r="F546" s="57">
        <f t="shared" si="65"/>
        <v>664</v>
      </c>
      <c r="G546" s="90">
        <v>12</v>
      </c>
      <c r="H546" s="90"/>
      <c r="I546" s="90">
        <v>1</v>
      </c>
      <c r="J546" s="57">
        <v>13</v>
      </c>
      <c r="K546" s="56">
        <f t="shared" si="68"/>
        <v>6.3678667646338474E-3</v>
      </c>
      <c r="L546" s="54">
        <f t="shared" si="69"/>
        <v>23.433749693852558</v>
      </c>
      <c r="M546" s="54">
        <f t="shared" si="64"/>
        <v>5.1554249326475627</v>
      </c>
      <c r="N546" s="54">
        <f t="shared" si="70"/>
        <v>11.716874846926279</v>
      </c>
      <c r="O546" s="54">
        <v>1.8330434782608696</v>
      </c>
      <c r="P546" s="89">
        <f t="shared" si="66"/>
        <v>6.346248938507118E-2</v>
      </c>
    </row>
    <row r="547" spans="1:16" x14ac:dyDescent="0.2">
      <c r="A547" s="59">
        <f t="shared" si="67"/>
        <v>159</v>
      </c>
      <c r="B547" s="57" t="s">
        <v>801</v>
      </c>
      <c r="C547" s="57">
        <v>4428.7</v>
      </c>
      <c r="D547" s="57"/>
      <c r="E547" s="57">
        <v>319.5</v>
      </c>
      <c r="F547" s="57">
        <f t="shared" si="65"/>
        <v>4748.2</v>
      </c>
      <c r="G547" s="90">
        <v>80</v>
      </c>
      <c r="H547" s="90"/>
      <c r="I547" s="90">
        <v>1</v>
      </c>
      <c r="J547" s="57">
        <v>81</v>
      </c>
      <c r="K547" s="56">
        <f t="shared" si="68"/>
        <v>3.9676708302718591E-2</v>
      </c>
      <c r="L547" s="54">
        <f t="shared" si="69"/>
        <v>146.01028655400441</v>
      </c>
      <c r="M547" s="54">
        <f t="shared" si="64"/>
        <v>32.12226304188097</v>
      </c>
      <c r="N547" s="54">
        <f t="shared" si="70"/>
        <v>73.005143277002205</v>
      </c>
      <c r="O547" s="54">
        <v>11.421270903010033</v>
      </c>
      <c r="P547" s="89">
        <f t="shared" si="66"/>
        <v>5.5296525794174142E-2</v>
      </c>
    </row>
    <row r="548" spans="1:16" x14ac:dyDescent="0.2">
      <c r="A548" s="59">
        <f t="shared" si="67"/>
        <v>160</v>
      </c>
      <c r="B548" s="57" t="s">
        <v>802</v>
      </c>
      <c r="C548" s="57">
        <v>231</v>
      </c>
      <c r="D548" s="57"/>
      <c r="E548" s="57"/>
      <c r="F548" s="57">
        <f t="shared" si="65"/>
        <v>231</v>
      </c>
      <c r="G548" s="90">
        <v>3</v>
      </c>
      <c r="H548" s="90"/>
      <c r="I548" s="90"/>
      <c r="J548" s="57">
        <v>3</v>
      </c>
      <c r="K548" s="56">
        <f t="shared" si="68"/>
        <v>1.4695077149155032E-3</v>
      </c>
      <c r="L548" s="54">
        <f t="shared" si="69"/>
        <v>5.4077883908890518</v>
      </c>
      <c r="M548" s="54">
        <f t="shared" si="64"/>
        <v>1.1897134459955914</v>
      </c>
      <c r="N548" s="54">
        <f t="shared" si="70"/>
        <v>2.7038941954445259</v>
      </c>
      <c r="O548" s="54">
        <v>0.42301003344481602</v>
      </c>
      <c r="P548" s="89">
        <f t="shared" si="66"/>
        <v>4.2096995955731541E-2</v>
      </c>
    </row>
    <row r="549" spans="1:16" x14ac:dyDescent="0.2">
      <c r="A549" s="59">
        <f t="shared" si="67"/>
        <v>161</v>
      </c>
      <c r="B549" s="57" t="s">
        <v>803</v>
      </c>
      <c r="C549" s="57">
        <v>260.2</v>
      </c>
      <c r="D549" s="57"/>
      <c r="E549" s="57"/>
      <c r="F549" s="57">
        <f t="shared" si="65"/>
        <v>260.2</v>
      </c>
      <c r="G549" s="90">
        <v>4</v>
      </c>
      <c r="H549" s="90"/>
      <c r="I549" s="90"/>
      <c r="J549" s="57">
        <v>4</v>
      </c>
      <c r="K549" s="56">
        <f t="shared" si="68"/>
        <v>1.9593436198873378E-3</v>
      </c>
      <c r="L549" s="54">
        <f t="shared" si="69"/>
        <v>7.2103845211854027</v>
      </c>
      <c r="M549" s="54">
        <f t="shared" si="64"/>
        <v>1.5862845946607886</v>
      </c>
      <c r="N549" s="54">
        <f t="shared" si="70"/>
        <v>3.6051922605927014</v>
      </c>
      <c r="O549" s="54">
        <v>0.56401337792642148</v>
      </c>
      <c r="P549" s="89">
        <f t="shared" si="66"/>
        <v>4.983041796450928E-2</v>
      </c>
    </row>
    <row r="550" spans="1:16" x14ac:dyDescent="0.2">
      <c r="A550" s="59">
        <f t="shared" si="67"/>
        <v>162</v>
      </c>
      <c r="B550" s="57" t="s">
        <v>1435</v>
      </c>
      <c r="C550" s="81">
        <v>678.5</v>
      </c>
      <c r="D550" s="81"/>
      <c r="E550" s="81"/>
      <c r="F550" s="81">
        <f t="shared" si="65"/>
        <v>678.5</v>
      </c>
      <c r="G550" s="90">
        <v>10</v>
      </c>
      <c r="H550" s="90"/>
      <c r="I550" s="90"/>
      <c r="J550" s="57">
        <f t="shared" ref="J550:J613" si="71">G550+H550+I550</f>
        <v>10</v>
      </c>
      <c r="K550" s="56">
        <f t="shared" si="68"/>
        <v>4.8983590497183446E-3</v>
      </c>
      <c r="L550" s="54">
        <f t="shared" si="69"/>
        <v>18.025961302963509</v>
      </c>
      <c r="M550" s="54">
        <f t="shared" si="64"/>
        <v>3.9657114866519718</v>
      </c>
      <c r="N550" s="54">
        <f t="shared" si="70"/>
        <v>9.0129806514817545</v>
      </c>
      <c r="O550" s="54">
        <v>1.4100334448160534</v>
      </c>
      <c r="P550" s="89">
        <f t="shared" si="66"/>
        <v>4.777404109935636E-2</v>
      </c>
    </row>
    <row r="551" spans="1:16" x14ac:dyDescent="0.2">
      <c r="A551" s="59">
        <f t="shared" si="67"/>
        <v>163</v>
      </c>
      <c r="B551" s="57" t="s">
        <v>1436</v>
      </c>
      <c r="C551" s="81">
        <v>713</v>
      </c>
      <c r="D551" s="81">
        <v>20</v>
      </c>
      <c r="E551" s="81"/>
      <c r="F551" s="81">
        <f t="shared" si="65"/>
        <v>733</v>
      </c>
      <c r="G551" s="90">
        <v>11</v>
      </c>
      <c r="H551" s="90">
        <v>1</v>
      </c>
      <c r="I551" s="90"/>
      <c r="J551" s="57">
        <f t="shared" si="71"/>
        <v>12</v>
      </c>
      <c r="K551" s="56">
        <f t="shared" si="68"/>
        <v>5.8780308596620128E-3</v>
      </c>
      <c r="L551" s="54">
        <f t="shared" si="69"/>
        <v>21.631153563556207</v>
      </c>
      <c r="M551" s="54">
        <f t="shared" si="64"/>
        <v>4.7588537839823655</v>
      </c>
      <c r="N551" s="54">
        <f t="shared" si="70"/>
        <v>10.815576781778104</v>
      </c>
      <c r="O551" s="54">
        <v>1.6920401337792641</v>
      </c>
      <c r="P551" s="89">
        <f t="shared" si="66"/>
        <v>5.3066335966024475E-2</v>
      </c>
    </row>
    <row r="552" spans="1:16" x14ac:dyDescent="0.2">
      <c r="A552" s="59">
        <f t="shared" si="67"/>
        <v>164</v>
      </c>
      <c r="B552" s="57" t="s">
        <v>1437</v>
      </c>
      <c r="C552" s="81">
        <v>922.8</v>
      </c>
      <c r="D552" s="81"/>
      <c r="E552" s="81"/>
      <c r="F552" s="81">
        <f t="shared" si="65"/>
        <v>922.8</v>
      </c>
      <c r="G552" s="90">
        <v>17</v>
      </c>
      <c r="H552" s="90"/>
      <c r="I552" s="90"/>
      <c r="J552" s="57">
        <f t="shared" si="71"/>
        <v>17</v>
      </c>
      <c r="K552" s="56">
        <f t="shared" si="68"/>
        <v>8.3272103845211855E-3</v>
      </c>
      <c r="L552" s="54">
        <f t="shared" si="69"/>
        <v>30.644134215037962</v>
      </c>
      <c r="M552" s="54">
        <f t="shared" si="64"/>
        <v>6.7417095273083518</v>
      </c>
      <c r="N552" s="54">
        <f t="shared" si="70"/>
        <v>15.322067107518981</v>
      </c>
      <c r="O552" s="54">
        <v>2.3970568561872909</v>
      </c>
      <c r="P552" s="89">
        <f t="shared" si="66"/>
        <v>5.971496283707476E-2</v>
      </c>
    </row>
    <row r="553" spans="1:16" x14ac:dyDescent="0.2">
      <c r="A553" s="59">
        <f t="shared" si="67"/>
        <v>165</v>
      </c>
      <c r="B553" s="57" t="s">
        <v>1438</v>
      </c>
      <c r="C553" s="81">
        <v>396.9</v>
      </c>
      <c r="D553" s="81"/>
      <c r="E553" s="81"/>
      <c r="F553" s="81">
        <f t="shared" si="65"/>
        <v>396.9</v>
      </c>
      <c r="G553" s="90">
        <v>6</v>
      </c>
      <c r="H553" s="90"/>
      <c r="I553" s="90"/>
      <c r="J553" s="57">
        <f t="shared" si="71"/>
        <v>6</v>
      </c>
      <c r="K553" s="56">
        <f t="shared" si="68"/>
        <v>2.9390154298310064E-3</v>
      </c>
      <c r="L553" s="54">
        <f t="shared" si="69"/>
        <v>10.815576781778104</v>
      </c>
      <c r="M553" s="54">
        <f t="shared" si="64"/>
        <v>2.3794268919911827</v>
      </c>
      <c r="N553" s="54">
        <f t="shared" si="70"/>
        <v>5.4077883908890518</v>
      </c>
      <c r="O553" s="54">
        <v>0.84602006688963205</v>
      </c>
      <c r="P553" s="89">
        <f t="shared" si="66"/>
        <v>4.900179423418486E-2</v>
      </c>
    </row>
    <row r="554" spans="1:16" x14ac:dyDescent="0.2">
      <c r="A554" s="59">
        <f t="shared" si="67"/>
        <v>166</v>
      </c>
      <c r="B554" s="57" t="s">
        <v>1439</v>
      </c>
      <c r="C554" s="81">
        <v>817.4</v>
      </c>
      <c r="D554" s="81">
        <v>44.7</v>
      </c>
      <c r="E554" s="81">
        <v>29.9</v>
      </c>
      <c r="F554" s="81">
        <f t="shared" si="65"/>
        <v>892</v>
      </c>
      <c r="G554" s="90">
        <v>15</v>
      </c>
      <c r="H554" s="90">
        <v>2</v>
      </c>
      <c r="I554" s="90">
        <v>1</v>
      </c>
      <c r="J554" s="57">
        <f t="shared" si="71"/>
        <v>18</v>
      </c>
      <c r="K554" s="56">
        <f t="shared" si="68"/>
        <v>8.8170462894930201E-3</v>
      </c>
      <c r="L554" s="54">
        <f t="shared" si="69"/>
        <v>32.446730345334316</v>
      </c>
      <c r="M554" s="54">
        <f t="shared" si="64"/>
        <v>7.13828067597355</v>
      </c>
      <c r="N554" s="54">
        <f t="shared" si="70"/>
        <v>16.223365172667158</v>
      </c>
      <c r="O554" s="54">
        <v>2.5380602006688964</v>
      </c>
      <c r="P554" s="89">
        <f t="shared" si="66"/>
        <v>6.5410803133008871E-2</v>
      </c>
    </row>
    <row r="555" spans="1:16" x14ac:dyDescent="0.2">
      <c r="A555" s="59">
        <f t="shared" si="67"/>
        <v>167</v>
      </c>
      <c r="B555" s="57" t="s">
        <v>1440</v>
      </c>
      <c r="C555" s="81">
        <v>872.1</v>
      </c>
      <c r="D555" s="81"/>
      <c r="E555" s="81"/>
      <c r="F555" s="81">
        <f t="shared" si="65"/>
        <v>872.1</v>
      </c>
      <c r="G555" s="90">
        <v>17</v>
      </c>
      <c r="H555" s="90"/>
      <c r="I555" s="90"/>
      <c r="J555" s="57">
        <f t="shared" si="71"/>
        <v>17</v>
      </c>
      <c r="K555" s="56">
        <f t="shared" si="68"/>
        <v>8.3272103845211855E-3</v>
      </c>
      <c r="L555" s="54">
        <f t="shared" si="69"/>
        <v>30.644134215037962</v>
      </c>
      <c r="M555" s="54">
        <f t="shared" si="64"/>
        <v>6.7417095273083518</v>
      </c>
      <c r="N555" s="54">
        <f t="shared" si="70"/>
        <v>15.322067107518981</v>
      </c>
      <c r="O555" s="54">
        <v>2.3970568561872909</v>
      </c>
      <c r="P555" s="89">
        <f t="shared" si="66"/>
        <v>6.3186524144080478E-2</v>
      </c>
    </row>
    <row r="556" spans="1:16" x14ac:dyDescent="0.2">
      <c r="A556" s="59">
        <f t="shared" si="67"/>
        <v>168</v>
      </c>
      <c r="B556" s="57" t="s">
        <v>1441</v>
      </c>
      <c r="C556" s="81">
        <v>654.1</v>
      </c>
      <c r="D556" s="81"/>
      <c r="E556" s="81">
        <v>31.8</v>
      </c>
      <c r="F556" s="81">
        <f t="shared" si="65"/>
        <v>685.9</v>
      </c>
      <c r="G556" s="90">
        <v>8</v>
      </c>
      <c r="H556" s="90"/>
      <c r="I556" s="90">
        <v>1</v>
      </c>
      <c r="J556" s="57">
        <f t="shared" si="71"/>
        <v>9</v>
      </c>
      <c r="K556" s="56">
        <f t="shared" si="68"/>
        <v>4.40852314474651E-3</v>
      </c>
      <c r="L556" s="54">
        <f t="shared" si="69"/>
        <v>16.223365172667158</v>
      </c>
      <c r="M556" s="54">
        <f t="shared" si="64"/>
        <v>3.569140337986775</v>
      </c>
      <c r="N556" s="54">
        <f t="shared" si="70"/>
        <v>8.1116825863335791</v>
      </c>
      <c r="O556" s="54">
        <v>1.2690301003344482</v>
      </c>
      <c r="P556" s="89">
        <f t="shared" si="66"/>
        <v>4.2532757249339491E-2</v>
      </c>
    </row>
    <row r="557" spans="1:16" x14ac:dyDescent="0.2">
      <c r="A557" s="59">
        <f t="shared" si="67"/>
        <v>169</v>
      </c>
      <c r="B557" s="57" t="s">
        <v>1442</v>
      </c>
      <c r="C557" s="81">
        <v>253.3</v>
      </c>
      <c r="D557" s="81">
        <v>10.1</v>
      </c>
      <c r="E557" s="81"/>
      <c r="F557" s="81">
        <f t="shared" si="65"/>
        <v>263.40000000000003</v>
      </c>
      <c r="G557" s="90">
        <v>6</v>
      </c>
      <c r="H557" s="90">
        <v>1</v>
      </c>
      <c r="I557" s="90"/>
      <c r="J557" s="57">
        <f t="shared" si="71"/>
        <v>7</v>
      </c>
      <c r="K557" s="56">
        <f t="shared" si="68"/>
        <v>3.428851334802841E-3</v>
      </c>
      <c r="L557" s="54">
        <f t="shared" si="69"/>
        <v>12.618172912074455</v>
      </c>
      <c r="M557" s="54">
        <f t="shared" si="64"/>
        <v>2.77599804065638</v>
      </c>
      <c r="N557" s="54">
        <f t="shared" si="70"/>
        <v>6.3090864560372273</v>
      </c>
      <c r="O557" s="54">
        <v>0.9870234113712375</v>
      </c>
      <c r="P557" s="89">
        <f t="shared" si="66"/>
        <v>8.6143814806906971E-2</v>
      </c>
    </row>
    <row r="558" spans="1:16" x14ac:dyDescent="0.2">
      <c r="A558" s="59">
        <f t="shared" si="67"/>
        <v>170</v>
      </c>
      <c r="B558" s="57" t="s">
        <v>1443</v>
      </c>
      <c r="C558" s="81">
        <v>603.79999999999995</v>
      </c>
      <c r="D558" s="81"/>
      <c r="E558" s="81"/>
      <c r="F558" s="81">
        <f t="shared" si="65"/>
        <v>603.79999999999995</v>
      </c>
      <c r="G558" s="90">
        <v>15</v>
      </c>
      <c r="H558" s="90"/>
      <c r="I558" s="90"/>
      <c r="J558" s="57">
        <f t="shared" si="71"/>
        <v>15</v>
      </c>
      <c r="K558" s="56">
        <f t="shared" si="68"/>
        <v>7.3475385745775165E-3</v>
      </c>
      <c r="L558" s="54">
        <f t="shared" si="69"/>
        <v>27.03894195444526</v>
      </c>
      <c r="M558" s="54">
        <f t="shared" si="64"/>
        <v>5.9485672299779573</v>
      </c>
      <c r="N558" s="54">
        <f t="shared" si="70"/>
        <v>13.51947097722263</v>
      </c>
      <c r="O558" s="54">
        <v>2.1150501672240805</v>
      </c>
      <c r="P558" s="89">
        <f t="shared" si="66"/>
        <v>8.052671468842322E-2</v>
      </c>
    </row>
    <row r="559" spans="1:16" x14ac:dyDescent="0.2">
      <c r="A559" s="59">
        <f t="shared" si="67"/>
        <v>171</v>
      </c>
      <c r="B559" s="57" t="s">
        <v>1444</v>
      </c>
      <c r="C559" s="81">
        <v>664</v>
      </c>
      <c r="D559" s="81">
        <v>24.3</v>
      </c>
      <c r="E559" s="81"/>
      <c r="F559" s="81">
        <f t="shared" si="65"/>
        <v>688.3</v>
      </c>
      <c r="G559" s="90">
        <v>12</v>
      </c>
      <c r="H559" s="90">
        <v>1</v>
      </c>
      <c r="I559" s="90"/>
      <c r="J559" s="57">
        <f t="shared" si="71"/>
        <v>13</v>
      </c>
      <c r="K559" s="56">
        <f t="shared" si="68"/>
        <v>6.3678667646338474E-3</v>
      </c>
      <c r="L559" s="54">
        <f t="shared" si="69"/>
        <v>23.433749693852558</v>
      </c>
      <c r="M559" s="54">
        <f t="shared" si="64"/>
        <v>5.1554249326475627</v>
      </c>
      <c r="N559" s="54">
        <f t="shared" si="70"/>
        <v>11.716874846926279</v>
      </c>
      <c r="O559" s="54">
        <v>1.8330434782608696</v>
      </c>
      <c r="P559" s="89">
        <f t="shared" si="66"/>
        <v>6.1221985982401965E-2</v>
      </c>
    </row>
    <row r="560" spans="1:16" x14ac:dyDescent="0.2">
      <c r="A560" s="59">
        <f t="shared" si="67"/>
        <v>172</v>
      </c>
      <c r="B560" s="57" t="s">
        <v>1445</v>
      </c>
      <c r="C560" s="81">
        <v>621.6</v>
      </c>
      <c r="D560" s="81"/>
      <c r="E560" s="81"/>
      <c r="F560" s="81">
        <f t="shared" si="65"/>
        <v>621.6</v>
      </c>
      <c r="G560" s="90">
        <v>15</v>
      </c>
      <c r="H560" s="90"/>
      <c r="I560" s="90"/>
      <c r="J560" s="57">
        <f t="shared" si="71"/>
        <v>15</v>
      </c>
      <c r="K560" s="56">
        <f t="shared" si="68"/>
        <v>7.3475385745775165E-3</v>
      </c>
      <c r="L560" s="54">
        <f t="shared" si="69"/>
        <v>27.03894195444526</v>
      </c>
      <c r="M560" s="54">
        <f t="shared" si="64"/>
        <v>5.9485672299779573</v>
      </c>
      <c r="N560" s="54">
        <f t="shared" si="70"/>
        <v>13.51947097722263</v>
      </c>
      <c r="O560" s="54">
        <v>2.1150501672240805</v>
      </c>
      <c r="P560" s="89">
        <f t="shared" si="66"/>
        <v>7.8220769512339014E-2</v>
      </c>
    </row>
    <row r="561" spans="1:16" x14ac:dyDescent="0.2">
      <c r="A561" s="59">
        <f t="shared" si="67"/>
        <v>173</v>
      </c>
      <c r="B561" s="57" t="s">
        <v>1446</v>
      </c>
      <c r="C561" s="81">
        <v>547.1</v>
      </c>
      <c r="D561" s="81">
        <v>23.2</v>
      </c>
      <c r="E561" s="81"/>
      <c r="F561" s="81">
        <f t="shared" si="65"/>
        <v>570.30000000000007</v>
      </c>
      <c r="G561" s="90">
        <v>6</v>
      </c>
      <c r="H561" s="90">
        <v>1</v>
      </c>
      <c r="I561" s="90"/>
      <c r="J561" s="57">
        <f t="shared" si="71"/>
        <v>7</v>
      </c>
      <c r="K561" s="56">
        <f t="shared" si="68"/>
        <v>3.428851334802841E-3</v>
      </c>
      <c r="L561" s="54">
        <f t="shared" si="69"/>
        <v>12.618172912074455</v>
      </c>
      <c r="M561" s="54">
        <f t="shared" si="64"/>
        <v>2.77599804065638</v>
      </c>
      <c r="N561" s="54">
        <f t="shared" si="70"/>
        <v>6.3090864560372273</v>
      </c>
      <c r="O561" s="54">
        <v>0.9870234113712375</v>
      </c>
      <c r="P561" s="89">
        <f t="shared" si="66"/>
        <v>3.9786569910817637E-2</v>
      </c>
    </row>
    <row r="562" spans="1:16" x14ac:dyDescent="0.2">
      <c r="A562" s="59">
        <f t="shared" si="67"/>
        <v>174</v>
      </c>
      <c r="B562" s="57" t="s">
        <v>1447</v>
      </c>
      <c r="C562" s="81">
        <v>536.29999999999995</v>
      </c>
      <c r="D562" s="81"/>
      <c r="E562" s="81">
        <v>85.9</v>
      </c>
      <c r="F562" s="81">
        <f t="shared" si="65"/>
        <v>622.19999999999993</v>
      </c>
      <c r="G562" s="90">
        <v>12</v>
      </c>
      <c r="H562" s="90"/>
      <c r="I562" s="90">
        <v>1</v>
      </c>
      <c r="J562" s="57">
        <f t="shared" si="71"/>
        <v>13</v>
      </c>
      <c r="K562" s="56">
        <f t="shared" si="68"/>
        <v>6.3678667646338474E-3</v>
      </c>
      <c r="L562" s="54">
        <f t="shared" si="69"/>
        <v>23.433749693852558</v>
      </c>
      <c r="M562" s="54">
        <f t="shared" si="64"/>
        <v>5.1554249326475627</v>
      </c>
      <c r="N562" s="54">
        <f t="shared" si="70"/>
        <v>11.716874846926279</v>
      </c>
      <c r="O562" s="54">
        <v>1.8330434782608696</v>
      </c>
      <c r="P562" s="89">
        <f t="shared" si="66"/>
        <v>6.7725961028105547E-2</v>
      </c>
    </row>
    <row r="563" spans="1:16" x14ac:dyDescent="0.2">
      <c r="A563" s="59">
        <f t="shared" si="67"/>
        <v>175</v>
      </c>
      <c r="B563" s="57" t="s">
        <v>1448</v>
      </c>
      <c r="C563" s="81">
        <v>523.03</v>
      </c>
      <c r="D563" s="81"/>
      <c r="E563" s="81"/>
      <c r="F563" s="81">
        <f t="shared" si="65"/>
        <v>523.03</v>
      </c>
      <c r="G563" s="90">
        <v>7</v>
      </c>
      <c r="H563" s="90"/>
      <c r="I563" s="90"/>
      <c r="J563" s="57">
        <f t="shared" si="71"/>
        <v>7</v>
      </c>
      <c r="K563" s="56">
        <f t="shared" si="68"/>
        <v>3.428851334802841E-3</v>
      </c>
      <c r="L563" s="54">
        <f t="shared" si="69"/>
        <v>12.618172912074455</v>
      </c>
      <c r="M563" s="54">
        <f t="shared" si="64"/>
        <v>2.77599804065638</v>
      </c>
      <c r="N563" s="54">
        <f t="shared" si="70"/>
        <v>6.3090864560372273</v>
      </c>
      <c r="O563" s="54">
        <v>0.9870234113712375</v>
      </c>
      <c r="P563" s="89">
        <f t="shared" si="66"/>
        <v>4.3382369692253411E-2</v>
      </c>
    </row>
    <row r="564" spans="1:16" x14ac:dyDescent="0.2">
      <c r="A564" s="59">
        <f t="shared" si="67"/>
        <v>176</v>
      </c>
      <c r="B564" s="57" t="s">
        <v>1449</v>
      </c>
      <c r="C564" s="81">
        <v>628.20000000000005</v>
      </c>
      <c r="D564" s="81"/>
      <c r="E564" s="81">
        <v>93.9</v>
      </c>
      <c r="F564" s="81">
        <f t="shared" si="65"/>
        <v>722.1</v>
      </c>
      <c r="G564" s="90">
        <v>6</v>
      </c>
      <c r="H564" s="90"/>
      <c r="I564" s="90">
        <v>1</v>
      </c>
      <c r="J564" s="57">
        <f t="shared" si="71"/>
        <v>7</v>
      </c>
      <c r="K564" s="56">
        <f t="shared" si="68"/>
        <v>3.428851334802841E-3</v>
      </c>
      <c r="L564" s="54">
        <f t="shared" si="69"/>
        <v>12.618172912074455</v>
      </c>
      <c r="M564" s="54">
        <f t="shared" si="64"/>
        <v>2.77599804065638</v>
      </c>
      <c r="N564" s="54">
        <f t="shared" si="70"/>
        <v>6.3090864560372273</v>
      </c>
      <c r="O564" s="54">
        <v>0.9870234113712375</v>
      </c>
      <c r="P564" s="89">
        <f t="shared" si="66"/>
        <v>3.1422629580583436E-2</v>
      </c>
    </row>
    <row r="565" spans="1:16" x14ac:dyDescent="0.2">
      <c r="A565" s="59">
        <f t="shared" si="67"/>
        <v>177</v>
      </c>
      <c r="B565" s="57" t="s">
        <v>1450</v>
      </c>
      <c r="C565" s="81">
        <v>570.4</v>
      </c>
      <c r="D565" s="81"/>
      <c r="E565" s="81"/>
      <c r="F565" s="81">
        <f t="shared" si="65"/>
        <v>570.4</v>
      </c>
      <c r="G565" s="90">
        <v>12</v>
      </c>
      <c r="H565" s="90"/>
      <c r="I565" s="90"/>
      <c r="J565" s="57">
        <f t="shared" si="71"/>
        <v>12</v>
      </c>
      <c r="K565" s="56">
        <f t="shared" si="68"/>
        <v>5.8780308596620128E-3</v>
      </c>
      <c r="L565" s="54">
        <f t="shared" si="69"/>
        <v>21.631153563556207</v>
      </c>
      <c r="M565" s="54">
        <f t="shared" si="64"/>
        <v>4.7588537839823655</v>
      </c>
      <c r="N565" s="54">
        <f t="shared" si="70"/>
        <v>10.815576781778104</v>
      </c>
      <c r="O565" s="54">
        <v>1.6920401337792641</v>
      </c>
      <c r="P565" s="89">
        <f t="shared" si="66"/>
        <v>6.819359092408124E-2</v>
      </c>
    </row>
    <row r="566" spans="1:16" x14ac:dyDescent="0.2">
      <c r="A566" s="59">
        <f t="shared" si="67"/>
        <v>178</v>
      </c>
      <c r="B566" s="57" t="s">
        <v>1451</v>
      </c>
      <c r="C566" s="81">
        <v>672.28</v>
      </c>
      <c r="D566" s="81">
        <v>45.9</v>
      </c>
      <c r="E566" s="81"/>
      <c r="F566" s="81">
        <f t="shared" si="65"/>
        <v>718.18</v>
      </c>
      <c r="G566" s="90">
        <v>13</v>
      </c>
      <c r="H566" s="90">
        <v>2</v>
      </c>
      <c r="I566" s="90"/>
      <c r="J566" s="57">
        <f t="shared" si="71"/>
        <v>15</v>
      </c>
      <c r="K566" s="56">
        <f t="shared" si="68"/>
        <v>7.3475385745775165E-3</v>
      </c>
      <c r="L566" s="54">
        <f t="shared" si="69"/>
        <v>27.03894195444526</v>
      </c>
      <c r="M566" s="54">
        <f t="shared" si="64"/>
        <v>5.9485672299779573</v>
      </c>
      <c r="N566" s="54">
        <f t="shared" si="70"/>
        <v>13.51947097722263</v>
      </c>
      <c r="O566" s="54">
        <v>2.1150501672240805</v>
      </c>
      <c r="P566" s="89">
        <f t="shared" si="66"/>
        <v>6.7701732614205257E-2</v>
      </c>
    </row>
    <row r="567" spans="1:16" x14ac:dyDescent="0.2">
      <c r="A567" s="59">
        <f t="shared" si="67"/>
        <v>179</v>
      </c>
      <c r="B567" s="57" t="s">
        <v>1452</v>
      </c>
      <c r="C567" s="81">
        <v>862.5</v>
      </c>
      <c r="D567" s="81"/>
      <c r="E567" s="81"/>
      <c r="F567" s="81">
        <f t="shared" si="65"/>
        <v>862.5</v>
      </c>
      <c r="G567" s="90">
        <v>13</v>
      </c>
      <c r="H567" s="90"/>
      <c r="I567" s="90"/>
      <c r="J567" s="57">
        <f t="shared" si="71"/>
        <v>13</v>
      </c>
      <c r="K567" s="56">
        <f t="shared" si="68"/>
        <v>6.3678667646338474E-3</v>
      </c>
      <c r="L567" s="54">
        <f t="shared" si="69"/>
        <v>23.433749693852558</v>
      </c>
      <c r="M567" s="54">
        <f t="shared" si="64"/>
        <v>5.1554249326475627</v>
      </c>
      <c r="N567" s="54">
        <f t="shared" si="70"/>
        <v>11.716874846926279</v>
      </c>
      <c r="O567" s="54">
        <v>1.8330434782608696</v>
      </c>
      <c r="P567" s="89">
        <f t="shared" si="66"/>
        <v>4.8856919364275095E-2</v>
      </c>
    </row>
    <row r="568" spans="1:16" x14ac:dyDescent="0.2">
      <c r="A568" s="59">
        <f t="shared" si="67"/>
        <v>180</v>
      </c>
      <c r="B568" s="57" t="s">
        <v>1453</v>
      </c>
      <c r="C568" s="81">
        <v>693.7</v>
      </c>
      <c r="D568" s="81">
        <v>26.4</v>
      </c>
      <c r="E568" s="81"/>
      <c r="F568" s="81">
        <f t="shared" si="65"/>
        <v>720.1</v>
      </c>
      <c r="G568" s="90">
        <v>12</v>
      </c>
      <c r="H568" s="90">
        <v>1</v>
      </c>
      <c r="I568" s="90"/>
      <c r="J568" s="57">
        <f t="shared" si="71"/>
        <v>13</v>
      </c>
      <c r="K568" s="56">
        <f t="shared" si="68"/>
        <v>6.3678667646338474E-3</v>
      </c>
      <c r="L568" s="54">
        <f t="shared" si="69"/>
        <v>23.433749693852558</v>
      </c>
      <c r="M568" s="54">
        <f t="shared" si="64"/>
        <v>5.1554249326475627</v>
      </c>
      <c r="N568" s="54">
        <f t="shared" si="70"/>
        <v>11.716874846926279</v>
      </c>
      <c r="O568" s="54">
        <v>1.8330434782608696</v>
      </c>
      <c r="P568" s="89">
        <f t="shared" si="66"/>
        <v>5.851839043422756E-2</v>
      </c>
    </row>
    <row r="569" spans="1:16" x14ac:dyDescent="0.2">
      <c r="A569" s="59">
        <f t="shared" si="67"/>
        <v>181</v>
      </c>
      <c r="B569" s="57" t="s">
        <v>1454</v>
      </c>
      <c r="C569" s="81">
        <v>689.6</v>
      </c>
      <c r="D569" s="81"/>
      <c r="E569" s="81"/>
      <c r="F569" s="81">
        <f t="shared" si="65"/>
        <v>689.6</v>
      </c>
      <c r="G569" s="90">
        <v>10</v>
      </c>
      <c r="H569" s="90"/>
      <c r="I569" s="90"/>
      <c r="J569" s="57">
        <f t="shared" si="71"/>
        <v>10</v>
      </c>
      <c r="K569" s="56">
        <f t="shared" si="68"/>
        <v>4.8983590497183446E-3</v>
      </c>
      <c r="L569" s="54">
        <f t="shared" si="69"/>
        <v>18.025961302963509</v>
      </c>
      <c r="M569" s="54">
        <f t="shared" si="64"/>
        <v>3.9657114866519718</v>
      </c>
      <c r="N569" s="54">
        <f t="shared" si="70"/>
        <v>9.0129806514817545</v>
      </c>
      <c r="O569" s="54">
        <v>1.4100334448160534</v>
      </c>
      <c r="P569" s="89">
        <f t="shared" si="66"/>
        <v>4.7005056389085399E-2</v>
      </c>
    </row>
    <row r="570" spans="1:16" x14ac:dyDescent="0.2">
      <c r="A570" s="59">
        <f t="shared" si="67"/>
        <v>182</v>
      </c>
      <c r="B570" s="57" t="s">
        <v>1455</v>
      </c>
      <c r="C570" s="81">
        <v>599</v>
      </c>
      <c r="D570" s="81"/>
      <c r="E570" s="81">
        <v>61.7</v>
      </c>
      <c r="F570" s="81">
        <f t="shared" si="65"/>
        <v>660.7</v>
      </c>
      <c r="G570" s="90">
        <v>11</v>
      </c>
      <c r="H570" s="90"/>
      <c r="I570" s="90">
        <v>1</v>
      </c>
      <c r="J570" s="57">
        <f t="shared" si="71"/>
        <v>12</v>
      </c>
      <c r="K570" s="56">
        <f t="shared" si="68"/>
        <v>5.8780308596620128E-3</v>
      </c>
      <c r="L570" s="54">
        <f t="shared" si="69"/>
        <v>21.631153563556207</v>
      </c>
      <c r="M570" s="54">
        <f t="shared" si="64"/>
        <v>4.7588537839823655</v>
      </c>
      <c r="N570" s="54">
        <f t="shared" si="70"/>
        <v>10.815576781778104</v>
      </c>
      <c r="O570" s="54">
        <v>1.6920401337792641</v>
      </c>
      <c r="P570" s="89">
        <f t="shared" si="66"/>
        <v>5.8873352903126897E-2</v>
      </c>
    </row>
    <row r="571" spans="1:16" x14ac:dyDescent="0.2">
      <c r="A571" s="59">
        <f t="shared" si="67"/>
        <v>183</v>
      </c>
      <c r="B571" s="57" t="s">
        <v>1456</v>
      </c>
      <c r="C571" s="81">
        <v>502.6</v>
      </c>
      <c r="D571" s="81"/>
      <c r="E571" s="81">
        <v>53.9</v>
      </c>
      <c r="F571" s="81">
        <f t="shared" si="65"/>
        <v>556.5</v>
      </c>
      <c r="G571" s="90">
        <v>8</v>
      </c>
      <c r="H571" s="90"/>
      <c r="I571" s="90">
        <v>2</v>
      </c>
      <c r="J571" s="57">
        <f t="shared" si="71"/>
        <v>10</v>
      </c>
      <c r="K571" s="56">
        <f t="shared" si="68"/>
        <v>4.8983590497183446E-3</v>
      </c>
      <c r="L571" s="54">
        <f t="shared" si="69"/>
        <v>18.025961302963509</v>
      </c>
      <c r="M571" s="54">
        <f t="shared" si="64"/>
        <v>3.9657114866519718</v>
      </c>
      <c r="N571" s="54">
        <f t="shared" si="70"/>
        <v>9.0129806514817545</v>
      </c>
      <c r="O571" s="54">
        <v>1.4100334448160534</v>
      </c>
      <c r="P571" s="89">
        <f t="shared" si="66"/>
        <v>5.8247415787804659E-2</v>
      </c>
    </row>
    <row r="572" spans="1:16" x14ac:dyDescent="0.2">
      <c r="A572" s="59">
        <f t="shared" si="67"/>
        <v>184</v>
      </c>
      <c r="B572" s="57" t="s">
        <v>1457</v>
      </c>
      <c r="C572" s="81">
        <v>4995.63</v>
      </c>
      <c r="D572" s="81">
        <v>255.4</v>
      </c>
      <c r="E572" s="81">
        <v>189.6</v>
      </c>
      <c r="F572" s="81">
        <f t="shared" si="65"/>
        <v>5440.63</v>
      </c>
      <c r="G572" s="90">
        <v>84</v>
      </c>
      <c r="H572" s="90">
        <v>1</v>
      </c>
      <c r="I572" s="90">
        <v>1</v>
      </c>
      <c r="J572" s="57">
        <f t="shared" si="71"/>
        <v>86</v>
      </c>
      <c r="K572" s="56">
        <f t="shared" si="68"/>
        <v>4.2125887827577764E-2</v>
      </c>
      <c r="L572" s="54">
        <f t="shared" si="69"/>
        <v>155.02326720548618</v>
      </c>
      <c r="M572" s="54">
        <f t="shared" si="64"/>
        <v>34.105118785206962</v>
      </c>
      <c r="N572" s="54">
        <f t="shared" si="70"/>
        <v>77.511633602743089</v>
      </c>
      <c r="O572" s="54">
        <v>12.12628762541806</v>
      </c>
      <c r="P572" s="89">
        <f t="shared" si="66"/>
        <v>5.1237872676299305E-2</v>
      </c>
    </row>
    <row r="573" spans="1:16" x14ac:dyDescent="0.2">
      <c r="A573" s="59">
        <f t="shared" si="67"/>
        <v>185</v>
      </c>
      <c r="B573" s="57" t="s">
        <v>1458</v>
      </c>
      <c r="C573" s="81">
        <v>574.70000000000005</v>
      </c>
      <c r="D573" s="81">
        <v>14</v>
      </c>
      <c r="E573" s="81"/>
      <c r="F573" s="81">
        <f t="shared" si="65"/>
        <v>588.70000000000005</v>
      </c>
      <c r="G573" s="90">
        <v>7</v>
      </c>
      <c r="H573" s="90">
        <v>1</v>
      </c>
      <c r="I573" s="90"/>
      <c r="J573" s="57">
        <f t="shared" si="71"/>
        <v>8</v>
      </c>
      <c r="K573" s="56">
        <f t="shared" si="68"/>
        <v>3.9186872397746755E-3</v>
      </c>
      <c r="L573" s="54">
        <f t="shared" si="69"/>
        <v>14.420769042370805</v>
      </c>
      <c r="M573" s="54">
        <f t="shared" si="64"/>
        <v>3.1725691893215773</v>
      </c>
      <c r="N573" s="54">
        <f t="shared" si="70"/>
        <v>7.2103845211854027</v>
      </c>
      <c r="O573" s="54">
        <v>1.128026755852843</v>
      </c>
      <c r="P573" s="89">
        <f t="shared" si="66"/>
        <v>4.4049175316342157E-2</v>
      </c>
    </row>
    <row r="574" spans="1:16" x14ac:dyDescent="0.2">
      <c r="A574" s="59">
        <f t="shared" si="67"/>
        <v>186</v>
      </c>
      <c r="B574" s="57" t="s">
        <v>1459</v>
      </c>
      <c r="C574" s="81">
        <v>666.7</v>
      </c>
      <c r="D574" s="81"/>
      <c r="E574" s="81">
        <v>37.9</v>
      </c>
      <c r="F574" s="81">
        <f t="shared" si="65"/>
        <v>704.6</v>
      </c>
      <c r="G574" s="90">
        <v>12</v>
      </c>
      <c r="H574" s="90"/>
      <c r="I574" s="90">
        <v>1</v>
      </c>
      <c r="J574" s="57">
        <f t="shared" si="71"/>
        <v>13</v>
      </c>
      <c r="K574" s="56">
        <f t="shared" si="68"/>
        <v>6.3678667646338474E-3</v>
      </c>
      <c r="L574" s="54">
        <f t="shared" si="69"/>
        <v>23.433749693852558</v>
      </c>
      <c r="M574" s="54">
        <f t="shared" si="64"/>
        <v>5.1554249326475627</v>
      </c>
      <c r="N574" s="54">
        <f t="shared" si="70"/>
        <v>11.716874846926279</v>
      </c>
      <c r="O574" s="54">
        <v>1.8330434782608696</v>
      </c>
      <c r="P574" s="89">
        <f t="shared" si="66"/>
        <v>5.9805695361463622E-2</v>
      </c>
    </row>
    <row r="575" spans="1:16" x14ac:dyDescent="0.2">
      <c r="A575" s="59">
        <f t="shared" si="67"/>
        <v>187</v>
      </c>
      <c r="B575" s="57" t="s">
        <v>1460</v>
      </c>
      <c r="C575" s="81">
        <v>663.6</v>
      </c>
      <c r="D575" s="81"/>
      <c r="E575" s="81"/>
      <c r="F575" s="81">
        <f t="shared" si="65"/>
        <v>663.6</v>
      </c>
      <c r="G575" s="90">
        <v>13</v>
      </c>
      <c r="H575" s="90"/>
      <c r="I575" s="90"/>
      <c r="J575" s="57">
        <f t="shared" si="71"/>
        <v>13</v>
      </c>
      <c r="K575" s="56">
        <f t="shared" si="68"/>
        <v>6.3678667646338474E-3</v>
      </c>
      <c r="L575" s="54">
        <f t="shared" si="69"/>
        <v>23.433749693852558</v>
      </c>
      <c r="M575" s="54">
        <f t="shared" ref="M575:M638" si="72">L575*0.22</f>
        <v>5.1554249326475627</v>
      </c>
      <c r="N575" s="54">
        <f t="shared" si="70"/>
        <v>11.716874846926279</v>
      </c>
      <c r="O575" s="54">
        <v>1.8330434782608696</v>
      </c>
      <c r="P575" s="89">
        <f t="shared" si="66"/>
        <v>6.350074284461614E-2</v>
      </c>
    </row>
    <row r="576" spans="1:16" x14ac:dyDescent="0.2">
      <c r="A576" s="59">
        <f t="shared" si="67"/>
        <v>188</v>
      </c>
      <c r="B576" s="57" t="s">
        <v>1461</v>
      </c>
      <c r="C576" s="81">
        <v>693.2</v>
      </c>
      <c r="D576" s="81"/>
      <c r="E576" s="81"/>
      <c r="F576" s="81">
        <f t="shared" si="65"/>
        <v>693.2</v>
      </c>
      <c r="G576" s="90">
        <v>12</v>
      </c>
      <c r="H576" s="90"/>
      <c r="I576" s="90"/>
      <c r="J576" s="57">
        <f t="shared" si="71"/>
        <v>12</v>
      </c>
      <c r="K576" s="56">
        <f t="shared" si="68"/>
        <v>5.8780308596620128E-3</v>
      </c>
      <c r="L576" s="54">
        <f t="shared" si="69"/>
        <v>21.631153563556207</v>
      </c>
      <c r="M576" s="54">
        <f t="shared" si="72"/>
        <v>4.7588537839823655</v>
      </c>
      <c r="N576" s="54">
        <f t="shared" si="70"/>
        <v>10.815576781778104</v>
      </c>
      <c r="O576" s="54">
        <v>1.6920401337792641</v>
      </c>
      <c r="P576" s="89">
        <f t="shared" si="66"/>
        <v>5.6113133674402682E-2</v>
      </c>
    </row>
    <row r="577" spans="1:16" x14ac:dyDescent="0.2">
      <c r="A577" s="59">
        <f t="shared" si="67"/>
        <v>189</v>
      </c>
      <c r="B577" s="57" t="s">
        <v>1462</v>
      </c>
      <c r="C577" s="81">
        <v>777.3</v>
      </c>
      <c r="D577" s="81"/>
      <c r="E577" s="81">
        <v>88.3</v>
      </c>
      <c r="F577" s="81">
        <f t="shared" si="65"/>
        <v>865.59999999999991</v>
      </c>
      <c r="G577" s="90">
        <v>7</v>
      </c>
      <c r="H577" s="90"/>
      <c r="I577" s="90">
        <v>1</v>
      </c>
      <c r="J577" s="57">
        <f t="shared" si="71"/>
        <v>8</v>
      </c>
      <c r="K577" s="56">
        <f t="shared" si="68"/>
        <v>3.9186872397746755E-3</v>
      </c>
      <c r="L577" s="54">
        <f t="shared" si="69"/>
        <v>14.420769042370805</v>
      </c>
      <c r="M577" s="54">
        <f t="shared" si="72"/>
        <v>3.1725691893215773</v>
      </c>
      <c r="N577" s="54">
        <f t="shared" si="70"/>
        <v>7.2103845211854027</v>
      </c>
      <c r="O577" s="54">
        <v>1.128026755852843</v>
      </c>
      <c r="P577" s="89">
        <f t="shared" si="66"/>
        <v>2.9958120966648141E-2</v>
      </c>
    </row>
    <row r="578" spans="1:16" x14ac:dyDescent="0.2">
      <c r="A578" s="59">
        <f t="shared" si="67"/>
        <v>190</v>
      </c>
      <c r="B578" s="57" t="s">
        <v>1463</v>
      </c>
      <c r="C578" s="81">
        <v>635.6</v>
      </c>
      <c r="D578" s="81"/>
      <c r="E578" s="81"/>
      <c r="F578" s="81">
        <f t="shared" si="65"/>
        <v>635.6</v>
      </c>
      <c r="G578" s="90">
        <v>12</v>
      </c>
      <c r="H578" s="90"/>
      <c r="I578" s="90"/>
      <c r="J578" s="57">
        <f t="shared" si="71"/>
        <v>12</v>
      </c>
      <c r="K578" s="56">
        <f t="shared" si="68"/>
        <v>5.8780308596620128E-3</v>
      </c>
      <c r="L578" s="54">
        <f t="shared" si="69"/>
        <v>21.631153563556207</v>
      </c>
      <c r="M578" s="54">
        <f t="shared" si="72"/>
        <v>4.7588537839823655</v>
      </c>
      <c r="N578" s="54">
        <f t="shared" si="70"/>
        <v>10.815576781778104</v>
      </c>
      <c r="O578" s="54">
        <v>1.6920401337792641</v>
      </c>
      <c r="P578" s="89">
        <f t="shared" si="66"/>
        <v>6.1198276058992987E-2</v>
      </c>
    </row>
    <row r="579" spans="1:16" x14ac:dyDescent="0.2">
      <c r="A579" s="59">
        <f t="shared" si="67"/>
        <v>191</v>
      </c>
      <c r="B579" s="57" t="s">
        <v>1464</v>
      </c>
      <c r="C579" s="81">
        <v>504.2</v>
      </c>
      <c r="D579" s="81"/>
      <c r="E579" s="81"/>
      <c r="F579" s="81">
        <f t="shared" si="65"/>
        <v>504.2</v>
      </c>
      <c r="G579" s="90">
        <v>10</v>
      </c>
      <c r="H579" s="90"/>
      <c r="I579" s="90"/>
      <c r="J579" s="57">
        <f t="shared" si="71"/>
        <v>10</v>
      </c>
      <c r="K579" s="56">
        <f t="shared" si="68"/>
        <v>4.8983590497183446E-3</v>
      </c>
      <c r="L579" s="54">
        <f t="shared" si="69"/>
        <v>18.025961302963509</v>
      </c>
      <c r="M579" s="54">
        <f t="shared" si="72"/>
        <v>3.9657114866519718</v>
      </c>
      <c r="N579" s="54">
        <f t="shared" si="70"/>
        <v>9.0129806514817545</v>
      </c>
      <c r="O579" s="54">
        <v>1.4100334448160534</v>
      </c>
      <c r="P579" s="89">
        <f t="shared" si="66"/>
        <v>6.4289343288205653E-2</v>
      </c>
    </row>
    <row r="580" spans="1:16" x14ac:dyDescent="0.2">
      <c r="A580" s="59">
        <f t="shared" si="67"/>
        <v>192</v>
      </c>
      <c r="B580" s="57" t="s">
        <v>1465</v>
      </c>
      <c r="C580" s="81">
        <v>166</v>
      </c>
      <c r="D580" s="81"/>
      <c r="E580" s="81"/>
      <c r="F580" s="81">
        <f t="shared" si="65"/>
        <v>166</v>
      </c>
      <c r="G580" s="90">
        <v>3</v>
      </c>
      <c r="H580" s="90"/>
      <c r="I580" s="90"/>
      <c r="J580" s="57">
        <f t="shared" si="71"/>
        <v>3</v>
      </c>
      <c r="K580" s="56">
        <f t="shared" si="68"/>
        <v>1.4695077149155032E-3</v>
      </c>
      <c r="L580" s="54">
        <f t="shared" si="69"/>
        <v>5.4077883908890518</v>
      </c>
      <c r="M580" s="54">
        <f t="shared" si="72"/>
        <v>1.1897134459955914</v>
      </c>
      <c r="N580" s="54">
        <f t="shared" si="70"/>
        <v>2.7038941954445259</v>
      </c>
      <c r="O580" s="54">
        <v>0.42301003344481602</v>
      </c>
      <c r="P580" s="89">
        <f t="shared" si="66"/>
        <v>5.8580759432373404E-2</v>
      </c>
    </row>
    <row r="581" spans="1:16" x14ac:dyDescent="0.2">
      <c r="A581" s="59">
        <f t="shared" si="67"/>
        <v>193</v>
      </c>
      <c r="B581" s="57" t="s">
        <v>1466</v>
      </c>
      <c r="C581" s="81">
        <v>588.9</v>
      </c>
      <c r="D581" s="81"/>
      <c r="E581" s="81"/>
      <c r="F581" s="81">
        <f t="shared" ref="F581:F644" si="73">C581+D581+E581</f>
        <v>588.9</v>
      </c>
      <c r="G581" s="90">
        <v>10</v>
      </c>
      <c r="H581" s="90"/>
      <c r="I581" s="90"/>
      <c r="J581" s="57">
        <f t="shared" si="71"/>
        <v>10</v>
      </c>
      <c r="K581" s="56">
        <f t="shared" si="68"/>
        <v>4.8983590497183446E-3</v>
      </c>
      <c r="L581" s="54">
        <f t="shared" si="69"/>
        <v>18.025961302963509</v>
      </c>
      <c r="M581" s="54">
        <f t="shared" si="72"/>
        <v>3.9657114866519718</v>
      </c>
      <c r="N581" s="54">
        <f t="shared" si="70"/>
        <v>9.0129806514817545</v>
      </c>
      <c r="O581" s="54">
        <v>1.4100334448160534</v>
      </c>
      <c r="P581" s="89">
        <f t="shared" ref="P581:P644" si="74">(L581+M581+N581+O581)/F581</f>
        <v>5.5042769376656975E-2</v>
      </c>
    </row>
    <row r="582" spans="1:16" x14ac:dyDescent="0.2">
      <c r="A582" s="59">
        <f t="shared" ref="A582:A645" si="75">1+A581</f>
        <v>194</v>
      </c>
      <c r="B582" s="57" t="s">
        <v>1467</v>
      </c>
      <c r="C582" s="81">
        <v>659.3</v>
      </c>
      <c r="D582" s="81"/>
      <c r="E582" s="81"/>
      <c r="F582" s="81">
        <f t="shared" si="73"/>
        <v>659.3</v>
      </c>
      <c r="G582" s="90">
        <v>9</v>
      </c>
      <c r="H582" s="90"/>
      <c r="I582" s="90"/>
      <c r="J582" s="57">
        <f t="shared" si="71"/>
        <v>9</v>
      </c>
      <c r="K582" s="56">
        <f t="shared" ref="K582:K645" si="76">2/4083*J582</f>
        <v>4.40852314474651E-3</v>
      </c>
      <c r="L582" s="54">
        <f t="shared" ref="L582:L645" si="77">K582*3680</f>
        <v>16.223365172667158</v>
      </c>
      <c r="M582" s="54">
        <f t="shared" si="72"/>
        <v>3.569140337986775</v>
      </c>
      <c r="N582" s="54">
        <f t="shared" ref="N582:N645" si="78">L582*0.5</f>
        <v>8.1116825863335791</v>
      </c>
      <c r="O582" s="54">
        <v>1.2690301003344482</v>
      </c>
      <c r="P582" s="89">
        <f t="shared" si="74"/>
        <v>4.4248776273808521E-2</v>
      </c>
    </row>
    <row r="583" spans="1:16" x14ac:dyDescent="0.2">
      <c r="A583" s="59">
        <f t="shared" si="75"/>
        <v>195</v>
      </c>
      <c r="B583" s="57" t="s">
        <v>1468</v>
      </c>
      <c r="C583" s="81">
        <v>199.6</v>
      </c>
      <c r="D583" s="81"/>
      <c r="E583" s="81"/>
      <c r="F583" s="81">
        <f t="shared" si="73"/>
        <v>199.6</v>
      </c>
      <c r="G583" s="90">
        <v>3</v>
      </c>
      <c r="H583" s="90"/>
      <c r="I583" s="90"/>
      <c r="J583" s="57">
        <f t="shared" si="71"/>
        <v>3</v>
      </c>
      <c r="K583" s="56">
        <f t="shared" si="76"/>
        <v>1.4695077149155032E-3</v>
      </c>
      <c r="L583" s="54">
        <f t="shared" si="77"/>
        <v>5.4077883908890518</v>
      </c>
      <c r="M583" s="54">
        <f t="shared" si="72"/>
        <v>1.1897134459955914</v>
      </c>
      <c r="N583" s="54">
        <f t="shared" si="78"/>
        <v>2.7038941954445259</v>
      </c>
      <c r="O583" s="54">
        <v>0.42301003344481602</v>
      </c>
      <c r="P583" s="89">
        <f t="shared" si="74"/>
        <v>4.8719469267404739E-2</v>
      </c>
    </row>
    <row r="584" spans="1:16" x14ac:dyDescent="0.2">
      <c r="A584" s="59">
        <f t="shared" si="75"/>
        <v>196</v>
      </c>
      <c r="B584" s="57" t="s">
        <v>1469</v>
      </c>
      <c r="C584" s="81">
        <v>826.4</v>
      </c>
      <c r="D584" s="81"/>
      <c r="E584" s="81"/>
      <c r="F584" s="81">
        <f t="shared" si="73"/>
        <v>826.4</v>
      </c>
      <c r="G584" s="90">
        <v>16</v>
      </c>
      <c r="H584" s="90"/>
      <c r="I584" s="90"/>
      <c r="J584" s="57">
        <f t="shared" si="71"/>
        <v>16</v>
      </c>
      <c r="K584" s="56">
        <f t="shared" si="76"/>
        <v>7.837374479549351E-3</v>
      </c>
      <c r="L584" s="54">
        <f t="shared" si="77"/>
        <v>28.841538084741611</v>
      </c>
      <c r="M584" s="54">
        <f t="shared" si="72"/>
        <v>6.3451383786431546</v>
      </c>
      <c r="N584" s="54">
        <f t="shared" si="78"/>
        <v>14.420769042370805</v>
      </c>
      <c r="O584" s="54">
        <v>2.2560535117056859</v>
      </c>
      <c r="P584" s="89">
        <f t="shared" si="74"/>
        <v>6.2758348278631734E-2</v>
      </c>
    </row>
    <row r="585" spans="1:16" x14ac:dyDescent="0.2">
      <c r="A585" s="59">
        <f t="shared" si="75"/>
        <v>197</v>
      </c>
      <c r="B585" s="57" t="s">
        <v>1470</v>
      </c>
      <c r="C585" s="81">
        <v>582.70000000000005</v>
      </c>
      <c r="D585" s="81"/>
      <c r="E585" s="81">
        <v>61.9</v>
      </c>
      <c r="F585" s="81">
        <f t="shared" si="73"/>
        <v>644.6</v>
      </c>
      <c r="G585" s="90">
        <v>13</v>
      </c>
      <c r="H585" s="90"/>
      <c r="I585" s="90">
        <v>2</v>
      </c>
      <c r="J585" s="57">
        <f t="shared" si="71"/>
        <v>15</v>
      </c>
      <c r="K585" s="56">
        <f t="shared" si="76"/>
        <v>7.3475385745775165E-3</v>
      </c>
      <c r="L585" s="54">
        <f t="shared" si="77"/>
        <v>27.03894195444526</v>
      </c>
      <c r="M585" s="54">
        <f t="shared" si="72"/>
        <v>5.9485672299779573</v>
      </c>
      <c r="N585" s="54">
        <f t="shared" si="78"/>
        <v>13.51947097722263</v>
      </c>
      <c r="O585" s="54">
        <v>2.1150501672240805</v>
      </c>
      <c r="P585" s="89">
        <f t="shared" si="74"/>
        <v>7.542977091044048E-2</v>
      </c>
    </row>
    <row r="586" spans="1:16" x14ac:dyDescent="0.2">
      <c r="A586" s="59">
        <f t="shared" si="75"/>
        <v>198</v>
      </c>
      <c r="B586" s="57" t="s">
        <v>1471</v>
      </c>
      <c r="C586" s="81">
        <v>358.4</v>
      </c>
      <c r="D586" s="81"/>
      <c r="E586" s="81">
        <v>54.6</v>
      </c>
      <c r="F586" s="81">
        <f t="shared" si="73"/>
        <v>413</v>
      </c>
      <c r="G586" s="90">
        <v>5</v>
      </c>
      <c r="H586" s="90"/>
      <c r="I586" s="90">
        <v>1</v>
      </c>
      <c r="J586" s="57">
        <f t="shared" si="71"/>
        <v>6</v>
      </c>
      <c r="K586" s="56">
        <f t="shared" si="76"/>
        <v>2.9390154298310064E-3</v>
      </c>
      <c r="L586" s="54">
        <f t="shared" si="77"/>
        <v>10.815576781778104</v>
      </c>
      <c r="M586" s="54">
        <f t="shared" si="72"/>
        <v>2.3794268919911827</v>
      </c>
      <c r="N586" s="54">
        <f t="shared" si="78"/>
        <v>5.4077883908890518</v>
      </c>
      <c r="O586" s="54">
        <v>0.84602006688963205</v>
      </c>
      <c r="P586" s="89">
        <f t="shared" si="74"/>
        <v>4.7091554797936974E-2</v>
      </c>
    </row>
    <row r="587" spans="1:16" x14ac:dyDescent="0.2">
      <c r="A587" s="59">
        <f t="shared" si="75"/>
        <v>199</v>
      </c>
      <c r="B587" s="57" t="s">
        <v>1472</v>
      </c>
      <c r="C587" s="81">
        <v>708.8</v>
      </c>
      <c r="D587" s="81"/>
      <c r="E587" s="81">
        <v>106.4</v>
      </c>
      <c r="F587" s="81">
        <f t="shared" si="73"/>
        <v>815.19999999999993</v>
      </c>
      <c r="G587" s="90">
        <v>15</v>
      </c>
      <c r="H587" s="90"/>
      <c r="I587" s="90">
        <v>4</v>
      </c>
      <c r="J587" s="57">
        <f t="shared" si="71"/>
        <v>19</v>
      </c>
      <c r="K587" s="56">
        <f t="shared" si="76"/>
        <v>9.3068821944648546E-3</v>
      </c>
      <c r="L587" s="54">
        <f t="shared" si="77"/>
        <v>34.249326475630667</v>
      </c>
      <c r="M587" s="54">
        <f t="shared" si="72"/>
        <v>7.5348518246387473</v>
      </c>
      <c r="N587" s="54">
        <f t="shared" si="78"/>
        <v>17.124663237815334</v>
      </c>
      <c r="O587" s="54">
        <v>2.6790635451505014</v>
      </c>
      <c r="P587" s="89">
        <f t="shared" si="74"/>
        <v>7.5549441956863653E-2</v>
      </c>
    </row>
    <row r="588" spans="1:16" x14ac:dyDescent="0.2">
      <c r="A588" s="59">
        <f t="shared" si="75"/>
        <v>200</v>
      </c>
      <c r="B588" s="57" t="s">
        <v>1473</v>
      </c>
      <c r="C588" s="81">
        <v>520.55999999999995</v>
      </c>
      <c r="D588" s="81">
        <v>21.1</v>
      </c>
      <c r="E588" s="81">
        <v>104.6</v>
      </c>
      <c r="F588" s="81">
        <f t="shared" si="73"/>
        <v>646.26</v>
      </c>
      <c r="G588" s="90">
        <v>7</v>
      </c>
      <c r="H588" s="90">
        <v>1</v>
      </c>
      <c r="I588" s="90">
        <v>1</v>
      </c>
      <c r="J588" s="57">
        <f t="shared" si="71"/>
        <v>9</v>
      </c>
      <c r="K588" s="56">
        <f t="shared" si="76"/>
        <v>4.40852314474651E-3</v>
      </c>
      <c r="L588" s="54">
        <f t="shared" si="77"/>
        <v>16.223365172667158</v>
      </c>
      <c r="M588" s="54">
        <f t="shared" si="72"/>
        <v>3.569140337986775</v>
      </c>
      <c r="N588" s="54">
        <f t="shared" si="78"/>
        <v>8.1116825863335791</v>
      </c>
      <c r="O588" s="54">
        <v>1.2690301003344482</v>
      </c>
      <c r="P588" s="89">
        <f t="shared" si="74"/>
        <v>4.5141612040543989E-2</v>
      </c>
    </row>
    <row r="589" spans="1:16" x14ac:dyDescent="0.2">
      <c r="A589" s="59">
        <f t="shared" si="75"/>
        <v>201</v>
      </c>
      <c r="B589" s="57" t="s">
        <v>1474</v>
      </c>
      <c r="C589" s="81">
        <v>468.6</v>
      </c>
      <c r="D589" s="81">
        <v>34.5</v>
      </c>
      <c r="E589" s="81">
        <v>198</v>
      </c>
      <c r="F589" s="81">
        <f t="shared" si="73"/>
        <v>701.1</v>
      </c>
      <c r="G589" s="90">
        <v>6</v>
      </c>
      <c r="H589" s="90">
        <v>1</v>
      </c>
      <c r="I589" s="90">
        <v>1</v>
      </c>
      <c r="J589" s="57">
        <f t="shared" si="71"/>
        <v>8</v>
      </c>
      <c r="K589" s="56">
        <f t="shared" si="76"/>
        <v>3.9186872397746755E-3</v>
      </c>
      <c r="L589" s="54">
        <f t="shared" si="77"/>
        <v>14.420769042370805</v>
      </c>
      <c r="M589" s="54">
        <f t="shared" si="72"/>
        <v>3.1725691893215773</v>
      </c>
      <c r="N589" s="54">
        <f t="shared" si="78"/>
        <v>7.2103845211854027</v>
      </c>
      <c r="O589" s="54">
        <v>1.128026755852843</v>
      </c>
      <c r="P589" s="89">
        <f t="shared" si="74"/>
        <v>3.69872336453154E-2</v>
      </c>
    </row>
    <row r="590" spans="1:16" x14ac:dyDescent="0.2">
      <c r="A590" s="59">
        <f t="shared" si="75"/>
        <v>202</v>
      </c>
      <c r="B590" s="57" t="s">
        <v>1475</v>
      </c>
      <c r="C590" s="81">
        <v>644.66</v>
      </c>
      <c r="D590" s="81"/>
      <c r="E590" s="81">
        <v>56.9</v>
      </c>
      <c r="F590" s="81">
        <f t="shared" si="73"/>
        <v>701.56</v>
      </c>
      <c r="G590" s="90">
        <v>11</v>
      </c>
      <c r="H590" s="90"/>
      <c r="I590" s="90">
        <v>1</v>
      </c>
      <c r="J590" s="57">
        <f t="shared" si="71"/>
        <v>12</v>
      </c>
      <c r="K590" s="56">
        <f t="shared" si="76"/>
        <v>5.8780308596620128E-3</v>
      </c>
      <c r="L590" s="54">
        <f t="shared" si="77"/>
        <v>21.631153563556207</v>
      </c>
      <c r="M590" s="54">
        <f t="shared" si="72"/>
        <v>4.7588537839823655</v>
      </c>
      <c r="N590" s="54">
        <f t="shared" si="78"/>
        <v>10.815576781778104</v>
      </c>
      <c r="O590" s="54">
        <v>1.6920401337792641</v>
      </c>
      <c r="P590" s="89">
        <f t="shared" si="74"/>
        <v>5.5444472693847918E-2</v>
      </c>
    </row>
    <row r="591" spans="1:16" x14ac:dyDescent="0.2">
      <c r="A591" s="59">
        <f t="shared" si="75"/>
        <v>203</v>
      </c>
      <c r="B591" s="57" t="s">
        <v>1476</v>
      </c>
      <c r="C591" s="81">
        <v>665.3</v>
      </c>
      <c r="D591" s="81"/>
      <c r="E591" s="81"/>
      <c r="F591" s="81">
        <f t="shared" si="73"/>
        <v>665.3</v>
      </c>
      <c r="G591" s="90">
        <v>13</v>
      </c>
      <c r="H591" s="90"/>
      <c r="I591" s="90"/>
      <c r="J591" s="57">
        <f t="shared" si="71"/>
        <v>13</v>
      </c>
      <c r="K591" s="56">
        <f t="shared" si="76"/>
        <v>6.3678667646338474E-3</v>
      </c>
      <c r="L591" s="54">
        <f t="shared" si="77"/>
        <v>23.433749693852558</v>
      </c>
      <c r="M591" s="54">
        <f t="shared" si="72"/>
        <v>5.1554249326475627</v>
      </c>
      <c r="N591" s="54">
        <f t="shared" si="78"/>
        <v>11.716874846926279</v>
      </c>
      <c r="O591" s="54">
        <v>1.8330434782608696</v>
      </c>
      <c r="P591" s="89">
        <f t="shared" si="74"/>
        <v>6.3338483318333486E-2</v>
      </c>
    </row>
    <row r="592" spans="1:16" x14ac:dyDescent="0.2">
      <c r="A592" s="59">
        <f t="shared" si="75"/>
        <v>204</v>
      </c>
      <c r="B592" s="57" t="s">
        <v>1477</v>
      </c>
      <c r="C592" s="81">
        <v>485.4</v>
      </c>
      <c r="D592" s="81"/>
      <c r="E592" s="81">
        <v>128.4</v>
      </c>
      <c r="F592" s="81">
        <f t="shared" si="73"/>
        <v>613.79999999999995</v>
      </c>
      <c r="G592" s="90">
        <v>7</v>
      </c>
      <c r="H592" s="90"/>
      <c r="I592" s="90">
        <v>1</v>
      </c>
      <c r="J592" s="57">
        <f t="shared" si="71"/>
        <v>8</v>
      </c>
      <c r="K592" s="56">
        <f t="shared" si="76"/>
        <v>3.9186872397746755E-3</v>
      </c>
      <c r="L592" s="54">
        <f t="shared" si="77"/>
        <v>14.420769042370805</v>
      </c>
      <c r="M592" s="54">
        <f t="shared" si="72"/>
        <v>3.1725691893215773</v>
      </c>
      <c r="N592" s="54">
        <f t="shared" si="78"/>
        <v>7.2103845211854027</v>
      </c>
      <c r="O592" s="54">
        <v>1.128026755852843</v>
      </c>
      <c r="P592" s="89">
        <f t="shared" si="74"/>
        <v>4.2247881245895458E-2</v>
      </c>
    </row>
    <row r="593" spans="1:16" x14ac:dyDescent="0.2">
      <c r="A593" s="59">
        <f t="shared" si="75"/>
        <v>205</v>
      </c>
      <c r="B593" s="57" t="s">
        <v>1478</v>
      </c>
      <c r="C593" s="81">
        <v>704</v>
      </c>
      <c r="D593" s="81">
        <v>41.3</v>
      </c>
      <c r="E593" s="81">
        <v>161</v>
      </c>
      <c r="F593" s="81">
        <f t="shared" si="73"/>
        <v>906.3</v>
      </c>
      <c r="G593" s="90">
        <v>9</v>
      </c>
      <c r="H593" s="90">
        <v>1</v>
      </c>
      <c r="I593" s="90">
        <v>1</v>
      </c>
      <c r="J593" s="57">
        <f t="shared" si="71"/>
        <v>11</v>
      </c>
      <c r="K593" s="56">
        <f t="shared" si="76"/>
        <v>5.3881949546901791E-3</v>
      </c>
      <c r="L593" s="54">
        <f t="shared" si="77"/>
        <v>19.82855743325986</v>
      </c>
      <c r="M593" s="54">
        <f t="shared" si="72"/>
        <v>4.3622826353171691</v>
      </c>
      <c r="N593" s="54">
        <f t="shared" si="78"/>
        <v>9.91427871662993</v>
      </c>
      <c r="O593" s="54">
        <v>1.5510367892976589</v>
      </c>
      <c r="P593" s="89">
        <f t="shared" si="74"/>
        <v>3.9342552768955777E-2</v>
      </c>
    </row>
    <row r="594" spans="1:16" x14ac:dyDescent="0.2">
      <c r="A594" s="59">
        <f t="shared" si="75"/>
        <v>206</v>
      </c>
      <c r="B594" s="57" t="s">
        <v>1479</v>
      </c>
      <c r="C594" s="81">
        <v>745.99</v>
      </c>
      <c r="D594" s="81">
        <v>91.8</v>
      </c>
      <c r="E594" s="81">
        <v>153.19999999999999</v>
      </c>
      <c r="F594" s="81">
        <f t="shared" si="73"/>
        <v>990.99</v>
      </c>
      <c r="G594" s="90">
        <v>9</v>
      </c>
      <c r="H594" s="90">
        <v>2</v>
      </c>
      <c r="I594" s="90">
        <v>1</v>
      </c>
      <c r="J594" s="57">
        <f t="shared" si="71"/>
        <v>12</v>
      </c>
      <c r="K594" s="56">
        <f t="shared" si="76"/>
        <v>5.8780308596620128E-3</v>
      </c>
      <c r="L594" s="54">
        <f t="shared" si="77"/>
        <v>21.631153563556207</v>
      </c>
      <c r="M594" s="54">
        <f t="shared" si="72"/>
        <v>4.7588537839823655</v>
      </c>
      <c r="N594" s="54">
        <f t="shared" si="78"/>
        <v>10.815576781778104</v>
      </c>
      <c r="O594" s="54">
        <v>1.6920401337792641</v>
      </c>
      <c r="P594" s="89">
        <f t="shared" si="74"/>
        <v>3.9251278280402369E-2</v>
      </c>
    </row>
    <row r="595" spans="1:16" x14ac:dyDescent="0.2">
      <c r="A595" s="59">
        <f t="shared" si="75"/>
        <v>207</v>
      </c>
      <c r="B595" s="57" t="s">
        <v>1480</v>
      </c>
      <c r="C595" s="81">
        <v>675.4</v>
      </c>
      <c r="D595" s="81"/>
      <c r="E595" s="81">
        <v>182.9</v>
      </c>
      <c r="F595" s="81">
        <f t="shared" si="73"/>
        <v>858.3</v>
      </c>
      <c r="G595" s="90">
        <v>11</v>
      </c>
      <c r="H595" s="90"/>
      <c r="I595" s="90">
        <v>3</v>
      </c>
      <c r="J595" s="57">
        <f t="shared" si="71"/>
        <v>14</v>
      </c>
      <c r="K595" s="56">
        <f t="shared" si="76"/>
        <v>6.8577026696056819E-3</v>
      </c>
      <c r="L595" s="54">
        <f t="shared" si="77"/>
        <v>25.236345824148909</v>
      </c>
      <c r="M595" s="54">
        <f t="shared" si="72"/>
        <v>5.55199608131276</v>
      </c>
      <c r="N595" s="54">
        <f t="shared" si="78"/>
        <v>12.618172912074455</v>
      </c>
      <c r="O595" s="54">
        <v>1.974046822742475</v>
      </c>
      <c r="P595" s="89">
        <f t="shared" si="74"/>
        <v>5.2872610556074333E-2</v>
      </c>
    </row>
    <row r="596" spans="1:16" x14ac:dyDescent="0.2">
      <c r="A596" s="59">
        <f t="shared" si="75"/>
        <v>208</v>
      </c>
      <c r="B596" s="57" t="s">
        <v>1481</v>
      </c>
      <c r="C596" s="81">
        <v>1034.8</v>
      </c>
      <c r="D596" s="81"/>
      <c r="E596" s="81">
        <v>19.3</v>
      </c>
      <c r="F596" s="81">
        <f t="shared" si="73"/>
        <v>1054.0999999999999</v>
      </c>
      <c r="G596" s="90">
        <v>21</v>
      </c>
      <c r="H596" s="90"/>
      <c r="I596" s="90">
        <v>1</v>
      </c>
      <c r="J596" s="57">
        <f t="shared" si="71"/>
        <v>22</v>
      </c>
      <c r="K596" s="56">
        <f t="shared" si="76"/>
        <v>1.0776389909380358E-2</v>
      </c>
      <c r="L596" s="54">
        <f t="shared" si="77"/>
        <v>39.65711486651972</v>
      </c>
      <c r="M596" s="54">
        <f t="shared" si="72"/>
        <v>8.7245652706343382</v>
      </c>
      <c r="N596" s="54">
        <f t="shared" si="78"/>
        <v>19.82855743325986</v>
      </c>
      <c r="O596" s="54">
        <v>3.1020735785953177</v>
      </c>
      <c r="P596" s="89">
        <f t="shared" si="74"/>
        <v>6.7652320604315752E-2</v>
      </c>
    </row>
    <row r="597" spans="1:16" x14ac:dyDescent="0.2">
      <c r="A597" s="59">
        <f t="shared" si="75"/>
        <v>209</v>
      </c>
      <c r="B597" s="57" t="s">
        <v>1482</v>
      </c>
      <c r="C597" s="81">
        <v>910.15</v>
      </c>
      <c r="D597" s="81"/>
      <c r="E597" s="81">
        <v>91.5</v>
      </c>
      <c r="F597" s="81">
        <f t="shared" si="73"/>
        <v>1001.65</v>
      </c>
      <c r="G597" s="90">
        <v>13</v>
      </c>
      <c r="H597" s="90"/>
      <c r="I597" s="90">
        <v>2</v>
      </c>
      <c r="J597" s="57">
        <f t="shared" si="71"/>
        <v>15</v>
      </c>
      <c r="K597" s="56">
        <f t="shared" si="76"/>
        <v>7.3475385745775165E-3</v>
      </c>
      <c r="L597" s="54">
        <f t="shared" si="77"/>
        <v>27.03894195444526</v>
      </c>
      <c r="M597" s="54">
        <f t="shared" si="72"/>
        <v>5.9485672299779573</v>
      </c>
      <c r="N597" s="54">
        <f t="shared" si="78"/>
        <v>13.51947097722263</v>
      </c>
      <c r="O597" s="54">
        <v>2.1150501672240805</v>
      </c>
      <c r="P597" s="89">
        <f t="shared" si="74"/>
        <v>4.8541936134248426E-2</v>
      </c>
    </row>
    <row r="598" spans="1:16" x14ac:dyDescent="0.2">
      <c r="A598" s="59">
        <f t="shared" si="75"/>
        <v>210</v>
      </c>
      <c r="B598" s="57" t="s">
        <v>1483</v>
      </c>
      <c r="C598" s="81">
        <v>712</v>
      </c>
      <c r="D598" s="81"/>
      <c r="E598" s="81"/>
      <c r="F598" s="81">
        <f t="shared" si="73"/>
        <v>712</v>
      </c>
      <c r="G598" s="90">
        <v>10</v>
      </c>
      <c r="H598" s="90"/>
      <c r="I598" s="90"/>
      <c r="J598" s="57">
        <f t="shared" si="71"/>
        <v>10</v>
      </c>
      <c r="K598" s="56">
        <f t="shared" si="76"/>
        <v>4.8983590497183446E-3</v>
      </c>
      <c r="L598" s="54">
        <f t="shared" si="77"/>
        <v>18.025961302963509</v>
      </c>
      <c r="M598" s="54">
        <f t="shared" si="72"/>
        <v>3.9657114866519718</v>
      </c>
      <c r="N598" s="54">
        <f t="shared" si="78"/>
        <v>9.0129806514817545</v>
      </c>
      <c r="O598" s="54">
        <v>1.4100334448160534</v>
      </c>
      <c r="P598" s="89">
        <f t="shared" si="74"/>
        <v>4.5526245626282713E-2</v>
      </c>
    </row>
    <row r="599" spans="1:16" x14ac:dyDescent="0.2">
      <c r="A599" s="59">
        <f t="shared" si="75"/>
        <v>211</v>
      </c>
      <c r="B599" s="57" t="s">
        <v>1484</v>
      </c>
      <c r="C599" s="81">
        <v>305.89999999999998</v>
      </c>
      <c r="D599" s="81"/>
      <c r="E599" s="81">
        <v>31.5</v>
      </c>
      <c r="F599" s="81">
        <f t="shared" si="73"/>
        <v>337.4</v>
      </c>
      <c r="G599" s="90">
        <v>3</v>
      </c>
      <c r="H599" s="90"/>
      <c r="I599" s="90">
        <v>1</v>
      </c>
      <c r="J599" s="57">
        <f t="shared" si="71"/>
        <v>4</v>
      </c>
      <c r="K599" s="56">
        <f t="shared" si="76"/>
        <v>1.9593436198873378E-3</v>
      </c>
      <c r="L599" s="54">
        <f t="shared" si="77"/>
        <v>7.2103845211854027</v>
      </c>
      <c r="M599" s="54">
        <f t="shared" si="72"/>
        <v>1.5862845946607886</v>
      </c>
      <c r="N599" s="54">
        <f t="shared" si="78"/>
        <v>3.6051922605927014</v>
      </c>
      <c r="O599" s="54">
        <v>0.56401337792642148</v>
      </c>
      <c r="P599" s="89">
        <f t="shared" si="74"/>
        <v>3.8428792988634601E-2</v>
      </c>
    </row>
    <row r="600" spans="1:16" x14ac:dyDescent="0.2">
      <c r="A600" s="59">
        <f t="shared" si="75"/>
        <v>212</v>
      </c>
      <c r="B600" s="57" t="s">
        <v>1485</v>
      </c>
      <c r="C600" s="81">
        <v>687.07</v>
      </c>
      <c r="D600" s="81"/>
      <c r="E600" s="81">
        <v>16.899999999999999</v>
      </c>
      <c r="F600" s="81">
        <f t="shared" si="73"/>
        <v>703.97</v>
      </c>
      <c r="G600" s="90">
        <v>10</v>
      </c>
      <c r="H600" s="90"/>
      <c r="I600" s="90">
        <v>1</v>
      </c>
      <c r="J600" s="57">
        <f t="shared" si="71"/>
        <v>11</v>
      </c>
      <c r="K600" s="56">
        <f t="shared" si="76"/>
        <v>5.3881949546901791E-3</v>
      </c>
      <c r="L600" s="54">
        <f t="shared" si="77"/>
        <v>19.82855743325986</v>
      </c>
      <c r="M600" s="54">
        <f t="shared" si="72"/>
        <v>4.3622826353171691</v>
      </c>
      <c r="N600" s="54">
        <f t="shared" si="78"/>
        <v>9.91427871662993</v>
      </c>
      <c r="O600" s="54">
        <v>1.5510367892976589</v>
      </c>
      <c r="P600" s="89">
        <f t="shared" si="74"/>
        <v>5.0650106644465835E-2</v>
      </c>
    </row>
    <row r="601" spans="1:16" x14ac:dyDescent="0.2">
      <c r="A601" s="59">
        <f t="shared" si="75"/>
        <v>213</v>
      </c>
      <c r="B601" s="57" t="s">
        <v>1486</v>
      </c>
      <c r="C601" s="81">
        <v>884.9</v>
      </c>
      <c r="D601" s="81">
        <v>28.7</v>
      </c>
      <c r="E601" s="81"/>
      <c r="F601" s="81">
        <f t="shared" si="73"/>
        <v>913.6</v>
      </c>
      <c r="G601" s="90">
        <v>11</v>
      </c>
      <c r="H601" s="90">
        <v>1</v>
      </c>
      <c r="I601" s="90"/>
      <c r="J601" s="57">
        <f t="shared" si="71"/>
        <v>12</v>
      </c>
      <c r="K601" s="56">
        <f t="shared" si="76"/>
        <v>5.8780308596620128E-3</v>
      </c>
      <c r="L601" s="54">
        <f t="shared" si="77"/>
        <v>21.631153563556207</v>
      </c>
      <c r="M601" s="54">
        <f t="shared" si="72"/>
        <v>4.7588537839823655</v>
      </c>
      <c r="N601" s="54">
        <f t="shared" si="78"/>
        <v>10.815576781778104</v>
      </c>
      <c r="O601" s="54">
        <v>1.6920401337792641</v>
      </c>
      <c r="P601" s="89">
        <f t="shared" si="74"/>
        <v>4.25762086942819E-2</v>
      </c>
    </row>
    <row r="602" spans="1:16" x14ac:dyDescent="0.2">
      <c r="A602" s="59">
        <f t="shared" si="75"/>
        <v>214</v>
      </c>
      <c r="B602" s="57" t="s">
        <v>1487</v>
      </c>
      <c r="C602" s="81">
        <v>534.6</v>
      </c>
      <c r="D602" s="81"/>
      <c r="E602" s="81">
        <v>68.599999999999994</v>
      </c>
      <c r="F602" s="81">
        <f t="shared" si="73"/>
        <v>603.20000000000005</v>
      </c>
      <c r="G602" s="90">
        <v>9</v>
      </c>
      <c r="H602" s="90"/>
      <c r="I602" s="90">
        <v>2</v>
      </c>
      <c r="J602" s="57">
        <f t="shared" si="71"/>
        <v>11</v>
      </c>
      <c r="K602" s="56">
        <f t="shared" si="76"/>
        <v>5.3881949546901791E-3</v>
      </c>
      <c r="L602" s="54">
        <f t="shared" si="77"/>
        <v>19.82855743325986</v>
      </c>
      <c r="M602" s="54">
        <f t="shared" si="72"/>
        <v>4.3622826353171691</v>
      </c>
      <c r="N602" s="54">
        <f t="shared" si="78"/>
        <v>9.91427871662993</v>
      </c>
      <c r="O602" s="54">
        <v>1.5510367892976589</v>
      </c>
      <c r="P602" s="89">
        <f t="shared" si="74"/>
        <v>5.9111663750836561E-2</v>
      </c>
    </row>
    <row r="603" spans="1:16" x14ac:dyDescent="0.2">
      <c r="A603" s="59">
        <f t="shared" si="75"/>
        <v>215</v>
      </c>
      <c r="B603" s="57" t="s">
        <v>1488</v>
      </c>
      <c r="C603" s="81">
        <v>548.1</v>
      </c>
      <c r="D603" s="81"/>
      <c r="E603" s="81"/>
      <c r="F603" s="81">
        <f t="shared" si="73"/>
        <v>548.1</v>
      </c>
      <c r="G603" s="90">
        <v>9</v>
      </c>
      <c r="H603" s="90"/>
      <c r="I603" s="90"/>
      <c r="J603" s="57">
        <f t="shared" si="71"/>
        <v>9</v>
      </c>
      <c r="K603" s="56">
        <f t="shared" si="76"/>
        <v>4.40852314474651E-3</v>
      </c>
      <c r="L603" s="54">
        <f t="shared" si="77"/>
        <v>16.223365172667158</v>
      </c>
      <c r="M603" s="54">
        <f t="shared" si="72"/>
        <v>3.569140337986775</v>
      </c>
      <c r="N603" s="54">
        <f t="shared" si="78"/>
        <v>8.1116825863335791</v>
      </c>
      <c r="O603" s="54">
        <v>1.2690301003344482</v>
      </c>
      <c r="P603" s="89">
        <f t="shared" si="74"/>
        <v>5.3226086840580104E-2</v>
      </c>
    </row>
    <row r="604" spans="1:16" x14ac:dyDescent="0.2">
      <c r="A604" s="59">
        <f t="shared" si="75"/>
        <v>216</v>
      </c>
      <c r="B604" s="57" t="s">
        <v>1489</v>
      </c>
      <c r="C604" s="81">
        <v>630.6</v>
      </c>
      <c r="D604" s="81">
        <v>114.7</v>
      </c>
      <c r="E604" s="81"/>
      <c r="F604" s="81">
        <f t="shared" si="73"/>
        <v>745.30000000000007</v>
      </c>
      <c r="G604" s="90">
        <v>7</v>
      </c>
      <c r="H604" s="90">
        <v>1</v>
      </c>
      <c r="I604" s="90"/>
      <c r="J604" s="57">
        <f t="shared" si="71"/>
        <v>8</v>
      </c>
      <c r="K604" s="56">
        <f t="shared" si="76"/>
        <v>3.9186872397746755E-3</v>
      </c>
      <c r="L604" s="54">
        <f t="shared" si="77"/>
        <v>14.420769042370805</v>
      </c>
      <c r="M604" s="54">
        <f t="shared" si="72"/>
        <v>3.1725691893215773</v>
      </c>
      <c r="N604" s="54">
        <f t="shared" si="78"/>
        <v>7.2103845211854027</v>
      </c>
      <c r="O604" s="54">
        <v>1.128026755852843</v>
      </c>
      <c r="P604" s="89">
        <f t="shared" si="74"/>
        <v>3.4793706572830575E-2</v>
      </c>
    </row>
    <row r="605" spans="1:16" x14ac:dyDescent="0.2">
      <c r="A605" s="59">
        <f t="shared" si="75"/>
        <v>217</v>
      </c>
      <c r="B605" s="57" t="s">
        <v>1490</v>
      </c>
      <c r="C605" s="81">
        <v>473.1</v>
      </c>
      <c r="D605" s="81">
        <v>12.4</v>
      </c>
      <c r="E605" s="81">
        <v>260.39999999999998</v>
      </c>
      <c r="F605" s="81">
        <f t="shared" si="73"/>
        <v>745.9</v>
      </c>
      <c r="G605" s="90">
        <v>9</v>
      </c>
      <c r="H605" s="90">
        <v>1</v>
      </c>
      <c r="I605" s="90">
        <v>1</v>
      </c>
      <c r="J605" s="57">
        <f t="shared" si="71"/>
        <v>11</v>
      </c>
      <c r="K605" s="56">
        <f t="shared" si="76"/>
        <v>5.3881949546901791E-3</v>
      </c>
      <c r="L605" s="54">
        <f t="shared" si="77"/>
        <v>19.82855743325986</v>
      </c>
      <c r="M605" s="54">
        <f t="shared" si="72"/>
        <v>4.3622826353171691</v>
      </c>
      <c r="N605" s="54">
        <f t="shared" si="78"/>
        <v>9.91427871662993</v>
      </c>
      <c r="O605" s="54">
        <v>1.5510367892976589</v>
      </c>
      <c r="P605" s="89">
        <f t="shared" si="74"/>
        <v>4.780286308419978E-2</v>
      </c>
    </row>
    <row r="606" spans="1:16" x14ac:dyDescent="0.2">
      <c r="A606" s="59">
        <f t="shared" si="75"/>
        <v>218</v>
      </c>
      <c r="B606" s="57" t="s">
        <v>1491</v>
      </c>
      <c r="C606" s="81">
        <v>986.7</v>
      </c>
      <c r="D606" s="81"/>
      <c r="E606" s="81">
        <v>215.4</v>
      </c>
      <c r="F606" s="81">
        <f t="shared" si="73"/>
        <v>1202.1000000000001</v>
      </c>
      <c r="G606" s="90">
        <v>14</v>
      </c>
      <c r="H606" s="90"/>
      <c r="I606" s="90">
        <v>1</v>
      </c>
      <c r="J606" s="57">
        <f t="shared" si="71"/>
        <v>15</v>
      </c>
      <c r="K606" s="56">
        <f t="shared" si="76"/>
        <v>7.3475385745775165E-3</v>
      </c>
      <c r="L606" s="54">
        <f t="shared" si="77"/>
        <v>27.03894195444526</v>
      </c>
      <c r="M606" s="54">
        <f t="shared" si="72"/>
        <v>5.9485672299779573</v>
      </c>
      <c r="N606" s="54">
        <f t="shared" si="78"/>
        <v>13.51947097722263</v>
      </c>
      <c r="O606" s="54">
        <v>2.1150501672240805</v>
      </c>
      <c r="P606" s="89">
        <f t="shared" si="74"/>
        <v>4.0447575350528182E-2</v>
      </c>
    </row>
    <row r="607" spans="1:16" x14ac:dyDescent="0.2">
      <c r="A607" s="59">
        <f t="shared" si="75"/>
        <v>219</v>
      </c>
      <c r="B607" s="57" t="s">
        <v>1492</v>
      </c>
      <c r="C607" s="81">
        <v>648.20000000000005</v>
      </c>
      <c r="D607" s="81"/>
      <c r="E607" s="81"/>
      <c r="F607" s="81">
        <f t="shared" si="73"/>
        <v>648.20000000000005</v>
      </c>
      <c r="G607" s="90">
        <v>7</v>
      </c>
      <c r="H607" s="90"/>
      <c r="I607" s="90"/>
      <c r="J607" s="57">
        <f t="shared" si="71"/>
        <v>7</v>
      </c>
      <c r="K607" s="56">
        <f t="shared" si="76"/>
        <v>3.428851334802841E-3</v>
      </c>
      <c r="L607" s="54">
        <f t="shared" si="77"/>
        <v>12.618172912074455</v>
      </c>
      <c r="M607" s="54">
        <f t="shared" si="72"/>
        <v>2.77599804065638</v>
      </c>
      <c r="N607" s="54">
        <f t="shared" si="78"/>
        <v>6.3090864560372273</v>
      </c>
      <c r="O607" s="54">
        <v>0.9870234113712375</v>
      </c>
      <c r="P607" s="89">
        <f t="shared" si="74"/>
        <v>3.5005061431871799E-2</v>
      </c>
    </row>
    <row r="608" spans="1:16" x14ac:dyDescent="0.2">
      <c r="A608" s="59">
        <f t="shared" si="75"/>
        <v>220</v>
      </c>
      <c r="B608" s="57" t="s">
        <v>1493</v>
      </c>
      <c r="C608" s="81">
        <v>696.9</v>
      </c>
      <c r="D608" s="81"/>
      <c r="E608" s="81">
        <v>42.8</v>
      </c>
      <c r="F608" s="81">
        <f t="shared" si="73"/>
        <v>739.69999999999993</v>
      </c>
      <c r="G608" s="90">
        <v>10</v>
      </c>
      <c r="H608" s="90"/>
      <c r="I608" s="90">
        <v>1</v>
      </c>
      <c r="J608" s="57">
        <f t="shared" si="71"/>
        <v>11</v>
      </c>
      <c r="K608" s="56">
        <f t="shared" si="76"/>
        <v>5.3881949546901791E-3</v>
      </c>
      <c r="L608" s="54">
        <f t="shared" si="77"/>
        <v>19.82855743325986</v>
      </c>
      <c r="M608" s="54">
        <f t="shared" si="72"/>
        <v>4.3622826353171691</v>
      </c>
      <c r="N608" s="54">
        <f t="shared" si="78"/>
        <v>9.91427871662993</v>
      </c>
      <c r="O608" s="54">
        <v>1.5510367892976589</v>
      </c>
      <c r="P608" s="89">
        <f t="shared" si="74"/>
        <v>4.8203535993652319E-2</v>
      </c>
    </row>
    <row r="609" spans="1:16" x14ac:dyDescent="0.2">
      <c r="A609" s="59">
        <f t="shared" si="75"/>
        <v>221</v>
      </c>
      <c r="B609" s="57" t="s">
        <v>1494</v>
      </c>
      <c r="C609" s="81">
        <v>686.9</v>
      </c>
      <c r="D609" s="81"/>
      <c r="E609" s="81">
        <v>111.8</v>
      </c>
      <c r="F609" s="81">
        <f t="shared" si="73"/>
        <v>798.69999999999993</v>
      </c>
      <c r="G609" s="90">
        <v>10</v>
      </c>
      <c r="H609" s="90"/>
      <c r="I609" s="90">
        <v>2</v>
      </c>
      <c r="J609" s="57">
        <f t="shared" si="71"/>
        <v>12</v>
      </c>
      <c r="K609" s="56">
        <f t="shared" si="76"/>
        <v>5.8780308596620128E-3</v>
      </c>
      <c r="L609" s="54">
        <f t="shared" si="77"/>
        <v>21.631153563556207</v>
      </c>
      <c r="M609" s="54">
        <f t="shared" si="72"/>
        <v>4.7588537839823655</v>
      </c>
      <c r="N609" s="54">
        <f t="shared" si="78"/>
        <v>10.815576781778104</v>
      </c>
      <c r="O609" s="54">
        <v>1.6920401337792641</v>
      </c>
      <c r="P609" s="89">
        <f t="shared" si="74"/>
        <v>4.8701169729680666E-2</v>
      </c>
    </row>
    <row r="610" spans="1:16" x14ac:dyDescent="0.2">
      <c r="A610" s="59">
        <f t="shared" si="75"/>
        <v>222</v>
      </c>
      <c r="B610" s="57" t="s">
        <v>1495</v>
      </c>
      <c r="C610" s="81">
        <v>6173.94</v>
      </c>
      <c r="D610" s="81">
        <v>111.6</v>
      </c>
      <c r="E610" s="81"/>
      <c r="F610" s="81">
        <f t="shared" si="73"/>
        <v>6285.54</v>
      </c>
      <c r="G610" s="90">
        <v>87</v>
      </c>
      <c r="H610" s="90">
        <v>1</v>
      </c>
      <c r="I610" s="90"/>
      <c r="J610" s="57">
        <f t="shared" si="71"/>
        <v>88</v>
      </c>
      <c r="K610" s="56">
        <f t="shared" si="76"/>
        <v>4.3105559637521433E-2</v>
      </c>
      <c r="L610" s="54">
        <f t="shared" si="77"/>
        <v>158.62845946607888</v>
      </c>
      <c r="M610" s="54">
        <f t="shared" si="72"/>
        <v>34.898261082537353</v>
      </c>
      <c r="N610" s="54">
        <f t="shared" si="78"/>
        <v>79.31422973303944</v>
      </c>
      <c r="O610" s="54">
        <v>12.408294314381271</v>
      </c>
      <c r="P610" s="89">
        <f t="shared" si="74"/>
        <v>4.5381819954377338E-2</v>
      </c>
    </row>
    <row r="611" spans="1:16" x14ac:dyDescent="0.2">
      <c r="A611" s="59">
        <f t="shared" si="75"/>
        <v>223</v>
      </c>
      <c r="B611" s="57" t="s">
        <v>1496</v>
      </c>
      <c r="C611" s="81">
        <v>842.4</v>
      </c>
      <c r="D611" s="81">
        <v>158.5</v>
      </c>
      <c r="E611" s="81"/>
      <c r="F611" s="81">
        <f t="shared" si="73"/>
        <v>1000.9</v>
      </c>
      <c r="G611" s="90">
        <v>12</v>
      </c>
      <c r="H611" s="90">
        <v>2</v>
      </c>
      <c r="I611" s="90"/>
      <c r="J611" s="57">
        <f t="shared" si="71"/>
        <v>14</v>
      </c>
      <c r="K611" s="56">
        <f t="shared" si="76"/>
        <v>6.8577026696056819E-3</v>
      </c>
      <c r="L611" s="54">
        <f t="shared" si="77"/>
        <v>25.236345824148909</v>
      </c>
      <c r="M611" s="54">
        <f t="shared" si="72"/>
        <v>5.55199608131276</v>
      </c>
      <c r="N611" s="54">
        <f t="shared" si="78"/>
        <v>12.618172912074455</v>
      </c>
      <c r="O611" s="54">
        <v>1.974046822742475</v>
      </c>
      <c r="P611" s="89">
        <f t="shared" si="74"/>
        <v>4.5339755860004598E-2</v>
      </c>
    </row>
    <row r="612" spans="1:16" x14ac:dyDescent="0.2">
      <c r="A612" s="59">
        <f t="shared" si="75"/>
        <v>224</v>
      </c>
      <c r="B612" s="57" t="s">
        <v>1497</v>
      </c>
      <c r="C612" s="81">
        <v>372.1</v>
      </c>
      <c r="D612" s="81"/>
      <c r="E612" s="81">
        <v>20.3</v>
      </c>
      <c r="F612" s="81">
        <f t="shared" si="73"/>
        <v>392.40000000000003</v>
      </c>
      <c r="G612" s="90">
        <v>8</v>
      </c>
      <c r="H612" s="90"/>
      <c r="I612" s="90">
        <v>1</v>
      </c>
      <c r="J612" s="57">
        <f t="shared" si="71"/>
        <v>9</v>
      </c>
      <c r="K612" s="56">
        <f t="shared" si="76"/>
        <v>4.40852314474651E-3</v>
      </c>
      <c r="L612" s="54">
        <f t="shared" si="77"/>
        <v>16.223365172667158</v>
      </c>
      <c r="M612" s="54">
        <f t="shared" si="72"/>
        <v>3.569140337986775</v>
      </c>
      <c r="N612" s="54">
        <f t="shared" si="78"/>
        <v>8.1116825863335791</v>
      </c>
      <c r="O612" s="54">
        <v>1.2690301003344482</v>
      </c>
      <c r="P612" s="89">
        <f t="shared" si="74"/>
        <v>7.4345612123654314E-2</v>
      </c>
    </row>
    <row r="613" spans="1:16" x14ac:dyDescent="0.2">
      <c r="A613" s="59">
        <f t="shared" si="75"/>
        <v>225</v>
      </c>
      <c r="B613" s="57" t="s">
        <v>1498</v>
      </c>
      <c r="C613" s="81">
        <v>555.1</v>
      </c>
      <c r="D613" s="81"/>
      <c r="E613" s="81">
        <v>40.6</v>
      </c>
      <c r="F613" s="81">
        <f t="shared" si="73"/>
        <v>595.70000000000005</v>
      </c>
      <c r="G613" s="90">
        <v>10</v>
      </c>
      <c r="H613" s="90"/>
      <c r="I613" s="90">
        <v>1</v>
      </c>
      <c r="J613" s="57">
        <f t="shared" si="71"/>
        <v>11</v>
      </c>
      <c r="K613" s="56">
        <f t="shared" si="76"/>
        <v>5.3881949546901791E-3</v>
      </c>
      <c r="L613" s="54">
        <f t="shared" si="77"/>
        <v>19.82855743325986</v>
      </c>
      <c r="M613" s="54">
        <f t="shared" si="72"/>
        <v>4.3622826353171691</v>
      </c>
      <c r="N613" s="54">
        <f t="shared" si="78"/>
        <v>9.91427871662993</v>
      </c>
      <c r="O613" s="54">
        <v>1.5510367892976589</v>
      </c>
      <c r="P613" s="89">
        <f t="shared" si="74"/>
        <v>5.9855893192050723E-2</v>
      </c>
    </row>
    <row r="614" spans="1:16" x14ac:dyDescent="0.2">
      <c r="A614" s="59">
        <f t="shared" si="75"/>
        <v>226</v>
      </c>
      <c r="B614" s="57" t="s">
        <v>1499</v>
      </c>
      <c r="C614" s="81">
        <v>538.45000000000005</v>
      </c>
      <c r="D614" s="81"/>
      <c r="E614" s="81">
        <v>37.799999999999997</v>
      </c>
      <c r="F614" s="81">
        <f t="shared" si="73"/>
        <v>576.25</v>
      </c>
      <c r="G614" s="90">
        <v>7</v>
      </c>
      <c r="H614" s="90"/>
      <c r="I614" s="90">
        <v>1</v>
      </c>
      <c r="J614" s="57">
        <f t="shared" ref="J614:J677" si="79">G614+H614+I614</f>
        <v>8</v>
      </c>
      <c r="K614" s="56">
        <f t="shared" si="76"/>
        <v>3.9186872397746755E-3</v>
      </c>
      <c r="L614" s="54">
        <f t="shared" si="77"/>
        <v>14.420769042370805</v>
      </c>
      <c r="M614" s="54">
        <f t="shared" si="72"/>
        <v>3.1725691893215773</v>
      </c>
      <c r="N614" s="54">
        <f t="shared" si="78"/>
        <v>7.2103845211854027</v>
      </c>
      <c r="O614" s="54">
        <v>1.128026755852843</v>
      </c>
      <c r="P614" s="89">
        <f t="shared" si="74"/>
        <v>4.5000866826430591E-2</v>
      </c>
    </row>
    <row r="615" spans="1:16" x14ac:dyDescent="0.2">
      <c r="A615" s="59">
        <f t="shared" si="75"/>
        <v>227</v>
      </c>
      <c r="B615" s="57" t="s">
        <v>1500</v>
      </c>
      <c r="C615" s="81">
        <v>877.8</v>
      </c>
      <c r="D615" s="81"/>
      <c r="E615" s="81"/>
      <c r="F615" s="81">
        <f t="shared" si="73"/>
        <v>877.8</v>
      </c>
      <c r="G615" s="90">
        <v>20</v>
      </c>
      <c r="H615" s="90"/>
      <c r="I615" s="90"/>
      <c r="J615" s="57">
        <f t="shared" si="79"/>
        <v>20</v>
      </c>
      <c r="K615" s="56">
        <f t="shared" si="76"/>
        <v>9.7967180994366892E-3</v>
      </c>
      <c r="L615" s="54">
        <f t="shared" si="77"/>
        <v>36.051922605927018</v>
      </c>
      <c r="M615" s="54">
        <f t="shared" si="72"/>
        <v>7.9314229733039436</v>
      </c>
      <c r="N615" s="54">
        <f t="shared" si="78"/>
        <v>18.025961302963509</v>
      </c>
      <c r="O615" s="54">
        <v>2.8200668896321068</v>
      </c>
      <c r="P615" s="89">
        <f t="shared" si="74"/>
        <v>7.3854378869704473E-2</v>
      </c>
    </row>
    <row r="616" spans="1:16" x14ac:dyDescent="0.2">
      <c r="A616" s="59">
        <f t="shared" si="75"/>
        <v>228</v>
      </c>
      <c r="B616" s="57" t="s">
        <v>1501</v>
      </c>
      <c r="C616" s="81">
        <v>654.9</v>
      </c>
      <c r="D616" s="81">
        <v>53.4</v>
      </c>
      <c r="E616" s="81"/>
      <c r="F616" s="81">
        <f t="shared" si="73"/>
        <v>708.3</v>
      </c>
      <c r="G616" s="90">
        <v>12</v>
      </c>
      <c r="H616" s="90">
        <v>1</v>
      </c>
      <c r="I616" s="90"/>
      <c r="J616" s="57">
        <f t="shared" si="79"/>
        <v>13</v>
      </c>
      <c r="K616" s="56">
        <f t="shared" si="76"/>
        <v>6.3678667646338474E-3</v>
      </c>
      <c r="L616" s="54">
        <f t="shared" si="77"/>
        <v>23.433749693852558</v>
      </c>
      <c r="M616" s="54">
        <f t="shared" si="72"/>
        <v>5.1554249326475627</v>
      </c>
      <c r="N616" s="54">
        <f t="shared" si="78"/>
        <v>11.716874846926279</v>
      </c>
      <c r="O616" s="54">
        <v>1.8330434782608696</v>
      </c>
      <c r="P616" s="89">
        <f t="shared" si="74"/>
        <v>5.9493283851033842E-2</v>
      </c>
    </row>
    <row r="617" spans="1:16" x14ac:dyDescent="0.2">
      <c r="A617" s="59">
        <f t="shared" si="75"/>
        <v>229</v>
      </c>
      <c r="B617" s="57" t="s">
        <v>1502</v>
      </c>
      <c r="C617" s="81">
        <v>392.4</v>
      </c>
      <c r="D617" s="81"/>
      <c r="E617" s="81">
        <v>19.899999999999999</v>
      </c>
      <c r="F617" s="81">
        <f t="shared" si="73"/>
        <v>412.29999999999995</v>
      </c>
      <c r="G617" s="90">
        <v>9</v>
      </c>
      <c r="H617" s="90"/>
      <c r="I617" s="90">
        <v>1</v>
      </c>
      <c r="J617" s="57">
        <f t="shared" si="79"/>
        <v>10</v>
      </c>
      <c r="K617" s="56">
        <f t="shared" si="76"/>
        <v>4.8983590497183446E-3</v>
      </c>
      <c r="L617" s="54">
        <f t="shared" si="77"/>
        <v>18.025961302963509</v>
      </c>
      <c r="M617" s="54">
        <f t="shared" si="72"/>
        <v>3.9657114866519718</v>
      </c>
      <c r="N617" s="54">
        <f t="shared" si="78"/>
        <v>9.0129806514817545</v>
      </c>
      <c r="O617" s="54">
        <v>1.4100334448160534</v>
      </c>
      <c r="P617" s="89">
        <f t="shared" si="74"/>
        <v>7.8619177506459609E-2</v>
      </c>
    </row>
    <row r="618" spans="1:16" x14ac:dyDescent="0.2">
      <c r="A618" s="59">
        <f t="shared" si="75"/>
        <v>230</v>
      </c>
      <c r="B618" s="57" t="s">
        <v>1503</v>
      </c>
      <c r="C618" s="81">
        <v>598.14</v>
      </c>
      <c r="D618" s="81"/>
      <c r="E618" s="81"/>
      <c r="F618" s="81">
        <f t="shared" si="73"/>
        <v>598.14</v>
      </c>
      <c r="G618" s="90">
        <v>10</v>
      </c>
      <c r="H618" s="90"/>
      <c r="I618" s="90"/>
      <c r="J618" s="57">
        <f t="shared" si="79"/>
        <v>10</v>
      </c>
      <c r="K618" s="56">
        <f t="shared" si="76"/>
        <v>4.8983590497183446E-3</v>
      </c>
      <c r="L618" s="54">
        <f t="shared" si="77"/>
        <v>18.025961302963509</v>
      </c>
      <c r="M618" s="54">
        <f t="shared" si="72"/>
        <v>3.9657114866519718</v>
      </c>
      <c r="N618" s="54">
        <f t="shared" si="78"/>
        <v>9.0129806514817545</v>
      </c>
      <c r="O618" s="54">
        <v>1.4100334448160534</v>
      </c>
      <c r="P618" s="89">
        <f t="shared" si="74"/>
        <v>5.4192474815115681E-2</v>
      </c>
    </row>
    <row r="619" spans="1:16" x14ac:dyDescent="0.2">
      <c r="A619" s="59">
        <f t="shared" si="75"/>
        <v>231</v>
      </c>
      <c r="B619" s="57" t="s">
        <v>1504</v>
      </c>
      <c r="C619" s="81">
        <v>388.6</v>
      </c>
      <c r="D619" s="81"/>
      <c r="E619" s="81"/>
      <c r="F619" s="81">
        <f t="shared" si="73"/>
        <v>388.6</v>
      </c>
      <c r="G619" s="90">
        <v>10</v>
      </c>
      <c r="H619" s="90"/>
      <c r="I619" s="90"/>
      <c r="J619" s="57">
        <f t="shared" si="79"/>
        <v>10</v>
      </c>
      <c r="K619" s="56">
        <f t="shared" si="76"/>
        <v>4.8983590497183446E-3</v>
      </c>
      <c r="L619" s="54">
        <f t="shared" si="77"/>
        <v>18.025961302963509</v>
      </c>
      <c r="M619" s="54">
        <f t="shared" si="72"/>
        <v>3.9657114866519718</v>
      </c>
      <c r="N619" s="54">
        <f t="shared" si="78"/>
        <v>9.0129806514817545</v>
      </c>
      <c r="O619" s="54">
        <v>1.4100334448160534</v>
      </c>
      <c r="P619" s="89">
        <f t="shared" si="74"/>
        <v>8.3414016690461376E-2</v>
      </c>
    </row>
    <row r="620" spans="1:16" x14ac:dyDescent="0.2">
      <c r="A620" s="59">
        <f t="shared" si="75"/>
        <v>232</v>
      </c>
      <c r="B620" s="57" t="s">
        <v>1505</v>
      </c>
      <c r="C620" s="81">
        <v>634.1</v>
      </c>
      <c r="D620" s="81"/>
      <c r="E620" s="81"/>
      <c r="F620" s="81">
        <f t="shared" si="73"/>
        <v>634.1</v>
      </c>
      <c r="G620" s="90">
        <v>10</v>
      </c>
      <c r="H620" s="90"/>
      <c r="I620" s="90"/>
      <c r="J620" s="57">
        <f t="shared" si="79"/>
        <v>10</v>
      </c>
      <c r="K620" s="56">
        <f t="shared" si="76"/>
        <v>4.8983590497183446E-3</v>
      </c>
      <c r="L620" s="54">
        <f t="shared" si="77"/>
        <v>18.025961302963509</v>
      </c>
      <c r="M620" s="54">
        <f t="shared" si="72"/>
        <v>3.9657114866519718</v>
      </c>
      <c r="N620" s="54">
        <f t="shared" si="78"/>
        <v>9.0129806514817545</v>
      </c>
      <c r="O620" s="54">
        <v>1.4100334448160534</v>
      </c>
      <c r="P620" s="89">
        <f t="shared" si="74"/>
        <v>5.1119203415728259E-2</v>
      </c>
    </row>
    <row r="621" spans="1:16" x14ac:dyDescent="0.2">
      <c r="A621" s="59">
        <f t="shared" si="75"/>
        <v>233</v>
      </c>
      <c r="B621" s="57" t="s">
        <v>1506</v>
      </c>
      <c r="C621" s="81">
        <v>629.6</v>
      </c>
      <c r="D621" s="81"/>
      <c r="E621" s="81">
        <v>82.9</v>
      </c>
      <c r="F621" s="81">
        <f t="shared" si="73"/>
        <v>712.5</v>
      </c>
      <c r="G621" s="90">
        <v>10</v>
      </c>
      <c r="H621" s="90"/>
      <c r="I621" s="90">
        <v>1</v>
      </c>
      <c r="J621" s="57">
        <f t="shared" si="79"/>
        <v>11</v>
      </c>
      <c r="K621" s="56">
        <f t="shared" si="76"/>
        <v>5.3881949546901791E-3</v>
      </c>
      <c r="L621" s="54">
        <f t="shared" si="77"/>
        <v>19.82855743325986</v>
      </c>
      <c r="M621" s="54">
        <f t="shared" si="72"/>
        <v>4.3622826353171691</v>
      </c>
      <c r="N621" s="54">
        <f t="shared" si="78"/>
        <v>9.91427871662993</v>
      </c>
      <c r="O621" s="54">
        <v>1.5510367892976589</v>
      </c>
      <c r="P621" s="89">
        <f t="shared" si="74"/>
        <v>5.0043727122111741E-2</v>
      </c>
    </row>
    <row r="622" spans="1:16" x14ac:dyDescent="0.2">
      <c r="A622" s="59">
        <f t="shared" si="75"/>
        <v>234</v>
      </c>
      <c r="B622" s="57" t="s">
        <v>1507</v>
      </c>
      <c r="C622" s="81">
        <v>597.1</v>
      </c>
      <c r="D622" s="81"/>
      <c r="E622" s="81">
        <v>43.4</v>
      </c>
      <c r="F622" s="81">
        <f t="shared" si="73"/>
        <v>640.5</v>
      </c>
      <c r="G622" s="90">
        <v>11</v>
      </c>
      <c r="H622" s="90"/>
      <c r="I622" s="90">
        <v>1</v>
      </c>
      <c r="J622" s="57">
        <f t="shared" si="79"/>
        <v>12</v>
      </c>
      <c r="K622" s="56">
        <f t="shared" si="76"/>
        <v>5.8780308596620128E-3</v>
      </c>
      <c r="L622" s="54">
        <f t="shared" si="77"/>
        <v>21.631153563556207</v>
      </c>
      <c r="M622" s="54">
        <f t="shared" si="72"/>
        <v>4.7588537839823655</v>
      </c>
      <c r="N622" s="54">
        <f t="shared" si="78"/>
        <v>10.815576781778104</v>
      </c>
      <c r="O622" s="54">
        <v>1.6920401337792641</v>
      </c>
      <c r="P622" s="89">
        <f t="shared" si="74"/>
        <v>6.0730092526301238E-2</v>
      </c>
    </row>
    <row r="623" spans="1:16" x14ac:dyDescent="0.2">
      <c r="A623" s="59">
        <f t="shared" si="75"/>
        <v>235</v>
      </c>
      <c r="B623" s="57" t="s">
        <v>1508</v>
      </c>
      <c r="C623" s="81">
        <v>589.5</v>
      </c>
      <c r="D623" s="81"/>
      <c r="E623" s="81">
        <v>28.2</v>
      </c>
      <c r="F623" s="81">
        <f t="shared" si="73"/>
        <v>617.70000000000005</v>
      </c>
      <c r="G623" s="90">
        <v>13</v>
      </c>
      <c r="H623" s="90"/>
      <c r="I623" s="90">
        <v>1</v>
      </c>
      <c r="J623" s="57">
        <f t="shared" si="79"/>
        <v>14</v>
      </c>
      <c r="K623" s="56">
        <f t="shared" si="76"/>
        <v>6.8577026696056819E-3</v>
      </c>
      <c r="L623" s="54">
        <f t="shared" si="77"/>
        <v>25.236345824148909</v>
      </c>
      <c r="M623" s="54">
        <f t="shared" si="72"/>
        <v>5.55199608131276</v>
      </c>
      <c r="N623" s="54">
        <f t="shared" si="78"/>
        <v>12.618172912074455</v>
      </c>
      <c r="O623" s="54">
        <v>1.974046822742475</v>
      </c>
      <c r="P623" s="89">
        <f t="shared" si="74"/>
        <v>7.34669931038993E-2</v>
      </c>
    </row>
    <row r="624" spans="1:16" x14ac:dyDescent="0.2">
      <c r="A624" s="59">
        <f t="shared" si="75"/>
        <v>236</v>
      </c>
      <c r="B624" s="57" t="s">
        <v>1509</v>
      </c>
      <c r="C624" s="81">
        <v>657.5</v>
      </c>
      <c r="D624" s="81"/>
      <c r="E624" s="81">
        <v>28.8</v>
      </c>
      <c r="F624" s="81">
        <f t="shared" si="73"/>
        <v>686.3</v>
      </c>
      <c r="G624" s="90">
        <v>15</v>
      </c>
      <c r="H624" s="90"/>
      <c r="I624" s="90">
        <v>1</v>
      </c>
      <c r="J624" s="57">
        <f t="shared" si="79"/>
        <v>16</v>
      </c>
      <c r="K624" s="56">
        <f t="shared" si="76"/>
        <v>7.837374479549351E-3</v>
      </c>
      <c r="L624" s="54">
        <f t="shared" si="77"/>
        <v>28.841538084741611</v>
      </c>
      <c r="M624" s="54">
        <f t="shared" si="72"/>
        <v>6.3451383786431546</v>
      </c>
      <c r="N624" s="54">
        <f t="shared" si="78"/>
        <v>14.420769042370805</v>
      </c>
      <c r="O624" s="54">
        <v>2.2560535117056859</v>
      </c>
      <c r="P624" s="89">
        <f t="shared" si="74"/>
        <v>7.5569720264405157E-2</v>
      </c>
    </row>
    <row r="625" spans="1:16" x14ac:dyDescent="0.2">
      <c r="A625" s="59">
        <f t="shared" si="75"/>
        <v>237</v>
      </c>
      <c r="B625" s="57" t="s">
        <v>1510</v>
      </c>
      <c r="C625" s="81">
        <v>494</v>
      </c>
      <c r="D625" s="81"/>
      <c r="E625" s="81">
        <v>79.900000000000006</v>
      </c>
      <c r="F625" s="81">
        <f t="shared" si="73"/>
        <v>573.9</v>
      </c>
      <c r="G625" s="90">
        <v>10</v>
      </c>
      <c r="H625" s="90"/>
      <c r="I625" s="90">
        <v>3</v>
      </c>
      <c r="J625" s="57">
        <f t="shared" si="79"/>
        <v>13</v>
      </c>
      <c r="K625" s="56">
        <f t="shared" si="76"/>
        <v>6.3678667646338474E-3</v>
      </c>
      <c r="L625" s="54">
        <f t="shared" si="77"/>
        <v>23.433749693852558</v>
      </c>
      <c r="M625" s="54">
        <f t="shared" si="72"/>
        <v>5.1554249326475627</v>
      </c>
      <c r="N625" s="54">
        <f t="shared" si="78"/>
        <v>11.716874846926279</v>
      </c>
      <c r="O625" s="54">
        <v>1.8330434782608696</v>
      </c>
      <c r="P625" s="89">
        <f t="shared" si="74"/>
        <v>7.3425845882013008E-2</v>
      </c>
    </row>
    <row r="626" spans="1:16" x14ac:dyDescent="0.2">
      <c r="A626" s="59">
        <f t="shared" si="75"/>
        <v>238</v>
      </c>
      <c r="B626" s="57" t="s">
        <v>1511</v>
      </c>
      <c r="C626" s="81">
        <v>710.1</v>
      </c>
      <c r="D626" s="81"/>
      <c r="E626" s="81"/>
      <c r="F626" s="81">
        <f t="shared" si="73"/>
        <v>710.1</v>
      </c>
      <c r="G626" s="90">
        <v>8</v>
      </c>
      <c r="H626" s="90"/>
      <c r="I626" s="90"/>
      <c r="J626" s="57">
        <f t="shared" si="79"/>
        <v>8</v>
      </c>
      <c r="K626" s="56">
        <f t="shared" si="76"/>
        <v>3.9186872397746755E-3</v>
      </c>
      <c r="L626" s="54">
        <f t="shared" si="77"/>
        <v>14.420769042370805</v>
      </c>
      <c r="M626" s="54">
        <f t="shared" si="72"/>
        <v>3.1725691893215773</v>
      </c>
      <c r="N626" s="54">
        <f t="shared" si="78"/>
        <v>7.2103845211854027</v>
      </c>
      <c r="O626" s="54">
        <v>1.128026755852843</v>
      </c>
      <c r="P626" s="89">
        <f t="shared" si="74"/>
        <v>3.6518447414069323E-2</v>
      </c>
    </row>
    <row r="627" spans="1:16" x14ac:dyDescent="0.2">
      <c r="A627" s="59">
        <f t="shared" si="75"/>
        <v>239</v>
      </c>
      <c r="B627" s="57" t="s">
        <v>1512</v>
      </c>
      <c r="C627" s="81">
        <v>689.64</v>
      </c>
      <c r="D627" s="81">
        <v>121.5</v>
      </c>
      <c r="E627" s="81"/>
      <c r="F627" s="81">
        <f t="shared" si="73"/>
        <v>811.14</v>
      </c>
      <c r="G627" s="90">
        <v>17</v>
      </c>
      <c r="H627" s="90">
        <v>1</v>
      </c>
      <c r="I627" s="90"/>
      <c r="J627" s="57">
        <f t="shared" si="79"/>
        <v>18</v>
      </c>
      <c r="K627" s="56">
        <f t="shared" si="76"/>
        <v>8.8170462894930201E-3</v>
      </c>
      <c r="L627" s="54">
        <f t="shared" si="77"/>
        <v>32.446730345334316</v>
      </c>
      <c r="M627" s="54">
        <f t="shared" si="72"/>
        <v>7.13828067597355</v>
      </c>
      <c r="N627" s="54">
        <f t="shared" si="78"/>
        <v>16.223365172667158</v>
      </c>
      <c r="O627" s="54">
        <v>2.5380602006688964</v>
      </c>
      <c r="P627" s="89">
        <f t="shared" si="74"/>
        <v>7.1931400738027854E-2</v>
      </c>
    </row>
    <row r="628" spans="1:16" x14ac:dyDescent="0.2">
      <c r="A628" s="59">
        <f t="shared" si="75"/>
        <v>240</v>
      </c>
      <c r="B628" s="57" t="s">
        <v>1513</v>
      </c>
      <c r="C628" s="81">
        <v>1029</v>
      </c>
      <c r="D628" s="81">
        <v>102.5</v>
      </c>
      <c r="E628" s="81"/>
      <c r="F628" s="81">
        <f t="shared" si="73"/>
        <v>1131.5</v>
      </c>
      <c r="G628" s="90">
        <v>17</v>
      </c>
      <c r="H628" s="90">
        <v>1</v>
      </c>
      <c r="I628" s="90"/>
      <c r="J628" s="57">
        <f t="shared" si="79"/>
        <v>18</v>
      </c>
      <c r="K628" s="56">
        <f t="shared" si="76"/>
        <v>8.8170462894930201E-3</v>
      </c>
      <c r="L628" s="54">
        <f t="shared" si="77"/>
        <v>32.446730345334316</v>
      </c>
      <c r="M628" s="54">
        <f t="shared" si="72"/>
        <v>7.13828067597355</v>
      </c>
      <c r="N628" s="54">
        <f t="shared" si="78"/>
        <v>16.223365172667158</v>
      </c>
      <c r="O628" s="54">
        <v>2.5380602006688964</v>
      </c>
      <c r="P628" s="89">
        <f t="shared" si="74"/>
        <v>5.1565564643962808E-2</v>
      </c>
    </row>
    <row r="629" spans="1:16" x14ac:dyDescent="0.2">
      <c r="A629" s="59">
        <f t="shared" si="75"/>
        <v>241</v>
      </c>
      <c r="B629" s="57" t="s">
        <v>1514</v>
      </c>
      <c r="C629" s="81">
        <v>478</v>
      </c>
      <c r="D629" s="81"/>
      <c r="E629" s="81">
        <v>77.5</v>
      </c>
      <c r="F629" s="81">
        <f t="shared" si="73"/>
        <v>555.5</v>
      </c>
      <c r="G629" s="90">
        <v>9</v>
      </c>
      <c r="H629" s="90"/>
      <c r="I629" s="90">
        <v>1</v>
      </c>
      <c r="J629" s="57">
        <f t="shared" si="79"/>
        <v>10</v>
      </c>
      <c r="K629" s="56">
        <f t="shared" si="76"/>
        <v>4.8983590497183446E-3</v>
      </c>
      <c r="L629" s="54">
        <f t="shared" si="77"/>
        <v>18.025961302963509</v>
      </c>
      <c r="M629" s="54">
        <f t="shared" si="72"/>
        <v>3.9657114866519718</v>
      </c>
      <c r="N629" s="54">
        <f t="shared" si="78"/>
        <v>9.0129806514817545</v>
      </c>
      <c r="O629" s="54">
        <v>1.4100334448160534</v>
      </c>
      <c r="P629" s="89">
        <f t="shared" si="74"/>
        <v>5.8352271621806104E-2</v>
      </c>
    </row>
    <row r="630" spans="1:16" x14ac:dyDescent="0.2">
      <c r="A630" s="59">
        <f t="shared" si="75"/>
        <v>242</v>
      </c>
      <c r="B630" s="57" t="s">
        <v>1515</v>
      </c>
      <c r="C630" s="81">
        <v>937.9</v>
      </c>
      <c r="D630" s="81"/>
      <c r="E630" s="81"/>
      <c r="F630" s="81">
        <f t="shared" si="73"/>
        <v>937.9</v>
      </c>
      <c r="G630" s="90">
        <v>14</v>
      </c>
      <c r="H630" s="90"/>
      <c r="I630" s="90"/>
      <c r="J630" s="57">
        <f t="shared" si="79"/>
        <v>14</v>
      </c>
      <c r="K630" s="56">
        <f t="shared" si="76"/>
        <v>6.8577026696056819E-3</v>
      </c>
      <c r="L630" s="54">
        <f t="shared" si="77"/>
        <v>25.236345824148909</v>
      </c>
      <c r="M630" s="54">
        <f t="shared" si="72"/>
        <v>5.55199608131276</v>
      </c>
      <c r="N630" s="54">
        <f t="shared" si="78"/>
        <v>12.618172912074455</v>
      </c>
      <c r="O630" s="54">
        <v>1.974046822742475</v>
      </c>
      <c r="P630" s="89">
        <f t="shared" si="74"/>
        <v>4.8385288026739103E-2</v>
      </c>
    </row>
    <row r="631" spans="1:16" x14ac:dyDescent="0.2">
      <c r="A631" s="59">
        <f t="shared" si="75"/>
        <v>243</v>
      </c>
      <c r="B631" s="57" t="s">
        <v>1516</v>
      </c>
      <c r="C631" s="81">
        <v>848.1</v>
      </c>
      <c r="D631" s="81"/>
      <c r="E631" s="81">
        <v>34.700000000000003</v>
      </c>
      <c r="F631" s="81">
        <f t="shared" si="73"/>
        <v>882.80000000000007</v>
      </c>
      <c r="G631" s="90">
        <v>15</v>
      </c>
      <c r="H631" s="90"/>
      <c r="I631" s="90">
        <v>1</v>
      </c>
      <c r="J631" s="57">
        <f t="shared" si="79"/>
        <v>16</v>
      </c>
      <c r="K631" s="56">
        <f t="shared" si="76"/>
        <v>7.837374479549351E-3</v>
      </c>
      <c r="L631" s="54">
        <f t="shared" si="77"/>
        <v>28.841538084741611</v>
      </c>
      <c r="M631" s="54">
        <f t="shared" si="72"/>
        <v>6.3451383786431546</v>
      </c>
      <c r="N631" s="54">
        <f t="shared" si="78"/>
        <v>14.420769042370805</v>
      </c>
      <c r="O631" s="54">
        <v>2.2560535117056859</v>
      </c>
      <c r="P631" s="89">
        <f t="shared" si="74"/>
        <v>5.8748866127618093E-2</v>
      </c>
    </row>
    <row r="632" spans="1:16" x14ac:dyDescent="0.2">
      <c r="A632" s="59">
        <f t="shared" si="75"/>
        <v>244</v>
      </c>
      <c r="B632" s="57" t="s">
        <v>1517</v>
      </c>
      <c r="C632" s="81">
        <v>958.6</v>
      </c>
      <c r="D632" s="81"/>
      <c r="E632" s="81"/>
      <c r="F632" s="81">
        <f t="shared" si="73"/>
        <v>958.6</v>
      </c>
      <c r="G632" s="90">
        <v>15</v>
      </c>
      <c r="H632" s="90"/>
      <c r="I632" s="90"/>
      <c r="J632" s="57">
        <f t="shared" si="79"/>
        <v>15</v>
      </c>
      <c r="K632" s="56">
        <f t="shared" si="76"/>
        <v>7.3475385745775165E-3</v>
      </c>
      <c r="L632" s="54">
        <f t="shared" si="77"/>
        <v>27.03894195444526</v>
      </c>
      <c r="M632" s="54">
        <f t="shared" si="72"/>
        <v>5.9485672299779573</v>
      </c>
      <c r="N632" s="54">
        <f t="shared" si="78"/>
        <v>13.51947097722263</v>
      </c>
      <c r="O632" s="54">
        <v>2.1150501672240805</v>
      </c>
      <c r="P632" s="89">
        <f t="shared" si="74"/>
        <v>5.0721917722584949E-2</v>
      </c>
    </row>
    <row r="633" spans="1:16" x14ac:dyDescent="0.2">
      <c r="A633" s="59">
        <f t="shared" si="75"/>
        <v>245</v>
      </c>
      <c r="B633" s="57" t="s">
        <v>1518</v>
      </c>
      <c r="C633" s="81">
        <v>950.2</v>
      </c>
      <c r="D633" s="81"/>
      <c r="E633" s="81"/>
      <c r="F633" s="81">
        <f t="shared" si="73"/>
        <v>950.2</v>
      </c>
      <c r="G633" s="90">
        <v>14</v>
      </c>
      <c r="H633" s="90"/>
      <c r="I633" s="90"/>
      <c r="J633" s="57">
        <f t="shared" si="79"/>
        <v>14</v>
      </c>
      <c r="K633" s="56">
        <f t="shared" si="76"/>
        <v>6.8577026696056819E-3</v>
      </c>
      <c r="L633" s="54">
        <f t="shared" si="77"/>
        <v>25.236345824148909</v>
      </c>
      <c r="M633" s="54">
        <f t="shared" si="72"/>
        <v>5.55199608131276</v>
      </c>
      <c r="N633" s="54">
        <f t="shared" si="78"/>
        <v>12.618172912074455</v>
      </c>
      <c r="O633" s="54">
        <v>1.974046822742475</v>
      </c>
      <c r="P633" s="89">
        <f t="shared" si="74"/>
        <v>4.7758957735506841E-2</v>
      </c>
    </row>
    <row r="634" spans="1:16" x14ac:dyDescent="0.2">
      <c r="A634" s="59">
        <f t="shared" si="75"/>
        <v>246</v>
      </c>
      <c r="B634" s="57" t="s">
        <v>1519</v>
      </c>
      <c r="C634" s="81">
        <v>717.45</v>
      </c>
      <c r="D634" s="81"/>
      <c r="E634" s="81">
        <v>83.8</v>
      </c>
      <c r="F634" s="81">
        <f t="shared" si="73"/>
        <v>801.25</v>
      </c>
      <c r="G634" s="90">
        <v>11</v>
      </c>
      <c r="H634" s="90"/>
      <c r="I634" s="90">
        <v>1</v>
      </c>
      <c r="J634" s="57">
        <f t="shared" si="79"/>
        <v>12</v>
      </c>
      <c r="K634" s="56">
        <f t="shared" si="76"/>
        <v>5.8780308596620128E-3</v>
      </c>
      <c r="L634" s="54">
        <f t="shared" si="77"/>
        <v>21.631153563556207</v>
      </c>
      <c r="M634" s="54">
        <f t="shared" si="72"/>
        <v>4.7588537839823655</v>
      </c>
      <c r="N634" s="54">
        <f t="shared" si="78"/>
        <v>10.815576781778104</v>
      </c>
      <c r="O634" s="54">
        <v>1.6920401337792641</v>
      </c>
      <c r="P634" s="89">
        <f t="shared" si="74"/>
        <v>4.8546176927420831E-2</v>
      </c>
    </row>
    <row r="635" spans="1:16" x14ac:dyDescent="0.2">
      <c r="A635" s="59">
        <f t="shared" si="75"/>
        <v>247</v>
      </c>
      <c r="B635" s="57" t="s">
        <v>1520</v>
      </c>
      <c r="C635" s="81">
        <v>678.26</v>
      </c>
      <c r="D635" s="81"/>
      <c r="E635" s="81"/>
      <c r="F635" s="81">
        <f t="shared" si="73"/>
        <v>678.26</v>
      </c>
      <c r="G635" s="90">
        <v>16</v>
      </c>
      <c r="H635" s="90"/>
      <c r="I635" s="90"/>
      <c r="J635" s="57">
        <f t="shared" si="79"/>
        <v>16</v>
      </c>
      <c r="K635" s="56">
        <f t="shared" si="76"/>
        <v>7.837374479549351E-3</v>
      </c>
      <c r="L635" s="54">
        <f t="shared" si="77"/>
        <v>28.841538084741611</v>
      </c>
      <c r="M635" s="54">
        <f t="shared" si="72"/>
        <v>6.3451383786431546</v>
      </c>
      <c r="N635" s="54">
        <f t="shared" si="78"/>
        <v>14.420769042370805</v>
      </c>
      <c r="O635" s="54">
        <v>2.2560535117056859</v>
      </c>
      <c r="P635" s="89">
        <f t="shared" si="74"/>
        <v>7.6465513250761147E-2</v>
      </c>
    </row>
    <row r="636" spans="1:16" x14ac:dyDescent="0.2">
      <c r="A636" s="59">
        <f t="shared" si="75"/>
        <v>248</v>
      </c>
      <c r="B636" s="57" t="s">
        <v>1521</v>
      </c>
      <c r="C636" s="81">
        <v>633.9</v>
      </c>
      <c r="D636" s="81"/>
      <c r="E636" s="81">
        <v>33.200000000000003</v>
      </c>
      <c r="F636" s="81">
        <f t="shared" si="73"/>
        <v>667.1</v>
      </c>
      <c r="G636" s="90">
        <v>10</v>
      </c>
      <c r="H636" s="90"/>
      <c r="I636" s="90">
        <v>1</v>
      </c>
      <c r="J636" s="57">
        <f t="shared" si="79"/>
        <v>11</v>
      </c>
      <c r="K636" s="56">
        <f t="shared" si="76"/>
        <v>5.3881949546901791E-3</v>
      </c>
      <c r="L636" s="54">
        <f t="shared" si="77"/>
        <v>19.82855743325986</v>
      </c>
      <c r="M636" s="54">
        <f t="shared" si="72"/>
        <v>4.3622826353171691</v>
      </c>
      <c r="N636" s="54">
        <f t="shared" si="78"/>
        <v>9.91427871662993</v>
      </c>
      <c r="O636" s="54">
        <v>1.5510367892976589</v>
      </c>
      <c r="P636" s="89">
        <f t="shared" si="74"/>
        <v>5.344949119248181E-2</v>
      </c>
    </row>
    <row r="637" spans="1:16" x14ac:dyDescent="0.2">
      <c r="A637" s="59">
        <f t="shared" si="75"/>
        <v>249</v>
      </c>
      <c r="B637" s="57" t="s">
        <v>1522</v>
      </c>
      <c r="C637" s="81">
        <v>657.24</v>
      </c>
      <c r="D637" s="81"/>
      <c r="E637" s="81">
        <v>32.6</v>
      </c>
      <c r="F637" s="81">
        <f t="shared" si="73"/>
        <v>689.84</v>
      </c>
      <c r="G637" s="90">
        <v>13</v>
      </c>
      <c r="H637" s="90"/>
      <c r="I637" s="90">
        <v>1</v>
      </c>
      <c r="J637" s="57">
        <f t="shared" si="79"/>
        <v>14</v>
      </c>
      <c r="K637" s="56">
        <f t="shared" si="76"/>
        <v>6.8577026696056819E-3</v>
      </c>
      <c r="L637" s="54">
        <f t="shared" si="77"/>
        <v>25.236345824148909</v>
      </c>
      <c r="M637" s="54">
        <f t="shared" si="72"/>
        <v>5.55199608131276</v>
      </c>
      <c r="N637" s="54">
        <f t="shared" si="78"/>
        <v>12.618172912074455</v>
      </c>
      <c r="O637" s="54">
        <v>1.974046822742475</v>
      </c>
      <c r="P637" s="89">
        <f t="shared" si="74"/>
        <v>6.5784184217033803E-2</v>
      </c>
    </row>
    <row r="638" spans="1:16" x14ac:dyDescent="0.2">
      <c r="A638" s="59">
        <f t="shared" si="75"/>
        <v>250</v>
      </c>
      <c r="B638" s="57" t="s">
        <v>1523</v>
      </c>
      <c r="C638" s="81">
        <v>546.5</v>
      </c>
      <c r="D638" s="81"/>
      <c r="E638" s="81">
        <v>73.2</v>
      </c>
      <c r="F638" s="81">
        <f t="shared" si="73"/>
        <v>619.70000000000005</v>
      </c>
      <c r="G638" s="90">
        <v>10</v>
      </c>
      <c r="H638" s="90"/>
      <c r="I638" s="90">
        <v>1</v>
      </c>
      <c r="J638" s="57">
        <f t="shared" si="79"/>
        <v>11</v>
      </c>
      <c r="K638" s="56">
        <f t="shared" si="76"/>
        <v>5.3881949546901791E-3</v>
      </c>
      <c r="L638" s="54">
        <f t="shared" si="77"/>
        <v>19.82855743325986</v>
      </c>
      <c r="M638" s="54">
        <f t="shared" si="72"/>
        <v>4.3622826353171691</v>
      </c>
      <c r="N638" s="54">
        <f t="shared" si="78"/>
        <v>9.91427871662993</v>
      </c>
      <c r="O638" s="54">
        <v>1.5510367892976589</v>
      </c>
      <c r="P638" s="89">
        <f t="shared" si="74"/>
        <v>5.7537769202040685E-2</v>
      </c>
    </row>
    <row r="639" spans="1:16" x14ac:dyDescent="0.2">
      <c r="A639" s="59">
        <f t="shared" si="75"/>
        <v>251</v>
      </c>
      <c r="B639" s="57" t="s">
        <v>1524</v>
      </c>
      <c r="C639" s="81">
        <v>648.6</v>
      </c>
      <c r="D639" s="81"/>
      <c r="E639" s="81"/>
      <c r="F639" s="81">
        <f t="shared" si="73"/>
        <v>648.6</v>
      </c>
      <c r="G639" s="90">
        <v>12</v>
      </c>
      <c r="H639" s="90"/>
      <c r="I639" s="90"/>
      <c r="J639" s="57">
        <f t="shared" si="79"/>
        <v>12</v>
      </c>
      <c r="K639" s="56">
        <f t="shared" si="76"/>
        <v>5.8780308596620128E-3</v>
      </c>
      <c r="L639" s="54">
        <f t="shared" si="77"/>
        <v>21.631153563556207</v>
      </c>
      <c r="M639" s="54">
        <f t="shared" ref="M639:M699" si="80">L639*0.22</f>
        <v>4.7588537839823655</v>
      </c>
      <c r="N639" s="54">
        <f t="shared" si="78"/>
        <v>10.815576781778104</v>
      </c>
      <c r="O639" s="54">
        <v>1.6920401337792641</v>
      </c>
      <c r="P639" s="89">
        <f t="shared" si="74"/>
        <v>5.9971668614085628E-2</v>
      </c>
    </row>
    <row r="640" spans="1:16" x14ac:dyDescent="0.2">
      <c r="A640" s="59">
        <f t="shared" si="75"/>
        <v>252</v>
      </c>
      <c r="B640" s="57" t="s">
        <v>1525</v>
      </c>
      <c r="C640" s="81">
        <v>633.29999999999995</v>
      </c>
      <c r="D640" s="81"/>
      <c r="E640" s="81">
        <v>40.9</v>
      </c>
      <c r="F640" s="81">
        <f t="shared" si="73"/>
        <v>674.19999999999993</v>
      </c>
      <c r="G640" s="90">
        <v>12</v>
      </c>
      <c r="H640" s="90"/>
      <c r="I640" s="90">
        <v>1</v>
      </c>
      <c r="J640" s="57">
        <f t="shared" si="79"/>
        <v>13</v>
      </c>
      <c r="K640" s="56">
        <f t="shared" si="76"/>
        <v>6.3678667646338474E-3</v>
      </c>
      <c r="L640" s="54">
        <f t="shared" si="77"/>
        <v>23.433749693852558</v>
      </c>
      <c r="M640" s="54">
        <f t="shared" si="80"/>
        <v>5.1554249326475627</v>
      </c>
      <c r="N640" s="54">
        <f t="shared" si="78"/>
        <v>11.716874846926279</v>
      </c>
      <c r="O640" s="54">
        <v>1.8330434782608696</v>
      </c>
      <c r="P640" s="89">
        <f t="shared" si="74"/>
        <v>6.2502362728696637E-2</v>
      </c>
    </row>
    <row r="641" spans="1:16" x14ac:dyDescent="0.2">
      <c r="A641" s="59">
        <f t="shared" si="75"/>
        <v>253</v>
      </c>
      <c r="B641" s="57" t="s">
        <v>38</v>
      </c>
      <c r="C641" s="81">
        <v>297.2</v>
      </c>
      <c r="D641" s="81"/>
      <c r="E641" s="81">
        <v>60.8</v>
      </c>
      <c r="F641" s="81">
        <f t="shared" si="73"/>
        <v>358</v>
      </c>
      <c r="G641" s="90">
        <v>7</v>
      </c>
      <c r="H641" s="90"/>
      <c r="I641" s="90">
        <v>2</v>
      </c>
      <c r="J641" s="57">
        <f t="shared" si="79"/>
        <v>9</v>
      </c>
      <c r="K641" s="56">
        <f t="shared" si="76"/>
        <v>4.40852314474651E-3</v>
      </c>
      <c r="L641" s="54">
        <f t="shared" si="77"/>
        <v>16.223365172667158</v>
      </c>
      <c r="M641" s="54">
        <f t="shared" si="80"/>
        <v>3.569140337986775</v>
      </c>
      <c r="N641" s="54">
        <f t="shared" si="78"/>
        <v>8.1116825863335791</v>
      </c>
      <c r="O641" s="54">
        <v>1.2690301003344482</v>
      </c>
      <c r="P641" s="89">
        <f t="shared" si="74"/>
        <v>8.1489436305368604E-2</v>
      </c>
    </row>
    <row r="642" spans="1:16" x14ac:dyDescent="0.2">
      <c r="A642" s="59">
        <f t="shared" si="75"/>
        <v>254</v>
      </c>
      <c r="B642" s="57" t="s">
        <v>41</v>
      </c>
      <c r="C642" s="81">
        <v>226.9</v>
      </c>
      <c r="D642" s="81"/>
      <c r="E642" s="81"/>
      <c r="F642" s="81">
        <f t="shared" si="73"/>
        <v>226.9</v>
      </c>
      <c r="G642" s="90">
        <v>5</v>
      </c>
      <c r="H642" s="90"/>
      <c r="I642" s="90"/>
      <c r="J642" s="57">
        <f t="shared" si="79"/>
        <v>5</v>
      </c>
      <c r="K642" s="56">
        <f t="shared" si="76"/>
        <v>2.4491795248591723E-3</v>
      </c>
      <c r="L642" s="54">
        <f t="shared" si="77"/>
        <v>9.0129806514817545</v>
      </c>
      <c r="M642" s="54">
        <f t="shared" si="80"/>
        <v>1.9828557433259859</v>
      </c>
      <c r="N642" s="54">
        <f t="shared" si="78"/>
        <v>4.5064903257408773</v>
      </c>
      <c r="O642" s="54">
        <v>0.70501672240802671</v>
      </c>
      <c r="P642" s="89">
        <f t="shared" si="74"/>
        <v>7.1429455455957011E-2</v>
      </c>
    </row>
    <row r="643" spans="1:16" x14ac:dyDescent="0.2">
      <c r="A643" s="59">
        <f t="shared" si="75"/>
        <v>255</v>
      </c>
      <c r="B643" s="57" t="s">
        <v>42</v>
      </c>
      <c r="C643" s="81">
        <v>314.89999999999998</v>
      </c>
      <c r="D643" s="81"/>
      <c r="E643" s="81"/>
      <c r="F643" s="81">
        <f t="shared" si="73"/>
        <v>314.89999999999998</v>
      </c>
      <c r="G643" s="90">
        <v>6</v>
      </c>
      <c r="H643" s="90"/>
      <c r="I643" s="90"/>
      <c r="J643" s="57">
        <f t="shared" si="79"/>
        <v>6</v>
      </c>
      <c r="K643" s="56">
        <f t="shared" si="76"/>
        <v>2.9390154298310064E-3</v>
      </c>
      <c r="L643" s="54">
        <f t="shared" si="77"/>
        <v>10.815576781778104</v>
      </c>
      <c r="M643" s="54">
        <f t="shared" si="80"/>
        <v>2.3794268919911827</v>
      </c>
      <c r="N643" s="54">
        <f t="shared" si="78"/>
        <v>5.4077883908890518</v>
      </c>
      <c r="O643" s="54">
        <v>0.84602006688963205</v>
      </c>
      <c r="P643" s="89">
        <f t="shared" si="74"/>
        <v>6.1761867677192675E-2</v>
      </c>
    </row>
    <row r="644" spans="1:16" x14ac:dyDescent="0.2">
      <c r="A644" s="59">
        <f t="shared" si="75"/>
        <v>256</v>
      </c>
      <c r="B644" s="57" t="s">
        <v>43</v>
      </c>
      <c r="C644" s="81">
        <v>199.2</v>
      </c>
      <c r="D644" s="81"/>
      <c r="E644" s="81"/>
      <c r="F644" s="81">
        <f t="shared" si="73"/>
        <v>199.2</v>
      </c>
      <c r="G644" s="90">
        <v>4</v>
      </c>
      <c r="H644" s="90"/>
      <c r="I644" s="90"/>
      <c r="J644" s="57">
        <f t="shared" si="79"/>
        <v>4</v>
      </c>
      <c r="K644" s="56">
        <f t="shared" si="76"/>
        <v>1.9593436198873378E-3</v>
      </c>
      <c r="L644" s="54">
        <f t="shared" si="77"/>
        <v>7.2103845211854027</v>
      </c>
      <c r="M644" s="54">
        <f t="shared" si="80"/>
        <v>1.5862845946607886</v>
      </c>
      <c r="N644" s="54">
        <f t="shared" si="78"/>
        <v>3.6051922605927014</v>
      </c>
      <c r="O644" s="54">
        <v>0.56401337792642148</v>
      </c>
      <c r="P644" s="89">
        <f t="shared" si="74"/>
        <v>6.5089732702637126E-2</v>
      </c>
    </row>
    <row r="645" spans="1:16" x14ac:dyDescent="0.2">
      <c r="A645" s="59">
        <f t="shared" si="75"/>
        <v>257</v>
      </c>
      <c r="B645" s="57" t="s">
        <v>44</v>
      </c>
      <c r="C645" s="81">
        <v>748.1</v>
      </c>
      <c r="D645" s="81"/>
      <c r="E645" s="81">
        <v>189.2</v>
      </c>
      <c r="F645" s="81">
        <f t="shared" ref="F645:F708" si="81">C645+D645+E645</f>
        <v>937.3</v>
      </c>
      <c r="G645" s="90">
        <v>14</v>
      </c>
      <c r="H645" s="90"/>
      <c r="I645" s="90">
        <v>2</v>
      </c>
      <c r="J645" s="57">
        <f t="shared" si="79"/>
        <v>16</v>
      </c>
      <c r="K645" s="56">
        <f t="shared" si="76"/>
        <v>7.837374479549351E-3</v>
      </c>
      <c r="L645" s="54">
        <f t="shared" si="77"/>
        <v>28.841538084741611</v>
      </c>
      <c r="M645" s="54">
        <f t="shared" si="80"/>
        <v>6.3451383786431546</v>
      </c>
      <c r="N645" s="54">
        <f t="shared" si="78"/>
        <v>14.420769042370805</v>
      </c>
      <c r="O645" s="54">
        <v>2.2560535117056859</v>
      </c>
      <c r="P645" s="89">
        <f t="shared" ref="P645:P708" si="82">(L645+M645+N645+O645)/F645</f>
        <v>5.5332869964217712E-2</v>
      </c>
    </row>
    <row r="646" spans="1:16" x14ac:dyDescent="0.2">
      <c r="A646" s="59">
        <f t="shared" ref="A646:A709" si="83">1+A645</f>
        <v>258</v>
      </c>
      <c r="B646" s="57" t="s">
        <v>45</v>
      </c>
      <c r="C646" s="81">
        <v>486.2</v>
      </c>
      <c r="D646" s="81"/>
      <c r="E646" s="81"/>
      <c r="F646" s="81">
        <f t="shared" si="81"/>
        <v>486.2</v>
      </c>
      <c r="G646" s="90">
        <v>8</v>
      </c>
      <c r="H646" s="90"/>
      <c r="I646" s="90"/>
      <c r="J646" s="57">
        <f t="shared" si="79"/>
        <v>8</v>
      </c>
      <c r="K646" s="56">
        <f t="shared" ref="K646:K709" si="84">2/4083*J646</f>
        <v>3.9186872397746755E-3</v>
      </c>
      <c r="L646" s="54">
        <f t="shared" ref="L646:L709" si="85">K646*3680</f>
        <v>14.420769042370805</v>
      </c>
      <c r="M646" s="54">
        <f t="shared" si="80"/>
        <v>3.1725691893215773</v>
      </c>
      <c r="N646" s="54">
        <f t="shared" ref="N646:N709" si="86">L646*0.5</f>
        <v>7.2103845211854027</v>
      </c>
      <c r="O646" s="54">
        <v>1.128026755852843</v>
      </c>
      <c r="P646" s="89">
        <f t="shared" si="82"/>
        <v>5.3335560486899691E-2</v>
      </c>
    </row>
    <row r="647" spans="1:16" x14ac:dyDescent="0.2">
      <c r="A647" s="59">
        <f t="shared" si="83"/>
        <v>259</v>
      </c>
      <c r="B647" s="57" t="s">
        <v>46</v>
      </c>
      <c r="C647" s="81">
        <v>1811.6</v>
      </c>
      <c r="D647" s="81"/>
      <c r="E647" s="81">
        <v>36.9</v>
      </c>
      <c r="F647" s="81">
        <f t="shared" si="81"/>
        <v>1848.5</v>
      </c>
      <c r="G647" s="90">
        <v>26</v>
      </c>
      <c r="H647" s="90"/>
      <c r="I647" s="90">
        <v>1</v>
      </c>
      <c r="J647" s="57">
        <f t="shared" si="79"/>
        <v>27</v>
      </c>
      <c r="K647" s="56">
        <f t="shared" si="84"/>
        <v>1.3225569434239529E-2</v>
      </c>
      <c r="L647" s="54">
        <f t="shared" si="85"/>
        <v>48.670095518001467</v>
      </c>
      <c r="M647" s="54">
        <f t="shared" si="80"/>
        <v>10.707421013960323</v>
      </c>
      <c r="N647" s="54">
        <f t="shared" si="86"/>
        <v>24.335047759000734</v>
      </c>
      <c r="O647" s="54">
        <v>3.8070903010033446</v>
      </c>
      <c r="P647" s="89">
        <f t="shared" si="82"/>
        <v>4.7346310301306933E-2</v>
      </c>
    </row>
    <row r="648" spans="1:16" x14ac:dyDescent="0.2">
      <c r="A648" s="59">
        <f t="shared" si="83"/>
        <v>260</v>
      </c>
      <c r="B648" s="57" t="s">
        <v>47</v>
      </c>
      <c r="C648" s="81">
        <v>314</v>
      </c>
      <c r="D648" s="81"/>
      <c r="E648" s="81"/>
      <c r="F648" s="81">
        <f t="shared" si="81"/>
        <v>314</v>
      </c>
      <c r="G648" s="90">
        <v>6</v>
      </c>
      <c r="H648" s="90"/>
      <c r="I648" s="90"/>
      <c r="J648" s="57">
        <f t="shared" si="79"/>
        <v>6</v>
      </c>
      <c r="K648" s="56">
        <f t="shared" si="84"/>
        <v>2.9390154298310064E-3</v>
      </c>
      <c r="L648" s="54">
        <f t="shared" si="85"/>
        <v>10.815576781778104</v>
      </c>
      <c r="M648" s="54">
        <f t="shared" si="80"/>
        <v>2.3794268919911827</v>
      </c>
      <c r="N648" s="54">
        <f t="shared" si="86"/>
        <v>5.4077883908890518</v>
      </c>
      <c r="O648" s="54">
        <v>0.84602006688963205</v>
      </c>
      <c r="P648" s="89">
        <f t="shared" si="82"/>
        <v>6.1938892138687807E-2</v>
      </c>
    </row>
    <row r="649" spans="1:16" x14ac:dyDescent="0.2">
      <c r="A649" s="59">
        <f t="shared" si="83"/>
        <v>261</v>
      </c>
      <c r="B649" s="57" t="s">
        <v>48</v>
      </c>
      <c r="C649" s="81">
        <v>1446.6</v>
      </c>
      <c r="D649" s="81"/>
      <c r="E649" s="81">
        <v>54.7</v>
      </c>
      <c r="F649" s="81">
        <f t="shared" si="81"/>
        <v>1501.3</v>
      </c>
      <c r="G649" s="90">
        <v>32</v>
      </c>
      <c r="H649" s="90"/>
      <c r="I649" s="90">
        <v>1</v>
      </c>
      <c r="J649" s="57">
        <f t="shared" si="79"/>
        <v>33</v>
      </c>
      <c r="K649" s="56">
        <f t="shared" si="84"/>
        <v>1.6164584864070537E-2</v>
      </c>
      <c r="L649" s="54">
        <f t="shared" si="85"/>
        <v>59.485672299779573</v>
      </c>
      <c r="M649" s="54">
        <f t="shared" si="80"/>
        <v>13.086847905951506</v>
      </c>
      <c r="N649" s="54">
        <f t="shared" si="86"/>
        <v>29.742836149889786</v>
      </c>
      <c r="O649" s="54">
        <v>4.6531103678929764</v>
      </c>
      <c r="P649" s="89">
        <f t="shared" si="82"/>
        <v>7.1250560663101203E-2</v>
      </c>
    </row>
    <row r="650" spans="1:16" x14ac:dyDescent="0.2">
      <c r="A650" s="59">
        <f t="shared" si="83"/>
        <v>262</v>
      </c>
      <c r="B650" s="57" t="s">
        <v>68</v>
      </c>
      <c r="C650" s="81">
        <v>249.2</v>
      </c>
      <c r="D650" s="81"/>
      <c r="E650" s="81"/>
      <c r="F650" s="81">
        <f t="shared" si="81"/>
        <v>249.2</v>
      </c>
      <c r="G650" s="90">
        <v>6</v>
      </c>
      <c r="H650" s="90"/>
      <c r="I650" s="90"/>
      <c r="J650" s="57">
        <f t="shared" si="79"/>
        <v>6</v>
      </c>
      <c r="K650" s="56">
        <f t="shared" si="84"/>
        <v>2.9390154298310064E-3</v>
      </c>
      <c r="L650" s="54">
        <f t="shared" si="85"/>
        <v>10.815576781778104</v>
      </c>
      <c r="M650" s="54">
        <f t="shared" si="80"/>
        <v>2.3794268919911827</v>
      </c>
      <c r="N650" s="54">
        <f t="shared" si="86"/>
        <v>5.4077883908890518</v>
      </c>
      <c r="O650" s="54">
        <v>0.84602006688963205</v>
      </c>
      <c r="P650" s="89">
        <f t="shared" si="82"/>
        <v>7.8044992502198929E-2</v>
      </c>
    </row>
    <row r="651" spans="1:16" x14ac:dyDescent="0.2">
      <c r="A651" s="59">
        <f t="shared" si="83"/>
        <v>263</v>
      </c>
      <c r="B651" s="57" t="s">
        <v>69</v>
      </c>
      <c r="C651" s="81">
        <v>299.39999999999998</v>
      </c>
      <c r="D651" s="81"/>
      <c r="E651" s="81"/>
      <c r="F651" s="81">
        <f t="shared" si="81"/>
        <v>299.39999999999998</v>
      </c>
      <c r="G651" s="90">
        <v>9</v>
      </c>
      <c r="H651" s="90"/>
      <c r="I651" s="90"/>
      <c r="J651" s="57">
        <f t="shared" si="79"/>
        <v>9</v>
      </c>
      <c r="K651" s="56">
        <f t="shared" si="84"/>
        <v>4.40852314474651E-3</v>
      </c>
      <c r="L651" s="54">
        <f t="shared" si="85"/>
        <v>16.223365172667158</v>
      </c>
      <c r="M651" s="54">
        <f t="shared" si="80"/>
        <v>3.569140337986775</v>
      </c>
      <c r="N651" s="54">
        <f t="shared" si="86"/>
        <v>8.1116825863335791</v>
      </c>
      <c r="O651" s="54">
        <v>1.2690301003344482</v>
      </c>
      <c r="P651" s="89">
        <f t="shared" si="82"/>
        <v>9.7438938534809491E-2</v>
      </c>
    </row>
    <row r="652" spans="1:16" x14ac:dyDescent="0.2">
      <c r="A652" s="59">
        <f t="shared" si="83"/>
        <v>264</v>
      </c>
      <c r="B652" s="57" t="s">
        <v>70</v>
      </c>
      <c r="C652" s="81">
        <v>51.3</v>
      </c>
      <c r="D652" s="81"/>
      <c r="E652" s="81"/>
      <c r="F652" s="81">
        <f t="shared" si="81"/>
        <v>51.3</v>
      </c>
      <c r="G652" s="90">
        <v>1</v>
      </c>
      <c r="H652" s="90"/>
      <c r="I652" s="90"/>
      <c r="J652" s="57">
        <f t="shared" si="79"/>
        <v>1</v>
      </c>
      <c r="K652" s="56">
        <f t="shared" si="84"/>
        <v>4.8983590497183444E-4</v>
      </c>
      <c r="L652" s="54">
        <f t="shared" si="85"/>
        <v>1.8025961302963507</v>
      </c>
      <c r="M652" s="54">
        <f t="shared" si="80"/>
        <v>0.39657114866519716</v>
      </c>
      <c r="N652" s="54">
        <f t="shared" si="86"/>
        <v>0.90129806514817534</v>
      </c>
      <c r="O652" s="54">
        <v>0.14100334448160537</v>
      </c>
      <c r="P652" s="89">
        <f t="shared" si="82"/>
        <v>6.3186524144080478E-2</v>
      </c>
    </row>
    <row r="653" spans="1:16" x14ac:dyDescent="0.2">
      <c r="A653" s="59">
        <f t="shared" si="83"/>
        <v>265</v>
      </c>
      <c r="B653" s="57" t="s">
        <v>71</v>
      </c>
      <c r="C653" s="81">
        <v>312.3</v>
      </c>
      <c r="D653" s="81"/>
      <c r="E653" s="81"/>
      <c r="F653" s="81">
        <f t="shared" si="81"/>
        <v>312.3</v>
      </c>
      <c r="G653" s="90">
        <v>7</v>
      </c>
      <c r="H653" s="90"/>
      <c r="I653" s="90"/>
      <c r="J653" s="57">
        <f t="shared" si="79"/>
        <v>7</v>
      </c>
      <c r="K653" s="56">
        <f t="shared" si="84"/>
        <v>3.428851334802841E-3</v>
      </c>
      <c r="L653" s="54">
        <f t="shared" si="85"/>
        <v>12.618172912074455</v>
      </c>
      <c r="M653" s="54">
        <f t="shared" si="80"/>
        <v>2.77599804065638</v>
      </c>
      <c r="N653" s="54">
        <f t="shared" si="86"/>
        <v>6.3090864560372273</v>
      </c>
      <c r="O653" s="54">
        <v>0.9870234113712375</v>
      </c>
      <c r="P653" s="89">
        <f t="shared" si="82"/>
        <v>7.2655398079216463E-2</v>
      </c>
    </row>
    <row r="654" spans="1:16" x14ac:dyDescent="0.2">
      <c r="A654" s="59">
        <f t="shared" si="83"/>
        <v>266</v>
      </c>
      <c r="B654" s="57" t="s">
        <v>72</v>
      </c>
      <c r="C654" s="81">
        <v>706.6</v>
      </c>
      <c r="D654" s="81">
        <v>191.5</v>
      </c>
      <c r="E654" s="81"/>
      <c r="F654" s="81">
        <f t="shared" si="81"/>
        <v>898.1</v>
      </c>
      <c r="G654" s="90">
        <v>13</v>
      </c>
      <c r="H654" s="90">
        <v>1</v>
      </c>
      <c r="I654" s="90"/>
      <c r="J654" s="57">
        <f t="shared" si="79"/>
        <v>14</v>
      </c>
      <c r="K654" s="56">
        <f t="shared" si="84"/>
        <v>6.8577026696056819E-3</v>
      </c>
      <c r="L654" s="54">
        <f t="shared" si="85"/>
        <v>25.236345824148909</v>
      </c>
      <c r="M654" s="54">
        <f t="shared" si="80"/>
        <v>5.55199608131276</v>
      </c>
      <c r="N654" s="54">
        <f t="shared" si="86"/>
        <v>12.618172912074455</v>
      </c>
      <c r="O654" s="54">
        <v>1.974046822742475</v>
      </c>
      <c r="P654" s="89">
        <f t="shared" si="82"/>
        <v>5.0529519697448615E-2</v>
      </c>
    </row>
    <row r="655" spans="1:16" x14ac:dyDescent="0.2">
      <c r="A655" s="59">
        <f t="shared" si="83"/>
        <v>267</v>
      </c>
      <c r="B655" s="57" t="s">
        <v>73</v>
      </c>
      <c r="C655" s="81">
        <v>552.4</v>
      </c>
      <c r="D655" s="81"/>
      <c r="E655" s="81"/>
      <c r="F655" s="81">
        <f t="shared" si="81"/>
        <v>552.4</v>
      </c>
      <c r="G655" s="90">
        <v>8</v>
      </c>
      <c r="H655" s="90"/>
      <c r="I655" s="90"/>
      <c r="J655" s="57">
        <f t="shared" si="79"/>
        <v>8</v>
      </c>
      <c r="K655" s="56">
        <f t="shared" si="84"/>
        <v>3.9186872397746755E-3</v>
      </c>
      <c r="L655" s="54">
        <f t="shared" si="85"/>
        <v>14.420769042370805</v>
      </c>
      <c r="M655" s="54">
        <f t="shared" si="80"/>
        <v>3.1725691893215773</v>
      </c>
      <c r="N655" s="54">
        <f t="shared" si="86"/>
        <v>7.2103845211854027</v>
      </c>
      <c r="O655" s="54">
        <v>1.128026755852843</v>
      </c>
      <c r="P655" s="89">
        <f t="shared" si="82"/>
        <v>4.6943789842017795E-2</v>
      </c>
    </row>
    <row r="656" spans="1:16" x14ac:dyDescent="0.2">
      <c r="A656" s="59">
        <f t="shared" si="83"/>
        <v>268</v>
      </c>
      <c r="B656" s="57" t="s">
        <v>74</v>
      </c>
      <c r="C656" s="81">
        <v>971.2</v>
      </c>
      <c r="D656" s="81"/>
      <c r="E656" s="81"/>
      <c r="F656" s="81">
        <f t="shared" si="81"/>
        <v>971.2</v>
      </c>
      <c r="G656" s="90">
        <v>16</v>
      </c>
      <c r="H656" s="90"/>
      <c r="I656" s="90"/>
      <c r="J656" s="57">
        <f t="shared" si="79"/>
        <v>16</v>
      </c>
      <c r="K656" s="56">
        <f t="shared" si="84"/>
        <v>7.837374479549351E-3</v>
      </c>
      <c r="L656" s="54">
        <f t="shared" si="85"/>
        <v>28.841538084741611</v>
      </c>
      <c r="M656" s="54">
        <f t="shared" si="80"/>
        <v>6.3451383786431546</v>
      </c>
      <c r="N656" s="54">
        <f t="shared" si="86"/>
        <v>14.420769042370805</v>
      </c>
      <c r="O656" s="54">
        <v>2.2560535117056859</v>
      </c>
      <c r="P656" s="89">
        <f t="shared" si="82"/>
        <v>5.3401461097056485E-2</v>
      </c>
    </row>
    <row r="657" spans="1:16" x14ac:dyDescent="0.2">
      <c r="A657" s="59">
        <f t="shared" si="83"/>
        <v>269</v>
      </c>
      <c r="B657" s="57" t="s">
        <v>75</v>
      </c>
      <c r="C657" s="81">
        <v>391.8</v>
      </c>
      <c r="D657" s="81"/>
      <c r="E657" s="81"/>
      <c r="F657" s="81">
        <f t="shared" si="81"/>
        <v>391.8</v>
      </c>
      <c r="G657" s="90">
        <v>6</v>
      </c>
      <c r="H657" s="90"/>
      <c r="I657" s="90"/>
      <c r="J657" s="57">
        <f t="shared" si="79"/>
        <v>6</v>
      </c>
      <c r="K657" s="56">
        <f t="shared" si="84"/>
        <v>2.9390154298310064E-3</v>
      </c>
      <c r="L657" s="54">
        <f t="shared" si="85"/>
        <v>10.815576781778104</v>
      </c>
      <c r="M657" s="54">
        <f t="shared" si="80"/>
        <v>2.3794268919911827</v>
      </c>
      <c r="N657" s="54">
        <f t="shared" si="86"/>
        <v>5.4077883908890518</v>
      </c>
      <c r="O657" s="54">
        <v>0.84602006688963205</v>
      </c>
      <c r="P657" s="89">
        <f t="shared" si="82"/>
        <v>4.9639643010586959E-2</v>
      </c>
    </row>
    <row r="658" spans="1:16" x14ac:dyDescent="0.2">
      <c r="A658" s="59">
        <f t="shared" si="83"/>
        <v>270</v>
      </c>
      <c r="B658" s="57" t="s">
        <v>76</v>
      </c>
      <c r="C658" s="81">
        <v>414</v>
      </c>
      <c r="D658" s="81"/>
      <c r="E658" s="81"/>
      <c r="F658" s="81">
        <f t="shared" si="81"/>
        <v>414</v>
      </c>
      <c r="G658" s="90">
        <v>6</v>
      </c>
      <c r="H658" s="90"/>
      <c r="I658" s="90"/>
      <c r="J658" s="57">
        <f t="shared" si="79"/>
        <v>6</v>
      </c>
      <c r="K658" s="56">
        <f t="shared" si="84"/>
        <v>2.9390154298310064E-3</v>
      </c>
      <c r="L658" s="54">
        <f t="shared" si="85"/>
        <v>10.815576781778104</v>
      </c>
      <c r="M658" s="54">
        <f t="shared" si="80"/>
        <v>2.3794268919911827</v>
      </c>
      <c r="N658" s="54">
        <f t="shared" si="86"/>
        <v>5.4077883908890518</v>
      </c>
      <c r="O658" s="54">
        <v>0.84602006688963205</v>
      </c>
      <c r="P658" s="89">
        <f t="shared" si="82"/>
        <v>4.6977807081033746E-2</v>
      </c>
    </row>
    <row r="659" spans="1:16" x14ac:dyDescent="0.2">
      <c r="A659" s="59">
        <f t="shared" si="83"/>
        <v>271</v>
      </c>
      <c r="B659" s="57" t="s">
        <v>77</v>
      </c>
      <c r="C659" s="81">
        <v>370.4</v>
      </c>
      <c r="D659" s="81">
        <v>116.4</v>
      </c>
      <c r="E659" s="81"/>
      <c r="F659" s="81">
        <f t="shared" si="81"/>
        <v>486.79999999999995</v>
      </c>
      <c r="G659" s="90">
        <v>8</v>
      </c>
      <c r="H659" s="90">
        <v>1</v>
      </c>
      <c r="I659" s="90"/>
      <c r="J659" s="57">
        <f t="shared" si="79"/>
        <v>9</v>
      </c>
      <c r="K659" s="56">
        <f t="shared" si="84"/>
        <v>4.40852314474651E-3</v>
      </c>
      <c r="L659" s="54">
        <f t="shared" si="85"/>
        <v>16.223365172667158</v>
      </c>
      <c r="M659" s="54">
        <f t="shared" si="80"/>
        <v>3.569140337986775</v>
      </c>
      <c r="N659" s="54">
        <f t="shared" si="86"/>
        <v>8.1116825863335791</v>
      </c>
      <c r="O659" s="54">
        <v>1.2690301003344482</v>
      </c>
      <c r="P659" s="89">
        <f t="shared" si="82"/>
        <v>5.9928550117752589E-2</v>
      </c>
    </row>
    <row r="660" spans="1:16" x14ac:dyDescent="0.2">
      <c r="A660" s="59">
        <f t="shared" si="83"/>
        <v>272</v>
      </c>
      <c r="B660" s="57" t="s">
        <v>78</v>
      </c>
      <c r="C660" s="81">
        <v>355</v>
      </c>
      <c r="D660" s="81"/>
      <c r="E660" s="81"/>
      <c r="F660" s="81">
        <f t="shared" si="81"/>
        <v>355</v>
      </c>
      <c r="G660" s="90">
        <v>6</v>
      </c>
      <c r="H660" s="90"/>
      <c r="I660" s="90"/>
      <c r="J660" s="57">
        <f t="shared" si="79"/>
        <v>6</v>
      </c>
      <c r="K660" s="56">
        <f t="shared" si="84"/>
        <v>2.9390154298310064E-3</v>
      </c>
      <c r="L660" s="54">
        <f t="shared" si="85"/>
        <v>10.815576781778104</v>
      </c>
      <c r="M660" s="54">
        <f t="shared" si="80"/>
        <v>2.3794268919911827</v>
      </c>
      <c r="N660" s="54">
        <f t="shared" si="86"/>
        <v>5.4077883908890518</v>
      </c>
      <c r="O660" s="54">
        <v>0.84602006688963205</v>
      </c>
      <c r="P660" s="89">
        <f t="shared" si="82"/>
        <v>5.4785386286050619E-2</v>
      </c>
    </row>
    <row r="661" spans="1:16" x14ac:dyDescent="0.2">
      <c r="A661" s="59">
        <f t="shared" si="83"/>
        <v>273</v>
      </c>
      <c r="B661" s="57" t="s">
        <v>79</v>
      </c>
      <c r="C661" s="81">
        <v>143.19999999999999</v>
      </c>
      <c r="D661" s="81"/>
      <c r="E661" s="81">
        <v>41.9</v>
      </c>
      <c r="F661" s="81">
        <f t="shared" si="81"/>
        <v>185.1</v>
      </c>
      <c r="G661" s="90">
        <v>3</v>
      </c>
      <c r="H661" s="90"/>
      <c r="I661" s="90">
        <v>1</v>
      </c>
      <c r="J661" s="57">
        <f t="shared" si="79"/>
        <v>4</v>
      </c>
      <c r="K661" s="56">
        <f t="shared" si="84"/>
        <v>1.9593436198873378E-3</v>
      </c>
      <c r="L661" s="54">
        <f t="shared" si="85"/>
        <v>7.2103845211854027</v>
      </c>
      <c r="M661" s="54">
        <f t="shared" si="80"/>
        <v>1.5862845946607886</v>
      </c>
      <c r="N661" s="54">
        <f t="shared" si="86"/>
        <v>3.6051922605927014</v>
      </c>
      <c r="O661" s="54">
        <v>0.56401337792642148</v>
      </c>
      <c r="P661" s="89">
        <f t="shared" si="82"/>
        <v>7.0047945728607855E-2</v>
      </c>
    </row>
    <row r="662" spans="1:16" x14ac:dyDescent="0.2">
      <c r="A662" s="59">
        <f t="shared" si="83"/>
        <v>274</v>
      </c>
      <c r="B662" s="57" t="s">
        <v>80</v>
      </c>
      <c r="C662" s="81">
        <v>163.19999999999999</v>
      </c>
      <c r="D662" s="81"/>
      <c r="E662" s="81"/>
      <c r="F662" s="81">
        <f t="shared" si="81"/>
        <v>163.19999999999999</v>
      </c>
      <c r="G662" s="90">
        <v>3</v>
      </c>
      <c r="H662" s="90"/>
      <c r="I662" s="90"/>
      <c r="J662" s="57">
        <f t="shared" si="79"/>
        <v>3</v>
      </c>
      <c r="K662" s="56">
        <f t="shared" si="84"/>
        <v>1.4695077149155032E-3</v>
      </c>
      <c r="L662" s="54">
        <f t="shared" si="85"/>
        <v>5.4077883908890518</v>
      </c>
      <c r="M662" s="54">
        <f t="shared" si="80"/>
        <v>1.1897134459955914</v>
      </c>
      <c r="N662" s="54">
        <f t="shared" si="86"/>
        <v>2.7038941954445259</v>
      </c>
      <c r="O662" s="54">
        <v>0.42301003344481602</v>
      </c>
      <c r="P662" s="89">
        <f t="shared" si="82"/>
        <v>5.9585821481458245E-2</v>
      </c>
    </row>
    <row r="663" spans="1:16" x14ac:dyDescent="0.2">
      <c r="A663" s="59">
        <f t="shared" si="83"/>
        <v>275</v>
      </c>
      <c r="B663" s="57" t="s">
        <v>81</v>
      </c>
      <c r="C663" s="81">
        <v>268.2</v>
      </c>
      <c r="D663" s="81"/>
      <c r="E663" s="81"/>
      <c r="F663" s="81">
        <f t="shared" si="81"/>
        <v>268.2</v>
      </c>
      <c r="G663" s="90">
        <v>3</v>
      </c>
      <c r="H663" s="90"/>
      <c r="I663" s="90"/>
      <c r="J663" s="57">
        <f t="shared" si="79"/>
        <v>3</v>
      </c>
      <c r="K663" s="56">
        <f t="shared" si="84"/>
        <v>1.4695077149155032E-3</v>
      </c>
      <c r="L663" s="54">
        <f t="shared" si="85"/>
        <v>5.4077883908890518</v>
      </c>
      <c r="M663" s="54">
        <f t="shared" si="80"/>
        <v>1.1897134459955914</v>
      </c>
      <c r="N663" s="54">
        <f t="shared" si="86"/>
        <v>2.7038941954445259</v>
      </c>
      <c r="O663" s="54">
        <v>0.42301003344481602</v>
      </c>
      <c r="P663" s="89">
        <f t="shared" si="82"/>
        <v>3.6258039022274369E-2</v>
      </c>
    </row>
    <row r="664" spans="1:16" x14ac:dyDescent="0.2">
      <c r="A664" s="59">
        <f t="shared" si="83"/>
        <v>276</v>
      </c>
      <c r="B664" s="57" t="s">
        <v>82</v>
      </c>
      <c r="C664" s="81">
        <v>1401.05</v>
      </c>
      <c r="D664" s="81"/>
      <c r="E664" s="81"/>
      <c r="F664" s="81">
        <f t="shared" si="81"/>
        <v>1401.05</v>
      </c>
      <c r="G664" s="90">
        <v>23</v>
      </c>
      <c r="H664" s="90"/>
      <c r="I664" s="90"/>
      <c r="J664" s="57">
        <f t="shared" si="79"/>
        <v>23</v>
      </c>
      <c r="K664" s="56">
        <f t="shared" si="84"/>
        <v>1.1266225814352193E-2</v>
      </c>
      <c r="L664" s="54">
        <f t="shared" si="85"/>
        <v>41.459710996816071</v>
      </c>
      <c r="M664" s="54">
        <f t="shared" si="80"/>
        <v>9.1211364192995354</v>
      </c>
      <c r="N664" s="54">
        <f t="shared" si="86"/>
        <v>20.729855498408035</v>
      </c>
      <c r="O664" s="54">
        <v>3.2430769230769232</v>
      </c>
      <c r="P664" s="89">
        <f t="shared" si="82"/>
        <v>5.3212790291281939E-2</v>
      </c>
    </row>
    <row r="665" spans="1:16" x14ac:dyDescent="0.2">
      <c r="A665" s="59">
        <f t="shared" si="83"/>
        <v>277</v>
      </c>
      <c r="B665" s="57" t="s">
        <v>83</v>
      </c>
      <c r="C665" s="81">
        <v>1909.5</v>
      </c>
      <c r="D665" s="81"/>
      <c r="E665" s="81"/>
      <c r="F665" s="81">
        <f t="shared" si="81"/>
        <v>1909.5</v>
      </c>
      <c r="G665" s="90">
        <v>48</v>
      </c>
      <c r="H665" s="90"/>
      <c r="I665" s="90"/>
      <c r="J665" s="57">
        <f t="shared" si="79"/>
        <v>48</v>
      </c>
      <c r="K665" s="56">
        <f t="shared" si="84"/>
        <v>2.3512123438648051E-2</v>
      </c>
      <c r="L665" s="54">
        <f t="shared" si="85"/>
        <v>86.524614254224829</v>
      </c>
      <c r="M665" s="54">
        <f t="shared" si="80"/>
        <v>19.035415135929462</v>
      </c>
      <c r="N665" s="54">
        <f t="shared" si="86"/>
        <v>43.262307127112415</v>
      </c>
      <c r="O665" s="54">
        <v>6.7681605351170564</v>
      </c>
      <c r="P665" s="89">
        <f t="shared" si="82"/>
        <v>8.1482323672366463E-2</v>
      </c>
    </row>
    <row r="666" spans="1:16" x14ac:dyDescent="0.2">
      <c r="A666" s="59">
        <f t="shared" si="83"/>
        <v>278</v>
      </c>
      <c r="B666" s="57" t="s">
        <v>116</v>
      </c>
      <c r="C666" s="81">
        <v>542.20000000000005</v>
      </c>
      <c r="D666" s="81"/>
      <c r="E666" s="81"/>
      <c r="F666" s="81">
        <f t="shared" si="81"/>
        <v>542.20000000000005</v>
      </c>
      <c r="G666" s="90">
        <v>12</v>
      </c>
      <c r="H666" s="90"/>
      <c r="I666" s="90"/>
      <c r="J666" s="57">
        <f t="shared" si="79"/>
        <v>12</v>
      </c>
      <c r="K666" s="56">
        <f t="shared" si="84"/>
        <v>5.8780308596620128E-3</v>
      </c>
      <c r="L666" s="54">
        <f t="shared" si="85"/>
        <v>21.631153563556207</v>
      </c>
      <c r="M666" s="54">
        <f t="shared" si="80"/>
        <v>4.7588537839823655</v>
      </c>
      <c r="N666" s="54">
        <f t="shared" si="86"/>
        <v>10.815576781778104</v>
      </c>
      <c r="O666" s="54">
        <v>1.6920401337792641</v>
      </c>
      <c r="P666" s="89">
        <f t="shared" si="82"/>
        <v>7.174036197546281E-2</v>
      </c>
    </row>
    <row r="667" spans="1:16" x14ac:dyDescent="0.2">
      <c r="A667" s="59">
        <f t="shared" si="83"/>
        <v>279</v>
      </c>
      <c r="B667" s="57" t="s">
        <v>117</v>
      </c>
      <c r="C667" s="81">
        <v>168.8</v>
      </c>
      <c r="D667" s="81"/>
      <c r="E667" s="81"/>
      <c r="F667" s="81">
        <f t="shared" si="81"/>
        <v>168.8</v>
      </c>
      <c r="G667" s="90">
        <v>3</v>
      </c>
      <c r="H667" s="90"/>
      <c r="I667" s="90"/>
      <c r="J667" s="57">
        <f t="shared" si="79"/>
        <v>3</v>
      </c>
      <c r="K667" s="56">
        <f t="shared" si="84"/>
        <v>1.4695077149155032E-3</v>
      </c>
      <c r="L667" s="54">
        <f t="shared" si="85"/>
        <v>5.4077883908890518</v>
      </c>
      <c r="M667" s="54">
        <f t="shared" si="80"/>
        <v>1.1897134459955914</v>
      </c>
      <c r="N667" s="54">
        <f t="shared" si="86"/>
        <v>2.7038941954445259</v>
      </c>
      <c r="O667" s="54">
        <v>0.42301003344481602</v>
      </c>
      <c r="P667" s="89">
        <f t="shared" si="82"/>
        <v>5.7609040674016496E-2</v>
      </c>
    </row>
    <row r="668" spans="1:16" x14ac:dyDescent="0.2">
      <c r="A668" s="59">
        <f t="shared" si="83"/>
        <v>280</v>
      </c>
      <c r="B668" s="57" t="s">
        <v>118</v>
      </c>
      <c r="C668" s="81">
        <v>173.2</v>
      </c>
      <c r="D668" s="81"/>
      <c r="E668" s="81"/>
      <c r="F668" s="81">
        <f t="shared" si="81"/>
        <v>173.2</v>
      </c>
      <c r="G668" s="90">
        <v>4</v>
      </c>
      <c r="H668" s="90"/>
      <c r="I668" s="90"/>
      <c r="J668" s="57">
        <f t="shared" si="79"/>
        <v>4</v>
      </c>
      <c r="K668" s="56">
        <f t="shared" si="84"/>
        <v>1.9593436198873378E-3</v>
      </c>
      <c r="L668" s="54">
        <f t="shared" si="85"/>
        <v>7.2103845211854027</v>
      </c>
      <c r="M668" s="54">
        <f t="shared" si="80"/>
        <v>1.5862845946607886</v>
      </c>
      <c r="N668" s="54">
        <f t="shared" si="86"/>
        <v>3.6051922605927014</v>
      </c>
      <c r="O668" s="54">
        <v>0.56401337792642148</v>
      </c>
      <c r="P668" s="89">
        <f t="shared" si="82"/>
        <v>7.4860708743448703E-2</v>
      </c>
    </row>
    <row r="669" spans="1:16" x14ac:dyDescent="0.2">
      <c r="A669" s="59">
        <f t="shared" si="83"/>
        <v>281</v>
      </c>
      <c r="B669" s="57" t="s">
        <v>119</v>
      </c>
      <c r="C669" s="81">
        <v>174.6</v>
      </c>
      <c r="D669" s="81"/>
      <c r="E669" s="81"/>
      <c r="F669" s="81">
        <f t="shared" si="81"/>
        <v>174.6</v>
      </c>
      <c r="G669" s="90">
        <v>5</v>
      </c>
      <c r="H669" s="90"/>
      <c r="I669" s="90"/>
      <c r="J669" s="57">
        <f t="shared" si="79"/>
        <v>5</v>
      </c>
      <c r="K669" s="56">
        <f t="shared" si="84"/>
        <v>2.4491795248591723E-3</v>
      </c>
      <c r="L669" s="54">
        <f t="shared" si="85"/>
        <v>9.0129806514817545</v>
      </c>
      <c r="M669" s="54">
        <f t="shared" si="80"/>
        <v>1.9828557433259859</v>
      </c>
      <c r="N669" s="54">
        <f t="shared" si="86"/>
        <v>4.5064903257408773</v>
      </c>
      <c r="O669" s="54">
        <v>0.70501672240802671</v>
      </c>
      <c r="P669" s="89">
        <f t="shared" si="82"/>
        <v>9.2825563819912055E-2</v>
      </c>
    </row>
    <row r="670" spans="1:16" x14ac:dyDescent="0.2">
      <c r="A670" s="59">
        <f t="shared" si="83"/>
        <v>282</v>
      </c>
      <c r="B670" s="57" t="s">
        <v>120</v>
      </c>
      <c r="C670" s="81">
        <v>174.6</v>
      </c>
      <c r="D670" s="81"/>
      <c r="E670" s="81">
        <v>31</v>
      </c>
      <c r="F670" s="81">
        <f t="shared" si="81"/>
        <v>205.6</v>
      </c>
      <c r="G670" s="90">
        <v>4</v>
      </c>
      <c r="H670" s="90">
        <v>1</v>
      </c>
      <c r="I670" s="90"/>
      <c r="J670" s="57">
        <f t="shared" si="79"/>
        <v>5</v>
      </c>
      <c r="K670" s="56">
        <f t="shared" si="84"/>
        <v>2.4491795248591723E-3</v>
      </c>
      <c r="L670" s="54">
        <f t="shared" si="85"/>
        <v>9.0129806514817545</v>
      </c>
      <c r="M670" s="54">
        <f t="shared" si="80"/>
        <v>1.9828557433259859</v>
      </c>
      <c r="N670" s="54">
        <f t="shared" si="86"/>
        <v>4.5064903257408773</v>
      </c>
      <c r="O670" s="54">
        <v>0.70501672240802671</v>
      </c>
      <c r="P670" s="89">
        <f t="shared" si="82"/>
        <v>7.8829491454069284E-2</v>
      </c>
    </row>
    <row r="671" spans="1:16" x14ac:dyDescent="0.2">
      <c r="A671" s="59">
        <f t="shared" si="83"/>
        <v>283</v>
      </c>
      <c r="B671" s="57" t="s">
        <v>121</v>
      </c>
      <c r="C671" s="81">
        <v>285.89999999999998</v>
      </c>
      <c r="D671" s="81"/>
      <c r="E671" s="81"/>
      <c r="F671" s="81">
        <f t="shared" si="81"/>
        <v>285.89999999999998</v>
      </c>
      <c r="G671" s="90">
        <v>5</v>
      </c>
      <c r="H671" s="90"/>
      <c r="I671" s="90"/>
      <c r="J671" s="57">
        <f t="shared" si="79"/>
        <v>5</v>
      </c>
      <c r="K671" s="56">
        <f t="shared" si="84"/>
        <v>2.4491795248591723E-3</v>
      </c>
      <c r="L671" s="54">
        <f t="shared" si="85"/>
        <v>9.0129806514817545</v>
      </c>
      <c r="M671" s="54">
        <f t="shared" si="80"/>
        <v>1.9828557433259859</v>
      </c>
      <c r="N671" s="54">
        <f t="shared" si="86"/>
        <v>4.5064903257408773</v>
      </c>
      <c r="O671" s="54">
        <v>0.70501672240802671</v>
      </c>
      <c r="P671" s="89">
        <f t="shared" si="82"/>
        <v>5.6688854295056476E-2</v>
      </c>
    </row>
    <row r="672" spans="1:16" x14ac:dyDescent="0.2">
      <c r="A672" s="59">
        <f t="shared" si="83"/>
        <v>284</v>
      </c>
      <c r="B672" s="57" t="s">
        <v>122</v>
      </c>
      <c r="C672" s="81">
        <v>365.3</v>
      </c>
      <c r="D672" s="81">
        <v>20.6</v>
      </c>
      <c r="E672" s="81"/>
      <c r="F672" s="81">
        <f t="shared" si="81"/>
        <v>385.90000000000003</v>
      </c>
      <c r="G672" s="90">
        <v>6</v>
      </c>
      <c r="H672" s="90">
        <v>1</v>
      </c>
      <c r="I672" s="90"/>
      <c r="J672" s="57">
        <f t="shared" si="79"/>
        <v>7</v>
      </c>
      <c r="K672" s="56">
        <f t="shared" si="84"/>
        <v>3.428851334802841E-3</v>
      </c>
      <c r="L672" s="54">
        <f t="shared" si="85"/>
        <v>12.618172912074455</v>
      </c>
      <c r="M672" s="54">
        <f t="shared" si="80"/>
        <v>2.77599804065638</v>
      </c>
      <c r="N672" s="54">
        <f t="shared" si="86"/>
        <v>6.3090864560372273</v>
      </c>
      <c r="O672" s="54">
        <v>0.9870234113712375</v>
      </c>
      <c r="P672" s="89">
        <f t="shared" si="82"/>
        <v>5.8798343664522669E-2</v>
      </c>
    </row>
    <row r="673" spans="1:16" x14ac:dyDescent="0.2">
      <c r="A673" s="59">
        <f t="shared" si="83"/>
        <v>285</v>
      </c>
      <c r="B673" s="57" t="s">
        <v>123</v>
      </c>
      <c r="C673" s="81">
        <v>204.5</v>
      </c>
      <c r="D673" s="81"/>
      <c r="E673" s="81"/>
      <c r="F673" s="81">
        <f t="shared" si="81"/>
        <v>204.5</v>
      </c>
      <c r="G673" s="90">
        <v>4</v>
      </c>
      <c r="H673" s="90"/>
      <c r="I673" s="90"/>
      <c r="J673" s="57">
        <f t="shared" si="79"/>
        <v>4</v>
      </c>
      <c r="K673" s="56">
        <f t="shared" si="84"/>
        <v>1.9593436198873378E-3</v>
      </c>
      <c r="L673" s="54">
        <f t="shared" si="85"/>
        <v>7.2103845211854027</v>
      </c>
      <c r="M673" s="54">
        <f t="shared" si="80"/>
        <v>1.5862845946607886</v>
      </c>
      <c r="N673" s="54">
        <f t="shared" si="86"/>
        <v>3.6051922605927014</v>
      </c>
      <c r="O673" s="54">
        <v>0.56401337792642148</v>
      </c>
      <c r="P673" s="89">
        <f t="shared" si="82"/>
        <v>6.3402810534793713E-2</v>
      </c>
    </row>
    <row r="674" spans="1:16" x14ac:dyDescent="0.2">
      <c r="A674" s="59">
        <f t="shared" si="83"/>
        <v>286</v>
      </c>
      <c r="B674" s="57" t="s">
        <v>124</v>
      </c>
      <c r="C674" s="81">
        <v>625.70000000000005</v>
      </c>
      <c r="D674" s="81"/>
      <c r="E674" s="81"/>
      <c r="F674" s="81">
        <f t="shared" si="81"/>
        <v>625.70000000000005</v>
      </c>
      <c r="G674" s="90">
        <v>14</v>
      </c>
      <c r="H674" s="90"/>
      <c r="I674" s="90"/>
      <c r="J674" s="57">
        <f t="shared" si="79"/>
        <v>14</v>
      </c>
      <c r="K674" s="56">
        <f t="shared" si="84"/>
        <v>6.8577026696056819E-3</v>
      </c>
      <c r="L674" s="54">
        <f t="shared" si="85"/>
        <v>25.236345824148909</v>
      </c>
      <c r="M674" s="54">
        <f t="shared" si="80"/>
        <v>5.55199608131276</v>
      </c>
      <c r="N674" s="54">
        <f t="shared" si="86"/>
        <v>12.618172912074455</v>
      </c>
      <c r="O674" s="54">
        <v>1.974046822742475</v>
      </c>
      <c r="P674" s="89">
        <f t="shared" si="82"/>
        <v>7.2527667636692661E-2</v>
      </c>
    </row>
    <row r="675" spans="1:16" x14ac:dyDescent="0.2">
      <c r="A675" s="59">
        <f t="shared" si="83"/>
        <v>287</v>
      </c>
      <c r="B675" s="57" t="s">
        <v>126</v>
      </c>
      <c r="C675" s="81">
        <v>429.5</v>
      </c>
      <c r="D675" s="81"/>
      <c r="E675" s="81">
        <v>30.7</v>
      </c>
      <c r="F675" s="81">
        <f t="shared" si="81"/>
        <v>460.2</v>
      </c>
      <c r="G675" s="90">
        <v>5</v>
      </c>
      <c r="H675" s="90"/>
      <c r="I675" s="90">
        <v>1</v>
      </c>
      <c r="J675" s="57">
        <f t="shared" si="79"/>
        <v>6</v>
      </c>
      <c r="K675" s="56">
        <f t="shared" si="84"/>
        <v>2.9390154298310064E-3</v>
      </c>
      <c r="L675" s="54">
        <f t="shared" si="85"/>
        <v>10.815576781778104</v>
      </c>
      <c r="M675" s="54">
        <f t="shared" si="80"/>
        <v>2.3794268919911827</v>
      </c>
      <c r="N675" s="54">
        <f t="shared" si="86"/>
        <v>5.4077883908890518</v>
      </c>
      <c r="O675" s="54">
        <v>0.84602006688963205</v>
      </c>
      <c r="P675" s="89">
        <f t="shared" si="82"/>
        <v>4.2261651741738314E-2</v>
      </c>
    </row>
    <row r="676" spans="1:16" x14ac:dyDescent="0.2">
      <c r="A676" s="59">
        <f t="shared" si="83"/>
        <v>288</v>
      </c>
      <c r="B676" s="57" t="s">
        <v>127</v>
      </c>
      <c r="C676" s="81">
        <v>206.4</v>
      </c>
      <c r="D676" s="81"/>
      <c r="E676" s="81"/>
      <c r="F676" s="81">
        <f t="shared" si="81"/>
        <v>206.4</v>
      </c>
      <c r="G676" s="90">
        <v>3</v>
      </c>
      <c r="H676" s="90"/>
      <c r="I676" s="90"/>
      <c r="J676" s="57">
        <f t="shared" si="79"/>
        <v>3</v>
      </c>
      <c r="K676" s="56">
        <f t="shared" si="84"/>
        <v>1.4695077149155032E-3</v>
      </c>
      <c r="L676" s="54">
        <f t="shared" si="85"/>
        <v>5.4077883908890518</v>
      </c>
      <c r="M676" s="54">
        <f t="shared" si="80"/>
        <v>1.1897134459955914</v>
      </c>
      <c r="N676" s="54">
        <f t="shared" si="86"/>
        <v>2.7038941954445259</v>
      </c>
      <c r="O676" s="54">
        <v>0.42301003344481602</v>
      </c>
      <c r="P676" s="89">
        <f t="shared" si="82"/>
        <v>4.711437047371117E-2</v>
      </c>
    </row>
    <row r="677" spans="1:16" x14ac:dyDescent="0.2">
      <c r="A677" s="59">
        <f t="shared" si="83"/>
        <v>289</v>
      </c>
      <c r="B677" s="57" t="s">
        <v>1757</v>
      </c>
      <c r="C677" s="81">
        <v>275.2</v>
      </c>
      <c r="D677" s="81"/>
      <c r="E677" s="81"/>
      <c r="F677" s="81">
        <f t="shared" si="81"/>
        <v>275.2</v>
      </c>
      <c r="G677" s="90">
        <v>6</v>
      </c>
      <c r="H677" s="90"/>
      <c r="I677" s="90"/>
      <c r="J677" s="57">
        <f t="shared" si="79"/>
        <v>6</v>
      </c>
      <c r="K677" s="56">
        <f t="shared" si="84"/>
        <v>2.9390154298310064E-3</v>
      </c>
      <c r="L677" s="54">
        <f t="shared" si="85"/>
        <v>10.815576781778104</v>
      </c>
      <c r="M677" s="54">
        <f t="shared" si="80"/>
        <v>2.3794268919911827</v>
      </c>
      <c r="N677" s="54">
        <f t="shared" si="86"/>
        <v>5.4077883908890518</v>
      </c>
      <c r="O677" s="54">
        <v>0.84602006688963205</v>
      </c>
      <c r="P677" s="89">
        <f t="shared" si="82"/>
        <v>7.0671555710566755E-2</v>
      </c>
    </row>
    <row r="678" spans="1:16" x14ac:dyDescent="0.2">
      <c r="A678" s="59">
        <f t="shared" si="83"/>
        <v>290</v>
      </c>
      <c r="B678" s="57" t="s">
        <v>1758</v>
      </c>
      <c r="C678" s="81">
        <v>318.89999999999998</v>
      </c>
      <c r="D678" s="81"/>
      <c r="E678" s="81"/>
      <c r="F678" s="81">
        <f t="shared" si="81"/>
        <v>318.89999999999998</v>
      </c>
      <c r="G678" s="90">
        <v>7</v>
      </c>
      <c r="H678" s="90"/>
      <c r="I678" s="90"/>
      <c r="J678" s="57">
        <f t="shared" ref="J678:J713" si="87">G678+H678+I678</f>
        <v>7</v>
      </c>
      <c r="K678" s="56">
        <f t="shared" si="84"/>
        <v>3.428851334802841E-3</v>
      </c>
      <c r="L678" s="54">
        <f t="shared" si="85"/>
        <v>12.618172912074455</v>
      </c>
      <c r="M678" s="54">
        <f t="shared" si="80"/>
        <v>2.77599804065638</v>
      </c>
      <c r="N678" s="54">
        <f t="shared" si="86"/>
        <v>6.3090864560372273</v>
      </c>
      <c r="O678" s="54">
        <v>0.9870234113712375</v>
      </c>
      <c r="P678" s="89">
        <f t="shared" si="82"/>
        <v>7.1151711571462217E-2</v>
      </c>
    </row>
    <row r="679" spans="1:16" x14ac:dyDescent="0.2">
      <c r="A679" s="59">
        <f t="shared" si="83"/>
        <v>291</v>
      </c>
      <c r="B679" s="57" t="s">
        <v>1759</v>
      </c>
      <c r="C679" s="81">
        <v>75.2</v>
      </c>
      <c r="D679" s="81"/>
      <c r="E679" s="81"/>
      <c r="F679" s="81">
        <f t="shared" si="81"/>
        <v>75.2</v>
      </c>
      <c r="G679" s="90">
        <v>1</v>
      </c>
      <c r="H679" s="90"/>
      <c r="I679" s="90"/>
      <c r="J679" s="57">
        <f t="shared" si="87"/>
        <v>1</v>
      </c>
      <c r="K679" s="56">
        <f t="shared" si="84"/>
        <v>4.8983590497183444E-4</v>
      </c>
      <c r="L679" s="54">
        <f t="shared" si="85"/>
        <v>1.8025961302963507</v>
      </c>
      <c r="M679" s="54">
        <f t="shared" si="80"/>
        <v>0.39657114866519716</v>
      </c>
      <c r="N679" s="54">
        <f t="shared" si="86"/>
        <v>0.90129806514817534</v>
      </c>
      <c r="O679" s="54">
        <v>0.14100334448160537</v>
      </c>
      <c r="P679" s="89">
        <f t="shared" si="82"/>
        <v>4.3104636816374046E-2</v>
      </c>
    </row>
    <row r="680" spans="1:16" x14ac:dyDescent="0.2">
      <c r="A680" s="59">
        <f t="shared" si="83"/>
        <v>292</v>
      </c>
      <c r="B680" s="57" t="s">
        <v>1760</v>
      </c>
      <c r="C680" s="81">
        <v>320.89999999999998</v>
      </c>
      <c r="D680" s="81"/>
      <c r="E680" s="81"/>
      <c r="F680" s="81">
        <f t="shared" si="81"/>
        <v>320.89999999999998</v>
      </c>
      <c r="G680" s="90">
        <v>4</v>
      </c>
      <c r="H680" s="90"/>
      <c r="I680" s="90"/>
      <c r="J680" s="57">
        <f t="shared" si="87"/>
        <v>4</v>
      </c>
      <c r="K680" s="56">
        <f t="shared" si="84"/>
        <v>1.9593436198873378E-3</v>
      </c>
      <c r="L680" s="54">
        <f t="shared" si="85"/>
        <v>7.2103845211854027</v>
      </c>
      <c r="M680" s="54">
        <f t="shared" si="80"/>
        <v>1.5862845946607886</v>
      </c>
      <c r="N680" s="54">
        <f t="shared" si="86"/>
        <v>3.6051922605927014</v>
      </c>
      <c r="O680" s="54">
        <v>0.56401337792642148</v>
      </c>
      <c r="P680" s="89">
        <f t="shared" si="82"/>
        <v>4.0404720331459379E-2</v>
      </c>
    </row>
    <row r="681" spans="1:16" x14ac:dyDescent="0.2">
      <c r="A681" s="59">
        <f t="shared" si="83"/>
        <v>293</v>
      </c>
      <c r="B681" s="57" t="s">
        <v>1761</v>
      </c>
      <c r="C681" s="81">
        <v>417.2</v>
      </c>
      <c r="D681" s="81"/>
      <c r="E681" s="81"/>
      <c r="F681" s="81">
        <f t="shared" si="81"/>
        <v>417.2</v>
      </c>
      <c r="G681" s="90">
        <v>6</v>
      </c>
      <c r="H681" s="90"/>
      <c r="I681" s="90"/>
      <c r="J681" s="57">
        <f t="shared" si="87"/>
        <v>6</v>
      </c>
      <c r="K681" s="56">
        <f t="shared" si="84"/>
        <v>2.9390154298310064E-3</v>
      </c>
      <c r="L681" s="54">
        <f t="shared" si="85"/>
        <v>10.815576781778104</v>
      </c>
      <c r="M681" s="54">
        <f t="shared" si="80"/>
        <v>2.3794268919911827</v>
      </c>
      <c r="N681" s="54">
        <f t="shared" si="86"/>
        <v>5.4077883908890518</v>
      </c>
      <c r="O681" s="54">
        <v>0.84602006688963205</v>
      </c>
      <c r="P681" s="89">
        <f t="shared" si="82"/>
        <v>4.6617478742924191E-2</v>
      </c>
    </row>
    <row r="682" spans="1:16" x14ac:dyDescent="0.2">
      <c r="A682" s="59">
        <f t="shared" si="83"/>
        <v>294</v>
      </c>
      <c r="B682" s="57" t="s">
        <v>1762</v>
      </c>
      <c r="C682" s="81">
        <v>321.3</v>
      </c>
      <c r="D682" s="81"/>
      <c r="E682" s="81"/>
      <c r="F682" s="81">
        <f t="shared" si="81"/>
        <v>321.3</v>
      </c>
      <c r="G682" s="90">
        <v>3</v>
      </c>
      <c r="H682" s="90"/>
      <c r="I682" s="90"/>
      <c r="J682" s="57">
        <f t="shared" si="87"/>
        <v>3</v>
      </c>
      <c r="K682" s="56">
        <f t="shared" si="84"/>
        <v>1.4695077149155032E-3</v>
      </c>
      <c r="L682" s="54">
        <f t="shared" si="85"/>
        <v>5.4077883908890518</v>
      </c>
      <c r="M682" s="54">
        <f t="shared" si="80"/>
        <v>1.1897134459955914</v>
      </c>
      <c r="N682" s="54">
        <f t="shared" si="86"/>
        <v>2.7038941954445259</v>
      </c>
      <c r="O682" s="54">
        <v>0.42301003344481602</v>
      </c>
      <c r="P682" s="89">
        <f t="shared" si="82"/>
        <v>3.0265814085820058E-2</v>
      </c>
    </row>
    <row r="683" spans="1:16" x14ac:dyDescent="0.2">
      <c r="A683" s="59">
        <f t="shared" si="83"/>
        <v>295</v>
      </c>
      <c r="B683" s="57" t="s">
        <v>1763</v>
      </c>
      <c r="C683" s="81">
        <v>284.5</v>
      </c>
      <c r="D683" s="81"/>
      <c r="E683" s="81"/>
      <c r="F683" s="81">
        <f t="shared" si="81"/>
        <v>284.5</v>
      </c>
      <c r="G683" s="90">
        <v>4</v>
      </c>
      <c r="H683" s="90"/>
      <c r="I683" s="90"/>
      <c r="J683" s="57">
        <f t="shared" si="87"/>
        <v>4</v>
      </c>
      <c r="K683" s="56">
        <f t="shared" si="84"/>
        <v>1.9593436198873378E-3</v>
      </c>
      <c r="L683" s="54">
        <f t="shared" si="85"/>
        <v>7.2103845211854027</v>
      </c>
      <c r="M683" s="54">
        <f t="shared" si="80"/>
        <v>1.5862845946607886</v>
      </c>
      <c r="N683" s="54">
        <f t="shared" si="86"/>
        <v>3.6051922605927014</v>
      </c>
      <c r="O683" s="54">
        <v>0.56401337792642148</v>
      </c>
      <c r="P683" s="89">
        <f t="shared" si="82"/>
        <v>4.5574252212180366E-2</v>
      </c>
    </row>
    <row r="684" spans="1:16" x14ac:dyDescent="0.2">
      <c r="A684" s="59">
        <f t="shared" si="83"/>
        <v>296</v>
      </c>
      <c r="B684" s="57" t="s">
        <v>1764</v>
      </c>
      <c r="C684" s="81">
        <v>326.10000000000002</v>
      </c>
      <c r="D684" s="81"/>
      <c r="E684" s="81"/>
      <c r="F684" s="81">
        <f t="shared" si="81"/>
        <v>326.10000000000002</v>
      </c>
      <c r="G684" s="90">
        <v>4</v>
      </c>
      <c r="H684" s="90"/>
      <c r="I684" s="90"/>
      <c r="J684" s="57">
        <f t="shared" si="87"/>
        <v>4</v>
      </c>
      <c r="K684" s="56">
        <f t="shared" si="84"/>
        <v>1.9593436198873378E-3</v>
      </c>
      <c r="L684" s="54">
        <f t="shared" si="85"/>
        <v>7.2103845211854027</v>
      </c>
      <c r="M684" s="54">
        <f t="shared" si="80"/>
        <v>1.5862845946607886</v>
      </c>
      <c r="N684" s="54">
        <f t="shared" si="86"/>
        <v>3.6051922605927014</v>
      </c>
      <c r="O684" s="54">
        <v>0.56401337792642148</v>
      </c>
      <c r="P684" s="89">
        <f t="shared" si="82"/>
        <v>3.9760425496367109E-2</v>
      </c>
    </row>
    <row r="685" spans="1:16" x14ac:dyDescent="0.2">
      <c r="A685" s="59">
        <f t="shared" si="83"/>
        <v>297</v>
      </c>
      <c r="B685" s="57" t="s">
        <v>1765</v>
      </c>
      <c r="C685" s="81">
        <v>497.9</v>
      </c>
      <c r="D685" s="81"/>
      <c r="E685" s="81">
        <v>40.6</v>
      </c>
      <c r="F685" s="81">
        <f t="shared" si="81"/>
        <v>538.5</v>
      </c>
      <c r="G685" s="90">
        <v>5</v>
      </c>
      <c r="H685" s="90"/>
      <c r="I685" s="90"/>
      <c r="J685" s="57">
        <f t="shared" si="87"/>
        <v>5</v>
      </c>
      <c r="K685" s="56">
        <f t="shared" si="84"/>
        <v>2.4491795248591723E-3</v>
      </c>
      <c r="L685" s="54">
        <f t="shared" si="85"/>
        <v>9.0129806514817545</v>
      </c>
      <c r="M685" s="54">
        <f t="shared" si="80"/>
        <v>1.9828557433259859</v>
      </c>
      <c r="N685" s="54">
        <f t="shared" si="86"/>
        <v>4.5064903257408773</v>
      </c>
      <c r="O685" s="54">
        <v>0.70501672240802671</v>
      </c>
      <c r="P685" s="89">
        <f t="shared" si="82"/>
        <v>3.0097202308183184E-2</v>
      </c>
    </row>
    <row r="686" spans="1:16" x14ac:dyDescent="0.2">
      <c r="A686" s="59">
        <f t="shared" si="83"/>
        <v>298</v>
      </c>
      <c r="B686" s="57" t="s">
        <v>1766</v>
      </c>
      <c r="C686" s="81">
        <v>138.80000000000001</v>
      </c>
      <c r="D686" s="81"/>
      <c r="E686" s="81"/>
      <c r="F686" s="81">
        <f t="shared" si="81"/>
        <v>138.80000000000001</v>
      </c>
      <c r="G686" s="90">
        <v>2</v>
      </c>
      <c r="H686" s="90"/>
      <c r="I686" s="90"/>
      <c r="J686" s="57">
        <f t="shared" si="87"/>
        <v>2</v>
      </c>
      <c r="K686" s="56">
        <f t="shared" si="84"/>
        <v>9.7967180994366888E-4</v>
      </c>
      <c r="L686" s="54">
        <f t="shared" si="85"/>
        <v>3.6051922605927014</v>
      </c>
      <c r="M686" s="54">
        <f t="shared" si="80"/>
        <v>0.79314229733039432</v>
      </c>
      <c r="N686" s="54">
        <f t="shared" si="86"/>
        <v>1.8025961302963507</v>
      </c>
      <c r="O686" s="54">
        <v>0.28200668896321074</v>
      </c>
      <c r="P686" s="89">
        <f t="shared" si="82"/>
        <v>4.6707041622353437E-2</v>
      </c>
    </row>
    <row r="687" spans="1:16" x14ac:dyDescent="0.2">
      <c r="A687" s="59">
        <f t="shared" si="83"/>
        <v>299</v>
      </c>
      <c r="B687" s="57" t="s">
        <v>1767</v>
      </c>
      <c r="C687" s="81">
        <v>4598.6000000000004</v>
      </c>
      <c r="D687" s="81">
        <v>90.9</v>
      </c>
      <c r="E687" s="81">
        <v>100</v>
      </c>
      <c r="F687" s="81">
        <f t="shared" si="81"/>
        <v>4789.5</v>
      </c>
      <c r="G687" s="90">
        <v>73</v>
      </c>
      <c r="H687" s="90">
        <v>1</v>
      </c>
      <c r="I687" s="90">
        <v>1</v>
      </c>
      <c r="J687" s="57">
        <f t="shared" si="87"/>
        <v>75</v>
      </c>
      <c r="K687" s="56">
        <f t="shared" si="84"/>
        <v>3.6737692872887584E-2</v>
      </c>
      <c r="L687" s="54">
        <f t="shared" si="85"/>
        <v>135.1947097722263</v>
      </c>
      <c r="M687" s="54">
        <f t="shared" si="80"/>
        <v>29.742836149889786</v>
      </c>
      <c r="N687" s="54">
        <f t="shared" si="86"/>
        <v>67.597354886113152</v>
      </c>
      <c r="O687" s="54">
        <v>10.5752508361204</v>
      </c>
      <c r="P687" s="89">
        <f t="shared" si="82"/>
        <v>5.075898353572391E-2</v>
      </c>
    </row>
    <row r="688" spans="1:16" x14ac:dyDescent="0.2">
      <c r="A688" s="59">
        <f t="shared" si="83"/>
        <v>300</v>
      </c>
      <c r="B688" s="57" t="s">
        <v>1768</v>
      </c>
      <c r="C688" s="81">
        <v>387.4</v>
      </c>
      <c r="D688" s="81"/>
      <c r="E688" s="81"/>
      <c r="F688" s="81">
        <f t="shared" si="81"/>
        <v>387.4</v>
      </c>
      <c r="G688" s="90">
        <v>5</v>
      </c>
      <c r="H688" s="90"/>
      <c r="I688" s="90"/>
      <c r="J688" s="57">
        <f t="shared" si="87"/>
        <v>5</v>
      </c>
      <c r="K688" s="56">
        <f t="shared" si="84"/>
        <v>2.4491795248591723E-3</v>
      </c>
      <c r="L688" s="54">
        <f t="shared" si="85"/>
        <v>9.0129806514817545</v>
      </c>
      <c r="M688" s="54">
        <f t="shared" si="80"/>
        <v>1.9828557433259859</v>
      </c>
      <c r="N688" s="54">
        <f t="shared" si="86"/>
        <v>4.5064903257408773</v>
      </c>
      <c r="O688" s="54">
        <v>0.70501672240802671</v>
      </c>
      <c r="P688" s="89">
        <f t="shared" si="82"/>
        <v>4.1836198871855051E-2</v>
      </c>
    </row>
    <row r="689" spans="1:16" x14ac:dyDescent="0.2">
      <c r="A689" s="59">
        <f t="shared" si="83"/>
        <v>301</v>
      </c>
      <c r="B689" s="57" t="s">
        <v>1769</v>
      </c>
      <c r="C689" s="81">
        <v>4956.8999999999996</v>
      </c>
      <c r="D689" s="81"/>
      <c r="E689" s="81"/>
      <c r="F689" s="81">
        <f t="shared" si="81"/>
        <v>4956.8999999999996</v>
      </c>
      <c r="G689" s="90">
        <v>77</v>
      </c>
      <c r="H689" s="90"/>
      <c r="I689" s="90"/>
      <c r="J689" s="57">
        <f t="shared" si="87"/>
        <v>77</v>
      </c>
      <c r="K689" s="56">
        <f t="shared" si="84"/>
        <v>3.7717364682831253E-2</v>
      </c>
      <c r="L689" s="54">
        <f t="shared" si="85"/>
        <v>138.79990203281901</v>
      </c>
      <c r="M689" s="54">
        <f t="shared" si="80"/>
        <v>30.535978447220181</v>
      </c>
      <c r="N689" s="54">
        <f t="shared" si="86"/>
        <v>69.399951016409503</v>
      </c>
      <c r="O689" s="54">
        <v>10.857257525083613</v>
      </c>
      <c r="P689" s="89">
        <f t="shared" si="82"/>
        <v>5.0352657713799411E-2</v>
      </c>
    </row>
    <row r="690" spans="1:16" x14ac:dyDescent="0.2">
      <c r="A690" s="59">
        <f t="shared" si="83"/>
        <v>302</v>
      </c>
      <c r="B690" s="57" t="s">
        <v>1770</v>
      </c>
      <c r="C690" s="81">
        <v>4250.2</v>
      </c>
      <c r="D690" s="81"/>
      <c r="E690" s="81"/>
      <c r="F690" s="81">
        <v>4250.2</v>
      </c>
      <c r="G690" s="90">
        <v>72</v>
      </c>
      <c r="H690" s="90"/>
      <c r="I690" s="90"/>
      <c r="J690" s="57">
        <f t="shared" si="87"/>
        <v>72</v>
      </c>
      <c r="K690" s="56">
        <f t="shared" si="84"/>
        <v>3.526818515797208E-2</v>
      </c>
      <c r="L690" s="54">
        <f t="shared" si="85"/>
        <v>129.78692138133727</v>
      </c>
      <c r="M690" s="54">
        <f t="shared" si="80"/>
        <v>28.5531227038942</v>
      </c>
      <c r="N690" s="54">
        <f t="shared" si="86"/>
        <v>64.893460690668633</v>
      </c>
      <c r="O690" s="54">
        <v>10.152240802675585</v>
      </c>
      <c r="P690" s="89">
        <f t="shared" si="82"/>
        <v>5.4911708996888541E-2</v>
      </c>
    </row>
    <row r="691" spans="1:16" x14ac:dyDescent="0.2">
      <c r="A691" s="59">
        <f t="shared" si="83"/>
        <v>303</v>
      </c>
      <c r="B691" s="57" t="s">
        <v>1771</v>
      </c>
      <c r="C691" s="81">
        <v>251.9</v>
      </c>
      <c r="D691" s="81"/>
      <c r="E691" s="81"/>
      <c r="F691" s="81">
        <f t="shared" si="81"/>
        <v>251.9</v>
      </c>
      <c r="G691" s="90">
        <v>3</v>
      </c>
      <c r="H691" s="90"/>
      <c r="I691" s="90"/>
      <c r="J691" s="57">
        <f t="shared" si="87"/>
        <v>3</v>
      </c>
      <c r="K691" s="56">
        <f t="shared" si="84"/>
        <v>1.4695077149155032E-3</v>
      </c>
      <c r="L691" s="54">
        <f t="shared" si="85"/>
        <v>5.4077883908890518</v>
      </c>
      <c r="M691" s="54">
        <f t="shared" si="80"/>
        <v>1.1897134459955914</v>
      </c>
      <c r="N691" s="54">
        <f t="shared" si="86"/>
        <v>2.7038941954445259</v>
      </c>
      <c r="O691" s="54">
        <v>0.42301003344481602</v>
      </c>
      <c r="P691" s="89">
        <f t="shared" si="82"/>
        <v>3.860423209914246E-2</v>
      </c>
    </row>
    <row r="692" spans="1:16" x14ac:dyDescent="0.2">
      <c r="A692" s="59">
        <f t="shared" si="83"/>
        <v>304</v>
      </c>
      <c r="B692" s="57" t="s">
        <v>1772</v>
      </c>
      <c r="C692" s="81">
        <v>352.7</v>
      </c>
      <c r="D692" s="81"/>
      <c r="E692" s="81"/>
      <c r="F692" s="81">
        <f t="shared" si="81"/>
        <v>352.7</v>
      </c>
      <c r="G692" s="90">
        <v>6</v>
      </c>
      <c r="H692" s="90"/>
      <c r="I692" s="90"/>
      <c r="J692" s="57">
        <f t="shared" si="87"/>
        <v>6</v>
      </c>
      <c r="K692" s="56">
        <f t="shared" si="84"/>
        <v>2.9390154298310064E-3</v>
      </c>
      <c r="L692" s="54">
        <f t="shared" si="85"/>
        <v>10.815576781778104</v>
      </c>
      <c r="M692" s="54">
        <f t="shared" si="80"/>
        <v>2.3794268919911827</v>
      </c>
      <c r="N692" s="54">
        <f t="shared" si="86"/>
        <v>5.4077883908890518</v>
      </c>
      <c r="O692" s="54">
        <v>0.84602006688963205</v>
      </c>
      <c r="P692" s="89">
        <f t="shared" si="82"/>
        <v>5.5142648515871764E-2</v>
      </c>
    </row>
    <row r="693" spans="1:16" x14ac:dyDescent="0.2">
      <c r="A693" s="59">
        <f t="shared" si="83"/>
        <v>305</v>
      </c>
      <c r="B693" s="57" t="s">
        <v>1773</v>
      </c>
      <c r="C693" s="81">
        <v>301.8</v>
      </c>
      <c r="D693" s="81"/>
      <c r="E693" s="81"/>
      <c r="F693" s="81">
        <f t="shared" si="81"/>
        <v>301.8</v>
      </c>
      <c r="G693" s="90">
        <v>4</v>
      </c>
      <c r="H693" s="90"/>
      <c r="I693" s="90"/>
      <c r="J693" s="57">
        <f t="shared" si="87"/>
        <v>4</v>
      </c>
      <c r="K693" s="56">
        <f t="shared" si="84"/>
        <v>1.9593436198873378E-3</v>
      </c>
      <c r="L693" s="54">
        <f t="shared" si="85"/>
        <v>7.2103845211854027</v>
      </c>
      <c r="M693" s="54">
        <f t="shared" si="80"/>
        <v>1.5862845946607886</v>
      </c>
      <c r="N693" s="54">
        <f t="shared" si="86"/>
        <v>3.6051922605927014</v>
      </c>
      <c r="O693" s="54">
        <v>0.56401337792642148</v>
      </c>
      <c r="P693" s="89">
        <f t="shared" si="82"/>
        <v>4.2961811644682948E-2</v>
      </c>
    </row>
    <row r="694" spans="1:16" x14ac:dyDescent="0.2">
      <c r="A694" s="59">
        <f t="shared" si="83"/>
        <v>306</v>
      </c>
      <c r="B694" s="57" t="s">
        <v>1795</v>
      </c>
      <c r="C694" s="81">
        <v>244.4</v>
      </c>
      <c r="D694" s="81"/>
      <c r="E694" s="81">
        <v>51.7</v>
      </c>
      <c r="F694" s="81">
        <f t="shared" si="81"/>
        <v>296.10000000000002</v>
      </c>
      <c r="G694" s="90">
        <v>6</v>
      </c>
      <c r="H694" s="90">
        <v>1</v>
      </c>
      <c r="I694" s="90"/>
      <c r="J694" s="57">
        <f t="shared" si="87"/>
        <v>7</v>
      </c>
      <c r="K694" s="56">
        <f t="shared" si="84"/>
        <v>3.428851334802841E-3</v>
      </c>
      <c r="L694" s="54">
        <f t="shared" si="85"/>
        <v>12.618172912074455</v>
      </c>
      <c r="M694" s="54">
        <f t="shared" si="80"/>
        <v>2.77599804065638</v>
      </c>
      <c r="N694" s="54">
        <f t="shared" si="86"/>
        <v>6.3090864560372273</v>
      </c>
      <c r="O694" s="54">
        <v>0.9870234113712375</v>
      </c>
      <c r="P694" s="89">
        <f t="shared" si="82"/>
        <v>7.6630465451331634E-2</v>
      </c>
    </row>
    <row r="695" spans="1:16" x14ac:dyDescent="0.2">
      <c r="A695" s="59">
        <f t="shared" si="83"/>
        <v>307</v>
      </c>
      <c r="B695" s="57" t="s">
        <v>1796</v>
      </c>
      <c r="C695" s="81">
        <v>253.1</v>
      </c>
      <c r="D695" s="81"/>
      <c r="E695" s="81"/>
      <c r="F695" s="81">
        <f t="shared" si="81"/>
        <v>253.1</v>
      </c>
      <c r="G695" s="90">
        <v>7</v>
      </c>
      <c r="H695" s="90"/>
      <c r="I695" s="90"/>
      <c r="J695" s="57">
        <f t="shared" si="87"/>
        <v>7</v>
      </c>
      <c r="K695" s="56">
        <f t="shared" si="84"/>
        <v>3.428851334802841E-3</v>
      </c>
      <c r="L695" s="54">
        <f t="shared" si="85"/>
        <v>12.618172912074455</v>
      </c>
      <c r="M695" s="54">
        <f t="shared" si="80"/>
        <v>2.77599804065638</v>
      </c>
      <c r="N695" s="54">
        <f t="shared" si="86"/>
        <v>6.3090864560372273</v>
      </c>
      <c r="O695" s="54">
        <v>0.9870234113712375</v>
      </c>
      <c r="P695" s="89">
        <f t="shared" si="82"/>
        <v>8.9649469854363104E-2</v>
      </c>
    </row>
    <row r="696" spans="1:16" x14ac:dyDescent="0.2">
      <c r="A696" s="59">
        <f t="shared" si="83"/>
        <v>308</v>
      </c>
      <c r="B696" s="57" t="s">
        <v>1797</v>
      </c>
      <c r="C696" s="81">
        <v>480.1</v>
      </c>
      <c r="D696" s="81"/>
      <c r="E696" s="81"/>
      <c r="F696" s="81">
        <f t="shared" si="81"/>
        <v>480.1</v>
      </c>
      <c r="G696" s="90">
        <v>7</v>
      </c>
      <c r="H696" s="90"/>
      <c r="I696" s="90"/>
      <c r="J696" s="57">
        <f t="shared" si="87"/>
        <v>7</v>
      </c>
      <c r="K696" s="56">
        <f t="shared" si="84"/>
        <v>3.428851334802841E-3</v>
      </c>
      <c r="L696" s="54">
        <f t="shared" si="85"/>
        <v>12.618172912074455</v>
      </c>
      <c r="M696" s="54">
        <f t="shared" si="80"/>
        <v>2.77599804065638</v>
      </c>
      <c r="N696" s="54">
        <f t="shared" si="86"/>
        <v>6.3090864560372273</v>
      </c>
      <c r="O696" s="54">
        <v>0.9870234113712375</v>
      </c>
      <c r="P696" s="89">
        <f t="shared" si="82"/>
        <v>4.7261572214412205E-2</v>
      </c>
    </row>
    <row r="697" spans="1:16" x14ac:dyDescent="0.2">
      <c r="A697" s="59">
        <f t="shared" si="83"/>
        <v>309</v>
      </c>
      <c r="B697" s="57" t="s">
        <v>1798</v>
      </c>
      <c r="C697" s="81">
        <v>199</v>
      </c>
      <c r="D697" s="81"/>
      <c r="E697" s="81"/>
      <c r="F697" s="81">
        <f t="shared" si="81"/>
        <v>199</v>
      </c>
      <c r="G697" s="90">
        <v>3</v>
      </c>
      <c r="H697" s="90"/>
      <c r="I697" s="90"/>
      <c r="J697" s="57">
        <f t="shared" si="87"/>
        <v>3</v>
      </c>
      <c r="K697" s="56">
        <f t="shared" si="84"/>
        <v>1.4695077149155032E-3</v>
      </c>
      <c r="L697" s="54">
        <f t="shared" si="85"/>
        <v>5.4077883908890518</v>
      </c>
      <c r="M697" s="54">
        <f t="shared" si="80"/>
        <v>1.1897134459955914</v>
      </c>
      <c r="N697" s="54">
        <f t="shared" si="86"/>
        <v>2.7038941954445259</v>
      </c>
      <c r="O697" s="54">
        <v>0.42301003344481602</v>
      </c>
      <c r="P697" s="89">
        <f t="shared" si="82"/>
        <v>4.8866362139567764E-2</v>
      </c>
    </row>
    <row r="698" spans="1:16" x14ac:dyDescent="0.2">
      <c r="A698" s="59">
        <f t="shared" si="83"/>
        <v>310</v>
      </c>
      <c r="B698" s="57" t="s">
        <v>1799</v>
      </c>
      <c r="C698" s="81">
        <v>296.41000000000003</v>
      </c>
      <c r="D698" s="81"/>
      <c r="E698" s="81"/>
      <c r="F698" s="81">
        <f t="shared" si="81"/>
        <v>296.41000000000003</v>
      </c>
      <c r="G698" s="90">
        <v>6</v>
      </c>
      <c r="H698" s="90"/>
      <c r="I698" s="90"/>
      <c r="J698" s="57">
        <f t="shared" si="87"/>
        <v>6</v>
      </c>
      <c r="K698" s="56">
        <f t="shared" si="84"/>
        <v>2.9390154298310064E-3</v>
      </c>
      <c r="L698" s="54">
        <f t="shared" si="85"/>
        <v>10.815576781778104</v>
      </c>
      <c r="M698" s="54">
        <f t="shared" si="80"/>
        <v>2.3794268919911827</v>
      </c>
      <c r="N698" s="54">
        <f t="shared" si="86"/>
        <v>5.4077883908890518</v>
      </c>
      <c r="O698" s="54">
        <v>0.84602006688963205</v>
      </c>
      <c r="P698" s="89">
        <f t="shared" si="82"/>
        <v>6.5614561356054008E-2</v>
      </c>
    </row>
    <row r="699" spans="1:16" x14ac:dyDescent="0.2">
      <c r="A699" s="59">
        <f t="shared" si="83"/>
        <v>311</v>
      </c>
      <c r="B699" s="57" t="s">
        <v>1800</v>
      </c>
      <c r="C699" s="81">
        <v>273.60000000000002</v>
      </c>
      <c r="D699" s="81">
        <v>19.399999999999999</v>
      </c>
      <c r="E699" s="81"/>
      <c r="F699" s="81">
        <f t="shared" si="81"/>
        <v>293</v>
      </c>
      <c r="G699" s="90">
        <v>6</v>
      </c>
      <c r="H699" s="90">
        <v>1</v>
      </c>
      <c r="I699" s="90"/>
      <c r="J699" s="57">
        <f t="shared" si="87"/>
        <v>7</v>
      </c>
      <c r="K699" s="56">
        <f t="shared" si="84"/>
        <v>3.428851334802841E-3</v>
      </c>
      <c r="L699" s="54">
        <f t="shared" si="85"/>
        <v>12.618172912074455</v>
      </c>
      <c r="M699" s="54">
        <f t="shared" si="80"/>
        <v>2.77599804065638</v>
      </c>
      <c r="N699" s="54">
        <f t="shared" si="86"/>
        <v>6.3090864560372273</v>
      </c>
      <c r="O699" s="54">
        <v>0.9870234113712375</v>
      </c>
      <c r="P699" s="89">
        <f t="shared" si="82"/>
        <v>7.7441231468052221E-2</v>
      </c>
    </row>
    <row r="700" spans="1:16" x14ac:dyDescent="0.2">
      <c r="A700" s="59">
        <f t="shared" si="83"/>
        <v>312</v>
      </c>
      <c r="B700" s="57" t="s">
        <v>1801</v>
      </c>
      <c r="C700" s="81">
        <v>308.60000000000002</v>
      </c>
      <c r="D700" s="81"/>
      <c r="E700" s="81"/>
      <c r="F700" s="81">
        <f t="shared" si="81"/>
        <v>308.60000000000002</v>
      </c>
      <c r="G700" s="90">
        <v>6</v>
      </c>
      <c r="H700" s="90"/>
      <c r="I700" s="90"/>
      <c r="J700" s="57">
        <f t="shared" si="87"/>
        <v>6</v>
      </c>
      <c r="K700" s="56">
        <f t="shared" si="84"/>
        <v>2.9390154298310064E-3</v>
      </c>
      <c r="L700" s="54">
        <f t="shared" si="85"/>
        <v>10.815576781778104</v>
      </c>
      <c r="M700" s="54">
        <f t="shared" ref="M700:M717" si="88">L700*0.22</f>
        <v>2.3794268919911827</v>
      </c>
      <c r="N700" s="54">
        <f t="shared" si="86"/>
        <v>5.4077883908890518</v>
      </c>
      <c r="O700" s="54">
        <v>0.84602006688963205</v>
      </c>
      <c r="P700" s="89">
        <f t="shared" si="82"/>
        <v>6.3022722396461339E-2</v>
      </c>
    </row>
    <row r="701" spans="1:16" x14ac:dyDescent="0.2">
      <c r="A701" s="59">
        <f t="shared" si="83"/>
        <v>313</v>
      </c>
      <c r="B701" s="57" t="s">
        <v>1804</v>
      </c>
      <c r="C701" s="81">
        <v>203.5</v>
      </c>
      <c r="D701" s="81"/>
      <c r="E701" s="81"/>
      <c r="F701" s="81">
        <f t="shared" si="81"/>
        <v>203.5</v>
      </c>
      <c r="G701" s="90">
        <v>4</v>
      </c>
      <c r="H701" s="90"/>
      <c r="I701" s="90"/>
      <c r="J701" s="57">
        <f t="shared" si="87"/>
        <v>4</v>
      </c>
      <c r="K701" s="56">
        <f t="shared" si="84"/>
        <v>1.9593436198873378E-3</v>
      </c>
      <c r="L701" s="54">
        <f t="shared" si="85"/>
        <v>7.2103845211854027</v>
      </c>
      <c r="M701" s="54">
        <f t="shared" si="88"/>
        <v>1.5862845946607886</v>
      </c>
      <c r="N701" s="54">
        <f t="shared" si="86"/>
        <v>3.6051922605927014</v>
      </c>
      <c r="O701" s="54">
        <v>0.56401337792642148</v>
      </c>
      <c r="P701" s="89">
        <f t="shared" si="82"/>
        <v>6.3714372257323418E-2</v>
      </c>
    </row>
    <row r="702" spans="1:16" x14ac:dyDescent="0.2">
      <c r="A702" s="59">
        <f t="shared" si="83"/>
        <v>314</v>
      </c>
      <c r="B702" s="57" t="s">
        <v>1817</v>
      </c>
      <c r="C702" s="81">
        <v>96.1</v>
      </c>
      <c r="D702" s="81"/>
      <c r="E702" s="81"/>
      <c r="F702" s="81">
        <f t="shared" si="81"/>
        <v>96.1</v>
      </c>
      <c r="G702" s="90">
        <v>3</v>
      </c>
      <c r="H702" s="90"/>
      <c r="I702" s="90"/>
      <c r="J702" s="57">
        <f t="shared" si="87"/>
        <v>3</v>
      </c>
      <c r="K702" s="56">
        <f t="shared" si="84"/>
        <v>1.4695077149155032E-3</v>
      </c>
      <c r="L702" s="54">
        <f t="shared" si="85"/>
        <v>5.4077883908890518</v>
      </c>
      <c r="M702" s="54">
        <f t="shared" si="88"/>
        <v>1.1897134459955914</v>
      </c>
      <c r="N702" s="54">
        <f t="shared" si="86"/>
        <v>2.7038941954445259</v>
      </c>
      <c r="O702" s="54">
        <v>0.42301003344481602</v>
      </c>
      <c r="P702" s="89">
        <f t="shared" si="82"/>
        <v>0.10119048975831411</v>
      </c>
    </row>
    <row r="703" spans="1:16" x14ac:dyDescent="0.2">
      <c r="A703" s="59">
        <f t="shared" si="83"/>
        <v>315</v>
      </c>
      <c r="B703" s="57" t="s">
        <v>1818</v>
      </c>
      <c r="C703" s="81">
        <v>428.2</v>
      </c>
      <c r="D703" s="81"/>
      <c r="E703" s="81"/>
      <c r="F703" s="81">
        <f t="shared" si="81"/>
        <v>428.2</v>
      </c>
      <c r="G703" s="90">
        <v>7</v>
      </c>
      <c r="H703" s="90"/>
      <c r="I703" s="90"/>
      <c r="J703" s="57">
        <f t="shared" si="87"/>
        <v>7</v>
      </c>
      <c r="K703" s="56">
        <f t="shared" si="84"/>
        <v>3.428851334802841E-3</v>
      </c>
      <c r="L703" s="54">
        <f t="shared" si="85"/>
        <v>12.618172912074455</v>
      </c>
      <c r="M703" s="54">
        <f t="shared" si="88"/>
        <v>2.77599804065638</v>
      </c>
      <c r="N703" s="54">
        <f t="shared" si="86"/>
        <v>6.3090864560372273</v>
      </c>
      <c r="O703" s="54">
        <v>0.9870234113712375</v>
      </c>
      <c r="P703" s="89">
        <f t="shared" si="82"/>
        <v>5.2989913171740545E-2</v>
      </c>
    </row>
    <row r="704" spans="1:16" x14ac:dyDescent="0.2">
      <c r="A704" s="59">
        <f t="shared" si="83"/>
        <v>316</v>
      </c>
      <c r="B704" s="57" t="s">
        <v>1819</v>
      </c>
      <c r="C704" s="81">
        <v>198.3</v>
      </c>
      <c r="D704" s="81"/>
      <c r="E704" s="81"/>
      <c r="F704" s="81">
        <f t="shared" si="81"/>
        <v>198.3</v>
      </c>
      <c r="G704" s="90">
        <v>3</v>
      </c>
      <c r="H704" s="90"/>
      <c r="I704" s="90"/>
      <c r="J704" s="57">
        <f t="shared" si="87"/>
        <v>3</v>
      </c>
      <c r="K704" s="56">
        <f t="shared" si="84"/>
        <v>1.4695077149155032E-3</v>
      </c>
      <c r="L704" s="54">
        <f t="shared" si="85"/>
        <v>5.4077883908890518</v>
      </c>
      <c r="M704" s="54">
        <f t="shared" si="88"/>
        <v>1.1897134459955914</v>
      </c>
      <c r="N704" s="54">
        <f t="shared" si="86"/>
        <v>2.7038941954445259</v>
      </c>
      <c r="O704" s="54">
        <v>0.42301003344481602</v>
      </c>
      <c r="P704" s="89">
        <f t="shared" si="82"/>
        <v>4.9038860644346871E-2</v>
      </c>
    </row>
    <row r="705" spans="1:16" x14ac:dyDescent="0.2">
      <c r="A705" s="59">
        <f t="shared" si="83"/>
        <v>317</v>
      </c>
      <c r="B705" s="57" t="s">
        <v>1820</v>
      </c>
      <c r="C705" s="81">
        <v>304.7</v>
      </c>
      <c r="D705" s="81"/>
      <c r="E705" s="81"/>
      <c r="F705" s="81">
        <f t="shared" si="81"/>
        <v>304.7</v>
      </c>
      <c r="G705" s="90">
        <v>5</v>
      </c>
      <c r="H705" s="90"/>
      <c r="I705" s="90"/>
      <c r="J705" s="57">
        <f t="shared" si="87"/>
        <v>5</v>
      </c>
      <c r="K705" s="56">
        <f t="shared" si="84"/>
        <v>2.4491795248591723E-3</v>
      </c>
      <c r="L705" s="54">
        <f t="shared" si="85"/>
        <v>9.0129806514817545</v>
      </c>
      <c r="M705" s="54">
        <f t="shared" si="88"/>
        <v>1.9828557433259859</v>
      </c>
      <c r="N705" s="54">
        <f t="shared" si="86"/>
        <v>4.5064903257408773</v>
      </c>
      <c r="O705" s="54">
        <v>0.70501672240802671</v>
      </c>
      <c r="P705" s="89">
        <f t="shared" si="82"/>
        <v>5.3191150124570548E-2</v>
      </c>
    </row>
    <row r="706" spans="1:16" x14ac:dyDescent="0.2">
      <c r="A706" s="59">
        <f t="shared" si="83"/>
        <v>318</v>
      </c>
      <c r="B706" s="57" t="s">
        <v>1821</v>
      </c>
      <c r="C706" s="81">
        <v>292.2</v>
      </c>
      <c r="D706" s="81"/>
      <c r="E706" s="81"/>
      <c r="F706" s="81">
        <f t="shared" si="81"/>
        <v>292.2</v>
      </c>
      <c r="G706" s="90">
        <v>3</v>
      </c>
      <c r="H706" s="90"/>
      <c r="I706" s="90"/>
      <c r="J706" s="57">
        <f t="shared" si="87"/>
        <v>3</v>
      </c>
      <c r="K706" s="56">
        <f t="shared" si="84"/>
        <v>1.4695077149155032E-3</v>
      </c>
      <c r="L706" s="54">
        <f t="shared" si="85"/>
        <v>5.4077883908890518</v>
      </c>
      <c r="M706" s="54">
        <f t="shared" si="88"/>
        <v>1.1897134459955914</v>
      </c>
      <c r="N706" s="54">
        <f t="shared" si="86"/>
        <v>2.7038941954445259</v>
      </c>
      <c r="O706" s="54">
        <v>0.42301003344481602</v>
      </c>
      <c r="P706" s="89">
        <f t="shared" si="82"/>
        <v>3.327996600196436E-2</v>
      </c>
    </row>
    <row r="707" spans="1:16" x14ac:dyDescent="0.2">
      <c r="A707" s="59">
        <f t="shared" si="83"/>
        <v>319</v>
      </c>
      <c r="B707" s="57" t="s">
        <v>1822</v>
      </c>
      <c r="C707" s="81">
        <v>411.5</v>
      </c>
      <c r="D707" s="81"/>
      <c r="E707" s="81"/>
      <c r="F707" s="81">
        <f t="shared" si="81"/>
        <v>411.5</v>
      </c>
      <c r="G707" s="90">
        <v>10</v>
      </c>
      <c r="H707" s="90"/>
      <c r="I707" s="90"/>
      <c r="J707" s="57">
        <f t="shared" si="87"/>
        <v>10</v>
      </c>
      <c r="K707" s="56">
        <f t="shared" si="84"/>
        <v>4.8983590497183446E-3</v>
      </c>
      <c r="L707" s="54">
        <f t="shared" si="85"/>
        <v>18.025961302963509</v>
      </c>
      <c r="M707" s="54">
        <f t="shared" si="88"/>
        <v>3.9657114866519718</v>
      </c>
      <c r="N707" s="54">
        <f t="shared" si="86"/>
        <v>9.0129806514817545</v>
      </c>
      <c r="O707" s="54">
        <v>1.4100334448160534</v>
      </c>
      <c r="P707" s="89">
        <f t="shared" si="82"/>
        <v>7.8772021593956965E-2</v>
      </c>
    </row>
    <row r="708" spans="1:16" x14ac:dyDescent="0.2">
      <c r="A708" s="59">
        <f t="shared" si="83"/>
        <v>320</v>
      </c>
      <c r="B708" s="57" t="s">
        <v>1843</v>
      </c>
      <c r="C708" s="81">
        <v>2772.2</v>
      </c>
      <c r="D708" s="81"/>
      <c r="E708" s="81">
        <v>77.400000000000006</v>
      </c>
      <c r="F708" s="81">
        <f t="shared" si="81"/>
        <v>2849.6</v>
      </c>
      <c r="G708" s="90">
        <v>54</v>
      </c>
      <c r="H708" s="90"/>
      <c r="I708" s="90">
        <v>1</v>
      </c>
      <c r="J708" s="57">
        <f t="shared" si="87"/>
        <v>55</v>
      </c>
      <c r="K708" s="56">
        <f t="shared" si="84"/>
        <v>2.6940974773450893E-2</v>
      </c>
      <c r="L708" s="54">
        <f t="shared" si="85"/>
        <v>99.142787166299286</v>
      </c>
      <c r="M708" s="54">
        <f t="shared" si="88"/>
        <v>21.811413176585845</v>
      </c>
      <c r="N708" s="54">
        <f t="shared" si="86"/>
        <v>49.571393583149643</v>
      </c>
      <c r="O708" s="54">
        <v>7.7551839464882946</v>
      </c>
      <c r="P708" s="89">
        <f t="shared" si="82"/>
        <v>6.2563439736286877E-2</v>
      </c>
    </row>
    <row r="709" spans="1:16" x14ac:dyDescent="0.2">
      <c r="A709" s="59">
        <f t="shared" si="83"/>
        <v>321</v>
      </c>
      <c r="B709" s="57" t="s">
        <v>1844</v>
      </c>
      <c r="C709" s="81">
        <v>256.10000000000002</v>
      </c>
      <c r="D709" s="81"/>
      <c r="E709" s="81"/>
      <c r="F709" s="81">
        <f t="shared" ref="F709:F717" si="89">C709+D709+E709</f>
        <v>256.10000000000002</v>
      </c>
      <c r="G709" s="90">
        <v>7</v>
      </c>
      <c r="H709" s="90"/>
      <c r="I709" s="90"/>
      <c r="J709" s="57">
        <f t="shared" si="87"/>
        <v>7</v>
      </c>
      <c r="K709" s="56">
        <f t="shared" si="84"/>
        <v>3.428851334802841E-3</v>
      </c>
      <c r="L709" s="54">
        <f t="shared" si="85"/>
        <v>12.618172912074455</v>
      </c>
      <c r="M709" s="54">
        <f t="shared" si="88"/>
        <v>2.77599804065638</v>
      </c>
      <c r="N709" s="54">
        <f t="shared" si="86"/>
        <v>6.3090864560372273</v>
      </c>
      <c r="O709" s="54">
        <v>0.9870234113712375</v>
      </c>
      <c r="P709" s="89">
        <f t="shared" ref="P709:P718" si="90">(L709+M709+N709+O709)/F709</f>
        <v>8.859930035196914E-2</v>
      </c>
    </row>
    <row r="710" spans="1:16" x14ac:dyDescent="0.2">
      <c r="A710" s="59">
        <f t="shared" ref="A710:A717" si="91">1+A709</f>
        <v>322</v>
      </c>
      <c r="B710" s="57" t="s">
        <v>307</v>
      </c>
      <c r="C710" s="81">
        <v>266.60000000000002</v>
      </c>
      <c r="D710" s="81"/>
      <c r="E710" s="81"/>
      <c r="F710" s="81">
        <f t="shared" si="89"/>
        <v>266.60000000000002</v>
      </c>
      <c r="G710" s="90">
        <v>5</v>
      </c>
      <c r="H710" s="90"/>
      <c r="I710" s="90"/>
      <c r="J710" s="57">
        <f t="shared" si="87"/>
        <v>5</v>
      </c>
      <c r="K710" s="56">
        <f t="shared" ref="K710:K717" si="92">2/4083*J710</f>
        <v>2.4491795248591723E-3</v>
      </c>
      <c r="L710" s="54">
        <f t="shared" ref="L710:L717" si="93">K710*3680</f>
        <v>9.0129806514817545</v>
      </c>
      <c r="M710" s="54">
        <f t="shared" si="88"/>
        <v>1.9828557433259859</v>
      </c>
      <c r="N710" s="54">
        <f t="shared" ref="N710:N717" si="94">L710*0.5</f>
        <v>4.5064903257408773</v>
      </c>
      <c r="O710" s="54">
        <v>0.70501672240802671</v>
      </c>
      <c r="P710" s="89">
        <f t="shared" si="90"/>
        <v>6.079273609511119E-2</v>
      </c>
    </row>
    <row r="711" spans="1:16" x14ac:dyDescent="0.2">
      <c r="A711" s="59">
        <f t="shared" si="91"/>
        <v>323</v>
      </c>
      <c r="B711" s="57" t="s">
        <v>308</v>
      </c>
      <c r="C711" s="81">
        <v>173</v>
      </c>
      <c r="D711" s="81">
        <v>33.299999999999997</v>
      </c>
      <c r="E711" s="81"/>
      <c r="F711" s="81">
        <f t="shared" si="89"/>
        <v>206.3</v>
      </c>
      <c r="G711" s="90">
        <v>3</v>
      </c>
      <c r="H711" s="90">
        <v>1</v>
      </c>
      <c r="I711" s="90"/>
      <c r="J711" s="57">
        <f t="shared" si="87"/>
        <v>4</v>
      </c>
      <c r="K711" s="56">
        <f t="shared" si="92"/>
        <v>1.9593436198873378E-3</v>
      </c>
      <c r="L711" s="54">
        <f t="shared" si="93"/>
        <v>7.2103845211854027</v>
      </c>
      <c r="M711" s="54">
        <f t="shared" si="88"/>
        <v>1.5862845946607886</v>
      </c>
      <c r="N711" s="54">
        <f t="shared" si="94"/>
        <v>3.6051922605927014</v>
      </c>
      <c r="O711" s="54">
        <v>0.56401337792642148</v>
      </c>
      <c r="P711" s="89">
        <f t="shared" si="90"/>
        <v>6.2849611024553151E-2</v>
      </c>
    </row>
    <row r="712" spans="1:16" x14ac:dyDescent="0.2">
      <c r="A712" s="59">
        <f t="shared" si="91"/>
        <v>324</v>
      </c>
      <c r="B712" s="57" t="s">
        <v>309</v>
      </c>
      <c r="C712" s="81">
        <v>203.9</v>
      </c>
      <c r="D712" s="81">
        <v>33.799999999999997</v>
      </c>
      <c r="E712" s="81"/>
      <c r="F712" s="81">
        <f t="shared" si="89"/>
        <v>237.7</v>
      </c>
      <c r="G712" s="90">
        <v>4</v>
      </c>
      <c r="H712" s="90">
        <v>1</v>
      </c>
      <c r="I712" s="90"/>
      <c r="J712" s="57">
        <f t="shared" si="87"/>
        <v>5</v>
      </c>
      <c r="K712" s="56">
        <f t="shared" si="92"/>
        <v>2.4491795248591723E-3</v>
      </c>
      <c r="L712" s="54">
        <f t="shared" si="93"/>
        <v>9.0129806514817545</v>
      </c>
      <c r="M712" s="54">
        <f t="shared" si="88"/>
        <v>1.9828557433259859</v>
      </c>
      <c r="N712" s="54">
        <f t="shared" si="94"/>
        <v>4.5064903257408773</v>
      </c>
      <c r="O712" s="54">
        <v>0.70501672240802671</v>
      </c>
      <c r="P712" s="89">
        <f t="shared" si="90"/>
        <v>6.8184027946809611E-2</v>
      </c>
    </row>
    <row r="713" spans="1:16" x14ac:dyDescent="0.2">
      <c r="A713" s="59">
        <f t="shared" si="91"/>
        <v>325</v>
      </c>
      <c r="B713" s="57" t="s">
        <v>310</v>
      </c>
      <c r="C713" s="81">
        <v>152.1</v>
      </c>
      <c r="D713" s="81"/>
      <c r="E713" s="81"/>
      <c r="F713" s="81">
        <f t="shared" si="89"/>
        <v>152.1</v>
      </c>
      <c r="G713" s="90">
        <v>4</v>
      </c>
      <c r="H713" s="90"/>
      <c r="I713" s="90"/>
      <c r="J713" s="57">
        <f t="shared" si="87"/>
        <v>4</v>
      </c>
      <c r="K713" s="56">
        <f t="shared" si="92"/>
        <v>1.9593436198873378E-3</v>
      </c>
      <c r="L713" s="54">
        <f t="shared" si="93"/>
        <v>7.2103845211854027</v>
      </c>
      <c r="M713" s="54">
        <f t="shared" si="88"/>
        <v>1.5862845946607886</v>
      </c>
      <c r="N713" s="54">
        <f t="shared" si="94"/>
        <v>3.6051922605927014</v>
      </c>
      <c r="O713" s="54">
        <v>0.56401337792642148</v>
      </c>
      <c r="P713" s="89">
        <f t="shared" si="90"/>
        <v>8.5245724880771298E-2</v>
      </c>
    </row>
    <row r="714" spans="1:16" x14ac:dyDescent="0.2">
      <c r="A714" s="59">
        <f t="shared" si="91"/>
        <v>326</v>
      </c>
      <c r="B714" s="57" t="s">
        <v>2532</v>
      </c>
      <c r="C714" s="57">
        <v>2247.4</v>
      </c>
      <c r="D714" s="57"/>
      <c r="E714" s="57"/>
      <c r="F714" s="57">
        <f t="shared" si="89"/>
        <v>2247.4</v>
      </c>
      <c r="G714" s="93">
        <v>32</v>
      </c>
      <c r="H714" s="90"/>
      <c r="I714" s="90"/>
      <c r="J714" s="57">
        <f>G714+H714+I714</f>
        <v>32</v>
      </c>
      <c r="K714" s="56">
        <f t="shared" si="92"/>
        <v>1.5674748959098702E-2</v>
      </c>
      <c r="L714" s="54">
        <f t="shared" si="93"/>
        <v>57.683076169483222</v>
      </c>
      <c r="M714" s="54">
        <f t="shared" si="88"/>
        <v>12.690276757286309</v>
      </c>
      <c r="N714" s="54">
        <f t="shared" si="94"/>
        <v>28.841538084741611</v>
      </c>
      <c r="O714" s="54">
        <v>4.5121070234113718</v>
      </c>
      <c r="P714" s="89">
        <f t="shared" si="90"/>
        <v>4.6154221782914708E-2</v>
      </c>
    </row>
    <row r="715" spans="1:16" x14ac:dyDescent="0.2">
      <c r="A715" s="59">
        <f t="shared" si="91"/>
        <v>327</v>
      </c>
      <c r="B715" s="57" t="s">
        <v>2533</v>
      </c>
      <c r="C715" s="57">
        <v>2555.1999999999998</v>
      </c>
      <c r="D715" s="57"/>
      <c r="E715" s="57"/>
      <c r="F715" s="57">
        <f t="shared" si="89"/>
        <v>2555.1999999999998</v>
      </c>
      <c r="G715" s="93">
        <v>65</v>
      </c>
      <c r="H715" s="90"/>
      <c r="I715" s="90"/>
      <c r="J715" s="57">
        <f>G715+H715+I715</f>
        <v>65</v>
      </c>
      <c r="K715" s="56">
        <f t="shared" si="92"/>
        <v>3.1839333823169239E-2</v>
      </c>
      <c r="L715" s="54">
        <f t="shared" si="93"/>
        <v>117.16874846926279</v>
      </c>
      <c r="M715" s="54">
        <f t="shared" si="88"/>
        <v>25.777124663237814</v>
      </c>
      <c r="N715" s="54">
        <f t="shared" si="94"/>
        <v>58.584374234631397</v>
      </c>
      <c r="O715" s="54">
        <v>9.1652173913043491</v>
      </c>
      <c r="P715" s="89">
        <f t="shared" si="90"/>
        <v>8.2457523778348613E-2</v>
      </c>
    </row>
    <row r="716" spans="1:16" x14ac:dyDescent="0.2">
      <c r="A716" s="59">
        <f t="shared" si="91"/>
        <v>328</v>
      </c>
      <c r="B716" s="57" t="s">
        <v>2534</v>
      </c>
      <c r="C716" s="57">
        <v>2484.8000000000002</v>
      </c>
      <c r="D716" s="57"/>
      <c r="E716" s="57"/>
      <c r="F716" s="57">
        <f t="shared" si="89"/>
        <v>2484.8000000000002</v>
      </c>
      <c r="G716" s="93">
        <v>40</v>
      </c>
      <c r="H716" s="90"/>
      <c r="I716" s="90"/>
      <c r="J716" s="57">
        <f>G716+H716+I716</f>
        <v>40</v>
      </c>
      <c r="K716" s="56">
        <f t="shared" si="92"/>
        <v>1.9593436198873378E-2</v>
      </c>
      <c r="L716" s="54">
        <f t="shared" si="93"/>
        <v>72.103845211854036</v>
      </c>
      <c r="M716" s="54">
        <f t="shared" si="88"/>
        <v>15.862845946607887</v>
      </c>
      <c r="N716" s="54">
        <f t="shared" si="94"/>
        <v>36.051922605927018</v>
      </c>
      <c r="O716" s="54">
        <v>5.6401337792642137</v>
      </c>
      <c r="P716" s="89">
        <f t="shared" si="90"/>
        <v>5.2180758026260925E-2</v>
      </c>
    </row>
    <row r="717" spans="1:16" x14ac:dyDescent="0.2">
      <c r="A717" s="59">
        <f t="shared" si="91"/>
        <v>329</v>
      </c>
      <c r="B717" s="57" t="s">
        <v>2535</v>
      </c>
      <c r="C717" s="57">
        <v>3106.2</v>
      </c>
      <c r="D717" s="57">
        <v>30.3</v>
      </c>
      <c r="E717" s="57"/>
      <c r="F717" s="57">
        <f t="shared" si="89"/>
        <v>3136.5</v>
      </c>
      <c r="G717" s="93">
        <v>79</v>
      </c>
      <c r="H717" s="90">
        <v>1</v>
      </c>
      <c r="I717" s="90"/>
      <c r="J717" s="57">
        <f>G717+H717+I717</f>
        <v>80</v>
      </c>
      <c r="K717" s="56">
        <f t="shared" si="92"/>
        <v>3.9186872397746757E-2</v>
      </c>
      <c r="L717" s="54">
        <f t="shared" si="93"/>
        <v>144.20769042370807</v>
      </c>
      <c r="M717" s="54">
        <f t="shared" si="88"/>
        <v>31.725691893215775</v>
      </c>
      <c r="N717" s="54">
        <f t="shared" si="94"/>
        <v>72.103845211854036</v>
      </c>
      <c r="O717" s="54">
        <v>11.280267558528427</v>
      </c>
      <c r="P717" s="89">
        <f t="shared" si="90"/>
        <v>8.2677345795410917E-2</v>
      </c>
    </row>
    <row r="718" spans="1:16" ht="15" x14ac:dyDescent="0.25">
      <c r="A718" s="57"/>
      <c r="B718" s="33"/>
      <c r="C718" s="304">
        <f>SUM(C389:C717)</f>
        <v>221947.40000000026</v>
      </c>
      <c r="D718" s="304">
        <f t="shared" ref="D718:O718" si="95">SUM(D389:D717)</f>
        <v>3848.0000000000009</v>
      </c>
      <c r="E718" s="304">
        <f t="shared" si="95"/>
        <v>6233.4999999999982</v>
      </c>
      <c r="F718" s="304">
        <f t="shared" si="95"/>
        <v>232028.9000000002</v>
      </c>
      <c r="G718" s="304">
        <f t="shared" si="95"/>
        <v>3894</v>
      </c>
      <c r="H718" s="304">
        <f t="shared" si="95"/>
        <v>74</v>
      </c>
      <c r="I718" s="304">
        <f t="shared" si="95"/>
        <v>100</v>
      </c>
      <c r="J718" s="304">
        <f t="shared" si="95"/>
        <v>4083</v>
      </c>
      <c r="K718" s="304">
        <f t="shared" si="95"/>
        <v>1.9999999999999989</v>
      </c>
      <c r="L718" s="304">
        <f t="shared" si="95"/>
        <v>7359.9999999999918</v>
      </c>
      <c r="M718" s="304">
        <f t="shared" si="95"/>
        <v>1619.2000000000003</v>
      </c>
      <c r="N718" s="304">
        <f t="shared" si="95"/>
        <v>3679.9999999999959</v>
      </c>
      <c r="O718" s="304">
        <f t="shared" si="95"/>
        <v>575.71665551839453</v>
      </c>
      <c r="P718" s="89">
        <f t="shared" si="90"/>
        <v>5.7039949142190349E-2</v>
      </c>
    </row>
    <row r="719" spans="1:16" x14ac:dyDescent="0.2">
      <c r="A719" s="348" t="s">
        <v>1973</v>
      </c>
      <c r="B719" s="348"/>
      <c r="C719" s="348"/>
      <c r="D719" s="348"/>
      <c r="E719" s="348"/>
      <c r="F719" s="348"/>
      <c r="G719" s="348"/>
      <c r="H719" s="348"/>
      <c r="I719" s="348"/>
      <c r="J719" s="348"/>
      <c r="K719" s="348"/>
      <c r="L719" s="348"/>
      <c r="M719" s="348"/>
      <c r="N719" s="348"/>
      <c r="O719" s="348"/>
      <c r="P719" s="348"/>
    </row>
    <row r="720" spans="1:16" x14ac:dyDescent="0.2">
      <c r="A720" s="59">
        <v>1</v>
      </c>
      <c r="B720" s="57" t="s">
        <v>2404</v>
      </c>
      <c r="C720" s="94">
        <v>576.20000000000005</v>
      </c>
      <c r="D720" s="57"/>
      <c r="E720" s="59"/>
      <c r="F720" s="57">
        <f t="shared" ref="F720:F777" si="96">C720+D720+E720</f>
        <v>576.20000000000005</v>
      </c>
      <c r="G720" s="57">
        <v>12</v>
      </c>
      <c r="H720" s="57"/>
      <c r="I720" s="57"/>
      <c r="J720" s="57">
        <f t="shared" ref="J720:J777" si="97">G720+H720+I720</f>
        <v>12</v>
      </c>
      <c r="K720" s="95">
        <f>2.5/3904*J720</f>
        <v>7.6844262295081966E-3</v>
      </c>
      <c r="L720" s="54">
        <f>K720*3680</f>
        <v>28.278688524590162</v>
      </c>
      <c r="M720" s="54">
        <f>L720*0.22</f>
        <v>6.221311475409836</v>
      </c>
      <c r="N720" s="54">
        <f t="shared" ref="N720:N751" si="98">L720*0.452</f>
        <v>12.781967213114754</v>
      </c>
      <c r="O720" s="54">
        <v>0.97148596750369265</v>
      </c>
      <c r="P720" s="56">
        <f t="shared" ref="P720:P751" si="99">(L720+M720+N720+O720)/F720</f>
        <v>8.3744278341927186E-2</v>
      </c>
    </row>
    <row r="721" spans="1:16" x14ac:dyDescent="0.2">
      <c r="A721" s="59">
        <f>A720+1</f>
        <v>2</v>
      </c>
      <c r="B721" s="57" t="s">
        <v>2405</v>
      </c>
      <c r="C721" s="94">
        <v>311</v>
      </c>
      <c r="D721" s="57"/>
      <c r="E721" s="59"/>
      <c r="F721" s="57">
        <f t="shared" si="96"/>
        <v>311</v>
      </c>
      <c r="G721" s="57">
        <v>8</v>
      </c>
      <c r="H721" s="57"/>
      <c r="I721" s="57"/>
      <c r="J721" s="57">
        <f t="shared" si="97"/>
        <v>8</v>
      </c>
      <c r="K721" s="95">
        <f t="shared" ref="K721:K784" si="100">2.5/3904*J721</f>
        <v>5.1229508196721308E-3</v>
      </c>
      <c r="L721" s="54">
        <f t="shared" ref="L721:L784" si="101">K721*3680</f>
        <v>18.852459016393443</v>
      </c>
      <c r="M721" s="54">
        <f t="shared" ref="M721:M777" si="102">L721*0.22</f>
        <v>4.1475409836065573</v>
      </c>
      <c r="N721" s="54">
        <f t="shared" si="98"/>
        <v>8.5213114754098367</v>
      </c>
      <c r="O721" s="54">
        <v>0.64765731166912832</v>
      </c>
      <c r="P721" s="56">
        <f t="shared" si="99"/>
        <v>0.10343719867227964</v>
      </c>
    </row>
    <row r="722" spans="1:16" x14ac:dyDescent="0.2">
      <c r="A722" s="59">
        <f t="shared" ref="A722:A785" si="103">A721+1</f>
        <v>3</v>
      </c>
      <c r="B722" s="57" t="s">
        <v>2406</v>
      </c>
      <c r="C722" s="94">
        <v>309.10000000000002</v>
      </c>
      <c r="D722" s="57"/>
      <c r="E722" s="59"/>
      <c r="F722" s="57">
        <f t="shared" si="96"/>
        <v>309.10000000000002</v>
      </c>
      <c r="G722" s="57">
        <v>8</v>
      </c>
      <c r="H722" s="57"/>
      <c r="I722" s="57"/>
      <c r="J722" s="57">
        <f t="shared" si="97"/>
        <v>8</v>
      </c>
      <c r="K722" s="95">
        <f t="shared" si="100"/>
        <v>5.1229508196721308E-3</v>
      </c>
      <c r="L722" s="54">
        <f t="shared" si="101"/>
        <v>18.852459016393443</v>
      </c>
      <c r="M722" s="54">
        <f t="shared" si="102"/>
        <v>4.1475409836065573</v>
      </c>
      <c r="N722" s="54">
        <f t="shared" si="98"/>
        <v>8.5213114754098367</v>
      </c>
      <c r="O722" s="54">
        <v>0.64765731166912832</v>
      </c>
      <c r="P722" s="56">
        <f t="shared" si="99"/>
        <v>0.10407301451659322</v>
      </c>
    </row>
    <row r="723" spans="1:16" x14ac:dyDescent="0.2">
      <c r="A723" s="59">
        <f t="shared" si="103"/>
        <v>4</v>
      </c>
      <c r="B723" s="57" t="s">
        <v>2407</v>
      </c>
      <c r="C723" s="94">
        <v>309.3</v>
      </c>
      <c r="D723" s="57"/>
      <c r="E723" s="59"/>
      <c r="F723" s="57">
        <f t="shared" si="96"/>
        <v>309.3</v>
      </c>
      <c r="G723" s="57">
        <v>8</v>
      </c>
      <c r="H723" s="57"/>
      <c r="I723" s="57"/>
      <c r="J723" s="57">
        <f t="shared" si="97"/>
        <v>8</v>
      </c>
      <c r="K723" s="95">
        <f t="shared" si="100"/>
        <v>5.1229508196721308E-3</v>
      </c>
      <c r="L723" s="54">
        <f t="shared" si="101"/>
        <v>18.852459016393443</v>
      </c>
      <c r="M723" s="54">
        <f t="shared" si="102"/>
        <v>4.1475409836065573</v>
      </c>
      <c r="N723" s="54">
        <f t="shared" si="98"/>
        <v>8.5213114754098367</v>
      </c>
      <c r="O723" s="54">
        <v>0.64765731166912832</v>
      </c>
      <c r="P723" s="56">
        <f t="shared" si="99"/>
        <v>0.10400571867791454</v>
      </c>
    </row>
    <row r="724" spans="1:16" x14ac:dyDescent="0.2">
      <c r="A724" s="59">
        <f t="shared" si="103"/>
        <v>5</v>
      </c>
      <c r="B724" s="57" t="s">
        <v>2408</v>
      </c>
      <c r="C724" s="94">
        <v>421.2</v>
      </c>
      <c r="D724" s="57"/>
      <c r="E724" s="59"/>
      <c r="F724" s="57">
        <f t="shared" si="96"/>
        <v>421.2</v>
      </c>
      <c r="G724" s="57">
        <v>9</v>
      </c>
      <c r="H724" s="57"/>
      <c r="I724" s="57"/>
      <c r="J724" s="57">
        <f t="shared" si="97"/>
        <v>9</v>
      </c>
      <c r="K724" s="95">
        <f t="shared" si="100"/>
        <v>5.763319672131147E-3</v>
      </c>
      <c r="L724" s="54">
        <f t="shared" si="101"/>
        <v>21.209016393442621</v>
      </c>
      <c r="M724" s="54">
        <f t="shared" si="102"/>
        <v>4.6659836065573765</v>
      </c>
      <c r="N724" s="54">
        <f t="shared" si="98"/>
        <v>9.5864754098360656</v>
      </c>
      <c r="O724" s="54">
        <v>0.72861447562776949</v>
      </c>
      <c r="P724" s="56">
        <f t="shared" si="99"/>
        <v>8.5921390991129706E-2</v>
      </c>
    </row>
    <row r="725" spans="1:16" x14ac:dyDescent="0.2">
      <c r="A725" s="59">
        <f t="shared" si="103"/>
        <v>6</v>
      </c>
      <c r="B725" s="57" t="s">
        <v>2409</v>
      </c>
      <c r="C725" s="94">
        <v>635.6</v>
      </c>
      <c r="D725" s="57"/>
      <c r="E725" s="59"/>
      <c r="F725" s="57">
        <f t="shared" si="96"/>
        <v>635.6</v>
      </c>
      <c r="G725" s="57">
        <v>16</v>
      </c>
      <c r="H725" s="57"/>
      <c r="I725" s="57"/>
      <c r="J725" s="57">
        <f t="shared" si="97"/>
        <v>16</v>
      </c>
      <c r="K725" s="95">
        <f t="shared" si="100"/>
        <v>1.0245901639344262E-2</v>
      </c>
      <c r="L725" s="54">
        <f t="shared" si="101"/>
        <v>37.704918032786885</v>
      </c>
      <c r="M725" s="54">
        <f t="shared" si="102"/>
        <v>8.2950819672131146</v>
      </c>
      <c r="N725" s="54">
        <f t="shared" si="98"/>
        <v>17.042622950819673</v>
      </c>
      <c r="O725" s="54">
        <v>1.2953146233382566</v>
      </c>
      <c r="P725" s="56">
        <f t="shared" si="99"/>
        <v>0.10122394206129316</v>
      </c>
    </row>
    <row r="726" spans="1:16" x14ac:dyDescent="0.2">
      <c r="A726" s="59">
        <f t="shared" si="103"/>
        <v>7</v>
      </c>
      <c r="B726" s="57" t="s">
        <v>2410</v>
      </c>
      <c r="C726" s="94">
        <v>392.8</v>
      </c>
      <c r="D726" s="57"/>
      <c r="E726" s="59"/>
      <c r="F726" s="57">
        <f t="shared" si="96"/>
        <v>392.8</v>
      </c>
      <c r="G726" s="57">
        <v>8</v>
      </c>
      <c r="H726" s="57"/>
      <c r="I726" s="57"/>
      <c r="J726" s="57">
        <f t="shared" si="97"/>
        <v>8</v>
      </c>
      <c r="K726" s="95">
        <f t="shared" si="100"/>
        <v>5.1229508196721308E-3</v>
      </c>
      <c r="L726" s="54">
        <f t="shared" si="101"/>
        <v>18.852459016393443</v>
      </c>
      <c r="M726" s="54">
        <f t="shared" si="102"/>
        <v>4.1475409836065573</v>
      </c>
      <c r="N726" s="54">
        <f t="shared" si="98"/>
        <v>8.5213114754098367</v>
      </c>
      <c r="O726" s="54">
        <v>0.64765731166912832</v>
      </c>
      <c r="P726" s="56">
        <f t="shared" si="99"/>
        <v>8.1896560048571709E-2</v>
      </c>
    </row>
    <row r="727" spans="1:16" x14ac:dyDescent="0.2">
      <c r="A727" s="59">
        <f t="shared" si="103"/>
        <v>8</v>
      </c>
      <c r="B727" s="57" t="s">
        <v>2411</v>
      </c>
      <c r="C727" s="96">
        <v>150.4</v>
      </c>
      <c r="D727" s="57"/>
      <c r="E727" s="59"/>
      <c r="F727" s="57">
        <f t="shared" si="96"/>
        <v>150.4</v>
      </c>
      <c r="G727" s="57">
        <v>4</v>
      </c>
      <c r="H727" s="57"/>
      <c r="I727" s="57"/>
      <c r="J727" s="57">
        <f t="shared" si="97"/>
        <v>4</v>
      </c>
      <c r="K727" s="95">
        <f t="shared" si="100"/>
        <v>2.5614754098360654E-3</v>
      </c>
      <c r="L727" s="54">
        <f t="shared" si="101"/>
        <v>9.4262295081967213</v>
      </c>
      <c r="M727" s="54">
        <f t="shared" si="102"/>
        <v>2.0737704918032787</v>
      </c>
      <c r="N727" s="54">
        <f t="shared" si="98"/>
        <v>4.2606557377049183</v>
      </c>
      <c r="O727" s="54">
        <v>0.32382865583456416</v>
      </c>
      <c r="P727" s="56">
        <f t="shared" si="99"/>
        <v>0.10694471006342741</v>
      </c>
    </row>
    <row r="728" spans="1:16" x14ac:dyDescent="0.2">
      <c r="A728" s="59">
        <f t="shared" si="103"/>
        <v>9</v>
      </c>
      <c r="B728" s="57" t="s">
        <v>2412</v>
      </c>
      <c r="C728" s="94">
        <v>308.2</v>
      </c>
      <c r="D728" s="57"/>
      <c r="E728" s="59"/>
      <c r="F728" s="57">
        <f t="shared" si="96"/>
        <v>308.2</v>
      </c>
      <c r="G728" s="57">
        <v>8</v>
      </c>
      <c r="H728" s="57"/>
      <c r="I728" s="57"/>
      <c r="J728" s="57">
        <f t="shared" si="97"/>
        <v>8</v>
      </c>
      <c r="K728" s="95">
        <f t="shared" si="100"/>
        <v>5.1229508196721308E-3</v>
      </c>
      <c r="L728" s="54">
        <f t="shared" si="101"/>
        <v>18.852459016393443</v>
      </c>
      <c r="M728" s="54">
        <f t="shared" si="102"/>
        <v>4.1475409836065573</v>
      </c>
      <c r="N728" s="54">
        <f t="shared" si="98"/>
        <v>8.5213114754098367</v>
      </c>
      <c r="O728" s="54">
        <v>0.64765731166912832</v>
      </c>
      <c r="P728" s="56">
        <f t="shared" si="99"/>
        <v>0.10437692662906868</v>
      </c>
    </row>
    <row r="729" spans="1:16" x14ac:dyDescent="0.2">
      <c r="A729" s="59">
        <f t="shared" si="103"/>
        <v>10</v>
      </c>
      <c r="B729" s="57" t="s">
        <v>2413</v>
      </c>
      <c r="C729" s="94">
        <v>313.8</v>
      </c>
      <c r="D729" s="57"/>
      <c r="E729" s="59"/>
      <c r="F729" s="57">
        <f t="shared" si="96"/>
        <v>313.8</v>
      </c>
      <c r="G729" s="57">
        <v>8</v>
      </c>
      <c r="H729" s="57"/>
      <c r="I729" s="57"/>
      <c r="J729" s="57">
        <f t="shared" si="97"/>
        <v>8</v>
      </c>
      <c r="K729" s="95">
        <f t="shared" si="100"/>
        <v>5.1229508196721308E-3</v>
      </c>
      <c r="L729" s="54">
        <f t="shared" si="101"/>
        <v>18.852459016393443</v>
      </c>
      <c r="M729" s="54">
        <f t="shared" si="102"/>
        <v>4.1475409836065573</v>
      </c>
      <c r="N729" s="54">
        <f t="shared" si="98"/>
        <v>8.5213114754098367</v>
      </c>
      <c r="O729" s="54">
        <v>0.64765731166912832</v>
      </c>
      <c r="P729" s="56">
        <f t="shared" si="99"/>
        <v>0.102514240876606</v>
      </c>
    </row>
    <row r="730" spans="1:16" x14ac:dyDescent="0.2">
      <c r="A730" s="59">
        <f t="shared" si="103"/>
        <v>11</v>
      </c>
      <c r="B730" s="57" t="s">
        <v>2414</v>
      </c>
      <c r="C730" s="94">
        <v>138.4</v>
      </c>
      <c r="D730" s="57"/>
      <c r="E730" s="59"/>
      <c r="F730" s="57">
        <f t="shared" si="96"/>
        <v>138.4</v>
      </c>
      <c r="G730" s="57">
        <v>3</v>
      </c>
      <c r="H730" s="57"/>
      <c r="I730" s="57"/>
      <c r="J730" s="57">
        <f t="shared" si="97"/>
        <v>3</v>
      </c>
      <c r="K730" s="95">
        <f t="shared" si="100"/>
        <v>1.9211065573770491E-3</v>
      </c>
      <c r="L730" s="54">
        <f t="shared" si="101"/>
        <v>7.0696721311475406</v>
      </c>
      <c r="M730" s="54">
        <f t="shared" si="102"/>
        <v>1.555327868852459</v>
      </c>
      <c r="N730" s="54">
        <f t="shared" si="98"/>
        <v>3.1954918032786885</v>
      </c>
      <c r="O730" s="54">
        <v>0.24287149187592316</v>
      </c>
      <c r="P730" s="56">
        <f t="shared" si="99"/>
        <v>8.7163029589267429E-2</v>
      </c>
    </row>
    <row r="731" spans="1:16" x14ac:dyDescent="0.2">
      <c r="A731" s="59">
        <f t="shared" si="103"/>
        <v>12</v>
      </c>
      <c r="B731" s="57" t="s">
        <v>2415</v>
      </c>
      <c r="C731" s="94">
        <v>106.1</v>
      </c>
      <c r="D731" s="57"/>
      <c r="E731" s="59"/>
      <c r="F731" s="57">
        <f t="shared" si="96"/>
        <v>106.1</v>
      </c>
      <c r="G731" s="57">
        <v>3</v>
      </c>
      <c r="H731" s="57"/>
      <c r="I731" s="57"/>
      <c r="J731" s="57">
        <f t="shared" si="97"/>
        <v>3</v>
      </c>
      <c r="K731" s="95">
        <f t="shared" si="100"/>
        <v>1.9211065573770491E-3</v>
      </c>
      <c r="L731" s="54">
        <f t="shared" si="101"/>
        <v>7.0696721311475406</v>
      </c>
      <c r="M731" s="54">
        <f t="shared" si="102"/>
        <v>1.555327868852459</v>
      </c>
      <c r="N731" s="54">
        <f t="shared" si="98"/>
        <v>3.1954918032786885</v>
      </c>
      <c r="O731" s="54">
        <v>0.24287149187592316</v>
      </c>
      <c r="P731" s="56">
        <f t="shared" si="99"/>
        <v>0.11369805179222067</v>
      </c>
    </row>
    <row r="732" spans="1:16" x14ac:dyDescent="0.2">
      <c r="A732" s="59">
        <f t="shared" si="103"/>
        <v>13</v>
      </c>
      <c r="B732" s="57" t="s">
        <v>2416</v>
      </c>
      <c r="C732" s="94">
        <v>225.1</v>
      </c>
      <c r="D732" s="57"/>
      <c r="E732" s="59"/>
      <c r="F732" s="57">
        <f t="shared" si="96"/>
        <v>225.1</v>
      </c>
      <c r="G732" s="57">
        <v>6</v>
      </c>
      <c r="H732" s="57"/>
      <c r="I732" s="57"/>
      <c r="J732" s="57">
        <f t="shared" si="97"/>
        <v>6</v>
      </c>
      <c r="K732" s="95">
        <f t="shared" si="100"/>
        <v>3.8422131147540983E-3</v>
      </c>
      <c r="L732" s="54">
        <f t="shared" si="101"/>
        <v>14.139344262295081</v>
      </c>
      <c r="M732" s="54">
        <f t="shared" si="102"/>
        <v>3.110655737704918</v>
      </c>
      <c r="N732" s="54">
        <f t="shared" si="98"/>
        <v>6.3909836065573771</v>
      </c>
      <c r="O732" s="54">
        <v>0.48574298375184632</v>
      </c>
      <c r="P732" s="56">
        <f t="shared" si="99"/>
        <v>0.1071822593971978</v>
      </c>
    </row>
    <row r="733" spans="1:16" x14ac:dyDescent="0.2">
      <c r="A733" s="59">
        <f t="shared" si="103"/>
        <v>14</v>
      </c>
      <c r="B733" s="57" t="s">
        <v>2417</v>
      </c>
      <c r="C733" s="94">
        <v>184.65</v>
      </c>
      <c r="D733" s="57"/>
      <c r="E733" s="59"/>
      <c r="F733" s="57">
        <f t="shared" si="96"/>
        <v>184.65</v>
      </c>
      <c r="G733" s="57">
        <v>3</v>
      </c>
      <c r="H733" s="57"/>
      <c r="I733" s="57"/>
      <c r="J733" s="57">
        <f t="shared" si="97"/>
        <v>3</v>
      </c>
      <c r="K733" s="95">
        <f t="shared" si="100"/>
        <v>1.9211065573770491E-3</v>
      </c>
      <c r="L733" s="54">
        <f t="shared" si="101"/>
        <v>7.0696721311475406</v>
      </c>
      <c r="M733" s="54">
        <f t="shared" si="102"/>
        <v>1.555327868852459</v>
      </c>
      <c r="N733" s="54">
        <f t="shared" si="98"/>
        <v>3.1954918032786885</v>
      </c>
      <c r="O733" s="54">
        <v>0.24287149187592316</v>
      </c>
      <c r="P733" s="56">
        <f t="shared" si="99"/>
        <v>6.5330968292199365E-2</v>
      </c>
    </row>
    <row r="734" spans="1:16" x14ac:dyDescent="0.2">
      <c r="A734" s="59">
        <f t="shared" si="103"/>
        <v>15</v>
      </c>
      <c r="B734" s="57" t="s">
        <v>2418</v>
      </c>
      <c r="C734" s="97">
        <v>113.8</v>
      </c>
      <c r="D734" s="57"/>
      <c r="E734" s="59"/>
      <c r="F734" s="57">
        <f t="shared" si="96"/>
        <v>113.8</v>
      </c>
      <c r="G734" s="57">
        <v>3</v>
      </c>
      <c r="H734" s="57"/>
      <c r="I734" s="57"/>
      <c r="J734" s="57">
        <f t="shared" si="97"/>
        <v>3</v>
      </c>
      <c r="K734" s="95">
        <f t="shared" si="100"/>
        <v>1.9211065573770491E-3</v>
      </c>
      <c r="L734" s="54">
        <f t="shared" si="101"/>
        <v>7.0696721311475406</v>
      </c>
      <c r="M734" s="54">
        <f t="shared" si="102"/>
        <v>1.555327868852459</v>
      </c>
      <c r="N734" s="54">
        <f t="shared" si="98"/>
        <v>3.1954918032786885</v>
      </c>
      <c r="O734" s="54">
        <v>0.24287149187592316</v>
      </c>
      <c r="P734" s="56">
        <f t="shared" si="99"/>
        <v>0.10600494986954845</v>
      </c>
    </row>
    <row r="735" spans="1:16" x14ac:dyDescent="0.2">
      <c r="A735" s="59">
        <f t="shared" si="103"/>
        <v>16</v>
      </c>
      <c r="B735" s="57" t="s">
        <v>2419</v>
      </c>
      <c r="C735" s="94">
        <v>2829.85</v>
      </c>
      <c r="D735" s="57"/>
      <c r="E735" s="59"/>
      <c r="F735" s="57">
        <f t="shared" si="96"/>
        <v>2829.85</v>
      </c>
      <c r="G735" s="57">
        <v>50</v>
      </c>
      <c r="H735" s="57"/>
      <c r="I735" s="57"/>
      <c r="J735" s="57">
        <f t="shared" si="97"/>
        <v>50</v>
      </c>
      <c r="K735" s="95">
        <f t="shared" si="100"/>
        <v>3.2018442622950817E-2</v>
      </c>
      <c r="L735" s="54">
        <f t="shared" si="101"/>
        <v>117.82786885245901</v>
      </c>
      <c r="M735" s="54">
        <f t="shared" si="102"/>
        <v>25.922131147540981</v>
      </c>
      <c r="N735" s="54">
        <f t="shared" si="98"/>
        <v>53.258196721311471</v>
      </c>
      <c r="O735" s="54">
        <v>4.0478581979320527</v>
      </c>
      <c r="P735" s="56">
        <f t="shared" si="99"/>
        <v>7.1048308185678921E-2</v>
      </c>
    </row>
    <row r="736" spans="1:16" x14ac:dyDescent="0.2">
      <c r="A736" s="59">
        <f t="shared" si="103"/>
        <v>17</v>
      </c>
      <c r="B736" s="57" t="s">
        <v>2420</v>
      </c>
      <c r="C736" s="94">
        <v>130</v>
      </c>
      <c r="D736" s="57"/>
      <c r="E736" s="59"/>
      <c r="F736" s="57">
        <f t="shared" si="96"/>
        <v>130</v>
      </c>
      <c r="G736" s="57">
        <v>2</v>
      </c>
      <c r="H736" s="57"/>
      <c r="I736" s="57"/>
      <c r="J736" s="57">
        <f t="shared" si="97"/>
        <v>2</v>
      </c>
      <c r="K736" s="95">
        <f t="shared" si="100"/>
        <v>1.2807377049180327E-3</v>
      </c>
      <c r="L736" s="54">
        <f t="shared" si="101"/>
        <v>4.7131147540983607</v>
      </c>
      <c r="M736" s="54">
        <f t="shared" si="102"/>
        <v>1.0368852459016393</v>
      </c>
      <c r="N736" s="54">
        <f t="shared" si="98"/>
        <v>2.1303278688524592</v>
      </c>
      <c r="O736" s="54">
        <v>0.16191432791728208</v>
      </c>
      <c r="P736" s="56">
        <f t="shared" si="99"/>
        <v>6.18634015136134E-2</v>
      </c>
    </row>
    <row r="737" spans="1:16" x14ac:dyDescent="0.2">
      <c r="A737" s="59">
        <f t="shared" si="103"/>
        <v>18</v>
      </c>
      <c r="B737" s="57" t="s">
        <v>2421</v>
      </c>
      <c r="C737" s="94">
        <v>132.19999999999999</v>
      </c>
      <c r="D737" s="57"/>
      <c r="E737" s="59"/>
      <c r="F737" s="57">
        <f t="shared" si="96"/>
        <v>132.19999999999999</v>
      </c>
      <c r="G737" s="57">
        <v>4</v>
      </c>
      <c r="H737" s="57"/>
      <c r="I737" s="57"/>
      <c r="J737" s="57">
        <f t="shared" si="97"/>
        <v>4</v>
      </c>
      <c r="K737" s="95">
        <f t="shared" si="100"/>
        <v>2.5614754098360654E-3</v>
      </c>
      <c r="L737" s="54">
        <f t="shared" si="101"/>
        <v>9.4262295081967213</v>
      </c>
      <c r="M737" s="54">
        <f t="shared" si="102"/>
        <v>2.0737704918032787</v>
      </c>
      <c r="N737" s="54">
        <f t="shared" si="98"/>
        <v>4.2606557377049183</v>
      </c>
      <c r="O737" s="54">
        <v>0.32382865583456416</v>
      </c>
      <c r="P737" s="56">
        <f t="shared" si="99"/>
        <v>0.12166780933085844</v>
      </c>
    </row>
    <row r="738" spans="1:16" x14ac:dyDescent="0.2">
      <c r="A738" s="59">
        <f t="shared" si="103"/>
        <v>19</v>
      </c>
      <c r="B738" s="57" t="s">
        <v>2422</v>
      </c>
      <c r="C738" s="94">
        <v>130.6</v>
      </c>
      <c r="D738" s="57"/>
      <c r="E738" s="59"/>
      <c r="F738" s="57">
        <f t="shared" si="96"/>
        <v>130.6</v>
      </c>
      <c r="G738" s="57">
        <v>4</v>
      </c>
      <c r="H738" s="57"/>
      <c r="I738" s="57"/>
      <c r="J738" s="57">
        <f t="shared" si="97"/>
        <v>4</v>
      </c>
      <c r="K738" s="95">
        <f t="shared" si="100"/>
        <v>2.5614754098360654E-3</v>
      </c>
      <c r="L738" s="54">
        <f t="shared" si="101"/>
        <v>9.4262295081967213</v>
      </c>
      <c r="M738" s="54">
        <f t="shared" si="102"/>
        <v>2.0737704918032787</v>
      </c>
      <c r="N738" s="54">
        <f t="shared" si="98"/>
        <v>4.2606557377049183</v>
      </c>
      <c r="O738" s="54">
        <v>0.32382865583456416</v>
      </c>
      <c r="P738" s="56">
        <f t="shared" si="99"/>
        <v>0.12315837973613694</v>
      </c>
    </row>
    <row r="739" spans="1:16" x14ac:dyDescent="0.2">
      <c r="A739" s="59">
        <f t="shared" si="103"/>
        <v>20</v>
      </c>
      <c r="B739" s="57" t="s">
        <v>2423</v>
      </c>
      <c r="C739" s="94">
        <v>302.39999999999998</v>
      </c>
      <c r="D739" s="57"/>
      <c r="E739" s="59"/>
      <c r="F739" s="57">
        <f t="shared" si="96"/>
        <v>302.39999999999998</v>
      </c>
      <c r="G739" s="57">
        <v>8</v>
      </c>
      <c r="H739" s="57"/>
      <c r="I739" s="57"/>
      <c r="J739" s="57">
        <f t="shared" si="97"/>
        <v>8</v>
      </c>
      <c r="K739" s="95">
        <f t="shared" si="100"/>
        <v>5.1229508196721308E-3</v>
      </c>
      <c r="L739" s="54">
        <f t="shared" si="101"/>
        <v>18.852459016393443</v>
      </c>
      <c r="M739" s="54">
        <f t="shared" si="102"/>
        <v>4.1475409836065573</v>
      </c>
      <c r="N739" s="54">
        <f t="shared" si="98"/>
        <v>8.5213114754098367</v>
      </c>
      <c r="O739" s="54">
        <v>0.64765731166912832</v>
      </c>
      <c r="P739" s="56">
        <f t="shared" si="99"/>
        <v>0.10637886503663681</v>
      </c>
    </row>
    <row r="740" spans="1:16" x14ac:dyDescent="0.2">
      <c r="A740" s="59">
        <f t="shared" si="103"/>
        <v>21</v>
      </c>
      <c r="B740" s="57" t="s">
        <v>2424</v>
      </c>
      <c r="C740" s="94">
        <v>2716.6</v>
      </c>
      <c r="D740" s="57"/>
      <c r="E740" s="59"/>
      <c r="F740" s="57">
        <f t="shared" si="96"/>
        <v>2716.6</v>
      </c>
      <c r="G740" s="57">
        <v>45</v>
      </c>
      <c r="H740" s="57"/>
      <c r="I740" s="57"/>
      <c r="J740" s="57">
        <f t="shared" si="97"/>
        <v>45</v>
      </c>
      <c r="K740" s="95">
        <f t="shared" si="100"/>
        <v>2.8816598360655737E-2</v>
      </c>
      <c r="L740" s="54">
        <f t="shared" si="101"/>
        <v>106.04508196721311</v>
      </c>
      <c r="M740" s="54">
        <f t="shared" si="102"/>
        <v>23.329918032786885</v>
      </c>
      <c r="N740" s="54">
        <f t="shared" si="98"/>
        <v>47.932377049180324</v>
      </c>
      <c r="O740" s="54">
        <v>3.6430723781388474</v>
      </c>
      <c r="P740" s="56">
        <f t="shared" si="99"/>
        <v>6.6609161977221221E-2</v>
      </c>
    </row>
    <row r="741" spans="1:16" x14ac:dyDescent="0.2">
      <c r="A741" s="59">
        <f t="shared" si="103"/>
        <v>22</v>
      </c>
      <c r="B741" s="57" t="s">
        <v>2425</v>
      </c>
      <c r="C741" s="94">
        <v>453</v>
      </c>
      <c r="D741" s="57"/>
      <c r="E741" s="59"/>
      <c r="F741" s="57">
        <f t="shared" si="96"/>
        <v>453</v>
      </c>
      <c r="G741" s="57">
        <v>9</v>
      </c>
      <c r="H741" s="57"/>
      <c r="I741" s="57"/>
      <c r="J741" s="57">
        <f t="shared" si="97"/>
        <v>9</v>
      </c>
      <c r="K741" s="95">
        <f t="shared" si="100"/>
        <v>5.763319672131147E-3</v>
      </c>
      <c r="L741" s="54">
        <f t="shared" si="101"/>
        <v>21.209016393442621</v>
      </c>
      <c r="M741" s="54">
        <f t="shared" si="102"/>
        <v>4.6659836065573765</v>
      </c>
      <c r="N741" s="54">
        <f t="shared" si="98"/>
        <v>9.5864754098360656</v>
      </c>
      <c r="O741" s="54">
        <v>0.72861447562776949</v>
      </c>
      <c r="P741" s="56">
        <f t="shared" si="99"/>
        <v>7.9889823146719274E-2</v>
      </c>
    </row>
    <row r="742" spans="1:16" x14ac:dyDescent="0.2">
      <c r="A742" s="59">
        <f t="shared" si="103"/>
        <v>23</v>
      </c>
      <c r="B742" s="57" t="s">
        <v>2426</v>
      </c>
      <c r="C742" s="94">
        <v>183.6</v>
      </c>
      <c r="D742" s="57"/>
      <c r="E742" s="59">
        <v>33.299999999999997</v>
      </c>
      <c r="F742" s="57">
        <f t="shared" si="96"/>
        <v>216.89999999999998</v>
      </c>
      <c r="G742" s="57">
        <v>2</v>
      </c>
      <c r="H742" s="57"/>
      <c r="I742" s="57">
        <v>1</v>
      </c>
      <c r="J742" s="57">
        <f t="shared" si="97"/>
        <v>3</v>
      </c>
      <c r="K742" s="95">
        <f t="shared" si="100"/>
        <v>1.9211065573770491E-3</v>
      </c>
      <c r="L742" s="54">
        <f t="shared" si="101"/>
        <v>7.0696721311475406</v>
      </c>
      <c r="M742" s="54">
        <f t="shared" si="102"/>
        <v>1.555327868852459</v>
      </c>
      <c r="N742" s="54">
        <f t="shared" si="98"/>
        <v>3.1954918032786885</v>
      </c>
      <c r="O742" s="54">
        <v>0.24287149187592316</v>
      </c>
      <c r="P742" s="56">
        <f t="shared" si="99"/>
        <v>5.5617165952764475E-2</v>
      </c>
    </row>
    <row r="743" spans="1:16" x14ac:dyDescent="0.2">
      <c r="A743" s="59">
        <f t="shared" si="103"/>
        <v>24</v>
      </c>
      <c r="B743" s="57" t="s">
        <v>2427</v>
      </c>
      <c r="C743" s="94">
        <v>1099.8</v>
      </c>
      <c r="D743" s="57"/>
      <c r="E743" s="59"/>
      <c r="F743" s="57">
        <f t="shared" si="96"/>
        <v>1099.8</v>
      </c>
      <c r="G743" s="57">
        <v>21</v>
      </c>
      <c r="H743" s="57"/>
      <c r="I743" s="57"/>
      <c r="J743" s="57">
        <f t="shared" si="97"/>
        <v>21</v>
      </c>
      <c r="K743" s="95">
        <f t="shared" si="100"/>
        <v>1.3447745901639344E-2</v>
      </c>
      <c r="L743" s="54">
        <f t="shared" si="101"/>
        <v>49.487704918032783</v>
      </c>
      <c r="M743" s="54">
        <f t="shared" si="102"/>
        <v>10.887295081967212</v>
      </c>
      <c r="N743" s="54">
        <f t="shared" si="98"/>
        <v>22.36844262295082</v>
      </c>
      <c r="O743" s="54">
        <v>1.7001004431314621</v>
      </c>
      <c r="P743" s="56">
        <f t="shared" si="99"/>
        <v>7.678081748143506E-2</v>
      </c>
    </row>
    <row r="744" spans="1:16" x14ac:dyDescent="0.2">
      <c r="A744" s="59">
        <f t="shared" si="103"/>
        <v>25</v>
      </c>
      <c r="B744" s="57" t="s">
        <v>2428</v>
      </c>
      <c r="C744" s="94">
        <v>287.8</v>
      </c>
      <c r="D744" s="57">
        <v>29</v>
      </c>
      <c r="E744" s="59"/>
      <c r="F744" s="57">
        <f t="shared" si="96"/>
        <v>316.8</v>
      </c>
      <c r="G744" s="57">
        <v>6</v>
      </c>
      <c r="H744" s="57">
        <v>1</v>
      </c>
      <c r="I744" s="57"/>
      <c r="J744" s="57">
        <f t="shared" si="97"/>
        <v>7</v>
      </c>
      <c r="K744" s="95">
        <f t="shared" si="100"/>
        <v>4.4825819672131145E-3</v>
      </c>
      <c r="L744" s="54">
        <f t="shared" si="101"/>
        <v>16.495901639344261</v>
      </c>
      <c r="M744" s="54">
        <f t="shared" si="102"/>
        <v>3.6290983606557377</v>
      </c>
      <c r="N744" s="54">
        <f t="shared" si="98"/>
        <v>7.456147540983606</v>
      </c>
      <c r="O744" s="54">
        <v>0.56670014771048727</v>
      </c>
      <c r="P744" s="56">
        <f t="shared" si="99"/>
        <v>8.8850529320372781E-2</v>
      </c>
    </row>
    <row r="745" spans="1:16" x14ac:dyDescent="0.2">
      <c r="A745" s="59">
        <f t="shared" si="103"/>
        <v>26</v>
      </c>
      <c r="B745" s="57" t="s">
        <v>2429</v>
      </c>
      <c r="C745" s="94">
        <v>272.5</v>
      </c>
      <c r="D745" s="57"/>
      <c r="E745" s="59"/>
      <c r="F745" s="57">
        <f t="shared" si="96"/>
        <v>272.5</v>
      </c>
      <c r="G745" s="57">
        <v>6</v>
      </c>
      <c r="H745" s="57"/>
      <c r="I745" s="57"/>
      <c r="J745" s="57">
        <f t="shared" si="97"/>
        <v>6</v>
      </c>
      <c r="K745" s="95">
        <f t="shared" si="100"/>
        <v>3.8422131147540983E-3</v>
      </c>
      <c r="L745" s="54">
        <f t="shared" si="101"/>
        <v>14.139344262295081</v>
      </c>
      <c r="M745" s="54">
        <f t="shared" si="102"/>
        <v>3.110655737704918</v>
      </c>
      <c r="N745" s="54">
        <f t="shared" si="98"/>
        <v>6.3909836065573771</v>
      </c>
      <c r="O745" s="54">
        <v>0.48574298375184632</v>
      </c>
      <c r="P745" s="56">
        <f t="shared" si="99"/>
        <v>8.8538446202969634E-2</v>
      </c>
    </row>
    <row r="746" spans="1:16" x14ac:dyDescent="0.2">
      <c r="A746" s="59">
        <f t="shared" si="103"/>
        <v>27</v>
      </c>
      <c r="B746" s="57" t="s">
        <v>2430</v>
      </c>
      <c r="C746" s="94">
        <v>206.8</v>
      </c>
      <c r="D746" s="57"/>
      <c r="E746" s="59"/>
      <c r="F746" s="57">
        <f t="shared" si="96"/>
        <v>206.8</v>
      </c>
      <c r="G746" s="57">
        <v>4</v>
      </c>
      <c r="H746" s="57"/>
      <c r="I746" s="57"/>
      <c r="J746" s="57">
        <f t="shared" si="97"/>
        <v>4</v>
      </c>
      <c r="K746" s="95">
        <f t="shared" si="100"/>
        <v>2.5614754098360654E-3</v>
      </c>
      <c r="L746" s="54">
        <f t="shared" si="101"/>
        <v>9.4262295081967213</v>
      </c>
      <c r="M746" s="54">
        <f t="shared" si="102"/>
        <v>2.0737704918032787</v>
      </c>
      <c r="N746" s="54">
        <f t="shared" si="98"/>
        <v>4.2606557377049183</v>
      </c>
      <c r="O746" s="54">
        <v>0.32382865583456416</v>
      </c>
      <c r="P746" s="56">
        <f t="shared" si="99"/>
        <v>7.7777970955219933E-2</v>
      </c>
    </row>
    <row r="747" spans="1:16" x14ac:dyDescent="0.2">
      <c r="A747" s="59">
        <f t="shared" si="103"/>
        <v>28</v>
      </c>
      <c r="B747" s="57" t="s">
        <v>2431</v>
      </c>
      <c r="C747" s="94">
        <v>90.7</v>
      </c>
      <c r="D747" s="57"/>
      <c r="E747" s="59"/>
      <c r="F747" s="57">
        <f t="shared" si="96"/>
        <v>90.7</v>
      </c>
      <c r="G747" s="57">
        <v>0</v>
      </c>
      <c r="H747" s="57"/>
      <c r="I747" s="57"/>
      <c r="J747" s="57">
        <f t="shared" si="97"/>
        <v>0</v>
      </c>
      <c r="K747" s="95">
        <f t="shared" si="100"/>
        <v>0</v>
      </c>
      <c r="L747" s="54">
        <f t="shared" si="101"/>
        <v>0</v>
      </c>
      <c r="M747" s="54">
        <f t="shared" si="102"/>
        <v>0</v>
      </c>
      <c r="N747" s="54">
        <f t="shared" si="98"/>
        <v>0</v>
      </c>
      <c r="O747" s="54">
        <v>0</v>
      </c>
      <c r="P747" s="56">
        <f t="shared" si="99"/>
        <v>0</v>
      </c>
    </row>
    <row r="748" spans="1:16" x14ac:dyDescent="0.2">
      <c r="A748" s="59">
        <f t="shared" si="103"/>
        <v>29</v>
      </c>
      <c r="B748" s="57" t="s">
        <v>2432</v>
      </c>
      <c r="C748" s="94">
        <v>315.8</v>
      </c>
      <c r="D748" s="57"/>
      <c r="E748" s="59"/>
      <c r="F748" s="57">
        <f t="shared" si="96"/>
        <v>315.8</v>
      </c>
      <c r="G748" s="57">
        <v>5</v>
      </c>
      <c r="H748" s="57"/>
      <c r="I748" s="57"/>
      <c r="J748" s="57">
        <f t="shared" si="97"/>
        <v>5</v>
      </c>
      <c r="K748" s="95">
        <f t="shared" si="100"/>
        <v>3.2018442622950816E-3</v>
      </c>
      <c r="L748" s="54">
        <f t="shared" si="101"/>
        <v>11.782786885245901</v>
      </c>
      <c r="M748" s="54">
        <f t="shared" si="102"/>
        <v>2.5922131147540983</v>
      </c>
      <c r="N748" s="54">
        <f t="shared" si="98"/>
        <v>5.3258196721311473</v>
      </c>
      <c r="O748" s="54">
        <v>0.40478581979320521</v>
      </c>
      <c r="P748" s="56">
        <f t="shared" si="99"/>
        <v>6.366562853680921E-2</v>
      </c>
    </row>
    <row r="749" spans="1:16" x14ac:dyDescent="0.2">
      <c r="A749" s="59">
        <f t="shared" si="103"/>
        <v>30</v>
      </c>
      <c r="B749" s="57" t="s">
        <v>2433</v>
      </c>
      <c r="C749" s="94">
        <v>728.38</v>
      </c>
      <c r="D749" s="57"/>
      <c r="E749" s="59">
        <v>237.1</v>
      </c>
      <c r="F749" s="57">
        <f t="shared" si="96"/>
        <v>965.48</v>
      </c>
      <c r="G749" s="57">
        <v>9</v>
      </c>
      <c r="H749" s="57"/>
      <c r="I749" s="57">
        <v>1</v>
      </c>
      <c r="J749" s="57">
        <f t="shared" si="97"/>
        <v>10</v>
      </c>
      <c r="K749" s="95">
        <f t="shared" si="100"/>
        <v>6.4036885245901632E-3</v>
      </c>
      <c r="L749" s="54">
        <f t="shared" si="101"/>
        <v>23.565573770491802</v>
      </c>
      <c r="M749" s="54">
        <f t="shared" si="102"/>
        <v>5.1844262295081966</v>
      </c>
      <c r="N749" s="54">
        <f t="shared" si="98"/>
        <v>10.651639344262295</v>
      </c>
      <c r="O749" s="54">
        <v>0.80957163958641043</v>
      </c>
      <c r="P749" s="56">
        <f t="shared" si="99"/>
        <v>4.1648932120653667E-2</v>
      </c>
    </row>
    <row r="750" spans="1:16" x14ac:dyDescent="0.2">
      <c r="A750" s="59">
        <f t="shared" si="103"/>
        <v>31</v>
      </c>
      <c r="B750" s="57" t="s">
        <v>2434</v>
      </c>
      <c r="C750" s="94">
        <v>2744.5</v>
      </c>
      <c r="D750" s="57">
        <v>461.4</v>
      </c>
      <c r="E750" s="59">
        <v>413</v>
      </c>
      <c r="F750" s="57">
        <f t="shared" si="96"/>
        <v>3618.9</v>
      </c>
      <c r="G750" s="57">
        <v>45</v>
      </c>
      <c r="H750" s="57">
        <v>1</v>
      </c>
      <c r="I750" s="57">
        <v>3</v>
      </c>
      <c r="J750" s="57">
        <f t="shared" si="97"/>
        <v>49</v>
      </c>
      <c r="K750" s="95">
        <f t="shared" si="100"/>
        <v>3.1378073770491802E-2</v>
      </c>
      <c r="L750" s="54">
        <f t="shared" si="101"/>
        <v>115.47131147540983</v>
      </c>
      <c r="M750" s="54">
        <f t="shared" si="102"/>
        <v>25.403688524590162</v>
      </c>
      <c r="N750" s="54">
        <f t="shared" si="98"/>
        <v>52.193032786885247</v>
      </c>
      <c r="O750" s="54">
        <v>3.9669010339734116</v>
      </c>
      <c r="P750" s="56">
        <f t="shared" si="99"/>
        <v>5.4446084119721093E-2</v>
      </c>
    </row>
    <row r="751" spans="1:16" x14ac:dyDescent="0.2">
      <c r="A751" s="59">
        <f t="shared" si="103"/>
        <v>32</v>
      </c>
      <c r="B751" s="57" t="s">
        <v>2435</v>
      </c>
      <c r="C751" s="94">
        <v>853.9</v>
      </c>
      <c r="D751" s="57"/>
      <c r="E751" s="59">
        <v>126.4</v>
      </c>
      <c r="F751" s="57">
        <f t="shared" si="96"/>
        <v>980.3</v>
      </c>
      <c r="G751" s="57">
        <v>11</v>
      </c>
      <c r="H751" s="57"/>
      <c r="I751" s="57">
        <v>1</v>
      </c>
      <c r="J751" s="57">
        <f t="shared" si="97"/>
        <v>12</v>
      </c>
      <c r="K751" s="95">
        <f t="shared" si="100"/>
        <v>7.6844262295081966E-3</v>
      </c>
      <c r="L751" s="54">
        <f t="shared" si="101"/>
        <v>28.278688524590162</v>
      </c>
      <c r="M751" s="54">
        <f t="shared" si="102"/>
        <v>6.221311475409836</v>
      </c>
      <c r="N751" s="54">
        <f t="shared" si="98"/>
        <v>12.781967213114754</v>
      </c>
      <c r="O751" s="54">
        <v>0.97148596750369265</v>
      </c>
      <c r="P751" s="56">
        <f t="shared" si="99"/>
        <v>4.9223149220257528E-2</v>
      </c>
    </row>
    <row r="752" spans="1:16" x14ac:dyDescent="0.2">
      <c r="A752" s="59">
        <f t="shared" si="103"/>
        <v>33</v>
      </c>
      <c r="B752" s="57" t="s">
        <v>2436</v>
      </c>
      <c r="C752" s="94">
        <v>996.64</v>
      </c>
      <c r="D752" s="57"/>
      <c r="E752" s="59">
        <v>120.2</v>
      </c>
      <c r="F752" s="57">
        <f t="shared" si="96"/>
        <v>1116.8399999999999</v>
      </c>
      <c r="G752" s="57">
        <v>11</v>
      </c>
      <c r="H752" s="57"/>
      <c r="I752" s="57">
        <v>1</v>
      </c>
      <c r="J752" s="57">
        <f t="shared" si="97"/>
        <v>12</v>
      </c>
      <c r="K752" s="95">
        <f t="shared" si="100"/>
        <v>7.6844262295081966E-3</v>
      </c>
      <c r="L752" s="54">
        <f t="shared" si="101"/>
        <v>28.278688524590162</v>
      </c>
      <c r="M752" s="54">
        <f t="shared" si="102"/>
        <v>6.221311475409836</v>
      </c>
      <c r="N752" s="54">
        <f t="shared" ref="N752:N783" si="104">L752*0.452</f>
        <v>12.781967213114754</v>
      </c>
      <c r="O752" s="54">
        <v>0.97148596750369265</v>
      </c>
      <c r="P752" s="56">
        <f t="shared" ref="P752:P783" si="105">(L752+M752+N752+O752)/F752</f>
        <v>4.3205341123722693E-2</v>
      </c>
    </row>
    <row r="753" spans="1:16" x14ac:dyDescent="0.2">
      <c r="A753" s="59">
        <f t="shared" si="103"/>
        <v>34</v>
      </c>
      <c r="B753" s="57" t="s">
        <v>2437</v>
      </c>
      <c r="C753" s="94">
        <v>978.3</v>
      </c>
      <c r="D753" s="57">
        <v>22.8</v>
      </c>
      <c r="E753" s="59"/>
      <c r="F753" s="57">
        <f t="shared" si="96"/>
        <v>1001.0999999999999</v>
      </c>
      <c r="G753" s="57">
        <v>12</v>
      </c>
      <c r="H753" s="57">
        <v>1</v>
      </c>
      <c r="I753" s="57"/>
      <c r="J753" s="57">
        <f t="shared" si="97"/>
        <v>13</v>
      </c>
      <c r="K753" s="95">
        <f t="shared" si="100"/>
        <v>8.3247950819672119E-3</v>
      </c>
      <c r="L753" s="54">
        <f t="shared" si="101"/>
        <v>30.63524590163934</v>
      </c>
      <c r="M753" s="54">
        <f t="shared" si="102"/>
        <v>6.7397540983606552</v>
      </c>
      <c r="N753" s="54">
        <f t="shared" si="104"/>
        <v>13.847131147540983</v>
      </c>
      <c r="O753" s="54">
        <v>1.0524431314623337</v>
      </c>
      <c r="P753" s="56">
        <f t="shared" si="105"/>
        <v>5.221713543003028E-2</v>
      </c>
    </row>
    <row r="754" spans="1:16" x14ac:dyDescent="0.2">
      <c r="A754" s="59">
        <f t="shared" si="103"/>
        <v>35</v>
      </c>
      <c r="B754" s="57" t="s">
        <v>2438</v>
      </c>
      <c r="C754" s="94">
        <v>290.39999999999998</v>
      </c>
      <c r="D754" s="57"/>
      <c r="E754" s="59"/>
      <c r="F754" s="57">
        <f t="shared" si="96"/>
        <v>290.39999999999998</v>
      </c>
      <c r="G754" s="57">
        <v>4</v>
      </c>
      <c r="H754" s="57"/>
      <c r="I754" s="57"/>
      <c r="J754" s="57">
        <f t="shared" si="97"/>
        <v>4</v>
      </c>
      <c r="K754" s="95">
        <f t="shared" si="100"/>
        <v>2.5614754098360654E-3</v>
      </c>
      <c r="L754" s="54">
        <f t="shared" si="101"/>
        <v>9.4262295081967213</v>
      </c>
      <c r="M754" s="54">
        <f t="shared" si="102"/>
        <v>2.0737704918032787</v>
      </c>
      <c r="N754" s="54">
        <f t="shared" si="104"/>
        <v>4.2606557377049183</v>
      </c>
      <c r="O754" s="54">
        <v>0.32382865583456416</v>
      </c>
      <c r="P754" s="56">
        <f t="shared" si="105"/>
        <v>5.5387342952959655E-2</v>
      </c>
    </row>
    <row r="755" spans="1:16" x14ac:dyDescent="0.2">
      <c r="A755" s="59">
        <f t="shared" si="103"/>
        <v>36</v>
      </c>
      <c r="B755" s="57" t="s">
        <v>2439</v>
      </c>
      <c r="C755" s="94">
        <v>1017.8</v>
      </c>
      <c r="D755" s="57"/>
      <c r="E755" s="59">
        <v>108.5</v>
      </c>
      <c r="F755" s="57">
        <f t="shared" si="96"/>
        <v>1126.3</v>
      </c>
      <c r="G755" s="57">
        <v>17</v>
      </c>
      <c r="H755" s="57"/>
      <c r="I755" s="57">
        <v>2</v>
      </c>
      <c r="J755" s="57">
        <f t="shared" si="97"/>
        <v>19</v>
      </c>
      <c r="K755" s="95">
        <f t="shared" si="100"/>
        <v>1.2167008196721311E-2</v>
      </c>
      <c r="L755" s="54">
        <f t="shared" si="101"/>
        <v>44.774590163934427</v>
      </c>
      <c r="M755" s="54">
        <f t="shared" si="102"/>
        <v>9.8504098360655732</v>
      </c>
      <c r="N755" s="54">
        <f t="shared" si="104"/>
        <v>20.238114754098362</v>
      </c>
      <c r="O755" s="54">
        <v>1.53818611521418</v>
      </c>
      <c r="P755" s="56">
        <f t="shared" si="105"/>
        <v>6.7833881620627312E-2</v>
      </c>
    </row>
    <row r="756" spans="1:16" x14ac:dyDescent="0.2">
      <c r="A756" s="59">
        <f t="shared" si="103"/>
        <v>37</v>
      </c>
      <c r="B756" s="57" t="s">
        <v>985</v>
      </c>
      <c r="C756" s="94">
        <v>803.6</v>
      </c>
      <c r="D756" s="57"/>
      <c r="E756" s="59">
        <v>89</v>
      </c>
      <c r="F756" s="57">
        <f t="shared" si="96"/>
        <v>892.6</v>
      </c>
      <c r="G756" s="57">
        <v>10</v>
      </c>
      <c r="H756" s="57"/>
      <c r="I756" s="57">
        <v>2</v>
      </c>
      <c r="J756" s="57">
        <f t="shared" si="97"/>
        <v>12</v>
      </c>
      <c r="K756" s="95">
        <f t="shared" si="100"/>
        <v>7.6844262295081966E-3</v>
      </c>
      <c r="L756" s="54">
        <f t="shared" si="101"/>
        <v>28.278688524590162</v>
      </c>
      <c r="M756" s="54">
        <f t="shared" si="102"/>
        <v>6.221311475409836</v>
      </c>
      <c r="N756" s="54">
        <f t="shared" si="104"/>
        <v>12.781967213114754</v>
      </c>
      <c r="O756" s="54">
        <v>0.97148596750369265</v>
      </c>
      <c r="P756" s="56">
        <f t="shared" si="105"/>
        <v>5.405943668005652E-2</v>
      </c>
    </row>
    <row r="757" spans="1:16" x14ac:dyDescent="0.2">
      <c r="A757" s="59">
        <f t="shared" si="103"/>
        <v>38</v>
      </c>
      <c r="B757" s="57" t="s">
        <v>986</v>
      </c>
      <c r="C757" s="94">
        <v>923.4</v>
      </c>
      <c r="D757" s="57"/>
      <c r="E757" s="59"/>
      <c r="F757" s="57">
        <f t="shared" si="96"/>
        <v>923.4</v>
      </c>
      <c r="G757" s="57">
        <v>9</v>
      </c>
      <c r="H757" s="57"/>
      <c r="I757" s="57"/>
      <c r="J757" s="57">
        <f t="shared" si="97"/>
        <v>9</v>
      </c>
      <c r="K757" s="95">
        <f t="shared" si="100"/>
        <v>5.763319672131147E-3</v>
      </c>
      <c r="L757" s="54">
        <f t="shared" si="101"/>
        <v>21.209016393442621</v>
      </c>
      <c r="M757" s="54">
        <f t="shared" si="102"/>
        <v>4.6659836065573765</v>
      </c>
      <c r="N757" s="54">
        <f t="shared" si="104"/>
        <v>9.5864754098360656</v>
      </c>
      <c r="O757" s="54">
        <v>0.72861447562776949</v>
      </c>
      <c r="P757" s="56">
        <f t="shared" si="105"/>
        <v>3.9192213434550392E-2</v>
      </c>
    </row>
    <row r="758" spans="1:16" x14ac:dyDescent="0.2">
      <c r="A758" s="59">
        <f t="shared" si="103"/>
        <v>39</v>
      </c>
      <c r="B758" s="57" t="s">
        <v>987</v>
      </c>
      <c r="C758" s="94">
        <v>953.3</v>
      </c>
      <c r="D758" s="57"/>
      <c r="E758" s="59"/>
      <c r="F758" s="57">
        <f t="shared" si="96"/>
        <v>953.3</v>
      </c>
      <c r="G758" s="57">
        <v>11</v>
      </c>
      <c r="H758" s="57"/>
      <c r="I758" s="57"/>
      <c r="J758" s="57">
        <f t="shared" si="97"/>
        <v>11</v>
      </c>
      <c r="K758" s="95">
        <f t="shared" si="100"/>
        <v>7.0440573770491795E-3</v>
      </c>
      <c r="L758" s="54">
        <f t="shared" si="101"/>
        <v>25.922131147540981</v>
      </c>
      <c r="M758" s="54">
        <f t="shared" si="102"/>
        <v>5.7028688524590159</v>
      </c>
      <c r="N758" s="54">
        <f t="shared" si="104"/>
        <v>11.716803278688523</v>
      </c>
      <c r="O758" s="54">
        <v>0.89052880354505148</v>
      </c>
      <c r="P758" s="56">
        <f t="shared" si="105"/>
        <v>4.6399173483933256E-2</v>
      </c>
    </row>
    <row r="759" spans="1:16" x14ac:dyDescent="0.2">
      <c r="A759" s="59">
        <f t="shared" si="103"/>
        <v>40</v>
      </c>
      <c r="B759" s="57" t="s">
        <v>988</v>
      </c>
      <c r="C759" s="94">
        <v>956.1</v>
      </c>
      <c r="D759" s="57">
        <v>153.69999999999999</v>
      </c>
      <c r="E759" s="59"/>
      <c r="F759" s="57">
        <f t="shared" si="96"/>
        <v>1109.8</v>
      </c>
      <c r="G759" s="57">
        <v>11</v>
      </c>
      <c r="H759" s="57">
        <v>1</v>
      </c>
      <c r="I759" s="57"/>
      <c r="J759" s="57">
        <f t="shared" si="97"/>
        <v>12</v>
      </c>
      <c r="K759" s="95">
        <f t="shared" si="100"/>
        <v>7.6844262295081966E-3</v>
      </c>
      <c r="L759" s="54">
        <f t="shared" si="101"/>
        <v>28.278688524590162</v>
      </c>
      <c r="M759" s="54">
        <f t="shared" si="102"/>
        <v>6.221311475409836</v>
      </c>
      <c r="N759" s="54">
        <f t="shared" si="104"/>
        <v>12.781967213114754</v>
      </c>
      <c r="O759" s="54">
        <v>0.97148596750369265</v>
      </c>
      <c r="P759" s="56">
        <f t="shared" si="105"/>
        <v>4.3479413570569878E-2</v>
      </c>
    </row>
    <row r="760" spans="1:16" x14ac:dyDescent="0.2">
      <c r="A760" s="59">
        <f t="shared" si="103"/>
        <v>41</v>
      </c>
      <c r="B760" s="57" t="s">
        <v>989</v>
      </c>
      <c r="C760" s="94">
        <v>900.4</v>
      </c>
      <c r="D760" s="57"/>
      <c r="E760" s="59"/>
      <c r="F760" s="57">
        <f t="shared" si="96"/>
        <v>900.4</v>
      </c>
      <c r="G760" s="57">
        <v>11</v>
      </c>
      <c r="H760" s="57"/>
      <c r="I760" s="57"/>
      <c r="J760" s="57">
        <f t="shared" si="97"/>
        <v>11</v>
      </c>
      <c r="K760" s="95">
        <f t="shared" si="100"/>
        <v>7.0440573770491795E-3</v>
      </c>
      <c r="L760" s="54">
        <f t="shared" si="101"/>
        <v>25.922131147540981</v>
      </c>
      <c r="M760" s="54">
        <f t="shared" si="102"/>
        <v>5.7028688524590159</v>
      </c>
      <c r="N760" s="54">
        <f t="shared" si="104"/>
        <v>11.716803278688523</v>
      </c>
      <c r="O760" s="54">
        <v>0.89052880354505148</v>
      </c>
      <c r="P760" s="56">
        <f t="shared" si="105"/>
        <v>4.912520222371565E-2</v>
      </c>
    </row>
    <row r="761" spans="1:16" x14ac:dyDescent="0.2">
      <c r="A761" s="59">
        <f t="shared" si="103"/>
        <v>42</v>
      </c>
      <c r="B761" s="57" t="s">
        <v>990</v>
      </c>
      <c r="C761" s="94">
        <v>643.84</v>
      </c>
      <c r="D761" s="57">
        <v>33.299999999999997</v>
      </c>
      <c r="E761" s="59"/>
      <c r="F761" s="57">
        <f t="shared" si="96"/>
        <v>677.14</v>
      </c>
      <c r="G761" s="57">
        <v>8</v>
      </c>
      <c r="H761" s="57">
        <v>1</v>
      </c>
      <c r="I761" s="57"/>
      <c r="J761" s="57">
        <f t="shared" si="97"/>
        <v>9</v>
      </c>
      <c r="K761" s="95">
        <f t="shared" si="100"/>
        <v>5.763319672131147E-3</v>
      </c>
      <c r="L761" s="54">
        <f t="shared" si="101"/>
        <v>21.209016393442621</v>
      </c>
      <c r="M761" s="54">
        <f t="shared" si="102"/>
        <v>4.6659836065573765</v>
      </c>
      <c r="N761" s="54">
        <f t="shared" si="104"/>
        <v>9.5864754098360656</v>
      </c>
      <c r="O761" s="54">
        <v>0.72861447562776949</v>
      </c>
      <c r="P761" s="56">
        <f t="shared" si="105"/>
        <v>5.3445505930034908E-2</v>
      </c>
    </row>
    <row r="762" spans="1:16" x14ac:dyDescent="0.2">
      <c r="A762" s="59">
        <f t="shared" si="103"/>
        <v>43</v>
      </c>
      <c r="B762" s="57" t="s">
        <v>991</v>
      </c>
      <c r="C762" s="94">
        <v>1596</v>
      </c>
      <c r="D762" s="57"/>
      <c r="E762" s="59">
        <v>102.9</v>
      </c>
      <c r="F762" s="57">
        <f t="shared" si="96"/>
        <v>1698.9</v>
      </c>
      <c r="G762" s="57">
        <v>26</v>
      </c>
      <c r="H762" s="57"/>
      <c r="I762" s="57">
        <v>1</v>
      </c>
      <c r="J762" s="57">
        <f t="shared" si="97"/>
        <v>27</v>
      </c>
      <c r="K762" s="95">
        <f t="shared" si="100"/>
        <v>1.7289959016393443E-2</v>
      </c>
      <c r="L762" s="54">
        <f t="shared" si="101"/>
        <v>63.627049180327866</v>
      </c>
      <c r="M762" s="54">
        <f t="shared" si="102"/>
        <v>13.997950819672131</v>
      </c>
      <c r="N762" s="54">
        <f t="shared" si="104"/>
        <v>28.759426229508197</v>
      </c>
      <c r="O762" s="54">
        <v>2.1858434268833085</v>
      </c>
      <c r="P762" s="56">
        <f t="shared" si="105"/>
        <v>6.3906215584431977E-2</v>
      </c>
    </row>
    <row r="763" spans="1:16" x14ac:dyDescent="0.2">
      <c r="A763" s="59">
        <f t="shared" si="103"/>
        <v>44</v>
      </c>
      <c r="B763" s="57" t="s">
        <v>992</v>
      </c>
      <c r="C763" s="94">
        <v>697.3</v>
      </c>
      <c r="D763" s="57"/>
      <c r="E763" s="59"/>
      <c r="F763" s="57">
        <f t="shared" si="96"/>
        <v>697.3</v>
      </c>
      <c r="G763" s="81">
        <v>11</v>
      </c>
      <c r="H763" s="57"/>
      <c r="I763" s="57"/>
      <c r="J763" s="57">
        <f t="shared" si="97"/>
        <v>11</v>
      </c>
      <c r="K763" s="95">
        <f t="shared" si="100"/>
        <v>7.0440573770491795E-3</v>
      </c>
      <c r="L763" s="54">
        <f t="shared" si="101"/>
        <v>25.922131147540981</v>
      </c>
      <c r="M763" s="54">
        <f t="shared" si="102"/>
        <v>5.7028688524590159</v>
      </c>
      <c r="N763" s="54">
        <f t="shared" si="104"/>
        <v>11.716803278688523</v>
      </c>
      <c r="O763" s="54">
        <v>0.89052880354505148</v>
      </c>
      <c r="P763" s="56">
        <f t="shared" si="105"/>
        <v>6.3433718746928977E-2</v>
      </c>
    </row>
    <row r="764" spans="1:16" x14ac:dyDescent="0.2">
      <c r="A764" s="59">
        <f t="shared" si="103"/>
        <v>45</v>
      </c>
      <c r="B764" s="57" t="s">
        <v>993</v>
      </c>
      <c r="C764" s="94">
        <v>696.5</v>
      </c>
      <c r="D764" s="57"/>
      <c r="E764" s="59">
        <v>42.8</v>
      </c>
      <c r="F764" s="57">
        <f t="shared" si="96"/>
        <v>739.3</v>
      </c>
      <c r="G764" s="57">
        <v>12</v>
      </c>
      <c r="H764" s="57"/>
      <c r="I764" s="57">
        <v>1</v>
      </c>
      <c r="J764" s="57">
        <f t="shared" si="97"/>
        <v>13</v>
      </c>
      <c r="K764" s="95">
        <f t="shared" si="100"/>
        <v>8.3247950819672119E-3</v>
      </c>
      <c r="L764" s="54">
        <f t="shared" si="101"/>
        <v>30.63524590163934</v>
      </c>
      <c r="M764" s="54">
        <f t="shared" si="102"/>
        <v>6.7397540983606552</v>
      </c>
      <c r="N764" s="54">
        <f t="shared" si="104"/>
        <v>13.847131147540983</v>
      </c>
      <c r="O764" s="54">
        <v>1.0524431314623337</v>
      </c>
      <c r="P764" s="56">
        <f t="shared" si="105"/>
        <v>7.0708202730966202E-2</v>
      </c>
    </row>
    <row r="765" spans="1:16" x14ac:dyDescent="0.2">
      <c r="A765" s="59">
        <f t="shared" si="103"/>
        <v>46</v>
      </c>
      <c r="B765" s="57" t="s">
        <v>994</v>
      </c>
      <c r="C765" s="94">
        <v>570.20000000000005</v>
      </c>
      <c r="D765" s="57"/>
      <c r="E765" s="59"/>
      <c r="F765" s="57">
        <f t="shared" si="96"/>
        <v>570.20000000000005</v>
      </c>
      <c r="G765" s="57">
        <v>8</v>
      </c>
      <c r="H765" s="57"/>
      <c r="I765" s="57"/>
      <c r="J765" s="57">
        <f t="shared" si="97"/>
        <v>8</v>
      </c>
      <c r="K765" s="95">
        <f t="shared" si="100"/>
        <v>5.1229508196721308E-3</v>
      </c>
      <c r="L765" s="54">
        <f t="shared" si="101"/>
        <v>18.852459016393443</v>
      </c>
      <c r="M765" s="54">
        <f t="shared" si="102"/>
        <v>4.1475409836065573</v>
      </c>
      <c r="N765" s="54">
        <f t="shared" si="104"/>
        <v>8.5213114754098367</v>
      </c>
      <c r="O765" s="54">
        <v>0.64765731166912832</v>
      </c>
      <c r="P765" s="56">
        <f t="shared" si="105"/>
        <v>5.6416991909994677E-2</v>
      </c>
    </row>
    <row r="766" spans="1:16" x14ac:dyDescent="0.2">
      <c r="A766" s="59">
        <f t="shared" si="103"/>
        <v>47</v>
      </c>
      <c r="B766" s="57" t="s">
        <v>995</v>
      </c>
      <c r="C766" s="94">
        <v>251.5</v>
      </c>
      <c r="D766" s="57"/>
      <c r="E766" s="59"/>
      <c r="F766" s="57">
        <f t="shared" si="96"/>
        <v>251.5</v>
      </c>
      <c r="G766" s="57">
        <v>3</v>
      </c>
      <c r="H766" s="57"/>
      <c r="I766" s="57"/>
      <c r="J766" s="57">
        <f t="shared" si="97"/>
        <v>3</v>
      </c>
      <c r="K766" s="95">
        <f t="shared" si="100"/>
        <v>1.9211065573770491E-3</v>
      </c>
      <c r="L766" s="54">
        <f t="shared" si="101"/>
        <v>7.0696721311475406</v>
      </c>
      <c r="M766" s="54">
        <f t="shared" si="102"/>
        <v>1.555327868852459</v>
      </c>
      <c r="N766" s="54">
        <f t="shared" si="104"/>
        <v>3.1954918032786885</v>
      </c>
      <c r="O766" s="54">
        <v>0.24287149187592316</v>
      </c>
      <c r="P766" s="56">
        <f t="shared" si="105"/>
        <v>4.7965659225266848E-2</v>
      </c>
    </row>
    <row r="767" spans="1:16" x14ac:dyDescent="0.2">
      <c r="A767" s="59">
        <f t="shared" si="103"/>
        <v>48</v>
      </c>
      <c r="B767" s="57" t="s">
        <v>996</v>
      </c>
      <c r="C767" s="94">
        <v>810.9</v>
      </c>
      <c r="D767" s="57">
        <v>47.5</v>
      </c>
      <c r="E767" s="59"/>
      <c r="F767" s="57">
        <f t="shared" si="96"/>
        <v>858.4</v>
      </c>
      <c r="G767" s="57">
        <v>13</v>
      </c>
      <c r="H767" s="57">
        <v>1</v>
      </c>
      <c r="I767" s="57"/>
      <c r="J767" s="57">
        <f t="shared" si="97"/>
        <v>14</v>
      </c>
      <c r="K767" s="95">
        <f t="shared" si="100"/>
        <v>8.9651639344262291E-3</v>
      </c>
      <c r="L767" s="54">
        <f t="shared" si="101"/>
        <v>32.991803278688522</v>
      </c>
      <c r="M767" s="54">
        <f t="shared" si="102"/>
        <v>7.2581967213114753</v>
      </c>
      <c r="N767" s="54">
        <f t="shared" si="104"/>
        <v>14.912295081967212</v>
      </c>
      <c r="O767" s="54">
        <v>1.1334002954209745</v>
      </c>
      <c r="P767" s="56">
        <f t="shared" si="105"/>
        <v>6.5582124158187552E-2</v>
      </c>
    </row>
    <row r="768" spans="1:16" x14ac:dyDescent="0.2">
      <c r="A768" s="59">
        <f t="shared" si="103"/>
        <v>49</v>
      </c>
      <c r="B768" s="57" t="s">
        <v>997</v>
      </c>
      <c r="C768" s="94">
        <v>553</v>
      </c>
      <c r="D768" s="57"/>
      <c r="E768" s="59"/>
      <c r="F768" s="57">
        <f t="shared" si="96"/>
        <v>553</v>
      </c>
      <c r="G768" s="57">
        <v>12</v>
      </c>
      <c r="H768" s="57"/>
      <c r="I768" s="57"/>
      <c r="J768" s="57">
        <f t="shared" si="97"/>
        <v>12</v>
      </c>
      <c r="K768" s="95">
        <f t="shared" si="100"/>
        <v>7.6844262295081966E-3</v>
      </c>
      <c r="L768" s="54">
        <f t="shared" si="101"/>
        <v>28.278688524590162</v>
      </c>
      <c r="M768" s="54">
        <f t="shared" si="102"/>
        <v>6.221311475409836</v>
      </c>
      <c r="N768" s="54">
        <f t="shared" si="104"/>
        <v>12.781967213114754</v>
      </c>
      <c r="O768" s="54">
        <v>0.97148596750369265</v>
      </c>
      <c r="P768" s="56">
        <f t="shared" si="105"/>
        <v>8.7257600688279299E-2</v>
      </c>
    </row>
    <row r="769" spans="1:16" x14ac:dyDescent="0.2">
      <c r="A769" s="59">
        <f t="shared" si="103"/>
        <v>50</v>
      </c>
      <c r="B769" s="57" t="s">
        <v>998</v>
      </c>
      <c r="C769" s="94">
        <v>993.9</v>
      </c>
      <c r="D769" s="57"/>
      <c r="E769" s="59"/>
      <c r="F769" s="57">
        <f t="shared" si="96"/>
        <v>993.9</v>
      </c>
      <c r="G769" s="57">
        <v>24</v>
      </c>
      <c r="H769" s="57"/>
      <c r="I769" s="57"/>
      <c r="J769" s="57">
        <f t="shared" si="97"/>
        <v>24</v>
      </c>
      <c r="K769" s="95">
        <f t="shared" si="100"/>
        <v>1.5368852459016393E-2</v>
      </c>
      <c r="L769" s="54">
        <f t="shared" si="101"/>
        <v>56.557377049180324</v>
      </c>
      <c r="M769" s="54">
        <f t="shared" si="102"/>
        <v>12.442622950819672</v>
      </c>
      <c r="N769" s="54">
        <f t="shared" si="104"/>
        <v>25.563934426229508</v>
      </c>
      <c r="O769" s="54">
        <v>1.9429719350073853</v>
      </c>
      <c r="P769" s="56">
        <f t="shared" si="105"/>
        <v>9.7099211551702286E-2</v>
      </c>
    </row>
    <row r="770" spans="1:16" x14ac:dyDescent="0.2">
      <c r="A770" s="59">
        <f t="shared" si="103"/>
        <v>51</v>
      </c>
      <c r="B770" s="57" t="s">
        <v>999</v>
      </c>
      <c r="C770" s="94">
        <v>351.3</v>
      </c>
      <c r="D770" s="57"/>
      <c r="E770" s="59"/>
      <c r="F770" s="57">
        <f t="shared" si="96"/>
        <v>351.3</v>
      </c>
      <c r="G770" s="57">
        <v>5</v>
      </c>
      <c r="H770" s="57"/>
      <c r="I770" s="57"/>
      <c r="J770" s="57">
        <f t="shared" si="97"/>
        <v>5</v>
      </c>
      <c r="K770" s="95">
        <f t="shared" si="100"/>
        <v>3.2018442622950816E-3</v>
      </c>
      <c r="L770" s="54">
        <f t="shared" si="101"/>
        <v>11.782786885245901</v>
      </c>
      <c r="M770" s="54">
        <f t="shared" si="102"/>
        <v>2.5922131147540983</v>
      </c>
      <c r="N770" s="54">
        <f t="shared" si="104"/>
        <v>5.3258196721311473</v>
      </c>
      <c r="O770" s="54">
        <v>0.40478581979320521</v>
      </c>
      <c r="P770" s="56">
        <f t="shared" si="105"/>
        <v>5.723201107863464E-2</v>
      </c>
    </row>
    <row r="771" spans="1:16" x14ac:dyDescent="0.2">
      <c r="A771" s="59">
        <f t="shared" si="103"/>
        <v>52</v>
      </c>
      <c r="B771" s="57" t="s">
        <v>1000</v>
      </c>
      <c r="C771" s="94">
        <v>330</v>
      </c>
      <c r="D771" s="57"/>
      <c r="E771" s="59">
        <v>35</v>
      </c>
      <c r="F771" s="57">
        <f t="shared" si="96"/>
        <v>365</v>
      </c>
      <c r="G771" s="57">
        <v>7</v>
      </c>
      <c r="H771" s="57"/>
      <c r="I771" s="57">
        <v>1</v>
      </c>
      <c r="J771" s="57">
        <f t="shared" si="97"/>
        <v>8</v>
      </c>
      <c r="K771" s="95">
        <f t="shared" si="100"/>
        <v>5.1229508196721308E-3</v>
      </c>
      <c r="L771" s="54">
        <f t="shared" si="101"/>
        <v>18.852459016393443</v>
      </c>
      <c r="M771" s="54">
        <f t="shared" si="102"/>
        <v>4.1475409836065573</v>
      </c>
      <c r="N771" s="54">
        <f t="shared" si="104"/>
        <v>8.5213114754098367</v>
      </c>
      <c r="O771" s="54">
        <v>0.64765731166912832</v>
      </c>
      <c r="P771" s="56">
        <f t="shared" si="105"/>
        <v>8.8134161060490324E-2</v>
      </c>
    </row>
    <row r="772" spans="1:16" x14ac:dyDescent="0.2">
      <c r="A772" s="59">
        <f t="shared" si="103"/>
        <v>53</v>
      </c>
      <c r="B772" s="57" t="s">
        <v>1001</v>
      </c>
      <c r="C772" s="94">
        <v>207.1</v>
      </c>
      <c r="D772" s="57"/>
      <c r="E772" s="59">
        <v>43.3</v>
      </c>
      <c r="F772" s="57">
        <f t="shared" si="96"/>
        <v>250.39999999999998</v>
      </c>
      <c r="G772" s="57">
        <v>3</v>
      </c>
      <c r="H772" s="57"/>
      <c r="I772" s="57">
        <v>2</v>
      </c>
      <c r="J772" s="57">
        <f t="shared" si="97"/>
        <v>5</v>
      </c>
      <c r="K772" s="95">
        <f t="shared" si="100"/>
        <v>3.2018442622950816E-3</v>
      </c>
      <c r="L772" s="54">
        <f t="shared" si="101"/>
        <v>11.782786885245901</v>
      </c>
      <c r="M772" s="54">
        <f t="shared" si="102"/>
        <v>2.5922131147540983</v>
      </c>
      <c r="N772" s="54">
        <f t="shared" si="104"/>
        <v>5.3258196721311473</v>
      </c>
      <c r="O772" s="54">
        <v>0.40478581979320521</v>
      </c>
      <c r="P772" s="56">
        <f t="shared" si="105"/>
        <v>8.0293951645065309E-2</v>
      </c>
    </row>
    <row r="773" spans="1:16" x14ac:dyDescent="0.2">
      <c r="A773" s="59">
        <f t="shared" si="103"/>
        <v>54</v>
      </c>
      <c r="B773" s="57" t="s">
        <v>1002</v>
      </c>
      <c r="C773" s="94">
        <v>285.8</v>
      </c>
      <c r="D773" s="57"/>
      <c r="E773" s="59">
        <v>39.1</v>
      </c>
      <c r="F773" s="57">
        <f t="shared" si="96"/>
        <v>324.90000000000003</v>
      </c>
      <c r="G773" s="57">
        <v>4</v>
      </c>
      <c r="H773" s="57"/>
      <c r="I773" s="57">
        <v>1</v>
      </c>
      <c r="J773" s="57">
        <f t="shared" si="97"/>
        <v>5</v>
      </c>
      <c r="K773" s="95">
        <f t="shared" si="100"/>
        <v>3.2018442622950816E-3</v>
      </c>
      <c r="L773" s="54">
        <f t="shared" si="101"/>
        <v>11.782786885245901</v>
      </c>
      <c r="M773" s="54">
        <f t="shared" si="102"/>
        <v>2.5922131147540983</v>
      </c>
      <c r="N773" s="54">
        <f t="shared" si="104"/>
        <v>5.3258196721311473</v>
      </c>
      <c r="O773" s="54">
        <v>0.40478581979320521</v>
      </c>
      <c r="P773" s="56">
        <f t="shared" si="105"/>
        <v>6.1882442265079558E-2</v>
      </c>
    </row>
    <row r="774" spans="1:16" x14ac:dyDescent="0.2">
      <c r="A774" s="59">
        <f t="shared" si="103"/>
        <v>55</v>
      </c>
      <c r="B774" s="57" t="s">
        <v>1003</v>
      </c>
      <c r="C774" s="94">
        <v>255</v>
      </c>
      <c r="D774" s="57"/>
      <c r="E774" s="59"/>
      <c r="F774" s="57">
        <f t="shared" si="96"/>
        <v>255</v>
      </c>
      <c r="G774" s="57">
        <v>5</v>
      </c>
      <c r="H774" s="57"/>
      <c r="I774" s="57"/>
      <c r="J774" s="57">
        <f t="shared" si="97"/>
        <v>5</v>
      </c>
      <c r="K774" s="95">
        <f t="shared" si="100"/>
        <v>3.2018442622950816E-3</v>
      </c>
      <c r="L774" s="54">
        <f t="shared" si="101"/>
        <v>11.782786885245901</v>
      </c>
      <c r="M774" s="54">
        <f t="shared" si="102"/>
        <v>2.5922131147540983</v>
      </c>
      <c r="N774" s="54">
        <f t="shared" si="104"/>
        <v>5.3258196721311473</v>
      </c>
      <c r="O774" s="54">
        <v>0.40478581979320521</v>
      </c>
      <c r="P774" s="56">
        <f t="shared" si="105"/>
        <v>7.8845511733036666E-2</v>
      </c>
    </row>
    <row r="775" spans="1:16" x14ac:dyDescent="0.2">
      <c r="A775" s="59">
        <f t="shared" si="103"/>
        <v>56</v>
      </c>
      <c r="B775" s="57" t="s">
        <v>1004</v>
      </c>
      <c r="C775" s="94">
        <v>313.39999999999998</v>
      </c>
      <c r="D775" s="57"/>
      <c r="E775" s="59"/>
      <c r="F775" s="57">
        <f t="shared" si="96"/>
        <v>313.39999999999998</v>
      </c>
      <c r="G775" s="57">
        <v>8</v>
      </c>
      <c r="H775" s="57"/>
      <c r="I775" s="57"/>
      <c r="J775" s="57">
        <f t="shared" si="97"/>
        <v>8</v>
      </c>
      <c r="K775" s="95">
        <f t="shared" si="100"/>
        <v>5.1229508196721308E-3</v>
      </c>
      <c r="L775" s="54">
        <f t="shared" si="101"/>
        <v>18.852459016393443</v>
      </c>
      <c r="M775" s="54">
        <f t="shared" si="102"/>
        <v>4.1475409836065573</v>
      </c>
      <c r="N775" s="54">
        <f t="shared" si="104"/>
        <v>8.5213114754098367</v>
      </c>
      <c r="O775" s="54">
        <v>0.64765731166912832</v>
      </c>
      <c r="P775" s="56">
        <f t="shared" si="105"/>
        <v>0.10264508228168145</v>
      </c>
    </row>
    <row r="776" spans="1:16" x14ac:dyDescent="0.2">
      <c r="A776" s="59">
        <f t="shared" si="103"/>
        <v>57</v>
      </c>
      <c r="B776" s="57" t="s">
        <v>1005</v>
      </c>
      <c r="C776" s="94">
        <v>129.80000000000001</v>
      </c>
      <c r="D776" s="57"/>
      <c r="E776" s="59"/>
      <c r="F776" s="57">
        <f t="shared" si="96"/>
        <v>129.80000000000001</v>
      </c>
      <c r="G776" s="57">
        <v>3</v>
      </c>
      <c r="H776" s="57"/>
      <c r="I776" s="57"/>
      <c r="J776" s="57">
        <f t="shared" si="97"/>
        <v>3</v>
      </c>
      <c r="K776" s="95">
        <f t="shared" si="100"/>
        <v>1.9211065573770491E-3</v>
      </c>
      <c r="L776" s="54">
        <f t="shared" si="101"/>
        <v>7.0696721311475406</v>
      </c>
      <c r="M776" s="54">
        <f t="shared" si="102"/>
        <v>1.555327868852459</v>
      </c>
      <c r="N776" s="54">
        <f t="shared" si="104"/>
        <v>3.1954918032786885</v>
      </c>
      <c r="O776" s="54">
        <v>0.24287149187592316</v>
      </c>
      <c r="P776" s="56">
        <f t="shared" si="105"/>
        <v>9.2938083938017044E-2</v>
      </c>
    </row>
    <row r="777" spans="1:16" x14ac:dyDescent="0.2">
      <c r="A777" s="59">
        <f t="shared" si="103"/>
        <v>58</v>
      </c>
      <c r="B777" s="57" t="s">
        <v>1006</v>
      </c>
      <c r="C777" s="94">
        <v>307.3</v>
      </c>
      <c r="D777" s="57"/>
      <c r="E777" s="59"/>
      <c r="F777" s="57">
        <f t="shared" si="96"/>
        <v>307.3</v>
      </c>
      <c r="G777" s="57">
        <v>8</v>
      </c>
      <c r="H777" s="57"/>
      <c r="I777" s="57"/>
      <c r="J777" s="57">
        <f t="shared" si="97"/>
        <v>8</v>
      </c>
      <c r="K777" s="95">
        <f t="shared" si="100"/>
        <v>5.1229508196721308E-3</v>
      </c>
      <c r="L777" s="54">
        <f t="shared" si="101"/>
        <v>18.852459016393443</v>
      </c>
      <c r="M777" s="54">
        <f t="shared" si="102"/>
        <v>4.1475409836065573</v>
      </c>
      <c r="N777" s="54">
        <f t="shared" si="104"/>
        <v>8.5213114754098367</v>
      </c>
      <c r="O777" s="54">
        <v>0.64765731166912832</v>
      </c>
      <c r="P777" s="56">
        <f t="shared" si="105"/>
        <v>0.10468261889710044</v>
      </c>
    </row>
    <row r="778" spans="1:16" x14ac:dyDescent="0.2">
      <c r="A778" s="59">
        <f t="shared" si="103"/>
        <v>59</v>
      </c>
      <c r="B778" s="57" t="s">
        <v>1008</v>
      </c>
      <c r="C778" s="94">
        <v>134.5</v>
      </c>
      <c r="D778" s="57"/>
      <c r="E778" s="59"/>
      <c r="F778" s="57">
        <f t="shared" ref="F778:F824" si="106">C778+D778+E778</f>
        <v>134.5</v>
      </c>
      <c r="G778" s="57">
        <v>3</v>
      </c>
      <c r="H778" s="57"/>
      <c r="I778" s="57"/>
      <c r="J778" s="57">
        <f t="shared" ref="J778:J824" si="107">G778+H778+I778</f>
        <v>3</v>
      </c>
      <c r="K778" s="95">
        <f t="shared" si="100"/>
        <v>1.9211065573770491E-3</v>
      </c>
      <c r="L778" s="54">
        <f t="shared" si="101"/>
        <v>7.0696721311475406</v>
      </c>
      <c r="M778" s="54">
        <f t="shared" ref="M778:M827" si="108">L778*0.22</f>
        <v>1.555327868852459</v>
      </c>
      <c r="N778" s="54">
        <f t="shared" si="104"/>
        <v>3.1954918032786885</v>
      </c>
      <c r="O778" s="54">
        <v>0.24287149187592316</v>
      </c>
      <c r="P778" s="56">
        <f t="shared" si="105"/>
        <v>8.9690433421223889E-2</v>
      </c>
    </row>
    <row r="779" spans="1:16" x14ac:dyDescent="0.2">
      <c r="A779" s="59">
        <f t="shared" si="103"/>
        <v>60</v>
      </c>
      <c r="B779" s="57" t="s">
        <v>1009</v>
      </c>
      <c r="C779" s="94">
        <v>4314.8999999999996</v>
      </c>
      <c r="D779" s="57"/>
      <c r="E779" s="59">
        <v>196.7</v>
      </c>
      <c r="F779" s="57">
        <f t="shared" si="106"/>
        <v>4511.5999999999995</v>
      </c>
      <c r="G779" s="57">
        <v>95</v>
      </c>
      <c r="H779" s="57"/>
      <c r="I779" s="57">
        <v>1</v>
      </c>
      <c r="J779" s="57">
        <f t="shared" si="107"/>
        <v>96</v>
      </c>
      <c r="K779" s="95">
        <f t="shared" si="100"/>
        <v>6.1475409836065573E-2</v>
      </c>
      <c r="L779" s="54">
        <f t="shared" si="101"/>
        <v>226.2295081967213</v>
      </c>
      <c r="M779" s="54">
        <f t="shared" si="108"/>
        <v>49.770491803278688</v>
      </c>
      <c r="N779" s="54">
        <f t="shared" si="104"/>
        <v>102.25573770491803</v>
      </c>
      <c r="O779" s="54">
        <v>7.7718877400295412</v>
      </c>
      <c r="P779" s="56">
        <f t="shared" si="105"/>
        <v>8.5563353454416985E-2</v>
      </c>
    </row>
    <row r="780" spans="1:16" x14ac:dyDescent="0.2">
      <c r="A780" s="59">
        <f t="shared" si="103"/>
        <v>61</v>
      </c>
      <c r="B780" s="57" t="s">
        <v>1010</v>
      </c>
      <c r="C780" s="94">
        <v>3549.4</v>
      </c>
      <c r="D780" s="57"/>
      <c r="E780" s="59"/>
      <c r="F780" s="57">
        <f t="shared" si="106"/>
        <v>3549.4</v>
      </c>
      <c r="G780" s="57">
        <v>80</v>
      </c>
      <c r="H780" s="57"/>
      <c r="I780" s="57"/>
      <c r="J780" s="57">
        <f t="shared" si="107"/>
        <v>80</v>
      </c>
      <c r="K780" s="95">
        <f t="shared" si="100"/>
        <v>5.1229508196721306E-2</v>
      </c>
      <c r="L780" s="54">
        <f t="shared" si="101"/>
        <v>188.52459016393442</v>
      </c>
      <c r="M780" s="54">
        <f t="shared" si="108"/>
        <v>41.475409836065573</v>
      </c>
      <c r="N780" s="54">
        <f t="shared" si="104"/>
        <v>85.213114754098356</v>
      </c>
      <c r="O780" s="54">
        <v>6.4765731166912834</v>
      </c>
      <c r="P780" s="56">
        <f t="shared" si="105"/>
        <v>9.0632131591477316E-2</v>
      </c>
    </row>
    <row r="781" spans="1:16" x14ac:dyDescent="0.2">
      <c r="A781" s="59">
        <f t="shared" si="103"/>
        <v>62</v>
      </c>
      <c r="B781" s="57" t="s">
        <v>1011</v>
      </c>
      <c r="C781" s="94">
        <v>3345.7</v>
      </c>
      <c r="D781" s="57"/>
      <c r="E781" s="59"/>
      <c r="F781" s="57">
        <f t="shared" si="106"/>
        <v>3345.7</v>
      </c>
      <c r="G781" s="57">
        <v>80</v>
      </c>
      <c r="H781" s="57"/>
      <c r="I781" s="57"/>
      <c r="J781" s="57">
        <f t="shared" si="107"/>
        <v>80</v>
      </c>
      <c r="K781" s="95">
        <f t="shared" si="100"/>
        <v>5.1229508196721306E-2</v>
      </c>
      <c r="L781" s="54">
        <f t="shared" si="101"/>
        <v>188.52459016393442</v>
      </c>
      <c r="M781" s="54">
        <f t="shared" si="108"/>
        <v>41.475409836065573</v>
      </c>
      <c r="N781" s="54">
        <f t="shared" si="104"/>
        <v>85.213114754098356</v>
      </c>
      <c r="O781" s="54">
        <v>6.4765731166912834</v>
      </c>
      <c r="P781" s="56">
        <f t="shared" si="105"/>
        <v>9.6150189159455307E-2</v>
      </c>
    </row>
    <row r="782" spans="1:16" x14ac:dyDescent="0.2">
      <c r="A782" s="59">
        <f t="shared" si="103"/>
        <v>63</v>
      </c>
      <c r="B782" s="57" t="s">
        <v>1012</v>
      </c>
      <c r="C782" s="94">
        <v>3098.6</v>
      </c>
      <c r="D782" s="57"/>
      <c r="E782" s="59">
        <v>182</v>
      </c>
      <c r="F782" s="57">
        <f t="shared" si="106"/>
        <v>3280.6</v>
      </c>
      <c r="G782" s="57">
        <v>66</v>
      </c>
      <c r="H782" s="57"/>
      <c r="I782" s="57">
        <v>1</v>
      </c>
      <c r="J782" s="57">
        <f t="shared" si="107"/>
        <v>67</v>
      </c>
      <c r="K782" s="95">
        <f t="shared" si="100"/>
        <v>4.2904713114754092E-2</v>
      </c>
      <c r="L782" s="54">
        <f t="shared" si="101"/>
        <v>157.88934426229505</v>
      </c>
      <c r="M782" s="54">
        <f t="shared" si="108"/>
        <v>34.73565573770491</v>
      </c>
      <c r="N782" s="54">
        <f t="shared" si="104"/>
        <v>71.365983606557364</v>
      </c>
      <c r="O782" s="54">
        <v>5.4241299852289506</v>
      </c>
      <c r="P782" s="56">
        <f t="shared" si="105"/>
        <v>8.2123731510024472E-2</v>
      </c>
    </row>
    <row r="783" spans="1:16" x14ac:dyDescent="0.2">
      <c r="A783" s="59">
        <f t="shared" si="103"/>
        <v>64</v>
      </c>
      <c r="B783" s="57" t="s">
        <v>1013</v>
      </c>
      <c r="C783" s="94">
        <v>141.30000000000001</v>
      </c>
      <c r="D783" s="57"/>
      <c r="E783" s="59"/>
      <c r="F783" s="57">
        <f t="shared" si="106"/>
        <v>141.30000000000001</v>
      </c>
      <c r="G783" s="57">
        <v>3</v>
      </c>
      <c r="H783" s="57"/>
      <c r="I783" s="57"/>
      <c r="J783" s="57">
        <f t="shared" si="107"/>
        <v>3</v>
      </c>
      <c r="K783" s="95">
        <f t="shared" si="100"/>
        <v>1.9211065573770491E-3</v>
      </c>
      <c r="L783" s="54">
        <f t="shared" si="101"/>
        <v>7.0696721311475406</v>
      </c>
      <c r="M783" s="54">
        <f t="shared" si="108"/>
        <v>1.555327868852459</v>
      </c>
      <c r="N783" s="54">
        <f t="shared" si="104"/>
        <v>3.1954918032786885</v>
      </c>
      <c r="O783" s="54">
        <v>0.24287149187592316</v>
      </c>
      <c r="P783" s="56">
        <f t="shared" si="105"/>
        <v>8.5374120984816781E-2</v>
      </c>
    </row>
    <row r="784" spans="1:16" x14ac:dyDescent="0.2">
      <c r="A784" s="59">
        <f t="shared" si="103"/>
        <v>65</v>
      </c>
      <c r="B784" s="57" t="s">
        <v>1014</v>
      </c>
      <c r="C784" s="94">
        <v>263.8</v>
      </c>
      <c r="D784" s="57"/>
      <c r="E784" s="59"/>
      <c r="F784" s="57">
        <f t="shared" si="106"/>
        <v>263.8</v>
      </c>
      <c r="G784" s="57">
        <v>4</v>
      </c>
      <c r="H784" s="57"/>
      <c r="I784" s="57"/>
      <c r="J784" s="57">
        <f t="shared" si="107"/>
        <v>4</v>
      </c>
      <c r="K784" s="95">
        <f t="shared" si="100"/>
        <v>2.5614754098360654E-3</v>
      </c>
      <c r="L784" s="54">
        <f t="shared" si="101"/>
        <v>9.4262295081967213</v>
      </c>
      <c r="M784" s="54">
        <f t="shared" si="108"/>
        <v>2.0737704918032787</v>
      </c>
      <c r="N784" s="54">
        <f t="shared" ref="N784:N815" si="109">L784*0.452</f>
        <v>4.2606557377049183</v>
      </c>
      <c r="O784" s="54">
        <v>0.32382865583456416</v>
      </c>
      <c r="P784" s="56">
        <f t="shared" ref="P784:P815" si="110">(L784+M784+N784+O784)/F784</f>
        <v>6.0972268360650048E-2</v>
      </c>
    </row>
    <row r="785" spans="1:16" x14ac:dyDescent="0.2">
      <c r="A785" s="59">
        <f t="shared" si="103"/>
        <v>66</v>
      </c>
      <c r="B785" s="57" t="s">
        <v>1015</v>
      </c>
      <c r="C785" s="94">
        <v>117.3</v>
      </c>
      <c r="D785" s="57"/>
      <c r="E785" s="59"/>
      <c r="F785" s="57">
        <f t="shared" si="106"/>
        <v>117.3</v>
      </c>
      <c r="G785" s="57">
        <v>3</v>
      </c>
      <c r="H785" s="57"/>
      <c r="I785" s="57"/>
      <c r="J785" s="57">
        <f t="shared" si="107"/>
        <v>3</v>
      </c>
      <c r="K785" s="95">
        <f t="shared" ref="K785:K848" si="111">2.5/3904*J785</f>
        <v>1.9211065573770491E-3</v>
      </c>
      <c r="L785" s="54">
        <f t="shared" ref="L785:L848" si="112">K785*3680</f>
        <v>7.0696721311475406</v>
      </c>
      <c r="M785" s="54">
        <f t="shared" si="108"/>
        <v>1.555327868852459</v>
      </c>
      <c r="N785" s="54">
        <f t="shared" si="109"/>
        <v>3.1954918032786885</v>
      </c>
      <c r="O785" s="54">
        <v>0.24287149187592316</v>
      </c>
      <c r="P785" s="56">
        <f t="shared" si="110"/>
        <v>0.10284197182570003</v>
      </c>
    </row>
    <row r="786" spans="1:16" x14ac:dyDescent="0.2">
      <c r="A786" s="59">
        <f t="shared" ref="A786:A849" si="113">A785+1</f>
        <v>67</v>
      </c>
      <c r="B786" s="57" t="s">
        <v>1016</v>
      </c>
      <c r="C786" s="94">
        <v>138</v>
      </c>
      <c r="D786" s="57"/>
      <c r="E786" s="59"/>
      <c r="F786" s="57">
        <f t="shared" si="106"/>
        <v>138</v>
      </c>
      <c r="G786" s="57">
        <v>4</v>
      </c>
      <c r="H786" s="57"/>
      <c r="I786" s="57"/>
      <c r="J786" s="57">
        <f t="shared" si="107"/>
        <v>4</v>
      </c>
      <c r="K786" s="95">
        <f t="shared" si="111"/>
        <v>2.5614754098360654E-3</v>
      </c>
      <c r="L786" s="54">
        <f t="shared" si="112"/>
        <v>9.4262295081967213</v>
      </c>
      <c r="M786" s="54">
        <f t="shared" si="108"/>
        <v>2.0737704918032787</v>
      </c>
      <c r="N786" s="54">
        <f t="shared" si="109"/>
        <v>4.2606557377049183</v>
      </c>
      <c r="O786" s="54">
        <v>0.32382865583456416</v>
      </c>
      <c r="P786" s="56">
        <f t="shared" si="110"/>
        <v>0.11655423473579336</v>
      </c>
    </row>
    <row r="787" spans="1:16" x14ac:dyDescent="0.2">
      <c r="A787" s="59">
        <f t="shared" si="113"/>
        <v>68</v>
      </c>
      <c r="B787" s="57" t="s">
        <v>1017</v>
      </c>
      <c r="C787" s="94">
        <v>139</v>
      </c>
      <c r="D787" s="57"/>
      <c r="E787" s="59"/>
      <c r="F787" s="57">
        <f t="shared" si="106"/>
        <v>139</v>
      </c>
      <c r="G787" s="57">
        <v>4</v>
      </c>
      <c r="H787" s="57"/>
      <c r="I787" s="57"/>
      <c r="J787" s="57">
        <f t="shared" si="107"/>
        <v>4</v>
      </c>
      <c r="K787" s="95">
        <f t="shared" si="111"/>
        <v>2.5614754098360654E-3</v>
      </c>
      <c r="L787" s="54">
        <f t="shared" si="112"/>
        <v>9.4262295081967213</v>
      </c>
      <c r="M787" s="54">
        <f t="shared" si="108"/>
        <v>2.0737704918032787</v>
      </c>
      <c r="N787" s="54">
        <f t="shared" si="109"/>
        <v>4.2606557377049183</v>
      </c>
      <c r="O787" s="54">
        <v>0.32382865583456416</v>
      </c>
      <c r="P787" s="56">
        <f t="shared" si="110"/>
        <v>0.11571571506143513</v>
      </c>
    </row>
    <row r="788" spans="1:16" x14ac:dyDescent="0.2">
      <c r="A788" s="59">
        <f t="shared" si="113"/>
        <v>69</v>
      </c>
      <c r="B788" s="57" t="s">
        <v>1018</v>
      </c>
      <c r="C788" s="94">
        <v>133</v>
      </c>
      <c r="D788" s="57"/>
      <c r="E788" s="59"/>
      <c r="F788" s="57">
        <f t="shared" si="106"/>
        <v>133</v>
      </c>
      <c r="G788" s="57">
        <v>4</v>
      </c>
      <c r="H788" s="57"/>
      <c r="I788" s="57"/>
      <c r="J788" s="57">
        <f t="shared" si="107"/>
        <v>4</v>
      </c>
      <c r="K788" s="95">
        <f t="shared" si="111"/>
        <v>2.5614754098360654E-3</v>
      </c>
      <c r="L788" s="54">
        <f t="shared" si="112"/>
        <v>9.4262295081967213</v>
      </c>
      <c r="M788" s="54">
        <f t="shared" si="108"/>
        <v>2.0737704918032787</v>
      </c>
      <c r="N788" s="54">
        <f t="shared" si="109"/>
        <v>4.2606557377049183</v>
      </c>
      <c r="O788" s="54">
        <v>0.32382865583456416</v>
      </c>
      <c r="P788" s="56">
        <f t="shared" si="110"/>
        <v>0.12093597288375552</v>
      </c>
    </row>
    <row r="789" spans="1:16" x14ac:dyDescent="0.2">
      <c r="A789" s="59">
        <f t="shared" si="113"/>
        <v>70</v>
      </c>
      <c r="B789" s="57" t="s">
        <v>1019</v>
      </c>
      <c r="C789" s="94">
        <v>315.60000000000002</v>
      </c>
      <c r="D789" s="81"/>
      <c r="E789" s="59"/>
      <c r="F789" s="57">
        <f t="shared" si="106"/>
        <v>315.60000000000002</v>
      </c>
      <c r="G789" s="57">
        <v>8</v>
      </c>
      <c r="H789" s="57"/>
      <c r="I789" s="57"/>
      <c r="J789" s="57">
        <f t="shared" si="107"/>
        <v>8</v>
      </c>
      <c r="K789" s="95">
        <f t="shared" si="111"/>
        <v>5.1229508196721308E-3</v>
      </c>
      <c r="L789" s="54">
        <f t="shared" si="112"/>
        <v>18.852459016393443</v>
      </c>
      <c r="M789" s="54">
        <f t="shared" si="108"/>
        <v>4.1475409836065573</v>
      </c>
      <c r="N789" s="54">
        <f t="shared" si="109"/>
        <v>8.5213114754098367</v>
      </c>
      <c r="O789" s="54">
        <v>0.64765731166912832</v>
      </c>
      <c r="P789" s="56">
        <f t="shared" si="110"/>
        <v>0.10192955889442004</v>
      </c>
    </row>
    <row r="790" spans="1:16" x14ac:dyDescent="0.2">
      <c r="A790" s="59">
        <f t="shared" si="113"/>
        <v>71</v>
      </c>
      <c r="B790" s="57" t="s">
        <v>1020</v>
      </c>
      <c r="C790" s="94">
        <v>265.7</v>
      </c>
      <c r="D790" s="57"/>
      <c r="E790" s="59"/>
      <c r="F790" s="57">
        <f t="shared" si="106"/>
        <v>265.7</v>
      </c>
      <c r="G790" s="57">
        <v>5</v>
      </c>
      <c r="H790" s="57"/>
      <c r="I790" s="57"/>
      <c r="J790" s="57">
        <f t="shared" si="107"/>
        <v>5</v>
      </c>
      <c r="K790" s="95">
        <f t="shared" si="111"/>
        <v>3.2018442622950816E-3</v>
      </c>
      <c r="L790" s="54">
        <f t="shared" si="112"/>
        <v>11.782786885245901</v>
      </c>
      <c r="M790" s="54">
        <f t="shared" si="108"/>
        <v>2.5922131147540983</v>
      </c>
      <c r="N790" s="54">
        <f t="shared" si="109"/>
        <v>5.3258196721311473</v>
      </c>
      <c r="O790" s="54">
        <v>0.40478581979320521</v>
      </c>
      <c r="P790" s="56">
        <f t="shared" si="110"/>
        <v>7.5670325524743509E-2</v>
      </c>
    </row>
    <row r="791" spans="1:16" x14ac:dyDescent="0.2">
      <c r="A791" s="59">
        <f t="shared" si="113"/>
        <v>72</v>
      </c>
      <c r="B791" s="57" t="s">
        <v>1021</v>
      </c>
      <c r="C791" s="94">
        <v>156.80000000000001</v>
      </c>
      <c r="D791" s="57"/>
      <c r="E791" s="98">
        <v>17.5</v>
      </c>
      <c r="F791" s="57">
        <f t="shared" si="106"/>
        <v>174.3</v>
      </c>
      <c r="G791" s="57">
        <v>3</v>
      </c>
      <c r="H791" s="57"/>
      <c r="I791" s="57">
        <v>1</v>
      </c>
      <c r="J791" s="57">
        <f t="shared" si="107"/>
        <v>4</v>
      </c>
      <c r="K791" s="95">
        <f t="shared" si="111"/>
        <v>2.5614754098360654E-3</v>
      </c>
      <c r="L791" s="54">
        <f t="shared" si="112"/>
        <v>9.4262295081967213</v>
      </c>
      <c r="M791" s="54">
        <f t="shared" si="108"/>
        <v>2.0737704918032787</v>
      </c>
      <c r="N791" s="54">
        <f t="shared" si="109"/>
        <v>4.2606557377049183</v>
      </c>
      <c r="O791" s="54">
        <v>0.32382865583456416</v>
      </c>
      <c r="P791" s="56">
        <f t="shared" si="110"/>
        <v>9.2280461236600594E-2</v>
      </c>
    </row>
    <row r="792" spans="1:16" x14ac:dyDescent="0.2">
      <c r="A792" s="59">
        <f t="shared" si="113"/>
        <v>73</v>
      </c>
      <c r="B792" s="57" t="s">
        <v>1022</v>
      </c>
      <c r="C792" s="94">
        <v>132.30000000000001</v>
      </c>
      <c r="D792" s="57"/>
      <c r="E792" s="59"/>
      <c r="F792" s="57">
        <f t="shared" si="106"/>
        <v>132.30000000000001</v>
      </c>
      <c r="G792" s="57">
        <v>3</v>
      </c>
      <c r="H792" s="57"/>
      <c r="I792" s="57"/>
      <c r="J792" s="57">
        <f t="shared" si="107"/>
        <v>3</v>
      </c>
      <c r="K792" s="95">
        <f t="shared" si="111"/>
        <v>1.9211065573770491E-3</v>
      </c>
      <c r="L792" s="54">
        <f t="shared" si="112"/>
        <v>7.0696721311475406</v>
      </c>
      <c r="M792" s="54">
        <f t="shared" si="108"/>
        <v>1.555327868852459</v>
      </c>
      <c r="N792" s="54">
        <f t="shared" si="109"/>
        <v>3.1954918032786885</v>
      </c>
      <c r="O792" s="54">
        <v>0.24287149187592316</v>
      </c>
      <c r="P792" s="56">
        <f t="shared" si="110"/>
        <v>9.118188431711724E-2</v>
      </c>
    </row>
    <row r="793" spans="1:16" x14ac:dyDescent="0.2">
      <c r="A793" s="59">
        <f t="shared" si="113"/>
        <v>74</v>
      </c>
      <c r="B793" s="57" t="s">
        <v>1023</v>
      </c>
      <c r="C793" s="94">
        <v>238.1</v>
      </c>
      <c r="D793" s="57"/>
      <c r="E793" s="59"/>
      <c r="F793" s="57">
        <f t="shared" si="106"/>
        <v>238.1</v>
      </c>
      <c r="G793" s="57">
        <v>4</v>
      </c>
      <c r="H793" s="57"/>
      <c r="I793" s="57"/>
      <c r="J793" s="57">
        <f t="shared" si="107"/>
        <v>4</v>
      </c>
      <c r="K793" s="95">
        <f t="shared" si="111"/>
        <v>2.5614754098360654E-3</v>
      </c>
      <c r="L793" s="54">
        <f t="shared" si="112"/>
        <v>9.4262295081967213</v>
      </c>
      <c r="M793" s="54">
        <f t="shared" si="108"/>
        <v>2.0737704918032787</v>
      </c>
      <c r="N793" s="54">
        <f t="shared" si="109"/>
        <v>4.2606557377049183</v>
      </c>
      <c r="O793" s="54">
        <v>0.32382865583456416</v>
      </c>
      <c r="P793" s="56">
        <f t="shared" si="110"/>
        <v>6.7553483383198165E-2</v>
      </c>
    </row>
    <row r="794" spans="1:16" x14ac:dyDescent="0.2">
      <c r="A794" s="59">
        <f t="shared" si="113"/>
        <v>75</v>
      </c>
      <c r="B794" s="57" t="s">
        <v>1024</v>
      </c>
      <c r="C794" s="94">
        <v>80.8</v>
      </c>
      <c r="D794" s="57"/>
      <c r="E794" s="59"/>
      <c r="F794" s="57">
        <f t="shared" si="106"/>
        <v>80.8</v>
      </c>
      <c r="G794" s="57">
        <v>2</v>
      </c>
      <c r="H794" s="57"/>
      <c r="I794" s="57"/>
      <c r="J794" s="57">
        <f t="shared" si="107"/>
        <v>2</v>
      </c>
      <c r="K794" s="95">
        <f t="shared" si="111"/>
        <v>1.2807377049180327E-3</v>
      </c>
      <c r="L794" s="54">
        <f t="shared" si="112"/>
        <v>4.7131147540983607</v>
      </c>
      <c r="M794" s="54">
        <f t="shared" si="108"/>
        <v>1.0368852459016393</v>
      </c>
      <c r="N794" s="54">
        <f t="shared" si="109"/>
        <v>2.1303278688524592</v>
      </c>
      <c r="O794" s="54">
        <v>0.16191432791728208</v>
      </c>
      <c r="P794" s="56">
        <f t="shared" si="110"/>
        <v>9.9532700455071066E-2</v>
      </c>
    </row>
    <row r="795" spans="1:16" x14ac:dyDescent="0.2">
      <c r="A795" s="59">
        <f t="shared" si="113"/>
        <v>76</v>
      </c>
      <c r="B795" s="57" t="s">
        <v>1025</v>
      </c>
      <c r="C795" s="94">
        <v>137.5</v>
      </c>
      <c r="D795" s="57"/>
      <c r="E795" s="59">
        <v>41.1</v>
      </c>
      <c r="F795" s="57">
        <f t="shared" si="106"/>
        <v>178.6</v>
      </c>
      <c r="G795" s="57">
        <v>3</v>
      </c>
      <c r="H795" s="57"/>
      <c r="I795" s="57">
        <v>1</v>
      </c>
      <c r="J795" s="57">
        <f t="shared" si="107"/>
        <v>4</v>
      </c>
      <c r="K795" s="95">
        <f t="shared" si="111"/>
        <v>2.5614754098360654E-3</v>
      </c>
      <c r="L795" s="54">
        <f t="shared" si="112"/>
        <v>9.4262295081967213</v>
      </c>
      <c r="M795" s="54">
        <f t="shared" si="108"/>
        <v>2.0737704918032787</v>
      </c>
      <c r="N795" s="54">
        <f t="shared" si="109"/>
        <v>4.2606557377049183</v>
      </c>
      <c r="O795" s="54">
        <v>0.32382865583456416</v>
      </c>
      <c r="P795" s="56">
        <f t="shared" si="110"/>
        <v>9.0058703211307295E-2</v>
      </c>
    </row>
    <row r="796" spans="1:16" x14ac:dyDescent="0.2">
      <c r="A796" s="59">
        <f t="shared" si="113"/>
        <v>77</v>
      </c>
      <c r="B796" s="57" t="s">
        <v>1026</v>
      </c>
      <c r="C796" s="94">
        <v>84.9</v>
      </c>
      <c r="D796" s="57"/>
      <c r="E796" s="59"/>
      <c r="F796" s="57">
        <f t="shared" si="106"/>
        <v>84.9</v>
      </c>
      <c r="G796" s="57">
        <v>1</v>
      </c>
      <c r="H796" s="57"/>
      <c r="I796" s="57"/>
      <c r="J796" s="57">
        <f t="shared" si="107"/>
        <v>1</v>
      </c>
      <c r="K796" s="95">
        <f t="shared" si="111"/>
        <v>6.4036885245901635E-4</v>
      </c>
      <c r="L796" s="54">
        <f t="shared" si="112"/>
        <v>2.3565573770491803</v>
      </c>
      <c r="M796" s="54">
        <f t="shared" si="108"/>
        <v>0.51844262295081966</v>
      </c>
      <c r="N796" s="54">
        <f t="shared" si="109"/>
        <v>1.0651639344262296</v>
      </c>
      <c r="O796" s="54">
        <v>8.095716395864104E-2</v>
      </c>
      <c r="P796" s="56">
        <f t="shared" si="110"/>
        <v>4.7363028249527331E-2</v>
      </c>
    </row>
    <row r="797" spans="1:16" x14ac:dyDescent="0.2">
      <c r="A797" s="59">
        <f t="shared" si="113"/>
        <v>78</v>
      </c>
      <c r="B797" s="57" t="s">
        <v>1027</v>
      </c>
      <c r="C797" s="94">
        <v>332.9</v>
      </c>
      <c r="D797" s="57"/>
      <c r="E797" s="59"/>
      <c r="F797" s="57">
        <f t="shared" si="106"/>
        <v>332.9</v>
      </c>
      <c r="G797" s="57">
        <v>6</v>
      </c>
      <c r="H797" s="57"/>
      <c r="I797" s="57"/>
      <c r="J797" s="57">
        <f t="shared" si="107"/>
        <v>6</v>
      </c>
      <c r="K797" s="95">
        <f t="shared" si="111"/>
        <v>3.8422131147540983E-3</v>
      </c>
      <c r="L797" s="54">
        <f t="shared" si="112"/>
        <v>14.139344262295081</v>
      </c>
      <c r="M797" s="54">
        <f t="shared" si="108"/>
        <v>3.110655737704918</v>
      </c>
      <c r="N797" s="54">
        <f t="shared" si="109"/>
        <v>6.3909836065573771</v>
      </c>
      <c r="O797" s="54">
        <v>0.48574298375184632</v>
      </c>
      <c r="P797" s="56">
        <f t="shared" si="110"/>
        <v>7.2474396486359949E-2</v>
      </c>
    </row>
    <row r="798" spans="1:16" x14ac:dyDescent="0.2">
      <c r="A798" s="59">
        <f t="shared" si="113"/>
        <v>79</v>
      </c>
      <c r="B798" s="57" t="s">
        <v>1028</v>
      </c>
      <c r="C798" s="94">
        <v>3867.9</v>
      </c>
      <c r="D798" s="57"/>
      <c r="E798" s="59"/>
      <c r="F798" s="57">
        <f t="shared" si="106"/>
        <v>3867.9</v>
      </c>
      <c r="G798" s="57">
        <v>89</v>
      </c>
      <c r="H798" s="57"/>
      <c r="I798" s="57"/>
      <c r="J798" s="57">
        <f t="shared" si="107"/>
        <v>89</v>
      </c>
      <c r="K798" s="95">
        <f t="shared" si="111"/>
        <v>5.6992827868852458E-2</v>
      </c>
      <c r="L798" s="54">
        <f t="shared" si="112"/>
        <v>209.73360655737704</v>
      </c>
      <c r="M798" s="54">
        <f t="shared" si="108"/>
        <v>46.141393442622949</v>
      </c>
      <c r="N798" s="54">
        <f t="shared" si="109"/>
        <v>94.799590163934425</v>
      </c>
      <c r="O798" s="54">
        <v>7.2051875923190529</v>
      </c>
      <c r="P798" s="56">
        <f t="shared" si="110"/>
        <v>9.2525602460315298E-2</v>
      </c>
    </row>
    <row r="799" spans="1:16" x14ac:dyDescent="0.2">
      <c r="A799" s="59">
        <f t="shared" si="113"/>
        <v>80</v>
      </c>
      <c r="B799" s="57" t="s">
        <v>1029</v>
      </c>
      <c r="C799" s="94">
        <v>3143.8</v>
      </c>
      <c r="D799" s="57"/>
      <c r="E799" s="59">
        <v>91.3</v>
      </c>
      <c r="F799" s="57">
        <f t="shared" si="106"/>
        <v>3235.1000000000004</v>
      </c>
      <c r="G799" s="57">
        <v>80</v>
      </c>
      <c r="H799" s="57"/>
      <c r="I799" s="57">
        <v>1</v>
      </c>
      <c r="J799" s="57">
        <f t="shared" si="107"/>
        <v>81</v>
      </c>
      <c r="K799" s="95">
        <f t="shared" si="111"/>
        <v>5.1869877049180321E-2</v>
      </c>
      <c r="L799" s="54">
        <f t="shared" si="112"/>
        <v>190.88114754098359</v>
      </c>
      <c r="M799" s="54">
        <f t="shared" si="108"/>
        <v>41.993852459016388</v>
      </c>
      <c r="N799" s="54">
        <f t="shared" si="109"/>
        <v>86.27827868852458</v>
      </c>
      <c r="O799" s="54">
        <v>6.5575302806499245</v>
      </c>
      <c r="P799" s="56">
        <f t="shared" si="110"/>
        <v>0.10068029086246931</v>
      </c>
    </row>
    <row r="800" spans="1:16" x14ac:dyDescent="0.2">
      <c r="A800" s="59">
        <f t="shared" si="113"/>
        <v>81</v>
      </c>
      <c r="B800" s="57" t="s">
        <v>1030</v>
      </c>
      <c r="C800" s="94">
        <v>147.19999999999999</v>
      </c>
      <c r="D800" s="57"/>
      <c r="E800" s="59"/>
      <c r="F800" s="57">
        <f t="shared" si="106"/>
        <v>147.19999999999999</v>
      </c>
      <c r="G800" s="57">
        <v>3</v>
      </c>
      <c r="H800" s="57"/>
      <c r="I800" s="57"/>
      <c r="J800" s="57">
        <f t="shared" si="107"/>
        <v>3</v>
      </c>
      <c r="K800" s="95">
        <f t="shared" si="111"/>
        <v>1.9211065573770491E-3</v>
      </c>
      <c r="L800" s="54">
        <f t="shared" si="112"/>
        <v>7.0696721311475406</v>
      </c>
      <c r="M800" s="54">
        <f t="shared" si="108"/>
        <v>1.555327868852459</v>
      </c>
      <c r="N800" s="54">
        <f t="shared" si="109"/>
        <v>3.1954918032786885</v>
      </c>
      <c r="O800" s="54">
        <v>0.24287149187592316</v>
      </c>
      <c r="P800" s="56">
        <f t="shared" si="110"/>
        <v>8.1952196298604715E-2</v>
      </c>
    </row>
    <row r="801" spans="1:16" x14ac:dyDescent="0.2">
      <c r="A801" s="59">
        <f t="shared" si="113"/>
        <v>82</v>
      </c>
      <c r="B801" s="57" t="s">
        <v>1031</v>
      </c>
      <c r="C801" s="94">
        <v>3088.4</v>
      </c>
      <c r="D801" s="57"/>
      <c r="E801" s="59">
        <v>104.6</v>
      </c>
      <c r="F801" s="57">
        <f t="shared" si="106"/>
        <v>3193</v>
      </c>
      <c r="G801" s="57">
        <v>68</v>
      </c>
      <c r="H801" s="57"/>
      <c r="I801" s="57">
        <v>1</v>
      </c>
      <c r="J801" s="57">
        <f t="shared" si="107"/>
        <v>69</v>
      </c>
      <c r="K801" s="95">
        <f t="shared" si="111"/>
        <v>4.418545081967213E-2</v>
      </c>
      <c r="L801" s="54">
        <f t="shared" si="112"/>
        <v>162.60245901639342</v>
      </c>
      <c r="M801" s="54">
        <f t="shared" si="108"/>
        <v>35.772540983606554</v>
      </c>
      <c r="N801" s="54">
        <f t="shared" si="109"/>
        <v>73.496311475409826</v>
      </c>
      <c r="O801" s="54">
        <v>5.5860443131462318</v>
      </c>
      <c r="P801" s="56">
        <f t="shared" si="110"/>
        <v>8.6895507606813666E-2</v>
      </c>
    </row>
    <row r="802" spans="1:16" x14ac:dyDescent="0.2">
      <c r="A802" s="59">
        <f t="shared" si="113"/>
        <v>83</v>
      </c>
      <c r="B802" s="57" t="s">
        <v>1032</v>
      </c>
      <c r="C802" s="94">
        <v>3233.9</v>
      </c>
      <c r="D802" s="57"/>
      <c r="E802" s="59"/>
      <c r="F802" s="57">
        <f t="shared" si="106"/>
        <v>3233.9</v>
      </c>
      <c r="G802" s="57">
        <v>80</v>
      </c>
      <c r="H802" s="57"/>
      <c r="I802" s="57"/>
      <c r="J802" s="57">
        <f t="shared" si="107"/>
        <v>80</v>
      </c>
      <c r="K802" s="95">
        <f t="shared" si="111"/>
        <v>5.1229508196721306E-2</v>
      </c>
      <c r="L802" s="54">
        <f t="shared" si="112"/>
        <v>188.52459016393442</v>
      </c>
      <c r="M802" s="54">
        <f t="shared" si="108"/>
        <v>41.475409836065573</v>
      </c>
      <c r="N802" s="54">
        <f t="shared" si="109"/>
        <v>85.213114754098356</v>
      </c>
      <c r="O802" s="54">
        <v>6.4765731166912834</v>
      </c>
      <c r="P802" s="56">
        <f t="shared" si="110"/>
        <v>9.9474222415903271E-2</v>
      </c>
    </row>
    <row r="803" spans="1:16" x14ac:dyDescent="0.2">
      <c r="A803" s="59">
        <f t="shared" si="113"/>
        <v>84</v>
      </c>
      <c r="B803" s="57" t="s">
        <v>1033</v>
      </c>
      <c r="C803" s="94">
        <v>2156.4</v>
      </c>
      <c r="D803" s="57"/>
      <c r="E803" s="59">
        <v>96.5</v>
      </c>
      <c r="F803" s="57">
        <f t="shared" si="106"/>
        <v>2252.9</v>
      </c>
      <c r="G803" s="57">
        <v>52</v>
      </c>
      <c r="H803" s="57"/>
      <c r="I803" s="57">
        <v>1</v>
      </c>
      <c r="J803" s="57">
        <f t="shared" si="107"/>
        <v>53</v>
      </c>
      <c r="K803" s="95">
        <f t="shared" si="111"/>
        <v>3.3939549180327863E-2</v>
      </c>
      <c r="L803" s="54">
        <f t="shared" si="112"/>
        <v>124.89754098360653</v>
      </c>
      <c r="M803" s="54">
        <f t="shared" si="108"/>
        <v>27.477459016393436</v>
      </c>
      <c r="N803" s="54">
        <f t="shared" si="109"/>
        <v>56.453688524590156</v>
      </c>
      <c r="O803" s="54">
        <v>4.2907296898079759</v>
      </c>
      <c r="P803" s="56">
        <f t="shared" si="110"/>
        <v>9.4597815355496523E-2</v>
      </c>
    </row>
    <row r="804" spans="1:16" x14ac:dyDescent="0.2">
      <c r="A804" s="59">
        <f t="shared" si="113"/>
        <v>85</v>
      </c>
      <c r="B804" s="57" t="s">
        <v>1034</v>
      </c>
      <c r="C804" s="94">
        <v>213.4</v>
      </c>
      <c r="D804" s="57"/>
      <c r="E804" s="59"/>
      <c r="F804" s="57">
        <f t="shared" si="106"/>
        <v>213.4</v>
      </c>
      <c r="G804" s="57">
        <v>5</v>
      </c>
      <c r="H804" s="57"/>
      <c r="I804" s="57"/>
      <c r="J804" s="57">
        <f t="shared" si="107"/>
        <v>5</v>
      </c>
      <c r="K804" s="95">
        <f t="shared" si="111"/>
        <v>3.2018442622950816E-3</v>
      </c>
      <c r="L804" s="54">
        <f t="shared" si="112"/>
        <v>11.782786885245901</v>
      </c>
      <c r="M804" s="54">
        <f t="shared" si="108"/>
        <v>2.5922131147540983</v>
      </c>
      <c r="N804" s="54">
        <f t="shared" si="109"/>
        <v>5.3258196721311473</v>
      </c>
      <c r="O804" s="54">
        <v>0.40478581979320521</v>
      </c>
      <c r="P804" s="56">
        <f t="shared" si="110"/>
        <v>9.421558337359115E-2</v>
      </c>
    </row>
    <row r="805" spans="1:16" x14ac:dyDescent="0.2">
      <c r="A805" s="59">
        <f t="shared" si="113"/>
        <v>86</v>
      </c>
      <c r="B805" s="57" t="s">
        <v>1035</v>
      </c>
      <c r="C805" s="94">
        <v>316.39999999999998</v>
      </c>
      <c r="D805" s="57"/>
      <c r="E805" s="59"/>
      <c r="F805" s="57">
        <f t="shared" si="106"/>
        <v>316.39999999999998</v>
      </c>
      <c r="G805" s="57">
        <v>8</v>
      </c>
      <c r="H805" s="57"/>
      <c r="I805" s="57"/>
      <c r="J805" s="57">
        <f t="shared" si="107"/>
        <v>8</v>
      </c>
      <c r="K805" s="95">
        <f t="shared" si="111"/>
        <v>5.1229508196721308E-3</v>
      </c>
      <c r="L805" s="54">
        <f t="shared" si="112"/>
        <v>18.852459016393443</v>
      </c>
      <c r="M805" s="54">
        <f t="shared" si="108"/>
        <v>4.1475409836065573</v>
      </c>
      <c r="N805" s="54">
        <f t="shared" si="109"/>
        <v>8.5213114754098367</v>
      </c>
      <c r="O805" s="54">
        <v>0.64765731166912832</v>
      </c>
      <c r="P805" s="56">
        <f t="shared" si="110"/>
        <v>0.10167183561023695</v>
      </c>
    </row>
    <row r="806" spans="1:16" x14ac:dyDescent="0.2">
      <c r="A806" s="59">
        <f t="shared" si="113"/>
        <v>87</v>
      </c>
      <c r="B806" s="57" t="s">
        <v>1036</v>
      </c>
      <c r="C806" s="94">
        <v>356.6</v>
      </c>
      <c r="D806" s="57"/>
      <c r="E806" s="59"/>
      <c r="F806" s="57">
        <f t="shared" si="106"/>
        <v>356.6</v>
      </c>
      <c r="G806" s="57">
        <v>10</v>
      </c>
      <c r="H806" s="57"/>
      <c r="I806" s="57"/>
      <c r="J806" s="57">
        <f t="shared" si="107"/>
        <v>10</v>
      </c>
      <c r="K806" s="95">
        <f t="shared" si="111"/>
        <v>6.4036885245901632E-3</v>
      </c>
      <c r="L806" s="54">
        <f t="shared" si="112"/>
        <v>23.565573770491802</v>
      </c>
      <c r="M806" s="54">
        <f t="shared" si="108"/>
        <v>5.1844262295081966</v>
      </c>
      <c r="N806" s="54">
        <f t="shared" si="109"/>
        <v>10.651639344262295</v>
      </c>
      <c r="O806" s="54">
        <v>0.80957163958641043</v>
      </c>
      <c r="P806" s="56">
        <f t="shared" si="110"/>
        <v>0.11276279019587408</v>
      </c>
    </row>
    <row r="807" spans="1:16" x14ac:dyDescent="0.2">
      <c r="A807" s="59">
        <f t="shared" si="113"/>
        <v>88</v>
      </c>
      <c r="B807" s="57" t="s">
        <v>1037</v>
      </c>
      <c r="C807" s="94">
        <v>324.7</v>
      </c>
      <c r="D807" s="57"/>
      <c r="E807" s="59"/>
      <c r="F807" s="57">
        <f t="shared" si="106"/>
        <v>324.7</v>
      </c>
      <c r="G807" s="57">
        <v>8</v>
      </c>
      <c r="H807" s="57"/>
      <c r="I807" s="57"/>
      <c r="J807" s="57">
        <f t="shared" si="107"/>
        <v>8</v>
      </c>
      <c r="K807" s="95">
        <f t="shared" si="111"/>
        <v>5.1229508196721308E-3</v>
      </c>
      <c r="L807" s="54">
        <f t="shared" si="112"/>
        <v>18.852459016393443</v>
      </c>
      <c r="M807" s="54">
        <f t="shared" si="108"/>
        <v>4.1475409836065573</v>
      </c>
      <c r="N807" s="54">
        <f t="shared" si="109"/>
        <v>8.5213114754098367</v>
      </c>
      <c r="O807" s="54">
        <v>0.64765731166912832</v>
      </c>
      <c r="P807" s="56">
        <f t="shared" si="110"/>
        <v>9.9072894324234578E-2</v>
      </c>
    </row>
    <row r="808" spans="1:16" x14ac:dyDescent="0.2">
      <c r="A808" s="59">
        <f t="shared" si="113"/>
        <v>89</v>
      </c>
      <c r="B808" s="57" t="s">
        <v>1038</v>
      </c>
      <c r="C808" s="94">
        <v>140.69999999999999</v>
      </c>
      <c r="D808" s="57"/>
      <c r="E808" s="59"/>
      <c r="F808" s="57">
        <f t="shared" si="106"/>
        <v>140.69999999999999</v>
      </c>
      <c r="G808" s="57">
        <v>4</v>
      </c>
      <c r="H808" s="57"/>
      <c r="I808" s="57"/>
      <c r="J808" s="57">
        <f t="shared" si="107"/>
        <v>4</v>
      </c>
      <c r="K808" s="95">
        <f t="shared" si="111"/>
        <v>2.5614754098360654E-3</v>
      </c>
      <c r="L808" s="54">
        <f t="shared" si="112"/>
        <v>9.4262295081967213</v>
      </c>
      <c r="M808" s="54">
        <f t="shared" si="108"/>
        <v>2.0737704918032787</v>
      </c>
      <c r="N808" s="54">
        <f t="shared" si="109"/>
        <v>4.2606557377049183</v>
      </c>
      <c r="O808" s="54">
        <v>0.32382865583456416</v>
      </c>
      <c r="P808" s="56">
        <f t="shared" si="110"/>
        <v>0.11431758630802762</v>
      </c>
    </row>
    <row r="809" spans="1:16" x14ac:dyDescent="0.2">
      <c r="A809" s="59">
        <f t="shared" si="113"/>
        <v>90</v>
      </c>
      <c r="B809" s="57" t="s">
        <v>1039</v>
      </c>
      <c r="C809" s="94">
        <v>135</v>
      </c>
      <c r="D809" s="57"/>
      <c r="E809" s="59"/>
      <c r="F809" s="57">
        <f t="shared" si="106"/>
        <v>135</v>
      </c>
      <c r="G809" s="57">
        <v>3</v>
      </c>
      <c r="H809" s="57"/>
      <c r="I809" s="57"/>
      <c r="J809" s="57">
        <f t="shared" si="107"/>
        <v>3</v>
      </c>
      <c r="K809" s="95">
        <f t="shared" si="111"/>
        <v>1.9211065573770491E-3</v>
      </c>
      <c r="L809" s="54">
        <f t="shared" si="112"/>
        <v>7.0696721311475406</v>
      </c>
      <c r="M809" s="54">
        <f t="shared" si="108"/>
        <v>1.555327868852459</v>
      </c>
      <c r="N809" s="54">
        <f t="shared" si="109"/>
        <v>3.1954918032786885</v>
      </c>
      <c r="O809" s="54">
        <v>0.24287149187592316</v>
      </c>
      <c r="P809" s="56">
        <f t="shared" si="110"/>
        <v>8.9358246630774907E-2</v>
      </c>
    </row>
    <row r="810" spans="1:16" x14ac:dyDescent="0.2">
      <c r="A810" s="59">
        <f t="shared" si="113"/>
        <v>91</v>
      </c>
      <c r="B810" s="57" t="s">
        <v>1040</v>
      </c>
      <c r="C810" s="94">
        <v>303.7</v>
      </c>
      <c r="D810" s="57"/>
      <c r="E810" s="59"/>
      <c r="F810" s="57">
        <f t="shared" si="106"/>
        <v>303.7</v>
      </c>
      <c r="G810" s="57">
        <v>8</v>
      </c>
      <c r="H810" s="57"/>
      <c r="I810" s="57"/>
      <c r="J810" s="57">
        <f t="shared" si="107"/>
        <v>8</v>
      </c>
      <c r="K810" s="95">
        <f t="shared" si="111"/>
        <v>5.1229508196721308E-3</v>
      </c>
      <c r="L810" s="54">
        <f t="shared" si="112"/>
        <v>18.852459016393443</v>
      </c>
      <c r="M810" s="54">
        <f t="shared" si="108"/>
        <v>4.1475409836065573</v>
      </c>
      <c r="N810" s="54">
        <f t="shared" si="109"/>
        <v>8.5213114754098367</v>
      </c>
      <c r="O810" s="54">
        <v>0.64765731166912832</v>
      </c>
      <c r="P810" s="56">
        <f t="shared" si="110"/>
        <v>0.10592350604899232</v>
      </c>
    </row>
    <row r="811" spans="1:16" x14ac:dyDescent="0.2">
      <c r="A811" s="59">
        <f t="shared" si="113"/>
        <v>92</v>
      </c>
      <c r="B811" s="57" t="s">
        <v>1041</v>
      </c>
      <c r="C811" s="94">
        <v>405.1</v>
      </c>
      <c r="D811" s="57"/>
      <c r="E811" s="59"/>
      <c r="F811" s="57">
        <f t="shared" si="106"/>
        <v>405.1</v>
      </c>
      <c r="G811" s="57">
        <v>8</v>
      </c>
      <c r="H811" s="57"/>
      <c r="I811" s="57"/>
      <c r="J811" s="57">
        <f t="shared" si="107"/>
        <v>8</v>
      </c>
      <c r="K811" s="95">
        <f t="shared" si="111"/>
        <v>5.1229508196721308E-3</v>
      </c>
      <c r="L811" s="54">
        <f t="shared" si="112"/>
        <v>18.852459016393443</v>
      </c>
      <c r="M811" s="54">
        <f t="shared" si="108"/>
        <v>4.1475409836065573</v>
      </c>
      <c r="N811" s="54">
        <f t="shared" si="109"/>
        <v>8.5213114754098367</v>
      </c>
      <c r="O811" s="54">
        <v>0.64765731166912832</v>
      </c>
      <c r="P811" s="56">
        <f t="shared" si="110"/>
        <v>7.9409945166820456E-2</v>
      </c>
    </row>
    <row r="812" spans="1:16" x14ac:dyDescent="0.2">
      <c r="A812" s="59">
        <f t="shared" si="113"/>
        <v>93</v>
      </c>
      <c r="B812" s="57" t="s">
        <v>1042</v>
      </c>
      <c r="C812" s="94">
        <v>409.6</v>
      </c>
      <c r="D812" s="57"/>
      <c r="E812" s="59"/>
      <c r="F812" s="57">
        <f t="shared" si="106"/>
        <v>409.6</v>
      </c>
      <c r="G812" s="57">
        <v>8</v>
      </c>
      <c r="H812" s="57"/>
      <c r="I812" s="57"/>
      <c r="J812" s="57">
        <f t="shared" si="107"/>
        <v>8</v>
      </c>
      <c r="K812" s="95">
        <f t="shared" si="111"/>
        <v>5.1229508196721308E-3</v>
      </c>
      <c r="L812" s="54">
        <f t="shared" si="112"/>
        <v>18.852459016393443</v>
      </c>
      <c r="M812" s="54">
        <f t="shared" si="108"/>
        <v>4.1475409836065573</v>
      </c>
      <c r="N812" s="54">
        <f t="shared" si="109"/>
        <v>8.5213114754098367</v>
      </c>
      <c r="O812" s="54">
        <v>0.64765731166912832</v>
      </c>
      <c r="P812" s="56">
        <f t="shared" si="110"/>
        <v>7.8537521452829509E-2</v>
      </c>
    </row>
    <row r="813" spans="1:16" x14ac:dyDescent="0.2">
      <c r="A813" s="59">
        <f t="shared" si="113"/>
        <v>94</v>
      </c>
      <c r="B813" s="57" t="s">
        <v>1043</v>
      </c>
      <c r="C813" s="94">
        <v>411</v>
      </c>
      <c r="D813" s="57"/>
      <c r="E813" s="59"/>
      <c r="F813" s="57">
        <f t="shared" si="106"/>
        <v>411</v>
      </c>
      <c r="G813" s="57">
        <v>8</v>
      </c>
      <c r="H813" s="57"/>
      <c r="I813" s="57"/>
      <c r="J813" s="57">
        <f t="shared" si="107"/>
        <v>8</v>
      </c>
      <c r="K813" s="95">
        <f t="shared" si="111"/>
        <v>5.1229508196721308E-3</v>
      </c>
      <c r="L813" s="54">
        <f t="shared" si="112"/>
        <v>18.852459016393443</v>
      </c>
      <c r="M813" s="54">
        <f t="shared" si="108"/>
        <v>4.1475409836065573</v>
      </c>
      <c r="N813" s="54">
        <f t="shared" si="109"/>
        <v>8.5213114754098367</v>
      </c>
      <c r="O813" s="54">
        <v>0.64765731166912832</v>
      </c>
      <c r="P813" s="56">
        <f t="shared" si="110"/>
        <v>7.8269997048853929E-2</v>
      </c>
    </row>
    <row r="814" spans="1:16" x14ac:dyDescent="0.2">
      <c r="A814" s="59">
        <f t="shared" si="113"/>
        <v>95</v>
      </c>
      <c r="B814" s="57" t="s">
        <v>1044</v>
      </c>
      <c r="C814" s="94">
        <v>394.7</v>
      </c>
      <c r="D814" s="57"/>
      <c r="E814" s="59"/>
      <c r="F814" s="57">
        <f t="shared" si="106"/>
        <v>394.7</v>
      </c>
      <c r="G814" s="57">
        <v>8</v>
      </c>
      <c r="H814" s="57"/>
      <c r="I814" s="57"/>
      <c r="J814" s="57">
        <f t="shared" si="107"/>
        <v>8</v>
      </c>
      <c r="K814" s="95">
        <f t="shared" si="111"/>
        <v>5.1229508196721308E-3</v>
      </c>
      <c r="L814" s="54">
        <f t="shared" si="112"/>
        <v>18.852459016393443</v>
      </c>
      <c r="M814" s="54">
        <f t="shared" si="108"/>
        <v>4.1475409836065573</v>
      </c>
      <c r="N814" s="54">
        <f t="shared" si="109"/>
        <v>8.5213114754098367</v>
      </c>
      <c r="O814" s="54">
        <v>0.64765731166912832</v>
      </c>
      <c r="P814" s="56">
        <f t="shared" si="110"/>
        <v>8.1502327811195763E-2</v>
      </c>
    </row>
    <row r="815" spans="1:16" x14ac:dyDescent="0.2">
      <c r="A815" s="59">
        <f t="shared" si="113"/>
        <v>96</v>
      </c>
      <c r="B815" s="57" t="s">
        <v>1045</v>
      </c>
      <c r="C815" s="94">
        <v>242.2</v>
      </c>
      <c r="D815" s="57"/>
      <c r="E815" s="59"/>
      <c r="F815" s="57">
        <f t="shared" si="106"/>
        <v>242.2</v>
      </c>
      <c r="G815" s="57">
        <v>4</v>
      </c>
      <c r="H815" s="57"/>
      <c r="I815" s="57"/>
      <c r="J815" s="57">
        <f t="shared" si="107"/>
        <v>4</v>
      </c>
      <c r="K815" s="95">
        <f t="shared" si="111"/>
        <v>2.5614754098360654E-3</v>
      </c>
      <c r="L815" s="54">
        <f t="shared" si="112"/>
        <v>9.4262295081967213</v>
      </c>
      <c r="M815" s="54">
        <f t="shared" si="108"/>
        <v>2.0737704918032787</v>
      </c>
      <c r="N815" s="54">
        <f t="shared" si="109"/>
        <v>4.2606557377049183</v>
      </c>
      <c r="O815" s="54">
        <v>0.32382865583456416</v>
      </c>
      <c r="P815" s="56">
        <f t="shared" si="110"/>
        <v>6.6409927306108521E-2</v>
      </c>
    </row>
    <row r="816" spans="1:16" x14ac:dyDescent="0.2">
      <c r="A816" s="59">
        <f t="shared" si="113"/>
        <v>97</v>
      </c>
      <c r="B816" s="57" t="s">
        <v>1046</v>
      </c>
      <c r="C816" s="94">
        <v>1242.4000000000001</v>
      </c>
      <c r="D816" s="57"/>
      <c r="E816" s="59">
        <v>37.299999999999997</v>
      </c>
      <c r="F816" s="57">
        <f t="shared" si="106"/>
        <v>1279.7</v>
      </c>
      <c r="G816" s="57">
        <v>24</v>
      </c>
      <c r="H816" s="57"/>
      <c r="I816" s="57">
        <v>1</v>
      </c>
      <c r="J816" s="57">
        <f t="shared" si="107"/>
        <v>25</v>
      </c>
      <c r="K816" s="95">
        <f t="shared" si="111"/>
        <v>1.6009221311475409E-2</v>
      </c>
      <c r="L816" s="54">
        <f t="shared" si="112"/>
        <v>58.913934426229503</v>
      </c>
      <c r="M816" s="54">
        <f t="shared" si="108"/>
        <v>12.96106557377049</v>
      </c>
      <c r="N816" s="54">
        <f t="shared" ref="N816:N847" si="114">L816*0.452</f>
        <v>26.629098360655735</v>
      </c>
      <c r="O816" s="54">
        <v>2.0239290989660264</v>
      </c>
      <c r="P816" s="56">
        <f t="shared" ref="P816:P847" si="115">(L816+M816+N816+O816)/F816</f>
        <v>7.855593299962628E-2</v>
      </c>
    </row>
    <row r="817" spans="1:16" x14ac:dyDescent="0.2">
      <c r="A817" s="59">
        <f t="shared" si="113"/>
        <v>98</v>
      </c>
      <c r="B817" s="57" t="s">
        <v>1047</v>
      </c>
      <c r="C817" s="94">
        <v>1061.7</v>
      </c>
      <c r="D817" s="57"/>
      <c r="E817" s="59"/>
      <c r="F817" s="57">
        <f t="shared" si="106"/>
        <v>1061.7</v>
      </c>
      <c r="G817" s="57">
        <v>24</v>
      </c>
      <c r="H817" s="57"/>
      <c r="I817" s="57"/>
      <c r="J817" s="57">
        <f t="shared" si="107"/>
        <v>24</v>
      </c>
      <c r="K817" s="95">
        <f t="shared" si="111"/>
        <v>1.5368852459016393E-2</v>
      </c>
      <c r="L817" s="54">
        <f t="shared" si="112"/>
        <v>56.557377049180324</v>
      </c>
      <c r="M817" s="54">
        <f t="shared" si="108"/>
        <v>12.442622950819672</v>
      </c>
      <c r="N817" s="54">
        <f t="shared" si="114"/>
        <v>25.563934426229508</v>
      </c>
      <c r="O817" s="54">
        <v>1.9429719350073853</v>
      </c>
      <c r="P817" s="56">
        <f t="shared" si="115"/>
        <v>9.0898470717939994E-2</v>
      </c>
    </row>
    <row r="818" spans="1:16" x14ac:dyDescent="0.2">
      <c r="A818" s="59">
        <f t="shared" si="113"/>
        <v>99</v>
      </c>
      <c r="B818" s="57" t="s">
        <v>1048</v>
      </c>
      <c r="C818" s="94">
        <v>439.1</v>
      </c>
      <c r="D818" s="57"/>
      <c r="E818" s="59"/>
      <c r="F818" s="57">
        <f t="shared" si="106"/>
        <v>439.1</v>
      </c>
      <c r="G818" s="57">
        <v>6</v>
      </c>
      <c r="H818" s="57"/>
      <c r="I818" s="57"/>
      <c r="J818" s="57">
        <f t="shared" si="107"/>
        <v>6</v>
      </c>
      <c r="K818" s="95">
        <f t="shared" si="111"/>
        <v>3.8422131147540983E-3</v>
      </c>
      <c r="L818" s="54">
        <f t="shared" si="112"/>
        <v>14.139344262295081</v>
      </c>
      <c r="M818" s="54">
        <f t="shared" si="108"/>
        <v>3.110655737704918</v>
      </c>
      <c r="N818" s="54">
        <f t="shared" si="114"/>
        <v>6.3909836065573771</v>
      </c>
      <c r="O818" s="54">
        <v>0.48574298375184632</v>
      </c>
      <c r="P818" s="56">
        <f t="shared" si="115"/>
        <v>5.4945858780025558E-2</v>
      </c>
    </row>
    <row r="819" spans="1:16" x14ac:dyDescent="0.2">
      <c r="A819" s="59">
        <f t="shared" si="113"/>
        <v>100</v>
      </c>
      <c r="B819" s="57" t="s">
        <v>1049</v>
      </c>
      <c r="C819" s="94">
        <v>805.2</v>
      </c>
      <c r="D819" s="57"/>
      <c r="E819" s="59"/>
      <c r="F819" s="57">
        <f t="shared" si="106"/>
        <v>805.2</v>
      </c>
      <c r="G819" s="57">
        <v>16</v>
      </c>
      <c r="H819" s="57"/>
      <c r="I819" s="57"/>
      <c r="J819" s="57">
        <f t="shared" si="107"/>
        <v>16</v>
      </c>
      <c r="K819" s="95">
        <f t="shared" si="111"/>
        <v>1.0245901639344262E-2</v>
      </c>
      <c r="L819" s="54">
        <f t="shared" si="112"/>
        <v>37.704918032786885</v>
      </c>
      <c r="M819" s="54">
        <f t="shared" si="108"/>
        <v>8.2950819672131146</v>
      </c>
      <c r="N819" s="54">
        <f t="shared" si="114"/>
        <v>17.042622950819673</v>
      </c>
      <c r="O819" s="54">
        <v>1.2953146233382566</v>
      </c>
      <c r="P819" s="56">
        <f t="shared" si="115"/>
        <v>7.9903052128859828E-2</v>
      </c>
    </row>
    <row r="820" spans="1:16" x14ac:dyDescent="0.2">
      <c r="A820" s="59">
        <f t="shared" si="113"/>
        <v>101</v>
      </c>
      <c r="B820" s="57" t="s">
        <v>1050</v>
      </c>
      <c r="C820" s="94">
        <v>853</v>
      </c>
      <c r="D820" s="57"/>
      <c r="E820" s="59"/>
      <c r="F820" s="57">
        <f t="shared" si="106"/>
        <v>853</v>
      </c>
      <c r="G820" s="57">
        <v>18</v>
      </c>
      <c r="H820" s="57"/>
      <c r="I820" s="57"/>
      <c r="J820" s="57">
        <f t="shared" si="107"/>
        <v>18</v>
      </c>
      <c r="K820" s="95">
        <f t="shared" si="111"/>
        <v>1.1526639344262294E-2</v>
      </c>
      <c r="L820" s="54">
        <f t="shared" si="112"/>
        <v>42.418032786885242</v>
      </c>
      <c r="M820" s="54">
        <f t="shared" si="108"/>
        <v>9.3319672131147531</v>
      </c>
      <c r="N820" s="54">
        <f t="shared" si="114"/>
        <v>19.172950819672131</v>
      </c>
      <c r="O820" s="54">
        <v>1.457228951255539</v>
      </c>
      <c r="P820" s="56">
        <f t="shared" si="115"/>
        <v>8.4853669133561155E-2</v>
      </c>
    </row>
    <row r="821" spans="1:16" x14ac:dyDescent="0.2">
      <c r="A821" s="59">
        <f t="shared" si="113"/>
        <v>102</v>
      </c>
      <c r="B821" s="57" t="s">
        <v>1051</v>
      </c>
      <c r="C821" s="94">
        <v>424.1</v>
      </c>
      <c r="D821" s="57"/>
      <c r="E821" s="59"/>
      <c r="F821" s="57">
        <f t="shared" si="106"/>
        <v>424.1</v>
      </c>
      <c r="G821" s="57">
        <v>7</v>
      </c>
      <c r="H821" s="57"/>
      <c r="I821" s="57"/>
      <c r="J821" s="57">
        <f t="shared" si="107"/>
        <v>7</v>
      </c>
      <c r="K821" s="95">
        <f t="shared" si="111"/>
        <v>4.4825819672131145E-3</v>
      </c>
      <c r="L821" s="54">
        <f t="shared" si="112"/>
        <v>16.495901639344261</v>
      </c>
      <c r="M821" s="54">
        <f t="shared" si="108"/>
        <v>3.6290983606557377</v>
      </c>
      <c r="N821" s="54">
        <f t="shared" si="114"/>
        <v>7.456147540983606</v>
      </c>
      <c r="O821" s="54">
        <v>0.56670014771048727</v>
      </c>
      <c r="P821" s="56">
        <f t="shared" si="115"/>
        <v>6.6370779742263838E-2</v>
      </c>
    </row>
    <row r="822" spans="1:16" x14ac:dyDescent="0.2">
      <c r="A822" s="59">
        <f t="shared" si="113"/>
        <v>103</v>
      </c>
      <c r="B822" s="57" t="s">
        <v>1052</v>
      </c>
      <c r="C822" s="94">
        <v>250.6</v>
      </c>
      <c r="D822" s="57"/>
      <c r="E822" s="59"/>
      <c r="F822" s="57">
        <f t="shared" si="106"/>
        <v>250.6</v>
      </c>
      <c r="G822" s="57">
        <v>4</v>
      </c>
      <c r="H822" s="57"/>
      <c r="I822" s="57"/>
      <c r="J822" s="57">
        <f t="shared" si="107"/>
        <v>4</v>
      </c>
      <c r="K822" s="95">
        <f t="shared" si="111"/>
        <v>2.5614754098360654E-3</v>
      </c>
      <c r="L822" s="54">
        <f t="shared" si="112"/>
        <v>9.4262295081967213</v>
      </c>
      <c r="M822" s="54">
        <f t="shared" si="108"/>
        <v>2.0737704918032787</v>
      </c>
      <c r="N822" s="54">
        <f t="shared" si="114"/>
        <v>4.2606557377049183</v>
      </c>
      <c r="O822" s="54">
        <v>0.32382865583456416</v>
      </c>
      <c r="P822" s="56">
        <f t="shared" si="115"/>
        <v>6.4183896223222209E-2</v>
      </c>
    </row>
    <row r="823" spans="1:16" x14ac:dyDescent="0.2">
      <c r="A823" s="59">
        <f t="shared" si="113"/>
        <v>104</v>
      </c>
      <c r="B823" s="57" t="s">
        <v>1053</v>
      </c>
      <c r="C823" s="94">
        <v>117.5</v>
      </c>
      <c r="D823" s="57"/>
      <c r="E823" s="59"/>
      <c r="F823" s="57">
        <f t="shared" si="106"/>
        <v>117.5</v>
      </c>
      <c r="G823" s="57">
        <v>4</v>
      </c>
      <c r="H823" s="57"/>
      <c r="I823" s="57"/>
      <c r="J823" s="57">
        <f t="shared" si="107"/>
        <v>4</v>
      </c>
      <c r="K823" s="95">
        <f t="shared" si="111"/>
        <v>2.5614754098360654E-3</v>
      </c>
      <c r="L823" s="54">
        <f t="shared" si="112"/>
        <v>9.4262295081967213</v>
      </c>
      <c r="M823" s="54">
        <f t="shared" si="108"/>
        <v>2.0737704918032787</v>
      </c>
      <c r="N823" s="54">
        <f t="shared" si="114"/>
        <v>4.2606557377049183</v>
      </c>
      <c r="O823" s="54">
        <v>0.32382865583456416</v>
      </c>
      <c r="P823" s="56">
        <f t="shared" si="115"/>
        <v>0.1368892288811871</v>
      </c>
    </row>
    <row r="824" spans="1:16" x14ac:dyDescent="0.2">
      <c r="A824" s="59">
        <f t="shared" si="113"/>
        <v>105</v>
      </c>
      <c r="B824" s="57" t="s">
        <v>1054</v>
      </c>
      <c r="C824" s="94">
        <v>133.19999999999999</v>
      </c>
      <c r="D824" s="57"/>
      <c r="E824" s="59"/>
      <c r="F824" s="57">
        <f t="shared" si="106"/>
        <v>133.19999999999999</v>
      </c>
      <c r="G824" s="57">
        <v>4</v>
      </c>
      <c r="H824" s="57"/>
      <c r="I824" s="57"/>
      <c r="J824" s="57">
        <f t="shared" si="107"/>
        <v>4</v>
      </c>
      <c r="K824" s="95">
        <f t="shared" si="111"/>
        <v>2.5614754098360654E-3</v>
      </c>
      <c r="L824" s="54">
        <f t="shared" si="112"/>
        <v>9.4262295081967213</v>
      </c>
      <c r="M824" s="54">
        <f t="shared" si="108"/>
        <v>2.0737704918032787</v>
      </c>
      <c r="N824" s="54">
        <f t="shared" si="114"/>
        <v>4.2606557377049183</v>
      </c>
      <c r="O824" s="54">
        <v>0.32382865583456416</v>
      </c>
      <c r="P824" s="56">
        <f t="shared" si="115"/>
        <v>0.12075438733888502</v>
      </c>
    </row>
    <row r="825" spans="1:16" x14ac:dyDescent="0.2">
      <c r="A825" s="59">
        <f t="shared" si="113"/>
        <v>106</v>
      </c>
      <c r="B825" s="57" t="s">
        <v>1055</v>
      </c>
      <c r="C825" s="94">
        <v>134.19999999999999</v>
      </c>
      <c r="D825" s="57"/>
      <c r="E825" s="59"/>
      <c r="F825" s="57">
        <f t="shared" ref="F825:F876" si="116">C825+D825+E825</f>
        <v>134.19999999999999</v>
      </c>
      <c r="G825" s="57">
        <v>4</v>
      </c>
      <c r="H825" s="57"/>
      <c r="I825" s="57"/>
      <c r="J825" s="57">
        <f t="shared" ref="J825:J876" si="117">G825+H825+I825</f>
        <v>4</v>
      </c>
      <c r="K825" s="95">
        <f t="shared" si="111"/>
        <v>2.5614754098360654E-3</v>
      </c>
      <c r="L825" s="54">
        <f t="shared" si="112"/>
        <v>9.4262295081967213</v>
      </c>
      <c r="M825" s="54">
        <f t="shared" si="108"/>
        <v>2.0737704918032787</v>
      </c>
      <c r="N825" s="54">
        <f t="shared" si="114"/>
        <v>4.2606557377049183</v>
      </c>
      <c r="O825" s="54">
        <v>0.32382865583456416</v>
      </c>
      <c r="P825" s="56">
        <f t="shared" si="115"/>
        <v>0.11985457819328975</v>
      </c>
    </row>
    <row r="826" spans="1:16" x14ac:dyDescent="0.2">
      <c r="A826" s="59">
        <f t="shared" si="113"/>
        <v>107</v>
      </c>
      <c r="B826" s="57" t="s">
        <v>1056</v>
      </c>
      <c r="C826" s="94">
        <v>137</v>
      </c>
      <c r="D826" s="57"/>
      <c r="E826" s="59"/>
      <c r="F826" s="57">
        <f t="shared" si="116"/>
        <v>137</v>
      </c>
      <c r="G826" s="57">
        <v>4</v>
      </c>
      <c r="H826" s="57"/>
      <c r="I826" s="57"/>
      <c r="J826" s="57">
        <f t="shared" si="117"/>
        <v>4</v>
      </c>
      <c r="K826" s="95">
        <f t="shared" si="111"/>
        <v>2.5614754098360654E-3</v>
      </c>
      <c r="L826" s="54">
        <f t="shared" si="112"/>
        <v>9.4262295081967213</v>
      </c>
      <c r="M826" s="54">
        <f t="shared" si="108"/>
        <v>2.0737704918032787</v>
      </c>
      <c r="N826" s="54">
        <f t="shared" si="114"/>
        <v>4.2606557377049183</v>
      </c>
      <c r="O826" s="54">
        <v>0.32382865583456416</v>
      </c>
      <c r="P826" s="56">
        <f t="shared" si="115"/>
        <v>0.11740499557328091</v>
      </c>
    </row>
    <row r="827" spans="1:16" x14ac:dyDescent="0.2">
      <c r="A827" s="59">
        <f t="shared" si="113"/>
        <v>108</v>
      </c>
      <c r="B827" s="57" t="s">
        <v>1057</v>
      </c>
      <c r="C827" s="94">
        <v>139.6</v>
      </c>
      <c r="D827" s="57"/>
      <c r="E827" s="59"/>
      <c r="F827" s="57">
        <f t="shared" si="116"/>
        <v>139.6</v>
      </c>
      <c r="G827" s="57">
        <v>4</v>
      </c>
      <c r="H827" s="57"/>
      <c r="I827" s="57"/>
      <c r="J827" s="57">
        <f t="shared" si="117"/>
        <v>4</v>
      </c>
      <c r="K827" s="95">
        <f t="shared" si="111"/>
        <v>2.5614754098360654E-3</v>
      </c>
      <c r="L827" s="54">
        <f t="shared" si="112"/>
        <v>9.4262295081967213</v>
      </c>
      <c r="M827" s="54">
        <f t="shared" si="108"/>
        <v>2.0737704918032787</v>
      </c>
      <c r="N827" s="54">
        <f t="shared" si="114"/>
        <v>4.2606557377049183</v>
      </c>
      <c r="O827" s="54">
        <v>0.32382865583456416</v>
      </c>
      <c r="P827" s="56">
        <f t="shared" si="115"/>
        <v>0.1152183695812284</v>
      </c>
    </row>
    <row r="828" spans="1:16" x14ac:dyDescent="0.2">
      <c r="A828" s="59">
        <f t="shared" si="113"/>
        <v>109</v>
      </c>
      <c r="B828" s="57" t="s">
        <v>1058</v>
      </c>
      <c r="C828" s="94">
        <v>48.8</v>
      </c>
      <c r="D828" s="57"/>
      <c r="E828" s="59"/>
      <c r="F828" s="57">
        <f t="shared" si="116"/>
        <v>48.8</v>
      </c>
      <c r="G828" s="57">
        <v>3</v>
      </c>
      <c r="H828" s="57"/>
      <c r="I828" s="57"/>
      <c r="J828" s="57">
        <f t="shared" si="117"/>
        <v>3</v>
      </c>
      <c r="K828" s="95">
        <f t="shared" si="111"/>
        <v>1.9211065573770491E-3</v>
      </c>
      <c r="L828" s="54">
        <f t="shared" si="112"/>
        <v>7.0696721311475406</v>
      </c>
      <c r="M828" s="54">
        <f t="shared" ref="M828:M876" si="118">L828*0.22</f>
        <v>1.555327868852459</v>
      </c>
      <c r="N828" s="54">
        <f t="shared" si="114"/>
        <v>3.1954918032786885</v>
      </c>
      <c r="O828" s="54">
        <v>0.24287149187592316</v>
      </c>
      <c r="P828" s="56">
        <f t="shared" si="115"/>
        <v>0.24720006752366011</v>
      </c>
    </row>
    <row r="829" spans="1:16" x14ac:dyDescent="0.2">
      <c r="A829" s="59">
        <f t="shared" si="113"/>
        <v>110</v>
      </c>
      <c r="B829" s="57" t="s">
        <v>1059</v>
      </c>
      <c r="C829" s="94">
        <v>291</v>
      </c>
      <c r="D829" s="57"/>
      <c r="E829" s="59"/>
      <c r="F829" s="57">
        <f t="shared" si="116"/>
        <v>291</v>
      </c>
      <c r="G829" s="57">
        <v>6</v>
      </c>
      <c r="H829" s="57"/>
      <c r="I829" s="57"/>
      <c r="J829" s="57">
        <f t="shared" si="117"/>
        <v>6</v>
      </c>
      <c r="K829" s="95">
        <f t="shared" si="111"/>
        <v>3.8422131147540983E-3</v>
      </c>
      <c r="L829" s="54">
        <f t="shared" si="112"/>
        <v>14.139344262295081</v>
      </c>
      <c r="M829" s="54">
        <f t="shared" si="118"/>
        <v>3.110655737704918</v>
      </c>
      <c r="N829" s="54">
        <f t="shared" si="114"/>
        <v>6.3909836065573771</v>
      </c>
      <c r="O829" s="54">
        <v>0.48574298375184632</v>
      </c>
      <c r="P829" s="56">
        <f t="shared" si="115"/>
        <v>8.2909713368760227E-2</v>
      </c>
    </row>
    <row r="830" spans="1:16" x14ac:dyDescent="0.2">
      <c r="A830" s="59">
        <f t="shared" si="113"/>
        <v>111</v>
      </c>
      <c r="B830" s="57" t="s">
        <v>1060</v>
      </c>
      <c r="C830" s="94">
        <v>455.4</v>
      </c>
      <c r="D830" s="57"/>
      <c r="E830" s="59"/>
      <c r="F830" s="57">
        <f t="shared" si="116"/>
        <v>455.4</v>
      </c>
      <c r="G830" s="57">
        <v>8</v>
      </c>
      <c r="H830" s="57"/>
      <c r="I830" s="57"/>
      <c r="J830" s="57">
        <f t="shared" si="117"/>
        <v>8</v>
      </c>
      <c r="K830" s="95">
        <f t="shared" si="111"/>
        <v>5.1229508196721308E-3</v>
      </c>
      <c r="L830" s="54">
        <f t="shared" si="112"/>
        <v>18.852459016393443</v>
      </c>
      <c r="M830" s="54">
        <f t="shared" si="118"/>
        <v>4.1475409836065573</v>
      </c>
      <c r="N830" s="54">
        <f t="shared" si="114"/>
        <v>8.5213114754098367</v>
      </c>
      <c r="O830" s="54">
        <v>0.64765731166912832</v>
      </c>
      <c r="P830" s="56">
        <f t="shared" si="115"/>
        <v>7.0638930142905065E-2</v>
      </c>
    </row>
    <row r="831" spans="1:16" x14ac:dyDescent="0.2">
      <c r="A831" s="59">
        <f t="shared" si="113"/>
        <v>112</v>
      </c>
      <c r="B831" s="57" t="s">
        <v>1061</v>
      </c>
      <c r="C831" s="94">
        <v>260</v>
      </c>
      <c r="D831" s="57"/>
      <c r="E831" s="59"/>
      <c r="F831" s="57">
        <f t="shared" si="116"/>
        <v>260</v>
      </c>
      <c r="G831" s="57">
        <v>6</v>
      </c>
      <c r="H831" s="57"/>
      <c r="I831" s="57"/>
      <c r="J831" s="57">
        <f t="shared" si="117"/>
        <v>6</v>
      </c>
      <c r="K831" s="95">
        <f t="shared" si="111"/>
        <v>3.8422131147540983E-3</v>
      </c>
      <c r="L831" s="54">
        <f t="shared" si="112"/>
        <v>14.139344262295081</v>
      </c>
      <c r="M831" s="54">
        <f t="shared" si="118"/>
        <v>3.110655737704918</v>
      </c>
      <c r="N831" s="54">
        <f t="shared" si="114"/>
        <v>6.3909836065573771</v>
      </c>
      <c r="O831" s="54">
        <v>0.48574298375184632</v>
      </c>
      <c r="P831" s="56">
        <f t="shared" si="115"/>
        <v>9.2795102270420093E-2</v>
      </c>
    </row>
    <row r="832" spans="1:16" x14ac:dyDescent="0.2">
      <c r="A832" s="59">
        <f t="shared" si="113"/>
        <v>113</v>
      </c>
      <c r="B832" s="57" t="s">
        <v>1062</v>
      </c>
      <c r="C832" s="94">
        <v>1677.5</v>
      </c>
      <c r="D832" s="57"/>
      <c r="E832" s="59">
        <v>89.1</v>
      </c>
      <c r="F832" s="57">
        <f t="shared" si="116"/>
        <v>1766.6</v>
      </c>
      <c r="G832" s="57">
        <v>37</v>
      </c>
      <c r="H832" s="57"/>
      <c r="I832" s="57">
        <v>1</v>
      </c>
      <c r="J832" s="57">
        <f t="shared" si="117"/>
        <v>38</v>
      </c>
      <c r="K832" s="95">
        <f t="shared" si="111"/>
        <v>2.4334016393442622E-2</v>
      </c>
      <c r="L832" s="54">
        <f t="shared" si="112"/>
        <v>89.549180327868854</v>
      </c>
      <c r="M832" s="54">
        <f t="shared" si="118"/>
        <v>19.700819672131146</v>
      </c>
      <c r="N832" s="54">
        <f t="shared" si="114"/>
        <v>40.476229508196724</v>
      </c>
      <c r="O832" s="54">
        <v>3.0763722304283601</v>
      </c>
      <c r="P832" s="56">
        <f t="shared" si="115"/>
        <v>8.6495302693663012E-2</v>
      </c>
    </row>
    <row r="833" spans="1:16" x14ac:dyDescent="0.2">
      <c r="A833" s="59">
        <f t="shared" si="113"/>
        <v>114</v>
      </c>
      <c r="B833" s="57" t="s">
        <v>1063</v>
      </c>
      <c r="C833" s="94">
        <v>4349.5</v>
      </c>
      <c r="D833" s="57"/>
      <c r="E833" s="59"/>
      <c r="F833" s="57">
        <f t="shared" si="116"/>
        <v>4349.5</v>
      </c>
      <c r="G833" s="57">
        <v>72</v>
      </c>
      <c r="H833" s="57"/>
      <c r="I833" s="57"/>
      <c r="J833" s="57">
        <f t="shared" si="117"/>
        <v>72</v>
      </c>
      <c r="K833" s="95">
        <f t="shared" si="111"/>
        <v>4.6106557377049176E-2</v>
      </c>
      <c r="L833" s="54">
        <f t="shared" si="112"/>
        <v>169.67213114754097</v>
      </c>
      <c r="M833" s="54">
        <f t="shared" si="118"/>
        <v>37.327868852459012</v>
      </c>
      <c r="N833" s="54">
        <f t="shared" si="114"/>
        <v>76.691803278688525</v>
      </c>
      <c r="O833" s="54">
        <v>5.8289158050221559</v>
      </c>
      <c r="P833" s="56">
        <f t="shared" si="115"/>
        <v>6.6564138196047978E-2</v>
      </c>
    </row>
    <row r="834" spans="1:16" x14ac:dyDescent="0.2">
      <c r="A834" s="59">
        <f t="shared" si="113"/>
        <v>115</v>
      </c>
      <c r="B834" s="57" t="s">
        <v>1064</v>
      </c>
      <c r="C834" s="94">
        <v>2979.4</v>
      </c>
      <c r="D834" s="57"/>
      <c r="E834" s="59">
        <v>29</v>
      </c>
      <c r="F834" s="57">
        <f t="shared" si="116"/>
        <v>3008.4</v>
      </c>
      <c r="G834" s="57">
        <v>64</v>
      </c>
      <c r="H834" s="57"/>
      <c r="I834" s="57">
        <v>1</v>
      </c>
      <c r="J834" s="57">
        <f t="shared" si="117"/>
        <v>65</v>
      </c>
      <c r="K834" s="95">
        <f t="shared" si="111"/>
        <v>4.1623975409836061E-2</v>
      </c>
      <c r="L834" s="54">
        <f t="shared" si="112"/>
        <v>153.17622950819671</v>
      </c>
      <c r="M834" s="54">
        <f t="shared" si="118"/>
        <v>33.69877049180328</v>
      </c>
      <c r="N834" s="54">
        <f t="shared" si="114"/>
        <v>69.235655737704917</v>
      </c>
      <c r="O834" s="54">
        <v>5.2622156573116676</v>
      </c>
      <c r="P834" s="56">
        <f t="shared" si="115"/>
        <v>8.6881023598928533E-2</v>
      </c>
    </row>
    <row r="835" spans="1:16" x14ac:dyDescent="0.2">
      <c r="A835" s="59">
        <f t="shared" si="113"/>
        <v>116</v>
      </c>
      <c r="B835" s="57" t="s">
        <v>1065</v>
      </c>
      <c r="C835" s="94">
        <v>4293.7</v>
      </c>
      <c r="D835" s="57"/>
      <c r="E835" s="59">
        <v>255.7</v>
      </c>
      <c r="F835" s="57">
        <f t="shared" si="116"/>
        <v>4549.3999999999996</v>
      </c>
      <c r="G835" s="57">
        <v>94</v>
      </c>
      <c r="H835" s="57"/>
      <c r="I835" s="57">
        <v>2</v>
      </c>
      <c r="J835" s="57">
        <f t="shared" si="117"/>
        <v>96</v>
      </c>
      <c r="K835" s="95">
        <f t="shared" si="111"/>
        <v>6.1475409836065573E-2</v>
      </c>
      <c r="L835" s="54">
        <f t="shared" si="112"/>
        <v>226.2295081967213</v>
      </c>
      <c r="M835" s="54">
        <f t="shared" si="118"/>
        <v>49.770491803278688</v>
      </c>
      <c r="N835" s="54">
        <f t="shared" si="114"/>
        <v>102.25573770491803</v>
      </c>
      <c r="O835" s="54">
        <v>7.7718877400295412</v>
      </c>
      <c r="P835" s="56">
        <f t="shared" si="115"/>
        <v>8.485242569238749E-2</v>
      </c>
    </row>
    <row r="836" spans="1:16" x14ac:dyDescent="0.2">
      <c r="A836" s="59">
        <f t="shared" si="113"/>
        <v>117</v>
      </c>
      <c r="B836" s="38" t="s">
        <v>1066</v>
      </c>
      <c r="C836" s="94">
        <v>296.8</v>
      </c>
      <c r="D836" s="57"/>
      <c r="E836" s="59"/>
      <c r="F836" s="57">
        <f t="shared" si="116"/>
        <v>296.8</v>
      </c>
      <c r="G836" s="57">
        <v>6</v>
      </c>
      <c r="H836" s="57"/>
      <c r="I836" s="57"/>
      <c r="J836" s="57">
        <f t="shared" si="117"/>
        <v>6</v>
      </c>
      <c r="K836" s="95">
        <f t="shared" si="111"/>
        <v>3.8422131147540983E-3</v>
      </c>
      <c r="L836" s="54">
        <f t="shared" si="112"/>
        <v>14.139344262295081</v>
      </c>
      <c r="M836" s="54">
        <f t="shared" si="118"/>
        <v>3.110655737704918</v>
      </c>
      <c r="N836" s="54">
        <f t="shared" si="114"/>
        <v>6.3909836065573771</v>
      </c>
      <c r="O836" s="54">
        <v>0.48574298375184632</v>
      </c>
      <c r="P836" s="56">
        <f t="shared" si="115"/>
        <v>8.1289510075165855E-2</v>
      </c>
    </row>
    <row r="837" spans="1:16" x14ac:dyDescent="0.2">
      <c r="A837" s="59">
        <f t="shared" si="113"/>
        <v>118</v>
      </c>
      <c r="B837" s="57" t="s">
        <v>1067</v>
      </c>
      <c r="C837" s="94">
        <v>146.30000000000001</v>
      </c>
      <c r="D837" s="57"/>
      <c r="E837" s="59"/>
      <c r="F837" s="57">
        <f t="shared" si="116"/>
        <v>146.30000000000001</v>
      </c>
      <c r="G837" s="57">
        <v>4</v>
      </c>
      <c r="H837" s="57"/>
      <c r="I837" s="57"/>
      <c r="J837" s="57">
        <f t="shared" si="117"/>
        <v>4</v>
      </c>
      <c r="K837" s="95">
        <f t="shared" si="111"/>
        <v>2.5614754098360654E-3</v>
      </c>
      <c r="L837" s="54">
        <f t="shared" si="112"/>
        <v>9.4262295081967213</v>
      </c>
      <c r="M837" s="54">
        <f t="shared" si="118"/>
        <v>2.0737704918032787</v>
      </c>
      <c r="N837" s="54">
        <f t="shared" si="114"/>
        <v>4.2606557377049183</v>
      </c>
      <c r="O837" s="54">
        <v>0.32382865583456416</v>
      </c>
      <c r="P837" s="56">
        <f t="shared" si="115"/>
        <v>0.10994179353068682</v>
      </c>
    </row>
    <row r="838" spans="1:16" x14ac:dyDescent="0.2">
      <c r="A838" s="59">
        <f t="shared" si="113"/>
        <v>119</v>
      </c>
      <c r="B838" s="57" t="s">
        <v>1068</v>
      </c>
      <c r="C838" s="94">
        <v>1345.9</v>
      </c>
      <c r="D838" s="57"/>
      <c r="E838" s="59"/>
      <c r="F838" s="57">
        <f t="shared" si="116"/>
        <v>1345.9</v>
      </c>
      <c r="G838" s="57">
        <v>25</v>
      </c>
      <c r="H838" s="57"/>
      <c r="I838" s="57"/>
      <c r="J838" s="57">
        <f t="shared" si="117"/>
        <v>25</v>
      </c>
      <c r="K838" s="95">
        <f t="shared" si="111"/>
        <v>1.6009221311475409E-2</v>
      </c>
      <c r="L838" s="54">
        <f t="shared" si="112"/>
        <v>58.913934426229503</v>
      </c>
      <c r="M838" s="54">
        <f t="shared" si="118"/>
        <v>12.96106557377049</v>
      </c>
      <c r="N838" s="54">
        <f t="shared" si="114"/>
        <v>26.629098360655735</v>
      </c>
      <c r="O838" s="54">
        <v>2.0239290989660264</v>
      </c>
      <c r="P838" s="56">
        <f t="shared" si="115"/>
        <v>7.46920480419212E-2</v>
      </c>
    </row>
    <row r="839" spans="1:16" x14ac:dyDescent="0.2">
      <c r="A839" s="59">
        <f t="shared" si="113"/>
        <v>120</v>
      </c>
      <c r="B839" s="57" t="s">
        <v>1069</v>
      </c>
      <c r="C839" s="94">
        <v>2193.8000000000002</v>
      </c>
      <c r="D839" s="57"/>
      <c r="E839" s="59"/>
      <c r="F839" s="57">
        <f t="shared" si="116"/>
        <v>2193.8000000000002</v>
      </c>
      <c r="G839" s="57">
        <v>61</v>
      </c>
      <c r="H839" s="57"/>
      <c r="I839" s="57"/>
      <c r="J839" s="57">
        <f t="shared" si="117"/>
        <v>61</v>
      </c>
      <c r="K839" s="95">
        <f t="shared" si="111"/>
        <v>3.90625E-2</v>
      </c>
      <c r="L839" s="54">
        <f t="shared" si="112"/>
        <v>143.75</v>
      </c>
      <c r="M839" s="54">
        <f t="shared" si="118"/>
        <v>31.625</v>
      </c>
      <c r="N839" s="54">
        <f t="shared" si="114"/>
        <v>64.975000000000009</v>
      </c>
      <c r="O839" s="54">
        <v>4.9383870014771043</v>
      </c>
      <c r="P839" s="56">
        <f t="shared" si="115"/>
        <v>0.11180982177111728</v>
      </c>
    </row>
    <row r="840" spans="1:16" x14ac:dyDescent="0.2">
      <c r="A840" s="59">
        <f t="shared" si="113"/>
        <v>121</v>
      </c>
      <c r="B840" s="57" t="s">
        <v>1070</v>
      </c>
      <c r="C840" s="94">
        <v>11261.6</v>
      </c>
      <c r="D840" s="57">
        <v>194.6</v>
      </c>
      <c r="E840" s="59">
        <v>748.5</v>
      </c>
      <c r="F840" s="57">
        <f t="shared" si="116"/>
        <v>12204.7</v>
      </c>
      <c r="G840" s="57">
        <v>206</v>
      </c>
      <c r="H840" s="57">
        <v>1</v>
      </c>
      <c r="I840" s="57">
        <v>2</v>
      </c>
      <c r="J840" s="57">
        <f t="shared" si="117"/>
        <v>209</v>
      </c>
      <c r="K840" s="95">
        <f t="shared" si="111"/>
        <v>0.13383709016393441</v>
      </c>
      <c r="L840" s="54">
        <f t="shared" si="112"/>
        <v>492.52049180327862</v>
      </c>
      <c r="M840" s="54">
        <f t="shared" si="118"/>
        <v>108.3545081967213</v>
      </c>
      <c r="N840" s="54">
        <f t="shared" si="114"/>
        <v>222.61926229508194</v>
      </c>
      <c r="O840" s="54">
        <v>16.920047267355979</v>
      </c>
      <c r="P840" s="56">
        <f t="shared" si="115"/>
        <v>6.8859890825865258E-2</v>
      </c>
    </row>
    <row r="841" spans="1:16" x14ac:dyDescent="0.2">
      <c r="A841" s="59">
        <f t="shared" si="113"/>
        <v>122</v>
      </c>
      <c r="B841" s="57" t="s">
        <v>1071</v>
      </c>
      <c r="C841" s="94">
        <v>444</v>
      </c>
      <c r="D841" s="57"/>
      <c r="E841" s="59"/>
      <c r="F841" s="57">
        <f t="shared" si="116"/>
        <v>444</v>
      </c>
      <c r="G841" s="57">
        <v>12</v>
      </c>
      <c r="H841" s="57"/>
      <c r="I841" s="57"/>
      <c r="J841" s="57">
        <f t="shared" si="117"/>
        <v>12</v>
      </c>
      <c r="K841" s="95">
        <f t="shared" si="111"/>
        <v>7.6844262295081966E-3</v>
      </c>
      <c r="L841" s="54">
        <f t="shared" si="112"/>
        <v>28.278688524590162</v>
      </c>
      <c r="M841" s="54">
        <f t="shared" si="118"/>
        <v>6.221311475409836</v>
      </c>
      <c r="N841" s="54">
        <f t="shared" si="114"/>
        <v>12.781967213114754</v>
      </c>
      <c r="O841" s="54">
        <v>0.97148596750369265</v>
      </c>
      <c r="P841" s="56">
        <f t="shared" si="115"/>
        <v>0.10867894860499651</v>
      </c>
    </row>
    <row r="842" spans="1:16" x14ac:dyDescent="0.2">
      <c r="A842" s="59">
        <f t="shared" si="113"/>
        <v>123</v>
      </c>
      <c r="B842" s="57" t="s">
        <v>1072</v>
      </c>
      <c r="C842" s="94">
        <v>442.5</v>
      </c>
      <c r="D842" s="57"/>
      <c r="E842" s="59"/>
      <c r="F842" s="57">
        <f t="shared" si="116"/>
        <v>442.5</v>
      </c>
      <c r="G842" s="57">
        <v>6</v>
      </c>
      <c r="H842" s="57"/>
      <c r="I842" s="57"/>
      <c r="J842" s="57">
        <f t="shared" si="117"/>
        <v>6</v>
      </c>
      <c r="K842" s="95">
        <f t="shared" si="111"/>
        <v>3.8422131147540983E-3</v>
      </c>
      <c r="L842" s="54">
        <f t="shared" si="112"/>
        <v>14.139344262295081</v>
      </c>
      <c r="M842" s="54">
        <f t="shared" si="118"/>
        <v>3.110655737704918</v>
      </c>
      <c r="N842" s="54">
        <f t="shared" si="114"/>
        <v>6.3909836065573771</v>
      </c>
      <c r="O842" s="54">
        <v>0.48574298375184632</v>
      </c>
      <c r="P842" s="56">
        <f t="shared" si="115"/>
        <v>5.4523675910303333E-2</v>
      </c>
    </row>
    <row r="843" spans="1:16" x14ac:dyDescent="0.2">
      <c r="A843" s="59">
        <f t="shared" si="113"/>
        <v>124</v>
      </c>
      <c r="B843" s="38" t="s">
        <v>1073</v>
      </c>
      <c r="C843" s="94">
        <v>371.5</v>
      </c>
      <c r="D843" s="57"/>
      <c r="E843" s="59"/>
      <c r="F843" s="57">
        <f t="shared" si="116"/>
        <v>371.5</v>
      </c>
      <c r="G843" s="57">
        <v>6</v>
      </c>
      <c r="H843" s="57"/>
      <c r="I843" s="57"/>
      <c r="J843" s="57">
        <f t="shared" si="117"/>
        <v>6</v>
      </c>
      <c r="K843" s="95">
        <f t="shared" si="111"/>
        <v>3.8422131147540983E-3</v>
      </c>
      <c r="L843" s="54">
        <f t="shared" si="112"/>
        <v>14.139344262295081</v>
      </c>
      <c r="M843" s="54">
        <f t="shared" si="118"/>
        <v>3.110655737704918</v>
      </c>
      <c r="N843" s="54">
        <f t="shared" si="114"/>
        <v>6.3909836065573771</v>
      </c>
      <c r="O843" s="54">
        <v>0.48574298375184632</v>
      </c>
      <c r="P843" s="56">
        <f t="shared" si="115"/>
        <v>6.494408234268971E-2</v>
      </c>
    </row>
    <row r="844" spans="1:16" x14ac:dyDescent="0.2">
      <c r="A844" s="59">
        <f t="shared" si="113"/>
        <v>125</v>
      </c>
      <c r="B844" s="57" t="s">
        <v>1074</v>
      </c>
      <c r="C844" s="94">
        <v>449.5</v>
      </c>
      <c r="D844" s="57"/>
      <c r="E844" s="59">
        <v>34.200000000000003</v>
      </c>
      <c r="F844" s="57">
        <f t="shared" si="116"/>
        <v>483.7</v>
      </c>
      <c r="G844" s="57">
        <v>12</v>
      </c>
      <c r="H844" s="57"/>
      <c r="I844" s="57">
        <v>1</v>
      </c>
      <c r="J844" s="57">
        <f t="shared" si="117"/>
        <v>13</v>
      </c>
      <c r="K844" s="95">
        <f t="shared" si="111"/>
        <v>8.3247950819672119E-3</v>
      </c>
      <c r="L844" s="54">
        <f t="shared" si="112"/>
        <v>30.63524590163934</v>
      </c>
      <c r="M844" s="54">
        <f t="shared" si="118"/>
        <v>6.7397540983606552</v>
      </c>
      <c r="N844" s="54">
        <f t="shared" si="114"/>
        <v>13.847131147540983</v>
      </c>
      <c r="O844" s="54">
        <v>1.0524431314623337</v>
      </c>
      <c r="P844" s="56">
        <f t="shared" si="115"/>
        <v>0.10807230572462954</v>
      </c>
    </row>
    <row r="845" spans="1:16" x14ac:dyDescent="0.2">
      <c r="A845" s="59">
        <f t="shared" si="113"/>
        <v>126</v>
      </c>
      <c r="B845" s="57" t="s">
        <v>1075</v>
      </c>
      <c r="C845" s="94">
        <v>197</v>
      </c>
      <c r="D845" s="57"/>
      <c r="E845" s="59"/>
      <c r="F845" s="57">
        <f t="shared" si="116"/>
        <v>197</v>
      </c>
      <c r="G845" s="57">
        <v>4</v>
      </c>
      <c r="H845" s="57"/>
      <c r="I845" s="57"/>
      <c r="J845" s="57">
        <f t="shared" si="117"/>
        <v>4</v>
      </c>
      <c r="K845" s="95">
        <f t="shared" si="111"/>
        <v>2.5614754098360654E-3</v>
      </c>
      <c r="L845" s="54">
        <f t="shared" si="112"/>
        <v>9.4262295081967213</v>
      </c>
      <c r="M845" s="54">
        <f t="shared" si="118"/>
        <v>2.0737704918032787</v>
      </c>
      <c r="N845" s="54">
        <f t="shared" si="114"/>
        <v>4.2606557377049183</v>
      </c>
      <c r="O845" s="54">
        <v>0.32382865583456416</v>
      </c>
      <c r="P845" s="56">
        <f t="shared" si="115"/>
        <v>8.1647128901215657E-2</v>
      </c>
    </row>
    <row r="846" spans="1:16" x14ac:dyDescent="0.2">
      <c r="A846" s="59">
        <f t="shared" si="113"/>
        <v>127</v>
      </c>
      <c r="B846" s="57" t="s">
        <v>1076</v>
      </c>
      <c r="C846" s="94">
        <v>310.3</v>
      </c>
      <c r="D846" s="57"/>
      <c r="E846" s="59"/>
      <c r="F846" s="57">
        <f t="shared" si="116"/>
        <v>310.3</v>
      </c>
      <c r="G846" s="57">
        <v>8</v>
      </c>
      <c r="H846" s="57"/>
      <c r="I846" s="57"/>
      <c r="J846" s="57">
        <f t="shared" si="117"/>
        <v>8</v>
      </c>
      <c r="K846" s="95">
        <f t="shared" si="111"/>
        <v>5.1229508196721308E-3</v>
      </c>
      <c r="L846" s="54">
        <f t="shared" si="112"/>
        <v>18.852459016393443</v>
      </c>
      <c r="M846" s="54">
        <f t="shared" si="118"/>
        <v>4.1475409836065573</v>
      </c>
      <c r="N846" s="54">
        <f t="shared" si="114"/>
        <v>8.5213114754098367</v>
      </c>
      <c r="O846" s="54">
        <v>0.64765731166912832</v>
      </c>
      <c r="P846" s="56">
        <f t="shared" si="115"/>
        <v>0.10367054072535922</v>
      </c>
    </row>
    <row r="847" spans="1:16" x14ac:dyDescent="0.2">
      <c r="A847" s="59">
        <f t="shared" si="113"/>
        <v>128</v>
      </c>
      <c r="B847" s="57" t="s">
        <v>1077</v>
      </c>
      <c r="C847" s="94">
        <v>2084.5</v>
      </c>
      <c r="D847" s="57"/>
      <c r="E847" s="59">
        <v>106.4</v>
      </c>
      <c r="F847" s="57">
        <f t="shared" si="116"/>
        <v>2190.9</v>
      </c>
      <c r="G847" s="57">
        <v>35</v>
      </c>
      <c r="H847" s="57"/>
      <c r="I847" s="57"/>
      <c r="J847" s="57">
        <f t="shared" si="117"/>
        <v>35</v>
      </c>
      <c r="K847" s="95">
        <f t="shared" si="111"/>
        <v>2.2412909836065573E-2</v>
      </c>
      <c r="L847" s="54">
        <f t="shared" si="112"/>
        <v>82.479508196721312</v>
      </c>
      <c r="M847" s="54">
        <f t="shared" si="118"/>
        <v>18.145491803278688</v>
      </c>
      <c r="N847" s="54">
        <f t="shared" si="114"/>
        <v>37.280737704918032</v>
      </c>
      <c r="O847" s="54">
        <v>2.8335007385524369</v>
      </c>
      <c r="P847" s="56">
        <f t="shared" si="115"/>
        <v>6.4238093223547607E-2</v>
      </c>
    </row>
    <row r="848" spans="1:16" x14ac:dyDescent="0.2">
      <c r="A848" s="59">
        <f t="shared" si="113"/>
        <v>129</v>
      </c>
      <c r="B848" s="57" t="s">
        <v>1078</v>
      </c>
      <c r="C848" s="94">
        <v>1343.2</v>
      </c>
      <c r="D848" s="57"/>
      <c r="E848" s="59"/>
      <c r="F848" s="57">
        <f t="shared" si="116"/>
        <v>1343.2</v>
      </c>
      <c r="G848" s="57">
        <v>24</v>
      </c>
      <c r="H848" s="57"/>
      <c r="I848" s="57"/>
      <c r="J848" s="57">
        <f t="shared" si="117"/>
        <v>24</v>
      </c>
      <c r="K848" s="95">
        <f t="shared" si="111"/>
        <v>1.5368852459016393E-2</v>
      </c>
      <c r="L848" s="54">
        <f t="shared" si="112"/>
        <v>56.557377049180324</v>
      </c>
      <c r="M848" s="54">
        <f t="shared" si="118"/>
        <v>12.442622950819672</v>
      </c>
      <c r="N848" s="54">
        <f t="shared" ref="N848:N879" si="119">L848*0.452</f>
        <v>25.563934426229508</v>
      </c>
      <c r="O848" s="54">
        <v>1.9429719350073853</v>
      </c>
      <c r="P848" s="56">
        <f t="shared" ref="P848:P879" si="120">(L848+M848+N848+O848)/F848</f>
        <v>7.1848500864530151E-2</v>
      </c>
    </row>
    <row r="849" spans="1:16" x14ac:dyDescent="0.2">
      <c r="A849" s="59">
        <f t="shared" si="113"/>
        <v>130</v>
      </c>
      <c r="B849" s="57" t="s">
        <v>1079</v>
      </c>
      <c r="C849" s="94">
        <v>3247.3</v>
      </c>
      <c r="D849" s="57"/>
      <c r="E849" s="59"/>
      <c r="F849" s="57">
        <f t="shared" si="116"/>
        <v>3247.3</v>
      </c>
      <c r="G849" s="57">
        <v>79</v>
      </c>
      <c r="H849" s="57"/>
      <c r="I849" s="57"/>
      <c r="J849" s="57">
        <f t="shared" si="117"/>
        <v>79</v>
      </c>
      <c r="K849" s="95">
        <f t="shared" ref="K849:K895" si="121">2.5/3904*J849</f>
        <v>5.0589139344262291E-2</v>
      </c>
      <c r="L849" s="54">
        <f t="shared" ref="L849:L895" si="122">K849*3680</f>
        <v>186.16803278688522</v>
      </c>
      <c r="M849" s="54">
        <f t="shared" si="118"/>
        <v>40.956967213114751</v>
      </c>
      <c r="N849" s="54">
        <f t="shared" si="119"/>
        <v>84.147950819672118</v>
      </c>
      <c r="O849" s="54">
        <v>6.3956159527326433</v>
      </c>
      <c r="P849" s="56">
        <f t="shared" si="120"/>
        <v>9.7825444761002897E-2</v>
      </c>
    </row>
    <row r="850" spans="1:16" x14ac:dyDescent="0.2">
      <c r="A850" s="59">
        <f t="shared" ref="A850:A895" si="123">A849+1</f>
        <v>131</v>
      </c>
      <c r="B850" s="57" t="s">
        <v>1080</v>
      </c>
      <c r="C850" s="94">
        <v>193.9</v>
      </c>
      <c r="D850" s="57"/>
      <c r="E850" s="59"/>
      <c r="F850" s="57">
        <f t="shared" si="116"/>
        <v>193.9</v>
      </c>
      <c r="G850" s="57">
        <v>4</v>
      </c>
      <c r="H850" s="57"/>
      <c r="I850" s="57"/>
      <c r="J850" s="57">
        <f t="shared" si="117"/>
        <v>4</v>
      </c>
      <c r="K850" s="95">
        <f t="shared" si="121"/>
        <v>2.5614754098360654E-3</v>
      </c>
      <c r="L850" s="54">
        <f t="shared" si="122"/>
        <v>9.4262295081967213</v>
      </c>
      <c r="M850" s="54">
        <f t="shared" si="118"/>
        <v>2.0737704918032787</v>
      </c>
      <c r="N850" s="54">
        <f t="shared" si="119"/>
        <v>4.2606557377049183</v>
      </c>
      <c r="O850" s="54">
        <v>0.32382865583456416</v>
      </c>
      <c r="P850" s="56">
        <f t="shared" si="120"/>
        <v>8.2952472375139155E-2</v>
      </c>
    </row>
    <row r="851" spans="1:16" x14ac:dyDescent="0.2">
      <c r="A851" s="59">
        <f t="shared" si="123"/>
        <v>132</v>
      </c>
      <c r="B851" s="57" t="s">
        <v>811</v>
      </c>
      <c r="C851" s="94">
        <v>1434.2</v>
      </c>
      <c r="D851" s="57"/>
      <c r="E851" s="59"/>
      <c r="F851" s="57">
        <f t="shared" si="116"/>
        <v>1434.2</v>
      </c>
      <c r="G851" s="57">
        <v>31</v>
      </c>
      <c r="H851" s="57"/>
      <c r="I851" s="57"/>
      <c r="J851" s="57">
        <f t="shared" si="117"/>
        <v>31</v>
      </c>
      <c r="K851" s="95">
        <f t="shared" si="121"/>
        <v>1.9851434426229508E-2</v>
      </c>
      <c r="L851" s="54">
        <f t="shared" si="122"/>
        <v>73.053278688524586</v>
      </c>
      <c r="M851" s="54">
        <f t="shared" si="118"/>
        <v>16.071721311475407</v>
      </c>
      <c r="N851" s="54">
        <f t="shared" si="119"/>
        <v>33.020081967213116</v>
      </c>
      <c r="O851" s="54">
        <v>2.5096720827178727</v>
      </c>
      <c r="P851" s="56">
        <f t="shared" si="120"/>
        <v>8.6915879270625426E-2</v>
      </c>
    </row>
    <row r="852" spans="1:16" x14ac:dyDescent="0.2">
      <c r="A852" s="59">
        <f t="shared" si="123"/>
        <v>133</v>
      </c>
      <c r="B852" s="57" t="s">
        <v>812</v>
      </c>
      <c r="C852" s="94">
        <v>333.8</v>
      </c>
      <c r="D852" s="57"/>
      <c r="E852" s="59"/>
      <c r="F852" s="57">
        <f t="shared" si="116"/>
        <v>333.8</v>
      </c>
      <c r="G852" s="57">
        <v>6</v>
      </c>
      <c r="H852" s="57"/>
      <c r="I852" s="57"/>
      <c r="J852" s="57">
        <f t="shared" si="117"/>
        <v>6</v>
      </c>
      <c r="K852" s="95">
        <f t="shared" si="121"/>
        <v>3.8422131147540983E-3</v>
      </c>
      <c r="L852" s="54">
        <f t="shared" si="122"/>
        <v>14.139344262295081</v>
      </c>
      <c r="M852" s="54">
        <f t="shared" si="118"/>
        <v>3.110655737704918</v>
      </c>
      <c r="N852" s="54">
        <f t="shared" si="119"/>
        <v>6.3909836065573771</v>
      </c>
      <c r="O852" s="54">
        <v>0.48574298375184632</v>
      </c>
      <c r="P852" s="56">
        <f t="shared" si="120"/>
        <v>7.2278989186067177E-2</v>
      </c>
    </row>
    <row r="853" spans="1:16" x14ac:dyDescent="0.2">
      <c r="A853" s="59">
        <f t="shared" si="123"/>
        <v>134</v>
      </c>
      <c r="B853" s="57" t="s">
        <v>813</v>
      </c>
      <c r="C853" s="94">
        <v>797.8</v>
      </c>
      <c r="D853" s="57">
        <v>14.2</v>
      </c>
      <c r="E853" s="59"/>
      <c r="F853" s="57">
        <f t="shared" si="116"/>
        <v>812</v>
      </c>
      <c r="G853" s="81">
        <v>16</v>
      </c>
      <c r="H853" s="57">
        <v>1</v>
      </c>
      <c r="I853" s="57"/>
      <c r="J853" s="57">
        <f t="shared" si="117"/>
        <v>17</v>
      </c>
      <c r="K853" s="95">
        <f t="shared" si="121"/>
        <v>1.0886270491803279E-2</v>
      </c>
      <c r="L853" s="54">
        <f t="shared" si="122"/>
        <v>40.061475409836063</v>
      </c>
      <c r="M853" s="54">
        <f t="shared" si="118"/>
        <v>8.8135245901639347</v>
      </c>
      <c r="N853" s="54">
        <f t="shared" si="119"/>
        <v>18.107786885245901</v>
      </c>
      <c r="O853" s="54">
        <v>1.3762717872968979</v>
      </c>
      <c r="P853" s="56">
        <f t="shared" si="120"/>
        <v>8.4186032847959114E-2</v>
      </c>
    </row>
    <row r="854" spans="1:16" x14ac:dyDescent="0.2">
      <c r="A854" s="59">
        <f t="shared" si="123"/>
        <v>135</v>
      </c>
      <c r="B854" s="57" t="s">
        <v>814</v>
      </c>
      <c r="C854" s="99">
        <v>798.6</v>
      </c>
      <c r="D854" s="94"/>
      <c r="E854" s="100"/>
      <c r="F854" s="57">
        <f t="shared" si="116"/>
        <v>798.6</v>
      </c>
      <c r="G854" s="57">
        <v>16</v>
      </c>
      <c r="H854" s="57"/>
      <c r="I854" s="57"/>
      <c r="J854" s="57">
        <f t="shared" si="117"/>
        <v>16</v>
      </c>
      <c r="K854" s="95">
        <f t="shared" si="121"/>
        <v>1.0245901639344262E-2</v>
      </c>
      <c r="L854" s="54">
        <f t="shared" si="122"/>
        <v>37.704918032786885</v>
      </c>
      <c r="M854" s="54">
        <f t="shared" si="118"/>
        <v>8.2950819672131146</v>
      </c>
      <c r="N854" s="54">
        <f t="shared" si="119"/>
        <v>17.042622950819673</v>
      </c>
      <c r="O854" s="54">
        <v>1.2953146233382566</v>
      </c>
      <c r="P854" s="56">
        <f t="shared" si="120"/>
        <v>8.056340793157768E-2</v>
      </c>
    </row>
    <row r="855" spans="1:16" x14ac:dyDescent="0.2">
      <c r="A855" s="59">
        <f t="shared" si="123"/>
        <v>136</v>
      </c>
      <c r="B855" s="57" t="s">
        <v>815</v>
      </c>
      <c r="C855" s="99">
        <v>325.2</v>
      </c>
      <c r="D855" s="94"/>
      <c r="E855" s="100"/>
      <c r="F855" s="57">
        <f t="shared" si="116"/>
        <v>325.2</v>
      </c>
      <c r="G855" s="57">
        <v>6</v>
      </c>
      <c r="H855" s="57"/>
      <c r="I855" s="57"/>
      <c r="J855" s="57">
        <f t="shared" si="117"/>
        <v>6</v>
      </c>
      <c r="K855" s="95">
        <f t="shared" si="121"/>
        <v>3.8422131147540983E-3</v>
      </c>
      <c r="L855" s="54">
        <f t="shared" si="122"/>
        <v>14.139344262295081</v>
      </c>
      <c r="M855" s="54">
        <f t="shared" si="118"/>
        <v>3.110655737704918</v>
      </c>
      <c r="N855" s="54">
        <f t="shared" si="119"/>
        <v>6.3909836065573771</v>
      </c>
      <c r="O855" s="54">
        <v>0.48574298375184632</v>
      </c>
      <c r="P855" s="56">
        <f t="shared" si="120"/>
        <v>7.4190426169462559E-2</v>
      </c>
    </row>
    <row r="856" spans="1:16" x14ac:dyDescent="0.2">
      <c r="A856" s="59">
        <f t="shared" si="123"/>
        <v>137</v>
      </c>
      <c r="B856" s="57" t="s">
        <v>816</v>
      </c>
      <c r="C856" s="99">
        <v>701.7</v>
      </c>
      <c r="D856" s="94"/>
      <c r="E856" s="100"/>
      <c r="F856" s="57">
        <f t="shared" si="116"/>
        <v>701.7</v>
      </c>
      <c r="G856" s="57">
        <v>17</v>
      </c>
      <c r="H856" s="57"/>
      <c r="I856" s="57"/>
      <c r="J856" s="57">
        <f t="shared" si="117"/>
        <v>17</v>
      </c>
      <c r="K856" s="95">
        <f t="shared" si="121"/>
        <v>1.0886270491803279E-2</v>
      </c>
      <c r="L856" s="54">
        <f t="shared" si="122"/>
        <v>40.061475409836063</v>
      </c>
      <c r="M856" s="54">
        <f t="shared" si="118"/>
        <v>8.8135245901639347</v>
      </c>
      <c r="N856" s="54">
        <f t="shared" si="119"/>
        <v>18.107786885245901</v>
      </c>
      <c r="O856" s="54">
        <v>1.3762717872968979</v>
      </c>
      <c r="P856" s="56">
        <f t="shared" si="120"/>
        <v>9.7419208597039758E-2</v>
      </c>
    </row>
    <row r="857" spans="1:16" x14ac:dyDescent="0.2">
      <c r="A857" s="59">
        <f t="shared" si="123"/>
        <v>138</v>
      </c>
      <c r="B857" s="57" t="s">
        <v>817</v>
      </c>
      <c r="C857" s="99">
        <v>693</v>
      </c>
      <c r="D857" s="94">
        <v>17</v>
      </c>
      <c r="E857" s="100"/>
      <c r="F857" s="57">
        <f t="shared" si="116"/>
        <v>710</v>
      </c>
      <c r="G857" s="57">
        <v>16</v>
      </c>
      <c r="H857" s="57">
        <v>1</v>
      </c>
      <c r="I857" s="57"/>
      <c r="J857" s="57">
        <f t="shared" si="117"/>
        <v>17</v>
      </c>
      <c r="K857" s="95">
        <f t="shared" si="121"/>
        <v>1.0886270491803279E-2</v>
      </c>
      <c r="L857" s="54">
        <f t="shared" si="122"/>
        <v>40.061475409836063</v>
      </c>
      <c r="M857" s="54">
        <f t="shared" si="118"/>
        <v>8.8135245901639347</v>
      </c>
      <c r="N857" s="54">
        <f t="shared" si="119"/>
        <v>18.107786885245901</v>
      </c>
      <c r="O857" s="54">
        <v>1.3762717872968979</v>
      </c>
      <c r="P857" s="56">
        <f t="shared" si="120"/>
        <v>9.628036432752507E-2</v>
      </c>
    </row>
    <row r="858" spans="1:16" x14ac:dyDescent="0.2">
      <c r="A858" s="59">
        <f t="shared" si="123"/>
        <v>139</v>
      </c>
      <c r="B858" s="57" t="s">
        <v>818</v>
      </c>
      <c r="C858" s="99">
        <v>717.8</v>
      </c>
      <c r="D858" s="94">
        <v>39.4</v>
      </c>
      <c r="E858" s="100"/>
      <c r="F858" s="57">
        <f t="shared" si="116"/>
        <v>757.19999999999993</v>
      </c>
      <c r="G858" s="57">
        <v>11</v>
      </c>
      <c r="H858" s="57">
        <v>1</v>
      </c>
      <c r="I858" s="57"/>
      <c r="J858" s="57">
        <f t="shared" si="117"/>
        <v>12</v>
      </c>
      <c r="K858" s="95">
        <f t="shared" si="121"/>
        <v>7.6844262295081966E-3</v>
      </c>
      <c r="L858" s="54">
        <f t="shared" si="122"/>
        <v>28.278688524590162</v>
      </c>
      <c r="M858" s="54">
        <f t="shared" si="118"/>
        <v>6.221311475409836</v>
      </c>
      <c r="N858" s="54">
        <f t="shared" si="119"/>
        <v>12.781967213114754</v>
      </c>
      <c r="O858" s="54">
        <v>0.97148596750369265</v>
      </c>
      <c r="P858" s="56">
        <f t="shared" si="120"/>
        <v>6.3726166376939328E-2</v>
      </c>
    </row>
    <row r="859" spans="1:16" x14ac:dyDescent="0.2">
      <c r="A859" s="59">
        <f t="shared" si="123"/>
        <v>140</v>
      </c>
      <c r="B859" s="57" t="s">
        <v>819</v>
      </c>
      <c r="C859" s="99">
        <v>681.3</v>
      </c>
      <c r="D859" s="94">
        <v>38.299999999999997</v>
      </c>
      <c r="E859" s="100"/>
      <c r="F859" s="57">
        <f t="shared" si="116"/>
        <v>719.59999999999991</v>
      </c>
      <c r="G859" s="57">
        <v>17</v>
      </c>
      <c r="H859" s="57">
        <v>1</v>
      </c>
      <c r="I859" s="57"/>
      <c r="J859" s="57">
        <f t="shared" si="117"/>
        <v>18</v>
      </c>
      <c r="K859" s="95">
        <f t="shared" si="121"/>
        <v>1.1526639344262294E-2</v>
      </c>
      <c r="L859" s="54">
        <f t="shared" si="122"/>
        <v>42.418032786885242</v>
      </c>
      <c r="M859" s="54">
        <f t="shared" si="118"/>
        <v>9.3319672131147531</v>
      </c>
      <c r="N859" s="54">
        <f t="shared" si="119"/>
        <v>19.172950819672131</v>
      </c>
      <c r="O859" s="54">
        <v>1.457228951255539</v>
      </c>
      <c r="P859" s="56">
        <f t="shared" si="120"/>
        <v>0.10058390740818188</v>
      </c>
    </row>
    <row r="860" spans="1:16" x14ac:dyDescent="0.2">
      <c r="A860" s="59">
        <f t="shared" si="123"/>
        <v>141</v>
      </c>
      <c r="B860" s="57" t="s">
        <v>820</v>
      </c>
      <c r="C860" s="99">
        <v>670.9</v>
      </c>
      <c r="D860" s="94"/>
      <c r="E860" s="100">
        <v>107</v>
      </c>
      <c r="F860" s="57">
        <f t="shared" si="116"/>
        <v>777.9</v>
      </c>
      <c r="G860" s="57">
        <v>14</v>
      </c>
      <c r="H860" s="57"/>
      <c r="I860" s="57">
        <v>1</v>
      </c>
      <c r="J860" s="57">
        <f t="shared" si="117"/>
        <v>15</v>
      </c>
      <c r="K860" s="95">
        <f t="shared" si="121"/>
        <v>9.6055327868852444E-3</v>
      </c>
      <c r="L860" s="54">
        <f t="shared" si="122"/>
        <v>35.3483606557377</v>
      </c>
      <c r="M860" s="54">
        <f t="shared" si="118"/>
        <v>7.7766393442622936</v>
      </c>
      <c r="N860" s="54">
        <f t="shared" si="119"/>
        <v>15.977459016393441</v>
      </c>
      <c r="O860" s="54">
        <v>1.2143574593796156</v>
      </c>
      <c r="P860" s="56">
        <f t="shared" si="120"/>
        <v>7.7538008067583292E-2</v>
      </c>
    </row>
    <row r="861" spans="1:16" x14ac:dyDescent="0.2">
      <c r="A861" s="59">
        <f t="shared" si="123"/>
        <v>142</v>
      </c>
      <c r="B861" s="57" t="s">
        <v>821</v>
      </c>
      <c r="C861" s="99">
        <v>775.8</v>
      </c>
      <c r="D861" s="94"/>
      <c r="E861" s="100">
        <v>58.5</v>
      </c>
      <c r="F861" s="57">
        <f t="shared" si="116"/>
        <v>834.3</v>
      </c>
      <c r="G861" s="57">
        <v>16</v>
      </c>
      <c r="H861" s="57"/>
      <c r="I861" s="57">
        <v>1</v>
      </c>
      <c r="J861" s="57">
        <f t="shared" si="117"/>
        <v>17</v>
      </c>
      <c r="K861" s="95">
        <f t="shared" si="121"/>
        <v>1.0886270491803279E-2</v>
      </c>
      <c r="L861" s="54">
        <f t="shared" si="122"/>
        <v>40.061475409836063</v>
      </c>
      <c r="M861" s="54">
        <f t="shared" si="118"/>
        <v>8.8135245901639347</v>
      </c>
      <c r="N861" s="54">
        <f t="shared" si="119"/>
        <v>18.107786885245901</v>
      </c>
      <c r="O861" s="54">
        <v>1.3762717872968979</v>
      </c>
      <c r="P861" s="56">
        <f t="shared" si="120"/>
        <v>8.1935824850225103E-2</v>
      </c>
    </row>
    <row r="862" spans="1:16" x14ac:dyDescent="0.2">
      <c r="A862" s="59">
        <f t="shared" si="123"/>
        <v>143</v>
      </c>
      <c r="B862" s="57" t="s">
        <v>822</v>
      </c>
      <c r="C862" s="99">
        <v>812.5</v>
      </c>
      <c r="D862" s="94"/>
      <c r="E862" s="100"/>
      <c r="F862" s="57">
        <f t="shared" si="116"/>
        <v>812.5</v>
      </c>
      <c r="G862" s="57">
        <v>16</v>
      </c>
      <c r="H862" s="57"/>
      <c r="I862" s="57"/>
      <c r="J862" s="57">
        <f t="shared" si="117"/>
        <v>16</v>
      </c>
      <c r="K862" s="95">
        <f t="shared" si="121"/>
        <v>1.0245901639344262E-2</v>
      </c>
      <c r="L862" s="54">
        <f t="shared" si="122"/>
        <v>37.704918032786885</v>
      </c>
      <c r="M862" s="54">
        <f t="shared" si="118"/>
        <v>8.2950819672131146</v>
      </c>
      <c r="N862" s="54">
        <f t="shared" si="119"/>
        <v>17.042622950819673</v>
      </c>
      <c r="O862" s="54">
        <v>1.2953146233382566</v>
      </c>
      <c r="P862" s="56">
        <f t="shared" si="120"/>
        <v>7.9185153937425146E-2</v>
      </c>
    </row>
    <row r="863" spans="1:16" x14ac:dyDescent="0.2">
      <c r="A863" s="59">
        <f t="shared" si="123"/>
        <v>144</v>
      </c>
      <c r="B863" s="57" t="s">
        <v>823</v>
      </c>
      <c r="C863" s="99">
        <v>781.3</v>
      </c>
      <c r="D863" s="94"/>
      <c r="E863" s="100">
        <v>43.3</v>
      </c>
      <c r="F863" s="57">
        <f t="shared" si="116"/>
        <v>824.59999999999991</v>
      </c>
      <c r="G863" s="57">
        <v>16</v>
      </c>
      <c r="H863" s="57"/>
      <c r="I863" s="57">
        <v>1</v>
      </c>
      <c r="J863" s="57">
        <f t="shared" si="117"/>
        <v>17</v>
      </c>
      <c r="K863" s="95">
        <f t="shared" si="121"/>
        <v>1.0886270491803279E-2</v>
      </c>
      <c r="L863" s="54">
        <f t="shared" si="122"/>
        <v>40.061475409836063</v>
      </c>
      <c r="M863" s="54">
        <f t="shared" si="118"/>
        <v>8.8135245901639347</v>
      </c>
      <c r="N863" s="54">
        <f t="shared" si="119"/>
        <v>18.107786885245901</v>
      </c>
      <c r="O863" s="54">
        <v>1.3762717872968979</v>
      </c>
      <c r="P863" s="56">
        <f t="shared" si="120"/>
        <v>8.2899658831606604E-2</v>
      </c>
    </row>
    <row r="864" spans="1:16" x14ac:dyDescent="0.2">
      <c r="A864" s="59">
        <f t="shared" si="123"/>
        <v>145</v>
      </c>
      <c r="B864" s="57" t="s">
        <v>824</v>
      </c>
      <c r="C864" s="99">
        <v>748.9</v>
      </c>
      <c r="D864" s="94"/>
      <c r="E864" s="100">
        <v>75.400000000000006</v>
      </c>
      <c r="F864" s="57">
        <f t="shared" si="116"/>
        <v>824.3</v>
      </c>
      <c r="G864" s="57">
        <v>16</v>
      </c>
      <c r="H864" s="57"/>
      <c r="I864" s="57">
        <v>1</v>
      </c>
      <c r="J864" s="57">
        <f t="shared" si="117"/>
        <v>17</v>
      </c>
      <c r="K864" s="95">
        <f t="shared" si="121"/>
        <v>1.0886270491803279E-2</v>
      </c>
      <c r="L864" s="54">
        <f t="shared" si="122"/>
        <v>40.061475409836063</v>
      </c>
      <c r="M864" s="54">
        <f t="shared" si="118"/>
        <v>8.8135245901639347</v>
      </c>
      <c r="N864" s="54">
        <f t="shared" si="119"/>
        <v>18.107786885245901</v>
      </c>
      <c r="O864" s="54">
        <v>1.3762717872968979</v>
      </c>
      <c r="P864" s="56">
        <f t="shared" si="120"/>
        <v>8.292982976166785E-2</v>
      </c>
    </row>
    <row r="865" spans="1:16" x14ac:dyDescent="0.2">
      <c r="A865" s="59">
        <f t="shared" si="123"/>
        <v>146</v>
      </c>
      <c r="B865" s="57" t="s">
        <v>825</v>
      </c>
      <c r="C865" s="99">
        <v>585.79999999999995</v>
      </c>
      <c r="D865" s="94"/>
      <c r="E865" s="100">
        <v>154.4</v>
      </c>
      <c r="F865" s="57">
        <f t="shared" si="116"/>
        <v>740.19999999999993</v>
      </c>
      <c r="G865" s="57">
        <v>12</v>
      </c>
      <c r="H865" s="57"/>
      <c r="I865" s="57">
        <v>2</v>
      </c>
      <c r="J865" s="57">
        <f t="shared" si="117"/>
        <v>14</v>
      </c>
      <c r="K865" s="95">
        <f t="shared" si="121"/>
        <v>8.9651639344262291E-3</v>
      </c>
      <c r="L865" s="54">
        <f t="shared" si="122"/>
        <v>32.991803278688522</v>
      </c>
      <c r="M865" s="54">
        <f t="shared" si="118"/>
        <v>7.2581967213114753</v>
      </c>
      <c r="N865" s="54">
        <f t="shared" si="119"/>
        <v>14.912295081967212</v>
      </c>
      <c r="O865" s="54">
        <v>1.1334002954209745</v>
      </c>
      <c r="P865" s="56">
        <f t="shared" si="120"/>
        <v>7.6054708696822751E-2</v>
      </c>
    </row>
    <row r="866" spans="1:16" x14ac:dyDescent="0.2">
      <c r="A866" s="59">
        <f t="shared" si="123"/>
        <v>147</v>
      </c>
      <c r="B866" s="57" t="s">
        <v>826</v>
      </c>
      <c r="C866" s="99">
        <v>868.4</v>
      </c>
      <c r="D866" s="94"/>
      <c r="E866" s="100"/>
      <c r="F866" s="57">
        <f t="shared" si="116"/>
        <v>868.4</v>
      </c>
      <c r="G866" s="57">
        <v>15</v>
      </c>
      <c r="H866" s="57"/>
      <c r="I866" s="57"/>
      <c r="J866" s="57">
        <f t="shared" si="117"/>
        <v>15</v>
      </c>
      <c r="K866" s="95">
        <f t="shared" si="121"/>
        <v>9.6055327868852444E-3</v>
      </c>
      <c r="L866" s="54">
        <f t="shared" si="122"/>
        <v>35.3483606557377</v>
      </c>
      <c r="M866" s="54">
        <f t="shared" si="118"/>
        <v>7.7766393442622936</v>
      </c>
      <c r="N866" s="54">
        <f t="shared" si="119"/>
        <v>15.977459016393441</v>
      </c>
      <c r="O866" s="54">
        <v>1.2143574593796156</v>
      </c>
      <c r="P866" s="56">
        <f t="shared" si="120"/>
        <v>6.9457411879056935E-2</v>
      </c>
    </row>
    <row r="867" spans="1:16" x14ac:dyDescent="0.2">
      <c r="A867" s="59">
        <f t="shared" si="123"/>
        <v>148</v>
      </c>
      <c r="B867" s="57" t="s">
        <v>827</v>
      </c>
      <c r="C867" s="99">
        <v>909.8</v>
      </c>
      <c r="D867" s="94"/>
      <c r="E867" s="100"/>
      <c r="F867" s="57">
        <f t="shared" si="116"/>
        <v>909.8</v>
      </c>
      <c r="G867" s="57">
        <v>16</v>
      </c>
      <c r="H867" s="57"/>
      <c r="I867" s="57"/>
      <c r="J867" s="57">
        <f t="shared" si="117"/>
        <v>16</v>
      </c>
      <c r="K867" s="95">
        <f t="shared" si="121"/>
        <v>1.0245901639344262E-2</v>
      </c>
      <c r="L867" s="54">
        <f t="shared" si="122"/>
        <v>37.704918032786885</v>
      </c>
      <c r="M867" s="54">
        <f t="shared" si="118"/>
        <v>8.2950819672131146</v>
      </c>
      <c r="N867" s="54">
        <f t="shared" si="119"/>
        <v>17.042622950819673</v>
      </c>
      <c r="O867" s="54">
        <v>1.2953146233382566</v>
      </c>
      <c r="P867" s="56">
        <f t="shared" si="120"/>
        <v>7.0716572405097752E-2</v>
      </c>
    </row>
    <row r="868" spans="1:16" x14ac:dyDescent="0.2">
      <c r="A868" s="59">
        <f t="shared" si="123"/>
        <v>149</v>
      </c>
      <c r="B868" s="57" t="s">
        <v>828</v>
      </c>
      <c r="C868" s="99">
        <v>915.4</v>
      </c>
      <c r="D868" s="94"/>
      <c r="E868" s="100"/>
      <c r="F868" s="57">
        <f t="shared" si="116"/>
        <v>915.4</v>
      </c>
      <c r="G868" s="57">
        <v>16</v>
      </c>
      <c r="H868" s="57"/>
      <c r="I868" s="57"/>
      <c r="J868" s="57">
        <f t="shared" si="117"/>
        <v>16</v>
      </c>
      <c r="K868" s="95">
        <f t="shared" si="121"/>
        <v>1.0245901639344262E-2</v>
      </c>
      <c r="L868" s="54">
        <f t="shared" si="122"/>
        <v>37.704918032786885</v>
      </c>
      <c r="M868" s="54">
        <f t="shared" si="118"/>
        <v>8.2950819672131146</v>
      </c>
      <c r="N868" s="54">
        <f t="shared" si="119"/>
        <v>17.042622950819673</v>
      </c>
      <c r="O868" s="54">
        <v>1.2953146233382566</v>
      </c>
      <c r="P868" s="56">
        <f t="shared" si="120"/>
        <v>7.0283960644699509E-2</v>
      </c>
    </row>
    <row r="869" spans="1:16" x14ac:dyDescent="0.2">
      <c r="A869" s="59">
        <f t="shared" si="123"/>
        <v>150</v>
      </c>
      <c r="B869" s="57" t="s">
        <v>805</v>
      </c>
      <c r="C869" s="99">
        <v>402.5</v>
      </c>
      <c r="D869" s="94"/>
      <c r="E869" s="100"/>
      <c r="F869" s="57">
        <f t="shared" si="116"/>
        <v>402.5</v>
      </c>
      <c r="G869" s="57">
        <v>0</v>
      </c>
      <c r="H869" s="57"/>
      <c r="I869" s="57"/>
      <c r="J869" s="57">
        <f t="shared" si="117"/>
        <v>0</v>
      </c>
      <c r="K869" s="95">
        <f t="shared" si="121"/>
        <v>0</v>
      </c>
      <c r="L869" s="54">
        <f t="shared" si="122"/>
        <v>0</v>
      </c>
      <c r="M869" s="54">
        <f t="shared" si="118"/>
        <v>0</v>
      </c>
      <c r="N869" s="54">
        <f t="shared" si="119"/>
        <v>0</v>
      </c>
      <c r="O869" s="54">
        <v>0</v>
      </c>
      <c r="P869" s="56">
        <f t="shared" si="120"/>
        <v>0</v>
      </c>
    </row>
    <row r="870" spans="1:16" x14ac:dyDescent="0.2">
      <c r="A870" s="59">
        <f t="shared" si="123"/>
        <v>151</v>
      </c>
      <c r="B870" s="57" t="s">
        <v>806</v>
      </c>
      <c r="C870" s="99">
        <v>303.60000000000002</v>
      </c>
      <c r="D870" s="94"/>
      <c r="E870" s="100"/>
      <c r="F870" s="57">
        <f t="shared" si="116"/>
        <v>303.60000000000002</v>
      </c>
      <c r="G870" s="57">
        <v>0</v>
      </c>
      <c r="H870" s="57"/>
      <c r="I870" s="57"/>
      <c r="J870" s="57">
        <f t="shared" si="117"/>
        <v>0</v>
      </c>
      <c r="K870" s="95">
        <f t="shared" si="121"/>
        <v>0</v>
      </c>
      <c r="L870" s="54">
        <f t="shared" si="122"/>
        <v>0</v>
      </c>
      <c r="M870" s="54">
        <f t="shared" si="118"/>
        <v>0</v>
      </c>
      <c r="N870" s="54">
        <f t="shared" si="119"/>
        <v>0</v>
      </c>
      <c r="O870" s="54">
        <v>0</v>
      </c>
      <c r="P870" s="56">
        <f t="shared" si="120"/>
        <v>0</v>
      </c>
    </row>
    <row r="871" spans="1:16" x14ac:dyDescent="0.2">
      <c r="A871" s="59">
        <f t="shared" si="123"/>
        <v>152</v>
      </c>
      <c r="B871" s="57" t="s">
        <v>807</v>
      </c>
      <c r="C871" s="99">
        <v>444</v>
      </c>
      <c r="D871" s="94"/>
      <c r="E871" s="100"/>
      <c r="F871" s="57">
        <f t="shared" si="116"/>
        <v>444</v>
      </c>
      <c r="G871" s="57">
        <v>0</v>
      </c>
      <c r="H871" s="57"/>
      <c r="I871" s="57"/>
      <c r="J871" s="57">
        <f t="shared" si="117"/>
        <v>0</v>
      </c>
      <c r="K871" s="95">
        <f t="shared" si="121"/>
        <v>0</v>
      </c>
      <c r="L871" s="54">
        <f t="shared" si="122"/>
        <v>0</v>
      </c>
      <c r="M871" s="54">
        <f t="shared" si="118"/>
        <v>0</v>
      </c>
      <c r="N871" s="54">
        <f t="shared" si="119"/>
        <v>0</v>
      </c>
      <c r="O871" s="54">
        <v>0</v>
      </c>
      <c r="P871" s="56">
        <f t="shared" si="120"/>
        <v>0</v>
      </c>
    </row>
    <row r="872" spans="1:16" x14ac:dyDescent="0.2">
      <c r="A872" s="59">
        <f t="shared" si="123"/>
        <v>153</v>
      </c>
      <c r="B872" s="57" t="s">
        <v>808</v>
      </c>
      <c r="C872" s="99">
        <v>424.99</v>
      </c>
      <c r="D872" s="94"/>
      <c r="E872" s="100"/>
      <c r="F872" s="57">
        <f t="shared" si="116"/>
        <v>424.99</v>
      </c>
      <c r="G872" s="57">
        <v>0</v>
      </c>
      <c r="H872" s="57"/>
      <c r="I872" s="57"/>
      <c r="J872" s="57">
        <f t="shared" si="117"/>
        <v>0</v>
      </c>
      <c r="K872" s="95">
        <f t="shared" si="121"/>
        <v>0</v>
      </c>
      <c r="L872" s="54">
        <f t="shared" si="122"/>
        <v>0</v>
      </c>
      <c r="M872" s="54">
        <f t="shared" si="118"/>
        <v>0</v>
      </c>
      <c r="N872" s="54">
        <f t="shared" si="119"/>
        <v>0</v>
      </c>
      <c r="O872" s="54">
        <v>0</v>
      </c>
      <c r="P872" s="56">
        <f t="shared" si="120"/>
        <v>0</v>
      </c>
    </row>
    <row r="873" spans="1:16" x14ac:dyDescent="0.2">
      <c r="A873" s="59">
        <f t="shared" si="123"/>
        <v>154</v>
      </c>
      <c r="B873" s="57" t="s">
        <v>808</v>
      </c>
      <c r="C873" s="99">
        <v>230</v>
      </c>
      <c r="D873" s="94"/>
      <c r="E873" s="100"/>
      <c r="F873" s="57">
        <f t="shared" si="116"/>
        <v>230</v>
      </c>
      <c r="G873" s="57">
        <v>0</v>
      </c>
      <c r="H873" s="57"/>
      <c r="I873" s="57"/>
      <c r="J873" s="57">
        <f t="shared" si="117"/>
        <v>0</v>
      </c>
      <c r="K873" s="95">
        <f t="shared" si="121"/>
        <v>0</v>
      </c>
      <c r="L873" s="54">
        <f t="shared" si="122"/>
        <v>0</v>
      </c>
      <c r="M873" s="54">
        <f t="shared" si="118"/>
        <v>0</v>
      </c>
      <c r="N873" s="54">
        <f t="shared" si="119"/>
        <v>0</v>
      </c>
      <c r="O873" s="54">
        <v>0</v>
      </c>
      <c r="P873" s="56">
        <f t="shared" si="120"/>
        <v>0</v>
      </c>
    </row>
    <row r="874" spans="1:16" x14ac:dyDescent="0.2">
      <c r="A874" s="59">
        <f t="shared" si="123"/>
        <v>155</v>
      </c>
      <c r="B874" s="57" t="s">
        <v>809</v>
      </c>
      <c r="C874" s="99">
        <v>298.89999999999998</v>
      </c>
      <c r="D874" s="94"/>
      <c r="E874" s="100"/>
      <c r="F874" s="57">
        <f t="shared" si="116"/>
        <v>298.89999999999998</v>
      </c>
      <c r="G874" s="57">
        <v>0</v>
      </c>
      <c r="H874" s="57"/>
      <c r="I874" s="57"/>
      <c r="J874" s="57">
        <f t="shared" si="117"/>
        <v>0</v>
      </c>
      <c r="K874" s="95">
        <f t="shared" si="121"/>
        <v>0</v>
      </c>
      <c r="L874" s="54">
        <f t="shared" si="122"/>
        <v>0</v>
      </c>
      <c r="M874" s="54">
        <f t="shared" si="118"/>
        <v>0</v>
      </c>
      <c r="N874" s="54">
        <f t="shared" si="119"/>
        <v>0</v>
      </c>
      <c r="O874" s="54">
        <v>0</v>
      </c>
      <c r="P874" s="56">
        <f t="shared" si="120"/>
        <v>0</v>
      </c>
    </row>
    <row r="875" spans="1:16" x14ac:dyDescent="0.2">
      <c r="A875" s="59">
        <f t="shared" si="123"/>
        <v>156</v>
      </c>
      <c r="B875" s="57" t="s">
        <v>810</v>
      </c>
      <c r="C875" s="101">
        <v>624.6</v>
      </c>
      <c r="D875" s="94"/>
      <c r="E875" s="100"/>
      <c r="F875" s="57">
        <f t="shared" si="116"/>
        <v>624.6</v>
      </c>
      <c r="G875" s="57">
        <v>0</v>
      </c>
      <c r="H875" s="57"/>
      <c r="I875" s="57"/>
      <c r="J875" s="57">
        <f t="shared" si="117"/>
        <v>0</v>
      </c>
      <c r="K875" s="95">
        <f t="shared" si="121"/>
        <v>0</v>
      </c>
      <c r="L875" s="54">
        <f t="shared" si="122"/>
        <v>0</v>
      </c>
      <c r="M875" s="54">
        <f t="shared" si="118"/>
        <v>0</v>
      </c>
      <c r="N875" s="54">
        <f t="shared" si="119"/>
        <v>0</v>
      </c>
      <c r="O875" s="54">
        <v>0</v>
      </c>
      <c r="P875" s="56">
        <f t="shared" si="120"/>
        <v>0</v>
      </c>
    </row>
    <row r="876" spans="1:16" x14ac:dyDescent="0.2">
      <c r="A876" s="59">
        <f t="shared" si="123"/>
        <v>157</v>
      </c>
      <c r="B876" s="57" t="s">
        <v>57</v>
      </c>
      <c r="C876" s="99">
        <v>4530.8</v>
      </c>
      <c r="D876" s="94">
        <v>149.19999999999999</v>
      </c>
      <c r="E876" s="100"/>
      <c r="F876" s="57">
        <f t="shared" si="116"/>
        <v>4680</v>
      </c>
      <c r="G876" s="57">
        <v>148</v>
      </c>
      <c r="H876" s="57">
        <v>3</v>
      </c>
      <c r="I876" s="57"/>
      <c r="J876" s="57">
        <f t="shared" si="117"/>
        <v>151</v>
      </c>
      <c r="K876" s="95">
        <f t="shared" si="121"/>
        <v>9.6695696721311467E-2</v>
      </c>
      <c r="L876" s="54">
        <f t="shared" si="122"/>
        <v>355.84016393442619</v>
      </c>
      <c r="M876" s="54">
        <f t="shared" si="118"/>
        <v>78.284836065573757</v>
      </c>
      <c r="N876" s="54">
        <f t="shared" si="119"/>
        <v>160.83975409836063</v>
      </c>
      <c r="O876" s="54">
        <v>12.224531757754798</v>
      </c>
      <c r="P876" s="56">
        <f t="shared" si="120"/>
        <v>0.12974130039660584</v>
      </c>
    </row>
    <row r="877" spans="1:16" x14ac:dyDescent="0.2">
      <c r="A877" s="59">
        <f t="shared" si="123"/>
        <v>158</v>
      </c>
      <c r="B877" s="57" t="s">
        <v>2496</v>
      </c>
      <c r="C877" s="57">
        <v>545.4</v>
      </c>
      <c r="D877" s="94"/>
      <c r="E877" s="240"/>
      <c r="F877" s="57">
        <f>C877+D877+E877</f>
        <v>545.4</v>
      </c>
      <c r="G877" s="57">
        <v>9</v>
      </c>
      <c r="H877" s="57"/>
      <c r="I877" s="57"/>
      <c r="J877" s="57">
        <f>G877+H877+I877</f>
        <v>9</v>
      </c>
      <c r="K877" s="95">
        <f t="shared" si="121"/>
        <v>5.763319672131147E-3</v>
      </c>
      <c r="L877" s="54">
        <f t="shared" si="122"/>
        <v>21.209016393442621</v>
      </c>
      <c r="M877" s="54">
        <f>L877*0.22</f>
        <v>4.6659836065573765</v>
      </c>
      <c r="N877" s="54">
        <f t="shared" si="119"/>
        <v>9.5864754098360656</v>
      </c>
      <c r="O877" s="54">
        <v>0.72861447562776949</v>
      </c>
      <c r="P877" s="56">
        <f t="shared" si="120"/>
        <v>6.6355133636714039E-2</v>
      </c>
    </row>
    <row r="878" spans="1:16" x14ac:dyDescent="0.2">
      <c r="A878" s="59">
        <f t="shared" si="123"/>
        <v>159</v>
      </c>
      <c r="B878" s="57" t="s">
        <v>2542</v>
      </c>
      <c r="C878" s="102">
        <v>8680.2999999999993</v>
      </c>
      <c r="D878" s="84">
        <v>15.2</v>
      </c>
      <c r="E878" s="84">
        <v>458.1</v>
      </c>
      <c r="F878" s="84">
        <f>C878+D878+E878</f>
        <v>9153.6</v>
      </c>
      <c r="G878" s="102">
        <v>135</v>
      </c>
      <c r="H878" s="84">
        <v>1</v>
      </c>
      <c r="I878" s="84">
        <v>2</v>
      </c>
      <c r="J878" s="57">
        <f t="shared" ref="J878:J895" si="124">G878+H878+I878</f>
        <v>138</v>
      </c>
      <c r="K878" s="95">
        <f t="shared" si="121"/>
        <v>8.837090163934426E-2</v>
      </c>
      <c r="L878" s="54">
        <f t="shared" si="122"/>
        <v>325.20491803278685</v>
      </c>
      <c r="M878" s="54">
        <f t="shared" ref="M878:M895" si="125">L878*0.22</f>
        <v>71.545081967213108</v>
      </c>
      <c r="N878" s="54">
        <f t="shared" si="119"/>
        <v>146.99262295081965</v>
      </c>
      <c r="O878" s="54">
        <v>11.172088626292464</v>
      </c>
      <c r="P878" s="56">
        <f t="shared" si="120"/>
        <v>6.0622565064795492E-2</v>
      </c>
    </row>
    <row r="879" spans="1:16" x14ac:dyDescent="0.2">
      <c r="A879" s="59">
        <f t="shared" si="123"/>
        <v>160</v>
      </c>
      <c r="B879" s="57" t="s">
        <v>2543</v>
      </c>
      <c r="C879" s="102">
        <v>6441.7</v>
      </c>
      <c r="D879" s="84"/>
      <c r="E879" s="84">
        <v>321.39999999999998</v>
      </c>
      <c r="F879" s="84">
        <f>C879+D879+E879</f>
        <v>6763.0999999999995</v>
      </c>
      <c r="G879" s="102">
        <v>92</v>
      </c>
      <c r="H879" s="84"/>
      <c r="I879" s="84">
        <v>1</v>
      </c>
      <c r="J879" s="57">
        <f t="shared" si="124"/>
        <v>93</v>
      </c>
      <c r="K879" s="95">
        <f t="shared" si="121"/>
        <v>5.955430327868852E-2</v>
      </c>
      <c r="L879" s="54">
        <f t="shared" si="122"/>
        <v>219.15983606557376</v>
      </c>
      <c r="M879" s="54">
        <f t="shared" si="125"/>
        <v>48.215163934426229</v>
      </c>
      <c r="N879" s="54">
        <f t="shared" si="119"/>
        <v>99.060245901639334</v>
      </c>
      <c r="O879" s="54">
        <v>7.529016248153618</v>
      </c>
      <c r="P879" s="56">
        <f t="shared" si="120"/>
        <v>5.5294800039891907E-2</v>
      </c>
    </row>
    <row r="880" spans="1:16" x14ac:dyDescent="0.2">
      <c r="A880" s="59">
        <f t="shared" si="123"/>
        <v>161</v>
      </c>
      <c r="B880" s="57" t="s">
        <v>2499</v>
      </c>
      <c r="C880" s="102">
        <v>902.8</v>
      </c>
      <c r="D880" s="84"/>
      <c r="E880" s="84"/>
      <c r="F880" s="84">
        <f>C880+D880+E880</f>
        <v>902.8</v>
      </c>
      <c r="G880" s="102">
        <v>17</v>
      </c>
      <c r="H880" s="84"/>
      <c r="I880" s="84"/>
      <c r="J880" s="57">
        <f t="shared" si="124"/>
        <v>17</v>
      </c>
      <c r="K880" s="95">
        <f t="shared" si="121"/>
        <v>1.0886270491803279E-2</v>
      </c>
      <c r="L880" s="54">
        <f t="shared" si="122"/>
        <v>40.061475409836063</v>
      </c>
      <c r="M880" s="54">
        <f t="shared" si="125"/>
        <v>8.8135245901639347</v>
      </c>
      <c r="N880" s="54">
        <f t="shared" ref="N880:N895" si="126">L880*0.452</f>
        <v>18.107786885245901</v>
      </c>
      <c r="O880" s="54">
        <v>1.3762717872968979</v>
      </c>
      <c r="P880" s="56">
        <f t="shared" ref="P880:P896" si="127">(L880+M880+N880+O880)/F880</f>
        <v>7.5718939601841825E-2</v>
      </c>
    </row>
    <row r="881" spans="1:16" x14ac:dyDescent="0.2">
      <c r="A881" s="59">
        <f t="shared" si="123"/>
        <v>162</v>
      </c>
      <c r="B881" s="57" t="s">
        <v>2500</v>
      </c>
      <c r="C881" s="102">
        <v>990.15</v>
      </c>
      <c r="D881" s="84"/>
      <c r="E881" s="84"/>
      <c r="F881" s="84">
        <f>C881+D881+E881</f>
        <v>990.15</v>
      </c>
      <c r="G881" s="102">
        <v>15</v>
      </c>
      <c r="H881" s="84"/>
      <c r="I881" s="84"/>
      <c r="J881" s="57">
        <f t="shared" si="124"/>
        <v>15</v>
      </c>
      <c r="K881" s="95">
        <f t="shared" si="121"/>
        <v>9.6055327868852444E-3</v>
      </c>
      <c r="L881" s="54">
        <f t="shared" si="122"/>
        <v>35.3483606557377</v>
      </c>
      <c r="M881" s="54">
        <f t="shared" si="125"/>
        <v>7.7766393442622936</v>
      </c>
      <c r="N881" s="54">
        <f t="shared" si="126"/>
        <v>15.977459016393441</v>
      </c>
      <c r="O881" s="54">
        <v>1.2143574593796156</v>
      </c>
      <c r="P881" s="56">
        <f t="shared" si="127"/>
        <v>6.0916847422888498E-2</v>
      </c>
    </row>
    <row r="882" spans="1:16" x14ac:dyDescent="0.2">
      <c r="A882" s="59">
        <f t="shared" si="123"/>
        <v>163</v>
      </c>
      <c r="B882" s="57" t="s">
        <v>2501</v>
      </c>
      <c r="C882" s="102">
        <v>3450.4</v>
      </c>
      <c r="D882" s="84">
        <v>452.4</v>
      </c>
      <c r="E882" s="84">
        <v>86.2</v>
      </c>
      <c r="F882" s="84">
        <f t="shared" ref="F882:F895" si="128">C882+D882+E882</f>
        <v>3989</v>
      </c>
      <c r="G882" s="102">
        <v>70</v>
      </c>
      <c r="H882" s="103">
        <v>1</v>
      </c>
      <c r="I882" s="86">
        <v>1</v>
      </c>
      <c r="J882" s="57">
        <f t="shared" si="124"/>
        <v>72</v>
      </c>
      <c r="K882" s="95">
        <f t="shared" si="121"/>
        <v>4.6106557377049176E-2</v>
      </c>
      <c r="L882" s="54">
        <f t="shared" si="122"/>
        <v>169.67213114754097</v>
      </c>
      <c r="M882" s="54">
        <f t="shared" si="125"/>
        <v>37.327868852459012</v>
      </c>
      <c r="N882" s="54">
        <f t="shared" si="126"/>
        <v>76.691803278688525</v>
      </c>
      <c r="O882" s="54">
        <v>5.8289158050221559</v>
      </c>
      <c r="P882" s="56">
        <f t="shared" si="127"/>
        <v>7.2579774149839724E-2</v>
      </c>
    </row>
    <row r="883" spans="1:16" x14ac:dyDescent="0.2">
      <c r="A883" s="59">
        <f t="shared" si="123"/>
        <v>164</v>
      </c>
      <c r="B883" s="57" t="s">
        <v>2502</v>
      </c>
      <c r="C883" s="102">
        <v>3984.72</v>
      </c>
      <c r="D883" s="84"/>
      <c r="E883" s="84"/>
      <c r="F883" s="84">
        <f t="shared" si="128"/>
        <v>3984.72</v>
      </c>
      <c r="G883" s="102">
        <v>60</v>
      </c>
      <c r="H883" s="103"/>
      <c r="I883" s="86"/>
      <c r="J883" s="57">
        <f t="shared" si="124"/>
        <v>60</v>
      </c>
      <c r="K883" s="95">
        <f t="shared" si="121"/>
        <v>3.8422131147540978E-2</v>
      </c>
      <c r="L883" s="54">
        <f t="shared" si="122"/>
        <v>141.3934426229508</v>
      </c>
      <c r="M883" s="54">
        <f t="shared" si="125"/>
        <v>31.106557377049175</v>
      </c>
      <c r="N883" s="54">
        <f t="shared" si="126"/>
        <v>63.909836065573764</v>
      </c>
      <c r="O883" s="54">
        <v>4.8574298375184624</v>
      </c>
      <c r="P883" s="56">
        <f t="shared" si="127"/>
        <v>6.0548110256954613E-2</v>
      </c>
    </row>
    <row r="884" spans="1:16" x14ac:dyDescent="0.2">
      <c r="A884" s="59">
        <f t="shared" si="123"/>
        <v>165</v>
      </c>
      <c r="B884" s="57" t="s">
        <v>2503</v>
      </c>
      <c r="C884" s="102">
        <v>2376.3000000000002</v>
      </c>
      <c r="D884" s="84"/>
      <c r="E884" s="84">
        <v>236.9</v>
      </c>
      <c r="F884" s="84">
        <f t="shared" si="128"/>
        <v>2613.2000000000003</v>
      </c>
      <c r="G884" s="102">
        <v>40</v>
      </c>
      <c r="H884" s="103"/>
      <c r="I884" s="86">
        <v>1</v>
      </c>
      <c r="J884" s="57">
        <f t="shared" si="124"/>
        <v>41</v>
      </c>
      <c r="K884" s="95">
        <f t="shared" si="121"/>
        <v>2.6255122950819672E-2</v>
      </c>
      <c r="L884" s="54">
        <f t="shared" si="122"/>
        <v>96.618852459016395</v>
      </c>
      <c r="M884" s="54">
        <f t="shared" si="125"/>
        <v>21.256147540983608</v>
      </c>
      <c r="N884" s="54">
        <f t="shared" si="126"/>
        <v>43.671721311475409</v>
      </c>
      <c r="O884" s="54">
        <v>3.3192437223042832</v>
      </c>
      <c r="P884" s="56">
        <f t="shared" si="127"/>
        <v>6.3089685073388829E-2</v>
      </c>
    </row>
    <row r="885" spans="1:16" x14ac:dyDescent="0.2">
      <c r="A885" s="59">
        <f t="shared" si="123"/>
        <v>166</v>
      </c>
      <c r="B885" s="57" t="s">
        <v>2504</v>
      </c>
      <c r="C885" s="102">
        <v>3525</v>
      </c>
      <c r="D885" s="84"/>
      <c r="E885" s="84">
        <v>76.7</v>
      </c>
      <c r="F885" s="84">
        <f t="shared" si="128"/>
        <v>3601.7</v>
      </c>
      <c r="G885" s="102">
        <v>71</v>
      </c>
      <c r="H885" s="103"/>
      <c r="I885" s="86">
        <v>1</v>
      </c>
      <c r="J885" s="57">
        <f t="shared" si="124"/>
        <v>72</v>
      </c>
      <c r="K885" s="95">
        <f t="shared" si="121"/>
        <v>4.6106557377049176E-2</v>
      </c>
      <c r="L885" s="54">
        <f t="shared" si="122"/>
        <v>169.67213114754097</v>
      </c>
      <c r="M885" s="54">
        <f t="shared" si="125"/>
        <v>37.327868852459012</v>
      </c>
      <c r="N885" s="54">
        <f t="shared" si="126"/>
        <v>76.691803278688525</v>
      </c>
      <c r="O885" s="54">
        <v>5.8289158050221559</v>
      </c>
      <c r="P885" s="56">
        <f t="shared" si="127"/>
        <v>8.0384462638118298E-2</v>
      </c>
    </row>
    <row r="886" spans="1:16" x14ac:dyDescent="0.2">
      <c r="A886" s="59">
        <f t="shared" si="123"/>
        <v>167</v>
      </c>
      <c r="B886" s="57" t="s">
        <v>2505</v>
      </c>
      <c r="C886" s="102">
        <v>3660.2</v>
      </c>
      <c r="D886" s="84">
        <v>226.3</v>
      </c>
      <c r="E886" s="84">
        <v>73.8</v>
      </c>
      <c r="F886" s="84">
        <f t="shared" si="128"/>
        <v>3960.3</v>
      </c>
      <c r="G886" s="102">
        <v>73</v>
      </c>
      <c r="H886" s="86">
        <v>1</v>
      </c>
      <c r="I886" s="86">
        <v>1</v>
      </c>
      <c r="J886" s="57">
        <f t="shared" si="124"/>
        <v>75</v>
      </c>
      <c r="K886" s="95">
        <f t="shared" si="121"/>
        <v>4.8027663934426229E-2</v>
      </c>
      <c r="L886" s="54">
        <f t="shared" si="122"/>
        <v>176.74180327868854</v>
      </c>
      <c r="M886" s="54">
        <f t="shared" si="125"/>
        <v>38.883196721311478</v>
      </c>
      <c r="N886" s="54">
        <f t="shared" si="126"/>
        <v>79.887295081967224</v>
      </c>
      <c r="O886" s="54">
        <v>6.0717872968980782</v>
      </c>
      <c r="P886" s="56">
        <f t="shared" si="127"/>
        <v>7.6151827482479936E-2</v>
      </c>
    </row>
    <row r="887" spans="1:16" x14ac:dyDescent="0.2">
      <c r="A887" s="59">
        <f t="shared" si="123"/>
        <v>168</v>
      </c>
      <c r="B887" s="57" t="s">
        <v>2506</v>
      </c>
      <c r="C887" s="102">
        <v>3837.3</v>
      </c>
      <c r="D887" s="84">
        <v>43.9</v>
      </c>
      <c r="E887" s="84">
        <v>131.80000000000001</v>
      </c>
      <c r="F887" s="84">
        <f t="shared" si="128"/>
        <v>4013.0000000000005</v>
      </c>
      <c r="G887" s="102">
        <v>75</v>
      </c>
      <c r="H887" s="86">
        <v>1</v>
      </c>
      <c r="I887" s="86">
        <v>2</v>
      </c>
      <c r="J887" s="57">
        <f t="shared" si="124"/>
        <v>78</v>
      </c>
      <c r="K887" s="95">
        <f t="shared" si="121"/>
        <v>4.9948770491803275E-2</v>
      </c>
      <c r="L887" s="54">
        <f t="shared" si="122"/>
        <v>183.81147540983605</v>
      </c>
      <c r="M887" s="54">
        <f t="shared" si="125"/>
        <v>40.438524590163929</v>
      </c>
      <c r="N887" s="54">
        <f t="shared" si="126"/>
        <v>83.082786885245895</v>
      </c>
      <c r="O887" s="54">
        <v>6.3146587887740013</v>
      </c>
      <c r="P887" s="56">
        <f t="shared" si="127"/>
        <v>7.8157848411168657E-2</v>
      </c>
    </row>
    <row r="888" spans="1:16" x14ac:dyDescent="0.2">
      <c r="A888" s="59">
        <f t="shared" si="123"/>
        <v>169</v>
      </c>
      <c r="B888" s="57" t="s">
        <v>2507</v>
      </c>
      <c r="C888" s="102">
        <v>4482.6099999999997</v>
      </c>
      <c r="D888" s="84">
        <v>302.60000000000002</v>
      </c>
      <c r="E888" s="84"/>
      <c r="F888" s="84">
        <f t="shared" si="128"/>
        <v>4785.21</v>
      </c>
      <c r="G888" s="102">
        <v>65</v>
      </c>
      <c r="H888" s="86">
        <v>1</v>
      </c>
      <c r="I888" s="86"/>
      <c r="J888" s="57">
        <f t="shared" si="124"/>
        <v>66</v>
      </c>
      <c r="K888" s="95">
        <f t="shared" si="121"/>
        <v>4.2264344262295077E-2</v>
      </c>
      <c r="L888" s="54">
        <f t="shared" si="122"/>
        <v>155.53278688524588</v>
      </c>
      <c r="M888" s="54">
        <f t="shared" si="125"/>
        <v>34.217213114754095</v>
      </c>
      <c r="N888" s="54">
        <f t="shared" si="126"/>
        <v>70.300819672131141</v>
      </c>
      <c r="O888" s="54">
        <v>5.3431728212703096</v>
      </c>
      <c r="P888" s="56">
        <f t="shared" si="127"/>
        <v>5.5461305249592266E-2</v>
      </c>
    </row>
    <row r="889" spans="1:16" x14ac:dyDescent="0.2">
      <c r="A889" s="59">
        <f t="shared" si="123"/>
        <v>170</v>
      </c>
      <c r="B889" s="57" t="s">
        <v>2508</v>
      </c>
      <c r="C889" s="102">
        <v>3042.5</v>
      </c>
      <c r="D889" s="84"/>
      <c r="E889" s="84"/>
      <c r="F889" s="84">
        <f t="shared" si="128"/>
        <v>3042.5</v>
      </c>
      <c r="G889" s="102">
        <v>50</v>
      </c>
      <c r="H889" s="86"/>
      <c r="I889" s="86"/>
      <c r="J889" s="57">
        <f t="shared" si="124"/>
        <v>50</v>
      </c>
      <c r="K889" s="95">
        <f t="shared" si="121"/>
        <v>3.2018442622950817E-2</v>
      </c>
      <c r="L889" s="54">
        <f t="shared" si="122"/>
        <v>117.82786885245901</v>
      </c>
      <c r="M889" s="54">
        <f t="shared" si="125"/>
        <v>25.922131147540981</v>
      </c>
      <c r="N889" s="54">
        <f t="shared" si="126"/>
        <v>53.258196721311471</v>
      </c>
      <c r="O889" s="54">
        <v>4.0478581979320527</v>
      </c>
      <c r="P889" s="56">
        <f t="shared" si="127"/>
        <v>6.6082515996464586E-2</v>
      </c>
    </row>
    <row r="890" spans="1:16" x14ac:dyDescent="0.2">
      <c r="A890" s="59">
        <f t="shared" si="123"/>
        <v>171</v>
      </c>
      <c r="B890" s="57" t="s">
        <v>2509</v>
      </c>
      <c r="C890" s="102">
        <v>2913</v>
      </c>
      <c r="D890" s="84"/>
      <c r="E890" s="84"/>
      <c r="F890" s="84">
        <f t="shared" si="128"/>
        <v>2913</v>
      </c>
      <c r="G890" s="102">
        <v>48</v>
      </c>
      <c r="H890" s="86"/>
      <c r="I890" s="86"/>
      <c r="J890" s="57">
        <f t="shared" si="124"/>
        <v>48</v>
      </c>
      <c r="K890" s="95">
        <f t="shared" si="121"/>
        <v>3.0737704918032786E-2</v>
      </c>
      <c r="L890" s="54">
        <f t="shared" si="122"/>
        <v>113.11475409836065</v>
      </c>
      <c r="M890" s="54">
        <f t="shared" si="125"/>
        <v>24.885245901639344</v>
      </c>
      <c r="N890" s="54">
        <f t="shared" si="126"/>
        <v>51.127868852459017</v>
      </c>
      <c r="O890" s="54">
        <v>3.8859438700147706</v>
      </c>
      <c r="P890" s="56">
        <f t="shared" si="127"/>
        <v>6.62594619713264E-2</v>
      </c>
    </row>
    <row r="891" spans="1:16" x14ac:dyDescent="0.2">
      <c r="A891" s="59">
        <f t="shared" si="123"/>
        <v>172</v>
      </c>
      <c r="B891" s="57" t="s">
        <v>2510</v>
      </c>
      <c r="C891" s="102">
        <v>4833.58</v>
      </c>
      <c r="D891" s="84"/>
      <c r="E891" s="84"/>
      <c r="F891" s="84">
        <f t="shared" si="128"/>
        <v>4833.58</v>
      </c>
      <c r="G891" s="102">
        <v>75</v>
      </c>
      <c r="H891" s="86"/>
      <c r="I891" s="86"/>
      <c r="J891" s="57">
        <f t="shared" si="124"/>
        <v>75</v>
      </c>
      <c r="K891" s="95">
        <f t="shared" si="121"/>
        <v>4.8027663934426229E-2</v>
      </c>
      <c r="L891" s="54">
        <f t="shared" si="122"/>
        <v>176.74180327868854</v>
      </c>
      <c r="M891" s="54">
        <f t="shared" si="125"/>
        <v>38.883196721311478</v>
      </c>
      <c r="N891" s="54">
        <f t="shared" si="126"/>
        <v>79.887295081967224</v>
      </c>
      <c r="O891" s="54">
        <v>6.0717872968980782</v>
      </c>
      <c r="P891" s="56">
        <f t="shared" si="127"/>
        <v>6.239352247792844E-2</v>
      </c>
    </row>
    <row r="892" spans="1:16" x14ac:dyDescent="0.2">
      <c r="A892" s="59">
        <f t="shared" si="123"/>
        <v>173</v>
      </c>
      <c r="B892" s="57" t="s">
        <v>2511</v>
      </c>
      <c r="C892" s="102">
        <v>3770.3</v>
      </c>
      <c r="D892" s="84">
        <v>400.8</v>
      </c>
      <c r="E892" s="84"/>
      <c r="F892" s="84">
        <f t="shared" si="128"/>
        <v>4171.1000000000004</v>
      </c>
      <c r="G892" s="102">
        <v>34</v>
      </c>
      <c r="H892" s="86">
        <v>1</v>
      </c>
      <c r="I892" s="86"/>
      <c r="J892" s="57">
        <f t="shared" si="124"/>
        <v>35</v>
      </c>
      <c r="K892" s="95">
        <f t="shared" si="121"/>
        <v>2.2412909836065573E-2</v>
      </c>
      <c r="L892" s="54">
        <f t="shared" si="122"/>
        <v>82.479508196721312</v>
      </c>
      <c r="M892" s="54">
        <f t="shared" si="125"/>
        <v>18.145491803278688</v>
      </c>
      <c r="N892" s="54">
        <f t="shared" si="126"/>
        <v>37.280737704918032</v>
      </c>
      <c r="O892" s="54">
        <v>2.8335007385524369</v>
      </c>
      <c r="P892" s="56">
        <f t="shared" si="127"/>
        <v>3.3741516253139571E-2</v>
      </c>
    </row>
    <row r="893" spans="1:16" x14ac:dyDescent="0.2">
      <c r="A893" s="59">
        <f t="shared" si="123"/>
        <v>174</v>
      </c>
      <c r="B893" s="57" t="s">
        <v>2512</v>
      </c>
      <c r="C893" s="102">
        <v>4325.3999999999996</v>
      </c>
      <c r="D893" s="84"/>
      <c r="E893" s="84"/>
      <c r="F893" s="84">
        <f t="shared" si="128"/>
        <v>4325.3999999999996</v>
      </c>
      <c r="G893" s="102">
        <v>65</v>
      </c>
      <c r="H893" s="86"/>
      <c r="I893" s="86"/>
      <c r="J893" s="57">
        <f t="shared" si="124"/>
        <v>65</v>
      </c>
      <c r="K893" s="95">
        <f t="shared" si="121"/>
        <v>4.1623975409836061E-2</v>
      </c>
      <c r="L893" s="54">
        <f t="shared" si="122"/>
        <v>153.17622950819671</v>
      </c>
      <c r="M893" s="54">
        <f t="shared" si="125"/>
        <v>33.69877049180328</v>
      </c>
      <c r="N893" s="54">
        <f t="shared" si="126"/>
        <v>69.235655737704917</v>
      </c>
      <c r="O893" s="54">
        <v>5.2622156573116676</v>
      </c>
      <c r="P893" s="56">
        <f t="shared" si="127"/>
        <v>6.0427445183108296E-2</v>
      </c>
    </row>
    <row r="894" spans="1:16" x14ac:dyDescent="0.2">
      <c r="A894" s="59">
        <f t="shared" si="123"/>
        <v>175</v>
      </c>
      <c r="B894" s="57" t="s">
        <v>2513</v>
      </c>
      <c r="C894" s="102">
        <v>1852.22</v>
      </c>
      <c r="D894" s="84"/>
      <c r="E894" s="84">
        <v>465.7</v>
      </c>
      <c r="F894" s="84">
        <f t="shared" si="128"/>
        <v>2317.92</v>
      </c>
      <c r="G894" s="102">
        <v>32</v>
      </c>
      <c r="H894" s="86"/>
      <c r="I894" s="86">
        <v>1</v>
      </c>
      <c r="J894" s="57">
        <f t="shared" si="124"/>
        <v>33</v>
      </c>
      <c r="K894" s="95">
        <f t="shared" si="121"/>
        <v>2.1132172131147538E-2</v>
      </c>
      <c r="L894" s="54">
        <f t="shared" si="122"/>
        <v>77.766393442622942</v>
      </c>
      <c r="M894" s="54">
        <f t="shared" si="125"/>
        <v>17.108606557377048</v>
      </c>
      <c r="N894" s="54">
        <f t="shared" si="126"/>
        <v>35.15040983606557</v>
      </c>
      <c r="O894" s="54">
        <v>2.6715864106351548</v>
      </c>
      <c r="P894" s="56">
        <f t="shared" si="127"/>
        <v>5.7248307209351791E-2</v>
      </c>
    </row>
    <row r="895" spans="1:16" x14ac:dyDescent="0.2">
      <c r="A895" s="59">
        <f t="shared" si="123"/>
        <v>176</v>
      </c>
      <c r="B895" s="57" t="s">
        <v>2514</v>
      </c>
      <c r="C895" s="102">
        <v>3870.3</v>
      </c>
      <c r="D895" s="84"/>
      <c r="E895" s="84">
        <v>176.2</v>
      </c>
      <c r="F895" s="84">
        <f t="shared" si="128"/>
        <v>4046.5</v>
      </c>
      <c r="G895" s="102">
        <v>58</v>
      </c>
      <c r="H895" s="86"/>
      <c r="I895" s="86">
        <v>1</v>
      </c>
      <c r="J895" s="57">
        <f t="shared" si="124"/>
        <v>59</v>
      </c>
      <c r="K895" s="95">
        <f t="shared" si="121"/>
        <v>3.7781762295081962E-2</v>
      </c>
      <c r="L895" s="54">
        <f t="shared" si="122"/>
        <v>139.03688524590163</v>
      </c>
      <c r="M895" s="54">
        <f t="shared" si="125"/>
        <v>30.58811475409836</v>
      </c>
      <c r="N895" s="54">
        <f t="shared" si="126"/>
        <v>62.84467213114754</v>
      </c>
      <c r="O895" s="54">
        <v>4.7764726735598222</v>
      </c>
      <c r="P895" s="56">
        <f t="shared" si="127"/>
        <v>5.8629962882665851E-2</v>
      </c>
    </row>
    <row r="896" spans="1:16" ht="15" x14ac:dyDescent="0.25">
      <c r="A896" s="59"/>
      <c r="B896" s="45" t="s">
        <v>2181</v>
      </c>
      <c r="C896" s="239">
        <f>SUM(C720:C895)</f>
        <v>203914.42999999993</v>
      </c>
      <c r="D896" s="239">
        <f t="shared" ref="D896:O896" si="129">SUM(D720:D895)</f>
        <v>2641.6000000000004</v>
      </c>
      <c r="E896" s="239">
        <f t="shared" si="129"/>
        <v>5885.8999999999987</v>
      </c>
      <c r="F896" s="239">
        <f t="shared" si="129"/>
        <v>212441.92999999996</v>
      </c>
      <c r="G896" s="239">
        <f t="shared" si="129"/>
        <v>3835</v>
      </c>
      <c r="H896" s="239">
        <f t="shared" si="129"/>
        <v>20</v>
      </c>
      <c r="I896" s="239">
        <f t="shared" si="129"/>
        <v>49</v>
      </c>
      <c r="J896" s="239">
        <f t="shared" si="129"/>
        <v>3904</v>
      </c>
      <c r="K896" s="239">
        <f t="shared" si="129"/>
        <v>2.5000000000000013</v>
      </c>
      <c r="L896" s="239">
        <f t="shared" si="129"/>
        <v>9199.9999999999964</v>
      </c>
      <c r="M896" s="239">
        <f t="shared" si="129"/>
        <v>2024.0000000000007</v>
      </c>
      <c r="N896" s="239">
        <f t="shared" si="129"/>
        <v>4158.3999999999987</v>
      </c>
      <c r="O896" s="239">
        <f t="shared" si="129"/>
        <v>316.05676809453445</v>
      </c>
      <c r="P896" s="56">
        <f t="shared" si="127"/>
        <v>7.3895284081134702E-2</v>
      </c>
    </row>
    <row r="897" spans="1:16" x14ac:dyDescent="0.2">
      <c r="A897" s="348" t="s">
        <v>1974</v>
      </c>
      <c r="B897" s="348"/>
      <c r="C897" s="348"/>
      <c r="D897" s="348"/>
      <c r="E897" s="348"/>
      <c r="F897" s="348"/>
      <c r="G897" s="348"/>
      <c r="H897" s="348"/>
      <c r="I897" s="348"/>
      <c r="J897" s="348"/>
      <c r="K897" s="348"/>
      <c r="L897" s="348"/>
      <c r="M897" s="348"/>
      <c r="N897" s="348"/>
      <c r="O897" s="348"/>
      <c r="P897" s="348"/>
    </row>
    <row r="898" spans="1:16" x14ac:dyDescent="0.2">
      <c r="A898" s="105">
        <v>1</v>
      </c>
      <c r="B898" s="57" t="s">
        <v>1082</v>
      </c>
      <c r="C898" s="40">
        <v>645.70000000000005</v>
      </c>
      <c r="D898" s="40"/>
      <c r="E898" s="40"/>
      <c r="F898" s="57">
        <f>C898+D898+E898</f>
        <v>645.70000000000005</v>
      </c>
      <c r="G898" s="59">
        <v>12</v>
      </c>
      <c r="H898" s="59"/>
      <c r="I898" s="59"/>
      <c r="J898" s="57">
        <v>12</v>
      </c>
      <c r="K898" s="95">
        <f>1/3777*J898</f>
        <v>3.1771247021445594E-3</v>
      </c>
      <c r="L898" s="54">
        <f>K898*3680</f>
        <v>11.69181890389198</v>
      </c>
      <c r="M898" s="54">
        <f t="shared" ref="M898:M957" si="130">L898*0.22</f>
        <v>2.5722001588562353</v>
      </c>
      <c r="N898" s="54">
        <f>L898*0.5</f>
        <v>5.8459094519459898</v>
      </c>
      <c r="O898" s="106">
        <v>0.83718940936863528</v>
      </c>
      <c r="P898" s="89">
        <f t="shared" ref="P898:P929" si="131">(L898+M898+N898+O898)/F898</f>
        <v>3.2440944593561769E-2</v>
      </c>
    </row>
    <row r="899" spans="1:16" x14ac:dyDescent="0.2">
      <c r="A899" s="105">
        <v>2</v>
      </c>
      <c r="B899" s="38" t="s">
        <v>1083</v>
      </c>
      <c r="C899" s="40">
        <v>4141.22</v>
      </c>
      <c r="D899" s="40">
        <v>409.9</v>
      </c>
      <c r="E899" s="40">
        <v>53.5</v>
      </c>
      <c r="F899" s="57">
        <f t="shared" ref="F899:F958" si="132">C899+D899+E899</f>
        <v>4604.62</v>
      </c>
      <c r="G899" s="59">
        <v>68</v>
      </c>
      <c r="H899" s="59">
        <v>2</v>
      </c>
      <c r="I899" s="59">
        <v>1</v>
      </c>
      <c r="J899" s="57">
        <v>71</v>
      </c>
      <c r="K899" s="95">
        <f t="shared" ref="K899:K962" si="133">1/3777*J899</f>
        <v>1.8797987821021975E-2</v>
      </c>
      <c r="L899" s="54">
        <f t="shared" ref="L899:L962" si="134">K899*3680</f>
        <v>69.176595181360867</v>
      </c>
      <c r="M899" s="54">
        <f t="shared" si="130"/>
        <v>15.21885093989939</v>
      </c>
      <c r="N899" s="54">
        <f t="shared" ref="N899:N962" si="135">L899*0.5</f>
        <v>34.588297590680433</v>
      </c>
      <c r="O899" s="106">
        <v>4.9533706720977593</v>
      </c>
      <c r="P899" s="89">
        <f t="shared" si="131"/>
        <v>2.6915818109646064E-2</v>
      </c>
    </row>
    <row r="900" spans="1:16" x14ac:dyDescent="0.2">
      <c r="A900" s="105">
        <f t="shared" ref="A900:A962" si="136">A899+1</f>
        <v>3</v>
      </c>
      <c r="B900" s="57" t="s">
        <v>1084</v>
      </c>
      <c r="C900" s="40">
        <v>300.7</v>
      </c>
      <c r="D900" s="40"/>
      <c r="E900" s="40">
        <v>53.5</v>
      </c>
      <c r="F900" s="57">
        <f t="shared" si="132"/>
        <v>354.2</v>
      </c>
      <c r="G900" s="59">
        <v>7</v>
      </c>
      <c r="H900" s="59"/>
      <c r="I900" s="59">
        <v>1</v>
      </c>
      <c r="J900" s="57">
        <v>8</v>
      </c>
      <c r="K900" s="95">
        <f t="shared" si="133"/>
        <v>2.1180831347630395E-3</v>
      </c>
      <c r="L900" s="54">
        <f t="shared" si="134"/>
        <v>7.7945459359279852</v>
      </c>
      <c r="M900" s="54">
        <f t="shared" si="130"/>
        <v>1.7148001059041567</v>
      </c>
      <c r="N900" s="54">
        <f t="shared" si="135"/>
        <v>3.8972729679639926</v>
      </c>
      <c r="O900" s="106">
        <v>0.55812627291242356</v>
      </c>
      <c r="P900" s="89">
        <f t="shared" si="131"/>
        <v>3.9426158336274865E-2</v>
      </c>
    </row>
    <row r="901" spans="1:16" x14ac:dyDescent="0.2">
      <c r="A901" s="105">
        <f t="shared" si="136"/>
        <v>4</v>
      </c>
      <c r="B901" s="38" t="s">
        <v>1085</v>
      </c>
      <c r="C901" s="40">
        <v>4230.32</v>
      </c>
      <c r="D901" s="40"/>
      <c r="E901" s="40"/>
      <c r="F901" s="57">
        <f t="shared" si="132"/>
        <v>4230.32</v>
      </c>
      <c r="G901" s="59">
        <v>72</v>
      </c>
      <c r="H901" s="59"/>
      <c r="I901" s="59"/>
      <c r="J901" s="57">
        <v>72</v>
      </c>
      <c r="K901" s="95">
        <f t="shared" si="133"/>
        <v>1.9062748212867357E-2</v>
      </c>
      <c r="L901" s="54">
        <f t="shared" si="134"/>
        <v>70.150913423351867</v>
      </c>
      <c r="M901" s="54">
        <f t="shared" si="130"/>
        <v>15.43320095313741</v>
      </c>
      <c r="N901" s="54">
        <f t="shared" si="135"/>
        <v>35.075456711675933</v>
      </c>
      <c r="O901" s="106">
        <v>5.0231364562118115</v>
      </c>
      <c r="P901" s="89">
        <f t="shared" si="131"/>
        <v>2.97099764425332E-2</v>
      </c>
    </row>
    <row r="902" spans="1:16" x14ac:dyDescent="0.2">
      <c r="A902" s="105">
        <f t="shared" si="136"/>
        <v>5</v>
      </c>
      <c r="B902" s="57" t="s">
        <v>1086</v>
      </c>
      <c r="C902" s="40">
        <v>7824.4</v>
      </c>
      <c r="D902" s="40"/>
      <c r="E902" s="40"/>
      <c r="F902" s="57">
        <f t="shared" si="132"/>
        <v>7824.4</v>
      </c>
      <c r="G902" s="59">
        <v>171</v>
      </c>
      <c r="H902" s="59"/>
      <c r="I902" s="59"/>
      <c r="J902" s="57">
        <v>171</v>
      </c>
      <c r="K902" s="95">
        <f t="shared" si="133"/>
        <v>4.5274027005559971E-2</v>
      </c>
      <c r="L902" s="54">
        <f t="shared" si="134"/>
        <v>166.6084193804607</v>
      </c>
      <c r="M902" s="54">
        <f t="shared" si="130"/>
        <v>36.653852263701353</v>
      </c>
      <c r="N902" s="54">
        <f t="shared" si="135"/>
        <v>83.304209690230351</v>
      </c>
      <c r="O902" s="106">
        <v>11.929949083503052</v>
      </c>
      <c r="P902" s="89">
        <f t="shared" si="131"/>
        <v>3.8149433875810983E-2</v>
      </c>
    </row>
    <row r="903" spans="1:16" x14ac:dyDescent="0.2">
      <c r="A903" s="105">
        <f t="shared" si="136"/>
        <v>6</v>
      </c>
      <c r="B903" s="57" t="s">
        <v>1087</v>
      </c>
      <c r="C903" s="40">
        <v>4013.9</v>
      </c>
      <c r="D903" s="40"/>
      <c r="E903" s="40"/>
      <c r="F903" s="57">
        <f t="shared" si="132"/>
        <v>4013.9</v>
      </c>
      <c r="G903" s="59">
        <v>91</v>
      </c>
      <c r="H903" s="59"/>
      <c r="I903" s="59"/>
      <c r="J903" s="57">
        <v>91</v>
      </c>
      <c r="K903" s="95">
        <f t="shared" si="133"/>
        <v>2.4093195657929573E-2</v>
      </c>
      <c r="L903" s="54">
        <f t="shared" si="134"/>
        <v>88.662960021180822</v>
      </c>
      <c r="M903" s="54">
        <f t="shared" si="130"/>
        <v>19.505851204659781</v>
      </c>
      <c r="N903" s="54">
        <f t="shared" si="135"/>
        <v>44.331480010590411</v>
      </c>
      <c r="O903" s="106">
        <v>6.3486863543788168</v>
      </c>
      <c r="P903" s="89">
        <f t="shared" si="131"/>
        <v>3.9574722237925665E-2</v>
      </c>
    </row>
    <row r="904" spans="1:16" x14ac:dyDescent="0.2">
      <c r="A904" s="105">
        <f t="shared" si="136"/>
        <v>7</v>
      </c>
      <c r="B904" s="57" t="s">
        <v>1088</v>
      </c>
      <c r="C904" s="40">
        <v>8035.65</v>
      </c>
      <c r="D904" s="40"/>
      <c r="E904" s="40"/>
      <c r="F904" s="57">
        <f t="shared" si="132"/>
        <v>8035.65</v>
      </c>
      <c r="G904" s="59">
        <v>180</v>
      </c>
      <c r="H904" s="59"/>
      <c r="I904" s="59"/>
      <c r="J904" s="57">
        <v>180</v>
      </c>
      <c r="K904" s="95">
        <f t="shared" si="133"/>
        <v>4.765687053216839E-2</v>
      </c>
      <c r="L904" s="54">
        <f t="shared" si="134"/>
        <v>175.37728355837967</v>
      </c>
      <c r="M904" s="54">
        <f t="shared" si="130"/>
        <v>38.583002382843532</v>
      </c>
      <c r="N904" s="54">
        <f t="shared" si="135"/>
        <v>87.688641779189837</v>
      </c>
      <c r="O904" s="106">
        <v>12.557841140529529</v>
      </c>
      <c r="P904" s="89">
        <f t="shared" si="131"/>
        <v>3.9101599604380803E-2</v>
      </c>
    </row>
    <row r="905" spans="1:16" x14ac:dyDescent="0.2">
      <c r="A905" s="105">
        <f t="shared" si="136"/>
        <v>8</v>
      </c>
      <c r="B905" s="38" t="s">
        <v>1089</v>
      </c>
      <c r="C905" s="40">
        <v>4255.7299999999996</v>
      </c>
      <c r="D905" s="40"/>
      <c r="E905" s="40">
        <v>76.8</v>
      </c>
      <c r="F905" s="57">
        <f t="shared" si="132"/>
        <v>4332.53</v>
      </c>
      <c r="G905" s="59">
        <v>71</v>
      </c>
      <c r="H905" s="59"/>
      <c r="I905" s="59">
        <v>1</v>
      </c>
      <c r="J905" s="57">
        <v>72</v>
      </c>
      <c r="K905" s="95">
        <f t="shared" si="133"/>
        <v>1.9062748212867357E-2</v>
      </c>
      <c r="L905" s="54">
        <f t="shared" si="134"/>
        <v>70.150913423351867</v>
      </c>
      <c r="M905" s="54">
        <f t="shared" si="130"/>
        <v>15.43320095313741</v>
      </c>
      <c r="N905" s="54">
        <f t="shared" si="135"/>
        <v>35.075456711675933</v>
      </c>
      <c r="O905" s="106">
        <v>5.0231364562118115</v>
      </c>
      <c r="P905" s="89">
        <f t="shared" si="131"/>
        <v>2.9009079578070331E-2</v>
      </c>
    </row>
    <row r="906" spans="1:16" x14ac:dyDescent="0.2">
      <c r="A906" s="105">
        <f t="shared" si="136"/>
        <v>9</v>
      </c>
      <c r="B906" s="57" t="s">
        <v>1090</v>
      </c>
      <c r="C906" s="40">
        <v>3910.03</v>
      </c>
      <c r="D906" s="40"/>
      <c r="E906" s="40">
        <v>129.5</v>
      </c>
      <c r="F906" s="57">
        <f t="shared" si="132"/>
        <v>4039.53</v>
      </c>
      <c r="G906" s="59">
        <v>70</v>
      </c>
      <c r="H906" s="59"/>
      <c r="I906" s="59">
        <v>1</v>
      </c>
      <c r="J906" s="57">
        <v>71</v>
      </c>
      <c r="K906" s="95">
        <f t="shared" si="133"/>
        <v>1.8797987821021975E-2</v>
      </c>
      <c r="L906" s="54">
        <f t="shared" si="134"/>
        <v>69.176595181360867</v>
      </c>
      <c r="M906" s="54">
        <f t="shared" si="130"/>
        <v>15.21885093989939</v>
      </c>
      <c r="N906" s="54">
        <f t="shared" si="135"/>
        <v>34.588297590680433</v>
      </c>
      <c r="O906" s="106">
        <v>4.9533706720977593</v>
      </c>
      <c r="P906" s="89">
        <f t="shared" si="131"/>
        <v>3.0681072893143126E-2</v>
      </c>
    </row>
    <row r="907" spans="1:16" x14ac:dyDescent="0.2">
      <c r="A907" s="105">
        <f t="shared" si="136"/>
        <v>10</v>
      </c>
      <c r="B907" s="57" t="s">
        <v>1091</v>
      </c>
      <c r="C907" s="40">
        <v>280.39999999999998</v>
      </c>
      <c r="D907" s="40"/>
      <c r="E907" s="40">
        <v>30.9</v>
      </c>
      <c r="F907" s="57">
        <f t="shared" si="132"/>
        <v>311.29999999999995</v>
      </c>
      <c r="G907" s="59">
        <v>7</v>
      </c>
      <c r="H907" s="59"/>
      <c r="I907" s="59">
        <v>1</v>
      </c>
      <c r="J907" s="57">
        <v>8</v>
      </c>
      <c r="K907" s="95">
        <f t="shared" si="133"/>
        <v>2.1180831347630395E-3</v>
      </c>
      <c r="L907" s="54">
        <f t="shared" si="134"/>
        <v>7.7945459359279852</v>
      </c>
      <c r="M907" s="54">
        <f t="shared" si="130"/>
        <v>1.7148001059041567</v>
      </c>
      <c r="N907" s="54">
        <f t="shared" si="135"/>
        <v>3.8972729679639926</v>
      </c>
      <c r="O907" s="106">
        <v>0.55812627291242356</v>
      </c>
      <c r="P907" s="89">
        <f t="shared" si="131"/>
        <v>4.4859445174136071E-2</v>
      </c>
    </row>
    <row r="908" spans="1:16" x14ac:dyDescent="0.2">
      <c r="A908" s="105">
        <f t="shared" si="136"/>
        <v>11</v>
      </c>
      <c r="B908" s="57" t="s">
        <v>1092</v>
      </c>
      <c r="C908" s="40">
        <v>309.10000000000002</v>
      </c>
      <c r="D908" s="40"/>
      <c r="E908" s="40"/>
      <c r="F908" s="57">
        <f t="shared" si="132"/>
        <v>309.10000000000002</v>
      </c>
      <c r="G908" s="59">
        <v>8</v>
      </c>
      <c r="H908" s="59"/>
      <c r="I908" s="59"/>
      <c r="J908" s="57">
        <v>8</v>
      </c>
      <c r="K908" s="95">
        <f t="shared" si="133"/>
        <v>2.1180831347630395E-3</v>
      </c>
      <c r="L908" s="54">
        <f t="shared" si="134"/>
        <v>7.7945459359279852</v>
      </c>
      <c r="M908" s="54">
        <f t="shared" si="130"/>
        <v>1.7148001059041567</v>
      </c>
      <c r="N908" s="54">
        <f t="shared" si="135"/>
        <v>3.8972729679639926</v>
      </c>
      <c r="O908" s="106">
        <v>0.55812627291242356</v>
      </c>
      <c r="P908" s="89">
        <f t="shared" si="131"/>
        <v>4.5178729481425289E-2</v>
      </c>
    </row>
    <row r="909" spans="1:16" x14ac:dyDescent="0.2">
      <c r="A909" s="105">
        <f t="shared" si="136"/>
        <v>12</v>
      </c>
      <c r="B909" s="57" t="s">
        <v>1093</v>
      </c>
      <c r="C909" s="40">
        <v>529.20000000000005</v>
      </c>
      <c r="D909" s="40"/>
      <c r="E909" s="40"/>
      <c r="F909" s="57">
        <f t="shared" si="132"/>
        <v>529.20000000000005</v>
      </c>
      <c r="G909" s="59">
        <v>12</v>
      </c>
      <c r="H909" s="59"/>
      <c r="I909" s="59"/>
      <c r="J909" s="57">
        <v>12</v>
      </c>
      <c r="K909" s="95">
        <f t="shared" si="133"/>
        <v>3.1771247021445594E-3</v>
      </c>
      <c r="L909" s="54">
        <f t="shared" si="134"/>
        <v>11.69181890389198</v>
      </c>
      <c r="M909" s="54">
        <f t="shared" si="130"/>
        <v>2.5722001588562353</v>
      </c>
      <c r="N909" s="54">
        <f t="shared" si="135"/>
        <v>5.8459094519459898</v>
      </c>
      <c r="O909" s="106">
        <v>0.83718940936863528</v>
      </c>
      <c r="P909" s="89">
        <f t="shared" si="131"/>
        <v>3.9582611345545797E-2</v>
      </c>
    </row>
    <row r="910" spans="1:16" x14ac:dyDescent="0.2">
      <c r="A910" s="105">
        <f t="shared" si="136"/>
        <v>13</v>
      </c>
      <c r="B910" s="57" t="s">
        <v>1094</v>
      </c>
      <c r="C910" s="40">
        <v>4612.71</v>
      </c>
      <c r="D910" s="40">
        <v>38.799999999999997</v>
      </c>
      <c r="E910" s="40">
        <v>58.7</v>
      </c>
      <c r="F910" s="57">
        <f t="shared" si="132"/>
        <v>4710.21</v>
      </c>
      <c r="G910" s="59">
        <v>97</v>
      </c>
      <c r="H910" s="59">
        <v>1</v>
      </c>
      <c r="I910" s="59">
        <v>3</v>
      </c>
      <c r="J910" s="57">
        <v>101</v>
      </c>
      <c r="K910" s="95">
        <f t="shared" si="133"/>
        <v>2.6740799576383374E-2</v>
      </c>
      <c r="L910" s="54">
        <f t="shared" si="134"/>
        <v>98.406142441090822</v>
      </c>
      <c r="M910" s="54">
        <f t="shared" si="130"/>
        <v>21.649351337039981</v>
      </c>
      <c r="N910" s="54">
        <f t="shared" si="135"/>
        <v>49.203071220545411</v>
      </c>
      <c r="O910" s="106">
        <v>7.0463441955193469</v>
      </c>
      <c r="P910" s="89">
        <f t="shared" si="131"/>
        <v>3.7430371298561117E-2</v>
      </c>
    </row>
    <row r="911" spans="1:16" x14ac:dyDescent="0.2">
      <c r="A911" s="105">
        <f t="shared" si="136"/>
        <v>14</v>
      </c>
      <c r="B911" s="57" t="s">
        <v>1095</v>
      </c>
      <c r="C911" s="40">
        <v>337.4</v>
      </c>
      <c r="D911" s="40"/>
      <c r="E911" s="40"/>
      <c r="F911" s="57">
        <f t="shared" si="132"/>
        <v>337.4</v>
      </c>
      <c r="G911" s="59">
        <v>8</v>
      </c>
      <c r="H911" s="59"/>
      <c r="I911" s="59"/>
      <c r="J911" s="57">
        <v>8</v>
      </c>
      <c r="K911" s="95">
        <f t="shared" si="133"/>
        <v>2.1180831347630395E-3</v>
      </c>
      <c r="L911" s="54">
        <f t="shared" si="134"/>
        <v>7.7945459359279852</v>
      </c>
      <c r="M911" s="54">
        <f t="shared" si="130"/>
        <v>1.7148001059041567</v>
      </c>
      <c r="N911" s="54">
        <f t="shared" si="135"/>
        <v>3.8972729679639926</v>
      </c>
      <c r="O911" s="106">
        <v>0.55812627291242356</v>
      </c>
      <c r="P911" s="89">
        <f t="shared" si="131"/>
        <v>4.1389286552188972E-2</v>
      </c>
    </row>
    <row r="912" spans="1:16" x14ac:dyDescent="0.2">
      <c r="A912" s="105">
        <f t="shared" si="136"/>
        <v>15</v>
      </c>
      <c r="B912" s="57" t="s">
        <v>1096</v>
      </c>
      <c r="C912" s="40">
        <v>344.8</v>
      </c>
      <c r="D912" s="40"/>
      <c r="E912" s="40"/>
      <c r="F912" s="57">
        <f t="shared" si="132"/>
        <v>344.8</v>
      </c>
      <c r="G912" s="59">
        <v>8</v>
      </c>
      <c r="H912" s="59"/>
      <c r="I912" s="59"/>
      <c r="J912" s="57">
        <v>8</v>
      </c>
      <c r="K912" s="95">
        <f t="shared" si="133"/>
        <v>2.1180831347630395E-3</v>
      </c>
      <c r="L912" s="54">
        <f t="shared" si="134"/>
        <v>7.7945459359279852</v>
      </c>
      <c r="M912" s="54">
        <f t="shared" si="130"/>
        <v>1.7148001059041567</v>
      </c>
      <c r="N912" s="54">
        <f t="shared" si="135"/>
        <v>3.8972729679639926</v>
      </c>
      <c r="O912" s="106">
        <v>0.55812627291242356</v>
      </c>
      <c r="P912" s="89">
        <f t="shared" si="131"/>
        <v>4.0501001399966811E-2</v>
      </c>
    </row>
    <row r="913" spans="1:16" x14ac:dyDescent="0.2">
      <c r="A913" s="105">
        <f t="shared" si="136"/>
        <v>16</v>
      </c>
      <c r="B913" s="57" t="s">
        <v>1097</v>
      </c>
      <c r="C913" s="40">
        <v>338.65</v>
      </c>
      <c r="D913" s="40"/>
      <c r="E913" s="40"/>
      <c r="F913" s="57">
        <f t="shared" si="132"/>
        <v>338.65</v>
      </c>
      <c r="G913" s="59">
        <v>8</v>
      </c>
      <c r="H913" s="59"/>
      <c r="I913" s="59"/>
      <c r="J913" s="57">
        <v>8</v>
      </c>
      <c r="K913" s="95">
        <f t="shared" si="133"/>
        <v>2.1180831347630395E-3</v>
      </c>
      <c r="L913" s="54">
        <f t="shared" si="134"/>
        <v>7.7945459359279852</v>
      </c>
      <c r="M913" s="54">
        <f t="shared" si="130"/>
        <v>1.7148001059041567</v>
      </c>
      <c r="N913" s="54">
        <f t="shared" si="135"/>
        <v>3.8972729679639926</v>
      </c>
      <c r="O913" s="106">
        <v>0.55812627291242356</v>
      </c>
      <c r="P913" s="89">
        <f t="shared" si="131"/>
        <v>4.1236513458463186E-2</v>
      </c>
    </row>
    <row r="914" spans="1:16" x14ac:dyDescent="0.2">
      <c r="A914" s="105">
        <f t="shared" si="136"/>
        <v>17</v>
      </c>
      <c r="B914" s="57" t="s">
        <v>1098</v>
      </c>
      <c r="C914" s="40">
        <v>344.1</v>
      </c>
      <c r="D914" s="40"/>
      <c r="E914" s="40"/>
      <c r="F914" s="57">
        <f t="shared" si="132"/>
        <v>344.1</v>
      </c>
      <c r="G914" s="59">
        <v>8</v>
      </c>
      <c r="H914" s="59"/>
      <c r="I914" s="59"/>
      <c r="J914" s="57">
        <v>8</v>
      </c>
      <c r="K914" s="95">
        <f t="shared" si="133"/>
        <v>2.1180831347630395E-3</v>
      </c>
      <c r="L914" s="54">
        <f t="shared" si="134"/>
        <v>7.7945459359279852</v>
      </c>
      <c r="M914" s="54">
        <f t="shared" si="130"/>
        <v>1.7148001059041567</v>
      </c>
      <c r="N914" s="54">
        <f t="shared" si="135"/>
        <v>3.8972729679639926</v>
      </c>
      <c r="O914" s="106">
        <v>0.55812627291242356</v>
      </c>
      <c r="P914" s="89">
        <f t="shared" si="131"/>
        <v>4.0583392277560471E-2</v>
      </c>
    </row>
    <row r="915" spans="1:16" x14ac:dyDescent="0.2">
      <c r="A915" s="105">
        <f t="shared" si="136"/>
        <v>18</v>
      </c>
      <c r="B915" s="57" t="s">
        <v>1099</v>
      </c>
      <c r="C915" s="40">
        <v>340.9</v>
      </c>
      <c r="D915" s="40"/>
      <c r="E915" s="40"/>
      <c r="F915" s="57">
        <f t="shared" si="132"/>
        <v>340.9</v>
      </c>
      <c r="G915" s="59">
        <v>8</v>
      </c>
      <c r="H915" s="59"/>
      <c r="I915" s="59"/>
      <c r="J915" s="57">
        <v>8</v>
      </c>
      <c r="K915" s="95">
        <f t="shared" si="133"/>
        <v>2.1180831347630395E-3</v>
      </c>
      <c r="L915" s="54">
        <f t="shared" si="134"/>
        <v>7.7945459359279852</v>
      </c>
      <c r="M915" s="54">
        <f t="shared" si="130"/>
        <v>1.7148001059041567</v>
      </c>
      <c r="N915" s="54">
        <f t="shared" si="135"/>
        <v>3.8972729679639926</v>
      </c>
      <c r="O915" s="106">
        <v>0.55812627291242356</v>
      </c>
      <c r="P915" s="89">
        <f t="shared" si="131"/>
        <v>4.0964345211817417E-2</v>
      </c>
    </row>
    <row r="916" spans="1:16" x14ac:dyDescent="0.2">
      <c r="A916" s="105">
        <f t="shared" si="136"/>
        <v>19</v>
      </c>
      <c r="B916" s="57" t="s">
        <v>1100</v>
      </c>
      <c r="C916" s="40">
        <v>346</v>
      </c>
      <c r="D916" s="40"/>
      <c r="E916" s="40"/>
      <c r="F916" s="57">
        <f t="shared" si="132"/>
        <v>346</v>
      </c>
      <c r="G916" s="59">
        <v>8</v>
      </c>
      <c r="H916" s="59"/>
      <c r="I916" s="59"/>
      <c r="J916" s="57">
        <v>8</v>
      </c>
      <c r="K916" s="95">
        <f t="shared" si="133"/>
        <v>2.1180831347630395E-3</v>
      </c>
      <c r="L916" s="54">
        <f t="shared" si="134"/>
        <v>7.7945459359279852</v>
      </c>
      <c r="M916" s="54">
        <f t="shared" si="130"/>
        <v>1.7148001059041567</v>
      </c>
      <c r="N916" s="54">
        <f t="shared" si="135"/>
        <v>3.8972729679639926</v>
      </c>
      <c r="O916" s="106">
        <v>0.55812627291242356</v>
      </c>
      <c r="P916" s="89">
        <f t="shared" si="131"/>
        <v>4.0360535499157683E-2</v>
      </c>
    </row>
    <row r="917" spans="1:16" x14ac:dyDescent="0.2">
      <c r="A917" s="105">
        <f t="shared" si="136"/>
        <v>20</v>
      </c>
      <c r="B917" s="57" t="s">
        <v>1101</v>
      </c>
      <c r="C917" s="40">
        <v>343.4</v>
      </c>
      <c r="D917" s="40"/>
      <c r="E917" s="40"/>
      <c r="F917" s="57">
        <f t="shared" si="132"/>
        <v>343.4</v>
      </c>
      <c r="G917" s="59">
        <v>8</v>
      </c>
      <c r="H917" s="59"/>
      <c r="I917" s="59"/>
      <c r="J917" s="57">
        <v>8</v>
      </c>
      <c r="K917" s="95">
        <f t="shared" si="133"/>
        <v>2.1180831347630395E-3</v>
      </c>
      <c r="L917" s="54">
        <f t="shared" si="134"/>
        <v>7.7945459359279852</v>
      </c>
      <c r="M917" s="54">
        <f t="shared" si="130"/>
        <v>1.7148001059041567</v>
      </c>
      <c r="N917" s="54">
        <f t="shared" si="135"/>
        <v>3.8972729679639926</v>
      </c>
      <c r="O917" s="106">
        <v>0.55812627291242356</v>
      </c>
      <c r="P917" s="89">
        <f t="shared" si="131"/>
        <v>4.0666119052733138E-2</v>
      </c>
    </row>
    <row r="918" spans="1:16" x14ac:dyDescent="0.2">
      <c r="A918" s="105">
        <f t="shared" si="136"/>
        <v>21</v>
      </c>
      <c r="B918" s="57" t="s">
        <v>2544</v>
      </c>
      <c r="C918" s="40">
        <v>345.5</v>
      </c>
      <c r="D918" s="40"/>
      <c r="E918" s="40"/>
      <c r="F918" s="57">
        <f t="shared" si="132"/>
        <v>345.5</v>
      </c>
      <c r="G918" s="59">
        <v>8</v>
      </c>
      <c r="H918" s="59"/>
      <c r="I918" s="59"/>
      <c r="J918" s="57">
        <v>8</v>
      </c>
      <c r="K918" s="95">
        <f t="shared" si="133"/>
        <v>2.1180831347630395E-3</v>
      </c>
      <c r="L918" s="54">
        <f t="shared" si="134"/>
        <v>7.7945459359279852</v>
      </c>
      <c r="M918" s="54">
        <f t="shared" si="130"/>
        <v>1.7148001059041567</v>
      </c>
      <c r="N918" s="54">
        <f t="shared" si="135"/>
        <v>3.8972729679639926</v>
      </c>
      <c r="O918" s="106">
        <v>0.55812627291242356</v>
      </c>
      <c r="P918" s="89">
        <f t="shared" si="131"/>
        <v>4.0418944378317098E-2</v>
      </c>
    </row>
    <row r="919" spans="1:16" x14ac:dyDescent="0.2">
      <c r="A919" s="105">
        <f t="shared" si="136"/>
        <v>22</v>
      </c>
      <c r="B919" s="57" t="s">
        <v>2545</v>
      </c>
      <c r="C919" s="40">
        <v>341.7</v>
      </c>
      <c r="D919" s="40"/>
      <c r="E919" s="40"/>
      <c r="F919" s="57">
        <f t="shared" si="132"/>
        <v>341.7</v>
      </c>
      <c r="G919" s="59">
        <v>8</v>
      </c>
      <c r="H919" s="59"/>
      <c r="I919" s="59"/>
      <c r="J919" s="57">
        <v>8</v>
      </c>
      <c r="K919" s="95">
        <f t="shared" si="133"/>
        <v>2.1180831347630395E-3</v>
      </c>
      <c r="L919" s="54">
        <f t="shared" si="134"/>
        <v>7.7945459359279852</v>
      </c>
      <c r="M919" s="54">
        <f t="shared" si="130"/>
        <v>1.7148001059041567</v>
      </c>
      <c r="N919" s="54">
        <f t="shared" si="135"/>
        <v>3.8972729679639926</v>
      </c>
      <c r="O919" s="106">
        <v>0.55812627291242356</v>
      </c>
      <c r="P919" s="89">
        <f t="shared" si="131"/>
        <v>4.086843805299549E-2</v>
      </c>
    </row>
    <row r="920" spans="1:16" x14ac:dyDescent="0.2">
      <c r="A920" s="105">
        <f t="shared" si="136"/>
        <v>23</v>
      </c>
      <c r="B920" s="57" t="s">
        <v>2546</v>
      </c>
      <c r="C920" s="40">
        <v>346.5</v>
      </c>
      <c r="D920" s="40"/>
      <c r="E920" s="40"/>
      <c r="F920" s="57">
        <f t="shared" si="132"/>
        <v>346.5</v>
      </c>
      <c r="G920" s="59">
        <v>8</v>
      </c>
      <c r="H920" s="59"/>
      <c r="I920" s="59"/>
      <c r="J920" s="57">
        <v>8</v>
      </c>
      <c r="K920" s="95">
        <f t="shared" si="133"/>
        <v>2.1180831347630395E-3</v>
      </c>
      <c r="L920" s="54">
        <f t="shared" si="134"/>
        <v>7.7945459359279852</v>
      </c>
      <c r="M920" s="54">
        <f t="shared" si="130"/>
        <v>1.7148001059041567</v>
      </c>
      <c r="N920" s="54">
        <f t="shared" si="135"/>
        <v>3.8972729679639926</v>
      </c>
      <c r="O920" s="106">
        <v>0.55812627291242356</v>
      </c>
      <c r="P920" s="89">
        <f t="shared" si="131"/>
        <v>4.0302295188192089E-2</v>
      </c>
    </row>
    <row r="921" spans="1:16" x14ac:dyDescent="0.2">
      <c r="A921" s="105">
        <f t="shared" si="136"/>
        <v>24</v>
      </c>
      <c r="B921" s="57" t="s">
        <v>2547</v>
      </c>
      <c r="C921" s="40">
        <v>77.5</v>
      </c>
      <c r="D921" s="40"/>
      <c r="E921" s="40"/>
      <c r="F921" s="57">
        <f t="shared" si="132"/>
        <v>77.5</v>
      </c>
      <c r="G921" s="59">
        <v>3</v>
      </c>
      <c r="H921" s="59"/>
      <c r="I921" s="59"/>
      <c r="J921" s="57">
        <v>3</v>
      </c>
      <c r="K921" s="95">
        <f t="shared" si="133"/>
        <v>7.9428117553613986E-4</v>
      </c>
      <c r="L921" s="54">
        <f t="shared" si="134"/>
        <v>2.9229547259729949</v>
      </c>
      <c r="M921" s="54">
        <f t="shared" si="130"/>
        <v>0.64305003971405883</v>
      </c>
      <c r="N921" s="54">
        <f t="shared" si="135"/>
        <v>1.4614773629864974</v>
      </c>
      <c r="O921" s="106">
        <v>0.20929735234215882</v>
      </c>
      <c r="P921" s="89">
        <f t="shared" si="131"/>
        <v>6.757134814213818E-2</v>
      </c>
    </row>
    <row r="922" spans="1:16" x14ac:dyDescent="0.2">
      <c r="A922" s="105">
        <f t="shared" si="136"/>
        <v>25</v>
      </c>
      <c r="B922" s="57" t="s">
        <v>2548</v>
      </c>
      <c r="C922" s="40">
        <v>176.7</v>
      </c>
      <c r="D922" s="40"/>
      <c r="E922" s="40"/>
      <c r="F922" s="57">
        <f t="shared" si="132"/>
        <v>176.7</v>
      </c>
      <c r="G922" s="59">
        <v>4</v>
      </c>
      <c r="H922" s="59"/>
      <c r="I922" s="59"/>
      <c r="J922" s="57">
        <v>4</v>
      </c>
      <c r="K922" s="95">
        <f t="shared" si="133"/>
        <v>1.0590415673815197E-3</v>
      </c>
      <c r="L922" s="54">
        <f t="shared" si="134"/>
        <v>3.8972729679639926</v>
      </c>
      <c r="M922" s="54">
        <f t="shared" si="130"/>
        <v>0.85740005295207833</v>
      </c>
      <c r="N922" s="54">
        <f t="shared" si="135"/>
        <v>1.9486364839819963</v>
      </c>
      <c r="O922" s="106">
        <v>0.27906313645621178</v>
      </c>
      <c r="P922" s="89">
        <f t="shared" si="131"/>
        <v>3.951540827025625E-2</v>
      </c>
    </row>
    <row r="923" spans="1:16" x14ac:dyDescent="0.2">
      <c r="A923" s="105">
        <f t="shared" si="136"/>
        <v>26</v>
      </c>
      <c r="B923" s="57" t="s">
        <v>1231</v>
      </c>
      <c r="C923" s="40">
        <v>3973.8</v>
      </c>
      <c r="D923" s="40"/>
      <c r="E923" s="40">
        <v>282.60000000000002</v>
      </c>
      <c r="F923" s="57">
        <f t="shared" si="132"/>
        <v>4256.4000000000005</v>
      </c>
      <c r="G923" s="59">
        <v>158</v>
      </c>
      <c r="H923" s="59"/>
      <c r="I923" s="59">
        <v>2</v>
      </c>
      <c r="J923" s="57">
        <v>160</v>
      </c>
      <c r="K923" s="95">
        <f t="shared" si="133"/>
        <v>4.2361662695260788E-2</v>
      </c>
      <c r="L923" s="54">
        <f t="shared" si="134"/>
        <v>155.8909187185597</v>
      </c>
      <c r="M923" s="54">
        <f t="shared" si="130"/>
        <v>34.296002118083138</v>
      </c>
      <c r="N923" s="54">
        <f t="shared" si="135"/>
        <v>77.945459359279852</v>
      </c>
      <c r="O923" s="106">
        <v>11.162525458248469</v>
      </c>
      <c r="P923" s="89">
        <f t="shared" si="131"/>
        <v>6.5617635949199116E-2</v>
      </c>
    </row>
    <row r="924" spans="1:16" x14ac:dyDescent="0.2">
      <c r="A924" s="105">
        <f t="shared" si="136"/>
        <v>27</v>
      </c>
      <c r="B924" s="57" t="s">
        <v>1232</v>
      </c>
      <c r="C924" s="40">
        <v>2318.1999999999998</v>
      </c>
      <c r="D924" s="40"/>
      <c r="E924" s="40"/>
      <c r="F924" s="57">
        <f t="shared" si="132"/>
        <v>2318.1999999999998</v>
      </c>
      <c r="G924" s="59">
        <v>40</v>
      </c>
      <c r="H924" s="59"/>
      <c r="I924" s="59"/>
      <c r="J924" s="57">
        <v>40</v>
      </c>
      <c r="K924" s="95">
        <f t="shared" si="133"/>
        <v>1.0590415673815197E-2</v>
      </c>
      <c r="L924" s="54">
        <f t="shared" si="134"/>
        <v>38.972729679639926</v>
      </c>
      <c r="M924" s="54">
        <f t="shared" si="130"/>
        <v>8.5740005295207844</v>
      </c>
      <c r="N924" s="54">
        <f t="shared" si="135"/>
        <v>19.486364839819963</v>
      </c>
      <c r="O924" s="106">
        <v>2.7906313645621172</v>
      </c>
      <c r="P924" s="89">
        <f t="shared" si="131"/>
        <v>3.0119802611311704E-2</v>
      </c>
    </row>
    <row r="925" spans="1:16" x14ac:dyDescent="0.2">
      <c r="A925" s="105">
        <f t="shared" si="136"/>
        <v>28</v>
      </c>
      <c r="B925" s="57" t="s">
        <v>1233</v>
      </c>
      <c r="C925" s="40">
        <v>19972.8</v>
      </c>
      <c r="D925" s="40">
        <v>200.6</v>
      </c>
      <c r="E925" s="40">
        <v>2292.4</v>
      </c>
      <c r="F925" s="57">
        <f t="shared" si="132"/>
        <v>22465.8</v>
      </c>
      <c r="G925" s="59">
        <v>385</v>
      </c>
      <c r="H925" s="59">
        <v>1</v>
      </c>
      <c r="I925" s="59">
        <v>9</v>
      </c>
      <c r="J925" s="57">
        <v>395</v>
      </c>
      <c r="K925" s="95">
        <f t="shared" si="133"/>
        <v>0.10458035477892508</v>
      </c>
      <c r="L925" s="54">
        <f t="shared" si="134"/>
        <v>384.85570558644429</v>
      </c>
      <c r="M925" s="54">
        <f t="shared" si="130"/>
        <v>84.668255229017745</v>
      </c>
      <c r="N925" s="54">
        <f t="shared" si="135"/>
        <v>192.42785279322214</v>
      </c>
      <c r="O925" s="106">
        <v>27.557484725050912</v>
      </c>
      <c r="P925" s="89">
        <f t="shared" si="131"/>
        <v>3.0691508797093144E-2</v>
      </c>
    </row>
    <row r="926" spans="1:16" x14ac:dyDescent="0.2">
      <c r="A926" s="105">
        <f t="shared" si="136"/>
        <v>29</v>
      </c>
      <c r="B926" s="38" t="s">
        <v>1234</v>
      </c>
      <c r="C926" s="42">
        <v>4510.8999999999996</v>
      </c>
      <c r="D926" s="40"/>
      <c r="E926" s="40"/>
      <c r="F926" s="57">
        <f t="shared" si="132"/>
        <v>4510.8999999999996</v>
      </c>
      <c r="G926" s="59">
        <v>100</v>
      </c>
      <c r="H926" s="59"/>
      <c r="I926" s="59"/>
      <c r="J926" s="57">
        <v>100</v>
      </c>
      <c r="K926" s="95">
        <f t="shared" si="133"/>
        <v>2.6476039184537992E-2</v>
      </c>
      <c r="L926" s="54">
        <f t="shared" si="134"/>
        <v>97.431824199099808</v>
      </c>
      <c r="M926" s="54">
        <f t="shared" si="130"/>
        <v>21.435001323801959</v>
      </c>
      <c r="N926" s="54">
        <f t="shared" si="135"/>
        <v>48.715912099549904</v>
      </c>
      <c r="O926" s="106">
        <v>6.9765784114052938</v>
      </c>
      <c r="P926" s="89">
        <f t="shared" si="131"/>
        <v>3.8697225838271072E-2</v>
      </c>
    </row>
    <row r="927" spans="1:16" x14ac:dyDescent="0.2">
      <c r="A927" s="105">
        <f t="shared" si="136"/>
        <v>30</v>
      </c>
      <c r="B927" s="57" t="s">
        <v>1235</v>
      </c>
      <c r="C927" s="40">
        <v>3364.6</v>
      </c>
      <c r="D927" s="40">
        <v>242</v>
      </c>
      <c r="E927" s="40">
        <v>228.7</v>
      </c>
      <c r="F927" s="57">
        <f t="shared" si="132"/>
        <v>3835.2999999999997</v>
      </c>
      <c r="G927" s="59">
        <v>56</v>
      </c>
      <c r="H927" s="59">
        <v>2</v>
      </c>
      <c r="I927" s="59">
        <v>1</v>
      </c>
      <c r="J927" s="57">
        <v>59</v>
      </c>
      <c r="K927" s="95">
        <f t="shared" si="133"/>
        <v>1.5620863118877415E-2</v>
      </c>
      <c r="L927" s="54">
        <f t="shared" si="134"/>
        <v>57.484776277468889</v>
      </c>
      <c r="M927" s="54">
        <f t="shared" si="130"/>
        <v>12.646650781043155</v>
      </c>
      <c r="N927" s="54">
        <f t="shared" si="135"/>
        <v>28.742388138734444</v>
      </c>
      <c r="O927" s="106">
        <v>4.116181262729123</v>
      </c>
      <c r="P927" s="89">
        <f t="shared" si="131"/>
        <v>2.6853178750026237E-2</v>
      </c>
    </row>
    <row r="928" spans="1:16" x14ac:dyDescent="0.2">
      <c r="A928" s="105">
        <f t="shared" si="136"/>
        <v>31</v>
      </c>
      <c r="B928" s="57" t="s">
        <v>1236</v>
      </c>
      <c r="C928" s="40">
        <v>3738.09</v>
      </c>
      <c r="D928" s="40"/>
      <c r="E928" s="40">
        <v>73</v>
      </c>
      <c r="F928" s="57">
        <f t="shared" si="132"/>
        <v>3811.09</v>
      </c>
      <c r="G928" s="59">
        <v>82</v>
      </c>
      <c r="H928" s="59"/>
      <c r="I928" s="59">
        <v>1</v>
      </c>
      <c r="J928" s="57">
        <v>83</v>
      </c>
      <c r="K928" s="95">
        <f t="shared" si="133"/>
        <v>2.1975112523166536E-2</v>
      </c>
      <c r="L928" s="54">
        <f t="shared" si="134"/>
        <v>80.868414085252851</v>
      </c>
      <c r="M928" s="54">
        <f t="shared" si="130"/>
        <v>17.791051098755627</v>
      </c>
      <c r="N928" s="54">
        <f t="shared" si="135"/>
        <v>40.434207042626426</v>
      </c>
      <c r="O928" s="106">
        <v>5.7905600814663938</v>
      </c>
      <c r="P928" s="89">
        <f t="shared" si="131"/>
        <v>3.8016481454938432E-2</v>
      </c>
    </row>
    <row r="929" spans="1:16" x14ac:dyDescent="0.2">
      <c r="A929" s="105">
        <f t="shared" si="136"/>
        <v>32</v>
      </c>
      <c r="B929" s="57" t="s">
        <v>1237</v>
      </c>
      <c r="C929" s="40">
        <v>4404.33</v>
      </c>
      <c r="D929" s="40"/>
      <c r="E929" s="40"/>
      <c r="F929" s="57">
        <f t="shared" si="132"/>
        <v>4404.33</v>
      </c>
      <c r="G929" s="59">
        <v>72</v>
      </c>
      <c r="H929" s="59"/>
      <c r="I929" s="59"/>
      <c r="J929" s="57">
        <v>72</v>
      </c>
      <c r="K929" s="95">
        <f t="shared" si="133"/>
        <v>1.9062748212867357E-2</v>
      </c>
      <c r="L929" s="54">
        <f t="shared" si="134"/>
        <v>70.150913423351867</v>
      </c>
      <c r="M929" s="54">
        <f t="shared" si="130"/>
        <v>15.43320095313741</v>
      </c>
      <c r="N929" s="54">
        <f t="shared" si="135"/>
        <v>35.075456711675933</v>
      </c>
      <c r="O929" s="106">
        <v>5.0231364562118115</v>
      </c>
      <c r="P929" s="89">
        <f t="shared" si="131"/>
        <v>2.8536169529616774E-2</v>
      </c>
    </row>
    <row r="930" spans="1:16" x14ac:dyDescent="0.2">
      <c r="A930" s="105">
        <f t="shared" si="136"/>
        <v>33</v>
      </c>
      <c r="B930" s="38" t="s">
        <v>1238</v>
      </c>
      <c r="C930" s="40">
        <v>2676.4</v>
      </c>
      <c r="D930" s="40"/>
      <c r="E930" s="40"/>
      <c r="F930" s="57">
        <f t="shared" si="132"/>
        <v>2676.4</v>
      </c>
      <c r="G930" s="59">
        <v>40</v>
      </c>
      <c r="H930" s="59"/>
      <c r="I930" s="59"/>
      <c r="J930" s="57">
        <v>40</v>
      </c>
      <c r="K930" s="95">
        <f t="shared" si="133"/>
        <v>1.0590415673815197E-2</v>
      </c>
      <c r="L930" s="54">
        <f t="shared" si="134"/>
        <v>38.972729679639926</v>
      </c>
      <c r="M930" s="54">
        <f t="shared" si="130"/>
        <v>8.5740005295207844</v>
      </c>
      <c r="N930" s="54">
        <f t="shared" si="135"/>
        <v>19.486364839819963</v>
      </c>
      <c r="O930" s="106">
        <v>2.7906313645621172</v>
      </c>
      <c r="P930" s="89">
        <f t="shared" ref="P930:P961" si="137">(L930+M930+N930+O930)/F930</f>
        <v>2.6088673745905986E-2</v>
      </c>
    </row>
    <row r="931" spans="1:16" x14ac:dyDescent="0.2">
      <c r="A931" s="105">
        <f t="shared" si="136"/>
        <v>34</v>
      </c>
      <c r="B931" s="57" t="s">
        <v>1239</v>
      </c>
      <c r="C931" s="40">
        <v>1241.5999999999999</v>
      </c>
      <c r="D931" s="40"/>
      <c r="E931" s="40"/>
      <c r="F931" s="57">
        <f t="shared" si="132"/>
        <v>1241.5999999999999</v>
      </c>
      <c r="G931" s="59">
        <v>20</v>
      </c>
      <c r="H931" s="59"/>
      <c r="I931" s="59"/>
      <c r="J931" s="57">
        <v>20</v>
      </c>
      <c r="K931" s="95">
        <f t="shared" si="133"/>
        <v>5.2952078369075985E-3</v>
      </c>
      <c r="L931" s="54">
        <f t="shared" si="134"/>
        <v>19.486364839819963</v>
      </c>
      <c r="M931" s="54">
        <f t="shared" si="130"/>
        <v>4.2870002647603922</v>
      </c>
      <c r="N931" s="54">
        <f t="shared" si="135"/>
        <v>9.7431824199099815</v>
      </c>
      <c r="O931" s="106">
        <v>1.3953156822810586</v>
      </c>
      <c r="P931" s="89">
        <f t="shared" si="137"/>
        <v>2.8118446526072323E-2</v>
      </c>
    </row>
    <row r="932" spans="1:16" x14ac:dyDescent="0.2">
      <c r="A932" s="105">
        <f t="shared" si="136"/>
        <v>35</v>
      </c>
      <c r="B932" s="57" t="s">
        <v>56</v>
      </c>
      <c r="C932" s="40">
        <v>7600.7</v>
      </c>
      <c r="D932" s="40"/>
      <c r="E932" s="40">
        <v>75.599999999999994</v>
      </c>
      <c r="F932" s="57">
        <f t="shared" si="132"/>
        <v>7676.3</v>
      </c>
      <c r="G932" s="59">
        <v>139</v>
      </c>
      <c r="H932" s="59"/>
      <c r="I932" s="59">
        <v>2</v>
      </c>
      <c r="J932" s="57">
        <v>141</v>
      </c>
      <c r="K932" s="95">
        <f t="shared" si="133"/>
        <v>3.7331215250198571E-2</v>
      </c>
      <c r="L932" s="54">
        <f t="shared" si="134"/>
        <v>137.37887212073073</v>
      </c>
      <c r="M932" s="54">
        <f t="shared" si="130"/>
        <v>30.223351866560762</v>
      </c>
      <c r="N932" s="54">
        <f t="shared" si="135"/>
        <v>68.689436060365367</v>
      </c>
      <c r="O932" s="106">
        <v>9.8369755600814628</v>
      </c>
      <c r="P932" s="89">
        <f t="shared" si="137"/>
        <v>3.2063446661508586E-2</v>
      </c>
    </row>
    <row r="933" spans="1:16" x14ac:dyDescent="0.2">
      <c r="A933" s="105">
        <f t="shared" si="136"/>
        <v>36</v>
      </c>
      <c r="B933" s="57" t="s">
        <v>1240</v>
      </c>
      <c r="C933" s="40">
        <v>9475.4500000000007</v>
      </c>
      <c r="D933" s="40"/>
      <c r="E933" s="40"/>
      <c r="F933" s="57">
        <f t="shared" si="132"/>
        <v>9475.4500000000007</v>
      </c>
      <c r="G933" s="59">
        <v>160</v>
      </c>
      <c r="H933" s="59"/>
      <c r="I933" s="59"/>
      <c r="J933" s="57">
        <v>160</v>
      </c>
      <c r="K933" s="95">
        <f t="shared" si="133"/>
        <v>4.2361662695260788E-2</v>
      </c>
      <c r="L933" s="54">
        <f t="shared" si="134"/>
        <v>155.8909187185597</v>
      </c>
      <c r="M933" s="54">
        <f t="shared" si="130"/>
        <v>34.296002118083138</v>
      </c>
      <c r="N933" s="54">
        <f t="shared" si="135"/>
        <v>77.945459359279852</v>
      </c>
      <c r="O933" s="106">
        <v>11.162525458248469</v>
      </c>
      <c r="P933" s="89">
        <f t="shared" si="137"/>
        <v>2.9475634999305691E-2</v>
      </c>
    </row>
    <row r="934" spans="1:16" x14ac:dyDescent="0.2">
      <c r="A934" s="105">
        <f t="shared" si="136"/>
        <v>37</v>
      </c>
      <c r="B934" s="57" t="s">
        <v>1241</v>
      </c>
      <c r="C934" s="40">
        <v>4310.78</v>
      </c>
      <c r="D934" s="40"/>
      <c r="E934" s="40">
        <v>310.10000000000002</v>
      </c>
      <c r="F934" s="57">
        <f t="shared" si="132"/>
        <v>4620.88</v>
      </c>
      <c r="G934" s="59">
        <v>72</v>
      </c>
      <c r="H934" s="59"/>
      <c r="I934" s="59">
        <v>1</v>
      </c>
      <c r="J934" s="57">
        <v>73</v>
      </c>
      <c r="K934" s="95">
        <f t="shared" si="133"/>
        <v>1.9327508604712735E-2</v>
      </c>
      <c r="L934" s="54">
        <f t="shared" si="134"/>
        <v>71.125231665342866</v>
      </c>
      <c r="M934" s="54">
        <f t="shared" si="130"/>
        <v>15.64755096637543</v>
      </c>
      <c r="N934" s="54">
        <f t="shared" si="135"/>
        <v>35.562615832671433</v>
      </c>
      <c r="O934" s="106">
        <v>5.0929022403258637</v>
      </c>
      <c r="P934" s="89">
        <f t="shared" si="137"/>
        <v>2.7576630577880314E-2</v>
      </c>
    </row>
    <row r="935" spans="1:16" x14ac:dyDescent="0.2">
      <c r="A935" s="105">
        <f t="shared" si="136"/>
        <v>38</v>
      </c>
      <c r="B935" s="57" t="s">
        <v>1242</v>
      </c>
      <c r="C935" s="40">
        <v>6507.98</v>
      </c>
      <c r="D935" s="40">
        <v>48.6</v>
      </c>
      <c r="E935" s="40"/>
      <c r="F935" s="57">
        <f t="shared" si="132"/>
        <v>6556.58</v>
      </c>
      <c r="G935" s="59">
        <v>106</v>
      </c>
      <c r="H935" s="59">
        <v>1</v>
      </c>
      <c r="I935" s="59"/>
      <c r="J935" s="57">
        <v>107</v>
      </c>
      <c r="K935" s="95">
        <f t="shared" si="133"/>
        <v>2.8329361927455651E-2</v>
      </c>
      <c r="L935" s="54">
        <f t="shared" si="134"/>
        <v>104.25205189303679</v>
      </c>
      <c r="M935" s="54">
        <f t="shared" si="130"/>
        <v>22.935451416468094</v>
      </c>
      <c r="N935" s="54">
        <f t="shared" si="135"/>
        <v>52.126025946518396</v>
      </c>
      <c r="O935" s="106">
        <v>7.4649389002036655</v>
      </c>
      <c r="P935" s="89">
        <f t="shared" si="137"/>
        <v>2.8487179010433329E-2</v>
      </c>
    </row>
    <row r="936" spans="1:16" x14ac:dyDescent="0.2">
      <c r="A936" s="105">
        <f t="shared" si="136"/>
        <v>39</v>
      </c>
      <c r="B936" s="57" t="s">
        <v>1243</v>
      </c>
      <c r="C936" s="40">
        <v>374.3</v>
      </c>
      <c r="D936" s="40"/>
      <c r="E936" s="40"/>
      <c r="F936" s="57">
        <f t="shared" si="132"/>
        <v>374.3</v>
      </c>
      <c r="G936" s="59">
        <v>8</v>
      </c>
      <c r="H936" s="59"/>
      <c r="I936" s="59"/>
      <c r="J936" s="57">
        <v>8</v>
      </c>
      <c r="K936" s="95">
        <f t="shared" si="133"/>
        <v>2.1180831347630395E-3</v>
      </c>
      <c r="L936" s="54">
        <f t="shared" si="134"/>
        <v>7.7945459359279852</v>
      </c>
      <c r="M936" s="54">
        <f t="shared" si="130"/>
        <v>1.7148001059041567</v>
      </c>
      <c r="N936" s="54">
        <f t="shared" si="135"/>
        <v>3.8972729679639926</v>
      </c>
      <c r="O936" s="106">
        <v>0.55812627291242356</v>
      </c>
      <c r="P936" s="89">
        <f t="shared" si="137"/>
        <v>3.7308964153642953E-2</v>
      </c>
    </row>
    <row r="937" spans="1:16" x14ac:dyDescent="0.2">
      <c r="A937" s="105">
        <f t="shared" si="136"/>
        <v>40</v>
      </c>
      <c r="B937" s="57" t="s">
        <v>1244</v>
      </c>
      <c r="C937" s="40">
        <v>376.1</v>
      </c>
      <c r="D937" s="40"/>
      <c r="E937" s="40"/>
      <c r="F937" s="57">
        <f t="shared" si="132"/>
        <v>376.1</v>
      </c>
      <c r="G937" s="59">
        <v>8</v>
      </c>
      <c r="H937" s="59"/>
      <c r="I937" s="59"/>
      <c r="J937" s="57">
        <v>8</v>
      </c>
      <c r="K937" s="95">
        <f t="shared" si="133"/>
        <v>2.1180831347630395E-3</v>
      </c>
      <c r="L937" s="54">
        <f t="shared" si="134"/>
        <v>7.7945459359279852</v>
      </c>
      <c r="M937" s="54">
        <f t="shared" si="130"/>
        <v>1.7148001059041567</v>
      </c>
      <c r="N937" s="54">
        <f t="shared" si="135"/>
        <v>3.8972729679639926</v>
      </c>
      <c r="O937" s="106">
        <v>0.55812627291242356</v>
      </c>
      <c r="P937" s="89">
        <f t="shared" si="137"/>
        <v>3.7130404899517563E-2</v>
      </c>
    </row>
    <row r="938" spans="1:16" x14ac:dyDescent="0.2">
      <c r="A938" s="105">
        <f t="shared" si="136"/>
        <v>41</v>
      </c>
      <c r="B938" s="57" t="s">
        <v>1245</v>
      </c>
      <c r="C938" s="40">
        <v>382.3</v>
      </c>
      <c r="D938" s="40"/>
      <c r="E938" s="40"/>
      <c r="F938" s="57">
        <f t="shared" si="132"/>
        <v>382.3</v>
      </c>
      <c r="G938" s="59">
        <v>8</v>
      </c>
      <c r="H938" s="59"/>
      <c r="I938" s="59"/>
      <c r="J938" s="57">
        <v>8</v>
      </c>
      <c r="K938" s="95">
        <f t="shared" si="133"/>
        <v>2.1180831347630395E-3</v>
      </c>
      <c r="L938" s="54">
        <f t="shared" si="134"/>
        <v>7.7945459359279852</v>
      </c>
      <c r="M938" s="54">
        <f t="shared" si="130"/>
        <v>1.7148001059041567</v>
      </c>
      <c r="N938" s="54">
        <f t="shared" si="135"/>
        <v>3.8972729679639926</v>
      </c>
      <c r="O938" s="106">
        <v>0.55812627291242356</v>
      </c>
      <c r="P938" s="89">
        <f t="shared" si="137"/>
        <v>3.6528237726153691E-2</v>
      </c>
    </row>
    <row r="939" spans="1:16" x14ac:dyDescent="0.2">
      <c r="A939" s="105">
        <f t="shared" si="136"/>
        <v>42</v>
      </c>
      <c r="B939" s="57" t="s">
        <v>1246</v>
      </c>
      <c r="C939" s="40">
        <v>411</v>
      </c>
      <c r="D939" s="40"/>
      <c r="E939" s="40"/>
      <c r="F939" s="57">
        <f t="shared" si="132"/>
        <v>411</v>
      </c>
      <c r="G939" s="59">
        <v>8</v>
      </c>
      <c r="H939" s="59"/>
      <c r="I939" s="59"/>
      <c r="J939" s="57">
        <v>8</v>
      </c>
      <c r="K939" s="95">
        <f t="shared" si="133"/>
        <v>2.1180831347630395E-3</v>
      </c>
      <c r="L939" s="54">
        <f t="shared" si="134"/>
        <v>7.7945459359279852</v>
      </c>
      <c r="M939" s="54">
        <f t="shared" si="130"/>
        <v>1.7148001059041567</v>
      </c>
      <c r="N939" s="54">
        <f t="shared" si="135"/>
        <v>3.8972729679639926</v>
      </c>
      <c r="O939" s="106">
        <v>0.55812627291242356</v>
      </c>
      <c r="P939" s="89">
        <f t="shared" si="137"/>
        <v>3.3977482439680191E-2</v>
      </c>
    </row>
    <row r="940" spans="1:16" x14ac:dyDescent="0.2">
      <c r="A940" s="105">
        <f t="shared" si="136"/>
        <v>43</v>
      </c>
      <c r="B940" s="57" t="s">
        <v>1247</v>
      </c>
      <c r="C940" s="40">
        <v>388.9</v>
      </c>
      <c r="D940" s="40"/>
      <c r="E940" s="40"/>
      <c r="F940" s="57">
        <f t="shared" si="132"/>
        <v>388.9</v>
      </c>
      <c r="G940" s="59">
        <v>8</v>
      </c>
      <c r="H940" s="59"/>
      <c r="I940" s="59"/>
      <c r="J940" s="57">
        <v>8</v>
      </c>
      <c r="K940" s="95">
        <f t="shared" si="133"/>
        <v>2.1180831347630395E-3</v>
      </c>
      <c r="L940" s="54">
        <f t="shared" si="134"/>
        <v>7.7945459359279852</v>
      </c>
      <c r="M940" s="54">
        <f t="shared" si="130"/>
        <v>1.7148001059041567</v>
      </c>
      <c r="N940" s="54">
        <f t="shared" si="135"/>
        <v>3.8972729679639926</v>
      </c>
      <c r="O940" s="106">
        <v>0.55812627291242356</v>
      </c>
      <c r="P940" s="89">
        <f t="shared" si="137"/>
        <v>3.590831906070599E-2</v>
      </c>
    </row>
    <row r="941" spans="1:16" x14ac:dyDescent="0.2">
      <c r="A941" s="105">
        <f t="shared" si="136"/>
        <v>44</v>
      </c>
      <c r="B941" s="57" t="s">
        <v>1248</v>
      </c>
      <c r="C941" s="40">
        <v>364.6</v>
      </c>
      <c r="D941" s="40"/>
      <c r="E941" s="40"/>
      <c r="F941" s="57">
        <f t="shared" si="132"/>
        <v>364.6</v>
      </c>
      <c r="G941" s="59">
        <v>4</v>
      </c>
      <c r="H941" s="59"/>
      <c r="I941" s="59"/>
      <c r="J941" s="57">
        <v>4</v>
      </c>
      <c r="K941" s="95">
        <f t="shared" si="133"/>
        <v>1.0590415673815197E-3</v>
      </c>
      <c r="L941" s="54">
        <f t="shared" si="134"/>
        <v>3.8972729679639926</v>
      </c>
      <c r="M941" s="54">
        <f t="shared" si="130"/>
        <v>0.85740005295207833</v>
      </c>
      <c r="N941" s="54">
        <f t="shared" si="135"/>
        <v>1.9486364839819963</v>
      </c>
      <c r="O941" s="106">
        <v>0.27906313645621178</v>
      </c>
      <c r="P941" s="89">
        <f t="shared" si="137"/>
        <v>1.9150775209419303E-2</v>
      </c>
    </row>
    <row r="942" spans="1:16" x14ac:dyDescent="0.2">
      <c r="A942" s="105">
        <f t="shared" si="136"/>
        <v>45</v>
      </c>
      <c r="B942" s="57" t="s">
        <v>1249</v>
      </c>
      <c r="C942" s="40">
        <v>133.5</v>
      </c>
      <c r="D942" s="40"/>
      <c r="E942" s="40"/>
      <c r="F942" s="57">
        <f t="shared" si="132"/>
        <v>133.5</v>
      </c>
      <c r="G942" s="59">
        <v>4</v>
      </c>
      <c r="H942" s="59"/>
      <c r="I942" s="59"/>
      <c r="J942" s="57">
        <v>4</v>
      </c>
      <c r="K942" s="95">
        <f t="shared" si="133"/>
        <v>1.0590415673815197E-3</v>
      </c>
      <c r="L942" s="54">
        <f t="shared" si="134"/>
        <v>3.8972729679639926</v>
      </c>
      <c r="M942" s="54">
        <f t="shared" si="130"/>
        <v>0.85740005295207833</v>
      </c>
      <c r="N942" s="54">
        <f t="shared" si="135"/>
        <v>1.9486364839819963</v>
      </c>
      <c r="O942" s="106">
        <v>0.27906313645621178</v>
      </c>
      <c r="P942" s="89">
        <f t="shared" si="137"/>
        <v>5.2302416789170629E-2</v>
      </c>
    </row>
    <row r="943" spans="1:16" x14ac:dyDescent="0.2">
      <c r="A943" s="105">
        <f t="shared" si="136"/>
        <v>46</v>
      </c>
      <c r="B943" s="57" t="s">
        <v>1250</v>
      </c>
      <c r="C943" s="40">
        <v>9198.7099999999991</v>
      </c>
      <c r="D943" s="40"/>
      <c r="E943" s="40"/>
      <c r="F943" s="57">
        <f t="shared" si="132"/>
        <v>9198.7099999999991</v>
      </c>
      <c r="G943" s="59">
        <v>160</v>
      </c>
      <c r="H943" s="59"/>
      <c r="I943" s="59"/>
      <c r="J943" s="57">
        <v>160</v>
      </c>
      <c r="K943" s="95">
        <f t="shared" si="133"/>
        <v>4.2361662695260788E-2</v>
      </c>
      <c r="L943" s="54">
        <f t="shared" si="134"/>
        <v>155.8909187185597</v>
      </c>
      <c r="M943" s="54">
        <f t="shared" si="130"/>
        <v>34.296002118083138</v>
      </c>
      <c r="N943" s="54">
        <f t="shared" si="135"/>
        <v>77.945459359279852</v>
      </c>
      <c r="O943" s="106">
        <v>11.162525458248469</v>
      </c>
      <c r="P943" s="89">
        <f t="shared" si="137"/>
        <v>3.0362399255348976E-2</v>
      </c>
    </row>
    <row r="944" spans="1:16" x14ac:dyDescent="0.2">
      <c r="A944" s="105">
        <f t="shared" si="136"/>
        <v>47</v>
      </c>
      <c r="B944" s="57" t="s">
        <v>1261</v>
      </c>
      <c r="C944" s="40">
        <v>3168.96</v>
      </c>
      <c r="D944" s="40"/>
      <c r="E944" s="40"/>
      <c r="F944" s="57">
        <f t="shared" si="132"/>
        <v>3168.96</v>
      </c>
      <c r="G944" s="59">
        <v>70</v>
      </c>
      <c r="H944" s="59"/>
      <c r="I944" s="59"/>
      <c r="J944" s="57">
        <v>70</v>
      </c>
      <c r="K944" s="95">
        <f t="shared" si="133"/>
        <v>1.8533227429176596E-2</v>
      </c>
      <c r="L944" s="54">
        <f t="shared" si="134"/>
        <v>68.202276939369881</v>
      </c>
      <c r="M944" s="54">
        <f t="shared" si="130"/>
        <v>15.004500926661374</v>
      </c>
      <c r="N944" s="54">
        <f t="shared" si="135"/>
        <v>34.10113846968494</v>
      </c>
      <c r="O944" s="106">
        <v>4.8836048879837053</v>
      </c>
      <c r="P944" s="89">
        <f t="shared" si="137"/>
        <v>3.8558871435328913E-2</v>
      </c>
    </row>
    <row r="945" spans="1:16" x14ac:dyDescent="0.2">
      <c r="A945" s="105">
        <f t="shared" si="136"/>
        <v>48</v>
      </c>
      <c r="B945" s="57" t="s">
        <v>1262</v>
      </c>
      <c r="C945" s="40">
        <v>4196.6499999999996</v>
      </c>
      <c r="D945" s="40"/>
      <c r="E945" s="40">
        <v>69.099999999999994</v>
      </c>
      <c r="F945" s="57">
        <f t="shared" si="132"/>
        <v>4265.75</v>
      </c>
      <c r="G945" s="59">
        <v>72</v>
      </c>
      <c r="H945" s="59"/>
      <c r="I945" s="59">
        <v>1</v>
      </c>
      <c r="J945" s="57">
        <v>73</v>
      </c>
      <c r="K945" s="95">
        <f t="shared" si="133"/>
        <v>1.9327508604712735E-2</v>
      </c>
      <c r="L945" s="54">
        <f t="shared" si="134"/>
        <v>71.125231665342866</v>
      </c>
      <c r="M945" s="54">
        <f t="shared" si="130"/>
        <v>15.64755096637543</v>
      </c>
      <c r="N945" s="54">
        <f t="shared" si="135"/>
        <v>35.562615832671433</v>
      </c>
      <c r="O945" s="106">
        <v>5.0929022403258637</v>
      </c>
      <c r="P945" s="89">
        <f t="shared" si="137"/>
        <v>2.9872425881665731E-2</v>
      </c>
    </row>
    <row r="946" spans="1:16" x14ac:dyDescent="0.2">
      <c r="A946" s="105">
        <f t="shared" si="136"/>
        <v>49</v>
      </c>
      <c r="B946" s="38" t="s">
        <v>1263</v>
      </c>
      <c r="C946" s="40">
        <v>8277.0499999999993</v>
      </c>
      <c r="D946" s="40"/>
      <c r="E946" s="40"/>
      <c r="F946" s="57">
        <f t="shared" si="132"/>
        <v>8277.0499999999993</v>
      </c>
      <c r="G946" s="59">
        <v>142</v>
      </c>
      <c r="H946" s="59"/>
      <c r="I946" s="59"/>
      <c r="J946" s="57">
        <v>142</v>
      </c>
      <c r="K946" s="95">
        <f t="shared" si="133"/>
        <v>3.7595975642043949E-2</v>
      </c>
      <c r="L946" s="54">
        <f t="shared" si="134"/>
        <v>138.35319036272173</v>
      </c>
      <c r="M946" s="54">
        <f t="shared" si="130"/>
        <v>30.43770187979878</v>
      </c>
      <c r="N946" s="54">
        <f t="shared" si="135"/>
        <v>69.176595181360867</v>
      </c>
      <c r="O946" s="106">
        <v>9.9067413441955186</v>
      </c>
      <c r="P946" s="89">
        <f t="shared" si="137"/>
        <v>2.9947170642689959E-2</v>
      </c>
    </row>
    <row r="947" spans="1:16" x14ac:dyDescent="0.2">
      <c r="A947" s="105">
        <f t="shared" si="136"/>
        <v>50</v>
      </c>
      <c r="B947" s="38" t="s">
        <v>1264</v>
      </c>
      <c r="C947" s="40">
        <v>1475.3</v>
      </c>
      <c r="D947" s="40"/>
      <c r="E947" s="40"/>
      <c r="F947" s="57">
        <f t="shared" si="132"/>
        <v>1475.3</v>
      </c>
      <c r="G947" s="59">
        <v>32</v>
      </c>
      <c r="H947" s="59"/>
      <c r="I947" s="59"/>
      <c r="J947" s="57">
        <v>32</v>
      </c>
      <c r="K947" s="95">
        <f t="shared" si="133"/>
        <v>8.4723325390521579E-3</v>
      </c>
      <c r="L947" s="54">
        <f t="shared" si="134"/>
        <v>31.178183743711941</v>
      </c>
      <c r="M947" s="54">
        <f t="shared" si="130"/>
        <v>6.8592004236166266</v>
      </c>
      <c r="N947" s="54">
        <f t="shared" si="135"/>
        <v>15.58909187185597</v>
      </c>
      <c r="O947" s="106">
        <v>2.2325050916496942</v>
      </c>
      <c r="P947" s="89">
        <f t="shared" si="137"/>
        <v>3.7862794774509746E-2</v>
      </c>
    </row>
    <row r="948" spans="1:16" x14ac:dyDescent="0.2">
      <c r="A948" s="105">
        <f t="shared" si="136"/>
        <v>51</v>
      </c>
      <c r="B948" s="57" t="s">
        <v>1265</v>
      </c>
      <c r="C948" s="40">
        <v>1459.86</v>
      </c>
      <c r="D948" s="40"/>
      <c r="E948" s="40"/>
      <c r="F948" s="57">
        <f t="shared" si="132"/>
        <v>1459.86</v>
      </c>
      <c r="G948" s="59">
        <v>32</v>
      </c>
      <c r="H948" s="59"/>
      <c r="I948" s="59"/>
      <c r="J948" s="57">
        <v>32</v>
      </c>
      <c r="K948" s="95">
        <f t="shared" si="133"/>
        <v>8.4723325390521579E-3</v>
      </c>
      <c r="L948" s="54">
        <f t="shared" si="134"/>
        <v>31.178183743711941</v>
      </c>
      <c r="M948" s="54">
        <f t="shared" si="130"/>
        <v>6.8592004236166266</v>
      </c>
      <c r="N948" s="54">
        <f t="shared" si="135"/>
        <v>15.58909187185597</v>
      </c>
      <c r="O948" s="106">
        <v>2.2325050916496942</v>
      </c>
      <c r="P948" s="89">
        <f t="shared" si="137"/>
        <v>3.8263245195316146E-2</v>
      </c>
    </row>
    <row r="949" spans="1:16" x14ac:dyDescent="0.2">
      <c r="A949" s="105">
        <f t="shared" si="136"/>
        <v>52</v>
      </c>
      <c r="B949" s="57" t="s">
        <v>1266</v>
      </c>
      <c r="C949" s="40">
        <v>411.3</v>
      </c>
      <c r="D949" s="40"/>
      <c r="E949" s="40"/>
      <c r="F949" s="57">
        <f t="shared" si="132"/>
        <v>411.3</v>
      </c>
      <c r="G949" s="59">
        <v>8</v>
      </c>
      <c r="H949" s="59"/>
      <c r="I949" s="59"/>
      <c r="J949" s="57">
        <v>8</v>
      </c>
      <c r="K949" s="95">
        <f t="shared" si="133"/>
        <v>2.1180831347630395E-3</v>
      </c>
      <c r="L949" s="54">
        <f t="shared" si="134"/>
        <v>7.7945459359279852</v>
      </c>
      <c r="M949" s="54">
        <f t="shared" si="130"/>
        <v>1.7148001059041567</v>
      </c>
      <c r="N949" s="54">
        <f t="shared" si="135"/>
        <v>3.8972729679639926</v>
      </c>
      <c r="O949" s="106">
        <v>0.55812627291242356</v>
      </c>
      <c r="P949" s="89">
        <f t="shared" si="137"/>
        <v>3.3952699447382828E-2</v>
      </c>
    </row>
    <row r="950" spans="1:16" x14ac:dyDescent="0.2">
      <c r="A950" s="105">
        <f t="shared" si="136"/>
        <v>53</v>
      </c>
      <c r="B950" s="57" t="s">
        <v>1267</v>
      </c>
      <c r="C950" s="40">
        <v>402.8</v>
      </c>
      <c r="D950" s="40"/>
      <c r="E950" s="40"/>
      <c r="F950" s="57">
        <f t="shared" si="132"/>
        <v>402.8</v>
      </c>
      <c r="G950" s="59">
        <v>8</v>
      </c>
      <c r="H950" s="59"/>
      <c r="I950" s="59"/>
      <c r="J950" s="57">
        <v>8</v>
      </c>
      <c r="K950" s="95">
        <f t="shared" si="133"/>
        <v>2.1180831347630395E-3</v>
      </c>
      <c r="L950" s="54">
        <f t="shared" si="134"/>
        <v>7.7945459359279852</v>
      </c>
      <c r="M950" s="54">
        <f t="shared" si="130"/>
        <v>1.7148001059041567</v>
      </c>
      <c r="N950" s="54">
        <f t="shared" si="135"/>
        <v>3.8972729679639926</v>
      </c>
      <c r="O950" s="106">
        <v>0.55812627291242356</v>
      </c>
      <c r="P950" s="89">
        <f t="shared" si="137"/>
        <v>3.4669178954092744E-2</v>
      </c>
    </row>
    <row r="951" spans="1:16" x14ac:dyDescent="0.2">
      <c r="A951" s="105">
        <f t="shared" si="136"/>
        <v>54</v>
      </c>
      <c r="B951" s="57" t="s">
        <v>1268</v>
      </c>
      <c r="C951" s="40">
        <v>142.9</v>
      </c>
      <c r="D951" s="40"/>
      <c r="E951" s="40"/>
      <c r="F951" s="57">
        <f t="shared" si="132"/>
        <v>142.9</v>
      </c>
      <c r="G951" s="59">
        <v>4</v>
      </c>
      <c r="H951" s="59"/>
      <c r="I951" s="59"/>
      <c r="J951" s="57">
        <v>4</v>
      </c>
      <c r="K951" s="95">
        <f t="shared" si="133"/>
        <v>1.0590415673815197E-3</v>
      </c>
      <c r="L951" s="54">
        <f t="shared" si="134"/>
        <v>3.8972729679639926</v>
      </c>
      <c r="M951" s="54">
        <f t="shared" si="130"/>
        <v>0.85740005295207833</v>
      </c>
      <c r="N951" s="54">
        <f t="shared" si="135"/>
        <v>1.9486364839819963</v>
      </c>
      <c r="O951" s="106">
        <v>0.27906313645621178</v>
      </c>
      <c r="P951" s="89">
        <f t="shared" si="137"/>
        <v>4.8861949904508595E-2</v>
      </c>
    </row>
    <row r="952" spans="1:16" x14ac:dyDescent="0.2">
      <c r="A952" s="105">
        <f t="shared" si="136"/>
        <v>55</v>
      </c>
      <c r="B952" s="57" t="s">
        <v>1269</v>
      </c>
      <c r="C952" s="40">
        <v>776.7</v>
      </c>
      <c r="D952" s="40"/>
      <c r="E952" s="40"/>
      <c r="F952" s="57">
        <f t="shared" si="132"/>
        <v>776.7</v>
      </c>
      <c r="G952" s="59">
        <v>15</v>
      </c>
      <c r="H952" s="59"/>
      <c r="I952" s="59"/>
      <c r="J952" s="57">
        <v>15</v>
      </c>
      <c r="K952" s="95">
        <f t="shared" si="133"/>
        <v>3.9714058776806989E-3</v>
      </c>
      <c r="L952" s="54">
        <f t="shared" si="134"/>
        <v>14.614773629864972</v>
      </c>
      <c r="M952" s="54">
        <f t="shared" si="130"/>
        <v>3.2152501985702937</v>
      </c>
      <c r="N952" s="54">
        <f t="shared" si="135"/>
        <v>7.3073868149324861</v>
      </c>
      <c r="O952" s="106">
        <v>1.046486761710794</v>
      </c>
      <c r="P952" s="89">
        <f t="shared" si="137"/>
        <v>3.3711725769381418E-2</v>
      </c>
    </row>
    <row r="953" spans="1:16" x14ac:dyDescent="0.2">
      <c r="A953" s="105">
        <f t="shared" si="136"/>
        <v>56</v>
      </c>
      <c r="B953" s="57" t="s">
        <v>1270</v>
      </c>
      <c r="C953" s="40">
        <v>159.5</v>
      </c>
      <c r="D953" s="40"/>
      <c r="E953" s="40"/>
      <c r="F953" s="57">
        <f t="shared" si="132"/>
        <v>159.5</v>
      </c>
      <c r="G953" s="59">
        <v>3</v>
      </c>
      <c r="H953" s="59"/>
      <c r="I953" s="59"/>
      <c r="J953" s="57">
        <v>3</v>
      </c>
      <c r="K953" s="95">
        <f t="shared" si="133"/>
        <v>7.9428117553613986E-4</v>
      </c>
      <c r="L953" s="54">
        <f t="shared" si="134"/>
        <v>2.9229547259729949</v>
      </c>
      <c r="M953" s="54">
        <f t="shared" si="130"/>
        <v>0.64305003971405883</v>
      </c>
      <c r="N953" s="54">
        <f t="shared" si="135"/>
        <v>1.4614773629864974</v>
      </c>
      <c r="O953" s="106">
        <v>0.20929735234215882</v>
      </c>
      <c r="P953" s="89">
        <f t="shared" si="137"/>
        <v>3.2832473235208208E-2</v>
      </c>
    </row>
    <row r="954" spans="1:16" x14ac:dyDescent="0.2">
      <c r="A954" s="105">
        <f t="shared" si="136"/>
        <v>57</v>
      </c>
      <c r="B954" s="57" t="s">
        <v>1271</v>
      </c>
      <c r="C954" s="40">
        <v>8044.64</v>
      </c>
      <c r="D954" s="40"/>
      <c r="E954" s="40"/>
      <c r="F954" s="57">
        <f t="shared" si="132"/>
        <v>8044.64</v>
      </c>
      <c r="G954" s="59">
        <v>181</v>
      </c>
      <c r="H954" s="59"/>
      <c r="I954" s="59"/>
      <c r="J954" s="57">
        <v>181</v>
      </c>
      <c r="K954" s="95">
        <f t="shared" si="133"/>
        <v>4.7921630924013768E-2</v>
      </c>
      <c r="L954" s="54">
        <f t="shared" si="134"/>
        <v>176.35160180037067</v>
      </c>
      <c r="M954" s="54">
        <f t="shared" si="130"/>
        <v>38.79735239608155</v>
      </c>
      <c r="N954" s="54">
        <f t="shared" si="135"/>
        <v>88.175800900185337</v>
      </c>
      <c r="O954" s="106">
        <v>12.627606924643581</v>
      </c>
      <c r="P954" s="89">
        <f t="shared" si="137"/>
        <v>3.9274891358877607E-2</v>
      </c>
    </row>
    <row r="955" spans="1:16" x14ac:dyDescent="0.2">
      <c r="A955" s="105">
        <f t="shared" si="136"/>
        <v>58</v>
      </c>
      <c r="B955" s="57" t="s">
        <v>1272</v>
      </c>
      <c r="C955" s="40">
        <v>3996.29</v>
      </c>
      <c r="D955" s="40"/>
      <c r="E955" s="40"/>
      <c r="F955" s="57">
        <f t="shared" si="132"/>
        <v>3996.29</v>
      </c>
      <c r="G955" s="59">
        <v>90</v>
      </c>
      <c r="H955" s="59"/>
      <c r="I955" s="59"/>
      <c r="J955" s="57">
        <v>90</v>
      </c>
      <c r="K955" s="95">
        <f t="shared" si="133"/>
        <v>2.3828435266084195E-2</v>
      </c>
      <c r="L955" s="54">
        <f t="shared" si="134"/>
        <v>87.688641779189837</v>
      </c>
      <c r="M955" s="54">
        <f t="shared" si="130"/>
        <v>19.291501191421766</v>
      </c>
      <c r="N955" s="54">
        <f t="shared" si="135"/>
        <v>43.844320889594918</v>
      </c>
      <c r="O955" s="106">
        <v>6.2789205702647646</v>
      </c>
      <c r="P955" s="89">
        <f t="shared" si="137"/>
        <v>3.9312308273541534E-2</v>
      </c>
    </row>
    <row r="956" spans="1:16" x14ac:dyDescent="0.2">
      <c r="A956" s="105">
        <f t="shared" si="136"/>
        <v>59</v>
      </c>
      <c r="B956" s="57" t="s">
        <v>1273</v>
      </c>
      <c r="C956" s="40">
        <v>69.53</v>
      </c>
      <c r="D956" s="40"/>
      <c r="E956" s="40"/>
      <c r="F956" s="57">
        <f t="shared" si="132"/>
        <v>69.53</v>
      </c>
      <c r="G956" s="59">
        <v>1</v>
      </c>
      <c r="H956" s="59"/>
      <c r="I956" s="59"/>
      <c r="J956" s="57">
        <v>1</v>
      </c>
      <c r="K956" s="95">
        <f t="shared" si="133"/>
        <v>2.6476039184537993E-4</v>
      </c>
      <c r="L956" s="54">
        <f t="shared" si="134"/>
        <v>0.97431824199099815</v>
      </c>
      <c r="M956" s="54">
        <f t="shared" si="130"/>
        <v>0.21435001323801958</v>
      </c>
      <c r="N956" s="54">
        <f t="shared" si="135"/>
        <v>0.48715912099549907</v>
      </c>
      <c r="O956" s="106">
        <v>6.9765784114052945E-2</v>
      </c>
      <c r="P956" s="89">
        <f t="shared" si="137"/>
        <v>2.5105611395635979E-2</v>
      </c>
    </row>
    <row r="957" spans="1:16" x14ac:dyDescent="0.2">
      <c r="A957" s="105">
        <f t="shared" si="136"/>
        <v>60</v>
      </c>
      <c r="B957" s="57" t="s">
        <v>1274</v>
      </c>
      <c r="C957" s="40">
        <v>3450.5</v>
      </c>
      <c r="D957" s="40"/>
      <c r="E957" s="40"/>
      <c r="F957" s="57">
        <f t="shared" si="132"/>
        <v>3450.5</v>
      </c>
      <c r="G957" s="59">
        <v>53</v>
      </c>
      <c r="H957" s="59"/>
      <c r="I957" s="59"/>
      <c r="J957" s="57">
        <v>53</v>
      </c>
      <c r="K957" s="95">
        <f t="shared" si="133"/>
        <v>1.4032300767805136E-2</v>
      </c>
      <c r="L957" s="54">
        <f t="shared" si="134"/>
        <v>51.638866825522904</v>
      </c>
      <c r="M957" s="54">
        <f t="shared" si="130"/>
        <v>11.360550701615038</v>
      </c>
      <c r="N957" s="54">
        <f t="shared" si="135"/>
        <v>25.819433412761452</v>
      </c>
      <c r="O957" s="106">
        <v>3.6975865580448057</v>
      </c>
      <c r="P957" s="89">
        <f t="shared" si="137"/>
        <v>2.6812472829428835E-2</v>
      </c>
    </row>
    <row r="958" spans="1:16" x14ac:dyDescent="0.2">
      <c r="A958" s="105">
        <f t="shared" si="136"/>
        <v>61</v>
      </c>
      <c r="B958" s="57" t="s">
        <v>1275</v>
      </c>
      <c r="C958" s="40">
        <v>46</v>
      </c>
      <c r="D958" s="40"/>
      <c r="E958" s="40"/>
      <c r="F958" s="57">
        <f t="shared" si="132"/>
        <v>46</v>
      </c>
      <c r="G958" s="59">
        <v>1</v>
      </c>
      <c r="H958" s="59"/>
      <c r="I958" s="59"/>
      <c r="J958" s="57">
        <v>1</v>
      </c>
      <c r="K958" s="95">
        <f t="shared" si="133"/>
        <v>2.6476039184537993E-4</v>
      </c>
      <c r="L958" s="54">
        <f t="shared" si="134"/>
        <v>0.97431824199099815</v>
      </c>
      <c r="M958" s="54">
        <f t="shared" ref="M958:M962" si="138">L958*0.22</f>
        <v>0.21435001323801958</v>
      </c>
      <c r="N958" s="54">
        <f t="shared" si="135"/>
        <v>0.48715912099549907</v>
      </c>
      <c r="O958" s="106">
        <v>6.9765784114052945E-2</v>
      </c>
      <c r="P958" s="89">
        <f t="shared" si="137"/>
        <v>3.7947677398664559E-2</v>
      </c>
    </row>
    <row r="959" spans="1:16" x14ac:dyDescent="0.2">
      <c r="A959" s="105">
        <f t="shared" si="136"/>
        <v>62</v>
      </c>
      <c r="B959" s="57" t="s">
        <v>1317</v>
      </c>
      <c r="C959" s="40">
        <v>3217.4</v>
      </c>
      <c r="D959" s="40"/>
      <c r="E959" s="40"/>
      <c r="F959" s="57">
        <f>C959+D959+E959</f>
        <v>3217.4</v>
      </c>
      <c r="G959" s="59">
        <v>120</v>
      </c>
      <c r="H959" s="59"/>
      <c r="I959" s="59"/>
      <c r="J959" s="57">
        <v>120</v>
      </c>
      <c r="K959" s="95">
        <f t="shared" si="133"/>
        <v>3.1771247021445591E-2</v>
      </c>
      <c r="L959" s="54">
        <f t="shared" si="134"/>
        <v>116.91818903891978</v>
      </c>
      <c r="M959" s="54">
        <f t="shared" si="138"/>
        <v>25.72200158856235</v>
      </c>
      <c r="N959" s="54">
        <f t="shared" si="135"/>
        <v>58.459094519459889</v>
      </c>
      <c r="O959" s="106">
        <v>8.3718940936863522</v>
      </c>
      <c r="P959" s="89">
        <f t="shared" si="137"/>
        <v>6.5105731099840983E-2</v>
      </c>
    </row>
    <row r="960" spans="1:16" x14ac:dyDescent="0.2">
      <c r="A960" s="105">
        <f t="shared" si="136"/>
        <v>63</v>
      </c>
      <c r="B960" s="57" t="s">
        <v>1318</v>
      </c>
      <c r="C960" s="40">
        <v>3196.1</v>
      </c>
      <c r="D960" s="40"/>
      <c r="E960" s="40"/>
      <c r="F960" s="57">
        <f>C960+D960+E960</f>
        <v>3196.1</v>
      </c>
      <c r="G960" s="59">
        <v>120</v>
      </c>
      <c r="H960" s="59"/>
      <c r="I960" s="59"/>
      <c r="J960" s="57">
        <v>120</v>
      </c>
      <c r="K960" s="95">
        <f t="shared" si="133"/>
        <v>3.1771247021445591E-2</v>
      </c>
      <c r="L960" s="54">
        <f t="shared" si="134"/>
        <v>116.91818903891978</v>
      </c>
      <c r="M960" s="54">
        <f t="shared" si="138"/>
        <v>25.72200158856235</v>
      </c>
      <c r="N960" s="54">
        <f t="shared" si="135"/>
        <v>58.459094519459889</v>
      </c>
      <c r="O960" s="106">
        <v>8.3718940936863522</v>
      </c>
      <c r="P960" s="89">
        <f t="shared" si="137"/>
        <v>6.5539619924479334E-2</v>
      </c>
    </row>
    <row r="961" spans="1:16" x14ac:dyDescent="0.2">
      <c r="A961" s="105">
        <f t="shared" si="136"/>
        <v>64</v>
      </c>
      <c r="B961" s="57" t="s">
        <v>1319</v>
      </c>
      <c r="C961" s="40">
        <v>1632.1</v>
      </c>
      <c r="D961" s="40"/>
      <c r="E961" s="40"/>
      <c r="F961" s="57">
        <f>C961+D961+E961</f>
        <v>1632.1</v>
      </c>
      <c r="G961" s="59">
        <v>59</v>
      </c>
      <c r="H961" s="59"/>
      <c r="I961" s="59"/>
      <c r="J961" s="57">
        <v>59</v>
      </c>
      <c r="K961" s="95">
        <f t="shared" si="133"/>
        <v>1.5620863118877415E-2</v>
      </c>
      <c r="L961" s="54">
        <f t="shared" si="134"/>
        <v>57.484776277468889</v>
      </c>
      <c r="M961" s="54">
        <f t="shared" si="138"/>
        <v>12.646650781043155</v>
      </c>
      <c r="N961" s="54">
        <f t="shared" si="135"/>
        <v>28.742388138734444</v>
      </c>
      <c r="O961" s="106">
        <v>4.116181262729123</v>
      </c>
      <c r="P961" s="89">
        <f t="shared" si="137"/>
        <v>6.3102748887920848E-2</v>
      </c>
    </row>
    <row r="962" spans="1:16" x14ac:dyDescent="0.2">
      <c r="A962" s="105">
        <f t="shared" si="136"/>
        <v>65</v>
      </c>
      <c r="B962" s="57" t="s">
        <v>609</v>
      </c>
      <c r="C962" s="107">
        <v>3084.1</v>
      </c>
      <c r="D962" s="59"/>
      <c r="E962" s="59">
        <v>109.7</v>
      </c>
      <c r="F962" s="57">
        <f>C962+D962+E962</f>
        <v>3193.7999999999997</v>
      </c>
      <c r="G962" s="59">
        <v>143</v>
      </c>
      <c r="H962" s="59"/>
      <c r="I962" s="59"/>
      <c r="J962" s="57">
        <v>143</v>
      </c>
      <c r="K962" s="95">
        <f t="shared" si="133"/>
        <v>3.7860736033889328E-2</v>
      </c>
      <c r="L962" s="54">
        <f t="shared" si="134"/>
        <v>139.32750860471273</v>
      </c>
      <c r="M962" s="54">
        <f t="shared" si="138"/>
        <v>30.652051893036802</v>
      </c>
      <c r="N962" s="54">
        <f t="shared" si="135"/>
        <v>69.663754302356367</v>
      </c>
      <c r="O962" s="106">
        <v>9.9765071283095708</v>
      </c>
      <c r="P962" s="89">
        <f t="shared" ref="P962:P963" si="139">(L962+M962+N962+O962)/F962</f>
        <v>7.815762475058409E-2</v>
      </c>
    </row>
    <row r="963" spans="1:16" s="110" customFormat="1" ht="15" x14ac:dyDescent="0.25">
      <c r="A963" s="108"/>
      <c r="B963" s="67" t="s">
        <v>1276</v>
      </c>
      <c r="C963" s="302">
        <f>SUM(C898:C962)</f>
        <v>179704.92999999996</v>
      </c>
      <c r="D963" s="302">
        <f t="shared" ref="D963:O963" si="140">SUM(D898:D962)</f>
        <v>939.9</v>
      </c>
      <c r="E963" s="302">
        <f t="shared" si="140"/>
        <v>3844.0999999999995</v>
      </c>
      <c r="F963" s="302">
        <f t="shared" si="140"/>
        <v>184488.92999999996</v>
      </c>
      <c r="G963" s="302">
        <f t="shared" si="140"/>
        <v>3745</v>
      </c>
      <c r="H963" s="302">
        <f t="shared" si="140"/>
        <v>7</v>
      </c>
      <c r="I963" s="302">
        <f t="shared" si="140"/>
        <v>25</v>
      </c>
      <c r="J963" s="302">
        <f t="shared" si="140"/>
        <v>3777</v>
      </c>
      <c r="K963" s="302">
        <f t="shared" si="140"/>
        <v>1.0000000000000002</v>
      </c>
      <c r="L963" s="302">
        <f t="shared" si="140"/>
        <v>3680.0000000000005</v>
      </c>
      <c r="M963" s="302">
        <f t="shared" si="140"/>
        <v>809.5999999999998</v>
      </c>
      <c r="N963" s="302">
        <f t="shared" si="140"/>
        <v>1840.0000000000002</v>
      </c>
      <c r="O963" s="302">
        <f t="shared" si="140"/>
        <v>263.50536659877804</v>
      </c>
      <c r="P963" s="109">
        <f t="shared" si="139"/>
        <v>3.5737132664809643E-2</v>
      </c>
    </row>
    <row r="964" spans="1:16" x14ac:dyDescent="0.2">
      <c r="A964" s="348" t="s">
        <v>1976</v>
      </c>
      <c r="B964" s="348"/>
      <c r="C964" s="348"/>
      <c r="D964" s="348"/>
      <c r="E964" s="348"/>
      <c r="F964" s="348"/>
      <c r="G964" s="348"/>
      <c r="H964" s="348"/>
      <c r="I964" s="348"/>
      <c r="J964" s="348"/>
      <c r="K964" s="348"/>
      <c r="L964" s="348"/>
      <c r="M964" s="348"/>
      <c r="N964" s="348"/>
      <c r="O964" s="348"/>
      <c r="P964" s="348"/>
    </row>
    <row r="965" spans="1:16" x14ac:dyDescent="0.2">
      <c r="A965" s="77">
        <v>1</v>
      </c>
      <c r="B965" s="57" t="s">
        <v>1278</v>
      </c>
      <c r="C965" s="57">
        <v>653.70000000000005</v>
      </c>
      <c r="D965" s="57">
        <v>37.5</v>
      </c>
      <c r="E965" s="57">
        <v>147.30000000000001</v>
      </c>
      <c r="F965" s="57">
        <f t="shared" ref="F965:F1027" si="141">C965+D965+E965</f>
        <v>838.5</v>
      </c>
      <c r="G965" s="57">
        <v>13</v>
      </c>
      <c r="H965" s="57">
        <v>3</v>
      </c>
      <c r="I965" s="57">
        <v>4</v>
      </c>
      <c r="J965" s="57">
        <f t="shared" ref="J965:J1027" si="142">G965+H965+I965</f>
        <v>20</v>
      </c>
      <c r="K965" s="56">
        <f>2.5/5048*J965</f>
        <v>9.904912836767036E-3</v>
      </c>
      <c r="L965" s="54">
        <f>K965*3680</f>
        <v>36.450079239302696</v>
      </c>
      <c r="M965" s="54">
        <f>L965*0.22</f>
        <v>8.0190174326465939</v>
      </c>
      <c r="N965" s="54">
        <f t="shared" ref="N965:N1028" si="143">L965*0.475</f>
        <v>17.313787638668778</v>
      </c>
      <c r="O965" s="54">
        <v>1.2741108097636573</v>
      </c>
      <c r="P965" s="56">
        <f t="shared" ref="P965:P1028" si="144">(L965+M965+N965+O965)/F965</f>
        <v>7.5202140871057505E-2</v>
      </c>
    </row>
    <row r="966" spans="1:16" x14ac:dyDescent="0.2">
      <c r="A966" s="78">
        <f>A965+1</f>
        <v>2</v>
      </c>
      <c r="B966" s="57" t="s">
        <v>1279</v>
      </c>
      <c r="C966" s="57">
        <v>244</v>
      </c>
      <c r="D966" s="57"/>
      <c r="E966" s="57"/>
      <c r="F966" s="57">
        <f t="shared" si="141"/>
        <v>244</v>
      </c>
      <c r="G966" s="57">
        <v>5</v>
      </c>
      <c r="H966" s="57"/>
      <c r="I966" s="57"/>
      <c r="J966" s="57">
        <f t="shared" si="142"/>
        <v>5</v>
      </c>
      <c r="K966" s="56">
        <f t="shared" ref="K966:K1029" si="145">2.5/5048*J966</f>
        <v>2.476228209191759E-3</v>
      </c>
      <c r="L966" s="54">
        <f t="shared" ref="L966:L1029" si="146">K966*3680</f>
        <v>9.1125198098256739</v>
      </c>
      <c r="M966" s="54">
        <f t="shared" ref="M966:M1028" si="147">L966*0.22</f>
        <v>2.0047543581616485</v>
      </c>
      <c r="N966" s="54">
        <f t="shared" si="143"/>
        <v>4.3284469096671945</v>
      </c>
      <c r="O966" s="54">
        <v>0.39815962805114291</v>
      </c>
      <c r="P966" s="56">
        <f t="shared" si="144"/>
        <v>6.493393731846582E-2</v>
      </c>
    </row>
    <row r="967" spans="1:16" x14ac:dyDescent="0.2">
      <c r="A967" s="78">
        <f t="shared" ref="A967:A1030" si="148">A966+1</f>
        <v>3</v>
      </c>
      <c r="B967" s="57" t="s">
        <v>1280</v>
      </c>
      <c r="C967" s="57">
        <v>279.89999999999998</v>
      </c>
      <c r="D967" s="57"/>
      <c r="E967" s="57"/>
      <c r="F967" s="57">
        <f t="shared" si="141"/>
        <v>279.89999999999998</v>
      </c>
      <c r="G967" s="57">
        <v>8</v>
      </c>
      <c r="H967" s="57"/>
      <c r="I967" s="57"/>
      <c r="J967" s="57">
        <f t="shared" si="142"/>
        <v>8</v>
      </c>
      <c r="K967" s="56">
        <f t="shared" si="145"/>
        <v>3.9619651347068147E-3</v>
      </c>
      <c r="L967" s="54">
        <f t="shared" si="146"/>
        <v>14.580031695721079</v>
      </c>
      <c r="M967" s="54">
        <f t="shared" si="147"/>
        <v>3.2076069730586374</v>
      </c>
      <c r="N967" s="54">
        <f t="shared" si="143"/>
        <v>6.9255150554675122</v>
      </c>
      <c r="O967" s="54">
        <v>0.63705540488182866</v>
      </c>
      <c r="P967" s="56">
        <f t="shared" si="144"/>
        <v>9.0568807178024499E-2</v>
      </c>
    </row>
    <row r="968" spans="1:16" x14ac:dyDescent="0.2">
      <c r="A968" s="78">
        <f t="shared" si="148"/>
        <v>4</v>
      </c>
      <c r="B968" s="57" t="s">
        <v>1281</v>
      </c>
      <c r="C968" s="57">
        <v>107.3</v>
      </c>
      <c r="D968" s="57"/>
      <c r="E968" s="57"/>
      <c r="F968" s="57">
        <f t="shared" si="141"/>
        <v>107.3</v>
      </c>
      <c r="G968" s="57">
        <v>3</v>
      </c>
      <c r="H968" s="57"/>
      <c r="I968" s="57"/>
      <c r="J968" s="57">
        <f t="shared" si="142"/>
        <v>3</v>
      </c>
      <c r="K968" s="56">
        <f t="shared" si="145"/>
        <v>1.4857369255150555E-3</v>
      </c>
      <c r="L968" s="54">
        <f t="shared" si="146"/>
        <v>5.4675118858954042</v>
      </c>
      <c r="M968" s="54">
        <f t="shared" si="147"/>
        <v>1.2028526148969889</v>
      </c>
      <c r="N968" s="54">
        <f t="shared" si="143"/>
        <v>2.5970681458003169</v>
      </c>
      <c r="O968" s="54">
        <v>0.2388957768306858</v>
      </c>
      <c r="P968" s="56">
        <f t="shared" si="144"/>
        <v>8.8595791457813572E-2</v>
      </c>
    </row>
    <row r="969" spans="1:16" x14ac:dyDescent="0.2">
      <c r="A969" s="78">
        <f t="shared" si="148"/>
        <v>5</v>
      </c>
      <c r="B969" s="57" t="s">
        <v>1283</v>
      </c>
      <c r="C969" s="57">
        <v>149.30000000000001</v>
      </c>
      <c r="D969" s="57"/>
      <c r="E969" s="57"/>
      <c r="F969" s="57">
        <f t="shared" si="141"/>
        <v>149.30000000000001</v>
      </c>
      <c r="G969" s="57">
        <v>4</v>
      </c>
      <c r="H969" s="57"/>
      <c r="I969" s="57"/>
      <c r="J969" s="57">
        <f t="shared" si="142"/>
        <v>4</v>
      </c>
      <c r="K969" s="56">
        <f t="shared" si="145"/>
        <v>1.9809825673534074E-3</v>
      </c>
      <c r="L969" s="54">
        <f t="shared" si="146"/>
        <v>7.2900158478605395</v>
      </c>
      <c r="M969" s="54">
        <f t="shared" si="147"/>
        <v>1.6038034865293187</v>
      </c>
      <c r="N969" s="54">
        <f t="shared" si="143"/>
        <v>3.4627575277337561</v>
      </c>
      <c r="O969" s="54">
        <v>0.31852770244091433</v>
      </c>
      <c r="P969" s="56">
        <f t="shared" si="144"/>
        <v>8.4896882548992136E-2</v>
      </c>
    </row>
    <row r="970" spans="1:16" x14ac:dyDescent="0.2">
      <c r="A970" s="78">
        <f t="shared" si="148"/>
        <v>6</v>
      </c>
      <c r="B970" s="57" t="s">
        <v>1284</v>
      </c>
      <c r="C970" s="57">
        <v>111.1</v>
      </c>
      <c r="D970" s="57">
        <v>25.8</v>
      </c>
      <c r="E970" s="57"/>
      <c r="F970" s="57">
        <f t="shared" si="141"/>
        <v>136.9</v>
      </c>
      <c r="G970" s="57">
        <v>3</v>
      </c>
      <c r="H970" s="57">
        <v>1</v>
      </c>
      <c r="I970" s="57"/>
      <c r="J970" s="57">
        <f t="shared" si="142"/>
        <v>4</v>
      </c>
      <c r="K970" s="56">
        <f t="shared" si="145"/>
        <v>1.9809825673534074E-3</v>
      </c>
      <c r="L970" s="54">
        <f t="shared" si="146"/>
        <v>7.2900158478605395</v>
      </c>
      <c r="M970" s="54">
        <f t="shared" si="147"/>
        <v>1.6038034865293187</v>
      </c>
      <c r="N970" s="54">
        <f t="shared" si="143"/>
        <v>3.4627575277337561</v>
      </c>
      <c r="O970" s="54">
        <v>0.2388957768306858</v>
      </c>
      <c r="P970" s="56">
        <f t="shared" si="144"/>
        <v>9.2004913359783044E-2</v>
      </c>
    </row>
    <row r="971" spans="1:16" x14ac:dyDescent="0.2">
      <c r="A971" s="78">
        <f t="shared" si="148"/>
        <v>7</v>
      </c>
      <c r="B971" s="57" t="s">
        <v>1285</v>
      </c>
      <c r="C971" s="57">
        <v>131.5</v>
      </c>
      <c r="D971" s="57"/>
      <c r="E971" s="57"/>
      <c r="F971" s="57">
        <f t="shared" si="141"/>
        <v>131.5</v>
      </c>
      <c r="G971" s="57">
        <v>3</v>
      </c>
      <c r="H971" s="57"/>
      <c r="I971" s="57"/>
      <c r="J971" s="57">
        <f t="shared" si="142"/>
        <v>3</v>
      </c>
      <c r="K971" s="56">
        <f t="shared" si="145"/>
        <v>1.4857369255150555E-3</v>
      </c>
      <c r="L971" s="54">
        <f t="shared" si="146"/>
        <v>5.4675118858954042</v>
      </c>
      <c r="M971" s="54">
        <f t="shared" si="147"/>
        <v>1.2028526148969889</v>
      </c>
      <c r="N971" s="54">
        <f t="shared" si="143"/>
        <v>2.5970681458003169</v>
      </c>
      <c r="O971" s="54">
        <v>0.2388957768306858</v>
      </c>
      <c r="P971" s="56">
        <f t="shared" si="144"/>
        <v>7.2291470900558139E-2</v>
      </c>
    </row>
    <row r="972" spans="1:16" x14ac:dyDescent="0.2">
      <c r="A972" s="78">
        <f t="shared" si="148"/>
        <v>8</v>
      </c>
      <c r="B972" s="57" t="s">
        <v>1286</v>
      </c>
      <c r="C972" s="57">
        <v>164</v>
      </c>
      <c r="D972" s="57"/>
      <c r="E972" s="57"/>
      <c r="F972" s="57">
        <f t="shared" si="141"/>
        <v>164</v>
      </c>
      <c r="G972" s="57">
        <v>4</v>
      </c>
      <c r="H972" s="57"/>
      <c r="I972" s="57"/>
      <c r="J972" s="57">
        <f t="shared" si="142"/>
        <v>4</v>
      </c>
      <c r="K972" s="56">
        <f t="shared" si="145"/>
        <v>1.9809825673534074E-3</v>
      </c>
      <c r="L972" s="54">
        <f t="shared" si="146"/>
        <v>7.2900158478605395</v>
      </c>
      <c r="M972" s="54">
        <f t="shared" si="147"/>
        <v>1.6038034865293187</v>
      </c>
      <c r="N972" s="54">
        <f t="shared" si="143"/>
        <v>3.4627575277337561</v>
      </c>
      <c r="O972" s="54">
        <v>0.31852770244091433</v>
      </c>
      <c r="P972" s="56">
        <f t="shared" si="144"/>
        <v>7.7287222954661755E-2</v>
      </c>
    </row>
    <row r="973" spans="1:16" x14ac:dyDescent="0.2">
      <c r="A973" s="78">
        <f t="shared" si="148"/>
        <v>9</v>
      </c>
      <c r="B973" s="57" t="s">
        <v>1287</v>
      </c>
      <c r="C973" s="57">
        <v>183.5</v>
      </c>
      <c r="D973" s="57"/>
      <c r="E973" s="57"/>
      <c r="F973" s="57">
        <f t="shared" si="141"/>
        <v>183.5</v>
      </c>
      <c r="G973" s="57">
        <v>5</v>
      </c>
      <c r="H973" s="57"/>
      <c r="I973" s="57"/>
      <c r="J973" s="57">
        <f t="shared" si="142"/>
        <v>5</v>
      </c>
      <c r="K973" s="56">
        <f t="shared" si="145"/>
        <v>2.476228209191759E-3</v>
      </c>
      <c r="L973" s="54">
        <f t="shared" si="146"/>
        <v>9.1125198098256739</v>
      </c>
      <c r="M973" s="54">
        <f t="shared" si="147"/>
        <v>2.0047543581616485</v>
      </c>
      <c r="N973" s="54">
        <f t="shared" si="143"/>
        <v>4.3284469096671945</v>
      </c>
      <c r="O973" s="54">
        <v>0.39815962805114291</v>
      </c>
      <c r="P973" s="56">
        <f t="shared" si="144"/>
        <v>8.6342674145534926E-2</v>
      </c>
    </row>
    <row r="974" spans="1:16" x14ac:dyDescent="0.2">
      <c r="A974" s="78">
        <f t="shared" si="148"/>
        <v>10</v>
      </c>
      <c r="B974" s="57" t="s">
        <v>1288</v>
      </c>
      <c r="C974" s="57">
        <v>4270.7</v>
      </c>
      <c r="D974" s="57"/>
      <c r="E974" s="57"/>
      <c r="F974" s="57">
        <f t="shared" si="141"/>
        <v>4270.7</v>
      </c>
      <c r="G974" s="57">
        <v>65</v>
      </c>
      <c r="H974" s="57">
        <v>1</v>
      </c>
      <c r="I974" s="57"/>
      <c r="J974" s="57">
        <f t="shared" si="142"/>
        <v>66</v>
      </c>
      <c r="K974" s="56">
        <f t="shared" si="145"/>
        <v>3.2686212361331221E-2</v>
      </c>
      <c r="L974" s="54">
        <f t="shared" si="146"/>
        <v>120.2852614896989</v>
      </c>
      <c r="M974" s="54">
        <f t="shared" si="147"/>
        <v>26.462757527733757</v>
      </c>
      <c r="N974" s="54">
        <f t="shared" si="143"/>
        <v>57.135499207606976</v>
      </c>
      <c r="O974" s="54">
        <v>5.3353390158853147</v>
      </c>
      <c r="P974" s="56">
        <f t="shared" si="144"/>
        <v>4.8989359412022614E-2</v>
      </c>
    </row>
    <row r="975" spans="1:16" x14ac:dyDescent="0.2">
      <c r="A975" s="78">
        <f t="shared" si="148"/>
        <v>11</v>
      </c>
      <c r="B975" s="57" t="s">
        <v>1289</v>
      </c>
      <c r="C975" s="57">
        <v>2670.7</v>
      </c>
      <c r="D975" s="57"/>
      <c r="E975" s="57"/>
      <c r="F975" s="57">
        <f t="shared" si="141"/>
        <v>2670.7</v>
      </c>
      <c r="G975" s="57">
        <v>56</v>
      </c>
      <c r="H975" s="57"/>
      <c r="I975" s="57">
        <v>1</v>
      </c>
      <c r="J975" s="57">
        <f t="shared" si="142"/>
        <v>57</v>
      </c>
      <c r="K975" s="56">
        <f t="shared" si="145"/>
        <v>2.8229001584786056E-2</v>
      </c>
      <c r="L975" s="54">
        <f t="shared" si="146"/>
        <v>103.88272583201268</v>
      </c>
      <c r="M975" s="54">
        <f t="shared" si="147"/>
        <v>22.85419968304279</v>
      </c>
      <c r="N975" s="54">
        <f t="shared" si="143"/>
        <v>49.34429477020602</v>
      </c>
      <c r="O975" s="54">
        <v>4.4593878341728006</v>
      </c>
      <c r="P975" s="56">
        <f t="shared" si="144"/>
        <v>6.7600482315285995E-2</v>
      </c>
    </row>
    <row r="976" spans="1:16" x14ac:dyDescent="0.2">
      <c r="A976" s="78">
        <f t="shared" si="148"/>
        <v>12</v>
      </c>
      <c r="B976" s="57" t="s">
        <v>1290</v>
      </c>
      <c r="C976" s="57">
        <v>463.7</v>
      </c>
      <c r="D976" s="57"/>
      <c r="E976" s="57">
        <v>121.1</v>
      </c>
      <c r="F976" s="57">
        <f t="shared" si="141"/>
        <v>584.79999999999995</v>
      </c>
      <c r="G976" s="57">
        <v>10</v>
      </c>
      <c r="H976" s="57"/>
      <c r="I976" s="57">
        <v>1</v>
      </c>
      <c r="J976" s="57">
        <f t="shared" si="142"/>
        <v>11</v>
      </c>
      <c r="K976" s="56">
        <f t="shared" si="145"/>
        <v>5.4477020602218705E-3</v>
      </c>
      <c r="L976" s="54">
        <f t="shared" si="146"/>
        <v>20.047543581616484</v>
      </c>
      <c r="M976" s="54">
        <f t="shared" si="147"/>
        <v>4.4104595879556268</v>
      </c>
      <c r="N976" s="54">
        <f t="shared" si="143"/>
        <v>9.52258320126783</v>
      </c>
      <c r="O976" s="54">
        <v>0.79631925610228582</v>
      </c>
      <c r="P976" s="56">
        <f t="shared" si="144"/>
        <v>5.9468032877808184E-2</v>
      </c>
    </row>
    <row r="977" spans="1:16" x14ac:dyDescent="0.2">
      <c r="A977" s="78">
        <f t="shared" si="148"/>
        <v>13</v>
      </c>
      <c r="B977" s="57" t="s">
        <v>1291</v>
      </c>
      <c r="C977" s="57">
        <v>892.4</v>
      </c>
      <c r="D977" s="57"/>
      <c r="E977" s="57"/>
      <c r="F977" s="57">
        <f t="shared" si="141"/>
        <v>892.4</v>
      </c>
      <c r="G977" s="57">
        <v>25</v>
      </c>
      <c r="H977" s="57"/>
      <c r="I977" s="57">
        <v>2</v>
      </c>
      <c r="J977" s="57">
        <f t="shared" si="142"/>
        <v>27</v>
      </c>
      <c r="K977" s="56">
        <f t="shared" si="145"/>
        <v>1.3371632329635499E-2</v>
      </c>
      <c r="L977" s="54">
        <f t="shared" si="146"/>
        <v>49.207606973058638</v>
      </c>
      <c r="M977" s="54">
        <f t="shared" si="147"/>
        <v>10.8256735340729</v>
      </c>
      <c r="N977" s="54">
        <f t="shared" si="143"/>
        <v>23.373613312202853</v>
      </c>
      <c r="O977" s="54">
        <v>1.9907981402557147</v>
      </c>
      <c r="P977" s="56">
        <f t="shared" si="144"/>
        <v>9.5694410532933788E-2</v>
      </c>
    </row>
    <row r="978" spans="1:16" x14ac:dyDescent="0.2">
      <c r="A978" s="78">
        <f t="shared" si="148"/>
        <v>14</v>
      </c>
      <c r="B978" s="57" t="s">
        <v>1292</v>
      </c>
      <c r="C978" s="57">
        <v>481.8</v>
      </c>
      <c r="D978" s="57"/>
      <c r="E978" s="57">
        <v>50.8</v>
      </c>
      <c r="F978" s="57">
        <f t="shared" si="141"/>
        <v>532.6</v>
      </c>
      <c r="G978" s="57">
        <v>10</v>
      </c>
      <c r="H978" s="57"/>
      <c r="I978" s="57">
        <v>3</v>
      </c>
      <c r="J978" s="57">
        <f t="shared" si="142"/>
        <v>13</v>
      </c>
      <c r="K978" s="56">
        <f t="shared" si="145"/>
        <v>6.4381933438985737E-3</v>
      </c>
      <c r="L978" s="54">
        <f t="shared" si="146"/>
        <v>23.692551505546753</v>
      </c>
      <c r="M978" s="54">
        <f t="shared" si="147"/>
        <v>5.2123613312202854</v>
      </c>
      <c r="N978" s="54">
        <f t="shared" si="143"/>
        <v>11.253961965134707</v>
      </c>
      <c r="O978" s="54">
        <v>0.79631925610228582</v>
      </c>
      <c r="P978" s="56">
        <f t="shared" si="144"/>
        <v>7.6896721851303099E-2</v>
      </c>
    </row>
    <row r="979" spans="1:16" x14ac:dyDescent="0.2">
      <c r="A979" s="78">
        <f t="shared" si="148"/>
        <v>15</v>
      </c>
      <c r="B979" s="57" t="s">
        <v>1293</v>
      </c>
      <c r="C979" s="57">
        <v>340.1</v>
      </c>
      <c r="D979" s="57"/>
      <c r="E979" s="57"/>
      <c r="F979" s="57">
        <f t="shared" si="141"/>
        <v>340.1</v>
      </c>
      <c r="G979" s="57">
        <v>7</v>
      </c>
      <c r="H979" s="57"/>
      <c r="I979" s="57"/>
      <c r="J979" s="57">
        <f t="shared" si="142"/>
        <v>7</v>
      </c>
      <c r="K979" s="56">
        <f t="shared" si="145"/>
        <v>3.4667194928684631E-3</v>
      </c>
      <c r="L979" s="54">
        <f t="shared" si="146"/>
        <v>12.757527733755945</v>
      </c>
      <c r="M979" s="54">
        <f t="shared" si="147"/>
        <v>2.8066561014263076</v>
      </c>
      <c r="N979" s="54">
        <f t="shared" si="143"/>
        <v>6.059825673534073</v>
      </c>
      <c r="O979" s="54">
        <v>0.55742347927160008</v>
      </c>
      <c r="P979" s="56">
        <f t="shared" si="144"/>
        <v>6.5220326339276463E-2</v>
      </c>
    </row>
    <row r="980" spans="1:16" x14ac:dyDescent="0.2">
      <c r="A980" s="78">
        <f t="shared" si="148"/>
        <v>16</v>
      </c>
      <c r="B980" s="57" t="s">
        <v>1294</v>
      </c>
      <c r="C980" s="57">
        <v>449.9</v>
      </c>
      <c r="D980" s="57"/>
      <c r="E980" s="57">
        <v>99.3</v>
      </c>
      <c r="F980" s="57">
        <f t="shared" si="141"/>
        <v>549.19999999999993</v>
      </c>
      <c r="G980" s="57">
        <v>8</v>
      </c>
      <c r="H980" s="57"/>
      <c r="I980" s="57">
        <v>2</v>
      </c>
      <c r="J980" s="57">
        <f t="shared" si="142"/>
        <v>10</v>
      </c>
      <c r="K980" s="56">
        <f t="shared" si="145"/>
        <v>4.952456418383518E-3</v>
      </c>
      <c r="L980" s="54">
        <f t="shared" si="146"/>
        <v>18.225039619651348</v>
      </c>
      <c r="M980" s="54">
        <f t="shared" si="147"/>
        <v>4.009508716323297</v>
      </c>
      <c r="N980" s="54">
        <f t="shared" si="143"/>
        <v>8.656893819334389</v>
      </c>
      <c r="O980" s="54">
        <v>0.63705540488182866</v>
      </c>
      <c r="P980" s="56">
        <f t="shared" si="144"/>
        <v>5.7408043627441487E-2</v>
      </c>
    </row>
    <row r="981" spans="1:16" x14ac:dyDescent="0.2">
      <c r="A981" s="78">
        <f t="shared" si="148"/>
        <v>17</v>
      </c>
      <c r="B981" s="57" t="s">
        <v>1295</v>
      </c>
      <c r="C981" s="57">
        <v>855.5</v>
      </c>
      <c r="D981" s="57"/>
      <c r="E981" s="57">
        <v>188</v>
      </c>
      <c r="F981" s="57">
        <f t="shared" si="141"/>
        <v>1043.5</v>
      </c>
      <c r="G981" s="57">
        <v>21</v>
      </c>
      <c r="H981" s="57"/>
      <c r="I981" s="57">
        <v>1</v>
      </c>
      <c r="J981" s="57">
        <f t="shared" si="142"/>
        <v>22</v>
      </c>
      <c r="K981" s="56">
        <f t="shared" si="145"/>
        <v>1.0895404120443741E-2</v>
      </c>
      <c r="L981" s="54">
        <f t="shared" si="146"/>
        <v>40.095087163232968</v>
      </c>
      <c r="M981" s="54">
        <f t="shared" si="147"/>
        <v>8.8209191759112535</v>
      </c>
      <c r="N981" s="54">
        <f t="shared" si="143"/>
        <v>19.04516640253566</v>
      </c>
      <c r="O981" s="54">
        <v>1.751902363425029</v>
      </c>
      <c r="P981" s="56">
        <f t="shared" si="144"/>
        <v>6.6806971830479067E-2</v>
      </c>
    </row>
    <row r="982" spans="1:16" x14ac:dyDescent="0.2">
      <c r="A982" s="78">
        <f t="shared" si="148"/>
        <v>18</v>
      </c>
      <c r="B982" s="57" t="s">
        <v>1296</v>
      </c>
      <c r="C982" s="57">
        <v>851.2</v>
      </c>
      <c r="D982" s="57"/>
      <c r="E982" s="57">
        <v>76.2</v>
      </c>
      <c r="F982" s="57">
        <f t="shared" si="141"/>
        <v>927.40000000000009</v>
      </c>
      <c r="G982" s="57">
        <v>19</v>
      </c>
      <c r="H982" s="57"/>
      <c r="I982" s="57">
        <v>2</v>
      </c>
      <c r="J982" s="57">
        <f t="shared" si="142"/>
        <v>21</v>
      </c>
      <c r="K982" s="56">
        <f t="shared" si="145"/>
        <v>1.0400158478605389E-2</v>
      </c>
      <c r="L982" s="54">
        <f t="shared" si="146"/>
        <v>38.272583201267835</v>
      </c>
      <c r="M982" s="54">
        <f t="shared" si="147"/>
        <v>8.4199683042789246</v>
      </c>
      <c r="N982" s="54">
        <f t="shared" si="143"/>
        <v>18.179477020602221</v>
      </c>
      <c r="O982" s="54">
        <v>1.5130065865943432</v>
      </c>
      <c r="P982" s="56">
        <f t="shared" si="144"/>
        <v>7.1581879569488152E-2</v>
      </c>
    </row>
    <row r="983" spans="1:16" x14ac:dyDescent="0.2">
      <c r="A983" s="78">
        <f t="shared" si="148"/>
        <v>19</v>
      </c>
      <c r="B983" s="57" t="s">
        <v>1297</v>
      </c>
      <c r="C983" s="57">
        <v>544.4</v>
      </c>
      <c r="D983" s="57">
        <v>105.8</v>
      </c>
      <c r="E983" s="57">
        <v>74</v>
      </c>
      <c r="F983" s="57">
        <f t="shared" si="141"/>
        <v>724.19999999999993</v>
      </c>
      <c r="G983" s="57">
        <v>14</v>
      </c>
      <c r="H983" s="57">
        <v>1</v>
      </c>
      <c r="I983" s="57">
        <v>1</v>
      </c>
      <c r="J983" s="57">
        <f t="shared" si="142"/>
        <v>16</v>
      </c>
      <c r="K983" s="56">
        <f t="shared" si="145"/>
        <v>7.9239302694136295E-3</v>
      </c>
      <c r="L983" s="54">
        <f t="shared" si="146"/>
        <v>29.160063391442158</v>
      </c>
      <c r="M983" s="54">
        <f t="shared" si="147"/>
        <v>6.4152139461172748</v>
      </c>
      <c r="N983" s="54">
        <f t="shared" si="143"/>
        <v>13.851030110935024</v>
      </c>
      <c r="O983" s="54">
        <v>1.1148469585432002</v>
      </c>
      <c r="P983" s="56">
        <f t="shared" si="144"/>
        <v>6.9788945604857294E-2</v>
      </c>
    </row>
    <row r="984" spans="1:16" x14ac:dyDescent="0.2">
      <c r="A984" s="78">
        <f t="shared" si="148"/>
        <v>20</v>
      </c>
      <c r="B984" s="57" t="s">
        <v>1298</v>
      </c>
      <c r="C984" s="57">
        <v>252.4</v>
      </c>
      <c r="D984" s="57">
        <v>53</v>
      </c>
      <c r="E984" s="57">
        <v>35.4</v>
      </c>
      <c r="F984" s="57">
        <f t="shared" si="141"/>
        <v>340.79999999999995</v>
      </c>
      <c r="G984" s="57">
        <v>6</v>
      </c>
      <c r="H984" s="57">
        <v>1</v>
      </c>
      <c r="I984" s="57">
        <v>1</v>
      </c>
      <c r="J984" s="57">
        <f t="shared" si="142"/>
        <v>8</v>
      </c>
      <c r="K984" s="56">
        <f t="shared" si="145"/>
        <v>3.9619651347068147E-3</v>
      </c>
      <c r="L984" s="54">
        <f t="shared" si="146"/>
        <v>14.580031695721079</v>
      </c>
      <c r="M984" s="54">
        <f t="shared" si="147"/>
        <v>3.2076069730586374</v>
      </c>
      <c r="N984" s="54">
        <f t="shared" si="143"/>
        <v>6.9255150554675122</v>
      </c>
      <c r="O984" s="54">
        <v>0.4777915536613716</v>
      </c>
      <c r="P984" s="56">
        <f t="shared" si="144"/>
        <v>7.3917092951609753E-2</v>
      </c>
    </row>
    <row r="985" spans="1:16" x14ac:dyDescent="0.2">
      <c r="A985" s="78">
        <f t="shared" si="148"/>
        <v>21</v>
      </c>
      <c r="B985" s="57" t="s">
        <v>1299</v>
      </c>
      <c r="C985" s="57">
        <v>446.3</v>
      </c>
      <c r="D985" s="57">
        <v>12.4</v>
      </c>
      <c r="E985" s="57">
        <v>75.400000000000006</v>
      </c>
      <c r="F985" s="57">
        <f t="shared" si="141"/>
        <v>534.1</v>
      </c>
      <c r="G985" s="57">
        <v>7</v>
      </c>
      <c r="H985" s="57">
        <v>2</v>
      </c>
      <c r="I985" s="57">
        <v>2</v>
      </c>
      <c r="J985" s="57">
        <f t="shared" si="142"/>
        <v>11</v>
      </c>
      <c r="K985" s="56">
        <f t="shared" si="145"/>
        <v>5.4477020602218705E-3</v>
      </c>
      <c r="L985" s="54">
        <f t="shared" si="146"/>
        <v>20.047543581616484</v>
      </c>
      <c r="M985" s="54">
        <f t="shared" si="147"/>
        <v>4.4104595879556268</v>
      </c>
      <c r="N985" s="54">
        <f t="shared" si="143"/>
        <v>9.52258320126783</v>
      </c>
      <c r="O985" s="54">
        <v>0.55742347927160008</v>
      </c>
      <c r="P985" s="56">
        <f t="shared" si="144"/>
        <v>6.466581136512177E-2</v>
      </c>
    </row>
    <row r="986" spans="1:16" x14ac:dyDescent="0.2">
      <c r="A986" s="78">
        <f t="shared" si="148"/>
        <v>22</v>
      </c>
      <c r="B986" s="57" t="s">
        <v>1300</v>
      </c>
      <c r="C986" s="57">
        <v>237.5</v>
      </c>
      <c r="D986" s="57"/>
      <c r="E986" s="57"/>
      <c r="F986" s="57">
        <f t="shared" si="141"/>
        <v>237.5</v>
      </c>
      <c r="G986" s="57">
        <v>6</v>
      </c>
      <c r="H986" s="57"/>
      <c r="I986" s="57"/>
      <c r="J986" s="57">
        <f t="shared" si="142"/>
        <v>6</v>
      </c>
      <c r="K986" s="56">
        <f t="shared" si="145"/>
        <v>2.971473851030111E-3</v>
      </c>
      <c r="L986" s="54">
        <f t="shared" si="146"/>
        <v>10.935023771790808</v>
      </c>
      <c r="M986" s="54">
        <f t="shared" si="147"/>
        <v>2.4057052297939778</v>
      </c>
      <c r="N986" s="54">
        <f t="shared" si="143"/>
        <v>5.1941362916006337</v>
      </c>
      <c r="O986" s="54">
        <v>0.4777915536613716</v>
      </c>
      <c r="P986" s="56">
        <f t="shared" si="144"/>
        <v>8.0053291986723327E-2</v>
      </c>
    </row>
    <row r="987" spans="1:16" x14ac:dyDescent="0.2">
      <c r="A987" s="78">
        <f t="shared" si="148"/>
        <v>23</v>
      </c>
      <c r="B987" s="57" t="s">
        <v>1301</v>
      </c>
      <c r="C987" s="57">
        <v>159.5</v>
      </c>
      <c r="D987" s="57"/>
      <c r="E987" s="57">
        <v>91.9</v>
      </c>
      <c r="F987" s="57">
        <f t="shared" si="141"/>
        <v>251.4</v>
      </c>
      <c r="G987" s="57">
        <v>4</v>
      </c>
      <c r="H987" s="57"/>
      <c r="I987" s="57">
        <v>3</v>
      </c>
      <c r="J987" s="57">
        <f t="shared" si="142"/>
        <v>7</v>
      </c>
      <c r="K987" s="56">
        <f t="shared" si="145"/>
        <v>3.4667194928684631E-3</v>
      </c>
      <c r="L987" s="54">
        <f t="shared" si="146"/>
        <v>12.757527733755945</v>
      </c>
      <c r="M987" s="54">
        <f t="shared" si="147"/>
        <v>2.8066561014263076</v>
      </c>
      <c r="N987" s="54">
        <f t="shared" si="143"/>
        <v>6.059825673534073</v>
      </c>
      <c r="O987" s="54">
        <v>0.39815962805114291</v>
      </c>
      <c r="P987" s="56">
        <f t="shared" si="144"/>
        <v>8.7598127035670131E-2</v>
      </c>
    </row>
    <row r="988" spans="1:16" x14ac:dyDescent="0.2">
      <c r="A988" s="78">
        <f t="shared" si="148"/>
        <v>24</v>
      </c>
      <c r="B988" s="57" t="s">
        <v>1302</v>
      </c>
      <c r="C988" s="57">
        <v>6036.5</v>
      </c>
      <c r="D988" s="57"/>
      <c r="E988" s="57">
        <v>57.9</v>
      </c>
      <c r="F988" s="57">
        <f t="shared" si="141"/>
        <v>6094.4</v>
      </c>
      <c r="G988" s="57">
        <v>129</v>
      </c>
      <c r="H988" s="57"/>
      <c r="I988" s="57">
        <v>3</v>
      </c>
      <c r="J988" s="57">
        <f t="shared" si="142"/>
        <v>132</v>
      </c>
      <c r="K988" s="56">
        <f t="shared" si="145"/>
        <v>6.5372424722662442E-2</v>
      </c>
      <c r="L988" s="54">
        <f t="shared" si="146"/>
        <v>240.57052297939779</v>
      </c>
      <c r="M988" s="54">
        <f t="shared" si="147"/>
        <v>52.925515055467514</v>
      </c>
      <c r="N988" s="54">
        <f t="shared" si="143"/>
        <v>114.27099841521395</v>
      </c>
      <c r="O988" s="54">
        <v>10.352150329329715</v>
      </c>
      <c r="P988" s="56">
        <f t="shared" si="144"/>
        <v>6.8607112558973657E-2</v>
      </c>
    </row>
    <row r="989" spans="1:16" x14ac:dyDescent="0.2">
      <c r="A989" s="78">
        <f t="shared" si="148"/>
        <v>25</v>
      </c>
      <c r="B989" s="57" t="s">
        <v>1303</v>
      </c>
      <c r="C989" s="57">
        <v>5942.78</v>
      </c>
      <c r="D989" s="57">
        <v>26.3</v>
      </c>
      <c r="E989" s="57">
        <v>169.5</v>
      </c>
      <c r="F989" s="57">
        <f t="shared" si="141"/>
        <v>6138.58</v>
      </c>
      <c r="G989" s="57">
        <v>128</v>
      </c>
      <c r="H989" s="57">
        <v>1</v>
      </c>
      <c r="I989" s="57">
        <v>4</v>
      </c>
      <c r="J989" s="57">
        <f t="shared" si="142"/>
        <v>133</v>
      </c>
      <c r="K989" s="56">
        <f t="shared" si="145"/>
        <v>6.5867670364500794E-2</v>
      </c>
      <c r="L989" s="54">
        <f t="shared" si="146"/>
        <v>242.39302694136293</v>
      </c>
      <c r="M989" s="54">
        <f t="shared" si="147"/>
        <v>53.326465927099846</v>
      </c>
      <c r="N989" s="54">
        <f t="shared" si="143"/>
        <v>115.13668779714739</v>
      </c>
      <c r="O989" s="54">
        <v>10.352150329329715</v>
      </c>
      <c r="P989" s="56">
        <f t="shared" si="144"/>
        <v>6.8616574353505197E-2</v>
      </c>
    </row>
    <row r="990" spans="1:16" x14ac:dyDescent="0.2">
      <c r="A990" s="78">
        <f t="shared" si="148"/>
        <v>26</v>
      </c>
      <c r="B990" s="57" t="s">
        <v>1304</v>
      </c>
      <c r="C990" s="57">
        <v>362.7</v>
      </c>
      <c r="D990" s="57"/>
      <c r="E990" s="57">
        <v>64.8</v>
      </c>
      <c r="F990" s="57">
        <f t="shared" si="141"/>
        <v>427.5</v>
      </c>
      <c r="G990" s="57">
        <v>8</v>
      </c>
      <c r="H990" s="57"/>
      <c r="I990" s="57">
        <v>2</v>
      </c>
      <c r="J990" s="57">
        <f t="shared" si="142"/>
        <v>10</v>
      </c>
      <c r="K990" s="56">
        <f t="shared" si="145"/>
        <v>4.952456418383518E-3</v>
      </c>
      <c r="L990" s="54">
        <f t="shared" si="146"/>
        <v>18.225039619651348</v>
      </c>
      <c r="M990" s="54">
        <f t="shared" si="147"/>
        <v>4.009508716323297</v>
      </c>
      <c r="N990" s="54">
        <f t="shared" si="143"/>
        <v>8.656893819334389</v>
      </c>
      <c r="O990" s="54">
        <v>0.63705540488182866</v>
      </c>
      <c r="P990" s="56">
        <f t="shared" si="144"/>
        <v>7.3750871485826569E-2</v>
      </c>
    </row>
    <row r="991" spans="1:16" x14ac:dyDescent="0.2">
      <c r="A991" s="78">
        <f t="shared" si="148"/>
        <v>27</v>
      </c>
      <c r="B991" s="57" t="s">
        <v>1305</v>
      </c>
      <c r="C991" s="57">
        <v>5493.7</v>
      </c>
      <c r="D991" s="57"/>
      <c r="E991" s="57"/>
      <c r="F991" s="57">
        <f t="shared" si="141"/>
        <v>5493.7</v>
      </c>
      <c r="G991" s="57">
        <v>148</v>
      </c>
      <c r="H991" s="57"/>
      <c r="I991" s="57"/>
      <c r="J991" s="57">
        <f t="shared" si="142"/>
        <v>148</v>
      </c>
      <c r="K991" s="56">
        <f t="shared" si="145"/>
        <v>7.3296354992076068E-2</v>
      </c>
      <c r="L991" s="54">
        <f t="shared" si="146"/>
        <v>269.73058637083994</v>
      </c>
      <c r="M991" s="54">
        <f t="shared" si="147"/>
        <v>59.340729001584791</v>
      </c>
      <c r="N991" s="54">
        <f t="shared" si="143"/>
        <v>128.12202852614897</v>
      </c>
      <c r="O991" s="54">
        <v>11.785524990313831</v>
      </c>
      <c r="P991" s="56">
        <f t="shared" si="144"/>
        <v>8.5366668891437028E-2</v>
      </c>
    </row>
    <row r="992" spans="1:16" x14ac:dyDescent="0.2">
      <c r="A992" s="78">
        <f t="shared" si="148"/>
        <v>28</v>
      </c>
      <c r="B992" s="57" t="s">
        <v>1306</v>
      </c>
      <c r="C992" s="57">
        <v>5413.1</v>
      </c>
      <c r="D992" s="57"/>
      <c r="E992" s="57">
        <v>26</v>
      </c>
      <c r="F992" s="57">
        <f t="shared" si="141"/>
        <v>5439.1</v>
      </c>
      <c r="G992" s="57">
        <v>147</v>
      </c>
      <c r="H992" s="57"/>
      <c r="I992" s="57">
        <v>2</v>
      </c>
      <c r="J992" s="57">
        <f t="shared" si="142"/>
        <v>149</v>
      </c>
      <c r="K992" s="56">
        <f t="shared" si="145"/>
        <v>7.379160063391442E-2</v>
      </c>
      <c r="L992" s="54">
        <f t="shared" si="146"/>
        <v>271.55309033280508</v>
      </c>
      <c r="M992" s="54">
        <f t="shared" si="147"/>
        <v>59.741679873217116</v>
      </c>
      <c r="N992" s="54">
        <f t="shared" si="143"/>
        <v>128.9877179080824</v>
      </c>
      <c r="O992" s="54">
        <v>11.705893064703604</v>
      </c>
      <c r="P992" s="56">
        <f t="shared" si="144"/>
        <v>8.6776926546452207E-2</v>
      </c>
    </row>
    <row r="993" spans="1:16" x14ac:dyDescent="0.2">
      <c r="A993" s="78">
        <f t="shared" si="148"/>
        <v>29</v>
      </c>
      <c r="B993" s="57" t="s">
        <v>1307</v>
      </c>
      <c r="C993" s="57">
        <v>420.4</v>
      </c>
      <c r="D993" s="57"/>
      <c r="E993" s="57">
        <v>81.3</v>
      </c>
      <c r="F993" s="57">
        <f t="shared" si="141"/>
        <v>501.7</v>
      </c>
      <c r="G993" s="57">
        <v>10</v>
      </c>
      <c r="H993" s="57"/>
      <c r="I993" s="57">
        <v>3</v>
      </c>
      <c r="J993" s="57">
        <f t="shared" si="142"/>
        <v>13</v>
      </c>
      <c r="K993" s="56">
        <f t="shared" si="145"/>
        <v>6.4381933438985737E-3</v>
      </c>
      <c r="L993" s="54">
        <f t="shared" si="146"/>
        <v>23.692551505546753</v>
      </c>
      <c r="M993" s="54">
        <f t="shared" si="147"/>
        <v>5.2123613312202854</v>
      </c>
      <c r="N993" s="54">
        <f t="shared" si="143"/>
        <v>11.253961965134707</v>
      </c>
      <c r="O993" s="54">
        <v>0.95558310732274321</v>
      </c>
      <c r="P993" s="56">
        <f t="shared" si="144"/>
        <v>8.1950284849959129E-2</v>
      </c>
    </row>
    <row r="994" spans="1:16" x14ac:dyDescent="0.2">
      <c r="A994" s="78">
        <f t="shared" si="148"/>
        <v>30</v>
      </c>
      <c r="B994" s="57" t="s">
        <v>1308</v>
      </c>
      <c r="C994" s="57">
        <v>176.4</v>
      </c>
      <c r="D994" s="57"/>
      <c r="E994" s="57">
        <v>88.5</v>
      </c>
      <c r="F994" s="57">
        <f t="shared" si="141"/>
        <v>264.89999999999998</v>
      </c>
      <c r="G994" s="57">
        <v>5</v>
      </c>
      <c r="H994" s="57"/>
      <c r="I994" s="57">
        <v>2</v>
      </c>
      <c r="J994" s="57">
        <f t="shared" si="142"/>
        <v>7</v>
      </c>
      <c r="K994" s="56">
        <f t="shared" si="145"/>
        <v>3.4667194928684631E-3</v>
      </c>
      <c r="L994" s="54">
        <f t="shared" si="146"/>
        <v>12.757527733755945</v>
      </c>
      <c r="M994" s="54">
        <f t="shared" si="147"/>
        <v>2.8066561014263076</v>
      </c>
      <c r="N994" s="54">
        <f t="shared" si="143"/>
        <v>6.059825673534073</v>
      </c>
      <c r="O994" s="54">
        <v>0.4777915536613716</v>
      </c>
      <c r="P994" s="56">
        <f t="shared" si="144"/>
        <v>8.3434507596744811E-2</v>
      </c>
    </row>
    <row r="995" spans="1:16" x14ac:dyDescent="0.2">
      <c r="A995" s="78">
        <f t="shared" si="148"/>
        <v>31</v>
      </c>
      <c r="B995" s="57" t="s">
        <v>1309</v>
      </c>
      <c r="C995" s="57">
        <v>476.7</v>
      </c>
      <c r="D995" s="57"/>
      <c r="E995" s="57">
        <v>38</v>
      </c>
      <c r="F995" s="57">
        <f t="shared" si="141"/>
        <v>514.70000000000005</v>
      </c>
      <c r="G995" s="57">
        <v>12</v>
      </c>
      <c r="H995" s="57"/>
      <c r="I995" s="57">
        <v>2</v>
      </c>
      <c r="J995" s="57">
        <f t="shared" si="142"/>
        <v>14</v>
      </c>
      <c r="K995" s="56">
        <f t="shared" si="145"/>
        <v>6.9334389857369262E-3</v>
      </c>
      <c r="L995" s="54">
        <f t="shared" si="146"/>
        <v>25.515055467511889</v>
      </c>
      <c r="M995" s="54">
        <f t="shared" si="147"/>
        <v>5.6133122028526152</v>
      </c>
      <c r="N995" s="54">
        <f t="shared" si="143"/>
        <v>12.119651347068146</v>
      </c>
      <c r="O995" s="54">
        <v>1.1148469585432002</v>
      </c>
      <c r="P995" s="56">
        <f t="shared" si="144"/>
        <v>8.6191696086994063E-2</v>
      </c>
    </row>
    <row r="996" spans="1:16" x14ac:dyDescent="0.2">
      <c r="A996" s="78">
        <f t="shared" si="148"/>
        <v>32</v>
      </c>
      <c r="B996" s="57" t="s">
        <v>1314</v>
      </c>
      <c r="C996" s="57">
        <v>474.8</v>
      </c>
      <c r="D996" s="57"/>
      <c r="E996" s="57"/>
      <c r="F996" s="57">
        <f t="shared" si="141"/>
        <v>474.8</v>
      </c>
      <c r="G996" s="57">
        <v>11</v>
      </c>
      <c r="H996" s="57"/>
      <c r="I996" s="57"/>
      <c r="J996" s="57">
        <f t="shared" si="142"/>
        <v>11</v>
      </c>
      <c r="K996" s="56">
        <f t="shared" si="145"/>
        <v>5.4477020602218705E-3</v>
      </c>
      <c r="L996" s="54">
        <f t="shared" si="146"/>
        <v>20.047543581616484</v>
      </c>
      <c r="M996" s="54">
        <f t="shared" si="147"/>
        <v>4.4104595879556268</v>
      </c>
      <c r="N996" s="54">
        <f t="shared" si="143"/>
        <v>9.52258320126783</v>
      </c>
      <c r="O996" s="54">
        <v>0.87595118171251451</v>
      </c>
      <c r="P996" s="56">
        <f t="shared" si="144"/>
        <v>7.3413095098046444E-2</v>
      </c>
    </row>
    <row r="997" spans="1:16" x14ac:dyDescent="0.2">
      <c r="A997" s="78">
        <f t="shared" si="148"/>
        <v>33</v>
      </c>
      <c r="B997" s="57" t="s">
        <v>1315</v>
      </c>
      <c r="C997" s="57">
        <v>667.03</v>
      </c>
      <c r="D997" s="57"/>
      <c r="E997" s="57"/>
      <c r="F997" s="57">
        <f t="shared" si="141"/>
        <v>667.03</v>
      </c>
      <c r="G997" s="57">
        <v>13</v>
      </c>
      <c r="H997" s="57"/>
      <c r="I997" s="57"/>
      <c r="J997" s="57">
        <f t="shared" si="142"/>
        <v>13</v>
      </c>
      <c r="K997" s="56">
        <f t="shared" si="145"/>
        <v>6.4381933438985737E-3</v>
      </c>
      <c r="L997" s="54">
        <f t="shared" si="146"/>
        <v>23.692551505546753</v>
      </c>
      <c r="M997" s="54">
        <f t="shared" si="147"/>
        <v>5.2123613312202854</v>
      </c>
      <c r="N997" s="54">
        <f t="shared" si="143"/>
        <v>11.253961965134707</v>
      </c>
      <c r="O997" s="54">
        <v>1.0352150329329717</v>
      </c>
      <c r="P997" s="56">
        <f t="shared" si="144"/>
        <v>6.1757476927326693E-2</v>
      </c>
    </row>
    <row r="998" spans="1:16" x14ac:dyDescent="0.2">
      <c r="A998" s="78">
        <f t="shared" si="148"/>
        <v>34</v>
      </c>
      <c r="B998" s="57" t="s">
        <v>1316</v>
      </c>
      <c r="C998" s="57">
        <v>1023.7</v>
      </c>
      <c r="D998" s="57"/>
      <c r="E998" s="57"/>
      <c r="F998" s="57">
        <f t="shared" si="141"/>
        <v>1023.7</v>
      </c>
      <c r="G998" s="57">
        <v>24</v>
      </c>
      <c r="H998" s="57"/>
      <c r="I998" s="57"/>
      <c r="J998" s="57">
        <f t="shared" si="142"/>
        <v>24</v>
      </c>
      <c r="K998" s="56">
        <f t="shared" si="145"/>
        <v>1.1885895404120444E-2</v>
      </c>
      <c r="L998" s="54">
        <f t="shared" si="146"/>
        <v>43.740095087163233</v>
      </c>
      <c r="M998" s="54">
        <f t="shared" si="147"/>
        <v>9.6228209191759113</v>
      </c>
      <c r="N998" s="54">
        <f t="shared" si="143"/>
        <v>20.776545166402535</v>
      </c>
      <c r="O998" s="54">
        <v>1.9111662146454864</v>
      </c>
      <c r="P998" s="56">
        <f t="shared" si="144"/>
        <v>7.4289955443379074E-2</v>
      </c>
    </row>
    <row r="999" spans="1:16" x14ac:dyDescent="0.2">
      <c r="A999" s="78">
        <f t="shared" si="148"/>
        <v>35</v>
      </c>
      <c r="B999" s="57" t="s">
        <v>1320</v>
      </c>
      <c r="C999" s="57">
        <v>214.1</v>
      </c>
      <c r="D999" s="57"/>
      <c r="E999" s="57"/>
      <c r="F999" s="57">
        <f t="shared" si="141"/>
        <v>214.1</v>
      </c>
      <c r="G999" s="57">
        <v>6</v>
      </c>
      <c r="H999" s="57"/>
      <c r="I999" s="57"/>
      <c r="J999" s="57">
        <f t="shared" si="142"/>
        <v>6</v>
      </c>
      <c r="K999" s="56">
        <f t="shared" si="145"/>
        <v>2.971473851030111E-3</v>
      </c>
      <c r="L999" s="54">
        <f t="shared" si="146"/>
        <v>10.935023771790808</v>
      </c>
      <c r="M999" s="54">
        <f t="shared" si="147"/>
        <v>2.4057052297939778</v>
      </c>
      <c r="N999" s="54">
        <f t="shared" si="143"/>
        <v>5.1941362916006337</v>
      </c>
      <c r="O999" s="54">
        <v>0.4777915536613716</v>
      </c>
      <c r="P999" s="56">
        <f t="shared" si="144"/>
        <v>8.8802694287000425E-2</v>
      </c>
    </row>
    <row r="1000" spans="1:16" x14ac:dyDescent="0.2">
      <c r="A1000" s="78">
        <f t="shared" si="148"/>
        <v>36</v>
      </c>
      <c r="B1000" s="57" t="s">
        <v>1321</v>
      </c>
      <c r="C1000" s="57">
        <v>396.1</v>
      </c>
      <c r="D1000" s="57"/>
      <c r="E1000" s="57">
        <v>77.8</v>
      </c>
      <c r="F1000" s="57">
        <f t="shared" si="141"/>
        <v>473.90000000000003</v>
      </c>
      <c r="G1000" s="57">
        <v>9</v>
      </c>
      <c r="H1000" s="57"/>
      <c r="I1000" s="57">
        <v>1</v>
      </c>
      <c r="J1000" s="57">
        <f t="shared" si="142"/>
        <v>10</v>
      </c>
      <c r="K1000" s="56">
        <f t="shared" si="145"/>
        <v>4.952456418383518E-3</v>
      </c>
      <c r="L1000" s="54">
        <f t="shared" si="146"/>
        <v>18.225039619651348</v>
      </c>
      <c r="M1000" s="54">
        <f t="shared" si="147"/>
        <v>4.009508716323297</v>
      </c>
      <c r="N1000" s="54">
        <f t="shared" si="143"/>
        <v>8.656893819334389</v>
      </c>
      <c r="O1000" s="54">
        <v>0.71668733049205735</v>
      </c>
      <c r="P1000" s="56">
        <f t="shared" si="144"/>
        <v>6.6697888765142627E-2</v>
      </c>
    </row>
    <row r="1001" spans="1:16" x14ac:dyDescent="0.2">
      <c r="A1001" s="78">
        <f t="shared" si="148"/>
        <v>37</v>
      </c>
      <c r="B1001" s="57" t="s">
        <v>1322</v>
      </c>
      <c r="C1001" s="57">
        <v>479.6</v>
      </c>
      <c r="D1001" s="57"/>
      <c r="E1001" s="57"/>
      <c r="F1001" s="57">
        <f t="shared" si="141"/>
        <v>479.6</v>
      </c>
      <c r="G1001" s="57">
        <v>9</v>
      </c>
      <c r="H1001" s="57"/>
      <c r="I1001" s="57">
        <v>1</v>
      </c>
      <c r="J1001" s="57">
        <f t="shared" si="142"/>
        <v>10</v>
      </c>
      <c r="K1001" s="56">
        <f t="shared" si="145"/>
        <v>4.952456418383518E-3</v>
      </c>
      <c r="L1001" s="54">
        <f t="shared" si="146"/>
        <v>18.225039619651348</v>
      </c>
      <c r="M1001" s="54">
        <f t="shared" si="147"/>
        <v>4.009508716323297</v>
      </c>
      <c r="N1001" s="54">
        <f t="shared" si="143"/>
        <v>8.656893819334389</v>
      </c>
      <c r="O1001" s="54">
        <v>0.79631925610228582</v>
      </c>
      <c r="P1001" s="56">
        <f t="shared" si="144"/>
        <v>6.60712289645774E-2</v>
      </c>
    </row>
    <row r="1002" spans="1:16" x14ac:dyDescent="0.2">
      <c r="A1002" s="78">
        <f t="shared" si="148"/>
        <v>38</v>
      </c>
      <c r="B1002" s="57" t="s">
        <v>1323</v>
      </c>
      <c r="C1002" s="57">
        <v>415.6</v>
      </c>
      <c r="D1002" s="57"/>
      <c r="E1002" s="57"/>
      <c r="F1002" s="57">
        <f t="shared" si="141"/>
        <v>415.6</v>
      </c>
      <c r="G1002" s="57">
        <v>6</v>
      </c>
      <c r="H1002" s="57"/>
      <c r="I1002" s="57"/>
      <c r="J1002" s="57">
        <f t="shared" si="142"/>
        <v>6</v>
      </c>
      <c r="K1002" s="56">
        <f t="shared" si="145"/>
        <v>2.971473851030111E-3</v>
      </c>
      <c r="L1002" s="54">
        <f t="shared" si="146"/>
        <v>10.935023771790808</v>
      </c>
      <c r="M1002" s="54">
        <f t="shared" si="147"/>
        <v>2.4057052297939778</v>
      </c>
      <c r="N1002" s="54">
        <f t="shared" si="143"/>
        <v>5.1941362916006337</v>
      </c>
      <c r="O1002" s="54">
        <v>0.4777915536613716</v>
      </c>
      <c r="P1002" s="56">
        <f t="shared" si="144"/>
        <v>4.5747490006849835E-2</v>
      </c>
    </row>
    <row r="1003" spans="1:16" x14ac:dyDescent="0.2">
      <c r="A1003" s="78">
        <f t="shared" si="148"/>
        <v>39</v>
      </c>
      <c r="B1003" s="57" t="s">
        <v>1324</v>
      </c>
      <c r="C1003" s="57">
        <v>338.9</v>
      </c>
      <c r="D1003" s="57"/>
      <c r="E1003" s="57">
        <v>73.099999999999994</v>
      </c>
      <c r="F1003" s="57">
        <f t="shared" si="141"/>
        <v>412</v>
      </c>
      <c r="G1003" s="57">
        <v>6</v>
      </c>
      <c r="H1003" s="57"/>
      <c r="I1003" s="57">
        <v>2</v>
      </c>
      <c r="J1003" s="57">
        <f t="shared" si="142"/>
        <v>8</v>
      </c>
      <c r="K1003" s="56">
        <f t="shared" si="145"/>
        <v>3.9619651347068147E-3</v>
      </c>
      <c r="L1003" s="54">
        <f t="shared" si="146"/>
        <v>14.580031695721079</v>
      </c>
      <c r="M1003" s="54">
        <f t="shared" si="147"/>
        <v>3.2076069730586374</v>
      </c>
      <c r="N1003" s="54">
        <f t="shared" si="143"/>
        <v>6.9255150554675122</v>
      </c>
      <c r="O1003" s="54">
        <v>0.4777915536613716</v>
      </c>
      <c r="P1003" s="56">
        <f t="shared" si="144"/>
        <v>6.1143071062884954E-2</v>
      </c>
    </row>
    <row r="1004" spans="1:16" x14ac:dyDescent="0.2">
      <c r="A1004" s="78">
        <f t="shared" si="148"/>
        <v>40</v>
      </c>
      <c r="B1004" s="57" t="s">
        <v>1325</v>
      </c>
      <c r="C1004" s="57">
        <v>154.69999999999999</v>
      </c>
      <c r="D1004" s="57"/>
      <c r="E1004" s="57"/>
      <c r="F1004" s="57">
        <f t="shared" si="141"/>
        <v>154.69999999999999</v>
      </c>
      <c r="G1004" s="57">
        <v>3</v>
      </c>
      <c r="H1004" s="57"/>
      <c r="I1004" s="57"/>
      <c r="J1004" s="57">
        <f t="shared" si="142"/>
        <v>3</v>
      </c>
      <c r="K1004" s="56">
        <f t="shared" si="145"/>
        <v>1.4857369255150555E-3</v>
      </c>
      <c r="L1004" s="54">
        <f t="shared" si="146"/>
        <v>5.4675118858954042</v>
      </c>
      <c r="M1004" s="54">
        <f t="shared" si="147"/>
        <v>1.2028526148969889</v>
      </c>
      <c r="N1004" s="54">
        <f t="shared" si="143"/>
        <v>2.5970681458003169</v>
      </c>
      <c r="O1004" s="54">
        <v>0.2388957768306858</v>
      </c>
      <c r="P1004" s="56">
        <f t="shared" si="144"/>
        <v>6.145008677067483E-2</v>
      </c>
    </row>
    <row r="1005" spans="1:16" x14ac:dyDescent="0.2">
      <c r="A1005" s="78">
        <f t="shared" si="148"/>
        <v>41</v>
      </c>
      <c r="B1005" s="57" t="s">
        <v>1326</v>
      </c>
      <c r="C1005" s="57">
        <v>127</v>
      </c>
      <c r="D1005" s="57">
        <v>51.8</v>
      </c>
      <c r="E1005" s="57"/>
      <c r="F1005" s="57">
        <f t="shared" si="141"/>
        <v>178.8</v>
      </c>
      <c r="G1005" s="57">
        <v>3</v>
      </c>
      <c r="H1005" s="57">
        <v>1</v>
      </c>
      <c r="I1005" s="57"/>
      <c r="J1005" s="57">
        <f t="shared" si="142"/>
        <v>4</v>
      </c>
      <c r="K1005" s="56">
        <f t="shared" si="145"/>
        <v>1.9809825673534074E-3</v>
      </c>
      <c r="L1005" s="54">
        <f t="shared" si="146"/>
        <v>7.2900158478605395</v>
      </c>
      <c r="M1005" s="54">
        <f t="shared" si="147"/>
        <v>1.6038034865293187</v>
      </c>
      <c r="N1005" s="54">
        <f t="shared" si="143"/>
        <v>3.4627575277337561</v>
      </c>
      <c r="O1005" s="54">
        <v>0.2388957768306858</v>
      </c>
      <c r="P1005" s="56">
        <f t="shared" si="144"/>
        <v>7.0444477846500556E-2</v>
      </c>
    </row>
    <row r="1006" spans="1:16" x14ac:dyDescent="0.2">
      <c r="A1006" s="78">
        <f t="shared" si="148"/>
        <v>42</v>
      </c>
      <c r="B1006" s="57" t="s">
        <v>1327</v>
      </c>
      <c r="C1006" s="57">
        <v>228.6</v>
      </c>
      <c r="D1006" s="57"/>
      <c r="E1006" s="57"/>
      <c r="F1006" s="57">
        <f t="shared" si="141"/>
        <v>228.6</v>
      </c>
      <c r="G1006" s="57">
        <v>6</v>
      </c>
      <c r="H1006" s="57"/>
      <c r="I1006" s="57"/>
      <c r="J1006" s="57">
        <f t="shared" si="142"/>
        <v>6</v>
      </c>
      <c r="K1006" s="56">
        <f t="shared" si="145"/>
        <v>2.971473851030111E-3</v>
      </c>
      <c r="L1006" s="54">
        <f t="shared" si="146"/>
        <v>10.935023771790808</v>
      </c>
      <c r="M1006" s="54">
        <f t="shared" si="147"/>
        <v>2.4057052297939778</v>
      </c>
      <c r="N1006" s="54">
        <f t="shared" si="143"/>
        <v>5.1941362916006337</v>
      </c>
      <c r="O1006" s="54">
        <v>0.4777915536613716</v>
      </c>
      <c r="P1006" s="56">
        <f t="shared" si="144"/>
        <v>8.3169977457772493E-2</v>
      </c>
    </row>
    <row r="1007" spans="1:16" x14ac:dyDescent="0.2">
      <c r="A1007" s="78">
        <f t="shared" si="148"/>
        <v>43</v>
      </c>
      <c r="B1007" s="57" t="s">
        <v>1328</v>
      </c>
      <c r="C1007" s="57">
        <v>211.7</v>
      </c>
      <c r="D1007" s="57"/>
      <c r="E1007" s="57"/>
      <c r="F1007" s="57">
        <f t="shared" si="141"/>
        <v>211.7</v>
      </c>
      <c r="G1007" s="57">
        <v>7</v>
      </c>
      <c r="H1007" s="57"/>
      <c r="I1007" s="57"/>
      <c r="J1007" s="57">
        <f t="shared" si="142"/>
        <v>7</v>
      </c>
      <c r="K1007" s="56">
        <f t="shared" si="145"/>
        <v>3.4667194928684631E-3</v>
      </c>
      <c r="L1007" s="54">
        <f t="shared" si="146"/>
        <v>12.757527733755945</v>
      </c>
      <c r="M1007" s="54">
        <f t="shared" si="147"/>
        <v>2.8066561014263076</v>
      </c>
      <c r="N1007" s="54">
        <f t="shared" si="143"/>
        <v>6.059825673534073</v>
      </c>
      <c r="O1007" s="54">
        <v>0.55742347927160008</v>
      </c>
      <c r="P1007" s="56">
        <f t="shared" si="144"/>
        <v>0.10477767117613569</v>
      </c>
    </row>
    <row r="1008" spans="1:16" x14ac:dyDescent="0.2">
      <c r="A1008" s="78">
        <f t="shared" si="148"/>
        <v>44</v>
      </c>
      <c r="B1008" s="57" t="s">
        <v>1329</v>
      </c>
      <c r="C1008" s="57">
        <v>209.66</v>
      </c>
      <c r="D1008" s="57"/>
      <c r="E1008" s="29"/>
      <c r="F1008" s="57">
        <f t="shared" si="141"/>
        <v>209.66</v>
      </c>
      <c r="G1008" s="57">
        <v>6</v>
      </c>
      <c r="H1008" s="57"/>
      <c r="I1008" s="57"/>
      <c r="J1008" s="57">
        <f t="shared" si="142"/>
        <v>6</v>
      </c>
      <c r="K1008" s="56">
        <f t="shared" si="145"/>
        <v>2.971473851030111E-3</v>
      </c>
      <c r="L1008" s="54">
        <f t="shared" si="146"/>
        <v>10.935023771790808</v>
      </c>
      <c r="M1008" s="54">
        <f t="shared" si="147"/>
        <v>2.4057052297939778</v>
      </c>
      <c r="N1008" s="54">
        <f t="shared" si="143"/>
        <v>5.1941362916006337</v>
      </c>
      <c r="O1008" s="54">
        <v>0.4777915536613716</v>
      </c>
      <c r="P1008" s="56">
        <f t="shared" si="144"/>
        <v>9.0683281726828158E-2</v>
      </c>
    </row>
    <row r="1009" spans="1:16" x14ac:dyDescent="0.2">
      <c r="A1009" s="78">
        <f t="shared" si="148"/>
        <v>45</v>
      </c>
      <c r="B1009" s="57" t="s">
        <v>1330</v>
      </c>
      <c r="C1009" s="57">
        <v>211.9</v>
      </c>
      <c r="D1009" s="57"/>
      <c r="E1009" s="57"/>
      <c r="F1009" s="57">
        <f t="shared" si="141"/>
        <v>211.9</v>
      </c>
      <c r="G1009" s="57">
        <v>6</v>
      </c>
      <c r="H1009" s="57"/>
      <c r="I1009" s="57"/>
      <c r="J1009" s="57">
        <f t="shared" si="142"/>
        <v>6</v>
      </c>
      <c r="K1009" s="56">
        <f t="shared" si="145"/>
        <v>2.971473851030111E-3</v>
      </c>
      <c r="L1009" s="54">
        <f t="shared" si="146"/>
        <v>10.935023771790808</v>
      </c>
      <c r="M1009" s="54">
        <f t="shared" si="147"/>
        <v>2.4057052297939778</v>
      </c>
      <c r="N1009" s="54">
        <f t="shared" si="143"/>
        <v>5.1941362916006337</v>
      </c>
      <c r="O1009" s="54">
        <v>0.4777915536613716</v>
      </c>
      <c r="P1009" s="56">
        <f t="shared" si="144"/>
        <v>8.9724666573132564E-2</v>
      </c>
    </row>
    <row r="1010" spans="1:16" x14ac:dyDescent="0.2">
      <c r="A1010" s="78">
        <f t="shared" si="148"/>
        <v>46</v>
      </c>
      <c r="B1010" s="57" t="s">
        <v>1331</v>
      </c>
      <c r="C1010" s="57">
        <v>207</v>
      </c>
      <c r="D1010" s="57"/>
      <c r="E1010" s="57"/>
      <c r="F1010" s="57">
        <f t="shared" si="141"/>
        <v>207</v>
      </c>
      <c r="G1010" s="57">
        <v>6</v>
      </c>
      <c r="H1010" s="57"/>
      <c r="I1010" s="57"/>
      <c r="J1010" s="57">
        <f t="shared" si="142"/>
        <v>6</v>
      </c>
      <c r="K1010" s="56">
        <f t="shared" si="145"/>
        <v>2.971473851030111E-3</v>
      </c>
      <c r="L1010" s="54">
        <f t="shared" si="146"/>
        <v>10.935023771790808</v>
      </c>
      <c r="M1010" s="54">
        <f t="shared" si="147"/>
        <v>2.4057052297939778</v>
      </c>
      <c r="N1010" s="54">
        <f t="shared" si="143"/>
        <v>5.1941362916006337</v>
      </c>
      <c r="O1010" s="54">
        <v>0.4777915536613716</v>
      </c>
      <c r="P1010" s="56">
        <f t="shared" si="144"/>
        <v>9.1848583801192235E-2</v>
      </c>
    </row>
    <row r="1011" spans="1:16" x14ac:dyDescent="0.2">
      <c r="A1011" s="78">
        <f t="shared" si="148"/>
        <v>47</v>
      </c>
      <c r="B1011" s="57" t="s">
        <v>1332</v>
      </c>
      <c r="C1011" s="57">
        <v>513.6</v>
      </c>
      <c r="D1011" s="57"/>
      <c r="E1011" s="57"/>
      <c r="F1011" s="57">
        <f t="shared" si="141"/>
        <v>513.6</v>
      </c>
      <c r="G1011" s="57">
        <v>11</v>
      </c>
      <c r="H1011" s="57"/>
      <c r="I1011" s="57"/>
      <c r="J1011" s="57">
        <f t="shared" si="142"/>
        <v>11</v>
      </c>
      <c r="K1011" s="56">
        <f t="shared" si="145"/>
        <v>5.4477020602218705E-3</v>
      </c>
      <c r="L1011" s="54">
        <f t="shared" si="146"/>
        <v>20.047543581616484</v>
      </c>
      <c r="M1011" s="54">
        <f t="shared" si="147"/>
        <v>4.4104595879556268</v>
      </c>
      <c r="N1011" s="54">
        <f t="shared" si="143"/>
        <v>9.52258320126783</v>
      </c>
      <c r="O1011" s="54">
        <v>0.87595118171251451</v>
      </c>
      <c r="P1011" s="56">
        <f t="shared" si="144"/>
        <v>6.786709025029683E-2</v>
      </c>
    </row>
    <row r="1012" spans="1:16" x14ac:dyDescent="0.2">
      <c r="A1012" s="78">
        <f t="shared" si="148"/>
        <v>48</v>
      </c>
      <c r="B1012" s="57" t="s">
        <v>1333</v>
      </c>
      <c r="C1012" s="57">
        <v>322.89999999999998</v>
      </c>
      <c r="D1012" s="57">
        <v>13.4</v>
      </c>
      <c r="E1012" s="57"/>
      <c r="F1012" s="57">
        <f t="shared" si="141"/>
        <v>336.29999999999995</v>
      </c>
      <c r="G1012" s="57">
        <v>8</v>
      </c>
      <c r="H1012" s="57">
        <v>1</v>
      </c>
      <c r="I1012" s="57"/>
      <c r="J1012" s="57">
        <f t="shared" si="142"/>
        <v>9</v>
      </c>
      <c r="K1012" s="56">
        <f t="shared" si="145"/>
        <v>4.4572107765451664E-3</v>
      </c>
      <c r="L1012" s="54">
        <f t="shared" si="146"/>
        <v>16.402535657686212</v>
      </c>
      <c r="M1012" s="54">
        <f t="shared" si="147"/>
        <v>3.6085578446909667</v>
      </c>
      <c r="N1012" s="54">
        <f t="shared" si="143"/>
        <v>7.7912044374009497</v>
      </c>
      <c r="O1012" s="54">
        <v>0.63705540488182866</v>
      </c>
      <c r="P1012" s="56">
        <f t="shared" si="144"/>
        <v>8.4565427727207737E-2</v>
      </c>
    </row>
    <row r="1013" spans="1:16" x14ac:dyDescent="0.2">
      <c r="A1013" s="78">
        <f t="shared" si="148"/>
        <v>49</v>
      </c>
      <c r="B1013" s="57" t="s">
        <v>1334</v>
      </c>
      <c r="C1013" s="57">
        <v>315.5</v>
      </c>
      <c r="D1013" s="57"/>
      <c r="E1013" s="57"/>
      <c r="F1013" s="57">
        <f t="shared" si="141"/>
        <v>315.5</v>
      </c>
      <c r="G1013" s="57">
        <v>6</v>
      </c>
      <c r="H1013" s="57"/>
      <c r="I1013" s="57"/>
      <c r="J1013" s="57">
        <f t="shared" si="142"/>
        <v>6</v>
      </c>
      <c r="K1013" s="56">
        <f t="shared" si="145"/>
        <v>2.971473851030111E-3</v>
      </c>
      <c r="L1013" s="54">
        <f t="shared" si="146"/>
        <v>10.935023771790808</v>
      </c>
      <c r="M1013" s="54">
        <f t="shared" si="147"/>
        <v>2.4057052297939778</v>
      </c>
      <c r="N1013" s="54">
        <f t="shared" si="143"/>
        <v>5.1941362916006337</v>
      </c>
      <c r="O1013" s="54">
        <v>0.4777915536613716</v>
      </c>
      <c r="P1013" s="56">
        <f t="shared" si="144"/>
        <v>6.026198683628143E-2</v>
      </c>
    </row>
    <row r="1014" spans="1:16" x14ac:dyDescent="0.2">
      <c r="A1014" s="78">
        <f t="shared" si="148"/>
        <v>50</v>
      </c>
      <c r="B1014" s="57" t="s">
        <v>1335</v>
      </c>
      <c r="C1014" s="57">
        <v>375.8</v>
      </c>
      <c r="D1014" s="57"/>
      <c r="E1014" s="57"/>
      <c r="F1014" s="57">
        <f t="shared" si="141"/>
        <v>375.8</v>
      </c>
      <c r="G1014" s="57">
        <v>6</v>
      </c>
      <c r="H1014" s="57"/>
      <c r="I1014" s="57"/>
      <c r="J1014" s="57">
        <f t="shared" si="142"/>
        <v>6</v>
      </c>
      <c r="K1014" s="56">
        <f t="shared" si="145"/>
        <v>2.971473851030111E-3</v>
      </c>
      <c r="L1014" s="54">
        <f t="shared" si="146"/>
        <v>10.935023771790808</v>
      </c>
      <c r="M1014" s="54">
        <f t="shared" si="147"/>
        <v>2.4057052297939778</v>
      </c>
      <c r="N1014" s="54">
        <f t="shared" si="143"/>
        <v>5.1941362916006337</v>
      </c>
      <c r="O1014" s="54">
        <v>0.4777915536613716</v>
      </c>
      <c r="P1014" s="56">
        <f t="shared" si="144"/>
        <v>5.059248761800636E-2</v>
      </c>
    </row>
    <row r="1015" spans="1:16" x14ac:dyDescent="0.2">
      <c r="A1015" s="78">
        <f t="shared" si="148"/>
        <v>51</v>
      </c>
      <c r="B1015" s="57" t="s">
        <v>1341</v>
      </c>
      <c r="C1015" s="57">
        <v>267.3</v>
      </c>
      <c r="D1015" s="57"/>
      <c r="E1015" s="57"/>
      <c r="F1015" s="57">
        <f t="shared" si="141"/>
        <v>267.3</v>
      </c>
      <c r="G1015" s="57">
        <v>6</v>
      </c>
      <c r="H1015" s="57"/>
      <c r="I1015" s="57"/>
      <c r="J1015" s="57">
        <f t="shared" si="142"/>
        <v>6</v>
      </c>
      <c r="K1015" s="56">
        <f t="shared" si="145"/>
        <v>2.971473851030111E-3</v>
      </c>
      <c r="L1015" s="54">
        <f t="shared" si="146"/>
        <v>10.935023771790808</v>
      </c>
      <c r="M1015" s="54">
        <f t="shared" si="147"/>
        <v>2.4057052297939778</v>
      </c>
      <c r="N1015" s="54">
        <f t="shared" si="143"/>
        <v>5.1941362916006337</v>
      </c>
      <c r="O1015" s="54">
        <v>0.4777915536613716</v>
      </c>
      <c r="P1015" s="56">
        <f t="shared" si="144"/>
        <v>7.1128532910014183E-2</v>
      </c>
    </row>
    <row r="1016" spans="1:16" x14ac:dyDescent="0.2">
      <c r="A1016" s="78">
        <f t="shared" si="148"/>
        <v>52</v>
      </c>
      <c r="B1016" s="57" t="s">
        <v>1342</v>
      </c>
      <c r="C1016" s="57">
        <v>505.3</v>
      </c>
      <c r="D1016" s="57"/>
      <c r="E1016" s="57"/>
      <c r="F1016" s="57">
        <f t="shared" si="141"/>
        <v>505.3</v>
      </c>
      <c r="G1016" s="57">
        <v>16</v>
      </c>
      <c r="H1016" s="57"/>
      <c r="I1016" s="57"/>
      <c r="J1016" s="57">
        <f t="shared" si="142"/>
        <v>16</v>
      </c>
      <c r="K1016" s="56">
        <f t="shared" si="145"/>
        <v>7.9239302694136295E-3</v>
      </c>
      <c r="L1016" s="54">
        <f t="shared" si="146"/>
        <v>29.160063391442158</v>
      </c>
      <c r="M1016" s="54">
        <f t="shared" si="147"/>
        <v>6.4152139461172748</v>
      </c>
      <c r="N1016" s="54">
        <f t="shared" si="143"/>
        <v>13.851030110935024</v>
      </c>
      <c r="O1016" s="54">
        <v>1.2741108097636573</v>
      </c>
      <c r="P1016" s="56">
        <f t="shared" si="144"/>
        <v>0.10033726154414825</v>
      </c>
    </row>
    <row r="1017" spans="1:16" x14ac:dyDescent="0.2">
      <c r="A1017" s="78">
        <f t="shared" si="148"/>
        <v>53</v>
      </c>
      <c r="B1017" s="57" t="s">
        <v>1343</v>
      </c>
      <c r="C1017" s="57">
        <v>500.8</v>
      </c>
      <c r="D1017" s="57"/>
      <c r="E1017" s="57"/>
      <c r="F1017" s="57">
        <f t="shared" si="141"/>
        <v>500.8</v>
      </c>
      <c r="G1017" s="57">
        <v>16</v>
      </c>
      <c r="H1017" s="57"/>
      <c r="I1017" s="57"/>
      <c r="J1017" s="57">
        <f t="shared" si="142"/>
        <v>16</v>
      </c>
      <c r="K1017" s="56">
        <f t="shared" si="145"/>
        <v>7.9239302694136295E-3</v>
      </c>
      <c r="L1017" s="54">
        <f t="shared" si="146"/>
        <v>29.160063391442158</v>
      </c>
      <c r="M1017" s="54">
        <f t="shared" si="147"/>
        <v>6.4152139461172748</v>
      </c>
      <c r="N1017" s="54">
        <f t="shared" si="143"/>
        <v>13.851030110935024</v>
      </c>
      <c r="O1017" s="54">
        <v>1.2741108097636573</v>
      </c>
      <c r="P1017" s="56">
        <f t="shared" si="144"/>
        <v>0.10123885434955693</v>
      </c>
    </row>
    <row r="1018" spans="1:16" x14ac:dyDescent="0.2">
      <c r="A1018" s="78">
        <f t="shared" si="148"/>
        <v>54</v>
      </c>
      <c r="B1018" s="57" t="s">
        <v>1344</v>
      </c>
      <c r="C1018" s="57">
        <v>494</v>
      </c>
      <c r="D1018" s="57"/>
      <c r="E1018" s="57"/>
      <c r="F1018" s="57">
        <f t="shared" si="141"/>
        <v>494</v>
      </c>
      <c r="G1018" s="57">
        <v>17</v>
      </c>
      <c r="H1018" s="57"/>
      <c r="I1018" s="57"/>
      <c r="J1018" s="57">
        <f t="shared" si="142"/>
        <v>17</v>
      </c>
      <c r="K1018" s="56">
        <f t="shared" si="145"/>
        <v>8.4191759112519811E-3</v>
      </c>
      <c r="L1018" s="54">
        <f t="shared" si="146"/>
        <v>30.982567353407291</v>
      </c>
      <c r="M1018" s="54">
        <f t="shared" si="147"/>
        <v>6.8161648177496037</v>
      </c>
      <c r="N1018" s="54">
        <f t="shared" si="143"/>
        <v>14.716719492868462</v>
      </c>
      <c r="O1018" s="54">
        <v>1.353742735373886</v>
      </c>
      <c r="P1018" s="56">
        <f t="shared" si="144"/>
        <v>0.10904695222550453</v>
      </c>
    </row>
    <row r="1019" spans="1:16" x14ac:dyDescent="0.2">
      <c r="A1019" s="78">
        <f t="shared" si="148"/>
        <v>55</v>
      </c>
      <c r="B1019" s="57" t="s">
        <v>1345</v>
      </c>
      <c r="C1019" s="57">
        <v>504.3</v>
      </c>
      <c r="D1019" s="57"/>
      <c r="E1019" s="57"/>
      <c r="F1019" s="57">
        <f t="shared" si="141"/>
        <v>504.3</v>
      </c>
      <c r="G1019" s="57">
        <v>15</v>
      </c>
      <c r="H1019" s="57"/>
      <c r="I1019" s="57"/>
      <c r="J1019" s="57">
        <f t="shared" si="142"/>
        <v>15</v>
      </c>
      <c r="K1019" s="56">
        <f t="shared" si="145"/>
        <v>7.4286846275752778E-3</v>
      </c>
      <c r="L1019" s="54">
        <f t="shared" si="146"/>
        <v>27.337559429477022</v>
      </c>
      <c r="M1019" s="54">
        <f t="shared" si="147"/>
        <v>6.014263074484945</v>
      </c>
      <c r="N1019" s="54">
        <f t="shared" si="143"/>
        <v>12.985340729001585</v>
      </c>
      <c r="O1019" s="54">
        <v>1.1944788841534288</v>
      </c>
      <c r="P1019" s="56">
        <f t="shared" si="144"/>
        <v>9.4252710920319213E-2</v>
      </c>
    </row>
    <row r="1020" spans="1:16" x14ac:dyDescent="0.2">
      <c r="A1020" s="78">
        <f t="shared" si="148"/>
        <v>56</v>
      </c>
      <c r="B1020" s="57" t="s">
        <v>1346</v>
      </c>
      <c r="C1020" s="57">
        <v>272.3</v>
      </c>
      <c r="D1020" s="57"/>
      <c r="E1020" s="57"/>
      <c r="F1020" s="57">
        <f t="shared" si="141"/>
        <v>272.3</v>
      </c>
      <c r="G1020" s="57">
        <v>8</v>
      </c>
      <c r="H1020" s="57"/>
      <c r="I1020" s="57"/>
      <c r="J1020" s="57">
        <f t="shared" si="142"/>
        <v>8</v>
      </c>
      <c r="K1020" s="56">
        <f t="shared" si="145"/>
        <v>3.9619651347068147E-3</v>
      </c>
      <c r="L1020" s="54">
        <f t="shared" si="146"/>
        <v>14.580031695721079</v>
      </c>
      <c r="M1020" s="54">
        <f t="shared" si="147"/>
        <v>3.2076069730586374</v>
      </c>
      <c r="N1020" s="54">
        <f t="shared" si="143"/>
        <v>6.9255150554675122</v>
      </c>
      <c r="O1020" s="54">
        <v>0.63705540488182866</v>
      </c>
      <c r="P1020" s="56">
        <f t="shared" si="144"/>
        <v>9.3096618175281143E-2</v>
      </c>
    </row>
    <row r="1021" spans="1:16" x14ac:dyDescent="0.2">
      <c r="A1021" s="78">
        <f t="shared" si="148"/>
        <v>57</v>
      </c>
      <c r="B1021" s="57" t="s">
        <v>1347</v>
      </c>
      <c r="C1021" s="57">
        <v>388.84</v>
      </c>
      <c r="D1021" s="57"/>
      <c r="E1021" s="57"/>
      <c r="F1021" s="57">
        <f t="shared" si="141"/>
        <v>388.84</v>
      </c>
      <c r="G1021" s="57">
        <v>14</v>
      </c>
      <c r="H1021" s="57"/>
      <c r="I1021" s="57"/>
      <c r="J1021" s="57">
        <f t="shared" si="142"/>
        <v>14</v>
      </c>
      <c r="K1021" s="56">
        <f t="shared" si="145"/>
        <v>6.9334389857369262E-3</v>
      </c>
      <c r="L1021" s="54">
        <f t="shared" si="146"/>
        <v>25.515055467511889</v>
      </c>
      <c r="M1021" s="54">
        <f t="shared" si="147"/>
        <v>5.6133122028526152</v>
      </c>
      <c r="N1021" s="54">
        <f t="shared" si="143"/>
        <v>12.119651347068146</v>
      </c>
      <c r="O1021" s="54">
        <v>1.1148469585432002</v>
      </c>
      <c r="P1021" s="56">
        <f t="shared" si="144"/>
        <v>0.11409028385962312</v>
      </c>
    </row>
    <row r="1022" spans="1:16" x14ac:dyDescent="0.2">
      <c r="A1022" s="78">
        <f t="shared" si="148"/>
        <v>58</v>
      </c>
      <c r="B1022" s="57" t="s">
        <v>1348</v>
      </c>
      <c r="C1022" s="57">
        <v>441.6</v>
      </c>
      <c r="D1022" s="57"/>
      <c r="E1022" s="57"/>
      <c r="F1022" s="57">
        <f t="shared" si="141"/>
        <v>441.6</v>
      </c>
      <c r="G1022" s="57">
        <v>12</v>
      </c>
      <c r="H1022" s="57"/>
      <c r="I1022" s="57"/>
      <c r="J1022" s="57">
        <f t="shared" si="142"/>
        <v>12</v>
      </c>
      <c r="K1022" s="56">
        <f t="shared" si="145"/>
        <v>5.9429477020602221E-3</v>
      </c>
      <c r="L1022" s="54">
        <f t="shared" si="146"/>
        <v>21.870047543581617</v>
      </c>
      <c r="M1022" s="54">
        <f t="shared" si="147"/>
        <v>4.8114104595879557</v>
      </c>
      <c r="N1022" s="54">
        <f t="shared" si="143"/>
        <v>10.388272583201267</v>
      </c>
      <c r="O1022" s="54">
        <v>0.95558310732274321</v>
      </c>
      <c r="P1022" s="56">
        <f t="shared" si="144"/>
        <v>8.6108047313617708E-2</v>
      </c>
    </row>
    <row r="1023" spans="1:16" x14ac:dyDescent="0.2">
      <c r="A1023" s="78">
        <f t="shared" si="148"/>
        <v>59</v>
      </c>
      <c r="B1023" s="57" t="s">
        <v>1349</v>
      </c>
      <c r="C1023" s="57">
        <v>440.7</v>
      </c>
      <c r="D1023" s="57"/>
      <c r="E1023" s="57"/>
      <c r="F1023" s="57">
        <f t="shared" si="141"/>
        <v>440.7</v>
      </c>
      <c r="G1023" s="57">
        <v>12</v>
      </c>
      <c r="H1023" s="57"/>
      <c r="I1023" s="57"/>
      <c r="J1023" s="57">
        <f t="shared" si="142"/>
        <v>12</v>
      </c>
      <c r="K1023" s="56">
        <f t="shared" si="145"/>
        <v>5.9429477020602221E-3</v>
      </c>
      <c r="L1023" s="54">
        <f t="shared" si="146"/>
        <v>21.870047543581617</v>
      </c>
      <c r="M1023" s="54">
        <f t="shared" si="147"/>
        <v>4.8114104595879557</v>
      </c>
      <c r="N1023" s="54">
        <f t="shared" si="143"/>
        <v>10.388272583201267</v>
      </c>
      <c r="O1023" s="54">
        <v>0.95558310732274321</v>
      </c>
      <c r="P1023" s="56">
        <f t="shared" si="144"/>
        <v>8.6283897648499169E-2</v>
      </c>
    </row>
    <row r="1024" spans="1:16" x14ac:dyDescent="0.2">
      <c r="A1024" s="78">
        <f t="shared" si="148"/>
        <v>60</v>
      </c>
      <c r="B1024" s="57" t="s">
        <v>1350</v>
      </c>
      <c r="C1024" s="57">
        <v>399.7</v>
      </c>
      <c r="D1024" s="57"/>
      <c r="E1024" s="57"/>
      <c r="F1024" s="57">
        <f t="shared" si="141"/>
        <v>399.7</v>
      </c>
      <c r="G1024" s="57">
        <v>12</v>
      </c>
      <c r="H1024" s="57"/>
      <c r="I1024" s="57"/>
      <c r="J1024" s="57">
        <f t="shared" si="142"/>
        <v>12</v>
      </c>
      <c r="K1024" s="56">
        <f t="shared" si="145"/>
        <v>5.9429477020602221E-3</v>
      </c>
      <c r="L1024" s="54">
        <f t="shared" si="146"/>
        <v>21.870047543581617</v>
      </c>
      <c r="M1024" s="54">
        <f t="shared" si="147"/>
        <v>4.8114104595879557</v>
      </c>
      <c r="N1024" s="54">
        <f t="shared" si="143"/>
        <v>10.388272583201267</v>
      </c>
      <c r="O1024" s="54">
        <v>0.95558310732274321</v>
      </c>
      <c r="P1024" s="56">
        <f t="shared" si="144"/>
        <v>9.5134635210641944E-2</v>
      </c>
    </row>
    <row r="1025" spans="1:16" x14ac:dyDescent="0.2">
      <c r="A1025" s="78">
        <f t="shared" si="148"/>
        <v>61</v>
      </c>
      <c r="B1025" s="57" t="s">
        <v>1351</v>
      </c>
      <c r="C1025" s="57">
        <v>275.89999999999998</v>
      </c>
      <c r="D1025" s="57"/>
      <c r="E1025" s="57"/>
      <c r="F1025" s="57">
        <f t="shared" si="141"/>
        <v>275.89999999999998</v>
      </c>
      <c r="G1025" s="57">
        <v>8</v>
      </c>
      <c r="H1025" s="57"/>
      <c r="I1025" s="57"/>
      <c r="J1025" s="57">
        <f t="shared" si="142"/>
        <v>8</v>
      </c>
      <c r="K1025" s="56">
        <f t="shared" si="145"/>
        <v>3.9619651347068147E-3</v>
      </c>
      <c r="L1025" s="54">
        <f t="shared" si="146"/>
        <v>14.580031695721079</v>
      </c>
      <c r="M1025" s="54">
        <f t="shared" si="147"/>
        <v>3.2076069730586374</v>
      </c>
      <c r="N1025" s="54">
        <f t="shared" si="143"/>
        <v>6.9255150554675122</v>
      </c>
      <c r="O1025" s="54">
        <v>0.63705540488182866</v>
      </c>
      <c r="P1025" s="56">
        <f t="shared" si="144"/>
        <v>9.1881874335371719E-2</v>
      </c>
    </row>
    <row r="1026" spans="1:16" x14ac:dyDescent="0.2">
      <c r="A1026" s="78">
        <f t="shared" si="148"/>
        <v>62</v>
      </c>
      <c r="B1026" s="57" t="s">
        <v>1352</v>
      </c>
      <c r="C1026" s="57">
        <v>417.4</v>
      </c>
      <c r="D1026" s="57"/>
      <c r="E1026" s="57"/>
      <c r="F1026" s="57">
        <f t="shared" si="141"/>
        <v>417.4</v>
      </c>
      <c r="G1026" s="57">
        <v>15</v>
      </c>
      <c r="H1026" s="57"/>
      <c r="I1026" s="57"/>
      <c r="J1026" s="57">
        <f t="shared" si="142"/>
        <v>15</v>
      </c>
      <c r="K1026" s="56">
        <f t="shared" si="145"/>
        <v>7.4286846275752778E-3</v>
      </c>
      <c r="L1026" s="54">
        <f t="shared" si="146"/>
        <v>27.337559429477022</v>
      </c>
      <c r="M1026" s="54">
        <f t="shared" si="147"/>
        <v>6.014263074484945</v>
      </c>
      <c r="N1026" s="54">
        <f t="shared" si="143"/>
        <v>12.985340729001585</v>
      </c>
      <c r="O1026" s="54">
        <v>1.1944788841534288</v>
      </c>
      <c r="P1026" s="56">
        <f t="shared" si="144"/>
        <v>0.11387552016558933</v>
      </c>
    </row>
    <row r="1027" spans="1:16" x14ac:dyDescent="0.2">
      <c r="A1027" s="78">
        <f t="shared" si="148"/>
        <v>63</v>
      </c>
      <c r="B1027" s="57" t="s">
        <v>1353</v>
      </c>
      <c r="C1027" s="57">
        <v>450.1</v>
      </c>
      <c r="D1027" s="57"/>
      <c r="E1027" s="57"/>
      <c r="F1027" s="57">
        <f t="shared" si="141"/>
        <v>450.1</v>
      </c>
      <c r="G1027" s="57">
        <v>12</v>
      </c>
      <c r="H1027" s="57"/>
      <c r="I1027" s="57"/>
      <c r="J1027" s="57">
        <f t="shared" si="142"/>
        <v>12</v>
      </c>
      <c r="K1027" s="56">
        <f t="shared" si="145"/>
        <v>5.9429477020602221E-3</v>
      </c>
      <c r="L1027" s="54">
        <f t="shared" si="146"/>
        <v>21.870047543581617</v>
      </c>
      <c r="M1027" s="54">
        <f t="shared" si="147"/>
        <v>4.8114104595879557</v>
      </c>
      <c r="N1027" s="54">
        <f t="shared" si="143"/>
        <v>10.388272583201267</v>
      </c>
      <c r="O1027" s="54">
        <v>0.95558310732274321</v>
      </c>
      <c r="P1027" s="56">
        <f t="shared" si="144"/>
        <v>8.448192333635543E-2</v>
      </c>
    </row>
    <row r="1028" spans="1:16" x14ac:dyDescent="0.2">
      <c r="A1028" s="78">
        <f t="shared" si="148"/>
        <v>64</v>
      </c>
      <c r="B1028" s="57" t="s">
        <v>1354</v>
      </c>
      <c r="C1028" s="57">
        <v>451</v>
      </c>
      <c r="D1028" s="57"/>
      <c r="E1028" s="57"/>
      <c r="F1028" s="57">
        <f t="shared" ref="F1028:F1086" si="149">C1028+D1028+E1028</f>
        <v>451</v>
      </c>
      <c r="G1028" s="57">
        <v>12</v>
      </c>
      <c r="H1028" s="57"/>
      <c r="I1028" s="57"/>
      <c r="J1028" s="57">
        <f t="shared" ref="J1028:J1086" si="150">G1028+H1028+I1028</f>
        <v>12</v>
      </c>
      <c r="K1028" s="56">
        <f t="shared" si="145"/>
        <v>5.9429477020602221E-3</v>
      </c>
      <c r="L1028" s="54">
        <f t="shared" si="146"/>
        <v>21.870047543581617</v>
      </c>
      <c r="M1028" s="54">
        <f t="shared" si="147"/>
        <v>4.8114104595879557</v>
      </c>
      <c r="N1028" s="54">
        <f t="shared" si="143"/>
        <v>10.388272583201267</v>
      </c>
      <c r="O1028" s="54">
        <v>0.95558310732274321</v>
      </c>
      <c r="P1028" s="56">
        <f t="shared" si="144"/>
        <v>8.4313334132358281E-2</v>
      </c>
    </row>
    <row r="1029" spans="1:16" x14ac:dyDescent="0.2">
      <c r="A1029" s="78">
        <f t="shared" si="148"/>
        <v>65</v>
      </c>
      <c r="B1029" s="57" t="s">
        <v>1355</v>
      </c>
      <c r="C1029" s="57">
        <v>416.4</v>
      </c>
      <c r="D1029" s="57"/>
      <c r="E1029" s="57"/>
      <c r="F1029" s="57">
        <f t="shared" si="149"/>
        <v>416.4</v>
      </c>
      <c r="G1029" s="57">
        <v>15</v>
      </c>
      <c r="H1029" s="57"/>
      <c r="I1029" s="57"/>
      <c r="J1029" s="57">
        <f t="shared" si="150"/>
        <v>15</v>
      </c>
      <c r="K1029" s="56">
        <f t="shared" si="145"/>
        <v>7.4286846275752778E-3</v>
      </c>
      <c r="L1029" s="54">
        <f t="shared" si="146"/>
        <v>27.337559429477022</v>
      </c>
      <c r="M1029" s="54">
        <f t="shared" ref="M1029:M1087" si="151">L1029*0.22</f>
        <v>6.014263074484945</v>
      </c>
      <c r="N1029" s="54">
        <f t="shared" ref="N1029:N1092" si="152">L1029*0.475</f>
        <v>12.985340729001585</v>
      </c>
      <c r="O1029" s="54">
        <v>1.1944788841534288</v>
      </c>
      <c r="P1029" s="56">
        <f t="shared" ref="P1029:P1092" si="153">(L1029+M1029+N1029+O1029)/F1029</f>
        <v>0.11414899643880159</v>
      </c>
    </row>
    <row r="1030" spans="1:16" x14ac:dyDescent="0.2">
      <c r="A1030" s="78">
        <f t="shared" si="148"/>
        <v>66</v>
      </c>
      <c r="B1030" s="57" t="s">
        <v>1356</v>
      </c>
      <c r="C1030" s="57">
        <v>309.8</v>
      </c>
      <c r="D1030" s="57"/>
      <c r="E1030" s="57"/>
      <c r="F1030" s="57">
        <f t="shared" si="149"/>
        <v>309.8</v>
      </c>
      <c r="G1030" s="57">
        <v>8</v>
      </c>
      <c r="H1030" s="57"/>
      <c r="I1030" s="57"/>
      <c r="J1030" s="57">
        <f t="shared" si="150"/>
        <v>8</v>
      </c>
      <c r="K1030" s="56">
        <f t="shared" ref="K1030:K1093" si="154">2.5/5048*J1030</f>
        <v>3.9619651347068147E-3</v>
      </c>
      <c r="L1030" s="54">
        <f t="shared" ref="L1030:L1093" si="155">K1030*3680</f>
        <v>14.580031695721079</v>
      </c>
      <c r="M1030" s="54">
        <f t="shared" si="151"/>
        <v>3.2076069730586374</v>
      </c>
      <c r="N1030" s="54">
        <f t="shared" si="152"/>
        <v>6.9255150554675122</v>
      </c>
      <c r="O1030" s="54">
        <v>0.63705540488182866</v>
      </c>
      <c r="P1030" s="56">
        <f t="shared" si="153"/>
        <v>8.1827660197317797E-2</v>
      </c>
    </row>
    <row r="1031" spans="1:16" x14ac:dyDescent="0.2">
      <c r="A1031" s="78">
        <f t="shared" ref="A1031:A1094" si="156">A1030+1</f>
        <v>67</v>
      </c>
      <c r="B1031" s="57" t="s">
        <v>1357</v>
      </c>
      <c r="C1031" s="57">
        <v>265.89999999999998</v>
      </c>
      <c r="D1031" s="57"/>
      <c r="E1031" s="57"/>
      <c r="F1031" s="57">
        <f t="shared" si="149"/>
        <v>265.89999999999998</v>
      </c>
      <c r="G1031" s="57">
        <v>8</v>
      </c>
      <c r="H1031" s="57"/>
      <c r="I1031" s="57"/>
      <c r="J1031" s="57">
        <f t="shared" si="150"/>
        <v>8</v>
      </c>
      <c r="K1031" s="56">
        <f t="shared" si="154"/>
        <v>3.9619651347068147E-3</v>
      </c>
      <c r="L1031" s="54">
        <f t="shared" si="155"/>
        <v>14.580031695721079</v>
      </c>
      <c r="M1031" s="54">
        <f t="shared" si="151"/>
        <v>3.2076069730586374</v>
      </c>
      <c r="N1031" s="54">
        <f t="shared" si="152"/>
        <v>6.9255150554675122</v>
      </c>
      <c r="O1031" s="54">
        <v>0.63705540488182866</v>
      </c>
      <c r="P1031" s="56">
        <f t="shared" si="153"/>
        <v>9.5337379199432332E-2</v>
      </c>
    </row>
    <row r="1032" spans="1:16" x14ac:dyDescent="0.2">
      <c r="A1032" s="78">
        <f t="shared" si="156"/>
        <v>68</v>
      </c>
      <c r="B1032" s="57" t="s">
        <v>1358</v>
      </c>
      <c r="C1032" s="57">
        <v>274</v>
      </c>
      <c r="D1032" s="57"/>
      <c r="E1032" s="57"/>
      <c r="F1032" s="57">
        <f t="shared" si="149"/>
        <v>274</v>
      </c>
      <c r="G1032" s="57">
        <v>8</v>
      </c>
      <c r="H1032" s="57"/>
      <c r="I1032" s="57"/>
      <c r="J1032" s="57">
        <f t="shared" si="150"/>
        <v>8</v>
      </c>
      <c r="K1032" s="56">
        <f t="shared" si="154"/>
        <v>3.9619651347068147E-3</v>
      </c>
      <c r="L1032" s="54">
        <f t="shared" si="155"/>
        <v>14.580031695721079</v>
      </c>
      <c r="M1032" s="54">
        <f t="shared" si="151"/>
        <v>3.2076069730586374</v>
      </c>
      <c r="N1032" s="54">
        <f t="shared" si="152"/>
        <v>6.9255150554675122</v>
      </c>
      <c r="O1032" s="54">
        <v>0.63705540488182866</v>
      </c>
      <c r="P1032" s="56">
        <f t="shared" si="153"/>
        <v>9.2519011420179029E-2</v>
      </c>
    </row>
    <row r="1033" spans="1:16" x14ac:dyDescent="0.2">
      <c r="A1033" s="78">
        <f t="shared" si="156"/>
        <v>69</v>
      </c>
      <c r="B1033" s="57" t="s">
        <v>1359</v>
      </c>
      <c r="C1033" s="57">
        <v>245.3</v>
      </c>
      <c r="D1033" s="57"/>
      <c r="E1033" s="57"/>
      <c r="F1033" s="57">
        <f t="shared" si="149"/>
        <v>245.3</v>
      </c>
      <c r="G1033" s="57">
        <v>5</v>
      </c>
      <c r="H1033" s="57"/>
      <c r="I1033" s="57"/>
      <c r="J1033" s="57">
        <f t="shared" si="150"/>
        <v>5</v>
      </c>
      <c r="K1033" s="56">
        <f t="shared" si="154"/>
        <v>2.476228209191759E-3</v>
      </c>
      <c r="L1033" s="54">
        <f t="shared" si="155"/>
        <v>9.1125198098256739</v>
      </c>
      <c r="M1033" s="54">
        <f t="shared" si="151"/>
        <v>2.0047543581616485</v>
      </c>
      <c r="N1033" s="54">
        <f t="shared" si="152"/>
        <v>4.3284469096671945</v>
      </c>
      <c r="O1033" s="54">
        <v>0.39815962805114291</v>
      </c>
      <c r="P1033" s="56">
        <f t="shared" si="153"/>
        <v>6.4589811274788661E-2</v>
      </c>
    </row>
    <row r="1034" spans="1:16" x14ac:dyDescent="0.2">
      <c r="A1034" s="78">
        <f t="shared" si="156"/>
        <v>70</v>
      </c>
      <c r="B1034" s="57" t="s">
        <v>1360</v>
      </c>
      <c r="C1034" s="57">
        <v>347.2</v>
      </c>
      <c r="D1034" s="57"/>
      <c r="E1034" s="57"/>
      <c r="F1034" s="57">
        <f t="shared" si="149"/>
        <v>347.2</v>
      </c>
      <c r="G1034" s="57">
        <v>7</v>
      </c>
      <c r="H1034" s="57"/>
      <c r="I1034" s="57"/>
      <c r="J1034" s="57">
        <f t="shared" si="150"/>
        <v>7</v>
      </c>
      <c r="K1034" s="56">
        <f t="shared" si="154"/>
        <v>3.4667194928684631E-3</v>
      </c>
      <c r="L1034" s="54">
        <f t="shared" si="155"/>
        <v>12.757527733755945</v>
      </c>
      <c r="M1034" s="54">
        <f t="shared" si="151"/>
        <v>2.8066561014263076</v>
      </c>
      <c r="N1034" s="54">
        <f t="shared" si="152"/>
        <v>6.059825673534073</v>
      </c>
      <c r="O1034" s="54">
        <v>0.55742347927160008</v>
      </c>
      <c r="P1034" s="56">
        <f t="shared" si="153"/>
        <v>6.3886615748813144E-2</v>
      </c>
    </row>
    <row r="1035" spans="1:16" x14ac:dyDescent="0.2">
      <c r="A1035" s="78">
        <f t="shared" si="156"/>
        <v>71</v>
      </c>
      <c r="B1035" s="57" t="s">
        <v>1361</v>
      </c>
      <c r="C1035" s="57">
        <v>332.5</v>
      </c>
      <c r="D1035" s="57"/>
      <c r="E1035" s="57"/>
      <c r="F1035" s="57">
        <f t="shared" si="149"/>
        <v>332.5</v>
      </c>
      <c r="G1035" s="57">
        <v>6</v>
      </c>
      <c r="H1035" s="57"/>
      <c r="I1035" s="57"/>
      <c r="J1035" s="57">
        <f t="shared" si="150"/>
        <v>6</v>
      </c>
      <c r="K1035" s="56">
        <f t="shared" si="154"/>
        <v>2.971473851030111E-3</v>
      </c>
      <c r="L1035" s="54">
        <f t="shared" si="155"/>
        <v>10.935023771790808</v>
      </c>
      <c r="M1035" s="54">
        <f t="shared" si="151"/>
        <v>2.4057052297939778</v>
      </c>
      <c r="N1035" s="54">
        <f t="shared" si="152"/>
        <v>5.1941362916006337</v>
      </c>
      <c r="O1035" s="54">
        <v>0.4777915536613716</v>
      </c>
      <c r="P1035" s="56">
        <f t="shared" si="153"/>
        <v>5.7180922847659521E-2</v>
      </c>
    </row>
    <row r="1036" spans="1:16" x14ac:dyDescent="0.2">
      <c r="A1036" s="78">
        <f t="shared" si="156"/>
        <v>72</v>
      </c>
      <c r="B1036" s="57" t="s">
        <v>1362</v>
      </c>
      <c r="C1036" s="57">
        <v>317.3</v>
      </c>
      <c r="D1036" s="57"/>
      <c r="E1036" s="57"/>
      <c r="F1036" s="57">
        <f t="shared" si="149"/>
        <v>317.3</v>
      </c>
      <c r="G1036" s="57">
        <v>7</v>
      </c>
      <c r="H1036" s="57"/>
      <c r="I1036" s="57"/>
      <c r="J1036" s="57">
        <f t="shared" si="150"/>
        <v>7</v>
      </c>
      <c r="K1036" s="56">
        <f t="shared" si="154"/>
        <v>3.4667194928684631E-3</v>
      </c>
      <c r="L1036" s="54">
        <f t="shared" si="155"/>
        <v>12.757527733755945</v>
      </c>
      <c r="M1036" s="54">
        <f t="shared" si="151"/>
        <v>2.8066561014263076</v>
      </c>
      <c r="N1036" s="54">
        <f t="shared" si="152"/>
        <v>6.059825673534073</v>
      </c>
      <c r="O1036" s="54">
        <v>0.55742347927160008</v>
      </c>
      <c r="P1036" s="56">
        <f t="shared" si="153"/>
        <v>6.9906816854673579E-2</v>
      </c>
    </row>
    <row r="1037" spans="1:16" x14ac:dyDescent="0.2">
      <c r="A1037" s="78">
        <f t="shared" si="156"/>
        <v>73</v>
      </c>
      <c r="B1037" s="57" t="s">
        <v>1363</v>
      </c>
      <c r="C1037" s="57">
        <v>286</v>
      </c>
      <c r="D1037" s="57"/>
      <c r="E1037" s="57"/>
      <c r="F1037" s="57">
        <f t="shared" si="149"/>
        <v>286</v>
      </c>
      <c r="G1037" s="57">
        <v>8</v>
      </c>
      <c r="H1037" s="57">
        <v>1</v>
      </c>
      <c r="I1037" s="57"/>
      <c r="J1037" s="57">
        <f t="shared" si="150"/>
        <v>9</v>
      </c>
      <c r="K1037" s="56">
        <f t="shared" si="154"/>
        <v>4.4572107765451664E-3</v>
      </c>
      <c r="L1037" s="54">
        <f t="shared" si="155"/>
        <v>16.402535657686212</v>
      </c>
      <c r="M1037" s="54">
        <f t="shared" si="151"/>
        <v>3.6085578446909667</v>
      </c>
      <c r="N1037" s="54">
        <f t="shared" si="152"/>
        <v>7.7912044374009497</v>
      </c>
      <c r="O1037" s="54">
        <v>0.79631925610228582</v>
      </c>
      <c r="P1037" s="56">
        <f t="shared" si="153"/>
        <v>9.9995165020560897E-2</v>
      </c>
    </row>
    <row r="1038" spans="1:16" x14ac:dyDescent="0.2">
      <c r="A1038" s="78">
        <f t="shared" si="156"/>
        <v>74</v>
      </c>
      <c r="B1038" s="57" t="s">
        <v>1364</v>
      </c>
      <c r="C1038" s="57">
        <v>226.4</v>
      </c>
      <c r="D1038" s="57"/>
      <c r="E1038" s="57"/>
      <c r="F1038" s="57">
        <f t="shared" si="149"/>
        <v>226.4</v>
      </c>
      <c r="G1038" s="57">
        <v>5</v>
      </c>
      <c r="H1038" s="57"/>
      <c r="I1038" s="57"/>
      <c r="J1038" s="57">
        <f t="shared" si="150"/>
        <v>5</v>
      </c>
      <c r="K1038" s="56">
        <f t="shared" si="154"/>
        <v>2.476228209191759E-3</v>
      </c>
      <c r="L1038" s="54">
        <f t="shared" si="155"/>
        <v>9.1125198098256739</v>
      </c>
      <c r="M1038" s="54">
        <f t="shared" si="151"/>
        <v>2.0047543581616485</v>
      </c>
      <c r="N1038" s="54">
        <f t="shared" si="152"/>
        <v>4.3284469096671945</v>
      </c>
      <c r="O1038" s="54">
        <v>0.39815962805114291</v>
      </c>
      <c r="P1038" s="56">
        <f t="shared" si="153"/>
        <v>6.9981805237215811E-2</v>
      </c>
    </row>
    <row r="1039" spans="1:16" x14ac:dyDescent="0.2">
      <c r="A1039" s="78">
        <f t="shared" si="156"/>
        <v>75</v>
      </c>
      <c r="B1039" s="57" t="s">
        <v>1365</v>
      </c>
      <c r="C1039" s="57">
        <v>281.01</v>
      </c>
      <c r="D1039" s="57"/>
      <c r="E1039" s="57"/>
      <c r="F1039" s="57">
        <f t="shared" si="149"/>
        <v>281.01</v>
      </c>
      <c r="G1039" s="57">
        <v>5</v>
      </c>
      <c r="H1039" s="57"/>
      <c r="I1039" s="57"/>
      <c r="J1039" s="57">
        <f t="shared" si="150"/>
        <v>5</v>
      </c>
      <c r="K1039" s="56">
        <f t="shared" si="154"/>
        <v>2.476228209191759E-3</v>
      </c>
      <c r="L1039" s="54">
        <f t="shared" si="155"/>
        <v>9.1125198098256739</v>
      </c>
      <c r="M1039" s="54">
        <f t="shared" si="151"/>
        <v>2.0047543581616485</v>
      </c>
      <c r="N1039" s="54">
        <f t="shared" si="152"/>
        <v>4.3284469096671945</v>
      </c>
      <c r="O1039" s="54">
        <v>0.39815962805114291</v>
      </c>
      <c r="P1039" s="56">
        <f t="shared" si="153"/>
        <v>5.6381910628467528E-2</v>
      </c>
    </row>
    <row r="1040" spans="1:16" x14ac:dyDescent="0.2">
      <c r="A1040" s="78">
        <f t="shared" si="156"/>
        <v>76</v>
      </c>
      <c r="B1040" s="57" t="s">
        <v>1366</v>
      </c>
      <c r="C1040" s="57">
        <v>94.8</v>
      </c>
      <c r="D1040" s="57">
        <v>27.9</v>
      </c>
      <c r="E1040" s="57">
        <v>26</v>
      </c>
      <c r="F1040" s="57">
        <f t="shared" si="149"/>
        <v>148.69999999999999</v>
      </c>
      <c r="G1040" s="57">
        <v>2</v>
      </c>
      <c r="H1040" s="57">
        <v>2</v>
      </c>
      <c r="I1040" s="57"/>
      <c r="J1040" s="57">
        <f t="shared" si="150"/>
        <v>4</v>
      </c>
      <c r="K1040" s="56">
        <f t="shared" si="154"/>
        <v>1.9809825673534074E-3</v>
      </c>
      <c r="L1040" s="54">
        <f t="shared" si="155"/>
        <v>7.2900158478605395</v>
      </c>
      <c r="M1040" s="54">
        <f t="shared" si="151"/>
        <v>1.6038034865293187</v>
      </c>
      <c r="N1040" s="54">
        <f t="shared" si="152"/>
        <v>3.4627575277337561</v>
      </c>
      <c r="O1040" s="54">
        <v>0.15926385122045716</v>
      </c>
      <c r="P1040" s="56">
        <f t="shared" si="153"/>
        <v>8.416839753425738E-2</v>
      </c>
    </row>
    <row r="1041" spans="1:16" x14ac:dyDescent="0.2">
      <c r="A1041" s="78">
        <f t="shared" si="156"/>
        <v>77</v>
      </c>
      <c r="B1041" s="57" t="s">
        <v>1367</v>
      </c>
      <c r="C1041" s="57">
        <v>222.4</v>
      </c>
      <c r="D1041" s="57"/>
      <c r="E1041" s="57"/>
      <c r="F1041" s="57">
        <f t="shared" si="149"/>
        <v>222.4</v>
      </c>
      <c r="G1041" s="57">
        <v>4</v>
      </c>
      <c r="H1041" s="57"/>
      <c r="I1041" s="57">
        <v>1</v>
      </c>
      <c r="J1041" s="57">
        <f t="shared" si="150"/>
        <v>5</v>
      </c>
      <c r="K1041" s="56">
        <f t="shared" si="154"/>
        <v>2.476228209191759E-3</v>
      </c>
      <c r="L1041" s="54">
        <f t="shared" si="155"/>
        <v>9.1125198098256739</v>
      </c>
      <c r="M1041" s="54">
        <f t="shared" si="151"/>
        <v>2.0047543581616485</v>
      </c>
      <c r="N1041" s="54">
        <f t="shared" si="152"/>
        <v>4.3284469096671945</v>
      </c>
      <c r="O1041" s="54">
        <v>0.31852770244091433</v>
      </c>
      <c r="P1041" s="56">
        <f t="shared" si="153"/>
        <v>7.0882413579565776E-2</v>
      </c>
    </row>
    <row r="1042" spans="1:16" x14ac:dyDescent="0.2">
      <c r="A1042" s="78">
        <f t="shared" si="156"/>
        <v>78</v>
      </c>
      <c r="B1042" s="57" t="s">
        <v>1368</v>
      </c>
      <c r="C1042" s="57">
        <v>377.2</v>
      </c>
      <c r="D1042" s="57"/>
      <c r="E1042" s="57">
        <v>171.6</v>
      </c>
      <c r="F1042" s="57">
        <f t="shared" si="149"/>
        <v>548.79999999999995</v>
      </c>
      <c r="G1042" s="57">
        <v>7</v>
      </c>
      <c r="H1042" s="57"/>
      <c r="I1042" s="57">
        <v>3</v>
      </c>
      <c r="J1042" s="57">
        <f t="shared" si="150"/>
        <v>10</v>
      </c>
      <c r="K1042" s="56">
        <f t="shared" si="154"/>
        <v>4.952456418383518E-3</v>
      </c>
      <c r="L1042" s="54">
        <f t="shared" si="155"/>
        <v>18.225039619651348</v>
      </c>
      <c r="M1042" s="54">
        <f t="shared" si="151"/>
        <v>4.009508716323297</v>
      </c>
      <c r="N1042" s="54">
        <f t="shared" si="152"/>
        <v>8.656893819334389</v>
      </c>
      <c r="O1042" s="54">
        <v>0.63705540488182866</v>
      </c>
      <c r="P1042" s="56">
        <f t="shared" si="153"/>
        <v>5.7449886224837578E-2</v>
      </c>
    </row>
    <row r="1043" spans="1:16" x14ac:dyDescent="0.2">
      <c r="A1043" s="78">
        <f t="shared" si="156"/>
        <v>79</v>
      </c>
      <c r="B1043" s="57" t="s">
        <v>1369</v>
      </c>
      <c r="C1043" s="57">
        <v>195.3</v>
      </c>
      <c r="D1043" s="57"/>
      <c r="E1043" s="57"/>
      <c r="F1043" s="57">
        <f t="shared" si="149"/>
        <v>195.3</v>
      </c>
      <c r="G1043" s="57">
        <v>5</v>
      </c>
      <c r="H1043" s="57"/>
      <c r="I1043" s="57"/>
      <c r="J1043" s="57">
        <f t="shared" si="150"/>
        <v>5</v>
      </c>
      <c r="K1043" s="56">
        <f t="shared" si="154"/>
        <v>2.476228209191759E-3</v>
      </c>
      <c r="L1043" s="54">
        <f t="shared" si="155"/>
        <v>9.1125198098256739</v>
      </c>
      <c r="M1043" s="54">
        <f t="shared" si="151"/>
        <v>2.0047543581616485</v>
      </c>
      <c r="N1043" s="54">
        <f t="shared" si="152"/>
        <v>4.3284469096671945</v>
      </c>
      <c r="O1043" s="54">
        <v>0.39815962805114291</v>
      </c>
      <c r="P1043" s="56">
        <f t="shared" si="153"/>
        <v>8.112586126833414E-2</v>
      </c>
    </row>
    <row r="1044" spans="1:16" x14ac:dyDescent="0.2">
      <c r="A1044" s="78">
        <f t="shared" si="156"/>
        <v>80</v>
      </c>
      <c r="B1044" s="57" t="s">
        <v>1370</v>
      </c>
      <c r="C1044" s="57">
        <v>178.1</v>
      </c>
      <c r="D1044" s="57"/>
      <c r="E1044" s="57">
        <v>22.4</v>
      </c>
      <c r="F1044" s="57">
        <f t="shared" si="149"/>
        <v>200.5</v>
      </c>
      <c r="G1044" s="57">
        <v>4</v>
      </c>
      <c r="H1044" s="57"/>
      <c r="I1044" s="57">
        <v>1</v>
      </c>
      <c r="J1044" s="57">
        <f t="shared" si="150"/>
        <v>5</v>
      </c>
      <c r="K1044" s="56">
        <f t="shared" si="154"/>
        <v>2.476228209191759E-3</v>
      </c>
      <c r="L1044" s="54">
        <f t="shared" si="155"/>
        <v>9.1125198098256739</v>
      </c>
      <c r="M1044" s="54">
        <f t="shared" si="151"/>
        <v>2.0047543581616485</v>
      </c>
      <c r="N1044" s="54">
        <f t="shared" si="152"/>
        <v>4.3284469096671945</v>
      </c>
      <c r="O1044" s="54">
        <v>0.39815962805114291</v>
      </c>
      <c r="P1044" s="56">
        <f t="shared" si="153"/>
        <v>7.902184890626264E-2</v>
      </c>
    </row>
    <row r="1045" spans="1:16" x14ac:dyDescent="0.2">
      <c r="A1045" s="78">
        <f t="shared" si="156"/>
        <v>81</v>
      </c>
      <c r="B1045" s="57" t="s">
        <v>1371</v>
      </c>
      <c r="C1045" s="57">
        <v>292.10000000000002</v>
      </c>
      <c r="D1045" s="57"/>
      <c r="E1045" s="57">
        <v>168.1</v>
      </c>
      <c r="F1045" s="57">
        <f t="shared" si="149"/>
        <v>460.20000000000005</v>
      </c>
      <c r="G1045" s="57">
        <v>5</v>
      </c>
      <c r="H1045" s="57"/>
      <c r="I1045" s="57">
        <v>2</v>
      </c>
      <c r="J1045" s="57">
        <f t="shared" si="150"/>
        <v>7</v>
      </c>
      <c r="K1045" s="56">
        <f t="shared" si="154"/>
        <v>3.4667194928684631E-3</v>
      </c>
      <c r="L1045" s="54">
        <f t="shared" si="155"/>
        <v>12.757527733755945</v>
      </c>
      <c r="M1045" s="54">
        <f t="shared" si="151"/>
        <v>2.8066561014263076</v>
      </c>
      <c r="N1045" s="54">
        <f t="shared" si="152"/>
        <v>6.059825673534073</v>
      </c>
      <c r="O1045" s="54">
        <v>0.39815962805114291</v>
      </c>
      <c r="P1045" s="56">
        <f t="shared" si="153"/>
        <v>4.7853474873462552E-2</v>
      </c>
    </row>
    <row r="1046" spans="1:16" x14ac:dyDescent="0.2">
      <c r="A1046" s="78">
        <f t="shared" si="156"/>
        <v>82</v>
      </c>
      <c r="B1046" s="57" t="s">
        <v>1372</v>
      </c>
      <c r="C1046" s="57">
        <v>337</v>
      </c>
      <c r="D1046" s="57"/>
      <c r="E1046" s="57">
        <v>36.6</v>
      </c>
      <c r="F1046" s="57">
        <f t="shared" si="149"/>
        <v>373.6</v>
      </c>
      <c r="G1046" s="57">
        <v>5</v>
      </c>
      <c r="H1046" s="57"/>
      <c r="I1046" s="57">
        <v>1</v>
      </c>
      <c r="J1046" s="57">
        <f t="shared" si="150"/>
        <v>6</v>
      </c>
      <c r="K1046" s="56">
        <f t="shared" si="154"/>
        <v>2.971473851030111E-3</v>
      </c>
      <c r="L1046" s="54">
        <f t="shared" si="155"/>
        <v>10.935023771790808</v>
      </c>
      <c r="M1046" s="54">
        <f t="shared" si="151"/>
        <v>2.4057052297939778</v>
      </c>
      <c r="N1046" s="54">
        <f t="shared" si="152"/>
        <v>5.1941362916006337</v>
      </c>
      <c r="O1046" s="54">
        <v>0.39815962805114291</v>
      </c>
      <c r="P1046" s="56">
        <f t="shared" si="153"/>
        <v>5.0677261566479018E-2</v>
      </c>
    </row>
    <row r="1047" spans="1:16" x14ac:dyDescent="0.2">
      <c r="A1047" s="78">
        <f t="shared" si="156"/>
        <v>83</v>
      </c>
      <c r="B1047" s="57" t="s">
        <v>1373</v>
      </c>
      <c r="C1047" s="57">
        <v>275</v>
      </c>
      <c r="D1047" s="57"/>
      <c r="E1047" s="57"/>
      <c r="F1047" s="57">
        <f t="shared" si="149"/>
        <v>275</v>
      </c>
      <c r="G1047" s="57">
        <v>3</v>
      </c>
      <c r="H1047" s="57"/>
      <c r="I1047" s="57">
        <v>1</v>
      </c>
      <c r="J1047" s="57">
        <f t="shared" si="150"/>
        <v>4</v>
      </c>
      <c r="K1047" s="56">
        <f t="shared" si="154"/>
        <v>1.9809825673534074E-3</v>
      </c>
      <c r="L1047" s="54">
        <f t="shared" si="155"/>
        <v>7.2900158478605395</v>
      </c>
      <c r="M1047" s="54">
        <f t="shared" si="151"/>
        <v>1.6038034865293187</v>
      </c>
      <c r="N1047" s="54">
        <f t="shared" si="152"/>
        <v>3.4627575277337561</v>
      </c>
      <c r="O1047" s="54">
        <v>0.2388957768306858</v>
      </c>
      <c r="P1047" s="56">
        <f t="shared" si="153"/>
        <v>4.5801718687106543E-2</v>
      </c>
    </row>
    <row r="1048" spans="1:16" x14ac:dyDescent="0.2">
      <c r="A1048" s="78">
        <f t="shared" si="156"/>
        <v>84</v>
      </c>
      <c r="B1048" s="57" t="s">
        <v>1374</v>
      </c>
      <c r="C1048" s="57">
        <v>568.20000000000005</v>
      </c>
      <c r="D1048" s="57">
        <v>30.6</v>
      </c>
      <c r="E1048" s="57"/>
      <c r="F1048" s="57">
        <f t="shared" si="149"/>
        <v>598.80000000000007</v>
      </c>
      <c r="G1048" s="57">
        <v>15</v>
      </c>
      <c r="H1048" s="57">
        <v>1</v>
      </c>
      <c r="I1048" s="57">
        <v>1</v>
      </c>
      <c r="J1048" s="57">
        <f t="shared" si="150"/>
        <v>17</v>
      </c>
      <c r="K1048" s="56">
        <f t="shared" si="154"/>
        <v>8.4191759112519811E-3</v>
      </c>
      <c r="L1048" s="54">
        <f t="shared" si="155"/>
        <v>30.982567353407291</v>
      </c>
      <c r="M1048" s="54">
        <f t="shared" si="151"/>
        <v>6.8161648177496037</v>
      </c>
      <c r="N1048" s="54">
        <f t="shared" si="152"/>
        <v>14.716719492868462</v>
      </c>
      <c r="O1048" s="54">
        <v>1.1944788841534288</v>
      </c>
      <c r="P1048" s="56">
        <f t="shared" si="153"/>
        <v>8.9695942799229753E-2</v>
      </c>
    </row>
    <row r="1049" spans="1:16" x14ac:dyDescent="0.2">
      <c r="A1049" s="78">
        <f t="shared" si="156"/>
        <v>85</v>
      </c>
      <c r="B1049" s="57" t="s">
        <v>1375</v>
      </c>
      <c r="C1049" s="57">
        <v>242.6</v>
      </c>
      <c r="D1049" s="57"/>
      <c r="E1049" s="57">
        <v>164.4</v>
      </c>
      <c r="F1049" s="57">
        <f t="shared" si="149"/>
        <v>407</v>
      </c>
      <c r="G1049" s="57">
        <v>6</v>
      </c>
      <c r="H1049" s="57"/>
      <c r="I1049" s="57">
        <v>2</v>
      </c>
      <c r="J1049" s="57">
        <f t="shared" si="150"/>
        <v>8</v>
      </c>
      <c r="K1049" s="56">
        <f t="shared" si="154"/>
        <v>3.9619651347068147E-3</v>
      </c>
      <c r="L1049" s="54">
        <f t="shared" si="155"/>
        <v>14.580031695721079</v>
      </c>
      <c r="M1049" s="54">
        <f t="shared" si="151"/>
        <v>3.2076069730586374</v>
      </c>
      <c r="N1049" s="54">
        <f t="shared" si="152"/>
        <v>6.9255150554675122</v>
      </c>
      <c r="O1049" s="54">
        <v>0.4777915536613716</v>
      </c>
      <c r="P1049" s="56">
        <f t="shared" si="153"/>
        <v>6.1894214442035876E-2</v>
      </c>
    </row>
    <row r="1050" spans="1:16" x14ac:dyDescent="0.2">
      <c r="A1050" s="78">
        <f t="shared" si="156"/>
        <v>86</v>
      </c>
      <c r="B1050" s="57" t="s">
        <v>1376</v>
      </c>
      <c r="C1050" s="57">
        <v>255.3</v>
      </c>
      <c r="D1050" s="57"/>
      <c r="E1050" s="57"/>
      <c r="F1050" s="57">
        <f t="shared" si="149"/>
        <v>255.3</v>
      </c>
      <c r="G1050" s="57">
        <v>5</v>
      </c>
      <c r="H1050" s="57"/>
      <c r="I1050" s="57"/>
      <c r="J1050" s="57">
        <f t="shared" si="150"/>
        <v>5</v>
      </c>
      <c r="K1050" s="56">
        <f t="shared" si="154"/>
        <v>2.476228209191759E-3</v>
      </c>
      <c r="L1050" s="54">
        <f t="shared" si="155"/>
        <v>9.1125198098256739</v>
      </c>
      <c r="M1050" s="54">
        <f t="shared" si="151"/>
        <v>2.0047543581616485</v>
      </c>
      <c r="N1050" s="54">
        <f t="shared" si="152"/>
        <v>4.3284469096671945</v>
      </c>
      <c r="O1050" s="54">
        <v>0.39815962805114291</v>
      </c>
      <c r="P1050" s="56">
        <f t="shared" si="153"/>
        <v>6.2059853919724475E-2</v>
      </c>
    </row>
    <row r="1051" spans="1:16" x14ac:dyDescent="0.2">
      <c r="A1051" s="78">
        <f t="shared" si="156"/>
        <v>87</v>
      </c>
      <c r="B1051" s="57" t="s">
        <v>1377</v>
      </c>
      <c r="C1051" s="57">
        <v>139.19999999999999</v>
      </c>
      <c r="D1051" s="57"/>
      <c r="E1051" s="57"/>
      <c r="F1051" s="57">
        <f t="shared" si="149"/>
        <v>139.19999999999999</v>
      </c>
      <c r="G1051" s="57">
        <v>5</v>
      </c>
      <c r="H1051" s="57"/>
      <c r="I1051" s="57"/>
      <c r="J1051" s="57">
        <f t="shared" si="150"/>
        <v>5</v>
      </c>
      <c r="K1051" s="56">
        <f t="shared" si="154"/>
        <v>2.476228209191759E-3</v>
      </c>
      <c r="L1051" s="54">
        <f t="shared" si="155"/>
        <v>9.1125198098256739</v>
      </c>
      <c r="M1051" s="54">
        <f t="shared" si="151"/>
        <v>2.0047543581616485</v>
      </c>
      <c r="N1051" s="54">
        <f t="shared" si="152"/>
        <v>4.3284469096671945</v>
      </c>
      <c r="O1051" s="54">
        <v>0.39815962805114291</v>
      </c>
      <c r="P1051" s="56">
        <f t="shared" si="153"/>
        <v>0.11382098208121882</v>
      </c>
    </row>
    <row r="1052" spans="1:16" x14ac:dyDescent="0.2">
      <c r="A1052" s="78">
        <f t="shared" si="156"/>
        <v>88</v>
      </c>
      <c r="B1052" s="57" t="s">
        <v>1378</v>
      </c>
      <c r="C1052" s="57">
        <v>110.5</v>
      </c>
      <c r="D1052" s="57">
        <v>21.5</v>
      </c>
      <c r="E1052" s="57"/>
      <c r="F1052" s="57">
        <f t="shared" si="149"/>
        <v>132</v>
      </c>
      <c r="G1052" s="57">
        <v>3</v>
      </c>
      <c r="H1052" s="57">
        <v>1</v>
      </c>
      <c r="I1052" s="57"/>
      <c r="J1052" s="57">
        <f t="shared" si="150"/>
        <v>4</v>
      </c>
      <c r="K1052" s="56">
        <f t="shared" si="154"/>
        <v>1.9809825673534074E-3</v>
      </c>
      <c r="L1052" s="54">
        <f t="shared" si="155"/>
        <v>7.2900158478605395</v>
      </c>
      <c r="M1052" s="54">
        <f t="shared" si="151"/>
        <v>1.6038034865293187</v>
      </c>
      <c r="N1052" s="54">
        <f t="shared" si="152"/>
        <v>3.4627575277337561</v>
      </c>
      <c r="O1052" s="54">
        <v>0.2388957768306858</v>
      </c>
      <c r="P1052" s="56">
        <f t="shared" si="153"/>
        <v>9.5420247264805302E-2</v>
      </c>
    </row>
    <row r="1053" spans="1:16" x14ac:dyDescent="0.2">
      <c r="A1053" s="78">
        <f t="shared" si="156"/>
        <v>89</v>
      </c>
      <c r="B1053" s="57" t="s">
        <v>1379</v>
      </c>
      <c r="C1053" s="57">
        <v>153.9</v>
      </c>
      <c r="D1053" s="57"/>
      <c r="E1053" s="57"/>
      <c r="F1053" s="57">
        <f t="shared" si="149"/>
        <v>153.9</v>
      </c>
      <c r="G1053" s="57">
        <v>4</v>
      </c>
      <c r="H1053" s="57"/>
      <c r="I1053" s="57"/>
      <c r="J1053" s="57">
        <f t="shared" si="150"/>
        <v>4</v>
      </c>
      <c r="K1053" s="56">
        <f t="shared" si="154"/>
        <v>1.9809825673534074E-3</v>
      </c>
      <c r="L1053" s="54">
        <f t="shared" si="155"/>
        <v>7.2900158478605395</v>
      </c>
      <c r="M1053" s="54">
        <f t="shared" si="151"/>
        <v>1.6038034865293187</v>
      </c>
      <c r="N1053" s="54">
        <f t="shared" si="152"/>
        <v>3.4627575277337561</v>
      </c>
      <c r="O1053" s="54">
        <v>0.31852770244091433</v>
      </c>
      <c r="P1053" s="56">
        <f t="shared" si="153"/>
        <v>8.2359353895805898E-2</v>
      </c>
    </row>
    <row r="1054" spans="1:16" x14ac:dyDescent="0.2">
      <c r="A1054" s="78">
        <f t="shared" si="156"/>
        <v>90</v>
      </c>
      <c r="B1054" s="57" t="s">
        <v>1380</v>
      </c>
      <c r="C1054" s="57">
        <v>120.6</v>
      </c>
      <c r="D1054" s="57"/>
      <c r="E1054" s="57"/>
      <c r="F1054" s="57">
        <f t="shared" si="149"/>
        <v>120.6</v>
      </c>
      <c r="G1054" s="57">
        <v>3</v>
      </c>
      <c r="H1054" s="57"/>
      <c r="I1054" s="57"/>
      <c r="J1054" s="57">
        <f t="shared" si="150"/>
        <v>3</v>
      </c>
      <c r="K1054" s="56">
        <f t="shared" si="154"/>
        <v>1.4857369255150555E-3</v>
      </c>
      <c r="L1054" s="54">
        <f t="shared" si="155"/>
        <v>5.4675118858954042</v>
      </c>
      <c r="M1054" s="54">
        <f t="shared" si="151"/>
        <v>1.2028526148969889</v>
      </c>
      <c r="N1054" s="54">
        <f t="shared" si="152"/>
        <v>2.5970681458003169</v>
      </c>
      <c r="O1054" s="54">
        <v>0.2388957768306858</v>
      </c>
      <c r="P1054" s="56">
        <f t="shared" si="153"/>
        <v>7.8825277142814232E-2</v>
      </c>
    </row>
    <row r="1055" spans="1:16" x14ac:dyDescent="0.2">
      <c r="A1055" s="78">
        <f t="shared" si="156"/>
        <v>91</v>
      </c>
      <c r="B1055" s="57" t="s">
        <v>1381</v>
      </c>
      <c r="C1055" s="57">
        <v>141.30000000000001</v>
      </c>
      <c r="D1055" s="57"/>
      <c r="E1055" s="57"/>
      <c r="F1055" s="57">
        <f t="shared" si="149"/>
        <v>141.30000000000001</v>
      </c>
      <c r="G1055" s="57">
        <v>4</v>
      </c>
      <c r="H1055" s="57"/>
      <c r="I1055" s="57"/>
      <c r="J1055" s="57">
        <f t="shared" si="150"/>
        <v>4</v>
      </c>
      <c r="K1055" s="56">
        <f t="shared" si="154"/>
        <v>1.9809825673534074E-3</v>
      </c>
      <c r="L1055" s="54">
        <f t="shared" si="155"/>
        <v>7.2900158478605395</v>
      </c>
      <c r="M1055" s="54">
        <f t="shared" si="151"/>
        <v>1.6038034865293187</v>
      </c>
      <c r="N1055" s="54">
        <f t="shared" si="152"/>
        <v>3.4627575277337561</v>
      </c>
      <c r="O1055" s="54">
        <v>0.31852770244091433</v>
      </c>
      <c r="P1055" s="56">
        <f t="shared" si="153"/>
        <v>8.9703500103075207E-2</v>
      </c>
    </row>
    <row r="1056" spans="1:16" x14ac:dyDescent="0.2">
      <c r="A1056" s="78">
        <f t="shared" si="156"/>
        <v>92</v>
      </c>
      <c r="B1056" s="57" t="s">
        <v>1382</v>
      </c>
      <c r="C1056" s="57">
        <v>326</v>
      </c>
      <c r="D1056" s="57"/>
      <c r="E1056" s="57"/>
      <c r="F1056" s="57">
        <f t="shared" si="149"/>
        <v>326</v>
      </c>
      <c r="G1056" s="57">
        <v>7</v>
      </c>
      <c r="H1056" s="57"/>
      <c r="I1056" s="57"/>
      <c r="J1056" s="57">
        <f t="shared" si="150"/>
        <v>7</v>
      </c>
      <c r="K1056" s="56">
        <f t="shared" si="154"/>
        <v>3.4667194928684631E-3</v>
      </c>
      <c r="L1056" s="54">
        <f t="shared" si="155"/>
        <v>12.757527733755945</v>
      </c>
      <c r="M1056" s="54">
        <f t="shared" si="151"/>
        <v>2.8066561014263076</v>
      </c>
      <c r="N1056" s="54">
        <f t="shared" si="152"/>
        <v>6.059825673534073</v>
      </c>
      <c r="O1056" s="54">
        <v>0.55742347927160008</v>
      </c>
      <c r="P1056" s="56">
        <f t="shared" si="153"/>
        <v>6.8041205484625542E-2</v>
      </c>
    </row>
    <row r="1057" spans="1:16" x14ac:dyDescent="0.2">
      <c r="A1057" s="78">
        <f t="shared" si="156"/>
        <v>93</v>
      </c>
      <c r="B1057" s="57" t="s">
        <v>1383</v>
      </c>
      <c r="C1057" s="57">
        <v>378.3</v>
      </c>
      <c r="D1057" s="57"/>
      <c r="E1057" s="57"/>
      <c r="F1057" s="57">
        <f t="shared" si="149"/>
        <v>378.3</v>
      </c>
      <c r="G1057" s="57">
        <v>7</v>
      </c>
      <c r="H1057" s="57"/>
      <c r="I1057" s="57"/>
      <c r="J1057" s="57">
        <f t="shared" si="150"/>
        <v>7</v>
      </c>
      <c r="K1057" s="56">
        <f t="shared" si="154"/>
        <v>3.4667194928684631E-3</v>
      </c>
      <c r="L1057" s="54">
        <f t="shared" si="155"/>
        <v>12.757527733755945</v>
      </c>
      <c r="M1057" s="54">
        <f t="shared" si="151"/>
        <v>2.8066561014263076</v>
      </c>
      <c r="N1057" s="54">
        <f t="shared" si="152"/>
        <v>6.059825673534073</v>
      </c>
      <c r="O1057" s="54">
        <v>0.55742347927160008</v>
      </c>
      <c r="P1057" s="56">
        <f t="shared" si="153"/>
        <v>5.8634504329864987E-2</v>
      </c>
    </row>
    <row r="1058" spans="1:16" x14ac:dyDescent="0.2">
      <c r="A1058" s="78">
        <f t="shared" si="156"/>
        <v>94</v>
      </c>
      <c r="B1058" s="57" t="s">
        <v>1384</v>
      </c>
      <c r="C1058" s="57">
        <v>228.2</v>
      </c>
      <c r="D1058" s="57"/>
      <c r="E1058" s="57"/>
      <c r="F1058" s="57">
        <f t="shared" si="149"/>
        <v>228.2</v>
      </c>
      <c r="G1058" s="57">
        <v>7</v>
      </c>
      <c r="H1058" s="57"/>
      <c r="I1058" s="57"/>
      <c r="J1058" s="57">
        <f t="shared" si="150"/>
        <v>7</v>
      </c>
      <c r="K1058" s="56">
        <f t="shared" si="154"/>
        <v>3.4667194928684631E-3</v>
      </c>
      <c r="L1058" s="54">
        <f t="shared" si="155"/>
        <v>12.757527733755945</v>
      </c>
      <c r="M1058" s="54">
        <f t="shared" si="151"/>
        <v>2.8066561014263076</v>
      </c>
      <c r="N1058" s="54">
        <f t="shared" si="152"/>
        <v>6.059825673534073</v>
      </c>
      <c r="O1058" s="54">
        <v>0.55742347927160008</v>
      </c>
      <c r="P1058" s="56">
        <f t="shared" si="153"/>
        <v>9.7201722120893633E-2</v>
      </c>
    </row>
    <row r="1059" spans="1:16" x14ac:dyDescent="0.2">
      <c r="A1059" s="78">
        <f t="shared" si="156"/>
        <v>95</v>
      </c>
      <c r="B1059" s="57" t="s">
        <v>1385</v>
      </c>
      <c r="C1059" s="57">
        <v>145.69999999999999</v>
      </c>
      <c r="D1059" s="57"/>
      <c r="E1059" s="57"/>
      <c r="F1059" s="57">
        <f t="shared" si="149"/>
        <v>145.69999999999999</v>
      </c>
      <c r="G1059" s="57">
        <v>4</v>
      </c>
      <c r="H1059" s="57"/>
      <c r="I1059" s="57"/>
      <c r="J1059" s="57">
        <f t="shared" si="150"/>
        <v>4</v>
      </c>
      <c r="K1059" s="56">
        <f t="shared" si="154"/>
        <v>1.9809825673534074E-3</v>
      </c>
      <c r="L1059" s="54">
        <f t="shared" si="155"/>
        <v>7.2900158478605395</v>
      </c>
      <c r="M1059" s="54">
        <f t="shared" si="151"/>
        <v>1.6038034865293187</v>
      </c>
      <c r="N1059" s="54">
        <f t="shared" si="152"/>
        <v>3.4627575277337561</v>
      </c>
      <c r="O1059" s="54">
        <v>0.31852770244091433</v>
      </c>
      <c r="P1059" s="56">
        <f t="shared" si="153"/>
        <v>8.6994540594128547E-2</v>
      </c>
    </row>
    <row r="1060" spans="1:16" x14ac:dyDescent="0.2">
      <c r="A1060" s="78">
        <f t="shared" si="156"/>
        <v>96</v>
      </c>
      <c r="B1060" s="57" t="s">
        <v>1386</v>
      </c>
      <c r="C1060" s="57">
        <v>220.3</v>
      </c>
      <c r="D1060" s="57"/>
      <c r="E1060" s="57"/>
      <c r="F1060" s="57">
        <f t="shared" si="149"/>
        <v>220.3</v>
      </c>
      <c r="G1060" s="57">
        <v>7</v>
      </c>
      <c r="H1060" s="57"/>
      <c r="I1060" s="57"/>
      <c r="J1060" s="57">
        <f t="shared" si="150"/>
        <v>7</v>
      </c>
      <c r="K1060" s="56">
        <f t="shared" si="154"/>
        <v>3.4667194928684631E-3</v>
      </c>
      <c r="L1060" s="54">
        <f t="shared" si="155"/>
        <v>12.757527733755945</v>
      </c>
      <c r="M1060" s="54">
        <f t="shared" si="151"/>
        <v>2.8066561014263076</v>
      </c>
      <c r="N1060" s="54">
        <f t="shared" si="152"/>
        <v>6.059825673534073</v>
      </c>
      <c r="O1060" s="54">
        <v>0.55742347927160008</v>
      </c>
      <c r="P1060" s="56">
        <f t="shared" si="153"/>
        <v>0.10068739440757114</v>
      </c>
    </row>
    <row r="1061" spans="1:16" x14ac:dyDescent="0.2">
      <c r="A1061" s="78">
        <f t="shared" si="156"/>
        <v>97</v>
      </c>
      <c r="B1061" s="57" t="s">
        <v>1387</v>
      </c>
      <c r="C1061" s="57">
        <v>5244.1</v>
      </c>
      <c r="D1061" s="57"/>
      <c r="E1061" s="57"/>
      <c r="F1061" s="57">
        <f t="shared" si="149"/>
        <v>5244.1</v>
      </c>
      <c r="G1061" s="57">
        <v>97</v>
      </c>
      <c r="H1061" s="57"/>
      <c r="I1061" s="57"/>
      <c r="J1061" s="57">
        <f t="shared" si="150"/>
        <v>97</v>
      </c>
      <c r="K1061" s="56">
        <f t="shared" si="154"/>
        <v>4.8038827258320128E-2</v>
      </c>
      <c r="L1061" s="54">
        <f t="shared" si="155"/>
        <v>176.78288431061807</v>
      </c>
      <c r="M1061" s="54">
        <f t="shared" si="151"/>
        <v>38.892234548335978</v>
      </c>
      <c r="N1061" s="54">
        <f t="shared" si="152"/>
        <v>83.971870047543575</v>
      </c>
      <c r="O1061" s="54">
        <v>7.7242967841921724</v>
      </c>
      <c r="P1061" s="56">
        <f t="shared" si="153"/>
        <v>5.8612781161818006E-2</v>
      </c>
    </row>
    <row r="1062" spans="1:16" x14ac:dyDescent="0.2">
      <c r="A1062" s="78">
        <f t="shared" si="156"/>
        <v>98</v>
      </c>
      <c r="B1062" s="57" t="s">
        <v>1388</v>
      </c>
      <c r="C1062" s="57">
        <v>164.4</v>
      </c>
      <c r="D1062" s="57"/>
      <c r="E1062" s="29"/>
      <c r="F1062" s="57">
        <f t="shared" si="149"/>
        <v>164.4</v>
      </c>
      <c r="G1062" s="57">
        <v>4</v>
      </c>
      <c r="H1062" s="57"/>
      <c r="I1062" s="57"/>
      <c r="J1062" s="57">
        <f t="shared" si="150"/>
        <v>4</v>
      </c>
      <c r="K1062" s="56">
        <f t="shared" si="154"/>
        <v>1.9809825673534074E-3</v>
      </c>
      <c r="L1062" s="54">
        <f t="shared" si="155"/>
        <v>7.2900158478605395</v>
      </c>
      <c r="M1062" s="54">
        <f t="shared" si="151"/>
        <v>1.6038034865293187</v>
      </c>
      <c r="N1062" s="54">
        <f t="shared" si="152"/>
        <v>3.4627575277337561</v>
      </c>
      <c r="O1062" s="54">
        <v>0.31852770244091433</v>
      </c>
      <c r="P1062" s="56">
        <f t="shared" si="153"/>
        <v>7.7099176183482526E-2</v>
      </c>
    </row>
    <row r="1063" spans="1:16" x14ac:dyDescent="0.2">
      <c r="A1063" s="78">
        <f t="shared" si="156"/>
        <v>99</v>
      </c>
      <c r="B1063" s="57" t="s">
        <v>1389</v>
      </c>
      <c r="C1063" s="57">
        <v>126.2</v>
      </c>
      <c r="D1063" s="57"/>
      <c r="E1063" s="57"/>
      <c r="F1063" s="57">
        <f t="shared" si="149"/>
        <v>126.2</v>
      </c>
      <c r="G1063" s="57">
        <v>3</v>
      </c>
      <c r="H1063" s="57"/>
      <c r="I1063" s="57"/>
      <c r="J1063" s="57">
        <f t="shared" si="150"/>
        <v>3</v>
      </c>
      <c r="K1063" s="56">
        <f t="shared" si="154"/>
        <v>1.4857369255150555E-3</v>
      </c>
      <c r="L1063" s="54">
        <f t="shared" si="155"/>
        <v>5.4675118858954042</v>
      </c>
      <c r="M1063" s="54">
        <f t="shared" si="151"/>
        <v>1.2028526148969889</v>
      </c>
      <c r="N1063" s="54">
        <f t="shared" si="152"/>
        <v>2.5970681458003169</v>
      </c>
      <c r="O1063" s="54">
        <v>0.2388957768306858</v>
      </c>
      <c r="P1063" s="56">
        <f t="shared" si="153"/>
        <v>7.5327483545351792E-2</v>
      </c>
    </row>
    <row r="1064" spans="1:16" x14ac:dyDescent="0.2">
      <c r="A1064" s="78">
        <f t="shared" si="156"/>
        <v>100</v>
      </c>
      <c r="B1064" s="57" t="s">
        <v>1390</v>
      </c>
      <c r="C1064" s="57">
        <v>232.2</v>
      </c>
      <c r="D1064" s="57"/>
      <c r="E1064" s="57">
        <v>29.4</v>
      </c>
      <c r="F1064" s="57">
        <f t="shared" si="149"/>
        <v>261.59999999999997</v>
      </c>
      <c r="G1064" s="57">
        <v>7</v>
      </c>
      <c r="H1064" s="57"/>
      <c r="I1064" s="57">
        <v>1</v>
      </c>
      <c r="J1064" s="57">
        <f t="shared" si="150"/>
        <v>8</v>
      </c>
      <c r="K1064" s="56">
        <f t="shared" si="154"/>
        <v>3.9619651347068147E-3</v>
      </c>
      <c r="L1064" s="54">
        <f t="shared" si="155"/>
        <v>14.580031695721079</v>
      </c>
      <c r="M1064" s="54">
        <f t="shared" si="151"/>
        <v>3.2076069730586374</v>
      </c>
      <c r="N1064" s="54">
        <f t="shared" si="152"/>
        <v>6.9255150554675122</v>
      </c>
      <c r="O1064" s="54">
        <v>0.39815962805114291</v>
      </c>
      <c r="P1064" s="56">
        <f t="shared" si="153"/>
        <v>9.5991258991966269E-2</v>
      </c>
    </row>
    <row r="1065" spans="1:16" x14ac:dyDescent="0.2">
      <c r="A1065" s="78">
        <f t="shared" si="156"/>
        <v>101</v>
      </c>
      <c r="B1065" s="57" t="s">
        <v>1391</v>
      </c>
      <c r="C1065" s="57">
        <v>561.9</v>
      </c>
      <c r="D1065" s="57"/>
      <c r="E1065" s="57"/>
      <c r="F1065" s="57">
        <f t="shared" si="149"/>
        <v>561.9</v>
      </c>
      <c r="G1065" s="57">
        <v>16</v>
      </c>
      <c r="H1065" s="57"/>
      <c r="I1065" s="57"/>
      <c r="J1065" s="57">
        <f t="shared" si="150"/>
        <v>16</v>
      </c>
      <c r="K1065" s="56">
        <f t="shared" si="154"/>
        <v>7.9239302694136295E-3</v>
      </c>
      <c r="L1065" s="54">
        <f t="shared" si="155"/>
        <v>29.160063391442158</v>
      </c>
      <c r="M1065" s="54">
        <f t="shared" si="151"/>
        <v>6.4152139461172748</v>
      </c>
      <c r="N1065" s="54">
        <f t="shared" si="152"/>
        <v>13.851030110935024</v>
      </c>
      <c r="O1065" s="54">
        <v>1.2741108097636573</v>
      </c>
      <c r="P1065" s="56">
        <f t="shared" si="153"/>
        <v>9.0230322580989702E-2</v>
      </c>
    </row>
    <row r="1066" spans="1:16" x14ac:dyDescent="0.2">
      <c r="A1066" s="78">
        <f t="shared" si="156"/>
        <v>102</v>
      </c>
      <c r="B1066" s="57" t="s">
        <v>1392</v>
      </c>
      <c r="C1066" s="57">
        <v>452.2</v>
      </c>
      <c r="D1066" s="57"/>
      <c r="E1066" s="57"/>
      <c r="F1066" s="57">
        <f t="shared" si="149"/>
        <v>452.2</v>
      </c>
      <c r="G1066" s="57">
        <v>12</v>
      </c>
      <c r="H1066" s="57"/>
      <c r="I1066" s="57"/>
      <c r="J1066" s="57">
        <f t="shared" si="150"/>
        <v>12</v>
      </c>
      <c r="K1066" s="56">
        <f t="shared" si="154"/>
        <v>5.9429477020602221E-3</v>
      </c>
      <c r="L1066" s="54">
        <f t="shared" si="155"/>
        <v>21.870047543581617</v>
      </c>
      <c r="M1066" s="54">
        <f t="shared" si="151"/>
        <v>4.8114104595879557</v>
      </c>
      <c r="N1066" s="54">
        <f t="shared" si="152"/>
        <v>10.388272583201267</v>
      </c>
      <c r="O1066" s="54">
        <v>0.95558310732274321</v>
      </c>
      <c r="P1066" s="56">
        <f t="shared" si="153"/>
        <v>8.4089592423028714E-2</v>
      </c>
    </row>
    <row r="1067" spans="1:16" x14ac:dyDescent="0.2">
      <c r="A1067" s="78">
        <f t="shared" si="156"/>
        <v>103</v>
      </c>
      <c r="B1067" s="57" t="s">
        <v>1393</v>
      </c>
      <c r="C1067" s="57">
        <v>569.4</v>
      </c>
      <c r="D1067" s="57"/>
      <c r="E1067" s="57"/>
      <c r="F1067" s="57">
        <f t="shared" si="149"/>
        <v>569.4</v>
      </c>
      <c r="G1067" s="57">
        <v>14</v>
      </c>
      <c r="H1067" s="57"/>
      <c r="I1067" s="57"/>
      <c r="J1067" s="57">
        <f t="shared" si="150"/>
        <v>14</v>
      </c>
      <c r="K1067" s="56">
        <f t="shared" si="154"/>
        <v>6.9334389857369262E-3</v>
      </c>
      <c r="L1067" s="54">
        <f t="shared" si="155"/>
        <v>25.515055467511889</v>
      </c>
      <c r="M1067" s="54">
        <f t="shared" si="151"/>
        <v>5.6133122028526152</v>
      </c>
      <c r="N1067" s="54">
        <f t="shared" si="152"/>
        <v>12.119651347068146</v>
      </c>
      <c r="O1067" s="54">
        <v>1.1148469585432002</v>
      </c>
      <c r="P1067" s="56">
        <f t="shared" si="153"/>
        <v>7.791160164379321E-2</v>
      </c>
    </row>
    <row r="1068" spans="1:16" x14ac:dyDescent="0.2">
      <c r="A1068" s="78">
        <f t="shared" si="156"/>
        <v>104</v>
      </c>
      <c r="B1068" s="57" t="s">
        <v>1394</v>
      </c>
      <c r="C1068" s="57">
        <v>154.30000000000001</v>
      </c>
      <c r="D1068" s="57"/>
      <c r="E1068" s="57"/>
      <c r="F1068" s="57">
        <f t="shared" si="149"/>
        <v>154.30000000000001</v>
      </c>
      <c r="G1068" s="57">
        <v>5</v>
      </c>
      <c r="H1068" s="57"/>
      <c r="I1068" s="57"/>
      <c r="J1068" s="57">
        <f t="shared" si="150"/>
        <v>5</v>
      </c>
      <c r="K1068" s="56">
        <f t="shared" si="154"/>
        <v>2.476228209191759E-3</v>
      </c>
      <c r="L1068" s="54">
        <f t="shared" si="155"/>
        <v>9.1125198098256739</v>
      </c>
      <c r="M1068" s="54">
        <f t="shared" si="151"/>
        <v>2.0047543581616485</v>
      </c>
      <c r="N1068" s="54">
        <f t="shared" si="152"/>
        <v>4.3284469096671945</v>
      </c>
      <c r="O1068" s="54">
        <v>0.39815962805114291</v>
      </c>
      <c r="P1068" s="56">
        <f t="shared" si="153"/>
        <v>0.10268231176737302</v>
      </c>
    </row>
    <row r="1069" spans="1:16" x14ac:dyDescent="0.2">
      <c r="A1069" s="78">
        <f t="shared" si="156"/>
        <v>105</v>
      </c>
      <c r="B1069" s="57" t="s">
        <v>1395</v>
      </c>
      <c r="C1069" s="57">
        <v>394.45</v>
      </c>
      <c r="D1069" s="57"/>
      <c r="E1069" s="57">
        <v>115.6</v>
      </c>
      <c r="F1069" s="57">
        <f t="shared" si="149"/>
        <v>510.04999999999995</v>
      </c>
      <c r="G1069" s="57">
        <v>11</v>
      </c>
      <c r="H1069" s="57"/>
      <c r="I1069" s="57">
        <v>3</v>
      </c>
      <c r="J1069" s="57">
        <f t="shared" si="150"/>
        <v>14</v>
      </c>
      <c r="K1069" s="56">
        <f t="shared" si="154"/>
        <v>6.9334389857369262E-3</v>
      </c>
      <c r="L1069" s="54">
        <f t="shared" si="155"/>
        <v>25.515055467511889</v>
      </c>
      <c r="M1069" s="54">
        <f t="shared" si="151"/>
        <v>5.6133122028526152</v>
      </c>
      <c r="N1069" s="54">
        <f t="shared" si="152"/>
        <v>12.119651347068146</v>
      </c>
      <c r="O1069" s="54">
        <v>0.87595118171251451</v>
      </c>
      <c r="P1069" s="56">
        <f t="shared" si="153"/>
        <v>8.6509107340741451E-2</v>
      </c>
    </row>
    <row r="1070" spans="1:16" x14ac:dyDescent="0.2">
      <c r="A1070" s="78">
        <f t="shared" si="156"/>
        <v>106</v>
      </c>
      <c r="B1070" s="57" t="s">
        <v>1396</v>
      </c>
      <c r="C1070" s="57">
        <v>382.2</v>
      </c>
      <c r="D1070" s="57"/>
      <c r="E1070" s="80"/>
      <c r="F1070" s="57">
        <f t="shared" si="149"/>
        <v>382.2</v>
      </c>
      <c r="G1070" s="57">
        <v>12</v>
      </c>
      <c r="H1070" s="57"/>
      <c r="I1070" s="57">
        <v>1</v>
      </c>
      <c r="J1070" s="57">
        <f t="shared" si="150"/>
        <v>13</v>
      </c>
      <c r="K1070" s="56">
        <f t="shared" si="154"/>
        <v>6.4381933438985737E-3</v>
      </c>
      <c r="L1070" s="54">
        <f t="shared" si="155"/>
        <v>23.692551505546753</v>
      </c>
      <c r="M1070" s="54">
        <f t="shared" si="151"/>
        <v>5.2123613312202854</v>
      </c>
      <c r="N1070" s="54">
        <f t="shared" si="152"/>
        <v>11.253961965134707</v>
      </c>
      <c r="O1070" s="54">
        <v>0.87595118171251451</v>
      </c>
      <c r="P1070" s="56">
        <f t="shared" si="153"/>
        <v>0.10736479849192639</v>
      </c>
    </row>
    <row r="1071" spans="1:16" x14ac:dyDescent="0.2">
      <c r="A1071" s="78">
        <f t="shared" si="156"/>
        <v>107</v>
      </c>
      <c r="B1071" s="57" t="s">
        <v>1397</v>
      </c>
      <c r="C1071" s="57">
        <v>360.6</v>
      </c>
      <c r="D1071" s="57"/>
      <c r="E1071" s="57">
        <v>114.9</v>
      </c>
      <c r="F1071" s="57">
        <f t="shared" si="149"/>
        <v>475.5</v>
      </c>
      <c r="G1071" s="57">
        <v>10</v>
      </c>
      <c r="H1071" s="57"/>
      <c r="I1071" s="57">
        <v>1</v>
      </c>
      <c r="J1071" s="57">
        <f t="shared" si="150"/>
        <v>11</v>
      </c>
      <c r="K1071" s="56">
        <f t="shared" si="154"/>
        <v>5.4477020602218705E-3</v>
      </c>
      <c r="L1071" s="54">
        <f t="shared" si="155"/>
        <v>20.047543581616484</v>
      </c>
      <c r="M1071" s="54">
        <f t="shared" si="151"/>
        <v>4.4104595879556268</v>
      </c>
      <c r="N1071" s="54">
        <f t="shared" si="152"/>
        <v>9.52258320126783</v>
      </c>
      <c r="O1071" s="54">
        <v>0.79631925610228582</v>
      </c>
      <c r="P1071" s="56">
        <f t="shared" si="153"/>
        <v>7.3137551265914244E-2</v>
      </c>
    </row>
    <row r="1072" spans="1:16" x14ac:dyDescent="0.2">
      <c r="A1072" s="78">
        <f t="shared" si="156"/>
        <v>108</v>
      </c>
      <c r="B1072" s="57" t="s">
        <v>1398</v>
      </c>
      <c r="C1072" s="57">
        <v>340.3</v>
      </c>
      <c r="D1072" s="57"/>
      <c r="E1072" s="57">
        <v>203.8</v>
      </c>
      <c r="F1072" s="57">
        <f t="shared" si="149"/>
        <v>544.1</v>
      </c>
      <c r="G1072" s="57">
        <v>9</v>
      </c>
      <c r="H1072" s="57"/>
      <c r="I1072" s="57">
        <v>2</v>
      </c>
      <c r="J1072" s="57">
        <f t="shared" si="150"/>
        <v>11</v>
      </c>
      <c r="K1072" s="56">
        <f t="shared" si="154"/>
        <v>5.4477020602218705E-3</v>
      </c>
      <c r="L1072" s="54">
        <f t="shared" si="155"/>
        <v>20.047543581616484</v>
      </c>
      <c r="M1072" s="54">
        <f t="shared" si="151"/>
        <v>4.4104595879556268</v>
      </c>
      <c r="N1072" s="54">
        <f t="shared" si="152"/>
        <v>9.52258320126783</v>
      </c>
      <c r="O1072" s="54">
        <v>0.79631925610228582</v>
      </c>
      <c r="P1072" s="56">
        <f t="shared" si="153"/>
        <v>6.3916386007980552E-2</v>
      </c>
    </row>
    <row r="1073" spans="1:16" x14ac:dyDescent="0.2">
      <c r="A1073" s="78">
        <f t="shared" si="156"/>
        <v>109</v>
      </c>
      <c r="B1073" s="57" t="s">
        <v>1399</v>
      </c>
      <c r="C1073" s="57">
        <v>171.5</v>
      </c>
      <c r="D1073" s="57"/>
      <c r="E1073" s="57">
        <v>70</v>
      </c>
      <c r="F1073" s="57">
        <f t="shared" si="149"/>
        <v>241.5</v>
      </c>
      <c r="G1073" s="57">
        <v>6</v>
      </c>
      <c r="H1073" s="57"/>
      <c r="I1073" s="57">
        <v>2</v>
      </c>
      <c r="J1073" s="57">
        <f t="shared" si="150"/>
        <v>8</v>
      </c>
      <c r="K1073" s="56">
        <f t="shared" si="154"/>
        <v>3.9619651347068147E-3</v>
      </c>
      <c r="L1073" s="54">
        <f t="shared" si="155"/>
        <v>14.580031695721079</v>
      </c>
      <c r="M1073" s="54">
        <f t="shared" si="151"/>
        <v>3.2076069730586374</v>
      </c>
      <c r="N1073" s="54">
        <f t="shared" si="152"/>
        <v>6.9255150554675122</v>
      </c>
      <c r="O1073" s="54">
        <v>0.4777915536613716</v>
      </c>
      <c r="P1073" s="56">
        <f t="shared" si="153"/>
        <v>0.1043103324137002</v>
      </c>
    </row>
    <row r="1074" spans="1:16" x14ac:dyDescent="0.2">
      <c r="A1074" s="78">
        <f t="shared" si="156"/>
        <v>110</v>
      </c>
      <c r="B1074" s="57" t="s">
        <v>1400</v>
      </c>
      <c r="C1074" s="57">
        <v>338.7</v>
      </c>
      <c r="D1074" s="57"/>
      <c r="E1074" s="57">
        <v>33.5</v>
      </c>
      <c r="F1074" s="57">
        <f t="shared" si="149"/>
        <v>372.2</v>
      </c>
      <c r="G1074" s="57">
        <v>15</v>
      </c>
      <c r="H1074" s="57"/>
      <c r="I1074" s="57">
        <v>2</v>
      </c>
      <c r="J1074" s="57">
        <f t="shared" si="150"/>
        <v>17</v>
      </c>
      <c r="K1074" s="56">
        <f t="shared" si="154"/>
        <v>8.4191759112519811E-3</v>
      </c>
      <c r="L1074" s="54">
        <f t="shared" si="155"/>
        <v>30.982567353407291</v>
      </c>
      <c r="M1074" s="54">
        <f t="shared" si="151"/>
        <v>6.8161648177496037</v>
      </c>
      <c r="N1074" s="54">
        <f t="shared" si="152"/>
        <v>14.716719492868462</v>
      </c>
      <c r="O1074" s="54">
        <v>1.2741108097636573</v>
      </c>
      <c r="P1074" s="56">
        <f t="shared" si="153"/>
        <v>0.14451790025198552</v>
      </c>
    </row>
    <row r="1075" spans="1:16" x14ac:dyDescent="0.2">
      <c r="A1075" s="78">
        <f t="shared" si="156"/>
        <v>111</v>
      </c>
      <c r="B1075" s="57" t="s">
        <v>1401</v>
      </c>
      <c r="C1075" s="57">
        <v>241.5</v>
      </c>
      <c r="D1075" s="57"/>
      <c r="E1075" s="57"/>
      <c r="F1075" s="57">
        <f t="shared" si="149"/>
        <v>241.5</v>
      </c>
      <c r="G1075" s="57">
        <v>5</v>
      </c>
      <c r="H1075" s="57"/>
      <c r="I1075" s="57">
        <v>1</v>
      </c>
      <c r="J1075" s="57">
        <f t="shared" si="150"/>
        <v>6</v>
      </c>
      <c r="K1075" s="56">
        <f t="shared" si="154"/>
        <v>2.971473851030111E-3</v>
      </c>
      <c r="L1075" s="54">
        <f t="shared" si="155"/>
        <v>10.935023771790808</v>
      </c>
      <c r="M1075" s="54">
        <f t="shared" si="151"/>
        <v>2.4057052297939778</v>
      </c>
      <c r="N1075" s="54">
        <f t="shared" si="152"/>
        <v>5.1941362916006337</v>
      </c>
      <c r="O1075" s="54">
        <v>0.39815962805114291</v>
      </c>
      <c r="P1075" s="56">
        <f t="shared" si="153"/>
        <v>7.839761872147645E-2</v>
      </c>
    </row>
    <row r="1076" spans="1:16" x14ac:dyDescent="0.2">
      <c r="A1076" s="78">
        <f t="shared" si="156"/>
        <v>112</v>
      </c>
      <c r="B1076" s="57" t="s">
        <v>1402</v>
      </c>
      <c r="C1076" s="57">
        <v>331.7</v>
      </c>
      <c r="D1076" s="57"/>
      <c r="E1076" s="57"/>
      <c r="F1076" s="57">
        <f t="shared" si="149"/>
        <v>331.7</v>
      </c>
      <c r="G1076" s="57">
        <v>9</v>
      </c>
      <c r="H1076" s="57"/>
      <c r="I1076" s="57">
        <v>2</v>
      </c>
      <c r="J1076" s="57">
        <f t="shared" si="150"/>
        <v>11</v>
      </c>
      <c r="K1076" s="56">
        <f t="shared" si="154"/>
        <v>5.4477020602218705E-3</v>
      </c>
      <c r="L1076" s="54">
        <f t="shared" si="155"/>
        <v>20.047543581616484</v>
      </c>
      <c r="M1076" s="54">
        <f t="shared" si="151"/>
        <v>4.4104595879556268</v>
      </c>
      <c r="N1076" s="54">
        <f t="shared" si="152"/>
        <v>9.52258320126783</v>
      </c>
      <c r="O1076" s="54">
        <v>0.71668733049205735</v>
      </c>
      <c r="P1076" s="56">
        <f t="shared" si="153"/>
        <v>0.10460438257863128</v>
      </c>
    </row>
    <row r="1077" spans="1:16" x14ac:dyDescent="0.2">
      <c r="A1077" s="78">
        <f t="shared" si="156"/>
        <v>113</v>
      </c>
      <c r="B1077" s="57" t="s">
        <v>1403</v>
      </c>
      <c r="C1077" s="57">
        <v>95</v>
      </c>
      <c r="D1077" s="57"/>
      <c r="E1077" s="57"/>
      <c r="F1077" s="57">
        <f t="shared" si="149"/>
        <v>95</v>
      </c>
      <c r="G1077" s="57">
        <v>3</v>
      </c>
      <c r="H1077" s="57"/>
      <c r="I1077" s="57"/>
      <c r="J1077" s="57">
        <f t="shared" si="150"/>
        <v>3</v>
      </c>
      <c r="K1077" s="56">
        <f t="shared" si="154"/>
        <v>1.4857369255150555E-3</v>
      </c>
      <c r="L1077" s="54">
        <f t="shared" si="155"/>
        <v>5.4675118858954042</v>
      </c>
      <c r="M1077" s="54">
        <f t="shared" si="151"/>
        <v>1.2028526148969889</v>
      </c>
      <c r="N1077" s="54">
        <f t="shared" si="152"/>
        <v>2.5970681458003169</v>
      </c>
      <c r="O1077" s="54">
        <v>0.2388957768306858</v>
      </c>
      <c r="P1077" s="56">
        <f t="shared" si="153"/>
        <v>0.10006661498340416</v>
      </c>
    </row>
    <row r="1078" spans="1:16" x14ac:dyDescent="0.2">
      <c r="A1078" s="78">
        <f t="shared" si="156"/>
        <v>114</v>
      </c>
      <c r="B1078" s="57" t="s">
        <v>1404</v>
      </c>
      <c r="C1078" s="57">
        <v>208.9</v>
      </c>
      <c r="D1078" s="57"/>
      <c r="E1078" s="57"/>
      <c r="F1078" s="57">
        <f t="shared" si="149"/>
        <v>208.9</v>
      </c>
      <c r="G1078" s="57">
        <v>4</v>
      </c>
      <c r="H1078" s="57"/>
      <c r="I1078" s="57"/>
      <c r="J1078" s="57">
        <f t="shared" si="150"/>
        <v>4</v>
      </c>
      <c r="K1078" s="56">
        <f t="shared" si="154"/>
        <v>1.9809825673534074E-3</v>
      </c>
      <c r="L1078" s="54">
        <f t="shared" si="155"/>
        <v>7.2900158478605395</v>
      </c>
      <c r="M1078" s="54">
        <f t="shared" si="151"/>
        <v>1.6038034865293187</v>
      </c>
      <c r="N1078" s="54">
        <f t="shared" si="152"/>
        <v>3.4627575277337561</v>
      </c>
      <c r="O1078" s="54">
        <v>0.31852770244091433</v>
      </c>
      <c r="P1078" s="56">
        <f t="shared" si="153"/>
        <v>6.0675464646072416E-2</v>
      </c>
    </row>
    <row r="1079" spans="1:16" x14ac:dyDescent="0.2">
      <c r="A1079" s="78">
        <f t="shared" si="156"/>
        <v>115</v>
      </c>
      <c r="B1079" s="57" t="s">
        <v>1405</v>
      </c>
      <c r="C1079" s="57">
        <v>141.30000000000001</v>
      </c>
      <c r="D1079" s="57"/>
      <c r="E1079" s="57"/>
      <c r="F1079" s="57">
        <f t="shared" si="149"/>
        <v>141.30000000000001</v>
      </c>
      <c r="G1079" s="57">
        <v>3</v>
      </c>
      <c r="H1079" s="57"/>
      <c r="I1079" s="57"/>
      <c r="J1079" s="57">
        <f t="shared" si="150"/>
        <v>3</v>
      </c>
      <c r="K1079" s="56">
        <f t="shared" si="154"/>
        <v>1.4857369255150555E-3</v>
      </c>
      <c r="L1079" s="54">
        <f t="shared" si="155"/>
        <v>5.4675118858954042</v>
      </c>
      <c r="M1079" s="54">
        <f t="shared" si="151"/>
        <v>1.2028526148969889</v>
      </c>
      <c r="N1079" s="54">
        <f t="shared" si="152"/>
        <v>2.5970681458003169</v>
      </c>
      <c r="O1079" s="54">
        <v>0.2388957768306858</v>
      </c>
      <c r="P1079" s="56">
        <f t="shared" si="153"/>
        <v>6.7277625077306405E-2</v>
      </c>
    </row>
    <row r="1080" spans="1:16" x14ac:dyDescent="0.2">
      <c r="A1080" s="78">
        <f t="shared" si="156"/>
        <v>116</v>
      </c>
      <c r="B1080" s="57" t="s">
        <v>1406</v>
      </c>
      <c r="C1080" s="57">
        <v>372.1</v>
      </c>
      <c r="D1080" s="57"/>
      <c r="E1080" s="57"/>
      <c r="F1080" s="57">
        <f t="shared" si="149"/>
        <v>372.1</v>
      </c>
      <c r="G1080" s="57">
        <v>7</v>
      </c>
      <c r="H1080" s="57"/>
      <c r="I1080" s="57">
        <v>1</v>
      </c>
      <c r="J1080" s="57">
        <f t="shared" si="150"/>
        <v>8</v>
      </c>
      <c r="K1080" s="56">
        <f t="shared" si="154"/>
        <v>3.9619651347068147E-3</v>
      </c>
      <c r="L1080" s="54">
        <f t="shared" si="155"/>
        <v>14.580031695721079</v>
      </c>
      <c r="M1080" s="54">
        <f t="shared" si="151"/>
        <v>3.2076069730586374</v>
      </c>
      <c r="N1080" s="54">
        <f t="shared" si="152"/>
        <v>6.9255150554675122</v>
      </c>
      <c r="O1080" s="54">
        <v>0.63705540488182866</v>
      </c>
      <c r="P1080" s="56">
        <f t="shared" si="153"/>
        <v>6.8127409645603473E-2</v>
      </c>
    </row>
    <row r="1081" spans="1:16" x14ac:dyDescent="0.2">
      <c r="A1081" s="78">
        <f t="shared" si="156"/>
        <v>117</v>
      </c>
      <c r="B1081" s="57" t="s">
        <v>1407</v>
      </c>
      <c r="C1081" s="57">
        <v>313.60000000000002</v>
      </c>
      <c r="D1081" s="57"/>
      <c r="E1081" s="57">
        <v>40</v>
      </c>
      <c r="F1081" s="57">
        <f t="shared" si="149"/>
        <v>353.6</v>
      </c>
      <c r="G1081" s="57">
        <v>7</v>
      </c>
      <c r="H1081" s="57"/>
      <c r="I1081" s="57">
        <v>1</v>
      </c>
      <c r="J1081" s="57">
        <f t="shared" si="150"/>
        <v>8</v>
      </c>
      <c r="K1081" s="56">
        <f t="shared" si="154"/>
        <v>3.9619651347068147E-3</v>
      </c>
      <c r="L1081" s="54">
        <f t="shared" si="155"/>
        <v>14.580031695721079</v>
      </c>
      <c r="M1081" s="54">
        <f t="shared" si="151"/>
        <v>3.2076069730586374</v>
      </c>
      <c r="N1081" s="54">
        <f t="shared" si="152"/>
        <v>6.9255150554675122</v>
      </c>
      <c r="O1081" s="54">
        <v>0.55742347927160008</v>
      </c>
      <c r="P1081" s="56">
        <f t="shared" si="153"/>
        <v>7.1466564489589435E-2</v>
      </c>
    </row>
    <row r="1082" spans="1:16" x14ac:dyDescent="0.2">
      <c r="A1082" s="78">
        <f t="shared" si="156"/>
        <v>118</v>
      </c>
      <c r="B1082" s="57" t="s">
        <v>1408</v>
      </c>
      <c r="C1082" s="57">
        <v>249.6</v>
      </c>
      <c r="D1082" s="57"/>
      <c r="E1082" s="57"/>
      <c r="F1082" s="57">
        <f t="shared" si="149"/>
        <v>249.6</v>
      </c>
      <c r="G1082" s="57">
        <v>6</v>
      </c>
      <c r="H1082" s="57"/>
      <c r="I1082" s="57"/>
      <c r="J1082" s="57">
        <f t="shared" si="150"/>
        <v>6</v>
      </c>
      <c r="K1082" s="56">
        <f t="shared" si="154"/>
        <v>2.971473851030111E-3</v>
      </c>
      <c r="L1082" s="54">
        <f t="shared" si="155"/>
        <v>10.935023771790808</v>
      </c>
      <c r="M1082" s="54">
        <f t="shared" si="151"/>
        <v>2.4057052297939778</v>
      </c>
      <c r="N1082" s="54">
        <f t="shared" si="152"/>
        <v>5.1941362916006337</v>
      </c>
      <c r="O1082" s="54">
        <v>0.4777915536613716</v>
      </c>
      <c r="P1082" s="56">
        <f t="shared" si="153"/>
        <v>7.6172503392815671E-2</v>
      </c>
    </row>
    <row r="1083" spans="1:16" x14ac:dyDescent="0.2">
      <c r="A1083" s="78">
        <f t="shared" si="156"/>
        <v>119</v>
      </c>
      <c r="B1083" s="57" t="s">
        <v>1409</v>
      </c>
      <c r="C1083" s="57">
        <v>305.8</v>
      </c>
      <c r="D1083" s="57"/>
      <c r="E1083" s="57">
        <v>36.5</v>
      </c>
      <c r="F1083" s="57">
        <f t="shared" si="149"/>
        <v>342.3</v>
      </c>
      <c r="G1083" s="57">
        <v>6</v>
      </c>
      <c r="H1083" s="57"/>
      <c r="I1083" s="57">
        <v>1</v>
      </c>
      <c r="J1083" s="57">
        <f t="shared" si="150"/>
        <v>7</v>
      </c>
      <c r="K1083" s="56">
        <f t="shared" si="154"/>
        <v>3.4667194928684631E-3</v>
      </c>
      <c r="L1083" s="54">
        <f t="shared" si="155"/>
        <v>12.757527733755945</v>
      </c>
      <c r="M1083" s="54">
        <f t="shared" si="151"/>
        <v>2.8066561014263076</v>
      </c>
      <c r="N1083" s="54">
        <f t="shared" si="152"/>
        <v>6.059825673534073</v>
      </c>
      <c r="O1083" s="54">
        <v>0.4777915536613716</v>
      </c>
      <c r="P1083" s="56">
        <f t="shared" si="153"/>
        <v>6.4568510261109255E-2</v>
      </c>
    </row>
    <row r="1084" spans="1:16" x14ac:dyDescent="0.2">
      <c r="A1084" s="78">
        <f t="shared" si="156"/>
        <v>120</v>
      </c>
      <c r="B1084" s="57" t="s">
        <v>1410</v>
      </c>
      <c r="C1084" s="57">
        <v>206.5</v>
      </c>
      <c r="D1084" s="57"/>
      <c r="E1084" s="57"/>
      <c r="F1084" s="57">
        <f t="shared" si="149"/>
        <v>206.5</v>
      </c>
      <c r="G1084" s="57">
        <v>5</v>
      </c>
      <c r="H1084" s="57"/>
      <c r="I1084" s="57"/>
      <c r="J1084" s="57">
        <f t="shared" si="150"/>
        <v>5</v>
      </c>
      <c r="K1084" s="56">
        <f t="shared" si="154"/>
        <v>2.476228209191759E-3</v>
      </c>
      <c r="L1084" s="54">
        <f t="shared" si="155"/>
        <v>9.1125198098256739</v>
      </c>
      <c r="M1084" s="54">
        <f t="shared" si="151"/>
        <v>2.0047543581616485</v>
      </c>
      <c r="N1084" s="54">
        <f t="shared" si="152"/>
        <v>4.3284469096671945</v>
      </c>
      <c r="O1084" s="54">
        <v>0.39815962805114291</v>
      </c>
      <c r="P1084" s="56">
        <f t="shared" si="153"/>
        <v>7.672581455547535E-2</v>
      </c>
    </row>
    <row r="1085" spans="1:16" x14ac:dyDescent="0.2">
      <c r="A1085" s="78">
        <f t="shared" si="156"/>
        <v>121</v>
      </c>
      <c r="B1085" s="57" t="s">
        <v>1411</v>
      </c>
      <c r="C1085" s="57">
        <v>300.39999999999998</v>
      </c>
      <c r="D1085" s="57"/>
      <c r="E1085" s="57"/>
      <c r="F1085" s="57">
        <f t="shared" si="149"/>
        <v>300.39999999999998</v>
      </c>
      <c r="G1085" s="57">
        <v>6</v>
      </c>
      <c r="H1085" s="57"/>
      <c r="I1085" s="57"/>
      <c r="J1085" s="57">
        <f t="shared" si="150"/>
        <v>6</v>
      </c>
      <c r="K1085" s="56">
        <f t="shared" si="154"/>
        <v>2.971473851030111E-3</v>
      </c>
      <c r="L1085" s="54">
        <f t="shared" si="155"/>
        <v>10.935023771790808</v>
      </c>
      <c r="M1085" s="54">
        <f t="shared" si="151"/>
        <v>2.4057052297939778</v>
      </c>
      <c r="N1085" s="54">
        <f t="shared" si="152"/>
        <v>5.1941362916006337</v>
      </c>
      <c r="O1085" s="54">
        <v>0.4777915536613716</v>
      </c>
      <c r="P1085" s="56">
        <f t="shared" si="153"/>
        <v>6.3291134643298247E-2</v>
      </c>
    </row>
    <row r="1086" spans="1:16" x14ac:dyDescent="0.2">
      <c r="A1086" s="78">
        <f t="shared" si="156"/>
        <v>122</v>
      </c>
      <c r="B1086" s="57" t="s">
        <v>1412</v>
      </c>
      <c r="C1086" s="57">
        <v>913.8</v>
      </c>
      <c r="D1086" s="57"/>
      <c r="E1086" s="57"/>
      <c r="F1086" s="57">
        <f t="shared" si="149"/>
        <v>913.8</v>
      </c>
      <c r="G1086" s="57">
        <v>15</v>
      </c>
      <c r="H1086" s="57"/>
      <c r="I1086" s="57"/>
      <c r="J1086" s="57">
        <f t="shared" si="150"/>
        <v>15</v>
      </c>
      <c r="K1086" s="56">
        <f t="shared" si="154"/>
        <v>7.4286846275752778E-3</v>
      </c>
      <c r="L1086" s="54">
        <f t="shared" si="155"/>
        <v>27.337559429477022</v>
      </c>
      <c r="M1086" s="54">
        <f t="shared" si="151"/>
        <v>6.014263074484945</v>
      </c>
      <c r="N1086" s="54">
        <f t="shared" si="152"/>
        <v>12.985340729001585</v>
      </c>
      <c r="O1086" s="54">
        <v>1.1944788841534288</v>
      </c>
      <c r="P1086" s="56">
        <f t="shared" si="153"/>
        <v>5.2015366729171571E-2</v>
      </c>
    </row>
    <row r="1087" spans="1:16" x14ac:dyDescent="0.2">
      <c r="A1087" s="78">
        <f t="shared" si="156"/>
        <v>123</v>
      </c>
      <c r="B1087" s="57" t="s">
        <v>1413</v>
      </c>
      <c r="C1087" s="57">
        <v>124.1</v>
      </c>
      <c r="D1087" s="57"/>
      <c r="E1087" s="57"/>
      <c r="F1087" s="57">
        <f t="shared" ref="F1087:F1147" si="157">C1087+D1087+E1087</f>
        <v>124.1</v>
      </c>
      <c r="G1087" s="57">
        <v>3</v>
      </c>
      <c r="H1087" s="57"/>
      <c r="I1087" s="57"/>
      <c r="J1087" s="57">
        <f t="shared" ref="J1087:J1147" si="158">G1087+H1087+I1087</f>
        <v>3</v>
      </c>
      <c r="K1087" s="56">
        <f t="shared" si="154"/>
        <v>1.4857369255150555E-3</v>
      </c>
      <c r="L1087" s="54">
        <f t="shared" si="155"/>
        <v>5.4675118858954042</v>
      </c>
      <c r="M1087" s="54">
        <f t="shared" si="151"/>
        <v>1.2028526148969889</v>
      </c>
      <c r="N1087" s="54">
        <f t="shared" si="152"/>
        <v>2.5970681458003169</v>
      </c>
      <c r="O1087" s="54">
        <v>0.2388957768306858</v>
      </c>
      <c r="P1087" s="56">
        <f t="shared" si="153"/>
        <v>7.660216296070424E-2</v>
      </c>
    </row>
    <row r="1088" spans="1:16" x14ac:dyDescent="0.2">
      <c r="A1088" s="78">
        <f t="shared" si="156"/>
        <v>124</v>
      </c>
      <c r="B1088" s="57" t="s">
        <v>1414</v>
      </c>
      <c r="C1088" s="57">
        <v>173.4</v>
      </c>
      <c r="D1088" s="57"/>
      <c r="E1088" s="57"/>
      <c r="F1088" s="57">
        <f t="shared" si="157"/>
        <v>173.4</v>
      </c>
      <c r="G1088" s="57">
        <v>4</v>
      </c>
      <c r="H1088" s="57"/>
      <c r="I1088" s="57"/>
      <c r="J1088" s="57">
        <f t="shared" si="158"/>
        <v>4</v>
      </c>
      <c r="K1088" s="56">
        <f t="shared" si="154"/>
        <v>1.9809825673534074E-3</v>
      </c>
      <c r="L1088" s="54">
        <f t="shared" si="155"/>
        <v>7.2900158478605395</v>
      </c>
      <c r="M1088" s="54">
        <f t="shared" ref="M1088:M1148" si="159">L1088*0.22</f>
        <v>1.6038034865293187</v>
      </c>
      <c r="N1088" s="54">
        <f t="shared" si="152"/>
        <v>3.4627575277337561</v>
      </c>
      <c r="O1088" s="54">
        <v>0.31852770244091433</v>
      </c>
      <c r="P1088" s="56">
        <f t="shared" si="153"/>
        <v>7.3097488838319069E-2</v>
      </c>
    </row>
    <row r="1089" spans="1:16" x14ac:dyDescent="0.2">
      <c r="A1089" s="78">
        <f t="shared" si="156"/>
        <v>125</v>
      </c>
      <c r="B1089" s="57" t="s">
        <v>1415</v>
      </c>
      <c r="C1089" s="57">
        <v>262.2</v>
      </c>
      <c r="D1089" s="57"/>
      <c r="E1089" s="57"/>
      <c r="F1089" s="57">
        <f t="shared" si="157"/>
        <v>262.2</v>
      </c>
      <c r="G1089" s="57">
        <v>5</v>
      </c>
      <c r="H1089" s="57"/>
      <c r="I1089" s="57"/>
      <c r="J1089" s="57">
        <f t="shared" si="158"/>
        <v>5</v>
      </c>
      <c r="K1089" s="56">
        <f t="shared" si="154"/>
        <v>2.476228209191759E-3</v>
      </c>
      <c r="L1089" s="54">
        <f t="shared" si="155"/>
        <v>9.1125198098256739</v>
      </c>
      <c r="M1089" s="54">
        <f t="shared" si="159"/>
        <v>2.0047543581616485</v>
      </c>
      <c r="N1089" s="54">
        <f t="shared" si="152"/>
        <v>4.3284469096671945</v>
      </c>
      <c r="O1089" s="54">
        <v>0.39815962805114291</v>
      </c>
      <c r="P1089" s="56">
        <f t="shared" si="153"/>
        <v>6.0426699869205416E-2</v>
      </c>
    </row>
    <row r="1090" spans="1:16" x14ac:dyDescent="0.2">
      <c r="A1090" s="78">
        <f t="shared" si="156"/>
        <v>126</v>
      </c>
      <c r="B1090" s="57" t="s">
        <v>1419</v>
      </c>
      <c r="C1090" s="57">
        <v>375.7</v>
      </c>
      <c r="D1090" s="57"/>
      <c r="E1090" s="57">
        <v>26.9</v>
      </c>
      <c r="F1090" s="57">
        <f t="shared" si="157"/>
        <v>402.59999999999997</v>
      </c>
      <c r="G1090" s="57">
        <v>11</v>
      </c>
      <c r="H1090" s="57"/>
      <c r="I1090" s="57">
        <v>1</v>
      </c>
      <c r="J1090" s="57">
        <f t="shared" si="158"/>
        <v>12</v>
      </c>
      <c r="K1090" s="56">
        <f t="shared" si="154"/>
        <v>5.9429477020602221E-3</v>
      </c>
      <c r="L1090" s="54">
        <f t="shared" si="155"/>
        <v>21.870047543581617</v>
      </c>
      <c r="M1090" s="54">
        <f t="shared" si="159"/>
        <v>4.8114104595879557</v>
      </c>
      <c r="N1090" s="54">
        <f t="shared" si="152"/>
        <v>10.388272583201267</v>
      </c>
      <c r="O1090" s="54">
        <v>0.87595118171251451</v>
      </c>
      <c r="P1090" s="56">
        <f t="shared" si="153"/>
        <v>9.4251569220276596E-2</v>
      </c>
    </row>
    <row r="1091" spans="1:16" x14ac:dyDescent="0.2">
      <c r="A1091" s="78">
        <f t="shared" si="156"/>
        <v>127</v>
      </c>
      <c r="B1091" s="57" t="s">
        <v>1420</v>
      </c>
      <c r="C1091" s="57">
        <v>180</v>
      </c>
      <c r="D1091" s="57"/>
      <c r="E1091" s="57"/>
      <c r="F1091" s="57">
        <f t="shared" si="157"/>
        <v>180</v>
      </c>
      <c r="G1091" s="57">
        <v>4</v>
      </c>
      <c r="H1091" s="57"/>
      <c r="I1091" s="57"/>
      <c r="J1091" s="57">
        <f t="shared" si="158"/>
        <v>4</v>
      </c>
      <c r="K1091" s="56">
        <f t="shared" si="154"/>
        <v>1.9809825673534074E-3</v>
      </c>
      <c r="L1091" s="54">
        <f t="shared" si="155"/>
        <v>7.2900158478605395</v>
      </c>
      <c r="M1091" s="54">
        <f t="shared" si="159"/>
        <v>1.6038034865293187</v>
      </c>
      <c r="N1091" s="54">
        <f t="shared" si="152"/>
        <v>3.4627575277337561</v>
      </c>
      <c r="O1091" s="54">
        <v>0.31852770244091433</v>
      </c>
      <c r="P1091" s="56">
        <f t="shared" si="153"/>
        <v>7.0417247580914041E-2</v>
      </c>
    </row>
    <row r="1092" spans="1:16" x14ac:dyDescent="0.2">
      <c r="A1092" s="78">
        <f t="shared" si="156"/>
        <v>128</v>
      </c>
      <c r="B1092" s="57" t="s">
        <v>1421</v>
      </c>
      <c r="C1092" s="57">
        <v>580.1</v>
      </c>
      <c r="D1092" s="57"/>
      <c r="E1092" s="57"/>
      <c r="F1092" s="57">
        <f t="shared" si="157"/>
        <v>580.1</v>
      </c>
      <c r="G1092" s="57">
        <v>9</v>
      </c>
      <c r="H1092" s="57"/>
      <c r="I1092" s="57">
        <v>1</v>
      </c>
      <c r="J1092" s="57">
        <f t="shared" si="158"/>
        <v>10</v>
      </c>
      <c r="K1092" s="56">
        <f t="shared" si="154"/>
        <v>4.952456418383518E-3</v>
      </c>
      <c r="L1092" s="54">
        <f t="shared" si="155"/>
        <v>18.225039619651348</v>
      </c>
      <c r="M1092" s="54">
        <f t="shared" si="159"/>
        <v>4.009508716323297</v>
      </c>
      <c r="N1092" s="54">
        <f t="shared" si="152"/>
        <v>8.656893819334389</v>
      </c>
      <c r="O1092" s="54">
        <v>0.79631925610228582</v>
      </c>
      <c r="P1092" s="56">
        <f t="shared" si="153"/>
        <v>5.4624653355303081E-2</v>
      </c>
    </row>
    <row r="1093" spans="1:16" x14ac:dyDescent="0.2">
      <c r="A1093" s="78">
        <f t="shared" si="156"/>
        <v>129</v>
      </c>
      <c r="B1093" s="57" t="s">
        <v>1425</v>
      </c>
      <c r="C1093" s="57">
        <v>351</v>
      </c>
      <c r="D1093" s="57"/>
      <c r="E1093" s="57"/>
      <c r="F1093" s="57">
        <f t="shared" si="157"/>
        <v>351</v>
      </c>
      <c r="G1093" s="57">
        <v>12</v>
      </c>
      <c r="H1093" s="57"/>
      <c r="I1093" s="57"/>
      <c r="J1093" s="57">
        <f t="shared" si="158"/>
        <v>12</v>
      </c>
      <c r="K1093" s="56">
        <f t="shared" si="154"/>
        <v>5.9429477020602221E-3</v>
      </c>
      <c r="L1093" s="54">
        <f t="shared" si="155"/>
        <v>21.870047543581617</v>
      </c>
      <c r="M1093" s="54">
        <f t="shared" si="159"/>
        <v>4.8114104595879557</v>
      </c>
      <c r="N1093" s="54">
        <f t="shared" ref="N1093:N1156" si="160">L1093*0.475</f>
        <v>10.388272583201267</v>
      </c>
      <c r="O1093" s="54">
        <v>0.95558310732274321</v>
      </c>
      <c r="P1093" s="56">
        <f t="shared" ref="P1093:P1156" si="161">(L1093+M1093+N1093+O1093)/F1093</f>
        <v>0.10833422704756007</v>
      </c>
    </row>
    <row r="1094" spans="1:16" x14ac:dyDescent="0.2">
      <c r="A1094" s="78">
        <f t="shared" si="156"/>
        <v>130</v>
      </c>
      <c r="B1094" s="57" t="s">
        <v>1426</v>
      </c>
      <c r="C1094" s="57">
        <v>299.7</v>
      </c>
      <c r="D1094" s="57"/>
      <c r="E1094" s="57"/>
      <c r="F1094" s="57">
        <f t="shared" si="157"/>
        <v>299.7</v>
      </c>
      <c r="G1094" s="57">
        <v>6</v>
      </c>
      <c r="H1094" s="57"/>
      <c r="I1094" s="57"/>
      <c r="J1094" s="57">
        <f t="shared" si="158"/>
        <v>6</v>
      </c>
      <c r="K1094" s="56">
        <f t="shared" ref="K1094:K1157" si="162">2.5/5048*J1094</f>
        <v>2.971473851030111E-3</v>
      </c>
      <c r="L1094" s="54">
        <f t="shared" ref="L1094:L1157" si="163">K1094*3680</f>
        <v>10.935023771790808</v>
      </c>
      <c r="M1094" s="54">
        <f t="shared" si="159"/>
        <v>2.4057052297939778</v>
      </c>
      <c r="N1094" s="54">
        <f t="shared" si="160"/>
        <v>5.1941362916006337</v>
      </c>
      <c r="O1094" s="54">
        <v>0.55742347927160008</v>
      </c>
      <c r="P1094" s="56">
        <f t="shared" si="161"/>
        <v>6.370466724209882E-2</v>
      </c>
    </row>
    <row r="1095" spans="1:16" x14ac:dyDescent="0.2">
      <c r="A1095" s="78">
        <f t="shared" ref="A1095:A1158" si="164">A1094+1</f>
        <v>131</v>
      </c>
      <c r="B1095" s="57" t="s">
        <v>1427</v>
      </c>
      <c r="C1095" s="57">
        <v>428.3</v>
      </c>
      <c r="D1095" s="57"/>
      <c r="E1095" s="57"/>
      <c r="F1095" s="57">
        <f t="shared" si="157"/>
        <v>428.3</v>
      </c>
      <c r="G1095" s="57">
        <v>10</v>
      </c>
      <c r="H1095" s="57"/>
      <c r="I1095" s="57"/>
      <c r="J1095" s="57">
        <f t="shared" si="158"/>
        <v>10</v>
      </c>
      <c r="K1095" s="56">
        <f t="shared" si="162"/>
        <v>4.952456418383518E-3</v>
      </c>
      <c r="L1095" s="54">
        <f t="shared" si="163"/>
        <v>18.225039619651348</v>
      </c>
      <c r="M1095" s="54">
        <f t="shared" si="159"/>
        <v>4.009508716323297</v>
      </c>
      <c r="N1095" s="54">
        <f t="shared" si="160"/>
        <v>8.656893819334389</v>
      </c>
      <c r="O1095" s="54">
        <v>0.79631925610228582</v>
      </c>
      <c r="P1095" s="56">
        <f t="shared" si="161"/>
        <v>7.3984967105793414E-2</v>
      </c>
    </row>
    <row r="1096" spans="1:16" x14ac:dyDescent="0.2">
      <c r="A1096" s="78">
        <f t="shared" si="164"/>
        <v>132</v>
      </c>
      <c r="B1096" s="57" t="s">
        <v>1428</v>
      </c>
      <c r="C1096" s="57">
        <v>299.3</v>
      </c>
      <c r="D1096" s="57"/>
      <c r="E1096" s="57"/>
      <c r="F1096" s="57">
        <f t="shared" si="157"/>
        <v>299.3</v>
      </c>
      <c r="G1096" s="57">
        <v>9</v>
      </c>
      <c r="H1096" s="57"/>
      <c r="I1096" s="57"/>
      <c r="J1096" s="57">
        <f t="shared" si="158"/>
        <v>9</v>
      </c>
      <c r="K1096" s="56">
        <f t="shared" si="162"/>
        <v>4.4572107765451664E-3</v>
      </c>
      <c r="L1096" s="54">
        <f t="shared" si="163"/>
        <v>16.402535657686212</v>
      </c>
      <c r="M1096" s="54">
        <f t="shared" si="159"/>
        <v>3.6085578446909667</v>
      </c>
      <c r="N1096" s="54">
        <f t="shared" si="160"/>
        <v>7.7912044374009497</v>
      </c>
      <c r="O1096" s="54">
        <v>0.71668733049205735</v>
      </c>
      <c r="P1096" s="56">
        <f t="shared" si="161"/>
        <v>9.5285617341363801E-2</v>
      </c>
    </row>
    <row r="1097" spans="1:16" x14ac:dyDescent="0.2">
      <c r="A1097" s="78">
        <f t="shared" si="164"/>
        <v>133</v>
      </c>
      <c r="B1097" s="57" t="s">
        <v>1429</v>
      </c>
      <c r="C1097" s="57">
        <v>343.9</v>
      </c>
      <c r="D1097" s="57"/>
      <c r="E1097" s="57"/>
      <c r="F1097" s="57">
        <f t="shared" si="157"/>
        <v>343.9</v>
      </c>
      <c r="G1097" s="57">
        <v>10</v>
      </c>
      <c r="H1097" s="57"/>
      <c r="I1097" s="57"/>
      <c r="J1097" s="57">
        <f t="shared" si="158"/>
        <v>10</v>
      </c>
      <c r="K1097" s="56">
        <f t="shared" si="162"/>
        <v>4.952456418383518E-3</v>
      </c>
      <c r="L1097" s="54">
        <f t="shared" si="163"/>
        <v>18.225039619651348</v>
      </c>
      <c r="M1097" s="54">
        <f t="shared" si="159"/>
        <v>4.009508716323297</v>
      </c>
      <c r="N1097" s="54">
        <f t="shared" si="160"/>
        <v>8.656893819334389</v>
      </c>
      <c r="O1097" s="54">
        <v>0.79631925610228582</v>
      </c>
      <c r="P1097" s="56">
        <f t="shared" si="161"/>
        <v>9.2142371071274556E-2</v>
      </c>
    </row>
    <row r="1098" spans="1:16" x14ac:dyDescent="0.2">
      <c r="A1098" s="78">
        <f t="shared" si="164"/>
        <v>134</v>
      </c>
      <c r="B1098" s="57" t="s">
        <v>1430</v>
      </c>
      <c r="C1098" s="57">
        <v>282</v>
      </c>
      <c r="D1098" s="57"/>
      <c r="E1098" s="57"/>
      <c r="F1098" s="57">
        <f t="shared" si="157"/>
        <v>282</v>
      </c>
      <c r="G1098" s="57">
        <v>6</v>
      </c>
      <c r="H1098" s="57"/>
      <c r="I1098" s="57"/>
      <c r="J1098" s="57">
        <f t="shared" si="158"/>
        <v>6</v>
      </c>
      <c r="K1098" s="56">
        <f t="shared" si="162"/>
        <v>2.971473851030111E-3</v>
      </c>
      <c r="L1098" s="54">
        <f t="shared" si="163"/>
        <v>10.935023771790808</v>
      </c>
      <c r="M1098" s="54">
        <f t="shared" si="159"/>
        <v>2.4057052297939778</v>
      </c>
      <c r="N1098" s="54">
        <f t="shared" si="160"/>
        <v>5.1941362916006337</v>
      </c>
      <c r="O1098" s="54">
        <v>0.4777915536613716</v>
      </c>
      <c r="P1098" s="56">
        <f t="shared" si="161"/>
        <v>6.7420768960449615E-2</v>
      </c>
    </row>
    <row r="1099" spans="1:16" x14ac:dyDescent="0.2">
      <c r="A1099" s="78">
        <f t="shared" si="164"/>
        <v>135</v>
      </c>
      <c r="B1099" s="57" t="s">
        <v>1431</v>
      </c>
      <c r="C1099" s="57">
        <v>357.6</v>
      </c>
      <c r="D1099" s="57"/>
      <c r="E1099" s="57"/>
      <c r="F1099" s="57">
        <f t="shared" si="157"/>
        <v>357.6</v>
      </c>
      <c r="G1099" s="57">
        <v>9</v>
      </c>
      <c r="H1099" s="57"/>
      <c r="I1099" s="57"/>
      <c r="J1099" s="57">
        <f t="shared" si="158"/>
        <v>9</v>
      </c>
      <c r="K1099" s="56">
        <f t="shared" si="162"/>
        <v>4.4572107765451664E-3</v>
      </c>
      <c r="L1099" s="54">
        <f t="shared" si="163"/>
        <v>16.402535657686212</v>
      </c>
      <c r="M1099" s="54">
        <f t="shared" si="159"/>
        <v>3.6085578446909667</v>
      </c>
      <c r="N1099" s="54">
        <f t="shared" si="160"/>
        <v>7.7912044374009497</v>
      </c>
      <c r="O1099" s="54">
        <v>0.79631925610228582</v>
      </c>
      <c r="P1099" s="56">
        <f t="shared" si="161"/>
        <v>7.997376173344635E-2</v>
      </c>
    </row>
    <row r="1100" spans="1:16" x14ac:dyDescent="0.2">
      <c r="A1100" s="78">
        <f t="shared" si="164"/>
        <v>136</v>
      </c>
      <c r="B1100" s="57" t="s">
        <v>1432</v>
      </c>
      <c r="C1100" s="57">
        <v>300.8</v>
      </c>
      <c r="D1100" s="57">
        <v>27.5</v>
      </c>
      <c r="E1100" s="57"/>
      <c r="F1100" s="57">
        <f t="shared" si="157"/>
        <v>328.3</v>
      </c>
      <c r="G1100" s="57">
        <v>4</v>
      </c>
      <c r="H1100" s="57">
        <v>1</v>
      </c>
      <c r="I1100" s="57"/>
      <c r="J1100" s="57">
        <f t="shared" si="158"/>
        <v>5</v>
      </c>
      <c r="K1100" s="56">
        <f t="shared" si="162"/>
        <v>2.476228209191759E-3</v>
      </c>
      <c r="L1100" s="54">
        <f t="shared" si="163"/>
        <v>9.1125198098256739</v>
      </c>
      <c r="M1100" s="54">
        <f t="shared" si="159"/>
        <v>2.0047543581616485</v>
      </c>
      <c r="N1100" s="54">
        <f t="shared" si="160"/>
        <v>4.3284469096671945</v>
      </c>
      <c r="O1100" s="54">
        <v>0.31852770244091433</v>
      </c>
      <c r="P1100" s="56">
        <f t="shared" si="161"/>
        <v>4.8017815352103047E-2</v>
      </c>
    </row>
    <row r="1101" spans="1:16" x14ac:dyDescent="0.2">
      <c r="A1101" s="78">
        <f t="shared" si="164"/>
        <v>137</v>
      </c>
      <c r="B1101" s="57" t="s">
        <v>1528</v>
      </c>
      <c r="C1101" s="57">
        <v>424.7</v>
      </c>
      <c r="D1101" s="57"/>
      <c r="E1101" s="57"/>
      <c r="F1101" s="57">
        <f t="shared" si="157"/>
        <v>424.7</v>
      </c>
      <c r="G1101" s="57">
        <v>10</v>
      </c>
      <c r="H1101" s="57"/>
      <c r="I1101" s="57"/>
      <c r="J1101" s="57">
        <f t="shared" si="158"/>
        <v>10</v>
      </c>
      <c r="K1101" s="56">
        <f t="shared" si="162"/>
        <v>4.952456418383518E-3</v>
      </c>
      <c r="L1101" s="54">
        <f t="shared" si="163"/>
        <v>18.225039619651348</v>
      </c>
      <c r="M1101" s="54">
        <f t="shared" si="159"/>
        <v>4.009508716323297</v>
      </c>
      <c r="N1101" s="54">
        <f t="shared" si="160"/>
        <v>8.656893819334389</v>
      </c>
      <c r="O1101" s="54">
        <v>0.79631925610228582</v>
      </c>
      <c r="P1101" s="56">
        <f t="shared" si="161"/>
        <v>7.4612105984015353E-2</v>
      </c>
    </row>
    <row r="1102" spans="1:16" x14ac:dyDescent="0.2">
      <c r="A1102" s="78">
        <f t="shared" si="164"/>
        <v>138</v>
      </c>
      <c r="B1102" s="57" t="s">
        <v>1529</v>
      </c>
      <c r="C1102" s="57">
        <v>120.4</v>
      </c>
      <c r="D1102" s="57"/>
      <c r="E1102" s="57"/>
      <c r="F1102" s="57">
        <f t="shared" si="157"/>
        <v>120.4</v>
      </c>
      <c r="G1102" s="57">
        <v>3</v>
      </c>
      <c r="H1102" s="57"/>
      <c r="I1102" s="57"/>
      <c r="J1102" s="57">
        <f t="shared" si="158"/>
        <v>3</v>
      </c>
      <c r="K1102" s="56">
        <f t="shared" si="162"/>
        <v>1.4857369255150555E-3</v>
      </c>
      <c r="L1102" s="54">
        <f t="shared" si="163"/>
        <v>5.4675118858954042</v>
      </c>
      <c r="M1102" s="54">
        <f t="shared" si="159"/>
        <v>1.2028526148969889</v>
      </c>
      <c r="N1102" s="54">
        <f t="shared" si="160"/>
        <v>2.5970681458003169</v>
      </c>
      <c r="O1102" s="54">
        <v>0.2388957768306858</v>
      </c>
      <c r="P1102" s="56">
        <f t="shared" si="161"/>
        <v>7.8956216141390326E-2</v>
      </c>
    </row>
    <row r="1103" spans="1:16" x14ac:dyDescent="0.2">
      <c r="A1103" s="78">
        <f t="shared" si="164"/>
        <v>139</v>
      </c>
      <c r="B1103" s="57" t="s">
        <v>1530</v>
      </c>
      <c r="C1103" s="57">
        <v>317.60000000000002</v>
      </c>
      <c r="D1103" s="57"/>
      <c r="E1103" s="57"/>
      <c r="F1103" s="57">
        <f t="shared" si="157"/>
        <v>317.60000000000002</v>
      </c>
      <c r="G1103" s="57">
        <v>10</v>
      </c>
      <c r="H1103" s="57"/>
      <c r="I1103" s="57"/>
      <c r="J1103" s="57">
        <f t="shared" si="158"/>
        <v>10</v>
      </c>
      <c r="K1103" s="56">
        <f t="shared" si="162"/>
        <v>4.952456418383518E-3</v>
      </c>
      <c r="L1103" s="54">
        <f t="shared" si="163"/>
        <v>18.225039619651348</v>
      </c>
      <c r="M1103" s="54">
        <f t="shared" si="159"/>
        <v>4.009508716323297</v>
      </c>
      <c r="N1103" s="54">
        <f t="shared" si="160"/>
        <v>8.656893819334389</v>
      </c>
      <c r="O1103" s="54">
        <v>0.87595118171251451</v>
      </c>
      <c r="P1103" s="56">
        <f t="shared" si="161"/>
        <v>0.10002327876895953</v>
      </c>
    </row>
    <row r="1104" spans="1:16" x14ac:dyDescent="0.2">
      <c r="A1104" s="78">
        <f t="shared" si="164"/>
        <v>140</v>
      </c>
      <c r="B1104" s="57" t="s">
        <v>1531</v>
      </c>
      <c r="C1104" s="57">
        <v>395.53</v>
      </c>
      <c r="D1104" s="57"/>
      <c r="E1104" s="57"/>
      <c r="F1104" s="57">
        <f t="shared" si="157"/>
        <v>395.53</v>
      </c>
      <c r="G1104" s="57">
        <v>14</v>
      </c>
      <c r="H1104" s="57"/>
      <c r="I1104" s="57"/>
      <c r="J1104" s="57">
        <f t="shared" si="158"/>
        <v>14</v>
      </c>
      <c r="K1104" s="56">
        <f t="shared" si="162"/>
        <v>6.9334389857369262E-3</v>
      </c>
      <c r="L1104" s="54">
        <f t="shared" si="163"/>
        <v>25.515055467511889</v>
      </c>
      <c r="M1104" s="54">
        <f t="shared" si="159"/>
        <v>5.6133122028526152</v>
      </c>
      <c r="N1104" s="54">
        <f t="shared" si="160"/>
        <v>12.119651347068146</v>
      </c>
      <c r="O1104" s="54">
        <v>1.1148469585432002</v>
      </c>
      <c r="P1104" s="56">
        <f t="shared" si="161"/>
        <v>0.11216055918887531</v>
      </c>
    </row>
    <row r="1105" spans="1:16" x14ac:dyDescent="0.2">
      <c r="A1105" s="78">
        <f t="shared" si="164"/>
        <v>141</v>
      </c>
      <c r="B1105" s="57" t="s">
        <v>1532</v>
      </c>
      <c r="C1105" s="57">
        <v>516.79999999999995</v>
      </c>
      <c r="D1105" s="57"/>
      <c r="E1105" s="57"/>
      <c r="F1105" s="57">
        <f t="shared" si="157"/>
        <v>516.79999999999995</v>
      </c>
      <c r="G1105" s="57">
        <v>16</v>
      </c>
      <c r="H1105" s="57"/>
      <c r="I1105" s="57"/>
      <c r="J1105" s="57">
        <f t="shared" si="158"/>
        <v>16</v>
      </c>
      <c r="K1105" s="56">
        <f t="shared" si="162"/>
        <v>7.9239302694136295E-3</v>
      </c>
      <c r="L1105" s="54">
        <f t="shared" si="163"/>
        <v>29.160063391442158</v>
      </c>
      <c r="M1105" s="54">
        <f t="shared" si="159"/>
        <v>6.4152139461172748</v>
      </c>
      <c r="N1105" s="54">
        <f t="shared" si="160"/>
        <v>13.851030110935024</v>
      </c>
      <c r="O1105" s="54">
        <v>1.2741108097636573</v>
      </c>
      <c r="P1105" s="56">
        <f t="shared" si="161"/>
        <v>9.8104524493533504E-2</v>
      </c>
    </row>
    <row r="1106" spans="1:16" x14ac:dyDescent="0.2">
      <c r="A1106" s="78">
        <f t="shared" si="164"/>
        <v>142</v>
      </c>
      <c r="B1106" s="57" t="s">
        <v>1533</v>
      </c>
      <c r="C1106" s="57">
        <v>305.89999999999998</v>
      </c>
      <c r="D1106" s="57"/>
      <c r="E1106" s="57"/>
      <c r="F1106" s="57">
        <f t="shared" si="157"/>
        <v>305.89999999999998</v>
      </c>
      <c r="G1106" s="57">
        <v>6</v>
      </c>
      <c r="H1106" s="57"/>
      <c r="I1106" s="57"/>
      <c r="J1106" s="57">
        <f t="shared" si="158"/>
        <v>6</v>
      </c>
      <c r="K1106" s="56">
        <f t="shared" si="162"/>
        <v>2.971473851030111E-3</v>
      </c>
      <c r="L1106" s="54">
        <f t="shared" si="163"/>
        <v>10.935023771790808</v>
      </c>
      <c r="M1106" s="54">
        <f t="shared" si="159"/>
        <v>2.4057052297939778</v>
      </c>
      <c r="N1106" s="54">
        <f t="shared" si="160"/>
        <v>5.1941362916006337</v>
      </c>
      <c r="O1106" s="54">
        <v>0.4777915536613716</v>
      </c>
      <c r="P1106" s="56">
        <f t="shared" si="161"/>
        <v>6.2153177008325573E-2</v>
      </c>
    </row>
    <row r="1107" spans="1:16" x14ac:dyDescent="0.2">
      <c r="A1107" s="78">
        <f t="shared" si="164"/>
        <v>143</v>
      </c>
      <c r="B1107" s="57" t="s">
        <v>1534</v>
      </c>
      <c r="C1107" s="57">
        <v>483.9</v>
      </c>
      <c r="D1107" s="57"/>
      <c r="E1107" s="57">
        <v>35.299999999999997</v>
      </c>
      <c r="F1107" s="57">
        <f t="shared" si="157"/>
        <v>519.19999999999993</v>
      </c>
      <c r="G1107" s="57">
        <v>12</v>
      </c>
      <c r="H1107" s="57"/>
      <c r="I1107" s="57">
        <v>1</v>
      </c>
      <c r="J1107" s="57">
        <f t="shared" si="158"/>
        <v>13</v>
      </c>
      <c r="K1107" s="56">
        <f t="shared" si="162"/>
        <v>6.4381933438985737E-3</v>
      </c>
      <c r="L1107" s="54">
        <f t="shared" si="163"/>
        <v>23.692551505546753</v>
      </c>
      <c r="M1107" s="54">
        <f t="shared" si="159"/>
        <v>5.2123613312202854</v>
      </c>
      <c r="N1107" s="54">
        <f t="shared" si="160"/>
        <v>11.253961965134707</v>
      </c>
      <c r="O1107" s="54">
        <v>0.95558310732274321</v>
      </c>
      <c r="P1107" s="56">
        <f t="shared" si="161"/>
        <v>7.9188093045501728E-2</v>
      </c>
    </row>
    <row r="1108" spans="1:16" x14ac:dyDescent="0.2">
      <c r="A1108" s="78">
        <f t="shared" si="164"/>
        <v>144</v>
      </c>
      <c r="B1108" s="57" t="s">
        <v>1535</v>
      </c>
      <c r="C1108" s="57">
        <v>257.3</v>
      </c>
      <c r="D1108" s="57"/>
      <c r="E1108" s="57"/>
      <c r="F1108" s="57">
        <f t="shared" si="157"/>
        <v>257.3</v>
      </c>
      <c r="G1108" s="57">
        <v>5</v>
      </c>
      <c r="H1108" s="57"/>
      <c r="I1108" s="57"/>
      <c r="J1108" s="57">
        <f t="shared" si="158"/>
        <v>5</v>
      </c>
      <c r="K1108" s="56">
        <f t="shared" si="162"/>
        <v>2.476228209191759E-3</v>
      </c>
      <c r="L1108" s="54">
        <f t="shared" si="163"/>
        <v>9.1125198098256739</v>
      </c>
      <c r="M1108" s="54">
        <f t="shared" si="159"/>
        <v>2.0047543581616485</v>
      </c>
      <c r="N1108" s="54">
        <f t="shared" si="160"/>
        <v>4.3284469096671945</v>
      </c>
      <c r="O1108" s="54">
        <v>0.39815962805114291</v>
      </c>
      <c r="P1108" s="56">
        <f t="shared" si="161"/>
        <v>6.157746096271146E-2</v>
      </c>
    </row>
    <row r="1109" spans="1:16" x14ac:dyDescent="0.2">
      <c r="A1109" s="78">
        <f t="shared" si="164"/>
        <v>145</v>
      </c>
      <c r="B1109" s="57" t="s">
        <v>1536</v>
      </c>
      <c r="C1109" s="57">
        <v>261.3</v>
      </c>
      <c r="D1109" s="57"/>
      <c r="E1109" s="57"/>
      <c r="F1109" s="57">
        <f t="shared" si="157"/>
        <v>261.3</v>
      </c>
      <c r="G1109" s="57">
        <v>5</v>
      </c>
      <c r="H1109" s="57"/>
      <c r="I1109" s="57">
        <v>1</v>
      </c>
      <c r="J1109" s="57">
        <f t="shared" si="158"/>
        <v>6</v>
      </c>
      <c r="K1109" s="56">
        <f t="shared" si="162"/>
        <v>2.971473851030111E-3</v>
      </c>
      <c r="L1109" s="54">
        <f t="shared" si="163"/>
        <v>10.935023771790808</v>
      </c>
      <c r="M1109" s="54">
        <f t="shared" si="159"/>
        <v>2.4057052297939778</v>
      </c>
      <c r="N1109" s="54">
        <f t="shared" si="160"/>
        <v>5.1941362916006337</v>
      </c>
      <c r="O1109" s="54">
        <v>0.4777915536613716</v>
      </c>
      <c r="P1109" s="56">
        <f t="shared" si="161"/>
        <v>7.2761794285674669E-2</v>
      </c>
    </row>
    <row r="1110" spans="1:16" x14ac:dyDescent="0.2">
      <c r="A1110" s="78">
        <f t="shared" si="164"/>
        <v>146</v>
      </c>
      <c r="B1110" s="57" t="s">
        <v>1537</v>
      </c>
      <c r="C1110" s="57">
        <v>296.89999999999998</v>
      </c>
      <c r="D1110" s="57"/>
      <c r="E1110" s="57">
        <v>50</v>
      </c>
      <c r="F1110" s="57">
        <f t="shared" si="157"/>
        <v>346.9</v>
      </c>
      <c r="G1110" s="57">
        <v>9</v>
      </c>
      <c r="H1110" s="57"/>
      <c r="I1110" s="57">
        <v>1</v>
      </c>
      <c r="J1110" s="57">
        <f t="shared" si="158"/>
        <v>10</v>
      </c>
      <c r="K1110" s="56">
        <f t="shared" si="162"/>
        <v>4.952456418383518E-3</v>
      </c>
      <c r="L1110" s="54">
        <f t="shared" si="163"/>
        <v>18.225039619651348</v>
      </c>
      <c r="M1110" s="54">
        <f t="shared" si="159"/>
        <v>4.009508716323297</v>
      </c>
      <c r="N1110" s="54">
        <f t="shared" si="160"/>
        <v>8.656893819334389</v>
      </c>
      <c r="O1110" s="54">
        <v>0.71668733049205735</v>
      </c>
      <c r="P1110" s="56">
        <f t="shared" si="161"/>
        <v>9.1115968537910319E-2</v>
      </c>
    </row>
    <row r="1111" spans="1:16" x14ac:dyDescent="0.2">
      <c r="A1111" s="78">
        <f t="shared" si="164"/>
        <v>147</v>
      </c>
      <c r="B1111" s="57" t="s">
        <v>1538</v>
      </c>
      <c r="C1111" s="57">
        <v>495.2</v>
      </c>
      <c r="D1111" s="57"/>
      <c r="E1111" s="57">
        <v>62.5</v>
      </c>
      <c r="F1111" s="57">
        <f t="shared" si="157"/>
        <v>557.70000000000005</v>
      </c>
      <c r="G1111" s="57">
        <v>13</v>
      </c>
      <c r="H1111" s="57"/>
      <c r="I1111" s="57">
        <v>1</v>
      </c>
      <c r="J1111" s="57">
        <f t="shared" si="158"/>
        <v>14</v>
      </c>
      <c r="K1111" s="56">
        <f t="shared" si="162"/>
        <v>6.9334389857369262E-3</v>
      </c>
      <c r="L1111" s="54">
        <f t="shared" si="163"/>
        <v>25.515055467511889</v>
      </c>
      <c r="M1111" s="54">
        <f t="shared" si="159"/>
        <v>5.6133122028526152</v>
      </c>
      <c r="N1111" s="54">
        <f t="shared" si="160"/>
        <v>12.119651347068146</v>
      </c>
      <c r="O1111" s="54">
        <v>1.0352150329329717</v>
      </c>
      <c r="P1111" s="56">
        <f t="shared" si="161"/>
        <v>7.9403324458249283E-2</v>
      </c>
    </row>
    <row r="1112" spans="1:16" x14ac:dyDescent="0.2">
      <c r="A1112" s="78">
        <f t="shared" si="164"/>
        <v>148</v>
      </c>
      <c r="B1112" s="57" t="s">
        <v>1539</v>
      </c>
      <c r="C1112" s="57">
        <v>446.2</v>
      </c>
      <c r="D1112" s="57"/>
      <c r="E1112" s="57"/>
      <c r="F1112" s="57">
        <f t="shared" si="157"/>
        <v>446.2</v>
      </c>
      <c r="G1112" s="57">
        <v>13</v>
      </c>
      <c r="H1112" s="57"/>
      <c r="I1112" s="57"/>
      <c r="J1112" s="57">
        <f t="shared" si="158"/>
        <v>13</v>
      </c>
      <c r="K1112" s="56">
        <f t="shared" si="162"/>
        <v>6.4381933438985737E-3</v>
      </c>
      <c r="L1112" s="54">
        <f t="shared" si="163"/>
        <v>23.692551505546753</v>
      </c>
      <c r="M1112" s="54">
        <f t="shared" si="159"/>
        <v>5.2123613312202854</v>
      </c>
      <c r="N1112" s="54">
        <f t="shared" si="160"/>
        <v>11.253961965134707</v>
      </c>
      <c r="O1112" s="54">
        <v>1.0352150329329717</v>
      </c>
      <c r="P1112" s="56">
        <f t="shared" si="161"/>
        <v>9.2322030109445813E-2</v>
      </c>
    </row>
    <row r="1113" spans="1:16" x14ac:dyDescent="0.2">
      <c r="A1113" s="78">
        <f t="shared" si="164"/>
        <v>149</v>
      </c>
      <c r="B1113" s="57" t="s">
        <v>1540</v>
      </c>
      <c r="C1113" s="57">
        <v>266.39999999999998</v>
      </c>
      <c r="D1113" s="57"/>
      <c r="E1113" s="57"/>
      <c r="F1113" s="57">
        <f t="shared" si="157"/>
        <v>266.39999999999998</v>
      </c>
      <c r="G1113" s="57">
        <v>6</v>
      </c>
      <c r="H1113" s="57"/>
      <c r="I1113" s="57">
        <v>1</v>
      </c>
      <c r="J1113" s="57">
        <f t="shared" si="158"/>
        <v>7</v>
      </c>
      <c r="K1113" s="56">
        <f t="shared" si="162"/>
        <v>3.4667194928684631E-3</v>
      </c>
      <c r="L1113" s="54">
        <f t="shared" si="163"/>
        <v>12.757527733755945</v>
      </c>
      <c r="M1113" s="54">
        <f t="shared" si="159"/>
        <v>2.8066561014263076</v>
      </c>
      <c r="N1113" s="54">
        <f t="shared" si="160"/>
        <v>6.059825673534073</v>
      </c>
      <c r="O1113" s="54">
        <v>0.55742347927160008</v>
      </c>
      <c r="P1113" s="56">
        <f t="shared" si="161"/>
        <v>8.3263637342297026E-2</v>
      </c>
    </row>
    <row r="1114" spans="1:16" x14ac:dyDescent="0.2">
      <c r="A1114" s="78">
        <f t="shared" si="164"/>
        <v>150</v>
      </c>
      <c r="B1114" s="57" t="s">
        <v>1541</v>
      </c>
      <c r="C1114" s="57">
        <v>548.4</v>
      </c>
      <c r="D1114" s="57"/>
      <c r="E1114" s="29">
        <v>215.2</v>
      </c>
      <c r="F1114" s="57">
        <f t="shared" si="157"/>
        <v>763.59999999999991</v>
      </c>
      <c r="G1114" s="57">
        <v>11</v>
      </c>
      <c r="H1114" s="57">
        <v>1</v>
      </c>
      <c r="I1114" s="57">
        <v>2</v>
      </c>
      <c r="J1114" s="57">
        <f t="shared" si="158"/>
        <v>14</v>
      </c>
      <c r="K1114" s="56">
        <f t="shared" si="162"/>
        <v>6.9334389857369262E-3</v>
      </c>
      <c r="L1114" s="54">
        <f t="shared" si="163"/>
        <v>25.515055467511889</v>
      </c>
      <c r="M1114" s="54">
        <f t="shared" si="159"/>
        <v>5.6133122028526152</v>
      </c>
      <c r="N1114" s="54">
        <f t="shared" si="160"/>
        <v>12.119651347068146</v>
      </c>
      <c r="O1114" s="54">
        <v>0.95558310732274321</v>
      </c>
      <c r="P1114" s="56">
        <f t="shared" si="161"/>
        <v>5.7888426040800689E-2</v>
      </c>
    </row>
    <row r="1115" spans="1:16" x14ac:dyDescent="0.2">
      <c r="A1115" s="78">
        <f t="shared" si="164"/>
        <v>151</v>
      </c>
      <c r="B1115" s="57" t="s">
        <v>1542</v>
      </c>
      <c r="C1115" s="57">
        <v>539.79999999999995</v>
      </c>
      <c r="D1115" s="57">
        <v>83.3</v>
      </c>
      <c r="E1115" s="57"/>
      <c r="F1115" s="57">
        <f t="shared" si="157"/>
        <v>623.09999999999991</v>
      </c>
      <c r="G1115" s="57">
        <v>8</v>
      </c>
      <c r="H1115" s="57">
        <v>2</v>
      </c>
      <c r="I1115" s="57">
        <v>1</v>
      </c>
      <c r="J1115" s="57">
        <f t="shared" si="158"/>
        <v>11</v>
      </c>
      <c r="K1115" s="56">
        <f t="shared" si="162"/>
        <v>5.4477020602218705E-3</v>
      </c>
      <c r="L1115" s="54">
        <f t="shared" si="163"/>
        <v>20.047543581616484</v>
      </c>
      <c r="M1115" s="54">
        <f t="shared" si="159"/>
        <v>4.4104595879556268</v>
      </c>
      <c r="N1115" s="54">
        <f t="shared" si="160"/>
        <v>9.52258320126783</v>
      </c>
      <c r="O1115" s="54">
        <v>0.63705540488182866</v>
      </c>
      <c r="P1115" s="56">
        <f t="shared" si="161"/>
        <v>5.5557120487436641E-2</v>
      </c>
    </row>
    <row r="1116" spans="1:16" x14ac:dyDescent="0.2">
      <c r="A1116" s="78">
        <f t="shared" si="164"/>
        <v>152</v>
      </c>
      <c r="B1116" s="57" t="s">
        <v>1543</v>
      </c>
      <c r="C1116" s="57">
        <v>384.6</v>
      </c>
      <c r="D1116" s="57"/>
      <c r="E1116" s="57"/>
      <c r="F1116" s="57">
        <f t="shared" si="157"/>
        <v>384.6</v>
      </c>
      <c r="G1116" s="57">
        <v>8</v>
      </c>
      <c r="H1116" s="57"/>
      <c r="I1116" s="57"/>
      <c r="J1116" s="57">
        <f t="shared" si="158"/>
        <v>8</v>
      </c>
      <c r="K1116" s="56">
        <f t="shared" si="162"/>
        <v>3.9619651347068147E-3</v>
      </c>
      <c r="L1116" s="54">
        <f t="shared" si="163"/>
        <v>14.580031695721079</v>
      </c>
      <c r="M1116" s="54">
        <f t="shared" si="159"/>
        <v>3.2076069730586374</v>
      </c>
      <c r="N1116" s="54">
        <f t="shared" si="160"/>
        <v>6.9255150554675122</v>
      </c>
      <c r="O1116" s="54">
        <v>0.63705540488182866</v>
      </c>
      <c r="P1116" s="56">
        <f t="shared" si="161"/>
        <v>6.5913180262946056E-2</v>
      </c>
    </row>
    <row r="1117" spans="1:16" x14ac:dyDescent="0.2">
      <c r="A1117" s="78">
        <f t="shared" si="164"/>
        <v>153</v>
      </c>
      <c r="B1117" s="57" t="s">
        <v>2440</v>
      </c>
      <c r="C1117" s="57">
        <v>589.75</v>
      </c>
      <c r="D1117" s="57"/>
      <c r="E1117" s="57">
        <v>32.799999999999997</v>
      </c>
      <c r="F1117" s="57">
        <f t="shared" si="157"/>
        <v>622.54999999999995</v>
      </c>
      <c r="G1117" s="57">
        <v>11</v>
      </c>
      <c r="H1117" s="57"/>
      <c r="I1117" s="57">
        <v>1</v>
      </c>
      <c r="J1117" s="57">
        <f t="shared" si="158"/>
        <v>12</v>
      </c>
      <c r="K1117" s="56">
        <f t="shared" si="162"/>
        <v>5.9429477020602221E-3</v>
      </c>
      <c r="L1117" s="54">
        <f t="shared" si="163"/>
        <v>21.870047543581617</v>
      </c>
      <c r="M1117" s="54">
        <f t="shared" si="159"/>
        <v>4.8114104595879557</v>
      </c>
      <c r="N1117" s="54">
        <f t="shared" si="160"/>
        <v>10.388272583201267</v>
      </c>
      <c r="O1117" s="54">
        <v>0.87595118171251451</v>
      </c>
      <c r="P1117" s="56">
        <f t="shared" si="161"/>
        <v>6.0952022758145298E-2</v>
      </c>
    </row>
    <row r="1118" spans="1:16" x14ac:dyDescent="0.2">
      <c r="A1118" s="78">
        <f t="shared" si="164"/>
        <v>154</v>
      </c>
      <c r="B1118" s="57" t="s">
        <v>2441</v>
      </c>
      <c r="C1118" s="57">
        <v>405</v>
      </c>
      <c r="D1118" s="57"/>
      <c r="E1118" s="57">
        <v>21</v>
      </c>
      <c r="F1118" s="57">
        <f t="shared" si="157"/>
        <v>426</v>
      </c>
      <c r="G1118" s="57">
        <v>9</v>
      </c>
      <c r="H1118" s="57"/>
      <c r="I1118" s="57">
        <v>2</v>
      </c>
      <c r="J1118" s="57">
        <f t="shared" si="158"/>
        <v>11</v>
      </c>
      <c r="K1118" s="56">
        <f t="shared" si="162"/>
        <v>5.4477020602218705E-3</v>
      </c>
      <c r="L1118" s="54">
        <f t="shared" si="163"/>
        <v>20.047543581616484</v>
      </c>
      <c r="M1118" s="54">
        <f t="shared" si="159"/>
        <v>4.4104595879556268</v>
      </c>
      <c r="N1118" s="54">
        <f t="shared" si="160"/>
        <v>9.52258320126783</v>
      </c>
      <c r="O1118" s="54">
        <v>0.71668733049205735</v>
      </c>
      <c r="P1118" s="56">
        <f t="shared" si="161"/>
        <v>8.1448999298901398E-2</v>
      </c>
    </row>
    <row r="1119" spans="1:16" x14ac:dyDescent="0.2">
      <c r="A1119" s="78">
        <f t="shared" si="164"/>
        <v>155</v>
      </c>
      <c r="B1119" s="57" t="s">
        <v>2442</v>
      </c>
      <c r="C1119" s="57">
        <v>678.5</v>
      </c>
      <c r="D1119" s="57"/>
      <c r="E1119" s="57"/>
      <c r="F1119" s="57">
        <f t="shared" si="157"/>
        <v>678.5</v>
      </c>
      <c r="G1119" s="57">
        <v>21</v>
      </c>
      <c r="H1119" s="57"/>
      <c r="I1119" s="57"/>
      <c r="J1119" s="57">
        <f t="shared" si="158"/>
        <v>21</v>
      </c>
      <c r="K1119" s="56">
        <f t="shared" si="162"/>
        <v>1.0400158478605389E-2</v>
      </c>
      <c r="L1119" s="54">
        <f t="shared" si="163"/>
        <v>38.272583201267835</v>
      </c>
      <c r="M1119" s="54">
        <f t="shared" si="159"/>
        <v>8.4199683042789246</v>
      </c>
      <c r="N1119" s="54">
        <f t="shared" si="160"/>
        <v>18.179477020602221</v>
      </c>
      <c r="O1119" s="54">
        <v>1.6722704378148003</v>
      </c>
      <c r="P1119" s="56">
        <f t="shared" si="161"/>
        <v>9.8075606431781551E-2</v>
      </c>
    </row>
    <row r="1120" spans="1:16" x14ac:dyDescent="0.2">
      <c r="A1120" s="78">
        <f t="shared" si="164"/>
        <v>156</v>
      </c>
      <c r="B1120" s="57" t="s">
        <v>2443</v>
      </c>
      <c r="C1120" s="57">
        <v>973.9</v>
      </c>
      <c r="D1120" s="57"/>
      <c r="E1120" s="57">
        <v>132.80000000000001</v>
      </c>
      <c r="F1120" s="57">
        <f t="shared" si="157"/>
        <v>1106.7</v>
      </c>
      <c r="G1120" s="57">
        <v>17</v>
      </c>
      <c r="H1120" s="57"/>
      <c r="I1120" s="57">
        <v>2</v>
      </c>
      <c r="J1120" s="57">
        <f t="shared" si="158"/>
        <v>19</v>
      </c>
      <c r="K1120" s="56">
        <f t="shared" si="162"/>
        <v>9.4096671949286843E-3</v>
      </c>
      <c r="L1120" s="54">
        <f t="shared" si="163"/>
        <v>34.627575277337556</v>
      </c>
      <c r="M1120" s="54">
        <f t="shared" si="159"/>
        <v>7.6180665610142624</v>
      </c>
      <c r="N1120" s="54">
        <f t="shared" si="160"/>
        <v>16.448098256735339</v>
      </c>
      <c r="O1120" s="54">
        <v>1.4333746609841147</v>
      </c>
      <c r="P1120" s="56">
        <f t="shared" si="161"/>
        <v>5.4330093752662206E-2</v>
      </c>
    </row>
    <row r="1121" spans="1:16" x14ac:dyDescent="0.2">
      <c r="A1121" s="78">
        <f t="shared" si="164"/>
        <v>157</v>
      </c>
      <c r="B1121" s="57" t="s">
        <v>2444</v>
      </c>
      <c r="C1121" s="57">
        <v>669.8</v>
      </c>
      <c r="D1121" s="57"/>
      <c r="E1121" s="57"/>
      <c r="F1121" s="57">
        <f t="shared" si="157"/>
        <v>669.8</v>
      </c>
      <c r="G1121" s="57">
        <v>15</v>
      </c>
      <c r="H1121" s="57"/>
      <c r="I1121" s="57">
        <v>1</v>
      </c>
      <c r="J1121" s="57">
        <f t="shared" si="158"/>
        <v>16</v>
      </c>
      <c r="K1121" s="56">
        <f t="shared" si="162"/>
        <v>7.9239302694136295E-3</v>
      </c>
      <c r="L1121" s="54">
        <f t="shared" si="163"/>
        <v>29.160063391442158</v>
      </c>
      <c r="M1121" s="54">
        <f t="shared" si="159"/>
        <v>6.4152139461172748</v>
      </c>
      <c r="N1121" s="54">
        <f t="shared" si="160"/>
        <v>13.851030110935024</v>
      </c>
      <c r="O1121" s="54">
        <v>1.2741108097636573</v>
      </c>
      <c r="P1121" s="56">
        <f t="shared" si="161"/>
        <v>7.5694861538157826E-2</v>
      </c>
    </row>
    <row r="1122" spans="1:16" x14ac:dyDescent="0.2">
      <c r="A1122" s="78">
        <f t="shared" si="164"/>
        <v>158</v>
      </c>
      <c r="B1122" s="57" t="s">
        <v>2445</v>
      </c>
      <c r="C1122" s="57">
        <v>533.79999999999995</v>
      </c>
      <c r="D1122" s="57"/>
      <c r="E1122" s="57"/>
      <c r="F1122" s="57">
        <f t="shared" si="157"/>
        <v>533.79999999999995</v>
      </c>
      <c r="G1122" s="57">
        <v>11</v>
      </c>
      <c r="H1122" s="57"/>
      <c r="I1122" s="57"/>
      <c r="J1122" s="57">
        <f t="shared" si="158"/>
        <v>11</v>
      </c>
      <c r="K1122" s="56">
        <f t="shared" si="162"/>
        <v>5.4477020602218705E-3</v>
      </c>
      <c r="L1122" s="54">
        <f t="shared" si="163"/>
        <v>20.047543581616484</v>
      </c>
      <c r="M1122" s="54">
        <f t="shared" si="159"/>
        <v>4.4104595879556268</v>
      </c>
      <c r="N1122" s="54">
        <f t="shared" si="160"/>
        <v>9.52258320126783</v>
      </c>
      <c r="O1122" s="54">
        <v>0.95558310732274321</v>
      </c>
      <c r="P1122" s="56">
        <f t="shared" si="161"/>
        <v>6.5448050727168763E-2</v>
      </c>
    </row>
    <row r="1123" spans="1:16" x14ac:dyDescent="0.2">
      <c r="A1123" s="78">
        <f t="shared" si="164"/>
        <v>159</v>
      </c>
      <c r="B1123" s="57" t="s">
        <v>2446</v>
      </c>
      <c r="C1123" s="57">
        <v>413.5</v>
      </c>
      <c r="D1123" s="57"/>
      <c r="E1123" s="57">
        <v>30.4</v>
      </c>
      <c r="F1123" s="57">
        <f t="shared" si="157"/>
        <v>443.9</v>
      </c>
      <c r="G1123" s="57">
        <v>8</v>
      </c>
      <c r="H1123" s="57"/>
      <c r="I1123" s="57">
        <v>1</v>
      </c>
      <c r="J1123" s="57">
        <f t="shared" si="158"/>
        <v>9</v>
      </c>
      <c r="K1123" s="56">
        <f t="shared" si="162"/>
        <v>4.4572107765451664E-3</v>
      </c>
      <c r="L1123" s="54">
        <f t="shared" si="163"/>
        <v>16.402535657686212</v>
      </c>
      <c r="M1123" s="54">
        <f t="shared" si="159"/>
        <v>3.6085578446909667</v>
      </c>
      <c r="N1123" s="54">
        <f t="shared" si="160"/>
        <v>7.7912044374009497</v>
      </c>
      <c r="O1123" s="54">
        <v>0.71668733049205735</v>
      </c>
      <c r="P1123" s="56">
        <f t="shared" si="161"/>
        <v>6.4246418721041199E-2</v>
      </c>
    </row>
    <row r="1124" spans="1:16" x14ac:dyDescent="0.2">
      <c r="A1124" s="78">
        <f t="shared" si="164"/>
        <v>160</v>
      </c>
      <c r="B1124" s="57" t="s">
        <v>2447</v>
      </c>
      <c r="C1124" s="57">
        <v>526.5</v>
      </c>
      <c r="D1124" s="57"/>
      <c r="E1124" s="57">
        <v>45.5</v>
      </c>
      <c r="F1124" s="57">
        <f t="shared" si="157"/>
        <v>572</v>
      </c>
      <c r="G1124" s="57">
        <v>14</v>
      </c>
      <c r="H1124" s="57">
        <v>1</v>
      </c>
      <c r="I1124" s="57">
        <v>1</v>
      </c>
      <c r="J1124" s="57">
        <f t="shared" si="158"/>
        <v>16</v>
      </c>
      <c r="K1124" s="56">
        <f t="shared" si="162"/>
        <v>7.9239302694136295E-3</v>
      </c>
      <c r="L1124" s="54">
        <f t="shared" si="163"/>
        <v>29.160063391442158</v>
      </c>
      <c r="M1124" s="54">
        <f t="shared" si="159"/>
        <v>6.4152139461172748</v>
      </c>
      <c r="N1124" s="54">
        <f t="shared" si="160"/>
        <v>13.851030110935024</v>
      </c>
      <c r="O1124" s="54">
        <v>1.2741108097636573</v>
      </c>
      <c r="P1124" s="56">
        <f t="shared" si="161"/>
        <v>8.8637094857094603E-2</v>
      </c>
    </row>
    <row r="1125" spans="1:16" x14ac:dyDescent="0.2">
      <c r="A1125" s="78">
        <f t="shared" si="164"/>
        <v>161</v>
      </c>
      <c r="B1125" s="57" t="s">
        <v>2448</v>
      </c>
      <c r="C1125" s="57">
        <v>894.7</v>
      </c>
      <c r="D1125" s="57"/>
      <c r="E1125" s="57">
        <v>42.5</v>
      </c>
      <c r="F1125" s="57">
        <f t="shared" si="157"/>
        <v>937.2</v>
      </c>
      <c r="G1125" s="57">
        <v>23</v>
      </c>
      <c r="H1125" s="57"/>
      <c r="I1125" s="57">
        <v>1</v>
      </c>
      <c r="J1125" s="57">
        <f t="shared" si="158"/>
        <v>24</v>
      </c>
      <c r="K1125" s="56">
        <f t="shared" si="162"/>
        <v>1.1885895404120444E-2</v>
      </c>
      <c r="L1125" s="54">
        <f t="shared" si="163"/>
        <v>43.740095087163233</v>
      </c>
      <c r="M1125" s="54">
        <f t="shared" si="159"/>
        <v>9.6228209191759113</v>
      </c>
      <c r="N1125" s="54">
        <f t="shared" si="160"/>
        <v>20.776545166402535</v>
      </c>
      <c r="O1125" s="54">
        <v>1.9111662146454864</v>
      </c>
      <c r="P1125" s="56">
        <f t="shared" si="161"/>
        <v>8.1146636136776737E-2</v>
      </c>
    </row>
    <row r="1126" spans="1:16" x14ac:dyDescent="0.2">
      <c r="A1126" s="78">
        <f t="shared" si="164"/>
        <v>162</v>
      </c>
      <c r="B1126" s="57" t="s">
        <v>2449</v>
      </c>
      <c r="C1126" s="57">
        <v>544.79999999999995</v>
      </c>
      <c r="D1126" s="57"/>
      <c r="E1126" s="57"/>
      <c r="F1126" s="57">
        <f t="shared" si="157"/>
        <v>544.79999999999995</v>
      </c>
      <c r="G1126" s="57">
        <v>12</v>
      </c>
      <c r="H1126" s="57"/>
      <c r="I1126" s="57"/>
      <c r="J1126" s="57">
        <f t="shared" si="158"/>
        <v>12</v>
      </c>
      <c r="K1126" s="56">
        <f t="shared" si="162"/>
        <v>5.9429477020602221E-3</v>
      </c>
      <c r="L1126" s="54">
        <f t="shared" si="163"/>
        <v>21.870047543581617</v>
      </c>
      <c r="M1126" s="54">
        <f t="shared" si="159"/>
        <v>4.8114104595879557</v>
      </c>
      <c r="N1126" s="54">
        <f t="shared" si="160"/>
        <v>10.388272583201267</v>
      </c>
      <c r="O1126" s="54">
        <v>0.95558310732274321</v>
      </c>
      <c r="P1126" s="56">
        <f t="shared" si="161"/>
        <v>6.9796831302668116E-2</v>
      </c>
    </row>
    <row r="1127" spans="1:16" x14ac:dyDescent="0.2">
      <c r="A1127" s="78">
        <f t="shared" si="164"/>
        <v>163</v>
      </c>
      <c r="B1127" s="57" t="s">
        <v>2450</v>
      </c>
      <c r="C1127" s="57">
        <v>521.9</v>
      </c>
      <c r="D1127" s="57"/>
      <c r="E1127" s="57"/>
      <c r="F1127" s="57">
        <f t="shared" si="157"/>
        <v>521.9</v>
      </c>
      <c r="G1127" s="57">
        <v>12</v>
      </c>
      <c r="H1127" s="57"/>
      <c r="I1127" s="57"/>
      <c r="J1127" s="57">
        <f t="shared" si="158"/>
        <v>12</v>
      </c>
      <c r="K1127" s="56">
        <f t="shared" si="162"/>
        <v>5.9429477020602221E-3</v>
      </c>
      <c r="L1127" s="54">
        <f t="shared" si="163"/>
        <v>21.870047543581617</v>
      </c>
      <c r="M1127" s="54">
        <f t="shared" si="159"/>
        <v>4.8114104595879557</v>
      </c>
      <c r="N1127" s="54">
        <f t="shared" si="160"/>
        <v>10.388272583201267</v>
      </c>
      <c r="O1127" s="54">
        <v>0.95558310732274321</v>
      </c>
      <c r="P1127" s="56">
        <f t="shared" si="161"/>
        <v>7.2859386268813151E-2</v>
      </c>
    </row>
    <row r="1128" spans="1:16" x14ac:dyDescent="0.2">
      <c r="A1128" s="78">
        <f t="shared" si="164"/>
        <v>164</v>
      </c>
      <c r="B1128" s="57" t="s">
        <v>2451</v>
      </c>
      <c r="C1128" s="57">
        <v>522.6</v>
      </c>
      <c r="D1128" s="57"/>
      <c r="E1128" s="57"/>
      <c r="F1128" s="57">
        <f t="shared" si="157"/>
        <v>522.6</v>
      </c>
      <c r="G1128" s="57">
        <v>10</v>
      </c>
      <c r="H1128" s="57"/>
      <c r="I1128" s="57">
        <v>1</v>
      </c>
      <c r="J1128" s="57">
        <f t="shared" si="158"/>
        <v>11</v>
      </c>
      <c r="K1128" s="56">
        <f t="shared" si="162"/>
        <v>5.4477020602218705E-3</v>
      </c>
      <c r="L1128" s="54">
        <f t="shared" si="163"/>
        <v>20.047543581616484</v>
      </c>
      <c r="M1128" s="54">
        <f t="shared" si="159"/>
        <v>4.4104595879556268</v>
      </c>
      <c r="N1128" s="54">
        <f t="shared" si="160"/>
        <v>9.52258320126783</v>
      </c>
      <c r="O1128" s="54">
        <v>0.87595118171251451</v>
      </c>
      <c r="P1128" s="56">
        <f t="shared" si="161"/>
        <v>6.669831142853512E-2</v>
      </c>
    </row>
    <row r="1129" spans="1:16" x14ac:dyDescent="0.2">
      <c r="A1129" s="78">
        <f t="shared" si="164"/>
        <v>165</v>
      </c>
      <c r="B1129" s="57" t="s">
        <v>2452</v>
      </c>
      <c r="C1129" s="57">
        <v>551.6</v>
      </c>
      <c r="D1129" s="57"/>
      <c r="E1129" s="57"/>
      <c r="F1129" s="57">
        <f t="shared" si="157"/>
        <v>551.6</v>
      </c>
      <c r="G1129" s="57">
        <v>16</v>
      </c>
      <c r="H1129" s="57"/>
      <c r="I1129" s="57">
        <v>1</v>
      </c>
      <c r="J1129" s="57">
        <f t="shared" si="158"/>
        <v>17</v>
      </c>
      <c r="K1129" s="56">
        <f t="shared" si="162"/>
        <v>8.4191759112519811E-3</v>
      </c>
      <c r="L1129" s="54">
        <f t="shared" si="163"/>
        <v>30.982567353407291</v>
      </c>
      <c r="M1129" s="54">
        <f t="shared" si="159"/>
        <v>6.8161648177496037</v>
      </c>
      <c r="N1129" s="54">
        <f t="shared" si="160"/>
        <v>14.716719492868462</v>
      </c>
      <c r="O1129" s="54">
        <v>1.2741108097636573</v>
      </c>
      <c r="P1129" s="56">
        <f t="shared" si="161"/>
        <v>9.7515522976412278E-2</v>
      </c>
    </row>
    <row r="1130" spans="1:16" x14ac:dyDescent="0.2">
      <c r="A1130" s="78">
        <f t="shared" si="164"/>
        <v>166</v>
      </c>
      <c r="B1130" s="57" t="s">
        <v>2453</v>
      </c>
      <c r="C1130" s="57">
        <v>683.5</v>
      </c>
      <c r="D1130" s="57"/>
      <c r="E1130" s="57"/>
      <c r="F1130" s="57">
        <f t="shared" si="157"/>
        <v>683.5</v>
      </c>
      <c r="G1130" s="57">
        <v>15</v>
      </c>
      <c r="H1130" s="57"/>
      <c r="I1130" s="57">
        <v>2</v>
      </c>
      <c r="J1130" s="57">
        <f t="shared" si="158"/>
        <v>17</v>
      </c>
      <c r="K1130" s="56">
        <f t="shared" si="162"/>
        <v>8.4191759112519811E-3</v>
      </c>
      <c r="L1130" s="54">
        <f t="shared" si="163"/>
        <v>30.982567353407291</v>
      </c>
      <c r="M1130" s="54">
        <f t="shared" si="159"/>
        <v>6.8161648177496037</v>
      </c>
      <c r="N1130" s="54">
        <f t="shared" si="160"/>
        <v>14.716719492868462</v>
      </c>
      <c r="O1130" s="54">
        <v>1.2741108097636573</v>
      </c>
      <c r="P1130" s="56">
        <f t="shared" si="161"/>
        <v>7.8697238440071704E-2</v>
      </c>
    </row>
    <row r="1131" spans="1:16" x14ac:dyDescent="0.2">
      <c r="A1131" s="78">
        <f t="shared" si="164"/>
        <v>167</v>
      </c>
      <c r="B1131" s="57" t="s">
        <v>2454</v>
      </c>
      <c r="C1131" s="57">
        <v>416.7</v>
      </c>
      <c r="D1131" s="57">
        <v>3.8</v>
      </c>
      <c r="E1131" s="57">
        <v>203.4</v>
      </c>
      <c r="F1131" s="57">
        <f t="shared" si="157"/>
        <v>623.9</v>
      </c>
      <c r="G1131" s="57">
        <v>14</v>
      </c>
      <c r="H1131" s="57">
        <v>1</v>
      </c>
      <c r="I1131" s="57">
        <v>1</v>
      </c>
      <c r="J1131" s="57">
        <f t="shared" si="158"/>
        <v>16</v>
      </c>
      <c r="K1131" s="56">
        <f t="shared" si="162"/>
        <v>7.9239302694136295E-3</v>
      </c>
      <c r="L1131" s="54">
        <f t="shared" si="163"/>
        <v>29.160063391442158</v>
      </c>
      <c r="M1131" s="54">
        <f t="shared" si="159"/>
        <v>6.4152139461172748</v>
      </c>
      <c r="N1131" s="54">
        <f t="shared" si="160"/>
        <v>13.851030110935024</v>
      </c>
      <c r="O1131" s="54">
        <v>1.1148469585432002</v>
      </c>
      <c r="P1131" s="56">
        <f t="shared" si="161"/>
        <v>8.1008421873758063E-2</v>
      </c>
    </row>
    <row r="1132" spans="1:16" x14ac:dyDescent="0.2">
      <c r="A1132" s="78">
        <f t="shared" si="164"/>
        <v>168</v>
      </c>
      <c r="B1132" s="57" t="s">
        <v>2455</v>
      </c>
      <c r="C1132" s="57">
        <v>353.8</v>
      </c>
      <c r="D1132" s="57"/>
      <c r="E1132" s="57"/>
      <c r="F1132" s="57">
        <f t="shared" si="157"/>
        <v>353.8</v>
      </c>
      <c r="G1132" s="57">
        <v>8</v>
      </c>
      <c r="H1132" s="57"/>
      <c r="I1132" s="57"/>
      <c r="J1132" s="57">
        <f t="shared" si="158"/>
        <v>8</v>
      </c>
      <c r="K1132" s="56">
        <f t="shared" si="162"/>
        <v>3.9619651347068147E-3</v>
      </c>
      <c r="L1132" s="54">
        <f t="shared" si="163"/>
        <v>14.580031695721079</v>
      </c>
      <c r="M1132" s="54">
        <f t="shared" si="159"/>
        <v>3.2076069730586374</v>
      </c>
      <c r="N1132" s="54">
        <f t="shared" si="160"/>
        <v>6.9255150554675122</v>
      </c>
      <c r="O1132" s="54">
        <v>0.63705540488182866</v>
      </c>
      <c r="P1132" s="56">
        <f t="shared" si="161"/>
        <v>7.1651241178996766E-2</v>
      </c>
    </row>
    <row r="1133" spans="1:16" x14ac:dyDescent="0.2">
      <c r="A1133" s="78">
        <f t="shared" si="164"/>
        <v>169</v>
      </c>
      <c r="B1133" s="57" t="s">
        <v>2456</v>
      </c>
      <c r="C1133" s="57">
        <v>168.1</v>
      </c>
      <c r="D1133" s="57"/>
      <c r="E1133" s="57">
        <v>67.7</v>
      </c>
      <c r="F1133" s="57">
        <f t="shared" si="157"/>
        <v>235.8</v>
      </c>
      <c r="G1133" s="57">
        <v>4</v>
      </c>
      <c r="H1133" s="57"/>
      <c r="I1133" s="57">
        <v>1</v>
      </c>
      <c r="J1133" s="57">
        <f t="shared" si="158"/>
        <v>5</v>
      </c>
      <c r="K1133" s="56">
        <f t="shared" si="162"/>
        <v>2.476228209191759E-3</v>
      </c>
      <c r="L1133" s="54">
        <f t="shared" si="163"/>
        <v>9.1125198098256739</v>
      </c>
      <c r="M1133" s="54">
        <f t="shared" si="159"/>
        <v>2.0047543581616485</v>
      </c>
      <c r="N1133" s="54">
        <f t="shared" si="160"/>
        <v>4.3284469096671945</v>
      </c>
      <c r="O1133" s="54">
        <v>0.31852770244091433</v>
      </c>
      <c r="P1133" s="56">
        <f t="shared" si="161"/>
        <v>6.6854320526274089E-2</v>
      </c>
    </row>
    <row r="1134" spans="1:16" x14ac:dyDescent="0.2">
      <c r="A1134" s="78">
        <f t="shared" si="164"/>
        <v>170</v>
      </c>
      <c r="B1134" s="57" t="s">
        <v>2457</v>
      </c>
      <c r="C1134" s="57">
        <v>417.2</v>
      </c>
      <c r="D1134" s="57"/>
      <c r="E1134" s="57">
        <v>90</v>
      </c>
      <c r="F1134" s="57">
        <f t="shared" si="157"/>
        <v>507.2</v>
      </c>
      <c r="G1134" s="57">
        <v>9</v>
      </c>
      <c r="H1134" s="57"/>
      <c r="I1134" s="57">
        <v>1</v>
      </c>
      <c r="J1134" s="57">
        <f t="shared" si="158"/>
        <v>10</v>
      </c>
      <c r="K1134" s="56">
        <f t="shared" si="162"/>
        <v>4.952456418383518E-3</v>
      </c>
      <c r="L1134" s="54">
        <f t="shared" si="163"/>
        <v>18.225039619651348</v>
      </c>
      <c r="M1134" s="54">
        <f t="shared" si="159"/>
        <v>4.009508716323297</v>
      </c>
      <c r="N1134" s="54">
        <f t="shared" si="160"/>
        <v>8.656893819334389</v>
      </c>
      <c r="O1134" s="54">
        <v>0.71668733049205735</v>
      </c>
      <c r="P1134" s="56">
        <f t="shared" si="161"/>
        <v>6.231886728273086E-2</v>
      </c>
    </row>
    <row r="1135" spans="1:16" x14ac:dyDescent="0.2">
      <c r="A1135" s="78">
        <f t="shared" si="164"/>
        <v>171</v>
      </c>
      <c r="B1135" s="57" t="s">
        <v>2458</v>
      </c>
      <c r="C1135" s="57">
        <v>718.3</v>
      </c>
      <c r="D1135" s="57"/>
      <c r="E1135" s="57"/>
      <c r="F1135" s="57">
        <f t="shared" si="157"/>
        <v>718.3</v>
      </c>
      <c r="G1135" s="57">
        <v>19</v>
      </c>
      <c r="H1135" s="57"/>
      <c r="I1135" s="57"/>
      <c r="J1135" s="57">
        <f t="shared" si="158"/>
        <v>19</v>
      </c>
      <c r="K1135" s="56">
        <f t="shared" si="162"/>
        <v>9.4096671949286843E-3</v>
      </c>
      <c r="L1135" s="54">
        <f t="shared" si="163"/>
        <v>34.627575277337556</v>
      </c>
      <c r="M1135" s="54">
        <f t="shared" si="159"/>
        <v>7.6180665610142624</v>
      </c>
      <c r="N1135" s="54">
        <f t="shared" si="160"/>
        <v>16.448098256735339</v>
      </c>
      <c r="O1135" s="54">
        <v>1.5130065865943432</v>
      </c>
      <c r="P1135" s="56">
        <f t="shared" si="161"/>
        <v>8.3818386024894193E-2</v>
      </c>
    </row>
    <row r="1136" spans="1:16" x14ac:dyDescent="0.2">
      <c r="A1136" s="78">
        <f t="shared" si="164"/>
        <v>172</v>
      </c>
      <c r="B1136" s="57" t="s">
        <v>2459</v>
      </c>
      <c r="C1136" s="57">
        <v>376.4</v>
      </c>
      <c r="D1136" s="57"/>
      <c r="E1136" s="57"/>
      <c r="F1136" s="57">
        <f t="shared" si="157"/>
        <v>376.4</v>
      </c>
      <c r="G1136" s="57">
        <v>9</v>
      </c>
      <c r="H1136" s="57"/>
      <c r="I1136" s="57">
        <v>2</v>
      </c>
      <c r="J1136" s="57">
        <f t="shared" si="158"/>
        <v>11</v>
      </c>
      <c r="K1136" s="56">
        <f t="shared" si="162"/>
        <v>5.4477020602218705E-3</v>
      </c>
      <c r="L1136" s="54">
        <f t="shared" si="163"/>
        <v>20.047543581616484</v>
      </c>
      <c r="M1136" s="54">
        <f t="shared" si="159"/>
        <v>4.4104595879556268</v>
      </c>
      <c r="N1136" s="54">
        <f t="shared" si="160"/>
        <v>9.52258320126783</v>
      </c>
      <c r="O1136" s="54">
        <v>0.71668733049205735</v>
      </c>
      <c r="P1136" s="56">
        <f t="shared" si="161"/>
        <v>9.218191737867161E-2</v>
      </c>
    </row>
    <row r="1137" spans="1:16" x14ac:dyDescent="0.2">
      <c r="A1137" s="78">
        <f t="shared" si="164"/>
        <v>173</v>
      </c>
      <c r="B1137" s="57" t="s">
        <v>2460</v>
      </c>
      <c r="C1137" s="57">
        <v>382.6</v>
      </c>
      <c r="D1137" s="57"/>
      <c r="E1137" s="57"/>
      <c r="F1137" s="57">
        <f t="shared" si="157"/>
        <v>382.6</v>
      </c>
      <c r="G1137" s="57">
        <v>10</v>
      </c>
      <c r="H1137" s="57"/>
      <c r="I1137" s="57"/>
      <c r="J1137" s="57">
        <f t="shared" si="158"/>
        <v>10</v>
      </c>
      <c r="K1137" s="56">
        <f t="shared" si="162"/>
        <v>4.952456418383518E-3</v>
      </c>
      <c r="L1137" s="54">
        <f t="shared" si="163"/>
        <v>18.225039619651348</v>
      </c>
      <c r="M1137" s="54">
        <f t="shared" si="159"/>
        <v>4.009508716323297</v>
      </c>
      <c r="N1137" s="54">
        <f t="shared" si="160"/>
        <v>8.656893819334389</v>
      </c>
      <c r="O1137" s="54">
        <v>0.79631925610228582</v>
      </c>
      <c r="P1137" s="56">
        <f t="shared" si="161"/>
        <v>8.2822167829093879E-2</v>
      </c>
    </row>
    <row r="1138" spans="1:16" x14ac:dyDescent="0.2">
      <c r="A1138" s="78">
        <f t="shared" si="164"/>
        <v>174</v>
      </c>
      <c r="B1138" s="57" t="s">
        <v>2461</v>
      </c>
      <c r="C1138" s="57">
        <v>2603.6999999999998</v>
      </c>
      <c r="D1138" s="57"/>
      <c r="E1138" s="57"/>
      <c r="F1138" s="57">
        <f t="shared" si="157"/>
        <v>2603.6999999999998</v>
      </c>
      <c r="G1138" s="57">
        <v>49</v>
      </c>
      <c r="H1138" s="57"/>
      <c r="I1138" s="57"/>
      <c r="J1138" s="57">
        <f t="shared" si="158"/>
        <v>49</v>
      </c>
      <c r="K1138" s="56">
        <f t="shared" si="162"/>
        <v>2.426703645007924E-2</v>
      </c>
      <c r="L1138" s="54">
        <f t="shared" si="163"/>
        <v>89.302694136291606</v>
      </c>
      <c r="M1138" s="54">
        <f t="shared" si="159"/>
        <v>19.646592709984155</v>
      </c>
      <c r="N1138" s="54">
        <f t="shared" si="160"/>
        <v>42.418779714738513</v>
      </c>
      <c r="O1138" s="54">
        <v>3.9019643549012009</v>
      </c>
      <c r="P1138" s="56">
        <f t="shared" si="161"/>
        <v>5.9634378352312278E-2</v>
      </c>
    </row>
    <row r="1139" spans="1:16" x14ac:dyDescent="0.2">
      <c r="A1139" s="78">
        <f t="shared" si="164"/>
        <v>175</v>
      </c>
      <c r="B1139" s="57" t="s">
        <v>2462</v>
      </c>
      <c r="C1139" s="57">
        <v>474.3</v>
      </c>
      <c r="D1139" s="57"/>
      <c r="E1139" s="57">
        <v>105.2</v>
      </c>
      <c r="F1139" s="57">
        <f t="shared" si="157"/>
        <v>579.5</v>
      </c>
      <c r="G1139" s="57">
        <v>7</v>
      </c>
      <c r="H1139" s="57">
        <v>2</v>
      </c>
      <c r="I1139" s="57">
        <v>1</v>
      </c>
      <c r="J1139" s="57">
        <f t="shared" si="158"/>
        <v>10</v>
      </c>
      <c r="K1139" s="56">
        <f t="shared" si="162"/>
        <v>4.952456418383518E-3</v>
      </c>
      <c r="L1139" s="54">
        <f t="shared" si="163"/>
        <v>18.225039619651348</v>
      </c>
      <c r="M1139" s="54">
        <f t="shared" si="159"/>
        <v>4.009508716323297</v>
      </c>
      <c r="N1139" s="54">
        <f t="shared" si="160"/>
        <v>8.656893819334389</v>
      </c>
      <c r="O1139" s="54">
        <v>0.55742347927160008</v>
      </c>
      <c r="P1139" s="56">
        <f t="shared" si="161"/>
        <v>5.426896571972499E-2</v>
      </c>
    </row>
    <row r="1140" spans="1:16" x14ac:dyDescent="0.2">
      <c r="A1140" s="78">
        <f t="shared" si="164"/>
        <v>176</v>
      </c>
      <c r="B1140" s="57" t="s">
        <v>2463</v>
      </c>
      <c r="C1140" s="57">
        <v>314.8</v>
      </c>
      <c r="D1140" s="57"/>
      <c r="E1140" s="57"/>
      <c r="F1140" s="57">
        <f t="shared" si="157"/>
        <v>314.8</v>
      </c>
      <c r="G1140" s="57">
        <v>7</v>
      </c>
      <c r="H1140" s="57"/>
      <c r="I1140" s="57">
        <v>1</v>
      </c>
      <c r="J1140" s="57">
        <f t="shared" si="158"/>
        <v>8</v>
      </c>
      <c r="K1140" s="56">
        <f t="shared" si="162"/>
        <v>3.9619651347068147E-3</v>
      </c>
      <c r="L1140" s="54">
        <f t="shared" si="163"/>
        <v>14.580031695721079</v>
      </c>
      <c r="M1140" s="54">
        <f t="shared" si="159"/>
        <v>3.2076069730586374</v>
      </c>
      <c r="N1140" s="54">
        <f t="shared" si="160"/>
        <v>6.9255150554675122</v>
      </c>
      <c r="O1140" s="54">
        <v>0.63705540488182866</v>
      </c>
      <c r="P1140" s="56">
        <f t="shared" si="161"/>
        <v>8.0527983256445529E-2</v>
      </c>
    </row>
    <row r="1141" spans="1:16" x14ac:dyDescent="0.2">
      <c r="A1141" s="78">
        <f t="shared" si="164"/>
        <v>177</v>
      </c>
      <c r="B1141" s="57" t="s">
        <v>2464</v>
      </c>
      <c r="C1141" s="57">
        <v>223.6</v>
      </c>
      <c r="D1141" s="57"/>
      <c r="E1141" s="57"/>
      <c r="F1141" s="57">
        <f t="shared" si="157"/>
        <v>223.6</v>
      </c>
      <c r="G1141" s="57">
        <v>8</v>
      </c>
      <c r="H1141" s="57"/>
      <c r="I1141" s="57">
        <v>1</v>
      </c>
      <c r="J1141" s="57">
        <f t="shared" si="158"/>
        <v>9</v>
      </c>
      <c r="K1141" s="56">
        <f t="shared" si="162"/>
        <v>4.4572107765451664E-3</v>
      </c>
      <c r="L1141" s="54">
        <f t="shared" si="163"/>
        <v>16.402535657686212</v>
      </c>
      <c r="M1141" s="54">
        <f t="shared" si="159"/>
        <v>3.6085578446909667</v>
      </c>
      <c r="N1141" s="54">
        <f t="shared" si="160"/>
        <v>7.7912044374009497</v>
      </c>
      <c r="O1141" s="54">
        <v>0.63705540488182866</v>
      </c>
      <c r="P1141" s="56">
        <f t="shared" si="161"/>
        <v>0.12718852121940946</v>
      </c>
    </row>
    <row r="1142" spans="1:16" x14ac:dyDescent="0.2">
      <c r="A1142" s="78">
        <f t="shared" si="164"/>
        <v>178</v>
      </c>
      <c r="B1142" s="57" t="s">
        <v>2465</v>
      </c>
      <c r="C1142" s="57">
        <v>243.3</v>
      </c>
      <c r="D1142" s="57"/>
      <c r="E1142" s="57">
        <v>216.6</v>
      </c>
      <c r="F1142" s="57">
        <f t="shared" si="157"/>
        <v>459.9</v>
      </c>
      <c r="G1142" s="57">
        <v>3</v>
      </c>
      <c r="H1142" s="57"/>
      <c r="I1142" s="57">
        <v>2</v>
      </c>
      <c r="J1142" s="57">
        <f t="shared" si="158"/>
        <v>5</v>
      </c>
      <c r="K1142" s="56">
        <f t="shared" si="162"/>
        <v>2.476228209191759E-3</v>
      </c>
      <c r="L1142" s="54">
        <f t="shared" si="163"/>
        <v>9.1125198098256739</v>
      </c>
      <c r="M1142" s="54">
        <f t="shared" si="159"/>
        <v>2.0047543581616485</v>
      </c>
      <c r="N1142" s="54">
        <f t="shared" si="160"/>
        <v>4.3284469096671945</v>
      </c>
      <c r="O1142" s="54">
        <v>0.2388957768306858</v>
      </c>
      <c r="P1142" s="56">
        <f t="shared" si="161"/>
        <v>3.4104407163481634E-2</v>
      </c>
    </row>
    <row r="1143" spans="1:16" x14ac:dyDescent="0.2">
      <c r="A1143" s="78">
        <f t="shared" si="164"/>
        <v>179</v>
      </c>
      <c r="B1143" s="57" t="s">
        <v>2466</v>
      </c>
      <c r="C1143" s="57">
        <v>530.5</v>
      </c>
      <c r="D1143" s="57"/>
      <c r="E1143" s="57"/>
      <c r="F1143" s="57">
        <f t="shared" si="157"/>
        <v>530.5</v>
      </c>
      <c r="G1143" s="57">
        <v>8</v>
      </c>
      <c r="H1143" s="57"/>
      <c r="I1143" s="57"/>
      <c r="J1143" s="57">
        <f t="shared" si="158"/>
        <v>8</v>
      </c>
      <c r="K1143" s="56">
        <f t="shared" si="162"/>
        <v>3.9619651347068147E-3</v>
      </c>
      <c r="L1143" s="54">
        <f t="shared" si="163"/>
        <v>14.580031695721079</v>
      </c>
      <c r="M1143" s="54">
        <f t="shared" si="159"/>
        <v>3.2076069730586374</v>
      </c>
      <c r="N1143" s="54">
        <f t="shared" si="160"/>
        <v>6.9255150554675122</v>
      </c>
      <c r="O1143" s="54">
        <v>0.63705540488182866</v>
      </c>
      <c r="P1143" s="56">
        <f t="shared" si="161"/>
        <v>4.7785502599677766E-2</v>
      </c>
    </row>
    <row r="1144" spans="1:16" x14ac:dyDescent="0.2">
      <c r="A1144" s="78">
        <f t="shared" si="164"/>
        <v>180</v>
      </c>
      <c r="B1144" s="57" t="s">
        <v>2467</v>
      </c>
      <c r="C1144" s="57">
        <v>377</v>
      </c>
      <c r="D1144" s="57"/>
      <c r="E1144" s="57"/>
      <c r="F1144" s="57">
        <f t="shared" si="157"/>
        <v>377</v>
      </c>
      <c r="G1144" s="57">
        <v>11</v>
      </c>
      <c r="H1144" s="57">
        <v>1</v>
      </c>
      <c r="I1144" s="57"/>
      <c r="J1144" s="57">
        <f t="shared" si="158"/>
        <v>12</v>
      </c>
      <c r="K1144" s="56">
        <f t="shared" si="162"/>
        <v>5.9429477020602221E-3</v>
      </c>
      <c r="L1144" s="54">
        <f t="shared" si="163"/>
        <v>21.870047543581617</v>
      </c>
      <c r="M1144" s="54">
        <f t="shared" si="159"/>
        <v>4.8114104595879557</v>
      </c>
      <c r="N1144" s="54">
        <f t="shared" si="160"/>
        <v>10.388272583201267</v>
      </c>
      <c r="O1144" s="54">
        <v>0.87595118171251451</v>
      </c>
      <c r="P1144" s="56">
        <f t="shared" si="161"/>
        <v>0.10065167577740942</v>
      </c>
    </row>
    <row r="1145" spans="1:16" x14ac:dyDescent="0.2">
      <c r="A1145" s="78">
        <f t="shared" si="164"/>
        <v>181</v>
      </c>
      <c r="B1145" s="57" t="s">
        <v>2468</v>
      </c>
      <c r="C1145" s="57">
        <v>439.5</v>
      </c>
      <c r="D1145" s="57"/>
      <c r="E1145" s="57"/>
      <c r="F1145" s="57">
        <f t="shared" si="157"/>
        <v>439.5</v>
      </c>
      <c r="G1145" s="57">
        <v>8</v>
      </c>
      <c r="H1145" s="57"/>
      <c r="I1145" s="57">
        <v>2</v>
      </c>
      <c r="J1145" s="57">
        <f t="shared" si="158"/>
        <v>10</v>
      </c>
      <c r="K1145" s="56">
        <f t="shared" si="162"/>
        <v>4.952456418383518E-3</v>
      </c>
      <c r="L1145" s="54">
        <f t="shared" si="163"/>
        <v>18.225039619651348</v>
      </c>
      <c r="M1145" s="54">
        <f t="shared" si="159"/>
        <v>4.009508716323297</v>
      </c>
      <c r="N1145" s="54">
        <f t="shared" si="160"/>
        <v>8.656893819334389</v>
      </c>
      <c r="O1145" s="54">
        <v>0.63705540488182866</v>
      </c>
      <c r="P1145" s="56">
        <f t="shared" si="161"/>
        <v>7.1737195813858609E-2</v>
      </c>
    </row>
    <row r="1146" spans="1:16" x14ac:dyDescent="0.2">
      <c r="A1146" s="78">
        <f t="shared" si="164"/>
        <v>182</v>
      </c>
      <c r="B1146" s="57" t="s">
        <v>2469</v>
      </c>
      <c r="C1146" s="57">
        <v>150.1</v>
      </c>
      <c r="D1146" s="57"/>
      <c r="E1146" s="57"/>
      <c r="F1146" s="57">
        <f t="shared" si="157"/>
        <v>150.1</v>
      </c>
      <c r="G1146" s="57">
        <v>4</v>
      </c>
      <c r="H1146" s="57"/>
      <c r="I1146" s="57"/>
      <c r="J1146" s="57">
        <f t="shared" si="158"/>
        <v>4</v>
      </c>
      <c r="K1146" s="56">
        <f t="shared" si="162"/>
        <v>1.9809825673534074E-3</v>
      </c>
      <c r="L1146" s="54">
        <f t="shared" si="163"/>
        <v>7.2900158478605395</v>
      </c>
      <c r="M1146" s="54">
        <f t="shared" si="159"/>
        <v>1.6038034865293187</v>
      </c>
      <c r="N1146" s="54">
        <f t="shared" si="160"/>
        <v>3.4627575277337561</v>
      </c>
      <c r="O1146" s="54">
        <v>0.31852770244091433</v>
      </c>
      <c r="P1146" s="56">
        <f t="shared" si="161"/>
        <v>8.4444400829876934E-2</v>
      </c>
    </row>
    <row r="1147" spans="1:16" x14ac:dyDescent="0.2">
      <c r="A1147" s="78">
        <f t="shared" si="164"/>
        <v>183</v>
      </c>
      <c r="B1147" s="57" t="s">
        <v>2470</v>
      </c>
      <c r="C1147" s="57">
        <v>438.6</v>
      </c>
      <c r="D1147" s="57"/>
      <c r="E1147" s="57"/>
      <c r="F1147" s="57">
        <f t="shared" si="157"/>
        <v>438.6</v>
      </c>
      <c r="G1147" s="57">
        <v>12</v>
      </c>
      <c r="H1147" s="57"/>
      <c r="I1147" s="57"/>
      <c r="J1147" s="57">
        <f t="shared" si="158"/>
        <v>12</v>
      </c>
      <c r="K1147" s="56">
        <f t="shared" si="162"/>
        <v>5.9429477020602221E-3</v>
      </c>
      <c r="L1147" s="54">
        <f t="shared" si="163"/>
        <v>21.870047543581617</v>
      </c>
      <c r="M1147" s="54">
        <f t="shared" si="159"/>
        <v>4.8114104595879557</v>
      </c>
      <c r="N1147" s="54">
        <f t="shared" si="160"/>
        <v>10.388272583201267</v>
      </c>
      <c r="O1147" s="54">
        <v>0.95558310732274321</v>
      </c>
      <c r="P1147" s="56">
        <f t="shared" si="161"/>
        <v>8.6697021645448208E-2</v>
      </c>
    </row>
    <row r="1148" spans="1:16" x14ac:dyDescent="0.2">
      <c r="A1148" s="78">
        <f t="shared" si="164"/>
        <v>184</v>
      </c>
      <c r="B1148" s="57" t="s">
        <v>2471</v>
      </c>
      <c r="C1148" s="57">
        <v>124.3</v>
      </c>
      <c r="D1148" s="57"/>
      <c r="E1148" s="57"/>
      <c r="F1148" s="57">
        <f t="shared" ref="F1148:F1206" si="165">C1148+D1148+E1148</f>
        <v>124.3</v>
      </c>
      <c r="G1148" s="57">
        <v>3</v>
      </c>
      <c r="H1148" s="57"/>
      <c r="I1148" s="57"/>
      <c r="J1148" s="57">
        <f t="shared" ref="J1148:J1206" si="166">G1148+H1148+I1148</f>
        <v>3</v>
      </c>
      <c r="K1148" s="56">
        <f t="shared" si="162"/>
        <v>1.4857369255150555E-3</v>
      </c>
      <c r="L1148" s="54">
        <f t="shared" si="163"/>
        <v>5.4675118858954042</v>
      </c>
      <c r="M1148" s="54">
        <f t="shared" si="159"/>
        <v>1.2028526148969889</v>
      </c>
      <c r="N1148" s="54">
        <f t="shared" si="160"/>
        <v>2.5970681458003169</v>
      </c>
      <c r="O1148" s="54">
        <v>0.2388957768306858</v>
      </c>
      <c r="P1148" s="56">
        <f t="shared" si="161"/>
        <v>7.647890927935154E-2</v>
      </c>
    </row>
    <row r="1149" spans="1:16" x14ac:dyDescent="0.2">
      <c r="A1149" s="78">
        <f t="shared" si="164"/>
        <v>185</v>
      </c>
      <c r="B1149" s="57" t="s">
        <v>2472</v>
      </c>
      <c r="C1149" s="57">
        <v>511.6</v>
      </c>
      <c r="D1149" s="57"/>
      <c r="E1149" s="57"/>
      <c r="F1149" s="57">
        <f t="shared" si="165"/>
        <v>511.6</v>
      </c>
      <c r="G1149" s="57">
        <v>13</v>
      </c>
      <c r="H1149" s="57"/>
      <c r="I1149" s="57"/>
      <c r="J1149" s="57">
        <f t="shared" si="166"/>
        <v>13</v>
      </c>
      <c r="K1149" s="56">
        <f t="shared" si="162"/>
        <v>6.4381933438985737E-3</v>
      </c>
      <c r="L1149" s="54">
        <f t="shared" si="163"/>
        <v>23.692551505546753</v>
      </c>
      <c r="M1149" s="54">
        <f t="shared" ref="M1149:M1206" si="167">L1149*0.22</f>
        <v>5.2123613312202854</v>
      </c>
      <c r="N1149" s="54">
        <f t="shared" si="160"/>
        <v>11.253961965134707</v>
      </c>
      <c r="O1149" s="54">
        <v>1.0352150329329717</v>
      </c>
      <c r="P1149" s="56">
        <f t="shared" si="161"/>
        <v>8.0520113046979508E-2</v>
      </c>
    </row>
    <row r="1150" spans="1:16" x14ac:dyDescent="0.2">
      <c r="A1150" s="78">
        <f t="shared" si="164"/>
        <v>186</v>
      </c>
      <c r="B1150" s="57" t="s">
        <v>2473</v>
      </c>
      <c r="C1150" s="57">
        <v>174.2</v>
      </c>
      <c r="D1150" s="57">
        <v>37.6</v>
      </c>
      <c r="E1150" s="57"/>
      <c r="F1150" s="57">
        <f t="shared" si="165"/>
        <v>211.79999999999998</v>
      </c>
      <c r="G1150" s="57">
        <v>3</v>
      </c>
      <c r="H1150" s="57"/>
      <c r="I1150" s="57">
        <v>1</v>
      </c>
      <c r="J1150" s="57">
        <f t="shared" si="166"/>
        <v>4</v>
      </c>
      <c r="K1150" s="56">
        <f t="shared" si="162"/>
        <v>1.9809825673534074E-3</v>
      </c>
      <c r="L1150" s="54">
        <f t="shared" si="163"/>
        <v>7.2900158478605395</v>
      </c>
      <c r="M1150" s="54">
        <f t="shared" si="167"/>
        <v>1.6038034865293187</v>
      </c>
      <c r="N1150" s="54">
        <f t="shared" si="160"/>
        <v>3.4627575277337561</v>
      </c>
      <c r="O1150" s="54">
        <v>0.2388957768306858</v>
      </c>
      <c r="P1150" s="56">
        <f t="shared" si="161"/>
        <v>5.9468709343504726E-2</v>
      </c>
    </row>
    <row r="1151" spans="1:16" x14ac:dyDescent="0.2">
      <c r="A1151" s="78">
        <f t="shared" si="164"/>
        <v>187</v>
      </c>
      <c r="B1151" s="57" t="s">
        <v>2474</v>
      </c>
      <c r="C1151" s="57">
        <v>172.8</v>
      </c>
      <c r="D1151" s="57"/>
      <c r="E1151" s="57">
        <v>14.6</v>
      </c>
      <c r="F1151" s="57">
        <f t="shared" si="165"/>
        <v>187.4</v>
      </c>
      <c r="G1151" s="57">
        <v>5</v>
      </c>
      <c r="H1151" s="57"/>
      <c r="I1151" s="57">
        <v>1</v>
      </c>
      <c r="J1151" s="57">
        <f t="shared" si="166"/>
        <v>6</v>
      </c>
      <c r="K1151" s="56">
        <f t="shared" si="162"/>
        <v>2.971473851030111E-3</v>
      </c>
      <c r="L1151" s="54">
        <f t="shared" si="163"/>
        <v>10.935023771790808</v>
      </c>
      <c r="M1151" s="54">
        <f t="shared" si="167"/>
        <v>2.4057052297939778</v>
      </c>
      <c r="N1151" s="54">
        <f t="shared" si="160"/>
        <v>5.1941362916006337</v>
      </c>
      <c r="O1151" s="54">
        <v>0.39815962805114291</v>
      </c>
      <c r="P1151" s="56">
        <f t="shared" si="161"/>
        <v>0.10103001558824205</v>
      </c>
    </row>
    <row r="1152" spans="1:16" x14ac:dyDescent="0.2">
      <c r="A1152" s="78">
        <f t="shared" si="164"/>
        <v>188</v>
      </c>
      <c r="B1152" s="57" t="s">
        <v>2475</v>
      </c>
      <c r="C1152" s="57">
        <v>273.7</v>
      </c>
      <c r="D1152" s="57"/>
      <c r="E1152" s="57"/>
      <c r="F1152" s="57">
        <f t="shared" si="165"/>
        <v>273.7</v>
      </c>
      <c r="G1152" s="57">
        <v>5</v>
      </c>
      <c r="H1152" s="57"/>
      <c r="I1152" s="57"/>
      <c r="J1152" s="57">
        <f t="shared" si="166"/>
        <v>5</v>
      </c>
      <c r="K1152" s="56">
        <f t="shared" si="162"/>
        <v>2.476228209191759E-3</v>
      </c>
      <c r="L1152" s="54">
        <f t="shared" si="163"/>
        <v>9.1125198098256739</v>
      </c>
      <c r="M1152" s="54">
        <f t="shared" si="167"/>
        <v>2.0047543581616485</v>
      </c>
      <c r="N1152" s="54">
        <f t="shared" si="160"/>
        <v>4.3284469096671945</v>
      </c>
      <c r="O1152" s="54">
        <v>0.39815962805114291</v>
      </c>
      <c r="P1152" s="56">
        <f t="shared" si="161"/>
        <v>5.7887762899911072E-2</v>
      </c>
    </row>
    <row r="1153" spans="1:16" x14ac:dyDescent="0.2">
      <c r="A1153" s="78">
        <f t="shared" si="164"/>
        <v>189</v>
      </c>
      <c r="B1153" s="57" t="s">
        <v>978</v>
      </c>
      <c r="C1153" s="57">
        <v>479.4</v>
      </c>
      <c r="D1153" s="57"/>
      <c r="E1153" s="57"/>
      <c r="F1153" s="57">
        <f t="shared" si="165"/>
        <v>479.4</v>
      </c>
      <c r="G1153" s="57">
        <v>10</v>
      </c>
      <c r="H1153" s="57"/>
      <c r="I1153" s="57"/>
      <c r="J1153" s="57">
        <f t="shared" si="166"/>
        <v>10</v>
      </c>
      <c r="K1153" s="56">
        <f t="shared" si="162"/>
        <v>4.952456418383518E-3</v>
      </c>
      <c r="L1153" s="54">
        <f t="shared" si="163"/>
        <v>18.225039619651348</v>
      </c>
      <c r="M1153" s="54">
        <f t="shared" si="167"/>
        <v>4.009508716323297</v>
      </c>
      <c r="N1153" s="54">
        <f t="shared" si="160"/>
        <v>8.656893819334389</v>
      </c>
      <c r="O1153" s="54">
        <v>0.79631925610228582</v>
      </c>
      <c r="P1153" s="56">
        <f t="shared" si="161"/>
        <v>6.6098793098480019E-2</v>
      </c>
    </row>
    <row r="1154" spans="1:16" x14ac:dyDescent="0.2">
      <c r="A1154" s="78">
        <f t="shared" si="164"/>
        <v>190</v>
      </c>
      <c r="B1154" s="57" t="s">
        <v>979</v>
      </c>
      <c r="C1154" s="57">
        <v>381.4</v>
      </c>
      <c r="D1154" s="57"/>
      <c r="E1154" s="57">
        <v>32</v>
      </c>
      <c r="F1154" s="57">
        <f t="shared" si="165"/>
        <v>413.4</v>
      </c>
      <c r="G1154" s="57">
        <v>12</v>
      </c>
      <c r="H1154" s="57"/>
      <c r="I1154" s="57">
        <v>1</v>
      </c>
      <c r="J1154" s="57">
        <f t="shared" si="166"/>
        <v>13</v>
      </c>
      <c r="K1154" s="56">
        <f t="shared" si="162"/>
        <v>6.4381933438985737E-3</v>
      </c>
      <c r="L1154" s="54">
        <f t="shared" si="163"/>
        <v>23.692551505546753</v>
      </c>
      <c r="M1154" s="54">
        <f t="shared" si="167"/>
        <v>5.2123613312202854</v>
      </c>
      <c r="N1154" s="54">
        <f t="shared" si="160"/>
        <v>11.253961965134707</v>
      </c>
      <c r="O1154" s="54">
        <v>0.95558310732274321</v>
      </c>
      <c r="P1154" s="56">
        <f t="shared" si="161"/>
        <v>9.9454421647857991E-2</v>
      </c>
    </row>
    <row r="1155" spans="1:16" x14ac:dyDescent="0.2">
      <c r="A1155" s="78">
        <f t="shared" si="164"/>
        <v>191</v>
      </c>
      <c r="B1155" s="57" t="s">
        <v>980</v>
      </c>
      <c r="C1155" s="57">
        <v>9330.6</v>
      </c>
      <c r="D1155" s="57"/>
      <c r="E1155" s="57">
        <v>1157.25</v>
      </c>
      <c r="F1155" s="57">
        <f t="shared" si="165"/>
        <v>10487.85</v>
      </c>
      <c r="G1155" s="57">
        <v>180</v>
      </c>
      <c r="H1155" s="57"/>
      <c r="I1155" s="57">
        <v>13</v>
      </c>
      <c r="J1155" s="57">
        <f t="shared" si="166"/>
        <v>193</v>
      </c>
      <c r="K1155" s="56">
        <f t="shared" si="162"/>
        <v>9.5582408874801905E-2</v>
      </c>
      <c r="L1155" s="54">
        <f t="shared" si="163"/>
        <v>351.74326465927101</v>
      </c>
      <c r="M1155" s="54">
        <f t="shared" si="167"/>
        <v>77.383518225039623</v>
      </c>
      <c r="N1155" s="54">
        <f t="shared" si="160"/>
        <v>167.07805071315371</v>
      </c>
      <c r="O1155" s="54">
        <v>14.572642386671831</v>
      </c>
      <c r="P1155" s="56">
        <f t="shared" si="161"/>
        <v>5.8236671575598066E-2</v>
      </c>
    </row>
    <row r="1156" spans="1:16" x14ac:dyDescent="0.2">
      <c r="A1156" s="78">
        <f t="shared" si="164"/>
        <v>192</v>
      </c>
      <c r="B1156" s="57" t="s">
        <v>981</v>
      </c>
      <c r="C1156" s="57">
        <v>2360</v>
      </c>
      <c r="D1156" s="57">
        <v>47.2</v>
      </c>
      <c r="E1156" s="57"/>
      <c r="F1156" s="57">
        <f t="shared" si="165"/>
        <v>2407.1999999999998</v>
      </c>
      <c r="G1156" s="57">
        <v>40</v>
      </c>
      <c r="H1156" s="57">
        <v>1</v>
      </c>
      <c r="I1156" s="57"/>
      <c r="J1156" s="57">
        <f t="shared" si="166"/>
        <v>41</v>
      </c>
      <c r="K1156" s="56">
        <f t="shared" si="162"/>
        <v>2.0305071315372427E-2</v>
      </c>
      <c r="L1156" s="54">
        <f t="shared" si="163"/>
        <v>74.722662440570531</v>
      </c>
      <c r="M1156" s="54">
        <f t="shared" si="167"/>
        <v>16.438985736925517</v>
      </c>
      <c r="N1156" s="54">
        <f t="shared" si="160"/>
        <v>35.493264659270999</v>
      </c>
      <c r="O1156" s="54">
        <v>3.1852770244091433</v>
      </c>
      <c r="P1156" s="56">
        <f t="shared" si="161"/>
        <v>5.393826431587579E-2</v>
      </c>
    </row>
    <row r="1157" spans="1:16" x14ac:dyDescent="0.2">
      <c r="A1157" s="78">
        <f t="shared" si="164"/>
        <v>193</v>
      </c>
      <c r="B1157" s="57" t="s">
        <v>982</v>
      </c>
      <c r="C1157" s="57">
        <v>3652.21</v>
      </c>
      <c r="D1157" s="57">
        <v>536.29999999999995</v>
      </c>
      <c r="E1157" s="57">
        <v>38.4</v>
      </c>
      <c r="F1157" s="57">
        <f t="shared" si="165"/>
        <v>4226.91</v>
      </c>
      <c r="G1157" s="57">
        <v>73</v>
      </c>
      <c r="H1157" s="57">
        <v>3</v>
      </c>
      <c r="I1157" s="57">
        <v>4</v>
      </c>
      <c r="J1157" s="57">
        <f t="shared" si="166"/>
        <v>80</v>
      </c>
      <c r="K1157" s="56">
        <f t="shared" si="162"/>
        <v>3.9619651347068144E-2</v>
      </c>
      <c r="L1157" s="54">
        <f t="shared" si="163"/>
        <v>145.80031695721078</v>
      </c>
      <c r="M1157" s="54">
        <f t="shared" si="167"/>
        <v>32.076069730586376</v>
      </c>
      <c r="N1157" s="54">
        <f t="shared" ref="N1157:N1220" si="168">L1157*0.475</f>
        <v>69.255150554675112</v>
      </c>
      <c r="O1157" s="54">
        <v>5.8927624951569157</v>
      </c>
      <c r="P1157" s="56">
        <f t="shared" ref="P1157:P1220" si="169">(L1157+M1157+N1157+O1157)/F1157</f>
        <v>5.9860347094598462E-2</v>
      </c>
    </row>
    <row r="1158" spans="1:16" x14ac:dyDescent="0.2">
      <c r="A1158" s="78">
        <f t="shared" si="164"/>
        <v>194</v>
      </c>
      <c r="B1158" s="57" t="s">
        <v>983</v>
      </c>
      <c r="C1158" s="57">
        <v>1805.5</v>
      </c>
      <c r="D1158" s="57"/>
      <c r="E1158" s="57"/>
      <c r="F1158" s="57">
        <f t="shared" si="165"/>
        <v>1805.5</v>
      </c>
      <c r="G1158" s="57">
        <v>32</v>
      </c>
      <c r="H1158" s="57"/>
      <c r="I1158" s="57"/>
      <c r="J1158" s="57">
        <f t="shared" si="166"/>
        <v>32</v>
      </c>
      <c r="K1158" s="56">
        <f t="shared" ref="K1158:K1221" si="170">2.5/5048*J1158</f>
        <v>1.5847860538827259E-2</v>
      </c>
      <c r="L1158" s="54">
        <f t="shared" ref="L1158:L1221" si="171">K1158*3680</f>
        <v>58.320126782884316</v>
      </c>
      <c r="M1158" s="54">
        <f t="shared" si="167"/>
        <v>12.83042789223455</v>
      </c>
      <c r="N1158" s="54">
        <f t="shared" si="168"/>
        <v>27.702060221870049</v>
      </c>
      <c r="O1158" s="54">
        <v>2.5482216195273146</v>
      </c>
      <c r="P1158" s="56">
        <f t="shared" si="169"/>
        <v>5.616219136888187E-2</v>
      </c>
    </row>
    <row r="1159" spans="1:16" x14ac:dyDescent="0.2">
      <c r="A1159" s="78">
        <f t="shared" ref="A1159:A1222" si="172">A1158+1</f>
        <v>195</v>
      </c>
      <c r="B1159" s="57" t="s">
        <v>984</v>
      </c>
      <c r="C1159" s="57">
        <v>1806.9</v>
      </c>
      <c r="D1159" s="57"/>
      <c r="E1159" s="57"/>
      <c r="F1159" s="57">
        <f t="shared" si="165"/>
        <v>1806.9</v>
      </c>
      <c r="G1159" s="57">
        <v>31</v>
      </c>
      <c r="H1159" s="57"/>
      <c r="I1159" s="57"/>
      <c r="J1159" s="57">
        <f t="shared" si="166"/>
        <v>31</v>
      </c>
      <c r="K1159" s="56">
        <f t="shared" si="170"/>
        <v>1.5352614896988907E-2</v>
      </c>
      <c r="L1159" s="54">
        <f t="shared" si="171"/>
        <v>56.497622820919176</v>
      </c>
      <c r="M1159" s="54">
        <f t="shared" si="167"/>
        <v>12.429477020602219</v>
      </c>
      <c r="N1159" s="54">
        <f t="shared" si="168"/>
        <v>26.836370839936606</v>
      </c>
      <c r="O1159" s="54">
        <v>2.4685896939170862</v>
      </c>
      <c r="P1159" s="56">
        <f t="shared" si="169"/>
        <v>5.4364967831852941E-2</v>
      </c>
    </row>
    <row r="1160" spans="1:16" x14ac:dyDescent="0.2">
      <c r="A1160" s="78">
        <f t="shared" si="172"/>
        <v>196</v>
      </c>
      <c r="B1160" s="57" t="s">
        <v>1544</v>
      </c>
      <c r="C1160" s="57">
        <v>119.6</v>
      </c>
      <c r="D1160" s="57"/>
      <c r="E1160" s="57"/>
      <c r="F1160" s="57">
        <f t="shared" si="165"/>
        <v>119.6</v>
      </c>
      <c r="G1160" s="57">
        <v>4</v>
      </c>
      <c r="H1160" s="57"/>
      <c r="I1160" s="57">
        <v>1</v>
      </c>
      <c r="J1160" s="57">
        <f t="shared" si="166"/>
        <v>5</v>
      </c>
      <c r="K1160" s="56">
        <f t="shared" si="170"/>
        <v>2.476228209191759E-3</v>
      </c>
      <c r="L1160" s="54">
        <f t="shared" si="171"/>
        <v>9.1125198098256739</v>
      </c>
      <c r="M1160" s="54">
        <f t="shared" si="167"/>
        <v>2.0047543581616485</v>
      </c>
      <c r="N1160" s="54">
        <f t="shared" si="168"/>
        <v>4.3284469096671945</v>
      </c>
      <c r="O1160" s="54">
        <v>0.31852770244091433</v>
      </c>
      <c r="P1160" s="56">
        <f t="shared" si="169"/>
        <v>0.131808100168022</v>
      </c>
    </row>
    <row r="1161" spans="1:16" x14ac:dyDescent="0.2">
      <c r="A1161" s="78">
        <f t="shared" si="172"/>
        <v>197</v>
      </c>
      <c r="B1161" s="57" t="s">
        <v>1545</v>
      </c>
      <c r="C1161" s="57">
        <v>151.69999999999999</v>
      </c>
      <c r="D1161" s="57"/>
      <c r="E1161" s="57">
        <v>205.3</v>
      </c>
      <c r="F1161" s="57">
        <f t="shared" si="165"/>
        <v>357</v>
      </c>
      <c r="G1161" s="57">
        <v>5</v>
      </c>
      <c r="H1161" s="57"/>
      <c r="I1161" s="57">
        <v>1</v>
      </c>
      <c r="J1161" s="57">
        <f t="shared" si="166"/>
        <v>6</v>
      </c>
      <c r="K1161" s="56">
        <f t="shared" si="170"/>
        <v>2.971473851030111E-3</v>
      </c>
      <c r="L1161" s="54">
        <f t="shared" si="171"/>
        <v>10.935023771790808</v>
      </c>
      <c r="M1161" s="54">
        <f t="shared" si="167"/>
        <v>2.4057052297939778</v>
      </c>
      <c r="N1161" s="54">
        <f t="shared" si="168"/>
        <v>5.1941362916006337</v>
      </c>
      <c r="O1161" s="54">
        <v>0.39815962805114291</v>
      </c>
      <c r="P1161" s="56">
        <f t="shared" si="169"/>
        <v>5.3033683252763482E-2</v>
      </c>
    </row>
    <row r="1162" spans="1:16" x14ac:dyDescent="0.2">
      <c r="A1162" s="78">
        <f t="shared" si="172"/>
        <v>198</v>
      </c>
      <c r="B1162" s="57" t="s">
        <v>1546</v>
      </c>
      <c r="C1162" s="57">
        <v>171.7</v>
      </c>
      <c r="D1162" s="57">
        <v>16.100000000000001</v>
      </c>
      <c r="E1162" s="57"/>
      <c r="F1162" s="57">
        <f t="shared" si="165"/>
        <v>187.79999999999998</v>
      </c>
      <c r="G1162" s="57">
        <v>4</v>
      </c>
      <c r="H1162" s="57">
        <v>1</v>
      </c>
      <c r="I1162" s="57">
        <v>1</v>
      </c>
      <c r="J1162" s="57">
        <f t="shared" si="166"/>
        <v>6</v>
      </c>
      <c r="K1162" s="56">
        <f t="shared" si="170"/>
        <v>2.971473851030111E-3</v>
      </c>
      <c r="L1162" s="54">
        <f t="shared" si="171"/>
        <v>10.935023771790808</v>
      </c>
      <c r="M1162" s="54">
        <f t="shared" si="167"/>
        <v>2.4057052297939778</v>
      </c>
      <c r="N1162" s="54">
        <f t="shared" si="168"/>
        <v>5.1941362916006337</v>
      </c>
      <c r="O1162" s="54">
        <v>0.31852770244091433</v>
      </c>
      <c r="P1162" s="56">
        <f t="shared" si="169"/>
        <v>0.10039080402356941</v>
      </c>
    </row>
    <row r="1163" spans="1:16" x14ac:dyDescent="0.2">
      <c r="A1163" s="78">
        <f t="shared" si="172"/>
        <v>199</v>
      </c>
      <c r="B1163" s="57" t="s">
        <v>1547</v>
      </c>
      <c r="C1163" s="57">
        <v>198.5</v>
      </c>
      <c r="D1163" s="57"/>
      <c r="E1163" s="57">
        <v>65.5</v>
      </c>
      <c r="F1163" s="57">
        <f t="shared" si="165"/>
        <v>264</v>
      </c>
      <c r="G1163" s="57">
        <v>4</v>
      </c>
      <c r="H1163" s="57"/>
      <c r="I1163" s="57">
        <v>2</v>
      </c>
      <c r="J1163" s="57">
        <f t="shared" si="166"/>
        <v>6</v>
      </c>
      <c r="K1163" s="56">
        <f t="shared" si="170"/>
        <v>2.971473851030111E-3</v>
      </c>
      <c r="L1163" s="54">
        <f t="shared" si="171"/>
        <v>10.935023771790808</v>
      </c>
      <c r="M1163" s="54">
        <f t="shared" si="167"/>
        <v>2.4057052297939778</v>
      </c>
      <c r="N1163" s="54">
        <f t="shared" si="168"/>
        <v>5.1941362916006337</v>
      </c>
      <c r="O1163" s="54">
        <v>0.31852770244091433</v>
      </c>
      <c r="P1163" s="56">
        <f t="shared" si="169"/>
        <v>7.1414367407675497E-2</v>
      </c>
    </row>
    <row r="1164" spans="1:16" x14ac:dyDescent="0.2">
      <c r="A1164" s="78">
        <f t="shared" si="172"/>
        <v>200</v>
      </c>
      <c r="B1164" s="57" t="s">
        <v>1548</v>
      </c>
      <c r="C1164" s="57">
        <v>451.6</v>
      </c>
      <c r="D1164" s="57"/>
      <c r="E1164" s="57">
        <v>23.5</v>
      </c>
      <c r="F1164" s="57">
        <f t="shared" si="165"/>
        <v>475.1</v>
      </c>
      <c r="G1164" s="57">
        <v>11</v>
      </c>
      <c r="H1164" s="57"/>
      <c r="I1164" s="57">
        <v>2</v>
      </c>
      <c r="J1164" s="57">
        <f t="shared" si="166"/>
        <v>13</v>
      </c>
      <c r="K1164" s="56">
        <f t="shared" si="170"/>
        <v>6.4381933438985737E-3</v>
      </c>
      <c r="L1164" s="54">
        <f t="shared" si="171"/>
        <v>23.692551505546753</v>
      </c>
      <c r="M1164" s="54">
        <f t="shared" si="167"/>
        <v>5.2123613312202854</v>
      </c>
      <c r="N1164" s="54">
        <f t="shared" si="168"/>
        <v>11.253961965134707</v>
      </c>
      <c r="O1164" s="54">
        <v>0.87595118171251451</v>
      </c>
      <c r="P1164" s="56">
        <f t="shared" si="169"/>
        <v>8.63709239815076E-2</v>
      </c>
    </row>
    <row r="1165" spans="1:16" x14ac:dyDescent="0.2">
      <c r="A1165" s="78">
        <f t="shared" si="172"/>
        <v>201</v>
      </c>
      <c r="B1165" s="57" t="s">
        <v>1549</v>
      </c>
      <c r="C1165" s="57">
        <v>316.7</v>
      </c>
      <c r="D1165" s="57"/>
      <c r="E1165" s="57">
        <v>70.5</v>
      </c>
      <c r="F1165" s="57">
        <f t="shared" si="165"/>
        <v>387.2</v>
      </c>
      <c r="G1165" s="57">
        <v>6</v>
      </c>
      <c r="H1165" s="57"/>
      <c r="I1165" s="57">
        <v>1</v>
      </c>
      <c r="J1165" s="57">
        <f t="shared" si="166"/>
        <v>7</v>
      </c>
      <c r="K1165" s="56">
        <f t="shared" si="170"/>
        <v>3.4667194928684631E-3</v>
      </c>
      <c r="L1165" s="54">
        <f t="shared" si="171"/>
        <v>12.757527733755945</v>
      </c>
      <c r="M1165" s="54">
        <f t="shared" si="167"/>
        <v>2.8066561014263076</v>
      </c>
      <c r="N1165" s="54">
        <f t="shared" si="168"/>
        <v>6.059825673534073</v>
      </c>
      <c r="O1165" s="54">
        <v>0.4777915536613716</v>
      </c>
      <c r="P1165" s="56">
        <f t="shared" si="169"/>
        <v>5.7081097785066377E-2</v>
      </c>
    </row>
    <row r="1166" spans="1:16" x14ac:dyDescent="0.2">
      <c r="A1166" s="78">
        <f t="shared" si="172"/>
        <v>202</v>
      </c>
      <c r="B1166" s="57" t="s">
        <v>1550</v>
      </c>
      <c r="C1166" s="57">
        <v>234</v>
      </c>
      <c r="D1166" s="57"/>
      <c r="E1166" s="57">
        <v>92.6</v>
      </c>
      <c r="F1166" s="57">
        <f t="shared" si="165"/>
        <v>326.60000000000002</v>
      </c>
      <c r="G1166" s="57">
        <v>6</v>
      </c>
      <c r="H1166" s="57"/>
      <c r="I1166" s="57">
        <v>3</v>
      </c>
      <c r="J1166" s="57">
        <f t="shared" si="166"/>
        <v>9</v>
      </c>
      <c r="K1166" s="56">
        <f t="shared" si="170"/>
        <v>4.4572107765451664E-3</v>
      </c>
      <c r="L1166" s="54">
        <f t="shared" si="171"/>
        <v>16.402535657686212</v>
      </c>
      <c r="M1166" s="54">
        <f t="shared" si="167"/>
        <v>3.6085578446909667</v>
      </c>
      <c r="N1166" s="54">
        <f t="shared" si="168"/>
        <v>7.7912044374009497</v>
      </c>
      <c r="O1166" s="54">
        <v>0.4777915536613716</v>
      </c>
      <c r="P1166" s="56">
        <f t="shared" si="169"/>
        <v>8.6589373831719232E-2</v>
      </c>
    </row>
    <row r="1167" spans="1:16" x14ac:dyDescent="0.2">
      <c r="A1167" s="78">
        <f t="shared" si="172"/>
        <v>203</v>
      </c>
      <c r="B1167" s="57" t="s">
        <v>1551</v>
      </c>
      <c r="C1167" s="57">
        <v>267.89999999999998</v>
      </c>
      <c r="D1167" s="57"/>
      <c r="E1167" s="57">
        <v>98</v>
      </c>
      <c r="F1167" s="57">
        <f t="shared" si="165"/>
        <v>365.9</v>
      </c>
      <c r="G1167" s="57">
        <v>6</v>
      </c>
      <c r="H1167" s="57"/>
      <c r="I1167" s="57">
        <v>1</v>
      </c>
      <c r="J1167" s="57">
        <f t="shared" si="166"/>
        <v>7</v>
      </c>
      <c r="K1167" s="56">
        <f t="shared" si="170"/>
        <v>3.4667194928684631E-3</v>
      </c>
      <c r="L1167" s="54">
        <f t="shared" si="171"/>
        <v>12.757527733755945</v>
      </c>
      <c r="M1167" s="54">
        <f t="shared" si="167"/>
        <v>2.8066561014263076</v>
      </c>
      <c r="N1167" s="54">
        <f t="shared" si="168"/>
        <v>6.059825673534073</v>
      </c>
      <c r="O1167" s="54">
        <v>0.4777915536613716</v>
      </c>
      <c r="P1167" s="56">
        <f t="shared" si="169"/>
        <v>6.0403938404967751E-2</v>
      </c>
    </row>
    <row r="1168" spans="1:16" x14ac:dyDescent="0.2">
      <c r="A1168" s="78">
        <f t="shared" si="172"/>
        <v>204</v>
      </c>
      <c r="B1168" s="57" t="s">
        <v>1552</v>
      </c>
      <c r="C1168" s="57">
        <v>705.4</v>
      </c>
      <c r="D1168" s="57"/>
      <c r="E1168" s="57">
        <v>73.430000000000007</v>
      </c>
      <c r="F1168" s="57">
        <f t="shared" si="165"/>
        <v>778.82999999999993</v>
      </c>
      <c r="G1168" s="57">
        <v>18</v>
      </c>
      <c r="H1168" s="57"/>
      <c r="I1168" s="57">
        <v>2</v>
      </c>
      <c r="J1168" s="57">
        <f t="shared" si="166"/>
        <v>20</v>
      </c>
      <c r="K1168" s="56">
        <f t="shared" si="170"/>
        <v>9.904912836767036E-3</v>
      </c>
      <c r="L1168" s="54">
        <f t="shared" si="171"/>
        <v>36.450079239302696</v>
      </c>
      <c r="M1168" s="54">
        <f t="shared" si="167"/>
        <v>8.0190174326465939</v>
      </c>
      <c r="N1168" s="54">
        <f t="shared" si="168"/>
        <v>17.313787638668778</v>
      </c>
      <c r="O1168" s="54">
        <v>1.4333746609841147</v>
      </c>
      <c r="P1168" s="56">
        <f t="shared" si="169"/>
        <v>8.1168238218355976E-2</v>
      </c>
    </row>
    <row r="1169" spans="1:16" x14ac:dyDescent="0.2">
      <c r="A1169" s="78">
        <f t="shared" si="172"/>
        <v>205</v>
      </c>
      <c r="B1169" s="57" t="s">
        <v>1553</v>
      </c>
      <c r="C1169" s="57">
        <v>147.9</v>
      </c>
      <c r="D1169" s="57"/>
      <c r="E1169" s="57">
        <v>136</v>
      </c>
      <c r="F1169" s="57">
        <f t="shared" si="165"/>
        <v>283.89999999999998</v>
      </c>
      <c r="G1169" s="57">
        <v>4</v>
      </c>
      <c r="H1169" s="57"/>
      <c r="I1169" s="57">
        <v>1</v>
      </c>
      <c r="J1169" s="57">
        <f t="shared" si="166"/>
        <v>5</v>
      </c>
      <c r="K1169" s="56">
        <f t="shared" si="170"/>
        <v>2.476228209191759E-3</v>
      </c>
      <c r="L1169" s="54">
        <f t="shared" si="171"/>
        <v>9.1125198098256739</v>
      </c>
      <c r="M1169" s="54">
        <f t="shared" si="167"/>
        <v>2.0047543581616485</v>
      </c>
      <c r="N1169" s="54">
        <f t="shared" si="168"/>
        <v>4.3284469096671945</v>
      </c>
      <c r="O1169" s="54">
        <v>0.31852770244091433</v>
      </c>
      <c r="P1169" s="56">
        <f t="shared" si="169"/>
        <v>5.5527470165887396E-2</v>
      </c>
    </row>
    <row r="1170" spans="1:16" x14ac:dyDescent="0.2">
      <c r="A1170" s="78">
        <f t="shared" si="172"/>
        <v>206</v>
      </c>
      <c r="B1170" s="57" t="s">
        <v>1554</v>
      </c>
      <c r="C1170" s="57">
        <v>1317.61</v>
      </c>
      <c r="D1170" s="57"/>
      <c r="E1170" s="57">
        <v>44.4</v>
      </c>
      <c r="F1170" s="57">
        <f t="shared" si="165"/>
        <v>1362.01</v>
      </c>
      <c r="G1170" s="57">
        <v>33</v>
      </c>
      <c r="H1170" s="57">
        <v>1</v>
      </c>
      <c r="I1170" s="57">
        <v>1</v>
      </c>
      <c r="J1170" s="57">
        <f t="shared" si="166"/>
        <v>35</v>
      </c>
      <c r="K1170" s="56">
        <f t="shared" si="170"/>
        <v>1.7333597464342314E-2</v>
      </c>
      <c r="L1170" s="54">
        <f t="shared" si="171"/>
        <v>63.787638668779714</v>
      </c>
      <c r="M1170" s="54">
        <f t="shared" si="167"/>
        <v>14.033280507131536</v>
      </c>
      <c r="N1170" s="54">
        <f t="shared" si="168"/>
        <v>30.299128367670363</v>
      </c>
      <c r="O1170" s="54">
        <v>2.707485470747772</v>
      </c>
      <c r="P1170" s="56">
        <f t="shared" si="169"/>
        <v>8.1370572179594411E-2</v>
      </c>
    </row>
    <row r="1171" spans="1:16" x14ac:dyDescent="0.2">
      <c r="A1171" s="78">
        <f t="shared" si="172"/>
        <v>207</v>
      </c>
      <c r="B1171" s="57" t="s">
        <v>1555</v>
      </c>
      <c r="C1171" s="57">
        <v>300.39999999999998</v>
      </c>
      <c r="D1171" s="57"/>
      <c r="E1171" s="57">
        <v>132.19999999999999</v>
      </c>
      <c r="F1171" s="57">
        <f t="shared" si="165"/>
        <v>432.59999999999997</v>
      </c>
      <c r="G1171" s="57">
        <v>6</v>
      </c>
      <c r="H1171" s="57"/>
      <c r="I1171" s="57">
        <v>2</v>
      </c>
      <c r="J1171" s="57">
        <f t="shared" si="166"/>
        <v>8</v>
      </c>
      <c r="K1171" s="56">
        <f t="shared" si="170"/>
        <v>3.9619651347068147E-3</v>
      </c>
      <c r="L1171" s="54">
        <f t="shared" si="171"/>
        <v>14.580031695721079</v>
      </c>
      <c r="M1171" s="54">
        <f t="shared" si="167"/>
        <v>3.2076069730586374</v>
      </c>
      <c r="N1171" s="54">
        <f t="shared" si="168"/>
        <v>6.9255150554675122</v>
      </c>
      <c r="O1171" s="54">
        <v>0.4777915536613716</v>
      </c>
      <c r="P1171" s="56">
        <f t="shared" si="169"/>
        <v>5.8231496250366624E-2</v>
      </c>
    </row>
    <row r="1172" spans="1:16" x14ac:dyDescent="0.2">
      <c r="A1172" s="78">
        <f t="shared" si="172"/>
        <v>208</v>
      </c>
      <c r="B1172" s="57" t="s">
        <v>1556</v>
      </c>
      <c r="C1172" s="57">
        <v>359.6</v>
      </c>
      <c r="D1172" s="57">
        <v>18.100000000000001</v>
      </c>
      <c r="E1172" s="57"/>
      <c r="F1172" s="57">
        <f t="shared" si="165"/>
        <v>377.70000000000005</v>
      </c>
      <c r="G1172" s="57">
        <v>8</v>
      </c>
      <c r="H1172" s="57">
        <v>1</v>
      </c>
      <c r="I1172" s="57"/>
      <c r="J1172" s="57">
        <f t="shared" si="166"/>
        <v>9</v>
      </c>
      <c r="K1172" s="56">
        <f t="shared" si="170"/>
        <v>4.4572107765451664E-3</v>
      </c>
      <c r="L1172" s="54">
        <f t="shared" si="171"/>
        <v>16.402535657686212</v>
      </c>
      <c r="M1172" s="54">
        <f t="shared" si="167"/>
        <v>3.6085578446909667</v>
      </c>
      <c r="N1172" s="54">
        <f t="shared" si="168"/>
        <v>7.7912044374009497</v>
      </c>
      <c r="O1172" s="54">
        <v>0.63705540488182866</v>
      </c>
      <c r="P1172" s="56">
        <f t="shared" si="169"/>
        <v>7.5296143353613856E-2</v>
      </c>
    </row>
    <row r="1173" spans="1:16" x14ac:dyDescent="0.2">
      <c r="A1173" s="78">
        <f t="shared" si="172"/>
        <v>209</v>
      </c>
      <c r="B1173" s="57" t="s">
        <v>1557</v>
      </c>
      <c r="C1173" s="57">
        <v>327.5</v>
      </c>
      <c r="D1173" s="57"/>
      <c r="E1173" s="57"/>
      <c r="F1173" s="57">
        <f t="shared" si="165"/>
        <v>327.5</v>
      </c>
      <c r="G1173" s="57">
        <v>8</v>
      </c>
      <c r="H1173" s="57"/>
      <c r="I1173" s="57"/>
      <c r="J1173" s="57">
        <f t="shared" si="166"/>
        <v>8</v>
      </c>
      <c r="K1173" s="56">
        <f t="shared" si="170"/>
        <v>3.9619651347068147E-3</v>
      </c>
      <c r="L1173" s="54">
        <f t="shared" si="171"/>
        <v>14.580031695721079</v>
      </c>
      <c r="M1173" s="54">
        <f t="shared" si="167"/>
        <v>3.2076069730586374</v>
      </c>
      <c r="N1173" s="54">
        <f t="shared" si="168"/>
        <v>6.9255150554675122</v>
      </c>
      <c r="O1173" s="54">
        <v>0.63705540488182866</v>
      </c>
      <c r="P1173" s="56">
        <f t="shared" si="169"/>
        <v>7.7405218714897875E-2</v>
      </c>
    </row>
    <row r="1174" spans="1:16" x14ac:dyDescent="0.2">
      <c r="A1174" s="78">
        <f t="shared" si="172"/>
        <v>210</v>
      </c>
      <c r="B1174" s="57" t="s">
        <v>1558</v>
      </c>
      <c r="C1174" s="57">
        <v>278.2</v>
      </c>
      <c r="D1174" s="57"/>
      <c r="E1174" s="57">
        <v>45</v>
      </c>
      <c r="F1174" s="57">
        <f t="shared" si="165"/>
        <v>323.2</v>
      </c>
      <c r="G1174" s="57">
        <v>7</v>
      </c>
      <c r="H1174" s="57"/>
      <c r="I1174" s="57">
        <v>2</v>
      </c>
      <c r="J1174" s="57">
        <f t="shared" si="166"/>
        <v>9</v>
      </c>
      <c r="K1174" s="56">
        <f t="shared" si="170"/>
        <v>4.4572107765451664E-3</v>
      </c>
      <c r="L1174" s="54">
        <f t="shared" si="171"/>
        <v>16.402535657686212</v>
      </c>
      <c r="M1174" s="54">
        <f t="shared" si="167"/>
        <v>3.6085578446909667</v>
      </c>
      <c r="N1174" s="54">
        <f t="shared" si="168"/>
        <v>7.7912044374009497</v>
      </c>
      <c r="O1174" s="54">
        <v>0.55742347927160008</v>
      </c>
      <c r="P1174" s="56">
        <f t="shared" si="169"/>
        <v>8.7746662806465744E-2</v>
      </c>
    </row>
    <row r="1175" spans="1:16" x14ac:dyDescent="0.2">
      <c r="A1175" s="78">
        <f t="shared" si="172"/>
        <v>211</v>
      </c>
      <c r="B1175" s="57" t="s">
        <v>1559</v>
      </c>
      <c r="C1175" s="57">
        <v>863.3</v>
      </c>
      <c r="D1175" s="57"/>
      <c r="E1175" s="57"/>
      <c r="F1175" s="57">
        <f t="shared" si="165"/>
        <v>863.3</v>
      </c>
      <c r="G1175" s="57">
        <v>20</v>
      </c>
      <c r="H1175" s="57"/>
      <c r="I1175" s="57">
        <v>1</v>
      </c>
      <c r="J1175" s="57">
        <f t="shared" si="166"/>
        <v>21</v>
      </c>
      <c r="K1175" s="56">
        <f t="shared" si="170"/>
        <v>1.0400158478605389E-2</v>
      </c>
      <c r="L1175" s="54">
        <f t="shared" si="171"/>
        <v>38.272583201267835</v>
      </c>
      <c r="M1175" s="54">
        <f t="shared" si="167"/>
        <v>8.4199683042789246</v>
      </c>
      <c r="N1175" s="54">
        <f t="shared" si="168"/>
        <v>18.179477020602221</v>
      </c>
      <c r="O1175" s="54">
        <v>1.5926385122045716</v>
      </c>
      <c r="P1175" s="56">
        <f t="shared" si="169"/>
        <v>7.6989073367721025E-2</v>
      </c>
    </row>
    <row r="1176" spans="1:16" x14ac:dyDescent="0.2">
      <c r="A1176" s="78">
        <f t="shared" si="172"/>
        <v>212</v>
      </c>
      <c r="B1176" s="57" t="s">
        <v>1560</v>
      </c>
      <c r="C1176" s="57">
        <v>306.39999999999998</v>
      </c>
      <c r="D1176" s="57"/>
      <c r="E1176" s="57">
        <v>28.3</v>
      </c>
      <c r="F1176" s="57">
        <f t="shared" si="165"/>
        <v>334.7</v>
      </c>
      <c r="G1176" s="57">
        <v>7</v>
      </c>
      <c r="H1176" s="57"/>
      <c r="I1176" s="57">
        <v>1</v>
      </c>
      <c r="J1176" s="57">
        <f t="shared" si="166"/>
        <v>8</v>
      </c>
      <c r="K1176" s="56">
        <f t="shared" si="170"/>
        <v>3.9619651347068147E-3</v>
      </c>
      <c r="L1176" s="54">
        <f t="shared" si="171"/>
        <v>14.580031695721079</v>
      </c>
      <c r="M1176" s="54">
        <f t="shared" si="167"/>
        <v>3.2076069730586374</v>
      </c>
      <c r="N1176" s="54">
        <f t="shared" si="168"/>
        <v>6.9255150554675122</v>
      </c>
      <c r="O1176" s="54">
        <v>0.55742347927160008</v>
      </c>
      <c r="P1176" s="56">
        <f t="shared" si="169"/>
        <v>7.5502172702476333E-2</v>
      </c>
    </row>
    <row r="1177" spans="1:16" x14ac:dyDescent="0.2">
      <c r="A1177" s="78">
        <f t="shared" si="172"/>
        <v>213</v>
      </c>
      <c r="B1177" s="57" t="s">
        <v>1561</v>
      </c>
      <c r="C1177" s="57">
        <v>383.2</v>
      </c>
      <c r="D1177" s="57"/>
      <c r="E1177" s="57">
        <v>34</v>
      </c>
      <c r="F1177" s="57">
        <f t="shared" si="165"/>
        <v>417.2</v>
      </c>
      <c r="G1177" s="57">
        <v>9</v>
      </c>
      <c r="H1177" s="57"/>
      <c r="I1177" s="57">
        <v>2</v>
      </c>
      <c r="J1177" s="57">
        <f t="shared" si="166"/>
        <v>11</v>
      </c>
      <c r="K1177" s="56">
        <f t="shared" si="170"/>
        <v>5.4477020602218705E-3</v>
      </c>
      <c r="L1177" s="54">
        <f t="shared" si="171"/>
        <v>20.047543581616484</v>
      </c>
      <c r="M1177" s="54">
        <f t="shared" si="167"/>
        <v>4.4104595879556268</v>
      </c>
      <c r="N1177" s="54">
        <f t="shared" si="168"/>
        <v>9.52258320126783</v>
      </c>
      <c r="O1177" s="54">
        <v>0.71668733049205735</v>
      </c>
      <c r="P1177" s="56">
        <f t="shared" si="169"/>
        <v>8.3167003119204205E-2</v>
      </c>
    </row>
    <row r="1178" spans="1:16" x14ac:dyDescent="0.2">
      <c r="A1178" s="78">
        <f t="shared" si="172"/>
        <v>214</v>
      </c>
      <c r="B1178" s="57" t="s">
        <v>1562</v>
      </c>
      <c r="C1178" s="57">
        <v>492.7</v>
      </c>
      <c r="D1178" s="57"/>
      <c r="E1178" s="57">
        <v>183.5</v>
      </c>
      <c r="F1178" s="57">
        <f t="shared" si="165"/>
        <v>676.2</v>
      </c>
      <c r="G1178" s="57">
        <v>12</v>
      </c>
      <c r="H1178" s="57"/>
      <c r="I1178" s="57">
        <v>2</v>
      </c>
      <c r="J1178" s="57">
        <f t="shared" si="166"/>
        <v>14</v>
      </c>
      <c r="K1178" s="56">
        <f t="shared" si="170"/>
        <v>6.9334389857369262E-3</v>
      </c>
      <c r="L1178" s="54">
        <f t="shared" si="171"/>
        <v>25.515055467511889</v>
      </c>
      <c r="M1178" s="54">
        <f t="shared" si="167"/>
        <v>5.6133122028526152</v>
      </c>
      <c r="N1178" s="54">
        <f t="shared" si="168"/>
        <v>12.119651347068146</v>
      </c>
      <c r="O1178" s="54">
        <v>0.95558310732274321</v>
      </c>
      <c r="P1178" s="56">
        <f t="shared" si="169"/>
        <v>6.5370603556278314E-2</v>
      </c>
    </row>
    <row r="1179" spans="1:16" x14ac:dyDescent="0.2">
      <c r="A1179" s="78">
        <f t="shared" si="172"/>
        <v>215</v>
      </c>
      <c r="B1179" s="57" t="s">
        <v>1563</v>
      </c>
      <c r="C1179" s="57">
        <v>697.4</v>
      </c>
      <c r="D1179" s="57"/>
      <c r="E1179" s="57">
        <v>17.2</v>
      </c>
      <c r="F1179" s="57">
        <f t="shared" si="165"/>
        <v>714.6</v>
      </c>
      <c r="G1179" s="57">
        <v>18</v>
      </c>
      <c r="H1179" s="57"/>
      <c r="I1179" s="57">
        <v>2</v>
      </c>
      <c r="J1179" s="57">
        <f t="shared" si="166"/>
        <v>20</v>
      </c>
      <c r="K1179" s="56">
        <f t="shared" si="170"/>
        <v>9.904912836767036E-3</v>
      </c>
      <c r="L1179" s="54">
        <f t="shared" si="171"/>
        <v>36.450079239302696</v>
      </c>
      <c r="M1179" s="54">
        <f t="shared" si="167"/>
        <v>8.0190174326465939</v>
      </c>
      <c r="N1179" s="54">
        <f t="shared" si="168"/>
        <v>17.313787638668778</v>
      </c>
      <c r="O1179" s="54">
        <v>1.4333746609841147</v>
      </c>
      <c r="P1179" s="56">
        <f t="shared" si="169"/>
        <v>8.846383847131567E-2</v>
      </c>
    </row>
    <row r="1180" spans="1:16" x14ac:dyDescent="0.2">
      <c r="A1180" s="78">
        <f t="shared" si="172"/>
        <v>216</v>
      </c>
      <c r="B1180" s="57" t="s">
        <v>1564</v>
      </c>
      <c r="C1180" s="57">
        <v>509.9</v>
      </c>
      <c r="D1180" s="57"/>
      <c r="E1180" s="57">
        <v>97.6</v>
      </c>
      <c r="F1180" s="57">
        <f t="shared" si="165"/>
        <v>607.5</v>
      </c>
      <c r="G1180" s="57">
        <v>10</v>
      </c>
      <c r="H1180" s="57"/>
      <c r="I1180" s="57">
        <v>2</v>
      </c>
      <c r="J1180" s="57">
        <f t="shared" si="166"/>
        <v>12</v>
      </c>
      <c r="K1180" s="56">
        <f t="shared" si="170"/>
        <v>5.9429477020602221E-3</v>
      </c>
      <c r="L1180" s="54">
        <f t="shared" si="171"/>
        <v>21.870047543581617</v>
      </c>
      <c r="M1180" s="54">
        <f t="shared" si="167"/>
        <v>4.8114104595879557</v>
      </c>
      <c r="N1180" s="54">
        <f t="shared" si="168"/>
        <v>10.388272583201267</v>
      </c>
      <c r="O1180" s="54">
        <v>0.79631925610228582</v>
      </c>
      <c r="P1180" s="56">
        <f t="shared" si="169"/>
        <v>6.2330946242754114E-2</v>
      </c>
    </row>
    <row r="1181" spans="1:16" x14ac:dyDescent="0.2">
      <c r="A1181" s="78">
        <f t="shared" si="172"/>
        <v>217</v>
      </c>
      <c r="B1181" s="57" t="s">
        <v>1565</v>
      </c>
      <c r="C1181" s="57">
        <v>238.2</v>
      </c>
      <c r="D1181" s="57"/>
      <c r="E1181" s="57"/>
      <c r="F1181" s="57">
        <f t="shared" si="165"/>
        <v>238.2</v>
      </c>
      <c r="G1181" s="57">
        <v>6</v>
      </c>
      <c r="H1181" s="57"/>
      <c r="I1181" s="57">
        <v>2</v>
      </c>
      <c r="J1181" s="57">
        <f t="shared" si="166"/>
        <v>8</v>
      </c>
      <c r="K1181" s="56">
        <f t="shared" si="170"/>
        <v>3.9619651347068147E-3</v>
      </c>
      <c r="L1181" s="54">
        <f t="shared" si="171"/>
        <v>14.580031695721079</v>
      </c>
      <c r="M1181" s="54">
        <f t="shared" si="167"/>
        <v>3.2076069730586374</v>
      </c>
      <c r="N1181" s="54">
        <f t="shared" si="168"/>
        <v>6.9255150554675122</v>
      </c>
      <c r="O1181" s="54">
        <v>0.4777915536613716</v>
      </c>
      <c r="P1181" s="56">
        <f t="shared" si="169"/>
        <v>0.1057554377745953</v>
      </c>
    </row>
    <row r="1182" spans="1:16" x14ac:dyDescent="0.2">
      <c r="A1182" s="78">
        <f t="shared" si="172"/>
        <v>218</v>
      </c>
      <c r="B1182" s="57" t="s">
        <v>1566</v>
      </c>
      <c r="C1182" s="57">
        <v>524.6</v>
      </c>
      <c r="D1182" s="57"/>
      <c r="E1182" s="57">
        <v>132.1</v>
      </c>
      <c r="F1182" s="57">
        <f t="shared" si="165"/>
        <v>656.7</v>
      </c>
      <c r="G1182" s="57">
        <v>9</v>
      </c>
      <c r="H1182" s="57"/>
      <c r="I1182" s="57">
        <v>2</v>
      </c>
      <c r="J1182" s="57">
        <f t="shared" si="166"/>
        <v>11</v>
      </c>
      <c r="K1182" s="56">
        <f t="shared" si="170"/>
        <v>5.4477020602218705E-3</v>
      </c>
      <c r="L1182" s="54">
        <f t="shared" si="171"/>
        <v>20.047543581616484</v>
      </c>
      <c r="M1182" s="54">
        <f t="shared" si="167"/>
        <v>4.4104595879556268</v>
      </c>
      <c r="N1182" s="54">
        <f t="shared" si="168"/>
        <v>9.52258320126783</v>
      </c>
      <c r="O1182" s="54">
        <v>0.71668733049205735</v>
      </c>
      <c r="P1182" s="56">
        <f t="shared" si="169"/>
        <v>5.283580584944722E-2</v>
      </c>
    </row>
    <row r="1183" spans="1:16" x14ac:dyDescent="0.2">
      <c r="A1183" s="78">
        <f t="shared" si="172"/>
        <v>219</v>
      </c>
      <c r="B1183" s="57" t="s">
        <v>1567</v>
      </c>
      <c r="C1183" s="57">
        <v>436.8</v>
      </c>
      <c r="D1183" s="57"/>
      <c r="E1183" s="57"/>
      <c r="F1183" s="57">
        <f t="shared" si="165"/>
        <v>436.8</v>
      </c>
      <c r="G1183" s="57">
        <v>17</v>
      </c>
      <c r="H1183" s="57"/>
      <c r="I1183" s="57">
        <v>1</v>
      </c>
      <c r="J1183" s="57">
        <f t="shared" si="166"/>
        <v>18</v>
      </c>
      <c r="K1183" s="56">
        <f t="shared" si="170"/>
        <v>8.9144215530903327E-3</v>
      </c>
      <c r="L1183" s="54">
        <f t="shared" si="171"/>
        <v>32.805071315372423</v>
      </c>
      <c r="M1183" s="54">
        <f t="shared" si="167"/>
        <v>7.2171156893819335</v>
      </c>
      <c r="N1183" s="54">
        <f t="shared" si="168"/>
        <v>15.582408874801899</v>
      </c>
      <c r="O1183" s="54">
        <v>1.4333746609841147</v>
      </c>
      <c r="P1183" s="56">
        <f t="shared" si="169"/>
        <v>0.13058143438768399</v>
      </c>
    </row>
    <row r="1184" spans="1:16" x14ac:dyDescent="0.2">
      <c r="A1184" s="78">
        <f t="shared" si="172"/>
        <v>220</v>
      </c>
      <c r="B1184" s="57" t="s">
        <v>1568</v>
      </c>
      <c r="C1184" s="57">
        <v>829.6</v>
      </c>
      <c r="D1184" s="57"/>
      <c r="E1184" s="57">
        <v>76</v>
      </c>
      <c r="F1184" s="57">
        <f t="shared" si="165"/>
        <v>905.6</v>
      </c>
      <c r="G1184" s="57">
        <v>10</v>
      </c>
      <c r="H1184" s="57"/>
      <c r="I1184" s="57">
        <v>3</v>
      </c>
      <c r="J1184" s="57">
        <f t="shared" si="166"/>
        <v>13</v>
      </c>
      <c r="K1184" s="56">
        <f t="shared" si="170"/>
        <v>6.4381933438985737E-3</v>
      </c>
      <c r="L1184" s="54">
        <f t="shared" si="171"/>
        <v>23.692551505546753</v>
      </c>
      <c r="M1184" s="54">
        <f t="shared" si="167"/>
        <v>5.2123613312202854</v>
      </c>
      <c r="N1184" s="54">
        <f t="shared" si="168"/>
        <v>11.253961965134707</v>
      </c>
      <c r="O1184" s="54">
        <v>1.1148469585432002</v>
      </c>
      <c r="P1184" s="56">
        <f t="shared" si="169"/>
        <v>4.5576106184236909E-2</v>
      </c>
    </row>
    <row r="1185" spans="1:16" x14ac:dyDescent="0.2">
      <c r="A1185" s="78">
        <f t="shared" si="172"/>
        <v>221</v>
      </c>
      <c r="B1185" s="57" t="s">
        <v>1569</v>
      </c>
      <c r="C1185" s="57">
        <v>690.33</v>
      </c>
      <c r="D1185" s="57"/>
      <c r="E1185" s="57"/>
      <c r="F1185" s="57">
        <f t="shared" si="165"/>
        <v>690.33</v>
      </c>
      <c r="G1185" s="57">
        <v>15</v>
      </c>
      <c r="H1185" s="57"/>
      <c r="I1185" s="57"/>
      <c r="J1185" s="57">
        <f t="shared" si="166"/>
        <v>15</v>
      </c>
      <c r="K1185" s="56">
        <f t="shared" si="170"/>
        <v>7.4286846275752778E-3</v>
      </c>
      <c r="L1185" s="54">
        <f t="shared" si="171"/>
        <v>27.337559429477022</v>
      </c>
      <c r="M1185" s="54">
        <f t="shared" si="167"/>
        <v>6.014263074484945</v>
      </c>
      <c r="N1185" s="54">
        <f t="shared" si="168"/>
        <v>12.985340729001585</v>
      </c>
      <c r="O1185" s="54">
        <v>1.1944788841534288</v>
      </c>
      <c r="P1185" s="56">
        <f t="shared" si="169"/>
        <v>6.8853507912327402E-2</v>
      </c>
    </row>
    <row r="1186" spans="1:16" x14ac:dyDescent="0.2">
      <c r="A1186" s="78">
        <f t="shared" si="172"/>
        <v>222</v>
      </c>
      <c r="B1186" s="57" t="s">
        <v>1570</v>
      </c>
      <c r="C1186" s="57">
        <v>548.21</v>
      </c>
      <c r="D1186" s="57"/>
      <c r="E1186" s="57"/>
      <c r="F1186" s="57">
        <f t="shared" si="165"/>
        <v>548.21</v>
      </c>
      <c r="G1186" s="57">
        <v>8</v>
      </c>
      <c r="H1186" s="57"/>
      <c r="I1186" s="57"/>
      <c r="J1186" s="57">
        <f t="shared" si="166"/>
        <v>8</v>
      </c>
      <c r="K1186" s="56">
        <f t="shared" si="170"/>
        <v>3.9619651347068147E-3</v>
      </c>
      <c r="L1186" s="54">
        <f t="shared" si="171"/>
        <v>14.580031695721079</v>
      </c>
      <c r="M1186" s="54">
        <f t="shared" si="167"/>
        <v>3.2076069730586374</v>
      </c>
      <c r="N1186" s="54">
        <f t="shared" si="168"/>
        <v>6.9255150554675122</v>
      </c>
      <c r="O1186" s="54">
        <v>0.63705540488182866</v>
      </c>
      <c r="P1186" s="56">
        <f t="shared" si="169"/>
        <v>4.6241785317905647E-2</v>
      </c>
    </row>
    <row r="1187" spans="1:16" x14ac:dyDescent="0.2">
      <c r="A1187" s="78">
        <f t="shared" si="172"/>
        <v>223</v>
      </c>
      <c r="B1187" s="57" t="s">
        <v>1571</v>
      </c>
      <c r="C1187" s="57">
        <v>433.09</v>
      </c>
      <c r="D1187" s="57"/>
      <c r="E1187" s="57"/>
      <c r="F1187" s="57">
        <f t="shared" si="165"/>
        <v>433.09</v>
      </c>
      <c r="G1187" s="57">
        <v>8</v>
      </c>
      <c r="H1187" s="57"/>
      <c r="I1187" s="57"/>
      <c r="J1187" s="57">
        <f t="shared" si="166"/>
        <v>8</v>
      </c>
      <c r="K1187" s="56">
        <f t="shared" si="170"/>
        <v>3.9619651347068147E-3</v>
      </c>
      <c r="L1187" s="54">
        <f t="shared" si="171"/>
        <v>14.580031695721079</v>
      </c>
      <c r="M1187" s="54">
        <f t="shared" si="167"/>
        <v>3.2076069730586374</v>
      </c>
      <c r="N1187" s="54">
        <f t="shared" si="168"/>
        <v>6.9255150554675122</v>
      </c>
      <c r="O1187" s="54">
        <v>0.63705540488182866</v>
      </c>
      <c r="P1187" s="56">
        <f t="shared" si="169"/>
        <v>5.8533351333739075E-2</v>
      </c>
    </row>
    <row r="1188" spans="1:16" x14ac:dyDescent="0.2">
      <c r="A1188" s="78">
        <f t="shared" si="172"/>
        <v>224</v>
      </c>
      <c r="B1188" s="57" t="s">
        <v>1572</v>
      </c>
      <c r="C1188" s="57">
        <v>478.9</v>
      </c>
      <c r="D1188" s="57"/>
      <c r="E1188" s="57"/>
      <c r="F1188" s="57">
        <f t="shared" si="165"/>
        <v>478.9</v>
      </c>
      <c r="G1188" s="57">
        <v>11</v>
      </c>
      <c r="H1188" s="57"/>
      <c r="I1188" s="57"/>
      <c r="J1188" s="57">
        <f t="shared" si="166"/>
        <v>11</v>
      </c>
      <c r="K1188" s="56">
        <f t="shared" si="170"/>
        <v>5.4477020602218705E-3</v>
      </c>
      <c r="L1188" s="54">
        <f t="shared" si="171"/>
        <v>20.047543581616484</v>
      </c>
      <c r="M1188" s="54">
        <f t="shared" si="167"/>
        <v>4.4104595879556268</v>
      </c>
      <c r="N1188" s="54">
        <f t="shared" si="168"/>
        <v>9.52258320126783</v>
      </c>
      <c r="O1188" s="54">
        <v>0.87595118171251451</v>
      </c>
      <c r="P1188" s="56">
        <f t="shared" si="169"/>
        <v>7.2784584574133337E-2</v>
      </c>
    </row>
    <row r="1189" spans="1:16" x14ac:dyDescent="0.2">
      <c r="A1189" s="78">
        <f t="shared" si="172"/>
        <v>225</v>
      </c>
      <c r="B1189" s="57" t="s">
        <v>1573</v>
      </c>
      <c r="C1189" s="57">
        <v>3670.09</v>
      </c>
      <c r="D1189" s="57"/>
      <c r="E1189" s="57"/>
      <c r="F1189" s="57">
        <f t="shared" si="165"/>
        <v>3670.09</v>
      </c>
      <c r="G1189" s="57">
        <v>77</v>
      </c>
      <c r="H1189" s="57"/>
      <c r="I1189" s="57"/>
      <c r="J1189" s="57">
        <f t="shared" si="166"/>
        <v>77</v>
      </c>
      <c r="K1189" s="56">
        <f t="shared" si="170"/>
        <v>3.8133914421553089E-2</v>
      </c>
      <c r="L1189" s="54">
        <f t="shared" si="171"/>
        <v>140.33280507131536</v>
      </c>
      <c r="M1189" s="54">
        <f t="shared" si="167"/>
        <v>30.873217115689378</v>
      </c>
      <c r="N1189" s="54">
        <f t="shared" si="168"/>
        <v>66.65808240887479</v>
      </c>
      <c r="O1189" s="54">
        <v>6.1316582719876012</v>
      </c>
      <c r="P1189" s="56">
        <f t="shared" si="169"/>
        <v>6.6482228737678672E-2</v>
      </c>
    </row>
    <row r="1190" spans="1:16" x14ac:dyDescent="0.2">
      <c r="A1190" s="78">
        <f t="shared" si="172"/>
        <v>226</v>
      </c>
      <c r="B1190" s="57" t="s">
        <v>1574</v>
      </c>
      <c r="C1190" s="57">
        <v>428.84</v>
      </c>
      <c r="D1190" s="57"/>
      <c r="E1190" s="57"/>
      <c r="F1190" s="57">
        <f t="shared" si="165"/>
        <v>428.84</v>
      </c>
      <c r="G1190" s="57">
        <v>10</v>
      </c>
      <c r="H1190" s="57"/>
      <c r="I1190" s="57"/>
      <c r="J1190" s="57">
        <f t="shared" si="166"/>
        <v>10</v>
      </c>
      <c r="K1190" s="56">
        <f t="shared" si="170"/>
        <v>4.952456418383518E-3</v>
      </c>
      <c r="L1190" s="54">
        <f t="shared" si="171"/>
        <v>18.225039619651348</v>
      </c>
      <c r="M1190" s="54">
        <f t="shared" si="167"/>
        <v>4.009508716323297</v>
      </c>
      <c r="N1190" s="54">
        <f t="shared" si="168"/>
        <v>8.656893819334389</v>
      </c>
      <c r="O1190" s="54">
        <v>0.79631925610228582</v>
      </c>
      <c r="P1190" s="56">
        <f t="shared" si="169"/>
        <v>7.3891804429184124E-2</v>
      </c>
    </row>
    <row r="1191" spans="1:16" x14ac:dyDescent="0.2">
      <c r="A1191" s="78">
        <f t="shared" si="172"/>
        <v>227</v>
      </c>
      <c r="B1191" s="57" t="s">
        <v>1575</v>
      </c>
      <c r="C1191" s="57">
        <v>192.9</v>
      </c>
      <c r="D1191" s="57"/>
      <c r="E1191" s="57"/>
      <c r="F1191" s="57">
        <f t="shared" si="165"/>
        <v>192.9</v>
      </c>
      <c r="G1191" s="57">
        <v>4</v>
      </c>
      <c r="H1191" s="57"/>
      <c r="I1191" s="57"/>
      <c r="J1191" s="57">
        <f t="shared" si="166"/>
        <v>4</v>
      </c>
      <c r="K1191" s="56">
        <f t="shared" si="170"/>
        <v>1.9809825673534074E-3</v>
      </c>
      <c r="L1191" s="54">
        <f t="shared" si="171"/>
        <v>7.2900158478605395</v>
      </c>
      <c r="M1191" s="54">
        <f t="shared" si="167"/>
        <v>1.6038034865293187</v>
      </c>
      <c r="N1191" s="54">
        <f t="shared" si="168"/>
        <v>3.4627575277337561</v>
      </c>
      <c r="O1191" s="54">
        <v>0.31852770244091433</v>
      </c>
      <c r="P1191" s="56">
        <f t="shared" si="169"/>
        <v>6.5708162594943123E-2</v>
      </c>
    </row>
    <row r="1192" spans="1:16" x14ac:dyDescent="0.2">
      <c r="A1192" s="78">
        <f t="shared" si="172"/>
        <v>228</v>
      </c>
      <c r="B1192" s="57" t="s">
        <v>1576</v>
      </c>
      <c r="C1192" s="57">
        <v>315.60000000000002</v>
      </c>
      <c r="D1192" s="57"/>
      <c r="E1192" s="57"/>
      <c r="F1192" s="57">
        <f t="shared" si="165"/>
        <v>315.60000000000002</v>
      </c>
      <c r="G1192" s="57">
        <v>6</v>
      </c>
      <c r="H1192" s="57"/>
      <c r="I1192" s="57"/>
      <c r="J1192" s="57">
        <f t="shared" si="166"/>
        <v>6</v>
      </c>
      <c r="K1192" s="56">
        <f t="shared" si="170"/>
        <v>2.971473851030111E-3</v>
      </c>
      <c r="L1192" s="54">
        <f t="shared" si="171"/>
        <v>10.935023771790808</v>
      </c>
      <c r="M1192" s="54">
        <f t="shared" si="167"/>
        <v>2.4057052297939778</v>
      </c>
      <c r="N1192" s="54">
        <f t="shared" si="168"/>
        <v>5.1941362916006337</v>
      </c>
      <c r="O1192" s="54">
        <v>0.4777915536613716</v>
      </c>
      <c r="P1192" s="56">
        <f t="shared" si="169"/>
        <v>6.024289241713178E-2</v>
      </c>
    </row>
    <row r="1193" spans="1:16" x14ac:dyDescent="0.2">
      <c r="A1193" s="78">
        <f t="shared" si="172"/>
        <v>229</v>
      </c>
      <c r="B1193" s="57" t="s">
        <v>49</v>
      </c>
      <c r="C1193" s="57">
        <v>146.4</v>
      </c>
      <c r="D1193" s="57"/>
      <c r="E1193" s="57"/>
      <c r="F1193" s="57">
        <f t="shared" si="165"/>
        <v>146.4</v>
      </c>
      <c r="G1193" s="57">
        <v>5</v>
      </c>
      <c r="H1193" s="57"/>
      <c r="I1193" s="57"/>
      <c r="J1193" s="57">
        <f t="shared" si="166"/>
        <v>5</v>
      </c>
      <c r="K1193" s="56">
        <f t="shared" si="170"/>
        <v>2.476228209191759E-3</v>
      </c>
      <c r="L1193" s="54">
        <f t="shared" si="171"/>
        <v>9.1125198098256739</v>
      </c>
      <c r="M1193" s="54">
        <f t="shared" si="167"/>
        <v>2.0047543581616485</v>
      </c>
      <c r="N1193" s="54">
        <f t="shared" si="168"/>
        <v>4.3284469096671945</v>
      </c>
      <c r="O1193" s="54">
        <v>0.39815962805114291</v>
      </c>
      <c r="P1193" s="56">
        <f t="shared" si="169"/>
        <v>0.10822322886410969</v>
      </c>
    </row>
    <row r="1194" spans="1:16" x14ac:dyDescent="0.2">
      <c r="A1194" s="78">
        <f t="shared" si="172"/>
        <v>230</v>
      </c>
      <c r="B1194" s="57" t="s">
        <v>50</v>
      </c>
      <c r="C1194" s="57">
        <v>145.1</v>
      </c>
      <c r="D1194" s="57"/>
      <c r="E1194" s="57"/>
      <c r="F1194" s="57">
        <f t="shared" si="165"/>
        <v>145.1</v>
      </c>
      <c r="G1194" s="57">
        <v>6</v>
      </c>
      <c r="H1194" s="57"/>
      <c r="I1194" s="57"/>
      <c r="J1194" s="57">
        <f t="shared" si="166"/>
        <v>6</v>
      </c>
      <c r="K1194" s="56">
        <f t="shared" si="170"/>
        <v>2.971473851030111E-3</v>
      </c>
      <c r="L1194" s="54">
        <f t="shared" si="171"/>
        <v>10.935023771790808</v>
      </c>
      <c r="M1194" s="54">
        <f t="shared" si="167"/>
        <v>2.4057052297939778</v>
      </c>
      <c r="N1194" s="54">
        <f t="shared" si="168"/>
        <v>5.1941362916006337</v>
      </c>
      <c r="O1194" s="54">
        <v>7.9631925610228582E-2</v>
      </c>
      <c r="P1194" s="56">
        <f t="shared" si="169"/>
        <v>0.12828736884076947</v>
      </c>
    </row>
    <row r="1195" spans="1:16" x14ac:dyDescent="0.2">
      <c r="A1195" s="78">
        <f t="shared" si="172"/>
        <v>231</v>
      </c>
      <c r="B1195" s="57" t="s">
        <v>51</v>
      </c>
      <c r="C1195" s="57">
        <v>206.7</v>
      </c>
      <c r="D1195" s="57"/>
      <c r="E1195" s="57"/>
      <c r="F1195" s="57">
        <f t="shared" si="165"/>
        <v>206.7</v>
      </c>
      <c r="G1195" s="57">
        <v>7</v>
      </c>
      <c r="H1195" s="57"/>
      <c r="I1195" s="57"/>
      <c r="J1195" s="57">
        <f t="shared" si="166"/>
        <v>7</v>
      </c>
      <c r="K1195" s="56">
        <f t="shared" si="170"/>
        <v>3.4667194928684631E-3</v>
      </c>
      <c r="L1195" s="54">
        <f t="shared" si="171"/>
        <v>12.757527733755945</v>
      </c>
      <c r="M1195" s="54">
        <f t="shared" si="167"/>
        <v>2.8066561014263076</v>
      </c>
      <c r="N1195" s="54">
        <f t="shared" si="168"/>
        <v>6.059825673534073</v>
      </c>
      <c r="O1195" s="54">
        <v>0.55742347927160008</v>
      </c>
      <c r="P1195" s="56">
        <f t="shared" si="169"/>
        <v>0.10731220603767744</v>
      </c>
    </row>
    <row r="1196" spans="1:16" x14ac:dyDescent="0.2">
      <c r="A1196" s="78">
        <f t="shared" si="172"/>
        <v>232</v>
      </c>
      <c r="B1196" s="57" t="s">
        <v>52</v>
      </c>
      <c r="C1196" s="57">
        <v>117.5</v>
      </c>
      <c r="D1196" s="57"/>
      <c r="E1196" s="57"/>
      <c r="F1196" s="57">
        <f t="shared" si="165"/>
        <v>117.5</v>
      </c>
      <c r="G1196" s="57">
        <v>5</v>
      </c>
      <c r="H1196" s="57"/>
      <c r="I1196" s="57"/>
      <c r="J1196" s="57">
        <f t="shared" si="166"/>
        <v>5</v>
      </c>
      <c r="K1196" s="56">
        <f t="shared" si="170"/>
        <v>2.476228209191759E-3</v>
      </c>
      <c r="L1196" s="54">
        <f t="shared" si="171"/>
        <v>9.1125198098256739</v>
      </c>
      <c r="M1196" s="54">
        <f t="shared" si="167"/>
        <v>2.0047543581616485</v>
      </c>
      <c r="N1196" s="54">
        <f t="shared" si="168"/>
        <v>4.3284469096671945</v>
      </c>
      <c r="O1196" s="54">
        <v>0.39815962805114291</v>
      </c>
      <c r="P1196" s="56">
        <f t="shared" si="169"/>
        <v>0.13484153792089923</v>
      </c>
    </row>
    <row r="1197" spans="1:16" x14ac:dyDescent="0.2">
      <c r="A1197" s="78">
        <f t="shared" si="172"/>
        <v>233</v>
      </c>
      <c r="B1197" s="57" t="s">
        <v>53</v>
      </c>
      <c r="C1197" s="57">
        <v>108.4</v>
      </c>
      <c r="D1197" s="57"/>
      <c r="E1197" s="57"/>
      <c r="F1197" s="57">
        <f t="shared" si="165"/>
        <v>108.4</v>
      </c>
      <c r="G1197" s="57">
        <v>3</v>
      </c>
      <c r="H1197" s="57"/>
      <c r="I1197" s="57"/>
      <c r="J1197" s="57">
        <f t="shared" si="166"/>
        <v>3</v>
      </c>
      <c r="K1197" s="56">
        <f t="shared" si="170"/>
        <v>1.4857369255150555E-3</v>
      </c>
      <c r="L1197" s="54">
        <f t="shared" si="171"/>
        <v>5.4675118858954042</v>
      </c>
      <c r="M1197" s="54">
        <f t="shared" si="167"/>
        <v>1.2028526148969889</v>
      </c>
      <c r="N1197" s="54">
        <f t="shared" si="168"/>
        <v>2.5970681458003169</v>
      </c>
      <c r="O1197" s="54">
        <v>0.2388957768306858</v>
      </c>
      <c r="P1197" s="56">
        <f t="shared" si="169"/>
        <v>8.7696756673647555E-2</v>
      </c>
    </row>
    <row r="1198" spans="1:16" x14ac:dyDescent="0.2">
      <c r="A1198" s="78">
        <f t="shared" si="172"/>
        <v>234</v>
      </c>
      <c r="B1198" s="57" t="s">
        <v>54</v>
      </c>
      <c r="C1198" s="57">
        <v>253.3</v>
      </c>
      <c r="D1198" s="57"/>
      <c r="E1198" s="57"/>
      <c r="F1198" s="57">
        <f t="shared" si="165"/>
        <v>253.3</v>
      </c>
      <c r="G1198" s="57">
        <v>5</v>
      </c>
      <c r="H1198" s="57"/>
      <c r="I1198" s="57"/>
      <c r="J1198" s="57">
        <f t="shared" si="166"/>
        <v>5</v>
      </c>
      <c r="K1198" s="56">
        <f t="shared" si="170"/>
        <v>2.476228209191759E-3</v>
      </c>
      <c r="L1198" s="54">
        <f t="shared" si="171"/>
        <v>9.1125198098256739</v>
      </c>
      <c r="M1198" s="54">
        <f t="shared" si="167"/>
        <v>2.0047543581616485</v>
      </c>
      <c r="N1198" s="54">
        <f t="shared" si="168"/>
        <v>4.3284469096671945</v>
      </c>
      <c r="O1198" s="54">
        <v>0.31852770244091433</v>
      </c>
      <c r="P1198" s="56">
        <f t="shared" si="169"/>
        <v>6.2235486695994588E-2</v>
      </c>
    </row>
    <row r="1199" spans="1:16" x14ac:dyDescent="0.2">
      <c r="A1199" s="78">
        <f t="shared" si="172"/>
        <v>235</v>
      </c>
      <c r="B1199" s="57" t="s">
        <v>55</v>
      </c>
      <c r="C1199" s="57">
        <v>3062.2</v>
      </c>
      <c r="D1199" s="57"/>
      <c r="E1199" s="57"/>
      <c r="F1199" s="57">
        <f t="shared" si="165"/>
        <v>3062.2</v>
      </c>
      <c r="G1199" s="57">
        <v>53</v>
      </c>
      <c r="H1199" s="57"/>
      <c r="I1199" s="57">
        <v>2</v>
      </c>
      <c r="J1199" s="57">
        <f t="shared" si="166"/>
        <v>55</v>
      </c>
      <c r="K1199" s="56">
        <f t="shared" si="170"/>
        <v>2.723851030110935E-2</v>
      </c>
      <c r="L1199" s="54">
        <f t="shared" si="171"/>
        <v>100.2377179080824</v>
      </c>
      <c r="M1199" s="54">
        <f t="shared" si="167"/>
        <v>22.052297939778128</v>
      </c>
      <c r="N1199" s="54">
        <f t="shared" si="168"/>
        <v>47.612916006339141</v>
      </c>
      <c r="O1199" s="54">
        <v>4.2204920573421152</v>
      </c>
      <c r="P1199" s="56">
        <f t="shared" si="169"/>
        <v>5.6862198390549859E-2</v>
      </c>
    </row>
    <row r="1200" spans="1:16" x14ac:dyDescent="0.2">
      <c r="A1200" s="78">
        <f t="shared" si="172"/>
        <v>236</v>
      </c>
      <c r="B1200" s="57" t="s">
        <v>58</v>
      </c>
      <c r="C1200" s="57">
        <v>111.8</v>
      </c>
      <c r="D1200" s="57"/>
      <c r="E1200" s="57"/>
      <c r="F1200" s="57">
        <f t="shared" si="165"/>
        <v>111.8</v>
      </c>
      <c r="G1200" s="57">
        <v>3</v>
      </c>
      <c r="H1200" s="57"/>
      <c r="I1200" s="57"/>
      <c r="J1200" s="57">
        <f t="shared" si="166"/>
        <v>3</v>
      </c>
      <c r="K1200" s="56">
        <f t="shared" si="170"/>
        <v>1.4857369255150555E-3</v>
      </c>
      <c r="L1200" s="54">
        <f t="shared" si="171"/>
        <v>5.4675118858954042</v>
      </c>
      <c r="M1200" s="54">
        <f t="shared" si="167"/>
        <v>1.2028526148969889</v>
      </c>
      <c r="N1200" s="54">
        <f t="shared" si="168"/>
        <v>2.5970681458003169</v>
      </c>
      <c r="O1200" s="54">
        <v>0.2388957768306858</v>
      </c>
      <c r="P1200" s="56">
        <f t="shared" si="169"/>
        <v>8.5029771229189588E-2</v>
      </c>
    </row>
    <row r="1201" spans="1:16" x14ac:dyDescent="0.2">
      <c r="A1201" s="78">
        <f t="shared" si="172"/>
        <v>237</v>
      </c>
      <c r="B1201" s="57" t="s">
        <v>59</v>
      </c>
      <c r="C1201" s="57">
        <v>2015.4</v>
      </c>
      <c r="D1201" s="57"/>
      <c r="E1201" s="57"/>
      <c r="F1201" s="57">
        <f t="shared" si="165"/>
        <v>2015.4</v>
      </c>
      <c r="G1201" s="57">
        <v>35</v>
      </c>
      <c r="H1201" s="57"/>
      <c r="I1201" s="57"/>
      <c r="J1201" s="57">
        <f t="shared" si="166"/>
        <v>35</v>
      </c>
      <c r="K1201" s="56">
        <f t="shared" si="170"/>
        <v>1.7333597464342314E-2</v>
      </c>
      <c r="L1201" s="54">
        <f t="shared" si="171"/>
        <v>63.787638668779714</v>
      </c>
      <c r="M1201" s="54">
        <f t="shared" si="167"/>
        <v>14.033280507131536</v>
      </c>
      <c r="N1201" s="54">
        <f t="shared" si="168"/>
        <v>30.299128367670363</v>
      </c>
      <c r="O1201" s="54">
        <v>2.7871173963580009</v>
      </c>
      <c r="P1201" s="56">
        <f t="shared" si="169"/>
        <v>5.5029852604911986E-2</v>
      </c>
    </row>
    <row r="1202" spans="1:16" x14ac:dyDescent="0.2">
      <c r="A1202" s="78">
        <f t="shared" si="172"/>
        <v>238</v>
      </c>
      <c r="B1202" s="57" t="s">
        <v>60</v>
      </c>
      <c r="C1202" s="57">
        <v>3806.5</v>
      </c>
      <c r="D1202" s="57"/>
      <c r="E1202" s="57"/>
      <c r="F1202" s="57">
        <f t="shared" si="165"/>
        <v>3806.5</v>
      </c>
      <c r="G1202" s="57">
        <v>65</v>
      </c>
      <c r="H1202" s="57"/>
      <c r="I1202" s="57"/>
      <c r="J1202" s="57">
        <f t="shared" si="166"/>
        <v>65</v>
      </c>
      <c r="K1202" s="56">
        <f t="shared" si="170"/>
        <v>3.2190966719492869E-2</v>
      </c>
      <c r="L1202" s="54">
        <f t="shared" si="171"/>
        <v>118.46275752773376</v>
      </c>
      <c r="M1202" s="54">
        <f t="shared" si="167"/>
        <v>26.061806656101428</v>
      </c>
      <c r="N1202" s="54">
        <f t="shared" si="168"/>
        <v>56.269809825673534</v>
      </c>
      <c r="O1202" s="54">
        <v>5.1760751646648577</v>
      </c>
      <c r="P1202" s="56">
        <f t="shared" si="169"/>
        <v>5.4110192873814154E-2</v>
      </c>
    </row>
    <row r="1203" spans="1:16" x14ac:dyDescent="0.2">
      <c r="A1203" s="78">
        <f t="shared" si="172"/>
        <v>239</v>
      </c>
      <c r="B1203" s="57" t="s">
        <v>61</v>
      </c>
      <c r="C1203" s="57">
        <v>300.8</v>
      </c>
      <c r="D1203" s="57"/>
      <c r="E1203" s="57"/>
      <c r="F1203" s="57">
        <f t="shared" si="165"/>
        <v>300.8</v>
      </c>
      <c r="G1203" s="57">
        <v>5</v>
      </c>
      <c r="H1203" s="57"/>
      <c r="I1203" s="57"/>
      <c r="J1203" s="57">
        <f t="shared" si="166"/>
        <v>5</v>
      </c>
      <c r="K1203" s="56">
        <f t="shared" si="170"/>
        <v>2.476228209191759E-3</v>
      </c>
      <c r="L1203" s="54">
        <f t="shared" si="171"/>
        <v>9.1125198098256739</v>
      </c>
      <c r="M1203" s="54">
        <f t="shared" si="167"/>
        <v>2.0047543581616485</v>
      </c>
      <c r="N1203" s="54">
        <f t="shared" si="168"/>
        <v>4.3284469096671945</v>
      </c>
      <c r="O1203" s="54">
        <v>0.39815962805114291</v>
      </c>
      <c r="P1203" s="56">
        <f t="shared" si="169"/>
        <v>5.2672475750351264E-2</v>
      </c>
    </row>
    <row r="1204" spans="1:16" x14ac:dyDescent="0.2">
      <c r="A1204" s="78">
        <f t="shared" si="172"/>
        <v>240</v>
      </c>
      <c r="B1204" s="57" t="s">
        <v>106</v>
      </c>
      <c r="C1204" s="57">
        <v>1711.2</v>
      </c>
      <c r="D1204" s="57"/>
      <c r="E1204" s="57">
        <v>324.10000000000002</v>
      </c>
      <c r="F1204" s="57">
        <f t="shared" si="165"/>
        <v>2035.3000000000002</v>
      </c>
      <c r="G1204" s="57">
        <v>33</v>
      </c>
      <c r="H1204" s="57"/>
      <c r="I1204" s="57">
        <v>3</v>
      </c>
      <c r="J1204" s="57">
        <f t="shared" si="166"/>
        <v>36</v>
      </c>
      <c r="K1204" s="56">
        <f t="shared" si="170"/>
        <v>1.7828843106180665E-2</v>
      </c>
      <c r="L1204" s="54">
        <f t="shared" si="171"/>
        <v>65.610142630744846</v>
      </c>
      <c r="M1204" s="54">
        <f t="shared" si="167"/>
        <v>14.434231378763867</v>
      </c>
      <c r="N1204" s="54">
        <f t="shared" si="168"/>
        <v>31.164817749603799</v>
      </c>
      <c r="O1204" s="54">
        <v>2.6278535451375435</v>
      </c>
      <c r="P1204" s="56">
        <f t="shared" si="169"/>
        <v>5.5931334596496851E-2</v>
      </c>
    </row>
    <row r="1205" spans="1:16" x14ac:dyDescent="0.2">
      <c r="A1205" s="78">
        <f t="shared" si="172"/>
        <v>241</v>
      </c>
      <c r="B1205" s="57" t="s">
        <v>107</v>
      </c>
      <c r="C1205" s="57">
        <v>1885.6</v>
      </c>
      <c r="D1205" s="57"/>
      <c r="E1205" s="57"/>
      <c r="F1205" s="57">
        <f t="shared" si="165"/>
        <v>1885.6</v>
      </c>
      <c r="G1205" s="57">
        <v>40</v>
      </c>
      <c r="H1205" s="57"/>
      <c r="I1205" s="57"/>
      <c r="J1205" s="57">
        <f t="shared" si="166"/>
        <v>40</v>
      </c>
      <c r="K1205" s="56">
        <f t="shared" si="170"/>
        <v>1.9809825673534072E-2</v>
      </c>
      <c r="L1205" s="54">
        <f t="shared" si="171"/>
        <v>72.900158478605391</v>
      </c>
      <c r="M1205" s="54">
        <f t="shared" si="167"/>
        <v>16.038034865293188</v>
      </c>
      <c r="N1205" s="54">
        <f t="shared" si="168"/>
        <v>34.627575277337556</v>
      </c>
      <c r="O1205" s="54">
        <v>3.1852770244091433</v>
      </c>
      <c r="P1205" s="56">
        <f t="shared" si="169"/>
        <v>6.7220537571937466E-2</v>
      </c>
    </row>
    <row r="1206" spans="1:16" x14ac:dyDescent="0.2">
      <c r="A1206" s="78">
        <f t="shared" si="172"/>
        <v>242</v>
      </c>
      <c r="B1206" s="57" t="s">
        <v>108</v>
      </c>
      <c r="C1206" s="57">
        <v>2603.3000000000002</v>
      </c>
      <c r="D1206" s="57"/>
      <c r="E1206" s="57">
        <v>443.5</v>
      </c>
      <c r="F1206" s="57">
        <f t="shared" si="165"/>
        <v>3046.8</v>
      </c>
      <c r="G1206" s="57">
        <v>64</v>
      </c>
      <c r="H1206" s="57"/>
      <c r="I1206" s="57">
        <v>4</v>
      </c>
      <c r="J1206" s="57">
        <f t="shared" si="166"/>
        <v>68</v>
      </c>
      <c r="K1206" s="56">
        <f t="shared" si="170"/>
        <v>3.3676703645007924E-2</v>
      </c>
      <c r="L1206" s="54">
        <f t="shared" si="171"/>
        <v>123.93026941362916</v>
      </c>
      <c r="M1206" s="54">
        <f t="shared" si="167"/>
        <v>27.264659270998415</v>
      </c>
      <c r="N1206" s="54">
        <f t="shared" si="168"/>
        <v>58.866877971473848</v>
      </c>
      <c r="O1206" s="54">
        <v>5.0964432390546293</v>
      </c>
      <c r="P1206" s="56">
        <f t="shared" si="169"/>
        <v>7.0617779275028242E-2</v>
      </c>
    </row>
    <row r="1207" spans="1:16" x14ac:dyDescent="0.2">
      <c r="A1207" s="78">
        <f t="shared" si="172"/>
        <v>243</v>
      </c>
      <c r="B1207" s="57" t="s">
        <v>109</v>
      </c>
      <c r="C1207" s="57">
        <v>122.5</v>
      </c>
      <c r="D1207" s="57"/>
      <c r="E1207" s="57"/>
      <c r="F1207" s="57">
        <f t="shared" ref="F1207:F1255" si="173">C1207+D1207+E1207</f>
        <v>122.5</v>
      </c>
      <c r="G1207" s="57">
        <v>3</v>
      </c>
      <c r="H1207" s="57"/>
      <c r="I1207" s="57"/>
      <c r="J1207" s="57">
        <f t="shared" ref="J1207:J1255" si="174">G1207+H1207+I1207</f>
        <v>3</v>
      </c>
      <c r="K1207" s="56">
        <f t="shared" si="170"/>
        <v>1.4857369255150555E-3</v>
      </c>
      <c r="L1207" s="54">
        <f t="shared" si="171"/>
        <v>5.4675118858954042</v>
      </c>
      <c r="M1207" s="54">
        <f t="shared" ref="M1207:M1255" si="175">L1207*0.22</f>
        <v>1.2028526148969889</v>
      </c>
      <c r="N1207" s="54">
        <f t="shared" si="168"/>
        <v>2.5970681458003169</v>
      </c>
      <c r="O1207" s="54">
        <v>0.2388957768306858</v>
      </c>
      <c r="P1207" s="56">
        <f t="shared" si="169"/>
        <v>7.7602681007537921E-2</v>
      </c>
    </row>
    <row r="1208" spans="1:16" x14ac:dyDescent="0.2">
      <c r="A1208" s="78">
        <f t="shared" si="172"/>
        <v>244</v>
      </c>
      <c r="B1208" s="57" t="s">
        <v>110</v>
      </c>
      <c r="C1208" s="57">
        <v>1944.7</v>
      </c>
      <c r="D1208" s="57"/>
      <c r="E1208" s="57">
        <v>44.7</v>
      </c>
      <c r="F1208" s="57">
        <f t="shared" si="173"/>
        <v>1989.4</v>
      </c>
      <c r="G1208" s="57">
        <v>40</v>
      </c>
      <c r="H1208" s="57"/>
      <c r="I1208" s="57">
        <v>1</v>
      </c>
      <c r="J1208" s="57">
        <f t="shared" si="174"/>
        <v>41</v>
      </c>
      <c r="K1208" s="56">
        <f t="shared" si="170"/>
        <v>2.0305071315372427E-2</v>
      </c>
      <c r="L1208" s="54">
        <f t="shared" si="171"/>
        <v>74.722662440570531</v>
      </c>
      <c r="M1208" s="54">
        <f t="shared" si="175"/>
        <v>16.438985736925517</v>
      </c>
      <c r="N1208" s="54">
        <f t="shared" si="168"/>
        <v>35.493264659270999</v>
      </c>
      <c r="O1208" s="54">
        <v>3.1852770244091433</v>
      </c>
      <c r="P1208" s="56">
        <f t="shared" si="169"/>
        <v>6.5266004755793791E-2</v>
      </c>
    </row>
    <row r="1209" spans="1:16" x14ac:dyDescent="0.2">
      <c r="A1209" s="78">
        <f t="shared" si="172"/>
        <v>245</v>
      </c>
      <c r="B1209" s="57" t="s">
        <v>111</v>
      </c>
      <c r="C1209" s="57">
        <v>275.8</v>
      </c>
      <c r="D1209" s="57"/>
      <c r="E1209" s="57">
        <v>62.2</v>
      </c>
      <c r="F1209" s="57">
        <f t="shared" si="173"/>
        <v>338</v>
      </c>
      <c r="G1209" s="57">
        <v>6</v>
      </c>
      <c r="H1209" s="57"/>
      <c r="I1209" s="57">
        <v>1</v>
      </c>
      <c r="J1209" s="57">
        <f t="shared" si="174"/>
        <v>7</v>
      </c>
      <c r="K1209" s="56">
        <f t="shared" si="170"/>
        <v>3.4667194928684631E-3</v>
      </c>
      <c r="L1209" s="54">
        <f t="shared" si="171"/>
        <v>12.757527733755945</v>
      </c>
      <c r="M1209" s="54">
        <f t="shared" si="175"/>
        <v>2.8066561014263076</v>
      </c>
      <c r="N1209" s="54">
        <f t="shared" si="168"/>
        <v>6.059825673534073</v>
      </c>
      <c r="O1209" s="54">
        <v>0.4777915536613716</v>
      </c>
      <c r="P1209" s="56">
        <f t="shared" si="169"/>
        <v>6.5389943971531653E-2</v>
      </c>
    </row>
    <row r="1210" spans="1:16" x14ac:dyDescent="0.2">
      <c r="A1210" s="78">
        <f t="shared" si="172"/>
        <v>246</v>
      </c>
      <c r="B1210" s="57" t="s">
        <v>112</v>
      </c>
      <c r="C1210" s="57">
        <v>1780.7</v>
      </c>
      <c r="D1210" s="57"/>
      <c r="E1210" s="57">
        <v>144.19999999999999</v>
      </c>
      <c r="F1210" s="57">
        <f t="shared" si="173"/>
        <v>1924.9</v>
      </c>
      <c r="G1210" s="57">
        <v>28</v>
      </c>
      <c r="H1210" s="57"/>
      <c r="I1210" s="57">
        <v>3</v>
      </c>
      <c r="J1210" s="57">
        <f t="shared" si="174"/>
        <v>31</v>
      </c>
      <c r="K1210" s="56">
        <f t="shared" si="170"/>
        <v>1.5352614896988907E-2</v>
      </c>
      <c r="L1210" s="54">
        <f t="shared" si="171"/>
        <v>56.497622820919176</v>
      </c>
      <c r="M1210" s="54">
        <f t="shared" si="175"/>
        <v>12.429477020602219</v>
      </c>
      <c r="N1210" s="54">
        <f t="shared" si="168"/>
        <v>26.836370839936606</v>
      </c>
      <c r="O1210" s="54">
        <v>2.3093258426966288</v>
      </c>
      <c r="P1210" s="56">
        <f t="shared" si="169"/>
        <v>5.0949554015353844E-2</v>
      </c>
    </row>
    <row r="1211" spans="1:16" x14ac:dyDescent="0.2">
      <c r="A1211" s="78">
        <f t="shared" si="172"/>
        <v>247</v>
      </c>
      <c r="B1211" s="57" t="s">
        <v>113</v>
      </c>
      <c r="C1211" s="57">
        <v>3125.4</v>
      </c>
      <c r="D1211" s="57"/>
      <c r="E1211" s="57">
        <v>54.7</v>
      </c>
      <c r="F1211" s="57">
        <f t="shared" si="173"/>
        <v>3180.1</v>
      </c>
      <c r="G1211" s="57">
        <v>75</v>
      </c>
      <c r="H1211" s="57"/>
      <c r="I1211" s="57">
        <v>1</v>
      </c>
      <c r="J1211" s="57">
        <f t="shared" si="174"/>
        <v>76</v>
      </c>
      <c r="K1211" s="56">
        <f t="shared" si="170"/>
        <v>3.7638668779714737E-2</v>
      </c>
      <c r="L1211" s="54">
        <f t="shared" si="171"/>
        <v>138.51030110935022</v>
      </c>
      <c r="M1211" s="54">
        <f t="shared" si="175"/>
        <v>30.47226624405705</v>
      </c>
      <c r="N1211" s="54">
        <f t="shared" si="168"/>
        <v>65.792393026941355</v>
      </c>
      <c r="O1211" s="54">
        <v>6.0520263463773727</v>
      </c>
      <c r="P1211" s="56">
        <f t="shared" si="169"/>
        <v>7.5729375405404226E-2</v>
      </c>
    </row>
    <row r="1212" spans="1:16" x14ac:dyDescent="0.2">
      <c r="A1212" s="78">
        <f t="shared" si="172"/>
        <v>248</v>
      </c>
      <c r="B1212" s="57" t="s">
        <v>114</v>
      </c>
      <c r="C1212" s="57">
        <v>296</v>
      </c>
      <c r="D1212" s="57"/>
      <c r="E1212" s="57">
        <v>36.799999999999997</v>
      </c>
      <c r="F1212" s="57">
        <f t="shared" si="173"/>
        <v>332.8</v>
      </c>
      <c r="G1212" s="57">
        <v>6</v>
      </c>
      <c r="H1212" s="57"/>
      <c r="I1212" s="57">
        <v>1</v>
      </c>
      <c r="J1212" s="57">
        <f t="shared" si="174"/>
        <v>7</v>
      </c>
      <c r="K1212" s="56">
        <f t="shared" si="170"/>
        <v>3.4667194928684631E-3</v>
      </c>
      <c r="L1212" s="54">
        <f t="shared" si="171"/>
        <v>12.757527733755945</v>
      </c>
      <c r="M1212" s="54">
        <f t="shared" si="175"/>
        <v>2.8066561014263076</v>
      </c>
      <c r="N1212" s="54">
        <f t="shared" si="168"/>
        <v>6.059825673534073</v>
      </c>
      <c r="O1212" s="54">
        <v>0.4777915536613716</v>
      </c>
      <c r="P1212" s="56">
        <f t="shared" si="169"/>
        <v>6.6411661846086836E-2</v>
      </c>
    </row>
    <row r="1213" spans="1:16" x14ac:dyDescent="0.2">
      <c r="A1213" s="78">
        <f t="shared" si="172"/>
        <v>249</v>
      </c>
      <c r="B1213" s="57" t="s">
        <v>115</v>
      </c>
      <c r="C1213" s="57">
        <v>154.80000000000001</v>
      </c>
      <c r="D1213" s="57"/>
      <c r="E1213" s="57"/>
      <c r="F1213" s="57">
        <f t="shared" si="173"/>
        <v>154.80000000000001</v>
      </c>
      <c r="G1213" s="57">
        <v>3</v>
      </c>
      <c r="H1213" s="57"/>
      <c r="I1213" s="57"/>
      <c r="J1213" s="57">
        <f t="shared" si="174"/>
        <v>3</v>
      </c>
      <c r="K1213" s="56">
        <f t="shared" si="170"/>
        <v>1.4857369255150555E-3</v>
      </c>
      <c r="L1213" s="54">
        <f t="shared" si="171"/>
        <v>5.4675118858954042</v>
      </c>
      <c r="M1213" s="54">
        <f t="shared" si="175"/>
        <v>1.2028526148969889</v>
      </c>
      <c r="N1213" s="54">
        <f t="shared" si="168"/>
        <v>2.5970681458003169</v>
      </c>
      <c r="O1213" s="54">
        <v>0.2388957768306858</v>
      </c>
      <c r="P1213" s="56">
        <f t="shared" si="169"/>
        <v>6.1410390332192477E-2</v>
      </c>
    </row>
    <row r="1214" spans="1:16" x14ac:dyDescent="0.2">
      <c r="A1214" s="78">
        <f t="shared" si="172"/>
        <v>250</v>
      </c>
      <c r="B1214" s="57" t="s">
        <v>128</v>
      </c>
      <c r="C1214" s="57">
        <v>247.5</v>
      </c>
      <c r="D1214" s="57"/>
      <c r="E1214" s="57"/>
      <c r="F1214" s="57">
        <f t="shared" si="173"/>
        <v>247.5</v>
      </c>
      <c r="G1214" s="57">
        <v>5</v>
      </c>
      <c r="H1214" s="57"/>
      <c r="I1214" s="57"/>
      <c r="J1214" s="57">
        <f t="shared" si="174"/>
        <v>5</v>
      </c>
      <c r="K1214" s="56">
        <f t="shared" si="170"/>
        <v>2.476228209191759E-3</v>
      </c>
      <c r="L1214" s="54">
        <f t="shared" si="171"/>
        <v>9.1125198098256739</v>
      </c>
      <c r="M1214" s="54">
        <f t="shared" si="175"/>
        <v>2.0047543581616485</v>
      </c>
      <c r="N1214" s="54">
        <f t="shared" si="168"/>
        <v>4.3284469096671945</v>
      </c>
      <c r="O1214" s="54">
        <v>0.39815962805114291</v>
      </c>
      <c r="P1214" s="56">
        <f t="shared" si="169"/>
        <v>6.4015679619012764E-2</v>
      </c>
    </row>
    <row r="1215" spans="1:16" x14ac:dyDescent="0.2">
      <c r="A1215" s="78">
        <f t="shared" si="172"/>
        <v>251</v>
      </c>
      <c r="B1215" s="57" t="s">
        <v>1727</v>
      </c>
      <c r="C1215" s="57">
        <v>54.1</v>
      </c>
      <c r="D1215" s="57"/>
      <c r="E1215" s="57">
        <v>22.5</v>
      </c>
      <c r="F1215" s="57">
        <f t="shared" si="173"/>
        <v>76.599999999999994</v>
      </c>
      <c r="G1215" s="57">
        <v>2</v>
      </c>
      <c r="H1215" s="57"/>
      <c r="I1215" s="57">
        <v>1</v>
      </c>
      <c r="J1215" s="57">
        <f t="shared" si="174"/>
        <v>3</v>
      </c>
      <c r="K1215" s="56">
        <f t="shared" si="170"/>
        <v>1.4857369255150555E-3</v>
      </c>
      <c r="L1215" s="54">
        <f t="shared" si="171"/>
        <v>5.4675118858954042</v>
      </c>
      <c r="M1215" s="54">
        <f t="shared" si="175"/>
        <v>1.2028526148969889</v>
      </c>
      <c r="N1215" s="54">
        <f t="shared" si="168"/>
        <v>2.5970681458003169</v>
      </c>
      <c r="O1215" s="54">
        <v>0.15926385122045716</v>
      </c>
      <c r="P1215" s="56">
        <f t="shared" si="169"/>
        <v>0.12306392294795257</v>
      </c>
    </row>
    <row r="1216" spans="1:16" x14ac:dyDescent="0.2">
      <c r="A1216" s="78">
        <f t="shared" si="172"/>
        <v>252</v>
      </c>
      <c r="B1216" s="57" t="s">
        <v>1728</v>
      </c>
      <c r="C1216" s="57">
        <v>101.8</v>
      </c>
      <c r="D1216" s="57"/>
      <c r="E1216" s="57"/>
      <c r="F1216" s="57">
        <f t="shared" si="173"/>
        <v>101.8</v>
      </c>
      <c r="G1216" s="57">
        <v>2</v>
      </c>
      <c r="H1216" s="57"/>
      <c r="I1216" s="57"/>
      <c r="J1216" s="57">
        <f t="shared" si="174"/>
        <v>2</v>
      </c>
      <c r="K1216" s="56">
        <f t="shared" si="170"/>
        <v>9.9049128367670368E-4</v>
      </c>
      <c r="L1216" s="54">
        <f t="shared" si="171"/>
        <v>3.6450079239302697</v>
      </c>
      <c r="M1216" s="54">
        <f t="shared" si="175"/>
        <v>0.80190174326465935</v>
      </c>
      <c r="N1216" s="54">
        <f t="shared" si="168"/>
        <v>1.7313787638668781</v>
      </c>
      <c r="O1216" s="54">
        <v>0.15926385122045716</v>
      </c>
      <c r="P1216" s="56">
        <f t="shared" si="169"/>
        <v>6.2254934010631278E-2</v>
      </c>
    </row>
    <row r="1217" spans="1:16" x14ac:dyDescent="0.2">
      <c r="A1217" s="78">
        <f t="shared" si="172"/>
        <v>253</v>
      </c>
      <c r="B1217" s="57" t="s">
        <v>1729</v>
      </c>
      <c r="C1217" s="57">
        <v>115</v>
      </c>
      <c r="D1217" s="57"/>
      <c r="E1217" s="57"/>
      <c r="F1217" s="57">
        <f t="shared" si="173"/>
        <v>115</v>
      </c>
      <c r="G1217" s="57">
        <v>4</v>
      </c>
      <c r="H1217" s="57"/>
      <c r="I1217" s="57"/>
      <c r="J1217" s="57">
        <f t="shared" si="174"/>
        <v>4</v>
      </c>
      <c r="K1217" s="56">
        <f t="shared" si="170"/>
        <v>1.9809825673534074E-3</v>
      </c>
      <c r="L1217" s="54">
        <f t="shared" si="171"/>
        <v>7.2900158478605395</v>
      </c>
      <c r="M1217" s="54">
        <f t="shared" si="175"/>
        <v>1.6038034865293187</v>
      </c>
      <c r="N1217" s="54">
        <f t="shared" si="168"/>
        <v>3.4627575277337561</v>
      </c>
      <c r="O1217" s="54">
        <v>0.31852770244091433</v>
      </c>
      <c r="P1217" s="56">
        <f t="shared" si="169"/>
        <v>0.11021830056143067</v>
      </c>
    </row>
    <row r="1218" spans="1:16" x14ac:dyDescent="0.2">
      <c r="A1218" s="78">
        <f t="shared" si="172"/>
        <v>254</v>
      </c>
      <c r="B1218" s="57" t="s">
        <v>1730</v>
      </c>
      <c r="C1218" s="57">
        <v>140.6</v>
      </c>
      <c r="D1218" s="57"/>
      <c r="E1218" s="57"/>
      <c r="F1218" s="57">
        <f t="shared" si="173"/>
        <v>140.6</v>
      </c>
      <c r="G1218" s="57">
        <v>4</v>
      </c>
      <c r="H1218" s="57"/>
      <c r="I1218" s="57"/>
      <c r="J1218" s="57">
        <f t="shared" si="174"/>
        <v>4</v>
      </c>
      <c r="K1218" s="56">
        <f t="shared" si="170"/>
        <v>1.9809825673534074E-3</v>
      </c>
      <c r="L1218" s="54">
        <f t="shared" si="171"/>
        <v>7.2900158478605395</v>
      </c>
      <c r="M1218" s="54">
        <f t="shared" si="175"/>
        <v>1.6038034865293187</v>
      </c>
      <c r="N1218" s="54">
        <f t="shared" si="168"/>
        <v>3.4627575277337561</v>
      </c>
      <c r="O1218" s="54">
        <v>0.31852770244091433</v>
      </c>
      <c r="P1218" s="56">
        <f t="shared" si="169"/>
        <v>9.01501035886524E-2</v>
      </c>
    </row>
    <row r="1219" spans="1:16" x14ac:dyDescent="0.2">
      <c r="A1219" s="78">
        <f t="shared" si="172"/>
        <v>255</v>
      </c>
      <c r="B1219" s="57" t="s">
        <v>1731</v>
      </c>
      <c r="C1219" s="57">
        <v>309.3</v>
      </c>
      <c r="D1219" s="57"/>
      <c r="E1219" s="57"/>
      <c r="F1219" s="57">
        <f t="shared" si="173"/>
        <v>309.3</v>
      </c>
      <c r="G1219" s="57">
        <v>8</v>
      </c>
      <c r="H1219" s="57"/>
      <c r="I1219" s="57"/>
      <c r="J1219" s="57">
        <f t="shared" si="174"/>
        <v>8</v>
      </c>
      <c r="K1219" s="56">
        <f t="shared" si="170"/>
        <v>3.9619651347068147E-3</v>
      </c>
      <c r="L1219" s="54">
        <f t="shared" si="171"/>
        <v>14.580031695721079</v>
      </c>
      <c r="M1219" s="54">
        <f t="shared" si="175"/>
        <v>3.2076069730586374</v>
      </c>
      <c r="N1219" s="54">
        <f t="shared" si="168"/>
        <v>6.9255150554675122</v>
      </c>
      <c r="O1219" s="54">
        <v>0.63705540488182866</v>
      </c>
      <c r="P1219" s="56">
        <f t="shared" si="169"/>
        <v>8.1959938988454745E-2</v>
      </c>
    </row>
    <row r="1220" spans="1:16" x14ac:dyDescent="0.2">
      <c r="A1220" s="78">
        <f t="shared" si="172"/>
        <v>256</v>
      </c>
      <c r="B1220" s="57" t="s">
        <v>1732</v>
      </c>
      <c r="C1220" s="57">
        <v>156.5</v>
      </c>
      <c r="D1220" s="57"/>
      <c r="E1220" s="57"/>
      <c r="F1220" s="57">
        <f t="shared" si="173"/>
        <v>156.5</v>
      </c>
      <c r="G1220" s="57">
        <v>3</v>
      </c>
      <c r="H1220" s="57"/>
      <c r="I1220" s="57"/>
      <c r="J1220" s="57">
        <f t="shared" si="174"/>
        <v>3</v>
      </c>
      <c r="K1220" s="56">
        <f t="shared" si="170"/>
        <v>1.4857369255150555E-3</v>
      </c>
      <c r="L1220" s="54">
        <f t="shared" si="171"/>
        <v>5.4675118858954042</v>
      </c>
      <c r="M1220" s="54">
        <f t="shared" si="175"/>
        <v>1.2028526148969889</v>
      </c>
      <c r="N1220" s="54">
        <f t="shared" si="168"/>
        <v>2.5970681458003169</v>
      </c>
      <c r="O1220" s="54">
        <v>0.2388957768306858</v>
      </c>
      <c r="P1220" s="56">
        <f t="shared" si="169"/>
        <v>6.074331260973416E-2</v>
      </c>
    </row>
    <row r="1221" spans="1:16" x14ac:dyDescent="0.2">
      <c r="A1221" s="78">
        <f t="shared" si="172"/>
        <v>257</v>
      </c>
      <c r="B1221" s="57" t="s">
        <v>1733</v>
      </c>
      <c r="C1221" s="57">
        <v>85.5</v>
      </c>
      <c r="D1221" s="57"/>
      <c r="E1221" s="57"/>
      <c r="F1221" s="57">
        <f t="shared" si="173"/>
        <v>85.5</v>
      </c>
      <c r="G1221" s="57">
        <v>3</v>
      </c>
      <c r="H1221" s="57"/>
      <c r="I1221" s="57"/>
      <c r="J1221" s="57">
        <f t="shared" si="174"/>
        <v>3</v>
      </c>
      <c r="K1221" s="56">
        <f t="shared" si="170"/>
        <v>1.4857369255150555E-3</v>
      </c>
      <c r="L1221" s="54">
        <f t="shared" si="171"/>
        <v>5.4675118858954042</v>
      </c>
      <c r="M1221" s="54">
        <f t="shared" si="175"/>
        <v>1.2028526148969889</v>
      </c>
      <c r="N1221" s="54">
        <f t="shared" ref="N1221:N1284" si="176">L1221*0.475</f>
        <v>2.5970681458003169</v>
      </c>
      <c r="O1221" s="54">
        <v>0.2388957768306858</v>
      </c>
      <c r="P1221" s="56">
        <f t="shared" ref="P1221:P1284" si="177">(L1221+M1221+N1221+O1221)/F1221</f>
        <v>0.11118512775933796</v>
      </c>
    </row>
    <row r="1222" spans="1:16" x14ac:dyDescent="0.2">
      <c r="A1222" s="78">
        <f t="shared" si="172"/>
        <v>258</v>
      </c>
      <c r="B1222" s="57" t="s">
        <v>1734</v>
      </c>
      <c r="C1222" s="57">
        <v>305</v>
      </c>
      <c r="D1222" s="57"/>
      <c r="E1222" s="57"/>
      <c r="F1222" s="57">
        <f t="shared" si="173"/>
        <v>305</v>
      </c>
      <c r="G1222" s="57">
        <v>7</v>
      </c>
      <c r="H1222" s="57"/>
      <c r="I1222" s="57"/>
      <c r="J1222" s="57">
        <f t="shared" si="174"/>
        <v>7</v>
      </c>
      <c r="K1222" s="56">
        <f t="shared" ref="K1222:K1285" si="178">2.5/5048*J1222</f>
        <v>3.4667194928684631E-3</v>
      </c>
      <c r="L1222" s="54">
        <f t="shared" ref="L1222:L1285" si="179">K1222*3680</f>
        <v>12.757527733755945</v>
      </c>
      <c r="M1222" s="54">
        <f t="shared" si="175"/>
        <v>2.8066561014263076</v>
      </c>
      <c r="N1222" s="54">
        <f t="shared" si="176"/>
        <v>6.059825673534073</v>
      </c>
      <c r="O1222" s="54">
        <v>0.55742347927160008</v>
      </c>
      <c r="P1222" s="56">
        <f t="shared" si="177"/>
        <v>7.2726009796681729E-2</v>
      </c>
    </row>
    <row r="1223" spans="1:16" x14ac:dyDescent="0.2">
      <c r="A1223" s="78">
        <f t="shared" ref="A1223:A1286" si="180">A1222+1</f>
        <v>259</v>
      </c>
      <c r="B1223" s="57" t="s">
        <v>1735</v>
      </c>
      <c r="C1223" s="57">
        <v>340.2</v>
      </c>
      <c r="D1223" s="57"/>
      <c r="E1223" s="57"/>
      <c r="F1223" s="57">
        <f t="shared" si="173"/>
        <v>340.2</v>
      </c>
      <c r="G1223" s="57">
        <v>8</v>
      </c>
      <c r="H1223" s="57"/>
      <c r="I1223" s="57"/>
      <c r="J1223" s="57">
        <f t="shared" si="174"/>
        <v>8</v>
      </c>
      <c r="K1223" s="56">
        <f t="shared" si="178"/>
        <v>3.9619651347068147E-3</v>
      </c>
      <c r="L1223" s="54">
        <f t="shared" si="179"/>
        <v>14.580031695721079</v>
      </c>
      <c r="M1223" s="54">
        <f t="shared" si="175"/>
        <v>3.2076069730586374</v>
      </c>
      <c r="N1223" s="54">
        <f t="shared" si="176"/>
        <v>6.9255150554675122</v>
      </c>
      <c r="O1223" s="54">
        <v>0.63705540488182866</v>
      </c>
      <c r="P1223" s="56">
        <f t="shared" si="177"/>
        <v>7.4515605905729143E-2</v>
      </c>
    </row>
    <row r="1224" spans="1:16" x14ac:dyDescent="0.2">
      <c r="A1224" s="78">
        <f t="shared" si="180"/>
        <v>260</v>
      </c>
      <c r="B1224" s="57" t="s">
        <v>1736</v>
      </c>
      <c r="C1224" s="57">
        <v>189.1</v>
      </c>
      <c r="D1224" s="57"/>
      <c r="E1224" s="57"/>
      <c r="F1224" s="57">
        <f t="shared" si="173"/>
        <v>189.1</v>
      </c>
      <c r="G1224" s="57">
        <v>5</v>
      </c>
      <c r="H1224" s="57"/>
      <c r="I1224" s="57"/>
      <c r="J1224" s="57">
        <f t="shared" si="174"/>
        <v>5</v>
      </c>
      <c r="K1224" s="56">
        <f t="shared" si="178"/>
        <v>2.476228209191759E-3</v>
      </c>
      <c r="L1224" s="54">
        <f t="shared" si="179"/>
        <v>9.1125198098256739</v>
      </c>
      <c r="M1224" s="54">
        <f t="shared" si="175"/>
        <v>2.0047543581616485</v>
      </c>
      <c r="N1224" s="54">
        <f t="shared" si="176"/>
        <v>4.3284469096671945</v>
      </c>
      <c r="O1224" s="54">
        <v>0.39815962805114291</v>
      </c>
      <c r="P1224" s="56">
        <f t="shared" si="177"/>
        <v>8.3785725572213962E-2</v>
      </c>
    </row>
    <row r="1225" spans="1:16" x14ac:dyDescent="0.2">
      <c r="A1225" s="78">
        <f t="shared" si="180"/>
        <v>261</v>
      </c>
      <c r="B1225" s="57" t="s">
        <v>1737</v>
      </c>
      <c r="C1225" s="57">
        <v>101.7</v>
      </c>
      <c r="D1225" s="57"/>
      <c r="E1225" s="57"/>
      <c r="F1225" s="57">
        <f t="shared" si="173"/>
        <v>101.7</v>
      </c>
      <c r="G1225" s="57">
        <v>3</v>
      </c>
      <c r="H1225" s="57"/>
      <c r="I1225" s="57"/>
      <c r="J1225" s="57">
        <f t="shared" si="174"/>
        <v>3</v>
      </c>
      <c r="K1225" s="56">
        <f t="shared" si="178"/>
        <v>1.4857369255150555E-3</v>
      </c>
      <c r="L1225" s="54">
        <f t="shared" si="179"/>
        <v>5.4675118858954042</v>
      </c>
      <c r="M1225" s="54">
        <f t="shared" si="175"/>
        <v>1.2028526148969889</v>
      </c>
      <c r="N1225" s="54">
        <f t="shared" si="176"/>
        <v>2.5970681458003169</v>
      </c>
      <c r="O1225" s="54">
        <v>0.2388957768306858</v>
      </c>
      <c r="P1225" s="56">
        <f t="shared" si="177"/>
        <v>9.3474222452540764E-2</v>
      </c>
    </row>
    <row r="1226" spans="1:16" x14ac:dyDescent="0.2">
      <c r="A1226" s="78">
        <f t="shared" si="180"/>
        <v>262</v>
      </c>
      <c r="B1226" s="57" t="s">
        <v>1743</v>
      </c>
      <c r="C1226" s="57">
        <v>414.8</v>
      </c>
      <c r="D1226" s="57"/>
      <c r="E1226" s="57"/>
      <c r="F1226" s="57">
        <f t="shared" si="173"/>
        <v>414.8</v>
      </c>
      <c r="G1226" s="57">
        <v>10</v>
      </c>
      <c r="H1226" s="57"/>
      <c r="I1226" s="57"/>
      <c r="J1226" s="57">
        <f t="shared" si="174"/>
        <v>10</v>
      </c>
      <c r="K1226" s="56">
        <f t="shared" si="178"/>
        <v>4.952456418383518E-3</v>
      </c>
      <c r="L1226" s="54">
        <f t="shared" si="179"/>
        <v>18.225039619651348</v>
      </c>
      <c r="M1226" s="54">
        <f t="shared" si="175"/>
        <v>4.009508716323297</v>
      </c>
      <c r="N1226" s="54">
        <f t="shared" si="176"/>
        <v>8.656893819334389</v>
      </c>
      <c r="O1226" s="54">
        <v>0.79631925610228582</v>
      </c>
      <c r="P1226" s="56">
        <f t="shared" si="177"/>
        <v>7.6392867433489192E-2</v>
      </c>
    </row>
    <row r="1227" spans="1:16" x14ac:dyDescent="0.2">
      <c r="A1227" s="78">
        <f t="shared" si="180"/>
        <v>263</v>
      </c>
      <c r="B1227" s="57" t="s">
        <v>1744</v>
      </c>
      <c r="C1227" s="57">
        <v>143.6</v>
      </c>
      <c r="D1227" s="57"/>
      <c r="E1227" s="57"/>
      <c r="F1227" s="57">
        <f t="shared" si="173"/>
        <v>143.6</v>
      </c>
      <c r="G1227" s="57">
        <v>3</v>
      </c>
      <c r="H1227" s="57"/>
      <c r="I1227" s="57"/>
      <c r="J1227" s="57">
        <f t="shared" si="174"/>
        <v>3</v>
      </c>
      <c r="K1227" s="56">
        <f t="shared" si="178"/>
        <v>1.4857369255150555E-3</v>
      </c>
      <c r="L1227" s="54">
        <f t="shared" si="179"/>
        <v>5.4675118858954042</v>
      </c>
      <c r="M1227" s="54">
        <f t="shared" si="175"/>
        <v>1.2028526148969889</v>
      </c>
      <c r="N1227" s="54">
        <f t="shared" si="176"/>
        <v>2.5970681458003169</v>
      </c>
      <c r="O1227" s="54">
        <v>0.2388957768306858</v>
      </c>
      <c r="P1227" s="56">
        <f t="shared" si="177"/>
        <v>6.62000586589373E-2</v>
      </c>
    </row>
    <row r="1228" spans="1:16" x14ac:dyDescent="0.2">
      <c r="A1228" s="78">
        <f t="shared" si="180"/>
        <v>264</v>
      </c>
      <c r="B1228" s="57" t="s">
        <v>1745</v>
      </c>
      <c r="C1228" s="57">
        <v>314.10000000000002</v>
      </c>
      <c r="D1228" s="57"/>
      <c r="E1228" s="57"/>
      <c r="F1228" s="57">
        <f t="shared" si="173"/>
        <v>314.10000000000002</v>
      </c>
      <c r="G1228" s="57">
        <v>7</v>
      </c>
      <c r="H1228" s="57"/>
      <c r="I1228" s="57"/>
      <c r="J1228" s="57">
        <f t="shared" si="174"/>
        <v>7</v>
      </c>
      <c r="K1228" s="56">
        <f t="shared" si="178"/>
        <v>3.4667194928684631E-3</v>
      </c>
      <c r="L1228" s="54">
        <f t="shared" si="179"/>
        <v>12.757527733755945</v>
      </c>
      <c r="M1228" s="54">
        <f t="shared" si="175"/>
        <v>2.8066561014263076</v>
      </c>
      <c r="N1228" s="54">
        <f t="shared" si="176"/>
        <v>6.059825673534073</v>
      </c>
      <c r="O1228" s="54">
        <v>0.55742347927160008</v>
      </c>
      <c r="P1228" s="56">
        <f t="shared" si="177"/>
        <v>7.0619016198624401E-2</v>
      </c>
    </row>
    <row r="1229" spans="1:16" x14ac:dyDescent="0.2">
      <c r="A1229" s="78">
        <f t="shared" si="180"/>
        <v>265</v>
      </c>
      <c r="B1229" s="57" t="s">
        <v>1746</v>
      </c>
      <c r="C1229" s="57">
        <v>158.19999999999999</v>
      </c>
      <c r="D1229" s="57"/>
      <c r="E1229" s="57"/>
      <c r="F1229" s="57">
        <f t="shared" si="173"/>
        <v>158.19999999999999</v>
      </c>
      <c r="G1229" s="57">
        <v>5</v>
      </c>
      <c r="H1229" s="57"/>
      <c r="I1229" s="57"/>
      <c r="J1229" s="57">
        <f t="shared" si="174"/>
        <v>5</v>
      </c>
      <c r="K1229" s="56">
        <f t="shared" si="178"/>
        <v>2.476228209191759E-3</v>
      </c>
      <c r="L1229" s="54">
        <f t="shared" si="179"/>
        <v>9.1125198098256739</v>
      </c>
      <c r="M1229" s="54">
        <f t="shared" si="175"/>
        <v>2.0047543581616485</v>
      </c>
      <c r="N1229" s="54">
        <f t="shared" si="176"/>
        <v>4.3284469096671945</v>
      </c>
      <c r="O1229" s="54">
        <v>0.39815962805114291</v>
      </c>
      <c r="P1229" s="56">
        <f t="shared" si="177"/>
        <v>0.10015095262772225</v>
      </c>
    </row>
    <row r="1230" spans="1:16" x14ac:dyDescent="0.2">
      <c r="A1230" s="78">
        <f t="shared" si="180"/>
        <v>266</v>
      </c>
      <c r="B1230" s="57" t="s">
        <v>1747</v>
      </c>
      <c r="C1230" s="57">
        <v>168.4</v>
      </c>
      <c r="D1230" s="57"/>
      <c r="E1230" s="57"/>
      <c r="F1230" s="57">
        <f t="shared" si="173"/>
        <v>168.4</v>
      </c>
      <c r="G1230" s="57">
        <v>5</v>
      </c>
      <c r="H1230" s="57"/>
      <c r="I1230" s="57"/>
      <c r="J1230" s="57">
        <f t="shared" si="174"/>
        <v>5</v>
      </c>
      <c r="K1230" s="56">
        <f t="shared" si="178"/>
        <v>2.476228209191759E-3</v>
      </c>
      <c r="L1230" s="54">
        <f t="shared" si="179"/>
        <v>9.1125198098256739</v>
      </c>
      <c r="M1230" s="54">
        <f t="shared" si="175"/>
        <v>2.0047543581616485</v>
      </c>
      <c r="N1230" s="54">
        <f t="shared" si="176"/>
        <v>4.3284469096671945</v>
      </c>
      <c r="O1230" s="54">
        <v>0.39815962805114291</v>
      </c>
      <c r="P1230" s="56">
        <f t="shared" si="177"/>
        <v>9.4084802290413647E-2</v>
      </c>
    </row>
    <row r="1231" spans="1:16" x14ac:dyDescent="0.2">
      <c r="A1231" s="78">
        <f t="shared" si="180"/>
        <v>267</v>
      </c>
      <c r="B1231" s="57" t="s">
        <v>1748</v>
      </c>
      <c r="C1231" s="57">
        <v>145.4</v>
      </c>
      <c r="D1231" s="57"/>
      <c r="E1231" s="57"/>
      <c r="F1231" s="57">
        <f t="shared" si="173"/>
        <v>145.4</v>
      </c>
      <c r="G1231" s="57">
        <v>3</v>
      </c>
      <c r="H1231" s="57"/>
      <c r="I1231" s="57"/>
      <c r="J1231" s="57">
        <f t="shared" si="174"/>
        <v>3</v>
      </c>
      <c r="K1231" s="56">
        <f t="shared" si="178"/>
        <v>1.4857369255150555E-3</v>
      </c>
      <c r="L1231" s="54">
        <f t="shared" si="179"/>
        <v>5.4675118858954042</v>
      </c>
      <c r="M1231" s="54">
        <f t="shared" si="175"/>
        <v>1.2028526148969889</v>
      </c>
      <c r="N1231" s="54">
        <f t="shared" si="176"/>
        <v>2.5970681458003169</v>
      </c>
      <c r="O1231" s="54">
        <v>0.2388957768306858</v>
      </c>
      <c r="P1231" s="56">
        <f t="shared" si="177"/>
        <v>6.5380525608138895E-2</v>
      </c>
    </row>
    <row r="1232" spans="1:16" x14ac:dyDescent="0.2">
      <c r="A1232" s="78">
        <f t="shared" si="180"/>
        <v>268</v>
      </c>
      <c r="B1232" s="57" t="s">
        <v>1749</v>
      </c>
      <c r="C1232" s="57">
        <v>120.3</v>
      </c>
      <c r="D1232" s="57"/>
      <c r="E1232" s="57"/>
      <c r="F1232" s="57">
        <f t="shared" si="173"/>
        <v>120.3</v>
      </c>
      <c r="G1232" s="57">
        <v>3</v>
      </c>
      <c r="H1232" s="57"/>
      <c r="I1232" s="57"/>
      <c r="J1232" s="57">
        <f t="shared" si="174"/>
        <v>3</v>
      </c>
      <c r="K1232" s="56">
        <f t="shared" si="178"/>
        <v>1.4857369255150555E-3</v>
      </c>
      <c r="L1232" s="54">
        <f t="shared" si="179"/>
        <v>5.4675118858954042</v>
      </c>
      <c r="M1232" s="54">
        <f t="shared" si="175"/>
        <v>1.2028526148969889</v>
      </c>
      <c r="N1232" s="54">
        <f t="shared" si="176"/>
        <v>2.5970681458003169</v>
      </c>
      <c r="O1232" s="54">
        <v>0.2388957768306858</v>
      </c>
      <c r="P1232" s="56">
        <f t="shared" si="177"/>
        <v>7.902184890626264E-2</v>
      </c>
    </row>
    <row r="1233" spans="1:16" x14ac:dyDescent="0.2">
      <c r="A1233" s="78">
        <f t="shared" si="180"/>
        <v>269</v>
      </c>
      <c r="B1233" s="57" t="s">
        <v>1750</v>
      </c>
      <c r="C1233" s="57">
        <v>1901.4</v>
      </c>
      <c r="D1233" s="57"/>
      <c r="E1233" s="57"/>
      <c r="F1233" s="57">
        <f t="shared" si="173"/>
        <v>1901.4</v>
      </c>
      <c r="G1233" s="57">
        <v>60</v>
      </c>
      <c r="H1233" s="57"/>
      <c r="I1233" s="57"/>
      <c r="J1233" s="57">
        <f t="shared" si="174"/>
        <v>60</v>
      </c>
      <c r="K1233" s="56">
        <f t="shared" si="178"/>
        <v>2.9714738510301111E-2</v>
      </c>
      <c r="L1233" s="54">
        <f t="shared" si="179"/>
        <v>109.35023771790809</v>
      </c>
      <c r="M1233" s="54">
        <f t="shared" si="175"/>
        <v>24.05705229793978</v>
      </c>
      <c r="N1233" s="54">
        <f t="shared" si="176"/>
        <v>51.941362916006341</v>
      </c>
      <c r="O1233" s="54">
        <v>4.7779155366137154</v>
      </c>
      <c r="P1233" s="56">
        <f t="shared" si="177"/>
        <v>9.9992935977946729E-2</v>
      </c>
    </row>
    <row r="1234" spans="1:16" x14ac:dyDescent="0.2">
      <c r="A1234" s="78">
        <f t="shared" si="180"/>
        <v>270</v>
      </c>
      <c r="B1234" s="57" t="s">
        <v>1751</v>
      </c>
      <c r="C1234" s="57">
        <v>404.1</v>
      </c>
      <c r="D1234" s="57"/>
      <c r="E1234" s="57"/>
      <c r="F1234" s="57">
        <f t="shared" si="173"/>
        <v>404.1</v>
      </c>
      <c r="G1234" s="57">
        <v>9</v>
      </c>
      <c r="H1234" s="57"/>
      <c r="I1234" s="57"/>
      <c r="J1234" s="57">
        <f t="shared" si="174"/>
        <v>9</v>
      </c>
      <c r="K1234" s="56">
        <f t="shared" si="178"/>
        <v>4.4572107765451664E-3</v>
      </c>
      <c r="L1234" s="54">
        <f t="shared" si="179"/>
        <v>16.402535657686212</v>
      </c>
      <c r="M1234" s="54">
        <f t="shared" si="175"/>
        <v>3.6085578446909667</v>
      </c>
      <c r="N1234" s="54">
        <f t="shared" si="176"/>
        <v>7.7912044374009497</v>
      </c>
      <c r="O1234" s="54">
        <v>0.71668733049205735</v>
      </c>
      <c r="P1234" s="56">
        <f t="shared" si="177"/>
        <v>7.0574078867285783E-2</v>
      </c>
    </row>
    <row r="1235" spans="1:16" x14ac:dyDescent="0.2">
      <c r="A1235" s="78">
        <f t="shared" si="180"/>
        <v>271</v>
      </c>
      <c r="B1235" s="57" t="s">
        <v>1752</v>
      </c>
      <c r="C1235" s="57">
        <v>148.19999999999999</v>
      </c>
      <c r="D1235" s="57"/>
      <c r="E1235" s="57"/>
      <c r="F1235" s="57">
        <f t="shared" si="173"/>
        <v>148.19999999999999</v>
      </c>
      <c r="G1235" s="57">
        <v>3</v>
      </c>
      <c r="H1235" s="57"/>
      <c r="I1235" s="57"/>
      <c r="J1235" s="57">
        <f t="shared" si="174"/>
        <v>3</v>
      </c>
      <c r="K1235" s="56">
        <f t="shared" si="178"/>
        <v>1.4857369255150555E-3</v>
      </c>
      <c r="L1235" s="54">
        <f t="shared" si="179"/>
        <v>5.4675118858954042</v>
      </c>
      <c r="M1235" s="54">
        <f t="shared" si="175"/>
        <v>1.2028526148969889</v>
      </c>
      <c r="N1235" s="54">
        <f t="shared" si="176"/>
        <v>2.5970681458003169</v>
      </c>
      <c r="O1235" s="54">
        <v>0.2388957768306858</v>
      </c>
      <c r="P1235" s="56">
        <f t="shared" si="177"/>
        <v>6.4145266015002672E-2</v>
      </c>
    </row>
    <row r="1236" spans="1:16" x14ac:dyDescent="0.2">
      <c r="A1236" s="78">
        <f t="shared" si="180"/>
        <v>272</v>
      </c>
      <c r="B1236" s="57" t="s">
        <v>1753</v>
      </c>
      <c r="C1236" s="57">
        <v>156.9</v>
      </c>
      <c r="D1236" s="57"/>
      <c r="E1236" s="57"/>
      <c r="F1236" s="57">
        <f t="shared" si="173"/>
        <v>156.9</v>
      </c>
      <c r="G1236" s="57">
        <v>4</v>
      </c>
      <c r="H1236" s="57"/>
      <c r="I1236" s="57"/>
      <c r="J1236" s="57">
        <f t="shared" si="174"/>
        <v>4</v>
      </c>
      <c r="K1236" s="56">
        <f t="shared" si="178"/>
        <v>1.9809825673534074E-3</v>
      </c>
      <c r="L1236" s="54">
        <f t="shared" si="179"/>
        <v>7.2900158478605395</v>
      </c>
      <c r="M1236" s="54">
        <f t="shared" si="175"/>
        <v>1.6038034865293187</v>
      </c>
      <c r="N1236" s="54">
        <f t="shared" si="176"/>
        <v>3.4627575277337561</v>
      </c>
      <c r="O1236" s="54">
        <v>0.31852770244091433</v>
      </c>
      <c r="P1236" s="56">
        <f t="shared" si="177"/>
        <v>8.0784605255350722E-2</v>
      </c>
    </row>
    <row r="1237" spans="1:16" x14ac:dyDescent="0.2">
      <c r="A1237" s="78">
        <f t="shared" si="180"/>
        <v>273</v>
      </c>
      <c r="B1237" s="57" t="s">
        <v>1754</v>
      </c>
      <c r="C1237" s="57">
        <v>156.6</v>
      </c>
      <c r="D1237" s="57"/>
      <c r="E1237" s="57"/>
      <c r="F1237" s="57">
        <f t="shared" si="173"/>
        <v>156.6</v>
      </c>
      <c r="G1237" s="57">
        <v>4</v>
      </c>
      <c r="H1237" s="57"/>
      <c r="I1237" s="57"/>
      <c r="J1237" s="57">
        <f t="shared" si="174"/>
        <v>4</v>
      </c>
      <c r="K1237" s="56">
        <f t="shared" si="178"/>
        <v>1.9809825673534074E-3</v>
      </c>
      <c r="L1237" s="54">
        <f t="shared" si="179"/>
        <v>7.2900158478605395</v>
      </c>
      <c r="M1237" s="54">
        <f t="shared" si="175"/>
        <v>1.6038034865293187</v>
      </c>
      <c r="N1237" s="54">
        <f t="shared" si="176"/>
        <v>3.4627575277337561</v>
      </c>
      <c r="O1237" s="54">
        <v>0.31852770244091433</v>
      </c>
      <c r="P1237" s="56">
        <f t="shared" si="177"/>
        <v>8.0939365035533381E-2</v>
      </c>
    </row>
    <row r="1238" spans="1:16" x14ac:dyDescent="0.2">
      <c r="A1238" s="78">
        <f t="shared" si="180"/>
        <v>274</v>
      </c>
      <c r="B1238" s="57" t="s">
        <v>1755</v>
      </c>
      <c r="C1238" s="57">
        <v>164.4</v>
      </c>
      <c r="D1238" s="57"/>
      <c r="E1238" s="57"/>
      <c r="F1238" s="57">
        <f t="shared" si="173"/>
        <v>164.4</v>
      </c>
      <c r="G1238" s="57">
        <v>4</v>
      </c>
      <c r="H1238" s="57"/>
      <c r="I1238" s="57"/>
      <c r="J1238" s="57">
        <f t="shared" si="174"/>
        <v>4</v>
      </c>
      <c r="K1238" s="56">
        <f t="shared" si="178"/>
        <v>1.9809825673534074E-3</v>
      </c>
      <c r="L1238" s="54">
        <f t="shared" si="179"/>
        <v>7.2900158478605395</v>
      </c>
      <c r="M1238" s="54">
        <f t="shared" si="175"/>
        <v>1.6038034865293187</v>
      </c>
      <c r="N1238" s="54">
        <f t="shared" si="176"/>
        <v>3.4627575277337561</v>
      </c>
      <c r="O1238" s="54">
        <v>0.31852770244091433</v>
      </c>
      <c r="P1238" s="56">
        <f t="shared" si="177"/>
        <v>7.7099176183482526E-2</v>
      </c>
    </row>
    <row r="1239" spans="1:16" x14ac:dyDescent="0.2">
      <c r="A1239" s="78">
        <f t="shared" si="180"/>
        <v>275</v>
      </c>
      <c r="B1239" s="57" t="s">
        <v>1756</v>
      </c>
      <c r="C1239" s="57">
        <v>149.69999999999999</v>
      </c>
      <c r="D1239" s="57"/>
      <c r="E1239" s="57"/>
      <c r="F1239" s="57">
        <f t="shared" si="173"/>
        <v>149.69999999999999</v>
      </c>
      <c r="G1239" s="57">
        <v>3</v>
      </c>
      <c r="H1239" s="57"/>
      <c r="I1239" s="57"/>
      <c r="J1239" s="57">
        <f t="shared" si="174"/>
        <v>3</v>
      </c>
      <c r="K1239" s="56">
        <f t="shared" si="178"/>
        <v>1.4857369255150555E-3</v>
      </c>
      <c r="L1239" s="54">
        <f t="shared" si="179"/>
        <v>5.4675118858954042</v>
      </c>
      <c r="M1239" s="54">
        <f t="shared" si="175"/>
        <v>1.2028526148969889</v>
      </c>
      <c r="N1239" s="54">
        <f t="shared" si="176"/>
        <v>2.5970681458003169</v>
      </c>
      <c r="O1239" s="54">
        <v>0.2388957768306858</v>
      </c>
      <c r="P1239" s="56">
        <f t="shared" si="177"/>
        <v>6.3502527878579809E-2</v>
      </c>
    </row>
    <row r="1240" spans="1:16" x14ac:dyDescent="0.2">
      <c r="A1240" s="78">
        <f t="shared" si="180"/>
        <v>276</v>
      </c>
      <c r="B1240" s="57" t="s">
        <v>1784</v>
      </c>
      <c r="C1240" s="57">
        <v>94</v>
      </c>
      <c r="D1240" s="57"/>
      <c r="E1240" s="57"/>
      <c r="F1240" s="57">
        <f t="shared" si="173"/>
        <v>94</v>
      </c>
      <c r="G1240" s="57">
        <v>2</v>
      </c>
      <c r="H1240" s="57"/>
      <c r="I1240" s="57"/>
      <c r="J1240" s="57">
        <f t="shared" si="174"/>
        <v>2</v>
      </c>
      <c r="K1240" s="56">
        <f t="shared" si="178"/>
        <v>9.9049128367670368E-4</v>
      </c>
      <c r="L1240" s="54">
        <f t="shared" si="179"/>
        <v>3.6450079239302697</v>
      </c>
      <c r="M1240" s="54">
        <f t="shared" si="175"/>
        <v>0.80190174326465935</v>
      </c>
      <c r="N1240" s="54">
        <f t="shared" si="176"/>
        <v>1.7313787638668781</v>
      </c>
      <c r="O1240" s="54">
        <v>0.15926385122045716</v>
      </c>
      <c r="P1240" s="56">
        <f t="shared" si="177"/>
        <v>6.7420768960449615E-2</v>
      </c>
    </row>
    <row r="1241" spans="1:16" x14ac:dyDescent="0.2">
      <c r="A1241" s="78">
        <f t="shared" si="180"/>
        <v>277</v>
      </c>
      <c r="B1241" s="57" t="s">
        <v>1785</v>
      </c>
      <c r="C1241" s="57">
        <v>190.9</v>
      </c>
      <c r="D1241" s="57"/>
      <c r="E1241" s="57"/>
      <c r="F1241" s="57">
        <f t="shared" si="173"/>
        <v>190.9</v>
      </c>
      <c r="G1241" s="57">
        <v>4</v>
      </c>
      <c r="H1241" s="57"/>
      <c r="I1241" s="57"/>
      <c r="J1241" s="57">
        <f t="shared" si="174"/>
        <v>4</v>
      </c>
      <c r="K1241" s="56">
        <f t="shared" si="178"/>
        <v>1.9809825673534074E-3</v>
      </c>
      <c r="L1241" s="54">
        <f t="shared" si="179"/>
        <v>7.2900158478605395</v>
      </c>
      <c r="M1241" s="54">
        <f t="shared" si="175"/>
        <v>1.6038034865293187</v>
      </c>
      <c r="N1241" s="54">
        <f t="shared" si="176"/>
        <v>3.4627575277337561</v>
      </c>
      <c r="O1241" s="54">
        <v>0.31852770244091433</v>
      </c>
      <c r="P1241" s="56">
        <f t="shared" si="177"/>
        <v>6.6396566603271492E-2</v>
      </c>
    </row>
    <row r="1242" spans="1:16" x14ac:dyDescent="0.2">
      <c r="A1242" s="78">
        <f t="shared" si="180"/>
        <v>278</v>
      </c>
      <c r="B1242" s="57" t="s">
        <v>1786</v>
      </c>
      <c r="C1242" s="57">
        <v>204.2</v>
      </c>
      <c r="D1242" s="57"/>
      <c r="E1242" s="57"/>
      <c r="F1242" s="57">
        <f t="shared" si="173"/>
        <v>204.2</v>
      </c>
      <c r="G1242" s="57">
        <v>4</v>
      </c>
      <c r="H1242" s="57"/>
      <c r="I1242" s="57"/>
      <c r="J1242" s="57">
        <f t="shared" si="174"/>
        <v>4</v>
      </c>
      <c r="K1242" s="56">
        <f t="shared" si="178"/>
        <v>1.9809825673534074E-3</v>
      </c>
      <c r="L1242" s="54">
        <f t="shared" si="179"/>
        <v>7.2900158478605395</v>
      </c>
      <c r="M1242" s="54">
        <f t="shared" si="175"/>
        <v>1.6038034865293187</v>
      </c>
      <c r="N1242" s="54">
        <f t="shared" si="176"/>
        <v>3.4627575277337561</v>
      </c>
      <c r="O1242" s="54">
        <v>0.31852770244091433</v>
      </c>
      <c r="P1242" s="56">
        <f t="shared" si="177"/>
        <v>6.207201060021806E-2</v>
      </c>
    </row>
    <row r="1243" spans="1:16" x14ac:dyDescent="0.2">
      <c r="A1243" s="78">
        <f t="shared" si="180"/>
        <v>279</v>
      </c>
      <c r="B1243" s="57" t="s">
        <v>1787</v>
      </c>
      <c r="C1243" s="57">
        <v>215.5</v>
      </c>
      <c r="D1243" s="57"/>
      <c r="E1243" s="57"/>
      <c r="F1243" s="57">
        <f t="shared" si="173"/>
        <v>215.5</v>
      </c>
      <c r="G1243" s="57">
        <v>4</v>
      </c>
      <c r="H1243" s="57"/>
      <c r="I1243" s="57"/>
      <c r="J1243" s="57">
        <f t="shared" si="174"/>
        <v>4</v>
      </c>
      <c r="K1243" s="56">
        <f t="shared" si="178"/>
        <v>1.9809825673534074E-3</v>
      </c>
      <c r="L1243" s="54">
        <f t="shared" si="179"/>
        <v>7.2900158478605395</v>
      </c>
      <c r="M1243" s="54">
        <f t="shared" si="175"/>
        <v>1.6038034865293187</v>
      </c>
      <c r="N1243" s="54">
        <f t="shared" si="176"/>
        <v>3.4627575277337561</v>
      </c>
      <c r="O1243" s="54">
        <v>0.31852770244091433</v>
      </c>
      <c r="P1243" s="56">
        <f t="shared" si="177"/>
        <v>5.8817190554823796E-2</v>
      </c>
    </row>
    <row r="1244" spans="1:16" x14ac:dyDescent="0.2">
      <c r="A1244" s="78">
        <f t="shared" si="180"/>
        <v>280</v>
      </c>
      <c r="B1244" s="57" t="s">
        <v>1788</v>
      </c>
      <c r="C1244" s="57">
        <v>182.6</v>
      </c>
      <c r="D1244" s="57"/>
      <c r="E1244" s="57"/>
      <c r="F1244" s="57">
        <f t="shared" si="173"/>
        <v>182.6</v>
      </c>
      <c r="G1244" s="57">
        <v>5</v>
      </c>
      <c r="H1244" s="57"/>
      <c r="I1244" s="57"/>
      <c r="J1244" s="57">
        <f t="shared" si="174"/>
        <v>5</v>
      </c>
      <c r="K1244" s="56">
        <f t="shared" si="178"/>
        <v>2.476228209191759E-3</v>
      </c>
      <c r="L1244" s="54">
        <f t="shared" si="179"/>
        <v>9.1125198098256739</v>
      </c>
      <c r="M1244" s="54">
        <f t="shared" si="175"/>
        <v>2.0047543581616485</v>
      </c>
      <c r="N1244" s="54">
        <f t="shared" si="176"/>
        <v>4.3284469096671945</v>
      </c>
      <c r="O1244" s="54">
        <v>0.39815962805114291</v>
      </c>
      <c r="P1244" s="56">
        <f t="shared" si="177"/>
        <v>8.6768240447457068E-2</v>
      </c>
    </row>
    <row r="1245" spans="1:16" x14ac:dyDescent="0.2">
      <c r="A1245" s="78">
        <f t="shared" si="180"/>
        <v>281</v>
      </c>
      <c r="B1245" s="57" t="s">
        <v>1789</v>
      </c>
      <c r="C1245" s="57">
        <v>140.1</v>
      </c>
      <c r="D1245" s="57"/>
      <c r="E1245" s="57"/>
      <c r="F1245" s="57">
        <f t="shared" si="173"/>
        <v>140.1</v>
      </c>
      <c r="G1245" s="57">
        <v>3</v>
      </c>
      <c r="H1245" s="57"/>
      <c r="I1245" s="57"/>
      <c r="J1245" s="57">
        <f t="shared" si="174"/>
        <v>3</v>
      </c>
      <c r="K1245" s="56">
        <f t="shared" si="178"/>
        <v>1.4857369255150555E-3</v>
      </c>
      <c r="L1245" s="54">
        <f t="shared" si="179"/>
        <v>5.4675118858954042</v>
      </c>
      <c r="M1245" s="54">
        <f t="shared" si="175"/>
        <v>1.2028526148969889</v>
      </c>
      <c r="N1245" s="54">
        <f t="shared" si="176"/>
        <v>2.5970681458003169</v>
      </c>
      <c r="O1245" s="54">
        <v>0.2388957768306858</v>
      </c>
      <c r="P1245" s="56">
        <f t="shared" si="177"/>
        <v>6.7853878825291911E-2</v>
      </c>
    </row>
    <row r="1246" spans="1:16" x14ac:dyDescent="0.2">
      <c r="A1246" s="78">
        <f t="shared" si="180"/>
        <v>282</v>
      </c>
      <c r="B1246" s="57" t="s">
        <v>1792</v>
      </c>
      <c r="C1246" s="57">
        <v>2666.8</v>
      </c>
      <c r="D1246" s="57"/>
      <c r="E1246" s="57">
        <v>64.2</v>
      </c>
      <c r="F1246" s="57">
        <f t="shared" si="173"/>
        <v>2731</v>
      </c>
      <c r="G1246" s="57">
        <v>59</v>
      </c>
      <c r="H1246" s="57"/>
      <c r="I1246" s="57">
        <v>1</v>
      </c>
      <c r="J1246" s="57">
        <f t="shared" si="174"/>
        <v>60</v>
      </c>
      <c r="K1246" s="56">
        <f t="shared" si="178"/>
        <v>2.9714738510301111E-2</v>
      </c>
      <c r="L1246" s="54">
        <f t="shared" si="179"/>
        <v>109.35023771790809</v>
      </c>
      <c r="M1246" s="54">
        <f t="shared" si="175"/>
        <v>24.05705229793978</v>
      </c>
      <c r="N1246" s="54">
        <f t="shared" si="176"/>
        <v>51.941362916006341</v>
      </c>
      <c r="O1246" s="54">
        <v>4.6982836110034869</v>
      </c>
      <c r="P1246" s="56">
        <f t="shared" si="177"/>
        <v>6.9588772077208969E-2</v>
      </c>
    </row>
    <row r="1247" spans="1:16" x14ac:dyDescent="0.2">
      <c r="A1247" s="78">
        <f t="shared" si="180"/>
        <v>283</v>
      </c>
      <c r="B1247" s="57" t="s">
        <v>1793</v>
      </c>
      <c r="C1247" s="57">
        <v>84.6</v>
      </c>
      <c r="D1247" s="57"/>
      <c r="E1247" s="57"/>
      <c r="F1247" s="57">
        <f t="shared" si="173"/>
        <v>84.6</v>
      </c>
      <c r="G1247" s="57">
        <v>2</v>
      </c>
      <c r="H1247" s="57"/>
      <c r="I1247" s="57"/>
      <c r="J1247" s="57">
        <f t="shared" si="174"/>
        <v>2</v>
      </c>
      <c r="K1247" s="56">
        <f t="shared" si="178"/>
        <v>9.9049128367670368E-4</v>
      </c>
      <c r="L1247" s="54">
        <f t="shared" si="179"/>
        <v>3.6450079239302697</v>
      </c>
      <c r="M1247" s="54">
        <f t="shared" si="175"/>
        <v>0.80190174326465935</v>
      </c>
      <c r="N1247" s="54">
        <f t="shared" si="176"/>
        <v>1.7313787638668781</v>
      </c>
      <c r="O1247" s="54">
        <v>0.15926385122045716</v>
      </c>
      <c r="P1247" s="56">
        <f t="shared" si="177"/>
        <v>7.4911965511610695E-2</v>
      </c>
    </row>
    <row r="1248" spans="1:16" x14ac:dyDescent="0.2">
      <c r="A1248" s="78">
        <f t="shared" si="180"/>
        <v>284</v>
      </c>
      <c r="B1248" s="57" t="s">
        <v>1794</v>
      </c>
      <c r="C1248" s="57">
        <v>219.7</v>
      </c>
      <c r="D1248" s="57"/>
      <c r="E1248" s="57"/>
      <c r="F1248" s="57">
        <f t="shared" si="173"/>
        <v>219.7</v>
      </c>
      <c r="G1248" s="57">
        <v>5</v>
      </c>
      <c r="H1248" s="57"/>
      <c r="I1248" s="57"/>
      <c r="J1248" s="57">
        <f t="shared" si="174"/>
        <v>5</v>
      </c>
      <c r="K1248" s="56">
        <f t="shared" si="178"/>
        <v>2.476228209191759E-3</v>
      </c>
      <c r="L1248" s="54">
        <f t="shared" si="179"/>
        <v>9.1125198098256739</v>
      </c>
      <c r="M1248" s="54">
        <f t="shared" si="175"/>
        <v>2.0047543581616485</v>
      </c>
      <c r="N1248" s="54">
        <f t="shared" si="176"/>
        <v>4.3284469096671945</v>
      </c>
      <c r="O1248" s="54">
        <v>0.39815962805114291</v>
      </c>
      <c r="P1248" s="56">
        <f t="shared" si="177"/>
        <v>7.2115979543494135E-2</v>
      </c>
    </row>
    <row r="1249" spans="1:16" x14ac:dyDescent="0.2">
      <c r="A1249" s="78">
        <f t="shared" si="180"/>
        <v>285</v>
      </c>
      <c r="B1249" s="57" t="s">
        <v>1802</v>
      </c>
      <c r="C1249" s="57">
        <v>171.2</v>
      </c>
      <c r="D1249" s="57"/>
      <c r="E1249" s="57"/>
      <c r="F1249" s="57">
        <f t="shared" si="173"/>
        <v>171.2</v>
      </c>
      <c r="G1249" s="57">
        <v>3</v>
      </c>
      <c r="H1249" s="57"/>
      <c r="I1249" s="57"/>
      <c r="J1249" s="57">
        <f t="shared" si="174"/>
        <v>3</v>
      </c>
      <c r="K1249" s="56">
        <f t="shared" si="178"/>
        <v>1.4857369255150555E-3</v>
      </c>
      <c r="L1249" s="54">
        <f t="shared" si="179"/>
        <v>5.4675118858954042</v>
      </c>
      <c r="M1249" s="54">
        <f t="shared" si="175"/>
        <v>1.2028526148969889</v>
      </c>
      <c r="N1249" s="54">
        <f t="shared" si="176"/>
        <v>2.5970681458003169</v>
      </c>
      <c r="O1249" s="54">
        <v>0.2388957768306858</v>
      </c>
      <c r="P1249" s="56">
        <f t="shared" si="177"/>
        <v>5.5527619295697411E-2</v>
      </c>
    </row>
    <row r="1250" spans="1:16" x14ac:dyDescent="0.2">
      <c r="A1250" s="78">
        <f t="shared" si="180"/>
        <v>286</v>
      </c>
      <c r="B1250" s="57" t="s">
        <v>1803</v>
      </c>
      <c r="C1250" s="57">
        <v>246.6</v>
      </c>
      <c r="D1250" s="57">
        <v>31.9</v>
      </c>
      <c r="E1250" s="57"/>
      <c r="F1250" s="57">
        <f t="shared" si="173"/>
        <v>278.5</v>
      </c>
      <c r="G1250" s="57">
        <v>7</v>
      </c>
      <c r="H1250" s="57"/>
      <c r="I1250" s="57">
        <v>1</v>
      </c>
      <c r="J1250" s="57">
        <f t="shared" si="174"/>
        <v>8</v>
      </c>
      <c r="K1250" s="56">
        <f t="shared" si="178"/>
        <v>3.9619651347068147E-3</v>
      </c>
      <c r="L1250" s="54">
        <f t="shared" si="179"/>
        <v>14.580031695721079</v>
      </c>
      <c r="M1250" s="54">
        <f t="shared" si="175"/>
        <v>3.2076069730586374</v>
      </c>
      <c r="N1250" s="54">
        <f t="shared" si="176"/>
        <v>6.9255150554675122</v>
      </c>
      <c r="O1250" s="54">
        <v>0.55742347927160008</v>
      </c>
      <c r="P1250" s="56">
        <f t="shared" si="177"/>
        <v>9.0738158719995785E-2</v>
      </c>
    </row>
    <row r="1251" spans="1:16" x14ac:dyDescent="0.2">
      <c r="A1251" s="78">
        <f t="shared" si="180"/>
        <v>287</v>
      </c>
      <c r="B1251" s="57" t="s">
        <v>1805</v>
      </c>
      <c r="C1251" s="57">
        <v>138.4</v>
      </c>
      <c r="D1251" s="57"/>
      <c r="E1251" s="57"/>
      <c r="F1251" s="57">
        <f t="shared" si="173"/>
        <v>138.4</v>
      </c>
      <c r="G1251" s="57">
        <v>4</v>
      </c>
      <c r="H1251" s="57"/>
      <c r="I1251" s="57"/>
      <c r="J1251" s="57">
        <f t="shared" si="174"/>
        <v>4</v>
      </c>
      <c r="K1251" s="56">
        <f t="shared" si="178"/>
        <v>1.9809825673534074E-3</v>
      </c>
      <c r="L1251" s="54">
        <f t="shared" si="179"/>
        <v>7.2900158478605395</v>
      </c>
      <c r="M1251" s="54">
        <f t="shared" si="175"/>
        <v>1.6038034865293187</v>
      </c>
      <c r="N1251" s="54">
        <f t="shared" si="176"/>
        <v>3.4627575277337561</v>
      </c>
      <c r="O1251" s="54">
        <v>0.31852770244091433</v>
      </c>
      <c r="P1251" s="56">
        <f t="shared" si="177"/>
        <v>9.1583125466506696E-2</v>
      </c>
    </row>
    <row r="1252" spans="1:16" x14ac:dyDescent="0.2">
      <c r="A1252" s="78">
        <f t="shared" si="180"/>
        <v>288</v>
      </c>
      <c r="B1252" s="57" t="s">
        <v>1806</v>
      </c>
      <c r="C1252" s="57">
        <v>990.2</v>
      </c>
      <c r="D1252" s="57"/>
      <c r="E1252" s="57"/>
      <c r="F1252" s="57">
        <f t="shared" si="173"/>
        <v>990.2</v>
      </c>
      <c r="G1252" s="57">
        <v>24</v>
      </c>
      <c r="H1252" s="57"/>
      <c r="I1252" s="57"/>
      <c r="J1252" s="57">
        <f t="shared" si="174"/>
        <v>24</v>
      </c>
      <c r="K1252" s="56">
        <f t="shared" si="178"/>
        <v>1.1885895404120444E-2</v>
      </c>
      <c r="L1252" s="54">
        <f t="shared" si="179"/>
        <v>43.740095087163233</v>
      </c>
      <c r="M1252" s="54">
        <f t="shared" si="175"/>
        <v>9.6228209191759113</v>
      </c>
      <c r="N1252" s="54">
        <f t="shared" si="176"/>
        <v>20.776545166402535</v>
      </c>
      <c r="O1252" s="54">
        <v>1.9111662146454864</v>
      </c>
      <c r="P1252" s="56">
        <f t="shared" si="177"/>
        <v>7.680329972468912E-2</v>
      </c>
    </row>
    <row r="1253" spans="1:16" x14ac:dyDescent="0.2">
      <c r="A1253" s="78">
        <f t="shared" si="180"/>
        <v>289</v>
      </c>
      <c r="B1253" s="57" t="s">
        <v>1807</v>
      </c>
      <c r="C1253" s="57">
        <v>184.5</v>
      </c>
      <c r="D1253" s="57"/>
      <c r="E1253" s="57"/>
      <c r="F1253" s="57">
        <f t="shared" si="173"/>
        <v>184.5</v>
      </c>
      <c r="G1253" s="57">
        <v>4</v>
      </c>
      <c r="H1253" s="57"/>
      <c r="I1253" s="57"/>
      <c r="J1253" s="57">
        <f t="shared" si="174"/>
        <v>4</v>
      </c>
      <c r="K1253" s="56">
        <f t="shared" si="178"/>
        <v>1.9809825673534074E-3</v>
      </c>
      <c r="L1253" s="54">
        <f t="shared" si="179"/>
        <v>7.2900158478605395</v>
      </c>
      <c r="M1253" s="54">
        <f t="shared" si="175"/>
        <v>1.6038034865293187</v>
      </c>
      <c r="N1253" s="54">
        <f t="shared" si="176"/>
        <v>3.4627575277337561</v>
      </c>
      <c r="O1253" s="54">
        <v>0.31852770244091433</v>
      </c>
      <c r="P1253" s="56">
        <f t="shared" si="177"/>
        <v>6.8699753737477109E-2</v>
      </c>
    </row>
    <row r="1254" spans="1:16" x14ac:dyDescent="0.2">
      <c r="A1254" s="78">
        <f t="shared" si="180"/>
        <v>290</v>
      </c>
      <c r="B1254" s="57" t="s">
        <v>1815</v>
      </c>
      <c r="C1254" s="57">
        <v>96.2</v>
      </c>
      <c r="D1254" s="57"/>
      <c r="E1254" s="57"/>
      <c r="F1254" s="57">
        <f t="shared" si="173"/>
        <v>96.2</v>
      </c>
      <c r="G1254" s="57">
        <v>2</v>
      </c>
      <c r="H1254" s="57"/>
      <c r="I1254" s="57"/>
      <c r="J1254" s="57">
        <f t="shared" si="174"/>
        <v>2</v>
      </c>
      <c r="K1254" s="56">
        <f t="shared" si="178"/>
        <v>9.9049128367670368E-4</v>
      </c>
      <c r="L1254" s="54">
        <f t="shared" si="179"/>
        <v>3.6450079239302697</v>
      </c>
      <c r="M1254" s="54">
        <f t="shared" si="175"/>
        <v>0.80190174326465935</v>
      </c>
      <c r="N1254" s="54">
        <f t="shared" si="176"/>
        <v>1.7313787638668781</v>
      </c>
      <c r="O1254" s="54">
        <v>0.15926385122045716</v>
      </c>
      <c r="P1254" s="56">
        <f t="shared" si="177"/>
        <v>6.5878921853245981E-2</v>
      </c>
    </row>
    <row r="1255" spans="1:16" x14ac:dyDescent="0.2">
      <c r="A1255" s="78">
        <f t="shared" si="180"/>
        <v>291</v>
      </c>
      <c r="B1255" s="57" t="s">
        <v>1816</v>
      </c>
      <c r="C1255" s="57">
        <v>150.80000000000001</v>
      </c>
      <c r="D1255" s="57"/>
      <c r="E1255" s="57"/>
      <c r="F1255" s="57">
        <f t="shared" si="173"/>
        <v>150.80000000000001</v>
      </c>
      <c r="G1255" s="57">
        <v>4</v>
      </c>
      <c r="H1255" s="57"/>
      <c r="I1255" s="57"/>
      <c r="J1255" s="57">
        <f t="shared" si="174"/>
        <v>4</v>
      </c>
      <c r="K1255" s="56">
        <f t="shared" si="178"/>
        <v>1.9809825673534074E-3</v>
      </c>
      <c r="L1255" s="54">
        <f t="shared" si="179"/>
        <v>7.2900158478605395</v>
      </c>
      <c r="M1255" s="54">
        <f t="shared" si="175"/>
        <v>1.6038034865293187</v>
      </c>
      <c r="N1255" s="54">
        <f t="shared" si="176"/>
        <v>3.4627575277337561</v>
      </c>
      <c r="O1255" s="54">
        <v>0.31852770244091433</v>
      </c>
      <c r="P1255" s="56">
        <f t="shared" si="177"/>
        <v>8.4052417536900043E-2</v>
      </c>
    </row>
    <row r="1256" spans="1:16" x14ac:dyDescent="0.2">
      <c r="A1256" s="78">
        <f t="shared" si="180"/>
        <v>292</v>
      </c>
      <c r="B1256" s="57" t="s">
        <v>1823</v>
      </c>
      <c r="C1256" s="57">
        <v>301.02</v>
      </c>
      <c r="D1256" s="57"/>
      <c r="E1256" s="57"/>
      <c r="F1256" s="57">
        <f t="shared" ref="F1256:F1306" si="181">C1256+D1256+E1256</f>
        <v>301.02</v>
      </c>
      <c r="G1256" s="57">
        <v>6</v>
      </c>
      <c r="H1256" s="57"/>
      <c r="I1256" s="57"/>
      <c r="J1256" s="57">
        <f t="shared" ref="J1256:J1306" si="182">G1256+H1256+I1256</f>
        <v>6</v>
      </c>
      <c r="K1256" s="56">
        <f t="shared" si="178"/>
        <v>2.971473851030111E-3</v>
      </c>
      <c r="L1256" s="54">
        <f t="shared" si="179"/>
        <v>10.935023771790808</v>
      </c>
      <c r="M1256" s="54">
        <f t="shared" ref="M1256:M1307" si="183">L1256*0.22</f>
        <v>2.4057052297939778</v>
      </c>
      <c r="N1256" s="54">
        <f t="shared" si="176"/>
        <v>5.1941362916006337</v>
      </c>
      <c r="O1256" s="54">
        <v>0.4777915536613716</v>
      </c>
      <c r="P1256" s="56">
        <f t="shared" si="177"/>
        <v>6.3160776183797729E-2</v>
      </c>
    </row>
    <row r="1257" spans="1:16" x14ac:dyDescent="0.2">
      <c r="A1257" s="78">
        <f t="shared" si="180"/>
        <v>293</v>
      </c>
      <c r="B1257" s="57" t="s">
        <v>1824</v>
      </c>
      <c r="C1257" s="57">
        <v>725.3</v>
      </c>
      <c r="D1257" s="57"/>
      <c r="E1257" s="57"/>
      <c r="F1257" s="57">
        <f t="shared" si="181"/>
        <v>725.3</v>
      </c>
      <c r="G1257" s="57">
        <v>15</v>
      </c>
      <c r="H1257" s="57"/>
      <c r="I1257" s="57"/>
      <c r="J1257" s="57">
        <f t="shared" si="182"/>
        <v>15</v>
      </c>
      <c r="K1257" s="56">
        <f t="shared" si="178"/>
        <v>7.4286846275752778E-3</v>
      </c>
      <c r="L1257" s="54">
        <f t="shared" si="179"/>
        <v>27.337559429477022</v>
      </c>
      <c r="M1257" s="54">
        <f t="shared" si="183"/>
        <v>6.014263074484945</v>
      </c>
      <c r="N1257" s="54">
        <f t="shared" si="176"/>
        <v>12.985340729001585</v>
      </c>
      <c r="O1257" s="54">
        <v>1.1944788841534288</v>
      </c>
      <c r="P1257" s="56">
        <f t="shared" si="177"/>
        <v>6.553376825743415E-2</v>
      </c>
    </row>
    <row r="1258" spans="1:16" x14ac:dyDescent="0.2">
      <c r="A1258" s="78">
        <f t="shared" si="180"/>
        <v>294</v>
      </c>
      <c r="B1258" s="57" t="s">
        <v>1825</v>
      </c>
      <c r="C1258" s="57">
        <v>1494.6</v>
      </c>
      <c r="D1258" s="57">
        <v>88.8</v>
      </c>
      <c r="E1258" s="57"/>
      <c r="F1258" s="57">
        <f t="shared" si="181"/>
        <v>1583.3999999999999</v>
      </c>
      <c r="G1258" s="57">
        <v>32</v>
      </c>
      <c r="H1258" s="57">
        <v>2</v>
      </c>
      <c r="I1258" s="57"/>
      <c r="J1258" s="57">
        <f t="shared" si="182"/>
        <v>34</v>
      </c>
      <c r="K1258" s="56">
        <f t="shared" si="178"/>
        <v>1.6838351822503962E-2</v>
      </c>
      <c r="L1258" s="54">
        <f t="shared" si="179"/>
        <v>61.965134706814581</v>
      </c>
      <c r="M1258" s="54">
        <f t="shared" si="183"/>
        <v>13.632329635499207</v>
      </c>
      <c r="N1258" s="54">
        <f t="shared" si="176"/>
        <v>29.433438985736924</v>
      </c>
      <c r="O1258" s="54">
        <v>2.5482216195273146</v>
      </c>
      <c r="P1258" s="56">
        <f t="shared" si="177"/>
        <v>6.7941849783742597E-2</v>
      </c>
    </row>
    <row r="1259" spans="1:16" x14ac:dyDescent="0.2">
      <c r="A1259" s="78">
        <f t="shared" si="180"/>
        <v>295</v>
      </c>
      <c r="B1259" s="57" t="s">
        <v>1826</v>
      </c>
      <c r="C1259" s="57">
        <v>1123</v>
      </c>
      <c r="D1259" s="57"/>
      <c r="E1259" s="57">
        <v>374</v>
      </c>
      <c r="F1259" s="57">
        <f t="shared" si="181"/>
        <v>1497</v>
      </c>
      <c r="G1259" s="57">
        <v>24</v>
      </c>
      <c r="H1259" s="57"/>
      <c r="I1259" s="57">
        <v>3</v>
      </c>
      <c r="J1259" s="57">
        <f t="shared" si="182"/>
        <v>27</v>
      </c>
      <c r="K1259" s="56">
        <f t="shared" si="178"/>
        <v>1.3371632329635499E-2</v>
      </c>
      <c r="L1259" s="54">
        <f t="shared" si="179"/>
        <v>49.207606973058638</v>
      </c>
      <c r="M1259" s="54">
        <f t="shared" si="183"/>
        <v>10.8256735340729</v>
      </c>
      <c r="N1259" s="54">
        <f t="shared" si="176"/>
        <v>23.373613312202853</v>
      </c>
      <c r="O1259" s="54">
        <v>1.9111662146454864</v>
      </c>
      <c r="P1259" s="56">
        <f t="shared" si="177"/>
        <v>5.6992692073466848E-2</v>
      </c>
    </row>
    <row r="1260" spans="1:16" x14ac:dyDescent="0.2">
      <c r="A1260" s="78">
        <f t="shared" si="180"/>
        <v>296</v>
      </c>
      <c r="B1260" s="57" t="s">
        <v>1827</v>
      </c>
      <c r="C1260" s="57">
        <v>1486.2</v>
      </c>
      <c r="D1260" s="57"/>
      <c r="E1260" s="57"/>
      <c r="F1260" s="57">
        <f t="shared" si="181"/>
        <v>1486.2</v>
      </c>
      <c r="G1260" s="57">
        <v>32</v>
      </c>
      <c r="H1260" s="57"/>
      <c r="I1260" s="57"/>
      <c r="J1260" s="57">
        <f t="shared" si="182"/>
        <v>32</v>
      </c>
      <c r="K1260" s="56">
        <f t="shared" si="178"/>
        <v>1.5847860538827259E-2</v>
      </c>
      <c r="L1260" s="54">
        <f t="shared" si="179"/>
        <v>58.320126782884316</v>
      </c>
      <c r="M1260" s="54">
        <f t="shared" si="183"/>
        <v>12.83042789223455</v>
      </c>
      <c r="N1260" s="54">
        <f t="shared" si="176"/>
        <v>27.702060221870049</v>
      </c>
      <c r="O1260" s="54">
        <v>2.5482216195273146</v>
      </c>
      <c r="P1260" s="56">
        <f t="shared" si="177"/>
        <v>6.8228257648039442E-2</v>
      </c>
    </row>
    <row r="1261" spans="1:16" x14ac:dyDescent="0.2">
      <c r="A1261" s="78">
        <f t="shared" si="180"/>
        <v>297</v>
      </c>
      <c r="B1261" s="57" t="s">
        <v>1828</v>
      </c>
      <c r="C1261" s="57">
        <v>2557.9</v>
      </c>
      <c r="D1261" s="57"/>
      <c r="E1261" s="57"/>
      <c r="F1261" s="57">
        <f t="shared" si="181"/>
        <v>2557.9</v>
      </c>
      <c r="G1261" s="57">
        <v>64</v>
      </c>
      <c r="H1261" s="57"/>
      <c r="I1261" s="57"/>
      <c r="J1261" s="57">
        <f t="shared" si="182"/>
        <v>64</v>
      </c>
      <c r="K1261" s="56">
        <f t="shared" si="178"/>
        <v>3.1695721077654518E-2</v>
      </c>
      <c r="L1261" s="54">
        <f t="shared" si="179"/>
        <v>116.64025356576863</v>
      </c>
      <c r="M1261" s="54">
        <f t="shared" si="183"/>
        <v>25.660855784469099</v>
      </c>
      <c r="N1261" s="54">
        <f t="shared" si="176"/>
        <v>55.404120443740098</v>
      </c>
      <c r="O1261" s="54">
        <v>5.0964432390546293</v>
      </c>
      <c r="P1261" s="56">
        <f t="shared" si="177"/>
        <v>7.9284441546984802E-2</v>
      </c>
    </row>
    <row r="1262" spans="1:16" x14ac:dyDescent="0.2">
      <c r="A1262" s="78">
        <f t="shared" si="180"/>
        <v>298</v>
      </c>
      <c r="B1262" s="57" t="s">
        <v>1829</v>
      </c>
      <c r="C1262" s="57">
        <v>2559.3000000000002</v>
      </c>
      <c r="D1262" s="57"/>
      <c r="E1262" s="57"/>
      <c r="F1262" s="57">
        <f t="shared" si="181"/>
        <v>2559.3000000000002</v>
      </c>
      <c r="G1262" s="57">
        <v>64</v>
      </c>
      <c r="H1262" s="57"/>
      <c r="I1262" s="57"/>
      <c r="J1262" s="57">
        <f t="shared" si="182"/>
        <v>64</v>
      </c>
      <c r="K1262" s="56">
        <f t="shared" si="178"/>
        <v>3.1695721077654518E-2</v>
      </c>
      <c r="L1262" s="54">
        <f t="shared" si="179"/>
        <v>116.64025356576863</v>
      </c>
      <c r="M1262" s="54">
        <f t="shared" si="183"/>
        <v>25.660855784469099</v>
      </c>
      <c r="N1262" s="54">
        <f t="shared" si="176"/>
        <v>55.404120443740098</v>
      </c>
      <c r="O1262" s="54">
        <v>5.0964432390546293</v>
      </c>
      <c r="P1262" s="56">
        <f t="shared" si="177"/>
        <v>7.924107100888228E-2</v>
      </c>
    </row>
    <row r="1263" spans="1:16" x14ac:dyDescent="0.2">
      <c r="A1263" s="78">
        <f t="shared" si="180"/>
        <v>299</v>
      </c>
      <c r="B1263" s="57" t="s">
        <v>1830</v>
      </c>
      <c r="C1263" s="57">
        <v>1346.9</v>
      </c>
      <c r="D1263" s="57"/>
      <c r="E1263" s="57"/>
      <c r="F1263" s="57">
        <f t="shared" si="181"/>
        <v>1346.9</v>
      </c>
      <c r="G1263" s="57">
        <v>24</v>
      </c>
      <c r="H1263" s="57"/>
      <c r="I1263" s="57"/>
      <c r="J1263" s="57">
        <f t="shared" si="182"/>
        <v>24</v>
      </c>
      <c r="K1263" s="56">
        <f t="shared" si="178"/>
        <v>1.1885895404120444E-2</v>
      </c>
      <c r="L1263" s="54">
        <f t="shared" si="179"/>
        <v>43.740095087163233</v>
      </c>
      <c r="M1263" s="54">
        <f t="shared" si="183"/>
        <v>9.6228209191759113</v>
      </c>
      <c r="N1263" s="54">
        <f t="shared" si="176"/>
        <v>20.776545166402535</v>
      </c>
      <c r="O1263" s="54">
        <v>1.9111662146454864</v>
      </c>
      <c r="P1263" s="56">
        <f t="shared" si="177"/>
        <v>5.6463454887064488E-2</v>
      </c>
    </row>
    <row r="1264" spans="1:16" x14ac:dyDescent="0.2">
      <c r="A1264" s="78">
        <f t="shared" si="180"/>
        <v>300</v>
      </c>
      <c r="B1264" s="57" t="s">
        <v>1831</v>
      </c>
      <c r="C1264" s="57">
        <v>2035.1</v>
      </c>
      <c r="D1264" s="57"/>
      <c r="E1264" s="57"/>
      <c r="F1264" s="57">
        <f t="shared" si="181"/>
        <v>2035.1</v>
      </c>
      <c r="G1264" s="57">
        <v>48</v>
      </c>
      <c r="H1264" s="57"/>
      <c r="I1264" s="57"/>
      <c r="J1264" s="57">
        <f t="shared" si="182"/>
        <v>48</v>
      </c>
      <c r="K1264" s="56">
        <f t="shared" si="178"/>
        <v>2.3771790808240888E-2</v>
      </c>
      <c r="L1264" s="54">
        <f t="shared" si="179"/>
        <v>87.480190174326466</v>
      </c>
      <c r="M1264" s="54">
        <f t="shared" si="183"/>
        <v>19.245641838351823</v>
      </c>
      <c r="N1264" s="54">
        <f t="shared" si="176"/>
        <v>41.55309033280507</v>
      </c>
      <c r="O1264" s="54">
        <v>3.8223324292909728</v>
      </c>
      <c r="P1264" s="56">
        <f t="shared" si="177"/>
        <v>7.4738958662854085E-2</v>
      </c>
    </row>
    <row r="1265" spans="1:16" x14ac:dyDescent="0.2">
      <c r="A1265" s="78">
        <f t="shared" si="180"/>
        <v>301</v>
      </c>
      <c r="B1265" s="57" t="s">
        <v>1832</v>
      </c>
      <c r="C1265" s="57">
        <v>1523.5</v>
      </c>
      <c r="D1265" s="57"/>
      <c r="E1265" s="57"/>
      <c r="F1265" s="57">
        <f t="shared" si="181"/>
        <v>1523.5</v>
      </c>
      <c r="G1265" s="57">
        <v>36</v>
      </c>
      <c r="H1265" s="57"/>
      <c r="I1265" s="57"/>
      <c r="J1265" s="57">
        <f t="shared" si="182"/>
        <v>36</v>
      </c>
      <c r="K1265" s="56">
        <f t="shared" si="178"/>
        <v>1.7828843106180665E-2</v>
      </c>
      <c r="L1265" s="54">
        <f t="shared" si="179"/>
        <v>65.610142630744846</v>
      </c>
      <c r="M1265" s="54">
        <f t="shared" si="183"/>
        <v>14.434231378763867</v>
      </c>
      <c r="N1265" s="54">
        <f t="shared" si="176"/>
        <v>31.164817749603799</v>
      </c>
      <c r="O1265" s="54">
        <v>2.8667493219682294</v>
      </c>
      <c r="P1265" s="56">
        <f t="shared" si="177"/>
        <v>7.4877545835957168E-2</v>
      </c>
    </row>
    <row r="1266" spans="1:16" x14ac:dyDescent="0.2">
      <c r="A1266" s="78">
        <f t="shared" si="180"/>
        <v>302</v>
      </c>
      <c r="B1266" s="57" t="s">
        <v>1833</v>
      </c>
      <c r="C1266" s="57">
        <v>2022.1</v>
      </c>
      <c r="D1266" s="57"/>
      <c r="E1266" s="57"/>
      <c r="F1266" s="57">
        <f t="shared" si="181"/>
        <v>2022.1</v>
      </c>
      <c r="G1266" s="57">
        <v>48</v>
      </c>
      <c r="H1266" s="57"/>
      <c r="I1266" s="57"/>
      <c r="J1266" s="57">
        <f t="shared" si="182"/>
        <v>48</v>
      </c>
      <c r="K1266" s="56">
        <f t="shared" si="178"/>
        <v>2.3771790808240888E-2</v>
      </c>
      <c r="L1266" s="54">
        <f t="shared" si="179"/>
        <v>87.480190174326466</v>
      </c>
      <c r="M1266" s="54">
        <f t="shared" si="183"/>
        <v>19.245641838351823</v>
      </c>
      <c r="N1266" s="54">
        <f t="shared" si="176"/>
        <v>41.55309033280507</v>
      </c>
      <c r="O1266" s="54">
        <v>3.8223324292909728</v>
      </c>
      <c r="P1266" s="56">
        <f t="shared" si="177"/>
        <v>7.5219452437947851E-2</v>
      </c>
    </row>
    <row r="1267" spans="1:16" x14ac:dyDescent="0.2">
      <c r="A1267" s="78">
        <f t="shared" si="180"/>
        <v>303</v>
      </c>
      <c r="B1267" s="57" t="s">
        <v>1834</v>
      </c>
      <c r="C1267" s="57">
        <v>147.19999999999999</v>
      </c>
      <c r="D1267" s="57"/>
      <c r="E1267" s="57"/>
      <c r="F1267" s="57">
        <f t="shared" si="181"/>
        <v>147.19999999999999</v>
      </c>
      <c r="G1267" s="57">
        <v>4</v>
      </c>
      <c r="H1267" s="57"/>
      <c r="I1267" s="57"/>
      <c r="J1267" s="57">
        <f t="shared" si="182"/>
        <v>4</v>
      </c>
      <c r="K1267" s="56">
        <f t="shared" si="178"/>
        <v>1.9809825673534074E-3</v>
      </c>
      <c r="L1267" s="54">
        <f t="shared" si="179"/>
        <v>7.2900158478605395</v>
      </c>
      <c r="M1267" s="54">
        <f t="shared" si="183"/>
        <v>1.6038034865293187</v>
      </c>
      <c r="N1267" s="54">
        <f t="shared" si="176"/>
        <v>3.4627575277337561</v>
      </c>
      <c r="O1267" s="54">
        <v>0.31852770244091433</v>
      </c>
      <c r="P1267" s="56">
        <f t="shared" si="177"/>
        <v>8.6108047313617722E-2</v>
      </c>
    </row>
    <row r="1268" spans="1:16" x14ac:dyDescent="0.2">
      <c r="A1268" s="78">
        <f t="shared" si="180"/>
        <v>304</v>
      </c>
      <c r="B1268" s="57" t="s">
        <v>1835</v>
      </c>
      <c r="C1268" s="57">
        <v>1486.9</v>
      </c>
      <c r="D1268" s="57"/>
      <c r="E1268" s="57"/>
      <c r="F1268" s="57">
        <f t="shared" si="181"/>
        <v>1486.9</v>
      </c>
      <c r="G1268" s="57">
        <v>32</v>
      </c>
      <c r="H1268" s="57"/>
      <c r="I1268" s="57"/>
      <c r="J1268" s="57">
        <f t="shared" si="182"/>
        <v>32</v>
      </c>
      <c r="K1268" s="56">
        <f t="shared" si="178"/>
        <v>1.5847860538827259E-2</v>
      </c>
      <c r="L1268" s="54">
        <f t="shared" si="179"/>
        <v>58.320126782884316</v>
      </c>
      <c r="M1268" s="54">
        <f t="shared" si="183"/>
        <v>12.83042789223455</v>
      </c>
      <c r="N1268" s="54">
        <f t="shared" si="176"/>
        <v>27.702060221870049</v>
      </c>
      <c r="O1268" s="54">
        <v>2.5482216195273146</v>
      </c>
      <c r="P1268" s="56">
        <f t="shared" si="177"/>
        <v>6.8196137276559432E-2</v>
      </c>
    </row>
    <row r="1269" spans="1:16" x14ac:dyDescent="0.2">
      <c r="A1269" s="78">
        <f t="shared" si="180"/>
        <v>305</v>
      </c>
      <c r="B1269" s="57" t="s">
        <v>1836</v>
      </c>
      <c r="C1269" s="57">
        <v>252.3</v>
      </c>
      <c r="D1269" s="57"/>
      <c r="E1269" s="57"/>
      <c r="F1269" s="57">
        <f t="shared" si="181"/>
        <v>252.3</v>
      </c>
      <c r="G1269" s="57">
        <v>3</v>
      </c>
      <c r="H1269" s="57"/>
      <c r="I1269" s="57"/>
      <c r="J1269" s="57">
        <f t="shared" si="182"/>
        <v>3</v>
      </c>
      <c r="K1269" s="56">
        <f t="shared" si="178"/>
        <v>1.4857369255150555E-3</v>
      </c>
      <c r="L1269" s="54">
        <f t="shared" si="179"/>
        <v>5.4675118858954042</v>
      </c>
      <c r="M1269" s="54">
        <f t="shared" si="183"/>
        <v>1.2028526148969889</v>
      </c>
      <c r="N1269" s="54">
        <f t="shared" si="176"/>
        <v>2.5970681458003169</v>
      </c>
      <c r="O1269" s="54">
        <v>0.2388957768306858</v>
      </c>
      <c r="P1269" s="56">
        <f t="shared" si="177"/>
        <v>3.7678669930334502E-2</v>
      </c>
    </row>
    <row r="1270" spans="1:16" x14ac:dyDescent="0.2">
      <c r="A1270" s="78">
        <f t="shared" si="180"/>
        <v>306</v>
      </c>
      <c r="B1270" s="57" t="s">
        <v>1837</v>
      </c>
      <c r="C1270" s="57">
        <v>127.4</v>
      </c>
      <c r="D1270" s="57"/>
      <c r="E1270" s="57">
        <v>58.5</v>
      </c>
      <c r="F1270" s="57">
        <f t="shared" si="181"/>
        <v>185.9</v>
      </c>
      <c r="G1270" s="57">
        <v>2</v>
      </c>
      <c r="H1270" s="57"/>
      <c r="I1270" s="57">
        <v>1</v>
      </c>
      <c r="J1270" s="57">
        <f t="shared" si="182"/>
        <v>3</v>
      </c>
      <c r="K1270" s="56">
        <f t="shared" si="178"/>
        <v>1.4857369255150555E-3</v>
      </c>
      <c r="L1270" s="54">
        <f t="shared" si="179"/>
        <v>5.4675118858954042</v>
      </c>
      <c r="M1270" s="54">
        <f t="shared" si="183"/>
        <v>1.2028526148969889</v>
      </c>
      <c r="N1270" s="54">
        <f t="shared" si="176"/>
        <v>2.5970681458003169</v>
      </c>
      <c r="O1270" s="54">
        <v>0.15926385122045716</v>
      </c>
      <c r="P1270" s="56">
        <f t="shared" si="177"/>
        <v>5.0708426561663078E-2</v>
      </c>
    </row>
    <row r="1271" spans="1:16" x14ac:dyDescent="0.2">
      <c r="A1271" s="78">
        <f t="shared" si="180"/>
        <v>307</v>
      </c>
      <c r="B1271" s="57" t="s">
        <v>1838</v>
      </c>
      <c r="C1271" s="57">
        <v>148.4</v>
      </c>
      <c r="D1271" s="57"/>
      <c r="E1271" s="57"/>
      <c r="F1271" s="57">
        <f t="shared" si="181"/>
        <v>148.4</v>
      </c>
      <c r="G1271" s="57">
        <v>3</v>
      </c>
      <c r="H1271" s="57"/>
      <c r="I1271" s="57"/>
      <c r="J1271" s="57">
        <f t="shared" si="182"/>
        <v>3</v>
      </c>
      <c r="K1271" s="56">
        <f t="shared" si="178"/>
        <v>1.4857369255150555E-3</v>
      </c>
      <c r="L1271" s="54">
        <f t="shared" si="179"/>
        <v>5.4675118858954042</v>
      </c>
      <c r="M1271" s="54">
        <f t="shared" si="183"/>
        <v>1.2028526148969889</v>
      </c>
      <c r="N1271" s="54">
        <f t="shared" si="176"/>
        <v>2.5970681458003169</v>
      </c>
      <c r="O1271" s="54">
        <v>0.2388957768306858</v>
      </c>
      <c r="P1271" s="56">
        <f t="shared" si="177"/>
        <v>6.4058816869429894E-2</v>
      </c>
    </row>
    <row r="1272" spans="1:16" x14ac:dyDescent="0.2">
      <c r="A1272" s="78">
        <f t="shared" si="180"/>
        <v>308</v>
      </c>
      <c r="B1272" s="57" t="s">
        <v>1839</v>
      </c>
      <c r="C1272" s="57">
        <v>166</v>
      </c>
      <c r="D1272" s="57"/>
      <c r="E1272" s="57"/>
      <c r="F1272" s="57">
        <f t="shared" si="181"/>
        <v>166</v>
      </c>
      <c r="G1272" s="57">
        <v>4</v>
      </c>
      <c r="H1272" s="57"/>
      <c r="I1272" s="57"/>
      <c r="J1272" s="57">
        <f t="shared" si="182"/>
        <v>4</v>
      </c>
      <c r="K1272" s="56">
        <f t="shared" si="178"/>
        <v>1.9809825673534074E-3</v>
      </c>
      <c r="L1272" s="54">
        <f t="shared" si="179"/>
        <v>7.2900158478605395</v>
      </c>
      <c r="M1272" s="54">
        <f t="shared" si="183"/>
        <v>1.6038034865293187</v>
      </c>
      <c r="N1272" s="54">
        <f t="shared" si="176"/>
        <v>3.4627575277337561</v>
      </c>
      <c r="O1272" s="54">
        <v>0.31852770244091433</v>
      </c>
      <c r="P1272" s="56">
        <f t="shared" si="177"/>
        <v>7.6356051593762214E-2</v>
      </c>
    </row>
    <row r="1273" spans="1:16" x14ac:dyDescent="0.2">
      <c r="A1273" s="78">
        <f t="shared" si="180"/>
        <v>309</v>
      </c>
      <c r="B1273" s="57" t="s">
        <v>1840</v>
      </c>
      <c r="C1273" s="57">
        <v>1491.85</v>
      </c>
      <c r="D1273" s="57"/>
      <c r="E1273" s="57">
        <v>243</v>
      </c>
      <c r="F1273" s="57">
        <f t="shared" si="181"/>
        <v>1734.85</v>
      </c>
      <c r="G1273" s="57">
        <v>21</v>
      </c>
      <c r="H1273" s="57"/>
      <c r="I1273" s="57">
        <v>2</v>
      </c>
      <c r="J1273" s="57">
        <f t="shared" si="182"/>
        <v>23</v>
      </c>
      <c r="K1273" s="56">
        <f t="shared" si="178"/>
        <v>1.1390649762282093E-2</v>
      </c>
      <c r="L1273" s="54">
        <f t="shared" si="179"/>
        <v>41.917591125198101</v>
      </c>
      <c r="M1273" s="54">
        <f t="shared" si="183"/>
        <v>9.2218700475435824</v>
      </c>
      <c r="N1273" s="54">
        <f t="shared" si="176"/>
        <v>19.910855784469096</v>
      </c>
      <c r="O1273" s="54">
        <v>1.6722704378148003</v>
      </c>
      <c r="P1273" s="56">
        <f t="shared" si="177"/>
        <v>4.1918660054198108E-2</v>
      </c>
    </row>
    <row r="1274" spans="1:16" x14ac:dyDescent="0.2">
      <c r="A1274" s="78">
        <f t="shared" si="180"/>
        <v>310</v>
      </c>
      <c r="B1274" s="57" t="s">
        <v>1841</v>
      </c>
      <c r="C1274" s="57">
        <v>213.8</v>
      </c>
      <c r="D1274" s="57"/>
      <c r="E1274" s="57"/>
      <c r="F1274" s="57">
        <f t="shared" si="181"/>
        <v>213.8</v>
      </c>
      <c r="G1274" s="57">
        <v>5</v>
      </c>
      <c r="H1274" s="57"/>
      <c r="I1274" s="57"/>
      <c r="J1274" s="57">
        <f t="shared" si="182"/>
        <v>5</v>
      </c>
      <c r="K1274" s="56">
        <f t="shared" si="178"/>
        <v>2.476228209191759E-3</v>
      </c>
      <c r="L1274" s="54">
        <f t="shared" si="179"/>
        <v>9.1125198098256739</v>
      </c>
      <c r="M1274" s="54">
        <f t="shared" si="183"/>
        <v>2.0047543581616485</v>
      </c>
      <c r="N1274" s="54">
        <f t="shared" si="176"/>
        <v>4.3284469096671945</v>
      </c>
      <c r="O1274" s="54">
        <v>0.39815962805114291</v>
      </c>
      <c r="P1274" s="56">
        <f t="shared" si="177"/>
        <v>7.4106083749792606E-2</v>
      </c>
    </row>
    <row r="1275" spans="1:16" x14ac:dyDescent="0.2">
      <c r="A1275" s="78">
        <f t="shared" si="180"/>
        <v>311</v>
      </c>
      <c r="B1275" s="57" t="s">
        <v>1842</v>
      </c>
      <c r="C1275" s="57">
        <v>123.2</v>
      </c>
      <c r="D1275" s="57"/>
      <c r="E1275" s="57"/>
      <c r="F1275" s="57">
        <f t="shared" si="181"/>
        <v>123.2</v>
      </c>
      <c r="G1275" s="57">
        <v>4</v>
      </c>
      <c r="H1275" s="57"/>
      <c r="I1275" s="57"/>
      <c r="J1275" s="57">
        <f t="shared" si="182"/>
        <v>4</v>
      </c>
      <c r="K1275" s="56">
        <f t="shared" si="178"/>
        <v>1.9809825673534074E-3</v>
      </c>
      <c r="L1275" s="54">
        <f t="shared" si="179"/>
        <v>7.2900158478605395</v>
      </c>
      <c r="M1275" s="54">
        <f t="shared" si="183"/>
        <v>1.6038034865293187</v>
      </c>
      <c r="N1275" s="54">
        <f t="shared" si="176"/>
        <v>3.4627575277337561</v>
      </c>
      <c r="O1275" s="54">
        <v>0.31852770244091433</v>
      </c>
      <c r="P1275" s="56">
        <f t="shared" si="177"/>
        <v>0.10288234224484194</v>
      </c>
    </row>
    <row r="1276" spans="1:16" x14ac:dyDescent="0.2">
      <c r="A1276" s="78">
        <f t="shared" si="180"/>
        <v>312</v>
      </c>
      <c r="B1276" s="57" t="s">
        <v>264</v>
      </c>
      <c r="C1276" s="57">
        <v>187.1</v>
      </c>
      <c r="D1276" s="57"/>
      <c r="E1276" s="57"/>
      <c r="F1276" s="57">
        <f t="shared" si="181"/>
        <v>187.1</v>
      </c>
      <c r="G1276" s="57">
        <v>5</v>
      </c>
      <c r="H1276" s="57"/>
      <c r="I1276" s="57"/>
      <c r="J1276" s="57">
        <f t="shared" si="182"/>
        <v>5</v>
      </c>
      <c r="K1276" s="56">
        <f t="shared" si="178"/>
        <v>2.476228209191759E-3</v>
      </c>
      <c r="L1276" s="54">
        <f t="shared" si="179"/>
        <v>9.1125198098256739</v>
      </c>
      <c r="M1276" s="54">
        <f t="shared" si="183"/>
        <v>2.0047543581616485</v>
      </c>
      <c r="N1276" s="54">
        <f t="shared" si="176"/>
        <v>4.3284469096671945</v>
      </c>
      <c r="O1276" s="54">
        <v>0.39815962805114291</v>
      </c>
      <c r="P1276" s="56">
        <f t="shared" si="177"/>
        <v>8.4681350645139819E-2</v>
      </c>
    </row>
    <row r="1277" spans="1:16" x14ac:dyDescent="0.2">
      <c r="A1277" s="78">
        <f t="shared" si="180"/>
        <v>313</v>
      </c>
      <c r="B1277" s="57" t="s">
        <v>265</v>
      </c>
      <c r="C1277" s="57">
        <v>120.6</v>
      </c>
      <c r="D1277" s="57"/>
      <c r="E1277" s="57"/>
      <c r="F1277" s="57">
        <f t="shared" si="181"/>
        <v>120.6</v>
      </c>
      <c r="G1277" s="57">
        <v>4</v>
      </c>
      <c r="H1277" s="57"/>
      <c r="I1277" s="57"/>
      <c r="J1277" s="57">
        <f t="shared" si="182"/>
        <v>4</v>
      </c>
      <c r="K1277" s="56">
        <f t="shared" si="178"/>
        <v>1.9809825673534074E-3</v>
      </c>
      <c r="L1277" s="54">
        <f t="shared" si="179"/>
        <v>7.2900158478605395</v>
      </c>
      <c r="M1277" s="54">
        <f t="shared" si="183"/>
        <v>1.6038034865293187</v>
      </c>
      <c r="N1277" s="54">
        <f t="shared" si="176"/>
        <v>3.4627575277337561</v>
      </c>
      <c r="O1277" s="54">
        <v>0.31852770244091433</v>
      </c>
      <c r="P1277" s="56">
        <f t="shared" si="177"/>
        <v>0.1051003695237523</v>
      </c>
    </row>
    <row r="1278" spans="1:16" x14ac:dyDescent="0.2">
      <c r="A1278" s="78">
        <f t="shared" si="180"/>
        <v>314</v>
      </c>
      <c r="B1278" s="57" t="s">
        <v>266</v>
      </c>
      <c r="C1278" s="57">
        <v>151.1</v>
      </c>
      <c r="D1278" s="57"/>
      <c r="E1278" s="57"/>
      <c r="F1278" s="57">
        <f t="shared" si="181"/>
        <v>151.1</v>
      </c>
      <c r="G1278" s="57">
        <v>4</v>
      </c>
      <c r="H1278" s="57"/>
      <c r="I1278" s="57"/>
      <c r="J1278" s="57">
        <f t="shared" si="182"/>
        <v>4</v>
      </c>
      <c r="K1278" s="56">
        <f t="shared" si="178"/>
        <v>1.9809825673534074E-3</v>
      </c>
      <c r="L1278" s="54">
        <f t="shared" si="179"/>
        <v>7.2900158478605395</v>
      </c>
      <c r="M1278" s="54">
        <f t="shared" si="183"/>
        <v>1.6038034865293187</v>
      </c>
      <c r="N1278" s="54">
        <f t="shared" si="176"/>
        <v>3.4627575277337561</v>
      </c>
      <c r="O1278" s="54">
        <v>0.31852770244091433</v>
      </c>
      <c r="P1278" s="56">
        <f t="shared" si="177"/>
        <v>8.3885536496125263E-2</v>
      </c>
    </row>
    <row r="1279" spans="1:16" x14ac:dyDescent="0.2">
      <c r="A1279" s="78">
        <f t="shared" si="180"/>
        <v>315</v>
      </c>
      <c r="B1279" s="57" t="s">
        <v>267</v>
      </c>
      <c r="C1279" s="57">
        <v>96</v>
      </c>
      <c r="D1279" s="57"/>
      <c r="E1279" s="57"/>
      <c r="F1279" s="57">
        <f t="shared" si="181"/>
        <v>96</v>
      </c>
      <c r="G1279" s="57">
        <v>4</v>
      </c>
      <c r="H1279" s="57"/>
      <c r="I1279" s="57"/>
      <c r="J1279" s="57">
        <f t="shared" si="182"/>
        <v>4</v>
      </c>
      <c r="K1279" s="56">
        <f t="shared" si="178"/>
        <v>1.9809825673534074E-3</v>
      </c>
      <c r="L1279" s="54">
        <f t="shared" si="179"/>
        <v>7.2900158478605395</v>
      </c>
      <c r="M1279" s="54">
        <f t="shared" si="183"/>
        <v>1.6038034865293187</v>
      </c>
      <c r="N1279" s="54">
        <f t="shared" si="176"/>
        <v>3.4627575277337561</v>
      </c>
      <c r="O1279" s="54">
        <v>0.31852770244091433</v>
      </c>
      <c r="P1279" s="56">
        <f t="shared" si="177"/>
        <v>0.13203233921421384</v>
      </c>
    </row>
    <row r="1280" spans="1:16" x14ac:dyDescent="0.2">
      <c r="A1280" s="78">
        <f t="shared" si="180"/>
        <v>316</v>
      </c>
      <c r="B1280" s="57" t="s">
        <v>268</v>
      </c>
      <c r="C1280" s="57">
        <v>145.9</v>
      </c>
      <c r="D1280" s="57"/>
      <c r="E1280" s="57"/>
      <c r="F1280" s="57">
        <f t="shared" si="181"/>
        <v>145.9</v>
      </c>
      <c r="G1280" s="57">
        <v>4</v>
      </c>
      <c r="H1280" s="57"/>
      <c r="I1280" s="57"/>
      <c r="J1280" s="57">
        <f t="shared" si="182"/>
        <v>4</v>
      </c>
      <c r="K1280" s="56">
        <f t="shared" si="178"/>
        <v>1.9809825673534074E-3</v>
      </c>
      <c r="L1280" s="54">
        <f t="shared" si="179"/>
        <v>7.2900158478605395</v>
      </c>
      <c r="M1280" s="54">
        <f t="shared" si="183"/>
        <v>1.6038034865293187</v>
      </c>
      <c r="N1280" s="54">
        <f t="shared" si="176"/>
        <v>3.4627575277337561</v>
      </c>
      <c r="O1280" s="54">
        <v>0.31852770244091433</v>
      </c>
      <c r="P1280" s="56">
        <f t="shared" si="177"/>
        <v>8.6875288310928903E-2</v>
      </c>
    </row>
    <row r="1281" spans="1:16" x14ac:dyDescent="0.2">
      <c r="A1281" s="78">
        <f t="shared" si="180"/>
        <v>317</v>
      </c>
      <c r="B1281" s="57" t="s">
        <v>269</v>
      </c>
      <c r="C1281" s="57">
        <v>184.6</v>
      </c>
      <c r="D1281" s="57"/>
      <c r="E1281" s="57"/>
      <c r="F1281" s="57">
        <f t="shared" si="181"/>
        <v>184.6</v>
      </c>
      <c r="G1281" s="57">
        <v>5</v>
      </c>
      <c r="H1281" s="57"/>
      <c r="I1281" s="57"/>
      <c r="J1281" s="57">
        <f t="shared" si="182"/>
        <v>5</v>
      </c>
      <c r="K1281" s="56">
        <f t="shared" si="178"/>
        <v>2.476228209191759E-3</v>
      </c>
      <c r="L1281" s="54">
        <f t="shared" si="179"/>
        <v>9.1125198098256739</v>
      </c>
      <c r="M1281" s="54">
        <f t="shared" si="183"/>
        <v>2.0047543581616485</v>
      </c>
      <c r="N1281" s="54">
        <f t="shared" si="176"/>
        <v>4.3284469096671945</v>
      </c>
      <c r="O1281" s="54">
        <v>0.39815962805114291</v>
      </c>
      <c r="P1281" s="56">
        <f t="shared" si="177"/>
        <v>8.5828172836975414E-2</v>
      </c>
    </row>
    <row r="1282" spans="1:16" x14ac:dyDescent="0.2">
      <c r="A1282" s="78">
        <f t="shared" si="180"/>
        <v>318</v>
      </c>
      <c r="B1282" s="57" t="s">
        <v>270</v>
      </c>
      <c r="C1282" s="57">
        <v>185.1</v>
      </c>
      <c r="D1282" s="57"/>
      <c r="E1282" s="57"/>
      <c r="F1282" s="57">
        <f t="shared" si="181"/>
        <v>185.1</v>
      </c>
      <c r="G1282" s="57">
        <v>4</v>
      </c>
      <c r="H1282" s="57"/>
      <c r="I1282" s="57"/>
      <c r="J1282" s="57">
        <f t="shared" si="182"/>
        <v>4</v>
      </c>
      <c r="K1282" s="56">
        <f t="shared" si="178"/>
        <v>1.9809825673534074E-3</v>
      </c>
      <c r="L1282" s="54">
        <f t="shared" si="179"/>
        <v>7.2900158478605395</v>
      </c>
      <c r="M1282" s="54">
        <f t="shared" si="183"/>
        <v>1.6038034865293187</v>
      </c>
      <c r="N1282" s="54">
        <f t="shared" si="176"/>
        <v>3.4627575277337561</v>
      </c>
      <c r="O1282" s="54">
        <v>0.31852770244091433</v>
      </c>
      <c r="P1282" s="56">
        <f t="shared" si="177"/>
        <v>6.8477064098133589E-2</v>
      </c>
    </row>
    <row r="1283" spans="1:16" x14ac:dyDescent="0.2">
      <c r="A1283" s="78">
        <f t="shared" si="180"/>
        <v>319</v>
      </c>
      <c r="B1283" s="57" t="s">
        <v>271</v>
      </c>
      <c r="C1283" s="57">
        <v>190.2</v>
      </c>
      <c r="D1283" s="57"/>
      <c r="E1283" s="57"/>
      <c r="F1283" s="57">
        <f t="shared" si="181"/>
        <v>190.2</v>
      </c>
      <c r="G1283" s="57">
        <v>6</v>
      </c>
      <c r="H1283" s="57"/>
      <c r="I1283" s="57"/>
      <c r="J1283" s="57">
        <f t="shared" si="182"/>
        <v>6</v>
      </c>
      <c r="K1283" s="56">
        <f t="shared" si="178"/>
        <v>2.971473851030111E-3</v>
      </c>
      <c r="L1283" s="54">
        <f t="shared" si="179"/>
        <v>10.935023771790808</v>
      </c>
      <c r="M1283" s="54">
        <f t="shared" si="183"/>
        <v>2.4057052297939778</v>
      </c>
      <c r="N1283" s="54">
        <f t="shared" si="176"/>
        <v>5.1941362916006337</v>
      </c>
      <c r="O1283" s="54">
        <v>0.4777915536613716</v>
      </c>
      <c r="P1283" s="56">
        <f t="shared" si="177"/>
        <v>9.9961392465019935E-2</v>
      </c>
    </row>
    <row r="1284" spans="1:16" x14ac:dyDescent="0.2">
      <c r="A1284" s="78">
        <f t="shared" si="180"/>
        <v>320</v>
      </c>
      <c r="B1284" s="57" t="s">
        <v>272</v>
      </c>
      <c r="C1284" s="57">
        <v>90</v>
      </c>
      <c r="D1284" s="57"/>
      <c r="E1284" s="57"/>
      <c r="F1284" s="57">
        <f t="shared" si="181"/>
        <v>90</v>
      </c>
      <c r="G1284" s="57">
        <v>3</v>
      </c>
      <c r="H1284" s="57"/>
      <c r="I1284" s="57"/>
      <c r="J1284" s="57">
        <f t="shared" si="182"/>
        <v>3</v>
      </c>
      <c r="K1284" s="56">
        <f t="shared" si="178"/>
        <v>1.4857369255150555E-3</v>
      </c>
      <c r="L1284" s="54">
        <f t="shared" si="179"/>
        <v>5.4675118858954042</v>
      </c>
      <c r="M1284" s="54">
        <f t="shared" si="183"/>
        <v>1.2028526148969889</v>
      </c>
      <c r="N1284" s="54">
        <f t="shared" si="176"/>
        <v>2.5970681458003169</v>
      </c>
      <c r="O1284" s="54">
        <v>0.2388957768306858</v>
      </c>
      <c r="P1284" s="56">
        <f t="shared" si="177"/>
        <v>0.10562587137137107</v>
      </c>
    </row>
    <row r="1285" spans="1:16" x14ac:dyDescent="0.2">
      <c r="A1285" s="78">
        <f t="shared" si="180"/>
        <v>321</v>
      </c>
      <c r="B1285" s="57" t="s">
        <v>273</v>
      </c>
      <c r="C1285" s="57">
        <v>113.2</v>
      </c>
      <c r="D1285" s="57"/>
      <c r="E1285" s="57"/>
      <c r="F1285" s="57">
        <f t="shared" si="181"/>
        <v>113.2</v>
      </c>
      <c r="G1285" s="57">
        <v>3</v>
      </c>
      <c r="H1285" s="57"/>
      <c r="I1285" s="57"/>
      <c r="J1285" s="57">
        <f t="shared" si="182"/>
        <v>3</v>
      </c>
      <c r="K1285" s="56">
        <f t="shared" si="178"/>
        <v>1.4857369255150555E-3</v>
      </c>
      <c r="L1285" s="54">
        <f t="shared" si="179"/>
        <v>5.4675118858954042</v>
      </c>
      <c r="M1285" s="54">
        <f t="shared" si="183"/>
        <v>1.2028526148969889</v>
      </c>
      <c r="N1285" s="54">
        <f t="shared" ref="N1285:N1329" si="184">L1285*0.475</f>
        <v>2.5970681458003169</v>
      </c>
      <c r="O1285" s="54">
        <v>0.2388957768306858</v>
      </c>
      <c r="P1285" s="56">
        <f t="shared" ref="P1285:P1330" si="185">(L1285+M1285+N1285+O1285)/F1285</f>
        <v>8.397816628465897E-2</v>
      </c>
    </row>
    <row r="1286" spans="1:16" x14ac:dyDescent="0.2">
      <c r="A1286" s="78">
        <f t="shared" si="180"/>
        <v>322</v>
      </c>
      <c r="B1286" s="57" t="s">
        <v>274</v>
      </c>
      <c r="C1286" s="57">
        <v>125.7</v>
      </c>
      <c r="D1286" s="57"/>
      <c r="E1286" s="57"/>
      <c r="F1286" s="57">
        <f t="shared" si="181"/>
        <v>125.7</v>
      </c>
      <c r="G1286" s="57">
        <v>4</v>
      </c>
      <c r="H1286" s="57"/>
      <c r="I1286" s="57"/>
      <c r="J1286" s="57">
        <f t="shared" si="182"/>
        <v>4</v>
      </c>
      <c r="K1286" s="56">
        <f t="shared" ref="K1286:K1329" si="186">2.5/5048*J1286</f>
        <v>1.9809825673534074E-3</v>
      </c>
      <c r="L1286" s="54">
        <f t="shared" ref="L1286:L1329" si="187">K1286*3680</f>
        <v>7.2900158478605395</v>
      </c>
      <c r="M1286" s="54">
        <f t="shared" si="183"/>
        <v>1.6038034865293187</v>
      </c>
      <c r="N1286" s="54">
        <f t="shared" si="184"/>
        <v>3.4627575277337561</v>
      </c>
      <c r="O1286" s="54">
        <v>0.31852770244091433</v>
      </c>
      <c r="P1286" s="56">
        <f t="shared" si="185"/>
        <v>0.10083615405381485</v>
      </c>
    </row>
    <row r="1287" spans="1:16" x14ac:dyDescent="0.2">
      <c r="A1287" s="78">
        <f t="shared" ref="A1287:A1329" si="188">A1286+1</f>
        <v>323</v>
      </c>
      <c r="B1287" s="57" t="s">
        <v>275</v>
      </c>
      <c r="C1287" s="57">
        <v>385.4</v>
      </c>
      <c r="D1287" s="57"/>
      <c r="E1287" s="57"/>
      <c r="F1287" s="57">
        <f t="shared" si="181"/>
        <v>385.4</v>
      </c>
      <c r="G1287" s="57">
        <v>8</v>
      </c>
      <c r="H1287" s="57"/>
      <c r="I1287" s="57"/>
      <c r="J1287" s="57">
        <f t="shared" si="182"/>
        <v>8</v>
      </c>
      <c r="K1287" s="56">
        <f t="shared" si="186"/>
        <v>3.9619651347068147E-3</v>
      </c>
      <c r="L1287" s="54">
        <f t="shared" si="187"/>
        <v>14.580031695721079</v>
      </c>
      <c r="M1287" s="54">
        <f t="shared" si="183"/>
        <v>3.2076069730586374</v>
      </c>
      <c r="N1287" s="54">
        <f t="shared" si="184"/>
        <v>6.9255150554675122</v>
      </c>
      <c r="O1287" s="54">
        <v>0.63705540488182866</v>
      </c>
      <c r="P1287" s="56">
        <f t="shared" si="185"/>
        <v>6.577635996141426E-2</v>
      </c>
    </row>
    <row r="1288" spans="1:16" x14ac:dyDescent="0.2">
      <c r="A1288" s="78">
        <f t="shared" si="188"/>
        <v>324</v>
      </c>
      <c r="B1288" s="57" t="s">
        <v>276</v>
      </c>
      <c r="C1288" s="57">
        <v>133.4</v>
      </c>
      <c r="D1288" s="57"/>
      <c r="E1288" s="57"/>
      <c r="F1288" s="57">
        <f t="shared" si="181"/>
        <v>133.4</v>
      </c>
      <c r="G1288" s="57">
        <v>3</v>
      </c>
      <c r="H1288" s="57"/>
      <c r="I1288" s="57"/>
      <c r="J1288" s="57">
        <f t="shared" si="182"/>
        <v>3</v>
      </c>
      <c r="K1288" s="56">
        <f t="shared" si="186"/>
        <v>1.4857369255150555E-3</v>
      </c>
      <c r="L1288" s="54">
        <f t="shared" si="187"/>
        <v>5.4675118858954042</v>
      </c>
      <c r="M1288" s="54">
        <f t="shared" si="183"/>
        <v>1.2028526148969889</v>
      </c>
      <c r="N1288" s="54">
        <f t="shared" si="184"/>
        <v>2.5970681458003169</v>
      </c>
      <c r="O1288" s="54">
        <v>0.2388957768306858</v>
      </c>
      <c r="P1288" s="56">
        <f t="shared" si="185"/>
        <v>7.1261832259545688E-2</v>
      </c>
    </row>
    <row r="1289" spans="1:16" x14ac:dyDescent="0.2">
      <c r="A1289" s="78">
        <f t="shared" si="188"/>
        <v>325</v>
      </c>
      <c r="B1289" s="57" t="s">
        <v>277</v>
      </c>
      <c r="C1289" s="57">
        <v>197.2</v>
      </c>
      <c r="D1289" s="57"/>
      <c r="E1289" s="57"/>
      <c r="F1289" s="57">
        <f t="shared" si="181"/>
        <v>197.2</v>
      </c>
      <c r="G1289" s="57">
        <v>4</v>
      </c>
      <c r="H1289" s="57"/>
      <c r="I1289" s="57"/>
      <c r="J1289" s="57">
        <f t="shared" si="182"/>
        <v>4</v>
      </c>
      <c r="K1289" s="56">
        <f t="shared" si="186"/>
        <v>1.9809825673534074E-3</v>
      </c>
      <c r="L1289" s="54">
        <f t="shared" si="187"/>
        <v>7.2900158478605395</v>
      </c>
      <c r="M1289" s="54">
        <f t="shared" si="183"/>
        <v>1.6038034865293187</v>
      </c>
      <c r="N1289" s="54">
        <f t="shared" si="184"/>
        <v>3.4627575277337561</v>
      </c>
      <c r="O1289" s="54">
        <v>0.31852770244091433</v>
      </c>
      <c r="P1289" s="56">
        <f t="shared" si="185"/>
        <v>6.427537811645298E-2</v>
      </c>
    </row>
    <row r="1290" spans="1:16" x14ac:dyDescent="0.2">
      <c r="A1290" s="78">
        <f t="shared" si="188"/>
        <v>326</v>
      </c>
      <c r="B1290" s="57" t="s">
        <v>278</v>
      </c>
      <c r="C1290" s="57">
        <v>752.2</v>
      </c>
      <c r="D1290" s="57"/>
      <c r="E1290" s="57">
        <v>270.8</v>
      </c>
      <c r="F1290" s="57">
        <f t="shared" si="181"/>
        <v>1023</v>
      </c>
      <c r="G1290" s="57">
        <v>17</v>
      </c>
      <c r="H1290" s="57"/>
      <c r="I1290" s="57">
        <v>1</v>
      </c>
      <c r="J1290" s="57">
        <f t="shared" si="182"/>
        <v>18</v>
      </c>
      <c r="K1290" s="56">
        <f t="shared" si="186"/>
        <v>8.9144215530903327E-3</v>
      </c>
      <c r="L1290" s="54">
        <f t="shared" si="187"/>
        <v>32.805071315372423</v>
      </c>
      <c r="M1290" s="54">
        <f t="shared" si="183"/>
        <v>7.2171156893819335</v>
      </c>
      <c r="N1290" s="54">
        <f t="shared" si="184"/>
        <v>15.582408874801899</v>
      </c>
      <c r="O1290" s="54">
        <v>1.353742735373886</v>
      </c>
      <c r="P1290" s="56">
        <f t="shared" si="185"/>
        <v>5.567775035672546E-2</v>
      </c>
    </row>
    <row r="1291" spans="1:16" x14ac:dyDescent="0.2">
      <c r="A1291" s="78">
        <f t="shared" si="188"/>
        <v>327</v>
      </c>
      <c r="B1291" s="57" t="s">
        <v>279</v>
      </c>
      <c r="C1291" s="57">
        <v>41.8</v>
      </c>
      <c r="D1291" s="57"/>
      <c r="E1291" s="57"/>
      <c r="F1291" s="57">
        <f t="shared" si="181"/>
        <v>41.8</v>
      </c>
      <c r="G1291" s="57">
        <v>2</v>
      </c>
      <c r="H1291" s="57"/>
      <c r="I1291" s="57"/>
      <c r="J1291" s="57">
        <f t="shared" si="182"/>
        <v>2</v>
      </c>
      <c r="K1291" s="56">
        <f t="shared" si="186"/>
        <v>9.9049128367670368E-4</v>
      </c>
      <c r="L1291" s="54">
        <f t="shared" si="187"/>
        <v>3.6450079239302697</v>
      </c>
      <c r="M1291" s="54">
        <f t="shared" si="183"/>
        <v>0.80190174326465935</v>
      </c>
      <c r="N1291" s="54">
        <f t="shared" si="184"/>
        <v>1.7313787638668781</v>
      </c>
      <c r="O1291" s="54">
        <v>0.15926385122045716</v>
      </c>
      <c r="P1291" s="56">
        <f t="shared" si="185"/>
        <v>0.15161608330818815</v>
      </c>
    </row>
    <row r="1292" spans="1:16" x14ac:dyDescent="0.2">
      <c r="A1292" s="78">
        <f t="shared" si="188"/>
        <v>328</v>
      </c>
      <c r="B1292" s="57" t="s">
        <v>280</v>
      </c>
      <c r="C1292" s="57">
        <v>144.19999999999999</v>
      </c>
      <c r="D1292" s="57"/>
      <c r="E1292" s="57"/>
      <c r="F1292" s="57">
        <f t="shared" si="181"/>
        <v>144.19999999999999</v>
      </c>
      <c r="G1292" s="57">
        <v>3</v>
      </c>
      <c r="H1292" s="57"/>
      <c r="I1292" s="57"/>
      <c r="J1292" s="57">
        <f t="shared" si="182"/>
        <v>3</v>
      </c>
      <c r="K1292" s="56">
        <f t="shared" si="186"/>
        <v>1.4857369255150555E-3</v>
      </c>
      <c r="L1292" s="54">
        <f t="shared" si="187"/>
        <v>5.4675118858954042</v>
      </c>
      <c r="M1292" s="54">
        <f t="shared" si="183"/>
        <v>1.2028526148969889</v>
      </c>
      <c r="N1292" s="54">
        <f t="shared" si="184"/>
        <v>2.5970681458003169</v>
      </c>
      <c r="O1292" s="54">
        <v>0.2388957768306858</v>
      </c>
      <c r="P1292" s="56">
        <f t="shared" si="185"/>
        <v>6.5924607652034645E-2</v>
      </c>
    </row>
    <row r="1293" spans="1:16" x14ac:dyDescent="0.2">
      <c r="A1293" s="78">
        <f t="shared" si="188"/>
        <v>329</v>
      </c>
      <c r="B1293" s="57" t="s">
        <v>281</v>
      </c>
      <c r="C1293" s="57">
        <v>378.5</v>
      </c>
      <c r="D1293" s="57"/>
      <c r="E1293" s="57"/>
      <c r="F1293" s="57">
        <f t="shared" si="181"/>
        <v>378.5</v>
      </c>
      <c r="G1293" s="57">
        <v>8</v>
      </c>
      <c r="H1293" s="57"/>
      <c r="I1293" s="57"/>
      <c r="J1293" s="57">
        <f t="shared" si="182"/>
        <v>8</v>
      </c>
      <c r="K1293" s="56">
        <f t="shared" si="186"/>
        <v>3.9619651347068147E-3</v>
      </c>
      <c r="L1293" s="54">
        <f t="shared" si="187"/>
        <v>14.580031695721079</v>
      </c>
      <c r="M1293" s="54">
        <f t="shared" si="183"/>
        <v>3.2076069730586374</v>
      </c>
      <c r="N1293" s="54">
        <f t="shared" si="184"/>
        <v>6.9255150554675122</v>
      </c>
      <c r="O1293" s="54">
        <v>0.63705540488182866</v>
      </c>
      <c r="P1293" s="56">
        <f t="shared" si="185"/>
        <v>6.6975453445519306E-2</v>
      </c>
    </row>
    <row r="1294" spans="1:16" x14ac:dyDescent="0.2">
      <c r="A1294" s="78">
        <f t="shared" si="188"/>
        <v>330</v>
      </c>
      <c r="B1294" s="57" t="s">
        <v>282</v>
      </c>
      <c r="C1294" s="57">
        <v>145.9</v>
      </c>
      <c r="D1294" s="57"/>
      <c r="E1294" s="57"/>
      <c r="F1294" s="57">
        <f t="shared" si="181"/>
        <v>145.9</v>
      </c>
      <c r="G1294" s="57">
        <v>3</v>
      </c>
      <c r="H1294" s="57"/>
      <c r="I1294" s="57"/>
      <c r="J1294" s="57">
        <f t="shared" si="182"/>
        <v>3</v>
      </c>
      <c r="K1294" s="56">
        <f t="shared" si="186"/>
        <v>1.4857369255150555E-3</v>
      </c>
      <c r="L1294" s="54">
        <f t="shared" si="187"/>
        <v>5.4675118858954042</v>
      </c>
      <c r="M1294" s="54">
        <f t="shared" si="183"/>
        <v>1.2028526148969889</v>
      </c>
      <c r="N1294" s="54">
        <f t="shared" si="184"/>
        <v>2.5970681458003169</v>
      </c>
      <c r="O1294" s="54">
        <v>0.2388957768306858</v>
      </c>
      <c r="P1294" s="56">
        <f t="shared" si="185"/>
        <v>6.515646623319668E-2</v>
      </c>
    </row>
    <row r="1295" spans="1:16" x14ac:dyDescent="0.2">
      <c r="A1295" s="78">
        <f t="shared" si="188"/>
        <v>331</v>
      </c>
      <c r="B1295" s="57" t="s">
        <v>288</v>
      </c>
      <c r="C1295" s="57">
        <v>153</v>
      </c>
      <c r="D1295" s="57"/>
      <c r="E1295" s="57"/>
      <c r="F1295" s="57">
        <f t="shared" si="181"/>
        <v>153</v>
      </c>
      <c r="G1295" s="57">
        <v>4</v>
      </c>
      <c r="H1295" s="57"/>
      <c r="I1295" s="57"/>
      <c r="J1295" s="57">
        <f t="shared" si="182"/>
        <v>4</v>
      </c>
      <c r="K1295" s="56">
        <f t="shared" si="186"/>
        <v>1.9809825673534074E-3</v>
      </c>
      <c r="L1295" s="54">
        <f t="shared" si="187"/>
        <v>7.2900158478605395</v>
      </c>
      <c r="M1295" s="54">
        <f t="shared" si="183"/>
        <v>1.6038034865293187</v>
      </c>
      <c r="N1295" s="54">
        <f t="shared" si="184"/>
        <v>3.4627575277337561</v>
      </c>
      <c r="O1295" s="54">
        <v>0.31852770244091433</v>
      </c>
      <c r="P1295" s="56">
        <f t="shared" si="185"/>
        <v>8.2843820683428285E-2</v>
      </c>
    </row>
    <row r="1296" spans="1:16" x14ac:dyDescent="0.2">
      <c r="A1296" s="78">
        <f t="shared" si="188"/>
        <v>332</v>
      </c>
      <c r="B1296" s="57" t="s">
        <v>289</v>
      </c>
      <c r="C1296" s="57">
        <v>126.6</v>
      </c>
      <c r="D1296" s="57"/>
      <c r="E1296" s="57"/>
      <c r="F1296" s="57">
        <f t="shared" si="181"/>
        <v>126.6</v>
      </c>
      <c r="G1296" s="57">
        <v>3</v>
      </c>
      <c r="H1296" s="57"/>
      <c r="I1296" s="57"/>
      <c r="J1296" s="57">
        <f t="shared" si="182"/>
        <v>3</v>
      </c>
      <c r="K1296" s="56">
        <f t="shared" si="186"/>
        <v>1.4857369255150555E-3</v>
      </c>
      <c r="L1296" s="54">
        <f t="shared" si="187"/>
        <v>5.4675118858954042</v>
      </c>
      <c r="M1296" s="54">
        <f t="shared" si="183"/>
        <v>1.2028526148969889</v>
      </c>
      <c r="N1296" s="54">
        <f t="shared" si="184"/>
        <v>2.5970681458003169</v>
      </c>
      <c r="O1296" s="54">
        <v>0.2388957768306858</v>
      </c>
      <c r="P1296" s="56">
        <f t="shared" si="185"/>
        <v>7.5089482017562367E-2</v>
      </c>
    </row>
    <row r="1297" spans="1:16" x14ac:dyDescent="0.2">
      <c r="A1297" s="78">
        <f t="shared" si="188"/>
        <v>333</v>
      </c>
      <c r="B1297" s="57" t="s">
        <v>290</v>
      </c>
      <c r="C1297" s="57">
        <v>251.9</v>
      </c>
      <c r="D1297" s="57"/>
      <c r="E1297" s="57"/>
      <c r="F1297" s="57">
        <f t="shared" si="181"/>
        <v>251.9</v>
      </c>
      <c r="G1297" s="57">
        <v>4</v>
      </c>
      <c r="H1297" s="57"/>
      <c r="I1297" s="57"/>
      <c r="J1297" s="57">
        <f t="shared" si="182"/>
        <v>4</v>
      </c>
      <c r="K1297" s="56">
        <f t="shared" si="186"/>
        <v>1.9809825673534074E-3</v>
      </c>
      <c r="L1297" s="54">
        <f t="shared" si="187"/>
        <v>7.2900158478605395</v>
      </c>
      <c r="M1297" s="54">
        <f t="shared" si="183"/>
        <v>1.6038034865293187</v>
      </c>
      <c r="N1297" s="54">
        <f t="shared" si="184"/>
        <v>3.4627575277337561</v>
      </c>
      <c r="O1297" s="54">
        <v>0.31852770244091433</v>
      </c>
      <c r="P1297" s="56">
        <f t="shared" si="185"/>
        <v>5.0318001447258939E-2</v>
      </c>
    </row>
    <row r="1298" spans="1:16" x14ac:dyDescent="0.2">
      <c r="A1298" s="78">
        <f t="shared" si="188"/>
        <v>334</v>
      </c>
      <c r="B1298" s="57" t="s">
        <v>291</v>
      </c>
      <c r="C1298" s="57">
        <v>200.4</v>
      </c>
      <c r="D1298" s="57"/>
      <c r="E1298" s="57"/>
      <c r="F1298" s="57">
        <f t="shared" si="181"/>
        <v>200.4</v>
      </c>
      <c r="G1298" s="57">
        <v>5</v>
      </c>
      <c r="H1298" s="57"/>
      <c r="I1298" s="57"/>
      <c r="J1298" s="57">
        <f t="shared" si="182"/>
        <v>5</v>
      </c>
      <c r="K1298" s="56">
        <f t="shared" si="186"/>
        <v>2.476228209191759E-3</v>
      </c>
      <c r="L1298" s="54">
        <f t="shared" si="187"/>
        <v>9.1125198098256739</v>
      </c>
      <c r="M1298" s="54">
        <f t="shared" si="183"/>
        <v>2.0047543581616485</v>
      </c>
      <c r="N1298" s="54">
        <f t="shared" si="184"/>
        <v>4.3284469096671945</v>
      </c>
      <c r="O1298" s="54">
        <v>0.39815962805114291</v>
      </c>
      <c r="P1298" s="56">
        <f t="shared" si="185"/>
        <v>7.9061280966595107E-2</v>
      </c>
    </row>
    <row r="1299" spans="1:16" x14ac:dyDescent="0.2">
      <c r="A1299" s="78">
        <f t="shared" si="188"/>
        <v>335</v>
      </c>
      <c r="B1299" s="57" t="s">
        <v>292</v>
      </c>
      <c r="C1299" s="57">
        <v>142.6</v>
      </c>
      <c r="D1299" s="57"/>
      <c r="E1299" s="57"/>
      <c r="F1299" s="57">
        <f t="shared" si="181"/>
        <v>142.6</v>
      </c>
      <c r="G1299" s="57">
        <v>4</v>
      </c>
      <c r="H1299" s="57"/>
      <c r="I1299" s="57"/>
      <c r="J1299" s="57">
        <f t="shared" si="182"/>
        <v>4</v>
      </c>
      <c r="K1299" s="56">
        <f t="shared" si="186"/>
        <v>1.9809825673534074E-3</v>
      </c>
      <c r="L1299" s="54">
        <f t="shared" si="187"/>
        <v>7.2900158478605395</v>
      </c>
      <c r="M1299" s="54">
        <f t="shared" si="183"/>
        <v>1.6038034865293187</v>
      </c>
      <c r="N1299" s="54">
        <f t="shared" si="184"/>
        <v>3.4627575277337561</v>
      </c>
      <c r="O1299" s="54">
        <v>0.31852770244091433</v>
      </c>
      <c r="P1299" s="56">
        <f t="shared" si="185"/>
        <v>8.8885726259218284E-2</v>
      </c>
    </row>
    <row r="1300" spans="1:16" x14ac:dyDescent="0.2">
      <c r="A1300" s="78">
        <f t="shared" si="188"/>
        <v>336</v>
      </c>
      <c r="B1300" s="57" t="s">
        <v>293</v>
      </c>
      <c r="C1300" s="57">
        <v>276.5</v>
      </c>
      <c r="D1300" s="57"/>
      <c r="E1300" s="57"/>
      <c r="F1300" s="57">
        <f t="shared" si="181"/>
        <v>276.5</v>
      </c>
      <c r="G1300" s="57">
        <v>7</v>
      </c>
      <c r="H1300" s="57"/>
      <c r="I1300" s="57"/>
      <c r="J1300" s="57">
        <f t="shared" si="182"/>
        <v>7</v>
      </c>
      <c r="K1300" s="56">
        <f t="shared" si="186"/>
        <v>3.4667194928684631E-3</v>
      </c>
      <c r="L1300" s="54">
        <f t="shared" si="187"/>
        <v>12.757527733755945</v>
      </c>
      <c r="M1300" s="54">
        <f t="shared" si="183"/>
        <v>2.8066561014263076</v>
      </c>
      <c r="N1300" s="54">
        <f t="shared" si="184"/>
        <v>6.059825673534073</v>
      </c>
      <c r="O1300" s="54">
        <v>0.55742347927160008</v>
      </c>
      <c r="P1300" s="56">
        <f t="shared" si="185"/>
        <v>8.0222180788383099E-2</v>
      </c>
    </row>
    <row r="1301" spans="1:16" x14ac:dyDescent="0.2">
      <c r="A1301" s="78">
        <f t="shared" si="188"/>
        <v>337</v>
      </c>
      <c r="B1301" s="57" t="s">
        <v>294</v>
      </c>
      <c r="C1301" s="57">
        <v>214.3</v>
      </c>
      <c r="D1301" s="57"/>
      <c r="E1301" s="57"/>
      <c r="F1301" s="57">
        <f t="shared" si="181"/>
        <v>214.3</v>
      </c>
      <c r="G1301" s="57">
        <v>6</v>
      </c>
      <c r="H1301" s="57"/>
      <c r="I1301" s="57"/>
      <c r="J1301" s="57">
        <f t="shared" si="182"/>
        <v>6</v>
      </c>
      <c r="K1301" s="56">
        <f t="shared" si="186"/>
        <v>2.971473851030111E-3</v>
      </c>
      <c r="L1301" s="54">
        <f t="shared" si="187"/>
        <v>10.935023771790808</v>
      </c>
      <c r="M1301" s="54">
        <f t="shared" si="183"/>
        <v>2.4057052297939778</v>
      </c>
      <c r="N1301" s="54">
        <f t="shared" si="184"/>
        <v>5.1941362916006337</v>
      </c>
      <c r="O1301" s="54">
        <v>0.4777915536613716</v>
      </c>
      <c r="P1301" s="56">
        <f t="shared" si="185"/>
        <v>8.8719817297465198E-2</v>
      </c>
    </row>
    <row r="1302" spans="1:16" x14ac:dyDescent="0.2">
      <c r="A1302" s="78">
        <f t="shared" si="188"/>
        <v>338</v>
      </c>
      <c r="B1302" s="57" t="s">
        <v>295</v>
      </c>
      <c r="C1302" s="57">
        <v>219.5</v>
      </c>
      <c r="D1302" s="57"/>
      <c r="E1302" s="57"/>
      <c r="F1302" s="57">
        <f t="shared" si="181"/>
        <v>219.5</v>
      </c>
      <c r="G1302" s="57">
        <v>4</v>
      </c>
      <c r="H1302" s="57"/>
      <c r="I1302" s="57"/>
      <c r="J1302" s="57">
        <f t="shared" si="182"/>
        <v>4</v>
      </c>
      <c r="K1302" s="56">
        <f t="shared" si="186"/>
        <v>1.9809825673534074E-3</v>
      </c>
      <c r="L1302" s="54">
        <f t="shared" si="187"/>
        <v>7.2900158478605395</v>
      </c>
      <c r="M1302" s="54">
        <f t="shared" si="183"/>
        <v>1.6038034865293187</v>
      </c>
      <c r="N1302" s="54">
        <f t="shared" si="184"/>
        <v>3.4627575277337561</v>
      </c>
      <c r="O1302" s="54">
        <v>0.31852770244091433</v>
      </c>
      <c r="P1302" s="56">
        <f t="shared" si="185"/>
        <v>5.7745351091410151E-2</v>
      </c>
    </row>
    <row r="1303" spans="1:16" x14ac:dyDescent="0.2">
      <c r="A1303" s="78">
        <f t="shared" si="188"/>
        <v>339</v>
      </c>
      <c r="B1303" s="57" t="s">
        <v>296</v>
      </c>
      <c r="C1303" s="57">
        <v>139.69999999999999</v>
      </c>
      <c r="D1303" s="57"/>
      <c r="E1303" s="57"/>
      <c r="F1303" s="57">
        <f t="shared" si="181"/>
        <v>139.69999999999999</v>
      </c>
      <c r="G1303" s="57">
        <v>4</v>
      </c>
      <c r="H1303" s="57"/>
      <c r="I1303" s="57"/>
      <c r="J1303" s="57">
        <f t="shared" si="182"/>
        <v>4</v>
      </c>
      <c r="K1303" s="56">
        <f t="shared" si="186"/>
        <v>1.9809825673534074E-3</v>
      </c>
      <c r="L1303" s="54">
        <f t="shared" si="187"/>
        <v>7.2900158478605395</v>
      </c>
      <c r="M1303" s="54">
        <f t="shared" si="183"/>
        <v>1.6038034865293187</v>
      </c>
      <c r="N1303" s="54">
        <f t="shared" si="184"/>
        <v>3.4627575277337561</v>
      </c>
      <c r="O1303" s="54">
        <v>0.31852770244091433</v>
      </c>
      <c r="P1303" s="56">
        <f t="shared" si="185"/>
        <v>9.0730884499388181E-2</v>
      </c>
    </row>
    <row r="1304" spans="1:16" x14ac:dyDescent="0.2">
      <c r="A1304" s="78">
        <f t="shared" si="188"/>
        <v>340</v>
      </c>
      <c r="B1304" s="57" t="s">
        <v>297</v>
      </c>
      <c r="C1304" s="57">
        <v>207.5</v>
      </c>
      <c r="D1304" s="57"/>
      <c r="E1304" s="57"/>
      <c r="F1304" s="57">
        <f t="shared" si="181"/>
        <v>207.5</v>
      </c>
      <c r="G1304" s="57">
        <v>5</v>
      </c>
      <c r="H1304" s="57"/>
      <c r="I1304" s="57"/>
      <c r="J1304" s="57">
        <f t="shared" si="182"/>
        <v>5</v>
      </c>
      <c r="K1304" s="56">
        <f t="shared" si="186"/>
        <v>2.476228209191759E-3</v>
      </c>
      <c r="L1304" s="54">
        <f t="shared" si="187"/>
        <v>9.1125198098256739</v>
      </c>
      <c r="M1304" s="54">
        <f t="shared" si="183"/>
        <v>2.0047543581616485</v>
      </c>
      <c r="N1304" s="54">
        <f t="shared" si="184"/>
        <v>4.3284469096671945</v>
      </c>
      <c r="O1304" s="54">
        <v>0.39815962805114291</v>
      </c>
      <c r="P1304" s="56">
        <f t="shared" si="185"/>
        <v>7.6356051593762214E-2</v>
      </c>
    </row>
    <row r="1305" spans="1:16" x14ac:dyDescent="0.2">
      <c r="A1305" s="78">
        <f t="shared" si="188"/>
        <v>341</v>
      </c>
      <c r="B1305" s="57" t="s">
        <v>298</v>
      </c>
      <c r="C1305" s="57">
        <v>1523.2</v>
      </c>
      <c r="D1305" s="57"/>
      <c r="E1305" s="57"/>
      <c r="F1305" s="57">
        <f t="shared" si="181"/>
        <v>1523.2</v>
      </c>
      <c r="G1305" s="57">
        <v>32</v>
      </c>
      <c r="H1305" s="57"/>
      <c r="I1305" s="57"/>
      <c r="J1305" s="57">
        <f t="shared" si="182"/>
        <v>32</v>
      </c>
      <c r="K1305" s="56">
        <f t="shared" si="186"/>
        <v>1.5847860538827259E-2</v>
      </c>
      <c r="L1305" s="54">
        <f t="shared" si="187"/>
        <v>58.320126782884316</v>
      </c>
      <c r="M1305" s="54">
        <f t="shared" si="183"/>
        <v>12.83042789223455</v>
      </c>
      <c r="N1305" s="54">
        <f t="shared" si="184"/>
        <v>27.702060221870049</v>
      </c>
      <c r="O1305" s="54">
        <v>2.5482216195273146</v>
      </c>
      <c r="P1305" s="56">
        <f t="shared" si="185"/>
        <v>6.6570927334897723E-2</v>
      </c>
    </row>
    <row r="1306" spans="1:16" x14ac:dyDescent="0.2">
      <c r="A1306" s="78">
        <f t="shared" si="188"/>
        <v>342</v>
      </c>
      <c r="B1306" s="57" t="s">
        <v>299</v>
      </c>
      <c r="C1306" s="57">
        <v>747.1</v>
      </c>
      <c r="D1306" s="57"/>
      <c r="E1306" s="57"/>
      <c r="F1306" s="57">
        <f t="shared" si="181"/>
        <v>747.1</v>
      </c>
      <c r="G1306" s="57">
        <v>17</v>
      </c>
      <c r="H1306" s="57"/>
      <c r="I1306" s="57"/>
      <c r="J1306" s="57">
        <f t="shared" si="182"/>
        <v>17</v>
      </c>
      <c r="K1306" s="56">
        <f t="shared" si="186"/>
        <v>8.4191759112519811E-3</v>
      </c>
      <c r="L1306" s="54">
        <f t="shared" si="187"/>
        <v>30.982567353407291</v>
      </c>
      <c r="M1306" s="54">
        <f t="shared" si="183"/>
        <v>6.8161648177496037</v>
      </c>
      <c r="N1306" s="54">
        <f t="shared" si="184"/>
        <v>14.716719492868462</v>
      </c>
      <c r="O1306" s="54">
        <v>1.353742735373886</v>
      </c>
      <c r="P1306" s="56">
        <f t="shared" si="185"/>
        <v>7.21043961978306E-2</v>
      </c>
    </row>
    <row r="1307" spans="1:16" x14ac:dyDescent="0.2">
      <c r="A1307" s="78">
        <f t="shared" si="188"/>
        <v>343</v>
      </c>
      <c r="B1307" s="57" t="s">
        <v>300</v>
      </c>
      <c r="C1307" s="57">
        <v>139.6</v>
      </c>
      <c r="D1307" s="57"/>
      <c r="E1307" s="57"/>
      <c r="F1307" s="57">
        <f t="shared" ref="F1307:F1314" si="189">C1307+D1307+E1307</f>
        <v>139.6</v>
      </c>
      <c r="G1307" s="57">
        <v>3</v>
      </c>
      <c r="H1307" s="57"/>
      <c r="I1307" s="57"/>
      <c r="J1307" s="57">
        <f t="shared" ref="J1307:J1313" si="190">G1307+H1307+I1307</f>
        <v>3</v>
      </c>
      <c r="K1307" s="56">
        <f t="shared" si="186"/>
        <v>1.4857369255150555E-3</v>
      </c>
      <c r="L1307" s="54">
        <f t="shared" si="187"/>
        <v>5.4675118858954042</v>
      </c>
      <c r="M1307" s="54">
        <f t="shared" si="183"/>
        <v>1.2028526148969889</v>
      </c>
      <c r="N1307" s="54">
        <f t="shared" si="184"/>
        <v>2.5970681458003169</v>
      </c>
      <c r="O1307" s="54">
        <v>0.2388957768306858</v>
      </c>
      <c r="P1307" s="56">
        <f t="shared" si="185"/>
        <v>6.8096908477244963E-2</v>
      </c>
    </row>
    <row r="1308" spans="1:16" x14ac:dyDescent="0.2">
      <c r="A1308" s="78">
        <f t="shared" si="188"/>
        <v>344</v>
      </c>
      <c r="B1308" s="57" t="s">
        <v>301</v>
      </c>
      <c r="C1308" s="57">
        <v>127.4</v>
      </c>
      <c r="D1308" s="57"/>
      <c r="E1308" s="57"/>
      <c r="F1308" s="57">
        <f t="shared" si="189"/>
        <v>127.4</v>
      </c>
      <c r="G1308" s="57">
        <v>3</v>
      </c>
      <c r="H1308" s="57"/>
      <c r="I1308" s="57"/>
      <c r="J1308" s="57">
        <f t="shared" si="190"/>
        <v>3</v>
      </c>
      <c r="K1308" s="56">
        <f t="shared" si="186"/>
        <v>1.4857369255150555E-3</v>
      </c>
      <c r="L1308" s="54">
        <f t="shared" si="187"/>
        <v>5.4675118858954042</v>
      </c>
      <c r="M1308" s="54">
        <f t="shared" ref="M1308:M1316" si="191">L1308*0.22</f>
        <v>1.2028526148969889</v>
      </c>
      <c r="N1308" s="54">
        <f t="shared" si="184"/>
        <v>2.5970681458003169</v>
      </c>
      <c r="O1308" s="54">
        <v>0.2388957768306858</v>
      </c>
      <c r="P1308" s="56">
        <f t="shared" si="185"/>
        <v>7.4617962507248004E-2</v>
      </c>
    </row>
    <row r="1309" spans="1:16" x14ac:dyDescent="0.2">
      <c r="A1309" s="78">
        <f t="shared" si="188"/>
        <v>345</v>
      </c>
      <c r="B1309" s="57" t="s">
        <v>302</v>
      </c>
      <c r="C1309" s="57">
        <v>112.8</v>
      </c>
      <c r="D1309" s="57"/>
      <c r="E1309" s="57"/>
      <c r="F1309" s="57">
        <f t="shared" si="189"/>
        <v>112.8</v>
      </c>
      <c r="G1309" s="57">
        <v>3</v>
      </c>
      <c r="H1309" s="57"/>
      <c r="I1309" s="57"/>
      <c r="J1309" s="57">
        <f t="shared" si="190"/>
        <v>3</v>
      </c>
      <c r="K1309" s="56">
        <f t="shared" si="186"/>
        <v>1.4857369255150555E-3</v>
      </c>
      <c r="L1309" s="54">
        <f t="shared" si="187"/>
        <v>5.4675118858954042</v>
      </c>
      <c r="M1309" s="54">
        <f t="shared" si="191"/>
        <v>1.2028526148969889</v>
      </c>
      <c r="N1309" s="54">
        <f t="shared" si="184"/>
        <v>2.5970681458003169</v>
      </c>
      <c r="O1309" s="54">
        <v>0.2388957768306858</v>
      </c>
      <c r="P1309" s="56">
        <f t="shared" si="185"/>
        <v>8.4275961200562022E-2</v>
      </c>
    </row>
    <row r="1310" spans="1:16" x14ac:dyDescent="0.2">
      <c r="A1310" s="78">
        <f t="shared" si="188"/>
        <v>346</v>
      </c>
      <c r="B1310" s="57" t="s">
        <v>303</v>
      </c>
      <c r="C1310" s="57">
        <v>84.2</v>
      </c>
      <c r="D1310" s="57"/>
      <c r="E1310" s="57"/>
      <c r="F1310" s="57">
        <f t="shared" si="189"/>
        <v>84.2</v>
      </c>
      <c r="G1310" s="57">
        <v>3</v>
      </c>
      <c r="H1310" s="57"/>
      <c r="I1310" s="57"/>
      <c r="J1310" s="57">
        <f t="shared" si="190"/>
        <v>3</v>
      </c>
      <c r="K1310" s="56">
        <f t="shared" si="186"/>
        <v>1.4857369255150555E-3</v>
      </c>
      <c r="L1310" s="54">
        <f t="shared" si="187"/>
        <v>5.4675118858954042</v>
      </c>
      <c r="M1310" s="54">
        <f t="shared" si="191"/>
        <v>1.2028526148969889</v>
      </c>
      <c r="N1310" s="54">
        <f t="shared" si="184"/>
        <v>2.5970681458003169</v>
      </c>
      <c r="O1310" s="54">
        <v>0.2388957768306858</v>
      </c>
      <c r="P1310" s="56">
        <f t="shared" si="185"/>
        <v>0.11290176274849638</v>
      </c>
    </row>
    <row r="1311" spans="1:16" x14ac:dyDescent="0.2">
      <c r="A1311" s="78">
        <f t="shared" si="188"/>
        <v>347</v>
      </c>
      <c r="B1311" s="57" t="s">
        <v>304</v>
      </c>
      <c r="C1311" s="57">
        <v>151.6</v>
      </c>
      <c r="D1311" s="57"/>
      <c r="E1311" s="57"/>
      <c r="F1311" s="57">
        <f t="shared" si="189"/>
        <v>151.6</v>
      </c>
      <c r="G1311" s="57">
        <v>4</v>
      </c>
      <c r="H1311" s="57"/>
      <c r="I1311" s="57"/>
      <c r="J1311" s="57">
        <f t="shared" si="190"/>
        <v>4</v>
      </c>
      <c r="K1311" s="56">
        <f t="shared" si="186"/>
        <v>1.9809825673534074E-3</v>
      </c>
      <c r="L1311" s="54">
        <f t="shared" si="187"/>
        <v>7.2900158478605395</v>
      </c>
      <c r="M1311" s="54">
        <f t="shared" si="191"/>
        <v>1.6038034865293187</v>
      </c>
      <c r="N1311" s="54">
        <f t="shared" si="184"/>
        <v>3.4627575277337561</v>
      </c>
      <c r="O1311" s="54">
        <v>0.31852770244091433</v>
      </c>
      <c r="P1311" s="56">
        <f t="shared" si="185"/>
        <v>8.3608869159396623E-2</v>
      </c>
    </row>
    <row r="1312" spans="1:16" x14ac:dyDescent="0.2">
      <c r="A1312" s="78">
        <f t="shared" si="188"/>
        <v>348</v>
      </c>
      <c r="B1312" s="57" t="s">
        <v>305</v>
      </c>
      <c r="C1312" s="57">
        <v>45.6</v>
      </c>
      <c r="D1312" s="57"/>
      <c r="E1312" s="57"/>
      <c r="F1312" s="57">
        <f t="shared" si="189"/>
        <v>45.6</v>
      </c>
      <c r="G1312" s="57">
        <v>1</v>
      </c>
      <c r="H1312" s="57"/>
      <c r="I1312" s="57"/>
      <c r="J1312" s="57">
        <f t="shared" si="190"/>
        <v>1</v>
      </c>
      <c r="K1312" s="56">
        <f t="shared" si="186"/>
        <v>4.9524564183835184E-4</v>
      </c>
      <c r="L1312" s="54">
        <f t="shared" si="187"/>
        <v>1.8225039619651349</v>
      </c>
      <c r="M1312" s="54">
        <f t="shared" si="191"/>
        <v>0.40095087163232968</v>
      </c>
      <c r="N1312" s="54">
        <f t="shared" si="184"/>
        <v>0.86568938193343903</v>
      </c>
      <c r="O1312" s="54">
        <v>7.9631925610228582E-2</v>
      </c>
      <c r="P1312" s="56">
        <f t="shared" si="185"/>
        <v>6.9490704849586221E-2</v>
      </c>
    </row>
    <row r="1313" spans="1:16" x14ac:dyDescent="0.2">
      <c r="A1313" s="78">
        <f t="shared" si="188"/>
        <v>349</v>
      </c>
      <c r="B1313" s="57" t="s">
        <v>306</v>
      </c>
      <c r="C1313" s="57">
        <v>193.6</v>
      </c>
      <c r="D1313" s="57"/>
      <c r="E1313" s="57"/>
      <c r="F1313" s="57">
        <f t="shared" si="189"/>
        <v>193.6</v>
      </c>
      <c r="G1313" s="57">
        <v>3</v>
      </c>
      <c r="H1313" s="57"/>
      <c r="I1313" s="57"/>
      <c r="J1313" s="57">
        <f t="shared" si="190"/>
        <v>3</v>
      </c>
      <c r="K1313" s="56">
        <f t="shared" si="186"/>
        <v>1.4857369255150555E-3</v>
      </c>
      <c r="L1313" s="54">
        <f t="shared" si="187"/>
        <v>5.4675118858954042</v>
      </c>
      <c r="M1313" s="54">
        <f t="shared" si="191"/>
        <v>1.2028526148969889</v>
      </c>
      <c r="N1313" s="54">
        <f t="shared" si="184"/>
        <v>2.5970681458003169</v>
      </c>
      <c r="O1313" s="54">
        <v>0.2388957768306858</v>
      </c>
      <c r="P1313" s="56">
        <f t="shared" si="185"/>
        <v>4.9102936071401843E-2</v>
      </c>
    </row>
    <row r="1314" spans="1:16" x14ac:dyDescent="0.2">
      <c r="A1314" s="78">
        <f t="shared" si="188"/>
        <v>350</v>
      </c>
      <c r="B1314" s="57" t="s">
        <v>1007</v>
      </c>
      <c r="C1314" s="57">
        <v>743</v>
      </c>
      <c r="D1314" s="57"/>
      <c r="E1314" s="57"/>
      <c r="F1314" s="57">
        <f t="shared" si="189"/>
        <v>743</v>
      </c>
      <c r="G1314" s="57">
        <v>24</v>
      </c>
      <c r="H1314" s="57"/>
      <c r="I1314" s="57"/>
      <c r="J1314" s="57">
        <f>G1314+H1314+I1314</f>
        <v>24</v>
      </c>
      <c r="K1314" s="56">
        <f t="shared" si="186"/>
        <v>1.1885895404120444E-2</v>
      </c>
      <c r="L1314" s="54">
        <f t="shared" si="187"/>
        <v>43.740095087163233</v>
      </c>
      <c r="M1314" s="54">
        <f t="shared" si="191"/>
        <v>9.6228209191759113</v>
      </c>
      <c r="N1314" s="54">
        <f t="shared" si="184"/>
        <v>20.776545166402535</v>
      </c>
      <c r="O1314" s="54">
        <v>1.9111662146454864</v>
      </c>
      <c r="P1314" s="56">
        <f t="shared" si="185"/>
        <v>0.10235616068288986</v>
      </c>
    </row>
    <row r="1315" spans="1:16" x14ac:dyDescent="0.2">
      <c r="A1315" s="78">
        <f t="shared" si="188"/>
        <v>351</v>
      </c>
      <c r="B1315" s="57" t="s">
        <v>1433</v>
      </c>
      <c r="C1315" s="57">
        <v>1518.08</v>
      </c>
      <c r="D1315" s="57"/>
      <c r="E1315" s="57"/>
      <c r="F1315" s="57">
        <v>1518.08</v>
      </c>
      <c r="G1315" s="57">
        <v>65</v>
      </c>
      <c r="H1315" s="57"/>
      <c r="I1315" s="57"/>
      <c r="J1315" s="57">
        <f>G1315+H1315+I1315</f>
        <v>65</v>
      </c>
      <c r="K1315" s="56">
        <f t="shared" si="186"/>
        <v>3.2190966719492869E-2</v>
      </c>
      <c r="L1315" s="54">
        <f t="shared" si="187"/>
        <v>118.46275752773376</v>
      </c>
      <c r="M1315" s="54">
        <f t="shared" si="191"/>
        <v>26.061806656101428</v>
      </c>
      <c r="N1315" s="54">
        <f t="shared" si="184"/>
        <v>56.269809825673534</v>
      </c>
      <c r="O1315" s="54">
        <v>5.1760751646648577</v>
      </c>
      <c r="P1315" s="56">
        <f t="shared" si="185"/>
        <v>0.1356782575188222</v>
      </c>
    </row>
    <row r="1316" spans="1:16" x14ac:dyDescent="0.2">
      <c r="A1316" s="78">
        <f t="shared" si="188"/>
        <v>352</v>
      </c>
      <c r="B1316" s="57" t="s">
        <v>2515</v>
      </c>
      <c r="C1316" s="57">
        <v>320.7</v>
      </c>
      <c r="D1316" s="57"/>
      <c r="E1316" s="57"/>
      <c r="F1316" s="57">
        <f>C1316+D1316+E1316</f>
        <v>320.7</v>
      </c>
      <c r="G1316" s="57">
        <v>8</v>
      </c>
      <c r="H1316" s="57"/>
      <c r="I1316" s="57"/>
      <c r="J1316" s="57">
        <v>8</v>
      </c>
      <c r="K1316" s="56">
        <f t="shared" si="186"/>
        <v>3.9619651347068147E-3</v>
      </c>
      <c r="L1316" s="54">
        <f t="shared" si="187"/>
        <v>14.580031695721079</v>
      </c>
      <c r="M1316" s="54">
        <f t="shared" si="191"/>
        <v>3.2076069730586374</v>
      </c>
      <c r="N1316" s="54">
        <f t="shared" si="184"/>
        <v>6.9255150554675122</v>
      </c>
      <c r="O1316" s="54">
        <v>0.63705540488182866</v>
      </c>
      <c r="P1316" s="56">
        <f t="shared" si="185"/>
        <v>7.9046489333112119E-2</v>
      </c>
    </row>
    <row r="1317" spans="1:16" x14ac:dyDescent="0.2">
      <c r="A1317" s="78">
        <f t="shared" si="188"/>
        <v>353</v>
      </c>
      <c r="B1317" s="57" t="s">
        <v>2516</v>
      </c>
      <c r="C1317" s="57">
        <v>352.5</v>
      </c>
      <c r="D1317" s="57"/>
      <c r="E1317" s="57"/>
      <c r="F1317" s="57">
        <f t="shared" ref="F1317:F1329" si="192">C1317+D1317+E1317</f>
        <v>352.5</v>
      </c>
      <c r="G1317" s="57">
        <v>8</v>
      </c>
      <c r="H1317" s="57"/>
      <c r="I1317" s="57"/>
      <c r="J1317" s="57">
        <v>8</v>
      </c>
      <c r="K1317" s="56">
        <f t="shared" si="186"/>
        <v>3.9619651347068147E-3</v>
      </c>
      <c r="L1317" s="54">
        <f t="shared" si="187"/>
        <v>14.580031695721079</v>
      </c>
      <c r="M1317" s="54">
        <f t="shared" ref="M1317:M1329" si="193">L1317*0.22</f>
        <v>3.2076069730586374</v>
      </c>
      <c r="N1317" s="54">
        <f t="shared" si="184"/>
        <v>6.9255150554675122</v>
      </c>
      <c r="O1317" s="54">
        <v>0.63705540488182866</v>
      </c>
      <c r="P1317" s="56">
        <f t="shared" si="185"/>
        <v>7.1915486891146255E-2</v>
      </c>
    </row>
    <row r="1318" spans="1:16" x14ac:dyDescent="0.2">
      <c r="A1318" s="78">
        <f t="shared" si="188"/>
        <v>354</v>
      </c>
      <c r="B1318" s="57" t="s">
        <v>2517</v>
      </c>
      <c r="C1318" s="57">
        <v>399.4</v>
      </c>
      <c r="D1318" s="57"/>
      <c r="E1318" s="57"/>
      <c r="F1318" s="57">
        <f t="shared" si="192"/>
        <v>399.4</v>
      </c>
      <c r="G1318" s="57">
        <v>8</v>
      </c>
      <c r="H1318" s="57"/>
      <c r="I1318" s="57"/>
      <c r="J1318" s="57">
        <v>8</v>
      </c>
      <c r="K1318" s="56">
        <f t="shared" si="186"/>
        <v>3.9619651347068147E-3</v>
      </c>
      <c r="L1318" s="54">
        <f t="shared" si="187"/>
        <v>14.580031695721079</v>
      </c>
      <c r="M1318" s="54">
        <f t="shared" si="193"/>
        <v>3.2076069730586374</v>
      </c>
      <c r="N1318" s="54">
        <f t="shared" si="184"/>
        <v>6.9255150554675122</v>
      </c>
      <c r="O1318" s="54">
        <v>0.63705540488182866</v>
      </c>
      <c r="P1318" s="56">
        <f t="shared" si="185"/>
        <v>6.3470728916196942E-2</v>
      </c>
    </row>
    <row r="1319" spans="1:16" x14ac:dyDescent="0.2">
      <c r="A1319" s="78">
        <f t="shared" si="188"/>
        <v>355</v>
      </c>
      <c r="B1319" s="57" t="s">
        <v>2518</v>
      </c>
      <c r="C1319" s="57">
        <v>381.3</v>
      </c>
      <c r="D1319" s="57"/>
      <c r="E1319" s="57"/>
      <c r="F1319" s="57">
        <f t="shared" si="192"/>
        <v>381.3</v>
      </c>
      <c r="G1319" s="57">
        <v>8</v>
      </c>
      <c r="H1319" s="57"/>
      <c r="I1319" s="57"/>
      <c r="J1319" s="57">
        <v>8</v>
      </c>
      <c r="K1319" s="56">
        <f t="shared" si="186"/>
        <v>3.9619651347068147E-3</v>
      </c>
      <c r="L1319" s="54">
        <f t="shared" si="187"/>
        <v>14.580031695721079</v>
      </c>
      <c r="M1319" s="54">
        <f t="shared" si="193"/>
        <v>3.2076069730586374</v>
      </c>
      <c r="N1319" s="54">
        <f t="shared" si="184"/>
        <v>6.9255150554675122</v>
      </c>
      <c r="O1319" s="54">
        <v>0.63705540488182866</v>
      </c>
      <c r="P1319" s="56">
        <f t="shared" si="185"/>
        <v>6.6483632649171398E-2</v>
      </c>
    </row>
    <row r="1320" spans="1:16" x14ac:dyDescent="0.2">
      <c r="A1320" s="78">
        <f t="shared" si="188"/>
        <v>356</v>
      </c>
      <c r="B1320" s="57" t="s">
        <v>2519</v>
      </c>
      <c r="C1320" s="57">
        <v>351.4</v>
      </c>
      <c r="D1320" s="57"/>
      <c r="E1320" s="57"/>
      <c r="F1320" s="57">
        <f t="shared" si="192"/>
        <v>351.4</v>
      </c>
      <c r="G1320" s="57">
        <v>8</v>
      </c>
      <c r="H1320" s="57"/>
      <c r="I1320" s="57"/>
      <c r="J1320" s="57">
        <v>8</v>
      </c>
      <c r="K1320" s="56">
        <f t="shared" si="186"/>
        <v>3.9619651347068147E-3</v>
      </c>
      <c r="L1320" s="54">
        <f t="shared" si="187"/>
        <v>14.580031695721079</v>
      </c>
      <c r="M1320" s="54">
        <f t="shared" si="193"/>
        <v>3.2076069730586374</v>
      </c>
      <c r="N1320" s="54">
        <f t="shared" si="184"/>
        <v>6.9255150554675122</v>
      </c>
      <c r="O1320" s="54">
        <v>0.63705540488182866</v>
      </c>
      <c r="P1320" s="56">
        <f t="shared" si="185"/>
        <v>7.2140606514311492E-2</v>
      </c>
    </row>
    <row r="1321" spans="1:16" x14ac:dyDescent="0.2">
      <c r="A1321" s="78">
        <f t="shared" si="188"/>
        <v>357</v>
      </c>
      <c r="B1321" s="57" t="s">
        <v>2520</v>
      </c>
      <c r="C1321" s="57">
        <v>381.3</v>
      </c>
      <c r="D1321" s="57"/>
      <c r="E1321" s="57"/>
      <c r="F1321" s="57">
        <f t="shared" si="192"/>
        <v>381.3</v>
      </c>
      <c r="G1321" s="57">
        <v>8</v>
      </c>
      <c r="H1321" s="57"/>
      <c r="I1321" s="57"/>
      <c r="J1321" s="57">
        <v>8</v>
      </c>
      <c r="K1321" s="56">
        <f t="shared" si="186"/>
        <v>3.9619651347068147E-3</v>
      </c>
      <c r="L1321" s="54">
        <f t="shared" si="187"/>
        <v>14.580031695721079</v>
      </c>
      <c r="M1321" s="54">
        <f t="shared" si="193"/>
        <v>3.2076069730586374</v>
      </c>
      <c r="N1321" s="54">
        <f t="shared" si="184"/>
        <v>6.9255150554675122</v>
      </c>
      <c r="O1321" s="54">
        <v>0.63705540488182866</v>
      </c>
      <c r="P1321" s="56">
        <f t="shared" si="185"/>
        <v>6.6483632649171398E-2</v>
      </c>
    </row>
    <row r="1322" spans="1:16" x14ac:dyDescent="0.2">
      <c r="A1322" s="78">
        <f t="shared" si="188"/>
        <v>358</v>
      </c>
      <c r="B1322" s="57" t="s">
        <v>2521</v>
      </c>
      <c r="C1322" s="57">
        <v>125.1</v>
      </c>
      <c r="D1322" s="57"/>
      <c r="E1322" s="57"/>
      <c r="F1322" s="57">
        <f t="shared" si="192"/>
        <v>125.1</v>
      </c>
      <c r="G1322" s="57">
        <v>3</v>
      </c>
      <c r="H1322" s="57"/>
      <c r="I1322" s="57"/>
      <c r="J1322" s="57">
        <v>3</v>
      </c>
      <c r="K1322" s="56">
        <f t="shared" si="186"/>
        <v>1.4857369255150555E-3</v>
      </c>
      <c r="L1322" s="54">
        <f t="shared" si="187"/>
        <v>5.4675118858954042</v>
      </c>
      <c r="M1322" s="54">
        <f t="shared" si="193"/>
        <v>1.2028526148969889</v>
      </c>
      <c r="N1322" s="54">
        <f t="shared" si="184"/>
        <v>2.5970681458003169</v>
      </c>
      <c r="O1322" s="54">
        <v>0.2388957768306858</v>
      </c>
      <c r="P1322" s="56">
        <f t="shared" si="185"/>
        <v>7.5989835518971996E-2</v>
      </c>
    </row>
    <row r="1323" spans="1:16" x14ac:dyDescent="0.2">
      <c r="A1323" s="78">
        <f t="shared" si="188"/>
        <v>359</v>
      </c>
      <c r="B1323" s="57" t="s">
        <v>2522</v>
      </c>
      <c r="C1323" s="57">
        <v>120.3</v>
      </c>
      <c r="D1323" s="57"/>
      <c r="E1323" s="57"/>
      <c r="F1323" s="57">
        <f t="shared" si="192"/>
        <v>120.3</v>
      </c>
      <c r="G1323" s="57">
        <v>4</v>
      </c>
      <c r="H1323" s="57"/>
      <c r="I1323" s="57"/>
      <c r="J1323" s="57">
        <v>4</v>
      </c>
      <c r="K1323" s="56">
        <f t="shared" si="186"/>
        <v>1.9809825673534074E-3</v>
      </c>
      <c r="L1323" s="54">
        <f t="shared" si="187"/>
        <v>7.2900158478605395</v>
      </c>
      <c r="M1323" s="54">
        <f t="shared" si="193"/>
        <v>1.6038034865293187</v>
      </c>
      <c r="N1323" s="54">
        <f t="shared" si="184"/>
        <v>3.4627575277337561</v>
      </c>
      <c r="O1323" s="54">
        <v>0.31852770244091433</v>
      </c>
      <c r="P1323" s="56">
        <f t="shared" si="185"/>
        <v>0.10536246520835019</v>
      </c>
    </row>
    <row r="1324" spans="1:16" x14ac:dyDescent="0.2">
      <c r="A1324" s="78">
        <f t="shared" si="188"/>
        <v>360</v>
      </c>
      <c r="B1324" s="80" t="s">
        <v>2523</v>
      </c>
      <c r="C1324" s="57">
        <v>342.6</v>
      </c>
      <c r="D1324" s="57"/>
      <c r="E1324" s="57"/>
      <c r="F1324" s="57">
        <f t="shared" si="192"/>
        <v>342.6</v>
      </c>
      <c r="G1324" s="57">
        <v>8</v>
      </c>
      <c r="H1324" s="57"/>
      <c r="I1324" s="57"/>
      <c r="J1324" s="57">
        <v>8</v>
      </c>
      <c r="K1324" s="56">
        <f t="shared" si="186"/>
        <v>3.9619651347068147E-3</v>
      </c>
      <c r="L1324" s="54">
        <f t="shared" si="187"/>
        <v>14.580031695721079</v>
      </c>
      <c r="M1324" s="54">
        <f t="shared" si="193"/>
        <v>3.2076069730586374</v>
      </c>
      <c r="N1324" s="54">
        <f t="shared" si="184"/>
        <v>6.9255150554675122</v>
      </c>
      <c r="O1324" s="54">
        <v>0.63705540488182866</v>
      </c>
      <c r="P1324" s="56">
        <f t="shared" si="185"/>
        <v>7.3993605163832618E-2</v>
      </c>
    </row>
    <row r="1325" spans="1:16" x14ac:dyDescent="0.2">
      <c r="A1325" s="78">
        <f t="shared" si="188"/>
        <v>361</v>
      </c>
      <c r="B1325" s="57" t="s">
        <v>2524</v>
      </c>
      <c r="C1325" s="57">
        <v>341.6</v>
      </c>
      <c r="D1325" s="57"/>
      <c r="E1325" s="57"/>
      <c r="F1325" s="57">
        <f t="shared" si="192"/>
        <v>341.6</v>
      </c>
      <c r="G1325" s="57">
        <v>8</v>
      </c>
      <c r="H1325" s="57"/>
      <c r="I1325" s="57"/>
      <c r="J1325" s="57">
        <v>8</v>
      </c>
      <c r="K1325" s="56">
        <f t="shared" si="186"/>
        <v>3.9619651347068147E-3</v>
      </c>
      <c r="L1325" s="54">
        <f t="shared" si="187"/>
        <v>14.580031695721079</v>
      </c>
      <c r="M1325" s="54">
        <f t="shared" si="193"/>
        <v>3.2076069730586374</v>
      </c>
      <c r="N1325" s="54">
        <f t="shared" si="184"/>
        <v>6.9255150554675122</v>
      </c>
      <c r="O1325" s="54">
        <v>0.63705540488182866</v>
      </c>
      <c r="P1325" s="56">
        <f t="shared" si="185"/>
        <v>7.4210214078246642E-2</v>
      </c>
    </row>
    <row r="1326" spans="1:16" x14ac:dyDescent="0.2">
      <c r="A1326" s="78">
        <f t="shared" si="188"/>
        <v>362</v>
      </c>
      <c r="B1326" s="57" t="s">
        <v>2525</v>
      </c>
      <c r="C1326" s="57">
        <v>348.8</v>
      </c>
      <c r="D1326" s="57"/>
      <c r="E1326" s="57"/>
      <c r="F1326" s="57">
        <f t="shared" si="192"/>
        <v>348.8</v>
      </c>
      <c r="G1326" s="57">
        <v>8</v>
      </c>
      <c r="H1326" s="57"/>
      <c r="I1326" s="57"/>
      <c r="J1326" s="57">
        <v>8</v>
      </c>
      <c r="K1326" s="56">
        <f t="shared" si="186"/>
        <v>3.9619651347068147E-3</v>
      </c>
      <c r="L1326" s="54">
        <f t="shared" si="187"/>
        <v>14.580031695721079</v>
      </c>
      <c r="M1326" s="54">
        <f t="shared" si="193"/>
        <v>3.2076069730586374</v>
      </c>
      <c r="N1326" s="54">
        <f t="shared" si="184"/>
        <v>6.9255150554675122</v>
      </c>
      <c r="O1326" s="54">
        <v>0.63705540488182866</v>
      </c>
      <c r="P1326" s="56">
        <f t="shared" si="185"/>
        <v>7.2678351861035134E-2</v>
      </c>
    </row>
    <row r="1327" spans="1:16" x14ac:dyDescent="0.2">
      <c r="A1327" s="78">
        <f t="shared" si="188"/>
        <v>363</v>
      </c>
      <c r="B1327" s="57" t="s">
        <v>2526</v>
      </c>
      <c r="C1327" s="57">
        <v>348.5</v>
      </c>
      <c r="D1327" s="57"/>
      <c r="E1327" s="57"/>
      <c r="F1327" s="57">
        <f t="shared" si="192"/>
        <v>348.5</v>
      </c>
      <c r="G1327" s="57">
        <v>8</v>
      </c>
      <c r="H1327" s="57"/>
      <c r="I1327" s="57"/>
      <c r="J1327" s="57">
        <v>8</v>
      </c>
      <c r="K1327" s="56">
        <f t="shared" si="186"/>
        <v>3.9619651347068147E-3</v>
      </c>
      <c r="L1327" s="54">
        <f t="shared" si="187"/>
        <v>14.580031695721079</v>
      </c>
      <c r="M1327" s="54">
        <f t="shared" si="193"/>
        <v>3.2076069730586374</v>
      </c>
      <c r="N1327" s="54">
        <f t="shared" si="184"/>
        <v>6.9255150554675122</v>
      </c>
      <c r="O1327" s="54">
        <v>0.63705540488182866</v>
      </c>
      <c r="P1327" s="56">
        <f t="shared" si="185"/>
        <v>7.2740915722034588E-2</v>
      </c>
    </row>
    <row r="1328" spans="1:16" x14ac:dyDescent="0.2">
      <c r="A1328" s="78">
        <f t="shared" si="188"/>
        <v>364</v>
      </c>
      <c r="B1328" s="57" t="s">
        <v>2527</v>
      </c>
      <c r="C1328" s="57">
        <v>713.6</v>
      </c>
      <c r="D1328" s="57"/>
      <c r="E1328" s="57"/>
      <c r="F1328" s="57">
        <f t="shared" si="192"/>
        <v>713.6</v>
      </c>
      <c r="G1328" s="57">
        <v>12</v>
      </c>
      <c r="H1328" s="57"/>
      <c r="I1328" s="57"/>
      <c r="J1328" s="57">
        <v>12</v>
      </c>
      <c r="K1328" s="56">
        <f t="shared" si="186"/>
        <v>5.9429477020602221E-3</v>
      </c>
      <c r="L1328" s="54">
        <f t="shared" si="187"/>
        <v>21.870047543581617</v>
      </c>
      <c r="M1328" s="54">
        <f t="shared" si="193"/>
        <v>4.8114104595879557</v>
      </c>
      <c r="N1328" s="54">
        <f t="shared" si="184"/>
        <v>10.388272583201267</v>
      </c>
      <c r="O1328" s="54">
        <v>0.95558310732274321</v>
      </c>
      <c r="P1328" s="56">
        <f t="shared" si="185"/>
        <v>5.328659430170065E-2</v>
      </c>
    </row>
    <row r="1329" spans="1:16" x14ac:dyDescent="0.2">
      <c r="A1329" s="78">
        <f t="shared" si="188"/>
        <v>365</v>
      </c>
      <c r="B1329" s="57" t="s">
        <v>2528</v>
      </c>
      <c r="C1329" s="57">
        <v>343.6</v>
      </c>
      <c r="D1329" s="57"/>
      <c r="E1329" s="57"/>
      <c r="F1329" s="57">
        <f t="shared" si="192"/>
        <v>343.6</v>
      </c>
      <c r="G1329" s="57">
        <v>8</v>
      </c>
      <c r="H1329" s="57"/>
      <c r="I1329" s="57"/>
      <c r="J1329" s="57">
        <v>8</v>
      </c>
      <c r="K1329" s="56">
        <f t="shared" si="186"/>
        <v>3.9619651347068147E-3</v>
      </c>
      <c r="L1329" s="54">
        <f t="shared" si="187"/>
        <v>14.580031695721079</v>
      </c>
      <c r="M1329" s="54">
        <f t="shared" si="193"/>
        <v>3.2076069730586374</v>
      </c>
      <c r="N1329" s="54">
        <f t="shared" si="184"/>
        <v>6.9255150554675122</v>
      </c>
      <c r="O1329" s="54">
        <v>0.63705540488182866</v>
      </c>
      <c r="P1329" s="56">
        <f t="shared" si="185"/>
        <v>7.3778257069642181E-2</v>
      </c>
    </row>
    <row r="1330" spans="1:16" ht="15" x14ac:dyDescent="0.25">
      <c r="A1330" s="33"/>
      <c r="B1330" s="33" t="s">
        <v>2181</v>
      </c>
      <c r="C1330" s="71">
        <f>SUM(C965:C1329)</f>
        <v>213586.68000000002</v>
      </c>
      <c r="D1330" s="71">
        <f t="shared" ref="D1330:O1330" si="194">SUM(D965:D1329)</f>
        <v>1296.5999999999997</v>
      </c>
      <c r="E1330" s="71">
        <f t="shared" si="194"/>
        <v>9187.4800000000014</v>
      </c>
      <c r="F1330" s="71">
        <f t="shared" si="194"/>
        <v>224070.7600000001</v>
      </c>
      <c r="G1330" s="71">
        <f t="shared" si="194"/>
        <v>4819</v>
      </c>
      <c r="H1330" s="71">
        <f t="shared" si="194"/>
        <v>35</v>
      </c>
      <c r="I1330" s="71">
        <f t="shared" si="194"/>
        <v>194</v>
      </c>
      <c r="J1330" s="71">
        <f t="shared" si="194"/>
        <v>5048</v>
      </c>
      <c r="K1330" s="71">
        <f t="shared" si="194"/>
        <v>2.4999999999999978</v>
      </c>
      <c r="L1330" s="71">
        <f t="shared" si="194"/>
        <v>9199.9999999999891</v>
      </c>
      <c r="M1330" s="71">
        <f t="shared" si="194"/>
        <v>2023.9999999999991</v>
      </c>
      <c r="N1330" s="71">
        <f t="shared" si="194"/>
        <v>4369.9999999999882</v>
      </c>
      <c r="O1330" s="71">
        <f t="shared" si="194"/>
        <v>387.17042231693193</v>
      </c>
      <c r="P1330" s="56">
        <f t="shared" si="185"/>
        <v>7.1321980709651289E-2</v>
      </c>
    </row>
    <row r="1331" spans="1:16" ht="15" x14ac:dyDescent="0.25">
      <c r="A1331" s="362" t="s">
        <v>1977</v>
      </c>
      <c r="B1331" s="362"/>
      <c r="C1331" s="362"/>
      <c r="D1331" s="362"/>
      <c r="E1331" s="362"/>
      <c r="F1331" s="362"/>
      <c r="G1331" s="362"/>
      <c r="H1331" s="362"/>
      <c r="I1331" s="362"/>
      <c r="J1331" s="362"/>
      <c r="K1331" s="362"/>
      <c r="L1331" s="362"/>
      <c r="M1331" s="362"/>
      <c r="N1331" s="362"/>
      <c r="O1331" s="362"/>
      <c r="P1331" s="362"/>
    </row>
    <row r="1332" spans="1:16" x14ac:dyDescent="0.2">
      <c r="A1332" s="57">
        <v>1</v>
      </c>
      <c r="B1332" s="57" t="s">
        <v>1578</v>
      </c>
      <c r="C1332" s="240">
        <v>2589.1999999999998</v>
      </c>
      <c r="D1332" s="57"/>
      <c r="E1332" s="60">
        <v>1780.4</v>
      </c>
      <c r="F1332" s="57">
        <f t="shared" ref="F1332:F1384" si="195">C1332+D1332+E1332</f>
        <v>4369.6000000000004</v>
      </c>
      <c r="G1332" s="57">
        <v>64</v>
      </c>
      <c r="H1332" s="57"/>
      <c r="I1332" s="57">
        <v>2</v>
      </c>
      <c r="J1332" s="57">
        <f t="shared" ref="J1332:J1384" si="196">G1332+H1332+I1332</f>
        <v>66</v>
      </c>
      <c r="K1332" s="56">
        <f>3.5/5981*J1332</f>
        <v>3.8622303962548073E-2</v>
      </c>
      <c r="L1332" s="54">
        <f>K1332*3680</f>
        <v>142.13007858217691</v>
      </c>
      <c r="M1332" s="54">
        <f>L1332*0.22</f>
        <v>31.268617288078918</v>
      </c>
      <c r="N1332" s="54">
        <f t="shared" ref="N1332:N1363" si="197">L1332*0.31</f>
        <v>44.060324360474844</v>
      </c>
      <c r="O1332" s="54">
        <v>10.861914893617021</v>
      </c>
      <c r="P1332" s="56">
        <f t="shared" ref="P1332:P1363" si="198">(L1332+M1332+N1332+O1332)/F1332</f>
        <v>5.2252136379610875E-2</v>
      </c>
    </row>
    <row r="1333" spans="1:16" x14ac:dyDescent="0.2">
      <c r="A1333" s="57">
        <f>A1332+1</f>
        <v>2</v>
      </c>
      <c r="B1333" s="57" t="s">
        <v>1579</v>
      </c>
      <c r="C1333" s="240">
        <v>3208.2</v>
      </c>
      <c r="D1333" s="59"/>
      <c r="E1333" s="60">
        <v>45.1</v>
      </c>
      <c r="F1333" s="57">
        <f t="shared" si="195"/>
        <v>3253.2999999999997</v>
      </c>
      <c r="G1333" s="57">
        <v>79</v>
      </c>
      <c r="H1333" s="57"/>
      <c r="I1333" s="57">
        <v>1</v>
      </c>
      <c r="J1333" s="57">
        <f t="shared" si="196"/>
        <v>80</v>
      </c>
      <c r="K1333" s="56">
        <f t="shared" ref="K1333:K1384" si="199">3.5/5981*J1333</f>
        <v>4.681491389399766E-2</v>
      </c>
      <c r="L1333" s="54">
        <f t="shared" ref="L1333:L1384" si="200">K1333*3680</f>
        <v>172.27888312991138</v>
      </c>
      <c r="M1333" s="54">
        <f t="shared" ref="M1333:M1382" si="201">L1333*0.22</f>
        <v>37.901354288580507</v>
      </c>
      <c r="N1333" s="54">
        <f t="shared" si="197"/>
        <v>53.406453770272527</v>
      </c>
      <c r="O1333" s="54">
        <v>13.165957446808511</v>
      </c>
      <c r="P1333" s="56">
        <f t="shared" si="198"/>
        <v>8.5068284091713936E-2</v>
      </c>
    </row>
    <row r="1334" spans="1:16" x14ac:dyDescent="0.2">
      <c r="A1334" s="57">
        <f t="shared" ref="A1334:A1384" si="202">A1333+1</f>
        <v>3</v>
      </c>
      <c r="B1334" s="57" t="s">
        <v>1978</v>
      </c>
      <c r="C1334" s="240">
        <v>7422.1</v>
      </c>
      <c r="D1334" s="59"/>
      <c r="E1334" s="60">
        <v>176.5</v>
      </c>
      <c r="F1334" s="57">
        <f t="shared" si="195"/>
        <v>7598.6</v>
      </c>
      <c r="G1334" s="57">
        <v>174</v>
      </c>
      <c r="H1334" s="57"/>
      <c r="I1334" s="57">
        <v>2</v>
      </c>
      <c r="J1334" s="57">
        <f t="shared" si="196"/>
        <v>176</v>
      </c>
      <c r="K1334" s="56">
        <f t="shared" si="199"/>
        <v>0.10299281056679485</v>
      </c>
      <c r="L1334" s="54">
        <f t="shared" si="200"/>
        <v>379.01354288580507</v>
      </c>
      <c r="M1334" s="54">
        <f t="shared" si="201"/>
        <v>83.382979434877114</v>
      </c>
      <c r="N1334" s="54">
        <f t="shared" si="197"/>
        <v>117.49419829459957</v>
      </c>
      <c r="O1334" s="54">
        <v>28.965106382978721</v>
      </c>
      <c r="P1334" s="56">
        <f t="shared" si="198"/>
        <v>8.0127369120398556E-2</v>
      </c>
    </row>
    <row r="1335" spans="1:16" x14ac:dyDescent="0.2">
      <c r="A1335" s="57">
        <f t="shared" si="202"/>
        <v>4</v>
      </c>
      <c r="B1335" s="57" t="s">
        <v>1581</v>
      </c>
      <c r="C1335" s="240">
        <v>3200.7</v>
      </c>
      <c r="D1335" s="59">
        <v>43.2</v>
      </c>
      <c r="E1335" s="60"/>
      <c r="F1335" s="57">
        <f t="shared" si="195"/>
        <v>3243.8999999999996</v>
      </c>
      <c r="G1335" s="57">
        <v>79</v>
      </c>
      <c r="H1335" s="57">
        <v>1</v>
      </c>
      <c r="I1335" s="57"/>
      <c r="J1335" s="57">
        <f t="shared" si="196"/>
        <v>80</v>
      </c>
      <c r="K1335" s="56">
        <f t="shared" si="199"/>
        <v>4.681491389399766E-2</v>
      </c>
      <c r="L1335" s="54">
        <f t="shared" si="200"/>
        <v>172.27888312991138</v>
      </c>
      <c r="M1335" s="54">
        <f t="shared" si="201"/>
        <v>37.901354288580507</v>
      </c>
      <c r="N1335" s="54">
        <f t="shared" si="197"/>
        <v>53.406453770272527</v>
      </c>
      <c r="O1335" s="54">
        <v>13.165957446808511</v>
      </c>
      <c r="P1335" s="56">
        <f t="shared" si="198"/>
        <v>8.5314790417575434E-2</v>
      </c>
    </row>
    <row r="1336" spans="1:16" x14ac:dyDescent="0.2">
      <c r="A1336" s="57">
        <f t="shared" si="202"/>
        <v>5</v>
      </c>
      <c r="B1336" s="57" t="s">
        <v>1582</v>
      </c>
      <c r="C1336" s="240">
        <v>3204.9</v>
      </c>
      <c r="D1336" s="59"/>
      <c r="E1336" s="60"/>
      <c r="F1336" s="57">
        <f t="shared" si="195"/>
        <v>3204.9</v>
      </c>
      <c r="G1336" s="57">
        <v>80</v>
      </c>
      <c r="H1336" s="57"/>
      <c r="I1336" s="57"/>
      <c r="J1336" s="57">
        <f t="shared" si="196"/>
        <v>80</v>
      </c>
      <c r="K1336" s="56">
        <f t="shared" si="199"/>
        <v>4.681491389399766E-2</v>
      </c>
      <c r="L1336" s="54">
        <f t="shared" si="200"/>
        <v>172.27888312991138</v>
      </c>
      <c r="M1336" s="54">
        <f t="shared" si="201"/>
        <v>37.901354288580507</v>
      </c>
      <c r="N1336" s="54">
        <f t="shared" si="197"/>
        <v>53.406453770272527</v>
      </c>
      <c r="O1336" s="54">
        <v>13.165957446808511</v>
      </c>
      <c r="P1336" s="56">
        <f t="shared" si="198"/>
        <v>8.6352974706097832E-2</v>
      </c>
    </row>
    <row r="1337" spans="1:16" x14ac:dyDescent="0.2">
      <c r="A1337" s="57">
        <f t="shared" si="202"/>
        <v>6</v>
      </c>
      <c r="B1337" s="57" t="s">
        <v>1583</v>
      </c>
      <c r="C1337" s="240">
        <v>3188.3</v>
      </c>
      <c r="D1337" s="59"/>
      <c r="E1337" s="60"/>
      <c r="F1337" s="57">
        <f t="shared" si="195"/>
        <v>3188.3</v>
      </c>
      <c r="G1337" s="57">
        <v>80</v>
      </c>
      <c r="H1337" s="57"/>
      <c r="I1337" s="57"/>
      <c r="J1337" s="57">
        <f t="shared" si="196"/>
        <v>80</v>
      </c>
      <c r="K1337" s="56">
        <f t="shared" si="199"/>
        <v>4.681491389399766E-2</v>
      </c>
      <c r="L1337" s="54">
        <f t="shared" si="200"/>
        <v>172.27888312991138</v>
      </c>
      <c r="M1337" s="54">
        <f t="shared" si="201"/>
        <v>37.901354288580507</v>
      </c>
      <c r="N1337" s="54">
        <f t="shared" si="197"/>
        <v>53.406453770272527</v>
      </c>
      <c r="O1337" s="54">
        <v>13.165957446808511</v>
      </c>
      <c r="P1337" s="56">
        <f t="shared" si="198"/>
        <v>8.6802574612041813E-2</v>
      </c>
    </row>
    <row r="1338" spans="1:16" x14ac:dyDescent="0.2">
      <c r="A1338" s="57">
        <f t="shared" si="202"/>
        <v>7</v>
      </c>
      <c r="B1338" s="57" t="s">
        <v>1584</v>
      </c>
      <c r="C1338" s="240">
        <v>3475.5</v>
      </c>
      <c r="D1338" s="59"/>
      <c r="E1338" s="60"/>
      <c r="F1338" s="57">
        <f t="shared" si="195"/>
        <v>3475.5</v>
      </c>
      <c r="G1338" s="57">
        <v>70</v>
      </c>
      <c r="H1338" s="57"/>
      <c r="I1338" s="57"/>
      <c r="J1338" s="57">
        <f t="shared" si="196"/>
        <v>70</v>
      </c>
      <c r="K1338" s="56">
        <f t="shared" si="199"/>
        <v>4.0963049657247952E-2</v>
      </c>
      <c r="L1338" s="54">
        <f t="shared" si="200"/>
        <v>150.74402273867247</v>
      </c>
      <c r="M1338" s="54">
        <f t="shared" si="201"/>
        <v>33.163685002507947</v>
      </c>
      <c r="N1338" s="54">
        <f t="shared" si="197"/>
        <v>46.730647048988466</v>
      </c>
      <c r="O1338" s="54">
        <v>11.520212765957446</v>
      </c>
      <c r="P1338" s="56">
        <f t="shared" si="198"/>
        <v>6.9675893412782713E-2</v>
      </c>
    </row>
    <row r="1339" spans="1:16" x14ac:dyDescent="0.2">
      <c r="A1339" s="57">
        <f t="shared" si="202"/>
        <v>8</v>
      </c>
      <c r="B1339" s="57" t="s">
        <v>1979</v>
      </c>
      <c r="C1339" s="240">
        <v>3043.6</v>
      </c>
      <c r="D1339" s="59"/>
      <c r="E1339" s="60"/>
      <c r="F1339" s="57">
        <f t="shared" si="195"/>
        <v>3043.6</v>
      </c>
      <c r="G1339" s="57">
        <v>70</v>
      </c>
      <c r="H1339" s="57"/>
      <c r="I1339" s="57"/>
      <c r="J1339" s="57">
        <f t="shared" si="196"/>
        <v>70</v>
      </c>
      <c r="K1339" s="56">
        <f t="shared" si="199"/>
        <v>4.0963049657247952E-2</v>
      </c>
      <c r="L1339" s="54">
        <f t="shared" si="200"/>
        <v>150.74402273867247</v>
      </c>
      <c r="M1339" s="54">
        <f t="shared" si="201"/>
        <v>33.163685002507947</v>
      </c>
      <c r="N1339" s="54">
        <f t="shared" si="197"/>
        <v>46.730647048988466</v>
      </c>
      <c r="O1339" s="54">
        <v>11.520212765957446</v>
      </c>
      <c r="P1339" s="56">
        <f t="shared" si="198"/>
        <v>7.9563203954569034E-2</v>
      </c>
    </row>
    <row r="1340" spans="1:16" x14ac:dyDescent="0.2">
      <c r="A1340" s="57">
        <f t="shared" si="202"/>
        <v>9</v>
      </c>
      <c r="B1340" s="57" t="s">
        <v>1585</v>
      </c>
      <c r="C1340" s="240">
        <v>7039.4</v>
      </c>
      <c r="D1340" s="59"/>
      <c r="E1340" s="60">
        <v>816.4</v>
      </c>
      <c r="F1340" s="57">
        <f t="shared" si="195"/>
        <v>7855.7999999999993</v>
      </c>
      <c r="G1340" s="57">
        <v>131</v>
      </c>
      <c r="H1340" s="57"/>
      <c r="I1340" s="57">
        <v>4</v>
      </c>
      <c r="J1340" s="57">
        <f t="shared" si="196"/>
        <v>135</v>
      </c>
      <c r="K1340" s="56">
        <f t="shared" si="199"/>
        <v>7.900016719612106E-2</v>
      </c>
      <c r="L1340" s="54">
        <f t="shared" si="200"/>
        <v>290.72061528172549</v>
      </c>
      <c r="M1340" s="54">
        <f t="shared" si="201"/>
        <v>63.958535361979607</v>
      </c>
      <c r="N1340" s="54">
        <f t="shared" si="197"/>
        <v>90.123390737334901</v>
      </c>
      <c r="O1340" s="54">
        <v>22.217553191489358</v>
      </c>
      <c r="P1340" s="56">
        <f t="shared" si="198"/>
        <v>5.9449081515890088E-2</v>
      </c>
    </row>
    <row r="1341" spans="1:16" x14ac:dyDescent="0.2">
      <c r="A1341" s="57">
        <f t="shared" si="202"/>
        <v>10</v>
      </c>
      <c r="B1341" s="57" t="s">
        <v>1586</v>
      </c>
      <c r="C1341" s="240">
        <v>10010.700000000001</v>
      </c>
      <c r="D1341" s="59">
        <v>269</v>
      </c>
      <c r="E1341" s="60"/>
      <c r="F1341" s="57">
        <f t="shared" si="195"/>
        <v>10279.700000000001</v>
      </c>
      <c r="G1341" s="57">
        <v>218</v>
      </c>
      <c r="H1341" s="57">
        <v>1</v>
      </c>
      <c r="I1341" s="57"/>
      <c r="J1341" s="57">
        <f t="shared" si="196"/>
        <v>219</v>
      </c>
      <c r="K1341" s="56">
        <f t="shared" si="199"/>
        <v>0.1281558267848186</v>
      </c>
      <c r="L1341" s="54">
        <f t="shared" si="200"/>
        <v>471.61344256813243</v>
      </c>
      <c r="M1341" s="54">
        <f t="shared" si="201"/>
        <v>103.75495736498914</v>
      </c>
      <c r="N1341" s="54">
        <f t="shared" si="197"/>
        <v>146.20016719612104</v>
      </c>
      <c r="O1341" s="54">
        <v>36.04180851063829</v>
      </c>
      <c r="P1341" s="56">
        <f t="shared" si="198"/>
        <v>7.3699658126198303E-2</v>
      </c>
    </row>
    <row r="1342" spans="1:16" x14ac:dyDescent="0.2">
      <c r="A1342" s="57">
        <f t="shared" si="202"/>
        <v>11</v>
      </c>
      <c r="B1342" s="57" t="s">
        <v>1587</v>
      </c>
      <c r="C1342" s="240">
        <v>9985.1</v>
      </c>
      <c r="D1342" s="59">
        <v>248.8</v>
      </c>
      <c r="E1342" s="60"/>
      <c r="F1342" s="57">
        <f t="shared" si="195"/>
        <v>10233.9</v>
      </c>
      <c r="G1342" s="57">
        <v>218</v>
      </c>
      <c r="H1342" s="57">
        <v>2</v>
      </c>
      <c r="I1342" s="57"/>
      <c r="J1342" s="57">
        <f t="shared" si="196"/>
        <v>220</v>
      </c>
      <c r="K1342" s="56">
        <f t="shared" si="199"/>
        <v>0.12874101320849357</v>
      </c>
      <c r="L1342" s="54">
        <f t="shared" si="200"/>
        <v>473.76692860725632</v>
      </c>
      <c r="M1342" s="54">
        <f t="shared" si="201"/>
        <v>104.22872429359639</v>
      </c>
      <c r="N1342" s="54">
        <f t="shared" si="197"/>
        <v>146.86774786824947</v>
      </c>
      <c r="O1342" s="54">
        <v>36.206382978723397</v>
      </c>
      <c r="P1342" s="56">
        <f t="shared" si="198"/>
        <v>7.436752203439799E-2</v>
      </c>
    </row>
    <row r="1343" spans="1:16" x14ac:dyDescent="0.2">
      <c r="A1343" s="57">
        <f t="shared" si="202"/>
        <v>12</v>
      </c>
      <c r="B1343" s="57" t="s">
        <v>1980</v>
      </c>
      <c r="C1343" s="240">
        <v>4399.7</v>
      </c>
      <c r="D1343" s="59"/>
      <c r="E1343" s="60"/>
      <c r="F1343" s="57">
        <f t="shared" si="195"/>
        <v>4399.7</v>
      </c>
      <c r="G1343" s="57">
        <v>95</v>
      </c>
      <c r="H1343" s="57"/>
      <c r="I1343" s="57"/>
      <c r="J1343" s="57">
        <f t="shared" si="196"/>
        <v>95</v>
      </c>
      <c r="K1343" s="56">
        <f t="shared" si="199"/>
        <v>5.5592710249122226E-2</v>
      </c>
      <c r="L1343" s="54">
        <f t="shared" si="200"/>
        <v>204.5811737167698</v>
      </c>
      <c r="M1343" s="54">
        <f t="shared" si="201"/>
        <v>45.007858217689353</v>
      </c>
      <c r="N1343" s="54">
        <f t="shared" si="197"/>
        <v>63.420163852198634</v>
      </c>
      <c r="O1343" s="54">
        <v>15.634574468085104</v>
      </c>
      <c r="P1343" s="56">
        <f t="shared" si="198"/>
        <v>7.4696858934641647E-2</v>
      </c>
    </row>
    <row r="1344" spans="1:16" x14ac:dyDescent="0.2">
      <c r="A1344" s="57">
        <f t="shared" si="202"/>
        <v>13</v>
      </c>
      <c r="B1344" s="57" t="s">
        <v>1588</v>
      </c>
      <c r="C1344" s="240">
        <v>4393.8999999999996</v>
      </c>
      <c r="D1344" s="59"/>
      <c r="E1344" s="60"/>
      <c r="F1344" s="57">
        <f t="shared" si="195"/>
        <v>4393.8999999999996</v>
      </c>
      <c r="G1344" s="57">
        <v>95</v>
      </c>
      <c r="H1344" s="57"/>
      <c r="I1344" s="57"/>
      <c r="J1344" s="57">
        <f t="shared" si="196"/>
        <v>95</v>
      </c>
      <c r="K1344" s="56">
        <f t="shared" si="199"/>
        <v>5.5592710249122226E-2</v>
      </c>
      <c r="L1344" s="54">
        <f t="shared" si="200"/>
        <v>204.5811737167698</v>
      </c>
      <c r="M1344" s="54">
        <f t="shared" si="201"/>
        <v>45.007858217689353</v>
      </c>
      <c r="N1344" s="54">
        <f t="shared" si="197"/>
        <v>63.420163852198634</v>
      </c>
      <c r="O1344" s="54">
        <v>15.634574468085104</v>
      </c>
      <c r="P1344" s="56">
        <f t="shared" si="198"/>
        <v>7.4795459672441986E-2</v>
      </c>
    </row>
    <row r="1345" spans="1:16" x14ac:dyDescent="0.2">
      <c r="A1345" s="57">
        <f t="shared" si="202"/>
        <v>14</v>
      </c>
      <c r="B1345" s="57" t="s">
        <v>1589</v>
      </c>
      <c r="C1345" s="240">
        <v>13614.8</v>
      </c>
      <c r="D1345" s="59"/>
      <c r="E1345" s="60">
        <v>2083.39</v>
      </c>
      <c r="F1345" s="57">
        <f t="shared" si="195"/>
        <v>15698.189999999999</v>
      </c>
      <c r="G1345" s="57">
        <v>259</v>
      </c>
      <c r="H1345" s="57"/>
      <c r="I1345" s="57">
        <v>14</v>
      </c>
      <c r="J1345" s="57">
        <f t="shared" si="196"/>
        <v>273</v>
      </c>
      <c r="K1345" s="56">
        <f t="shared" si="199"/>
        <v>0.15975589366326703</v>
      </c>
      <c r="L1345" s="54">
        <f t="shared" si="200"/>
        <v>587.90168868082264</v>
      </c>
      <c r="M1345" s="54">
        <f t="shared" si="201"/>
        <v>129.33837150978098</v>
      </c>
      <c r="N1345" s="54">
        <f t="shared" si="197"/>
        <v>182.24952349105502</v>
      </c>
      <c r="O1345" s="54">
        <v>44.928829787234044</v>
      </c>
      <c r="P1345" s="56">
        <f t="shared" si="198"/>
        <v>6.016097483014874E-2</v>
      </c>
    </row>
    <row r="1346" spans="1:16" x14ac:dyDescent="0.2">
      <c r="A1346" s="57">
        <f t="shared" si="202"/>
        <v>15</v>
      </c>
      <c r="B1346" s="57" t="s">
        <v>1590</v>
      </c>
      <c r="C1346" s="240">
        <v>3086.6</v>
      </c>
      <c r="D1346" s="59"/>
      <c r="E1346" s="60"/>
      <c r="F1346" s="57">
        <f t="shared" si="195"/>
        <v>3086.6</v>
      </c>
      <c r="G1346" s="57">
        <v>72</v>
      </c>
      <c r="H1346" s="57"/>
      <c r="I1346" s="57"/>
      <c r="J1346" s="57">
        <f t="shared" si="196"/>
        <v>72</v>
      </c>
      <c r="K1346" s="56">
        <f t="shared" si="199"/>
        <v>4.2133422504597895E-2</v>
      </c>
      <c r="L1346" s="54">
        <f t="shared" si="200"/>
        <v>155.05099481692025</v>
      </c>
      <c r="M1346" s="54">
        <f t="shared" si="201"/>
        <v>34.111218859722456</v>
      </c>
      <c r="N1346" s="54">
        <f t="shared" si="197"/>
        <v>48.065808393245277</v>
      </c>
      <c r="O1346" s="54">
        <v>11.849361702127659</v>
      </c>
      <c r="P1346" s="56">
        <f t="shared" si="198"/>
        <v>8.069635967472806E-2</v>
      </c>
    </row>
    <row r="1347" spans="1:16" x14ac:dyDescent="0.2">
      <c r="A1347" s="57">
        <f t="shared" si="202"/>
        <v>16</v>
      </c>
      <c r="B1347" s="57" t="s">
        <v>1591</v>
      </c>
      <c r="C1347" s="240">
        <v>3011.7</v>
      </c>
      <c r="D1347" s="59"/>
      <c r="E1347" s="60"/>
      <c r="F1347" s="57">
        <f t="shared" si="195"/>
        <v>3011.7</v>
      </c>
      <c r="G1347" s="57">
        <v>72</v>
      </c>
      <c r="H1347" s="57"/>
      <c r="I1347" s="57"/>
      <c r="J1347" s="57">
        <f t="shared" si="196"/>
        <v>72</v>
      </c>
      <c r="K1347" s="56">
        <f t="shared" si="199"/>
        <v>4.2133422504597895E-2</v>
      </c>
      <c r="L1347" s="54">
        <f t="shared" si="200"/>
        <v>155.05099481692025</v>
      </c>
      <c r="M1347" s="54">
        <f t="shared" si="201"/>
        <v>34.111218859722456</v>
      </c>
      <c r="N1347" s="54">
        <f t="shared" si="197"/>
        <v>48.065808393245277</v>
      </c>
      <c r="O1347" s="54">
        <v>11.849361702127659</v>
      </c>
      <c r="P1347" s="56">
        <f t="shared" si="198"/>
        <v>8.2703251908229788E-2</v>
      </c>
    </row>
    <row r="1348" spans="1:16" x14ac:dyDescent="0.2">
      <c r="A1348" s="57">
        <f t="shared" si="202"/>
        <v>17</v>
      </c>
      <c r="B1348" s="57" t="s">
        <v>1592</v>
      </c>
      <c r="C1348" s="240">
        <v>4401.5</v>
      </c>
      <c r="D1348" s="59"/>
      <c r="E1348" s="60"/>
      <c r="F1348" s="57">
        <f t="shared" si="195"/>
        <v>4401.5</v>
      </c>
      <c r="G1348" s="57">
        <v>95</v>
      </c>
      <c r="H1348" s="57"/>
      <c r="I1348" s="57"/>
      <c r="J1348" s="57">
        <f t="shared" si="196"/>
        <v>95</v>
      </c>
      <c r="K1348" s="56">
        <f t="shared" si="199"/>
        <v>5.5592710249122226E-2</v>
      </c>
      <c r="L1348" s="54">
        <f t="shared" si="200"/>
        <v>204.5811737167698</v>
      </c>
      <c r="M1348" s="54">
        <f t="shared" si="201"/>
        <v>45.007858217689353</v>
      </c>
      <c r="N1348" s="54">
        <f t="shared" si="197"/>
        <v>63.420163852198634</v>
      </c>
      <c r="O1348" s="54">
        <v>15.634574468085104</v>
      </c>
      <c r="P1348" s="56">
        <f t="shared" si="198"/>
        <v>7.466631154259748E-2</v>
      </c>
    </row>
    <row r="1349" spans="1:16" x14ac:dyDescent="0.2">
      <c r="A1349" s="57">
        <f t="shared" si="202"/>
        <v>18</v>
      </c>
      <c r="B1349" s="57" t="s">
        <v>1593</v>
      </c>
      <c r="C1349" s="240">
        <v>4380.8999999999996</v>
      </c>
      <c r="D1349" s="59"/>
      <c r="E1349" s="60"/>
      <c r="F1349" s="57">
        <f t="shared" si="195"/>
        <v>4380.8999999999996</v>
      </c>
      <c r="G1349" s="57">
        <v>96</v>
      </c>
      <c r="H1349" s="57"/>
      <c r="I1349" s="57"/>
      <c r="J1349" s="57">
        <f t="shared" si="196"/>
        <v>96</v>
      </c>
      <c r="K1349" s="56">
        <f t="shared" si="199"/>
        <v>5.6177896672797198E-2</v>
      </c>
      <c r="L1349" s="54">
        <f t="shared" si="200"/>
        <v>206.73465975589369</v>
      </c>
      <c r="M1349" s="54">
        <f t="shared" si="201"/>
        <v>45.481625146296615</v>
      </c>
      <c r="N1349" s="54">
        <f t="shared" si="197"/>
        <v>64.087744524327036</v>
      </c>
      <c r="O1349" s="54">
        <v>15.799148936170212</v>
      </c>
      <c r="P1349" s="56">
        <f t="shared" si="198"/>
        <v>7.5807066667280154E-2</v>
      </c>
    </row>
    <row r="1350" spans="1:16" x14ac:dyDescent="0.2">
      <c r="A1350" s="57">
        <f t="shared" si="202"/>
        <v>19</v>
      </c>
      <c r="B1350" s="57" t="s">
        <v>1595</v>
      </c>
      <c r="C1350" s="240">
        <v>9529.6</v>
      </c>
      <c r="D1350" s="59"/>
      <c r="E1350" s="60">
        <v>1865.5</v>
      </c>
      <c r="F1350" s="57">
        <f t="shared" si="195"/>
        <v>11395.1</v>
      </c>
      <c r="G1350" s="57">
        <v>192</v>
      </c>
      <c r="H1350" s="57"/>
      <c r="I1350" s="57">
        <v>8</v>
      </c>
      <c r="J1350" s="57">
        <f t="shared" si="196"/>
        <v>200</v>
      </c>
      <c r="K1350" s="56">
        <f t="shared" si="199"/>
        <v>0.11703728473499415</v>
      </c>
      <c r="L1350" s="54">
        <f t="shared" si="200"/>
        <v>430.6972078247785</v>
      </c>
      <c r="M1350" s="54">
        <f t="shared" si="201"/>
        <v>94.753385721451266</v>
      </c>
      <c r="N1350" s="54">
        <f t="shared" si="197"/>
        <v>133.51613442568134</v>
      </c>
      <c r="O1350" s="54">
        <v>32.914893617021271</v>
      </c>
      <c r="P1350" s="56">
        <f t="shared" si="198"/>
        <v>6.0717468173946028E-2</v>
      </c>
    </row>
    <row r="1351" spans="1:16" x14ac:dyDescent="0.2">
      <c r="A1351" s="57">
        <f t="shared" si="202"/>
        <v>20</v>
      </c>
      <c r="B1351" s="57" t="s">
        <v>1596</v>
      </c>
      <c r="C1351" s="240">
        <v>1989.5</v>
      </c>
      <c r="D1351" s="59"/>
      <c r="E1351" s="60">
        <v>39.200000000000003</v>
      </c>
      <c r="F1351" s="57">
        <f t="shared" si="195"/>
        <v>2028.7</v>
      </c>
      <c r="G1351" s="57">
        <v>35</v>
      </c>
      <c r="H1351" s="57"/>
      <c r="I1351" s="57">
        <v>1</v>
      </c>
      <c r="J1351" s="57">
        <f t="shared" si="196"/>
        <v>36</v>
      </c>
      <c r="K1351" s="56">
        <f t="shared" si="199"/>
        <v>2.1066711252298947E-2</v>
      </c>
      <c r="L1351" s="54">
        <f t="shared" si="200"/>
        <v>77.525497408460126</v>
      </c>
      <c r="M1351" s="54">
        <f t="shared" si="201"/>
        <v>17.055609429861228</v>
      </c>
      <c r="N1351" s="54">
        <f t="shared" si="197"/>
        <v>24.032904196622638</v>
      </c>
      <c r="O1351" s="54">
        <v>5.9246808510638296</v>
      </c>
      <c r="P1351" s="56">
        <f t="shared" si="198"/>
        <v>6.1388422086068817E-2</v>
      </c>
    </row>
    <row r="1352" spans="1:16" x14ac:dyDescent="0.2">
      <c r="A1352" s="57">
        <f t="shared" si="202"/>
        <v>21</v>
      </c>
      <c r="B1352" s="57" t="s">
        <v>1597</v>
      </c>
      <c r="C1352" s="240">
        <v>2017.8</v>
      </c>
      <c r="D1352" s="59"/>
      <c r="E1352" s="60"/>
      <c r="F1352" s="57">
        <f t="shared" si="195"/>
        <v>2017.8</v>
      </c>
      <c r="G1352" s="57">
        <v>36</v>
      </c>
      <c r="H1352" s="57"/>
      <c r="I1352" s="57"/>
      <c r="J1352" s="57">
        <f t="shared" si="196"/>
        <v>36</v>
      </c>
      <c r="K1352" s="56">
        <f t="shared" si="199"/>
        <v>2.1066711252298947E-2</v>
      </c>
      <c r="L1352" s="54">
        <f t="shared" si="200"/>
        <v>77.525497408460126</v>
      </c>
      <c r="M1352" s="54">
        <f t="shared" si="201"/>
        <v>17.055609429861228</v>
      </c>
      <c r="N1352" s="54">
        <f t="shared" si="197"/>
        <v>24.032904196622638</v>
      </c>
      <c r="O1352" s="54">
        <v>5.9246808510638296</v>
      </c>
      <c r="P1352" s="56">
        <f t="shared" si="198"/>
        <v>6.1720037608290125E-2</v>
      </c>
    </row>
    <row r="1353" spans="1:16" x14ac:dyDescent="0.2">
      <c r="A1353" s="57">
        <f t="shared" si="202"/>
        <v>22</v>
      </c>
      <c r="B1353" s="57" t="s">
        <v>1598</v>
      </c>
      <c r="C1353" s="240">
        <v>2036.7</v>
      </c>
      <c r="D1353" s="59"/>
      <c r="E1353" s="60"/>
      <c r="F1353" s="57">
        <f t="shared" si="195"/>
        <v>2036.7</v>
      </c>
      <c r="G1353" s="57">
        <v>36</v>
      </c>
      <c r="H1353" s="57"/>
      <c r="I1353" s="57"/>
      <c r="J1353" s="57">
        <f t="shared" si="196"/>
        <v>36</v>
      </c>
      <c r="K1353" s="56">
        <f t="shared" si="199"/>
        <v>2.1066711252298947E-2</v>
      </c>
      <c r="L1353" s="54">
        <f t="shared" si="200"/>
        <v>77.525497408460126</v>
      </c>
      <c r="M1353" s="54">
        <f t="shared" si="201"/>
        <v>17.055609429861228</v>
      </c>
      <c r="N1353" s="54">
        <f t="shared" si="197"/>
        <v>24.032904196622638</v>
      </c>
      <c r="O1353" s="54">
        <v>5.9246808510638296</v>
      </c>
      <c r="P1353" s="56">
        <f t="shared" si="198"/>
        <v>6.1147293114355482E-2</v>
      </c>
    </row>
    <row r="1354" spans="1:16" x14ac:dyDescent="0.2">
      <c r="A1354" s="57">
        <f t="shared" si="202"/>
        <v>23</v>
      </c>
      <c r="B1354" s="57" t="s">
        <v>1599</v>
      </c>
      <c r="C1354" s="240">
        <v>1983.9</v>
      </c>
      <c r="D1354" s="59"/>
      <c r="E1354" s="60">
        <v>39.4</v>
      </c>
      <c r="F1354" s="57">
        <f t="shared" si="195"/>
        <v>2023.3000000000002</v>
      </c>
      <c r="G1354" s="57">
        <v>35</v>
      </c>
      <c r="H1354" s="57"/>
      <c r="I1354" s="57">
        <v>1</v>
      </c>
      <c r="J1354" s="57">
        <f t="shared" si="196"/>
        <v>36</v>
      </c>
      <c r="K1354" s="56">
        <f t="shared" si="199"/>
        <v>2.1066711252298947E-2</v>
      </c>
      <c r="L1354" s="54">
        <f t="shared" si="200"/>
        <v>77.525497408460126</v>
      </c>
      <c r="M1354" s="54">
        <f t="shared" si="201"/>
        <v>17.055609429861228</v>
      </c>
      <c r="N1354" s="54">
        <f t="shared" si="197"/>
        <v>24.032904196622638</v>
      </c>
      <c r="O1354" s="54">
        <v>5.9246808510638296</v>
      </c>
      <c r="P1354" s="56">
        <f t="shared" si="198"/>
        <v>6.1552262089659367E-2</v>
      </c>
    </row>
    <row r="1355" spans="1:16" x14ac:dyDescent="0.2">
      <c r="A1355" s="57">
        <f t="shared" si="202"/>
        <v>24</v>
      </c>
      <c r="B1355" s="57" t="s">
        <v>1600</v>
      </c>
      <c r="C1355" s="240">
        <v>5840.7</v>
      </c>
      <c r="D1355" s="59"/>
      <c r="E1355" s="60"/>
      <c r="F1355" s="57">
        <f t="shared" si="195"/>
        <v>5840.7</v>
      </c>
      <c r="G1355" s="57">
        <v>119</v>
      </c>
      <c r="H1355" s="57"/>
      <c r="I1355" s="57"/>
      <c r="J1355" s="57">
        <f t="shared" si="196"/>
        <v>119</v>
      </c>
      <c r="K1355" s="56">
        <f t="shared" si="199"/>
        <v>6.9637184417321515E-2</v>
      </c>
      <c r="L1355" s="54">
        <f t="shared" si="200"/>
        <v>256.26483865574318</v>
      </c>
      <c r="M1355" s="54">
        <f t="shared" si="201"/>
        <v>56.378264504263498</v>
      </c>
      <c r="N1355" s="54">
        <f t="shared" si="197"/>
        <v>79.442099983280386</v>
      </c>
      <c r="O1355" s="54">
        <v>19.584361702127659</v>
      </c>
      <c r="P1355" s="56">
        <f t="shared" si="198"/>
        <v>7.0482915548720992E-2</v>
      </c>
    </row>
    <row r="1356" spans="1:16" x14ac:dyDescent="0.2">
      <c r="A1356" s="57">
        <f t="shared" si="202"/>
        <v>25</v>
      </c>
      <c r="B1356" s="57" t="s">
        <v>1601</v>
      </c>
      <c r="C1356" s="240">
        <v>6026.6</v>
      </c>
      <c r="D1356" s="59"/>
      <c r="E1356" s="60"/>
      <c r="F1356" s="57">
        <f t="shared" si="195"/>
        <v>6026.6</v>
      </c>
      <c r="G1356" s="57">
        <v>119</v>
      </c>
      <c r="H1356" s="57"/>
      <c r="I1356" s="57"/>
      <c r="J1356" s="57">
        <f t="shared" si="196"/>
        <v>119</v>
      </c>
      <c r="K1356" s="56">
        <f t="shared" si="199"/>
        <v>6.9637184417321515E-2</v>
      </c>
      <c r="L1356" s="54">
        <f t="shared" si="200"/>
        <v>256.26483865574318</v>
      </c>
      <c r="M1356" s="54">
        <f t="shared" si="201"/>
        <v>56.378264504263498</v>
      </c>
      <c r="N1356" s="54">
        <f t="shared" si="197"/>
        <v>79.442099983280386</v>
      </c>
      <c r="O1356" s="54">
        <v>19.584361702127659</v>
      </c>
      <c r="P1356" s="56">
        <f t="shared" si="198"/>
        <v>6.8308758644246292E-2</v>
      </c>
    </row>
    <row r="1357" spans="1:16" x14ac:dyDescent="0.2">
      <c r="A1357" s="57">
        <f t="shared" si="202"/>
        <v>26</v>
      </c>
      <c r="B1357" s="57" t="s">
        <v>1602</v>
      </c>
      <c r="C1357" s="240">
        <v>5850.8</v>
      </c>
      <c r="D1357" s="59"/>
      <c r="E1357" s="60"/>
      <c r="F1357" s="57">
        <f t="shared" si="195"/>
        <v>5850.8</v>
      </c>
      <c r="G1357" s="57">
        <v>120</v>
      </c>
      <c r="H1357" s="57"/>
      <c r="I1357" s="57"/>
      <c r="J1357" s="57">
        <f t="shared" si="196"/>
        <v>120</v>
      </c>
      <c r="K1357" s="56">
        <f t="shared" si="199"/>
        <v>7.0222370840996487E-2</v>
      </c>
      <c r="L1357" s="54">
        <f t="shared" si="200"/>
        <v>258.41832469486707</v>
      </c>
      <c r="M1357" s="54">
        <f t="shared" si="201"/>
        <v>56.852031432870753</v>
      </c>
      <c r="N1357" s="54">
        <f t="shared" si="197"/>
        <v>80.109680655408795</v>
      </c>
      <c r="O1357" s="54">
        <v>19.748936170212765</v>
      </c>
      <c r="P1357" s="56">
        <f t="shared" si="198"/>
        <v>7.0952514690872936E-2</v>
      </c>
    </row>
    <row r="1358" spans="1:16" x14ac:dyDescent="0.2">
      <c r="A1358" s="57">
        <f t="shared" si="202"/>
        <v>27</v>
      </c>
      <c r="B1358" s="57" t="s">
        <v>1603</v>
      </c>
      <c r="C1358" s="240">
        <v>7972.6</v>
      </c>
      <c r="D1358" s="59"/>
      <c r="E1358" s="60"/>
      <c r="F1358" s="57">
        <f t="shared" si="195"/>
        <v>7972.6</v>
      </c>
      <c r="G1358" s="57">
        <v>143</v>
      </c>
      <c r="H1358" s="57"/>
      <c r="I1358" s="57"/>
      <c r="J1358" s="57">
        <f t="shared" si="196"/>
        <v>143</v>
      </c>
      <c r="K1358" s="56">
        <f t="shared" si="199"/>
        <v>8.3681658585520818E-2</v>
      </c>
      <c r="L1358" s="54">
        <f t="shared" si="200"/>
        <v>307.94850359471661</v>
      </c>
      <c r="M1358" s="54">
        <f t="shared" si="201"/>
        <v>67.74867079083765</v>
      </c>
      <c r="N1358" s="54">
        <f t="shared" si="197"/>
        <v>95.464036114362145</v>
      </c>
      <c r="O1358" s="54">
        <v>23.534148936170212</v>
      </c>
      <c r="P1358" s="56">
        <f t="shared" si="198"/>
        <v>6.2049439258972806E-2</v>
      </c>
    </row>
    <row r="1359" spans="1:16" x14ac:dyDescent="0.2">
      <c r="A1359" s="57">
        <f t="shared" si="202"/>
        <v>28</v>
      </c>
      <c r="B1359" s="57" t="s">
        <v>1604</v>
      </c>
      <c r="C1359" s="240">
        <v>4276.3</v>
      </c>
      <c r="D1359" s="59"/>
      <c r="E1359" s="60"/>
      <c r="F1359" s="57">
        <f t="shared" si="195"/>
        <v>4276.3</v>
      </c>
      <c r="G1359" s="57">
        <v>95</v>
      </c>
      <c r="H1359" s="57"/>
      <c r="I1359" s="57"/>
      <c r="J1359" s="57">
        <f t="shared" si="196"/>
        <v>95</v>
      </c>
      <c r="K1359" s="56">
        <f t="shared" si="199"/>
        <v>5.5592710249122226E-2</v>
      </c>
      <c r="L1359" s="54">
        <f t="shared" si="200"/>
        <v>204.5811737167698</v>
      </c>
      <c r="M1359" s="54">
        <f t="shared" si="201"/>
        <v>45.007858217689353</v>
      </c>
      <c r="N1359" s="54">
        <f t="shared" si="197"/>
        <v>63.420163852198634</v>
      </c>
      <c r="O1359" s="54">
        <v>15.634574468085104</v>
      </c>
      <c r="P1359" s="56">
        <f t="shared" si="198"/>
        <v>7.6852365422150654E-2</v>
      </c>
    </row>
    <row r="1360" spans="1:16" x14ac:dyDescent="0.2">
      <c r="A1360" s="57">
        <f t="shared" si="202"/>
        <v>29</v>
      </c>
      <c r="B1360" s="57" t="s">
        <v>1605</v>
      </c>
      <c r="C1360" s="240">
        <v>4367.5</v>
      </c>
      <c r="D1360" s="59"/>
      <c r="E1360" s="60"/>
      <c r="F1360" s="57">
        <f t="shared" si="195"/>
        <v>4367.5</v>
      </c>
      <c r="G1360" s="57">
        <v>95</v>
      </c>
      <c r="H1360" s="57"/>
      <c r="I1360" s="57"/>
      <c r="J1360" s="57">
        <f t="shared" si="196"/>
        <v>95</v>
      </c>
      <c r="K1360" s="56">
        <f t="shared" si="199"/>
        <v>5.5592710249122226E-2</v>
      </c>
      <c r="L1360" s="54">
        <f t="shared" si="200"/>
        <v>204.5811737167698</v>
      </c>
      <c r="M1360" s="54">
        <f t="shared" si="201"/>
        <v>45.007858217689353</v>
      </c>
      <c r="N1360" s="54">
        <f t="shared" si="197"/>
        <v>63.420163852198634</v>
      </c>
      <c r="O1360" s="54">
        <v>15.634574468085104</v>
      </c>
      <c r="P1360" s="56">
        <f t="shared" si="198"/>
        <v>7.5247571895762533E-2</v>
      </c>
    </row>
    <row r="1361" spans="1:16" x14ac:dyDescent="0.2">
      <c r="A1361" s="57">
        <f t="shared" si="202"/>
        <v>30</v>
      </c>
      <c r="B1361" s="57" t="s">
        <v>1606</v>
      </c>
      <c r="C1361" s="240">
        <v>4175.8999999999996</v>
      </c>
      <c r="D1361" s="59"/>
      <c r="E1361" s="60"/>
      <c r="F1361" s="57">
        <f t="shared" si="195"/>
        <v>4175.8999999999996</v>
      </c>
      <c r="G1361" s="57">
        <v>72</v>
      </c>
      <c r="H1361" s="57"/>
      <c r="I1361" s="57"/>
      <c r="J1361" s="57">
        <f t="shared" si="196"/>
        <v>72</v>
      </c>
      <c r="K1361" s="56">
        <f t="shared" si="199"/>
        <v>4.2133422504597895E-2</v>
      </c>
      <c r="L1361" s="54">
        <f t="shared" si="200"/>
        <v>155.05099481692025</v>
      </c>
      <c r="M1361" s="54">
        <f t="shared" si="201"/>
        <v>34.111218859722456</v>
      </c>
      <c r="N1361" s="54">
        <f t="shared" si="197"/>
        <v>48.065808393245277</v>
      </c>
      <c r="O1361" s="54">
        <v>11.849361702127659</v>
      </c>
      <c r="P1361" s="56">
        <f t="shared" si="198"/>
        <v>5.9646395692429334E-2</v>
      </c>
    </row>
    <row r="1362" spans="1:16" x14ac:dyDescent="0.2">
      <c r="A1362" s="57">
        <f t="shared" si="202"/>
        <v>31</v>
      </c>
      <c r="B1362" s="57" t="s">
        <v>1607</v>
      </c>
      <c r="C1362" s="240">
        <v>12124</v>
      </c>
      <c r="D1362" s="59"/>
      <c r="E1362" s="60">
        <v>87.2</v>
      </c>
      <c r="F1362" s="57">
        <f t="shared" si="195"/>
        <v>12211.2</v>
      </c>
      <c r="G1362" s="57">
        <v>216</v>
      </c>
      <c r="H1362" s="57"/>
      <c r="I1362" s="57">
        <v>2</v>
      </c>
      <c r="J1362" s="57">
        <f t="shared" si="196"/>
        <v>218</v>
      </c>
      <c r="K1362" s="56">
        <f t="shared" si="199"/>
        <v>0.12757064036114363</v>
      </c>
      <c r="L1362" s="54">
        <f t="shared" si="200"/>
        <v>469.45995652900854</v>
      </c>
      <c r="M1362" s="54">
        <f t="shared" si="201"/>
        <v>103.28119043638188</v>
      </c>
      <c r="N1362" s="54">
        <f t="shared" si="197"/>
        <v>145.53258652399265</v>
      </c>
      <c r="O1362" s="54">
        <v>35.877234042553184</v>
      </c>
      <c r="P1362" s="56">
        <f t="shared" si="198"/>
        <v>6.1758956329593828E-2</v>
      </c>
    </row>
    <row r="1363" spans="1:16" x14ac:dyDescent="0.2">
      <c r="A1363" s="57">
        <f t="shared" si="202"/>
        <v>32</v>
      </c>
      <c r="B1363" s="57" t="s">
        <v>1608</v>
      </c>
      <c r="C1363" s="240">
        <v>5787.7</v>
      </c>
      <c r="D1363" s="59"/>
      <c r="E1363" s="60"/>
      <c r="F1363" s="57">
        <f t="shared" si="195"/>
        <v>5787.7</v>
      </c>
      <c r="G1363" s="57">
        <v>119</v>
      </c>
      <c r="H1363" s="57"/>
      <c r="I1363" s="57"/>
      <c r="J1363" s="57">
        <f t="shared" si="196"/>
        <v>119</v>
      </c>
      <c r="K1363" s="56">
        <f t="shared" si="199"/>
        <v>6.9637184417321515E-2</v>
      </c>
      <c r="L1363" s="54">
        <f t="shared" si="200"/>
        <v>256.26483865574318</v>
      </c>
      <c r="M1363" s="54">
        <f t="shared" si="201"/>
        <v>56.378264504263498</v>
      </c>
      <c r="N1363" s="54">
        <f t="shared" si="197"/>
        <v>79.442099983280386</v>
      </c>
      <c r="O1363" s="54">
        <v>19.584361702127659</v>
      </c>
      <c r="P1363" s="56">
        <f t="shared" si="198"/>
        <v>7.1128352341243456E-2</v>
      </c>
    </row>
    <row r="1364" spans="1:16" x14ac:dyDescent="0.2">
      <c r="A1364" s="57">
        <f t="shared" si="202"/>
        <v>33</v>
      </c>
      <c r="B1364" s="57" t="s">
        <v>1609</v>
      </c>
      <c r="C1364" s="240">
        <v>4389.3999999999996</v>
      </c>
      <c r="D1364" s="59"/>
      <c r="E1364" s="60"/>
      <c r="F1364" s="57">
        <f t="shared" si="195"/>
        <v>4389.3999999999996</v>
      </c>
      <c r="G1364" s="57">
        <v>95</v>
      </c>
      <c r="H1364" s="57"/>
      <c r="I1364" s="57"/>
      <c r="J1364" s="57">
        <f t="shared" si="196"/>
        <v>95</v>
      </c>
      <c r="K1364" s="56">
        <f t="shared" si="199"/>
        <v>5.5592710249122226E-2</v>
      </c>
      <c r="L1364" s="54">
        <f t="shared" si="200"/>
        <v>204.5811737167698</v>
      </c>
      <c r="M1364" s="54">
        <f t="shared" si="201"/>
        <v>45.007858217689353</v>
      </c>
      <c r="N1364" s="54">
        <f t="shared" ref="N1364:N1384" si="203">L1364*0.31</f>
        <v>63.420163852198634</v>
      </c>
      <c r="O1364" s="54">
        <v>15.634574468085104</v>
      </c>
      <c r="P1364" s="56">
        <f t="shared" ref="P1364:P1385" si="204">(L1364+M1364+N1364+O1364)/F1364</f>
        <v>7.4872139758222739E-2</v>
      </c>
    </row>
    <row r="1365" spans="1:16" x14ac:dyDescent="0.2">
      <c r="A1365" s="57">
        <f t="shared" si="202"/>
        <v>34</v>
      </c>
      <c r="B1365" s="57" t="s">
        <v>1981</v>
      </c>
      <c r="C1365" s="240">
        <v>4397.2</v>
      </c>
      <c r="D1365" s="59"/>
      <c r="E1365" s="60"/>
      <c r="F1365" s="57">
        <f t="shared" si="195"/>
        <v>4397.2</v>
      </c>
      <c r="G1365" s="57">
        <v>95</v>
      </c>
      <c r="H1365" s="57"/>
      <c r="I1365" s="57"/>
      <c r="J1365" s="57">
        <f t="shared" si="196"/>
        <v>95</v>
      </c>
      <c r="K1365" s="56">
        <f t="shared" si="199"/>
        <v>5.5592710249122226E-2</v>
      </c>
      <c r="L1365" s="54">
        <f t="shared" si="200"/>
        <v>204.5811737167698</v>
      </c>
      <c r="M1365" s="54">
        <f t="shared" si="201"/>
        <v>45.007858217689353</v>
      </c>
      <c r="N1365" s="54">
        <f t="shared" si="203"/>
        <v>63.420163852198634</v>
      </c>
      <c r="O1365" s="54">
        <v>15.634574468085104</v>
      </c>
      <c r="P1365" s="56">
        <f t="shared" si="204"/>
        <v>7.4739327357123367E-2</v>
      </c>
    </row>
    <row r="1366" spans="1:16" x14ac:dyDescent="0.2">
      <c r="A1366" s="57">
        <f t="shared" si="202"/>
        <v>35</v>
      </c>
      <c r="B1366" s="57" t="s">
        <v>1610</v>
      </c>
      <c r="C1366" s="240">
        <v>4374.3999999999996</v>
      </c>
      <c r="D1366" s="59"/>
      <c r="E1366" s="60"/>
      <c r="F1366" s="57">
        <f t="shared" si="195"/>
        <v>4374.3999999999996</v>
      </c>
      <c r="G1366" s="57">
        <v>95</v>
      </c>
      <c r="H1366" s="57"/>
      <c r="I1366" s="57"/>
      <c r="J1366" s="57">
        <f t="shared" si="196"/>
        <v>95</v>
      </c>
      <c r="K1366" s="56">
        <f t="shared" si="199"/>
        <v>5.5592710249122226E-2</v>
      </c>
      <c r="L1366" s="54">
        <f t="shared" si="200"/>
        <v>204.5811737167698</v>
      </c>
      <c r="M1366" s="54">
        <f t="shared" si="201"/>
        <v>45.007858217689353</v>
      </c>
      <c r="N1366" s="54">
        <f t="shared" si="203"/>
        <v>63.420163852198634</v>
      </c>
      <c r="O1366" s="54">
        <v>15.634574468085104</v>
      </c>
      <c r="P1366" s="56">
        <f t="shared" si="204"/>
        <v>7.51288794474083E-2</v>
      </c>
    </row>
    <row r="1367" spans="1:16" x14ac:dyDescent="0.2">
      <c r="A1367" s="57">
        <f t="shared" si="202"/>
        <v>36</v>
      </c>
      <c r="B1367" s="57" t="s">
        <v>0</v>
      </c>
      <c r="C1367" s="240">
        <v>5726.2</v>
      </c>
      <c r="D1367" s="59"/>
      <c r="E1367" s="60"/>
      <c r="F1367" s="57">
        <f t="shared" si="195"/>
        <v>5726.2</v>
      </c>
      <c r="G1367" s="57">
        <v>118</v>
      </c>
      <c r="H1367" s="57"/>
      <c r="I1367" s="57"/>
      <c r="J1367" s="57">
        <f t="shared" si="196"/>
        <v>118</v>
      </c>
      <c r="K1367" s="56">
        <f t="shared" si="199"/>
        <v>6.9051997993646558E-2</v>
      </c>
      <c r="L1367" s="54">
        <f t="shared" si="200"/>
        <v>254.11135261661934</v>
      </c>
      <c r="M1367" s="54">
        <f t="shared" si="201"/>
        <v>55.904497575656258</v>
      </c>
      <c r="N1367" s="54">
        <f t="shared" si="203"/>
        <v>78.774519311151991</v>
      </c>
      <c r="O1367" s="54">
        <v>19.419787234042552</v>
      </c>
      <c r="P1367" s="56">
        <f t="shared" si="204"/>
        <v>7.1288141653709294E-2</v>
      </c>
    </row>
    <row r="1368" spans="1:16" x14ac:dyDescent="0.2">
      <c r="A1368" s="57">
        <f t="shared" si="202"/>
        <v>37</v>
      </c>
      <c r="B1368" s="57" t="s">
        <v>1</v>
      </c>
      <c r="C1368" s="240">
        <v>16363.4</v>
      </c>
      <c r="D1368" s="59">
        <v>254.1</v>
      </c>
      <c r="E1368" s="60">
        <v>876.7</v>
      </c>
      <c r="F1368" s="57">
        <f t="shared" si="195"/>
        <v>17494.2</v>
      </c>
      <c r="G1368" s="57">
        <v>288</v>
      </c>
      <c r="H1368" s="57">
        <v>1</v>
      </c>
      <c r="I1368" s="57">
        <v>4</v>
      </c>
      <c r="J1368" s="57">
        <f t="shared" si="196"/>
        <v>293</v>
      </c>
      <c r="K1368" s="56">
        <f t="shared" si="199"/>
        <v>0.17145962213676644</v>
      </c>
      <c r="L1368" s="54">
        <f t="shared" si="200"/>
        <v>630.97140946330046</v>
      </c>
      <c r="M1368" s="54">
        <f t="shared" si="201"/>
        <v>138.8137100819261</v>
      </c>
      <c r="N1368" s="54">
        <f t="shared" si="203"/>
        <v>195.60113693362314</v>
      </c>
      <c r="O1368" s="54">
        <v>48.22031914893617</v>
      </c>
      <c r="P1368" s="56">
        <f t="shared" si="204"/>
        <v>5.7939578581917763E-2</v>
      </c>
    </row>
    <row r="1369" spans="1:16" x14ac:dyDescent="0.2">
      <c r="A1369" s="57">
        <f t="shared" si="202"/>
        <v>38</v>
      </c>
      <c r="B1369" s="57" t="s">
        <v>2</v>
      </c>
      <c r="C1369" s="240">
        <v>20325.400000000001</v>
      </c>
      <c r="D1369" s="59"/>
      <c r="E1369" s="60">
        <v>72.400000000000006</v>
      </c>
      <c r="F1369" s="57">
        <f t="shared" si="195"/>
        <v>20397.800000000003</v>
      </c>
      <c r="G1369" s="57">
        <v>360</v>
      </c>
      <c r="H1369" s="57"/>
      <c r="I1369" s="57">
        <v>1</v>
      </c>
      <c r="J1369" s="57">
        <f t="shared" si="196"/>
        <v>361</v>
      </c>
      <c r="K1369" s="56">
        <f t="shared" si="199"/>
        <v>0.21125229894666445</v>
      </c>
      <c r="L1369" s="54">
        <f t="shared" si="200"/>
        <v>777.40846012372515</v>
      </c>
      <c r="M1369" s="54">
        <f t="shared" si="201"/>
        <v>171.02986122721953</v>
      </c>
      <c r="N1369" s="54">
        <f t="shared" si="203"/>
        <v>240.99662263835481</v>
      </c>
      <c r="O1369" s="54">
        <v>59.411382978723395</v>
      </c>
      <c r="P1369" s="56">
        <f t="shared" si="204"/>
        <v>6.1224559852926429E-2</v>
      </c>
    </row>
    <row r="1370" spans="1:16" x14ac:dyDescent="0.2">
      <c r="A1370" s="57">
        <f t="shared" si="202"/>
        <v>39</v>
      </c>
      <c r="B1370" s="57" t="s">
        <v>3</v>
      </c>
      <c r="C1370" s="240">
        <v>3233.5</v>
      </c>
      <c r="D1370" s="59"/>
      <c r="E1370" s="60"/>
      <c r="F1370" s="57">
        <f t="shared" si="195"/>
        <v>3233.5</v>
      </c>
      <c r="G1370" s="57">
        <v>80</v>
      </c>
      <c r="H1370" s="57"/>
      <c r="I1370" s="57"/>
      <c r="J1370" s="57">
        <f t="shared" si="196"/>
        <v>80</v>
      </c>
      <c r="K1370" s="56">
        <f t="shared" si="199"/>
        <v>4.681491389399766E-2</v>
      </c>
      <c r="L1370" s="54">
        <f t="shared" si="200"/>
        <v>172.27888312991138</v>
      </c>
      <c r="M1370" s="54">
        <f t="shared" si="201"/>
        <v>37.901354288580507</v>
      </c>
      <c r="N1370" s="54">
        <f t="shared" si="203"/>
        <v>53.406453770272527</v>
      </c>
      <c r="O1370" s="54">
        <v>13.165957446808511</v>
      </c>
      <c r="P1370" s="56">
        <f t="shared" si="204"/>
        <v>8.5589190856834058E-2</v>
      </c>
    </row>
    <row r="1371" spans="1:16" x14ac:dyDescent="0.2">
      <c r="A1371" s="57">
        <f t="shared" si="202"/>
        <v>40</v>
      </c>
      <c r="B1371" s="57" t="s">
        <v>4</v>
      </c>
      <c r="C1371" s="240">
        <v>6170.7</v>
      </c>
      <c r="D1371" s="59"/>
      <c r="E1371" s="60"/>
      <c r="F1371" s="57">
        <f t="shared" si="195"/>
        <v>6170.7</v>
      </c>
      <c r="G1371" s="57">
        <v>162</v>
      </c>
      <c r="H1371" s="57"/>
      <c r="I1371" s="57"/>
      <c r="J1371" s="57">
        <f t="shared" si="196"/>
        <v>162</v>
      </c>
      <c r="K1371" s="56">
        <f t="shared" si="199"/>
        <v>9.4800200635345264E-2</v>
      </c>
      <c r="L1371" s="54">
        <f t="shared" si="200"/>
        <v>348.86473833807059</v>
      </c>
      <c r="M1371" s="54">
        <f t="shared" si="201"/>
        <v>76.750242434375537</v>
      </c>
      <c r="N1371" s="54">
        <f t="shared" si="203"/>
        <v>108.14806888480189</v>
      </c>
      <c r="O1371" s="54">
        <v>26.661063829787231</v>
      </c>
      <c r="P1371" s="56">
        <f t="shared" si="204"/>
        <v>9.0820184660903205E-2</v>
      </c>
    </row>
    <row r="1372" spans="1:16" x14ac:dyDescent="0.2">
      <c r="A1372" s="57">
        <f t="shared" si="202"/>
        <v>41</v>
      </c>
      <c r="B1372" s="57" t="s">
        <v>5</v>
      </c>
      <c r="C1372" s="240">
        <v>2571</v>
      </c>
      <c r="D1372" s="59"/>
      <c r="E1372" s="60">
        <v>379</v>
      </c>
      <c r="F1372" s="57">
        <f t="shared" si="195"/>
        <v>2950</v>
      </c>
      <c r="G1372" s="57">
        <v>64</v>
      </c>
      <c r="H1372" s="57"/>
      <c r="I1372" s="57">
        <v>1</v>
      </c>
      <c r="J1372" s="57">
        <f t="shared" si="196"/>
        <v>65</v>
      </c>
      <c r="K1372" s="56">
        <f t="shared" si="199"/>
        <v>3.8037117538873101E-2</v>
      </c>
      <c r="L1372" s="54">
        <f t="shared" si="200"/>
        <v>139.97659254305302</v>
      </c>
      <c r="M1372" s="54">
        <f t="shared" si="201"/>
        <v>30.794850359471663</v>
      </c>
      <c r="N1372" s="54">
        <f t="shared" si="203"/>
        <v>43.392743688346435</v>
      </c>
      <c r="O1372" s="54">
        <v>10.697340425531914</v>
      </c>
      <c r="P1372" s="56">
        <f t="shared" si="204"/>
        <v>7.6224246446238306E-2</v>
      </c>
    </row>
    <row r="1373" spans="1:16" x14ac:dyDescent="0.2">
      <c r="A1373" s="57">
        <f t="shared" si="202"/>
        <v>42</v>
      </c>
      <c r="B1373" s="57" t="s">
        <v>6</v>
      </c>
      <c r="C1373" s="240">
        <v>4446</v>
      </c>
      <c r="D1373" s="59"/>
      <c r="E1373" s="60">
        <v>135.1</v>
      </c>
      <c r="F1373" s="57">
        <f t="shared" si="195"/>
        <v>4581.1000000000004</v>
      </c>
      <c r="G1373" s="57">
        <v>80</v>
      </c>
      <c r="H1373" s="57"/>
      <c r="I1373" s="57">
        <v>2</v>
      </c>
      <c r="J1373" s="57">
        <f t="shared" si="196"/>
        <v>82</v>
      </c>
      <c r="K1373" s="56">
        <f t="shared" si="199"/>
        <v>4.7985286741347603E-2</v>
      </c>
      <c r="L1373" s="54">
        <f t="shared" si="200"/>
        <v>176.58585520815919</v>
      </c>
      <c r="M1373" s="54">
        <f t="shared" si="201"/>
        <v>38.848888145795023</v>
      </c>
      <c r="N1373" s="54">
        <f t="shared" si="203"/>
        <v>54.741615114529345</v>
      </c>
      <c r="O1373" s="54">
        <v>13.495106382978722</v>
      </c>
      <c r="P1373" s="56">
        <f t="shared" si="204"/>
        <v>6.1922128932235115E-2</v>
      </c>
    </row>
    <row r="1374" spans="1:16" x14ac:dyDescent="0.2">
      <c r="A1374" s="57">
        <f t="shared" si="202"/>
        <v>43</v>
      </c>
      <c r="B1374" s="57" t="s">
        <v>7</v>
      </c>
      <c r="C1374" s="240">
        <v>2571.8000000000002</v>
      </c>
      <c r="D1374" s="59"/>
      <c r="E1374" s="60"/>
      <c r="F1374" s="57">
        <f t="shared" si="195"/>
        <v>2571.8000000000002</v>
      </c>
      <c r="G1374" s="57">
        <v>60</v>
      </c>
      <c r="H1374" s="57"/>
      <c r="I1374" s="57"/>
      <c r="J1374" s="57">
        <f t="shared" si="196"/>
        <v>60</v>
      </c>
      <c r="K1374" s="56">
        <f t="shared" si="199"/>
        <v>3.5111185420498243E-2</v>
      </c>
      <c r="L1374" s="54">
        <f t="shared" si="200"/>
        <v>129.20916234743353</v>
      </c>
      <c r="M1374" s="54">
        <f t="shared" si="201"/>
        <v>28.426015716435376</v>
      </c>
      <c r="N1374" s="54">
        <f t="shared" si="203"/>
        <v>40.054840327704397</v>
      </c>
      <c r="O1374" s="54">
        <v>9.8744680851063826</v>
      </c>
      <c r="P1374" s="56">
        <f t="shared" si="204"/>
        <v>8.0707864716027561E-2</v>
      </c>
    </row>
    <row r="1375" spans="1:16" x14ac:dyDescent="0.2">
      <c r="A1375" s="57">
        <f t="shared" si="202"/>
        <v>44</v>
      </c>
      <c r="B1375" s="57" t="s">
        <v>8</v>
      </c>
      <c r="C1375" s="240">
        <v>4089.4</v>
      </c>
      <c r="D1375" s="59"/>
      <c r="E1375" s="60"/>
      <c r="F1375" s="57">
        <f t="shared" si="195"/>
        <v>4089.4</v>
      </c>
      <c r="G1375" s="57">
        <v>72</v>
      </c>
      <c r="H1375" s="57"/>
      <c r="I1375" s="57"/>
      <c r="J1375" s="57">
        <f t="shared" si="196"/>
        <v>72</v>
      </c>
      <c r="K1375" s="56">
        <f t="shared" si="199"/>
        <v>4.2133422504597895E-2</v>
      </c>
      <c r="L1375" s="54">
        <f t="shared" si="200"/>
        <v>155.05099481692025</v>
      </c>
      <c r="M1375" s="54">
        <f t="shared" si="201"/>
        <v>34.111218859722456</v>
      </c>
      <c r="N1375" s="54">
        <f t="shared" si="203"/>
        <v>48.065808393245277</v>
      </c>
      <c r="O1375" s="54">
        <v>11.849361702127659</v>
      </c>
      <c r="P1375" s="56">
        <f t="shared" si="204"/>
        <v>6.0908051003084954E-2</v>
      </c>
    </row>
    <row r="1376" spans="1:16" x14ac:dyDescent="0.2">
      <c r="A1376" s="57">
        <f t="shared" si="202"/>
        <v>45</v>
      </c>
      <c r="B1376" s="57" t="s">
        <v>9</v>
      </c>
      <c r="C1376" s="240">
        <v>4079.1</v>
      </c>
      <c r="D1376" s="59"/>
      <c r="E1376" s="60"/>
      <c r="F1376" s="57">
        <f t="shared" si="195"/>
        <v>4079.1</v>
      </c>
      <c r="G1376" s="57">
        <v>72</v>
      </c>
      <c r="H1376" s="57"/>
      <c r="I1376" s="57"/>
      <c r="J1376" s="57">
        <f t="shared" si="196"/>
        <v>72</v>
      </c>
      <c r="K1376" s="56">
        <f t="shared" si="199"/>
        <v>4.2133422504597895E-2</v>
      </c>
      <c r="L1376" s="54">
        <f t="shared" si="200"/>
        <v>155.05099481692025</v>
      </c>
      <c r="M1376" s="54">
        <f t="shared" si="201"/>
        <v>34.111218859722456</v>
      </c>
      <c r="N1376" s="54">
        <f t="shared" si="203"/>
        <v>48.065808393245277</v>
      </c>
      <c r="O1376" s="54">
        <v>11.849361702127659</v>
      </c>
      <c r="P1376" s="56">
        <f t="shared" si="204"/>
        <v>6.1061847900766256E-2</v>
      </c>
    </row>
    <row r="1377" spans="1:20" x14ac:dyDescent="0.2">
      <c r="A1377" s="57">
        <f t="shared" si="202"/>
        <v>46</v>
      </c>
      <c r="B1377" s="57" t="s">
        <v>1982</v>
      </c>
      <c r="C1377" s="240">
        <v>8506.9</v>
      </c>
      <c r="D1377" s="59"/>
      <c r="E1377" s="60"/>
      <c r="F1377" s="57">
        <f t="shared" si="195"/>
        <v>8506.9</v>
      </c>
      <c r="G1377" s="57">
        <v>144</v>
      </c>
      <c r="H1377" s="57"/>
      <c r="I1377" s="57"/>
      <c r="J1377" s="57">
        <f t="shared" si="196"/>
        <v>144</v>
      </c>
      <c r="K1377" s="56">
        <f t="shared" si="199"/>
        <v>8.426684500919579E-2</v>
      </c>
      <c r="L1377" s="54">
        <f t="shared" si="200"/>
        <v>310.1019896338405</v>
      </c>
      <c r="M1377" s="54">
        <f t="shared" si="201"/>
        <v>68.222437719444912</v>
      </c>
      <c r="N1377" s="54">
        <f t="shared" si="203"/>
        <v>96.131616786490554</v>
      </c>
      <c r="O1377" s="54">
        <v>23.698723404255318</v>
      </c>
      <c r="P1377" s="56">
        <f t="shared" si="204"/>
        <v>5.8558907186405301E-2</v>
      </c>
    </row>
    <row r="1378" spans="1:20" x14ac:dyDescent="0.2">
      <c r="A1378" s="57">
        <f t="shared" si="202"/>
        <v>47</v>
      </c>
      <c r="B1378" s="57" t="s">
        <v>536</v>
      </c>
      <c r="C1378" s="240">
        <v>1934.1</v>
      </c>
      <c r="D1378" s="59"/>
      <c r="E1378" s="60">
        <v>1212.4000000000001</v>
      </c>
      <c r="F1378" s="57">
        <f t="shared" si="195"/>
        <v>3146.5</v>
      </c>
      <c r="G1378" s="57">
        <v>64</v>
      </c>
      <c r="H1378" s="57"/>
      <c r="I1378" s="57">
        <v>7</v>
      </c>
      <c r="J1378" s="57">
        <f t="shared" si="196"/>
        <v>71</v>
      </c>
      <c r="K1378" s="56">
        <f t="shared" si="199"/>
        <v>4.1548236080922923E-2</v>
      </c>
      <c r="L1378" s="54">
        <f t="shared" si="200"/>
        <v>152.89750877779636</v>
      </c>
      <c r="M1378" s="54">
        <f t="shared" si="201"/>
        <v>33.637451931115201</v>
      </c>
      <c r="N1378" s="54">
        <f t="shared" si="203"/>
        <v>47.398227721116875</v>
      </c>
      <c r="O1378" s="54">
        <v>11.684787234042552</v>
      </c>
      <c r="P1378" s="56">
        <f t="shared" si="204"/>
        <v>7.8060694633424757E-2</v>
      </c>
    </row>
    <row r="1379" spans="1:20" x14ac:dyDescent="0.2">
      <c r="A1379" s="57">
        <f t="shared" si="202"/>
        <v>48</v>
      </c>
      <c r="B1379" s="57" t="s">
        <v>537</v>
      </c>
      <c r="C1379" s="240">
        <v>4269.5</v>
      </c>
      <c r="D1379" s="59"/>
      <c r="E1379" s="60">
        <v>538</v>
      </c>
      <c r="F1379" s="57">
        <f t="shared" si="195"/>
        <v>4807.5</v>
      </c>
      <c r="G1379" s="57">
        <v>130</v>
      </c>
      <c r="H1379" s="57"/>
      <c r="I1379" s="57">
        <v>3</v>
      </c>
      <c r="J1379" s="57">
        <f t="shared" si="196"/>
        <v>133</v>
      </c>
      <c r="K1379" s="56">
        <f t="shared" si="199"/>
        <v>7.7829794348771117E-2</v>
      </c>
      <c r="L1379" s="54">
        <f t="shared" si="200"/>
        <v>286.4136432034777</v>
      </c>
      <c r="M1379" s="54">
        <f t="shared" si="201"/>
        <v>63.011001504765098</v>
      </c>
      <c r="N1379" s="54">
        <f t="shared" si="203"/>
        <v>88.788229393078083</v>
      </c>
      <c r="O1379" s="54">
        <v>21.888404255319145</v>
      </c>
      <c r="P1379" s="56">
        <f t="shared" si="204"/>
        <v>9.5704894093944878E-2</v>
      </c>
    </row>
    <row r="1380" spans="1:20" x14ac:dyDescent="0.2">
      <c r="A1380" s="57">
        <f t="shared" si="202"/>
        <v>49</v>
      </c>
      <c r="B1380" s="111" t="s">
        <v>2209</v>
      </c>
      <c r="C1380" s="240">
        <v>4095</v>
      </c>
      <c r="D1380" s="59"/>
      <c r="E1380" s="60"/>
      <c r="F1380" s="57">
        <f t="shared" si="195"/>
        <v>4095</v>
      </c>
      <c r="G1380" s="57">
        <v>84</v>
      </c>
      <c r="H1380" s="57"/>
      <c r="I1380" s="57"/>
      <c r="J1380" s="57">
        <f t="shared" si="196"/>
        <v>84</v>
      </c>
      <c r="K1380" s="56">
        <f t="shared" si="199"/>
        <v>4.9155659588697546E-2</v>
      </c>
      <c r="L1380" s="54">
        <f t="shared" si="200"/>
        <v>180.89282728640697</v>
      </c>
      <c r="M1380" s="54">
        <f t="shared" si="201"/>
        <v>39.796422003009532</v>
      </c>
      <c r="N1380" s="54">
        <f t="shared" si="203"/>
        <v>56.076776458786163</v>
      </c>
      <c r="O1380" s="54">
        <v>13.824255319148934</v>
      </c>
      <c r="P1380" s="56">
        <f t="shared" si="204"/>
        <v>7.0962217598864868E-2</v>
      </c>
    </row>
    <row r="1381" spans="1:20" s="115" customFormat="1" x14ac:dyDescent="0.2">
      <c r="A1381" s="57">
        <f t="shared" si="202"/>
        <v>50</v>
      </c>
      <c r="B1381" s="112" t="s">
        <v>1282</v>
      </c>
      <c r="C1381" s="240">
        <v>15885</v>
      </c>
      <c r="D1381" s="59"/>
      <c r="E1381" s="60">
        <v>238.9</v>
      </c>
      <c r="F1381" s="57">
        <f t="shared" si="195"/>
        <v>16123.9</v>
      </c>
      <c r="G1381" s="57">
        <v>178</v>
      </c>
      <c r="H1381" s="57"/>
      <c r="I1381" s="57">
        <v>3</v>
      </c>
      <c r="J1381" s="57">
        <f t="shared" si="196"/>
        <v>181</v>
      </c>
      <c r="K1381" s="56">
        <f t="shared" si="199"/>
        <v>0.10591874268516971</v>
      </c>
      <c r="L1381" s="54">
        <f t="shared" si="200"/>
        <v>389.78097308142452</v>
      </c>
      <c r="M1381" s="113">
        <f t="shared" si="201"/>
        <v>85.751814077913394</v>
      </c>
      <c r="N1381" s="54">
        <f t="shared" si="203"/>
        <v>120.8321016552416</v>
      </c>
      <c r="O1381" s="113">
        <v>14.811702127659572</v>
      </c>
      <c r="P1381" s="114">
        <f t="shared" si="204"/>
        <v>3.790501001260483E-2</v>
      </c>
    </row>
    <row r="1382" spans="1:20" x14ac:dyDescent="0.2">
      <c r="A1382" s="57">
        <f t="shared" si="202"/>
        <v>51</v>
      </c>
      <c r="B1382" s="111" t="s">
        <v>1726</v>
      </c>
      <c r="C1382" s="240">
        <v>3468</v>
      </c>
      <c r="D1382" s="59"/>
      <c r="E1382" s="60"/>
      <c r="F1382" s="57">
        <f t="shared" si="195"/>
        <v>3468</v>
      </c>
      <c r="G1382" s="57">
        <v>120</v>
      </c>
      <c r="H1382" s="57"/>
      <c r="I1382" s="57"/>
      <c r="J1382" s="57">
        <f t="shared" si="196"/>
        <v>120</v>
      </c>
      <c r="K1382" s="56">
        <f t="shared" si="199"/>
        <v>7.0222370840996487E-2</v>
      </c>
      <c r="L1382" s="54">
        <f t="shared" si="200"/>
        <v>258.41832469486707</v>
      </c>
      <c r="M1382" s="54">
        <f t="shared" si="201"/>
        <v>56.852031432870753</v>
      </c>
      <c r="N1382" s="54">
        <f t="shared" si="203"/>
        <v>80.109680655408795</v>
      </c>
      <c r="O1382" s="54">
        <v>19.748936170212765</v>
      </c>
      <c r="P1382" s="56">
        <f t="shared" si="204"/>
        <v>0.11970270269704711</v>
      </c>
    </row>
    <row r="1383" spans="1:20" x14ac:dyDescent="0.2">
      <c r="A1383" s="57">
        <f t="shared" si="202"/>
        <v>52</v>
      </c>
      <c r="B1383" s="111" t="s">
        <v>2921</v>
      </c>
      <c r="C1383" s="240">
        <v>4728.3</v>
      </c>
      <c r="D1383" s="59"/>
      <c r="E1383" s="60"/>
      <c r="F1383" s="57">
        <f t="shared" si="195"/>
        <v>4728.3</v>
      </c>
      <c r="G1383" s="57">
        <v>50</v>
      </c>
      <c r="H1383" s="57"/>
      <c r="I1383" s="57"/>
      <c r="J1383" s="57">
        <f t="shared" si="196"/>
        <v>50</v>
      </c>
      <c r="K1383" s="56">
        <f t="shared" si="199"/>
        <v>2.9259321183748539E-2</v>
      </c>
      <c r="L1383" s="54">
        <f t="shared" si="200"/>
        <v>107.67430195619463</v>
      </c>
      <c r="M1383" s="54">
        <f t="shared" ref="M1383:M1384" si="205">L1383*0.22</f>
        <v>23.688346430362817</v>
      </c>
      <c r="N1383" s="54">
        <f t="shared" si="203"/>
        <v>33.379033606420336</v>
      </c>
      <c r="O1383" s="54">
        <f>K1383*161.2*1.7</f>
        <v>8.0182243771944481</v>
      </c>
      <c r="P1383" s="56">
        <f t="shared" si="204"/>
        <v>3.6537424945577109E-2</v>
      </c>
    </row>
    <row r="1384" spans="1:20" x14ac:dyDescent="0.2">
      <c r="A1384" s="57">
        <f t="shared" si="202"/>
        <v>53</v>
      </c>
      <c r="B1384" s="111" t="s">
        <v>2922</v>
      </c>
      <c r="C1384" s="240">
        <v>2894.3</v>
      </c>
      <c r="D1384" s="59"/>
      <c r="E1384" s="60"/>
      <c r="F1384" s="57">
        <f t="shared" si="195"/>
        <v>2894.3</v>
      </c>
      <c r="G1384" s="57">
        <v>30</v>
      </c>
      <c r="H1384" s="57"/>
      <c r="I1384" s="57"/>
      <c r="J1384" s="57">
        <f t="shared" si="196"/>
        <v>30</v>
      </c>
      <c r="K1384" s="56">
        <f t="shared" si="199"/>
        <v>1.7555592710249122E-2</v>
      </c>
      <c r="L1384" s="54">
        <f t="shared" si="200"/>
        <v>64.604581173716767</v>
      </c>
      <c r="M1384" s="54">
        <f t="shared" si="205"/>
        <v>14.213007858217688</v>
      </c>
      <c r="N1384" s="54">
        <f t="shared" si="203"/>
        <v>20.027420163852199</v>
      </c>
      <c r="O1384" s="54">
        <f>K1384*161.2*1.7</f>
        <v>4.8109346263166683</v>
      </c>
      <c r="P1384" s="56">
        <f t="shared" si="204"/>
        <v>3.5813821587984421E-2</v>
      </c>
    </row>
    <row r="1385" spans="1:20" s="50" customFormat="1" ht="15" x14ac:dyDescent="0.25">
      <c r="A1385" s="33"/>
      <c r="B1385" s="90" t="s">
        <v>1276</v>
      </c>
      <c r="C1385" s="71">
        <f>SUM(C1332:C1384)</f>
        <v>296155</v>
      </c>
      <c r="D1385" s="71">
        <f t="shared" ref="D1385:O1385" si="206">SUM(D1332:D1384)</f>
        <v>815.1</v>
      </c>
      <c r="E1385" s="71">
        <f t="shared" si="206"/>
        <v>10385.589999999998</v>
      </c>
      <c r="F1385" s="71">
        <f t="shared" si="206"/>
        <v>307355.69000000006</v>
      </c>
      <c r="G1385" s="71">
        <f t="shared" si="206"/>
        <v>5920</v>
      </c>
      <c r="H1385" s="71">
        <f t="shared" si="206"/>
        <v>5</v>
      </c>
      <c r="I1385" s="71">
        <f t="shared" si="206"/>
        <v>56</v>
      </c>
      <c r="J1385" s="71">
        <f t="shared" si="206"/>
        <v>5981</v>
      </c>
      <c r="K1385" s="71">
        <f t="shared" si="206"/>
        <v>3.5</v>
      </c>
      <c r="L1385" s="71">
        <f t="shared" si="206"/>
        <v>12879.999999999995</v>
      </c>
      <c r="M1385" s="71">
        <f t="shared" si="206"/>
        <v>2833.6000000000008</v>
      </c>
      <c r="N1385" s="71">
        <f t="shared" si="206"/>
        <v>3992.8</v>
      </c>
      <c r="O1385" s="71">
        <f t="shared" si="206"/>
        <v>969.00681857797952</v>
      </c>
      <c r="P1385" s="52">
        <f t="shared" si="204"/>
        <v>6.7268664583948215E-2</v>
      </c>
    </row>
    <row r="1386" spans="1:20" x14ac:dyDescent="0.2">
      <c r="A1386" s="348" t="s">
        <v>1983</v>
      </c>
      <c r="B1386" s="348"/>
      <c r="C1386" s="348"/>
      <c r="D1386" s="348"/>
      <c r="E1386" s="348"/>
      <c r="F1386" s="348"/>
      <c r="G1386" s="348"/>
      <c r="H1386" s="348"/>
      <c r="I1386" s="348"/>
      <c r="J1386" s="348"/>
      <c r="K1386" s="348"/>
      <c r="L1386" s="348"/>
      <c r="M1386" s="348"/>
      <c r="N1386" s="348"/>
      <c r="O1386" s="348"/>
      <c r="P1386" s="348"/>
    </row>
    <row r="1387" spans="1:20" x14ac:dyDescent="0.2">
      <c r="A1387" s="57">
        <v>1</v>
      </c>
      <c r="B1387" s="57" t="s">
        <v>325</v>
      </c>
      <c r="C1387" s="94">
        <v>5786.79</v>
      </c>
      <c r="D1387" s="57"/>
      <c r="E1387" s="60"/>
      <c r="F1387" s="57">
        <f t="shared" ref="F1387:F1423" si="207">C1387+D1387+E1387</f>
        <v>5786.79</v>
      </c>
      <c r="G1387" s="57">
        <v>99</v>
      </c>
      <c r="H1387" s="57"/>
      <c r="I1387" s="57"/>
      <c r="J1387" s="57">
        <f>G1387+H1387+I1387</f>
        <v>99</v>
      </c>
      <c r="K1387" s="56">
        <f>1.5/4231*J1387</f>
        <v>3.5098085558969511E-2</v>
      </c>
      <c r="L1387" s="54">
        <f>K1387*3680</f>
        <v>129.16095485700779</v>
      </c>
      <c r="M1387" s="54">
        <f>L1387*0.22</f>
        <v>28.415410068541714</v>
      </c>
      <c r="N1387" s="54">
        <f t="shared" ref="N1387:N1423" si="208">L1387*0.467</f>
        <v>60.318165918222647</v>
      </c>
      <c r="O1387" s="54">
        <v>12.824372488773339</v>
      </c>
      <c r="P1387" s="56">
        <f t="shared" ref="P1387:P1424" si="209">(L1387+M1387+N1387+O1387)/F1387</f>
        <v>3.9869928463370105E-2</v>
      </c>
    </row>
    <row r="1388" spans="1:20" x14ac:dyDescent="0.2">
      <c r="A1388" s="57">
        <f>A1387+1</f>
        <v>2</v>
      </c>
      <c r="B1388" s="57" t="s">
        <v>326</v>
      </c>
      <c r="C1388" s="94">
        <v>3626.15</v>
      </c>
      <c r="D1388" s="59"/>
      <c r="E1388" s="60"/>
      <c r="F1388" s="57">
        <f t="shared" si="207"/>
        <v>3626.15</v>
      </c>
      <c r="G1388" s="57">
        <v>63</v>
      </c>
      <c r="H1388" s="57"/>
      <c r="I1388" s="57"/>
      <c r="J1388" s="57">
        <f t="shared" ref="J1388:J1423" si="210">G1388+H1388+I1388</f>
        <v>63</v>
      </c>
      <c r="K1388" s="56">
        <f t="shared" ref="K1388:K1423" si="211">1.5/4231*J1388</f>
        <v>2.233514535570787E-2</v>
      </c>
      <c r="L1388" s="54">
        <f t="shared" ref="L1388:L1423" si="212">K1388*3680</f>
        <v>82.19333490900496</v>
      </c>
      <c r="M1388" s="54">
        <f t="shared" ref="M1388:M1423" si="213">L1388*0.22</f>
        <v>18.08253367998109</v>
      </c>
      <c r="N1388" s="54">
        <f t="shared" si="208"/>
        <v>38.384287402505322</v>
      </c>
      <c r="O1388" s="54">
        <v>8.1609643110375796</v>
      </c>
      <c r="P1388" s="56">
        <f t="shared" si="209"/>
        <v>4.0489533059175423E-2</v>
      </c>
    </row>
    <row r="1389" spans="1:20" x14ac:dyDescent="0.2">
      <c r="A1389" s="57">
        <f t="shared" ref="A1389:A1423" si="214">A1388+1</f>
        <v>3</v>
      </c>
      <c r="B1389" s="57" t="s">
        <v>327</v>
      </c>
      <c r="C1389" s="94">
        <v>7702.04</v>
      </c>
      <c r="D1389" s="59"/>
      <c r="E1389" s="60"/>
      <c r="F1389" s="57">
        <f t="shared" si="207"/>
        <v>7702.04</v>
      </c>
      <c r="G1389" s="57">
        <v>135</v>
      </c>
      <c r="H1389" s="57"/>
      <c r="I1389" s="57"/>
      <c r="J1389" s="57">
        <f t="shared" si="210"/>
        <v>135</v>
      </c>
      <c r="K1389" s="56">
        <f t="shared" si="211"/>
        <v>4.7861025762231148E-2</v>
      </c>
      <c r="L1389" s="54">
        <f t="shared" si="212"/>
        <v>176.12857480501063</v>
      </c>
      <c r="M1389" s="54">
        <f t="shared" si="213"/>
        <v>38.748286457102338</v>
      </c>
      <c r="N1389" s="54">
        <f t="shared" si="208"/>
        <v>82.252044433939972</v>
      </c>
      <c r="O1389" s="54">
        <v>17.487780666509099</v>
      </c>
      <c r="P1389" s="56">
        <f t="shared" si="209"/>
        <v>4.0848487720469125E-2</v>
      </c>
    </row>
    <row r="1390" spans="1:20" x14ac:dyDescent="0.2">
      <c r="A1390" s="57">
        <f t="shared" si="214"/>
        <v>4</v>
      </c>
      <c r="B1390" s="57" t="s">
        <v>328</v>
      </c>
      <c r="C1390" s="94">
        <v>5721.7</v>
      </c>
      <c r="D1390" s="59"/>
      <c r="E1390" s="60"/>
      <c r="F1390" s="57">
        <f t="shared" si="207"/>
        <v>5721.7</v>
      </c>
      <c r="G1390" s="57">
        <v>99</v>
      </c>
      <c r="H1390" s="57"/>
      <c r="I1390" s="57"/>
      <c r="J1390" s="57">
        <f t="shared" si="210"/>
        <v>99</v>
      </c>
      <c r="K1390" s="56">
        <f t="shared" si="211"/>
        <v>3.5098085558969511E-2</v>
      </c>
      <c r="L1390" s="54">
        <f t="shared" si="212"/>
        <v>129.16095485700779</v>
      </c>
      <c r="M1390" s="54">
        <f t="shared" si="213"/>
        <v>28.415410068541714</v>
      </c>
      <c r="N1390" s="54">
        <f t="shared" si="208"/>
        <v>60.318165918222647</v>
      </c>
      <c r="O1390" s="54">
        <v>12.824372488773339</v>
      </c>
      <c r="P1390" s="56">
        <f t="shared" si="209"/>
        <v>4.0323488357052191E-2</v>
      </c>
    </row>
    <row r="1391" spans="1:20" x14ac:dyDescent="0.2">
      <c r="A1391" s="57">
        <f t="shared" si="214"/>
        <v>5</v>
      </c>
      <c r="B1391" s="57" t="s">
        <v>329</v>
      </c>
      <c r="C1391" s="94">
        <v>5777.4</v>
      </c>
      <c r="D1391" s="59"/>
      <c r="E1391" s="60"/>
      <c r="F1391" s="57">
        <f t="shared" si="207"/>
        <v>5777.4</v>
      </c>
      <c r="G1391" s="57">
        <v>99</v>
      </c>
      <c r="H1391" s="57"/>
      <c r="I1391" s="57"/>
      <c r="J1391" s="57">
        <f t="shared" si="210"/>
        <v>99</v>
      </c>
      <c r="K1391" s="56">
        <f t="shared" si="211"/>
        <v>3.5098085558969511E-2</v>
      </c>
      <c r="L1391" s="54">
        <f t="shared" si="212"/>
        <v>129.16095485700779</v>
      </c>
      <c r="M1391" s="54">
        <f t="shared" si="213"/>
        <v>28.415410068541714</v>
      </c>
      <c r="N1391" s="54">
        <f t="shared" si="208"/>
        <v>60.318165918222647</v>
      </c>
      <c r="O1391" s="54">
        <v>12.824372488773339</v>
      </c>
      <c r="P1391" s="56">
        <f t="shared" si="209"/>
        <v>3.9934729001375277E-2</v>
      </c>
      <c r="Q1391" s="116"/>
      <c r="R1391" s="117"/>
      <c r="S1391" s="117"/>
      <c r="T1391" s="117"/>
    </row>
    <row r="1392" spans="1:20" x14ac:dyDescent="0.2">
      <c r="A1392" s="57">
        <f t="shared" si="214"/>
        <v>6</v>
      </c>
      <c r="B1392" s="57" t="s">
        <v>330</v>
      </c>
      <c r="C1392" s="94">
        <v>5627.6</v>
      </c>
      <c r="D1392" s="59"/>
      <c r="E1392" s="60">
        <v>46.65</v>
      </c>
      <c r="F1392" s="57">
        <f t="shared" si="207"/>
        <v>5674.25</v>
      </c>
      <c r="G1392" s="57">
        <v>99</v>
      </c>
      <c r="H1392" s="57"/>
      <c r="I1392" s="57">
        <v>1</v>
      </c>
      <c r="J1392" s="57">
        <f t="shared" si="210"/>
        <v>100</v>
      </c>
      <c r="K1392" s="56">
        <f t="shared" si="211"/>
        <v>3.5452611675726775E-2</v>
      </c>
      <c r="L1392" s="54">
        <f t="shared" si="212"/>
        <v>130.46561096667455</v>
      </c>
      <c r="M1392" s="54">
        <f t="shared" si="213"/>
        <v>28.702434412668399</v>
      </c>
      <c r="N1392" s="54">
        <f t="shared" si="208"/>
        <v>60.927440321437018</v>
      </c>
      <c r="O1392" s="54">
        <v>12.953911604821554</v>
      </c>
      <c r="P1392" s="56">
        <f t="shared" si="209"/>
        <v>4.1071401031960435E-2</v>
      </c>
    </row>
    <row r="1393" spans="1:16" x14ac:dyDescent="0.2">
      <c r="A1393" s="57">
        <f t="shared" si="214"/>
        <v>7</v>
      </c>
      <c r="B1393" s="57" t="s">
        <v>331</v>
      </c>
      <c r="C1393" s="94">
        <v>4060.15</v>
      </c>
      <c r="D1393" s="59">
        <v>29</v>
      </c>
      <c r="E1393" s="60"/>
      <c r="F1393" s="57">
        <f t="shared" si="207"/>
        <v>4089.15</v>
      </c>
      <c r="G1393" s="57">
        <v>72</v>
      </c>
      <c r="H1393" s="57">
        <v>1</v>
      </c>
      <c r="I1393" s="57"/>
      <c r="J1393" s="57">
        <f t="shared" si="210"/>
        <v>73</v>
      </c>
      <c r="K1393" s="56">
        <f t="shared" si="211"/>
        <v>2.5880406523280549E-2</v>
      </c>
      <c r="L1393" s="54">
        <f t="shared" si="212"/>
        <v>95.239896005672421</v>
      </c>
      <c r="M1393" s="54">
        <f t="shared" si="213"/>
        <v>20.952777121247934</v>
      </c>
      <c r="N1393" s="54">
        <f t="shared" si="208"/>
        <v>44.477031434649021</v>
      </c>
      <c r="O1393" s="54">
        <v>9.4563554715197338</v>
      </c>
      <c r="P1393" s="56">
        <f t="shared" si="209"/>
        <v>4.160426006213739E-2</v>
      </c>
    </row>
    <row r="1394" spans="1:16" x14ac:dyDescent="0.2">
      <c r="A1394" s="57">
        <f t="shared" si="214"/>
        <v>8</v>
      </c>
      <c r="B1394" s="57" t="s">
        <v>332</v>
      </c>
      <c r="C1394" s="94">
        <v>3998.55</v>
      </c>
      <c r="D1394" s="59"/>
      <c r="E1394" s="60"/>
      <c r="F1394" s="57">
        <f t="shared" si="207"/>
        <v>3998.55</v>
      </c>
      <c r="G1394" s="57">
        <v>72</v>
      </c>
      <c r="H1394" s="57"/>
      <c r="I1394" s="57"/>
      <c r="J1394" s="57">
        <f t="shared" si="210"/>
        <v>72</v>
      </c>
      <c r="K1394" s="56">
        <f t="shared" si="211"/>
        <v>2.5525880406523281E-2</v>
      </c>
      <c r="L1394" s="54">
        <f t="shared" si="212"/>
        <v>93.935239896005669</v>
      </c>
      <c r="M1394" s="54">
        <f t="shared" si="213"/>
        <v>20.665752777121249</v>
      </c>
      <c r="N1394" s="54">
        <f t="shared" si="208"/>
        <v>43.86775703143465</v>
      </c>
      <c r="O1394" s="54">
        <v>9.3268163554715198</v>
      </c>
      <c r="P1394" s="56">
        <f t="shared" si="209"/>
        <v>4.1964103502527932E-2</v>
      </c>
    </row>
    <row r="1395" spans="1:16" x14ac:dyDescent="0.2">
      <c r="A1395" s="57">
        <f t="shared" si="214"/>
        <v>9</v>
      </c>
      <c r="B1395" s="57" t="s">
        <v>333</v>
      </c>
      <c r="C1395" s="94">
        <v>9976.0499999999993</v>
      </c>
      <c r="D1395" s="59"/>
      <c r="E1395" s="60">
        <v>37.299999999999997</v>
      </c>
      <c r="F1395" s="57">
        <f t="shared" si="207"/>
        <v>10013.349999999999</v>
      </c>
      <c r="G1395" s="57">
        <v>179</v>
      </c>
      <c r="H1395" s="57"/>
      <c r="I1395" s="57">
        <v>1</v>
      </c>
      <c r="J1395" s="57">
        <f t="shared" si="210"/>
        <v>180</v>
      </c>
      <c r="K1395" s="56">
        <f t="shared" si="211"/>
        <v>6.3814701016308206E-2</v>
      </c>
      <c r="L1395" s="54">
        <f t="shared" si="212"/>
        <v>234.8380997400142</v>
      </c>
      <c r="M1395" s="54">
        <f t="shared" si="213"/>
        <v>51.664381942803125</v>
      </c>
      <c r="N1395" s="54">
        <f t="shared" si="208"/>
        <v>109.66939257858664</v>
      </c>
      <c r="O1395" s="54">
        <v>23.317040888678797</v>
      </c>
      <c r="P1395" s="56">
        <f t="shared" si="209"/>
        <v>4.1892964407524241E-2</v>
      </c>
    </row>
    <row r="1396" spans="1:16" x14ac:dyDescent="0.2">
      <c r="A1396" s="57">
        <f t="shared" si="214"/>
        <v>10</v>
      </c>
      <c r="B1396" s="57" t="s">
        <v>334</v>
      </c>
      <c r="C1396" s="94">
        <v>8239.06</v>
      </c>
      <c r="D1396" s="59"/>
      <c r="E1396" s="60"/>
      <c r="F1396" s="57">
        <f t="shared" si="207"/>
        <v>8239.06</v>
      </c>
      <c r="G1396" s="57">
        <v>144</v>
      </c>
      <c r="H1396" s="57"/>
      <c r="I1396" s="57"/>
      <c r="J1396" s="57">
        <f t="shared" si="210"/>
        <v>144</v>
      </c>
      <c r="K1396" s="56">
        <f t="shared" si="211"/>
        <v>5.1051760813046562E-2</v>
      </c>
      <c r="L1396" s="54">
        <f t="shared" si="212"/>
        <v>187.87047979201134</v>
      </c>
      <c r="M1396" s="54">
        <f t="shared" si="213"/>
        <v>41.331505554242497</v>
      </c>
      <c r="N1396" s="54">
        <f t="shared" si="208"/>
        <v>87.735514062869299</v>
      </c>
      <c r="O1396" s="54">
        <v>18.65363271094304</v>
      </c>
      <c r="P1396" s="56">
        <f t="shared" si="209"/>
        <v>4.0731725721146125E-2</v>
      </c>
    </row>
    <row r="1397" spans="1:16" x14ac:dyDescent="0.2">
      <c r="A1397" s="57">
        <f t="shared" si="214"/>
        <v>11</v>
      </c>
      <c r="B1397" s="57" t="s">
        <v>335</v>
      </c>
      <c r="C1397" s="94">
        <v>5737.55</v>
      </c>
      <c r="D1397" s="59"/>
      <c r="E1397" s="60"/>
      <c r="F1397" s="57">
        <f t="shared" si="207"/>
        <v>5737.55</v>
      </c>
      <c r="G1397" s="57">
        <v>99</v>
      </c>
      <c r="H1397" s="57"/>
      <c r="I1397" s="57"/>
      <c r="J1397" s="57">
        <f t="shared" si="210"/>
        <v>99</v>
      </c>
      <c r="K1397" s="56">
        <f t="shared" si="211"/>
        <v>3.5098085558969511E-2</v>
      </c>
      <c r="L1397" s="54">
        <f t="shared" si="212"/>
        <v>129.16095485700779</v>
      </c>
      <c r="M1397" s="54">
        <f t="shared" si="213"/>
        <v>28.415410068541714</v>
      </c>
      <c r="N1397" s="54">
        <f t="shared" si="208"/>
        <v>60.318165918222647</v>
      </c>
      <c r="O1397" s="54">
        <v>12.824372488773339</v>
      </c>
      <c r="P1397" s="56">
        <f t="shared" si="209"/>
        <v>4.0212094593083371E-2</v>
      </c>
    </row>
    <row r="1398" spans="1:16" x14ac:dyDescent="0.2">
      <c r="A1398" s="57">
        <f t="shared" si="214"/>
        <v>12</v>
      </c>
      <c r="B1398" s="57" t="s">
        <v>336</v>
      </c>
      <c r="C1398" s="94">
        <v>4073.5</v>
      </c>
      <c r="D1398" s="59"/>
      <c r="E1398" s="60"/>
      <c r="F1398" s="57">
        <f t="shared" si="207"/>
        <v>4073.5</v>
      </c>
      <c r="G1398" s="57">
        <v>72</v>
      </c>
      <c r="H1398" s="57"/>
      <c r="I1398" s="57"/>
      <c r="J1398" s="57">
        <f t="shared" si="210"/>
        <v>72</v>
      </c>
      <c r="K1398" s="56">
        <f t="shared" si="211"/>
        <v>2.5525880406523281E-2</v>
      </c>
      <c r="L1398" s="54">
        <f t="shared" si="212"/>
        <v>93.935239896005669</v>
      </c>
      <c r="M1398" s="54">
        <f t="shared" si="213"/>
        <v>20.665752777121249</v>
      </c>
      <c r="N1398" s="54">
        <f t="shared" si="208"/>
        <v>43.86775703143465</v>
      </c>
      <c r="O1398" s="54">
        <v>9.3268163554715198</v>
      </c>
      <c r="P1398" s="56">
        <f t="shared" si="209"/>
        <v>4.1191988722237165E-2</v>
      </c>
    </row>
    <row r="1399" spans="1:16" x14ac:dyDescent="0.2">
      <c r="A1399" s="57">
        <f t="shared" si="214"/>
        <v>13</v>
      </c>
      <c r="B1399" s="57" t="s">
        <v>337</v>
      </c>
      <c r="C1399" s="94">
        <v>3747.29</v>
      </c>
      <c r="D1399" s="59"/>
      <c r="E1399" s="60"/>
      <c r="F1399" s="57">
        <f t="shared" si="207"/>
        <v>3747.29</v>
      </c>
      <c r="G1399" s="57">
        <v>63</v>
      </c>
      <c r="H1399" s="57"/>
      <c r="I1399" s="57"/>
      <c r="J1399" s="57">
        <f t="shared" si="210"/>
        <v>63</v>
      </c>
      <c r="K1399" s="56">
        <f t="shared" si="211"/>
        <v>2.233514535570787E-2</v>
      </c>
      <c r="L1399" s="54">
        <f t="shared" si="212"/>
        <v>82.19333490900496</v>
      </c>
      <c r="M1399" s="54">
        <f t="shared" si="213"/>
        <v>18.08253367998109</v>
      </c>
      <c r="N1399" s="54">
        <f t="shared" si="208"/>
        <v>38.384287402505322</v>
      </c>
      <c r="O1399" s="54">
        <v>8.1609643110375796</v>
      </c>
      <c r="P1399" s="56">
        <f t="shared" si="209"/>
        <v>3.9180613270531225E-2</v>
      </c>
    </row>
    <row r="1400" spans="1:16" x14ac:dyDescent="0.2">
      <c r="A1400" s="57">
        <f t="shared" si="214"/>
        <v>14</v>
      </c>
      <c r="B1400" s="57" t="s">
        <v>338</v>
      </c>
      <c r="C1400" s="94">
        <v>3638.7</v>
      </c>
      <c r="D1400" s="59"/>
      <c r="E1400" s="60"/>
      <c r="F1400" s="57">
        <f t="shared" si="207"/>
        <v>3638.7</v>
      </c>
      <c r="G1400" s="57">
        <v>63</v>
      </c>
      <c r="H1400" s="57"/>
      <c r="I1400" s="57"/>
      <c r="J1400" s="57">
        <f t="shared" si="210"/>
        <v>63</v>
      </c>
      <c r="K1400" s="56">
        <f t="shared" si="211"/>
        <v>2.233514535570787E-2</v>
      </c>
      <c r="L1400" s="54">
        <f t="shared" si="212"/>
        <v>82.19333490900496</v>
      </c>
      <c r="M1400" s="54">
        <f t="shared" si="213"/>
        <v>18.08253367998109</v>
      </c>
      <c r="N1400" s="54">
        <f t="shared" si="208"/>
        <v>38.384287402505322</v>
      </c>
      <c r="O1400" s="54">
        <v>8.1609643110375796</v>
      </c>
      <c r="P1400" s="56">
        <f t="shared" si="209"/>
        <v>4.0349883283186019E-2</v>
      </c>
    </row>
    <row r="1401" spans="1:16" x14ac:dyDescent="0.2">
      <c r="A1401" s="57">
        <f t="shared" si="214"/>
        <v>15</v>
      </c>
      <c r="B1401" s="57" t="s">
        <v>339</v>
      </c>
      <c r="C1401" s="94">
        <v>6155.56</v>
      </c>
      <c r="D1401" s="59"/>
      <c r="E1401" s="60"/>
      <c r="F1401" s="57">
        <f t="shared" si="207"/>
        <v>6155.56</v>
      </c>
      <c r="G1401" s="57">
        <v>108</v>
      </c>
      <c r="H1401" s="57"/>
      <c r="I1401" s="57"/>
      <c r="J1401" s="57">
        <f t="shared" si="210"/>
        <v>108</v>
      </c>
      <c r="K1401" s="56">
        <f t="shared" si="211"/>
        <v>3.8288820609784918E-2</v>
      </c>
      <c r="L1401" s="54">
        <f t="shared" si="212"/>
        <v>140.9028598440085</v>
      </c>
      <c r="M1401" s="54">
        <f t="shared" si="213"/>
        <v>30.998629165681869</v>
      </c>
      <c r="N1401" s="54">
        <f t="shared" si="208"/>
        <v>65.801635547151974</v>
      </c>
      <c r="O1401" s="54">
        <v>13.990224533207279</v>
      </c>
      <c r="P1401" s="56">
        <f t="shared" si="209"/>
        <v>4.0888781701429212E-2</v>
      </c>
    </row>
    <row r="1402" spans="1:16" x14ac:dyDescent="0.2">
      <c r="A1402" s="57">
        <f t="shared" si="214"/>
        <v>16</v>
      </c>
      <c r="B1402" s="57" t="s">
        <v>340</v>
      </c>
      <c r="C1402" s="94">
        <v>3981.75</v>
      </c>
      <c r="D1402" s="59"/>
      <c r="E1402" s="60"/>
      <c r="F1402" s="57">
        <f t="shared" si="207"/>
        <v>3981.75</v>
      </c>
      <c r="G1402" s="57">
        <v>72</v>
      </c>
      <c r="H1402" s="57"/>
      <c r="I1402" s="57"/>
      <c r="J1402" s="57">
        <f t="shared" si="210"/>
        <v>72</v>
      </c>
      <c r="K1402" s="56">
        <f t="shared" si="211"/>
        <v>2.5525880406523281E-2</v>
      </c>
      <c r="L1402" s="54">
        <f t="shared" si="212"/>
        <v>93.935239896005669</v>
      </c>
      <c r="M1402" s="54">
        <f t="shared" si="213"/>
        <v>20.665752777121249</v>
      </c>
      <c r="N1402" s="54">
        <f t="shared" si="208"/>
        <v>43.86775703143465</v>
      </c>
      <c r="O1402" s="54">
        <v>9.3268163554715198</v>
      </c>
      <c r="P1402" s="56">
        <f t="shared" si="209"/>
        <v>4.2141160560063562E-2</v>
      </c>
    </row>
    <row r="1403" spans="1:16" x14ac:dyDescent="0.2">
      <c r="A1403" s="57">
        <f t="shared" si="214"/>
        <v>17</v>
      </c>
      <c r="B1403" s="57" t="s">
        <v>341</v>
      </c>
      <c r="C1403" s="94">
        <v>4019.15</v>
      </c>
      <c r="D1403" s="59"/>
      <c r="E1403" s="60"/>
      <c r="F1403" s="57">
        <f t="shared" si="207"/>
        <v>4019.15</v>
      </c>
      <c r="G1403" s="57">
        <v>72</v>
      </c>
      <c r="H1403" s="57"/>
      <c r="I1403" s="57"/>
      <c r="J1403" s="57">
        <f t="shared" si="210"/>
        <v>72</v>
      </c>
      <c r="K1403" s="56">
        <f t="shared" si="211"/>
        <v>2.5525880406523281E-2</v>
      </c>
      <c r="L1403" s="54">
        <f t="shared" si="212"/>
        <v>93.935239896005669</v>
      </c>
      <c r="M1403" s="54">
        <f t="shared" si="213"/>
        <v>20.665752777121249</v>
      </c>
      <c r="N1403" s="54">
        <f t="shared" si="208"/>
        <v>43.86775703143465</v>
      </c>
      <c r="O1403" s="54">
        <v>9.3268163554715198</v>
      </c>
      <c r="P1403" s="56">
        <f t="shared" si="209"/>
        <v>4.1749018090898093E-2</v>
      </c>
    </row>
    <row r="1404" spans="1:16" x14ac:dyDescent="0.2">
      <c r="A1404" s="57">
        <f t="shared" si="214"/>
        <v>18</v>
      </c>
      <c r="B1404" s="57" t="s">
        <v>342</v>
      </c>
      <c r="C1404" s="94">
        <v>2190.5</v>
      </c>
      <c r="D1404" s="59"/>
      <c r="E1404" s="60"/>
      <c r="F1404" s="57">
        <f t="shared" si="207"/>
        <v>2190.5</v>
      </c>
      <c r="G1404" s="57">
        <v>43</v>
      </c>
      <c r="H1404" s="57"/>
      <c r="I1404" s="57"/>
      <c r="J1404" s="57">
        <f t="shared" si="210"/>
        <v>43</v>
      </c>
      <c r="K1404" s="56">
        <f t="shared" si="211"/>
        <v>1.5244623020562514E-2</v>
      </c>
      <c r="L1404" s="54">
        <f t="shared" si="212"/>
        <v>56.100212715670054</v>
      </c>
      <c r="M1404" s="54">
        <f t="shared" si="213"/>
        <v>12.342046797447411</v>
      </c>
      <c r="N1404" s="54">
        <f t="shared" si="208"/>
        <v>26.198799338217917</v>
      </c>
      <c r="O1404" s="54">
        <v>5.5701819900732685</v>
      </c>
      <c r="P1404" s="56">
        <f t="shared" si="209"/>
        <v>4.5748112687244297E-2</v>
      </c>
    </row>
    <row r="1405" spans="1:16" x14ac:dyDescent="0.2">
      <c r="A1405" s="57">
        <f t="shared" si="214"/>
        <v>19</v>
      </c>
      <c r="B1405" s="57" t="s">
        <v>343</v>
      </c>
      <c r="C1405" s="94">
        <v>3923.4</v>
      </c>
      <c r="D1405" s="59"/>
      <c r="E1405" s="60"/>
      <c r="F1405" s="57">
        <f t="shared" si="207"/>
        <v>3923.4</v>
      </c>
      <c r="G1405" s="57">
        <v>163</v>
      </c>
      <c r="H1405" s="57"/>
      <c r="I1405" s="57"/>
      <c r="J1405" s="57">
        <f t="shared" si="210"/>
        <v>163</v>
      </c>
      <c r="K1405" s="56">
        <f t="shared" si="211"/>
        <v>5.7787757031434649E-2</v>
      </c>
      <c r="L1405" s="54">
        <f t="shared" si="212"/>
        <v>212.65894587567951</v>
      </c>
      <c r="M1405" s="54">
        <f t="shared" si="213"/>
        <v>46.784968092649493</v>
      </c>
      <c r="N1405" s="54">
        <f t="shared" si="208"/>
        <v>99.31172772394234</v>
      </c>
      <c r="O1405" s="54">
        <v>21.114875915859134</v>
      </c>
      <c r="P1405" s="56">
        <f t="shared" si="209"/>
        <v>9.6821766225246089E-2</v>
      </c>
    </row>
    <row r="1406" spans="1:16" x14ac:dyDescent="0.2">
      <c r="A1406" s="57">
        <f t="shared" si="214"/>
        <v>20</v>
      </c>
      <c r="B1406" s="57" t="s">
        <v>344</v>
      </c>
      <c r="C1406" s="94">
        <v>7774.24</v>
      </c>
      <c r="D1406" s="59"/>
      <c r="E1406" s="60"/>
      <c r="F1406" s="57">
        <f t="shared" si="207"/>
        <v>7774.24</v>
      </c>
      <c r="G1406" s="57">
        <v>144</v>
      </c>
      <c r="H1406" s="57"/>
      <c r="I1406" s="57"/>
      <c r="J1406" s="57">
        <f t="shared" si="210"/>
        <v>144</v>
      </c>
      <c r="K1406" s="56">
        <f t="shared" si="211"/>
        <v>5.1051760813046562E-2</v>
      </c>
      <c r="L1406" s="54">
        <f t="shared" si="212"/>
        <v>187.87047979201134</v>
      </c>
      <c r="M1406" s="54">
        <f t="shared" si="213"/>
        <v>41.331505554242497</v>
      </c>
      <c r="N1406" s="54">
        <f t="shared" si="208"/>
        <v>87.735514062869299</v>
      </c>
      <c r="O1406" s="54">
        <v>18.65363271094304</v>
      </c>
      <c r="P1406" s="56">
        <f t="shared" si="209"/>
        <v>4.3167066120941233E-2</v>
      </c>
    </row>
    <row r="1407" spans="1:16" x14ac:dyDescent="0.2">
      <c r="A1407" s="57">
        <f t="shared" si="214"/>
        <v>21</v>
      </c>
      <c r="B1407" s="57" t="s">
        <v>345</v>
      </c>
      <c r="C1407" s="94">
        <v>13720.72</v>
      </c>
      <c r="D1407" s="59">
        <v>29.7</v>
      </c>
      <c r="E1407" s="60"/>
      <c r="F1407" s="57">
        <f t="shared" si="207"/>
        <v>13750.42</v>
      </c>
      <c r="G1407" s="57">
        <v>251</v>
      </c>
      <c r="H1407" s="57">
        <v>1</v>
      </c>
      <c r="I1407" s="57"/>
      <c r="J1407" s="57">
        <f t="shared" si="210"/>
        <v>252</v>
      </c>
      <c r="K1407" s="56">
        <f t="shared" si="211"/>
        <v>8.934058142283148E-2</v>
      </c>
      <c r="L1407" s="54">
        <f t="shared" si="212"/>
        <v>328.77333963601984</v>
      </c>
      <c r="M1407" s="54">
        <f t="shared" si="213"/>
        <v>72.330134719924359</v>
      </c>
      <c r="N1407" s="54">
        <f t="shared" si="208"/>
        <v>153.53714961002129</v>
      </c>
      <c r="O1407" s="54">
        <v>32.643857244150318</v>
      </c>
      <c r="P1407" s="56">
        <f t="shared" si="209"/>
        <v>4.2710294028118108E-2</v>
      </c>
    </row>
    <row r="1408" spans="1:16" x14ac:dyDescent="0.2">
      <c r="A1408" s="57">
        <f t="shared" si="214"/>
        <v>22</v>
      </c>
      <c r="B1408" s="57" t="s">
        <v>346</v>
      </c>
      <c r="C1408" s="94">
        <v>7628.53</v>
      </c>
      <c r="D1408" s="59"/>
      <c r="E1408" s="60"/>
      <c r="F1408" s="57">
        <f t="shared" si="207"/>
        <v>7628.53</v>
      </c>
      <c r="G1408" s="57">
        <v>144</v>
      </c>
      <c r="H1408" s="57"/>
      <c r="I1408" s="57"/>
      <c r="J1408" s="57">
        <f t="shared" si="210"/>
        <v>144</v>
      </c>
      <c r="K1408" s="56">
        <f t="shared" si="211"/>
        <v>5.1051760813046562E-2</v>
      </c>
      <c r="L1408" s="54">
        <f t="shared" si="212"/>
        <v>187.87047979201134</v>
      </c>
      <c r="M1408" s="54">
        <f t="shared" si="213"/>
        <v>41.331505554242497</v>
      </c>
      <c r="N1408" s="54">
        <f t="shared" si="208"/>
        <v>87.735514062869299</v>
      </c>
      <c r="O1408" s="54">
        <v>18.65363271094304</v>
      </c>
      <c r="P1408" s="56">
        <f t="shared" si="209"/>
        <v>4.3991585812740618E-2</v>
      </c>
    </row>
    <row r="1409" spans="1:16" x14ac:dyDescent="0.2">
      <c r="A1409" s="57">
        <f t="shared" si="214"/>
        <v>23</v>
      </c>
      <c r="B1409" s="57" t="s">
        <v>347</v>
      </c>
      <c r="C1409" s="94">
        <v>7731.41</v>
      </c>
      <c r="D1409" s="59"/>
      <c r="E1409" s="60"/>
      <c r="F1409" s="57">
        <f t="shared" si="207"/>
        <v>7731.41</v>
      </c>
      <c r="G1409" s="57">
        <v>135</v>
      </c>
      <c r="H1409" s="57"/>
      <c r="I1409" s="57"/>
      <c r="J1409" s="57">
        <f t="shared" si="210"/>
        <v>135</v>
      </c>
      <c r="K1409" s="56">
        <f t="shared" si="211"/>
        <v>4.7861025762231148E-2</v>
      </c>
      <c r="L1409" s="54">
        <f t="shared" si="212"/>
        <v>176.12857480501063</v>
      </c>
      <c r="M1409" s="54">
        <f t="shared" si="213"/>
        <v>38.748286457102338</v>
      </c>
      <c r="N1409" s="54">
        <f t="shared" si="208"/>
        <v>82.252044433939972</v>
      </c>
      <c r="O1409" s="54">
        <v>17.487780666509099</v>
      </c>
      <c r="P1409" s="56">
        <f t="shared" si="209"/>
        <v>4.069331290961959E-2</v>
      </c>
    </row>
    <row r="1410" spans="1:16" x14ac:dyDescent="0.2">
      <c r="A1410" s="57">
        <f t="shared" si="214"/>
        <v>24</v>
      </c>
      <c r="B1410" s="57" t="s">
        <v>348</v>
      </c>
      <c r="C1410" s="94">
        <v>7718.47</v>
      </c>
      <c r="D1410" s="59"/>
      <c r="E1410" s="60"/>
      <c r="F1410" s="57">
        <f t="shared" si="207"/>
        <v>7718.47</v>
      </c>
      <c r="G1410" s="57">
        <v>135</v>
      </c>
      <c r="H1410" s="57"/>
      <c r="I1410" s="57"/>
      <c r="J1410" s="57">
        <f t="shared" si="210"/>
        <v>135</v>
      </c>
      <c r="K1410" s="56">
        <f t="shared" si="211"/>
        <v>4.7861025762231148E-2</v>
      </c>
      <c r="L1410" s="54">
        <f t="shared" si="212"/>
        <v>176.12857480501063</v>
      </c>
      <c r="M1410" s="54">
        <f t="shared" si="213"/>
        <v>38.748286457102338</v>
      </c>
      <c r="N1410" s="54">
        <f t="shared" si="208"/>
        <v>82.252044433939972</v>
      </c>
      <c r="O1410" s="54">
        <v>17.487780666509099</v>
      </c>
      <c r="P1410" s="56">
        <f t="shared" si="209"/>
        <v>4.0761535169866824E-2</v>
      </c>
    </row>
    <row r="1411" spans="1:16" x14ac:dyDescent="0.2">
      <c r="A1411" s="57">
        <f t="shared" si="214"/>
        <v>25</v>
      </c>
      <c r="B1411" s="57" t="s">
        <v>349</v>
      </c>
      <c r="C1411" s="94">
        <v>7958</v>
      </c>
      <c r="D1411" s="59"/>
      <c r="E1411" s="60"/>
      <c r="F1411" s="57">
        <f t="shared" si="207"/>
        <v>7958</v>
      </c>
      <c r="G1411" s="57">
        <v>144</v>
      </c>
      <c r="H1411" s="57"/>
      <c r="I1411" s="57"/>
      <c r="J1411" s="57">
        <f t="shared" si="210"/>
        <v>144</v>
      </c>
      <c r="K1411" s="56">
        <f t="shared" si="211"/>
        <v>5.1051760813046562E-2</v>
      </c>
      <c r="L1411" s="54">
        <f t="shared" si="212"/>
        <v>187.87047979201134</v>
      </c>
      <c r="M1411" s="54">
        <f t="shared" si="213"/>
        <v>41.331505554242497</v>
      </c>
      <c r="N1411" s="54">
        <f t="shared" si="208"/>
        <v>87.735514062869299</v>
      </c>
      <c r="O1411" s="54">
        <v>18.65363271094304</v>
      </c>
      <c r="P1411" s="56">
        <f t="shared" si="209"/>
        <v>4.2170285513956539E-2</v>
      </c>
    </row>
    <row r="1412" spans="1:16" x14ac:dyDescent="0.2">
      <c r="A1412" s="57">
        <f t="shared" si="214"/>
        <v>26</v>
      </c>
      <c r="B1412" s="57" t="s">
        <v>350</v>
      </c>
      <c r="C1412" s="94">
        <v>3973.2</v>
      </c>
      <c r="D1412" s="59"/>
      <c r="E1412" s="60"/>
      <c r="F1412" s="57">
        <f t="shared" si="207"/>
        <v>3973.2</v>
      </c>
      <c r="G1412" s="57">
        <v>72</v>
      </c>
      <c r="H1412" s="57"/>
      <c r="I1412" s="57"/>
      <c r="J1412" s="57">
        <f t="shared" si="210"/>
        <v>72</v>
      </c>
      <c r="K1412" s="56">
        <f t="shared" si="211"/>
        <v>2.5525880406523281E-2</v>
      </c>
      <c r="L1412" s="54">
        <f t="shared" si="212"/>
        <v>93.935239896005669</v>
      </c>
      <c r="M1412" s="54">
        <f t="shared" si="213"/>
        <v>20.665752777121249</v>
      </c>
      <c r="N1412" s="54">
        <f t="shared" si="208"/>
        <v>43.86775703143465</v>
      </c>
      <c r="O1412" s="54">
        <v>9.3268163554715198</v>
      </c>
      <c r="P1412" s="56">
        <f t="shared" si="209"/>
        <v>4.2231844875675294E-2</v>
      </c>
    </row>
    <row r="1413" spans="1:16" x14ac:dyDescent="0.2">
      <c r="A1413" s="57">
        <f t="shared" si="214"/>
        <v>27</v>
      </c>
      <c r="B1413" s="57" t="s">
        <v>351</v>
      </c>
      <c r="C1413" s="94">
        <v>4035</v>
      </c>
      <c r="D1413" s="59"/>
      <c r="E1413" s="60"/>
      <c r="F1413" s="57">
        <f t="shared" si="207"/>
        <v>4035</v>
      </c>
      <c r="G1413" s="57">
        <v>163</v>
      </c>
      <c r="H1413" s="57"/>
      <c r="I1413" s="57"/>
      <c r="J1413" s="57">
        <f t="shared" si="210"/>
        <v>163</v>
      </c>
      <c r="K1413" s="56">
        <f t="shared" si="211"/>
        <v>5.7787757031434649E-2</v>
      </c>
      <c r="L1413" s="54">
        <f t="shared" si="212"/>
        <v>212.65894587567951</v>
      </c>
      <c r="M1413" s="54">
        <f t="shared" si="213"/>
        <v>46.784968092649493</v>
      </c>
      <c r="N1413" s="54">
        <f t="shared" si="208"/>
        <v>99.31172772394234</v>
      </c>
      <c r="O1413" s="54">
        <v>21.114875915859134</v>
      </c>
      <c r="P1413" s="56">
        <f t="shared" si="209"/>
        <v>9.4143870534852667E-2</v>
      </c>
    </row>
    <row r="1414" spans="1:16" x14ac:dyDescent="0.2">
      <c r="A1414" s="57">
        <f t="shared" si="214"/>
        <v>28</v>
      </c>
      <c r="B1414" s="57" t="s">
        <v>352</v>
      </c>
      <c r="C1414" s="94">
        <v>3981.6</v>
      </c>
      <c r="D1414" s="59"/>
      <c r="E1414" s="60"/>
      <c r="F1414" s="57">
        <f t="shared" si="207"/>
        <v>3981.6</v>
      </c>
      <c r="G1414" s="57">
        <v>163</v>
      </c>
      <c r="H1414" s="57"/>
      <c r="I1414" s="57"/>
      <c r="J1414" s="57">
        <f t="shared" si="210"/>
        <v>163</v>
      </c>
      <c r="K1414" s="56">
        <f t="shared" si="211"/>
        <v>5.7787757031434649E-2</v>
      </c>
      <c r="L1414" s="54">
        <f t="shared" si="212"/>
        <v>212.65894587567951</v>
      </c>
      <c r="M1414" s="54">
        <f t="shared" si="213"/>
        <v>46.784968092649493</v>
      </c>
      <c r="N1414" s="54">
        <f t="shared" si="208"/>
        <v>99.31172772394234</v>
      </c>
      <c r="O1414" s="54">
        <v>21.114875915859134</v>
      </c>
      <c r="P1414" s="56">
        <f t="shared" si="209"/>
        <v>9.5406499298807138E-2</v>
      </c>
    </row>
    <row r="1415" spans="1:16" x14ac:dyDescent="0.2">
      <c r="A1415" s="57">
        <f t="shared" si="214"/>
        <v>29</v>
      </c>
      <c r="B1415" s="57" t="s">
        <v>353</v>
      </c>
      <c r="C1415" s="94">
        <v>3970.65</v>
      </c>
      <c r="D1415" s="59"/>
      <c r="E1415" s="60">
        <v>104.6</v>
      </c>
      <c r="F1415" s="57">
        <f t="shared" si="207"/>
        <v>4075.25</v>
      </c>
      <c r="G1415" s="57">
        <v>72</v>
      </c>
      <c r="H1415" s="57"/>
      <c r="I1415" s="57">
        <v>2</v>
      </c>
      <c r="J1415" s="57">
        <f t="shared" si="210"/>
        <v>74</v>
      </c>
      <c r="K1415" s="56">
        <f t="shared" si="211"/>
        <v>2.6234932640037817E-2</v>
      </c>
      <c r="L1415" s="54">
        <f t="shared" si="212"/>
        <v>96.544552115339172</v>
      </c>
      <c r="M1415" s="54">
        <f t="shared" si="213"/>
        <v>21.239801465374619</v>
      </c>
      <c r="N1415" s="54">
        <f t="shared" si="208"/>
        <v>45.086305837863399</v>
      </c>
      <c r="O1415" s="54">
        <v>9.5858945875679495</v>
      </c>
      <c r="P1415" s="56">
        <f t="shared" si="209"/>
        <v>4.2318030551780912E-2</v>
      </c>
    </row>
    <row r="1416" spans="1:16" x14ac:dyDescent="0.2">
      <c r="A1416" s="57">
        <f t="shared" si="214"/>
        <v>30</v>
      </c>
      <c r="B1416" s="57" t="s">
        <v>354</v>
      </c>
      <c r="C1416" s="94">
        <v>4030.55</v>
      </c>
      <c r="D1416" s="59"/>
      <c r="E1416" s="60"/>
      <c r="F1416" s="57">
        <f t="shared" si="207"/>
        <v>4030.55</v>
      </c>
      <c r="G1416" s="57">
        <v>72</v>
      </c>
      <c r="H1416" s="57"/>
      <c r="I1416" s="57"/>
      <c r="J1416" s="57">
        <f t="shared" si="210"/>
        <v>72</v>
      </c>
      <c r="K1416" s="56">
        <f t="shared" si="211"/>
        <v>2.5525880406523281E-2</v>
      </c>
      <c r="L1416" s="54">
        <f t="shared" si="212"/>
        <v>93.935239896005669</v>
      </c>
      <c r="M1416" s="54">
        <f t="shared" si="213"/>
        <v>20.665752777121249</v>
      </c>
      <c r="N1416" s="54">
        <f t="shared" si="208"/>
        <v>43.86775703143465</v>
      </c>
      <c r="O1416" s="54">
        <v>9.3268163554715198</v>
      </c>
      <c r="P1416" s="56">
        <f t="shared" si="209"/>
        <v>4.1630935247058853E-2</v>
      </c>
    </row>
    <row r="1417" spans="1:16" x14ac:dyDescent="0.2">
      <c r="A1417" s="57">
        <f t="shared" si="214"/>
        <v>31</v>
      </c>
      <c r="B1417" s="57" t="s">
        <v>355</v>
      </c>
      <c r="C1417" s="94">
        <v>4226.88</v>
      </c>
      <c r="D1417" s="59"/>
      <c r="E1417" s="60"/>
      <c r="F1417" s="57">
        <f t="shared" si="207"/>
        <v>4226.88</v>
      </c>
      <c r="G1417" s="57">
        <v>82</v>
      </c>
      <c r="H1417" s="57"/>
      <c r="I1417" s="57"/>
      <c r="J1417" s="57">
        <f t="shared" si="210"/>
        <v>82</v>
      </c>
      <c r="K1417" s="56">
        <f t="shared" si="211"/>
        <v>2.9071141574095957E-2</v>
      </c>
      <c r="L1417" s="54">
        <f t="shared" si="212"/>
        <v>106.98180099267312</v>
      </c>
      <c r="M1417" s="54">
        <f t="shared" si="213"/>
        <v>23.535996218388085</v>
      </c>
      <c r="N1417" s="54">
        <f t="shared" si="208"/>
        <v>49.960501063578349</v>
      </c>
      <c r="O1417" s="54">
        <v>10.622207515953674</v>
      </c>
      <c r="P1417" s="56">
        <f t="shared" si="209"/>
        <v>4.5210771488803377E-2</v>
      </c>
    </row>
    <row r="1418" spans="1:16" x14ac:dyDescent="0.2">
      <c r="A1418" s="57">
        <f t="shared" si="214"/>
        <v>32</v>
      </c>
      <c r="B1418" s="57" t="s">
        <v>356</v>
      </c>
      <c r="C1418" s="94">
        <v>4140.3</v>
      </c>
      <c r="D1418" s="59"/>
      <c r="E1418" s="60">
        <v>50.1</v>
      </c>
      <c r="F1418" s="57">
        <f t="shared" si="207"/>
        <v>4190.4000000000005</v>
      </c>
      <c r="G1418" s="57">
        <v>82</v>
      </c>
      <c r="H1418" s="57">
        <v>1</v>
      </c>
      <c r="I1418" s="57"/>
      <c r="J1418" s="57">
        <f t="shared" si="210"/>
        <v>83</v>
      </c>
      <c r="K1418" s="56">
        <f t="shared" si="211"/>
        <v>2.9425667690853224E-2</v>
      </c>
      <c r="L1418" s="54">
        <f t="shared" si="212"/>
        <v>108.28645710233987</v>
      </c>
      <c r="M1418" s="54">
        <f t="shared" si="213"/>
        <v>23.82302056251477</v>
      </c>
      <c r="N1418" s="54">
        <f t="shared" si="208"/>
        <v>50.56977546679272</v>
      </c>
      <c r="O1418" s="54">
        <v>10.75174663200189</v>
      </c>
      <c r="P1418" s="56">
        <f t="shared" si="209"/>
        <v>4.6160509680137747E-2</v>
      </c>
    </row>
    <row r="1419" spans="1:16" x14ac:dyDescent="0.2">
      <c r="A1419" s="57">
        <f t="shared" si="214"/>
        <v>33</v>
      </c>
      <c r="B1419" s="47" t="s">
        <v>1310</v>
      </c>
      <c r="C1419" s="94">
        <v>4059.4</v>
      </c>
      <c r="D1419" s="107"/>
      <c r="E1419" s="118"/>
      <c r="F1419" s="57">
        <f t="shared" si="207"/>
        <v>4059.4</v>
      </c>
      <c r="G1419" s="57">
        <v>162</v>
      </c>
      <c r="H1419" s="57"/>
      <c r="I1419" s="57"/>
      <c r="J1419" s="57">
        <f t="shared" si="210"/>
        <v>162</v>
      </c>
      <c r="K1419" s="56">
        <f t="shared" si="211"/>
        <v>5.7433230914677377E-2</v>
      </c>
      <c r="L1419" s="54">
        <f t="shared" si="212"/>
        <v>211.35428976601276</v>
      </c>
      <c r="M1419" s="54">
        <f t="shared" si="213"/>
        <v>46.497943748522808</v>
      </c>
      <c r="N1419" s="54">
        <f t="shared" si="208"/>
        <v>98.702453320727969</v>
      </c>
      <c r="O1419" s="54">
        <v>20.98533679981092</v>
      </c>
      <c r="P1419" s="56">
        <f t="shared" si="209"/>
        <v>9.3003898023125198E-2</v>
      </c>
    </row>
    <row r="1420" spans="1:16" x14ac:dyDescent="0.2">
      <c r="A1420" s="57">
        <f t="shared" si="214"/>
        <v>34</v>
      </c>
      <c r="B1420" s="48" t="s">
        <v>1311</v>
      </c>
      <c r="C1420" s="105">
        <v>4225.3</v>
      </c>
      <c r="D1420" s="107"/>
      <c r="E1420" s="118"/>
      <c r="F1420" s="57">
        <f t="shared" si="207"/>
        <v>4225.3</v>
      </c>
      <c r="G1420" s="57">
        <v>171</v>
      </c>
      <c r="H1420" s="57"/>
      <c r="I1420" s="57"/>
      <c r="J1420" s="57">
        <f>G1420+H1420+I1420</f>
        <v>171</v>
      </c>
      <c r="K1420" s="56">
        <f t="shared" si="211"/>
        <v>6.0623965965492792E-2</v>
      </c>
      <c r="L1420" s="54">
        <f t="shared" si="212"/>
        <v>223.09619475301346</v>
      </c>
      <c r="M1420" s="54">
        <f t="shared" si="213"/>
        <v>49.081162845662959</v>
      </c>
      <c r="N1420" s="54">
        <f t="shared" si="208"/>
        <v>104.1859229496573</v>
      </c>
      <c r="O1420" s="54">
        <v>22.151188844244857</v>
      </c>
      <c r="P1420" s="56">
        <f t="shared" si="209"/>
        <v>9.4316254323380241E-2</v>
      </c>
    </row>
    <row r="1421" spans="1:16" x14ac:dyDescent="0.2">
      <c r="A1421" s="57">
        <f t="shared" si="214"/>
        <v>35</v>
      </c>
      <c r="B1421" s="48" t="s">
        <v>1312</v>
      </c>
      <c r="C1421" s="105">
        <v>3974.4</v>
      </c>
      <c r="D1421" s="107"/>
      <c r="E1421" s="118"/>
      <c r="F1421" s="57">
        <f t="shared" si="207"/>
        <v>3974.4</v>
      </c>
      <c r="G1421" s="57">
        <v>108</v>
      </c>
      <c r="H1421" s="57"/>
      <c r="I1421" s="57"/>
      <c r="J1421" s="57">
        <f t="shared" si="210"/>
        <v>108</v>
      </c>
      <c r="K1421" s="56">
        <f t="shared" si="211"/>
        <v>3.8288820609784918E-2</v>
      </c>
      <c r="L1421" s="54">
        <f t="shared" si="212"/>
        <v>140.9028598440085</v>
      </c>
      <c r="M1421" s="54">
        <f t="shared" si="213"/>
        <v>30.998629165681869</v>
      </c>
      <c r="N1421" s="54">
        <f t="shared" si="208"/>
        <v>65.801635547151974</v>
      </c>
      <c r="O1421" s="54">
        <v>13.990224533207279</v>
      </c>
      <c r="P1421" s="56">
        <f t="shared" si="209"/>
        <v>6.3328640572174313E-2</v>
      </c>
    </row>
    <row r="1422" spans="1:16" x14ac:dyDescent="0.2">
      <c r="A1422" s="57">
        <f t="shared" si="214"/>
        <v>36</v>
      </c>
      <c r="B1422" s="48" t="s">
        <v>1313</v>
      </c>
      <c r="C1422" s="105">
        <v>3989.7</v>
      </c>
      <c r="D1422" s="107"/>
      <c r="E1422" s="118"/>
      <c r="F1422" s="57">
        <f t="shared" si="207"/>
        <v>3989.7</v>
      </c>
      <c r="G1422" s="57">
        <v>162</v>
      </c>
      <c r="H1422" s="57"/>
      <c r="I1422" s="57"/>
      <c r="J1422" s="57">
        <f t="shared" si="210"/>
        <v>162</v>
      </c>
      <c r="K1422" s="56">
        <f t="shared" si="211"/>
        <v>5.7433230914677377E-2</v>
      </c>
      <c r="L1422" s="54">
        <f t="shared" si="212"/>
        <v>211.35428976601276</v>
      </c>
      <c r="M1422" s="54">
        <f t="shared" si="213"/>
        <v>46.497943748522808</v>
      </c>
      <c r="N1422" s="54">
        <f t="shared" si="208"/>
        <v>98.702453320727969</v>
      </c>
      <c r="O1422" s="54">
        <v>20.98533679981092</v>
      </c>
      <c r="P1422" s="56">
        <f t="shared" si="209"/>
        <v>9.4628674746240177E-2</v>
      </c>
    </row>
    <row r="1423" spans="1:16" x14ac:dyDescent="0.2">
      <c r="A1423" s="57">
        <f t="shared" si="214"/>
        <v>37</v>
      </c>
      <c r="B1423" s="48" t="s">
        <v>1527</v>
      </c>
      <c r="C1423" s="105">
        <v>5525.8</v>
      </c>
      <c r="D1423" s="107"/>
      <c r="E1423" s="118"/>
      <c r="F1423" s="57">
        <f t="shared" si="207"/>
        <v>5525.8</v>
      </c>
      <c r="G1423" s="57">
        <v>146</v>
      </c>
      <c r="H1423" s="57"/>
      <c r="I1423" s="57"/>
      <c r="J1423" s="57">
        <f t="shared" si="210"/>
        <v>146</v>
      </c>
      <c r="K1423" s="56">
        <f t="shared" si="211"/>
        <v>5.1760813046561098E-2</v>
      </c>
      <c r="L1423" s="54">
        <f t="shared" si="212"/>
        <v>190.47979201134484</v>
      </c>
      <c r="M1423" s="54">
        <f t="shared" si="213"/>
        <v>41.905554242495867</v>
      </c>
      <c r="N1423" s="54">
        <f t="shared" si="208"/>
        <v>88.954062869298042</v>
      </c>
      <c r="O1423" s="54">
        <v>18.912710943039468</v>
      </c>
      <c r="P1423" s="56">
        <f t="shared" si="209"/>
        <v>6.1575178266708573E-2</v>
      </c>
    </row>
    <row r="1424" spans="1:16" s="120" customFormat="1" ht="15" x14ac:dyDescent="0.25">
      <c r="A1424" s="45"/>
      <c r="B1424" s="45" t="s">
        <v>2181</v>
      </c>
      <c r="C1424" s="119">
        <f>SUM(C1387:C1423)</f>
        <v>200647.03999999995</v>
      </c>
      <c r="D1424" s="119">
        <f t="shared" ref="D1424:O1424" si="215">SUM(D1387:D1423)</f>
        <v>58.7</v>
      </c>
      <c r="E1424" s="119">
        <f t="shared" si="215"/>
        <v>238.64999999999998</v>
      </c>
      <c r="F1424" s="119">
        <f t="shared" si="215"/>
        <v>200944.38999999996</v>
      </c>
      <c r="G1424" s="119">
        <f t="shared" si="215"/>
        <v>4224</v>
      </c>
      <c r="H1424" s="119">
        <f t="shared" si="215"/>
        <v>3</v>
      </c>
      <c r="I1424" s="119">
        <f t="shared" si="215"/>
        <v>4</v>
      </c>
      <c r="J1424" s="119">
        <f t="shared" si="215"/>
        <v>4231</v>
      </c>
      <c r="K1424" s="119">
        <f t="shared" si="215"/>
        <v>1.4999999999999998</v>
      </c>
      <c r="L1424" s="119">
        <f t="shared" si="215"/>
        <v>5519.9999999999982</v>
      </c>
      <c r="M1424" s="119">
        <f t="shared" si="215"/>
        <v>1214.4000000000001</v>
      </c>
      <c r="N1424" s="119">
        <f t="shared" si="215"/>
        <v>2577.8399999999997</v>
      </c>
      <c r="O1424" s="119">
        <f t="shared" si="215"/>
        <v>548.08000000000004</v>
      </c>
      <c r="P1424" s="69">
        <f t="shared" si="209"/>
        <v>4.9069894412080872E-2</v>
      </c>
    </row>
    <row r="1425" spans="1:16" x14ac:dyDescent="0.2">
      <c r="A1425" s="348" t="s">
        <v>1984</v>
      </c>
      <c r="B1425" s="348"/>
      <c r="C1425" s="348"/>
      <c r="D1425" s="348"/>
      <c r="E1425" s="348"/>
      <c r="F1425" s="348"/>
      <c r="G1425" s="348"/>
      <c r="H1425" s="348"/>
      <c r="I1425" s="348"/>
      <c r="J1425" s="348"/>
      <c r="K1425" s="348"/>
      <c r="L1425" s="348"/>
      <c r="M1425" s="348"/>
      <c r="N1425" s="348"/>
      <c r="O1425" s="348"/>
      <c r="P1425" s="348"/>
    </row>
    <row r="1426" spans="1:16" x14ac:dyDescent="0.2">
      <c r="A1426" s="57">
        <v>1</v>
      </c>
      <c r="B1426" s="57" t="s">
        <v>2549</v>
      </c>
      <c r="C1426" s="57">
        <v>22381.8</v>
      </c>
      <c r="D1426" s="57"/>
      <c r="E1426" s="60"/>
      <c r="F1426" s="57">
        <f>C1426+D1426+E1426</f>
        <v>22381.8</v>
      </c>
      <c r="G1426" s="121">
        <v>395</v>
      </c>
      <c r="H1426" s="121"/>
      <c r="I1426" s="56"/>
      <c r="J1426" s="57">
        <f>G1426+H1426+I1426</f>
        <v>395</v>
      </c>
      <c r="K1426" s="56">
        <f>4/7462*J1426</f>
        <v>0.21173948003216295</v>
      </c>
      <c r="L1426" s="54">
        <f>K1426*3680</f>
        <v>779.20128651835967</v>
      </c>
      <c r="M1426" s="54">
        <f>L1426*0.22</f>
        <v>171.42428303403912</v>
      </c>
      <c r="N1426" s="54">
        <f>L1426*0.312</f>
        <v>243.11080139372822</v>
      </c>
      <c r="O1426" s="54">
        <v>53.950259170653901</v>
      </c>
      <c r="P1426" s="56">
        <f t="shared" ref="P1426:P1457" si="216">(L1426+M1426+N1426+O1426)/F1426</f>
        <v>5.5745589278645188E-2</v>
      </c>
    </row>
    <row r="1427" spans="1:16" x14ac:dyDescent="0.2">
      <c r="A1427" s="57">
        <f>A1426+1</f>
        <v>2</v>
      </c>
      <c r="B1427" s="57" t="s">
        <v>2550</v>
      </c>
      <c r="C1427" s="57">
        <v>2034</v>
      </c>
      <c r="D1427" s="59">
        <v>106.1</v>
      </c>
      <c r="E1427" s="60"/>
      <c r="F1427" s="57">
        <f>C1427+D1427+E1427</f>
        <v>2140.1</v>
      </c>
      <c r="G1427" s="121">
        <v>36</v>
      </c>
      <c r="H1427" s="121">
        <v>1</v>
      </c>
      <c r="I1427" s="56"/>
      <c r="J1427" s="57">
        <f>G1427+H1427+I1427</f>
        <v>37</v>
      </c>
      <c r="K1427" s="56">
        <f t="shared" ref="K1427:K1490" si="217">4/7462*J1427</f>
        <v>1.9833824711873491E-2</v>
      </c>
      <c r="L1427" s="54">
        <f t="shared" ref="L1427:L1490" si="218">K1427*3680</f>
        <v>72.988474939694441</v>
      </c>
      <c r="M1427" s="54">
        <f t="shared" ref="M1427:M1489" si="219">L1427*0.22</f>
        <v>16.057464486732776</v>
      </c>
      <c r="N1427" s="54">
        <f t="shared" ref="N1427:N1490" si="220">L1427*0.312</f>
        <v>22.772404181184665</v>
      </c>
      <c r="O1427" s="54">
        <v>5.0535685805422643</v>
      </c>
      <c r="P1427" s="56">
        <f t="shared" si="216"/>
        <v>5.4610491186465195E-2</v>
      </c>
    </row>
    <row r="1428" spans="1:16" x14ac:dyDescent="0.2">
      <c r="A1428" s="57">
        <f>A1427+1</f>
        <v>3</v>
      </c>
      <c r="B1428" s="57" t="str">
        <f>[1]Лист1!$B$7</f>
        <v>В.Великого,93а</v>
      </c>
      <c r="C1428" s="57">
        <v>12358.7</v>
      </c>
      <c r="D1428" s="59"/>
      <c r="E1428" s="60"/>
      <c r="F1428" s="57">
        <f t="shared" ref="F1428:F1487" si="221">C1428+D1428+E1428</f>
        <v>12358.7</v>
      </c>
      <c r="G1428" s="121">
        <v>216</v>
      </c>
      <c r="H1428" s="121"/>
      <c r="I1428" s="56"/>
      <c r="J1428" s="57">
        <f t="shared" ref="J1428:J1490" si="222">G1428+H1428+I1428</f>
        <v>216</v>
      </c>
      <c r="K1428" s="56">
        <f t="shared" si="217"/>
        <v>0.11578665237201823</v>
      </c>
      <c r="L1428" s="54">
        <f t="shared" si="218"/>
        <v>426.09488072902707</v>
      </c>
      <c r="M1428" s="54">
        <f t="shared" si="219"/>
        <v>93.740873760385952</v>
      </c>
      <c r="N1428" s="54">
        <f t="shared" si="220"/>
        <v>132.94160278745645</v>
      </c>
      <c r="O1428" s="54">
        <v>29.501913875598078</v>
      </c>
      <c r="P1428" s="56">
        <f t="shared" si="216"/>
        <v>5.5206394778776695E-2</v>
      </c>
    </row>
    <row r="1429" spans="1:16" x14ac:dyDescent="0.2">
      <c r="A1429" s="57">
        <f>A1428+1</f>
        <v>4</v>
      </c>
      <c r="B1429" s="57" t="str">
        <f>[1]Лист1!$B$8</f>
        <v>В.Великого,103</v>
      </c>
      <c r="C1429" s="57">
        <v>1958.1</v>
      </c>
      <c r="D1429" s="59"/>
      <c r="E1429" s="60"/>
      <c r="F1429" s="57">
        <f t="shared" si="221"/>
        <v>1958.1</v>
      </c>
      <c r="G1429" s="121">
        <v>36</v>
      </c>
      <c r="H1429" s="121"/>
      <c r="I1429" s="56"/>
      <c r="J1429" s="57">
        <f t="shared" si="222"/>
        <v>36</v>
      </c>
      <c r="K1429" s="56">
        <f t="shared" si="217"/>
        <v>1.9297775395336371E-2</v>
      </c>
      <c r="L1429" s="54">
        <f t="shared" si="218"/>
        <v>71.01581345483784</v>
      </c>
      <c r="M1429" s="54">
        <f t="shared" si="219"/>
        <v>15.623478960064325</v>
      </c>
      <c r="N1429" s="54">
        <f t="shared" si="220"/>
        <v>22.156933797909407</v>
      </c>
      <c r="O1429" s="54">
        <v>4.9169856459330132</v>
      </c>
      <c r="P1429" s="56">
        <f t="shared" si="216"/>
        <v>5.8073240313949538E-2</v>
      </c>
    </row>
    <row r="1430" spans="1:16" x14ac:dyDescent="0.2">
      <c r="A1430" s="57">
        <f t="shared" ref="A1430:A1490" si="223">A1429+1</f>
        <v>5</v>
      </c>
      <c r="B1430" s="57" t="str">
        <f>[1]Лист1!$B$9</f>
        <v>В.Великого,105</v>
      </c>
      <c r="C1430" s="57">
        <v>2016.3</v>
      </c>
      <c r="D1430" s="59"/>
      <c r="E1430" s="60"/>
      <c r="F1430" s="57">
        <f t="shared" si="221"/>
        <v>2016.3</v>
      </c>
      <c r="G1430" s="121">
        <v>36</v>
      </c>
      <c r="H1430" s="121"/>
      <c r="I1430" s="56"/>
      <c r="J1430" s="57">
        <f t="shared" si="222"/>
        <v>36</v>
      </c>
      <c r="K1430" s="56">
        <f t="shared" si="217"/>
        <v>1.9297775395336371E-2</v>
      </c>
      <c r="L1430" s="54">
        <f t="shared" si="218"/>
        <v>71.01581345483784</v>
      </c>
      <c r="M1430" s="54">
        <f t="shared" si="219"/>
        <v>15.623478960064325</v>
      </c>
      <c r="N1430" s="54">
        <f t="shared" si="220"/>
        <v>22.156933797909407</v>
      </c>
      <c r="O1430" s="54">
        <v>4.9169856459330132</v>
      </c>
      <c r="P1430" s="56">
        <f t="shared" si="216"/>
        <v>5.639697061882884E-2</v>
      </c>
    </row>
    <row r="1431" spans="1:16" x14ac:dyDescent="0.2">
      <c r="A1431" s="57">
        <f t="shared" si="223"/>
        <v>6</v>
      </c>
      <c r="B1431" s="57" t="str">
        <f>[1]Лист1!$B$10</f>
        <v>В.Великого,109</v>
      </c>
      <c r="C1431" s="57">
        <v>2040.5</v>
      </c>
      <c r="D1431" s="59">
        <v>153.19999999999999</v>
      </c>
      <c r="E1431" s="60"/>
      <c r="F1431" s="57">
        <f t="shared" si="221"/>
        <v>2193.6999999999998</v>
      </c>
      <c r="G1431" s="121">
        <v>36</v>
      </c>
      <c r="H1431" s="121"/>
      <c r="I1431" s="56"/>
      <c r="J1431" s="57">
        <f t="shared" si="222"/>
        <v>36</v>
      </c>
      <c r="K1431" s="56">
        <f t="shared" si="217"/>
        <v>1.9297775395336371E-2</v>
      </c>
      <c r="L1431" s="54">
        <f t="shared" si="218"/>
        <v>71.01581345483784</v>
      </c>
      <c r="M1431" s="54">
        <f t="shared" si="219"/>
        <v>15.623478960064325</v>
      </c>
      <c r="N1431" s="54">
        <f t="shared" si="220"/>
        <v>22.156933797909407</v>
      </c>
      <c r="O1431" s="54">
        <v>4.9169856459330132</v>
      </c>
      <c r="P1431" s="56">
        <f t="shared" si="216"/>
        <v>5.1836263782078042E-2</v>
      </c>
    </row>
    <row r="1432" spans="1:16" x14ac:dyDescent="0.2">
      <c r="A1432" s="57">
        <f t="shared" si="223"/>
        <v>7</v>
      </c>
      <c r="B1432" s="57" t="str">
        <f>[1]Лист1!$B$11</f>
        <v>В.Великого,111</v>
      </c>
      <c r="C1432" s="57">
        <v>8086.8</v>
      </c>
      <c r="D1432" s="59">
        <v>73.7</v>
      </c>
      <c r="E1432" s="60"/>
      <c r="F1432" s="57">
        <f t="shared" si="221"/>
        <v>8160.5</v>
      </c>
      <c r="G1432" s="121">
        <v>144</v>
      </c>
      <c r="H1432" s="121">
        <v>1</v>
      </c>
      <c r="I1432" s="56"/>
      <c r="J1432" s="57">
        <f t="shared" si="222"/>
        <v>145</v>
      </c>
      <c r="K1432" s="56">
        <f t="shared" si="217"/>
        <v>7.772715089788261E-2</v>
      </c>
      <c r="L1432" s="54">
        <f t="shared" si="218"/>
        <v>286.035915304208</v>
      </c>
      <c r="M1432" s="54">
        <f t="shared" si="219"/>
        <v>62.927901366925759</v>
      </c>
      <c r="N1432" s="54">
        <f t="shared" si="220"/>
        <v>89.243205574912892</v>
      </c>
      <c r="O1432" s="54">
        <v>19.804525518341304</v>
      </c>
      <c r="P1432" s="56">
        <f t="shared" si="216"/>
        <v>5.6125427089564112E-2</v>
      </c>
    </row>
    <row r="1433" spans="1:16" x14ac:dyDescent="0.2">
      <c r="A1433" s="57">
        <f t="shared" si="223"/>
        <v>8</v>
      </c>
      <c r="B1433" s="57" t="str">
        <f>[1]Лист1!$B$12</f>
        <v>В.Великого,113</v>
      </c>
      <c r="C1433" s="57">
        <v>4049.6</v>
      </c>
      <c r="D1433" s="59"/>
      <c r="E1433" s="60"/>
      <c r="F1433" s="57">
        <f t="shared" si="221"/>
        <v>4049.6</v>
      </c>
      <c r="G1433" s="121">
        <v>162</v>
      </c>
      <c r="H1433" s="121">
        <v>1</v>
      </c>
      <c r="I1433" s="56"/>
      <c r="J1433" s="57">
        <f t="shared" si="222"/>
        <v>163</v>
      </c>
      <c r="K1433" s="56">
        <f t="shared" si="217"/>
        <v>8.7376038595550792E-2</v>
      </c>
      <c r="L1433" s="54">
        <f t="shared" si="218"/>
        <v>321.54382203162692</v>
      </c>
      <c r="M1433" s="54">
        <f t="shared" si="219"/>
        <v>70.739640846957926</v>
      </c>
      <c r="N1433" s="54">
        <f t="shared" si="220"/>
        <v>100.32167247386759</v>
      </c>
      <c r="O1433" s="54">
        <v>22.263018341307809</v>
      </c>
      <c r="P1433" s="56">
        <f t="shared" si="216"/>
        <v>0.12714049626969581</v>
      </c>
    </row>
    <row r="1434" spans="1:16" x14ac:dyDescent="0.2">
      <c r="A1434" s="57">
        <f t="shared" si="223"/>
        <v>9</v>
      </c>
      <c r="B1434" s="57" t="str">
        <f>[1]Лист1!$B$13</f>
        <v>В.Великого,117</v>
      </c>
      <c r="C1434" s="57">
        <v>4091.8</v>
      </c>
      <c r="D1434" s="59"/>
      <c r="E1434" s="60"/>
      <c r="F1434" s="57">
        <f t="shared" si="221"/>
        <v>4091.8</v>
      </c>
      <c r="G1434" s="121">
        <v>163</v>
      </c>
      <c r="H1434" s="56"/>
      <c r="I1434" s="56"/>
      <c r="J1434" s="57">
        <f t="shared" si="222"/>
        <v>163</v>
      </c>
      <c r="K1434" s="56">
        <f t="shared" si="217"/>
        <v>8.7376038595550792E-2</v>
      </c>
      <c r="L1434" s="54">
        <f t="shared" si="218"/>
        <v>321.54382203162692</v>
      </c>
      <c r="M1434" s="54">
        <f t="shared" si="219"/>
        <v>70.739640846957926</v>
      </c>
      <c r="N1434" s="54">
        <f t="shared" si="220"/>
        <v>100.32167247386759</v>
      </c>
      <c r="O1434" s="54">
        <v>22.263018341307809</v>
      </c>
      <c r="P1434" s="56">
        <f t="shared" si="216"/>
        <v>0.12582925697584441</v>
      </c>
    </row>
    <row r="1435" spans="1:16" x14ac:dyDescent="0.2">
      <c r="A1435" s="57">
        <f t="shared" si="223"/>
        <v>10</v>
      </c>
      <c r="B1435" s="57" t="str">
        <f>[1]Лист1!$B$14</f>
        <v>В.Великого,121</v>
      </c>
      <c r="C1435" s="57">
        <v>4035.2</v>
      </c>
      <c r="D1435" s="59"/>
      <c r="E1435" s="60"/>
      <c r="F1435" s="57">
        <f t="shared" si="221"/>
        <v>4035.2</v>
      </c>
      <c r="G1435" s="121">
        <v>163</v>
      </c>
      <c r="H1435" s="56"/>
      <c r="I1435" s="56"/>
      <c r="J1435" s="57">
        <f t="shared" si="222"/>
        <v>163</v>
      </c>
      <c r="K1435" s="56">
        <f t="shared" si="217"/>
        <v>8.7376038595550792E-2</v>
      </c>
      <c r="L1435" s="54">
        <f t="shared" si="218"/>
        <v>321.54382203162692</v>
      </c>
      <c r="M1435" s="54">
        <f t="shared" si="219"/>
        <v>70.739640846957926</v>
      </c>
      <c r="N1435" s="54">
        <f t="shared" si="220"/>
        <v>100.32167247386759</v>
      </c>
      <c r="O1435" s="54">
        <v>22.263018341307809</v>
      </c>
      <c r="P1435" s="56">
        <f t="shared" si="216"/>
        <v>0.12759420938088822</v>
      </c>
    </row>
    <row r="1436" spans="1:16" x14ac:dyDescent="0.2">
      <c r="A1436" s="57">
        <f t="shared" si="223"/>
        <v>11</v>
      </c>
      <c r="B1436" s="57" t="str">
        <f>[1]Лист1!$B$15</f>
        <v>В.Великого,125</v>
      </c>
      <c r="C1436" s="57">
        <v>6226.5</v>
      </c>
      <c r="D1436" s="59"/>
      <c r="E1436" s="60"/>
      <c r="F1436" s="57">
        <f t="shared" si="221"/>
        <v>6226.5</v>
      </c>
      <c r="G1436" s="121">
        <v>108</v>
      </c>
      <c r="H1436" s="56"/>
      <c r="I1436" s="56"/>
      <c r="J1436" s="57">
        <f t="shared" si="222"/>
        <v>108</v>
      </c>
      <c r="K1436" s="56">
        <f t="shared" si="217"/>
        <v>5.7893326186009113E-2</v>
      </c>
      <c r="L1436" s="54">
        <f t="shared" si="218"/>
        <v>213.04744036451353</v>
      </c>
      <c r="M1436" s="54">
        <f t="shared" si="219"/>
        <v>46.870436880192976</v>
      </c>
      <c r="N1436" s="54">
        <f t="shared" si="220"/>
        <v>66.470801393728223</v>
      </c>
      <c r="O1436" s="54">
        <v>14.750956937799039</v>
      </c>
      <c r="P1436" s="56">
        <f t="shared" si="216"/>
        <v>5.4788345872678675E-2</v>
      </c>
    </row>
    <row r="1437" spans="1:16" x14ac:dyDescent="0.2">
      <c r="A1437" s="57">
        <f t="shared" si="223"/>
        <v>12</v>
      </c>
      <c r="B1437" s="57" t="str">
        <f>[1]Лист1!$B$17</f>
        <v>Кульпарківська,121</v>
      </c>
      <c r="C1437" s="57">
        <v>7649.6</v>
      </c>
      <c r="D1437" s="59"/>
      <c r="E1437" s="60"/>
      <c r="F1437" s="57">
        <f t="shared" si="221"/>
        <v>7649.6</v>
      </c>
      <c r="G1437" s="121">
        <v>135</v>
      </c>
      <c r="H1437" s="56"/>
      <c r="I1437" s="56"/>
      <c r="J1437" s="57">
        <f t="shared" si="222"/>
        <v>135</v>
      </c>
      <c r="K1437" s="56">
        <f t="shared" si="217"/>
        <v>7.2366657732511386E-2</v>
      </c>
      <c r="L1437" s="54">
        <f t="shared" si="218"/>
        <v>266.3093004556419</v>
      </c>
      <c r="M1437" s="54">
        <f t="shared" si="219"/>
        <v>58.588046100241222</v>
      </c>
      <c r="N1437" s="54">
        <f t="shared" si="220"/>
        <v>83.088501742160275</v>
      </c>
      <c r="O1437" s="54">
        <v>18.4386961722488</v>
      </c>
      <c r="P1437" s="56">
        <f t="shared" si="216"/>
        <v>5.5744685273777995E-2</v>
      </c>
    </row>
    <row r="1438" spans="1:16" x14ac:dyDescent="0.2">
      <c r="A1438" s="57">
        <f t="shared" si="223"/>
        <v>13</v>
      </c>
      <c r="B1438" s="57" t="str">
        <f>[1]Лист1!$B$18</f>
        <v>Кульпарківська,123</v>
      </c>
      <c r="C1438" s="57">
        <v>5959.3</v>
      </c>
      <c r="D1438" s="59"/>
      <c r="E1438" s="60"/>
      <c r="F1438" s="57">
        <f t="shared" si="221"/>
        <v>5959.3</v>
      </c>
      <c r="G1438" s="121">
        <v>108</v>
      </c>
      <c r="H1438" s="56"/>
      <c r="I1438" s="56"/>
      <c r="J1438" s="57">
        <f t="shared" si="222"/>
        <v>108</v>
      </c>
      <c r="K1438" s="56">
        <f t="shared" si="217"/>
        <v>5.7893326186009113E-2</v>
      </c>
      <c r="L1438" s="54">
        <f t="shared" si="218"/>
        <v>213.04744036451353</v>
      </c>
      <c r="M1438" s="54">
        <f t="shared" si="219"/>
        <v>46.870436880192976</v>
      </c>
      <c r="N1438" s="54">
        <f t="shared" si="220"/>
        <v>66.470801393728223</v>
      </c>
      <c r="O1438" s="54">
        <v>14.750956937799039</v>
      </c>
      <c r="P1438" s="56">
        <f t="shared" si="216"/>
        <v>5.7244917284955239E-2</v>
      </c>
    </row>
    <row r="1439" spans="1:16" x14ac:dyDescent="0.2">
      <c r="A1439" s="57">
        <f t="shared" si="223"/>
        <v>14</v>
      </c>
      <c r="B1439" s="57" t="str">
        <f>[1]Лист1!$B$19</f>
        <v>Кульпарківська,125</v>
      </c>
      <c r="C1439" s="57">
        <v>4182.7</v>
      </c>
      <c r="D1439" s="59">
        <v>439.8</v>
      </c>
      <c r="E1439" s="60"/>
      <c r="F1439" s="57">
        <f t="shared" si="221"/>
        <v>4622.5</v>
      </c>
      <c r="G1439" s="121">
        <v>81</v>
      </c>
      <c r="H1439" s="121">
        <v>2</v>
      </c>
      <c r="I1439" s="56"/>
      <c r="J1439" s="57">
        <f t="shared" si="222"/>
        <v>83</v>
      </c>
      <c r="K1439" s="56">
        <f t="shared" si="217"/>
        <v>4.4492093272581079E-2</v>
      </c>
      <c r="L1439" s="54">
        <f t="shared" si="218"/>
        <v>163.73090324309837</v>
      </c>
      <c r="M1439" s="54">
        <f t="shared" si="219"/>
        <v>36.020798713481639</v>
      </c>
      <c r="N1439" s="54">
        <f t="shared" si="220"/>
        <v>51.084041811846689</v>
      </c>
      <c r="O1439" s="54">
        <v>11.33638357256778</v>
      </c>
      <c r="P1439" s="56">
        <f t="shared" si="216"/>
        <v>5.6716522950999354E-2</v>
      </c>
    </row>
    <row r="1440" spans="1:16" x14ac:dyDescent="0.2">
      <c r="A1440" s="57">
        <f t="shared" si="223"/>
        <v>15</v>
      </c>
      <c r="B1440" s="57" t="str">
        <f>[1]Лист1!$B$20</f>
        <v>Кульпарківська,129</v>
      </c>
      <c r="C1440" s="57">
        <v>4158.5</v>
      </c>
      <c r="D1440" s="59">
        <v>82.1</v>
      </c>
      <c r="E1440" s="60"/>
      <c r="F1440" s="57">
        <f t="shared" si="221"/>
        <v>4240.6000000000004</v>
      </c>
      <c r="G1440" s="121">
        <v>81</v>
      </c>
      <c r="H1440" s="121">
        <v>1</v>
      </c>
      <c r="I1440" s="56"/>
      <c r="J1440" s="57">
        <f t="shared" si="222"/>
        <v>82</v>
      </c>
      <c r="K1440" s="56">
        <f t="shared" si="217"/>
        <v>4.3956043956043953E-2</v>
      </c>
      <c r="L1440" s="54">
        <f t="shared" si="218"/>
        <v>161.75824175824175</v>
      </c>
      <c r="M1440" s="54">
        <f t="shared" si="219"/>
        <v>35.586813186813188</v>
      </c>
      <c r="N1440" s="54">
        <f t="shared" si="220"/>
        <v>50.46857142857143</v>
      </c>
      <c r="O1440" s="54">
        <v>11.19980063795853</v>
      </c>
      <c r="P1440" s="56">
        <f t="shared" si="216"/>
        <v>6.1079429092954975E-2</v>
      </c>
    </row>
    <row r="1441" spans="1:16" x14ac:dyDescent="0.2">
      <c r="A1441" s="57">
        <f t="shared" si="223"/>
        <v>16</v>
      </c>
      <c r="B1441" s="57" t="str">
        <f>[1]Лист1!$B$21</f>
        <v>Кульпарківська,133</v>
      </c>
      <c r="C1441" s="57">
        <v>7806.9</v>
      </c>
      <c r="D1441" s="59"/>
      <c r="E1441" s="60"/>
      <c r="F1441" s="57">
        <f t="shared" si="221"/>
        <v>7806.9</v>
      </c>
      <c r="G1441" s="121">
        <v>135</v>
      </c>
      <c r="H1441" s="56"/>
      <c r="I1441" s="56"/>
      <c r="J1441" s="57">
        <f t="shared" si="222"/>
        <v>135</v>
      </c>
      <c r="K1441" s="56">
        <f t="shared" si="217"/>
        <v>7.2366657732511386E-2</v>
      </c>
      <c r="L1441" s="54">
        <f t="shared" si="218"/>
        <v>266.3093004556419</v>
      </c>
      <c r="M1441" s="54">
        <f t="shared" si="219"/>
        <v>58.588046100241222</v>
      </c>
      <c r="N1441" s="54">
        <f t="shared" si="220"/>
        <v>83.088501742160275</v>
      </c>
      <c r="O1441" s="54">
        <v>18.4386961722488</v>
      </c>
      <c r="P1441" s="56">
        <f t="shared" si="216"/>
        <v>5.4621494379368529E-2</v>
      </c>
    </row>
    <row r="1442" spans="1:16" x14ac:dyDescent="0.2">
      <c r="A1442" s="57">
        <f t="shared" si="223"/>
        <v>17</v>
      </c>
      <c r="B1442" s="57" t="str">
        <f>[1]Лист1!$B$22</f>
        <v>Кульпарківська,133а</v>
      </c>
      <c r="C1442" s="57">
        <v>4253.3999999999996</v>
      </c>
      <c r="D1442" s="59"/>
      <c r="E1442" s="60"/>
      <c r="F1442" s="57">
        <f t="shared" si="221"/>
        <v>4253.3999999999996</v>
      </c>
      <c r="G1442" s="121">
        <v>84</v>
      </c>
      <c r="H1442" s="56"/>
      <c r="I1442" s="56"/>
      <c r="J1442" s="57">
        <f t="shared" si="222"/>
        <v>84</v>
      </c>
      <c r="K1442" s="56">
        <f t="shared" si="217"/>
        <v>4.5028142589118199E-2</v>
      </c>
      <c r="L1442" s="54">
        <f t="shared" si="218"/>
        <v>165.70356472795498</v>
      </c>
      <c r="M1442" s="54">
        <f t="shared" si="219"/>
        <v>36.454784240150097</v>
      </c>
      <c r="N1442" s="54">
        <f t="shared" si="220"/>
        <v>51.699512195121955</v>
      </c>
      <c r="O1442" s="54">
        <v>11.472966507177032</v>
      </c>
      <c r="P1442" s="56">
        <f t="shared" si="216"/>
        <v>6.2380878278648633E-2</v>
      </c>
    </row>
    <row r="1443" spans="1:16" x14ac:dyDescent="0.2">
      <c r="A1443" s="57">
        <f t="shared" si="223"/>
        <v>18</v>
      </c>
      <c r="B1443" s="57" t="str">
        <f>[1]Лист1!$B$23</f>
        <v>Кульпарківська,135</v>
      </c>
      <c r="C1443" s="57">
        <v>7737.08</v>
      </c>
      <c r="D1443" s="59"/>
      <c r="E1443" s="60"/>
      <c r="F1443" s="57">
        <f t="shared" si="221"/>
        <v>7737.08</v>
      </c>
      <c r="G1443" s="121">
        <v>135</v>
      </c>
      <c r="H1443" s="56"/>
      <c r="I1443" s="56"/>
      <c r="J1443" s="57">
        <f t="shared" si="222"/>
        <v>135</v>
      </c>
      <c r="K1443" s="56">
        <f t="shared" si="217"/>
        <v>7.2366657732511386E-2</v>
      </c>
      <c r="L1443" s="54">
        <f t="shared" si="218"/>
        <v>266.3093004556419</v>
      </c>
      <c r="M1443" s="54">
        <f t="shared" si="219"/>
        <v>58.588046100241222</v>
      </c>
      <c r="N1443" s="54">
        <f t="shared" si="220"/>
        <v>83.088501742160275</v>
      </c>
      <c r="O1443" s="54">
        <v>18.4386961722488</v>
      </c>
      <c r="P1443" s="56">
        <f t="shared" si="216"/>
        <v>5.5114402910438072E-2</v>
      </c>
    </row>
    <row r="1444" spans="1:16" x14ac:dyDescent="0.2">
      <c r="A1444" s="57">
        <f t="shared" si="223"/>
        <v>19</v>
      </c>
      <c r="B1444" s="57" t="str">
        <f>[1]Лист1!$B$24</f>
        <v>Наукова,44</v>
      </c>
      <c r="C1444" s="57">
        <v>8046.52</v>
      </c>
      <c r="D1444" s="59"/>
      <c r="E1444" s="60"/>
      <c r="F1444" s="57">
        <f t="shared" si="221"/>
        <v>8046.52</v>
      </c>
      <c r="G1444" s="121">
        <v>144</v>
      </c>
      <c r="H1444" s="56"/>
      <c r="I1444" s="56"/>
      <c r="J1444" s="57">
        <f t="shared" si="222"/>
        <v>144</v>
      </c>
      <c r="K1444" s="56">
        <f t="shared" si="217"/>
        <v>7.7191101581345484E-2</v>
      </c>
      <c r="L1444" s="54">
        <f t="shared" si="218"/>
        <v>284.06325381935136</v>
      </c>
      <c r="M1444" s="54">
        <f t="shared" si="219"/>
        <v>62.493915840257301</v>
      </c>
      <c r="N1444" s="54">
        <f t="shared" si="220"/>
        <v>88.627735191637626</v>
      </c>
      <c r="O1444" s="54">
        <v>19.667942583732053</v>
      </c>
      <c r="P1444" s="56">
        <f t="shared" si="216"/>
        <v>5.6527896212894307E-2</v>
      </c>
    </row>
    <row r="1445" spans="1:16" x14ac:dyDescent="0.2">
      <c r="A1445" s="57">
        <f t="shared" si="223"/>
        <v>20</v>
      </c>
      <c r="B1445" s="57" t="str">
        <f>[1]Лист1!$B$25</f>
        <v>Наукова,46</v>
      </c>
      <c r="C1445" s="57">
        <v>8105.15</v>
      </c>
      <c r="D1445" s="59"/>
      <c r="E1445" s="60"/>
      <c r="F1445" s="57">
        <f t="shared" si="221"/>
        <v>8105.15</v>
      </c>
      <c r="G1445" s="121">
        <v>144</v>
      </c>
      <c r="H1445" s="56"/>
      <c r="I1445" s="56"/>
      <c r="J1445" s="57">
        <f t="shared" si="222"/>
        <v>144</v>
      </c>
      <c r="K1445" s="56">
        <f t="shared" si="217"/>
        <v>7.7191101581345484E-2</v>
      </c>
      <c r="L1445" s="54">
        <f t="shared" si="218"/>
        <v>284.06325381935136</v>
      </c>
      <c r="M1445" s="54">
        <f t="shared" si="219"/>
        <v>62.493915840257301</v>
      </c>
      <c r="N1445" s="54">
        <f t="shared" si="220"/>
        <v>88.627735191637626</v>
      </c>
      <c r="O1445" s="54">
        <v>19.667942583732053</v>
      </c>
      <c r="P1445" s="56">
        <f t="shared" si="216"/>
        <v>5.6118991929202833E-2</v>
      </c>
    </row>
    <row r="1446" spans="1:16" x14ac:dyDescent="0.2">
      <c r="A1446" s="57">
        <f t="shared" si="223"/>
        <v>21</v>
      </c>
      <c r="B1446" s="57" t="str">
        <f>[1]Лист1!$B$26</f>
        <v>Наукова,48</v>
      </c>
      <c r="C1446" s="57">
        <v>4156.1000000000004</v>
      </c>
      <c r="D1446" s="59"/>
      <c r="E1446" s="60"/>
      <c r="F1446" s="57">
        <f t="shared" si="221"/>
        <v>4156.1000000000004</v>
      </c>
      <c r="G1446" s="121">
        <v>72</v>
      </c>
      <c r="H1446" s="56"/>
      <c r="I1446" s="56"/>
      <c r="J1446" s="57">
        <f t="shared" si="222"/>
        <v>72</v>
      </c>
      <c r="K1446" s="56">
        <f t="shared" si="217"/>
        <v>3.8595550790672742E-2</v>
      </c>
      <c r="L1446" s="54">
        <f t="shared" si="218"/>
        <v>142.03162690967568</v>
      </c>
      <c r="M1446" s="54">
        <f t="shared" si="219"/>
        <v>31.246957920128651</v>
      </c>
      <c r="N1446" s="54">
        <f t="shared" si="220"/>
        <v>44.313867595818813</v>
      </c>
      <c r="O1446" s="54">
        <v>9.8339712918660265</v>
      </c>
      <c r="P1446" s="56">
        <f t="shared" si="216"/>
        <v>5.472111443841321E-2</v>
      </c>
    </row>
    <row r="1447" spans="1:16" x14ac:dyDescent="0.2">
      <c r="A1447" s="57">
        <f t="shared" si="223"/>
        <v>22</v>
      </c>
      <c r="B1447" s="57" t="str">
        <f>[1]Лист1!$B$27</f>
        <v>Наукова,50</v>
      </c>
      <c r="C1447" s="57">
        <v>4088.3</v>
      </c>
      <c r="D1447" s="59"/>
      <c r="E1447" s="60"/>
      <c r="F1447" s="57">
        <f t="shared" si="221"/>
        <v>4088.3</v>
      </c>
      <c r="G1447" s="121">
        <v>72</v>
      </c>
      <c r="H1447" s="56"/>
      <c r="I1447" s="56"/>
      <c r="J1447" s="57">
        <f t="shared" si="222"/>
        <v>72</v>
      </c>
      <c r="K1447" s="56">
        <f t="shared" si="217"/>
        <v>3.8595550790672742E-2</v>
      </c>
      <c r="L1447" s="54">
        <f t="shared" si="218"/>
        <v>142.03162690967568</v>
      </c>
      <c r="M1447" s="54">
        <f t="shared" si="219"/>
        <v>31.246957920128651</v>
      </c>
      <c r="N1447" s="54">
        <f t="shared" si="220"/>
        <v>44.313867595818813</v>
      </c>
      <c r="O1447" s="54">
        <v>9.8339712918660265</v>
      </c>
      <c r="P1447" s="56">
        <f t="shared" si="216"/>
        <v>5.5628604485358009E-2</v>
      </c>
    </row>
    <row r="1448" spans="1:16" x14ac:dyDescent="0.2">
      <c r="A1448" s="57">
        <f t="shared" si="223"/>
        <v>23</v>
      </c>
      <c r="B1448" s="57" t="str">
        <f>[1]Лист1!$B$28</f>
        <v>Наукова,52</v>
      </c>
      <c r="C1448" s="57">
        <v>4075.2</v>
      </c>
      <c r="D1448" s="59"/>
      <c r="E1448" s="60"/>
      <c r="F1448" s="57">
        <f t="shared" si="221"/>
        <v>4075.2</v>
      </c>
      <c r="G1448" s="121">
        <v>72</v>
      </c>
      <c r="H1448" s="121"/>
      <c r="I1448" s="121"/>
      <c r="J1448" s="57">
        <f t="shared" si="222"/>
        <v>72</v>
      </c>
      <c r="K1448" s="56">
        <f t="shared" si="217"/>
        <v>3.8595550790672742E-2</v>
      </c>
      <c r="L1448" s="54">
        <f t="shared" si="218"/>
        <v>142.03162690967568</v>
      </c>
      <c r="M1448" s="54">
        <f t="shared" si="219"/>
        <v>31.246957920128651</v>
      </c>
      <c r="N1448" s="54">
        <f t="shared" si="220"/>
        <v>44.313867595818813</v>
      </c>
      <c r="O1448" s="54">
        <v>9.8339712918660265</v>
      </c>
      <c r="P1448" s="56">
        <f t="shared" si="216"/>
        <v>5.5807426314656745E-2</v>
      </c>
    </row>
    <row r="1449" spans="1:16" x14ac:dyDescent="0.2">
      <c r="A1449" s="57">
        <f t="shared" si="223"/>
        <v>24</v>
      </c>
      <c r="B1449" s="57" t="str">
        <f>[1]Лист1!$B$29</f>
        <v>Наукова,62</v>
      </c>
      <c r="C1449" s="57">
        <v>12235.2</v>
      </c>
      <c r="D1449" s="59"/>
      <c r="E1449" s="60">
        <v>13</v>
      </c>
      <c r="F1449" s="57">
        <f t="shared" si="221"/>
        <v>12248.2</v>
      </c>
      <c r="G1449" s="121">
        <v>216</v>
      </c>
      <c r="H1449" s="121"/>
      <c r="I1449" s="121">
        <v>1</v>
      </c>
      <c r="J1449" s="57">
        <f t="shared" si="222"/>
        <v>217</v>
      </c>
      <c r="K1449" s="56">
        <f t="shared" si="217"/>
        <v>0.11632270168855535</v>
      </c>
      <c r="L1449" s="54">
        <f t="shared" si="218"/>
        <v>428.06754221388371</v>
      </c>
      <c r="M1449" s="54">
        <f t="shared" si="219"/>
        <v>94.174859287054417</v>
      </c>
      <c r="N1449" s="54">
        <f t="shared" si="220"/>
        <v>133.55707317073171</v>
      </c>
      <c r="O1449" s="54">
        <v>29.638496810207332</v>
      </c>
      <c r="P1449" s="56">
        <f t="shared" si="216"/>
        <v>5.5962343159148061E-2</v>
      </c>
    </row>
    <row r="1450" spans="1:16" x14ac:dyDescent="0.2">
      <c r="A1450" s="57">
        <f t="shared" si="223"/>
        <v>25</v>
      </c>
      <c r="B1450" s="57" t="str">
        <f>[1]Лист1!$B$30</f>
        <v>Наукова,64</v>
      </c>
      <c r="C1450" s="57">
        <v>8230.2999999999993</v>
      </c>
      <c r="D1450" s="59">
        <v>160.6</v>
      </c>
      <c r="E1450" s="60"/>
      <c r="F1450" s="57">
        <f t="shared" si="221"/>
        <v>8390.9</v>
      </c>
      <c r="G1450" s="121">
        <v>144</v>
      </c>
      <c r="H1450" s="121">
        <v>1</v>
      </c>
      <c r="I1450" s="121"/>
      <c r="J1450" s="57">
        <f t="shared" si="222"/>
        <v>145</v>
      </c>
      <c r="K1450" s="56">
        <f t="shared" si="217"/>
        <v>7.772715089788261E-2</v>
      </c>
      <c r="L1450" s="54">
        <f t="shared" si="218"/>
        <v>286.035915304208</v>
      </c>
      <c r="M1450" s="54">
        <f t="shared" si="219"/>
        <v>62.927901366925759</v>
      </c>
      <c r="N1450" s="54">
        <f t="shared" si="220"/>
        <v>89.243205574912892</v>
      </c>
      <c r="O1450" s="54">
        <v>19.804525518341304</v>
      </c>
      <c r="P1450" s="56">
        <f t="shared" si="216"/>
        <v>5.4584317268038945E-2</v>
      </c>
    </row>
    <row r="1451" spans="1:16" x14ac:dyDescent="0.2">
      <c r="A1451" s="57">
        <f t="shared" si="223"/>
        <v>26</v>
      </c>
      <c r="B1451" s="57" t="str">
        <f>[1]Лист1!$B$31</f>
        <v>Наукова,74</v>
      </c>
      <c r="C1451" s="57">
        <v>6165.7</v>
      </c>
      <c r="D1451" s="59"/>
      <c r="E1451" s="60"/>
      <c r="F1451" s="57">
        <f t="shared" si="221"/>
        <v>6165.7</v>
      </c>
      <c r="G1451" s="121">
        <v>108</v>
      </c>
      <c r="H1451" s="121"/>
      <c r="I1451" s="121"/>
      <c r="J1451" s="57">
        <f t="shared" si="222"/>
        <v>108</v>
      </c>
      <c r="K1451" s="56">
        <f t="shared" si="217"/>
        <v>5.7893326186009113E-2</v>
      </c>
      <c r="L1451" s="54">
        <f t="shared" si="218"/>
        <v>213.04744036451353</v>
      </c>
      <c r="M1451" s="54">
        <f t="shared" si="219"/>
        <v>46.870436880192976</v>
      </c>
      <c r="N1451" s="54">
        <f t="shared" si="220"/>
        <v>66.470801393728223</v>
      </c>
      <c r="O1451" s="54">
        <v>14.750956937799039</v>
      </c>
      <c r="P1451" s="56">
        <f t="shared" si="216"/>
        <v>5.532861403834663E-2</v>
      </c>
    </row>
    <row r="1452" spans="1:16" x14ac:dyDescent="0.2">
      <c r="A1452" s="57">
        <f t="shared" si="223"/>
        <v>27</v>
      </c>
      <c r="B1452" s="57" t="str">
        <f>[1]Лист1!$B$32</f>
        <v>Наукова,86</v>
      </c>
      <c r="C1452" s="57">
        <v>4053.1</v>
      </c>
      <c r="D1452" s="59"/>
      <c r="E1452" s="60"/>
      <c r="F1452" s="57">
        <f t="shared" si="221"/>
        <v>4053.1</v>
      </c>
      <c r="G1452" s="121">
        <v>72</v>
      </c>
      <c r="H1452" s="121"/>
      <c r="I1452" s="121"/>
      <c r="J1452" s="57">
        <f t="shared" si="222"/>
        <v>72</v>
      </c>
      <c r="K1452" s="56">
        <f t="shared" si="217"/>
        <v>3.8595550790672742E-2</v>
      </c>
      <c r="L1452" s="54">
        <f t="shared" si="218"/>
        <v>142.03162690967568</v>
      </c>
      <c r="M1452" s="54">
        <f t="shared" si="219"/>
        <v>31.246957920128651</v>
      </c>
      <c r="N1452" s="54">
        <f t="shared" si="220"/>
        <v>44.313867595818813</v>
      </c>
      <c r="O1452" s="54">
        <v>9.8339712918660265</v>
      </c>
      <c r="P1452" s="56">
        <f t="shared" si="216"/>
        <v>5.6111722809081735E-2</v>
      </c>
    </row>
    <row r="1453" spans="1:16" x14ac:dyDescent="0.2">
      <c r="A1453" s="57">
        <f t="shared" si="223"/>
        <v>28</v>
      </c>
      <c r="B1453" s="57" t="str">
        <f>[1]Лист1!$B$33</f>
        <v>Наукова,94</v>
      </c>
      <c r="C1453" s="57">
        <v>12192.44</v>
      </c>
      <c r="D1453" s="59"/>
      <c r="E1453" s="60"/>
      <c r="F1453" s="57">
        <f t="shared" si="221"/>
        <v>12192.44</v>
      </c>
      <c r="G1453" s="121">
        <v>216</v>
      </c>
      <c r="H1453" s="121"/>
      <c r="I1453" s="121"/>
      <c r="J1453" s="57">
        <f t="shared" si="222"/>
        <v>216</v>
      </c>
      <c r="K1453" s="56">
        <f t="shared" si="217"/>
        <v>0.11578665237201823</v>
      </c>
      <c r="L1453" s="54">
        <f t="shared" si="218"/>
        <v>426.09488072902707</v>
      </c>
      <c r="M1453" s="54">
        <f t="shared" si="219"/>
        <v>93.740873760385952</v>
      </c>
      <c r="N1453" s="54">
        <f t="shared" si="220"/>
        <v>132.94160278745645</v>
      </c>
      <c r="O1453" s="54">
        <v>29.501913875598078</v>
      </c>
      <c r="P1453" s="56">
        <f t="shared" si="216"/>
        <v>5.5959206783258116E-2</v>
      </c>
    </row>
    <row r="1454" spans="1:16" x14ac:dyDescent="0.2">
      <c r="A1454" s="57">
        <f t="shared" si="223"/>
        <v>29</v>
      </c>
      <c r="B1454" s="57" t="str">
        <f>[1]Лист1!$B$34</f>
        <v>Наукова,112</v>
      </c>
      <c r="C1454" s="57">
        <v>8096.5</v>
      </c>
      <c r="D1454" s="59"/>
      <c r="E1454" s="60">
        <v>112.7</v>
      </c>
      <c r="F1454" s="57">
        <f t="shared" si="221"/>
        <v>8209.2000000000007</v>
      </c>
      <c r="G1454" s="121">
        <v>144</v>
      </c>
      <c r="H1454" s="121"/>
      <c r="I1454" s="121">
        <v>2</v>
      </c>
      <c r="J1454" s="57">
        <f t="shared" si="222"/>
        <v>146</v>
      </c>
      <c r="K1454" s="56">
        <f t="shared" si="217"/>
        <v>7.8263200214419723E-2</v>
      </c>
      <c r="L1454" s="54">
        <f t="shared" si="218"/>
        <v>288.00857678906459</v>
      </c>
      <c r="M1454" s="54">
        <f t="shared" si="219"/>
        <v>63.36188689359421</v>
      </c>
      <c r="N1454" s="54">
        <f t="shared" si="220"/>
        <v>89.858675958188158</v>
      </c>
      <c r="O1454" s="54">
        <v>19.941108452950555</v>
      </c>
      <c r="P1454" s="56">
        <f t="shared" si="216"/>
        <v>5.6177246028090128E-2</v>
      </c>
    </row>
    <row r="1455" spans="1:16" x14ac:dyDescent="0.2">
      <c r="A1455" s="57">
        <f t="shared" si="223"/>
        <v>30</v>
      </c>
      <c r="B1455" s="57" t="str">
        <f>[1]Лист1!$B$35</f>
        <v>Наукова,114</v>
      </c>
      <c r="C1455" s="57">
        <v>3682.5</v>
      </c>
      <c r="D1455" s="59"/>
      <c r="E1455" s="60"/>
      <c r="F1455" s="57">
        <f t="shared" si="221"/>
        <v>3682.5</v>
      </c>
      <c r="G1455" s="121">
        <v>63</v>
      </c>
      <c r="H1455" s="121"/>
      <c r="I1455" s="121"/>
      <c r="J1455" s="57">
        <f t="shared" si="222"/>
        <v>63</v>
      </c>
      <c r="K1455" s="56">
        <f t="shared" si="217"/>
        <v>3.3771106941838651E-2</v>
      </c>
      <c r="L1455" s="54">
        <f t="shared" si="218"/>
        <v>124.27767354596624</v>
      </c>
      <c r="M1455" s="54">
        <f t="shared" si="219"/>
        <v>27.341088180112571</v>
      </c>
      <c r="N1455" s="54">
        <f t="shared" si="220"/>
        <v>38.774634146341469</v>
      </c>
      <c r="O1455" s="54">
        <v>8.6047248803827738</v>
      </c>
      <c r="P1455" s="56">
        <f t="shared" si="216"/>
        <v>5.4038865105988612E-2</v>
      </c>
    </row>
    <row r="1456" spans="1:16" x14ac:dyDescent="0.2">
      <c r="A1456" s="57">
        <f t="shared" si="223"/>
        <v>31</v>
      </c>
      <c r="B1456" s="57" t="str">
        <f>[3]Лист1!$B$36</f>
        <v>Наукова,116</v>
      </c>
      <c r="C1456" s="57">
        <v>8191.3</v>
      </c>
      <c r="D1456" s="59"/>
      <c r="E1456" s="60"/>
      <c r="F1456" s="57">
        <f t="shared" si="221"/>
        <v>8191.3</v>
      </c>
      <c r="G1456" s="121">
        <v>144</v>
      </c>
      <c r="H1456" s="121"/>
      <c r="I1456" s="121"/>
      <c r="J1456" s="57">
        <f t="shared" si="222"/>
        <v>144</v>
      </c>
      <c r="K1456" s="56">
        <f t="shared" si="217"/>
        <v>7.7191101581345484E-2</v>
      </c>
      <c r="L1456" s="54">
        <f t="shared" si="218"/>
        <v>284.06325381935136</v>
      </c>
      <c r="M1456" s="54">
        <f t="shared" si="219"/>
        <v>62.493915840257301</v>
      </c>
      <c r="N1456" s="54">
        <f t="shared" si="220"/>
        <v>88.627735191637626</v>
      </c>
      <c r="O1456" s="54">
        <v>19.667942583732053</v>
      </c>
      <c r="P1456" s="56">
        <f t="shared" si="216"/>
        <v>5.5528774118269182E-2</v>
      </c>
    </row>
    <row r="1457" spans="1:16" x14ac:dyDescent="0.2">
      <c r="A1457" s="57">
        <f t="shared" si="223"/>
        <v>32</v>
      </c>
      <c r="B1457" s="57" t="str">
        <f>[1]Лист1!$B$37</f>
        <v>Симоненка,3</v>
      </c>
      <c r="C1457" s="57">
        <v>4054.7</v>
      </c>
      <c r="D1457" s="59"/>
      <c r="E1457" s="60">
        <v>125</v>
      </c>
      <c r="F1457" s="57">
        <f t="shared" si="221"/>
        <v>4179.7</v>
      </c>
      <c r="G1457" s="121">
        <v>163</v>
      </c>
      <c r="H1457" s="121"/>
      <c r="I1457" s="121">
        <v>1</v>
      </c>
      <c r="J1457" s="57">
        <f t="shared" si="222"/>
        <v>164</v>
      </c>
      <c r="K1457" s="56">
        <f t="shared" si="217"/>
        <v>8.7912087912087905E-2</v>
      </c>
      <c r="L1457" s="54">
        <f t="shared" si="218"/>
        <v>323.5164835164835</v>
      </c>
      <c r="M1457" s="54">
        <f t="shared" si="219"/>
        <v>71.173626373626377</v>
      </c>
      <c r="N1457" s="54">
        <f t="shared" si="220"/>
        <v>100.93714285714286</v>
      </c>
      <c r="O1457" s="54">
        <v>22.39960127591706</v>
      </c>
      <c r="P1457" s="56">
        <f t="shared" si="216"/>
        <v>0.12393876451017294</v>
      </c>
    </row>
    <row r="1458" spans="1:16" x14ac:dyDescent="0.2">
      <c r="A1458" s="57">
        <f t="shared" si="223"/>
        <v>33</v>
      </c>
      <c r="B1458" s="57" t="str">
        <f>[1]Лист1!$B$38</f>
        <v>Симоненка,7</v>
      </c>
      <c r="C1458" s="57">
        <v>3967.5</v>
      </c>
      <c r="D1458" s="59"/>
      <c r="E1458" s="60">
        <v>74.5</v>
      </c>
      <c r="F1458" s="57">
        <f t="shared" si="221"/>
        <v>4042</v>
      </c>
      <c r="G1458" s="121">
        <v>72</v>
      </c>
      <c r="H1458" s="121"/>
      <c r="I1458" s="121">
        <v>1</v>
      </c>
      <c r="J1458" s="57">
        <f t="shared" si="222"/>
        <v>73</v>
      </c>
      <c r="K1458" s="56">
        <f t="shared" si="217"/>
        <v>3.9131600107209862E-2</v>
      </c>
      <c r="L1458" s="54">
        <f t="shared" si="218"/>
        <v>144.0042883945323</v>
      </c>
      <c r="M1458" s="54">
        <f t="shared" si="219"/>
        <v>31.680943446797105</v>
      </c>
      <c r="N1458" s="54">
        <f t="shared" si="220"/>
        <v>44.929337979094079</v>
      </c>
      <c r="O1458" s="54">
        <v>9.9705542264752776</v>
      </c>
      <c r="P1458" s="56">
        <f t="shared" ref="P1458:P1489" si="224">(L1458+M1458+N1458+O1458)/F1458</f>
        <v>5.7047284524220372E-2</v>
      </c>
    </row>
    <row r="1459" spans="1:16" x14ac:dyDescent="0.2">
      <c r="A1459" s="57">
        <f t="shared" si="223"/>
        <v>34</v>
      </c>
      <c r="B1459" s="57" t="str">
        <f>[1]Лист1!$B$39</f>
        <v>Симоненка,12</v>
      </c>
      <c r="C1459" s="57">
        <v>7733.7</v>
      </c>
      <c r="D1459" s="59"/>
      <c r="E1459" s="60"/>
      <c r="F1459" s="57">
        <f t="shared" si="221"/>
        <v>7733.7</v>
      </c>
      <c r="G1459" s="121">
        <v>144</v>
      </c>
      <c r="H1459" s="121"/>
      <c r="I1459" s="121"/>
      <c r="J1459" s="57">
        <f t="shared" si="222"/>
        <v>144</v>
      </c>
      <c r="K1459" s="56">
        <f t="shared" si="217"/>
        <v>7.7191101581345484E-2</v>
      </c>
      <c r="L1459" s="54">
        <f t="shared" si="218"/>
        <v>284.06325381935136</v>
      </c>
      <c r="M1459" s="54">
        <f t="shared" si="219"/>
        <v>62.493915840257301</v>
      </c>
      <c r="N1459" s="54">
        <f t="shared" si="220"/>
        <v>88.627735191637626</v>
      </c>
      <c r="O1459" s="54">
        <v>19.667942583732053</v>
      </c>
      <c r="P1459" s="56">
        <f t="shared" si="224"/>
        <v>5.8814389934310658E-2</v>
      </c>
    </row>
    <row r="1460" spans="1:16" x14ac:dyDescent="0.2">
      <c r="A1460" s="57">
        <f t="shared" si="223"/>
        <v>35</v>
      </c>
      <c r="B1460" s="57" t="str">
        <f>[1]Лист1!$B$41</f>
        <v>Симоненка,18</v>
      </c>
      <c r="C1460" s="57">
        <v>5374.3</v>
      </c>
      <c r="D1460" s="59"/>
      <c r="E1460" s="60"/>
      <c r="F1460" s="57">
        <f t="shared" si="221"/>
        <v>5374.3</v>
      </c>
      <c r="G1460" s="121">
        <v>90</v>
      </c>
      <c r="H1460" s="121"/>
      <c r="I1460" s="121"/>
      <c r="J1460" s="57">
        <f t="shared" si="222"/>
        <v>90</v>
      </c>
      <c r="K1460" s="56">
        <f t="shared" si="217"/>
        <v>4.8244438488340924E-2</v>
      </c>
      <c r="L1460" s="54">
        <f t="shared" si="218"/>
        <v>177.53953363709459</v>
      </c>
      <c r="M1460" s="54">
        <f t="shared" si="219"/>
        <v>39.05869740016081</v>
      </c>
      <c r="N1460" s="54">
        <f t="shared" si="220"/>
        <v>55.392334494773515</v>
      </c>
      <c r="O1460" s="54">
        <v>12.292464114832535</v>
      </c>
      <c r="P1460" s="56">
        <f t="shared" si="224"/>
        <v>5.2896754860514199E-2</v>
      </c>
    </row>
    <row r="1461" spans="1:16" x14ac:dyDescent="0.2">
      <c r="A1461" s="57">
        <f t="shared" si="223"/>
        <v>36</v>
      </c>
      <c r="B1461" s="57" t="str">
        <f>[1]Лист1!$B$42</f>
        <v>Симоненка,20</v>
      </c>
      <c r="C1461" s="57">
        <v>8191.7</v>
      </c>
      <c r="D1461" s="59"/>
      <c r="E1461" s="60"/>
      <c r="F1461" s="57">
        <f t="shared" si="221"/>
        <v>8191.7</v>
      </c>
      <c r="G1461" s="121">
        <v>144</v>
      </c>
      <c r="H1461" s="121"/>
      <c r="I1461" s="121"/>
      <c r="J1461" s="57">
        <f t="shared" si="222"/>
        <v>144</v>
      </c>
      <c r="K1461" s="56">
        <f t="shared" si="217"/>
        <v>7.7191101581345484E-2</v>
      </c>
      <c r="L1461" s="54">
        <f t="shared" si="218"/>
        <v>284.06325381935136</v>
      </c>
      <c r="M1461" s="54">
        <f t="shared" si="219"/>
        <v>62.493915840257301</v>
      </c>
      <c r="N1461" s="54">
        <f t="shared" si="220"/>
        <v>88.627735191637626</v>
      </c>
      <c r="O1461" s="54">
        <v>19.667942583732053</v>
      </c>
      <c r="P1461" s="56">
        <f t="shared" si="224"/>
        <v>5.5526062653048616E-2</v>
      </c>
    </row>
    <row r="1462" spans="1:16" x14ac:dyDescent="0.2">
      <c r="A1462" s="57">
        <f t="shared" si="223"/>
        <v>37</v>
      </c>
      <c r="B1462" s="57" t="str">
        <f>[1]Лист1!$B$43</f>
        <v>Симоненка,22</v>
      </c>
      <c r="C1462" s="57">
        <v>4123.8999999999996</v>
      </c>
      <c r="D1462" s="59"/>
      <c r="E1462" s="60"/>
      <c r="F1462" s="57">
        <f t="shared" si="221"/>
        <v>4123.8999999999996</v>
      </c>
      <c r="G1462" s="121">
        <v>81</v>
      </c>
      <c r="H1462" s="56"/>
      <c r="I1462" s="56"/>
      <c r="J1462" s="57">
        <f t="shared" si="222"/>
        <v>81</v>
      </c>
      <c r="K1462" s="56">
        <f t="shared" si="217"/>
        <v>4.3419994639506833E-2</v>
      </c>
      <c r="L1462" s="54">
        <f t="shared" si="218"/>
        <v>159.78558027338514</v>
      </c>
      <c r="M1462" s="54">
        <f t="shared" si="219"/>
        <v>35.15282766014473</v>
      </c>
      <c r="N1462" s="54">
        <f t="shared" si="220"/>
        <v>49.853101045296164</v>
      </c>
      <c r="O1462" s="54">
        <v>11.063217703349279</v>
      </c>
      <c r="P1462" s="56">
        <f t="shared" si="224"/>
        <v>6.2041932802001827E-2</v>
      </c>
    </row>
    <row r="1463" spans="1:16" x14ac:dyDescent="0.2">
      <c r="A1463" s="57">
        <f t="shared" si="223"/>
        <v>38</v>
      </c>
      <c r="B1463" s="57" t="s">
        <v>358</v>
      </c>
      <c r="C1463" s="57">
        <v>4398.3999999999996</v>
      </c>
      <c r="D1463" s="59"/>
      <c r="E1463" s="60"/>
      <c r="F1463" s="57">
        <f t="shared" si="221"/>
        <v>4398.3999999999996</v>
      </c>
      <c r="G1463" s="121">
        <v>95</v>
      </c>
      <c r="H1463" s="56"/>
      <c r="I1463" s="56"/>
      <c r="J1463" s="57">
        <f t="shared" si="222"/>
        <v>95</v>
      </c>
      <c r="K1463" s="56">
        <f t="shared" si="217"/>
        <v>5.0924685071026536E-2</v>
      </c>
      <c r="L1463" s="54">
        <f t="shared" si="218"/>
        <v>187.40284106137764</v>
      </c>
      <c r="M1463" s="54">
        <f t="shared" si="219"/>
        <v>41.228625033503079</v>
      </c>
      <c r="N1463" s="54">
        <f t="shared" si="220"/>
        <v>58.469686411149823</v>
      </c>
      <c r="O1463" s="54">
        <v>12.975378787878787</v>
      </c>
      <c r="P1463" s="56">
        <f t="shared" si="224"/>
        <v>6.8224020392394821E-2</v>
      </c>
    </row>
    <row r="1464" spans="1:16" x14ac:dyDescent="0.2">
      <c r="A1464" s="57">
        <f t="shared" si="223"/>
        <v>39</v>
      </c>
      <c r="B1464" s="57" t="s">
        <v>359</v>
      </c>
      <c r="C1464" s="57">
        <v>4369.7</v>
      </c>
      <c r="D1464" s="59"/>
      <c r="E1464" s="60"/>
      <c r="F1464" s="57">
        <f t="shared" si="221"/>
        <v>4369.7</v>
      </c>
      <c r="G1464" s="121">
        <v>95</v>
      </c>
      <c r="H1464" s="56"/>
      <c r="I1464" s="56"/>
      <c r="J1464" s="57">
        <f t="shared" si="222"/>
        <v>95</v>
      </c>
      <c r="K1464" s="56">
        <f t="shared" si="217"/>
        <v>5.0924685071026536E-2</v>
      </c>
      <c r="L1464" s="54">
        <f t="shared" si="218"/>
        <v>187.40284106137764</v>
      </c>
      <c r="M1464" s="54">
        <f t="shared" si="219"/>
        <v>41.228625033503079</v>
      </c>
      <c r="N1464" s="54">
        <f t="shared" si="220"/>
        <v>58.469686411149823</v>
      </c>
      <c r="O1464" s="54">
        <v>12.975378787878787</v>
      </c>
      <c r="P1464" s="56">
        <f t="shared" si="224"/>
        <v>6.8672112798111848E-2</v>
      </c>
    </row>
    <row r="1465" spans="1:16" x14ac:dyDescent="0.2">
      <c r="A1465" s="57">
        <f t="shared" si="223"/>
        <v>40</v>
      </c>
      <c r="B1465" s="57" t="s">
        <v>360</v>
      </c>
      <c r="C1465" s="57">
        <v>5769.7</v>
      </c>
      <c r="D1465" s="59"/>
      <c r="E1465" s="60"/>
      <c r="F1465" s="57">
        <f t="shared" si="221"/>
        <v>5769.7</v>
      </c>
      <c r="G1465" s="121">
        <v>120</v>
      </c>
      <c r="H1465" s="56"/>
      <c r="I1465" s="56"/>
      <c r="J1465" s="57">
        <f t="shared" si="222"/>
        <v>120</v>
      </c>
      <c r="K1465" s="56">
        <f t="shared" si="217"/>
        <v>6.432591798445457E-2</v>
      </c>
      <c r="L1465" s="54">
        <f t="shared" si="218"/>
        <v>236.71937818279281</v>
      </c>
      <c r="M1465" s="54">
        <f t="shared" si="219"/>
        <v>52.078263200214415</v>
      </c>
      <c r="N1465" s="54">
        <f t="shared" si="220"/>
        <v>73.856445993031357</v>
      </c>
      <c r="O1465" s="54">
        <v>16.389952153110045</v>
      </c>
      <c r="P1465" s="56">
        <f t="shared" si="224"/>
        <v>6.5695623607665662E-2</v>
      </c>
    </row>
    <row r="1466" spans="1:16" x14ac:dyDescent="0.2">
      <c r="A1466" s="57">
        <f t="shared" si="223"/>
        <v>41</v>
      </c>
      <c r="B1466" s="57" t="s">
        <v>361</v>
      </c>
      <c r="C1466" s="57">
        <v>4446.8999999999996</v>
      </c>
      <c r="D1466" s="59"/>
      <c r="E1466" s="60"/>
      <c r="F1466" s="57">
        <f t="shared" si="221"/>
        <v>4446.8999999999996</v>
      </c>
      <c r="G1466" s="121">
        <v>95</v>
      </c>
      <c r="H1466" s="56"/>
      <c r="I1466" s="56"/>
      <c r="J1466" s="57">
        <f t="shared" si="222"/>
        <v>95</v>
      </c>
      <c r="K1466" s="56">
        <f t="shared" si="217"/>
        <v>5.0924685071026536E-2</v>
      </c>
      <c r="L1466" s="54">
        <f t="shared" si="218"/>
        <v>187.40284106137764</v>
      </c>
      <c r="M1466" s="54">
        <f t="shared" si="219"/>
        <v>41.228625033503079</v>
      </c>
      <c r="N1466" s="54">
        <f t="shared" si="220"/>
        <v>58.469686411149823</v>
      </c>
      <c r="O1466" s="54">
        <v>12.975378787878787</v>
      </c>
      <c r="P1466" s="56">
        <f t="shared" si="224"/>
        <v>6.747993687600562E-2</v>
      </c>
    </row>
    <row r="1467" spans="1:16" x14ac:dyDescent="0.2">
      <c r="A1467" s="57">
        <f t="shared" si="223"/>
        <v>42</v>
      </c>
      <c r="B1467" s="57" t="s">
        <v>362</v>
      </c>
      <c r="C1467" s="57">
        <v>4422.5</v>
      </c>
      <c r="D1467" s="59"/>
      <c r="E1467" s="60"/>
      <c r="F1467" s="57">
        <f t="shared" si="221"/>
        <v>4422.5</v>
      </c>
      <c r="G1467" s="121">
        <v>95</v>
      </c>
      <c r="H1467" s="56"/>
      <c r="I1467" s="56"/>
      <c r="J1467" s="57">
        <f t="shared" si="222"/>
        <v>95</v>
      </c>
      <c r="K1467" s="56">
        <f t="shared" si="217"/>
        <v>5.0924685071026536E-2</v>
      </c>
      <c r="L1467" s="54">
        <f t="shared" si="218"/>
        <v>187.40284106137764</v>
      </c>
      <c r="M1467" s="54">
        <f t="shared" si="219"/>
        <v>41.228625033503079</v>
      </c>
      <c r="N1467" s="54">
        <f t="shared" si="220"/>
        <v>58.469686411149823</v>
      </c>
      <c r="O1467" s="54">
        <v>12.975378787878787</v>
      </c>
      <c r="P1467" s="56">
        <f t="shared" si="224"/>
        <v>6.7852239976011156E-2</v>
      </c>
    </row>
    <row r="1468" spans="1:16" x14ac:dyDescent="0.2">
      <c r="A1468" s="57">
        <f t="shared" si="223"/>
        <v>43</v>
      </c>
      <c r="B1468" s="57" t="s">
        <v>363</v>
      </c>
      <c r="C1468" s="57">
        <v>3984.5</v>
      </c>
      <c r="D1468" s="59"/>
      <c r="E1468" s="60"/>
      <c r="F1468" s="57">
        <f t="shared" si="221"/>
        <v>3984.5</v>
      </c>
      <c r="G1468" s="121">
        <v>90</v>
      </c>
      <c r="H1468" s="56"/>
      <c r="I1468" s="56"/>
      <c r="J1468" s="57">
        <f t="shared" si="222"/>
        <v>90</v>
      </c>
      <c r="K1468" s="56">
        <f t="shared" si="217"/>
        <v>4.8244438488340924E-2</v>
      </c>
      <c r="L1468" s="54">
        <f t="shared" si="218"/>
        <v>177.53953363709459</v>
      </c>
      <c r="M1468" s="54">
        <f t="shared" si="219"/>
        <v>39.05869740016081</v>
      </c>
      <c r="N1468" s="54">
        <f t="shared" si="220"/>
        <v>55.392334494773515</v>
      </c>
      <c r="O1468" s="54">
        <v>12.292464114832535</v>
      </c>
      <c r="P1468" s="56">
        <f t="shared" si="224"/>
        <v>7.1347227919904999E-2</v>
      </c>
    </row>
    <row r="1469" spans="1:16" x14ac:dyDescent="0.2">
      <c r="A1469" s="57">
        <f t="shared" si="223"/>
        <v>44</v>
      </c>
      <c r="B1469" s="57" t="s">
        <v>364</v>
      </c>
      <c r="C1469" s="57">
        <v>5874.6</v>
      </c>
      <c r="D1469" s="59"/>
      <c r="E1469" s="60"/>
      <c r="F1469" s="57">
        <f t="shared" si="221"/>
        <v>5874.6</v>
      </c>
      <c r="G1469" s="121">
        <v>119</v>
      </c>
      <c r="H1469" s="56"/>
      <c r="I1469" s="56"/>
      <c r="J1469" s="57">
        <f t="shared" si="222"/>
        <v>119</v>
      </c>
      <c r="K1469" s="56">
        <f t="shared" si="217"/>
        <v>6.3789868667917443E-2</v>
      </c>
      <c r="L1469" s="54">
        <f t="shared" si="218"/>
        <v>234.74671669793619</v>
      </c>
      <c r="M1469" s="54">
        <f t="shared" si="219"/>
        <v>51.644277673545965</v>
      </c>
      <c r="N1469" s="54">
        <f t="shared" si="220"/>
        <v>73.240975609756092</v>
      </c>
      <c r="O1469" s="54">
        <v>16.253369218500794</v>
      </c>
      <c r="P1469" s="56">
        <f t="shared" si="224"/>
        <v>6.3984839682657377E-2</v>
      </c>
    </row>
    <row r="1470" spans="1:16" x14ac:dyDescent="0.2">
      <c r="A1470" s="57">
        <f t="shared" si="223"/>
        <v>45</v>
      </c>
      <c r="B1470" s="57" t="s">
        <v>365</v>
      </c>
      <c r="C1470" s="57">
        <v>5861.2</v>
      </c>
      <c r="D1470" s="59"/>
      <c r="E1470" s="60"/>
      <c r="F1470" s="57">
        <f t="shared" si="221"/>
        <v>5861.2</v>
      </c>
      <c r="G1470" s="121">
        <v>119</v>
      </c>
      <c r="H1470" s="56"/>
      <c r="I1470" s="56"/>
      <c r="J1470" s="57">
        <f t="shared" si="222"/>
        <v>119</v>
      </c>
      <c r="K1470" s="56">
        <f t="shared" si="217"/>
        <v>6.3789868667917443E-2</v>
      </c>
      <c r="L1470" s="54">
        <f t="shared" si="218"/>
        <v>234.74671669793619</v>
      </c>
      <c r="M1470" s="54">
        <f t="shared" si="219"/>
        <v>51.644277673545965</v>
      </c>
      <c r="N1470" s="54">
        <f t="shared" si="220"/>
        <v>73.240975609756092</v>
      </c>
      <c r="O1470" s="54">
        <v>16.253369218500794</v>
      </c>
      <c r="P1470" s="56">
        <f t="shared" si="224"/>
        <v>6.4131123182921426E-2</v>
      </c>
    </row>
    <row r="1471" spans="1:16" x14ac:dyDescent="0.2">
      <c r="A1471" s="57">
        <f t="shared" si="223"/>
        <v>46</v>
      </c>
      <c r="B1471" s="57" t="s">
        <v>366</v>
      </c>
      <c r="C1471" s="57">
        <v>4068.9</v>
      </c>
      <c r="D1471" s="59"/>
      <c r="E1471" s="60"/>
      <c r="F1471" s="57">
        <f t="shared" si="221"/>
        <v>4068.9</v>
      </c>
      <c r="G1471" s="121">
        <v>90</v>
      </c>
      <c r="H1471" s="56"/>
      <c r="I1471" s="56"/>
      <c r="J1471" s="57">
        <f t="shared" si="222"/>
        <v>90</v>
      </c>
      <c r="K1471" s="56">
        <f t="shared" si="217"/>
        <v>4.8244438488340924E-2</v>
      </c>
      <c r="L1471" s="54">
        <f t="shared" si="218"/>
        <v>177.53953363709459</v>
      </c>
      <c r="M1471" s="54">
        <f t="shared" si="219"/>
        <v>39.05869740016081</v>
      </c>
      <c r="N1471" s="54">
        <f t="shared" si="220"/>
        <v>55.392334494773515</v>
      </c>
      <c r="O1471" s="54">
        <v>12.292464114832535</v>
      </c>
      <c r="P1471" s="56">
        <f t="shared" si="224"/>
        <v>6.9867293284883253E-2</v>
      </c>
    </row>
    <row r="1472" spans="1:16" x14ac:dyDescent="0.2">
      <c r="A1472" s="57">
        <f t="shared" si="223"/>
        <v>47</v>
      </c>
      <c r="B1472" s="57" t="s">
        <v>367</v>
      </c>
      <c r="C1472" s="57">
        <v>4057</v>
      </c>
      <c r="D1472" s="59"/>
      <c r="E1472" s="60"/>
      <c r="F1472" s="57">
        <f t="shared" si="221"/>
        <v>4057</v>
      </c>
      <c r="G1472" s="121">
        <v>90</v>
      </c>
      <c r="H1472" s="56"/>
      <c r="I1472" s="56"/>
      <c r="J1472" s="57">
        <f t="shared" si="222"/>
        <v>90</v>
      </c>
      <c r="K1472" s="56">
        <f t="shared" si="217"/>
        <v>4.8244438488340924E-2</v>
      </c>
      <c r="L1472" s="54">
        <f t="shared" si="218"/>
        <v>177.53953363709459</v>
      </c>
      <c r="M1472" s="54">
        <f t="shared" si="219"/>
        <v>39.05869740016081</v>
      </c>
      <c r="N1472" s="54">
        <f t="shared" si="220"/>
        <v>55.392334494773515</v>
      </c>
      <c r="O1472" s="54">
        <v>12.292464114832535</v>
      </c>
      <c r="P1472" s="56">
        <f t="shared" si="224"/>
        <v>7.007222816042924E-2</v>
      </c>
    </row>
    <row r="1473" spans="1:16" x14ac:dyDescent="0.2">
      <c r="A1473" s="57">
        <f t="shared" si="223"/>
        <v>48</v>
      </c>
      <c r="B1473" s="57" t="s">
        <v>368</v>
      </c>
      <c r="C1473" s="57">
        <v>5809.5</v>
      </c>
      <c r="D1473" s="59"/>
      <c r="E1473" s="60"/>
      <c r="F1473" s="57">
        <f t="shared" si="221"/>
        <v>5809.5</v>
      </c>
      <c r="G1473" s="121">
        <v>119</v>
      </c>
      <c r="H1473" s="56"/>
      <c r="I1473" s="56"/>
      <c r="J1473" s="57">
        <f t="shared" si="222"/>
        <v>119</v>
      </c>
      <c r="K1473" s="56">
        <f t="shared" si="217"/>
        <v>6.3789868667917443E-2</v>
      </c>
      <c r="L1473" s="54">
        <f t="shared" si="218"/>
        <v>234.74671669793619</v>
      </c>
      <c r="M1473" s="54">
        <f t="shared" si="219"/>
        <v>51.644277673545965</v>
      </c>
      <c r="N1473" s="54">
        <f t="shared" si="220"/>
        <v>73.240975609756092</v>
      </c>
      <c r="O1473" s="54">
        <v>16.253369218500794</v>
      </c>
      <c r="P1473" s="56">
        <f t="shared" si="224"/>
        <v>6.4701839951758169E-2</v>
      </c>
    </row>
    <row r="1474" spans="1:16" x14ac:dyDescent="0.2">
      <c r="A1474" s="57">
        <f t="shared" si="223"/>
        <v>49</v>
      </c>
      <c r="B1474" s="57" t="s">
        <v>369</v>
      </c>
      <c r="C1474" s="57">
        <v>5835.6</v>
      </c>
      <c r="D1474" s="59"/>
      <c r="E1474" s="60"/>
      <c r="F1474" s="57">
        <f t="shared" si="221"/>
        <v>5835.6</v>
      </c>
      <c r="G1474" s="121">
        <v>119</v>
      </c>
      <c r="H1474" s="56"/>
      <c r="I1474" s="56"/>
      <c r="J1474" s="57">
        <f t="shared" si="222"/>
        <v>119</v>
      </c>
      <c r="K1474" s="56">
        <f t="shared" si="217"/>
        <v>6.3789868667917443E-2</v>
      </c>
      <c r="L1474" s="54">
        <f t="shared" si="218"/>
        <v>234.74671669793619</v>
      </c>
      <c r="M1474" s="54">
        <f t="shared" si="219"/>
        <v>51.644277673545965</v>
      </c>
      <c r="N1474" s="54">
        <f t="shared" si="220"/>
        <v>73.240975609756092</v>
      </c>
      <c r="O1474" s="54">
        <v>16.253369218500794</v>
      </c>
      <c r="P1474" s="56">
        <f t="shared" si="224"/>
        <v>6.4412457879179361E-2</v>
      </c>
    </row>
    <row r="1475" spans="1:16" x14ac:dyDescent="0.2">
      <c r="A1475" s="57">
        <f t="shared" si="223"/>
        <v>50</v>
      </c>
      <c r="B1475" s="57" t="s">
        <v>370</v>
      </c>
      <c r="C1475" s="57">
        <v>4048.9</v>
      </c>
      <c r="D1475" s="59"/>
      <c r="E1475" s="60"/>
      <c r="F1475" s="57">
        <f t="shared" si="221"/>
        <v>4048.9</v>
      </c>
      <c r="G1475" s="121">
        <v>90</v>
      </c>
      <c r="H1475" s="56"/>
      <c r="I1475" s="56"/>
      <c r="J1475" s="57">
        <f t="shared" si="222"/>
        <v>90</v>
      </c>
      <c r="K1475" s="56">
        <f t="shared" si="217"/>
        <v>4.8244438488340924E-2</v>
      </c>
      <c r="L1475" s="54">
        <f t="shared" si="218"/>
        <v>177.53953363709459</v>
      </c>
      <c r="M1475" s="54">
        <f t="shared" si="219"/>
        <v>39.05869740016081</v>
      </c>
      <c r="N1475" s="54">
        <f t="shared" si="220"/>
        <v>55.392334494773515</v>
      </c>
      <c r="O1475" s="54">
        <v>12.292464114832535</v>
      </c>
      <c r="P1475" s="56">
        <f t="shared" si="224"/>
        <v>7.0212410691017677E-2</v>
      </c>
    </row>
    <row r="1476" spans="1:16" x14ac:dyDescent="0.2">
      <c r="A1476" s="57">
        <f t="shared" si="223"/>
        <v>51</v>
      </c>
      <c r="B1476" s="57" t="s">
        <v>1948</v>
      </c>
      <c r="C1476" s="57">
        <v>4427.8</v>
      </c>
      <c r="D1476" s="59"/>
      <c r="E1476" s="60"/>
      <c r="F1476" s="57">
        <f t="shared" si="221"/>
        <v>4427.8</v>
      </c>
      <c r="G1476" s="121">
        <v>95</v>
      </c>
      <c r="H1476" s="56"/>
      <c r="I1476" s="56"/>
      <c r="J1476" s="57">
        <f t="shared" si="222"/>
        <v>95</v>
      </c>
      <c r="K1476" s="56">
        <f t="shared" si="217"/>
        <v>5.0924685071026536E-2</v>
      </c>
      <c r="L1476" s="54">
        <f t="shared" si="218"/>
        <v>187.40284106137764</v>
      </c>
      <c r="M1476" s="54">
        <f t="shared" si="219"/>
        <v>41.228625033503079</v>
      </c>
      <c r="N1476" s="54">
        <f t="shared" si="220"/>
        <v>58.469686411149823</v>
      </c>
      <c r="O1476" s="54">
        <v>12.975378787878787</v>
      </c>
      <c r="P1476" s="56">
        <f t="shared" si="224"/>
        <v>6.7771022018589214E-2</v>
      </c>
    </row>
    <row r="1477" spans="1:16" x14ac:dyDescent="0.2">
      <c r="A1477" s="57">
        <f t="shared" si="223"/>
        <v>52</v>
      </c>
      <c r="B1477" s="57" t="s">
        <v>1949</v>
      </c>
      <c r="C1477" s="57">
        <v>4428.6000000000004</v>
      </c>
      <c r="D1477" s="59"/>
      <c r="E1477" s="60"/>
      <c r="F1477" s="57">
        <f t="shared" si="221"/>
        <v>4428.6000000000004</v>
      </c>
      <c r="G1477" s="121">
        <v>95</v>
      </c>
      <c r="H1477" s="56"/>
      <c r="I1477" s="56"/>
      <c r="J1477" s="57">
        <f t="shared" si="222"/>
        <v>95</v>
      </c>
      <c r="K1477" s="56">
        <f t="shared" si="217"/>
        <v>5.0924685071026536E-2</v>
      </c>
      <c r="L1477" s="54">
        <f t="shared" si="218"/>
        <v>187.40284106137764</v>
      </c>
      <c r="M1477" s="54">
        <f t="shared" si="219"/>
        <v>41.228625033503079</v>
      </c>
      <c r="N1477" s="54">
        <f t="shared" si="220"/>
        <v>58.469686411149823</v>
      </c>
      <c r="O1477" s="54">
        <v>12.975378787878787</v>
      </c>
      <c r="P1477" s="56">
        <f t="shared" si="224"/>
        <v>6.7758779590369259E-2</v>
      </c>
    </row>
    <row r="1478" spans="1:16" x14ac:dyDescent="0.2">
      <c r="A1478" s="57">
        <f t="shared" si="223"/>
        <v>53</v>
      </c>
      <c r="B1478" s="57" t="s">
        <v>1950</v>
      </c>
      <c r="C1478" s="57">
        <v>5782.4</v>
      </c>
      <c r="D1478" s="59"/>
      <c r="E1478" s="60"/>
      <c r="F1478" s="57">
        <f t="shared" si="221"/>
        <v>5782.4</v>
      </c>
      <c r="G1478" s="121">
        <v>119</v>
      </c>
      <c r="H1478" s="56"/>
      <c r="I1478" s="56"/>
      <c r="J1478" s="57">
        <f t="shared" si="222"/>
        <v>119</v>
      </c>
      <c r="K1478" s="56">
        <f t="shared" si="217"/>
        <v>6.3789868667917443E-2</v>
      </c>
      <c r="L1478" s="54">
        <f t="shared" si="218"/>
        <v>234.74671669793619</v>
      </c>
      <c r="M1478" s="54">
        <f t="shared" si="219"/>
        <v>51.644277673545965</v>
      </c>
      <c r="N1478" s="54">
        <f t="shared" si="220"/>
        <v>73.240975609756092</v>
      </c>
      <c r="O1478" s="54">
        <v>16.253369218500794</v>
      </c>
      <c r="P1478" s="56">
        <f t="shared" si="224"/>
        <v>6.5005073879312925E-2</v>
      </c>
    </row>
    <row r="1479" spans="1:16" x14ac:dyDescent="0.2">
      <c r="A1479" s="57">
        <f t="shared" si="223"/>
        <v>54</v>
      </c>
      <c r="B1479" s="57" t="s">
        <v>1951</v>
      </c>
      <c r="C1479" s="57">
        <v>5882.7</v>
      </c>
      <c r="D1479" s="59"/>
      <c r="E1479" s="60"/>
      <c r="F1479" s="57">
        <f t="shared" si="221"/>
        <v>5882.7</v>
      </c>
      <c r="G1479" s="121">
        <v>119</v>
      </c>
      <c r="H1479" s="56"/>
      <c r="I1479" s="56"/>
      <c r="J1479" s="57">
        <f t="shared" si="222"/>
        <v>119</v>
      </c>
      <c r="K1479" s="56">
        <f t="shared" si="217"/>
        <v>6.3789868667917443E-2</v>
      </c>
      <c r="L1479" s="54">
        <f t="shared" si="218"/>
        <v>234.74671669793619</v>
      </c>
      <c r="M1479" s="54">
        <f t="shared" si="219"/>
        <v>51.644277673545965</v>
      </c>
      <c r="N1479" s="54">
        <f t="shared" si="220"/>
        <v>73.240975609756092</v>
      </c>
      <c r="O1479" s="54">
        <v>16.253369218500794</v>
      </c>
      <c r="P1479" s="56">
        <f t="shared" si="224"/>
        <v>6.3896737756428013E-2</v>
      </c>
    </row>
    <row r="1480" spans="1:16" x14ac:dyDescent="0.2">
      <c r="A1480" s="57">
        <f t="shared" si="223"/>
        <v>55</v>
      </c>
      <c r="B1480" s="57" t="s">
        <v>1952</v>
      </c>
      <c r="C1480" s="57">
        <v>4404.7</v>
      </c>
      <c r="D1480" s="59"/>
      <c r="E1480" s="60"/>
      <c r="F1480" s="57">
        <f t="shared" si="221"/>
        <v>4404.7</v>
      </c>
      <c r="G1480" s="121">
        <v>94</v>
      </c>
      <c r="H1480" s="56"/>
      <c r="I1480" s="56"/>
      <c r="J1480" s="57">
        <f t="shared" si="222"/>
        <v>94</v>
      </c>
      <c r="K1480" s="56">
        <f t="shared" si="217"/>
        <v>5.0388635754489416E-2</v>
      </c>
      <c r="L1480" s="54">
        <f t="shared" si="218"/>
        <v>185.43017957652106</v>
      </c>
      <c r="M1480" s="54">
        <f t="shared" si="219"/>
        <v>40.794639506834635</v>
      </c>
      <c r="N1480" s="54">
        <f t="shared" si="220"/>
        <v>57.854216027874571</v>
      </c>
      <c r="O1480" s="54">
        <v>12.838795853269536</v>
      </c>
      <c r="P1480" s="56">
        <f t="shared" si="224"/>
        <v>6.7409319809408091E-2</v>
      </c>
    </row>
    <row r="1481" spans="1:16" x14ac:dyDescent="0.2">
      <c r="A1481" s="57">
        <f t="shared" si="223"/>
        <v>56</v>
      </c>
      <c r="B1481" s="57" t="s">
        <v>1953</v>
      </c>
      <c r="C1481" s="57">
        <v>4428.3999999999996</v>
      </c>
      <c r="D1481" s="59"/>
      <c r="E1481" s="60"/>
      <c r="F1481" s="57">
        <f t="shared" si="221"/>
        <v>4428.3999999999996</v>
      </c>
      <c r="G1481" s="121">
        <v>94</v>
      </c>
      <c r="H1481" s="56"/>
      <c r="I1481" s="56"/>
      <c r="J1481" s="57">
        <f t="shared" si="222"/>
        <v>94</v>
      </c>
      <c r="K1481" s="56">
        <f t="shared" si="217"/>
        <v>5.0388635754489416E-2</v>
      </c>
      <c r="L1481" s="54">
        <f t="shared" si="218"/>
        <v>185.43017957652106</v>
      </c>
      <c r="M1481" s="54">
        <f t="shared" si="219"/>
        <v>40.794639506834635</v>
      </c>
      <c r="N1481" s="54">
        <f t="shared" si="220"/>
        <v>57.854216027874571</v>
      </c>
      <c r="O1481" s="54">
        <v>12.838795853269536</v>
      </c>
      <c r="P1481" s="56">
        <f t="shared" si="224"/>
        <v>6.7048557258716418E-2</v>
      </c>
    </row>
    <row r="1482" spans="1:16" x14ac:dyDescent="0.2">
      <c r="A1482" s="57">
        <f t="shared" si="223"/>
        <v>57</v>
      </c>
      <c r="B1482" s="57" t="s">
        <v>1954</v>
      </c>
      <c r="C1482" s="57">
        <v>4419.2</v>
      </c>
      <c r="D1482" s="59"/>
      <c r="E1482" s="60"/>
      <c r="F1482" s="57">
        <f t="shared" si="221"/>
        <v>4419.2</v>
      </c>
      <c r="G1482" s="121">
        <v>95</v>
      </c>
      <c r="H1482" s="56"/>
      <c r="I1482" s="56"/>
      <c r="J1482" s="57">
        <f t="shared" si="222"/>
        <v>95</v>
      </c>
      <c r="K1482" s="56">
        <f t="shared" si="217"/>
        <v>5.0924685071026536E-2</v>
      </c>
      <c r="L1482" s="54">
        <f t="shared" si="218"/>
        <v>187.40284106137764</v>
      </c>
      <c r="M1482" s="54">
        <f t="shared" si="219"/>
        <v>41.228625033503079</v>
      </c>
      <c r="N1482" s="54">
        <f t="shared" si="220"/>
        <v>58.469686411149823</v>
      </c>
      <c r="O1482" s="54">
        <v>12.975378787878787</v>
      </c>
      <c r="P1482" s="56">
        <f t="shared" si="224"/>
        <v>6.7902908058904185E-2</v>
      </c>
    </row>
    <row r="1483" spans="1:16" x14ac:dyDescent="0.2">
      <c r="A1483" s="57">
        <f t="shared" si="223"/>
        <v>58</v>
      </c>
      <c r="B1483" s="57" t="s">
        <v>1955</v>
      </c>
      <c r="C1483" s="57">
        <v>5902.1</v>
      </c>
      <c r="D1483" s="59"/>
      <c r="E1483" s="60"/>
      <c r="F1483" s="57">
        <f t="shared" si="221"/>
        <v>5902.1</v>
      </c>
      <c r="G1483" s="121">
        <v>119</v>
      </c>
      <c r="H1483" s="56"/>
      <c r="I1483" s="56"/>
      <c r="J1483" s="57">
        <f t="shared" si="222"/>
        <v>119</v>
      </c>
      <c r="K1483" s="56">
        <f t="shared" si="217"/>
        <v>6.3789868667917443E-2</v>
      </c>
      <c r="L1483" s="54">
        <f t="shared" si="218"/>
        <v>234.74671669793619</v>
      </c>
      <c r="M1483" s="54">
        <f t="shared" si="219"/>
        <v>51.644277673545965</v>
      </c>
      <c r="N1483" s="54">
        <f t="shared" si="220"/>
        <v>73.240975609756092</v>
      </c>
      <c r="O1483" s="54">
        <v>16.253369218500794</v>
      </c>
      <c r="P1483" s="56">
        <f t="shared" si="224"/>
        <v>6.368671137387355E-2</v>
      </c>
    </row>
    <row r="1484" spans="1:16" x14ac:dyDescent="0.2">
      <c r="A1484" s="57">
        <f t="shared" si="223"/>
        <v>59</v>
      </c>
      <c r="B1484" s="57" t="s">
        <v>1956</v>
      </c>
      <c r="C1484" s="57">
        <v>4397.8</v>
      </c>
      <c r="D1484" s="59"/>
      <c r="E1484" s="60"/>
      <c r="F1484" s="57">
        <f t="shared" si="221"/>
        <v>4397.8</v>
      </c>
      <c r="G1484" s="121">
        <v>95</v>
      </c>
      <c r="H1484" s="56"/>
      <c r="I1484" s="56"/>
      <c r="J1484" s="57">
        <f t="shared" si="222"/>
        <v>95</v>
      </c>
      <c r="K1484" s="56">
        <f t="shared" si="217"/>
        <v>5.0924685071026536E-2</v>
      </c>
      <c r="L1484" s="54">
        <f t="shared" si="218"/>
        <v>187.40284106137764</v>
      </c>
      <c r="M1484" s="54">
        <f t="shared" si="219"/>
        <v>41.228625033503079</v>
      </c>
      <c r="N1484" s="54">
        <f t="shared" si="220"/>
        <v>58.469686411149823</v>
      </c>
      <c r="O1484" s="54">
        <v>12.975378787878787</v>
      </c>
      <c r="P1484" s="56">
        <f t="shared" si="224"/>
        <v>6.8233328321867598E-2</v>
      </c>
    </row>
    <row r="1485" spans="1:16" x14ac:dyDescent="0.2">
      <c r="A1485" s="57">
        <f t="shared" si="223"/>
        <v>60</v>
      </c>
      <c r="B1485" s="57" t="s">
        <v>1957</v>
      </c>
      <c r="C1485" s="57">
        <v>4423.3999999999996</v>
      </c>
      <c r="D1485" s="59"/>
      <c r="E1485" s="60"/>
      <c r="F1485" s="57">
        <f t="shared" si="221"/>
        <v>4423.3999999999996</v>
      </c>
      <c r="G1485" s="121">
        <v>95</v>
      </c>
      <c r="H1485" s="56"/>
      <c r="I1485" s="56"/>
      <c r="J1485" s="57">
        <f t="shared" si="222"/>
        <v>95</v>
      </c>
      <c r="K1485" s="56">
        <f t="shared" si="217"/>
        <v>5.0924685071026536E-2</v>
      </c>
      <c r="L1485" s="54">
        <f t="shared" si="218"/>
        <v>187.40284106137764</v>
      </c>
      <c r="M1485" s="54">
        <f t="shared" si="219"/>
        <v>41.228625033503079</v>
      </c>
      <c r="N1485" s="54">
        <f t="shared" si="220"/>
        <v>58.469686411149823</v>
      </c>
      <c r="O1485" s="54">
        <v>12.975378787878787</v>
      </c>
      <c r="P1485" s="56">
        <f t="shared" si="224"/>
        <v>6.7838434528622635E-2</v>
      </c>
    </row>
    <row r="1486" spans="1:16" x14ac:dyDescent="0.2">
      <c r="A1486" s="57">
        <f t="shared" si="223"/>
        <v>61</v>
      </c>
      <c r="B1486" s="57" t="s">
        <v>1958</v>
      </c>
      <c r="C1486" s="57">
        <v>5916.4</v>
      </c>
      <c r="D1486" s="59"/>
      <c r="E1486" s="60"/>
      <c r="F1486" s="57">
        <f t="shared" si="221"/>
        <v>5916.4</v>
      </c>
      <c r="G1486" s="121">
        <v>119</v>
      </c>
      <c r="H1486" s="56"/>
      <c r="I1486" s="56"/>
      <c r="J1486" s="57">
        <f t="shared" si="222"/>
        <v>119</v>
      </c>
      <c r="K1486" s="56">
        <f t="shared" si="217"/>
        <v>6.3789868667917443E-2</v>
      </c>
      <c r="L1486" s="54">
        <f t="shared" si="218"/>
        <v>234.74671669793619</v>
      </c>
      <c r="M1486" s="54">
        <f t="shared" si="219"/>
        <v>51.644277673545965</v>
      </c>
      <c r="N1486" s="54">
        <f t="shared" si="220"/>
        <v>73.240975609756092</v>
      </c>
      <c r="O1486" s="54">
        <v>16.253369218500794</v>
      </c>
      <c r="P1486" s="56">
        <f t="shared" si="224"/>
        <v>6.3532779933699393E-2</v>
      </c>
    </row>
    <row r="1487" spans="1:16" x14ac:dyDescent="0.2">
      <c r="A1487" s="57">
        <f t="shared" si="223"/>
        <v>62</v>
      </c>
      <c r="B1487" s="57" t="s">
        <v>1959</v>
      </c>
      <c r="C1487" s="57">
        <v>3331.8</v>
      </c>
      <c r="D1487" s="59"/>
      <c r="E1487" s="60"/>
      <c r="F1487" s="57">
        <f t="shared" si="221"/>
        <v>3331.8</v>
      </c>
      <c r="G1487" s="121">
        <v>120</v>
      </c>
      <c r="H1487" s="56"/>
      <c r="I1487" s="56"/>
      <c r="J1487" s="57">
        <f t="shared" si="222"/>
        <v>120</v>
      </c>
      <c r="K1487" s="56">
        <f t="shared" si="217"/>
        <v>6.432591798445457E-2</v>
      </c>
      <c r="L1487" s="54">
        <f t="shared" si="218"/>
        <v>236.71937818279281</v>
      </c>
      <c r="M1487" s="54">
        <f t="shared" si="219"/>
        <v>52.078263200214415</v>
      </c>
      <c r="N1487" s="54">
        <f t="shared" si="220"/>
        <v>73.856445993031357</v>
      </c>
      <c r="O1487" s="54">
        <v>16.389952153110045</v>
      </c>
      <c r="P1487" s="56">
        <f t="shared" si="224"/>
        <v>0.11376554400898869</v>
      </c>
    </row>
    <row r="1488" spans="1:16" x14ac:dyDescent="0.2">
      <c r="A1488" s="57">
        <f t="shared" si="223"/>
        <v>63</v>
      </c>
      <c r="B1488" s="57" t="s">
        <v>1960</v>
      </c>
      <c r="C1488" s="57">
        <v>4392.1000000000004</v>
      </c>
      <c r="D1488" s="59"/>
      <c r="E1488" s="60"/>
      <c r="F1488" s="57">
        <f>C1488+D1488+E1488</f>
        <v>4392.1000000000004</v>
      </c>
      <c r="G1488" s="121">
        <v>95</v>
      </c>
      <c r="H1488" s="56"/>
      <c r="I1488" s="56"/>
      <c r="J1488" s="57">
        <f t="shared" si="222"/>
        <v>95</v>
      </c>
      <c r="K1488" s="56">
        <f t="shared" si="217"/>
        <v>5.0924685071026536E-2</v>
      </c>
      <c r="L1488" s="54">
        <f t="shared" si="218"/>
        <v>187.40284106137764</v>
      </c>
      <c r="M1488" s="54">
        <f t="shared" si="219"/>
        <v>41.228625033503079</v>
      </c>
      <c r="N1488" s="54">
        <f t="shared" si="220"/>
        <v>58.469686411149823</v>
      </c>
      <c r="O1488" s="54">
        <v>12.975378787878787</v>
      </c>
      <c r="P1488" s="56">
        <f t="shared" si="224"/>
        <v>6.8321880488583897E-2</v>
      </c>
    </row>
    <row r="1489" spans="1:16" x14ac:dyDescent="0.2">
      <c r="A1489" s="57">
        <f t="shared" si="223"/>
        <v>64</v>
      </c>
      <c r="B1489" s="57" t="s">
        <v>1961</v>
      </c>
      <c r="C1489" s="57">
        <v>5869.2</v>
      </c>
      <c r="D1489" s="59"/>
      <c r="E1489" s="60"/>
      <c r="F1489" s="57">
        <f>C1489+D1489+E1489</f>
        <v>5869.2</v>
      </c>
      <c r="G1489" s="121">
        <v>119</v>
      </c>
      <c r="H1489" s="56"/>
      <c r="I1489" s="56"/>
      <c r="J1489" s="57">
        <f t="shared" si="222"/>
        <v>119</v>
      </c>
      <c r="K1489" s="56">
        <f t="shared" si="217"/>
        <v>6.3789868667917443E-2</v>
      </c>
      <c r="L1489" s="54">
        <f t="shared" si="218"/>
        <v>234.74671669793619</v>
      </c>
      <c r="M1489" s="54">
        <f t="shared" si="219"/>
        <v>51.644277673545965</v>
      </c>
      <c r="N1489" s="54">
        <f t="shared" si="220"/>
        <v>73.240975609756092</v>
      </c>
      <c r="O1489" s="54">
        <v>16.253369218500794</v>
      </c>
      <c r="P1489" s="56">
        <f t="shared" si="224"/>
        <v>6.4043709398169946E-2</v>
      </c>
    </row>
    <row r="1490" spans="1:16" x14ac:dyDescent="0.2">
      <c r="A1490" s="57">
        <f t="shared" si="223"/>
        <v>65</v>
      </c>
      <c r="B1490" s="57" t="s">
        <v>2536</v>
      </c>
      <c r="C1490" s="83">
        <v>4119.7</v>
      </c>
      <c r="D1490" s="240"/>
      <c r="E1490" s="84"/>
      <c r="F1490" s="84">
        <f>C1490+D1490+E1490</f>
        <v>4119.7</v>
      </c>
      <c r="G1490" s="102">
        <v>82</v>
      </c>
      <c r="H1490" s="240"/>
      <c r="I1490" s="86"/>
      <c r="J1490" s="57">
        <f t="shared" si="222"/>
        <v>82</v>
      </c>
      <c r="K1490" s="56">
        <f t="shared" si="217"/>
        <v>4.3956043956043953E-2</v>
      </c>
      <c r="L1490" s="54">
        <f t="shared" si="218"/>
        <v>161.75824175824175</v>
      </c>
      <c r="M1490" s="54">
        <f>L1490*0.22</f>
        <v>35.586813186813188</v>
      </c>
      <c r="N1490" s="54">
        <f t="shared" si="220"/>
        <v>50.46857142857143</v>
      </c>
      <c r="O1490" s="54">
        <v>11.19980063795853</v>
      </c>
      <c r="P1490" s="85">
        <f t="shared" ref="P1490:P1492" si="225">(L1490+M1490+N1490+O1490)/F1490</f>
        <v>6.2871914705338955E-2</v>
      </c>
    </row>
    <row r="1491" spans="1:16" ht="15" x14ac:dyDescent="0.25">
      <c r="A1491" s="57"/>
      <c r="B1491" s="57" t="s">
        <v>1975</v>
      </c>
      <c r="C1491" s="71">
        <f>SUM(C1426:C1490)</f>
        <v>370864.59000000008</v>
      </c>
      <c r="D1491" s="71">
        <f t="shared" ref="D1491:O1491" si="226">SUM(D1426:D1490)</f>
        <v>1015.5</v>
      </c>
      <c r="E1491" s="71">
        <f t="shared" si="226"/>
        <v>325.2</v>
      </c>
      <c r="F1491" s="71">
        <f t="shared" si="226"/>
        <v>372205.2900000001</v>
      </c>
      <c r="G1491" s="71">
        <f t="shared" si="226"/>
        <v>7450</v>
      </c>
      <c r="H1491" s="71">
        <f t="shared" si="226"/>
        <v>7</v>
      </c>
      <c r="I1491" s="71">
        <f t="shared" si="226"/>
        <v>5</v>
      </c>
      <c r="J1491" s="71">
        <f t="shared" si="226"/>
        <v>7462</v>
      </c>
      <c r="K1491" s="71">
        <f t="shared" si="226"/>
        <v>3.9999999999999982</v>
      </c>
      <c r="L1491" s="71">
        <f t="shared" si="226"/>
        <v>14720.000000000004</v>
      </c>
      <c r="M1491" s="71">
        <f t="shared" si="226"/>
        <v>3238.4000000000028</v>
      </c>
      <c r="N1491" s="71">
        <f t="shared" si="226"/>
        <v>4592.6399999999994</v>
      </c>
      <c r="O1491" s="71">
        <f t="shared" si="226"/>
        <v>1019.1818580542258</v>
      </c>
      <c r="P1491" s="56">
        <f t="shared" si="225"/>
        <v>6.3325864761498221E-2</v>
      </c>
    </row>
    <row r="1492" spans="1:16" ht="15" x14ac:dyDescent="0.25">
      <c r="A1492" s="57"/>
      <c r="B1492" s="57" t="s">
        <v>2021</v>
      </c>
      <c r="C1492" s="70">
        <f t="shared" ref="C1492:K1492" si="227">C1491+C1424+C1385+C1330+C963+C896+C718+C387</f>
        <v>1949697.1000000003</v>
      </c>
      <c r="D1492" s="70">
        <f t="shared" si="227"/>
        <v>15420.300000000003</v>
      </c>
      <c r="E1492" s="70">
        <f t="shared" si="227"/>
        <v>43475.319999999992</v>
      </c>
      <c r="F1492" s="70">
        <f t="shared" si="227"/>
        <v>2008592.7200000002</v>
      </c>
      <c r="G1492" s="70">
        <f t="shared" si="227"/>
        <v>38457</v>
      </c>
      <c r="H1492" s="70">
        <f t="shared" si="227"/>
        <v>207</v>
      </c>
      <c r="I1492" s="70">
        <f t="shared" si="227"/>
        <v>479</v>
      </c>
      <c r="J1492" s="70">
        <f t="shared" si="227"/>
        <v>39158</v>
      </c>
      <c r="K1492" s="70">
        <f t="shared" si="227"/>
        <v>18.999999999999993</v>
      </c>
      <c r="L1492" s="70">
        <f t="shared" ref="L1492" si="228">K1492*3680</f>
        <v>69919.999999999971</v>
      </c>
      <c r="M1492" s="70">
        <f>L1492*0.22</f>
        <v>15382.399999999994</v>
      </c>
      <c r="N1492" s="70">
        <f t="shared" ref="N1492" si="229">L1492*0.312</f>
        <v>21815.03999999999</v>
      </c>
      <c r="O1492" s="70">
        <v>4711.8745243958929</v>
      </c>
      <c r="P1492" s="56">
        <f t="shared" si="225"/>
        <v>5.5675455462367622E-2</v>
      </c>
    </row>
  </sheetData>
  <mergeCells count="9">
    <mergeCell ref="A1:P1"/>
    <mergeCell ref="A5:P5"/>
    <mergeCell ref="A388:P388"/>
    <mergeCell ref="A1386:P1386"/>
    <mergeCell ref="A1425:P1425"/>
    <mergeCell ref="A719:P719"/>
    <mergeCell ref="A897:P897"/>
    <mergeCell ref="A964:P964"/>
    <mergeCell ref="A1331:P1331"/>
  </mergeCells>
  <phoneticPr fontId="16" type="noConversion"/>
  <pageMargins left="0.39370078740157483" right="0.39370078740157483" top="0.22" bottom="0.25" header="0.18" footer="0.18"/>
  <pageSetup paperSize="9" scale="66" orientation="landscape" r:id="rId1"/>
  <headerFooter alignWithMargins="0"/>
  <colBreaks count="1" manualBreakCount="1">
    <brk id="16" max="1048575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12">
    <tabColor indexed="11"/>
  </sheetPr>
  <dimension ref="A1:T1074"/>
  <sheetViews>
    <sheetView view="pageBreakPreview" topLeftCell="A1051" zoomScale="70" zoomScaleNormal="80" zoomScaleSheetLayoutView="70" workbookViewId="0">
      <selection activeCell="P1033" sqref="P1033"/>
    </sheetView>
  </sheetViews>
  <sheetFormatPr defaultColWidth="9.140625" defaultRowHeight="12.75" x14ac:dyDescent="0.2"/>
  <cols>
    <col min="1" max="1" width="5.7109375" style="68" customWidth="1"/>
    <col min="2" max="2" width="23.42578125" style="68" customWidth="1"/>
    <col min="3" max="6" width="14.28515625" style="68" customWidth="1"/>
    <col min="7" max="9" width="12.5703125" style="68" customWidth="1"/>
    <col min="10" max="10" width="14.28515625" style="68" customWidth="1"/>
    <col min="11" max="11" width="14.140625" style="128" customWidth="1"/>
    <col min="12" max="12" width="12.85546875" style="68" customWidth="1"/>
    <col min="13" max="13" width="15.28515625" style="128" customWidth="1"/>
    <col min="14" max="14" width="15.28515625" style="68" customWidth="1"/>
    <col min="15" max="15" width="13.28515625" style="128" customWidth="1"/>
    <col min="16" max="16" width="16.42578125" style="128" customWidth="1"/>
    <col min="17" max="17" width="10.7109375" style="128" bestFit="1" customWidth="1"/>
    <col min="18" max="18" width="9.140625" style="128"/>
    <col min="19" max="19" width="9.28515625" style="128" bestFit="1" customWidth="1"/>
    <col min="20" max="16384" width="9.140625" style="128"/>
  </cols>
  <sheetData>
    <row r="1" spans="1:16" ht="57" customHeight="1" x14ac:dyDescent="0.2">
      <c r="A1" s="341" t="s">
        <v>1257</v>
      </c>
      <c r="B1" s="341"/>
      <c r="C1" s="341"/>
      <c r="D1" s="341"/>
      <c r="E1" s="341"/>
      <c r="F1" s="341"/>
      <c r="G1" s="341"/>
      <c r="H1" s="341"/>
      <c r="I1" s="341"/>
      <c r="J1" s="341"/>
      <c r="K1" s="341"/>
      <c r="L1" s="341"/>
      <c r="M1" s="341"/>
      <c r="N1" s="341"/>
      <c r="O1" s="341"/>
      <c r="P1" s="341"/>
    </row>
    <row r="2" spans="1:16" x14ac:dyDescent="0.2">
      <c r="A2" s="76"/>
      <c r="B2" s="76"/>
      <c r="C2" s="76"/>
      <c r="D2" s="76"/>
      <c r="E2" s="76"/>
      <c r="F2" s="76"/>
      <c r="G2" s="76"/>
      <c r="H2" s="76"/>
      <c r="I2" s="76"/>
      <c r="J2" s="76"/>
      <c r="K2" s="217"/>
      <c r="L2" s="76"/>
      <c r="M2" s="217"/>
    </row>
    <row r="3" spans="1:16" s="68" customFormat="1" ht="90.75" customHeight="1" x14ac:dyDescent="0.2">
      <c r="A3" s="19" t="s">
        <v>487</v>
      </c>
      <c r="B3" s="19" t="s">
        <v>490</v>
      </c>
      <c r="C3" s="19" t="s">
        <v>489</v>
      </c>
      <c r="D3" s="19" t="s">
        <v>1422</v>
      </c>
      <c r="E3" s="20" t="s">
        <v>1251</v>
      </c>
      <c r="F3" s="19" t="s">
        <v>1424</v>
      </c>
      <c r="G3" s="19" t="s">
        <v>2018</v>
      </c>
      <c r="H3" s="19" t="s">
        <v>1339</v>
      </c>
      <c r="I3" s="19" t="s">
        <v>1252</v>
      </c>
      <c r="J3" s="19" t="s">
        <v>2923</v>
      </c>
      <c r="K3" s="19" t="s">
        <v>2032</v>
      </c>
      <c r="L3" s="19" t="s">
        <v>1990</v>
      </c>
      <c r="M3" s="19" t="s">
        <v>1967</v>
      </c>
      <c r="N3" s="19" t="s">
        <v>1968</v>
      </c>
      <c r="O3" s="19" t="s">
        <v>1969</v>
      </c>
      <c r="P3" s="19" t="s">
        <v>1258</v>
      </c>
    </row>
    <row r="4" spans="1:16" s="68" customFormat="1" x14ac:dyDescent="0.2">
      <c r="A4" s="21">
        <v>1</v>
      </c>
      <c r="B4" s="21">
        <v>2</v>
      </c>
      <c r="C4" s="21">
        <v>3</v>
      </c>
      <c r="D4" s="21">
        <v>4</v>
      </c>
      <c r="E4" s="21">
        <v>5</v>
      </c>
      <c r="F4" s="21">
        <v>6</v>
      </c>
      <c r="G4" s="21">
        <v>7</v>
      </c>
      <c r="H4" s="21">
        <v>8</v>
      </c>
      <c r="I4" s="21">
        <v>9</v>
      </c>
      <c r="J4" s="21">
        <v>10</v>
      </c>
      <c r="K4" s="21">
        <v>11</v>
      </c>
      <c r="L4" s="21">
        <v>12</v>
      </c>
      <c r="M4" s="21">
        <v>13</v>
      </c>
      <c r="N4" s="21">
        <v>14</v>
      </c>
      <c r="O4" s="21">
        <v>15</v>
      </c>
      <c r="P4" s="21">
        <v>16</v>
      </c>
    </row>
    <row r="5" spans="1:16" s="68" customFormat="1" ht="15.75" x14ac:dyDescent="0.25">
      <c r="A5" s="355" t="s">
        <v>1971</v>
      </c>
      <c r="B5" s="355"/>
      <c r="C5" s="355"/>
      <c r="D5" s="355"/>
      <c r="E5" s="355"/>
      <c r="F5" s="355"/>
      <c r="G5" s="355"/>
      <c r="H5" s="355"/>
      <c r="I5" s="355"/>
      <c r="J5" s="355"/>
      <c r="K5" s="355"/>
      <c r="L5" s="355"/>
      <c r="M5" s="355"/>
      <c r="N5" s="355"/>
      <c r="O5" s="355"/>
      <c r="P5" s="355"/>
    </row>
    <row r="6" spans="1:16" s="68" customFormat="1" x14ac:dyDescent="0.2">
      <c r="A6" s="57">
        <v>1</v>
      </c>
      <c r="B6" s="57" t="s">
        <v>493</v>
      </c>
      <c r="C6" s="57"/>
      <c r="D6" s="57"/>
      <c r="E6" s="57"/>
      <c r="F6" s="57">
        <f t="shared" ref="F6:F69" si="0">C6+D6+E6</f>
        <v>0</v>
      </c>
      <c r="G6" s="57"/>
      <c r="H6" s="57"/>
      <c r="I6" s="57"/>
      <c r="J6" s="57">
        <f>G6+H6+I6</f>
        <v>0</v>
      </c>
      <c r="K6" s="56">
        <f>2.5/92437.29*F6</f>
        <v>0</v>
      </c>
      <c r="L6" s="54">
        <f>K6*3680</f>
        <v>0</v>
      </c>
      <c r="M6" s="54">
        <f>L6*0.22</f>
        <v>0</v>
      </c>
      <c r="N6" s="54">
        <f t="shared" ref="N6:N69" si="1">L6*0.437</f>
        <v>0</v>
      </c>
      <c r="O6" s="54">
        <v>0</v>
      </c>
      <c r="P6" s="56"/>
    </row>
    <row r="7" spans="1:16" s="68" customFormat="1" x14ac:dyDescent="0.2">
      <c r="A7" s="59">
        <f>A6+1</f>
        <v>2</v>
      </c>
      <c r="B7" s="57" t="s">
        <v>494</v>
      </c>
      <c r="C7" s="57"/>
      <c r="D7" s="57"/>
      <c r="E7" s="57"/>
      <c r="F7" s="57">
        <f t="shared" si="0"/>
        <v>0</v>
      </c>
      <c r="G7" s="57"/>
      <c r="H7" s="57"/>
      <c r="I7" s="57"/>
      <c r="J7" s="57">
        <f t="shared" ref="J7:J70" si="2">G7+H7+I7</f>
        <v>0</v>
      </c>
      <c r="K7" s="56">
        <f t="shared" ref="K7:K70" si="3">2.5/92437.29*F7</f>
        <v>0</v>
      </c>
      <c r="L7" s="54">
        <f t="shared" ref="L7:L70" si="4">K7*3680</f>
        <v>0</v>
      </c>
      <c r="M7" s="54">
        <f t="shared" ref="M7:M70" si="5">L7*0.22</f>
        <v>0</v>
      </c>
      <c r="N7" s="54">
        <f t="shared" si="1"/>
        <v>0</v>
      </c>
      <c r="O7" s="54">
        <v>0</v>
      </c>
      <c r="P7" s="56"/>
    </row>
    <row r="8" spans="1:16" s="68" customFormat="1" x14ac:dyDescent="0.2">
      <c r="A8" s="59">
        <f t="shared" ref="A8:A71" si="6">A7+1</f>
        <v>3</v>
      </c>
      <c r="B8" s="57" t="s">
        <v>495</v>
      </c>
      <c r="C8" s="57"/>
      <c r="D8" s="57"/>
      <c r="E8" s="57"/>
      <c r="F8" s="57">
        <f t="shared" si="0"/>
        <v>0</v>
      </c>
      <c r="G8" s="57"/>
      <c r="H8" s="57"/>
      <c r="I8" s="57"/>
      <c r="J8" s="57">
        <f t="shared" si="2"/>
        <v>0</v>
      </c>
      <c r="K8" s="56">
        <f t="shared" si="3"/>
        <v>0</v>
      </c>
      <c r="L8" s="54">
        <f t="shared" si="4"/>
        <v>0</v>
      </c>
      <c r="M8" s="54">
        <f t="shared" si="5"/>
        <v>0</v>
      </c>
      <c r="N8" s="54">
        <f t="shared" si="1"/>
        <v>0</v>
      </c>
      <c r="O8" s="54">
        <v>0</v>
      </c>
      <c r="P8" s="56"/>
    </row>
    <row r="9" spans="1:16" s="68" customFormat="1" x14ac:dyDescent="0.2">
      <c r="A9" s="59">
        <f t="shared" si="6"/>
        <v>4</v>
      </c>
      <c r="B9" s="57" t="s">
        <v>496</v>
      </c>
      <c r="C9" s="57">
        <v>1675</v>
      </c>
      <c r="D9" s="57"/>
      <c r="E9" s="57"/>
      <c r="F9" s="57">
        <f>C9+D9+E9</f>
        <v>1675</v>
      </c>
      <c r="G9" s="57">
        <v>21</v>
      </c>
      <c r="H9" s="57"/>
      <c r="I9" s="57"/>
      <c r="J9" s="57">
        <f>G9+H9+I9</f>
        <v>21</v>
      </c>
      <c r="K9" s="56">
        <f t="shared" si="3"/>
        <v>4.5300981887288129E-2</v>
      </c>
      <c r="L9" s="54">
        <f t="shared" si="4"/>
        <v>166.70761334522032</v>
      </c>
      <c r="M9" s="54">
        <f t="shared" si="5"/>
        <v>36.675674935948472</v>
      </c>
      <c r="N9" s="54">
        <f t="shared" si="1"/>
        <v>72.851227031861285</v>
      </c>
      <c r="O9" s="54">
        <v>29.565876837108686</v>
      </c>
      <c r="P9" s="56">
        <f>(L9+M9+N9+O9)/F9</f>
        <v>0.18256739829859034</v>
      </c>
    </row>
    <row r="10" spans="1:16" s="68" customFormat="1" x14ac:dyDescent="0.2">
      <c r="A10" s="59">
        <f t="shared" si="6"/>
        <v>5</v>
      </c>
      <c r="B10" s="57" t="s">
        <v>497</v>
      </c>
      <c r="C10" s="57"/>
      <c r="D10" s="57"/>
      <c r="E10" s="57"/>
      <c r="F10" s="57">
        <f t="shared" si="0"/>
        <v>0</v>
      </c>
      <c r="G10" s="57"/>
      <c r="H10" s="57"/>
      <c r="I10" s="57"/>
      <c r="J10" s="57">
        <f t="shared" si="2"/>
        <v>0</v>
      </c>
      <c r="K10" s="56">
        <f t="shared" si="3"/>
        <v>0</v>
      </c>
      <c r="L10" s="54">
        <f t="shared" si="4"/>
        <v>0</v>
      </c>
      <c r="M10" s="54">
        <f t="shared" si="5"/>
        <v>0</v>
      </c>
      <c r="N10" s="54">
        <f t="shared" si="1"/>
        <v>0</v>
      </c>
      <c r="O10" s="54">
        <v>0</v>
      </c>
      <c r="P10" s="56"/>
    </row>
    <row r="11" spans="1:16" s="68" customFormat="1" x14ac:dyDescent="0.2">
      <c r="A11" s="59">
        <f t="shared" si="6"/>
        <v>6</v>
      </c>
      <c r="B11" s="57" t="s">
        <v>498</v>
      </c>
      <c r="C11" s="57">
        <v>2868.3</v>
      </c>
      <c r="D11" s="57">
        <v>11.77</v>
      </c>
      <c r="E11" s="57"/>
      <c r="F11" s="57">
        <f t="shared" si="0"/>
        <v>2880.07</v>
      </c>
      <c r="G11" s="57">
        <v>40</v>
      </c>
      <c r="H11" s="57"/>
      <c r="I11" s="57"/>
      <c r="J11" s="57">
        <f t="shared" si="2"/>
        <v>40</v>
      </c>
      <c r="K11" s="56">
        <f t="shared" si="3"/>
        <v>7.7892536659177267E-2</v>
      </c>
      <c r="L11" s="54">
        <f t="shared" si="4"/>
        <v>286.64453490577233</v>
      </c>
      <c r="M11" s="54">
        <f t="shared" si="5"/>
        <v>63.061797679269915</v>
      </c>
      <c r="N11" s="54">
        <f t="shared" si="1"/>
        <v>125.2636617538225</v>
      </c>
      <c r="O11" s="54">
        <v>50.836892478956187</v>
      </c>
      <c r="P11" s="56">
        <f>(L11+M11+N11+O11)/F11</f>
        <v>0.18256739829859026</v>
      </c>
    </row>
    <row r="12" spans="1:16" s="68" customFormat="1" x14ac:dyDescent="0.2">
      <c r="A12" s="59">
        <f t="shared" si="6"/>
        <v>7</v>
      </c>
      <c r="B12" s="57" t="s">
        <v>499</v>
      </c>
      <c r="C12" s="57"/>
      <c r="D12" s="57"/>
      <c r="E12" s="57"/>
      <c r="F12" s="57">
        <f t="shared" si="0"/>
        <v>0</v>
      </c>
      <c r="G12" s="57"/>
      <c r="H12" s="57"/>
      <c r="I12" s="57"/>
      <c r="J12" s="57">
        <f t="shared" si="2"/>
        <v>0</v>
      </c>
      <c r="K12" s="56">
        <f t="shared" si="3"/>
        <v>0</v>
      </c>
      <c r="L12" s="54">
        <f t="shared" si="4"/>
        <v>0</v>
      </c>
      <c r="M12" s="54">
        <f t="shared" si="5"/>
        <v>0</v>
      </c>
      <c r="N12" s="54">
        <f t="shared" si="1"/>
        <v>0</v>
      </c>
      <c r="O12" s="54">
        <v>0</v>
      </c>
      <c r="P12" s="56"/>
    </row>
    <row r="13" spans="1:16" s="68" customFormat="1" x14ac:dyDescent="0.2">
      <c r="A13" s="59">
        <f t="shared" si="6"/>
        <v>8</v>
      </c>
      <c r="B13" s="57" t="s">
        <v>500</v>
      </c>
      <c r="C13" s="57"/>
      <c r="D13" s="57"/>
      <c r="E13" s="57"/>
      <c r="F13" s="57">
        <f t="shared" si="0"/>
        <v>0</v>
      </c>
      <c r="G13" s="57"/>
      <c r="H13" s="57"/>
      <c r="I13" s="57"/>
      <c r="J13" s="57">
        <f t="shared" si="2"/>
        <v>0</v>
      </c>
      <c r="K13" s="56">
        <f t="shared" si="3"/>
        <v>0</v>
      </c>
      <c r="L13" s="54">
        <f t="shared" si="4"/>
        <v>0</v>
      </c>
      <c r="M13" s="54">
        <f t="shared" si="5"/>
        <v>0</v>
      </c>
      <c r="N13" s="54">
        <f t="shared" si="1"/>
        <v>0</v>
      </c>
      <c r="O13" s="54">
        <v>0</v>
      </c>
      <c r="P13" s="56"/>
    </row>
    <row r="14" spans="1:16" s="68" customFormat="1" x14ac:dyDescent="0.2">
      <c r="A14" s="59">
        <f t="shared" si="6"/>
        <v>9</v>
      </c>
      <c r="B14" s="57" t="s">
        <v>502</v>
      </c>
      <c r="C14" s="57"/>
      <c r="D14" s="57"/>
      <c r="E14" s="57"/>
      <c r="F14" s="57">
        <f t="shared" si="0"/>
        <v>0</v>
      </c>
      <c r="G14" s="57"/>
      <c r="H14" s="57"/>
      <c r="I14" s="57"/>
      <c r="J14" s="57">
        <f t="shared" si="2"/>
        <v>0</v>
      </c>
      <c r="K14" s="56">
        <f t="shared" si="3"/>
        <v>0</v>
      </c>
      <c r="L14" s="54">
        <f t="shared" si="4"/>
        <v>0</v>
      </c>
      <c r="M14" s="54">
        <f t="shared" si="5"/>
        <v>0</v>
      </c>
      <c r="N14" s="54">
        <f t="shared" si="1"/>
        <v>0</v>
      </c>
      <c r="O14" s="54">
        <v>0</v>
      </c>
      <c r="P14" s="56"/>
    </row>
    <row r="15" spans="1:16" s="68" customFormat="1" x14ac:dyDescent="0.2">
      <c r="A15" s="59">
        <f t="shared" si="6"/>
        <v>10</v>
      </c>
      <c r="B15" s="57" t="s">
        <v>503</v>
      </c>
      <c r="C15" s="57"/>
      <c r="D15" s="57"/>
      <c r="E15" s="57"/>
      <c r="F15" s="57">
        <f t="shared" si="0"/>
        <v>0</v>
      </c>
      <c r="G15" s="57"/>
      <c r="H15" s="57"/>
      <c r="I15" s="57"/>
      <c r="J15" s="57">
        <f t="shared" si="2"/>
        <v>0</v>
      </c>
      <c r="K15" s="56">
        <f t="shared" si="3"/>
        <v>0</v>
      </c>
      <c r="L15" s="54">
        <f t="shared" si="4"/>
        <v>0</v>
      </c>
      <c r="M15" s="54">
        <f t="shared" si="5"/>
        <v>0</v>
      </c>
      <c r="N15" s="54">
        <f t="shared" si="1"/>
        <v>0</v>
      </c>
      <c r="O15" s="54">
        <v>0</v>
      </c>
      <c r="P15" s="56"/>
    </row>
    <row r="16" spans="1:16" s="68" customFormat="1" x14ac:dyDescent="0.2">
      <c r="A16" s="59">
        <f t="shared" si="6"/>
        <v>11</v>
      </c>
      <c r="B16" s="57" t="s">
        <v>504</v>
      </c>
      <c r="C16" s="57"/>
      <c r="D16" s="57"/>
      <c r="E16" s="57"/>
      <c r="F16" s="57">
        <f t="shared" si="0"/>
        <v>0</v>
      </c>
      <c r="G16" s="57"/>
      <c r="H16" s="57"/>
      <c r="I16" s="57"/>
      <c r="J16" s="57">
        <f t="shared" si="2"/>
        <v>0</v>
      </c>
      <c r="K16" s="56">
        <f t="shared" si="3"/>
        <v>0</v>
      </c>
      <c r="L16" s="54">
        <f t="shared" si="4"/>
        <v>0</v>
      </c>
      <c r="M16" s="54">
        <f t="shared" si="5"/>
        <v>0</v>
      </c>
      <c r="N16" s="54">
        <f t="shared" si="1"/>
        <v>0</v>
      </c>
      <c r="O16" s="54">
        <v>0</v>
      </c>
      <c r="P16" s="56"/>
    </row>
    <row r="17" spans="1:16" s="68" customFormat="1" x14ac:dyDescent="0.2">
      <c r="A17" s="59">
        <f t="shared" si="6"/>
        <v>12</v>
      </c>
      <c r="B17" s="57" t="s">
        <v>505</v>
      </c>
      <c r="C17" s="57"/>
      <c r="D17" s="57"/>
      <c r="E17" s="57"/>
      <c r="F17" s="57">
        <f t="shared" si="0"/>
        <v>0</v>
      </c>
      <c r="G17" s="57"/>
      <c r="H17" s="57"/>
      <c r="I17" s="57"/>
      <c r="J17" s="57">
        <f t="shared" si="2"/>
        <v>0</v>
      </c>
      <c r="K17" s="56">
        <f t="shared" si="3"/>
        <v>0</v>
      </c>
      <c r="L17" s="54">
        <f t="shared" si="4"/>
        <v>0</v>
      </c>
      <c r="M17" s="54">
        <f t="shared" si="5"/>
        <v>0</v>
      </c>
      <c r="N17" s="54">
        <f t="shared" si="1"/>
        <v>0</v>
      </c>
      <c r="O17" s="54">
        <v>0</v>
      </c>
      <c r="P17" s="56"/>
    </row>
    <row r="18" spans="1:16" s="68" customFormat="1" x14ac:dyDescent="0.2">
      <c r="A18" s="59">
        <f t="shared" si="6"/>
        <v>13</v>
      </c>
      <c r="B18" s="57" t="s">
        <v>506</v>
      </c>
      <c r="C18" s="57"/>
      <c r="D18" s="57"/>
      <c r="E18" s="57"/>
      <c r="F18" s="57">
        <f t="shared" si="0"/>
        <v>0</v>
      </c>
      <c r="G18" s="57"/>
      <c r="H18" s="57"/>
      <c r="I18" s="57"/>
      <c r="J18" s="57">
        <f t="shared" si="2"/>
        <v>0</v>
      </c>
      <c r="K18" s="56">
        <f t="shared" si="3"/>
        <v>0</v>
      </c>
      <c r="L18" s="54">
        <f t="shared" si="4"/>
        <v>0</v>
      </c>
      <c r="M18" s="54">
        <f t="shared" si="5"/>
        <v>0</v>
      </c>
      <c r="N18" s="54">
        <f t="shared" si="1"/>
        <v>0</v>
      </c>
      <c r="O18" s="54">
        <v>0</v>
      </c>
      <c r="P18" s="56"/>
    </row>
    <row r="19" spans="1:16" s="68" customFormat="1" x14ac:dyDescent="0.2">
      <c r="A19" s="59">
        <f t="shared" si="6"/>
        <v>14</v>
      </c>
      <c r="B19" s="57" t="s">
        <v>507</v>
      </c>
      <c r="C19" s="57"/>
      <c r="D19" s="57"/>
      <c r="E19" s="57"/>
      <c r="F19" s="57">
        <f t="shared" si="0"/>
        <v>0</v>
      </c>
      <c r="G19" s="57"/>
      <c r="H19" s="57"/>
      <c r="I19" s="57"/>
      <c r="J19" s="57">
        <f t="shared" si="2"/>
        <v>0</v>
      </c>
      <c r="K19" s="56">
        <f t="shared" si="3"/>
        <v>0</v>
      </c>
      <c r="L19" s="54">
        <f t="shared" si="4"/>
        <v>0</v>
      </c>
      <c r="M19" s="54">
        <f t="shared" si="5"/>
        <v>0</v>
      </c>
      <c r="N19" s="54">
        <f t="shared" si="1"/>
        <v>0</v>
      </c>
      <c r="O19" s="54">
        <v>0</v>
      </c>
      <c r="P19" s="56"/>
    </row>
    <row r="20" spans="1:16" s="68" customFormat="1" x14ac:dyDescent="0.2">
      <c r="A20" s="59">
        <f t="shared" si="6"/>
        <v>15</v>
      </c>
      <c r="B20" s="57" t="s">
        <v>508</v>
      </c>
      <c r="C20" s="57"/>
      <c r="D20" s="57">
        <v>57.8</v>
      </c>
      <c r="E20" s="57"/>
      <c r="F20" s="57">
        <f>C20+D20+E20</f>
        <v>57.8</v>
      </c>
      <c r="G20" s="57"/>
      <c r="H20" s="57"/>
      <c r="I20" s="57"/>
      <c r="J20" s="57">
        <f>G20+H20+I20</f>
        <v>0</v>
      </c>
      <c r="K20" s="56">
        <f t="shared" si="3"/>
        <v>1.5632219421404499E-3</v>
      </c>
      <c r="L20" s="54">
        <f t="shared" si="4"/>
        <v>5.7526567470768555</v>
      </c>
      <c r="M20" s="54">
        <f t="shared" si="5"/>
        <v>1.2655844843569082</v>
      </c>
      <c r="N20" s="54">
        <f t="shared" si="1"/>
        <v>2.513910998472586</v>
      </c>
      <c r="O20" s="54">
        <v>1.0202433917521683</v>
      </c>
      <c r="P20" s="56">
        <f>(L20+M20+N20+O20)/F20</f>
        <v>0.18256739829859031</v>
      </c>
    </row>
    <row r="21" spans="1:16" s="68" customFormat="1" x14ac:dyDescent="0.2">
      <c r="A21" s="59">
        <f t="shared" si="6"/>
        <v>16</v>
      </c>
      <c r="B21" s="57" t="s">
        <v>509</v>
      </c>
      <c r="C21" s="57"/>
      <c r="D21" s="57"/>
      <c r="E21" s="57"/>
      <c r="F21" s="57">
        <v>0</v>
      </c>
      <c r="G21" s="57"/>
      <c r="H21" s="57"/>
      <c r="I21" s="57"/>
      <c r="J21" s="57">
        <v>0</v>
      </c>
      <c r="K21" s="56">
        <f t="shared" si="3"/>
        <v>0</v>
      </c>
      <c r="L21" s="54">
        <f t="shared" si="4"/>
        <v>0</v>
      </c>
      <c r="M21" s="54">
        <f t="shared" si="5"/>
        <v>0</v>
      </c>
      <c r="N21" s="54">
        <f t="shared" si="1"/>
        <v>0</v>
      </c>
      <c r="O21" s="54">
        <v>0</v>
      </c>
      <c r="P21" s="56"/>
    </row>
    <row r="22" spans="1:16" s="68" customFormat="1" x14ac:dyDescent="0.2">
      <c r="A22" s="59">
        <f t="shared" si="6"/>
        <v>17</v>
      </c>
      <c r="B22" s="57" t="s">
        <v>510</v>
      </c>
      <c r="C22" s="57"/>
      <c r="D22" s="57"/>
      <c r="E22" s="57"/>
      <c r="F22" s="57">
        <f t="shared" si="0"/>
        <v>0</v>
      </c>
      <c r="G22" s="57"/>
      <c r="H22" s="57"/>
      <c r="I22" s="57"/>
      <c r="J22" s="57">
        <f t="shared" si="2"/>
        <v>0</v>
      </c>
      <c r="K22" s="56">
        <f t="shared" si="3"/>
        <v>0</v>
      </c>
      <c r="L22" s="54">
        <f t="shared" si="4"/>
        <v>0</v>
      </c>
      <c r="M22" s="54">
        <f t="shared" si="5"/>
        <v>0</v>
      </c>
      <c r="N22" s="54">
        <f t="shared" si="1"/>
        <v>0</v>
      </c>
      <c r="O22" s="54">
        <v>0</v>
      </c>
      <c r="P22" s="56"/>
    </row>
    <row r="23" spans="1:16" s="68" customFormat="1" x14ac:dyDescent="0.2">
      <c r="A23" s="59">
        <f t="shared" si="6"/>
        <v>18</v>
      </c>
      <c r="B23" s="57" t="s">
        <v>511</v>
      </c>
      <c r="C23" s="57"/>
      <c r="D23" s="57"/>
      <c r="E23" s="57"/>
      <c r="F23" s="57">
        <f t="shared" si="0"/>
        <v>0</v>
      </c>
      <c r="G23" s="57"/>
      <c r="H23" s="57"/>
      <c r="I23" s="57"/>
      <c r="J23" s="57">
        <f t="shared" si="2"/>
        <v>0</v>
      </c>
      <c r="K23" s="56">
        <f t="shared" si="3"/>
        <v>0</v>
      </c>
      <c r="L23" s="54">
        <f t="shared" si="4"/>
        <v>0</v>
      </c>
      <c r="M23" s="54">
        <f t="shared" si="5"/>
        <v>0</v>
      </c>
      <c r="N23" s="54">
        <f t="shared" si="1"/>
        <v>0</v>
      </c>
      <c r="O23" s="54">
        <v>0</v>
      </c>
      <c r="P23" s="56"/>
    </row>
    <row r="24" spans="1:16" s="68" customFormat="1" x14ac:dyDescent="0.2">
      <c r="A24" s="59">
        <f t="shared" si="6"/>
        <v>19</v>
      </c>
      <c r="B24" s="57" t="s">
        <v>512</v>
      </c>
      <c r="C24" s="57"/>
      <c r="D24" s="57"/>
      <c r="E24" s="57"/>
      <c r="F24" s="57">
        <f t="shared" si="0"/>
        <v>0</v>
      </c>
      <c r="G24" s="57"/>
      <c r="H24" s="57"/>
      <c r="I24" s="57"/>
      <c r="J24" s="57">
        <f t="shared" si="2"/>
        <v>0</v>
      </c>
      <c r="K24" s="56">
        <f t="shared" si="3"/>
        <v>0</v>
      </c>
      <c r="L24" s="54">
        <f t="shared" si="4"/>
        <v>0</v>
      </c>
      <c r="M24" s="54">
        <f t="shared" si="5"/>
        <v>0</v>
      </c>
      <c r="N24" s="54">
        <f t="shared" si="1"/>
        <v>0</v>
      </c>
      <c r="O24" s="54">
        <v>0</v>
      </c>
      <c r="P24" s="56"/>
    </row>
    <row r="25" spans="1:16" s="68" customFormat="1" x14ac:dyDescent="0.2">
      <c r="A25" s="59">
        <f t="shared" si="6"/>
        <v>20</v>
      </c>
      <c r="B25" s="57" t="s">
        <v>513</v>
      </c>
      <c r="C25" s="57"/>
      <c r="D25" s="57"/>
      <c r="E25" s="57"/>
      <c r="F25" s="57">
        <f t="shared" si="0"/>
        <v>0</v>
      </c>
      <c r="G25" s="57"/>
      <c r="H25" s="57"/>
      <c r="I25" s="57"/>
      <c r="J25" s="57">
        <f t="shared" si="2"/>
        <v>0</v>
      </c>
      <c r="K25" s="56">
        <f t="shared" si="3"/>
        <v>0</v>
      </c>
      <c r="L25" s="54">
        <f t="shared" si="4"/>
        <v>0</v>
      </c>
      <c r="M25" s="54">
        <f t="shared" si="5"/>
        <v>0</v>
      </c>
      <c r="N25" s="54">
        <f t="shared" si="1"/>
        <v>0</v>
      </c>
      <c r="O25" s="54">
        <v>0</v>
      </c>
      <c r="P25" s="56"/>
    </row>
    <row r="26" spans="1:16" s="68" customFormat="1" x14ac:dyDescent="0.2">
      <c r="A26" s="59">
        <f t="shared" si="6"/>
        <v>21</v>
      </c>
      <c r="B26" s="57" t="s">
        <v>514</v>
      </c>
      <c r="C26" s="57"/>
      <c r="D26" s="57"/>
      <c r="E26" s="57"/>
      <c r="F26" s="57">
        <f t="shared" si="0"/>
        <v>0</v>
      </c>
      <c r="G26" s="57"/>
      <c r="H26" s="57"/>
      <c r="I26" s="57"/>
      <c r="J26" s="57">
        <f t="shared" si="2"/>
        <v>0</v>
      </c>
      <c r="K26" s="56">
        <f t="shared" si="3"/>
        <v>0</v>
      </c>
      <c r="L26" s="54">
        <f t="shared" si="4"/>
        <v>0</v>
      </c>
      <c r="M26" s="54">
        <f t="shared" si="5"/>
        <v>0</v>
      </c>
      <c r="N26" s="54">
        <f t="shared" si="1"/>
        <v>0</v>
      </c>
      <c r="O26" s="54">
        <v>0</v>
      </c>
      <c r="P26" s="56"/>
    </row>
    <row r="27" spans="1:16" s="68" customFormat="1" x14ac:dyDescent="0.2">
      <c r="A27" s="59">
        <f t="shared" si="6"/>
        <v>22</v>
      </c>
      <c r="B27" s="57" t="s">
        <v>515</v>
      </c>
      <c r="C27" s="57"/>
      <c r="D27" s="57"/>
      <c r="E27" s="57"/>
      <c r="F27" s="57">
        <f t="shared" si="0"/>
        <v>0</v>
      </c>
      <c r="G27" s="57"/>
      <c r="H27" s="57"/>
      <c r="I27" s="57"/>
      <c r="J27" s="57">
        <f t="shared" si="2"/>
        <v>0</v>
      </c>
      <c r="K27" s="56">
        <f t="shared" si="3"/>
        <v>0</v>
      </c>
      <c r="L27" s="54">
        <f t="shared" si="4"/>
        <v>0</v>
      </c>
      <c r="M27" s="54">
        <f t="shared" si="5"/>
        <v>0</v>
      </c>
      <c r="N27" s="54">
        <f t="shared" si="1"/>
        <v>0</v>
      </c>
      <c r="O27" s="54">
        <v>0</v>
      </c>
      <c r="P27" s="56"/>
    </row>
    <row r="28" spans="1:16" s="68" customFormat="1" x14ac:dyDescent="0.2">
      <c r="A28" s="59">
        <f t="shared" si="6"/>
        <v>23</v>
      </c>
      <c r="B28" s="57" t="s">
        <v>516</v>
      </c>
      <c r="C28" s="57"/>
      <c r="D28" s="57"/>
      <c r="E28" s="57"/>
      <c r="F28" s="57">
        <f t="shared" si="0"/>
        <v>0</v>
      </c>
      <c r="G28" s="57"/>
      <c r="H28" s="57"/>
      <c r="I28" s="57"/>
      <c r="J28" s="57">
        <f t="shared" si="2"/>
        <v>0</v>
      </c>
      <c r="K28" s="56">
        <f t="shared" si="3"/>
        <v>0</v>
      </c>
      <c r="L28" s="54">
        <f t="shared" si="4"/>
        <v>0</v>
      </c>
      <c r="M28" s="54">
        <f t="shared" si="5"/>
        <v>0</v>
      </c>
      <c r="N28" s="54">
        <f t="shared" si="1"/>
        <v>0</v>
      </c>
      <c r="O28" s="54">
        <v>0</v>
      </c>
      <c r="P28" s="56"/>
    </row>
    <row r="29" spans="1:16" s="68" customFormat="1" x14ac:dyDescent="0.2">
      <c r="A29" s="59">
        <f t="shared" si="6"/>
        <v>24</v>
      </c>
      <c r="B29" s="57" t="s">
        <v>517</v>
      </c>
      <c r="C29" s="57"/>
      <c r="D29" s="57"/>
      <c r="E29" s="57"/>
      <c r="F29" s="57">
        <f t="shared" si="0"/>
        <v>0</v>
      </c>
      <c r="G29" s="57"/>
      <c r="H29" s="57"/>
      <c r="I29" s="57"/>
      <c r="J29" s="57">
        <f t="shared" si="2"/>
        <v>0</v>
      </c>
      <c r="K29" s="56">
        <f t="shared" si="3"/>
        <v>0</v>
      </c>
      <c r="L29" s="54">
        <f t="shared" si="4"/>
        <v>0</v>
      </c>
      <c r="M29" s="54">
        <f t="shared" si="5"/>
        <v>0</v>
      </c>
      <c r="N29" s="54">
        <f t="shared" si="1"/>
        <v>0</v>
      </c>
      <c r="O29" s="54">
        <v>0</v>
      </c>
      <c r="P29" s="56"/>
    </row>
    <row r="30" spans="1:16" s="68" customFormat="1" x14ac:dyDescent="0.2">
      <c r="A30" s="59">
        <f t="shared" si="6"/>
        <v>25</v>
      </c>
      <c r="B30" s="57" t="s">
        <v>518</v>
      </c>
      <c r="C30" s="57"/>
      <c r="D30" s="57"/>
      <c r="E30" s="57">
        <v>59.3</v>
      </c>
      <c r="F30" s="57">
        <f t="shared" si="0"/>
        <v>59.3</v>
      </c>
      <c r="G30" s="57"/>
      <c r="H30" s="57"/>
      <c r="I30" s="57"/>
      <c r="J30" s="57">
        <f t="shared" si="2"/>
        <v>0</v>
      </c>
      <c r="K30" s="56">
        <f t="shared" si="3"/>
        <v>1.6037899856216034E-3</v>
      </c>
      <c r="L30" s="54">
        <f t="shared" si="4"/>
        <v>5.9019471470875002</v>
      </c>
      <c r="M30" s="54">
        <f t="shared" si="5"/>
        <v>1.29842837235925</v>
      </c>
      <c r="N30" s="54">
        <f t="shared" si="1"/>
        <v>2.5791509032772377</v>
      </c>
      <c r="O30" s="54">
        <v>1.0467202963824149</v>
      </c>
      <c r="P30" s="56">
        <f>(L30+M30+N30+O30)/F30</f>
        <v>0.18256739829859026</v>
      </c>
    </row>
    <row r="31" spans="1:16" s="68" customFormat="1" x14ac:dyDescent="0.2">
      <c r="A31" s="59">
        <f t="shared" si="6"/>
        <v>26</v>
      </c>
      <c r="B31" s="57" t="s">
        <v>519</v>
      </c>
      <c r="C31" s="57"/>
      <c r="D31" s="57"/>
      <c r="E31" s="57"/>
      <c r="F31" s="57">
        <f t="shared" si="0"/>
        <v>0</v>
      </c>
      <c r="G31" s="57"/>
      <c r="H31" s="57"/>
      <c r="I31" s="57"/>
      <c r="J31" s="57">
        <f t="shared" si="2"/>
        <v>0</v>
      </c>
      <c r="K31" s="56">
        <f t="shared" si="3"/>
        <v>0</v>
      </c>
      <c r="L31" s="54">
        <f t="shared" si="4"/>
        <v>0</v>
      </c>
      <c r="M31" s="54">
        <f t="shared" si="5"/>
        <v>0</v>
      </c>
      <c r="N31" s="54">
        <f t="shared" si="1"/>
        <v>0</v>
      </c>
      <c r="O31" s="54">
        <v>0</v>
      </c>
      <c r="P31" s="56"/>
    </row>
    <row r="32" spans="1:16" s="68" customFormat="1" x14ac:dyDescent="0.2">
      <c r="A32" s="59">
        <f t="shared" si="6"/>
        <v>27</v>
      </c>
      <c r="B32" s="57" t="s">
        <v>520</v>
      </c>
      <c r="C32" s="57"/>
      <c r="D32" s="57">
        <v>45.8</v>
      </c>
      <c r="E32" s="57">
        <v>34.200000000000003</v>
      </c>
      <c r="F32" s="57">
        <f t="shared" si="0"/>
        <v>80</v>
      </c>
      <c r="G32" s="57"/>
      <c r="H32" s="57"/>
      <c r="I32" s="57"/>
      <c r="J32" s="57">
        <f t="shared" si="2"/>
        <v>0</v>
      </c>
      <c r="K32" s="56">
        <f t="shared" si="3"/>
        <v>2.1636289856615228E-3</v>
      </c>
      <c r="L32" s="54">
        <f t="shared" si="4"/>
        <v>7.9621546672344037</v>
      </c>
      <c r="M32" s="54">
        <f t="shared" si="5"/>
        <v>1.7516740267915689</v>
      </c>
      <c r="N32" s="54">
        <f t="shared" si="1"/>
        <v>3.4794615895814345</v>
      </c>
      <c r="O32" s="54">
        <v>1.4121015802798178</v>
      </c>
      <c r="P32" s="56">
        <f>(L32+M32+N32+O32)/F32</f>
        <v>0.18256739829859031</v>
      </c>
    </row>
    <row r="33" spans="1:16" s="68" customFormat="1" x14ac:dyDescent="0.2">
      <c r="A33" s="59">
        <f t="shared" si="6"/>
        <v>28</v>
      </c>
      <c r="B33" s="57" t="s">
        <v>521</v>
      </c>
      <c r="C33" s="57"/>
      <c r="D33" s="57"/>
      <c r="E33" s="57"/>
      <c r="F33" s="57">
        <f t="shared" si="0"/>
        <v>0</v>
      </c>
      <c r="G33" s="57"/>
      <c r="H33" s="57"/>
      <c r="I33" s="57"/>
      <c r="J33" s="57">
        <f t="shared" si="2"/>
        <v>0</v>
      </c>
      <c r="K33" s="56">
        <f t="shared" si="3"/>
        <v>0</v>
      </c>
      <c r="L33" s="54">
        <f t="shared" si="4"/>
        <v>0</v>
      </c>
      <c r="M33" s="54">
        <f t="shared" si="5"/>
        <v>0</v>
      </c>
      <c r="N33" s="54">
        <f t="shared" si="1"/>
        <v>0</v>
      </c>
      <c r="O33" s="54">
        <v>0</v>
      </c>
      <c r="P33" s="56"/>
    </row>
    <row r="34" spans="1:16" s="68" customFormat="1" x14ac:dyDescent="0.2">
      <c r="A34" s="59">
        <f t="shared" si="6"/>
        <v>29</v>
      </c>
      <c r="B34" s="57" t="s">
        <v>522</v>
      </c>
      <c r="C34" s="57">
        <v>2643.9</v>
      </c>
      <c r="D34" s="57"/>
      <c r="E34" s="57">
        <v>525.79999999999995</v>
      </c>
      <c r="F34" s="57">
        <f t="shared" si="0"/>
        <v>3169.7</v>
      </c>
      <c r="G34" s="57">
        <v>65</v>
      </c>
      <c r="H34" s="57">
        <v>2</v>
      </c>
      <c r="I34" s="57">
        <v>1</v>
      </c>
      <c r="J34" s="57">
        <f t="shared" si="2"/>
        <v>68</v>
      </c>
      <c r="K34" s="56">
        <f t="shared" si="3"/>
        <v>8.5725684948141603E-2</v>
      </c>
      <c r="L34" s="54">
        <f t="shared" si="4"/>
        <v>315.4705206091611</v>
      </c>
      <c r="M34" s="54">
        <f t="shared" si="5"/>
        <v>69.403514534015443</v>
      </c>
      <c r="N34" s="54">
        <f t="shared" si="1"/>
        <v>137.8606175062034</v>
      </c>
      <c r="O34" s="54">
        <v>55.949229737661717</v>
      </c>
      <c r="P34" s="56">
        <f>(L34+M34+N34+O34)/F34</f>
        <v>0.18256739829859034</v>
      </c>
    </row>
    <row r="35" spans="1:16" s="68" customFormat="1" x14ac:dyDescent="0.2">
      <c r="A35" s="59">
        <f t="shared" si="6"/>
        <v>30</v>
      </c>
      <c r="B35" s="57" t="s">
        <v>523</v>
      </c>
      <c r="C35" s="57"/>
      <c r="D35" s="57"/>
      <c r="E35" s="57"/>
      <c r="F35" s="57">
        <f t="shared" si="0"/>
        <v>0</v>
      </c>
      <c r="G35" s="57"/>
      <c r="H35" s="57"/>
      <c r="I35" s="57"/>
      <c r="J35" s="57">
        <f t="shared" si="2"/>
        <v>0</v>
      </c>
      <c r="K35" s="56">
        <f t="shared" si="3"/>
        <v>0</v>
      </c>
      <c r="L35" s="54">
        <f t="shared" si="4"/>
        <v>0</v>
      </c>
      <c r="M35" s="54">
        <f t="shared" si="5"/>
        <v>0</v>
      </c>
      <c r="N35" s="54">
        <f t="shared" si="1"/>
        <v>0</v>
      </c>
      <c r="O35" s="54">
        <v>0</v>
      </c>
      <c r="P35" s="56"/>
    </row>
    <row r="36" spans="1:16" s="68" customFormat="1" x14ac:dyDescent="0.2">
      <c r="A36" s="59">
        <f t="shared" si="6"/>
        <v>31</v>
      </c>
      <c r="B36" s="57" t="s">
        <v>524</v>
      </c>
      <c r="C36" s="57"/>
      <c r="D36" s="57">
        <v>101.6</v>
      </c>
      <c r="E36" s="57"/>
      <c r="F36" s="57">
        <f t="shared" si="0"/>
        <v>101.6</v>
      </c>
      <c r="G36" s="57"/>
      <c r="H36" s="57"/>
      <c r="I36" s="57"/>
      <c r="J36" s="57">
        <f t="shared" si="2"/>
        <v>0</v>
      </c>
      <c r="K36" s="56">
        <f t="shared" si="3"/>
        <v>2.7478088117901334E-3</v>
      </c>
      <c r="L36" s="54">
        <f t="shared" si="4"/>
        <v>10.111936427387691</v>
      </c>
      <c r="M36" s="54">
        <f t="shared" si="5"/>
        <v>2.2246260140252923</v>
      </c>
      <c r="N36" s="54">
        <f t="shared" si="1"/>
        <v>4.4189162187684214</v>
      </c>
      <c r="O36" s="54">
        <v>1.7933690069553685</v>
      </c>
      <c r="P36" s="56">
        <f>(L36+M36+N36+O36)/F36</f>
        <v>0.18256739829859028</v>
      </c>
    </row>
    <row r="37" spans="1:16" s="68" customFormat="1" x14ac:dyDescent="0.2">
      <c r="A37" s="59">
        <f t="shared" si="6"/>
        <v>32</v>
      </c>
      <c r="B37" s="57" t="s">
        <v>525</v>
      </c>
      <c r="C37" s="57">
        <v>1722.05</v>
      </c>
      <c r="D37" s="57"/>
      <c r="E37" s="57">
        <v>115.8</v>
      </c>
      <c r="F37" s="57">
        <f t="shared" si="0"/>
        <v>1837.85</v>
      </c>
      <c r="G37" s="57">
        <v>34</v>
      </c>
      <c r="H37" s="57">
        <v>1</v>
      </c>
      <c r="I37" s="57">
        <v>2</v>
      </c>
      <c r="J37" s="57">
        <f t="shared" si="2"/>
        <v>37</v>
      </c>
      <c r="K37" s="56">
        <f t="shared" si="3"/>
        <v>4.9705319141225363E-2</v>
      </c>
      <c r="L37" s="54">
        <f t="shared" si="4"/>
        <v>182.91557443970933</v>
      </c>
      <c r="M37" s="54">
        <f t="shared" si="5"/>
        <v>40.241426376736051</v>
      </c>
      <c r="N37" s="54">
        <f t="shared" si="1"/>
        <v>79.934106030152975</v>
      </c>
      <c r="O37" s="54">
        <v>32.440386116465781</v>
      </c>
      <c r="P37" s="56">
        <f>(L37+M37+N37+O37)/F37</f>
        <v>0.18256739829859028</v>
      </c>
    </row>
    <row r="38" spans="1:16" s="68" customFormat="1" x14ac:dyDescent="0.2">
      <c r="A38" s="59">
        <f t="shared" si="6"/>
        <v>33</v>
      </c>
      <c r="B38" s="57" t="s">
        <v>526</v>
      </c>
      <c r="C38" s="57"/>
      <c r="D38" s="57">
        <v>34.4</v>
      </c>
      <c r="E38" s="57"/>
      <c r="F38" s="57">
        <f t="shared" si="0"/>
        <v>34.4</v>
      </c>
      <c r="G38" s="57"/>
      <c r="H38" s="57"/>
      <c r="I38" s="57"/>
      <c r="J38" s="57">
        <f t="shared" si="2"/>
        <v>0</v>
      </c>
      <c r="K38" s="56">
        <f t="shared" si="3"/>
        <v>9.3036046383445465E-4</v>
      </c>
      <c r="L38" s="54">
        <f t="shared" si="4"/>
        <v>3.4237265069107932</v>
      </c>
      <c r="M38" s="54">
        <f t="shared" si="5"/>
        <v>0.75321983152037453</v>
      </c>
      <c r="N38" s="54">
        <f t="shared" si="1"/>
        <v>1.4961684835200166</v>
      </c>
      <c r="O38" s="54">
        <v>0.60720367952032162</v>
      </c>
      <c r="P38" s="56">
        <f>(L38+M38+N38+O38)/F38</f>
        <v>0.18256739829859031</v>
      </c>
    </row>
    <row r="39" spans="1:16" s="68" customFormat="1" x14ac:dyDescent="0.2">
      <c r="A39" s="59">
        <f t="shared" si="6"/>
        <v>34</v>
      </c>
      <c r="B39" s="57" t="s">
        <v>527</v>
      </c>
      <c r="C39" s="57"/>
      <c r="D39" s="57"/>
      <c r="E39" s="57">
        <v>47.8</v>
      </c>
      <c r="F39" s="57">
        <f t="shared" si="0"/>
        <v>47.8</v>
      </c>
      <c r="G39" s="57"/>
      <c r="H39" s="57"/>
      <c r="I39" s="57"/>
      <c r="J39" s="57">
        <f t="shared" si="2"/>
        <v>0</v>
      </c>
      <c r="K39" s="56">
        <f t="shared" si="3"/>
        <v>1.2927683189327597E-3</v>
      </c>
      <c r="L39" s="54">
        <f t="shared" si="4"/>
        <v>4.7573874136725554</v>
      </c>
      <c r="M39" s="54">
        <f t="shared" si="5"/>
        <v>1.0466252310079622</v>
      </c>
      <c r="N39" s="54">
        <f t="shared" si="1"/>
        <v>2.0789782997749069</v>
      </c>
      <c r="O39" s="54">
        <v>0.84373069421719094</v>
      </c>
      <c r="P39" s="56">
        <f>(L39+M39+N39+O39)/F39</f>
        <v>0.18256739829859028</v>
      </c>
    </row>
    <row r="40" spans="1:16" s="68" customFormat="1" x14ac:dyDescent="0.2">
      <c r="A40" s="59">
        <f t="shared" si="6"/>
        <v>35</v>
      </c>
      <c r="B40" s="57" t="s">
        <v>528</v>
      </c>
      <c r="C40" s="57"/>
      <c r="D40" s="57"/>
      <c r="E40" s="57">
        <v>28.1</v>
      </c>
      <c r="F40" s="57">
        <f t="shared" si="0"/>
        <v>28.1</v>
      </c>
      <c r="G40" s="57"/>
      <c r="H40" s="57"/>
      <c r="I40" s="57"/>
      <c r="J40" s="57">
        <f t="shared" si="2"/>
        <v>0</v>
      </c>
      <c r="K40" s="56">
        <f t="shared" si="3"/>
        <v>7.5997468121360989E-4</v>
      </c>
      <c r="L40" s="54">
        <f t="shared" si="4"/>
        <v>2.7967068268660844</v>
      </c>
      <c r="M40" s="54">
        <f t="shared" si="5"/>
        <v>0.61527550191053859</v>
      </c>
      <c r="N40" s="54">
        <f t="shared" si="1"/>
        <v>1.2221608833404789</v>
      </c>
      <c r="O40" s="54">
        <v>0.49600068007328607</v>
      </c>
      <c r="P40" s="56">
        <f>(L40+M40+N40+O40)/F40</f>
        <v>0.18256739829859031</v>
      </c>
    </row>
    <row r="41" spans="1:16" s="68" customFormat="1" x14ac:dyDescent="0.2">
      <c r="A41" s="59">
        <f t="shared" si="6"/>
        <v>36</v>
      </c>
      <c r="B41" s="57" t="s">
        <v>529</v>
      </c>
      <c r="C41" s="57"/>
      <c r="D41" s="57"/>
      <c r="E41" s="57"/>
      <c r="F41" s="57">
        <f t="shared" si="0"/>
        <v>0</v>
      </c>
      <c r="G41" s="57"/>
      <c r="H41" s="57"/>
      <c r="I41" s="57"/>
      <c r="J41" s="57">
        <f t="shared" si="2"/>
        <v>0</v>
      </c>
      <c r="K41" s="56">
        <f t="shared" si="3"/>
        <v>0</v>
      </c>
      <c r="L41" s="54">
        <f t="shared" si="4"/>
        <v>0</v>
      </c>
      <c r="M41" s="54">
        <f t="shared" si="5"/>
        <v>0</v>
      </c>
      <c r="N41" s="54">
        <f t="shared" si="1"/>
        <v>0</v>
      </c>
      <c r="O41" s="54">
        <v>0</v>
      </c>
      <c r="P41" s="56"/>
    </row>
    <row r="42" spans="1:16" s="68" customFormat="1" x14ac:dyDescent="0.2">
      <c r="A42" s="59">
        <f t="shared" si="6"/>
        <v>37</v>
      </c>
      <c r="B42" s="57" t="s">
        <v>530</v>
      </c>
      <c r="C42" s="57"/>
      <c r="D42" s="57">
        <v>55.7</v>
      </c>
      <c r="E42" s="57"/>
      <c r="F42" s="57">
        <f t="shared" si="0"/>
        <v>55.7</v>
      </c>
      <c r="G42" s="57"/>
      <c r="H42" s="57"/>
      <c r="I42" s="57"/>
      <c r="J42" s="57">
        <f t="shared" si="2"/>
        <v>0</v>
      </c>
      <c r="K42" s="56">
        <f t="shared" si="3"/>
        <v>1.5064266812668352E-3</v>
      </c>
      <c r="L42" s="54">
        <f t="shared" si="4"/>
        <v>5.5436501870619539</v>
      </c>
      <c r="M42" s="54">
        <f t="shared" si="5"/>
        <v>1.2196030411536298</v>
      </c>
      <c r="N42" s="54">
        <f t="shared" si="1"/>
        <v>2.4225751317460738</v>
      </c>
      <c r="O42" s="54">
        <v>0.98317572526982322</v>
      </c>
      <c r="P42" s="56">
        <f t="shared" ref="P42:P48" si="7">(L42+M42+N42+O42)/F42</f>
        <v>0.18256739829859031</v>
      </c>
    </row>
    <row r="43" spans="1:16" s="68" customFormat="1" x14ac:dyDescent="0.2">
      <c r="A43" s="59">
        <f t="shared" si="6"/>
        <v>38</v>
      </c>
      <c r="B43" s="57" t="s">
        <v>531</v>
      </c>
      <c r="C43" s="57"/>
      <c r="D43" s="57"/>
      <c r="E43" s="57">
        <v>120.9</v>
      </c>
      <c r="F43" s="57">
        <f t="shared" si="0"/>
        <v>120.9</v>
      </c>
      <c r="G43" s="57"/>
      <c r="H43" s="57"/>
      <c r="I43" s="57"/>
      <c r="J43" s="57">
        <f t="shared" si="2"/>
        <v>0</v>
      </c>
      <c r="K43" s="56">
        <f t="shared" si="3"/>
        <v>3.2697843045809763E-3</v>
      </c>
      <c r="L43" s="54">
        <f t="shared" si="4"/>
        <v>12.032806240857992</v>
      </c>
      <c r="M43" s="54">
        <f t="shared" si="5"/>
        <v>2.6472173729887585</v>
      </c>
      <c r="N43" s="54">
        <f t="shared" si="1"/>
        <v>5.2583363272549422</v>
      </c>
      <c r="O43" s="54">
        <v>2.1340385131978747</v>
      </c>
      <c r="P43" s="56">
        <f t="shared" si="7"/>
        <v>0.18256739829859028</v>
      </c>
    </row>
    <row r="44" spans="1:16" s="68" customFormat="1" x14ac:dyDescent="0.2">
      <c r="A44" s="59">
        <f t="shared" si="6"/>
        <v>39</v>
      </c>
      <c r="B44" s="57" t="s">
        <v>532</v>
      </c>
      <c r="C44" s="57">
        <v>2791.8</v>
      </c>
      <c r="D44" s="57"/>
      <c r="E44" s="57">
        <v>70.7</v>
      </c>
      <c r="F44" s="57">
        <f t="shared" si="0"/>
        <v>2862.5</v>
      </c>
      <c r="G44" s="57">
        <v>69</v>
      </c>
      <c r="H44" s="57">
        <v>1</v>
      </c>
      <c r="I44" s="57">
        <v>1</v>
      </c>
      <c r="J44" s="57">
        <f t="shared" si="2"/>
        <v>71</v>
      </c>
      <c r="K44" s="56">
        <f t="shared" si="3"/>
        <v>7.741734964320135E-2</v>
      </c>
      <c r="L44" s="54">
        <f t="shared" si="4"/>
        <v>284.89584668698097</v>
      </c>
      <c r="M44" s="54">
        <f t="shared" si="5"/>
        <v>62.677086271135813</v>
      </c>
      <c r="N44" s="54">
        <f t="shared" si="1"/>
        <v>124.49948500221069</v>
      </c>
      <c r="O44" s="54">
        <v>50.526759669387225</v>
      </c>
      <c r="P44" s="56">
        <f t="shared" si="7"/>
        <v>0.18256739829859031</v>
      </c>
    </row>
    <row r="45" spans="1:16" s="68" customFormat="1" x14ac:dyDescent="0.2">
      <c r="A45" s="59">
        <f t="shared" si="6"/>
        <v>40</v>
      </c>
      <c r="B45" s="57" t="s">
        <v>533</v>
      </c>
      <c r="C45" s="57"/>
      <c r="D45" s="57"/>
      <c r="E45" s="57">
        <v>33.700000000000003</v>
      </c>
      <c r="F45" s="57">
        <f t="shared" si="0"/>
        <v>33.700000000000003</v>
      </c>
      <c r="G45" s="57"/>
      <c r="H45" s="57"/>
      <c r="I45" s="57"/>
      <c r="J45" s="57">
        <f t="shared" si="2"/>
        <v>0</v>
      </c>
      <c r="K45" s="56">
        <f t="shared" si="3"/>
        <v>9.1142871020991642E-4</v>
      </c>
      <c r="L45" s="54">
        <f t="shared" si="4"/>
        <v>3.3540576535724926</v>
      </c>
      <c r="M45" s="54">
        <f t="shared" si="5"/>
        <v>0.73789268378594841</v>
      </c>
      <c r="N45" s="54">
        <f t="shared" si="1"/>
        <v>1.4657231946111793</v>
      </c>
      <c r="O45" s="54">
        <v>0.5948477906928733</v>
      </c>
      <c r="P45" s="56">
        <f t="shared" si="7"/>
        <v>0.18256739829859031</v>
      </c>
    </row>
    <row r="46" spans="1:16" s="68" customFormat="1" x14ac:dyDescent="0.2">
      <c r="A46" s="59">
        <f t="shared" si="6"/>
        <v>41</v>
      </c>
      <c r="B46" s="57" t="s">
        <v>534</v>
      </c>
      <c r="C46" s="57">
        <v>2514.1999999999998</v>
      </c>
      <c r="D46" s="57"/>
      <c r="E46" s="57"/>
      <c r="F46" s="57">
        <f t="shared" si="0"/>
        <v>2514.1999999999998</v>
      </c>
      <c r="G46" s="57">
        <v>40</v>
      </c>
      <c r="H46" s="57"/>
      <c r="I46" s="57"/>
      <c r="J46" s="57">
        <f t="shared" si="2"/>
        <v>40</v>
      </c>
      <c r="K46" s="56">
        <f t="shared" si="3"/>
        <v>6.7997449946877495E-2</v>
      </c>
      <c r="L46" s="54">
        <f t="shared" si="4"/>
        <v>250.23061580450917</v>
      </c>
      <c r="M46" s="54">
        <f t="shared" si="5"/>
        <v>55.050735476992017</v>
      </c>
      <c r="N46" s="54">
        <f t="shared" si="1"/>
        <v>109.35077910657051</v>
      </c>
      <c r="O46" s="54">
        <v>44.378822414243963</v>
      </c>
      <c r="P46" s="56">
        <f t="shared" si="7"/>
        <v>0.18256739829859028</v>
      </c>
    </row>
    <row r="47" spans="1:16" s="68" customFormat="1" x14ac:dyDescent="0.2">
      <c r="A47" s="59">
        <f t="shared" si="6"/>
        <v>42</v>
      </c>
      <c r="B47" s="57" t="s">
        <v>535</v>
      </c>
      <c r="C47" s="57"/>
      <c r="D47" s="57">
        <v>25</v>
      </c>
      <c r="E47" s="57"/>
      <c r="F47" s="57">
        <f t="shared" si="0"/>
        <v>25</v>
      </c>
      <c r="G47" s="57"/>
      <c r="H47" s="57"/>
      <c r="I47" s="57"/>
      <c r="J47" s="57">
        <f t="shared" si="2"/>
        <v>0</v>
      </c>
      <c r="K47" s="56">
        <f t="shared" si="3"/>
        <v>6.7613405801922582E-4</v>
      </c>
      <c r="L47" s="54">
        <f t="shared" si="4"/>
        <v>2.4881733335107512</v>
      </c>
      <c r="M47" s="54">
        <f t="shared" si="5"/>
        <v>0.54739813337236531</v>
      </c>
      <c r="N47" s="54">
        <f t="shared" si="1"/>
        <v>1.0873317467441983</v>
      </c>
      <c r="O47" s="54">
        <v>0.44128174383744306</v>
      </c>
      <c r="P47" s="56">
        <f t="shared" si="7"/>
        <v>0.18256739829859034</v>
      </c>
    </row>
    <row r="48" spans="1:16" s="68" customFormat="1" x14ac:dyDescent="0.2">
      <c r="A48" s="59">
        <f t="shared" si="6"/>
        <v>43</v>
      </c>
      <c r="B48" s="57" t="s">
        <v>538</v>
      </c>
      <c r="C48" s="57"/>
      <c r="D48" s="57">
        <v>121.1</v>
      </c>
      <c r="E48" s="57">
        <v>31.1</v>
      </c>
      <c r="F48" s="57">
        <f t="shared" si="0"/>
        <v>152.19999999999999</v>
      </c>
      <c r="G48" s="57"/>
      <c r="H48" s="57"/>
      <c r="I48" s="57"/>
      <c r="J48" s="57">
        <f t="shared" si="2"/>
        <v>0</v>
      </c>
      <c r="K48" s="56">
        <f t="shared" si="3"/>
        <v>4.1163041452210464E-3</v>
      </c>
      <c r="L48" s="54">
        <f t="shared" si="4"/>
        <v>15.147999254413451</v>
      </c>
      <c r="M48" s="54">
        <f t="shared" si="5"/>
        <v>3.3325598359709594</v>
      </c>
      <c r="N48" s="54">
        <f t="shared" si="1"/>
        <v>6.6196756741786782</v>
      </c>
      <c r="O48" s="54">
        <v>2.6865232564823529</v>
      </c>
      <c r="P48" s="56">
        <f t="shared" si="7"/>
        <v>0.18256739829859031</v>
      </c>
    </row>
    <row r="49" spans="1:16" s="68" customFormat="1" x14ac:dyDescent="0.2">
      <c r="A49" s="59">
        <f t="shared" si="6"/>
        <v>44</v>
      </c>
      <c r="B49" s="57" t="s">
        <v>539</v>
      </c>
      <c r="C49" s="57"/>
      <c r="D49" s="57"/>
      <c r="E49" s="57"/>
      <c r="F49" s="57">
        <f t="shared" si="0"/>
        <v>0</v>
      </c>
      <c r="G49" s="57"/>
      <c r="H49" s="57"/>
      <c r="I49" s="57"/>
      <c r="J49" s="57">
        <f t="shared" si="2"/>
        <v>0</v>
      </c>
      <c r="K49" s="56">
        <f t="shared" si="3"/>
        <v>0</v>
      </c>
      <c r="L49" s="54">
        <f t="shared" si="4"/>
        <v>0</v>
      </c>
      <c r="M49" s="54">
        <f t="shared" si="5"/>
        <v>0</v>
      </c>
      <c r="N49" s="54">
        <f t="shared" si="1"/>
        <v>0</v>
      </c>
      <c r="O49" s="54">
        <v>0</v>
      </c>
      <c r="P49" s="56"/>
    </row>
    <row r="50" spans="1:16" s="68" customFormat="1" x14ac:dyDescent="0.2">
      <c r="A50" s="59">
        <f t="shared" si="6"/>
        <v>45</v>
      </c>
      <c r="B50" s="57" t="s">
        <v>540</v>
      </c>
      <c r="C50" s="57"/>
      <c r="D50" s="57"/>
      <c r="E50" s="57"/>
      <c r="F50" s="57">
        <f t="shared" si="0"/>
        <v>0</v>
      </c>
      <c r="G50" s="57"/>
      <c r="H50" s="57"/>
      <c r="I50" s="57"/>
      <c r="J50" s="57">
        <f t="shared" si="2"/>
        <v>0</v>
      </c>
      <c r="K50" s="56">
        <f t="shared" si="3"/>
        <v>0</v>
      </c>
      <c r="L50" s="54">
        <f t="shared" si="4"/>
        <v>0</v>
      </c>
      <c r="M50" s="54">
        <f t="shared" si="5"/>
        <v>0</v>
      </c>
      <c r="N50" s="54">
        <f t="shared" si="1"/>
        <v>0</v>
      </c>
      <c r="O50" s="54">
        <v>0</v>
      </c>
      <c r="P50" s="56"/>
    </row>
    <row r="51" spans="1:16" s="68" customFormat="1" x14ac:dyDescent="0.2">
      <c r="A51" s="59">
        <f t="shared" si="6"/>
        <v>46</v>
      </c>
      <c r="B51" s="57" t="s">
        <v>542</v>
      </c>
      <c r="C51" s="57"/>
      <c r="D51" s="57"/>
      <c r="E51" s="57">
        <v>24.2</v>
      </c>
      <c r="F51" s="57">
        <f t="shared" si="0"/>
        <v>24.2</v>
      </c>
      <c r="G51" s="57"/>
      <c r="H51" s="57"/>
      <c r="I51" s="57"/>
      <c r="J51" s="57">
        <f t="shared" si="2"/>
        <v>0</v>
      </c>
      <c r="K51" s="56">
        <f t="shared" si="3"/>
        <v>6.5449776816261054E-4</v>
      </c>
      <c r="L51" s="54">
        <f t="shared" si="4"/>
        <v>2.408551786838407</v>
      </c>
      <c r="M51" s="54">
        <f t="shared" si="5"/>
        <v>0.52988139310444959</v>
      </c>
      <c r="N51" s="54">
        <f t="shared" si="1"/>
        <v>1.0525371308483837</v>
      </c>
      <c r="O51" s="54">
        <v>0.42716072803464483</v>
      </c>
      <c r="P51" s="56">
        <f>(L51+M51+N51+O51)/F51</f>
        <v>0.18256739829859031</v>
      </c>
    </row>
    <row r="52" spans="1:16" s="68" customFormat="1" x14ac:dyDescent="0.2">
      <c r="A52" s="59">
        <f t="shared" si="6"/>
        <v>47</v>
      </c>
      <c r="B52" s="57" t="s">
        <v>543</v>
      </c>
      <c r="C52" s="57"/>
      <c r="D52" s="57">
        <v>30.7</v>
      </c>
      <c r="E52" s="57"/>
      <c r="F52" s="57">
        <f t="shared" si="0"/>
        <v>30.7</v>
      </c>
      <c r="G52" s="57"/>
      <c r="H52" s="57"/>
      <c r="I52" s="57"/>
      <c r="J52" s="57">
        <f t="shared" si="2"/>
        <v>0</v>
      </c>
      <c r="K52" s="56">
        <f t="shared" si="3"/>
        <v>8.3029262324760928E-4</v>
      </c>
      <c r="L52" s="54">
        <f t="shared" si="4"/>
        <v>3.0554768535512022</v>
      </c>
      <c r="M52" s="54">
        <f t="shared" si="5"/>
        <v>0.67220490778126452</v>
      </c>
      <c r="N52" s="54">
        <f t="shared" si="1"/>
        <v>1.3352433850018754</v>
      </c>
      <c r="O52" s="54">
        <v>0.54189398143237999</v>
      </c>
      <c r="P52" s="56">
        <f>(L52+M52+N52+O52)/F52</f>
        <v>0.18256739829859028</v>
      </c>
    </row>
    <row r="53" spans="1:16" s="68" customFormat="1" x14ac:dyDescent="0.2">
      <c r="A53" s="59">
        <f t="shared" si="6"/>
        <v>48</v>
      </c>
      <c r="B53" s="57" t="s">
        <v>544</v>
      </c>
      <c r="C53" s="57"/>
      <c r="D53" s="57"/>
      <c r="E53" s="57"/>
      <c r="F53" s="57">
        <f t="shared" si="0"/>
        <v>0</v>
      </c>
      <c r="G53" s="57"/>
      <c r="H53" s="57"/>
      <c r="I53" s="57"/>
      <c r="J53" s="57">
        <f t="shared" si="2"/>
        <v>0</v>
      </c>
      <c r="K53" s="56">
        <f t="shared" si="3"/>
        <v>0</v>
      </c>
      <c r="L53" s="54">
        <f t="shared" si="4"/>
        <v>0</v>
      </c>
      <c r="M53" s="54">
        <f t="shared" si="5"/>
        <v>0</v>
      </c>
      <c r="N53" s="54">
        <f t="shared" si="1"/>
        <v>0</v>
      </c>
      <c r="O53" s="54">
        <v>0</v>
      </c>
      <c r="P53" s="56"/>
    </row>
    <row r="54" spans="1:16" s="68" customFormat="1" x14ac:dyDescent="0.2">
      <c r="A54" s="59">
        <f t="shared" si="6"/>
        <v>49</v>
      </c>
      <c r="B54" s="57" t="s">
        <v>545</v>
      </c>
      <c r="C54" s="57"/>
      <c r="D54" s="57"/>
      <c r="E54" s="57"/>
      <c r="F54" s="57">
        <f t="shared" si="0"/>
        <v>0</v>
      </c>
      <c r="G54" s="57"/>
      <c r="H54" s="57"/>
      <c r="I54" s="57"/>
      <c r="J54" s="57">
        <f t="shared" si="2"/>
        <v>0</v>
      </c>
      <c r="K54" s="56">
        <f t="shared" si="3"/>
        <v>0</v>
      </c>
      <c r="L54" s="54">
        <f t="shared" si="4"/>
        <v>0</v>
      </c>
      <c r="M54" s="54">
        <f t="shared" si="5"/>
        <v>0</v>
      </c>
      <c r="N54" s="54">
        <f t="shared" si="1"/>
        <v>0</v>
      </c>
      <c r="O54" s="54">
        <v>0</v>
      </c>
      <c r="P54" s="56"/>
    </row>
    <row r="55" spans="1:16" s="68" customFormat="1" x14ac:dyDescent="0.2">
      <c r="A55" s="59">
        <f t="shared" si="6"/>
        <v>50</v>
      </c>
      <c r="B55" s="57" t="s">
        <v>546</v>
      </c>
      <c r="C55" s="57"/>
      <c r="D55" s="57"/>
      <c r="E55" s="57"/>
      <c r="F55" s="57">
        <f t="shared" si="0"/>
        <v>0</v>
      </c>
      <c r="G55" s="57"/>
      <c r="H55" s="57"/>
      <c r="I55" s="57"/>
      <c r="J55" s="57">
        <f t="shared" si="2"/>
        <v>0</v>
      </c>
      <c r="K55" s="56">
        <f t="shared" si="3"/>
        <v>0</v>
      </c>
      <c r="L55" s="54">
        <f t="shared" si="4"/>
        <v>0</v>
      </c>
      <c r="M55" s="54">
        <f t="shared" si="5"/>
        <v>0</v>
      </c>
      <c r="N55" s="54">
        <f t="shared" si="1"/>
        <v>0</v>
      </c>
      <c r="O55" s="54">
        <v>0</v>
      </c>
      <c r="P55" s="56"/>
    </row>
    <row r="56" spans="1:16" s="68" customFormat="1" x14ac:dyDescent="0.2">
      <c r="A56" s="59">
        <f t="shared" si="6"/>
        <v>51</v>
      </c>
      <c r="B56" s="57" t="s">
        <v>547</v>
      </c>
      <c r="C56" s="57"/>
      <c r="D56" s="57"/>
      <c r="E56" s="57">
        <v>101.5</v>
      </c>
      <c r="F56" s="57">
        <f t="shared" si="0"/>
        <v>101.5</v>
      </c>
      <c r="G56" s="57"/>
      <c r="H56" s="57"/>
      <c r="I56" s="57"/>
      <c r="J56" s="57">
        <f t="shared" si="2"/>
        <v>0</v>
      </c>
      <c r="K56" s="56">
        <f t="shared" si="3"/>
        <v>2.7451042755580568E-3</v>
      </c>
      <c r="L56" s="54">
        <f t="shared" si="4"/>
        <v>10.101983734053649</v>
      </c>
      <c r="M56" s="54">
        <f t="shared" si="5"/>
        <v>2.2224364214918029</v>
      </c>
      <c r="N56" s="54">
        <f t="shared" si="1"/>
        <v>4.4145668917814449</v>
      </c>
      <c r="O56" s="54">
        <v>1.7916038799800185</v>
      </c>
      <c r="P56" s="56">
        <f>(L56+M56+N56+O56)/F56</f>
        <v>0.18256739829859031</v>
      </c>
    </row>
    <row r="57" spans="1:16" s="68" customFormat="1" x14ac:dyDescent="0.2">
      <c r="A57" s="59">
        <f t="shared" si="6"/>
        <v>52</v>
      </c>
      <c r="B57" s="57" t="s">
        <v>548</v>
      </c>
      <c r="C57" s="57"/>
      <c r="D57" s="57">
        <v>28.5</v>
      </c>
      <c r="E57" s="57"/>
      <c r="F57" s="57">
        <f t="shared" si="0"/>
        <v>28.5</v>
      </c>
      <c r="G57" s="57"/>
      <c r="H57" s="57"/>
      <c r="I57" s="57"/>
      <c r="J57" s="57">
        <f t="shared" si="2"/>
        <v>0</v>
      </c>
      <c r="K57" s="56">
        <f t="shared" si="3"/>
        <v>7.7079282614191742E-4</v>
      </c>
      <c r="L57" s="54">
        <f t="shared" si="4"/>
        <v>2.8365176002022561</v>
      </c>
      <c r="M57" s="54">
        <f t="shared" si="5"/>
        <v>0.62403387204449634</v>
      </c>
      <c r="N57" s="54">
        <f t="shared" si="1"/>
        <v>1.239558191288386</v>
      </c>
      <c r="O57" s="54">
        <v>0.50306118797468502</v>
      </c>
      <c r="P57" s="56">
        <f>(L57+M57+N57+O57)/F57</f>
        <v>0.18256739829859031</v>
      </c>
    </row>
    <row r="58" spans="1:16" s="68" customFormat="1" x14ac:dyDescent="0.2">
      <c r="A58" s="59">
        <f t="shared" si="6"/>
        <v>53</v>
      </c>
      <c r="B58" s="57" t="s">
        <v>549</v>
      </c>
      <c r="C58" s="57"/>
      <c r="D58" s="57"/>
      <c r="E58" s="57">
        <v>62.7</v>
      </c>
      <c r="F58" s="57">
        <f t="shared" si="0"/>
        <v>62.7</v>
      </c>
      <c r="G58" s="57"/>
      <c r="H58" s="57"/>
      <c r="I58" s="57"/>
      <c r="J58" s="57">
        <f t="shared" si="2"/>
        <v>0</v>
      </c>
      <c r="K58" s="56">
        <f t="shared" si="3"/>
        <v>1.6957442175122184E-3</v>
      </c>
      <c r="L58" s="54">
        <f t="shared" si="4"/>
        <v>6.2403387204449636</v>
      </c>
      <c r="M58" s="54">
        <f t="shared" si="5"/>
        <v>1.3728745184978921</v>
      </c>
      <c r="N58" s="54">
        <f t="shared" si="1"/>
        <v>2.7270280208344491</v>
      </c>
      <c r="O58" s="54">
        <v>1.106734613544307</v>
      </c>
      <c r="P58" s="56">
        <f>(L58+M58+N58+O58)/F58</f>
        <v>0.18256739829859028</v>
      </c>
    </row>
    <row r="59" spans="1:16" s="68" customFormat="1" x14ac:dyDescent="0.2">
      <c r="A59" s="59">
        <f t="shared" si="6"/>
        <v>54</v>
      </c>
      <c r="B59" s="57" t="s">
        <v>550</v>
      </c>
      <c r="C59" s="57"/>
      <c r="D59" s="57">
        <v>93.3</v>
      </c>
      <c r="E59" s="57"/>
      <c r="F59" s="57">
        <f t="shared" si="0"/>
        <v>93.3</v>
      </c>
      <c r="G59" s="57"/>
      <c r="H59" s="57"/>
      <c r="I59" s="57"/>
      <c r="J59" s="57">
        <f t="shared" si="2"/>
        <v>0</v>
      </c>
      <c r="K59" s="56">
        <f t="shared" si="3"/>
        <v>2.5233323045277508E-3</v>
      </c>
      <c r="L59" s="54">
        <f t="shared" si="4"/>
        <v>9.2858628806621226</v>
      </c>
      <c r="M59" s="54">
        <f t="shared" si="5"/>
        <v>2.0428898337456669</v>
      </c>
      <c r="N59" s="54">
        <f t="shared" si="1"/>
        <v>4.057922078849348</v>
      </c>
      <c r="O59" s="54">
        <v>1.6468634680013374</v>
      </c>
      <c r="P59" s="56">
        <f>(L59+M59+N59+O59)/F59</f>
        <v>0.18256739829859031</v>
      </c>
    </row>
    <row r="60" spans="1:16" s="68" customFormat="1" x14ac:dyDescent="0.2">
      <c r="A60" s="59">
        <f t="shared" si="6"/>
        <v>55</v>
      </c>
      <c r="B60" s="57" t="s">
        <v>551</v>
      </c>
      <c r="C60" s="57"/>
      <c r="D60" s="57"/>
      <c r="E60" s="57"/>
      <c r="F60" s="57">
        <f t="shared" si="0"/>
        <v>0</v>
      </c>
      <c r="G60" s="57"/>
      <c r="H60" s="57"/>
      <c r="I60" s="57"/>
      <c r="J60" s="57">
        <f t="shared" si="2"/>
        <v>0</v>
      </c>
      <c r="K60" s="56">
        <f t="shared" si="3"/>
        <v>0</v>
      </c>
      <c r="L60" s="54">
        <f t="shared" si="4"/>
        <v>0</v>
      </c>
      <c r="M60" s="54">
        <f t="shared" si="5"/>
        <v>0</v>
      </c>
      <c r="N60" s="54">
        <f t="shared" si="1"/>
        <v>0</v>
      </c>
      <c r="O60" s="54">
        <v>0</v>
      </c>
      <c r="P60" s="56"/>
    </row>
    <row r="61" spans="1:16" s="68" customFormat="1" x14ac:dyDescent="0.2">
      <c r="A61" s="59">
        <f t="shared" si="6"/>
        <v>56</v>
      </c>
      <c r="B61" s="57" t="s">
        <v>552</v>
      </c>
      <c r="C61" s="57"/>
      <c r="D61" s="57"/>
      <c r="E61" s="57"/>
      <c r="F61" s="57">
        <f t="shared" si="0"/>
        <v>0</v>
      </c>
      <c r="G61" s="57"/>
      <c r="H61" s="57"/>
      <c r="I61" s="57"/>
      <c r="J61" s="57">
        <f t="shared" si="2"/>
        <v>0</v>
      </c>
      <c r="K61" s="56">
        <f t="shared" si="3"/>
        <v>0</v>
      </c>
      <c r="L61" s="54">
        <f t="shared" si="4"/>
        <v>0</v>
      </c>
      <c r="M61" s="54">
        <f t="shared" si="5"/>
        <v>0</v>
      </c>
      <c r="N61" s="54">
        <f t="shared" si="1"/>
        <v>0</v>
      </c>
      <c r="O61" s="54">
        <v>0</v>
      </c>
      <c r="P61" s="56"/>
    </row>
    <row r="62" spans="1:16" s="68" customFormat="1" x14ac:dyDescent="0.2">
      <c r="A62" s="59">
        <f t="shared" si="6"/>
        <v>57</v>
      </c>
      <c r="B62" s="57" t="s">
        <v>553</v>
      </c>
      <c r="C62" s="57"/>
      <c r="D62" s="57">
        <v>34.299999999999997</v>
      </c>
      <c r="E62" s="57"/>
      <c r="F62" s="57">
        <f t="shared" si="0"/>
        <v>34.299999999999997</v>
      </c>
      <c r="G62" s="57"/>
      <c r="H62" s="57"/>
      <c r="I62" s="57"/>
      <c r="J62" s="57">
        <f t="shared" si="2"/>
        <v>0</v>
      </c>
      <c r="K62" s="56">
        <f t="shared" si="3"/>
        <v>9.2765592760237772E-4</v>
      </c>
      <c r="L62" s="54">
        <f t="shared" si="4"/>
        <v>3.4137738135767499</v>
      </c>
      <c r="M62" s="54">
        <f t="shared" si="5"/>
        <v>0.75103023898688503</v>
      </c>
      <c r="N62" s="54">
        <f t="shared" si="1"/>
        <v>1.4918191565330396</v>
      </c>
      <c r="O62" s="54">
        <v>0.60543855254497181</v>
      </c>
      <c r="P62" s="56">
        <f>(L62+M62+N62+O62)/F62</f>
        <v>0.18256739829859031</v>
      </c>
    </row>
    <row r="63" spans="1:16" s="68" customFormat="1" x14ac:dyDescent="0.2">
      <c r="A63" s="59">
        <f t="shared" si="6"/>
        <v>58</v>
      </c>
      <c r="B63" s="57" t="s">
        <v>554</v>
      </c>
      <c r="C63" s="57">
        <v>1630.6</v>
      </c>
      <c r="D63" s="57"/>
      <c r="E63" s="57">
        <v>228.3</v>
      </c>
      <c r="F63" s="57">
        <f t="shared" si="0"/>
        <v>1858.8999999999999</v>
      </c>
      <c r="G63" s="57">
        <v>35</v>
      </c>
      <c r="H63" s="57">
        <v>1</v>
      </c>
      <c r="I63" s="57">
        <v>4</v>
      </c>
      <c r="J63" s="57">
        <f t="shared" si="2"/>
        <v>40</v>
      </c>
      <c r="K63" s="56">
        <f t="shared" si="3"/>
        <v>5.027462401807755E-2</v>
      </c>
      <c r="L63" s="54">
        <f t="shared" si="4"/>
        <v>185.01061638652538</v>
      </c>
      <c r="M63" s="54">
        <f t="shared" si="5"/>
        <v>40.702335605035586</v>
      </c>
      <c r="N63" s="54">
        <f t="shared" si="1"/>
        <v>80.849639360911596</v>
      </c>
      <c r="O63" s="54">
        <v>32.811945344776916</v>
      </c>
      <c r="P63" s="56">
        <f>(L63+M63+N63+O63)/F63</f>
        <v>0.18256739829859031</v>
      </c>
    </row>
    <row r="64" spans="1:16" s="68" customFormat="1" x14ac:dyDescent="0.2">
      <c r="A64" s="59">
        <f t="shared" si="6"/>
        <v>59</v>
      </c>
      <c r="B64" s="57" t="s">
        <v>555</v>
      </c>
      <c r="C64" s="57"/>
      <c r="D64" s="57">
        <v>40.700000000000003</v>
      </c>
      <c r="E64" s="57"/>
      <c r="F64" s="57">
        <f t="shared" si="0"/>
        <v>40.700000000000003</v>
      </c>
      <c r="G64" s="57"/>
      <c r="H64" s="57"/>
      <c r="I64" s="57"/>
      <c r="J64" s="57">
        <f t="shared" si="2"/>
        <v>0</v>
      </c>
      <c r="K64" s="56">
        <f t="shared" si="3"/>
        <v>1.1007462464552996E-3</v>
      </c>
      <c r="L64" s="54">
        <f t="shared" si="4"/>
        <v>4.0507461869555028</v>
      </c>
      <c r="M64" s="54">
        <f t="shared" si="5"/>
        <v>0.89116416113021057</v>
      </c>
      <c r="N64" s="54">
        <f t="shared" si="1"/>
        <v>1.7701760836995548</v>
      </c>
      <c r="O64" s="54">
        <v>0.71840667896735733</v>
      </c>
      <c r="P64" s="56">
        <f>(L64+M64+N64+O64)/F64</f>
        <v>0.18256739829859028</v>
      </c>
    </row>
    <row r="65" spans="1:16" s="68" customFormat="1" x14ac:dyDescent="0.2">
      <c r="A65" s="59">
        <f t="shared" si="6"/>
        <v>60</v>
      </c>
      <c r="B65" s="57" t="s">
        <v>556</v>
      </c>
      <c r="C65" s="57"/>
      <c r="D65" s="57"/>
      <c r="E65" s="57"/>
      <c r="F65" s="57">
        <f t="shared" si="0"/>
        <v>0</v>
      </c>
      <c r="G65" s="57"/>
      <c r="H65" s="57"/>
      <c r="I65" s="57"/>
      <c r="J65" s="57">
        <f t="shared" si="2"/>
        <v>0</v>
      </c>
      <c r="K65" s="56">
        <f t="shared" si="3"/>
        <v>0</v>
      </c>
      <c r="L65" s="54">
        <f t="shared" si="4"/>
        <v>0</v>
      </c>
      <c r="M65" s="54">
        <f t="shared" si="5"/>
        <v>0</v>
      </c>
      <c r="N65" s="54">
        <f t="shared" si="1"/>
        <v>0</v>
      </c>
      <c r="O65" s="54">
        <v>0</v>
      </c>
      <c r="P65" s="56"/>
    </row>
    <row r="66" spans="1:16" s="68" customFormat="1" x14ac:dyDescent="0.2">
      <c r="A66" s="59">
        <f t="shared" si="6"/>
        <v>61</v>
      </c>
      <c r="B66" s="57" t="s">
        <v>557</v>
      </c>
      <c r="C66" s="57"/>
      <c r="D66" s="57"/>
      <c r="E66" s="57"/>
      <c r="F66" s="57">
        <f t="shared" si="0"/>
        <v>0</v>
      </c>
      <c r="G66" s="57"/>
      <c r="H66" s="57"/>
      <c r="I66" s="57"/>
      <c r="J66" s="57">
        <f t="shared" si="2"/>
        <v>0</v>
      </c>
      <c r="K66" s="56">
        <f t="shared" si="3"/>
        <v>0</v>
      </c>
      <c r="L66" s="54">
        <f t="shared" si="4"/>
        <v>0</v>
      </c>
      <c r="M66" s="54">
        <f t="shared" si="5"/>
        <v>0</v>
      </c>
      <c r="N66" s="54">
        <f t="shared" si="1"/>
        <v>0</v>
      </c>
      <c r="O66" s="54">
        <v>0</v>
      </c>
      <c r="P66" s="56"/>
    </row>
    <row r="67" spans="1:16" s="68" customFormat="1" x14ac:dyDescent="0.2">
      <c r="A67" s="59">
        <f t="shared" si="6"/>
        <v>62</v>
      </c>
      <c r="B67" s="57" t="s">
        <v>558</v>
      </c>
      <c r="C67" s="57"/>
      <c r="D67" s="57"/>
      <c r="E67" s="57"/>
      <c r="F67" s="57">
        <f t="shared" si="0"/>
        <v>0</v>
      </c>
      <c r="G67" s="57"/>
      <c r="H67" s="57"/>
      <c r="I67" s="57"/>
      <c r="J67" s="57">
        <f t="shared" si="2"/>
        <v>0</v>
      </c>
      <c r="K67" s="56">
        <f t="shared" si="3"/>
        <v>0</v>
      </c>
      <c r="L67" s="54">
        <f t="shared" si="4"/>
        <v>0</v>
      </c>
      <c r="M67" s="54">
        <f t="shared" si="5"/>
        <v>0</v>
      </c>
      <c r="N67" s="54">
        <f t="shared" si="1"/>
        <v>0</v>
      </c>
      <c r="O67" s="54">
        <v>0</v>
      </c>
      <c r="P67" s="56"/>
    </row>
    <row r="68" spans="1:16" s="68" customFormat="1" x14ac:dyDescent="0.2">
      <c r="A68" s="59">
        <f t="shared" si="6"/>
        <v>63</v>
      </c>
      <c r="B68" s="57" t="s">
        <v>559</v>
      </c>
      <c r="C68" s="57"/>
      <c r="D68" s="57"/>
      <c r="E68" s="57"/>
      <c r="F68" s="57">
        <f t="shared" si="0"/>
        <v>0</v>
      </c>
      <c r="G68" s="57"/>
      <c r="H68" s="57"/>
      <c r="I68" s="57"/>
      <c r="J68" s="57">
        <f t="shared" si="2"/>
        <v>0</v>
      </c>
      <c r="K68" s="56">
        <f t="shared" si="3"/>
        <v>0</v>
      </c>
      <c r="L68" s="54">
        <f t="shared" si="4"/>
        <v>0</v>
      </c>
      <c r="M68" s="54">
        <f t="shared" si="5"/>
        <v>0</v>
      </c>
      <c r="N68" s="54">
        <f t="shared" si="1"/>
        <v>0</v>
      </c>
      <c r="O68" s="54">
        <v>0</v>
      </c>
      <c r="P68" s="56"/>
    </row>
    <row r="69" spans="1:16" s="68" customFormat="1" x14ac:dyDescent="0.2">
      <c r="A69" s="59">
        <f t="shared" si="6"/>
        <v>64</v>
      </c>
      <c r="B69" s="57" t="s">
        <v>560</v>
      </c>
      <c r="C69" s="57"/>
      <c r="D69" s="57"/>
      <c r="E69" s="57">
        <v>80.8</v>
      </c>
      <c r="F69" s="57">
        <f t="shared" si="0"/>
        <v>80.8</v>
      </c>
      <c r="G69" s="57"/>
      <c r="H69" s="57"/>
      <c r="I69" s="57"/>
      <c r="J69" s="57">
        <f t="shared" si="2"/>
        <v>0</v>
      </c>
      <c r="K69" s="56">
        <f t="shared" si="3"/>
        <v>2.1852652755181379E-3</v>
      </c>
      <c r="L69" s="54">
        <f t="shared" si="4"/>
        <v>8.041776213906747</v>
      </c>
      <c r="M69" s="54">
        <f t="shared" si="5"/>
        <v>1.7691907670594844</v>
      </c>
      <c r="N69" s="54">
        <f t="shared" si="1"/>
        <v>3.5142562054772486</v>
      </c>
      <c r="O69" s="54">
        <v>1.4262225960826158</v>
      </c>
      <c r="P69" s="56">
        <f>(L69+M69+N69+O69)/F69</f>
        <v>0.18256739829859031</v>
      </c>
    </row>
    <row r="70" spans="1:16" s="68" customFormat="1" x14ac:dyDescent="0.2">
      <c r="A70" s="59">
        <f t="shared" si="6"/>
        <v>65</v>
      </c>
      <c r="B70" s="57" t="s">
        <v>561</v>
      </c>
      <c r="C70" s="57"/>
      <c r="D70" s="57"/>
      <c r="E70" s="57"/>
      <c r="F70" s="57">
        <f t="shared" ref="F70:F131" si="8">C70+D70+E70</f>
        <v>0</v>
      </c>
      <c r="G70" s="57"/>
      <c r="H70" s="57"/>
      <c r="I70" s="57"/>
      <c r="J70" s="57">
        <f t="shared" si="2"/>
        <v>0</v>
      </c>
      <c r="K70" s="56">
        <f t="shared" si="3"/>
        <v>0</v>
      </c>
      <c r="L70" s="54">
        <f t="shared" si="4"/>
        <v>0</v>
      </c>
      <c r="M70" s="54">
        <f t="shared" si="5"/>
        <v>0</v>
      </c>
      <c r="N70" s="54">
        <f t="shared" ref="N70:N133" si="9">L70*0.437</f>
        <v>0</v>
      </c>
      <c r="O70" s="54">
        <v>0</v>
      </c>
      <c r="P70" s="56"/>
    </row>
    <row r="71" spans="1:16" s="68" customFormat="1" x14ac:dyDescent="0.2">
      <c r="A71" s="59">
        <f t="shared" si="6"/>
        <v>66</v>
      </c>
      <c r="B71" s="57" t="s">
        <v>562</v>
      </c>
      <c r="C71" s="57"/>
      <c r="D71" s="57"/>
      <c r="E71" s="57"/>
      <c r="F71" s="57">
        <f t="shared" si="8"/>
        <v>0</v>
      </c>
      <c r="G71" s="57"/>
      <c r="H71" s="57"/>
      <c r="I71" s="57"/>
      <c r="J71" s="57">
        <f t="shared" ref="J71:J132" si="10">G71+H71+I71</f>
        <v>0</v>
      </c>
      <c r="K71" s="56">
        <f t="shared" ref="K71:K134" si="11">2.5/92437.29*F71</f>
        <v>0</v>
      </c>
      <c r="L71" s="54">
        <f t="shared" ref="L71:L134" si="12">K71*3680</f>
        <v>0</v>
      </c>
      <c r="M71" s="54">
        <f t="shared" ref="M71:M132" si="13">L71*0.22</f>
        <v>0</v>
      </c>
      <c r="N71" s="54">
        <f t="shared" si="9"/>
        <v>0</v>
      </c>
      <c r="O71" s="54">
        <v>0</v>
      </c>
      <c r="P71" s="56"/>
    </row>
    <row r="72" spans="1:16" s="68" customFormat="1" x14ac:dyDescent="0.2">
      <c r="A72" s="59">
        <f t="shared" ref="A72:A135" si="14">A71+1</f>
        <v>67</v>
      </c>
      <c r="B72" s="57" t="s">
        <v>563</v>
      </c>
      <c r="C72" s="57">
        <v>2572.4</v>
      </c>
      <c r="D72" s="57"/>
      <c r="E72" s="57">
        <v>488</v>
      </c>
      <c r="F72" s="57">
        <f t="shared" si="8"/>
        <v>3060.4</v>
      </c>
      <c r="G72" s="57">
        <v>40</v>
      </c>
      <c r="H72" s="57">
        <v>2</v>
      </c>
      <c r="I72" s="57">
        <v>1</v>
      </c>
      <c r="J72" s="57">
        <f t="shared" si="10"/>
        <v>43</v>
      </c>
      <c r="K72" s="56">
        <f t="shared" si="11"/>
        <v>8.276962684648155E-2</v>
      </c>
      <c r="L72" s="54">
        <f t="shared" si="12"/>
        <v>304.59222679505211</v>
      </c>
      <c r="M72" s="54">
        <f t="shared" si="13"/>
        <v>67.010289894911466</v>
      </c>
      <c r="N72" s="54">
        <f t="shared" si="9"/>
        <v>133.10680310943778</v>
      </c>
      <c r="O72" s="54">
        <v>54.019945953604427</v>
      </c>
      <c r="P72" s="56">
        <f>(L72+M72+N72+O72)/F72</f>
        <v>0.18256739829859028</v>
      </c>
    </row>
    <row r="73" spans="1:16" s="68" customFormat="1" x14ac:dyDescent="0.2">
      <c r="A73" s="59">
        <f t="shared" si="14"/>
        <v>68</v>
      </c>
      <c r="B73" s="57" t="s">
        <v>564</v>
      </c>
      <c r="C73" s="57"/>
      <c r="D73" s="57"/>
      <c r="E73" s="57"/>
      <c r="F73" s="57">
        <f t="shared" si="8"/>
        <v>0</v>
      </c>
      <c r="G73" s="57"/>
      <c r="H73" s="57"/>
      <c r="I73" s="57"/>
      <c r="J73" s="57">
        <f t="shared" si="10"/>
        <v>0</v>
      </c>
      <c r="K73" s="56">
        <f t="shared" si="11"/>
        <v>0</v>
      </c>
      <c r="L73" s="54">
        <f t="shared" si="12"/>
        <v>0</v>
      </c>
      <c r="M73" s="54">
        <f t="shared" si="13"/>
        <v>0</v>
      </c>
      <c r="N73" s="54">
        <f t="shared" si="9"/>
        <v>0</v>
      </c>
      <c r="O73" s="54">
        <v>0</v>
      </c>
      <c r="P73" s="56"/>
    </row>
    <row r="74" spans="1:16" s="68" customFormat="1" x14ac:dyDescent="0.2">
      <c r="A74" s="59">
        <f t="shared" si="14"/>
        <v>69</v>
      </c>
      <c r="B74" s="57" t="s">
        <v>565</v>
      </c>
      <c r="C74" s="57">
        <v>902</v>
      </c>
      <c r="D74" s="57"/>
      <c r="E74" s="57"/>
      <c r="F74" s="57">
        <f t="shared" si="8"/>
        <v>902</v>
      </c>
      <c r="G74" s="57">
        <v>14</v>
      </c>
      <c r="H74" s="57"/>
      <c r="I74" s="57"/>
      <c r="J74" s="57">
        <f t="shared" si="10"/>
        <v>14</v>
      </c>
      <c r="K74" s="56">
        <f t="shared" si="11"/>
        <v>2.4394916813333667E-2</v>
      </c>
      <c r="L74" s="54">
        <f t="shared" si="12"/>
        <v>89.7732938730679</v>
      </c>
      <c r="M74" s="54">
        <f t="shared" si="13"/>
        <v>19.750124652074938</v>
      </c>
      <c r="N74" s="54">
        <f t="shared" si="9"/>
        <v>39.230929422530672</v>
      </c>
      <c r="O74" s="54">
        <v>15.921445317654944</v>
      </c>
      <c r="P74" s="56">
        <f>(L74+M74+N74+O74)/F74</f>
        <v>0.18256739829859031</v>
      </c>
    </row>
    <row r="75" spans="1:16" s="68" customFormat="1" x14ac:dyDescent="0.2">
      <c r="A75" s="59">
        <f t="shared" si="14"/>
        <v>70</v>
      </c>
      <c r="B75" s="57" t="s">
        <v>566</v>
      </c>
      <c r="C75" s="57"/>
      <c r="D75" s="57">
        <v>57.3</v>
      </c>
      <c r="E75" s="57"/>
      <c r="F75" s="57">
        <f t="shared" si="8"/>
        <v>57.3</v>
      </c>
      <c r="G75" s="57"/>
      <c r="H75" s="57"/>
      <c r="I75" s="57"/>
      <c r="J75" s="57">
        <f t="shared" si="10"/>
        <v>0</v>
      </c>
      <c r="K75" s="56">
        <f t="shared" si="11"/>
        <v>1.5496992609800656E-3</v>
      </c>
      <c r="L75" s="54">
        <f t="shared" si="12"/>
        <v>5.7028932804066415</v>
      </c>
      <c r="M75" s="54">
        <f t="shared" si="13"/>
        <v>1.254636521689461</v>
      </c>
      <c r="N75" s="54">
        <f t="shared" si="9"/>
        <v>2.4921643635377024</v>
      </c>
      <c r="O75" s="54">
        <v>1.0114177568754195</v>
      </c>
      <c r="P75" s="56">
        <f>(L75+M75+N75+O75)/F75</f>
        <v>0.18256739829859028</v>
      </c>
    </row>
    <row r="76" spans="1:16" s="68" customFormat="1" x14ac:dyDescent="0.2">
      <c r="A76" s="59">
        <f t="shared" si="14"/>
        <v>71</v>
      </c>
      <c r="B76" s="57" t="s">
        <v>567</v>
      </c>
      <c r="C76" s="57"/>
      <c r="D76" s="57"/>
      <c r="E76" s="57"/>
      <c r="F76" s="57">
        <f t="shared" si="8"/>
        <v>0</v>
      </c>
      <c r="G76" s="57"/>
      <c r="H76" s="57"/>
      <c r="I76" s="57"/>
      <c r="J76" s="57">
        <f t="shared" si="10"/>
        <v>0</v>
      </c>
      <c r="K76" s="56">
        <f t="shared" si="11"/>
        <v>0</v>
      </c>
      <c r="L76" s="54">
        <f t="shared" si="12"/>
        <v>0</v>
      </c>
      <c r="M76" s="54">
        <f t="shared" si="13"/>
        <v>0</v>
      </c>
      <c r="N76" s="54">
        <f t="shared" si="9"/>
        <v>0</v>
      </c>
      <c r="O76" s="54">
        <v>0</v>
      </c>
      <c r="P76" s="56"/>
    </row>
    <row r="77" spans="1:16" s="68" customFormat="1" x14ac:dyDescent="0.2">
      <c r="A77" s="59">
        <f t="shared" si="14"/>
        <v>72</v>
      </c>
      <c r="B77" s="57" t="s">
        <v>568</v>
      </c>
      <c r="C77" s="57"/>
      <c r="D77" s="57"/>
      <c r="E77" s="57">
        <v>19</v>
      </c>
      <c r="F77" s="57">
        <f t="shared" si="8"/>
        <v>19</v>
      </c>
      <c r="G77" s="57"/>
      <c r="H77" s="57"/>
      <c r="I77" s="57"/>
      <c r="J77" s="57">
        <f t="shared" si="10"/>
        <v>0</v>
      </c>
      <c r="K77" s="56">
        <f t="shared" si="11"/>
        <v>5.1386188409461165E-4</v>
      </c>
      <c r="L77" s="54">
        <f t="shared" si="12"/>
        <v>1.8910117334681709</v>
      </c>
      <c r="M77" s="54">
        <f t="shared" si="13"/>
        <v>0.41602258136299758</v>
      </c>
      <c r="N77" s="54">
        <f t="shared" si="9"/>
        <v>0.82637212752559064</v>
      </c>
      <c r="O77" s="54">
        <v>0.33537412531645672</v>
      </c>
      <c r="P77" s="56">
        <f>(L77+M77+N77+O77)/F77</f>
        <v>0.18256739829859031</v>
      </c>
    </row>
    <row r="78" spans="1:16" s="68" customFormat="1" x14ac:dyDescent="0.2">
      <c r="A78" s="59">
        <f t="shared" si="14"/>
        <v>73</v>
      </c>
      <c r="B78" s="57" t="s">
        <v>569</v>
      </c>
      <c r="C78" s="57">
        <v>1311.1</v>
      </c>
      <c r="D78" s="57"/>
      <c r="E78" s="57">
        <v>43.3</v>
      </c>
      <c r="F78" s="57">
        <f t="shared" si="8"/>
        <v>1354.3999999999999</v>
      </c>
      <c r="G78" s="57">
        <v>20</v>
      </c>
      <c r="H78" s="57"/>
      <c r="I78" s="57">
        <v>1</v>
      </c>
      <c r="J78" s="57">
        <f t="shared" si="10"/>
        <v>21</v>
      </c>
      <c r="K78" s="56">
        <f t="shared" si="11"/>
        <v>3.6630238727249576E-2</v>
      </c>
      <c r="L78" s="54">
        <f t="shared" si="12"/>
        <v>134.79927851627843</v>
      </c>
      <c r="M78" s="54">
        <f t="shared" si="13"/>
        <v>29.655841273581256</v>
      </c>
      <c r="N78" s="54">
        <f t="shared" si="9"/>
        <v>58.907284711613677</v>
      </c>
      <c r="O78" s="54">
        <v>23.906879754137307</v>
      </c>
      <c r="P78" s="56">
        <f>(L78+M78+N78+O78)/F78</f>
        <v>0.18256739829859028</v>
      </c>
    </row>
    <row r="79" spans="1:16" s="68" customFormat="1" x14ac:dyDescent="0.2">
      <c r="A79" s="59">
        <f t="shared" si="14"/>
        <v>74</v>
      </c>
      <c r="B79" s="57" t="s">
        <v>570</v>
      </c>
      <c r="C79" s="57"/>
      <c r="D79" s="57"/>
      <c r="E79" s="57"/>
      <c r="F79" s="57">
        <f t="shared" si="8"/>
        <v>0</v>
      </c>
      <c r="G79" s="57"/>
      <c r="H79" s="57"/>
      <c r="I79" s="57"/>
      <c r="J79" s="57">
        <f t="shared" si="10"/>
        <v>0</v>
      </c>
      <c r="K79" s="56">
        <f t="shared" si="11"/>
        <v>0</v>
      </c>
      <c r="L79" s="54">
        <f t="shared" si="12"/>
        <v>0</v>
      </c>
      <c r="M79" s="54">
        <f t="shared" si="13"/>
        <v>0</v>
      </c>
      <c r="N79" s="54">
        <f t="shared" si="9"/>
        <v>0</v>
      </c>
      <c r="O79" s="54">
        <v>0</v>
      </c>
      <c r="P79" s="56"/>
    </row>
    <row r="80" spans="1:16" s="68" customFormat="1" x14ac:dyDescent="0.2">
      <c r="A80" s="59">
        <f t="shared" si="14"/>
        <v>75</v>
      </c>
      <c r="B80" s="57" t="s">
        <v>571</v>
      </c>
      <c r="C80" s="57"/>
      <c r="D80" s="57">
        <v>58.1</v>
      </c>
      <c r="E80" s="57"/>
      <c r="F80" s="57">
        <f t="shared" si="8"/>
        <v>58.1</v>
      </c>
      <c r="G80" s="57"/>
      <c r="H80" s="57"/>
      <c r="I80" s="57"/>
      <c r="J80" s="57">
        <f t="shared" si="10"/>
        <v>0</v>
      </c>
      <c r="K80" s="56">
        <f t="shared" si="11"/>
        <v>1.5713355508366808E-3</v>
      </c>
      <c r="L80" s="54">
        <f t="shared" si="12"/>
        <v>5.7825148270789857</v>
      </c>
      <c r="M80" s="54">
        <f t="shared" si="13"/>
        <v>1.2721532619573768</v>
      </c>
      <c r="N80" s="54">
        <f t="shared" si="9"/>
        <v>2.5269589794335166</v>
      </c>
      <c r="O80" s="54">
        <v>1.0255387726782177</v>
      </c>
      <c r="P80" s="56">
        <f>(L80+M80+N80+O80)/F80</f>
        <v>0.18256739829859031</v>
      </c>
    </row>
    <row r="81" spans="1:16" s="68" customFormat="1" x14ac:dyDescent="0.2">
      <c r="A81" s="59">
        <f t="shared" si="14"/>
        <v>76</v>
      </c>
      <c r="B81" s="57" t="s">
        <v>572</v>
      </c>
      <c r="C81" s="57"/>
      <c r="D81" s="57"/>
      <c r="E81" s="57"/>
      <c r="F81" s="57">
        <f t="shared" si="8"/>
        <v>0</v>
      </c>
      <c r="G81" s="57"/>
      <c r="H81" s="57"/>
      <c r="I81" s="57"/>
      <c r="J81" s="57">
        <f t="shared" si="10"/>
        <v>0</v>
      </c>
      <c r="K81" s="56">
        <f t="shared" si="11"/>
        <v>0</v>
      </c>
      <c r="L81" s="54">
        <f t="shared" si="12"/>
        <v>0</v>
      </c>
      <c r="M81" s="54">
        <f t="shared" si="13"/>
        <v>0</v>
      </c>
      <c r="N81" s="54">
        <f t="shared" si="9"/>
        <v>0</v>
      </c>
      <c r="O81" s="54">
        <v>0</v>
      </c>
      <c r="P81" s="56"/>
    </row>
    <row r="82" spans="1:16" s="68" customFormat="1" x14ac:dyDescent="0.2">
      <c r="A82" s="59">
        <f t="shared" si="14"/>
        <v>77</v>
      </c>
      <c r="B82" s="57" t="s">
        <v>573</v>
      </c>
      <c r="C82" s="57"/>
      <c r="D82" s="57">
        <v>40.5</v>
      </c>
      <c r="E82" s="57"/>
      <c r="F82" s="57">
        <f t="shared" si="8"/>
        <v>40.5</v>
      </c>
      <c r="G82" s="57"/>
      <c r="H82" s="57"/>
      <c r="I82" s="57"/>
      <c r="J82" s="57">
        <f t="shared" si="10"/>
        <v>0</v>
      </c>
      <c r="K82" s="56">
        <f t="shared" si="11"/>
        <v>1.0953371739911458E-3</v>
      </c>
      <c r="L82" s="54">
        <f t="shared" si="12"/>
        <v>4.0308408002874163</v>
      </c>
      <c r="M82" s="54">
        <f t="shared" si="13"/>
        <v>0.88678497606323159</v>
      </c>
      <c r="N82" s="54">
        <f t="shared" si="9"/>
        <v>1.7614774297256008</v>
      </c>
      <c r="O82" s="54">
        <v>0.71487642501665771</v>
      </c>
      <c r="P82" s="56">
        <f>(L82+M82+N82+O82)/F82</f>
        <v>0.18256739829859028</v>
      </c>
    </row>
    <row r="83" spans="1:16" s="68" customFormat="1" x14ac:dyDescent="0.2">
      <c r="A83" s="59">
        <f t="shared" si="14"/>
        <v>78</v>
      </c>
      <c r="B83" s="57" t="s">
        <v>575</v>
      </c>
      <c r="C83" s="57"/>
      <c r="D83" s="57"/>
      <c r="E83" s="57">
        <v>38.4</v>
      </c>
      <c r="F83" s="57">
        <f t="shared" si="8"/>
        <v>38.4</v>
      </c>
      <c r="G83" s="57"/>
      <c r="H83" s="57"/>
      <c r="I83" s="57"/>
      <c r="J83" s="57">
        <f t="shared" si="10"/>
        <v>0</v>
      </c>
      <c r="K83" s="56">
        <f t="shared" si="11"/>
        <v>1.0385419131175308E-3</v>
      </c>
      <c r="L83" s="54">
        <f t="shared" si="12"/>
        <v>3.8218342402725134</v>
      </c>
      <c r="M83" s="54">
        <f t="shared" si="13"/>
        <v>0.84080353285995291</v>
      </c>
      <c r="N83" s="54">
        <f t="shared" si="9"/>
        <v>1.6701415629990883</v>
      </c>
      <c r="O83" s="54">
        <v>0.67780875853431244</v>
      </c>
      <c r="P83" s="56">
        <f>(L83+M83+N83+O83)/F83</f>
        <v>0.18256739829859031</v>
      </c>
    </row>
    <row r="84" spans="1:16" s="68" customFormat="1" x14ac:dyDescent="0.2">
      <c r="A84" s="59">
        <f t="shared" si="14"/>
        <v>79</v>
      </c>
      <c r="B84" s="57" t="s">
        <v>576</v>
      </c>
      <c r="C84" s="57"/>
      <c r="D84" s="57"/>
      <c r="E84" s="57"/>
      <c r="F84" s="57">
        <f t="shared" si="8"/>
        <v>0</v>
      </c>
      <c r="G84" s="57"/>
      <c r="H84" s="57"/>
      <c r="I84" s="57"/>
      <c r="J84" s="57">
        <f t="shared" si="10"/>
        <v>0</v>
      </c>
      <c r="K84" s="56">
        <f t="shared" si="11"/>
        <v>0</v>
      </c>
      <c r="L84" s="54">
        <f t="shared" si="12"/>
        <v>0</v>
      </c>
      <c r="M84" s="54">
        <f t="shared" si="13"/>
        <v>0</v>
      </c>
      <c r="N84" s="54">
        <f t="shared" si="9"/>
        <v>0</v>
      </c>
      <c r="O84" s="54">
        <v>0</v>
      </c>
      <c r="P84" s="56"/>
    </row>
    <row r="85" spans="1:16" s="68" customFormat="1" x14ac:dyDescent="0.2">
      <c r="A85" s="59">
        <f t="shared" si="14"/>
        <v>80</v>
      </c>
      <c r="B85" s="57" t="s">
        <v>577</v>
      </c>
      <c r="C85" s="57"/>
      <c r="D85" s="57">
        <v>20.3</v>
      </c>
      <c r="E85" s="57"/>
      <c r="F85" s="57">
        <f t="shared" si="8"/>
        <v>20.3</v>
      </c>
      <c r="G85" s="57"/>
      <c r="H85" s="57"/>
      <c r="I85" s="57"/>
      <c r="J85" s="57">
        <f t="shared" si="10"/>
        <v>0</v>
      </c>
      <c r="K85" s="56">
        <f t="shared" si="11"/>
        <v>5.490208551116114E-4</v>
      </c>
      <c r="L85" s="54">
        <f t="shared" si="12"/>
        <v>2.02039674681073</v>
      </c>
      <c r="M85" s="54">
        <f t="shared" si="13"/>
        <v>0.4444872842983606</v>
      </c>
      <c r="N85" s="54">
        <f t="shared" si="9"/>
        <v>0.88291337835628902</v>
      </c>
      <c r="O85" s="54">
        <v>0.35832077599600382</v>
      </c>
      <c r="P85" s="56">
        <f>(L85+M85+N85+O85)/F85</f>
        <v>0.18256739829859031</v>
      </c>
    </row>
    <row r="86" spans="1:16" s="68" customFormat="1" x14ac:dyDescent="0.2">
      <c r="A86" s="59">
        <f t="shared" si="14"/>
        <v>81</v>
      </c>
      <c r="B86" s="57" t="s">
        <v>578</v>
      </c>
      <c r="C86" s="57"/>
      <c r="D86" s="57">
        <v>43.4</v>
      </c>
      <c r="E86" s="57"/>
      <c r="F86" s="57">
        <f t="shared" si="8"/>
        <v>43.4</v>
      </c>
      <c r="G86" s="57"/>
      <c r="H86" s="57"/>
      <c r="I86" s="57"/>
      <c r="J86" s="57">
        <f t="shared" si="10"/>
        <v>0</v>
      </c>
      <c r="K86" s="56">
        <f t="shared" si="11"/>
        <v>1.173768724721376E-3</v>
      </c>
      <c r="L86" s="54">
        <f t="shared" si="12"/>
        <v>4.3194689069746639</v>
      </c>
      <c r="M86" s="54">
        <f t="shared" si="13"/>
        <v>0.9502831595344261</v>
      </c>
      <c r="N86" s="54">
        <f t="shared" si="9"/>
        <v>1.8876079123479281</v>
      </c>
      <c r="O86" s="54">
        <v>0.76606510730180111</v>
      </c>
      <c r="P86" s="56">
        <f>(L86+M86+N86+O86)/F86</f>
        <v>0.18256739829859031</v>
      </c>
    </row>
    <row r="87" spans="1:16" s="68" customFormat="1" x14ac:dyDescent="0.2">
      <c r="A87" s="59">
        <f t="shared" si="14"/>
        <v>82</v>
      </c>
      <c r="B87" s="57" t="s">
        <v>579</v>
      </c>
      <c r="C87" s="57"/>
      <c r="D87" s="57"/>
      <c r="E87" s="57"/>
      <c r="F87" s="57">
        <f t="shared" si="8"/>
        <v>0</v>
      </c>
      <c r="G87" s="57"/>
      <c r="H87" s="57"/>
      <c r="I87" s="57"/>
      <c r="J87" s="57">
        <f t="shared" si="10"/>
        <v>0</v>
      </c>
      <c r="K87" s="56">
        <f t="shared" si="11"/>
        <v>0</v>
      </c>
      <c r="L87" s="54">
        <f t="shared" si="12"/>
        <v>0</v>
      </c>
      <c r="M87" s="54">
        <f t="shared" si="13"/>
        <v>0</v>
      </c>
      <c r="N87" s="54">
        <f t="shared" si="9"/>
        <v>0</v>
      </c>
      <c r="O87" s="54">
        <v>0</v>
      </c>
      <c r="P87" s="56"/>
    </row>
    <row r="88" spans="1:16" s="68" customFormat="1" x14ac:dyDescent="0.2">
      <c r="A88" s="59">
        <f t="shared" si="14"/>
        <v>83</v>
      </c>
      <c r="B88" s="57" t="s">
        <v>580</v>
      </c>
      <c r="C88" s="57">
        <v>1817.4</v>
      </c>
      <c r="D88" s="57">
        <v>90.8</v>
      </c>
      <c r="E88" s="57"/>
      <c r="F88" s="57">
        <f t="shared" si="8"/>
        <v>1908.2</v>
      </c>
      <c r="G88" s="57">
        <v>40</v>
      </c>
      <c r="H88" s="57">
        <v>2</v>
      </c>
      <c r="I88" s="57"/>
      <c r="J88" s="57">
        <f t="shared" si="10"/>
        <v>42</v>
      </c>
      <c r="K88" s="56">
        <f t="shared" si="11"/>
        <v>5.1607960380491466E-2</v>
      </c>
      <c r="L88" s="54">
        <f t="shared" si="12"/>
        <v>189.9172942002086</v>
      </c>
      <c r="M88" s="54">
        <f t="shared" si="13"/>
        <v>41.781804724045891</v>
      </c>
      <c r="N88" s="54">
        <f t="shared" si="9"/>
        <v>82.993857565491155</v>
      </c>
      <c r="O88" s="54">
        <v>33.682152943624352</v>
      </c>
      <c r="P88" s="56">
        <f>(L88+M88+N88+O88)/F88</f>
        <v>0.18256739829859031</v>
      </c>
    </row>
    <row r="89" spans="1:16" s="68" customFormat="1" x14ac:dyDescent="0.2">
      <c r="A89" s="59">
        <f t="shared" si="14"/>
        <v>84</v>
      </c>
      <c r="B89" s="57" t="s">
        <v>581</v>
      </c>
      <c r="C89" s="57"/>
      <c r="D89" s="57"/>
      <c r="E89" s="57">
        <v>66</v>
      </c>
      <c r="F89" s="57">
        <f t="shared" si="8"/>
        <v>66</v>
      </c>
      <c r="G89" s="57"/>
      <c r="H89" s="57"/>
      <c r="I89" s="57"/>
      <c r="J89" s="57">
        <f t="shared" si="10"/>
        <v>0</v>
      </c>
      <c r="K89" s="56">
        <f t="shared" si="11"/>
        <v>1.7849939131707562E-3</v>
      </c>
      <c r="L89" s="54">
        <f t="shared" si="12"/>
        <v>6.5687776004683824</v>
      </c>
      <c r="M89" s="54">
        <f t="shared" si="13"/>
        <v>1.4451310721030441</v>
      </c>
      <c r="N89" s="54">
        <f t="shared" si="9"/>
        <v>2.870555811404683</v>
      </c>
      <c r="O89" s="54">
        <v>1.1649838037308495</v>
      </c>
      <c r="P89" s="56">
        <f>(L89+M89+N89+O89)/F89</f>
        <v>0.18256739829859031</v>
      </c>
    </row>
    <row r="90" spans="1:16" s="68" customFormat="1" x14ac:dyDescent="0.2">
      <c r="A90" s="59">
        <f t="shared" si="14"/>
        <v>85</v>
      </c>
      <c r="B90" s="57" t="s">
        <v>582</v>
      </c>
      <c r="C90" s="57"/>
      <c r="D90" s="57"/>
      <c r="E90" s="57"/>
      <c r="F90" s="57">
        <f t="shared" si="8"/>
        <v>0</v>
      </c>
      <c r="G90" s="57"/>
      <c r="H90" s="57"/>
      <c r="I90" s="57"/>
      <c r="J90" s="57">
        <f t="shared" si="10"/>
        <v>0</v>
      </c>
      <c r="K90" s="56">
        <f t="shared" si="11"/>
        <v>0</v>
      </c>
      <c r="L90" s="54">
        <f t="shared" si="12"/>
        <v>0</v>
      </c>
      <c r="M90" s="54">
        <f t="shared" si="13"/>
        <v>0</v>
      </c>
      <c r="N90" s="54">
        <f t="shared" si="9"/>
        <v>0</v>
      </c>
      <c r="O90" s="54">
        <v>0</v>
      </c>
      <c r="P90" s="56"/>
    </row>
    <row r="91" spans="1:16" s="68" customFormat="1" x14ac:dyDescent="0.2">
      <c r="A91" s="59">
        <f t="shared" si="14"/>
        <v>86</v>
      </c>
      <c r="B91" s="57" t="s">
        <v>583</v>
      </c>
      <c r="C91" s="57"/>
      <c r="D91" s="57"/>
      <c r="E91" s="57"/>
      <c r="F91" s="57">
        <f t="shared" si="8"/>
        <v>0</v>
      </c>
      <c r="G91" s="57"/>
      <c r="H91" s="57"/>
      <c r="I91" s="57"/>
      <c r="J91" s="57">
        <f t="shared" si="10"/>
        <v>0</v>
      </c>
      <c r="K91" s="56">
        <f t="shared" si="11"/>
        <v>0</v>
      </c>
      <c r="L91" s="54">
        <f t="shared" si="12"/>
        <v>0</v>
      </c>
      <c r="M91" s="54">
        <f t="shared" si="13"/>
        <v>0</v>
      </c>
      <c r="N91" s="54">
        <f t="shared" si="9"/>
        <v>0</v>
      </c>
      <c r="O91" s="54">
        <v>0</v>
      </c>
      <c r="P91" s="56"/>
    </row>
    <row r="92" spans="1:16" s="68" customFormat="1" x14ac:dyDescent="0.2">
      <c r="A92" s="59">
        <f t="shared" si="14"/>
        <v>87</v>
      </c>
      <c r="B92" s="57" t="s">
        <v>584</v>
      </c>
      <c r="C92" s="57"/>
      <c r="D92" s="57"/>
      <c r="E92" s="57"/>
      <c r="F92" s="57">
        <f t="shared" si="8"/>
        <v>0</v>
      </c>
      <c r="G92" s="57"/>
      <c r="H92" s="57"/>
      <c r="I92" s="57"/>
      <c r="J92" s="57">
        <f t="shared" si="10"/>
        <v>0</v>
      </c>
      <c r="K92" s="56">
        <f t="shared" si="11"/>
        <v>0</v>
      </c>
      <c r="L92" s="54">
        <f t="shared" si="12"/>
        <v>0</v>
      </c>
      <c r="M92" s="54">
        <f t="shared" si="13"/>
        <v>0</v>
      </c>
      <c r="N92" s="54">
        <f t="shared" si="9"/>
        <v>0</v>
      </c>
      <c r="O92" s="54">
        <v>0</v>
      </c>
      <c r="P92" s="56"/>
    </row>
    <row r="93" spans="1:16" s="68" customFormat="1" x14ac:dyDescent="0.2">
      <c r="A93" s="59">
        <f t="shared" si="14"/>
        <v>88</v>
      </c>
      <c r="B93" s="57" t="s">
        <v>585</v>
      </c>
      <c r="C93" s="57">
        <v>2006.4</v>
      </c>
      <c r="D93" s="57"/>
      <c r="E93" s="57"/>
      <c r="F93" s="57">
        <f t="shared" si="8"/>
        <v>2006.4</v>
      </c>
      <c r="G93" s="57">
        <v>45</v>
      </c>
      <c r="H93" s="57"/>
      <c r="I93" s="57"/>
      <c r="J93" s="57">
        <f t="shared" si="10"/>
        <v>45</v>
      </c>
      <c r="K93" s="56">
        <f t="shared" si="11"/>
        <v>5.4263814960390989E-2</v>
      </c>
      <c r="L93" s="54">
        <f t="shared" si="12"/>
        <v>199.69083905423884</v>
      </c>
      <c r="M93" s="54">
        <f t="shared" si="13"/>
        <v>43.931984591932547</v>
      </c>
      <c r="N93" s="54">
        <f t="shared" si="9"/>
        <v>87.26489666670237</v>
      </c>
      <c r="O93" s="54">
        <v>35.415507633417825</v>
      </c>
      <c r="P93" s="56">
        <f>(L93+M93+N93+O93)/F93</f>
        <v>0.18256739829859028</v>
      </c>
    </row>
    <row r="94" spans="1:16" s="68" customFormat="1" x14ac:dyDescent="0.2">
      <c r="A94" s="59">
        <f t="shared" si="14"/>
        <v>89</v>
      </c>
      <c r="B94" s="57" t="s">
        <v>586</v>
      </c>
      <c r="C94" s="57">
        <v>3433.2</v>
      </c>
      <c r="D94" s="57">
        <v>78</v>
      </c>
      <c r="E94" s="57"/>
      <c r="F94" s="57">
        <f t="shared" si="8"/>
        <v>3511.2</v>
      </c>
      <c r="G94" s="57">
        <v>73</v>
      </c>
      <c r="H94" s="57"/>
      <c r="I94" s="57">
        <v>1</v>
      </c>
      <c r="J94" s="57">
        <f t="shared" si="10"/>
        <v>74</v>
      </c>
      <c r="K94" s="56">
        <f t="shared" si="11"/>
        <v>9.4961676180684226E-2</v>
      </c>
      <c r="L94" s="54">
        <f t="shared" si="12"/>
        <v>349.45896834491793</v>
      </c>
      <c r="M94" s="54">
        <f t="shared" si="13"/>
        <v>76.880973035881951</v>
      </c>
      <c r="N94" s="54">
        <f t="shared" si="9"/>
        <v>152.71356916672914</v>
      </c>
      <c r="O94" s="54">
        <v>61.977138358481184</v>
      </c>
      <c r="P94" s="56">
        <f>(L94+M94+N94+O94)/F94</f>
        <v>0.18256739829859028</v>
      </c>
    </row>
    <row r="95" spans="1:16" s="68" customFormat="1" x14ac:dyDescent="0.2">
      <c r="A95" s="59">
        <f t="shared" si="14"/>
        <v>90</v>
      </c>
      <c r="B95" s="57" t="s">
        <v>587</v>
      </c>
      <c r="C95" s="57"/>
      <c r="D95" s="57"/>
      <c r="E95" s="57">
        <v>27.3</v>
      </c>
      <c r="F95" s="57">
        <f t="shared" si="8"/>
        <v>27.3</v>
      </c>
      <c r="G95" s="57"/>
      <c r="H95" s="57"/>
      <c r="I95" s="57"/>
      <c r="J95" s="57">
        <f t="shared" si="10"/>
        <v>0</v>
      </c>
      <c r="K95" s="56">
        <f t="shared" si="11"/>
        <v>7.3833839135699461E-4</v>
      </c>
      <c r="L95" s="54">
        <f t="shared" si="12"/>
        <v>2.7170852801937402</v>
      </c>
      <c r="M95" s="54">
        <f t="shared" si="13"/>
        <v>0.59775876164262287</v>
      </c>
      <c r="N95" s="54">
        <f t="shared" si="9"/>
        <v>1.1873662674446646</v>
      </c>
      <c r="O95" s="54">
        <v>0.48187966427048784</v>
      </c>
      <c r="P95" s="56">
        <f>(L95+M95+N95+O95)/F95</f>
        <v>0.18256739829859028</v>
      </c>
    </row>
    <row r="96" spans="1:16" s="68" customFormat="1" x14ac:dyDescent="0.2">
      <c r="A96" s="59">
        <f t="shared" si="14"/>
        <v>91</v>
      </c>
      <c r="B96" s="57" t="s">
        <v>588</v>
      </c>
      <c r="C96" s="57"/>
      <c r="D96" s="57">
        <v>88.2</v>
      </c>
      <c r="E96" s="57"/>
      <c r="F96" s="57">
        <f t="shared" si="8"/>
        <v>88.2</v>
      </c>
      <c r="G96" s="57"/>
      <c r="H96" s="57"/>
      <c r="I96" s="57"/>
      <c r="J96" s="57">
        <f t="shared" si="10"/>
        <v>0</v>
      </c>
      <c r="K96" s="56">
        <f t="shared" si="11"/>
        <v>2.3854009566918288E-3</v>
      </c>
      <c r="L96" s="54">
        <f t="shared" si="12"/>
        <v>8.7782755206259306</v>
      </c>
      <c r="M96" s="54">
        <f t="shared" si="13"/>
        <v>1.9312206145377047</v>
      </c>
      <c r="N96" s="54">
        <f t="shared" si="9"/>
        <v>3.8361064025135319</v>
      </c>
      <c r="O96" s="54">
        <v>1.5568419922584991</v>
      </c>
      <c r="P96" s="56">
        <f>(L96+M96+N96+O96)/F96</f>
        <v>0.18256739829859028</v>
      </c>
    </row>
    <row r="97" spans="1:16" s="68" customFormat="1" x14ac:dyDescent="0.2">
      <c r="A97" s="59">
        <f t="shared" si="14"/>
        <v>92</v>
      </c>
      <c r="B97" s="57" t="s">
        <v>589</v>
      </c>
      <c r="C97" s="57"/>
      <c r="D97" s="57">
        <v>30.4</v>
      </c>
      <c r="E97" s="57"/>
      <c r="F97" s="57">
        <f t="shared" si="8"/>
        <v>30.4</v>
      </c>
      <c r="G97" s="57"/>
      <c r="H97" s="57"/>
      <c r="I97" s="57"/>
      <c r="J97" s="57">
        <f t="shared" si="10"/>
        <v>0</v>
      </c>
      <c r="K97" s="56">
        <f t="shared" si="11"/>
        <v>8.2217901455137858E-4</v>
      </c>
      <c r="L97" s="54">
        <f t="shared" si="12"/>
        <v>3.0256187735490734</v>
      </c>
      <c r="M97" s="54">
        <f t="shared" si="13"/>
        <v>0.66563613018079615</v>
      </c>
      <c r="N97" s="54">
        <f t="shared" si="9"/>
        <v>1.3221954040409452</v>
      </c>
      <c r="O97" s="54">
        <v>0.53659860050633068</v>
      </c>
      <c r="P97" s="56">
        <f>(L97+M97+N97+O97)/F97</f>
        <v>0.18256739829859031</v>
      </c>
    </row>
    <row r="98" spans="1:16" s="68" customFormat="1" x14ac:dyDescent="0.2">
      <c r="A98" s="59">
        <f t="shared" si="14"/>
        <v>93</v>
      </c>
      <c r="B98" s="57" t="s">
        <v>590</v>
      </c>
      <c r="C98" s="57"/>
      <c r="D98" s="57"/>
      <c r="E98" s="57"/>
      <c r="F98" s="57">
        <f t="shared" si="8"/>
        <v>0</v>
      </c>
      <c r="G98" s="57"/>
      <c r="H98" s="57"/>
      <c r="I98" s="57"/>
      <c r="J98" s="57">
        <f t="shared" si="10"/>
        <v>0</v>
      </c>
      <c r="K98" s="56">
        <f t="shared" si="11"/>
        <v>0</v>
      </c>
      <c r="L98" s="54">
        <f t="shared" si="12"/>
        <v>0</v>
      </c>
      <c r="M98" s="54">
        <f t="shared" si="13"/>
        <v>0</v>
      </c>
      <c r="N98" s="54">
        <f t="shared" si="9"/>
        <v>0</v>
      </c>
      <c r="O98" s="54">
        <v>0</v>
      </c>
      <c r="P98" s="56"/>
    </row>
    <row r="99" spans="1:16" s="68" customFormat="1" x14ac:dyDescent="0.2">
      <c r="A99" s="59">
        <f t="shared" si="14"/>
        <v>94</v>
      </c>
      <c r="B99" s="57" t="s">
        <v>591</v>
      </c>
      <c r="C99" s="57"/>
      <c r="D99" s="57"/>
      <c r="E99" s="57"/>
      <c r="F99" s="57">
        <f t="shared" si="8"/>
        <v>0</v>
      </c>
      <c r="G99" s="57"/>
      <c r="H99" s="57"/>
      <c r="I99" s="57"/>
      <c r="J99" s="57">
        <f t="shared" si="10"/>
        <v>0</v>
      </c>
      <c r="K99" s="56">
        <f t="shared" si="11"/>
        <v>0</v>
      </c>
      <c r="L99" s="54">
        <f t="shared" si="12"/>
        <v>0</v>
      </c>
      <c r="M99" s="54">
        <f t="shared" si="13"/>
        <v>0</v>
      </c>
      <c r="N99" s="54">
        <f t="shared" si="9"/>
        <v>0</v>
      </c>
      <c r="O99" s="54">
        <v>0</v>
      </c>
      <c r="P99" s="56"/>
    </row>
    <row r="100" spans="1:16" s="68" customFormat="1" x14ac:dyDescent="0.2">
      <c r="A100" s="59">
        <f t="shared" si="14"/>
        <v>95</v>
      </c>
      <c r="B100" s="57" t="s">
        <v>592</v>
      </c>
      <c r="C100" s="57"/>
      <c r="D100" s="57"/>
      <c r="E100" s="57"/>
      <c r="F100" s="57">
        <f t="shared" si="8"/>
        <v>0</v>
      </c>
      <c r="G100" s="57"/>
      <c r="H100" s="57"/>
      <c r="I100" s="57"/>
      <c r="J100" s="57">
        <f t="shared" si="10"/>
        <v>0</v>
      </c>
      <c r="K100" s="56">
        <f t="shared" si="11"/>
        <v>0</v>
      </c>
      <c r="L100" s="54">
        <f t="shared" si="12"/>
        <v>0</v>
      </c>
      <c r="M100" s="54">
        <f t="shared" si="13"/>
        <v>0</v>
      </c>
      <c r="N100" s="54">
        <f t="shared" si="9"/>
        <v>0</v>
      </c>
      <c r="O100" s="54">
        <v>0</v>
      </c>
      <c r="P100" s="56"/>
    </row>
    <row r="101" spans="1:16" s="68" customFormat="1" x14ac:dyDescent="0.2">
      <c r="A101" s="59">
        <f t="shared" si="14"/>
        <v>96</v>
      </c>
      <c r="B101" s="57" t="s">
        <v>593</v>
      </c>
      <c r="C101" s="57"/>
      <c r="D101" s="57"/>
      <c r="E101" s="57"/>
      <c r="F101" s="57">
        <f t="shared" si="8"/>
        <v>0</v>
      </c>
      <c r="G101" s="57"/>
      <c r="H101" s="57"/>
      <c r="I101" s="57"/>
      <c r="J101" s="57">
        <f t="shared" si="10"/>
        <v>0</v>
      </c>
      <c r="K101" s="56">
        <f t="shared" si="11"/>
        <v>0</v>
      </c>
      <c r="L101" s="54">
        <f t="shared" si="12"/>
        <v>0</v>
      </c>
      <c r="M101" s="54">
        <f t="shared" si="13"/>
        <v>0</v>
      </c>
      <c r="N101" s="54">
        <f t="shared" si="9"/>
        <v>0</v>
      </c>
      <c r="O101" s="54">
        <v>0</v>
      </c>
      <c r="P101" s="56"/>
    </row>
    <row r="102" spans="1:16" s="68" customFormat="1" x14ac:dyDescent="0.2">
      <c r="A102" s="59">
        <f t="shared" si="14"/>
        <v>97</v>
      </c>
      <c r="B102" s="57" t="s">
        <v>594</v>
      </c>
      <c r="C102" s="57"/>
      <c r="D102" s="57"/>
      <c r="E102" s="57">
        <v>55.3</v>
      </c>
      <c r="F102" s="57">
        <f t="shared" si="8"/>
        <v>55.3</v>
      </c>
      <c r="G102" s="57"/>
      <c r="H102" s="57"/>
      <c r="I102" s="57"/>
      <c r="J102" s="57">
        <f t="shared" si="10"/>
        <v>0</v>
      </c>
      <c r="K102" s="56">
        <f t="shared" si="11"/>
        <v>1.4956085363385275E-3</v>
      </c>
      <c r="L102" s="54">
        <f t="shared" si="12"/>
        <v>5.5038394137257809</v>
      </c>
      <c r="M102" s="54">
        <f t="shared" si="13"/>
        <v>1.2108446710196719</v>
      </c>
      <c r="N102" s="54">
        <f t="shared" si="9"/>
        <v>2.4051778237981662</v>
      </c>
      <c r="O102" s="54">
        <v>0.97611521736842388</v>
      </c>
      <c r="P102" s="56">
        <f>(L102+M102+N102+O102)/F102</f>
        <v>0.18256739829859031</v>
      </c>
    </row>
    <row r="103" spans="1:16" s="68" customFormat="1" x14ac:dyDescent="0.2">
      <c r="A103" s="59">
        <f t="shared" si="14"/>
        <v>98</v>
      </c>
      <c r="B103" s="57" t="s">
        <v>595</v>
      </c>
      <c r="C103" s="57"/>
      <c r="D103" s="57"/>
      <c r="E103" s="57"/>
      <c r="F103" s="57">
        <f t="shared" si="8"/>
        <v>0</v>
      </c>
      <c r="G103" s="57"/>
      <c r="H103" s="57"/>
      <c r="I103" s="57"/>
      <c r="J103" s="57">
        <f t="shared" si="10"/>
        <v>0</v>
      </c>
      <c r="K103" s="56">
        <f t="shared" si="11"/>
        <v>0</v>
      </c>
      <c r="L103" s="54">
        <f t="shared" si="12"/>
        <v>0</v>
      </c>
      <c r="M103" s="54">
        <f t="shared" si="13"/>
        <v>0</v>
      </c>
      <c r="N103" s="54">
        <f t="shared" si="9"/>
        <v>0</v>
      </c>
      <c r="O103" s="54">
        <v>0</v>
      </c>
      <c r="P103" s="56"/>
    </row>
    <row r="104" spans="1:16" s="68" customFormat="1" x14ac:dyDescent="0.2">
      <c r="A104" s="59">
        <f t="shared" si="14"/>
        <v>99</v>
      </c>
      <c r="B104" s="57" t="s">
        <v>596</v>
      </c>
      <c r="C104" s="57"/>
      <c r="D104" s="57"/>
      <c r="E104" s="57">
        <v>31.1</v>
      </c>
      <c r="F104" s="57">
        <f t="shared" si="8"/>
        <v>31.1</v>
      </c>
      <c r="G104" s="57"/>
      <c r="H104" s="57"/>
      <c r="I104" s="57"/>
      <c r="J104" s="57">
        <f t="shared" si="10"/>
        <v>0</v>
      </c>
      <c r="K104" s="56">
        <f t="shared" si="11"/>
        <v>8.4111076817591692E-4</v>
      </c>
      <c r="L104" s="54">
        <f t="shared" si="12"/>
        <v>3.0952876268873744</v>
      </c>
      <c r="M104" s="54">
        <f t="shared" si="13"/>
        <v>0.68096327791522238</v>
      </c>
      <c r="N104" s="54">
        <f t="shared" si="9"/>
        <v>1.3526406929497825</v>
      </c>
      <c r="O104" s="54">
        <v>0.54895448933377922</v>
      </c>
      <c r="P104" s="56">
        <f>(L104+M104+N104+O104)/F104</f>
        <v>0.18256739829859026</v>
      </c>
    </row>
    <row r="105" spans="1:16" s="68" customFormat="1" x14ac:dyDescent="0.2">
      <c r="A105" s="59">
        <f t="shared" si="14"/>
        <v>100</v>
      </c>
      <c r="B105" s="57" t="s">
        <v>597</v>
      </c>
      <c r="C105" s="57"/>
      <c r="D105" s="57"/>
      <c r="E105" s="57"/>
      <c r="F105" s="57">
        <f t="shared" si="8"/>
        <v>0</v>
      </c>
      <c r="G105" s="57"/>
      <c r="H105" s="57"/>
      <c r="I105" s="57"/>
      <c r="J105" s="57">
        <f t="shared" si="10"/>
        <v>0</v>
      </c>
      <c r="K105" s="56">
        <f t="shared" si="11"/>
        <v>0</v>
      </c>
      <c r="L105" s="54">
        <f t="shared" si="12"/>
        <v>0</v>
      </c>
      <c r="M105" s="54">
        <f t="shared" si="13"/>
        <v>0</v>
      </c>
      <c r="N105" s="54">
        <f t="shared" si="9"/>
        <v>0</v>
      </c>
      <c r="O105" s="54">
        <v>0</v>
      </c>
      <c r="P105" s="56"/>
    </row>
    <row r="106" spans="1:16" s="68" customFormat="1" x14ac:dyDescent="0.2">
      <c r="A106" s="59">
        <f t="shared" si="14"/>
        <v>101</v>
      </c>
      <c r="B106" s="57" t="s">
        <v>598</v>
      </c>
      <c r="C106" s="57"/>
      <c r="D106" s="57"/>
      <c r="E106" s="57"/>
      <c r="F106" s="57">
        <f t="shared" si="8"/>
        <v>0</v>
      </c>
      <c r="G106" s="57"/>
      <c r="H106" s="57"/>
      <c r="I106" s="57"/>
      <c r="J106" s="57">
        <f t="shared" si="10"/>
        <v>0</v>
      </c>
      <c r="K106" s="56">
        <f t="shared" si="11"/>
        <v>0</v>
      </c>
      <c r="L106" s="54">
        <f t="shared" si="12"/>
        <v>0</v>
      </c>
      <c r="M106" s="54">
        <f t="shared" si="13"/>
        <v>0</v>
      </c>
      <c r="N106" s="54">
        <f t="shared" si="9"/>
        <v>0</v>
      </c>
      <c r="O106" s="54">
        <v>0</v>
      </c>
      <c r="P106" s="56"/>
    </row>
    <row r="107" spans="1:16" s="68" customFormat="1" x14ac:dyDescent="0.2">
      <c r="A107" s="59">
        <f t="shared" si="14"/>
        <v>102</v>
      </c>
      <c r="B107" s="57" t="s">
        <v>599</v>
      </c>
      <c r="C107" s="57"/>
      <c r="D107" s="57">
        <v>25.4</v>
      </c>
      <c r="E107" s="57"/>
      <c r="F107" s="57">
        <f t="shared" si="8"/>
        <v>25.4</v>
      </c>
      <c r="G107" s="57"/>
      <c r="H107" s="57"/>
      <c r="I107" s="57"/>
      <c r="J107" s="57">
        <f t="shared" si="10"/>
        <v>0</v>
      </c>
      <c r="K107" s="56">
        <f t="shared" si="11"/>
        <v>6.8695220294753335E-4</v>
      </c>
      <c r="L107" s="54">
        <f t="shared" si="12"/>
        <v>2.5279841068469229</v>
      </c>
      <c r="M107" s="54">
        <f t="shared" si="13"/>
        <v>0.55615650350632306</v>
      </c>
      <c r="N107" s="54">
        <f t="shared" si="9"/>
        <v>1.1047290546921054</v>
      </c>
      <c r="O107" s="54">
        <v>0.44834225173884212</v>
      </c>
      <c r="P107" s="56">
        <f>(L107+M107+N107+O107)/F107</f>
        <v>0.18256739829859028</v>
      </c>
    </row>
    <row r="108" spans="1:16" s="68" customFormat="1" x14ac:dyDescent="0.2">
      <c r="A108" s="59">
        <f t="shared" si="14"/>
        <v>103</v>
      </c>
      <c r="B108" s="57" t="s">
        <v>600</v>
      </c>
      <c r="C108" s="57"/>
      <c r="D108" s="57"/>
      <c r="E108" s="57"/>
      <c r="F108" s="57">
        <f t="shared" si="8"/>
        <v>0</v>
      </c>
      <c r="G108" s="57"/>
      <c r="H108" s="57"/>
      <c r="I108" s="57"/>
      <c r="J108" s="57">
        <f t="shared" si="10"/>
        <v>0</v>
      </c>
      <c r="K108" s="56">
        <f t="shared" si="11"/>
        <v>0</v>
      </c>
      <c r="L108" s="54">
        <f t="shared" si="12"/>
        <v>0</v>
      </c>
      <c r="M108" s="54">
        <f t="shared" si="13"/>
        <v>0</v>
      </c>
      <c r="N108" s="54">
        <f t="shared" si="9"/>
        <v>0</v>
      </c>
      <c r="O108" s="54">
        <v>0</v>
      </c>
      <c r="P108" s="56"/>
    </row>
    <row r="109" spans="1:16" s="68" customFormat="1" x14ac:dyDescent="0.2">
      <c r="A109" s="59">
        <f t="shared" si="14"/>
        <v>104</v>
      </c>
      <c r="B109" s="57" t="s">
        <v>601</v>
      </c>
      <c r="C109" s="57"/>
      <c r="D109" s="57"/>
      <c r="E109" s="57"/>
      <c r="F109" s="57">
        <f t="shared" si="8"/>
        <v>0</v>
      </c>
      <c r="G109" s="57"/>
      <c r="H109" s="57"/>
      <c r="I109" s="57"/>
      <c r="J109" s="57">
        <f t="shared" si="10"/>
        <v>0</v>
      </c>
      <c r="K109" s="56">
        <f t="shared" si="11"/>
        <v>0</v>
      </c>
      <c r="L109" s="54">
        <f t="shared" si="12"/>
        <v>0</v>
      </c>
      <c r="M109" s="54">
        <f t="shared" si="13"/>
        <v>0</v>
      </c>
      <c r="N109" s="54">
        <f t="shared" si="9"/>
        <v>0</v>
      </c>
      <c r="O109" s="54">
        <v>0</v>
      </c>
      <c r="P109" s="56"/>
    </row>
    <row r="110" spans="1:16" s="68" customFormat="1" x14ac:dyDescent="0.2">
      <c r="A110" s="59">
        <f t="shared" si="14"/>
        <v>105</v>
      </c>
      <c r="B110" s="57" t="s">
        <v>602</v>
      </c>
      <c r="C110" s="57"/>
      <c r="D110" s="57"/>
      <c r="E110" s="57"/>
      <c r="F110" s="57">
        <f t="shared" si="8"/>
        <v>0</v>
      </c>
      <c r="G110" s="57"/>
      <c r="H110" s="57"/>
      <c r="I110" s="57"/>
      <c r="J110" s="57">
        <f t="shared" si="10"/>
        <v>0</v>
      </c>
      <c r="K110" s="56">
        <f t="shared" si="11"/>
        <v>0</v>
      </c>
      <c r="L110" s="54">
        <f t="shared" si="12"/>
        <v>0</v>
      </c>
      <c r="M110" s="54">
        <f t="shared" si="13"/>
        <v>0</v>
      </c>
      <c r="N110" s="54">
        <f t="shared" si="9"/>
        <v>0</v>
      </c>
      <c r="O110" s="54">
        <v>0</v>
      </c>
      <c r="P110" s="56"/>
    </row>
    <row r="111" spans="1:16" s="68" customFormat="1" x14ac:dyDescent="0.2">
      <c r="A111" s="59">
        <f t="shared" si="14"/>
        <v>106</v>
      </c>
      <c r="B111" s="57" t="s">
        <v>603</v>
      </c>
      <c r="C111" s="57"/>
      <c r="D111" s="57">
        <v>41.3</v>
      </c>
      <c r="E111" s="57"/>
      <c r="F111" s="57">
        <f t="shared" si="8"/>
        <v>41.3</v>
      </c>
      <c r="G111" s="57"/>
      <c r="H111" s="57"/>
      <c r="I111" s="57"/>
      <c r="J111" s="57">
        <f t="shared" si="10"/>
        <v>0</v>
      </c>
      <c r="K111" s="56">
        <f t="shared" si="11"/>
        <v>1.116973463847761E-3</v>
      </c>
      <c r="L111" s="54">
        <f t="shared" si="12"/>
        <v>4.1104623469597605</v>
      </c>
      <c r="M111" s="54">
        <f t="shared" si="13"/>
        <v>0.90430171633114731</v>
      </c>
      <c r="N111" s="54">
        <f t="shared" si="9"/>
        <v>1.7962720456214154</v>
      </c>
      <c r="O111" s="54">
        <v>0.72899744081945583</v>
      </c>
      <c r="P111" s="56">
        <f>(L111+M111+N111+O111)/F111</f>
        <v>0.18256739829859031</v>
      </c>
    </row>
    <row r="112" spans="1:16" s="68" customFormat="1" x14ac:dyDescent="0.2">
      <c r="A112" s="59">
        <f t="shared" si="14"/>
        <v>107</v>
      </c>
      <c r="B112" s="57" t="s">
        <v>604</v>
      </c>
      <c r="C112" s="57"/>
      <c r="D112" s="57"/>
      <c r="E112" s="57"/>
      <c r="F112" s="57">
        <f t="shared" si="8"/>
        <v>0</v>
      </c>
      <c r="G112" s="57"/>
      <c r="H112" s="57"/>
      <c r="I112" s="57"/>
      <c r="J112" s="57">
        <f t="shared" si="10"/>
        <v>0</v>
      </c>
      <c r="K112" s="56">
        <f t="shared" si="11"/>
        <v>0</v>
      </c>
      <c r="L112" s="54">
        <f t="shared" si="12"/>
        <v>0</v>
      </c>
      <c r="M112" s="54">
        <f t="shared" si="13"/>
        <v>0</v>
      </c>
      <c r="N112" s="54">
        <f t="shared" si="9"/>
        <v>0</v>
      </c>
      <c r="O112" s="54">
        <v>0</v>
      </c>
      <c r="P112" s="56"/>
    </row>
    <row r="113" spans="1:16" s="68" customFormat="1" x14ac:dyDescent="0.2">
      <c r="A113" s="59">
        <f t="shared" si="14"/>
        <v>108</v>
      </c>
      <c r="B113" s="57" t="s">
        <v>605</v>
      </c>
      <c r="C113" s="57"/>
      <c r="D113" s="57"/>
      <c r="E113" s="57"/>
      <c r="F113" s="57">
        <f t="shared" si="8"/>
        <v>0</v>
      </c>
      <c r="G113" s="57"/>
      <c r="H113" s="57"/>
      <c r="I113" s="57"/>
      <c r="J113" s="57">
        <f t="shared" si="10"/>
        <v>0</v>
      </c>
      <c r="K113" s="56">
        <f t="shared" si="11"/>
        <v>0</v>
      </c>
      <c r="L113" s="54">
        <f t="shared" si="12"/>
        <v>0</v>
      </c>
      <c r="M113" s="54">
        <f t="shared" si="13"/>
        <v>0</v>
      </c>
      <c r="N113" s="54">
        <f t="shared" si="9"/>
        <v>0</v>
      </c>
      <c r="O113" s="54">
        <v>0</v>
      </c>
      <c r="P113" s="56"/>
    </row>
    <row r="114" spans="1:16" s="68" customFormat="1" x14ac:dyDescent="0.2">
      <c r="A114" s="59">
        <f t="shared" si="14"/>
        <v>109</v>
      </c>
      <c r="B114" s="57" t="s">
        <v>606</v>
      </c>
      <c r="C114" s="57"/>
      <c r="D114" s="57"/>
      <c r="E114" s="57"/>
      <c r="F114" s="57">
        <f t="shared" si="8"/>
        <v>0</v>
      </c>
      <c r="G114" s="57"/>
      <c r="H114" s="57"/>
      <c r="I114" s="57"/>
      <c r="J114" s="57">
        <f t="shared" si="10"/>
        <v>0</v>
      </c>
      <c r="K114" s="56">
        <f t="shared" si="11"/>
        <v>0</v>
      </c>
      <c r="L114" s="54">
        <f t="shared" si="12"/>
        <v>0</v>
      </c>
      <c r="M114" s="54">
        <f t="shared" si="13"/>
        <v>0</v>
      </c>
      <c r="N114" s="54">
        <f t="shared" si="9"/>
        <v>0</v>
      </c>
      <c r="O114" s="54">
        <v>0</v>
      </c>
      <c r="P114" s="56"/>
    </row>
    <row r="115" spans="1:16" s="68" customFormat="1" x14ac:dyDescent="0.2">
      <c r="A115" s="59">
        <f t="shared" si="14"/>
        <v>110</v>
      </c>
      <c r="B115" s="57" t="s">
        <v>607</v>
      </c>
      <c r="C115" s="57"/>
      <c r="D115" s="57"/>
      <c r="E115" s="57"/>
      <c r="F115" s="57">
        <f t="shared" si="8"/>
        <v>0</v>
      </c>
      <c r="G115" s="57"/>
      <c r="H115" s="57"/>
      <c r="I115" s="57"/>
      <c r="J115" s="57">
        <f t="shared" si="10"/>
        <v>0</v>
      </c>
      <c r="K115" s="56">
        <f t="shared" si="11"/>
        <v>0</v>
      </c>
      <c r="L115" s="54">
        <f t="shared" si="12"/>
        <v>0</v>
      </c>
      <c r="M115" s="54">
        <f t="shared" si="13"/>
        <v>0</v>
      </c>
      <c r="N115" s="54">
        <f t="shared" si="9"/>
        <v>0</v>
      </c>
      <c r="O115" s="54">
        <v>0</v>
      </c>
      <c r="P115" s="56"/>
    </row>
    <row r="116" spans="1:16" s="68" customFormat="1" x14ac:dyDescent="0.2">
      <c r="A116" s="59">
        <f t="shared" si="14"/>
        <v>111</v>
      </c>
      <c r="B116" s="57" t="s">
        <v>608</v>
      </c>
      <c r="C116" s="57">
        <v>1561.8</v>
      </c>
      <c r="D116" s="57"/>
      <c r="E116" s="57"/>
      <c r="F116" s="57">
        <f t="shared" si="8"/>
        <v>1561.8</v>
      </c>
      <c r="G116" s="57">
        <v>23</v>
      </c>
      <c r="H116" s="57"/>
      <c r="I116" s="57"/>
      <c r="J116" s="57">
        <f t="shared" si="10"/>
        <v>23</v>
      </c>
      <c r="K116" s="56">
        <f t="shared" si="11"/>
        <v>4.2239446872577073E-2</v>
      </c>
      <c r="L116" s="54">
        <f t="shared" si="12"/>
        <v>155.44116449108364</v>
      </c>
      <c r="M116" s="54">
        <f t="shared" si="13"/>
        <v>34.197056188038403</v>
      </c>
      <c r="N116" s="54">
        <f t="shared" si="9"/>
        <v>67.927788882603551</v>
      </c>
      <c r="O116" s="54">
        <v>27.567753101012737</v>
      </c>
      <c r="P116" s="56">
        <f>(L116+M116+N116+O116)/F116</f>
        <v>0.18256739829859031</v>
      </c>
    </row>
    <row r="117" spans="1:16" s="68" customFormat="1" x14ac:dyDescent="0.2">
      <c r="A117" s="59">
        <f t="shared" si="14"/>
        <v>112</v>
      </c>
      <c r="B117" s="57" t="s">
        <v>610</v>
      </c>
      <c r="C117" s="57"/>
      <c r="D117" s="57"/>
      <c r="E117" s="57"/>
      <c r="F117" s="57">
        <f t="shared" si="8"/>
        <v>0</v>
      </c>
      <c r="G117" s="57"/>
      <c r="H117" s="57"/>
      <c r="I117" s="57"/>
      <c r="J117" s="57">
        <f t="shared" si="10"/>
        <v>0</v>
      </c>
      <c r="K117" s="56">
        <f t="shared" si="11"/>
        <v>0</v>
      </c>
      <c r="L117" s="54">
        <f t="shared" si="12"/>
        <v>0</v>
      </c>
      <c r="M117" s="54">
        <f t="shared" si="13"/>
        <v>0</v>
      </c>
      <c r="N117" s="54">
        <f t="shared" si="9"/>
        <v>0</v>
      </c>
      <c r="O117" s="54">
        <v>0</v>
      </c>
      <c r="P117" s="56"/>
    </row>
    <row r="118" spans="1:16" s="68" customFormat="1" x14ac:dyDescent="0.2">
      <c r="A118" s="59">
        <f t="shared" si="14"/>
        <v>113</v>
      </c>
      <c r="B118" s="57" t="s">
        <v>611</v>
      </c>
      <c r="C118" s="57">
        <v>1267.5999999999999</v>
      </c>
      <c r="D118" s="57"/>
      <c r="E118" s="57">
        <v>90.9</v>
      </c>
      <c r="F118" s="57">
        <f t="shared" si="8"/>
        <v>1358.5</v>
      </c>
      <c r="G118" s="57">
        <v>16</v>
      </c>
      <c r="H118" s="57"/>
      <c r="I118" s="57">
        <v>1</v>
      </c>
      <c r="J118" s="57">
        <f t="shared" si="10"/>
        <v>17</v>
      </c>
      <c r="K118" s="56">
        <f t="shared" si="11"/>
        <v>3.6741124712764729E-2</v>
      </c>
      <c r="L118" s="54">
        <f t="shared" si="12"/>
        <v>135.20733894297419</v>
      </c>
      <c r="M118" s="54">
        <f t="shared" si="13"/>
        <v>29.745614567454322</v>
      </c>
      <c r="N118" s="54">
        <f t="shared" si="9"/>
        <v>59.085607118079722</v>
      </c>
      <c r="O118" s="54">
        <v>23.979249960126655</v>
      </c>
      <c r="P118" s="56">
        <f>(L118+M118+N118+O118)/F118</f>
        <v>0.18256739829859026</v>
      </c>
    </row>
    <row r="119" spans="1:16" s="68" customFormat="1" x14ac:dyDescent="0.2">
      <c r="A119" s="59">
        <f t="shared" si="14"/>
        <v>114</v>
      </c>
      <c r="B119" s="57" t="s">
        <v>612</v>
      </c>
      <c r="C119" s="57"/>
      <c r="D119" s="57"/>
      <c r="E119" s="57"/>
      <c r="F119" s="57">
        <f t="shared" si="8"/>
        <v>0</v>
      </c>
      <c r="G119" s="57"/>
      <c r="H119" s="57"/>
      <c r="I119" s="57"/>
      <c r="J119" s="57">
        <f t="shared" si="10"/>
        <v>0</v>
      </c>
      <c r="K119" s="56">
        <f t="shared" si="11"/>
        <v>0</v>
      </c>
      <c r="L119" s="54">
        <f t="shared" si="12"/>
        <v>0</v>
      </c>
      <c r="M119" s="54">
        <f t="shared" si="13"/>
        <v>0</v>
      </c>
      <c r="N119" s="54">
        <f t="shared" si="9"/>
        <v>0</v>
      </c>
      <c r="O119" s="54">
        <v>0</v>
      </c>
      <c r="P119" s="56"/>
    </row>
    <row r="120" spans="1:16" s="68" customFormat="1" x14ac:dyDescent="0.2">
      <c r="A120" s="59">
        <f t="shared" si="14"/>
        <v>115</v>
      </c>
      <c r="B120" s="57" t="s">
        <v>613</v>
      </c>
      <c r="C120" s="57">
        <v>270.39999999999998</v>
      </c>
      <c r="D120" s="57"/>
      <c r="E120" s="57"/>
      <c r="F120" s="57">
        <f t="shared" si="8"/>
        <v>270.39999999999998</v>
      </c>
      <c r="G120" s="57">
        <v>6</v>
      </c>
      <c r="H120" s="57"/>
      <c r="I120" s="57"/>
      <c r="J120" s="57">
        <f t="shared" si="10"/>
        <v>6</v>
      </c>
      <c r="K120" s="56">
        <f t="shared" si="11"/>
        <v>7.313065971535946E-3</v>
      </c>
      <c r="L120" s="54">
        <f t="shared" si="12"/>
        <v>26.91208277525228</v>
      </c>
      <c r="M120" s="54">
        <f t="shared" si="13"/>
        <v>5.9206582105555015</v>
      </c>
      <c r="N120" s="54">
        <f t="shared" si="9"/>
        <v>11.760580172785247</v>
      </c>
      <c r="O120" s="54">
        <v>4.7729033413457831</v>
      </c>
      <c r="P120" s="56">
        <f>(L120+M120+N120+O120)/F120</f>
        <v>0.18256739829859028</v>
      </c>
    </row>
    <row r="121" spans="1:16" s="68" customFormat="1" x14ac:dyDescent="0.2">
      <c r="A121" s="59">
        <f t="shared" si="14"/>
        <v>116</v>
      </c>
      <c r="B121" s="57" t="s">
        <v>614</v>
      </c>
      <c r="C121" s="57"/>
      <c r="D121" s="57">
        <v>29.8</v>
      </c>
      <c r="E121" s="57"/>
      <c r="F121" s="57">
        <f t="shared" si="8"/>
        <v>29.8</v>
      </c>
      <c r="G121" s="57"/>
      <c r="H121" s="57"/>
      <c r="I121" s="57"/>
      <c r="J121" s="57">
        <f t="shared" si="10"/>
        <v>0</v>
      </c>
      <c r="K121" s="56">
        <f t="shared" si="11"/>
        <v>8.0595179715891717E-4</v>
      </c>
      <c r="L121" s="54">
        <f t="shared" si="12"/>
        <v>2.9659026135448152</v>
      </c>
      <c r="M121" s="54">
        <f t="shared" si="13"/>
        <v>0.6524985749798593</v>
      </c>
      <c r="N121" s="54">
        <f t="shared" si="9"/>
        <v>1.2960994421190843</v>
      </c>
      <c r="O121" s="54">
        <v>0.52600783865423206</v>
      </c>
      <c r="P121" s="56">
        <f>(L121+M121+N121+O121)/F121</f>
        <v>0.18256739829859031</v>
      </c>
    </row>
    <row r="122" spans="1:16" s="68" customFormat="1" x14ac:dyDescent="0.2">
      <c r="A122" s="59">
        <f t="shared" si="14"/>
        <v>117</v>
      </c>
      <c r="B122" s="57" t="s">
        <v>615</v>
      </c>
      <c r="C122" s="57"/>
      <c r="D122" s="57">
        <v>89.8</v>
      </c>
      <c r="E122" s="57"/>
      <c r="F122" s="57">
        <f t="shared" si="8"/>
        <v>89.8</v>
      </c>
      <c r="G122" s="57"/>
      <c r="H122" s="57"/>
      <c r="I122" s="57"/>
      <c r="J122" s="57">
        <f t="shared" si="10"/>
        <v>0</v>
      </c>
      <c r="K122" s="56">
        <f t="shared" si="11"/>
        <v>2.4286735364050589E-3</v>
      </c>
      <c r="L122" s="54">
        <f t="shared" si="12"/>
        <v>8.9375186139706173</v>
      </c>
      <c r="M122" s="54">
        <f t="shared" si="13"/>
        <v>1.9662540950735359</v>
      </c>
      <c r="N122" s="54">
        <f t="shared" si="9"/>
        <v>3.9056956343051596</v>
      </c>
      <c r="O122" s="54">
        <v>1.5850840238640953</v>
      </c>
      <c r="P122" s="56">
        <f>(L122+M122+N122+O122)/F122</f>
        <v>0.18256739829859028</v>
      </c>
    </row>
    <row r="123" spans="1:16" s="68" customFormat="1" x14ac:dyDescent="0.2">
      <c r="A123" s="59">
        <f t="shared" si="14"/>
        <v>118</v>
      </c>
      <c r="B123" s="57" t="s">
        <v>2120</v>
      </c>
      <c r="C123" s="57"/>
      <c r="D123" s="57">
        <v>73.599999999999994</v>
      </c>
      <c r="E123" s="57"/>
      <c r="F123" s="57">
        <f t="shared" si="8"/>
        <v>73.599999999999994</v>
      </c>
      <c r="G123" s="57"/>
      <c r="H123" s="57"/>
      <c r="I123" s="57"/>
      <c r="J123" s="57">
        <f t="shared" si="10"/>
        <v>0</v>
      </c>
      <c r="K123" s="56">
        <f t="shared" si="11"/>
        <v>1.9905386668086006E-3</v>
      </c>
      <c r="L123" s="54">
        <f t="shared" si="12"/>
        <v>7.3251822938556499</v>
      </c>
      <c r="M123" s="54">
        <f t="shared" si="13"/>
        <v>1.6115401046482429</v>
      </c>
      <c r="N123" s="54">
        <f t="shared" si="9"/>
        <v>3.2011046624149189</v>
      </c>
      <c r="O123" s="54">
        <v>1.2991334538574322</v>
      </c>
      <c r="P123" s="56">
        <f>(L123+M123+N123+O123)/F123</f>
        <v>0.18256739829859028</v>
      </c>
    </row>
    <row r="124" spans="1:16" s="68" customFormat="1" x14ac:dyDescent="0.2">
      <c r="A124" s="59">
        <f t="shared" si="14"/>
        <v>119</v>
      </c>
      <c r="B124" s="57" t="s">
        <v>2121</v>
      </c>
      <c r="C124" s="57"/>
      <c r="D124" s="57"/>
      <c r="E124" s="57"/>
      <c r="F124" s="57">
        <f t="shared" si="8"/>
        <v>0</v>
      </c>
      <c r="G124" s="57"/>
      <c r="H124" s="57"/>
      <c r="I124" s="57"/>
      <c r="J124" s="57">
        <f t="shared" si="10"/>
        <v>0</v>
      </c>
      <c r="K124" s="56">
        <f t="shared" si="11"/>
        <v>0</v>
      </c>
      <c r="L124" s="54">
        <f t="shared" si="12"/>
        <v>0</v>
      </c>
      <c r="M124" s="54">
        <f t="shared" si="13"/>
        <v>0</v>
      </c>
      <c r="N124" s="54">
        <f t="shared" si="9"/>
        <v>0</v>
      </c>
      <c r="O124" s="54">
        <v>0</v>
      </c>
      <c r="P124" s="56"/>
    </row>
    <row r="125" spans="1:16" s="68" customFormat="1" x14ac:dyDescent="0.2">
      <c r="A125" s="59">
        <f t="shared" si="14"/>
        <v>120</v>
      </c>
      <c r="B125" s="57" t="s">
        <v>2122</v>
      </c>
      <c r="C125" s="57"/>
      <c r="D125" s="57">
        <v>43.5</v>
      </c>
      <c r="E125" s="57"/>
      <c r="F125" s="57">
        <f t="shared" si="8"/>
        <v>43.5</v>
      </c>
      <c r="G125" s="57"/>
      <c r="H125" s="57"/>
      <c r="I125" s="57"/>
      <c r="J125" s="57">
        <f t="shared" si="10"/>
        <v>0</v>
      </c>
      <c r="K125" s="56">
        <f t="shared" si="11"/>
        <v>1.176473260953453E-3</v>
      </c>
      <c r="L125" s="54">
        <f t="shared" si="12"/>
        <v>4.3294216003087067</v>
      </c>
      <c r="M125" s="54">
        <f t="shared" si="13"/>
        <v>0.95247275206791548</v>
      </c>
      <c r="N125" s="54">
        <f t="shared" si="9"/>
        <v>1.8919572393349049</v>
      </c>
      <c r="O125" s="54">
        <v>0.76783023427715091</v>
      </c>
      <c r="P125" s="56">
        <f>(L125+M125+N125+O125)/F125</f>
        <v>0.18256739829859028</v>
      </c>
    </row>
    <row r="126" spans="1:16" s="68" customFormat="1" x14ac:dyDescent="0.2">
      <c r="A126" s="59">
        <f t="shared" si="14"/>
        <v>121</v>
      </c>
      <c r="B126" s="57" t="s">
        <v>2123</v>
      </c>
      <c r="C126" s="57"/>
      <c r="D126" s="57">
        <v>49.5</v>
      </c>
      <c r="E126" s="57"/>
      <c r="F126" s="57">
        <f t="shared" si="8"/>
        <v>49.5</v>
      </c>
      <c r="G126" s="57"/>
      <c r="H126" s="57"/>
      <c r="I126" s="57"/>
      <c r="J126" s="57">
        <f t="shared" si="10"/>
        <v>0</v>
      </c>
      <c r="K126" s="56">
        <f t="shared" si="11"/>
        <v>1.3387454348780671E-3</v>
      </c>
      <c r="L126" s="54">
        <f t="shared" si="12"/>
        <v>4.9265832003512866</v>
      </c>
      <c r="M126" s="54">
        <f t="shared" si="13"/>
        <v>1.0838483040772831</v>
      </c>
      <c r="N126" s="54">
        <f t="shared" si="9"/>
        <v>2.1529168585535121</v>
      </c>
      <c r="O126" s="54">
        <v>0.8737378527981372</v>
      </c>
      <c r="P126" s="56">
        <f>(L126+M126+N126+O126)/F126</f>
        <v>0.18256739829859026</v>
      </c>
    </row>
    <row r="127" spans="1:16" s="68" customFormat="1" x14ac:dyDescent="0.2">
      <c r="A127" s="59">
        <f t="shared" si="14"/>
        <v>122</v>
      </c>
      <c r="B127" s="57" t="s">
        <v>2124</v>
      </c>
      <c r="C127" s="57"/>
      <c r="D127" s="57"/>
      <c r="E127" s="57"/>
      <c r="F127" s="57">
        <f t="shared" si="8"/>
        <v>0</v>
      </c>
      <c r="G127" s="57"/>
      <c r="H127" s="57"/>
      <c r="I127" s="57"/>
      <c r="J127" s="57">
        <f t="shared" si="10"/>
        <v>0</v>
      </c>
      <c r="K127" s="56">
        <f t="shared" si="11"/>
        <v>0</v>
      </c>
      <c r="L127" s="54">
        <f t="shared" si="12"/>
        <v>0</v>
      </c>
      <c r="M127" s="54">
        <f t="shared" si="13"/>
        <v>0</v>
      </c>
      <c r="N127" s="54">
        <f t="shared" si="9"/>
        <v>0</v>
      </c>
      <c r="O127" s="54">
        <v>0</v>
      </c>
      <c r="P127" s="56"/>
    </row>
    <row r="128" spans="1:16" s="68" customFormat="1" x14ac:dyDescent="0.2">
      <c r="A128" s="59">
        <f t="shared" si="14"/>
        <v>123</v>
      </c>
      <c r="B128" s="57" t="s">
        <v>2125</v>
      </c>
      <c r="C128" s="57"/>
      <c r="D128" s="57"/>
      <c r="E128" s="57"/>
      <c r="F128" s="57">
        <f t="shared" si="8"/>
        <v>0</v>
      </c>
      <c r="G128" s="57"/>
      <c r="H128" s="57"/>
      <c r="I128" s="57"/>
      <c r="J128" s="57">
        <f t="shared" si="10"/>
        <v>0</v>
      </c>
      <c r="K128" s="56">
        <f t="shared" si="11"/>
        <v>0</v>
      </c>
      <c r="L128" s="54">
        <f t="shared" si="12"/>
        <v>0</v>
      </c>
      <c r="M128" s="54">
        <f t="shared" si="13"/>
        <v>0</v>
      </c>
      <c r="N128" s="54">
        <f t="shared" si="9"/>
        <v>0</v>
      </c>
      <c r="O128" s="54">
        <v>0</v>
      </c>
      <c r="P128" s="56"/>
    </row>
    <row r="129" spans="1:16" s="68" customFormat="1" x14ac:dyDescent="0.2">
      <c r="A129" s="59">
        <f t="shared" si="14"/>
        <v>124</v>
      </c>
      <c r="B129" s="57" t="s">
        <v>2126</v>
      </c>
      <c r="C129" s="57"/>
      <c r="D129" s="57"/>
      <c r="E129" s="57"/>
      <c r="F129" s="57">
        <f t="shared" si="8"/>
        <v>0</v>
      </c>
      <c r="G129" s="57"/>
      <c r="H129" s="57"/>
      <c r="I129" s="57"/>
      <c r="J129" s="57">
        <f t="shared" si="10"/>
        <v>0</v>
      </c>
      <c r="K129" s="56">
        <f t="shared" si="11"/>
        <v>0</v>
      </c>
      <c r="L129" s="54">
        <f t="shared" si="12"/>
        <v>0</v>
      </c>
      <c r="M129" s="54">
        <f t="shared" si="13"/>
        <v>0</v>
      </c>
      <c r="N129" s="54">
        <f t="shared" si="9"/>
        <v>0</v>
      </c>
      <c r="O129" s="54">
        <v>0</v>
      </c>
      <c r="P129" s="56"/>
    </row>
    <row r="130" spans="1:16" s="68" customFormat="1" x14ac:dyDescent="0.2">
      <c r="A130" s="59">
        <f t="shared" si="14"/>
        <v>125</v>
      </c>
      <c r="B130" s="57" t="s">
        <v>2127</v>
      </c>
      <c r="C130" s="57"/>
      <c r="D130" s="57"/>
      <c r="E130" s="57"/>
      <c r="F130" s="57">
        <f t="shared" si="8"/>
        <v>0</v>
      </c>
      <c r="G130" s="57"/>
      <c r="H130" s="57"/>
      <c r="I130" s="57"/>
      <c r="J130" s="57">
        <f t="shared" si="10"/>
        <v>0</v>
      </c>
      <c r="K130" s="56">
        <f t="shared" si="11"/>
        <v>0</v>
      </c>
      <c r="L130" s="54">
        <f t="shared" si="12"/>
        <v>0</v>
      </c>
      <c r="M130" s="54">
        <f t="shared" si="13"/>
        <v>0</v>
      </c>
      <c r="N130" s="54">
        <f t="shared" si="9"/>
        <v>0</v>
      </c>
      <c r="O130" s="54">
        <v>0</v>
      </c>
      <c r="P130" s="56"/>
    </row>
    <row r="131" spans="1:16" s="68" customFormat="1" x14ac:dyDescent="0.2">
      <c r="A131" s="59">
        <f t="shared" si="14"/>
        <v>126</v>
      </c>
      <c r="B131" s="57" t="s">
        <v>2128</v>
      </c>
      <c r="C131" s="57"/>
      <c r="D131" s="57"/>
      <c r="E131" s="57"/>
      <c r="F131" s="57">
        <f t="shared" si="8"/>
        <v>0</v>
      </c>
      <c r="G131" s="57"/>
      <c r="H131" s="57"/>
      <c r="I131" s="57"/>
      <c r="J131" s="57">
        <f t="shared" si="10"/>
        <v>0</v>
      </c>
      <c r="K131" s="56">
        <f t="shared" si="11"/>
        <v>0</v>
      </c>
      <c r="L131" s="54">
        <f t="shared" si="12"/>
        <v>0</v>
      </c>
      <c r="M131" s="54">
        <f t="shared" si="13"/>
        <v>0</v>
      </c>
      <c r="N131" s="54">
        <f t="shared" si="9"/>
        <v>0</v>
      </c>
      <c r="O131" s="54">
        <v>0</v>
      </c>
      <c r="P131" s="56"/>
    </row>
    <row r="132" spans="1:16" s="68" customFormat="1" x14ac:dyDescent="0.2">
      <c r="A132" s="59">
        <f t="shared" si="14"/>
        <v>127</v>
      </c>
      <c r="B132" s="57" t="s">
        <v>2129</v>
      </c>
      <c r="C132" s="57"/>
      <c r="D132" s="57"/>
      <c r="E132" s="57"/>
      <c r="F132" s="57">
        <f t="shared" ref="F132:F190" si="15">C132+D132+E132</f>
        <v>0</v>
      </c>
      <c r="G132" s="57"/>
      <c r="H132" s="57"/>
      <c r="I132" s="57"/>
      <c r="J132" s="57">
        <f t="shared" si="10"/>
        <v>0</v>
      </c>
      <c r="K132" s="56">
        <f t="shared" si="11"/>
        <v>0</v>
      </c>
      <c r="L132" s="54">
        <f t="shared" si="12"/>
        <v>0</v>
      </c>
      <c r="M132" s="54">
        <f t="shared" si="13"/>
        <v>0</v>
      </c>
      <c r="N132" s="54">
        <f t="shared" si="9"/>
        <v>0</v>
      </c>
      <c r="O132" s="54">
        <v>0</v>
      </c>
      <c r="P132" s="56"/>
    </row>
    <row r="133" spans="1:16" s="68" customFormat="1" x14ac:dyDescent="0.2">
      <c r="A133" s="59">
        <f t="shared" si="14"/>
        <v>128</v>
      </c>
      <c r="B133" s="57" t="s">
        <v>2130</v>
      </c>
      <c r="C133" s="57"/>
      <c r="D133" s="57"/>
      <c r="E133" s="57"/>
      <c r="F133" s="57">
        <f t="shared" si="15"/>
        <v>0</v>
      </c>
      <c r="G133" s="57"/>
      <c r="H133" s="57"/>
      <c r="I133" s="57"/>
      <c r="J133" s="57">
        <f t="shared" ref="J133:J194" si="16">G133+H133+I133</f>
        <v>0</v>
      </c>
      <c r="K133" s="56">
        <f t="shared" si="11"/>
        <v>0</v>
      </c>
      <c r="L133" s="54">
        <f t="shared" si="12"/>
        <v>0</v>
      </c>
      <c r="M133" s="54">
        <f t="shared" ref="M133:M190" si="17">L133*0.22</f>
        <v>0</v>
      </c>
      <c r="N133" s="54">
        <f t="shared" si="9"/>
        <v>0</v>
      </c>
      <c r="O133" s="54">
        <v>0</v>
      </c>
      <c r="P133" s="56"/>
    </row>
    <row r="134" spans="1:16" s="68" customFormat="1" x14ac:dyDescent="0.2">
      <c r="A134" s="59">
        <f t="shared" si="14"/>
        <v>129</v>
      </c>
      <c r="B134" s="57" t="s">
        <v>2131</v>
      </c>
      <c r="C134" s="57"/>
      <c r="D134" s="57">
        <v>50</v>
      </c>
      <c r="E134" s="57"/>
      <c r="F134" s="57">
        <f t="shared" si="15"/>
        <v>50</v>
      </c>
      <c r="G134" s="57"/>
      <c r="H134" s="57"/>
      <c r="I134" s="57"/>
      <c r="J134" s="57">
        <f t="shared" si="16"/>
        <v>0</v>
      </c>
      <c r="K134" s="56">
        <f t="shared" si="11"/>
        <v>1.3522681160384516E-3</v>
      </c>
      <c r="L134" s="54">
        <f t="shared" si="12"/>
        <v>4.9763466670215024</v>
      </c>
      <c r="M134" s="54">
        <f t="shared" si="17"/>
        <v>1.0947962667447306</v>
      </c>
      <c r="N134" s="54">
        <f t="shared" ref="N134:N197" si="18">L134*0.437</f>
        <v>2.1746634934883966</v>
      </c>
      <c r="O134" s="54">
        <v>0.88256348767488613</v>
      </c>
      <c r="P134" s="56">
        <f>(L134+M134+N134+O134)/F134</f>
        <v>0.18256739829859034</v>
      </c>
    </row>
    <row r="135" spans="1:16" s="68" customFormat="1" x14ac:dyDescent="0.2">
      <c r="A135" s="59">
        <f t="shared" si="14"/>
        <v>130</v>
      </c>
      <c r="B135" s="57" t="s">
        <v>2132</v>
      </c>
      <c r="C135" s="57">
        <v>1925.1</v>
      </c>
      <c r="D135" s="57"/>
      <c r="E135" s="57"/>
      <c r="F135" s="57">
        <f t="shared" si="15"/>
        <v>1925.1</v>
      </c>
      <c r="G135" s="57">
        <v>26</v>
      </c>
      <c r="H135" s="57"/>
      <c r="I135" s="57"/>
      <c r="J135" s="57">
        <f t="shared" si="16"/>
        <v>26</v>
      </c>
      <c r="K135" s="56">
        <f t="shared" ref="K135:K198" si="19">2.5/92437.29*F135</f>
        <v>5.2065027003712461E-2</v>
      </c>
      <c r="L135" s="54">
        <f t="shared" ref="L135:L198" si="20">K135*3680</f>
        <v>191.59929937366186</v>
      </c>
      <c r="M135" s="54">
        <f t="shared" si="17"/>
        <v>42.151845862205612</v>
      </c>
      <c r="N135" s="54">
        <f t="shared" si="18"/>
        <v>83.728893826290232</v>
      </c>
      <c r="O135" s="54">
        <v>33.980459402458465</v>
      </c>
      <c r="P135" s="56">
        <f>(L135+M135+N135+O135)/F135</f>
        <v>0.18256739829859031</v>
      </c>
    </row>
    <row r="136" spans="1:16" s="68" customFormat="1" x14ac:dyDescent="0.2">
      <c r="A136" s="59">
        <f t="shared" ref="A136:A199" si="21">A135+1</f>
        <v>131</v>
      </c>
      <c r="B136" s="57" t="s">
        <v>2133</v>
      </c>
      <c r="C136" s="57"/>
      <c r="D136" s="57"/>
      <c r="E136" s="57"/>
      <c r="F136" s="57">
        <f t="shared" si="15"/>
        <v>0</v>
      </c>
      <c r="G136" s="57"/>
      <c r="H136" s="57"/>
      <c r="I136" s="57"/>
      <c r="J136" s="57">
        <f t="shared" si="16"/>
        <v>0</v>
      </c>
      <c r="K136" s="56">
        <f t="shared" si="19"/>
        <v>0</v>
      </c>
      <c r="L136" s="54">
        <f t="shared" si="20"/>
        <v>0</v>
      </c>
      <c r="M136" s="54">
        <f t="shared" si="17"/>
        <v>0</v>
      </c>
      <c r="N136" s="54">
        <f t="shared" si="18"/>
        <v>0</v>
      </c>
      <c r="O136" s="54">
        <v>0</v>
      </c>
      <c r="P136" s="56"/>
    </row>
    <row r="137" spans="1:16" s="68" customFormat="1" x14ac:dyDescent="0.2">
      <c r="A137" s="59">
        <f t="shared" si="21"/>
        <v>132</v>
      </c>
      <c r="B137" s="57" t="s">
        <v>2134</v>
      </c>
      <c r="C137" s="57">
        <v>1461.8</v>
      </c>
      <c r="D137" s="57">
        <v>44.9</v>
      </c>
      <c r="E137" s="57"/>
      <c r="F137" s="57">
        <f t="shared" si="15"/>
        <v>1506.7</v>
      </c>
      <c r="G137" s="57">
        <v>15</v>
      </c>
      <c r="H137" s="57">
        <v>1</v>
      </c>
      <c r="I137" s="57"/>
      <c r="J137" s="57">
        <f t="shared" si="16"/>
        <v>16</v>
      </c>
      <c r="K137" s="56">
        <f t="shared" si="19"/>
        <v>4.0749247408702699E-2</v>
      </c>
      <c r="L137" s="54">
        <f t="shared" si="20"/>
        <v>149.95723046402594</v>
      </c>
      <c r="M137" s="54">
        <f t="shared" si="17"/>
        <v>32.990590702085704</v>
      </c>
      <c r="N137" s="54">
        <f t="shared" si="18"/>
        <v>65.531309712779333</v>
      </c>
      <c r="O137" s="54">
        <v>26.595168137595017</v>
      </c>
      <c r="P137" s="56">
        <f>(L137+M137+N137+O137)/F137</f>
        <v>0.18256739829859028</v>
      </c>
    </row>
    <row r="138" spans="1:16" s="68" customFormat="1" x14ac:dyDescent="0.2">
      <c r="A138" s="59">
        <f t="shared" si="21"/>
        <v>133</v>
      </c>
      <c r="B138" s="57" t="s">
        <v>2135</v>
      </c>
      <c r="C138" s="57"/>
      <c r="D138" s="57"/>
      <c r="E138" s="57"/>
      <c r="F138" s="57">
        <f t="shared" si="15"/>
        <v>0</v>
      </c>
      <c r="G138" s="57"/>
      <c r="H138" s="57"/>
      <c r="I138" s="57"/>
      <c r="J138" s="57">
        <f t="shared" si="16"/>
        <v>0</v>
      </c>
      <c r="K138" s="56">
        <f t="shared" si="19"/>
        <v>0</v>
      </c>
      <c r="L138" s="54">
        <f t="shared" si="20"/>
        <v>0</v>
      </c>
      <c r="M138" s="54">
        <f t="shared" si="17"/>
        <v>0</v>
      </c>
      <c r="N138" s="54">
        <f t="shared" si="18"/>
        <v>0</v>
      </c>
      <c r="O138" s="54">
        <v>0</v>
      </c>
      <c r="P138" s="56"/>
    </row>
    <row r="139" spans="1:16" s="68" customFormat="1" x14ac:dyDescent="0.2">
      <c r="A139" s="59">
        <f t="shared" si="21"/>
        <v>134</v>
      </c>
      <c r="B139" s="57" t="s">
        <v>2136</v>
      </c>
      <c r="C139" s="57"/>
      <c r="D139" s="57"/>
      <c r="E139" s="57"/>
      <c r="F139" s="57">
        <f t="shared" si="15"/>
        <v>0</v>
      </c>
      <c r="G139" s="57"/>
      <c r="H139" s="57"/>
      <c r="I139" s="57"/>
      <c r="J139" s="57">
        <f t="shared" si="16"/>
        <v>0</v>
      </c>
      <c r="K139" s="56">
        <f t="shared" si="19"/>
        <v>0</v>
      </c>
      <c r="L139" s="54">
        <f t="shared" si="20"/>
        <v>0</v>
      </c>
      <c r="M139" s="54">
        <f t="shared" si="17"/>
        <v>0</v>
      </c>
      <c r="N139" s="54">
        <f t="shared" si="18"/>
        <v>0</v>
      </c>
      <c r="O139" s="54">
        <v>0</v>
      </c>
      <c r="P139" s="56"/>
    </row>
    <row r="140" spans="1:16" s="68" customFormat="1" x14ac:dyDescent="0.2">
      <c r="A140" s="59">
        <f t="shared" si="21"/>
        <v>135</v>
      </c>
      <c r="B140" s="57" t="s">
        <v>2137</v>
      </c>
      <c r="C140" s="57"/>
      <c r="D140" s="57"/>
      <c r="E140" s="57">
        <v>16.100000000000001</v>
      </c>
      <c r="F140" s="57">
        <f t="shared" si="15"/>
        <v>16.100000000000001</v>
      </c>
      <c r="G140" s="57"/>
      <c r="H140" s="57"/>
      <c r="I140" s="57"/>
      <c r="J140" s="57">
        <f t="shared" si="16"/>
        <v>0</v>
      </c>
      <c r="K140" s="56">
        <f t="shared" si="19"/>
        <v>4.3543033336438145E-4</v>
      </c>
      <c r="L140" s="54">
        <f t="shared" si="20"/>
        <v>1.6023836267809237</v>
      </c>
      <c r="M140" s="54">
        <f t="shared" si="17"/>
        <v>0.35252439789180323</v>
      </c>
      <c r="N140" s="54">
        <f t="shared" si="18"/>
        <v>0.70024164490326368</v>
      </c>
      <c r="O140" s="54">
        <v>0.28418544303131338</v>
      </c>
      <c r="P140" s="56">
        <f>(L140+M140+N140+O140)/F140</f>
        <v>0.18256739829859031</v>
      </c>
    </row>
    <row r="141" spans="1:16" s="68" customFormat="1" x14ac:dyDescent="0.2">
      <c r="A141" s="59">
        <f t="shared" si="21"/>
        <v>136</v>
      </c>
      <c r="B141" s="57" t="s">
        <v>2138</v>
      </c>
      <c r="C141" s="57"/>
      <c r="D141" s="57"/>
      <c r="E141" s="57">
        <v>108.9</v>
      </c>
      <c r="F141" s="57">
        <f t="shared" si="15"/>
        <v>108.9</v>
      </c>
      <c r="G141" s="57"/>
      <c r="H141" s="57"/>
      <c r="I141" s="57"/>
      <c r="J141" s="57">
        <f t="shared" si="16"/>
        <v>0</v>
      </c>
      <c r="K141" s="56">
        <f t="shared" si="19"/>
        <v>2.9452399567317477E-3</v>
      </c>
      <c r="L141" s="54">
        <f t="shared" si="20"/>
        <v>10.838483040772832</v>
      </c>
      <c r="M141" s="54">
        <f t="shared" si="17"/>
        <v>2.3844662689700233</v>
      </c>
      <c r="N141" s="54">
        <f t="shared" si="18"/>
        <v>4.7364170888177277</v>
      </c>
      <c r="O141" s="54">
        <v>1.9222232761559019</v>
      </c>
      <c r="P141" s="56">
        <f>(L141+M141+N141+O141)/F141</f>
        <v>0.18256739829859028</v>
      </c>
    </row>
    <row r="142" spans="1:16" s="68" customFormat="1" x14ac:dyDescent="0.2">
      <c r="A142" s="59">
        <f t="shared" si="21"/>
        <v>137</v>
      </c>
      <c r="B142" s="57" t="s">
        <v>2139</v>
      </c>
      <c r="C142" s="57"/>
      <c r="D142" s="57"/>
      <c r="E142" s="57"/>
      <c r="F142" s="57">
        <f t="shared" si="15"/>
        <v>0</v>
      </c>
      <c r="G142" s="57"/>
      <c r="H142" s="57"/>
      <c r="I142" s="57"/>
      <c r="J142" s="57">
        <f t="shared" si="16"/>
        <v>0</v>
      </c>
      <c r="K142" s="56">
        <f t="shared" si="19"/>
        <v>0</v>
      </c>
      <c r="L142" s="54">
        <f t="shared" si="20"/>
        <v>0</v>
      </c>
      <c r="M142" s="54">
        <f t="shared" si="17"/>
        <v>0</v>
      </c>
      <c r="N142" s="54">
        <f t="shared" si="18"/>
        <v>0</v>
      </c>
      <c r="O142" s="54">
        <v>0</v>
      </c>
      <c r="P142" s="56"/>
    </row>
    <row r="143" spans="1:16" s="68" customFormat="1" x14ac:dyDescent="0.2">
      <c r="A143" s="59">
        <f t="shared" si="21"/>
        <v>138</v>
      </c>
      <c r="B143" s="57" t="s">
        <v>2140</v>
      </c>
      <c r="C143" s="57"/>
      <c r="D143" s="57">
        <v>222</v>
      </c>
      <c r="E143" s="57"/>
      <c r="F143" s="57">
        <f t="shared" si="15"/>
        <v>222</v>
      </c>
      <c r="G143" s="57"/>
      <c r="H143" s="57"/>
      <c r="I143" s="57"/>
      <c r="J143" s="57">
        <f t="shared" si="16"/>
        <v>0</v>
      </c>
      <c r="K143" s="56">
        <f t="shared" si="19"/>
        <v>6.0040704352107253E-3</v>
      </c>
      <c r="L143" s="54">
        <f t="shared" si="20"/>
        <v>22.09497920157547</v>
      </c>
      <c r="M143" s="54">
        <f t="shared" si="17"/>
        <v>4.8608954243466034</v>
      </c>
      <c r="N143" s="54">
        <f t="shared" si="18"/>
        <v>9.6555059110884809</v>
      </c>
      <c r="O143" s="54">
        <v>3.918581885276494</v>
      </c>
      <c r="P143" s="56">
        <f>(L143+M143+N143+O143)/F143</f>
        <v>0.18256739829859031</v>
      </c>
    </row>
    <row r="144" spans="1:16" s="68" customFormat="1" x14ac:dyDescent="0.2">
      <c r="A144" s="59">
        <f t="shared" si="21"/>
        <v>139</v>
      </c>
      <c r="B144" s="57" t="s">
        <v>2141</v>
      </c>
      <c r="C144" s="57"/>
      <c r="D144" s="57">
        <v>98.9</v>
      </c>
      <c r="E144" s="57"/>
      <c r="F144" s="57">
        <f t="shared" si="15"/>
        <v>98.9</v>
      </c>
      <c r="G144" s="57"/>
      <c r="H144" s="57"/>
      <c r="I144" s="57"/>
      <c r="J144" s="57">
        <f t="shared" si="16"/>
        <v>0</v>
      </c>
      <c r="K144" s="56">
        <f t="shared" si="19"/>
        <v>2.6747863335240575E-3</v>
      </c>
      <c r="L144" s="54">
        <f t="shared" si="20"/>
        <v>9.8432137073685322</v>
      </c>
      <c r="M144" s="54">
        <f t="shared" si="17"/>
        <v>2.1655070156210772</v>
      </c>
      <c r="N144" s="54">
        <f t="shared" si="18"/>
        <v>4.3014843901200486</v>
      </c>
      <c r="O144" s="54">
        <v>1.7457105786209248</v>
      </c>
      <c r="P144" s="56">
        <f>(L144+M144+N144+O144)/F144</f>
        <v>0.18256739829859034</v>
      </c>
    </row>
    <row r="145" spans="1:16" s="68" customFormat="1" x14ac:dyDescent="0.2">
      <c r="A145" s="59">
        <f t="shared" si="21"/>
        <v>140</v>
      </c>
      <c r="B145" s="57" t="s">
        <v>2142</v>
      </c>
      <c r="C145" s="57">
        <v>206.6</v>
      </c>
      <c r="D145" s="57"/>
      <c r="E145" s="57">
        <v>28</v>
      </c>
      <c r="F145" s="57">
        <f t="shared" si="15"/>
        <v>234.6</v>
      </c>
      <c r="G145" s="57">
        <v>2</v>
      </c>
      <c r="H145" s="57">
        <v>1</v>
      </c>
      <c r="I145" s="57">
        <v>1</v>
      </c>
      <c r="J145" s="57">
        <f t="shared" si="16"/>
        <v>4</v>
      </c>
      <c r="K145" s="56">
        <f t="shared" si="19"/>
        <v>6.3448420004524149E-3</v>
      </c>
      <c r="L145" s="54">
        <f t="shared" si="20"/>
        <v>23.349018561664888</v>
      </c>
      <c r="M145" s="54">
        <f t="shared" si="17"/>
        <v>5.1367840835662752</v>
      </c>
      <c r="N145" s="54">
        <f t="shared" si="18"/>
        <v>10.203521111447555</v>
      </c>
      <c r="O145" s="54">
        <v>4.1409878841705652</v>
      </c>
      <c r="P145" s="56">
        <f>(L145+M145+N145+O145)/F145</f>
        <v>0.18256739829859028</v>
      </c>
    </row>
    <row r="146" spans="1:16" s="68" customFormat="1" x14ac:dyDescent="0.2">
      <c r="A146" s="59">
        <f t="shared" si="21"/>
        <v>141</v>
      </c>
      <c r="B146" s="57" t="s">
        <v>2143</v>
      </c>
      <c r="C146" s="57"/>
      <c r="D146" s="57"/>
      <c r="E146" s="57"/>
      <c r="F146" s="57">
        <f t="shared" si="15"/>
        <v>0</v>
      </c>
      <c r="G146" s="57"/>
      <c r="H146" s="57"/>
      <c r="I146" s="57"/>
      <c r="J146" s="57">
        <f t="shared" si="16"/>
        <v>0</v>
      </c>
      <c r="K146" s="56">
        <f t="shared" si="19"/>
        <v>0</v>
      </c>
      <c r="L146" s="54">
        <f t="shared" si="20"/>
        <v>0</v>
      </c>
      <c r="M146" s="54">
        <f t="shared" si="17"/>
        <v>0</v>
      </c>
      <c r="N146" s="54">
        <f t="shared" si="18"/>
        <v>0</v>
      </c>
      <c r="O146" s="54">
        <v>0</v>
      </c>
      <c r="P146" s="56"/>
    </row>
    <row r="147" spans="1:16" s="68" customFormat="1" x14ac:dyDescent="0.2">
      <c r="A147" s="59">
        <f t="shared" si="21"/>
        <v>142</v>
      </c>
      <c r="B147" s="57" t="s">
        <v>2144</v>
      </c>
      <c r="C147" s="57"/>
      <c r="D147" s="57"/>
      <c r="E147" s="57">
        <v>165.3</v>
      </c>
      <c r="F147" s="57">
        <f t="shared" si="15"/>
        <v>165.3</v>
      </c>
      <c r="G147" s="57"/>
      <c r="H147" s="57"/>
      <c r="I147" s="57"/>
      <c r="J147" s="57">
        <f t="shared" si="16"/>
        <v>0</v>
      </c>
      <c r="K147" s="56">
        <f t="shared" si="19"/>
        <v>4.4705983916231212E-3</v>
      </c>
      <c r="L147" s="54">
        <f t="shared" si="20"/>
        <v>16.451802081173085</v>
      </c>
      <c r="M147" s="54">
        <f t="shared" si="17"/>
        <v>3.6193964578580786</v>
      </c>
      <c r="N147" s="54">
        <f t="shared" si="18"/>
        <v>7.1894375094726382</v>
      </c>
      <c r="O147" s="54">
        <v>2.9177548902531734</v>
      </c>
      <c r="P147" s="56">
        <f>(L147+M147+N147+O147)/F147</f>
        <v>0.18256739829859031</v>
      </c>
    </row>
    <row r="148" spans="1:16" s="68" customFormat="1" x14ac:dyDescent="0.2">
      <c r="A148" s="59">
        <f t="shared" si="21"/>
        <v>143</v>
      </c>
      <c r="B148" s="57" t="s">
        <v>2145</v>
      </c>
      <c r="C148" s="57">
        <v>2132.6</v>
      </c>
      <c r="D148" s="57"/>
      <c r="E148" s="57">
        <v>163.69999999999999</v>
      </c>
      <c r="F148" s="57">
        <f t="shared" si="15"/>
        <v>2296.2999999999997</v>
      </c>
      <c r="G148" s="57">
        <v>46</v>
      </c>
      <c r="H148" s="57">
        <v>1</v>
      </c>
      <c r="I148" s="57"/>
      <c r="J148" s="57">
        <f t="shared" si="16"/>
        <v>47</v>
      </c>
      <c r="K148" s="56">
        <f t="shared" si="19"/>
        <v>6.2104265497181919E-2</v>
      </c>
      <c r="L148" s="54">
        <f t="shared" si="20"/>
        <v>228.54369702962947</v>
      </c>
      <c r="M148" s="54">
        <f t="shared" si="17"/>
        <v>50.279613346518481</v>
      </c>
      <c r="N148" s="54">
        <f t="shared" si="18"/>
        <v>99.873595601948082</v>
      </c>
      <c r="O148" s="54">
        <v>40.532610734956812</v>
      </c>
      <c r="P148" s="56">
        <f>(L148+M148+N148+O148)/F148</f>
        <v>0.18256739829859028</v>
      </c>
    </row>
    <row r="149" spans="1:16" s="68" customFormat="1" x14ac:dyDescent="0.2">
      <c r="A149" s="59">
        <f t="shared" si="21"/>
        <v>144</v>
      </c>
      <c r="B149" s="57" t="s">
        <v>2146</v>
      </c>
      <c r="C149" s="57"/>
      <c r="D149" s="57"/>
      <c r="E149" s="57"/>
      <c r="F149" s="57">
        <f t="shared" si="15"/>
        <v>0</v>
      </c>
      <c r="G149" s="57"/>
      <c r="H149" s="57"/>
      <c r="I149" s="57"/>
      <c r="J149" s="57">
        <f t="shared" si="16"/>
        <v>0</v>
      </c>
      <c r="K149" s="56">
        <f t="shared" si="19"/>
        <v>0</v>
      </c>
      <c r="L149" s="54">
        <f t="shared" si="20"/>
        <v>0</v>
      </c>
      <c r="M149" s="54">
        <f t="shared" si="17"/>
        <v>0</v>
      </c>
      <c r="N149" s="54">
        <f t="shared" si="18"/>
        <v>0</v>
      </c>
      <c r="O149" s="54">
        <v>0</v>
      </c>
      <c r="P149" s="56"/>
    </row>
    <row r="150" spans="1:16" s="68" customFormat="1" x14ac:dyDescent="0.2">
      <c r="A150" s="59">
        <f t="shared" si="21"/>
        <v>145</v>
      </c>
      <c r="B150" s="57" t="s">
        <v>2147</v>
      </c>
      <c r="C150" s="57"/>
      <c r="D150" s="57"/>
      <c r="E150" s="57"/>
      <c r="F150" s="57">
        <f t="shared" si="15"/>
        <v>0</v>
      </c>
      <c r="G150" s="57"/>
      <c r="H150" s="57"/>
      <c r="I150" s="57"/>
      <c r="J150" s="57">
        <f t="shared" si="16"/>
        <v>0</v>
      </c>
      <c r="K150" s="56">
        <f t="shared" si="19"/>
        <v>0</v>
      </c>
      <c r="L150" s="54">
        <f t="shared" si="20"/>
        <v>0</v>
      </c>
      <c r="M150" s="54">
        <f t="shared" si="17"/>
        <v>0</v>
      </c>
      <c r="N150" s="54">
        <f t="shared" si="18"/>
        <v>0</v>
      </c>
      <c r="O150" s="54">
        <v>0</v>
      </c>
      <c r="P150" s="56"/>
    </row>
    <row r="151" spans="1:16" s="68" customFormat="1" x14ac:dyDescent="0.2">
      <c r="A151" s="59">
        <f t="shared" si="21"/>
        <v>146</v>
      </c>
      <c r="B151" s="57" t="s">
        <v>2148</v>
      </c>
      <c r="C151" s="57"/>
      <c r="D151" s="57"/>
      <c r="E151" s="57"/>
      <c r="F151" s="57">
        <f t="shared" si="15"/>
        <v>0</v>
      </c>
      <c r="G151" s="57"/>
      <c r="H151" s="57"/>
      <c r="I151" s="57"/>
      <c r="J151" s="57">
        <f t="shared" si="16"/>
        <v>0</v>
      </c>
      <c r="K151" s="56">
        <f t="shared" si="19"/>
        <v>0</v>
      </c>
      <c r="L151" s="54">
        <f t="shared" si="20"/>
        <v>0</v>
      </c>
      <c r="M151" s="54">
        <f t="shared" si="17"/>
        <v>0</v>
      </c>
      <c r="N151" s="54">
        <f t="shared" si="18"/>
        <v>0</v>
      </c>
      <c r="O151" s="54">
        <v>0</v>
      </c>
      <c r="P151" s="56"/>
    </row>
    <row r="152" spans="1:16" s="68" customFormat="1" x14ac:dyDescent="0.2">
      <c r="A152" s="59">
        <f t="shared" si="21"/>
        <v>147</v>
      </c>
      <c r="B152" s="57" t="s">
        <v>2149</v>
      </c>
      <c r="C152" s="57"/>
      <c r="D152" s="57"/>
      <c r="E152" s="57"/>
      <c r="F152" s="57">
        <f t="shared" si="15"/>
        <v>0</v>
      </c>
      <c r="G152" s="57"/>
      <c r="H152" s="57"/>
      <c r="I152" s="57"/>
      <c r="J152" s="57">
        <f t="shared" si="16"/>
        <v>0</v>
      </c>
      <c r="K152" s="56">
        <f t="shared" si="19"/>
        <v>0</v>
      </c>
      <c r="L152" s="54">
        <f t="shared" si="20"/>
        <v>0</v>
      </c>
      <c r="M152" s="54">
        <f t="shared" si="17"/>
        <v>0</v>
      </c>
      <c r="N152" s="54">
        <f t="shared" si="18"/>
        <v>0</v>
      </c>
      <c r="O152" s="54">
        <v>0</v>
      </c>
      <c r="P152" s="56"/>
    </row>
    <row r="153" spans="1:16" s="68" customFormat="1" x14ac:dyDescent="0.2">
      <c r="A153" s="59">
        <f t="shared" si="21"/>
        <v>148</v>
      </c>
      <c r="B153" s="57" t="s">
        <v>2150</v>
      </c>
      <c r="C153" s="57"/>
      <c r="D153" s="57"/>
      <c r="E153" s="57"/>
      <c r="F153" s="57">
        <f t="shared" si="15"/>
        <v>0</v>
      </c>
      <c r="G153" s="57"/>
      <c r="H153" s="57"/>
      <c r="I153" s="57"/>
      <c r="J153" s="57">
        <f t="shared" si="16"/>
        <v>0</v>
      </c>
      <c r="K153" s="56">
        <f t="shared" si="19"/>
        <v>0</v>
      </c>
      <c r="L153" s="54">
        <f t="shared" si="20"/>
        <v>0</v>
      </c>
      <c r="M153" s="54">
        <f t="shared" si="17"/>
        <v>0</v>
      </c>
      <c r="N153" s="54">
        <f t="shared" si="18"/>
        <v>0</v>
      </c>
      <c r="O153" s="54">
        <v>0</v>
      </c>
      <c r="P153" s="56"/>
    </row>
    <row r="154" spans="1:16" s="68" customFormat="1" x14ac:dyDescent="0.2">
      <c r="A154" s="59">
        <f t="shared" si="21"/>
        <v>149</v>
      </c>
      <c r="B154" s="57" t="s">
        <v>2151</v>
      </c>
      <c r="C154" s="57"/>
      <c r="D154" s="57">
        <v>16.2</v>
      </c>
      <c r="E154" s="57">
        <v>35.6</v>
      </c>
      <c r="F154" s="57">
        <f t="shared" si="15"/>
        <v>51.8</v>
      </c>
      <c r="G154" s="57"/>
      <c r="H154" s="57"/>
      <c r="I154" s="57"/>
      <c r="J154" s="57">
        <f t="shared" si="16"/>
        <v>0</v>
      </c>
      <c r="K154" s="56">
        <f t="shared" si="19"/>
        <v>1.4009497682158359E-3</v>
      </c>
      <c r="L154" s="54">
        <f t="shared" si="20"/>
        <v>5.1554951470342756</v>
      </c>
      <c r="M154" s="54">
        <f t="shared" si="17"/>
        <v>1.1342089323475406</v>
      </c>
      <c r="N154" s="54">
        <f t="shared" si="18"/>
        <v>2.2529513792539784</v>
      </c>
      <c r="O154" s="54">
        <v>0.91433577323118198</v>
      </c>
      <c r="P154" s="56">
        <f>(L154+M154+N154+O154)/F154</f>
        <v>0.18256739829859028</v>
      </c>
    </row>
    <row r="155" spans="1:16" s="68" customFormat="1" x14ac:dyDescent="0.2">
      <c r="A155" s="59">
        <f t="shared" si="21"/>
        <v>150</v>
      </c>
      <c r="B155" s="57" t="s">
        <v>2152</v>
      </c>
      <c r="C155" s="57"/>
      <c r="D155" s="57"/>
      <c r="E155" s="57"/>
      <c r="F155" s="57">
        <f t="shared" si="15"/>
        <v>0</v>
      </c>
      <c r="G155" s="57"/>
      <c r="H155" s="57"/>
      <c r="I155" s="57"/>
      <c r="J155" s="57">
        <f t="shared" si="16"/>
        <v>0</v>
      </c>
      <c r="K155" s="56">
        <f t="shared" si="19"/>
        <v>0</v>
      </c>
      <c r="L155" s="54">
        <f t="shared" si="20"/>
        <v>0</v>
      </c>
      <c r="M155" s="54">
        <f t="shared" si="17"/>
        <v>0</v>
      </c>
      <c r="N155" s="54">
        <f t="shared" si="18"/>
        <v>0</v>
      </c>
      <c r="O155" s="54">
        <v>0</v>
      </c>
      <c r="P155" s="56"/>
    </row>
    <row r="156" spans="1:16" s="68" customFormat="1" x14ac:dyDescent="0.2">
      <c r="A156" s="59">
        <f t="shared" si="21"/>
        <v>151</v>
      </c>
      <c r="B156" s="57" t="s">
        <v>2153</v>
      </c>
      <c r="C156" s="57"/>
      <c r="D156" s="57"/>
      <c r="E156" s="57"/>
      <c r="F156" s="57">
        <f t="shared" si="15"/>
        <v>0</v>
      </c>
      <c r="G156" s="57"/>
      <c r="H156" s="57"/>
      <c r="I156" s="57"/>
      <c r="J156" s="57">
        <f t="shared" si="16"/>
        <v>0</v>
      </c>
      <c r="K156" s="56">
        <f t="shared" si="19"/>
        <v>0</v>
      </c>
      <c r="L156" s="54">
        <f t="shared" si="20"/>
        <v>0</v>
      </c>
      <c r="M156" s="54">
        <f t="shared" si="17"/>
        <v>0</v>
      </c>
      <c r="N156" s="54">
        <f t="shared" si="18"/>
        <v>0</v>
      </c>
      <c r="O156" s="54">
        <v>0</v>
      </c>
      <c r="P156" s="56"/>
    </row>
    <row r="157" spans="1:16" s="68" customFormat="1" x14ac:dyDescent="0.2">
      <c r="A157" s="59">
        <f t="shared" si="21"/>
        <v>152</v>
      </c>
      <c r="B157" s="57" t="s">
        <v>2154</v>
      </c>
      <c r="C157" s="57"/>
      <c r="D157" s="57">
        <v>31.4</v>
      </c>
      <c r="E157" s="57"/>
      <c r="F157" s="57">
        <f t="shared" si="15"/>
        <v>31.4</v>
      </c>
      <c r="G157" s="57"/>
      <c r="H157" s="57"/>
      <c r="I157" s="57"/>
      <c r="J157" s="57">
        <f t="shared" si="16"/>
        <v>0</v>
      </c>
      <c r="K157" s="56">
        <f t="shared" si="19"/>
        <v>8.4922437687214762E-4</v>
      </c>
      <c r="L157" s="54">
        <f t="shared" si="20"/>
        <v>3.1251457068895032</v>
      </c>
      <c r="M157" s="54">
        <f t="shared" si="17"/>
        <v>0.68753205551569074</v>
      </c>
      <c r="N157" s="54">
        <f t="shared" si="18"/>
        <v>1.3656886739107128</v>
      </c>
      <c r="O157" s="54">
        <v>0.55424987025982841</v>
      </c>
      <c r="P157" s="56">
        <f>(L157+M157+N157+O157)/F157</f>
        <v>0.18256739829859028</v>
      </c>
    </row>
    <row r="158" spans="1:16" s="68" customFormat="1" x14ac:dyDescent="0.2">
      <c r="A158" s="59">
        <f t="shared" si="21"/>
        <v>153</v>
      </c>
      <c r="B158" s="57" t="s">
        <v>2155</v>
      </c>
      <c r="C158" s="57"/>
      <c r="D158" s="57">
        <v>17.100000000000001</v>
      </c>
      <c r="E158" s="57"/>
      <c r="F158" s="57">
        <f t="shared" si="15"/>
        <v>17.100000000000001</v>
      </c>
      <c r="G158" s="57"/>
      <c r="H158" s="57"/>
      <c r="I158" s="57"/>
      <c r="J158" s="57">
        <f t="shared" si="16"/>
        <v>0</v>
      </c>
      <c r="K158" s="56">
        <f t="shared" si="19"/>
        <v>4.624756956851505E-4</v>
      </c>
      <c r="L158" s="54">
        <f t="shared" si="20"/>
        <v>1.7019105601213538</v>
      </c>
      <c r="M158" s="54">
        <f t="shared" si="17"/>
        <v>0.37442032322669783</v>
      </c>
      <c r="N158" s="54">
        <f t="shared" si="18"/>
        <v>0.74373491477303155</v>
      </c>
      <c r="O158" s="54">
        <v>0.30183671278481106</v>
      </c>
      <c r="P158" s="56">
        <f>(L158+M158+N158+O158)/F158</f>
        <v>0.18256739829859028</v>
      </c>
    </row>
    <row r="159" spans="1:16" s="68" customFormat="1" x14ac:dyDescent="0.2">
      <c r="A159" s="59">
        <f t="shared" si="21"/>
        <v>154</v>
      </c>
      <c r="B159" s="57" t="s">
        <v>2156</v>
      </c>
      <c r="C159" s="57"/>
      <c r="D159" s="57"/>
      <c r="E159" s="57"/>
      <c r="F159" s="57">
        <f t="shared" si="15"/>
        <v>0</v>
      </c>
      <c r="G159" s="57"/>
      <c r="H159" s="57"/>
      <c r="I159" s="57"/>
      <c r="J159" s="57">
        <f t="shared" si="16"/>
        <v>0</v>
      </c>
      <c r="K159" s="56">
        <f t="shared" si="19"/>
        <v>0</v>
      </c>
      <c r="L159" s="54">
        <f t="shared" si="20"/>
        <v>0</v>
      </c>
      <c r="M159" s="54">
        <f t="shared" si="17"/>
        <v>0</v>
      </c>
      <c r="N159" s="54">
        <f t="shared" si="18"/>
        <v>0</v>
      </c>
      <c r="O159" s="54">
        <v>0</v>
      </c>
      <c r="P159" s="56"/>
    </row>
    <row r="160" spans="1:16" s="68" customFormat="1" x14ac:dyDescent="0.2">
      <c r="A160" s="59">
        <f t="shared" si="21"/>
        <v>155</v>
      </c>
      <c r="B160" s="57" t="s">
        <v>2157</v>
      </c>
      <c r="C160" s="57"/>
      <c r="D160" s="57"/>
      <c r="E160" s="57"/>
      <c r="F160" s="57">
        <f t="shared" si="15"/>
        <v>0</v>
      </c>
      <c r="G160" s="57"/>
      <c r="H160" s="57"/>
      <c r="I160" s="57"/>
      <c r="J160" s="57">
        <f t="shared" si="16"/>
        <v>0</v>
      </c>
      <c r="K160" s="56">
        <f t="shared" si="19"/>
        <v>0</v>
      </c>
      <c r="L160" s="54">
        <f t="shared" si="20"/>
        <v>0</v>
      </c>
      <c r="M160" s="54">
        <f t="shared" si="17"/>
        <v>0</v>
      </c>
      <c r="N160" s="54">
        <f t="shared" si="18"/>
        <v>0</v>
      </c>
      <c r="O160" s="54">
        <v>0</v>
      </c>
      <c r="P160" s="56"/>
    </row>
    <row r="161" spans="1:16" s="68" customFormat="1" x14ac:dyDescent="0.2">
      <c r="A161" s="59">
        <f t="shared" si="21"/>
        <v>156</v>
      </c>
      <c r="B161" s="57" t="s">
        <v>2158</v>
      </c>
      <c r="C161" s="57"/>
      <c r="D161" s="57"/>
      <c r="E161" s="57"/>
      <c r="F161" s="57">
        <f t="shared" si="15"/>
        <v>0</v>
      </c>
      <c r="G161" s="57"/>
      <c r="H161" s="57"/>
      <c r="I161" s="57"/>
      <c r="J161" s="57">
        <f t="shared" si="16"/>
        <v>0</v>
      </c>
      <c r="K161" s="56">
        <f t="shared" si="19"/>
        <v>0</v>
      </c>
      <c r="L161" s="54">
        <f t="shared" si="20"/>
        <v>0</v>
      </c>
      <c r="M161" s="54">
        <f t="shared" si="17"/>
        <v>0</v>
      </c>
      <c r="N161" s="54">
        <f t="shared" si="18"/>
        <v>0</v>
      </c>
      <c r="O161" s="54">
        <v>0</v>
      </c>
      <c r="P161" s="56"/>
    </row>
    <row r="162" spans="1:16" s="68" customFormat="1" x14ac:dyDescent="0.2">
      <c r="A162" s="59">
        <f t="shared" si="21"/>
        <v>157</v>
      </c>
      <c r="B162" s="57" t="s">
        <v>2159</v>
      </c>
      <c r="C162" s="57"/>
      <c r="D162" s="57"/>
      <c r="E162" s="57"/>
      <c r="F162" s="57">
        <f t="shared" si="15"/>
        <v>0</v>
      </c>
      <c r="G162" s="57"/>
      <c r="H162" s="57"/>
      <c r="I162" s="57"/>
      <c r="J162" s="57">
        <f t="shared" si="16"/>
        <v>0</v>
      </c>
      <c r="K162" s="56">
        <f t="shared" si="19"/>
        <v>0</v>
      </c>
      <c r="L162" s="54">
        <f t="shared" si="20"/>
        <v>0</v>
      </c>
      <c r="M162" s="54">
        <f t="shared" si="17"/>
        <v>0</v>
      </c>
      <c r="N162" s="54">
        <f t="shared" si="18"/>
        <v>0</v>
      </c>
      <c r="O162" s="54">
        <v>0</v>
      </c>
      <c r="P162" s="56"/>
    </row>
    <row r="163" spans="1:16" s="68" customFormat="1" x14ac:dyDescent="0.2">
      <c r="A163" s="59">
        <f t="shared" si="21"/>
        <v>158</v>
      </c>
      <c r="B163" s="57" t="s">
        <v>2160</v>
      </c>
      <c r="C163" s="57"/>
      <c r="D163" s="57">
        <v>38.700000000000003</v>
      </c>
      <c r="E163" s="57"/>
      <c r="F163" s="57">
        <f t="shared" si="15"/>
        <v>38.700000000000003</v>
      </c>
      <c r="G163" s="57"/>
      <c r="H163" s="57"/>
      <c r="I163" s="57"/>
      <c r="J163" s="57">
        <f t="shared" si="16"/>
        <v>0</v>
      </c>
      <c r="K163" s="56">
        <f t="shared" si="19"/>
        <v>1.0466555218137615E-3</v>
      </c>
      <c r="L163" s="54">
        <f t="shared" si="20"/>
        <v>3.8516923202746423</v>
      </c>
      <c r="M163" s="54">
        <f t="shared" si="17"/>
        <v>0.84737231046042127</v>
      </c>
      <c r="N163" s="54">
        <f t="shared" si="18"/>
        <v>1.6831895439600186</v>
      </c>
      <c r="O163" s="54">
        <v>0.68310413946036186</v>
      </c>
      <c r="P163" s="56">
        <f>(L163+M163+N163+O163)/F163</f>
        <v>0.18256739829859026</v>
      </c>
    </row>
    <row r="164" spans="1:16" s="68" customFormat="1" x14ac:dyDescent="0.2">
      <c r="A164" s="59">
        <f t="shared" si="21"/>
        <v>159</v>
      </c>
      <c r="B164" s="57" t="s">
        <v>2161</v>
      </c>
      <c r="C164" s="57"/>
      <c r="D164" s="57"/>
      <c r="E164" s="57"/>
      <c r="F164" s="57">
        <f t="shared" si="15"/>
        <v>0</v>
      </c>
      <c r="G164" s="57"/>
      <c r="H164" s="57"/>
      <c r="I164" s="57"/>
      <c r="J164" s="57">
        <f t="shared" si="16"/>
        <v>0</v>
      </c>
      <c r="K164" s="56">
        <f t="shared" si="19"/>
        <v>0</v>
      </c>
      <c r="L164" s="54">
        <f t="shared" si="20"/>
        <v>0</v>
      </c>
      <c r="M164" s="54">
        <f t="shared" si="17"/>
        <v>0</v>
      </c>
      <c r="N164" s="54">
        <f t="shared" si="18"/>
        <v>0</v>
      </c>
      <c r="O164" s="54">
        <v>0</v>
      </c>
      <c r="P164" s="56"/>
    </row>
    <row r="165" spans="1:16" s="68" customFormat="1" x14ac:dyDescent="0.2">
      <c r="A165" s="59">
        <f t="shared" si="21"/>
        <v>160</v>
      </c>
      <c r="B165" s="57" t="s">
        <v>2162</v>
      </c>
      <c r="C165" s="57"/>
      <c r="D165" s="57"/>
      <c r="E165" s="57"/>
      <c r="F165" s="57">
        <f t="shared" si="15"/>
        <v>0</v>
      </c>
      <c r="G165" s="57"/>
      <c r="H165" s="57"/>
      <c r="I165" s="57"/>
      <c r="J165" s="57">
        <f t="shared" si="16"/>
        <v>0</v>
      </c>
      <c r="K165" s="56">
        <f t="shared" si="19"/>
        <v>0</v>
      </c>
      <c r="L165" s="54">
        <f t="shared" si="20"/>
        <v>0</v>
      </c>
      <c r="M165" s="54">
        <f t="shared" si="17"/>
        <v>0</v>
      </c>
      <c r="N165" s="54">
        <f t="shared" si="18"/>
        <v>0</v>
      </c>
      <c r="O165" s="54">
        <v>0</v>
      </c>
      <c r="P165" s="56"/>
    </row>
    <row r="166" spans="1:16" s="68" customFormat="1" x14ac:dyDescent="0.2">
      <c r="A166" s="59">
        <f t="shared" si="21"/>
        <v>161</v>
      </c>
      <c r="B166" s="57" t="s">
        <v>2163</v>
      </c>
      <c r="C166" s="57"/>
      <c r="D166" s="57"/>
      <c r="E166" s="57"/>
      <c r="F166" s="57">
        <f t="shared" si="15"/>
        <v>0</v>
      </c>
      <c r="G166" s="57"/>
      <c r="H166" s="57"/>
      <c r="I166" s="57"/>
      <c r="J166" s="57">
        <f t="shared" si="16"/>
        <v>0</v>
      </c>
      <c r="K166" s="56">
        <f t="shared" si="19"/>
        <v>0</v>
      </c>
      <c r="L166" s="54">
        <f t="shared" si="20"/>
        <v>0</v>
      </c>
      <c r="M166" s="54">
        <f t="shared" si="17"/>
        <v>0</v>
      </c>
      <c r="N166" s="54">
        <f t="shared" si="18"/>
        <v>0</v>
      </c>
      <c r="O166" s="54">
        <v>0</v>
      </c>
      <c r="P166" s="56"/>
    </row>
    <row r="167" spans="1:16" s="68" customFormat="1" x14ac:dyDescent="0.2">
      <c r="A167" s="59">
        <f t="shared" si="21"/>
        <v>162</v>
      </c>
      <c r="B167" s="57" t="s">
        <v>2164</v>
      </c>
      <c r="C167" s="57"/>
      <c r="D167" s="57"/>
      <c r="E167" s="57"/>
      <c r="F167" s="57">
        <f t="shared" si="15"/>
        <v>0</v>
      </c>
      <c r="G167" s="57"/>
      <c r="H167" s="57"/>
      <c r="I167" s="57"/>
      <c r="J167" s="57">
        <f t="shared" si="16"/>
        <v>0</v>
      </c>
      <c r="K167" s="56">
        <f t="shared" si="19"/>
        <v>0</v>
      </c>
      <c r="L167" s="54">
        <f t="shared" si="20"/>
        <v>0</v>
      </c>
      <c r="M167" s="54">
        <f t="shared" si="17"/>
        <v>0</v>
      </c>
      <c r="N167" s="54">
        <f t="shared" si="18"/>
        <v>0</v>
      </c>
      <c r="O167" s="54">
        <v>0</v>
      </c>
      <c r="P167" s="56"/>
    </row>
    <row r="168" spans="1:16" s="68" customFormat="1" x14ac:dyDescent="0.2">
      <c r="A168" s="59">
        <f t="shared" si="21"/>
        <v>163</v>
      </c>
      <c r="B168" s="57" t="s">
        <v>2165</v>
      </c>
      <c r="C168" s="57"/>
      <c r="D168" s="57"/>
      <c r="E168" s="57">
        <v>20.6</v>
      </c>
      <c r="F168" s="57">
        <f t="shared" si="15"/>
        <v>20.6</v>
      </c>
      <c r="G168" s="57"/>
      <c r="H168" s="57"/>
      <c r="I168" s="57"/>
      <c r="J168" s="57">
        <f t="shared" si="16"/>
        <v>0</v>
      </c>
      <c r="K168" s="56">
        <f t="shared" si="19"/>
        <v>5.571344638078421E-4</v>
      </c>
      <c r="L168" s="54">
        <f t="shared" si="20"/>
        <v>2.0502548268128589</v>
      </c>
      <c r="M168" s="54">
        <f t="shared" si="17"/>
        <v>0.45105606189882896</v>
      </c>
      <c r="N168" s="54">
        <f t="shared" si="18"/>
        <v>0.89596135931721932</v>
      </c>
      <c r="O168" s="54">
        <v>0.36361615692205312</v>
      </c>
      <c r="P168" s="56">
        <f>(L168+M168+N168+O168)/F168</f>
        <v>0.18256739829859028</v>
      </c>
    </row>
    <row r="169" spans="1:16" s="68" customFormat="1" x14ac:dyDescent="0.2">
      <c r="A169" s="59">
        <f t="shared" si="21"/>
        <v>164</v>
      </c>
      <c r="B169" s="57" t="s">
        <v>2166</v>
      </c>
      <c r="C169" s="57"/>
      <c r="D169" s="57">
        <v>38.200000000000003</v>
      </c>
      <c r="E169" s="57">
        <v>32.799999999999997</v>
      </c>
      <c r="F169" s="57">
        <f t="shared" si="15"/>
        <v>71</v>
      </c>
      <c r="G169" s="57"/>
      <c r="H169" s="57"/>
      <c r="I169" s="57"/>
      <c r="J169" s="57">
        <f t="shared" si="16"/>
        <v>0</v>
      </c>
      <c r="K169" s="56">
        <f t="shared" si="19"/>
        <v>1.9202207247746013E-3</v>
      </c>
      <c r="L169" s="54">
        <f t="shared" si="20"/>
        <v>7.0664122671705325</v>
      </c>
      <c r="M169" s="54">
        <f t="shared" si="17"/>
        <v>1.5546106987775172</v>
      </c>
      <c r="N169" s="54">
        <f t="shared" si="18"/>
        <v>3.0880221607535225</v>
      </c>
      <c r="O169" s="54">
        <v>1.2532401524983381</v>
      </c>
      <c r="P169" s="56">
        <f>(L169+M169+N169+O169)/F169</f>
        <v>0.18256739829859028</v>
      </c>
    </row>
    <row r="170" spans="1:16" s="68" customFormat="1" x14ac:dyDescent="0.2">
      <c r="A170" s="59">
        <f t="shared" si="21"/>
        <v>165</v>
      </c>
      <c r="B170" s="57" t="s">
        <v>2167</v>
      </c>
      <c r="C170" s="57"/>
      <c r="D170" s="57"/>
      <c r="E170" s="57"/>
      <c r="F170" s="57">
        <f t="shared" si="15"/>
        <v>0</v>
      </c>
      <c r="G170" s="57"/>
      <c r="H170" s="57"/>
      <c r="I170" s="57"/>
      <c r="J170" s="57">
        <f t="shared" si="16"/>
        <v>0</v>
      </c>
      <c r="K170" s="56">
        <f t="shared" si="19"/>
        <v>0</v>
      </c>
      <c r="L170" s="54">
        <f t="shared" si="20"/>
        <v>0</v>
      </c>
      <c r="M170" s="54">
        <f t="shared" si="17"/>
        <v>0</v>
      </c>
      <c r="N170" s="54">
        <f t="shared" si="18"/>
        <v>0</v>
      </c>
      <c r="O170" s="54">
        <v>0</v>
      </c>
      <c r="P170" s="56"/>
    </row>
    <row r="171" spans="1:16" s="68" customFormat="1" x14ac:dyDescent="0.2">
      <c r="A171" s="59">
        <f t="shared" si="21"/>
        <v>166</v>
      </c>
      <c r="B171" s="57" t="s">
        <v>2168</v>
      </c>
      <c r="C171" s="57"/>
      <c r="D171" s="57">
        <v>104.4</v>
      </c>
      <c r="E171" s="57">
        <v>125.8</v>
      </c>
      <c r="F171" s="57">
        <f t="shared" si="15"/>
        <v>230.2</v>
      </c>
      <c r="G171" s="57"/>
      <c r="H171" s="57"/>
      <c r="I171" s="57"/>
      <c r="J171" s="57">
        <f t="shared" si="16"/>
        <v>0</v>
      </c>
      <c r="K171" s="56">
        <f t="shared" si="19"/>
        <v>6.2258424062410309E-3</v>
      </c>
      <c r="L171" s="54">
        <f t="shared" si="20"/>
        <v>22.911100054966994</v>
      </c>
      <c r="M171" s="54">
        <f t="shared" si="17"/>
        <v>5.0404420120927389</v>
      </c>
      <c r="N171" s="54">
        <f t="shared" si="18"/>
        <v>10.012150724020577</v>
      </c>
      <c r="O171" s="54">
        <v>4.0633222972551755</v>
      </c>
      <c r="P171" s="56">
        <f>(L171+M171+N171+O171)/F171</f>
        <v>0.18256739829859031</v>
      </c>
    </row>
    <row r="172" spans="1:16" s="68" customFormat="1" x14ac:dyDescent="0.2">
      <c r="A172" s="59">
        <f t="shared" si="21"/>
        <v>167</v>
      </c>
      <c r="B172" s="57" t="s">
        <v>2169</v>
      </c>
      <c r="C172" s="57"/>
      <c r="D172" s="57"/>
      <c r="E172" s="57">
        <v>41</v>
      </c>
      <c r="F172" s="57">
        <f t="shared" si="15"/>
        <v>41</v>
      </c>
      <c r="G172" s="57"/>
      <c r="H172" s="57"/>
      <c r="I172" s="57"/>
      <c r="J172" s="57">
        <f t="shared" si="16"/>
        <v>0</v>
      </c>
      <c r="K172" s="56">
        <f t="shared" si="19"/>
        <v>1.1088598551515303E-3</v>
      </c>
      <c r="L172" s="54">
        <f t="shared" si="20"/>
        <v>4.0806042669576312</v>
      </c>
      <c r="M172" s="54">
        <f t="shared" si="17"/>
        <v>0.89773293873067883</v>
      </c>
      <c r="N172" s="54">
        <f t="shared" si="18"/>
        <v>1.7832240646604849</v>
      </c>
      <c r="O172" s="54">
        <v>0.72370205989340652</v>
      </c>
      <c r="P172" s="56">
        <f>(L172+M172+N172+O172)/F172</f>
        <v>0.18256739829859028</v>
      </c>
    </row>
    <row r="173" spans="1:16" s="68" customFormat="1" x14ac:dyDescent="0.2">
      <c r="A173" s="59">
        <f t="shared" si="21"/>
        <v>168</v>
      </c>
      <c r="B173" s="57" t="s">
        <v>2170</v>
      </c>
      <c r="C173" s="57"/>
      <c r="D173" s="57"/>
      <c r="E173" s="57">
        <v>21.7</v>
      </c>
      <c r="F173" s="57">
        <f t="shared" si="15"/>
        <v>21.7</v>
      </c>
      <c r="G173" s="57"/>
      <c r="H173" s="57"/>
      <c r="I173" s="57"/>
      <c r="J173" s="57">
        <f t="shared" si="16"/>
        <v>0</v>
      </c>
      <c r="K173" s="56">
        <f t="shared" si="19"/>
        <v>5.8688436236068798E-4</v>
      </c>
      <c r="L173" s="54">
        <f t="shared" si="20"/>
        <v>2.159734453487332</v>
      </c>
      <c r="M173" s="54">
        <f t="shared" si="17"/>
        <v>0.47514157976721305</v>
      </c>
      <c r="N173" s="54">
        <f t="shared" si="18"/>
        <v>0.94380395617396406</v>
      </c>
      <c r="O173" s="54">
        <v>0.38303255365090055</v>
      </c>
      <c r="P173" s="56">
        <f>(L173+M173+N173+O173)/F173</f>
        <v>0.18256739829859031</v>
      </c>
    </row>
    <row r="174" spans="1:16" s="68" customFormat="1" x14ac:dyDescent="0.2">
      <c r="A174" s="59">
        <f t="shared" si="21"/>
        <v>169</v>
      </c>
      <c r="B174" s="57" t="s">
        <v>2171</v>
      </c>
      <c r="C174" s="57"/>
      <c r="D174" s="57"/>
      <c r="E174" s="57"/>
      <c r="F174" s="57">
        <f t="shared" si="15"/>
        <v>0</v>
      </c>
      <c r="G174" s="57"/>
      <c r="H174" s="57"/>
      <c r="I174" s="57"/>
      <c r="J174" s="57">
        <f t="shared" si="16"/>
        <v>0</v>
      </c>
      <c r="K174" s="56">
        <f t="shared" si="19"/>
        <v>0</v>
      </c>
      <c r="L174" s="54">
        <f t="shared" si="20"/>
        <v>0</v>
      </c>
      <c r="M174" s="54">
        <f t="shared" si="17"/>
        <v>0</v>
      </c>
      <c r="N174" s="54">
        <f t="shared" si="18"/>
        <v>0</v>
      </c>
      <c r="O174" s="54">
        <v>0</v>
      </c>
      <c r="P174" s="56"/>
    </row>
    <row r="175" spans="1:16" s="68" customFormat="1" x14ac:dyDescent="0.2">
      <c r="A175" s="59">
        <f t="shared" si="21"/>
        <v>170</v>
      </c>
      <c r="B175" s="57" t="s">
        <v>2172</v>
      </c>
      <c r="C175" s="57"/>
      <c r="D175" s="57">
        <v>31.5</v>
      </c>
      <c r="E175" s="57"/>
      <c r="F175" s="57">
        <f t="shared" si="15"/>
        <v>31.5</v>
      </c>
      <c r="G175" s="57"/>
      <c r="H175" s="57"/>
      <c r="I175" s="57"/>
      <c r="J175" s="57">
        <f t="shared" si="16"/>
        <v>0</v>
      </c>
      <c r="K175" s="56">
        <f t="shared" si="19"/>
        <v>8.5192891310422456E-4</v>
      </c>
      <c r="L175" s="54">
        <f t="shared" si="20"/>
        <v>3.1350984002235465</v>
      </c>
      <c r="M175" s="54">
        <f t="shared" si="17"/>
        <v>0.68972164804918024</v>
      </c>
      <c r="N175" s="54">
        <f t="shared" si="18"/>
        <v>1.3700380008976898</v>
      </c>
      <c r="O175" s="54">
        <v>0.55601499723517822</v>
      </c>
      <c r="P175" s="56">
        <f>(L175+M175+N175+O175)/F175</f>
        <v>0.18256739829859031</v>
      </c>
    </row>
    <row r="176" spans="1:16" s="68" customFormat="1" x14ac:dyDescent="0.2">
      <c r="A176" s="59">
        <f t="shared" si="21"/>
        <v>171</v>
      </c>
      <c r="B176" s="57" t="s">
        <v>2173</v>
      </c>
      <c r="C176" s="57"/>
      <c r="D176" s="57">
        <v>65.2</v>
      </c>
      <c r="E176" s="57"/>
      <c r="F176" s="57">
        <f t="shared" si="15"/>
        <v>65.2</v>
      </c>
      <c r="G176" s="57"/>
      <c r="H176" s="57"/>
      <c r="I176" s="57"/>
      <c r="J176" s="57">
        <f t="shared" si="16"/>
        <v>0</v>
      </c>
      <c r="K176" s="56">
        <f t="shared" si="19"/>
        <v>1.7633576233141409E-3</v>
      </c>
      <c r="L176" s="54">
        <f t="shared" si="20"/>
        <v>6.4891560537960382</v>
      </c>
      <c r="M176" s="54">
        <f t="shared" si="17"/>
        <v>1.4276143318351284</v>
      </c>
      <c r="N176" s="54">
        <f t="shared" si="18"/>
        <v>2.8357611955088688</v>
      </c>
      <c r="O176" s="54">
        <v>1.1508627879280515</v>
      </c>
      <c r="P176" s="56">
        <f>(L176+M176+N176+O176)/F176</f>
        <v>0.18256739829859028</v>
      </c>
    </row>
    <row r="177" spans="1:16" s="68" customFormat="1" x14ac:dyDescent="0.2">
      <c r="A177" s="59">
        <f t="shared" si="21"/>
        <v>172</v>
      </c>
      <c r="B177" s="57" t="s">
        <v>2174</v>
      </c>
      <c r="C177" s="57"/>
      <c r="D177" s="57">
        <v>32.299999999999997</v>
      </c>
      <c r="E177" s="57"/>
      <c r="F177" s="57">
        <f t="shared" si="15"/>
        <v>32.299999999999997</v>
      </c>
      <c r="G177" s="57"/>
      <c r="H177" s="57"/>
      <c r="I177" s="57"/>
      <c r="J177" s="57">
        <f t="shared" si="16"/>
        <v>0</v>
      </c>
      <c r="K177" s="56">
        <f t="shared" si="19"/>
        <v>8.7356520296083962E-4</v>
      </c>
      <c r="L177" s="54">
        <f t="shared" si="20"/>
        <v>3.2147199468958898</v>
      </c>
      <c r="M177" s="54">
        <f t="shared" si="17"/>
        <v>0.70723838831709573</v>
      </c>
      <c r="N177" s="54">
        <f t="shared" si="18"/>
        <v>1.4048326167935039</v>
      </c>
      <c r="O177" s="54">
        <v>0.57013601303797634</v>
      </c>
      <c r="P177" s="56">
        <f>(L177+M177+N177+O177)/F177</f>
        <v>0.18256739829859031</v>
      </c>
    </row>
    <row r="178" spans="1:16" s="68" customFormat="1" x14ac:dyDescent="0.2">
      <c r="A178" s="59">
        <f t="shared" si="21"/>
        <v>173</v>
      </c>
      <c r="B178" s="57" t="s">
        <v>2175</v>
      </c>
      <c r="C178" s="57"/>
      <c r="D178" s="57">
        <v>50</v>
      </c>
      <c r="E178" s="57">
        <v>99.3</v>
      </c>
      <c r="F178" s="57">
        <f t="shared" si="15"/>
        <v>149.30000000000001</v>
      </c>
      <c r="G178" s="57"/>
      <c r="H178" s="57"/>
      <c r="I178" s="57"/>
      <c r="J178" s="57">
        <f t="shared" si="16"/>
        <v>0</v>
      </c>
      <c r="K178" s="56">
        <f t="shared" si="19"/>
        <v>4.0378725944908165E-3</v>
      </c>
      <c r="L178" s="54">
        <f t="shared" si="20"/>
        <v>14.859371147726204</v>
      </c>
      <c r="M178" s="54">
        <f t="shared" si="17"/>
        <v>3.2690616524997651</v>
      </c>
      <c r="N178" s="54">
        <f t="shared" si="18"/>
        <v>6.4935451915563513</v>
      </c>
      <c r="O178" s="54">
        <v>2.6353345741972101</v>
      </c>
      <c r="P178" s="56">
        <f>(L178+M178+N178+O178)/F178</f>
        <v>0.18256739829859026</v>
      </c>
    </row>
    <row r="179" spans="1:16" s="68" customFormat="1" x14ac:dyDescent="0.2">
      <c r="A179" s="59">
        <f t="shared" si="21"/>
        <v>174</v>
      </c>
      <c r="B179" s="57" t="s">
        <v>2176</v>
      </c>
      <c r="C179" s="57"/>
      <c r="D179" s="57"/>
      <c r="E179" s="57"/>
      <c r="F179" s="57">
        <f t="shared" si="15"/>
        <v>0</v>
      </c>
      <c r="G179" s="57"/>
      <c r="H179" s="57"/>
      <c r="I179" s="57"/>
      <c r="J179" s="57">
        <f t="shared" si="16"/>
        <v>0</v>
      </c>
      <c r="K179" s="56">
        <f t="shared" si="19"/>
        <v>0</v>
      </c>
      <c r="L179" s="54">
        <f t="shared" si="20"/>
        <v>0</v>
      </c>
      <c r="M179" s="54">
        <f t="shared" si="17"/>
        <v>0</v>
      </c>
      <c r="N179" s="54">
        <f t="shared" si="18"/>
        <v>0</v>
      </c>
      <c r="O179" s="54">
        <v>0</v>
      </c>
      <c r="P179" s="56"/>
    </row>
    <row r="180" spans="1:16" s="68" customFormat="1" ht="15" x14ac:dyDescent="0.2">
      <c r="A180" s="59">
        <f t="shared" si="21"/>
        <v>175</v>
      </c>
      <c r="B180" s="57" t="s">
        <v>2177</v>
      </c>
      <c r="C180" s="57"/>
      <c r="D180" s="57"/>
      <c r="E180" s="57"/>
      <c r="F180" s="57">
        <f t="shared" si="15"/>
        <v>0</v>
      </c>
      <c r="G180" s="5"/>
      <c r="H180" s="5"/>
      <c r="I180" s="5"/>
      <c r="J180" s="57">
        <f t="shared" si="16"/>
        <v>0</v>
      </c>
      <c r="K180" s="56">
        <f t="shared" si="19"/>
        <v>0</v>
      </c>
      <c r="L180" s="54">
        <f t="shared" si="20"/>
        <v>0</v>
      </c>
      <c r="M180" s="54">
        <f t="shared" si="17"/>
        <v>0</v>
      </c>
      <c r="N180" s="54">
        <f t="shared" si="18"/>
        <v>0</v>
      </c>
      <c r="O180" s="54">
        <v>0</v>
      </c>
      <c r="P180" s="56"/>
    </row>
    <row r="181" spans="1:16" s="68" customFormat="1" x14ac:dyDescent="0.2">
      <c r="A181" s="59">
        <f t="shared" si="21"/>
        <v>176</v>
      </c>
      <c r="B181" s="57" t="s">
        <v>2178</v>
      </c>
      <c r="C181" s="57"/>
      <c r="D181" s="57">
        <v>231.9</v>
      </c>
      <c r="E181" s="57"/>
      <c r="F181" s="57">
        <f t="shared" si="15"/>
        <v>231.9</v>
      </c>
      <c r="G181" s="57"/>
      <c r="H181" s="57"/>
      <c r="I181" s="57"/>
      <c r="J181" s="57">
        <f t="shared" si="16"/>
        <v>0</v>
      </c>
      <c r="K181" s="56">
        <f t="shared" si="19"/>
        <v>6.271819522186339E-3</v>
      </c>
      <c r="L181" s="54">
        <f t="shared" si="20"/>
        <v>23.080295841645729</v>
      </c>
      <c r="M181" s="54">
        <f t="shared" si="17"/>
        <v>5.0776650851620602</v>
      </c>
      <c r="N181" s="54">
        <f t="shared" si="18"/>
        <v>10.086089282799183</v>
      </c>
      <c r="O181" s="54">
        <v>4.0933294558361215</v>
      </c>
      <c r="P181" s="56">
        <f>(L181+M181+N181+O181)/F181</f>
        <v>0.18256739829859028</v>
      </c>
    </row>
    <row r="182" spans="1:16" s="68" customFormat="1" x14ac:dyDescent="0.2">
      <c r="A182" s="59">
        <f t="shared" si="21"/>
        <v>177</v>
      </c>
      <c r="B182" s="57" t="s">
        <v>2179</v>
      </c>
      <c r="C182" s="57">
        <v>2631.2</v>
      </c>
      <c r="D182" s="57"/>
      <c r="E182" s="57">
        <v>28.5</v>
      </c>
      <c r="F182" s="57">
        <f t="shared" si="15"/>
        <v>2659.7</v>
      </c>
      <c r="G182" s="57">
        <v>63</v>
      </c>
      <c r="H182" s="57"/>
      <c r="I182" s="57">
        <v>1</v>
      </c>
      <c r="J182" s="57">
        <f t="shared" si="16"/>
        <v>64</v>
      </c>
      <c r="K182" s="56">
        <f t="shared" si="19"/>
        <v>7.1932550164549386E-2</v>
      </c>
      <c r="L182" s="54">
        <f t="shared" si="20"/>
        <v>264.71178460554177</v>
      </c>
      <c r="M182" s="54">
        <f t="shared" si="17"/>
        <v>58.236592613219187</v>
      </c>
      <c r="N182" s="54">
        <f t="shared" si="18"/>
        <v>115.67904987262175</v>
      </c>
      <c r="O182" s="54">
        <v>46.947082163377885</v>
      </c>
      <c r="P182" s="56">
        <f>(L182+M182+N182+O182)/F182</f>
        <v>0.18256739829859031</v>
      </c>
    </row>
    <row r="183" spans="1:16" s="68" customFormat="1" x14ac:dyDescent="0.2">
      <c r="A183" s="59">
        <f t="shared" si="21"/>
        <v>178</v>
      </c>
      <c r="B183" s="57" t="s">
        <v>2180</v>
      </c>
      <c r="C183" s="57"/>
      <c r="D183" s="81"/>
      <c r="E183" s="81"/>
      <c r="F183" s="57">
        <f t="shared" si="15"/>
        <v>0</v>
      </c>
      <c r="G183" s="57"/>
      <c r="H183" s="57"/>
      <c r="I183" s="57"/>
      <c r="J183" s="57">
        <f t="shared" si="16"/>
        <v>0</v>
      </c>
      <c r="K183" s="56">
        <f t="shared" si="19"/>
        <v>0</v>
      </c>
      <c r="L183" s="54">
        <f t="shared" si="20"/>
        <v>0</v>
      </c>
      <c r="M183" s="54">
        <f t="shared" si="17"/>
        <v>0</v>
      </c>
      <c r="N183" s="54">
        <f t="shared" si="18"/>
        <v>0</v>
      </c>
      <c r="O183" s="54">
        <v>0</v>
      </c>
      <c r="P183" s="56"/>
    </row>
    <row r="184" spans="1:16" s="68" customFormat="1" x14ac:dyDescent="0.2">
      <c r="A184" s="59">
        <f t="shared" si="21"/>
        <v>179</v>
      </c>
      <c r="B184" s="81" t="s">
        <v>1738</v>
      </c>
      <c r="C184" s="81">
        <v>2653.63</v>
      </c>
      <c r="D184" s="81"/>
      <c r="E184" s="81"/>
      <c r="F184" s="57">
        <f t="shared" si="15"/>
        <v>2653.63</v>
      </c>
      <c r="G184" s="81">
        <v>45</v>
      </c>
      <c r="H184" s="81"/>
      <c r="I184" s="81"/>
      <c r="J184" s="57">
        <f t="shared" si="16"/>
        <v>45</v>
      </c>
      <c r="K184" s="56">
        <f t="shared" si="19"/>
        <v>7.1768384815262334E-2</v>
      </c>
      <c r="L184" s="54">
        <f t="shared" si="20"/>
        <v>264.10765612016542</v>
      </c>
      <c r="M184" s="54">
        <f t="shared" si="17"/>
        <v>58.103684346436388</v>
      </c>
      <c r="N184" s="54">
        <f t="shared" si="18"/>
        <v>115.41504572451228</v>
      </c>
      <c r="O184" s="54">
        <v>46.839938955974162</v>
      </c>
      <c r="P184" s="56">
        <f t="shared" ref="P184:P194" si="22">(L184+M184+N184+O184)/F184</f>
        <v>0.18256739829859031</v>
      </c>
    </row>
    <row r="185" spans="1:16" s="68" customFormat="1" x14ac:dyDescent="0.2">
      <c r="A185" s="59">
        <f t="shared" si="21"/>
        <v>180</v>
      </c>
      <c r="B185" s="81" t="s">
        <v>1740</v>
      </c>
      <c r="C185" s="81">
        <v>2006.88</v>
      </c>
      <c r="D185" s="81"/>
      <c r="E185" s="81">
        <v>105.4</v>
      </c>
      <c r="F185" s="57">
        <f t="shared" si="15"/>
        <v>2112.2800000000002</v>
      </c>
      <c r="G185" s="81">
        <v>43</v>
      </c>
      <c r="H185" s="81"/>
      <c r="I185" s="81">
        <v>1</v>
      </c>
      <c r="J185" s="57">
        <f t="shared" si="16"/>
        <v>44</v>
      </c>
      <c r="K185" s="56">
        <f t="shared" si="19"/>
        <v>5.7127377922914016E-2</v>
      </c>
      <c r="L185" s="54">
        <f t="shared" si="20"/>
        <v>210.22875075632359</v>
      </c>
      <c r="M185" s="54">
        <f t="shared" si="17"/>
        <v>46.250325166391193</v>
      </c>
      <c r="N185" s="54">
        <f t="shared" si="18"/>
        <v>91.869964080513412</v>
      </c>
      <c r="O185" s="54">
        <v>37.284424074918171</v>
      </c>
      <c r="P185" s="56">
        <f t="shared" si="22"/>
        <v>0.18256739829859028</v>
      </c>
    </row>
    <row r="186" spans="1:16" s="68" customFormat="1" x14ac:dyDescent="0.2">
      <c r="A186" s="59">
        <f t="shared" si="21"/>
        <v>181</v>
      </c>
      <c r="B186" s="81" t="s">
        <v>1741</v>
      </c>
      <c r="C186" s="81">
        <v>1829</v>
      </c>
      <c r="D186" s="81"/>
      <c r="E186" s="81"/>
      <c r="F186" s="57">
        <f t="shared" si="15"/>
        <v>1829</v>
      </c>
      <c r="G186" s="81">
        <v>26</v>
      </c>
      <c r="H186" s="81"/>
      <c r="I186" s="81"/>
      <c r="J186" s="57">
        <f t="shared" si="16"/>
        <v>26</v>
      </c>
      <c r="K186" s="56">
        <f t="shared" si="19"/>
        <v>4.9465967684686557E-2</v>
      </c>
      <c r="L186" s="54">
        <f t="shared" si="20"/>
        <v>182.03476107964653</v>
      </c>
      <c r="M186" s="54">
        <f t="shared" si="17"/>
        <v>40.047647437522237</v>
      </c>
      <c r="N186" s="54">
        <f t="shared" si="18"/>
        <v>79.549190591805527</v>
      </c>
      <c r="O186" s="54">
        <v>32.284172379147336</v>
      </c>
      <c r="P186" s="56">
        <f t="shared" si="22"/>
        <v>0.18256739829859028</v>
      </c>
    </row>
    <row r="187" spans="1:16" s="68" customFormat="1" x14ac:dyDescent="0.2">
      <c r="A187" s="59">
        <f t="shared" si="21"/>
        <v>182</v>
      </c>
      <c r="B187" s="81" t="s">
        <v>1742</v>
      </c>
      <c r="C187" s="81">
        <v>1979.8</v>
      </c>
      <c r="D187" s="81"/>
      <c r="E187" s="81"/>
      <c r="F187" s="57">
        <f t="shared" si="15"/>
        <v>1979.8</v>
      </c>
      <c r="G187" s="81">
        <v>25</v>
      </c>
      <c r="H187" s="81"/>
      <c r="I187" s="81"/>
      <c r="J187" s="57">
        <f t="shared" si="16"/>
        <v>25</v>
      </c>
      <c r="K187" s="56">
        <f t="shared" si="19"/>
        <v>5.3544408322658527E-2</v>
      </c>
      <c r="L187" s="54">
        <f t="shared" si="20"/>
        <v>197.04342262738336</v>
      </c>
      <c r="M187" s="54">
        <f t="shared" si="17"/>
        <v>43.349552978024342</v>
      </c>
      <c r="N187" s="54">
        <f t="shared" si="18"/>
        <v>86.107975688166533</v>
      </c>
      <c r="O187" s="54">
        <v>34.945983857974788</v>
      </c>
      <c r="P187" s="56">
        <f t="shared" si="22"/>
        <v>0.18256739829859028</v>
      </c>
    </row>
    <row r="188" spans="1:16" s="68" customFormat="1" x14ac:dyDescent="0.2">
      <c r="A188" s="59">
        <f t="shared" si="21"/>
        <v>183</v>
      </c>
      <c r="B188" s="81" t="s">
        <v>1781</v>
      </c>
      <c r="C188" s="81">
        <v>1110.4000000000001</v>
      </c>
      <c r="D188" s="81"/>
      <c r="E188" s="81"/>
      <c r="F188" s="57">
        <f t="shared" si="15"/>
        <v>1110.4000000000001</v>
      </c>
      <c r="G188" s="81">
        <v>25</v>
      </c>
      <c r="H188" s="81"/>
      <c r="I188" s="81"/>
      <c r="J188" s="57">
        <f t="shared" si="16"/>
        <v>25</v>
      </c>
      <c r="K188" s="56">
        <f t="shared" si="19"/>
        <v>3.0031170320981935E-2</v>
      </c>
      <c r="L188" s="54">
        <f t="shared" si="20"/>
        <v>110.51470678121352</v>
      </c>
      <c r="M188" s="54">
        <f t="shared" si="17"/>
        <v>24.313235491866973</v>
      </c>
      <c r="N188" s="54">
        <f t="shared" si="18"/>
        <v>48.294926863390309</v>
      </c>
      <c r="O188" s="54">
        <v>19.59996993428387</v>
      </c>
      <c r="P188" s="56">
        <f t="shared" si="22"/>
        <v>0.18256739829859028</v>
      </c>
    </row>
    <row r="189" spans="1:16" s="68" customFormat="1" x14ac:dyDescent="0.2">
      <c r="A189" s="59">
        <f t="shared" si="21"/>
        <v>184</v>
      </c>
      <c r="B189" s="81" t="s">
        <v>832</v>
      </c>
      <c r="C189" s="81">
        <v>995.3</v>
      </c>
      <c r="D189" s="81"/>
      <c r="E189" s="81"/>
      <c r="F189" s="57">
        <f t="shared" si="15"/>
        <v>995.3</v>
      </c>
      <c r="G189" s="81">
        <v>12</v>
      </c>
      <c r="H189" s="81"/>
      <c r="I189" s="81"/>
      <c r="J189" s="57">
        <f t="shared" si="16"/>
        <v>12</v>
      </c>
      <c r="K189" s="56">
        <f t="shared" si="19"/>
        <v>2.6918249117861417E-2</v>
      </c>
      <c r="L189" s="54">
        <f t="shared" si="20"/>
        <v>99.059156753730008</v>
      </c>
      <c r="M189" s="54">
        <f t="shared" si="17"/>
        <v>21.793014485820603</v>
      </c>
      <c r="N189" s="54">
        <f t="shared" si="18"/>
        <v>43.288851501380016</v>
      </c>
      <c r="O189" s="54">
        <v>17.568308785656281</v>
      </c>
      <c r="P189" s="56">
        <f t="shared" si="22"/>
        <v>0.18256739829859028</v>
      </c>
    </row>
    <row r="190" spans="1:16" s="68" customFormat="1" x14ac:dyDescent="0.2">
      <c r="A190" s="59">
        <f t="shared" si="21"/>
        <v>185</v>
      </c>
      <c r="B190" s="81" t="s">
        <v>834</v>
      </c>
      <c r="C190" s="81">
        <v>2064.42</v>
      </c>
      <c r="D190" s="81"/>
      <c r="E190" s="81"/>
      <c r="F190" s="57">
        <f t="shared" si="15"/>
        <v>2064.42</v>
      </c>
      <c r="G190" s="81">
        <v>40</v>
      </c>
      <c r="H190" s="81"/>
      <c r="I190" s="81"/>
      <c r="J190" s="57">
        <f t="shared" si="16"/>
        <v>40</v>
      </c>
      <c r="K190" s="56">
        <f t="shared" si="19"/>
        <v>5.583298688224201E-2</v>
      </c>
      <c r="L190" s="54">
        <f t="shared" si="20"/>
        <v>205.46539172665061</v>
      </c>
      <c r="M190" s="54">
        <f t="shared" si="17"/>
        <v>45.202386179863133</v>
      </c>
      <c r="N190" s="54">
        <f t="shared" si="18"/>
        <v>89.788376184546323</v>
      </c>
      <c r="O190" s="54">
        <v>36.439634304515764</v>
      </c>
      <c r="P190" s="56">
        <f t="shared" si="22"/>
        <v>0.18256739829859031</v>
      </c>
    </row>
    <row r="191" spans="1:16" s="68" customFormat="1" x14ac:dyDescent="0.2">
      <c r="A191" s="59">
        <f t="shared" si="21"/>
        <v>186</v>
      </c>
      <c r="B191" s="57" t="s">
        <v>2529</v>
      </c>
      <c r="C191" s="102">
        <v>7459.3</v>
      </c>
      <c r="D191" s="84"/>
      <c r="E191" s="84"/>
      <c r="F191" s="84">
        <f>C191+D191+E191</f>
        <v>7459.3</v>
      </c>
      <c r="G191" s="102">
        <v>143</v>
      </c>
      <c r="H191" s="84"/>
      <c r="I191" s="84"/>
      <c r="J191" s="57">
        <f t="shared" si="16"/>
        <v>143</v>
      </c>
      <c r="K191" s="56">
        <f t="shared" si="19"/>
        <v>0.20173947115931246</v>
      </c>
      <c r="L191" s="54">
        <f t="shared" si="20"/>
        <v>742.40125386626983</v>
      </c>
      <c r="M191" s="122">
        <f>L191*0.22</f>
        <v>163.32827585057936</v>
      </c>
      <c r="N191" s="54">
        <f t="shared" si="18"/>
        <v>324.42934793955993</v>
      </c>
      <c r="O191" s="54">
        <v>131.66611647226557</v>
      </c>
      <c r="P191" s="122">
        <f t="shared" si="22"/>
        <v>0.18256739829859028</v>
      </c>
    </row>
    <row r="192" spans="1:16" s="68" customFormat="1" x14ac:dyDescent="0.2">
      <c r="A192" s="59">
        <f t="shared" si="21"/>
        <v>187</v>
      </c>
      <c r="B192" s="57" t="s">
        <v>2477</v>
      </c>
      <c r="C192" s="102">
        <v>1321</v>
      </c>
      <c r="D192" s="84"/>
      <c r="E192" s="84"/>
      <c r="F192" s="84">
        <f>C192+D192+E192</f>
        <v>1321</v>
      </c>
      <c r="G192" s="102">
        <v>25</v>
      </c>
      <c r="H192" s="84"/>
      <c r="I192" s="84"/>
      <c r="J192" s="57">
        <f t="shared" si="16"/>
        <v>25</v>
      </c>
      <c r="K192" s="56">
        <f t="shared" si="19"/>
        <v>3.5726923625735894E-2</v>
      </c>
      <c r="L192" s="54">
        <f t="shared" si="20"/>
        <v>131.47507894270808</v>
      </c>
      <c r="M192" s="122">
        <f t="shared" ref="M192:M206" si="23">L192*0.22</f>
        <v>28.924517367395779</v>
      </c>
      <c r="N192" s="54">
        <f t="shared" si="18"/>
        <v>57.454609497963432</v>
      </c>
      <c r="O192" s="54">
        <v>23.31732734437049</v>
      </c>
      <c r="P192" s="122">
        <f t="shared" si="22"/>
        <v>0.18256739829859028</v>
      </c>
    </row>
    <row r="193" spans="1:16" s="68" customFormat="1" x14ac:dyDescent="0.2">
      <c r="A193" s="59">
        <f t="shared" si="21"/>
        <v>188</v>
      </c>
      <c r="B193" s="57" t="s">
        <v>2478</v>
      </c>
      <c r="C193" s="102">
        <v>2046.5</v>
      </c>
      <c r="D193" s="84"/>
      <c r="E193" s="84"/>
      <c r="F193" s="84">
        <f>C193+D193+E193</f>
        <v>2046.5</v>
      </c>
      <c r="G193" s="102">
        <v>49</v>
      </c>
      <c r="H193" s="84"/>
      <c r="I193" s="84"/>
      <c r="J193" s="57">
        <f t="shared" si="16"/>
        <v>49</v>
      </c>
      <c r="K193" s="56">
        <f t="shared" si="19"/>
        <v>5.5348333989453824E-2</v>
      </c>
      <c r="L193" s="54">
        <f t="shared" si="20"/>
        <v>203.68186908119009</v>
      </c>
      <c r="M193" s="122">
        <f t="shared" si="23"/>
        <v>44.810011197861819</v>
      </c>
      <c r="N193" s="54">
        <f t="shared" si="18"/>
        <v>89.008976788480069</v>
      </c>
      <c r="O193" s="54">
        <v>36.123323550533087</v>
      </c>
      <c r="P193" s="122">
        <f t="shared" si="22"/>
        <v>0.18256739829859031</v>
      </c>
    </row>
    <row r="194" spans="1:16" s="68" customFormat="1" x14ac:dyDescent="0.2">
      <c r="A194" s="59">
        <f t="shared" si="21"/>
        <v>189</v>
      </c>
      <c r="B194" s="57" t="s">
        <v>2479</v>
      </c>
      <c r="C194" s="102">
        <v>2053.5</v>
      </c>
      <c r="D194" s="84">
        <v>114</v>
      </c>
      <c r="E194" s="84"/>
      <c r="F194" s="84">
        <f>C194+D194+E194</f>
        <v>2167.5</v>
      </c>
      <c r="G194" s="102">
        <v>48</v>
      </c>
      <c r="H194" s="84">
        <v>1</v>
      </c>
      <c r="I194" s="84"/>
      <c r="J194" s="57">
        <f t="shared" si="16"/>
        <v>49</v>
      </c>
      <c r="K194" s="56">
        <f t="shared" si="19"/>
        <v>5.8620822830266879E-2</v>
      </c>
      <c r="L194" s="54">
        <f t="shared" si="20"/>
        <v>215.72462801538211</v>
      </c>
      <c r="M194" s="122">
        <f t="shared" si="23"/>
        <v>47.459418163384065</v>
      </c>
      <c r="N194" s="54">
        <f t="shared" si="18"/>
        <v>94.271662442721976</v>
      </c>
      <c r="O194" s="54">
        <v>38.259127190706309</v>
      </c>
      <c r="P194" s="122">
        <f t="shared" si="22"/>
        <v>0.18256739829859028</v>
      </c>
    </row>
    <row r="195" spans="1:16" s="68" customFormat="1" x14ac:dyDescent="0.2">
      <c r="A195" s="59">
        <f t="shared" si="21"/>
        <v>190</v>
      </c>
      <c r="B195" s="57" t="s">
        <v>2480</v>
      </c>
      <c r="C195" s="102"/>
      <c r="D195" s="84"/>
      <c r="E195" s="84"/>
      <c r="F195" s="84">
        <f t="shared" ref="F195:F204" si="24">C195+D195+E195</f>
        <v>0</v>
      </c>
      <c r="G195" s="102">
        <v>0</v>
      </c>
      <c r="H195" s="103"/>
      <c r="I195" s="84"/>
      <c r="J195" s="57">
        <f t="shared" ref="J195:J206" si="25">G195+H195+I195</f>
        <v>0</v>
      </c>
      <c r="K195" s="56">
        <f t="shared" si="19"/>
        <v>0</v>
      </c>
      <c r="L195" s="54">
        <f t="shared" si="20"/>
        <v>0</v>
      </c>
      <c r="M195" s="122">
        <f t="shared" si="23"/>
        <v>0</v>
      </c>
      <c r="N195" s="54">
        <f t="shared" si="18"/>
        <v>0</v>
      </c>
      <c r="O195" s="54">
        <v>0</v>
      </c>
      <c r="P195" s="122">
        <v>0</v>
      </c>
    </row>
    <row r="196" spans="1:16" s="68" customFormat="1" x14ac:dyDescent="0.2">
      <c r="A196" s="59">
        <f t="shared" si="21"/>
        <v>191</v>
      </c>
      <c r="B196" s="57" t="s">
        <v>2481</v>
      </c>
      <c r="C196" s="102"/>
      <c r="D196" s="84"/>
      <c r="E196" s="84"/>
      <c r="F196" s="84">
        <f t="shared" si="24"/>
        <v>0</v>
      </c>
      <c r="G196" s="102">
        <v>0</v>
      </c>
      <c r="H196" s="103"/>
      <c r="I196" s="84"/>
      <c r="J196" s="57">
        <f t="shared" si="25"/>
        <v>0</v>
      </c>
      <c r="K196" s="56">
        <f t="shared" si="19"/>
        <v>0</v>
      </c>
      <c r="L196" s="54">
        <f t="shared" si="20"/>
        <v>0</v>
      </c>
      <c r="M196" s="122">
        <f t="shared" si="23"/>
        <v>0</v>
      </c>
      <c r="N196" s="54">
        <f t="shared" si="18"/>
        <v>0</v>
      </c>
      <c r="O196" s="54">
        <v>0</v>
      </c>
      <c r="P196" s="122">
        <v>0</v>
      </c>
    </row>
    <row r="197" spans="1:16" s="68" customFormat="1" x14ac:dyDescent="0.2">
      <c r="A197" s="59">
        <f t="shared" si="21"/>
        <v>192</v>
      </c>
      <c r="B197" s="57" t="s">
        <v>2482</v>
      </c>
      <c r="C197" s="102">
        <v>3477.44</v>
      </c>
      <c r="D197" s="84"/>
      <c r="E197" s="84">
        <v>93.5</v>
      </c>
      <c r="F197" s="84">
        <f t="shared" si="24"/>
        <v>3570.94</v>
      </c>
      <c r="G197" s="102">
        <v>53</v>
      </c>
      <c r="H197" s="86"/>
      <c r="I197" s="84"/>
      <c r="J197" s="57">
        <f t="shared" si="25"/>
        <v>53</v>
      </c>
      <c r="K197" s="56">
        <f t="shared" si="19"/>
        <v>9.6577366125726968E-2</v>
      </c>
      <c r="L197" s="54">
        <f t="shared" si="20"/>
        <v>355.40470734267524</v>
      </c>
      <c r="M197" s="122">
        <f t="shared" si="23"/>
        <v>78.189035615388548</v>
      </c>
      <c r="N197" s="54">
        <f t="shared" si="18"/>
        <v>155.31185710874908</v>
      </c>
      <c r="O197" s="54">
        <v>63.031625213555152</v>
      </c>
      <c r="P197" s="122">
        <f t="shared" ref="P197:P207" si="26">(L197+M197+N197+O197)/F197</f>
        <v>0.18256739829859028</v>
      </c>
    </row>
    <row r="198" spans="1:16" s="68" customFormat="1" x14ac:dyDescent="0.2">
      <c r="A198" s="59">
        <f t="shared" si="21"/>
        <v>193</v>
      </c>
      <c r="B198" s="57" t="s">
        <v>2483</v>
      </c>
      <c r="C198" s="102">
        <v>2537.6</v>
      </c>
      <c r="D198" s="84"/>
      <c r="E198" s="84"/>
      <c r="F198" s="84">
        <f t="shared" si="24"/>
        <v>2537.6</v>
      </c>
      <c r="G198" s="102">
        <v>53</v>
      </c>
      <c r="H198" s="86"/>
      <c r="I198" s="84"/>
      <c r="J198" s="57">
        <f t="shared" si="25"/>
        <v>53</v>
      </c>
      <c r="K198" s="56">
        <f t="shared" si="19"/>
        <v>6.8630311425183499E-2</v>
      </c>
      <c r="L198" s="54">
        <f t="shared" si="20"/>
        <v>252.55954604467527</v>
      </c>
      <c r="M198" s="122">
        <f t="shared" si="23"/>
        <v>55.563100129828563</v>
      </c>
      <c r="N198" s="54">
        <f t="shared" ref="N198:N206" si="27">L198*0.437</f>
        <v>110.3685216215231</v>
      </c>
      <c r="O198" s="54">
        <v>44.79186212647582</v>
      </c>
      <c r="P198" s="122">
        <f t="shared" si="26"/>
        <v>0.18256739829859028</v>
      </c>
    </row>
    <row r="199" spans="1:16" s="68" customFormat="1" x14ac:dyDescent="0.2">
      <c r="A199" s="59">
        <f t="shared" si="21"/>
        <v>194</v>
      </c>
      <c r="B199" s="57" t="s">
        <v>2484</v>
      </c>
      <c r="C199" s="102">
        <v>2587.5</v>
      </c>
      <c r="D199" s="84"/>
      <c r="E199" s="84"/>
      <c r="F199" s="84">
        <f t="shared" si="24"/>
        <v>2587.5</v>
      </c>
      <c r="G199" s="102">
        <v>64</v>
      </c>
      <c r="H199" s="86"/>
      <c r="I199" s="84"/>
      <c r="J199" s="57">
        <f t="shared" si="25"/>
        <v>64</v>
      </c>
      <c r="K199" s="56">
        <f t="shared" ref="K199:K206" si="28">2.5/92437.29*F199</f>
        <v>6.9979875004989867E-2</v>
      </c>
      <c r="L199" s="54">
        <f t="shared" ref="L199:L206" si="29">K199*3680</f>
        <v>257.52594001836269</v>
      </c>
      <c r="M199" s="122">
        <f t="shared" si="23"/>
        <v>56.655706804039795</v>
      </c>
      <c r="N199" s="54">
        <f t="shared" si="27"/>
        <v>112.5388357880245</v>
      </c>
      <c r="O199" s="54">
        <v>45.672660487175357</v>
      </c>
      <c r="P199" s="122">
        <f t="shared" si="26"/>
        <v>0.18256739829859026</v>
      </c>
    </row>
    <row r="200" spans="1:16" s="68" customFormat="1" x14ac:dyDescent="0.2">
      <c r="A200" s="59">
        <f t="shared" ref="A200:A206" si="30">A199+1</f>
        <v>195</v>
      </c>
      <c r="B200" s="57" t="s">
        <v>2485</v>
      </c>
      <c r="C200" s="102">
        <v>1484.2</v>
      </c>
      <c r="D200" s="84"/>
      <c r="E200" s="84"/>
      <c r="F200" s="84">
        <f t="shared" si="24"/>
        <v>1484.2</v>
      </c>
      <c r="G200" s="102">
        <v>31</v>
      </c>
      <c r="H200" s="86"/>
      <c r="I200" s="84"/>
      <c r="J200" s="57">
        <f t="shared" si="25"/>
        <v>31</v>
      </c>
      <c r="K200" s="56">
        <f t="shared" si="28"/>
        <v>4.0140726756485397E-2</v>
      </c>
      <c r="L200" s="54">
        <f t="shared" si="29"/>
        <v>147.71787446386625</v>
      </c>
      <c r="M200" s="122">
        <f t="shared" si="23"/>
        <v>32.497932382050578</v>
      </c>
      <c r="N200" s="54">
        <f t="shared" si="27"/>
        <v>64.552711140709548</v>
      </c>
      <c r="O200" s="54">
        <v>26.198014568141321</v>
      </c>
      <c r="P200" s="122">
        <f t="shared" si="26"/>
        <v>0.18256739829859028</v>
      </c>
    </row>
    <row r="201" spans="1:16" s="68" customFormat="1" x14ac:dyDescent="0.2">
      <c r="A201" s="59">
        <f t="shared" si="30"/>
        <v>196</v>
      </c>
      <c r="B201" s="57" t="s">
        <v>2486</v>
      </c>
      <c r="C201" s="102">
        <v>1419.5</v>
      </c>
      <c r="D201" s="84">
        <v>60.5</v>
      </c>
      <c r="E201" s="84"/>
      <c r="F201" s="84">
        <f t="shared" si="24"/>
        <v>1480</v>
      </c>
      <c r="G201" s="102">
        <v>33</v>
      </c>
      <c r="H201" s="86">
        <v>2</v>
      </c>
      <c r="I201" s="84"/>
      <c r="J201" s="57">
        <f t="shared" si="25"/>
        <v>35</v>
      </c>
      <c r="K201" s="56">
        <f t="shared" si="28"/>
        <v>4.0027136234738164E-2</v>
      </c>
      <c r="L201" s="54">
        <f t="shared" si="29"/>
        <v>147.29986134383645</v>
      </c>
      <c r="M201" s="122">
        <f t="shared" si="23"/>
        <v>32.405969495644023</v>
      </c>
      <c r="N201" s="54">
        <f t="shared" si="27"/>
        <v>64.370039407256527</v>
      </c>
      <c r="O201" s="54">
        <v>26.123879235176624</v>
      </c>
      <c r="P201" s="122">
        <f t="shared" si="26"/>
        <v>0.18256739829859028</v>
      </c>
    </row>
    <row r="202" spans="1:16" s="68" customFormat="1" x14ac:dyDescent="0.2">
      <c r="A202" s="59">
        <f t="shared" si="30"/>
        <v>197</v>
      </c>
      <c r="B202" s="57" t="s">
        <v>2487</v>
      </c>
      <c r="C202" s="102">
        <v>999.4</v>
      </c>
      <c r="D202" s="84"/>
      <c r="E202" s="84"/>
      <c r="F202" s="84">
        <f t="shared" si="24"/>
        <v>999.4</v>
      </c>
      <c r="G202" s="102">
        <v>24</v>
      </c>
      <c r="H202" s="86"/>
      <c r="I202" s="84"/>
      <c r="J202" s="57">
        <f t="shared" si="25"/>
        <v>24</v>
      </c>
      <c r="K202" s="56">
        <f t="shared" si="28"/>
        <v>2.702913510337657E-2</v>
      </c>
      <c r="L202" s="54">
        <f t="shared" si="29"/>
        <v>99.467217180425777</v>
      </c>
      <c r="M202" s="122">
        <f t="shared" si="23"/>
        <v>21.882787779693672</v>
      </c>
      <c r="N202" s="54">
        <f t="shared" si="27"/>
        <v>43.467173907846067</v>
      </c>
      <c r="O202" s="54">
        <v>17.640678991645622</v>
      </c>
      <c r="P202" s="122">
        <f t="shared" si="26"/>
        <v>0.18256739829859028</v>
      </c>
    </row>
    <row r="203" spans="1:16" s="68" customFormat="1" x14ac:dyDescent="0.2">
      <c r="A203" s="59">
        <f t="shared" si="30"/>
        <v>198</v>
      </c>
      <c r="B203" s="57" t="s">
        <v>2488</v>
      </c>
      <c r="C203" s="102">
        <v>2110</v>
      </c>
      <c r="D203" s="84"/>
      <c r="E203" s="84">
        <v>179.1</v>
      </c>
      <c r="F203" s="84">
        <f t="shared" si="24"/>
        <v>2289.1</v>
      </c>
      <c r="G203" s="102">
        <v>45</v>
      </c>
      <c r="H203" s="86"/>
      <c r="I203" s="84"/>
      <c r="J203" s="57">
        <f t="shared" si="25"/>
        <v>45</v>
      </c>
      <c r="K203" s="56">
        <f t="shared" si="28"/>
        <v>6.1909538888472386E-2</v>
      </c>
      <c r="L203" s="54">
        <f t="shared" si="29"/>
        <v>227.82710310957839</v>
      </c>
      <c r="M203" s="122">
        <f t="shared" si="23"/>
        <v>50.121962684107245</v>
      </c>
      <c r="N203" s="54">
        <f t="shared" si="27"/>
        <v>99.56044405888575</v>
      </c>
      <c r="O203" s="54">
        <v>40.405521592731631</v>
      </c>
      <c r="P203" s="122">
        <f t="shared" si="26"/>
        <v>0.18256739829859031</v>
      </c>
    </row>
    <row r="204" spans="1:16" s="68" customFormat="1" x14ac:dyDescent="0.2">
      <c r="A204" s="59">
        <f t="shared" si="30"/>
        <v>199</v>
      </c>
      <c r="B204" s="57" t="s">
        <v>2489</v>
      </c>
      <c r="C204" s="102">
        <v>3201.5</v>
      </c>
      <c r="D204" s="84"/>
      <c r="E204" s="84"/>
      <c r="F204" s="84">
        <f t="shared" si="24"/>
        <v>3201.5</v>
      </c>
      <c r="G204" s="102">
        <v>71</v>
      </c>
      <c r="H204" s="86"/>
      <c r="I204" s="84"/>
      <c r="J204" s="57">
        <f t="shared" si="25"/>
        <v>71</v>
      </c>
      <c r="K204" s="56">
        <f t="shared" si="28"/>
        <v>8.6585727469942059E-2</v>
      </c>
      <c r="L204" s="54">
        <f t="shared" si="29"/>
        <v>318.63547708938677</v>
      </c>
      <c r="M204" s="122">
        <f t="shared" si="23"/>
        <v>70.099804959665093</v>
      </c>
      <c r="N204" s="54">
        <f t="shared" si="27"/>
        <v>139.24370348806201</v>
      </c>
      <c r="O204" s="54">
        <v>56.510540115822955</v>
      </c>
      <c r="P204" s="122">
        <f t="shared" si="26"/>
        <v>0.18256739829859031</v>
      </c>
    </row>
    <row r="205" spans="1:16" s="68" customFormat="1" x14ac:dyDescent="0.2">
      <c r="A205" s="59">
        <f t="shared" si="30"/>
        <v>200</v>
      </c>
      <c r="B205" s="57" t="s">
        <v>2530</v>
      </c>
      <c r="C205" s="102">
        <v>783.9</v>
      </c>
      <c r="D205" s="84"/>
      <c r="E205" s="84">
        <v>46.4</v>
      </c>
      <c r="F205" s="84">
        <f>C205+D205+E205</f>
        <v>830.3</v>
      </c>
      <c r="G205" s="102">
        <v>15</v>
      </c>
      <c r="H205" s="86"/>
      <c r="I205" s="84"/>
      <c r="J205" s="57">
        <f t="shared" si="25"/>
        <v>15</v>
      </c>
      <c r="K205" s="56">
        <f t="shared" si="28"/>
        <v>2.2455764334934528E-2</v>
      </c>
      <c r="L205" s="54">
        <f t="shared" si="29"/>
        <v>82.637212752559066</v>
      </c>
      <c r="M205" s="122">
        <f t="shared" si="23"/>
        <v>18.180186805562993</v>
      </c>
      <c r="N205" s="54">
        <f t="shared" si="27"/>
        <v>36.11246197286831</v>
      </c>
      <c r="O205" s="54">
        <v>14.655849276329157</v>
      </c>
      <c r="P205" s="122">
        <f t="shared" si="26"/>
        <v>0.18256739829859028</v>
      </c>
    </row>
    <row r="206" spans="1:16" s="68" customFormat="1" x14ac:dyDescent="0.2">
      <c r="A206" s="59">
        <f t="shared" si="30"/>
        <v>201</v>
      </c>
      <c r="B206" s="57" t="s">
        <v>2531</v>
      </c>
      <c r="C206" s="102">
        <v>1990</v>
      </c>
      <c r="D206" s="84">
        <v>186.8</v>
      </c>
      <c r="E206" s="84">
        <v>270.60000000000002</v>
      </c>
      <c r="F206" s="84">
        <f>C206+D206+E206</f>
        <v>2447.4</v>
      </c>
      <c r="G206" s="102">
        <v>48</v>
      </c>
      <c r="H206" s="86">
        <v>2</v>
      </c>
      <c r="I206" s="84"/>
      <c r="J206" s="57">
        <f t="shared" si="25"/>
        <v>50</v>
      </c>
      <c r="K206" s="56">
        <f t="shared" si="28"/>
        <v>6.6190819743850132E-2</v>
      </c>
      <c r="L206" s="54">
        <f t="shared" si="29"/>
        <v>243.58221665736849</v>
      </c>
      <c r="M206" s="122">
        <f t="shared" si="23"/>
        <v>53.588087664621071</v>
      </c>
      <c r="N206" s="54">
        <f t="shared" si="27"/>
        <v>106.44542867927004</v>
      </c>
      <c r="O206" s="54">
        <v>43.199717594710322</v>
      </c>
      <c r="P206" s="122">
        <f t="shared" si="26"/>
        <v>0.18256739829859028</v>
      </c>
    </row>
    <row r="207" spans="1:16" s="68" customFormat="1" x14ac:dyDescent="0.2">
      <c r="A207" s="81"/>
      <c r="B207" s="24" t="s">
        <v>2181</v>
      </c>
      <c r="C207" s="219">
        <f>SUM(C6:C206)</f>
        <v>85456.219999999987</v>
      </c>
      <c r="D207" s="219">
        <f t="shared" ref="D207:O207" si="31">SUM(D6:D206)</f>
        <v>2974.57</v>
      </c>
      <c r="E207" s="219">
        <f t="shared" si="31"/>
        <v>4006.5000000000005</v>
      </c>
      <c r="F207" s="219">
        <f t="shared" si="31"/>
        <v>92437.290000000008</v>
      </c>
      <c r="G207" s="219">
        <f t="shared" si="31"/>
        <v>1651</v>
      </c>
      <c r="H207" s="219">
        <f t="shared" si="31"/>
        <v>17</v>
      </c>
      <c r="I207" s="219">
        <f t="shared" si="31"/>
        <v>15</v>
      </c>
      <c r="J207" s="219">
        <f t="shared" si="31"/>
        <v>1683</v>
      </c>
      <c r="K207" s="219">
        <f t="shared" si="31"/>
        <v>2.5000000000000004</v>
      </c>
      <c r="L207" s="219">
        <f t="shared" si="31"/>
        <v>9199.9999999999982</v>
      </c>
      <c r="M207" s="219">
        <f t="shared" si="31"/>
        <v>2023.9999999999998</v>
      </c>
      <c r="N207" s="219">
        <f t="shared" si="31"/>
        <v>4020.4000000000015</v>
      </c>
      <c r="O207" s="219">
        <f t="shared" si="31"/>
        <v>1631.6355410722983</v>
      </c>
      <c r="P207" s="56">
        <f t="shared" si="26"/>
        <v>0.18256739829859028</v>
      </c>
    </row>
    <row r="208" spans="1:16" s="68" customFormat="1" x14ac:dyDescent="0.2">
      <c r="A208" s="338" t="s">
        <v>1972</v>
      </c>
      <c r="B208" s="339"/>
      <c r="C208" s="339"/>
      <c r="D208" s="339"/>
      <c r="E208" s="339"/>
      <c r="F208" s="339"/>
      <c r="G208" s="339"/>
      <c r="H208" s="339"/>
      <c r="I208" s="339"/>
      <c r="J208" s="339"/>
      <c r="K208" s="339"/>
      <c r="L208" s="339"/>
      <c r="M208" s="339"/>
      <c r="N208" s="339"/>
      <c r="O208" s="339"/>
      <c r="P208" s="340"/>
    </row>
    <row r="209" spans="1:16" s="68" customFormat="1" x14ac:dyDescent="0.2">
      <c r="A209" s="57">
        <v>1</v>
      </c>
      <c r="B209" s="57" t="s">
        <v>2242</v>
      </c>
      <c r="C209" s="57">
        <v>1602.1</v>
      </c>
      <c r="D209" s="57">
        <v>102.4</v>
      </c>
      <c r="E209" s="57">
        <v>88.7</v>
      </c>
      <c r="F209" s="57">
        <f t="shared" ref="F209:F225" si="32">C209+D209+E209</f>
        <v>1793.2</v>
      </c>
      <c r="G209" s="57">
        <v>36</v>
      </c>
      <c r="H209" s="57">
        <v>1</v>
      </c>
      <c r="I209" s="57">
        <v>1</v>
      </c>
      <c r="J209" s="57">
        <f t="shared" ref="J209:J214" si="33">G209+H209+I209</f>
        <v>38</v>
      </c>
      <c r="K209" s="56">
        <f>1.5/44503.33*F209</f>
        <v>6.0440420975239384E-2</v>
      </c>
      <c r="L209" s="54">
        <f>K209*3680</f>
        <v>222.42074918888093</v>
      </c>
      <c r="M209" s="54">
        <f>L209*0.22</f>
        <v>48.932564821553804</v>
      </c>
      <c r="N209" s="54">
        <f>L209*0.5</f>
        <v>111.21037459444047</v>
      </c>
      <c r="O209" s="54">
        <v>71.699470384334489</v>
      </c>
      <c r="P209" s="89">
        <f t="shared" ref="P209:P215" si="34">(L209+M209+N209+O209)/F209</f>
        <v>0.25332542883627579</v>
      </c>
    </row>
    <row r="210" spans="1:16" s="68" customFormat="1" x14ac:dyDescent="0.2">
      <c r="A210" s="57">
        <f>A209+1</f>
        <v>2</v>
      </c>
      <c r="B210" s="57" t="s">
        <v>727</v>
      </c>
      <c r="C210" s="57">
        <v>934.3</v>
      </c>
      <c r="D210" s="57"/>
      <c r="E210" s="57"/>
      <c r="F210" s="57">
        <f t="shared" si="32"/>
        <v>934.3</v>
      </c>
      <c r="G210" s="57">
        <v>16</v>
      </c>
      <c r="H210" s="57"/>
      <c r="I210" s="57"/>
      <c r="J210" s="57">
        <f t="shared" si="33"/>
        <v>16</v>
      </c>
      <c r="K210" s="56">
        <f t="shared" ref="K210:K273" si="35">1.5/44503.33*F210</f>
        <v>3.1490901916777912E-2</v>
      </c>
      <c r="L210" s="54">
        <f t="shared" ref="L210:L273" si="36">K210*3680</f>
        <v>115.88651905374272</v>
      </c>
      <c r="M210" s="54">
        <f t="shared" ref="M210:M270" si="37">L210*0.22</f>
        <v>25.495034191823397</v>
      </c>
      <c r="N210" s="54">
        <f t="shared" ref="N210:N273" si="38">L210*0.5</f>
        <v>57.943259526871358</v>
      </c>
      <c r="O210" s="54">
        <v>37.357135389294939</v>
      </c>
      <c r="P210" s="89">
        <f t="shared" si="34"/>
        <v>0.25332542883627579</v>
      </c>
    </row>
    <row r="211" spans="1:16" s="68" customFormat="1" x14ac:dyDescent="0.2">
      <c r="A211" s="57">
        <f t="shared" ref="A211:A274" si="39">A210+1</f>
        <v>3</v>
      </c>
      <c r="B211" s="57" t="s">
        <v>759</v>
      </c>
      <c r="C211" s="57">
        <v>1942.7</v>
      </c>
      <c r="D211" s="57"/>
      <c r="E211" s="57"/>
      <c r="F211" s="57">
        <f t="shared" si="32"/>
        <v>1942.7</v>
      </c>
      <c r="G211" s="57">
        <v>29</v>
      </c>
      <c r="H211" s="57"/>
      <c r="I211" s="57"/>
      <c r="J211" s="57">
        <f t="shared" si="33"/>
        <v>29</v>
      </c>
      <c r="K211" s="56">
        <f t="shared" si="35"/>
        <v>6.5479369746039226E-2</v>
      </c>
      <c r="L211" s="54">
        <f t="shared" si="36"/>
        <v>240.96408066542435</v>
      </c>
      <c r="M211" s="54">
        <f t="shared" si="37"/>
        <v>53.012097746393358</v>
      </c>
      <c r="N211" s="54">
        <f t="shared" si="38"/>
        <v>120.48204033271217</v>
      </c>
      <c r="O211" s="54">
        <v>77.677091855702983</v>
      </c>
      <c r="P211" s="89">
        <f t="shared" si="34"/>
        <v>0.25332542883627573</v>
      </c>
    </row>
    <row r="212" spans="1:16" s="68" customFormat="1" x14ac:dyDescent="0.2">
      <c r="A212" s="57">
        <f t="shared" si="39"/>
        <v>4</v>
      </c>
      <c r="B212" s="57" t="s">
        <v>766</v>
      </c>
      <c r="C212" s="57">
        <v>1501.3</v>
      </c>
      <c r="D212" s="57"/>
      <c r="E212" s="57"/>
      <c r="F212" s="57">
        <f t="shared" si="32"/>
        <v>1501.3</v>
      </c>
      <c r="G212" s="57">
        <v>26</v>
      </c>
      <c r="H212" s="57"/>
      <c r="I212" s="57"/>
      <c r="J212" s="57">
        <f t="shared" si="33"/>
        <v>26</v>
      </c>
      <c r="K212" s="56">
        <f t="shared" si="35"/>
        <v>5.0601831368573991E-2</v>
      </c>
      <c r="L212" s="54">
        <f t="shared" si="36"/>
        <v>186.21473943635229</v>
      </c>
      <c r="M212" s="54">
        <f t="shared" si="37"/>
        <v>40.967242675997504</v>
      </c>
      <c r="N212" s="54">
        <f t="shared" si="38"/>
        <v>93.107369718176145</v>
      </c>
      <c r="O212" s="54">
        <v>60.028114481374828</v>
      </c>
      <c r="P212" s="89">
        <f t="shared" si="34"/>
        <v>0.25332542883627573</v>
      </c>
    </row>
    <row r="213" spans="1:16" s="68" customFormat="1" x14ac:dyDescent="0.2">
      <c r="A213" s="57">
        <f t="shared" si="39"/>
        <v>5</v>
      </c>
      <c r="B213" s="57" t="s">
        <v>780</v>
      </c>
      <c r="C213" s="57">
        <v>1930.1</v>
      </c>
      <c r="D213" s="57"/>
      <c r="E213" s="57"/>
      <c r="F213" s="57">
        <f t="shared" si="32"/>
        <v>1930.1</v>
      </c>
      <c r="G213" s="57">
        <v>39</v>
      </c>
      <c r="H213" s="57"/>
      <c r="I213" s="57"/>
      <c r="J213" s="57">
        <f t="shared" si="33"/>
        <v>39</v>
      </c>
      <c r="K213" s="56">
        <f t="shared" si="35"/>
        <v>6.5054682424888211E-2</v>
      </c>
      <c r="L213" s="54">
        <f t="shared" si="36"/>
        <v>239.4012313235886</v>
      </c>
      <c r="M213" s="54">
        <f t="shared" si="37"/>
        <v>52.668270891189493</v>
      </c>
      <c r="N213" s="54">
        <f t="shared" si="38"/>
        <v>119.7006156617943</v>
      </c>
      <c r="O213" s="54">
        <v>77.173292320323426</v>
      </c>
      <c r="P213" s="89">
        <f t="shared" si="34"/>
        <v>0.25332542883627573</v>
      </c>
    </row>
    <row r="214" spans="1:16" s="68" customFormat="1" x14ac:dyDescent="0.2">
      <c r="A214" s="57">
        <f t="shared" si="39"/>
        <v>6</v>
      </c>
      <c r="B214" s="57" t="s">
        <v>801</v>
      </c>
      <c r="C214" s="57">
        <v>4042</v>
      </c>
      <c r="D214" s="57"/>
      <c r="E214" s="57">
        <v>319.5</v>
      </c>
      <c r="F214" s="57">
        <f t="shared" si="32"/>
        <v>4361.5</v>
      </c>
      <c r="G214" s="57">
        <v>74</v>
      </c>
      <c r="H214" s="57"/>
      <c r="I214" s="57">
        <v>1</v>
      </c>
      <c r="J214" s="57">
        <f t="shared" si="33"/>
        <v>75</v>
      </c>
      <c r="K214" s="56">
        <f t="shared" si="35"/>
        <v>0.14700585326985643</v>
      </c>
      <c r="L214" s="54">
        <f t="shared" si="36"/>
        <v>540.98154003307172</v>
      </c>
      <c r="M214" s="54">
        <f t="shared" si="37"/>
        <v>119.01593880727577</v>
      </c>
      <c r="N214" s="54">
        <f t="shared" si="38"/>
        <v>270.49077001653586</v>
      </c>
      <c r="O214" s="54">
        <v>174.39060901253336</v>
      </c>
      <c r="P214" s="89">
        <f t="shared" si="34"/>
        <v>0.25332542883627579</v>
      </c>
    </row>
    <row r="215" spans="1:16" s="68" customFormat="1" x14ac:dyDescent="0.2">
      <c r="A215" s="57">
        <f t="shared" si="39"/>
        <v>7</v>
      </c>
      <c r="B215" s="57" t="s">
        <v>1457</v>
      </c>
      <c r="C215" s="57">
        <v>4995.63</v>
      </c>
      <c r="D215" s="57">
        <v>255.4</v>
      </c>
      <c r="E215" s="57">
        <v>189.6</v>
      </c>
      <c r="F215" s="57">
        <f t="shared" si="32"/>
        <v>5440.63</v>
      </c>
      <c r="G215" s="57">
        <v>84</v>
      </c>
      <c r="H215" s="57">
        <v>1</v>
      </c>
      <c r="I215" s="57">
        <v>1</v>
      </c>
      <c r="J215" s="57">
        <f>G215+H215+I215</f>
        <v>86</v>
      </c>
      <c r="K215" s="56">
        <f t="shared" si="35"/>
        <v>0.18337830000586475</v>
      </c>
      <c r="L215" s="54">
        <f t="shared" si="36"/>
        <v>674.83214402158228</v>
      </c>
      <c r="M215" s="54">
        <f t="shared" si="37"/>
        <v>148.46307168474812</v>
      </c>
      <c r="N215" s="54">
        <f t="shared" si="38"/>
        <v>337.41607201079114</v>
      </c>
      <c r="O215" s="54">
        <v>217.53864017238553</v>
      </c>
      <c r="P215" s="89">
        <f t="shared" si="34"/>
        <v>0.25332542883627579</v>
      </c>
    </row>
    <row r="216" spans="1:16" s="68" customFormat="1" x14ac:dyDescent="0.2">
      <c r="A216" s="57">
        <f t="shared" si="39"/>
        <v>8</v>
      </c>
      <c r="B216" s="57" t="s">
        <v>38</v>
      </c>
      <c r="C216" s="57"/>
      <c r="D216" s="57"/>
      <c r="E216" s="57"/>
      <c r="F216" s="57">
        <f t="shared" si="32"/>
        <v>0</v>
      </c>
      <c r="G216" s="57"/>
      <c r="H216" s="57"/>
      <c r="I216" s="57"/>
      <c r="J216" s="57">
        <f t="shared" ref="J216:J276" si="40">G216+H216+I216</f>
        <v>0</v>
      </c>
      <c r="K216" s="56">
        <f t="shared" si="35"/>
        <v>0</v>
      </c>
      <c r="L216" s="54">
        <f t="shared" si="36"/>
        <v>0</v>
      </c>
      <c r="M216" s="54">
        <f t="shared" si="37"/>
        <v>0</v>
      </c>
      <c r="N216" s="54">
        <f t="shared" si="38"/>
        <v>0</v>
      </c>
      <c r="O216" s="54">
        <v>0</v>
      </c>
      <c r="P216" s="89"/>
    </row>
    <row r="217" spans="1:16" s="68" customFormat="1" x14ac:dyDescent="0.2">
      <c r="A217" s="57">
        <f t="shared" si="39"/>
        <v>9</v>
      </c>
      <c r="B217" s="57" t="s">
        <v>39</v>
      </c>
      <c r="C217" s="57"/>
      <c r="D217" s="57"/>
      <c r="E217" s="57"/>
      <c r="F217" s="57">
        <f t="shared" si="32"/>
        <v>0</v>
      </c>
      <c r="G217" s="57"/>
      <c r="H217" s="57"/>
      <c r="I217" s="57"/>
      <c r="J217" s="57">
        <f t="shared" si="40"/>
        <v>0</v>
      </c>
      <c r="K217" s="56">
        <f t="shared" si="35"/>
        <v>0</v>
      </c>
      <c r="L217" s="54">
        <f t="shared" si="36"/>
        <v>0</v>
      </c>
      <c r="M217" s="54">
        <f t="shared" si="37"/>
        <v>0</v>
      </c>
      <c r="N217" s="54">
        <f t="shared" si="38"/>
        <v>0</v>
      </c>
      <c r="O217" s="54">
        <v>0</v>
      </c>
      <c r="P217" s="89"/>
    </row>
    <row r="218" spans="1:16" s="68" customFormat="1" x14ac:dyDescent="0.2">
      <c r="A218" s="57">
        <f t="shared" si="39"/>
        <v>10</v>
      </c>
      <c r="B218" s="57" t="s">
        <v>40</v>
      </c>
      <c r="C218" s="57"/>
      <c r="D218" s="57"/>
      <c r="E218" s="57"/>
      <c r="F218" s="57">
        <f t="shared" si="32"/>
        <v>0</v>
      </c>
      <c r="G218" s="57"/>
      <c r="H218" s="57"/>
      <c r="I218" s="57"/>
      <c r="J218" s="57">
        <f t="shared" si="40"/>
        <v>0</v>
      </c>
      <c r="K218" s="56">
        <f t="shared" si="35"/>
        <v>0</v>
      </c>
      <c r="L218" s="54">
        <f t="shared" si="36"/>
        <v>0</v>
      </c>
      <c r="M218" s="54">
        <f t="shared" si="37"/>
        <v>0</v>
      </c>
      <c r="N218" s="54">
        <f t="shared" si="38"/>
        <v>0</v>
      </c>
      <c r="O218" s="54">
        <v>0</v>
      </c>
      <c r="P218" s="89"/>
    </row>
    <row r="219" spans="1:16" s="68" customFormat="1" x14ac:dyDescent="0.2">
      <c r="A219" s="57">
        <f t="shared" si="39"/>
        <v>11</v>
      </c>
      <c r="B219" s="57" t="s">
        <v>41</v>
      </c>
      <c r="C219" s="57"/>
      <c r="D219" s="57"/>
      <c r="E219" s="57"/>
      <c r="F219" s="57">
        <f t="shared" si="32"/>
        <v>0</v>
      </c>
      <c r="G219" s="57"/>
      <c r="H219" s="57"/>
      <c r="I219" s="57"/>
      <c r="J219" s="57">
        <f t="shared" si="40"/>
        <v>0</v>
      </c>
      <c r="K219" s="56">
        <f t="shared" si="35"/>
        <v>0</v>
      </c>
      <c r="L219" s="54">
        <f t="shared" si="36"/>
        <v>0</v>
      </c>
      <c r="M219" s="54">
        <f t="shared" si="37"/>
        <v>0</v>
      </c>
      <c r="N219" s="54">
        <f t="shared" si="38"/>
        <v>0</v>
      </c>
      <c r="O219" s="54">
        <v>0</v>
      </c>
      <c r="P219" s="89"/>
    </row>
    <row r="220" spans="1:16" s="68" customFormat="1" x14ac:dyDescent="0.2">
      <c r="A220" s="57">
        <f t="shared" si="39"/>
        <v>12</v>
      </c>
      <c r="B220" s="57" t="s">
        <v>42</v>
      </c>
      <c r="C220" s="57"/>
      <c r="D220" s="57"/>
      <c r="E220" s="57"/>
      <c r="F220" s="57">
        <f t="shared" si="32"/>
        <v>0</v>
      </c>
      <c r="G220" s="57"/>
      <c r="H220" s="57"/>
      <c r="I220" s="57"/>
      <c r="J220" s="57">
        <f t="shared" si="40"/>
        <v>0</v>
      </c>
      <c r="K220" s="56">
        <f t="shared" si="35"/>
        <v>0</v>
      </c>
      <c r="L220" s="54">
        <f t="shared" si="36"/>
        <v>0</v>
      </c>
      <c r="M220" s="54">
        <f t="shared" si="37"/>
        <v>0</v>
      </c>
      <c r="N220" s="54">
        <f t="shared" si="38"/>
        <v>0</v>
      </c>
      <c r="O220" s="54">
        <v>0</v>
      </c>
      <c r="P220" s="89"/>
    </row>
    <row r="221" spans="1:16" s="68" customFormat="1" x14ac:dyDescent="0.2">
      <c r="A221" s="57">
        <f t="shared" si="39"/>
        <v>13</v>
      </c>
      <c r="B221" s="57" t="s">
        <v>43</v>
      </c>
      <c r="C221" s="57"/>
      <c r="D221" s="57"/>
      <c r="E221" s="57"/>
      <c r="F221" s="57">
        <f t="shared" si="32"/>
        <v>0</v>
      </c>
      <c r="G221" s="57"/>
      <c r="H221" s="57"/>
      <c r="I221" s="57"/>
      <c r="J221" s="57">
        <f t="shared" si="40"/>
        <v>0</v>
      </c>
      <c r="K221" s="56">
        <f t="shared" si="35"/>
        <v>0</v>
      </c>
      <c r="L221" s="54">
        <f t="shared" si="36"/>
        <v>0</v>
      </c>
      <c r="M221" s="54">
        <f t="shared" si="37"/>
        <v>0</v>
      </c>
      <c r="N221" s="54">
        <f t="shared" si="38"/>
        <v>0</v>
      </c>
      <c r="O221" s="54">
        <v>0</v>
      </c>
      <c r="P221" s="89"/>
    </row>
    <row r="222" spans="1:16" s="68" customFormat="1" x14ac:dyDescent="0.2">
      <c r="A222" s="57">
        <f t="shared" si="39"/>
        <v>14</v>
      </c>
      <c r="B222" s="57" t="s">
        <v>44</v>
      </c>
      <c r="C222" s="57"/>
      <c r="D222" s="57"/>
      <c r="E222" s="57"/>
      <c r="F222" s="57">
        <f t="shared" si="32"/>
        <v>0</v>
      </c>
      <c r="G222" s="57"/>
      <c r="H222" s="57"/>
      <c r="I222" s="57"/>
      <c r="J222" s="57">
        <f t="shared" si="40"/>
        <v>0</v>
      </c>
      <c r="K222" s="56">
        <f t="shared" si="35"/>
        <v>0</v>
      </c>
      <c r="L222" s="54">
        <f t="shared" si="36"/>
        <v>0</v>
      </c>
      <c r="M222" s="54">
        <f t="shared" si="37"/>
        <v>0</v>
      </c>
      <c r="N222" s="54">
        <f t="shared" si="38"/>
        <v>0</v>
      </c>
      <c r="O222" s="54">
        <v>0</v>
      </c>
      <c r="P222" s="89"/>
    </row>
    <row r="223" spans="1:16" s="68" customFormat="1" x14ac:dyDescent="0.2">
      <c r="A223" s="57">
        <f t="shared" si="39"/>
        <v>15</v>
      </c>
      <c r="B223" s="57" t="s">
        <v>45</v>
      </c>
      <c r="C223" s="57"/>
      <c r="D223" s="57"/>
      <c r="E223" s="57"/>
      <c r="F223" s="57">
        <f t="shared" si="32"/>
        <v>0</v>
      </c>
      <c r="G223" s="57"/>
      <c r="H223" s="57"/>
      <c r="I223" s="57"/>
      <c r="J223" s="57">
        <f t="shared" si="40"/>
        <v>0</v>
      </c>
      <c r="K223" s="56">
        <f t="shared" si="35"/>
        <v>0</v>
      </c>
      <c r="L223" s="54">
        <f t="shared" si="36"/>
        <v>0</v>
      </c>
      <c r="M223" s="54">
        <f t="shared" si="37"/>
        <v>0</v>
      </c>
      <c r="N223" s="54">
        <f t="shared" si="38"/>
        <v>0</v>
      </c>
      <c r="O223" s="54">
        <v>0</v>
      </c>
      <c r="P223" s="89"/>
    </row>
    <row r="224" spans="1:16" s="68" customFormat="1" x14ac:dyDescent="0.2">
      <c r="A224" s="57">
        <f t="shared" si="39"/>
        <v>16</v>
      </c>
      <c r="B224" s="57" t="s">
        <v>46</v>
      </c>
      <c r="C224" s="57"/>
      <c r="D224" s="57"/>
      <c r="E224" s="57"/>
      <c r="F224" s="57">
        <f t="shared" si="32"/>
        <v>0</v>
      </c>
      <c r="G224" s="57"/>
      <c r="H224" s="57"/>
      <c r="I224" s="57"/>
      <c r="J224" s="57">
        <f t="shared" si="40"/>
        <v>0</v>
      </c>
      <c r="K224" s="56">
        <f t="shared" si="35"/>
        <v>0</v>
      </c>
      <c r="L224" s="54">
        <f t="shared" si="36"/>
        <v>0</v>
      </c>
      <c r="M224" s="54">
        <f t="shared" si="37"/>
        <v>0</v>
      </c>
      <c r="N224" s="54">
        <f t="shared" si="38"/>
        <v>0</v>
      </c>
      <c r="O224" s="54">
        <v>0</v>
      </c>
      <c r="P224" s="89"/>
    </row>
    <row r="225" spans="1:16" s="68" customFormat="1" x14ac:dyDescent="0.2">
      <c r="A225" s="57">
        <f t="shared" si="39"/>
        <v>17</v>
      </c>
      <c r="B225" s="57" t="s">
        <v>47</v>
      </c>
      <c r="C225" s="57"/>
      <c r="D225" s="57"/>
      <c r="E225" s="57"/>
      <c r="F225" s="57">
        <f t="shared" si="32"/>
        <v>0</v>
      </c>
      <c r="G225" s="57"/>
      <c r="H225" s="57"/>
      <c r="I225" s="57"/>
      <c r="J225" s="57">
        <f t="shared" si="40"/>
        <v>0</v>
      </c>
      <c r="K225" s="56">
        <f t="shared" si="35"/>
        <v>0</v>
      </c>
      <c r="L225" s="54">
        <f t="shared" si="36"/>
        <v>0</v>
      </c>
      <c r="M225" s="54">
        <f t="shared" si="37"/>
        <v>0</v>
      </c>
      <c r="N225" s="54">
        <f t="shared" si="38"/>
        <v>0</v>
      </c>
      <c r="O225" s="54">
        <v>0</v>
      </c>
      <c r="P225" s="89"/>
    </row>
    <row r="226" spans="1:16" s="68" customFormat="1" x14ac:dyDescent="0.2">
      <c r="A226" s="57">
        <f t="shared" si="39"/>
        <v>18</v>
      </c>
      <c r="B226" s="57" t="s">
        <v>48</v>
      </c>
      <c r="C226" s="57">
        <v>1446.6</v>
      </c>
      <c r="D226" s="57"/>
      <c r="E226" s="57">
        <v>54.7</v>
      </c>
      <c r="F226" s="57">
        <f>C226+D226+E226</f>
        <v>1501.3</v>
      </c>
      <c r="G226" s="57">
        <v>32</v>
      </c>
      <c r="H226" s="57"/>
      <c r="I226" s="57">
        <v>1</v>
      </c>
      <c r="J226" s="57">
        <f t="shared" si="40"/>
        <v>33</v>
      </c>
      <c r="K226" s="56">
        <f t="shared" si="35"/>
        <v>5.0601831368573991E-2</v>
      </c>
      <c r="L226" s="54">
        <f t="shared" si="36"/>
        <v>186.21473943635229</v>
      </c>
      <c r="M226" s="54">
        <f t="shared" si="37"/>
        <v>40.967242675997504</v>
      </c>
      <c r="N226" s="54">
        <f t="shared" si="38"/>
        <v>93.107369718176145</v>
      </c>
      <c r="O226" s="54">
        <v>60.028114481374828</v>
      </c>
      <c r="P226" s="89">
        <f>(L226+M226+N226+O226)/F226</f>
        <v>0.25332542883627573</v>
      </c>
    </row>
    <row r="227" spans="1:16" s="68" customFormat="1" x14ac:dyDescent="0.2">
      <c r="A227" s="57">
        <f t="shared" si="39"/>
        <v>19</v>
      </c>
      <c r="B227" s="57" t="s">
        <v>68</v>
      </c>
      <c r="C227" s="57"/>
      <c r="D227" s="57"/>
      <c r="E227" s="57"/>
      <c r="F227" s="57">
        <f t="shared" ref="F227:F286" si="41">C227+D227+E227</f>
        <v>0</v>
      </c>
      <c r="G227" s="57"/>
      <c r="H227" s="57"/>
      <c r="I227" s="57"/>
      <c r="J227" s="57">
        <f t="shared" si="40"/>
        <v>0</v>
      </c>
      <c r="K227" s="56">
        <f t="shared" si="35"/>
        <v>0</v>
      </c>
      <c r="L227" s="54">
        <f t="shared" si="36"/>
        <v>0</v>
      </c>
      <c r="M227" s="54">
        <f t="shared" si="37"/>
        <v>0</v>
      </c>
      <c r="N227" s="54">
        <f t="shared" si="38"/>
        <v>0</v>
      </c>
      <c r="O227" s="54">
        <v>0</v>
      </c>
      <c r="P227" s="89"/>
    </row>
    <row r="228" spans="1:16" s="68" customFormat="1" x14ac:dyDescent="0.2">
      <c r="A228" s="57">
        <f t="shared" si="39"/>
        <v>20</v>
      </c>
      <c r="B228" s="57" t="s">
        <v>69</v>
      </c>
      <c r="C228" s="57"/>
      <c r="D228" s="57"/>
      <c r="E228" s="57"/>
      <c r="F228" s="57">
        <f t="shared" si="41"/>
        <v>0</v>
      </c>
      <c r="G228" s="57"/>
      <c r="H228" s="57"/>
      <c r="I228" s="57"/>
      <c r="J228" s="57">
        <f t="shared" si="40"/>
        <v>0</v>
      </c>
      <c r="K228" s="56">
        <f t="shared" si="35"/>
        <v>0</v>
      </c>
      <c r="L228" s="54">
        <f t="shared" si="36"/>
        <v>0</v>
      </c>
      <c r="M228" s="54">
        <f t="shared" si="37"/>
        <v>0</v>
      </c>
      <c r="N228" s="54">
        <f t="shared" si="38"/>
        <v>0</v>
      </c>
      <c r="O228" s="54">
        <v>0</v>
      </c>
      <c r="P228" s="89"/>
    </row>
    <row r="229" spans="1:16" s="68" customFormat="1" x14ac:dyDescent="0.2">
      <c r="A229" s="57">
        <f t="shared" si="39"/>
        <v>21</v>
      </c>
      <c r="B229" s="57" t="s">
        <v>70</v>
      </c>
      <c r="C229" s="57"/>
      <c r="D229" s="57"/>
      <c r="E229" s="57"/>
      <c r="F229" s="57">
        <f t="shared" si="41"/>
        <v>0</v>
      </c>
      <c r="G229" s="57"/>
      <c r="H229" s="57"/>
      <c r="I229" s="57"/>
      <c r="J229" s="57">
        <f t="shared" si="40"/>
        <v>0</v>
      </c>
      <c r="K229" s="56">
        <f t="shared" si="35"/>
        <v>0</v>
      </c>
      <c r="L229" s="54">
        <f t="shared" si="36"/>
        <v>0</v>
      </c>
      <c r="M229" s="54">
        <f t="shared" si="37"/>
        <v>0</v>
      </c>
      <c r="N229" s="54">
        <f t="shared" si="38"/>
        <v>0</v>
      </c>
      <c r="O229" s="54">
        <v>0</v>
      </c>
      <c r="P229" s="89"/>
    </row>
    <row r="230" spans="1:16" s="68" customFormat="1" x14ac:dyDescent="0.2">
      <c r="A230" s="57">
        <f t="shared" si="39"/>
        <v>22</v>
      </c>
      <c r="B230" s="57" t="s">
        <v>71</v>
      </c>
      <c r="C230" s="57"/>
      <c r="D230" s="57"/>
      <c r="E230" s="57"/>
      <c r="F230" s="57">
        <f t="shared" si="41"/>
        <v>0</v>
      </c>
      <c r="G230" s="57"/>
      <c r="H230" s="57"/>
      <c r="I230" s="57"/>
      <c r="J230" s="57">
        <f t="shared" si="40"/>
        <v>0</v>
      </c>
      <c r="K230" s="56">
        <f t="shared" si="35"/>
        <v>0</v>
      </c>
      <c r="L230" s="54">
        <f t="shared" si="36"/>
        <v>0</v>
      </c>
      <c r="M230" s="54">
        <f t="shared" si="37"/>
        <v>0</v>
      </c>
      <c r="N230" s="54">
        <f t="shared" si="38"/>
        <v>0</v>
      </c>
      <c r="O230" s="54">
        <v>0</v>
      </c>
      <c r="P230" s="89"/>
    </row>
    <row r="231" spans="1:16" s="68" customFormat="1" x14ac:dyDescent="0.2">
      <c r="A231" s="57">
        <f t="shared" si="39"/>
        <v>23</v>
      </c>
      <c r="B231" s="57" t="s">
        <v>72</v>
      </c>
      <c r="C231" s="57"/>
      <c r="D231" s="57"/>
      <c r="E231" s="57"/>
      <c r="F231" s="57">
        <f t="shared" si="41"/>
        <v>0</v>
      </c>
      <c r="G231" s="57"/>
      <c r="H231" s="57"/>
      <c r="I231" s="57"/>
      <c r="J231" s="57">
        <f t="shared" si="40"/>
        <v>0</v>
      </c>
      <c r="K231" s="56">
        <f t="shared" si="35"/>
        <v>0</v>
      </c>
      <c r="L231" s="54">
        <f t="shared" si="36"/>
        <v>0</v>
      </c>
      <c r="M231" s="54">
        <f t="shared" si="37"/>
        <v>0</v>
      </c>
      <c r="N231" s="54">
        <f t="shared" si="38"/>
        <v>0</v>
      </c>
      <c r="O231" s="54">
        <v>0</v>
      </c>
      <c r="P231" s="89"/>
    </row>
    <row r="232" spans="1:16" s="68" customFormat="1" x14ac:dyDescent="0.2">
      <c r="A232" s="57">
        <f t="shared" si="39"/>
        <v>24</v>
      </c>
      <c r="B232" s="57" t="s">
        <v>73</v>
      </c>
      <c r="C232" s="57"/>
      <c r="D232" s="57"/>
      <c r="E232" s="57"/>
      <c r="F232" s="57">
        <f t="shared" si="41"/>
        <v>0</v>
      </c>
      <c r="G232" s="57"/>
      <c r="H232" s="57"/>
      <c r="I232" s="57"/>
      <c r="J232" s="57">
        <f t="shared" si="40"/>
        <v>0</v>
      </c>
      <c r="K232" s="56">
        <f t="shared" si="35"/>
        <v>0</v>
      </c>
      <c r="L232" s="54">
        <f t="shared" si="36"/>
        <v>0</v>
      </c>
      <c r="M232" s="54">
        <f t="shared" si="37"/>
        <v>0</v>
      </c>
      <c r="N232" s="54">
        <f t="shared" si="38"/>
        <v>0</v>
      </c>
      <c r="O232" s="54">
        <v>0</v>
      </c>
      <c r="P232" s="89"/>
    </row>
    <row r="233" spans="1:16" s="68" customFormat="1" x14ac:dyDescent="0.2">
      <c r="A233" s="57">
        <f t="shared" si="39"/>
        <v>25</v>
      </c>
      <c r="B233" s="57" t="s">
        <v>74</v>
      </c>
      <c r="C233" s="57"/>
      <c r="D233" s="57"/>
      <c r="E233" s="57"/>
      <c r="F233" s="57">
        <f t="shared" si="41"/>
        <v>0</v>
      </c>
      <c r="G233" s="57"/>
      <c r="H233" s="57"/>
      <c r="I233" s="57"/>
      <c r="J233" s="57">
        <f t="shared" si="40"/>
        <v>0</v>
      </c>
      <c r="K233" s="56">
        <f t="shared" si="35"/>
        <v>0</v>
      </c>
      <c r="L233" s="54">
        <f t="shared" si="36"/>
        <v>0</v>
      </c>
      <c r="M233" s="54">
        <f t="shared" si="37"/>
        <v>0</v>
      </c>
      <c r="N233" s="54">
        <f t="shared" si="38"/>
        <v>0</v>
      </c>
      <c r="O233" s="54">
        <v>0</v>
      </c>
      <c r="P233" s="89"/>
    </row>
    <row r="234" spans="1:16" s="68" customFormat="1" x14ac:dyDescent="0.2">
      <c r="A234" s="57">
        <f t="shared" si="39"/>
        <v>26</v>
      </c>
      <c r="B234" s="57" t="s">
        <v>75</v>
      </c>
      <c r="C234" s="57"/>
      <c r="D234" s="57"/>
      <c r="E234" s="57"/>
      <c r="F234" s="57">
        <f t="shared" si="41"/>
        <v>0</v>
      </c>
      <c r="G234" s="57"/>
      <c r="H234" s="57"/>
      <c r="I234" s="57"/>
      <c r="J234" s="57">
        <f t="shared" si="40"/>
        <v>0</v>
      </c>
      <c r="K234" s="56">
        <f t="shared" si="35"/>
        <v>0</v>
      </c>
      <c r="L234" s="54">
        <f t="shared" si="36"/>
        <v>0</v>
      </c>
      <c r="M234" s="54">
        <f t="shared" si="37"/>
        <v>0</v>
      </c>
      <c r="N234" s="54">
        <f t="shared" si="38"/>
        <v>0</v>
      </c>
      <c r="O234" s="54">
        <v>0</v>
      </c>
      <c r="P234" s="89"/>
    </row>
    <row r="235" spans="1:16" s="68" customFormat="1" x14ac:dyDescent="0.2">
      <c r="A235" s="57">
        <f t="shared" si="39"/>
        <v>27</v>
      </c>
      <c r="B235" s="57" t="s">
        <v>76</v>
      </c>
      <c r="C235" s="57"/>
      <c r="D235" s="57"/>
      <c r="E235" s="57"/>
      <c r="F235" s="57">
        <f t="shared" si="41"/>
        <v>0</v>
      </c>
      <c r="G235" s="57"/>
      <c r="H235" s="57"/>
      <c r="I235" s="57"/>
      <c r="J235" s="57">
        <f t="shared" si="40"/>
        <v>0</v>
      </c>
      <c r="K235" s="56">
        <f t="shared" si="35"/>
        <v>0</v>
      </c>
      <c r="L235" s="54">
        <f t="shared" si="36"/>
        <v>0</v>
      </c>
      <c r="M235" s="54">
        <f t="shared" si="37"/>
        <v>0</v>
      </c>
      <c r="N235" s="54">
        <f t="shared" si="38"/>
        <v>0</v>
      </c>
      <c r="O235" s="54">
        <v>0</v>
      </c>
      <c r="P235" s="89"/>
    </row>
    <row r="236" spans="1:16" s="68" customFormat="1" x14ac:dyDescent="0.2">
      <c r="A236" s="57">
        <f t="shared" si="39"/>
        <v>28</v>
      </c>
      <c r="B236" s="57" t="s">
        <v>77</v>
      </c>
      <c r="C236" s="57"/>
      <c r="D236" s="57"/>
      <c r="E236" s="57"/>
      <c r="F236" s="57">
        <f t="shared" si="41"/>
        <v>0</v>
      </c>
      <c r="G236" s="57"/>
      <c r="H236" s="57"/>
      <c r="I236" s="57"/>
      <c r="J236" s="57">
        <f t="shared" si="40"/>
        <v>0</v>
      </c>
      <c r="K236" s="56">
        <f t="shared" si="35"/>
        <v>0</v>
      </c>
      <c r="L236" s="54">
        <f t="shared" si="36"/>
        <v>0</v>
      </c>
      <c r="M236" s="54">
        <f t="shared" si="37"/>
        <v>0</v>
      </c>
      <c r="N236" s="54">
        <f t="shared" si="38"/>
        <v>0</v>
      </c>
      <c r="O236" s="54">
        <v>0</v>
      </c>
      <c r="P236" s="89"/>
    </row>
    <row r="237" spans="1:16" s="68" customFormat="1" x14ac:dyDescent="0.2">
      <c r="A237" s="57">
        <f t="shared" si="39"/>
        <v>29</v>
      </c>
      <c r="B237" s="57" t="s">
        <v>78</v>
      </c>
      <c r="C237" s="57"/>
      <c r="D237" s="57"/>
      <c r="E237" s="57"/>
      <c r="F237" s="57">
        <f t="shared" si="41"/>
        <v>0</v>
      </c>
      <c r="G237" s="57"/>
      <c r="H237" s="57"/>
      <c r="I237" s="57"/>
      <c r="J237" s="57">
        <f t="shared" si="40"/>
        <v>0</v>
      </c>
      <c r="K237" s="56">
        <f t="shared" si="35"/>
        <v>0</v>
      </c>
      <c r="L237" s="54">
        <f t="shared" si="36"/>
        <v>0</v>
      </c>
      <c r="M237" s="54">
        <f t="shared" si="37"/>
        <v>0</v>
      </c>
      <c r="N237" s="54">
        <f t="shared" si="38"/>
        <v>0</v>
      </c>
      <c r="O237" s="54">
        <v>0</v>
      </c>
      <c r="P237" s="89"/>
    </row>
    <row r="238" spans="1:16" s="68" customFormat="1" x14ac:dyDescent="0.2">
      <c r="A238" s="57">
        <f t="shared" si="39"/>
        <v>30</v>
      </c>
      <c r="B238" s="57" t="s">
        <v>79</v>
      </c>
      <c r="C238" s="57"/>
      <c r="D238" s="57"/>
      <c r="E238" s="57"/>
      <c r="F238" s="57">
        <f t="shared" si="41"/>
        <v>0</v>
      </c>
      <c r="G238" s="57"/>
      <c r="H238" s="57"/>
      <c r="I238" s="57"/>
      <c r="J238" s="57">
        <f t="shared" si="40"/>
        <v>0</v>
      </c>
      <c r="K238" s="56">
        <f t="shared" si="35"/>
        <v>0</v>
      </c>
      <c r="L238" s="54">
        <f t="shared" si="36"/>
        <v>0</v>
      </c>
      <c r="M238" s="54">
        <f t="shared" si="37"/>
        <v>0</v>
      </c>
      <c r="N238" s="54">
        <f t="shared" si="38"/>
        <v>0</v>
      </c>
      <c r="O238" s="54">
        <v>0</v>
      </c>
      <c r="P238" s="89"/>
    </row>
    <row r="239" spans="1:16" s="68" customFormat="1" x14ac:dyDescent="0.2">
      <c r="A239" s="57">
        <f t="shared" si="39"/>
        <v>31</v>
      </c>
      <c r="B239" s="57" t="s">
        <v>80</v>
      </c>
      <c r="C239" s="57"/>
      <c r="D239" s="57"/>
      <c r="E239" s="57"/>
      <c r="F239" s="57">
        <f t="shared" si="41"/>
        <v>0</v>
      </c>
      <c r="G239" s="57"/>
      <c r="H239" s="57"/>
      <c r="I239" s="57"/>
      <c r="J239" s="57">
        <f t="shared" si="40"/>
        <v>0</v>
      </c>
      <c r="K239" s="56">
        <f t="shared" si="35"/>
        <v>0</v>
      </c>
      <c r="L239" s="54">
        <f t="shared" si="36"/>
        <v>0</v>
      </c>
      <c r="M239" s="54">
        <f t="shared" si="37"/>
        <v>0</v>
      </c>
      <c r="N239" s="54">
        <f t="shared" si="38"/>
        <v>0</v>
      </c>
      <c r="O239" s="54">
        <v>0</v>
      </c>
      <c r="P239" s="89"/>
    </row>
    <row r="240" spans="1:16" s="68" customFormat="1" x14ac:dyDescent="0.2">
      <c r="A240" s="57">
        <f t="shared" si="39"/>
        <v>32</v>
      </c>
      <c r="B240" s="57" t="s">
        <v>81</v>
      </c>
      <c r="C240" s="57"/>
      <c r="D240" s="57"/>
      <c r="E240" s="57"/>
      <c r="F240" s="57">
        <f t="shared" si="41"/>
        <v>0</v>
      </c>
      <c r="G240" s="57"/>
      <c r="H240" s="57"/>
      <c r="I240" s="57"/>
      <c r="J240" s="57">
        <f t="shared" si="40"/>
        <v>0</v>
      </c>
      <c r="K240" s="56">
        <f t="shared" si="35"/>
        <v>0</v>
      </c>
      <c r="L240" s="54">
        <f t="shared" si="36"/>
        <v>0</v>
      </c>
      <c r="M240" s="54">
        <f t="shared" si="37"/>
        <v>0</v>
      </c>
      <c r="N240" s="54">
        <f t="shared" si="38"/>
        <v>0</v>
      </c>
      <c r="O240" s="54">
        <v>0</v>
      </c>
      <c r="P240" s="89"/>
    </row>
    <row r="241" spans="1:16" s="68" customFormat="1" x14ac:dyDescent="0.2">
      <c r="A241" s="57">
        <f t="shared" si="39"/>
        <v>33</v>
      </c>
      <c r="B241" s="57" t="s">
        <v>82</v>
      </c>
      <c r="C241" s="57"/>
      <c r="D241" s="57"/>
      <c r="E241" s="57"/>
      <c r="F241" s="57">
        <f t="shared" si="41"/>
        <v>0</v>
      </c>
      <c r="G241" s="57"/>
      <c r="H241" s="57"/>
      <c r="I241" s="57"/>
      <c r="J241" s="57">
        <f t="shared" si="40"/>
        <v>0</v>
      </c>
      <c r="K241" s="56">
        <f t="shared" si="35"/>
        <v>0</v>
      </c>
      <c r="L241" s="54">
        <f t="shared" si="36"/>
        <v>0</v>
      </c>
      <c r="M241" s="54">
        <f t="shared" si="37"/>
        <v>0</v>
      </c>
      <c r="N241" s="54">
        <f t="shared" si="38"/>
        <v>0</v>
      </c>
      <c r="O241" s="54">
        <v>0</v>
      </c>
      <c r="P241" s="89"/>
    </row>
    <row r="242" spans="1:16" s="68" customFormat="1" x14ac:dyDescent="0.2">
      <c r="A242" s="57">
        <f t="shared" si="39"/>
        <v>34</v>
      </c>
      <c r="B242" s="57" t="s">
        <v>83</v>
      </c>
      <c r="C242" s="57">
        <v>1909.5</v>
      </c>
      <c r="D242" s="57"/>
      <c r="E242" s="57"/>
      <c r="F242" s="57">
        <f t="shared" si="41"/>
        <v>1909.5</v>
      </c>
      <c r="G242" s="57">
        <v>48</v>
      </c>
      <c r="H242" s="57"/>
      <c r="I242" s="57"/>
      <c r="J242" s="57">
        <f t="shared" si="40"/>
        <v>48</v>
      </c>
      <c r="K242" s="56">
        <f t="shared" si="35"/>
        <v>6.4360352360149226E-2</v>
      </c>
      <c r="L242" s="54">
        <f t="shared" si="36"/>
        <v>236.84609668534915</v>
      </c>
      <c r="M242" s="54">
        <f t="shared" si="37"/>
        <v>52.106141270776817</v>
      </c>
      <c r="N242" s="54">
        <f t="shared" si="38"/>
        <v>118.42304834267458</v>
      </c>
      <c r="O242" s="54">
        <v>76.349620064067963</v>
      </c>
      <c r="P242" s="89">
        <f>(L242+M242+N242+O242)/F242</f>
        <v>0.25332542883627573</v>
      </c>
    </row>
    <row r="243" spans="1:16" s="68" customFormat="1" x14ac:dyDescent="0.2">
      <c r="A243" s="57">
        <f t="shared" si="39"/>
        <v>35</v>
      </c>
      <c r="B243" s="57" t="s">
        <v>116</v>
      </c>
      <c r="C243" s="57"/>
      <c r="D243" s="57"/>
      <c r="E243" s="57"/>
      <c r="F243" s="57">
        <f t="shared" si="41"/>
        <v>0</v>
      </c>
      <c r="G243" s="57"/>
      <c r="H243" s="57"/>
      <c r="I243" s="57"/>
      <c r="J243" s="57">
        <f t="shared" si="40"/>
        <v>0</v>
      </c>
      <c r="K243" s="56">
        <f t="shared" si="35"/>
        <v>0</v>
      </c>
      <c r="L243" s="54">
        <f t="shared" si="36"/>
        <v>0</v>
      </c>
      <c r="M243" s="54">
        <f t="shared" si="37"/>
        <v>0</v>
      </c>
      <c r="N243" s="54">
        <f t="shared" si="38"/>
        <v>0</v>
      </c>
      <c r="O243" s="54">
        <v>0</v>
      </c>
      <c r="P243" s="89"/>
    </row>
    <row r="244" spans="1:16" s="68" customFormat="1" x14ac:dyDescent="0.2">
      <c r="A244" s="57">
        <f t="shared" si="39"/>
        <v>36</v>
      </c>
      <c r="B244" s="57" t="s">
        <v>117</v>
      </c>
      <c r="C244" s="57"/>
      <c r="D244" s="57"/>
      <c r="E244" s="57"/>
      <c r="F244" s="57">
        <f t="shared" si="41"/>
        <v>0</v>
      </c>
      <c r="G244" s="57"/>
      <c r="H244" s="57"/>
      <c r="I244" s="57"/>
      <c r="J244" s="57">
        <f t="shared" si="40"/>
        <v>0</v>
      </c>
      <c r="K244" s="56">
        <f t="shared" si="35"/>
        <v>0</v>
      </c>
      <c r="L244" s="54">
        <f t="shared" si="36"/>
        <v>0</v>
      </c>
      <c r="M244" s="54">
        <f t="shared" si="37"/>
        <v>0</v>
      </c>
      <c r="N244" s="54">
        <f t="shared" si="38"/>
        <v>0</v>
      </c>
      <c r="O244" s="54">
        <v>0</v>
      </c>
      <c r="P244" s="89"/>
    </row>
    <row r="245" spans="1:16" s="68" customFormat="1" x14ac:dyDescent="0.2">
      <c r="A245" s="57">
        <f t="shared" si="39"/>
        <v>37</v>
      </c>
      <c r="B245" s="57" t="s">
        <v>118</v>
      </c>
      <c r="C245" s="57"/>
      <c r="D245" s="57"/>
      <c r="E245" s="57"/>
      <c r="F245" s="57">
        <f t="shared" si="41"/>
        <v>0</v>
      </c>
      <c r="G245" s="57"/>
      <c r="H245" s="57"/>
      <c r="I245" s="57"/>
      <c r="J245" s="57">
        <f t="shared" si="40"/>
        <v>0</v>
      </c>
      <c r="K245" s="56">
        <f t="shared" si="35"/>
        <v>0</v>
      </c>
      <c r="L245" s="54">
        <f t="shared" si="36"/>
        <v>0</v>
      </c>
      <c r="M245" s="54">
        <f t="shared" si="37"/>
        <v>0</v>
      </c>
      <c r="N245" s="54">
        <f t="shared" si="38"/>
        <v>0</v>
      </c>
      <c r="O245" s="54">
        <v>0</v>
      </c>
      <c r="P245" s="89"/>
    </row>
    <row r="246" spans="1:16" s="68" customFormat="1" x14ac:dyDescent="0.2">
      <c r="A246" s="57">
        <f t="shared" si="39"/>
        <v>38</v>
      </c>
      <c r="B246" s="57" t="s">
        <v>119</v>
      </c>
      <c r="C246" s="57"/>
      <c r="D246" s="57"/>
      <c r="E246" s="57"/>
      <c r="F246" s="57">
        <f t="shared" si="41"/>
        <v>0</v>
      </c>
      <c r="G246" s="57"/>
      <c r="H246" s="57"/>
      <c r="I246" s="57"/>
      <c r="J246" s="57">
        <f t="shared" si="40"/>
        <v>0</v>
      </c>
      <c r="K246" s="56">
        <f t="shared" si="35"/>
        <v>0</v>
      </c>
      <c r="L246" s="54">
        <f t="shared" si="36"/>
        <v>0</v>
      </c>
      <c r="M246" s="54">
        <f t="shared" si="37"/>
        <v>0</v>
      </c>
      <c r="N246" s="54">
        <f t="shared" si="38"/>
        <v>0</v>
      </c>
      <c r="O246" s="54">
        <v>0</v>
      </c>
      <c r="P246" s="89"/>
    </row>
    <row r="247" spans="1:16" s="68" customFormat="1" x14ac:dyDescent="0.2">
      <c r="A247" s="57">
        <f t="shared" si="39"/>
        <v>39</v>
      </c>
      <c r="B247" s="57" t="s">
        <v>120</v>
      </c>
      <c r="C247" s="57"/>
      <c r="D247" s="57"/>
      <c r="E247" s="57"/>
      <c r="F247" s="57">
        <f t="shared" si="41"/>
        <v>0</v>
      </c>
      <c r="G247" s="57"/>
      <c r="H247" s="57"/>
      <c r="I247" s="57"/>
      <c r="J247" s="57">
        <f t="shared" si="40"/>
        <v>0</v>
      </c>
      <c r="K247" s="56">
        <f t="shared" si="35"/>
        <v>0</v>
      </c>
      <c r="L247" s="54">
        <f t="shared" si="36"/>
        <v>0</v>
      </c>
      <c r="M247" s="54">
        <f t="shared" si="37"/>
        <v>0</v>
      </c>
      <c r="N247" s="54">
        <f t="shared" si="38"/>
        <v>0</v>
      </c>
      <c r="O247" s="54">
        <v>0</v>
      </c>
      <c r="P247" s="89"/>
    </row>
    <row r="248" spans="1:16" s="68" customFormat="1" x14ac:dyDescent="0.2">
      <c r="A248" s="57">
        <f t="shared" si="39"/>
        <v>40</v>
      </c>
      <c r="B248" s="57" t="s">
        <v>121</v>
      </c>
      <c r="C248" s="57"/>
      <c r="D248" s="57"/>
      <c r="E248" s="57"/>
      <c r="F248" s="57">
        <f t="shared" si="41"/>
        <v>0</v>
      </c>
      <c r="G248" s="57"/>
      <c r="H248" s="57"/>
      <c r="I248" s="57"/>
      <c r="J248" s="57">
        <f t="shared" si="40"/>
        <v>0</v>
      </c>
      <c r="K248" s="56">
        <f t="shared" si="35"/>
        <v>0</v>
      </c>
      <c r="L248" s="54">
        <f t="shared" si="36"/>
        <v>0</v>
      </c>
      <c r="M248" s="54">
        <f t="shared" si="37"/>
        <v>0</v>
      </c>
      <c r="N248" s="54">
        <f t="shared" si="38"/>
        <v>0</v>
      </c>
      <c r="O248" s="54">
        <v>0</v>
      </c>
      <c r="P248" s="89"/>
    </row>
    <row r="249" spans="1:16" s="68" customFormat="1" x14ac:dyDescent="0.2">
      <c r="A249" s="57">
        <f t="shared" si="39"/>
        <v>41</v>
      </c>
      <c r="B249" s="57" t="s">
        <v>122</v>
      </c>
      <c r="C249" s="57"/>
      <c r="D249" s="57"/>
      <c r="E249" s="57"/>
      <c r="F249" s="57">
        <f t="shared" si="41"/>
        <v>0</v>
      </c>
      <c r="G249" s="57"/>
      <c r="H249" s="57"/>
      <c r="I249" s="57"/>
      <c r="J249" s="57">
        <f t="shared" si="40"/>
        <v>0</v>
      </c>
      <c r="K249" s="56">
        <f t="shared" si="35"/>
        <v>0</v>
      </c>
      <c r="L249" s="54">
        <f t="shared" si="36"/>
        <v>0</v>
      </c>
      <c r="M249" s="54">
        <f t="shared" si="37"/>
        <v>0</v>
      </c>
      <c r="N249" s="54">
        <f t="shared" si="38"/>
        <v>0</v>
      </c>
      <c r="O249" s="54">
        <v>0</v>
      </c>
      <c r="P249" s="89"/>
    </row>
    <row r="250" spans="1:16" s="68" customFormat="1" x14ac:dyDescent="0.2">
      <c r="A250" s="57">
        <f t="shared" si="39"/>
        <v>42</v>
      </c>
      <c r="B250" s="57" t="s">
        <v>123</v>
      </c>
      <c r="C250" s="57"/>
      <c r="D250" s="57"/>
      <c r="E250" s="57"/>
      <c r="F250" s="57">
        <f t="shared" si="41"/>
        <v>0</v>
      </c>
      <c r="G250" s="57"/>
      <c r="H250" s="57"/>
      <c r="I250" s="57"/>
      <c r="J250" s="57">
        <f t="shared" si="40"/>
        <v>0</v>
      </c>
      <c r="K250" s="56">
        <f t="shared" si="35"/>
        <v>0</v>
      </c>
      <c r="L250" s="54">
        <f t="shared" si="36"/>
        <v>0</v>
      </c>
      <c r="M250" s="54">
        <f t="shared" si="37"/>
        <v>0</v>
      </c>
      <c r="N250" s="54">
        <f t="shared" si="38"/>
        <v>0</v>
      </c>
      <c r="O250" s="54">
        <v>0</v>
      </c>
      <c r="P250" s="89"/>
    </row>
    <row r="251" spans="1:16" s="68" customFormat="1" x14ac:dyDescent="0.2">
      <c r="A251" s="57">
        <f t="shared" si="39"/>
        <v>43</v>
      </c>
      <c r="B251" s="57" t="s">
        <v>124</v>
      </c>
      <c r="C251" s="57"/>
      <c r="D251" s="57"/>
      <c r="E251" s="57"/>
      <c r="F251" s="57">
        <f t="shared" si="41"/>
        <v>0</v>
      </c>
      <c r="G251" s="57"/>
      <c r="H251" s="57"/>
      <c r="I251" s="57"/>
      <c r="J251" s="57">
        <f t="shared" si="40"/>
        <v>0</v>
      </c>
      <c r="K251" s="56">
        <f t="shared" si="35"/>
        <v>0</v>
      </c>
      <c r="L251" s="54">
        <f t="shared" si="36"/>
        <v>0</v>
      </c>
      <c r="M251" s="54">
        <f t="shared" si="37"/>
        <v>0</v>
      </c>
      <c r="N251" s="54">
        <f t="shared" si="38"/>
        <v>0</v>
      </c>
      <c r="O251" s="54">
        <v>0</v>
      </c>
      <c r="P251" s="89"/>
    </row>
    <row r="252" spans="1:16" s="68" customFormat="1" x14ac:dyDescent="0.2">
      <c r="A252" s="57">
        <f t="shared" si="39"/>
        <v>44</v>
      </c>
      <c r="B252" s="57" t="s">
        <v>126</v>
      </c>
      <c r="C252" s="57"/>
      <c r="D252" s="57"/>
      <c r="E252" s="57"/>
      <c r="F252" s="57">
        <f t="shared" si="41"/>
        <v>0</v>
      </c>
      <c r="G252" s="57"/>
      <c r="H252" s="57"/>
      <c r="I252" s="57"/>
      <c r="J252" s="57">
        <f t="shared" si="40"/>
        <v>0</v>
      </c>
      <c r="K252" s="56">
        <f t="shared" si="35"/>
        <v>0</v>
      </c>
      <c r="L252" s="54">
        <f t="shared" si="36"/>
        <v>0</v>
      </c>
      <c r="M252" s="54">
        <f t="shared" si="37"/>
        <v>0</v>
      </c>
      <c r="N252" s="54">
        <f t="shared" si="38"/>
        <v>0</v>
      </c>
      <c r="O252" s="54">
        <v>0</v>
      </c>
      <c r="P252" s="89"/>
    </row>
    <row r="253" spans="1:16" s="68" customFormat="1" x14ac:dyDescent="0.2">
      <c r="A253" s="57">
        <f t="shared" si="39"/>
        <v>45</v>
      </c>
      <c r="B253" s="57" t="s">
        <v>127</v>
      </c>
      <c r="C253" s="57"/>
      <c r="D253" s="57"/>
      <c r="E253" s="57"/>
      <c r="F253" s="57">
        <f t="shared" si="41"/>
        <v>0</v>
      </c>
      <c r="G253" s="57"/>
      <c r="H253" s="57"/>
      <c r="I253" s="57"/>
      <c r="J253" s="57">
        <f t="shared" si="40"/>
        <v>0</v>
      </c>
      <c r="K253" s="56">
        <f t="shared" si="35"/>
        <v>0</v>
      </c>
      <c r="L253" s="54">
        <f t="shared" si="36"/>
        <v>0</v>
      </c>
      <c r="M253" s="54">
        <f t="shared" si="37"/>
        <v>0</v>
      </c>
      <c r="N253" s="54">
        <f t="shared" si="38"/>
        <v>0</v>
      </c>
      <c r="O253" s="54">
        <v>0</v>
      </c>
      <c r="P253" s="89"/>
    </row>
    <row r="254" spans="1:16" s="68" customFormat="1" x14ac:dyDescent="0.2">
      <c r="A254" s="57">
        <f t="shared" si="39"/>
        <v>46</v>
      </c>
      <c r="B254" s="57" t="s">
        <v>1757</v>
      </c>
      <c r="C254" s="57"/>
      <c r="D254" s="57"/>
      <c r="E254" s="57"/>
      <c r="F254" s="57">
        <f t="shared" si="41"/>
        <v>0</v>
      </c>
      <c r="G254" s="57"/>
      <c r="H254" s="57"/>
      <c r="I254" s="57"/>
      <c r="J254" s="57">
        <f t="shared" si="40"/>
        <v>0</v>
      </c>
      <c r="K254" s="56">
        <f t="shared" si="35"/>
        <v>0</v>
      </c>
      <c r="L254" s="54">
        <f t="shared" si="36"/>
        <v>0</v>
      </c>
      <c r="M254" s="54">
        <f t="shared" si="37"/>
        <v>0</v>
      </c>
      <c r="N254" s="54">
        <f t="shared" si="38"/>
        <v>0</v>
      </c>
      <c r="O254" s="54">
        <v>0</v>
      </c>
      <c r="P254" s="89"/>
    </row>
    <row r="255" spans="1:16" s="68" customFormat="1" x14ac:dyDescent="0.2">
      <c r="A255" s="57">
        <f t="shared" si="39"/>
        <v>47</v>
      </c>
      <c r="B255" s="57" t="s">
        <v>1758</v>
      </c>
      <c r="C255" s="57"/>
      <c r="D255" s="57"/>
      <c r="E255" s="57"/>
      <c r="F255" s="57">
        <f t="shared" si="41"/>
        <v>0</v>
      </c>
      <c r="G255" s="57"/>
      <c r="H255" s="57"/>
      <c r="I255" s="57"/>
      <c r="J255" s="57">
        <f t="shared" si="40"/>
        <v>0</v>
      </c>
      <c r="K255" s="56">
        <f t="shared" si="35"/>
        <v>0</v>
      </c>
      <c r="L255" s="54">
        <f t="shared" si="36"/>
        <v>0</v>
      </c>
      <c r="M255" s="54">
        <f t="shared" si="37"/>
        <v>0</v>
      </c>
      <c r="N255" s="54">
        <f t="shared" si="38"/>
        <v>0</v>
      </c>
      <c r="O255" s="54">
        <v>0</v>
      </c>
      <c r="P255" s="89"/>
    </row>
    <row r="256" spans="1:16" s="68" customFormat="1" x14ac:dyDescent="0.2">
      <c r="A256" s="57">
        <f t="shared" si="39"/>
        <v>48</v>
      </c>
      <c r="B256" s="57" t="s">
        <v>1759</v>
      </c>
      <c r="C256" s="57"/>
      <c r="D256" s="57"/>
      <c r="E256" s="57"/>
      <c r="F256" s="57">
        <f t="shared" si="41"/>
        <v>0</v>
      </c>
      <c r="G256" s="57"/>
      <c r="H256" s="57"/>
      <c r="I256" s="57"/>
      <c r="J256" s="57">
        <f t="shared" si="40"/>
        <v>0</v>
      </c>
      <c r="K256" s="56">
        <f t="shared" si="35"/>
        <v>0</v>
      </c>
      <c r="L256" s="54">
        <f t="shared" si="36"/>
        <v>0</v>
      </c>
      <c r="M256" s="54">
        <f t="shared" si="37"/>
        <v>0</v>
      </c>
      <c r="N256" s="54">
        <f t="shared" si="38"/>
        <v>0</v>
      </c>
      <c r="O256" s="54">
        <v>0</v>
      </c>
      <c r="P256" s="89"/>
    </row>
    <row r="257" spans="1:16" s="68" customFormat="1" x14ac:dyDescent="0.2">
      <c r="A257" s="57">
        <f t="shared" si="39"/>
        <v>49</v>
      </c>
      <c r="B257" s="57" t="s">
        <v>1760</v>
      </c>
      <c r="C257" s="57"/>
      <c r="D257" s="57"/>
      <c r="E257" s="57"/>
      <c r="F257" s="57">
        <f t="shared" si="41"/>
        <v>0</v>
      </c>
      <c r="G257" s="57"/>
      <c r="H257" s="57"/>
      <c r="I257" s="57"/>
      <c r="J257" s="57">
        <f t="shared" si="40"/>
        <v>0</v>
      </c>
      <c r="K257" s="56">
        <f t="shared" si="35"/>
        <v>0</v>
      </c>
      <c r="L257" s="54">
        <f t="shared" si="36"/>
        <v>0</v>
      </c>
      <c r="M257" s="54">
        <f t="shared" si="37"/>
        <v>0</v>
      </c>
      <c r="N257" s="54">
        <f t="shared" si="38"/>
        <v>0</v>
      </c>
      <c r="O257" s="54">
        <v>0</v>
      </c>
      <c r="P257" s="89"/>
    </row>
    <row r="258" spans="1:16" s="68" customFormat="1" x14ac:dyDescent="0.2">
      <c r="A258" s="57">
        <f t="shared" si="39"/>
        <v>50</v>
      </c>
      <c r="B258" s="57" t="s">
        <v>1761</v>
      </c>
      <c r="C258" s="57"/>
      <c r="D258" s="57"/>
      <c r="E258" s="57"/>
      <c r="F258" s="57">
        <f t="shared" si="41"/>
        <v>0</v>
      </c>
      <c r="G258" s="57"/>
      <c r="H258" s="57"/>
      <c r="I258" s="57"/>
      <c r="J258" s="57">
        <f t="shared" si="40"/>
        <v>0</v>
      </c>
      <c r="K258" s="56">
        <f t="shared" si="35"/>
        <v>0</v>
      </c>
      <c r="L258" s="54">
        <f t="shared" si="36"/>
        <v>0</v>
      </c>
      <c r="M258" s="54">
        <f t="shared" si="37"/>
        <v>0</v>
      </c>
      <c r="N258" s="54">
        <f t="shared" si="38"/>
        <v>0</v>
      </c>
      <c r="O258" s="54">
        <v>0</v>
      </c>
      <c r="P258" s="89"/>
    </row>
    <row r="259" spans="1:16" s="68" customFormat="1" x14ac:dyDescent="0.2">
      <c r="A259" s="57">
        <f t="shared" si="39"/>
        <v>51</v>
      </c>
      <c r="B259" s="57" t="s">
        <v>1762</v>
      </c>
      <c r="C259" s="57"/>
      <c r="D259" s="57"/>
      <c r="E259" s="57"/>
      <c r="F259" s="57">
        <f t="shared" si="41"/>
        <v>0</v>
      </c>
      <c r="G259" s="57"/>
      <c r="H259" s="57"/>
      <c r="I259" s="57"/>
      <c r="J259" s="57">
        <f t="shared" si="40"/>
        <v>0</v>
      </c>
      <c r="K259" s="56">
        <f t="shared" si="35"/>
        <v>0</v>
      </c>
      <c r="L259" s="54">
        <f t="shared" si="36"/>
        <v>0</v>
      </c>
      <c r="M259" s="54">
        <f t="shared" si="37"/>
        <v>0</v>
      </c>
      <c r="N259" s="54">
        <f t="shared" si="38"/>
        <v>0</v>
      </c>
      <c r="O259" s="54">
        <v>0</v>
      </c>
      <c r="P259" s="89"/>
    </row>
    <row r="260" spans="1:16" s="68" customFormat="1" x14ac:dyDescent="0.2">
      <c r="A260" s="57">
        <f t="shared" si="39"/>
        <v>52</v>
      </c>
      <c r="B260" s="57" t="s">
        <v>1763</v>
      </c>
      <c r="C260" s="57"/>
      <c r="D260" s="57"/>
      <c r="E260" s="57"/>
      <c r="F260" s="57">
        <f t="shared" si="41"/>
        <v>0</v>
      </c>
      <c r="G260" s="57"/>
      <c r="H260" s="57"/>
      <c r="I260" s="57"/>
      <c r="J260" s="57">
        <f t="shared" si="40"/>
        <v>0</v>
      </c>
      <c r="K260" s="56">
        <f t="shared" si="35"/>
        <v>0</v>
      </c>
      <c r="L260" s="54">
        <f t="shared" si="36"/>
        <v>0</v>
      </c>
      <c r="M260" s="54">
        <f t="shared" si="37"/>
        <v>0</v>
      </c>
      <c r="N260" s="54">
        <f t="shared" si="38"/>
        <v>0</v>
      </c>
      <c r="O260" s="54">
        <v>0</v>
      </c>
      <c r="P260" s="89"/>
    </row>
    <row r="261" spans="1:16" s="68" customFormat="1" x14ac:dyDescent="0.2">
      <c r="A261" s="57">
        <f t="shared" si="39"/>
        <v>53</v>
      </c>
      <c r="B261" s="57" t="s">
        <v>1764</v>
      </c>
      <c r="C261" s="57"/>
      <c r="D261" s="57"/>
      <c r="E261" s="57"/>
      <c r="F261" s="57">
        <f t="shared" si="41"/>
        <v>0</v>
      </c>
      <c r="G261" s="57"/>
      <c r="H261" s="57"/>
      <c r="I261" s="57"/>
      <c r="J261" s="57">
        <f t="shared" si="40"/>
        <v>0</v>
      </c>
      <c r="K261" s="56">
        <f t="shared" si="35"/>
        <v>0</v>
      </c>
      <c r="L261" s="54">
        <f t="shared" si="36"/>
        <v>0</v>
      </c>
      <c r="M261" s="54">
        <f t="shared" si="37"/>
        <v>0</v>
      </c>
      <c r="N261" s="54">
        <f t="shared" si="38"/>
        <v>0</v>
      </c>
      <c r="O261" s="54">
        <v>0</v>
      </c>
      <c r="P261" s="89"/>
    </row>
    <row r="262" spans="1:16" s="68" customFormat="1" x14ac:dyDescent="0.2">
      <c r="A262" s="57">
        <f t="shared" si="39"/>
        <v>54</v>
      </c>
      <c r="B262" s="57" t="s">
        <v>1765</v>
      </c>
      <c r="C262" s="57"/>
      <c r="D262" s="57"/>
      <c r="E262" s="57"/>
      <c r="F262" s="57">
        <f t="shared" si="41"/>
        <v>0</v>
      </c>
      <c r="G262" s="57"/>
      <c r="H262" s="57"/>
      <c r="I262" s="57"/>
      <c r="J262" s="57">
        <f t="shared" si="40"/>
        <v>0</v>
      </c>
      <c r="K262" s="56">
        <f t="shared" si="35"/>
        <v>0</v>
      </c>
      <c r="L262" s="54">
        <f t="shared" si="36"/>
        <v>0</v>
      </c>
      <c r="M262" s="54">
        <f t="shared" si="37"/>
        <v>0</v>
      </c>
      <c r="N262" s="54">
        <f t="shared" si="38"/>
        <v>0</v>
      </c>
      <c r="O262" s="54">
        <v>0</v>
      </c>
      <c r="P262" s="89"/>
    </row>
    <row r="263" spans="1:16" s="68" customFormat="1" x14ac:dyDescent="0.2">
      <c r="A263" s="57">
        <f t="shared" si="39"/>
        <v>55</v>
      </c>
      <c r="B263" s="57" t="s">
        <v>1766</v>
      </c>
      <c r="C263" s="57"/>
      <c r="D263" s="57"/>
      <c r="E263" s="57"/>
      <c r="F263" s="57">
        <f t="shared" si="41"/>
        <v>0</v>
      </c>
      <c r="G263" s="57"/>
      <c r="H263" s="57"/>
      <c r="I263" s="57"/>
      <c r="J263" s="57">
        <f t="shared" si="40"/>
        <v>0</v>
      </c>
      <c r="K263" s="56">
        <f t="shared" si="35"/>
        <v>0</v>
      </c>
      <c r="L263" s="54">
        <f t="shared" si="36"/>
        <v>0</v>
      </c>
      <c r="M263" s="54">
        <f t="shared" si="37"/>
        <v>0</v>
      </c>
      <c r="N263" s="54">
        <f t="shared" si="38"/>
        <v>0</v>
      </c>
      <c r="O263" s="54">
        <v>0</v>
      </c>
      <c r="P263" s="89"/>
    </row>
    <row r="264" spans="1:16" s="68" customFormat="1" x14ac:dyDescent="0.2">
      <c r="A264" s="57">
        <f t="shared" si="39"/>
        <v>56</v>
      </c>
      <c r="B264" s="57" t="s">
        <v>1767</v>
      </c>
      <c r="C264" s="57">
        <v>4598.6000000000004</v>
      </c>
      <c r="D264" s="57">
        <v>90.9</v>
      </c>
      <c r="E264" s="57">
        <v>100</v>
      </c>
      <c r="F264" s="57">
        <f t="shared" si="41"/>
        <v>4789.5</v>
      </c>
      <c r="G264" s="57">
        <v>73</v>
      </c>
      <c r="H264" s="57">
        <v>1</v>
      </c>
      <c r="I264" s="57">
        <v>1</v>
      </c>
      <c r="J264" s="57">
        <f t="shared" si="40"/>
        <v>75</v>
      </c>
      <c r="K264" s="56">
        <f t="shared" si="35"/>
        <v>0.16143174005181185</v>
      </c>
      <c r="L264" s="54">
        <f t="shared" si="36"/>
        <v>594.06880339066765</v>
      </c>
      <c r="M264" s="54">
        <f t="shared" si="37"/>
        <v>130.69513674594688</v>
      </c>
      <c r="N264" s="54">
        <f t="shared" si="38"/>
        <v>297.03440169533383</v>
      </c>
      <c r="O264" s="54">
        <v>191.50379957939435</v>
      </c>
      <c r="P264" s="89">
        <f>(L264+M264+N264+O264)/F264</f>
        <v>0.25332542883627573</v>
      </c>
    </row>
    <row r="265" spans="1:16" s="68" customFormat="1" x14ac:dyDescent="0.2">
      <c r="A265" s="57">
        <f t="shared" si="39"/>
        <v>57</v>
      </c>
      <c r="B265" s="57" t="s">
        <v>1768</v>
      </c>
      <c r="C265" s="57"/>
      <c r="D265" s="57"/>
      <c r="E265" s="57"/>
      <c r="F265" s="57">
        <f t="shared" si="41"/>
        <v>0</v>
      </c>
      <c r="G265" s="57"/>
      <c r="H265" s="57"/>
      <c r="I265" s="57"/>
      <c r="J265" s="57">
        <f t="shared" si="40"/>
        <v>0</v>
      </c>
      <c r="K265" s="56">
        <f t="shared" si="35"/>
        <v>0</v>
      </c>
      <c r="L265" s="54">
        <f t="shared" si="36"/>
        <v>0</v>
      </c>
      <c r="M265" s="54">
        <f t="shared" si="37"/>
        <v>0</v>
      </c>
      <c r="N265" s="54">
        <f t="shared" si="38"/>
        <v>0</v>
      </c>
      <c r="O265" s="54">
        <v>0</v>
      </c>
      <c r="P265" s="89"/>
    </row>
    <row r="266" spans="1:16" s="68" customFormat="1" x14ac:dyDescent="0.2">
      <c r="A266" s="57">
        <f t="shared" si="39"/>
        <v>58</v>
      </c>
      <c r="B266" s="57" t="s">
        <v>1769</v>
      </c>
      <c r="C266" s="57">
        <v>4956.8999999999996</v>
      </c>
      <c r="D266" s="57"/>
      <c r="E266" s="57"/>
      <c r="F266" s="57">
        <f t="shared" si="41"/>
        <v>4956.8999999999996</v>
      </c>
      <c r="G266" s="57">
        <v>77</v>
      </c>
      <c r="H266" s="57"/>
      <c r="I266" s="57"/>
      <c r="J266" s="57">
        <f t="shared" si="40"/>
        <v>77</v>
      </c>
      <c r="K266" s="56">
        <f t="shared" si="35"/>
        <v>0.16707401446138972</v>
      </c>
      <c r="L266" s="54">
        <f t="shared" si="36"/>
        <v>614.83237321791421</v>
      </c>
      <c r="M266" s="54">
        <f t="shared" si="37"/>
        <v>135.26312210794111</v>
      </c>
      <c r="N266" s="54">
        <f t="shared" si="38"/>
        <v>307.4161866089571</v>
      </c>
      <c r="O266" s="54">
        <v>198.19713626372268</v>
      </c>
      <c r="P266" s="89">
        <f>(L266+M266+N266+O266)/F266</f>
        <v>0.25332542883627579</v>
      </c>
    </row>
    <row r="267" spans="1:16" s="68" customFormat="1" x14ac:dyDescent="0.2">
      <c r="A267" s="57">
        <f t="shared" si="39"/>
        <v>59</v>
      </c>
      <c r="B267" s="57" t="s">
        <v>1770</v>
      </c>
      <c r="C267" s="57">
        <v>168.9</v>
      </c>
      <c r="D267" s="57"/>
      <c r="E267" s="57"/>
      <c r="F267" s="57">
        <f t="shared" si="41"/>
        <v>168.9</v>
      </c>
      <c r="G267" s="57">
        <v>72</v>
      </c>
      <c r="H267" s="57"/>
      <c r="I267" s="57"/>
      <c r="J267" s="57">
        <f t="shared" si="40"/>
        <v>72</v>
      </c>
      <c r="K267" s="56">
        <f t="shared" si="35"/>
        <v>5.6928324240006316E-3</v>
      </c>
      <c r="L267" s="54">
        <f t="shared" si="36"/>
        <v>20.949623320322324</v>
      </c>
      <c r="M267" s="54">
        <f t="shared" si="37"/>
        <v>4.6089171304709113</v>
      </c>
      <c r="N267" s="54">
        <f t="shared" si="38"/>
        <v>10.474811660161162</v>
      </c>
      <c r="O267" s="54">
        <v>6.7533128194925798</v>
      </c>
      <c r="P267" s="89">
        <f>(L267+M267+N267+O267)/F267</f>
        <v>0.25332542883627573</v>
      </c>
    </row>
    <row r="268" spans="1:16" s="68" customFormat="1" x14ac:dyDescent="0.2">
      <c r="A268" s="57">
        <f t="shared" si="39"/>
        <v>60</v>
      </c>
      <c r="B268" s="57" t="s">
        <v>1771</v>
      </c>
      <c r="C268" s="57"/>
      <c r="D268" s="57"/>
      <c r="E268" s="57"/>
      <c r="F268" s="57">
        <f t="shared" si="41"/>
        <v>0</v>
      </c>
      <c r="G268" s="57"/>
      <c r="H268" s="57"/>
      <c r="I268" s="57"/>
      <c r="J268" s="57">
        <f t="shared" si="40"/>
        <v>0</v>
      </c>
      <c r="K268" s="56">
        <f t="shared" si="35"/>
        <v>0</v>
      </c>
      <c r="L268" s="54">
        <f t="shared" si="36"/>
        <v>0</v>
      </c>
      <c r="M268" s="54">
        <f t="shared" si="37"/>
        <v>0</v>
      </c>
      <c r="N268" s="54">
        <f t="shared" si="38"/>
        <v>0</v>
      </c>
      <c r="O268" s="54">
        <v>0</v>
      </c>
      <c r="P268" s="89"/>
    </row>
    <row r="269" spans="1:16" s="68" customFormat="1" x14ac:dyDescent="0.2">
      <c r="A269" s="57">
        <f t="shared" si="39"/>
        <v>61</v>
      </c>
      <c r="B269" s="57" t="s">
        <v>1772</v>
      </c>
      <c r="C269" s="57"/>
      <c r="D269" s="57"/>
      <c r="E269" s="57"/>
      <c r="F269" s="57">
        <f t="shared" si="41"/>
        <v>0</v>
      </c>
      <c r="G269" s="57"/>
      <c r="H269" s="57"/>
      <c r="I269" s="57"/>
      <c r="J269" s="57">
        <f t="shared" si="40"/>
        <v>0</v>
      </c>
      <c r="K269" s="56">
        <f t="shared" si="35"/>
        <v>0</v>
      </c>
      <c r="L269" s="54">
        <f t="shared" si="36"/>
        <v>0</v>
      </c>
      <c r="M269" s="54">
        <f t="shared" si="37"/>
        <v>0</v>
      </c>
      <c r="N269" s="54">
        <f t="shared" si="38"/>
        <v>0</v>
      </c>
      <c r="O269" s="54">
        <v>0</v>
      </c>
      <c r="P269" s="89"/>
    </row>
    <row r="270" spans="1:16" s="68" customFormat="1" x14ac:dyDescent="0.2">
      <c r="A270" s="57">
        <f t="shared" si="39"/>
        <v>62</v>
      </c>
      <c r="B270" s="57" t="s">
        <v>1773</v>
      </c>
      <c r="C270" s="57"/>
      <c r="D270" s="57"/>
      <c r="E270" s="57"/>
      <c r="F270" s="57">
        <f t="shared" si="41"/>
        <v>0</v>
      </c>
      <c r="G270" s="57"/>
      <c r="H270" s="57"/>
      <c r="I270" s="57"/>
      <c r="J270" s="57">
        <f t="shared" si="40"/>
        <v>0</v>
      </c>
      <c r="K270" s="56">
        <f t="shared" si="35"/>
        <v>0</v>
      </c>
      <c r="L270" s="54">
        <f t="shared" si="36"/>
        <v>0</v>
      </c>
      <c r="M270" s="54">
        <f t="shared" si="37"/>
        <v>0</v>
      </c>
      <c r="N270" s="54">
        <f t="shared" si="38"/>
        <v>0</v>
      </c>
      <c r="O270" s="54">
        <v>0</v>
      </c>
      <c r="P270" s="89"/>
    </row>
    <row r="271" spans="1:16" s="68" customFormat="1" x14ac:dyDescent="0.2">
      <c r="A271" s="57">
        <f t="shared" si="39"/>
        <v>63</v>
      </c>
      <c r="B271" s="57" t="s">
        <v>1795</v>
      </c>
      <c r="C271" s="57"/>
      <c r="D271" s="57"/>
      <c r="E271" s="57"/>
      <c r="F271" s="57">
        <f t="shared" si="41"/>
        <v>0</v>
      </c>
      <c r="G271" s="57"/>
      <c r="H271" s="57"/>
      <c r="I271" s="57"/>
      <c r="J271" s="57">
        <f t="shared" si="40"/>
        <v>0</v>
      </c>
      <c r="K271" s="56">
        <f t="shared" si="35"/>
        <v>0</v>
      </c>
      <c r="L271" s="54">
        <f t="shared" si="36"/>
        <v>0</v>
      </c>
      <c r="M271" s="54">
        <f t="shared" ref="M271:M294" si="42">L271*0.22</f>
        <v>0</v>
      </c>
      <c r="N271" s="54">
        <f t="shared" si="38"/>
        <v>0</v>
      </c>
      <c r="O271" s="54">
        <v>0</v>
      </c>
      <c r="P271" s="89"/>
    </row>
    <row r="272" spans="1:16" s="68" customFormat="1" x14ac:dyDescent="0.2">
      <c r="A272" s="57">
        <f t="shared" si="39"/>
        <v>64</v>
      </c>
      <c r="B272" s="57" t="s">
        <v>1796</v>
      </c>
      <c r="C272" s="57"/>
      <c r="D272" s="57"/>
      <c r="E272" s="57"/>
      <c r="F272" s="57">
        <f t="shared" si="41"/>
        <v>0</v>
      </c>
      <c r="G272" s="57"/>
      <c r="H272" s="57"/>
      <c r="I272" s="57"/>
      <c r="J272" s="57">
        <f t="shared" si="40"/>
        <v>0</v>
      </c>
      <c r="K272" s="56">
        <f t="shared" si="35"/>
        <v>0</v>
      </c>
      <c r="L272" s="54">
        <f t="shared" si="36"/>
        <v>0</v>
      </c>
      <c r="M272" s="54">
        <f t="shared" si="42"/>
        <v>0</v>
      </c>
      <c r="N272" s="54">
        <f t="shared" si="38"/>
        <v>0</v>
      </c>
      <c r="O272" s="54">
        <v>0</v>
      </c>
      <c r="P272" s="89"/>
    </row>
    <row r="273" spans="1:16" s="68" customFormat="1" x14ac:dyDescent="0.2">
      <c r="A273" s="57">
        <f t="shared" si="39"/>
        <v>65</v>
      </c>
      <c r="B273" s="57" t="s">
        <v>1797</v>
      </c>
      <c r="C273" s="57"/>
      <c r="D273" s="57"/>
      <c r="E273" s="57"/>
      <c r="F273" s="57">
        <f t="shared" si="41"/>
        <v>0</v>
      </c>
      <c r="G273" s="57"/>
      <c r="H273" s="57"/>
      <c r="I273" s="57"/>
      <c r="J273" s="57">
        <f t="shared" si="40"/>
        <v>0</v>
      </c>
      <c r="K273" s="56">
        <f t="shared" si="35"/>
        <v>0</v>
      </c>
      <c r="L273" s="54">
        <f t="shared" si="36"/>
        <v>0</v>
      </c>
      <c r="M273" s="54">
        <f t="shared" si="42"/>
        <v>0</v>
      </c>
      <c r="N273" s="54">
        <f t="shared" si="38"/>
        <v>0</v>
      </c>
      <c r="O273" s="54">
        <v>0</v>
      </c>
      <c r="P273" s="89"/>
    </row>
    <row r="274" spans="1:16" s="68" customFormat="1" x14ac:dyDescent="0.2">
      <c r="A274" s="57">
        <f t="shared" si="39"/>
        <v>66</v>
      </c>
      <c r="B274" s="57" t="s">
        <v>1798</v>
      </c>
      <c r="C274" s="57"/>
      <c r="D274" s="57"/>
      <c r="E274" s="57"/>
      <c r="F274" s="57">
        <f t="shared" si="41"/>
        <v>0</v>
      </c>
      <c r="G274" s="57"/>
      <c r="H274" s="57"/>
      <c r="I274" s="57"/>
      <c r="J274" s="57">
        <f t="shared" si="40"/>
        <v>0</v>
      </c>
      <c r="K274" s="56">
        <f t="shared" ref="K274:K294" si="43">1.5/44503.33*F274</f>
        <v>0</v>
      </c>
      <c r="L274" s="54">
        <f t="shared" ref="L274:L294" si="44">K274*3680</f>
        <v>0</v>
      </c>
      <c r="M274" s="54">
        <f t="shared" si="42"/>
        <v>0</v>
      </c>
      <c r="N274" s="54">
        <f t="shared" ref="N274:N294" si="45">L274*0.5</f>
        <v>0</v>
      </c>
      <c r="O274" s="54">
        <v>0</v>
      </c>
      <c r="P274" s="89"/>
    </row>
    <row r="275" spans="1:16" s="68" customFormat="1" x14ac:dyDescent="0.2">
      <c r="A275" s="57">
        <f t="shared" ref="A275:A294" si="46">A274+1</f>
        <v>67</v>
      </c>
      <c r="B275" s="57" t="s">
        <v>1799</v>
      </c>
      <c r="C275" s="57"/>
      <c r="D275" s="57"/>
      <c r="E275" s="57"/>
      <c r="F275" s="57">
        <f t="shared" si="41"/>
        <v>0</v>
      </c>
      <c r="G275" s="57"/>
      <c r="H275" s="57"/>
      <c r="I275" s="57"/>
      <c r="J275" s="57">
        <f t="shared" si="40"/>
        <v>0</v>
      </c>
      <c r="K275" s="56">
        <f t="shared" si="43"/>
        <v>0</v>
      </c>
      <c r="L275" s="54">
        <f t="shared" si="44"/>
        <v>0</v>
      </c>
      <c r="M275" s="54">
        <f t="shared" si="42"/>
        <v>0</v>
      </c>
      <c r="N275" s="54">
        <f t="shared" si="45"/>
        <v>0</v>
      </c>
      <c r="O275" s="54">
        <v>0</v>
      </c>
      <c r="P275" s="89"/>
    </row>
    <row r="276" spans="1:16" s="68" customFormat="1" x14ac:dyDescent="0.2">
      <c r="A276" s="57">
        <f t="shared" si="46"/>
        <v>68</v>
      </c>
      <c r="B276" s="57" t="s">
        <v>1800</v>
      </c>
      <c r="C276" s="57"/>
      <c r="D276" s="57"/>
      <c r="E276" s="57"/>
      <c r="F276" s="57">
        <f t="shared" si="41"/>
        <v>0</v>
      </c>
      <c r="G276" s="57"/>
      <c r="H276" s="57"/>
      <c r="I276" s="57"/>
      <c r="J276" s="57">
        <f t="shared" si="40"/>
        <v>0</v>
      </c>
      <c r="K276" s="56">
        <f t="shared" si="43"/>
        <v>0</v>
      </c>
      <c r="L276" s="54">
        <f t="shared" si="44"/>
        <v>0</v>
      </c>
      <c r="M276" s="54">
        <f t="shared" si="42"/>
        <v>0</v>
      </c>
      <c r="N276" s="54">
        <f t="shared" si="45"/>
        <v>0</v>
      </c>
      <c r="O276" s="54">
        <v>0</v>
      </c>
      <c r="P276" s="89"/>
    </row>
    <row r="277" spans="1:16" s="68" customFormat="1" x14ac:dyDescent="0.2">
      <c r="A277" s="57">
        <f t="shared" si="46"/>
        <v>69</v>
      </c>
      <c r="B277" s="57" t="s">
        <v>1801</v>
      </c>
      <c r="C277" s="57"/>
      <c r="D277" s="57"/>
      <c r="E277" s="57"/>
      <c r="F277" s="57">
        <f t="shared" si="41"/>
        <v>0</v>
      </c>
      <c r="G277" s="57"/>
      <c r="H277" s="57"/>
      <c r="I277" s="57"/>
      <c r="J277" s="57">
        <f t="shared" ref="J277:J290" si="47">G277+H277+I277</f>
        <v>0</v>
      </c>
      <c r="K277" s="56">
        <f t="shared" si="43"/>
        <v>0</v>
      </c>
      <c r="L277" s="54">
        <f t="shared" si="44"/>
        <v>0</v>
      </c>
      <c r="M277" s="54">
        <f t="shared" si="42"/>
        <v>0</v>
      </c>
      <c r="N277" s="54">
        <f t="shared" si="45"/>
        <v>0</v>
      </c>
      <c r="O277" s="54">
        <v>0</v>
      </c>
      <c r="P277" s="89"/>
    </row>
    <row r="278" spans="1:16" s="68" customFormat="1" x14ac:dyDescent="0.2">
      <c r="A278" s="57">
        <f t="shared" si="46"/>
        <v>70</v>
      </c>
      <c r="B278" s="57" t="s">
        <v>1804</v>
      </c>
      <c r="C278" s="57"/>
      <c r="D278" s="57"/>
      <c r="E278" s="57"/>
      <c r="F278" s="57">
        <f t="shared" si="41"/>
        <v>0</v>
      </c>
      <c r="G278" s="57"/>
      <c r="H278" s="57"/>
      <c r="I278" s="57"/>
      <c r="J278" s="57">
        <f t="shared" si="47"/>
        <v>0</v>
      </c>
      <c r="K278" s="56">
        <f t="shared" si="43"/>
        <v>0</v>
      </c>
      <c r="L278" s="54">
        <f t="shared" si="44"/>
        <v>0</v>
      </c>
      <c r="M278" s="54">
        <f t="shared" si="42"/>
        <v>0</v>
      </c>
      <c r="N278" s="54">
        <f t="shared" si="45"/>
        <v>0</v>
      </c>
      <c r="O278" s="54">
        <v>0</v>
      </c>
      <c r="P278" s="89"/>
    </row>
    <row r="279" spans="1:16" s="68" customFormat="1" x14ac:dyDescent="0.2">
      <c r="A279" s="57">
        <f t="shared" si="46"/>
        <v>71</v>
      </c>
      <c r="B279" s="57" t="s">
        <v>1817</v>
      </c>
      <c r="C279" s="57"/>
      <c r="D279" s="57"/>
      <c r="E279" s="57"/>
      <c r="F279" s="57">
        <f t="shared" si="41"/>
        <v>0</v>
      </c>
      <c r="G279" s="57"/>
      <c r="H279" s="57"/>
      <c r="I279" s="57"/>
      <c r="J279" s="57">
        <f t="shared" si="47"/>
        <v>0</v>
      </c>
      <c r="K279" s="56">
        <f t="shared" si="43"/>
        <v>0</v>
      </c>
      <c r="L279" s="54">
        <f t="shared" si="44"/>
        <v>0</v>
      </c>
      <c r="M279" s="54">
        <f t="shared" si="42"/>
        <v>0</v>
      </c>
      <c r="N279" s="54">
        <f t="shared" si="45"/>
        <v>0</v>
      </c>
      <c r="O279" s="54">
        <v>0</v>
      </c>
      <c r="P279" s="89"/>
    </row>
    <row r="280" spans="1:16" s="68" customFormat="1" x14ac:dyDescent="0.2">
      <c r="A280" s="57">
        <f t="shared" si="46"/>
        <v>72</v>
      </c>
      <c r="B280" s="57" t="s">
        <v>1818</v>
      </c>
      <c r="C280" s="57"/>
      <c r="D280" s="57"/>
      <c r="E280" s="57"/>
      <c r="F280" s="57">
        <f t="shared" si="41"/>
        <v>0</v>
      </c>
      <c r="G280" s="57"/>
      <c r="H280" s="57"/>
      <c r="I280" s="57"/>
      <c r="J280" s="57">
        <f t="shared" si="47"/>
        <v>0</v>
      </c>
      <c r="K280" s="56">
        <f t="shared" si="43"/>
        <v>0</v>
      </c>
      <c r="L280" s="54">
        <f t="shared" si="44"/>
        <v>0</v>
      </c>
      <c r="M280" s="54">
        <f t="shared" si="42"/>
        <v>0</v>
      </c>
      <c r="N280" s="54">
        <f t="shared" si="45"/>
        <v>0</v>
      </c>
      <c r="O280" s="54">
        <v>0</v>
      </c>
      <c r="P280" s="89"/>
    </row>
    <row r="281" spans="1:16" s="68" customFormat="1" x14ac:dyDescent="0.2">
      <c r="A281" s="57">
        <f t="shared" si="46"/>
        <v>73</v>
      </c>
      <c r="B281" s="57" t="s">
        <v>1819</v>
      </c>
      <c r="C281" s="57"/>
      <c r="D281" s="57"/>
      <c r="E281" s="57"/>
      <c r="F281" s="57">
        <f t="shared" si="41"/>
        <v>0</v>
      </c>
      <c r="G281" s="57"/>
      <c r="H281" s="57"/>
      <c r="I281" s="57"/>
      <c r="J281" s="57">
        <f t="shared" si="47"/>
        <v>0</v>
      </c>
      <c r="K281" s="56">
        <f t="shared" si="43"/>
        <v>0</v>
      </c>
      <c r="L281" s="54">
        <f t="shared" si="44"/>
        <v>0</v>
      </c>
      <c r="M281" s="54">
        <f t="shared" si="42"/>
        <v>0</v>
      </c>
      <c r="N281" s="54">
        <f t="shared" si="45"/>
        <v>0</v>
      </c>
      <c r="O281" s="54">
        <v>0</v>
      </c>
      <c r="P281" s="89"/>
    </row>
    <row r="282" spans="1:16" s="68" customFormat="1" x14ac:dyDescent="0.2">
      <c r="A282" s="57">
        <f t="shared" si="46"/>
        <v>74</v>
      </c>
      <c r="B282" s="57" t="s">
        <v>1820</v>
      </c>
      <c r="C282" s="57"/>
      <c r="D282" s="57"/>
      <c r="E282" s="57"/>
      <c r="F282" s="57">
        <f t="shared" si="41"/>
        <v>0</v>
      </c>
      <c r="G282" s="57"/>
      <c r="H282" s="57"/>
      <c r="I282" s="57"/>
      <c r="J282" s="57">
        <f t="shared" si="47"/>
        <v>0</v>
      </c>
      <c r="K282" s="56">
        <f t="shared" si="43"/>
        <v>0</v>
      </c>
      <c r="L282" s="54">
        <f t="shared" si="44"/>
        <v>0</v>
      </c>
      <c r="M282" s="54">
        <f t="shared" si="42"/>
        <v>0</v>
      </c>
      <c r="N282" s="54">
        <f t="shared" si="45"/>
        <v>0</v>
      </c>
      <c r="O282" s="54">
        <v>0</v>
      </c>
      <c r="P282" s="89"/>
    </row>
    <row r="283" spans="1:16" s="68" customFormat="1" x14ac:dyDescent="0.2">
      <c r="A283" s="57">
        <f t="shared" si="46"/>
        <v>75</v>
      </c>
      <c r="B283" s="57" t="s">
        <v>1821</v>
      </c>
      <c r="C283" s="57"/>
      <c r="D283" s="57"/>
      <c r="E283" s="57"/>
      <c r="F283" s="57">
        <f t="shared" si="41"/>
        <v>0</v>
      </c>
      <c r="G283" s="57"/>
      <c r="H283" s="57"/>
      <c r="I283" s="57"/>
      <c r="J283" s="57">
        <f t="shared" si="47"/>
        <v>0</v>
      </c>
      <c r="K283" s="56">
        <f t="shared" si="43"/>
        <v>0</v>
      </c>
      <c r="L283" s="54">
        <f t="shared" si="44"/>
        <v>0</v>
      </c>
      <c r="M283" s="54">
        <f t="shared" si="42"/>
        <v>0</v>
      </c>
      <c r="N283" s="54">
        <f t="shared" si="45"/>
        <v>0</v>
      </c>
      <c r="O283" s="54">
        <v>0</v>
      </c>
      <c r="P283" s="89"/>
    </row>
    <row r="284" spans="1:16" s="68" customFormat="1" x14ac:dyDescent="0.2">
      <c r="A284" s="57">
        <f t="shared" si="46"/>
        <v>76</v>
      </c>
      <c r="B284" s="57" t="s">
        <v>1822</v>
      </c>
      <c r="C284" s="57"/>
      <c r="D284" s="57"/>
      <c r="E284" s="57"/>
      <c r="F284" s="57">
        <f t="shared" si="41"/>
        <v>0</v>
      </c>
      <c r="G284" s="57"/>
      <c r="H284" s="57"/>
      <c r="I284" s="57"/>
      <c r="J284" s="57">
        <f t="shared" si="47"/>
        <v>0</v>
      </c>
      <c r="K284" s="56">
        <f t="shared" si="43"/>
        <v>0</v>
      </c>
      <c r="L284" s="54">
        <f t="shared" si="44"/>
        <v>0</v>
      </c>
      <c r="M284" s="54">
        <f t="shared" si="42"/>
        <v>0</v>
      </c>
      <c r="N284" s="54">
        <f t="shared" si="45"/>
        <v>0</v>
      </c>
      <c r="O284" s="54">
        <v>0</v>
      </c>
      <c r="P284" s="89"/>
    </row>
    <row r="285" spans="1:16" s="68" customFormat="1" x14ac:dyDescent="0.2">
      <c r="A285" s="57">
        <f t="shared" si="46"/>
        <v>77</v>
      </c>
      <c r="B285" s="57" t="s">
        <v>1843</v>
      </c>
      <c r="C285" s="57">
        <v>2772.2</v>
      </c>
      <c r="D285" s="57"/>
      <c r="E285" s="57">
        <v>77.400000000000006</v>
      </c>
      <c r="F285" s="57">
        <f t="shared" si="41"/>
        <v>2849.6</v>
      </c>
      <c r="G285" s="57">
        <v>54</v>
      </c>
      <c r="H285" s="57"/>
      <c r="I285" s="57">
        <v>1</v>
      </c>
      <c r="J285" s="57">
        <f t="shared" si="47"/>
        <v>55</v>
      </c>
      <c r="K285" s="56">
        <f t="shared" si="43"/>
        <v>9.604674526602841E-2</v>
      </c>
      <c r="L285" s="54">
        <f t="shared" si="44"/>
        <v>353.45202257898455</v>
      </c>
      <c r="M285" s="54">
        <f t="shared" si="42"/>
        <v>77.759444967376609</v>
      </c>
      <c r="N285" s="54">
        <f t="shared" si="45"/>
        <v>176.72601128949228</v>
      </c>
      <c r="O285" s="54">
        <v>113.93866317599796</v>
      </c>
      <c r="P285" s="89">
        <f>(L285+M285+N285+O285)/F285</f>
        <v>0.25332542883627573</v>
      </c>
    </row>
    <row r="286" spans="1:16" s="68" customFormat="1" x14ac:dyDescent="0.2">
      <c r="A286" s="57">
        <f t="shared" si="46"/>
        <v>78</v>
      </c>
      <c r="B286" s="57" t="s">
        <v>1844</v>
      </c>
      <c r="C286" s="57"/>
      <c r="D286" s="57"/>
      <c r="E286" s="57"/>
      <c r="F286" s="57">
        <f t="shared" si="41"/>
        <v>0</v>
      </c>
      <c r="G286" s="57"/>
      <c r="H286" s="57"/>
      <c r="I286" s="57"/>
      <c r="J286" s="57">
        <f t="shared" si="47"/>
        <v>0</v>
      </c>
      <c r="K286" s="56">
        <f t="shared" si="43"/>
        <v>0</v>
      </c>
      <c r="L286" s="54">
        <f t="shared" si="44"/>
        <v>0</v>
      </c>
      <c r="M286" s="54">
        <f t="shared" si="42"/>
        <v>0</v>
      </c>
      <c r="N286" s="54">
        <f t="shared" si="45"/>
        <v>0</v>
      </c>
      <c r="O286" s="54">
        <v>0</v>
      </c>
      <c r="P286" s="89"/>
    </row>
    <row r="287" spans="1:16" s="68" customFormat="1" x14ac:dyDescent="0.2">
      <c r="A287" s="57">
        <f t="shared" si="46"/>
        <v>79</v>
      </c>
      <c r="B287" s="57" t="s">
        <v>307</v>
      </c>
      <c r="C287" s="57"/>
      <c r="D287" s="57"/>
      <c r="E287" s="57"/>
      <c r="F287" s="57">
        <f t="shared" ref="F287:F294" si="48">C287+D287+E287</f>
        <v>0</v>
      </c>
      <c r="G287" s="57"/>
      <c r="H287" s="57"/>
      <c r="I287" s="57"/>
      <c r="J287" s="57">
        <f t="shared" si="47"/>
        <v>0</v>
      </c>
      <c r="K287" s="56">
        <f t="shared" si="43"/>
        <v>0</v>
      </c>
      <c r="L287" s="54">
        <f t="shared" si="44"/>
        <v>0</v>
      </c>
      <c r="M287" s="54">
        <f t="shared" si="42"/>
        <v>0</v>
      </c>
      <c r="N287" s="54">
        <f t="shared" si="45"/>
        <v>0</v>
      </c>
      <c r="O287" s="54">
        <v>0</v>
      </c>
      <c r="P287" s="89"/>
    </row>
    <row r="288" spans="1:16" s="68" customFormat="1" x14ac:dyDescent="0.2">
      <c r="A288" s="57">
        <f t="shared" si="46"/>
        <v>80</v>
      </c>
      <c r="B288" s="57" t="s">
        <v>308</v>
      </c>
      <c r="C288" s="57"/>
      <c r="D288" s="57"/>
      <c r="E288" s="57"/>
      <c r="F288" s="57">
        <f t="shared" si="48"/>
        <v>0</v>
      </c>
      <c r="G288" s="57"/>
      <c r="H288" s="57"/>
      <c r="I288" s="57"/>
      <c r="J288" s="57">
        <f t="shared" si="47"/>
        <v>0</v>
      </c>
      <c r="K288" s="56">
        <f t="shared" si="43"/>
        <v>0</v>
      </c>
      <c r="L288" s="54">
        <f t="shared" si="44"/>
        <v>0</v>
      </c>
      <c r="M288" s="54">
        <f t="shared" si="42"/>
        <v>0</v>
      </c>
      <c r="N288" s="54">
        <f t="shared" si="45"/>
        <v>0</v>
      </c>
      <c r="O288" s="54">
        <v>0</v>
      </c>
      <c r="P288" s="89"/>
    </row>
    <row r="289" spans="1:16" s="68" customFormat="1" x14ac:dyDescent="0.2">
      <c r="A289" s="57">
        <f t="shared" si="46"/>
        <v>81</v>
      </c>
      <c r="B289" s="57" t="s">
        <v>309</v>
      </c>
      <c r="C289" s="57"/>
      <c r="D289" s="57"/>
      <c r="E289" s="57"/>
      <c r="F289" s="57">
        <f t="shared" si="48"/>
        <v>0</v>
      </c>
      <c r="G289" s="57"/>
      <c r="H289" s="57"/>
      <c r="I289" s="57"/>
      <c r="J289" s="57">
        <f t="shared" si="47"/>
        <v>0</v>
      </c>
      <c r="K289" s="56">
        <f t="shared" si="43"/>
        <v>0</v>
      </c>
      <c r="L289" s="54">
        <f t="shared" si="44"/>
        <v>0</v>
      </c>
      <c r="M289" s="54">
        <f t="shared" si="42"/>
        <v>0</v>
      </c>
      <c r="N289" s="54">
        <f t="shared" si="45"/>
        <v>0</v>
      </c>
      <c r="O289" s="54">
        <v>0</v>
      </c>
      <c r="P289" s="89"/>
    </row>
    <row r="290" spans="1:16" s="68" customFormat="1" x14ac:dyDescent="0.2">
      <c r="A290" s="57">
        <f t="shared" si="46"/>
        <v>82</v>
      </c>
      <c r="B290" s="57" t="s">
        <v>310</v>
      </c>
      <c r="C290" s="57"/>
      <c r="D290" s="57"/>
      <c r="E290" s="57"/>
      <c r="F290" s="57">
        <f t="shared" si="48"/>
        <v>0</v>
      </c>
      <c r="G290" s="57"/>
      <c r="H290" s="57"/>
      <c r="I290" s="57"/>
      <c r="J290" s="57">
        <f t="shared" si="47"/>
        <v>0</v>
      </c>
      <c r="K290" s="56">
        <f t="shared" si="43"/>
        <v>0</v>
      </c>
      <c r="L290" s="54">
        <f t="shared" si="44"/>
        <v>0</v>
      </c>
      <c r="M290" s="54">
        <f t="shared" si="42"/>
        <v>0</v>
      </c>
      <c r="N290" s="54">
        <f t="shared" si="45"/>
        <v>0</v>
      </c>
      <c r="O290" s="54">
        <v>0</v>
      </c>
      <c r="P290" s="89"/>
    </row>
    <row r="291" spans="1:16" s="68" customFormat="1" x14ac:dyDescent="0.2">
      <c r="A291" s="57">
        <f t="shared" si="46"/>
        <v>83</v>
      </c>
      <c r="B291" s="57" t="s">
        <v>2532</v>
      </c>
      <c r="C291" s="57">
        <v>2247.4</v>
      </c>
      <c r="D291" s="57"/>
      <c r="E291" s="57"/>
      <c r="F291" s="57">
        <f t="shared" si="48"/>
        <v>2247.4</v>
      </c>
      <c r="G291" s="93">
        <v>32</v>
      </c>
      <c r="H291" s="57"/>
      <c r="I291" s="57"/>
      <c r="J291" s="57">
        <f>G291+H291+I291</f>
        <v>32</v>
      </c>
      <c r="K291" s="56">
        <f t="shared" si="43"/>
        <v>7.5749387742445343E-2</v>
      </c>
      <c r="L291" s="54">
        <f t="shared" si="44"/>
        <v>278.75774689219884</v>
      </c>
      <c r="M291" s="122">
        <f t="shared" si="42"/>
        <v>61.326704316283745</v>
      </c>
      <c r="N291" s="54">
        <f t="shared" si="45"/>
        <v>139.37887344609942</v>
      </c>
      <c r="O291" s="54">
        <v>89.860244112064095</v>
      </c>
      <c r="P291" s="56">
        <f>(L291+M291+N291+O291)/F291</f>
        <v>0.25332542883627573</v>
      </c>
    </row>
    <row r="292" spans="1:16" s="68" customFormat="1" x14ac:dyDescent="0.2">
      <c r="A292" s="57">
        <f t="shared" si="46"/>
        <v>84</v>
      </c>
      <c r="B292" s="57" t="s">
        <v>2533</v>
      </c>
      <c r="C292" s="57">
        <v>2555.1999999999998</v>
      </c>
      <c r="D292" s="57"/>
      <c r="E292" s="57"/>
      <c r="F292" s="57">
        <f t="shared" si="48"/>
        <v>2555.1999999999998</v>
      </c>
      <c r="G292" s="93">
        <v>65</v>
      </c>
      <c r="H292" s="57"/>
      <c r="I292" s="57"/>
      <c r="J292" s="57">
        <f>G292+H292+I292</f>
        <v>65</v>
      </c>
      <c r="K292" s="56">
        <f t="shared" si="43"/>
        <v>8.6123892301991786E-2</v>
      </c>
      <c r="L292" s="54">
        <f t="shared" si="44"/>
        <v>316.93592367132976</v>
      </c>
      <c r="M292" s="122">
        <f t="shared" si="42"/>
        <v>69.725903207692554</v>
      </c>
      <c r="N292" s="54">
        <f t="shared" si="45"/>
        <v>158.46796183566488</v>
      </c>
      <c r="O292" s="54">
        <v>102.16734704776458</v>
      </c>
      <c r="P292" s="56">
        <f>(L292+M292+N292+O292)/F292</f>
        <v>0.25332542883627579</v>
      </c>
    </row>
    <row r="293" spans="1:16" s="68" customFormat="1" x14ac:dyDescent="0.2">
      <c r="A293" s="57">
        <f t="shared" si="46"/>
        <v>85</v>
      </c>
      <c r="B293" s="57" t="s">
        <v>2534</v>
      </c>
      <c r="C293" s="57">
        <v>2484.8000000000002</v>
      </c>
      <c r="D293" s="57"/>
      <c r="E293" s="57"/>
      <c r="F293" s="57">
        <f t="shared" si="48"/>
        <v>2484.8000000000002</v>
      </c>
      <c r="G293" s="93">
        <v>40</v>
      </c>
      <c r="H293" s="57"/>
      <c r="I293" s="57"/>
      <c r="J293" s="57">
        <f>G293+H293+I293</f>
        <v>40</v>
      </c>
      <c r="K293" s="56">
        <f t="shared" si="43"/>
        <v>8.3751036158417821E-2</v>
      </c>
      <c r="L293" s="54">
        <f t="shared" si="44"/>
        <v>308.20381306297759</v>
      </c>
      <c r="M293" s="122">
        <f t="shared" si="42"/>
        <v>67.804838873855076</v>
      </c>
      <c r="N293" s="54">
        <f t="shared" si="45"/>
        <v>154.10190653148879</v>
      </c>
      <c r="O293" s="54">
        <v>99.352467104056629</v>
      </c>
      <c r="P293" s="56">
        <f>(L293+M293+N293+O293)/F293</f>
        <v>0.25332542883627573</v>
      </c>
    </row>
    <row r="294" spans="1:16" s="68" customFormat="1" x14ac:dyDescent="0.2">
      <c r="A294" s="57">
        <f t="shared" si="46"/>
        <v>86</v>
      </c>
      <c r="B294" s="57" t="s">
        <v>2535</v>
      </c>
      <c r="C294" s="57">
        <v>3106.2</v>
      </c>
      <c r="D294" s="57">
        <v>30.3</v>
      </c>
      <c r="E294" s="57"/>
      <c r="F294" s="57">
        <f t="shared" si="48"/>
        <v>3136.5</v>
      </c>
      <c r="G294" s="93">
        <v>79</v>
      </c>
      <c r="H294" s="57">
        <v>1</v>
      </c>
      <c r="I294" s="57"/>
      <c r="J294" s="57">
        <f>G294+H294+I294</f>
        <v>80</v>
      </c>
      <c r="K294" s="56">
        <f t="shared" si="43"/>
        <v>0.10571680815795133</v>
      </c>
      <c r="L294" s="54">
        <f t="shared" si="44"/>
        <v>389.0378540212609</v>
      </c>
      <c r="M294" s="122">
        <f t="shared" si="42"/>
        <v>85.588327884677398</v>
      </c>
      <c r="N294" s="54">
        <f t="shared" si="45"/>
        <v>194.51892701063045</v>
      </c>
      <c r="O294" s="54">
        <v>125.41009862841015</v>
      </c>
      <c r="P294" s="56">
        <f>(L294+M294+N294+O294)/F294</f>
        <v>0.25332542883627579</v>
      </c>
    </row>
    <row r="295" spans="1:16" s="50" customFormat="1" x14ac:dyDescent="0.2">
      <c r="A295" s="33"/>
      <c r="B295" s="33" t="s">
        <v>2181</v>
      </c>
      <c r="C295" s="168">
        <f>SUM(C209:C294)</f>
        <v>43194.43</v>
      </c>
      <c r="D295" s="168">
        <f t="shared" ref="D295:O295" si="49">SUM(D209:D294)</f>
        <v>479.00000000000006</v>
      </c>
      <c r="E295" s="168">
        <f t="shared" si="49"/>
        <v>829.9</v>
      </c>
      <c r="F295" s="168">
        <f t="shared" si="49"/>
        <v>44503.33</v>
      </c>
      <c r="G295" s="168">
        <f t="shared" si="49"/>
        <v>876</v>
      </c>
      <c r="H295" s="168">
        <f t="shared" si="49"/>
        <v>4</v>
      </c>
      <c r="I295" s="168">
        <f t="shared" si="49"/>
        <v>6</v>
      </c>
      <c r="J295" s="168">
        <f t="shared" si="49"/>
        <v>886</v>
      </c>
      <c r="K295" s="168">
        <f t="shared" si="49"/>
        <v>1.5</v>
      </c>
      <c r="L295" s="168">
        <f t="shared" si="49"/>
        <v>5520</v>
      </c>
      <c r="M295" s="168">
        <f t="shared" si="49"/>
        <v>1214.4000000000001</v>
      </c>
      <c r="N295" s="168">
        <f t="shared" si="49"/>
        <v>2760</v>
      </c>
      <c r="O295" s="168">
        <f t="shared" si="49"/>
        <v>1779.4251568922955</v>
      </c>
      <c r="P295" s="220">
        <f>(L295+M295+N295+O295)/F295</f>
        <v>0.25332542883627573</v>
      </c>
    </row>
    <row r="296" spans="1:16" s="68" customFormat="1" ht="15.75" x14ac:dyDescent="0.25">
      <c r="A296" s="342" t="s">
        <v>1973</v>
      </c>
      <c r="B296" s="343"/>
      <c r="C296" s="343"/>
      <c r="D296" s="343"/>
      <c r="E296" s="343"/>
      <c r="F296" s="343"/>
      <c r="G296" s="343"/>
      <c r="H296" s="343"/>
      <c r="I296" s="343"/>
      <c r="J296" s="343"/>
      <c r="K296" s="343"/>
      <c r="L296" s="343"/>
      <c r="M296" s="343"/>
      <c r="N296" s="343"/>
      <c r="O296" s="343"/>
      <c r="P296" s="344"/>
    </row>
    <row r="297" spans="1:16" s="68" customFormat="1" x14ac:dyDescent="0.2">
      <c r="A297" s="59">
        <v>1</v>
      </c>
      <c r="B297" s="57" t="s">
        <v>2404</v>
      </c>
      <c r="C297" s="57"/>
      <c r="D297" s="57"/>
      <c r="E297" s="59"/>
      <c r="F297" s="57">
        <f t="shared" ref="F297:F354" si="50">C297+D297+E297</f>
        <v>0</v>
      </c>
      <c r="G297" s="57"/>
      <c r="H297" s="57"/>
      <c r="I297" s="57"/>
      <c r="J297" s="57">
        <f t="shared" ref="J297:J354" si="51">G297+H297+I297</f>
        <v>0</v>
      </c>
      <c r="K297" s="95">
        <f>1/152384.68*F297</f>
        <v>0</v>
      </c>
      <c r="L297" s="54">
        <f>K297*3680</f>
        <v>0</v>
      </c>
      <c r="M297" s="54">
        <f>L297*0.22</f>
        <v>0</v>
      </c>
      <c r="N297" s="54">
        <f t="shared" ref="N297:N328" si="52">L297*0.452</f>
        <v>0</v>
      </c>
      <c r="O297" s="54">
        <v>0</v>
      </c>
      <c r="P297" s="56"/>
    </row>
    <row r="298" spans="1:16" s="68" customFormat="1" x14ac:dyDescent="0.2">
      <c r="A298" s="59">
        <f>A297+1</f>
        <v>2</v>
      </c>
      <c r="B298" s="57" t="s">
        <v>2405</v>
      </c>
      <c r="C298" s="57"/>
      <c r="D298" s="57"/>
      <c r="E298" s="59"/>
      <c r="F298" s="57">
        <f t="shared" si="50"/>
        <v>0</v>
      </c>
      <c r="G298" s="57"/>
      <c r="H298" s="57"/>
      <c r="I298" s="57"/>
      <c r="J298" s="57">
        <f t="shared" si="51"/>
        <v>0</v>
      </c>
      <c r="K298" s="95">
        <f t="shared" ref="K298:K361" si="53">1/152384.68*F298</f>
        <v>0</v>
      </c>
      <c r="L298" s="54">
        <f t="shared" ref="L298:L361" si="54">K298*3680</f>
        <v>0</v>
      </c>
      <c r="M298" s="54">
        <f t="shared" ref="M298:M354" si="55">L298*0.22</f>
        <v>0</v>
      </c>
      <c r="N298" s="54">
        <f t="shared" si="52"/>
        <v>0</v>
      </c>
      <c r="O298" s="54">
        <v>0</v>
      </c>
      <c r="P298" s="56"/>
    </row>
    <row r="299" spans="1:16" s="68" customFormat="1" x14ac:dyDescent="0.2">
      <c r="A299" s="59">
        <f t="shared" ref="A299:A362" si="56">A298+1</f>
        <v>3</v>
      </c>
      <c r="B299" s="57" t="s">
        <v>2406</v>
      </c>
      <c r="C299" s="57"/>
      <c r="D299" s="57"/>
      <c r="E299" s="59"/>
      <c r="F299" s="57">
        <f t="shared" si="50"/>
        <v>0</v>
      </c>
      <c r="G299" s="57"/>
      <c r="H299" s="57"/>
      <c r="I299" s="57"/>
      <c r="J299" s="57">
        <f t="shared" si="51"/>
        <v>0</v>
      </c>
      <c r="K299" s="95">
        <f t="shared" si="53"/>
        <v>0</v>
      </c>
      <c r="L299" s="54">
        <f t="shared" si="54"/>
        <v>0</v>
      </c>
      <c r="M299" s="54">
        <f t="shared" si="55"/>
        <v>0</v>
      </c>
      <c r="N299" s="54">
        <f t="shared" si="52"/>
        <v>0</v>
      </c>
      <c r="O299" s="54">
        <v>0</v>
      </c>
      <c r="P299" s="56"/>
    </row>
    <row r="300" spans="1:16" s="68" customFormat="1" x14ac:dyDescent="0.2">
      <c r="A300" s="59">
        <f t="shared" si="56"/>
        <v>4</v>
      </c>
      <c r="B300" s="57" t="s">
        <v>2407</v>
      </c>
      <c r="C300" s="57"/>
      <c r="D300" s="57"/>
      <c r="E300" s="59"/>
      <c r="F300" s="57">
        <f t="shared" si="50"/>
        <v>0</v>
      </c>
      <c r="G300" s="57"/>
      <c r="H300" s="57"/>
      <c r="I300" s="57"/>
      <c r="J300" s="57">
        <f t="shared" si="51"/>
        <v>0</v>
      </c>
      <c r="K300" s="95">
        <f t="shared" si="53"/>
        <v>0</v>
      </c>
      <c r="L300" s="54">
        <f t="shared" si="54"/>
        <v>0</v>
      </c>
      <c r="M300" s="54">
        <f t="shared" si="55"/>
        <v>0</v>
      </c>
      <c r="N300" s="54">
        <f t="shared" si="52"/>
        <v>0</v>
      </c>
      <c r="O300" s="54">
        <v>0</v>
      </c>
      <c r="P300" s="56"/>
    </row>
    <row r="301" spans="1:16" s="68" customFormat="1" x14ac:dyDescent="0.2">
      <c r="A301" s="59">
        <f t="shared" si="56"/>
        <v>5</v>
      </c>
      <c r="B301" s="57" t="s">
        <v>2408</v>
      </c>
      <c r="C301" s="57"/>
      <c r="D301" s="57"/>
      <c r="E301" s="59"/>
      <c r="F301" s="57">
        <f t="shared" si="50"/>
        <v>0</v>
      </c>
      <c r="G301" s="57"/>
      <c r="H301" s="57"/>
      <c r="I301" s="57"/>
      <c r="J301" s="57">
        <f t="shared" si="51"/>
        <v>0</v>
      </c>
      <c r="K301" s="95">
        <f t="shared" si="53"/>
        <v>0</v>
      </c>
      <c r="L301" s="54">
        <f t="shared" si="54"/>
        <v>0</v>
      </c>
      <c r="M301" s="54">
        <f t="shared" si="55"/>
        <v>0</v>
      </c>
      <c r="N301" s="54">
        <f t="shared" si="52"/>
        <v>0</v>
      </c>
      <c r="O301" s="54">
        <v>0</v>
      </c>
      <c r="P301" s="56"/>
    </row>
    <row r="302" spans="1:16" s="68" customFormat="1" x14ac:dyDescent="0.2">
      <c r="A302" s="59">
        <f t="shared" si="56"/>
        <v>6</v>
      </c>
      <c r="B302" s="57" t="s">
        <v>2409</v>
      </c>
      <c r="C302" s="57"/>
      <c r="D302" s="57"/>
      <c r="E302" s="59"/>
      <c r="F302" s="57">
        <f t="shared" si="50"/>
        <v>0</v>
      </c>
      <c r="G302" s="57"/>
      <c r="H302" s="57"/>
      <c r="I302" s="57"/>
      <c r="J302" s="57">
        <f t="shared" si="51"/>
        <v>0</v>
      </c>
      <c r="K302" s="95">
        <f t="shared" si="53"/>
        <v>0</v>
      </c>
      <c r="L302" s="54">
        <f t="shared" si="54"/>
        <v>0</v>
      </c>
      <c r="M302" s="54">
        <f t="shared" si="55"/>
        <v>0</v>
      </c>
      <c r="N302" s="54">
        <f t="shared" si="52"/>
        <v>0</v>
      </c>
      <c r="O302" s="54">
        <v>0</v>
      </c>
      <c r="P302" s="56"/>
    </row>
    <row r="303" spans="1:16" s="68" customFormat="1" x14ac:dyDescent="0.2">
      <c r="A303" s="59">
        <f t="shared" si="56"/>
        <v>7</v>
      </c>
      <c r="B303" s="57" t="s">
        <v>2410</v>
      </c>
      <c r="C303" s="57"/>
      <c r="D303" s="57"/>
      <c r="E303" s="59"/>
      <c r="F303" s="57">
        <f t="shared" si="50"/>
        <v>0</v>
      </c>
      <c r="G303" s="57"/>
      <c r="H303" s="57"/>
      <c r="I303" s="57"/>
      <c r="J303" s="57">
        <f t="shared" si="51"/>
        <v>0</v>
      </c>
      <c r="K303" s="95">
        <f t="shared" si="53"/>
        <v>0</v>
      </c>
      <c r="L303" s="54">
        <f t="shared" si="54"/>
        <v>0</v>
      </c>
      <c r="M303" s="54">
        <f t="shared" si="55"/>
        <v>0</v>
      </c>
      <c r="N303" s="54">
        <f t="shared" si="52"/>
        <v>0</v>
      </c>
      <c r="O303" s="54">
        <v>0</v>
      </c>
      <c r="P303" s="56"/>
    </row>
    <row r="304" spans="1:16" s="68" customFormat="1" x14ac:dyDescent="0.2">
      <c r="A304" s="59">
        <f t="shared" si="56"/>
        <v>8</v>
      </c>
      <c r="B304" s="57" t="s">
        <v>2411</v>
      </c>
      <c r="C304" s="57"/>
      <c r="D304" s="57"/>
      <c r="E304" s="59"/>
      <c r="F304" s="57">
        <f t="shared" si="50"/>
        <v>0</v>
      </c>
      <c r="G304" s="57"/>
      <c r="H304" s="57"/>
      <c r="I304" s="57"/>
      <c r="J304" s="57">
        <f t="shared" si="51"/>
        <v>0</v>
      </c>
      <c r="K304" s="95">
        <f t="shared" si="53"/>
        <v>0</v>
      </c>
      <c r="L304" s="54">
        <f t="shared" si="54"/>
        <v>0</v>
      </c>
      <c r="M304" s="54">
        <f t="shared" si="55"/>
        <v>0</v>
      </c>
      <c r="N304" s="54">
        <f t="shared" si="52"/>
        <v>0</v>
      </c>
      <c r="O304" s="54">
        <v>0</v>
      </c>
      <c r="P304" s="56"/>
    </row>
    <row r="305" spans="1:16" s="68" customFormat="1" x14ac:dyDescent="0.2">
      <c r="A305" s="59">
        <f t="shared" si="56"/>
        <v>9</v>
      </c>
      <c r="B305" s="57" t="s">
        <v>2412</v>
      </c>
      <c r="C305" s="57"/>
      <c r="D305" s="57"/>
      <c r="E305" s="59"/>
      <c r="F305" s="57">
        <f t="shared" si="50"/>
        <v>0</v>
      </c>
      <c r="G305" s="57"/>
      <c r="H305" s="57"/>
      <c r="I305" s="57"/>
      <c r="J305" s="57">
        <f t="shared" si="51"/>
        <v>0</v>
      </c>
      <c r="K305" s="95">
        <f t="shared" si="53"/>
        <v>0</v>
      </c>
      <c r="L305" s="54">
        <f t="shared" si="54"/>
        <v>0</v>
      </c>
      <c r="M305" s="54">
        <f t="shared" si="55"/>
        <v>0</v>
      </c>
      <c r="N305" s="54">
        <f t="shared" si="52"/>
        <v>0</v>
      </c>
      <c r="O305" s="54">
        <v>0</v>
      </c>
      <c r="P305" s="56"/>
    </row>
    <row r="306" spans="1:16" s="68" customFormat="1" x14ac:dyDescent="0.2">
      <c r="A306" s="59">
        <f t="shared" si="56"/>
        <v>10</v>
      </c>
      <c r="B306" s="57" t="s">
        <v>2413</v>
      </c>
      <c r="C306" s="57"/>
      <c r="D306" s="57"/>
      <c r="E306" s="59"/>
      <c r="F306" s="57">
        <f t="shared" si="50"/>
        <v>0</v>
      </c>
      <c r="G306" s="57"/>
      <c r="H306" s="57"/>
      <c r="I306" s="57"/>
      <c r="J306" s="57">
        <f t="shared" si="51"/>
        <v>0</v>
      </c>
      <c r="K306" s="95">
        <f t="shared" si="53"/>
        <v>0</v>
      </c>
      <c r="L306" s="54">
        <f t="shared" si="54"/>
        <v>0</v>
      </c>
      <c r="M306" s="54">
        <f t="shared" si="55"/>
        <v>0</v>
      </c>
      <c r="N306" s="54">
        <f t="shared" si="52"/>
        <v>0</v>
      </c>
      <c r="O306" s="54">
        <v>0</v>
      </c>
      <c r="P306" s="56"/>
    </row>
    <row r="307" spans="1:16" s="68" customFormat="1" x14ac:dyDescent="0.2">
      <c r="A307" s="59">
        <f t="shared" si="56"/>
        <v>11</v>
      </c>
      <c r="B307" s="57" t="s">
        <v>2414</v>
      </c>
      <c r="C307" s="57"/>
      <c r="D307" s="57"/>
      <c r="E307" s="59"/>
      <c r="F307" s="57">
        <f t="shared" si="50"/>
        <v>0</v>
      </c>
      <c r="G307" s="57"/>
      <c r="H307" s="57"/>
      <c r="I307" s="57"/>
      <c r="J307" s="57">
        <f t="shared" si="51"/>
        <v>0</v>
      </c>
      <c r="K307" s="95">
        <f t="shared" si="53"/>
        <v>0</v>
      </c>
      <c r="L307" s="54">
        <f t="shared" si="54"/>
        <v>0</v>
      </c>
      <c r="M307" s="54">
        <f t="shared" si="55"/>
        <v>0</v>
      </c>
      <c r="N307" s="54">
        <f t="shared" si="52"/>
        <v>0</v>
      </c>
      <c r="O307" s="54">
        <v>0</v>
      </c>
      <c r="P307" s="56"/>
    </row>
    <row r="308" spans="1:16" s="68" customFormat="1" x14ac:dyDescent="0.2">
      <c r="A308" s="59">
        <f t="shared" si="56"/>
        <v>12</v>
      </c>
      <c r="B308" s="57" t="s">
        <v>2415</v>
      </c>
      <c r="C308" s="57"/>
      <c r="D308" s="57"/>
      <c r="E308" s="59"/>
      <c r="F308" s="57">
        <f t="shared" si="50"/>
        <v>0</v>
      </c>
      <c r="G308" s="57"/>
      <c r="H308" s="57"/>
      <c r="I308" s="57"/>
      <c r="J308" s="57">
        <f t="shared" si="51"/>
        <v>0</v>
      </c>
      <c r="K308" s="95">
        <f t="shared" si="53"/>
        <v>0</v>
      </c>
      <c r="L308" s="54">
        <f t="shared" si="54"/>
        <v>0</v>
      </c>
      <c r="M308" s="54">
        <f t="shared" si="55"/>
        <v>0</v>
      </c>
      <c r="N308" s="54">
        <f t="shared" si="52"/>
        <v>0</v>
      </c>
      <c r="O308" s="54">
        <v>0</v>
      </c>
      <c r="P308" s="56"/>
    </row>
    <row r="309" spans="1:16" s="68" customFormat="1" x14ac:dyDescent="0.2">
      <c r="A309" s="59">
        <f t="shared" si="56"/>
        <v>13</v>
      </c>
      <c r="B309" s="57" t="s">
        <v>2416</v>
      </c>
      <c r="C309" s="57"/>
      <c r="D309" s="57"/>
      <c r="E309" s="59"/>
      <c r="F309" s="57">
        <f t="shared" si="50"/>
        <v>0</v>
      </c>
      <c r="G309" s="57"/>
      <c r="H309" s="57"/>
      <c r="I309" s="57"/>
      <c r="J309" s="57">
        <f t="shared" si="51"/>
        <v>0</v>
      </c>
      <c r="K309" s="95">
        <f t="shared" si="53"/>
        <v>0</v>
      </c>
      <c r="L309" s="54">
        <f t="shared" si="54"/>
        <v>0</v>
      </c>
      <c r="M309" s="54">
        <f t="shared" si="55"/>
        <v>0</v>
      </c>
      <c r="N309" s="54">
        <f t="shared" si="52"/>
        <v>0</v>
      </c>
      <c r="O309" s="54">
        <v>0</v>
      </c>
      <c r="P309" s="56"/>
    </row>
    <row r="310" spans="1:16" s="68" customFormat="1" x14ac:dyDescent="0.2">
      <c r="A310" s="59">
        <f t="shared" si="56"/>
        <v>14</v>
      </c>
      <c r="B310" s="57" t="s">
        <v>2417</v>
      </c>
      <c r="C310" s="57"/>
      <c r="D310" s="57"/>
      <c r="E310" s="59"/>
      <c r="F310" s="57">
        <f t="shared" si="50"/>
        <v>0</v>
      </c>
      <c r="G310" s="57"/>
      <c r="H310" s="57"/>
      <c r="I310" s="57"/>
      <c r="J310" s="57">
        <f t="shared" si="51"/>
        <v>0</v>
      </c>
      <c r="K310" s="95">
        <f t="shared" si="53"/>
        <v>0</v>
      </c>
      <c r="L310" s="54">
        <f t="shared" si="54"/>
        <v>0</v>
      </c>
      <c r="M310" s="54">
        <f t="shared" si="55"/>
        <v>0</v>
      </c>
      <c r="N310" s="54">
        <f t="shared" si="52"/>
        <v>0</v>
      </c>
      <c r="O310" s="54">
        <v>0</v>
      </c>
      <c r="P310" s="56"/>
    </row>
    <row r="311" spans="1:16" s="68" customFormat="1" x14ac:dyDescent="0.2">
      <c r="A311" s="59">
        <f t="shared" si="56"/>
        <v>15</v>
      </c>
      <c r="B311" s="57" t="s">
        <v>2418</v>
      </c>
      <c r="C311" s="57"/>
      <c r="D311" s="57"/>
      <c r="E311" s="59"/>
      <c r="F311" s="57">
        <f t="shared" si="50"/>
        <v>0</v>
      </c>
      <c r="G311" s="57"/>
      <c r="H311" s="57"/>
      <c r="I311" s="57"/>
      <c r="J311" s="57">
        <f t="shared" si="51"/>
        <v>0</v>
      </c>
      <c r="K311" s="95">
        <f t="shared" si="53"/>
        <v>0</v>
      </c>
      <c r="L311" s="54">
        <f t="shared" si="54"/>
        <v>0</v>
      </c>
      <c r="M311" s="54">
        <f t="shared" si="55"/>
        <v>0</v>
      </c>
      <c r="N311" s="54">
        <f t="shared" si="52"/>
        <v>0</v>
      </c>
      <c r="O311" s="54">
        <v>0</v>
      </c>
      <c r="P311" s="56"/>
    </row>
    <row r="312" spans="1:16" s="68" customFormat="1" x14ac:dyDescent="0.2">
      <c r="A312" s="59">
        <f t="shared" si="56"/>
        <v>16</v>
      </c>
      <c r="B312" s="57" t="s">
        <v>2419</v>
      </c>
      <c r="C312" s="57"/>
      <c r="D312" s="57"/>
      <c r="E312" s="59"/>
      <c r="F312" s="57">
        <f t="shared" si="50"/>
        <v>0</v>
      </c>
      <c r="G312" s="57"/>
      <c r="H312" s="57"/>
      <c r="I312" s="57"/>
      <c r="J312" s="57">
        <f t="shared" si="51"/>
        <v>0</v>
      </c>
      <c r="K312" s="95">
        <f t="shared" si="53"/>
        <v>0</v>
      </c>
      <c r="L312" s="54">
        <f t="shared" si="54"/>
        <v>0</v>
      </c>
      <c r="M312" s="54">
        <f t="shared" si="55"/>
        <v>0</v>
      </c>
      <c r="N312" s="54">
        <f t="shared" si="52"/>
        <v>0</v>
      </c>
      <c r="O312" s="54">
        <v>0</v>
      </c>
      <c r="P312" s="56"/>
    </row>
    <row r="313" spans="1:16" s="68" customFormat="1" x14ac:dyDescent="0.2">
      <c r="A313" s="59">
        <f t="shared" si="56"/>
        <v>17</v>
      </c>
      <c r="B313" s="57" t="s">
        <v>2420</v>
      </c>
      <c r="C313" s="57"/>
      <c r="D313" s="57"/>
      <c r="E313" s="59"/>
      <c r="F313" s="57">
        <f t="shared" si="50"/>
        <v>0</v>
      </c>
      <c r="G313" s="57"/>
      <c r="H313" s="57"/>
      <c r="I313" s="57"/>
      <c r="J313" s="57">
        <f t="shared" si="51"/>
        <v>0</v>
      </c>
      <c r="K313" s="95">
        <f t="shared" si="53"/>
        <v>0</v>
      </c>
      <c r="L313" s="54">
        <f t="shared" si="54"/>
        <v>0</v>
      </c>
      <c r="M313" s="54">
        <f t="shared" si="55"/>
        <v>0</v>
      </c>
      <c r="N313" s="54">
        <f t="shared" si="52"/>
        <v>0</v>
      </c>
      <c r="O313" s="54">
        <v>0</v>
      </c>
      <c r="P313" s="56"/>
    </row>
    <row r="314" spans="1:16" s="68" customFormat="1" x14ac:dyDescent="0.2">
      <c r="A314" s="59">
        <f t="shared" si="56"/>
        <v>18</v>
      </c>
      <c r="B314" s="57" t="s">
        <v>2421</v>
      </c>
      <c r="C314" s="57"/>
      <c r="D314" s="57"/>
      <c r="E314" s="59"/>
      <c r="F314" s="57">
        <f t="shared" si="50"/>
        <v>0</v>
      </c>
      <c r="G314" s="57"/>
      <c r="H314" s="57"/>
      <c r="I314" s="57"/>
      <c r="J314" s="57">
        <f t="shared" si="51"/>
        <v>0</v>
      </c>
      <c r="K314" s="95">
        <f t="shared" si="53"/>
        <v>0</v>
      </c>
      <c r="L314" s="54">
        <f t="shared" si="54"/>
        <v>0</v>
      </c>
      <c r="M314" s="54">
        <f t="shared" si="55"/>
        <v>0</v>
      </c>
      <c r="N314" s="54">
        <f t="shared" si="52"/>
        <v>0</v>
      </c>
      <c r="O314" s="54">
        <v>0</v>
      </c>
      <c r="P314" s="56"/>
    </row>
    <row r="315" spans="1:16" s="68" customFormat="1" x14ac:dyDescent="0.2">
      <c r="A315" s="59">
        <f t="shared" si="56"/>
        <v>19</v>
      </c>
      <c r="B315" s="57" t="s">
        <v>2422</v>
      </c>
      <c r="C315" s="57"/>
      <c r="D315" s="57"/>
      <c r="E315" s="59"/>
      <c r="F315" s="57">
        <f t="shared" si="50"/>
        <v>0</v>
      </c>
      <c r="G315" s="57"/>
      <c r="H315" s="57"/>
      <c r="I315" s="57"/>
      <c r="J315" s="57">
        <f t="shared" si="51"/>
        <v>0</v>
      </c>
      <c r="K315" s="95">
        <f t="shared" si="53"/>
        <v>0</v>
      </c>
      <c r="L315" s="54">
        <f t="shared" si="54"/>
        <v>0</v>
      </c>
      <c r="M315" s="54">
        <f t="shared" si="55"/>
        <v>0</v>
      </c>
      <c r="N315" s="54">
        <f t="shared" si="52"/>
        <v>0</v>
      </c>
      <c r="O315" s="54">
        <v>0</v>
      </c>
      <c r="P315" s="56"/>
    </row>
    <row r="316" spans="1:16" s="68" customFormat="1" x14ac:dyDescent="0.2">
      <c r="A316" s="59">
        <f t="shared" si="56"/>
        <v>20</v>
      </c>
      <c r="B316" s="57" t="s">
        <v>2423</v>
      </c>
      <c r="C316" s="57"/>
      <c r="D316" s="57"/>
      <c r="E316" s="59"/>
      <c r="F316" s="57">
        <f t="shared" si="50"/>
        <v>0</v>
      </c>
      <c r="G316" s="57"/>
      <c r="H316" s="57"/>
      <c r="I316" s="57"/>
      <c r="J316" s="57">
        <f t="shared" si="51"/>
        <v>0</v>
      </c>
      <c r="K316" s="95">
        <f t="shared" si="53"/>
        <v>0</v>
      </c>
      <c r="L316" s="54">
        <f t="shared" si="54"/>
        <v>0</v>
      </c>
      <c r="M316" s="54">
        <f t="shared" si="55"/>
        <v>0</v>
      </c>
      <c r="N316" s="54">
        <f t="shared" si="52"/>
        <v>0</v>
      </c>
      <c r="O316" s="54">
        <v>0</v>
      </c>
      <c r="P316" s="56"/>
    </row>
    <row r="317" spans="1:16" s="68" customFormat="1" x14ac:dyDescent="0.2">
      <c r="A317" s="59">
        <f t="shared" si="56"/>
        <v>21</v>
      </c>
      <c r="B317" s="57" t="s">
        <v>2424</v>
      </c>
      <c r="C317" s="57"/>
      <c r="D317" s="57"/>
      <c r="E317" s="59"/>
      <c r="F317" s="57">
        <f t="shared" si="50"/>
        <v>0</v>
      </c>
      <c r="G317" s="57"/>
      <c r="H317" s="57"/>
      <c r="I317" s="57"/>
      <c r="J317" s="57">
        <f t="shared" si="51"/>
        <v>0</v>
      </c>
      <c r="K317" s="95">
        <f t="shared" si="53"/>
        <v>0</v>
      </c>
      <c r="L317" s="54">
        <f t="shared" si="54"/>
        <v>0</v>
      </c>
      <c r="M317" s="54">
        <f t="shared" si="55"/>
        <v>0</v>
      </c>
      <c r="N317" s="54">
        <f t="shared" si="52"/>
        <v>0</v>
      </c>
      <c r="O317" s="54">
        <v>0</v>
      </c>
      <c r="P317" s="56"/>
    </row>
    <row r="318" spans="1:16" s="68" customFormat="1" x14ac:dyDescent="0.2">
      <c r="A318" s="59">
        <f t="shared" si="56"/>
        <v>22</v>
      </c>
      <c r="B318" s="57" t="s">
        <v>2425</v>
      </c>
      <c r="C318" s="57"/>
      <c r="D318" s="57"/>
      <c r="E318" s="59"/>
      <c r="F318" s="57">
        <f t="shared" si="50"/>
        <v>0</v>
      </c>
      <c r="G318" s="57"/>
      <c r="H318" s="57"/>
      <c r="I318" s="57"/>
      <c r="J318" s="57">
        <f t="shared" si="51"/>
        <v>0</v>
      </c>
      <c r="K318" s="95">
        <f t="shared" si="53"/>
        <v>0</v>
      </c>
      <c r="L318" s="54">
        <f t="shared" si="54"/>
        <v>0</v>
      </c>
      <c r="M318" s="54">
        <f t="shared" si="55"/>
        <v>0</v>
      </c>
      <c r="N318" s="54">
        <f t="shared" si="52"/>
        <v>0</v>
      </c>
      <c r="O318" s="54">
        <v>0</v>
      </c>
      <c r="P318" s="56"/>
    </row>
    <row r="319" spans="1:16" s="68" customFormat="1" x14ac:dyDescent="0.2">
      <c r="A319" s="59">
        <f t="shared" si="56"/>
        <v>23</v>
      </c>
      <c r="B319" s="57" t="s">
        <v>2426</v>
      </c>
      <c r="C319" s="57"/>
      <c r="D319" s="57"/>
      <c r="E319" s="59"/>
      <c r="F319" s="57">
        <f t="shared" si="50"/>
        <v>0</v>
      </c>
      <c r="G319" s="57"/>
      <c r="H319" s="57"/>
      <c r="I319" s="57"/>
      <c r="J319" s="57">
        <f t="shared" si="51"/>
        <v>0</v>
      </c>
      <c r="K319" s="95">
        <f t="shared" si="53"/>
        <v>0</v>
      </c>
      <c r="L319" s="54">
        <f t="shared" si="54"/>
        <v>0</v>
      </c>
      <c r="M319" s="54">
        <f t="shared" si="55"/>
        <v>0</v>
      </c>
      <c r="N319" s="54">
        <f t="shared" si="52"/>
        <v>0</v>
      </c>
      <c r="O319" s="54">
        <v>0</v>
      </c>
      <c r="P319" s="56"/>
    </row>
    <row r="320" spans="1:16" s="68" customFormat="1" x14ac:dyDescent="0.2">
      <c r="A320" s="59">
        <f t="shared" si="56"/>
        <v>24</v>
      </c>
      <c r="B320" s="57" t="s">
        <v>2427</v>
      </c>
      <c r="C320" s="57">
        <v>1091.5</v>
      </c>
      <c r="D320" s="57"/>
      <c r="E320" s="59"/>
      <c r="F320" s="57">
        <f t="shared" si="50"/>
        <v>1091.5</v>
      </c>
      <c r="G320" s="57">
        <v>21</v>
      </c>
      <c r="H320" s="57"/>
      <c r="I320" s="57"/>
      <c r="J320" s="57">
        <f t="shared" si="51"/>
        <v>21</v>
      </c>
      <c r="K320" s="95">
        <f t="shared" si="53"/>
        <v>7.1627935301632681E-3</v>
      </c>
      <c r="L320" s="54">
        <f t="shared" si="54"/>
        <v>26.359080191000828</v>
      </c>
      <c r="M320" s="54">
        <f t="shared" si="55"/>
        <v>5.7989976420201819</v>
      </c>
      <c r="N320" s="54">
        <f>L320*0.452</f>
        <v>11.914304246332375</v>
      </c>
      <c r="O320" s="54">
        <v>13.117286324514957</v>
      </c>
      <c r="P320" s="56">
        <f>(L320+M320+N320+O320)/F320</f>
        <v>5.2395481817561471E-2</v>
      </c>
    </row>
    <row r="321" spans="1:16" s="68" customFormat="1" x14ac:dyDescent="0.2">
      <c r="A321" s="59">
        <f t="shared" si="56"/>
        <v>25</v>
      </c>
      <c r="B321" s="57" t="s">
        <v>2428</v>
      </c>
      <c r="C321" s="57"/>
      <c r="D321" s="57"/>
      <c r="E321" s="59"/>
      <c r="F321" s="57">
        <f t="shared" si="50"/>
        <v>0</v>
      </c>
      <c r="G321" s="57"/>
      <c r="H321" s="57"/>
      <c r="I321" s="57"/>
      <c r="J321" s="57">
        <f t="shared" si="51"/>
        <v>0</v>
      </c>
      <c r="K321" s="95">
        <f t="shared" si="53"/>
        <v>0</v>
      </c>
      <c r="L321" s="54">
        <f t="shared" si="54"/>
        <v>0</v>
      </c>
      <c r="M321" s="54">
        <f t="shared" si="55"/>
        <v>0</v>
      </c>
      <c r="N321" s="54">
        <f t="shared" si="52"/>
        <v>0</v>
      </c>
      <c r="O321" s="54">
        <v>0</v>
      </c>
      <c r="P321" s="56"/>
    </row>
    <row r="322" spans="1:16" s="68" customFormat="1" x14ac:dyDescent="0.2">
      <c r="A322" s="59">
        <f t="shared" si="56"/>
        <v>26</v>
      </c>
      <c r="B322" s="57" t="s">
        <v>2429</v>
      </c>
      <c r="C322" s="57"/>
      <c r="D322" s="57"/>
      <c r="E322" s="59"/>
      <c r="F322" s="57">
        <f t="shared" si="50"/>
        <v>0</v>
      </c>
      <c r="G322" s="57"/>
      <c r="H322" s="57"/>
      <c r="I322" s="57"/>
      <c r="J322" s="57">
        <f t="shared" si="51"/>
        <v>0</v>
      </c>
      <c r="K322" s="95">
        <f t="shared" si="53"/>
        <v>0</v>
      </c>
      <c r="L322" s="54">
        <f t="shared" si="54"/>
        <v>0</v>
      </c>
      <c r="M322" s="54">
        <f t="shared" si="55"/>
        <v>0</v>
      </c>
      <c r="N322" s="54">
        <f t="shared" si="52"/>
        <v>0</v>
      </c>
      <c r="O322" s="54">
        <v>0</v>
      </c>
      <c r="P322" s="56"/>
    </row>
    <row r="323" spans="1:16" s="68" customFormat="1" x14ac:dyDescent="0.2">
      <c r="A323" s="59">
        <f t="shared" si="56"/>
        <v>27</v>
      </c>
      <c r="B323" s="57" t="s">
        <v>2430</v>
      </c>
      <c r="C323" s="57"/>
      <c r="D323" s="57"/>
      <c r="E323" s="59"/>
      <c r="F323" s="57">
        <f t="shared" si="50"/>
        <v>0</v>
      </c>
      <c r="G323" s="57"/>
      <c r="H323" s="57"/>
      <c r="I323" s="57"/>
      <c r="J323" s="57">
        <f t="shared" si="51"/>
        <v>0</v>
      </c>
      <c r="K323" s="95">
        <f t="shared" si="53"/>
        <v>0</v>
      </c>
      <c r="L323" s="54">
        <f t="shared" si="54"/>
        <v>0</v>
      </c>
      <c r="M323" s="54">
        <f t="shared" si="55"/>
        <v>0</v>
      </c>
      <c r="N323" s="54">
        <f t="shared" si="52"/>
        <v>0</v>
      </c>
      <c r="O323" s="54">
        <v>0</v>
      </c>
      <c r="P323" s="56"/>
    </row>
    <row r="324" spans="1:16" s="68" customFormat="1" x14ac:dyDescent="0.2">
      <c r="A324" s="59">
        <f t="shared" si="56"/>
        <v>28</v>
      </c>
      <c r="B324" s="57" t="s">
        <v>2431</v>
      </c>
      <c r="C324" s="57"/>
      <c r="D324" s="57"/>
      <c r="E324" s="59"/>
      <c r="F324" s="57">
        <f t="shared" si="50"/>
        <v>0</v>
      </c>
      <c r="G324" s="57"/>
      <c r="H324" s="57"/>
      <c r="I324" s="57"/>
      <c r="J324" s="57">
        <f t="shared" si="51"/>
        <v>0</v>
      </c>
      <c r="K324" s="95">
        <f t="shared" si="53"/>
        <v>0</v>
      </c>
      <c r="L324" s="54">
        <f t="shared" si="54"/>
        <v>0</v>
      </c>
      <c r="M324" s="54">
        <f t="shared" si="55"/>
        <v>0</v>
      </c>
      <c r="N324" s="54">
        <f t="shared" si="52"/>
        <v>0</v>
      </c>
      <c r="O324" s="54">
        <v>0</v>
      </c>
      <c r="P324" s="56"/>
    </row>
    <row r="325" spans="1:16" s="68" customFormat="1" x14ac:dyDescent="0.2">
      <c r="A325" s="59">
        <f t="shared" si="56"/>
        <v>29</v>
      </c>
      <c r="B325" s="57" t="s">
        <v>2432</v>
      </c>
      <c r="C325" s="57"/>
      <c r="D325" s="57"/>
      <c r="E325" s="59"/>
      <c r="F325" s="57">
        <f t="shared" si="50"/>
        <v>0</v>
      </c>
      <c r="G325" s="57"/>
      <c r="H325" s="57"/>
      <c r="I325" s="57"/>
      <c r="J325" s="57">
        <f t="shared" si="51"/>
        <v>0</v>
      </c>
      <c r="K325" s="95">
        <f t="shared" si="53"/>
        <v>0</v>
      </c>
      <c r="L325" s="54">
        <f t="shared" si="54"/>
        <v>0</v>
      </c>
      <c r="M325" s="54">
        <f t="shared" si="55"/>
        <v>0</v>
      </c>
      <c r="N325" s="54">
        <f t="shared" si="52"/>
        <v>0</v>
      </c>
      <c r="O325" s="54">
        <v>0</v>
      </c>
      <c r="P325" s="56"/>
    </row>
    <row r="326" spans="1:16" s="68" customFormat="1" x14ac:dyDescent="0.2">
      <c r="A326" s="59">
        <f t="shared" si="56"/>
        <v>30</v>
      </c>
      <c r="B326" s="57" t="s">
        <v>2433</v>
      </c>
      <c r="C326" s="57"/>
      <c r="D326" s="57"/>
      <c r="E326" s="59"/>
      <c r="F326" s="57">
        <f t="shared" si="50"/>
        <v>0</v>
      </c>
      <c r="G326" s="57"/>
      <c r="H326" s="57"/>
      <c r="I326" s="57"/>
      <c r="J326" s="57">
        <f t="shared" si="51"/>
        <v>0</v>
      </c>
      <c r="K326" s="95">
        <f t="shared" si="53"/>
        <v>0</v>
      </c>
      <c r="L326" s="54">
        <f t="shared" si="54"/>
        <v>0</v>
      </c>
      <c r="M326" s="54">
        <f t="shared" si="55"/>
        <v>0</v>
      </c>
      <c r="N326" s="54">
        <f t="shared" si="52"/>
        <v>0</v>
      </c>
      <c r="O326" s="54">
        <v>0</v>
      </c>
      <c r="P326" s="56"/>
    </row>
    <row r="327" spans="1:16" s="68" customFormat="1" x14ac:dyDescent="0.2">
      <c r="A327" s="59">
        <f t="shared" si="56"/>
        <v>31</v>
      </c>
      <c r="B327" s="57" t="s">
        <v>2434</v>
      </c>
      <c r="C327" s="57">
        <v>2693.1</v>
      </c>
      <c r="D327" s="57">
        <v>461.4</v>
      </c>
      <c r="E327" s="59">
        <v>413</v>
      </c>
      <c r="F327" s="57">
        <f t="shared" si="50"/>
        <v>3567.5</v>
      </c>
      <c r="G327" s="57">
        <v>45</v>
      </c>
      <c r="H327" s="57">
        <v>1</v>
      </c>
      <c r="I327" s="57">
        <v>3</v>
      </c>
      <c r="J327" s="57">
        <f t="shared" si="51"/>
        <v>49</v>
      </c>
      <c r="K327" s="95">
        <f t="shared" si="53"/>
        <v>2.3411146054839634E-2</v>
      </c>
      <c r="L327" s="54">
        <f t="shared" si="54"/>
        <v>86.153017481809854</v>
      </c>
      <c r="M327" s="54">
        <f t="shared" si="55"/>
        <v>18.953663845998168</v>
      </c>
      <c r="N327" s="54">
        <f t="shared" si="52"/>
        <v>38.941163901778054</v>
      </c>
      <c r="O327" s="54">
        <v>42.87303615456446</v>
      </c>
      <c r="P327" s="56">
        <f>(L327+M327+N327+O327)/F327</f>
        <v>5.2395481817561464E-2</v>
      </c>
    </row>
    <row r="328" spans="1:16" s="68" customFormat="1" x14ac:dyDescent="0.2">
      <c r="A328" s="59">
        <f t="shared" si="56"/>
        <v>32</v>
      </c>
      <c r="B328" s="57" t="s">
        <v>2435</v>
      </c>
      <c r="C328" s="57"/>
      <c r="D328" s="57"/>
      <c r="E328" s="59"/>
      <c r="F328" s="57">
        <f t="shared" si="50"/>
        <v>0</v>
      </c>
      <c r="G328" s="57"/>
      <c r="H328" s="57"/>
      <c r="I328" s="57"/>
      <c r="J328" s="57">
        <f t="shared" si="51"/>
        <v>0</v>
      </c>
      <c r="K328" s="95">
        <f t="shared" si="53"/>
        <v>0</v>
      </c>
      <c r="L328" s="54">
        <f t="shared" si="54"/>
        <v>0</v>
      </c>
      <c r="M328" s="54">
        <f t="shared" si="55"/>
        <v>0</v>
      </c>
      <c r="N328" s="54">
        <f t="shared" si="52"/>
        <v>0</v>
      </c>
      <c r="O328" s="54">
        <v>0</v>
      </c>
      <c r="P328" s="56"/>
    </row>
    <row r="329" spans="1:16" s="68" customFormat="1" x14ac:dyDescent="0.2">
      <c r="A329" s="59">
        <f t="shared" si="56"/>
        <v>33</v>
      </c>
      <c r="B329" s="57" t="s">
        <v>2436</v>
      </c>
      <c r="C329" s="57"/>
      <c r="D329" s="57"/>
      <c r="E329" s="59"/>
      <c r="F329" s="57">
        <f t="shared" si="50"/>
        <v>0</v>
      </c>
      <c r="G329" s="57"/>
      <c r="H329" s="57"/>
      <c r="I329" s="57"/>
      <c r="J329" s="57">
        <f t="shared" si="51"/>
        <v>0</v>
      </c>
      <c r="K329" s="95">
        <f t="shared" si="53"/>
        <v>0</v>
      </c>
      <c r="L329" s="54">
        <f t="shared" si="54"/>
        <v>0</v>
      </c>
      <c r="M329" s="54">
        <f t="shared" si="55"/>
        <v>0</v>
      </c>
      <c r="N329" s="54">
        <f t="shared" ref="N329:N360" si="57">L329*0.452</f>
        <v>0</v>
      </c>
      <c r="O329" s="54">
        <v>0</v>
      </c>
      <c r="P329" s="56"/>
    </row>
    <row r="330" spans="1:16" s="68" customFormat="1" x14ac:dyDescent="0.2">
      <c r="A330" s="59">
        <f t="shared" si="56"/>
        <v>34</v>
      </c>
      <c r="B330" s="57" t="s">
        <v>2437</v>
      </c>
      <c r="C330" s="57"/>
      <c r="D330" s="57"/>
      <c r="E330" s="59"/>
      <c r="F330" s="57">
        <f t="shared" si="50"/>
        <v>0</v>
      </c>
      <c r="G330" s="57"/>
      <c r="H330" s="57"/>
      <c r="I330" s="57"/>
      <c r="J330" s="57">
        <f t="shared" si="51"/>
        <v>0</v>
      </c>
      <c r="K330" s="95">
        <f t="shared" si="53"/>
        <v>0</v>
      </c>
      <c r="L330" s="54">
        <f t="shared" si="54"/>
        <v>0</v>
      </c>
      <c r="M330" s="54">
        <f t="shared" si="55"/>
        <v>0</v>
      </c>
      <c r="N330" s="54">
        <f t="shared" si="57"/>
        <v>0</v>
      </c>
      <c r="O330" s="54">
        <v>0</v>
      </c>
      <c r="P330" s="56"/>
    </row>
    <row r="331" spans="1:16" s="68" customFormat="1" x14ac:dyDescent="0.2">
      <c r="A331" s="59">
        <f t="shared" si="56"/>
        <v>35</v>
      </c>
      <c r="B331" s="57" t="s">
        <v>2438</v>
      </c>
      <c r="C331" s="57"/>
      <c r="D331" s="57"/>
      <c r="E331" s="59"/>
      <c r="F331" s="57">
        <f t="shared" si="50"/>
        <v>0</v>
      </c>
      <c r="G331" s="57"/>
      <c r="H331" s="57"/>
      <c r="I331" s="57"/>
      <c r="J331" s="57">
        <f t="shared" si="51"/>
        <v>0</v>
      </c>
      <c r="K331" s="95">
        <f t="shared" si="53"/>
        <v>0</v>
      </c>
      <c r="L331" s="54">
        <f t="shared" si="54"/>
        <v>0</v>
      </c>
      <c r="M331" s="54">
        <f t="shared" si="55"/>
        <v>0</v>
      </c>
      <c r="N331" s="54">
        <f t="shared" si="57"/>
        <v>0</v>
      </c>
      <c r="O331" s="54">
        <v>0</v>
      </c>
      <c r="P331" s="56"/>
    </row>
    <row r="332" spans="1:16" s="68" customFormat="1" x14ac:dyDescent="0.2">
      <c r="A332" s="59">
        <f t="shared" si="56"/>
        <v>36</v>
      </c>
      <c r="B332" s="57" t="s">
        <v>2439</v>
      </c>
      <c r="C332" s="57"/>
      <c r="D332" s="57"/>
      <c r="E332" s="59"/>
      <c r="F332" s="57">
        <f t="shared" si="50"/>
        <v>0</v>
      </c>
      <c r="G332" s="57"/>
      <c r="H332" s="57"/>
      <c r="I332" s="57"/>
      <c r="J332" s="57">
        <f t="shared" si="51"/>
        <v>0</v>
      </c>
      <c r="K332" s="95">
        <f t="shared" si="53"/>
        <v>0</v>
      </c>
      <c r="L332" s="54">
        <f t="shared" si="54"/>
        <v>0</v>
      </c>
      <c r="M332" s="54">
        <f t="shared" si="55"/>
        <v>0</v>
      </c>
      <c r="N332" s="54">
        <f t="shared" si="57"/>
        <v>0</v>
      </c>
      <c r="O332" s="54">
        <v>0</v>
      </c>
      <c r="P332" s="56"/>
    </row>
    <row r="333" spans="1:16" s="68" customFormat="1" x14ac:dyDescent="0.2">
      <c r="A333" s="59">
        <f t="shared" si="56"/>
        <v>37</v>
      </c>
      <c r="B333" s="57" t="s">
        <v>985</v>
      </c>
      <c r="C333" s="57"/>
      <c r="D333" s="57"/>
      <c r="E333" s="59"/>
      <c r="F333" s="57">
        <f t="shared" si="50"/>
        <v>0</v>
      </c>
      <c r="G333" s="57"/>
      <c r="H333" s="57"/>
      <c r="I333" s="57"/>
      <c r="J333" s="57">
        <f t="shared" si="51"/>
        <v>0</v>
      </c>
      <c r="K333" s="95">
        <f t="shared" si="53"/>
        <v>0</v>
      </c>
      <c r="L333" s="54">
        <f t="shared" si="54"/>
        <v>0</v>
      </c>
      <c r="M333" s="54">
        <f t="shared" si="55"/>
        <v>0</v>
      </c>
      <c r="N333" s="54">
        <f t="shared" si="57"/>
        <v>0</v>
      </c>
      <c r="O333" s="54">
        <v>0</v>
      </c>
      <c r="P333" s="56"/>
    </row>
    <row r="334" spans="1:16" s="68" customFormat="1" x14ac:dyDescent="0.2">
      <c r="A334" s="59">
        <f t="shared" si="56"/>
        <v>38</v>
      </c>
      <c r="B334" s="57" t="s">
        <v>986</v>
      </c>
      <c r="C334" s="57"/>
      <c r="D334" s="57"/>
      <c r="E334" s="59"/>
      <c r="F334" s="57">
        <f t="shared" si="50"/>
        <v>0</v>
      </c>
      <c r="G334" s="57"/>
      <c r="H334" s="57"/>
      <c r="I334" s="57"/>
      <c r="J334" s="57">
        <f t="shared" si="51"/>
        <v>0</v>
      </c>
      <c r="K334" s="95">
        <f t="shared" si="53"/>
        <v>0</v>
      </c>
      <c r="L334" s="54">
        <f t="shared" si="54"/>
        <v>0</v>
      </c>
      <c r="M334" s="54">
        <f t="shared" si="55"/>
        <v>0</v>
      </c>
      <c r="N334" s="54">
        <f t="shared" si="57"/>
        <v>0</v>
      </c>
      <c r="O334" s="54">
        <v>0</v>
      </c>
      <c r="P334" s="56"/>
    </row>
    <row r="335" spans="1:16" s="68" customFormat="1" x14ac:dyDescent="0.2">
      <c r="A335" s="59">
        <f t="shared" si="56"/>
        <v>39</v>
      </c>
      <c r="B335" s="57" t="s">
        <v>987</v>
      </c>
      <c r="C335" s="57"/>
      <c r="D335" s="57"/>
      <c r="E335" s="59"/>
      <c r="F335" s="57">
        <f t="shared" si="50"/>
        <v>0</v>
      </c>
      <c r="G335" s="57"/>
      <c r="H335" s="57"/>
      <c r="I335" s="57"/>
      <c r="J335" s="57">
        <f t="shared" si="51"/>
        <v>0</v>
      </c>
      <c r="K335" s="95">
        <f t="shared" si="53"/>
        <v>0</v>
      </c>
      <c r="L335" s="54">
        <f t="shared" si="54"/>
        <v>0</v>
      </c>
      <c r="M335" s="54">
        <f t="shared" si="55"/>
        <v>0</v>
      </c>
      <c r="N335" s="54">
        <f t="shared" si="57"/>
        <v>0</v>
      </c>
      <c r="O335" s="54">
        <v>0</v>
      </c>
      <c r="P335" s="56"/>
    </row>
    <row r="336" spans="1:16" s="68" customFormat="1" x14ac:dyDescent="0.2">
      <c r="A336" s="59">
        <f t="shared" si="56"/>
        <v>40</v>
      </c>
      <c r="B336" s="57" t="s">
        <v>988</v>
      </c>
      <c r="C336" s="57"/>
      <c r="D336" s="57"/>
      <c r="E336" s="59"/>
      <c r="F336" s="57">
        <f t="shared" si="50"/>
        <v>0</v>
      </c>
      <c r="G336" s="57"/>
      <c r="H336" s="57"/>
      <c r="I336" s="57"/>
      <c r="J336" s="57">
        <f t="shared" si="51"/>
        <v>0</v>
      </c>
      <c r="K336" s="95">
        <f t="shared" si="53"/>
        <v>0</v>
      </c>
      <c r="L336" s="54">
        <f t="shared" si="54"/>
        <v>0</v>
      </c>
      <c r="M336" s="54">
        <f t="shared" si="55"/>
        <v>0</v>
      </c>
      <c r="N336" s="54">
        <f t="shared" si="57"/>
        <v>0</v>
      </c>
      <c r="O336" s="54">
        <v>0</v>
      </c>
      <c r="P336" s="56"/>
    </row>
    <row r="337" spans="1:16" s="68" customFormat="1" x14ac:dyDescent="0.2">
      <c r="A337" s="59">
        <f t="shared" si="56"/>
        <v>41</v>
      </c>
      <c r="B337" s="57" t="s">
        <v>989</v>
      </c>
      <c r="C337" s="57"/>
      <c r="D337" s="57"/>
      <c r="E337" s="59"/>
      <c r="F337" s="57">
        <f t="shared" si="50"/>
        <v>0</v>
      </c>
      <c r="G337" s="57"/>
      <c r="H337" s="57"/>
      <c r="I337" s="57"/>
      <c r="J337" s="57">
        <f t="shared" si="51"/>
        <v>0</v>
      </c>
      <c r="K337" s="95">
        <f t="shared" si="53"/>
        <v>0</v>
      </c>
      <c r="L337" s="54">
        <f t="shared" si="54"/>
        <v>0</v>
      </c>
      <c r="M337" s="54">
        <f t="shared" si="55"/>
        <v>0</v>
      </c>
      <c r="N337" s="54">
        <f t="shared" si="57"/>
        <v>0</v>
      </c>
      <c r="O337" s="54">
        <v>0</v>
      </c>
      <c r="P337" s="56"/>
    </row>
    <row r="338" spans="1:16" s="68" customFormat="1" x14ac:dyDescent="0.2">
      <c r="A338" s="59">
        <f t="shared" si="56"/>
        <v>42</v>
      </c>
      <c r="B338" s="57" t="s">
        <v>990</v>
      </c>
      <c r="C338" s="57"/>
      <c r="D338" s="57"/>
      <c r="E338" s="59"/>
      <c r="F338" s="57">
        <f t="shared" si="50"/>
        <v>0</v>
      </c>
      <c r="G338" s="57"/>
      <c r="H338" s="57"/>
      <c r="I338" s="57"/>
      <c r="J338" s="57">
        <f t="shared" si="51"/>
        <v>0</v>
      </c>
      <c r="K338" s="95">
        <f t="shared" si="53"/>
        <v>0</v>
      </c>
      <c r="L338" s="54">
        <f t="shared" si="54"/>
        <v>0</v>
      </c>
      <c r="M338" s="54">
        <f t="shared" si="55"/>
        <v>0</v>
      </c>
      <c r="N338" s="54">
        <f t="shared" si="57"/>
        <v>0</v>
      </c>
      <c r="O338" s="54">
        <v>0</v>
      </c>
      <c r="P338" s="56"/>
    </row>
    <row r="339" spans="1:16" s="68" customFormat="1" x14ac:dyDescent="0.2">
      <c r="A339" s="59">
        <f t="shared" si="56"/>
        <v>43</v>
      </c>
      <c r="B339" s="57" t="s">
        <v>991</v>
      </c>
      <c r="C339" s="57">
        <v>1585.9</v>
      </c>
      <c r="D339" s="57"/>
      <c r="E339" s="59">
        <v>102.9</v>
      </c>
      <c r="F339" s="57">
        <f t="shared" si="50"/>
        <v>1688.8000000000002</v>
      </c>
      <c r="G339" s="57">
        <v>26</v>
      </c>
      <c r="H339" s="57"/>
      <c r="I339" s="57">
        <v>1</v>
      </c>
      <c r="J339" s="57">
        <f t="shared" si="51"/>
        <v>27</v>
      </c>
      <c r="K339" s="95">
        <f t="shared" si="53"/>
        <v>1.1082478894860037E-2</v>
      </c>
      <c r="L339" s="54">
        <f t="shared" si="54"/>
        <v>40.783522333084932</v>
      </c>
      <c r="M339" s="54">
        <f t="shared" si="55"/>
        <v>8.972374913278685</v>
      </c>
      <c r="N339" s="54">
        <f t="shared" si="57"/>
        <v>18.434152094554388</v>
      </c>
      <c r="O339" s="54">
        <v>20.295440352579806</v>
      </c>
      <c r="P339" s="56">
        <f>(L339+M339+N339+O339)/F339</f>
        <v>5.2395481817561464E-2</v>
      </c>
    </row>
    <row r="340" spans="1:16" s="68" customFormat="1" x14ac:dyDescent="0.2">
      <c r="A340" s="59">
        <f t="shared" si="56"/>
        <v>44</v>
      </c>
      <c r="B340" s="57" t="s">
        <v>992</v>
      </c>
      <c r="C340" s="57"/>
      <c r="D340" s="57"/>
      <c r="E340" s="59"/>
      <c r="F340" s="57">
        <f t="shared" si="50"/>
        <v>0</v>
      </c>
      <c r="G340" s="81"/>
      <c r="H340" s="57"/>
      <c r="I340" s="57"/>
      <c r="J340" s="57">
        <f t="shared" si="51"/>
        <v>0</v>
      </c>
      <c r="K340" s="95">
        <f t="shared" si="53"/>
        <v>0</v>
      </c>
      <c r="L340" s="54">
        <f t="shared" si="54"/>
        <v>0</v>
      </c>
      <c r="M340" s="54">
        <f t="shared" si="55"/>
        <v>0</v>
      </c>
      <c r="N340" s="54">
        <f t="shared" si="57"/>
        <v>0</v>
      </c>
      <c r="O340" s="54">
        <v>0</v>
      </c>
      <c r="P340" s="56"/>
    </row>
    <row r="341" spans="1:16" s="68" customFormat="1" x14ac:dyDescent="0.2">
      <c r="A341" s="59">
        <f t="shared" si="56"/>
        <v>45</v>
      </c>
      <c r="B341" s="57" t="s">
        <v>993</v>
      </c>
      <c r="C341" s="57"/>
      <c r="D341" s="57"/>
      <c r="E341" s="59"/>
      <c r="F341" s="57">
        <f t="shared" si="50"/>
        <v>0</v>
      </c>
      <c r="G341" s="57"/>
      <c r="H341" s="57"/>
      <c r="I341" s="57"/>
      <c r="J341" s="57">
        <f t="shared" si="51"/>
        <v>0</v>
      </c>
      <c r="K341" s="95">
        <f t="shared" si="53"/>
        <v>0</v>
      </c>
      <c r="L341" s="54">
        <f t="shared" si="54"/>
        <v>0</v>
      </c>
      <c r="M341" s="54">
        <f t="shared" si="55"/>
        <v>0</v>
      </c>
      <c r="N341" s="54">
        <f t="shared" si="57"/>
        <v>0</v>
      </c>
      <c r="O341" s="54">
        <v>0</v>
      </c>
      <c r="P341" s="56"/>
    </row>
    <row r="342" spans="1:16" s="68" customFormat="1" ht="15" x14ac:dyDescent="0.2">
      <c r="A342" s="59">
        <f t="shared" si="56"/>
        <v>46</v>
      </c>
      <c r="B342" s="57" t="s">
        <v>994</v>
      </c>
      <c r="C342" s="57"/>
      <c r="D342" s="57"/>
      <c r="E342" s="59"/>
      <c r="F342" s="57">
        <f t="shared" si="50"/>
        <v>0</v>
      </c>
      <c r="G342" s="5"/>
      <c r="H342" s="57"/>
      <c r="I342" s="57"/>
      <c r="J342" s="57">
        <f t="shared" si="51"/>
        <v>0</v>
      </c>
      <c r="K342" s="95">
        <f t="shared" si="53"/>
        <v>0</v>
      </c>
      <c r="L342" s="54">
        <f t="shared" si="54"/>
        <v>0</v>
      </c>
      <c r="M342" s="54">
        <f t="shared" si="55"/>
        <v>0</v>
      </c>
      <c r="N342" s="54">
        <f t="shared" si="57"/>
        <v>0</v>
      </c>
      <c r="O342" s="54">
        <v>0</v>
      </c>
      <c r="P342" s="56"/>
    </row>
    <row r="343" spans="1:16" s="68" customFormat="1" x14ac:dyDescent="0.2">
      <c r="A343" s="59">
        <f t="shared" si="56"/>
        <v>47</v>
      </c>
      <c r="B343" s="57" t="s">
        <v>995</v>
      </c>
      <c r="C343" s="57"/>
      <c r="D343" s="57"/>
      <c r="E343" s="59"/>
      <c r="F343" s="57">
        <f t="shared" si="50"/>
        <v>0</v>
      </c>
      <c r="G343" s="57"/>
      <c r="H343" s="57"/>
      <c r="I343" s="57"/>
      <c r="J343" s="57">
        <f t="shared" si="51"/>
        <v>0</v>
      </c>
      <c r="K343" s="95">
        <f t="shared" si="53"/>
        <v>0</v>
      </c>
      <c r="L343" s="54">
        <f t="shared" si="54"/>
        <v>0</v>
      </c>
      <c r="M343" s="54">
        <f t="shared" si="55"/>
        <v>0</v>
      </c>
      <c r="N343" s="54">
        <f t="shared" si="57"/>
        <v>0</v>
      </c>
      <c r="O343" s="54">
        <v>0</v>
      </c>
      <c r="P343" s="56"/>
    </row>
    <row r="344" spans="1:16" s="68" customFormat="1" x14ac:dyDescent="0.2">
      <c r="A344" s="59">
        <f t="shared" si="56"/>
        <v>48</v>
      </c>
      <c r="B344" s="57" t="s">
        <v>996</v>
      </c>
      <c r="C344" s="57"/>
      <c r="D344" s="57"/>
      <c r="E344" s="59"/>
      <c r="F344" s="57">
        <f t="shared" si="50"/>
        <v>0</v>
      </c>
      <c r="G344" s="57"/>
      <c r="H344" s="57"/>
      <c r="I344" s="57"/>
      <c r="J344" s="57">
        <f t="shared" si="51"/>
        <v>0</v>
      </c>
      <c r="K344" s="95">
        <f t="shared" si="53"/>
        <v>0</v>
      </c>
      <c r="L344" s="54">
        <f t="shared" si="54"/>
        <v>0</v>
      </c>
      <c r="M344" s="54">
        <f t="shared" si="55"/>
        <v>0</v>
      </c>
      <c r="N344" s="54">
        <f t="shared" si="57"/>
        <v>0</v>
      </c>
      <c r="O344" s="54">
        <v>0</v>
      </c>
      <c r="P344" s="56"/>
    </row>
    <row r="345" spans="1:16" s="68" customFormat="1" x14ac:dyDescent="0.2">
      <c r="A345" s="59">
        <f t="shared" si="56"/>
        <v>49</v>
      </c>
      <c r="B345" s="57" t="s">
        <v>997</v>
      </c>
      <c r="C345" s="57">
        <v>550.70000000000005</v>
      </c>
      <c r="D345" s="57"/>
      <c r="E345" s="59"/>
      <c r="F345" s="57">
        <f t="shared" si="50"/>
        <v>550.70000000000005</v>
      </c>
      <c r="G345" s="57">
        <v>12</v>
      </c>
      <c r="H345" s="57"/>
      <c r="I345" s="57"/>
      <c r="J345" s="57">
        <f t="shared" si="51"/>
        <v>12</v>
      </c>
      <c r="K345" s="95">
        <f t="shared" si="53"/>
        <v>3.6138803454520496E-3</v>
      </c>
      <c r="L345" s="54">
        <f t="shared" si="54"/>
        <v>13.299079671263543</v>
      </c>
      <c r="M345" s="54">
        <f t="shared" si="55"/>
        <v>2.9257975276779797</v>
      </c>
      <c r="N345" s="54">
        <f t="shared" si="57"/>
        <v>6.0111840114111219</v>
      </c>
      <c r="O345" s="54">
        <v>6.6181306265784583</v>
      </c>
      <c r="P345" s="56">
        <f>(L345+M345+N345+O345)/F345</f>
        <v>5.2395481817561471E-2</v>
      </c>
    </row>
    <row r="346" spans="1:16" s="68" customFormat="1" x14ac:dyDescent="0.2">
      <c r="A346" s="59">
        <f t="shared" si="56"/>
        <v>50</v>
      </c>
      <c r="B346" s="57" t="s">
        <v>998</v>
      </c>
      <c r="C346" s="57">
        <v>976.6</v>
      </c>
      <c r="D346" s="57"/>
      <c r="E346" s="59"/>
      <c r="F346" s="57">
        <f t="shared" si="50"/>
        <v>976.6</v>
      </c>
      <c r="G346" s="57">
        <v>24</v>
      </c>
      <c r="H346" s="57"/>
      <c r="I346" s="57"/>
      <c r="J346" s="57">
        <f t="shared" si="51"/>
        <v>24</v>
      </c>
      <c r="K346" s="95">
        <f t="shared" si="53"/>
        <v>6.4087807252015102E-3</v>
      </c>
      <c r="L346" s="54">
        <f t="shared" si="54"/>
        <v>23.584313068741558</v>
      </c>
      <c r="M346" s="54">
        <f t="shared" si="55"/>
        <v>5.1885488751231428</v>
      </c>
      <c r="N346" s="54">
        <f t="shared" si="57"/>
        <v>10.660109507071185</v>
      </c>
      <c r="O346" s="54">
        <v>11.736456092094649</v>
      </c>
      <c r="P346" s="56">
        <f>(L346+M346+N346+O346)/F346</f>
        <v>5.2395481817561471E-2</v>
      </c>
    </row>
    <row r="347" spans="1:16" s="68" customFormat="1" x14ac:dyDescent="0.2">
      <c r="A347" s="59">
        <f t="shared" si="56"/>
        <v>51</v>
      </c>
      <c r="B347" s="57" t="s">
        <v>999</v>
      </c>
      <c r="C347" s="57"/>
      <c r="D347" s="57"/>
      <c r="E347" s="59"/>
      <c r="F347" s="57">
        <f t="shared" si="50"/>
        <v>0</v>
      </c>
      <c r="G347" s="57"/>
      <c r="H347" s="57"/>
      <c r="I347" s="57"/>
      <c r="J347" s="57">
        <f t="shared" si="51"/>
        <v>0</v>
      </c>
      <c r="K347" s="95">
        <f t="shared" si="53"/>
        <v>0</v>
      </c>
      <c r="L347" s="54">
        <f t="shared" si="54"/>
        <v>0</v>
      </c>
      <c r="M347" s="54">
        <f t="shared" si="55"/>
        <v>0</v>
      </c>
      <c r="N347" s="54">
        <f t="shared" si="57"/>
        <v>0</v>
      </c>
      <c r="O347" s="54">
        <v>0</v>
      </c>
      <c r="P347" s="56"/>
    </row>
    <row r="348" spans="1:16" s="68" customFormat="1" x14ac:dyDescent="0.2">
      <c r="A348" s="59">
        <f t="shared" si="56"/>
        <v>52</v>
      </c>
      <c r="B348" s="57" t="s">
        <v>1000</v>
      </c>
      <c r="C348" s="57"/>
      <c r="D348" s="57"/>
      <c r="E348" s="59"/>
      <c r="F348" s="57">
        <f t="shared" si="50"/>
        <v>0</v>
      </c>
      <c r="G348" s="57"/>
      <c r="H348" s="57"/>
      <c r="I348" s="57"/>
      <c r="J348" s="57">
        <f t="shared" si="51"/>
        <v>0</v>
      </c>
      <c r="K348" s="95">
        <f t="shared" si="53"/>
        <v>0</v>
      </c>
      <c r="L348" s="54">
        <f t="shared" si="54"/>
        <v>0</v>
      </c>
      <c r="M348" s="54">
        <f t="shared" si="55"/>
        <v>0</v>
      </c>
      <c r="N348" s="54">
        <f t="shared" si="57"/>
        <v>0</v>
      </c>
      <c r="O348" s="54">
        <v>0</v>
      </c>
      <c r="P348" s="56"/>
    </row>
    <row r="349" spans="1:16" s="68" customFormat="1" x14ac:dyDescent="0.2">
      <c r="A349" s="59">
        <f t="shared" si="56"/>
        <v>53</v>
      </c>
      <c r="B349" s="57" t="s">
        <v>1001</v>
      </c>
      <c r="C349" s="57"/>
      <c r="D349" s="57"/>
      <c r="E349" s="59"/>
      <c r="F349" s="57">
        <f t="shared" si="50"/>
        <v>0</v>
      </c>
      <c r="G349" s="57"/>
      <c r="H349" s="57"/>
      <c r="I349" s="57"/>
      <c r="J349" s="57">
        <f t="shared" si="51"/>
        <v>0</v>
      </c>
      <c r="K349" s="95">
        <f t="shared" si="53"/>
        <v>0</v>
      </c>
      <c r="L349" s="54">
        <f t="shared" si="54"/>
        <v>0</v>
      </c>
      <c r="M349" s="54">
        <f t="shared" si="55"/>
        <v>0</v>
      </c>
      <c r="N349" s="54">
        <f t="shared" si="57"/>
        <v>0</v>
      </c>
      <c r="O349" s="54">
        <v>0</v>
      </c>
      <c r="P349" s="56"/>
    </row>
    <row r="350" spans="1:16" s="68" customFormat="1" x14ac:dyDescent="0.2">
      <c r="A350" s="59">
        <f t="shared" si="56"/>
        <v>54</v>
      </c>
      <c r="B350" s="57" t="s">
        <v>1002</v>
      </c>
      <c r="C350" s="57"/>
      <c r="D350" s="57"/>
      <c r="E350" s="59"/>
      <c r="F350" s="57">
        <f t="shared" si="50"/>
        <v>0</v>
      </c>
      <c r="G350" s="57"/>
      <c r="H350" s="57"/>
      <c r="I350" s="57"/>
      <c r="J350" s="57">
        <f t="shared" si="51"/>
        <v>0</v>
      </c>
      <c r="K350" s="95">
        <f t="shared" si="53"/>
        <v>0</v>
      </c>
      <c r="L350" s="54">
        <f t="shared" si="54"/>
        <v>0</v>
      </c>
      <c r="M350" s="54">
        <f t="shared" si="55"/>
        <v>0</v>
      </c>
      <c r="N350" s="54">
        <f t="shared" si="57"/>
        <v>0</v>
      </c>
      <c r="O350" s="54">
        <v>0</v>
      </c>
      <c r="P350" s="56"/>
    </row>
    <row r="351" spans="1:16" s="68" customFormat="1" x14ac:dyDescent="0.2">
      <c r="A351" s="59">
        <f t="shared" si="56"/>
        <v>55</v>
      </c>
      <c r="B351" s="57" t="s">
        <v>1003</v>
      </c>
      <c r="C351" s="57"/>
      <c r="D351" s="57"/>
      <c r="E351" s="59"/>
      <c r="F351" s="57">
        <f t="shared" si="50"/>
        <v>0</v>
      </c>
      <c r="G351" s="57"/>
      <c r="H351" s="57"/>
      <c r="I351" s="57"/>
      <c r="J351" s="57">
        <f t="shared" si="51"/>
        <v>0</v>
      </c>
      <c r="K351" s="95">
        <f t="shared" si="53"/>
        <v>0</v>
      </c>
      <c r="L351" s="54">
        <f t="shared" si="54"/>
        <v>0</v>
      </c>
      <c r="M351" s="54">
        <f t="shared" si="55"/>
        <v>0</v>
      </c>
      <c r="N351" s="54">
        <f t="shared" si="57"/>
        <v>0</v>
      </c>
      <c r="O351" s="54">
        <v>0</v>
      </c>
      <c r="P351" s="56"/>
    </row>
    <row r="352" spans="1:16" s="68" customFormat="1" x14ac:dyDescent="0.2">
      <c r="A352" s="59">
        <f t="shared" si="56"/>
        <v>56</v>
      </c>
      <c r="B352" s="57" t="s">
        <v>1004</v>
      </c>
      <c r="C352" s="57"/>
      <c r="D352" s="57"/>
      <c r="E352" s="59"/>
      <c r="F352" s="57">
        <f t="shared" si="50"/>
        <v>0</v>
      </c>
      <c r="G352" s="57"/>
      <c r="H352" s="57"/>
      <c r="I352" s="57"/>
      <c r="J352" s="57">
        <f t="shared" si="51"/>
        <v>0</v>
      </c>
      <c r="K352" s="95">
        <f t="shared" si="53"/>
        <v>0</v>
      </c>
      <c r="L352" s="54">
        <f t="shared" si="54"/>
        <v>0</v>
      </c>
      <c r="M352" s="54">
        <f t="shared" si="55"/>
        <v>0</v>
      </c>
      <c r="N352" s="54">
        <f t="shared" si="57"/>
        <v>0</v>
      </c>
      <c r="O352" s="54">
        <v>0</v>
      </c>
      <c r="P352" s="56"/>
    </row>
    <row r="353" spans="1:16" s="68" customFormat="1" x14ac:dyDescent="0.2">
      <c r="A353" s="59">
        <f t="shared" si="56"/>
        <v>57</v>
      </c>
      <c r="B353" s="57" t="s">
        <v>1005</v>
      </c>
      <c r="C353" s="57"/>
      <c r="D353" s="57"/>
      <c r="E353" s="59"/>
      <c r="F353" s="57">
        <f t="shared" si="50"/>
        <v>0</v>
      </c>
      <c r="G353" s="57"/>
      <c r="H353" s="57"/>
      <c r="I353" s="57"/>
      <c r="J353" s="57">
        <f t="shared" si="51"/>
        <v>0</v>
      </c>
      <c r="K353" s="95">
        <f t="shared" si="53"/>
        <v>0</v>
      </c>
      <c r="L353" s="54">
        <f t="shared" si="54"/>
        <v>0</v>
      </c>
      <c r="M353" s="54">
        <f t="shared" si="55"/>
        <v>0</v>
      </c>
      <c r="N353" s="54">
        <f t="shared" si="57"/>
        <v>0</v>
      </c>
      <c r="O353" s="54">
        <v>0</v>
      </c>
      <c r="P353" s="56"/>
    </row>
    <row r="354" spans="1:16" s="68" customFormat="1" x14ac:dyDescent="0.2">
      <c r="A354" s="59">
        <f t="shared" si="56"/>
        <v>58</v>
      </c>
      <c r="B354" s="57" t="s">
        <v>1006</v>
      </c>
      <c r="C354" s="57"/>
      <c r="D354" s="57"/>
      <c r="E354" s="59"/>
      <c r="F354" s="57">
        <f t="shared" si="50"/>
        <v>0</v>
      </c>
      <c r="G354" s="57"/>
      <c r="H354" s="57"/>
      <c r="I354" s="57"/>
      <c r="J354" s="57">
        <f t="shared" si="51"/>
        <v>0</v>
      </c>
      <c r="K354" s="95">
        <f t="shared" si="53"/>
        <v>0</v>
      </c>
      <c r="L354" s="54">
        <f t="shared" si="54"/>
        <v>0</v>
      </c>
      <c r="M354" s="54">
        <f t="shared" si="55"/>
        <v>0</v>
      </c>
      <c r="N354" s="54">
        <f t="shared" si="57"/>
        <v>0</v>
      </c>
      <c r="O354" s="54">
        <v>0</v>
      </c>
      <c r="P354" s="56"/>
    </row>
    <row r="355" spans="1:16" s="68" customFormat="1" x14ac:dyDescent="0.2">
      <c r="A355" s="59">
        <f t="shared" si="56"/>
        <v>59</v>
      </c>
      <c r="B355" s="57" t="s">
        <v>1008</v>
      </c>
      <c r="C355" s="57"/>
      <c r="D355" s="57"/>
      <c r="E355" s="59"/>
      <c r="F355" s="57">
        <f t="shared" ref="F355:F401" si="58">C355+D355+E355</f>
        <v>0</v>
      </c>
      <c r="G355" s="57"/>
      <c r="H355" s="57"/>
      <c r="I355" s="57"/>
      <c r="J355" s="57">
        <f t="shared" ref="J355:J401" si="59">G355+H355+I355</f>
        <v>0</v>
      </c>
      <c r="K355" s="95">
        <f t="shared" si="53"/>
        <v>0</v>
      </c>
      <c r="L355" s="54">
        <f t="shared" si="54"/>
        <v>0</v>
      </c>
      <c r="M355" s="54">
        <f t="shared" ref="M355:M404" si="60">L355*0.22</f>
        <v>0</v>
      </c>
      <c r="N355" s="54">
        <f t="shared" si="57"/>
        <v>0</v>
      </c>
      <c r="O355" s="54">
        <v>0</v>
      </c>
      <c r="P355" s="56"/>
    </row>
    <row r="356" spans="1:16" s="68" customFormat="1" x14ac:dyDescent="0.2">
      <c r="A356" s="59">
        <f t="shared" si="56"/>
        <v>60</v>
      </c>
      <c r="B356" s="57" t="s">
        <v>1009</v>
      </c>
      <c r="C356" s="57">
        <v>4247.1000000000004</v>
      </c>
      <c r="D356" s="57"/>
      <c r="E356" s="59">
        <v>196.7</v>
      </c>
      <c r="F356" s="57">
        <f t="shared" si="58"/>
        <v>4443.8</v>
      </c>
      <c r="G356" s="57">
        <v>95</v>
      </c>
      <c r="H356" s="57"/>
      <c r="I356" s="57">
        <v>1</v>
      </c>
      <c r="J356" s="57">
        <f t="shared" si="59"/>
        <v>96</v>
      </c>
      <c r="K356" s="95">
        <f t="shared" si="53"/>
        <v>2.9161724131323438E-2</v>
      </c>
      <c r="L356" s="54">
        <f t="shared" si="54"/>
        <v>107.31514480327026</v>
      </c>
      <c r="M356" s="54">
        <f t="shared" si="60"/>
        <v>23.609331856719457</v>
      </c>
      <c r="N356" s="54">
        <f t="shared" si="57"/>
        <v>48.506445451078157</v>
      </c>
      <c r="O356" s="54">
        <v>53.40411998981179</v>
      </c>
      <c r="P356" s="56">
        <f>(L356+M356+N356+O356)/F356</f>
        <v>5.2395481817561471E-2</v>
      </c>
    </row>
    <row r="357" spans="1:16" s="68" customFormat="1" x14ac:dyDescent="0.2">
      <c r="A357" s="59">
        <f t="shared" si="56"/>
        <v>61</v>
      </c>
      <c r="B357" s="57" t="s">
        <v>1010</v>
      </c>
      <c r="C357" s="57">
        <v>3495.9</v>
      </c>
      <c r="D357" s="57"/>
      <c r="E357" s="59"/>
      <c r="F357" s="57">
        <f t="shared" si="58"/>
        <v>3495.9</v>
      </c>
      <c r="G357" s="57">
        <v>80</v>
      </c>
      <c r="H357" s="57"/>
      <c r="I357" s="57"/>
      <c r="J357" s="57">
        <f t="shared" si="59"/>
        <v>80</v>
      </c>
      <c r="K357" s="95">
        <f t="shared" si="53"/>
        <v>2.294128254887565E-2</v>
      </c>
      <c r="L357" s="54">
        <f t="shared" si="54"/>
        <v>84.423919779862388</v>
      </c>
      <c r="M357" s="54">
        <f t="shared" si="60"/>
        <v>18.573262351569724</v>
      </c>
      <c r="N357" s="54">
        <f t="shared" si="57"/>
        <v>38.159611740497802</v>
      </c>
      <c r="O357" s="54">
        <v>42.012571014083221</v>
      </c>
      <c r="P357" s="56">
        <f>(L357+M357+N357+O357)/F357</f>
        <v>5.2395481817561471E-2</v>
      </c>
    </row>
    <row r="358" spans="1:16" s="68" customFormat="1" x14ac:dyDescent="0.2">
      <c r="A358" s="59">
        <f t="shared" si="56"/>
        <v>62</v>
      </c>
      <c r="B358" s="57" t="s">
        <v>1011</v>
      </c>
      <c r="C358" s="57">
        <v>3289.5</v>
      </c>
      <c r="D358" s="57"/>
      <c r="E358" s="59"/>
      <c r="F358" s="57">
        <f t="shared" si="58"/>
        <v>3289.5</v>
      </c>
      <c r="G358" s="57">
        <v>80</v>
      </c>
      <c r="H358" s="57"/>
      <c r="I358" s="57"/>
      <c r="J358" s="57">
        <f t="shared" si="59"/>
        <v>80</v>
      </c>
      <c r="K358" s="95">
        <f t="shared" si="53"/>
        <v>2.1586815682521368E-2</v>
      </c>
      <c r="L358" s="54">
        <f t="shared" si="54"/>
        <v>79.439481711678638</v>
      </c>
      <c r="M358" s="54">
        <f t="shared" si="60"/>
        <v>17.4766859765693</v>
      </c>
      <c r="N358" s="54">
        <f t="shared" si="57"/>
        <v>35.906645733678744</v>
      </c>
      <c r="O358" s="54">
        <v>39.532124016941779</v>
      </c>
      <c r="P358" s="56">
        <f>(L358+M358+N358+O358)/F358</f>
        <v>5.2395481817561478E-2</v>
      </c>
    </row>
    <row r="359" spans="1:16" s="68" customFormat="1" x14ac:dyDescent="0.2">
      <c r="A359" s="59">
        <f t="shared" si="56"/>
        <v>63</v>
      </c>
      <c r="B359" s="57" t="s">
        <v>1012</v>
      </c>
      <c r="C359" s="57">
        <v>3049.3</v>
      </c>
      <c r="D359" s="57"/>
      <c r="E359" s="59">
        <v>182</v>
      </c>
      <c r="F359" s="57">
        <f t="shared" si="58"/>
        <v>3231.3</v>
      </c>
      <c r="G359" s="57">
        <v>66</v>
      </c>
      <c r="H359" s="57"/>
      <c r="I359" s="57">
        <v>1</v>
      </c>
      <c r="J359" s="57">
        <f t="shared" si="59"/>
        <v>67</v>
      </c>
      <c r="K359" s="95">
        <f t="shared" si="53"/>
        <v>2.120488752543891E-2</v>
      </c>
      <c r="L359" s="54">
        <f t="shared" si="54"/>
        <v>78.033986093615184</v>
      </c>
      <c r="M359" s="54">
        <f t="shared" si="60"/>
        <v>17.167476940595339</v>
      </c>
      <c r="N359" s="54">
        <f t="shared" si="57"/>
        <v>35.271361714314061</v>
      </c>
      <c r="O359" s="54">
        <v>38.832695648561781</v>
      </c>
      <c r="P359" s="56">
        <f>(L359+M359+N359+O359)/F359</f>
        <v>5.2395481817561457E-2</v>
      </c>
    </row>
    <row r="360" spans="1:16" s="68" customFormat="1" x14ac:dyDescent="0.2">
      <c r="A360" s="59">
        <f t="shared" si="56"/>
        <v>64</v>
      </c>
      <c r="B360" s="57" t="s">
        <v>1013</v>
      </c>
      <c r="C360" s="57"/>
      <c r="D360" s="57"/>
      <c r="E360" s="59"/>
      <c r="F360" s="57">
        <f t="shared" si="58"/>
        <v>0</v>
      </c>
      <c r="G360" s="57"/>
      <c r="H360" s="57"/>
      <c r="I360" s="57"/>
      <c r="J360" s="57">
        <f t="shared" si="59"/>
        <v>0</v>
      </c>
      <c r="K360" s="95">
        <f t="shared" si="53"/>
        <v>0</v>
      </c>
      <c r="L360" s="54">
        <f t="shared" si="54"/>
        <v>0</v>
      </c>
      <c r="M360" s="54">
        <f t="shared" si="60"/>
        <v>0</v>
      </c>
      <c r="N360" s="54">
        <f t="shared" si="57"/>
        <v>0</v>
      </c>
      <c r="O360" s="54">
        <v>0</v>
      </c>
      <c r="P360" s="56"/>
    </row>
    <row r="361" spans="1:16" s="68" customFormat="1" x14ac:dyDescent="0.2">
      <c r="A361" s="59">
        <f t="shared" si="56"/>
        <v>65</v>
      </c>
      <c r="B361" s="57" t="s">
        <v>1014</v>
      </c>
      <c r="C361" s="57"/>
      <c r="D361" s="57"/>
      <c r="E361" s="59"/>
      <c r="F361" s="57">
        <f t="shared" si="58"/>
        <v>0</v>
      </c>
      <c r="G361" s="57"/>
      <c r="H361" s="57"/>
      <c r="I361" s="57"/>
      <c r="J361" s="57">
        <f t="shared" si="59"/>
        <v>0</v>
      </c>
      <c r="K361" s="95">
        <f t="shared" si="53"/>
        <v>0</v>
      </c>
      <c r="L361" s="54">
        <f t="shared" si="54"/>
        <v>0</v>
      </c>
      <c r="M361" s="54">
        <f t="shared" si="60"/>
        <v>0</v>
      </c>
      <c r="N361" s="54">
        <f t="shared" ref="N361:N392" si="61">L361*0.452</f>
        <v>0</v>
      </c>
      <c r="O361" s="54">
        <v>0</v>
      </c>
      <c r="P361" s="56"/>
    </row>
    <row r="362" spans="1:16" s="68" customFormat="1" x14ac:dyDescent="0.2">
      <c r="A362" s="59">
        <f t="shared" si="56"/>
        <v>66</v>
      </c>
      <c r="B362" s="57" t="s">
        <v>1015</v>
      </c>
      <c r="C362" s="57"/>
      <c r="D362" s="57"/>
      <c r="E362" s="59"/>
      <c r="F362" s="57">
        <f t="shared" si="58"/>
        <v>0</v>
      </c>
      <c r="G362" s="57"/>
      <c r="H362" s="57"/>
      <c r="I362" s="57"/>
      <c r="J362" s="57">
        <f t="shared" si="59"/>
        <v>0</v>
      </c>
      <c r="K362" s="95">
        <f t="shared" ref="K362:K425" si="62">1/152384.68*F362</f>
        <v>0</v>
      </c>
      <c r="L362" s="54">
        <f t="shared" ref="L362:L425" si="63">K362*3680</f>
        <v>0</v>
      </c>
      <c r="M362" s="54">
        <f t="shared" si="60"/>
        <v>0</v>
      </c>
      <c r="N362" s="54">
        <f t="shared" si="61"/>
        <v>0</v>
      </c>
      <c r="O362" s="54">
        <v>0</v>
      </c>
      <c r="P362" s="56"/>
    </row>
    <row r="363" spans="1:16" s="68" customFormat="1" x14ac:dyDescent="0.2">
      <c r="A363" s="59">
        <f t="shared" ref="A363:A426" si="64">A362+1</f>
        <v>67</v>
      </c>
      <c r="B363" s="57" t="s">
        <v>1016</v>
      </c>
      <c r="C363" s="57"/>
      <c r="D363" s="57"/>
      <c r="E363" s="59"/>
      <c r="F363" s="57">
        <f t="shared" si="58"/>
        <v>0</v>
      </c>
      <c r="G363" s="57"/>
      <c r="H363" s="57"/>
      <c r="I363" s="57"/>
      <c r="J363" s="57">
        <f t="shared" si="59"/>
        <v>0</v>
      </c>
      <c r="K363" s="95">
        <f t="shared" si="62"/>
        <v>0</v>
      </c>
      <c r="L363" s="54">
        <f t="shared" si="63"/>
        <v>0</v>
      </c>
      <c r="M363" s="54">
        <f t="shared" si="60"/>
        <v>0</v>
      </c>
      <c r="N363" s="54">
        <f t="shared" si="61"/>
        <v>0</v>
      </c>
      <c r="O363" s="54">
        <v>0</v>
      </c>
      <c r="P363" s="56"/>
    </row>
    <row r="364" spans="1:16" s="68" customFormat="1" x14ac:dyDescent="0.2">
      <c r="A364" s="59">
        <f t="shared" si="64"/>
        <v>68</v>
      </c>
      <c r="B364" s="57" t="s">
        <v>1017</v>
      </c>
      <c r="C364" s="57"/>
      <c r="D364" s="57"/>
      <c r="E364" s="59"/>
      <c r="F364" s="57">
        <f t="shared" si="58"/>
        <v>0</v>
      </c>
      <c r="G364" s="57"/>
      <c r="H364" s="57"/>
      <c r="I364" s="57"/>
      <c r="J364" s="57">
        <f t="shared" si="59"/>
        <v>0</v>
      </c>
      <c r="K364" s="95">
        <f t="shared" si="62"/>
        <v>0</v>
      </c>
      <c r="L364" s="54">
        <f t="shared" si="63"/>
        <v>0</v>
      </c>
      <c r="M364" s="54">
        <f t="shared" si="60"/>
        <v>0</v>
      </c>
      <c r="N364" s="54">
        <f t="shared" si="61"/>
        <v>0</v>
      </c>
      <c r="O364" s="54">
        <v>0</v>
      </c>
      <c r="P364" s="56"/>
    </row>
    <row r="365" spans="1:16" s="68" customFormat="1" x14ac:dyDescent="0.2">
      <c r="A365" s="59">
        <f t="shared" si="64"/>
        <v>69</v>
      </c>
      <c r="B365" s="57" t="s">
        <v>1018</v>
      </c>
      <c r="C365" s="57"/>
      <c r="D365" s="57"/>
      <c r="E365" s="59"/>
      <c r="F365" s="57">
        <f t="shared" si="58"/>
        <v>0</v>
      </c>
      <c r="G365" s="57"/>
      <c r="H365" s="57"/>
      <c r="I365" s="57"/>
      <c r="J365" s="57">
        <f t="shared" si="59"/>
        <v>0</v>
      </c>
      <c r="K365" s="95">
        <f t="shared" si="62"/>
        <v>0</v>
      </c>
      <c r="L365" s="54">
        <f t="shared" si="63"/>
        <v>0</v>
      </c>
      <c r="M365" s="54">
        <f t="shared" si="60"/>
        <v>0</v>
      </c>
      <c r="N365" s="54">
        <f t="shared" si="61"/>
        <v>0</v>
      </c>
      <c r="O365" s="54">
        <v>0</v>
      </c>
      <c r="P365" s="56"/>
    </row>
    <row r="366" spans="1:16" s="68" customFormat="1" x14ac:dyDescent="0.2">
      <c r="A366" s="59">
        <f t="shared" si="64"/>
        <v>70</v>
      </c>
      <c r="B366" s="57" t="s">
        <v>1019</v>
      </c>
      <c r="C366" s="57"/>
      <c r="D366" s="81"/>
      <c r="E366" s="59"/>
      <c r="F366" s="57">
        <f t="shared" si="58"/>
        <v>0</v>
      </c>
      <c r="G366" s="57"/>
      <c r="H366" s="57"/>
      <c r="I366" s="57"/>
      <c r="J366" s="57">
        <f t="shared" si="59"/>
        <v>0</v>
      </c>
      <c r="K366" s="95">
        <f t="shared" si="62"/>
        <v>0</v>
      </c>
      <c r="L366" s="54">
        <f t="shared" si="63"/>
        <v>0</v>
      </c>
      <c r="M366" s="54">
        <f t="shared" si="60"/>
        <v>0</v>
      </c>
      <c r="N366" s="54">
        <f t="shared" si="61"/>
        <v>0</v>
      </c>
      <c r="O366" s="54">
        <v>0</v>
      </c>
      <c r="P366" s="56"/>
    </row>
    <row r="367" spans="1:16" s="68" customFormat="1" x14ac:dyDescent="0.2">
      <c r="A367" s="59">
        <f t="shared" si="64"/>
        <v>71</v>
      </c>
      <c r="B367" s="57" t="s">
        <v>1020</v>
      </c>
      <c r="C367" s="57"/>
      <c r="D367" s="57"/>
      <c r="E367" s="59"/>
      <c r="F367" s="57">
        <f t="shared" si="58"/>
        <v>0</v>
      </c>
      <c r="G367" s="57"/>
      <c r="H367" s="57"/>
      <c r="I367" s="57"/>
      <c r="J367" s="57">
        <f t="shared" si="59"/>
        <v>0</v>
      </c>
      <c r="K367" s="95">
        <f t="shared" si="62"/>
        <v>0</v>
      </c>
      <c r="L367" s="54">
        <f t="shared" si="63"/>
        <v>0</v>
      </c>
      <c r="M367" s="54">
        <f t="shared" si="60"/>
        <v>0</v>
      </c>
      <c r="N367" s="54">
        <f t="shared" si="61"/>
        <v>0</v>
      </c>
      <c r="O367" s="54">
        <v>0</v>
      </c>
      <c r="P367" s="56"/>
    </row>
    <row r="368" spans="1:16" s="68" customFormat="1" x14ac:dyDescent="0.2">
      <c r="A368" s="59">
        <f t="shared" si="64"/>
        <v>72</v>
      </c>
      <c r="B368" s="57" t="s">
        <v>1021</v>
      </c>
      <c r="C368" s="81"/>
      <c r="D368" s="57"/>
      <c r="E368" s="98"/>
      <c r="F368" s="57">
        <f t="shared" si="58"/>
        <v>0</v>
      </c>
      <c r="G368" s="57"/>
      <c r="H368" s="57"/>
      <c r="I368" s="57"/>
      <c r="J368" s="57">
        <f t="shared" si="59"/>
        <v>0</v>
      </c>
      <c r="K368" s="95">
        <f t="shared" si="62"/>
        <v>0</v>
      </c>
      <c r="L368" s="54">
        <f t="shared" si="63"/>
        <v>0</v>
      </c>
      <c r="M368" s="54">
        <f t="shared" si="60"/>
        <v>0</v>
      </c>
      <c r="N368" s="54">
        <f t="shared" si="61"/>
        <v>0</v>
      </c>
      <c r="O368" s="54">
        <v>0</v>
      </c>
      <c r="P368" s="56"/>
    </row>
    <row r="369" spans="1:16" s="68" customFormat="1" x14ac:dyDescent="0.2">
      <c r="A369" s="59">
        <f t="shared" si="64"/>
        <v>73</v>
      </c>
      <c r="B369" s="57" t="s">
        <v>1022</v>
      </c>
      <c r="C369" s="57"/>
      <c r="D369" s="57"/>
      <c r="E369" s="59"/>
      <c r="F369" s="57">
        <f t="shared" si="58"/>
        <v>0</v>
      </c>
      <c r="G369" s="57"/>
      <c r="H369" s="57"/>
      <c r="I369" s="57"/>
      <c r="J369" s="57">
        <f t="shared" si="59"/>
        <v>0</v>
      </c>
      <c r="K369" s="95">
        <f t="shared" si="62"/>
        <v>0</v>
      </c>
      <c r="L369" s="54">
        <f t="shared" si="63"/>
        <v>0</v>
      </c>
      <c r="M369" s="54">
        <f t="shared" si="60"/>
        <v>0</v>
      </c>
      <c r="N369" s="54">
        <f t="shared" si="61"/>
        <v>0</v>
      </c>
      <c r="O369" s="54">
        <v>0</v>
      </c>
      <c r="P369" s="56"/>
    </row>
    <row r="370" spans="1:16" s="68" customFormat="1" x14ac:dyDescent="0.2">
      <c r="A370" s="59">
        <f t="shared" si="64"/>
        <v>74</v>
      </c>
      <c r="B370" s="57" t="s">
        <v>1023</v>
      </c>
      <c r="C370" s="57"/>
      <c r="D370" s="57"/>
      <c r="E370" s="59"/>
      <c r="F370" s="57">
        <f t="shared" si="58"/>
        <v>0</v>
      </c>
      <c r="G370" s="57"/>
      <c r="H370" s="57"/>
      <c r="I370" s="57"/>
      <c r="J370" s="57">
        <f t="shared" si="59"/>
        <v>0</v>
      </c>
      <c r="K370" s="95">
        <f t="shared" si="62"/>
        <v>0</v>
      </c>
      <c r="L370" s="54">
        <f t="shared" si="63"/>
        <v>0</v>
      </c>
      <c r="M370" s="54">
        <f t="shared" si="60"/>
        <v>0</v>
      </c>
      <c r="N370" s="54">
        <f t="shared" si="61"/>
        <v>0</v>
      </c>
      <c r="O370" s="54">
        <v>0</v>
      </c>
      <c r="P370" s="56"/>
    </row>
    <row r="371" spans="1:16" s="68" customFormat="1" x14ac:dyDescent="0.2">
      <c r="A371" s="59">
        <f t="shared" si="64"/>
        <v>75</v>
      </c>
      <c r="B371" s="57" t="s">
        <v>1024</v>
      </c>
      <c r="C371" s="57"/>
      <c r="D371" s="57"/>
      <c r="E371" s="59"/>
      <c r="F371" s="57">
        <f t="shared" si="58"/>
        <v>0</v>
      </c>
      <c r="G371" s="57"/>
      <c r="H371" s="57"/>
      <c r="I371" s="57"/>
      <c r="J371" s="57">
        <f t="shared" si="59"/>
        <v>0</v>
      </c>
      <c r="K371" s="95">
        <f t="shared" si="62"/>
        <v>0</v>
      </c>
      <c r="L371" s="54">
        <f t="shared" si="63"/>
        <v>0</v>
      </c>
      <c r="M371" s="54">
        <f t="shared" si="60"/>
        <v>0</v>
      </c>
      <c r="N371" s="54">
        <f t="shared" si="61"/>
        <v>0</v>
      </c>
      <c r="O371" s="54">
        <v>0</v>
      </c>
      <c r="P371" s="56"/>
    </row>
    <row r="372" spans="1:16" s="68" customFormat="1" x14ac:dyDescent="0.2">
      <c r="A372" s="59">
        <f t="shared" si="64"/>
        <v>76</v>
      </c>
      <c r="B372" s="57" t="s">
        <v>1025</v>
      </c>
      <c r="C372" s="57"/>
      <c r="D372" s="57"/>
      <c r="E372" s="59"/>
      <c r="F372" s="57">
        <f t="shared" si="58"/>
        <v>0</v>
      </c>
      <c r="G372" s="57"/>
      <c r="H372" s="57"/>
      <c r="I372" s="57"/>
      <c r="J372" s="57">
        <f t="shared" si="59"/>
        <v>0</v>
      </c>
      <c r="K372" s="95">
        <f t="shared" si="62"/>
        <v>0</v>
      </c>
      <c r="L372" s="54">
        <f t="shared" si="63"/>
        <v>0</v>
      </c>
      <c r="M372" s="54">
        <f t="shared" si="60"/>
        <v>0</v>
      </c>
      <c r="N372" s="54">
        <f t="shared" si="61"/>
        <v>0</v>
      </c>
      <c r="O372" s="54">
        <v>0</v>
      </c>
      <c r="P372" s="56"/>
    </row>
    <row r="373" spans="1:16" s="68" customFormat="1" x14ac:dyDescent="0.2">
      <c r="A373" s="59">
        <f t="shared" si="64"/>
        <v>77</v>
      </c>
      <c r="B373" s="57" t="s">
        <v>1026</v>
      </c>
      <c r="C373" s="57"/>
      <c r="D373" s="57"/>
      <c r="E373" s="59"/>
      <c r="F373" s="57">
        <f t="shared" si="58"/>
        <v>0</v>
      </c>
      <c r="G373" s="57"/>
      <c r="H373" s="57"/>
      <c r="I373" s="57"/>
      <c r="J373" s="57">
        <f t="shared" si="59"/>
        <v>0</v>
      </c>
      <c r="K373" s="95">
        <f t="shared" si="62"/>
        <v>0</v>
      </c>
      <c r="L373" s="54">
        <f t="shared" si="63"/>
        <v>0</v>
      </c>
      <c r="M373" s="54">
        <f t="shared" si="60"/>
        <v>0</v>
      </c>
      <c r="N373" s="54">
        <f t="shared" si="61"/>
        <v>0</v>
      </c>
      <c r="O373" s="54">
        <v>0</v>
      </c>
      <c r="P373" s="56"/>
    </row>
    <row r="374" spans="1:16" s="68" customFormat="1" x14ac:dyDescent="0.2">
      <c r="A374" s="59">
        <f t="shared" si="64"/>
        <v>78</v>
      </c>
      <c r="B374" s="57" t="s">
        <v>1027</v>
      </c>
      <c r="C374" s="57"/>
      <c r="D374" s="57"/>
      <c r="E374" s="59"/>
      <c r="F374" s="57">
        <f t="shared" si="58"/>
        <v>0</v>
      </c>
      <c r="G374" s="57"/>
      <c r="H374" s="57"/>
      <c r="I374" s="57"/>
      <c r="J374" s="57">
        <f t="shared" si="59"/>
        <v>0</v>
      </c>
      <c r="K374" s="95">
        <f t="shared" si="62"/>
        <v>0</v>
      </c>
      <c r="L374" s="54">
        <f t="shared" si="63"/>
        <v>0</v>
      </c>
      <c r="M374" s="54">
        <f t="shared" si="60"/>
        <v>0</v>
      </c>
      <c r="N374" s="54">
        <f t="shared" si="61"/>
        <v>0</v>
      </c>
      <c r="O374" s="54">
        <v>0</v>
      </c>
      <c r="P374" s="56"/>
    </row>
    <row r="375" spans="1:16" s="68" customFormat="1" x14ac:dyDescent="0.2">
      <c r="A375" s="59">
        <f t="shared" si="64"/>
        <v>79</v>
      </c>
      <c r="B375" s="57" t="s">
        <v>1028</v>
      </c>
      <c r="C375" s="57">
        <v>3816.2</v>
      </c>
      <c r="D375" s="57"/>
      <c r="E375" s="59"/>
      <c r="F375" s="57">
        <f t="shared" si="58"/>
        <v>3816.2</v>
      </c>
      <c r="G375" s="57">
        <v>89</v>
      </c>
      <c r="H375" s="57"/>
      <c r="I375" s="57"/>
      <c r="J375" s="57">
        <f t="shared" si="59"/>
        <v>89</v>
      </c>
      <c r="K375" s="95">
        <f t="shared" si="62"/>
        <v>2.5043199880722917E-2</v>
      </c>
      <c r="L375" s="54">
        <f t="shared" si="63"/>
        <v>92.158975561060331</v>
      </c>
      <c r="M375" s="54">
        <f t="shared" si="60"/>
        <v>20.274974623433273</v>
      </c>
      <c r="N375" s="54">
        <f t="shared" si="61"/>
        <v>41.655856953599269</v>
      </c>
      <c r="O375" s="54">
        <v>45.861830574085182</v>
      </c>
      <c r="P375" s="56">
        <f>(L375+M375+N375+O375)/F375</f>
        <v>5.2395481817561464E-2</v>
      </c>
    </row>
    <row r="376" spans="1:16" s="68" customFormat="1" x14ac:dyDescent="0.2">
      <c r="A376" s="59">
        <f t="shared" si="64"/>
        <v>80</v>
      </c>
      <c r="B376" s="57" t="s">
        <v>1029</v>
      </c>
      <c r="C376" s="57">
        <v>3096</v>
      </c>
      <c r="D376" s="57"/>
      <c r="E376" s="59">
        <v>91.3</v>
      </c>
      <c r="F376" s="57">
        <f t="shared" si="58"/>
        <v>3187.3</v>
      </c>
      <c r="G376" s="57">
        <v>80</v>
      </c>
      <c r="H376" s="57"/>
      <c r="I376" s="57">
        <v>1</v>
      </c>
      <c r="J376" s="57">
        <f t="shared" si="59"/>
        <v>81</v>
      </c>
      <c r="K376" s="95">
        <f t="shared" si="62"/>
        <v>2.0916144588812996E-2</v>
      </c>
      <c r="L376" s="54">
        <f t="shared" si="63"/>
        <v>76.971412086831819</v>
      </c>
      <c r="M376" s="54">
        <f t="shared" si="60"/>
        <v>16.933710659102999</v>
      </c>
      <c r="N376" s="54">
        <f t="shared" si="61"/>
        <v>34.791078263247982</v>
      </c>
      <c r="O376" s="54">
        <v>38.303918187930854</v>
      </c>
      <c r="P376" s="56">
        <f>(L376+M376+N376+O376)/F376</f>
        <v>5.2395481817561464E-2</v>
      </c>
    </row>
    <row r="377" spans="1:16" s="68" customFormat="1" x14ac:dyDescent="0.2">
      <c r="A377" s="59">
        <f t="shared" si="64"/>
        <v>81</v>
      </c>
      <c r="B377" s="57" t="s">
        <v>1030</v>
      </c>
      <c r="C377" s="57"/>
      <c r="D377" s="57"/>
      <c r="E377" s="59"/>
      <c r="F377" s="57">
        <f t="shared" si="58"/>
        <v>0</v>
      </c>
      <c r="G377" s="57"/>
      <c r="H377" s="57"/>
      <c r="I377" s="57"/>
      <c r="J377" s="57">
        <f t="shared" si="59"/>
        <v>0</v>
      </c>
      <c r="K377" s="95">
        <f t="shared" si="62"/>
        <v>0</v>
      </c>
      <c r="L377" s="54">
        <f t="shared" si="63"/>
        <v>0</v>
      </c>
      <c r="M377" s="54">
        <f t="shared" si="60"/>
        <v>0</v>
      </c>
      <c r="N377" s="54">
        <f t="shared" si="61"/>
        <v>0</v>
      </c>
      <c r="O377" s="54">
        <v>0</v>
      </c>
      <c r="P377" s="56"/>
    </row>
    <row r="378" spans="1:16" s="68" customFormat="1" x14ac:dyDescent="0.2">
      <c r="A378" s="59">
        <f t="shared" si="64"/>
        <v>82</v>
      </c>
      <c r="B378" s="57" t="s">
        <v>1031</v>
      </c>
      <c r="C378" s="57">
        <v>3047</v>
      </c>
      <c r="D378" s="57"/>
      <c r="E378" s="59">
        <v>104.6</v>
      </c>
      <c r="F378" s="57">
        <f t="shared" si="58"/>
        <v>3151.6</v>
      </c>
      <c r="G378" s="57">
        <v>68</v>
      </c>
      <c r="H378" s="57">
        <v>1</v>
      </c>
      <c r="I378" s="57"/>
      <c r="J378" s="57">
        <f t="shared" si="59"/>
        <v>69</v>
      </c>
      <c r="K378" s="95">
        <f t="shared" si="62"/>
        <v>2.068186906977788E-2</v>
      </c>
      <c r="L378" s="54">
        <f t="shared" si="63"/>
        <v>76.109278176782595</v>
      </c>
      <c r="M378" s="54">
        <f t="shared" si="60"/>
        <v>16.74404119889217</v>
      </c>
      <c r="N378" s="54">
        <f t="shared" si="61"/>
        <v>34.401393735905735</v>
      </c>
      <c r="O378" s="54">
        <v>37.874887384646215</v>
      </c>
      <c r="P378" s="56">
        <f>(L378+M378+N378+O378)/F378</f>
        <v>5.2395481817561464E-2</v>
      </c>
    </row>
    <row r="379" spans="1:16" s="68" customFormat="1" x14ac:dyDescent="0.2">
      <c r="A379" s="59">
        <f t="shared" si="64"/>
        <v>83</v>
      </c>
      <c r="B379" s="57" t="s">
        <v>1032</v>
      </c>
      <c r="C379" s="57">
        <v>3185.7</v>
      </c>
      <c r="D379" s="57"/>
      <c r="E379" s="59"/>
      <c r="F379" s="57">
        <f t="shared" si="58"/>
        <v>3185.7</v>
      </c>
      <c r="G379" s="57">
        <v>80</v>
      </c>
      <c r="H379" s="57"/>
      <c r="I379" s="57"/>
      <c r="J379" s="57">
        <f t="shared" si="59"/>
        <v>80</v>
      </c>
      <c r="K379" s="95">
        <f t="shared" si="62"/>
        <v>2.0905644845662961E-2</v>
      </c>
      <c r="L379" s="54">
        <f t="shared" si="63"/>
        <v>76.932773032039691</v>
      </c>
      <c r="M379" s="54">
        <f t="shared" si="60"/>
        <v>16.925210067048731</v>
      </c>
      <c r="N379" s="54">
        <f t="shared" si="61"/>
        <v>34.773613410481943</v>
      </c>
      <c r="O379" s="54">
        <v>38.28468991663518</v>
      </c>
      <c r="P379" s="56">
        <f>(L379+M379+N379+O379)/F379</f>
        <v>5.2395481817561464E-2</v>
      </c>
    </row>
    <row r="380" spans="1:16" s="68" customFormat="1" x14ac:dyDescent="0.2">
      <c r="A380" s="59">
        <f t="shared" si="64"/>
        <v>84</v>
      </c>
      <c r="B380" s="57" t="s">
        <v>1033</v>
      </c>
      <c r="C380" s="57">
        <v>2128.1</v>
      </c>
      <c r="D380" s="57"/>
      <c r="E380" s="59">
        <v>96.5</v>
      </c>
      <c r="F380" s="57">
        <f t="shared" si="58"/>
        <v>2224.6</v>
      </c>
      <c r="G380" s="57">
        <v>52</v>
      </c>
      <c r="H380" s="57"/>
      <c r="I380" s="57">
        <v>1</v>
      </c>
      <c r="J380" s="57">
        <f t="shared" si="59"/>
        <v>53</v>
      </c>
      <c r="K380" s="95">
        <f t="shared" si="62"/>
        <v>1.4598580382227399E-2</v>
      </c>
      <c r="L380" s="54">
        <f t="shared" si="63"/>
        <v>53.722775806596829</v>
      </c>
      <c r="M380" s="54">
        <f t="shared" si="60"/>
        <v>11.819010677451303</v>
      </c>
      <c r="N380" s="54">
        <f t="shared" si="61"/>
        <v>24.282694664581769</v>
      </c>
      <c r="O380" s="54">
        <v>26.734507702717337</v>
      </c>
      <c r="P380" s="56">
        <f>(L380+M380+N380+O380)/F380</f>
        <v>5.2395481817561471E-2</v>
      </c>
    </row>
    <row r="381" spans="1:16" s="68" customFormat="1" x14ac:dyDescent="0.2">
      <c r="A381" s="59">
        <f t="shared" si="64"/>
        <v>85</v>
      </c>
      <c r="B381" s="57" t="s">
        <v>1034</v>
      </c>
      <c r="C381" s="57"/>
      <c r="D381" s="57"/>
      <c r="E381" s="59"/>
      <c r="F381" s="57">
        <f t="shared" si="58"/>
        <v>0</v>
      </c>
      <c r="G381" s="57"/>
      <c r="H381" s="57"/>
      <c r="I381" s="57"/>
      <c r="J381" s="57">
        <f t="shared" si="59"/>
        <v>0</v>
      </c>
      <c r="K381" s="95">
        <f t="shared" si="62"/>
        <v>0</v>
      </c>
      <c r="L381" s="54">
        <f t="shared" si="63"/>
        <v>0</v>
      </c>
      <c r="M381" s="54">
        <f t="shared" si="60"/>
        <v>0</v>
      </c>
      <c r="N381" s="54">
        <f t="shared" si="61"/>
        <v>0</v>
      </c>
      <c r="O381" s="54">
        <v>0</v>
      </c>
      <c r="P381" s="56"/>
    </row>
    <row r="382" spans="1:16" s="68" customFormat="1" x14ac:dyDescent="0.2">
      <c r="A382" s="59">
        <f t="shared" si="64"/>
        <v>86</v>
      </c>
      <c r="B382" s="57" t="s">
        <v>1035</v>
      </c>
      <c r="C382" s="57"/>
      <c r="D382" s="57"/>
      <c r="E382" s="59"/>
      <c r="F382" s="57">
        <f t="shared" si="58"/>
        <v>0</v>
      </c>
      <c r="G382" s="57"/>
      <c r="H382" s="57"/>
      <c r="I382" s="57"/>
      <c r="J382" s="57">
        <f t="shared" si="59"/>
        <v>0</v>
      </c>
      <c r="K382" s="95">
        <f t="shared" si="62"/>
        <v>0</v>
      </c>
      <c r="L382" s="54">
        <f t="shared" si="63"/>
        <v>0</v>
      </c>
      <c r="M382" s="54">
        <f t="shared" si="60"/>
        <v>0</v>
      </c>
      <c r="N382" s="54">
        <f t="shared" si="61"/>
        <v>0</v>
      </c>
      <c r="O382" s="54">
        <v>0</v>
      </c>
      <c r="P382" s="56"/>
    </row>
    <row r="383" spans="1:16" s="68" customFormat="1" x14ac:dyDescent="0.2">
      <c r="A383" s="59">
        <f t="shared" si="64"/>
        <v>87</v>
      </c>
      <c r="B383" s="57" t="s">
        <v>1036</v>
      </c>
      <c r="C383" s="57"/>
      <c r="D383" s="57"/>
      <c r="E383" s="59"/>
      <c r="F383" s="57">
        <f t="shared" si="58"/>
        <v>0</v>
      </c>
      <c r="G383" s="57"/>
      <c r="H383" s="57"/>
      <c r="I383" s="57"/>
      <c r="J383" s="57">
        <f t="shared" si="59"/>
        <v>0</v>
      </c>
      <c r="K383" s="95">
        <f t="shared" si="62"/>
        <v>0</v>
      </c>
      <c r="L383" s="54">
        <f t="shared" si="63"/>
        <v>0</v>
      </c>
      <c r="M383" s="54">
        <f t="shared" si="60"/>
        <v>0</v>
      </c>
      <c r="N383" s="54">
        <f t="shared" si="61"/>
        <v>0</v>
      </c>
      <c r="O383" s="54">
        <v>0</v>
      </c>
      <c r="P383" s="56"/>
    </row>
    <row r="384" spans="1:16" s="68" customFormat="1" x14ac:dyDescent="0.2">
      <c r="A384" s="59">
        <f t="shared" si="64"/>
        <v>88</v>
      </c>
      <c r="B384" s="57" t="s">
        <v>1037</v>
      </c>
      <c r="C384" s="57"/>
      <c r="D384" s="57"/>
      <c r="E384" s="59"/>
      <c r="F384" s="57">
        <f t="shared" si="58"/>
        <v>0</v>
      </c>
      <c r="G384" s="57"/>
      <c r="H384" s="57"/>
      <c r="I384" s="57"/>
      <c r="J384" s="57">
        <f t="shared" si="59"/>
        <v>0</v>
      </c>
      <c r="K384" s="95">
        <f t="shared" si="62"/>
        <v>0</v>
      </c>
      <c r="L384" s="54">
        <f t="shared" si="63"/>
        <v>0</v>
      </c>
      <c r="M384" s="54">
        <f t="shared" si="60"/>
        <v>0</v>
      </c>
      <c r="N384" s="54">
        <f t="shared" si="61"/>
        <v>0</v>
      </c>
      <c r="O384" s="54">
        <v>0</v>
      </c>
      <c r="P384" s="56"/>
    </row>
    <row r="385" spans="1:16" s="68" customFormat="1" x14ac:dyDescent="0.2">
      <c r="A385" s="59">
        <f t="shared" si="64"/>
        <v>89</v>
      </c>
      <c r="B385" s="57" t="s">
        <v>1038</v>
      </c>
      <c r="C385" s="57"/>
      <c r="D385" s="57"/>
      <c r="E385" s="59"/>
      <c r="F385" s="57">
        <f t="shared" si="58"/>
        <v>0</v>
      </c>
      <c r="G385" s="57"/>
      <c r="H385" s="57"/>
      <c r="I385" s="57"/>
      <c r="J385" s="57">
        <f t="shared" si="59"/>
        <v>0</v>
      </c>
      <c r="K385" s="95">
        <f t="shared" si="62"/>
        <v>0</v>
      </c>
      <c r="L385" s="54">
        <f t="shared" si="63"/>
        <v>0</v>
      </c>
      <c r="M385" s="54">
        <f t="shared" si="60"/>
        <v>0</v>
      </c>
      <c r="N385" s="54">
        <f t="shared" si="61"/>
        <v>0</v>
      </c>
      <c r="O385" s="54">
        <v>0</v>
      </c>
      <c r="P385" s="56"/>
    </row>
    <row r="386" spans="1:16" s="68" customFormat="1" x14ac:dyDescent="0.2">
      <c r="A386" s="59">
        <f t="shared" si="64"/>
        <v>90</v>
      </c>
      <c r="B386" s="57" t="s">
        <v>1039</v>
      </c>
      <c r="C386" s="57"/>
      <c r="D386" s="57"/>
      <c r="E386" s="59"/>
      <c r="F386" s="57">
        <f t="shared" si="58"/>
        <v>0</v>
      </c>
      <c r="G386" s="57"/>
      <c r="H386" s="57"/>
      <c r="I386" s="57"/>
      <c r="J386" s="57">
        <f t="shared" si="59"/>
        <v>0</v>
      </c>
      <c r="K386" s="95">
        <f t="shared" si="62"/>
        <v>0</v>
      </c>
      <c r="L386" s="54">
        <f t="shared" si="63"/>
        <v>0</v>
      </c>
      <c r="M386" s="54">
        <f t="shared" si="60"/>
        <v>0</v>
      </c>
      <c r="N386" s="54">
        <f t="shared" si="61"/>
        <v>0</v>
      </c>
      <c r="O386" s="54">
        <v>0</v>
      </c>
      <c r="P386" s="56"/>
    </row>
    <row r="387" spans="1:16" s="68" customFormat="1" x14ac:dyDescent="0.2">
      <c r="A387" s="59">
        <f t="shared" si="64"/>
        <v>91</v>
      </c>
      <c r="B387" s="57" t="s">
        <v>1040</v>
      </c>
      <c r="C387" s="57"/>
      <c r="D387" s="57"/>
      <c r="E387" s="59"/>
      <c r="F387" s="57">
        <f t="shared" si="58"/>
        <v>0</v>
      </c>
      <c r="G387" s="57"/>
      <c r="H387" s="57"/>
      <c r="I387" s="57"/>
      <c r="J387" s="57">
        <f t="shared" si="59"/>
        <v>0</v>
      </c>
      <c r="K387" s="95">
        <f t="shared" si="62"/>
        <v>0</v>
      </c>
      <c r="L387" s="54">
        <f t="shared" si="63"/>
        <v>0</v>
      </c>
      <c r="M387" s="54">
        <f t="shared" si="60"/>
        <v>0</v>
      </c>
      <c r="N387" s="54">
        <f t="shared" si="61"/>
        <v>0</v>
      </c>
      <c r="O387" s="54">
        <v>0</v>
      </c>
      <c r="P387" s="56"/>
    </row>
    <row r="388" spans="1:16" s="68" customFormat="1" x14ac:dyDescent="0.2">
      <c r="A388" s="59">
        <f t="shared" si="64"/>
        <v>92</v>
      </c>
      <c r="B388" s="57" t="s">
        <v>1041</v>
      </c>
      <c r="C388" s="57"/>
      <c r="D388" s="57"/>
      <c r="E388" s="59"/>
      <c r="F388" s="57">
        <f t="shared" si="58"/>
        <v>0</v>
      </c>
      <c r="G388" s="57"/>
      <c r="H388" s="57"/>
      <c r="I388" s="57"/>
      <c r="J388" s="57">
        <f t="shared" si="59"/>
        <v>0</v>
      </c>
      <c r="K388" s="95">
        <f t="shared" si="62"/>
        <v>0</v>
      </c>
      <c r="L388" s="54">
        <f t="shared" si="63"/>
        <v>0</v>
      </c>
      <c r="M388" s="54">
        <f t="shared" si="60"/>
        <v>0</v>
      </c>
      <c r="N388" s="54">
        <f t="shared" si="61"/>
        <v>0</v>
      </c>
      <c r="O388" s="54">
        <v>0</v>
      </c>
      <c r="P388" s="56"/>
    </row>
    <row r="389" spans="1:16" s="68" customFormat="1" x14ac:dyDescent="0.2">
      <c r="A389" s="59">
        <f t="shared" si="64"/>
        <v>93</v>
      </c>
      <c r="B389" s="57" t="s">
        <v>1042</v>
      </c>
      <c r="C389" s="57"/>
      <c r="D389" s="57"/>
      <c r="E389" s="59"/>
      <c r="F389" s="57">
        <f t="shared" si="58"/>
        <v>0</v>
      </c>
      <c r="G389" s="57"/>
      <c r="H389" s="57"/>
      <c r="I389" s="57"/>
      <c r="J389" s="57">
        <f t="shared" si="59"/>
        <v>0</v>
      </c>
      <c r="K389" s="95">
        <f t="shared" si="62"/>
        <v>0</v>
      </c>
      <c r="L389" s="54">
        <f t="shared" si="63"/>
        <v>0</v>
      </c>
      <c r="M389" s="54">
        <f t="shared" si="60"/>
        <v>0</v>
      </c>
      <c r="N389" s="54">
        <f t="shared" si="61"/>
        <v>0</v>
      </c>
      <c r="O389" s="54">
        <v>0</v>
      </c>
      <c r="P389" s="56"/>
    </row>
    <row r="390" spans="1:16" s="68" customFormat="1" x14ac:dyDescent="0.2">
      <c r="A390" s="59">
        <f t="shared" si="64"/>
        <v>94</v>
      </c>
      <c r="B390" s="57" t="s">
        <v>1043</v>
      </c>
      <c r="C390" s="57"/>
      <c r="D390" s="57"/>
      <c r="E390" s="59"/>
      <c r="F390" s="57">
        <f t="shared" si="58"/>
        <v>0</v>
      </c>
      <c r="G390" s="57"/>
      <c r="H390" s="57"/>
      <c r="I390" s="57"/>
      <c r="J390" s="57">
        <f t="shared" si="59"/>
        <v>0</v>
      </c>
      <c r="K390" s="95">
        <f t="shared" si="62"/>
        <v>0</v>
      </c>
      <c r="L390" s="54">
        <f t="shared" si="63"/>
        <v>0</v>
      </c>
      <c r="M390" s="54">
        <f t="shared" si="60"/>
        <v>0</v>
      </c>
      <c r="N390" s="54">
        <f t="shared" si="61"/>
        <v>0</v>
      </c>
      <c r="O390" s="54">
        <v>0</v>
      </c>
      <c r="P390" s="56"/>
    </row>
    <row r="391" spans="1:16" s="68" customFormat="1" x14ac:dyDescent="0.2">
      <c r="A391" s="59">
        <f t="shared" si="64"/>
        <v>95</v>
      </c>
      <c r="B391" s="57" t="s">
        <v>1044</v>
      </c>
      <c r="C391" s="57"/>
      <c r="D391" s="57"/>
      <c r="E391" s="59"/>
      <c r="F391" s="57">
        <f t="shared" si="58"/>
        <v>0</v>
      </c>
      <c r="G391" s="57"/>
      <c r="H391" s="57"/>
      <c r="I391" s="57"/>
      <c r="J391" s="57">
        <f t="shared" si="59"/>
        <v>0</v>
      </c>
      <c r="K391" s="95">
        <f t="shared" si="62"/>
        <v>0</v>
      </c>
      <c r="L391" s="54">
        <f t="shared" si="63"/>
        <v>0</v>
      </c>
      <c r="M391" s="54">
        <f t="shared" si="60"/>
        <v>0</v>
      </c>
      <c r="N391" s="54">
        <f t="shared" si="61"/>
        <v>0</v>
      </c>
      <c r="O391" s="54">
        <v>0</v>
      </c>
      <c r="P391" s="56"/>
    </row>
    <row r="392" spans="1:16" s="68" customFormat="1" x14ac:dyDescent="0.2">
      <c r="A392" s="59">
        <f t="shared" si="64"/>
        <v>96</v>
      </c>
      <c r="B392" s="57" t="s">
        <v>1045</v>
      </c>
      <c r="C392" s="57"/>
      <c r="D392" s="57"/>
      <c r="E392" s="59"/>
      <c r="F392" s="57">
        <f t="shared" si="58"/>
        <v>0</v>
      </c>
      <c r="G392" s="57"/>
      <c r="H392" s="57"/>
      <c r="I392" s="57"/>
      <c r="J392" s="57">
        <f t="shared" si="59"/>
        <v>0</v>
      </c>
      <c r="K392" s="95">
        <f t="shared" si="62"/>
        <v>0</v>
      </c>
      <c r="L392" s="54">
        <f t="shared" si="63"/>
        <v>0</v>
      </c>
      <c r="M392" s="54">
        <f t="shared" si="60"/>
        <v>0</v>
      </c>
      <c r="N392" s="54">
        <f t="shared" si="61"/>
        <v>0</v>
      </c>
      <c r="O392" s="54">
        <v>0</v>
      </c>
      <c r="P392" s="56"/>
    </row>
    <row r="393" spans="1:16" s="68" customFormat="1" x14ac:dyDescent="0.2">
      <c r="A393" s="59">
        <f t="shared" si="64"/>
        <v>97</v>
      </c>
      <c r="B393" s="57" t="s">
        <v>1046</v>
      </c>
      <c r="C393" s="57"/>
      <c r="D393" s="57"/>
      <c r="E393" s="59"/>
      <c r="F393" s="57">
        <f t="shared" si="58"/>
        <v>0</v>
      </c>
      <c r="G393" s="57"/>
      <c r="H393" s="57"/>
      <c r="I393" s="57"/>
      <c r="J393" s="57">
        <f t="shared" si="59"/>
        <v>0</v>
      </c>
      <c r="K393" s="95">
        <f t="shared" si="62"/>
        <v>0</v>
      </c>
      <c r="L393" s="54">
        <f t="shared" si="63"/>
        <v>0</v>
      </c>
      <c r="M393" s="54">
        <f t="shared" si="60"/>
        <v>0</v>
      </c>
      <c r="N393" s="54">
        <f t="shared" ref="N393:N424" si="65">L393*0.452</f>
        <v>0</v>
      </c>
      <c r="O393" s="54">
        <v>0</v>
      </c>
      <c r="P393" s="56"/>
    </row>
    <row r="394" spans="1:16" s="68" customFormat="1" x14ac:dyDescent="0.2">
      <c r="A394" s="59">
        <f t="shared" si="64"/>
        <v>98</v>
      </c>
      <c r="B394" s="57" t="s">
        <v>1047</v>
      </c>
      <c r="C394" s="57"/>
      <c r="D394" s="57"/>
      <c r="E394" s="59"/>
      <c r="F394" s="57">
        <f t="shared" si="58"/>
        <v>0</v>
      </c>
      <c r="G394" s="57"/>
      <c r="H394" s="57"/>
      <c r="I394" s="57"/>
      <c r="J394" s="57">
        <f t="shared" si="59"/>
        <v>0</v>
      </c>
      <c r="K394" s="95">
        <f t="shared" si="62"/>
        <v>0</v>
      </c>
      <c r="L394" s="54">
        <f t="shared" si="63"/>
        <v>0</v>
      </c>
      <c r="M394" s="54">
        <f t="shared" si="60"/>
        <v>0</v>
      </c>
      <c r="N394" s="54">
        <f t="shared" si="65"/>
        <v>0</v>
      </c>
      <c r="O394" s="54">
        <v>0</v>
      </c>
      <c r="P394" s="56"/>
    </row>
    <row r="395" spans="1:16" s="68" customFormat="1" x14ac:dyDescent="0.2">
      <c r="A395" s="59">
        <f t="shared" si="64"/>
        <v>99</v>
      </c>
      <c r="B395" s="57" t="s">
        <v>1048</v>
      </c>
      <c r="C395" s="57"/>
      <c r="D395" s="57"/>
      <c r="E395" s="59"/>
      <c r="F395" s="57">
        <f t="shared" si="58"/>
        <v>0</v>
      </c>
      <c r="G395" s="57"/>
      <c r="H395" s="57"/>
      <c r="I395" s="57"/>
      <c r="J395" s="57">
        <f t="shared" si="59"/>
        <v>0</v>
      </c>
      <c r="K395" s="95">
        <f t="shared" si="62"/>
        <v>0</v>
      </c>
      <c r="L395" s="54">
        <f t="shared" si="63"/>
        <v>0</v>
      </c>
      <c r="M395" s="54">
        <f t="shared" si="60"/>
        <v>0</v>
      </c>
      <c r="N395" s="54">
        <f t="shared" si="65"/>
        <v>0</v>
      </c>
      <c r="O395" s="54">
        <v>0</v>
      </c>
      <c r="P395" s="56"/>
    </row>
    <row r="396" spans="1:16" s="68" customFormat="1" x14ac:dyDescent="0.2">
      <c r="A396" s="59">
        <f t="shared" si="64"/>
        <v>100</v>
      </c>
      <c r="B396" s="57" t="s">
        <v>1049</v>
      </c>
      <c r="C396" s="57">
        <v>790.3</v>
      </c>
      <c r="D396" s="57"/>
      <c r="E396" s="59"/>
      <c r="F396" s="57">
        <f t="shared" si="58"/>
        <v>790.3</v>
      </c>
      <c r="G396" s="57">
        <v>16</v>
      </c>
      <c r="H396" s="57"/>
      <c r="I396" s="57"/>
      <c r="J396" s="57">
        <f t="shared" si="59"/>
        <v>16</v>
      </c>
      <c r="K396" s="95">
        <f t="shared" si="62"/>
        <v>5.1862168821695193E-3</v>
      </c>
      <c r="L396" s="54">
        <f t="shared" si="63"/>
        <v>19.08527812638383</v>
      </c>
      <c r="M396" s="54">
        <f t="shared" si="60"/>
        <v>4.1987611878044424</v>
      </c>
      <c r="N396" s="54">
        <f t="shared" si="65"/>
        <v>8.6265457131254912</v>
      </c>
      <c r="O396" s="54">
        <v>9.4975642531050575</v>
      </c>
      <c r="P396" s="56">
        <f>(L396+M396+N396+O396)/F396</f>
        <v>5.2395481817561471E-2</v>
      </c>
    </row>
    <row r="397" spans="1:16" s="68" customFormat="1" x14ac:dyDescent="0.2">
      <c r="A397" s="59">
        <f t="shared" si="64"/>
        <v>101</v>
      </c>
      <c r="B397" s="57" t="s">
        <v>1050</v>
      </c>
      <c r="C397" s="57">
        <v>841.9</v>
      </c>
      <c r="D397" s="57"/>
      <c r="E397" s="59"/>
      <c r="F397" s="57">
        <f t="shared" si="58"/>
        <v>841.9</v>
      </c>
      <c r="G397" s="57">
        <v>18</v>
      </c>
      <c r="H397" s="57"/>
      <c r="I397" s="57"/>
      <c r="J397" s="57">
        <f t="shared" si="59"/>
        <v>18</v>
      </c>
      <c r="K397" s="95">
        <f t="shared" si="62"/>
        <v>5.5248335987580898E-3</v>
      </c>
      <c r="L397" s="54">
        <f t="shared" si="63"/>
        <v>20.331387643429771</v>
      </c>
      <c r="M397" s="54">
        <f t="shared" si="60"/>
        <v>4.4729052815545494</v>
      </c>
      <c r="N397" s="54">
        <f t="shared" si="65"/>
        <v>9.1897872148302575</v>
      </c>
      <c r="O397" s="54">
        <v>10.117676002390418</v>
      </c>
      <c r="P397" s="56">
        <f>(L397+M397+N397+O397)/F397</f>
        <v>5.2395481817561464E-2</v>
      </c>
    </row>
    <row r="398" spans="1:16" s="68" customFormat="1" x14ac:dyDescent="0.2">
      <c r="A398" s="59">
        <f t="shared" si="64"/>
        <v>102</v>
      </c>
      <c r="B398" s="57" t="s">
        <v>1051</v>
      </c>
      <c r="C398" s="57"/>
      <c r="D398" s="57"/>
      <c r="E398" s="59"/>
      <c r="F398" s="57">
        <f t="shared" si="58"/>
        <v>0</v>
      </c>
      <c r="G398" s="57"/>
      <c r="H398" s="57"/>
      <c r="I398" s="57"/>
      <c r="J398" s="57">
        <f t="shared" si="59"/>
        <v>0</v>
      </c>
      <c r="K398" s="95">
        <f t="shared" si="62"/>
        <v>0</v>
      </c>
      <c r="L398" s="54">
        <f t="shared" si="63"/>
        <v>0</v>
      </c>
      <c r="M398" s="54">
        <f t="shared" si="60"/>
        <v>0</v>
      </c>
      <c r="N398" s="54">
        <f t="shared" si="65"/>
        <v>0</v>
      </c>
      <c r="O398" s="54">
        <v>0</v>
      </c>
      <c r="P398" s="56"/>
    </row>
    <row r="399" spans="1:16" s="68" customFormat="1" x14ac:dyDescent="0.2">
      <c r="A399" s="59">
        <f t="shared" si="64"/>
        <v>103</v>
      </c>
      <c r="B399" s="57" t="s">
        <v>1052</v>
      </c>
      <c r="C399" s="57"/>
      <c r="D399" s="57"/>
      <c r="E399" s="59"/>
      <c r="F399" s="57">
        <f t="shared" si="58"/>
        <v>0</v>
      </c>
      <c r="G399" s="57"/>
      <c r="H399" s="57"/>
      <c r="I399" s="57"/>
      <c r="J399" s="57">
        <f t="shared" si="59"/>
        <v>0</v>
      </c>
      <c r="K399" s="95">
        <f t="shared" si="62"/>
        <v>0</v>
      </c>
      <c r="L399" s="54">
        <f t="shared" si="63"/>
        <v>0</v>
      </c>
      <c r="M399" s="54">
        <f t="shared" si="60"/>
        <v>0</v>
      </c>
      <c r="N399" s="54">
        <f t="shared" si="65"/>
        <v>0</v>
      </c>
      <c r="O399" s="54">
        <v>0</v>
      </c>
      <c r="P399" s="56"/>
    </row>
    <row r="400" spans="1:16" s="68" customFormat="1" x14ac:dyDescent="0.2">
      <c r="A400" s="59">
        <f t="shared" si="64"/>
        <v>104</v>
      </c>
      <c r="B400" s="57" t="s">
        <v>1053</v>
      </c>
      <c r="C400" s="57"/>
      <c r="D400" s="57"/>
      <c r="E400" s="59"/>
      <c r="F400" s="57">
        <f t="shared" si="58"/>
        <v>0</v>
      </c>
      <c r="G400" s="57"/>
      <c r="H400" s="57"/>
      <c r="I400" s="57"/>
      <c r="J400" s="57">
        <f t="shared" si="59"/>
        <v>0</v>
      </c>
      <c r="K400" s="95">
        <f t="shared" si="62"/>
        <v>0</v>
      </c>
      <c r="L400" s="54">
        <f t="shared" si="63"/>
        <v>0</v>
      </c>
      <c r="M400" s="54">
        <f t="shared" si="60"/>
        <v>0</v>
      </c>
      <c r="N400" s="54">
        <f t="shared" si="65"/>
        <v>0</v>
      </c>
      <c r="O400" s="54">
        <v>0</v>
      </c>
      <c r="P400" s="56"/>
    </row>
    <row r="401" spans="1:16" s="68" customFormat="1" x14ac:dyDescent="0.2">
      <c r="A401" s="59">
        <f t="shared" si="64"/>
        <v>105</v>
      </c>
      <c r="B401" s="57" t="s">
        <v>1054</v>
      </c>
      <c r="C401" s="57"/>
      <c r="D401" s="57"/>
      <c r="E401" s="59"/>
      <c r="F401" s="57">
        <f t="shared" si="58"/>
        <v>0</v>
      </c>
      <c r="G401" s="57"/>
      <c r="H401" s="57"/>
      <c r="I401" s="57"/>
      <c r="J401" s="57">
        <f t="shared" si="59"/>
        <v>0</v>
      </c>
      <c r="K401" s="95">
        <f t="shared" si="62"/>
        <v>0</v>
      </c>
      <c r="L401" s="54">
        <f t="shared" si="63"/>
        <v>0</v>
      </c>
      <c r="M401" s="54">
        <f t="shared" si="60"/>
        <v>0</v>
      </c>
      <c r="N401" s="54">
        <f t="shared" si="65"/>
        <v>0</v>
      </c>
      <c r="O401" s="54">
        <v>0</v>
      </c>
      <c r="P401" s="56"/>
    </row>
    <row r="402" spans="1:16" s="68" customFormat="1" x14ac:dyDescent="0.2">
      <c r="A402" s="59">
        <f t="shared" si="64"/>
        <v>106</v>
      </c>
      <c r="B402" s="57" t="s">
        <v>1055</v>
      </c>
      <c r="C402" s="57"/>
      <c r="D402" s="57"/>
      <c r="E402" s="59"/>
      <c r="F402" s="57">
        <f t="shared" ref="F402:F453" si="66">C402+D402+E402</f>
        <v>0</v>
      </c>
      <c r="G402" s="57"/>
      <c r="H402" s="57"/>
      <c r="I402" s="57"/>
      <c r="J402" s="57">
        <f t="shared" ref="J402:J453" si="67">G402+H402+I402</f>
        <v>0</v>
      </c>
      <c r="K402" s="95">
        <f t="shared" si="62"/>
        <v>0</v>
      </c>
      <c r="L402" s="54">
        <f t="shared" si="63"/>
        <v>0</v>
      </c>
      <c r="M402" s="54">
        <f t="shared" si="60"/>
        <v>0</v>
      </c>
      <c r="N402" s="54">
        <f t="shared" si="65"/>
        <v>0</v>
      </c>
      <c r="O402" s="54">
        <v>0</v>
      </c>
      <c r="P402" s="56"/>
    </row>
    <row r="403" spans="1:16" s="68" customFormat="1" x14ac:dyDescent="0.2">
      <c r="A403" s="59">
        <f t="shared" si="64"/>
        <v>107</v>
      </c>
      <c r="B403" s="57" t="s">
        <v>1056</v>
      </c>
      <c r="C403" s="57"/>
      <c r="D403" s="57"/>
      <c r="E403" s="59"/>
      <c r="F403" s="57">
        <f t="shared" si="66"/>
        <v>0</v>
      </c>
      <c r="G403" s="57"/>
      <c r="H403" s="57"/>
      <c r="I403" s="57"/>
      <c r="J403" s="57">
        <f t="shared" si="67"/>
        <v>0</v>
      </c>
      <c r="K403" s="95">
        <f t="shared" si="62"/>
        <v>0</v>
      </c>
      <c r="L403" s="54">
        <f t="shared" si="63"/>
        <v>0</v>
      </c>
      <c r="M403" s="54">
        <f t="shared" si="60"/>
        <v>0</v>
      </c>
      <c r="N403" s="54">
        <f t="shared" si="65"/>
        <v>0</v>
      </c>
      <c r="O403" s="54">
        <v>0</v>
      </c>
      <c r="P403" s="56"/>
    </row>
    <row r="404" spans="1:16" s="68" customFormat="1" x14ac:dyDescent="0.2">
      <c r="A404" s="59">
        <f t="shared" si="64"/>
        <v>108</v>
      </c>
      <c r="B404" s="57" t="s">
        <v>1057</v>
      </c>
      <c r="C404" s="57"/>
      <c r="D404" s="57"/>
      <c r="E404" s="59"/>
      <c r="F404" s="57">
        <f t="shared" si="66"/>
        <v>0</v>
      </c>
      <c r="G404" s="57"/>
      <c r="H404" s="57"/>
      <c r="I404" s="57"/>
      <c r="J404" s="57">
        <f t="shared" si="67"/>
        <v>0</v>
      </c>
      <c r="K404" s="95">
        <f t="shared" si="62"/>
        <v>0</v>
      </c>
      <c r="L404" s="54">
        <f t="shared" si="63"/>
        <v>0</v>
      </c>
      <c r="M404" s="54">
        <f t="shared" si="60"/>
        <v>0</v>
      </c>
      <c r="N404" s="54">
        <f t="shared" si="65"/>
        <v>0</v>
      </c>
      <c r="O404" s="54">
        <v>0</v>
      </c>
      <c r="P404" s="56"/>
    </row>
    <row r="405" spans="1:16" s="68" customFormat="1" x14ac:dyDescent="0.2">
      <c r="A405" s="59">
        <f t="shared" si="64"/>
        <v>109</v>
      </c>
      <c r="B405" s="57" t="s">
        <v>1058</v>
      </c>
      <c r="C405" s="57"/>
      <c r="D405" s="57"/>
      <c r="E405" s="59"/>
      <c r="F405" s="57">
        <f t="shared" si="66"/>
        <v>0</v>
      </c>
      <c r="G405" s="57"/>
      <c r="H405" s="57"/>
      <c r="I405" s="57"/>
      <c r="J405" s="57">
        <f t="shared" si="67"/>
        <v>0</v>
      </c>
      <c r="K405" s="95">
        <f t="shared" si="62"/>
        <v>0</v>
      </c>
      <c r="L405" s="54">
        <f t="shared" si="63"/>
        <v>0</v>
      </c>
      <c r="M405" s="54">
        <f t="shared" ref="M405:M453" si="68">L405*0.22</f>
        <v>0</v>
      </c>
      <c r="N405" s="54">
        <f t="shared" si="65"/>
        <v>0</v>
      </c>
      <c r="O405" s="54">
        <v>0</v>
      </c>
      <c r="P405" s="56"/>
    </row>
    <row r="406" spans="1:16" s="68" customFormat="1" x14ac:dyDescent="0.2">
      <c r="A406" s="59">
        <f t="shared" si="64"/>
        <v>110</v>
      </c>
      <c r="B406" s="57" t="s">
        <v>1059</v>
      </c>
      <c r="C406" s="57"/>
      <c r="D406" s="57"/>
      <c r="E406" s="59"/>
      <c r="F406" s="57">
        <f t="shared" si="66"/>
        <v>0</v>
      </c>
      <c r="G406" s="57"/>
      <c r="H406" s="57"/>
      <c r="I406" s="57"/>
      <c r="J406" s="57">
        <f t="shared" si="67"/>
        <v>0</v>
      </c>
      <c r="K406" s="95">
        <f t="shared" si="62"/>
        <v>0</v>
      </c>
      <c r="L406" s="54">
        <f t="shared" si="63"/>
        <v>0</v>
      </c>
      <c r="M406" s="54">
        <f t="shared" si="68"/>
        <v>0</v>
      </c>
      <c r="N406" s="54">
        <f t="shared" si="65"/>
        <v>0</v>
      </c>
      <c r="O406" s="54">
        <v>0</v>
      </c>
      <c r="P406" s="56"/>
    </row>
    <row r="407" spans="1:16" s="68" customFormat="1" x14ac:dyDescent="0.2">
      <c r="A407" s="59">
        <f t="shared" si="64"/>
        <v>111</v>
      </c>
      <c r="B407" s="57" t="s">
        <v>1060</v>
      </c>
      <c r="C407" s="57"/>
      <c r="D407" s="57"/>
      <c r="E407" s="59"/>
      <c r="F407" s="57">
        <f t="shared" si="66"/>
        <v>0</v>
      </c>
      <c r="G407" s="57"/>
      <c r="H407" s="57"/>
      <c r="I407" s="57"/>
      <c r="J407" s="57">
        <f t="shared" si="67"/>
        <v>0</v>
      </c>
      <c r="K407" s="95">
        <f t="shared" si="62"/>
        <v>0</v>
      </c>
      <c r="L407" s="54">
        <f t="shared" si="63"/>
        <v>0</v>
      </c>
      <c r="M407" s="54">
        <f t="shared" si="68"/>
        <v>0</v>
      </c>
      <c r="N407" s="54">
        <f t="shared" si="65"/>
        <v>0</v>
      </c>
      <c r="O407" s="54">
        <v>0</v>
      </c>
      <c r="P407" s="56"/>
    </row>
    <row r="408" spans="1:16" s="68" customFormat="1" x14ac:dyDescent="0.2">
      <c r="A408" s="59">
        <f t="shared" si="64"/>
        <v>112</v>
      </c>
      <c r="B408" s="57" t="s">
        <v>1061</v>
      </c>
      <c r="C408" s="57"/>
      <c r="D408" s="57"/>
      <c r="E408" s="59"/>
      <c r="F408" s="57">
        <f t="shared" si="66"/>
        <v>0</v>
      </c>
      <c r="G408" s="57"/>
      <c r="H408" s="57"/>
      <c r="I408" s="57"/>
      <c r="J408" s="57">
        <f t="shared" si="67"/>
        <v>0</v>
      </c>
      <c r="K408" s="95">
        <f t="shared" si="62"/>
        <v>0</v>
      </c>
      <c r="L408" s="54">
        <f t="shared" si="63"/>
        <v>0</v>
      </c>
      <c r="M408" s="54">
        <f t="shared" si="68"/>
        <v>0</v>
      </c>
      <c r="N408" s="54">
        <f t="shared" si="65"/>
        <v>0</v>
      </c>
      <c r="O408" s="54">
        <v>0</v>
      </c>
      <c r="P408" s="56"/>
    </row>
    <row r="409" spans="1:16" s="68" customFormat="1" x14ac:dyDescent="0.2">
      <c r="A409" s="59">
        <f t="shared" si="64"/>
        <v>113</v>
      </c>
      <c r="B409" s="57" t="s">
        <v>1062</v>
      </c>
      <c r="C409" s="57">
        <v>1697.5</v>
      </c>
      <c r="D409" s="57"/>
      <c r="E409" s="59">
        <v>89.1</v>
      </c>
      <c r="F409" s="57">
        <f t="shared" si="66"/>
        <v>1786.6</v>
      </c>
      <c r="G409" s="57">
        <v>37</v>
      </c>
      <c r="H409" s="57"/>
      <c r="I409" s="57">
        <v>1</v>
      </c>
      <c r="J409" s="57">
        <f t="shared" si="67"/>
        <v>38</v>
      </c>
      <c r="K409" s="95">
        <f t="shared" si="62"/>
        <v>1.1724275694905813E-2</v>
      </c>
      <c r="L409" s="54">
        <f t="shared" si="63"/>
        <v>43.145334557253392</v>
      </c>
      <c r="M409" s="54">
        <f t="shared" si="68"/>
        <v>9.4919736025957455</v>
      </c>
      <c r="N409" s="54">
        <f t="shared" si="65"/>
        <v>19.501691219878534</v>
      </c>
      <c r="O409" s="54">
        <v>21.470768435527638</v>
      </c>
      <c r="P409" s="56">
        <f>(L409+M409+N409+O409)/F409</f>
        <v>5.2395481817561464E-2</v>
      </c>
    </row>
    <row r="410" spans="1:16" s="68" customFormat="1" x14ac:dyDescent="0.2">
      <c r="A410" s="59">
        <f t="shared" si="64"/>
        <v>114</v>
      </c>
      <c r="B410" s="57" t="s">
        <v>1063</v>
      </c>
      <c r="C410" s="57">
        <v>4330.8999999999996</v>
      </c>
      <c r="D410" s="57"/>
      <c r="E410" s="59"/>
      <c r="F410" s="57">
        <f t="shared" si="66"/>
        <v>4330.8999999999996</v>
      </c>
      <c r="G410" s="57">
        <v>72</v>
      </c>
      <c r="H410" s="57"/>
      <c r="I410" s="57"/>
      <c r="J410" s="57">
        <f t="shared" si="67"/>
        <v>72</v>
      </c>
      <c r="K410" s="95">
        <f t="shared" si="62"/>
        <v>2.8420836005299217E-2</v>
      </c>
      <c r="L410" s="54">
        <f t="shared" si="63"/>
        <v>104.58867649950112</v>
      </c>
      <c r="M410" s="54">
        <f t="shared" si="68"/>
        <v>23.009508829890247</v>
      </c>
      <c r="N410" s="54">
        <f t="shared" si="65"/>
        <v>47.274081777774505</v>
      </c>
      <c r="O410" s="54">
        <v>52.047325096511059</v>
      </c>
      <c r="P410" s="56">
        <f>(L410+M410+N410+O410)/F410</f>
        <v>5.2395481817561464E-2</v>
      </c>
    </row>
    <row r="411" spans="1:16" s="68" customFormat="1" x14ac:dyDescent="0.2">
      <c r="A411" s="59">
        <f t="shared" si="64"/>
        <v>115</v>
      </c>
      <c r="B411" s="57" t="s">
        <v>1064</v>
      </c>
      <c r="C411" s="57">
        <v>2928.5</v>
      </c>
      <c r="D411" s="57"/>
      <c r="E411" s="59">
        <v>29</v>
      </c>
      <c r="F411" s="57">
        <f t="shared" si="66"/>
        <v>2957.5</v>
      </c>
      <c r="G411" s="57">
        <v>64</v>
      </c>
      <c r="H411" s="57"/>
      <c r="I411" s="57">
        <v>1</v>
      </c>
      <c r="J411" s="57">
        <f t="shared" si="67"/>
        <v>65</v>
      </c>
      <c r="K411" s="95">
        <f t="shared" si="62"/>
        <v>1.9408118978889478E-2</v>
      </c>
      <c r="L411" s="54">
        <f t="shared" si="63"/>
        <v>71.421877842313279</v>
      </c>
      <c r="M411" s="54">
        <f t="shared" si="68"/>
        <v>15.712813125308921</v>
      </c>
      <c r="N411" s="54">
        <f t="shared" si="65"/>
        <v>32.2826887847256</v>
      </c>
      <c r="O411" s="54">
        <v>35.542257723090223</v>
      </c>
      <c r="P411" s="56">
        <f>(L411+M411+N411+O411)/F411</f>
        <v>5.2395481817561464E-2</v>
      </c>
    </row>
    <row r="412" spans="1:16" s="68" customFormat="1" x14ac:dyDescent="0.2">
      <c r="A412" s="59">
        <f t="shared" si="64"/>
        <v>116</v>
      </c>
      <c r="B412" s="57" t="s">
        <v>1065</v>
      </c>
      <c r="C412" s="57">
        <v>4280.7</v>
      </c>
      <c r="D412" s="57"/>
      <c r="E412" s="59">
        <v>255.7</v>
      </c>
      <c r="F412" s="57">
        <f t="shared" si="66"/>
        <v>4536.3999999999996</v>
      </c>
      <c r="G412" s="57">
        <v>94</v>
      </c>
      <c r="H412" s="57"/>
      <c r="I412" s="57">
        <v>1</v>
      </c>
      <c r="J412" s="57">
        <f t="shared" si="67"/>
        <v>95</v>
      </c>
      <c r="K412" s="95">
        <f t="shared" si="62"/>
        <v>2.9769396766131606E-2</v>
      </c>
      <c r="L412" s="54">
        <f t="shared" si="63"/>
        <v>109.55138009936431</v>
      </c>
      <c r="M412" s="54">
        <f t="shared" si="68"/>
        <v>24.101303621860147</v>
      </c>
      <c r="N412" s="54">
        <f t="shared" si="65"/>
        <v>49.517223804912668</v>
      </c>
      <c r="O412" s="54">
        <v>54.516956191048692</v>
      </c>
      <c r="P412" s="56">
        <f>(L412+M412+N412+O412)/F412</f>
        <v>5.2395481817561464E-2</v>
      </c>
    </row>
    <row r="413" spans="1:16" s="68" customFormat="1" x14ac:dyDescent="0.2">
      <c r="A413" s="59">
        <f t="shared" si="64"/>
        <v>117</v>
      </c>
      <c r="B413" s="38" t="s">
        <v>1066</v>
      </c>
      <c r="C413" s="57"/>
      <c r="D413" s="57"/>
      <c r="E413" s="59"/>
      <c r="F413" s="57">
        <f t="shared" si="66"/>
        <v>0</v>
      </c>
      <c r="G413" s="57"/>
      <c r="H413" s="57"/>
      <c r="I413" s="57"/>
      <c r="J413" s="57">
        <f t="shared" si="67"/>
        <v>0</v>
      </c>
      <c r="K413" s="95">
        <f t="shared" si="62"/>
        <v>0</v>
      </c>
      <c r="L413" s="54">
        <f t="shared" si="63"/>
        <v>0</v>
      </c>
      <c r="M413" s="54">
        <f t="shared" si="68"/>
        <v>0</v>
      </c>
      <c r="N413" s="54">
        <f t="shared" si="65"/>
        <v>0</v>
      </c>
      <c r="O413" s="54">
        <v>0</v>
      </c>
      <c r="P413" s="56"/>
    </row>
    <row r="414" spans="1:16" s="68" customFormat="1" x14ac:dyDescent="0.2">
      <c r="A414" s="59">
        <f t="shared" si="64"/>
        <v>118</v>
      </c>
      <c r="B414" s="57" t="s">
        <v>1067</v>
      </c>
      <c r="C414" s="57"/>
      <c r="D414" s="57"/>
      <c r="E414" s="59"/>
      <c r="F414" s="57">
        <f t="shared" si="66"/>
        <v>0</v>
      </c>
      <c r="G414" s="57"/>
      <c r="H414" s="57"/>
      <c r="I414" s="57"/>
      <c r="J414" s="57">
        <f t="shared" si="67"/>
        <v>0</v>
      </c>
      <c r="K414" s="95">
        <f t="shared" si="62"/>
        <v>0</v>
      </c>
      <c r="L414" s="54">
        <f t="shared" si="63"/>
        <v>0</v>
      </c>
      <c r="M414" s="54">
        <f t="shared" si="68"/>
        <v>0</v>
      </c>
      <c r="N414" s="54">
        <f t="shared" si="65"/>
        <v>0</v>
      </c>
      <c r="O414" s="54">
        <v>0</v>
      </c>
      <c r="P414" s="56"/>
    </row>
    <row r="415" spans="1:16" s="68" customFormat="1" x14ac:dyDescent="0.2">
      <c r="A415" s="59">
        <f t="shared" si="64"/>
        <v>119</v>
      </c>
      <c r="B415" s="57" t="s">
        <v>1068</v>
      </c>
      <c r="C415" s="57">
        <v>1334.8</v>
      </c>
      <c r="D415" s="57"/>
      <c r="E415" s="59"/>
      <c r="F415" s="57">
        <f t="shared" si="66"/>
        <v>1334.8</v>
      </c>
      <c r="G415" s="57">
        <v>25</v>
      </c>
      <c r="H415" s="57"/>
      <c r="I415" s="57"/>
      <c r="J415" s="57">
        <f t="shared" si="67"/>
        <v>25</v>
      </c>
      <c r="K415" s="95">
        <f t="shared" si="62"/>
        <v>8.75941072291519E-3</v>
      </c>
      <c r="L415" s="54">
        <f t="shared" si="63"/>
        <v>32.234631460327897</v>
      </c>
      <c r="M415" s="54">
        <f t="shared" si="68"/>
        <v>7.0916189212721372</v>
      </c>
      <c r="N415" s="54">
        <f t="shared" si="65"/>
        <v>14.570053420068209</v>
      </c>
      <c r="O415" s="54">
        <v>16.041185328412791</v>
      </c>
      <c r="P415" s="56">
        <f>(L415+M415+N415+O415)/F415</f>
        <v>5.2395481817561457E-2</v>
      </c>
    </row>
    <row r="416" spans="1:16" s="68" customFormat="1" x14ac:dyDescent="0.2">
      <c r="A416" s="59">
        <f t="shared" si="64"/>
        <v>120</v>
      </c>
      <c r="B416" s="57" t="s">
        <v>1069</v>
      </c>
      <c r="C416" s="57">
        <v>2161.5</v>
      </c>
      <c r="D416" s="57"/>
      <c r="E416" s="59"/>
      <c r="F416" s="57">
        <f t="shared" si="66"/>
        <v>2161.5</v>
      </c>
      <c r="G416" s="57">
        <v>61</v>
      </c>
      <c r="H416" s="57"/>
      <c r="I416" s="57"/>
      <c r="J416" s="57">
        <f t="shared" si="67"/>
        <v>61</v>
      </c>
      <c r="K416" s="95">
        <f t="shared" si="62"/>
        <v>1.4184496761747966E-2</v>
      </c>
      <c r="L416" s="54">
        <f t="shared" si="63"/>
        <v>52.198948083232516</v>
      </c>
      <c r="M416" s="54">
        <f t="shared" si="68"/>
        <v>11.483768578311153</v>
      </c>
      <c r="N416" s="54">
        <f t="shared" si="65"/>
        <v>23.593924533621099</v>
      </c>
      <c r="O416" s="54">
        <v>25.976192753494349</v>
      </c>
      <c r="P416" s="56">
        <f>(L416+M416+N416+O416)/F416</f>
        <v>5.2395481817561464E-2</v>
      </c>
    </row>
    <row r="417" spans="1:16" s="68" customFormat="1" x14ac:dyDescent="0.2">
      <c r="A417" s="59">
        <f t="shared" si="64"/>
        <v>121</v>
      </c>
      <c r="B417" s="57" t="s">
        <v>1070</v>
      </c>
      <c r="C417" s="57">
        <v>10989.3</v>
      </c>
      <c r="D417" s="57">
        <v>194.6</v>
      </c>
      <c r="E417" s="59">
        <v>748.5</v>
      </c>
      <c r="F417" s="57">
        <f t="shared" si="66"/>
        <v>11932.4</v>
      </c>
      <c r="G417" s="57">
        <v>206</v>
      </c>
      <c r="H417" s="57">
        <v>1</v>
      </c>
      <c r="I417" s="57">
        <v>2</v>
      </c>
      <c r="J417" s="57">
        <f t="shared" si="67"/>
        <v>209</v>
      </c>
      <c r="K417" s="95">
        <f t="shared" si="62"/>
        <v>7.8304459477160041E-2</v>
      </c>
      <c r="L417" s="54">
        <f t="shared" si="63"/>
        <v>288.16041087594897</v>
      </c>
      <c r="M417" s="54">
        <f t="shared" si="68"/>
        <v>63.395290392708773</v>
      </c>
      <c r="N417" s="54">
        <f t="shared" si="65"/>
        <v>130.24850571592893</v>
      </c>
      <c r="O417" s="54">
        <v>143.39964025528377</v>
      </c>
      <c r="P417" s="56">
        <f>(L417+M417+N417+O417)/F417</f>
        <v>5.2395481817561471E-2</v>
      </c>
    </row>
    <row r="418" spans="1:16" s="68" customFormat="1" x14ac:dyDescent="0.2">
      <c r="A418" s="59">
        <f t="shared" si="64"/>
        <v>122</v>
      </c>
      <c r="B418" s="57" t="s">
        <v>1071</v>
      </c>
      <c r="C418" s="57"/>
      <c r="D418" s="57"/>
      <c r="E418" s="59"/>
      <c r="F418" s="57">
        <f t="shared" si="66"/>
        <v>0</v>
      </c>
      <c r="G418" s="57"/>
      <c r="H418" s="57"/>
      <c r="I418" s="57"/>
      <c r="J418" s="57">
        <f t="shared" si="67"/>
        <v>0</v>
      </c>
      <c r="K418" s="95">
        <f t="shared" si="62"/>
        <v>0</v>
      </c>
      <c r="L418" s="54">
        <f t="shared" si="63"/>
        <v>0</v>
      </c>
      <c r="M418" s="54">
        <f t="shared" si="68"/>
        <v>0</v>
      </c>
      <c r="N418" s="54">
        <f t="shared" si="65"/>
        <v>0</v>
      </c>
      <c r="O418" s="54">
        <v>0</v>
      </c>
      <c r="P418" s="56"/>
    </row>
    <row r="419" spans="1:16" s="68" customFormat="1" x14ac:dyDescent="0.2">
      <c r="A419" s="59">
        <f t="shared" si="64"/>
        <v>123</v>
      </c>
      <c r="B419" s="57" t="s">
        <v>1072</v>
      </c>
      <c r="C419" s="57"/>
      <c r="D419" s="57"/>
      <c r="E419" s="59"/>
      <c r="F419" s="57">
        <f t="shared" si="66"/>
        <v>0</v>
      </c>
      <c r="G419" s="57"/>
      <c r="H419" s="57"/>
      <c r="I419" s="57"/>
      <c r="J419" s="57">
        <f t="shared" si="67"/>
        <v>0</v>
      </c>
      <c r="K419" s="95">
        <f t="shared" si="62"/>
        <v>0</v>
      </c>
      <c r="L419" s="54">
        <f t="shared" si="63"/>
        <v>0</v>
      </c>
      <c r="M419" s="54">
        <f t="shared" si="68"/>
        <v>0</v>
      </c>
      <c r="N419" s="54">
        <f t="shared" si="65"/>
        <v>0</v>
      </c>
      <c r="O419" s="54">
        <v>0</v>
      </c>
      <c r="P419" s="56"/>
    </row>
    <row r="420" spans="1:16" s="68" customFormat="1" x14ac:dyDescent="0.2">
      <c r="A420" s="59">
        <f t="shared" si="64"/>
        <v>124</v>
      </c>
      <c r="B420" s="38" t="s">
        <v>1073</v>
      </c>
      <c r="C420" s="57"/>
      <c r="D420" s="57"/>
      <c r="E420" s="59"/>
      <c r="F420" s="57">
        <f t="shared" si="66"/>
        <v>0</v>
      </c>
      <c r="G420" s="57"/>
      <c r="H420" s="57"/>
      <c r="I420" s="57"/>
      <c r="J420" s="57">
        <f t="shared" si="67"/>
        <v>0</v>
      </c>
      <c r="K420" s="95">
        <f t="shared" si="62"/>
        <v>0</v>
      </c>
      <c r="L420" s="54">
        <f t="shared" si="63"/>
        <v>0</v>
      </c>
      <c r="M420" s="54">
        <f t="shared" si="68"/>
        <v>0</v>
      </c>
      <c r="N420" s="54">
        <f t="shared" si="65"/>
        <v>0</v>
      </c>
      <c r="O420" s="54">
        <v>0</v>
      </c>
      <c r="P420" s="56"/>
    </row>
    <row r="421" spans="1:16" s="68" customFormat="1" x14ac:dyDescent="0.2">
      <c r="A421" s="59">
        <f t="shared" si="64"/>
        <v>125</v>
      </c>
      <c r="B421" s="57" t="s">
        <v>1074</v>
      </c>
      <c r="C421" s="57"/>
      <c r="D421" s="57"/>
      <c r="E421" s="59"/>
      <c r="F421" s="57">
        <f t="shared" si="66"/>
        <v>0</v>
      </c>
      <c r="G421" s="57"/>
      <c r="H421" s="57"/>
      <c r="I421" s="57"/>
      <c r="J421" s="57">
        <f t="shared" si="67"/>
        <v>0</v>
      </c>
      <c r="K421" s="95">
        <f t="shared" si="62"/>
        <v>0</v>
      </c>
      <c r="L421" s="54">
        <f t="shared" si="63"/>
        <v>0</v>
      </c>
      <c r="M421" s="54">
        <f t="shared" si="68"/>
        <v>0</v>
      </c>
      <c r="N421" s="54">
        <f t="shared" si="65"/>
        <v>0</v>
      </c>
      <c r="O421" s="54">
        <v>0</v>
      </c>
      <c r="P421" s="56"/>
    </row>
    <row r="422" spans="1:16" s="68" customFormat="1" x14ac:dyDescent="0.2">
      <c r="A422" s="59">
        <f t="shared" si="64"/>
        <v>126</v>
      </c>
      <c r="B422" s="57" t="s">
        <v>1075</v>
      </c>
      <c r="C422" s="57"/>
      <c r="D422" s="57"/>
      <c r="E422" s="59"/>
      <c r="F422" s="57">
        <f t="shared" si="66"/>
        <v>0</v>
      </c>
      <c r="G422" s="57"/>
      <c r="H422" s="57"/>
      <c r="I422" s="57"/>
      <c r="J422" s="57">
        <f t="shared" si="67"/>
        <v>0</v>
      </c>
      <c r="K422" s="95">
        <f t="shared" si="62"/>
        <v>0</v>
      </c>
      <c r="L422" s="54">
        <f t="shared" si="63"/>
        <v>0</v>
      </c>
      <c r="M422" s="54">
        <f t="shared" si="68"/>
        <v>0</v>
      </c>
      <c r="N422" s="54">
        <f t="shared" si="65"/>
        <v>0</v>
      </c>
      <c r="O422" s="54">
        <v>0</v>
      </c>
      <c r="P422" s="56"/>
    </row>
    <row r="423" spans="1:16" s="68" customFormat="1" x14ac:dyDescent="0.2">
      <c r="A423" s="59">
        <f t="shared" si="64"/>
        <v>127</v>
      </c>
      <c r="B423" s="57" t="s">
        <v>1076</v>
      </c>
      <c r="C423" s="57"/>
      <c r="D423" s="57"/>
      <c r="E423" s="59"/>
      <c r="F423" s="57">
        <f t="shared" si="66"/>
        <v>0</v>
      </c>
      <c r="G423" s="57"/>
      <c r="H423" s="57"/>
      <c r="I423" s="57"/>
      <c r="J423" s="57">
        <f t="shared" si="67"/>
        <v>0</v>
      </c>
      <c r="K423" s="95">
        <f t="shared" si="62"/>
        <v>0</v>
      </c>
      <c r="L423" s="54">
        <f t="shared" si="63"/>
        <v>0</v>
      </c>
      <c r="M423" s="54">
        <f t="shared" si="68"/>
        <v>0</v>
      </c>
      <c r="N423" s="54">
        <f t="shared" si="65"/>
        <v>0</v>
      </c>
      <c r="O423" s="54">
        <v>0</v>
      </c>
      <c r="P423" s="56"/>
    </row>
    <row r="424" spans="1:16" s="68" customFormat="1" x14ac:dyDescent="0.2">
      <c r="A424" s="59">
        <f t="shared" si="64"/>
        <v>128</v>
      </c>
      <c r="B424" s="57" t="s">
        <v>1077</v>
      </c>
      <c r="C424" s="57">
        <v>2071.3000000000002</v>
      </c>
      <c r="D424" s="57"/>
      <c r="E424" s="59">
        <v>106.4</v>
      </c>
      <c r="F424" s="57">
        <f t="shared" si="66"/>
        <v>2177.7000000000003</v>
      </c>
      <c r="G424" s="57">
        <v>35</v>
      </c>
      <c r="H424" s="57"/>
      <c r="I424" s="57">
        <v>1</v>
      </c>
      <c r="J424" s="57">
        <f t="shared" si="67"/>
        <v>36</v>
      </c>
      <c r="K424" s="95">
        <f t="shared" si="62"/>
        <v>1.4290806661142054E-2</v>
      </c>
      <c r="L424" s="54">
        <f t="shared" si="63"/>
        <v>52.590168513002759</v>
      </c>
      <c r="M424" s="54">
        <f t="shared" si="68"/>
        <v>11.569837072860606</v>
      </c>
      <c r="N424" s="54">
        <f t="shared" si="65"/>
        <v>23.770756167877249</v>
      </c>
      <c r="O424" s="54">
        <v>26.170879000363012</v>
      </c>
      <c r="P424" s="56">
        <f>(L424+M424+N424+O424)/F424</f>
        <v>5.2395481817561471E-2</v>
      </c>
    </row>
    <row r="425" spans="1:16" s="68" customFormat="1" x14ac:dyDescent="0.2">
      <c r="A425" s="59">
        <f t="shared" si="64"/>
        <v>129</v>
      </c>
      <c r="B425" s="57" t="s">
        <v>1078</v>
      </c>
      <c r="C425" s="57">
        <v>1333.5</v>
      </c>
      <c r="D425" s="57"/>
      <c r="E425" s="59"/>
      <c r="F425" s="57">
        <f t="shared" si="66"/>
        <v>1333.5</v>
      </c>
      <c r="G425" s="57">
        <v>24</v>
      </c>
      <c r="H425" s="57"/>
      <c r="I425" s="57"/>
      <c r="J425" s="57">
        <f t="shared" si="67"/>
        <v>24</v>
      </c>
      <c r="K425" s="95">
        <f t="shared" si="62"/>
        <v>8.7508796816057888E-3</v>
      </c>
      <c r="L425" s="54">
        <f t="shared" si="63"/>
        <v>32.203237228309305</v>
      </c>
      <c r="M425" s="54">
        <f t="shared" si="68"/>
        <v>7.0847121902280472</v>
      </c>
      <c r="N425" s="54">
        <f t="shared" ref="N425:N456" si="69">L425*0.452</f>
        <v>14.555863227195806</v>
      </c>
      <c r="O425" s="54">
        <v>16.025562357985063</v>
      </c>
      <c r="P425" s="56">
        <f>(L425+M425+N425+O425)/F425</f>
        <v>5.2395481817561471E-2</v>
      </c>
    </row>
    <row r="426" spans="1:16" s="68" customFormat="1" x14ac:dyDescent="0.2">
      <c r="A426" s="59">
        <f t="shared" si="64"/>
        <v>130</v>
      </c>
      <c r="B426" s="57" t="s">
        <v>1079</v>
      </c>
      <c r="C426" s="57">
        <v>3204.5</v>
      </c>
      <c r="D426" s="57"/>
      <c r="E426" s="59"/>
      <c r="F426" s="57">
        <f t="shared" si="66"/>
        <v>3204.5</v>
      </c>
      <c r="G426" s="57">
        <v>79</v>
      </c>
      <c r="H426" s="57"/>
      <c r="I426" s="57"/>
      <c r="J426" s="57">
        <f t="shared" si="67"/>
        <v>79</v>
      </c>
      <c r="K426" s="95">
        <f t="shared" ref="K426:K472" si="70">1/152384.68*F426</f>
        <v>2.1029016827675853E-2</v>
      </c>
      <c r="L426" s="54">
        <f t="shared" ref="L426:L472" si="71">K426*3680</f>
        <v>77.386781925847131</v>
      </c>
      <c r="M426" s="54">
        <f t="shared" si="68"/>
        <v>17.025092023686369</v>
      </c>
      <c r="N426" s="54">
        <f t="shared" si="69"/>
        <v>34.978825430482907</v>
      </c>
      <c r="O426" s="54">
        <v>38.510622104359307</v>
      </c>
      <c r="P426" s="56">
        <f>(L426+M426+N426+O426)/F426</f>
        <v>5.2395481817561464E-2</v>
      </c>
    </row>
    <row r="427" spans="1:16" s="68" customFormat="1" x14ac:dyDescent="0.2">
      <c r="A427" s="59">
        <f t="shared" ref="A427:A472" si="72">A426+1</f>
        <v>131</v>
      </c>
      <c r="B427" s="57" t="s">
        <v>1080</v>
      </c>
      <c r="C427" s="57"/>
      <c r="D427" s="57"/>
      <c r="E427" s="59"/>
      <c r="F427" s="57">
        <f t="shared" si="66"/>
        <v>0</v>
      </c>
      <c r="G427" s="57"/>
      <c r="H427" s="57"/>
      <c r="I427" s="57"/>
      <c r="J427" s="57">
        <f t="shared" si="67"/>
        <v>0</v>
      </c>
      <c r="K427" s="95">
        <f t="shared" si="70"/>
        <v>0</v>
      </c>
      <c r="L427" s="54">
        <f t="shared" si="71"/>
        <v>0</v>
      </c>
      <c r="M427" s="54">
        <f t="shared" si="68"/>
        <v>0</v>
      </c>
      <c r="N427" s="54">
        <f t="shared" si="69"/>
        <v>0</v>
      </c>
      <c r="O427" s="54">
        <v>0</v>
      </c>
      <c r="P427" s="56"/>
    </row>
    <row r="428" spans="1:16" s="68" customFormat="1" x14ac:dyDescent="0.2">
      <c r="A428" s="59">
        <f t="shared" si="72"/>
        <v>132</v>
      </c>
      <c r="B428" s="57" t="s">
        <v>811</v>
      </c>
      <c r="C428" s="57">
        <v>1434.2</v>
      </c>
      <c r="D428" s="57"/>
      <c r="E428" s="59"/>
      <c r="F428" s="57">
        <f t="shared" si="66"/>
        <v>1434.2</v>
      </c>
      <c r="G428" s="57">
        <v>31</v>
      </c>
      <c r="H428" s="57"/>
      <c r="I428" s="57"/>
      <c r="J428" s="57">
        <f t="shared" si="67"/>
        <v>31</v>
      </c>
      <c r="K428" s="95">
        <f t="shared" si="70"/>
        <v>9.4117072661110031E-3</v>
      </c>
      <c r="L428" s="54">
        <f t="shared" si="71"/>
        <v>34.635082739288492</v>
      </c>
      <c r="M428" s="54">
        <f t="shared" si="68"/>
        <v>7.619718202643468</v>
      </c>
      <c r="N428" s="54">
        <f t="shared" si="69"/>
        <v>15.6550573981584</v>
      </c>
      <c r="O428" s="54">
        <v>17.2357416826563</v>
      </c>
      <c r="P428" s="56">
        <f>(L428+M428+N428+O428)/F428</f>
        <v>5.2395481817561471E-2</v>
      </c>
    </row>
    <row r="429" spans="1:16" s="68" customFormat="1" x14ac:dyDescent="0.2">
      <c r="A429" s="59">
        <f t="shared" si="72"/>
        <v>133</v>
      </c>
      <c r="B429" s="57" t="s">
        <v>812</v>
      </c>
      <c r="C429" s="57"/>
      <c r="D429" s="57"/>
      <c r="E429" s="59"/>
      <c r="F429" s="57">
        <f t="shared" si="66"/>
        <v>0</v>
      </c>
      <c r="G429" s="57"/>
      <c r="H429" s="57"/>
      <c r="I429" s="57"/>
      <c r="J429" s="57">
        <f t="shared" si="67"/>
        <v>0</v>
      </c>
      <c r="K429" s="95">
        <f t="shared" si="70"/>
        <v>0</v>
      </c>
      <c r="L429" s="54">
        <f t="shared" si="71"/>
        <v>0</v>
      </c>
      <c r="M429" s="54">
        <f t="shared" si="68"/>
        <v>0</v>
      </c>
      <c r="N429" s="54">
        <f t="shared" si="69"/>
        <v>0</v>
      </c>
      <c r="O429" s="54">
        <v>0</v>
      </c>
      <c r="P429" s="56"/>
    </row>
    <row r="430" spans="1:16" s="68" customFormat="1" x14ac:dyDescent="0.2">
      <c r="A430" s="59">
        <f t="shared" si="72"/>
        <v>134</v>
      </c>
      <c r="B430" s="57" t="s">
        <v>813</v>
      </c>
      <c r="C430" s="81"/>
      <c r="D430" s="57"/>
      <c r="E430" s="59"/>
      <c r="F430" s="57">
        <f t="shared" si="66"/>
        <v>0</v>
      </c>
      <c r="G430" s="81"/>
      <c r="H430" s="57"/>
      <c r="I430" s="57"/>
      <c r="J430" s="57">
        <f t="shared" si="67"/>
        <v>0</v>
      </c>
      <c r="K430" s="95">
        <f t="shared" si="70"/>
        <v>0</v>
      </c>
      <c r="L430" s="54">
        <f t="shared" si="71"/>
        <v>0</v>
      </c>
      <c r="M430" s="54">
        <f t="shared" si="68"/>
        <v>0</v>
      </c>
      <c r="N430" s="54">
        <f t="shared" si="69"/>
        <v>0</v>
      </c>
      <c r="O430" s="54">
        <v>0</v>
      </c>
      <c r="P430" s="56"/>
    </row>
    <row r="431" spans="1:16" s="68" customFormat="1" x14ac:dyDescent="0.2">
      <c r="A431" s="59">
        <f t="shared" si="72"/>
        <v>135</v>
      </c>
      <c r="B431" s="57" t="s">
        <v>814</v>
      </c>
      <c r="C431" s="57"/>
      <c r="D431" s="94"/>
      <c r="E431" s="100"/>
      <c r="F431" s="57">
        <f t="shared" si="66"/>
        <v>0</v>
      </c>
      <c r="G431" s="57"/>
      <c r="H431" s="57"/>
      <c r="I431" s="57"/>
      <c r="J431" s="57">
        <f t="shared" si="67"/>
        <v>0</v>
      </c>
      <c r="K431" s="95">
        <f t="shared" si="70"/>
        <v>0</v>
      </c>
      <c r="L431" s="54">
        <f t="shared" si="71"/>
        <v>0</v>
      </c>
      <c r="M431" s="54">
        <f t="shared" si="68"/>
        <v>0</v>
      </c>
      <c r="N431" s="54">
        <f t="shared" si="69"/>
        <v>0</v>
      </c>
      <c r="O431" s="54">
        <v>0</v>
      </c>
      <c r="P431" s="56"/>
    </row>
    <row r="432" spans="1:16" s="68" customFormat="1" x14ac:dyDescent="0.2">
      <c r="A432" s="59">
        <f t="shared" si="72"/>
        <v>136</v>
      </c>
      <c r="B432" s="57" t="s">
        <v>815</v>
      </c>
      <c r="C432" s="57"/>
      <c r="D432" s="94"/>
      <c r="E432" s="100"/>
      <c r="F432" s="57">
        <f t="shared" si="66"/>
        <v>0</v>
      </c>
      <c r="G432" s="57"/>
      <c r="H432" s="57"/>
      <c r="I432" s="57"/>
      <c r="J432" s="57">
        <f t="shared" si="67"/>
        <v>0</v>
      </c>
      <c r="K432" s="95">
        <f t="shared" si="70"/>
        <v>0</v>
      </c>
      <c r="L432" s="54">
        <f t="shared" si="71"/>
        <v>0</v>
      </c>
      <c r="M432" s="54">
        <f t="shared" si="68"/>
        <v>0</v>
      </c>
      <c r="N432" s="54">
        <f t="shared" si="69"/>
        <v>0</v>
      </c>
      <c r="O432" s="54">
        <v>0</v>
      </c>
      <c r="P432" s="56"/>
    </row>
    <row r="433" spans="1:16" s="68" customFormat="1" x14ac:dyDescent="0.2">
      <c r="A433" s="59">
        <f t="shared" si="72"/>
        <v>137</v>
      </c>
      <c r="B433" s="57" t="s">
        <v>816</v>
      </c>
      <c r="C433" s="57"/>
      <c r="D433" s="94"/>
      <c r="E433" s="100"/>
      <c r="F433" s="57">
        <f t="shared" si="66"/>
        <v>0</v>
      </c>
      <c r="G433" s="57"/>
      <c r="H433" s="57"/>
      <c r="I433" s="57"/>
      <c r="J433" s="57">
        <f t="shared" si="67"/>
        <v>0</v>
      </c>
      <c r="K433" s="95">
        <f t="shared" si="70"/>
        <v>0</v>
      </c>
      <c r="L433" s="54">
        <f t="shared" si="71"/>
        <v>0</v>
      </c>
      <c r="M433" s="54">
        <f t="shared" si="68"/>
        <v>0</v>
      </c>
      <c r="N433" s="54">
        <f t="shared" si="69"/>
        <v>0</v>
      </c>
      <c r="O433" s="54">
        <v>0</v>
      </c>
      <c r="P433" s="56"/>
    </row>
    <row r="434" spans="1:16" s="68" customFormat="1" x14ac:dyDescent="0.2">
      <c r="A434" s="59">
        <f t="shared" si="72"/>
        <v>138</v>
      </c>
      <c r="B434" s="57" t="s">
        <v>817</v>
      </c>
      <c r="C434" s="57"/>
      <c r="D434" s="94"/>
      <c r="E434" s="100"/>
      <c r="F434" s="57">
        <f t="shared" si="66"/>
        <v>0</v>
      </c>
      <c r="G434" s="57"/>
      <c r="H434" s="57"/>
      <c r="I434" s="57"/>
      <c r="J434" s="57">
        <f t="shared" si="67"/>
        <v>0</v>
      </c>
      <c r="K434" s="95">
        <f t="shared" si="70"/>
        <v>0</v>
      </c>
      <c r="L434" s="54">
        <f t="shared" si="71"/>
        <v>0</v>
      </c>
      <c r="M434" s="54">
        <f t="shared" si="68"/>
        <v>0</v>
      </c>
      <c r="N434" s="54">
        <f t="shared" si="69"/>
        <v>0</v>
      </c>
      <c r="O434" s="54">
        <v>0</v>
      </c>
      <c r="P434" s="56"/>
    </row>
    <row r="435" spans="1:16" s="68" customFormat="1" x14ac:dyDescent="0.2">
      <c r="A435" s="59">
        <f t="shared" si="72"/>
        <v>139</v>
      </c>
      <c r="B435" s="57" t="s">
        <v>818</v>
      </c>
      <c r="C435" s="57"/>
      <c r="D435" s="94"/>
      <c r="E435" s="100"/>
      <c r="F435" s="57">
        <f t="shared" si="66"/>
        <v>0</v>
      </c>
      <c r="G435" s="57"/>
      <c r="H435" s="57"/>
      <c r="I435" s="57"/>
      <c r="J435" s="57">
        <f t="shared" si="67"/>
        <v>0</v>
      </c>
      <c r="K435" s="95">
        <f t="shared" si="70"/>
        <v>0</v>
      </c>
      <c r="L435" s="54">
        <f t="shared" si="71"/>
        <v>0</v>
      </c>
      <c r="M435" s="54">
        <f t="shared" si="68"/>
        <v>0</v>
      </c>
      <c r="N435" s="54">
        <f t="shared" si="69"/>
        <v>0</v>
      </c>
      <c r="O435" s="54">
        <v>0</v>
      </c>
      <c r="P435" s="56"/>
    </row>
    <row r="436" spans="1:16" s="68" customFormat="1" x14ac:dyDescent="0.2">
      <c r="A436" s="59">
        <f t="shared" si="72"/>
        <v>140</v>
      </c>
      <c r="B436" s="57" t="s">
        <v>819</v>
      </c>
      <c r="C436" s="57"/>
      <c r="D436" s="94"/>
      <c r="E436" s="100"/>
      <c r="F436" s="57">
        <f t="shared" si="66"/>
        <v>0</v>
      </c>
      <c r="G436" s="57"/>
      <c r="H436" s="57"/>
      <c r="I436" s="57"/>
      <c r="J436" s="57">
        <f t="shared" si="67"/>
        <v>0</v>
      </c>
      <c r="K436" s="95">
        <f t="shared" si="70"/>
        <v>0</v>
      </c>
      <c r="L436" s="54">
        <f t="shared" si="71"/>
        <v>0</v>
      </c>
      <c r="M436" s="54">
        <f t="shared" si="68"/>
        <v>0</v>
      </c>
      <c r="N436" s="54">
        <f t="shared" si="69"/>
        <v>0</v>
      </c>
      <c r="O436" s="54">
        <v>0</v>
      </c>
      <c r="P436" s="56"/>
    </row>
    <row r="437" spans="1:16" s="68" customFormat="1" x14ac:dyDescent="0.2">
      <c r="A437" s="59">
        <f t="shared" si="72"/>
        <v>141</v>
      </c>
      <c r="B437" s="57" t="s">
        <v>820</v>
      </c>
      <c r="C437" s="57"/>
      <c r="D437" s="94"/>
      <c r="E437" s="100"/>
      <c r="F437" s="57">
        <f t="shared" si="66"/>
        <v>0</v>
      </c>
      <c r="G437" s="57"/>
      <c r="H437" s="57"/>
      <c r="I437" s="57"/>
      <c r="J437" s="57">
        <f t="shared" si="67"/>
        <v>0</v>
      </c>
      <c r="K437" s="95">
        <f t="shared" si="70"/>
        <v>0</v>
      </c>
      <c r="L437" s="54">
        <f t="shared" si="71"/>
        <v>0</v>
      </c>
      <c r="M437" s="54">
        <f t="shared" si="68"/>
        <v>0</v>
      </c>
      <c r="N437" s="54">
        <f t="shared" si="69"/>
        <v>0</v>
      </c>
      <c r="O437" s="54">
        <v>0</v>
      </c>
      <c r="P437" s="56"/>
    </row>
    <row r="438" spans="1:16" s="68" customFormat="1" x14ac:dyDescent="0.2">
      <c r="A438" s="59">
        <f t="shared" si="72"/>
        <v>142</v>
      </c>
      <c r="B438" s="57" t="s">
        <v>821</v>
      </c>
      <c r="C438" s="57"/>
      <c r="D438" s="94"/>
      <c r="E438" s="100"/>
      <c r="F438" s="57">
        <f t="shared" si="66"/>
        <v>0</v>
      </c>
      <c r="G438" s="57"/>
      <c r="H438" s="57"/>
      <c r="I438" s="57"/>
      <c r="J438" s="57">
        <f t="shared" si="67"/>
        <v>0</v>
      </c>
      <c r="K438" s="95">
        <f t="shared" si="70"/>
        <v>0</v>
      </c>
      <c r="L438" s="54">
        <f t="shared" si="71"/>
        <v>0</v>
      </c>
      <c r="M438" s="54">
        <f t="shared" si="68"/>
        <v>0</v>
      </c>
      <c r="N438" s="54">
        <f t="shared" si="69"/>
        <v>0</v>
      </c>
      <c r="O438" s="54">
        <v>0</v>
      </c>
      <c r="P438" s="56"/>
    </row>
    <row r="439" spans="1:16" s="68" customFormat="1" x14ac:dyDescent="0.2">
      <c r="A439" s="59">
        <f t="shared" si="72"/>
        <v>143</v>
      </c>
      <c r="B439" s="57" t="s">
        <v>822</v>
      </c>
      <c r="C439" s="57"/>
      <c r="D439" s="94"/>
      <c r="E439" s="100"/>
      <c r="F439" s="57">
        <f t="shared" si="66"/>
        <v>0</v>
      </c>
      <c r="G439" s="57"/>
      <c r="H439" s="57"/>
      <c r="I439" s="57"/>
      <c r="J439" s="57">
        <f t="shared" si="67"/>
        <v>0</v>
      </c>
      <c r="K439" s="95">
        <f t="shared" si="70"/>
        <v>0</v>
      </c>
      <c r="L439" s="54">
        <f t="shared" si="71"/>
        <v>0</v>
      </c>
      <c r="M439" s="54">
        <f t="shared" si="68"/>
        <v>0</v>
      </c>
      <c r="N439" s="54">
        <f t="shared" si="69"/>
        <v>0</v>
      </c>
      <c r="O439" s="54">
        <v>0</v>
      </c>
      <c r="P439" s="56"/>
    </row>
    <row r="440" spans="1:16" s="68" customFormat="1" x14ac:dyDescent="0.2">
      <c r="A440" s="59">
        <f t="shared" si="72"/>
        <v>144</v>
      </c>
      <c r="B440" s="57" t="s">
        <v>823</v>
      </c>
      <c r="C440" s="57"/>
      <c r="D440" s="94"/>
      <c r="E440" s="100"/>
      <c r="F440" s="57">
        <f t="shared" si="66"/>
        <v>0</v>
      </c>
      <c r="G440" s="57"/>
      <c r="H440" s="57"/>
      <c r="I440" s="57"/>
      <c r="J440" s="57">
        <f t="shared" si="67"/>
        <v>0</v>
      </c>
      <c r="K440" s="95">
        <f t="shared" si="70"/>
        <v>0</v>
      </c>
      <c r="L440" s="54">
        <f t="shared" si="71"/>
        <v>0</v>
      </c>
      <c r="M440" s="54">
        <f t="shared" si="68"/>
        <v>0</v>
      </c>
      <c r="N440" s="54">
        <f t="shared" si="69"/>
        <v>0</v>
      </c>
      <c r="O440" s="54">
        <v>0</v>
      </c>
      <c r="P440" s="56"/>
    </row>
    <row r="441" spans="1:16" s="68" customFormat="1" x14ac:dyDescent="0.2">
      <c r="A441" s="59">
        <f t="shared" si="72"/>
        <v>145</v>
      </c>
      <c r="B441" s="57" t="s">
        <v>824</v>
      </c>
      <c r="C441" s="57"/>
      <c r="D441" s="94"/>
      <c r="E441" s="100"/>
      <c r="F441" s="57">
        <f t="shared" si="66"/>
        <v>0</v>
      </c>
      <c r="G441" s="57"/>
      <c r="H441" s="57"/>
      <c r="I441" s="57"/>
      <c r="J441" s="57">
        <f t="shared" si="67"/>
        <v>0</v>
      </c>
      <c r="K441" s="95">
        <f t="shared" si="70"/>
        <v>0</v>
      </c>
      <c r="L441" s="54">
        <f t="shared" si="71"/>
        <v>0</v>
      </c>
      <c r="M441" s="54">
        <f t="shared" si="68"/>
        <v>0</v>
      </c>
      <c r="N441" s="54">
        <f t="shared" si="69"/>
        <v>0</v>
      </c>
      <c r="O441" s="54">
        <v>0</v>
      </c>
      <c r="P441" s="56"/>
    </row>
    <row r="442" spans="1:16" s="68" customFormat="1" x14ac:dyDescent="0.2">
      <c r="A442" s="59">
        <f t="shared" si="72"/>
        <v>146</v>
      </c>
      <c r="B442" s="57" t="s">
        <v>825</v>
      </c>
      <c r="C442" s="57"/>
      <c r="D442" s="94"/>
      <c r="E442" s="100"/>
      <c r="F442" s="57">
        <f t="shared" si="66"/>
        <v>0</v>
      </c>
      <c r="G442" s="57"/>
      <c r="H442" s="57"/>
      <c r="I442" s="57"/>
      <c r="J442" s="57">
        <f t="shared" si="67"/>
        <v>0</v>
      </c>
      <c r="K442" s="95">
        <f t="shared" si="70"/>
        <v>0</v>
      </c>
      <c r="L442" s="54">
        <f t="shared" si="71"/>
        <v>0</v>
      </c>
      <c r="M442" s="54">
        <f t="shared" si="68"/>
        <v>0</v>
      </c>
      <c r="N442" s="54">
        <f t="shared" si="69"/>
        <v>0</v>
      </c>
      <c r="O442" s="54">
        <v>0</v>
      </c>
      <c r="P442" s="56"/>
    </row>
    <row r="443" spans="1:16" s="68" customFormat="1" x14ac:dyDescent="0.2">
      <c r="A443" s="59">
        <f t="shared" si="72"/>
        <v>147</v>
      </c>
      <c r="B443" s="57" t="s">
        <v>826</v>
      </c>
      <c r="C443" s="57"/>
      <c r="D443" s="94"/>
      <c r="E443" s="100"/>
      <c r="F443" s="57">
        <f t="shared" si="66"/>
        <v>0</v>
      </c>
      <c r="G443" s="57"/>
      <c r="H443" s="57"/>
      <c r="I443" s="57"/>
      <c r="J443" s="57">
        <f t="shared" si="67"/>
        <v>0</v>
      </c>
      <c r="K443" s="95">
        <f t="shared" si="70"/>
        <v>0</v>
      </c>
      <c r="L443" s="54">
        <f t="shared" si="71"/>
        <v>0</v>
      </c>
      <c r="M443" s="54">
        <f t="shared" si="68"/>
        <v>0</v>
      </c>
      <c r="N443" s="54">
        <f t="shared" si="69"/>
        <v>0</v>
      </c>
      <c r="O443" s="54">
        <v>0</v>
      </c>
      <c r="P443" s="56"/>
    </row>
    <row r="444" spans="1:16" s="68" customFormat="1" x14ac:dyDescent="0.2">
      <c r="A444" s="59">
        <f t="shared" si="72"/>
        <v>148</v>
      </c>
      <c r="B444" s="57" t="s">
        <v>827</v>
      </c>
      <c r="C444" s="57"/>
      <c r="D444" s="94"/>
      <c r="E444" s="100"/>
      <c r="F444" s="57">
        <f t="shared" si="66"/>
        <v>0</v>
      </c>
      <c r="G444" s="57"/>
      <c r="H444" s="57"/>
      <c r="I444" s="57"/>
      <c r="J444" s="57">
        <f t="shared" si="67"/>
        <v>0</v>
      </c>
      <c r="K444" s="95">
        <f t="shared" si="70"/>
        <v>0</v>
      </c>
      <c r="L444" s="54">
        <f t="shared" si="71"/>
        <v>0</v>
      </c>
      <c r="M444" s="54">
        <f t="shared" si="68"/>
        <v>0</v>
      </c>
      <c r="N444" s="54">
        <f t="shared" si="69"/>
        <v>0</v>
      </c>
      <c r="O444" s="54">
        <v>0</v>
      </c>
      <c r="P444" s="56"/>
    </row>
    <row r="445" spans="1:16" s="68" customFormat="1" x14ac:dyDescent="0.2">
      <c r="A445" s="59">
        <f t="shared" si="72"/>
        <v>149</v>
      </c>
      <c r="B445" s="57" t="s">
        <v>828</v>
      </c>
      <c r="C445" s="57"/>
      <c r="D445" s="94"/>
      <c r="E445" s="100"/>
      <c r="F445" s="57">
        <f t="shared" si="66"/>
        <v>0</v>
      </c>
      <c r="G445" s="57"/>
      <c r="H445" s="57"/>
      <c r="I445" s="57"/>
      <c r="J445" s="57">
        <f t="shared" si="67"/>
        <v>0</v>
      </c>
      <c r="K445" s="95">
        <f t="shared" si="70"/>
        <v>0</v>
      </c>
      <c r="L445" s="54">
        <f t="shared" si="71"/>
        <v>0</v>
      </c>
      <c r="M445" s="54">
        <f t="shared" si="68"/>
        <v>0</v>
      </c>
      <c r="N445" s="54">
        <f t="shared" si="69"/>
        <v>0</v>
      </c>
      <c r="O445" s="54">
        <v>0</v>
      </c>
      <c r="P445" s="56"/>
    </row>
    <row r="446" spans="1:16" s="68" customFormat="1" x14ac:dyDescent="0.2">
      <c r="A446" s="59">
        <f t="shared" si="72"/>
        <v>150</v>
      </c>
      <c r="B446" s="57" t="s">
        <v>805</v>
      </c>
      <c r="C446" s="57"/>
      <c r="D446" s="94"/>
      <c r="E446" s="100"/>
      <c r="F446" s="57"/>
      <c r="G446" s="57"/>
      <c r="H446" s="57"/>
      <c r="I446" s="57"/>
      <c r="J446" s="57"/>
      <c r="K446" s="95">
        <f t="shared" si="70"/>
        <v>0</v>
      </c>
      <c r="L446" s="54">
        <f t="shared" si="71"/>
        <v>0</v>
      </c>
      <c r="M446" s="54">
        <f t="shared" si="68"/>
        <v>0</v>
      </c>
      <c r="N446" s="54">
        <f t="shared" si="69"/>
        <v>0</v>
      </c>
      <c r="O446" s="54">
        <v>0</v>
      </c>
      <c r="P446" s="56"/>
    </row>
    <row r="447" spans="1:16" s="68" customFormat="1" x14ac:dyDescent="0.2">
      <c r="A447" s="59">
        <f t="shared" si="72"/>
        <v>151</v>
      </c>
      <c r="B447" s="57" t="s">
        <v>806</v>
      </c>
      <c r="C447" s="57"/>
      <c r="D447" s="94"/>
      <c r="E447" s="100"/>
      <c r="F447" s="57"/>
      <c r="G447" s="57"/>
      <c r="H447" s="57"/>
      <c r="I447" s="57"/>
      <c r="J447" s="57"/>
      <c r="K447" s="95">
        <f t="shared" si="70"/>
        <v>0</v>
      </c>
      <c r="L447" s="54">
        <f t="shared" si="71"/>
        <v>0</v>
      </c>
      <c r="M447" s="54">
        <f t="shared" si="68"/>
        <v>0</v>
      </c>
      <c r="N447" s="54">
        <f t="shared" si="69"/>
        <v>0</v>
      </c>
      <c r="O447" s="54">
        <v>0</v>
      </c>
      <c r="P447" s="56"/>
    </row>
    <row r="448" spans="1:16" s="68" customFormat="1" x14ac:dyDescent="0.2">
      <c r="A448" s="59">
        <f t="shared" si="72"/>
        <v>152</v>
      </c>
      <c r="B448" s="57" t="s">
        <v>807</v>
      </c>
      <c r="C448" s="57"/>
      <c r="D448" s="94"/>
      <c r="E448" s="100"/>
      <c r="F448" s="57"/>
      <c r="G448" s="57"/>
      <c r="H448" s="57"/>
      <c r="I448" s="57"/>
      <c r="J448" s="57"/>
      <c r="K448" s="95">
        <f t="shared" si="70"/>
        <v>0</v>
      </c>
      <c r="L448" s="54">
        <f t="shared" si="71"/>
        <v>0</v>
      </c>
      <c r="M448" s="54">
        <f t="shared" si="68"/>
        <v>0</v>
      </c>
      <c r="N448" s="54">
        <f t="shared" si="69"/>
        <v>0</v>
      </c>
      <c r="O448" s="54">
        <v>0</v>
      </c>
      <c r="P448" s="56"/>
    </row>
    <row r="449" spans="1:17" s="68" customFormat="1" x14ac:dyDescent="0.2">
      <c r="A449" s="59">
        <f t="shared" si="72"/>
        <v>153</v>
      </c>
      <c r="B449" s="57" t="s">
        <v>808</v>
      </c>
      <c r="C449" s="218"/>
      <c r="D449" s="94"/>
      <c r="E449" s="100"/>
      <c r="F449" s="57"/>
      <c r="G449" s="57"/>
      <c r="H449" s="57"/>
      <c r="I449" s="57"/>
      <c r="J449" s="57"/>
      <c r="K449" s="95">
        <f t="shared" si="70"/>
        <v>0</v>
      </c>
      <c r="L449" s="54">
        <f t="shared" si="71"/>
        <v>0</v>
      </c>
      <c r="M449" s="54">
        <f t="shared" si="68"/>
        <v>0</v>
      </c>
      <c r="N449" s="54">
        <f t="shared" si="69"/>
        <v>0</v>
      </c>
      <c r="O449" s="54">
        <v>0</v>
      </c>
      <c r="P449" s="56"/>
    </row>
    <row r="450" spans="1:17" s="68" customFormat="1" x14ac:dyDescent="0.2">
      <c r="A450" s="59">
        <f t="shared" si="72"/>
        <v>154</v>
      </c>
      <c r="B450" s="57" t="s">
        <v>808</v>
      </c>
      <c r="C450" s="218"/>
      <c r="D450" s="94"/>
      <c r="E450" s="100"/>
      <c r="F450" s="57"/>
      <c r="G450" s="57"/>
      <c r="H450" s="57"/>
      <c r="I450" s="57"/>
      <c r="J450" s="57"/>
      <c r="K450" s="95">
        <f t="shared" si="70"/>
        <v>0</v>
      </c>
      <c r="L450" s="54">
        <f t="shared" si="71"/>
        <v>0</v>
      </c>
      <c r="M450" s="54">
        <f t="shared" si="68"/>
        <v>0</v>
      </c>
      <c r="N450" s="54">
        <f t="shared" si="69"/>
        <v>0</v>
      </c>
      <c r="O450" s="54">
        <v>0</v>
      </c>
      <c r="P450" s="56"/>
    </row>
    <row r="451" spans="1:17" s="68" customFormat="1" x14ac:dyDescent="0.2">
      <c r="A451" s="59">
        <f t="shared" si="72"/>
        <v>155</v>
      </c>
      <c r="B451" s="57" t="s">
        <v>809</v>
      </c>
      <c r="C451" s="218"/>
      <c r="D451" s="94"/>
      <c r="E451" s="100"/>
      <c r="F451" s="57"/>
      <c r="G451" s="57"/>
      <c r="H451" s="57"/>
      <c r="I451" s="57"/>
      <c r="J451" s="57"/>
      <c r="K451" s="95">
        <f t="shared" si="70"/>
        <v>0</v>
      </c>
      <c r="L451" s="54">
        <f t="shared" si="71"/>
        <v>0</v>
      </c>
      <c r="M451" s="54">
        <f t="shared" si="68"/>
        <v>0</v>
      </c>
      <c r="N451" s="54">
        <f t="shared" si="69"/>
        <v>0</v>
      </c>
      <c r="O451" s="54">
        <v>0</v>
      </c>
      <c r="P451" s="56"/>
    </row>
    <row r="452" spans="1:17" s="68" customFormat="1" x14ac:dyDescent="0.2">
      <c r="A452" s="59">
        <f t="shared" si="72"/>
        <v>156</v>
      </c>
      <c r="B452" s="57" t="s">
        <v>810</v>
      </c>
      <c r="C452" s="218"/>
      <c r="D452" s="94"/>
      <c r="E452" s="100"/>
      <c r="F452" s="57"/>
      <c r="G452" s="57"/>
      <c r="H452" s="57"/>
      <c r="I452" s="57"/>
      <c r="J452" s="57"/>
      <c r="K452" s="95">
        <f t="shared" si="70"/>
        <v>0</v>
      </c>
      <c r="L452" s="54">
        <f t="shared" si="71"/>
        <v>0</v>
      </c>
      <c r="M452" s="54">
        <f t="shared" si="68"/>
        <v>0</v>
      </c>
      <c r="N452" s="54">
        <f t="shared" si="69"/>
        <v>0</v>
      </c>
      <c r="O452" s="54">
        <v>0</v>
      </c>
      <c r="P452" s="56"/>
    </row>
    <row r="453" spans="1:17" s="68" customFormat="1" x14ac:dyDescent="0.2">
      <c r="A453" s="59">
        <f t="shared" si="72"/>
        <v>157</v>
      </c>
      <c r="B453" s="57" t="s">
        <v>57</v>
      </c>
      <c r="C453" s="218">
        <v>4560.1000000000004</v>
      </c>
      <c r="D453" s="94">
        <v>149.19999999999999</v>
      </c>
      <c r="E453" s="100"/>
      <c r="F453" s="57">
        <f t="shared" si="66"/>
        <v>4709.3</v>
      </c>
      <c r="G453" s="57">
        <v>148</v>
      </c>
      <c r="H453" s="57">
        <v>3</v>
      </c>
      <c r="I453" s="57"/>
      <c r="J453" s="57">
        <f t="shared" si="67"/>
        <v>151</v>
      </c>
      <c r="K453" s="95">
        <f t="shared" si="70"/>
        <v>3.0904025260282072E-2</v>
      </c>
      <c r="L453" s="54">
        <f t="shared" si="71"/>
        <v>113.72681295783802</v>
      </c>
      <c r="M453" s="54">
        <f t="shared" si="68"/>
        <v>25.019898850724363</v>
      </c>
      <c r="N453" s="54">
        <f t="shared" si="69"/>
        <v>51.404519456942786</v>
      </c>
      <c r="O453" s="54">
        <v>56.594811257937039</v>
      </c>
      <c r="P453" s="56">
        <f t="shared" ref="P453:P473" si="73">(L453+M453+N453+O453)/F453</f>
        <v>5.2395481817561464E-2</v>
      </c>
      <c r="Q453" s="68" t="e">
        <f>F320+F327+F339+F345+F346+F356+F357+F358+F359+F375+F376+F378+F379+F380+#REF!+#REF!+#REF!+F396+F397+F409+F410+F411+F412+F415+F416+F417+F424+F425+F426+F428+F453</f>
        <v>#REF!</v>
      </c>
    </row>
    <row r="454" spans="1:17" s="68" customFormat="1" x14ac:dyDescent="0.2">
      <c r="A454" s="59">
        <f t="shared" si="72"/>
        <v>158</v>
      </c>
      <c r="B454" s="57" t="s">
        <v>2496</v>
      </c>
      <c r="C454" s="57">
        <v>545.4</v>
      </c>
      <c r="D454" s="94"/>
      <c r="E454" s="240"/>
      <c r="F454" s="57">
        <f>C454+D454+E454</f>
        <v>545.4</v>
      </c>
      <c r="G454" s="57">
        <v>9</v>
      </c>
      <c r="H454" s="57"/>
      <c r="I454" s="57"/>
      <c r="J454" s="57">
        <f>G454+H454+I454</f>
        <v>9</v>
      </c>
      <c r="K454" s="95">
        <f t="shared" si="70"/>
        <v>3.5790999462675644E-3</v>
      </c>
      <c r="L454" s="54">
        <f t="shared" si="71"/>
        <v>13.171087802264637</v>
      </c>
      <c r="M454" s="54">
        <f>L454*0.22</f>
        <v>2.8976393164982199</v>
      </c>
      <c r="N454" s="54">
        <f t="shared" si="69"/>
        <v>5.9533316866236161</v>
      </c>
      <c r="O454" s="54">
        <v>6.5544369779115499</v>
      </c>
      <c r="P454" s="56">
        <f t="shared" si="73"/>
        <v>5.2395481817561471E-2</v>
      </c>
    </row>
    <row r="455" spans="1:17" s="68" customFormat="1" x14ac:dyDescent="0.2">
      <c r="A455" s="59">
        <f t="shared" si="72"/>
        <v>159</v>
      </c>
      <c r="B455" s="57" t="s">
        <v>2542</v>
      </c>
      <c r="C455" s="102">
        <v>8680.2999999999993</v>
      </c>
      <c r="D455" s="84">
        <v>15.2</v>
      </c>
      <c r="E455" s="84">
        <v>458.1</v>
      </c>
      <c r="F455" s="84">
        <f>C455+D455+E455</f>
        <v>9153.6</v>
      </c>
      <c r="G455" s="102">
        <v>135</v>
      </c>
      <c r="H455" s="84">
        <v>1</v>
      </c>
      <c r="I455" s="84">
        <v>2</v>
      </c>
      <c r="J455" s="57">
        <f t="shared" ref="J455:J472" si="74">G455+H455+I455</f>
        <v>138</v>
      </c>
      <c r="K455" s="95">
        <f t="shared" si="70"/>
        <v>6.0069030561339894E-2</v>
      </c>
      <c r="L455" s="54">
        <f t="shared" si="71"/>
        <v>221.05403246573081</v>
      </c>
      <c r="M455" s="54">
        <f t="shared" ref="M455:M472" si="75">L455*0.22</f>
        <v>48.631887142460776</v>
      </c>
      <c r="N455" s="54">
        <f t="shared" si="69"/>
        <v>99.916422674510329</v>
      </c>
      <c r="O455" s="54">
        <v>110.00494008252873</v>
      </c>
      <c r="P455" s="56">
        <f t="shared" si="73"/>
        <v>5.2395481817561464E-2</v>
      </c>
    </row>
    <row r="456" spans="1:17" s="68" customFormat="1" x14ac:dyDescent="0.2">
      <c r="A456" s="59">
        <f t="shared" si="72"/>
        <v>160</v>
      </c>
      <c r="B456" s="57" t="s">
        <v>2543</v>
      </c>
      <c r="C456" s="102">
        <v>6441.7</v>
      </c>
      <c r="D456" s="84"/>
      <c r="E456" s="84">
        <v>321.39999999999998</v>
      </c>
      <c r="F456" s="84">
        <f>C456+D456+E456</f>
        <v>6763.0999999999995</v>
      </c>
      <c r="G456" s="102">
        <v>92</v>
      </c>
      <c r="H456" s="84"/>
      <c r="I456" s="84">
        <v>1</v>
      </c>
      <c r="J456" s="57">
        <f t="shared" si="74"/>
        <v>93</v>
      </c>
      <c r="K456" s="95">
        <f t="shared" si="70"/>
        <v>4.438175806124342E-2</v>
      </c>
      <c r="L456" s="54">
        <f t="shared" si="71"/>
        <v>163.32486966537579</v>
      </c>
      <c r="M456" s="54">
        <f t="shared" si="75"/>
        <v>35.93147132638267</v>
      </c>
      <c r="N456" s="54">
        <f t="shared" si="69"/>
        <v>73.822841088749854</v>
      </c>
      <c r="O456" s="54">
        <v>81.27670099984158</v>
      </c>
      <c r="P456" s="56">
        <f t="shared" si="73"/>
        <v>5.2395481817561464E-2</v>
      </c>
    </row>
    <row r="457" spans="1:17" s="68" customFormat="1" x14ac:dyDescent="0.2">
      <c r="A457" s="59">
        <f t="shared" si="72"/>
        <v>161</v>
      </c>
      <c r="B457" s="57" t="s">
        <v>2499</v>
      </c>
      <c r="C457" s="102">
        <v>902.8</v>
      </c>
      <c r="D457" s="84"/>
      <c r="E457" s="84"/>
      <c r="F457" s="84">
        <f>C457+D457+E457</f>
        <v>902.8</v>
      </c>
      <c r="G457" s="102">
        <v>17</v>
      </c>
      <c r="H457" s="84"/>
      <c r="I457" s="84"/>
      <c r="J457" s="57">
        <f t="shared" si="74"/>
        <v>17</v>
      </c>
      <c r="K457" s="95">
        <f t="shared" si="70"/>
        <v>5.9244800724062288E-3</v>
      </c>
      <c r="L457" s="54">
        <f t="shared" si="71"/>
        <v>21.802086666454922</v>
      </c>
      <c r="M457" s="54">
        <f t="shared" si="75"/>
        <v>4.7964590666200833</v>
      </c>
      <c r="N457" s="54">
        <f t="shared" ref="N457:N472" si="76">L457*0.452</f>
        <v>9.8545431732376247</v>
      </c>
      <c r="O457" s="54">
        <v>10.849552078581862</v>
      </c>
      <c r="P457" s="56">
        <f t="shared" si="73"/>
        <v>5.2395481817561471E-2</v>
      </c>
    </row>
    <row r="458" spans="1:17" s="68" customFormat="1" x14ac:dyDescent="0.2">
      <c r="A458" s="59">
        <f t="shared" si="72"/>
        <v>162</v>
      </c>
      <c r="B458" s="57" t="s">
        <v>2500</v>
      </c>
      <c r="C458" s="102">
        <v>990.15</v>
      </c>
      <c r="D458" s="84"/>
      <c r="E458" s="84"/>
      <c r="F458" s="84">
        <f>C458+D458+E458</f>
        <v>990.15</v>
      </c>
      <c r="G458" s="102">
        <v>15</v>
      </c>
      <c r="H458" s="84"/>
      <c r="I458" s="84"/>
      <c r="J458" s="57">
        <f t="shared" si="74"/>
        <v>15</v>
      </c>
      <c r="K458" s="95">
        <f t="shared" si="70"/>
        <v>6.4977004250033532E-3</v>
      </c>
      <c r="L458" s="54">
        <f t="shared" si="71"/>
        <v>23.911537564012338</v>
      </c>
      <c r="M458" s="54">
        <f t="shared" si="75"/>
        <v>5.2605382640827143</v>
      </c>
      <c r="N458" s="54">
        <f t="shared" si="76"/>
        <v>10.808014978933578</v>
      </c>
      <c r="O458" s="54">
        <v>11.899295514629852</v>
      </c>
      <c r="P458" s="56">
        <f t="shared" si="73"/>
        <v>5.2395481817561471E-2</v>
      </c>
    </row>
    <row r="459" spans="1:17" s="68" customFormat="1" x14ac:dyDescent="0.2">
      <c r="A459" s="59">
        <f t="shared" si="72"/>
        <v>163</v>
      </c>
      <c r="B459" s="57" t="s">
        <v>2501</v>
      </c>
      <c r="C459" s="102">
        <v>3450.4</v>
      </c>
      <c r="D459" s="84">
        <v>452.4</v>
      </c>
      <c r="E459" s="84">
        <v>86.2</v>
      </c>
      <c r="F459" s="84">
        <f t="shared" ref="F459:F472" si="77">C459+D459+E459</f>
        <v>3989</v>
      </c>
      <c r="G459" s="102">
        <v>70</v>
      </c>
      <c r="H459" s="103">
        <v>1</v>
      </c>
      <c r="I459" s="86">
        <v>1</v>
      </c>
      <c r="J459" s="57">
        <f t="shared" si="74"/>
        <v>72</v>
      </c>
      <c r="K459" s="95">
        <f t="shared" si="70"/>
        <v>2.6177172140926502E-2</v>
      </c>
      <c r="L459" s="54">
        <f t="shared" si="71"/>
        <v>96.331993478609533</v>
      </c>
      <c r="M459" s="54">
        <f t="shared" si="75"/>
        <v>21.193038565294099</v>
      </c>
      <c r="N459" s="54">
        <f t="shared" si="76"/>
        <v>43.542061052331512</v>
      </c>
      <c r="O459" s="54">
        <v>47.938483874017557</v>
      </c>
      <c r="P459" s="56">
        <f t="shared" si="73"/>
        <v>5.2395481817561464E-2</v>
      </c>
    </row>
    <row r="460" spans="1:17" s="68" customFormat="1" x14ac:dyDescent="0.2">
      <c r="A460" s="59">
        <f t="shared" si="72"/>
        <v>164</v>
      </c>
      <c r="B460" s="57" t="s">
        <v>2502</v>
      </c>
      <c r="C460" s="102">
        <v>3984.72</v>
      </c>
      <c r="D460" s="84"/>
      <c r="E460" s="84"/>
      <c r="F460" s="84">
        <f t="shared" si="77"/>
        <v>3984.72</v>
      </c>
      <c r="G460" s="102">
        <v>60</v>
      </c>
      <c r="H460" s="103"/>
      <c r="I460" s="86"/>
      <c r="J460" s="57">
        <f t="shared" si="74"/>
        <v>60</v>
      </c>
      <c r="K460" s="95">
        <f t="shared" si="70"/>
        <v>2.6149085328000164E-2</v>
      </c>
      <c r="L460" s="54">
        <f t="shared" si="71"/>
        <v>96.228634007040611</v>
      </c>
      <c r="M460" s="54">
        <f t="shared" si="75"/>
        <v>21.170299481548934</v>
      </c>
      <c r="N460" s="54">
        <f t="shared" si="76"/>
        <v>43.495342571182356</v>
      </c>
      <c r="O460" s="54">
        <v>47.887048248301632</v>
      </c>
      <c r="P460" s="56">
        <f t="shared" si="73"/>
        <v>5.2395481817561471E-2</v>
      </c>
    </row>
    <row r="461" spans="1:17" s="68" customFormat="1" x14ac:dyDescent="0.2">
      <c r="A461" s="59">
        <f t="shared" si="72"/>
        <v>165</v>
      </c>
      <c r="B461" s="57" t="s">
        <v>2503</v>
      </c>
      <c r="C461" s="102">
        <v>2376.3000000000002</v>
      </c>
      <c r="D461" s="84"/>
      <c r="E461" s="84">
        <v>236.9</v>
      </c>
      <c r="F461" s="84">
        <f t="shared" si="77"/>
        <v>2613.2000000000003</v>
      </c>
      <c r="G461" s="102">
        <v>40</v>
      </c>
      <c r="H461" s="103"/>
      <c r="I461" s="86">
        <v>1</v>
      </c>
      <c r="J461" s="57">
        <f t="shared" si="74"/>
        <v>41</v>
      </c>
      <c r="K461" s="95">
        <f t="shared" si="70"/>
        <v>1.7148705499791712E-2</v>
      </c>
      <c r="L461" s="54">
        <f t="shared" si="71"/>
        <v>63.107236239233501</v>
      </c>
      <c r="M461" s="54">
        <f t="shared" si="75"/>
        <v>13.88359197263137</v>
      </c>
      <c r="N461" s="54">
        <f t="shared" si="76"/>
        <v>28.524470780133544</v>
      </c>
      <c r="O461" s="54">
        <v>31.404574093653221</v>
      </c>
      <c r="P461" s="56">
        <f t="shared" si="73"/>
        <v>5.2395481817561464E-2</v>
      </c>
    </row>
    <row r="462" spans="1:17" s="68" customFormat="1" x14ac:dyDescent="0.2">
      <c r="A462" s="59">
        <f t="shared" si="72"/>
        <v>166</v>
      </c>
      <c r="B462" s="57" t="s">
        <v>2504</v>
      </c>
      <c r="C462" s="102">
        <v>3525</v>
      </c>
      <c r="D462" s="84"/>
      <c r="E462" s="84">
        <v>76.7</v>
      </c>
      <c r="F462" s="84">
        <f t="shared" si="77"/>
        <v>3601.7</v>
      </c>
      <c r="G462" s="102">
        <v>71</v>
      </c>
      <c r="H462" s="103"/>
      <c r="I462" s="86">
        <v>1</v>
      </c>
      <c r="J462" s="57">
        <f t="shared" si="74"/>
        <v>72</v>
      </c>
      <c r="K462" s="95">
        <f t="shared" si="70"/>
        <v>2.3635578064671592E-2</v>
      </c>
      <c r="L462" s="54">
        <f t="shared" si="71"/>
        <v>86.97892727799146</v>
      </c>
      <c r="M462" s="54">
        <f t="shared" si="75"/>
        <v>19.13536400115812</v>
      </c>
      <c r="N462" s="54">
        <f t="shared" si="76"/>
        <v>39.314475129652138</v>
      </c>
      <c r="O462" s="54">
        <v>43.284040453509405</v>
      </c>
      <c r="P462" s="56">
        <f t="shared" si="73"/>
        <v>5.2395481817561471E-2</v>
      </c>
    </row>
    <row r="463" spans="1:17" s="68" customFormat="1" x14ac:dyDescent="0.2">
      <c r="A463" s="59">
        <f t="shared" si="72"/>
        <v>167</v>
      </c>
      <c r="B463" s="57" t="s">
        <v>2505</v>
      </c>
      <c r="C463" s="102">
        <v>3660.2</v>
      </c>
      <c r="D463" s="84">
        <v>226.3</v>
      </c>
      <c r="E463" s="84">
        <v>73.8</v>
      </c>
      <c r="F463" s="84">
        <f t="shared" si="77"/>
        <v>3960.3</v>
      </c>
      <c r="G463" s="102">
        <v>73</v>
      </c>
      <c r="H463" s="86">
        <v>1</v>
      </c>
      <c r="I463" s="86">
        <v>1</v>
      </c>
      <c r="J463" s="57">
        <f t="shared" si="74"/>
        <v>75</v>
      </c>
      <c r="K463" s="95">
        <f t="shared" si="70"/>
        <v>2.5988832998172784E-2</v>
      </c>
      <c r="L463" s="54">
        <f t="shared" si="71"/>
        <v>95.638905433275852</v>
      </c>
      <c r="M463" s="54">
        <f t="shared" si="75"/>
        <v>21.040559195320686</v>
      </c>
      <c r="N463" s="54">
        <f t="shared" si="76"/>
        <v>43.228785255840684</v>
      </c>
      <c r="O463" s="54">
        <v>47.593576757651476</v>
      </c>
      <c r="P463" s="56">
        <f t="shared" si="73"/>
        <v>5.2395481817561471E-2</v>
      </c>
    </row>
    <row r="464" spans="1:17" s="68" customFormat="1" x14ac:dyDescent="0.2">
      <c r="A464" s="59">
        <f t="shared" si="72"/>
        <v>168</v>
      </c>
      <c r="B464" s="57" t="s">
        <v>2506</v>
      </c>
      <c r="C464" s="102">
        <v>3837.3</v>
      </c>
      <c r="D464" s="84">
        <v>43.9</v>
      </c>
      <c r="E464" s="84">
        <v>131.80000000000001</v>
      </c>
      <c r="F464" s="84">
        <f t="shared" si="77"/>
        <v>4013.0000000000005</v>
      </c>
      <c r="G464" s="102">
        <v>75</v>
      </c>
      <c r="H464" s="86">
        <v>1</v>
      </c>
      <c r="I464" s="86">
        <v>2</v>
      </c>
      <c r="J464" s="57">
        <f t="shared" si="74"/>
        <v>78</v>
      </c>
      <c r="K464" s="95">
        <f t="shared" si="70"/>
        <v>2.6334668288177005E-2</v>
      </c>
      <c r="L464" s="54">
        <f t="shared" si="71"/>
        <v>96.911579300491383</v>
      </c>
      <c r="M464" s="54">
        <f t="shared" si="75"/>
        <v>21.320547446108105</v>
      </c>
      <c r="N464" s="54">
        <f t="shared" si="76"/>
        <v>43.804033843822104</v>
      </c>
      <c r="O464" s="54">
        <v>48.226907943452609</v>
      </c>
      <c r="P464" s="56">
        <f t="shared" si="73"/>
        <v>5.2395481817561464E-2</v>
      </c>
    </row>
    <row r="465" spans="1:16" s="68" customFormat="1" x14ac:dyDescent="0.2">
      <c r="A465" s="59">
        <f t="shared" si="72"/>
        <v>169</v>
      </c>
      <c r="B465" s="57" t="s">
        <v>2507</v>
      </c>
      <c r="C465" s="102">
        <v>4482.6099999999997</v>
      </c>
      <c r="D465" s="84">
        <v>302.60000000000002</v>
      </c>
      <c r="E465" s="84"/>
      <c r="F465" s="84">
        <f t="shared" si="77"/>
        <v>4785.21</v>
      </c>
      <c r="G465" s="102">
        <v>65</v>
      </c>
      <c r="H465" s="86">
        <v>1</v>
      </c>
      <c r="I465" s="86"/>
      <c r="J465" s="57">
        <f t="shared" si="74"/>
        <v>66</v>
      </c>
      <c r="K465" s="95">
        <f t="shared" si="70"/>
        <v>3.1402172449356461E-2</v>
      </c>
      <c r="L465" s="54">
        <f t="shared" si="71"/>
        <v>115.55999461363177</v>
      </c>
      <c r="M465" s="54">
        <f t="shared" si="75"/>
        <v>25.42319881499899</v>
      </c>
      <c r="N465" s="54">
        <f t="shared" si="76"/>
        <v>52.23311756536156</v>
      </c>
      <c r="O465" s="54">
        <v>57.507072554220997</v>
      </c>
      <c r="P465" s="56">
        <f t="shared" si="73"/>
        <v>5.2395481817561471E-2</v>
      </c>
    </row>
    <row r="466" spans="1:16" s="68" customFormat="1" x14ac:dyDescent="0.2">
      <c r="A466" s="59">
        <f t="shared" si="72"/>
        <v>170</v>
      </c>
      <c r="B466" s="57" t="s">
        <v>2508</v>
      </c>
      <c r="C466" s="102">
        <v>3042.5</v>
      </c>
      <c r="D466" s="84"/>
      <c r="E466" s="84"/>
      <c r="F466" s="84">
        <f t="shared" si="77"/>
        <v>3042.5</v>
      </c>
      <c r="G466" s="102">
        <v>50</v>
      </c>
      <c r="H466" s="86"/>
      <c r="I466" s="86"/>
      <c r="J466" s="57">
        <f t="shared" si="74"/>
        <v>50</v>
      </c>
      <c r="K466" s="95">
        <f t="shared" si="70"/>
        <v>1.9965917833734994E-2</v>
      </c>
      <c r="L466" s="54">
        <f t="shared" si="71"/>
        <v>73.474577628144772</v>
      </c>
      <c r="M466" s="54">
        <f t="shared" si="75"/>
        <v>16.16440707819185</v>
      </c>
      <c r="N466" s="54">
        <f t="shared" si="76"/>
        <v>33.210509087921437</v>
      </c>
      <c r="O466" s="54">
        <v>36.563759635672703</v>
      </c>
      <c r="P466" s="56">
        <f t="shared" si="73"/>
        <v>5.2395481817561464E-2</v>
      </c>
    </row>
    <row r="467" spans="1:16" s="68" customFormat="1" x14ac:dyDescent="0.2">
      <c r="A467" s="59">
        <f t="shared" si="72"/>
        <v>171</v>
      </c>
      <c r="B467" s="57" t="s">
        <v>2509</v>
      </c>
      <c r="C467" s="102">
        <v>2913</v>
      </c>
      <c r="D467" s="84"/>
      <c r="E467" s="84"/>
      <c r="F467" s="84">
        <f t="shared" si="77"/>
        <v>2913</v>
      </c>
      <c r="G467" s="102">
        <v>48</v>
      </c>
      <c r="H467" s="86"/>
      <c r="I467" s="86"/>
      <c r="J467" s="57">
        <f t="shared" si="74"/>
        <v>48</v>
      </c>
      <c r="K467" s="95">
        <f t="shared" si="70"/>
        <v>1.9116094872529181E-2</v>
      </c>
      <c r="L467" s="54">
        <f t="shared" si="71"/>
        <v>70.34722913090738</v>
      </c>
      <c r="M467" s="54">
        <f t="shared" si="75"/>
        <v>15.476390408799624</v>
      </c>
      <c r="N467" s="54">
        <f t="shared" si="76"/>
        <v>31.796947567170136</v>
      </c>
      <c r="O467" s="54">
        <v>35.007471427679398</v>
      </c>
      <c r="P467" s="56">
        <f t="shared" si="73"/>
        <v>5.2395481817561464E-2</v>
      </c>
    </row>
    <row r="468" spans="1:16" s="68" customFormat="1" x14ac:dyDescent="0.2">
      <c r="A468" s="59">
        <f t="shared" si="72"/>
        <v>172</v>
      </c>
      <c r="B468" s="57" t="s">
        <v>2510</v>
      </c>
      <c r="C468" s="102">
        <v>4833.58</v>
      </c>
      <c r="D468" s="84"/>
      <c r="E468" s="84"/>
      <c r="F468" s="84">
        <f t="shared" si="77"/>
        <v>4833.58</v>
      </c>
      <c r="G468" s="102">
        <v>75</v>
      </c>
      <c r="H468" s="86"/>
      <c r="I468" s="86"/>
      <c r="J468" s="57">
        <f t="shared" si="74"/>
        <v>75</v>
      </c>
      <c r="K468" s="95">
        <f t="shared" si="70"/>
        <v>3.1719592809460899E-2</v>
      </c>
      <c r="L468" s="54">
        <f t="shared" si="71"/>
        <v>116.72810153881611</v>
      </c>
      <c r="M468" s="54">
        <f t="shared" si="75"/>
        <v>25.680182338539542</v>
      </c>
      <c r="N468" s="54">
        <f t="shared" si="76"/>
        <v>52.761101895544883</v>
      </c>
      <c r="O468" s="54">
        <v>58.088367230828219</v>
      </c>
      <c r="P468" s="56">
        <f t="shared" si="73"/>
        <v>5.2395481817561464E-2</v>
      </c>
    </row>
    <row r="469" spans="1:16" s="68" customFormat="1" x14ac:dyDescent="0.2">
      <c r="A469" s="59">
        <f t="shared" si="72"/>
        <v>173</v>
      </c>
      <c r="B469" s="57" t="s">
        <v>2511</v>
      </c>
      <c r="C469" s="102">
        <v>3770.3</v>
      </c>
      <c r="D469" s="84">
        <v>400.8</v>
      </c>
      <c r="E469" s="84"/>
      <c r="F469" s="84">
        <f t="shared" si="77"/>
        <v>4171.1000000000004</v>
      </c>
      <c r="G469" s="102">
        <v>34</v>
      </c>
      <c r="H469" s="86">
        <v>1</v>
      </c>
      <c r="I469" s="86"/>
      <c r="J469" s="57">
        <f t="shared" si="74"/>
        <v>35</v>
      </c>
      <c r="K469" s="95">
        <f t="shared" si="70"/>
        <v>2.7372174158189658E-2</v>
      </c>
      <c r="L469" s="54">
        <f t="shared" si="71"/>
        <v>100.72960090213795</v>
      </c>
      <c r="M469" s="54">
        <f t="shared" si="75"/>
        <v>22.160512198470347</v>
      </c>
      <c r="N469" s="54">
        <f t="shared" si="76"/>
        <v>45.529779607766351</v>
      </c>
      <c r="O469" s="54">
        <v>50.126901500856015</v>
      </c>
      <c r="P469" s="56">
        <f t="shared" si="73"/>
        <v>5.2395481817561464E-2</v>
      </c>
    </row>
    <row r="470" spans="1:16" s="68" customFormat="1" x14ac:dyDescent="0.2">
      <c r="A470" s="59">
        <f t="shared" si="72"/>
        <v>174</v>
      </c>
      <c r="B470" s="57" t="s">
        <v>2512</v>
      </c>
      <c r="C470" s="102">
        <v>4325.3999999999996</v>
      </c>
      <c r="D470" s="84"/>
      <c r="E470" s="84"/>
      <c r="F470" s="84">
        <f t="shared" si="77"/>
        <v>4325.3999999999996</v>
      </c>
      <c r="G470" s="102">
        <v>65</v>
      </c>
      <c r="H470" s="86"/>
      <c r="I470" s="86"/>
      <c r="J470" s="57">
        <f t="shared" si="74"/>
        <v>65</v>
      </c>
      <c r="K470" s="95">
        <f t="shared" si="70"/>
        <v>2.838474313822098E-2</v>
      </c>
      <c r="L470" s="54">
        <f t="shared" si="71"/>
        <v>104.45585474865321</v>
      </c>
      <c r="M470" s="54">
        <f t="shared" si="75"/>
        <v>22.980288044703705</v>
      </c>
      <c r="N470" s="54">
        <f t="shared" si="76"/>
        <v>47.21404634639125</v>
      </c>
      <c r="O470" s="54">
        <v>51.981227913932194</v>
      </c>
      <c r="P470" s="56">
        <f t="shared" si="73"/>
        <v>5.2395481817561471E-2</v>
      </c>
    </row>
    <row r="471" spans="1:16" s="68" customFormat="1" x14ac:dyDescent="0.2">
      <c r="A471" s="59">
        <f t="shared" si="72"/>
        <v>175</v>
      </c>
      <c r="B471" s="57" t="s">
        <v>2513</v>
      </c>
      <c r="C471" s="102">
        <v>1852.22</v>
      </c>
      <c r="D471" s="84"/>
      <c r="E471" s="84">
        <v>465.7</v>
      </c>
      <c r="F471" s="84">
        <f t="shared" si="77"/>
        <v>2317.92</v>
      </c>
      <c r="G471" s="102">
        <v>32</v>
      </c>
      <c r="H471" s="86"/>
      <c r="I471" s="86">
        <v>1</v>
      </c>
      <c r="J471" s="57">
        <f t="shared" si="74"/>
        <v>33</v>
      </c>
      <c r="K471" s="95">
        <f t="shared" si="70"/>
        <v>1.5210977901453086E-2</v>
      </c>
      <c r="L471" s="54">
        <f t="shared" si="71"/>
        <v>55.976398677347355</v>
      </c>
      <c r="M471" s="54">
        <f t="shared" si="75"/>
        <v>12.314807709016419</v>
      </c>
      <c r="N471" s="54">
        <f t="shared" si="76"/>
        <v>25.301332202161007</v>
      </c>
      <c r="O471" s="54">
        <v>27.855996626037296</v>
      </c>
      <c r="P471" s="56">
        <f t="shared" si="73"/>
        <v>5.2395481817561464E-2</v>
      </c>
    </row>
    <row r="472" spans="1:16" s="68" customFormat="1" x14ac:dyDescent="0.2">
      <c r="A472" s="59">
        <f t="shared" si="72"/>
        <v>176</v>
      </c>
      <c r="B472" s="57" t="s">
        <v>2514</v>
      </c>
      <c r="C472" s="102">
        <v>3870.3</v>
      </c>
      <c r="D472" s="84"/>
      <c r="E472" s="84">
        <v>176.2</v>
      </c>
      <c r="F472" s="84">
        <f t="shared" si="77"/>
        <v>4046.5</v>
      </c>
      <c r="G472" s="102">
        <v>58</v>
      </c>
      <c r="H472" s="86"/>
      <c r="I472" s="86">
        <v>1</v>
      </c>
      <c r="J472" s="57">
        <f t="shared" si="74"/>
        <v>59</v>
      </c>
      <c r="K472" s="95">
        <f t="shared" si="70"/>
        <v>2.6554506660380821E-2</v>
      </c>
      <c r="L472" s="54">
        <f t="shared" si="71"/>
        <v>97.720584510201419</v>
      </c>
      <c r="M472" s="54">
        <f t="shared" si="75"/>
        <v>21.498528592244313</v>
      </c>
      <c r="N472" s="54">
        <f t="shared" si="76"/>
        <v>44.169704198611043</v>
      </c>
      <c r="O472" s="54">
        <v>48.629499873705697</v>
      </c>
      <c r="P472" s="56">
        <f t="shared" si="73"/>
        <v>5.2395481817561464E-2</v>
      </c>
    </row>
    <row r="473" spans="1:16" s="50" customFormat="1" ht="19.5" customHeight="1" x14ac:dyDescent="0.25">
      <c r="A473" s="137" t="s">
        <v>541</v>
      </c>
      <c r="B473" s="33" t="s">
        <v>2181</v>
      </c>
      <c r="C473" s="305">
        <f>SUM(C297:C472)</f>
        <v>145695.77999999997</v>
      </c>
      <c r="D473" s="305">
        <f t="shared" ref="D473:O473" si="78">SUM(D297:D472)</f>
        <v>2246.4000000000005</v>
      </c>
      <c r="E473" s="305">
        <f t="shared" si="78"/>
        <v>4442.5</v>
      </c>
      <c r="F473" s="305">
        <f t="shared" si="78"/>
        <v>152384.68</v>
      </c>
      <c r="G473" s="305">
        <f t="shared" si="78"/>
        <v>2812</v>
      </c>
      <c r="H473" s="305">
        <f t="shared" si="78"/>
        <v>12</v>
      </c>
      <c r="I473" s="305">
        <f t="shared" si="78"/>
        <v>25</v>
      </c>
      <c r="J473" s="305">
        <f t="shared" si="78"/>
        <v>2849</v>
      </c>
      <c r="K473" s="305">
        <f t="shared" si="78"/>
        <v>1.0000000000000002</v>
      </c>
      <c r="L473" s="305">
        <f t="shared" si="78"/>
        <v>3679.9999999999986</v>
      </c>
      <c r="M473" s="305">
        <f t="shared" si="78"/>
        <v>809.5999999999998</v>
      </c>
      <c r="N473" s="305">
        <f t="shared" si="78"/>
        <v>1663.36</v>
      </c>
      <c r="O473" s="305">
        <f t="shared" si="78"/>
        <v>1831.3087302149222</v>
      </c>
      <c r="P473" s="52">
        <f t="shared" si="73"/>
        <v>5.2395481817561457E-2</v>
      </c>
    </row>
    <row r="474" spans="1:16" s="68" customFormat="1" x14ac:dyDescent="0.2">
      <c r="A474" s="356" t="s">
        <v>1974</v>
      </c>
      <c r="B474" s="356"/>
      <c r="C474" s="356"/>
      <c r="D474" s="356"/>
      <c r="E474" s="356"/>
      <c r="F474" s="356"/>
      <c r="G474" s="356"/>
      <c r="H474" s="356"/>
      <c r="I474" s="356"/>
      <c r="J474" s="356"/>
      <c r="K474" s="356"/>
      <c r="L474" s="356"/>
      <c r="M474" s="356"/>
      <c r="N474" s="356"/>
      <c r="O474" s="356"/>
      <c r="P474" s="356"/>
    </row>
    <row r="475" spans="1:16" s="68" customFormat="1" x14ac:dyDescent="0.2">
      <c r="A475" s="105">
        <v>1</v>
      </c>
      <c r="B475" s="57" t="s">
        <v>1082</v>
      </c>
      <c r="C475" s="40"/>
      <c r="D475" s="40"/>
      <c r="E475" s="40"/>
      <c r="F475" s="57">
        <f>C475+D475+E475</f>
        <v>0</v>
      </c>
      <c r="G475" s="59"/>
      <c r="H475" s="59"/>
      <c r="I475" s="59"/>
      <c r="J475" s="57">
        <f>G475+H475+I475</f>
        <v>0</v>
      </c>
      <c r="K475" s="95">
        <f>2/174993.55*F475</f>
        <v>0</v>
      </c>
      <c r="L475" s="56">
        <f>K475*3680</f>
        <v>0</v>
      </c>
      <c r="M475" s="54">
        <f t="shared" ref="M475:M534" si="79">L475*0.22</f>
        <v>0</v>
      </c>
      <c r="N475" s="54">
        <f>L475*0.5</f>
        <v>0</v>
      </c>
      <c r="O475" s="54">
        <v>0</v>
      </c>
      <c r="P475" s="89"/>
    </row>
    <row r="476" spans="1:16" s="68" customFormat="1" x14ac:dyDescent="0.2">
      <c r="A476" s="105">
        <v>2</v>
      </c>
      <c r="B476" s="38" t="s">
        <v>1083</v>
      </c>
      <c r="C476" s="40">
        <v>4141.22</v>
      </c>
      <c r="D476" s="40">
        <v>409.9</v>
      </c>
      <c r="E476" s="40">
        <v>53.5</v>
      </c>
      <c r="F476" s="57">
        <f t="shared" ref="F476:F535" si="80">C476+D476+E476</f>
        <v>4604.62</v>
      </c>
      <c r="G476" s="59">
        <v>68</v>
      </c>
      <c r="H476" s="59">
        <v>2</v>
      </c>
      <c r="I476" s="59">
        <v>1</v>
      </c>
      <c r="J476" s="57">
        <f t="shared" ref="J476:J535" si="81">G476+H476+I476</f>
        <v>71</v>
      </c>
      <c r="K476" s="95">
        <f t="shared" ref="K476:K539" si="82">2/174993.55*F476</f>
        <v>5.2626168221628744E-2</v>
      </c>
      <c r="L476" s="56">
        <f t="shared" ref="L476:L539" si="83">K476*3680</f>
        <v>193.66429905559377</v>
      </c>
      <c r="M476" s="54">
        <f t="shared" si="79"/>
        <v>42.606145792230627</v>
      </c>
      <c r="N476" s="54">
        <f t="shared" ref="N476:N539" si="84">L476*0.5</f>
        <v>96.832149527796886</v>
      </c>
      <c r="O476" s="54">
        <v>68.545618087719447</v>
      </c>
      <c r="P476" s="89">
        <f>(L476+M476+N476+O476)/F476</f>
        <v>8.7227222325260437E-2</v>
      </c>
    </row>
    <row r="477" spans="1:16" s="68" customFormat="1" x14ac:dyDescent="0.2">
      <c r="A477" s="105">
        <f t="shared" ref="A477:A538" si="85">A476+1</f>
        <v>3</v>
      </c>
      <c r="B477" s="57" t="s">
        <v>1084</v>
      </c>
      <c r="C477" s="40"/>
      <c r="D477" s="40"/>
      <c r="E477" s="40"/>
      <c r="F477" s="57">
        <f t="shared" si="80"/>
        <v>0</v>
      </c>
      <c r="G477" s="59"/>
      <c r="H477" s="59"/>
      <c r="I477" s="59"/>
      <c r="J477" s="57">
        <f t="shared" si="81"/>
        <v>0</v>
      </c>
      <c r="K477" s="95">
        <f t="shared" si="82"/>
        <v>0</v>
      </c>
      <c r="L477" s="56">
        <f t="shared" si="83"/>
        <v>0</v>
      </c>
      <c r="M477" s="54">
        <f t="shared" si="79"/>
        <v>0</v>
      </c>
      <c r="N477" s="54">
        <f t="shared" si="84"/>
        <v>0</v>
      </c>
      <c r="O477" s="54">
        <v>0</v>
      </c>
      <c r="P477" s="89"/>
    </row>
    <row r="478" spans="1:16" s="68" customFormat="1" x14ac:dyDescent="0.2">
      <c r="A478" s="105">
        <f t="shared" si="85"/>
        <v>4</v>
      </c>
      <c r="B478" s="38" t="s">
        <v>1085</v>
      </c>
      <c r="C478" s="40">
        <v>4230.32</v>
      </c>
      <c r="D478" s="40"/>
      <c r="E478" s="40"/>
      <c r="F478" s="57">
        <f t="shared" si="80"/>
        <v>4230.32</v>
      </c>
      <c r="G478" s="59">
        <v>72</v>
      </c>
      <c r="H478" s="59"/>
      <c r="I478" s="59"/>
      <c r="J478" s="57">
        <f t="shared" si="81"/>
        <v>72</v>
      </c>
      <c r="K478" s="95">
        <f t="shared" si="82"/>
        <v>4.8348296265776657E-2</v>
      </c>
      <c r="L478" s="56">
        <f t="shared" si="83"/>
        <v>177.92173025805809</v>
      </c>
      <c r="M478" s="54">
        <f t="shared" si="79"/>
        <v>39.142780656772779</v>
      </c>
      <c r="N478" s="54">
        <f t="shared" si="84"/>
        <v>88.960865129029045</v>
      </c>
      <c r="O478" s="54">
        <v>62.973687103135831</v>
      </c>
      <c r="P478" s="89">
        <f t="shared" ref="P478:P483" si="86">(L478+M478+N478+O478)/F478</f>
        <v>8.7227222325260451E-2</v>
      </c>
    </row>
    <row r="479" spans="1:16" s="68" customFormat="1" x14ac:dyDescent="0.2">
      <c r="A479" s="105">
        <f t="shared" si="85"/>
        <v>5</v>
      </c>
      <c r="B479" s="57" t="s">
        <v>1086</v>
      </c>
      <c r="C479" s="40">
        <v>7824.4</v>
      </c>
      <c r="D479" s="40"/>
      <c r="E479" s="40"/>
      <c r="F479" s="57">
        <f t="shared" si="80"/>
        <v>7824.4</v>
      </c>
      <c r="G479" s="59">
        <v>171</v>
      </c>
      <c r="H479" s="59"/>
      <c r="I479" s="59"/>
      <c r="J479" s="57">
        <f t="shared" si="81"/>
        <v>171</v>
      </c>
      <c r="K479" s="95">
        <f t="shared" si="82"/>
        <v>8.9425010236091562E-2</v>
      </c>
      <c r="L479" s="56">
        <f t="shared" si="83"/>
        <v>329.08403766881696</v>
      </c>
      <c r="M479" s="54">
        <f t="shared" si="79"/>
        <v>72.398488287139728</v>
      </c>
      <c r="N479" s="54">
        <f t="shared" si="84"/>
        <v>164.54201883440848</v>
      </c>
      <c r="O479" s="54">
        <v>116.47613357140266</v>
      </c>
      <c r="P479" s="89">
        <f t="shared" si="86"/>
        <v>8.7227222325260451E-2</v>
      </c>
    </row>
    <row r="480" spans="1:16" s="68" customFormat="1" x14ac:dyDescent="0.2">
      <c r="A480" s="105">
        <f t="shared" si="85"/>
        <v>6</v>
      </c>
      <c r="B480" s="57" t="s">
        <v>1087</v>
      </c>
      <c r="C480" s="40">
        <v>4013.9</v>
      </c>
      <c r="D480" s="40"/>
      <c r="E480" s="40"/>
      <c r="F480" s="57">
        <f t="shared" si="80"/>
        <v>4013.9</v>
      </c>
      <c r="G480" s="59">
        <v>91</v>
      </c>
      <c r="H480" s="59"/>
      <c r="I480" s="59"/>
      <c r="J480" s="57">
        <f t="shared" si="81"/>
        <v>91</v>
      </c>
      <c r="K480" s="95">
        <f t="shared" si="82"/>
        <v>4.5874833672441072E-2</v>
      </c>
      <c r="L480" s="56">
        <f t="shared" si="83"/>
        <v>168.81938791458313</v>
      </c>
      <c r="M480" s="54">
        <f t="shared" si="79"/>
        <v>37.140265341208291</v>
      </c>
      <c r="N480" s="54">
        <f t="shared" si="84"/>
        <v>84.409693957291566</v>
      </c>
      <c r="O480" s="54">
        <v>59.752000478279882</v>
      </c>
      <c r="P480" s="89">
        <f t="shared" si="86"/>
        <v>8.7227222325260437E-2</v>
      </c>
    </row>
    <row r="481" spans="1:16" s="68" customFormat="1" x14ac:dyDescent="0.2">
      <c r="A481" s="105">
        <f t="shared" si="85"/>
        <v>7</v>
      </c>
      <c r="B481" s="57" t="s">
        <v>1088</v>
      </c>
      <c r="C481" s="40">
        <v>8035.65</v>
      </c>
      <c r="D481" s="40"/>
      <c r="E481" s="40"/>
      <c r="F481" s="57">
        <f t="shared" si="80"/>
        <v>8035.65</v>
      </c>
      <c r="G481" s="59">
        <v>180</v>
      </c>
      <c r="H481" s="59"/>
      <c r="I481" s="59"/>
      <c r="J481" s="57">
        <f t="shared" si="81"/>
        <v>180</v>
      </c>
      <c r="K481" s="95">
        <f t="shared" si="82"/>
        <v>9.1839384937330557E-2</v>
      </c>
      <c r="L481" s="56">
        <f t="shared" si="83"/>
        <v>337.96893656937647</v>
      </c>
      <c r="M481" s="54">
        <f t="shared" si="79"/>
        <v>74.353166045262824</v>
      </c>
      <c r="N481" s="54">
        <f t="shared" si="84"/>
        <v>168.98446828468823</v>
      </c>
      <c r="O481" s="54">
        <v>119.62085817865162</v>
      </c>
      <c r="P481" s="89">
        <f t="shared" si="86"/>
        <v>8.7227222325260451E-2</v>
      </c>
    </row>
    <row r="482" spans="1:16" s="68" customFormat="1" x14ac:dyDescent="0.2">
      <c r="A482" s="105">
        <f t="shared" si="85"/>
        <v>8</v>
      </c>
      <c r="B482" s="38" t="s">
        <v>1089</v>
      </c>
      <c r="C482" s="40">
        <v>4255.7299999999996</v>
      </c>
      <c r="D482" s="40"/>
      <c r="E482" s="40">
        <v>76.8</v>
      </c>
      <c r="F482" s="57">
        <f t="shared" si="80"/>
        <v>4332.53</v>
      </c>
      <c r="G482" s="59">
        <v>71</v>
      </c>
      <c r="H482" s="59"/>
      <c r="I482" s="59">
        <v>1</v>
      </c>
      <c r="J482" s="57">
        <f t="shared" si="81"/>
        <v>72</v>
      </c>
      <c r="K482" s="95">
        <f t="shared" si="82"/>
        <v>4.9516453606432927E-2</v>
      </c>
      <c r="L482" s="56">
        <f t="shared" si="83"/>
        <v>182.22054927167318</v>
      </c>
      <c r="M482" s="54">
        <f t="shared" si="79"/>
        <v>40.088520839768101</v>
      </c>
      <c r="N482" s="54">
        <f t="shared" si="84"/>
        <v>91.110274635836589</v>
      </c>
      <c r="O482" s="54">
        <v>64.49521279358278</v>
      </c>
      <c r="P482" s="89">
        <f t="shared" si="86"/>
        <v>8.7227222325260451E-2</v>
      </c>
    </row>
    <row r="483" spans="1:16" s="68" customFormat="1" x14ac:dyDescent="0.2">
      <c r="A483" s="105">
        <f t="shared" si="85"/>
        <v>9</v>
      </c>
      <c r="B483" s="57" t="s">
        <v>1090</v>
      </c>
      <c r="C483" s="40">
        <v>3910.03</v>
      </c>
      <c r="D483" s="40"/>
      <c r="E483" s="40">
        <v>129.5</v>
      </c>
      <c r="F483" s="57">
        <f t="shared" si="80"/>
        <v>4039.53</v>
      </c>
      <c r="G483" s="59">
        <v>70</v>
      </c>
      <c r="H483" s="59"/>
      <c r="I483" s="59">
        <v>1</v>
      </c>
      <c r="J483" s="57">
        <f t="shared" si="81"/>
        <v>71</v>
      </c>
      <c r="K483" s="95">
        <f t="shared" si="82"/>
        <v>4.6167758754536957E-2</v>
      </c>
      <c r="L483" s="56">
        <f t="shared" si="83"/>
        <v>169.89735221669599</v>
      </c>
      <c r="M483" s="54">
        <f t="shared" si="79"/>
        <v>37.377417487673121</v>
      </c>
      <c r="N483" s="54">
        <f t="shared" si="84"/>
        <v>84.948676108347996</v>
      </c>
      <c r="O483" s="54">
        <v>60.1335355868422</v>
      </c>
      <c r="P483" s="89">
        <f t="shared" si="86"/>
        <v>8.7227222325260437E-2</v>
      </c>
    </row>
    <row r="484" spans="1:16" s="68" customFormat="1" x14ac:dyDescent="0.2">
      <c r="A484" s="105">
        <f t="shared" si="85"/>
        <v>10</v>
      </c>
      <c r="B484" s="57" t="s">
        <v>1091</v>
      </c>
      <c r="C484" s="40"/>
      <c r="D484" s="40"/>
      <c r="E484" s="40"/>
      <c r="F484" s="57">
        <f t="shared" si="80"/>
        <v>0</v>
      </c>
      <c r="G484" s="59"/>
      <c r="H484" s="59"/>
      <c r="I484" s="59"/>
      <c r="J484" s="57">
        <f t="shared" si="81"/>
        <v>0</v>
      </c>
      <c r="K484" s="95">
        <f t="shared" si="82"/>
        <v>0</v>
      </c>
      <c r="L484" s="56">
        <f t="shared" si="83"/>
        <v>0</v>
      </c>
      <c r="M484" s="54">
        <f t="shared" si="79"/>
        <v>0</v>
      </c>
      <c r="N484" s="54">
        <f t="shared" si="84"/>
        <v>0</v>
      </c>
      <c r="O484" s="54">
        <v>0</v>
      </c>
      <c r="P484" s="89"/>
    </row>
    <row r="485" spans="1:16" s="68" customFormat="1" x14ac:dyDescent="0.2">
      <c r="A485" s="105">
        <f t="shared" si="85"/>
        <v>11</v>
      </c>
      <c r="B485" s="57" t="s">
        <v>1092</v>
      </c>
      <c r="C485" s="40"/>
      <c r="D485" s="40"/>
      <c r="E485" s="40"/>
      <c r="F485" s="57">
        <f t="shared" si="80"/>
        <v>0</v>
      </c>
      <c r="G485" s="59"/>
      <c r="H485" s="59"/>
      <c r="I485" s="59"/>
      <c r="J485" s="57">
        <f t="shared" si="81"/>
        <v>0</v>
      </c>
      <c r="K485" s="95">
        <f t="shared" si="82"/>
        <v>0</v>
      </c>
      <c r="L485" s="56">
        <f t="shared" si="83"/>
        <v>0</v>
      </c>
      <c r="M485" s="54">
        <f t="shared" si="79"/>
        <v>0</v>
      </c>
      <c r="N485" s="54">
        <f t="shared" si="84"/>
        <v>0</v>
      </c>
      <c r="O485" s="54">
        <v>0</v>
      </c>
      <c r="P485" s="89"/>
    </row>
    <row r="486" spans="1:16" s="68" customFormat="1" x14ac:dyDescent="0.2">
      <c r="A486" s="105">
        <f t="shared" si="85"/>
        <v>12</v>
      </c>
      <c r="B486" s="57" t="s">
        <v>1093</v>
      </c>
      <c r="C486" s="40"/>
      <c r="D486" s="40"/>
      <c r="E486" s="40"/>
      <c r="F486" s="57">
        <f t="shared" si="80"/>
        <v>0</v>
      </c>
      <c r="G486" s="59"/>
      <c r="H486" s="59"/>
      <c r="I486" s="59"/>
      <c r="J486" s="57">
        <f t="shared" si="81"/>
        <v>0</v>
      </c>
      <c r="K486" s="95">
        <f t="shared" si="82"/>
        <v>0</v>
      </c>
      <c r="L486" s="56">
        <f t="shared" si="83"/>
        <v>0</v>
      </c>
      <c r="M486" s="54">
        <f t="shared" si="79"/>
        <v>0</v>
      </c>
      <c r="N486" s="54">
        <f t="shared" si="84"/>
        <v>0</v>
      </c>
      <c r="O486" s="54">
        <v>0</v>
      </c>
      <c r="P486" s="89"/>
    </row>
    <row r="487" spans="1:16" s="68" customFormat="1" x14ac:dyDescent="0.2">
      <c r="A487" s="105">
        <f t="shared" si="85"/>
        <v>13</v>
      </c>
      <c r="B487" s="57" t="s">
        <v>1094</v>
      </c>
      <c r="C487" s="40">
        <v>4612.71</v>
      </c>
      <c r="D487" s="40">
        <v>38.799999999999997</v>
      </c>
      <c r="E487" s="40">
        <v>58.7</v>
      </c>
      <c r="F487" s="57">
        <f t="shared" si="80"/>
        <v>4710.21</v>
      </c>
      <c r="G487" s="59">
        <v>97</v>
      </c>
      <c r="H487" s="59">
        <v>1</v>
      </c>
      <c r="I487" s="59">
        <v>3</v>
      </c>
      <c r="J487" s="57">
        <f t="shared" si="81"/>
        <v>101</v>
      </c>
      <c r="K487" s="95">
        <f t="shared" si="82"/>
        <v>5.3832955557504836E-2</v>
      </c>
      <c r="L487" s="56">
        <f t="shared" si="83"/>
        <v>198.10527645161778</v>
      </c>
      <c r="M487" s="54">
        <f t="shared" si="79"/>
        <v>43.583160819355911</v>
      </c>
      <c r="N487" s="54">
        <f t="shared" si="84"/>
        <v>99.052638225808892</v>
      </c>
      <c r="O487" s="54">
        <v>70.117459371882376</v>
      </c>
      <c r="P487" s="89">
        <f>(L487+M487+N487+O487)/F487</f>
        <v>8.7227222325260437E-2</v>
      </c>
    </row>
    <row r="488" spans="1:16" s="68" customFormat="1" x14ac:dyDescent="0.2">
      <c r="A488" s="105">
        <f t="shared" si="85"/>
        <v>14</v>
      </c>
      <c r="B488" s="57" t="s">
        <v>1095</v>
      </c>
      <c r="C488" s="40"/>
      <c r="D488" s="40"/>
      <c r="E488" s="40"/>
      <c r="F488" s="57">
        <f t="shared" si="80"/>
        <v>0</v>
      </c>
      <c r="G488" s="59"/>
      <c r="H488" s="59"/>
      <c r="I488" s="59"/>
      <c r="J488" s="57">
        <f t="shared" si="81"/>
        <v>0</v>
      </c>
      <c r="K488" s="95">
        <f t="shared" si="82"/>
        <v>0</v>
      </c>
      <c r="L488" s="56">
        <f t="shared" si="83"/>
        <v>0</v>
      </c>
      <c r="M488" s="54">
        <f t="shared" si="79"/>
        <v>0</v>
      </c>
      <c r="N488" s="54">
        <f t="shared" si="84"/>
        <v>0</v>
      </c>
      <c r="O488" s="54">
        <v>0</v>
      </c>
      <c r="P488" s="89"/>
    </row>
    <row r="489" spans="1:16" s="68" customFormat="1" x14ac:dyDescent="0.2">
      <c r="A489" s="105">
        <f t="shared" si="85"/>
        <v>15</v>
      </c>
      <c r="B489" s="57" t="s">
        <v>1096</v>
      </c>
      <c r="C489" s="40"/>
      <c r="D489" s="40"/>
      <c r="E489" s="40"/>
      <c r="F489" s="57">
        <f t="shared" si="80"/>
        <v>0</v>
      </c>
      <c r="G489" s="59"/>
      <c r="H489" s="59"/>
      <c r="I489" s="59"/>
      <c r="J489" s="57">
        <f t="shared" si="81"/>
        <v>0</v>
      </c>
      <c r="K489" s="95">
        <f t="shared" si="82"/>
        <v>0</v>
      </c>
      <c r="L489" s="56">
        <f t="shared" si="83"/>
        <v>0</v>
      </c>
      <c r="M489" s="54">
        <f t="shared" si="79"/>
        <v>0</v>
      </c>
      <c r="N489" s="54">
        <f t="shared" si="84"/>
        <v>0</v>
      </c>
      <c r="O489" s="54">
        <v>0</v>
      </c>
      <c r="P489" s="89"/>
    </row>
    <row r="490" spans="1:16" s="68" customFormat="1" x14ac:dyDescent="0.2">
      <c r="A490" s="105">
        <f t="shared" si="85"/>
        <v>16</v>
      </c>
      <c r="B490" s="57" t="s">
        <v>1097</v>
      </c>
      <c r="C490" s="40"/>
      <c r="D490" s="40"/>
      <c r="E490" s="40"/>
      <c r="F490" s="57">
        <f t="shared" si="80"/>
        <v>0</v>
      </c>
      <c r="G490" s="59"/>
      <c r="H490" s="59"/>
      <c r="I490" s="59"/>
      <c r="J490" s="57">
        <f t="shared" si="81"/>
        <v>0</v>
      </c>
      <c r="K490" s="95">
        <f t="shared" si="82"/>
        <v>0</v>
      </c>
      <c r="L490" s="56">
        <f t="shared" si="83"/>
        <v>0</v>
      </c>
      <c r="M490" s="54">
        <f t="shared" si="79"/>
        <v>0</v>
      </c>
      <c r="N490" s="54">
        <f t="shared" si="84"/>
        <v>0</v>
      </c>
      <c r="O490" s="54">
        <v>0</v>
      </c>
      <c r="P490" s="89"/>
    </row>
    <row r="491" spans="1:16" s="68" customFormat="1" x14ac:dyDescent="0.2">
      <c r="A491" s="105">
        <f t="shared" si="85"/>
        <v>17</v>
      </c>
      <c r="B491" s="57" t="s">
        <v>1098</v>
      </c>
      <c r="C491" s="40"/>
      <c r="D491" s="40"/>
      <c r="E491" s="40"/>
      <c r="F491" s="57">
        <f t="shared" si="80"/>
        <v>0</v>
      </c>
      <c r="G491" s="59"/>
      <c r="H491" s="59"/>
      <c r="I491" s="59"/>
      <c r="J491" s="57">
        <f t="shared" si="81"/>
        <v>0</v>
      </c>
      <c r="K491" s="95">
        <f t="shared" si="82"/>
        <v>0</v>
      </c>
      <c r="L491" s="56">
        <f t="shared" si="83"/>
        <v>0</v>
      </c>
      <c r="M491" s="54">
        <f t="shared" si="79"/>
        <v>0</v>
      </c>
      <c r="N491" s="54">
        <f t="shared" si="84"/>
        <v>0</v>
      </c>
      <c r="O491" s="54">
        <v>0</v>
      </c>
      <c r="P491" s="89"/>
    </row>
    <row r="492" spans="1:16" s="68" customFormat="1" x14ac:dyDescent="0.2">
      <c r="A492" s="105">
        <f t="shared" si="85"/>
        <v>18</v>
      </c>
      <c r="B492" s="57" t="s">
        <v>1099</v>
      </c>
      <c r="C492" s="40"/>
      <c r="D492" s="40"/>
      <c r="E492" s="40"/>
      <c r="F492" s="57">
        <f t="shared" si="80"/>
        <v>0</v>
      </c>
      <c r="G492" s="59"/>
      <c r="H492" s="59"/>
      <c r="I492" s="59"/>
      <c r="J492" s="57">
        <f t="shared" si="81"/>
        <v>0</v>
      </c>
      <c r="K492" s="95">
        <f t="shared" si="82"/>
        <v>0</v>
      </c>
      <c r="L492" s="56">
        <f t="shared" si="83"/>
        <v>0</v>
      </c>
      <c r="M492" s="54">
        <f t="shared" si="79"/>
        <v>0</v>
      </c>
      <c r="N492" s="54">
        <f t="shared" si="84"/>
        <v>0</v>
      </c>
      <c r="O492" s="54">
        <v>0</v>
      </c>
      <c r="P492" s="89"/>
    </row>
    <row r="493" spans="1:16" s="68" customFormat="1" x14ac:dyDescent="0.2">
      <c r="A493" s="105">
        <f t="shared" si="85"/>
        <v>19</v>
      </c>
      <c r="B493" s="57" t="s">
        <v>1100</v>
      </c>
      <c r="C493" s="40"/>
      <c r="D493" s="40"/>
      <c r="E493" s="40"/>
      <c r="F493" s="57">
        <f t="shared" si="80"/>
        <v>0</v>
      </c>
      <c r="G493" s="59"/>
      <c r="H493" s="59"/>
      <c r="I493" s="59"/>
      <c r="J493" s="57">
        <f t="shared" si="81"/>
        <v>0</v>
      </c>
      <c r="K493" s="95">
        <f t="shared" si="82"/>
        <v>0</v>
      </c>
      <c r="L493" s="56">
        <f t="shared" si="83"/>
        <v>0</v>
      </c>
      <c r="M493" s="54">
        <f t="shared" si="79"/>
        <v>0</v>
      </c>
      <c r="N493" s="54">
        <f t="shared" si="84"/>
        <v>0</v>
      </c>
      <c r="O493" s="54">
        <v>0</v>
      </c>
      <c r="P493" s="89"/>
    </row>
    <row r="494" spans="1:16" s="68" customFormat="1" x14ac:dyDescent="0.2">
      <c r="A494" s="105">
        <f t="shared" si="85"/>
        <v>20</v>
      </c>
      <c r="B494" s="57" t="s">
        <v>1101</v>
      </c>
      <c r="C494" s="40"/>
      <c r="D494" s="40"/>
      <c r="E494" s="40"/>
      <c r="F494" s="57">
        <f t="shared" si="80"/>
        <v>0</v>
      </c>
      <c r="G494" s="59"/>
      <c r="H494" s="59"/>
      <c r="I494" s="59"/>
      <c r="J494" s="57">
        <f t="shared" si="81"/>
        <v>0</v>
      </c>
      <c r="K494" s="95">
        <f t="shared" si="82"/>
        <v>0</v>
      </c>
      <c r="L494" s="56">
        <f t="shared" si="83"/>
        <v>0</v>
      </c>
      <c r="M494" s="54">
        <f t="shared" si="79"/>
        <v>0</v>
      </c>
      <c r="N494" s="54">
        <f t="shared" si="84"/>
        <v>0</v>
      </c>
      <c r="O494" s="54">
        <v>0</v>
      </c>
      <c r="P494" s="89"/>
    </row>
    <row r="495" spans="1:16" s="68" customFormat="1" x14ac:dyDescent="0.2">
      <c r="A495" s="105">
        <f t="shared" si="85"/>
        <v>21</v>
      </c>
      <c r="B495" s="57" t="s">
        <v>2544</v>
      </c>
      <c r="C495" s="40"/>
      <c r="D495" s="40"/>
      <c r="E495" s="40"/>
      <c r="F495" s="57">
        <f t="shared" si="80"/>
        <v>0</v>
      </c>
      <c r="G495" s="59"/>
      <c r="H495" s="59"/>
      <c r="I495" s="59"/>
      <c r="J495" s="57">
        <f t="shared" si="81"/>
        <v>0</v>
      </c>
      <c r="K495" s="95">
        <f t="shared" si="82"/>
        <v>0</v>
      </c>
      <c r="L495" s="56">
        <f t="shared" si="83"/>
        <v>0</v>
      </c>
      <c r="M495" s="54">
        <f t="shared" si="79"/>
        <v>0</v>
      </c>
      <c r="N495" s="54">
        <f t="shared" si="84"/>
        <v>0</v>
      </c>
      <c r="O495" s="54">
        <v>0</v>
      </c>
      <c r="P495" s="89"/>
    </row>
    <row r="496" spans="1:16" s="68" customFormat="1" x14ac:dyDescent="0.2">
      <c r="A496" s="105">
        <f t="shared" si="85"/>
        <v>22</v>
      </c>
      <c r="B496" s="57" t="s">
        <v>2545</v>
      </c>
      <c r="C496" s="40"/>
      <c r="D496" s="40"/>
      <c r="E496" s="40"/>
      <c r="F496" s="57">
        <f t="shared" si="80"/>
        <v>0</v>
      </c>
      <c r="G496" s="59"/>
      <c r="H496" s="59"/>
      <c r="I496" s="59"/>
      <c r="J496" s="57">
        <f t="shared" si="81"/>
        <v>0</v>
      </c>
      <c r="K496" s="95">
        <f t="shared" si="82"/>
        <v>0</v>
      </c>
      <c r="L496" s="56">
        <f t="shared" si="83"/>
        <v>0</v>
      </c>
      <c r="M496" s="54">
        <f t="shared" si="79"/>
        <v>0</v>
      </c>
      <c r="N496" s="54">
        <f t="shared" si="84"/>
        <v>0</v>
      </c>
      <c r="O496" s="54">
        <v>0</v>
      </c>
      <c r="P496" s="89"/>
    </row>
    <row r="497" spans="1:16" s="68" customFormat="1" x14ac:dyDescent="0.2">
      <c r="A497" s="105">
        <f t="shared" si="85"/>
        <v>23</v>
      </c>
      <c r="B497" s="57" t="s">
        <v>2546</v>
      </c>
      <c r="C497" s="40"/>
      <c r="D497" s="40"/>
      <c r="E497" s="40"/>
      <c r="F497" s="57">
        <f t="shared" si="80"/>
        <v>0</v>
      </c>
      <c r="G497" s="59"/>
      <c r="H497" s="59"/>
      <c r="I497" s="59"/>
      <c r="J497" s="57">
        <f t="shared" si="81"/>
        <v>0</v>
      </c>
      <c r="K497" s="95">
        <f t="shared" si="82"/>
        <v>0</v>
      </c>
      <c r="L497" s="56">
        <f t="shared" si="83"/>
        <v>0</v>
      </c>
      <c r="M497" s="54">
        <f t="shared" si="79"/>
        <v>0</v>
      </c>
      <c r="N497" s="54">
        <f t="shared" si="84"/>
        <v>0</v>
      </c>
      <c r="O497" s="54">
        <v>0</v>
      </c>
      <c r="P497" s="89"/>
    </row>
    <row r="498" spans="1:16" s="68" customFormat="1" x14ac:dyDescent="0.2">
      <c r="A498" s="105">
        <f t="shared" si="85"/>
        <v>24</v>
      </c>
      <c r="B498" s="57" t="s">
        <v>2547</v>
      </c>
      <c r="C498" s="40"/>
      <c r="D498" s="40"/>
      <c r="E498" s="40"/>
      <c r="F498" s="57">
        <f t="shared" si="80"/>
        <v>0</v>
      </c>
      <c r="G498" s="59"/>
      <c r="H498" s="59"/>
      <c r="I498" s="59"/>
      <c r="J498" s="57">
        <f t="shared" si="81"/>
        <v>0</v>
      </c>
      <c r="K498" s="95">
        <f t="shared" si="82"/>
        <v>0</v>
      </c>
      <c r="L498" s="56">
        <f t="shared" si="83"/>
        <v>0</v>
      </c>
      <c r="M498" s="54">
        <f t="shared" si="79"/>
        <v>0</v>
      </c>
      <c r="N498" s="54">
        <f t="shared" si="84"/>
        <v>0</v>
      </c>
      <c r="O498" s="54">
        <v>0</v>
      </c>
      <c r="P498" s="89"/>
    </row>
    <row r="499" spans="1:16" s="68" customFormat="1" x14ac:dyDescent="0.2">
      <c r="A499" s="105">
        <f t="shared" si="85"/>
        <v>25</v>
      </c>
      <c r="B499" s="57" t="s">
        <v>2548</v>
      </c>
      <c r="C499" s="40"/>
      <c r="D499" s="40"/>
      <c r="E499" s="40"/>
      <c r="F499" s="57">
        <f t="shared" si="80"/>
        <v>0</v>
      </c>
      <c r="G499" s="59"/>
      <c r="H499" s="59"/>
      <c r="I499" s="59"/>
      <c r="J499" s="57">
        <f t="shared" si="81"/>
        <v>0</v>
      </c>
      <c r="K499" s="95">
        <f t="shared" si="82"/>
        <v>0</v>
      </c>
      <c r="L499" s="56">
        <f t="shared" si="83"/>
        <v>0</v>
      </c>
      <c r="M499" s="54">
        <f t="shared" si="79"/>
        <v>0</v>
      </c>
      <c r="N499" s="54">
        <f t="shared" si="84"/>
        <v>0</v>
      </c>
      <c r="O499" s="54">
        <v>0</v>
      </c>
      <c r="P499" s="89"/>
    </row>
    <row r="500" spans="1:16" s="68" customFormat="1" x14ac:dyDescent="0.2">
      <c r="A500" s="105">
        <f t="shared" si="85"/>
        <v>26</v>
      </c>
      <c r="B500" s="57" t="s">
        <v>1231</v>
      </c>
      <c r="C500" s="40">
        <v>3973.8</v>
      </c>
      <c r="D500" s="40"/>
      <c r="E500" s="40">
        <v>282.60000000000002</v>
      </c>
      <c r="F500" s="57">
        <f t="shared" si="80"/>
        <v>4256.4000000000005</v>
      </c>
      <c r="G500" s="59">
        <v>158</v>
      </c>
      <c r="H500" s="59"/>
      <c r="I500" s="59">
        <v>2</v>
      </c>
      <c r="J500" s="57">
        <f t="shared" si="81"/>
        <v>160</v>
      </c>
      <c r="K500" s="95">
        <f t="shared" si="82"/>
        <v>4.8646364394573413E-2</v>
      </c>
      <c r="L500" s="56">
        <f t="shared" si="83"/>
        <v>179.01862097203016</v>
      </c>
      <c r="M500" s="54">
        <f t="shared" si="79"/>
        <v>39.384096613846637</v>
      </c>
      <c r="N500" s="54">
        <f t="shared" si="84"/>
        <v>89.509310486015082</v>
      </c>
      <c r="O500" s="54">
        <v>63.361921033346739</v>
      </c>
      <c r="P500" s="89">
        <f t="shared" ref="P500:P512" si="87">(L500+M500+N500+O500)/F500</f>
        <v>8.7227222325260451E-2</v>
      </c>
    </row>
    <row r="501" spans="1:16" s="68" customFormat="1" x14ac:dyDescent="0.2">
      <c r="A501" s="105">
        <f t="shared" si="85"/>
        <v>27</v>
      </c>
      <c r="B501" s="57" t="s">
        <v>1232</v>
      </c>
      <c r="C501" s="40">
        <v>2318.1999999999998</v>
      </c>
      <c r="D501" s="40"/>
      <c r="E501" s="40"/>
      <c r="F501" s="57">
        <f t="shared" si="80"/>
        <v>2318.1999999999998</v>
      </c>
      <c r="G501" s="59">
        <v>40</v>
      </c>
      <c r="H501" s="59"/>
      <c r="I501" s="59"/>
      <c r="J501" s="57">
        <f t="shared" si="81"/>
        <v>40</v>
      </c>
      <c r="K501" s="95">
        <f t="shared" si="82"/>
        <v>2.6494690804318217E-2</v>
      </c>
      <c r="L501" s="56">
        <f t="shared" si="83"/>
        <v>97.500462159891043</v>
      </c>
      <c r="M501" s="54">
        <f t="shared" si="79"/>
        <v>21.450101675176029</v>
      </c>
      <c r="N501" s="54">
        <f t="shared" si="84"/>
        <v>48.750231079945522</v>
      </c>
      <c r="O501" s="54">
        <v>34.509351879406161</v>
      </c>
      <c r="P501" s="89">
        <f t="shared" si="87"/>
        <v>8.7227222325260437E-2</v>
      </c>
    </row>
    <row r="502" spans="1:16" s="68" customFormat="1" x14ac:dyDescent="0.2">
      <c r="A502" s="105">
        <f t="shared" si="85"/>
        <v>28</v>
      </c>
      <c r="B502" s="57" t="s">
        <v>1233</v>
      </c>
      <c r="C502" s="40">
        <v>19972.8</v>
      </c>
      <c r="D502" s="40">
        <v>200.6</v>
      </c>
      <c r="E502" s="40">
        <v>2292.4</v>
      </c>
      <c r="F502" s="57">
        <f t="shared" si="80"/>
        <v>22465.8</v>
      </c>
      <c r="G502" s="59">
        <v>385</v>
      </c>
      <c r="H502" s="59">
        <v>1</v>
      </c>
      <c r="I502" s="59">
        <v>9</v>
      </c>
      <c r="J502" s="57">
        <f t="shared" si="81"/>
        <v>395</v>
      </c>
      <c r="K502" s="95">
        <f t="shared" si="82"/>
        <v>0.25676146349394025</v>
      </c>
      <c r="L502" s="56">
        <f t="shared" si="83"/>
        <v>944.88218565770012</v>
      </c>
      <c r="M502" s="54">
        <f t="shared" si="79"/>
        <v>207.87408084469402</v>
      </c>
      <c r="N502" s="54">
        <f t="shared" si="84"/>
        <v>472.44109282885006</v>
      </c>
      <c r="O502" s="54">
        <v>334.43197198359206</v>
      </c>
      <c r="P502" s="89">
        <f t="shared" si="87"/>
        <v>8.7227222325260451E-2</v>
      </c>
    </row>
    <row r="503" spans="1:16" s="68" customFormat="1" x14ac:dyDescent="0.2">
      <c r="A503" s="105">
        <f t="shared" si="85"/>
        <v>29</v>
      </c>
      <c r="B503" s="38" t="s">
        <v>1234</v>
      </c>
      <c r="C503" s="42">
        <v>4510.8999999999996</v>
      </c>
      <c r="D503" s="40"/>
      <c r="E503" s="40"/>
      <c r="F503" s="57">
        <f t="shared" si="80"/>
        <v>4510.8999999999996</v>
      </c>
      <c r="G503" s="59">
        <v>100</v>
      </c>
      <c r="H503" s="59"/>
      <c r="I503" s="59"/>
      <c r="J503" s="57">
        <f t="shared" si="81"/>
        <v>100</v>
      </c>
      <c r="K503" s="95">
        <f t="shared" si="82"/>
        <v>5.1555043028728771E-2</v>
      </c>
      <c r="L503" s="56">
        <f t="shared" si="83"/>
        <v>189.72255834572186</v>
      </c>
      <c r="M503" s="54">
        <f t="shared" si="79"/>
        <v>41.738962836058811</v>
      </c>
      <c r="N503" s="54">
        <f t="shared" si="84"/>
        <v>94.861279172860932</v>
      </c>
      <c r="O503" s="54">
        <v>67.150476832375659</v>
      </c>
      <c r="P503" s="89">
        <f t="shared" si="87"/>
        <v>8.7227222325260437E-2</v>
      </c>
    </row>
    <row r="504" spans="1:16" s="68" customFormat="1" x14ac:dyDescent="0.2">
      <c r="A504" s="105">
        <f t="shared" si="85"/>
        <v>30</v>
      </c>
      <c r="B504" s="57" t="s">
        <v>1235</v>
      </c>
      <c r="C504" s="40">
        <v>3364.6</v>
      </c>
      <c r="D504" s="40">
        <v>242</v>
      </c>
      <c r="E504" s="40">
        <v>228.7</v>
      </c>
      <c r="F504" s="57">
        <f t="shared" si="80"/>
        <v>3835.2999999999997</v>
      </c>
      <c r="G504" s="59">
        <v>56</v>
      </c>
      <c r="H504" s="59">
        <v>2</v>
      </c>
      <c r="I504" s="59">
        <v>1</v>
      </c>
      <c r="J504" s="57">
        <f t="shared" si="81"/>
        <v>59</v>
      </c>
      <c r="K504" s="95">
        <f t="shared" si="82"/>
        <v>4.3833615581831444E-2</v>
      </c>
      <c r="L504" s="56">
        <f t="shared" si="83"/>
        <v>161.30770534113972</v>
      </c>
      <c r="M504" s="54">
        <f t="shared" si="79"/>
        <v>35.487695175050739</v>
      </c>
      <c r="N504" s="54">
        <f t="shared" si="84"/>
        <v>80.653852670569862</v>
      </c>
      <c r="O504" s="54">
        <v>57.093312597311048</v>
      </c>
      <c r="P504" s="89">
        <f t="shared" si="87"/>
        <v>8.7227222325260451E-2</v>
      </c>
    </row>
    <row r="505" spans="1:16" s="68" customFormat="1" x14ac:dyDescent="0.2">
      <c r="A505" s="105">
        <f t="shared" si="85"/>
        <v>31</v>
      </c>
      <c r="B505" s="57" t="s">
        <v>1236</v>
      </c>
      <c r="C505" s="40">
        <v>3738.09</v>
      </c>
      <c r="D505" s="40"/>
      <c r="E505" s="40">
        <v>73</v>
      </c>
      <c r="F505" s="57">
        <f t="shared" si="80"/>
        <v>3811.09</v>
      </c>
      <c r="G505" s="59">
        <v>82</v>
      </c>
      <c r="H505" s="59"/>
      <c r="I505" s="59">
        <v>1</v>
      </c>
      <c r="J505" s="57">
        <f t="shared" si="81"/>
        <v>83</v>
      </c>
      <c r="K505" s="95">
        <f t="shared" si="82"/>
        <v>4.3556919669324963E-2</v>
      </c>
      <c r="L505" s="56">
        <f t="shared" si="83"/>
        <v>160.28946438311587</v>
      </c>
      <c r="M505" s="54">
        <f t="shared" si="79"/>
        <v>35.263682164285491</v>
      </c>
      <c r="N505" s="54">
        <f t="shared" si="84"/>
        <v>80.144732191557935</v>
      </c>
      <c r="O505" s="54">
        <v>56.732915992617563</v>
      </c>
      <c r="P505" s="89">
        <f t="shared" si="87"/>
        <v>8.7227222325260451E-2</v>
      </c>
    </row>
    <row r="506" spans="1:16" s="68" customFormat="1" x14ac:dyDescent="0.2">
      <c r="A506" s="105">
        <f t="shared" si="85"/>
        <v>32</v>
      </c>
      <c r="B506" s="57" t="s">
        <v>1237</v>
      </c>
      <c r="C506" s="40">
        <v>4404.33</v>
      </c>
      <c r="D506" s="40"/>
      <c r="E506" s="40"/>
      <c r="F506" s="57">
        <f t="shared" si="80"/>
        <v>4404.33</v>
      </c>
      <c r="G506" s="59">
        <v>72</v>
      </c>
      <c r="H506" s="59"/>
      <c r="I506" s="59"/>
      <c r="J506" s="57">
        <f t="shared" si="81"/>
        <v>72</v>
      </c>
      <c r="K506" s="95">
        <f t="shared" si="82"/>
        <v>5.0337055280037471E-2</v>
      </c>
      <c r="L506" s="56">
        <f t="shared" si="83"/>
        <v>185.24036343053788</v>
      </c>
      <c r="M506" s="54">
        <f t="shared" si="79"/>
        <v>40.752879954718331</v>
      </c>
      <c r="N506" s="54">
        <f t="shared" si="84"/>
        <v>92.620181715268942</v>
      </c>
      <c r="O506" s="54">
        <v>65.564047003289176</v>
      </c>
      <c r="P506" s="89">
        <f t="shared" si="87"/>
        <v>8.7227222325260451E-2</v>
      </c>
    </row>
    <row r="507" spans="1:16" s="68" customFormat="1" x14ac:dyDescent="0.2">
      <c r="A507" s="105">
        <f t="shared" si="85"/>
        <v>33</v>
      </c>
      <c r="B507" s="38" t="s">
        <v>1238</v>
      </c>
      <c r="C507" s="40">
        <v>2676.4</v>
      </c>
      <c r="D507" s="40"/>
      <c r="E507" s="40"/>
      <c r="F507" s="57">
        <f t="shared" si="80"/>
        <v>2676.4</v>
      </c>
      <c r="G507" s="59">
        <v>40</v>
      </c>
      <c r="H507" s="59"/>
      <c r="I507" s="59"/>
      <c r="J507" s="57">
        <f t="shared" si="81"/>
        <v>40</v>
      </c>
      <c r="K507" s="95">
        <f t="shared" si="82"/>
        <v>3.0588555978206058E-2</v>
      </c>
      <c r="L507" s="56">
        <f t="shared" si="83"/>
        <v>112.5658859997983</v>
      </c>
      <c r="M507" s="54">
        <f t="shared" si="79"/>
        <v>24.764494919955627</v>
      </c>
      <c r="N507" s="54">
        <f t="shared" si="84"/>
        <v>56.282942999899149</v>
      </c>
      <c r="O507" s="54">
        <v>39.841613911674003</v>
      </c>
      <c r="P507" s="89">
        <f t="shared" si="87"/>
        <v>8.7227222325260451E-2</v>
      </c>
    </row>
    <row r="508" spans="1:16" s="68" customFormat="1" x14ac:dyDescent="0.2">
      <c r="A508" s="105">
        <f t="shared" si="85"/>
        <v>34</v>
      </c>
      <c r="B508" s="57" t="s">
        <v>1239</v>
      </c>
      <c r="C508" s="40">
        <v>1241.5999999999999</v>
      </c>
      <c r="D508" s="40"/>
      <c r="E508" s="40"/>
      <c r="F508" s="57">
        <f t="shared" si="80"/>
        <v>1241.5999999999999</v>
      </c>
      <c r="G508" s="59">
        <v>20</v>
      </c>
      <c r="H508" s="59"/>
      <c r="I508" s="59"/>
      <c r="J508" s="57">
        <f t="shared" si="81"/>
        <v>20</v>
      </c>
      <c r="K508" s="95">
        <f t="shared" si="82"/>
        <v>1.419023729731753E-2</v>
      </c>
      <c r="L508" s="56">
        <f t="shared" si="83"/>
        <v>52.220073254128508</v>
      </c>
      <c r="M508" s="54">
        <f t="shared" si="79"/>
        <v>11.488416115908272</v>
      </c>
      <c r="N508" s="54">
        <f t="shared" si="84"/>
        <v>26.110036627064254</v>
      </c>
      <c r="O508" s="54">
        <v>18.482793241942321</v>
      </c>
      <c r="P508" s="89">
        <f t="shared" si="87"/>
        <v>8.7227222325260437E-2</v>
      </c>
    </row>
    <row r="509" spans="1:16" s="68" customFormat="1" x14ac:dyDescent="0.2">
      <c r="A509" s="105">
        <f t="shared" si="85"/>
        <v>35</v>
      </c>
      <c r="B509" s="57" t="s">
        <v>56</v>
      </c>
      <c r="C509" s="40">
        <v>7600.7</v>
      </c>
      <c r="D509" s="40"/>
      <c r="E509" s="40">
        <v>75.599999999999994</v>
      </c>
      <c r="F509" s="57">
        <f t="shared" si="80"/>
        <v>7676.3</v>
      </c>
      <c r="G509" s="59">
        <v>139</v>
      </c>
      <c r="H509" s="59"/>
      <c r="I509" s="59">
        <v>2</v>
      </c>
      <c r="J509" s="57">
        <f t="shared" si="81"/>
        <v>141</v>
      </c>
      <c r="K509" s="95">
        <f t="shared" si="82"/>
        <v>8.7732376421873842E-2</v>
      </c>
      <c r="L509" s="56">
        <f t="shared" si="83"/>
        <v>322.85514523249572</v>
      </c>
      <c r="M509" s="54">
        <f t="shared" si="79"/>
        <v>71.028131951149064</v>
      </c>
      <c r="N509" s="54">
        <f t="shared" si="84"/>
        <v>161.42757261624786</v>
      </c>
      <c r="O509" s="54">
        <v>114.27147693550408</v>
      </c>
      <c r="P509" s="89">
        <f t="shared" si="87"/>
        <v>8.7227222325260437E-2</v>
      </c>
    </row>
    <row r="510" spans="1:16" s="68" customFormat="1" x14ac:dyDescent="0.2">
      <c r="A510" s="105">
        <f t="shared" si="85"/>
        <v>36</v>
      </c>
      <c r="B510" s="57" t="s">
        <v>1240</v>
      </c>
      <c r="C510" s="40">
        <v>9475.4500000000007</v>
      </c>
      <c r="D510" s="40"/>
      <c r="E510" s="40"/>
      <c r="F510" s="57">
        <f t="shared" si="80"/>
        <v>9475.4500000000007</v>
      </c>
      <c r="G510" s="59">
        <v>160</v>
      </c>
      <c r="H510" s="59"/>
      <c r="I510" s="59"/>
      <c r="J510" s="57">
        <f t="shared" si="81"/>
        <v>160</v>
      </c>
      <c r="K510" s="95">
        <f t="shared" si="82"/>
        <v>0.10829484858156202</v>
      </c>
      <c r="L510" s="56">
        <f t="shared" si="83"/>
        <v>398.52504278014823</v>
      </c>
      <c r="M510" s="54">
        <f t="shared" si="79"/>
        <v>87.675509411632603</v>
      </c>
      <c r="N510" s="54">
        <f t="shared" si="84"/>
        <v>199.26252139007411</v>
      </c>
      <c r="O510" s="54">
        <v>141.05411020003416</v>
      </c>
      <c r="P510" s="89">
        <f t="shared" si="87"/>
        <v>8.7227222325260437E-2</v>
      </c>
    </row>
    <row r="511" spans="1:16" s="68" customFormat="1" x14ac:dyDescent="0.2">
      <c r="A511" s="105">
        <f t="shared" si="85"/>
        <v>37</v>
      </c>
      <c r="B511" s="57" t="s">
        <v>1241</v>
      </c>
      <c r="C511" s="40">
        <v>4310.78</v>
      </c>
      <c r="D511" s="40"/>
      <c r="E511" s="40">
        <v>310.10000000000002</v>
      </c>
      <c r="F511" s="57">
        <f t="shared" si="80"/>
        <v>4620.88</v>
      </c>
      <c r="G511" s="59">
        <v>72</v>
      </c>
      <c r="H511" s="59"/>
      <c r="I511" s="59">
        <v>1</v>
      </c>
      <c r="J511" s="57">
        <f t="shared" si="81"/>
        <v>73</v>
      </c>
      <c r="K511" s="95">
        <f t="shared" si="82"/>
        <v>5.2812003642419968E-2</v>
      </c>
      <c r="L511" s="56">
        <f t="shared" si="83"/>
        <v>194.34817340410549</v>
      </c>
      <c r="M511" s="54">
        <f t="shared" si="79"/>
        <v>42.756598148903208</v>
      </c>
      <c r="N511" s="54">
        <f t="shared" si="84"/>
        <v>97.174086702052747</v>
      </c>
      <c r="O511" s="54">
        <v>68.787668843288046</v>
      </c>
      <c r="P511" s="89">
        <f t="shared" si="87"/>
        <v>8.7227222325260437E-2</v>
      </c>
    </row>
    <row r="512" spans="1:16" s="68" customFormat="1" x14ac:dyDescent="0.2">
      <c r="A512" s="105">
        <f t="shared" si="85"/>
        <v>38</v>
      </c>
      <c r="B512" s="57" t="s">
        <v>1242</v>
      </c>
      <c r="C512" s="40">
        <v>6507.98</v>
      </c>
      <c r="D512" s="40">
        <v>48.6</v>
      </c>
      <c r="E512" s="40"/>
      <c r="F512" s="57">
        <f t="shared" si="80"/>
        <v>6556.58</v>
      </c>
      <c r="G512" s="59">
        <v>106</v>
      </c>
      <c r="H512" s="59">
        <v>1</v>
      </c>
      <c r="I512" s="59"/>
      <c r="J512" s="57">
        <f t="shared" si="81"/>
        <v>107</v>
      </c>
      <c r="K512" s="95">
        <f t="shared" si="82"/>
        <v>7.4935104751003692E-2</v>
      </c>
      <c r="L512" s="56">
        <f t="shared" si="83"/>
        <v>275.76118548369357</v>
      </c>
      <c r="M512" s="54">
        <f t="shared" si="79"/>
        <v>60.667460806412585</v>
      </c>
      <c r="N512" s="54">
        <f t="shared" si="84"/>
        <v>137.88059274184678</v>
      </c>
      <c r="O512" s="54">
        <v>97.603022321403188</v>
      </c>
      <c r="P512" s="89">
        <f t="shared" si="87"/>
        <v>8.7227222325260451E-2</v>
      </c>
    </row>
    <row r="513" spans="1:16" s="68" customFormat="1" x14ac:dyDescent="0.2">
      <c r="A513" s="105">
        <f t="shared" si="85"/>
        <v>39</v>
      </c>
      <c r="B513" s="57" t="s">
        <v>1243</v>
      </c>
      <c r="C513" s="40"/>
      <c r="D513" s="40"/>
      <c r="E513" s="40"/>
      <c r="F513" s="57">
        <f t="shared" si="80"/>
        <v>0</v>
      </c>
      <c r="G513" s="59"/>
      <c r="H513" s="59"/>
      <c r="I513" s="59"/>
      <c r="J513" s="57">
        <f t="shared" si="81"/>
        <v>0</v>
      </c>
      <c r="K513" s="95">
        <f t="shared" si="82"/>
        <v>0</v>
      </c>
      <c r="L513" s="56">
        <f t="shared" si="83"/>
        <v>0</v>
      </c>
      <c r="M513" s="54">
        <f t="shared" si="79"/>
        <v>0</v>
      </c>
      <c r="N513" s="54">
        <f t="shared" si="84"/>
        <v>0</v>
      </c>
      <c r="O513" s="54">
        <v>0</v>
      </c>
      <c r="P513" s="89"/>
    </row>
    <row r="514" spans="1:16" s="68" customFormat="1" x14ac:dyDescent="0.2">
      <c r="A514" s="105">
        <f t="shared" si="85"/>
        <v>40</v>
      </c>
      <c r="B514" s="57" t="s">
        <v>1244</v>
      </c>
      <c r="C514" s="40"/>
      <c r="D514" s="40"/>
      <c r="E514" s="40"/>
      <c r="F514" s="57">
        <f t="shared" si="80"/>
        <v>0</v>
      </c>
      <c r="G514" s="59"/>
      <c r="H514" s="59"/>
      <c r="I514" s="59"/>
      <c r="J514" s="57">
        <f t="shared" si="81"/>
        <v>0</v>
      </c>
      <c r="K514" s="95">
        <f t="shared" si="82"/>
        <v>0</v>
      </c>
      <c r="L514" s="56">
        <f t="shared" si="83"/>
        <v>0</v>
      </c>
      <c r="M514" s="54">
        <f t="shared" si="79"/>
        <v>0</v>
      </c>
      <c r="N514" s="54">
        <f t="shared" si="84"/>
        <v>0</v>
      </c>
      <c r="O514" s="54">
        <v>0</v>
      </c>
      <c r="P514" s="89"/>
    </row>
    <row r="515" spans="1:16" s="68" customFormat="1" x14ac:dyDescent="0.2">
      <c r="A515" s="105">
        <f t="shared" si="85"/>
        <v>41</v>
      </c>
      <c r="B515" s="57" t="s">
        <v>1245</v>
      </c>
      <c r="C515" s="40"/>
      <c r="D515" s="40"/>
      <c r="E515" s="40"/>
      <c r="F515" s="57">
        <f t="shared" si="80"/>
        <v>0</v>
      </c>
      <c r="G515" s="59"/>
      <c r="H515" s="59"/>
      <c r="I515" s="59"/>
      <c r="J515" s="57">
        <f t="shared" si="81"/>
        <v>0</v>
      </c>
      <c r="K515" s="95">
        <f t="shared" si="82"/>
        <v>0</v>
      </c>
      <c r="L515" s="56">
        <f t="shared" si="83"/>
        <v>0</v>
      </c>
      <c r="M515" s="54">
        <f t="shared" si="79"/>
        <v>0</v>
      </c>
      <c r="N515" s="54">
        <f t="shared" si="84"/>
        <v>0</v>
      </c>
      <c r="O515" s="54">
        <v>0</v>
      </c>
      <c r="P515" s="89"/>
    </row>
    <row r="516" spans="1:16" s="68" customFormat="1" x14ac:dyDescent="0.2">
      <c r="A516" s="105">
        <f t="shared" si="85"/>
        <v>42</v>
      </c>
      <c r="B516" s="57" t="s">
        <v>1246</v>
      </c>
      <c r="C516" s="40"/>
      <c r="D516" s="40"/>
      <c r="E516" s="40"/>
      <c r="F516" s="57">
        <f t="shared" si="80"/>
        <v>0</v>
      </c>
      <c r="G516" s="59"/>
      <c r="H516" s="59"/>
      <c r="I516" s="59"/>
      <c r="J516" s="57">
        <f t="shared" si="81"/>
        <v>0</v>
      </c>
      <c r="K516" s="95">
        <f t="shared" si="82"/>
        <v>0</v>
      </c>
      <c r="L516" s="56">
        <f t="shared" si="83"/>
        <v>0</v>
      </c>
      <c r="M516" s="54">
        <f t="shared" si="79"/>
        <v>0</v>
      </c>
      <c r="N516" s="54">
        <f t="shared" si="84"/>
        <v>0</v>
      </c>
      <c r="O516" s="54">
        <v>0</v>
      </c>
      <c r="P516" s="89"/>
    </row>
    <row r="517" spans="1:16" s="68" customFormat="1" x14ac:dyDescent="0.2">
      <c r="A517" s="105">
        <f t="shared" si="85"/>
        <v>43</v>
      </c>
      <c r="B517" s="57" t="s">
        <v>1247</v>
      </c>
      <c r="C517" s="40"/>
      <c r="D517" s="40"/>
      <c r="E517" s="40"/>
      <c r="F517" s="57">
        <f t="shared" si="80"/>
        <v>0</v>
      </c>
      <c r="G517" s="59"/>
      <c r="H517" s="59"/>
      <c r="I517" s="59"/>
      <c r="J517" s="57">
        <f t="shared" si="81"/>
        <v>0</v>
      </c>
      <c r="K517" s="95">
        <f t="shared" si="82"/>
        <v>0</v>
      </c>
      <c r="L517" s="56">
        <f t="shared" si="83"/>
        <v>0</v>
      </c>
      <c r="M517" s="54">
        <f t="shared" si="79"/>
        <v>0</v>
      </c>
      <c r="N517" s="54">
        <f t="shared" si="84"/>
        <v>0</v>
      </c>
      <c r="O517" s="54">
        <v>0</v>
      </c>
      <c r="P517" s="89"/>
    </row>
    <row r="518" spans="1:16" s="68" customFormat="1" x14ac:dyDescent="0.2">
      <c r="A518" s="105">
        <f t="shared" si="85"/>
        <v>44</v>
      </c>
      <c r="B518" s="57" t="s">
        <v>1248</v>
      </c>
      <c r="C518" s="40"/>
      <c r="D518" s="40"/>
      <c r="E518" s="40"/>
      <c r="F518" s="57">
        <f t="shared" si="80"/>
        <v>0</v>
      </c>
      <c r="G518" s="59"/>
      <c r="H518" s="59"/>
      <c r="I518" s="59"/>
      <c r="J518" s="57">
        <f t="shared" si="81"/>
        <v>0</v>
      </c>
      <c r="K518" s="95">
        <f t="shared" si="82"/>
        <v>0</v>
      </c>
      <c r="L518" s="56">
        <f t="shared" si="83"/>
        <v>0</v>
      </c>
      <c r="M518" s="54">
        <f t="shared" si="79"/>
        <v>0</v>
      </c>
      <c r="N518" s="54">
        <f t="shared" si="84"/>
        <v>0</v>
      </c>
      <c r="O518" s="54">
        <v>0</v>
      </c>
      <c r="P518" s="89"/>
    </row>
    <row r="519" spans="1:16" s="68" customFormat="1" x14ac:dyDescent="0.2">
      <c r="A519" s="105">
        <f t="shared" si="85"/>
        <v>45</v>
      </c>
      <c r="B519" s="57" t="s">
        <v>1249</v>
      </c>
      <c r="C519" s="40"/>
      <c r="D519" s="40"/>
      <c r="E519" s="40"/>
      <c r="F519" s="57">
        <f t="shared" si="80"/>
        <v>0</v>
      </c>
      <c r="G519" s="59"/>
      <c r="H519" s="59"/>
      <c r="I519" s="59"/>
      <c r="J519" s="57">
        <f t="shared" si="81"/>
        <v>0</v>
      </c>
      <c r="K519" s="95">
        <f t="shared" si="82"/>
        <v>0</v>
      </c>
      <c r="L519" s="56">
        <f t="shared" si="83"/>
        <v>0</v>
      </c>
      <c r="M519" s="54">
        <f t="shared" si="79"/>
        <v>0</v>
      </c>
      <c r="N519" s="54">
        <f t="shared" si="84"/>
        <v>0</v>
      </c>
      <c r="O519" s="54">
        <v>0</v>
      </c>
      <c r="P519" s="89"/>
    </row>
    <row r="520" spans="1:16" s="68" customFormat="1" x14ac:dyDescent="0.2">
      <c r="A520" s="105">
        <f t="shared" si="85"/>
        <v>46</v>
      </c>
      <c r="B520" s="57" t="s">
        <v>1250</v>
      </c>
      <c r="C520" s="40">
        <v>9198.7099999999991</v>
      </c>
      <c r="D520" s="40"/>
      <c r="E520" s="40"/>
      <c r="F520" s="57">
        <f t="shared" si="80"/>
        <v>9198.7099999999991</v>
      </c>
      <c r="G520" s="59">
        <v>160</v>
      </c>
      <c r="H520" s="59"/>
      <c r="I520" s="59"/>
      <c r="J520" s="57">
        <f t="shared" si="81"/>
        <v>160</v>
      </c>
      <c r="K520" s="95">
        <f t="shared" si="82"/>
        <v>0.10513198915045725</v>
      </c>
      <c r="L520" s="56">
        <f t="shared" si="83"/>
        <v>386.88572007368271</v>
      </c>
      <c r="M520" s="54">
        <f t="shared" si="79"/>
        <v>85.114858416210197</v>
      </c>
      <c r="N520" s="54">
        <f t="shared" si="84"/>
        <v>193.44286003684135</v>
      </c>
      <c r="O520" s="54">
        <v>136.93448374886216</v>
      </c>
      <c r="P520" s="89">
        <f t="shared" ref="P520:P525" si="88">(L520+M520+N520+O520)/F520</f>
        <v>8.7227222325260451E-2</v>
      </c>
    </row>
    <row r="521" spans="1:16" s="68" customFormat="1" x14ac:dyDescent="0.2">
      <c r="A521" s="105">
        <f t="shared" si="85"/>
        <v>47</v>
      </c>
      <c r="B521" s="57" t="s">
        <v>1261</v>
      </c>
      <c r="C521" s="40">
        <v>3168.96</v>
      </c>
      <c r="D521" s="40"/>
      <c r="E521" s="40"/>
      <c r="F521" s="57">
        <f t="shared" si="80"/>
        <v>3168.96</v>
      </c>
      <c r="G521" s="59">
        <v>70</v>
      </c>
      <c r="H521" s="59"/>
      <c r="I521" s="59"/>
      <c r="J521" s="57">
        <f t="shared" si="81"/>
        <v>70</v>
      </c>
      <c r="K521" s="95">
        <f t="shared" si="82"/>
        <v>3.6218020607045237E-2</v>
      </c>
      <c r="L521" s="56">
        <f t="shared" si="83"/>
        <v>133.28231583392648</v>
      </c>
      <c r="M521" s="54">
        <f t="shared" si="79"/>
        <v>29.322109483463823</v>
      </c>
      <c r="N521" s="54">
        <f t="shared" si="84"/>
        <v>66.641157916963238</v>
      </c>
      <c r="O521" s="54">
        <v>47.173995225503823</v>
      </c>
      <c r="P521" s="89">
        <f t="shared" si="88"/>
        <v>8.7227222325260451E-2</v>
      </c>
    </row>
    <row r="522" spans="1:16" s="68" customFormat="1" x14ac:dyDescent="0.2">
      <c r="A522" s="105">
        <f t="shared" si="85"/>
        <v>48</v>
      </c>
      <c r="B522" s="57" t="s">
        <v>1262</v>
      </c>
      <c r="C522" s="40">
        <v>4196.6499999999996</v>
      </c>
      <c r="D522" s="40"/>
      <c r="E522" s="40">
        <v>69.099999999999994</v>
      </c>
      <c r="F522" s="57">
        <f t="shared" si="80"/>
        <v>4265.75</v>
      </c>
      <c r="G522" s="59">
        <v>72</v>
      </c>
      <c r="H522" s="59"/>
      <c r="I522" s="59">
        <v>1</v>
      </c>
      <c r="J522" s="57">
        <f t="shared" si="81"/>
        <v>73</v>
      </c>
      <c r="K522" s="95">
        <f t="shared" si="82"/>
        <v>4.8753225476024689E-2</v>
      </c>
      <c r="L522" s="56">
        <f t="shared" si="83"/>
        <v>179.41186975177087</v>
      </c>
      <c r="M522" s="54">
        <f t="shared" si="79"/>
        <v>39.470611345389592</v>
      </c>
      <c r="N522" s="54">
        <f t="shared" si="84"/>
        <v>89.705934875885433</v>
      </c>
      <c r="O522" s="54">
        <v>63.501107660933855</v>
      </c>
      <c r="P522" s="89">
        <f t="shared" si="88"/>
        <v>8.7227222325260451E-2</v>
      </c>
    </row>
    <row r="523" spans="1:16" s="68" customFormat="1" x14ac:dyDescent="0.2">
      <c r="A523" s="105">
        <f t="shared" si="85"/>
        <v>49</v>
      </c>
      <c r="B523" s="38" t="s">
        <v>1263</v>
      </c>
      <c r="C523" s="40">
        <v>8277.0499999999993</v>
      </c>
      <c r="D523" s="40"/>
      <c r="E523" s="40"/>
      <c r="F523" s="57">
        <f t="shared" si="80"/>
        <v>8277.0499999999993</v>
      </c>
      <c r="G523" s="59">
        <v>142</v>
      </c>
      <c r="H523" s="59"/>
      <c r="I523" s="59"/>
      <c r="J523" s="57">
        <f t="shared" si="81"/>
        <v>142</v>
      </c>
      <c r="K523" s="95">
        <f t="shared" si="82"/>
        <v>9.4598343767527432E-2</v>
      </c>
      <c r="L523" s="56">
        <f t="shared" si="83"/>
        <v>348.12190506450094</v>
      </c>
      <c r="M523" s="54">
        <f t="shared" si="79"/>
        <v>76.586819114190206</v>
      </c>
      <c r="N523" s="54">
        <f t="shared" si="84"/>
        <v>174.06095253225047</v>
      </c>
      <c r="O523" s="54">
        <v>123.21440383635529</v>
      </c>
      <c r="P523" s="89">
        <f t="shared" si="88"/>
        <v>8.7227222325260437E-2</v>
      </c>
    </row>
    <row r="524" spans="1:16" s="68" customFormat="1" x14ac:dyDescent="0.2">
      <c r="A524" s="105">
        <f t="shared" si="85"/>
        <v>50</v>
      </c>
      <c r="B524" s="38" t="s">
        <v>1264</v>
      </c>
      <c r="C524" s="40">
        <v>1475.3</v>
      </c>
      <c r="D524" s="40"/>
      <c r="E524" s="40"/>
      <c r="F524" s="57">
        <f t="shared" si="80"/>
        <v>1475.3</v>
      </c>
      <c r="G524" s="59">
        <v>32</v>
      </c>
      <c r="H524" s="59"/>
      <c r="I524" s="59"/>
      <c r="J524" s="57">
        <f t="shared" si="81"/>
        <v>32</v>
      </c>
      <c r="K524" s="95">
        <f t="shared" si="82"/>
        <v>1.6861192883966297E-2</v>
      </c>
      <c r="L524" s="56">
        <f t="shared" si="83"/>
        <v>62.049189812995969</v>
      </c>
      <c r="M524" s="54">
        <f t="shared" si="79"/>
        <v>13.650821758859113</v>
      </c>
      <c r="N524" s="54">
        <f t="shared" si="84"/>
        <v>31.024594906497985</v>
      </c>
      <c r="O524" s="54">
        <v>21.961714618103663</v>
      </c>
      <c r="P524" s="89">
        <f t="shared" si="88"/>
        <v>8.7227222325260451E-2</v>
      </c>
    </row>
    <row r="525" spans="1:16" s="68" customFormat="1" x14ac:dyDescent="0.2">
      <c r="A525" s="105">
        <f t="shared" si="85"/>
        <v>51</v>
      </c>
      <c r="B525" s="57" t="s">
        <v>1265</v>
      </c>
      <c r="C525" s="40">
        <v>1459.86</v>
      </c>
      <c r="D525" s="40"/>
      <c r="E525" s="40"/>
      <c r="F525" s="57">
        <f t="shared" si="80"/>
        <v>1459.86</v>
      </c>
      <c r="G525" s="59">
        <v>32</v>
      </c>
      <c r="H525" s="59"/>
      <c r="I525" s="59"/>
      <c r="J525" s="57">
        <f t="shared" si="81"/>
        <v>32</v>
      </c>
      <c r="K525" s="95">
        <f t="shared" si="82"/>
        <v>1.6684729237163312E-2</v>
      </c>
      <c r="L525" s="56">
        <f t="shared" si="83"/>
        <v>61.399803592760989</v>
      </c>
      <c r="M525" s="54">
        <f t="shared" si="79"/>
        <v>13.507956790407418</v>
      </c>
      <c r="N525" s="54">
        <f t="shared" si="84"/>
        <v>30.699901796380495</v>
      </c>
      <c r="O525" s="54">
        <v>21.731870604205799</v>
      </c>
      <c r="P525" s="89">
        <f t="shared" si="88"/>
        <v>8.7227222325260437E-2</v>
      </c>
    </row>
    <row r="526" spans="1:16" s="68" customFormat="1" x14ac:dyDescent="0.2">
      <c r="A526" s="105">
        <f t="shared" si="85"/>
        <v>52</v>
      </c>
      <c r="B526" s="57" t="s">
        <v>1266</v>
      </c>
      <c r="C526" s="40"/>
      <c r="D526" s="40"/>
      <c r="E526" s="40"/>
      <c r="F526" s="57">
        <f t="shared" si="80"/>
        <v>0</v>
      </c>
      <c r="G526" s="59"/>
      <c r="H526" s="59"/>
      <c r="I526" s="59"/>
      <c r="J526" s="57">
        <f t="shared" si="81"/>
        <v>0</v>
      </c>
      <c r="K526" s="95">
        <f t="shared" si="82"/>
        <v>0</v>
      </c>
      <c r="L526" s="56">
        <f t="shared" si="83"/>
        <v>0</v>
      </c>
      <c r="M526" s="54">
        <f t="shared" si="79"/>
        <v>0</v>
      </c>
      <c r="N526" s="54">
        <f t="shared" si="84"/>
        <v>0</v>
      </c>
      <c r="O526" s="54">
        <v>0</v>
      </c>
      <c r="P526" s="89"/>
    </row>
    <row r="527" spans="1:16" s="68" customFormat="1" x14ac:dyDescent="0.2">
      <c r="A527" s="105">
        <f t="shared" si="85"/>
        <v>53</v>
      </c>
      <c r="B527" s="57" t="s">
        <v>1267</v>
      </c>
      <c r="C527" s="40"/>
      <c r="D527" s="40"/>
      <c r="E527" s="40"/>
      <c r="F527" s="57">
        <f t="shared" si="80"/>
        <v>0</v>
      </c>
      <c r="G527" s="59"/>
      <c r="H527" s="59"/>
      <c r="I527" s="59"/>
      <c r="J527" s="57">
        <f t="shared" si="81"/>
        <v>0</v>
      </c>
      <c r="K527" s="95">
        <f t="shared" si="82"/>
        <v>0</v>
      </c>
      <c r="L527" s="56">
        <f t="shared" si="83"/>
        <v>0</v>
      </c>
      <c r="M527" s="54">
        <f t="shared" si="79"/>
        <v>0</v>
      </c>
      <c r="N527" s="54">
        <f t="shared" si="84"/>
        <v>0</v>
      </c>
      <c r="O527" s="54">
        <v>0</v>
      </c>
      <c r="P527" s="89"/>
    </row>
    <row r="528" spans="1:16" s="68" customFormat="1" x14ac:dyDescent="0.2">
      <c r="A528" s="105">
        <f t="shared" si="85"/>
        <v>54</v>
      </c>
      <c r="B528" s="57" t="s">
        <v>1268</v>
      </c>
      <c r="C528" s="40"/>
      <c r="D528" s="40"/>
      <c r="E528" s="40"/>
      <c r="F528" s="57">
        <f t="shared" si="80"/>
        <v>0</v>
      </c>
      <c r="G528" s="59"/>
      <c r="H528" s="59"/>
      <c r="I528" s="59"/>
      <c r="J528" s="57">
        <f t="shared" si="81"/>
        <v>0</v>
      </c>
      <c r="K528" s="95">
        <f t="shared" si="82"/>
        <v>0</v>
      </c>
      <c r="L528" s="56">
        <f t="shared" si="83"/>
        <v>0</v>
      </c>
      <c r="M528" s="54">
        <f t="shared" si="79"/>
        <v>0</v>
      </c>
      <c r="N528" s="54">
        <f t="shared" si="84"/>
        <v>0</v>
      </c>
      <c r="O528" s="54">
        <v>0</v>
      </c>
      <c r="P528" s="89"/>
    </row>
    <row r="529" spans="1:17" s="68" customFormat="1" x14ac:dyDescent="0.2">
      <c r="A529" s="105">
        <f t="shared" si="85"/>
        <v>55</v>
      </c>
      <c r="B529" s="57" t="s">
        <v>1269</v>
      </c>
      <c r="C529" s="40">
        <v>776.7</v>
      </c>
      <c r="D529" s="40"/>
      <c r="E529" s="40"/>
      <c r="F529" s="57">
        <f t="shared" si="80"/>
        <v>776.7</v>
      </c>
      <c r="G529" s="59">
        <v>15</v>
      </c>
      <c r="H529" s="59"/>
      <c r="I529" s="59"/>
      <c r="J529" s="57">
        <f t="shared" si="81"/>
        <v>15</v>
      </c>
      <c r="K529" s="95">
        <f t="shared" si="82"/>
        <v>8.8768986056914686E-3</v>
      </c>
      <c r="L529" s="56">
        <f t="shared" si="83"/>
        <v>32.666986868944605</v>
      </c>
      <c r="M529" s="54">
        <f t="shared" si="79"/>
        <v>7.1867371111678127</v>
      </c>
      <c r="N529" s="54">
        <f t="shared" si="84"/>
        <v>16.333493434472302</v>
      </c>
      <c r="O529" s="54">
        <v>11.562166165445072</v>
      </c>
      <c r="P529" s="89">
        <f>(L529+M529+N529+O529)/F529</f>
        <v>8.7227222325260451E-2</v>
      </c>
    </row>
    <row r="530" spans="1:17" s="68" customFormat="1" x14ac:dyDescent="0.2">
      <c r="A530" s="105">
        <f t="shared" si="85"/>
        <v>56</v>
      </c>
      <c r="B530" s="57" t="s">
        <v>1270</v>
      </c>
      <c r="C530" s="40"/>
      <c r="D530" s="40"/>
      <c r="E530" s="40"/>
      <c r="F530" s="57">
        <f t="shared" si="80"/>
        <v>0</v>
      </c>
      <c r="G530" s="59"/>
      <c r="H530" s="59"/>
      <c r="I530" s="59"/>
      <c r="J530" s="57">
        <f t="shared" si="81"/>
        <v>0</v>
      </c>
      <c r="K530" s="95">
        <f t="shared" si="82"/>
        <v>0</v>
      </c>
      <c r="L530" s="56">
        <f t="shared" si="83"/>
        <v>0</v>
      </c>
      <c r="M530" s="54">
        <f t="shared" si="79"/>
        <v>0</v>
      </c>
      <c r="N530" s="54">
        <f t="shared" si="84"/>
        <v>0</v>
      </c>
      <c r="O530" s="54">
        <v>0</v>
      </c>
      <c r="P530" s="89"/>
    </row>
    <row r="531" spans="1:17" s="68" customFormat="1" x14ac:dyDescent="0.2">
      <c r="A531" s="105">
        <f t="shared" si="85"/>
        <v>57</v>
      </c>
      <c r="B531" s="57" t="s">
        <v>1271</v>
      </c>
      <c r="C531" s="40">
        <v>8044.64</v>
      </c>
      <c r="D531" s="40"/>
      <c r="E531" s="40"/>
      <c r="F531" s="57">
        <f t="shared" si="80"/>
        <v>8044.64</v>
      </c>
      <c r="G531" s="59">
        <v>181</v>
      </c>
      <c r="H531" s="59"/>
      <c r="I531" s="59"/>
      <c r="J531" s="57">
        <f t="shared" si="81"/>
        <v>181</v>
      </c>
      <c r="K531" s="95">
        <f t="shared" si="82"/>
        <v>9.1942131581421158E-2</v>
      </c>
      <c r="L531" s="56">
        <f t="shared" si="83"/>
        <v>338.34704421962988</v>
      </c>
      <c r="M531" s="54">
        <f t="shared" si="79"/>
        <v>74.436349728318575</v>
      </c>
      <c r="N531" s="54">
        <f t="shared" si="84"/>
        <v>169.17352210981494</v>
      </c>
      <c r="O531" s="54">
        <v>119.75468574891987</v>
      </c>
      <c r="P531" s="89">
        <f>(L531+M531+N531+O531)/F531</f>
        <v>8.7227222325260464E-2</v>
      </c>
    </row>
    <row r="532" spans="1:17" s="68" customFormat="1" x14ac:dyDescent="0.2">
      <c r="A532" s="105">
        <f t="shared" si="85"/>
        <v>58</v>
      </c>
      <c r="B532" s="57" t="s">
        <v>1272</v>
      </c>
      <c r="C532" s="40">
        <v>3996.29</v>
      </c>
      <c r="D532" s="40"/>
      <c r="E532" s="40"/>
      <c r="F532" s="57">
        <f t="shared" si="80"/>
        <v>3996.29</v>
      </c>
      <c r="G532" s="59">
        <v>90</v>
      </c>
      <c r="H532" s="59"/>
      <c r="I532" s="59"/>
      <c r="J532" s="57">
        <f t="shared" si="81"/>
        <v>90</v>
      </c>
      <c r="K532" s="95">
        <f t="shared" si="82"/>
        <v>4.5673569111547255E-2</v>
      </c>
      <c r="L532" s="56">
        <f t="shared" si="83"/>
        <v>168.07873433049389</v>
      </c>
      <c r="M532" s="54">
        <f t="shared" si="79"/>
        <v>36.977321552708652</v>
      </c>
      <c r="N532" s="54">
        <f t="shared" si="84"/>
        <v>84.039367165246944</v>
      </c>
      <c r="O532" s="54">
        <v>59.489853257765539</v>
      </c>
      <c r="P532" s="89">
        <f>(L532+M532+N532+O532)/F532</f>
        <v>8.7227222325260437E-2</v>
      </c>
    </row>
    <row r="533" spans="1:17" s="68" customFormat="1" x14ac:dyDescent="0.2">
      <c r="A533" s="105">
        <f t="shared" si="85"/>
        <v>59</v>
      </c>
      <c r="B533" s="57" t="s">
        <v>1273</v>
      </c>
      <c r="C533" s="40"/>
      <c r="D533" s="40"/>
      <c r="E533" s="40"/>
      <c r="F533" s="57">
        <f t="shared" si="80"/>
        <v>0</v>
      </c>
      <c r="G533" s="59"/>
      <c r="H533" s="59"/>
      <c r="I533" s="59"/>
      <c r="J533" s="57">
        <f t="shared" si="81"/>
        <v>0</v>
      </c>
      <c r="K533" s="95">
        <f t="shared" si="82"/>
        <v>0</v>
      </c>
      <c r="L533" s="56">
        <f t="shared" si="83"/>
        <v>0</v>
      </c>
      <c r="M533" s="54">
        <f t="shared" si="79"/>
        <v>0</v>
      </c>
      <c r="N533" s="54">
        <f t="shared" si="84"/>
        <v>0</v>
      </c>
      <c r="O533" s="54">
        <v>0</v>
      </c>
      <c r="P533" s="89"/>
    </row>
    <row r="534" spans="1:17" s="68" customFormat="1" x14ac:dyDescent="0.2">
      <c r="A534" s="105">
        <f t="shared" si="85"/>
        <v>60</v>
      </c>
      <c r="B534" s="57" t="s">
        <v>1274</v>
      </c>
      <c r="C534" s="40">
        <v>3450.5</v>
      </c>
      <c r="D534" s="40"/>
      <c r="E534" s="40"/>
      <c r="F534" s="57">
        <f t="shared" si="80"/>
        <v>3450.5</v>
      </c>
      <c r="G534" s="59">
        <v>53</v>
      </c>
      <c r="H534" s="59"/>
      <c r="I534" s="59"/>
      <c r="J534" s="57">
        <f t="shared" si="81"/>
        <v>53</v>
      </c>
      <c r="K534" s="95">
        <f t="shared" si="82"/>
        <v>3.9435739202959195E-2</v>
      </c>
      <c r="L534" s="56">
        <f t="shared" si="83"/>
        <v>145.12352026688984</v>
      </c>
      <c r="M534" s="54">
        <f t="shared" si="79"/>
        <v>31.927174458715765</v>
      </c>
      <c r="N534" s="54">
        <f t="shared" si="84"/>
        <v>72.56176013344492</v>
      </c>
      <c r="O534" s="54">
        <v>51.365075774260625</v>
      </c>
      <c r="P534" s="89">
        <f>(L534+M534+N534+O534)/F534</f>
        <v>8.7227222325260451E-2</v>
      </c>
    </row>
    <row r="535" spans="1:17" s="68" customFormat="1" x14ac:dyDescent="0.2">
      <c r="A535" s="105">
        <f t="shared" si="85"/>
        <v>61</v>
      </c>
      <c r="B535" s="57" t="s">
        <v>1275</v>
      </c>
      <c r="C535" s="40"/>
      <c r="D535" s="40"/>
      <c r="E535" s="40"/>
      <c r="F535" s="57">
        <f t="shared" si="80"/>
        <v>0</v>
      </c>
      <c r="G535" s="59"/>
      <c r="H535" s="59"/>
      <c r="I535" s="59"/>
      <c r="J535" s="57">
        <f t="shared" si="81"/>
        <v>0</v>
      </c>
      <c r="K535" s="95">
        <f t="shared" si="82"/>
        <v>0</v>
      </c>
      <c r="L535" s="56">
        <f t="shared" si="83"/>
        <v>0</v>
      </c>
      <c r="M535" s="54">
        <f t="shared" ref="M535:M539" si="89">L535*0.22</f>
        <v>0</v>
      </c>
      <c r="N535" s="54">
        <f t="shared" si="84"/>
        <v>0</v>
      </c>
      <c r="O535" s="54">
        <v>0</v>
      </c>
      <c r="P535" s="89"/>
    </row>
    <row r="536" spans="1:17" s="68" customFormat="1" x14ac:dyDescent="0.2">
      <c r="A536" s="105">
        <f t="shared" si="85"/>
        <v>62</v>
      </c>
      <c r="B536" s="57" t="s">
        <v>1317</v>
      </c>
      <c r="C536" s="40">
        <v>3217.4</v>
      </c>
      <c r="D536" s="40"/>
      <c r="E536" s="40"/>
      <c r="F536" s="57">
        <f>C536+D536+E536</f>
        <v>3217.4</v>
      </c>
      <c r="G536" s="59">
        <v>120</v>
      </c>
      <c r="H536" s="59"/>
      <c r="I536" s="59"/>
      <c r="J536" s="57">
        <f>G536+H536+I536</f>
        <v>120</v>
      </c>
      <c r="K536" s="95">
        <f t="shared" si="82"/>
        <v>3.6771641011911584E-2</v>
      </c>
      <c r="L536" s="56">
        <f t="shared" si="83"/>
        <v>135.31963892383462</v>
      </c>
      <c r="M536" s="54">
        <f t="shared" si="89"/>
        <v>29.770320563243615</v>
      </c>
      <c r="N536" s="54">
        <f t="shared" si="84"/>
        <v>67.659819461917309</v>
      </c>
      <c r="O536" s="54">
        <v>47.895086160297389</v>
      </c>
      <c r="P536" s="89">
        <f>(L536+M536+N536+O536)/F536</f>
        <v>8.7227222325260437E-2</v>
      </c>
    </row>
    <row r="537" spans="1:17" s="68" customFormat="1" x14ac:dyDescent="0.2">
      <c r="A537" s="105">
        <f t="shared" si="85"/>
        <v>63</v>
      </c>
      <c r="B537" s="57" t="s">
        <v>1318</v>
      </c>
      <c r="C537" s="40">
        <v>3196.1</v>
      </c>
      <c r="D537" s="40"/>
      <c r="E537" s="40"/>
      <c r="F537" s="57">
        <f>C537+D537+E537</f>
        <v>3196.1</v>
      </c>
      <c r="G537" s="59">
        <v>120</v>
      </c>
      <c r="H537" s="59"/>
      <c r="I537" s="59"/>
      <c r="J537" s="57">
        <f>G537+H537+I537</f>
        <v>120</v>
      </c>
      <c r="K537" s="95">
        <f t="shared" si="82"/>
        <v>3.6528203468070682E-2</v>
      </c>
      <c r="L537" s="56">
        <f t="shared" si="83"/>
        <v>134.4237887625001</v>
      </c>
      <c r="M537" s="54">
        <f t="shared" si="89"/>
        <v>29.57323352775002</v>
      </c>
      <c r="N537" s="54">
        <f t="shared" si="84"/>
        <v>67.211894381250048</v>
      </c>
      <c r="O537" s="54">
        <v>47.57800860226471</v>
      </c>
      <c r="P537" s="89">
        <f>(L537+M537+N537+O537)/F537</f>
        <v>8.7227222325260437E-2</v>
      </c>
    </row>
    <row r="538" spans="1:17" s="68" customFormat="1" x14ac:dyDescent="0.2">
      <c r="A538" s="105">
        <f t="shared" si="85"/>
        <v>64</v>
      </c>
      <c r="B538" s="57" t="s">
        <v>1319</v>
      </c>
      <c r="C538" s="40">
        <v>1632.1</v>
      </c>
      <c r="D538" s="40"/>
      <c r="E538" s="40"/>
      <c r="F538" s="57">
        <f>C538+D538+E538</f>
        <v>1632.1</v>
      </c>
      <c r="G538" s="59">
        <v>59</v>
      </c>
      <c r="H538" s="59"/>
      <c r="I538" s="59"/>
      <c r="J538" s="57">
        <f>G538+H538+I538</f>
        <v>59</v>
      </c>
      <c r="K538" s="95">
        <f t="shared" si="82"/>
        <v>1.8653258934400726E-2</v>
      </c>
      <c r="L538" s="56">
        <f t="shared" si="83"/>
        <v>68.643992878594673</v>
      </c>
      <c r="M538" s="54">
        <f t="shared" si="89"/>
        <v>15.101678433290829</v>
      </c>
      <c r="N538" s="54">
        <f t="shared" si="84"/>
        <v>34.321996439297337</v>
      </c>
      <c r="O538" s="54">
        <v>24.295881805874735</v>
      </c>
      <c r="P538" s="89">
        <f>(L538+M538+N538+O538)/F538</f>
        <v>8.7227222325260451E-2</v>
      </c>
    </row>
    <row r="539" spans="1:17" s="68" customFormat="1" x14ac:dyDescent="0.2">
      <c r="A539" s="105">
        <f>A538+1</f>
        <v>65</v>
      </c>
      <c r="B539" s="57" t="s">
        <v>609</v>
      </c>
      <c r="C539" s="107">
        <v>3084.1</v>
      </c>
      <c r="D539" s="59"/>
      <c r="E539" s="59">
        <v>109.7</v>
      </c>
      <c r="F539" s="57">
        <f>C539+D539+E539</f>
        <v>3193.7999999999997</v>
      </c>
      <c r="G539" s="59">
        <v>143</v>
      </c>
      <c r="H539" s="59"/>
      <c r="I539" s="59"/>
      <c r="J539" s="57">
        <f>G539+H539+I539</f>
        <v>143</v>
      </c>
      <c r="K539" s="95">
        <f t="shared" si="82"/>
        <v>3.6501916784932933E-2</v>
      </c>
      <c r="L539" s="56">
        <f t="shared" si="83"/>
        <v>134.32705376855318</v>
      </c>
      <c r="M539" s="54">
        <f t="shared" si="89"/>
        <v>29.551951829081702</v>
      </c>
      <c r="N539" s="54">
        <f t="shared" si="84"/>
        <v>67.163526884276592</v>
      </c>
      <c r="O539" s="54">
        <v>40.612722714776943</v>
      </c>
      <c r="P539" s="89">
        <f>(L539+M539+N539+O539)/F539</f>
        <v>8.5057065313009092E-2</v>
      </c>
    </row>
    <row r="540" spans="1:17" s="68" customFormat="1" ht="20.25" customHeight="1" x14ac:dyDescent="0.25">
      <c r="A540" s="105"/>
      <c r="B540" s="33" t="s">
        <v>1276</v>
      </c>
      <c r="C540" s="302">
        <f>SUM(C475:C539)</f>
        <v>170293.95</v>
      </c>
      <c r="D540" s="302">
        <f t="shared" ref="D540:O540" si="90">SUM(D475:D539)</f>
        <v>939.9</v>
      </c>
      <c r="E540" s="302">
        <f t="shared" si="90"/>
        <v>3759.6999999999994</v>
      </c>
      <c r="F540" s="302">
        <f t="shared" si="90"/>
        <v>174993.55</v>
      </c>
      <c r="G540" s="302">
        <f t="shared" si="90"/>
        <v>3539</v>
      </c>
      <c r="H540" s="302">
        <f t="shared" si="90"/>
        <v>7</v>
      </c>
      <c r="I540" s="302">
        <f t="shared" si="90"/>
        <v>23</v>
      </c>
      <c r="J540" s="302">
        <f t="shared" si="90"/>
        <v>3569</v>
      </c>
      <c r="K540" s="302">
        <f t="shared" si="90"/>
        <v>2</v>
      </c>
      <c r="L540" s="302">
        <f t="shared" si="90"/>
        <v>7360</v>
      </c>
      <c r="M540" s="302">
        <f t="shared" si="90"/>
        <v>1619.2</v>
      </c>
      <c r="N540" s="302">
        <f t="shared" si="90"/>
        <v>3680</v>
      </c>
      <c r="O540" s="302">
        <f t="shared" si="90"/>
        <v>2598.0702438708495</v>
      </c>
      <c r="P540" s="89">
        <f>(L540+M540+N540+O540)/F540</f>
        <v>8.7187614879924727E-2</v>
      </c>
      <c r="Q540" s="68" t="e">
        <f>F476+F478+F479+F480+F481+F482+F483+F487+F500+F501+F502+F503+F504+F505+F506+#REF!+F507+F508+F509+F510+F511+F512+F520+F521+F522+F523+F524+F525+F529+F531+F532+F534+F536+F537+F538+F539</f>
        <v>#REF!</v>
      </c>
    </row>
    <row r="541" spans="1:17" s="68" customFormat="1" ht="15" x14ac:dyDescent="0.25">
      <c r="A541" s="362" t="s">
        <v>1976</v>
      </c>
      <c r="B541" s="362"/>
      <c r="C541" s="362"/>
      <c r="D541" s="362"/>
      <c r="E541" s="362"/>
      <c r="F541" s="362"/>
      <c r="G541" s="362"/>
      <c r="H541" s="362"/>
      <c r="I541" s="362"/>
      <c r="J541" s="362"/>
      <c r="K541" s="362"/>
      <c r="L541" s="362"/>
      <c r="M541" s="362"/>
      <c r="N541" s="362"/>
      <c r="O541" s="362"/>
      <c r="P541" s="362"/>
    </row>
    <row r="542" spans="1:17" s="68" customFormat="1" x14ac:dyDescent="0.2">
      <c r="A542" s="57">
        <v>1</v>
      </c>
      <c r="B542" s="57" t="s">
        <v>1278</v>
      </c>
      <c r="C542" s="57"/>
      <c r="D542" s="57"/>
      <c r="E542" s="57"/>
      <c r="F542" s="57"/>
      <c r="G542" s="57"/>
      <c r="H542" s="57"/>
      <c r="I542" s="57"/>
      <c r="J542" s="57">
        <f t="shared" ref="J542:J604" si="91">G542+H542+I542</f>
        <v>0</v>
      </c>
      <c r="K542" s="56">
        <f>3/94331.36*F542</f>
        <v>0</v>
      </c>
      <c r="L542" s="54">
        <f>K542*3680</f>
        <v>0</v>
      </c>
      <c r="M542" s="54">
        <f>L542*0.22</f>
        <v>0</v>
      </c>
      <c r="N542" s="54">
        <f t="shared" ref="N542:N605" si="92">L542*0.475</f>
        <v>0</v>
      </c>
      <c r="O542" s="54">
        <v>0</v>
      </c>
      <c r="P542" s="56"/>
    </row>
    <row r="543" spans="1:17" s="68" customFormat="1" x14ac:dyDescent="0.2">
      <c r="A543" s="59">
        <f>A542+1</f>
        <v>2</v>
      </c>
      <c r="B543" s="57" t="s">
        <v>1279</v>
      </c>
      <c r="C543" s="57"/>
      <c r="D543" s="57"/>
      <c r="E543" s="57"/>
      <c r="F543" s="57"/>
      <c r="G543" s="57"/>
      <c r="H543" s="57"/>
      <c r="I543" s="57"/>
      <c r="J543" s="57">
        <f t="shared" si="91"/>
        <v>0</v>
      </c>
      <c r="K543" s="56">
        <f t="shared" ref="K543:K606" si="93">3/94331.36*F543</f>
        <v>0</v>
      </c>
      <c r="L543" s="54">
        <f t="shared" ref="L543:L606" si="94">K543*3680</f>
        <v>0</v>
      </c>
      <c r="M543" s="54">
        <f t="shared" ref="M543:M605" si="95">L543*0.22</f>
        <v>0</v>
      </c>
      <c r="N543" s="54">
        <f t="shared" si="92"/>
        <v>0</v>
      </c>
      <c r="O543" s="54">
        <v>0</v>
      </c>
      <c r="P543" s="56"/>
    </row>
    <row r="544" spans="1:17" s="68" customFormat="1" x14ac:dyDescent="0.2">
      <c r="A544" s="59">
        <f t="shared" ref="A544:A607" si="96">A543+1</f>
        <v>3</v>
      </c>
      <c r="B544" s="57" t="s">
        <v>1280</v>
      </c>
      <c r="C544" s="57"/>
      <c r="D544" s="57"/>
      <c r="E544" s="57"/>
      <c r="F544" s="57"/>
      <c r="G544" s="57"/>
      <c r="H544" s="57"/>
      <c r="I544" s="57"/>
      <c r="J544" s="57">
        <f t="shared" si="91"/>
        <v>0</v>
      </c>
      <c r="K544" s="56">
        <f t="shared" si="93"/>
        <v>0</v>
      </c>
      <c r="L544" s="54">
        <f t="shared" si="94"/>
        <v>0</v>
      </c>
      <c r="M544" s="54">
        <f t="shared" si="95"/>
        <v>0</v>
      </c>
      <c r="N544" s="54">
        <f t="shared" si="92"/>
        <v>0</v>
      </c>
      <c r="O544" s="54">
        <v>0</v>
      </c>
      <c r="P544" s="56"/>
    </row>
    <row r="545" spans="1:16" s="68" customFormat="1" x14ac:dyDescent="0.2">
      <c r="A545" s="59">
        <f t="shared" si="96"/>
        <v>4</v>
      </c>
      <c r="B545" s="57" t="s">
        <v>1281</v>
      </c>
      <c r="C545" s="57"/>
      <c r="D545" s="57"/>
      <c r="E545" s="57"/>
      <c r="F545" s="57"/>
      <c r="G545" s="57"/>
      <c r="H545" s="57"/>
      <c r="I545" s="57"/>
      <c r="J545" s="57">
        <f t="shared" si="91"/>
        <v>0</v>
      </c>
      <c r="K545" s="56">
        <f t="shared" si="93"/>
        <v>0</v>
      </c>
      <c r="L545" s="54">
        <f t="shared" si="94"/>
        <v>0</v>
      </c>
      <c r="M545" s="54">
        <f t="shared" si="95"/>
        <v>0</v>
      </c>
      <c r="N545" s="54">
        <f t="shared" si="92"/>
        <v>0</v>
      </c>
      <c r="O545" s="54">
        <v>0</v>
      </c>
      <c r="P545" s="56"/>
    </row>
    <row r="546" spans="1:16" s="68" customFormat="1" x14ac:dyDescent="0.2">
      <c r="A546" s="59">
        <f t="shared" si="96"/>
        <v>5</v>
      </c>
      <c r="B546" s="57" t="s">
        <v>1283</v>
      </c>
      <c r="C546" s="57"/>
      <c r="D546" s="57"/>
      <c r="E546" s="57"/>
      <c r="F546" s="57"/>
      <c r="G546" s="57"/>
      <c r="H546" s="57"/>
      <c r="I546" s="57"/>
      <c r="J546" s="57">
        <f t="shared" si="91"/>
        <v>0</v>
      </c>
      <c r="K546" s="56">
        <f t="shared" si="93"/>
        <v>0</v>
      </c>
      <c r="L546" s="54">
        <f t="shared" si="94"/>
        <v>0</v>
      </c>
      <c r="M546" s="54">
        <f t="shared" si="95"/>
        <v>0</v>
      </c>
      <c r="N546" s="54">
        <f t="shared" si="92"/>
        <v>0</v>
      </c>
      <c r="O546" s="54">
        <v>0</v>
      </c>
      <c r="P546" s="56"/>
    </row>
    <row r="547" spans="1:16" s="68" customFormat="1" x14ac:dyDescent="0.2">
      <c r="A547" s="59">
        <f t="shared" si="96"/>
        <v>6</v>
      </c>
      <c r="B547" s="57" t="s">
        <v>1284</v>
      </c>
      <c r="C547" s="57"/>
      <c r="D547" s="57"/>
      <c r="E547" s="57"/>
      <c r="F547" s="57"/>
      <c r="G547" s="57"/>
      <c r="H547" s="57"/>
      <c r="I547" s="57"/>
      <c r="J547" s="57">
        <f t="shared" si="91"/>
        <v>0</v>
      </c>
      <c r="K547" s="56">
        <f t="shared" si="93"/>
        <v>0</v>
      </c>
      <c r="L547" s="54">
        <f t="shared" si="94"/>
        <v>0</v>
      </c>
      <c r="M547" s="54">
        <f t="shared" si="95"/>
        <v>0</v>
      </c>
      <c r="N547" s="54">
        <f t="shared" si="92"/>
        <v>0</v>
      </c>
      <c r="O547" s="54">
        <v>0</v>
      </c>
      <c r="P547" s="56"/>
    </row>
    <row r="548" spans="1:16" s="68" customFormat="1" x14ac:dyDescent="0.2">
      <c r="A548" s="59">
        <f t="shared" si="96"/>
        <v>7</v>
      </c>
      <c r="B548" s="57" t="s">
        <v>1285</v>
      </c>
      <c r="C548" s="57"/>
      <c r="D548" s="57"/>
      <c r="E548" s="57"/>
      <c r="F548" s="57"/>
      <c r="G548" s="57"/>
      <c r="H548" s="57"/>
      <c r="I548" s="57"/>
      <c r="J548" s="57">
        <f t="shared" si="91"/>
        <v>0</v>
      </c>
      <c r="K548" s="56">
        <f t="shared" si="93"/>
        <v>0</v>
      </c>
      <c r="L548" s="54">
        <f t="shared" si="94"/>
        <v>0</v>
      </c>
      <c r="M548" s="54">
        <f t="shared" si="95"/>
        <v>0</v>
      </c>
      <c r="N548" s="54">
        <f t="shared" si="92"/>
        <v>0</v>
      </c>
      <c r="O548" s="54">
        <v>0</v>
      </c>
      <c r="P548" s="56"/>
    </row>
    <row r="549" spans="1:16" s="68" customFormat="1" x14ac:dyDescent="0.2">
      <c r="A549" s="59">
        <f t="shared" si="96"/>
        <v>8</v>
      </c>
      <c r="B549" s="57" t="s">
        <v>1286</v>
      </c>
      <c r="C549" s="57"/>
      <c r="D549" s="57"/>
      <c r="E549" s="57"/>
      <c r="F549" s="57"/>
      <c r="G549" s="57"/>
      <c r="H549" s="57"/>
      <c r="I549" s="57"/>
      <c r="J549" s="57">
        <f t="shared" si="91"/>
        <v>0</v>
      </c>
      <c r="K549" s="56">
        <f t="shared" si="93"/>
        <v>0</v>
      </c>
      <c r="L549" s="54">
        <f t="shared" si="94"/>
        <v>0</v>
      </c>
      <c r="M549" s="54">
        <f t="shared" si="95"/>
        <v>0</v>
      </c>
      <c r="N549" s="54">
        <f t="shared" si="92"/>
        <v>0</v>
      </c>
      <c r="O549" s="54">
        <v>0</v>
      </c>
      <c r="P549" s="56"/>
    </row>
    <row r="550" spans="1:16" s="68" customFormat="1" x14ac:dyDescent="0.2">
      <c r="A550" s="59">
        <f t="shared" si="96"/>
        <v>9</v>
      </c>
      <c r="B550" s="57" t="s">
        <v>1287</v>
      </c>
      <c r="C550" s="57"/>
      <c r="D550" s="57"/>
      <c r="E550" s="57"/>
      <c r="F550" s="57"/>
      <c r="G550" s="57"/>
      <c r="H550" s="57"/>
      <c r="I550" s="57"/>
      <c r="J550" s="57">
        <f t="shared" si="91"/>
        <v>0</v>
      </c>
      <c r="K550" s="56">
        <f t="shared" si="93"/>
        <v>0</v>
      </c>
      <c r="L550" s="54">
        <f t="shared" si="94"/>
        <v>0</v>
      </c>
      <c r="M550" s="54">
        <f t="shared" si="95"/>
        <v>0</v>
      </c>
      <c r="N550" s="54">
        <f t="shared" si="92"/>
        <v>0</v>
      </c>
      <c r="O550" s="54">
        <v>0</v>
      </c>
      <c r="P550" s="56"/>
    </row>
    <row r="551" spans="1:16" s="68" customFormat="1" x14ac:dyDescent="0.2">
      <c r="A551" s="59">
        <f t="shared" si="96"/>
        <v>10</v>
      </c>
      <c r="B551" s="57" t="s">
        <v>1288</v>
      </c>
      <c r="C551" s="57">
        <v>4270.7</v>
      </c>
      <c r="D551" s="57"/>
      <c r="E551" s="57"/>
      <c r="F551" s="57">
        <f>C551+D551+E551</f>
        <v>4270.7</v>
      </c>
      <c r="G551" s="57">
        <v>67</v>
      </c>
      <c r="H551" s="57"/>
      <c r="I551" s="57"/>
      <c r="J551" s="57">
        <f t="shared" si="91"/>
        <v>67</v>
      </c>
      <c r="K551" s="56">
        <f t="shared" si="93"/>
        <v>0.13582015567251443</v>
      </c>
      <c r="L551" s="54">
        <f t="shared" si="94"/>
        <v>499.81817287485313</v>
      </c>
      <c r="M551" s="54">
        <f t="shared" si="95"/>
        <v>109.95999803246769</v>
      </c>
      <c r="N551" s="54">
        <f>L551*0.475</f>
        <v>237.41363211555523</v>
      </c>
      <c r="O551" s="54">
        <v>111.78646093998967</v>
      </c>
      <c r="P551" s="56">
        <f>(L551+M551+N551+O551)/F551</f>
        <v>0.22454826233705616</v>
      </c>
    </row>
    <row r="552" spans="1:16" s="68" customFormat="1" x14ac:dyDescent="0.2">
      <c r="A552" s="59">
        <f t="shared" si="96"/>
        <v>11</v>
      </c>
      <c r="B552" s="57" t="s">
        <v>1289</v>
      </c>
      <c r="C552" s="57">
        <v>2670.7</v>
      </c>
      <c r="D552" s="57"/>
      <c r="E552" s="57"/>
      <c r="F552" s="57">
        <f>C552+D552+E552</f>
        <v>2670.7</v>
      </c>
      <c r="G552" s="57">
        <v>56</v>
      </c>
      <c r="H552" s="57"/>
      <c r="I552" s="57"/>
      <c r="J552" s="57">
        <f t="shared" si="91"/>
        <v>56</v>
      </c>
      <c r="K552" s="56">
        <f t="shared" si="93"/>
        <v>8.4935699008261936E-2</v>
      </c>
      <c r="L552" s="54">
        <f t="shared" si="94"/>
        <v>312.56337235040394</v>
      </c>
      <c r="M552" s="54">
        <f t="shared" si="95"/>
        <v>68.763941917088871</v>
      </c>
      <c r="N552" s="54">
        <f t="shared" si="92"/>
        <v>148.46760186644187</v>
      </c>
      <c r="O552" s="54">
        <v>69.906128089641143</v>
      </c>
      <c r="P552" s="56">
        <f>(L552+M552+N552+O552)/F552</f>
        <v>0.22454826233705613</v>
      </c>
    </row>
    <row r="553" spans="1:16" s="68" customFormat="1" x14ac:dyDescent="0.2">
      <c r="A553" s="59">
        <f t="shared" si="96"/>
        <v>12</v>
      </c>
      <c r="B553" s="57" t="s">
        <v>1290</v>
      </c>
      <c r="C553" s="57"/>
      <c r="D553" s="57"/>
      <c r="E553" s="57"/>
      <c r="F553" s="57"/>
      <c r="G553" s="57"/>
      <c r="H553" s="57"/>
      <c r="I553" s="57"/>
      <c r="J553" s="57">
        <f t="shared" si="91"/>
        <v>0</v>
      </c>
      <c r="K553" s="56">
        <f t="shared" si="93"/>
        <v>0</v>
      </c>
      <c r="L553" s="54">
        <f t="shared" si="94"/>
        <v>0</v>
      </c>
      <c r="M553" s="54">
        <f t="shared" si="95"/>
        <v>0</v>
      </c>
      <c r="N553" s="54">
        <f t="shared" si="92"/>
        <v>0</v>
      </c>
      <c r="O553" s="54">
        <v>0</v>
      </c>
      <c r="P553" s="56"/>
    </row>
    <row r="554" spans="1:16" s="68" customFormat="1" x14ac:dyDescent="0.2">
      <c r="A554" s="59">
        <f t="shared" si="96"/>
        <v>13</v>
      </c>
      <c r="B554" s="57" t="s">
        <v>1291</v>
      </c>
      <c r="C554" s="57"/>
      <c r="D554" s="57"/>
      <c r="E554" s="57"/>
      <c r="F554" s="57"/>
      <c r="G554" s="57"/>
      <c r="H554" s="57"/>
      <c r="I554" s="57"/>
      <c r="J554" s="57">
        <f t="shared" si="91"/>
        <v>0</v>
      </c>
      <c r="K554" s="56">
        <f t="shared" si="93"/>
        <v>0</v>
      </c>
      <c r="L554" s="54">
        <f t="shared" si="94"/>
        <v>0</v>
      </c>
      <c r="M554" s="54">
        <f t="shared" si="95"/>
        <v>0</v>
      </c>
      <c r="N554" s="54">
        <f t="shared" si="92"/>
        <v>0</v>
      </c>
      <c r="O554" s="54">
        <v>0</v>
      </c>
      <c r="P554" s="56"/>
    </row>
    <row r="555" spans="1:16" s="68" customFormat="1" x14ac:dyDescent="0.2">
      <c r="A555" s="59">
        <f t="shared" si="96"/>
        <v>14</v>
      </c>
      <c r="B555" s="57" t="s">
        <v>1292</v>
      </c>
      <c r="C555" s="57"/>
      <c r="D555" s="57"/>
      <c r="E555" s="57"/>
      <c r="F555" s="57"/>
      <c r="G555" s="57"/>
      <c r="H555" s="57"/>
      <c r="I555" s="57"/>
      <c r="J555" s="57">
        <f t="shared" si="91"/>
        <v>0</v>
      </c>
      <c r="K555" s="56">
        <f t="shared" si="93"/>
        <v>0</v>
      </c>
      <c r="L555" s="54">
        <f t="shared" si="94"/>
        <v>0</v>
      </c>
      <c r="M555" s="54">
        <f t="shared" si="95"/>
        <v>0</v>
      </c>
      <c r="N555" s="54">
        <f t="shared" si="92"/>
        <v>0</v>
      </c>
      <c r="O555" s="54">
        <v>0</v>
      </c>
      <c r="P555" s="56"/>
    </row>
    <row r="556" spans="1:16" s="68" customFormat="1" x14ac:dyDescent="0.2">
      <c r="A556" s="59">
        <f t="shared" si="96"/>
        <v>15</v>
      </c>
      <c r="B556" s="57" t="s">
        <v>1293</v>
      </c>
      <c r="C556" s="57"/>
      <c r="D556" s="57"/>
      <c r="E556" s="57"/>
      <c r="F556" s="57"/>
      <c r="G556" s="57"/>
      <c r="H556" s="57"/>
      <c r="I556" s="57"/>
      <c r="J556" s="57">
        <f t="shared" si="91"/>
        <v>0</v>
      </c>
      <c r="K556" s="56">
        <f t="shared" si="93"/>
        <v>0</v>
      </c>
      <c r="L556" s="54">
        <f t="shared" si="94"/>
        <v>0</v>
      </c>
      <c r="M556" s="54">
        <f t="shared" si="95"/>
        <v>0</v>
      </c>
      <c r="N556" s="54">
        <f t="shared" si="92"/>
        <v>0</v>
      </c>
      <c r="O556" s="54">
        <v>0</v>
      </c>
      <c r="P556" s="56"/>
    </row>
    <row r="557" spans="1:16" s="68" customFormat="1" x14ac:dyDescent="0.2">
      <c r="A557" s="59">
        <f t="shared" si="96"/>
        <v>16</v>
      </c>
      <c r="B557" s="57" t="s">
        <v>1294</v>
      </c>
      <c r="C557" s="57"/>
      <c r="D557" s="57"/>
      <c r="E557" s="57"/>
      <c r="F557" s="57"/>
      <c r="G557" s="57"/>
      <c r="H557" s="57"/>
      <c r="I557" s="57"/>
      <c r="J557" s="57">
        <f t="shared" si="91"/>
        <v>0</v>
      </c>
      <c r="K557" s="56">
        <f t="shared" si="93"/>
        <v>0</v>
      </c>
      <c r="L557" s="54">
        <f t="shared" si="94"/>
        <v>0</v>
      </c>
      <c r="M557" s="54">
        <f t="shared" si="95"/>
        <v>0</v>
      </c>
      <c r="N557" s="54">
        <f t="shared" si="92"/>
        <v>0</v>
      </c>
      <c r="O557" s="54">
        <v>0</v>
      </c>
      <c r="P557" s="56"/>
    </row>
    <row r="558" spans="1:16" s="68" customFormat="1" x14ac:dyDescent="0.2">
      <c r="A558" s="59">
        <f t="shared" si="96"/>
        <v>17</v>
      </c>
      <c r="B558" s="57" t="s">
        <v>1295</v>
      </c>
      <c r="C558" s="57"/>
      <c r="D558" s="57"/>
      <c r="E558" s="57"/>
      <c r="F558" s="57"/>
      <c r="G558" s="57"/>
      <c r="H558" s="57"/>
      <c r="I558" s="57"/>
      <c r="J558" s="57">
        <f t="shared" si="91"/>
        <v>0</v>
      </c>
      <c r="K558" s="56">
        <f t="shared" si="93"/>
        <v>0</v>
      </c>
      <c r="L558" s="54">
        <f t="shared" si="94"/>
        <v>0</v>
      </c>
      <c r="M558" s="54">
        <f t="shared" si="95"/>
        <v>0</v>
      </c>
      <c r="N558" s="54">
        <f t="shared" si="92"/>
        <v>0</v>
      </c>
      <c r="O558" s="54">
        <v>0</v>
      </c>
      <c r="P558" s="56"/>
    </row>
    <row r="559" spans="1:16" s="68" customFormat="1" x14ac:dyDescent="0.2">
      <c r="A559" s="59">
        <f t="shared" si="96"/>
        <v>18</v>
      </c>
      <c r="B559" s="57" t="s">
        <v>1296</v>
      </c>
      <c r="C559" s="57"/>
      <c r="D559" s="57"/>
      <c r="E559" s="57"/>
      <c r="F559" s="57"/>
      <c r="G559" s="57"/>
      <c r="H559" s="57"/>
      <c r="I559" s="57"/>
      <c r="J559" s="57">
        <f t="shared" si="91"/>
        <v>0</v>
      </c>
      <c r="K559" s="56">
        <f t="shared" si="93"/>
        <v>0</v>
      </c>
      <c r="L559" s="54">
        <f t="shared" si="94"/>
        <v>0</v>
      </c>
      <c r="M559" s="54">
        <f t="shared" si="95"/>
        <v>0</v>
      </c>
      <c r="N559" s="54">
        <f t="shared" si="92"/>
        <v>0</v>
      </c>
      <c r="O559" s="54">
        <v>0</v>
      </c>
      <c r="P559" s="56"/>
    </row>
    <row r="560" spans="1:16" s="68" customFormat="1" x14ac:dyDescent="0.2">
      <c r="A560" s="59">
        <f t="shared" si="96"/>
        <v>19</v>
      </c>
      <c r="B560" s="57" t="s">
        <v>1297</v>
      </c>
      <c r="C560" s="57"/>
      <c r="D560" s="57"/>
      <c r="E560" s="57"/>
      <c r="F560" s="57"/>
      <c r="G560" s="57"/>
      <c r="H560" s="57"/>
      <c r="I560" s="57"/>
      <c r="J560" s="57">
        <f t="shared" si="91"/>
        <v>0</v>
      </c>
      <c r="K560" s="56">
        <f t="shared" si="93"/>
        <v>0</v>
      </c>
      <c r="L560" s="54">
        <f t="shared" si="94"/>
        <v>0</v>
      </c>
      <c r="M560" s="54">
        <f t="shared" si="95"/>
        <v>0</v>
      </c>
      <c r="N560" s="54">
        <f t="shared" si="92"/>
        <v>0</v>
      </c>
      <c r="O560" s="54">
        <v>0</v>
      </c>
      <c r="P560" s="56"/>
    </row>
    <row r="561" spans="1:16" s="68" customFormat="1" x14ac:dyDescent="0.2">
      <c r="A561" s="59">
        <f t="shared" si="96"/>
        <v>20</v>
      </c>
      <c r="B561" s="57" t="s">
        <v>1298</v>
      </c>
      <c r="C561" s="57"/>
      <c r="D561" s="57"/>
      <c r="E561" s="57"/>
      <c r="F561" s="57"/>
      <c r="G561" s="57"/>
      <c r="H561" s="57"/>
      <c r="I561" s="57"/>
      <c r="J561" s="57">
        <f t="shared" si="91"/>
        <v>0</v>
      </c>
      <c r="K561" s="56">
        <f t="shared" si="93"/>
        <v>0</v>
      </c>
      <c r="L561" s="54">
        <f t="shared" si="94"/>
        <v>0</v>
      </c>
      <c r="M561" s="54">
        <f t="shared" si="95"/>
        <v>0</v>
      </c>
      <c r="N561" s="54">
        <f t="shared" si="92"/>
        <v>0</v>
      </c>
      <c r="O561" s="54">
        <v>0</v>
      </c>
      <c r="P561" s="56"/>
    </row>
    <row r="562" spans="1:16" s="68" customFormat="1" x14ac:dyDescent="0.2">
      <c r="A562" s="59">
        <f t="shared" si="96"/>
        <v>21</v>
      </c>
      <c r="B562" s="57" t="s">
        <v>1299</v>
      </c>
      <c r="C562" s="57"/>
      <c r="D562" s="57"/>
      <c r="E562" s="57"/>
      <c r="F562" s="57"/>
      <c r="G562" s="57"/>
      <c r="H562" s="57"/>
      <c r="I562" s="57"/>
      <c r="J562" s="57">
        <f t="shared" si="91"/>
        <v>0</v>
      </c>
      <c r="K562" s="56">
        <f t="shared" si="93"/>
        <v>0</v>
      </c>
      <c r="L562" s="54">
        <f t="shared" si="94"/>
        <v>0</v>
      </c>
      <c r="M562" s="54">
        <f t="shared" si="95"/>
        <v>0</v>
      </c>
      <c r="N562" s="54">
        <f t="shared" si="92"/>
        <v>0</v>
      </c>
      <c r="O562" s="54">
        <v>0</v>
      </c>
      <c r="P562" s="56"/>
    </row>
    <row r="563" spans="1:16" s="68" customFormat="1" x14ac:dyDescent="0.2">
      <c r="A563" s="59">
        <f t="shared" si="96"/>
        <v>22</v>
      </c>
      <c r="B563" s="57" t="s">
        <v>1300</v>
      </c>
      <c r="C563" s="57"/>
      <c r="D563" s="57"/>
      <c r="E563" s="57"/>
      <c r="F563" s="57"/>
      <c r="G563" s="57"/>
      <c r="H563" s="57"/>
      <c r="I563" s="57"/>
      <c r="J563" s="57">
        <f t="shared" si="91"/>
        <v>0</v>
      </c>
      <c r="K563" s="56">
        <f t="shared" si="93"/>
        <v>0</v>
      </c>
      <c r="L563" s="54">
        <f t="shared" si="94"/>
        <v>0</v>
      </c>
      <c r="M563" s="54">
        <f t="shared" si="95"/>
        <v>0</v>
      </c>
      <c r="N563" s="54">
        <f t="shared" si="92"/>
        <v>0</v>
      </c>
      <c r="O563" s="54">
        <v>0</v>
      </c>
      <c r="P563" s="56"/>
    </row>
    <row r="564" spans="1:16" s="68" customFormat="1" x14ac:dyDescent="0.2">
      <c r="A564" s="59">
        <f t="shared" si="96"/>
        <v>23</v>
      </c>
      <c r="B564" s="57" t="s">
        <v>1301</v>
      </c>
      <c r="C564" s="57"/>
      <c r="D564" s="57"/>
      <c r="E564" s="57"/>
      <c r="F564" s="57"/>
      <c r="G564" s="57"/>
      <c r="H564" s="57"/>
      <c r="I564" s="57"/>
      <c r="J564" s="57">
        <f t="shared" si="91"/>
        <v>0</v>
      </c>
      <c r="K564" s="56">
        <f t="shared" si="93"/>
        <v>0</v>
      </c>
      <c r="L564" s="54">
        <f t="shared" si="94"/>
        <v>0</v>
      </c>
      <c r="M564" s="54">
        <f t="shared" si="95"/>
        <v>0</v>
      </c>
      <c r="N564" s="54">
        <f t="shared" si="92"/>
        <v>0</v>
      </c>
      <c r="O564" s="54">
        <v>0</v>
      </c>
      <c r="P564" s="56"/>
    </row>
    <row r="565" spans="1:16" s="68" customFormat="1" x14ac:dyDescent="0.2">
      <c r="A565" s="59">
        <f t="shared" si="96"/>
        <v>24</v>
      </c>
      <c r="B565" s="57" t="s">
        <v>1302</v>
      </c>
      <c r="C565" s="57"/>
      <c r="D565" s="57"/>
      <c r="E565" s="57"/>
      <c r="F565" s="57"/>
      <c r="G565" s="57"/>
      <c r="H565" s="57"/>
      <c r="I565" s="57"/>
      <c r="J565" s="57">
        <f t="shared" si="91"/>
        <v>0</v>
      </c>
      <c r="K565" s="56">
        <f t="shared" si="93"/>
        <v>0</v>
      </c>
      <c r="L565" s="54">
        <f t="shared" si="94"/>
        <v>0</v>
      </c>
      <c r="M565" s="54">
        <f t="shared" si="95"/>
        <v>0</v>
      </c>
      <c r="N565" s="54">
        <f t="shared" si="92"/>
        <v>0</v>
      </c>
      <c r="O565" s="54">
        <v>0</v>
      </c>
      <c r="P565" s="56"/>
    </row>
    <row r="566" spans="1:16" s="68" customFormat="1" x14ac:dyDescent="0.2">
      <c r="A566" s="59">
        <f t="shared" si="96"/>
        <v>25</v>
      </c>
      <c r="B566" s="57" t="s">
        <v>1303</v>
      </c>
      <c r="C566" s="57"/>
      <c r="D566" s="57"/>
      <c r="E566" s="57"/>
      <c r="F566" s="57"/>
      <c r="G566" s="57"/>
      <c r="H566" s="57"/>
      <c r="I566" s="57"/>
      <c r="J566" s="57">
        <f t="shared" si="91"/>
        <v>0</v>
      </c>
      <c r="K566" s="56">
        <f t="shared" si="93"/>
        <v>0</v>
      </c>
      <c r="L566" s="54">
        <f t="shared" si="94"/>
        <v>0</v>
      </c>
      <c r="M566" s="54">
        <f t="shared" si="95"/>
        <v>0</v>
      </c>
      <c r="N566" s="54">
        <f t="shared" si="92"/>
        <v>0</v>
      </c>
      <c r="O566" s="54">
        <v>0</v>
      </c>
      <c r="P566" s="56"/>
    </row>
    <row r="567" spans="1:16" s="68" customFormat="1" x14ac:dyDescent="0.2">
      <c r="A567" s="59">
        <f t="shared" si="96"/>
        <v>26</v>
      </c>
      <c r="B567" s="57" t="s">
        <v>1304</v>
      </c>
      <c r="C567" s="57"/>
      <c r="D567" s="57"/>
      <c r="E567" s="57"/>
      <c r="F567" s="57"/>
      <c r="G567" s="57"/>
      <c r="H567" s="57"/>
      <c r="I567" s="57"/>
      <c r="J567" s="57">
        <f t="shared" si="91"/>
        <v>0</v>
      </c>
      <c r="K567" s="56">
        <f t="shared" si="93"/>
        <v>0</v>
      </c>
      <c r="L567" s="54">
        <f t="shared" si="94"/>
        <v>0</v>
      </c>
      <c r="M567" s="54">
        <f t="shared" si="95"/>
        <v>0</v>
      </c>
      <c r="N567" s="54">
        <f t="shared" si="92"/>
        <v>0</v>
      </c>
      <c r="O567" s="54">
        <v>0</v>
      </c>
      <c r="P567" s="56"/>
    </row>
    <row r="568" spans="1:16" s="68" customFormat="1" x14ac:dyDescent="0.2">
      <c r="A568" s="59">
        <f t="shared" si="96"/>
        <v>27</v>
      </c>
      <c r="B568" s="57" t="s">
        <v>1305</v>
      </c>
      <c r="C568" s="57"/>
      <c r="D568" s="57"/>
      <c r="E568" s="57"/>
      <c r="F568" s="57"/>
      <c r="G568" s="57"/>
      <c r="H568" s="57"/>
      <c r="I568" s="57"/>
      <c r="J568" s="57">
        <f t="shared" si="91"/>
        <v>0</v>
      </c>
      <c r="K568" s="56">
        <f t="shared" si="93"/>
        <v>0</v>
      </c>
      <c r="L568" s="54">
        <f t="shared" si="94"/>
        <v>0</v>
      </c>
      <c r="M568" s="54">
        <f t="shared" si="95"/>
        <v>0</v>
      </c>
      <c r="N568" s="54">
        <f t="shared" si="92"/>
        <v>0</v>
      </c>
      <c r="O568" s="54">
        <v>0</v>
      </c>
      <c r="P568" s="56"/>
    </row>
    <row r="569" spans="1:16" s="68" customFormat="1" x14ac:dyDescent="0.2">
      <c r="A569" s="59">
        <f t="shared" si="96"/>
        <v>28</v>
      </c>
      <c r="B569" s="57" t="s">
        <v>1306</v>
      </c>
      <c r="C569" s="57"/>
      <c r="D569" s="57"/>
      <c r="E569" s="57"/>
      <c r="F569" s="57"/>
      <c r="G569" s="57"/>
      <c r="H569" s="57"/>
      <c r="I569" s="57"/>
      <c r="J569" s="57">
        <f t="shared" si="91"/>
        <v>0</v>
      </c>
      <c r="K569" s="56">
        <f t="shared" si="93"/>
        <v>0</v>
      </c>
      <c r="L569" s="54">
        <f t="shared" si="94"/>
        <v>0</v>
      </c>
      <c r="M569" s="54">
        <f t="shared" si="95"/>
        <v>0</v>
      </c>
      <c r="N569" s="54">
        <f t="shared" si="92"/>
        <v>0</v>
      </c>
      <c r="O569" s="54">
        <v>0</v>
      </c>
      <c r="P569" s="56"/>
    </row>
    <row r="570" spans="1:16" s="68" customFormat="1" x14ac:dyDescent="0.2">
      <c r="A570" s="59">
        <f t="shared" si="96"/>
        <v>29</v>
      </c>
      <c r="B570" s="57" t="s">
        <v>1307</v>
      </c>
      <c r="C570" s="57"/>
      <c r="D570" s="57"/>
      <c r="E570" s="57"/>
      <c r="F570" s="57"/>
      <c r="G570" s="57"/>
      <c r="H570" s="57"/>
      <c r="I570" s="57"/>
      <c r="J570" s="57">
        <f t="shared" si="91"/>
        <v>0</v>
      </c>
      <c r="K570" s="56">
        <f t="shared" si="93"/>
        <v>0</v>
      </c>
      <c r="L570" s="54">
        <f t="shared" si="94"/>
        <v>0</v>
      </c>
      <c r="M570" s="54">
        <f t="shared" si="95"/>
        <v>0</v>
      </c>
      <c r="N570" s="54">
        <f t="shared" si="92"/>
        <v>0</v>
      </c>
      <c r="O570" s="54">
        <v>0</v>
      </c>
      <c r="P570" s="56"/>
    </row>
    <row r="571" spans="1:16" s="68" customFormat="1" x14ac:dyDescent="0.2">
      <c r="A571" s="59">
        <f t="shared" si="96"/>
        <v>30</v>
      </c>
      <c r="B571" s="57" t="s">
        <v>1308</v>
      </c>
      <c r="C571" s="57"/>
      <c r="D571" s="57"/>
      <c r="E571" s="57"/>
      <c r="F571" s="57"/>
      <c r="G571" s="57"/>
      <c r="H571" s="57"/>
      <c r="I571" s="57"/>
      <c r="J571" s="57">
        <f t="shared" si="91"/>
        <v>0</v>
      </c>
      <c r="K571" s="56">
        <f t="shared" si="93"/>
        <v>0</v>
      </c>
      <c r="L571" s="54">
        <f t="shared" si="94"/>
        <v>0</v>
      </c>
      <c r="M571" s="54">
        <f t="shared" si="95"/>
        <v>0</v>
      </c>
      <c r="N571" s="54">
        <f t="shared" si="92"/>
        <v>0</v>
      </c>
      <c r="O571" s="54">
        <v>0</v>
      </c>
      <c r="P571" s="56"/>
    </row>
    <row r="572" spans="1:16" s="68" customFormat="1" x14ac:dyDescent="0.2">
      <c r="A572" s="59">
        <f t="shared" si="96"/>
        <v>31</v>
      </c>
      <c r="B572" s="57" t="s">
        <v>1309</v>
      </c>
      <c r="C572" s="57"/>
      <c r="D572" s="57"/>
      <c r="E572" s="57"/>
      <c r="F572" s="57"/>
      <c r="G572" s="57"/>
      <c r="H572" s="57"/>
      <c r="I572" s="57"/>
      <c r="J572" s="57">
        <f t="shared" si="91"/>
        <v>0</v>
      </c>
      <c r="K572" s="56">
        <f t="shared" si="93"/>
        <v>0</v>
      </c>
      <c r="L572" s="54">
        <f t="shared" si="94"/>
        <v>0</v>
      </c>
      <c r="M572" s="54">
        <f t="shared" si="95"/>
        <v>0</v>
      </c>
      <c r="N572" s="54">
        <f t="shared" si="92"/>
        <v>0</v>
      </c>
      <c r="O572" s="54">
        <v>0</v>
      </c>
      <c r="P572" s="56"/>
    </row>
    <row r="573" spans="1:16" s="68" customFormat="1" x14ac:dyDescent="0.2">
      <c r="A573" s="59">
        <f t="shared" si="96"/>
        <v>32</v>
      </c>
      <c r="B573" s="57" t="s">
        <v>1314</v>
      </c>
      <c r="C573" s="57">
        <v>476.7</v>
      </c>
      <c r="D573" s="57"/>
      <c r="E573" s="57"/>
      <c r="F573" s="57">
        <f>C573+D573+E573</f>
        <v>476.7</v>
      </c>
      <c r="G573" s="57">
        <v>11</v>
      </c>
      <c r="H573" s="57"/>
      <c r="I573" s="57"/>
      <c r="J573" s="57">
        <f t="shared" si="91"/>
        <v>11</v>
      </c>
      <c r="K573" s="56">
        <f t="shared" si="93"/>
        <v>1.5160387807405725E-2</v>
      </c>
      <c r="L573" s="54">
        <f t="shared" si="94"/>
        <v>55.790227131253069</v>
      </c>
      <c r="M573" s="54">
        <f t="shared" si="95"/>
        <v>12.273849968875675</v>
      </c>
      <c r="N573" s="54">
        <f t="shared" si="92"/>
        <v>26.500357887345206</v>
      </c>
      <c r="O573" s="54">
        <v>12.477721668600717</v>
      </c>
      <c r="P573" s="56">
        <f>(L573+M573+N573+O573)/F573</f>
        <v>0.22454826233705616</v>
      </c>
    </row>
    <row r="574" spans="1:16" s="68" customFormat="1" x14ac:dyDescent="0.2">
      <c r="A574" s="59">
        <f t="shared" si="96"/>
        <v>33</v>
      </c>
      <c r="B574" s="57" t="s">
        <v>1315</v>
      </c>
      <c r="C574" s="57">
        <v>474.8</v>
      </c>
      <c r="D574" s="57"/>
      <c r="E574" s="57"/>
      <c r="F574" s="57">
        <f>C574+D574+E574</f>
        <v>474.8</v>
      </c>
      <c r="G574" s="57">
        <v>13</v>
      </c>
      <c r="H574" s="57"/>
      <c r="I574" s="57"/>
      <c r="J574" s="57">
        <f t="shared" si="91"/>
        <v>13</v>
      </c>
      <c r="K574" s="56">
        <f t="shared" si="93"/>
        <v>1.5099962515116925E-2</v>
      </c>
      <c r="L574" s="54">
        <f t="shared" si="94"/>
        <v>55.567862055630279</v>
      </c>
      <c r="M574" s="54">
        <f t="shared" si="95"/>
        <v>12.224929652238661</v>
      </c>
      <c r="N574" s="54">
        <f t="shared" si="92"/>
        <v>26.394734476424382</v>
      </c>
      <c r="O574" s="54">
        <v>12.42798877334093</v>
      </c>
      <c r="P574" s="56">
        <f>(L574+M574+N574+O574)/F574</f>
        <v>0.2245482623370561</v>
      </c>
    </row>
    <row r="575" spans="1:16" s="68" customFormat="1" x14ac:dyDescent="0.2">
      <c r="A575" s="59">
        <f t="shared" si="96"/>
        <v>34</v>
      </c>
      <c r="B575" s="57" t="s">
        <v>1316</v>
      </c>
      <c r="C575" s="57">
        <v>667.03</v>
      </c>
      <c r="D575" s="57"/>
      <c r="E575" s="57"/>
      <c r="F575" s="57">
        <f>C575+D575+E575</f>
        <v>667.03</v>
      </c>
      <c r="G575" s="57">
        <v>24</v>
      </c>
      <c r="H575" s="57"/>
      <c r="I575" s="57"/>
      <c r="J575" s="57">
        <f t="shared" si="91"/>
        <v>24</v>
      </c>
      <c r="K575" s="56">
        <f t="shared" si="93"/>
        <v>2.1213411955472709E-2</v>
      </c>
      <c r="L575" s="54">
        <f t="shared" si="94"/>
        <v>78.065355996139573</v>
      </c>
      <c r="M575" s="54">
        <f t="shared" si="95"/>
        <v>17.174378319150705</v>
      </c>
      <c r="N575" s="54">
        <f t="shared" si="92"/>
        <v>37.081044098166295</v>
      </c>
      <c r="O575" s="54">
        <v>17.459649013229992</v>
      </c>
      <c r="P575" s="56">
        <f>(L575+M575+N575+O575)/F575</f>
        <v>0.22454826233705616</v>
      </c>
    </row>
    <row r="576" spans="1:16" s="68" customFormat="1" x14ac:dyDescent="0.2">
      <c r="A576" s="59">
        <f t="shared" si="96"/>
        <v>35</v>
      </c>
      <c r="B576" s="57" t="s">
        <v>1320</v>
      </c>
      <c r="C576" s="57">
        <v>1023.7</v>
      </c>
      <c r="D576" s="57"/>
      <c r="E576" s="57"/>
      <c r="F576" s="57">
        <f>C576+D576+E576</f>
        <v>1023.7</v>
      </c>
      <c r="G576" s="57">
        <v>6</v>
      </c>
      <c r="H576" s="57"/>
      <c r="I576" s="57"/>
      <c r="J576" s="57">
        <f t="shared" si="91"/>
        <v>6</v>
      </c>
      <c r="K576" s="56">
        <f t="shared" si="93"/>
        <v>3.2556511429497045E-2</v>
      </c>
      <c r="L576" s="54">
        <f t="shared" si="94"/>
        <v>119.80796206054913</v>
      </c>
      <c r="M576" s="54">
        <f t="shared" si="95"/>
        <v>26.357751653320808</v>
      </c>
      <c r="N576" s="54">
        <f t="shared" si="92"/>
        <v>56.908781978760835</v>
      </c>
      <c r="O576" s="54">
        <v>26.795560461813622</v>
      </c>
      <c r="P576" s="56">
        <f>(L576+M576+N576+O576)/F576</f>
        <v>0.22454826233705616</v>
      </c>
    </row>
    <row r="577" spans="1:16" s="68" customFormat="1" x14ac:dyDescent="0.2">
      <c r="A577" s="59">
        <f t="shared" si="96"/>
        <v>36</v>
      </c>
      <c r="B577" s="57" t="s">
        <v>1321</v>
      </c>
      <c r="C577" s="57"/>
      <c r="D577" s="57"/>
      <c r="E577" s="57"/>
      <c r="F577" s="57"/>
      <c r="G577" s="57"/>
      <c r="H577" s="57"/>
      <c r="I577" s="57"/>
      <c r="J577" s="57">
        <f t="shared" si="91"/>
        <v>0</v>
      </c>
      <c r="K577" s="56">
        <f t="shared" si="93"/>
        <v>0</v>
      </c>
      <c r="L577" s="54">
        <f t="shared" si="94"/>
        <v>0</v>
      </c>
      <c r="M577" s="54">
        <f t="shared" si="95"/>
        <v>0</v>
      </c>
      <c r="N577" s="54">
        <f t="shared" si="92"/>
        <v>0</v>
      </c>
      <c r="O577" s="54">
        <v>0</v>
      </c>
      <c r="P577" s="56"/>
    </row>
    <row r="578" spans="1:16" s="68" customFormat="1" x14ac:dyDescent="0.2">
      <c r="A578" s="59">
        <f t="shared" si="96"/>
        <v>37</v>
      </c>
      <c r="B578" s="57" t="s">
        <v>1322</v>
      </c>
      <c r="C578" s="57"/>
      <c r="D578" s="57"/>
      <c r="E578" s="57"/>
      <c r="F578" s="57"/>
      <c r="G578" s="57"/>
      <c r="H578" s="57"/>
      <c r="I578" s="57"/>
      <c r="J578" s="57">
        <f t="shared" si="91"/>
        <v>0</v>
      </c>
      <c r="K578" s="56">
        <f t="shared" si="93"/>
        <v>0</v>
      </c>
      <c r="L578" s="54">
        <f t="shared" si="94"/>
        <v>0</v>
      </c>
      <c r="M578" s="54">
        <f t="shared" si="95"/>
        <v>0</v>
      </c>
      <c r="N578" s="54">
        <f t="shared" si="92"/>
        <v>0</v>
      </c>
      <c r="O578" s="54">
        <v>0</v>
      </c>
      <c r="P578" s="56"/>
    </row>
    <row r="579" spans="1:16" s="68" customFormat="1" x14ac:dyDescent="0.2">
      <c r="A579" s="59">
        <f t="shared" si="96"/>
        <v>38</v>
      </c>
      <c r="B579" s="57" t="s">
        <v>1323</v>
      </c>
      <c r="C579" s="57"/>
      <c r="D579" s="57"/>
      <c r="E579" s="57"/>
      <c r="F579" s="57"/>
      <c r="G579" s="57"/>
      <c r="H579" s="57"/>
      <c r="I579" s="57"/>
      <c r="J579" s="57">
        <f t="shared" si="91"/>
        <v>0</v>
      </c>
      <c r="K579" s="56">
        <f t="shared" si="93"/>
        <v>0</v>
      </c>
      <c r="L579" s="54">
        <f t="shared" si="94"/>
        <v>0</v>
      </c>
      <c r="M579" s="54">
        <f t="shared" si="95"/>
        <v>0</v>
      </c>
      <c r="N579" s="54">
        <f t="shared" si="92"/>
        <v>0</v>
      </c>
      <c r="O579" s="54">
        <v>0</v>
      </c>
      <c r="P579" s="56"/>
    </row>
    <row r="580" spans="1:16" s="68" customFormat="1" x14ac:dyDescent="0.2">
      <c r="A580" s="59">
        <f t="shared" si="96"/>
        <v>39</v>
      </c>
      <c r="B580" s="57" t="s">
        <v>1324</v>
      </c>
      <c r="C580" s="57"/>
      <c r="D580" s="57"/>
      <c r="E580" s="57"/>
      <c r="F580" s="57"/>
      <c r="G580" s="57"/>
      <c r="H580" s="57"/>
      <c r="I580" s="57"/>
      <c r="J580" s="57">
        <f t="shared" si="91"/>
        <v>0</v>
      </c>
      <c r="K580" s="56">
        <f t="shared" si="93"/>
        <v>0</v>
      </c>
      <c r="L580" s="54">
        <f t="shared" si="94"/>
        <v>0</v>
      </c>
      <c r="M580" s="54">
        <f t="shared" si="95"/>
        <v>0</v>
      </c>
      <c r="N580" s="54">
        <f t="shared" si="92"/>
        <v>0</v>
      </c>
      <c r="O580" s="54">
        <v>0</v>
      </c>
      <c r="P580" s="56"/>
    </row>
    <row r="581" spans="1:16" s="68" customFormat="1" x14ac:dyDescent="0.2">
      <c r="A581" s="59">
        <f t="shared" si="96"/>
        <v>40</v>
      </c>
      <c r="B581" s="57" t="s">
        <v>1325</v>
      </c>
      <c r="C581" s="57"/>
      <c r="D581" s="57"/>
      <c r="E581" s="57"/>
      <c r="F581" s="57"/>
      <c r="G581" s="57"/>
      <c r="H581" s="57"/>
      <c r="I581" s="57"/>
      <c r="J581" s="57">
        <f t="shared" si="91"/>
        <v>0</v>
      </c>
      <c r="K581" s="56">
        <f t="shared" si="93"/>
        <v>0</v>
      </c>
      <c r="L581" s="54">
        <f t="shared" si="94"/>
        <v>0</v>
      </c>
      <c r="M581" s="54">
        <f t="shared" si="95"/>
        <v>0</v>
      </c>
      <c r="N581" s="54">
        <f t="shared" si="92"/>
        <v>0</v>
      </c>
      <c r="O581" s="54">
        <v>0</v>
      </c>
      <c r="P581" s="56"/>
    </row>
    <row r="582" spans="1:16" s="68" customFormat="1" x14ac:dyDescent="0.2">
      <c r="A582" s="59">
        <f t="shared" si="96"/>
        <v>41</v>
      </c>
      <c r="B582" s="57" t="s">
        <v>1326</v>
      </c>
      <c r="C582" s="57"/>
      <c r="D582" s="57"/>
      <c r="E582" s="57"/>
      <c r="F582" s="57"/>
      <c r="G582" s="57"/>
      <c r="H582" s="57"/>
      <c r="I582" s="57"/>
      <c r="J582" s="57">
        <f t="shared" si="91"/>
        <v>0</v>
      </c>
      <c r="K582" s="56">
        <f t="shared" si="93"/>
        <v>0</v>
      </c>
      <c r="L582" s="54">
        <f t="shared" si="94"/>
        <v>0</v>
      </c>
      <c r="M582" s="54">
        <f t="shared" si="95"/>
        <v>0</v>
      </c>
      <c r="N582" s="54">
        <f t="shared" si="92"/>
        <v>0</v>
      </c>
      <c r="O582" s="54">
        <v>0</v>
      </c>
      <c r="P582" s="56"/>
    </row>
    <row r="583" spans="1:16" s="68" customFormat="1" x14ac:dyDescent="0.2">
      <c r="A583" s="59">
        <f t="shared" si="96"/>
        <v>42</v>
      </c>
      <c r="B583" s="57" t="s">
        <v>1327</v>
      </c>
      <c r="C583" s="57"/>
      <c r="D583" s="57"/>
      <c r="E583" s="57"/>
      <c r="F583" s="57"/>
      <c r="G583" s="57"/>
      <c r="H583" s="57"/>
      <c r="I583" s="57"/>
      <c r="J583" s="57">
        <f t="shared" si="91"/>
        <v>0</v>
      </c>
      <c r="K583" s="56">
        <f t="shared" si="93"/>
        <v>0</v>
      </c>
      <c r="L583" s="54">
        <f t="shared" si="94"/>
        <v>0</v>
      </c>
      <c r="M583" s="54">
        <f t="shared" si="95"/>
        <v>0</v>
      </c>
      <c r="N583" s="54">
        <f t="shared" si="92"/>
        <v>0</v>
      </c>
      <c r="O583" s="54">
        <v>0</v>
      </c>
      <c r="P583" s="56"/>
    </row>
    <row r="584" spans="1:16" s="68" customFormat="1" x14ac:dyDescent="0.2">
      <c r="A584" s="59">
        <f t="shared" si="96"/>
        <v>43</v>
      </c>
      <c r="B584" s="57" t="s">
        <v>1328</v>
      </c>
      <c r="C584" s="57"/>
      <c r="D584" s="57"/>
      <c r="E584" s="57"/>
      <c r="F584" s="57"/>
      <c r="G584" s="57"/>
      <c r="H584" s="57"/>
      <c r="I584" s="57"/>
      <c r="J584" s="57">
        <f t="shared" si="91"/>
        <v>0</v>
      </c>
      <c r="K584" s="56">
        <f t="shared" si="93"/>
        <v>0</v>
      </c>
      <c r="L584" s="54">
        <f t="shared" si="94"/>
        <v>0</v>
      </c>
      <c r="M584" s="54">
        <f t="shared" si="95"/>
        <v>0</v>
      </c>
      <c r="N584" s="54">
        <f t="shared" si="92"/>
        <v>0</v>
      </c>
      <c r="O584" s="54">
        <v>0</v>
      </c>
      <c r="P584" s="56"/>
    </row>
    <row r="585" spans="1:16" s="68" customFormat="1" x14ac:dyDescent="0.2">
      <c r="A585" s="59">
        <f t="shared" si="96"/>
        <v>44</v>
      </c>
      <c r="B585" s="57" t="s">
        <v>1329</v>
      </c>
      <c r="C585" s="57"/>
      <c r="D585" s="57"/>
      <c r="E585" s="29"/>
      <c r="F585" s="57"/>
      <c r="G585" s="57"/>
      <c r="H585" s="57"/>
      <c r="I585" s="57"/>
      <c r="J585" s="57">
        <f t="shared" si="91"/>
        <v>0</v>
      </c>
      <c r="K585" s="56">
        <f t="shared" si="93"/>
        <v>0</v>
      </c>
      <c r="L585" s="54">
        <f t="shared" si="94"/>
        <v>0</v>
      </c>
      <c r="M585" s="54">
        <f t="shared" si="95"/>
        <v>0</v>
      </c>
      <c r="N585" s="54">
        <f t="shared" si="92"/>
        <v>0</v>
      </c>
      <c r="O585" s="54">
        <v>0</v>
      </c>
      <c r="P585" s="56"/>
    </row>
    <row r="586" spans="1:16" s="68" customFormat="1" x14ac:dyDescent="0.2">
      <c r="A586" s="59">
        <f t="shared" si="96"/>
        <v>45</v>
      </c>
      <c r="B586" s="57" t="s">
        <v>1330</v>
      </c>
      <c r="C586" s="57"/>
      <c r="D586" s="57"/>
      <c r="E586" s="57"/>
      <c r="F586" s="57"/>
      <c r="G586" s="57"/>
      <c r="H586" s="57"/>
      <c r="I586" s="57"/>
      <c r="J586" s="57">
        <f t="shared" si="91"/>
        <v>0</v>
      </c>
      <c r="K586" s="56">
        <f t="shared" si="93"/>
        <v>0</v>
      </c>
      <c r="L586" s="54">
        <f t="shared" si="94"/>
        <v>0</v>
      </c>
      <c r="M586" s="54">
        <f t="shared" si="95"/>
        <v>0</v>
      </c>
      <c r="N586" s="54">
        <f t="shared" si="92"/>
        <v>0</v>
      </c>
      <c r="O586" s="54">
        <v>0</v>
      </c>
      <c r="P586" s="56"/>
    </row>
    <row r="587" spans="1:16" s="68" customFormat="1" x14ac:dyDescent="0.2">
      <c r="A587" s="59">
        <f t="shared" si="96"/>
        <v>46</v>
      </c>
      <c r="B587" s="57" t="s">
        <v>1331</v>
      </c>
      <c r="C587" s="57"/>
      <c r="D587" s="57"/>
      <c r="E587" s="57"/>
      <c r="F587" s="57"/>
      <c r="G587" s="57"/>
      <c r="H587" s="57"/>
      <c r="I587" s="57"/>
      <c r="J587" s="57">
        <f t="shared" si="91"/>
        <v>0</v>
      </c>
      <c r="K587" s="56">
        <f t="shared" si="93"/>
        <v>0</v>
      </c>
      <c r="L587" s="54">
        <f t="shared" si="94"/>
        <v>0</v>
      </c>
      <c r="M587" s="54">
        <f t="shared" si="95"/>
        <v>0</v>
      </c>
      <c r="N587" s="54">
        <f t="shared" si="92"/>
        <v>0</v>
      </c>
      <c r="O587" s="54">
        <v>0</v>
      </c>
      <c r="P587" s="56"/>
    </row>
    <row r="588" spans="1:16" s="68" customFormat="1" x14ac:dyDescent="0.2">
      <c r="A588" s="59">
        <f t="shared" si="96"/>
        <v>47</v>
      </c>
      <c r="B588" s="57" t="s">
        <v>1332</v>
      </c>
      <c r="C588" s="57"/>
      <c r="D588" s="57"/>
      <c r="E588" s="57"/>
      <c r="F588" s="57"/>
      <c r="G588" s="57"/>
      <c r="H588" s="57"/>
      <c r="I588" s="57"/>
      <c r="J588" s="57">
        <f t="shared" si="91"/>
        <v>0</v>
      </c>
      <c r="K588" s="56">
        <f t="shared" si="93"/>
        <v>0</v>
      </c>
      <c r="L588" s="54">
        <f t="shared" si="94"/>
        <v>0</v>
      </c>
      <c r="M588" s="54">
        <f t="shared" si="95"/>
        <v>0</v>
      </c>
      <c r="N588" s="54">
        <f t="shared" si="92"/>
        <v>0</v>
      </c>
      <c r="O588" s="54">
        <v>0</v>
      </c>
      <c r="P588" s="56"/>
    </row>
    <row r="589" spans="1:16" s="68" customFormat="1" x14ac:dyDescent="0.2">
      <c r="A589" s="59">
        <f t="shared" si="96"/>
        <v>48</v>
      </c>
      <c r="B589" s="57" t="s">
        <v>1333</v>
      </c>
      <c r="C589" s="57"/>
      <c r="D589" s="57"/>
      <c r="E589" s="57"/>
      <c r="F589" s="57"/>
      <c r="G589" s="57"/>
      <c r="H589" s="57"/>
      <c r="I589" s="57"/>
      <c r="J589" s="57">
        <f t="shared" si="91"/>
        <v>0</v>
      </c>
      <c r="K589" s="56">
        <f t="shared" si="93"/>
        <v>0</v>
      </c>
      <c r="L589" s="54">
        <f t="shared" si="94"/>
        <v>0</v>
      </c>
      <c r="M589" s="54">
        <f t="shared" si="95"/>
        <v>0</v>
      </c>
      <c r="N589" s="54">
        <f t="shared" si="92"/>
        <v>0</v>
      </c>
      <c r="O589" s="54">
        <v>0</v>
      </c>
      <c r="P589" s="56"/>
    </row>
    <row r="590" spans="1:16" s="68" customFormat="1" x14ac:dyDescent="0.2">
      <c r="A590" s="59">
        <f t="shared" si="96"/>
        <v>49</v>
      </c>
      <c r="B590" s="57" t="s">
        <v>1334</v>
      </c>
      <c r="C590" s="57"/>
      <c r="D590" s="57"/>
      <c r="E590" s="57"/>
      <c r="F590" s="57"/>
      <c r="G590" s="57"/>
      <c r="H590" s="57"/>
      <c r="I590" s="57"/>
      <c r="J590" s="57">
        <f t="shared" si="91"/>
        <v>0</v>
      </c>
      <c r="K590" s="56">
        <f t="shared" si="93"/>
        <v>0</v>
      </c>
      <c r="L590" s="54">
        <f t="shared" si="94"/>
        <v>0</v>
      </c>
      <c r="M590" s="54">
        <f t="shared" si="95"/>
        <v>0</v>
      </c>
      <c r="N590" s="54">
        <f t="shared" si="92"/>
        <v>0</v>
      </c>
      <c r="O590" s="54">
        <v>0</v>
      </c>
      <c r="P590" s="56"/>
    </row>
    <row r="591" spans="1:16" s="68" customFormat="1" x14ac:dyDescent="0.2">
      <c r="A591" s="59">
        <f t="shared" si="96"/>
        <v>50</v>
      </c>
      <c r="B591" s="57" t="s">
        <v>1335</v>
      </c>
      <c r="C591" s="57"/>
      <c r="D591" s="57"/>
      <c r="E591" s="57"/>
      <c r="F591" s="57"/>
      <c r="G591" s="57"/>
      <c r="H591" s="57"/>
      <c r="I591" s="57"/>
      <c r="J591" s="57">
        <f t="shared" si="91"/>
        <v>0</v>
      </c>
      <c r="K591" s="56">
        <f t="shared" si="93"/>
        <v>0</v>
      </c>
      <c r="L591" s="54">
        <f t="shared" si="94"/>
        <v>0</v>
      </c>
      <c r="M591" s="54">
        <f t="shared" si="95"/>
        <v>0</v>
      </c>
      <c r="N591" s="54">
        <f t="shared" si="92"/>
        <v>0</v>
      </c>
      <c r="O591" s="54">
        <v>0</v>
      </c>
      <c r="P591" s="56"/>
    </row>
    <row r="592" spans="1:16" s="68" customFormat="1" x14ac:dyDescent="0.2">
      <c r="A592" s="59">
        <f t="shared" si="96"/>
        <v>51</v>
      </c>
      <c r="B592" s="57" t="s">
        <v>1341</v>
      </c>
      <c r="C592" s="57"/>
      <c r="D592" s="57"/>
      <c r="E592" s="57"/>
      <c r="F592" s="57"/>
      <c r="G592" s="57"/>
      <c r="H592" s="57"/>
      <c r="I592" s="57"/>
      <c r="J592" s="57">
        <f t="shared" si="91"/>
        <v>0</v>
      </c>
      <c r="K592" s="56">
        <f t="shared" si="93"/>
        <v>0</v>
      </c>
      <c r="L592" s="54">
        <f t="shared" si="94"/>
        <v>0</v>
      </c>
      <c r="M592" s="54">
        <f t="shared" si="95"/>
        <v>0</v>
      </c>
      <c r="N592" s="54">
        <f t="shared" si="92"/>
        <v>0</v>
      </c>
      <c r="O592" s="54">
        <v>0</v>
      </c>
      <c r="P592" s="56"/>
    </row>
    <row r="593" spans="1:16" s="68" customFormat="1" x14ac:dyDescent="0.2">
      <c r="A593" s="59">
        <f t="shared" si="96"/>
        <v>52</v>
      </c>
      <c r="B593" s="57" t="s">
        <v>1342</v>
      </c>
      <c r="C593" s="57"/>
      <c r="D593" s="57"/>
      <c r="E593" s="57"/>
      <c r="F593" s="57"/>
      <c r="G593" s="57"/>
      <c r="H593" s="57"/>
      <c r="I593" s="57"/>
      <c r="J593" s="57">
        <f t="shared" si="91"/>
        <v>0</v>
      </c>
      <c r="K593" s="56">
        <f t="shared" si="93"/>
        <v>0</v>
      </c>
      <c r="L593" s="54">
        <f t="shared" si="94"/>
        <v>0</v>
      </c>
      <c r="M593" s="54">
        <f t="shared" si="95"/>
        <v>0</v>
      </c>
      <c r="N593" s="54">
        <f t="shared" si="92"/>
        <v>0</v>
      </c>
      <c r="O593" s="54">
        <v>0</v>
      </c>
      <c r="P593" s="56"/>
    </row>
    <row r="594" spans="1:16" s="68" customFormat="1" x14ac:dyDescent="0.2">
      <c r="A594" s="59">
        <f t="shared" si="96"/>
        <v>53</v>
      </c>
      <c r="B594" s="57" t="s">
        <v>1343</v>
      </c>
      <c r="C594" s="57"/>
      <c r="D594" s="57"/>
      <c r="E594" s="57"/>
      <c r="F594" s="57"/>
      <c r="G594" s="57"/>
      <c r="H594" s="57"/>
      <c r="I594" s="57"/>
      <c r="J594" s="57">
        <f t="shared" si="91"/>
        <v>0</v>
      </c>
      <c r="K594" s="56">
        <f t="shared" si="93"/>
        <v>0</v>
      </c>
      <c r="L594" s="54">
        <f t="shared" si="94"/>
        <v>0</v>
      </c>
      <c r="M594" s="54">
        <f t="shared" si="95"/>
        <v>0</v>
      </c>
      <c r="N594" s="54">
        <f t="shared" si="92"/>
        <v>0</v>
      </c>
      <c r="O594" s="54">
        <v>0</v>
      </c>
      <c r="P594" s="56"/>
    </row>
    <row r="595" spans="1:16" s="68" customFormat="1" x14ac:dyDescent="0.2">
      <c r="A595" s="59">
        <f t="shared" si="96"/>
        <v>54</v>
      </c>
      <c r="B595" s="57" t="s">
        <v>1344</v>
      </c>
      <c r="C595" s="57"/>
      <c r="D595" s="57"/>
      <c r="E595" s="57"/>
      <c r="F595" s="57"/>
      <c r="G595" s="57"/>
      <c r="H595" s="57"/>
      <c r="I595" s="57"/>
      <c r="J595" s="57">
        <f t="shared" si="91"/>
        <v>0</v>
      </c>
      <c r="K595" s="56">
        <f t="shared" si="93"/>
        <v>0</v>
      </c>
      <c r="L595" s="54">
        <f t="shared" si="94"/>
        <v>0</v>
      </c>
      <c r="M595" s="54">
        <f t="shared" si="95"/>
        <v>0</v>
      </c>
      <c r="N595" s="54">
        <f t="shared" si="92"/>
        <v>0</v>
      </c>
      <c r="O595" s="54">
        <v>0</v>
      </c>
      <c r="P595" s="56"/>
    </row>
    <row r="596" spans="1:16" s="68" customFormat="1" x14ac:dyDescent="0.2">
      <c r="A596" s="59">
        <f t="shared" si="96"/>
        <v>55</v>
      </c>
      <c r="B596" s="57" t="s">
        <v>1345</v>
      </c>
      <c r="C596" s="57"/>
      <c r="D596" s="57"/>
      <c r="E596" s="57"/>
      <c r="F596" s="57"/>
      <c r="G596" s="57"/>
      <c r="H596" s="57"/>
      <c r="I596" s="57"/>
      <c r="J596" s="57">
        <f t="shared" si="91"/>
        <v>0</v>
      </c>
      <c r="K596" s="56">
        <f t="shared" si="93"/>
        <v>0</v>
      </c>
      <c r="L596" s="54">
        <f t="shared" si="94"/>
        <v>0</v>
      </c>
      <c r="M596" s="54">
        <f t="shared" si="95"/>
        <v>0</v>
      </c>
      <c r="N596" s="54">
        <f t="shared" si="92"/>
        <v>0</v>
      </c>
      <c r="O596" s="54">
        <v>0</v>
      </c>
      <c r="P596" s="56"/>
    </row>
    <row r="597" spans="1:16" s="68" customFormat="1" x14ac:dyDescent="0.2">
      <c r="A597" s="59">
        <f t="shared" si="96"/>
        <v>56</v>
      </c>
      <c r="B597" s="57" t="s">
        <v>1346</v>
      </c>
      <c r="C597" s="57"/>
      <c r="D597" s="57"/>
      <c r="E597" s="57"/>
      <c r="F597" s="57"/>
      <c r="G597" s="57"/>
      <c r="H597" s="57"/>
      <c r="I597" s="57"/>
      <c r="J597" s="57">
        <f t="shared" si="91"/>
        <v>0</v>
      </c>
      <c r="K597" s="56">
        <f t="shared" si="93"/>
        <v>0</v>
      </c>
      <c r="L597" s="54">
        <f t="shared" si="94"/>
        <v>0</v>
      </c>
      <c r="M597" s="54">
        <f t="shared" si="95"/>
        <v>0</v>
      </c>
      <c r="N597" s="54">
        <f t="shared" si="92"/>
        <v>0</v>
      </c>
      <c r="O597" s="54">
        <v>0</v>
      </c>
      <c r="P597" s="56"/>
    </row>
    <row r="598" spans="1:16" s="68" customFormat="1" x14ac:dyDescent="0.2">
      <c r="A598" s="59">
        <f t="shared" si="96"/>
        <v>57</v>
      </c>
      <c r="B598" s="57" t="s">
        <v>1347</v>
      </c>
      <c r="C598" s="57"/>
      <c r="D598" s="57"/>
      <c r="E598" s="57"/>
      <c r="F598" s="57"/>
      <c r="G598" s="57"/>
      <c r="H598" s="57"/>
      <c r="I598" s="57"/>
      <c r="J598" s="57">
        <f t="shared" si="91"/>
        <v>0</v>
      </c>
      <c r="K598" s="56">
        <f t="shared" si="93"/>
        <v>0</v>
      </c>
      <c r="L598" s="54">
        <f t="shared" si="94"/>
        <v>0</v>
      </c>
      <c r="M598" s="54">
        <f t="shared" si="95"/>
        <v>0</v>
      </c>
      <c r="N598" s="54">
        <f t="shared" si="92"/>
        <v>0</v>
      </c>
      <c r="O598" s="54">
        <v>0</v>
      </c>
      <c r="P598" s="56"/>
    </row>
    <row r="599" spans="1:16" s="68" customFormat="1" x14ac:dyDescent="0.2">
      <c r="A599" s="59">
        <f t="shared" si="96"/>
        <v>58</v>
      </c>
      <c r="B599" s="57" t="s">
        <v>1348</v>
      </c>
      <c r="C599" s="57"/>
      <c r="D599" s="57"/>
      <c r="E599" s="57"/>
      <c r="F599" s="57"/>
      <c r="G599" s="57"/>
      <c r="H599" s="57"/>
      <c r="I599" s="57"/>
      <c r="J599" s="57">
        <f t="shared" si="91"/>
        <v>0</v>
      </c>
      <c r="K599" s="56">
        <f t="shared" si="93"/>
        <v>0</v>
      </c>
      <c r="L599" s="54">
        <f t="shared" si="94"/>
        <v>0</v>
      </c>
      <c r="M599" s="54">
        <f t="shared" si="95"/>
        <v>0</v>
      </c>
      <c r="N599" s="54">
        <f t="shared" si="92"/>
        <v>0</v>
      </c>
      <c r="O599" s="54">
        <v>0</v>
      </c>
      <c r="P599" s="56"/>
    </row>
    <row r="600" spans="1:16" s="68" customFormat="1" x14ac:dyDescent="0.2">
      <c r="A600" s="59">
        <f t="shared" si="96"/>
        <v>59</v>
      </c>
      <c r="B600" s="57" t="s">
        <v>1349</v>
      </c>
      <c r="C600" s="57"/>
      <c r="D600" s="57"/>
      <c r="E600" s="57"/>
      <c r="F600" s="57"/>
      <c r="G600" s="57"/>
      <c r="H600" s="57"/>
      <c r="I600" s="57"/>
      <c r="J600" s="57">
        <f t="shared" si="91"/>
        <v>0</v>
      </c>
      <c r="K600" s="56">
        <f t="shared" si="93"/>
        <v>0</v>
      </c>
      <c r="L600" s="54">
        <f t="shared" si="94"/>
        <v>0</v>
      </c>
      <c r="M600" s="54">
        <f t="shared" si="95"/>
        <v>0</v>
      </c>
      <c r="N600" s="54">
        <f t="shared" si="92"/>
        <v>0</v>
      </c>
      <c r="O600" s="54">
        <v>0</v>
      </c>
      <c r="P600" s="56"/>
    </row>
    <row r="601" spans="1:16" s="68" customFormat="1" x14ac:dyDescent="0.2">
      <c r="A601" s="59">
        <f t="shared" si="96"/>
        <v>60</v>
      </c>
      <c r="B601" s="57" t="s">
        <v>1350</v>
      </c>
      <c r="C601" s="57"/>
      <c r="D601" s="57"/>
      <c r="E601" s="57"/>
      <c r="F601" s="57"/>
      <c r="G601" s="57"/>
      <c r="H601" s="57"/>
      <c r="I601" s="57"/>
      <c r="J601" s="57">
        <f t="shared" si="91"/>
        <v>0</v>
      </c>
      <c r="K601" s="56">
        <f t="shared" si="93"/>
        <v>0</v>
      </c>
      <c r="L601" s="54">
        <f t="shared" si="94"/>
        <v>0</v>
      </c>
      <c r="M601" s="54">
        <f t="shared" si="95"/>
        <v>0</v>
      </c>
      <c r="N601" s="54">
        <f t="shared" si="92"/>
        <v>0</v>
      </c>
      <c r="O601" s="54">
        <v>0</v>
      </c>
      <c r="P601" s="56"/>
    </row>
    <row r="602" spans="1:16" s="68" customFormat="1" x14ac:dyDescent="0.2">
      <c r="A602" s="59">
        <f t="shared" si="96"/>
        <v>61</v>
      </c>
      <c r="B602" s="57" t="s">
        <v>1351</v>
      </c>
      <c r="C602" s="57"/>
      <c r="D602" s="57"/>
      <c r="E602" s="57"/>
      <c r="F602" s="57"/>
      <c r="G602" s="57"/>
      <c r="H602" s="57"/>
      <c r="I602" s="57"/>
      <c r="J602" s="57">
        <f t="shared" si="91"/>
        <v>0</v>
      </c>
      <c r="K602" s="56">
        <f t="shared" si="93"/>
        <v>0</v>
      </c>
      <c r="L602" s="54">
        <f t="shared" si="94"/>
        <v>0</v>
      </c>
      <c r="M602" s="54">
        <f t="shared" si="95"/>
        <v>0</v>
      </c>
      <c r="N602" s="54">
        <f t="shared" si="92"/>
        <v>0</v>
      </c>
      <c r="O602" s="54">
        <v>0</v>
      </c>
      <c r="P602" s="56"/>
    </row>
    <row r="603" spans="1:16" s="68" customFormat="1" x14ac:dyDescent="0.2">
      <c r="A603" s="59">
        <f t="shared" si="96"/>
        <v>62</v>
      </c>
      <c r="B603" s="57" t="s">
        <v>1352</v>
      </c>
      <c r="C603" s="57"/>
      <c r="D603" s="57"/>
      <c r="E603" s="57"/>
      <c r="F603" s="57"/>
      <c r="G603" s="57"/>
      <c r="H603" s="57"/>
      <c r="I603" s="57"/>
      <c r="J603" s="57">
        <f t="shared" si="91"/>
        <v>0</v>
      </c>
      <c r="K603" s="56">
        <f t="shared" si="93"/>
        <v>0</v>
      </c>
      <c r="L603" s="54">
        <f t="shared" si="94"/>
        <v>0</v>
      </c>
      <c r="M603" s="54">
        <f t="shared" si="95"/>
        <v>0</v>
      </c>
      <c r="N603" s="54">
        <f t="shared" si="92"/>
        <v>0</v>
      </c>
      <c r="O603" s="54">
        <v>0</v>
      </c>
      <c r="P603" s="56"/>
    </row>
    <row r="604" spans="1:16" s="68" customFormat="1" x14ac:dyDescent="0.2">
      <c r="A604" s="59">
        <f t="shared" si="96"/>
        <v>63</v>
      </c>
      <c r="B604" s="57" t="s">
        <v>1353</v>
      </c>
      <c r="C604" s="57"/>
      <c r="D604" s="57"/>
      <c r="E604" s="57"/>
      <c r="F604" s="57"/>
      <c r="G604" s="57"/>
      <c r="H604" s="57"/>
      <c r="I604" s="57"/>
      <c r="J604" s="57">
        <f t="shared" si="91"/>
        <v>0</v>
      </c>
      <c r="K604" s="56">
        <f t="shared" si="93"/>
        <v>0</v>
      </c>
      <c r="L604" s="54">
        <f t="shared" si="94"/>
        <v>0</v>
      </c>
      <c r="M604" s="54">
        <f t="shared" si="95"/>
        <v>0</v>
      </c>
      <c r="N604" s="54">
        <f t="shared" si="92"/>
        <v>0</v>
      </c>
      <c r="O604" s="54">
        <v>0</v>
      </c>
      <c r="P604" s="56"/>
    </row>
    <row r="605" spans="1:16" s="68" customFormat="1" x14ac:dyDescent="0.2">
      <c r="A605" s="59">
        <f t="shared" si="96"/>
        <v>64</v>
      </c>
      <c r="B605" s="57" t="s">
        <v>1354</v>
      </c>
      <c r="C605" s="57"/>
      <c r="D605" s="57"/>
      <c r="E605" s="57"/>
      <c r="F605" s="57"/>
      <c r="G605" s="57"/>
      <c r="H605" s="57"/>
      <c r="I605" s="57"/>
      <c r="J605" s="57">
        <f t="shared" ref="J605:J663" si="97">G605+H605+I605</f>
        <v>0</v>
      </c>
      <c r="K605" s="56">
        <f t="shared" si="93"/>
        <v>0</v>
      </c>
      <c r="L605" s="54">
        <f t="shared" si="94"/>
        <v>0</v>
      </c>
      <c r="M605" s="54">
        <f t="shared" si="95"/>
        <v>0</v>
      </c>
      <c r="N605" s="54">
        <f t="shared" si="92"/>
        <v>0</v>
      </c>
      <c r="O605" s="54">
        <v>0</v>
      </c>
      <c r="P605" s="56"/>
    </row>
    <row r="606" spans="1:16" s="68" customFormat="1" x14ac:dyDescent="0.2">
      <c r="A606" s="59">
        <f t="shared" si="96"/>
        <v>65</v>
      </c>
      <c r="B606" s="57" t="s">
        <v>1355</v>
      </c>
      <c r="C606" s="57"/>
      <c r="D606" s="57"/>
      <c r="E606" s="57"/>
      <c r="F606" s="57"/>
      <c r="G606" s="57"/>
      <c r="H606" s="57"/>
      <c r="I606" s="57"/>
      <c r="J606" s="57">
        <f t="shared" si="97"/>
        <v>0</v>
      </c>
      <c r="K606" s="56">
        <f t="shared" si="93"/>
        <v>0</v>
      </c>
      <c r="L606" s="54">
        <f t="shared" si="94"/>
        <v>0</v>
      </c>
      <c r="M606" s="54">
        <f t="shared" ref="M606:M664" si="98">L606*0.22</f>
        <v>0</v>
      </c>
      <c r="N606" s="54">
        <f t="shared" ref="N606:N669" si="99">L606*0.475</f>
        <v>0</v>
      </c>
      <c r="O606" s="54">
        <v>0</v>
      </c>
      <c r="P606" s="56"/>
    </row>
    <row r="607" spans="1:16" s="68" customFormat="1" x14ac:dyDescent="0.2">
      <c r="A607" s="59">
        <f t="shared" si="96"/>
        <v>66</v>
      </c>
      <c r="B607" s="57" t="s">
        <v>1356</v>
      </c>
      <c r="C607" s="57"/>
      <c r="D607" s="57"/>
      <c r="E607" s="57"/>
      <c r="F607" s="57"/>
      <c r="G607" s="57"/>
      <c r="H607" s="57"/>
      <c r="I607" s="57"/>
      <c r="J607" s="57">
        <f t="shared" si="97"/>
        <v>0</v>
      </c>
      <c r="K607" s="56">
        <f t="shared" ref="K607:K670" si="100">3/94331.36*F607</f>
        <v>0</v>
      </c>
      <c r="L607" s="54">
        <f t="shared" ref="L607:L670" si="101">K607*3680</f>
        <v>0</v>
      </c>
      <c r="M607" s="54">
        <f t="shared" si="98"/>
        <v>0</v>
      </c>
      <c r="N607" s="54">
        <f t="shared" si="99"/>
        <v>0</v>
      </c>
      <c r="O607" s="54">
        <v>0</v>
      </c>
      <c r="P607" s="56"/>
    </row>
    <row r="608" spans="1:16" s="68" customFormat="1" x14ac:dyDescent="0.2">
      <c r="A608" s="59">
        <f t="shared" ref="A608:A671" si="102">A607+1</f>
        <v>67</v>
      </c>
      <c r="B608" s="57" t="s">
        <v>1357</v>
      </c>
      <c r="C608" s="57"/>
      <c r="D608" s="57"/>
      <c r="E608" s="57"/>
      <c r="F608" s="57"/>
      <c r="G608" s="57"/>
      <c r="H608" s="57"/>
      <c r="I608" s="57"/>
      <c r="J608" s="57">
        <f t="shared" si="97"/>
        <v>0</v>
      </c>
      <c r="K608" s="56">
        <f t="shared" si="100"/>
        <v>0</v>
      </c>
      <c r="L608" s="54">
        <f t="shared" si="101"/>
        <v>0</v>
      </c>
      <c r="M608" s="54">
        <f t="shared" si="98"/>
        <v>0</v>
      </c>
      <c r="N608" s="54">
        <f t="shared" si="99"/>
        <v>0</v>
      </c>
      <c r="O608" s="54">
        <v>0</v>
      </c>
      <c r="P608" s="56"/>
    </row>
    <row r="609" spans="1:16" s="68" customFormat="1" x14ac:dyDescent="0.2">
      <c r="A609" s="59">
        <f t="shared" si="102"/>
        <v>68</v>
      </c>
      <c r="B609" s="57" t="s">
        <v>1358</v>
      </c>
      <c r="C609" s="57"/>
      <c r="D609" s="57"/>
      <c r="E609" s="57"/>
      <c r="F609" s="57"/>
      <c r="G609" s="57"/>
      <c r="H609" s="57"/>
      <c r="I609" s="57"/>
      <c r="J609" s="57">
        <f t="shared" si="97"/>
        <v>0</v>
      </c>
      <c r="K609" s="56">
        <f t="shared" si="100"/>
        <v>0</v>
      </c>
      <c r="L609" s="54">
        <f t="shared" si="101"/>
        <v>0</v>
      </c>
      <c r="M609" s="54">
        <f t="shared" si="98"/>
        <v>0</v>
      </c>
      <c r="N609" s="54">
        <f t="shared" si="99"/>
        <v>0</v>
      </c>
      <c r="O609" s="54">
        <v>0</v>
      </c>
      <c r="P609" s="56"/>
    </row>
    <row r="610" spans="1:16" s="68" customFormat="1" x14ac:dyDescent="0.2">
      <c r="A610" s="59">
        <f t="shared" si="102"/>
        <v>69</v>
      </c>
      <c r="B610" s="57" t="s">
        <v>1359</v>
      </c>
      <c r="C610" s="57"/>
      <c r="D610" s="57"/>
      <c r="E610" s="57"/>
      <c r="F610" s="57"/>
      <c r="G610" s="57"/>
      <c r="H610" s="57"/>
      <c r="I610" s="57"/>
      <c r="J610" s="57">
        <f t="shared" si="97"/>
        <v>0</v>
      </c>
      <c r="K610" s="56">
        <f t="shared" si="100"/>
        <v>0</v>
      </c>
      <c r="L610" s="54">
        <f t="shared" si="101"/>
        <v>0</v>
      </c>
      <c r="M610" s="54">
        <f t="shared" si="98"/>
        <v>0</v>
      </c>
      <c r="N610" s="54">
        <f t="shared" si="99"/>
        <v>0</v>
      </c>
      <c r="O610" s="54">
        <v>0</v>
      </c>
      <c r="P610" s="56"/>
    </row>
    <row r="611" spans="1:16" s="68" customFormat="1" x14ac:dyDescent="0.2">
      <c r="A611" s="59">
        <f t="shared" si="102"/>
        <v>70</v>
      </c>
      <c r="B611" s="57" t="s">
        <v>1360</v>
      </c>
      <c r="C611" s="57"/>
      <c r="D611" s="57"/>
      <c r="E611" s="57"/>
      <c r="F611" s="57"/>
      <c r="G611" s="57"/>
      <c r="H611" s="57"/>
      <c r="I611" s="57"/>
      <c r="J611" s="57">
        <f t="shared" si="97"/>
        <v>0</v>
      </c>
      <c r="K611" s="56">
        <f t="shared" si="100"/>
        <v>0</v>
      </c>
      <c r="L611" s="54">
        <f t="shared" si="101"/>
        <v>0</v>
      </c>
      <c r="M611" s="54">
        <f t="shared" si="98"/>
        <v>0</v>
      </c>
      <c r="N611" s="54">
        <f t="shared" si="99"/>
        <v>0</v>
      </c>
      <c r="O611" s="54">
        <v>0</v>
      </c>
      <c r="P611" s="56"/>
    </row>
    <row r="612" spans="1:16" s="68" customFormat="1" x14ac:dyDescent="0.2">
      <c r="A612" s="59">
        <f t="shared" si="102"/>
        <v>71</v>
      </c>
      <c r="B612" s="57" t="s">
        <v>1361</v>
      </c>
      <c r="C612" s="57"/>
      <c r="D612" s="57"/>
      <c r="E612" s="57"/>
      <c r="F612" s="57"/>
      <c r="G612" s="57"/>
      <c r="H612" s="57"/>
      <c r="I612" s="57"/>
      <c r="J612" s="57">
        <f t="shared" si="97"/>
        <v>0</v>
      </c>
      <c r="K612" s="56">
        <f t="shared" si="100"/>
        <v>0</v>
      </c>
      <c r="L612" s="54">
        <f t="shared" si="101"/>
        <v>0</v>
      </c>
      <c r="M612" s="54">
        <f t="shared" si="98"/>
        <v>0</v>
      </c>
      <c r="N612" s="54">
        <f t="shared" si="99"/>
        <v>0</v>
      </c>
      <c r="O612" s="54">
        <v>0</v>
      </c>
      <c r="P612" s="56"/>
    </row>
    <row r="613" spans="1:16" s="68" customFormat="1" x14ac:dyDescent="0.2">
      <c r="A613" s="59">
        <f t="shared" si="102"/>
        <v>72</v>
      </c>
      <c r="B613" s="57" t="s">
        <v>1362</v>
      </c>
      <c r="C613" s="57"/>
      <c r="D613" s="57"/>
      <c r="E613" s="57"/>
      <c r="F613" s="57"/>
      <c r="G613" s="57"/>
      <c r="H613" s="57"/>
      <c r="I613" s="57"/>
      <c r="J613" s="57">
        <f t="shared" si="97"/>
        <v>0</v>
      </c>
      <c r="K613" s="56">
        <f t="shared" si="100"/>
        <v>0</v>
      </c>
      <c r="L613" s="54">
        <f t="shared" si="101"/>
        <v>0</v>
      </c>
      <c r="M613" s="54">
        <f t="shared" si="98"/>
        <v>0</v>
      </c>
      <c r="N613" s="54">
        <f t="shared" si="99"/>
        <v>0</v>
      </c>
      <c r="O613" s="54">
        <v>0</v>
      </c>
      <c r="P613" s="56"/>
    </row>
    <row r="614" spans="1:16" s="68" customFormat="1" x14ac:dyDescent="0.2">
      <c r="A614" s="59">
        <f t="shared" si="102"/>
        <v>73</v>
      </c>
      <c r="B614" s="57" t="s">
        <v>1363</v>
      </c>
      <c r="C614" s="57"/>
      <c r="D614" s="57"/>
      <c r="E614" s="57"/>
      <c r="F614" s="57"/>
      <c r="G614" s="57"/>
      <c r="H614" s="57"/>
      <c r="I614" s="57"/>
      <c r="J614" s="57">
        <f t="shared" si="97"/>
        <v>0</v>
      </c>
      <c r="K614" s="56">
        <f t="shared" si="100"/>
        <v>0</v>
      </c>
      <c r="L614" s="54">
        <f t="shared" si="101"/>
        <v>0</v>
      </c>
      <c r="M614" s="54">
        <f t="shared" si="98"/>
        <v>0</v>
      </c>
      <c r="N614" s="54">
        <f t="shared" si="99"/>
        <v>0</v>
      </c>
      <c r="O614" s="54">
        <v>0</v>
      </c>
      <c r="P614" s="56"/>
    </row>
    <row r="615" spans="1:16" s="68" customFormat="1" x14ac:dyDescent="0.2">
      <c r="A615" s="59">
        <f t="shared" si="102"/>
        <v>74</v>
      </c>
      <c r="B615" s="57" t="s">
        <v>1364</v>
      </c>
      <c r="C615" s="57"/>
      <c r="D615" s="57"/>
      <c r="E615" s="57"/>
      <c r="F615" s="57"/>
      <c r="G615" s="57"/>
      <c r="H615" s="57"/>
      <c r="I615" s="57"/>
      <c r="J615" s="57">
        <f t="shared" si="97"/>
        <v>0</v>
      </c>
      <c r="K615" s="56">
        <f t="shared" si="100"/>
        <v>0</v>
      </c>
      <c r="L615" s="54">
        <f t="shared" si="101"/>
        <v>0</v>
      </c>
      <c r="M615" s="54">
        <f t="shared" si="98"/>
        <v>0</v>
      </c>
      <c r="N615" s="54">
        <f t="shared" si="99"/>
        <v>0</v>
      </c>
      <c r="O615" s="54">
        <v>0</v>
      </c>
      <c r="P615" s="56"/>
    </row>
    <row r="616" spans="1:16" s="68" customFormat="1" x14ac:dyDescent="0.2">
      <c r="A616" s="59">
        <f t="shared" si="102"/>
        <v>75</v>
      </c>
      <c r="B616" s="57" t="s">
        <v>1365</v>
      </c>
      <c r="C616" s="57"/>
      <c r="D616" s="57"/>
      <c r="E616" s="57"/>
      <c r="F616" s="57"/>
      <c r="G616" s="57"/>
      <c r="H616" s="57"/>
      <c r="I616" s="57"/>
      <c r="J616" s="57">
        <f t="shared" si="97"/>
        <v>0</v>
      </c>
      <c r="K616" s="56">
        <f t="shared" si="100"/>
        <v>0</v>
      </c>
      <c r="L616" s="54">
        <f t="shared" si="101"/>
        <v>0</v>
      </c>
      <c r="M616" s="54">
        <f t="shared" si="98"/>
        <v>0</v>
      </c>
      <c r="N616" s="54">
        <f t="shared" si="99"/>
        <v>0</v>
      </c>
      <c r="O616" s="54">
        <v>0</v>
      </c>
      <c r="P616" s="56"/>
    </row>
    <row r="617" spans="1:16" s="68" customFormat="1" x14ac:dyDescent="0.2">
      <c r="A617" s="59">
        <f t="shared" si="102"/>
        <v>76</v>
      </c>
      <c r="B617" s="57" t="s">
        <v>1366</v>
      </c>
      <c r="C617" s="57"/>
      <c r="D617" s="57"/>
      <c r="E617" s="57"/>
      <c r="F617" s="57"/>
      <c r="G617" s="57"/>
      <c r="H617" s="57"/>
      <c r="I617" s="57"/>
      <c r="J617" s="57">
        <f t="shared" si="97"/>
        <v>0</v>
      </c>
      <c r="K617" s="56">
        <f t="shared" si="100"/>
        <v>0</v>
      </c>
      <c r="L617" s="54">
        <f t="shared" si="101"/>
        <v>0</v>
      </c>
      <c r="M617" s="54">
        <f t="shared" si="98"/>
        <v>0</v>
      </c>
      <c r="N617" s="54">
        <f t="shared" si="99"/>
        <v>0</v>
      </c>
      <c r="O617" s="54">
        <v>0</v>
      </c>
      <c r="P617" s="56"/>
    </row>
    <row r="618" spans="1:16" s="68" customFormat="1" x14ac:dyDescent="0.2">
      <c r="A618" s="59">
        <f t="shared" si="102"/>
        <v>77</v>
      </c>
      <c r="B618" s="57" t="s">
        <v>1367</v>
      </c>
      <c r="C618" s="57"/>
      <c r="D618" s="57"/>
      <c r="E618" s="57"/>
      <c r="F618" s="57"/>
      <c r="G618" s="57"/>
      <c r="H618" s="57"/>
      <c r="I618" s="57"/>
      <c r="J618" s="57">
        <f t="shared" si="97"/>
        <v>0</v>
      </c>
      <c r="K618" s="56">
        <f t="shared" si="100"/>
        <v>0</v>
      </c>
      <c r="L618" s="54">
        <f t="shared" si="101"/>
        <v>0</v>
      </c>
      <c r="M618" s="54">
        <f t="shared" si="98"/>
        <v>0</v>
      </c>
      <c r="N618" s="54">
        <f t="shared" si="99"/>
        <v>0</v>
      </c>
      <c r="O618" s="54">
        <v>0</v>
      </c>
      <c r="P618" s="56"/>
    </row>
    <row r="619" spans="1:16" s="68" customFormat="1" x14ac:dyDescent="0.2">
      <c r="A619" s="59">
        <f t="shared" si="102"/>
        <v>78</v>
      </c>
      <c r="B619" s="57" t="s">
        <v>1368</v>
      </c>
      <c r="C619" s="57"/>
      <c r="D619" s="57"/>
      <c r="E619" s="57"/>
      <c r="F619" s="57"/>
      <c r="G619" s="57"/>
      <c r="H619" s="57"/>
      <c r="I619" s="57"/>
      <c r="J619" s="57">
        <f t="shared" si="97"/>
        <v>0</v>
      </c>
      <c r="K619" s="56">
        <f t="shared" si="100"/>
        <v>0</v>
      </c>
      <c r="L619" s="54">
        <f t="shared" si="101"/>
        <v>0</v>
      </c>
      <c r="M619" s="54">
        <f t="shared" si="98"/>
        <v>0</v>
      </c>
      <c r="N619" s="54">
        <f t="shared" si="99"/>
        <v>0</v>
      </c>
      <c r="O619" s="54">
        <v>0</v>
      </c>
      <c r="P619" s="56"/>
    </row>
    <row r="620" spans="1:16" s="68" customFormat="1" x14ac:dyDescent="0.2">
      <c r="A620" s="59">
        <f t="shared" si="102"/>
        <v>79</v>
      </c>
      <c r="B620" s="57" t="s">
        <v>1369</v>
      </c>
      <c r="C620" s="57"/>
      <c r="D620" s="57"/>
      <c r="E620" s="57"/>
      <c r="F620" s="57"/>
      <c r="G620" s="57"/>
      <c r="H620" s="57"/>
      <c r="I620" s="57"/>
      <c r="J620" s="57">
        <f t="shared" si="97"/>
        <v>0</v>
      </c>
      <c r="K620" s="56">
        <f t="shared" si="100"/>
        <v>0</v>
      </c>
      <c r="L620" s="54">
        <f t="shared" si="101"/>
        <v>0</v>
      </c>
      <c r="M620" s="54">
        <f t="shared" si="98"/>
        <v>0</v>
      </c>
      <c r="N620" s="54">
        <f t="shared" si="99"/>
        <v>0</v>
      </c>
      <c r="O620" s="54">
        <v>0</v>
      </c>
      <c r="P620" s="56"/>
    </row>
    <row r="621" spans="1:16" s="68" customFormat="1" x14ac:dyDescent="0.2">
      <c r="A621" s="59">
        <f t="shared" si="102"/>
        <v>80</v>
      </c>
      <c r="B621" s="57" t="s">
        <v>1370</v>
      </c>
      <c r="C621" s="57"/>
      <c r="D621" s="57"/>
      <c r="E621" s="57"/>
      <c r="F621" s="57"/>
      <c r="G621" s="57"/>
      <c r="H621" s="57"/>
      <c r="I621" s="57"/>
      <c r="J621" s="57">
        <f t="shared" si="97"/>
        <v>0</v>
      </c>
      <c r="K621" s="56">
        <f t="shared" si="100"/>
        <v>0</v>
      </c>
      <c r="L621" s="54">
        <f t="shared" si="101"/>
        <v>0</v>
      </c>
      <c r="M621" s="54">
        <f t="shared" si="98"/>
        <v>0</v>
      </c>
      <c r="N621" s="54">
        <f t="shared" si="99"/>
        <v>0</v>
      </c>
      <c r="O621" s="54">
        <v>0</v>
      </c>
      <c r="P621" s="56"/>
    </row>
    <row r="622" spans="1:16" s="68" customFormat="1" x14ac:dyDescent="0.2">
      <c r="A622" s="59">
        <f t="shared" si="102"/>
        <v>81</v>
      </c>
      <c r="B622" s="57" t="s">
        <v>1371</v>
      </c>
      <c r="C622" s="57"/>
      <c r="D622" s="57"/>
      <c r="E622" s="57"/>
      <c r="F622" s="57"/>
      <c r="G622" s="57"/>
      <c r="H622" s="57"/>
      <c r="I622" s="57"/>
      <c r="J622" s="57">
        <f t="shared" si="97"/>
        <v>0</v>
      </c>
      <c r="K622" s="56">
        <f t="shared" si="100"/>
        <v>0</v>
      </c>
      <c r="L622" s="54">
        <f t="shared" si="101"/>
        <v>0</v>
      </c>
      <c r="M622" s="54">
        <f t="shared" si="98"/>
        <v>0</v>
      </c>
      <c r="N622" s="54">
        <f t="shared" si="99"/>
        <v>0</v>
      </c>
      <c r="O622" s="54">
        <v>0</v>
      </c>
      <c r="P622" s="56"/>
    </row>
    <row r="623" spans="1:16" s="68" customFormat="1" x14ac:dyDescent="0.2">
      <c r="A623" s="59">
        <f t="shared" si="102"/>
        <v>82</v>
      </c>
      <c r="B623" s="57" t="s">
        <v>1372</v>
      </c>
      <c r="C623" s="57"/>
      <c r="D623" s="57"/>
      <c r="E623" s="57"/>
      <c r="F623" s="57"/>
      <c r="G623" s="57"/>
      <c r="H623" s="57"/>
      <c r="I623" s="57"/>
      <c r="J623" s="57">
        <f t="shared" si="97"/>
        <v>0</v>
      </c>
      <c r="K623" s="56">
        <f t="shared" si="100"/>
        <v>0</v>
      </c>
      <c r="L623" s="54">
        <f t="shared" si="101"/>
        <v>0</v>
      </c>
      <c r="M623" s="54">
        <f t="shared" si="98"/>
        <v>0</v>
      </c>
      <c r="N623" s="54">
        <f t="shared" si="99"/>
        <v>0</v>
      </c>
      <c r="O623" s="54">
        <v>0</v>
      </c>
      <c r="P623" s="56"/>
    </row>
    <row r="624" spans="1:16" s="68" customFormat="1" x14ac:dyDescent="0.2">
      <c r="A624" s="59">
        <f t="shared" si="102"/>
        <v>83</v>
      </c>
      <c r="B624" s="57" t="s">
        <v>1373</v>
      </c>
      <c r="C624" s="57"/>
      <c r="D624" s="57"/>
      <c r="E624" s="57"/>
      <c r="F624" s="57"/>
      <c r="G624" s="57"/>
      <c r="H624" s="57"/>
      <c r="I624" s="57"/>
      <c r="J624" s="57">
        <f t="shared" si="97"/>
        <v>0</v>
      </c>
      <c r="K624" s="56">
        <f t="shared" si="100"/>
        <v>0</v>
      </c>
      <c r="L624" s="54">
        <f t="shared" si="101"/>
        <v>0</v>
      </c>
      <c r="M624" s="54">
        <f t="shared" si="98"/>
        <v>0</v>
      </c>
      <c r="N624" s="54">
        <f t="shared" si="99"/>
        <v>0</v>
      </c>
      <c r="O624" s="54">
        <v>0</v>
      </c>
      <c r="P624" s="56"/>
    </row>
    <row r="625" spans="1:16" s="68" customFormat="1" x14ac:dyDescent="0.2">
      <c r="A625" s="59">
        <f t="shared" si="102"/>
        <v>84</v>
      </c>
      <c r="B625" s="57" t="s">
        <v>1374</v>
      </c>
      <c r="C625" s="57"/>
      <c r="D625" s="57"/>
      <c r="E625" s="57"/>
      <c r="F625" s="57"/>
      <c r="G625" s="57"/>
      <c r="H625" s="57"/>
      <c r="I625" s="57"/>
      <c r="J625" s="57">
        <f t="shared" si="97"/>
        <v>0</v>
      </c>
      <c r="K625" s="56">
        <f t="shared" si="100"/>
        <v>0</v>
      </c>
      <c r="L625" s="54">
        <f t="shared" si="101"/>
        <v>0</v>
      </c>
      <c r="M625" s="54">
        <f t="shared" si="98"/>
        <v>0</v>
      </c>
      <c r="N625" s="54">
        <f t="shared" si="99"/>
        <v>0</v>
      </c>
      <c r="O625" s="54">
        <v>0</v>
      </c>
      <c r="P625" s="56"/>
    </row>
    <row r="626" spans="1:16" s="68" customFormat="1" x14ac:dyDescent="0.2">
      <c r="A626" s="59">
        <f t="shared" si="102"/>
        <v>85</v>
      </c>
      <c r="B626" s="57" t="s">
        <v>1375</v>
      </c>
      <c r="C626" s="57"/>
      <c r="D626" s="57"/>
      <c r="E626" s="57"/>
      <c r="F626" s="57"/>
      <c r="G626" s="57"/>
      <c r="H626" s="57"/>
      <c r="I626" s="57"/>
      <c r="J626" s="57">
        <f t="shared" si="97"/>
        <v>0</v>
      </c>
      <c r="K626" s="56">
        <f t="shared" si="100"/>
        <v>0</v>
      </c>
      <c r="L626" s="54">
        <f t="shared" si="101"/>
        <v>0</v>
      </c>
      <c r="M626" s="54">
        <f t="shared" si="98"/>
        <v>0</v>
      </c>
      <c r="N626" s="54">
        <f t="shared" si="99"/>
        <v>0</v>
      </c>
      <c r="O626" s="54">
        <v>0</v>
      </c>
      <c r="P626" s="56"/>
    </row>
    <row r="627" spans="1:16" s="68" customFormat="1" x14ac:dyDescent="0.2">
      <c r="A627" s="59">
        <f t="shared" si="102"/>
        <v>86</v>
      </c>
      <c r="B627" s="57" t="s">
        <v>1376</v>
      </c>
      <c r="C627" s="57"/>
      <c r="D627" s="57"/>
      <c r="E627" s="57"/>
      <c r="F627" s="57"/>
      <c r="G627" s="57"/>
      <c r="H627" s="57"/>
      <c r="I627" s="57"/>
      <c r="J627" s="57">
        <f t="shared" si="97"/>
        <v>0</v>
      </c>
      <c r="K627" s="56">
        <f t="shared" si="100"/>
        <v>0</v>
      </c>
      <c r="L627" s="54">
        <f t="shared" si="101"/>
        <v>0</v>
      </c>
      <c r="M627" s="54">
        <f t="shared" si="98"/>
        <v>0</v>
      </c>
      <c r="N627" s="54">
        <f t="shared" si="99"/>
        <v>0</v>
      </c>
      <c r="O627" s="54">
        <v>0</v>
      </c>
      <c r="P627" s="56"/>
    </row>
    <row r="628" spans="1:16" s="68" customFormat="1" x14ac:dyDescent="0.2">
      <c r="A628" s="59">
        <f t="shared" si="102"/>
        <v>87</v>
      </c>
      <c r="B628" s="57" t="s">
        <v>1377</v>
      </c>
      <c r="C628" s="57"/>
      <c r="D628" s="57"/>
      <c r="E628" s="57"/>
      <c r="F628" s="57"/>
      <c r="G628" s="57"/>
      <c r="H628" s="57"/>
      <c r="I628" s="57"/>
      <c r="J628" s="57">
        <f t="shared" si="97"/>
        <v>0</v>
      </c>
      <c r="K628" s="56">
        <f t="shared" si="100"/>
        <v>0</v>
      </c>
      <c r="L628" s="54">
        <f t="shared" si="101"/>
        <v>0</v>
      </c>
      <c r="M628" s="54">
        <f t="shared" si="98"/>
        <v>0</v>
      </c>
      <c r="N628" s="54">
        <f t="shared" si="99"/>
        <v>0</v>
      </c>
      <c r="O628" s="54">
        <v>0</v>
      </c>
      <c r="P628" s="56"/>
    </row>
    <row r="629" spans="1:16" s="68" customFormat="1" x14ac:dyDescent="0.2">
      <c r="A629" s="59">
        <f t="shared" si="102"/>
        <v>88</v>
      </c>
      <c r="B629" s="57" t="s">
        <v>1378</v>
      </c>
      <c r="C629" s="57"/>
      <c r="D629" s="57"/>
      <c r="E629" s="57"/>
      <c r="F629" s="57"/>
      <c r="G629" s="57"/>
      <c r="H629" s="57"/>
      <c r="I629" s="57"/>
      <c r="J629" s="57">
        <f t="shared" si="97"/>
        <v>0</v>
      </c>
      <c r="K629" s="56">
        <f t="shared" si="100"/>
        <v>0</v>
      </c>
      <c r="L629" s="54">
        <f t="shared" si="101"/>
        <v>0</v>
      </c>
      <c r="M629" s="54">
        <f t="shared" si="98"/>
        <v>0</v>
      </c>
      <c r="N629" s="54">
        <f t="shared" si="99"/>
        <v>0</v>
      </c>
      <c r="O629" s="54">
        <v>0</v>
      </c>
      <c r="P629" s="56"/>
    </row>
    <row r="630" spans="1:16" s="68" customFormat="1" x14ac:dyDescent="0.2">
      <c r="A630" s="59">
        <f t="shared" si="102"/>
        <v>89</v>
      </c>
      <c r="B630" s="57" t="s">
        <v>1379</v>
      </c>
      <c r="C630" s="57"/>
      <c r="D630" s="57"/>
      <c r="E630" s="57"/>
      <c r="F630" s="57"/>
      <c r="G630" s="57"/>
      <c r="H630" s="57"/>
      <c r="I630" s="57"/>
      <c r="J630" s="57">
        <f t="shared" si="97"/>
        <v>0</v>
      </c>
      <c r="K630" s="56">
        <f t="shared" si="100"/>
        <v>0</v>
      </c>
      <c r="L630" s="54">
        <f t="shared" si="101"/>
        <v>0</v>
      </c>
      <c r="M630" s="54">
        <f t="shared" si="98"/>
        <v>0</v>
      </c>
      <c r="N630" s="54">
        <f t="shared" si="99"/>
        <v>0</v>
      </c>
      <c r="O630" s="54">
        <v>0</v>
      </c>
      <c r="P630" s="56"/>
    </row>
    <row r="631" spans="1:16" s="68" customFormat="1" x14ac:dyDescent="0.2">
      <c r="A631" s="59">
        <f t="shared" si="102"/>
        <v>90</v>
      </c>
      <c r="B631" s="57" t="s">
        <v>1380</v>
      </c>
      <c r="C631" s="57"/>
      <c r="D631" s="57"/>
      <c r="E631" s="57"/>
      <c r="F631" s="57"/>
      <c r="G631" s="57"/>
      <c r="H631" s="57"/>
      <c r="I631" s="57"/>
      <c r="J631" s="57">
        <f t="shared" si="97"/>
        <v>0</v>
      </c>
      <c r="K631" s="56">
        <f t="shared" si="100"/>
        <v>0</v>
      </c>
      <c r="L631" s="54">
        <f t="shared" si="101"/>
        <v>0</v>
      </c>
      <c r="M631" s="54">
        <f t="shared" si="98"/>
        <v>0</v>
      </c>
      <c r="N631" s="54">
        <f t="shared" si="99"/>
        <v>0</v>
      </c>
      <c r="O631" s="54">
        <v>0</v>
      </c>
      <c r="P631" s="56"/>
    </row>
    <row r="632" spans="1:16" s="68" customFormat="1" x14ac:dyDescent="0.2">
      <c r="A632" s="59">
        <f t="shared" si="102"/>
        <v>91</v>
      </c>
      <c r="B632" s="57" t="s">
        <v>1381</v>
      </c>
      <c r="C632" s="57"/>
      <c r="D632" s="57"/>
      <c r="E632" s="57"/>
      <c r="F632" s="57"/>
      <c r="G632" s="57"/>
      <c r="H632" s="57"/>
      <c r="I632" s="57"/>
      <c r="J632" s="57">
        <f t="shared" si="97"/>
        <v>0</v>
      </c>
      <c r="K632" s="56">
        <f t="shared" si="100"/>
        <v>0</v>
      </c>
      <c r="L632" s="54">
        <f t="shared" si="101"/>
        <v>0</v>
      </c>
      <c r="M632" s="54">
        <f t="shared" si="98"/>
        <v>0</v>
      </c>
      <c r="N632" s="54">
        <f t="shared" si="99"/>
        <v>0</v>
      </c>
      <c r="O632" s="54">
        <v>0</v>
      </c>
      <c r="P632" s="56"/>
    </row>
    <row r="633" spans="1:16" s="68" customFormat="1" x14ac:dyDescent="0.2">
      <c r="A633" s="59">
        <f t="shared" si="102"/>
        <v>92</v>
      </c>
      <c r="B633" s="57" t="s">
        <v>1382</v>
      </c>
      <c r="C633" s="57"/>
      <c r="D633" s="57"/>
      <c r="E633" s="57"/>
      <c r="F633" s="57"/>
      <c r="G633" s="57"/>
      <c r="H633" s="57"/>
      <c r="I633" s="57"/>
      <c r="J633" s="57">
        <f t="shared" si="97"/>
        <v>0</v>
      </c>
      <c r="K633" s="56">
        <f t="shared" si="100"/>
        <v>0</v>
      </c>
      <c r="L633" s="54">
        <f t="shared" si="101"/>
        <v>0</v>
      </c>
      <c r="M633" s="54">
        <f t="shared" si="98"/>
        <v>0</v>
      </c>
      <c r="N633" s="54">
        <f t="shared" si="99"/>
        <v>0</v>
      </c>
      <c r="O633" s="54">
        <v>0</v>
      </c>
      <c r="P633" s="56"/>
    </row>
    <row r="634" spans="1:16" s="68" customFormat="1" x14ac:dyDescent="0.2">
      <c r="A634" s="59">
        <f t="shared" si="102"/>
        <v>93</v>
      </c>
      <c r="B634" s="57" t="s">
        <v>1383</v>
      </c>
      <c r="C634" s="57"/>
      <c r="D634" s="57"/>
      <c r="E634" s="57"/>
      <c r="F634" s="57"/>
      <c r="G634" s="57"/>
      <c r="H634" s="57"/>
      <c r="I634" s="57"/>
      <c r="J634" s="57">
        <f t="shared" si="97"/>
        <v>0</v>
      </c>
      <c r="K634" s="56">
        <f t="shared" si="100"/>
        <v>0</v>
      </c>
      <c r="L634" s="54">
        <f t="shared" si="101"/>
        <v>0</v>
      </c>
      <c r="M634" s="54">
        <f t="shared" si="98"/>
        <v>0</v>
      </c>
      <c r="N634" s="54">
        <f t="shared" si="99"/>
        <v>0</v>
      </c>
      <c r="O634" s="54">
        <v>0</v>
      </c>
      <c r="P634" s="56"/>
    </row>
    <row r="635" spans="1:16" s="68" customFormat="1" x14ac:dyDescent="0.2">
      <c r="A635" s="59">
        <f t="shared" si="102"/>
        <v>94</v>
      </c>
      <c r="B635" s="57" t="s">
        <v>1384</v>
      </c>
      <c r="C635" s="57"/>
      <c r="D635" s="57"/>
      <c r="E635" s="57"/>
      <c r="F635" s="57"/>
      <c r="G635" s="57"/>
      <c r="H635" s="57"/>
      <c r="I635" s="57"/>
      <c r="J635" s="57">
        <f t="shared" si="97"/>
        <v>0</v>
      </c>
      <c r="K635" s="56">
        <f t="shared" si="100"/>
        <v>0</v>
      </c>
      <c r="L635" s="54">
        <f t="shared" si="101"/>
        <v>0</v>
      </c>
      <c r="M635" s="54">
        <f t="shared" si="98"/>
        <v>0</v>
      </c>
      <c r="N635" s="54">
        <f t="shared" si="99"/>
        <v>0</v>
      </c>
      <c r="O635" s="54">
        <v>0</v>
      </c>
      <c r="P635" s="56"/>
    </row>
    <row r="636" spans="1:16" s="68" customFormat="1" x14ac:dyDescent="0.2">
      <c r="A636" s="59">
        <f t="shared" si="102"/>
        <v>95</v>
      </c>
      <c r="B636" s="57" t="s">
        <v>1385</v>
      </c>
      <c r="C636" s="57"/>
      <c r="D636" s="57"/>
      <c r="E636" s="57"/>
      <c r="F636" s="57"/>
      <c r="G636" s="57"/>
      <c r="H636" s="57"/>
      <c r="I636" s="57"/>
      <c r="J636" s="57">
        <f t="shared" si="97"/>
        <v>0</v>
      </c>
      <c r="K636" s="56">
        <f t="shared" si="100"/>
        <v>0</v>
      </c>
      <c r="L636" s="54">
        <f t="shared" si="101"/>
        <v>0</v>
      </c>
      <c r="M636" s="54">
        <f t="shared" si="98"/>
        <v>0</v>
      </c>
      <c r="N636" s="54">
        <f t="shared" si="99"/>
        <v>0</v>
      </c>
      <c r="O636" s="54">
        <v>0</v>
      </c>
      <c r="P636" s="56"/>
    </row>
    <row r="637" spans="1:16" s="68" customFormat="1" x14ac:dyDescent="0.2">
      <c r="A637" s="59">
        <f t="shared" si="102"/>
        <v>96</v>
      </c>
      <c r="B637" s="57" t="s">
        <v>1386</v>
      </c>
      <c r="C637" s="57"/>
      <c r="D637" s="57"/>
      <c r="E637" s="57"/>
      <c r="F637" s="57"/>
      <c r="G637" s="57"/>
      <c r="H637" s="57"/>
      <c r="I637" s="57"/>
      <c r="J637" s="57">
        <f t="shared" si="97"/>
        <v>0</v>
      </c>
      <c r="K637" s="56">
        <f t="shared" si="100"/>
        <v>0</v>
      </c>
      <c r="L637" s="54">
        <f t="shared" si="101"/>
        <v>0</v>
      </c>
      <c r="M637" s="54">
        <f t="shared" si="98"/>
        <v>0</v>
      </c>
      <c r="N637" s="54">
        <f t="shared" si="99"/>
        <v>0</v>
      </c>
      <c r="O637" s="54">
        <v>0</v>
      </c>
      <c r="P637" s="56"/>
    </row>
    <row r="638" spans="1:16" s="68" customFormat="1" x14ac:dyDescent="0.2">
      <c r="A638" s="59">
        <f t="shared" si="102"/>
        <v>97</v>
      </c>
      <c r="B638" s="57" t="s">
        <v>1387</v>
      </c>
      <c r="C638" s="57">
        <v>5244.1</v>
      </c>
      <c r="D638" s="57"/>
      <c r="E638" s="57"/>
      <c r="F638" s="57">
        <f>C638+D638+E638</f>
        <v>5244.1</v>
      </c>
      <c r="G638" s="57">
        <v>97</v>
      </c>
      <c r="H638" s="57"/>
      <c r="I638" s="57"/>
      <c r="J638" s="57">
        <f t="shared" si="97"/>
        <v>97</v>
      </c>
      <c r="K638" s="56">
        <f t="shared" si="100"/>
        <v>0.16677698699562904</v>
      </c>
      <c r="L638" s="54">
        <f t="shared" si="101"/>
        <v>613.73931214391484</v>
      </c>
      <c r="M638" s="54">
        <f t="shared" si="98"/>
        <v>135.02264867166127</v>
      </c>
      <c r="N638" s="54">
        <f t="shared" si="99"/>
        <v>291.52617326835951</v>
      </c>
      <c r="O638" s="54">
        <v>137.2654084378205</v>
      </c>
      <c r="P638" s="56">
        <f>(L638+M638+N638+O638)/F638</f>
        <v>0.22454826233705613</v>
      </c>
    </row>
    <row r="639" spans="1:16" s="68" customFormat="1" x14ac:dyDescent="0.2">
      <c r="A639" s="59">
        <f t="shared" si="102"/>
        <v>98</v>
      </c>
      <c r="B639" s="57" t="s">
        <v>1388</v>
      </c>
      <c r="C639" s="57"/>
      <c r="D639" s="57"/>
      <c r="E639" s="29"/>
      <c r="F639" s="57"/>
      <c r="G639" s="57"/>
      <c r="H639" s="57"/>
      <c r="I639" s="57"/>
      <c r="J639" s="57">
        <f t="shared" si="97"/>
        <v>0</v>
      </c>
      <c r="K639" s="56">
        <f t="shared" si="100"/>
        <v>0</v>
      </c>
      <c r="L639" s="54">
        <f t="shared" si="101"/>
        <v>0</v>
      </c>
      <c r="M639" s="54">
        <f t="shared" si="98"/>
        <v>0</v>
      </c>
      <c r="N639" s="54">
        <f t="shared" si="99"/>
        <v>0</v>
      </c>
      <c r="O639" s="54">
        <v>0</v>
      </c>
      <c r="P639" s="56"/>
    </row>
    <row r="640" spans="1:16" s="68" customFormat="1" x14ac:dyDescent="0.2">
      <c r="A640" s="59">
        <f t="shared" si="102"/>
        <v>99</v>
      </c>
      <c r="B640" s="57" t="s">
        <v>1389</v>
      </c>
      <c r="C640" s="57"/>
      <c r="D640" s="57"/>
      <c r="E640" s="57"/>
      <c r="F640" s="57"/>
      <c r="G640" s="57"/>
      <c r="H640" s="57"/>
      <c r="I640" s="57"/>
      <c r="J640" s="57">
        <f t="shared" si="97"/>
        <v>0</v>
      </c>
      <c r="K640" s="56">
        <f t="shared" si="100"/>
        <v>0</v>
      </c>
      <c r="L640" s="54">
        <f t="shared" si="101"/>
        <v>0</v>
      </c>
      <c r="M640" s="54">
        <f t="shared" si="98"/>
        <v>0</v>
      </c>
      <c r="N640" s="54">
        <f t="shared" si="99"/>
        <v>0</v>
      </c>
      <c r="O640" s="54">
        <v>0</v>
      </c>
      <c r="P640" s="56"/>
    </row>
    <row r="641" spans="1:16" s="68" customFormat="1" x14ac:dyDescent="0.2">
      <c r="A641" s="59">
        <f t="shared" si="102"/>
        <v>100</v>
      </c>
      <c r="B641" s="57" t="s">
        <v>1390</v>
      </c>
      <c r="C641" s="57"/>
      <c r="D641" s="57"/>
      <c r="E641" s="57"/>
      <c r="F641" s="57"/>
      <c r="G641" s="57"/>
      <c r="H641" s="57"/>
      <c r="I641" s="57"/>
      <c r="J641" s="57">
        <f t="shared" si="97"/>
        <v>0</v>
      </c>
      <c r="K641" s="56">
        <f t="shared" si="100"/>
        <v>0</v>
      </c>
      <c r="L641" s="54">
        <f t="shared" si="101"/>
        <v>0</v>
      </c>
      <c r="M641" s="54">
        <f t="shared" si="98"/>
        <v>0</v>
      </c>
      <c r="N641" s="54">
        <f t="shared" si="99"/>
        <v>0</v>
      </c>
      <c r="O641" s="54">
        <v>0</v>
      </c>
      <c r="P641" s="56"/>
    </row>
    <row r="642" spans="1:16" s="68" customFormat="1" x14ac:dyDescent="0.2">
      <c r="A642" s="59">
        <f t="shared" si="102"/>
        <v>101</v>
      </c>
      <c r="B642" s="57" t="s">
        <v>1391</v>
      </c>
      <c r="C642" s="57"/>
      <c r="D642" s="57"/>
      <c r="E642" s="57"/>
      <c r="F642" s="57"/>
      <c r="G642" s="57"/>
      <c r="H642" s="57"/>
      <c r="I642" s="57"/>
      <c r="J642" s="57">
        <f t="shared" si="97"/>
        <v>0</v>
      </c>
      <c r="K642" s="56">
        <f t="shared" si="100"/>
        <v>0</v>
      </c>
      <c r="L642" s="54">
        <f t="shared" si="101"/>
        <v>0</v>
      </c>
      <c r="M642" s="54">
        <f t="shared" si="98"/>
        <v>0</v>
      </c>
      <c r="N642" s="54">
        <f t="shared" si="99"/>
        <v>0</v>
      </c>
      <c r="O642" s="54">
        <v>0</v>
      </c>
      <c r="P642" s="56"/>
    </row>
    <row r="643" spans="1:16" s="68" customFormat="1" x14ac:dyDescent="0.2">
      <c r="A643" s="59">
        <f t="shared" si="102"/>
        <v>102</v>
      </c>
      <c r="B643" s="57" t="s">
        <v>1392</v>
      </c>
      <c r="C643" s="57"/>
      <c r="D643" s="57"/>
      <c r="E643" s="57"/>
      <c r="F643" s="57"/>
      <c r="G643" s="57"/>
      <c r="H643" s="57"/>
      <c r="I643" s="57"/>
      <c r="J643" s="57">
        <f t="shared" si="97"/>
        <v>0</v>
      </c>
      <c r="K643" s="56">
        <f t="shared" si="100"/>
        <v>0</v>
      </c>
      <c r="L643" s="54">
        <f t="shared" si="101"/>
        <v>0</v>
      </c>
      <c r="M643" s="54">
        <f t="shared" si="98"/>
        <v>0</v>
      </c>
      <c r="N643" s="54">
        <f t="shared" si="99"/>
        <v>0</v>
      </c>
      <c r="O643" s="54">
        <v>0</v>
      </c>
      <c r="P643" s="56"/>
    </row>
    <row r="644" spans="1:16" s="68" customFormat="1" x14ac:dyDescent="0.2">
      <c r="A644" s="59">
        <f t="shared" si="102"/>
        <v>103</v>
      </c>
      <c r="B644" s="57" t="s">
        <v>1393</v>
      </c>
      <c r="C644" s="57"/>
      <c r="D644" s="57"/>
      <c r="E644" s="57"/>
      <c r="F644" s="57"/>
      <c r="G644" s="57"/>
      <c r="H644" s="57"/>
      <c r="I644" s="57"/>
      <c r="J644" s="57">
        <f t="shared" si="97"/>
        <v>0</v>
      </c>
      <c r="K644" s="56">
        <f t="shared" si="100"/>
        <v>0</v>
      </c>
      <c r="L644" s="54">
        <f t="shared" si="101"/>
        <v>0</v>
      </c>
      <c r="M644" s="54">
        <f t="shared" si="98"/>
        <v>0</v>
      </c>
      <c r="N644" s="54">
        <f t="shared" si="99"/>
        <v>0</v>
      </c>
      <c r="O644" s="54">
        <v>0</v>
      </c>
      <c r="P644" s="56"/>
    </row>
    <row r="645" spans="1:16" s="68" customFormat="1" x14ac:dyDescent="0.2">
      <c r="A645" s="59">
        <f t="shared" si="102"/>
        <v>104</v>
      </c>
      <c r="B645" s="57" t="s">
        <v>1394</v>
      </c>
      <c r="C645" s="57"/>
      <c r="D645" s="57"/>
      <c r="E645" s="57"/>
      <c r="F645" s="57"/>
      <c r="G645" s="57"/>
      <c r="H645" s="57"/>
      <c r="I645" s="57"/>
      <c r="J645" s="57">
        <f t="shared" si="97"/>
        <v>0</v>
      </c>
      <c r="K645" s="56">
        <f t="shared" si="100"/>
        <v>0</v>
      </c>
      <c r="L645" s="54">
        <f t="shared" si="101"/>
        <v>0</v>
      </c>
      <c r="M645" s="54">
        <f t="shared" si="98"/>
        <v>0</v>
      </c>
      <c r="N645" s="54">
        <f t="shared" si="99"/>
        <v>0</v>
      </c>
      <c r="O645" s="54">
        <v>0</v>
      </c>
      <c r="P645" s="56"/>
    </row>
    <row r="646" spans="1:16" s="68" customFormat="1" x14ac:dyDescent="0.2">
      <c r="A646" s="59">
        <f t="shared" si="102"/>
        <v>105</v>
      </c>
      <c r="B646" s="57" t="s">
        <v>1395</v>
      </c>
      <c r="C646" s="57"/>
      <c r="D646" s="57"/>
      <c r="E646" s="57"/>
      <c r="F646" s="57"/>
      <c r="G646" s="57"/>
      <c r="H646" s="57"/>
      <c r="I646" s="57"/>
      <c r="J646" s="57">
        <f t="shared" si="97"/>
        <v>0</v>
      </c>
      <c r="K646" s="56">
        <f t="shared" si="100"/>
        <v>0</v>
      </c>
      <c r="L646" s="54">
        <f t="shared" si="101"/>
        <v>0</v>
      </c>
      <c r="M646" s="54">
        <f t="shared" si="98"/>
        <v>0</v>
      </c>
      <c r="N646" s="54">
        <f t="shared" si="99"/>
        <v>0</v>
      </c>
      <c r="O646" s="54">
        <v>0</v>
      </c>
      <c r="P646" s="56"/>
    </row>
    <row r="647" spans="1:16" s="68" customFormat="1" x14ac:dyDescent="0.2">
      <c r="A647" s="59">
        <f t="shared" si="102"/>
        <v>106</v>
      </c>
      <c r="B647" s="57" t="s">
        <v>1396</v>
      </c>
      <c r="C647" s="57"/>
      <c r="D647" s="57"/>
      <c r="E647" s="80"/>
      <c r="F647" s="57"/>
      <c r="G647" s="57"/>
      <c r="H647" s="57"/>
      <c r="I647" s="57"/>
      <c r="J647" s="57">
        <f t="shared" si="97"/>
        <v>0</v>
      </c>
      <c r="K647" s="56">
        <f t="shared" si="100"/>
        <v>0</v>
      </c>
      <c r="L647" s="54">
        <f t="shared" si="101"/>
        <v>0</v>
      </c>
      <c r="M647" s="54">
        <f t="shared" si="98"/>
        <v>0</v>
      </c>
      <c r="N647" s="54">
        <f t="shared" si="99"/>
        <v>0</v>
      </c>
      <c r="O647" s="54">
        <v>0</v>
      </c>
      <c r="P647" s="56"/>
    </row>
    <row r="648" spans="1:16" s="68" customFormat="1" x14ac:dyDescent="0.2">
      <c r="A648" s="59">
        <f t="shared" si="102"/>
        <v>107</v>
      </c>
      <c r="B648" s="57" t="s">
        <v>1397</v>
      </c>
      <c r="C648" s="57"/>
      <c r="D648" s="57"/>
      <c r="E648" s="57"/>
      <c r="F648" s="57"/>
      <c r="G648" s="57"/>
      <c r="H648" s="57"/>
      <c r="I648" s="57"/>
      <c r="J648" s="57">
        <f t="shared" si="97"/>
        <v>0</v>
      </c>
      <c r="K648" s="56">
        <f t="shared" si="100"/>
        <v>0</v>
      </c>
      <c r="L648" s="54">
        <f t="shared" si="101"/>
        <v>0</v>
      </c>
      <c r="M648" s="54">
        <f t="shared" si="98"/>
        <v>0</v>
      </c>
      <c r="N648" s="54">
        <f t="shared" si="99"/>
        <v>0</v>
      </c>
      <c r="O648" s="54">
        <v>0</v>
      </c>
      <c r="P648" s="56"/>
    </row>
    <row r="649" spans="1:16" s="68" customFormat="1" x14ac:dyDescent="0.2">
      <c r="A649" s="59">
        <f t="shared" si="102"/>
        <v>108</v>
      </c>
      <c r="B649" s="57" t="s">
        <v>1398</v>
      </c>
      <c r="C649" s="57"/>
      <c r="D649" s="57"/>
      <c r="E649" s="57"/>
      <c r="F649" s="57"/>
      <c r="G649" s="57"/>
      <c r="H649" s="57"/>
      <c r="I649" s="57"/>
      <c r="J649" s="57">
        <f t="shared" si="97"/>
        <v>0</v>
      </c>
      <c r="K649" s="56">
        <f t="shared" si="100"/>
        <v>0</v>
      </c>
      <c r="L649" s="54">
        <f t="shared" si="101"/>
        <v>0</v>
      </c>
      <c r="M649" s="54">
        <f t="shared" si="98"/>
        <v>0</v>
      </c>
      <c r="N649" s="54">
        <f t="shared" si="99"/>
        <v>0</v>
      </c>
      <c r="O649" s="54">
        <v>0</v>
      </c>
      <c r="P649" s="56"/>
    </row>
    <row r="650" spans="1:16" s="68" customFormat="1" x14ac:dyDescent="0.2">
      <c r="A650" s="59">
        <f t="shared" si="102"/>
        <v>109</v>
      </c>
      <c r="B650" s="57" t="s">
        <v>1399</v>
      </c>
      <c r="C650" s="57"/>
      <c r="D650" s="57"/>
      <c r="E650" s="57"/>
      <c r="F650" s="57"/>
      <c r="G650" s="57"/>
      <c r="H650" s="57"/>
      <c r="I650" s="57"/>
      <c r="J650" s="57">
        <f t="shared" si="97"/>
        <v>0</v>
      </c>
      <c r="K650" s="56">
        <f t="shared" si="100"/>
        <v>0</v>
      </c>
      <c r="L650" s="54">
        <f t="shared" si="101"/>
        <v>0</v>
      </c>
      <c r="M650" s="54">
        <f t="shared" si="98"/>
        <v>0</v>
      </c>
      <c r="N650" s="54">
        <f t="shared" si="99"/>
        <v>0</v>
      </c>
      <c r="O650" s="54">
        <v>0</v>
      </c>
      <c r="P650" s="56"/>
    </row>
    <row r="651" spans="1:16" s="68" customFormat="1" x14ac:dyDescent="0.2">
      <c r="A651" s="59">
        <f t="shared" si="102"/>
        <v>110</v>
      </c>
      <c r="B651" s="57" t="s">
        <v>1400</v>
      </c>
      <c r="C651" s="57"/>
      <c r="D651" s="57"/>
      <c r="E651" s="57"/>
      <c r="F651" s="57"/>
      <c r="G651" s="57"/>
      <c r="H651" s="57"/>
      <c r="I651" s="57"/>
      <c r="J651" s="57">
        <f t="shared" si="97"/>
        <v>0</v>
      </c>
      <c r="K651" s="56">
        <f t="shared" si="100"/>
        <v>0</v>
      </c>
      <c r="L651" s="54">
        <f t="shared" si="101"/>
        <v>0</v>
      </c>
      <c r="M651" s="54">
        <f t="shared" si="98"/>
        <v>0</v>
      </c>
      <c r="N651" s="54">
        <f t="shared" si="99"/>
        <v>0</v>
      </c>
      <c r="O651" s="54">
        <v>0</v>
      </c>
      <c r="P651" s="56"/>
    </row>
    <row r="652" spans="1:16" s="68" customFormat="1" x14ac:dyDescent="0.2">
      <c r="A652" s="59">
        <f t="shared" si="102"/>
        <v>111</v>
      </c>
      <c r="B652" s="57" t="s">
        <v>1401</v>
      </c>
      <c r="C652" s="57"/>
      <c r="D652" s="57"/>
      <c r="E652" s="57"/>
      <c r="F652" s="57"/>
      <c r="G652" s="57"/>
      <c r="H652" s="57"/>
      <c r="I652" s="57"/>
      <c r="J652" s="57">
        <f t="shared" si="97"/>
        <v>0</v>
      </c>
      <c r="K652" s="56">
        <f t="shared" si="100"/>
        <v>0</v>
      </c>
      <c r="L652" s="54">
        <f t="shared" si="101"/>
        <v>0</v>
      </c>
      <c r="M652" s="54">
        <f t="shared" si="98"/>
        <v>0</v>
      </c>
      <c r="N652" s="54">
        <f t="shared" si="99"/>
        <v>0</v>
      </c>
      <c r="O652" s="54">
        <v>0</v>
      </c>
      <c r="P652" s="56"/>
    </row>
    <row r="653" spans="1:16" s="68" customFormat="1" x14ac:dyDescent="0.2">
      <c r="A653" s="59">
        <f t="shared" si="102"/>
        <v>112</v>
      </c>
      <c r="B653" s="57" t="s">
        <v>1402</v>
      </c>
      <c r="C653" s="57"/>
      <c r="D653" s="57"/>
      <c r="E653" s="57"/>
      <c r="F653" s="57"/>
      <c r="G653" s="57"/>
      <c r="H653" s="57"/>
      <c r="I653" s="57"/>
      <c r="J653" s="57">
        <f t="shared" si="97"/>
        <v>0</v>
      </c>
      <c r="K653" s="56">
        <f t="shared" si="100"/>
        <v>0</v>
      </c>
      <c r="L653" s="54">
        <f t="shared" si="101"/>
        <v>0</v>
      </c>
      <c r="M653" s="54">
        <f t="shared" si="98"/>
        <v>0</v>
      </c>
      <c r="N653" s="54">
        <f t="shared" si="99"/>
        <v>0</v>
      </c>
      <c r="O653" s="54">
        <v>0</v>
      </c>
      <c r="P653" s="56"/>
    </row>
    <row r="654" spans="1:16" s="68" customFormat="1" x14ac:dyDescent="0.2">
      <c r="A654" s="59">
        <f t="shared" si="102"/>
        <v>113</v>
      </c>
      <c r="B654" s="57" t="s">
        <v>1403</v>
      </c>
      <c r="C654" s="57"/>
      <c r="D654" s="57"/>
      <c r="E654" s="57"/>
      <c r="F654" s="57"/>
      <c r="G654" s="57"/>
      <c r="H654" s="57"/>
      <c r="I654" s="57"/>
      <c r="J654" s="57">
        <f t="shared" si="97"/>
        <v>0</v>
      </c>
      <c r="K654" s="56">
        <f t="shared" si="100"/>
        <v>0</v>
      </c>
      <c r="L654" s="54">
        <f t="shared" si="101"/>
        <v>0</v>
      </c>
      <c r="M654" s="54">
        <f t="shared" si="98"/>
        <v>0</v>
      </c>
      <c r="N654" s="54">
        <f t="shared" si="99"/>
        <v>0</v>
      </c>
      <c r="O654" s="54">
        <v>0</v>
      </c>
      <c r="P654" s="56"/>
    </row>
    <row r="655" spans="1:16" s="68" customFormat="1" x14ac:dyDescent="0.2">
      <c r="A655" s="59">
        <f t="shared" si="102"/>
        <v>114</v>
      </c>
      <c r="B655" s="57" t="s">
        <v>1404</v>
      </c>
      <c r="C655" s="57"/>
      <c r="D655" s="57"/>
      <c r="E655" s="57"/>
      <c r="F655" s="57"/>
      <c r="G655" s="57"/>
      <c r="H655" s="57"/>
      <c r="I655" s="57"/>
      <c r="J655" s="57">
        <f t="shared" si="97"/>
        <v>0</v>
      </c>
      <c r="K655" s="56">
        <f t="shared" si="100"/>
        <v>0</v>
      </c>
      <c r="L655" s="54">
        <f t="shared" si="101"/>
        <v>0</v>
      </c>
      <c r="M655" s="54">
        <f t="shared" si="98"/>
        <v>0</v>
      </c>
      <c r="N655" s="54">
        <f t="shared" si="99"/>
        <v>0</v>
      </c>
      <c r="O655" s="54">
        <v>0</v>
      </c>
      <c r="P655" s="56"/>
    </row>
    <row r="656" spans="1:16" s="68" customFormat="1" x14ac:dyDescent="0.2">
      <c r="A656" s="59">
        <f t="shared" si="102"/>
        <v>115</v>
      </c>
      <c r="B656" s="57" t="s">
        <v>1405</v>
      </c>
      <c r="C656" s="57"/>
      <c r="D656" s="57"/>
      <c r="E656" s="57"/>
      <c r="F656" s="57"/>
      <c r="G656" s="57"/>
      <c r="H656" s="57"/>
      <c r="I656" s="57"/>
      <c r="J656" s="57">
        <f t="shared" si="97"/>
        <v>0</v>
      </c>
      <c r="K656" s="56">
        <f t="shared" si="100"/>
        <v>0</v>
      </c>
      <c r="L656" s="54">
        <f t="shared" si="101"/>
        <v>0</v>
      </c>
      <c r="M656" s="54">
        <f t="shared" si="98"/>
        <v>0</v>
      </c>
      <c r="N656" s="54">
        <f t="shared" si="99"/>
        <v>0</v>
      </c>
      <c r="O656" s="54">
        <v>0</v>
      </c>
      <c r="P656" s="56"/>
    </row>
    <row r="657" spans="1:16" s="68" customFormat="1" x14ac:dyDescent="0.2">
      <c r="A657" s="59">
        <f t="shared" si="102"/>
        <v>116</v>
      </c>
      <c r="B657" s="57" t="s">
        <v>1406</v>
      </c>
      <c r="C657" s="57"/>
      <c r="D657" s="57"/>
      <c r="E657" s="57"/>
      <c r="F657" s="57"/>
      <c r="G657" s="57"/>
      <c r="H657" s="57"/>
      <c r="I657" s="57"/>
      <c r="J657" s="57">
        <f t="shared" si="97"/>
        <v>0</v>
      </c>
      <c r="K657" s="56">
        <f t="shared" si="100"/>
        <v>0</v>
      </c>
      <c r="L657" s="54">
        <f t="shared" si="101"/>
        <v>0</v>
      </c>
      <c r="M657" s="54">
        <f t="shared" si="98"/>
        <v>0</v>
      </c>
      <c r="N657" s="54">
        <f t="shared" si="99"/>
        <v>0</v>
      </c>
      <c r="O657" s="54">
        <v>0</v>
      </c>
      <c r="P657" s="56"/>
    </row>
    <row r="658" spans="1:16" s="68" customFormat="1" x14ac:dyDescent="0.2">
      <c r="A658" s="59">
        <f t="shared" si="102"/>
        <v>117</v>
      </c>
      <c r="B658" s="57" t="s">
        <v>1407</v>
      </c>
      <c r="C658" s="57"/>
      <c r="D658" s="57"/>
      <c r="E658" s="57"/>
      <c r="F658" s="57"/>
      <c r="G658" s="57"/>
      <c r="H658" s="57"/>
      <c r="I658" s="57"/>
      <c r="J658" s="57">
        <f t="shared" si="97"/>
        <v>0</v>
      </c>
      <c r="K658" s="56">
        <f t="shared" si="100"/>
        <v>0</v>
      </c>
      <c r="L658" s="54">
        <f t="shared" si="101"/>
        <v>0</v>
      </c>
      <c r="M658" s="54">
        <f t="shared" si="98"/>
        <v>0</v>
      </c>
      <c r="N658" s="54">
        <f t="shared" si="99"/>
        <v>0</v>
      </c>
      <c r="O658" s="54">
        <v>0</v>
      </c>
      <c r="P658" s="56"/>
    </row>
    <row r="659" spans="1:16" s="68" customFormat="1" x14ac:dyDescent="0.2">
      <c r="A659" s="59">
        <f t="shared" si="102"/>
        <v>118</v>
      </c>
      <c r="B659" s="57" t="s">
        <v>1408</v>
      </c>
      <c r="C659" s="57"/>
      <c r="D659" s="57"/>
      <c r="E659" s="57"/>
      <c r="F659" s="57"/>
      <c r="G659" s="57"/>
      <c r="H659" s="57"/>
      <c r="I659" s="57"/>
      <c r="J659" s="57">
        <f t="shared" si="97"/>
        <v>0</v>
      </c>
      <c r="K659" s="56">
        <f t="shared" si="100"/>
        <v>0</v>
      </c>
      <c r="L659" s="54">
        <f t="shared" si="101"/>
        <v>0</v>
      </c>
      <c r="M659" s="54">
        <f t="shared" si="98"/>
        <v>0</v>
      </c>
      <c r="N659" s="54">
        <f t="shared" si="99"/>
        <v>0</v>
      </c>
      <c r="O659" s="54">
        <v>0</v>
      </c>
      <c r="P659" s="56"/>
    </row>
    <row r="660" spans="1:16" s="68" customFormat="1" x14ac:dyDescent="0.2">
      <c r="A660" s="59">
        <f t="shared" si="102"/>
        <v>119</v>
      </c>
      <c r="B660" s="57" t="s">
        <v>1409</v>
      </c>
      <c r="C660" s="57"/>
      <c r="D660" s="57"/>
      <c r="E660" s="57"/>
      <c r="F660" s="57"/>
      <c r="G660" s="57"/>
      <c r="H660" s="57"/>
      <c r="I660" s="57"/>
      <c r="J660" s="57">
        <f t="shared" si="97"/>
        <v>0</v>
      </c>
      <c r="K660" s="56">
        <f t="shared" si="100"/>
        <v>0</v>
      </c>
      <c r="L660" s="54">
        <f t="shared" si="101"/>
        <v>0</v>
      </c>
      <c r="M660" s="54">
        <f t="shared" si="98"/>
        <v>0</v>
      </c>
      <c r="N660" s="54">
        <f t="shared" si="99"/>
        <v>0</v>
      </c>
      <c r="O660" s="54">
        <v>0</v>
      </c>
      <c r="P660" s="56"/>
    </row>
    <row r="661" spans="1:16" s="68" customFormat="1" x14ac:dyDescent="0.2">
      <c r="A661" s="59">
        <f t="shared" si="102"/>
        <v>120</v>
      </c>
      <c r="B661" s="57" t="s">
        <v>1410</v>
      </c>
      <c r="C661" s="57"/>
      <c r="D661" s="57"/>
      <c r="E661" s="57"/>
      <c r="F661" s="57"/>
      <c r="G661" s="57"/>
      <c r="H661" s="57"/>
      <c r="I661" s="57"/>
      <c r="J661" s="57">
        <f t="shared" si="97"/>
        <v>0</v>
      </c>
      <c r="K661" s="56">
        <f t="shared" si="100"/>
        <v>0</v>
      </c>
      <c r="L661" s="54">
        <f t="shared" si="101"/>
        <v>0</v>
      </c>
      <c r="M661" s="54">
        <f t="shared" si="98"/>
        <v>0</v>
      </c>
      <c r="N661" s="54">
        <f t="shared" si="99"/>
        <v>0</v>
      </c>
      <c r="O661" s="54">
        <v>0</v>
      </c>
      <c r="P661" s="56"/>
    </row>
    <row r="662" spans="1:16" s="68" customFormat="1" x14ac:dyDescent="0.2">
      <c r="A662" s="59">
        <f t="shared" si="102"/>
        <v>121</v>
      </c>
      <c r="B662" s="57" t="s">
        <v>1411</v>
      </c>
      <c r="C662" s="57"/>
      <c r="D662" s="57"/>
      <c r="E662" s="57"/>
      <c r="F662" s="57"/>
      <c r="G662" s="57"/>
      <c r="H662" s="57"/>
      <c r="I662" s="57"/>
      <c r="J662" s="57">
        <f t="shared" si="97"/>
        <v>0</v>
      </c>
      <c r="K662" s="56">
        <f t="shared" si="100"/>
        <v>0</v>
      </c>
      <c r="L662" s="54">
        <f t="shared" si="101"/>
        <v>0</v>
      </c>
      <c r="M662" s="54">
        <f t="shared" si="98"/>
        <v>0</v>
      </c>
      <c r="N662" s="54">
        <f t="shared" si="99"/>
        <v>0</v>
      </c>
      <c r="O662" s="54">
        <v>0</v>
      </c>
      <c r="P662" s="56"/>
    </row>
    <row r="663" spans="1:16" s="68" customFormat="1" x14ac:dyDescent="0.2">
      <c r="A663" s="59">
        <f t="shared" si="102"/>
        <v>122</v>
      </c>
      <c r="B663" s="57" t="s">
        <v>1412</v>
      </c>
      <c r="C663" s="57"/>
      <c r="D663" s="57"/>
      <c r="E663" s="57"/>
      <c r="F663" s="57"/>
      <c r="G663" s="57"/>
      <c r="H663" s="57"/>
      <c r="I663" s="57"/>
      <c r="J663" s="57">
        <f t="shared" si="97"/>
        <v>0</v>
      </c>
      <c r="K663" s="56">
        <f t="shared" si="100"/>
        <v>0</v>
      </c>
      <c r="L663" s="54">
        <f t="shared" si="101"/>
        <v>0</v>
      </c>
      <c r="M663" s="54">
        <f t="shared" si="98"/>
        <v>0</v>
      </c>
      <c r="N663" s="54">
        <f t="shared" si="99"/>
        <v>0</v>
      </c>
      <c r="O663" s="54">
        <v>0</v>
      </c>
      <c r="P663" s="56"/>
    </row>
    <row r="664" spans="1:16" s="68" customFormat="1" x14ac:dyDescent="0.2">
      <c r="A664" s="59">
        <f t="shared" si="102"/>
        <v>123</v>
      </c>
      <c r="B664" s="57" t="s">
        <v>1413</v>
      </c>
      <c r="C664" s="57"/>
      <c r="D664" s="57"/>
      <c r="E664" s="57"/>
      <c r="F664" s="57"/>
      <c r="G664" s="57"/>
      <c r="H664" s="57"/>
      <c r="I664" s="57"/>
      <c r="J664" s="57">
        <f t="shared" ref="J664:J724" si="103">G664+H664+I664</f>
        <v>0</v>
      </c>
      <c r="K664" s="56">
        <f t="shared" si="100"/>
        <v>0</v>
      </c>
      <c r="L664" s="54">
        <f t="shared" si="101"/>
        <v>0</v>
      </c>
      <c r="M664" s="54">
        <f t="shared" si="98"/>
        <v>0</v>
      </c>
      <c r="N664" s="54">
        <f t="shared" si="99"/>
        <v>0</v>
      </c>
      <c r="O664" s="54">
        <v>0</v>
      </c>
      <c r="P664" s="56"/>
    </row>
    <row r="665" spans="1:16" s="68" customFormat="1" x14ac:dyDescent="0.2">
      <c r="A665" s="59">
        <f t="shared" si="102"/>
        <v>124</v>
      </c>
      <c r="B665" s="57" t="s">
        <v>1414</v>
      </c>
      <c r="C665" s="57"/>
      <c r="D665" s="57"/>
      <c r="E665" s="57"/>
      <c r="F665" s="57"/>
      <c r="G665" s="57"/>
      <c r="H665" s="57"/>
      <c r="I665" s="57"/>
      <c r="J665" s="57">
        <f t="shared" si="103"/>
        <v>0</v>
      </c>
      <c r="K665" s="56">
        <f t="shared" si="100"/>
        <v>0</v>
      </c>
      <c r="L665" s="54">
        <f t="shared" si="101"/>
        <v>0</v>
      </c>
      <c r="M665" s="54">
        <f t="shared" ref="M665:M725" si="104">L665*0.22</f>
        <v>0</v>
      </c>
      <c r="N665" s="54">
        <f t="shared" si="99"/>
        <v>0</v>
      </c>
      <c r="O665" s="54">
        <v>0</v>
      </c>
      <c r="P665" s="56"/>
    </row>
    <row r="666" spans="1:16" s="68" customFormat="1" x14ac:dyDescent="0.2">
      <c r="A666" s="59">
        <f t="shared" si="102"/>
        <v>125</v>
      </c>
      <c r="B666" s="57" t="s">
        <v>1415</v>
      </c>
      <c r="C666" s="57"/>
      <c r="D666" s="57"/>
      <c r="E666" s="57"/>
      <c r="F666" s="57"/>
      <c r="G666" s="57"/>
      <c r="H666" s="57"/>
      <c r="I666" s="57"/>
      <c r="J666" s="57">
        <f t="shared" si="103"/>
        <v>0</v>
      </c>
      <c r="K666" s="56">
        <f t="shared" si="100"/>
        <v>0</v>
      </c>
      <c r="L666" s="54">
        <f t="shared" si="101"/>
        <v>0</v>
      </c>
      <c r="M666" s="54">
        <f t="shared" si="104"/>
        <v>0</v>
      </c>
      <c r="N666" s="54">
        <f t="shared" si="99"/>
        <v>0</v>
      </c>
      <c r="O666" s="54">
        <v>0</v>
      </c>
      <c r="P666" s="56"/>
    </row>
    <row r="667" spans="1:16" s="68" customFormat="1" x14ac:dyDescent="0.2">
      <c r="A667" s="59">
        <f t="shared" si="102"/>
        <v>126</v>
      </c>
      <c r="B667" s="57" t="s">
        <v>1419</v>
      </c>
      <c r="C667" s="57"/>
      <c r="D667" s="57"/>
      <c r="E667" s="57"/>
      <c r="F667" s="57"/>
      <c r="G667" s="57"/>
      <c r="H667" s="57"/>
      <c r="I667" s="57"/>
      <c r="J667" s="57">
        <f t="shared" si="103"/>
        <v>0</v>
      </c>
      <c r="K667" s="56">
        <f t="shared" si="100"/>
        <v>0</v>
      </c>
      <c r="L667" s="54">
        <f t="shared" si="101"/>
        <v>0</v>
      </c>
      <c r="M667" s="54">
        <f t="shared" si="104"/>
        <v>0</v>
      </c>
      <c r="N667" s="54">
        <f t="shared" si="99"/>
        <v>0</v>
      </c>
      <c r="O667" s="54">
        <v>0</v>
      </c>
      <c r="P667" s="56"/>
    </row>
    <row r="668" spans="1:16" s="68" customFormat="1" x14ac:dyDescent="0.2">
      <c r="A668" s="59">
        <f t="shared" si="102"/>
        <v>127</v>
      </c>
      <c r="B668" s="57" t="s">
        <v>1420</v>
      </c>
      <c r="C668" s="57"/>
      <c r="D668" s="57"/>
      <c r="E668" s="57"/>
      <c r="F668" s="57"/>
      <c r="G668" s="57"/>
      <c r="H668" s="57"/>
      <c r="I668" s="57"/>
      <c r="J668" s="57">
        <f t="shared" si="103"/>
        <v>0</v>
      </c>
      <c r="K668" s="56">
        <f t="shared" si="100"/>
        <v>0</v>
      </c>
      <c r="L668" s="54">
        <f t="shared" si="101"/>
        <v>0</v>
      </c>
      <c r="M668" s="54">
        <f t="shared" si="104"/>
        <v>0</v>
      </c>
      <c r="N668" s="54">
        <f t="shared" si="99"/>
        <v>0</v>
      </c>
      <c r="O668" s="54">
        <v>0</v>
      </c>
      <c r="P668" s="56"/>
    </row>
    <row r="669" spans="1:16" s="68" customFormat="1" x14ac:dyDescent="0.2">
      <c r="A669" s="59">
        <f t="shared" si="102"/>
        <v>128</v>
      </c>
      <c r="B669" s="57" t="s">
        <v>1421</v>
      </c>
      <c r="C669" s="57"/>
      <c r="D669" s="57"/>
      <c r="E669" s="57"/>
      <c r="F669" s="57"/>
      <c r="G669" s="57"/>
      <c r="H669" s="57"/>
      <c r="I669" s="57"/>
      <c r="J669" s="57">
        <f t="shared" si="103"/>
        <v>0</v>
      </c>
      <c r="K669" s="56">
        <f t="shared" si="100"/>
        <v>0</v>
      </c>
      <c r="L669" s="54">
        <f t="shared" si="101"/>
        <v>0</v>
      </c>
      <c r="M669" s="54">
        <f t="shared" si="104"/>
        <v>0</v>
      </c>
      <c r="N669" s="54">
        <f t="shared" si="99"/>
        <v>0</v>
      </c>
      <c r="O669" s="54">
        <v>0</v>
      </c>
      <c r="P669" s="56"/>
    </row>
    <row r="670" spans="1:16" s="68" customFormat="1" x14ac:dyDescent="0.2">
      <c r="A670" s="59">
        <f t="shared" si="102"/>
        <v>129</v>
      </c>
      <c r="B670" s="57" t="s">
        <v>1425</v>
      </c>
      <c r="C670" s="57"/>
      <c r="D670" s="57"/>
      <c r="E670" s="57"/>
      <c r="F670" s="57"/>
      <c r="G670" s="57"/>
      <c r="H670" s="57"/>
      <c r="I670" s="57"/>
      <c r="J670" s="57">
        <f t="shared" si="103"/>
        <v>0</v>
      </c>
      <c r="K670" s="56">
        <f t="shared" si="100"/>
        <v>0</v>
      </c>
      <c r="L670" s="54">
        <f t="shared" si="101"/>
        <v>0</v>
      </c>
      <c r="M670" s="54">
        <f t="shared" si="104"/>
        <v>0</v>
      </c>
      <c r="N670" s="54">
        <f t="shared" ref="N670:N733" si="105">L670*0.475</f>
        <v>0</v>
      </c>
      <c r="O670" s="54">
        <v>0</v>
      </c>
      <c r="P670" s="56"/>
    </row>
    <row r="671" spans="1:16" s="68" customFormat="1" x14ac:dyDescent="0.2">
      <c r="A671" s="59">
        <f t="shared" si="102"/>
        <v>130</v>
      </c>
      <c r="B671" s="57" t="s">
        <v>1426</v>
      </c>
      <c r="C671" s="57"/>
      <c r="D671" s="57"/>
      <c r="E671" s="57"/>
      <c r="F671" s="57"/>
      <c r="G671" s="57"/>
      <c r="H671" s="57"/>
      <c r="I671" s="57"/>
      <c r="J671" s="57">
        <f t="shared" si="103"/>
        <v>0</v>
      </c>
      <c r="K671" s="56">
        <f t="shared" ref="K671:K734" si="106">3/94331.36*F671</f>
        <v>0</v>
      </c>
      <c r="L671" s="54">
        <f t="shared" ref="L671:L734" si="107">K671*3680</f>
        <v>0</v>
      </c>
      <c r="M671" s="54">
        <f t="shared" si="104"/>
        <v>0</v>
      </c>
      <c r="N671" s="54">
        <f t="shared" si="105"/>
        <v>0</v>
      </c>
      <c r="O671" s="54">
        <v>0</v>
      </c>
      <c r="P671" s="56"/>
    </row>
    <row r="672" spans="1:16" s="68" customFormat="1" x14ac:dyDescent="0.2">
      <c r="A672" s="59">
        <f t="shared" ref="A672:A735" si="108">A671+1</f>
        <v>131</v>
      </c>
      <c r="B672" s="57" t="s">
        <v>1427</v>
      </c>
      <c r="C672" s="57"/>
      <c r="D672" s="57"/>
      <c r="E672" s="57"/>
      <c r="F672" s="57"/>
      <c r="G672" s="57"/>
      <c r="H672" s="57"/>
      <c r="I672" s="57"/>
      <c r="J672" s="57">
        <f t="shared" si="103"/>
        <v>0</v>
      </c>
      <c r="K672" s="56">
        <f t="shared" si="106"/>
        <v>0</v>
      </c>
      <c r="L672" s="54">
        <f t="shared" si="107"/>
        <v>0</v>
      </c>
      <c r="M672" s="54">
        <f t="shared" si="104"/>
        <v>0</v>
      </c>
      <c r="N672" s="54">
        <f t="shared" si="105"/>
        <v>0</v>
      </c>
      <c r="O672" s="54">
        <v>0</v>
      </c>
      <c r="P672" s="56"/>
    </row>
    <row r="673" spans="1:16" s="68" customFormat="1" x14ac:dyDescent="0.2">
      <c r="A673" s="59">
        <f t="shared" si="108"/>
        <v>132</v>
      </c>
      <c r="B673" s="57" t="s">
        <v>1428</v>
      </c>
      <c r="C673" s="57"/>
      <c r="D673" s="57"/>
      <c r="E673" s="57"/>
      <c r="F673" s="57"/>
      <c r="G673" s="57"/>
      <c r="H673" s="57"/>
      <c r="I673" s="57"/>
      <c r="J673" s="57">
        <f t="shared" si="103"/>
        <v>0</v>
      </c>
      <c r="K673" s="56">
        <f t="shared" si="106"/>
        <v>0</v>
      </c>
      <c r="L673" s="54">
        <f t="shared" si="107"/>
        <v>0</v>
      </c>
      <c r="M673" s="54">
        <f t="shared" si="104"/>
        <v>0</v>
      </c>
      <c r="N673" s="54">
        <f t="shared" si="105"/>
        <v>0</v>
      </c>
      <c r="O673" s="54">
        <v>0</v>
      </c>
      <c r="P673" s="56"/>
    </row>
    <row r="674" spans="1:16" s="68" customFormat="1" x14ac:dyDescent="0.2">
      <c r="A674" s="59">
        <f t="shared" si="108"/>
        <v>133</v>
      </c>
      <c r="B674" s="57" t="s">
        <v>1429</v>
      </c>
      <c r="C674" s="57"/>
      <c r="D674" s="57"/>
      <c r="E674" s="57"/>
      <c r="F674" s="57"/>
      <c r="G674" s="57"/>
      <c r="H674" s="57"/>
      <c r="I674" s="57"/>
      <c r="J674" s="57">
        <f t="shared" si="103"/>
        <v>0</v>
      </c>
      <c r="K674" s="56">
        <f t="shared" si="106"/>
        <v>0</v>
      </c>
      <c r="L674" s="54">
        <f t="shared" si="107"/>
        <v>0</v>
      </c>
      <c r="M674" s="54">
        <f t="shared" si="104"/>
        <v>0</v>
      </c>
      <c r="N674" s="54">
        <f t="shared" si="105"/>
        <v>0</v>
      </c>
      <c r="O674" s="54">
        <v>0</v>
      </c>
      <c r="P674" s="56"/>
    </row>
    <row r="675" spans="1:16" s="68" customFormat="1" x14ac:dyDescent="0.2">
      <c r="A675" s="59">
        <f t="shared" si="108"/>
        <v>134</v>
      </c>
      <c r="B675" s="57" t="s">
        <v>1430</v>
      </c>
      <c r="C675" s="57"/>
      <c r="D675" s="57"/>
      <c r="E675" s="57"/>
      <c r="F675" s="57"/>
      <c r="G675" s="57"/>
      <c r="H675" s="57"/>
      <c r="I675" s="57"/>
      <c r="J675" s="57">
        <f t="shared" si="103"/>
        <v>0</v>
      </c>
      <c r="K675" s="56">
        <f t="shared" si="106"/>
        <v>0</v>
      </c>
      <c r="L675" s="54">
        <f t="shared" si="107"/>
        <v>0</v>
      </c>
      <c r="M675" s="54">
        <f t="shared" si="104"/>
        <v>0</v>
      </c>
      <c r="N675" s="54">
        <f t="shared" si="105"/>
        <v>0</v>
      </c>
      <c r="O675" s="54">
        <v>0</v>
      </c>
      <c r="P675" s="56"/>
    </row>
    <row r="676" spans="1:16" s="68" customFormat="1" x14ac:dyDescent="0.2">
      <c r="A676" s="59">
        <f t="shared" si="108"/>
        <v>135</v>
      </c>
      <c r="B676" s="57" t="s">
        <v>1431</v>
      </c>
      <c r="C676" s="57"/>
      <c r="D676" s="57"/>
      <c r="E676" s="57"/>
      <c r="F676" s="57"/>
      <c r="G676" s="57"/>
      <c r="H676" s="57"/>
      <c r="I676" s="57"/>
      <c r="J676" s="57">
        <f t="shared" si="103"/>
        <v>0</v>
      </c>
      <c r="K676" s="56">
        <f t="shared" si="106"/>
        <v>0</v>
      </c>
      <c r="L676" s="54">
        <f t="shared" si="107"/>
        <v>0</v>
      </c>
      <c r="M676" s="54">
        <f t="shared" si="104"/>
        <v>0</v>
      </c>
      <c r="N676" s="54">
        <f t="shared" si="105"/>
        <v>0</v>
      </c>
      <c r="O676" s="54">
        <v>0</v>
      </c>
      <c r="P676" s="56"/>
    </row>
    <row r="677" spans="1:16" s="68" customFormat="1" x14ac:dyDescent="0.2">
      <c r="A677" s="59">
        <f t="shared" si="108"/>
        <v>136</v>
      </c>
      <c r="B677" s="57" t="s">
        <v>1432</v>
      </c>
      <c r="C677" s="57"/>
      <c r="D677" s="57"/>
      <c r="E677" s="57"/>
      <c r="F677" s="57"/>
      <c r="G677" s="57"/>
      <c r="H677" s="57"/>
      <c r="I677" s="57"/>
      <c r="J677" s="57">
        <f t="shared" si="103"/>
        <v>0</v>
      </c>
      <c r="K677" s="56">
        <f t="shared" si="106"/>
        <v>0</v>
      </c>
      <c r="L677" s="54">
        <f t="shared" si="107"/>
        <v>0</v>
      </c>
      <c r="M677" s="54">
        <f t="shared" si="104"/>
        <v>0</v>
      </c>
      <c r="N677" s="54">
        <f t="shared" si="105"/>
        <v>0</v>
      </c>
      <c r="O677" s="54">
        <v>0</v>
      </c>
      <c r="P677" s="56"/>
    </row>
    <row r="678" spans="1:16" s="68" customFormat="1" x14ac:dyDescent="0.2">
      <c r="A678" s="59">
        <f t="shared" si="108"/>
        <v>137</v>
      </c>
      <c r="B678" s="57" t="s">
        <v>1528</v>
      </c>
      <c r="C678" s="57"/>
      <c r="D678" s="57"/>
      <c r="E678" s="57"/>
      <c r="F678" s="57"/>
      <c r="G678" s="57"/>
      <c r="H678" s="57"/>
      <c r="I678" s="57"/>
      <c r="J678" s="57">
        <f t="shared" si="103"/>
        <v>0</v>
      </c>
      <c r="K678" s="56">
        <f t="shared" si="106"/>
        <v>0</v>
      </c>
      <c r="L678" s="54">
        <f t="shared" si="107"/>
        <v>0</v>
      </c>
      <c r="M678" s="54">
        <f t="shared" si="104"/>
        <v>0</v>
      </c>
      <c r="N678" s="54">
        <f t="shared" si="105"/>
        <v>0</v>
      </c>
      <c r="O678" s="54">
        <v>0</v>
      </c>
      <c r="P678" s="56"/>
    </row>
    <row r="679" spans="1:16" s="68" customFormat="1" x14ac:dyDescent="0.2">
      <c r="A679" s="59">
        <f t="shared" si="108"/>
        <v>138</v>
      </c>
      <c r="B679" s="57" t="s">
        <v>1529</v>
      </c>
      <c r="C679" s="57"/>
      <c r="D679" s="57"/>
      <c r="E679" s="57"/>
      <c r="F679" s="57"/>
      <c r="G679" s="57"/>
      <c r="H679" s="57"/>
      <c r="I679" s="57"/>
      <c r="J679" s="57">
        <f t="shared" si="103"/>
        <v>0</v>
      </c>
      <c r="K679" s="56">
        <f t="shared" si="106"/>
        <v>0</v>
      </c>
      <c r="L679" s="54">
        <f t="shared" si="107"/>
        <v>0</v>
      </c>
      <c r="M679" s="54">
        <f t="shared" si="104"/>
        <v>0</v>
      </c>
      <c r="N679" s="54">
        <f t="shared" si="105"/>
        <v>0</v>
      </c>
      <c r="O679" s="54">
        <v>0</v>
      </c>
      <c r="P679" s="56"/>
    </row>
    <row r="680" spans="1:16" s="68" customFormat="1" x14ac:dyDescent="0.2">
      <c r="A680" s="59">
        <f t="shared" si="108"/>
        <v>139</v>
      </c>
      <c r="B680" s="57" t="s">
        <v>1530</v>
      </c>
      <c r="C680" s="57"/>
      <c r="D680" s="57"/>
      <c r="E680" s="57"/>
      <c r="F680" s="57"/>
      <c r="G680" s="57"/>
      <c r="H680" s="57"/>
      <c r="I680" s="57"/>
      <c r="J680" s="57">
        <f t="shared" si="103"/>
        <v>0</v>
      </c>
      <c r="K680" s="56">
        <f t="shared" si="106"/>
        <v>0</v>
      </c>
      <c r="L680" s="54">
        <f t="shared" si="107"/>
        <v>0</v>
      </c>
      <c r="M680" s="54">
        <f t="shared" si="104"/>
        <v>0</v>
      </c>
      <c r="N680" s="54">
        <f t="shared" si="105"/>
        <v>0</v>
      </c>
      <c r="O680" s="54">
        <v>0</v>
      </c>
      <c r="P680" s="56"/>
    </row>
    <row r="681" spans="1:16" s="68" customFormat="1" x14ac:dyDescent="0.2">
      <c r="A681" s="59">
        <f t="shared" si="108"/>
        <v>140</v>
      </c>
      <c r="B681" s="57" t="s">
        <v>1531</v>
      </c>
      <c r="C681" s="57"/>
      <c r="D681" s="57"/>
      <c r="E681" s="57"/>
      <c r="F681" s="57"/>
      <c r="G681" s="57"/>
      <c r="H681" s="57"/>
      <c r="I681" s="57"/>
      <c r="J681" s="57">
        <f t="shared" si="103"/>
        <v>0</v>
      </c>
      <c r="K681" s="56">
        <f t="shared" si="106"/>
        <v>0</v>
      </c>
      <c r="L681" s="54">
        <f t="shared" si="107"/>
        <v>0</v>
      </c>
      <c r="M681" s="54">
        <f t="shared" si="104"/>
        <v>0</v>
      </c>
      <c r="N681" s="54">
        <f t="shared" si="105"/>
        <v>0</v>
      </c>
      <c r="O681" s="54">
        <v>0</v>
      </c>
      <c r="P681" s="56"/>
    </row>
    <row r="682" spans="1:16" s="68" customFormat="1" x14ac:dyDescent="0.2">
      <c r="A682" s="59">
        <f t="shared" si="108"/>
        <v>141</v>
      </c>
      <c r="B682" s="57" t="s">
        <v>1532</v>
      </c>
      <c r="C682" s="57"/>
      <c r="D682" s="57"/>
      <c r="E682" s="57"/>
      <c r="F682" s="57"/>
      <c r="G682" s="57"/>
      <c r="H682" s="57"/>
      <c r="I682" s="57"/>
      <c r="J682" s="57">
        <f t="shared" si="103"/>
        <v>0</v>
      </c>
      <c r="K682" s="56">
        <f t="shared" si="106"/>
        <v>0</v>
      </c>
      <c r="L682" s="54">
        <f t="shared" si="107"/>
        <v>0</v>
      </c>
      <c r="M682" s="54">
        <f t="shared" si="104"/>
        <v>0</v>
      </c>
      <c r="N682" s="54">
        <f t="shared" si="105"/>
        <v>0</v>
      </c>
      <c r="O682" s="54">
        <v>0</v>
      </c>
      <c r="P682" s="56"/>
    </row>
    <row r="683" spans="1:16" s="68" customFormat="1" x14ac:dyDescent="0.2">
      <c r="A683" s="59">
        <f t="shared" si="108"/>
        <v>142</v>
      </c>
      <c r="B683" s="57" t="s">
        <v>1533</v>
      </c>
      <c r="C683" s="57"/>
      <c r="D683" s="57"/>
      <c r="E683" s="57"/>
      <c r="F683" s="57"/>
      <c r="G683" s="57"/>
      <c r="H683" s="57"/>
      <c r="I683" s="57"/>
      <c r="J683" s="57">
        <f t="shared" si="103"/>
        <v>0</v>
      </c>
      <c r="K683" s="56">
        <f t="shared" si="106"/>
        <v>0</v>
      </c>
      <c r="L683" s="54">
        <f t="shared" si="107"/>
        <v>0</v>
      </c>
      <c r="M683" s="54">
        <f t="shared" si="104"/>
        <v>0</v>
      </c>
      <c r="N683" s="54">
        <f t="shared" si="105"/>
        <v>0</v>
      </c>
      <c r="O683" s="54">
        <v>0</v>
      </c>
      <c r="P683" s="56"/>
    </row>
    <row r="684" spans="1:16" s="68" customFormat="1" x14ac:dyDescent="0.2">
      <c r="A684" s="59">
        <f t="shared" si="108"/>
        <v>143</v>
      </c>
      <c r="B684" s="57" t="s">
        <v>1534</v>
      </c>
      <c r="C684" s="57"/>
      <c r="D684" s="57"/>
      <c r="E684" s="57"/>
      <c r="F684" s="57"/>
      <c r="G684" s="57"/>
      <c r="H684" s="57"/>
      <c r="I684" s="57"/>
      <c r="J684" s="57">
        <f t="shared" si="103"/>
        <v>0</v>
      </c>
      <c r="K684" s="56">
        <f t="shared" si="106"/>
        <v>0</v>
      </c>
      <c r="L684" s="54">
        <f t="shared" si="107"/>
        <v>0</v>
      </c>
      <c r="M684" s="54">
        <f t="shared" si="104"/>
        <v>0</v>
      </c>
      <c r="N684" s="54">
        <f t="shared" si="105"/>
        <v>0</v>
      </c>
      <c r="O684" s="54">
        <v>0</v>
      </c>
      <c r="P684" s="56"/>
    </row>
    <row r="685" spans="1:16" s="68" customFormat="1" x14ac:dyDescent="0.2">
      <c r="A685" s="59">
        <f t="shared" si="108"/>
        <v>144</v>
      </c>
      <c r="B685" s="57" t="s">
        <v>1535</v>
      </c>
      <c r="C685" s="57"/>
      <c r="D685" s="57"/>
      <c r="E685" s="57"/>
      <c r="F685" s="57"/>
      <c r="G685" s="57"/>
      <c r="H685" s="57"/>
      <c r="I685" s="57"/>
      <c r="J685" s="57">
        <f t="shared" si="103"/>
        <v>0</v>
      </c>
      <c r="K685" s="56">
        <f t="shared" si="106"/>
        <v>0</v>
      </c>
      <c r="L685" s="54">
        <f t="shared" si="107"/>
        <v>0</v>
      </c>
      <c r="M685" s="54">
        <f t="shared" si="104"/>
        <v>0</v>
      </c>
      <c r="N685" s="54">
        <f t="shared" si="105"/>
        <v>0</v>
      </c>
      <c r="O685" s="54">
        <v>0</v>
      </c>
      <c r="P685" s="56"/>
    </row>
    <row r="686" spans="1:16" s="68" customFormat="1" x14ac:dyDescent="0.2">
      <c r="A686" s="59">
        <f t="shared" si="108"/>
        <v>145</v>
      </c>
      <c r="B686" s="57" t="s">
        <v>1536</v>
      </c>
      <c r="C686" s="57"/>
      <c r="D686" s="57"/>
      <c r="E686" s="57"/>
      <c r="F686" s="57"/>
      <c r="G686" s="57"/>
      <c r="H686" s="57"/>
      <c r="I686" s="57"/>
      <c r="J686" s="57">
        <f t="shared" si="103"/>
        <v>0</v>
      </c>
      <c r="K686" s="56">
        <f t="shared" si="106"/>
        <v>0</v>
      </c>
      <c r="L686" s="54">
        <f t="shared" si="107"/>
        <v>0</v>
      </c>
      <c r="M686" s="54">
        <f t="shared" si="104"/>
        <v>0</v>
      </c>
      <c r="N686" s="54">
        <f t="shared" si="105"/>
        <v>0</v>
      </c>
      <c r="O686" s="54">
        <v>0</v>
      </c>
      <c r="P686" s="56"/>
    </row>
    <row r="687" spans="1:16" s="68" customFormat="1" x14ac:dyDescent="0.2">
      <c r="A687" s="59">
        <f t="shared" si="108"/>
        <v>146</v>
      </c>
      <c r="B687" s="57" t="s">
        <v>1537</v>
      </c>
      <c r="C687" s="57"/>
      <c r="D687" s="57"/>
      <c r="E687" s="57"/>
      <c r="F687" s="57"/>
      <c r="G687" s="57"/>
      <c r="H687" s="57"/>
      <c r="I687" s="57"/>
      <c r="J687" s="57">
        <f t="shared" si="103"/>
        <v>0</v>
      </c>
      <c r="K687" s="56">
        <f t="shared" si="106"/>
        <v>0</v>
      </c>
      <c r="L687" s="54">
        <f t="shared" si="107"/>
        <v>0</v>
      </c>
      <c r="M687" s="54">
        <f t="shared" si="104"/>
        <v>0</v>
      </c>
      <c r="N687" s="54">
        <f t="shared" si="105"/>
        <v>0</v>
      </c>
      <c r="O687" s="54">
        <v>0</v>
      </c>
      <c r="P687" s="56"/>
    </row>
    <row r="688" spans="1:16" s="68" customFormat="1" x14ac:dyDescent="0.2">
      <c r="A688" s="59">
        <f t="shared" si="108"/>
        <v>147</v>
      </c>
      <c r="B688" s="57" t="s">
        <v>1538</v>
      </c>
      <c r="C688" s="57"/>
      <c r="D688" s="57"/>
      <c r="E688" s="57"/>
      <c r="F688" s="57"/>
      <c r="G688" s="57"/>
      <c r="H688" s="57"/>
      <c r="I688" s="57"/>
      <c r="J688" s="57">
        <f t="shared" si="103"/>
        <v>0</v>
      </c>
      <c r="K688" s="56">
        <f t="shared" si="106"/>
        <v>0</v>
      </c>
      <c r="L688" s="54">
        <f t="shared" si="107"/>
        <v>0</v>
      </c>
      <c r="M688" s="54">
        <f t="shared" si="104"/>
        <v>0</v>
      </c>
      <c r="N688" s="54">
        <f t="shared" si="105"/>
        <v>0</v>
      </c>
      <c r="O688" s="54">
        <v>0</v>
      </c>
      <c r="P688" s="56"/>
    </row>
    <row r="689" spans="1:16" s="68" customFormat="1" x14ac:dyDescent="0.2">
      <c r="A689" s="59">
        <f t="shared" si="108"/>
        <v>148</v>
      </c>
      <c r="B689" s="57" t="s">
        <v>1539</v>
      </c>
      <c r="C689" s="57"/>
      <c r="D689" s="57"/>
      <c r="E689" s="57"/>
      <c r="F689" s="57"/>
      <c r="G689" s="57"/>
      <c r="H689" s="57"/>
      <c r="I689" s="57"/>
      <c r="J689" s="57">
        <f t="shared" si="103"/>
        <v>0</v>
      </c>
      <c r="K689" s="56">
        <f t="shared" si="106"/>
        <v>0</v>
      </c>
      <c r="L689" s="54">
        <f t="shared" si="107"/>
        <v>0</v>
      </c>
      <c r="M689" s="54">
        <f t="shared" si="104"/>
        <v>0</v>
      </c>
      <c r="N689" s="54">
        <f t="shared" si="105"/>
        <v>0</v>
      </c>
      <c r="O689" s="54">
        <v>0</v>
      </c>
      <c r="P689" s="56"/>
    </row>
    <row r="690" spans="1:16" s="68" customFormat="1" x14ac:dyDescent="0.2">
      <c r="A690" s="59">
        <f t="shared" si="108"/>
        <v>149</v>
      </c>
      <c r="B690" s="57" t="s">
        <v>1540</v>
      </c>
      <c r="C690" s="57"/>
      <c r="D690" s="57"/>
      <c r="E690" s="57"/>
      <c r="F690" s="57"/>
      <c r="G690" s="57"/>
      <c r="H690" s="57"/>
      <c r="I690" s="57"/>
      <c r="J690" s="57">
        <f t="shared" si="103"/>
        <v>0</v>
      </c>
      <c r="K690" s="56">
        <f t="shared" si="106"/>
        <v>0</v>
      </c>
      <c r="L690" s="54">
        <f t="shared" si="107"/>
        <v>0</v>
      </c>
      <c r="M690" s="54">
        <f t="shared" si="104"/>
        <v>0</v>
      </c>
      <c r="N690" s="54">
        <f t="shared" si="105"/>
        <v>0</v>
      </c>
      <c r="O690" s="54">
        <v>0</v>
      </c>
      <c r="P690" s="56"/>
    </row>
    <row r="691" spans="1:16" s="68" customFormat="1" x14ac:dyDescent="0.2">
      <c r="A691" s="59">
        <f t="shared" si="108"/>
        <v>150</v>
      </c>
      <c r="B691" s="57" t="s">
        <v>1541</v>
      </c>
      <c r="C691" s="57"/>
      <c r="D691" s="57"/>
      <c r="E691" s="29"/>
      <c r="F691" s="57"/>
      <c r="G691" s="57"/>
      <c r="H691" s="57"/>
      <c r="I691" s="57"/>
      <c r="J691" s="57">
        <f t="shared" si="103"/>
        <v>0</v>
      </c>
      <c r="K691" s="56">
        <f t="shared" si="106"/>
        <v>0</v>
      </c>
      <c r="L691" s="54">
        <f t="shared" si="107"/>
        <v>0</v>
      </c>
      <c r="M691" s="54">
        <f t="shared" si="104"/>
        <v>0</v>
      </c>
      <c r="N691" s="54">
        <f t="shared" si="105"/>
        <v>0</v>
      </c>
      <c r="O691" s="54">
        <v>0</v>
      </c>
      <c r="P691" s="56"/>
    </row>
    <row r="692" spans="1:16" s="68" customFormat="1" x14ac:dyDescent="0.2">
      <c r="A692" s="59">
        <f t="shared" si="108"/>
        <v>151</v>
      </c>
      <c r="B692" s="57" t="s">
        <v>1542</v>
      </c>
      <c r="C692" s="57"/>
      <c r="D692" s="57"/>
      <c r="E692" s="57"/>
      <c r="F692" s="57"/>
      <c r="G692" s="57"/>
      <c r="H692" s="57"/>
      <c r="I692" s="57"/>
      <c r="J692" s="57">
        <f t="shared" si="103"/>
        <v>0</v>
      </c>
      <c r="K692" s="56">
        <f t="shared" si="106"/>
        <v>0</v>
      </c>
      <c r="L692" s="54">
        <f t="shared" si="107"/>
        <v>0</v>
      </c>
      <c r="M692" s="54">
        <f t="shared" si="104"/>
        <v>0</v>
      </c>
      <c r="N692" s="54">
        <f t="shared" si="105"/>
        <v>0</v>
      </c>
      <c r="O692" s="54">
        <v>0</v>
      </c>
      <c r="P692" s="56"/>
    </row>
    <row r="693" spans="1:16" s="68" customFormat="1" x14ac:dyDescent="0.2">
      <c r="A693" s="59">
        <f t="shared" si="108"/>
        <v>152</v>
      </c>
      <c r="B693" s="57" t="s">
        <v>1543</v>
      </c>
      <c r="C693" s="57"/>
      <c r="D693" s="57"/>
      <c r="E693" s="57"/>
      <c r="F693" s="57"/>
      <c r="G693" s="57"/>
      <c r="H693" s="57"/>
      <c r="I693" s="57"/>
      <c r="J693" s="57">
        <f t="shared" si="103"/>
        <v>0</v>
      </c>
      <c r="K693" s="56">
        <f t="shared" si="106"/>
        <v>0</v>
      </c>
      <c r="L693" s="54">
        <f t="shared" si="107"/>
        <v>0</v>
      </c>
      <c r="M693" s="54">
        <f t="shared" si="104"/>
        <v>0</v>
      </c>
      <c r="N693" s="54">
        <f t="shared" si="105"/>
        <v>0</v>
      </c>
      <c r="O693" s="54">
        <v>0</v>
      </c>
      <c r="P693" s="56"/>
    </row>
    <row r="694" spans="1:16" s="68" customFormat="1" x14ac:dyDescent="0.2">
      <c r="A694" s="59">
        <f t="shared" si="108"/>
        <v>153</v>
      </c>
      <c r="B694" s="57" t="s">
        <v>2440</v>
      </c>
      <c r="C694" s="57"/>
      <c r="D694" s="57"/>
      <c r="E694" s="57"/>
      <c r="F694" s="57"/>
      <c r="G694" s="57"/>
      <c r="H694" s="57"/>
      <c r="I694" s="57"/>
      <c r="J694" s="57">
        <f t="shared" si="103"/>
        <v>0</v>
      </c>
      <c r="K694" s="56">
        <f t="shared" si="106"/>
        <v>0</v>
      </c>
      <c r="L694" s="54">
        <f t="shared" si="107"/>
        <v>0</v>
      </c>
      <c r="M694" s="54">
        <f t="shared" si="104"/>
        <v>0</v>
      </c>
      <c r="N694" s="54">
        <f t="shared" si="105"/>
        <v>0</v>
      </c>
      <c r="O694" s="54">
        <v>0</v>
      </c>
      <c r="P694" s="56"/>
    </row>
    <row r="695" spans="1:16" s="68" customFormat="1" x14ac:dyDescent="0.2">
      <c r="A695" s="59">
        <f t="shared" si="108"/>
        <v>154</v>
      </c>
      <c r="B695" s="57" t="s">
        <v>2441</v>
      </c>
      <c r="C695" s="57"/>
      <c r="D695" s="57"/>
      <c r="E695" s="57"/>
      <c r="F695" s="57"/>
      <c r="G695" s="57"/>
      <c r="H695" s="57"/>
      <c r="I695" s="57"/>
      <c r="J695" s="57">
        <f t="shared" si="103"/>
        <v>0</v>
      </c>
      <c r="K695" s="56">
        <f t="shared" si="106"/>
        <v>0</v>
      </c>
      <c r="L695" s="54">
        <f t="shared" si="107"/>
        <v>0</v>
      </c>
      <c r="M695" s="54">
        <f t="shared" si="104"/>
        <v>0</v>
      </c>
      <c r="N695" s="54">
        <f t="shared" si="105"/>
        <v>0</v>
      </c>
      <c r="O695" s="54">
        <v>0</v>
      </c>
      <c r="P695" s="56"/>
    </row>
    <row r="696" spans="1:16" s="68" customFormat="1" x14ac:dyDescent="0.2">
      <c r="A696" s="59">
        <f t="shared" si="108"/>
        <v>155</v>
      </c>
      <c r="B696" s="57" t="s">
        <v>2442</v>
      </c>
      <c r="C696" s="57"/>
      <c r="D696" s="57"/>
      <c r="E696" s="57"/>
      <c r="F696" s="57"/>
      <c r="G696" s="57"/>
      <c r="H696" s="57"/>
      <c r="I696" s="57"/>
      <c r="J696" s="57">
        <f t="shared" si="103"/>
        <v>0</v>
      </c>
      <c r="K696" s="56">
        <f t="shared" si="106"/>
        <v>0</v>
      </c>
      <c r="L696" s="54">
        <f t="shared" si="107"/>
        <v>0</v>
      </c>
      <c r="M696" s="54">
        <f t="shared" si="104"/>
        <v>0</v>
      </c>
      <c r="N696" s="54">
        <f t="shared" si="105"/>
        <v>0</v>
      </c>
      <c r="O696" s="54">
        <v>0</v>
      </c>
      <c r="P696" s="56"/>
    </row>
    <row r="697" spans="1:16" s="68" customFormat="1" x14ac:dyDescent="0.2">
      <c r="A697" s="59">
        <f t="shared" si="108"/>
        <v>156</v>
      </c>
      <c r="B697" s="57" t="s">
        <v>2443</v>
      </c>
      <c r="C697" s="57"/>
      <c r="D697" s="57"/>
      <c r="E697" s="57"/>
      <c r="F697" s="57"/>
      <c r="G697" s="57"/>
      <c r="H697" s="57"/>
      <c r="I697" s="57"/>
      <c r="J697" s="57">
        <f t="shared" si="103"/>
        <v>0</v>
      </c>
      <c r="K697" s="56">
        <f t="shared" si="106"/>
        <v>0</v>
      </c>
      <c r="L697" s="54">
        <f t="shared" si="107"/>
        <v>0</v>
      </c>
      <c r="M697" s="54">
        <f t="shared" si="104"/>
        <v>0</v>
      </c>
      <c r="N697" s="54">
        <f t="shared" si="105"/>
        <v>0</v>
      </c>
      <c r="O697" s="54">
        <v>0</v>
      </c>
      <c r="P697" s="56"/>
    </row>
    <row r="698" spans="1:16" s="68" customFormat="1" x14ac:dyDescent="0.2">
      <c r="A698" s="59">
        <f t="shared" si="108"/>
        <v>157</v>
      </c>
      <c r="B698" s="57" t="s">
        <v>2444</v>
      </c>
      <c r="C698" s="57"/>
      <c r="D698" s="57"/>
      <c r="E698" s="57"/>
      <c r="F698" s="57"/>
      <c r="G698" s="57"/>
      <c r="H698" s="57"/>
      <c r="I698" s="57"/>
      <c r="J698" s="57">
        <f t="shared" si="103"/>
        <v>0</v>
      </c>
      <c r="K698" s="56">
        <f t="shared" si="106"/>
        <v>0</v>
      </c>
      <c r="L698" s="54">
        <f t="shared" si="107"/>
        <v>0</v>
      </c>
      <c r="M698" s="54">
        <f t="shared" si="104"/>
        <v>0</v>
      </c>
      <c r="N698" s="54">
        <f t="shared" si="105"/>
        <v>0</v>
      </c>
      <c r="O698" s="54">
        <v>0</v>
      </c>
      <c r="P698" s="56"/>
    </row>
    <row r="699" spans="1:16" s="68" customFormat="1" x14ac:dyDescent="0.2">
      <c r="A699" s="59">
        <f t="shared" si="108"/>
        <v>158</v>
      </c>
      <c r="B699" s="57" t="s">
        <v>2445</v>
      </c>
      <c r="C699" s="57"/>
      <c r="D699" s="57"/>
      <c r="E699" s="57"/>
      <c r="F699" s="57"/>
      <c r="G699" s="57"/>
      <c r="H699" s="57"/>
      <c r="I699" s="57"/>
      <c r="J699" s="57">
        <f t="shared" si="103"/>
        <v>0</v>
      </c>
      <c r="K699" s="56">
        <f t="shared" si="106"/>
        <v>0</v>
      </c>
      <c r="L699" s="54">
        <f t="shared" si="107"/>
        <v>0</v>
      </c>
      <c r="M699" s="54">
        <f t="shared" si="104"/>
        <v>0</v>
      </c>
      <c r="N699" s="54">
        <f t="shared" si="105"/>
        <v>0</v>
      </c>
      <c r="O699" s="54">
        <v>0</v>
      </c>
      <c r="P699" s="56"/>
    </row>
    <row r="700" spans="1:16" s="68" customFormat="1" x14ac:dyDescent="0.2">
      <c r="A700" s="59">
        <f t="shared" si="108"/>
        <v>159</v>
      </c>
      <c r="B700" s="57" t="s">
        <v>2446</v>
      </c>
      <c r="C700" s="57"/>
      <c r="D700" s="57"/>
      <c r="E700" s="57"/>
      <c r="F700" s="57"/>
      <c r="G700" s="57"/>
      <c r="H700" s="57"/>
      <c r="I700" s="57"/>
      <c r="J700" s="57">
        <f t="shared" si="103"/>
        <v>0</v>
      </c>
      <c r="K700" s="56">
        <f t="shared" si="106"/>
        <v>0</v>
      </c>
      <c r="L700" s="54">
        <f t="shared" si="107"/>
        <v>0</v>
      </c>
      <c r="M700" s="54">
        <f t="shared" si="104"/>
        <v>0</v>
      </c>
      <c r="N700" s="54">
        <f t="shared" si="105"/>
        <v>0</v>
      </c>
      <c r="O700" s="54">
        <v>0</v>
      </c>
      <c r="P700" s="56"/>
    </row>
    <row r="701" spans="1:16" s="68" customFormat="1" x14ac:dyDescent="0.2">
      <c r="A701" s="59">
        <f t="shared" si="108"/>
        <v>160</v>
      </c>
      <c r="B701" s="57" t="s">
        <v>2447</v>
      </c>
      <c r="C701" s="57"/>
      <c r="D701" s="57"/>
      <c r="E701" s="57"/>
      <c r="F701" s="57"/>
      <c r="G701" s="57"/>
      <c r="H701" s="57"/>
      <c r="I701" s="57"/>
      <c r="J701" s="57">
        <f t="shared" si="103"/>
        <v>0</v>
      </c>
      <c r="K701" s="56">
        <f t="shared" si="106"/>
        <v>0</v>
      </c>
      <c r="L701" s="54">
        <f t="shared" si="107"/>
        <v>0</v>
      </c>
      <c r="M701" s="54">
        <f t="shared" si="104"/>
        <v>0</v>
      </c>
      <c r="N701" s="54">
        <f t="shared" si="105"/>
        <v>0</v>
      </c>
      <c r="O701" s="54">
        <v>0</v>
      </c>
      <c r="P701" s="56"/>
    </row>
    <row r="702" spans="1:16" s="68" customFormat="1" x14ac:dyDescent="0.2">
      <c r="A702" s="59">
        <f t="shared" si="108"/>
        <v>161</v>
      </c>
      <c r="B702" s="57" t="s">
        <v>2448</v>
      </c>
      <c r="C702" s="57"/>
      <c r="D702" s="57"/>
      <c r="E702" s="57"/>
      <c r="F702" s="57"/>
      <c r="G702" s="57"/>
      <c r="H702" s="57"/>
      <c r="I702" s="57"/>
      <c r="J702" s="57">
        <f t="shared" si="103"/>
        <v>0</v>
      </c>
      <c r="K702" s="56">
        <f t="shared" si="106"/>
        <v>0</v>
      </c>
      <c r="L702" s="54">
        <f t="shared" si="107"/>
        <v>0</v>
      </c>
      <c r="M702" s="54">
        <f t="shared" si="104"/>
        <v>0</v>
      </c>
      <c r="N702" s="54">
        <f t="shared" si="105"/>
        <v>0</v>
      </c>
      <c r="O702" s="54">
        <v>0</v>
      </c>
      <c r="P702" s="56"/>
    </row>
    <row r="703" spans="1:16" s="68" customFormat="1" x14ac:dyDescent="0.2">
      <c r="A703" s="59">
        <f t="shared" si="108"/>
        <v>162</v>
      </c>
      <c r="B703" s="57" t="s">
        <v>2449</v>
      </c>
      <c r="C703" s="57"/>
      <c r="D703" s="57"/>
      <c r="E703" s="57"/>
      <c r="F703" s="57"/>
      <c r="G703" s="57"/>
      <c r="H703" s="57"/>
      <c r="I703" s="57"/>
      <c r="J703" s="57">
        <f t="shared" si="103"/>
        <v>0</v>
      </c>
      <c r="K703" s="56">
        <f t="shared" si="106"/>
        <v>0</v>
      </c>
      <c r="L703" s="54">
        <f t="shared" si="107"/>
        <v>0</v>
      </c>
      <c r="M703" s="54">
        <f t="shared" si="104"/>
        <v>0</v>
      </c>
      <c r="N703" s="54">
        <f t="shared" si="105"/>
        <v>0</v>
      </c>
      <c r="O703" s="54">
        <v>0</v>
      </c>
      <c r="P703" s="56"/>
    </row>
    <row r="704" spans="1:16" s="68" customFormat="1" x14ac:dyDescent="0.2">
      <c r="A704" s="59">
        <f t="shared" si="108"/>
        <v>163</v>
      </c>
      <c r="B704" s="57" t="s">
        <v>2450</v>
      </c>
      <c r="C704" s="57"/>
      <c r="D704" s="57"/>
      <c r="E704" s="57"/>
      <c r="F704" s="57"/>
      <c r="G704" s="57"/>
      <c r="H704" s="57"/>
      <c r="I704" s="57"/>
      <c r="J704" s="57">
        <f t="shared" si="103"/>
        <v>0</v>
      </c>
      <c r="K704" s="56">
        <f t="shared" si="106"/>
        <v>0</v>
      </c>
      <c r="L704" s="54">
        <f t="shared" si="107"/>
        <v>0</v>
      </c>
      <c r="M704" s="54">
        <f t="shared" si="104"/>
        <v>0</v>
      </c>
      <c r="N704" s="54">
        <f t="shared" si="105"/>
        <v>0</v>
      </c>
      <c r="O704" s="54">
        <v>0</v>
      </c>
      <c r="P704" s="56"/>
    </row>
    <row r="705" spans="1:16" s="68" customFormat="1" x14ac:dyDescent="0.2">
      <c r="A705" s="59">
        <f t="shared" si="108"/>
        <v>164</v>
      </c>
      <c r="B705" s="57" t="s">
        <v>2451</v>
      </c>
      <c r="C705" s="57"/>
      <c r="D705" s="57"/>
      <c r="E705" s="57"/>
      <c r="F705" s="57"/>
      <c r="G705" s="57"/>
      <c r="H705" s="57"/>
      <c r="I705" s="57"/>
      <c r="J705" s="57">
        <f t="shared" si="103"/>
        <v>0</v>
      </c>
      <c r="K705" s="56">
        <f t="shared" si="106"/>
        <v>0</v>
      </c>
      <c r="L705" s="54">
        <f t="shared" si="107"/>
        <v>0</v>
      </c>
      <c r="M705" s="54">
        <f t="shared" si="104"/>
        <v>0</v>
      </c>
      <c r="N705" s="54">
        <f t="shared" si="105"/>
        <v>0</v>
      </c>
      <c r="O705" s="54">
        <v>0</v>
      </c>
      <c r="P705" s="56"/>
    </row>
    <row r="706" spans="1:16" s="68" customFormat="1" x14ac:dyDescent="0.2">
      <c r="A706" s="59">
        <f t="shared" si="108"/>
        <v>165</v>
      </c>
      <c r="B706" s="57" t="s">
        <v>2452</v>
      </c>
      <c r="C706" s="57"/>
      <c r="D706" s="57"/>
      <c r="E706" s="57"/>
      <c r="F706" s="57"/>
      <c r="G706" s="57"/>
      <c r="H706" s="57"/>
      <c r="I706" s="57"/>
      <c r="J706" s="57">
        <f t="shared" si="103"/>
        <v>0</v>
      </c>
      <c r="K706" s="56">
        <f t="shared" si="106"/>
        <v>0</v>
      </c>
      <c r="L706" s="54">
        <f t="shared" si="107"/>
        <v>0</v>
      </c>
      <c r="M706" s="54">
        <f t="shared" si="104"/>
        <v>0</v>
      </c>
      <c r="N706" s="54">
        <f t="shared" si="105"/>
        <v>0</v>
      </c>
      <c r="O706" s="54">
        <v>0</v>
      </c>
      <c r="P706" s="56"/>
    </row>
    <row r="707" spans="1:16" s="68" customFormat="1" x14ac:dyDescent="0.2">
      <c r="A707" s="59">
        <f t="shared" si="108"/>
        <v>166</v>
      </c>
      <c r="B707" s="57" t="s">
        <v>2453</v>
      </c>
      <c r="C707" s="57"/>
      <c r="D707" s="57"/>
      <c r="E707" s="57"/>
      <c r="F707" s="57"/>
      <c r="G707" s="57"/>
      <c r="H707" s="57"/>
      <c r="I707" s="57"/>
      <c r="J707" s="57">
        <f t="shared" si="103"/>
        <v>0</v>
      </c>
      <c r="K707" s="56">
        <f t="shared" si="106"/>
        <v>0</v>
      </c>
      <c r="L707" s="54">
        <f t="shared" si="107"/>
        <v>0</v>
      </c>
      <c r="M707" s="54">
        <f t="shared" si="104"/>
        <v>0</v>
      </c>
      <c r="N707" s="54">
        <f t="shared" si="105"/>
        <v>0</v>
      </c>
      <c r="O707" s="54">
        <v>0</v>
      </c>
      <c r="P707" s="56"/>
    </row>
    <row r="708" spans="1:16" s="68" customFormat="1" x14ac:dyDescent="0.2">
      <c r="A708" s="59">
        <f t="shared" si="108"/>
        <v>167</v>
      </c>
      <c r="B708" s="57" t="s">
        <v>2454</v>
      </c>
      <c r="C708" s="57"/>
      <c r="D708" s="57"/>
      <c r="E708" s="57"/>
      <c r="F708" s="57"/>
      <c r="G708" s="57"/>
      <c r="H708" s="57"/>
      <c r="I708" s="57"/>
      <c r="J708" s="57">
        <f t="shared" si="103"/>
        <v>0</v>
      </c>
      <c r="K708" s="56">
        <f t="shared" si="106"/>
        <v>0</v>
      </c>
      <c r="L708" s="54">
        <f t="shared" si="107"/>
        <v>0</v>
      </c>
      <c r="M708" s="54">
        <f t="shared" si="104"/>
        <v>0</v>
      </c>
      <c r="N708" s="54">
        <f t="shared" si="105"/>
        <v>0</v>
      </c>
      <c r="O708" s="54">
        <v>0</v>
      </c>
      <c r="P708" s="56"/>
    </row>
    <row r="709" spans="1:16" s="68" customFormat="1" x14ac:dyDescent="0.2">
      <c r="A709" s="59">
        <f t="shared" si="108"/>
        <v>168</v>
      </c>
      <c r="B709" s="57" t="s">
        <v>2455</v>
      </c>
      <c r="C709" s="57"/>
      <c r="D709" s="57"/>
      <c r="E709" s="57"/>
      <c r="F709" s="57"/>
      <c r="G709" s="57"/>
      <c r="H709" s="57"/>
      <c r="I709" s="57"/>
      <c r="J709" s="57">
        <f t="shared" si="103"/>
        <v>0</v>
      </c>
      <c r="K709" s="56">
        <f t="shared" si="106"/>
        <v>0</v>
      </c>
      <c r="L709" s="54">
        <f t="shared" si="107"/>
        <v>0</v>
      </c>
      <c r="M709" s="54">
        <f t="shared" si="104"/>
        <v>0</v>
      </c>
      <c r="N709" s="54">
        <f t="shared" si="105"/>
        <v>0</v>
      </c>
      <c r="O709" s="54">
        <v>0</v>
      </c>
      <c r="P709" s="56"/>
    </row>
    <row r="710" spans="1:16" s="68" customFormat="1" x14ac:dyDescent="0.2">
      <c r="A710" s="59">
        <f t="shared" si="108"/>
        <v>169</v>
      </c>
      <c r="B710" s="57" t="s">
        <v>2456</v>
      </c>
      <c r="C710" s="57"/>
      <c r="D710" s="57"/>
      <c r="E710" s="57"/>
      <c r="F710" s="57"/>
      <c r="G710" s="57"/>
      <c r="H710" s="57"/>
      <c r="I710" s="57"/>
      <c r="J710" s="57">
        <f t="shared" si="103"/>
        <v>0</v>
      </c>
      <c r="K710" s="56">
        <f t="shared" si="106"/>
        <v>0</v>
      </c>
      <c r="L710" s="54">
        <f t="shared" si="107"/>
        <v>0</v>
      </c>
      <c r="M710" s="54">
        <f t="shared" si="104"/>
        <v>0</v>
      </c>
      <c r="N710" s="54">
        <f t="shared" si="105"/>
        <v>0</v>
      </c>
      <c r="O710" s="54">
        <v>0</v>
      </c>
      <c r="P710" s="56"/>
    </row>
    <row r="711" spans="1:16" s="68" customFormat="1" x14ac:dyDescent="0.2">
      <c r="A711" s="59">
        <f t="shared" si="108"/>
        <v>170</v>
      </c>
      <c r="B711" s="57" t="s">
        <v>2457</v>
      </c>
      <c r="C711" s="57"/>
      <c r="D711" s="57"/>
      <c r="E711" s="57"/>
      <c r="F711" s="57"/>
      <c r="G711" s="57"/>
      <c r="H711" s="57"/>
      <c r="I711" s="57"/>
      <c r="J711" s="57">
        <f t="shared" si="103"/>
        <v>0</v>
      </c>
      <c r="K711" s="56">
        <f t="shared" si="106"/>
        <v>0</v>
      </c>
      <c r="L711" s="54">
        <f t="shared" si="107"/>
        <v>0</v>
      </c>
      <c r="M711" s="54">
        <f t="shared" si="104"/>
        <v>0</v>
      </c>
      <c r="N711" s="54">
        <f t="shared" si="105"/>
        <v>0</v>
      </c>
      <c r="O711" s="54">
        <v>0</v>
      </c>
      <c r="P711" s="56"/>
    </row>
    <row r="712" spans="1:16" s="68" customFormat="1" x14ac:dyDescent="0.2">
      <c r="A712" s="59">
        <f t="shared" si="108"/>
        <v>171</v>
      </c>
      <c r="B712" s="57" t="s">
        <v>2458</v>
      </c>
      <c r="C712" s="57"/>
      <c r="D712" s="57"/>
      <c r="E712" s="57"/>
      <c r="F712" s="57"/>
      <c r="G712" s="57"/>
      <c r="H712" s="57"/>
      <c r="I712" s="57"/>
      <c r="J712" s="57">
        <f t="shared" si="103"/>
        <v>0</v>
      </c>
      <c r="K712" s="56">
        <f t="shared" si="106"/>
        <v>0</v>
      </c>
      <c r="L712" s="54">
        <f t="shared" si="107"/>
        <v>0</v>
      </c>
      <c r="M712" s="54">
        <f t="shared" si="104"/>
        <v>0</v>
      </c>
      <c r="N712" s="54">
        <f t="shared" si="105"/>
        <v>0</v>
      </c>
      <c r="O712" s="54">
        <v>0</v>
      </c>
      <c r="P712" s="56"/>
    </row>
    <row r="713" spans="1:16" s="68" customFormat="1" x14ac:dyDescent="0.2">
      <c r="A713" s="59">
        <f t="shared" si="108"/>
        <v>172</v>
      </c>
      <c r="B713" s="57" t="s">
        <v>2459</v>
      </c>
      <c r="C713" s="57"/>
      <c r="D713" s="57"/>
      <c r="E713" s="57"/>
      <c r="F713" s="57"/>
      <c r="G713" s="57"/>
      <c r="H713" s="57"/>
      <c r="I713" s="57"/>
      <c r="J713" s="57">
        <f t="shared" si="103"/>
        <v>0</v>
      </c>
      <c r="K713" s="56">
        <f t="shared" si="106"/>
        <v>0</v>
      </c>
      <c r="L713" s="54">
        <f t="shared" si="107"/>
        <v>0</v>
      </c>
      <c r="M713" s="54">
        <f t="shared" si="104"/>
        <v>0</v>
      </c>
      <c r="N713" s="54">
        <f t="shared" si="105"/>
        <v>0</v>
      </c>
      <c r="O713" s="54">
        <v>0</v>
      </c>
      <c r="P713" s="56"/>
    </row>
    <row r="714" spans="1:16" s="68" customFormat="1" x14ac:dyDescent="0.2">
      <c r="A714" s="59">
        <f t="shared" si="108"/>
        <v>173</v>
      </c>
      <c r="B714" s="57" t="s">
        <v>2460</v>
      </c>
      <c r="C714" s="57"/>
      <c r="D714" s="57"/>
      <c r="E714" s="57"/>
      <c r="F714" s="57"/>
      <c r="G714" s="57"/>
      <c r="H714" s="57"/>
      <c r="I714" s="57"/>
      <c r="J714" s="57">
        <f t="shared" si="103"/>
        <v>0</v>
      </c>
      <c r="K714" s="56">
        <f t="shared" si="106"/>
        <v>0</v>
      </c>
      <c r="L714" s="54">
        <f t="shared" si="107"/>
        <v>0</v>
      </c>
      <c r="M714" s="54">
        <f t="shared" si="104"/>
        <v>0</v>
      </c>
      <c r="N714" s="54">
        <f t="shared" si="105"/>
        <v>0</v>
      </c>
      <c r="O714" s="54">
        <v>0</v>
      </c>
      <c r="P714" s="56"/>
    </row>
    <row r="715" spans="1:16" s="68" customFormat="1" x14ac:dyDescent="0.2">
      <c r="A715" s="59">
        <f t="shared" si="108"/>
        <v>174</v>
      </c>
      <c r="B715" s="57" t="s">
        <v>2461</v>
      </c>
      <c r="C715" s="57">
        <v>2603.6999999999998</v>
      </c>
      <c r="D715" s="57"/>
      <c r="E715" s="57"/>
      <c r="F715" s="57">
        <f>C715+D715+E715</f>
        <v>2603.6999999999998</v>
      </c>
      <c r="G715" s="57">
        <v>49</v>
      </c>
      <c r="H715" s="57"/>
      <c r="I715" s="57"/>
      <c r="J715" s="57">
        <f t="shared" si="103"/>
        <v>49</v>
      </c>
      <c r="K715" s="56">
        <f t="shared" si="106"/>
        <v>8.2804912385446364E-2</v>
      </c>
      <c r="L715" s="54">
        <f t="shared" si="107"/>
        <v>304.72207757844262</v>
      </c>
      <c r="M715" s="54">
        <f t="shared" si="104"/>
        <v>67.038857067257382</v>
      </c>
      <c r="N715" s="54">
        <f t="shared" si="105"/>
        <v>144.74298684976023</v>
      </c>
      <c r="O715" s="54">
        <v>68.152389151532802</v>
      </c>
      <c r="P715" s="56">
        <f>(L715+M715+N715+O715)/F715</f>
        <v>0.22454826233705613</v>
      </c>
    </row>
    <row r="716" spans="1:16" s="68" customFormat="1" x14ac:dyDescent="0.2">
      <c r="A716" s="59">
        <f t="shared" si="108"/>
        <v>175</v>
      </c>
      <c r="B716" s="57" t="s">
        <v>2462</v>
      </c>
      <c r="C716" s="57"/>
      <c r="D716" s="57"/>
      <c r="E716" s="57"/>
      <c r="F716" s="57"/>
      <c r="G716" s="57"/>
      <c r="H716" s="57"/>
      <c r="I716" s="57"/>
      <c r="J716" s="57">
        <f t="shared" si="103"/>
        <v>0</v>
      </c>
      <c r="K716" s="56">
        <f t="shared" si="106"/>
        <v>0</v>
      </c>
      <c r="L716" s="54">
        <f t="shared" si="107"/>
        <v>0</v>
      </c>
      <c r="M716" s="54">
        <f t="shared" si="104"/>
        <v>0</v>
      </c>
      <c r="N716" s="54">
        <f t="shared" si="105"/>
        <v>0</v>
      </c>
      <c r="O716" s="54">
        <v>0</v>
      </c>
      <c r="P716" s="56"/>
    </row>
    <row r="717" spans="1:16" s="68" customFormat="1" x14ac:dyDescent="0.2">
      <c r="A717" s="59">
        <f t="shared" si="108"/>
        <v>176</v>
      </c>
      <c r="B717" s="57" t="s">
        <v>2463</v>
      </c>
      <c r="C717" s="57"/>
      <c r="D717" s="57"/>
      <c r="E717" s="57"/>
      <c r="F717" s="57"/>
      <c r="G717" s="57"/>
      <c r="H717" s="57"/>
      <c r="I717" s="57"/>
      <c r="J717" s="57">
        <f t="shared" si="103"/>
        <v>0</v>
      </c>
      <c r="K717" s="56">
        <f t="shared" si="106"/>
        <v>0</v>
      </c>
      <c r="L717" s="54">
        <f t="shared" si="107"/>
        <v>0</v>
      </c>
      <c r="M717" s="54">
        <f t="shared" si="104"/>
        <v>0</v>
      </c>
      <c r="N717" s="54">
        <f t="shared" si="105"/>
        <v>0</v>
      </c>
      <c r="O717" s="54">
        <v>0</v>
      </c>
      <c r="P717" s="56"/>
    </row>
    <row r="718" spans="1:16" s="68" customFormat="1" x14ac:dyDescent="0.2">
      <c r="A718" s="59">
        <f t="shared" si="108"/>
        <v>177</v>
      </c>
      <c r="B718" s="57" t="s">
        <v>2464</v>
      </c>
      <c r="C718" s="57"/>
      <c r="D718" s="57"/>
      <c r="E718" s="57"/>
      <c r="F718" s="57"/>
      <c r="G718" s="57"/>
      <c r="H718" s="57"/>
      <c r="I718" s="57"/>
      <c r="J718" s="57">
        <f t="shared" si="103"/>
        <v>0</v>
      </c>
      <c r="K718" s="56">
        <f t="shared" si="106"/>
        <v>0</v>
      </c>
      <c r="L718" s="54">
        <f t="shared" si="107"/>
        <v>0</v>
      </c>
      <c r="M718" s="54">
        <f t="shared" si="104"/>
        <v>0</v>
      </c>
      <c r="N718" s="54">
        <f t="shared" si="105"/>
        <v>0</v>
      </c>
      <c r="O718" s="54">
        <v>0</v>
      </c>
      <c r="P718" s="56"/>
    </row>
    <row r="719" spans="1:16" s="68" customFormat="1" x14ac:dyDescent="0.2">
      <c r="A719" s="59">
        <f t="shared" si="108"/>
        <v>178</v>
      </c>
      <c r="B719" s="57" t="s">
        <v>2465</v>
      </c>
      <c r="C719" s="57"/>
      <c r="D719" s="57"/>
      <c r="E719" s="57"/>
      <c r="F719" s="57"/>
      <c r="G719" s="57"/>
      <c r="H719" s="57"/>
      <c r="I719" s="57"/>
      <c r="J719" s="57">
        <f t="shared" si="103"/>
        <v>0</v>
      </c>
      <c r="K719" s="56">
        <f t="shared" si="106"/>
        <v>0</v>
      </c>
      <c r="L719" s="54">
        <f t="shared" si="107"/>
        <v>0</v>
      </c>
      <c r="M719" s="54">
        <f t="shared" si="104"/>
        <v>0</v>
      </c>
      <c r="N719" s="54">
        <f t="shared" si="105"/>
        <v>0</v>
      </c>
      <c r="O719" s="54">
        <v>0</v>
      </c>
      <c r="P719" s="56"/>
    </row>
    <row r="720" spans="1:16" s="68" customFormat="1" x14ac:dyDescent="0.2">
      <c r="A720" s="59">
        <f t="shared" si="108"/>
        <v>179</v>
      </c>
      <c r="B720" s="57" t="s">
        <v>2466</v>
      </c>
      <c r="C720" s="57"/>
      <c r="D720" s="57"/>
      <c r="E720" s="57"/>
      <c r="F720" s="57"/>
      <c r="G720" s="57"/>
      <c r="H720" s="57"/>
      <c r="I720" s="57"/>
      <c r="J720" s="57">
        <f t="shared" si="103"/>
        <v>0</v>
      </c>
      <c r="K720" s="56">
        <f t="shared" si="106"/>
        <v>0</v>
      </c>
      <c r="L720" s="54">
        <f t="shared" si="107"/>
        <v>0</v>
      </c>
      <c r="M720" s="54">
        <f t="shared" si="104"/>
        <v>0</v>
      </c>
      <c r="N720" s="54">
        <f t="shared" si="105"/>
        <v>0</v>
      </c>
      <c r="O720" s="54">
        <v>0</v>
      </c>
      <c r="P720" s="56"/>
    </row>
    <row r="721" spans="1:16" s="68" customFormat="1" x14ac:dyDescent="0.2">
      <c r="A721" s="59">
        <f t="shared" si="108"/>
        <v>180</v>
      </c>
      <c r="B721" s="57" t="s">
        <v>2467</v>
      </c>
      <c r="C721" s="57"/>
      <c r="D721" s="57"/>
      <c r="E721" s="57"/>
      <c r="F721" s="57"/>
      <c r="G721" s="57"/>
      <c r="H721" s="57"/>
      <c r="I721" s="57"/>
      <c r="J721" s="57">
        <f t="shared" si="103"/>
        <v>0</v>
      </c>
      <c r="K721" s="56">
        <f t="shared" si="106"/>
        <v>0</v>
      </c>
      <c r="L721" s="54">
        <f t="shared" si="107"/>
        <v>0</v>
      </c>
      <c r="M721" s="54">
        <f t="shared" si="104"/>
        <v>0</v>
      </c>
      <c r="N721" s="54">
        <f t="shared" si="105"/>
        <v>0</v>
      </c>
      <c r="O721" s="54">
        <v>0</v>
      </c>
      <c r="P721" s="56"/>
    </row>
    <row r="722" spans="1:16" s="68" customFormat="1" x14ac:dyDescent="0.2">
      <c r="A722" s="59">
        <f t="shared" si="108"/>
        <v>181</v>
      </c>
      <c r="B722" s="57" t="s">
        <v>2468</v>
      </c>
      <c r="C722" s="57"/>
      <c r="D722" s="57"/>
      <c r="E722" s="57"/>
      <c r="F722" s="57"/>
      <c r="G722" s="57"/>
      <c r="H722" s="57"/>
      <c r="I722" s="57"/>
      <c r="J722" s="57">
        <f t="shared" si="103"/>
        <v>0</v>
      </c>
      <c r="K722" s="56">
        <f t="shared" si="106"/>
        <v>0</v>
      </c>
      <c r="L722" s="54">
        <f t="shared" si="107"/>
        <v>0</v>
      </c>
      <c r="M722" s="54">
        <f t="shared" si="104"/>
        <v>0</v>
      </c>
      <c r="N722" s="54">
        <f t="shared" si="105"/>
        <v>0</v>
      </c>
      <c r="O722" s="54">
        <v>0</v>
      </c>
      <c r="P722" s="56"/>
    </row>
    <row r="723" spans="1:16" s="68" customFormat="1" x14ac:dyDescent="0.2">
      <c r="A723" s="59">
        <f t="shared" si="108"/>
        <v>182</v>
      </c>
      <c r="B723" s="57" t="s">
        <v>2469</v>
      </c>
      <c r="C723" s="57"/>
      <c r="D723" s="57"/>
      <c r="E723" s="57"/>
      <c r="F723" s="57"/>
      <c r="G723" s="57"/>
      <c r="H723" s="57"/>
      <c r="I723" s="57"/>
      <c r="J723" s="57">
        <f t="shared" si="103"/>
        <v>0</v>
      </c>
      <c r="K723" s="56">
        <f t="shared" si="106"/>
        <v>0</v>
      </c>
      <c r="L723" s="54">
        <f t="shared" si="107"/>
        <v>0</v>
      </c>
      <c r="M723" s="54">
        <f t="shared" si="104"/>
        <v>0</v>
      </c>
      <c r="N723" s="54">
        <f t="shared" si="105"/>
        <v>0</v>
      </c>
      <c r="O723" s="54">
        <v>0</v>
      </c>
      <c r="P723" s="56"/>
    </row>
    <row r="724" spans="1:16" s="68" customFormat="1" x14ac:dyDescent="0.2">
      <c r="A724" s="59">
        <f t="shared" si="108"/>
        <v>183</v>
      </c>
      <c r="B724" s="57" t="s">
        <v>2470</v>
      </c>
      <c r="C724" s="57"/>
      <c r="D724" s="57"/>
      <c r="E724" s="57"/>
      <c r="F724" s="57"/>
      <c r="G724" s="57"/>
      <c r="H724" s="57"/>
      <c r="I724" s="57"/>
      <c r="J724" s="57">
        <f t="shared" si="103"/>
        <v>0</v>
      </c>
      <c r="K724" s="56">
        <f t="shared" si="106"/>
        <v>0</v>
      </c>
      <c r="L724" s="54">
        <f t="shared" si="107"/>
        <v>0</v>
      </c>
      <c r="M724" s="54">
        <f t="shared" si="104"/>
        <v>0</v>
      </c>
      <c r="N724" s="54">
        <f t="shared" si="105"/>
        <v>0</v>
      </c>
      <c r="O724" s="54">
        <v>0</v>
      </c>
      <c r="P724" s="56"/>
    </row>
    <row r="725" spans="1:16" s="68" customFormat="1" x14ac:dyDescent="0.2">
      <c r="A725" s="59">
        <f t="shared" si="108"/>
        <v>184</v>
      </c>
      <c r="B725" s="57" t="s">
        <v>2471</v>
      </c>
      <c r="C725" s="57"/>
      <c r="D725" s="57"/>
      <c r="E725" s="57"/>
      <c r="F725" s="57"/>
      <c r="G725" s="57"/>
      <c r="H725" s="57"/>
      <c r="I725" s="57"/>
      <c r="J725" s="57">
        <f t="shared" ref="J725:J783" si="109">G725+H725+I725</f>
        <v>0</v>
      </c>
      <c r="K725" s="56">
        <f t="shared" si="106"/>
        <v>0</v>
      </c>
      <c r="L725" s="54">
        <f t="shared" si="107"/>
        <v>0</v>
      </c>
      <c r="M725" s="54">
        <f t="shared" si="104"/>
        <v>0</v>
      </c>
      <c r="N725" s="54">
        <f t="shared" si="105"/>
        <v>0</v>
      </c>
      <c r="O725" s="54">
        <v>0</v>
      </c>
      <c r="P725" s="56"/>
    </row>
    <row r="726" spans="1:16" s="68" customFormat="1" x14ac:dyDescent="0.2">
      <c r="A726" s="59">
        <f t="shared" si="108"/>
        <v>185</v>
      </c>
      <c r="B726" s="57" t="s">
        <v>2472</v>
      </c>
      <c r="C726" s="57"/>
      <c r="D726" s="57"/>
      <c r="E726" s="57"/>
      <c r="F726" s="57"/>
      <c r="G726" s="57"/>
      <c r="H726" s="57"/>
      <c r="I726" s="57"/>
      <c r="J726" s="57">
        <f t="shared" si="109"/>
        <v>0</v>
      </c>
      <c r="K726" s="56">
        <f t="shared" si="106"/>
        <v>0</v>
      </c>
      <c r="L726" s="54">
        <f t="shared" si="107"/>
        <v>0</v>
      </c>
      <c r="M726" s="54">
        <f t="shared" ref="M726:M783" si="110">L726*0.22</f>
        <v>0</v>
      </c>
      <c r="N726" s="54">
        <f t="shared" si="105"/>
        <v>0</v>
      </c>
      <c r="O726" s="54">
        <v>0</v>
      </c>
      <c r="P726" s="56"/>
    </row>
    <row r="727" spans="1:16" s="68" customFormat="1" x14ac:dyDescent="0.2">
      <c r="A727" s="59">
        <f t="shared" si="108"/>
        <v>186</v>
      </c>
      <c r="B727" s="57" t="s">
        <v>2473</v>
      </c>
      <c r="C727" s="57"/>
      <c r="D727" s="57"/>
      <c r="E727" s="57"/>
      <c r="F727" s="57"/>
      <c r="G727" s="57"/>
      <c r="H727" s="57"/>
      <c r="I727" s="57"/>
      <c r="J727" s="57">
        <f t="shared" si="109"/>
        <v>0</v>
      </c>
      <c r="K727" s="56">
        <f t="shared" si="106"/>
        <v>0</v>
      </c>
      <c r="L727" s="54">
        <f t="shared" si="107"/>
        <v>0</v>
      </c>
      <c r="M727" s="54">
        <f t="shared" si="110"/>
        <v>0</v>
      </c>
      <c r="N727" s="54">
        <f t="shared" si="105"/>
        <v>0</v>
      </c>
      <c r="O727" s="54">
        <v>0</v>
      </c>
      <c r="P727" s="56"/>
    </row>
    <row r="728" spans="1:16" s="68" customFormat="1" x14ac:dyDescent="0.2">
      <c r="A728" s="59">
        <f t="shared" si="108"/>
        <v>187</v>
      </c>
      <c r="B728" s="57" t="s">
        <v>2474</v>
      </c>
      <c r="C728" s="57"/>
      <c r="D728" s="57"/>
      <c r="E728" s="57"/>
      <c r="F728" s="57"/>
      <c r="G728" s="57"/>
      <c r="H728" s="57"/>
      <c r="I728" s="57"/>
      <c r="J728" s="57">
        <f t="shared" si="109"/>
        <v>0</v>
      </c>
      <c r="K728" s="56">
        <f t="shared" si="106"/>
        <v>0</v>
      </c>
      <c r="L728" s="54">
        <f t="shared" si="107"/>
        <v>0</v>
      </c>
      <c r="M728" s="54">
        <f t="shared" si="110"/>
        <v>0</v>
      </c>
      <c r="N728" s="54">
        <f t="shared" si="105"/>
        <v>0</v>
      </c>
      <c r="O728" s="54">
        <v>0</v>
      </c>
      <c r="P728" s="56"/>
    </row>
    <row r="729" spans="1:16" s="68" customFormat="1" x14ac:dyDescent="0.2">
      <c r="A729" s="59">
        <f t="shared" si="108"/>
        <v>188</v>
      </c>
      <c r="B729" s="57" t="s">
        <v>2475</v>
      </c>
      <c r="C729" s="57"/>
      <c r="D729" s="57"/>
      <c r="E729" s="57"/>
      <c r="F729" s="57"/>
      <c r="G729" s="57"/>
      <c r="H729" s="57"/>
      <c r="I729" s="57"/>
      <c r="J729" s="57">
        <f t="shared" si="109"/>
        <v>0</v>
      </c>
      <c r="K729" s="56">
        <f t="shared" si="106"/>
        <v>0</v>
      </c>
      <c r="L729" s="54">
        <f t="shared" si="107"/>
        <v>0</v>
      </c>
      <c r="M729" s="54">
        <f t="shared" si="110"/>
        <v>0</v>
      </c>
      <c r="N729" s="54">
        <f t="shared" si="105"/>
        <v>0</v>
      </c>
      <c r="O729" s="54">
        <v>0</v>
      </c>
      <c r="P729" s="56"/>
    </row>
    <row r="730" spans="1:16" s="68" customFormat="1" x14ac:dyDescent="0.2">
      <c r="A730" s="59">
        <f t="shared" si="108"/>
        <v>189</v>
      </c>
      <c r="B730" s="57" t="s">
        <v>978</v>
      </c>
      <c r="C730" s="57"/>
      <c r="D730" s="57"/>
      <c r="E730" s="57"/>
      <c r="F730" s="57"/>
      <c r="G730" s="57"/>
      <c r="H730" s="57"/>
      <c r="I730" s="57"/>
      <c r="J730" s="57">
        <f t="shared" si="109"/>
        <v>0</v>
      </c>
      <c r="K730" s="56">
        <f t="shared" si="106"/>
        <v>0</v>
      </c>
      <c r="L730" s="54">
        <f t="shared" si="107"/>
        <v>0</v>
      </c>
      <c r="M730" s="54">
        <f t="shared" si="110"/>
        <v>0</v>
      </c>
      <c r="N730" s="54">
        <f t="shared" si="105"/>
        <v>0</v>
      </c>
      <c r="O730" s="54">
        <v>0</v>
      </c>
      <c r="P730" s="56"/>
    </row>
    <row r="731" spans="1:16" s="68" customFormat="1" x14ac:dyDescent="0.2">
      <c r="A731" s="59">
        <f t="shared" si="108"/>
        <v>190</v>
      </c>
      <c r="B731" s="57" t="s">
        <v>979</v>
      </c>
      <c r="C731" s="57"/>
      <c r="D731" s="57"/>
      <c r="E731" s="57"/>
      <c r="F731" s="57"/>
      <c r="G731" s="57"/>
      <c r="H731" s="57"/>
      <c r="I731" s="57"/>
      <c r="J731" s="57">
        <f t="shared" si="109"/>
        <v>0</v>
      </c>
      <c r="K731" s="56">
        <f t="shared" si="106"/>
        <v>0</v>
      </c>
      <c r="L731" s="54">
        <f t="shared" si="107"/>
        <v>0</v>
      </c>
      <c r="M731" s="54">
        <f t="shared" si="110"/>
        <v>0</v>
      </c>
      <c r="N731" s="54">
        <f t="shared" si="105"/>
        <v>0</v>
      </c>
      <c r="O731" s="54">
        <v>0</v>
      </c>
      <c r="P731" s="56"/>
    </row>
    <row r="732" spans="1:16" s="68" customFormat="1" x14ac:dyDescent="0.2">
      <c r="A732" s="59">
        <f t="shared" si="108"/>
        <v>191</v>
      </c>
      <c r="B732" s="57" t="s">
        <v>980</v>
      </c>
      <c r="C732" s="57">
        <v>9330.6</v>
      </c>
      <c r="D732" s="57"/>
      <c r="E732" s="57">
        <v>1157.25</v>
      </c>
      <c r="F732" s="57">
        <f>C732+D732+E732</f>
        <v>10487.85</v>
      </c>
      <c r="G732" s="57">
        <v>182</v>
      </c>
      <c r="H732" s="57"/>
      <c r="I732" s="57">
        <v>8</v>
      </c>
      <c r="J732" s="57">
        <f t="shared" si="109"/>
        <v>190</v>
      </c>
      <c r="K732" s="56">
        <f t="shared" si="106"/>
        <v>0.33354284301636278</v>
      </c>
      <c r="L732" s="54">
        <f t="shared" si="107"/>
        <v>1227.4376623002149</v>
      </c>
      <c r="M732" s="54">
        <f t="shared" si="110"/>
        <v>270.03628570604729</v>
      </c>
      <c r="N732" s="54">
        <f t="shared" si="105"/>
        <v>583.03288959260203</v>
      </c>
      <c r="O732" s="54">
        <v>274.52165555283</v>
      </c>
      <c r="P732" s="56">
        <f>(L732+M732+N732+O732)/F732</f>
        <v>0.2245482623370561</v>
      </c>
    </row>
    <row r="733" spans="1:16" s="68" customFormat="1" x14ac:dyDescent="0.2">
      <c r="A733" s="59">
        <f t="shared" si="108"/>
        <v>192</v>
      </c>
      <c r="B733" s="57" t="s">
        <v>981</v>
      </c>
      <c r="C733" s="57">
        <v>2360</v>
      </c>
      <c r="D733" s="57">
        <v>47.2</v>
      </c>
      <c r="E733" s="57"/>
      <c r="F733" s="57">
        <f>C733+D733+E733</f>
        <v>2407.1999999999998</v>
      </c>
      <c r="G733" s="57">
        <v>40</v>
      </c>
      <c r="H733" s="57">
        <v>1</v>
      </c>
      <c r="I733" s="57"/>
      <c r="J733" s="57">
        <f t="shared" si="109"/>
        <v>41</v>
      </c>
      <c r="K733" s="56">
        <f t="shared" si="106"/>
        <v>7.6555665051367849E-2</v>
      </c>
      <c r="L733" s="54">
        <f t="shared" si="107"/>
        <v>281.7248473890337</v>
      </c>
      <c r="M733" s="54">
        <f t="shared" si="110"/>
        <v>61.979466425587411</v>
      </c>
      <c r="N733" s="54">
        <f t="shared" si="105"/>
        <v>133.81930250979099</v>
      </c>
      <c r="O733" s="54">
        <v>63.008960773349365</v>
      </c>
      <c r="P733" s="56">
        <f>(L733+M733+N733+O733)/F733</f>
        <v>0.2245482623370561</v>
      </c>
    </row>
    <row r="734" spans="1:16" s="68" customFormat="1" x14ac:dyDescent="0.2">
      <c r="A734" s="59">
        <f t="shared" si="108"/>
        <v>193</v>
      </c>
      <c r="B734" s="57" t="s">
        <v>982</v>
      </c>
      <c r="C734" s="57">
        <v>3652.21</v>
      </c>
      <c r="D734" s="57">
        <v>536.29999999999995</v>
      </c>
      <c r="E734" s="57">
        <v>38.4</v>
      </c>
      <c r="F734" s="57">
        <f>C734+D734+E734</f>
        <v>4226.91</v>
      </c>
      <c r="G734" s="57">
        <v>73</v>
      </c>
      <c r="H734" s="57">
        <v>3</v>
      </c>
      <c r="I734" s="57">
        <v>1</v>
      </c>
      <c r="J734" s="57">
        <f t="shared" si="109"/>
        <v>77</v>
      </c>
      <c r="K734" s="56">
        <f t="shared" si="106"/>
        <v>0.13442751169918465</v>
      </c>
      <c r="L734" s="54">
        <f t="shared" si="107"/>
        <v>494.69324305299955</v>
      </c>
      <c r="M734" s="54">
        <f t="shared" si="110"/>
        <v>108.83251347165991</v>
      </c>
      <c r="N734" s="54">
        <f t="shared" ref="N734:N797" si="111">L734*0.475</f>
        <v>234.97929045017477</v>
      </c>
      <c r="O734" s="54">
        <v>110.64024858029171</v>
      </c>
      <c r="P734" s="56">
        <f>(L734+M734+N734+O734)/F734</f>
        <v>0.2245482623370561</v>
      </c>
    </row>
    <row r="735" spans="1:16" s="68" customFormat="1" x14ac:dyDescent="0.2">
      <c r="A735" s="59">
        <f t="shared" si="108"/>
        <v>194</v>
      </c>
      <c r="B735" s="57" t="s">
        <v>983</v>
      </c>
      <c r="C735" s="57">
        <v>1805.5</v>
      </c>
      <c r="D735" s="57"/>
      <c r="E735" s="57"/>
      <c r="F735" s="57">
        <f>C735+D735+E735</f>
        <v>1805.5</v>
      </c>
      <c r="G735" s="57">
        <v>32</v>
      </c>
      <c r="H735" s="57"/>
      <c r="I735" s="57"/>
      <c r="J735" s="57">
        <f t="shared" si="109"/>
        <v>32</v>
      </c>
      <c r="K735" s="56">
        <f t="shared" ref="K735:K798" si="112">3/94331.36*F735</f>
        <v>5.7419929067067409E-2</v>
      </c>
      <c r="L735" s="54">
        <f t="shared" ref="L735:L798" si="113">K735*3680</f>
        <v>211.30533896680805</v>
      </c>
      <c r="M735" s="54">
        <f t="shared" si="110"/>
        <v>46.487174572697775</v>
      </c>
      <c r="N735" s="54">
        <f t="shared" si="111"/>
        <v>100.37003600923381</v>
      </c>
      <c r="O735" s="54">
        <v>47.259338100815178</v>
      </c>
      <c r="P735" s="56">
        <f>(L735+M735+N735+O735)/F735</f>
        <v>0.22454826233705613</v>
      </c>
    </row>
    <row r="736" spans="1:16" s="68" customFormat="1" x14ac:dyDescent="0.2">
      <c r="A736" s="59">
        <f t="shared" ref="A736:A799" si="114">A735+1</f>
        <v>195</v>
      </c>
      <c r="B736" s="57" t="s">
        <v>984</v>
      </c>
      <c r="C736" s="57">
        <v>1806.9</v>
      </c>
      <c r="D736" s="57"/>
      <c r="E736" s="57"/>
      <c r="F736" s="57">
        <f>C736+D736+E736</f>
        <v>1806.9</v>
      </c>
      <c r="G736" s="57">
        <v>31</v>
      </c>
      <c r="H736" s="57"/>
      <c r="I736" s="57"/>
      <c r="J736" s="57">
        <f t="shared" si="109"/>
        <v>31</v>
      </c>
      <c r="K736" s="56">
        <f t="shared" si="112"/>
        <v>5.7464452966648635E-2</v>
      </c>
      <c r="L736" s="54">
        <f t="shared" si="113"/>
        <v>211.46918691726697</v>
      </c>
      <c r="M736" s="54">
        <f t="shared" si="110"/>
        <v>46.523221121798734</v>
      </c>
      <c r="N736" s="54">
        <f t="shared" si="111"/>
        <v>100.4478637857018</v>
      </c>
      <c r="O736" s="54">
        <v>47.295983392059235</v>
      </c>
      <c r="P736" s="56">
        <f>(L736+M736+N736+O736)/F736</f>
        <v>0.2245482623370561</v>
      </c>
    </row>
    <row r="737" spans="1:16" s="68" customFormat="1" x14ac:dyDescent="0.2">
      <c r="A737" s="59">
        <f t="shared" si="114"/>
        <v>196</v>
      </c>
      <c r="B737" s="57" t="s">
        <v>1544</v>
      </c>
      <c r="C737" s="57"/>
      <c r="D737" s="57"/>
      <c r="E737" s="57"/>
      <c r="F737" s="57"/>
      <c r="G737" s="57"/>
      <c r="H737" s="57"/>
      <c r="I737" s="57"/>
      <c r="J737" s="57">
        <f t="shared" si="109"/>
        <v>0</v>
      </c>
      <c r="K737" s="56">
        <f t="shared" si="112"/>
        <v>0</v>
      </c>
      <c r="L737" s="54">
        <f t="shared" si="113"/>
        <v>0</v>
      </c>
      <c r="M737" s="54">
        <f t="shared" si="110"/>
        <v>0</v>
      </c>
      <c r="N737" s="54">
        <f t="shared" si="111"/>
        <v>0</v>
      </c>
      <c r="O737" s="54">
        <v>0</v>
      </c>
      <c r="P737" s="56"/>
    </row>
    <row r="738" spans="1:16" s="68" customFormat="1" x14ac:dyDescent="0.2">
      <c r="A738" s="59">
        <f t="shared" si="114"/>
        <v>197</v>
      </c>
      <c r="B738" s="57" t="s">
        <v>1545</v>
      </c>
      <c r="C738" s="57"/>
      <c r="D738" s="57"/>
      <c r="E738" s="57"/>
      <c r="F738" s="57"/>
      <c r="G738" s="57"/>
      <c r="H738" s="57"/>
      <c r="I738" s="57"/>
      <c r="J738" s="57">
        <f t="shared" si="109"/>
        <v>0</v>
      </c>
      <c r="K738" s="56">
        <f t="shared" si="112"/>
        <v>0</v>
      </c>
      <c r="L738" s="54">
        <f t="shared" si="113"/>
        <v>0</v>
      </c>
      <c r="M738" s="54">
        <f t="shared" si="110"/>
        <v>0</v>
      </c>
      <c r="N738" s="54">
        <f t="shared" si="111"/>
        <v>0</v>
      </c>
      <c r="O738" s="54">
        <v>0</v>
      </c>
      <c r="P738" s="56"/>
    </row>
    <row r="739" spans="1:16" s="68" customFormat="1" x14ac:dyDescent="0.2">
      <c r="A739" s="59">
        <f t="shared" si="114"/>
        <v>198</v>
      </c>
      <c r="B739" s="57" t="s">
        <v>1546</v>
      </c>
      <c r="C739" s="57"/>
      <c r="D739" s="57"/>
      <c r="E739" s="57"/>
      <c r="F739" s="57"/>
      <c r="G739" s="57"/>
      <c r="H739" s="57"/>
      <c r="I739" s="57"/>
      <c r="J739" s="57">
        <f t="shared" si="109"/>
        <v>0</v>
      </c>
      <c r="K739" s="56">
        <f t="shared" si="112"/>
        <v>0</v>
      </c>
      <c r="L739" s="54">
        <f t="shared" si="113"/>
        <v>0</v>
      </c>
      <c r="M739" s="54">
        <f t="shared" si="110"/>
        <v>0</v>
      </c>
      <c r="N739" s="54">
        <f t="shared" si="111"/>
        <v>0</v>
      </c>
      <c r="O739" s="54">
        <v>0</v>
      </c>
      <c r="P739" s="56"/>
    </row>
    <row r="740" spans="1:16" s="68" customFormat="1" x14ac:dyDescent="0.2">
      <c r="A740" s="59">
        <f t="shared" si="114"/>
        <v>199</v>
      </c>
      <c r="B740" s="57" t="s">
        <v>1547</v>
      </c>
      <c r="C740" s="57"/>
      <c r="D740" s="57"/>
      <c r="E740" s="57"/>
      <c r="F740" s="57"/>
      <c r="G740" s="57"/>
      <c r="H740" s="57"/>
      <c r="I740" s="57"/>
      <c r="J740" s="57">
        <f t="shared" si="109"/>
        <v>0</v>
      </c>
      <c r="K740" s="56">
        <f t="shared" si="112"/>
        <v>0</v>
      </c>
      <c r="L740" s="54">
        <f t="shared" si="113"/>
        <v>0</v>
      </c>
      <c r="M740" s="54">
        <f t="shared" si="110"/>
        <v>0</v>
      </c>
      <c r="N740" s="54">
        <f t="shared" si="111"/>
        <v>0</v>
      </c>
      <c r="O740" s="54">
        <v>0</v>
      </c>
      <c r="P740" s="56"/>
    </row>
    <row r="741" spans="1:16" s="68" customFormat="1" x14ac:dyDescent="0.2">
      <c r="A741" s="59">
        <f t="shared" si="114"/>
        <v>200</v>
      </c>
      <c r="B741" s="57" t="s">
        <v>1548</v>
      </c>
      <c r="C741" s="57"/>
      <c r="D741" s="57"/>
      <c r="E741" s="57"/>
      <c r="F741" s="57"/>
      <c r="G741" s="57"/>
      <c r="H741" s="57"/>
      <c r="I741" s="57"/>
      <c r="J741" s="57">
        <f t="shared" si="109"/>
        <v>0</v>
      </c>
      <c r="K741" s="56">
        <f t="shared" si="112"/>
        <v>0</v>
      </c>
      <c r="L741" s="54">
        <f t="shared" si="113"/>
        <v>0</v>
      </c>
      <c r="M741" s="54">
        <f t="shared" si="110"/>
        <v>0</v>
      </c>
      <c r="N741" s="54">
        <f t="shared" si="111"/>
        <v>0</v>
      </c>
      <c r="O741" s="54">
        <v>0</v>
      </c>
      <c r="P741" s="56"/>
    </row>
    <row r="742" spans="1:16" s="68" customFormat="1" x14ac:dyDescent="0.2">
      <c r="A742" s="59">
        <f t="shared" si="114"/>
        <v>201</v>
      </c>
      <c r="B742" s="57" t="s">
        <v>1549</v>
      </c>
      <c r="C742" s="57"/>
      <c r="D742" s="57"/>
      <c r="E742" s="57"/>
      <c r="F742" s="57"/>
      <c r="G742" s="57"/>
      <c r="H742" s="57"/>
      <c r="I742" s="57"/>
      <c r="J742" s="57">
        <f t="shared" si="109"/>
        <v>0</v>
      </c>
      <c r="K742" s="56">
        <f t="shared" si="112"/>
        <v>0</v>
      </c>
      <c r="L742" s="54">
        <f t="shared" si="113"/>
        <v>0</v>
      </c>
      <c r="M742" s="54">
        <f t="shared" si="110"/>
        <v>0</v>
      </c>
      <c r="N742" s="54">
        <f t="shared" si="111"/>
        <v>0</v>
      </c>
      <c r="O742" s="54">
        <v>0</v>
      </c>
      <c r="P742" s="56"/>
    </row>
    <row r="743" spans="1:16" s="68" customFormat="1" x14ac:dyDescent="0.2">
      <c r="A743" s="59">
        <f t="shared" si="114"/>
        <v>202</v>
      </c>
      <c r="B743" s="57" t="s">
        <v>1550</v>
      </c>
      <c r="C743" s="57"/>
      <c r="D743" s="57"/>
      <c r="E743" s="57"/>
      <c r="F743" s="57"/>
      <c r="G743" s="57"/>
      <c r="H743" s="57"/>
      <c r="I743" s="57"/>
      <c r="J743" s="57">
        <f t="shared" si="109"/>
        <v>0</v>
      </c>
      <c r="K743" s="56">
        <f t="shared" si="112"/>
        <v>0</v>
      </c>
      <c r="L743" s="54">
        <f t="shared" si="113"/>
        <v>0</v>
      </c>
      <c r="M743" s="54">
        <f t="shared" si="110"/>
        <v>0</v>
      </c>
      <c r="N743" s="54">
        <f t="shared" si="111"/>
        <v>0</v>
      </c>
      <c r="O743" s="54">
        <v>0</v>
      </c>
      <c r="P743" s="56"/>
    </row>
    <row r="744" spans="1:16" s="68" customFormat="1" x14ac:dyDescent="0.2">
      <c r="A744" s="59">
        <f t="shared" si="114"/>
        <v>203</v>
      </c>
      <c r="B744" s="57" t="s">
        <v>1551</v>
      </c>
      <c r="C744" s="57"/>
      <c r="D744" s="57"/>
      <c r="E744" s="57"/>
      <c r="F744" s="57"/>
      <c r="G744" s="57"/>
      <c r="H744" s="57"/>
      <c r="I744" s="57"/>
      <c r="J744" s="57">
        <f t="shared" si="109"/>
        <v>0</v>
      </c>
      <c r="K744" s="56">
        <f t="shared" si="112"/>
        <v>0</v>
      </c>
      <c r="L744" s="54">
        <f t="shared" si="113"/>
        <v>0</v>
      </c>
      <c r="M744" s="54">
        <f t="shared" si="110"/>
        <v>0</v>
      </c>
      <c r="N744" s="54">
        <f t="shared" si="111"/>
        <v>0</v>
      </c>
      <c r="O744" s="54">
        <v>0</v>
      </c>
      <c r="P744" s="56"/>
    </row>
    <row r="745" spans="1:16" s="68" customFormat="1" x14ac:dyDescent="0.2">
      <c r="A745" s="59">
        <f t="shared" si="114"/>
        <v>204</v>
      </c>
      <c r="B745" s="57" t="s">
        <v>1552</v>
      </c>
      <c r="C745" s="57"/>
      <c r="D745" s="57"/>
      <c r="E745" s="57"/>
      <c r="F745" s="57"/>
      <c r="G745" s="57"/>
      <c r="H745" s="57"/>
      <c r="I745" s="57"/>
      <c r="J745" s="57">
        <f t="shared" si="109"/>
        <v>0</v>
      </c>
      <c r="K745" s="56">
        <f t="shared" si="112"/>
        <v>0</v>
      </c>
      <c r="L745" s="54">
        <f t="shared" si="113"/>
        <v>0</v>
      </c>
      <c r="M745" s="54">
        <f t="shared" si="110"/>
        <v>0</v>
      </c>
      <c r="N745" s="54">
        <f t="shared" si="111"/>
        <v>0</v>
      </c>
      <c r="O745" s="54">
        <v>0</v>
      </c>
      <c r="P745" s="56"/>
    </row>
    <row r="746" spans="1:16" s="68" customFormat="1" x14ac:dyDescent="0.2">
      <c r="A746" s="59">
        <f t="shared" si="114"/>
        <v>205</v>
      </c>
      <c r="B746" s="57" t="s">
        <v>1553</v>
      </c>
      <c r="C746" s="57"/>
      <c r="D746" s="57"/>
      <c r="E746" s="57"/>
      <c r="F746" s="57"/>
      <c r="G746" s="57"/>
      <c r="H746" s="57"/>
      <c r="I746" s="57"/>
      <c r="J746" s="57">
        <f t="shared" si="109"/>
        <v>0</v>
      </c>
      <c r="K746" s="56">
        <f t="shared" si="112"/>
        <v>0</v>
      </c>
      <c r="L746" s="54">
        <f t="shared" si="113"/>
        <v>0</v>
      </c>
      <c r="M746" s="54">
        <f t="shared" si="110"/>
        <v>0</v>
      </c>
      <c r="N746" s="54">
        <f t="shared" si="111"/>
        <v>0</v>
      </c>
      <c r="O746" s="54">
        <v>0</v>
      </c>
      <c r="P746" s="56"/>
    </row>
    <row r="747" spans="1:16" s="68" customFormat="1" x14ac:dyDescent="0.2">
      <c r="A747" s="59">
        <f t="shared" si="114"/>
        <v>206</v>
      </c>
      <c r="B747" s="57" t="s">
        <v>1554</v>
      </c>
      <c r="C747" s="57"/>
      <c r="D747" s="57"/>
      <c r="E747" s="57"/>
      <c r="F747" s="57"/>
      <c r="G747" s="57"/>
      <c r="H747" s="57"/>
      <c r="I747" s="57"/>
      <c r="J747" s="57">
        <f t="shared" si="109"/>
        <v>0</v>
      </c>
      <c r="K747" s="56">
        <f t="shared" si="112"/>
        <v>0</v>
      </c>
      <c r="L747" s="54">
        <f t="shared" si="113"/>
        <v>0</v>
      </c>
      <c r="M747" s="54">
        <f t="shared" si="110"/>
        <v>0</v>
      </c>
      <c r="N747" s="54">
        <f t="shared" si="111"/>
        <v>0</v>
      </c>
      <c r="O747" s="54">
        <v>0</v>
      </c>
      <c r="P747" s="56"/>
    </row>
    <row r="748" spans="1:16" s="68" customFormat="1" x14ac:dyDescent="0.2">
      <c r="A748" s="59">
        <f t="shared" si="114"/>
        <v>207</v>
      </c>
      <c r="B748" s="57" t="s">
        <v>1555</v>
      </c>
      <c r="C748" s="57"/>
      <c r="D748" s="57"/>
      <c r="E748" s="57"/>
      <c r="F748" s="57"/>
      <c r="G748" s="57"/>
      <c r="H748" s="57"/>
      <c r="I748" s="57"/>
      <c r="J748" s="57">
        <f t="shared" si="109"/>
        <v>0</v>
      </c>
      <c r="K748" s="56">
        <f t="shared" si="112"/>
        <v>0</v>
      </c>
      <c r="L748" s="54">
        <f t="shared" si="113"/>
        <v>0</v>
      </c>
      <c r="M748" s="54">
        <f t="shared" si="110"/>
        <v>0</v>
      </c>
      <c r="N748" s="54">
        <f t="shared" si="111"/>
        <v>0</v>
      </c>
      <c r="O748" s="54">
        <v>0</v>
      </c>
      <c r="P748" s="56"/>
    </row>
    <row r="749" spans="1:16" s="68" customFormat="1" x14ac:dyDescent="0.2">
      <c r="A749" s="59">
        <f t="shared" si="114"/>
        <v>208</v>
      </c>
      <c r="B749" s="57" t="s">
        <v>1556</v>
      </c>
      <c r="C749" s="57"/>
      <c r="D749" s="57"/>
      <c r="E749" s="57"/>
      <c r="F749" s="57"/>
      <c r="G749" s="57"/>
      <c r="H749" s="57"/>
      <c r="I749" s="57"/>
      <c r="J749" s="57">
        <f t="shared" si="109"/>
        <v>0</v>
      </c>
      <c r="K749" s="56">
        <f t="shared" si="112"/>
        <v>0</v>
      </c>
      <c r="L749" s="54">
        <f t="shared" si="113"/>
        <v>0</v>
      </c>
      <c r="M749" s="54">
        <f t="shared" si="110"/>
        <v>0</v>
      </c>
      <c r="N749" s="54">
        <f t="shared" si="111"/>
        <v>0</v>
      </c>
      <c r="O749" s="54">
        <v>0</v>
      </c>
      <c r="P749" s="56"/>
    </row>
    <row r="750" spans="1:16" s="68" customFormat="1" x14ac:dyDescent="0.2">
      <c r="A750" s="59">
        <f t="shared" si="114"/>
        <v>209</v>
      </c>
      <c r="B750" s="57" t="s">
        <v>1557</v>
      </c>
      <c r="C750" s="57"/>
      <c r="D750" s="57"/>
      <c r="E750" s="57"/>
      <c r="F750" s="57"/>
      <c r="G750" s="57"/>
      <c r="H750" s="57"/>
      <c r="I750" s="57"/>
      <c r="J750" s="57">
        <f t="shared" si="109"/>
        <v>0</v>
      </c>
      <c r="K750" s="56">
        <f t="shared" si="112"/>
        <v>0</v>
      </c>
      <c r="L750" s="54">
        <f t="shared" si="113"/>
        <v>0</v>
      </c>
      <c r="M750" s="54">
        <f t="shared" si="110"/>
        <v>0</v>
      </c>
      <c r="N750" s="54">
        <f t="shared" si="111"/>
        <v>0</v>
      </c>
      <c r="O750" s="54">
        <v>0</v>
      </c>
      <c r="P750" s="56"/>
    </row>
    <row r="751" spans="1:16" s="68" customFormat="1" x14ac:dyDescent="0.2">
      <c r="A751" s="59">
        <f t="shared" si="114"/>
        <v>210</v>
      </c>
      <c r="B751" s="57" t="s">
        <v>1558</v>
      </c>
      <c r="C751" s="57"/>
      <c r="D751" s="57"/>
      <c r="E751" s="57"/>
      <c r="F751" s="57"/>
      <c r="G751" s="57"/>
      <c r="H751" s="57"/>
      <c r="I751" s="57"/>
      <c r="J751" s="57">
        <f t="shared" si="109"/>
        <v>0</v>
      </c>
      <c r="K751" s="56">
        <f t="shared" si="112"/>
        <v>0</v>
      </c>
      <c r="L751" s="54">
        <f t="shared" si="113"/>
        <v>0</v>
      </c>
      <c r="M751" s="54">
        <f t="shared" si="110"/>
        <v>0</v>
      </c>
      <c r="N751" s="54">
        <f t="shared" si="111"/>
        <v>0</v>
      </c>
      <c r="O751" s="54">
        <v>0</v>
      </c>
      <c r="P751" s="56"/>
    </row>
    <row r="752" spans="1:16" s="68" customFormat="1" x14ac:dyDescent="0.2">
      <c r="A752" s="59">
        <f t="shared" si="114"/>
        <v>211</v>
      </c>
      <c r="B752" s="57" t="s">
        <v>1559</v>
      </c>
      <c r="C752" s="57"/>
      <c r="D752" s="57"/>
      <c r="E752" s="57"/>
      <c r="F752" s="57"/>
      <c r="G752" s="57"/>
      <c r="H752" s="57"/>
      <c r="I752" s="57"/>
      <c r="J752" s="57">
        <f t="shared" si="109"/>
        <v>0</v>
      </c>
      <c r="K752" s="56">
        <f t="shared" si="112"/>
        <v>0</v>
      </c>
      <c r="L752" s="54">
        <f t="shared" si="113"/>
        <v>0</v>
      </c>
      <c r="M752" s="54">
        <f t="shared" si="110"/>
        <v>0</v>
      </c>
      <c r="N752" s="54">
        <f t="shared" si="111"/>
        <v>0</v>
      </c>
      <c r="O752" s="54">
        <v>0</v>
      </c>
      <c r="P752" s="56"/>
    </row>
    <row r="753" spans="1:16" s="68" customFormat="1" x14ac:dyDescent="0.2">
      <c r="A753" s="59">
        <f t="shared" si="114"/>
        <v>212</v>
      </c>
      <c r="B753" s="57" t="s">
        <v>1560</v>
      </c>
      <c r="C753" s="57"/>
      <c r="D753" s="57"/>
      <c r="E753" s="57"/>
      <c r="F753" s="57"/>
      <c r="G753" s="57"/>
      <c r="H753" s="57"/>
      <c r="I753" s="57"/>
      <c r="J753" s="57">
        <f t="shared" si="109"/>
        <v>0</v>
      </c>
      <c r="K753" s="56">
        <f t="shared" si="112"/>
        <v>0</v>
      </c>
      <c r="L753" s="54">
        <f t="shared" si="113"/>
        <v>0</v>
      </c>
      <c r="M753" s="54">
        <f t="shared" si="110"/>
        <v>0</v>
      </c>
      <c r="N753" s="54">
        <f t="shared" si="111"/>
        <v>0</v>
      </c>
      <c r="O753" s="54">
        <v>0</v>
      </c>
      <c r="P753" s="56"/>
    </row>
    <row r="754" spans="1:16" s="68" customFormat="1" x14ac:dyDescent="0.2">
      <c r="A754" s="59">
        <f t="shared" si="114"/>
        <v>213</v>
      </c>
      <c r="B754" s="57" t="s">
        <v>1561</v>
      </c>
      <c r="C754" s="57"/>
      <c r="D754" s="57"/>
      <c r="E754" s="57"/>
      <c r="F754" s="57"/>
      <c r="G754" s="57"/>
      <c r="H754" s="57"/>
      <c r="I754" s="57"/>
      <c r="J754" s="57">
        <f t="shared" si="109"/>
        <v>0</v>
      </c>
      <c r="K754" s="56">
        <f t="shared" si="112"/>
        <v>0</v>
      </c>
      <c r="L754" s="54">
        <f t="shared" si="113"/>
        <v>0</v>
      </c>
      <c r="M754" s="54">
        <f t="shared" si="110"/>
        <v>0</v>
      </c>
      <c r="N754" s="54">
        <f t="shared" si="111"/>
        <v>0</v>
      </c>
      <c r="O754" s="54">
        <v>0</v>
      </c>
      <c r="P754" s="56"/>
    </row>
    <row r="755" spans="1:16" s="68" customFormat="1" x14ac:dyDescent="0.2">
      <c r="A755" s="59">
        <f t="shared" si="114"/>
        <v>214</v>
      </c>
      <c r="B755" s="57" t="s">
        <v>1562</v>
      </c>
      <c r="C755" s="57"/>
      <c r="D755" s="57"/>
      <c r="E755" s="57"/>
      <c r="F755" s="57"/>
      <c r="G755" s="57"/>
      <c r="H755" s="57"/>
      <c r="I755" s="57"/>
      <c r="J755" s="57">
        <f t="shared" si="109"/>
        <v>0</v>
      </c>
      <c r="K755" s="56">
        <f t="shared" si="112"/>
        <v>0</v>
      </c>
      <c r="L755" s="54">
        <f t="shared" si="113"/>
        <v>0</v>
      </c>
      <c r="M755" s="54">
        <f t="shared" si="110"/>
        <v>0</v>
      </c>
      <c r="N755" s="54">
        <f t="shared" si="111"/>
        <v>0</v>
      </c>
      <c r="O755" s="54">
        <v>0</v>
      </c>
      <c r="P755" s="56"/>
    </row>
    <row r="756" spans="1:16" s="68" customFormat="1" x14ac:dyDescent="0.2">
      <c r="A756" s="59">
        <f t="shared" si="114"/>
        <v>215</v>
      </c>
      <c r="B756" s="57" t="s">
        <v>1563</v>
      </c>
      <c r="C756" s="57"/>
      <c r="D756" s="57"/>
      <c r="E756" s="57"/>
      <c r="F756" s="57"/>
      <c r="G756" s="57"/>
      <c r="H756" s="57"/>
      <c r="I756" s="57"/>
      <c r="J756" s="57">
        <f t="shared" si="109"/>
        <v>0</v>
      </c>
      <c r="K756" s="56">
        <f t="shared" si="112"/>
        <v>0</v>
      </c>
      <c r="L756" s="54">
        <f t="shared" si="113"/>
        <v>0</v>
      </c>
      <c r="M756" s="54">
        <f t="shared" si="110"/>
        <v>0</v>
      </c>
      <c r="N756" s="54">
        <f t="shared" si="111"/>
        <v>0</v>
      </c>
      <c r="O756" s="54">
        <v>0</v>
      </c>
      <c r="P756" s="56"/>
    </row>
    <row r="757" spans="1:16" s="68" customFormat="1" x14ac:dyDescent="0.2">
      <c r="A757" s="59">
        <f t="shared" si="114"/>
        <v>216</v>
      </c>
      <c r="B757" s="57" t="s">
        <v>1564</v>
      </c>
      <c r="C757" s="57"/>
      <c r="D757" s="57"/>
      <c r="E757" s="57"/>
      <c r="F757" s="57"/>
      <c r="G757" s="57"/>
      <c r="H757" s="57"/>
      <c r="I757" s="57"/>
      <c r="J757" s="57">
        <f t="shared" si="109"/>
        <v>0</v>
      </c>
      <c r="K757" s="56">
        <f t="shared" si="112"/>
        <v>0</v>
      </c>
      <c r="L757" s="54">
        <f t="shared" si="113"/>
        <v>0</v>
      </c>
      <c r="M757" s="54">
        <f t="shared" si="110"/>
        <v>0</v>
      </c>
      <c r="N757" s="54">
        <f t="shared" si="111"/>
        <v>0</v>
      </c>
      <c r="O757" s="54">
        <v>0</v>
      </c>
      <c r="P757" s="56"/>
    </row>
    <row r="758" spans="1:16" s="68" customFormat="1" x14ac:dyDescent="0.2">
      <c r="A758" s="59">
        <f t="shared" si="114"/>
        <v>217</v>
      </c>
      <c r="B758" s="57" t="s">
        <v>1565</v>
      </c>
      <c r="C758" s="57"/>
      <c r="D758" s="57"/>
      <c r="E758" s="57"/>
      <c r="F758" s="57"/>
      <c r="G758" s="57"/>
      <c r="H758" s="57"/>
      <c r="I758" s="57"/>
      <c r="J758" s="57">
        <f t="shared" si="109"/>
        <v>0</v>
      </c>
      <c r="K758" s="56">
        <f t="shared" si="112"/>
        <v>0</v>
      </c>
      <c r="L758" s="54">
        <f t="shared" si="113"/>
        <v>0</v>
      </c>
      <c r="M758" s="54">
        <f t="shared" si="110"/>
        <v>0</v>
      </c>
      <c r="N758" s="54">
        <f t="shared" si="111"/>
        <v>0</v>
      </c>
      <c r="O758" s="54">
        <v>0</v>
      </c>
      <c r="P758" s="56"/>
    </row>
    <row r="759" spans="1:16" s="68" customFormat="1" x14ac:dyDescent="0.2">
      <c r="A759" s="59">
        <f t="shared" si="114"/>
        <v>218</v>
      </c>
      <c r="B759" s="57" t="s">
        <v>1566</v>
      </c>
      <c r="C759" s="57"/>
      <c r="D759" s="57"/>
      <c r="E759" s="57"/>
      <c r="F759" s="57"/>
      <c r="G759" s="57"/>
      <c r="H759" s="57"/>
      <c r="I759" s="57"/>
      <c r="J759" s="57">
        <f t="shared" si="109"/>
        <v>0</v>
      </c>
      <c r="K759" s="56">
        <f t="shared" si="112"/>
        <v>0</v>
      </c>
      <c r="L759" s="54">
        <f t="shared" si="113"/>
        <v>0</v>
      </c>
      <c r="M759" s="54">
        <f t="shared" si="110"/>
        <v>0</v>
      </c>
      <c r="N759" s="54">
        <f t="shared" si="111"/>
        <v>0</v>
      </c>
      <c r="O759" s="54">
        <v>0</v>
      </c>
      <c r="P759" s="56"/>
    </row>
    <row r="760" spans="1:16" s="68" customFormat="1" x14ac:dyDescent="0.2">
      <c r="A760" s="59">
        <f t="shared" si="114"/>
        <v>219</v>
      </c>
      <c r="B760" s="57" t="s">
        <v>1567</v>
      </c>
      <c r="C760" s="57"/>
      <c r="D760" s="57"/>
      <c r="E760" s="57"/>
      <c r="F760" s="57"/>
      <c r="G760" s="57"/>
      <c r="H760" s="57"/>
      <c r="I760" s="57"/>
      <c r="J760" s="57">
        <f t="shared" si="109"/>
        <v>0</v>
      </c>
      <c r="K760" s="56">
        <f t="shared" si="112"/>
        <v>0</v>
      </c>
      <c r="L760" s="54">
        <f t="shared" si="113"/>
        <v>0</v>
      </c>
      <c r="M760" s="54">
        <f t="shared" si="110"/>
        <v>0</v>
      </c>
      <c r="N760" s="54">
        <f t="shared" si="111"/>
        <v>0</v>
      </c>
      <c r="O760" s="54">
        <v>0</v>
      </c>
      <c r="P760" s="56"/>
    </row>
    <row r="761" spans="1:16" s="68" customFormat="1" x14ac:dyDescent="0.2">
      <c r="A761" s="59">
        <f t="shared" si="114"/>
        <v>220</v>
      </c>
      <c r="B761" s="57" t="s">
        <v>1568</v>
      </c>
      <c r="C761" s="57"/>
      <c r="D761" s="57"/>
      <c r="E761" s="57"/>
      <c r="F761" s="57"/>
      <c r="G761" s="57"/>
      <c r="H761" s="57"/>
      <c r="I761" s="57"/>
      <c r="J761" s="57">
        <f t="shared" si="109"/>
        <v>0</v>
      </c>
      <c r="K761" s="56">
        <f t="shared" si="112"/>
        <v>0</v>
      </c>
      <c r="L761" s="54">
        <f t="shared" si="113"/>
        <v>0</v>
      </c>
      <c r="M761" s="54">
        <f t="shared" si="110"/>
        <v>0</v>
      </c>
      <c r="N761" s="54">
        <f t="shared" si="111"/>
        <v>0</v>
      </c>
      <c r="O761" s="54">
        <v>0</v>
      </c>
      <c r="P761" s="56"/>
    </row>
    <row r="762" spans="1:16" s="68" customFormat="1" x14ac:dyDescent="0.2">
      <c r="A762" s="59">
        <f t="shared" si="114"/>
        <v>221</v>
      </c>
      <c r="B762" s="57" t="s">
        <v>1569</v>
      </c>
      <c r="C762" s="57"/>
      <c r="D762" s="57"/>
      <c r="E762" s="57"/>
      <c r="F762" s="57"/>
      <c r="G762" s="57"/>
      <c r="H762" s="57"/>
      <c r="I762" s="57"/>
      <c r="J762" s="57">
        <f t="shared" si="109"/>
        <v>0</v>
      </c>
      <c r="K762" s="56">
        <f t="shared" si="112"/>
        <v>0</v>
      </c>
      <c r="L762" s="54">
        <f t="shared" si="113"/>
        <v>0</v>
      </c>
      <c r="M762" s="54">
        <f t="shared" si="110"/>
        <v>0</v>
      </c>
      <c r="N762" s="54">
        <f t="shared" si="111"/>
        <v>0</v>
      </c>
      <c r="O762" s="54">
        <v>0</v>
      </c>
      <c r="P762" s="56"/>
    </row>
    <row r="763" spans="1:16" s="68" customFormat="1" x14ac:dyDescent="0.2">
      <c r="A763" s="59">
        <f t="shared" si="114"/>
        <v>222</v>
      </c>
      <c r="B763" s="57" t="s">
        <v>1570</v>
      </c>
      <c r="C763" s="57"/>
      <c r="D763" s="57"/>
      <c r="E763" s="57"/>
      <c r="F763" s="57"/>
      <c r="G763" s="57"/>
      <c r="H763" s="57"/>
      <c r="I763" s="57"/>
      <c r="J763" s="57">
        <f t="shared" si="109"/>
        <v>0</v>
      </c>
      <c r="K763" s="56">
        <f t="shared" si="112"/>
        <v>0</v>
      </c>
      <c r="L763" s="54">
        <f t="shared" si="113"/>
        <v>0</v>
      </c>
      <c r="M763" s="54">
        <f t="shared" si="110"/>
        <v>0</v>
      </c>
      <c r="N763" s="54">
        <f t="shared" si="111"/>
        <v>0</v>
      </c>
      <c r="O763" s="54">
        <v>0</v>
      </c>
      <c r="P763" s="56"/>
    </row>
    <row r="764" spans="1:16" s="68" customFormat="1" x14ac:dyDescent="0.2">
      <c r="A764" s="59">
        <f t="shared" si="114"/>
        <v>223</v>
      </c>
      <c r="B764" s="57" t="s">
        <v>1571</v>
      </c>
      <c r="C764" s="57"/>
      <c r="D764" s="57"/>
      <c r="E764" s="57"/>
      <c r="F764" s="57"/>
      <c r="G764" s="57"/>
      <c r="H764" s="57"/>
      <c r="I764" s="57"/>
      <c r="J764" s="57">
        <f t="shared" si="109"/>
        <v>0</v>
      </c>
      <c r="K764" s="56">
        <f t="shared" si="112"/>
        <v>0</v>
      </c>
      <c r="L764" s="54">
        <f t="shared" si="113"/>
        <v>0</v>
      </c>
      <c r="M764" s="54">
        <f t="shared" si="110"/>
        <v>0</v>
      </c>
      <c r="N764" s="54">
        <f t="shared" si="111"/>
        <v>0</v>
      </c>
      <c r="O764" s="54">
        <v>0</v>
      </c>
      <c r="P764" s="56"/>
    </row>
    <row r="765" spans="1:16" s="68" customFormat="1" x14ac:dyDescent="0.2">
      <c r="A765" s="59">
        <f t="shared" si="114"/>
        <v>224</v>
      </c>
      <c r="B765" s="57" t="s">
        <v>1572</v>
      </c>
      <c r="C765" s="57"/>
      <c r="D765" s="57"/>
      <c r="E765" s="57"/>
      <c r="F765" s="57"/>
      <c r="G765" s="57"/>
      <c r="H765" s="57"/>
      <c r="I765" s="57"/>
      <c r="J765" s="57">
        <f t="shared" si="109"/>
        <v>0</v>
      </c>
      <c r="K765" s="56">
        <f t="shared" si="112"/>
        <v>0</v>
      </c>
      <c r="L765" s="54">
        <f t="shared" si="113"/>
        <v>0</v>
      </c>
      <c r="M765" s="54">
        <f t="shared" si="110"/>
        <v>0</v>
      </c>
      <c r="N765" s="54">
        <f t="shared" si="111"/>
        <v>0</v>
      </c>
      <c r="O765" s="54">
        <v>0</v>
      </c>
      <c r="P765" s="56"/>
    </row>
    <row r="766" spans="1:16" s="68" customFormat="1" x14ac:dyDescent="0.2">
      <c r="A766" s="59">
        <f t="shared" si="114"/>
        <v>225</v>
      </c>
      <c r="B766" s="57" t="s">
        <v>1573</v>
      </c>
      <c r="C766" s="57">
        <v>3670.09</v>
      </c>
      <c r="D766" s="57"/>
      <c r="E766" s="57"/>
      <c r="F766" s="57">
        <f t="shared" ref="F766:F815" si="115">C766+D766+E766</f>
        <v>3670.09</v>
      </c>
      <c r="G766" s="57">
        <v>77</v>
      </c>
      <c r="H766" s="57"/>
      <c r="I766" s="57"/>
      <c r="J766" s="57">
        <f t="shared" si="109"/>
        <v>77</v>
      </c>
      <c r="K766" s="56">
        <f t="shared" si="112"/>
        <v>0.1167190847243165</v>
      </c>
      <c r="L766" s="54">
        <f t="shared" si="113"/>
        <v>429.5262317854847</v>
      </c>
      <c r="M766" s="54">
        <f t="shared" si="110"/>
        <v>94.495770992806641</v>
      </c>
      <c r="N766" s="54">
        <f t="shared" si="111"/>
        <v>204.02496009810523</v>
      </c>
      <c r="O766" s="54">
        <v>96.065369244209791</v>
      </c>
      <c r="P766" s="56">
        <f>(L766+M766+N766+O766)/F766</f>
        <v>0.22454826233705616</v>
      </c>
    </row>
    <row r="767" spans="1:16" s="68" customFormat="1" x14ac:dyDescent="0.2">
      <c r="A767" s="59">
        <f t="shared" si="114"/>
        <v>226</v>
      </c>
      <c r="B767" s="57" t="s">
        <v>1574</v>
      </c>
      <c r="C767" s="57"/>
      <c r="D767" s="57"/>
      <c r="E767" s="57"/>
      <c r="F767" s="57">
        <f t="shared" si="115"/>
        <v>0</v>
      </c>
      <c r="G767" s="57"/>
      <c r="H767" s="57"/>
      <c r="I767" s="57"/>
      <c r="J767" s="57">
        <f t="shared" si="109"/>
        <v>0</v>
      </c>
      <c r="K767" s="56">
        <f t="shared" si="112"/>
        <v>0</v>
      </c>
      <c r="L767" s="54">
        <f t="shared" si="113"/>
        <v>0</v>
      </c>
      <c r="M767" s="54">
        <f t="shared" si="110"/>
        <v>0</v>
      </c>
      <c r="N767" s="54">
        <f t="shared" si="111"/>
        <v>0</v>
      </c>
      <c r="O767" s="54">
        <v>0</v>
      </c>
      <c r="P767" s="56"/>
    </row>
    <row r="768" spans="1:16" s="68" customFormat="1" x14ac:dyDescent="0.2">
      <c r="A768" s="59">
        <f t="shared" si="114"/>
        <v>227</v>
      </c>
      <c r="B768" s="57" t="s">
        <v>1575</v>
      </c>
      <c r="C768" s="57"/>
      <c r="D768" s="57"/>
      <c r="E768" s="57"/>
      <c r="F768" s="57">
        <f t="shared" si="115"/>
        <v>0</v>
      </c>
      <c r="G768" s="57"/>
      <c r="H768" s="57"/>
      <c r="I768" s="57"/>
      <c r="J768" s="57">
        <f t="shared" si="109"/>
        <v>0</v>
      </c>
      <c r="K768" s="56">
        <f t="shared" si="112"/>
        <v>0</v>
      </c>
      <c r="L768" s="54">
        <f t="shared" si="113"/>
        <v>0</v>
      </c>
      <c r="M768" s="54">
        <f t="shared" si="110"/>
        <v>0</v>
      </c>
      <c r="N768" s="54">
        <f t="shared" si="111"/>
        <v>0</v>
      </c>
      <c r="O768" s="54">
        <v>0</v>
      </c>
      <c r="P768" s="56"/>
    </row>
    <row r="769" spans="1:16" s="68" customFormat="1" x14ac:dyDescent="0.2">
      <c r="A769" s="59">
        <f t="shared" si="114"/>
        <v>228</v>
      </c>
      <c r="B769" s="57" t="s">
        <v>1576</v>
      </c>
      <c r="C769" s="57"/>
      <c r="D769" s="57"/>
      <c r="E769" s="57"/>
      <c r="F769" s="57">
        <f t="shared" si="115"/>
        <v>0</v>
      </c>
      <c r="G769" s="57"/>
      <c r="H769" s="57"/>
      <c r="I769" s="57"/>
      <c r="J769" s="57">
        <f t="shared" si="109"/>
        <v>0</v>
      </c>
      <c r="K769" s="56">
        <f t="shared" si="112"/>
        <v>0</v>
      </c>
      <c r="L769" s="54">
        <f t="shared" si="113"/>
        <v>0</v>
      </c>
      <c r="M769" s="54">
        <f t="shared" si="110"/>
        <v>0</v>
      </c>
      <c r="N769" s="54">
        <f t="shared" si="111"/>
        <v>0</v>
      </c>
      <c r="O769" s="54">
        <v>0</v>
      </c>
      <c r="P769" s="56"/>
    </row>
    <row r="770" spans="1:16" s="68" customFormat="1" x14ac:dyDescent="0.2">
      <c r="A770" s="59">
        <f t="shared" si="114"/>
        <v>229</v>
      </c>
      <c r="B770" s="57" t="s">
        <v>49</v>
      </c>
      <c r="C770" s="57"/>
      <c r="D770" s="57"/>
      <c r="E770" s="57"/>
      <c r="F770" s="57">
        <f t="shared" si="115"/>
        <v>0</v>
      </c>
      <c r="G770" s="57"/>
      <c r="H770" s="57"/>
      <c r="I770" s="57"/>
      <c r="J770" s="57">
        <f t="shared" si="109"/>
        <v>0</v>
      </c>
      <c r="K770" s="56">
        <f t="shared" si="112"/>
        <v>0</v>
      </c>
      <c r="L770" s="54">
        <f t="shared" si="113"/>
        <v>0</v>
      </c>
      <c r="M770" s="54">
        <f t="shared" si="110"/>
        <v>0</v>
      </c>
      <c r="N770" s="54">
        <f t="shared" si="111"/>
        <v>0</v>
      </c>
      <c r="O770" s="54">
        <v>0</v>
      </c>
      <c r="P770" s="56"/>
    </row>
    <row r="771" spans="1:16" s="68" customFormat="1" x14ac:dyDescent="0.2">
      <c r="A771" s="59">
        <f t="shared" si="114"/>
        <v>230</v>
      </c>
      <c r="B771" s="57" t="s">
        <v>50</v>
      </c>
      <c r="C771" s="57"/>
      <c r="D771" s="57"/>
      <c r="E771" s="57"/>
      <c r="F771" s="57">
        <f t="shared" si="115"/>
        <v>0</v>
      </c>
      <c r="G771" s="57"/>
      <c r="H771" s="57"/>
      <c r="I771" s="57"/>
      <c r="J771" s="57">
        <f t="shared" si="109"/>
        <v>0</v>
      </c>
      <c r="K771" s="56">
        <f t="shared" si="112"/>
        <v>0</v>
      </c>
      <c r="L771" s="54">
        <f t="shared" si="113"/>
        <v>0</v>
      </c>
      <c r="M771" s="54">
        <f t="shared" si="110"/>
        <v>0</v>
      </c>
      <c r="N771" s="54">
        <f t="shared" si="111"/>
        <v>0</v>
      </c>
      <c r="O771" s="54">
        <v>0</v>
      </c>
      <c r="P771" s="56"/>
    </row>
    <row r="772" spans="1:16" s="68" customFormat="1" x14ac:dyDescent="0.2">
      <c r="A772" s="59">
        <f t="shared" si="114"/>
        <v>231</v>
      </c>
      <c r="B772" s="57" t="s">
        <v>51</v>
      </c>
      <c r="C772" s="57"/>
      <c r="D772" s="57"/>
      <c r="E772" s="57"/>
      <c r="F772" s="57">
        <f t="shared" si="115"/>
        <v>0</v>
      </c>
      <c r="G772" s="57"/>
      <c r="H772" s="57"/>
      <c r="I772" s="57"/>
      <c r="J772" s="57">
        <f t="shared" si="109"/>
        <v>0</v>
      </c>
      <c r="K772" s="56">
        <f t="shared" si="112"/>
        <v>0</v>
      </c>
      <c r="L772" s="54">
        <f t="shared" si="113"/>
        <v>0</v>
      </c>
      <c r="M772" s="54">
        <f t="shared" si="110"/>
        <v>0</v>
      </c>
      <c r="N772" s="54">
        <f t="shared" si="111"/>
        <v>0</v>
      </c>
      <c r="O772" s="54">
        <v>0</v>
      </c>
      <c r="P772" s="56"/>
    </row>
    <row r="773" spans="1:16" s="68" customFormat="1" x14ac:dyDescent="0.2">
      <c r="A773" s="59">
        <f t="shared" si="114"/>
        <v>232</v>
      </c>
      <c r="B773" s="57" t="s">
        <v>52</v>
      </c>
      <c r="C773" s="57"/>
      <c r="D773" s="57"/>
      <c r="E773" s="57"/>
      <c r="F773" s="57">
        <f t="shared" si="115"/>
        <v>0</v>
      </c>
      <c r="G773" s="57"/>
      <c r="H773" s="57"/>
      <c r="I773" s="57"/>
      <c r="J773" s="57">
        <f t="shared" si="109"/>
        <v>0</v>
      </c>
      <c r="K773" s="56">
        <f t="shared" si="112"/>
        <v>0</v>
      </c>
      <c r="L773" s="54">
        <f t="shared" si="113"/>
        <v>0</v>
      </c>
      <c r="M773" s="54">
        <f t="shared" si="110"/>
        <v>0</v>
      </c>
      <c r="N773" s="54">
        <f t="shared" si="111"/>
        <v>0</v>
      </c>
      <c r="O773" s="54">
        <v>0</v>
      </c>
      <c r="P773" s="56"/>
    </row>
    <row r="774" spans="1:16" s="68" customFormat="1" x14ac:dyDescent="0.2">
      <c r="A774" s="59">
        <f t="shared" si="114"/>
        <v>233</v>
      </c>
      <c r="B774" s="57" t="s">
        <v>53</v>
      </c>
      <c r="C774" s="57"/>
      <c r="D774" s="57"/>
      <c r="E774" s="57"/>
      <c r="F774" s="57">
        <f t="shared" si="115"/>
        <v>0</v>
      </c>
      <c r="G774" s="57"/>
      <c r="H774" s="57"/>
      <c r="I774" s="57"/>
      <c r="J774" s="57">
        <f t="shared" si="109"/>
        <v>0</v>
      </c>
      <c r="K774" s="56">
        <f t="shared" si="112"/>
        <v>0</v>
      </c>
      <c r="L774" s="54">
        <f t="shared" si="113"/>
        <v>0</v>
      </c>
      <c r="M774" s="54">
        <f t="shared" si="110"/>
        <v>0</v>
      </c>
      <c r="N774" s="54">
        <f t="shared" si="111"/>
        <v>0</v>
      </c>
      <c r="O774" s="54">
        <v>0</v>
      </c>
      <c r="P774" s="56"/>
    </row>
    <row r="775" spans="1:16" s="68" customFormat="1" x14ac:dyDescent="0.2">
      <c r="A775" s="59">
        <f t="shared" si="114"/>
        <v>234</v>
      </c>
      <c r="B775" s="57" t="s">
        <v>54</v>
      </c>
      <c r="C775" s="57"/>
      <c r="D775" s="57"/>
      <c r="E775" s="57"/>
      <c r="F775" s="57">
        <f t="shared" si="115"/>
        <v>0</v>
      </c>
      <c r="G775" s="57"/>
      <c r="H775" s="57"/>
      <c r="I775" s="57"/>
      <c r="J775" s="57">
        <f t="shared" si="109"/>
        <v>0</v>
      </c>
      <c r="K775" s="56">
        <f t="shared" si="112"/>
        <v>0</v>
      </c>
      <c r="L775" s="54">
        <f t="shared" si="113"/>
        <v>0</v>
      </c>
      <c r="M775" s="54">
        <f t="shared" si="110"/>
        <v>0</v>
      </c>
      <c r="N775" s="54">
        <f t="shared" si="111"/>
        <v>0</v>
      </c>
      <c r="O775" s="54">
        <v>0</v>
      </c>
      <c r="P775" s="56"/>
    </row>
    <row r="776" spans="1:16" s="68" customFormat="1" x14ac:dyDescent="0.2">
      <c r="A776" s="59">
        <f t="shared" si="114"/>
        <v>235</v>
      </c>
      <c r="B776" s="57" t="s">
        <v>55</v>
      </c>
      <c r="C776" s="57">
        <v>3062.2</v>
      </c>
      <c r="D776" s="57"/>
      <c r="E776" s="57"/>
      <c r="F776" s="57">
        <f t="shared" si="115"/>
        <v>3062.2</v>
      </c>
      <c r="G776" s="57">
        <v>53</v>
      </c>
      <c r="H776" s="57"/>
      <c r="I776" s="57"/>
      <c r="J776" s="57">
        <f t="shared" si="109"/>
        <v>53</v>
      </c>
      <c r="K776" s="56">
        <f t="shared" si="112"/>
        <v>9.7386489498296216E-2</v>
      </c>
      <c r="L776" s="54">
        <f t="shared" si="113"/>
        <v>358.38228135373009</v>
      </c>
      <c r="M776" s="54">
        <f t="shared" si="110"/>
        <v>78.844101897820622</v>
      </c>
      <c r="N776" s="54">
        <f t="shared" si="111"/>
        <v>170.23158364302179</v>
      </c>
      <c r="O776" s="54">
        <v>80.153722033960818</v>
      </c>
      <c r="P776" s="56">
        <f>(L776+M776+N776+O776)/F776</f>
        <v>0.22454826233705616</v>
      </c>
    </row>
    <row r="777" spans="1:16" s="68" customFormat="1" x14ac:dyDescent="0.2">
      <c r="A777" s="59">
        <f t="shared" si="114"/>
        <v>236</v>
      </c>
      <c r="B777" s="57" t="s">
        <v>58</v>
      </c>
      <c r="C777" s="57"/>
      <c r="D777" s="57"/>
      <c r="E777" s="57"/>
      <c r="F777" s="57">
        <f t="shared" si="115"/>
        <v>0</v>
      </c>
      <c r="G777" s="57"/>
      <c r="H777" s="57"/>
      <c r="I777" s="57"/>
      <c r="J777" s="57">
        <f t="shared" si="109"/>
        <v>0</v>
      </c>
      <c r="K777" s="56">
        <f t="shared" si="112"/>
        <v>0</v>
      </c>
      <c r="L777" s="54">
        <f t="shared" si="113"/>
        <v>0</v>
      </c>
      <c r="M777" s="54">
        <f t="shared" si="110"/>
        <v>0</v>
      </c>
      <c r="N777" s="54">
        <f t="shared" si="111"/>
        <v>0</v>
      </c>
      <c r="O777" s="54">
        <v>0</v>
      </c>
      <c r="P777" s="56"/>
    </row>
    <row r="778" spans="1:16" s="68" customFormat="1" x14ac:dyDescent="0.2">
      <c r="A778" s="59">
        <f t="shared" si="114"/>
        <v>237</v>
      </c>
      <c r="B778" s="57" t="s">
        <v>59</v>
      </c>
      <c r="C778" s="57">
        <v>2015.4</v>
      </c>
      <c r="D778" s="57"/>
      <c r="E778" s="57"/>
      <c r="F778" s="57">
        <f t="shared" si="115"/>
        <v>2015.4</v>
      </c>
      <c r="G778" s="57">
        <v>35</v>
      </c>
      <c r="H778" s="57"/>
      <c r="I778" s="57"/>
      <c r="J778" s="57">
        <f t="shared" si="109"/>
        <v>35</v>
      </c>
      <c r="K778" s="56">
        <f t="shared" si="112"/>
        <v>6.4095333725709039E-2</v>
      </c>
      <c r="L778" s="54">
        <f t="shared" si="113"/>
        <v>235.87082811060927</v>
      </c>
      <c r="M778" s="54">
        <f t="shared" si="110"/>
        <v>51.891582184334041</v>
      </c>
      <c r="N778" s="54">
        <f t="shared" si="111"/>
        <v>112.0386433525394</v>
      </c>
      <c r="O778" s="54">
        <v>52.753514266620286</v>
      </c>
      <c r="P778" s="56">
        <f>(L778+M778+N778+O778)/F778</f>
        <v>0.22454826233705616</v>
      </c>
    </row>
    <row r="779" spans="1:16" s="68" customFormat="1" x14ac:dyDescent="0.2">
      <c r="A779" s="59">
        <f t="shared" si="114"/>
        <v>238</v>
      </c>
      <c r="B779" s="57" t="s">
        <v>60</v>
      </c>
      <c r="C779" s="57">
        <v>3806.5</v>
      </c>
      <c r="D779" s="57"/>
      <c r="E779" s="57"/>
      <c r="F779" s="57">
        <f t="shared" si="115"/>
        <v>3806.5</v>
      </c>
      <c r="G779" s="57">
        <v>65</v>
      </c>
      <c r="H779" s="57"/>
      <c r="I779" s="57"/>
      <c r="J779" s="57">
        <f t="shared" si="109"/>
        <v>65</v>
      </c>
      <c r="K779" s="56">
        <f t="shared" si="112"/>
        <v>0.12105730268279817</v>
      </c>
      <c r="L779" s="54">
        <f t="shared" si="113"/>
        <v>445.49087387269725</v>
      </c>
      <c r="M779" s="54">
        <f t="shared" si="110"/>
        <v>98.0079922519934</v>
      </c>
      <c r="N779" s="54">
        <f t="shared" si="111"/>
        <v>211.60816508953118</v>
      </c>
      <c r="O779" s="54">
        <v>99.635929371782311</v>
      </c>
      <c r="P779" s="56">
        <f>(L779+M779+N779+O779)/F779</f>
        <v>0.2245482623370561</v>
      </c>
    </row>
    <row r="780" spans="1:16" s="68" customFormat="1" x14ac:dyDescent="0.2">
      <c r="A780" s="59">
        <f t="shared" si="114"/>
        <v>239</v>
      </c>
      <c r="B780" s="57" t="s">
        <v>61</v>
      </c>
      <c r="C780" s="57"/>
      <c r="D780" s="57"/>
      <c r="E780" s="57"/>
      <c r="F780" s="57">
        <f t="shared" si="115"/>
        <v>0</v>
      </c>
      <c r="G780" s="57"/>
      <c r="H780" s="57"/>
      <c r="I780" s="57"/>
      <c r="J780" s="57">
        <f t="shared" si="109"/>
        <v>0</v>
      </c>
      <c r="K780" s="56">
        <f t="shared" si="112"/>
        <v>0</v>
      </c>
      <c r="L780" s="54">
        <f t="shared" si="113"/>
        <v>0</v>
      </c>
      <c r="M780" s="54">
        <f t="shared" si="110"/>
        <v>0</v>
      </c>
      <c r="N780" s="54">
        <f t="shared" si="111"/>
        <v>0</v>
      </c>
      <c r="O780" s="54">
        <v>0</v>
      </c>
      <c r="P780" s="56"/>
    </row>
    <row r="781" spans="1:16" s="68" customFormat="1" x14ac:dyDescent="0.2">
      <c r="A781" s="59">
        <f t="shared" si="114"/>
        <v>240</v>
      </c>
      <c r="B781" s="57" t="s">
        <v>106</v>
      </c>
      <c r="C781" s="57">
        <v>1711.2</v>
      </c>
      <c r="D781" s="57"/>
      <c r="E781" s="57">
        <v>324.10000000000002</v>
      </c>
      <c r="F781" s="57">
        <f t="shared" si="115"/>
        <v>2035.3000000000002</v>
      </c>
      <c r="G781" s="57">
        <v>33</v>
      </c>
      <c r="H781" s="57"/>
      <c r="I781" s="57">
        <v>3</v>
      </c>
      <c r="J781" s="57">
        <f t="shared" si="109"/>
        <v>36</v>
      </c>
      <c r="K781" s="56">
        <f t="shared" si="112"/>
        <v>6.4728209155470687E-2</v>
      </c>
      <c r="L781" s="54">
        <f t="shared" si="113"/>
        <v>238.19980969213213</v>
      </c>
      <c r="M781" s="54">
        <f t="shared" si="110"/>
        <v>52.403958132269068</v>
      </c>
      <c r="N781" s="54">
        <f t="shared" si="111"/>
        <v>113.14490960376276</v>
      </c>
      <c r="O781" s="54">
        <v>53.274400906446495</v>
      </c>
      <c r="P781" s="56">
        <f>(L781+M781+N781+O781)/F781</f>
        <v>0.22454826233705616</v>
      </c>
    </row>
    <row r="782" spans="1:16" s="68" customFormat="1" x14ac:dyDescent="0.2">
      <c r="A782" s="59">
        <f t="shared" si="114"/>
        <v>241</v>
      </c>
      <c r="B782" s="57" t="s">
        <v>107</v>
      </c>
      <c r="C782" s="57">
        <v>1885.6</v>
      </c>
      <c r="D782" s="57"/>
      <c r="E782" s="57"/>
      <c r="F782" s="57">
        <f t="shared" si="115"/>
        <v>1885.6</v>
      </c>
      <c r="G782" s="57">
        <v>40</v>
      </c>
      <c r="H782" s="57"/>
      <c r="I782" s="57"/>
      <c r="J782" s="57">
        <f t="shared" si="109"/>
        <v>40</v>
      </c>
      <c r="K782" s="56">
        <f t="shared" si="112"/>
        <v>5.9967332178821546E-2</v>
      </c>
      <c r="L782" s="54">
        <f t="shared" si="113"/>
        <v>220.6797824180633</v>
      </c>
      <c r="M782" s="54">
        <f t="shared" si="110"/>
        <v>48.549552131973925</v>
      </c>
      <c r="N782" s="54">
        <f t="shared" si="111"/>
        <v>104.82289664858006</v>
      </c>
      <c r="O782" s="54">
        <v>49.355972264135744</v>
      </c>
      <c r="P782" s="56">
        <f>(L782+M782+N782+O782)/F782</f>
        <v>0.22454826233705613</v>
      </c>
    </row>
    <row r="783" spans="1:16" s="68" customFormat="1" x14ac:dyDescent="0.2">
      <c r="A783" s="59">
        <f t="shared" si="114"/>
        <v>242</v>
      </c>
      <c r="B783" s="57" t="s">
        <v>108</v>
      </c>
      <c r="C783" s="57">
        <v>2603.3000000000002</v>
      </c>
      <c r="D783" s="57"/>
      <c r="E783" s="57">
        <v>443.5</v>
      </c>
      <c r="F783" s="57">
        <f t="shared" si="115"/>
        <v>3046.8</v>
      </c>
      <c r="G783" s="57">
        <v>64</v>
      </c>
      <c r="H783" s="57"/>
      <c r="I783" s="57">
        <v>1</v>
      </c>
      <c r="J783" s="57">
        <f t="shared" si="109"/>
        <v>65</v>
      </c>
      <c r="K783" s="56">
        <f t="shared" si="112"/>
        <v>9.68967266029028E-2</v>
      </c>
      <c r="L783" s="54">
        <f t="shared" si="113"/>
        <v>356.57995389868228</v>
      </c>
      <c r="M783" s="54">
        <f t="shared" si="110"/>
        <v>78.447589857710099</v>
      </c>
      <c r="N783" s="54">
        <f t="shared" si="111"/>
        <v>169.37547810187408</v>
      </c>
      <c r="O783" s="54">
        <v>79.750623830276211</v>
      </c>
      <c r="P783" s="56">
        <f>(L783+M783+N783+O783)/F783</f>
        <v>0.22454826233705616</v>
      </c>
    </row>
    <row r="784" spans="1:16" s="68" customFormat="1" x14ac:dyDescent="0.2">
      <c r="A784" s="59">
        <f t="shared" si="114"/>
        <v>243</v>
      </c>
      <c r="B784" s="57" t="s">
        <v>109</v>
      </c>
      <c r="C784" s="57"/>
      <c r="D784" s="57"/>
      <c r="E784" s="57"/>
      <c r="F784" s="57">
        <f t="shared" si="115"/>
        <v>0</v>
      </c>
      <c r="G784" s="57"/>
      <c r="H784" s="57"/>
      <c r="I784" s="57"/>
      <c r="J784" s="57">
        <f t="shared" ref="J784:J832" si="116">G784+H784+I784</f>
        <v>0</v>
      </c>
      <c r="K784" s="56">
        <f t="shared" si="112"/>
        <v>0</v>
      </c>
      <c r="L784" s="54">
        <f t="shared" si="113"/>
        <v>0</v>
      </c>
      <c r="M784" s="54">
        <f t="shared" ref="M784:M832" si="117">L784*0.22</f>
        <v>0</v>
      </c>
      <c r="N784" s="54">
        <f t="shared" si="111"/>
        <v>0</v>
      </c>
      <c r="O784" s="54">
        <v>0</v>
      </c>
      <c r="P784" s="56"/>
    </row>
    <row r="785" spans="1:16" s="68" customFormat="1" x14ac:dyDescent="0.2">
      <c r="A785" s="59">
        <f t="shared" si="114"/>
        <v>244</v>
      </c>
      <c r="B785" s="57" t="s">
        <v>110</v>
      </c>
      <c r="C785" s="57">
        <v>1944.7</v>
      </c>
      <c r="D785" s="57"/>
      <c r="E785" s="57">
        <v>44.7</v>
      </c>
      <c r="F785" s="57">
        <f t="shared" si="115"/>
        <v>1989.4</v>
      </c>
      <c r="G785" s="57">
        <v>40</v>
      </c>
      <c r="H785" s="57"/>
      <c r="I785" s="57"/>
      <c r="J785" s="57">
        <f t="shared" si="116"/>
        <v>40</v>
      </c>
      <c r="K785" s="56">
        <f t="shared" si="112"/>
        <v>6.3268461304914939E-2</v>
      </c>
      <c r="L785" s="54">
        <f t="shared" si="113"/>
        <v>232.82793760208696</v>
      </c>
      <c r="M785" s="54">
        <f t="shared" si="117"/>
        <v>51.222146272459135</v>
      </c>
      <c r="N785" s="54">
        <f t="shared" si="111"/>
        <v>110.5932703609913</v>
      </c>
      <c r="O785" s="54">
        <v>52.072958857802121</v>
      </c>
      <c r="P785" s="56">
        <f>(L785+M785+N785+O785)/F785</f>
        <v>0.22454826233705616</v>
      </c>
    </row>
    <row r="786" spans="1:16" s="68" customFormat="1" x14ac:dyDescent="0.2">
      <c r="A786" s="59">
        <f t="shared" si="114"/>
        <v>245</v>
      </c>
      <c r="B786" s="57" t="s">
        <v>111</v>
      </c>
      <c r="C786" s="57"/>
      <c r="D786" s="57"/>
      <c r="E786" s="57">
        <v>62.2</v>
      </c>
      <c r="F786" s="57">
        <f t="shared" si="115"/>
        <v>62.2</v>
      </c>
      <c r="G786" s="57"/>
      <c r="H786" s="57"/>
      <c r="I786" s="57"/>
      <c r="J786" s="57">
        <f t="shared" si="116"/>
        <v>0</v>
      </c>
      <c r="K786" s="56">
        <f t="shared" si="112"/>
        <v>1.9781332528228152E-3</v>
      </c>
      <c r="L786" s="54">
        <f t="shared" si="113"/>
        <v>7.2795303703879597</v>
      </c>
      <c r="M786" s="54">
        <f t="shared" si="117"/>
        <v>1.6014966814853511</v>
      </c>
      <c r="N786" s="54">
        <f t="shared" si="111"/>
        <v>3.4577769259342808</v>
      </c>
      <c r="O786" s="54">
        <v>1.6280979395572994</v>
      </c>
      <c r="P786" s="56"/>
    </row>
    <row r="787" spans="1:16" s="68" customFormat="1" x14ac:dyDescent="0.2">
      <c r="A787" s="59">
        <f t="shared" si="114"/>
        <v>246</v>
      </c>
      <c r="B787" s="57" t="s">
        <v>112</v>
      </c>
      <c r="C787" s="57"/>
      <c r="D787" s="57"/>
      <c r="E787" s="57">
        <v>144.19999999999999</v>
      </c>
      <c r="F787" s="57">
        <f t="shared" si="115"/>
        <v>144.19999999999999</v>
      </c>
      <c r="G787" s="57"/>
      <c r="H787" s="57"/>
      <c r="I787" s="57"/>
      <c r="J787" s="57">
        <f t="shared" si="116"/>
        <v>0</v>
      </c>
      <c r="K787" s="56">
        <f t="shared" si="112"/>
        <v>4.5859616568657549E-3</v>
      </c>
      <c r="L787" s="54">
        <f t="shared" si="113"/>
        <v>16.876338897265978</v>
      </c>
      <c r="M787" s="54">
        <f t="shared" si="117"/>
        <v>3.712794557398515</v>
      </c>
      <c r="N787" s="54">
        <f t="shared" si="111"/>
        <v>8.0162609762013393</v>
      </c>
      <c r="O787" s="54">
        <v>3.774464998137661</v>
      </c>
      <c r="P787" s="56"/>
    </row>
    <row r="788" spans="1:16" s="68" customFormat="1" x14ac:dyDescent="0.2">
      <c r="A788" s="59">
        <f t="shared" si="114"/>
        <v>247</v>
      </c>
      <c r="B788" s="57" t="s">
        <v>113</v>
      </c>
      <c r="C788" s="57">
        <v>3125.4</v>
      </c>
      <c r="D788" s="57"/>
      <c r="E788" s="57">
        <v>54.7</v>
      </c>
      <c r="F788" s="57">
        <f t="shared" si="115"/>
        <v>3180.1</v>
      </c>
      <c r="G788" s="57">
        <v>76</v>
      </c>
      <c r="H788" s="57"/>
      <c r="I788" s="57"/>
      <c r="J788" s="57">
        <f t="shared" si="116"/>
        <v>76</v>
      </c>
      <c r="K788" s="56">
        <f t="shared" si="112"/>
        <v>0.10113603789874333</v>
      </c>
      <c r="L788" s="54">
        <f t="shared" si="113"/>
        <v>372.18061946737544</v>
      </c>
      <c r="M788" s="54">
        <f t="shared" si="117"/>
        <v>81.879736282822591</v>
      </c>
      <c r="N788" s="54">
        <f t="shared" si="111"/>
        <v>176.78579424700334</v>
      </c>
      <c r="O788" s="54">
        <v>83.239779060870859</v>
      </c>
      <c r="P788" s="56">
        <f>(L788+M788+N788+O788)/F788</f>
        <v>0.22454826233705613</v>
      </c>
    </row>
    <row r="789" spans="1:16" s="68" customFormat="1" x14ac:dyDescent="0.2">
      <c r="A789" s="59">
        <f t="shared" si="114"/>
        <v>248</v>
      </c>
      <c r="B789" s="57" t="s">
        <v>114</v>
      </c>
      <c r="C789" s="57"/>
      <c r="D789" s="57"/>
      <c r="E789" s="57">
        <v>36.799999999999997</v>
      </c>
      <c r="F789" s="57">
        <f t="shared" si="115"/>
        <v>36.799999999999997</v>
      </c>
      <c r="G789" s="57"/>
      <c r="H789" s="57"/>
      <c r="I789" s="57"/>
      <c r="J789" s="57">
        <f t="shared" si="116"/>
        <v>0</v>
      </c>
      <c r="K789" s="56">
        <f t="shared" si="112"/>
        <v>1.170342503277807E-3</v>
      </c>
      <c r="L789" s="54">
        <f t="shared" si="113"/>
        <v>4.3068604120623295</v>
      </c>
      <c r="M789" s="54">
        <f t="shared" si="117"/>
        <v>0.94750929065371248</v>
      </c>
      <c r="N789" s="54">
        <f t="shared" si="111"/>
        <v>2.0457586957296066</v>
      </c>
      <c r="O789" s="54">
        <v>0.96324765555801628</v>
      </c>
      <c r="P789" s="56"/>
    </row>
    <row r="790" spans="1:16" s="68" customFormat="1" x14ac:dyDescent="0.2">
      <c r="A790" s="59">
        <f t="shared" si="114"/>
        <v>249</v>
      </c>
      <c r="B790" s="57" t="s">
        <v>115</v>
      </c>
      <c r="C790" s="57"/>
      <c r="D790" s="57"/>
      <c r="E790" s="57"/>
      <c r="F790" s="57">
        <f t="shared" si="115"/>
        <v>0</v>
      </c>
      <c r="G790" s="57"/>
      <c r="H790" s="57"/>
      <c r="I790" s="57"/>
      <c r="J790" s="57">
        <f t="shared" si="116"/>
        <v>0</v>
      </c>
      <c r="K790" s="56">
        <f t="shared" si="112"/>
        <v>0</v>
      </c>
      <c r="L790" s="54">
        <f t="shared" si="113"/>
        <v>0</v>
      </c>
      <c r="M790" s="54">
        <f t="shared" si="117"/>
        <v>0</v>
      </c>
      <c r="N790" s="54">
        <f t="shared" si="111"/>
        <v>0</v>
      </c>
      <c r="O790" s="54">
        <v>0</v>
      </c>
      <c r="P790" s="56"/>
    </row>
    <row r="791" spans="1:16" s="68" customFormat="1" x14ac:dyDescent="0.2">
      <c r="A791" s="59">
        <f t="shared" si="114"/>
        <v>250</v>
      </c>
      <c r="B791" s="57" t="s">
        <v>128</v>
      </c>
      <c r="C791" s="57"/>
      <c r="D791" s="57"/>
      <c r="E791" s="57"/>
      <c r="F791" s="57">
        <f t="shared" si="115"/>
        <v>0</v>
      </c>
      <c r="G791" s="57"/>
      <c r="H791" s="57"/>
      <c r="I791" s="57"/>
      <c r="J791" s="57">
        <f t="shared" si="116"/>
        <v>0</v>
      </c>
      <c r="K791" s="56">
        <f t="shared" si="112"/>
        <v>0</v>
      </c>
      <c r="L791" s="54">
        <f t="shared" si="113"/>
        <v>0</v>
      </c>
      <c r="M791" s="54">
        <f t="shared" si="117"/>
        <v>0</v>
      </c>
      <c r="N791" s="54">
        <f t="shared" si="111"/>
        <v>0</v>
      </c>
      <c r="O791" s="54">
        <v>0</v>
      </c>
      <c r="P791" s="56"/>
    </row>
    <row r="792" spans="1:16" s="68" customFormat="1" x14ac:dyDescent="0.2">
      <c r="A792" s="59">
        <f t="shared" si="114"/>
        <v>251</v>
      </c>
      <c r="B792" s="57" t="s">
        <v>1727</v>
      </c>
      <c r="C792" s="57"/>
      <c r="D792" s="57"/>
      <c r="E792" s="57">
        <v>22.5</v>
      </c>
      <c r="F792" s="57">
        <f t="shared" si="115"/>
        <v>22.5</v>
      </c>
      <c r="G792" s="57"/>
      <c r="H792" s="57"/>
      <c r="I792" s="57"/>
      <c r="J792" s="57">
        <f t="shared" si="116"/>
        <v>0</v>
      </c>
      <c r="K792" s="56">
        <f t="shared" si="112"/>
        <v>7.1556267184105056E-4</v>
      </c>
      <c r="L792" s="54">
        <f t="shared" si="113"/>
        <v>2.6332706323750661</v>
      </c>
      <c r="M792" s="54">
        <f t="shared" si="117"/>
        <v>0.57931953912251455</v>
      </c>
      <c r="N792" s="54">
        <f t="shared" si="111"/>
        <v>1.2508035503781563</v>
      </c>
      <c r="O792" s="54">
        <v>0.58894218070802629</v>
      </c>
      <c r="P792" s="56"/>
    </row>
    <row r="793" spans="1:16" s="68" customFormat="1" x14ac:dyDescent="0.2">
      <c r="A793" s="59">
        <f t="shared" si="114"/>
        <v>252</v>
      </c>
      <c r="B793" s="57" t="s">
        <v>1728</v>
      </c>
      <c r="C793" s="57"/>
      <c r="D793" s="57"/>
      <c r="E793" s="57"/>
      <c r="F793" s="57">
        <f t="shared" si="115"/>
        <v>0</v>
      </c>
      <c r="G793" s="57"/>
      <c r="H793" s="57"/>
      <c r="I793" s="57"/>
      <c r="J793" s="57">
        <f t="shared" si="116"/>
        <v>0</v>
      </c>
      <c r="K793" s="56">
        <f t="shared" si="112"/>
        <v>0</v>
      </c>
      <c r="L793" s="54">
        <f t="shared" si="113"/>
        <v>0</v>
      </c>
      <c r="M793" s="54">
        <f t="shared" si="117"/>
        <v>0</v>
      </c>
      <c r="N793" s="54">
        <f t="shared" si="111"/>
        <v>0</v>
      </c>
      <c r="O793" s="54">
        <v>0</v>
      </c>
      <c r="P793" s="56"/>
    </row>
    <row r="794" spans="1:16" s="68" customFormat="1" x14ac:dyDescent="0.2">
      <c r="A794" s="59">
        <f t="shared" si="114"/>
        <v>253</v>
      </c>
      <c r="B794" s="57" t="s">
        <v>1729</v>
      </c>
      <c r="C794" s="57"/>
      <c r="D794" s="57"/>
      <c r="E794" s="57"/>
      <c r="F794" s="57">
        <f t="shared" si="115"/>
        <v>0</v>
      </c>
      <c r="G794" s="57"/>
      <c r="H794" s="57"/>
      <c r="I794" s="57"/>
      <c r="J794" s="57">
        <f t="shared" si="116"/>
        <v>0</v>
      </c>
      <c r="K794" s="56">
        <f t="shared" si="112"/>
        <v>0</v>
      </c>
      <c r="L794" s="54">
        <f t="shared" si="113"/>
        <v>0</v>
      </c>
      <c r="M794" s="54">
        <f t="shared" si="117"/>
        <v>0</v>
      </c>
      <c r="N794" s="54">
        <f t="shared" si="111"/>
        <v>0</v>
      </c>
      <c r="O794" s="54">
        <v>0</v>
      </c>
      <c r="P794" s="56"/>
    </row>
    <row r="795" spans="1:16" s="68" customFormat="1" x14ac:dyDescent="0.2">
      <c r="A795" s="59">
        <f t="shared" si="114"/>
        <v>254</v>
      </c>
      <c r="B795" s="57" t="s">
        <v>1730</v>
      </c>
      <c r="C795" s="57"/>
      <c r="D795" s="57"/>
      <c r="E795" s="57"/>
      <c r="F795" s="57">
        <f t="shared" si="115"/>
        <v>0</v>
      </c>
      <c r="G795" s="57"/>
      <c r="H795" s="57"/>
      <c r="I795" s="57"/>
      <c r="J795" s="57">
        <f t="shared" si="116"/>
        <v>0</v>
      </c>
      <c r="K795" s="56">
        <f t="shared" si="112"/>
        <v>0</v>
      </c>
      <c r="L795" s="54">
        <f t="shared" si="113"/>
        <v>0</v>
      </c>
      <c r="M795" s="54">
        <f t="shared" si="117"/>
        <v>0</v>
      </c>
      <c r="N795" s="54">
        <f t="shared" si="111"/>
        <v>0</v>
      </c>
      <c r="O795" s="54">
        <v>0</v>
      </c>
      <c r="P795" s="56"/>
    </row>
    <row r="796" spans="1:16" s="68" customFormat="1" x14ac:dyDescent="0.2">
      <c r="A796" s="59">
        <f t="shared" si="114"/>
        <v>255</v>
      </c>
      <c r="B796" s="57" t="s">
        <v>1731</v>
      </c>
      <c r="C796" s="57"/>
      <c r="D796" s="57"/>
      <c r="E796" s="57"/>
      <c r="F796" s="57">
        <f t="shared" si="115"/>
        <v>0</v>
      </c>
      <c r="G796" s="57"/>
      <c r="H796" s="57"/>
      <c r="I796" s="57"/>
      <c r="J796" s="57">
        <f t="shared" si="116"/>
        <v>0</v>
      </c>
      <c r="K796" s="56">
        <f t="shared" si="112"/>
        <v>0</v>
      </c>
      <c r="L796" s="54">
        <f t="shared" si="113"/>
        <v>0</v>
      </c>
      <c r="M796" s="54">
        <f t="shared" si="117"/>
        <v>0</v>
      </c>
      <c r="N796" s="54">
        <f t="shared" si="111"/>
        <v>0</v>
      </c>
      <c r="O796" s="54">
        <v>0</v>
      </c>
      <c r="P796" s="56"/>
    </row>
    <row r="797" spans="1:16" s="68" customFormat="1" x14ac:dyDescent="0.2">
      <c r="A797" s="59">
        <f t="shared" si="114"/>
        <v>256</v>
      </c>
      <c r="B797" s="57" t="s">
        <v>1732</v>
      </c>
      <c r="C797" s="57"/>
      <c r="D797" s="57"/>
      <c r="E797" s="57"/>
      <c r="F797" s="57">
        <f t="shared" si="115"/>
        <v>0</v>
      </c>
      <c r="G797" s="57"/>
      <c r="H797" s="57"/>
      <c r="I797" s="57"/>
      <c r="J797" s="57">
        <f t="shared" si="116"/>
        <v>0</v>
      </c>
      <c r="K797" s="56">
        <f t="shared" si="112"/>
        <v>0</v>
      </c>
      <c r="L797" s="54">
        <f t="shared" si="113"/>
        <v>0</v>
      </c>
      <c r="M797" s="54">
        <f t="shared" si="117"/>
        <v>0</v>
      </c>
      <c r="N797" s="54">
        <f t="shared" si="111"/>
        <v>0</v>
      </c>
      <c r="O797" s="54">
        <v>0</v>
      </c>
      <c r="P797" s="56"/>
    </row>
    <row r="798" spans="1:16" s="68" customFormat="1" x14ac:dyDescent="0.2">
      <c r="A798" s="59">
        <f t="shared" si="114"/>
        <v>257</v>
      </c>
      <c r="B798" s="57" t="s">
        <v>1733</v>
      </c>
      <c r="C798" s="57"/>
      <c r="D798" s="57"/>
      <c r="E798" s="57"/>
      <c r="F798" s="57">
        <f t="shared" si="115"/>
        <v>0</v>
      </c>
      <c r="G798" s="57"/>
      <c r="H798" s="57"/>
      <c r="I798" s="57"/>
      <c r="J798" s="57">
        <f t="shared" si="116"/>
        <v>0</v>
      </c>
      <c r="K798" s="56">
        <f t="shared" si="112"/>
        <v>0</v>
      </c>
      <c r="L798" s="54">
        <f t="shared" si="113"/>
        <v>0</v>
      </c>
      <c r="M798" s="54">
        <f t="shared" si="117"/>
        <v>0</v>
      </c>
      <c r="N798" s="54">
        <f t="shared" ref="N798:N861" si="118">L798*0.475</f>
        <v>0</v>
      </c>
      <c r="O798" s="54">
        <v>0</v>
      </c>
      <c r="P798" s="56"/>
    </row>
    <row r="799" spans="1:16" s="68" customFormat="1" x14ac:dyDescent="0.2">
      <c r="A799" s="59">
        <f t="shared" si="114"/>
        <v>258</v>
      </c>
      <c r="B799" s="57" t="s">
        <v>1734</v>
      </c>
      <c r="C799" s="57"/>
      <c r="D799" s="57"/>
      <c r="E799" s="57"/>
      <c r="F799" s="57">
        <f t="shared" si="115"/>
        <v>0</v>
      </c>
      <c r="G799" s="57"/>
      <c r="H799" s="57"/>
      <c r="I799" s="57"/>
      <c r="J799" s="57">
        <f t="shared" si="116"/>
        <v>0</v>
      </c>
      <c r="K799" s="56">
        <f t="shared" ref="K799:K862" si="119">3/94331.36*F799</f>
        <v>0</v>
      </c>
      <c r="L799" s="54">
        <f t="shared" ref="L799:L862" si="120">K799*3680</f>
        <v>0</v>
      </c>
      <c r="M799" s="54">
        <f t="shared" si="117"/>
        <v>0</v>
      </c>
      <c r="N799" s="54">
        <f t="shared" si="118"/>
        <v>0</v>
      </c>
      <c r="O799" s="54">
        <v>0</v>
      </c>
      <c r="P799" s="56"/>
    </row>
    <row r="800" spans="1:16" s="68" customFormat="1" x14ac:dyDescent="0.2">
      <c r="A800" s="59">
        <f t="shared" ref="A800:A863" si="121">A799+1</f>
        <v>259</v>
      </c>
      <c r="B800" s="57" t="s">
        <v>1735</v>
      </c>
      <c r="C800" s="57"/>
      <c r="D800" s="57"/>
      <c r="E800" s="57"/>
      <c r="F800" s="57">
        <f t="shared" si="115"/>
        <v>0</v>
      </c>
      <c r="G800" s="57"/>
      <c r="H800" s="57"/>
      <c r="I800" s="57"/>
      <c r="J800" s="57">
        <f t="shared" si="116"/>
        <v>0</v>
      </c>
      <c r="K800" s="56">
        <f t="shared" si="119"/>
        <v>0</v>
      </c>
      <c r="L800" s="54">
        <f t="shared" si="120"/>
        <v>0</v>
      </c>
      <c r="M800" s="54">
        <f t="shared" si="117"/>
        <v>0</v>
      </c>
      <c r="N800" s="54">
        <f t="shared" si="118"/>
        <v>0</v>
      </c>
      <c r="O800" s="54">
        <v>0</v>
      </c>
      <c r="P800" s="56"/>
    </row>
    <row r="801" spans="1:16" s="68" customFormat="1" x14ac:dyDescent="0.2">
      <c r="A801" s="59">
        <f t="shared" si="121"/>
        <v>260</v>
      </c>
      <c r="B801" s="57" t="s">
        <v>1736</v>
      </c>
      <c r="C801" s="57"/>
      <c r="D801" s="57"/>
      <c r="E801" s="57"/>
      <c r="F801" s="57">
        <f t="shared" si="115"/>
        <v>0</v>
      </c>
      <c r="G801" s="57"/>
      <c r="H801" s="57"/>
      <c r="I801" s="57"/>
      <c r="J801" s="57">
        <f t="shared" si="116"/>
        <v>0</v>
      </c>
      <c r="K801" s="56">
        <f t="shared" si="119"/>
        <v>0</v>
      </c>
      <c r="L801" s="54">
        <f t="shared" si="120"/>
        <v>0</v>
      </c>
      <c r="M801" s="54">
        <f t="shared" si="117"/>
        <v>0</v>
      </c>
      <c r="N801" s="54">
        <f t="shared" si="118"/>
        <v>0</v>
      </c>
      <c r="O801" s="54">
        <v>0</v>
      </c>
      <c r="P801" s="56"/>
    </row>
    <row r="802" spans="1:16" s="68" customFormat="1" x14ac:dyDescent="0.2">
      <c r="A802" s="59">
        <f t="shared" si="121"/>
        <v>261</v>
      </c>
      <c r="B802" s="57" t="s">
        <v>1737</v>
      </c>
      <c r="C802" s="57"/>
      <c r="D802" s="57"/>
      <c r="E802" s="57"/>
      <c r="F802" s="57">
        <f t="shared" si="115"/>
        <v>0</v>
      </c>
      <c r="G802" s="57"/>
      <c r="H802" s="57"/>
      <c r="I802" s="57"/>
      <c r="J802" s="57">
        <f t="shared" si="116"/>
        <v>0</v>
      </c>
      <c r="K802" s="56">
        <f t="shared" si="119"/>
        <v>0</v>
      </c>
      <c r="L802" s="54">
        <f t="shared" si="120"/>
        <v>0</v>
      </c>
      <c r="M802" s="54">
        <f t="shared" si="117"/>
        <v>0</v>
      </c>
      <c r="N802" s="54">
        <f t="shared" si="118"/>
        <v>0</v>
      </c>
      <c r="O802" s="54">
        <v>0</v>
      </c>
      <c r="P802" s="56"/>
    </row>
    <row r="803" spans="1:16" s="68" customFormat="1" x14ac:dyDescent="0.2">
      <c r="A803" s="59">
        <f t="shared" si="121"/>
        <v>262</v>
      </c>
      <c r="B803" s="57" t="s">
        <v>1743</v>
      </c>
      <c r="C803" s="57"/>
      <c r="D803" s="57"/>
      <c r="E803" s="57"/>
      <c r="F803" s="57">
        <f t="shared" si="115"/>
        <v>0</v>
      </c>
      <c r="G803" s="57"/>
      <c r="H803" s="57"/>
      <c r="I803" s="57"/>
      <c r="J803" s="57">
        <f t="shared" si="116"/>
        <v>0</v>
      </c>
      <c r="K803" s="56">
        <f t="shared" si="119"/>
        <v>0</v>
      </c>
      <c r="L803" s="54">
        <f t="shared" si="120"/>
        <v>0</v>
      </c>
      <c r="M803" s="54">
        <f t="shared" si="117"/>
        <v>0</v>
      </c>
      <c r="N803" s="54">
        <f t="shared" si="118"/>
        <v>0</v>
      </c>
      <c r="O803" s="54">
        <v>0</v>
      </c>
      <c r="P803" s="56"/>
    </row>
    <row r="804" spans="1:16" s="68" customFormat="1" x14ac:dyDescent="0.2">
      <c r="A804" s="59">
        <f t="shared" si="121"/>
        <v>263</v>
      </c>
      <c r="B804" s="57" t="s">
        <v>1744</v>
      </c>
      <c r="C804" s="57"/>
      <c r="D804" s="57"/>
      <c r="E804" s="57"/>
      <c r="F804" s="57">
        <f t="shared" si="115"/>
        <v>0</v>
      </c>
      <c r="G804" s="57"/>
      <c r="H804" s="57"/>
      <c r="I804" s="57"/>
      <c r="J804" s="57">
        <f t="shared" si="116"/>
        <v>0</v>
      </c>
      <c r="K804" s="56">
        <f t="shared" si="119"/>
        <v>0</v>
      </c>
      <c r="L804" s="54">
        <f t="shared" si="120"/>
        <v>0</v>
      </c>
      <c r="M804" s="54">
        <f t="shared" si="117"/>
        <v>0</v>
      </c>
      <c r="N804" s="54">
        <f t="shared" si="118"/>
        <v>0</v>
      </c>
      <c r="O804" s="54">
        <v>0</v>
      </c>
      <c r="P804" s="56"/>
    </row>
    <row r="805" spans="1:16" s="68" customFormat="1" x14ac:dyDescent="0.2">
      <c r="A805" s="59">
        <f t="shared" si="121"/>
        <v>264</v>
      </c>
      <c r="B805" s="57" t="s">
        <v>1745</v>
      </c>
      <c r="C805" s="57"/>
      <c r="D805" s="57"/>
      <c r="E805" s="57"/>
      <c r="F805" s="57">
        <f t="shared" si="115"/>
        <v>0</v>
      </c>
      <c r="G805" s="57"/>
      <c r="H805" s="57"/>
      <c r="I805" s="57"/>
      <c r="J805" s="57">
        <f t="shared" si="116"/>
        <v>0</v>
      </c>
      <c r="K805" s="56">
        <f t="shared" si="119"/>
        <v>0</v>
      </c>
      <c r="L805" s="54">
        <f t="shared" si="120"/>
        <v>0</v>
      </c>
      <c r="M805" s="54">
        <f t="shared" si="117"/>
        <v>0</v>
      </c>
      <c r="N805" s="54">
        <f t="shared" si="118"/>
        <v>0</v>
      </c>
      <c r="O805" s="54">
        <v>0</v>
      </c>
      <c r="P805" s="56"/>
    </row>
    <row r="806" spans="1:16" s="68" customFormat="1" x14ac:dyDescent="0.2">
      <c r="A806" s="59">
        <f t="shared" si="121"/>
        <v>265</v>
      </c>
      <c r="B806" s="57" t="s">
        <v>1746</v>
      </c>
      <c r="C806" s="57"/>
      <c r="D806" s="57"/>
      <c r="E806" s="57"/>
      <c r="F806" s="57">
        <f t="shared" si="115"/>
        <v>0</v>
      </c>
      <c r="G806" s="57"/>
      <c r="H806" s="57"/>
      <c r="I806" s="57"/>
      <c r="J806" s="57">
        <f t="shared" si="116"/>
        <v>0</v>
      </c>
      <c r="K806" s="56">
        <f t="shared" si="119"/>
        <v>0</v>
      </c>
      <c r="L806" s="54">
        <f t="shared" si="120"/>
        <v>0</v>
      </c>
      <c r="M806" s="54">
        <f t="shared" si="117"/>
        <v>0</v>
      </c>
      <c r="N806" s="54">
        <f t="shared" si="118"/>
        <v>0</v>
      </c>
      <c r="O806" s="54">
        <v>0</v>
      </c>
      <c r="P806" s="56"/>
    </row>
    <row r="807" spans="1:16" s="68" customFormat="1" x14ac:dyDescent="0.2">
      <c r="A807" s="59">
        <f t="shared" si="121"/>
        <v>266</v>
      </c>
      <c r="B807" s="57" t="s">
        <v>1747</v>
      </c>
      <c r="C807" s="57"/>
      <c r="D807" s="57"/>
      <c r="E807" s="57"/>
      <c r="F807" s="57">
        <f t="shared" si="115"/>
        <v>0</v>
      </c>
      <c r="G807" s="57"/>
      <c r="H807" s="57"/>
      <c r="I807" s="57"/>
      <c r="J807" s="57">
        <f t="shared" si="116"/>
        <v>0</v>
      </c>
      <c r="K807" s="56">
        <f t="shared" si="119"/>
        <v>0</v>
      </c>
      <c r="L807" s="54">
        <f t="shared" si="120"/>
        <v>0</v>
      </c>
      <c r="M807" s="54">
        <f t="shared" si="117"/>
        <v>0</v>
      </c>
      <c r="N807" s="54">
        <f t="shared" si="118"/>
        <v>0</v>
      </c>
      <c r="O807" s="54">
        <v>0</v>
      </c>
      <c r="P807" s="56"/>
    </row>
    <row r="808" spans="1:16" s="68" customFormat="1" x14ac:dyDescent="0.2">
      <c r="A808" s="59">
        <f t="shared" si="121"/>
        <v>267</v>
      </c>
      <c r="B808" s="57" t="s">
        <v>1748</v>
      </c>
      <c r="C808" s="57"/>
      <c r="D808" s="57"/>
      <c r="E808" s="57"/>
      <c r="F808" s="57">
        <f t="shared" si="115"/>
        <v>0</v>
      </c>
      <c r="G808" s="57"/>
      <c r="H808" s="57"/>
      <c r="I808" s="57"/>
      <c r="J808" s="57">
        <f t="shared" si="116"/>
        <v>0</v>
      </c>
      <c r="K808" s="56">
        <f t="shared" si="119"/>
        <v>0</v>
      </c>
      <c r="L808" s="54">
        <f t="shared" si="120"/>
        <v>0</v>
      </c>
      <c r="M808" s="54">
        <f t="shared" si="117"/>
        <v>0</v>
      </c>
      <c r="N808" s="54">
        <f t="shared" si="118"/>
        <v>0</v>
      </c>
      <c r="O808" s="54">
        <v>0</v>
      </c>
      <c r="P808" s="56"/>
    </row>
    <row r="809" spans="1:16" s="68" customFormat="1" x14ac:dyDescent="0.2">
      <c r="A809" s="59">
        <f t="shared" si="121"/>
        <v>268</v>
      </c>
      <c r="B809" s="57" t="s">
        <v>1749</v>
      </c>
      <c r="C809" s="57"/>
      <c r="D809" s="57"/>
      <c r="E809" s="57"/>
      <c r="F809" s="57">
        <f t="shared" si="115"/>
        <v>0</v>
      </c>
      <c r="G809" s="57"/>
      <c r="H809" s="57"/>
      <c r="I809" s="57"/>
      <c r="J809" s="57">
        <f t="shared" si="116"/>
        <v>0</v>
      </c>
      <c r="K809" s="56">
        <f t="shared" si="119"/>
        <v>0</v>
      </c>
      <c r="L809" s="54">
        <f t="shared" si="120"/>
        <v>0</v>
      </c>
      <c r="M809" s="54">
        <f t="shared" si="117"/>
        <v>0</v>
      </c>
      <c r="N809" s="54">
        <f t="shared" si="118"/>
        <v>0</v>
      </c>
      <c r="O809" s="54">
        <v>0</v>
      </c>
      <c r="P809" s="56"/>
    </row>
    <row r="810" spans="1:16" s="68" customFormat="1" x14ac:dyDescent="0.2">
      <c r="A810" s="59">
        <f t="shared" si="121"/>
        <v>269</v>
      </c>
      <c r="B810" s="57" t="s">
        <v>1750</v>
      </c>
      <c r="C810" s="57">
        <v>1901.4</v>
      </c>
      <c r="D810" s="57"/>
      <c r="E810" s="57"/>
      <c r="F810" s="57">
        <f t="shared" si="115"/>
        <v>1901.4</v>
      </c>
      <c r="G810" s="57">
        <v>60</v>
      </c>
      <c r="H810" s="57"/>
      <c r="I810" s="57"/>
      <c r="J810" s="57">
        <f t="shared" si="116"/>
        <v>60</v>
      </c>
      <c r="K810" s="56">
        <f t="shared" si="119"/>
        <v>6.0469816188381049E-2</v>
      </c>
      <c r="L810" s="54">
        <f t="shared" si="120"/>
        <v>222.52892357324225</v>
      </c>
      <c r="M810" s="54">
        <f t="shared" si="117"/>
        <v>48.956363186113293</v>
      </c>
      <c r="N810" s="54">
        <f t="shared" si="118"/>
        <v>105.70123869729007</v>
      </c>
      <c r="O810" s="54">
        <v>49.769540551032946</v>
      </c>
      <c r="P810" s="56">
        <f>(L810+M810+N810+O810)/F810</f>
        <v>0.22454826233705613</v>
      </c>
    </row>
    <row r="811" spans="1:16" s="68" customFormat="1" x14ac:dyDescent="0.2">
      <c r="A811" s="59">
        <f t="shared" si="121"/>
        <v>270</v>
      </c>
      <c r="B811" s="57" t="s">
        <v>1751</v>
      </c>
      <c r="C811" s="57"/>
      <c r="D811" s="57"/>
      <c r="E811" s="57"/>
      <c r="F811" s="57">
        <f t="shared" si="115"/>
        <v>0</v>
      </c>
      <c r="G811" s="57"/>
      <c r="H811" s="57"/>
      <c r="I811" s="57"/>
      <c r="J811" s="57">
        <f t="shared" si="116"/>
        <v>0</v>
      </c>
      <c r="K811" s="56">
        <f t="shared" si="119"/>
        <v>0</v>
      </c>
      <c r="L811" s="54">
        <f t="shared" si="120"/>
        <v>0</v>
      </c>
      <c r="M811" s="54">
        <f t="shared" si="117"/>
        <v>0</v>
      </c>
      <c r="N811" s="54">
        <f t="shared" si="118"/>
        <v>0</v>
      </c>
      <c r="O811" s="54">
        <v>0</v>
      </c>
      <c r="P811" s="56"/>
    </row>
    <row r="812" spans="1:16" s="68" customFormat="1" x14ac:dyDescent="0.2">
      <c r="A812" s="59">
        <f t="shared" si="121"/>
        <v>271</v>
      </c>
      <c r="B812" s="57" t="s">
        <v>1752</v>
      </c>
      <c r="C812" s="57"/>
      <c r="D812" s="57"/>
      <c r="E812" s="57"/>
      <c r="F812" s="57">
        <f t="shared" si="115"/>
        <v>0</v>
      </c>
      <c r="G812" s="57"/>
      <c r="H812" s="57"/>
      <c r="I812" s="57"/>
      <c r="J812" s="57">
        <f t="shared" si="116"/>
        <v>0</v>
      </c>
      <c r="K812" s="56">
        <f t="shared" si="119"/>
        <v>0</v>
      </c>
      <c r="L812" s="54">
        <f t="shared" si="120"/>
        <v>0</v>
      </c>
      <c r="M812" s="54">
        <f t="shared" si="117"/>
        <v>0</v>
      </c>
      <c r="N812" s="54">
        <f t="shared" si="118"/>
        <v>0</v>
      </c>
      <c r="O812" s="54">
        <v>0</v>
      </c>
      <c r="P812" s="56"/>
    </row>
    <row r="813" spans="1:16" s="68" customFormat="1" x14ac:dyDescent="0.2">
      <c r="A813" s="59">
        <f t="shared" si="121"/>
        <v>272</v>
      </c>
      <c r="B813" s="57" t="s">
        <v>1753</v>
      </c>
      <c r="C813" s="57"/>
      <c r="D813" s="57"/>
      <c r="E813" s="57"/>
      <c r="F813" s="57">
        <f t="shared" si="115"/>
        <v>0</v>
      </c>
      <c r="G813" s="57"/>
      <c r="H813" s="57"/>
      <c r="I813" s="57"/>
      <c r="J813" s="57">
        <f t="shared" si="116"/>
        <v>0</v>
      </c>
      <c r="K813" s="56">
        <f t="shared" si="119"/>
        <v>0</v>
      </c>
      <c r="L813" s="54">
        <f t="shared" si="120"/>
        <v>0</v>
      </c>
      <c r="M813" s="54">
        <f t="shared" si="117"/>
        <v>0</v>
      </c>
      <c r="N813" s="54">
        <f t="shared" si="118"/>
        <v>0</v>
      </c>
      <c r="O813" s="54">
        <v>0</v>
      </c>
      <c r="P813" s="56"/>
    </row>
    <row r="814" spans="1:16" s="68" customFormat="1" x14ac:dyDescent="0.2">
      <c r="A814" s="59">
        <f t="shared" si="121"/>
        <v>273</v>
      </c>
      <c r="B814" s="57" t="s">
        <v>1754</v>
      </c>
      <c r="C814" s="57"/>
      <c r="D814" s="57"/>
      <c r="E814" s="57"/>
      <c r="F814" s="57">
        <f t="shared" si="115"/>
        <v>0</v>
      </c>
      <c r="G814" s="57"/>
      <c r="H814" s="57"/>
      <c r="I814" s="57"/>
      <c r="J814" s="57">
        <f t="shared" si="116"/>
        <v>0</v>
      </c>
      <c r="K814" s="56">
        <f t="shared" si="119"/>
        <v>0</v>
      </c>
      <c r="L814" s="54">
        <f t="shared" si="120"/>
        <v>0</v>
      </c>
      <c r="M814" s="54">
        <f t="shared" si="117"/>
        <v>0</v>
      </c>
      <c r="N814" s="54">
        <f t="shared" si="118"/>
        <v>0</v>
      </c>
      <c r="O814" s="54">
        <v>0</v>
      </c>
      <c r="P814" s="56"/>
    </row>
    <row r="815" spans="1:16" s="68" customFormat="1" x14ac:dyDescent="0.2">
      <c r="A815" s="59">
        <f t="shared" si="121"/>
        <v>274</v>
      </c>
      <c r="B815" s="57" t="s">
        <v>1755</v>
      </c>
      <c r="C815" s="57"/>
      <c r="D815" s="57"/>
      <c r="E815" s="57"/>
      <c r="F815" s="57">
        <f t="shared" si="115"/>
        <v>0</v>
      </c>
      <c r="G815" s="57"/>
      <c r="H815" s="57"/>
      <c r="I815" s="57"/>
      <c r="J815" s="57">
        <f t="shared" si="116"/>
        <v>0</v>
      </c>
      <c r="K815" s="56">
        <f t="shared" si="119"/>
        <v>0</v>
      </c>
      <c r="L815" s="54">
        <f t="shared" si="120"/>
        <v>0</v>
      </c>
      <c r="M815" s="54">
        <f t="shared" si="117"/>
        <v>0</v>
      </c>
      <c r="N815" s="54">
        <f t="shared" si="118"/>
        <v>0</v>
      </c>
      <c r="O815" s="54">
        <v>0</v>
      </c>
      <c r="P815" s="56"/>
    </row>
    <row r="816" spans="1:16" s="68" customFormat="1" x14ac:dyDescent="0.2">
      <c r="A816" s="59">
        <f t="shared" si="121"/>
        <v>275</v>
      </c>
      <c r="B816" s="57" t="s">
        <v>1756</v>
      </c>
      <c r="C816" s="57"/>
      <c r="D816" s="57"/>
      <c r="E816" s="57"/>
      <c r="F816" s="57">
        <f t="shared" ref="F816:F864" si="122">C816+D816+E816</f>
        <v>0</v>
      </c>
      <c r="G816" s="57"/>
      <c r="H816" s="57"/>
      <c r="I816" s="57"/>
      <c r="J816" s="57">
        <f t="shared" si="116"/>
        <v>0</v>
      </c>
      <c r="K816" s="56">
        <f t="shared" si="119"/>
        <v>0</v>
      </c>
      <c r="L816" s="54">
        <f t="shared" si="120"/>
        <v>0</v>
      </c>
      <c r="M816" s="54">
        <f t="shared" si="117"/>
        <v>0</v>
      </c>
      <c r="N816" s="54">
        <f t="shared" si="118"/>
        <v>0</v>
      </c>
      <c r="O816" s="54">
        <v>0</v>
      </c>
      <c r="P816" s="56"/>
    </row>
    <row r="817" spans="1:16" s="68" customFormat="1" x14ac:dyDescent="0.2">
      <c r="A817" s="59">
        <f t="shared" si="121"/>
        <v>276</v>
      </c>
      <c r="B817" s="57" t="s">
        <v>1784</v>
      </c>
      <c r="C817" s="57"/>
      <c r="D817" s="57"/>
      <c r="E817" s="57"/>
      <c r="F817" s="57">
        <f t="shared" si="122"/>
        <v>0</v>
      </c>
      <c r="G817" s="57"/>
      <c r="H817" s="57"/>
      <c r="I817" s="57"/>
      <c r="J817" s="57">
        <f t="shared" si="116"/>
        <v>0</v>
      </c>
      <c r="K817" s="56">
        <f t="shared" si="119"/>
        <v>0</v>
      </c>
      <c r="L817" s="54">
        <f t="shared" si="120"/>
        <v>0</v>
      </c>
      <c r="M817" s="54">
        <f t="shared" si="117"/>
        <v>0</v>
      </c>
      <c r="N817" s="54">
        <f t="shared" si="118"/>
        <v>0</v>
      </c>
      <c r="O817" s="54">
        <v>0</v>
      </c>
      <c r="P817" s="56"/>
    </row>
    <row r="818" spans="1:16" s="68" customFormat="1" x14ac:dyDescent="0.2">
      <c r="A818" s="59">
        <f t="shared" si="121"/>
        <v>277</v>
      </c>
      <c r="B818" s="57" t="s">
        <v>1785</v>
      </c>
      <c r="C818" s="57"/>
      <c r="D818" s="57"/>
      <c r="E818" s="57"/>
      <c r="F818" s="57">
        <f t="shared" si="122"/>
        <v>0</v>
      </c>
      <c r="G818" s="57"/>
      <c r="H818" s="57"/>
      <c r="I818" s="57"/>
      <c r="J818" s="57">
        <f t="shared" si="116"/>
        <v>0</v>
      </c>
      <c r="K818" s="56">
        <f t="shared" si="119"/>
        <v>0</v>
      </c>
      <c r="L818" s="54">
        <f t="shared" si="120"/>
        <v>0</v>
      </c>
      <c r="M818" s="54">
        <f t="shared" si="117"/>
        <v>0</v>
      </c>
      <c r="N818" s="54">
        <f t="shared" si="118"/>
        <v>0</v>
      </c>
      <c r="O818" s="54">
        <v>0</v>
      </c>
      <c r="P818" s="56"/>
    </row>
    <row r="819" spans="1:16" s="68" customFormat="1" x14ac:dyDescent="0.2">
      <c r="A819" s="59">
        <f t="shared" si="121"/>
        <v>278</v>
      </c>
      <c r="B819" s="57" t="s">
        <v>1786</v>
      </c>
      <c r="C819" s="57"/>
      <c r="D819" s="57"/>
      <c r="E819" s="57"/>
      <c r="F819" s="57">
        <f t="shared" si="122"/>
        <v>0</v>
      </c>
      <c r="G819" s="57"/>
      <c r="H819" s="57"/>
      <c r="I819" s="57"/>
      <c r="J819" s="57">
        <f t="shared" si="116"/>
        <v>0</v>
      </c>
      <c r="K819" s="56">
        <f t="shared" si="119"/>
        <v>0</v>
      </c>
      <c r="L819" s="54">
        <f t="shared" si="120"/>
        <v>0</v>
      </c>
      <c r="M819" s="54">
        <f t="shared" si="117"/>
        <v>0</v>
      </c>
      <c r="N819" s="54">
        <f t="shared" si="118"/>
        <v>0</v>
      </c>
      <c r="O819" s="54">
        <v>0</v>
      </c>
      <c r="P819" s="56"/>
    </row>
    <row r="820" spans="1:16" s="68" customFormat="1" x14ac:dyDescent="0.2">
      <c r="A820" s="59">
        <f t="shared" si="121"/>
        <v>279</v>
      </c>
      <c r="B820" s="57" t="s">
        <v>1787</v>
      </c>
      <c r="C820" s="57"/>
      <c r="D820" s="57"/>
      <c r="E820" s="57"/>
      <c r="F820" s="57">
        <f t="shared" si="122"/>
        <v>0</v>
      </c>
      <c r="G820" s="57"/>
      <c r="H820" s="57"/>
      <c r="I820" s="57"/>
      <c r="J820" s="57">
        <f t="shared" si="116"/>
        <v>0</v>
      </c>
      <c r="K820" s="56">
        <f t="shared" si="119"/>
        <v>0</v>
      </c>
      <c r="L820" s="54">
        <f t="shared" si="120"/>
        <v>0</v>
      </c>
      <c r="M820" s="54">
        <f t="shared" si="117"/>
        <v>0</v>
      </c>
      <c r="N820" s="54">
        <f t="shared" si="118"/>
        <v>0</v>
      </c>
      <c r="O820" s="54">
        <v>0</v>
      </c>
      <c r="P820" s="56"/>
    </row>
    <row r="821" spans="1:16" s="68" customFormat="1" x14ac:dyDescent="0.2">
      <c r="A821" s="59">
        <f t="shared" si="121"/>
        <v>280</v>
      </c>
      <c r="B821" s="57" t="s">
        <v>1788</v>
      </c>
      <c r="C821" s="57"/>
      <c r="D821" s="57"/>
      <c r="E821" s="57"/>
      <c r="F821" s="57">
        <f t="shared" si="122"/>
        <v>0</v>
      </c>
      <c r="G821" s="57"/>
      <c r="H821" s="57"/>
      <c r="I821" s="57"/>
      <c r="J821" s="57">
        <f t="shared" si="116"/>
        <v>0</v>
      </c>
      <c r="K821" s="56">
        <f t="shared" si="119"/>
        <v>0</v>
      </c>
      <c r="L821" s="54">
        <f t="shared" si="120"/>
        <v>0</v>
      </c>
      <c r="M821" s="54">
        <f t="shared" si="117"/>
        <v>0</v>
      </c>
      <c r="N821" s="54">
        <f t="shared" si="118"/>
        <v>0</v>
      </c>
      <c r="O821" s="54">
        <v>0</v>
      </c>
      <c r="P821" s="56"/>
    </row>
    <row r="822" spans="1:16" s="68" customFormat="1" x14ac:dyDescent="0.2">
      <c r="A822" s="59">
        <f t="shared" si="121"/>
        <v>281</v>
      </c>
      <c r="B822" s="57" t="s">
        <v>1789</v>
      </c>
      <c r="C822" s="57"/>
      <c r="D822" s="57"/>
      <c r="E822" s="57"/>
      <c r="F822" s="57">
        <f t="shared" si="122"/>
        <v>0</v>
      </c>
      <c r="G822" s="57"/>
      <c r="H822" s="57"/>
      <c r="I822" s="57"/>
      <c r="J822" s="57">
        <f t="shared" si="116"/>
        <v>0</v>
      </c>
      <c r="K822" s="56">
        <f t="shared" si="119"/>
        <v>0</v>
      </c>
      <c r="L822" s="54">
        <f t="shared" si="120"/>
        <v>0</v>
      </c>
      <c r="M822" s="54">
        <f t="shared" si="117"/>
        <v>0</v>
      </c>
      <c r="N822" s="54">
        <f t="shared" si="118"/>
        <v>0</v>
      </c>
      <c r="O822" s="54">
        <v>0</v>
      </c>
      <c r="P822" s="56"/>
    </row>
    <row r="823" spans="1:16" s="68" customFormat="1" x14ac:dyDescent="0.2">
      <c r="A823" s="59">
        <f t="shared" si="121"/>
        <v>282</v>
      </c>
      <c r="B823" s="57" t="s">
        <v>1792</v>
      </c>
      <c r="C823" s="57">
        <v>2666.8</v>
      </c>
      <c r="D823" s="57"/>
      <c r="E823" s="57">
        <v>64.2</v>
      </c>
      <c r="F823" s="57">
        <f t="shared" si="122"/>
        <v>2731</v>
      </c>
      <c r="G823" s="57">
        <v>59</v>
      </c>
      <c r="H823" s="57"/>
      <c r="I823" s="57">
        <v>1</v>
      </c>
      <c r="J823" s="57">
        <f t="shared" si="116"/>
        <v>60</v>
      </c>
      <c r="K823" s="56">
        <f t="shared" si="119"/>
        <v>8.6853406968795954E-2</v>
      </c>
      <c r="L823" s="54">
        <f t="shared" si="120"/>
        <v>319.62053764516912</v>
      </c>
      <c r="M823" s="54">
        <f t="shared" si="117"/>
        <v>70.316518281937206</v>
      </c>
      <c r="N823" s="54">
        <f t="shared" si="118"/>
        <v>151.81975538145534</v>
      </c>
      <c r="O823" s="54">
        <v>71.484493133938656</v>
      </c>
      <c r="P823" s="56">
        <f>(L823+M823+N823+O823)/F823</f>
        <v>0.2245482623370561</v>
      </c>
    </row>
    <row r="824" spans="1:16" s="68" customFormat="1" x14ac:dyDescent="0.2">
      <c r="A824" s="59">
        <f t="shared" si="121"/>
        <v>283</v>
      </c>
      <c r="B824" s="57" t="s">
        <v>1793</v>
      </c>
      <c r="C824" s="57"/>
      <c r="D824" s="57"/>
      <c r="E824" s="57"/>
      <c r="F824" s="57">
        <f t="shared" si="122"/>
        <v>0</v>
      </c>
      <c r="G824" s="57"/>
      <c r="H824" s="57"/>
      <c r="I824" s="57"/>
      <c r="J824" s="57">
        <f t="shared" si="116"/>
        <v>0</v>
      </c>
      <c r="K824" s="56">
        <f t="shared" si="119"/>
        <v>0</v>
      </c>
      <c r="L824" s="54">
        <f t="shared" si="120"/>
        <v>0</v>
      </c>
      <c r="M824" s="54">
        <f t="shared" si="117"/>
        <v>0</v>
      </c>
      <c r="N824" s="54">
        <f t="shared" si="118"/>
        <v>0</v>
      </c>
      <c r="O824" s="54">
        <v>0</v>
      </c>
      <c r="P824" s="56"/>
    </row>
    <row r="825" spans="1:16" s="68" customFormat="1" x14ac:dyDescent="0.2">
      <c r="A825" s="59">
        <f t="shared" si="121"/>
        <v>284</v>
      </c>
      <c r="B825" s="57" t="s">
        <v>1794</v>
      </c>
      <c r="C825" s="57"/>
      <c r="D825" s="57"/>
      <c r="E825" s="57"/>
      <c r="F825" s="57">
        <f t="shared" si="122"/>
        <v>0</v>
      </c>
      <c r="G825" s="57"/>
      <c r="H825" s="57"/>
      <c r="I825" s="57"/>
      <c r="J825" s="57">
        <f t="shared" si="116"/>
        <v>0</v>
      </c>
      <c r="K825" s="56">
        <f t="shared" si="119"/>
        <v>0</v>
      </c>
      <c r="L825" s="54">
        <f t="shared" si="120"/>
        <v>0</v>
      </c>
      <c r="M825" s="54">
        <f t="shared" si="117"/>
        <v>0</v>
      </c>
      <c r="N825" s="54">
        <f t="shared" si="118"/>
        <v>0</v>
      </c>
      <c r="O825" s="54">
        <v>0</v>
      </c>
      <c r="P825" s="56"/>
    </row>
    <row r="826" spans="1:16" s="68" customFormat="1" x14ac:dyDescent="0.2">
      <c r="A826" s="59">
        <f t="shared" si="121"/>
        <v>285</v>
      </c>
      <c r="B826" s="57" t="s">
        <v>1802</v>
      </c>
      <c r="C826" s="57"/>
      <c r="D826" s="57"/>
      <c r="E826" s="57"/>
      <c r="F826" s="57">
        <f t="shared" si="122"/>
        <v>0</v>
      </c>
      <c r="G826" s="57"/>
      <c r="H826" s="57"/>
      <c r="I826" s="57"/>
      <c r="J826" s="57">
        <f t="shared" si="116"/>
        <v>0</v>
      </c>
      <c r="K826" s="56">
        <f t="shared" si="119"/>
        <v>0</v>
      </c>
      <c r="L826" s="54">
        <f t="shared" si="120"/>
        <v>0</v>
      </c>
      <c r="M826" s="54">
        <f t="shared" si="117"/>
        <v>0</v>
      </c>
      <c r="N826" s="54">
        <f t="shared" si="118"/>
        <v>0</v>
      </c>
      <c r="O826" s="54">
        <v>0</v>
      </c>
      <c r="P826" s="56"/>
    </row>
    <row r="827" spans="1:16" s="68" customFormat="1" x14ac:dyDescent="0.2">
      <c r="A827" s="59">
        <f t="shared" si="121"/>
        <v>286</v>
      </c>
      <c r="B827" s="57" t="s">
        <v>1803</v>
      </c>
      <c r="C827" s="57"/>
      <c r="D827" s="57"/>
      <c r="E827" s="57"/>
      <c r="F827" s="57">
        <f t="shared" si="122"/>
        <v>0</v>
      </c>
      <c r="G827" s="57"/>
      <c r="H827" s="57"/>
      <c r="I827" s="57"/>
      <c r="J827" s="57">
        <f t="shared" si="116"/>
        <v>0</v>
      </c>
      <c r="K827" s="56">
        <f t="shared" si="119"/>
        <v>0</v>
      </c>
      <c r="L827" s="54">
        <f t="shared" si="120"/>
        <v>0</v>
      </c>
      <c r="M827" s="54">
        <f t="shared" si="117"/>
        <v>0</v>
      </c>
      <c r="N827" s="54">
        <f t="shared" si="118"/>
        <v>0</v>
      </c>
      <c r="O827" s="54">
        <v>0</v>
      </c>
      <c r="P827" s="56"/>
    </row>
    <row r="828" spans="1:16" s="68" customFormat="1" x14ac:dyDescent="0.2">
      <c r="A828" s="59">
        <f t="shared" si="121"/>
        <v>287</v>
      </c>
      <c r="B828" s="57" t="s">
        <v>1805</v>
      </c>
      <c r="C828" s="57"/>
      <c r="D828" s="57"/>
      <c r="E828" s="57"/>
      <c r="F828" s="57">
        <f t="shared" si="122"/>
        <v>0</v>
      </c>
      <c r="G828" s="57"/>
      <c r="H828" s="57"/>
      <c r="I828" s="57"/>
      <c r="J828" s="57">
        <f t="shared" si="116"/>
        <v>0</v>
      </c>
      <c r="K828" s="56">
        <f t="shared" si="119"/>
        <v>0</v>
      </c>
      <c r="L828" s="54">
        <f t="shared" si="120"/>
        <v>0</v>
      </c>
      <c r="M828" s="54">
        <f t="shared" si="117"/>
        <v>0</v>
      </c>
      <c r="N828" s="54">
        <f t="shared" si="118"/>
        <v>0</v>
      </c>
      <c r="O828" s="54">
        <v>0</v>
      </c>
      <c r="P828" s="56"/>
    </row>
    <row r="829" spans="1:16" s="68" customFormat="1" x14ac:dyDescent="0.2">
      <c r="A829" s="59">
        <f t="shared" si="121"/>
        <v>288</v>
      </c>
      <c r="B829" s="57" t="s">
        <v>1806</v>
      </c>
      <c r="C829" s="57"/>
      <c r="D829" s="57"/>
      <c r="E829" s="57"/>
      <c r="F829" s="57">
        <f t="shared" si="122"/>
        <v>0</v>
      </c>
      <c r="G829" s="57"/>
      <c r="H829" s="57"/>
      <c r="I829" s="57"/>
      <c r="J829" s="57">
        <f t="shared" si="116"/>
        <v>0</v>
      </c>
      <c r="K829" s="56">
        <f t="shared" si="119"/>
        <v>0</v>
      </c>
      <c r="L829" s="54">
        <f t="shared" si="120"/>
        <v>0</v>
      </c>
      <c r="M829" s="54">
        <f t="shared" si="117"/>
        <v>0</v>
      </c>
      <c r="N829" s="54">
        <f t="shared" si="118"/>
        <v>0</v>
      </c>
      <c r="O829" s="54">
        <v>0</v>
      </c>
      <c r="P829" s="56"/>
    </row>
    <row r="830" spans="1:16" s="68" customFormat="1" x14ac:dyDescent="0.2">
      <c r="A830" s="59">
        <f t="shared" si="121"/>
        <v>289</v>
      </c>
      <c r="B830" s="57" t="s">
        <v>1807</v>
      </c>
      <c r="C830" s="57"/>
      <c r="D830" s="57"/>
      <c r="E830" s="57"/>
      <c r="F830" s="57">
        <f t="shared" si="122"/>
        <v>0</v>
      </c>
      <c r="G830" s="57"/>
      <c r="H830" s="57"/>
      <c r="I830" s="57"/>
      <c r="J830" s="57">
        <f t="shared" si="116"/>
        <v>0</v>
      </c>
      <c r="K830" s="56">
        <f t="shared" si="119"/>
        <v>0</v>
      </c>
      <c r="L830" s="54">
        <f t="shared" si="120"/>
        <v>0</v>
      </c>
      <c r="M830" s="54">
        <f t="shared" si="117"/>
        <v>0</v>
      </c>
      <c r="N830" s="54">
        <f t="shared" si="118"/>
        <v>0</v>
      </c>
      <c r="O830" s="54">
        <v>0</v>
      </c>
      <c r="P830" s="56"/>
    </row>
    <row r="831" spans="1:16" s="68" customFormat="1" x14ac:dyDescent="0.2">
      <c r="A831" s="59">
        <f t="shared" si="121"/>
        <v>290</v>
      </c>
      <c r="B831" s="57" t="s">
        <v>1815</v>
      </c>
      <c r="C831" s="57"/>
      <c r="D831" s="57"/>
      <c r="E831" s="57"/>
      <c r="F831" s="57">
        <f t="shared" si="122"/>
        <v>0</v>
      </c>
      <c r="G831" s="57"/>
      <c r="H831" s="57"/>
      <c r="I831" s="57"/>
      <c r="J831" s="57">
        <f t="shared" si="116"/>
        <v>0</v>
      </c>
      <c r="K831" s="56">
        <f t="shared" si="119"/>
        <v>0</v>
      </c>
      <c r="L831" s="54">
        <f t="shared" si="120"/>
        <v>0</v>
      </c>
      <c r="M831" s="54">
        <f t="shared" si="117"/>
        <v>0</v>
      </c>
      <c r="N831" s="54">
        <f t="shared" si="118"/>
        <v>0</v>
      </c>
      <c r="O831" s="54">
        <v>0</v>
      </c>
      <c r="P831" s="56"/>
    </row>
    <row r="832" spans="1:16" s="68" customFormat="1" x14ac:dyDescent="0.2">
      <c r="A832" s="59">
        <f t="shared" si="121"/>
        <v>291</v>
      </c>
      <c r="B832" s="57" t="s">
        <v>1816</v>
      </c>
      <c r="C832" s="57"/>
      <c r="D832" s="57"/>
      <c r="E832" s="57"/>
      <c r="F832" s="57">
        <f t="shared" si="122"/>
        <v>0</v>
      </c>
      <c r="G832" s="57"/>
      <c r="H832" s="57"/>
      <c r="I832" s="57"/>
      <c r="J832" s="57">
        <f t="shared" si="116"/>
        <v>0</v>
      </c>
      <c r="K832" s="56">
        <f t="shared" si="119"/>
        <v>0</v>
      </c>
      <c r="L832" s="54">
        <f t="shared" si="120"/>
        <v>0</v>
      </c>
      <c r="M832" s="54">
        <f t="shared" si="117"/>
        <v>0</v>
      </c>
      <c r="N832" s="54">
        <f t="shared" si="118"/>
        <v>0</v>
      </c>
      <c r="O832" s="54">
        <v>0</v>
      </c>
      <c r="P832" s="56"/>
    </row>
    <row r="833" spans="1:16" s="68" customFormat="1" x14ac:dyDescent="0.2">
      <c r="A833" s="59">
        <f t="shared" si="121"/>
        <v>292</v>
      </c>
      <c r="B833" s="57" t="s">
        <v>1823</v>
      </c>
      <c r="C833" s="57"/>
      <c r="D833" s="57"/>
      <c r="E833" s="57"/>
      <c r="F833" s="57">
        <f t="shared" si="122"/>
        <v>0</v>
      </c>
      <c r="G833" s="57"/>
      <c r="H833" s="57"/>
      <c r="I833" s="57"/>
      <c r="J833" s="57">
        <f t="shared" ref="J833:J883" si="123">G833+H833+I833</f>
        <v>0</v>
      </c>
      <c r="K833" s="56">
        <f t="shared" si="119"/>
        <v>0</v>
      </c>
      <c r="L833" s="54">
        <f t="shared" si="120"/>
        <v>0</v>
      </c>
      <c r="M833" s="54">
        <f t="shared" ref="M833:M884" si="124">L833*0.22</f>
        <v>0</v>
      </c>
      <c r="N833" s="54">
        <f t="shared" si="118"/>
        <v>0</v>
      </c>
      <c r="O833" s="54">
        <v>0</v>
      </c>
      <c r="P833" s="56"/>
    </row>
    <row r="834" spans="1:16" s="68" customFormat="1" x14ac:dyDescent="0.2">
      <c r="A834" s="59">
        <f t="shared" si="121"/>
        <v>293</v>
      </c>
      <c r="B834" s="57" t="s">
        <v>1824</v>
      </c>
      <c r="C834" s="57"/>
      <c r="D834" s="57"/>
      <c r="E834" s="57"/>
      <c r="F834" s="57">
        <f t="shared" si="122"/>
        <v>0</v>
      </c>
      <c r="G834" s="57"/>
      <c r="H834" s="57"/>
      <c r="I834" s="57"/>
      <c r="J834" s="57">
        <f t="shared" si="123"/>
        <v>0</v>
      </c>
      <c r="K834" s="56">
        <f t="shared" si="119"/>
        <v>0</v>
      </c>
      <c r="L834" s="54">
        <f t="shared" si="120"/>
        <v>0</v>
      </c>
      <c r="M834" s="54">
        <f t="shared" si="124"/>
        <v>0</v>
      </c>
      <c r="N834" s="54">
        <f t="shared" si="118"/>
        <v>0</v>
      </c>
      <c r="O834" s="54">
        <v>0</v>
      </c>
      <c r="P834" s="56"/>
    </row>
    <row r="835" spans="1:16" s="68" customFormat="1" x14ac:dyDescent="0.2">
      <c r="A835" s="59">
        <f t="shared" si="121"/>
        <v>294</v>
      </c>
      <c r="B835" s="57" t="s">
        <v>1825</v>
      </c>
      <c r="C835" s="57">
        <v>1494.6</v>
      </c>
      <c r="D835" s="57">
        <v>88.8</v>
      </c>
      <c r="E835" s="57"/>
      <c r="F835" s="57">
        <f t="shared" si="122"/>
        <v>1583.3999999999999</v>
      </c>
      <c r="G835" s="57">
        <v>32</v>
      </c>
      <c r="H835" s="57">
        <v>2</v>
      </c>
      <c r="I835" s="57"/>
      <c r="J835" s="57">
        <f t="shared" si="123"/>
        <v>34</v>
      </c>
      <c r="K835" s="56">
        <f t="shared" si="119"/>
        <v>5.035653042636086E-2</v>
      </c>
      <c r="L835" s="54">
        <f t="shared" si="120"/>
        <v>185.31203196900796</v>
      </c>
      <c r="M835" s="54">
        <f t="shared" si="124"/>
        <v>40.76864703318175</v>
      </c>
      <c r="N835" s="54">
        <f t="shared" si="118"/>
        <v>88.023215185278772</v>
      </c>
      <c r="O835" s="54">
        <v>41.445824397026165</v>
      </c>
      <c r="P835" s="56">
        <f>(L835+M835+N835+O835)/F835</f>
        <v>0.22454826233705613</v>
      </c>
    </row>
    <row r="836" spans="1:16" s="68" customFormat="1" x14ac:dyDescent="0.2">
      <c r="A836" s="59">
        <f t="shared" si="121"/>
        <v>295</v>
      </c>
      <c r="B836" s="57" t="s">
        <v>1826</v>
      </c>
      <c r="C836" s="57">
        <v>1123</v>
      </c>
      <c r="D836" s="57"/>
      <c r="E836" s="57">
        <v>374</v>
      </c>
      <c r="F836" s="57">
        <f t="shared" si="122"/>
        <v>1497</v>
      </c>
      <c r="G836" s="57">
        <v>24</v>
      </c>
      <c r="H836" s="57"/>
      <c r="I836" s="57">
        <v>2</v>
      </c>
      <c r="J836" s="57">
        <f t="shared" si="123"/>
        <v>26</v>
      </c>
      <c r="K836" s="56">
        <f t="shared" si="119"/>
        <v>4.7608769766491227E-2</v>
      </c>
      <c r="L836" s="54">
        <f t="shared" si="120"/>
        <v>175.20027274068772</v>
      </c>
      <c r="M836" s="54">
        <f t="shared" si="124"/>
        <v>38.544060002951298</v>
      </c>
      <c r="N836" s="54">
        <f t="shared" si="118"/>
        <v>83.220129551826659</v>
      </c>
      <c r="O836" s="54">
        <v>39.184286423107352</v>
      </c>
      <c r="P836" s="56">
        <f>(L836+M836+N836+O836)/F836</f>
        <v>0.22454826233705608</v>
      </c>
    </row>
    <row r="837" spans="1:16" s="68" customFormat="1" x14ac:dyDescent="0.2">
      <c r="A837" s="59">
        <f t="shared" si="121"/>
        <v>296</v>
      </c>
      <c r="B837" s="57" t="s">
        <v>1827</v>
      </c>
      <c r="C837" s="57">
        <v>1486.2</v>
      </c>
      <c r="D837" s="57"/>
      <c r="E837" s="57"/>
      <c r="F837" s="57">
        <f t="shared" si="122"/>
        <v>1486.2</v>
      </c>
      <c r="G837" s="57">
        <v>32</v>
      </c>
      <c r="H837" s="57"/>
      <c r="I837" s="57"/>
      <c r="J837" s="57">
        <f t="shared" si="123"/>
        <v>32</v>
      </c>
      <c r="K837" s="56">
        <f t="shared" si="119"/>
        <v>4.7265299684007528E-2</v>
      </c>
      <c r="L837" s="54">
        <f t="shared" si="120"/>
        <v>173.93630283714771</v>
      </c>
      <c r="M837" s="54">
        <f t="shared" si="124"/>
        <v>38.265986624172498</v>
      </c>
      <c r="N837" s="54">
        <f t="shared" si="118"/>
        <v>82.619743847645154</v>
      </c>
      <c r="O837" s="54">
        <v>38.901594176367496</v>
      </c>
      <c r="P837" s="56">
        <f>(L837+M837+N837+O837)/F837</f>
        <v>0.22454826233705616</v>
      </c>
    </row>
    <row r="838" spans="1:16" s="68" customFormat="1" x14ac:dyDescent="0.2">
      <c r="A838" s="59">
        <f t="shared" si="121"/>
        <v>297</v>
      </c>
      <c r="B838" s="57" t="s">
        <v>1828</v>
      </c>
      <c r="C838" s="57">
        <v>2557.9</v>
      </c>
      <c r="D838" s="57"/>
      <c r="E838" s="57"/>
      <c r="F838" s="57">
        <f t="shared" si="122"/>
        <v>2557.9</v>
      </c>
      <c r="G838" s="57">
        <v>64</v>
      </c>
      <c r="H838" s="57"/>
      <c r="I838" s="57"/>
      <c r="J838" s="57">
        <f t="shared" si="123"/>
        <v>64</v>
      </c>
      <c r="K838" s="56">
        <f t="shared" si="119"/>
        <v>8.1348344813432144E-2</v>
      </c>
      <c r="L838" s="54">
        <f t="shared" si="120"/>
        <v>299.36190891343028</v>
      </c>
      <c r="M838" s="54">
        <f t="shared" si="124"/>
        <v>65.85961996095466</v>
      </c>
      <c r="N838" s="54">
        <f t="shared" si="118"/>
        <v>142.19690673387939</v>
      </c>
      <c r="O838" s="54">
        <v>66.953564623691577</v>
      </c>
      <c r="P838" s="56">
        <f>(L838+M838+N838+O838)/F838</f>
        <v>0.22454826233705613</v>
      </c>
    </row>
    <row r="839" spans="1:16" s="68" customFormat="1" x14ac:dyDescent="0.2">
      <c r="A839" s="59">
        <f t="shared" si="121"/>
        <v>298</v>
      </c>
      <c r="B839" s="57" t="s">
        <v>1829</v>
      </c>
      <c r="C839" s="57">
        <v>2559.3000000000002</v>
      </c>
      <c r="D839" s="57"/>
      <c r="E839" s="57"/>
      <c r="F839" s="57">
        <f t="shared" si="122"/>
        <v>2559.3000000000002</v>
      </c>
      <c r="G839" s="57">
        <v>64</v>
      </c>
      <c r="H839" s="57"/>
      <c r="I839" s="57"/>
      <c r="J839" s="57">
        <f t="shared" si="123"/>
        <v>64</v>
      </c>
      <c r="K839" s="56">
        <f t="shared" si="119"/>
        <v>8.1392868713013364E-2</v>
      </c>
      <c r="L839" s="54">
        <f t="shared" si="120"/>
        <v>299.52575686388917</v>
      </c>
      <c r="M839" s="54">
        <f t="shared" si="124"/>
        <v>65.895666510055619</v>
      </c>
      <c r="N839" s="54">
        <f t="shared" si="118"/>
        <v>142.27473451034734</v>
      </c>
      <c r="O839" s="54">
        <v>66.990209914935633</v>
      </c>
      <c r="P839" s="56">
        <f>(L839+M839+N839+O839)/F839</f>
        <v>0.22454826233705613</v>
      </c>
    </row>
    <row r="840" spans="1:16" s="68" customFormat="1" x14ac:dyDescent="0.2">
      <c r="A840" s="59">
        <f t="shared" si="121"/>
        <v>299</v>
      </c>
      <c r="B840" s="57" t="s">
        <v>1830</v>
      </c>
      <c r="C840" s="57"/>
      <c r="D840" s="57"/>
      <c r="E840" s="57"/>
      <c r="F840" s="57">
        <f t="shared" si="122"/>
        <v>0</v>
      </c>
      <c r="G840" s="57"/>
      <c r="H840" s="57"/>
      <c r="I840" s="57"/>
      <c r="J840" s="57">
        <f t="shared" si="123"/>
        <v>0</v>
      </c>
      <c r="K840" s="56">
        <f t="shared" si="119"/>
        <v>0</v>
      </c>
      <c r="L840" s="54">
        <f t="shared" si="120"/>
        <v>0</v>
      </c>
      <c r="M840" s="54">
        <f t="shared" si="124"/>
        <v>0</v>
      </c>
      <c r="N840" s="54">
        <f t="shared" si="118"/>
        <v>0</v>
      </c>
      <c r="O840" s="54">
        <v>0</v>
      </c>
      <c r="P840" s="56"/>
    </row>
    <row r="841" spans="1:16" s="68" customFormat="1" x14ac:dyDescent="0.2">
      <c r="A841" s="59">
        <f t="shared" si="121"/>
        <v>300</v>
      </c>
      <c r="B841" s="57" t="s">
        <v>1831</v>
      </c>
      <c r="C841" s="57">
        <v>2035.1</v>
      </c>
      <c r="D841" s="57"/>
      <c r="E841" s="57"/>
      <c r="F841" s="57">
        <f t="shared" si="122"/>
        <v>2035.1</v>
      </c>
      <c r="G841" s="57">
        <v>48</v>
      </c>
      <c r="H841" s="57"/>
      <c r="I841" s="57"/>
      <c r="J841" s="57">
        <f t="shared" si="123"/>
        <v>48</v>
      </c>
      <c r="K841" s="56">
        <f t="shared" si="119"/>
        <v>6.4721848598387643E-2</v>
      </c>
      <c r="L841" s="54">
        <f t="shared" si="120"/>
        <v>238.17640284206652</v>
      </c>
      <c r="M841" s="54">
        <f t="shared" si="124"/>
        <v>52.398808625254638</v>
      </c>
      <c r="N841" s="54">
        <f t="shared" si="118"/>
        <v>113.13379134998159</v>
      </c>
      <c r="O841" s="54">
        <v>53.26916586484019</v>
      </c>
      <c r="P841" s="56">
        <f>(L841+M841+N841+O841)/F841</f>
        <v>0.22454826233705616</v>
      </c>
    </row>
    <row r="842" spans="1:16" s="68" customFormat="1" x14ac:dyDescent="0.2">
      <c r="A842" s="59">
        <f t="shared" si="121"/>
        <v>301</v>
      </c>
      <c r="B842" s="57" t="s">
        <v>1832</v>
      </c>
      <c r="C842" s="57">
        <v>1523.5</v>
      </c>
      <c r="D842" s="57"/>
      <c r="E842" s="57"/>
      <c r="F842" s="57">
        <f t="shared" si="122"/>
        <v>1523.5</v>
      </c>
      <c r="G842" s="57">
        <v>36</v>
      </c>
      <c r="H842" s="57"/>
      <c r="I842" s="57"/>
      <c r="J842" s="57">
        <f t="shared" si="123"/>
        <v>36</v>
      </c>
      <c r="K842" s="56">
        <f t="shared" si="119"/>
        <v>4.8451543579992915E-2</v>
      </c>
      <c r="L842" s="54">
        <f t="shared" si="120"/>
        <v>178.30168037437392</v>
      </c>
      <c r="M842" s="54">
        <f t="shared" si="124"/>
        <v>39.226369682362261</v>
      </c>
      <c r="N842" s="54">
        <f t="shared" si="118"/>
        <v>84.6932981778276</v>
      </c>
      <c r="O842" s="54">
        <v>39.877929435941248</v>
      </c>
      <c r="P842" s="56">
        <f>(L842+M842+N842+O842)/F842</f>
        <v>0.22454826233705616</v>
      </c>
    </row>
    <row r="843" spans="1:16" s="68" customFormat="1" x14ac:dyDescent="0.2">
      <c r="A843" s="59">
        <f t="shared" si="121"/>
        <v>302</v>
      </c>
      <c r="B843" s="57" t="s">
        <v>1833</v>
      </c>
      <c r="C843" s="57">
        <v>2022.1</v>
      </c>
      <c r="D843" s="57"/>
      <c r="E843" s="57"/>
      <c r="F843" s="57">
        <f t="shared" si="122"/>
        <v>2022.1</v>
      </c>
      <c r="G843" s="57">
        <v>48</v>
      </c>
      <c r="H843" s="57"/>
      <c r="I843" s="57"/>
      <c r="J843" s="57">
        <f t="shared" si="123"/>
        <v>48</v>
      </c>
      <c r="K843" s="56">
        <f t="shared" si="119"/>
        <v>6.4308412387990593E-2</v>
      </c>
      <c r="L843" s="54">
        <f t="shared" si="120"/>
        <v>236.65495758780537</v>
      </c>
      <c r="M843" s="54">
        <f t="shared" si="124"/>
        <v>52.064090669317181</v>
      </c>
      <c r="N843" s="54">
        <f t="shared" si="118"/>
        <v>112.41110485420755</v>
      </c>
      <c r="O843" s="54">
        <v>52.928888160431114</v>
      </c>
      <c r="P843" s="56">
        <f>(L843+M843+N843+O843)/F843</f>
        <v>0.22454826233705613</v>
      </c>
    </row>
    <row r="844" spans="1:16" s="68" customFormat="1" x14ac:dyDescent="0.2">
      <c r="A844" s="59">
        <f t="shared" si="121"/>
        <v>303</v>
      </c>
      <c r="B844" s="57" t="s">
        <v>1834</v>
      </c>
      <c r="C844" s="57">
        <v>147.19999999999999</v>
      </c>
      <c r="D844" s="57"/>
      <c r="E844" s="57"/>
      <c r="F844" s="57">
        <f t="shared" si="122"/>
        <v>147.19999999999999</v>
      </c>
      <c r="G844" s="57">
        <v>4</v>
      </c>
      <c r="H844" s="57"/>
      <c r="I844" s="57"/>
      <c r="J844" s="57">
        <f t="shared" si="123"/>
        <v>4</v>
      </c>
      <c r="K844" s="56">
        <f t="shared" si="119"/>
        <v>4.6813700131112281E-3</v>
      </c>
      <c r="L844" s="54">
        <f t="shared" si="120"/>
        <v>17.227441648249318</v>
      </c>
      <c r="M844" s="54">
        <f t="shared" si="124"/>
        <v>3.7900371626148499</v>
      </c>
      <c r="N844" s="54">
        <f t="shared" si="118"/>
        <v>8.1830347829184262</v>
      </c>
      <c r="O844" s="54">
        <v>3.8529906222320651</v>
      </c>
      <c r="P844" s="56"/>
    </row>
    <row r="845" spans="1:16" s="68" customFormat="1" x14ac:dyDescent="0.2">
      <c r="A845" s="59">
        <f t="shared" si="121"/>
        <v>304</v>
      </c>
      <c r="B845" s="57" t="s">
        <v>1835</v>
      </c>
      <c r="C845" s="57">
        <v>1486.9</v>
      </c>
      <c r="D845" s="57"/>
      <c r="E845" s="57"/>
      <c r="F845" s="57">
        <f t="shared" si="122"/>
        <v>1486.9</v>
      </c>
      <c r="G845" s="57">
        <v>32</v>
      </c>
      <c r="H845" s="57"/>
      <c r="I845" s="57"/>
      <c r="J845" s="57">
        <f t="shared" si="123"/>
        <v>32</v>
      </c>
      <c r="K845" s="56">
        <f t="shared" si="119"/>
        <v>4.7287561633798138E-2</v>
      </c>
      <c r="L845" s="54">
        <f t="shared" si="120"/>
        <v>174.01822681237715</v>
      </c>
      <c r="M845" s="54">
        <f t="shared" si="124"/>
        <v>38.284009898722971</v>
      </c>
      <c r="N845" s="54">
        <f t="shared" si="118"/>
        <v>82.658657735879146</v>
      </c>
      <c r="O845" s="54">
        <v>38.919916821989524</v>
      </c>
      <c r="P845" s="56">
        <f>(L845+M845+N845+O845)/F845</f>
        <v>0.22454826233705616</v>
      </c>
    </row>
    <row r="846" spans="1:16" s="68" customFormat="1" x14ac:dyDescent="0.2">
      <c r="A846" s="59">
        <f t="shared" si="121"/>
        <v>305</v>
      </c>
      <c r="B846" s="57" t="s">
        <v>1836</v>
      </c>
      <c r="C846" s="57"/>
      <c r="D846" s="57"/>
      <c r="E846" s="57"/>
      <c r="F846" s="57">
        <f t="shared" si="122"/>
        <v>0</v>
      </c>
      <c r="G846" s="57"/>
      <c r="H846" s="57"/>
      <c r="I846" s="57"/>
      <c r="J846" s="57">
        <f t="shared" si="123"/>
        <v>0</v>
      </c>
      <c r="K846" s="56">
        <f t="shared" si="119"/>
        <v>0</v>
      </c>
      <c r="L846" s="54">
        <f t="shared" si="120"/>
        <v>0</v>
      </c>
      <c r="M846" s="54">
        <f t="shared" si="124"/>
        <v>0</v>
      </c>
      <c r="N846" s="54">
        <f t="shared" si="118"/>
        <v>0</v>
      </c>
      <c r="O846" s="54">
        <v>0</v>
      </c>
      <c r="P846" s="56"/>
    </row>
    <row r="847" spans="1:16" s="68" customFormat="1" x14ac:dyDescent="0.2">
      <c r="A847" s="59">
        <f t="shared" si="121"/>
        <v>306</v>
      </c>
      <c r="B847" s="57" t="s">
        <v>1837</v>
      </c>
      <c r="C847" s="57"/>
      <c r="D847" s="57"/>
      <c r="E847" s="57"/>
      <c r="F847" s="57">
        <f t="shared" si="122"/>
        <v>0</v>
      </c>
      <c r="G847" s="57"/>
      <c r="H847" s="57"/>
      <c r="I847" s="57"/>
      <c r="J847" s="57">
        <f t="shared" si="123"/>
        <v>0</v>
      </c>
      <c r="K847" s="56">
        <f t="shared" si="119"/>
        <v>0</v>
      </c>
      <c r="L847" s="54">
        <f t="shared" si="120"/>
        <v>0</v>
      </c>
      <c r="M847" s="54">
        <f t="shared" si="124"/>
        <v>0</v>
      </c>
      <c r="N847" s="54">
        <f t="shared" si="118"/>
        <v>0</v>
      </c>
      <c r="O847" s="54">
        <v>0</v>
      </c>
      <c r="P847" s="56"/>
    </row>
    <row r="848" spans="1:16" s="68" customFormat="1" x14ac:dyDescent="0.2">
      <c r="A848" s="59">
        <f t="shared" si="121"/>
        <v>307</v>
      </c>
      <c r="B848" s="57" t="s">
        <v>1838</v>
      </c>
      <c r="C848" s="57"/>
      <c r="D848" s="57"/>
      <c r="E848" s="57"/>
      <c r="F848" s="57">
        <f t="shared" si="122"/>
        <v>0</v>
      </c>
      <c r="G848" s="57"/>
      <c r="H848" s="57"/>
      <c r="I848" s="57"/>
      <c r="J848" s="57">
        <f t="shared" si="123"/>
        <v>0</v>
      </c>
      <c r="K848" s="56">
        <f t="shared" si="119"/>
        <v>0</v>
      </c>
      <c r="L848" s="54">
        <f t="shared" si="120"/>
        <v>0</v>
      </c>
      <c r="M848" s="54">
        <f t="shared" si="124"/>
        <v>0</v>
      </c>
      <c r="N848" s="54">
        <f t="shared" si="118"/>
        <v>0</v>
      </c>
      <c r="O848" s="54">
        <v>0</v>
      </c>
      <c r="P848" s="56"/>
    </row>
    <row r="849" spans="1:16" s="68" customFormat="1" x14ac:dyDescent="0.2">
      <c r="A849" s="59">
        <f t="shared" si="121"/>
        <v>308</v>
      </c>
      <c r="B849" s="57" t="s">
        <v>1839</v>
      </c>
      <c r="C849" s="57"/>
      <c r="D849" s="57"/>
      <c r="E849" s="57"/>
      <c r="F849" s="57">
        <f t="shared" si="122"/>
        <v>0</v>
      </c>
      <c r="G849" s="57"/>
      <c r="H849" s="57"/>
      <c r="I849" s="57"/>
      <c r="J849" s="57">
        <f t="shared" si="123"/>
        <v>0</v>
      </c>
      <c r="K849" s="56">
        <f t="shared" si="119"/>
        <v>0</v>
      </c>
      <c r="L849" s="54">
        <f t="shared" si="120"/>
        <v>0</v>
      </c>
      <c r="M849" s="54">
        <f t="shared" si="124"/>
        <v>0</v>
      </c>
      <c r="N849" s="54">
        <f t="shared" si="118"/>
        <v>0</v>
      </c>
      <c r="O849" s="54">
        <v>0</v>
      </c>
      <c r="P849" s="56"/>
    </row>
    <row r="850" spans="1:16" s="68" customFormat="1" x14ac:dyDescent="0.2">
      <c r="A850" s="59">
        <f t="shared" si="121"/>
        <v>309</v>
      </c>
      <c r="B850" s="57" t="s">
        <v>1840</v>
      </c>
      <c r="C850" s="57"/>
      <c r="D850" s="57"/>
      <c r="E850" s="57"/>
      <c r="F850" s="57">
        <f t="shared" si="122"/>
        <v>0</v>
      </c>
      <c r="G850" s="57"/>
      <c r="H850" s="57"/>
      <c r="I850" s="57"/>
      <c r="J850" s="57">
        <f t="shared" si="123"/>
        <v>0</v>
      </c>
      <c r="K850" s="56">
        <f t="shared" si="119"/>
        <v>0</v>
      </c>
      <c r="L850" s="54">
        <f t="shared" si="120"/>
        <v>0</v>
      </c>
      <c r="M850" s="54">
        <f t="shared" si="124"/>
        <v>0</v>
      </c>
      <c r="N850" s="54">
        <f t="shared" si="118"/>
        <v>0</v>
      </c>
      <c r="O850" s="54">
        <v>0</v>
      </c>
      <c r="P850" s="56"/>
    </row>
    <row r="851" spans="1:16" s="68" customFormat="1" x14ac:dyDescent="0.2">
      <c r="A851" s="59">
        <f t="shared" si="121"/>
        <v>310</v>
      </c>
      <c r="B851" s="57" t="s">
        <v>1841</v>
      </c>
      <c r="C851" s="57"/>
      <c r="D851" s="57"/>
      <c r="E851" s="57"/>
      <c r="F851" s="57">
        <f t="shared" si="122"/>
        <v>0</v>
      </c>
      <c r="G851" s="57"/>
      <c r="H851" s="57"/>
      <c r="I851" s="57"/>
      <c r="J851" s="57">
        <f t="shared" si="123"/>
        <v>0</v>
      </c>
      <c r="K851" s="56">
        <f t="shared" si="119"/>
        <v>0</v>
      </c>
      <c r="L851" s="54">
        <f t="shared" si="120"/>
        <v>0</v>
      </c>
      <c r="M851" s="54">
        <f t="shared" si="124"/>
        <v>0</v>
      </c>
      <c r="N851" s="54">
        <f t="shared" si="118"/>
        <v>0</v>
      </c>
      <c r="O851" s="54">
        <v>0</v>
      </c>
      <c r="P851" s="56"/>
    </row>
    <row r="852" spans="1:16" s="68" customFormat="1" x14ac:dyDescent="0.2">
      <c r="A852" s="59">
        <f t="shared" si="121"/>
        <v>311</v>
      </c>
      <c r="B852" s="57" t="s">
        <v>1842</v>
      </c>
      <c r="C852" s="57"/>
      <c r="D852" s="57"/>
      <c r="E852" s="57"/>
      <c r="F852" s="57">
        <f t="shared" si="122"/>
        <v>0</v>
      </c>
      <c r="G852" s="57"/>
      <c r="H852" s="57"/>
      <c r="I852" s="57"/>
      <c r="J852" s="57">
        <f t="shared" si="123"/>
        <v>0</v>
      </c>
      <c r="K852" s="56">
        <f t="shared" si="119"/>
        <v>0</v>
      </c>
      <c r="L852" s="54">
        <f t="shared" si="120"/>
        <v>0</v>
      </c>
      <c r="M852" s="54">
        <f t="shared" si="124"/>
        <v>0</v>
      </c>
      <c r="N852" s="54">
        <f t="shared" si="118"/>
        <v>0</v>
      </c>
      <c r="O852" s="54">
        <v>0</v>
      </c>
      <c r="P852" s="56"/>
    </row>
    <row r="853" spans="1:16" s="68" customFormat="1" x14ac:dyDescent="0.2">
      <c r="A853" s="59">
        <f t="shared" si="121"/>
        <v>312</v>
      </c>
      <c r="B853" s="57" t="s">
        <v>264</v>
      </c>
      <c r="C853" s="57"/>
      <c r="D853" s="57"/>
      <c r="E853" s="57"/>
      <c r="F853" s="57">
        <f t="shared" si="122"/>
        <v>0</v>
      </c>
      <c r="G853" s="57"/>
      <c r="H853" s="57"/>
      <c r="I853" s="57"/>
      <c r="J853" s="57">
        <f t="shared" si="123"/>
        <v>0</v>
      </c>
      <c r="K853" s="56">
        <f t="shared" si="119"/>
        <v>0</v>
      </c>
      <c r="L853" s="54">
        <f t="shared" si="120"/>
        <v>0</v>
      </c>
      <c r="M853" s="54">
        <f t="shared" si="124"/>
        <v>0</v>
      </c>
      <c r="N853" s="54">
        <f t="shared" si="118"/>
        <v>0</v>
      </c>
      <c r="O853" s="54">
        <v>0</v>
      </c>
      <c r="P853" s="56"/>
    </row>
    <row r="854" spans="1:16" s="68" customFormat="1" x14ac:dyDescent="0.2">
      <c r="A854" s="59">
        <f t="shared" si="121"/>
        <v>313</v>
      </c>
      <c r="B854" s="57" t="s">
        <v>265</v>
      </c>
      <c r="C854" s="57"/>
      <c r="D854" s="57"/>
      <c r="E854" s="57"/>
      <c r="F854" s="57">
        <f t="shared" si="122"/>
        <v>0</v>
      </c>
      <c r="G854" s="57"/>
      <c r="H854" s="57"/>
      <c r="I854" s="57"/>
      <c r="J854" s="57">
        <f t="shared" si="123"/>
        <v>0</v>
      </c>
      <c r="K854" s="56">
        <f t="shared" si="119"/>
        <v>0</v>
      </c>
      <c r="L854" s="54">
        <f t="shared" si="120"/>
        <v>0</v>
      </c>
      <c r="M854" s="54">
        <f t="shared" si="124"/>
        <v>0</v>
      </c>
      <c r="N854" s="54">
        <f t="shared" si="118"/>
        <v>0</v>
      </c>
      <c r="O854" s="54">
        <v>0</v>
      </c>
      <c r="P854" s="56"/>
    </row>
    <row r="855" spans="1:16" s="68" customFormat="1" x14ac:dyDescent="0.2">
      <c r="A855" s="59">
        <f t="shared" si="121"/>
        <v>314</v>
      </c>
      <c r="B855" s="57" t="s">
        <v>266</v>
      </c>
      <c r="C855" s="57"/>
      <c r="D855" s="57"/>
      <c r="E855" s="57"/>
      <c r="F855" s="57">
        <f t="shared" si="122"/>
        <v>0</v>
      </c>
      <c r="G855" s="57"/>
      <c r="H855" s="57"/>
      <c r="I855" s="57"/>
      <c r="J855" s="57">
        <f t="shared" si="123"/>
        <v>0</v>
      </c>
      <c r="K855" s="56">
        <f t="shared" si="119"/>
        <v>0</v>
      </c>
      <c r="L855" s="54">
        <f t="shared" si="120"/>
        <v>0</v>
      </c>
      <c r="M855" s="54">
        <f t="shared" si="124"/>
        <v>0</v>
      </c>
      <c r="N855" s="54">
        <f t="shared" si="118"/>
        <v>0</v>
      </c>
      <c r="O855" s="54">
        <v>0</v>
      </c>
      <c r="P855" s="56"/>
    </row>
    <row r="856" spans="1:16" s="68" customFormat="1" x14ac:dyDescent="0.2">
      <c r="A856" s="59">
        <f t="shared" si="121"/>
        <v>315</v>
      </c>
      <c r="B856" s="57" t="s">
        <v>267</v>
      </c>
      <c r="C856" s="57"/>
      <c r="D856" s="57"/>
      <c r="E856" s="57"/>
      <c r="F856" s="57">
        <f t="shared" si="122"/>
        <v>0</v>
      </c>
      <c r="G856" s="57"/>
      <c r="H856" s="57"/>
      <c r="I856" s="57"/>
      <c r="J856" s="57">
        <f t="shared" si="123"/>
        <v>0</v>
      </c>
      <c r="K856" s="56">
        <f t="shared" si="119"/>
        <v>0</v>
      </c>
      <c r="L856" s="54">
        <f t="shared" si="120"/>
        <v>0</v>
      </c>
      <c r="M856" s="54">
        <f t="shared" si="124"/>
        <v>0</v>
      </c>
      <c r="N856" s="54">
        <f t="shared" si="118"/>
        <v>0</v>
      </c>
      <c r="O856" s="54">
        <v>0</v>
      </c>
      <c r="P856" s="56"/>
    </row>
    <row r="857" spans="1:16" s="68" customFormat="1" x14ac:dyDescent="0.2">
      <c r="A857" s="59">
        <f t="shared" si="121"/>
        <v>316</v>
      </c>
      <c r="B857" s="57" t="s">
        <v>268</v>
      </c>
      <c r="C857" s="57"/>
      <c r="D857" s="57"/>
      <c r="E857" s="57"/>
      <c r="F857" s="57">
        <f t="shared" si="122"/>
        <v>0</v>
      </c>
      <c r="G857" s="57"/>
      <c r="H857" s="57"/>
      <c r="I857" s="57"/>
      <c r="J857" s="57">
        <f t="shared" si="123"/>
        <v>0</v>
      </c>
      <c r="K857" s="56">
        <f t="shared" si="119"/>
        <v>0</v>
      </c>
      <c r="L857" s="54">
        <f t="shared" si="120"/>
        <v>0</v>
      </c>
      <c r="M857" s="54">
        <f t="shared" si="124"/>
        <v>0</v>
      </c>
      <c r="N857" s="54">
        <f t="shared" si="118"/>
        <v>0</v>
      </c>
      <c r="O857" s="54">
        <v>0</v>
      </c>
      <c r="P857" s="56"/>
    </row>
    <row r="858" spans="1:16" s="68" customFormat="1" x14ac:dyDescent="0.2">
      <c r="A858" s="59">
        <f t="shared" si="121"/>
        <v>317</v>
      </c>
      <c r="B858" s="57" t="s">
        <v>269</v>
      </c>
      <c r="C858" s="57"/>
      <c r="D858" s="57"/>
      <c r="E858" s="57"/>
      <c r="F858" s="57">
        <f t="shared" si="122"/>
        <v>0</v>
      </c>
      <c r="G858" s="57"/>
      <c r="H858" s="57"/>
      <c r="I858" s="57"/>
      <c r="J858" s="57">
        <f t="shared" si="123"/>
        <v>0</v>
      </c>
      <c r="K858" s="56">
        <f t="shared" si="119"/>
        <v>0</v>
      </c>
      <c r="L858" s="54">
        <f t="shared" si="120"/>
        <v>0</v>
      </c>
      <c r="M858" s="54">
        <f t="shared" si="124"/>
        <v>0</v>
      </c>
      <c r="N858" s="54">
        <f t="shared" si="118"/>
        <v>0</v>
      </c>
      <c r="O858" s="54">
        <v>0</v>
      </c>
      <c r="P858" s="56"/>
    </row>
    <row r="859" spans="1:16" s="68" customFormat="1" x14ac:dyDescent="0.2">
      <c r="A859" s="59">
        <f t="shared" si="121"/>
        <v>318</v>
      </c>
      <c r="B859" s="57" t="s">
        <v>270</v>
      </c>
      <c r="C859" s="57"/>
      <c r="D859" s="57"/>
      <c r="E859" s="57"/>
      <c r="F859" s="57">
        <f t="shared" si="122"/>
        <v>0</v>
      </c>
      <c r="G859" s="57"/>
      <c r="H859" s="57"/>
      <c r="I859" s="57"/>
      <c r="J859" s="57">
        <f t="shared" si="123"/>
        <v>0</v>
      </c>
      <c r="K859" s="56">
        <f t="shared" si="119"/>
        <v>0</v>
      </c>
      <c r="L859" s="54">
        <f t="shared" si="120"/>
        <v>0</v>
      </c>
      <c r="M859" s="54">
        <f t="shared" si="124"/>
        <v>0</v>
      </c>
      <c r="N859" s="54">
        <f t="shared" si="118"/>
        <v>0</v>
      </c>
      <c r="O859" s="54">
        <v>0</v>
      </c>
      <c r="P859" s="56"/>
    </row>
    <row r="860" spans="1:16" s="68" customFormat="1" x14ac:dyDescent="0.2">
      <c r="A860" s="59">
        <f t="shared" si="121"/>
        <v>319</v>
      </c>
      <c r="B860" s="57" t="s">
        <v>271</v>
      </c>
      <c r="C860" s="57"/>
      <c r="D860" s="57"/>
      <c r="E860" s="57"/>
      <c r="F860" s="57">
        <f t="shared" si="122"/>
        <v>0</v>
      </c>
      <c r="G860" s="57"/>
      <c r="H860" s="57"/>
      <c r="I860" s="57"/>
      <c r="J860" s="57">
        <f t="shared" si="123"/>
        <v>0</v>
      </c>
      <c r="K860" s="56">
        <f t="shared" si="119"/>
        <v>0</v>
      </c>
      <c r="L860" s="54">
        <f t="shared" si="120"/>
        <v>0</v>
      </c>
      <c r="M860" s="54">
        <f t="shared" si="124"/>
        <v>0</v>
      </c>
      <c r="N860" s="54">
        <f t="shared" si="118"/>
        <v>0</v>
      </c>
      <c r="O860" s="54">
        <v>0</v>
      </c>
      <c r="P860" s="56"/>
    </row>
    <row r="861" spans="1:16" s="68" customFormat="1" x14ac:dyDescent="0.2">
      <c r="A861" s="59">
        <f t="shared" si="121"/>
        <v>320</v>
      </c>
      <c r="B861" s="57" t="s">
        <v>272</v>
      </c>
      <c r="C861" s="57"/>
      <c r="D861" s="57"/>
      <c r="E861" s="57"/>
      <c r="F861" s="57">
        <f t="shared" si="122"/>
        <v>0</v>
      </c>
      <c r="G861" s="57"/>
      <c r="H861" s="57"/>
      <c r="I861" s="57"/>
      <c r="J861" s="57">
        <f t="shared" si="123"/>
        <v>0</v>
      </c>
      <c r="K861" s="56">
        <f t="shared" si="119"/>
        <v>0</v>
      </c>
      <c r="L861" s="54">
        <f t="shared" si="120"/>
        <v>0</v>
      </c>
      <c r="M861" s="54">
        <f t="shared" si="124"/>
        <v>0</v>
      </c>
      <c r="N861" s="54">
        <f t="shared" si="118"/>
        <v>0</v>
      </c>
      <c r="O861" s="54">
        <v>0</v>
      </c>
      <c r="P861" s="56"/>
    </row>
    <row r="862" spans="1:16" s="68" customFormat="1" x14ac:dyDescent="0.2">
      <c r="A862" s="59">
        <f t="shared" si="121"/>
        <v>321</v>
      </c>
      <c r="B862" s="57" t="s">
        <v>273</v>
      </c>
      <c r="C862" s="57"/>
      <c r="D862" s="57"/>
      <c r="E862" s="57"/>
      <c r="F862" s="57">
        <f t="shared" si="122"/>
        <v>0</v>
      </c>
      <c r="G862" s="57"/>
      <c r="H862" s="57"/>
      <c r="I862" s="57"/>
      <c r="J862" s="57">
        <f t="shared" si="123"/>
        <v>0</v>
      </c>
      <c r="K862" s="56">
        <f t="shared" si="119"/>
        <v>0</v>
      </c>
      <c r="L862" s="54">
        <f t="shared" si="120"/>
        <v>0</v>
      </c>
      <c r="M862" s="54">
        <f t="shared" si="124"/>
        <v>0</v>
      </c>
      <c r="N862" s="54">
        <f t="shared" ref="N862:N906" si="125">L862*0.475</f>
        <v>0</v>
      </c>
      <c r="O862" s="54">
        <v>0</v>
      </c>
      <c r="P862" s="56"/>
    </row>
    <row r="863" spans="1:16" s="68" customFormat="1" x14ac:dyDescent="0.2">
      <c r="A863" s="59">
        <f t="shared" si="121"/>
        <v>322</v>
      </c>
      <c r="B863" s="57" t="s">
        <v>274</v>
      </c>
      <c r="C863" s="57"/>
      <c r="D863" s="57"/>
      <c r="E863" s="57"/>
      <c r="F863" s="57">
        <f t="shared" si="122"/>
        <v>0</v>
      </c>
      <c r="G863" s="57"/>
      <c r="H863" s="57"/>
      <c r="I863" s="57"/>
      <c r="J863" s="57">
        <f t="shared" si="123"/>
        <v>0</v>
      </c>
      <c r="K863" s="56">
        <f t="shared" ref="K863:K906" si="126">3/94331.36*F863</f>
        <v>0</v>
      </c>
      <c r="L863" s="54">
        <f t="shared" ref="L863:L906" si="127">K863*3680</f>
        <v>0</v>
      </c>
      <c r="M863" s="54">
        <f t="shared" si="124"/>
        <v>0</v>
      </c>
      <c r="N863" s="54">
        <f t="shared" si="125"/>
        <v>0</v>
      </c>
      <c r="O863" s="54">
        <v>0</v>
      </c>
      <c r="P863" s="56"/>
    </row>
    <row r="864" spans="1:16" s="68" customFormat="1" x14ac:dyDescent="0.2">
      <c r="A864" s="59">
        <f t="shared" ref="A864:A906" si="128">A863+1</f>
        <v>323</v>
      </c>
      <c r="B864" s="57" t="s">
        <v>275</v>
      </c>
      <c r="C864" s="57"/>
      <c r="D864" s="57"/>
      <c r="E864" s="57"/>
      <c r="F864" s="57">
        <f t="shared" si="122"/>
        <v>0</v>
      </c>
      <c r="G864" s="57"/>
      <c r="H864" s="57"/>
      <c r="I864" s="57"/>
      <c r="J864" s="57">
        <f t="shared" si="123"/>
        <v>0</v>
      </c>
      <c r="K864" s="56">
        <f t="shared" si="126"/>
        <v>0</v>
      </c>
      <c r="L864" s="54">
        <f t="shared" si="127"/>
        <v>0</v>
      </c>
      <c r="M864" s="54">
        <f t="shared" si="124"/>
        <v>0</v>
      </c>
      <c r="N864" s="54">
        <f t="shared" si="125"/>
        <v>0</v>
      </c>
      <c r="O864" s="54">
        <v>0</v>
      </c>
      <c r="P864" s="56"/>
    </row>
    <row r="865" spans="1:16" s="68" customFormat="1" x14ac:dyDescent="0.2">
      <c r="A865" s="59">
        <f t="shared" si="128"/>
        <v>324</v>
      </c>
      <c r="B865" s="57" t="s">
        <v>276</v>
      </c>
      <c r="C865" s="57"/>
      <c r="D865" s="57"/>
      <c r="E865" s="57"/>
      <c r="F865" s="57">
        <f t="shared" ref="F865:F890" si="129">C865+D865+E865</f>
        <v>0</v>
      </c>
      <c r="G865" s="57"/>
      <c r="H865" s="57"/>
      <c r="I865" s="57"/>
      <c r="J865" s="57">
        <f t="shared" si="123"/>
        <v>0</v>
      </c>
      <c r="K865" s="56">
        <f t="shared" si="126"/>
        <v>0</v>
      </c>
      <c r="L865" s="54">
        <f t="shared" si="127"/>
        <v>0</v>
      </c>
      <c r="M865" s="54">
        <f t="shared" si="124"/>
        <v>0</v>
      </c>
      <c r="N865" s="54">
        <f t="shared" si="125"/>
        <v>0</v>
      </c>
      <c r="O865" s="54">
        <v>0</v>
      </c>
      <c r="P865" s="56"/>
    </row>
    <row r="866" spans="1:16" s="68" customFormat="1" x14ac:dyDescent="0.2">
      <c r="A866" s="59">
        <f t="shared" si="128"/>
        <v>325</v>
      </c>
      <c r="B866" s="57" t="s">
        <v>277</v>
      </c>
      <c r="C866" s="57"/>
      <c r="D866" s="57"/>
      <c r="E866" s="57"/>
      <c r="F866" s="57">
        <f t="shared" si="129"/>
        <v>0</v>
      </c>
      <c r="G866" s="57"/>
      <c r="H866" s="57"/>
      <c r="I866" s="57"/>
      <c r="J866" s="57">
        <f t="shared" si="123"/>
        <v>0</v>
      </c>
      <c r="K866" s="56">
        <f t="shared" si="126"/>
        <v>0</v>
      </c>
      <c r="L866" s="54">
        <f t="shared" si="127"/>
        <v>0</v>
      </c>
      <c r="M866" s="54">
        <f t="shared" si="124"/>
        <v>0</v>
      </c>
      <c r="N866" s="54">
        <f t="shared" si="125"/>
        <v>0</v>
      </c>
      <c r="O866" s="54">
        <v>0</v>
      </c>
      <c r="P866" s="56"/>
    </row>
    <row r="867" spans="1:16" s="68" customFormat="1" x14ac:dyDescent="0.2">
      <c r="A867" s="59">
        <f t="shared" si="128"/>
        <v>326</v>
      </c>
      <c r="B867" s="57" t="s">
        <v>278</v>
      </c>
      <c r="C867" s="57">
        <v>751.3</v>
      </c>
      <c r="D867" s="57"/>
      <c r="E867" s="57">
        <v>270.8</v>
      </c>
      <c r="F867" s="57">
        <f t="shared" si="129"/>
        <v>1022.0999999999999</v>
      </c>
      <c r="G867" s="57">
        <v>17</v>
      </c>
      <c r="H867" s="57"/>
      <c r="I867" s="57">
        <v>1</v>
      </c>
      <c r="J867" s="57">
        <f t="shared" si="123"/>
        <v>18</v>
      </c>
      <c r="K867" s="56">
        <f t="shared" si="126"/>
        <v>3.2505626972832789E-2</v>
      </c>
      <c r="L867" s="54">
        <f t="shared" si="127"/>
        <v>119.62070726002466</v>
      </c>
      <c r="M867" s="54">
        <f t="shared" si="124"/>
        <v>26.316555597205426</v>
      </c>
      <c r="N867" s="54">
        <f t="shared" si="125"/>
        <v>56.819835948511709</v>
      </c>
      <c r="O867" s="54">
        <v>26.753680128963275</v>
      </c>
      <c r="P867" s="56">
        <f>(L867+M867+N867+O867)/F867</f>
        <v>0.22454826233705616</v>
      </c>
    </row>
    <row r="868" spans="1:16" s="68" customFormat="1" x14ac:dyDescent="0.2">
      <c r="A868" s="59">
        <f t="shared" si="128"/>
        <v>327</v>
      </c>
      <c r="B868" s="57" t="s">
        <v>279</v>
      </c>
      <c r="C868" s="57"/>
      <c r="D868" s="57"/>
      <c r="E868" s="57"/>
      <c r="F868" s="57">
        <f t="shared" si="129"/>
        <v>0</v>
      </c>
      <c r="G868" s="57"/>
      <c r="H868" s="57"/>
      <c r="I868" s="57"/>
      <c r="J868" s="57">
        <f t="shared" si="123"/>
        <v>0</v>
      </c>
      <c r="K868" s="56">
        <f t="shared" si="126"/>
        <v>0</v>
      </c>
      <c r="L868" s="54">
        <f t="shared" si="127"/>
        <v>0</v>
      </c>
      <c r="M868" s="54">
        <f t="shared" si="124"/>
        <v>0</v>
      </c>
      <c r="N868" s="54">
        <f t="shared" si="125"/>
        <v>0</v>
      </c>
      <c r="O868" s="54">
        <v>0</v>
      </c>
      <c r="P868" s="56"/>
    </row>
    <row r="869" spans="1:16" s="68" customFormat="1" x14ac:dyDescent="0.2">
      <c r="A869" s="59">
        <f t="shared" si="128"/>
        <v>328</v>
      </c>
      <c r="B869" s="57" t="s">
        <v>280</v>
      </c>
      <c r="C869" s="57"/>
      <c r="D869" s="57"/>
      <c r="E869" s="57"/>
      <c r="F869" s="57">
        <f t="shared" si="129"/>
        <v>0</v>
      </c>
      <c r="G869" s="57"/>
      <c r="H869" s="57"/>
      <c r="I869" s="57"/>
      <c r="J869" s="57">
        <f t="shared" si="123"/>
        <v>0</v>
      </c>
      <c r="K869" s="56">
        <f t="shared" si="126"/>
        <v>0</v>
      </c>
      <c r="L869" s="54">
        <f t="shared" si="127"/>
        <v>0</v>
      </c>
      <c r="M869" s="54">
        <f t="shared" si="124"/>
        <v>0</v>
      </c>
      <c r="N869" s="54">
        <f t="shared" si="125"/>
        <v>0</v>
      </c>
      <c r="O869" s="54">
        <v>0</v>
      </c>
      <c r="P869" s="56"/>
    </row>
    <row r="870" spans="1:16" s="68" customFormat="1" x14ac:dyDescent="0.2">
      <c r="A870" s="59">
        <f t="shared" si="128"/>
        <v>329</v>
      </c>
      <c r="B870" s="57" t="s">
        <v>281</v>
      </c>
      <c r="C870" s="57"/>
      <c r="D870" s="57"/>
      <c r="E870" s="57"/>
      <c r="F870" s="57">
        <f t="shared" si="129"/>
        <v>0</v>
      </c>
      <c r="G870" s="57"/>
      <c r="H870" s="57"/>
      <c r="I870" s="57"/>
      <c r="J870" s="57">
        <f t="shared" si="123"/>
        <v>0</v>
      </c>
      <c r="K870" s="56">
        <f t="shared" si="126"/>
        <v>0</v>
      </c>
      <c r="L870" s="54">
        <f t="shared" si="127"/>
        <v>0</v>
      </c>
      <c r="M870" s="54">
        <f t="shared" si="124"/>
        <v>0</v>
      </c>
      <c r="N870" s="54">
        <f t="shared" si="125"/>
        <v>0</v>
      </c>
      <c r="O870" s="54">
        <v>0</v>
      </c>
      <c r="P870" s="56"/>
    </row>
    <row r="871" spans="1:16" s="68" customFormat="1" x14ac:dyDescent="0.2">
      <c r="A871" s="59">
        <f t="shared" si="128"/>
        <v>330</v>
      </c>
      <c r="B871" s="57" t="s">
        <v>282</v>
      </c>
      <c r="C871" s="57"/>
      <c r="D871" s="57"/>
      <c r="E871" s="57"/>
      <c r="F871" s="57">
        <f t="shared" si="129"/>
        <v>0</v>
      </c>
      <c r="G871" s="57"/>
      <c r="H871" s="57"/>
      <c r="I871" s="57"/>
      <c r="J871" s="57">
        <f t="shared" si="123"/>
        <v>0</v>
      </c>
      <c r="K871" s="56">
        <f t="shared" si="126"/>
        <v>0</v>
      </c>
      <c r="L871" s="54">
        <f t="shared" si="127"/>
        <v>0</v>
      </c>
      <c r="M871" s="54">
        <f t="shared" si="124"/>
        <v>0</v>
      </c>
      <c r="N871" s="54">
        <f t="shared" si="125"/>
        <v>0</v>
      </c>
      <c r="O871" s="54">
        <v>0</v>
      </c>
      <c r="P871" s="56"/>
    </row>
    <row r="872" spans="1:16" s="68" customFormat="1" x14ac:dyDescent="0.2">
      <c r="A872" s="59">
        <f t="shared" si="128"/>
        <v>331</v>
      </c>
      <c r="B872" s="57" t="s">
        <v>288</v>
      </c>
      <c r="C872" s="57"/>
      <c r="D872" s="57"/>
      <c r="E872" s="57"/>
      <c r="F872" s="57">
        <f t="shared" si="129"/>
        <v>0</v>
      </c>
      <c r="G872" s="57"/>
      <c r="H872" s="57"/>
      <c r="I872" s="57"/>
      <c r="J872" s="57">
        <f t="shared" si="123"/>
        <v>0</v>
      </c>
      <c r="K872" s="56">
        <f t="shared" si="126"/>
        <v>0</v>
      </c>
      <c r="L872" s="54">
        <f t="shared" si="127"/>
        <v>0</v>
      </c>
      <c r="M872" s="54">
        <f t="shared" si="124"/>
        <v>0</v>
      </c>
      <c r="N872" s="54">
        <f t="shared" si="125"/>
        <v>0</v>
      </c>
      <c r="O872" s="54">
        <v>0</v>
      </c>
      <c r="P872" s="56"/>
    </row>
    <row r="873" spans="1:16" s="68" customFormat="1" x14ac:dyDescent="0.2">
      <c r="A873" s="59">
        <f t="shared" si="128"/>
        <v>332</v>
      </c>
      <c r="B873" s="57" t="s">
        <v>289</v>
      </c>
      <c r="C873" s="57"/>
      <c r="D873" s="57"/>
      <c r="E873" s="57"/>
      <c r="F873" s="57">
        <f t="shared" si="129"/>
        <v>0</v>
      </c>
      <c r="G873" s="57"/>
      <c r="H873" s="57"/>
      <c r="I873" s="57"/>
      <c r="J873" s="57">
        <f t="shared" si="123"/>
        <v>0</v>
      </c>
      <c r="K873" s="56">
        <f t="shared" si="126"/>
        <v>0</v>
      </c>
      <c r="L873" s="54">
        <f t="shared" si="127"/>
        <v>0</v>
      </c>
      <c r="M873" s="54">
        <f t="shared" si="124"/>
        <v>0</v>
      </c>
      <c r="N873" s="54">
        <f t="shared" si="125"/>
        <v>0</v>
      </c>
      <c r="O873" s="54">
        <v>0</v>
      </c>
      <c r="P873" s="56"/>
    </row>
    <row r="874" spans="1:16" s="68" customFormat="1" x14ac:dyDescent="0.2">
      <c r="A874" s="59">
        <f t="shared" si="128"/>
        <v>333</v>
      </c>
      <c r="B874" s="57" t="s">
        <v>290</v>
      </c>
      <c r="C874" s="57"/>
      <c r="D874" s="57"/>
      <c r="E874" s="57"/>
      <c r="F874" s="57">
        <f t="shared" si="129"/>
        <v>0</v>
      </c>
      <c r="G874" s="57"/>
      <c r="H874" s="57"/>
      <c r="I874" s="57"/>
      <c r="J874" s="57">
        <f t="shared" si="123"/>
        <v>0</v>
      </c>
      <c r="K874" s="56">
        <f t="shared" si="126"/>
        <v>0</v>
      </c>
      <c r="L874" s="54">
        <f t="shared" si="127"/>
        <v>0</v>
      </c>
      <c r="M874" s="54">
        <f t="shared" si="124"/>
        <v>0</v>
      </c>
      <c r="N874" s="54">
        <f t="shared" si="125"/>
        <v>0</v>
      </c>
      <c r="O874" s="54">
        <v>0</v>
      </c>
      <c r="P874" s="56"/>
    </row>
    <row r="875" spans="1:16" s="68" customFormat="1" x14ac:dyDescent="0.2">
      <c r="A875" s="59">
        <f t="shared" si="128"/>
        <v>334</v>
      </c>
      <c r="B875" s="57" t="s">
        <v>291</v>
      </c>
      <c r="C875" s="57"/>
      <c r="D875" s="57"/>
      <c r="E875" s="57"/>
      <c r="F875" s="57">
        <f t="shared" si="129"/>
        <v>0</v>
      </c>
      <c r="G875" s="57"/>
      <c r="H875" s="57"/>
      <c r="I875" s="57"/>
      <c r="J875" s="57">
        <f t="shared" si="123"/>
        <v>0</v>
      </c>
      <c r="K875" s="56">
        <f t="shared" si="126"/>
        <v>0</v>
      </c>
      <c r="L875" s="54">
        <f t="shared" si="127"/>
        <v>0</v>
      </c>
      <c r="M875" s="54">
        <f t="shared" si="124"/>
        <v>0</v>
      </c>
      <c r="N875" s="54">
        <f t="shared" si="125"/>
        <v>0</v>
      </c>
      <c r="O875" s="54">
        <v>0</v>
      </c>
      <c r="P875" s="56"/>
    </row>
    <row r="876" spans="1:16" s="68" customFormat="1" x14ac:dyDescent="0.2">
      <c r="A876" s="59">
        <f t="shared" si="128"/>
        <v>335</v>
      </c>
      <c r="B876" s="57" t="s">
        <v>292</v>
      </c>
      <c r="C876" s="57"/>
      <c r="D876" s="57"/>
      <c r="E876" s="57"/>
      <c r="F876" s="57">
        <f t="shared" si="129"/>
        <v>0</v>
      </c>
      <c r="G876" s="57"/>
      <c r="H876" s="57"/>
      <c r="I876" s="57"/>
      <c r="J876" s="57">
        <f t="shared" si="123"/>
        <v>0</v>
      </c>
      <c r="K876" s="56">
        <f t="shared" si="126"/>
        <v>0</v>
      </c>
      <c r="L876" s="54">
        <f t="shared" si="127"/>
        <v>0</v>
      </c>
      <c r="M876" s="54">
        <f t="shared" si="124"/>
        <v>0</v>
      </c>
      <c r="N876" s="54">
        <f t="shared" si="125"/>
        <v>0</v>
      </c>
      <c r="O876" s="54">
        <v>0</v>
      </c>
      <c r="P876" s="56"/>
    </row>
    <row r="877" spans="1:16" s="68" customFormat="1" x14ac:dyDescent="0.2">
      <c r="A877" s="59">
        <f t="shared" si="128"/>
        <v>336</v>
      </c>
      <c r="B877" s="57" t="s">
        <v>293</v>
      </c>
      <c r="C877" s="57"/>
      <c r="D877" s="57"/>
      <c r="E877" s="57"/>
      <c r="F877" s="57">
        <f t="shared" si="129"/>
        <v>0</v>
      </c>
      <c r="G877" s="57"/>
      <c r="H877" s="57"/>
      <c r="I877" s="57"/>
      <c r="J877" s="57">
        <f t="shared" si="123"/>
        <v>0</v>
      </c>
      <c r="K877" s="56">
        <f t="shared" si="126"/>
        <v>0</v>
      </c>
      <c r="L877" s="54">
        <f t="shared" si="127"/>
        <v>0</v>
      </c>
      <c r="M877" s="54">
        <f t="shared" si="124"/>
        <v>0</v>
      </c>
      <c r="N877" s="54">
        <f t="shared" si="125"/>
        <v>0</v>
      </c>
      <c r="O877" s="54">
        <v>0</v>
      </c>
      <c r="P877" s="56"/>
    </row>
    <row r="878" spans="1:16" s="68" customFormat="1" x14ac:dyDescent="0.2">
      <c r="A878" s="59">
        <f t="shared" si="128"/>
        <v>337</v>
      </c>
      <c r="B878" s="57" t="s">
        <v>294</v>
      </c>
      <c r="C878" s="57"/>
      <c r="D878" s="57"/>
      <c r="E878" s="57"/>
      <c r="F878" s="57">
        <f t="shared" si="129"/>
        <v>0</v>
      </c>
      <c r="G878" s="57"/>
      <c r="H878" s="57"/>
      <c r="I878" s="57"/>
      <c r="J878" s="57">
        <f t="shared" si="123"/>
        <v>0</v>
      </c>
      <c r="K878" s="56">
        <f t="shared" si="126"/>
        <v>0</v>
      </c>
      <c r="L878" s="54">
        <f t="shared" si="127"/>
        <v>0</v>
      </c>
      <c r="M878" s="54">
        <f t="shared" si="124"/>
        <v>0</v>
      </c>
      <c r="N878" s="54">
        <f t="shared" si="125"/>
        <v>0</v>
      </c>
      <c r="O878" s="54">
        <v>0</v>
      </c>
      <c r="P878" s="56"/>
    </row>
    <row r="879" spans="1:16" s="68" customFormat="1" x14ac:dyDescent="0.2">
      <c r="A879" s="59">
        <f t="shared" si="128"/>
        <v>338</v>
      </c>
      <c r="B879" s="57" t="s">
        <v>295</v>
      </c>
      <c r="C879" s="57"/>
      <c r="D879" s="57"/>
      <c r="E879" s="57"/>
      <c r="F879" s="57">
        <f t="shared" si="129"/>
        <v>0</v>
      </c>
      <c r="G879" s="57"/>
      <c r="H879" s="57"/>
      <c r="I879" s="57"/>
      <c r="J879" s="57">
        <f t="shared" si="123"/>
        <v>0</v>
      </c>
      <c r="K879" s="56">
        <f t="shared" si="126"/>
        <v>0</v>
      </c>
      <c r="L879" s="54">
        <f t="shared" si="127"/>
        <v>0</v>
      </c>
      <c r="M879" s="54">
        <f t="shared" si="124"/>
        <v>0</v>
      </c>
      <c r="N879" s="54">
        <f t="shared" si="125"/>
        <v>0</v>
      </c>
      <c r="O879" s="54">
        <v>0</v>
      </c>
      <c r="P879" s="56"/>
    </row>
    <row r="880" spans="1:16" s="68" customFormat="1" x14ac:dyDescent="0.2">
      <c r="A880" s="59">
        <f t="shared" si="128"/>
        <v>339</v>
      </c>
      <c r="B880" s="57" t="s">
        <v>296</v>
      </c>
      <c r="C880" s="57"/>
      <c r="D880" s="57"/>
      <c r="E880" s="57"/>
      <c r="F880" s="57">
        <f t="shared" si="129"/>
        <v>0</v>
      </c>
      <c r="G880" s="57"/>
      <c r="H880" s="57"/>
      <c r="I880" s="57"/>
      <c r="J880" s="57">
        <f t="shared" si="123"/>
        <v>0</v>
      </c>
      <c r="K880" s="56">
        <f t="shared" si="126"/>
        <v>0</v>
      </c>
      <c r="L880" s="54">
        <f t="shared" si="127"/>
        <v>0</v>
      </c>
      <c r="M880" s="54">
        <f t="shared" si="124"/>
        <v>0</v>
      </c>
      <c r="N880" s="54">
        <f t="shared" si="125"/>
        <v>0</v>
      </c>
      <c r="O880" s="54">
        <v>0</v>
      </c>
      <c r="P880" s="56"/>
    </row>
    <row r="881" spans="1:16" s="68" customFormat="1" x14ac:dyDescent="0.2">
      <c r="A881" s="59">
        <f t="shared" si="128"/>
        <v>340</v>
      </c>
      <c r="B881" s="57" t="s">
        <v>297</v>
      </c>
      <c r="C881" s="57"/>
      <c r="D881" s="57"/>
      <c r="E881" s="57"/>
      <c r="F881" s="57">
        <f t="shared" si="129"/>
        <v>0</v>
      </c>
      <c r="G881" s="57"/>
      <c r="H881" s="57"/>
      <c r="I881" s="57"/>
      <c r="J881" s="57">
        <f t="shared" si="123"/>
        <v>0</v>
      </c>
      <c r="K881" s="56">
        <f t="shared" si="126"/>
        <v>0</v>
      </c>
      <c r="L881" s="54">
        <f t="shared" si="127"/>
        <v>0</v>
      </c>
      <c r="M881" s="54">
        <f t="shared" si="124"/>
        <v>0</v>
      </c>
      <c r="N881" s="54">
        <f t="shared" si="125"/>
        <v>0</v>
      </c>
      <c r="O881" s="54">
        <v>0</v>
      </c>
      <c r="P881" s="56"/>
    </row>
    <row r="882" spans="1:16" s="68" customFormat="1" x14ac:dyDescent="0.2">
      <c r="A882" s="59">
        <f t="shared" si="128"/>
        <v>341</v>
      </c>
      <c r="B882" s="57" t="s">
        <v>298</v>
      </c>
      <c r="C882" s="57">
        <v>1523.2</v>
      </c>
      <c r="D882" s="57"/>
      <c r="E882" s="57"/>
      <c r="F882" s="57">
        <f t="shared" si="129"/>
        <v>1523.2</v>
      </c>
      <c r="G882" s="57">
        <v>32</v>
      </c>
      <c r="H882" s="57"/>
      <c r="I882" s="57"/>
      <c r="J882" s="57">
        <f t="shared" si="123"/>
        <v>32</v>
      </c>
      <c r="K882" s="56">
        <f t="shared" si="126"/>
        <v>4.8442002744368363E-2</v>
      </c>
      <c r="L882" s="54">
        <f t="shared" si="127"/>
        <v>178.26657009927558</v>
      </c>
      <c r="M882" s="54">
        <f t="shared" si="124"/>
        <v>39.218645421840627</v>
      </c>
      <c r="N882" s="54">
        <f t="shared" si="125"/>
        <v>84.676620797155891</v>
      </c>
      <c r="O882" s="54">
        <v>39.870076873531808</v>
      </c>
      <c r="P882" s="56">
        <f>(L882+M882+N882+O882)/F882</f>
        <v>0.2245482623370561</v>
      </c>
    </row>
    <row r="883" spans="1:16" s="68" customFormat="1" x14ac:dyDescent="0.2">
      <c r="A883" s="59">
        <f t="shared" si="128"/>
        <v>342</v>
      </c>
      <c r="B883" s="57" t="s">
        <v>299</v>
      </c>
      <c r="C883" s="57"/>
      <c r="D883" s="57"/>
      <c r="E883" s="57"/>
      <c r="F883" s="57">
        <f t="shared" si="129"/>
        <v>0</v>
      </c>
      <c r="G883" s="57"/>
      <c r="H883" s="57"/>
      <c r="I883" s="57"/>
      <c r="J883" s="57">
        <f t="shared" si="123"/>
        <v>0</v>
      </c>
      <c r="K883" s="56">
        <f t="shared" si="126"/>
        <v>0</v>
      </c>
      <c r="L883" s="54">
        <f t="shared" si="127"/>
        <v>0</v>
      </c>
      <c r="M883" s="54">
        <f t="shared" si="124"/>
        <v>0</v>
      </c>
      <c r="N883" s="54">
        <f t="shared" si="125"/>
        <v>0</v>
      </c>
      <c r="O883" s="54">
        <v>0</v>
      </c>
      <c r="P883" s="56"/>
    </row>
    <row r="884" spans="1:16" s="68" customFormat="1" x14ac:dyDescent="0.2">
      <c r="A884" s="59">
        <f t="shared" si="128"/>
        <v>343</v>
      </c>
      <c r="B884" s="57" t="s">
        <v>300</v>
      </c>
      <c r="C884" s="57"/>
      <c r="D884" s="57"/>
      <c r="E884" s="57"/>
      <c r="F884" s="57">
        <f t="shared" si="129"/>
        <v>0</v>
      </c>
      <c r="G884" s="57"/>
      <c r="H884" s="57"/>
      <c r="I884" s="57"/>
      <c r="J884" s="57">
        <f t="shared" ref="J884:J891" si="130">G884+H884+I884</f>
        <v>0</v>
      </c>
      <c r="K884" s="56">
        <f t="shared" si="126"/>
        <v>0</v>
      </c>
      <c r="L884" s="54">
        <f t="shared" si="127"/>
        <v>0</v>
      </c>
      <c r="M884" s="54">
        <f t="shared" si="124"/>
        <v>0</v>
      </c>
      <c r="N884" s="54">
        <f t="shared" si="125"/>
        <v>0</v>
      </c>
      <c r="O884" s="54">
        <v>0</v>
      </c>
      <c r="P884" s="56"/>
    </row>
    <row r="885" spans="1:16" s="68" customFormat="1" x14ac:dyDescent="0.2">
      <c r="A885" s="59">
        <f t="shared" si="128"/>
        <v>344</v>
      </c>
      <c r="B885" s="57" t="s">
        <v>301</v>
      </c>
      <c r="C885" s="57"/>
      <c r="D885" s="57"/>
      <c r="E885" s="57"/>
      <c r="F885" s="57">
        <f t="shared" si="129"/>
        <v>0</v>
      </c>
      <c r="G885" s="57"/>
      <c r="H885" s="57"/>
      <c r="I885" s="57"/>
      <c r="J885" s="57">
        <f t="shared" si="130"/>
        <v>0</v>
      </c>
      <c r="K885" s="56">
        <f t="shared" si="126"/>
        <v>0</v>
      </c>
      <c r="L885" s="54">
        <f t="shared" si="127"/>
        <v>0</v>
      </c>
      <c r="M885" s="54">
        <f t="shared" ref="M885:M892" si="131">L885*0.22</f>
        <v>0</v>
      </c>
      <c r="N885" s="54">
        <f t="shared" si="125"/>
        <v>0</v>
      </c>
      <c r="O885" s="54">
        <v>0</v>
      </c>
      <c r="P885" s="56"/>
    </row>
    <row r="886" spans="1:16" s="68" customFormat="1" x14ac:dyDescent="0.2">
      <c r="A886" s="59">
        <f t="shared" si="128"/>
        <v>345</v>
      </c>
      <c r="B886" s="57" t="s">
        <v>302</v>
      </c>
      <c r="C886" s="57"/>
      <c r="D886" s="57"/>
      <c r="E886" s="57"/>
      <c r="F886" s="57">
        <f t="shared" si="129"/>
        <v>0</v>
      </c>
      <c r="G886" s="57"/>
      <c r="H886" s="57"/>
      <c r="I886" s="57"/>
      <c r="J886" s="57">
        <f t="shared" si="130"/>
        <v>0</v>
      </c>
      <c r="K886" s="56">
        <f t="shared" si="126"/>
        <v>0</v>
      </c>
      <c r="L886" s="54">
        <f t="shared" si="127"/>
        <v>0</v>
      </c>
      <c r="M886" s="54">
        <f t="shared" si="131"/>
        <v>0</v>
      </c>
      <c r="N886" s="54">
        <f t="shared" si="125"/>
        <v>0</v>
      </c>
      <c r="O886" s="54">
        <v>0</v>
      </c>
      <c r="P886" s="56"/>
    </row>
    <row r="887" spans="1:16" s="68" customFormat="1" x14ac:dyDescent="0.2">
      <c r="A887" s="59">
        <f t="shared" si="128"/>
        <v>346</v>
      </c>
      <c r="B887" s="57" t="s">
        <v>303</v>
      </c>
      <c r="C887" s="57"/>
      <c r="D887" s="57"/>
      <c r="E887" s="57"/>
      <c r="F887" s="57">
        <f t="shared" si="129"/>
        <v>0</v>
      </c>
      <c r="G887" s="57"/>
      <c r="H887" s="57"/>
      <c r="I887" s="57"/>
      <c r="J887" s="57">
        <f t="shared" si="130"/>
        <v>0</v>
      </c>
      <c r="K887" s="56">
        <f t="shared" si="126"/>
        <v>0</v>
      </c>
      <c r="L887" s="54">
        <f t="shared" si="127"/>
        <v>0</v>
      </c>
      <c r="M887" s="54">
        <f t="shared" si="131"/>
        <v>0</v>
      </c>
      <c r="N887" s="54">
        <f t="shared" si="125"/>
        <v>0</v>
      </c>
      <c r="O887" s="54">
        <v>0</v>
      </c>
      <c r="P887" s="56"/>
    </row>
    <row r="888" spans="1:16" s="68" customFormat="1" x14ac:dyDescent="0.2">
      <c r="A888" s="59">
        <f t="shared" si="128"/>
        <v>347</v>
      </c>
      <c r="B888" s="57" t="s">
        <v>304</v>
      </c>
      <c r="C888" s="57"/>
      <c r="D888" s="57"/>
      <c r="E888" s="57"/>
      <c r="F888" s="57">
        <f t="shared" si="129"/>
        <v>0</v>
      </c>
      <c r="G888" s="57"/>
      <c r="H888" s="57"/>
      <c r="I888" s="57"/>
      <c r="J888" s="57">
        <f t="shared" si="130"/>
        <v>0</v>
      </c>
      <c r="K888" s="56">
        <f t="shared" si="126"/>
        <v>0</v>
      </c>
      <c r="L888" s="54">
        <f t="shared" si="127"/>
        <v>0</v>
      </c>
      <c r="M888" s="54">
        <f t="shared" si="131"/>
        <v>0</v>
      </c>
      <c r="N888" s="54">
        <f t="shared" si="125"/>
        <v>0</v>
      </c>
      <c r="O888" s="54">
        <v>0</v>
      </c>
      <c r="P888" s="56"/>
    </row>
    <row r="889" spans="1:16" s="68" customFormat="1" x14ac:dyDescent="0.2">
      <c r="A889" s="59">
        <f t="shared" si="128"/>
        <v>348</v>
      </c>
      <c r="B889" s="57" t="s">
        <v>305</v>
      </c>
      <c r="C889" s="57"/>
      <c r="D889" s="57"/>
      <c r="E889" s="57"/>
      <c r="F889" s="57">
        <f t="shared" si="129"/>
        <v>0</v>
      </c>
      <c r="G889" s="57"/>
      <c r="H889" s="57"/>
      <c r="I889" s="57"/>
      <c r="J889" s="57">
        <f t="shared" si="130"/>
        <v>0</v>
      </c>
      <c r="K889" s="56">
        <f t="shared" si="126"/>
        <v>0</v>
      </c>
      <c r="L889" s="54">
        <f t="shared" si="127"/>
        <v>0</v>
      </c>
      <c r="M889" s="54">
        <f t="shared" si="131"/>
        <v>0</v>
      </c>
      <c r="N889" s="54">
        <f t="shared" si="125"/>
        <v>0</v>
      </c>
      <c r="O889" s="54">
        <v>0</v>
      </c>
      <c r="P889" s="56"/>
    </row>
    <row r="890" spans="1:16" s="68" customFormat="1" x14ac:dyDescent="0.2">
      <c r="A890" s="59">
        <f t="shared" si="128"/>
        <v>349</v>
      </c>
      <c r="B890" s="57" t="s">
        <v>306</v>
      </c>
      <c r="C890" s="57"/>
      <c r="D890" s="57"/>
      <c r="E890" s="57"/>
      <c r="F890" s="57">
        <f t="shared" si="129"/>
        <v>0</v>
      </c>
      <c r="G890" s="57"/>
      <c r="H890" s="57"/>
      <c r="I890" s="57"/>
      <c r="J890" s="57">
        <f t="shared" si="130"/>
        <v>0</v>
      </c>
      <c r="K890" s="56">
        <f t="shared" si="126"/>
        <v>0</v>
      </c>
      <c r="L890" s="54">
        <f t="shared" si="127"/>
        <v>0</v>
      </c>
      <c r="M890" s="54">
        <f t="shared" si="131"/>
        <v>0</v>
      </c>
      <c r="N890" s="54">
        <f t="shared" si="125"/>
        <v>0</v>
      </c>
      <c r="O890" s="54">
        <v>0</v>
      </c>
      <c r="P890" s="56"/>
    </row>
    <row r="891" spans="1:16" s="68" customFormat="1" x14ac:dyDescent="0.2">
      <c r="A891" s="59">
        <f t="shared" si="128"/>
        <v>350</v>
      </c>
      <c r="B891" s="57" t="s">
        <v>1007</v>
      </c>
      <c r="C891" s="57">
        <v>743.4</v>
      </c>
      <c r="D891" s="57"/>
      <c r="E891" s="57"/>
      <c r="F891" s="57">
        <f>C891+D891+E891</f>
        <v>743.4</v>
      </c>
      <c r="G891" s="57">
        <v>24</v>
      </c>
      <c r="H891" s="57"/>
      <c r="I891" s="57"/>
      <c r="J891" s="57">
        <f t="shared" si="130"/>
        <v>24</v>
      </c>
      <c r="K891" s="56">
        <f t="shared" si="126"/>
        <v>2.3642190677628308E-2</v>
      </c>
      <c r="L891" s="54">
        <f t="shared" si="127"/>
        <v>87.003261693672172</v>
      </c>
      <c r="M891" s="54">
        <f t="shared" si="131"/>
        <v>19.14071757260788</v>
      </c>
      <c r="N891" s="54">
        <f t="shared" si="125"/>
        <v>41.326549304494279</v>
      </c>
      <c r="O891" s="54">
        <v>19.458649650593188</v>
      </c>
      <c r="P891" s="56">
        <f t="shared" ref="P891:P907" si="132">(L891+M891+N891+O891)/F891</f>
        <v>0.22454826233705613</v>
      </c>
    </row>
    <row r="892" spans="1:16" s="68" customFormat="1" x14ac:dyDescent="0.2">
      <c r="A892" s="59">
        <f t="shared" si="128"/>
        <v>351</v>
      </c>
      <c r="B892" s="57" t="s">
        <v>1433</v>
      </c>
      <c r="C892" s="57">
        <v>1518.08</v>
      </c>
      <c r="D892" s="57"/>
      <c r="E892" s="57"/>
      <c r="F892" s="57">
        <v>1518.08</v>
      </c>
      <c r="G892" s="57">
        <v>65</v>
      </c>
      <c r="H892" s="57"/>
      <c r="I892" s="57"/>
      <c r="J892" s="57">
        <v>65</v>
      </c>
      <c r="K892" s="56">
        <f t="shared" si="126"/>
        <v>4.8279172483042754E-2</v>
      </c>
      <c r="L892" s="54">
        <f t="shared" si="127"/>
        <v>177.66735473759732</v>
      </c>
      <c r="M892" s="54">
        <f t="shared" si="131"/>
        <v>39.08681804227141</v>
      </c>
      <c r="N892" s="54">
        <f t="shared" si="125"/>
        <v>84.391993500358723</v>
      </c>
      <c r="O892" s="54">
        <v>39.736059808410687</v>
      </c>
      <c r="P892" s="56">
        <f t="shared" si="132"/>
        <v>0.22454826233705613</v>
      </c>
    </row>
    <row r="893" spans="1:16" s="68" customFormat="1" x14ac:dyDescent="0.2">
      <c r="A893" s="59">
        <f t="shared" si="128"/>
        <v>352</v>
      </c>
      <c r="B893" s="57" t="s">
        <v>2515</v>
      </c>
      <c r="C893" s="57">
        <v>320.7</v>
      </c>
      <c r="D893" s="57"/>
      <c r="E893" s="57"/>
      <c r="F893" s="57">
        <f>C893+D893+E893</f>
        <v>320.7</v>
      </c>
      <c r="G893" s="57"/>
      <c r="H893" s="57"/>
      <c r="I893" s="57"/>
      <c r="J893" s="57"/>
      <c r="K893" s="56">
        <f t="shared" si="126"/>
        <v>1.0199153282641107E-2</v>
      </c>
      <c r="L893" s="54">
        <f t="shared" si="127"/>
        <v>37.532884080119274</v>
      </c>
      <c r="M893" s="54"/>
      <c r="N893" s="54">
        <f t="shared" si="125"/>
        <v>17.828119938056656</v>
      </c>
      <c r="O893" s="54"/>
      <c r="P893" s="56">
        <f t="shared" si="132"/>
        <v>0.17262551923347658</v>
      </c>
    </row>
    <row r="894" spans="1:16" s="68" customFormat="1" x14ac:dyDescent="0.2">
      <c r="A894" s="59">
        <f t="shared" si="128"/>
        <v>353</v>
      </c>
      <c r="B894" s="57" t="s">
        <v>2516</v>
      </c>
      <c r="C894" s="57">
        <v>352.5</v>
      </c>
      <c r="D894" s="57"/>
      <c r="E894" s="57"/>
      <c r="F894" s="57">
        <f t="shared" ref="F894:F906" si="133">C894+D894+E894</f>
        <v>352.5</v>
      </c>
      <c r="G894" s="57"/>
      <c r="H894" s="57"/>
      <c r="I894" s="57"/>
      <c r="J894" s="57"/>
      <c r="K894" s="56">
        <f t="shared" si="126"/>
        <v>1.1210481858843125E-2</v>
      </c>
      <c r="L894" s="54">
        <f t="shared" si="127"/>
        <v>41.254573240542697</v>
      </c>
      <c r="M894" s="54"/>
      <c r="N894" s="54">
        <f t="shared" si="125"/>
        <v>19.595922289257782</v>
      </c>
      <c r="O894" s="54"/>
      <c r="P894" s="56">
        <f t="shared" si="132"/>
        <v>0.17262551923347655</v>
      </c>
    </row>
    <row r="895" spans="1:16" s="68" customFormat="1" x14ac:dyDescent="0.2">
      <c r="A895" s="59">
        <f t="shared" si="128"/>
        <v>354</v>
      </c>
      <c r="B895" s="57" t="s">
        <v>2517</v>
      </c>
      <c r="C895" s="57">
        <v>399.4</v>
      </c>
      <c r="D895" s="57"/>
      <c r="E895" s="57"/>
      <c r="F895" s="57">
        <f t="shared" si="133"/>
        <v>399.4</v>
      </c>
      <c r="G895" s="57"/>
      <c r="H895" s="57"/>
      <c r="I895" s="57"/>
      <c r="J895" s="57"/>
      <c r="K895" s="56">
        <f t="shared" si="126"/>
        <v>1.2702032494814025E-2</v>
      </c>
      <c r="L895" s="54">
        <f t="shared" si="127"/>
        <v>46.743479580915611</v>
      </c>
      <c r="M895" s="54"/>
      <c r="N895" s="54">
        <f t="shared" si="125"/>
        <v>22.203152800934916</v>
      </c>
      <c r="O895" s="54"/>
      <c r="P895" s="56">
        <f t="shared" si="132"/>
        <v>0.17262551923347652</v>
      </c>
    </row>
    <row r="896" spans="1:16" s="68" customFormat="1" x14ac:dyDescent="0.2">
      <c r="A896" s="59">
        <f t="shared" si="128"/>
        <v>355</v>
      </c>
      <c r="B896" s="57" t="s">
        <v>2518</v>
      </c>
      <c r="C896" s="57">
        <v>381.3</v>
      </c>
      <c r="D896" s="57"/>
      <c r="E896" s="57"/>
      <c r="F896" s="57">
        <f t="shared" si="133"/>
        <v>381.3</v>
      </c>
      <c r="G896" s="57"/>
      <c r="H896" s="57"/>
      <c r="I896" s="57"/>
      <c r="J896" s="57"/>
      <c r="K896" s="56">
        <f t="shared" si="126"/>
        <v>1.212640207879967E-2</v>
      </c>
      <c r="L896" s="54">
        <f t="shared" si="127"/>
        <v>44.625159649982784</v>
      </c>
      <c r="M896" s="54"/>
      <c r="N896" s="54">
        <f t="shared" si="125"/>
        <v>21.19695083374182</v>
      </c>
      <c r="O896" s="54"/>
      <c r="P896" s="56">
        <f t="shared" si="132"/>
        <v>0.17262551923347652</v>
      </c>
    </row>
    <row r="897" spans="1:16" s="68" customFormat="1" x14ac:dyDescent="0.2">
      <c r="A897" s="59">
        <f t="shared" si="128"/>
        <v>356</v>
      </c>
      <c r="B897" s="57" t="s">
        <v>2519</v>
      </c>
      <c r="C897" s="57">
        <v>351.4</v>
      </c>
      <c r="D897" s="57"/>
      <c r="E897" s="57"/>
      <c r="F897" s="57">
        <f t="shared" si="133"/>
        <v>351.4</v>
      </c>
      <c r="G897" s="57"/>
      <c r="H897" s="57"/>
      <c r="I897" s="57"/>
      <c r="J897" s="57"/>
      <c r="K897" s="56">
        <f t="shared" si="126"/>
        <v>1.1175498794886451E-2</v>
      </c>
      <c r="L897" s="54">
        <f t="shared" si="127"/>
        <v>41.125835565182136</v>
      </c>
      <c r="M897" s="54"/>
      <c r="N897" s="54">
        <f t="shared" si="125"/>
        <v>19.534771893461514</v>
      </c>
      <c r="O897" s="54"/>
      <c r="P897" s="56">
        <f t="shared" si="132"/>
        <v>0.17262551923347655</v>
      </c>
    </row>
    <row r="898" spans="1:16" s="68" customFormat="1" x14ac:dyDescent="0.2">
      <c r="A898" s="59">
        <f t="shared" si="128"/>
        <v>357</v>
      </c>
      <c r="B898" s="57" t="s">
        <v>2520</v>
      </c>
      <c r="C898" s="57">
        <v>381.3</v>
      </c>
      <c r="D898" s="57"/>
      <c r="E898" s="57"/>
      <c r="F898" s="57">
        <f t="shared" si="133"/>
        <v>381.3</v>
      </c>
      <c r="G898" s="57"/>
      <c r="H898" s="57"/>
      <c r="I898" s="57"/>
      <c r="J898" s="57"/>
      <c r="K898" s="56">
        <f t="shared" si="126"/>
        <v>1.212640207879967E-2</v>
      </c>
      <c r="L898" s="54">
        <f t="shared" si="127"/>
        <v>44.625159649982784</v>
      </c>
      <c r="M898" s="54"/>
      <c r="N898" s="54">
        <f t="shared" si="125"/>
        <v>21.19695083374182</v>
      </c>
      <c r="O898" s="54"/>
      <c r="P898" s="56">
        <f t="shared" si="132"/>
        <v>0.17262551923347652</v>
      </c>
    </row>
    <row r="899" spans="1:16" s="68" customFormat="1" x14ac:dyDescent="0.2">
      <c r="A899" s="59">
        <f t="shared" si="128"/>
        <v>358</v>
      </c>
      <c r="B899" s="57" t="s">
        <v>2521</v>
      </c>
      <c r="C899" s="57">
        <v>125.1</v>
      </c>
      <c r="D899" s="57"/>
      <c r="E899" s="57"/>
      <c r="F899" s="57">
        <f t="shared" si="133"/>
        <v>125.1</v>
      </c>
      <c r="G899" s="57"/>
      <c r="H899" s="57"/>
      <c r="I899" s="57"/>
      <c r="J899" s="57"/>
      <c r="K899" s="56">
        <f t="shared" si="126"/>
        <v>3.9785284554362411E-3</v>
      </c>
      <c r="L899" s="54">
        <f t="shared" si="127"/>
        <v>14.640984716005367</v>
      </c>
      <c r="M899" s="54"/>
      <c r="N899" s="54">
        <f t="shared" si="125"/>
        <v>6.9544677401025492</v>
      </c>
      <c r="O899" s="54"/>
      <c r="P899" s="56">
        <f t="shared" si="132"/>
        <v>0.17262551923347655</v>
      </c>
    </row>
    <row r="900" spans="1:16" s="68" customFormat="1" x14ac:dyDescent="0.2">
      <c r="A900" s="59">
        <f t="shared" si="128"/>
        <v>359</v>
      </c>
      <c r="B900" s="57" t="s">
        <v>2522</v>
      </c>
      <c r="C900" s="57">
        <v>120.3</v>
      </c>
      <c r="D900" s="57"/>
      <c r="E900" s="57"/>
      <c r="F900" s="57">
        <f t="shared" si="133"/>
        <v>120.3</v>
      </c>
      <c r="G900" s="57"/>
      <c r="H900" s="57"/>
      <c r="I900" s="57"/>
      <c r="J900" s="57"/>
      <c r="K900" s="56">
        <f t="shared" si="126"/>
        <v>3.8258750854434833E-3</v>
      </c>
      <c r="L900" s="54">
        <f t="shared" si="127"/>
        <v>14.079220314432019</v>
      </c>
      <c r="M900" s="54"/>
      <c r="N900" s="54">
        <f t="shared" si="125"/>
        <v>6.687629649355209</v>
      </c>
      <c r="O900" s="54"/>
      <c r="P900" s="56">
        <f t="shared" si="132"/>
        <v>0.17262551923347658</v>
      </c>
    </row>
    <row r="901" spans="1:16" s="68" customFormat="1" x14ac:dyDescent="0.2">
      <c r="A901" s="59">
        <f t="shared" si="128"/>
        <v>360</v>
      </c>
      <c r="B901" s="57" t="s">
        <v>2523</v>
      </c>
      <c r="C901" s="57">
        <v>342.6</v>
      </c>
      <c r="D901" s="57"/>
      <c r="E901" s="57"/>
      <c r="F901" s="57">
        <f t="shared" si="133"/>
        <v>342.6</v>
      </c>
      <c r="G901" s="57"/>
      <c r="H901" s="57"/>
      <c r="I901" s="57"/>
      <c r="J901" s="57"/>
      <c r="K901" s="56">
        <f t="shared" si="126"/>
        <v>1.0895634283233063E-2</v>
      </c>
      <c r="L901" s="54">
        <f t="shared" si="127"/>
        <v>40.095934162297674</v>
      </c>
      <c r="M901" s="54"/>
      <c r="N901" s="54">
        <f t="shared" si="125"/>
        <v>19.045568727091393</v>
      </c>
      <c r="O901" s="54"/>
      <c r="P901" s="56">
        <f t="shared" si="132"/>
        <v>0.17262551923347655</v>
      </c>
    </row>
    <row r="902" spans="1:16" s="68" customFormat="1" x14ac:dyDescent="0.2">
      <c r="A902" s="59">
        <f t="shared" si="128"/>
        <v>361</v>
      </c>
      <c r="B902" s="57" t="s">
        <v>2524</v>
      </c>
      <c r="C902" s="57">
        <v>341.6</v>
      </c>
      <c r="D902" s="57"/>
      <c r="E902" s="57"/>
      <c r="F902" s="57">
        <f t="shared" si="133"/>
        <v>341.6</v>
      </c>
      <c r="G902" s="57"/>
      <c r="H902" s="57"/>
      <c r="I902" s="57"/>
      <c r="J902" s="57"/>
      <c r="K902" s="56">
        <f t="shared" si="126"/>
        <v>1.0863831497817906E-2</v>
      </c>
      <c r="L902" s="54">
        <f t="shared" si="127"/>
        <v>39.97889991196989</v>
      </c>
      <c r="M902" s="54"/>
      <c r="N902" s="54">
        <f t="shared" si="125"/>
        <v>18.989977458185695</v>
      </c>
      <c r="O902" s="54"/>
      <c r="P902" s="56">
        <f t="shared" si="132"/>
        <v>0.17262551923347652</v>
      </c>
    </row>
    <row r="903" spans="1:16" s="68" customFormat="1" x14ac:dyDescent="0.2">
      <c r="A903" s="59">
        <f t="shared" si="128"/>
        <v>362</v>
      </c>
      <c r="B903" s="57" t="s">
        <v>2525</v>
      </c>
      <c r="C903" s="57">
        <v>348.8</v>
      </c>
      <c r="D903" s="57"/>
      <c r="E903" s="57"/>
      <c r="F903" s="57">
        <f t="shared" si="133"/>
        <v>348.8</v>
      </c>
      <c r="G903" s="57"/>
      <c r="H903" s="57"/>
      <c r="I903" s="57"/>
      <c r="J903" s="57"/>
      <c r="K903" s="56">
        <f t="shared" si="126"/>
        <v>1.1092811552807042E-2</v>
      </c>
      <c r="L903" s="54">
        <f t="shared" si="127"/>
        <v>40.821546514329917</v>
      </c>
      <c r="M903" s="54"/>
      <c r="N903" s="54">
        <f t="shared" si="125"/>
        <v>19.390234594306708</v>
      </c>
      <c r="O903" s="54"/>
      <c r="P903" s="56">
        <f t="shared" si="132"/>
        <v>0.17262551923347658</v>
      </c>
    </row>
    <row r="904" spans="1:16" s="68" customFormat="1" x14ac:dyDescent="0.2">
      <c r="A904" s="59">
        <f t="shared" si="128"/>
        <v>363</v>
      </c>
      <c r="B904" s="57" t="s">
        <v>2526</v>
      </c>
      <c r="C904" s="57">
        <v>348.5</v>
      </c>
      <c r="D904" s="57"/>
      <c r="E904" s="57"/>
      <c r="F904" s="57">
        <f t="shared" si="133"/>
        <v>348.5</v>
      </c>
      <c r="G904" s="57"/>
      <c r="H904" s="57"/>
      <c r="I904" s="57"/>
      <c r="J904" s="57"/>
      <c r="K904" s="56">
        <f t="shared" si="126"/>
        <v>1.1083270717182495E-2</v>
      </c>
      <c r="L904" s="54">
        <f t="shared" si="127"/>
        <v>40.786436239231584</v>
      </c>
      <c r="M904" s="54"/>
      <c r="N904" s="54">
        <f t="shared" si="125"/>
        <v>19.373557213635003</v>
      </c>
      <c r="O904" s="54"/>
      <c r="P904" s="56">
        <f t="shared" si="132"/>
        <v>0.17262551923347658</v>
      </c>
    </row>
    <row r="905" spans="1:16" s="68" customFormat="1" x14ac:dyDescent="0.2">
      <c r="A905" s="59">
        <f t="shared" si="128"/>
        <v>364</v>
      </c>
      <c r="B905" s="57" t="s">
        <v>2527</v>
      </c>
      <c r="C905" s="57">
        <v>713.6</v>
      </c>
      <c r="D905" s="57"/>
      <c r="E905" s="57"/>
      <c r="F905" s="57">
        <f t="shared" si="133"/>
        <v>713.6</v>
      </c>
      <c r="G905" s="57"/>
      <c r="H905" s="57"/>
      <c r="I905" s="57"/>
      <c r="J905" s="57"/>
      <c r="K905" s="56">
        <f t="shared" si="126"/>
        <v>2.2694467672256607E-2</v>
      </c>
      <c r="L905" s="54">
        <f t="shared" si="127"/>
        <v>83.515641033904316</v>
      </c>
      <c r="M905" s="54"/>
      <c r="N905" s="54">
        <f t="shared" si="125"/>
        <v>39.669929491104547</v>
      </c>
      <c r="O905" s="54"/>
      <c r="P905" s="56">
        <f t="shared" si="132"/>
        <v>0.17262551923347655</v>
      </c>
    </row>
    <row r="906" spans="1:16" s="68" customFormat="1" x14ac:dyDescent="0.2">
      <c r="A906" s="59">
        <f t="shared" si="128"/>
        <v>365</v>
      </c>
      <c r="B906" s="57" t="s">
        <v>2528</v>
      </c>
      <c r="C906" s="57">
        <v>343.6</v>
      </c>
      <c r="D906" s="57"/>
      <c r="E906" s="57"/>
      <c r="F906" s="57">
        <f t="shared" si="133"/>
        <v>343.6</v>
      </c>
      <c r="G906" s="57"/>
      <c r="H906" s="57"/>
      <c r="I906" s="57"/>
      <c r="J906" s="57"/>
      <c r="K906" s="56">
        <f t="shared" si="126"/>
        <v>1.0927437068648221E-2</v>
      </c>
      <c r="L906" s="54">
        <f t="shared" si="127"/>
        <v>40.21296841262545</v>
      </c>
      <c r="M906" s="54"/>
      <c r="N906" s="54">
        <f t="shared" si="125"/>
        <v>19.101159995997087</v>
      </c>
      <c r="O906" s="54"/>
      <c r="P906" s="56">
        <f t="shared" si="132"/>
        <v>0.17262551923347652</v>
      </c>
    </row>
    <row r="907" spans="1:16" s="68" customFormat="1" ht="15" x14ac:dyDescent="0.25">
      <c r="A907" s="57"/>
      <c r="B907" s="45" t="s">
        <v>1276</v>
      </c>
      <c r="C907" s="71">
        <f t="shared" ref="C907:O907" si="134">SUM(C542:C906)</f>
        <v>90621.710000000021</v>
      </c>
      <c r="D907" s="71">
        <f t="shared" si="134"/>
        <v>672.3</v>
      </c>
      <c r="E907" s="71">
        <f t="shared" si="134"/>
        <v>3037.35</v>
      </c>
      <c r="F907" s="71">
        <f t="shared" si="134"/>
        <v>94331.360000000015</v>
      </c>
      <c r="G907" s="71">
        <f t="shared" si="134"/>
        <v>1805</v>
      </c>
      <c r="H907" s="71">
        <f t="shared" si="134"/>
        <v>6</v>
      </c>
      <c r="I907" s="71">
        <f t="shared" si="134"/>
        <v>17</v>
      </c>
      <c r="J907" s="71">
        <f t="shared" si="134"/>
        <v>1828</v>
      </c>
      <c r="K907" s="71">
        <f t="shared" si="134"/>
        <v>3.0000000000000009</v>
      </c>
      <c r="L907" s="71">
        <f t="shared" si="134"/>
        <v>11039.999999999996</v>
      </c>
      <c r="M907" s="71">
        <f t="shared" si="134"/>
        <v>2303.3914809242651</v>
      </c>
      <c r="N907" s="71">
        <f t="shared" si="134"/>
        <v>5244</v>
      </c>
      <c r="O907" s="71">
        <f t="shared" si="134"/>
        <v>2341.6513861324133</v>
      </c>
      <c r="P907" s="56">
        <f t="shared" si="132"/>
        <v>0.22186728641521411</v>
      </c>
    </row>
    <row r="908" spans="1:16" s="68" customFormat="1" ht="15" x14ac:dyDescent="0.25">
      <c r="A908" s="362" t="s">
        <v>1977</v>
      </c>
      <c r="B908" s="362"/>
      <c r="C908" s="362"/>
      <c r="D908" s="362"/>
      <c r="E908" s="362"/>
      <c r="F908" s="362"/>
      <c r="G908" s="362"/>
      <c r="H908" s="362"/>
      <c r="I908" s="362"/>
      <c r="J908" s="362"/>
      <c r="K908" s="362"/>
      <c r="L908" s="362"/>
      <c r="M908" s="362"/>
      <c r="N908" s="362"/>
      <c r="O908" s="362"/>
      <c r="P908" s="362"/>
    </row>
    <row r="909" spans="1:16" s="68" customFormat="1" x14ac:dyDescent="0.2">
      <c r="A909" s="57">
        <v>1</v>
      </c>
      <c r="B909" s="57" t="s">
        <v>1578</v>
      </c>
      <c r="C909" s="240">
        <v>2589.1999999999998</v>
      </c>
      <c r="D909" s="57"/>
      <c r="E909" s="60">
        <v>1780.4</v>
      </c>
      <c r="F909" s="57">
        <f t="shared" ref="F909:F961" si="135">C909+D909+E909</f>
        <v>4369.6000000000004</v>
      </c>
      <c r="G909" s="57">
        <v>64</v>
      </c>
      <c r="H909" s="57"/>
      <c r="I909" s="57">
        <v>2</v>
      </c>
      <c r="J909" s="57">
        <f t="shared" ref="J909:J959" si="136">G909+H909+I909</f>
        <v>66</v>
      </c>
      <c r="K909" s="56">
        <f>3.5/307355.69*F909</f>
        <v>4.9758636321325309E-2</v>
      </c>
      <c r="L909" s="54">
        <f>K909*3680</f>
        <v>183.11178166247714</v>
      </c>
      <c r="M909" s="54">
        <f>L909*0.22</f>
        <v>40.284591965744973</v>
      </c>
      <c r="N909" s="54">
        <f t="shared" ref="N909:N940" si="137">L909*0.31</f>
        <v>56.764652315367911</v>
      </c>
      <c r="O909" s="54">
        <v>60.48234252785209</v>
      </c>
      <c r="P909" s="56">
        <f t="shared" ref="P909:P940" si="138">(L909+M909+N909+O909)/F909</f>
        <v>7.7957563271567665E-2</v>
      </c>
    </row>
    <row r="910" spans="1:16" s="68" customFormat="1" x14ac:dyDescent="0.2">
      <c r="A910" s="57">
        <f>A909+1</f>
        <v>2</v>
      </c>
      <c r="B910" s="57" t="s">
        <v>1579</v>
      </c>
      <c r="C910" s="240">
        <v>3208.2</v>
      </c>
      <c r="D910" s="59"/>
      <c r="E910" s="60">
        <v>45.1</v>
      </c>
      <c r="F910" s="57">
        <f t="shared" si="135"/>
        <v>3253.2999999999997</v>
      </c>
      <c r="G910" s="57">
        <v>79</v>
      </c>
      <c r="H910" s="57"/>
      <c r="I910" s="57">
        <v>1</v>
      </c>
      <c r="J910" s="57">
        <f t="shared" si="136"/>
        <v>80</v>
      </c>
      <c r="K910" s="56">
        <f t="shared" ref="K910:K961" si="139">3.5/307355.69*F910</f>
        <v>3.7046816995644362E-2</v>
      </c>
      <c r="L910" s="54">
        <f t="shared" ref="L910:L961" si="140">K910*3680</f>
        <v>136.33228654397126</v>
      </c>
      <c r="M910" s="54">
        <f t="shared" ref="M910:M959" si="141">L910*0.22</f>
        <v>29.993103039673677</v>
      </c>
      <c r="N910" s="54">
        <f t="shared" si="137"/>
        <v>42.263008828631094</v>
      </c>
      <c r="O910" s="54">
        <v>45.030942179115065</v>
      </c>
      <c r="P910" s="56">
        <f t="shared" si="138"/>
        <v>7.7957563271567679E-2</v>
      </c>
    </row>
    <row r="911" spans="1:16" s="68" customFormat="1" x14ac:dyDescent="0.2">
      <c r="A911" s="57">
        <f t="shared" ref="A911:A961" si="142">A910+1</f>
        <v>3</v>
      </c>
      <c r="B911" s="57" t="s">
        <v>1978</v>
      </c>
      <c r="C911" s="240">
        <v>7422.1</v>
      </c>
      <c r="D911" s="59"/>
      <c r="E911" s="60">
        <v>176.5</v>
      </c>
      <c r="F911" s="57">
        <f t="shared" si="135"/>
        <v>7598.6</v>
      </c>
      <c r="G911" s="57">
        <v>174</v>
      </c>
      <c r="H911" s="57"/>
      <c r="I911" s="57">
        <v>2</v>
      </c>
      <c r="J911" s="57">
        <f t="shared" si="136"/>
        <v>176</v>
      </c>
      <c r="K911" s="56">
        <f t="shared" si="139"/>
        <v>8.6528738088434295E-2</v>
      </c>
      <c r="L911" s="54">
        <f t="shared" si="140"/>
        <v>318.4257561654382</v>
      </c>
      <c r="M911" s="54">
        <f t="shared" si="141"/>
        <v>70.053666356396405</v>
      </c>
      <c r="N911" s="54">
        <f t="shared" si="137"/>
        <v>98.71198441128584</v>
      </c>
      <c r="O911" s="54">
        <v>105.17693334221367</v>
      </c>
      <c r="P911" s="56">
        <f t="shared" si="138"/>
        <v>7.7957563271567679E-2</v>
      </c>
    </row>
    <row r="912" spans="1:16" s="68" customFormat="1" x14ac:dyDescent="0.2">
      <c r="A912" s="57">
        <f t="shared" si="142"/>
        <v>4</v>
      </c>
      <c r="B912" s="57" t="s">
        <v>1581</v>
      </c>
      <c r="C912" s="240">
        <v>3200.7</v>
      </c>
      <c r="D912" s="59">
        <v>43.2</v>
      </c>
      <c r="E912" s="60"/>
      <c r="F912" s="57">
        <f t="shared" si="135"/>
        <v>3243.8999999999996</v>
      </c>
      <c r="G912" s="57">
        <v>79</v>
      </c>
      <c r="H912" s="57">
        <v>1</v>
      </c>
      <c r="I912" s="57"/>
      <c r="J912" s="57">
        <f t="shared" si="136"/>
        <v>80</v>
      </c>
      <c r="K912" s="56">
        <f t="shared" si="139"/>
        <v>3.693977489077882E-2</v>
      </c>
      <c r="L912" s="54">
        <f t="shared" si="140"/>
        <v>135.93837159806606</v>
      </c>
      <c r="M912" s="54">
        <f t="shared" si="141"/>
        <v>29.906441751574533</v>
      </c>
      <c r="N912" s="54">
        <f t="shared" si="137"/>
        <v>42.140895195400475</v>
      </c>
      <c r="O912" s="54">
        <v>44.900830951597257</v>
      </c>
      <c r="P912" s="56">
        <f t="shared" si="138"/>
        <v>7.7957563271567665E-2</v>
      </c>
    </row>
    <row r="913" spans="1:16" s="68" customFormat="1" x14ac:dyDescent="0.2">
      <c r="A913" s="57">
        <f t="shared" si="142"/>
        <v>5</v>
      </c>
      <c r="B913" s="57" t="s">
        <v>1582</v>
      </c>
      <c r="C913" s="240">
        <v>3204.9</v>
      </c>
      <c r="D913" s="59"/>
      <c r="E913" s="60"/>
      <c r="F913" s="57">
        <f t="shared" si="135"/>
        <v>3204.9</v>
      </c>
      <c r="G913" s="57">
        <v>80</v>
      </c>
      <c r="H913" s="57"/>
      <c r="I913" s="57"/>
      <c r="J913" s="57">
        <f t="shared" si="136"/>
        <v>80</v>
      </c>
      <c r="K913" s="56">
        <f t="shared" si="139"/>
        <v>3.6495664030166484E-2</v>
      </c>
      <c r="L913" s="54">
        <f t="shared" si="140"/>
        <v>134.30404363101266</v>
      </c>
      <c r="M913" s="54">
        <f t="shared" si="141"/>
        <v>29.546889598822787</v>
      </c>
      <c r="N913" s="54">
        <f t="shared" si="137"/>
        <v>41.634253525613921</v>
      </c>
      <c r="O913" s="54">
        <v>44.361007773597848</v>
      </c>
      <c r="P913" s="56">
        <f t="shared" si="138"/>
        <v>7.7957563271567679E-2</v>
      </c>
    </row>
    <row r="914" spans="1:16" s="68" customFormat="1" x14ac:dyDescent="0.2">
      <c r="A914" s="57">
        <f t="shared" si="142"/>
        <v>6</v>
      </c>
      <c r="B914" s="57" t="s">
        <v>1583</v>
      </c>
      <c r="C914" s="240">
        <v>3188.3</v>
      </c>
      <c r="D914" s="59"/>
      <c r="E914" s="60"/>
      <c r="F914" s="57">
        <f t="shared" si="135"/>
        <v>3188.3</v>
      </c>
      <c r="G914" s="57">
        <v>80</v>
      </c>
      <c r="H914" s="57"/>
      <c r="I914" s="57"/>
      <c r="J914" s="57">
        <f t="shared" si="136"/>
        <v>80</v>
      </c>
      <c r="K914" s="56">
        <f t="shared" si="139"/>
        <v>3.6306632227957131E-2</v>
      </c>
      <c r="L914" s="54">
        <f t="shared" si="140"/>
        <v>133.60840659888225</v>
      </c>
      <c r="M914" s="54">
        <f t="shared" si="141"/>
        <v>29.393849451754097</v>
      </c>
      <c r="N914" s="54">
        <f t="shared" si="137"/>
        <v>41.418606045653497</v>
      </c>
      <c r="O914" s="54">
        <v>44.131236882449386</v>
      </c>
      <c r="P914" s="56">
        <f t="shared" si="138"/>
        <v>7.7957563271567679E-2</v>
      </c>
    </row>
    <row r="915" spans="1:16" s="68" customFormat="1" x14ac:dyDescent="0.2">
      <c r="A915" s="57">
        <f t="shared" si="142"/>
        <v>7</v>
      </c>
      <c r="B915" s="57" t="s">
        <v>1584</v>
      </c>
      <c r="C915" s="240">
        <v>3475.5</v>
      </c>
      <c r="D915" s="59"/>
      <c r="E915" s="60"/>
      <c r="F915" s="57">
        <f t="shared" si="135"/>
        <v>3475.5</v>
      </c>
      <c r="G915" s="57">
        <v>70</v>
      </c>
      <c r="H915" s="57"/>
      <c r="I915" s="57"/>
      <c r="J915" s="57">
        <f t="shared" si="136"/>
        <v>70</v>
      </c>
      <c r="K915" s="56">
        <f t="shared" si="139"/>
        <v>3.9577110155338269E-2</v>
      </c>
      <c r="L915" s="54">
        <f t="shared" si="140"/>
        <v>145.64376537164483</v>
      </c>
      <c r="M915" s="54">
        <f t="shared" si="141"/>
        <v>32.041628381761861</v>
      </c>
      <c r="N915" s="54">
        <f t="shared" si="137"/>
        <v>45.149567265209896</v>
      </c>
      <c r="O915" s="54">
        <v>48.106550131716851</v>
      </c>
      <c r="P915" s="56">
        <f t="shared" si="138"/>
        <v>7.7957563271567665E-2</v>
      </c>
    </row>
    <row r="916" spans="1:16" s="68" customFormat="1" x14ac:dyDescent="0.2">
      <c r="A916" s="57">
        <f t="shared" si="142"/>
        <v>8</v>
      </c>
      <c r="B916" s="57" t="s">
        <v>1979</v>
      </c>
      <c r="C916" s="240">
        <v>3043.6</v>
      </c>
      <c r="D916" s="59"/>
      <c r="E916" s="60"/>
      <c r="F916" s="57">
        <f t="shared" si="135"/>
        <v>3043.6</v>
      </c>
      <c r="G916" s="57">
        <v>70</v>
      </c>
      <c r="H916" s="57"/>
      <c r="I916" s="57"/>
      <c r="J916" s="57">
        <f t="shared" si="136"/>
        <v>70</v>
      </c>
      <c r="K916" s="56">
        <f t="shared" si="139"/>
        <v>3.4658867060505694E-2</v>
      </c>
      <c r="L916" s="54">
        <f t="shared" si="140"/>
        <v>127.54463078266096</v>
      </c>
      <c r="M916" s="54">
        <f t="shared" si="141"/>
        <v>28.059818772185412</v>
      </c>
      <c r="N916" s="54">
        <f t="shared" si="137"/>
        <v>39.538835542624895</v>
      </c>
      <c r="O916" s="54">
        <v>42.128354475872072</v>
      </c>
      <c r="P916" s="56">
        <f t="shared" si="138"/>
        <v>7.7957563271567665E-2</v>
      </c>
    </row>
    <row r="917" spans="1:16" s="68" customFormat="1" x14ac:dyDescent="0.2">
      <c r="A917" s="57">
        <f t="shared" si="142"/>
        <v>9</v>
      </c>
      <c r="B917" s="57" t="s">
        <v>1585</v>
      </c>
      <c r="C917" s="240">
        <v>7039.4</v>
      </c>
      <c r="D917" s="59"/>
      <c r="E917" s="60">
        <v>816.4</v>
      </c>
      <c r="F917" s="57">
        <f t="shared" si="135"/>
        <v>7855.7999999999993</v>
      </c>
      <c r="G917" s="57">
        <v>131</v>
      </c>
      <c r="H917" s="57"/>
      <c r="I917" s="57">
        <v>4</v>
      </c>
      <c r="J917" s="57">
        <f t="shared" si="136"/>
        <v>135</v>
      </c>
      <c r="K917" s="56">
        <f t="shared" si="139"/>
        <v>8.9457592276882852E-2</v>
      </c>
      <c r="L917" s="54">
        <f t="shared" si="140"/>
        <v>329.2039395789289</v>
      </c>
      <c r="M917" s="54">
        <f t="shared" si="141"/>
        <v>72.424866707364359</v>
      </c>
      <c r="N917" s="54">
        <f t="shared" si="137"/>
        <v>102.05322126946795</v>
      </c>
      <c r="O917" s="54">
        <v>108.73699799302004</v>
      </c>
      <c r="P917" s="56">
        <f t="shared" si="138"/>
        <v>7.7957563271567665E-2</v>
      </c>
    </row>
    <row r="918" spans="1:16" s="68" customFormat="1" x14ac:dyDescent="0.2">
      <c r="A918" s="57">
        <f t="shared" si="142"/>
        <v>10</v>
      </c>
      <c r="B918" s="57" t="s">
        <v>1586</v>
      </c>
      <c r="C918" s="240">
        <v>10010.700000000001</v>
      </c>
      <c r="D918" s="59">
        <v>269</v>
      </c>
      <c r="E918" s="60"/>
      <c r="F918" s="57">
        <f t="shared" si="135"/>
        <v>10279.700000000001</v>
      </c>
      <c r="G918" s="57">
        <v>218</v>
      </c>
      <c r="H918" s="57">
        <v>1</v>
      </c>
      <c r="I918" s="57"/>
      <c r="J918" s="57">
        <f t="shared" si="136"/>
        <v>219</v>
      </c>
      <c r="K918" s="56">
        <f t="shared" si="139"/>
        <v>0.1170596516368381</v>
      </c>
      <c r="L918" s="54">
        <f t="shared" si="140"/>
        <v>430.77951802356421</v>
      </c>
      <c r="M918" s="54">
        <f t="shared" si="141"/>
        <v>94.771493965184121</v>
      </c>
      <c r="N918" s="54">
        <f t="shared" si="137"/>
        <v>133.5416505873049</v>
      </c>
      <c r="O918" s="54">
        <v>142.28770058668096</v>
      </c>
      <c r="P918" s="56">
        <f t="shared" si="138"/>
        <v>7.7957563271567679E-2</v>
      </c>
    </row>
    <row r="919" spans="1:16" s="68" customFormat="1" x14ac:dyDescent="0.2">
      <c r="A919" s="57">
        <f t="shared" si="142"/>
        <v>11</v>
      </c>
      <c r="B919" s="57" t="s">
        <v>1587</v>
      </c>
      <c r="C919" s="240">
        <v>9985.1</v>
      </c>
      <c r="D919" s="59">
        <v>248.8</v>
      </c>
      <c r="E919" s="60"/>
      <c r="F919" s="57">
        <f t="shared" si="135"/>
        <v>10233.9</v>
      </c>
      <c r="G919" s="57">
        <v>218</v>
      </c>
      <c r="H919" s="57">
        <v>2</v>
      </c>
      <c r="I919" s="57"/>
      <c r="J919" s="57">
        <f t="shared" si="136"/>
        <v>220</v>
      </c>
      <c r="K919" s="56">
        <f t="shared" si="139"/>
        <v>0.1165381060620677</v>
      </c>
      <c r="L919" s="54">
        <f t="shared" si="140"/>
        <v>428.86023030840914</v>
      </c>
      <c r="M919" s="54">
        <f t="shared" si="141"/>
        <v>94.349250667850015</v>
      </c>
      <c r="N919" s="54">
        <f t="shared" si="137"/>
        <v>132.94667139560684</v>
      </c>
      <c r="O919" s="54">
        <v>141.65375439303034</v>
      </c>
      <c r="P919" s="56">
        <f t="shared" si="138"/>
        <v>7.7957563271567665E-2</v>
      </c>
    </row>
    <row r="920" spans="1:16" s="68" customFormat="1" x14ac:dyDescent="0.2">
      <c r="A920" s="57">
        <f t="shared" si="142"/>
        <v>12</v>
      </c>
      <c r="B920" s="57" t="s">
        <v>1980</v>
      </c>
      <c r="C920" s="240">
        <v>4399.7</v>
      </c>
      <c r="D920" s="59"/>
      <c r="E920" s="60"/>
      <c r="F920" s="57">
        <f t="shared" si="135"/>
        <v>4399.7</v>
      </c>
      <c r="G920" s="57">
        <v>95</v>
      </c>
      <c r="H920" s="57"/>
      <c r="I920" s="57"/>
      <c r="J920" s="57">
        <f t="shared" si="136"/>
        <v>95</v>
      </c>
      <c r="K920" s="56">
        <f t="shared" si="139"/>
        <v>5.0101398806054312E-2</v>
      </c>
      <c r="L920" s="54">
        <f t="shared" si="140"/>
        <v>184.37314760627987</v>
      </c>
      <c r="M920" s="54">
        <f t="shared" si="141"/>
        <v>40.562092473381576</v>
      </c>
      <c r="N920" s="54">
        <f t="shared" si="137"/>
        <v>57.15567575794676</v>
      </c>
      <c r="O920" s="54">
        <v>60.89897528830803</v>
      </c>
      <c r="P920" s="56">
        <f t="shared" si="138"/>
        <v>7.7957563271567651E-2</v>
      </c>
    </row>
    <row r="921" spans="1:16" s="68" customFormat="1" x14ac:dyDescent="0.2">
      <c r="A921" s="57">
        <f t="shared" si="142"/>
        <v>13</v>
      </c>
      <c r="B921" s="57" t="s">
        <v>1588</v>
      </c>
      <c r="C921" s="240">
        <v>4393.8999999999996</v>
      </c>
      <c r="D921" s="59"/>
      <c r="E921" s="60"/>
      <c r="F921" s="57">
        <f t="shared" si="135"/>
        <v>4393.8999999999996</v>
      </c>
      <c r="G921" s="57">
        <v>95</v>
      </c>
      <c r="H921" s="57"/>
      <c r="I921" s="57"/>
      <c r="J921" s="57">
        <f t="shared" si="136"/>
        <v>95</v>
      </c>
      <c r="K921" s="56">
        <f t="shared" si="139"/>
        <v>5.0035351549860684E-2</v>
      </c>
      <c r="L921" s="54">
        <f t="shared" si="140"/>
        <v>184.13009370348732</v>
      </c>
      <c r="M921" s="54">
        <f t="shared" si="141"/>
        <v>40.50862061476721</v>
      </c>
      <c r="N921" s="54">
        <f t="shared" si="137"/>
        <v>57.080329048081069</v>
      </c>
      <c r="O921" s="54">
        <v>60.818693892605559</v>
      </c>
      <c r="P921" s="56">
        <f t="shared" si="138"/>
        <v>7.7957563271567665E-2</v>
      </c>
    </row>
    <row r="922" spans="1:16" s="68" customFormat="1" x14ac:dyDescent="0.2">
      <c r="A922" s="57">
        <f t="shared" si="142"/>
        <v>14</v>
      </c>
      <c r="B922" s="57" t="s">
        <v>1589</v>
      </c>
      <c r="C922" s="240">
        <v>13614.8</v>
      </c>
      <c r="D922" s="59"/>
      <c r="E922" s="60">
        <v>2083.39</v>
      </c>
      <c r="F922" s="57">
        <f t="shared" si="135"/>
        <v>15698.189999999999</v>
      </c>
      <c r="G922" s="57">
        <v>259</v>
      </c>
      <c r="H922" s="57"/>
      <c r="I922" s="57">
        <v>14</v>
      </c>
      <c r="J922" s="57">
        <f t="shared" si="136"/>
        <v>273</v>
      </c>
      <c r="K922" s="56">
        <f t="shared" si="139"/>
        <v>0.17876247874246284</v>
      </c>
      <c r="L922" s="54">
        <f t="shared" si="140"/>
        <v>657.8459217722633</v>
      </c>
      <c r="M922" s="54">
        <f t="shared" si="141"/>
        <v>144.72610278989794</v>
      </c>
      <c r="N922" s="54">
        <f t="shared" si="137"/>
        <v>203.93223574940163</v>
      </c>
      <c r="O922" s="54">
        <v>217.28837986252799</v>
      </c>
      <c r="P922" s="56">
        <f t="shared" si="138"/>
        <v>7.7957563271567679E-2</v>
      </c>
    </row>
    <row r="923" spans="1:16" s="68" customFormat="1" x14ac:dyDescent="0.2">
      <c r="A923" s="57">
        <f t="shared" si="142"/>
        <v>15</v>
      </c>
      <c r="B923" s="57" t="s">
        <v>1590</v>
      </c>
      <c r="C923" s="240">
        <v>3086.6</v>
      </c>
      <c r="D923" s="59"/>
      <c r="E923" s="60"/>
      <c r="F923" s="57">
        <f t="shared" si="135"/>
        <v>3086.6</v>
      </c>
      <c r="G923" s="57">
        <v>72</v>
      </c>
      <c r="H923" s="57"/>
      <c r="I923" s="57"/>
      <c r="J923" s="57">
        <f t="shared" si="136"/>
        <v>72</v>
      </c>
      <c r="K923" s="56">
        <f t="shared" si="139"/>
        <v>3.5148527752975715E-2</v>
      </c>
      <c r="L923" s="54">
        <f t="shared" si="140"/>
        <v>129.34658213095062</v>
      </c>
      <c r="M923" s="54">
        <f t="shared" si="141"/>
        <v>28.456248068809138</v>
      </c>
      <c r="N923" s="54">
        <f t="shared" si="137"/>
        <v>40.09744046059469</v>
      </c>
      <c r="O923" s="54">
        <v>42.723544133666294</v>
      </c>
      <c r="P923" s="56">
        <f t="shared" si="138"/>
        <v>7.7957563271567665E-2</v>
      </c>
    </row>
    <row r="924" spans="1:16" s="68" customFormat="1" x14ac:dyDescent="0.2">
      <c r="A924" s="57">
        <f t="shared" si="142"/>
        <v>16</v>
      </c>
      <c r="B924" s="57" t="s">
        <v>1591</v>
      </c>
      <c r="C924" s="240">
        <v>3011.7</v>
      </c>
      <c r="D924" s="59"/>
      <c r="E924" s="60"/>
      <c r="F924" s="57">
        <f t="shared" si="135"/>
        <v>3011.7</v>
      </c>
      <c r="G924" s="57">
        <v>72</v>
      </c>
      <c r="H924" s="57"/>
      <c r="I924" s="57"/>
      <c r="J924" s="57">
        <f t="shared" si="136"/>
        <v>72</v>
      </c>
      <c r="K924" s="56">
        <f t="shared" si="139"/>
        <v>3.4295607151440727E-2</v>
      </c>
      <c r="L924" s="54">
        <f t="shared" si="140"/>
        <v>126.20783431730187</v>
      </c>
      <c r="M924" s="54">
        <f t="shared" si="141"/>
        <v>27.765723549806413</v>
      </c>
      <c r="N924" s="54">
        <f t="shared" si="137"/>
        <v>39.124428638363582</v>
      </c>
      <c r="O924" s="54">
        <v>41.686806799508446</v>
      </c>
      <c r="P924" s="56">
        <f t="shared" si="138"/>
        <v>7.7957563271567665E-2</v>
      </c>
    </row>
    <row r="925" spans="1:16" s="68" customFormat="1" x14ac:dyDescent="0.2">
      <c r="A925" s="57">
        <f t="shared" si="142"/>
        <v>17</v>
      </c>
      <c r="B925" s="57" t="s">
        <v>1592</v>
      </c>
      <c r="C925" s="240">
        <v>4401.5</v>
      </c>
      <c r="D925" s="59"/>
      <c r="E925" s="60"/>
      <c r="F925" s="57">
        <f t="shared" si="135"/>
        <v>4401.5</v>
      </c>
      <c r="G925" s="57">
        <v>95</v>
      </c>
      <c r="H925" s="57"/>
      <c r="I925" s="57"/>
      <c r="J925" s="57">
        <f t="shared" si="136"/>
        <v>95</v>
      </c>
      <c r="K925" s="56">
        <f t="shared" si="139"/>
        <v>5.0121896230390268E-2</v>
      </c>
      <c r="L925" s="54">
        <f t="shared" si="140"/>
        <v>184.44857812783619</v>
      </c>
      <c r="M925" s="54">
        <f t="shared" si="141"/>
        <v>40.578687188123958</v>
      </c>
      <c r="N925" s="54">
        <f t="shared" si="137"/>
        <v>57.179059219629217</v>
      </c>
      <c r="O925" s="54">
        <v>60.923890204215716</v>
      </c>
      <c r="P925" s="56">
        <f t="shared" si="138"/>
        <v>7.7957563271567665E-2</v>
      </c>
    </row>
    <row r="926" spans="1:16" s="68" customFormat="1" x14ac:dyDescent="0.2">
      <c r="A926" s="57">
        <f t="shared" si="142"/>
        <v>18</v>
      </c>
      <c r="B926" s="57" t="s">
        <v>1593</v>
      </c>
      <c r="C926" s="240">
        <v>4380.8999999999996</v>
      </c>
      <c r="D926" s="59"/>
      <c r="E926" s="60"/>
      <c r="F926" s="57">
        <f t="shared" si="135"/>
        <v>4380.8999999999996</v>
      </c>
      <c r="G926" s="57">
        <v>96</v>
      </c>
      <c r="H926" s="57"/>
      <c r="I926" s="57"/>
      <c r="J926" s="57">
        <f t="shared" si="136"/>
        <v>96</v>
      </c>
      <c r="K926" s="56">
        <f t="shared" si="139"/>
        <v>4.9887314596323236E-2</v>
      </c>
      <c r="L926" s="54">
        <f t="shared" si="140"/>
        <v>183.58531771446951</v>
      </c>
      <c r="M926" s="54">
        <f t="shared" si="141"/>
        <v>40.388769897183295</v>
      </c>
      <c r="N926" s="54">
        <f t="shared" si="137"/>
        <v>56.911448491485551</v>
      </c>
      <c r="O926" s="54">
        <v>60.638752833272427</v>
      </c>
      <c r="P926" s="56">
        <f t="shared" si="138"/>
        <v>7.7957563271567665E-2</v>
      </c>
    </row>
    <row r="927" spans="1:16" s="68" customFormat="1" x14ac:dyDescent="0.2">
      <c r="A927" s="57">
        <f t="shared" si="142"/>
        <v>19</v>
      </c>
      <c r="B927" s="57" t="s">
        <v>1595</v>
      </c>
      <c r="C927" s="240">
        <v>9529.6</v>
      </c>
      <c r="D927" s="59"/>
      <c r="E927" s="60">
        <v>1865.5</v>
      </c>
      <c r="F927" s="57">
        <f t="shared" si="135"/>
        <v>11395.1</v>
      </c>
      <c r="G927" s="57">
        <v>192</v>
      </c>
      <c r="H927" s="57"/>
      <c r="I927" s="57">
        <v>8</v>
      </c>
      <c r="J927" s="57">
        <f t="shared" si="136"/>
        <v>200</v>
      </c>
      <c r="K927" s="56">
        <f t="shared" si="139"/>
        <v>0.12976122225035105</v>
      </c>
      <c r="L927" s="54">
        <f t="shared" si="140"/>
        <v>477.5212978812919</v>
      </c>
      <c r="M927" s="54">
        <f t="shared" si="141"/>
        <v>105.05468553388422</v>
      </c>
      <c r="N927" s="54">
        <f t="shared" si="137"/>
        <v>148.03160234320049</v>
      </c>
      <c r="O927" s="54">
        <v>157.72664347746414</v>
      </c>
      <c r="P927" s="56">
        <f t="shared" si="138"/>
        <v>7.7957563271567665E-2</v>
      </c>
    </row>
    <row r="928" spans="1:16" s="68" customFormat="1" x14ac:dyDescent="0.2">
      <c r="A928" s="57">
        <f t="shared" si="142"/>
        <v>20</v>
      </c>
      <c r="B928" s="57" t="s">
        <v>1596</v>
      </c>
      <c r="C928" s="240">
        <v>1989.5</v>
      </c>
      <c r="D928" s="59"/>
      <c r="E928" s="60">
        <v>39.200000000000003</v>
      </c>
      <c r="F928" s="57">
        <f t="shared" si="135"/>
        <v>2028.7</v>
      </c>
      <c r="G928" s="57">
        <v>35</v>
      </c>
      <c r="H928" s="57"/>
      <c r="I928" s="57">
        <v>1</v>
      </c>
      <c r="J928" s="57">
        <f t="shared" si="136"/>
        <v>36</v>
      </c>
      <c r="K928" s="56">
        <f t="shared" si="139"/>
        <v>2.3101735972416847E-2</v>
      </c>
      <c r="L928" s="54">
        <f t="shared" si="140"/>
        <v>85.01438837849399</v>
      </c>
      <c r="M928" s="54">
        <f t="shared" si="141"/>
        <v>18.703165443268677</v>
      </c>
      <c r="N928" s="54">
        <f t="shared" si="137"/>
        <v>26.354460397333138</v>
      </c>
      <c r="O928" s="54">
        <v>28.080494389933524</v>
      </c>
      <c r="P928" s="56">
        <f t="shared" si="138"/>
        <v>7.7957563271567665E-2</v>
      </c>
    </row>
    <row r="929" spans="1:16" s="68" customFormat="1" x14ac:dyDescent="0.2">
      <c r="A929" s="57">
        <f t="shared" si="142"/>
        <v>21</v>
      </c>
      <c r="B929" s="57" t="s">
        <v>1597</v>
      </c>
      <c r="C929" s="240">
        <v>2017.8</v>
      </c>
      <c r="D929" s="59"/>
      <c r="E929" s="60"/>
      <c r="F929" s="57">
        <f t="shared" si="135"/>
        <v>2017.8</v>
      </c>
      <c r="G929" s="57">
        <v>36</v>
      </c>
      <c r="H929" s="57"/>
      <c r="I929" s="57"/>
      <c r="J929" s="57">
        <f t="shared" si="136"/>
        <v>36</v>
      </c>
      <c r="K929" s="56">
        <f t="shared" si="139"/>
        <v>2.2977612680604678E-2</v>
      </c>
      <c r="L929" s="54">
        <f t="shared" si="140"/>
        <v>84.55761466462522</v>
      </c>
      <c r="M929" s="54">
        <f t="shared" si="141"/>
        <v>18.602675226217549</v>
      </c>
      <c r="N929" s="54">
        <f t="shared" si="137"/>
        <v>26.212860546033816</v>
      </c>
      <c r="O929" s="54">
        <v>27.929620732492658</v>
      </c>
      <c r="P929" s="56">
        <f t="shared" si="138"/>
        <v>7.7957563271567665E-2</v>
      </c>
    </row>
    <row r="930" spans="1:16" s="68" customFormat="1" x14ac:dyDescent="0.2">
      <c r="A930" s="57">
        <f t="shared" si="142"/>
        <v>22</v>
      </c>
      <c r="B930" s="57" t="s">
        <v>1598</v>
      </c>
      <c r="C930" s="240">
        <v>2036.7</v>
      </c>
      <c r="D930" s="59"/>
      <c r="E930" s="60"/>
      <c r="F930" s="57">
        <f t="shared" si="135"/>
        <v>2036.7</v>
      </c>
      <c r="G930" s="57">
        <v>36</v>
      </c>
      <c r="H930" s="57"/>
      <c r="I930" s="57"/>
      <c r="J930" s="57">
        <f t="shared" si="136"/>
        <v>36</v>
      </c>
      <c r="K930" s="56">
        <f t="shared" si="139"/>
        <v>2.3192835636132197E-2</v>
      </c>
      <c r="L930" s="54">
        <f t="shared" si="140"/>
        <v>85.349635140966484</v>
      </c>
      <c r="M930" s="54">
        <f t="shared" si="141"/>
        <v>18.776919731012626</v>
      </c>
      <c r="N930" s="54">
        <f t="shared" si="137"/>
        <v>26.458386893699611</v>
      </c>
      <c r="O930" s="54">
        <v>28.191227349523146</v>
      </c>
      <c r="P930" s="56">
        <f t="shared" si="138"/>
        <v>7.7957563271567665E-2</v>
      </c>
    </row>
    <row r="931" spans="1:16" s="68" customFormat="1" x14ac:dyDescent="0.2">
      <c r="A931" s="57">
        <f t="shared" si="142"/>
        <v>23</v>
      </c>
      <c r="B931" s="57" t="s">
        <v>1599</v>
      </c>
      <c r="C931" s="240">
        <v>1983.9</v>
      </c>
      <c r="D931" s="59"/>
      <c r="E931" s="60">
        <v>39.4</v>
      </c>
      <c r="F931" s="57">
        <f t="shared" si="135"/>
        <v>2023.3000000000002</v>
      </c>
      <c r="G931" s="57">
        <v>35</v>
      </c>
      <c r="H931" s="57"/>
      <c r="I931" s="57">
        <v>1</v>
      </c>
      <c r="J931" s="57">
        <f t="shared" si="136"/>
        <v>36</v>
      </c>
      <c r="K931" s="56">
        <f t="shared" si="139"/>
        <v>2.3040243699408984E-2</v>
      </c>
      <c r="L931" s="54">
        <f t="shared" si="140"/>
        <v>84.788096813825064</v>
      </c>
      <c r="M931" s="54">
        <f t="shared" si="141"/>
        <v>18.653381299041513</v>
      </c>
      <c r="N931" s="54">
        <f t="shared" si="137"/>
        <v>26.284310012285768</v>
      </c>
      <c r="O931" s="54">
        <v>28.005749642210528</v>
      </c>
      <c r="P931" s="56">
        <f t="shared" si="138"/>
        <v>7.7957563271567665E-2</v>
      </c>
    </row>
    <row r="932" spans="1:16" s="68" customFormat="1" x14ac:dyDescent="0.2">
      <c r="A932" s="57">
        <f t="shared" si="142"/>
        <v>24</v>
      </c>
      <c r="B932" s="57" t="s">
        <v>1600</v>
      </c>
      <c r="C932" s="240">
        <v>5840.7</v>
      </c>
      <c r="D932" s="59"/>
      <c r="E932" s="60"/>
      <c r="F932" s="57">
        <f t="shared" si="135"/>
        <v>5840.7</v>
      </c>
      <c r="G932" s="57">
        <v>119</v>
      </c>
      <c r="H932" s="57"/>
      <c r="I932" s="57"/>
      <c r="J932" s="57">
        <f t="shared" si="136"/>
        <v>119</v>
      </c>
      <c r="K932" s="56">
        <f t="shared" si="139"/>
        <v>6.6510725732782106E-2</v>
      </c>
      <c r="L932" s="54">
        <f t="shared" si="140"/>
        <v>244.75947069663815</v>
      </c>
      <c r="M932" s="54">
        <f t="shared" si="141"/>
        <v>53.84708355326039</v>
      </c>
      <c r="N932" s="54">
        <f t="shared" si="137"/>
        <v>75.875435915957823</v>
      </c>
      <c r="O932" s="54">
        <v>80.844749634388876</v>
      </c>
      <c r="P932" s="56">
        <f t="shared" si="138"/>
        <v>7.7957563271567665E-2</v>
      </c>
    </row>
    <row r="933" spans="1:16" s="68" customFormat="1" x14ac:dyDescent="0.2">
      <c r="A933" s="57">
        <f t="shared" si="142"/>
        <v>25</v>
      </c>
      <c r="B933" s="57" t="s">
        <v>1601</v>
      </c>
      <c r="C933" s="240">
        <v>6026.6</v>
      </c>
      <c r="D933" s="59"/>
      <c r="E933" s="60"/>
      <c r="F933" s="57">
        <f t="shared" si="135"/>
        <v>6026.6</v>
      </c>
      <c r="G933" s="57">
        <v>119</v>
      </c>
      <c r="H933" s="57"/>
      <c r="I933" s="57"/>
      <c r="J933" s="57">
        <f t="shared" si="136"/>
        <v>119</v>
      </c>
      <c r="K933" s="56">
        <f t="shared" si="139"/>
        <v>6.8627654168367608E-2</v>
      </c>
      <c r="L933" s="54">
        <f t="shared" si="140"/>
        <v>252.54976733959279</v>
      </c>
      <c r="M933" s="54">
        <f t="shared" si="141"/>
        <v>55.560948814710414</v>
      </c>
      <c r="N933" s="54">
        <f t="shared" si="137"/>
        <v>78.290427875273764</v>
      </c>
      <c r="O933" s="54">
        <v>83.417906782852754</v>
      </c>
      <c r="P933" s="56">
        <f t="shared" si="138"/>
        <v>7.7957563271567665E-2</v>
      </c>
    </row>
    <row r="934" spans="1:16" s="68" customFormat="1" x14ac:dyDescent="0.2">
      <c r="A934" s="57">
        <f t="shared" si="142"/>
        <v>26</v>
      </c>
      <c r="B934" s="57" t="s">
        <v>1602</v>
      </c>
      <c r="C934" s="240">
        <v>5850.8</v>
      </c>
      <c r="D934" s="59"/>
      <c r="E934" s="60"/>
      <c r="F934" s="57">
        <f t="shared" si="135"/>
        <v>5850.8</v>
      </c>
      <c r="G934" s="57">
        <v>120</v>
      </c>
      <c r="H934" s="57"/>
      <c r="I934" s="57"/>
      <c r="J934" s="57">
        <f t="shared" si="136"/>
        <v>120</v>
      </c>
      <c r="K934" s="56">
        <f t="shared" si="139"/>
        <v>6.6625739058222749E-2</v>
      </c>
      <c r="L934" s="54">
        <f t="shared" si="140"/>
        <v>245.18271973425971</v>
      </c>
      <c r="M934" s="54">
        <f t="shared" si="141"/>
        <v>53.940198341537133</v>
      </c>
      <c r="N934" s="54">
        <f t="shared" si="137"/>
        <v>76.006643117620513</v>
      </c>
      <c r="O934" s="54">
        <v>80.984549995870793</v>
      </c>
      <c r="P934" s="56">
        <f t="shared" si="138"/>
        <v>7.7957563271567679E-2</v>
      </c>
    </row>
    <row r="935" spans="1:16" s="68" customFormat="1" x14ac:dyDescent="0.2">
      <c r="A935" s="57">
        <f t="shared" si="142"/>
        <v>27</v>
      </c>
      <c r="B935" s="57" t="s">
        <v>1603</v>
      </c>
      <c r="C935" s="240">
        <v>7972.6</v>
      </c>
      <c r="D935" s="59"/>
      <c r="E935" s="60"/>
      <c r="F935" s="57">
        <f t="shared" si="135"/>
        <v>7972.6</v>
      </c>
      <c r="G935" s="57">
        <v>143</v>
      </c>
      <c r="H935" s="57"/>
      <c r="I935" s="57"/>
      <c r="J935" s="57">
        <f t="shared" si="136"/>
        <v>143</v>
      </c>
      <c r="K935" s="56">
        <f t="shared" si="139"/>
        <v>9.0787647367126995E-2</v>
      </c>
      <c r="L935" s="54">
        <f t="shared" si="140"/>
        <v>334.09854231102736</v>
      </c>
      <c r="M935" s="54">
        <f t="shared" si="141"/>
        <v>73.50167930842602</v>
      </c>
      <c r="N935" s="54">
        <f t="shared" si="137"/>
        <v>103.57054811641848</v>
      </c>
      <c r="O935" s="54">
        <v>110.35369920302855</v>
      </c>
      <c r="P935" s="56">
        <f t="shared" si="138"/>
        <v>7.7957563271567651E-2</v>
      </c>
    </row>
    <row r="936" spans="1:16" s="68" customFormat="1" x14ac:dyDescent="0.2">
      <c r="A936" s="57">
        <f t="shared" si="142"/>
        <v>28</v>
      </c>
      <c r="B936" s="57" t="s">
        <v>1604</v>
      </c>
      <c r="C936" s="240">
        <v>4276.3</v>
      </c>
      <c r="D936" s="59"/>
      <c r="E936" s="60"/>
      <c r="F936" s="57">
        <f t="shared" si="135"/>
        <v>4276.3</v>
      </c>
      <c r="G936" s="57">
        <v>95</v>
      </c>
      <c r="H936" s="57"/>
      <c r="I936" s="57"/>
      <c r="J936" s="57">
        <f t="shared" si="136"/>
        <v>95</v>
      </c>
      <c r="K936" s="56">
        <f t="shared" si="139"/>
        <v>4.869618649324501E-2</v>
      </c>
      <c r="L936" s="54">
        <f t="shared" si="140"/>
        <v>179.20196629514163</v>
      </c>
      <c r="M936" s="54">
        <f t="shared" si="141"/>
        <v>39.424432584931161</v>
      </c>
      <c r="N936" s="54">
        <f t="shared" si="137"/>
        <v>55.552609551493909</v>
      </c>
      <c r="O936" s="54">
        <v>59.190919386638107</v>
      </c>
      <c r="P936" s="56">
        <f t="shared" si="138"/>
        <v>7.7957563271567665E-2</v>
      </c>
    </row>
    <row r="937" spans="1:16" s="68" customFormat="1" x14ac:dyDescent="0.2">
      <c r="A937" s="57">
        <f t="shared" si="142"/>
        <v>29</v>
      </c>
      <c r="B937" s="57" t="s">
        <v>1605</v>
      </c>
      <c r="C937" s="240">
        <v>4367.5</v>
      </c>
      <c r="D937" s="59"/>
      <c r="E937" s="60"/>
      <c r="F937" s="57">
        <f t="shared" si="135"/>
        <v>4367.5</v>
      </c>
      <c r="G937" s="57">
        <v>95</v>
      </c>
      <c r="H937" s="57"/>
      <c r="I937" s="57"/>
      <c r="J937" s="57">
        <f t="shared" si="136"/>
        <v>95</v>
      </c>
      <c r="K937" s="56">
        <f t="shared" si="139"/>
        <v>4.9734722659600022E-2</v>
      </c>
      <c r="L937" s="54">
        <f t="shared" si="140"/>
        <v>183.02377938732809</v>
      </c>
      <c r="M937" s="54">
        <f t="shared" si="141"/>
        <v>40.265231465212182</v>
      </c>
      <c r="N937" s="54">
        <f t="shared" si="137"/>
        <v>56.737371610071705</v>
      </c>
      <c r="O937" s="54">
        <v>60.453275125959813</v>
      </c>
      <c r="P937" s="56">
        <f t="shared" si="138"/>
        <v>7.7957563271567665E-2</v>
      </c>
    </row>
    <row r="938" spans="1:16" s="68" customFormat="1" x14ac:dyDescent="0.2">
      <c r="A938" s="57">
        <f t="shared" si="142"/>
        <v>30</v>
      </c>
      <c r="B938" s="57" t="s">
        <v>1606</v>
      </c>
      <c r="C938" s="240">
        <v>4175.8999999999996</v>
      </c>
      <c r="D938" s="59"/>
      <c r="E938" s="60"/>
      <c r="F938" s="57">
        <f t="shared" si="135"/>
        <v>4175.8999999999996</v>
      </c>
      <c r="G938" s="57">
        <v>72</v>
      </c>
      <c r="H938" s="57"/>
      <c r="I938" s="57"/>
      <c r="J938" s="57">
        <f t="shared" si="136"/>
        <v>72</v>
      </c>
      <c r="K938" s="56">
        <f t="shared" si="139"/>
        <v>4.7552885713617335E-2</v>
      </c>
      <c r="L938" s="54">
        <f t="shared" si="140"/>
        <v>174.9946194261118</v>
      </c>
      <c r="M938" s="54">
        <f t="shared" si="141"/>
        <v>38.498816273744595</v>
      </c>
      <c r="N938" s="54">
        <f t="shared" si="137"/>
        <v>54.248332022094658</v>
      </c>
      <c r="O938" s="54">
        <v>57.801220743788328</v>
      </c>
      <c r="P938" s="56">
        <f t="shared" si="138"/>
        <v>7.7957563271567665E-2</v>
      </c>
    </row>
    <row r="939" spans="1:16" s="68" customFormat="1" x14ac:dyDescent="0.2">
      <c r="A939" s="57">
        <f t="shared" si="142"/>
        <v>31</v>
      </c>
      <c r="B939" s="57" t="s">
        <v>1607</v>
      </c>
      <c r="C939" s="240">
        <v>12124</v>
      </c>
      <c r="D939" s="59"/>
      <c r="E939" s="60">
        <v>87.2</v>
      </c>
      <c r="F939" s="57">
        <f t="shared" si="135"/>
        <v>12211.2</v>
      </c>
      <c r="G939" s="57">
        <v>216</v>
      </c>
      <c r="H939" s="57"/>
      <c r="I939" s="57">
        <v>2</v>
      </c>
      <c r="J939" s="57">
        <f t="shared" si="136"/>
        <v>218</v>
      </c>
      <c r="K939" s="56">
        <f t="shared" si="139"/>
        <v>0.13905452669511342</v>
      </c>
      <c r="L939" s="54">
        <f t="shared" si="140"/>
        <v>511.72065823801739</v>
      </c>
      <c r="M939" s="54">
        <f t="shared" si="141"/>
        <v>112.57854481236383</v>
      </c>
      <c r="N939" s="54">
        <f t="shared" si="137"/>
        <v>158.6334040537854</v>
      </c>
      <c r="O939" s="54">
        <v>169.02278951760056</v>
      </c>
      <c r="P939" s="56">
        <f t="shared" si="138"/>
        <v>7.7957563271567679E-2</v>
      </c>
    </row>
    <row r="940" spans="1:16" s="68" customFormat="1" x14ac:dyDescent="0.2">
      <c r="A940" s="57">
        <f t="shared" si="142"/>
        <v>32</v>
      </c>
      <c r="B940" s="57" t="s">
        <v>1608</v>
      </c>
      <c r="C940" s="240">
        <v>5787.7</v>
      </c>
      <c r="D940" s="59"/>
      <c r="E940" s="60"/>
      <c r="F940" s="57">
        <f t="shared" si="135"/>
        <v>5787.7</v>
      </c>
      <c r="G940" s="57">
        <v>119</v>
      </c>
      <c r="H940" s="57"/>
      <c r="I940" s="57"/>
      <c r="J940" s="57">
        <f t="shared" si="136"/>
        <v>119</v>
      </c>
      <c r="K940" s="56">
        <f t="shared" si="139"/>
        <v>6.5907190460667897E-2</v>
      </c>
      <c r="L940" s="54">
        <f t="shared" si="140"/>
        <v>242.53846089525786</v>
      </c>
      <c r="M940" s="54">
        <f t="shared" si="141"/>
        <v>53.358461396956727</v>
      </c>
      <c r="N940" s="54">
        <f t="shared" si="137"/>
        <v>75.186922877529938</v>
      </c>
      <c r="O940" s="54">
        <v>80.111143777107628</v>
      </c>
      <c r="P940" s="56">
        <f t="shared" si="138"/>
        <v>7.7957563271567665E-2</v>
      </c>
    </row>
    <row r="941" spans="1:16" s="68" customFormat="1" x14ac:dyDescent="0.2">
      <c r="A941" s="57">
        <f t="shared" si="142"/>
        <v>33</v>
      </c>
      <c r="B941" s="57" t="s">
        <v>1609</v>
      </c>
      <c r="C941" s="240">
        <v>4389.3999999999996</v>
      </c>
      <c r="D941" s="59"/>
      <c r="E941" s="60"/>
      <c r="F941" s="57">
        <f t="shared" si="135"/>
        <v>4389.3999999999996</v>
      </c>
      <c r="G941" s="57">
        <v>95</v>
      </c>
      <c r="H941" s="57"/>
      <c r="I941" s="57"/>
      <c r="J941" s="57">
        <f t="shared" si="136"/>
        <v>95</v>
      </c>
      <c r="K941" s="56">
        <f t="shared" si="139"/>
        <v>4.9984107989020796E-2</v>
      </c>
      <c r="L941" s="54">
        <f t="shared" si="140"/>
        <v>183.94151739959653</v>
      </c>
      <c r="M941" s="54">
        <f t="shared" si="141"/>
        <v>40.46713382791124</v>
      </c>
      <c r="N941" s="54">
        <f t="shared" ref="N941:N961" si="143">L941*0.31</f>
        <v>57.021870393874927</v>
      </c>
      <c r="O941" s="54">
        <v>60.756406602836392</v>
      </c>
      <c r="P941" s="56">
        <f t="shared" ref="P941:P962" si="144">(L941+M941+N941+O941)/F941</f>
        <v>7.7957563271567665E-2</v>
      </c>
    </row>
    <row r="942" spans="1:16" s="68" customFormat="1" x14ac:dyDescent="0.2">
      <c r="A942" s="57">
        <f t="shared" si="142"/>
        <v>34</v>
      </c>
      <c r="B942" s="57" t="s">
        <v>1981</v>
      </c>
      <c r="C942" s="240">
        <v>4397.2</v>
      </c>
      <c r="D942" s="59"/>
      <c r="E942" s="60"/>
      <c r="F942" s="57">
        <f t="shared" si="135"/>
        <v>4397.2</v>
      </c>
      <c r="G942" s="57">
        <v>95</v>
      </c>
      <c r="H942" s="57"/>
      <c r="I942" s="57"/>
      <c r="J942" s="57">
        <f t="shared" si="136"/>
        <v>95</v>
      </c>
      <c r="K942" s="56">
        <f t="shared" si="139"/>
        <v>5.0072930161143267E-2</v>
      </c>
      <c r="L942" s="54">
        <f t="shared" si="140"/>
        <v>184.26838299300724</v>
      </c>
      <c r="M942" s="54">
        <f t="shared" si="141"/>
        <v>40.539044258461594</v>
      </c>
      <c r="N942" s="54">
        <f t="shared" si="143"/>
        <v>57.123198727832246</v>
      </c>
      <c r="O942" s="54">
        <v>60.864371238436277</v>
      </c>
      <c r="P942" s="56">
        <f t="shared" si="144"/>
        <v>7.7957563271567665E-2</v>
      </c>
    </row>
    <row r="943" spans="1:16" s="68" customFormat="1" x14ac:dyDescent="0.2">
      <c r="A943" s="57">
        <f t="shared" si="142"/>
        <v>35</v>
      </c>
      <c r="B943" s="57" t="s">
        <v>1610</v>
      </c>
      <c r="C943" s="240">
        <v>4374.3999999999996</v>
      </c>
      <c r="D943" s="59"/>
      <c r="E943" s="60"/>
      <c r="F943" s="57">
        <f t="shared" si="135"/>
        <v>4374.3999999999996</v>
      </c>
      <c r="G943" s="57">
        <v>95</v>
      </c>
      <c r="H943" s="57"/>
      <c r="I943" s="57"/>
      <c r="J943" s="57">
        <f t="shared" si="136"/>
        <v>95</v>
      </c>
      <c r="K943" s="56">
        <f t="shared" si="139"/>
        <v>4.9813296119554512E-2</v>
      </c>
      <c r="L943" s="54">
        <f t="shared" si="140"/>
        <v>183.31292971996061</v>
      </c>
      <c r="M943" s="54">
        <f t="shared" si="141"/>
        <v>40.328844538391337</v>
      </c>
      <c r="N943" s="54">
        <f t="shared" si="143"/>
        <v>56.827008213187788</v>
      </c>
      <c r="O943" s="54">
        <v>60.548782303605854</v>
      </c>
      <c r="P943" s="56">
        <f t="shared" si="144"/>
        <v>7.7957563271567665E-2</v>
      </c>
    </row>
    <row r="944" spans="1:16" s="68" customFormat="1" x14ac:dyDescent="0.2">
      <c r="A944" s="57">
        <f t="shared" si="142"/>
        <v>36</v>
      </c>
      <c r="B944" s="57" t="s">
        <v>0</v>
      </c>
      <c r="C944" s="240">
        <v>5726.2</v>
      </c>
      <c r="D944" s="59"/>
      <c r="E944" s="60"/>
      <c r="F944" s="57">
        <f t="shared" si="135"/>
        <v>5726.2</v>
      </c>
      <c r="G944" s="57">
        <v>118</v>
      </c>
      <c r="H944" s="57"/>
      <c r="I944" s="57"/>
      <c r="J944" s="57">
        <f t="shared" si="136"/>
        <v>118</v>
      </c>
      <c r="K944" s="56">
        <f t="shared" si="139"/>
        <v>6.5206861795856136E-2</v>
      </c>
      <c r="L944" s="54">
        <f t="shared" si="140"/>
        <v>239.96125140875057</v>
      </c>
      <c r="M944" s="54">
        <f t="shared" si="141"/>
        <v>52.791475309925126</v>
      </c>
      <c r="N944" s="54">
        <f t="shared" si="143"/>
        <v>74.387987936712676</v>
      </c>
      <c r="O944" s="54">
        <v>79.259884150262408</v>
      </c>
      <c r="P944" s="56">
        <f t="shared" si="144"/>
        <v>7.7957563271567665E-2</v>
      </c>
    </row>
    <row r="945" spans="1:16" s="68" customFormat="1" x14ac:dyDescent="0.2">
      <c r="A945" s="57">
        <f t="shared" si="142"/>
        <v>37</v>
      </c>
      <c r="B945" s="57" t="s">
        <v>1</v>
      </c>
      <c r="C945" s="240">
        <v>16363.4</v>
      </c>
      <c r="D945" s="59">
        <v>254.1</v>
      </c>
      <c r="E945" s="60">
        <v>876.7</v>
      </c>
      <c r="F945" s="57">
        <f t="shared" si="135"/>
        <v>17494.2</v>
      </c>
      <c r="G945" s="57">
        <v>288</v>
      </c>
      <c r="H945" s="57">
        <v>1</v>
      </c>
      <c r="I945" s="57">
        <v>4</v>
      </c>
      <c r="J945" s="57">
        <f t="shared" si="136"/>
        <v>293</v>
      </c>
      <c r="K945" s="56">
        <f t="shared" si="139"/>
        <v>0.19921446712113905</v>
      </c>
      <c r="L945" s="54">
        <f t="shared" si="140"/>
        <v>733.10923900579166</v>
      </c>
      <c r="M945" s="54">
        <f t="shared" si="141"/>
        <v>161.28403258127418</v>
      </c>
      <c r="N945" s="54">
        <f t="shared" si="143"/>
        <v>227.26386409179543</v>
      </c>
      <c r="O945" s="54">
        <v>242.14806770659786</v>
      </c>
      <c r="P945" s="56">
        <f t="shared" si="144"/>
        <v>7.7957563271567665E-2</v>
      </c>
    </row>
    <row r="946" spans="1:16" s="68" customFormat="1" x14ac:dyDescent="0.2">
      <c r="A946" s="57">
        <f t="shared" si="142"/>
        <v>38</v>
      </c>
      <c r="B946" s="57" t="s">
        <v>2</v>
      </c>
      <c r="C946" s="240">
        <v>20325.400000000001</v>
      </c>
      <c r="D946" s="59"/>
      <c r="E946" s="60">
        <v>72.400000000000006</v>
      </c>
      <c r="F946" s="57">
        <f t="shared" si="135"/>
        <v>20397.800000000003</v>
      </c>
      <c r="G946" s="57">
        <v>360</v>
      </c>
      <c r="H946" s="57"/>
      <c r="I946" s="57">
        <v>1</v>
      </c>
      <c r="J946" s="57">
        <f t="shared" si="136"/>
        <v>361</v>
      </c>
      <c r="K946" s="56">
        <f t="shared" si="139"/>
        <v>0.23227909006662611</v>
      </c>
      <c r="L946" s="54">
        <f t="shared" si="140"/>
        <v>854.78705144518415</v>
      </c>
      <c r="M946" s="54">
        <f t="shared" si="141"/>
        <v>188.05315131794052</v>
      </c>
      <c r="N946" s="54">
        <f t="shared" si="143"/>
        <v>264.9839859480071</v>
      </c>
      <c r="O946" s="54">
        <v>282.33859538965157</v>
      </c>
      <c r="P946" s="56">
        <f t="shared" si="144"/>
        <v>7.7957563271567665E-2</v>
      </c>
    </row>
    <row r="947" spans="1:16" s="68" customFormat="1" x14ac:dyDescent="0.2">
      <c r="A947" s="57">
        <f t="shared" si="142"/>
        <v>39</v>
      </c>
      <c r="B947" s="57" t="s">
        <v>3</v>
      </c>
      <c r="C947" s="240">
        <v>3233.5</v>
      </c>
      <c r="D947" s="59"/>
      <c r="E947" s="60"/>
      <c r="F947" s="57">
        <f t="shared" si="135"/>
        <v>3233.5</v>
      </c>
      <c r="G947" s="57">
        <v>80</v>
      </c>
      <c r="H947" s="57"/>
      <c r="I947" s="57"/>
      <c r="J947" s="57">
        <f t="shared" si="136"/>
        <v>80</v>
      </c>
      <c r="K947" s="56">
        <f t="shared" si="139"/>
        <v>3.6821345327948868E-2</v>
      </c>
      <c r="L947" s="54">
        <f t="shared" si="140"/>
        <v>135.50255080685184</v>
      </c>
      <c r="M947" s="54">
        <f t="shared" si="141"/>
        <v>29.810561177507406</v>
      </c>
      <c r="N947" s="54">
        <f t="shared" si="143"/>
        <v>42.005790750124071</v>
      </c>
      <c r="O947" s="54">
        <v>44.756878104130749</v>
      </c>
      <c r="P947" s="56">
        <f t="shared" si="144"/>
        <v>7.7957563271567665E-2</v>
      </c>
    </row>
    <row r="948" spans="1:16" s="68" customFormat="1" x14ac:dyDescent="0.2">
      <c r="A948" s="57">
        <f t="shared" si="142"/>
        <v>40</v>
      </c>
      <c r="B948" s="57" t="s">
        <v>4</v>
      </c>
      <c r="C948" s="240">
        <v>6170.7</v>
      </c>
      <c r="D948" s="59"/>
      <c r="E948" s="60"/>
      <c r="F948" s="57">
        <f t="shared" si="135"/>
        <v>6170.7</v>
      </c>
      <c r="G948" s="57">
        <v>162</v>
      </c>
      <c r="H948" s="57"/>
      <c r="I948" s="57"/>
      <c r="J948" s="57">
        <f t="shared" si="136"/>
        <v>162</v>
      </c>
      <c r="K948" s="56">
        <f t="shared" si="139"/>
        <v>7.0268586861040386E-2</v>
      </c>
      <c r="L948" s="54">
        <f t="shared" si="140"/>
        <v>258.58839964862864</v>
      </c>
      <c r="M948" s="54">
        <f t="shared" si="141"/>
        <v>56.889447922698302</v>
      </c>
      <c r="N948" s="54">
        <f t="shared" si="143"/>
        <v>80.162403891074874</v>
      </c>
      <c r="O948" s="54">
        <v>85.412484217460829</v>
      </c>
      <c r="P948" s="56">
        <f t="shared" si="144"/>
        <v>7.7957563271567679E-2</v>
      </c>
    </row>
    <row r="949" spans="1:16" s="68" customFormat="1" x14ac:dyDescent="0.2">
      <c r="A949" s="57">
        <f t="shared" si="142"/>
        <v>41</v>
      </c>
      <c r="B949" s="57" t="s">
        <v>5</v>
      </c>
      <c r="C949" s="240">
        <v>2571</v>
      </c>
      <c r="D949" s="59"/>
      <c r="E949" s="60">
        <v>379</v>
      </c>
      <c r="F949" s="57">
        <f t="shared" si="135"/>
        <v>2950</v>
      </c>
      <c r="G949" s="57">
        <v>64</v>
      </c>
      <c r="H949" s="57"/>
      <c r="I949" s="57">
        <v>1</v>
      </c>
      <c r="J949" s="57">
        <f t="shared" si="136"/>
        <v>65</v>
      </c>
      <c r="K949" s="56">
        <f t="shared" si="139"/>
        <v>3.3593000995036079E-2</v>
      </c>
      <c r="L949" s="54">
        <f t="shared" si="140"/>
        <v>123.62224366173277</v>
      </c>
      <c r="M949" s="54">
        <f t="shared" si="141"/>
        <v>27.196893605581209</v>
      </c>
      <c r="N949" s="54">
        <f t="shared" si="143"/>
        <v>38.322895535137157</v>
      </c>
      <c r="O949" s="54">
        <v>40.832778848673485</v>
      </c>
      <c r="P949" s="56">
        <f t="shared" si="144"/>
        <v>7.7957563271567665E-2</v>
      </c>
    </row>
    <row r="950" spans="1:16" s="68" customFormat="1" x14ac:dyDescent="0.2">
      <c r="A950" s="57">
        <f t="shared" si="142"/>
        <v>42</v>
      </c>
      <c r="B950" s="57" t="s">
        <v>6</v>
      </c>
      <c r="C950" s="240">
        <v>4446</v>
      </c>
      <c r="D950" s="59"/>
      <c r="E950" s="60">
        <v>135.1</v>
      </c>
      <c r="F950" s="57">
        <f t="shared" si="135"/>
        <v>4581.1000000000004</v>
      </c>
      <c r="G950" s="57">
        <v>80</v>
      </c>
      <c r="H950" s="57"/>
      <c r="I950" s="57">
        <v>2</v>
      </c>
      <c r="J950" s="57">
        <f t="shared" si="136"/>
        <v>82</v>
      </c>
      <c r="K950" s="56">
        <f t="shared" si="139"/>
        <v>5.2167083680799926E-2</v>
      </c>
      <c r="L950" s="54">
        <f t="shared" si="140"/>
        <v>191.97486794534373</v>
      </c>
      <c r="M950" s="54">
        <f t="shared" si="141"/>
        <v>42.234470947975623</v>
      </c>
      <c r="N950" s="54">
        <f t="shared" si="143"/>
        <v>59.512209063056559</v>
      </c>
      <c r="O950" s="54">
        <v>63.409845147002748</v>
      </c>
      <c r="P950" s="56">
        <f t="shared" si="144"/>
        <v>7.7957563271567665E-2</v>
      </c>
    </row>
    <row r="951" spans="1:16" s="68" customFormat="1" x14ac:dyDescent="0.2">
      <c r="A951" s="57">
        <f t="shared" si="142"/>
        <v>43</v>
      </c>
      <c r="B951" s="57" t="s">
        <v>7</v>
      </c>
      <c r="C951" s="240">
        <v>2571.8000000000002</v>
      </c>
      <c r="D951" s="59"/>
      <c r="E951" s="60"/>
      <c r="F951" s="57">
        <f t="shared" si="135"/>
        <v>2571.8000000000002</v>
      </c>
      <c r="G951" s="57">
        <v>60</v>
      </c>
      <c r="H951" s="57"/>
      <c r="I951" s="57"/>
      <c r="J951" s="57">
        <f t="shared" si="136"/>
        <v>60</v>
      </c>
      <c r="K951" s="56">
        <f t="shared" si="139"/>
        <v>2.9286264392892811E-2</v>
      </c>
      <c r="L951" s="54">
        <f t="shared" si="140"/>
        <v>107.77345296584555</v>
      </c>
      <c r="M951" s="54">
        <f t="shared" si="141"/>
        <v>23.71015965248602</v>
      </c>
      <c r="N951" s="54">
        <f t="shared" si="143"/>
        <v>33.409770419412119</v>
      </c>
      <c r="O951" s="54">
        <v>35.597878184074062</v>
      </c>
      <c r="P951" s="56">
        <f t="shared" si="144"/>
        <v>7.7957563271567665E-2</v>
      </c>
    </row>
    <row r="952" spans="1:16" s="68" customFormat="1" x14ac:dyDescent="0.2">
      <c r="A952" s="57">
        <f t="shared" si="142"/>
        <v>44</v>
      </c>
      <c r="B952" s="57" t="s">
        <v>8</v>
      </c>
      <c r="C952" s="240">
        <v>4089.4</v>
      </c>
      <c r="D952" s="59"/>
      <c r="E952" s="60"/>
      <c r="F952" s="57">
        <f t="shared" si="135"/>
        <v>4089.4</v>
      </c>
      <c r="G952" s="57">
        <v>72</v>
      </c>
      <c r="H952" s="57"/>
      <c r="I952" s="57"/>
      <c r="J952" s="57">
        <f t="shared" si="136"/>
        <v>72</v>
      </c>
      <c r="K952" s="56">
        <f t="shared" si="139"/>
        <v>4.6567870599695096E-2</v>
      </c>
      <c r="L952" s="54">
        <f t="shared" si="140"/>
        <v>171.36976380687796</v>
      </c>
      <c r="M952" s="54">
        <f t="shared" si="141"/>
        <v>37.701348037513149</v>
      </c>
      <c r="N952" s="54">
        <f t="shared" si="143"/>
        <v>53.124626780132168</v>
      </c>
      <c r="O952" s="54">
        <v>56.603920618225544</v>
      </c>
      <c r="P952" s="56">
        <f t="shared" si="144"/>
        <v>7.7957563271567665E-2</v>
      </c>
    </row>
    <row r="953" spans="1:16" s="68" customFormat="1" x14ac:dyDescent="0.2">
      <c r="A953" s="57">
        <f t="shared" si="142"/>
        <v>45</v>
      </c>
      <c r="B953" s="57" t="s">
        <v>9</v>
      </c>
      <c r="C953" s="240">
        <v>4079.1</v>
      </c>
      <c r="D953" s="59"/>
      <c r="E953" s="60"/>
      <c r="F953" s="57">
        <f t="shared" si="135"/>
        <v>4079.1</v>
      </c>
      <c r="G953" s="57">
        <v>72</v>
      </c>
      <c r="H953" s="57"/>
      <c r="I953" s="57"/>
      <c r="J953" s="57">
        <f t="shared" si="136"/>
        <v>72</v>
      </c>
      <c r="K953" s="56">
        <f t="shared" si="139"/>
        <v>4.645057978266158E-2</v>
      </c>
      <c r="L953" s="54">
        <f t="shared" si="140"/>
        <v>170.93813360019462</v>
      </c>
      <c r="M953" s="54">
        <f t="shared" si="141"/>
        <v>37.606389392042814</v>
      </c>
      <c r="N953" s="54">
        <f t="shared" si="143"/>
        <v>52.990821416060328</v>
      </c>
      <c r="O953" s="54">
        <v>56.4613519327539</v>
      </c>
      <c r="P953" s="56">
        <f t="shared" si="144"/>
        <v>7.7957563271567679E-2</v>
      </c>
    </row>
    <row r="954" spans="1:16" s="68" customFormat="1" x14ac:dyDescent="0.2">
      <c r="A954" s="57">
        <f t="shared" si="142"/>
        <v>46</v>
      </c>
      <c r="B954" s="57" t="s">
        <v>1982</v>
      </c>
      <c r="C954" s="240">
        <v>8506.9</v>
      </c>
      <c r="D954" s="59"/>
      <c r="E954" s="60"/>
      <c r="F954" s="57">
        <f t="shared" si="135"/>
        <v>8506.9</v>
      </c>
      <c r="G954" s="57">
        <v>144</v>
      </c>
      <c r="H954" s="57"/>
      <c r="I954" s="57"/>
      <c r="J954" s="57">
        <f t="shared" si="136"/>
        <v>144</v>
      </c>
      <c r="K954" s="56">
        <f t="shared" si="139"/>
        <v>9.6871966157516073E-2</v>
      </c>
      <c r="L954" s="54">
        <f t="shared" si="140"/>
        <v>356.48883545965913</v>
      </c>
      <c r="M954" s="54">
        <f t="shared" si="141"/>
        <v>78.427543801125012</v>
      </c>
      <c r="N954" s="54">
        <f t="shared" si="143"/>
        <v>110.51153899249432</v>
      </c>
      <c r="O954" s="54">
        <v>117.74927674162049</v>
      </c>
      <c r="P954" s="56">
        <f t="shared" si="144"/>
        <v>7.7957563271567665E-2</v>
      </c>
    </row>
    <row r="955" spans="1:16" s="68" customFormat="1" x14ac:dyDescent="0.2">
      <c r="A955" s="57">
        <f t="shared" si="142"/>
        <v>47</v>
      </c>
      <c r="B955" s="57" t="s">
        <v>536</v>
      </c>
      <c r="C955" s="240">
        <v>1934.1</v>
      </c>
      <c r="D955" s="59"/>
      <c r="E955" s="60">
        <v>1212.4000000000001</v>
      </c>
      <c r="F955" s="57">
        <f t="shared" si="135"/>
        <v>3146.5</v>
      </c>
      <c r="G955" s="57">
        <v>64</v>
      </c>
      <c r="H955" s="57"/>
      <c r="I955" s="57">
        <v>7</v>
      </c>
      <c r="J955" s="57">
        <f t="shared" si="136"/>
        <v>71</v>
      </c>
      <c r="K955" s="56">
        <f t="shared" si="139"/>
        <v>3.5830636485044413E-2</v>
      </c>
      <c r="L955" s="54">
        <f t="shared" si="140"/>
        <v>131.85674226496343</v>
      </c>
      <c r="M955" s="54">
        <f t="shared" si="141"/>
        <v>29.008483298291953</v>
      </c>
      <c r="N955" s="54">
        <f t="shared" si="143"/>
        <v>40.875590102138666</v>
      </c>
      <c r="O955" s="54">
        <v>43.552657168593605</v>
      </c>
      <c r="P955" s="56">
        <f t="shared" si="144"/>
        <v>7.7957563271567665E-2</v>
      </c>
    </row>
    <row r="956" spans="1:16" s="68" customFormat="1" x14ac:dyDescent="0.2">
      <c r="A956" s="57">
        <f t="shared" si="142"/>
        <v>48</v>
      </c>
      <c r="B956" s="57" t="s">
        <v>537</v>
      </c>
      <c r="C956" s="240">
        <v>4269.5</v>
      </c>
      <c r="D956" s="59"/>
      <c r="E956" s="60">
        <v>538</v>
      </c>
      <c r="F956" s="57">
        <f t="shared" si="135"/>
        <v>4807.5</v>
      </c>
      <c r="G956" s="57">
        <v>130</v>
      </c>
      <c r="H956" s="57"/>
      <c r="I956" s="57">
        <v>3</v>
      </c>
      <c r="J956" s="57">
        <f t="shared" si="136"/>
        <v>133</v>
      </c>
      <c r="K956" s="56">
        <f t="shared" si="139"/>
        <v>5.4745204163944391E-2</v>
      </c>
      <c r="L956" s="54">
        <f t="shared" si="140"/>
        <v>201.46235132331537</v>
      </c>
      <c r="M956" s="54">
        <f t="shared" si="141"/>
        <v>44.321717291129382</v>
      </c>
      <c r="N956" s="54">
        <f t="shared" si="143"/>
        <v>62.453328910227768</v>
      </c>
      <c r="O956" s="54">
        <v>66.543587903389081</v>
      </c>
      <c r="P956" s="56">
        <f t="shared" si="144"/>
        <v>7.7957563271567679E-2</v>
      </c>
    </row>
    <row r="957" spans="1:16" s="68" customFormat="1" x14ac:dyDescent="0.2">
      <c r="A957" s="57">
        <f t="shared" si="142"/>
        <v>49</v>
      </c>
      <c r="B957" s="111" t="s">
        <v>2209</v>
      </c>
      <c r="C957" s="240">
        <v>4095</v>
      </c>
      <c r="D957" s="59"/>
      <c r="E957" s="60"/>
      <c r="F957" s="57">
        <f t="shared" si="135"/>
        <v>4095</v>
      </c>
      <c r="G957" s="57">
        <v>84</v>
      </c>
      <c r="H957" s="57"/>
      <c r="I957" s="57"/>
      <c r="J957" s="57">
        <f t="shared" si="136"/>
        <v>84</v>
      </c>
      <c r="K957" s="56">
        <f t="shared" si="139"/>
        <v>4.6631640364295845E-2</v>
      </c>
      <c r="L957" s="54">
        <f t="shared" si="140"/>
        <v>171.6044365406087</v>
      </c>
      <c r="M957" s="54">
        <f t="shared" si="141"/>
        <v>37.752976038933916</v>
      </c>
      <c r="N957" s="54">
        <f t="shared" si="143"/>
        <v>53.197375327588695</v>
      </c>
      <c r="O957" s="54">
        <v>56.681433689938281</v>
      </c>
      <c r="P957" s="56">
        <f t="shared" si="144"/>
        <v>7.7957563271567665E-2</v>
      </c>
    </row>
    <row r="958" spans="1:16" s="115" customFormat="1" x14ac:dyDescent="0.2">
      <c r="A958" s="57">
        <f t="shared" si="142"/>
        <v>50</v>
      </c>
      <c r="B958" s="112" t="s">
        <v>1282</v>
      </c>
      <c r="C958" s="240">
        <v>15885</v>
      </c>
      <c r="D958" s="59"/>
      <c r="E958" s="60">
        <v>238.9</v>
      </c>
      <c r="F958" s="143">
        <f t="shared" si="135"/>
        <v>16123.9</v>
      </c>
      <c r="G958" s="57">
        <v>178</v>
      </c>
      <c r="H958" s="57"/>
      <c r="I958" s="57">
        <v>3</v>
      </c>
      <c r="J958" s="143">
        <f t="shared" si="136"/>
        <v>181</v>
      </c>
      <c r="K958" s="56">
        <f t="shared" si="139"/>
        <v>0.18361023347249567</v>
      </c>
      <c r="L958" s="54">
        <f t="shared" si="140"/>
        <v>675.68565917878402</v>
      </c>
      <c r="M958" s="113">
        <f t="shared" si="141"/>
        <v>148.65084501933248</v>
      </c>
      <c r="N958" s="54">
        <f t="shared" si="143"/>
        <v>209.46255434542306</v>
      </c>
      <c r="O958" s="113">
        <v>99.342690533835409</v>
      </c>
      <c r="P958" s="114">
        <f t="shared" si="144"/>
        <v>7.0277150632128388E-2</v>
      </c>
    </row>
    <row r="959" spans="1:16" s="68" customFormat="1" x14ac:dyDescent="0.2">
      <c r="A959" s="57">
        <f t="shared" si="142"/>
        <v>51</v>
      </c>
      <c r="B959" s="111" t="s">
        <v>1726</v>
      </c>
      <c r="C959" s="240">
        <v>3468</v>
      </c>
      <c r="D959" s="59"/>
      <c r="E959" s="60"/>
      <c r="F959" s="57">
        <f t="shared" si="135"/>
        <v>3468</v>
      </c>
      <c r="G959" s="57">
        <v>120</v>
      </c>
      <c r="H959" s="57"/>
      <c r="I959" s="57"/>
      <c r="J959" s="57">
        <f t="shared" si="136"/>
        <v>120</v>
      </c>
      <c r="K959" s="56">
        <f t="shared" si="139"/>
        <v>3.9491704220605127E-2</v>
      </c>
      <c r="L959" s="54">
        <f t="shared" si="140"/>
        <v>145.32947153182687</v>
      </c>
      <c r="M959" s="54">
        <f t="shared" si="141"/>
        <v>31.972483737001912</v>
      </c>
      <c r="N959" s="54">
        <f t="shared" si="143"/>
        <v>45.052136174866327</v>
      </c>
      <c r="O959" s="54">
        <v>48.002737982101571</v>
      </c>
      <c r="P959" s="56">
        <f t="shared" si="144"/>
        <v>7.7957563271567665E-2</v>
      </c>
    </row>
    <row r="960" spans="1:16" s="68" customFormat="1" x14ac:dyDescent="0.2">
      <c r="A960" s="57">
        <f t="shared" si="142"/>
        <v>52</v>
      </c>
      <c r="B960" s="111" t="s">
        <v>2921</v>
      </c>
      <c r="C960" s="240">
        <v>4728.3</v>
      </c>
      <c r="D960" s="59"/>
      <c r="E960" s="60"/>
      <c r="F960" s="57">
        <f t="shared" si="135"/>
        <v>4728.3</v>
      </c>
      <c r="G960" s="57">
        <v>50</v>
      </c>
      <c r="H960" s="57"/>
      <c r="I960" s="57"/>
      <c r="J960" s="57">
        <f t="shared" ref="J960:J961" si="145">G960+H960+I960</f>
        <v>50</v>
      </c>
      <c r="K960" s="56">
        <f t="shared" si="139"/>
        <v>5.3843317493162408E-2</v>
      </c>
      <c r="L960" s="54">
        <f t="shared" si="140"/>
        <v>198.14340837483766</v>
      </c>
      <c r="M960" s="54">
        <f t="shared" ref="M960:M961" si="146">L960*0.22</f>
        <v>43.591549842464289</v>
      </c>
      <c r="N960" s="54">
        <f t="shared" si="143"/>
        <v>61.424456596199676</v>
      </c>
      <c r="O960" s="54">
        <f>K960*801.55*1.7</f>
        <v>73.368788932295359</v>
      </c>
      <c r="P960" s="56">
        <f t="shared" si="144"/>
        <v>7.9632892106210898E-2</v>
      </c>
    </row>
    <row r="961" spans="1:20" s="68" customFormat="1" x14ac:dyDescent="0.2">
      <c r="A961" s="57">
        <f t="shared" si="142"/>
        <v>53</v>
      </c>
      <c r="B961" s="111" t="s">
        <v>2922</v>
      </c>
      <c r="C961" s="240">
        <v>2894.3</v>
      </c>
      <c r="D961" s="59"/>
      <c r="E961" s="60"/>
      <c r="F961" s="57">
        <f t="shared" si="135"/>
        <v>2894.3</v>
      </c>
      <c r="G961" s="57">
        <v>30</v>
      </c>
      <c r="H961" s="57"/>
      <c r="I961" s="57"/>
      <c r="J961" s="57">
        <f t="shared" si="145"/>
        <v>30</v>
      </c>
      <c r="K961" s="56">
        <f t="shared" si="139"/>
        <v>3.2958719586417939E-2</v>
      </c>
      <c r="L961" s="54">
        <f t="shared" si="140"/>
        <v>121.28808807801802</v>
      </c>
      <c r="M961" s="54">
        <f t="shared" si="146"/>
        <v>26.683379377163966</v>
      </c>
      <c r="N961" s="54">
        <f t="shared" si="143"/>
        <v>37.599307304185587</v>
      </c>
      <c r="O961" s="54">
        <f>K961*801.55*1.7</f>
        <v>44.910704863638607</v>
      </c>
      <c r="P961" s="56">
        <f t="shared" si="144"/>
        <v>7.9632892106210884E-2</v>
      </c>
    </row>
    <row r="962" spans="1:20" s="120" customFormat="1" ht="15" x14ac:dyDescent="0.25">
      <c r="A962" s="45"/>
      <c r="B962" s="221" t="s">
        <v>1276</v>
      </c>
      <c r="C962" s="71">
        <f>SUM(C909:C961)</f>
        <v>296155</v>
      </c>
      <c r="D962" s="71">
        <f t="shared" ref="D962:O962" si="147">SUM(D909:D961)</f>
        <v>815.1</v>
      </c>
      <c r="E962" s="71">
        <f t="shared" si="147"/>
        <v>10385.589999999998</v>
      </c>
      <c r="F962" s="71">
        <f t="shared" si="147"/>
        <v>307355.69000000006</v>
      </c>
      <c r="G962" s="71">
        <f t="shared" si="147"/>
        <v>5920</v>
      </c>
      <c r="H962" s="71">
        <f t="shared" si="147"/>
        <v>5</v>
      </c>
      <c r="I962" s="71">
        <f t="shared" si="147"/>
        <v>56</v>
      </c>
      <c r="J962" s="71">
        <f t="shared" si="147"/>
        <v>5981</v>
      </c>
      <c r="K962" s="71">
        <f t="shared" si="147"/>
        <v>3.5000000000000009</v>
      </c>
      <c r="L962" s="71">
        <f t="shared" si="147"/>
        <v>12880.000000000004</v>
      </c>
      <c r="M962" s="71">
        <f t="shared" si="147"/>
        <v>2833.5999999999995</v>
      </c>
      <c r="N962" s="71">
        <f t="shared" si="147"/>
        <v>3992.8000000000011</v>
      </c>
      <c r="O962" s="71">
        <f t="shared" si="147"/>
        <v>4143.2328062692341</v>
      </c>
      <c r="P962" s="69">
        <f t="shared" si="144"/>
        <v>7.75961974423484E-2</v>
      </c>
    </row>
    <row r="963" spans="1:20" s="68" customFormat="1" x14ac:dyDescent="0.2">
      <c r="A963" s="57"/>
      <c r="B963" s="90"/>
      <c r="C963" s="57"/>
      <c r="D963" s="57"/>
      <c r="E963" s="57"/>
      <c r="F963" s="57"/>
      <c r="G963" s="33"/>
      <c r="H963" s="215"/>
      <c r="I963" s="215"/>
      <c r="J963" s="57"/>
      <c r="K963" s="56"/>
      <c r="L963" s="54"/>
      <c r="M963" s="54"/>
      <c r="N963" s="54"/>
      <c r="O963" s="54"/>
      <c r="P963" s="56"/>
    </row>
    <row r="964" spans="1:20" s="68" customFormat="1" ht="15" x14ac:dyDescent="0.25">
      <c r="A964" s="362" t="s">
        <v>1983</v>
      </c>
      <c r="B964" s="362"/>
      <c r="C964" s="362"/>
      <c r="D964" s="362"/>
      <c r="E964" s="362"/>
      <c r="F964" s="362"/>
      <c r="G964" s="362"/>
      <c r="H964" s="362"/>
      <c r="I964" s="362"/>
      <c r="J964" s="362"/>
      <c r="K964" s="362"/>
      <c r="L964" s="362"/>
      <c r="M964" s="362"/>
      <c r="N964" s="362"/>
      <c r="O964" s="362"/>
      <c r="P964" s="362"/>
    </row>
    <row r="965" spans="1:20" s="68" customFormat="1" x14ac:dyDescent="0.2">
      <c r="A965" s="57">
        <v>1</v>
      </c>
      <c r="B965" s="57" t="s">
        <v>325</v>
      </c>
      <c r="C965" s="94">
        <v>5786.79</v>
      </c>
      <c r="D965" s="57"/>
      <c r="E965" s="60"/>
      <c r="F965" s="57">
        <f t="shared" ref="F965:F1001" si="148">C965+D965+E965</f>
        <v>5786.79</v>
      </c>
      <c r="G965" s="57">
        <v>99</v>
      </c>
      <c r="H965" s="57"/>
      <c r="I965" s="57"/>
      <c r="J965" s="57">
        <f t="shared" ref="J965:J1001" si="149">G965+H965+I965</f>
        <v>99</v>
      </c>
      <c r="K965" s="56">
        <f t="shared" ref="K965:K1001" si="150">2/200944.39*F965</f>
        <v>5.7595934875315495E-2</v>
      </c>
      <c r="L965" s="54">
        <f>K965*3680</f>
        <v>211.95304034116103</v>
      </c>
      <c r="M965" s="54">
        <f>L965*0.22</f>
        <v>46.62966887505543</v>
      </c>
      <c r="N965" s="54">
        <f t="shared" ref="N965:N1001" si="151">L965*0.467</f>
        <v>98.982069839322207</v>
      </c>
      <c r="O965" s="54">
        <v>78.482236718825519</v>
      </c>
      <c r="P965" s="56">
        <f t="shared" ref="P965:P1002" si="152">(L965+M965+N965+O965)/F965</f>
        <v>7.5352140958003341E-2</v>
      </c>
    </row>
    <row r="966" spans="1:20" s="68" customFormat="1" x14ac:dyDescent="0.2">
      <c r="A966" s="57">
        <f>A965+1</f>
        <v>2</v>
      </c>
      <c r="B966" s="57" t="s">
        <v>326</v>
      </c>
      <c r="C966" s="94">
        <v>3626.15</v>
      </c>
      <c r="D966" s="59"/>
      <c r="E966" s="60"/>
      <c r="F966" s="57">
        <f t="shared" si="148"/>
        <v>3626.15</v>
      </c>
      <c r="G966" s="57">
        <v>63</v>
      </c>
      <c r="H966" s="57"/>
      <c r="I966" s="57"/>
      <c r="J966" s="57">
        <f t="shared" si="149"/>
        <v>63</v>
      </c>
      <c r="K966" s="56">
        <f t="shared" si="150"/>
        <v>3.6091079726087397E-2</v>
      </c>
      <c r="L966" s="54">
        <f t="shared" ref="L966:L1001" si="153">K966*3680</f>
        <v>132.81517339200161</v>
      </c>
      <c r="M966" s="54">
        <f t="shared" ref="M966:M1001" si="154">L966*0.22</f>
        <v>29.219338146240354</v>
      </c>
      <c r="N966" s="54">
        <f t="shared" si="151"/>
        <v>62.024685974064759</v>
      </c>
      <c r="O966" s="54">
        <v>49.178968422557098</v>
      </c>
      <c r="P966" s="56">
        <f t="shared" si="152"/>
        <v>7.5352140958003341E-2</v>
      </c>
    </row>
    <row r="967" spans="1:20" s="68" customFormat="1" x14ac:dyDescent="0.2">
      <c r="A967" s="57">
        <f t="shared" ref="A967:A1001" si="155">A966+1</f>
        <v>3</v>
      </c>
      <c r="B967" s="57" t="s">
        <v>327</v>
      </c>
      <c r="C967" s="94">
        <v>7702.04</v>
      </c>
      <c r="D967" s="59"/>
      <c r="E967" s="60"/>
      <c r="F967" s="57">
        <f t="shared" si="148"/>
        <v>7702.04</v>
      </c>
      <c r="G967" s="57">
        <v>135</v>
      </c>
      <c r="H967" s="57"/>
      <c r="I967" s="57"/>
      <c r="J967" s="57">
        <f t="shared" si="149"/>
        <v>135</v>
      </c>
      <c r="K967" s="56">
        <f t="shared" si="150"/>
        <v>7.6658422760645356E-2</v>
      </c>
      <c r="L967" s="54">
        <f t="shared" si="153"/>
        <v>282.10299575917492</v>
      </c>
      <c r="M967" s="54">
        <f t="shared" si="154"/>
        <v>62.06265906701848</v>
      </c>
      <c r="N967" s="54">
        <f t="shared" si="151"/>
        <v>131.74209901953469</v>
      </c>
      <c r="O967" s="54">
        <v>104.45744989845198</v>
      </c>
      <c r="P967" s="56">
        <f t="shared" si="152"/>
        <v>7.5352140958003355E-2</v>
      </c>
    </row>
    <row r="968" spans="1:20" s="68" customFormat="1" x14ac:dyDescent="0.2">
      <c r="A968" s="57">
        <f t="shared" si="155"/>
        <v>4</v>
      </c>
      <c r="B968" s="57" t="s">
        <v>328</v>
      </c>
      <c r="C968" s="94">
        <v>5721.7</v>
      </c>
      <c r="D968" s="59"/>
      <c r="E968" s="60"/>
      <c r="F968" s="57">
        <f t="shared" si="148"/>
        <v>5721.7</v>
      </c>
      <c r="G968" s="57">
        <v>99</v>
      </c>
      <c r="H968" s="57"/>
      <c r="I968" s="57"/>
      <c r="J968" s="57">
        <f t="shared" si="149"/>
        <v>99</v>
      </c>
      <c r="K968" s="56">
        <f t="shared" si="150"/>
        <v>5.6948093947783253E-2</v>
      </c>
      <c r="L968" s="54">
        <f t="shared" si="153"/>
        <v>209.56898572784237</v>
      </c>
      <c r="M968" s="54">
        <f t="shared" si="154"/>
        <v>46.105176860125326</v>
      </c>
      <c r="N968" s="54">
        <f t="shared" si="151"/>
        <v>97.868716334902388</v>
      </c>
      <c r="O968" s="54">
        <v>77.599465996537631</v>
      </c>
      <c r="P968" s="56">
        <f t="shared" si="152"/>
        <v>7.5352140958003341E-2</v>
      </c>
    </row>
    <row r="969" spans="1:20" s="68" customFormat="1" x14ac:dyDescent="0.2">
      <c r="A969" s="57">
        <f t="shared" si="155"/>
        <v>5</v>
      </c>
      <c r="B969" s="57" t="s">
        <v>329</v>
      </c>
      <c r="C969" s="94">
        <v>5777.4</v>
      </c>
      <c r="D969" s="59"/>
      <c r="E969" s="60"/>
      <c r="F969" s="57">
        <f t="shared" si="148"/>
        <v>5777.4</v>
      </c>
      <c r="G969" s="57">
        <v>99</v>
      </c>
      <c r="H969" s="57"/>
      <c r="I969" s="57"/>
      <c r="J969" s="57">
        <f t="shared" si="149"/>
        <v>99</v>
      </c>
      <c r="K969" s="56">
        <f t="shared" si="150"/>
        <v>5.7502476182589607E-2</v>
      </c>
      <c r="L969" s="54">
        <f t="shared" si="153"/>
        <v>211.60911235192975</v>
      </c>
      <c r="M969" s="54">
        <f t="shared" si="154"/>
        <v>46.554004717424547</v>
      </c>
      <c r="N969" s="54">
        <f t="shared" si="151"/>
        <v>98.821455468351203</v>
      </c>
      <c r="O969" s="54">
        <v>78.354886633062975</v>
      </c>
      <c r="P969" s="56">
        <f t="shared" si="152"/>
        <v>7.5352140958003341E-2</v>
      </c>
      <c r="Q969" s="116"/>
      <c r="R969" s="117"/>
      <c r="S969" s="117"/>
      <c r="T969" s="117"/>
    </row>
    <row r="970" spans="1:20" s="68" customFormat="1" x14ac:dyDescent="0.2">
      <c r="A970" s="57">
        <f t="shared" si="155"/>
        <v>6</v>
      </c>
      <c r="B970" s="57" t="s">
        <v>330</v>
      </c>
      <c r="C970" s="94">
        <v>5627.6</v>
      </c>
      <c r="D970" s="59"/>
      <c r="E970" s="60">
        <v>46.65</v>
      </c>
      <c r="F970" s="57">
        <f t="shared" si="148"/>
        <v>5674.25</v>
      </c>
      <c r="G970" s="57">
        <v>99</v>
      </c>
      <c r="H970" s="57"/>
      <c r="I970" s="57">
        <v>1</v>
      </c>
      <c r="J970" s="57">
        <f t="shared" si="149"/>
        <v>100</v>
      </c>
      <c r="K970" s="56">
        <f t="shared" si="150"/>
        <v>5.6475823982943728E-2</v>
      </c>
      <c r="L970" s="54">
        <f t="shared" si="153"/>
        <v>207.83103225723292</v>
      </c>
      <c r="M970" s="54">
        <f t="shared" si="154"/>
        <v>45.722827096591246</v>
      </c>
      <c r="N970" s="54">
        <f t="shared" si="151"/>
        <v>97.057092064127772</v>
      </c>
      <c r="O970" s="54">
        <v>76.955934412998516</v>
      </c>
      <c r="P970" s="56">
        <f t="shared" si="152"/>
        <v>7.5352140958003341E-2</v>
      </c>
    </row>
    <row r="971" spans="1:20" s="68" customFormat="1" x14ac:dyDescent="0.2">
      <c r="A971" s="57">
        <f t="shared" si="155"/>
        <v>7</v>
      </c>
      <c r="B971" s="57" t="s">
        <v>331</v>
      </c>
      <c r="C971" s="94">
        <v>4060.15</v>
      </c>
      <c r="D971" s="59">
        <v>29</v>
      </c>
      <c r="E971" s="60"/>
      <c r="F971" s="57">
        <f t="shared" si="148"/>
        <v>4089.15</v>
      </c>
      <c r="G971" s="57">
        <v>72</v>
      </c>
      <c r="H971" s="57">
        <v>1</v>
      </c>
      <c r="I971" s="57"/>
      <c r="J971" s="57">
        <f t="shared" si="149"/>
        <v>73</v>
      </c>
      <c r="K971" s="56">
        <f t="shared" si="150"/>
        <v>4.0699319846650109E-2</v>
      </c>
      <c r="L971" s="54">
        <f t="shared" si="153"/>
        <v>149.77349703567239</v>
      </c>
      <c r="M971" s="54">
        <f t="shared" si="154"/>
        <v>32.950169347847925</v>
      </c>
      <c r="N971" s="54">
        <f t="shared" si="151"/>
        <v>69.944223115659014</v>
      </c>
      <c r="O971" s="54">
        <v>55.458317699240062</v>
      </c>
      <c r="P971" s="56">
        <f t="shared" si="152"/>
        <v>7.5352140958003341E-2</v>
      </c>
    </row>
    <row r="972" spans="1:20" s="68" customFormat="1" x14ac:dyDescent="0.2">
      <c r="A972" s="57">
        <f t="shared" si="155"/>
        <v>8</v>
      </c>
      <c r="B972" s="57" t="s">
        <v>332</v>
      </c>
      <c r="C972" s="94">
        <v>3998.55</v>
      </c>
      <c r="D972" s="59"/>
      <c r="E972" s="60"/>
      <c r="F972" s="57">
        <f t="shared" si="148"/>
        <v>3998.55</v>
      </c>
      <c r="G972" s="57">
        <v>72</v>
      </c>
      <c r="H972" s="57"/>
      <c r="I972" s="57"/>
      <c r="J972" s="57">
        <f t="shared" si="149"/>
        <v>72</v>
      </c>
      <c r="K972" s="56">
        <f t="shared" si="150"/>
        <v>3.9797577827378007E-2</v>
      </c>
      <c r="L972" s="54">
        <f t="shared" si="153"/>
        <v>146.45508640475106</v>
      </c>
      <c r="M972" s="54">
        <f t="shared" si="154"/>
        <v>32.220119009045234</v>
      </c>
      <c r="N972" s="54">
        <f t="shared" si="151"/>
        <v>68.394525351018743</v>
      </c>
      <c r="O972" s="54">
        <v>54.22957246280923</v>
      </c>
      <c r="P972" s="56">
        <f t="shared" si="152"/>
        <v>7.5352140958003341E-2</v>
      </c>
    </row>
    <row r="973" spans="1:20" s="68" customFormat="1" x14ac:dyDescent="0.2">
      <c r="A973" s="57">
        <f t="shared" si="155"/>
        <v>9</v>
      </c>
      <c r="B973" s="57" t="s">
        <v>333</v>
      </c>
      <c r="C973" s="94">
        <v>9976.0499999999993</v>
      </c>
      <c r="D973" s="59"/>
      <c r="E973" s="60">
        <v>37.299999999999997</v>
      </c>
      <c r="F973" s="57">
        <f t="shared" si="148"/>
        <v>10013.349999999999</v>
      </c>
      <c r="G973" s="57">
        <v>179</v>
      </c>
      <c r="H973" s="57"/>
      <c r="I973" s="57">
        <v>1</v>
      </c>
      <c r="J973" s="57">
        <f t="shared" si="149"/>
        <v>180</v>
      </c>
      <c r="K973" s="56">
        <f t="shared" si="150"/>
        <v>9.9662896784528263E-2</v>
      </c>
      <c r="L973" s="54">
        <f t="shared" si="153"/>
        <v>366.75946016706399</v>
      </c>
      <c r="M973" s="54">
        <f t="shared" si="154"/>
        <v>80.687081236754082</v>
      </c>
      <c r="N973" s="54">
        <f t="shared" si="151"/>
        <v>171.2766678980189</v>
      </c>
      <c r="O973" s="54">
        <v>135.80415135998567</v>
      </c>
      <c r="P973" s="56">
        <f t="shared" si="152"/>
        <v>7.5352140958003341E-2</v>
      </c>
    </row>
    <row r="974" spans="1:20" s="68" customFormat="1" x14ac:dyDescent="0.2">
      <c r="A974" s="57">
        <f t="shared" si="155"/>
        <v>10</v>
      </c>
      <c r="B974" s="57" t="s">
        <v>334</v>
      </c>
      <c r="C974" s="94">
        <v>8239.06</v>
      </c>
      <c r="D974" s="59"/>
      <c r="E974" s="60"/>
      <c r="F974" s="57">
        <f t="shared" si="148"/>
        <v>8239.06</v>
      </c>
      <c r="G974" s="57">
        <v>144</v>
      </c>
      <c r="H974" s="57"/>
      <c r="I974" s="57"/>
      <c r="J974" s="57">
        <f t="shared" si="149"/>
        <v>144</v>
      </c>
      <c r="K974" s="56">
        <f t="shared" si="150"/>
        <v>8.2003384120352879E-2</v>
      </c>
      <c r="L974" s="54">
        <f t="shared" si="153"/>
        <v>301.77245356289859</v>
      </c>
      <c r="M974" s="54">
        <f t="shared" si="154"/>
        <v>66.38993978383769</v>
      </c>
      <c r="N974" s="54">
        <f t="shared" si="151"/>
        <v>140.92773581387365</v>
      </c>
      <c r="O974" s="54">
        <v>111.74068132083704</v>
      </c>
      <c r="P974" s="56">
        <f t="shared" si="152"/>
        <v>7.5352140958003341E-2</v>
      </c>
    </row>
    <row r="975" spans="1:20" s="68" customFormat="1" x14ac:dyDescent="0.2">
      <c r="A975" s="57">
        <f t="shared" si="155"/>
        <v>11</v>
      </c>
      <c r="B975" s="57" t="s">
        <v>335</v>
      </c>
      <c r="C975" s="94">
        <v>5737.55</v>
      </c>
      <c r="D975" s="59"/>
      <c r="E975" s="60"/>
      <c r="F975" s="57">
        <f t="shared" si="148"/>
        <v>5737.55</v>
      </c>
      <c r="G975" s="57">
        <v>99</v>
      </c>
      <c r="H975" s="57"/>
      <c r="I975" s="57"/>
      <c r="J975" s="57">
        <f t="shared" si="149"/>
        <v>99</v>
      </c>
      <c r="K975" s="56">
        <f t="shared" si="150"/>
        <v>5.7105849036143776E-2</v>
      </c>
      <c r="L975" s="54">
        <f t="shared" si="153"/>
        <v>210.14952445300909</v>
      </c>
      <c r="M975" s="54">
        <f t="shared" si="154"/>
        <v>46.232895379662004</v>
      </c>
      <c r="N975" s="54">
        <f t="shared" si="151"/>
        <v>98.139827919555259</v>
      </c>
      <c r="O975" s="54">
        <v>77.814428601365776</v>
      </c>
      <c r="P975" s="56">
        <f t="shared" si="152"/>
        <v>7.5352140958003341E-2</v>
      </c>
    </row>
    <row r="976" spans="1:20" s="68" customFormat="1" x14ac:dyDescent="0.2">
      <c r="A976" s="57">
        <f t="shared" si="155"/>
        <v>12</v>
      </c>
      <c r="B976" s="57" t="s">
        <v>336</v>
      </c>
      <c r="C976" s="94">
        <v>4073.5</v>
      </c>
      <c r="D976" s="59"/>
      <c r="E976" s="60"/>
      <c r="F976" s="57">
        <f t="shared" si="148"/>
        <v>4073.5</v>
      </c>
      <c r="G976" s="57">
        <v>72</v>
      </c>
      <c r="H976" s="57"/>
      <c r="I976" s="57"/>
      <c r="J976" s="57">
        <f t="shared" si="149"/>
        <v>72</v>
      </c>
      <c r="K976" s="56">
        <f t="shared" si="150"/>
        <v>4.0543555358773631E-2</v>
      </c>
      <c r="L976" s="54">
        <f t="shared" si="153"/>
        <v>149.20028372028696</v>
      </c>
      <c r="M976" s="54">
        <f t="shared" si="154"/>
        <v>32.824062418463129</v>
      </c>
      <c r="N976" s="54">
        <f t="shared" si="151"/>
        <v>69.676532497374012</v>
      </c>
      <c r="O976" s="54">
        <v>55.246067556302506</v>
      </c>
      <c r="P976" s="56">
        <f t="shared" si="152"/>
        <v>7.5352140958003341E-2</v>
      </c>
    </row>
    <row r="977" spans="1:16" s="68" customFormat="1" x14ac:dyDescent="0.2">
      <c r="A977" s="57">
        <f t="shared" si="155"/>
        <v>13</v>
      </c>
      <c r="B977" s="57" t="s">
        <v>337</v>
      </c>
      <c r="C977" s="94">
        <v>3747.29</v>
      </c>
      <c r="D977" s="59"/>
      <c r="E977" s="60"/>
      <c r="F977" s="57">
        <f t="shared" si="148"/>
        <v>3747.29</v>
      </c>
      <c r="G977" s="57">
        <v>63</v>
      </c>
      <c r="H977" s="57"/>
      <c r="I977" s="57"/>
      <c r="J977" s="57">
        <f t="shared" si="149"/>
        <v>63</v>
      </c>
      <c r="K977" s="56">
        <f t="shared" si="150"/>
        <v>3.7296786439273068E-2</v>
      </c>
      <c r="L977" s="54">
        <f t="shared" si="153"/>
        <v>137.2521740965249</v>
      </c>
      <c r="M977" s="54">
        <f t="shared" si="154"/>
        <v>30.195478301235479</v>
      </c>
      <c r="N977" s="54">
        <f t="shared" si="151"/>
        <v>64.096765303077134</v>
      </c>
      <c r="O977" s="54">
        <v>50.821906589678854</v>
      </c>
      <c r="P977" s="56">
        <f t="shared" si="152"/>
        <v>7.5352140958003355E-2</v>
      </c>
    </row>
    <row r="978" spans="1:16" s="68" customFormat="1" x14ac:dyDescent="0.2">
      <c r="A978" s="57">
        <f t="shared" si="155"/>
        <v>14</v>
      </c>
      <c r="B978" s="57" t="s">
        <v>338</v>
      </c>
      <c r="C978" s="94">
        <v>3638.7</v>
      </c>
      <c r="D978" s="59"/>
      <c r="E978" s="60"/>
      <c r="F978" s="57">
        <f t="shared" si="148"/>
        <v>3638.7</v>
      </c>
      <c r="G978" s="57">
        <v>63</v>
      </c>
      <c r="H978" s="57"/>
      <c r="I978" s="57"/>
      <c r="J978" s="57">
        <f t="shared" si="149"/>
        <v>63</v>
      </c>
      <c r="K978" s="56">
        <f t="shared" si="150"/>
        <v>3.6215989906461181E-2</v>
      </c>
      <c r="L978" s="54">
        <f t="shared" si="153"/>
        <v>133.27484285577714</v>
      </c>
      <c r="M978" s="54">
        <f t="shared" si="154"/>
        <v>29.320465428270971</v>
      </c>
      <c r="N978" s="54">
        <f t="shared" si="151"/>
        <v>62.239351613647926</v>
      </c>
      <c r="O978" s="54">
        <v>49.349175406190724</v>
      </c>
      <c r="P978" s="56">
        <f t="shared" si="152"/>
        <v>7.5352140958003355E-2</v>
      </c>
    </row>
    <row r="979" spans="1:16" s="68" customFormat="1" x14ac:dyDescent="0.2">
      <c r="A979" s="57">
        <f t="shared" si="155"/>
        <v>15</v>
      </c>
      <c r="B979" s="57" t="s">
        <v>339</v>
      </c>
      <c r="C979" s="94">
        <v>6155.56</v>
      </c>
      <c r="D979" s="59"/>
      <c r="E979" s="60"/>
      <c r="F979" s="57">
        <f t="shared" si="148"/>
        <v>6155.56</v>
      </c>
      <c r="G979" s="57">
        <v>108</v>
      </c>
      <c r="H979" s="57"/>
      <c r="I979" s="57"/>
      <c r="J979" s="57">
        <f t="shared" si="149"/>
        <v>108</v>
      </c>
      <c r="K979" s="56">
        <f t="shared" si="150"/>
        <v>6.1266303577820702E-2</v>
      </c>
      <c r="L979" s="54">
        <f t="shared" si="153"/>
        <v>225.45999716638019</v>
      </c>
      <c r="M979" s="54">
        <f t="shared" si="154"/>
        <v>49.601199376603645</v>
      </c>
      <c r="N979" s="54">
        <f t="shared" si="151"/>
        <v>105.28981867669955</v>
      </c>
      <c r="O979" s="54">
        <v>83.483609575763708</v>
      </c>
      <c r="P979" s="56">
        <f t="shared" si="152"/>
        <v>7.5352140958003341E-2</v>
      </c>
    </row>
    <row r="980" spans="1:16" s="68" customFormat="1" x14ac:dyDescent="0.2">
      <c r="A980" s="57">
        <f t="shared" si="155"/>
        <v>16</v>
      </c>
      <c r="B980" s="57" t="s">
        <v>340</v>
      </c>
      <c r="C980" s="94">
        <v>3981.75</v>
      </c>
      <c r="D980" s="59"/>
      <c r="E980" s="60"/>
      <c r="F980" s="57">
        <f t="shared" si="148"/>
        <v>3981.75</v>
      </c>
      <c r="G980" s="57">
        <v>72</v>
      </c>
      <c r="H980" s="57"/>
      <c r="I980" s="57"/>
      <c r="J980" s="57">
        <f t="shared" si="149"/>
        <v>72</v>
      </c>
      <c r="K980" s="56">
        <f t="shared" si="150"/>
        <v>3.9630367386718282E-2</v>
      </c>
      <c r="L980" s="54">
        <f t="shared" si="153"/>
        <v>145.83975198312328</v>
      </c>
      <c r="M980" s="54">
        <f t="shared" si="154"/>
        <v>32.084745436287122</v>
      </c>
      <c r="N980" s="54">
        <f t="shared" si="151"/>
        <v>68.107164176118573</v>
      </c>
      <c r="O980" s="54">
        <v>54.001725664000865</v>
      </c>
      <c r="P980" s="56">
        <f t="shared" si="152"/>
        <v>7.5352140958003341E-2</v>
      </c>
    </row>
    <row r="981" spans="1:16" s="68" customFormat="1" x14ac:dyDescent="0.2">
      <c r="A981" s="57">
        <f t="shared" si="155"/>
        <v>17</v>
      </c>
      <c r="B981" s="57" t="s">
        <v>341</v>
      </c>
      <c r="C981" s="94">
        <v>4019.15</v>
      </c>
      <c r="D981" s="59"/>
      <c r="E981" s="60"/>
      <c r="F981" s="57">
        <f t="shared" si="148"/>
        <v>4019.15</v>
      </c>
      <c r="G981" s="57">
        <v>72</v>
      </c>
      <c r="H981" s="57"/>
      <c r="I981" s="57"/>
      <c r="J981" s="57">
        <f t="shared" si="149"/>
        <v>72</v>
      </c>
      <c r="K981" s="56">
        <f t="shared" si="150"/>
        <v>4.0002609677234575E-2</v>
      </c>
      <c r="L981" s="54">
        <f t="shared" si="153"/>
        <v>147.20960361222325</v>
      </c>
      <c r="M981" s="54">
        <f t="shared" si="154"/>
        <v>32.386112794689112</v>
      </c>
      <c r="N981" s="54">
        <f t="shared" si="151"/>
        <v>68.746884886908262</v>
      </c>
      <c r="O981" s="54">
        <v>54.508956037538532</v>
      </c>
      <c r="P981" s="56">
        <f t="shared" si="152"/>
        <v>7.5352140958003355E-2</v>
      </c>
    </row>
    <row r="982" spans="1:16" s="68" customFormat="1" x14ac:dyDescent="0.2">
      <c r="A982" s="57">
        <f t="shared" si="155"/>
        <v>18</v>
      </c>
      <c r="B982" s="57" t="s">
        <v>342</v>
      </c>
      <c r="C982" s="94">
        <v>2190.5</v>
      </c>
      <c r="D982" s="59"/>
      <c r="E982" s="60"/>
      <c r="F982" s="57">
        <f t="shared" si="148"/>
        <v>2190.5</v>
      </c>
      <c r="G982" s="57">
        <v>43</v>
      </c>
      <c r="H982" s="57"/>
      <c r="I982" s="57"/>
      <c r="J982" s="57">
        <f t="shared" si="149"/>
        <v>43</v>
      </c>
      <c r="K982" s="56">
        <f t="shared" si="150"/>
        <v>2.1802051801495925E-2</v>
      </c>
      <c r="L982" s="54">
        <f t="shared" si="153"/>
        <v>80.231550629505008</v>
      </c>
      <c r="M982" s="54">
        <f t="shared" si="154"/>
        <v>17.650941138491103</v>
      </c>
      <c r="N982" s="54">
        <f t="shared" si="151"/>
        <v>37.468134143978844</v>
      </c>
      <c r="O982" s="54">
        <v>29.708238856531398</v>
      </c>
      <c r="P982" s="56">
        <f t="shared" si="152"/>
        <v>7.5352140958003369E-2</v>
      </c>
    </row>
    <row r="983" spans="1:16" s="68" customFormat="1" x14ac:dyDescent="0.2">
      <c r="A983" s="57">
        <f t="shared" si="155"/>
        <v>19</v>
      </c>
      <c r="B983" s="57" t="s">
        <v>343</v>
      </c>
      <c r="C983" s="94">
        <v>3923.4</v>
      </c>
      <c r="D983" s="59"/>
      <c r="E983" s="60"/>
      <c r="F983" s="57">
        <f t="shared" si="148"/>
        <v>3923.4</v>
      </c>
      <c r="G983" s="57">
        <v>163</v>
      </c>
      <c r="H983" s="57"/>
      <c r="I983" s="57"/>
      <c r="J983" s="57">
        <f t="shared" si="149"/>
        <v>163</v>
      </c>
      <c r="K983" s="56">
        <f t="shared" si="150"/>
        <v>3.9049609695498338E-2</v>
      </c>
      <c r="L983" s="54">
        <f t="shared" si="153"/>
        <v>143.70256367943389</v>
      </c>
      <c r="M983" s="54">
        <f t="shared" si="154"/>
        <v>31.614564009475458</v>
      </c>
      <c r="N983" s="54">
        <f t="shared" si="151"/>
        <v>67.109097238295632</v>
      </c>
      <c r="O983" s="54">
        <v>53.210364907425379</v>
      </c>
      <c r="P983" s="56">
        <f t="shared" si="152"/>
        <v>7.5352140958003369E-2</v>
      </c>
    </row>
    <row r="984" spans="1:16" s="68" customFormat="1" x14ac:dyDescent="0.2">
      <c r="A984" s="57">
        <f t="shared" si="155"/>
        <v>20</v>
      </c>
      <c r="B984" s="57" t="s">
        <v>344</v>
      </c>
      <c r="C984" s="94">
        <v>7774.24</v>
      </c>
      <c r="D984" s="59"/>
      <c r="E984" s="60"/>
      <c r="F984" s="57">
        <f t="shared" si="148"/>
        <v>7774.24</v>
      </c>
      <c r="G984" s="57">
        <v>144</v>
      </c>
      <c r="H984" s="57"/>
      <c r="I984" s="57"/>
      <c r="J984" s="57">
        <f t="shared" si="149"/>
        <v>144</v>
      </c>
      <c r="K984" s="56">
        <f t="shared" si="150"/>
        <v>7.7377029535385375E-2</v>
      </c>
      <c r="L984" s="54">
        <f t="shared" si="153"/>
        <v>284.74746869021817</v>
      </c>
      <c r="M984" s="54">
        <f t="shared" si="154"/>
        <v>62.644443111847998</v>
      </c>
      <c r="N984" s="54">
        <f t="shared" si="151"/>
        <v>132.97706787833189</v>
      </c>
      <c r="O984" s="54">
        <v>105.43664864094984</v>
      </c>
      <c r="P984" s="56">
        <f t="shared" si="152"/>
        <v>7.5352140958003355E-2</v>
      </c>
    </row>
    <row r="985" spans="1:16" s="68" customFormat="1" x14ac:dyDescent="0.2">
      <c r="A985" s="57">
        <f t="shared" si="155"/>
        <v>21</v>
      </c>
      <c r="B985" s="57" t="s">
        <v>345</v>
      </c>
      <c r="C985" s="94">
        <v>13720.72</v>
      </c>
      <c r="D985" s="59">
        <v>29.7</v>
      </c>
      <c r="E985" s="60"/>
      <c r="F985" s="57">
        <f t="shared" si="148"/>
        <v>13750.42</v>
      </c>
      <c r="G985" s="57">
        <v>251</v>
      </c>
      <c r="H985" s="57">
        <v>1</v>
      </c>
      <c r="I985" s="57"/>
      <c r="J985" s="57">
        <f t="shared" si="149"/>
        <v>252</v>
      </c>
      <c r="K985" s="56">
        <f t="shared" si="150"/>
        <v>0.13685796353906668</v>
      </c>
      <c r="L985" s="54">
        <f t="shared" si="153"/>
        <v>503.63730582376536</v>
      </c>
      <c r="M985" s="54">
        <f t="shared" si="154"/>
        <v>110.80020728122838</v>
      </c>
      <c r="N985" s="54">
        <f t="shared" si="151"/>
        <v>235.19862181969845</v>
      </c>
      <c r="O985" s="54">
        <v>186.48745114705611</v>
      </c>
      <c r="P985" s="56">
        <f t="shared" si="152"/>
        <v>7.5352140958003341E-2</v>
      </c>
    </row>
    <row r="986" spans="1:16" s="68" customFormat="1" x14ac:dyDescent="0.2">
      <c r="A986" s="57">
        <f t="shared" si="155"/>
        <v>22</v>
      </c>
      <c r="B986" s="57" t="s">
        <v>346</v>
      </c>
      <c r="C986" s="94">
        <v>7628.53</v>
      </c>
      <c r="D986" s="59"/>
      <c r="E986" s="60"/>
      <c r="F986" s="57">
        <f t="shared" si="148"/>
        <v>7628.53</v>
      </c>
      <c r="G986" s="57">
        <v>144</v>
      </c>
      <c r="H986" s="57"/>
      <c r="I986" s="57"/>
      <c r="J986" s="57">
        <f t="shared" si="149"/>
        <v>144</v>
      </c>
      <c r="K986" s="56">
        <f t="shared" si="150"/>
        <v>7.5926777552734845E-2</v>
      </c>
      <c r="L986" s="54">
        <f t="shared" si="153"/>
        <v>279.41054139406424</v>
      </c>
      <c r="M986" s="54">
        <f t="shared" si="154"/>
        <v>61.470319106694134</v>
      </c>
      <c r="N986" s="54">
        <f t="shared" si="151"/>
        <v>130.48472283102799</v>
      </c>
      <c r="O986" s="54">
        <v>103.46048453057084</v>
      </c>
      <c r="P986" s="56">
        <f t="shared" si="152"/>
        <v>7.5352140958003341E-2</v>
      </c>
    </row>
    <row r="987" spans="1:16" s="68" customFormat="1" x14ac:dyDescent="0.2">
      <c r="A987" s="57">
        <f t="shared" si="155"/>
        <v>23</v>
      </c>
      <c r="B987" s="57" t="s">
        <v>347</v>
      </c>
      <c r="C987" s="94">
        <v>7731.41</v>
      </c>
      <c r="D987" s="59"/>
      <c r="E987" s="60"/>
      <c r="F987" s="57">
        <f t="shared" si="148"/>
        <v>7731.41</v>
      </c>
      <c r="G987" s="57">
        <v>135</v>
      </c>
      <c r="H987" s="57"/>
      <c r="I987" s="57"/>
      <c r="J987" s="57">
        <f t="shared" si="149"/>
        <v>135</v>
      </c>
      <c r="K987" s="56">
        <f t="shared" si="150"/>
        <v>7.6950742441727268E-2</v>
      </c>
      <c r="L987" s="54">
        <f t="shared" si="153"/>
        <v>283.17873218555633</v>
      </c>
      <c r="M987" s="54">
        <f t="shared" si="154"/>
        <v>62.299321080822395</v>
      </c>
      <c r="N987" s="54">
        <f t="shared" si="151"/>
        <v>132.24446793065482</v>
      </c>
      <c r="O987" s="54">
        <v>104.85577492708303</v>
      </c>
      <c r="P987" s="56">
        <f t="shared" si="152"/>
        <v>7.5352140958003341E-2</v>
      </c>
    </row>
    <row r="988" spans="1:16" s="68" customFormat="1" x14ac:dyDescent="0.2">
      <c r="A988" s="57">
        <f t="shared" si="155"/>
        <v>24</v>
      </c>
      <c r="B988" s="57" t="s">
        <v>348</v>
      </c>
      <c r="C988" s="94">
        <v>7718.47</v>
      </c>
      <c r="D988" s="59"/>
      <c r="E988" s="60"/>
      <c r="F988" s="57">
        <f t="shared" si="148"/>
        <v>7718.47</v>
      </c>
      <c r="G988" s="57">
        <v>135</v>
      </c>
      <c r="H988" s="57"/>
      <c r="I988" s="57"/>
      <c r="J988" s="57">
        <f t="shared" si="149"/>
        <v>135</v>
      </c>
      <c r="K988" s="56">
        <f t="shared" si="150"/>
        <v>7.682195059040961E-2</v>
      </c>
      <c r="L988" s="54">
        <f t="shared" si="153"/>
        <v>282.70477817270739</v>
      </c>
      <c r="M988" s="54">
        <f t="shared" si="154"/>
        <v>62.195051197995625</v>
      </c>
      <c r="N988" s="54">
        <f t="shared" si="151"/>
        <v>132.02313140665436</v>
      </c>
      <c r="O988" s="54">
        <v>104.68027864276279</v>
      </c>
      <c r="P988" s="56">
        <f t="shared" si="152"/>
        <v>7.5352140958003355E-2</v>
      </c>
    </row>
    <row r="989" spans="1:16" s="68" customFormat="1" x14ac:dyDescent="0.2">
      <c r="A989" s="57">
        <f t="shared" si="155"/>
        <v>25</v>
      </c>
      <c r="B989" s="57" t="s">
        <v>349</v>
      </c>
      <c r="C989" s="94">
        <v>7958</v>
      </c>
      <c r="D989" s="59"/>
      <c r="E989" s="60"/>
      <c r="F989" s="57">
        <f t="shared" si="148"/>
        <v>7958</v>
      </c>
      <c r="G989" s="57">
        <v>144</v>
      </c>
      <c r="H989" s="57"/>
      <c r="I989" s="57"/>
      <c r="J989" s="57">
        <f t="shared" si="149"/>
        <v>144</v>
      </c>
      <c r="K989" s="56">
        <f t="shared" si="150"/>
        <v>7.920599326012534E-2</v>
      </c>
      <c r="L989" s="54">
        <f t="shared" si="153"/>
        <v>291.47805519726126</v>
      </c>
      <c r="M989" s="54">
        <f t="shared" si="154"/>
        <v>64.125172143397478</v>
      </c>
      <c r="N989" s="54">
        <f t="shared" si="151"/>
        <v>136.12025177712101</v>
      </c>
      <c r="O989" s="54">
        <v>107.92885862601089</v>
      </c>
      <c r="P989" s="56">
        <f t="shared" si="152"/>
        <v>7.5352140958003355E-2</v>
      </c>
    </row>
    <row r="990" spans="1:16" s="68" customFormat="1" x14ac:dyDescent="0.2">
      <c r="A990" s="57">
        <f t="shared" si="155"/>
        <v>26</v>
      </c>
      <c r="B990" s="57" t="s">
        <v>350</v>
      </c>
      <c r="C990" s="94">
        <v>3973.2</v>
      </c>
      <c r="D990" s="59"/>
      <c r="E990" s="60"/>
      <c r="F990" s="57">
        <f t="shared" si="148"/>
        <v>3973.2</v>
      </c>
      <c r="G990" s="57">
        <v>72</v>
      </c>
      <c r="H990" s="57"/>
      <c r="I990" s="57"/>
      <c r="J990" s="57">
        <f t="shared" si="149"/>
        <v>72</v>
      </c>
      <c r="K990" s="56">
        <f t="shared" si="150"/>
        <v>3.9545269216025379E-2</v>
      </c>
      <c r="L990" s="54">
        <f t="shared" si="153"/>
        <v>145.52659071497339</v>
      </c>
      <c r="M990" s="54">
        <f t="shared" si="154"/>
        <v>32.015849957294144</v>
      </c>
      <c r="N990" s="54">
        <f t="shared" si="151"/>
        <v>67.960917863892575</v>
      </c>
      <c r="O990" s="54">
        <v>53.885767918178743</v>
      </c>
      <c r="P990" s="56">
        <f t="shared" si="152"/>
        <v>7.5352140958003341E-2</v>
      </c>
    </row>
    <row r="991" spans="1:16" s="68" customFormat="1" x14ac:dyDescent="0.2">
      <c r="A991" s="57">
        <f t="shared" si="155"/>
        <v>27</v>
      </c>
      <c r="B991" s="57" t="s">
        <v>351</v>
      </c>
      <c r="C991" s="94">
        <v>4035</v>
      </c>
      <c r="D991" s="59"/>
      <c r="E991" s="60"/>
      <c r="F991" s="57">
        <f t="shared" si="148"/>
        <v>4035</v>
      </c>
      <c r="G991" s="57">
        <v>163</v>
      </c>
      <c r="H991" s="57"/>
      <c r="I991" s="57"/>
      <c r="J991" s="57">
        <f t="shared" si="149"/>
        <v>163</v>
      </c>
      <c r="K991" s="56">
        <f t="shared" si="150"/>
        <v>4.0160364765595091E-2</v>
      </c>
      <c r="L991" s="54">
        <f t="shared" si="153"/>
        <v>147.79014233738994</v>
      </c>
      <c r="M991" s="54">
        <f t="shared" si="154"/>
        <v>32.51383131422579</v>
      </c>
      <c r="N991" s="54">
        <f t="shared" si="151"/>
        <v>69.017996471561105</v>
      </c>
      <c r="O991" s="54">
        <v>54.723918642366669</v>
      </c>
      <c r="P991" s="56">
        <f t="shared" si="152"/>
        <v>7.5352140958003341E-2</v>
      </c>
    </row>
    <row r="992" spans="1:16" s="68" customFormat="1" x14ac:dyDescent="0.2">
      <c r="A992" s="57">
        <f t="shared" si="155"/>
        <v>28</v>
      </c>
      <c r="B992" s="57" t="s">
        <v>352</v>
      </c>
      <c r="C992" s="94">
        <v>3981.6</v>
      </c>
      <c r="D992" s="59"/>
      <c r="E992" s="60"/>
      <c r="F992" s="57">
        <f t="shared" si="148"/>
        <v>3981.6</v>
      </c>
      <c r="G992" s="57">
        <v>163</v>
      </c>
      <c r="H992" s="57"/>
      <c r="I992" s="57"/>
      <c r="J992" s="57">
        <f t="shared" si="149"/>
        <v>163</v>
      </c>
      <c r="K992" s="56">
        <f t="shared" si="150"/>
        <v>3.9628874436355245E-2</v>
      </c>
      <c r="L992" s="54">
        <f t="shared" si="153"/>
        <v>145.83425792578731</v>
      </c>
      <c r="M992" s="54">
        <f t="shared" si="154"/>
        <v>32.083536743673207</v>
      </c>
      <c r="N992" s="54">
        <f t="shared" si="151"/>
        <v>68.104598451342682</v>
      </c>
      <c r="O992" s="54">
        <v>53.999691317582922</v>
      </c>
      <c r="P992" s="56">
        <f t="shared" si="152"/>
        <v>7.5352140958003341E-2</v>
      </c>
    </row>
    <row r="993" spans="1:16" s="68" customFormat="1" x14ac:dyDescent="0.2">
      <c r="A993" s="57">
        <f t="shared" si="155"/>
        <v>29</v>
      </c>
      <c r="B993" s="57" t="s">
        <v>353</v>
      </c>
      <c r="C993" s="94">
        <v>3970.65</v>
      </c>
      <c r="D993" s="59"/>
      <c r="E993" s="60">
        <v>104.6</v>
      </c>
      <c r="F993" s="57">
        <f t="shared" si="148"/>
        <v>4075.25</v>
      </c>
      <c r="G993" s="57">
        <v>72</v>
      </c>
      <c r="H993" s="57"/>
      <c r="I993" s="57">
        <v>2</v>
      </c>
      <c r="J993" s="57">
        <f t="shared" si="149"/>
        <v>74</v>
      </c>
      <c r="K993" s="56">
        <f t="shared" si="150"/>
        <v>4.0560973113009019E-2</v>
      </c>
      <c r="L993" s="54">
        <f t="shared" si="153"/>
        <v>149.2643810558732</v>
      </c>
      <c r="M993" s="54">
        <f t="shared" si="154"/>
        <v>32.838163832292103</v>
      </c>
      <c r="N993" s="54">
        <f t="shared" si="151"/>
        <v>69.706465953092788</v>
      </c>
      <c r="O993" s="54">
        <v>55.269801597845039</v>
      </c>
      <c r="P993" s="56">
        <f t="shared" si="152"/>
        <v>7.5352140958003355E-2</v>
      </c>
    </row>
    <row r="994" spans="1:16" s="68" customFormat="1" x14ac:dyDescent="0.2">
      <c r="A994" s="57">
        <f t="shared" si="155"/>
        <v>30</v>
      </c>
      <c r="B994" s="57" t="s">
        <v>354</v>
      </c>
      <c r="C994" s="94">
        <v>4030.55</v>
      </c>
      <c r="D994" s="59"/>
      <c r="E994" s="60"/>
      <c r="F994" s="57">
        <f t="shared" si="148"/>
        <v>4030.55</v>
      </c>
      <c r="G994" s="57">
        <v>72</v>
      </c>
      <c r="H994" s="57"/>
      <c r="I994" s="57"/>
      <c r="J994" s="57">
        <f t="shared" si="149"/>
        <v>72</v>
      </c>
      <c r="K994" s="56">
        <f t="shared" si="150"/>
        <v>4.0116073904825106E-2</v>
      </c>
      <c r="L994" s="54">
        <f t="shared" si="153"/>
        <v>147.6271519697564</v>
      </c>
      <c r="M994" s="54">
        <f t="shared" si="154"/>
        <v>32.477973433346406</v>
      </c>
      <c r="N994" s="54">
        <f t="shared" si="151"/>
        <v>68.94187996987624</v>
      </c>
      <c r="O994" s="54">
        <v>54.663566365301349</v>
      </c>
      <c r="P994" s="56">
        <f t="shared" si="152"/>
        <v>7.5352140958003341E-2</v>
      </c>
    </row>
    <row r="995" spans="1:16" s="68" customFormat="1" x14ac:dyDescent="0.2">
      <c r="A995" s="57">
        <f t="shared" si="155"/>
        <v>31</v>
      </c>
      <c r="B995" s="57" t="s">
        <v>355</v>
      </c>
      <c r="C995" s="94">
        <v>4226.88</v>
      </c>
      <c r="D995" s="59"/>
      <c r="E995" s="60"/>
      <c r="F995" s="57">
        <f t="shared" si="148"/>
        <v>4226.88</v>
      </c>
      <c r="G995" s="57">
        <v>82</v>
      </c>
      <c r="H995" s="57"/>
      <c r="I995" s="57"/>
      <c r="J995" s="57">
        <f t="shared" si="149"/>
        <v>82</v>
      </c>
      <c r="K995" s="56">
        <f t="shared" si="150"/>
        <v>4.2070146869987259E-2</v>
      </c>
      <c r="L995" s="54">
        <f t="shared" si="153"/>
        <v>154.81814048155312</v>
      </c>
      <c r="M995" s="54">
        <f t="shared" si="154"/>
        <v>34.059990905941689</v>
      </c>
      <c r="N995" s="54">
        <f t="shared" si="151"/>
        <v>72.300071604885304</v>
      </c>
      <c r="O995" s="54">
        <v>57.326254580185086</v>
      </c>
      <c r="P995" s="56">
        <f t="shared" si="152"/>
        <v>7.5352140958003355E-2</v>
      </c>
    </row>
    <row r="996" spans="1:16" s="68" customFormat="1" x14ac:dyDescent="0.2">
      <c r="A996" s="57">
        <f t="shared" si="155"/>
        <v>32</v>
      </c>
      <c r="B996" s="57" t="s">
        <v>356</v>
      </c>
      <c r="C996" s="94">
        <v>4140.3</v>
      </c>
      <c r="D996" s="59"/>
      <c r="E996" s="60">
        <v>50.1</v>
      </c>
      <c r="F996" s="57">
        <f t="shared" si="148"/>
        <v>4190.4000000000005</v>
      </c>
      <c r="G996" s="57">
        <v>82</v>
      </c>
      <c r="H996" s="57">
        <v>1</v>
      </c>
      <c r="I996" s="57"/>
      <c r="J996" s="57">
        <f t="shared" si="149"/>
        <v>83</v>
      </c>
      <c r="K996" s="56">
        <f t="shared" si="150"/>
        <v>4.170706134169757E-2</v>
      </c>
      <c r="L996" s="54">
        <f t="shared" si="153"/>
        <v>153.48198573744705</v>
      </c>
      <c r="M996" s="54">
        <f t="shared" si="154"/>
        <v>33.766036862238352</v>
      </c>
      <c r="N996" s="54">
        <f t="shared" si="151"/>
        <v>71.676087339387777</v>
      </c>
      <c r="O996" s="54">
        <v>56.83150153134406</v>
      </c>
      <c r="P996" s="56">
        <f t="shared" si="152"/>
        <v>7.5352140958003327E-2</v>
      </c>
    </row>
    <row r="997" spans="1:16" s="68" customFormat="1" x14ac:dyDescent="0.2">
      <c r="A997" s="57">
        <f t="shared" si="155"/>
        <v>33</v>
      </c>
      <c r="B997" s="47" t="s">
        <v>1310</v>
      </c>
      <c r="C997" s="94">
        <v>4059.4</v>
      </c>
      <c r="D997" s="107"/>
      <c r="E997" s="118"/>
      <c r="F997" s="57">
        <f t="shared" si="148"/>
        <v>4059.4</v>
      </c>
      <c r="G997" s="57">
        <v>162</v>
      </c>
      <c r="H997" s="57"/>
      <c r="I997" s="57"/>
      <c r="J997" s="57">
        <f t="shared" si="149"/>
        <v>162</v>
      </c>
      <c r="K997" s="56">
        <f t="shared" si="150"/>
        <v>4.0403218024648503E-2</v>
      </c>
      <c r="L997" s="54">
        <f t="shared" si="153"/>
        <v>148.68384233070648</v>
      </c>
      <c r="M997" s="54">
        <f t="shared" si="154"/>
        <v>32.710445312755425</v>
      </c>
      <c r="N997" s="54">
        <f t="shared" si="151"/>
        <v>69.435354368439931</v>
      </c>
      <c r="O997" s="54">
        <v>55.054838993016908</v>
      </c>
      <c r="P997" s="56">
        <f t="shared" si="152"/>
        <v>7.5352140958003327E-2</v>
      </c>
    </row>
    <row r="998" spans="1:16" s="68" customFormat="1" x14ac:dyDescent="0.2">
      <c r="A998" s="57">
        <f t="shared" si="155"/>
        <v>34</v>
      </c>
      <c r="B998" s="48" t="s">
        <v>1311</v>
      </c>
      <c r="C998" s="105">
        <v>4225.3</v>
      </c>
      <c r="D998" s="107"/>
      <c r="E998" s="118"/>
      <c r="F998" s="57">
        <f t="shared" si="148"/>
        <v>4225.3</v>
      </c>
      <c r="G998" s="57">
        <v>171</v>
      </c>
      <c r="H998" s="57"/>
      <c r="I998" s="57"/>
      <c r="J998" s="57">
        <f t="shared" si="149"/>
        <v>171</v>
      </c>
      <c r="K998" s="56">
        <f t="shared" si="150"/>
        <v>4.2054421126163311E-2</v>
      </c>
      <c r="L998" s="54">
        <f t="shared" si="153"/>
        <v>154.76026974428098</v>
      </c>
      <c r="M998" s="54">
        <f t="shared" si="154"/>
        <v>34.047259343741814</v>
      </c>
      <c r="N998" s="54">
        <f t="shared" si="151"/>
        <v>72.273045970579219</v>
      </c>
      <c r="O998" s="54">
        <v>57.304826131249541</v>
      </c>
      <c r="P998" s="56">
        <f t="shared" si="152"/>
        <v>7.5352140958003355E-2</v>
      </c>
    </row>
    <row r="999" spans="1:16" s="68" customFormat="1" x14ac:dyDescent="0.2">
      <c r="A999" s="57">
        <f t="shared" si="155"/>
        <v>35</v>
      </c>
      <c r="B999" s="48" t="s">
        <v>1312</v>
      </c>
      <c r="C999" s="105">
        <v>3974.4</v>
      </c>
      <c r="D999" s="107"/>
      <c r="E999" s="118"/>
      <c r="F999" s="57">
        <f t="shared" si="148"/>
        <v>3974.4</v>
      </c>
      <c r="G999" s="57">
        <v>108</v>
      </c>
      <c r="H999" s="57"/>
      <c r="I999" s="57"/>
      <c r="J999" s="57">
        <f t="shared" si="149"/>
        <v>108</v>
      </c>
      <c r="K999" s="56">
        <f t="shared" si="150"/>
        <v>3.9557212818929648E-2</v>
      </c>
      <c r="L999" s="54">
        <f t="shared" si="153"/>
        <v>145.57054317366109</v>
      </c>
      <c r="M999" s="54">
        <f t="shared" si="154"/>
        <v>32.025519498205441</v>
      </c>
      <c r="N999" s="54">
        <f t="shared" si="151"/>
        <v>67.981443662099736</v>
      </c>
      <c r="O999" s="54">
        <v>53.902042689522197</v>
      </c>
      <c r="P999" s="56">
        <f t="shared" si="152"/>
        <v>7.5352140958003341E-2</v>
      </c>
    </row>
    <row r="1000" spans="1:16" s="68" customFormat="1" x14ac:dyDescent="0.2">
      <c r="A1000" s="57">
        <f t="shared" si="155"/>
        <v>36</v>
      </c>
      <c r="B1000" s="48" t="s">
        <v>1313</v>
      </c>
      <c r="C1000" s="105">
        <v>3989.7</v>
      </c>
      <c r="D1000" s="107"/>
      <c r="E1000" s="118"/>
      <c r="F1000" s="57">
        <f t="shared" si="148"/>
        <v>3989.7</v>
      </c>
      <c r="G1000" s="57">
        <v>162</v>
      </c>
      <c r="H1000" s="57"/>
      <c r="I1000" s="57"/>
      <c r="J1000" s="57">
        <f t="shared" si="149"/>
        <v>162</v>
      </c>
      <c r="K1000" s="56">
        <f t="shared" si="150"/>
        <v>3.9709493755959044E-2</v>
      </c>
      <c r="L1000" s="54">
        <f t="shared" si="153"/>
        <v>146.13093702192927</v>
      </c>
      <c r="M1000" s="54">
        <f t="shared" si="154"/>
        <v>32.148806144824441</v>
      </c>
      <c r="N1000" s="54">
        <f t="shared" si="151"/>
        <v>68.243147589240976</v>
      </c>
      <c r="O1000" s="54">
        <v>54.10954602415125</v>
      </c>
      <c r="P1000" s="56">
        <f t="shared" si="152"/>
        <v>7.5352140958003355E-2</v>
      </c>
    </row>
    <row r="1001" spans="1:16" s="68" customFormat="1" x14ac:dyDescent="0.2">
      <c r="A1001" s="57">
        <f t="shared" si="155"/>
        <v>37</v>
      </c>
      <c r="B1001" s="48" t="s">
        <v>1527</v>
      </c>
      <c r="C1001" s="105">
        <v>5525.8</v>
      </c>
      <c r="D1001" s="107"/>
      <c r="E1001" s="118"/>
      <c r="F1001" s="57">
        <f t="shared" si="148"/>
        <v>5525.8</v>
      </c>
      <c r="G1001" s="57">
        <v>146</v>
      </c>
      <c r="H1001" s="57"/>
      <c r="I1001" s="57"/>
      <c r="J1001" s="57">
        <f t="shared" si="149"/>
        <v>146</v>
      </c>
      <c r="K1001" s="56">
        <f t="shared" si="150"/>
        <v>5.4998300773661801E-2</v>
      </c>
      <c r="L1001" s="54">
        <f t="shared" si="153"/>
        <v>202.39374684707542</v>
      </c>
      <c r="M1001" s="54">
        <f t="shared" si="154"/>
        <v>44.526624306356595</v>
      </c>
      <c r="N1001" s="54">
        <f t="shared" si="151"/>
        <v>94.517879777584227</v>
      </c>
      <c r="O1001" s="54">
        <v>74.942609574718645</v>
      </c>
      <c r="P1001" s="56">
        <f t="shared" si="152"/>
        <v>7.5352140958003341E-2</v>
      </c>
    </row>
    <row r="1002" spans="1:16" s="68" customFormat="1" ht="15" x14ac:dyDescent="0.25">
      <c r="A1002" s="45"/>
      <c r="B1002" s="45" t="s">
        <v>2181</v>
      </c>
      <c r="C1002" s="119">
        <f>SUM(C965:C1001)</f>
        <v>200647.03999999995</v>
      </c>
      <c r="D1002" s="119">
        <f t="shared" ref="D1002:O1002" si="156">SUM(D965:D1001)</f>
        <v>58.7</v>
      </c>
      <c r="E1002" s="119">
        <f t="shared" si="156"/>
        <v>238.64999999999998</v>
      </c>
      <c r="F1002" s="119">
        <f t="shared" si="156"/>
        <v>200944.38999999996</v>
      </c>
      <c r="G1002" s="119">
        <f t="shared" si="156"/>
        <v>4224</v>
      </c>
      <c r="H1002" s="119">
        <f t="shared" si="156"/>
        <v>3</v>
      </c>
      <c r="I1002" s="119">
        <f t="shared" si="156"/>
        <v>4</v>
      </c>
      <c r="J1002" s="119">
        <f t="shared" si="156"/>
        <v>4231</v>
      </c>
      <c r="K1002" s="119">
        <f t="shared" si="156"/>
        <v>2</v>
      </c>
      <c r="L1002" s="119">
        <f t="shared" si="156"/>
        <v>7359.9999999999991</v>
      </c>
      <c r="M1002" s="119">
        <f t="shared" si="156"/>
        <v>1619.1999999999998</v>
      </c>
      <c r="N1002" s="119">
        <f t="shared" si="156"/>
        <v>3437.12</v>
      </c>
      <c r="O1002" s="119">
        <f t="shared" si="156"/>
        <v>2725.2699999999991</v>
      </c>
      <c r="P1002" s="56">
        <f t="shared" si="152"/>
        <v>7.5352140958003369E-2</v>
      </c>
    </row>
    <row r="1003" spans="1:16" s="68" customFormat="1" ht="15" x14ac:dyDescent="0.25">
      <c r="A1003" s="362" t="s">
        <v>1984</v>
      </c>
      <c r="B1003" s="362"/>
      <c r="C1003" s="362"/>
      <c r="D1003" s="362"/>
      <c r="E1003" s="362"/>
      <c r="F1003" s="362"/>
      <c r="G1003" s="362"/>
      <c r="H1003" s="362"/>
      <c r="I1003" s="362"/>
      <c r="J1003" s="362"/>
      <c r="K1003" s="362"/>
      <c r="L1003" s="362"/>
      <c r="M1003" s="362"/>
      <c r="N1003" s="362"/>
      <c r="O1003" s="362"/>
      <c r="P1003" s="362"/>
    </row>
    <row r="1004" spans="1:16" s="68" customFormat="1" x14ac:dyDescent="0.2">
      <c r="A1004" s="57">
        <v>1</v>
      </c>
      <c r="B1004" s="57" t="s">
        <v>2549</v>
      </c>
      <c r="C1004" s="57">
        <v>22381.8</v>
      </c>
      <c r="D1004" s="57"/>
      <c r="E1004" s="60"/>
      <c r="F1004" s="57">
        <f>C1004+D1004+E1004</f>
        <v>22381.8</v>
      </c>
      <c r="G1004" s="121">
        <v>395</v>
      </c>
      <c r="H1004" s="121"/>
      <c r="I1004" s="56"/>
      <c r="J1004" s="57">
        <f>G1004+H1004+I1004</f>
        <v>395</v>
      </c>
      <c r="K1004" s="56">
        <f>4/372205.29*F1004</f>
        <v>0.24053177750375337</v>
      </c>
      <c r="L1004" s="54">
        <f>K1004*3680</f>
        <v>885.15694121381239</v>
      </c>
      <c r="M1004" s="54">
        <f>L1004*0.22</f>
        <v>194.73452706703873</v>
      </c>
      <c r="N1004" s="54">
        <f t="shared" ref="N1004:N1035" si="157">L1004*0.312</f>
        <v>276.16896565870945</v>
      </c>
      <c r="O1004" s="54">
        <v>304.63934650528955</v>
      </c>
      <c r="P1004" s="56">
        <f t="shared" ref="P1004:P1035" si="158">(L1004+M1004+N1004+O1004)/F1004</f>
        <v>7.4198669474521708E-2</v>
      </c>
    </row>
    <row r="1005" spans="1:16" s="68" customFormat="1" x14ac:dyDescent="0.2">
      <c r="A1005" s="57">
        <f>A1004+1</f>
        <v>2</v>
      </c>
      <c r="B1005" s="57" t="s">
        <v>2550</v>
      </c>
      <c r="C1005" s="57">
        <v>2034</v>
      </c>
      <c r="D1005" s="59">
        <v>106.1</v>
      </c>
      <c r="E1005" s="60"/>
      <c r="F1005" s="57">
        <f>C1005+D1005+E1005</f>
        <v>2140.1</v>
      </c>
      <c r="G1005" s="121">
        <v>36</v>
      </c>
      <c r="H1005" s="121">
        <v>1</v>
      </c>
      <c r="I1005" s="56"/>
      <c r="J1005" s="57">
        <f>G1005+H1005+I1005</f>
        <v>37</v>
      </c>
      <c r="K1005" s="56">
        <f t="shared" ref="K1005:K1068" si="159">4/372205.29*F1005</f>
        <v>2.299913577262698E-2</v>
      </c>
      <c r="L1005" s="54">
        <f t="shared" ref="L1005:L1068" si="160">K1005*3680</f>
        <v>84.636819643267287</v>
      </c>
      <c r="M1005" s="54">
        <f t="shared" ref="M1005:M1067" si="161">L1005*0.22</f>
        <v>18.620100321518802</v>
      </c>
      <c r="N1005" s="54">
        <f t="shared" si="157"/>
        <v>26.406687728699392</v>
      </c>
      <c r="O1005" s="54">
        <v>29.128964848938427</v>
      </c>
      <c r="P1005" s="56">
        <f t="shared" si="158"/>
        <v>7.4198669474521722E-2</v>
      </c>
    </row>
    <row r="1006" spans="1:16" s="68" customFormat="1" x14ac:dyDescent="0.2">
      <c r="A1006" s="57">
        <f>A1005+1</f>
        <v>3</v>
      </c>
      <c r="B1006" s="57" t="str">
        <f>[1]Лист1!$B$7</f>
        <v>В.Великого,93а</v>
      </c>
      <c r="C1006" s="57">
        <v>12358.7</v>
      </c>
      <c r="D1006" s="59"/>
      <c r="E1006" s="60"/>
      <c r="F1006" s="57">
        <f t="shared" ref="F1006:F1067" si="162">C1006+D1006+E1006</f>
        <v>12358.7</v>
      </c>
      <c r="G1006" s="121">
        <v>216</v>
      </c>
      <c r="H1006" s="121"/>
      <c r="I1006" s="56"/>
      <c r="J1006" s="57">
        <f t="shared" ref="J1006:J1067" si="163">G1006+H1006+I1006</f>
        <v>216</v>
      </c>
      <c r="K1006" s="56">
        <f t="shared" si="159"/>
        <v>0.13281595218595632</v>
      </c>
      <c r="L1006" s="54">
        <f t="shared" si="160"/>
        <v>488.76270404431926</v>
      </c>
      <c r="M1006" s="54">
        <f t="shared" si="161"/>
        <v>107.52779488975024</v>
      </c>
      <c r="N1006" s="54">
        <f t="shared" si="157"/>
        <v>152.49396366182762</v>
      </c>
      <c r="O1006" s="54">
        <v>168.21463383887453</v>
      </c>
      <c r="P1006" s="56">
        <f t="shared" si="158"/>
        <v>7.4198669474521722E-2</v>
      </c>
    </row>
    <row r="1007" spans="1:16" s="68" customFormat="1" x14ac:dyDescent="0.2">
      <c r="A1007" s="57">
        <f t="shared" ref="A1007:A1068" si="164">A1006+1</f>
        <v>4</v>
      </c>
      <c r="B1007" s="57" t="str">
        <f>[1]Лист1!$B$8</f>
        <v>В.Великого,103</v>
      </c>
      <c r="C1007" s="57">
        <v>1958.1</v>
      </c>
      <c r="D1007" s="59"/>
      <c r="E1007" s="60"/>
      <c r="F1007" s="57">
        <f t="shared" si="162"/>
        <v>1958.1</v>
      </c>
      <c r="G1007" s="121">
        <v>36</v>
      </c>
      <c r="H1007" s="121"/>
      <c r="I1007" s="56"/>
      <c r="J1007" s="57">
        <f t="shared" si="163"/>
        <v>36</v>
      </c>
      <c r="K1007" s="56">
        <f t="shared" si="159"/>
        <v>2.1043225903640432E-2</v>
      </c>
      <c r="L1007" s="54">
        <f t="shared" si="160"/>
        <v>77.439071325396796</v>
      </c>
      <c r="M1007" s="54">
        <f t="shared" si="161"/>
        <v>17.036595691587294</v>
      </c>
      <c r="N1007" s="54">
        <f t="shared" si="157"/>
        <v>24.160990253523799</v>
      </c>
      <c r="O1007" s="54">
        <v>26.651757427553072</v>
      </c>
      <c r="P1007" s="56">
        <f t="shared" si="158"/>
        <v>7.4198669474521708E-2</v>
      </c>
    </row>
    <row r="1008" spans="1:16" s="68" customFormat="1" x14ac:dyDescent="0.2">
      <c r="A1008" s="57">
        <f t="shared" si="164"/>
        <v>5</v>
      </c>
      <c r="B1008" s="57" t="str">
        <f>[1]Лист1!$B$9</f>
        <v>В.Великого,105</v>
      </c>
      <c r="C1008" s="57">
        <v>2016.3</v>
      </c>
      <c r="D1008" s="59"/>
      <c r="E1008" s="60"/>
      <c r="F1008" s="57">
        <f t="shared" si="162"/>
        <v>2016.3</v>
      </c>
      <c r="G1008" s="121">
        <v>36</v>
      </c>
      <c r="H1008" s="121"/>
      <c r="I1008" s="56"/>
      <c r="J1008" s="57">
        <f t="shared" si="163"/>
        <v>36</v>
      </c>
      <c r="K1008" s="56">
        <f t="shared" si="159"/>
        <v>2.1668687191415254E-2</v>
      </c>
      <c r="L1008" s="54">
        <f t="shared" si="160"/>
        <v>79.740768864408139</v>
      </c>
      <c r="M1008" s="54">
        <f t="shared" si="161"/>
        <v>17.542969150169792</v>
      </c>
      <c r="N1008" s="54">
        <f t="shared" si="157"/>
        <v>24.879119885695339</v>
      </c>
      <c r="O1008" s="54">
        <v>27.443919361204873</v>
      </c>
      <c r="P1008" s="56">
        <f t="shared" si="158"/>
        <v>7.4198669474521722E-2</v>
      </c>
    </row>
    <row r="1009" spans="1:16" s="68" customFormat="1" x14ac:dyDescent="0.2">
      <c r="A1009" s="57">
        <f t="shared" si="164"/>
        <v>6</v>
      </c>
      <c r="B1009" s="57" t="str">
        <f>[1]Лист1!$B$10</f>
        <v>В.Великого,109</v>
      </c>
      <c r="C1009" s="57">
        <v>2040.5</v>
      </c>
      <c r="D1009" s="59">
        <v>153.19999999999999</v>
      </c>
      <c r="E1009" s="60"/>
      <c r="F1009" s="57">
        <f t="shared" si="162"/>
        <v>2193.6999999999998</v>
      </c>
      <c r="G1009" s="121">
        <v>36</v>
      </c>
      <c r="H1009" s="121"/>
      <c r="I1009" s="56"/>
      <c r="J1009" s="57">
        <f t="shared" si="163"/>
        <v>36</v>
      </c>
      <c r="K1009" s="56">
        <f t="shared" si="159"/>
        <v>2.3575161975801041E-2</v>
      </c>
      <c r="L1009" s="54">
        <f t="shared" si="160"/>
        <v>86.756596070947836</v>
      </c>
      <c r="M1009" s="54">
        <f t="shared" si="161"/>
        <v>19.086451135608524</v>
      </c>
      <c r="N1009" s="54">
        <f t="shared" si="157"/>
        <v>27.068057974135726</v>
      </c>
      <c r="O1009" s="54">
        <v>29.858516045566201</v>
      </c>
      <c r="P1009" s="56">
        <f t="shared" si="158"/>
        <v>7.4198669474521722E-2</v>
      </c>
    </row>
    <row r="1010" spans="1:16" s="68" customFormat="1" x14ac:dyDescent="0.2">
      <c r="A1010" s="57">
        <f t="shared" si="164"/>
        <v>7</v>
      </c>
      <c r="B1010" s="57" t="str">
        <f>[1]Лист1!$B$11</f>
        <v>В.Великого,111</v>
      </c>
      <c r="C1010" s="57">
        <v>8086.8</v>
      </c>
      <c r="D1010" s="59">
        <v>73.7</v>
      </c>
      <c r="E1010" s="60"/>
      <c r="F1010" s="57">
        <f t="shared" si="162"/>
        <v>8160.5</v>
      </c>
      <c r="G1010" s="121">
        <v>144</v>
      </c>
      <c r="H1010" s="121">
        <v>1</v>
      </c>
      <c r="I1010" s="56"/>
      <c r="J1010" s="57">
        <f t="shared" si="163"/>
        <v>145</v>
      </c>
      <c r="K1010" s="56">
        <f t="shared" si="159"/>
        <v>8.769891475749847E-2</v>
      </c>
      <c r="L1010" s="54">
        <f t="shared" si="160"/>
        <v>322.73200630759436</v>
      </c>
      <c r="M1010" s="54">
        <f t="shared" si="161"/>
        <v>71.001041387670753</v>
      </c>
      <c r="N1010" s="54">
        <f t="shared" si="157"/>
        <v>100.69238596796944</v>
      </c>
      <c r="O1010" s="54">
        <v>111.07280858359984</v>
      </c>
      <c r="P1010" s="56">
        <f t="shared" si="158"/>
        <v>7.4198669474521708E-2</v>
      </c>
    </row>
    <row r="1011" spans="1:16" s="68" customFormat="1" x14ac:dyDescent="0.2">
      <c r="A1011" s="57">
        <f t="shared" si="164"/>
        <v>8</v>
      </c>
      <c r="B1011" s="57" t="str">
        <f>[1]Лист1!$B$12</f>
        <v>В.Великого,113</v>
      </c>
      <c r="C1011" s="57">
        <v>4049.6</v>
      </c>
      <c r="D1011" s="59"/>
      <c r="E1011" s="60"/>
      <c r="F1011" s="57">
        <f t="shared" si="162"/>
        <v>4049.6</v>
      </c>
      <c r="G1011" s="121">
        <v>162</v>
      </c>
      <c r="H1011" s="121">
        <v>1</v>
      </c>
      <c r="I1011" s="56"/>
      <c r="J1011" s="57">
        <f t="shared" si="163"/>
        <v>163</v>
      </c>
      <c r="K1011" s="56">
        <f t="shared" si="159"/>
        <v>4.3520069260702877E-2</v>
      </c>
      <c r="L1011" s="54">
        <f t="shared" si="160"/>
        <v>160.15385487938659</v>
      </c>
      <c r="M1011" s="54">
        <f t="shared" si="161"/>
        <v>35.233848073465047</v>
      </c>
      <c r="N1011" s="54">
        <f t="shared" si="157"/>
        <v>49.968002722368617</v>
      </c>
      <c r="O1011" s="54">
        <v>55.119226228802887</v>
      </c>
      <c r="P1011" s="56">
        <f t="shared" si="158"/>
        <v>7.4198669474521722E-2</v>
      </c>
    </row>
    <row r="1012" spans="1:16" s="68" customFormat="1" x14ac:dyDescent="0.2">
      <c r="A1012" s="57">
        <f t="shared" si="164"/>
        <v>9</v>
      </c>
      <c r="B1012" s="57" t="str">
        <f>[1]Лист1!$B$13</f>
        <v>В.Великого,117</v>
      </c>
      <c r="C1012" s="57">
        <v>4091.8</v>
      </c>
      <c r="D1012" s="59"/>
      <c r="E1012" s="60"/>
      <c r="F1012" s="57">
        <f t="shared" si="162"/>
        <v>4091.8</v>
      </c>
      <c r="G1012" s="121">
        <v>163</v>
      </c>
      <c r="H1012" s="56"/>
      <c r="I1012" s="56"/>
      <c r="J1012" s="57">
        <f t="shared" si="163"/>
        <v>163</v>
      </c>
      <c r="K1012" s="56">
        <f t="shared" si="159"/>
        <v>4.3973582428127232E-2</v>
      </c>
      <c r="L1012" s="54">
        <f t="shared" si="160"/>
        <v>161.82278333550821</v>
      </c>
      <c r="M1012" s="54">
        <f t="shared" si="161"/>
        <v>35.601012333811802</v>
      </c>
      <c r="N1012" s="54">
        <f t="shared" si="157"/>
        <v>50.488708400678561</v>
      </c>
      <c r="O1012" s="54">
        <v>55.693611685849376</v>
      </c>
      <c r="P1012" s="56">
        <f t="shared" si="158"/>
        <v>7.4198669474521708E-2</v>
      </c>
    </row>
    <row r="1013" spans="1:16" s="68" customFormat="1" x14ac:dyDescent="0.2">
      <c r="A1013" s="57">
        <f t="shared" si="164"/>
        <v>10</v>
      </c>
      <c r="B1013" s="57" t="str">
        <f>[1]Лист1!$B$14</f>
        <v>В.Великого,121</v>
      </c>
      <c r="C1013" s="57">
        <v>4035.2</v>
      </c>
      <c r="D1013" s="59"/>
      <c r="E1013" s="60"/>
      <c r="F1013" s="57">
        <f t="shared" si="162"/>
        <v>4035.2</v>
      </c>
      <c r="G1013" s="121">
        <v>163</v>
      </c>
      <c r="H1013" s="56"/>
      <c r="I1013" s="56"/>
      <c r="J1013" s="57">
        <f t="shared" si="163"/>
        <v>163</v>
      </c>
      <c r="K1013" s="56">
        <f t="shared" si="159"/>
        <v>4.3365315952387455E-2</v>
      </c>
      <c r="L1013" s="54">
        <f t="shared" si="160"/>
        <v>159.58436270478583</v>
      </c>
      <c r="M1013" s="54">
        <f t="shared" si="161"/>
        <v>35.108559795052884</v>
      </c>
      <c r="N1013" s="54">
        <f t="shared" si="157"/>
        <v>49.790321163893182</v>
      </c>
      <c r="O1013" s="54">
        <v>54.923227399858121</v>
      </c>
      <c r="P1013" s="56">
        <f t="shared" si="158"/>
        <v>7.4198669474521722E-2</v>
      </c>
    </row>
    <row r="1014" spans="1:16" s="68" customFormat="1" x14ac:dyDescent="0.2">
      <c r="A1014" s="57">
        <f t="shared" si="164"/>
        <v>11</v>
      </c>
      <c r="B1014" s="57" t="str">
        <f>[1]Лист1!$B$15</f>
        <v>В.Великого,125</v>
      </c>
      <c r="C1014" s="57">
        <v>6226.5</v>
      </c>
      <c r="D1014" s="59"/>
      <c r="E1014" s="60"/>
      <c r="F1014" s="57">
        <f t="shared" si="162"/>
        <v>6226.5</v>
      </c>
      <c r="G1014" s="121">
        <v>108</v>
      </c>
      <c r="H1014" s="56"/>
      <c r="I1014" s="56"/>
      <c r="J1014" s="57">
        <f t="shared" si="163"/>
        <v>108</v>
      </c>
      <c r="K1014" s="56">
        <f t="shared" si="159"/>
        <v>6.6914685710135924E-2</v>
      </c>
      <c r="L1014" s="54">
        <f t="shared" si="160"/>
        <v>246.24604341330019</v>
      </c>
      <c r="M1014" s="54">
        <f t="shared" si="161"/>
        <v>54.17412955092604</v>
      </c>
      <c r="N1014" s="54">
        <f t="shared" si="157"/>
        <v>76.828765544949661</v>
      </c>
      <c r="O1014" s="54">
        <v>84.749076973933526</v>
      </c>
      <c r="P1014" s="56">
        <f t="shared" si="158"/>
        <v>7.4198669474521708E-2</v>
      </c>
    </row>
    <row r="1015" spans="1:16" s="68" customFormat="1" x14ac:dyDescent="0.2">
      <c r="A1015" s="57">
        <f t="shared" si="164"/>
        <v>12</v>
      </c>
      <c r="B1015" s="57" t="str">
        <f>[1]Лист1!$B$17</f>
        <v>Кульпарківська,121</v>
      </c>
      <c r="C1015" s="57">
        <v>7649.6</v>
      </c>
      <c r="D1015" s="59"/>
      <c r="E1015" s="60"/>
      <c r="F1015" s="57">
        <f t="shared" si="162"/>
        <v>7649.6</v>
      </c>
      <c r="G1015" s="121">
        <v>135</v>
      </c>
      <c r="H1015" s="56"/>
      <c r="I1015" s="56"/>
      <c r="J1015" s="57">
        <f t="shared" si="163"/>
        <v>135</v>
      </c>
      <c r="K1015" s="56">
        <f t="shared" si="159"/>
        <v>8.2208396339557677E-2</v>
      </c>
      <c r="L1015" s="54">
        <f t="shared" si="160"/>
        <v>302.52689852957224</v>
      </c>
      <c r="M1015" s="54">
        <f t="shared" si="161"/>
        <v>66.555917676505899</v>
      </c>
      <c r="N1015" s="54">
        <f t="shared" si="157"/>
        <v>94.388392341226535</v>
      </c>
      <c r="O1015" s="54">
        <v>104.11893346499669</v>
      </c>
      <c r="P1015" s="56">
        <f t="shared" si="158"/>
        <v>7.4198669474521708E-2</v>
      </c>
    </row>
    <row r="1016" spans="1:16" s="68" customFormat="1" x14ac:dyDescent="0.2">
      <c r="A1016" s="57">
        <f t="shared" si="164"/>
        <v>13</v>
      </c>
      <c r="B1016" s="57" t="str">
        <f>[1]Лист1!$B$18</f>
        <v>Кульпарківська,123</v>
      </c>
      <c r="C1016" s="57">
        <v>5959.3</v>
      </c>
      <c r="D1016" s="59"/>
      <c r="E1016" s="60"/>
      <c r="F1016" s="57">
        <f t="shared" si="162"/>
        <v>5959.3</v>
      </c>
      <c r="G1016" s="121">
        <v>108</v>
      </c>
      <c r="H1016" s="56"/>
      <c r="I1016" s="56"/>
      <c r="J1016" s="57">
        <f t="shared" si="163"/>
        <v>108</v>
      </c>
      <c r="K1016" s="56">
        <f t="shared" si="159"/>
        <v>6.4043152100283149E-2</v>
      </c>
      <c r="L1016" s="54">
        <f t="shared" si="160"/>
        <v>235.678799729042</v>
      </c>
      <c r="M1016" s="54">
        <f t="shared" si="161"/>
        <v>51.849335940389238</v>
      </c>
      <c r="N1016" s="54">
        <f t="shared" si="157"/>
        <v>73.53178551546111</v>
      </c>
      <c r="O1016" s="54">
        <v>81.112209814624919</v>
      </c>
      <c r="P1016" s="56">
        <f t="shared" si="158"/>
        <v>7.4198669474521708E-2</v>
      </c>
    </row>
    <row r="1017" spans="1:16" s="68" customFormat="1" x14ac:dyDescent="0.2">
      <c r="A1017" s="57">
        <f t="shared" si="164"/>
        <v>14</v>
      </c>
      <c r="B1017" s="57" t="str">
        <f>[1]Лист1!$B$19</f>
        <v>Кульпарківська,125</v>
      </c>
      <c r="C1017" s="57">
        <v>4182.7</v>
      </c>
      <c r="D1017" s="59">
        <v>439.8</v>
      </c>
      <c r="E1017" s="60"/>
      <c r="F1017" s="57">
        <f t="shared" si="162"/>
        <v>4622.5</v>
      </c>
      <c r="G1017" s="121">
        <v>81</v>
      </c>
      <c r="H1017" s="121">
        <v>2</v>
      </c>
      <c r="I1017" s="56"/>
      <c r="J1017" s="57">
        <f t="shared" si="163"/>
        <v>83</v>
      </c>
      <c r="K1017" s="56">
        <f t="shared" si="159"/>
        <v>4.9676886645001743E-2</v>
      </c>
      <c r="L1017" s="54">
        <f t="shared" si="160"/>
        <v>182.81094285360641</v>
      </c>
      <c r="M1017" s="54">
        <f t="shared" si="161"/>
        <v>40.218407427793409</v>
      </c>
      <c r="N1017" s="54">
        <f t="shared" si="157"/>
        <v>57.0370141703252</v>
      </c>
      <c r="O1017" s="54">
        <v>62.916985194251616</v>
      </c>
      <c r="P1017" s="56">
        <f t="shared" si="158"/>
        <v>7.4198669474521708E-2</v>
      </c>
    </row>
    <row r="1018" spans="1:16" s="68" customFormat="1" x14ac:dyDescent="0.2">
      <c r="A1018" s="57">
        <f t="shared" si="164"/>
        <v>15</v>
      </c>
      <c r="B1018" s="57" t="str">
        <f>[1]Лист1!$B$20</f>
        <v>Кульпарківська,129</v>
      </c>
      <c r="C1018" s="57">
        <v>4158.5</v>
      </c>
      <c r="D1018" s="59">
        <v>82.1</v>
      </c>
      <c r="E1018" s="60"/>
      <c r="F1018" s="57">
        <f t="shared" si="162"/>
        <v>4240.6000000000004</v>
      </c>
      <c r="G1018" s="121">
        <v>81</v>
      </c>
      <c r="H1018" s="121">
        <v>1</v>
      </c>
      <c r="I1018" s="56"/>
      <c r="J1018" s="57">
        <f t="shared" si="163"/>
        <v>82</v>
      </c>
      <c r="K1018" s="56">
        <f t="shared" si="159"/>
        <v>4.5572699947386566E-2</v>
      </c>
      <c r="L1018" s="54">
        <f t="shared" si="160"/>
        <v>167.70753580638257</v>
      </c>
      <c r="M1018" s="54">
        <f t="shared" si="161"/>
        <v>36.895657877404162</v>
      </c>
      <c r="N1018" s="54">
        <f t="shared" si="157"/>
        <v>52.324751171591359</v>
      </c>
      <c r="O1018" s="54">
        <v>57.718932918278725</v>
      </c>
      <c r="P1018" s="56">
        <f t="shared" si="158"/>
        <v>7.4198669474521708E-2</v>
      </c>
    </row>
    <row r="1019" spans="1:16" s="68" customFormat="1" x14ac:dyDescent="0.2">
      <c r="A1019" s="57">
        <f t="shared" si="164"/>
        <v>16</v>
      </c>
      <c r="B1019" s="57" t="str">
        <f>[1]Лист1!$B$21</f>
        <v>Кульпарківська,133</v>
      </c>
      <c r="C1019" s="57">
        <v>7806.9</v>
      </c>
      <c r="D1019" s="59"/>
      <c r="E1019" s="60"/>
      <c r="F1019" s="57">
        <f t="shared" si="162"/>
        <v>7806.9</v>
      </c>
      <c r="G1019" s="121">
        <v>135</v>
      </c>
      <c r="H1019" s="56"/>
      <c r="I1019" s="56"/>
      <c r="J1019" s="57">
        <f t="shared" si="163"/>
        <v>135</v>
      </c>
      <c r="K1019" s="56">
        <f t="shared" si="159"/>
        <v>8.3898861297753174E-2</v>
      </c>
      <c r="L1019" s="54">
        <f t="shared" si="160"/>
        <v>308.74780957573171</v>
      </c>
      <c r="M1019" s="54">
        <f t="shared" si="161"/>
        <v>67.924518106660983</v>
      </c>
      <c r="N1019" s="54">
        <f t="shared" si="157"/>
        <v>96.329316587628298</v>
      </c>
      <c r="O1019" s="54">
        <v>106.25994845062259</v>
      </c>
      <c r="P1019" s="56">
        <f t="shared" si="158"/>
        <v>7.4198669474521708E-2</v>
      </c>
    </row>
    <row r="1020" spans="1:16" s="68" customFormat="1" x14ac:dyDescent="0.2">
      <c r="A1020" s="57">
        <f t="shared" si="164"/>
        <v>17</v>
      </c>
      <c r="B1020" s="57" t="str">
        <f>[1]Лист1!$B$22</f>
        <v>Кульпарківська,133а</v>
      </c>
      <c r="C1020" s="57">
        <v>4253.3999999999996</v>
      </c>
      <c r="D1020" s="59"/>
      <c r="E1020" s="60"/>
      <c r="F1020" s="57">
        <f t="shared" si="162"/>
        <v>4253.3999999999996</v>
      </c>
      <c r="G1020" s="121">
        <v>84</v>
      </c>
      <c r="H1020" s="56"/>
      <c r="I1020" s="56"/>
      <c r="J1020" s="57">
        <f t="shared" si="163"/>
        <v>84</v>
      </c>
      <c r="K1020" s="56">
        <f t="shared" si="159"/>
        <v>4.5710258443666933E-2</v>
      </c>
      <c r="L1020" s="54">
        <f t="shared" si="160"/>
        <v>168.21375107269432</v>
      </c>
      <c r="M1020" s="54">
        <f t="shared" si="161"/>
        <v>37.007025235992749</v>
      </c>
      <c r="N1020" s="54">
        <f t="shared" si="157"/>
        <v>52.482690334680626</v>
      </c>
      <c r="O1020" s="54">
        <v>57.893154099562963</v>
      </c>
      <c r="P1020" s="56">
        <f t="shared" si="158"/>
        <v>7.4198669474521722E-2</v>
      </c>
    </row>
    <row r="1021" spans="1:16" s="68" customFormat="1" x14ac:dyDescent="0.2">
      <c r="A1021" s="57">
        <f t="shared" si="164"/>
        <v>18</v>
      </c>
      <c r="B1021" s="57" t="str">
        <f>[1]Лист1!$B$23</f>
        <v>Кульпарківська,135</v>
      </c>
      <c r="C1021" s="57">
        <v>7737.08</v>
      </c>
      <c r="D1021" s="59"/>
      <c r="E1021" s="60"/>
      <c r="F1021" s="57">
        <f t="shared" si="162"/>
        <v>7737.08</v>
      </c>
      <c r="G1021" s="121">
        <v>135</v>
      </c>
      <c r="H1021" s="56"/>
      <c r="I1021" s="56"/>
      <c r="J1021" s="57">
        <f t="shared" si="163"/>
        <v>135</v>
      </c>
      <c r="K1021" s="56">
        <f t="shared" si="159"/>
        <v>8.3148522687573834E-2</v>
      </c>
      <c r="L1021" s="54">
        <f t="shared" si="160"/>
        <v>305.98656349027169</v>
      </c>
      <c r="M1021" s="54">
        <f t="shared" si="161"/>
        <v>67.317043967859775</v>
      </c>
      <c r="N1021" s="54">
        <f t="shared" si="157"/>
        <v>95.467807808964764</v>
      </c>
      <c r="O1021" s="54">
        <v>105.3096263508362</v>
      </c>
      <c r="P1021" s="56">
        <f t="shared" si="158"/>
        <v>7.4198669474521708E-2</v>
      </c>
    </row>
    <row r="1022" spans="1:16" s="68" customFormat="1" x14ac:dyDescent="0.2">
      <c r="A1022" s="57">
        <f t="shared" si="164"/>
        <v>19</v>
      </c>
      <c r="B1022" s="57" t="str">
        <f>[1]Лист1!$B$24</f>
        <v>Наукова,44</v>
      </c>
      <c r="C1022" s="57">
        <v>8046.52</v>
      </c>
      <c r="D1022" s="59"/>
      <c r="E1022" s="60"/>
      <c r="F1022" s="57">
        <f t="shared" si="162"/>
        <v>8046.52</v>
      </c>
      <c r="G1022" s="121">
        <v>144</v>
      </c>
      <c r="H1022" s="56"/>
      <c r="I1022" s="56"/>
      <c r="J1022" s="57">
        <f t="shared" si="163"/>
        <v>144</v>
      </c>
      <c r="K1022" s="56">
        <f t="shared" si="159"/>
        <v>8.6473999335151847E-2</v>
      </c>
      <c r="L1022" s="54">
        <f t="shared" si="160"/>
        <v>318.22431755335879</v>
      </c>
      <c r="M1022" s="54">
        <f t="shared" si="161"/>
        <v>70.00934986173894</v>
      </c>
      <c r="N1022" s="54">
        <f t="shared" si="157"/>
        <v>99.285987076647942</v>
      </c>
      <c r="O1022" s="54">
        <v>109.5214234083828</v>
      </c>
      <c r="P1022" s="56">
        <f t="shared" si="158"/>
        <v>7.4198669474521708E-2</v>
      </c>
    </row>
    <row r="1023" spans="1:16" s="68" customFormat="1" x14ac:dyDescent="0.2">
      <c r="A1023" s="57">
        <f t="shared" si="164"/>
        <v>20</v>
      </c>
      <c r="B1023" s="57" t="str">
        <f>[1]Лист1!$B$25</f>
        <v>Наукова,46</v>
      </c>
      <c r="C1023" s="57">
        <v>8105.15</v>
      </c>
      <c r="D1023" s="59"/>
      <c r="E1023" s="60"/>
      <c r="F1023" s="57">
        <f t="shared" si="162"/>
        <v>8105.15</v>
      </c>
      <c r="G1023" s="121">
        <v>144</v>
      </c>
      <c r="H1023" s="56"/>
      <c r="I1023" s="56"/>
      <c r="J1023" s="57">
        <f t="shared" si="163"/>
        <v>144</v>
      </c>
      <c r="K1023" s="56">
        <f t="shared" si="159"/>
        <v>8.7104081728661076E-2</v>
      </c>
      <c r="L1023" s="54">
        <f t="shared" si="160"/>
        <v>320.54302076147275</v>
      </c>
      <c r="M1023" s="54">
        <f t="shared" si="161"/>
        <v>70.519464567524011</v>
      </c>
      <c r="N1023" s="54">
        <f t="shared" si="157"/>
        <v>100.00942247757949</v>
      </c>
      <c r="O1023" s="54">
        <v>110.31943808484336</v>
      </c>
      <c r="P1023" s="56">
        <f t="shared" si="158"/>
        <v>7.4198669474521708E-2</v>
      </c>
    </row>
    <row r="1024" spans="1:16" s="68" customFormat="1" x14ac:dyDescent="0.2">
      <c r="A1024" s="57">
        <f t="shared" si="164"/>
        <v>21</v>
      </c>
      <c r="B1024" s="57" t="str">
        <f>[1]Лист1!$B$26</f>
        <v>Наукова,48</v>
      </c>
      <c r="C1024" s="57">
        <v>4156.1000000000004</v>
      </c>
      <c r="D1024" s="59"/>
      <c r="E1024" s="60"/>
      <c r="F1024" s="57">
        <f t="shared" si="162"/>
        <v>4156.1000000000004</v>
      </c>
      <c r="G1024" s="121">
        <v>72</v>
      </c>
      <c r="H1024" s="56"/>
      <c r="I1024" s="56"/>
      <c r="J1024" s="57">
        <f t="shared" si="163"/>
        <v>72</v>
      </c>
      <c r="K1024" s="56">
        <f t="shared" si="159"/>
        <v>4.466459893678567E-2</v>
      </c>
      <c r="L1024" s="54">
        <f t="shared" si="160"/>
        <v>164.36572408737126</v>
      </c>
      <c r="M1024" s="54">
        <f t="shared" si="161"/>
        <v>36.160459299221678</v>
      </c>
      <c r="N1024" s="54">
        <f t="shared" si="157"/>
        <v>51.282105915259834</v>
      </c>
      <c r="O1024" s="54">
        <v>56.568800901206963</v>
      </c>
      <c r="P1024" s="56">
        <f t="shared" si="158"/>
        <v>7.4198669474521708E-2</v>
      </c>
    </row>
    <row r="1025" spans="1:16" s="68" customFormat="1" x14ac:dyDescent="0.2">
      <c r="A1025" s="57">
        <f t="shared" si="164"/>
        <v>22</v>
      </c>
      <c r="B1025" s="57" t="str">
        <f>[1]Лист1!$B$27</f>
        <v>Наукова,50</v>
      </c>
      <c r="C1025" s="57">
        <v>4088.3</v>
      </c>
      <c r="D1025" s="59"/>
      <c r="E1025" s="60"/>
      <c r="F1025" s="57">
        <f t="shared" si="162"/>
        <v>4088.3</v>
      </c>
      <c r="G1025" s="121">
        <v>72</v>
      </c>
      <c r="H1025" s="56"/>
      <c r="I1025" s="56"/>
      <c r="J1025" s="57">
        <f t="shared" si="163"/>
        <v>72</v>
      </c>
      <c r="K1025" s="56">
        <f t="shared" si="159"/>
        <v>4.3935968776800567E-2</v>
      </c>
      <c r="L1025" s="54">
        <f t="shared" si="160"/>
        <v>161.68436509862607</v>
      </c>
      <c r="M1025" s="54">
        <f t="shared" si="161"/>
        <v>35.570560321697734</v>
      </c>
      <c r="N1025" s="54">
        <f t="shared" si="157"/>
        <v>50.445521910771333</v>
      </c>
      <c r="O1025" s="54">
        <v>55.645973081591976</v>
      </c>
      <c r="P1025" s="56">
        <f t="shared" si="158"/>
        <v>7.4198669474521708E-2</v>
      </c>
    </row>
    <row r="1026" spans="1:16" s="68" customFormat="1" x14ac:dyDescent="0.2">
      <c r="A1026" s="57">
        <f t="shared" si="164"/>
        <v>23</v>
      </c>
      <c r="B1026" s="57" t="str">
        <f>[1]Лист1!$B$28</f>
        <v>Наукова,52</v>
      </c>
      <c r="C1026" s="57">
        <v>4075.2</v>
      </c>
      <c r="D1026" s="59"/>
      <c r="E1026" s="60"/>
      <c r="F1026" s="57">
        <f t="shared" si="162"/>
        <v>4075.2</v>
      </c>
      <c r="G1026" s="121">
        <v>72</v>
      </c>
      <c r="H1026" s="121"/>
      <c r="I1026" s="121"/>
      <c r="J1026" s="57">
        <f t="shared" si="163"/>
        <v>72</v>
      </c>
      <c r="K1026" s="56">
        <f t="shared" si="159"/>
        <v>4.3795186253263618E-2</v>
      </c>
      <c r="L1026" s="54">
        <f t="shared" si="160"/>
        <v>161.16628541201013</v>
      </c>
      <c r="M1026" s="54">
        <f t="shared" si="161"/>
        <v>35.45658279064223</v>
      </c>
      <c r="N1026" s="54">
        <f t="shared" si="157"/>
        <v>50.283881048547158</v>
      </c>
      <c r="O1026" s="54">
        <v>55.467668591371371</v>
      </c>
      <c r="P1026" s="56">
        <f t="shared" si="158"/>
        <v>7.4198669474521722E-2</v>
      </c>
    </row>
    <row r="1027" spans="1:16" s="68" customFormat="1" x14ac:dyDescent="0.2">
      <c r="A1027" s="57">
        <f t="shared" si="164"/>
        <v>24</v>
      </c>
      <c r="B1027" s="57" t="str">
        <f>[1]Лист1!$B$29</f>
        <v>Наукова,62</v>
      </c>
      <c r="C1027" s="57">
        <v>12235.2</v>
      </c>
      <c r="D1027" s="59"/>
      <c r="E1027" s="60">
        <v>13</v>
      </c>
      <c r="F1027" s="57">
        <f t="shared" si="162"/>
        <v>12248.2</v>
      </c>
      <c r="G1027" s="121">
        <v>216</v>
      </c>
      <c r="H1027" s="121"/>
      <c r="I1027" s="121">
        <v>1</v>
      </c>
      <c r="J1027" s="57">
        <f t="shared" si="163"/>
        <v>217</v>
      </c>
      <c r="K1027" s="56">
        <f t="shared" si="159"/>
        <v>0.13162843547978589</v>
      </c>
      <c r="L1027" s="54">
        <f t="shared" si="160"/>
        <v>484.39264256561211</v>
      </c>
      <c r="M1027" s="54">
        <f t="shared" si="161"/>
        <v>106.56638136443466</v>
      </c>
      <c r="N1027" s="54">
        <f t="shared" si="157"/>
        <v>151.13050448047099</v>
      </c>
      <c r="O1027" s="54">
        <v>166.71061504731912</v>
      </c>
      <c r="P1027" s="56">
        <f t="shared" si="158"/>
        <v>7.4198669474521722E-2</v>
      </c>
    </row>
    <row r="1028" spans="1:16" s="68" customFormat="1" x14ac:dyDescent="0.2">
      <c r="A1028" s="57">
        <f t="shared" si="164"/>
        <v>25</v>
      </c>
      <c r="B1028" s="57" t="str">
        <f>[1]Лист1!$B$30</f>
        <v>Наукова,64</v>
      </c>
      <c r="C1028" s="57">
        <v>8230.2999999999993</v>
      </c>
      <c r="D1028" s="59">
        <v>160.6</v>
      </c>
      <c r="E1028" s="60"/>
      <c r="F1028" s="57">
        <f t="shared" si="162"/>
        <v>8390.9</v>
      </c>
      <c r="G1028" s="121">
        <v>144</v>
      </c>
      <c r="H1028" s="121">
        <v>1</v>
      </c>
      <c r="I1028" s="121"/>
      <c r="J1028" s="57">
        <f t="shared" si="163"/>
        <v>145</v>
      </c>
      <c r="K1028" s="56">
        <f t="shared" si="159"/>
        <v>9.0174967690545171E-2</v>
      </c>
      <c r="L1028" s="54">
        <f t="shared" si="160"/>
        <v>331.84388110120625</v>
      </c>
      <c r="M1028" s="54">
        <f t="shared" si="161"/>
        <v>73.005653842265374</v>
      </c>
      <c r="N1028" s="54">
        <f t="shared" si="157"/>
        <v>103.53529090357635</v>
      </c>
      <c r="O1028" s="54">
        <v>114.20878984671626</v>
      </c>
      <c r="P1028" s="56">
        <f t="shared" si="158"/>
        <v>7.4198669474521722E-2</v>
      </c>
    </row>
    <row r="1029" spans="1:16" s="68" customFormat="1" x14ac:dyDescent="0.2">
      <c r="A1029" s="57">
        <f t="shared" si="164"/>
        <v>26</v>
      </c>
      <c r="B1029" s="57" t="str">
        <f>[1]Лист1!$B$31</f>
        <v>Наукова,74</v>
      </c>
      <c r="C1029" s="57">
        <v>6165.7</v>
      </c>
      <c r="D1029" s="59"/>
      <c r="E1029" s="60"/>
      <c r="F1029" s="57">
        <f t="shared" si="162"/>
        <v>6165.7</v>
      </c>
      <c r="G1029" s="121">
        <v>108</v>
      </c>
      <c r="H1029" s="121"/>
      <c r="I1029" s="121"/>
      <c r="J1029" s="57">
        <f t="shared" si="163"/>
        <v>108</v>
      </c>
      <c r="K1029" s="56">
        <f t="shared" si="159"/>
        <v>6.6261282852804165E-2</v>
      </c>
      <c r="L1029" s="54">
        <f t="shared" si="160"/>
        <v>243.84152089831932</v>
      </c>
      <c r="M1029" s="54">
        <f t="shared" si="161"/>
        <v>53.645134597630253</v>
      </c>
      <c r="N1029" s="54">
        <f t="shared" si="157"/>
        <v>76.078554520275631</v>
      </c>
      <c r="O1029" s="54">
        <v>83.921526362833347</v>
      </c>
      <c r="P1029" s="56">
        <f t="shared" si="158"/>
        <v>7.4198669474521722E-2</v>
      </c>
    </row>
    <row r="1030" spans="1:16" s="68" customFormat="1" x14ac:dyDescent="0.2">
      <c r="A1030" s="57">
        <f t="shared" si="164"/>
        <v>27</v>
      </c>
      <c r="B1030" s="57" t="str">
        <f>[1]Лист1!$B$32</f>
        <v>Наукова,86</v>
      </c>
      <c r="C1030" s="57">
        <v>4053.1</v>
      </c>
      <c r="D1030" s="59"/>
      <c r="E1030" s="60"/>
      <c r="F1030" s="57">
        <f t="shared" si="162"/>
        <v>4053.1</v>
      </c>
      <c r="G1030" s="121">
        <v>72</v>
      </c>
      <c r="H1030" s="121"/>
      <c r="I1030" s="121"/>
      <c r="J1030" s="57">
        <f t="shared" si="163"/>
        <v>72</v>
      </c>
      <c r="K1030" s="56">
        <f t="shared" si="159"/>
        <v>4.3557682912029543E-2</v>
      </c>
      <c r="L1030" s="54">
        <f t="shared" si="160"/>
        <v>160.29227311626872</v>
      </c>
      <c r="M1030" s="54">
        <f t="shared" si="161"/>
        <v>35.264300085579116</v>
      </c>
      <c r="N1030" s="54">
        <f t="shared" si="157"/>
        <v>50.011189212275838</v>
      </c>
      <c r="O1030" s="54">
        <v>55.166864833060302</v>
      </c>
      <c r="P1030" s="56">
        <f t="shared" si="158"/>
        <v>7.4198669474521722E-2</v>
      </c>
    </row>
    <row r="1031" spans="1:16" s="68" customFormat="1" x14ac:dyDescent="0.2">
      <c r="A1031" s="57">
        <f t="shared" si="164"/>
        <v>28</v>
      </c>
      <c r="B1031" s="57" t="str">
        <f>[1]Лист1!$B$33</f>
        <v>Наукова,94</v>
      </c>
      <c r="C1031" s="57">
        <v>12192.44</v>
      </c>
      <c r="D1031" s="59"/>
      <c r="E1031" s="60"/>
      <c r="F1031" s="57">
        <f t="shared" si="162"/>
        <v>12192.44</v>
      </c>
      <c r="G1031" s="121">
        <v>216</v>
      </c>
      <c r="H1031" s="121"/>
      <c r="I1031" s="121"/>
      <c r="J1031" s="57">
        <f t="shared" si="163"/>
        <v>216</v>
      </c>
      <c r="K1031" s="56">
        <f t="shared" si="159"/>
        <v>0.13102919628036452</v>
      </c>
      <c r="L1031" s="54">
        <f t="shared" si="160"/>
        <v>482.18744231174145</v>
      </c>
      <c r="M1031" s="54">
        <f t="shared" si="161"/>
        <v>106.08123730858311</v>
      </c>
      <c r="N1031" s="54">
        <f t="shared" si="157"/>
        <v>150.44248200126333</v>
      </c>
      <c r="O1031" s="54">
        <v>165.95166402634965</v>
      </c>
      <c r="P1031" s="56">
        <f t="shared" si="158"/>
        <v>7.4198669474521708E-2</v>
      </c>
    </row>
    <row r="1032" spans="1:16" s="68" customFormat="1" x14ac:dyDescent="0.2">
      <c r="A1032" s="57">
        <f t="shared" si="164"/>
        <v>29</v>
      </c>
      <c r="B1032" s="57" t="str">
        <f>[1]Лист1!$B$34</f>
        <v>Наукова,112</v>
      </c>
      <c r="C1032" s="57">
        <v>8096.5</v>
      </c>
      <c r="D1032" s="59"/>
      <c r="E1032" s="60">
        <v>112.7</v>
      </c>
      <c r="F1032" s="57">
        <f t="shared" si="162"/>
        <v>8209.2000000000007</v>
      </c>
      <c r="G1032" s="121">
        <v>144</v>
      </c>
      <c r="H1032" s="121"/>
      <c r="I1032" s="121">
        <v>2</v>
      </c>
      <c r="J1032" s="57">
        <f t="shared" si="163"/>
        <v>146</v>
      </c>
      <c r="K1032" s="56">
        <f t="shared" si="159"/>
        <v>8.8222281848815212E-2</v>
      </c>
      <c r="L1032" s="54">
        <f t="shared" si="160"/>
        <v>324.65799720363998</v>
      </c>
      <c r="M1032" s="54">
        <f t="shared" si="161"/>
        <v>71.424759384800794</v>
      </c>
      <c r="N1032" s="54">
        <f t="shared" si="157"/>
        <v>101.29329512753567</v>
      </c>
      <c r="O1032" s="54">
        <v>111.73566573426727</v>
      </c>
      <c r="P1032" s="56">
        <f t="shared" si="158"/>
        <v>7.4198669474521708E-2</v>
      </c>
    </row>
    <row r="1033" spans="1:16" s="68" customFormat="1" x14ac:dyDescent="0.2">
      <c r="A1033" s="57">
        <f t="shared" si="164"/>
        <v>30</v>
      </c>
      <c r="B1033" s="57" t="str">
        <f>[1]Лист1!$B$35</f>
        <v>Наукова,114</v>
      </c>
      <c r="C1033" s="57">
        <v>3682.5</v>
      </c>
      <c r="D1033" s="59"/>
      <c r="E1033" s="60"/>
      <c r="F1033" s="57">
        <f t="shared" si="162"/>
        <v>3682.5</v>
      </c>
      <c r="G1033" s="121">
        <v>63</v>
      </c>
      <c r="H1033" s="121"/>
      <c r="I1033" s="121"/>
      <c r="J1033" s="57">
        <f t="shared" si="163"/>
        <v>63</v>
      </c>
      <c r="K1033" s="56">
        <f t="shared" si="159"/>
        <v>3.9574934574411878E-2</v>
      </c>
      <c r="L1033" s="54">
        <f t="shared" si="160"/>
        <v>145.6357592338357</v>
      </c>
      <c r="M1033" s="54">
        <f t="shared" si="161"/>
        <v>32.039867031443855</v>
      </c>
      <c r="N1033" s="54">
        <f t="shared" si="157"/>
        <v>45.438356880956739</v>
      </c>
      <c r="O1033" s="54">
        <v>50.122617193689905</v>
      </c>
      <c r="P1033" s="56">
        <f t="shared" si="158"/>
        <v>7.4198669474521708E-2</v>
      </c>
    </row>
    <row r="1034" spans="1:16" s="68" customFormat="1" x14ac:dyDescent="0.2">
      <c r="A1034" s="57">
        <f t="shared" si="164"/>
        <v>31</v>
      </c>
      <c r="B1034" s="57" t="str">
        <f>[3]Лист1!$B$36</f>
        <v>Наукова,116</v>
      </c>
      <c r="C1034" s="57">
        <v>8191.3</v>
      </c>
      <c r="D1034" s="59"/>
      <c r="E1034" s="60"/>
      <c r="F1034" s="57">
        <f t="shared" si="162"/>
        <v>8191.3</v>
      </c>
      <c r="G1034" s="121">
        <v>144</v>
      </c>
      <c r="H1034" s="121"/>
      <c r="I1034" s="121"/>
      <c r="J1034" s="57">
        <f t="shared" si="163"/>
        <v>144</v>
      </c>
      <c r="K1034" s="56">
        <f t="shared" si="159"/>
        <v>8.8029914889173125E-2</v>
      </c>
      <c r="L1034" s="54">
        <f t="shared" si="160"/>
        <v>323.95008679215709</v>
      </c>
      <c r="M1034" s="54">
        <f t="shared" si="161"/>
        <v>71.269019094274555</v>
      </c>
      <c r="N1034" s="54">
        <f t="shared" si="157"/>
        <v>101.07242707915302</v>
      </c>
      <c r="O1034" s="54">
        <v>111.49202830106508</v>
      </c>
      <c r="P1034" s="56">
        <f t="shared" si="158"/>
        <v>7.4198669474521708E-2</v>
      </c>
    </row>
    <row r="1035" spans="1:16" s="68" customFormat="1" x14ac:dyDescent="0.2">
      <c r="A1035" s="57">
        <f t="shared" si="164"/>
        <v>32</v>
      </c>
      <c r="B1035" s="57" t="str">
        <f>[1]Лист1!$B$37</f>
        <v>Симоненка,3</v>
      </c>
      <c r="C1035" s="57">
        <v>4054.7</v>
      </c>
      <c r="D1035" s="59"/>
      <c r="E1035" s="60">
        <v>125</v>
      </c>
      <c r="F1035" s="57">
        <f t="shared" si="162"/>
        <v>4179.7</v>
      </c>
      <c r="G1035" s="121">
        <v>163</v>
      </c>
      <c r="H1035" s="121"/>
      <c r="I1035" s="121">
        <v>1</v>
      </c>
      <c r="J1035" s="57">
        <f t="shared" si="163"/>
        <v>164</v>
      </c>
      <c r="K1035" s="56">
        <f t="shared" si="159"/>
        <v>4.49182224143026E-2</v>
      </c>
      <c r="L1035" s="54">
        <f t="shared" si="160"/>
        <v>165.29905848463358</v>
      </c>
      <c r="M1035" s="54">
        <f t="shared" si="161"/>
        <v>36.365792866619387</v>
      </c>
      <c r="N1035" s="54">
        <f t="shared" si="157"/>
        <v>51.573306247205679</v>
      </c>
      <c r="O1035" s="54">
        <v>56.890021204199776</v>
      </c>
      <c r="P1035" s="56">
        <f t="shared" si="158"/>
        <v>7.4198669474521722E-2</v>
      </c>
    </row>
    <row r="1036" spans="1:16" s="68" customFormat="1" x14ac:dyDescent="0.2">
      <c r="A1036" s="57">
        <f t="shared" si="164"/>
        <v>33</v>
      </c>
      <c r="B1036" s="57" t="str">
        <f>[1]Лист1!$B$38</f>
        <v>Симоненка,7</v>
      </c>
      <c r="C1036" s="57">
        <v>3967.5</v>
      </c>
      <c r="D1036" s="59"/>
      <c r="E1036" s="60">
        <v>74.5</v>
      </c>
      <c r="F1036" s="57">
        <f t="shared" si="162"/>
        <v>4042</v>
      </c>
      <c r="G1036" s="121">
        <v>72</v>
      </c>
      <c r="H1036" s="121"/>
      <c r="I1036" s="121">
        <v>1</v>
      </c>
      <c r="J1036" s="57">
        <f t="shared" si="163"/>
        <v>73</v>
      </c>
      <c r="K1036" s="56">
        <f t="shared" si="159"/>
        <v>4.3438393903536404E-2</v>
      </c>
      <c r="L1036" s="54">
        <f t="shared" si="160"/>
        <v>159.85328956501397</v>
      </c>
      <c r="M1036" s="54">
        <f t="shared" si="161"/>
        <v>35.167723704303071</v>
      </c>
      <c r="N1036" s="54">
        <f t="shared" ref="N1036:N1068" si="165">L1036*0.312</f>
        <v>49.874226344284359</v>
      </c>
      <c r="O1036" s="54">
        <v>55.015782402415361</v>
      </c>
      <c r="P1036" s="56">
        <f t="shared" ref="P1036:P1067" si="166">(L1036+M1036+N1036+O1036)/F1036</f>
        <v>7.4198669474521708E-2</v>
      </c>
    </row>
    <row r="1037" spans="1:16" s="68" customFormat="1" x14ac:dyDescent="0.2">
      <c r="A1037" s="57">
        <f t="shared" si="164"/>
        <v>34</v>
      </c>
      <c r="B1037" s="57" t="str">
        <f>[1]Лист1!$B$39</f>
        <v>Симоненка,12</v>
      </c>
      <c r="C1037" s="57">
        <v>7733.7</v>
      </c>
      <c r="D1037" s="59"/>
      <c r="E1037" s="60"/>
      <c r="F1037" s="57">
        <f t="shared" si="162"/>
        <v>7733.7</v>
      </c>
      <c r="G1037" s="121">
        <v>144</v>
      </c>
      <c r="H1037" s="121"/>
      <c r="I1037" s="121"/>
      <c r="J1037" s="57">
        <f t="shared" si="163"/>
        <v>144</v>
      </c>
      <c r="K1037" s="56">
        <f t="shared" si="159"/>
        <v>8.3112198647149804E-2</v>
      </c>
      <c r="L1037" s="54">
        <f t="shared" si="160"/>
        <v>305.85289102151125</v>
      </c>
      <c r="M1037" s="54">
        <f t="shared" si="161"/>
        <v>67.287636024732478</v>
      </c>
      <c r="N1037" s="54">
        <f t="shared" si="165"/>
        <v>95.426101998711516</v>
      </c>
      <c r="O1037" s="54">
        <v>105.26362107015332</v>
      </c>
      <c r="P1037" s="56">
        <f t="shared" si="166"/>
        <v>7.4198669474521722E-2</v>
      </c>
    </row>
    <row r="1038" spans="1:16" s="68" customFormat="1" x14ac:dyDescent="0.2">
      <c r="A1038" s="57">
        <f t="shared" si="164"/>
        <v>35</v>
      </c>
      <c r="B1038" s="57" t="str">
        <f>[1]Лист1!$B$41</f>
        <v>Симоненка,18</v>
      </c>
      <c r="C1038" s="57">
        <v>5374.3</v>
      </c>
      <c r="D1038" s="59"/>
      <c r="E1038" s="60"/>
      <c r="F1038" s="57">
        <f t="shared" si="162"/>
        <v>5374.3</v>
      </c>
      <c r="G1038" s="121">
        <v>90</v>
      </c>
      <c r="H1038" s="121"/>
      <c r="I1038" s="121"/>
      <c r="J1038" s="57">
        <f t="shared" si="163"/>
        <v>90</v>
      </c>
      <c r="K1038" s="56">
        <f t="shared" si="159"/>
        <v>5.7756298949969254E-2</v>
      </c>
      <c r="L1038" s="54">
        <f t="shared" si="160"/>
        <v>212.54318013588684</v>
      </c>
      <c r="M1038" s="54">
        <f t="shared" si="161"/>
        <v>46.759499629895103</v>
      </c>
      <c r="N1038" s="54">
        <f t="shared" si="165"/>
        <v>66.313472202396696</v>
      </c>
      <c r="O1038" s="54">
        <v>73.149757388743424</v>
      </c>
      <c r="P1038" s="56">
        <f t="shared" si="166"/>
        <v>7.4198669474521708E-2</v>
      </c>
    </row>
    <row r="1039" spans="1:16" s="68" customFormat="1" x14ac:dyDescent="0.2">
      <c r="A1039" s="57">
        <f t="shared" si="164"/>
        <v>36</v>
      </c>
      <c r="B1039" s="57" t="str">
        <f>[1]Лист1!$B$42</f>
        <v>Симоненка,20</v>
      </c>
      <c r="C1039" s="57">
        <v>8191.7</v>
      </c>
      <c r="D1039" s="59"/>
      <c r="E1039" s="60"/>
      <c r="F1039" s="57">
        <f t="shared" si="162"/>
        <v>8191.7</v>
      </c>
      <c r="G1039" s="121">
        <v>144</v>
      </c>
      <c r="H1039" s="121"/>
      <c r="I1039" s="121"/>
      <c r="J1039" s="57">
        <f t="shared" si="163"/>
        <v>144</v>
      </c>
      <c r="K1039" s="56">
        <f t="shared" si="159"/>
        <v>8.8034213592181887E-2</v>
      </c>
      <c r="L1039" s="54">
        <f t="shared" si="160"/>
        <v>323.96590601922935</v>
      </c>
      <c r="M1039" s="54">
        <f t="shared" si="161"/>
        <v>71.272499324230452</v>
      </c>
      <c r="N1039" s="54">
        <f t="shared" si="165"/>
        <v>101.07736267799956</v>
      </c>
      <c r="O1039" s="54">
        <v>111.4974727129802</v>
      </c>
      <c r="P1039" s="56">
        <f t="shared" si="166"/>
        <v>7.4198669474521722E-2</v>
      </c>
    </row>
    <row r="1040" spans="1:16" s="68" customFormat="1" x14ac:dyDescent="0.2">
      <c r="A1040" s="57">
        <f t="shared" si="164"/>
        <v>37</v>
      </c>
      <c r="B1040" s="57" t="str">
        <f>[1]Лист1!$B$43</f>
        <v>Симоненка,22</v>
      </c>
      <c r="C1040" s="57">
        <v>4123.8999999999996</v>
      </c>
      <c r="D1040" s="59"/>
      <c r="E1040" s="60"/>
      <c r="F1040" s="57">
        <f t="shared" si="162"/>
        <v>4123.8999999999996</v>
      </c>
      <c r="G1040" s="121">
        <v>81</v>
      </c>
      <c r="H1040" s="56"/>
      <c r="I1040" s="56"/>
      <c r="J1040" s="57">
        <f t="shared" si="163"/>
        <v>81</v>
      </c>
      <c r="K1040" s="56">
        <f t="shared" si="159"/>
        <v>4.4318553344580347E-2</v>
      </c>
      <c r="L1040" s="54">
        <f t="shared" si="160"/>
        <v>163.09227630805569</v>
      </c>
      <c r="M1040" s="54">
        <f t="shared" si="161"/>
        <v>35.880300787772249</v>
      </c>
      <c r="N1040" s="54">
        <f t="shared" si="165"/>
        <v>50.884790208113373</v>
      </c>
      <c r="O1040" s="54">
        <v>56.13052574203877</v>
      </c>
      <c r="P1040" s="56">
        <f t="shared" si="166"/>
        <v>7.4198669474521708E-2</v>
      </c>
    </row>
    <row r="1041" spans="1:16" s="68" customFormat="1" x14ac:dyDescent="0.2">
      <c r="A1041" s="57">
        <f t="shared" si="164"/>
        <v>38</v>
      </c>
      <c r="B1041" s="57" t="s">
        <v>358</v>
      </c>
      <c r="C1041" s="57">
        <v>4398.3999999999996</v>
      </c>
      <c r="D1041" s="59"/>
      <c r="E1041" s="60"/>
      <c r="F1041" s="57">
        <f t="shared" si="162"/>
        <v>4398.3999999999996</v>
      </c>
      <c r="G1041" s="121">
        <v>95</v>
      </c>
      <c r="H1041" s="56"/>
      <c r="I1041" s="56"/>
      <c r="J1041" s="57">
        <f t="shared" si="163"/>
        <v>95</v>
      </c>
      <c r="K1041" s="56">
        <f t="shared" si="159"/>
        <v>4.7268538284343027E-2</v>
      </c>
      <c r="L1041" s="54">
        <f t="shared" si="160"/>
        <v>173.94822088638233</v>
      </c>
      <c r="M1041" s="54">
        <f t="shared" si="161"/>
        <v>38.26860859500411</v>
      </c>
      <c r="N1041" s="54">
        <f t="shared" si="165"/>
        <v>54.271844916551288</v>
      </c>
      <c r="O1041" s="54">
        <v>59.866753418798559</v>
      </c>
      <c r="P1041" s="56">
        <f t="shared" si="166"/>
        <v>7.4198669474521722E-2</v>
      </c>
    </row>
    <row r="1042" spans="1:16" s="68" customFormat="1" x14ac:dyDescent="0.2">
      <c r="A1042" s="57">
        <f t="shared" si="164"/>
        <v>39</v>
      </c>
      <c r="B1042" s="57" t="s">
        <v>359</v>
      </c>
      <c r="C1042" s="57">
        <v>4369.7</v>
      </c>
      <c r="D1042" s="59"/>
      <c r="E1042" s="60"/>
      <c r="F1042" s="57">
        <f t="shared" si="162"/>
        <v>4369.7</v>
      </c>
      <c r="G1042" s="121">
        <v>95</v>
      </c>
      <c r="H1042" s="56"/>
      <c r="I1042" s="56"/>
      <c r="J1042" s="57">
        <f t="shared" si="163"/>
        <v>95</v>
      </c>
      <c r="K1042" s="56">
        <f t="shared" si="159"/>
        <v>4.6960106343464383E-2</v>
      </c>
      <c r="L1042" s="54">
        <f t="shared" si="160"/>
        <v>172.81319134394894</v>
      </c>
      <c r="M1042" s="54">
        <f t="shared" si="161"/>
        <v>38.018902095668771</v>
      </c>
      <c r="N1042" s="54">
        <f t="shared" si="165"/>
        <v>53.917715699312069</v>
      </c>
      <c r="O1042" s="54">
        <v>59.476116863887782</v>
      </c>
      <c r="P1042" s="56">
        <f t="shared" si="166"/>
        <v>7.4198669474521722E-2</v>
      </c>
    </row>
    <row r="1043" spans="1:16" s="68" customFormat="1" x14ac:dyDescent="0.2">
      <c r="A1043" s="57">
        <f t="shared" si="164"/>
        <v>40</v>
      </c>
      <c r="B1043" s="57" t="s">
        <v>360</v>
      </c>
      <c r="C1043" s="57">
        <v>5769.7</v>
      </c>
      <c r="D1043" s="59"/>
      <c r="E1043" s="60"/>
      <c r="F1043" s="57">
        <f t="shared" si="162"/>
        <v>5769.7</v>
      </c>
      <c r="G1043" s="121">
        <v>120</v>
      </c>
      <c r="H1043" s="56"/>
      <c r="I1043" s="56"/>
      <c r="J1043" s="57">
        <f t="shared" si="163"/>
        <v>120</v>
      </c>
      <c r="K1043" s="56">
        <f t="shared" si="159"/>
        <v>6.2005566874130134E-2</v>
      </c>
      <c r="L1043" s="54">
        <f t="shared" si="160"/>
        <v>228.18048609679889</v>
      </c>
      <c r="M1043" s="54">
        <f t="shared" si="161"/>
        <v>50.199706941295759</v>
      </c>
      <c r="N1043" s="54">
        <f t="shared" si="165"/>
        <v>71.192311662201249</v>
      </c>
      <c r="O1043" s="54">
        <v>78.531558566852041</v>
      </c>
      <c r="P1043" s="56">
        <f t="shared" si="166"/>
        <v>7.4198669474521708E-2</v>
      </c>
    </row>
    <row r="1044" spans="1:16" s="68" customFormat="1" x14ac:dyDescent="0.2">
      <c r="A1044" s="57">
        <f t="shared" si="164"/>
        <v>41</v>
      </c>
      <c r="B1044" s="57" t="s">
        <v>361</v>
      </c>
      <c r="C1044" s="57">
        <v>4446.8999999999996</v>
      </c>
      <c r="D1044" s="59"/>
      <c r="E1044" s="60"/>
      <c r="F1044" s="57">
        <f t="shared" si="162"/>
        <v>4446.8999999999996</v>
      </c>
      <c r="G1044" s="121">
        <v>95</v>
      </c>
      <c r="H1044" s="56"/>
      <c r="I1044" s="56"/>
      <c r="J1044" s="57">
        <f t="shared" si="163"/>
        <v>95</v>
      </c>
      <c r="K1044" s="56">
        <f t="shared" si="159"/>
        <v>4.7789756024155375E-2</v>
      </c>
      <c r="L1044" s="54">
        <f t="shared" si="160"/>
        <v>175.86630216889179</v>
      </c>
      <c r="M1044" s="54">
        <f t="shared" si="161"/>
        <v>38.690586477156195</v>
      </c>
      <c r="N1044" s="54">
        <f t="shared" si="165"/>
        <v>54.870286276694237</v>
      </c>
      <c r="O1044" s="54">
        <v>60.526888363508384</v>
      </c>
      <c r="P1044" s="56">
        <f t="shared" si="166"/>
        <v>7.4198669474521708E-2</v>
      </c>
    </row>
    <row r="1045" spans="1:16" s="68" customFormat="1" x14ac:dyDescent="0.2">
      <c r="A1045" s="57">
        <f t="shared" si="164"/>
        <v>42</v>
      </c>
      <c r="B1045" s="57" t="s">
        <v>362</v>
      </c>
      <c r="C1045" s="57">
        <v>4422.5</v>
      </c>
      <c r="D1045" s="59"/>
      <c r="E1045" s="60"/>
      <c r="F1045" s="57">
        <f t="shared" si="162"/>
        <v>4422.5</v>
      </c>
      <c r="G1045" s="121">
        <v>95</v>
      </c>
      <c r="H1045" s="56"/>
      <c r="I1045" s="56"/>
      <c r="J1045" s="57">
        <f t="shared" si="163"/>
        <v>95</v>
      </c>
      <c r="K1045" s="56">
        <f t="shared" si="159"/>
        <v>4.752753514062092E-2</v>
      </c>
      <c r="L1045" s="54">
        <f t="shared" si="160"/>
        <v>174.90132931748499</v>
      </c>
      <c r="M1045" s="54">
        <f t="shared" si="161"/>
        <v>38.478292449846698</v>
      </c>
      <c r="N1045" s="54">
        <f t="shared" si="165"/>
        <v>54.569214747055319</v>
      </c>
      <c r="O1045" s="54">
        <v>60.194779236685299</v>
      </c>
      <c r="P1045" s="56">
        <f t="shared" si="166"/>
        <v>7.4198669474521708E-2</v>
      </c>
    </row>
    <row r="1046" spans="1:16" s="68" customFormat="1" x14ac:dyDescent="0.2">
      <c r="A1046" s="57">
        <f t="shared" si="164"/>
        <v>43</v>
      </c>
      <c r="B1046" s="57" t="s">
        <v>363</v>
      </c>
      <c r="C1046" s="57">
        <v>3984.5</v>
      </c>
      <c r="D1046" s="59"/>
      <c r="E1046" s="60"/>
      <c r="F1046" s="57">
        <f t="shared" si="162"/>
        <v>3984.5</v>
      </c>
      <c r="G1046" s="121">
        <v>90</v>
      </c>
      <c r="H1046" s="56"/>
      <c r="I1046" s="56"/>
      <c r="J1046" s="57">
        <f t="shared" si="163"/>
        <v>90</v>
      </c>
      <c r="K1046" s="56">
        <f t="shared" si="159"/>
        <v>4.2820455346026923E-2</v>
      </c>
      <c r="L1046" s="54">
        <f t="shared" si="160"/>
        <v>157.57927567337907</v>
      </c>
      <c r="M1046" s="54">
        <f t="shared" si="161"/>
        <v>34.667440648143398</v>
      </c>
      <c r="N1046" s="54">
        <f t="shared" si="165"/>
        <v>49.164734010094271</v>
      </c>
      <c r="O1046" s="54">
        <v>54.233148189615051</v>
      </c>
      <c r="P1046" s="56">
        <f t="shared" si="166"/>
        <v>7.4198669474521722E-2</v>
      </c>
    </row>
    <row r="1047" spans="1:16" s="68" customFormat="1" x14ac:dyDescent="0.2">
      <c r="A1047" s="57">
        <f t="shared" si="164"/>
        <v>44</v>
      </c>
      <c r="B1047" s="57" t="s">
        <v>364</v>
      </c>
      <c r="C1047" s="57">
        <v>5874.6</v>
      </c>
      <c r="D1047" s="59"/>
      <c r="E1047" s="60"/>
      <c r="F1047" s="57">
        <f t="shared" si="162"/>
        <v>5874.6</v>
      </c>
      <c r="G1047" s="121">
        <v>119</v>
      </c>
      <c r="H1047" s="56"/>
      <c r="I1047" s="56"/>
      <c r="J1047" s="57">
        <f t="shared" si="163"/>
        <v>119</v>
      </c>
      <c r="K1047" s="56">
        <f t="shared" si="159"/>
        <v>6.3132901738177885E-2</v>
      </c>
      <c r="L1047" s="54">
        <f t="shared" si="160"/>
        <v>232.32907839649462</v>
      </c>
      <c r="M1047" s="54">
        <f t="shared" si="161"/>
        <v>51.11239724722882</v>
      </c>
      <c r="N1047" s="54">
        <f t="shared" si="165"/>
        <v>72.486672459706327</v>
      </c>
      <c r="O1047" s="54">
        <v>79.959355591595568</v>
      </c>
      <c r="P1047" s="56">
        <f t="shared" si="166"/>
        <v>7.4198669474521722E-2</v>
      </c>
    </row>
    <row r="1048" spans="1:16" s="68" customFormat="1" x14ac:dyDescent="0.2">
      <c r="A1048" s="57">
        <f t="shared" si="164"/>
        <v>45</v>
      </c>
      <c r="B1048" s="57" t="s">
        <v>365</v>
      </c>
      <c r="C1048" s="57">
        <v>5861.2</v>
      </c>
      <c r="D1048" s="59"/>
      <c r="E1048" s="60"/>
      <c r="F1048" s="57">
        <f t="shared" si="162"/>
        <v>5861.2</v>
      </c>
      <c r="G1048" s="121">
        <v>119</v>
      </c>
      <c r="H1048" s="56"/>
      <c r="I1048" s="56"/>
      <c r="J1048" s="57">
        <f t="shared" si="163"/>
        <v>119</v>
      </c>
      <c r="K1048" s="56">
        <f t="shared" si="159"/>
        <v>6.2988895187384361E-2</v>
      </c>
      <c r="L1048" s="54">
        <f t="shared" si="160"/>
        <v>231.79913428957445</v>
      </c>
      <c r="M1048" s="54">
        <f t="shared" si="161"/>
        <v>50.995809543706379</v>
      </c>
      <c r="N1048" s="54">
        <f t="shared" si="165"/>
        <v>72.32132989834723</v>
      </c>
      <c r="O1048" s="54">
        <v>79.77696779243864</v>
      </c>
      <c r="P1048" s="56">
        <f t="shared" si="166"/>
        <v>7.4198669474521736E-2</v>
      </c>
    </row>
    <row r="1049" spans="1:16" s="68" customFormat="1" x14ac:dyDescent="0.2">
      <c r="A1049" s="57">
        <f t="shared" si="164"/>
        <v>46</v>
      </c>
      <c r="B1049" s="57" t="s">
        <v>366</v>
      </c>
      <c r="C1049" s="57">
        <v>4068.9</v>
      </c>
      <c r="D1049" s="59"/>
      <c r="E1049" s="60"/>
      <c r="F1049" s="57">
        <f t="shared" si="162"/>
        <v>4068.9</v>
      </c>
      <c r="G1049" s="121">
        <v>90</v>
      </c>
      <c r="H1049" s="56"/>
      <c r="I1049" s="56"/>
      <c r="J1049" s="57">
        <f t="shared" si="163"/>
        <v>90</v>
      </c>
      <c r="K1049" s="56">
        <f t="shared" si="159"/>
        <v>4.3727481680875625E-2</v>
      </c>
      <c r="L1049" s="54">
        <f t="shared" si="160"/>
        <v>160.91713258562231</v>
      </c>
      <c r="M1049" s="54">
        <f t="shared" si="161"/>
        <v>35.401769168836907</v>
      </c>
      <c r="N1049" s="54">
        <f t="shared" si="165"/>
        <v>50.206145366714161</v>
      </c>
      <c r="O1049" s="54">
        <v>55.381919103708036</v>
      </c>
      <c r="P1049" s="56">
        <f t="shared" si="166"/>
        <v>7.4198669474521708E-2</v>
      </c>
    </row>
    <row r="1050" spans="1:16" s="68" customFormat="1" x14ac:dyDescent="0.2">
      <c r="A1050" s="57">
        <f t="shared" si="164"/>
        <v>47</v>
      </c>
      <c r="B1050" s="57" t="s">
        <v>367</v>
      </c>
      <c r="C1050" s="57">
        <v>4057</v>
      </c>
      <c r="D1050" s="59"/>
      <c r="E1050" s="60"/>
      <c r="F1050" s="57">
        <f t="shared" si="162"/>
        <v>4057</v>
      </c>
      <c r="G1050" s="121">
        <v>90</v>
      </c>
      <c r="H1050" s="56"/>
      <c r="I1050" s="56"/>
      <c r="J1050" s="57">
        <f t="shared" si="163"/>
        <v>90</v>
      </c>
      <c r="K1050" s="56">
        <f t="shared" si="159"/>
        <v>4.359959526636497E-2</v>
      </c>
      <c r="L1050" s="54">
        <f t="shared" si="160"/>
        <v>160.44651058022308</v>
      </c>
      <c r="M1050" s="54">
        <f t="shared" si="161"/>
        <v>35.298232327649075</v>
      </c>
      <c r="N1050" s="54">
        <f t="shared" si="165"/>
        <v>50.059311301029602</v>
      </c>
      <c r="O1050" s="54">
        <v>55.219947849232838</v>
      </c>
      <c r="P1050" s="56">
        <f t="shared" si="166"/>
        <v>7.4198669474521708E-2</v>
      </c>
    </row>
    <row r="1051" spans="1:16" s="68" customFormat="1" x14ac:dyDescent="0.2">
      <c r="A1051" s="57">
        <f t="shared" si="164"/>
        <v>48</v>
      </c>
      <c r="B1051" s="57" t="s">
        <v>368</v>
      </c>
      <c r="C1051" s="57">
        <v>5809.5</v>
      </c>
      <c r="D1051" s="59"/>
      <c r="E1051" s="60"/>
      <c r="F1051" s="57">
        <f t="shared" si="162"/>
        <v>5809.5</v>
      </c>
      <c r="G1051" s="121">
        <v>119</v>
      </c>
      <c r="H1051" s="56"/>
      <c r="I1051" s="56"/>
      <c r="J1051" s="57">
        <f t="shared" si="163"/>
        <v>119</v>
      </c>
      <c r="K1051" s="56">
        <f t="shared" si="159"/>
        <v>6.2433287823501916E-2</v>
      </c>
      <c r="L1051" s="54">
        <f t="shared" si="160"/>
        <v>229.75449919048705</v>
      </c>
      <c r="M1051" s="54">
        <f t="shared" si="161"/>
        <v>50.545989821907149</v>
      </c>
      <c r="N1051" s="54">
        <f t="shared" si="165"/>
        <v>71.683403747431967</v>
      </c>
      <c r="O1051" s="54">
        <v>79.073277552407745</v>
      </c>
      <c r="P1051" s="56">
        <f t="shared" si="166"/>
        <v>7.4198669474521708E-2</v>
      </c>
    </row>
    <row r="1052" spans="1:16" s="68" customFormat="1" x14ac:dyDescent="0.2">
      <c r="A1052" s="57">
        <f t="shared" si="164"/>
        <v>49</v>
      </c>
      <c r="B1052" s="57" t="s">
        <v>369</v>
      </c>
      <c r="C1052" s="57">
        <v>5835.6</v>
      </c>
      <c r="D1052" s="59"/>
      <c r="E1052" s="60"/>
      <c r="F1052" s="57">
        <f t="shared" si="162"/>
        <v>5835.6</v>
      </c>
      <c r="G1052" s="121">
        <v>119</v>
      </c>
      <c r="H1052" s="56"/>
      <c r="I1052" s="56"/>
      <c r="J1052" s="57">
        <f t="shared" si="163"/>
        <v>119</v>
      </c>
      <c r="K1052" s="56">
        <f t="shared" si="159"/>
        <v>6.2713778194823613E-2</v>
      </c>
      <c r="L1052" s="54">
        <f t="shared" si="160"/>
        <v>230.78670375695089</v>
      </c>
      <c r="M1052" s="54">
        <f t="shared" si="161"/>
        <v>50.773074826529196</v>
      </c>
      <c r="N1052" s="54">
        <f t="shared" si="165"/>
        <v>72.005451572168681</v>
      </c>
      <c r="O1052" s="54">
        <v>79.428525429870149</v>
      </c>
      <c r="P1052" s="56">
        <f t="shared" si="166"/>
        <v>7.4198669474521708E-2</v>
      </c>
    </row>
    <row r="1053" spans="1:16" s="68" customFormat="1" x14ac:dyDescent="0.2">
      <c r="A1053" s="57">
        <f t="shared" si="164"/>
        <v>50</v>
      </c>
      <c r="B1053" s="57" t="s">
        <v>370</v>
      </c>
      <c r="C1053" s="57">
        <v>4048.9</v>
      </c>
      <c r="D1053" s="59"/>
      <c r="E1053" s="60"/>
      <c r="F1053" s="57">
        <f t="shared" si="162"/>
        <v>4048.9</v>
      </c>
      <c r="G1053" s="121">
        <v>90</v>
      </c>
      <c r="H1053" s="56"/>
      <c r="I1053" s="56"/>
      <c r="J1053" s="57">
        <f t="shared" si="163"/>
        <v>90</v>
      </c>
      <c r="K1053" s="56">
        <f t="shared" si="159"/>
        <v>4.3512546530437547E-2</v>
      </c>
      <c r="L1053" s="54">
        <f t="shared" si="160"/>
        <v>160.12617123201017</v>
      </c>
      <c r="M1053" s="54">
        <f t="shared" si="161"/>
        <v>35.227757671042234</v>
      </c>
      <c r="N1053" s="54">
        <f t="shared" si="165"/>
        <v>49.959365424387173</v>
      </c>
      <c r="O1053" s="54">
        <v>55.109698507951407</v>
      </c>
      <c r="P1053" s="56">
        <f t="shared" si="166"/>
        <v>7.4198669474521708E-2</v>
      </c>
    </row>
    <row r="1054" spans="1:16" s="68" customFormat="1" x14ac:dyDescent="0.2">
      <c r="A1054" s="57">
        <f t="shared" si="164"/>
        <v>51</v>
      </c>
      <c r="B1054" s="57" t="s">
        <v>1948</v>
      </c>
      <c r="C1054" s="57">
        <v>4427.8</v>
      </c>
      <c r="D1054" s="59"/>
      <c r="E1054" s="60"/>
      <c r="F1054" s="57">
        <f t="shared" si="162"/>
        <v>4427.8</v>
      </c>
      <c r="G1054" s="121">
        <v>95</v>
      </c>
      <c r="H1054" s="56"/>
      <c r="I1054" s="56"/>
      <c r="J1054" s="57">
        <f t="shared" si="163"/>
        <v>95</v>
      </c>
      <c r="K1054" s="56">
        <f t="shared" si="159"/>
        <v>4.7584492955487015E-2</v>
      </c>
      <c r="L1054" s="54">
        <f t="shared" si="160"/>
        <v>175.11093407619222</v>
      </c>
      <c r="M1054" s="54">
        <f t="shared" si="161"/>
        <v>38.524405496762292</v>
      </c>
      <c r="N1054" s="54">
        <f t="shared" si="165"/>
        <v>54.634611431771972</v>
      </c>
      <c r="O1054" s="54">
        <v>60.266917694560803</v>
      </c>
      <c r="P1054" s="56">
        <f t="shared" si="166"/>
        <v>7.4198669474521708E-2</v>
      </c>
    </row>
    <row r="1055" spans="1:16" s="68" customFormat="1" x14ac:dyDescent="0.2">
      <c r="A1055" s="57">
        <f t="shared" si="164"/>
        <v>52</v>
      </c>
      <c r="B1055" s="57" t="s">
        <v>1949</v>
      </c>
      <c r="C1055" s="57">
        <v>4428.6000000000004</v>
      </c>
      <c r="D1055" s="59"/>
      <c r="E1055" s="60"/>
      <c r="F1055" s="57">
        <f t="shared" si="162"/>
        <v>4428.6000000000004</v>
      </c>
      <c r="G1055" s="121">
        <v>95</v>
      </c>
      <c r="H1055" s="56"/>
      <c r="I1055" s="56"/>
      <c r="J1055" s="57">
        <f t="shared" si="163"/>
        <v>95</v>
      </c>
      <c r="K1055" s="56">
        <f t="shared" si="159"/>
        <v>4.7593090361504539E-2</v>
      </c>
      <c r="L1055" s="54">
        <f t="shared" si="160"/>
        <v>175.14257253033671</v>
      </c>
      <c r="M1055" s="54">
        <f t="shared" si="161"/>
        <v>38.531365956674072</v>
      </c>
      <c r="N1055" s="54">
        <f t="shared" si="165"/>
        <v>54.644482629465053</v>
      </c>
      <c r="O1055" s="54">
        <v>60.277806518391074</v>
      </c>
      <c r="P1055" s="56">
        <f t="shared" si="166"/>
        <v>7.4198669474521722E-2</v>
      </c>
    </row>
    <row r="1056" spans="1:16" s="68" customFormat="1" x14ac:dyDescent="0.2">
      <c r="A1056" s="57">
        <f t="shared" si="164"/>
        <v>53</v>
      </c>
      <c r="B1056" s="57" t="s">
        <v>1950</v>
      </c>
      <c r="C1056" s="57">
        <v>5782.4</v>
      </c>
      <c r="D1056" s="59"/>
      <c r="E1056" s="60"/>
      <c r="F1056" s="57">
        <f t="shared" si="162"/>
        <v>5782.4</v>
      </c>
      <c r="G1056" s="121">
        <v>119</v>
      </c>
      <c r="H1056" s="56"/>
      <c r="I1056" s="56"/>
      <c r="J1056" s="57">
        <f t="shared" si="163"/>
        <v>119</v>
      </c>
      <c r="K1056" s="56">
        <f t="shared" si="159"/>
        <v>6.2142050694658314E-2</v>
      </c>
      <c r="L1056" s="54">
        <f t="shared" si="160"/>
        <v>228.68274655634261</v>
      </c>
      <c r="M1056" s="54">
        <f t="shared" si="161"/>
        <v>50.310204242395372</v>
      </c>
      <c r="N1056" s="54">
        <f t="shared" si="165"/>
        <v>71.349016925578894</v>
      </c>
      <c r="O1056" s="54">
        <v>78.704418645157489</v>
      </c>
      <c r="P1056" s="56">
        <f t="shared" si="166"/>
        <v>7.4198669474521722E-2</v>
      </c>
    </row>
    <row r="1057" spans="1:16" s="68" customFormat="1" x14ac:dyDescent="0.2">
      <c r="A1057" s="57">
        <f t="shared" si="164"/>
        <v>54</v>
      </c>
      <c r="B1057" s="57" t="s">
        <v>1951</v>
      </c>
      <c r="C1057" s="57">
        <v>5882.7</v>
      </c>
      <c r="D1057" s="59"/>
      <c r="E1057" s="60"/>
      <c r="F1057" s="57">
        <f t="shared" si="162"/>
        <v>5882.7</v>
      </c>
      <c r="G1057" s="121">
        <v>119</v>
      </c>
      <c r="H1057" s="56"/>
      <c r="I1057" s="56"/>
      <c r="J1057" s="57">
        <f t="shared" si="163"/>
        <v>119</v>
      </c>
      <c r="K1057" s="56">
        <f t="shared" si="159"/>
        <v>6.3219950474105294E-2</v>
      </c>
      <c r="L1057" s="54">
        <f t="shared" si="160"/>
        <v>232.64941774470748</v>
      </c>
      <c r="M1057" s="54">
        <f t="shared" si="161"/>
        <v>51.182871903835647</v>
      </c>
      <c r="N1057" s="54">
        <f t="shared" si="165"/>
        <v>72.586618336348735</v>
      </c>
      <c r="O1057" s="54">
        <v>80.069604932877013</v>
      </c>
      <c r="P1057" s="56">
        <f t="shared" si="166"/>
        <v>7.4198669474521708E-2</v>
      </c>
    </row>
    <row r="1058" spans="1:16" s="68" customFormat="1" x14ac:dyDescent="0.2">
      <c r="A1058" s="57">
        <f t="shared" si="164"/>
        <v>55</v>
      </c>
      <c r="B1058" s="57" t="s">
        <v>1952</v>
      </c>
      <c r="C1058" s="57">
        <v>4404.7</v>
      </c>
      <c r="D1058" s="59"/>
      <c r="E1058" s="60"/>
      <c r="F1058" s="57">
        <f t="shared" si="162"/>
        <v>4404.7</v>
      </c>
      <c r="G1058" s="121">
        <v>94</v>
      </c>
      <c r="H1058" s="56"/>
      <c r="I1058" s="56"/>
      <c r="J1058" s="57">
        <f t="shared" si="163"/>
        <v>94</v>
      </c>
      <c r="K1058" s="56">
        <f t="shared" si="159"/>
        <v>4.7336242856731027E-2</v>
      </c>
      <c r="L1058" s="54">
        <f t="shared" si="160"/>
        <v>174.19737371277017</v>
      </c>
      <c r="M1058" s="54">
        <f t="shared" si="161"/>
        <v>38.32342221680944</v>
      </c>
      <c r="N1058" s="54">
        <f t="shared" si="165"/>
        <v>54.349580598384293</v>
      </c>
      <c r="O1058" s="54">
        <v>59.952502906461888</v>
      </c>
      <c r="P1058" s="56">
        <f t="shared" si="166"/>
        <v>7.4198669474521708E-2</v>
      </c>
    </row>
    <row r="1059" spans="1:16" s="68" customFormat="1" x14ac:dyDescent="0.2">
      <c r="A1059" s="57">
        <f t="shared" si="164"/>
        <v>56</v>
      </c>
      <c r="B1059" s="57" t="s">
        <v>1953</v>
      </c>
      <c r="C1059" s="57">
        <v>4428.3999999999996</v>
      </c>
      <c r="D1059" s="59"/>
      <c r="E1059" s="60"/>
      <c r="F1059" s="57">
        <f t="shared" si="162"/>
        <v>4428.3999999999996</v>
      </c>
      <c r="G1059" s="121">
        <v>94</v>
      </c>
      <c r="H1059" s="56"/>
      <c r="I1059" s="56"/>
      <c r="J1059" s="57">
        <f t="shared" si="163"/>
        <v>94</v>
      </c>
      <c r="K1059" s="56">
        <f t="shared" si="159"/>
        <v>4.7590941010000151E-2</v>
      </c>
      <c r="L1059" s="54">
        <f t="shared" si="160"/>
        <v>175.13466291680055</v>
      </c>
      <c r="M1059" s="54">
        <f t="shared" si="161"/>
        <v>38.529625841696124</v>
      </c>
      <c r="N1059" s="54">
        <f t="shared" si="165"/>
        <v>54.642014830041774</v>
      </c>
      <c r="O1059" s="54">
        <v>60.275084312433499</v>
      </c>
      <c r="P1059" s="56">
        <f t="shared" si="166"/>
        <v>7.4198669474521708E-2</v>
      </c>
    </row>
    <row r="1060" spans="1:16" s="68" customFormat="1" x14ac:dyDescent="0.2">
      <c r="A1060" s="57">
        <f t="shared" si="164"/>
        <v>57</v>
      </c>
      <c r="B1060" s="57" t="s">
        <v>1954</v>
      </c>
      <c r="C1060" s="57">
        <v>4419.2</v>
      </c>
      <c r="D1060" s="59"/>
      <c r="E1060" s="60"/>
      <c r="F1060" s="57">
        <f t="shared" si="162"/>
        <v>4419.2</v>
      </c>
      <c r="G1060" s="121">
        <v>95</v>
      </c>
      <c r="H1060" s="56"/>
      <c r="I1060" s="56"/>
      <c r="J1060" s="57">
        <f t="shared" si="163"/>
        <v>95</v>
      </c>
      <c r="K1060" s="56">
        <f t="shared" si="159"/>
        <v>4.7492070840798636E-2</v>
      </c>
      <c r="L1060" s="54">
        <f t="shared" si="160"/>
        <v>174.77082069413899</v>
      </c>
      <c r="M1060" s="54">
        <f t="shared" si="161"/>
        <v>38.449580552710579</v>
      </c>
      <c r="N1060" s="54">
        <f t="shared" si="165"/>
        <v>54.528496056571363</v>
      </c>
      <c r="O1060" s="54">
        <v>60.149862838385445</v>
      </c>
      <c r="P1060" s="56">
        <f t="shared" si="166"/>
        <v>7.4198669474521722E-2</v>
      </c>
    </row>
    <row r="1061" spans="1:16" s="68" customFormat="1" x14ac:dyDescent="0.2">
      <c r="A1061" s="57">
        <f t="shared" si="164"/>
        <v>58</v>
      </c>
      <c r="B1061" s="57" t="s">
        <v>1955</v>
      </c>
      <c r="C1061" s="57">
        <v>5902.1</v>
      </c>
      <c r="D1061" s="59"/>
      <c r="E1061" s="60"/>
      <c r="F1061" s="57">
        <f t="shared" si="162"/>
        <v>5902.1</v>
      </c>
      <c r="G1061" s="121">
        <v>119</v>
      </c>
      <c r="H1061" s="56"/>
      <c r="I1061" s="56"/>
      <c r="J1061" s="57">
        <f t="shared" si="163"/>
        <v>119</v>
      </c>
      <c r="K1061" s="56">
        <f t="shared" si="159"/>
        <v>6.3428437570030236E-2</v>
      </c>
      <c r="L1061" s="54">
        <f t="shared" si="160"/>
        <v>233.41665025771127</v>
      </c>
      <c r="M1061" s="54">
        <f t="shared" si="161"/>
        <v>51.351663056696481</v>
      </c>
      <c r="N1061" s="54">
        <f t="shared" si="165"/>
        <v>72.825994880405915</v>
      </c>
      <c r="O1061" s="54">
        <v>80.33365891076096</v>
      </c>
      <c r="P1061" s="56">
        <f t="shared" si="166"/>
        <v>7.4198669474521708E-2</v>
      </c>
    </row>
    <row r="1062" spans="1:16" s="68" customFormat="1" x14ac:dyDescent="0.2">
      <c r="A1062" s="57">
        <f t="shared" si="164"/>
        <v>59</v>
      </c>
      <c r="B1062" s="57" t="s">
        <v>1956</v>
      </c>
      <c r="C1062" s="57">
        <v>4397.8</v>
      </c>
      <c r="D1062" s="59"/>
      <c r="E1062" s="60"/>
      <c r="F1062" s="57">
        <f t="shared" si="162"/>
        <v>4397.8</v>
      </c>
      <c r="G1062" s="121">
        <v>95</v>
      </c>
      <c r="H1062" s="56"/>
      <c r="I1062" s="56"/>
      <c r="J1062" s="57">
        <f t="shared" si="163"/>
        <v>95</v>
      </c>
      <c r="K1062" s="56">
        <f t="shared" si="159"/>
        <v>4.7262090229829891E-2</v>
      </c>
      <c r="L1062" s="54">
        <f t="shared" si="160"/>
        <v>173.924492045774</v>
      </c>
      <c r="M1062" s="54">
        <f t="shared" si="161"/>
        <v>38.263388250070278</v>
      </c>
      <c r="N1062" s="54">
        <f t="shared" si="165"/>
        <v>54.264441518281487</v>
      </c>
      <c r="O1062" s="54">
        <v>59.858586800925863</v>
      </c>
      <c r="P1062" s="56">
        <f t="shared" si="166"/>
        <v>7.4198669474521722E-2</v>
      </c>
    </row>
    <row r="1063" spans="1:16" s="68" customFormat="1" x14ac:dyDescent="0.2">
      <c r="A1063" s="57">
        <f t="shared" si="164"/>
        <v>60</v>
      </c>
      <c r="B1063" s="57" t="s">
        <v>1957</v>
      </c>
      <c r="C1063" s="57">
        <v>4423.3999999999996</v>
      </c>
      <c r="D1063" s="59"/>
      <c r="E1063" s="60"/>
      <c r="F1063" s="57">
        <f t="shared" si="162"/>
        <v>4423.3999999999996</v>
      </c>
      <c r="G1063" s="121">
        <v>95</v>
      </c>
      <c r="H1063" s="56"/>
      <c r="I1063" s="56"/>
      <c r="J1063" s="57">
        <f t="shared" si="163"/>
        <v>95</v>
      </c>
      <c r="K1063" s="56">
        <f t="shared" si="159"/>
        <v>4.7537207222390632E-2</v>
      </c>
      <c r="L1063" s="54">
        <f t="shared" si="160"/>
        <v>174.93692257839751</v>
      </c>
      <c r="M1063" s="54">
        <f t="shared" si="161"/>
        <v>38.486122967247454</v>
      </c>
      <c r="N1063" s="54">
        <f t="shared" si="165"/>
        <v>54.580319844460021</v>
      </c>
      <c r="O1063" s="54">
        <v>60.207029163494347</v>
      </c>
      <c r="P1063" s="56">
        <f t="shared" si="166"/>
        <v>7.4198669474521708E-2</v>
      </c>
    </row>
    <row r="1064" spans="1:16" s="68" customFormat="1" x14ac:dyDescent="0.2">
      <c r="A1064" s="57">
        <f t="shared" si="164"/>
        <v>61</v>
      </c>
      <c r="B1064" s="57" t="s">
        <v>1958</v>
      </c>
      <c r="C1064" s="57">
        <v>5916.4</v>
      </c>
      <c r="D1064" s="59"/>
      <c r="E1064" s="60"/>
      <c r="F1064" s="57">
        <f t="shared" si="162"/>
        <v>5916.4</v>
      </c>
      <c r="G1064" s="121">
        <v>119</v>
      </c>
      <c r="H1064" s="56"/>
      <c r="I1064" s="56"/>
      <c r="J1064" s="57">
        <f t="shared" si="163"/>
        <v>119</v>
      </c>
      <c r="K1064" s="56">
        <f t="shared" si="159"/>
        <v>6.3582116202593464E-2</v>
      </c>
      <c r="L1064" s="54">
        <f t="shared" si="160"/>
        <v>233.98218762554396</v>
      </c>
      <c r="M1064" s="54">
        <f t="shared" si="161"/>
        <v>51.47608127761967</v>
      </c>
      <c r="N1064" s="54">
        <f t="shared" si="165"/>
        <v>73.002442539169721</v>
      </c>
      <c r="O1064" s="54">
        <v>80.528296636726935</v>
      </c>
      <c r="P1064" s="56">
        <f t="shared" si="166"/>
        <v>7.4198669474521736E-2</v>
      </c>
    </row>
    <row r="1065" spans="1:16" s="68" customFormat="1" x14ac:dyDescent="0.2">
      <c r="A1065" s="57">
        <f t="shared" si="164"/>
        <v>62</v>
      </c>
      <c r="B1065" s="57" t="s">
        <v>1959</v>
      </c>
      <c r="C1065" s="57">
        <v>3331.8</v>
      </c>
      <c r="D1065" s="59"/>
      <c r="E1065" s="60"/>
      <c r="F1065" s="57">
        <f t="shared" si="162"/>
        <v>3331.8</v>
      </c>
      <c r="G1065" s="121">
        <v>120</v>
      </c>
      <c r="H1065" s="56"/>
      <c r="I1065" s="56"/>
      <c r="J1065" s="57">
        <f t="shared" si="163"/>
        <v>120</v>
      </c>
      <c r="K1065" s="56">
        <f t="shared" si="159"/>
        <v>3.5806046711480112E-2</v>
      </c>
      <c r="L1065" s="54">
        <f t="shared" si="160"/>
        <v>131.76625189824682</v>
      </c>
      <c r="M1065" s="54">
        <f t="shared" si="161"/>
        <v>28.9885754176143</v>
      </c>
      <c r="N1065" s="54">
        <f t="shared" si="165"/>
        <v>41.111070592253007</v>
      </c>
      <c r="O1065" s="54">
        <v>45.34922904709736</v>
      </c>
      <c r="P1065" s="56">
        <f t="shared" si="166"/>
        <v>7.4198669474521722E-2</v>
      </c>
    </row>
    <row r="1066" spans="1:16" s="68" customFormat="1" x14ac:dyDescent="0.2">
      <c r="A1066" s="57">
        <f t="shared" si="164"/>
        <v>63</v>
      </c>
      <c r="B1066" s="57" t="s">
        <v>1960</v>
      </c>
      <c r="C1066" s="57">
        <v>4392.1000000000004</v>
      </c>
      <c r="D1066" s="59"/>
      <c r="E1066" s="60"/>
      <c r="F1066" s="57">
        <f t="shared" si="162"/>
        <v>4392.1000000000004</v>
      </c>
      <c r="G1066" s="121">
        <v>95</v>
      </c>
      <c r="H1066" s="56"/>
      <c r="I1066" s="56"/>
      <c r="J1066" s="57">
        <f t="shared" si="163"/>
        <v>95</v>
      </c>
      <c r="K1066" s="56">
        <f t="shared" si="159"/>
        <v>4.7200833711955041E-2</v>
      </c>
      <c r="L1066" s="54">
        <f t="shared" si="160"/>
        <v>173.69906805999454</v>
      </c>
      <c r="M1066" s="54">
        <f t="shared" si="161"/>
        <v>38.213794973198802</v>
      </c>
      <c r="N1066" s="54">
        <f t="shared" si="165"/>
        <v>54.194109234718297</v>
      </c>
      <c r="O1066" s="54">
        <v>59.781003931135224</v>
      </c>
      <c r="P1066" s="56">
        <f t="shared" si="166"/>
        <v>7.4198669474521708E-2</v>
      </c>
    </row>
    <row r="1067" spans="1:16" s="68" customFormat="1" x14ac:dyDescent="0.2">
      <c r="A1067" s="57">
        <f t="shared" si="164"/>
        <v>64</v>
      </c>
      <c r="B1067" s="57" t="s">
        <v>1961</v>
      </c>
      <c r="C1067" s="57">
        <v>5869.2</v>
      </c>
      <c r="D1067" s="59"/>
      <c r="E1067" s="60"/>
      <c r="F1067" s="57">
        <f t="shared" si="162"/>
        <v>5869.2</v>
      </c>
      <c r="G1067" s="121">
        <v>119</v>
      </c>
      <c r="H1067" s="56"/>
      <c r="I1067" s="56"/>
      <c r="J1067" s="57">
        <f t="shared" si="163"/>
        <v>119</v>
      </c>
      <c r="K1067" s="56">
        <f t="shared" si="159"/>
        <v>6.307486924755959E-2</v>
      </c>
      <c r="L1067" s="54">
        <f t="shared" si="160"/>
        <v>232.1155188310193</v>
      </c>
      <c r="M1067" s="54">
        <f t="shared" si="161"/>
        <v>51.065414142824245</v>
      </c>
      <c r="N1067" s="54">
        <f t="shared" si="165"/>
        <v>72.420041875278017</v>
      </c>
      <c r="O1067" s="54">
        <v>79.88585603074128</v>
      </c>
      <c r="P1067" s="56">
        <f t="shared" si="166"/>
        <v>7.4198669474521722E-2</v>
      </c>
    </row>
    <row r="1068" spans="1:16" s="68" customFormat="1" x14ac:dyDescent="0.2">
      <c r="A1068" s="57">
        <f t="shared" si="164"/>
        <v>65</v>
      </c>
      <c r="B1068" s="57" t="s">
        <v>2536</v>
      </c>
      <c r="C1068" s="102">
        <v>4119.7</v>
      </c>
      <c r="D1068" s="84"/>
      <c r="E1068" s="84"/>
      <c r="F1068" s="84">
        <f>C1068+D1068+E1068</f>
        <v>4119.7</v>
      </c>
      <c r="G1068" s="102">
        <v>82</v>
      </c>
      <c r="H1068" s="86"/>
      <c r="I1068" s="84"/>
      <c r="J1068" s="57">
        <f>G1068+H1068+I1068</f>
        <v>82</v>
      </c>
      <c r="K1068" s="56">
        <f t="shared" si="159"/>
        <v>4.4273416962988352E-2</v>
      </c>
      <c r="L1068" s="54">
        <f t="shared" si="160"/>
        <v>162.92617442379714</v>
      </c>
      <c r="M1068" s="122">
        <f>L1068*0.22</f>
        <v>35.843758373235367</v>
      </c>
      <c r="N1068" s="54">
        <f t="shared" si="165"/>
        <v>50.832966420224707</v>
      </c>
      <c r="O1068" s="54">
        <v>56.07335941692989</v>
      </c>
      <c r="P1068" s="122">
        <f t="shared" ref="P1068:P1070" si="167">(L1068+M1068+N1068+O1068)/F1068</f>
        <v>7.4198669474521708E-2</v>
      </c>
    </row>
    <row r="1069" spans="1:16" s="120" customFormat="1" ht="15" x14ac:dyDescent="0.25">
      <c r="A1069" s="45"/>
      <c r="B1069" s="45" t="s">
        <v>1975</v>
      </c>
      <c r="C1069" s="71">
        <f>SUM(C1004:C1068)</f>
        <v>370864.59000000008</v>
      </c>
      <c r="D1069" s="71">
        <f t="shared" ref="D1069:O1069" si="168">SUM(D1004:D1068)</f>
        <v>1015.5</v>
      </c>
      <c r="E1069" s="71">
        <f t="shared" si="168"/>
        <v>325.2</v>
      </c>
      <c r="F1069" s="71">
        <f t="shared" si="168"/>
        <v>372205.2900000001</v>
      </c>
      <c r="G1069" s="71">
        <f t="shared" si="168"/>
        <v>7450</v>
      </c>
      <c r="H1069" s="71">
        <f t="shared" si="168"/>
        <v>7</v>
      </c>
      <c r="I1069" s="71">
        <f t="shared" si="168"/>
        <v>5</v>
      </c>
      <c r="J1069" s="71">
        <f t="shared" si="168"/>
        <v>7462</v>
      </c>
      <c r="K1069" s="71">
        <f t="shared" si="168"/>
        <v>4.0000000000000009</v>
      </c>
      <c r="L1069" s="71">
        <f t="shared" si="168"/>
        <v>14719.999999999996</v>
      </c>
      <c r="M1069" s="71">
        <f t="shared" si="168"/>
        <v>3238.4000000000005</v>
      </c>
      <c r="N1069" s="71">
        <f t="shared" si="168"/>
        <v>4592.6399999999985</v>
      </c>
      <c r="O1069" s="71">
        <f t="shared" si="168"/>
        <v>5066.0972893785038</v>
      </c>
      <c r="P1069" s="69">
        <f t="shared" si="167"/>
        <v>7.4198669474521695E-2</v>
      </c>
    </row>
    <row r="1070" spans="1:16" s="120" customFormat="1" ht="15" x14ac:dyDescent="0.25">
      <c r="A1070" s="45"/>
      <c r="B1070" s="45"/>
      <c r="C1070" s="70">
        <f t="shared" ref="C1070:K1070" si="169">C1069+C1002+C962+C907+C540+C473+C295+C207</f>
        <v>1402928.72</v>
      </c>
      <c r="D1070" s="70">
        <f t="shared" si="169"/>
        <v>9201.4700000000012</v>
      </c>
      <c r="E1070" s="70">
        <f t="shared" si="169"/>
        <v>27025.39</v>
      </c>
      <c r="F1070" s="70">
        <f t="shared" si="169"/>
        <v>1439155.58</v>
      </c>
      <c r="G1070" s="70">
        <f t="shared" si="169"/>
        <v>28277</v>
      </c>
      <c r="H1070" s="70">
        <f t="shared" si="169"/>
        <v>61</v>
      </c>
      <c r="I1070" s="70">
        <f t="shared" si="169"/>
        <v>151</v>
      </c>
      <c r="J1070" s="70">
        <f t="shared" si="169"/>
        <v>28489</v>
      </c>
      <c r="K1070" s="70">
        <f t="shared" si="169"/>
        <v>19.500000000000004</v>
      </c>
      <c r="L1070" s="70">
        <f t="shared" ref="L1070" si="170">K1070*3680</f>
        <v>71760.000000000015</v>
      </c>
      <c r="M1070" s="70">
        <f>L1070*0.22</f>
        <v>15787.200000000003</v>
      </c>
      <c r="N1070" s="70">
        <f t="shared" ref="N1070" si="171">L1070*0.312</f>
        <v>22389.120000000006</v>
      </c>
      <c r="O1070" s="70">
        <v>22250.034247052103</v>
      </c>
      <c r="P1070" s="69">
        <f t="shared" si="167"/>
        <v>9.1849940398418997E-2</v>
      </c>
    </row>
    <row r="1071" spans="1:16" s="68" customFormat="1" x14ac:dyDescent="0.2">
      <c r="K1071" s="128"/>
      <c r="M1071" s="128"/>
      <c r="O1071" s="128"/>
      <c r="P1071" s="128"/>
    </row>
    <row r="1072" spans="1:16" s="68" customFormat="1" x14ac:dyDescent="0.2">
      <c r="K1072" s="128"/>
      <c r="M1072" s="128"/>
      <c r="O1072" s="128"/>
      <c r="P1072" s="128"/>
    </row>
    <row r="1073" spans="11:16" s="68" customFormat="1" x14ac:dyDescent="0.2">
      <c r="K1073" s="128"/>
      <c r="M1073" s="128"/>
      <c r="O1073" s="128"/>
      <c r="P1073" s="128"/>
    </row>
    <row r="1074" spans="11:16" s="68" customFormat="1" x14ac:dyDescent="0.2">
      <c r="K1074" s="128"/>
      <c r="M1074" s="128"/>
      <c r="O1074" s="128"/>
      <c r="P1074" s="128"/>
    </row>
  </sheetData>
  <mergeCells count="9">
    <mergeCell ref="A1:P1"/>
    <mergeCell ref="A5:P5"/>
    <mergeCell ref="A208:P208"/>
    <mergeCell ref="A1003:P1003"/>
    <mergeCell ref="A296:P296"/>
    <mergeCell ref="A474:P474"/>
    <mergeCell ref="A541:P541"/>
    <mergeCell ref="A908:P908"/>
    <mergeCell ref="A964:P964"/>
  </mergeCells>
  <phoneticPr fontId="16" type="noConversion"/>
  <pageMargins left="0.19685039370078741" right="0.19685039370078741" top="0.17" bottom="0.2" header="0.22" footer="0.26"/>
  <pageSetup paperSize="9" scale="62" orientation="landscape" r:id="rId1"/>
  <headerFooter alignWithMargins="0"/>
  <colBreaks count="1" manualBreakCount="1">
    <brk id="17" max="1048575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13">
    <tabColor indexed="11"/>
  </sheetPr>
  <dimension ref="A1:T1066"/>
  <sheetViews>
    <sheetView view="pageBreakPreview" topLeftCell="A1021" zoomScale="60" zoomScaleNormal="80" zoomScalePageLayoutView="75" workbookViewId="0">
      <selection activeCell="P1003" sqref="P1003"/>
    </sheetView>
  </sheetViews>
  <sheetFormatPr defaultColWidth="9.140625" defaultRowHeight="12.75" x14ac:dyDescent="0.2"/>
  <cols>
    <col min="1" max="1" width="5.7109375" style="128" customWidth="1"/>
    <col min="2" max="2" width="23.42578125" style="68" customWidth="1"/>
    <col min="3" max="6" width="14.28515625" style="68" customWidth="1"/>
    <col min="7" max="9" width="12.5703125" style="68" customWidth="1"/>
    <col min="10" max="10" width="14.28515625" style="68" customWidth="1"/>
    <col min="11" max="11" width="14.140625" style="68" customWidth="1"/>
    <col min="12" max="12" width="12.85546875" style="68" customWidth="1"/>
    <col min="13" max="13" width="15.140625" style="128" customWidth="1"/>
    <col min="14" max="14" width="15.140625" style="68" customWidth="1"/>
    <col min="15" max="15" width="12.85546875" style="306" customWidth="1"/>
    <col min="16" max="16" width="16.42578125" style="128" customWidth="1"/>
    <col min="17" max="17" width="10.7109375" style="128" bestFit="1" customWidth="1"/>
    <col min="18" max="18" width="9.140625" style="128"/>
    <col min="19" max="19" width="9.28515625" style="128" bestFit="1" customWidth="1"/>
    <col min="20" max="16384" width="9.140625" style="128"/>
  </cols>
  <sheetData>
    <row r="1" spans="1:16" ht="57" customHeight="1" x14ac:dyDescent="0.2">
      <c r="A1" s="341" t="s">
        <v>1259</v>
      </c>
      <c r="B1" s="341"/>
      <c r="C1" s="341"/>
      <c r="D1" s="341"/>
      <c r="E1" s="341"/>
      <c r="F1" s="341"/>
      <c r="G1" s="341"/>
      <c r="H1" s="341"/>
      <c r="I1" s="341"/>
      <c r="J1" s="341"/>
      <c r="K1" s="341"/>
      <c r="L1" s="341"/>
      <c r="M1" s="341"/>
      <c r="N1" s="341"/>
      <c r="O1" s="341"/>
      <c r="P1" s="341"/>
    </row>
    <row r="2" spans="1:16" x14ac:dyDescent="0.2">
      <c r="A2" s="217"/>
      <c r="B2" s="76"/>
      <c r="C2" s="76"/>
      <c r="D2" s="76"/>
      <c r="E2" s="76"/>
      <c r="F2" s="76"/>
      <c r="G2" s="76"/>
      <c r="H2" s="76"/>
      <c r="I2" s="76"/>
      <c r="J2" s="76"/>
      <c r="K2" s="76"/>
      <c r="L2" s="76"/>
      <c r="M2" s="217"/>
    </row>
    <row r="3" spans="1:16" s="68" customFormat="1" ht="90.75" customHeight="1" x14ac:dyDescent="0.2">
      <c r="A3" s="19" t="s">
        <v>487</v>
      </c>
      <c r="B3" s="19" t="s">
        <v>490</v>
      </c>
      <c r="C3" s="19" t="s">
        <v>489</v>
      </c>
      <c r="D3" s="19" t="s">
        <v>1422</v>
      </c>
      <c r="E3" s="20" t="s">
        <v>1251</v>
      </c>
      <c r="F3" s="19" t="s">
        <v>1424</v>
      </c>
      <c r="G3" s="19" t="s">
        <v>2018</v>
      </c>
      <c r="H3" s="20" t="s">
        <v>1339</v>
      </c>
      <c r="I3" s="20" t="s">
        <v>1252</v>
      </c>
      <c r="J3" s="19" t="s">
        <v>1424</v>
      </c>
      <c r="K3" s="19" t="s">
        <v>2032</v>
      </c>
      <c r="L3" s="19" t="s">
        <v>1990</v>
      </c>
      <c r="M3" s="19" t="s">
        <v>1967</v>
      </c>
      <c r="N3" s="19" t="s">
        <v>1968</v>
      </c>
      <c r="O3" s="307" t="s">
        <v>1969</v>
      </c>
      <c r="P3" s="20" t="s">
        <v>1260</v>
      </c>
    </row>
    <row r="4" spans="1:16" s="68" customFormat="1" x14ac:dyDescent="0.2">
      <c r="A4" s="21">
        <v>1</v>
      </c>
      <c r="B4" s="21">
        <v>2</v>
      </c>
      <c r="C4" s="21">
        <v>3</v>
      </c>
      <c r="D4" s="21">
        <v>4</v>
      </c>
      <c r="E4" s="21">
        <v>5</v>
      </c>
      <c r="F4" s="21">
        <v>6</v>
      </c>
      <c r="G4" s="21">
        <v>7</v>
      </c>
      <c r="H4" s="21">
        <v>8</v>
      </c>
      <c r="I4" s="21">
        <v>9</v>
      </c>
      <c r="J4" s="21">
        <v>10</v>
      </c>
      <c r="K4" s="21">
        <v>11</v>
      </c>
      <c r="L4" s="21">
        <v>12</v>
      </c>
      <c r="M4" s="21">
        <v>13</v>
      </c>
      <c r="N4" s="21">
        <v>14</v>
      </c>
      <c r="O4" s="308">
        <v>15</v>
      </c>
      <c r="P4" s="21">
        <v>16</v>
      </c>
    </row>
    <row r="5" spans="1:16" s="68" customFormat="1" ht="15.75" x14ac:dyDescent="0.25">
      <c r="A5" s="355" t="s">
        <v>1971</v>
      </c>
      <c r="B5" s="355"/>
      <c r="C5" s="355"/>
      <c r="D5" s="355"/>
      <c r="E5" s="355"/>
      <c r="F5" s="355"/>
      <c r="G5" s="355"/>
      <c r="H5" s="355"/>
      <c r="I5" s="355"/>
      <c r="J5" s="355"/>
      <c r="K5" s="355"/>
      <c r="L5" s="355"/>
      <c r="M5" s="355"/>
      <c r="N5" s="355"/>
      <c r="O5" s="355"/>
      <c r="P5" s="355"/>
    </row>
    <row r="6" spans="1:16" s="68" customFormat="1" x14ac:dyDescent="0.2">
      <c r="A6" s="77">
        <v>1</v>
      </c>
      <c r="B6" s="57" t="s">
        <v>493</v>
      </c>
      <c r="C6" s="57"/>
      <c r="D6" s="57"/>
      <c r="E6" s="57"/>
      <c r="F6" s="57">
        <f t="shared" ref="F6:F69" si="0">C6+D6+E6</f>
        <v>0</v>
      </c>
      <c r="G6" s="57"/>
      <c r="H6" s="57"/>
      <c r="I6" s="57"/>
      <c r="J6" s="57">
        <f>G6+H6+I6</f>
        <v>0</v>
      </c>
      <c r="K6" s="56">
        <f>0.5/14731.09*F6</f>
        <v>0</v>
      </c>
      <c r="L6" s="54">
        <f t="shared" ref="L6:L37" si="1">K6*3680</f>
        <v>0</v>
      </c>
      <c r="M6" s="54">
        <f>L6*0.22</f>
        <v>0</v>
      </c>
      <c r="N6" s="54">
        <f t="shared" ref="N6:N37" si="2">L6*0.437</f>
        <v>0</v>
      </c>
      <c r="O6" s="54">
        <v>0</v>
      </c>
      <c r="P6" s="56"/>
    </row>
    <row r="7" spans="1:16" s="68" customFormat="1" x14ac:dyDescent="0.2">
      <c r="A7" s="78">
        <f>A6+1</f>
        <v>2</v>
      </c>
      <c r="B7" s="57" t="s">
        <v>494</v>
      </c>
      <c r="C7" s="57"/>
      <c r="D7" s="57"/>
      <c r="E7" s="57"/>
      <c r="F7" s="57">
        <f t="shared" si="0"/>
        <v>0</v>
      </c>
      <c r="G7" s="57"/>
      <c r="H7" s="57"/>
      <c r="I7" s="57"/>
      <c r="J7" s="57">
        <f t="shared" ref="J7:J70" si="3">G7+H7+I7</f>
        <v>0</v>
      </c>
      <c r="K7" s="56">
        <f t="shared" ref="K7:K70" si="4">0.5/14731.09*F7</f>
        <v>0</v>
      </c>
      <c r="L7" s="54">
        <f t="shared" si="1"/>
        <v>0</v>
      </c>
      <c r="M7" s="54">
        <f t="shared" ref="M7:M70" si="5">L7*0.22</f>
        <v>0</v>
      </c>
      <c r="N7" s="54">
        <f t="shared" si="2"/>
        <v>0</v>
      </c>
      <c r="O7" s="54">
        <v>0</v>
      </c>
      <c r="P7" s="56"/>
    </row>
    <row r="8" spans="1:16" s="68" customFormat="1" x14ac:dyDescent="0.2">
      <c r="A8" s="78">
        <f t="shared" ref="A8:A71" si="6">A7+1</f>
        <v>3</v>
      </c>
      <c r="B8" s="57" t="s">
        <v>495</v>
      </c>
      <c r="C8" s="57"/>
      <c r="D8" s="57"/>
      <c r="E8" s="57"/>
      <c r="F8" s="57">
        <f t="shared" si="0"/>
        <v>0</v>
      </c>
      <c r="G8" s="57"/>
      <c r="H8" s="57"/>
      <c r="I8" s="57"/>
      <c r="J8" s="57">
        <f t="shared" si="3"/>
        <v>0</v>
      </c>
      <c r="K8" s="56">
        <f t="shared" si="4"/>
        <v>0</v>
      </c>
      <c r="L8" s="54">
        <f t="shared" si="1"/>
        <v>0</v>
      </c>
      <c r="M8" s="54">
        <f t="shared" si="5"/>
        <v>0</v>
      </c>
      <c r="N8" s="54">
        <f t="shared" si="2"/>
        <v>0</v>
      </c>
      <c r="O8" s="54">
        <v>0</v>
      </c>
      <c r="P8" s="56"/>
    </row>
    <row r="9" spans="1:16" s="68" customFormat="1" x14ac:dyDescent="0.2">
      <c r="A9" s="78">
        <f t="shared" si="6"/>
        <v>4</v>
      </c>
      <c r="B9" s="57" t="s">
        <v>496</v>
      </c>
      <c r="C9" s="57">
        <v>1675</v>
      </c>
      <c r="D9" s="57"/>
      <c r="E9" s="57"/>
      <c r="F9" s="57">
        <f t="shared" si="0"/>
        <v>1675</v>
      </c>
      <c r="G9" s="57">
        <v>21</v>
      </c>
      <c r="H9" s="57"/>
      <c r="I9" s="57"/>
      <c r="J9" s="57">
        <f>G9+H9+I9</f>
        <v>21</v>
      </c>
      <c r="K9" s="56">
        <f t="shared" si="4"/>
        <v>5.6852547910575528E-2</v>
      </c>
      <c r="L9" s="54">
        <f t="shared" si="1"/>
        <v>209.21737631091796</v>
      </c>
      <c r="M9" s="54">
        <f t="shared" si="5"/>
        <v>46.027822788401949</v>
      </c>
      <c r="N9" s="54">
        <f t="shared" si="2"/>
        <v>91.427993447871145</v>
      </c>
      <c r="O9" s="54">
        <v>42.897740416585506</v>
      </c>
      <c r="P9" s="56">
        <f>(L9+M9+N9+O9)/F9</f>
        <v>0.23257966147091139</v>
      </c>
    </row>
    <row r="10" spans="1:16" s="68" customFormat="1" x14ac:dyDescent="0.2">
      <c r="A10" s="78">
        <f t="shared" si="6"/>
        <v>5</v>
      </c>
      <c r="B10" s="57" t="s">
        <v>497</v>
      </c>
      <c r="C10" s="57"/>
      <c r="D10" s="57"/>
      <c r="E10" s="57"/>
      <c r="F10" s="57">
        <f t="shared" si="0"/>
        <v>0</v>
      </c>
      <c r="G10" s="57"/>
      <c r="H10" s="57"/>
      <c r="I10" s="57"/>
      <c r="J10" s="57">
        <f t="shared" si="3"/>
        <v>0</v>
      </c>
      <c r="K10" s="56">
        <f t="shared" si="4"/>
        <v>0</v>
      </c>
      <c r="L10" s="54">
        <f t="shared" si="1"/>
        <v>0</v>
      </c>
      <c r="M10" s="54">
        <f t="shared" si="5"/>
        <v>0</v>
      </c>
      <c r="N10" s="54">
        <f t="shared" si="2"/>
        <v>0</v>
      </c>
      <c r="O10" s="54">
        <v>0</v>
      </c>
      <c r="P10" s="56"/>
    </row>
    <row r="11" spans="1:16" s="68" customFormat="1" x14ac:dyDescent="0.2">
      <c r="A11" s="78">
        <f t="shared" si="6"/>
        <v>6</v>
      </c>
      <c r="B11" s="57" t="s">
        <v>498</v>
      </c>
      <c r="C11" s="57"/>
      <c r="D11" s="57"/>
      <c r="E11" s="57"/>
      <c r="F11" s="57">
        <f t="shared" si="0"/>
        <v>0</v>
      </c>
      <c r="G11" s="57"/>
      <c r="H11" s="57"/>
      <c r="I11" s="57"/>
      <c r="J11" s="57">
        <f t="shared" si="3"/>
        <v>0</v>
      </c>
      <c r="K11" s="56">
        <f t="shared" si="4"/>
        <v>0</v>
      </c>
      <c r="L11" s="54">
        <f t="shared" si="1"/>
        <v>0</v>
      </c>
      <c r="M11" s="54">
        <f t="shared" si="5"/>
        <v>0</v>
      </c>
      <c r="N11" s="54">
        <f t="shared" si="2"/>
        <v>0</v>
      </c>
      <c r="O11" s="54">
        <v>0</v>
      </c>
      <c r="P11" s="56"/>
    </row>
    <row r="12" spans="1:16" s="68" customFormat="1" x14ac:dyDescent="0.2">
      <c r="A12" s="78">
        <f t="shared" si="6"/>
        <v>7</v>
      </c>
      <c r="B12" s="57" t="s">
        <v>499</v>
      </c>
      <c r="C12" s="57"/>
      <c r="D12" s="57"/>
      <c r="E12" s="57"/>
      <c r="F12" s="57">
        <f t="shared" si="0"/>
        <v>0</v>
      </c>
      <c r="G12" s="57"/>
      <c r="H12" s="57"/>
      <c r="I12" s="57"/>
      <c r="J12" s="57">
        <f t="shared" si="3"/>
        <v>0</v>
      </c>
      <c r="K12" s="56">
        <f t="shared" si="4"/>
        <v>0</v>
      </c>
      <c r="L12" s="54">
        <f t="shared" si="1"/>
        <v>0</v>
      </c>
      <c r="M12" s="54">
        <f t="shared" si="5"/>
        <v>0</v>
      </c>
      <c r="N12" s="54">
        <f t="shared" si="2"/>
        <v>0</v>
      </c>
      <c r="O12" s="54">
        <v>0</v>
      </c>
      <c r="P12" s="56"/>
    </row>
    <row r="13" spans="1:16" s="68" customFormat="1" x14ac:dyDescent="0.2">
      <c r="A13" s="78">
        <f t="shared" si="6"/>
        <v>8</v>
      </c>
      <c r="B13" s="57" t="s">
        <v>500</v>
      </c>
      <c r="C13" s="57"/>
      <c r="D13" s="57"/>
      <c r="E13" s="57"/>
      <c r="F13" s="57">
        <f t="shared" si="0"/>
        <v>0</v>
      </c>
      <c r="G13" s="57"/>
      <c r="H13" s="57"/>
      <c r="I13" s="57"/>
      <c r="J13" s="57">
        <f t="shared" si="3"/>
        <v>0</v>
      </c>
      <c r="K13" s="56">
        <f t="shared" si="4"/>
        <v>0</v>
      </c>
      <c r="L13" s="54">
        <f t="shared" si="1"/>
        <v>0</v>
      </c>
      <c r="M13" s="54">
        <f t="shared" si="5"/>
        <v>0</v>
      </c>
      <c r="N13" s="54">
        <f t="shared" si="2"/>
        <v>0</v>
      </c>
      <c r="O13" s="54">
        <v>0</v>
      </c>
      <c r="P13" s="56"/>
    </row>
    <row r="14" spans="1:16" s="68" customFormat="1" x14ac:dyDescent="0.2">
      <c r="A14" s="78">
        <f t="shared" si="6"/>
        <v>9</v>
      </c>
      <c r="B14" s="57" t="s">
        <v>502</v>
      </c>
      <c r="C14" s="57"/>
      <c r="D14" s="57"/>
      <c r="E14" s="57"/>
      <c r="F14" s="57">
        <f t="shared" si="0"/>
        <v>0</v>
      </c>
      <c r="G14" s="57"/>
      <c r="H14" s="57"/>
      <c r="I14" s="57"/>
      <c r="J14" s="57">
        <f t="shared" si="3"/>
        <v>0</v>
      </c>
      <c r="K14" s="56">
        <f t="shared" si="4"/>
        <v>0</v>
      </c>
      <c r="L14" s="54">
        <f t="shared" si="1"/>
        <v>0</v>
      </c>
      <c r="M14" s="54">
        <f t="shared" si="5"/>
        <v>0</v>
      </c>
      <c r="N14" s="54">
        <f t="shared" si="2"/>
        <v>0</v>
      </c>
      <c r="O14" s="54">
        <v>0</v>
      </c>
      <c r="P14" s="56"/>
    </row>
    <row r="15" spans="1:16" s="68" customFormat="1" x14ac:dyDescent="0.2">
      <c r="A15" s="78">
        <f t="shared" si="6"/>
        <v>10</v>
      </c>
      <c r="B15" s="57" t="s">
        <v>503</v>
      </c>
      <c r="C15" s="57"/>
      <c r="D15" s="57"/>
      <c r="E15" s="57"/>
      <c r="F15" s="57">
        <f t="shared" si="0"/>
        <v>0</v>
      </c>
      <c r="G15" s="57"/>
      <c r="H15" s="57"/>
      <c r="I15" s="57"/>
      <c r="J15" s="57">
        <f t="shared" si="3"/>
        <v>0</v>
      </c>
      <c r="K15" s="56">
        <f t="shared" si="4"/>
        <v>0</v>
      </c>
      <c r="L15" s="54">
        <f t="shared" si="1"/>
        <v>0</v>
      </c>
      <c r="M15" s="54">
        <f t="shared" si="5"/>
        <v>0</v>
      </c>
      <c r="N15" s="54">
        <f t="shared" si="2"/>
        <v>0</v>
      </c>
      <c r="O15" s="54">
        <v>0</v>
      </c>
      <c r="P15" s="56"/>
    </row>
    <row r="16" spans="1:16" s="68" customFormat="1" x14ac:dyDescent="0.2">
      <c r="A16" s="78">
        <f t="shared" si="6"/>
        <v>11</v>
      </c>
      <c r="B16" s="57" t="s">
        <v>504</v>
      </c>
      <c r="C16" s="57"/>
      <c r="D16" s="57"/>
      <c r="E16" s="57"/>
      <c r="F16" s="57">
        <f t="shared" si="0"/>
        <v>0</v>
      </c>
      <c r="G16" s="57"/>
      <c r="H16" s="57"/>
      <c r="I16" s="57"/>
      <c r="J16" s="57">
        <f t="shared" si="3"/>
        <v>0</v>
      </c>
      <c r="K16" s="56">
        <f t="shared" si="4"/>
        <v>0</v>
      </c>
      <c r="L16" s="54">
        <f t="shared" si="1"/>
        <v>0</v>
      </c>
      <c r="M16" s="54">
        <f t="shared" si="5"/>
        <v>0</v>
      </c>
      <c r="N16" s="54">
        <f t="shared" si="2"/>
        <v>0</v>
      </c>
      <c r="O16" s="54">
        <v>0</v>
      </c>
      <c r="P16" s="56"/>
    </row>
    <row r="17" spans="1:16" s="68" customFormat="1" x14ac:dyDescent="0.2">
      <c r="A17" s="78">
        <f t="shared" si="6"/>
        <v>12</v>
      </c>
      <c r="B17" s="57" t="s">
        <v>505</v>
      </c>
      <c r="C17" s="57"/>
      <c r="D17" s="57"/>
      <c r="E17" s="57"/>
      <c r="F17" s="57">
        <f t="shared" si="0"/>
        <v>0</v>
      </c>
      <c r="G17" s="57"/>
      <c r="H17" s="57"/>
      <c r="I17" s="57"/>
      <c r="J17" s="57">
        <f t="shared" si="3"/>
        <v>0</v>
      </c>
      <c r="K17" s="56">
        <f t="shared" si="4"/>
        <v>0</v>
      </c>
      <c r="L17" s="54">
        <f t="shared" si="1"/>
        <v>0</v>
      </c>
      <c r="M17" s="54">
        <f t="shared" si="5"/>
        <v>0</v>
      </c>
      <c r="N17" s="54">
        <f t="shared" si="2"/>
        <v>0</v>
      </c>
      <c r="O17" s="54">
        <v>0</v>
      </c>
      <c r="P17" s="56"/>
    </row>
    <row r="18" spans="1:16" s="68" customFormat="1" x14ac:dyDescent="0.2">
      <c r="A18" s="78">
        <f t="shared" si="6"/>
        <v>13</v>
      </c>
      <c r="B18" s="57" t="s">
        <v>506</v>
      </c>
      <c r="C18" s="57"/>
      <c r="D18" s="57"/>
      <c r="E18" s="57"/>
      <c r="F18" s="57">
        <f t="shared" si="0"/>
        <v>0</v>
      </c>
      <c r="G18" s="57"/>
      <c r="H18" s="57"/>
      <c r="I18" s="57"/>
      <c r="J18" s="57">
        <f t="shared" si="3"/>
        <v>0</v>
      </c>
      <c r="K18" s="56">
        <f t="shared" si="4"/>
        <v>0</v>
      </c>
      <c r="L18" s="54">
        <f t="shared" si="1"/>
        <v>0</v>
      </c>
      <c r="M18" s="54">
        <f t="shared" si="5"/>
        <v>0</v>
      </c>
      <c r="N18" s="54">
        <f t="shared" si="2"/>
        <v>0</v>
      </c>
      <c r="O18" s="54">
        <v>0</v>
      </c>
      <c r="P18" s="56"/>
    </row>
    <row r="19" spans="1:16" s="68" customFormat="1" x14ac:dyDescent="0.2">
      <c r="A19" s="78">
        <f t="shared" si="6"/>
        <v>14</v>
      </c>
      <c r="B19" s="57" t="s">
        <v>507</v>
      </c>
      <c r="C19" s="57"/>
      <c r="D19" s="57"/>
      <c r="E19" s="57"/>
      <c r="F19" s="57">
        <f t="shared" si="0"/>
        <v>0</v>
      </c>
      <c r="G19" s="57"/>
      <c r="H19" s="57"/>
      <c r="I19" s="57"/>
      <c r="J19" s="57">
        <f t="shared" si="3"/>
        <v>0</v>
      </c>
      <c r="K19" s="56">
        <f t="shared" si="4"/>
        <v>0</v>
      </c>
      <c r="L19" s="54">
        <f t="shared" si="1"/>
        <v>0</v>
      </c>
      <c r="M19" s="54">
        <f t="shared" si="5"/>
        <v>0</v>
      </c>
      <c r="N19" s="54">
        <f t="shared" si="2"/>
        <v>0</v>
      </c>
      <c r="O19" s="54">
        <v>0</v>
      </c>
      <c r="P19" s="56"/>
    </row>
    <row r="20" spans="1:16" s="68" customFormat="1" x14ac:dyDescent="0.2">
      <c r="A20" s="78">
        <f t="shared" si="6"/>
        <v>15</v>
      </c>
      <c r="B20" s="57" t="s">
        <v>508</v>
      </c>
      <c r="C20" s="57"/>
      <c r="D20" s="57"/>
      <c r="E20" s="57"/>
      <c r="F20" s="57">
        <f t="shared" si="0"/>
        <v>0</v>
      </c>
      <c r="G20" s="57"/>
      <c r="H20" s="57"/>
      <c r="I20" s="57"/>
      <c r="J20" s="57">
        <f t="shared" si="3"/>
        <v>0</v>
      </c>
      <c r="K20" s="56">
        <f t="shared" si="4"/>
        <v>0</v>
      </c>
      <c r="L20" s="54">
        <f t="shared" si="1"/>
        <v>0</v>
      </c>
      <c r="M20" s="54">
        <f t="shared" si="5"/>
        <v>0</v>
      </c>
      <c r="N20" s="54">
        <f t="shared" si="2"/>
        <v>0</v>
      </c>
      <c r="O20" s="54">
        <v>0</v>
      </c>
      <c r="P20" s="56"/>
    </row>
    <row r="21" spans="1:16" s="68" customFormat="1" x14ac:dyDescent="0.2">
      <c r="A21" s="78">
        <f t="shared" si="6"/>
        <v>16</v>
      </c>
      <c r="B21" s="57" t="s">
        <v>509</v>
      </c>
      <c r="C21" s="57"/>
      <c r="D21" s="57"/>
      <c r="E21" s="57"/>
      <c r="F21" s="57">
        <f t="shared" si="0"/>
        <v>0</v>
      </c>
      <c r="G21" s="57"/>
      <c r="H21" s="57"/>
      <c r="I21" s="57"/>
      <c r="J21" s="57">
        <f t="shared" si="3"/>
        <v>0</v>
      </c>
      <c r="K21" s="56">
        <f t="shared" si="4"/>
        <v>0</v>
      </c>
      <c r="L21" s="54">
        <f t="shared" si="1"/>
        <v>0</v>
      </c>
      <c r="M21" s="54">
        <f t="shared" si="5"/>
        <v>0</v>
      </c>
      <c r="N21" s="54">
        <f t="shared" si="2"/>
        <v>0</v>
      </c>
      <c r="O21" s="54">
        <v>0</v>
      </c>
      <c r="P21" s="56"/>
    </row>
    <row r="22" spans="1:16" s="68" customFormat="1" x14ac:dyDescent="0.2">
      <c r="A22" s="78">
        <f t="shared" si="6"/>
        <v>17</v>
      </c>
      <c r="B22" s="57" t="s">
        <v>510</v>
      </c>
      <c r="C22" s="57"/>
      <c r="D22" s="57"/>
      <c r="E22" s="57"/>
      <c r="F22" s="57">
        <f t="shared" si="0"/>
        <v>0</v>
      </c>
      <c r="G22" s="57"/>
      <c r="H22" s="57"/>
      <c r="I22" s="57"/>
      <c r="J22" s="57">
        <f t="shared" si="3"/>
        <v>0</v>
      </c>
      <c r="K22" s="56">
        <f t="shared" si="4"/>
        <v>0</v>
      </c>
      <c r="L22" s="54">
        <f t="shared" si="1"/>
        <v>0</v>
      </c>
      <c r="M22" s="54">
        <f t="shared" si="5"/>
        <v>0</v>
      </c>
      <c r="N22" s="54">
        <f t="shared" si="2"/>
        <v>0</v>
      </c>
      <c r="O22" s="54">
        <v>0</v>
      </c>
      <c r="P22" s="56"/>
    </row>
    <row r="23" spans="1:16" s="68" customFormat="1" x14ac:dyDescent="0.2">
      <c r="A23" s="78">
        <f t="shared" si="6"/>
        <v>18</v>
      </c>
      <c r="B23" s="57" t="s">
        <v>511</v>
      </c>
      <c r="C23" s="57"/>
      <c r="D23" s="57"/>
      <c r="E23" s="57"/>
      <c r="F23" s="57">
        <f t="shared" si="0"/>
        <v>0</v>
      </c>
      <c r="G23" s="57"/>
      <c r="H23" s="57"/>
      <c r="I23" s="57"/>
      <c r="J23" s="57">
        <f t="shared" si="3"/>
        <v>0</v>
      </c>
      <c r="K23" s="56">
        <f t="shared" si="4"/>
        <v>0</v>
      </c>
      <c r="L23" s="54">
        <f t="shared" si="1"/>
        <v>0</v>
      </c>
      <c r="M23" s="54">
        <f t="shared" si="5"/>
        <v>0</v>
      </c>
      <c r="N23" s="54">
        <f t="shared" si="2"/>
        <v>0</v>
      </c>
      <c r="O23" s="54">
        <v>0</v>
      </c>
      <c r="P23" s="56"/>
    </row>
    <row r="24" spans="1:16" s="68" customFormat="1" x14ac:dyDescent="0.2">
      <c r="A24" s="78">
        <f t="shared" si="6"/>
        <v>19</v>
      </c>
      <c r="B24" s="57" t="s">
        <v>512</v>
      </c>
      <c r="C24" s="57"/>
      <c r="D24" s="57"/>
      <c r="E24" s="57"/>
      <c r="F24" s="57">
        <f t="shared" si="0"/>
        <v>0</v>
      </c>
      <c r="G24" s="57"/>
      <c r="H24" s="57"/>
      <c r="I24" s="57"/>
      <c r="J24" s="57">
        <f t="shared" si="3"/>
        <v>0</v>
      </c>
      <c r="K24" s="56">
        <f t="shared" si="4"/>
        <v>0</v>
      </c>
      <c r="L24" s="54">
        <f t="shared" si="1"/>
        <v>0</v>
      </c>
      <c r="M24" s="54">
        <f t="shared" si="5"/>
        <v>0</v>
      </c>
      <c r="N24" s="54">
        <f t="shared" si="2"/>
        <v>0</v>
      </c>
      <c r="O24" s="54">
        <v>0</v>
      </c>
      <c r="P24" s="56"/>
    </row>
    <row r="25" spans="1:16" s="68" customFormat="1" x14ac:dyDescent="0.2">
      <c r="A25" s="78">
        <f t="shared" si="6"/>
        <v>20</v>
      </c>
      <c r="B25" s="57" t="s">
        <v>513</v>
      </c>
      <c r="C25" s="57"/>
      <c r="D25" s="57"/>
      <c r="E25" s="57"/>
      <c r="F25" s="57">
        <f t="shared" si="0"/>
        <v>0</v>
      </c>
      <c r="G25" s="57"/>
      <c r="H25" s="57"/>
      <c r="I25" s="57"/>
      <c r="J25" s="57">
        <f t="shared" si="3"/>
        <v>0</v>
      </c>
      <c r="K25" s="56">
        <f t="shared" si="4"/>
        <v>0</v>
      </c>
      <c r="L25" s="54">
        <f t="shared" si="1"/>
        <v>0</v>
      </c>
      <c r="M25" s="54">
        <f t="shared" si="5"/>
        <v>0</v>
      </c>
      <c r="N25" s="54">
        <f t="shared" si="2"/>
        <v>0</v>
      </c>
      <c r="O25" s="54">
        <v>0</v>
      </c>
      <c r="P25" s="56"/>
    </row>
    <row r="26" spans="1:16" s="68" customFormat="1" x14ac:dyDescent="0.2">
      <c r="A26" s="78">
        <f t="shared" si="6"/>
        <v>21</v>
      </c>
      <c r="B26" s="57" t="s">
        <v>514</v>
      </c>
      <c r="C26" s="57"/>
      <c r="D26" s="57"/>
      <c r="E26" s="57"/>
      <c r="F26" s="57">
        <f t="shared" si="0"/>
        <v>0</v>
      </c>
      <c r="G26" s="57"/>
      <c r="H26" s="57"/>
      <c r="I26" s="57"/>
      <c r="J26" s="57">
        <f t="shared" si="3"/>
        <v>0</v>
      </c>
      <c r="K26" s="56">
        <f t="shared" si="4"/>
        <v>0</v>
      </c>
      <c r="L26" s="54">
        <f t="shared" si="1"/>
        <v>0</v>
      </c>
      <c r="M26" s="54">
        <f t="shared" si="5"/>
        <v>0</v>
      </c>
      <c r="N26" s="54">
        <f t="shared" si="2"/>
        <v>0</v>
      </c>
      <c r="O26" s="54">
        <v>0</v>
      </c>
      <c r="P26" s="56"/>
    </row>
    <row r="27" spans="1:16" s="68" customFormat="1" x14ac:dyDescent="0.2">
      <c r="A27" s="78">
        <f t="shared" si="6"/>
        <v>22</v>
      </c>
      <c r="B27" s="57" t="s">
        <v>515</v>
      </c>
      <c r="C27" s="57"/>
      <c r="D27" s="57"/>
      <c r="E27" s="57"/>
      <c r="F27" s="57">
        <f t="shared" si="0"/>
        <v>0</v>
      </c>
      <c r="G27" s="57"/>
      <c r="H27" s="57"/>
      <c r="I27" s="57"/>
      <c r="J27" s="57">
        <f t="shared" si="3"/>
        <v>0</v>
      </c>
      <c r="K27" s="56">
        <f t="shared" si="4"/>
        <v>0</v>
      </c>
      <c r="L27" s="54">
        <f t="shared" si="1"/>
        <v>0</v>
      </c>
      <c r="M27" s="54">
        <f t="shared" si="5"/>
        <v>0</v>
      </c>
      <c r="N27" s="54">
        <f t="shared" si="2"/>
        <v>0</v>
      </c>
      <c r="O27" s="54">
        <v>0</v>
      </c>
      <c r="P27" s="56"/>
    </row>
    <row r="28" spans="1:16" s="68" customFormat="1" x14ac:dyDescent="0.2">
      <c r="A28" s="78">
        <f t="shared" si="6"/>
        <v>23</v>
      </c>
      <c r="B28" s="57" t="s">
        <v>516</v>
      </c>
      <c r="C28" s="57"/>
      <c r="D28" s="57"/>
      <c r="E28" s="57"/>
      <c r="F28" s="57">
        <f t="shared" si="0"/>
        <v>0</v>
      </c>
      <c r="G28" s="57"/>
      <c r="H28" s="57"/>
      <c r="I28" s="57"/>
      <c r="J28" s="57">
        <f t="shared" si="3"/>
        <v>0</v>
      </c>
      <c r="K28" s="56">
        <f t="shared" si="4"/>
        <v>0</v>
      </c>
      <c r="L28" s="54">
        <f t="shared" si="1"/>
        <v>0</v>
      </c>
      <c r="M28" s="54">
        <f t="shared" si="5"/>
        <v>0</v>
      </c>
      <c r="N28" s="54">
        <f t="shared" si="2"/>
        <v>0</v>
      </c>
      <c r="O28" s="54">
        <v>0</v>
      </c>
      <c r="P28" s="56"/>
    </row>
    <row r="29" spans="1:16" s="68" customFormat="1" x14ac:dyDescent="0.2">
      <c r="A29" s="78">
        <f t="shared" si="6"/>
        <v>24</v>
      </c>
      <c r="B29" s="57" t="s">
        <v>517</v>
      </c>
      <c r="C29" s="57"/>
      <c r="D29" s="57"/>
      <c r="E29" s="57"/>
      <c r="F29" s="57">
        <f t="shared" si="0"/>
        <v>0</v>
      </c>
      <c r="G29" s="57"/>
      <c r="H29" s="57"/>
      <c r="I29" s="57"/>
      <c r="J29" s="57">
        <f t="shared" si="3"/>
        <v>0</v>
      </c>
      <c r="K29" s="56">
        <f t="shared" si="4"/>
        <v>0</v>
      </c>
      <c r="L29" s="54">
        <f t="shared" si="1"/>
        <v>0</v>
      </c>
      <c r="M29" s="54">
        <f t="shared" si="5"/>
        <v>0</v>
      </c>
      <c r="N29" s="54">
        <f t="shared" si="2"/>
        <v>0</v>
      </c>
      <c r="O29" s="54">
        <v>0</v>
      </c>
      <c r="P29" s="56"/>
    </row>
    <row r="30" spans="1:16" s="68" customFormat="1" x14ac:dyDescent="0.2">
      <c r="A30" s="78">
        <f t="shared" si="6"/>
        <v>25</v>
      </c>
      <c r="B30" s="57" t="s">
        <v>518</v>
      </c>
      <c r="C30" s="57"/>
      <c r="D30" s="57"/>
      <c r="E30" s="57"/>
      <c r="F30" s="57">
        <f t="shared" si="0"/>
        <v>0</v>
      </c>
      <c r="G30" s="57"/>
      <c r="H30" s="57"/>
      <c r="I30" s="57"/>
      <c r="J30" s="57">
        <f t="shared" si="3"/>
        <v>0</v>
      </c>
      <c r="K30" s="56">
        <f t="shared" si="4"/>
        <v>0</v>
      </c>
      <c r="L30" s="54">
        <f t="shared" si="1"/>
        <v>0</v>
      </c>
      <c r="M30" s="54">
        <f t="shared" si="5"/>
        <v>0</v>
      </c>
      <c r="N30" s="54">
        <f t="shared" si="2"/>
        <v>0</v>
      </c>
      <c r="O30" s="54">
        <v>0</v>
      </c>
      <c r="P30" s="56"/>
    </row>
    <row r="31" spans="1:16" s="68" customFormat="1" x14ac:dyDescent="0.2">
      <c r="A31" s="78">
        <f t="shared" si="6"/>
        <v>26</v>
      </c>
      <c r="B31" s="57" t="s">
        <v>519</v>
      </c>
      <c r="C31" s="57"/>
      <c r="D31" s="57"/>
      <c r="E31" s="57"/>
      <c r="F31" s="57">
        <f t="shared" si="0"/>
        <v>0</v>
      </c>
      <c r="G31" s="57"/>
      <c r="H31" s="57"/>
      <c r="I31" s="57"/>
      <c r="J31" s="57">
        <f t="shared" si="3"/>
        <v>0</v>
      </c>
      <c r="K31" s="56">
        <f t="shared" si="4"/>
        <v>0</v>
      </c>
      <c r="L31" s="54">
        <f t="shared" si="1"/>
        <v>0</v>
      </c>
      <c r="M31" s="54">
        <f t="shared" si="5"/>
        <v>0</v>
      </c>
      <c r="N31" s="54">
        <f t="shared" si="2"/>
        <v>0</v>
      </c>
      <c r="O31" s="54">
        <v>0</v>
      </c>
      <c r="P31" s="56"/>
    </row>
    <row r="32" spans="1:16" s="68" customFormat="1" x14ac:dyDescent="0.2">
      <c r="A32" s="78">
        <f t="shared" si="6"/>
        <v>27</v>
      </c>
      <c r="B32" s="57" t="s">
        <v>520</v>
      </c>
      <c r="C32" s="57"/>
      <c r="D32" s="57"/>
      <c r="E32" s="57"/>
      <c r="F32" s="57">
        <f t="shared" si="0"/>
        <v>0</v>
      </c>
      <c r="G32" s="57"/>
      <c r="H32" s="57"/>
      <c r="I32" s="57"/>
      <c r="J32" s="57">
        <f t="shared" si="3"/>
        <v>0</v>
      </c>
      <c r="K32" s="56">
        <f t="shared" si="4"/>
        <v>0</v>
      </c>
      <c r="L32" s="54">
        <f t="shared" si="1"/>
        <v>0</v>
      </c>
      <c r="M32" s="54">
        <f t="shared" si="5"/>
        <v>0</v>
      </c>
      <c r="N32" s="54">
        <f t="shared" si="2"/>
        <v>0</v>
      </c>
      <c r="O32" s="54">
        <v>0</v>
      </c>
      <c r="P32" s="56"/>
    </row>
    <row r="33" spans="1:16" s="68" customFormat="1" x14ac:dyDescent="0.2">
      <c r="A33" s="78">
        <f t="shared" si="6"/>
        <v>28</v>
      </c>
      <c r="B33" s="57" t="s">
        <v>521</v>
      </c>
      <c r="C33" s="57"/>
      <c r="D33" s="57"/>
      <c r="E33" s="57"/>
      <c r="F33" s="57">
        <f t="shared" si="0"/>
        <v>0</v>
      </c>
      <c r="G33" s="57"/>
      <c r="H33" s="57"/>
      <c r="I33" s="57"/>
      <c r="J33" s="57">
        <f t="shared" si="3"/>
        <v>0</v>
      </c>
      <c r="K33" s="56">
        <f t="shared" si="4"/>
        <v>0</v>
      </c>
      <c r="L33" s="54">
        <f t="shared" si="1"/>
        <v>0</v>
      </c>
      <c r="M33" s="54">
        <f t="shared" si="5"/>
        <v>0</v>
      </c>
      <c r="N33" s="54">
        <f t="shared" si="2"/>
        <v>0</v>
      </c>
      <c r="O33" s="54">
        <v>0</v>
      </c>
      <c r="P33" s="56"/>
    </row>
    <row r="34" spans="1:16" s="68" customFormat="1" x14ac:dyDescent="0.2">
      <c r="A34" s="78">
        <f t="shared" si="6"/>
        <v>29</v>
      </c>
      <c r="B34" s="57" t="s">
        <v>522</v>
      </c>
      <c r="C34" s="57"/>
      <c r="D34" s="57"/>
      <c r="E34" s="57"/>
      <c r="F34" s="57">
        <f t="shared" si="0"/>
        <v>0</v>
      </c>
      <c r="G34" s="57"/>
      <c r="H34" s="57"/>
      <c r="I34" s="57"/>
      <c r="J34" s="57">
        <f t="shared" si="3"/>
        <v>0</v>
      </c>
      <c r="K34" s="56">
        <f t="shared" si="4"/>
        <v>0</v>
      </c>
      <c r="L34" s="54">
        <f t="shared" si="1"/>
        <v>0</v>
      </c>
      <c r="M34" s="54">
        <f t="shared" si="5"/>
        <v>0</v>
      </c>
      <c r="N34" s="54">
        <f t="shared" si="2"/>
        <v>0</v>
      </c>
      <c r="O34" s="54">
        <v>0</v>
      </c>
      <c r="P34" s="56"/>
    </row>
    <row r="35" spans="1:16" s="68" customFormat="1" x14ac:dyDescent="0.2">
      <c r="A35" s="78">
        <f t="shared" si="6"/>
        <v>30</v>
      </c>
      <c r="B35" s="57" t="s">
        <v>523</v>
      </c>
      <c r="C35" s="57"/>
      <c r="D35" s="57"/>
      <c r="E35" s="57"/>
      <c r="F35" s="57">
        <f t="shared" si="0"/>
        <v>0</v>
      </c>
      <c r="G35" s="57"/>
      <c r="H35" s="57"/>
      <c r="I35" s="57"/>
      <c r="J35" s="57">
        <f t="shared" si="3"/>
        <v>0</v>
      </c>
      <c r="K35" s="56">
        <f t="shared" si="4"/>
        <v>0</v>
      </c>
      <c r="L35" s="54">
        <f t="shared" si="1"/>
        <v>0</v>
      </c>
      <c r="M35" s="54">
        <f t="shared" si="5"/>
        <v>0</v>
      </c>
      <c r="N35" s="54">
        <f t="shared" si="2"/>
        <v>0</v>
      </c>
      <c r="O35" s="54">
        <v>0</v>
      </c>
      <c r="P35" s="56"/>
    </row>
    <row r="36" spans="1:16" s="68" customFormat="1" x14ac:dyDescent="0.2">
      <c r="A36" s="78">
        <f t="shared" si="6"/>
        <v>31</v>
      </c>
      <c r="B36" s="57" t="s">
        <v>524</v>
      </c>
      <c r="C36" s="57"/>
      <c r="D36" s="57"/>
      <c r="E36" s="57"/>
      <c r="F36" s="57">
        <f t="shared" si="0"/>
        <v>0</v>
      </c>
      <c r="G36" s="57"/>
      <c r="H36" s="57"/>
      <c r="I36" s="57"/>
      <c r="J36" s="57">
        <f t="shared" si="3"/>
        <v>0</v>
      </c>
      <c r="K36" s="56">
        <f t="shared" si="4"/>
        <v>0</v>
      </c>
      <c r="L36" s="54">
        <f t="shared" si="1"/>
        <v>0</v>
      </c>
      <c r="M36" s="54">
        <f t="shared" si="5"/>
        <v>0</v>
      </c>
      <c r="N36" s="54">
        <f t="shared" si="2"/>
        <v>0</v>
      </c>
      <c r="O36" s="54">
        <v>0</v>
      </c>
      <c r="P36" s="56"/>
    </row>
    <row r="37" spans="1:16" s="68" customFormat="1" x14ac:dyDescent="0.2">
      <c r="A37" s="78">
        <f t="shared" si="6"/>
        <v>32</v>
      </c>
      <c r="B37" s="57" t="s">
        <v>525</v>
      </c>
      <c r="C37" s="57"/>
      <c r="D37" s="57"/>
      <c r="E37" s="57"/>
      <c r="F37" s="57">
        <f t="shared" si="0"/>
        <v>0</v>
      </c>
      <c r="G37" s="57"/>
      <c r="H37" s="57"/>
      <c r="I37" s="57"/>
      <c r="J37" s="57">
        <f t="shared" si="3"/>
        <v>0</v>
      </c>
      <c r="K37" s="56">
        <f t="shared" si="4"/>
        <v>0</v>
      </c>
      <c r="L37" s="54">
        <f t="shared" si="1"/>
        <v>0</v>
      </c>
      <c r="M37" s="54">
        <f t="shared" si="5"/>
        <v>0</v>
      </c>
      <c r="N37" s="54">
        <f t="shared" si="2"/>
        <v>0</v>
      </c>
      <c r="O37" s="54">
        <v>0</v>
      </c>
      <c r="P37" s="56"/>
    </row>
    <row r="38" spans="1:16" s="68" customFormat="1" x14ac:dyDescent="0.2">
      <c r="A38" s="78">
        <f t="shared" si="6"/>
        <v>33</v>
      </c>
      <c r="B38" s="57" t="s">
        <v>526</v>
      </c>
      <c r="C38" s="57"/>
      <c r="D38" s="57"/>
      <c r="E38" s="57"/>
      <c r="F38" s="57">
        <f t="shared" si="0"/>
        <v>0</v>
      </c>
      <c r="G38" s="57"/>
      <c r="H38" s="57"/>
      <c r="I38" s="57"/>
      <c r="J38" s="57">
        <f t="shared" si="3"/>
        <v>0</v>
      </c>
      <c r="K38" s="56">
        <f t="shared" si="4"/>
        <v>0</v>
      </c>
      <c r="L38" s="54">
        <f t="shared" ref="L38:L69" si="7">K38*3680</f>
        <v>0</v>
      </c>
      <c r="M38" s="54">
        <f t="shared" si="5"/>
        <v>0</v>
      </c>
      <c r="N38" s="54">
        <f t="shared" ref="N38:N69" si="8">L38*0.437</f>
        <v>0</v>
      </c>
      <c r="O38" s="54">
        <v>0</v>
      </c>
      <c r="P38" s="56"/>
    </row>
    <row r="39" spans="1:16" s="68" customFormat="1" x14ac:dyDescent="0.2">
      <c r="A39" s="78">
        <f t="shared" si="6"/>
        <v>34</v>
      </c>
      <c r="B39" s="57" t="s">
        <v>527</v>
      </c>
      <c r="C39" s="57"/>
      <c r="D39" s="57"/>
      <c r="E39" s="57"/>
      <c r="F39" s="57">
        <f t="shared" si="0"/>
        <v>0</v>
      </c>
      <c r="G39" s="57"/>
      <c r="H39" s="57"/>
      <c r="I39" s="57"/>
      <c r="J39" s="57">
        <f t="shared" si="3"/>
        <v>0</v>
      </c>
      <c r="K39" s="56">
        <f t="shared" si="4"/>
        <v>0</v>
      </c>
      <c r="L39" s="54">
        <f t="shared" si="7"/>
        <v>0</v>
      </c>
      <c r="M39" s="54">
        <f t="shared" si="5"/>
        <v>0</v>
      </c>
      <c r="N39" s="54">
        <f t="shared" si="8"/>
        <v>0</v>
      </c>
      <c r="O39" s="54">
        <v>0</v>
      </c>
      <c r="P39" s="56"/>
    </row>
    <row r="40" spans="1:16" s="68" customFormat="1" x14ac:dyDescent="0.2">
      <c r="A40" s="78">
        <f t="shared" si="6"/>
        <v>35</v>
      </c>
      <c r="B40" s="57" t="s">
        <v>528</v>
      </c>
      <c r="C40" s="57"/>
      <c r="D40" s="57"/>
      <c r="E40" s="57"/>
      <c r="F40" s="57">
        <f t="shared" si="0"/>
        <v>0</v>
      </c>
      <c r="G40" s="57"/>
      <c r="H40" s="57"/>
      <c r="I40" s="57"/>
      <c r="J40" s="57">
        <f t="shared" si="3"/>
        <v>0</v>
      </c>
      <c r="K40" s="56">
        <f t="shared" si="4"/>
        <v>0</v>
      </c>
      <c r="L40" s="54">
        <f t="shared" si="7"/>
        <v>0</v>
      </c>
      <c r="M40" s="54">
        <f t="shared" si="5"/>
        <v>0</v>
      </c>
      <c r="N40" s="54">
        <f t="shared" si="8"/>
        <v>0</v>
      </c>
      <c r="O40" s="54">
        <v>0</v>
      </c>
      <c r="P40" s="56"/>
    </row>
    <row r="41" spans="1:16" s="68" customFormat="1" x14ac:dyDescent="0.2">
      <c r="A41" s="78">
        <f t="shared" si="6"/>
        <v>36</v>
      </c>
      <c r="B41" s="57" t="s">
        <v>529</v>
      </c>
      <c r="C41" s="57"/>
      <c r="D41" s="57"/>
      <c r="E41" s="57"/>
      <c r="F41" s="57">
        <f t="shared" si="0"/>
        <v>0</v>
      </c>
      <c r="G41" s="57"/>
      <c r="H41" s="57"/>
      <c r="I41" s="57"/>
      <c r="J41" s="57">
        <f t="shared" si="3"/>
        <v>0</v>
      </c>
      <c r="K41" s="56">
        <f t="shared" si="4"/>
        <v>0</v>
      </c>
      <c r="L41" s="54">
        <f t="shared" si="7"/>
        <v>0</v>
      </c>
      <c r="M41" s="54">
        <f t="shared" si="5"/>
        <v>0</v>
      </c>
      <c r="N41" s="54">
        <f t="shared" si="8"/>
        <v>0</v>
      </c>
      <c r="O41" s="54">
        <v>0</v>
      </c>
      <c r="P41" s="56"/>
    </row>
    <row r="42" spans="1:16" s="68" customFormat="1" x14ac:dyDescent="0.2">
      <c r="A42" s="78">
        <f t="shared" si="6"/>
        <v>37</v>
      </c>
      <c r="B42" s="57" t="s">
        <v>530</v>
      </c>
      <c r="C42" s="57"/>
      <c r="D42" s="57"/>
      <c r="E42" s="57"/>
      <c r="F42" s="57">
        <f t="shared" si="0"/>
        <v>0</v>
      </c>
      <c r="G42" s="57"/>
      <c r="H42" s="57"/>
      <c r="I42" s="57"/>
      <c r="J42" s="57">
        <f t="shared" si="3"/>
        <v>0</v>
      </c>
      <c r="K42" s="56">
        <f t="shared" si="4"/>
        <v>0</v>
      </c>
      <c r="L42" s="54">
        <f t="shared" si="7"/>
        <v>0</v>
      </c>
      <c r="M42" s="54">
        <f t="shared" si="5"/>
        <v>0</v>
      </c>
      <c r="N42" s="54">
        <f t="shared" si="8"/>
        <v>0</v>
      </c>
      <c r="O42" s="54">
        <v>0</v>
      </c>
      <c r="P42" s="56"/>
    </row>
    <row r="43" spans="1:16" s="68" customFormat="1" x14ac:dyDescent="0.2">
      <c r="A43" s="78">
        <f t="shared" si="6"/>
        <v>38</v>
      </c>
      <c r="B43" s="57" t="s">
        <v>531</v>
      </c>
      <c r="C43" s="57"/>
      <c r="D43" s="57"/>
      <c r="E43" s="57"/>
      <c r="F43" s="57">
        <f t="shared" si="0"/>
        <v>0</v>
      </c>
      <c r="G43" s="57"/>
      <c r="H43" s="57"/>
      <c r="I43" s="57"/>
      <c r="J43" s="57">
        <f t="shared" si="3"/>
        <v>0</v>
      </c>
      <c r="K43" s="56">
        <f t="shared" si="4"/>
        <v>0</v>
      </c>
      <c r="L43" s="54">
        <f t="shared" si="7"/>
        <v>0</v>
      </c>
      <c r="M43" s="54">
        <f t="shared" si="5"/>
        <v>0</v>
      </c>
      <c r="N43" s="54">
        <f t="shared" si="8"/>
        <v>0</v>
      </c>
      <c r="O43" s="54">
        <v>0</v>
      </c>
      <c r="P43" s="56"/>
    </row>
    <row r="44" spans="1:16" s="68" customFormat="1" x14ac:dyDescent="0.2">
      <c r="A44" s="78">
        <f t="shared" si="6"/>
        <v>39</v>
      </c>
      <c r="B44" s="57" t="s">
        <v>532</v>
      </c>
      <c r="C44" s="57"/>
      <c r="D44" s="57"/>
      <c r="E44" s="57"/>
      <c r="F44" s="57">
        <f t="shared" si="0"/>
        <v>0</v>
      </c>
      <c r="G44" s="57"/>
      <c r="H44" s="57"/>
      <c r="I44" s="57"/>
      <c r="J44" s="57">
        <f t="shared" si="3"/>
        <v>0</v>
      </c>
      <c r="K44" s="56">
        <f t="shared" si="4"/>
        <v>0</v>
      </c>
      <c r="L44" s="54">
        <f t="shared" si="7"/>
        <v>0</v>
      </c>
      <c r="M44" s="54">
        <f t="shared" si="5"/>
        <v>0</v>
      </c>
      <c r="N44" s="54">
        <f t="shared" si="8"/>
        <v>0</v>
      </c>
      <c r="O44" s="54">
        <v>0</v>
      </c>
      <c r="P44" s="56"/>
    </row>
    <row r="45" spans="1:16" s="68" customFormat="1" x14ac:dyDescent="0.2">
      <c r="A45" s="78">
        <f t="shared" si="6"/>
        <v>40</v>
      </c>
      <c r="B45" s="57" t="s">
        <v>533</v>
      </c>
      <c r="C45" s="57"/>
      <c r="D45" s="57"/>
      <c r="E45" s="57"/>
      <c r="F45" s="57">
        <f t="shared" si="0"/>
        <v>0</v>
      </c>
      <c r="G45" s="57"/>
      <c r="H45" s="57"/>
      <c r="I45" s="57"/>
      <c r="J45" s="57">
        <f t="shared" si="3"/>
        <v>0</v>
      </c>
      <c r="K45" s="56">
        <f t="shared" si="4"/>
        <v>0</v>
      </c>
      <c r="L45" s="54">
        <f t="shared" si="7"/>
        <v>0</v>
      </c>
      <c r="M45" s="54">
        <f t="shared" si="5"/>
        <v>0</v>
      </c>
      <c r="N45" s="54">
        <f t="shared" si="8"/>
        <v>0</v>
      </c>
      <c r="O45" s="54">
        <v>0</v>
      </c>
      <c r="P45" s="56"/>
    </row>
    <row r="46" spans="1:16" s="68" customFormat="1" x14ac:dyDescent="0.2">
      <c r="A46" s="78">
        <f t="shared" si="6"/>
        <v>41</v>
      </c>
      <c r="B46" s="57" t="s">
        <v>534</v>
      </c>
      <c r="C46" s="57"/>
      <c r="D46" s="57"/>
      <c r="E46" s="57"/>
      <c r="F46" s="57">
        <f t="shared" si="0"/>
        <v>0</v>
      </c>
      <c r="G46" s="57"/>
      <c r="H46" s="57"/>
      <c r="I46" s="57"/>
      <c r="J46" s="57">
        <f t="shared" si="3"/>
        <v>0</v>
      </c>
      <c r="K46" s="56">
        <f t="shared" si="4"/>
        <v>0</v>
      </c>
      <c r="L46" s="54">
        <f t="shared" si="7"/>
        <v>0</v>
      </c>
      <c r="M46" s="54">
        <f t="shared" si="5"/>
        <v>0</v>
      </c>
      <c r="N46" s="54">
        <f t="shared" si="8"/>
        <v>0</v>
      </c>
      <c r="O46" s="54">
        <v>0</v>
      </c>
      <c r="P46" s="56"/>
    </row>
    <row r="47" spans="1:16" s="68" customFormat="1" x14ac:dyDescent="0.2">
      <c r="A47" s="78">
        <f t="shared" si="6"/>
        <v>42</v>
      </c>
      <c r="B47" s="57" t="s">
        <v>535</v>
      </c>
      <c r="C47" s="57"/>
      <c r="D47" s="57"/>
      <c r="E47" s="57"/>
      <c r="F47" s="57">
        <f t="shared" si="0"/>
        <v>0</v>
      </c>
      <c r="G47" s="57"/>
      <c r="H47" s="57"/>
      <c r="I47" s="57"/>
      <c r="J47" s="57">
        <f t="shared" si="3"/>
        <v>0</v>
      </c>
      <c r="K47" s="56">
        <f t="shared" si="4"/>
        <v>0</v>
      </c>
      <c r="L47" s="54">
        <f t="shared" si="7"/>
        <v>0</v>
      </c>
      <c r="M47" s="54">
        <f t="shared" si="5"/>
        <v>0</v>
      </c>
      <c r="N47" s="54">
        <f t="shared" si="8"/>
        <v>0</v>
      </c>
      <c r="O47" s="54">
        <v>0</v>
      </c>
      <c r="P47" s="56"/>
    </row>
    <row r="48" spans="1:16" s="68" customFormat="1" x14ac:dyDescent="0.2">
      <c r="A48" s="78">
        <f t="shared" si="6"/>
        <v>43</v>
      </c>
      <c r="B48" s="57" t="s">
        <v>538</v>
      </c>
      <c r="C48" s="57"/>
      <c r="D48" s="57"/>
      <c r="E48" s="57"/>
      <c r="F48" s="57">
        <f t="shared" si="0"/>
        <v>0</v>
      </c>
      <c r="G48" s="57"/>
      <c r="H48" s="57"/>
      <c r="I48" s="57"/>
      <c r="J48" s="57">
        <f t="shared" si="3"/>
        <v>0</v>
      </c>
      <c r="K48" s="56">
        <f t="shared" si="4"/>
        <v>0</v>
      </c>
      <c r="L48" s="54">
        <f t="shared" si="7"/>
        <v>0</v>
      </c>
      <c r="M48" s="54">
        <f t="shared" si="5"/>
        <v>0</v>
      </c>
      <c r="N48" s="54">
        <f t="shared" si="8"/>
        <v>0</v>
      </c>
      <c r="O48" s="54">
        <v>0</v>
      </c>
      <c r="P48" s="56"/>
    </row>
    <row r="49" spans="1:16" s="68" customFormat="1" x14ac:dyDescent="0.2">
      <c r="A49" s="78">
        <f t="shared" si="6"/>
        <v>44</v>
      </c>
      <c r="B49" s="57" t="s">
        <v>539</v>
      </c>
      <c r="C49" s="57"/>
      <c r="D49" s="57"/>
      <c r="E49" s="57"/>
      <c r="F49" s="57">
        <f t="shared" si="0"/>
        <v>0</v>
      </c>
      <c r="G49" s="57"/>
      <c r="H49" s="57"/>
      <c r="I49" s="57"/>
      <c r="J49" s="57">
        <f t="shared" si="3"/>
        <v>0</v>
      </c>
      <c r="K49" s="56">
        <f t="shared" si="4"/>
        <v>0</v>
      </c>
      <c r="L49" s="54">
        <f t="shared" si="7"/>
        <v>0</v>
      </c>
      <c r="M49" s="54">
        <f t="shared" si="5"/>
        <v>0</v>
      </c>
      <c r="N49" s="54">
        <f t="shared" si="8"/>
        <v>0</v>
      </c>
      <c r="O49" s="54">
        <v>0</v>
      </c>
      <c r="P49" s="56"/>
    </row>
    <row r="50" spans="1:16" s="68" customFormat="1" x14ac:dyDescent="0.2">
      <c r="A50" s="78">
        <f t="shared" si="6"/>
        <v>45</v>
      </c>
      <c r="B50" s="57" t="s">
        <v>540</v>
      </c>
      <c r="C50" s="57"/>
      <c r="D50" s="57"/>
      <c r="E50" s="57"/>
      <c r="F50" s="57">
        <f t="shared" si="0"/>
        <v>0</v>
      </c>
      <c r="G50" s="57"/>
      <c r="H50" s="57"/>
      <c r="I50" s="57"/>
      <c r="J50" s="57">
        <f t="shared" si="3"/>
        <v>0</v>
      </c>
      <c r="K50" s="56">
        <f t="shared" si="4"/>
        <v>0</v>
      </c>
      <c r="L50" s="54">
        <f t="shared" si="7"/>
        <v>0</v>
      </c>
      <c r="M50" s="54">
        <f t="shared" si="5"/>
        <v>0</v>
      </c>
      <c r="N50" s="54">
        <f t="shared" si="8"/>
        <v>0</v>
      </c>
      <c r="O50" s="54">
        <v>0</v>
      </c>
      <c r="P50" s="56"/>
    </row>
    <row r="51" spans="1:16" s="68" customFormat="1" x14ac:dyDescent="0.2">
      <c r="A51" s="78">
        <f t="shared" si="6"/>
        <v>46</v>
      </c>
      <c r="B51" s="57" t="s">
        <v>542</v>
      </c>
      <c r="C51" s="57"/>
      <c r="D51" s="57"/>
      <c r="E51" s="57"/>
      <c r="F51" s="57">
        <f t="shared" si="0"/>
        <v>0</v>
      </c>
      <c r="G51" s="57"/>
      <c r="H51" s="57"/>
      <c r="I51" s="57"/>
      <c r="J51" s="57">
        <f t="shared" si="3"/>
        <v>0</v>
      </c>
      <c r="K51" s="56">
        <f t="shared" si="4"/>
        <v>0</v>
      </c>
      <c r="L51" s="54">
        <f t="shared" si="7"/>
        <v>0</v>
      </c>
      <c r="M51" s="54">
        <f t="shared" si="5"/>
        <v>0</v>
      </c>
      <c r="N51" s="54">
        <f t="shared" si="8"/>
        <v>0</v>
      </c>
      <c r="O51" s="54">
        <v>0</v>
      </c>
      <c r="P51" s="56"/>
    </row>
    <row r="52" spans="1:16" s="68" customFormat="1" x14ac:dyDescent="0.2">
      <c r="A52" s="78">
        <f t="shared" si="6"/>
        <v>47</v>
      </c>
      <c r="B52" s="57" t="s">
        <v>543</v>
      </c>
      <c r="C52" s="57"/>
      <c r="D52" s="57"/>
      <c r="E52" s="57"/>
      <c r="F52" s="57">
        <f t="shared" si="0"/>
        <v>0</v>
      </c>
      <c r="G52" s="57"/>
      <c r="H52" s="57"/>
      <c r="I52" s="57"/>
      <c r="J52" s="57">
        <f t="shared" si="3"/>
        <v>0</v>
      </c>
      <c r="K52" s="56">
        <f t="shared" si="4"/>
        <v>0</v>
      </c>
      <c r="L52" s="54">
        <f t="shared" si="7"/>
        <v>0</v>
      </c>
      <c r="M52" s="54">
        <f t="shared" si="5"/>
        <v>0</v>
      </c>
      <c r="N52" s="54">
        <f t="shared" si="8"/>
        <v>0</v>
      </c>
      <c r="O52" s="54">
        <v>0</v>
      </c>
      <c r="P52" s="56"/>
    </row>
    <row r="53" spans="1:16" s="68" customFormat="1" x14ac:dyDescent="0.2">
      <c r="A53" s="78">
        <f t="shared" si="6"/>
        <v>48</v>
      </c>
      <c r="B53" s="57" t="s">
        <v>544</v>
      </c>
      <c r="C53" s="57"/>
      <c r="D53" s="57"/>
      <c r="E53" s="57"/>
      <c r="F53" s="57">
        <f t="shared" si="0"/>
        <v>0</v>
      </c>
      <c r="G53" s="57"/>
      <c r="H53" s="57"/>
      <c r="I53" s="57"/>
      <c r="J53" s="57">
        <f t="shared" si="3"/>
        <v>0</v>
      </c>
      <c r="K53" s="56">
        <f t="shared" si="4"/>
        <v>0</v>
      </c>
      <c r="L53" s="54">
        <f t="shared" si="7"/>
        <v>0</v>
      </c>
      <c r="M53" s="54">
        <f t="shared" si="5"/>
        <v>0</v>
      </c>
      <c r="N53" s="54">
        <f t="shared" si="8"/>
        <v>0</v>
      </c>
      <c r="O53" s="54">
        <v>0</v>
      </c>
      <c r="P53" s="56"/>
    </row>
    <row r="54" spans="1:16" s="68" customFormat="1" x14ac:dyDescent="0.2">
      <c r="A54" s="78">
        <f t="shared" si="6"/>
        <v>49</v>
      </c>
      <c r="B54" s="57" t="s">
        <v>545</v>
      </c>
      <c r="C54" s="57"/>
      <c r="D54" s="57"/>
      <c r="E54" s="57"/>
      <c r="F54" s="57">
        <f t="shared" si="0"/>
        <v>0</v>
      </c>
      <c r="G54" s="57"/>
      <c r="H54" s="57"/>
      <c r="I54" s="57"/>
      <c r="J54" s="57">
        <f t="shared" si="3"/>
        <v>0</v>
      </c>
      <c r="K54" s="56">
        <f t="shared" si="4"/>
        <v>0</v>
      </c>
      <c r="L54" s="54">
        <f t="shared" si="7"/>
        <v>0</v>
      </c>
      <c r="M54" s="54">
        <f t="shared" si="5"/>
        <v>0</v>
      </c>
      <c r="N54" s="54">
        <f t="shared" si="8"/>
        <v>0</v>
      </c>
      <c r="O54" s="54">
        <v>0</v>
      </c>
      <c r="P54" s="56"/>
    </row>
    <row r="55" spans="1:16" s="68" customFormat="1" x14ac:dyDescent="0.2">
      <c r="A55" s="78">
        <f t="shared" si="6"/>
        <v>50</v>
      </c>
      <c r="B55" s="57" t="s">
        <v>546</v>
      </c>
      <c r="C55" s="57"/>
      <c r="D55" s="57"/>
      <c r="E55" s="57"/>
      <c r="F55" s="57">
        <f t="shared" si="0"/>
        <v>0</v>
      </c>
      <c r="G55" s="57"/>
      <c r="H55" s="57"/>
      <c r="I55" s="57"/>
      <c r="J55" s="57">
        <f t="shared" si="3"/>
        <v>0</v>
      </c>
      <c r="K55" s="56">
        <f t="shared" si="4"/>
        <v>0</v>
      </c>
      <c r="L55" s="54">
        <f t="shared" si="7"/>
        <v>0</v>
      </c>
      <c r="M55" s="54">
        <f t="shared" si="5"/>
        <v>0</v>
      </c>
      <c r="N55" s="54">
        <f t="shared" si="8"/>
        <v>0</v>
      </c>
      <c r="O55" s="54">
        <v>0</v>
      </c>
      <c r="P55" s="56"/>
    </row>
    <row r="56" spans="1:16" s="68" customFormat="1" x14ac:dyDescent="0.2">
      <c r="A56" s="78">
        <f t="shared" si="6"/>
        <v>51</v>
      </c>
      <c r="B56" s="57" t="s">
        <v>547</v>
      </c>
      <c r="C56" s="57"/>
      <c r="D56" s="57"/>
      <c r="E56" s="57"/>
      <c r="F56" s="57">
        <f t="shared" si="0"/>
        <v>0</v>
      </c>
      <c r="G56" s="57"/>
      <c r="H56" s="57"/>
      <c r="I56" s="57"/>
      <c r="J56" s="57">
        <f t="shared" si="3"/>
        <v>0</v>
      </c>
      <c r="K56" s="56">
        <f t="shared" si="4"/>
        <v>0</v>
      </c>
      <c r="L56" s="54">
        <f t="shared" si="7"/>
        <v>0</v>
      </c>
      <c r="M56" s="54">
        <f t="shared" si="5"/>
        <v>0</v>
      </c>
      <c r="N56" s="54">
        <f t="shared" si="8"/>
        <v>0</v>
      </c>
      <c r="O56" s="54">
        <v>0</v>
      </c>
      <c r="P56" s="56"/>
    </row>
    <row r="57" spans="1:16" s="68" customFormat="1" x14ac:dyDescent="0.2">
      <c r="A57" s="78">
        <f t="shared" si="6"/>
        <v>52</v>
      </c>
      <c r="B57" s="57" t="s">
        <v>548</v>
      </c>
      <c r="C57" s="57"/>
      <c r="D57" s="57"/>
      <c r="E57" s="57"/>
      <c r="F57" s="57">
        <f t="shared" si="0"/>
        <v>0</v>
      </c>
      <c r="G57" s="57"/>
      <c r="H57" s="57"/>
      <c r="I57" s="57"/>
      <c r="J57" s="57">
        <f t="shared" si="3"/>
        <v>0</v>
      </c>
      <c r="K57" s="56">
        <f t="shared" si="4"/>
        <v>0</v>
      </c>
      <c r="L57" s="54">
        <f t="shared" si="7"/>
        <v>0</v>
      </c>
      <c r="M57" s="54">
        <f t="shared" si="5"/>
        <v>0</v>
      </c>
      <c r="N57" s="54">
        <f t="shared" si="8"/>
        <v>0</v>
      </c>
      <c r="O57" s="54">
        <v>0</v>
      </c>
      <c r="P57" s="56"/>
    </row>
    <row r="58" spans="1:16" s="68" customFormat="1" x14ac:dyDescent="0.2">
      <c r="A58" s="78">
        <f t="shared" si="6"/>
        <v>53</v>
      </c>
      <c r="B58" s="57" t="s">
        <v>549</v>
      </c>
      <c r="C58" s="57"/>
      <c r="D58" s="57"/>
      <c r="E58" s="57"/>
      <c r="F58" s="57">
        <f t="shared" si="0"/>
        <v>0</v>
      </c>
      <c r="G58" s="57"/>
      <c r="H58" s="57"/>
      <c r="I58" s="57"/>
      <c r="J58" s="57">
        <f t="shared" si="3"/>
        <v>0</v>
      </c>
      <c r="K58" s="56">
        <f t="shared" si="4"/>
        <v>0</v>
      </c>
      <c r="L58" s="54">
        <f t="shared" si="7"/>
        <v>0</v>
      </c>
      <c r="M58" s="54">
        <f t="shared" si="5"/>
        <v>0</v>
      </c>
      <c r="N58" s="54">
        <f t="shared" si="8"/>
        <v>0</v>
      </c>
      <c r="O58" s="54">
        <v>0</v>
      </c>
      <c r="P58" s="56"/>
    </row>
    <row r="59" spans="1:16" s="68" customFormat="1" x14ac:dyDescent="0.2">
      <c r="A59" s="78">
        <f t="shared" si="6"/>
        <v>54</v>
      </c>
      <c r="B59" s="57" t="s">
        <v>550</v>
      </c>
      <c r="C59" s="57"/>
      <c r="D59" s="57"/>
      <c r="E59" s="57"/>
      <c r="F59" s="57">
        <f t="shared" si="0"/>
        <v>0</v>
      </c>
      <c r="G59" s="57"/>
      <c r="H59" s="57"/>
      <c r="I59" s="57"/>
      <c r="J59" s="57">
        <f t="shared" si="3"/>
        <v>0</v>
      </c>
      <c r="K59" s="56">
        <f t="shared" si="4"/>
        <v>0</v>
      </c>
      <c r="L59" s="54">
        <f t="shared" si="7"/>
        <v>0</v>
      </c>
      <c r="M59" s="54">
        <f t="shared" si="5"/>
        <v>0</v>
      </c>
      <c r="N59" s="54">
        <f t="shared" si="8"/>
        <v>0</v>
      </c>
      <c r="O59" s="54">
        <v>0</v>
      </c>
      <c r="P59" s="56"/>
    </row>
    <row r="60" spans="1:16" s="68" customFormat="1" x14ac:dyDescent="0.2">
      <c r="A60" s="78">
        <f t="shared" si="6"/>
        <v>55</v>
      </c>
      <c r="B60" s="57" t="s">
        <v>551</v>
      </c>
      <c r="C60" s="57"/>
      <c r="D60" s="57"/>
      <c r="E60" s="57"/>
      <c r="F60" s="57">
        <f t="shared" si="0"/>
        <v>0</v>
      </c>
      <c r="G60" s="57"/>
      <c r="H60" s="57"/>
      <c r="I60" s="57"/>
      <c r="J60" s="57">
        <f t="shared" si="3"/>
        <v>0</v>
      </c>
      <c r="K60" s="56">
        <f t="shared" si="4"/>
        <v>0</v>
      </c>
      <c r="L60" s="54">
        <f t="shared" si="7"/>
        <v>0</v>
      </c>
      <c r="M60" s="54">
        <f t="shared" si="5"/>
        <v>0</v>
      </c>
      <c r="N60" s="54">
        <f t="shared" si="8"/>
        <v>0</v>
      </c>
      <c r="O60" s="54">
        <v>0</v>
      </c>
      <c r="P60" s="56"/>
    </row>
    <row r="61" spans="1:16" s="68" customFormat="1" x14ac:dyDescent="0.2">
      <c r="A61" s="78">
        <f t="shared" si="6"/>
        <v>56</v>
      </c>
      <c r="B61" s="57" t="s">
        <v>552</v>
      </c>
      <c r="C61" s="57"/>
      <c r="D61" s="57"/>
      <c r="E61" s="57"/>
      <c r="F61" s="57">
        <f t="shared" si="0"/>
        <v>0</v>
      </c>
      <c r="G61" s="57"/>
      <c r="H61" s="57"/>
      <c r="I61" s="57"/>
      <c r="J61" s="57">
        <f t="shared" si="3"/>
        <v>0</v>
      </c>
      <c r="K61" s="56">
        <f t="shared" si="4"/>
        <v>0</v>
      </c>
      <c r="L61" s="54">
        <f t="shared" si="7"/>
        <v>0</v>
      </c>
      <c r="M61" s="54">
        <f t="shared" si="5"/>
        <v>0</v>
      </c>
      <c r="N61" s="54">
        <f t="shared" si="8"/>
        <v>0</v>
      </c>
      <c r="O61" s="54">
        <v>0</v>
      </c>
      <c r="P61" s="56"/>
    </row>
    <row r="62" spans="1:16" s="68" customFormat="1" x14ac:dyDescent="0.2">
      <c r="A62" s="78">
        <f t="shared" si="6"/>
        <v>57</v>
      </c>
      <c r="B62" s="57" t="s">
        <v>553</v>
      </c>
      <c r="C62" s="57"/>
      <c r="D62" s="57"/>
      <c r="E62" s="57"/>
      <c r="F62" s="57">
        <f t="shared" si="0"/>
        <v>0</v>
      </c>
      <c r="G62" s="57"/>
      <c r="H62" s="57"/>
      <c r="I62" s="57"/>
      <c r="J62" s="57">
        <f t="shared" si="3"/>
        <v>0</v>
      </c>
      <c r="K62" s="56">
        <f t="shared" si="4"/>
        <v>0</v>
      </c>
      <c r="L62" s="54">
        <f t="shared" si="7"/>
        <v>0</v>
      </c>
      <c r="M62" s="54">
        <f t="shared" si="5"/>
        <v>0</v>
      </c>
      <c r="N62" s="54">
        <f t="shared" si="8"/>
        <v>0</v>
      </c>
      <c r="O62" s="54">
        <v>0</v>
      </c>
      <c r="P62" s="56"/>
    </row>
    <row r="63" spans="1:16" s="68" customFormat="1" x14ac:dyDescent="0.2">
      <c r="A63" s="78">
        <f t="shared" si="6"/>
        <v>58</v>
      </c>
      <c r="B63" s="57" t="s">
        <v>554</v>
      </c>
      <c r="C63" s="57"/>
      <c r="D63" s="57"/>
      <c r="E63" s="57"/>
      <c r="F63" s="57">
        <f t="shared" si="0"/>
        <v>0</v>
      </c>
      <c r="G63" s="57"/>
      <c r="H63" s="57"/>
      <c r="I63" s="57"/>
      <c r="J63" s="57">
        <f t="shared" si="3"/>
        <v>0</v>
      </c>
      <c r="K63" s="56">
        <f t="shared" si="4"/>
        <v>0</v>
      </c>
      <c r="L63" s="54">
        <f t="shared" si="7"/>
        <v>0</v>
      </c>
      <c r="M63" s="54">
        <f t="shared" si="5"/>
        <v>0</v>
      </c>
      <c r="N63" s="54">
        <f t="shared" si="8"/>
        <v>0</v>
      </c>
      <c r="O63" s="54">
        <v>0</v>
      </c>
      <c r="P63" s="56"/>
    </row>
    <row r="64" spans="1:16" s="68" customFormat="1" x14ac:dyDescent="0.2">
      <c r="A64" s="78">
        <f t="shared" si="6"/>
        <v>59</v>
      </c>
      <c r="B64" s="57" t="s">
        <v>555</v>
      </c>
      <c r="C64" s="57"/>
      <c r="D64" s="57"/>
      <c r="E64" s="57"/>
      <c r="F64" s="57">
        <f t="shared" si="0"/>
        <v>0</v>
      </c>
      <c r="G64" s="57"/>
      <c r="H64" s="57"/>
      <c r="I64" s="57"/>
      <c r="J64" s="57">
        <f t="shared" si="3"/>
        <v>0</v>
      </c>
      <c r="K64" s="56">
        <f t="shared" si="4"/>
        <v>0</v>
      </c>
      <c r="L64" s="54">
        <f t="shared" si="7"/>
        <v>0</v>
      </c>
      <c r="M64" s="54">
        <f t="shared" si="5"/>
        <v>0</v>
      </c>
      <c r="N64" s="54">
        <f t="shared" si="8"/>
        <v>0</v>
      </c>
      <c r="O64" s="54">
        <v>0</v>
      </c>
      <c r="P64" s="56"/>
    </row>
    <row r="65" spans="1:16" s="68" customFormat="1" x14ac:dyDescent="0.2">
      <c r="A65" s="78">
        <f t="shared" si="6"/>
        <v>60</v>
      </c>
      <c r="B65" s="57" t="s">
        <v>556</v>
      </c>
      <c r="C65" s="57"/>
      <c r="D65" s="57"/>
      <c r="E65" s="57"/>
      <c r="F65" s="57">
        <f t="shared" si="0"/>
        <v>0</v>
      </c>
      <c r="G65" s="57"/>
      <c r="H65" s="57"/>
      <c r="I65" s="57"/>
      <c r="J65" s="57">
        <f t="shared" si="3"/>
        <v>0</v>
      </c>
      <c r="K65" s="56">
        <f t="shared" si="4"/>
        <v>0</v>
      </c>
      <c r="L65" s="54">
        <f t="shared" si="7"/>
        <v>0</v>
      </c>
      <c r="M65" s="54">
        <f t="shared" si="5"/>
        <v>0</v>
      </c>
      <c r="N65" s="54">
        <f t="shared" si="8"/>
        <v>0</v>
      </c>
      <c r="O65" s="54">
        <v>0</v>
      </c>
      <c r="P65" s="56"/>
    </row>
    <row r="66" spans="1:16" s="68" customFormat="1" x14ac:dyDescent="0.2">
      <c r="A66" s="78">
        <f t="shared" si="6"/>
        <v>61</v>
      </c>
      <c r="B66" s="57" t="s">
        <v>557</v>
      </c>
      <c r="C66" s="57"/>
      <c r="D66" s="57"/>
      <c r="E66" s="57"/>
      <c r="F66" s="57">
        <f t="shared" si="0"/>
        <v>0</v>
      </c>
      <c r="G66" s="57"/>
      <c r="H66" s="57"/>
      <c r="I66" s="57"/>
      <c r="J66" s="57">
        <f t="shared" si="3"/>
        <v>0</v>
      </c>
      <c r="K66" s="56">
        <f t="shared" si="4"/>
        <v>0</v>
      </c>
      <c r="L66" s="54">
        <f t="shared" si="7"/>
        <v>0</v>
      </c>
      <c r="M66" s="54">
        <f t="shared" si="5"/>
        <v>0</v>
      </c>
      <c r="N66" s="54">
        <f t="shared" si="8"/>
        <v>0</v>
      </c>
      <c r="O66" s="54">
        <v>0</v>
      </c>
      <c r="P66" s="56"/>
    </row>
    <row r="67" spans="1:16" s="68" customFormat="1" x14ac:dyDescent="0.2">
      <c r="A67" s="78">
        <f t="shared" si="6"/>
        <v>62</v>
      </c>
      <c r="B67" s="57" t="s">
        <v>558</v>
      </c>
      <c r="C67" s="57"/>
      <c r="D67" s="57"/>
      <c r="E67" s="57"/>
      <c r="F67" s="57">
        <f t="shared" si="0"/>
        <v>0</v>
      </c>
      <c r="G67" s="57"/>
      <c r="H67" s="57"/>
      <c r="I67" s="57"/>
      <c r="J67" s="57">
        <f t="shared" si="3"/>
        <v>0</v>
      </c>
      <c r="K67" s="56">
        <f t="shared" si="4"/>
        <v>0</v>
      </c>
      <c r="L67" s="54">
        <f t="shared" si="7"/>
        <v>0</v>
      </c>
      <c r="M67" s="54">
        <f t="shared" si="5"/>
        <v>0</v>
      </c>
      <c r="N67" s="54">
        <f t="shared" si="8"/>
        <v>0</v>
      </c>
      <c r="O67" s="54">
        <v>0</v>
      </c>
      <c r="P67" s="56"/>
    </row>
    <row r="68" spans="1:16" s="68" customFormat="1" x14ac:dyDescent="0.2">
      <c r="A68" s="78">
        <f t="shared" si="6"/>
        <v>63</v>
      </c>
      <c r="B68" s="57" t="s">
        <v>559</v>
      </c>
      <c r="C68" s="57"/>
      <c r="D68" s="57"/>
      <c r="E68" s="57"/>
      <c r="F68" s="57">
        <f t="shared" si="0"/>
        <v>0</v>
      </c>
      <c r="G68" s="57"/>
      <c r="H68" s="57"/>
      <c r="I68" s="57"/>
      <c r="J68" s="57">
        <f t="shared" si="3"/>
        <v>0</v>
      </c>
      <c r="K68" s="56">
        <f t="shared" si="4"/>
        <v>0</v>
      </c>
      <c r="L68" s="54">
        <f t="shared" si="7"/>
        <v>0</v>
      </c>
      <c r="M68" s="54">
        <f t="shared" si="5"/>
        <v>0</v>
      </c>
      <c r="N68" s="54">
        <f t="shared" si="8"/>
        <v>0</v>
      </c>
      <c r="O68" s="54">
        <v>0</v>
      </c>
      <c r="P68" s="56"/>
    </row>
    <row r="69" spans="1:16" s="68" customFormat="1" x14ac:dyDescent="0.2">
      <c r="A69" s="78">
        <f t="shared" si="6"/>
        <v>64</v>
      </c>
      <c r="B69" s="57" t="s">
        <v>560</v>
      </c>
      <c r="C69" s="57"/>
      <c r="D69" s="57"/>
      <c r="E69" s="57"/>
      <c r="F69" s="57">
        <f t="shared" si="0"/>
        <v>0</v>
      </c>
      <c r="G69" s="57"/>
      <c r="H69" s="57"/>
      <c r="I69" s="57"/>
      <c r="J69" s="57">
        <f t="shared" si="3"/>
        <v>0</v>
      </c>
      <c r="K69" s="56">
        <f t="shared" si="4"/>
        <v>0</v>
      </c>
      <c r="L69" s="54">
        <f t="shared" si="7"/>
        <v>0</v>
      </c>
      <c r="M69" s="54">
        <f t="shared" si="5"/>
        <v>0</v>
      </c>
      <c r="N69" s="54">
        <f t="shared" si="8"/>
        <v>0</v>
      </c>
      <c r="O69" s="54">
        <v>0</v>
      </c>
      <c r="P69" s="56"/>
    </row>
    <row r="70" spans="1:16" s="68" customFormat="1" x14ac:dyDescent="0.2">
      <c r="A70" s="78">
        <f t="shared" si="6"/>
        <v>65</v>
      </c>
      <c r="B70" s="57" t="s">
        <v>561</v>
      </c>
      <c r="C70" s="57"/>
      <c r="D70" s="57"/>
      <c r="E70" s="57"/>
      <c r="F70" s="57">
        <f t="shared" ref="F70:F131" si="9">C70+D70+E70</f>
        <v>0</v>
      </c>
      <c r="G70" s="57"/>
      <c r="H70" s="57"/>
      <c r="I70" s="57"/>
      <c r="J70" s="57">
        <f t="shared" si="3"/>
        <v>0</v>
      </c>
      <c r="K70" s="56">
        <f t="shared" si="4"/>
        <v>0</v>
      </c>
      <c r="L70" s="54">
        <f t="shared" ref="L70:L101" si="10">K70*3680</f>
        <v>0</v>
      </c>
      <c r="M70" s="54">
        <f t="shared" si="5"/>
        <v>0</v>
      </c>
      <c r="N70" s="54">
        <f t="shared" ref="N70:N101" si="11">L70*0.437</f>
        <v>0</v>
      </c>
      <c r="O70" s="54">
        <v>0</v>
      </c>
      <c r="P70" s="56"/>
    </row>
    <row r="71" spans="1:16" s="68" customFormat="1" x14ac:dyDescent="0.2">
      <c r="A71" s="78">
        <f t="shared" si="6"/>
        <v>66</v>
      </c>
      <c r="B71" s="57" t="s">
        <v>562</v>
      </c>
      <c r="C71" s="57"/>
      <c r="D71" s="57"/>
      <c r="E71" s="57"/>
      <c r="F71" s="57">
        <f t="shared" si="9"/>
        <v>0</v>
      </c>
      <c r="G71" s="57"/>
      <c r="H71" s="57"/>
      <c r="I71" s="57"/>
      <c r="J71" s="57">
        <f t="shared" ref="J71:J132" si="12">G71+H71+I71</f>
        <v>0</v>
      </c>
      <c r="K71" s="56">
        <f t="shared" ref="K71:K134" si="13">0.5/14731.09*F71</f>
        <v>0</v>
      </c>
      <c r="L71" s="54">
        <f t="shared" si="10"/>
        <v>0</v>
      </c>
      <c r="M71" s="54">
        <f t="shared" ref="M71:M132" si="14">L71*0.22</f>
        <v>0</v>
      </c>
      <c r="N71" s="54">
        <f t="shared" si="11"/>
        <v>0</v>
      </c>
      <c r="O71" s="54">
        <v>0</v>
      </c>
      <c r="P71" s="56"/>
    </row>
    <row r="72" spans="1:16" s="68" customFormat="1" x14ac:dyDescent="0.2">
      <c r="A72" s="78">
        <f t="shared" ref="A72:A135" si="15">A71+1</f>
        <v>67</v>
      </c>
      <c r="B72" s="57" t="s">
        <v>563</v>
      </c>
      <c r="C72" s="57"/>
      <c r="D72" s="57"/>
      <c r="E72" s="57"/>
      <c r="F72" s="57">
        <f t="shared" si="9"/>
        <v>0</v>
      </c>
      <c r="G72" s="57"/>
      <c r="H72" s="57"/>
      <c r="I72" s="57"/>
      <c r="J72" s="57">
        <f t="shared" si="12"/>
        <v>0</v>
      </c>
      <c r="K72" s="56">
        <f t="shared" si="13"/>
        <v>0</v>
      </c>
      <c r="L72" s="54">
        <f t="shared" si="10"/>
        <v>0</v>
      </c>
      <c r="M72" s="54">
        <f t="shared" si="14"/>
        <v>0</v>
      </c>
      <c r="N72" s="54">
        <f t="shared" si="11"/>
        <v>0</v>
      </c>
      <c r="O72" s="54">
        <v>0</v>
      </c>
      <c r="P72" s="56"/>
    </row>
    <row r="73" spans="1:16" s="68" customFormat="1" x14ac:dyDescent="0.2">
      <c r="A73" s="78">
        <f t="shared" si="15"/>
        <v>68</v>
      </c>
      <c r="B73" s="57" t="s">
        <v>564</v>
      </c>
      <c r="C73" s="57"/>
      <c r="D73" s="57"/>
      <c r="E73" s="57"/>
      <c r="F73" s="57">
        <f t="shared" si="9"/>
        <v>0</v>
      </c>
      <c r="G73" s="57"/>
      <c r="H73" s="57"/>
      <c r="I73" s="57"/>
      <c r="J73" s="57">
        <f t="shared" si="12"/>
        <v>0</v>
      </c>
      <c r="K73" s="56">
        <f t="shared" si="13"/>
        <v>0</v>
      </c>
      <c r="L73" s="54">
        <f t="shared" si="10"/>
        <v>0</v>
      </c>
      <c r="M73" s="54">
        <f t="shared" si="14"/>
        <v>0</v>
      </c>
      <c r="N73" s="54">
        <f t="shared" si="11"/>
        <v>0</v>
      </c>
      <c r="O73" s="54">
        <v>0</v>
      </c>
      <c r="P73" s="56"/>
    </row>
    <row r="74" spans="1:16" s="68" customFormat="1" x14ac:dyDescent="0.2">
      <c r="A74" s="78">
        <f t="shared" si="15"/>
        <v>69</v>
      </c>
      <c r="B74" s="57" t="s">
        <v>565</v>
      </c>
      <c r="C74" s="57"/>
      <c r="D74" s="57"/>
      <c r="E74" s="57"/>
      <c r="F74" s="57">
        <f t="shared" si="9"/>
        <v>0</v>
      </c>
      <c r="G74" s="57"/>
      <c r="H74" s="57"/>
      <c r="I74" s="57"/>
      <c r="J74" s="57">
        <f t="shared" si="12"/>
        <v>0</v>
      </c>
      <c r="K74" s="56">
        <f t="shared" si="13"/>
        <v>0</v>
      </c>
      <c r="L74" s="54">
        <f t="shared" si="10"/>
        <v>0</v>
      </c>
      <c r="M74" s="54">
        <f t="shared" si="14"/>
        <v>0</v>
      </c>
      <c r="N74" s="54">
        <f t="shared" si="11"/>
        <v>0</v>
      </c>
      <c r="O74" s="54">
        <v>0</v>
      </c>
      <c r="P74" s="56"/>
    </row>
    <row r="75" spans="1:16" s="68" customFormat="1" x14ac:dyDescent="0.2">
      <c r="A75" s="78">
        <f t="shared" si="15"/>
        <v>70</v>
      </c>
      <c r="B75" s="57" t="s">
        <v>566</v>
      </c>
      <c r="C75" s="57"/>
      <c r="D75" s="57"/>
      <c r="E75" s="57"/>
      <c r="F75" s="57">
        <f t="shared" si="9"/>
        <v>0</v>
      </c>
      <c r="G75" s="57"/>
      <c r="H75" s="57"/>
      <c r="I75" s="57"/>
      <c r="J75" s="57">
        <f t="shared" si="12"/>
        <v>0</v>
      </c>
      <c r="K75" s="56">
        <f t="shared" si="13"/>
        <v>0</v>
      </c>
      <c r="L75" s="54">
        <f t="shared" si="10"/>
        <v>0</v>
      </c>
      <c r="M75" s="54">
        <f t="shared" si="14"/>
        <v>0</v>
      </c>
      <c r="N75" s="54">
        <f t="shared" si="11"/>
        <v>0</v>
      </c>
      <c r="O75" s="54">
        <v>0</v>
      </c>
      <c r="P75" s="56"/>
    </row>
    <row r="76" spans="1:16" s="68" customFormat="1" x14ac:dyDescent="0.2">
      <c r="A76" s="78">
        <f t="shared" si="15"/>
        <v>71</v>
      </c>
      <c r="B76" s="57" t="s">
        <v>567</v>
      </c>
      <c r="C76" s="57"/>
      <c r="D76" s="57"/>
      <c r="E76" s="57"/>
      <c r="F76" s="57">
        <f t="shared" si="9"/>
        <v>0</v>
      </c>
      <c r="G76" s="57"/>
      <c r="H76" s="57"/>
      <c r="I76" s="57"/>
      <c r="J76" s="57">
        <f t="shared" si="12"/>
        <v>0</v>
      </c>
      <c r="K76" s="56">
        <f t="shared" si="13"/>
        <v>0</v>
      </c>
      <c r="L76" s="54">
        <f t="shared" si="10"/>
        <v>0</v>
      </c>
      <c r="M76" s="54">
        <f t="shared" si="14"/>
        <v>0</v>
      </c>
      <c r="N76" s="54">
        <f t="shared" si="11"/>
        <v>0</v>
      </c>
      <c r="O76" s="54">
        <v>0</v>
      </c>
      <c r="P76" s="56"/>
    </row>
    <row r="77" spans="1:16" s="68" customFormat="1" x14ac:dyDescent="0.2">
      <c r="A77" s="78">
        <f t="shared" si="15"/>
        <v>72</v>
      </c>
      <c r="B77" s="57" t="s">
        <v>568</v>
      </c>
      <c r="C77" s="57"/>
      <c r="D77" s="57"/>
      <c r="E77" s="57"/>
      <c r="F77" s="57">
        <f t="shared" si="9"/>
        <v>0</v>
      </c>
      <c r="G77" s="57"/>
      <c r="H77" s="57"/>
      <c r="I77" s="57"/>
      <c r="J77" s="57">
        <f t="shared" si="12"/>
        <v>0</v>
      </c>
      <c r="K77" s="56">
        <f t="shared" si="13"/>
        <v>0</v>
      </c>
      <c r="L77" s="54">
        <f t="shared" si="10"/>
        <v>0</v>
      </c>
      <c r="M77" s="54">
        <f t="shared" si="14"/>
        <v>0</v>
      </c>
      <c r="N77" s="54">
        <f t="shared" si="11"/>
        <v>0</v>
      </c>
      <c r="O77" s="54">
        <v>0</v>
      </c>
      <c r="P77" s="56"/>
    </row>
    <row r="78" spans="1:16" s="68" customFormat="1" x14ac:dyDescent="0.2">
      <c r="A78" s="78">
        <f t="shared" si="15"/>
        <v>73</v>
      </c>
      <c r="B78" s="57" t="s">
        <v>569</v>
      </c>
      <c r="C78" s="57">
        <v>1311.1</v>
      </c>
      <c r="D78" s="57"/>
      <c r="E78" s="57">
        <v>43.3</v>
      </c>
      <c r="F78" s="57">
        <f t="shared" si="9"/>
        <v>1354.3999999999999</v>
      </c>
      <c r="G78" s="57">
        <v>20</v>
      </c>
      <c r="H78" s="57"/>
      <c r="I78" s="57">
        <v>1</v>
      </c>
      <c r="J78" s="57">
        <f t="shared" si="12"/>
        <v>21</v>
      </c>
      <c r="K78" s="56">
        <f t="shared" si="13"/>
        <v>4.5970800531393123E-2</v>
      </c>
      <c r="L78" s="54">
        <f t="shared" si="10"/>
        <v>169.17254595552669</v>
      </c>
      <c r="M78" s="54">
        <f t="shared" si="14"/>
        <v>37.21796011021587</v>
      </c>
      <c r="N78" s="54">
        <f t="shared" si="11"/>
        <v>73.928402582565155</v>
      </c>
      <c r="O78" s="54">
        <v>34.686984847894571</v>
      </c>
      <c r="P78" s="56">
        <f>(L78+M78+N78+O78)/F78</f>
        <v>0.2325796614709113</v>
      </c>
    </row>
    <row r="79" spans="1:16" s="68" customFormat="1" x14ac:dyDescent="0.2">
      <c r="A79" s="78">
        <f t="shared" si="15"/>
        <v>74</v>
      </c>
      <c r="B79" s="57" t="s">
        <v>570</v>
      </c>
      <c r="C79" s="57"/>
      <c r="D79" s="57"/>
      <c r="E79" s="57"/>
      <c r="F79" s="57">
        <f t="shared" si="9"/>
        <v>0</v>
      </c>
      <c r="G79" s="57"/>
      <c r="H79" s="57"/>
      <c r="I79" s="57"/>
      <c r="J79" s="57">
        <f t="shared" si="12"/>
        <v>0</v>
      </c>
      <c r="K79" s="56">
        <f t="shared" si="13"/>
        <v>0</v>
      </c>
      <c r="L79" s="54">
        <f t="shared" si="10"/>
        <v>0</v>
      </c>
      <c r="M79" s="54">
        <f t="shared" si="14"/>
        <v>0</v>
      </c>
      <c r="N79" s="54">
        <f t="shared" si="11"/>
        <v>0</v>
      </c>
      <c r="O79" s="54">
        <v>0</v>
      </c>
      <c r="P79" s="56"/>
    </row>
    <row r="80" spans="1:16" s="68" customFormat="1" x14ac:dyDescent="0.2">
      <c r="A80" s="78">
        <f t="shared" si="15"/>
        <v>75</v>
      </c>
      <c r="B80" s="57" t="s">
        <v>571</v>
      </c>
      <c r="C80" s="57"/>
      <c r="D80" s="57"/>
      <c r="E80" s="57"/>
      <c r="F80" s="57">
        <f t="shared" si="9"/>
        <v>0</v>
      </c>
      <c r="G80" s="57"/>
      <c r="H80" s="57"/>
      <c r="I80" s="57"/>
      <c r="J80" s="57">
        <f t="shared" si="12"/>
        <v>0</v>
      </c>
      <c r="K80" s="56">
        <f t="shared" si="13"/>
        <v>0</v>
      </c>
      <c r="L80" s="54">
        <f t="shared" si="10"/>
        <v>0</v>
      </c>
      <c r="M80" s="54">
        <f t="shared" si="14"/>
        <v>0</v>
      </c>
      <c r="N80" s="54">
        <f t="shared" si="11"/>
        <v>0</v>
      </c>
      <c r="O80" s="54">
        <v>0</v>
      </c>
      <c r="P80" s="56"/>
    </row>
    <row r="81" spans="1:16" s="68" customFormat="1" x14ac:dyDescent="0.2">
      <c r="A81" s="78">
        <f t="shared" si="15"/>
        <v>76</v>
      </c>
      <c r="B81" s="57" t="s">
        <v>572</v>
      </c>
      <c r="C81" s="57"/>
      <c r="D81" s="57"/>
      <c r="E81" s="57"/>
      <c r="F81" s="57">
        <f t="shared" si="9"/>
        <v>0</v>
      </c>
      <c r="G81" s="57"/>
      <c r="H81" s="57"/>
      <c r="I81" s="57"/>
      <c r="J81" s="57">
        <f t="shared" si="12"/>
        <v>0</v>
      </c>
      <c r="K81" s="56">
        <f t="shared" si="13"/>
        <v>0</v>
      </c>
      <c r="L81" s="54">
        <f t="shared" si="10"/>
        <v>0</v>
      </c>
      <c r="M81" s="54">
        <f t="shared" si="14"/>
        <v>0</v>
      </c>
      <c r="N81" s="54">
        <f t="shared" si="11"/>
        <v>0</v>
      </c>
      <c r="O81" s="54">
        <v>0</v>
      </c>
      <c r="P81" s="56"/>
    </row>
    <row r="82" spans="1:16" s="68" customFormat="1" x14ac:dyDescent="0.2">
      <c r="A82" s="78">
        <f t="shared" si="15"/>
        <v>77</v>
      </c>
      <c r="B82" s="57" t="s">
        <v>573</v>
      </c>
      <c r="C82" s="57"/>
      <c r="D82" s="57"/>
      <c r="E82" s="57"/>
      <c r="F82" s="57">
        <f t="shared" si="9"/>
        <v>0</v>
      </c>
      <c r="G82" s="57"/>
      <c r="H82" s="57"/>
      <c r="I82" s="57"/>
      <c r="J82" s="57">
        <f t="shared" si="12"/>
        <v>0</v>
      </c>
      <c r="K82" s="56">
        <f t="shared" si="13"/>
        <v>0</v>
      </c>
      <c r="L82" s="54">
        <f t="shared" si="10"/>
        <v>0</v>
      </c>
      <c r="M82" s="54">
        <f t="shared" si="14"/>
        <v>0</v>
      </c>
      <c r="N82" s="54">
        <f t="shared" si="11"/>
        <v>0</v>
      </c>
      <c r="O82" s="54">
        <v>0</v>
      </c>
      <c r="P82" s="56"/>
    </row>
    <row r="83" spans="1:16" s="68" customFormat="1" x14ac:dyDescent="0.2">
      <c r="A83" s="78">
        <f t="shared" si="15"/>
        <v>78</v>
      </c>
      <c r="B83" s="57" t="s">
        <v>575</v>
      </c>
      <c r="C83" s="57"/>
      <c r="D83" s="57"/>
      <c r="E83" s="57"/>
      <c r="F83" s="57">
        <f t="shared" si="9"/>
        <v>0</v>
      </c>
      <c r="G83" s="57"/>
      <c r="H83" s="57"/>
      <c r="I83" s="57"/>
      <c r="J83" s="57">
        <f t="shared" si="12"/>
        <v>0</v>
      </c>
      <c r="K83" s="56">
        <f t="shared" si="13"/>
        <v>0</v>
      </c>
      <c r="L83" s="54">
        <f t="shared" si="10"/>
        <v>0</v>
      </c>
      <c r="M83" s="54">
        <f t="shared" si="14"/>
        <v>0</v>
      </c>
      <c r="N83" s="54">
        <f t="shared" si="11"/>
        <v>0</v>
      </c>
      <c r="O83" s="54">
        <v>0</v>
      </c>
      <c r="P83" s="56"/>
    </row>
    <row r="84" spans="1:16" s="68" customFormat="1" x14ac:dyDescent="0.2">
      <c r="A84" s="78">
        <f t="shared" si="15"/>
        <v>79</v>
      </c>
      <c r="B84" s="57" t="s">
        <v>576</v>
      </c>
      <c r="C84" s="57"/>
      <c r="D84" s="57"/>
      <c r="E84" s="57"/>
      <c r="F84" s="57">
        <f t="shared" si="9"/>
        <v>0</v>
      </c>
      <c r="G84" s="57"/>
      <c r="H84" s="57"/>
      <c r="I84" s="57"/>
      <c r="J84" s="57">
        <f t="shared" si="12"/>
        <v>0</v>
      </c>
      <c r="K84" s="56">
        <f t="shared" si="13"/>
        <v>0</v>
      </c>
      <c r="L84" s="54">
        <f t="shared" si="10"/>
        <v>0</v>
      </c>
      <c r="M84" s="54">
        <f t="shared" si="14"/>
        <v>0</v>
      </c>
      <c r="N84" s="54">
        <f t="shared" si="11"/>
        <v>0</v>
      </c>
      <c r="O84" s="54">
        <v>0</v>
      </c>
      <c r="P84" s="56"/>
    </row>
    <row r="85" spans="1:16" s="68" customFormat="1" x14ac:dyDescent="0.2">
      <c r="A85" s="78">
        <f t="shared" si="15"/>
        <v>80</v>
      </c>
      <c r="B85" s="57" t="s">
        <v>577</v>
      </c>
      <c r="C85" s="57"/>
      <c r="D85" s="57"/>
      <c r="E85" s="57"/>
      <c r="F85" s="57">
        <f t="shared" si="9"/>
        <v>0</v>
      </c>
      <c r="G85" s="57"/>
      <c r="H85" s="57"/>
      <c r="I85" s="57"/>
      <c r="J85" s="57">
        <f t="shared" si="12"/>
        <v>0</v>
      </c>
      <c r="K85" s="56">
        <f t="shared" si="13"/>
        <v>0</v>
      </c>
      <c r="L85" s="54">
        <f t="shared" si="10"/>
        <v>0</v>
      </c>
      <c r="M85" s="54">
        <f t="shared" si="14"/>
        <v>0</v>
      </c>
      <c r="N85" s="54">
        <f t="shared" si="11"/>
        <v>0</v>
      </c>
      <c r="O85" s="54">
        <v>0</v>
      </c>
      <c r="P85" s="56"/>
    </row>
    <row r="86" spans="1:16" s="68" customFormat="1" x14ac:dyDescent="0.2">
      <c r="A86" s="78">
        <f t="shared" si="15"/>
        <v>81</v>
      </c>
      <c r="B86" s="57" t="s">
        <v>578</v>
      </c>
      <c r="C86" s="57"/>
      <c r="D86" s="57"/>
      <c r="E86" s="57"/>
      <c r="F86" s="57">
        <f t="shared" si="9"/>
        <v>0</v>
      </c>
      <c r="G86" s="57"/>
      <c r="H86" s="57"/>
      <c r="I86" s="57"/>
      <c r="J86" s="57">
        <f t="shared" si="12"/>
        <v>0</v>
      </c>
      <c r="K86" s="56">
        <f t="shared" si="13"/>
        <v>0</v>
      </c>
      <c r="L86" s="54">
        <f t="shared" si="10"/>
        <v>0</v>
      </c>
      <c r="M86" s="54">
        <f t="shared" si="14"/>
        <v>0</v>
      </c>
      <c r="N86" s="54">
        <f t="shared" si="11"/>
        <v>0</v>
      </c>
      <c r="O86" s="54">
        <v>0</v>
      </c>
      <c r="P86" s="56"/>
    </row>
    <row r="87" spans="1:16" s="68" customFormat="1" x14ac:dyDescent="0.2">
      <c r="A87" s="78">
        <f t="shared" si="15"/>
        <v>82</v>
      </c>
      <c r="B87" s="57" t="s">
        <v>579</v>
      </c>
      <c r="C87" s="57"/>
      <c r="D87" s="57"/>
      <c r="E87" s="57"/>
      <c r="F87" s="57">
        <f t="shared" si="9"/>
        <v>0</v>
      </c>
      <c r="G87" s="57"/>
      <c r="H87" s="57"/>
      <c r="I87" s="57"/>
      <c r="J87" s="57">
        <f t="shared" si="12"/>
        <v>0</v>
      </c>
      <c r="K87" s="56">
        <f t="shared" si="13"/>
        <v>0</v>
      </c>
      <c r="L87" s="54">
        <f t="shared" si="10"/>
        <v>0</v>
      </c>
      <c r="M87" s="54">
        <f t="shared" si="14"/>
        <v>0</v>
      </c>
      <c r="N87" s="54">
        <f t="shared" si="11"/>
        <v>0</v>
      </c>
      <c r="O87" s="54">
        <v>0</v>
      </c>
      <c r="P87" s="56"/>
    </row>
    <row r="88" spans="1:16" s="68" customFormat="1" x14ac:dyDescent="0.2">
      <c r="A88" s="78">
        <f t="shared" si="15"/>
        <v>83</v>
      </c>
      <c r="B88" s="57" t="s">
        <v>580</v>
      </c>
      <c r="C88" s="57"/>
      <c r="D88" s="57"/>
      <c r="E88" s="57"/>
      <c r="F88" s="57">
        <f t="shared" si="9"/>
        <v>0</v>
      </c>
      <c r="G88" s="57"/>
      <c r="H88" s="57"/>
      <c r="I88" s="57"/>
      <c r="J88" s="57">
        <f t="shared" si="12"/>
        <v>0</v>
      </c>
      <c r="K88" s="56">
        <f t="shared" si="13"/>
        <v>0</v>
      </c>
      <c r="L88" s="54">
        <f t="shared" si="10"/>
        <v>0</v>
      </c>
      <c r="M88" s="54">
        <f t="shared" si="14"/>
        <v>0</v>
      </c>
      <c r="N88" s="54">
        <f t="shared" si="11"/>
        <v>0</v>
      </c>
      <c r="O88" s="54">
        <v>0</v>
      </c>
      <c r="P88" s="56"/>
    </row>
    <row r="89" spans="1:16" s="68" customFormat="1" x14ac:dyDescent="0.2">
      <c r="A89" s="78">
        <f t="shared" si="15"/>
        <v>84</v>
      </c>
      <c r="B89" s="57" t="s">
        <v>581</v>
      </c>
      <c r="C89" s="57"/>
      <c r="D89" s="57"/>
      <c r="E89" s="57"/>
      <c r="F89" s="57">
        <f t="shared" si="9"/>
        <v>0</v>
      </c>
      <c r="G89" s="57"/>
      <c r="H89" s="57"/>
      <c r="I89" s="57"/>
      <c r="J89" s="57">
        <f t="shared" si="12"/>
        <v>0</v>
      </c>
      <c r="K89" s="56">
        <f t="shared" si="13"/>
        <v>0</v>
      </c>
      <c r="L89" s="54">
        <f t="shared" si="10"/>
        <v>0</v>
      </c>
      <c r="M89" s="54">
        <f t="shared" si="14"/>
        <v>0</v>
      </c>
      <c r="N89" s="54">
        <f t="shared" si="11"/>
        <v>0</v>
      </c>
      <c r="O89" s="54">
        <v>0</v>
      </c>
      <c r="P89" s="56"/>
    </row>
    <row r="90" spans="1:16" s="68" customFormat="1" x14ac:dyDescent="0.2">
      <c r="A90" s="78">
        <f t="shared" si="15"/>
        <v>85</v>
      </c>
      <c r="B90" s="57" t="s">
        <v>582</v>
      </c>
      <c r="C90" s="57"/>
      <c r="D90" s="57"/>
      <c r="E90" s="57"/>
      <c r="F90" s="57">
        <f t="shared" si="9"/>
        <v>0</v>
      </c>
      <c r="G90" s="57"/>
      <c r="H90" s="57"/>
      <c r="I90" s="57"/>
      <c r="J90" s="57">
        <f t="shared" si="12"/>
        <v>0</v>
      </c>
      <c r="K90" s="56">
        <f t="shared" si="13"/>
        <v>0</v>
      </c>
      <c r="L90" s="54">
        <f t="shared" si="10"/>
        <v>0</v>
      </c>
      <c r="M90" s="54">
        <f t="shared" si="14"/>
        <v>0</v>
      </c>
      <c r="N90" s="54">
        <f t="shared" si="11"/>
        <v>0</v>
      </c>
      <c r="O90" s="54">
        <v>0</v>
      </c>
      <c r="P90" s="56"/>
    </row>
    <row r="91" spans="1:16" s="68" customFormat="1" x14ac:dyDescent="0.2">
      <c r="A91" s="78">
        <f t="shared" si="15"/>
        <v>86</v>
      </c>
      <c r="B91" s="57" t="s">
        <v>583</v>
      </c>
      <c r="C91" s="57"/>
      <c r="D91" s="57"/>
      <c r="E91" s="57"/>
      <c r="F91" s="57">
        <f t="shared" si="9"/>
        <v>0</v>
      </c>
      <c r="G91" s="57"/>
      <c r="H91" s="57"/>
      <c r="I91" s="57"/>
      <c r="J91" s="57">
        <f t="shared" si="12"/>
        <v>0</v>
      </c>
      <c r="K91" s="56">
        <f t="shared" si="13"/>
        <v>0</v>
      </c>
      <c r="L91" s="54">
        <f t="shared" si="10"/>
        <v>0</v>
      </c>
      <c r="M91" s="54">
        <f t="shared" si="14"/>
        <v>0</v>
      </c>
      <c r="N91" s="54">
        <f t="shared" si="11"/>
        <v>0</v>
      </c>
      <c r="O91" s="54">
        <v>0</v>
      </c>
      <c r="P91" s="56"/>
    </row>
    <row r="92" spans="1:16" s="68" customFormat="1" x14ac:dyDescent="0.2">
      <c r="A92" s="78">
        <f t="shared" si="15"/>
        <v>87</v>
      </c>
      <c r="B92" s="57" t="s">
        <v>584</v>
      </c>
      <c r="C92" s="57"/>
      <c r="D92" s="57"/>
      <c r="E92" s="57"/>
      <c r="F92" s="57">
        <f t="shared" si="9"/>
        <v>0</v>
      </c>
      <c r="G92" s="57"/>
      <c r="H92" s="57"/>
      <c r="I92" s="57"/>
      <c r="J92" s="57">
        <f t="shared" si="12"/>
        <v>0</v>
      </c>
      <c r="K92" s="56">
        <f t="shared" si="13"/>
        <v>0</v>
      </c>
      <c r="L92" s="54">
        <f t="shared" si="10"/>
        <v>0</v>
      </c>
      <c r="M92" s="54">
        <f t="shared" si="14"/>
        <v>0</v>
      </c>
      <c r="N92" s="54">
        <f t="shared" si="11"/>
        <v>0</v>
      </c>
      <c r="O92" s="54">
        <v>0</v>
      </c>
      <c r="P92" s="56"/>
    </row>
    <row r="93" spans="1:16" s="68" customFormat="1" x14ac:dyDescent="0.2">
      <c r="A93" s="78">
        <f t="shared" si="15"/>
        <v>88</v>
      </c>
      <c r="B93" s="57" t="s">
        <v>585</v>
      </c>
      <c r="C93" s="57"/>
      <c r="D93" s="57"/>
      <c r="E93" s="57"/>
      <c r="F93" s="57">
        <f t="shared" si="9"/>
        <v>0</v>
      </c>
      <c r="G93" s="57"/>
      <c r="H93" s="57"/>
      <c r="I93" s="57"/>
      <c r="J93" s="57">
        <f t="shared" si="12"/>
        <v>0</v>
      </c>
      <c r="K93" s="56">
        <f t="shared" si="13"/>
        <v>0</v>
      </c>
      <c r="L93" s="54">
        <f t="shared" si="10"/>
        <v>0</v>
      </c>
      <c r="M93" s="54">
        <f t="shared" si="14"/>
        <v>0</v>
      </c>
      <c r="N93" s="54">
        <f t="shared" si="11"/>
        <v>0</v>
      </c>
      <c r="O93" s="54">
        <v>0</v>
      </c>
      <c r="P93" s="56"/>
    </row>
    <row r="94" spans="1:16" s="68" customFormat="1" x14ac:dyDescent="0.2">
      <c r="A94" s="78">
        <f t="shared" si="15"/>
        <v>89</v>
      </c>
      <c r="B94" s="57" t="s">
        <v>586</v>
      </c>
      <c r="C94" s="57"/>
      <c r="D94" s="57"/>
      <c r="E94" s="57"/>
      <c r="F94" s="57">
        <f t="shared" si="9"/>
        <v>0</v>
      </c>
      <c r="G94" s="57"/>
      <c r="H94" s="57"/>
      <c r="I94" s="57"/>
      <c r="J94" s="57">
        <f t="shared" si="12"/>
        <v>0</v>
      </c>
      <c r="K94" s="56">
        <f t="shared" si="13"/>
        <v>0</v>
      </c>
      <c r="L94" s="54">
        <f t="shared" si="10"/>
        <v>0</v>
      </c>
      <c r="M94" s="54">
        <f t="shared" si="14"/>
        <v>0</v>
      </c>
      <c r="N94" s="54">
        <f t="shared" si="11"/>
        <v>0</v>
      </c>
      <c r="O94" s="54">
        <v>0</v>
      </c>
      <c r="P94" s="56"/>
    </row>
    <row r="95" spans="1:16" s="68" customFormat="1" x14ac:dyDescent="0.2">
      <c r="A95" s="78">
        <f t="shared" si="15"/>
        <v>90</v>
      </c>
      <c r="B95" s="57" t="s">
        <v>587</v>
      </c>
      <c r="C95" s="57"/>
      <c r="D95" s="57"/>
      <c r="E95" s="57"/>
      <c r="F95" s="57">
        <f t="shared" si="9"/>
        <v>0</v>
      </c>
      <c r="G95" s="57"/>
      <c r="H95" s="57"/>
      <c r="I95" s="57"/>
      <c r="J95" s="57">
        <f t="shared" si="12"/>
        <v>0</v>
      </c>
      <c r="K95" s="56">
        <f t="shared" si="13"/>
        <v>0</v>
      </c>
      <c r="L95" s="54">
        <f t="shared" si="10"/>
        <v>0</v>
      </c>
      <c r="M95" s="54">
        <f t="shared" si="14"/>
        <v>0</v>
      </c>
      <c r="N95" s="54">
        <f t="shared" si="11"/>
        <v>0</v>
      </c>
      <c r="O95" s="54">
        <v>0</v>
      </c>
      <c r="P95" s="56"/>
    </row>
    <row r="96" spans="1:16" s="68" customFormat="1" x14ac:dyDescent="0.2">
      <c r="A96" s="78">
        <f t="shared" si="15"/>
        <v>91</v>
      </c>
      <c r="B96" s="57" t="s">
        <v>588</v>
      </c>
      <c r="C96" s="57"/>
      <c r="D96" s="57"/>
      <c r="E96" s="57"/>
      <c r="F96" s="57">
        <f t="shared" si="9"/>
        <v>0</v>
      </c>
      <c r="G96" s="57"/>
      <c r="H96" s="57"/>
      <c r="I96" s="57"/>
      <c r="J96" s="57">
        <f t="shared" si="12"/>
        <v>0</v>
      </c>
      <c r="K96" s="56">
        <f t="shared" si="13"/>
        <v>0</v>
      </c>
      <c r="L96" s="54">
        <f t="shared" si="10"/>
        <v>0</v>
      </c>
      <c r="M96" s="54">
        <f t="shared" si="14"/>
        <v>0</v>
      </c>
      <c r="N96" s="54">
        <f t="shared" si="11"/>
        <v>0</v>
      </c>
      <c r="O96" s="54">
        <v>0</v>
      </c>
      <c r="P96" s="56"/>
    </row>
    <row r="97" spans="1:16" s="68" customFormat="1" x14ac:dyDescent="0.2">
      <c r="A97" s="78">
        <f t="shared" si="15"/>
        <v>92</v>
      </c>
      <c r="B97" s="57" t="s">
        <v>589</v>
      </c>
      <c r="C97" s="57"/>
      <c r="D97" s="57"/>
      <c r="E97" s="57"/>
      <c r="F97" s="57">
        <f t="shared" si="9"/>
        <v>0</v>
      </c>
      <c r="G97" s="57"/>
      <c r="H97" s="57"/>
      <c r="I97" s="57"/>
      <c r="J97" s="57">
        <f t="shared" si="12"/>
        <v>0</v>
      </c>
      <c r="K97" s="56">
        <f t="shared" si="13"/>
        <v>0</v>
      </c>
      <c r="L97" s="54">
        <f t="shared" si="10"/>
        <v>0</v>
      </c>
      <c r="M97" s="54">
        <f t="shared" si="14"/>
        <v>0</v>
      </c>
      <c r="N97" s="54">
        <f t="shared" si="11"/>
        <v>0</v>
      </c>
      <c r="O97" s="54">
        <v>0</v>
      </c>
      <c r="P97" s="56"/>
    </row>
    <row r="98" spans="1:16" s="68" customFormat="1" x14ac:dyDescent="0.2">
      <c r="A98" s="78">
        <f t="shared" si="15"/>
        <v>93</v>
      </c>
      <c r="B98" s="57" t="s">
        <v>590</v>
      </c>
      <c r="C98" s="57"/>
      <c r="D98" s="57"/>
      <c r="E98" s="57"/>
      <c r="F98" s="57">
        <f t="shared" si="9"/>
        <v>0</v>
      </c>
      <c r="G98" s="57"/>
      <c r="H98" s="57"/>
      <c r="I98" s="57"/>
      <c r="J98" s="57">
        <f t="shared" si="12"/>
        <v>0</v>
      </c>
      <c r="K98" s="56">
        <f t="shared" si="13"/>
        <v>0</v>
      </c>
      <c r="L98" s="54">
        <f t="shared" si="10"/>
        <v>0</v>
      </c>
      <c r="M98" s="54">
        <f t="shared" si="14"/>
        <v>0</v>
      </c>
      <c r="N98" s="54">
        <f t="shared" si="11"/>
        <v>0</v>
      </c>
      <c r="O98" s="54">
        <v>0</v>
      </c>
      <c r="P98" s="56"/>
    </row>
    <row r="99" spans="1:16" s="68" customFormat="1" x14ac:dyDescent="0.2">
      <c r="A99" s="78">
        <f t="shared" si="15"/>
        <v>94</v>
      </c>
      <c r="B99" s="57" t="s">
        <v>591</v>
      </c>
      <c r="C99" s="57"/>
      <c r="D99" s="57"/>
      <c r="E99" s="57"/>
      <c r="F99" s="57">
        <f t="shared" si="9"/>
        <v>0</v>
      </c>
      <c r="G99" s="57"/>
      <c r="H99" s="57"/>
      <c r="I99" s="57"/>
      <c r="J99" s="57">
        <f t="shared" si="12"/>
        <v>0</v>
      </c>
      <c r="K99" s="56">
        <f t="shared" si="13"/>
        <v>0</v>
      </c>
      <c r="L99" s="54">
        <f t="shared" si="10"/>
        <v>0</v>
      </c>
      <c r="M99" s="54">
        <f t="shared" si="14"/>
        <v>0</v>
      </c>
      <c r="N99" s="54">
        <f t="shared" si="11"/>
        <v>0</v>
      </c>
      <c r="O99" s="54">
        <v>0</v>
      </c>
      <c r="P99" s="56"/>
    </row>
    <row r="100" spans="1:16" s="68" customFormat="1" x14ac:dyDescent="0.2">
      <c r="A100" s="78">
        <f t="shared" si="15"/>
        <v>95</v>
      </c>
      <c r="B100" s="57" t="s">
        <v>592</v>
      </c>
      <c r="C100" s="57"/>
      <c r="D100" s="57"/>
      <c r="E100" s="57"/>
      <c r="F100" s="57">
        <f t="shared" si="9"/>
        <v>0</v>
      </c>
      <c r="G100" s="57"/>
      <c r="H100" s="57"/>
      <c r="I100" s="57"/>
      <c r="J100" s="57">
        <f t="shared" si="12"/>
        <v>0</v>
      </c>
      <c r="K100" s="56">
        <f t="shared" si="13"/>
        <v>0</v>
      </c>
      <c r="L100" s="54">
        <f t="shared" si="10"/>
        <v>0</v>
      </c>
      <c r="M100" s="54">
        <f t="shared" si="14"/>
        <v>0</v>
      </c>
      <c r="N100" s="54">
        <f t="shared" si="11"/>
        <v>0</v>
      </c>
      <c r="O100" s="54">
        <v>0</v>
      </c>
      <c r="P100" s="56"/>
    </row>
    <row r="101" spans="1:16" s="68" customFormat="1" x14ac:dyDescent="0.2">
      <c r="A101" s="78">
        <f t="shared" si="15"/>
        <v>96</v>
      </c>
      <c r="B101" s="57" t="s">
        <v>593</v>
      </c>
      <c r="C101" s="57"/>
      <c r="D101" s="57"/>
      <c r="E101" s="57"/>
      <c r="F101" s="57">
        <f t="shared" si="9"/>
        <v>0</v>
      </c>
      <c r="G101" s="57"/>
      <c r="H101" s="57"/>
      <c r="I101" s="57"/>
      <c r="J101" s="57">
        <f t="shared" si="12"/>
        <v>0</v>
      </c>
      <c r="K101" s="56">
        <f t="shared" si="13"/>
        <v>0</v>
      </c>
      <c r="L101" s="54">
        <f t="shared" si="10"/>
        <v>0</v>
      </c>
      <c r="M101" s="54">
        <f t="shared" si="14"/>
        <v>0</v>
      </c>
      <c r="N101" s="54">
        <f t="shared" si="11"/>
        <v>0</v>
      </c>
      <c r="O101" s="54">
        <v>0</v>
      </c>
      <c r="P101" s="56"/>
    </row>
    <row r="102" spans="1:16" s="68" customFormat="1" x14ac:dyDescent="0.2">
      <c r="A102" s="78">
        <f t="shared" si="15"/>
        <v>97</v>
      </c>
      <c r="B102" s="57" t="s">
        <v>594</v>
      </c>
      <c r="C102" s="57"/>
      <c r="D102" s="57"/>
      <c r="E102" s="57"/>
      <c r="F102" s="57">
        <f t="shared" si="9"/>
        <v>0</v>
      </c>
      <c r="G102" s="57"/>
      <c r="H102" s="57"/>
      <c r="I102" s="57"/>
      <c r="J102" s="57">
        <f t="shared" si="12"/>
        <v>0</v>
      </c>
      <c r="K102" s="56">
        <f t="shared" si="13"/>
        <v>0</v>
      </c>
      <c r="L102" s="54">
        <f t="shared" ref="L102:L133" si="16">K102*3680</f>
        <v>0</v>
      </c>
      <c r="M102" s="54">
        <f t="shared" si="14"/>
        <v>0</v>
      </c>
      <c r="N102" s="54">
        <f t="shared" ref="N102:N133" si="17">L102*0.437</f>
        <v>0</v>
      </c>
      <c r="O102" s="54">
        <v>0</v>
      </c>
      <c r="P102" s="56"/>
    </row>
    <row r="103" spans="1:16" s="68" customFormat="1" x14ac:dyDescent="0.2">
      <c r="A103" s="78">
        <f t="shared" si="15"/>
        <v>98</v>
      </c>
      <c r="B103" s="57" t="s">
        <v>595</v>
      </c>
      <c r="C103" s="57"/>
      <c r="D103" s="57"/>
      <c r="E103" s="57"/>
      <c r="F103" s="57">
        <f t="shared" si="9"/>
        <v>0</v>
      </c>
      <c r="G103" s="57"/>
      <c r="H103" s="57"/>
      <c r="I103" s="57"/>
      <c r="J103" s="57">
        <f t="shared" si="12"/>
        <v>0</v>
      </c>
      <c r="K103" s="56">
        <f t="shared" si="13"/>
        <v>0</v>
      </c>
      <c r="L103" s="54">
        <f t="shared" si="16"/>
        <v>0</v>
      </c>
      <c r="M103" s="54">
        <f t="shared" si="14"/>
        <v>0</v>
      </c>
      <c r="N103" s="54">
        <f t="shared" si="17"/>
        <v>0</v>
      </c>
      <c r="O103" s="54">
        <v>0</v>
      </c>
      <c r="P103" s="56"/>
    </row>
    <row r="104" spans="1:16" s="68" customFormat="1" x14ac:dyDescent="0.2">
      <c r="A104" s="78">
        <f t="shared" si="15"/>
        <v>99</v>
      </c>
      <c r="B104" s="57" t="s">
        <v>596</v>
      </c>
      <c r="C104" s="57"/>
      <c r="D104" s="57"/>
      <c r="E104" s="57"/>
      <c r="F104" s="57">
        <f t="shared" si="9"/>
        <v>0</v>
      </c>
      <c r="G104" s="57"/>
      <c r="H104" s="57"/>
      <c r="I104" s="57"/>
      <c r="J104" s="57">
        <f t="shared" si="12"/>
        <v>0</v>
      </c>
      <c r="K104" s="56">
        <f t="shared" si="13"/>
        <v>0</v>
      </c>
      <c r="L104" s="54">
        <f t="shared" si="16"/>
        <v>0</v>
      </c>
      <c r="M104" s="54">
        <f t="shared" si="14"/>
        <v>0</v>
      </c>
      <c r="N104" s="54">
        <f t="shared" si="17"/>
        <v>0</v>
      </c>
      <c r="O104" s="54">
        <v>0</v>
      </c>
      <c r="P104" s="56"/>
    </row>
    <row r="105" spans="1:16" s="68" customFormat="1" x14ac:dyDescent="0.2">
      <c r="A105" s="78">
        <f t="shared" si="15"/>
        <v>100</v>
      </c>
      <c r="B105" s="57" t="s">
        <v>597</v>
      </c>
      <c r="C105" s="57"/>
      <c r="D105" s="57"/>
      <c r="E105" s="57"/>
      <c r="F105" s="57">
        <f t="shared" si="9"/>
        <v>0</v>
      </c>
      <c r="G105" s="57"/>
      <c r="H105" s="57"/>
      <c r="I105" s="57"/>
      <c r="J105" s="57">
        <f t="shared" si="12"/>
        <v>0</v>
      </c>
      <c r="K105" s="56">
        <f t="shared" si="13"/>
        <v>0</v>
      </c>
      <c r="L105" s="54">
        <f t="shared" si="16"/>
        <v>0</v>
      </c>
      <c r="M105" s="54">
        <f t="shared" si="14"/>
        <v>0</v>
      </c>
      <c r="N105" s="54">
        <f t="shared" si="17"/>
        <v>0</v>
      </c>
      <c r="O105" s="54">
        <v>0</v>
      </c>
      <c r="P105" s="56"/>
    </row>
    <row r="106" spans="1:16" s="68" customFormat="1" x14ac:dyDescent="0.2">
      <c r="A106" s="78">
        <f t="shared" si="15"/>
        <v>101</v>
      </c>
      <c r="B106" s="57" t="s">
        <v>598</v>
      </c>
      <c r="C106" s="57"/>
      <c r="D106" s="57"/>
      <c r="E106" s="57"/>
      <c r="F106" s="57">
        <f t="shared" si="9"/>
        <v>0</v>
      </c>
      <c r="G106" s="57"/>
      <c r="H106" s="57"/>
      <c r="I106" s="57"/>
      <c r="J106" s="57">
        <f t="shared" si="12"/>
        <v>0</v>
      </c>
      <c r="K106" s="56">
        <f t="shared" si="13"/>
        <v>0</v>
      </c>
      <c r="L106" s="54">
        <f t="shared" si="16"/>
        <v>0</v>
      </c>
      <c r="M106" s="54">
        <f t="shared" si="14"/>
        <v>0</v>
      </c>
      <c r="N106" s="54">
        <f t="shared" si="17"/>
        <v>0</v>
      </c>
      <c r="O106" s="54">
        <v>0</v>
      </c>
      <c r="P106" s="56"/>
    </row>
    <row r="107" spans="1:16" s="68" customFormat="1" x14ac:dyDescent="0.2">
      <c r="A107" s="78">
        <f t="shared" si="15"/>
        <v>102</v>
      </c>
      <c r="B107" s="57" t="s">
        <v>599</v>
      </c>
      <c r="C107" s="57"/>
      <c r="D107" s="57"/>
      <c r="E107" s="57"/>
      <c r="F107" s="57">
        <f t="shared" si="9"/>
        <v>0</v>
      </c>
      <c r="G107" s="57"/>
      <c r="H107" s="57"/>
      <c r="I107" s="57"/>
      <c r="J107" s="57">
        <f t="shared" si="12"/>
        <v>0</v>
      </c>
      <c r="K107" s="56">
        <f t="shared" si="13"/>
        <v>0</v>
      </c>
      <c r="L107" s="54">
        <f t="shared" si="16"/>
        <v>0</v>
      </c>
      <c r="M107" s="54">
        <f t="shared" si="14"/>
        <v>0</v>
      </c>
      <c r="N107" s="54">
        <f t="shared" si="17"/>
        <v>0</v>
      </c>
      <c r="O107" s="54">
        <v>0</v>
      </c>
      <c r="P107" s="56"/>
    </row>
    <row r="108" spans="1:16" s="68" customFormat="1" x14ac:dyDescent="0.2">
      <c r="A108" s="78">
        <f t="shared" si="15"/>
        <v>103</v>
      </c>
      <c r="B108" s="57" t="s">
        <v>600</v>
      </c>
      <c r="C108" s="57"/>
      <c r="D108" s="57"/>
      <c r="E108" s="57"/>
      <c r="F108" s="57">
        <f t="shared" si="9"/>
        <v>0</v>
      </c>
      <c r="G108" s="57"/>
      <c r="H108" s="57"/>
      <c r="I108" s="57"/>
      <c r="J108" s="57">
        <f t="shared" si="12"/>
        <v>0</v>
      </c>
      <c r="K108" s="56">
        <f t="shared" si="13"/>
        <v>0</v>
      </c>
      <c r="L108" s="54">
        <f t="shared" si="16"/>
        <v>0</v>
      </c>
      <c r="M108" s="54">
        <f t="shared" si="14"/>
        <v>0</v>
      </c>
      <c r="N108" s="54">
        <f t="shared" si="17"/>
        <v>0</v>
      </c>
      <c r="O108" s="54">
        <v>0</v>
      </c>
      <c r="P108" s="56"/>
    </row>
    <row r="109" spans="1:16" s="68" customFormat="1" x14ac:dyDescent="0.2">
      <c r="A109" s="78">
        <f t="shared" si="15"/>
        <v>104</v>
      </c>
      <c r="B109" s="57" t="s">
        <v>601</v>
      </c>
      <c r="C109" s="57"/>
      <c r="D109" s="57"/>
      <c r="E109" s="57"/>
      <c r="F109" s="57">
        <f t="shared" si="9"/>
        <v>0</v>
      </c>
      <c r="G109" s="57"/>
      <c r="H109" s="57"/>
      <c r="I109" s="57"/>
      <c r="J109" s="57">
        <f t="shared" si="12"/>
        <v>0</v>
      </c>
      <c r="K109" s="56">
        <f t="shared" si="13"/>
        <v>0</v>
      </c>
      <c r="L109" s="54">
        <f t="shared" si="16"/>
        <v>0</v>
      </c>
      <c r="M109" s="54">
        <f t="shared" si="14"/>
        <v>0</v>
      </c>
      <c r="N109" s="54">
        <f t="shared" si="17"/>
        <v>0</v>
      </c>
      <c r="O109" s="54">
        <v>0</v>
      </c>
      <c r="P109" s="56"/>
    </row>
    <row r="110" spans="1:16" s="68" customFormat="1" x14ac:dyDescent="0.2">
      <c r="A110" s="78">
        <f t="shared" si="15"/>
        <v>105</v>
      </c>
      <c r="B110" s="57" t="s">
        <v>602</v>
      </c>
      <c r="C110" s="57"/>
      <c r="D110" s="57"/>
      <c r="E110" s="57"/>
      <c r="F110" s="57">
        <f t="shared" si="9"/>
        <v>0</v>
      </c>
      <c r="G110" s="57"/>
      <c r="H110" s="57"/>
      <c r="I110" s="57"/>
      <c r="J110" s="57">
        <f t="shared" si="12"/>
        <v>0</v>
      </c>
      <c r="K110" s="56">
        <f t="shared" si="13"/>
        <v>0</v>
      </c>
      <c r="L110" s="54">
        <f t="shared" si="16"/>
        <v>0</v>
      </c>
      <c r="M110" s="54">
        <f t="shared" si="14"/>
        <v>0</v>
      </c>
      <c r="N110" s="54">
        <f t="shared" si="17"/>
        <v>0</v>
      </c>
      <c r="O110" s="54">
        <v>0</v>
      </c>
      <c r="P110" s="56"/>
    </row>
    <row r="111" spans="1:16" s="68" customFormat="1" x14ac:dyDescent="0.2">
      <c r="A111" s="78">
        <f t="shared" si="15"/>
        <v>106</v>
      </c>
      <c r="B111" s="57" t="s">
        <v>603</v>
      </c>
      <c r="C111" s="57"/>
      <c r="D111" s="57"/>
      <c r="E111" s="57"/>
      <c r="F111" s="57">
        <f t="shared" si="9"/>
        <v>0</v>
      </c>
      <c r="G111" s="57"/>
      <c r="H111" s="57"/>
      <c r="I111" s="57"/>
      <c r="J111" s="57">
        <f t="shared" si="12"/>
        <v>0</v>
      </c>
      <c r="K111" s="56">
        <f t="shared" si="13"/>
        <v>0</v>
      </c>
      <c r="L111" s="54">
        <f t="shared" si="16"/>
        <v>0</v>
      </c>
      <c r="M111" s="54">
        <f t="shared" si="14"/>
        <v>0</v>
      </c>
      <c r="N111" s="54">
        <f t="shared" si="17"/>
        <v>0</v>
      </c>
      <c r="O111" s="54">
        <v>0</v>
      </c>
      <c r="P111" s="56"/>
    </row>
    <row r="112" spans="1:16" s="68" customFormat="1" x14ac:dyDescent="0.2">
      <c r="A112" s="78">
        <f t="shared" si="15"/>
        <v>107</v>
      </c>
      <c r="B112" s="57" t="s">
        <v>604</v>
      </c>
      <c r="C112" s="57"/>
      <c r="D112" s="57"/>
      <c r="E112" s="57"/>
      <c r="F112" s="57">
        <f t="shared" si="9"/>
        <v>0</v>
      </c>
      <c r="G112" s="57"/>
      <c r="H112" s="57"/>
      <c r="I112" s="57"/>
      <c r="J112" s="57">
        <f t="shared" si="12"/>
        <v>0</v>
      </c>
      <c r="K112" s="56">
        <f t="shared" si="13"/>
        <v>0</v>
      </c>
      <c r="L112" s="54">
        <f t="shared" si="16"/>
        <v>0</v>
      </c>
      <c r="M112" s="54">
        <f t="shared" si="14"/>
        <v>0</v>
      </c>
      <c r="N112" s="54">
        <f t="shared" si="17"/>
        <v>0</v>
      </c>
      <c r="O112" s="54">
        <v>0</v>
      </c>
      <c r="P112" s="56"/>
    </row>
    <row r="113" spans="1:16" s="68" customFormat="1" x14ac:dyDescent="0.2">
      <c r="A113" s="78">
        <f t="shared" si="15"/>
        <v>108</v>
      </c>
      <c r="B113" s="57" t="s">
        <v>605</v>
      </c>
      <c r="C113" s="57"/>
      <c r="D113" s="57"/>
      <c r="E113" s="57"/>
      <c r="F113" s="57">
        <f t="shared" si="9"/>
        <v>0</v>
      </c>
      <c r="G113" s="57"/>
      <c r="H113" s="57"/>
      <c r="I113" s="57"/>
      <c r="J113" s="57">
        <f t="shared" si="12"/>
        <v>0</v>
      </c>
      <c r="K113" s="56">
        <f t="shared" si="13"/>
        <v>0</v>
      </c>
      <c r="L113" s="54">
        <f t="shared" si="16"/>
        <v>0</v>
      </c>
      <c r="M113" s="54">
        <f t="shared" si="14"/>
        <v>0</v>
      </c>
      <c r="N113" s="54">
        <f t="shared" si="17"/>
        <v>0</v>
      </c>
      <c r="O113" s="54">
        <v>0</v>
      </c>
      <c r="P113" s="56"/>
    </row>
    <row r="114" spans="1:16" s="68" customFormat="1" x14ac:dyDescent="0.2">
      <c r="A114" s="78">
        <f t="shared" si="15"/>
        <v>109</v>
      </c>
      <c r="B114" s="57" t="s">
        <v>606</v>
      </c>
      <c r="C114" s="57"/>
      <c r="D114" s="57"/>
      <c r="E114" s="57"/>
      <c r="F114" s="57">
        <f t="shared" si="9"/>
        <v>0</v>
      </c>
      <c r="G114" s="57"/>
      <c r="H114" s="57"/>
      <c r="I114" s="57"/>
      <c r="J114" s="57">
        <f t="shared" si="12"/>
        <v>0</v>
      </c>
      <c r="K114" s="56">
        <f t="shared" si="13"/>
        <v>0</v>
      </c>
      <c r="L114" s="54">
        <f t="shared" si="16"/>
        <v>0</v>
      </c>
      <c r="M114" s="54">
        <f t="shared" si="14"/>
        <v>0</v>
      </c>
      <c r="N114" s="54">
        <f t="shared" si="17"/>
        <v>0</v>
      </c>
      <c r="O114" s="54">
        <v>0</v>
      </c>
      <c r="P114" s="56"/>
    </row>
    <row r="115" spans="1:16" s="68" customFormat="1" x14ac:dyDescent="0.2">
      <c r="A115" s="78">
        <f t="shared" si="15"/>
        <v>110</v>
      </c>
      <c r="B115" s="57" t="s">
        <v>607</v>
      </c>
      <c r="C115" s="57"/>
      <c r="D115" s="57"/>
      <c r="E115" s="57"/>
      <c r="F115" s="57">
        <f t="shared" si="9"/>
        <v>0</v>
      </c>
      <c r="G115" s="57"/>
      <c r="H115" s="57"/>
      <c r="I115" s="57"/>
      <c r="J115" s="57">
        <f t="shared" si="12"/>
        <v>0</v>
      </c>
      <c r="K115" s="56">
        <f t="shared" si="13"/>
        <v>0</v>
      </c>
      <c r="L115" s="54">
        <f t="shared" si="16"/>
        <v>0</v>
      </c>
      <c r="M115" s="54">
        <f t="shared" si="14"/>
        <v>0</v>
      </c>
      <c r="N115" s="54">
        <f t="shared" si="17"/>
        <v>0</v>
      </c>
      <c r="O115" s="54">
        <v>0</v>
      </c>
      <c r="P115" s="56"/>
    </row>
    <row r="116" spans="1:16" s="68" customFormat="1" x14ac:dyDescent="0.2">
      <c r="A116" s="78">
        <f t="shared" si="15"/>
        <v>111</v>
      </c>
      <c r="B116" s="57" t="s">
        <v>608</v>
      </c>
      <c r="C116" s="57"/>
      <c r="D116" s="57"/>
      <c r="E116" s="57"/>
      <c r="F116" s="57">
        <f t="shared" si="9"/>
        <v>0</v>
      </c>
      <c r="G116" s="57"/>
      <c r="H116" s="57"/>
      <c r="I116" s="57"/>
      <c r="J116" s="57">
        <f t="shared" si="12"/>
        <v>0</v>
      </c>
      <c r="K116" s="56">
        <f t="shared" si="13"/>
        <v>0</v>
      </c>
      <c r="L116" s="54">
        <f t="shared" si="16"/>
        <v>0</v>
      </c>
      <c r="M116" s="54">
        <f t="shared" si="14"/>
        <v>0</v>
      </c>
      <c r="N116" s="54">
        <f t="shared" si="17"/>
        <v>0</v>
      </c>
      <c r="O116" s="54">
        <v>0</v>
      </c>
      <c r="P116" s="56"/>
    </row>
    <row r="117" spans="1:16" s="68" customFormat="1" x14ac:dyDescent="0.2">
      <c r="A117" s="78">
        <f t="shared" si="15"/>
        <v>112</v>
      </c>
      <c r="B117" s="57" t="s">
        <v>610</v>
      </c>
      <c r="C117" s="57"/>
      <c r="D117" s="57"/>
      <c r="E117" s="57"/>
      <c r="F117" s="57">
        <f t="shared" si="9"/>
        <v>0</v>
      </c>
      <c r="G117" s="57"/>
      <c r="H117" s="57"/>
      <c r="I117" s="57"/>
      <c r="J117" s="57">
        <f t="shared" si="12"/>
        <v>0</v>
      </c>
      <c r="K117" s="56">
        <f t="shared" si="13"/>
        <v>0</v>
      </c>
      <c r="L117" s="54">
        <f t="shared" si="16"/>
        <v>0</v>
      </c>
      <c r="M117" s="54">
        <f t="shared" si="14"/>
        <v>0</v>
      </c>
      <c r="N117" s="54">
        <f t="shared" si="17"/>
        <v>0</v>
      </c>
      <c r="O117" s="54">
        <v>0</v>
      </c>
      <c r="P117" s="56"/>
    </row>
    <row r="118" spans="1:16" s="68" customFormat="1" x14ac:dyDescent="0.2">
      <c r="A118" s="78">
        <f t="shared" si="15"/>
        <v>113</v>
      </c>
      <c r="B118" s="57" t="s">
        <v>611</v>
      </c>
      <c r="C118" s="57"/>
      <c r="D118" s="57"/>
      <c r="E118" s="57"/>
      <c r="F118" s="57">
        <f t="shared" si="9"/>
        <v>0</v>
      </c>
      <c r="G118" s="57"/>
      <c r="H118" s="57"/>
      <c r="I118" s="57"/>
      <c r="J118" s="57">
        <f t="shared" si="12"/>
        <v>0</v>
      </c>
      <c r="K118" s="56">
        <f t="shared" si="13"/>
        <v>0</v>
      </c>
      <c r="L118" s="54">
        <f t="shared" si="16"/>
        <v>0</v>
      </c>
      <c r="M118" s="54">
        <f t="shared" si="14"/>
        <v>0</v>
      </c>
      <c r="N118" s="54">
        <f t="shared" si="17"/>
        <v>0</v>
      </c>
      <c r="O118" s="54">
        <v>0</v>
      </c>
      <c r="P118" s="56"/>
    </row>
    <row r="119" spans="1:16" s="68" customFormat="1" x14ac:dyDescent="0.2">
      <c r="A119" s="78">
        <f t="shared" si="15"/>
        <v>114</v>
      </c>
      <c r="B119" s="57" t="s">
        <v>612</v>
      </c>
      <c r="C119" s="57"/>
      <c r="D119" s="57"/>
      <c r="E119" s="57"/>
      <c r="F119" s="57">
        <f t="shared" si="9"/>
        <v>0</v>
      </c>
      <c r="G119" s="57"/>
      <c r="H119" s="57"/>
      <c r="I119" s="57"/>
      <c r="J119" s="57">
        <f t="shared" si="12"/>
        <v>0</v>
      </c>
      <c r="K119" s="56">
        <f t="shared" si="13"/>
        <v>0</v>
      </c>
      <c r="L119" s="54">
        <f t="shared" si="16"/>
        <v>0</v>
      </c>
      <c r="M119" s="54">
        <f t="shared" si="14"/>
        <v>0</v>
      </c>
      <c r="N119" s="54">
        <f t="shared" si="17"/>
        <v>0</v>
      </c>
      <c r="O119" s="54">
        <v>0</v>
      </c>
      <c r="P119" s="56"/>
    </row>
    <row r="120" spans="1:16" s="68" customFormat="1" x14ac:dyDescent="0.2">
      <c r="A120" s="78">
        <f t="shared" si="15"/>
        <v>115</v>
      </c>
      <c r="B120" s="57" t="s">
        <v>613</v>
      </c>
      <c r="C120" s="57"/>
      <c r="D120" s="57"/>
      <c r="E120" s="57"/>
      <c r="F120" s="57">
        <f t="shared" si="9"/>
        <v>0</v>
      </c>
      <c r="G120" s="57"/>
      <c r="H120" s="57"/>
      <c r="I120" s="57"/>
      <c r="J120" s="57">
        <f t="shared" si="12"/>
        <v>0</v>
      </c>
      <c r="K120" s="56">
        <f t="shared" si="13"/>
        <v>0</v>
      </c>
      <c r="L120" s="54">
        <f t="shared" si="16"/>
        <v>0</v>
      </c>
      <c r="M120" s="54">
        <f t="shared" si="14"/>
        <v>0</v>
      </c>
      <c r="N120" s="54">
        <f t="shared" si="17"/>
        <v>0</v>
      </c>
      <c r="O120" s="54">
        <v>0</v>
      </c>
      <c r="P120" s="56"/>
    </row>
    <row r="121" spans="1:16" s="68" customFormat="1" x14ac:dyDescent="0.2">
      <c r="A121" s="78">
        <f t="shared" si="15"/>
        <v>116</v>
      </c>
      <c r="B121" s="57" t="s">
        <v>614</v>
      </c>
      <c r="C121" s="57"/>
      <c r="D121" s="57"/>
      <c r="E121" s="57"/>
      <c r="F121" s="57">
        <f t="shared" si="9"/>
        <v>0</v>
      </c>
      <c r="G121" s="57"/>
      <c r="H121" s="57"/>
      <c r="I121" s="57"/>
      <c r="J121" s="57">
        <f t="shared" si="12"/>
        <v>0</v>
      </c>
      <c r="K121" s="56">
        <f t="shared" si="13"/>
        <v>0</v>
      </c>
      <c r="L121" s="54">
        <f t="shared" si="16"/>
        <v>0</v>
      </c>
      <c r="M121" s="54">
        <f t="shared" si="14"/>
        <v>0</v>
      </c>
      <c r="N121" s="54">
        <f t="shared" si="17"/>
        <v>0</v>
      </c>
      <c r="O121" s="54">
        <v>0</v>
      </c>
      <c r="P121" s="56"/>
    </row>
    <row r="122" spans="1:16" s="68" customFormat="1" x14ac:dyDescent="0.2">
      <c r="A122" s="78">
        <f t="shared" si="15"/>
        <v>117</v>
      </c>
      <c r="B122" s="57" t="s">
        <v>615</v>
      </c>
      <c r="C122" s="57"/>
      <c r="D122" s="57"/>
      <c r="E122" s="57"/>
      <c r="F122" s="57">
        <f t="shared" si="9"/>
        <v>0</v>
      </c>
      <c r="G122" s="57"/>
      <c r="H122" s="57"/>
      <c r="I122" s="57"/>
      <c r="J122" s="57">
        <f t="shared" si="12"/>
        <v>0</v>
      </c>
      <c r="K122" s="56">
        <f t="shared" si="13"/>
        <v>0</v>
      </c>
      <c r="L122" s="54">
        <f t="shared" si="16"/>
        <v>0</v>
      </c>
      <c r="M122" s="54">
        <f t="shared" si="14"/>
        <v>0</v>
      </c>
      <c r="N122" s="54">
        <f t="shared" si="17"/>
        <v>0</v>
      </c>
      <c r="O122" s="54">
        <v>0</v>
      </c>
      <c r="P122" s="56"/>
    </row>
    <row r="123" spans="1:16" s="68" customFormat="1" x14ac:dyDescent="0.2">
      <c r="A123" s="78">
        <f t="shared" si="15"/>
        <v>118</v>
      </c>
      <c r="B123" s="57" t="s">
        <v>2120</v>
      </c>
      <c r="C123" s="79"/>
      <c r="D123" s="57"/>
      <c r="E123" s="57"/>
      <c r="F123" s="57">
        <f t="shared" si="9"/>
        <v>0</v>
      </c>
      <c r="G123" s="57"/>
      <c r="H123" s="57"/>
      <c r="I123" s="57"/>
      <c r="J123" s="57">
        <f t="shared" si="12"/>
        <v>0</v>
      </c>
      <c r="K123" s="56">
        <f t="shared" si="13"/>
        <v>0</v>
      </c>
      <c r="L123" s="54">
        <f t="shared" si="16"/>
        <v>0</v>
      </c>
      <c r="M123" s="54">
        <f t="shared" si="14"/>
        <v>0</v>
      </c>
      <c r="N123" s="54">
        <f t="shared" si="17"/>
        <v>0</v>
      </c>
      <c r="O123" s="54">
        <v>0</v>
      </c>
      <c r="P123" s="56"/>
    </row>
    <row r="124" spans="1:16" s="68" customFormat="1" x14ac:dyDescent="0.2">
      <c r="A124" s="78">
        <f t="shared" si="15"/>
        <v>119</v>
      </c>
      <c r="B124" s="57" t="s">
        <v>2121</v>
      </c>
      <c r="C124" s="57"/>
      <c r="D124" s="57"/>
      <c r="E124" s="57"/>
      <c r="F124" s="57">
        <f t="shared" si="9"/>
        <v>0</v>
      </c>
      <c r="G124" s="57"/>
      <c r="H124" s="57"/>
      <c r="I124" s="57"/>
      <c r="J124" s="57">
        <f t="shared" si="12"/>
        <v>0</v>
      </c>
      <c r="K124" s="56">
        <f t="shared" si="13"/>
        <v>0</v>
      </c>
      <c r="L124" s="54">
        <f t="shared" si="16"/>
        <v>0</v>
      </c>
      <c r="M124" s="54">
        <f t="shared" si="14"/>
        <v>0</v>
      </c>
      <c r="N124" s="54">
        <f t="shared" si="17"/>
        <v>0</v>
      </c>
      <c r="O124" s="54">
        <v>0</v>
      </c>
      <c r="P124" s="56"/>
    </row>
    <row r="125" spans="1:16" s="68" customFormat="1" x14ac:dyDescent="0.2">
      <c r="A125" s="78">
        <f t="shared" si="15"/>
        <v>120</v>
      </c>
      <c r="B125" s="57" t="s">
        <v>2122</v>
      </c>
      <c r="C125" s="57"/>
      <c r="D125" s="57"/>
      <c r="E125" s="57"/>
      <c r="F125" s="57">
        <f t="shared" si="9"/>
        <v>0</v>
      </c>
      <c r="G125" s="57"/>
      <c r="H125" s="57"/>
      <c r="I125" s="57"/>
      <c r="J125" s="57">
        <f t="shared" si="12"/>
        <v>0</v>
      </c>
      <c r="K125" s="56">
        <f t="shared" si="13"/>
        <v>0</v>
      </c>
      <c r="L125" s="54">
        <f t="shared" si="16"/>
        <v>0</v>
      </c>
      <c r="M125" s="54">
        <f t="shared" si="14"/>
        <v>0</v>
      </c>
      <c r="N125" s="54">
        <f t="shared" si="17"/>
        <v>0</v>
      </c>
      <c r="O125" s="54">
        <v>0</v>
      </c>
      <c r="P125" s="56"/>
    </row>
    <row r="126" spans="1:16" s="68" customFormat="1" x14ac:dyDescent="0.2">
      <c r="A126" s="78">
        <f t="shared" si="15"/>
        <v>121</v>
      </c>
      <c r="B126" s="57" t="s">
        <v>2123</v>
      </c>
      <c r="C126" s="57"/>
      <c r="D126" s="57"/>
      <c r="E126" s="57"/>
      <c r="F126" s="57">
        <f t="shared" si="9"/>
        <v>0</v>
      </c>
      <c r="G126" s="57"/>
      <c r="H126" s="57"/>
      <c r="I126" s="57"/>
      <c r="J126" s="57">
        <f t="shared" si="12"/>
        <v>0</v>
      </c>
      <c r="K126" s="56">
        <f t="shared" si="13"/>
        <v>0</v>
      </c>
      <c r="L126" s="54">
        <f t="shared" si="16"/>
        <v>0</v>
      </c>
      <c r="M126" s="54">
        <f t="shared" si="14"/>
        <v>0</v>
      </c>
      <c r="N126" s="54">
        <f t="shared" si="17"/>
        <v>0</v>
      </c>
      <c r="O126" s="54">
        <v>0</v>
      </c>
      <c r="P126" s="56"/>
    </row>
    <row r="127" spans="1:16" s="68" customFormat="1" x14ac:dyDescent="0.2">
      <c r="A127" s="78">
        <f t="shared" si="15"/>
        <v>122</v>
      </c>
      <c r="B127" s="57" t="s">
        <v>2124</v>
      </c>
      <c r="C127" s="57"/>
      <c r="D127" s="57"/>
      <c r="E127" s="57"/>
      <c r="F127" s="57">
        <f t="shared" si="9"/>
        <v>0</v>
      </c>
      <c r="G127" s="57"/>
      <c r="H127" s="57"/>
      <c r="I127" s="57"/>
      <c r="J127" s="57">
        <f t="shared" si="12"/>
        <v>0</v>
      </c>
      <c r="K127" s="56">
        <f t="shared" si="13"/>
        <v>0</v>
      </c>
      <c r="L127" s="54">
        <f t="shared" si="16"/>
        <v>0</v>
      </c>
      <c r="M127" s="54">
        <f t="shared" si="14"/>
        <v>0</v>
      </c>
      <c r="N127" s="54">
        <f t="shared" si="17"/>
        <v>0</v>
      </c>
      <c r="O127" s="54">
        <v>0</v>
      </c>
      <c r="P127" s="56"/>
    </row>
    <row r="128" spans="1:16" s="68" customFormat="1" x14ac:dyDescent="0.2">
      <c r="A128" s="78">
        <f t="shared" si="15"/>
        <v>123</v>
      </c>
      <c r="B128" s="57" t="s">
        <v>2125</v>
      </c>
      <c r="C128" s="57"/>
      <c r="D128" s="57"/>
      <c r="E128" s="57"/>
      <c r="F128" s="57">
        <f t="shared" si="9"/>
        <v>0</v>
      </c>
      <c r="G128" s="57"/>
      <c r="H128" s="57"/>
      <c r="I128" s="57"/>
      <c r="J128" s="57">
        <f t="shared" si="12"/>
        <v>0</v>
      </c>
      <c r="K128" s="56">
        <f t="shared" si="13"/>
        <v>0</v>
      </c>
      <c r="L128" s="54">
        <f t="shared" si="16"/>
        <v>0</v>
      </c>
      <c r="M128" s="54">
        <f t="shared" si="14"/>
        <v>0</v>
      </c>
      <c r="N128" s="54">
        <f t="shared" si="17"/>
        <v>0</v>
      </c>
      <c r="O128" s="54">
        <v>0</v>
      </c>
      <c r="P128" s="56"/>
    </row>
    <row r="129" spans="1:16" s="68" customFormat="1" x14ac:dyDescent="0.2">
      <c r="A129" s="78">
        <f t="shared" si="15"/>
        <v>124</v>
      </c>
      <c r="B129" s="57" t="s">
        <v>2126</v>
      </c>
      <c r="C129" s="57"/>
      <c r="D129" s="57"/>
      <c r="E129" s="57"/>
      <c r="F129" s="57">
        <f t="shared" si="9"/>
        <v>0</v>
      </c>
      <c r="G129" s="57"/>
      <c r="H129" s="57"/>
      <c r="I129" s="57"/>
      <c r="J129" s="57">
        <f t="shared" si="12"/>
        <v>0</v>
      </c>
      <c r="K129" s="56">
        <f t="shared" si="13"/>
        <v>0</v>
      </c>
      <c r="L129" s="54">
        <f t="shared" si="16"/>
        <v>0</v>
      </c>
      <c r="M129" s="54">
        <f t="shared" si="14"/>
        <v>0</v>
      </c>
      <c r="N129" s="54">
        <f t="shared" si="17"/>
        <v>0</v>
      </c>
      <c r="O129" s="54">
        <v>0</v>
      </c>
      <c r="P129" s="56"/>
    </row>
    <row r="130" spans="1:16" s="68" customFormat="1" x14ac:dyDescent="0.2">
      <c r="A130" s="78">
        <f t="shared" si="15"/>
        <v>125</v>
      </c>
      <c r="B130" s="57" t="s">
        <v>2127</v>
      </c>
      <c r="C130" s="57"/>
      <c r="D130" s="57"/>
      <c r="E130" s="57"/>
      <c r="F130" s="57">
        <f t="shared" si="9"/>
        <v>0</v>
      </c>
      <c r="G130" s="57"/>
      <c r="H130" s="57"/>
      <c r="I130" s="57"/>
      <c r="J130" s="57">
        <f t="shared" si="12"/>
        <v>0</v>
      </c>
      <c r="K130" s="56">
        <f t="shared" si="13"/>
        <v>0</v>
      </c>
      <c r="L130" s="54">
        <f t="shared" si="16"/>
        <v>0</v>
      </c>
      <c r="M130" s="54">
        <f t="shared" si="14"/>
        <v>0</v>
      </c>
      <c r="N130" s="54">
        <f t="shared" si="17"/>
        <v>0</v>
      </c>
      <c r="O130" s="54">
        <v>0</v>
      </c>
      <c r="P130" s="56"/>
    </row>
    <row r="131" spans="1:16" s="68" customFormat="1" x14ac:dyDescent="0.2">
      <c r="A131" s="78">
        <f t="shared" si="15"/>
        <v>126</v>
      </c>
      <c r="B131" s="57" t="s">
        <v>2128</v>
      </c>
      <c r="C131" s="57"/>
      <c r="D131" s="57"/>
      <c r="E131" s="57"/>
      <c r="F131" s="57">
        <f t="shared" si="9"/>
        <v>0</v>
      </c>
      <c r="G131" s="57"/>
      <c r="H131" s="57"/>
      <c r="I131" s="57"/>
      <c r="J131" s="57">
        <f t="shared" si="12"/>
        <v>0</v>
      </c>
      <c r="K131" s="56">
        <f t="shared" si="13"/>
        <v>0</v>
      </c>
      <c r="L131" s="54">
        <f t="shared" si="16"/>
        <v>0</v>
      </c>
      <c r="M131" s="54">
        <f t="shared" si="14"/>
        <v>0</v>
      </c>
      <c r="N131" s="54">
        <f t="shared" si="17"/>
        <v>0</v>
      </c>
      <c r="O131" s="54">
        <v>0</v>
      </c>
      <c r="P131" s="56"/>
    </row>
    <row r="132" spans="1:16" s="68" customFormat="1" x14ac:dyDescent="0.2">
      <c r="A132" s="78">
        <f t="shared" si="15"/>
        <v>127</v>
      </c>
      <c r="B132" s="57" t="s">
        <v>2129</v>
      </c>
      <c r="C132" s="57"/>
      <c r="D132" s="57"/>
      <c r="E132" s="57"/>
      <c r="F132" s="57">
        <f t="shared" ref="F132:F150" si="18">C132+D132+E132</f>
        <v>0</v>
      </c>
      <c r="G132" s="57"/>
      <c r="H132" s="57"/>
      <c r="I132" s="57"/>
      <c r="J132" s="57">
        <f t="shared" si="12"/>
        <v>0</v>
      </c>
      <c r="K132" s="56">
        <f t="shared" si="13"/>
        <v>0</v>
      </c>
      <c r="L132" s="54">
        <f t="shared" si="16"/>
        <v>0</v>
      </c>
      <c r="M132" s="54">
        <f t="shared" si="14"/>
        <v>0</v>
      </c>
      <c r="N132" s="54">
        <f t="shared" si="17"/>
        <v>0</v>
      </c>
      <c r="O132" s="54">
        <v>0</v>
      </c>
      <c r="P132" s="56"/>
    </row>
    <row r="133" spans="1:16" s="68" customFormat="1" x14ac:dyDescent="0.2">
      <c r="A133" s="78">
        <f t="shared" si="15"/>
        <v>128</v>
      </c>
      <c r="B133" s="57" t="s">
        <v>2130</v>
      </c>
      <c r="C133" s="57"/>
      <c r="D133" s="57"/>
      <c r="E133" s="57"/>
      <c r="F133" s="57">
        <f t="shared" si="18"/>
        <v>0</v>
      </c>
      <c r="G133" s="57"/>
      <c r="H133" s="57"/>
      <c r="I133" s="57"/>
      <c r="J133" s="57">
        <f t="shared" ref="J133:J194" si="19">G133+H133+I133</f>
        <v>0</v>
      </c>
      <c r="K133" s="56">
        <f t="shared" si="13"/>
        <v>0</v>
      </c>
      <c r="L133" s="54">
        <f t="shared" si="16"/>
        <v>0</v>
      </c>
      <c r="M133" s="54">
        <f t="shared" ref="M133:M199" si="20">L133*0.22</f>
        <v>0</v>
      </c>
      <c r="N133" s="54">
        <f t="shared" si="17"/>
        <v>0</v>
      </c>
      <c r="O133" s="54">
        <v>0</v>
      </c>
      <c r="P133" s="56"/>
    </row>
    <row r="134" spans="1:16" s="68" customFormat="1" x14ac:dyDescent="0.2">
      <c r="A134" s="78">
        <f t="shared" si="15"/>
        <v>129</v>
      </c>
      <c r="B134" s="57" t="s">
        <v>2131</v>
      </c>
      <c r="C134" s="57"/>
      <c r="D134" s="57"/>
      <c r="E134" s="57"/>
      <c r="F134" s="57">
        <f t="shared" si="18"/>
        <v>0</v>
      </c>
      <c r="G134" s="57"/>
      <c r="H134" s="57"/>
      <c r="I134" s="57"/>
      <c r="J134" s="57">
        <f t="shared" si="19"/>
        <v>0</v>
      </c>
      <c r="K134" s="56">
        <f t="shared" si="13"/>
        <v>0</v>
      </c>
      <c r="L134" s="54">
        <f t="shared" ref="L134:L165" si="21">K134*3680</f>
        <v>0</v>
      </c>
      <c r="M134" s="54">
        <f t="shared" si="20"/>
        <v>0</v>
      </c>
      <c r="N134" s="54">
        <f t="shared" ref="N134:N165" si="22">L134*0.437</f>
        <v>0</v>
      </c>
      <c r="O134" s="54">
        <v>0</v>
      </c>
      <c r="P134" s="56"/>
    </row>
    <row r="135" spans="1:16" s="68" customFormat="1" x14ac:dyDescent="0.2">
      <c r="A135" s="78">
        <f t="shared" si="15"/>
        <v>130</v>
      </c>
      <c r="B135" s="57" t="s">
        <v>2132</v>
      </c>
      <c r="C135" s="57"/>
      <c r="D135" s="57"/>
      <c r="E135" s="57"/>
      <c r="F135" s="57">
        <f t="shared" si="18"/>
        <v>0</v>
      </c>
      <c r="G135" s="57"/>
      <c r="H135" s="57"/>
      <c r="I135" s="57"/>
      <c r="J135" s="57">
        <f t="shared" si="19"/>
        <v>0</v>
      </c>
      <c r="K135" s="56">
        <f t="shared" ref="K135:K198" si="23">0.5/14731.09*F135</f>
        <v>0</v>
      </c>
      <c r="L135" s="54">
        <f t="shared" si="21"/>
        <v>0</v>
      </c>
      <c r="M135" s="54">
        <f t="shared" si="20"/>
        <v>0</v>
      </c>
      <c r="N135" s="54">
        <f t="shared" si="22"/>
        <v>0</v>
      </c>
      <c r="O135" s="54">
        <v>0</v>
      </c>
      <c r="P135" s="56"/>
    </row>
    <row r="136" spans="1:16" s="68" customFormat="1" x14ac:dyDescent="0.2">
      <c r="A136" s="78">
        <f t="shared" ref="A136:A199" si="24">A135+1</f>
        <v>131</v>
      </c>
      <c r="B136" s="57" t="s">
        <v>2133</v>
      </c>
      <c r="C136" s="57"/>
      <c r="D136" s="57"/>
      <c r="E136" s="57"/>
      <c r="F136" s="57">
        <f t="shared" si="18"/>
        <v>0</v>
      </c>
      <c r="G136" s="57"/>
      <c r="H136" s="57"/>
      <c r="I136" s="57"/>
      <c r="J136" s="57">
        <f t="shared" si="19"/>
        <v>0</v>
      </c>
      <c r="K136" s="56">
        <f t="shared" si="23"/>
        <v>0</v>
      </c>
      <c r="L136" s="54">
        <f t="shared" si="21"/>
        <v>0</v>
      </c>
      <c r="M136" s="54">
        <f t="shared" si="20"/>
        <v>0</v>
      </c>
      <c r="N136" s="54">
        <f t="shared" si="22"/>
        <v>0</v>
      </c>
      <c r="O136" s="54">
        <v>0</v>
      </c>
      <c r="P136" s="56"/>
    </row>
    <row r="137" spans="1:16" s="68" customFormat="1" x14ac:dyDescent="0.2">
      <c r="A137" s="78">
        <f t="shared" si="24"/>
        <v>132</v>
      </c>
      <c r="B137" s="57" t="s">
        <v>2134</v>
      </c>
      <c r="C137" s="57"/>
      <c r="D137" s="57"/>
      <c r="E137" s="57"/>
      <c r="F137" s="57">
        <f t="shared" si="18"/>
        <v>0</v>
      </c>
      <c r="G137" s="57"/>
      <c r="H137" s="57"/>
      <c r="I137" s="57"/>
      <c r="J137" s="57">
        <f t="shared" si="19"/>
        <v>0</v>
      </c>
      <c r="K137" s="56">
        <f t="shared" si="23"/>
        <v>0</v>
      </c>
      <c r="L137" s="54">
        <f t="shared" si="21"/>
        <v>0</v>
      </c>
      <c r="M137" s="54">
        <f t="shared" si="20"/>
        <v>0</v>
      </c>
      <c r="N137" s="54">
        <f t="shared" si="22"/>
        <v>0</v>
      </c>
      <c r="O137" s="54">
        <v>0</v>
      </c>
      <c r="P137" s="56"/>
    </row>
    <row r="138" spans="1:16" s="68" customFormat="1" x14ac:dyDescent="0.2">
      <c r="A138" s="78">
        <f t="shared" si="24"/>
        <v>133</v>
      </c>
      <c r="B138" s="57" t="s">
        <v>2135</v>
      </c>
      <c r="C138" s="57"/>
      <c r="D138" s="57"/>
      <c r="E138" s="57"/>
      <c r="F138" s="57">
        <f t="shared" si="18"/>
        <v>0</v>
      </c>
      <c r="G138" s="57"/>
      <c r="H138" s="57"/>
      <c r="I138" s="57"/>
      <c r="J138" s="57">
        <f t="shared" si="19"/>
        <v>0</v>
      </c>
      <c r="K138" s="56">
        <f t="shared" si="23"/>
        <v>0</v>
      </c>
      <c r="L138" s="54">
        <f t="shared" si="21"/>
        <v>0</v>
      </c>
      <c r="M138" s="54">
        <f t="shared" si="20"/>
        <v>0</v>
      </c>
      <c r="N138" s="54">
        <f t="shared" si="22"/>
        <v>0</v>
      </c>
      <c r="O138" s="54">
        <v>0</v>
      </c>
      <c r="P138" s="56"/>
    </row>
    <row r="139" spans="1:16" s="68" customFormat="1" x14ac:dyDescent="0.2">
      <c r="A139" s="78">
        <f t="shared" si="24"/>
        <v>134</v>
      </c>
      <c r="B139" s="57" t="s">
        <v>2136</v>
      </c>
      <c r="C139" s="57"/>
      <c r="D139" s="57"/>
      <c r="E139" s="57"/>
      <c r="F139" s="57">
        <f t="shared" si="18"/>
        <v>0</v>
      </c>
      <c r="G139" s="57"/>
      <c r="H139" s="57"/>
      <c r="I139" s="57"/>
      <c r="J139" s="57">
        <f t="shared" si="19"/>
        <v>0</v>
      </c>
      <c r="K139" s="56">
        <f t="shared" si="23"/>
        <v>0</v>
      </c>
      <c r="L139" s="54">
        <f t="shared" si="21"/>
        <v>0</v>
      </c>
      <c r="M139" s="54">
        <f t="shared" si="20"/>
        <v>0</v>
      </c>
      <c r="N139" s="54">
        <f t="shared" si="22"/>
        <v>0</v>
      </c>
      <c r="O139" s="54">
        <v>0</v>
      </c>
      <c r="P139" s="56"/>
    </row>
    <row r="140" spans="1:16" s="68" customFormat="1" x14ac:dyDescent="0.2">
      <c r="A140" s="78">
        <f t="shared" si="24"/>
        <v>135</v>
      </c>
      <c r="B140" s="57" t="s">
        <v>2137</v>
      </c>
      <c r="C140" s="57"/>
      <c r="D140" s="57"/>
      <c r="E140" s="57"/>
      <c r="F140" s="57">
        <f t="shared" si="18"/>
        <v>0</v>
      </c>
      <c r="G140" s="57"/>
      <c r="H140" s="57"/>
      <c r="I140" s="57"/>
      <c r="J140" s="57">
        <f t="shared" si="19"/>
        <v>0</v>
      </c>
      <c r="K140" s="56">
        <f t="shared" si="23"/>
        <v>0</v>
      </c>
      <c r="L140" s="54">
        <f t="shared" si="21"/>
        <v>0</v>
      </c>
      <c r="M140" s="54">
        <f t="shared" si="20"/>
        <v>0</v>
      </c>
      <c r="N140" s="54">
        <f t="shared" si="22"/>
        <v>0</v>
      </c>
      <c r="O140" s="54">
        <v>0</v>
      </c>
      <c r="P140" s="56"/>
    </row>
    <row r="141" spans="1:16" s="68" customFormat="1" x14ac:dyDescent="0.2">
      <c r="A141" s="78">
        <f t="shared" si="24"/>
        <v>136</v>
      </c>
      <c r="B141" s="57" t="s">
        <v>2138</v>
      </c>
      <c r="C141" s="57"/>
      <c r="D141" s="57"/>
      <c r="E141" s="57"/>
      <c r="F141" s="57">
        <f t="shared" si="18"/>
        <v>0</v>
      </c>
      <c r="G141" s="57"/>
      <c r="H141" s="57"/>
      <c r="I141" s="57"/>
      <c r="J141" s="57">
        <f t="shared" si="19"/>
        <v>0</v>
      </c>
      <c r="K141" s="56">
        <f t="shared" si="23"/>
        <v>0</v>
      </c>
      <c r="L141" s="54">
        <f t="shared" si="21"/>
        <v>0</v>
      </c>
      <c r="M141" s="54">
        <f t="shared" si="20"/>
        <v>0</v>
      </c>
      <c r="N141" s="54">
        <f t="shared" si="22"/>
        <v>0</v>
      </c>
      <c r="O141" s="54">
        <v>0</v>
      </c>
      <c r="P141" s="56"/>
    </row>
    <row r="142" spans="1:16" s="68" customFormat="1" x14ac:dyDescent="0.2">
      <c r="A142" s="78">
        <f t="shared" si="24"/>
        <v>137</v>
      </c>
      <c r="B142" s="57" t="s">
        <v>2139</v>
      </c>
      <c r="C142" s="57"/>
      <c r="D142" s="57"/>
      <c r="E142" s="57"/>
      <c r="F142" s="57">
        <f t="shared" si="18"/>
        <v>0</v>
      </c>
      <c r="G142" s="57"/>
      <c r="H142" s="57"/>
      <c r="I142" s="57"/>
      <c r="J142" s="57">
        <f t="shared" si="19"/>
        <v>0</v>
      </c>
      <c r="K142" s="56">
        <f t="shared" si="23"/>
        <v>0</v>
      </c>
      <c r="L142" s="54">
        <f t="shared" si="21"/>
        <v>0</v>
      </c>
      <c r="M142" s="54">
        <f t="shared" si="20"/>
        <v>0</v>
      </c>
      <c r="N142" s="54">
        <f t="shared" si="22"/>
        <v>0</v>
      </c>
      <c r="O142" s="54">
        <v>0</v>
      </c>
      <c r="P142" s="56"/>
    </row>
    <row r="143" spans="1:16" s="68" customFormat="1" x14ac:dyDescent="0.2">
      <c r="A143" s="78">
        <f t="shared" si="24"/>
        <v>138</v>
      </c>
      <c r="B143" s="57" t="s">
        <v>2140</v>
      </c>
      <c r="C143" s="57"/>
      <c r="D143" s="57"/>
      <c r="E143" s="57"/>
      <c r="F143" s="57">
        <f t="shared" si="18"/>
        <v>0</v>
      </c>
      <c r="G143" s="57"/>
      <c r="H143" s="57"/>
      <c r="I143" s="57"/>
      <c r="J143" s="57">
        <f t="shared" si="19"/>
        <v>0</v>
      </c>
      <c r="K143" s="56">
        <f t="shared" si="23"/>
        <v>0</v>
      </c>
      <c r="L143" s="54">
        <f t="shared" si="21"/>
        <v>0</v>
      </c>
      <c r="M143" s="54">
        <f t="shared" si="20"/>
        <v>0</v>
      </c>
      <c r="N143" s="54">
        <f t="shared" si="22"/>
        <v>0</v>
      </c>
      <c r="O143" s="54">
        <v>0</v>
      </c>
      <c r="P143" s="56"/>
    </row>
    <row r="144" spans="1:16" s="68" customFormat="1" x14ac:dyDescent="0.2">
      <c r="A144" s="78">
        <f t="shared" si="24"/>
        <v>139</v>
      </c>
      <c r="B144" s="57" t="s">
        <v>2141</v>
      </c>
      <c r="C144" s="57"/>
      <c r="D144" s="57"/>
      <c r="E144" s="57"/>
      <c r="F144" s="57">
        <f t="shared" si="18"/>
        <v>0</v>
      </c>
      <c r="G144" s="57"/>
      <c r="H144" s="57"/>
      <c r="I144" s="57"/>
      <c r="J144" s="57">
        <f t="shared" si="19"/>
        <v>0</v>
      </c>
      <c r="K144" s="56">
        <f t="shared" si="23"/>
        <v>0</v>
      </c>
      <c r="L144" s="54">
        <f t="shared" si="21"/>
        <v>0</v>
      </c>
      <c r="M144" s="54">
        <f t="shared" si="20"/>
        <v>0</v>
      </c>
      <c r="N144" s="54">
        <f t="shared" si="22"/>
        <v>0</v>
      </c>
      <c r="O144" s="54">
        <v>0</v>
      </c>
      <c r="P144" s="56"/>
    </row>
    <row r="145" spans="1:16" s="68" customFormat="1" x14ac:dyDescent="0.2">
      <c r="A145" s="78">
        <f t="shared" si="24"/>
        <v>140</v>
      </c>
      <c r="B145" s="57" t="s">
        <v>2142</v>
      </c>
      <c r="C145" s="57"/>
      <c r="D145" s="57"/>
      <c r="E145" s="57"/>
      <c r="F145" s="57">
        <f t="shared" si="18"/>
        <v>0</v>
      </c>
      <c r="G145" s="57"/>
      <c r="H145" s="57"/>
      <c r="I145" s="57"/>
      <c r="J145" s="57">
        <f t="shared" si="19"/>
        <v>0</v>
      </c>
      <c r="K145" s="56">
        <f t="shared" si="23"/>
        <v>0</v>
      </c>
      <c r="L145" s="54">
        <f t="shared" si="21"/>
        <v>0</v>
      </c>
      <c r="M145" s="54">
        <f t="shared" si="20"/>
        <v>0</v>
      </c>
      <c r="N145" s="54">
        <f t="shared" si="22"/>
        <v>0</v>
      </c>
      <c r="O145" s="54">
        <v>0</v>
      </c>
      <c r="P145" s="56"/>
    </row>
    <row r="146" spans="1:16" s="68" customFormat="1" x14ac:dyDescent="0.2">
      <c r="A146" s="78">
        <f t="shared" si="24"/>
        <v>141</v>
      </c>
      <c r="B146" s="57" t="s">
        <v>2143</v>
      </c>
      <c r="C146" s="57"/>
      <c r="D146" s="57"/>
      <c r="E146" s="57"/>
      <c r="F146" s="57">
        <f t="shared" si="18"/>
        <v>0</v>
      </c>
      <c r="G146" s="57"/>
      <c r="H146" s="57"/>
      <c r="I146" s="57"/>
      <c r="J146" s="57">
        <f t="shared" si="19"/>
        <v>0</v>
      </c>
      <c r="K146" s="56">
        <f t="shared" si="23"/>
        <v>0</v>
      </c>
      <c r="L146" s="54">
        <f t="shared" si="21"/>
        <v>0</v>
      </c>
      <c r="M146" s="54">
        <f t="shared" si="20"/>
        <v>0</v>
      </c>
      <c r="N146" s="54">
        <f t="shared" si="22"/>
        <v>0</v>
      </c>
      <c r="O146" s="54">
        <v>0</v>
      </c>
      <c r="P146" s="56"/>
    </row>
    <row r="147" spans="1:16" s="68" customFormat="1" x14ac:dyDescent="0.2">
      <c r="A147" s="78">
        <f t="shared" si="24"/>
        <v>142</v>
      </c>
      <c r="B147" s="57" t="s">
        <v>2144</v>
      </c>
      <c r="C147" s="57"/>
      <c r="D147" s="57"/>
      <c r="E147" s="57"/>
      <c r="F147" s="57">
        <f t="shared" si="18"/>
        <v>0</v>
      </c>
      <c r="G147" s="57"/>
      <c r="H147" s="57"/>
      <c r="I147" s="57"/>
      <c r="J147" s="57">
        <f t="shared" si="19"/>
        <v>0</v>
      </c>
      <c r="K147" s="56">
        <f t="shared" si="23"/>
        <v>0</v>
      </c>
      <c r="L147" s="54">
        <f t="shared" si="21"/>
        <v>0</v>
      </c>
      <c r="M147" s="54">
        <f t="shared" si="20"/>
        <v>0</v>
      </c>
      <c r="N147" s="54">
        <f t="shared" si="22"/>
        <v>0</v>
      </c>
      <c r="O147" s="54">
        <v>0</v>
      </c>
      <c r="P147" s="56"/>
    </row>
    <row r="148" spans="1:16" s="68" customFormat="1" x14ac:dyDescent="0.2">
      <c r="A148" s="78">
        <f t="shared" si="24"/>
        <v>143</v>
      </c>
      <c r="B148" s="57" t="s">
        <v>2145</v>
      </c>
      <c r="C148" s="80"/>
      <c r="D148" s="57"/>
      <c r="E148" s="57"/>
      <c r="F148" s="57">
        <f t="shared" si="18"/>
        <v>0</v>
      </c>
      <c r="G148" s="57"/>
      <c r="H148" s="57"/>
      <c r="I148" s="57"/>
      <c r="J148" s="57">
        <f t="shared" si="19"/>
        <v>0</v>
      </c>
      <c r="K148" s="56">
        <f t="shared" si="23"/>
        <v>0</v>
      </c>
      <c r="L148" s="54">
        <f t="shared" si="21"/>
        <v>0</v>
      </c>
      <c r="M148" s="54">
        <f t="shared" si="20"/>
        <v>0</v>
      </c>
      <c r="N148" s="54">
        <f t="shared" si="22"/>
        <v>0</v>
      </c>
      <c r="O148" s="54">
        <v>0</v>
      </c>
      <c r="P148" s="56"/>
    </row>
    <row r="149" spans="1:16" s="68" customFormat="1" x14ac:dyDescent="0.2">
      <c r="A149" s="78">
        <f t="shared" si="24"/>
        <v>144</v>
      </c>
      <c r="B149" s="57" t="s">
        <v>2146</v>
      </c>
      <c r="C149" s="80"/>
      <c r="D149" s="57"/>
      <c r="E149" s="57"/>
      <c r="F149" s="57">
        <f t="shared" si="18"/>
        <v>0</v>
      </c>
      <c r="G149" s="57"/>
      <c r="H149" s="57"/>
      <c r="I149" s="57"/>
      <c r="J149" s="57">
        <f t="shared" si="19"/>
        <v>0</v>
      </c>
      <c r="K149" s="56">
        <f t="shared" si="23"/>
        <v>0</v>
      </c>
      <c r="L149" s="54">
        <f t="shared" si="21"/>
        <v>0</v>
      </c>
      <c r="M149" s="54">
        <f t="shared" si="20"/>
        <v>0</v>
      </c>
      <c r="N149" s="54">
        <f t="shared" si="22"/>
        <v>0</v>
      </c>
      <c r="O149" s="54">
        <v>0</v>
      </c>
      <c r="P149" s="56"/>
    </row>
    <row r="150" spans="1:16" s="68" customFormat="1" x14ac:dyDescent="0.2">
      <c r="A150" s="78">
        <f t="shared" si="24"/>
        <v>145</v>
      </c>
      <c r="B150" s="57" t="s">
        <v>2147</v>
      </c>
      <c r="C150" s="57"/>
      <c r="D150" s="57"/>
      <c r="E150" s="57"/>
      <c r="F150" s="57">
        <f t="shared" si="18"/>
        <v>0</v>
      </c>
      <c r="G150" s="57"/>
      <c r="H150" s="57"/>
      <c r="I150" s="57"/>
      <c r="J150" s="57">
        <f t="shared" si="19"/>
        <v>0</v>
      </c>
      <c r="K150" s="56">
        <f t="shared" si="23"/>
        <v>0</v>
      </c>
      <c r="L150" s="54">
        <f t="shared" si="21"/>
        <v>0</v>
      </c>
      <c r="M150" s="54">
        <f t="shared" si="20"/>
        <v>0</v>
      </c>
      <c r="N150" s="54">
        <f t="shared" si="22"/>
        <v>0</v>
      </c>
      <c r="O150" s="54">
        <v>0</v>
      </c>
      <c r="P150" s="56"/>
    </row>
    <row r="151" spans="1:16" s="68" customFormat="1" x14ac:dyDescent="0.2">
      <c r="A151" s="78">
        <f t="shared" si="24"/>
        <v>146</v>
      </c>
      <c r="B151" s="57" t="s">
        <v>2148</v>
      </c>
      <c r="C151" s="57"/>
      <c r="D151" s="57"/>
      <c r="E151" s="57"/>
      <c r="F151" s="57">
        <f t="shared" ref="F151:F183" si="25">C151+D151+E151</f>
        <v>0</v>
      </c>
      <c r="G151" s="57"/>
      <c r="H151" s="57"/>
      <c r="I151" s="57"/>
      <c r="J151" s="57">
        <f t="shared" si="19"/>
        <v>0</v>
      </c>
      <c r="K151" s="56">
        <f t="shared" si="23"/>
        <v>0</v>
      </c>
      <c r="L151" s="54">
        <f t="shared" si="21"/>
        <v>0</v>
      </c>
      <c r="M151" s="54">
        <f t="shared" si="20"/>
        <v>0</v>
      </c>
      <c r="N151" s="54">
        <f t="shared" si="22"/>
        <v>0</v>
      </c>
      <c r="O151" s="54">
        <v>0</v>
      </c>
      <c r="P151" s="56"/>
    </row>
    <row r="152" spans="1:16" s="68" customFormat="1" x14ac:dyDescent="0.2">
      <c r="A152" s="78">
        <f t="shared" si="24"/>
        <v>147</v>
      </c>
      <c r="B152" s="57" t="s">
        <v>2149</v>
      </c>
      <c r="C152" s="57"/>
      <c r="D152" s="57"/>
      <c r="E152" s="57"/>
      <c r="F152" s="57">
        <f t="shared" si="25"/>
        <v>0</v>
      </c>
      <c r="G152" s="57"/>
      <c r="H152" s="57"/>
      <c r="I152" s="57"/>
      <c r="J152" s="57">
        <f t="shared" si="19"/>
        <v>0</v>
      </c>
      <c r="K152" s="56">
        <f t="shared" si="23"/>
        <v>0</v>
      </c>
      <c r="L152" s="54">
        <f t="shared" si="21"/>
        <v>0</v>
      </c>
      <c r="M152" s="54">
        <f t="shared" si="20"/>
        <v>0</v>
      </c>
      <c r="N152" s="54">
        <f t="shared" si="22"/>
        <v>0</v>
      </c>
      <c r="O152" s="54">
        <v>0</v>
      </c>
      <c r="P152" s="56"/>
    </row>
    <row r="153" spans="1:16" s="68" customFormat="1" x14ac:dyDescent="0.2">
      <c r="A153" s="78">
        <f t="shared" si="24"/>
        <v>148</v>
      </c>
      <c r="B153" s="57" t="s">
        <v>2150</v>
      </c>
      <c r="C153" s="57"/>
      <c r="D153" s="57"/>
      <c r="E153" s="57"/>
      <c r="F153" s="57">
        <f t="shared" si="25"/>
        <v>0</v>
      </c>
      <c r="G153" s="57"/>
      <c r="H153" s="57"/>
      <c r="I153" s="57"/>
      <c r="J153" s="57">
        <f t="shared" si="19"/>
        <v>0</v>
      </c>
      <c r="K153" s="56">
        <f t="shared" si="23"/>
        <v>0</v>
      </c>
      <c r="L153" s="54">
        <f t="shared" si="21"/>
        <v>0</v>
      </c>
      <c r="M153" s="54">
        <f t="shared" si="20"/>
        <v>0</v>
      </c>
      <c r="N153" s="54">
        <f t="shared" si="22"/>
        <v>0</v>
      </c>
      <c r="O153" s="54">
        <v>0</v>
      </c>
      <c r="P153" s="56"/>
    </row>
    <row r="154" spans="1:16" s="68" customFormat="1" x14ac:dyDescent="0.2">
      <c r="A154" s="78">
        <f t="shared" si="24"/>
        <v>149</v>
      </c>
      <c r="B154" s="57" t="s">
        <v>2151</v>
      </c>
      <c r="C154" s="57"/>
      <c r="D154" s="57"/>
      <c r="E154" s="57"/>
      <c r="F154" s="57">
        <f t="shared" si="25"/>
        <v>0</v>
      </c>
      <c r="G154" s="57"/>
      <c r="H154" s="57"/>
      <c r="I154" s="57"/>
      <c r="J154" s="57">
        <f t="shared" si="19"/>
        <v>0</v>
      </c>
      <c r="K154" s="56">
        <f t="shared" si="23"/>
        <v>0</v>
      </c>
      <c r="L154" s="54">
        <f t="shared" si="21"/>
        <v>0</v>
      </c>
      <c r="M154" s="54">
        <f t="shared" si="20"/>
        <v>0</v>
      </c>
      <c r="N154" s="54">
        <f t="shared" si="22"/>
        <v>0</v>
      </c>
      <c r="O154" s="54">
        <v>0</v>
      </c>
      <c r="P154" s="56"/>
    </row>
    <row r="155" spans="1:16" s="68" customFormat="1" x14ac:dyDescent="0.2">
      <c r="A155" s="78">
        <f t="shared" si="24"/>
        <v>150</v>
      </c>
      <c r="B155" s="57" t="s">
        <v>2152</v>
      </c>
      <c r="C155" s="57"/>
      <c r="D155" s="57"/>
      <c r="E155" s="57"/>
      <c r="F155" s="57">
        <f t="shared" si="25"/>
        <v>0</v>
      </c>
      <c r="G155" s="57"/>
      <c r="H155" s="57"/>
      <c r="I155" s="57"/>
      <c r="J155" s="57">
        <f t="shared" si="19"/>
        <v>0</v>
      </c>
      <c r="K155" s="56">
        <f t="shared" si="23"/>
        <v>0</v>
      </c>
      <c r="L155" s="54">
        <f t="shared" si="21"/>
        <v>0</v>
      </c>
      <c r="M155" s="54">
        <f t="shared" si="20"/>
        <v>0</v>
      </c>
      <c r="N155" s="54">
        <f t="shared" si="22"/>
        <v>0</v>
      </c>
      <c r="O155" s="54">
        <v>0</v>
      </c>
      <c r="P155" s="56"/>
    </row>
    <row r="156" spans="1:16" s="68" customFormat="1" x14ac:dyDescent="0.2">
      <c r="A156" s="78">
        <f t="shared" si="24"/>
        <v>151</v>
      </c>
      <c r="B156" s="57" t="s">
        <v>2153</v>
      </c>
      <c r="C156" s="57"/>
      <c r="D156" s="57"/>
      <c r="E156" s="57"/>
      <c r="F156" s="57">
        <f t="shared" si="25"/>
        <v>0</v>
      </c>
      <c r="G156" s="57"/>
      <c r="H156" s="57"/>
      <c r="I156" s="57"/>
      <c r="J156" s="57">
        <f t="shared" si="19"/>
        <v>0</v>
      </c>
      <c r="K156" s="56">
        <f t="shared" si="23"/>
        <v>0</v>
      </c>
      <c r="L156" s="54">
        <f t="shared" si="21"/>
        <v>0</v>
      </c>
      <c r="M156" s="54">
        <f t="shared" si="20"/>
        <v>0</v>
      </c>
      <c r="N156" s="54">
        <f t="shared" si="22"/>
        <v>0</v>
      </c>
      <c r="O156" s="54">
        <v>0</v>
      </c>
      <c r="P156" s="56"/>
    </row>
    <row r="157" spans="1:16" s="68" customFormat="1" x14ac:dyDescent="0.2">
      <c r="A157" s="78">
        <f t="shared" si="24"/>
        <v>152</v>
      </c>
      <c r="B157" s="57" t="s">
        <v>2154</v>
      </c>
      <c r="C157" s="57"/>
      <c r="D157" s="57"/>
      <c r="E157" s="57"/>
      <c r="F157" s="57">
        <f t="shared" si="25"/>
        <v>0</v>
      </c>
      <c r="G157" s="57"/>
      <c r="H157" s="57"/>
      <c r="I157" s="57"/>
      <c r="J157" s="57">
        <f t="shared" si="19"/>
        <v>0</v>
      </c>
      <c r="K157" s="56">
        <f t="shared" si="23"/>
        <v>0</v>
      </c>
      <c r="L157" s="54">
        <f t="shared" si="21"/>
        <v>0</v>
      </c>
      <c r="M157" s="54">
        <f t="shared" si="20"/>
        <v>0</v>
      </c>
      <c r="N157" s="54">
        <f t="shared" si="22"/>
        <v>0</v>
      </c>
      <c r="O157" s="54">
        <v>0</v>
      </c>
      <c r="P157" s="56"/>
    </row>
    <row r="158" spans="1:16" s="68" customFormat="1" x14ac:dyDescent="0.2">
      <c r="A158" s="78">
        <f t="shared" si="24"/>
        <v>153</v>
      </c>
      <c r="B158" s="57" t="s">
        <v>2155</v>
      </c>
      <c r="C158" s="57"/>
      <c r="D158" s="57"/>
      <c r="E158" s="57"/>
      <c r="F158" s="57">
        <f t="shared" si="25"/>
        <v>0</v>
      </c>
      <c r="G158" s="57"/>
      <c r="H158" s="57"/>
      <c r="I158" s="57"/>
      <c r="J158" s="57">
        <f t="shared" si="19"/>
        <v>0</v>
      </c>
      <c r="K158" s="56">
        <f t="shared" si="23"/>
        <v>0</v>
      </c>
      <c r="L158" s="54">
        <f t="shared" si="21"/>
        <v>0</v>
      </c>
      <c r="M158" s="54">
        <f t="shared" si="20"/>
        <v>0</v>
      </c>
      <c r="N158" s="54">
        <f t="shared" si="22"/>
        <v>0</v>
      </c>
      <c r="O158" s="54">
        <v>0</v>
      </c>
      <c r="P158" s="56"/>
    </row>
    <row r="159" spans="1:16" s="68" customFormat="1" x14ac:dyDescent="0.2">
      <c r="A159" s="78">
        <f t="shared" si="24"/>
        <v>154</v>
      </c>
      <c r="B159" s="57" t="s">
        <v>2156</v>
      </c>
      <c r="C159" s="57"/>
      <c r="D159" s="57"/>
      <c r="E159" s="57"/>
      <c r="F159" s="57">
        <f t="shared" si="25"/>
        <v>0</v>
      </c>
      <c r="G159" s="57"/>
      <c r="H159" s="57"/>
      <c r="I159" s="57"/>
      <c r="J159" s="57">
        <f t="shared" si="19"/>
        <v>0</v>
      </c>
      <c r="K159" s="56">
        <f t="shared" si="23"/>
        <v>0</v>
      </c>
      <c r="L159" s="54">
        <f t="shared" si="21"/>
        <v>0</v>
      </c>
      <c r="M159" s="54">
        <f t="shared" si="20"/>
        <v>0</v>
      </c>
      <c r="N159" s="54">
        <f t="shared" si="22"/>
        <v>0</v>
      </c>
      <c r="O159" s="54">
        <v>0</v>
      </c>
      <c r="P159" s="56"/>
    </row>
    <row r="160" spans="1:16" s="68" customFormat="1" x14ac:dyDescent="0.2">
      <c r="A160" s="78">
        <f t="shared" si="24"/>
        <v>155</v>
      </c>
      <c r="B160" s="57" t="s">
        <v>2157</v>
      </c>
      <c r="C160" s="57"/>
      <c r="D160" s="57"/>
      <c r="E160" s="57"/>
      <c r="F160" s="57">
        <f t="shared" si="25"/>
        <v>0</v>
      </c>
      <c r="G160" s="57"/>
      <c r="H160" s="57"/>
      <c r="I160" s="57"/>
      <c r="J160" s="57">
        <f t="shared" si="19"/>
        <v>0</v>
      </c>
      <c r="K160" s="56">
        <f t="shared" si="23"/>
        <v>0</v>
      </c>
      <c r="L160" s="54">
        <f t="shared" si="21"/>
        <v>0</v>
      </c>
      <c r="M160" s="54">
        <f t="shared" si="20"/>
        <v>0</v>
      </c>
      <c r="N160" s="54">
        <f t="shared" si="22"/>
        <v>0</v>
      </c>
      <c r="O160" s="54">
        <v>0</v>
      </c>
      <c r="P160" s="56"/>
    </row>
    <row r="161" spans="1:16" s="68" customFormat="1" x14ac:dyDescent="0.2">
      <c r="A161" s="78">
        <f t="shared" si="24"/>
        <v>156</v>
      </c>
      <c r="B161" s="57" t="s">
        <v>2158</v>
      </c>
      <c r="C161" s="57"/>
      <c r="D161" s="57"/>
      <c r="E161" s="57"/>
      <c r="F161" s="57">
        <f t="shared" si="25"/>
        <v>0</v>
      </c>
      <c r="G161" s="57"/>
      <c r="H161" s="57"/>
      <c r="I161" s="57"/>
      <c r="J161" s="57">
        <f t="shared" si="19"/>
        <v>0</v>
      </c>
      <c r="K161" s="56">
        <f t="shared" si="23"/>
        <v>0</v>
      </c>
      <c r="L161" s="54">
        <f t="shared" si="21"/>
        <v>0</v>
      </c>
      <c r="M161" s="54">
        <f t="shared" si="20"/>
        <v>0</v>
      </c>
      <c r="N161" s="54">
        <f t="shared" si="22"/>
        <v>0</v>
      </c>
      <c r="O161" s="54">
        <v>0</v>
      </c>
      <c r="P161" s="56"/>
    </row>
    <row r="162" spans="1:16" s="68" customFormat="1" x14ac:dyDescent="0.2">
      <c r="A162" s="78">
        <f t="shared" si="24"/>
        <v>157</v>
      </c>
      <c r="B162" s="57" t="s">
        <v>2159</v>
      </c>
      <c r="C162" s="57"/>
      <c r="D162" s="57"/>
      <c r="E162" s="57"/>
      <c r="F162" s="57">
        <f t="shared" si="25"/>
        <v>0</v>
      </c>
      <c r="G162" s="57"/>
      <c r="H162" s="57"/>
      <c r="I162" s="57"/>
      <c r="J162" s="57">
        <f t="shared" si="19"/>
        <v>0</v>
      </c>
      <c r="K162" s="56">
        <f t="shared" si="23"/>
        <v>0</v>
      </c>
      <c r="L162" s="54">
        <f t="shared" si="21"/>
        <v>0</v>
      </c>
      <c r="M162" s="54">
        <f t="shared" si="20"/>
        <v>0</v>
      </c>
      <c r="N162" s="54">
        <f t="shared" si="22"/>
        <v>0</v>
      </c>
      <c r="O162" s="54">
        <v>0</v>
      </c>
      <c r="P162" s="56"/>
    </row>
    <row r="163" spans="1:16" s="68" customFormat="1" x14ac:dyDescent="0.2">
      <c r="A163" s="78">
        <f t="shared" si="24"/>
        <v>158</v>
      </c>
      <c r="B163" s="57" t="s">
        <v>2160</v>
      </c>
      <c r="C163" s="57"/>
      <c r="D163" s="57"/>
      <c r="E163" s="57"/>
      <c r="F163" s="57">
        <f t="shared" si="25"/>
        <v>0</v>
      </c>
      <c r="G163" s="57"/>
      <c r="H163" s="57"/>
      <c r="I163" s="57"/>
      <c r="J163" s="57">
        <f t="shared" si="19"/>
        <v>0</v>
      </c>
      <c r="K163" s="56">
        <f t="shared" si="23"/>
        <v>0</v>
      </c>
      <c r="L163" s="54">
        <f t="shared" si="21"/>
        <v>0</v>
      </c>
      <c r="M163" s="54">
        <f t="shared" si="20"/>
        <v>0</v>
      </c>
      <c r="N163" s="54">
        <f t="shared" si="22"/>
        <v>0</v>
      </c>
      <c r="O163" s="54">
        <v>0</v>
      </c>
      <c r="P163" s="56"/>
    </row>
    <row r="164" spans="1:16" s="68" customFormat="1" x14ac:dyDescent="0.2">
      <c r="A164" s="78">
        <f t="shared" si="24"/>
        <v>159</v>
      </c>
      <c r="B164" s="57" t="s">
        <v>2161</v>
      </c>
      <c r="C164" s="57"/>
      <c r="D164" s="57"/>
      <c r="E164" s="57"/>
      <c r="F164" s="57">
        <f t="shared" si="25"/>
        <v>0</v>
      </c>
      <c r="G164" s="57"/>
      <c r="H164" s="57"/>
      <c r="I164" s="57"/>
      <c r="J164" s="57">
        <f t="shared" si="19"/>
        <v>0</v>
      </c>
      <c r="K164" s="56">
        <f t="shared" si="23"/>
        <v>0</v>
      </c>
      <c r="L164" s="54">
        <f t="shared" si="21"/>
        <v>0</v>
      </c>
      <c r="M164" s="54">
        <f t="shared" si="20"/>
        <v>0</v>
      </c>
      <c r="N164" s="54">
        <f t="shared" si="22"/>
        <v>0</v>
      </c>
      <c r="O164" s="54">
        <v>0</v>
      </c>
      <c r="P164" s="56"/>
    </row>
    <row r="165" spans="1:16" s="68" customFormat="1" x14ac:dyDescent="0.2">
      <c r="A165" s="78">
        <f t="shared" si="24"/>
        <v>160</v>
      </c>
      <c r="B165" s="57" t="s">
        <v>2162</v>
      </c>
      <c r="C165" s="57"/>
      <c r="D165" s="57"/>
      <c r="E165" s="57"/>
      <c r="F165" s="57">
        <f t="shared" si="25"/>
        <v>0</v>
      </c>
      <c r="G165" s="57"/>
      <c r="H165" s="57"/>
      <c r="I165" s="57"/>
      <c r="J165" s="57">
        <f t="shared" si="19"/>
        <v>0</v>
      </c>
      <c r="K165" s="56">
        <f t="shared" si="23"/>
        <v>0</v>
      </c>
      <c r="L165" s="54">
        <f t="shared" si="21"/>
        <v>0</v>
      </c>
      <c r="M165" s="54">
        <f t="shared" si="20"/>
        <v>0</v>
      </c>
      <c r="N165" s="54">
        <f t="shared" si="22"/>
        <v>0</v>
      </c>
      <c r="O165" s="54">
        <v>0</v>
      </c>
      <c r="P165" s="56"/>
    </row>
    <row r="166" spans="1:16" s="68" customFormat="1" x14ac:dyDescent="0.2">
      <c r="A166" s="78">
        <f t="shared" si="24"/>
        <v>161</v>
      </c>
      <c r="B166" s="57" t="s">
        <v>2163</v>
      </c>
      <c r="C166" s="57"/>
      <c r="D166" s="57"/>
      <c r="E166" s="57"/>
      <c r="F166" s="57">
        <f t="shared" si="25"/>
        <v>0</v>
      </c>
      <c r="G166" s="57"/>
      <c r="H166" s="57"/>
      <c r="I166" s="57"/>
      <c r="J166" s="57">
        <f t="shared" si="19"/>
        <v>0</v>
      </c>
      <c r="K166" s="56">
        <f t="shared" si="23"/>
        <v>0</v>
      </c>
      <c r="L166" s="54">
        <f t="shared" ref="L166:L197" si="26">K166*3680</f>
        <v>0</v>
      </c>
      <c r="M166" s="54">
        <f t="shared" si="20"/>
        <v>0</v>
      </c>
      <c r="N166" s="54">
        <f t="shared" ref="N166:N199" si="27">L166*0.437</f>
        <v>0</v>
      </c>
      <c r="O166" s="54">
        <v>0</v>
      </c>
      <c r="P166" s="56"/>
    </row>
    <row r="167" spans="1:16" s="68" customFormat="1" x14ac:dyDescent="0.2">
      <c r="A167" s="78">
        <f t="shared" si="24"/>
        <v>162</v>
      </c>
      <c r="B167" s="57" t="s">
        <v>2164</v>
      </c>
      <c r="C167" s="57"/>
      <c r="D167" s="57"/>
      <c r="E167" s="57"/>
      <c r="F167" s="57">
        <f t="shared" si="25"/>
        <v>0</v>
      </c>
      <c r="G167" s="57"/>
      <c r="H167" s="57"/>
      <c r="I167" s="57"/>
      <c r="J167" s="57">
        <f t="shared" si="19"/>
        <v>0</v>
      </c>
      <c r="K167" s="56">
        <f t="shared" si="23"/>
        <v>0</v>
      </c>
      <c r="L167" s="54">
        <f t="shared" si="26"/>
        <v>0</v>
      </c>
      <c r="M167" s="54">
        <f t="shared" si="20"/>
        <v>0</v>
      </c>
      <c r="N167" s="54">
        <f t="shared" si="27"/>
        <v>0</v>
      </c>
      <c r="O167" s="54">
        <v>0</v>
      </c>
      <c r="P167" s="56"/>
    </row>
    <row r="168" spans="1:16" s="68" customFormat="1" x14ac:dyDescent="0.2">
      <c r="A168" s="78">
        <f t="shared" si="24"/>
        <v>163</v>
      </c>
      <c r="B168" s="57" t="s">
        <v>2165</v>
      </c>
      <c r="C168" s="57"/>
      <c r="D168" s="57"/>
      <c r="E168" s="57"/>
      <c r="F168" s="57">
        <f t="shared" si="25"/>
        <v>0</v>
      </c>
      <c r="G168" s="57"/>
      <c r="H168" s="57"/>
      <c r="I168" s="57"/>
      <c r="J168" s="57">
        <f t="shared" si="19"/>
        <v>0</v>
      </c>
      <c r="K168" s="56">
        <f t="shared" si="23"/>
        <v>0</v>
      </c>
      <c r="L168" s="54">
        <f t="shared" si="26"/>
        <v>0</v>
      </c>
      <c r="M168" s="54">
        <f t="shared" si="20"/>
        <v>0</v>
      </c>
      <c r="N168" s="54">
        <f t="shared" si="27"/>
        <v>0</v>
      </c>
      <c r="O168" s="54">
        <v>0</v>
      </c>
      <c r="P168" s="56"/>
    </row>
    <row r="169" spans="1:16" s="68" customFormat="1" x14ac:dyDescent="0.2">
      <c r="A169" s="78">
        <f t="shared" si="24"/>
        <v>164</v>
      </c>
      <c r="B169" s="57" t="s">
        <v>2166</v>
      </c>
      <c r="C169" s="57"/>
      <c r="D169" s="57"/>
      <c r="E169" s="57"/>
      <c r="F169" s="57">
        <f t="shared" si="25"/>
        <v>0</v>
      </c>
      <c r="G169" s="57"/>
      <c r="H169" s="57"/>
      <c r="I169" s="57"/>
      <c r="J169" s="57">
        <f t="shared" si="19"/>
        <v>0</v>
      </c>
      <c r="K169" s="56">
        <f t="shared" si="23"/>
        <v>0</v>
      </c>
      <c r="L169" s="54">
        <f t="shared" si="26"/>
        <v>0</v>
      </c>
      <c r="M169" s="54">
        <f t="shared" si="20"/>
        <v>0</v>
      </c>
      <c r="N169" s="54">
        <f t="shared" si="27"/>
        <v>0</v>
      </c>
      <c r="O169" s="54">
        <v>0</v>
      </c>
      <c r="P169" s="56"/>
    </row>
    <row r="170" spans="1:16" s="68" customFormat="1" x14ac:dyDescent="0.2">
      <c r="A170" s="78">
        <f t="shared" si="24"/>
        <v>165</v>
      </c>
      <c r="B170" s="57" t="s">
        <v>2167</v>
      </c>
      <c r="C170" s="57"/>
      <c r="D170" s="57"/>
      <c r="E170" s="57"/>
      <c r="F170" s="57">
        <f t="shared" si="25"/>
        <v>0</v>
      </c>
      <c r="G170" s="57"/>
      <c r="H170" s="57"/>
      <c r="I170" s="57"/>
      <c r="J170" s="57">
        <f t="shared" si="19"/>
        <v>0</v>
      </c>
      <c r="K170" s="56">
        <f t="shared" si="23"/>
        <v>0</v>
      </c>
      <c r="L170" s="54">
        <f t="shared" si="26"/>
        <v>0</v>
      </c>
      <c r="M170" s="54">
        <f t="shared" si="20"/>
        <v>0</v>
      </c>
      <c r="N170" s="54">
        <f t="shared" si="27"/>
        <v>0</v>
      </c>
      <c r="O170" s="54">
        <v>0</v>
      </c>
      <c r="P170" s="56"/>
    </row>
    <row r="171" spans="1:16" s="68" customFormat="1" x14ac:dyDescent="0.2">
      <c r="A171" s="78">
        <f t="shared" si="24"/>
        <v>166</v>
      </c>
      <c r="B171" s="57" t="s">
        <v>2168</v>
      </c>
      <c r="C171" s="57"/>
      <c r="D171" s="57"/>
      <c r="E171" s="57"/>
      <c r="F171" s="57">
        <f t="shared" si="25"/>
        <v>0</v>
      </c>
      <c r="G171" s="57"/>
      <c r="H171" s="57"/>
      <c r="I171" s="57"/>
      <c r="J171" s="57">
        <f t="shared" si="19"/>
        <v>0</v>
      </c>
      <c r="K171" s="56">
        <f t="shared" si="23"/>
        <v>0</v>
      </c>
      <c r="L171" s="54">
        <f t="shared" si="26"/>
        <v>0</v>
      </c>
      <c r="M171" s="54">
        <f t="shared" si="20"/>
        <v>0</v>
      </c>
      <c r="N171" s="54">
        <f t="shared" si="27"/>
        <v>0</v>
      </c>
      <c r="O171" s="54">
        <v>0</v>
      </c>
      <c r="P171" s="56"/>
    </row>
    <row r="172" spans="1:16" s="68" customFormat="1" x14ac:dyDescent="0.2">
      <c r="A172" s="78">
        <f t="shared" si="24"/>
        <v>167</v>
      </c>
      <c r="B172" s="57" t="s">
        <v>2169</v>
      </c>
      <c r="C172" s="57"/>
      <c r="D172" s="57"/>
      <c r="E172" s="57"/>
      <c r="F172" s="57">
        <f t="shared" si="25"/>
        <v>0</v>
      </c>
      <c r="G172" s="57"/>
      <c r="H172" s="57"/>
      <c r="I172" s="57"/>
      <c r="J172" s="57">
        <f t="shared" si="19"/>
        <v>0</v>
      </c>
      <c r="K172" s="56">
        <f t="shared" si="23"/>
        <v>0</v>
      </c>
      <c r="L172" s="54">
        <f t="shared" si="26"/>
        <v>0</v>
      </c>
      <c r="M172" s="54">
        <f t="shared" si="20"/>
        <v>0</v>
      </c>
      <c r="N172" s="54">
        <f t="shared" si="27"/>
        <v>0</v>
      </c>
      <c r="O172" s="54">
        <v>0</v>
      </c>
      <c r="P172" s="56"/>
    </row>
    <row r="173" spans="1:16" s="68" customFormat="1" x14ac:dyDescent="0.2">
      <c r="A173" s="78">
        <f t="shared" si="24"/>
        <v>168</v>
      </c>
      <c r="B173" s="57" t="s">
        <v>2170</v>
      </c>
      <c r="C173" s="57"/>
      <c r="D173" s="57"/>
      <c r="E173" s="57"/>
      <c r="F173" s="57">
        <f t="shared" si="25"/>
        <v>0</v>
      </c>
      <c r="G173" s="57"/>
      <c r="H173" s="57"/>
      <c r="I173" s="57"/>
      <c r="J173" s="57">
        <f t="shared" si="19"/>
        <v>0</v>
      </c>
      <c r="K173" s="56">
        <f t="shared" si="23"/>
        <v>0</v>
      </c>
      <c r="L173" s="54">
        <f t="shared" si="26"/>
        <v>0</v>
      </c>
      <c r="M173" s="54">
        <f t="shared" si="20"/>
        <v>0</v>
      </c>
      <c r="N173" s="54">
        <f t="shared" si="27"/>
        <v>0</v>
      </c>
      <c r="O173" s="54">
        <v>0</v>
      </c>
      <c r="P173" s="56"/>
    </row>
    <row r="174" spans="1:16" s="68" customFormat="1" x14ac:dyDescent="0.2">
      <c r="A174" s="78">
        <f t="shared" si="24"/>
        <v>169</v>
      </c>
      <c r="B174" s="57" t="s">
        <v>2171</v>
      </c>
      <c r="C174" s="57"/>
      <c r="D174" s="57"/>
      <c r="E174" s="57"/>
      <c r="F174" s="57">
        <f t="shared" si="25"/>
        <v>0</v>
      </c>
      <c r="G174" s="57"/>
      <c r="H174" s="57"/>
      <c r="I174" s="57"/>
      <c r="J174" s="57">
        <f t="shared" si="19"/>
        <v>0</v>
      </c>
      <c r="K174" s="56">
        <f t="shared" si="23"/>
        <v>0</v>
      </c>
      <c r="L174" s="54">
        <f t="shared" si="26"/>
        <v>0</v>
      </c>
      <c r="M174" s="54">
        <f t="shared" si="20"/>
        <v>0</v>
      </c>
      <c r="N174" s="54">
        <f t="shared" si="27"/>
        <v>0</v>
      </c>
      <c r="O174" s="54">
        <v>0</v>
      </c>
      <c r="P174" s="56"/>
    </row>
    <row r="175" spans="1:16" s="68" customFormat="1" x14ac:dyDescent="0.2">
      <c r="A175" s="78">
        <f t="shared" si="24"/>
        <v>170</v>
      </c>
      <c r="B175" s="57" t="s">
        <v>2172</v>
      </c>
      <c r="C175" s="57"/>
      <c r="D175" s="57"/>
      <c r="E175" s="57"/>
      <c r="F175" s="57">
        <f t="shared" si="25"/>
        <v>0</v>
      </c>
      <c r="G175" s="57"/>
      <c r="H175" s="57"/>
      <c r="I175" s="57"/>
      <c r="J175" s="57">
        <f t="shared" si="19"/>
        <v>0</v>
      </c>
      <c r="K175" s="56">
        <f t="shared" si="23"/>
        <v>0</v>
      </c>
      <c r="L175" s="54">
        <f t="shared" si="26"/>
        <v>0</v>
      </c>
      <c r="M175" s="54">
        <f t="shared" si="20"/>
        <v>0</v>
      </c>
      <c r="N175" s="54">
        <f t="shared" si="27"/>
        <v>0</v>
      </c>
      <c r="O175" s="54">
        <v>0</v>
      </c>
      <c r="P175" s="56"/>
    </row>
    <row r="176" spans="1:16" s="68" customFormat="1" x14ac:dyDescent="0.2">
      <c r="A176" s="78">
        <f t="shared" si="24"/>
        <v>171</v>
      </c>
      <c r="B176" s="57" t="s">
        <v>2173</v>
      </c>
      <c r="C176" s="57"/>
      <c r="D176" s="57"/>
      <c r="E176" s="57"/>
      <c r="F176" s="57">
        <f t="shared" si="25"/>
        <v>0</v>
      </c>
      <c r="G176" s="57"/>
      <c r="H176" s="57"/>
      <c r="I176" s="57"/>
      <c r="J176" s="57">
        <f t="shared" si="19"/>
        <v>0</v>
      </c>
      <c r="K176" s="56">
        <f t="shared" si="23"/>
        <v>0</v>
      </c>
      <c r="L176" s="54">
        <f t="shared" si="26"/>
        <v>0</v>
      </c>
      <c r="M176" s="54">
        <f t="shared" si="20"/>
        <v>0</v>
      </c>
      <c r="N176" s="54">
        <f t="shared" si="27"/>
        <v>0</v>
      </c>
      <c r="O176" s="54">
        <v>0</v>
      </c>
      <c r="P176" s="56"/>
    </row>
    <row r="177" spans="1:16" s="68" customFormat="1" x14ac:dyDescent="0.2">
      <c r="A177" s="78">
        <f t="shared" si="24"/>
        <v>172</v>
      </c>
      <c r="B177" s="57" t="s">
        <v>2174</v>
      </c>
      <c r="C177" s="57"/>
      <c r="D177" s="57"/>
      <c r="E177" s="57"/>
      <c r="F177" s="57">
        <f t="shared" si="25"/>
        <v>0</v>
      </c>
      <c r="G177" s="57"/>
      <c r="H177" s="57"/>
      <c r="I177" s="57"/>
      <c r="J177" s="57">
        <f t="shared" si="19"/>
        <v>0</v>
      </c>
      <c r="K177" s="56">
        <f t="shared" si="23"/>
        <v>0</v>
      </c>
      <c r="L177" s="54">
        <f t="shared" si="26"/>
        <v>0</v>
      </c>
      <c r="M177" s="54">
        <f t="shared" si="20"/>
        <v>0</v>
      </c>
      <c r="N177" s="54">
        <f t="shared" si="27"/>
        <v>0</v>
      </c>
      <c r="O177" s="54">
        <v>0</v>
      </c>
      <c r="P177" s="56"/>
    </row>
    <row r="178" spans="1:16" s="68" customFormat="1" x14ac:dyDescent="0.2">
      <c r="A178" s="78">
        <f t="shared" si="24"/>
        <v>173</v>
      </c>
      <c r="B178" s="57" t="s">
        <v>2175</v>
      </c>
      <c r="C178" s="57"/>
      <c r="D178" s="57"/>
      <c r="E178" s="57"/>
      <c r="F178" s="57">
        <f t="shared" si="25"/>
        <v>0</v>
      </c>
      <c r="G178" s="57"/>
      <c r="H178" s="57"/>
      <c r="I178" s="57"/>
      <c r="J178" s="57">
        <f t="shared" si="19"/>
        <v>0</v>
      </c>
      <c r="K178" s="56">
        <f t="shared" si="23"/>
        <v>0</v>
      </c>
      <c r="L178" s="54">
        <f t="shared" si="26"/>
        <v>0</v>
      </c>
      <c r="M178" s="54">
        <f t="shared" si="20"/>
        <v>0</v>
      </c>
      <c r="N178" s="54">
        <f t="shared" si="27"/>
        <v>0</v>
      </c>
      <c r="O178" s="54">
        <v>0</v>
      </c>
      <c r="P178" s="56"/>
    </row>
    <row r="179" spans="1:16" s="68" customFormat="1" x14ac:dyDescent="0.2">
      <c r="A179" s="78">
        <f t="shared" si="24"/>
        <v>174</v>
      </c>
      <c r="B179" s="57" t="s">
        <v>2176</v>
      </c>
      <c r="C179" s="57"/>
      <c r="D179" s="57"/>
      <c r="E179" s="57"/>
      <c r="F179" s="57">
        <f t="shared" si="25"/>
        <v>0</v>
      </c>
      <c r="G179" s="57"/>
      <c r="H179" s="57"/>
      <c r="I179" s="57"/>
      <c r="J179" s="57">
        <f t="shared" si="19"/>
        <v>0</v>
      </c>
      <c r="K179" s="56">
        <f t="shared" si="23"/>
        <v>0</v>
      </c>
      <c r="L179" s="54">
        <f t="shared" si="26"/>
        <v>0</v>
      </c>
      <c r="M179" s="54">
        <f t="shared" si="20"/>
        <v>0</v>
      </c>
      <c r="N179" s="54">
        <f t="shared" si="27"/>
        <v>0</v>
      </c>
      <c r="O179" s="54">
        <v>0</v>
      </c>
      <c r="P179" s="56"/>
    </row>
    <row r="180" spans="1:16" s="68" customFormat="1" ht="15" x14ac:dyDescent="0.2">
      <c r="A180" s="78">
        <f t="shared" si="24"/>
        <v>175</v>
      </c>
      <c r="B180" s="57" t="s">
        <v>2177</v>
      </c>
      <c r="C180" s="57"/>
      <c r="D180" s="57"/>
      <c r="E180" s="57"/>
      <c r="F180" s="57">
        <f t="shared" si="25"/>
        <v>0</v>
      </c>
      <c r="G180" s="5"/>
      <c r="H180" s="5"/>
      <c r="I180" s="5"/>
      <c r="J180" s="57">
        <f t="shared" si="19"/>
        <v>0</v>
      </c>
      <c r="K180" s="56">
        <f t="shared" si="23"/>
        <v>0</v>
      </c>
      <c r="L180" s="54">
        <f t="shared" si="26"/>
        <v>0</v>
      </c>
      <c r="M180" s="54">
        <f t="shared" si="20"/>
        <v>0</v>
      </c>
      <c r="N180" s="54">
        <f t="shared" si="27"/>
        <v>0</v>
      </c>
      <c r="O180" s="54">
        <v>0</v>
      </c>
      <c r="P180" s="56"/>
    </row>
    <row r="181" spans="1:16" s="68" customFormat="1" x14ac:dyDescent="0.2">
      <c r="A181" s="78">
        <f t="shared" si="24"/>
        <v>176</v>
      </c>
      <c r="B181" s="57" t="s">
        <v>2178</v>
      </c>
      <c r="C181" s="57"/>
      <c r="D181" s="57"/>
      <c r="E181" s="57"/>
      <c r="F181" s="57">
        <f t="shared" si="25"/>
        <v>0</v>
      </c>
      <c r="G181" s="57"/>
      <c r="H181" s="57"/>
      <c r="I181" s="57"/>
      <c r="J181" s="57">
        <f t="shared" si="19"/>
        <v>0</v>
      </c>
      <c r="K181" s="56">
        <f t="shared" si="23"/>
        <v>0</v>
      </c>
      <c r="L181" s="54">
        <f t="shared" si="26"/>
        <v>0</v>
      </c>
      <c r="M181" s="54">
        <f t="shared" si="20"/>
        <v>0</v>
      </c>
      <c r="N181" s="54">
        <f t="shared" si="27"/>
        <v>0</v>
      </c>
      <c r="O181" s="54">
        <v>0</v>
      </c>
      <c r="P181" s="56"/>
    </row>
    <row r="182" spans="1:16" s="68" customFormat="1" x14ac:dyDescent="0.2">
      <c r="A182" s="78">
        <f t="shared" si="24"/>
        <v>177</v>
      </c>
      <c r="B182" s="57" t="s">
        <v>2179</v>
      </c>
      <c r="C182" s="57"/>
      <c r="D182" s="57"/>
      <c r="E182" s="57"/>
      <c r="F182" s="57">
        <f t="shared" si="25"/>
        <v>0</v>
      </c>
      <c r="G182" s="57"/>
      <c r="H182" s="57"/>
      <c r="I182" s="57"/>
      <c r="J182" s="57">
        <f t="shared" si="19"/>
        <v>0</v>
      </c>
      <c r="K182" s="56">
        <f t="shared" si="23"/>
        <v>0</v>
      </c>
      <c r="L182" s="54">
        <f t="shared" si="26"/>
        <v>0</v>
      </c>
      <c r="M182" s="54">
        <f t="shared" si="20"/>
        <v>0</v>
      </c>
      <c r="N182" s="54">
        <f t="shared" si="27"/>
        <v>0</v>
      </c>
      <c r="O182" s="54">
        <v>0</v>
      </c>
      <c r="P182" s="56"/>
    </row>
    <row r="183" spans="1:16" s="68" customFormat="1" x14ac:dyDescent="0.2">
      <c r="A183" s="78">
        <f t="shared" si="24"/>
        <v>178</v>
      </c>
      <c r="B183" s="57" t="s">
        <v>2180</v>
      </c>
      <c r="C183" s="81">
        <v>671.45</v>
      </c>
      <c r="D183" s="81"/>
      <c r="E183" s="81"/>
      <c r="F183" s="57">
        <f t="shared" si="25"/>
        <v>671.45</v>
      </c>
      <c r="G183" s="57">
        <v>6</v>
      </c>
      <c r="H183" s="57"/>
      <c r="I183" s="57"/>
      <c r="J183" s="57">
        <f t="shared" si="19"/>
        <v>6</v>
      </c>
      <c r="K183" s="56">
        <f t="shared" si="23"/>
        <v>2.2790234802719963E-2</v>
      </c>
      <c r="L183" s="54">
        <f t="shared" si="26"/>
        <v>83.868064074009467</v>
      </c>
      <c r="M183" s="54">
        <f t="shared" si="20"/>
        <v>18.450974096282081</v>
      </c>
      <c r="N183" s="54">
        <f t="shared" si="27"/>
        <v>36.650344000342137</v>
      </c>
      <c r="O183" s="54">
        <v>17.196231524009754</v>
      </c>
      <c r="P183" s="56"/>
    </row>
    <row r="184" spans="1:16" s="68" customFormat="1" x14ac:dyDescent="0.2">
      <c r="A184" s="78">
        <f t="shared" si="24"/>
        <v>179</v>
      </c>
      <c r="B184" s="57" t="s">
        <v>2529</v>
      </c>
      <c r="C184" s="102">
        <v>7459.3</v>
      </c>
      <c r="D184" s="84"/>
      <c r="E184" s="84"/>
      <c r="F184" s="84">
        <f>C184+D184+E184</f>
        <v>7459.3</v>
      </c>
      <c r="G184" s="222">
        <v>143</v>
      </c>
      <c r="H184" s="84"/>
      <c r="I184" s="84"/>
      <c r="J184" s="57">
        <f t="shared" si="19"/>
        <v>143</v>
      </c>
      <c r="K184" s="56">
        <f t="shared" si="23"/>
        <v>0.25318221530110807</v>
      </c>
      <c r="L184" s="54">
        <f t="shared" si="26"/>
        <v>931.71055230807769</v>
      </c>
      <c r="M184" s="54">
        <f t="shared" si="20"/>
        <v>204.9763215077771</v>
      </c>
      <c r="N184" s="54">
        <f t="shared" si="27"/>
        <v>407.15751135862996</v>
      </c>
      <c r="O184" s="54">
        <v>191.03708363548435</v>
      </c>
      <c r="P184" s="122">
        <f>(L184+M184+N184+O184)/F184</f>
        <v>0.23257966147091136</v>
      </c>
    </row>
    <row r="185" spans="1:16" s="68" customFormat="1" x14ac:dyDescent="0.2">
      <c r="A185" s="78">
        <f t="shared" si="24"/>
        <v>180</v>
      </c>
      <c r="B185" s="57" t="s">
        <v>2477</v>
      </c>
      <c r="C185" s="102">
        <v>0</v>
      </c>
      <c r="D185" s="84"/>
      <c r="E185" s="84"/>
      <c r="F185" s="84">
        <f>C185+D185+E185</f>
        <v>0</v>
      </c>
      <c r="G185" s="222"/>
      <c r="H185" s="84"/>
      <c r="I185" s="84"/>
      <c r="J185" s="57">
        <f t="shared" si="19"/>
        <v>0</v>
      </c>
      <c r="K185" s="56">
        <f t="shared" si="23"/>
        <v>0</v>
      </c>
      <c r="L185" s="54">
        <f t="shared" si="26"/>
        <v>0</v>
      </c>
      <c r="M185" s="54">
        <f t="shared" si="20"/>
        <v>0</v>
      </c>
      <c r="N185" s="54">
        <f t="shared" si="27"/>
        <v>0</v>
      </c>
      <c r="O185" s="54">
        <v>0</v>
      </c>
      <c r="P185" s="122"/>
    </row>
    <row r="186" spans="1:16" s="68" customFormat="1" x14ac:dyDescent="0.2">
      <c r="A186" s="78">
        <f t="shared" si="24"/>
        <v>181</v>
      </c>
      <c r="B186" s="57" t="s">
        <v>2478</v>
      </c>
      <c r="C186" s="102">
        <v>0</v>
      </c>
      <c r="D186" s="84"/>
      <c r="E186" s="84"/>
      <c r="F186" s="84">
        <f>C186+D186+E186</f>
        <v>0</v>
      </c>
      <c r="G186" s="222"/>
      <c r="H186" s="84"/>
      <c r="I186" s="84"/>
      <c r="J186" s="57">
        <f t="shared" si="19"/>
        <v>0</v>
      </c>
      <c r="K186" s="56">
        <f t="shared" si="23"/>
        <v>0</v>
      </c>
      <c r="L186" s="54">
        <f t="shared" si="26"/>
        <v>0</v>
      </c>
      <c r="M186" s="54">
        <f t="shared" si="20"/>
        <v>0</v>
      </c>
      <c r="N186" s="54">
        <f t="shared" si="27"/>
        <v>0</v>
      </c>
      <c r="O186" s="54">
        <v>0</v>
      </c>
      <c r="P186" s="122"/>
    </row>
    <row r="187" spans="1:16" s="68" customFormat="1" x14ac:dyDescent="0.2">
      <c r="A187" s="78">
        <f t="shared" si="24"/>
        <v>182</v>
      </c>
      <c r="B187" s="57" t="s">
        <v>2479</v>
      </c>
      <c r="C187" s="102">
        <v>0</v>
      </c>
      <c r="D187" s="84">
        <v>0</v>
      </c>
      <c r="E187" s="84"/>
      <c r="F187" s="84">
        <f>C187+D187+E187</f>
        <v>0</v>
      </c>
      <c r="G187" s="222"/>
      <c r="H187" s="84"/>
      <c r="I187" s="84"/>
      <c r="J187" s="57">
        <f t="shared" si="19"/>
        <v>0</v>
      </c>
      <c r="K187" s="56">
        <f t="shared" si="23"/>
        <v>0</v>
      </c>
      <c r="L187" s="54">
        <f t="shared" si="26"/>
        <v>0</v>
      </c>
      <c r="M187" s="54">
        <f t="shared" si="20"/>
        <v>0</v>
      </c>
      <c r="N187" s="54">
        <f t="shared" si="27"/>
        <v>0</v>
      </c>
      <c r="O187" s="54">
        <v>0</v>
      </c>
      <c r="P187" s="122"/>
    </row>
    <row r="188" spans="1:16" s="68" customFormat="1" x14ac:dyDescent="0.2">
      <c r="A188" s="78">
        <f t="shared" si="24"/>
        <v>183</v>
      </c>
      <c r="B188" s="57" t="s">
        <v>2480</v>
      </c>
      <c r="C188" s="102"/>
      <c r="D188" s="84"/>
      <c r="E188" s="84"/>
      <c r="F188" s="84">
        <f t="shared" ref="F188:F197" si="28">C188+D188+E188</f>
        <v>0</v>
      </c>
      <c r="G188" s="222"/>
      <c r="H188" s="103"/>
      <c r="I188" s="86"/>
      <c r="J188" s="57">
        <f t="shared" si="19"/>
        <v>0</v>
      </c>
      <c r="K188" s="56">
        <f t="shared" si="23"/>
        <v>0</v>
      </c>
      <c r="L188" s="54">
        <f t="shared" si="26"/>
        <v>0</v>
      </c>
      <c r="M188" s="54">
        <f t="shared" si="20"/>
        <v>0</v>
      </c>
      <c r="N188" s="54">
        <f t="shared" si="27"/>
        <v>0</v>
      </c>
      <c r="O188" s="54">
        <v>0</v>
      </c>
      <c r="P188" s="122"/>
    </row>
    <row r="189" spans="1:16" s="68" customFormat="1" x14ac:dyDescent="0.2">
      <c r="A189" s="78">
        <f t="shared" si="24"/>
        <v>184</v>
      </c>
      <c r="B189" s="57" t="s">
        <v>2481</v>
      </c>
      <c r="C189" s="102"/>
      <c r="D189" s="84"/>
      <c r="E189" s="84"/>
      <c r="F189" s="84">
        <f t="shared" si="28"/>
        <v>0</v>
      </c>
      <c r="G189" s="222"/>
      <c r="H189" s="103"/>
      <c r="I189" s="86"/>
      <c r="J189" s="57">
        <f t="shared" si="19"/>
        <v>0</v>
      </c>
      <c r="K189" s="56">
        <f t="shared" si="23"/>
        <v>0</v>
      </c>
      <c r="L189" s="54">
        <f t="shared" si="26"/>
        <v>0</v>
      </c>
      <c r="M189" s="54">
        <f t="shared" si="20"/>
        <v>0</v>
      </c>
      <c r="N189" s="54">
        <f t="shared" si="27"/>
        <v>0</v>
      </c>
      <c r="O189" s="54">
        <v>0</v>
      </c>
      <c r="P189" s="122"/>
    </row>
    <row r="190" spans="1:16" s="68" customFormat="1" x14ac:dyDescent="0.2">
      <c r="A190" s="78">
        <f t="shared" si="24"/>
        <v>185</v>
      </c>
      <c r="B190" s="57" t="s">
        <v>2482</v>
      </c>
      <c r="C190" s="102">
        <v>3477.44</v>
      </c>
      <c r="D190" s="84"/>
      <c r="E190" s="84">
        <v>93.5</v>
      </c>
      <c r="F190" s="84">
        <f t="shared" si="28"/>
        <v>3570.94</v>
      </c>
      <c r="G190" s="222">
        <v>53</v>
      </c>
      <c r="H190" s="86"/>
      <c r="I190" s="86"/>
      <c r="J190" s="57">
        <f t="shared" si="19"/>
        <v>53</v>
      </c>
      <c r="K190" s="56">
        <f t="shared" si="23"/>
        <v>0.12120420145420333</v>
      </c>
      <c r="L190" s="54">
        <f t="shared" si="26"/>
        <v>446.03146135146824</v>
      </c>
      <c r="M190" s="54">
        <f t="shared" si="20"/>
        <v>98.126921497323011</v>
      </c>
      <c r="N190" s="54">
        <f t="shared" si="27"/>
        <v>194.91574861059161</v>
      </c>
      <c r="O190" s="54">
        <v>91.453884873553349</v>
      </c>
      <c r="P190" s="122">
        <f>(L190+M190+N190+O190)/F190</f>
        <v>0.23257966147091136</v>
      </c>
    </row>
    <row r="191" spans="1:16" s="68" customFormat="1" x14ac:dyDescent="0.2">
      <c r="A191" s="78">
        <f t="shared" si="24"/>
        <v>186</v>
      </c>
      <c r="B191" s="57" t="s">
        <v>2483</v>
      </c>
      <c r="C191" s="102">
        <v>0</v>
      </c>
      <c r="D191" s="84"/>
      <c r="E191" s="84"/>
      <c r="F191" s="84">
        <f t="shared" si="28"/>
        <v>0</v>
      </c>
      <c r="G191" s="222"/>
      <c r="H191" s="86"/>
      <c r="I191" s="86"/>
      <c r="J191" s="57">
        <f t="shared" si="19"/>
        <v>0</v>
      </c>
      <c r="K191" s="56">
        <f t="shared" si="23"/>
        <v>0</v>
      </c>
      <c r="L191" s="54">
        <f t="shared" si="26"/>
        <v>0</v>
      </c>
      <c r="M191" s="54">
        <f t="shared" si="20"/>
        <v>0</v>
      </c>
      <c r="N191" s="54">
        <f t="shared" si="27"/>
        <v>0</v>
      </c>
      <c r="O191" s="54">
        <v>0</v>
      </c>
      <c r="P191" s="122"/>
    </row>
    <row r="192" spans="1:16" s="68" customFormat="1" x14ac:dyDescent="0.2">
      <c r="A192" s="78">
        <f t="shared" si="24"/>
        <v>187</v>
      </c>
      <c r="B192" s="57" t="s">
        <v>2484</v>
      </c>
      <c r="C192" s="102">
        <v>0</v>
      </c>
      <c r="D192" s="84"/>
      <c r="E192" s="84"/>
      <c r="F192" s="84">
        <f t="shared" si="28"/>
        <v>0</v>
      </c>
      <c r="G192" s="222"/>
      <c r="H192" s="86"/>
      <c r="I192" s="86"/>
      <c r="J192" s="57">
        <f t="shared" si="19"/>
        <v>0</v>
      </c>
      <c r="K192" s="56">
        <f t="shared" si="23"/>
        <v>0</v>
      </c>
      <c r="L192" s="54">
        <f t="shared" si="26"/>
        <v>0</v>
      </c>
      <c r="M192" s="54">
        <f t="shared" si="20"/>
        <v>0</v>
      </c>
      <c r="N192" s="54">
        <f t="shared" si="27"/>
        <v>0</v>
      </c>
      <c r="O192" s="54">
        <v>0</v>
      </c>
      <c r="P192" s="122"/>
    </row>
    <row r="193" spans="1:16" s="68" customFormat="1" x14ac:dyDescent="0.2">
      <c r="A193" s="78">
        <f t="shared" si="24"/>
        <v>188</v>
      </c>
      <c r="B193" s="57" t="s">
        <v>2485</v>
      </c>
      <c r="C193" s="102">
        <v>0</v>
      </c>
      <c r="D193" s="84"/>
      <c r="E193" s="84"/>
      <c r="F193" s="84">
        <f t="shared" si="28"/>
        <v>0</v>
      </c>
      <c r="G193" s="222"/>
      <c r="H193" s="86"/>
      <c r="I193" s="86"/>
      <c r="J193" s="57">
        <f t="shared" si="19"/>
        <v>0</v>
      </c>
      <c r="K193" s="56">
        <f t="shared" si="23"/>
        <v>0</v>
      </c>
      <c r="L193" s="54">
        <f t="shared" si="26"/>
        <v>0</v>
      </c>
      <c r="M193" s="54">
        <f t="shared" si="20"/>
        <v>0</v>
      </c>
      <c r="N193" s="54">
        <f t="shared" si="27"/>
        <v>0</v>
      </c>
      <c r="O193" s="54">
        <v>0</v>
      </c>
      <c r="P193" s="122"/>
    </row>
    <row r="194" spans="1:16" s="68" customFormat="1" x14ac:dyDescent="0.2">
      <c r="A194" s="78">
        <f t="shared" si="24"/>
        <v>189</v>
      </c>
      <c r="B194" s="57" t="s">
        <v>2486</v>
      </c>
      <c r="C194" s="102">
        <v>0</v>
      </c>
      <c r="D194" s="84">
        <v>0</v>
      </c>
      <c r="E194" s="84"/>
      <c r="F194" s="84">
        <f t="shared" si="28"/>
        <v>0</v>
      </c>
      <c r="G194" s="222"/>
      <c r="H194" s="86"/>
      <c r="I194" s="86"/>
      <c r="J194" s="57">
        <f t="shared" si="19"/>
        <v>0</v>
      </c>
      <c r="K194" s="56">
        <f t="shared" si="23"/>
        <v>0</v>
      </c>
      <c r="L194" s="54">
        <f t="shared" si="26"/>
        <v>0</v>
      </c>
      <c r="M194" s="54">
        <f t="shared" si="20"/>
        <v>0</v>
      </c>
      <c r="N194" s="54">
        <f t="shared" si="27"/>
        <v>0</v>
      </c>
      <c r="O194" s="54">
        <v>0</v>
      </c>
      <c r="P194" s="122"/>
    </row>
    <row r="195" spans="1:16" s="68" customFormat="1" x14ac:dyDescent="0.2">
      <c r="A195" s="78">
        <f t="shared" si="24"/>
        <v>190</v>
      </c>
      <c r="B195" s="57" t="s">
        <v>2487</v>
      </c>
      <c r="C195" s="102">
        <v>0</v>
      </c>
      <c r="D195" s="84"/>
      <c r="E195" s="84"/>
      <c r="F195" s="84">
        <f t="shared" si="28"/>
        <v>0</v>
      </c>
      <c r="G195" s="222"/>
      <c r="H195" s="86"/>
      <c r="I195" s="86"/>
      <c r="J195" s="57">
        <f>G195+H195+I195</f>
        <v>0</v>
      </c>
      <c r="K195" s="56">
        <f t="shared" si="23"/>
        <v>0</v>
      </c>
      <c r="L195" s="54">
        <f t="shared" si="26"/>
        <v>0</v>
      </c>
      <c r="M195" s="54">
        <f t="shared" si="20"/>
        <v>0</v>
      </c>
      <c r="N195" s="54">
        <f t="shared" si="27"/>
        <v>0</v>
      </c>
      <c r="O195" s="54">
        <v>0</v>
      </c>
      <c r="P195" s="122"/>
    </row>
    <row r="196" spans="1:16" s="68" customFormat="1" x14ac:dyDescent="0.2">
      <c r="A196" s="78">
        <f t="shared" si="24"/>
        <v>191</v>
      </c>
      <c r="B196" s="57" t="s">
        <v>2488</v>
      </c>
      <c r="C196" s="102">
        <v>0</v>
      </c>
      <c r="D196" s="84"/>
      <c r="E196" s="84">
        <v>0</v>
      </c>
      <c r="F196" s="84">
        <f t="shared" si="28"/>
        <v>0</v>
      </c>
      <c r="G196" s="222"/>
      <c r="H196" s="86"/>
      <c r="I196" s="86"/>
      <c r="J196" s="57">
        <f>G196+H196+I196</f>
        <v>0</v>
      </c>
      <c r="K196" s="56">
        <f t="shared" si="23"/>
        <v>0</v>
      </c>
      <c r="L196" s="54">
        <f t="shared" si="26"/>
        <v>0</v>
      </c>
      <c r="M196" s="54">
        <f t="shared" si="20"/>
        <v>0</v>
      </c>
      <c r="N196" s="54">
        <f t="shared" si="27"/>
        <v>0</v>
      </c>
      <c r="O196" s="54">
        <v>0</v>
      </c>
      <c r="P196" s="122"/>
    </row>
    <row r="197" spans="1:16" s="68" customFormat="1" x14ac:dyDescent="0.2">
      <c r="A197" s="78">
        <f t="shared" si="24"/>
        <v>192</v>
      </c>
      <c r="B197" s="57" t="s">
        <v>2489</v>
      </c>
      <c r="C197" s="102">
        <v>0</v>
      </c>
      <c r="D197" s="84"/>
      <c r="E197" s="84"/>
      <c r="F197" s="84">
        <f t="shared" si="28"/>
        <v>0</v>
      </c>
      <c r="G197" s="222"/>
      <c r="H197" s="86"/>
      <c r="I197" s="86"/>
      <c r="J197" s="57">
        <f>G197+H197+I197</f>
        <v>0</v>
      </c>
      <c r="K197" s="56">
        <f t="shared" si="23"/>
        <v>0</v>
      </c>
      <c r="L197" s="54">
        <f t="shared" si="26"/>
        <v>0</v>
      </c>
      <c r="M197" s="54">
        <f t="shared" si="20"/>
        <v>0</v>
      </c>
      <c r="N197" s="54">
        <f t="shared" si="27"/>
        <v>0</v>
      </c>
      <c r="O197" s="54">
        <v>0</v>
      </c>
      <c r="P197" s="122"/>
    </row>
    <row r="198" spans="1:16" s="68" customFormat="1" x14ac:dyDescent="0.2">
      <c r="A198" s="78">
        <f t="shared" si="24"/>
        <v>193</v>
      </c>
      <c r="B198" s="57" t="s">
        <v>2530</v>
      </c>
      <c r="C198" s="102">
        <v>0</v>
      </c>
      <c r="D198" s="84"/>
      <c r="E198" s="84">
        <v>0</v>
      </c>
      <c r="F198" s="84">
        <f>C198+D198+E198</f>
        <v>0</v>
      </c>
      <c r="G198" s="222"/>
      <c r="H198" s="86"/>
      <c r="I198" s="86"/>
      <c r="J198" s="57">
        <f>G198+H198+I198</f>
        <v>0</v>
      </c>
      <c r="K198" s="56">
        <f t="shared" si="23"/>
        <v>0</v>
      </c>
      <c r="L198" s="54">
        <f t="shared" ref="L198:L199" si="29">K198*3680</f>
        <v>0</v>
      </c>
      <c r="M198" s="54">
        <f t="shared" si="20"/>
        <v>0</v>
      </c>
      <c r="N198" s="54">
        <f t="shared" si="27"/>
        <v>0</v>
      </c>
      <c r="O198" s="54">
        <v>0</v>
      </c>
      <c r="P198" s="122"/>
    </row>
    <row r="199" spans="1:16" s="68" customFormat="1" x14ac:dyDescent="0.2">
      <c r="A199" s="78">
        <f t="shared" si="24"/>
        <v>194</v>
      </c>
      <c r="B199" s="57" t="s">
        <v>2531</v>
      </c>
      <c r="C199" s="102">
        <v>0</v>
      </c>
      <c r="D199" s="84">
        <v>0</v>
      </c>
      <c r="E199" s="84">
        <v>0</v>
      </c>
      <c r="F199" s="84">
        <f>C199+D199+E199</f>
        <v>0</v>
      </c>
      <c r="G199" s="222"/>
      <c r="H199" s="86"/>
      <c r="I199" s="86"/>
      <c r="J199" s="57">
        <f>G199+H199+I199</f>
        <v>0</v>
      </c>
      <c r="K199" s="56">
        <f t="shared" ref="K199" si="30">0.5/14731.09*F199</f>
        <v>0</v>
      </c>
      <c r="L199" s="54">
        <f t="shared" si="29"/>
        <v>0</v>
      </c>
      <c r="M199" s="54">
        <f t="shared" si="20"/>
        <v>0</v>
      </c>
      <c r="N199" s="54">
        <f t="shared" si="27"/>
        <v>0</v>
      </c>
      <c r="O199" s="54">
        <v>0</v>
      </c>
      <c r="P199" s="122"/>
    </row>
    <row r="200" spans="1:16" s="68" customFormat="1" ht="15" x14ac:dyDescent="0.25">
      <c r="A200" s="87"/>
      <c r="B200" s="87" t="s">
        <v>2181</v>
      </c>
      <c r="C200" s="87">
        <f>SUM(C6:C199)</f>
        <v>14594.29</v>
      </c>
      <c r="D200" s="87">
        <f t="shared" ref="D200:N200" si="31">SUM(D6:D199)</f>
        <v>0</v>
      </c>
      <c r="E200" s="87">
        <f t="shared" si="31"/>
        <v>136.80000000000001</v>
      </c>
      <c r="F200" s="87">
        <f t="shared" si="31"/>
        <v>14731.09</v>
      </c>
      <c r="G200" s="87">
        <f t="shared" si="31"/>
        <v>243</v>
      </c>
      <c r="H200" s="87">
        <f t="shared" si="31"/>
        <v>0</v>
      </c>
      <c r="I200" s="87">
        <f t="shared" si="31"/>
        <v>1</v>
      </c>
      <c r="J200" s="87">
        <f t="shared" si="31"/>
        <v>244</v>
      </c>
      <c r="K200" s="87">
        <f t="shared" si="31"/>
        <v>0.5</v>
      </c>
      <c r="L200" s="87">
        <f t="shared" si="31"/>
        <v>1840</v>
      </c>
      <c r="M200" s="87">
        <f t="shared" si="31"/>
        <v>404.8</v>
      </c>
      <c r="N200" s="87">
        <f t="shared" si="31"/>
        <v>804.07999999999993</v>
      </c>
      <c r="O200" s="88">
        <v>377.2719252975275</v>
      </c>
      <c r="P200" s="223">
        <f>(L200+M200+N200+O200)/F200</f>
        <v>0.23257966147091136</v>
      </c>
    </row>
    <row r="201" spans="1:16" s="68" customFormat="1" ht="15" x14ac:dyDescent="0.25">
      <c r="A201" s="362" t="s">
        <v>1972</v>
      </c>
      <c r="B201" s="362"/>
      <c r="C201" s="362"/>
      <c r="D201" s="362"/>
      <c r="E201" s="362"/>
      <c r="F201" s="362"/>
      <c r="G201" s="362"/>
      <c r="H201" s="362"/>
      <c r="I201" s="362"/>
      <c r="J201" s="362"/>
      <c r="K201" s="362"/>
      <c r="L201" s="362"/>
      <c r="M201" s="362"/>
      <c r="N201" s="362"/>
      <c r="O201" s="362"/>
      <c r="P201" s="362"/>
    </row>
    <row r="202" spans="1:16" s="68" customFormat="1" x14ac:dyDescent="0.2">
      <c r="A202" s="57">
        <v>1</v>
      </c>
      <c r="B202" s="57" t="s">
        <v>2242</v>
      </c>
      <c r="C202" s="57"/>
      <c r="D202" s="57"/>
      <c r="E202" s="57"/>
      <c r="F202" s="57">
        <v>0</v>
      </c>
      <c r="G202" s="57"/>
      <c r="H202" s="57"/>
      <c r="I202" s="57"/>
      <c r="J202" s="57">
        <v>0</v>
      </c>
      <c r="K202" s="56">
        <f>0.5/24420.5*F202</f>
        <v>0</v>
      </c>
      <c r="L202" s="54">
        <f t="shared" ref="L202:L233" si="32">K202*3680</f>
        <v>0</v>
      </c>
      <c r="M202" s="54">
        <v>0</v>
      </c>
      <c r="N202" s="54">
        <f>L202*0.5</f>
        <v>0</v>
      </c>
      <c r="O202" s="54">
        <v>0</v>
      </c>
      <c r="P202" s="89"/>
    </row>
    <row r="203" spans="1:16" s="68" customFormat="1" x14ac:dyDescent="0.2">
      <c r="A203" s="57">
        <f>A202+1</f>
        <v>2</v>
      </c>
      <c r="B203" s="57" t="s">
        <v>727</v>
      </c>
      <c r="C203" s="57"/>
      <c r="D203" s="57"/>
      <c r="E203" s="57"/>
      <c r="F203" s="57">
        <v>0</v>
      </c>
      <c r="G203" s="57"/>
      <c r="H203" s="57"/>
      <c r="I203" s="57"/>
      <c r="J203" s="57">
        <v>0</v>
      </c>
      <c r="K203" s="56">
        <f t="shared" ref="K203:K266" si="33">0.5/24420.5*F203</f>
        <v>0</v>
      </c>
      <c r="L203" s="54">
        <f t="shared" si="32"/>
        <v>0</v>
      </c>
      <c r="M203" s="54">
        <v>0</v>
      </c>
      <c r="N203" s="54">
        <f t="shared" ref="N203:N266" si="34">L203*0.5</f>
        <v>0</v>
      </c>
      <c r="O203" s="54">
        <v>0</v>
      </c>
      <c r="P203" s="89"/>
    </row>
    <row r="204" spans="1:16" s="68" customFormat="1" x14ac:dyDescent="0.2">
      <c r="A204" s="57">
        <f t="shared" ref="A204:A267" si="35">A203+1</f>
        <v>3</v>
      </c>
      <c r="B204" s="57" t="s">
        <v>759</v>
      </c>
      <c r="C204" s="57"/>
      <c r="D204" s="57"/>
      <c r="E204" s="57"/>
      <c r="F204" s="57">
        <v>0</v>
      </c>
      <c r="G204" s="57"/>
      <c r="H204" s="57"/>
      <c r="I204" s="57"/>
      <c r="J204" s="57">
        <v>0</v>
      </c>
      <c r="K204" s="56">
        <f t="shared" si="33"/>
        <v>0</v>
      </c>
      <c r="L204" s="54">
        <f t="shared" si="32"/>
        <v>0</v>
      </c>
      <c r="M204" s="54">
        <v>0</v>
      </c>
      <c r="N204" s="54">
        <f t="shared" si="34"/>
        <v>0</v>
      </c>
      <c r="O204" s="54">
        <v>0</v>
      </c>
      <c r="P204" s="89"/>
    </row>
    <row r="205" spans="1:16" s="68" customFormat="1" x14ac:dyDescent="0.2">
      <c r="A205" s="57">
        <f t="shared" si="35"/>
        <v>4</v>
      </c>
      <c r="B205" s="57" t="s">
        <v>766</v>
      </c>
      <c r="C205" s="57"/>
      <c r="D205" s="57"/>
      <c r="E205" s="57"/>
      <c r="F205" s="57">
        <v>0</v>
      </c>
      <c r="G205" s="57"/>
      <c r="H205" s="57"/>
      <c r="I205" s="57"/>
      <c r="J205" s="57">
        <v>0</v>
      </c>
      <c r="K205" s="56">
        <f t="shared" si="33"/>
        <v>0</v>
      </c>
      <c r="L205" s="54">
        <f t="shared" si="32"/>
        <v>0</v>
      </c>
      <c r="M205" s="54">
        <v>0</v>
      </c>
      <c r="N205" s="54">
        <f t="shared" si="34"/>
        <v>0</v>
      </c>
      <c r="O205" s="54">
        <v>0</v>
      </c>
      <c r="P205" s="89"/>
    </row>
    <row r="206" spans="1:16" s="68" customFormat="1" x14ac:dyDescent="0.2">
      <c r="A206" s="57">
        <f t="shared" si="35"/>
        <v>5</v>
      </c>
      <c r="B206" s="57" t="s">
        <v>780</v>
      </c>
      <c r="C206" s="57"/>
      <c r="D206" s="57"/>
      <c r="E206" s="57"/>
      <c r="F206" s="57">
        <v>0</v>
      </c>
      <c r="G206" s="57"/>
      <c r="H206" s="57"/>
      <c r="I206" s="57"/>
      <c r="J206" s="57">
        <v>0</v>
      </c>
      <c r="K206" s="56">
        <f t="shared" si="33"/>
        <v>0</v>
      </c>
      <c r="L206" s="54">
        <f t="shared" si="32"/>
        <v>0</v>
      </c>
      <c r="M206" s="54">
        <v>0</v>
      </c>
      <c r="N206" s="54">
        <f t="shared" si="34"/>
        <v>0</v>
      </c>
      <c r="O206" s="54">
        <v>0</v>
      </c>
      <c r="P206" s="89"/>
    </row>
    <row r="207" spans="1:16" s="68" customFormat="1" x14ac:dyDescent="0.2">
      <c r="A207" s="57">
        <f t="shared" si="35"/>
        <v>6</v>
      </c>
      <c r="B207" s="57" t="s">
        <v>801</v>
      </c>
      <c r="C207" s="57"/>
      <c r="D207" s="57"/>
      <c r="E207" s="57"/>
      <c r="F207" s="57">
        <v>0</v>
      </c>
      <c r="G207" s="57"/>
      <c r="H207" s="57"/>
      <c r="I207" s="57"/>
      <c r="J207" s="57">
        <v>0</v>
      </c>
      <c r="K207" s="56">
        <f t="shared" si="33"/>
        <v>0</v>
      </c>
      <c r="L207" s="54">
        <f t="shared" si="32"/>
        <v>0</v>
      </c>
      <c r="M207" s="54">
        <v>0</v>
      </c>
      <c r="N207" s="54">
        <f t="shared" si="34"/>
        <v>0</v>
      </c>
      <c r="O207" s="54">
        <v>0</v>
      </c>
      <c r="P207" s="89"/>
    </row>
    <row r="208" spans="1:16" s="68" customFormat="1" x14ac:dyDescent="0.2">
      <c r="A208" s="57">
        <f t="shared" si="35"/>
        <v>7</v>
      </c>
      <c r="B208" s="57" t="s">
        <v>1457</v>
      </c>
      <c r="C208" s="57"/>
      <c r="D208" s="57"/>
      <c r="E208" s="57"/>
      <c r="F208" s="57">
        <f>C208+D208+E208</f>
        <v>0</v>
      </c>
      <c r="G208" s="57"/>
      <c r="H208" s="57"/>
      <c r="I208" s="57"/>
      <c r="J208" s="57">
        <f>G208+H208+I208</f>
        <v>0</v>
      </c>
      <c r="K208" s="56">
        <f t="shared" si="33"/>
        <v>0</v>
      </c>
      <c r="L208" s="54">
        <f t="shared" si="32"/>
        <v>0</v>
      </c>
      <c r="M208" s="54">
        <v>0</v>
      </c>
      <c r="N208" s="54">
        <f t="shared" si="34"/>
        <v>0</v>
      </c>
      <c r="O208" s="54">
        <v>0</v>
      </c>
      <c r="P208" s="89"/>
    </row>
    <row r="209" spans="1:16" s="68" customFormat="1" x14ac:dyDescent="0.2">
      <c r="A209" s="57">
        <f t="shared" si="35"/>
        <v>8</v>
      </c>
      <c r="B209" s="57" t="s">
        <v>38</v>
      </c>
      <c r="C209" s="57"/>
      <c r="D209" s="57"/>
      <c r="E209" s="57"/>
      <c r="F209" s="57">
        <f t="shared" ref="F209:F256" si="36">C209+D209+E209</f>
        <v>0</v>
      </c>
      <c r="G209" s="57"/>
      <c r="H209" s="57"/>
      <c r="I209" s="57"/>
      <c r="J209" s="57">
        <f t="shared" ref="J209:J269" si="37">G209+H209+I209</f>
        <v>0</v>
      </c>
      <c r="K209" s="56">
        <f t="shared" si="33"/>
        <v>0</v>
      </c>
      <c r="L209" s="54">
        <f t="shared" si="32"/>
        <v>0</v>
      </c>
      <c r="M209" s="54">
        <v>0</v>
      </c>
      <c r="N209" s="54">
        <f t="shared" si="34"/>
        <v>0</v>
      </c>
      <c r="O209" s="54">
        <v>0</v>
      </c>
      <c r="P209" s="89"/>
    </row>
    <row r="210" spans="1:16" s="68" customFormat="1" x14ac:dyDescent="0.2">
      <c r="A210" s="57">
        <f t="shared" si="35"/>
        <v>9</v>
      </c>
      <c r="B210" s="57" t="s">
        <v>39</v>
      </c>
      <c r="C210" s="57"/>
      <c r="D210" s="57"/>
      <c r="E210" s="57"/>
      <c r="F210" s="57">
        <f t="shared" si="36"/>
        <v>0</v>
      </c>
      <c r="G210" s="57"/>
      <c r="H210" s="57"/>
      <c r="I210" s="57"/>
      <c r="J210" s="57">
        <f t="shared" si="37"/>
        <v>0</v>
      </c>
      <c r="K210" s="56">
        <f t="shared" si="33"/>
        <v>0</v>
      </c>
      <c r="L210" s="54">
        <f t="shared" si="32"/>
        <v>0</v>
      </c>
      <c r="M210" s="54">
        <v>0</v>
      </c>
      <c r="N210" s="54">
        <f t="shared" si="34"/>
        <v>0</v>
      </c>
      <c r="O210" s="54">
        <v>0</v>
      </c>
      <c r="P210" s="89"/>
    </row>
    <row r="211" spans="1:16" s="68" customFormat="1" x14ac:dyDescent="0.2">
      <c r="A211" s="57">
        <f t="shared" si="35"/>
        <v>10</v>
      </c>
      <c r="B211" s="57" t="s">
        <v>40</v>
      </c>
      <c r="C211" s="57"/>
      <c r="D211" s="57"/>
      <c r="E211" s="57"/>
      <c r="F211" s="57">
        <f t="shared" si="36"/>
        <v>0</v>
      </c>
      <c r="G211" s="57"/>
      <c r="H211" s="57"/>
      <c r="I211" s="57"/>
      <c r="J211" s="57">
        <f t="shared" si="37"/>
        <v>0</v>
      </c>
      <c r="K211" s="56">
        <f t="shared" si="33"/>
        <v>0</v>
      </c>
      <c r="L211" s="54">
        <f t="shared" si="32"/>
        <v>0</v>
      </c>
      <c r="M211" s="54">
        <v>0</v>
      </c>
      <c r="N211" s="54">
        <f t="shared" si="34"/>
        <v>0</v>
      </c>
      <c r="O211" s="54">
        <v>0</v>
      </c>
      <c r="P211" s="89"/>
    </row>
    <row r="212" spans="1:16" s="68" customFormat="1" x14ac:dyDescent="0.2">
      <c r="A212" s="57">
        <f t="shared" si="35"/>
        <v>11</v>
      </c>
      <c r="B212" s="57" t="s">
        <v>41</v>
      </c>
      <c r="C212" s="57"/>
      <c r="D212" s="57"/>
      <c r="E212" s="57"/>
      <c r="F212" s="57">
        <f t="shared" si="36"/>
        <v>0</v>
      </c>
      <c r="G212" s="57"/>
      <c r="H212" s="57"/>
      <c r="I212" s="57"/>
      <c r="J212" s="57">
        <f t="shared" si="37"/>
        <v>0</v>
      </c>
      <c r="K212" s="56">
        <f t="shared" si="33"/>
        <v>0</v>
      </c>
      <c r="L212" s="54">
        <f t="shared" si="32"/>
        <v>0</v>
      </c>
      <c r="M212" s="54">
        <v>0</v>
      </c>
      <c r="N212" s="54">
        <f t="shared" si="34"/>
        <v>0</v>
      </c>
      <c r="O212" s="54">
        <v>0</v>
      </c>
      <c r="P212" s="89"/>
    </row>
    <row r="213" spans="1:16" s="68" customFormat="1" x14ac:dyDescent="0.2">
      <c r="A213" s="57">
        <f t="shared" si="35"/>
        <v>12</v>
      </c>
      <c r="B213" s="57" t="s">
        <v>42</v>
      </c>
      <c r="C213" s="57"/>
      <c r="D213" s="57"/>
      <c r="E213" s="57"/>
      <c r="F213" s="57">
        <f t="shared" si="36"/>
        <v>0</v>
      </c>
      <c r="G213" s="57"/>
      <c r="H213" s="57"/>
      <c r="I213" s="57"/>
      <c r="J213" s="57">
        <f t="shared" si="37"/>
        <v>0</v>
      </c>
      <c r="K213" s="56">
        <f t="shared" si="33"/>
        <v>0</v>
      </c>
      <c r="L213" s="54">
        <f t="shared" si="32"/>
        <v>0</v>
      </c>
      <c r="M213" s="54">
        <v>0</v>
      </c>
      <c r="N213" s="54">
        <f t="shared" si="34"/>
        <v>0</v>
      </c>
      <c r="O213" s="54">
        <v>0</v>
      </c>
      <c r="P213" s="89"/>
    </row>
    <row r="214" spans="1:16" s="68" customFormat="1" x14ac:dyDescent="0.2">
      <c r="A214" s="57">
        <f t="shared" si="35"/>
        <v>13</v>
      </c>
      <c r="B214" s="57" t="s">
        <v>43</v>
      </c>
      <c r="C214" s="57"/>
      <c r="D214" s="57"/>
      <c r="E214" s="57"/>
      <c r="F214" s="57">
        <f t="shared" si="36"/>
        <v>0</v>
      </c>
      <c r="G214" s="57"/>
      <c r="H214" s="57"/>
      <c r="I214" s="57"/>
      <c r="J214" s="57">
        <f t="shared" si="37"/>
        <v>0</v>
      </c>
      <c r="K214" s="56">
        <f t="shared" si="33"/>
        <v>0</v>
      </c>
      <c r="L214" s="54">
        <f t="shared" si="32"/>
        <v>0</v>
      </c>
      <c r="M214" s="54">
        <v>0</v>
      </c>
      <c r="N214" s="54">
        <f t="shared" si="34"/>
        <v>0</v>
      </c>
      <c r="O214" s="54">
        <v>0</v>
      </c>
      <c r="P214" s="89"/>
    </row>
    <row r="215" spans="1:16" s="68" customFormat="1" x14ac:dyDescent="0.2">
      <c r="A215" s="57">
        <f t="shared" si="35"/>
        <v>14</v>
      </c>
      <c r="B215" s="57" t="s">
        <v>44</v>
      </c>
      <c r="C215" s="57"/>
      <c r="D215" s="57"/>
      <c r="E215" s="57"/>
      <c r="F215" s="57">
        <f t="shared" si="36"/>
        <v>0</v>
      </c>
      <c r="G215" s="57"/>
      <c r="H215" s="57"/>
      <c r="I215" s="57"/>
      <c r="J215" s="57">
        <f t="shared" si="37"/>
        <v>0</v>
      </c>
      <c r="K215" s="56">
        <f t="shared" si="33"/>
        <v>0</v>
      </c>
      <c r="L215" s="54">
        <f t="shared" si="32"/>
        <v>0</v>
      </c>
      <c r="M215" s="54">
        <v>0</v>
      </c>
      <c r="N215" s="54">
        <f t="shared" si="34"/>
        <v>0</v>
      </c>
      <c r="O215" s="54">
        <v>0</v>
      </c>
      <c r="P215" s="89"/>
    </row>
    <row r="216" spans="1:16" s="68" customFormat="1" x14ac:dyDescent="0.2">
      <c r="A216" s="57">
        <f t="shared" si="35"/>
        <v>15</v>
      </c>
      <c r="B216" s="57" t="s">
        <v>45</v>
      </c>
      <c r="C216" s="57"/>
      <c r="D216" s="57"/>
      <c r="E216" s="57"/>
      <c r="F216" s="57">
        <f t="shared" si="36"/>
        <v>0</v>
      </c>
      <c r="G216" s="57"/>
      <c r="H216" s="57"/>
      <c r="I216" s="57"/>
      <c r="J216" s="57">
        <f t="shared" si="37"/>
        <v>0</v>
      </c>
      <c r="K216" s="56">
        <f t="shared" si="33"/>
        <v>0</v>
      </c>
      <c r="L216" s="54">
        <f t="shared" si="32"/>
        <v>0</v>
      </c>
      <c r="M216" s="54">
        <v>0</v>
      </c>
      <c r="N216" s="54">
        <f t="shared" si="34"/>
        <v>0</v>
      </c>
      <c r="O216" s="54">
        <v>0</v>
      </c>
      <c r="P216" s="89"/>
    </row>
    <row r="217" spans="1:16" s="68" customFormat="1" x14ac:dyDescent="0.2">
      <c r="A217" s="57">
        <f t="shared" si="35"/>
        <v>16</v>
      </c>
      <c r="B217" s="57" t="s">
        <v>46</v>
      </c>
      <c r="C217" s="57"/>
      <c r="D217" s="57"/>
      <c r="E217" s="57"/>
      <c r="F217" s="57">
        <f t="shared" si="36"/>
        <v>0</v>
      </c>
      <c r="G217" s="57"/>
      <c r="H217" s="57"/>
      <c r="I217" s="57"/>
      <c r="J217" s="57">
        <f t="shared" si="37"/>
        <v>0</v>
      </c>
      <c r="K217" s="56">
        <f t="shared" si="33"/>
        <v>0</v>
      </c>
      <c r="L217" s="54">
        <f t="shared" si="32"/>
        <v>0</v>
      </c>
      <c r="M217" s="54">
        <v>0</v>
      </c>
      <c r="N217" s="54">
        <f t="shared" si="34"/>
        <v>0</v>
      </c>
      <c r="O217" s="54">
        <v>0</v>
      </c>
      <c r="P217" s="89"/>
    </row>
    <row r="218" spans="1:16" s="68" customFormat="1" x14ac:dyDescent="0.2">
      <c r="A218" s="57">
        <f t="shared" si="35"/>
        <v>17</v>
      </c>
      <c r="B218" s="57" t="s">
        <v>47</v>
      </c>
      <c r="C218" s="57"/>
      <c r="D218" s="57"/>
      <c r="E218" s="57"/>
      <c r="F218" s="57">
        <f t="shared" si="36"/>
        <v>0</v>
      </c>
      <c r="G218" s="57"/>
      <c r="H218" s="57"/>
      <c r="I218" s="57"/>
      <c r="J218" s="57">
        <f t="shared" si="37"/>
        <v>0</v>
      </c>
      <c r="K218" s="56">
        <f t="shared" si="33"/>
        <v>0</v>
      </c>
      <c r="L218" s="54">
        <f t="shared" si="32"/>
        <v>0</v>
      </c>
      <c r="M218" s="54">
        <v>0</v>
      </c>
      <c r="N218" s="54">
        <f t="shared" si="34"/>
        <v>0</v>
      </c>
      <c r="O218" s="54">
        <v>0</v>
      </c>
      <c r="P218" s="89"/>
    </row>
    <row r="219" spans="1:16" s="68" customFormat="1" x14ac:dyDescent="0.2">
      <c r="A219" s="57">
        <f t="shared" si="35"/>
        <v>18</v>
      </c>
      <c r="B219" s="57" t="s">
        <v>48</v>
      </c>
      <c r="C219" s="57"/>
      <c r="D219" s="57"/>
      <c r="E219" s="57"/>
      <c r="F219" s="57">
        <f t="shared" si="36"/>
        <v>0</v>
      </c>
      <c r="G219" s="57"/>
      <c r="H219" s="57"/>
      <c r="I219" s="57"/>
      <c r="J219" s="57">
        <f t="shared" si="37"/>
        <v>0</v>
      </c>
      <c r="K219" s="56">
        <f t="shared" si="33"/>
        <v>0</v>
      </c>
      <c r="L219" s="54">
        <f t="shared" si="32"/>
        <v>0</v>
      </c>
      <c r="M219" s="54">
        <v>0</v>
      </c>
      <c r="N219" s="54">
        <f t="shared" si="34"/>
        <v>0</v>
      </c>
      <c r="O219" s="54">
        <v>0</v>
      </c>
      <c r="P219" s="89"/>
    </row>
    <row r="220" spans="1:16" s="68" customFormat="1" x14ac:dyDescent="0.2">
      <c r="A220" s="57">
        <f t="shared" si="35"/>
        <v>19</v>
      </c>
      <c r="B220" s="57" t="s">
        <v>68</v>
      </c>
      <c r="C220" s="57"/>
      <c r="D220" s="57"/>
      <c r="E220" s="57"/>
      <c r="F220" s="57">
        <f t="shared" si="36"/>
        <v>0</v>
      </c>
      <c r="G220" s="57"/>
      <c r="H220" s="57"/>
      <c r="I220" s="57"/>
      <c r="J220" s="57">
        <f t="shared" si="37"/>
        <v>0</v>
      </c>
      <c r="K220" s="56">
        <f t="shared" si="33"/>
        <v>0</v>
      </c>
      <c r="L220" s="54">
        <f t="shared" si="32"/>
        <v>0</v>
      </c>
      <c r="M220" s="54">
        <v>0</v>
      </c>
      <c r="N220" s="54">
        <f t="shared" si="34"/>
        <v>0</v>
      </c>
      <c r="O220" s="54">
        <v>0</v>
      </c>
      <c r="P220" s="89"/>
    </row>
    <row r="221" spans="1:16" s="68" customFormat="1" x14ac:dyDescent="0.2">
      <c r="A221" s="57">
        <f t="shared" si="35"/>
        <v>20</v>
      </c>
      <c r="B221" s="57" t="s">
        <v>69</v>
      </c>
      <c r="C221" s="57"/>
      <c r="D221" s="57"/>
      <c r="E221" s="57"/>
      <c r="F221" s="57">
        <f t="shared" si="36"/>
        <v>0</v>
      </c>
      <c r="G221" s="57"/>
      <c r="H221" s="57"/>
      <c r="I221" s="57"/>
      <c r="J221" s="57">
        <f t="shared" si="37"/>
        <v>0</v>
      </c>
      <c r="K221" s="56">
        <f t="shared" si="33"/>
        <v>0</v>
      </c>
      <c r="L221" s="54">
        <f t="shared" si="32"/>
        <v>0</v>
      </c>
      <c r="M221" s="54">
        <v>0</v>
      </c>
      <c r="N221" s="54">
        <f t="shared" si="34"/>
        <v>0</v>
      </c>
      <c r="O221" s="54">
        <v>0</v>
      </c>
      <c r="P221" s="89"/>
    </row>
    <row r="222" spans="1:16" s="68" customFormat="1" x14ac:dyDescent="0.2">
      <c r="A222" s="57">
        <f t="shared" si="35"/>
        <v>21</v>
      </c>
      <c r="B222" s="57" t="s">
        <v>70</v>
      </c>
      <c r="C222" s="57"/>
      <c r="D222" s="57"/>
      <c r="E222" s="57"/>
      <c r="F222" s="57">
        <f t="shared" si="36"/>
        <v>0</v>
      </c>
      <c r="G222" s="57"/>
      <c r="H222" s="57"/>
      <c r="I222" s="57"/>
      <c r="J222" s="57">
        <f t="shared" si="37"/>
        <v>0</v>
      </c>
      <c r="K222" s="56">
        <f t="shared" si="33"/>
        <v>0</v>
      </c>
      <c r="L222" s="54">
        <f t="shared" si="32"/>
        <v>0</v>
      </c>
      <c r="M222" s="54">
        <v>0</v>
      </c>
      <c r="N222" s="54">
        <f t="shared" si="34"/>
        <v>0</v>
      </c>
      <c r="O222" s="54">
        <v>0</v>
      </c>
      <c r="P222" s="89"/>
    </row>
    <row r="223" spans="1:16" s="68" customFormat="1" x14ac:dyDescent="0.2">
      <c r="A223" s="57">
        <f t="shared" si="35"/>
        <v>22</v>
      </c>
      <c r="B223" s="57" t="s">
        <v>71</v>
      </c>
      <c r="C223" s="57"/>
      <c r="D223" s="57"/>
      <c r="E223" s="57"/>
      <c r="F223" s="57">
        <f t="shared" si="36"/>
        <v>0</v>
      </c>
      <c r="G223" s="57"/>
      <c r="H223" s="57"/>
      <c r="I223" s="57"/>
      <c r="J223" s="57">
        <f t="shared" si="37"/>
        <v>0</v>
      </c>
      <c r="K223" s="56">
        <f t="shared" si="33"/>
        <v>0</v>
      </c>
      <c r="L223" s="54">
        <f t="shared" si="32"/>
        <v>0</v>
      </c>
      <c r="M223" s="54">
        <v>0</v>
      </c>
      <c r="N223" s="54">
        <f t="shared" si="34"/>
        <v>0</v>
      </c>
      <c r="O223" s="54">
        <v>0</v>
      </c>
      <c r="P223" s="89"/>
    </row>
    <row r="224" spans="1:16" s="68" customFormat="1" x14ac:dyDescent="0.2">
      <c r="A224" s="57">
        <f t="shared" si="35"/>
        <v>23</v>
      </c>
      <c r="B224" s="57" t="s">
        <v>72</v>
      </c>
      <c r="C224" s="57"/>
      <c r="D224" s="57"/>
      <c r="E224" s="57"/>
      <c r="F224" s="57">
        <f t="shared" si="36"/>
        <v>0</v>
      </c>
      <c r="G224" s="57"/>
      <c r="H224" s="57"/>
      <c r="I224" s="57"/>
      <c r="J224" s="57">
        <f t="shared" si="37"/>
        <v>0</v>
      </c>
      <c r="K224" s="56">
        <f t="shared" si="33"/>
        <v>0</v>
      </c>
      <c r="L224" s="54">
        <f t="shared" si="32"/>
        <v>0</v>
      </c>
      <c r="M224" s="54">
        <v>0</v>
      </c>
      <c r="N224" s="54">
        <f t="shared" si="34"/>
        <v>0</v>
      </c>
      <c r="O224" s="54">
        <v>0</v>
      </c>
      <c r="P224" s="89"/>
    </row>
    <row r="225" spans="1:16" s="68" customFormat="1" x14ac:dyDescent="0.2">
      <c r="A225" s="57">
        <f t="shared" si="35"/>
        <v>24</v>
      </c>
      <c r="B225" s="57" t="s">
        <v>73</v>
      </c>
      <c r="C225" s="57"/>
      <c r="D225" s="57"/>
      <c r="E225" s="57"/>
      <c r="F225" s="57">
        <f t="shared" si="36"/>
        <v>0</v>
      </c>
      <c r="G225" s="57"/>
      <c r="H225" s="57"/>
      <c r="I225" s="57"/>
      <c r="J225" s="57">
        <f t="shared" si="37"/>
        <v>0</v>
      </c>
      <c r="K225" s="56">
        <f t="shared" si="33"/>
        <v>0</v>
      </c>
      <c r="L225" s="54">
        <f t="shared" si="32"/>
        <v>0</v>
      </c>
      <c r="M225" s="54">
        <v>0</v>
      </c>
      <c r="N225" s="54">
        <f t="shared" si="34"/>
        <v>0</v>
      </c>
      <c r="O225" s="54">
        <v>0</v>
      </c>
      <c r="P225" s="89"/>
    </row>
    <row r="226" spans="1:16" s="68" customFormat="1" x14ac:dyDescent="0.2">
      <c r="A226" s="57">
        <f t="shared" si="35"/>
        <v>25</v>
      </c>
      <c r="B226" s="57" t="s">
        <v>74</v>
      </c>
      <c r="C226" s="57"/>
      <c r="D226" s="57"/>
      <c r="E226" s="57"/>
      <c r="F226" s="57">
        <f t="shared" si="36"/>
        <v>0</v>
      </c>
      <c r="G226" s="57"/>
      <c r="H226" s="57"/>
      <c r="I226" s="57"/>
      <c r="J226" s="57">
        <f t="shared" si="37"/>
        <v>0</v>
      </c>
      <c r="K226" s="56">
        <f t="shared" si="33"/>
        <v>0</v>
      </c>
      <c r="L226" s="54">
        <f t="shared" si="32"/>
        <v>0</v>
      </c>
      <c r="M226" s="54">
        <v>0</v>
      </c>
      <c r="N226" s="54">
        <f t="shared" si="34"/>
        <v>0</v>
      </c>
      <c r="O226" s="54">
        <v>0</v>
      </c>
      <c r="P226" s="89"/>
    </row>
    <row r="227" spans="1:16" s="68" customFormat="1" x14ac:dyDescent="0.2">
      <c r="A227" s="57">
        <f t="shared" si="35"/>
        <v>26</v>
      </c>
      <c r="B227" s="57" t="s">
        <v>75</v>
      </c>
      <c r="C227" s="57"/>
      <c r="D227" s="57"/>
      <c r="E227" s="57"/>
      <c r="F227" s="57">
        <f t="shared" si="36"/>
        <v>0</v>
      </c>
      <c r="G227" s="57"/>
      <c r="H227" s="57"/>
      <c r="I227" s="57"/>
      <c r="J227" s="57">
        <f t="shared" si="37"/>
        <v>0</v>
      </c>
      <c r="K227" s="56">
        <f t="shared" si="33"/>
        <v>0</v>
      </c>
      <c r="L227" s="54">
        <f t="shared" si="32"/>
        <v>0</v>
      </c>
      <c r="M227" s="54">
        <v>0</v>
      </c>
      <c r="N227" s="54">
        <f t="shared" si="34"/>
        <v>0</v>
      </c>
      <c r="O227" s="54">
        <v>0</v>
      </c>
      <c r="P227" s="89"/>
    </row>
    <row r="228" spans="1:16" s="68" customFormat="1" x14ac:dyDescent="0.2">
      <c r="A228" s="57">
        <f t="shared" si="35"/>
        <v>27</v>
      </c>
      <c r="B228" s="57" t="s">
        <v>76</v>
      </c>
      <c r="C228" s="57"/>
      <c r="D228" s="57"/>
      <c r="E228" s="57"/>
      <c r="F228" s="57">
        <f t="shared" si="36"/>
        <v>0</v>
      </c>
      <c r="G228" s="57"/>
      <c r="H228" s="57"/>
      <c r="I228" s="57"/>
      <c r="J228" s="57">
        <f t="shared" si="37"/>
        <v>0</v>
      </c>
      <c r="K228" s="56">
        <f t="shared" si="33"/>
        <v>0</v>
      </c>
      <c r="L228" s="54">
        <f t="shared" si="32"/>
        <v>0</v>
      </c>
      <c r="M228" s="54">
        <v>0</v>
      </c>
      <c r="N228" s="54">
        <f t="shared" si="34"/>
        <v>0</v>
      </c>
      <c r="O228" s="54">
        <v>0</v>
      </c>
      <c r="P228" s="89"/>
    </row>
    <row r="229" spans="1:16" s="68" customFormat="1" x14ac:dyDescent="0.2">
      <c r="A229" s="57">
        <f t="shared" si="35"/>
        <v>28</v>
      </c>
      <c r="B229" s="57" t="s">
        <v>77</v>
      </c>
      <c r="C229" s="57"/>
      <c r="D229" s="57"/>
      <c r="E229" s="57"/>
      <c r="F229" s="57">
        <f t="shared" si="36"/>
        <v>0</v>
      </c>
      <c r="G229" s="57"/>
      <c r="H229" s="57"/>
      <c r="I229" s="57"/>
      <c r="J229" s="57">
        <f t="shared" si="37"/>
        <v>0</v>
      </c>
      <c r="K229" s="56">
        <f t="shared" si="33"/>
        <v>0</v>
      </c>
      <c r="L229" s="54">
        <f t="shared" si="32"/>
        <v>0</v>
      </c>
      <c r="M229" s="54">
        <v>0</v>
      </c>
      <c r="N229" s="54">
        <f t="shared" si="34"/>
        <v>0</v>
      </c>
      <c r="O229" s="54">
        <v>0</v>
      </c>
      <c r="P229" s="89"/>
    </row>
    <row r="230" spans="1:16" s="68" customFormat="1" x14ac:dyDescent="0.2">
      <c r="A230" s="57">
        <f t="shared" si="35"/>
        <v>29</v>
      </c>
      <c r="B230" s="57" t="s">
        <v>78</v>
      </c>
      <c r="C230" s="57"/>
      <c r="D230" s="57"/>
      <c r="E230" s="57"/>
      <c r="F230" s="57">
        <f t="shared" si="36"/>
        <v>0</v>
      </c>
      <c r="G230" s="57"/>
      <c r="H230" s="57"/>
      <c r="I230" s="57"/>
      <c r="J230" s="57">
        <f t="shared" si="37"/>
        <v>0</v>
      </c>
      <c r="K230" s="56">
        <f t="shared" si="33"/>
        <v>0</v>
      </c>
      <c r="L230" s="54">
        <f t="shared" si="32"/>
        <v>0</v>
      </c>
      <c r="M230" s="54">
        <v>0</v>
      </c>
      <c r="N230" s="54">
        <f t="shared" si="34"/>
        <v>0</v>
      </c>
      <c r="O230" s="54">
        <v>0</v>
      </c>
      <c r="P230" s="89"/>
    </row>
    <row r="231" spans="1:16" s="68" customFormat="1" x14ac:dyDescent="0.2">
      <c r="A231" s="57">
        <f t="shared" si="35"/>
        <v>30</v>
      </c>
      <c r="B231" s="57" t="s">
        <v>79</v>
      </c>
      <c r="C231" s="57"/>
      <c r="D231" s="57"/>
      <c r="E231" s="57"/>
      <c r="F231" s="57">
        <f t="shared" si="36"/>
        <v>0</v>
      </c>
      <c r="G231" s="57"/>
      <c r="H231" s="57"/>
      <c r="I231" s="57"/>
      <c r="J231" s="57">
        <f t="shared" si="37"/>
        <v>0</v>
      </c>
      <c r="K231" s="56">
        <f t="shared" si="33"/>
        <v>0</v>
      </c>
      <c r="L231" s="54">
        <f t="shared" si="32"/>
        <v>0</v>
      </c>
      <c r="M231" s="54">
        <v>0</v>
      </c>
      <c r="N231" s="54">
        <f t="shared" si="34"/>
        <v>0</v>
      </c>
      <c r="O231" s="54">
        <v>0</v>
      </c>
      <c r="P231" s="89"/>
    </row>
    <row r="232" spans="1:16" s="68" customFormat="1" x14ac:dyDescent="0.2">
      <c r="A232" s="57">
        <f t="shared" si="35"/>
        <v>31</v>
      </c>
      <c r="B232" s="57" t="s">
        <v>80</v>
      </c>
      <c r="C232" s="57"/>
      <c r="D232" s="57"/>
      <c r="E232" s="57"/>
      <c r="F232" s="57">
        <f t="shared" si="36"/>
        <v>0</v>
      </c>
      <c r="G232" s="57"/>
      <c r="H232" s="57"/>
      <c r="I232" s="57"/>
      <c r="J232" s="57">
        <f t="shared" si="37"/>
        <v>0</v>
      </c>
      <c r="K232" s="56">
        <f t="shared" si="33"/>
        <v>0</v>
      </c>
      <c r="L232" s="54">
        <f t="shared" si="32"/>
        <v>0</v>
      </c>
      <c r="M232" s="54">
        <v>0</v>
      </c>
      <c r="N232" s="54">
        <f t="shared" si="34"/>
        <v>0</v>
      </c>
      <c r="O232" s="54">
        <v>0</v>
      </c>
      <c r="P232" s="89"/>
    </row>
    <row r="233" spans="1:16" s="68" customFormat="1" x14ac:dyDescent="0.2">
      <c r="A233" s="57">
        <f t="shared" si="35"/>
        <v>32</v>
      </c>
      <c r="B233" s="57" t="s">
        <v>81</v>
      </c>
      <c r="C233" s="57"/>
      <c r="D233" s="57"/>
      <c r="E233" s="57"/>
      <c r="F233" s="57">
        <f t="shared" si="36"/>
        <v>0</v>
      </c>
      <c r="G233" s="57"/>
      <c r="H233" s="57"/>
      <c r="I233" s="57"/>
      <c r="J233" s="57">
        <f t="shared" si="37"/>
        <v>0</v>
      </c>
      <c r="K233" s="56">
        <f t="shared" si="33"/>
        <v>0</v>
      </c>
      <c r="L233" s="54">
        <f t="shared" si="32"/>
        <v>0</v>
      </c>
      <c r="M233" s="54">
        <v>0</v>
      </c>
      <c r="N233" s="54">
        <f t="shared" si="34"/>
        <v>0</v>
      </c>
      <c r="O233" s="54">
        <v>0</v>
      </c>
      <c r="P233" s="89"/>
    </row>
    <row r="234" spans="1:16" s="68" customFormat="1" x14ac:dyDescent="0.2">
      <c r="A234" s="57">
        <f t="shared" si="35"/>
        <v>33</v>
      </c>
      <c r="B234" s="57" t="s">
        <v>82</v>
      </c>
      <c r="C234" s="57"/>
      <c r="D234" s="57"/>
      <c r="E234" s="57"/>
      <c r="F234" s="57">
        <f t="shared" si="36"/>
        <v>0</v>
      </c>
      <c r="G234" s="57"/>
      <c r="H234" s="57"/>
      <c r="I234" s="57"/>
      <c r="J234" s="57">
        <f t="shared" si="37"/>
        <v>0</v>
      </c>
      <c r="K234" s="56">
        <f t="shared" si="33"/>
        <v>0</v>
      </c>
      <c r="L234" s="54">
        <f t="shared" ref="L234:L265" si="38">K234*3680</f>
        <v>0</v>
      </c>
      <c r="M234" s="54">
        <v>0</v>
      </c>
      <c r="N234" s="54">
        <f t="shared" si="34"/>
        <v>0</v>
      </c>
      <c r="O234" s="54">
        <v>0</v>
      </c>
      <c r="P234" s="89"/>
    </row>
    <row r="235" spans="1:16" s="68" customFormat="1" x14ac:dyDescent="0.2">
      <c r="A235" s="57">
        <f t="shared" si="35"/>
        <v>34</v>
      </c>
      <c r="B235" s="57" t="s">
        <v>83</v>
      </c>
      <c r="C235" s="57"/>
      <c r="D235" s="57"/>
      <c r="E235" s="57"/>
      <c r="F235" s="57">
        <f t="shared" si="36"/>
        <v>0</v>
      </c>
      <c r="G235" s="57"/>
      <c r="H235" s="57"/>
      <c r="I235" s="57"/>
      <c r="J235" s="57">
        <f t="shared" si="37"/>
        <v>0</v>
      </c>
      <c r="K235" s="56">
        <f t="shared" si="33"/>
        <v>0</v>
      </c>
      <c r="L235" s="54">
        <f t="shared" si="38"/>
        <v>0</v>
      </c>
      <c r="M235" s="54">
        <v>0</v>
      </c>
      <c r="N235" s="54">
        <f t="shared" si="34"/>
        <v>0</v>
      </c>
      <c r="O235" s="54">
        <v>0</v>
      </c>
      <c r="P235" s="89"/>
    </row>
    <row r="236" spans="1:16" s="68" customFormat="1" x14ac:dyDescent="0.2">
      <c r="A236" s="57">
        <f t="shared" si="35"/>
        <v>35</v>
      </c>
      <c r="B236" s="57" t="s">
        <v>116</v>
      </c>
      <c r="C236" s="57"/>
      <c r="D236" s="57"/>
      <c r="E236" s="57"/>
      <c r="F236" s="57">
        <f t="shared" si="36"/>
        <v>0</v>
      </c>
      <c r="G236" s="57"/>
      <c r="H236" s="57"/>
      <c r="I236" s="57"/>
      <c r="J236" s="57">
        <f t="shared" si="37"/>
        <v>0</v>
      </c>
      <c r="K236" s="56">
        <f t="shared" si="33"/>
        <v>0</v>
      </c>
      <c r="L236" s="54">
        <f t="shared" si="38"/>
        <v>0</v>
      </c>
      <c r="M236" s="54">
        <v>0</v>
      </c>
      <c r="N236" s="54">
        <f t="shared" si="34"/>
        <v>0</v>
      </c>
      <c r="O236" s="54">
        <v>0</v>
      </c>
      <c r="P236" s="89"/>
    </row>
    <row r="237" spans="1:16" s="68" customFormat="1" x14ac:dyDescent="0.2">
      <c r="A237" s="57">
        <f t="shared" si="35"/>
        <v>36</v>
      </c>
      <c r="B237" s="57" t="s">
        <v>117</v>
      </c>
      <c r="C237" s="57"/>
      <c r="D237" s="57"/>
      <c r="E237" s="57"/>
      <c r="F237" s="57">
        <f t="shared" si="36"/>
        <v>0</v>
      </c>
      <c r="G237" s="57"/>
      <c r="H237" s="57"/>
      <c r="I237" s="57"/>
      <c r="J237" s="57">
        <f t="shared" si="37"/>
        <v>0</v>
      </c>
      <c r="K237" s="56">
        <f t="shared" si="33"/>
        <v>0</v>
      </c>
      <c r="L237" s="54">
        <f t="shared" si="38"/>
        <v>0</v>
      </c>
      <c r="M237" s="54">
        <v>0</v>
      </c>
      <c r="N237" s="54">
        <f t="shared" si="34"/>
        <v>0</v>
      </c>
      <c r="O237" s="54">
        <v>0</v>
      </c>
      <c r="P237" s="89"/>
    </row>
    <row r="238" spans="1:16" s="68" customFormat="1" x14ac:dyDescent="0.2">
      <c r="A238" s="57">
        <f t="shared" si="35"/>
        <v>37</v>
      </c>
      <c r="B238" s="57" t="s">
        <v>118</v>
      </c>
      <c r="C238" s="57"/>
      <c r="D238" s="57"/>
      <c r="E238" s="57"/>
      <c r="F238" s="57">
        <f t="shared" si="36"/>
        <v>0</v>
      </c>
      <c r="G238" s="57"/>
      <c r="H238" s="57"/>
      <c r="I238" s="57"/>
      <c r="J238" s="57">
        <f t="shared" si="37"/>
        <v>0</v>
      </c>
      <c r="K238" s="56">
        <f t="shared" si="33"/>
        <v>0</v>
      </c>
      <c r="L238" s="54">
        <f t="shared" si="38"/>
        <v>0</v>
      </c>
      <c r="M238" s="54">
        <v>0</v>
      </c>
      <c r="N238" s="54">
        <f t="shared" si="34"/>
        <v>0</v>
      </c>
      <c r="O238" s="54">
        <v>0</v>
      </c>
      <c r="P238" s="89"/>
    </row>
    <row r="239" spans="1:16" s="68" customFormat="1" x14ac:dyDescent="0.2">
      <c r="A239" s="57">
        <f t="shared" si="35"/>
        <v>38</v>
      </c>
      <c r="B239" s="57" t="s">
        <v>119</v>
      </c>
      <c r="C239" s="57"/>
      <c r="D239" s="57"/>
      <c r="E239" s="57"/>
      <c r="F239" s="57">
        <f t="shared" si="36"/>
        <v>0</v>
      </c>
      <c r="G239" s="57"/>
      <c r="H239" s="57"/>
      <c r="I239" s="57"/>
      <c r="J239" s="57">
        <f t="shared" si="37"/>
        <v>0</v>
      </c>
      <c r="K239" s="56">
        <f t="shared" si="33"/>
        <v>0</v>
      </c>
      <c r="L239" s="54">
        <f t="shared" si="38"/>
        <v>0</v>
      </c>
      <c r="M239" s="54">
        <v>0</v>
      </c>
      <c r="N239" s="54">
        <f t="shared" si="34"/>
        <v>0</v>
      </c>
      <c r="O239" s="54">
        <v>0</v>
      </c>
      <c r="P239" s="89"/>
    </row>
    <row r="240" spans="1:16" s="68" customFormat="1" x14ac:dyDescent="0.2">
      <c r="A240" s="57">
        <f t="shared" si="35"/>
        <v>39</v>
      </c>
      <c r="B240" s="57" t="s">
        <v>120</v>
      </c>
      <c r="C240" s="57"/>
      <c r="D240" s="57"/>
      <c r="E240" s="57"/>
      <c r="F240" s="57">
        <f t="shared" si="36"/>
        <v>0</v>
      </c>
      <c r="G240" s="57"/>
      <c r="H240" s="57"/>
      <c r="I240" s="57"/>
      <c r="J240" s="57">
        <f t="shared" si="37"/>
        <v>0</v>
      </c>
      <c r="K240" s="56">
        <f t="shared" si="33"/>
        <v>0</v>
      </c>
      <c r="L240" s="54">
        <f t="shared" si="38"/>
        <v>0</v>
      </c>
      <c r="M240" s="54">
        <v>0</v>
      </c>
      <c r="N240" s="54">
        <f t="shared" si="34"/>
        <v>0</v>
      </c>
      <c r="O240" s="54">
        <v>0</v>
      </c>
      <c r="P240" s="89"/>
    </row>
    <row r="241" spans="1:16" s="68" customFormat="1" x14ac:dyDescent="0.2">
      <c r="A241" s="57">
        <f t="shared" si="35"/>
        <v>40</v>
      </c>
      <c r="B241" s="57" t="s">
        <v>121</v>
      </c>
      <c r="C241" s="57"/>
      <c r="D241" s="57"/>
      <c r="E241" s="57"/>
      <c r="F241" s="57">
        <f t="shared" si="36"/>
        <v>0</v>
      </c>
      <c r="G241" s="57"/>
      <c r="H241" s="57"/>
      <c r="I241" s="57"/>
      <c r="J241" s="57">
        <f t="shared" si="37"/>
        <v>0</v>
      </c>
      <c r="K241" s="56">
        <f t="shared" si="33"/>
        <v>0</v>
      </c>
      <c r="L241" s="54">
        <f t="shared" si="38"/>
        <v>0</v>
      </c>
      <c r="M241" s="54">
        <v>0</v>
      </c>
      <c r="N241" s="54">
        <f t="shared" si="34"/>
        <v>0</v>
      </c>
      <c r="O241" s="54">
        <v>0</v>
      </c>
      <c r="P241" s="89"/>
    </row>
    <row r="242" spans="1:16" s="68" customFormat="1" x14ac:dyDescent="0.2">
      <c r="A242" s="57">
        <f t="shared" si="35"/>
        <v>41</v>
      </c>
      <c r="B242" s="57" t="s">
        <v>122</v>
      </c>
      <c r="C242" s="57"/>
      <c r="D242" s="57"/>
      <c r="E242" s="57"/>
      <c r="F242" s="57">
        <f t="shared" si="36"/>
        <v>0</v>
      </c>
      <c r="G242" s="57"/>
      <c r="H242" s="57"/>
      <c r="I242" s="57"/>
      <c r="J242" s="57">
        <f t="shared" si="37"/>
        <v>0</v>
      </c>
      <c r="K242" s="56">
        <f t="shared" si="33"/>
        <v>0</v>
      </c>
      <c r="L242" s="54">
        <f t="shared" si="38"/>
        <v>0</v>
      </c>
      <c r="M242" s="54">
        <v>0</v>
      </c>
      <c r="N242" s="54">
        <f t="shared" si="34"/>
        <v>0</v>
      </c>
      <c r="O242" s="54">
        <v>0</v>
      </c>
      <c r="P242" s="89"/>
    </row>
    <row r="243" spans="1:16" s="68" customFormat="1" x14ac:dyDescent="0.2">
      <c r="A243" s="57">
        <f t="shared" si="35"/>
        <v>42</v>
      </c>
      <c r="B243" s="57" t="s">
        <v>123</v>
      </c>
      <c r="C243" s="57"/>
      <c r="D243" s="57"/>
      <c r="E243" s="57"/>
      <c r="F243" s="57">
        <f t="shared" si="36"/>
        <v>0</v>
      </c>
      <c r="G243" s="57"/>
      <c r="H243" s="57"/>
      <c r="I243" s="57"/>
      <c r="J243" s="57">
        <f t="shared" si="37"/>
        <v>0</v>
      </c>
      <c r="K243" s="56">
        <f t="shared" si="33"/>
        <v>0</v>
      </c>
      <c r="L243" s="54">
        <f t="shared" si="38"/>
        <v>0</v>
      </c>
      <c r="M243" s="54">
        <v>0</v>
      </c>
      <c r="N243" s="54">
        <f t="shared" si="34"/>
        <v>0</v>
      </c>
      <c r="O243" s="54">
        <v>0</v>
      </c>
      <c r="P243" s="89"/>
    </row>
    <row r="244" spans="1:16" s="68" customFormat="1" x14ac:dyDescent="0.2">
      <c r="A244" s="57">
        <f t="shared" si="35"/>
        <v>43</v>
      </c>
      <c r="B244" s="57" t="s">
        <v>124</v>
      </c>
      <c r="C244" s="57"/>
      <c r="D244" s="57"/>
      <c r="E244" s="57"/>
      <c r="F244" s="57">
        <f t="shared" si="36"/>
        <v>0</v>
      </c>
      <c r="G244" s="57"/>
      <c r="H244" s="57"/>
      <c r="I244" s="57"/>
      <c r="J244" s="57">
        <f t="shared" si="37"/>
        <v>0</v>
      </c>
      <c r="K244" s="56">
        <f t="shared" si="33"/>
        <v>0</v>
      </c>
      <c r="L244" s="54">
        <f t="shared" si="38"/>
        <v>0</v>
      </c>
      <c r="M244" s="54">
        <v>0</v>
      </c>
      <c r="N244" s="54">
        <f t="shared" si="34"/>
        <v>0</v>
      </c>
      <c r="O244" s="54">
        <v>0</v>
      </c>
      <c r="P244" s="89"/>
    </row>
    <row r="245" spans="1:16" s="68" customFormat="1" x14ac:dyDescent="0.2">
      <c r="A245" s="57">
        <f t="shared" si="35"/>
        <v>44</v>
      </c>
      <c r="B245" s="57" t="s">
        <v>126</v>
      </c>
      <c r="C245" s="57"/>
      <c r="D245" s="57"/>
      <c r="E245" s="57"/>
      <c r="F245" s="57">
        <f t="shared" si="36"/>
        <v>0</v>
      </c>
      <c r="G245" s="57"/>
      <c r="H245" s="57"/>
      <c r="I245" s="57"/>
      <c r="J245" s="57">
        <f t="shared" si="37"/>
        <v>0</v>
      </c>
      <c r="K245" s="56">
        <f t="shared" si="33"/>
        <v>0</v>
      </c>
      <c r="L245" s="54">
        <f t="shared" si="38"/>
        <v>0</v>
      </c>
      <c r="M245" s="54">
        <v>0</v>
      </c>
      <c r="N245" s="54">
        <f t="shared" si="34"/>
        <v>0</v>
      </c>
      <c r="O245" s="54">
        <v>0</v>
      </c>
      <c r="P245" s="89"/>
    </row>
    <row r="246" spans="1:16" s="68" customFormat="1" x14ac:dyDescent="0.2">
      <c r="A246" s="57">
        <f t="shared" si="35"/>
        <v>45</v>
      </c>
      <c r="B246" s="57" t="s">
        <v>127</v>
      </c>
      <c r="C246" s="57"/>
      <c r="D246" s="57"/>
      <c r="E246" s="57"/>
      <c r="F246" s="57">
        <f t="shared" si="36"/>
        <v>0</v>
      </c>
      <c r="G246" s="57"/>
      <c r="H246" s="57"/>
      <c r="I246" s="57"/>
      <c r="J246" s="57">
        <f t="shared" si="37"/>
        <v>0</v>
      </c>
      <c r="K246" s="56">
        <f t="shared" si="33"/>
        <v>0</v>
      </c>
      <c r="L246" s="54">
        <f t="shared" si="38"/>
        <v>0</v>
      </c>
      <c r="M246" s="54">
        <v>0</v>
      </c>
      <c r="N246" s="54">
        <f t="shared" si="34"/>
        <v>0</v>
      </c>
      <c r="O246" s="54">
        <v>0</v>
      </c>
      <c r="P246" s="89"/>
    </row>
    <row r="247" spans="1:16" s="68" customFormat="1" x14ac:dyDescent="0.2">
      <c r="A247" s="57">
        <f t="shared" si="35"/>
        <v>46</v>
      </c>
      <c r="B247" s="57" t="s">
        <v>1757</v>
      </c>
      <c r="C247" s="57"/>
      <c r="D247" s="57"/>
      <c r="E247" s="57"/>
      <c r="F247" s="57">
        <f t="shared" si="36"/>
        <v>0</v>
      </c>
      <c r="G247" s="57"/>
      <c r="H247" s="57"/>
      <c r="I247" s="57"/>
      <c r="J247" s="57">
        <f t="shared" si="37"/>
        <v>0</v>
      </c>
      <c r="K247" s="56">
        <f t="shared" si="33"/>
        <v>0</v>
      </c>
      <c r="L247" s="54">
        <f t="shared" si="38"/>
        <v>0</v>
      </c>
      <c r="M247" s="54">
        <v>0</v>
      </c>
      <c r="N247" s="54">
        <f t="shared" si="34"/>
        <v>0</v>
      </c>
      <c r="O247" s="54">
        <v>0</v>
      </c>
      <c r="P247" s="89"/>
    </row>
    <row r="248" spans="1:16" s="68" customFormat="1" x14ac:dyDescent="0.2">
      <c r="A248" s="57">
        <f t="shared" si="35"/>
        <v>47</v>
      </c>
      <c r="B248" s="57" t="s">
        <v>1758</v>
      </c>
      <c r="C248" s="57"/>
      <c r="D248" s="57"/>
      <c r="E248" s="57"/>
      <c r="F248" s="57">
        <f t="shared" si="36"/>
        <v>0</v>
      </c>
      <c r="G248" s="57"/>
      <c r="H248" s="57"/>
      <c r="I248" s="57"/>
      <c r="J248" s="57">
        <f t="shared" si="37"/>
        <v>0</v>
      </c>
      <c r="K248" s="56">
        <f t="shared" si="33"/>
        <v>0</v>
      </c>
      <c r="L248" s="54">
        <f t="shared" si="38"/>
        <v>0</v>
      </c>
      <c r="M248" s="54">
        <v>0</v>
      </c>
      <c r="N248" s="54">
        <f t="shared" si="34"/>
        <v>0</v>
      </c>
      <c r="O248" s="54">
        <v>0</v>
      </c>
      <c r="P248" s="89"/>
    </row>
    <row r="249" spans="1:16" s="68" customFormat="1" x14ac:dyDescent="0.2">
      <c r="A249" s="57">
        <f t="shared" si="35"/>
        <v>48</v>
      </c>
      <c r="B249" s="57" t="s">
        <v>1759</v>
      </c>
      <c r="C249" s="57"/>
      <c r="D249" s="57"/>
      <c r="E249" s="57"/>
      <c r="F249" s="57">
        <f t="shared" si="36"/>
        <v>0</v>
      </c>
      <c r="G249" s="57"/>
      <c r="H249" s="57"/>
      <c r="I249" s="57"/>
      <c r="J249" s="57">
        <f t="shared" si="37"/>
        <v>0</v>
      </c>
      <c r="K249" s="56">
        <f t="shared" si="33"/>
        <v>0</v>
      </c>
      <c r="L249" s="54">
        <f t="shared" si="38"/>
        <v>0</v>
      </c>
      <c r="M249" s="54">
        <v>0</v>
      </c>
      <c r="N249" s="54">
        <f t="shared" si="34"/>
        <v>0</v>
      </c>
      <c r="O249" s="54">
        <v>0</v>
      </c>
      <c r="P249" s="89"/>
    </row>
    <row r="250" spans="1:16" s="68" customFormat="1" x14ac:dyDescent="0.2">
      <c r="A250" s="57">
        <f t="shared" si="35"/>
        <v>49</v>
      </c>
      <c r="B250" s="57" t="s">
        <v>1760</v>
      </c>
      <c r="C250" s="57"/>
      <c r="D250" s="57"/>
      <c r="E250" s="57"/>
      <c r="F250" s="57">
        <f t="shared" si="36"/>
        <v>0</v>
      </c>
      <c r="G250" s="57"/>
      <c r="H250" s="57"/>
      <c r="I250" s="57"/>
      <c r="J250" s="57">
        <f t="shared" si="37"/>
        <v>0</v>
      </c>
      <c r="K250" s="56">
        <f t="shared" si="33"/>
        <v>0</v>
      </c>
      <c r="L250" s="54">
        <f t="shared" si="38"/>
        <v>0</v>
      </c>
      <c r="M250" s="54">
        <v>0</v>
      </c>
      <c r="N250" s="54">
        <f t="shared" si="34"/>
        <v>0</v>
      </c>
      <c r="O250" s="54">
        <v>0</v>
      </c>
      <c r="P250" s="89"/>
    </row>
    <row r="251" spans="1:16" s="68" customFormat="1" x14ac:dyDescent="0.2">
      <c r="A251" s="57">
        <f t="shared" si="35"/>
        <v>50</v>
      </c>
      <c r="B251" s="57" t="s">
        <v>1761</v>
      </c>
      <c r="C251" s="57"/>
      <c r="D251" s="57"/>
      <c r="E251" s="57"/>
      <c r="F251" s="57">
        <f t="shared" si="36"/>
        <v>0</v>
      </c>
      <c r="G251" s="57"/>
      <c r="H251" s="57"/>
      <c r="I251" s="57"/>
      <c r="J251" s="57">
        <f t="shared" si="37"/>
        <v>0</v>
      </c>
      <c r="K251" s="56">
        <f t="shared" si="33"/>
        <v>0</v>
      </c>
      <c r="L251" s="54">
        <f t="shared" si="38"/>
        <v>0</v>
      </c>
      <c r="M251" s="54">
        <v>0</v>
      </c>
      <c r="N251" s="54">
        <f t="shared" si="34"/>
        <v>0</v>
      </c>
      <c r="O251" s="54">
        <v>0</v>
      </c>
      <c r="P251" s="89"/>
    </row>
    <row r="252" spans="1:16" s="68" customFormat="1" x14ac:dyDescent="0.2">
      <c r="A252" s="57">
        <f t="shared" si="35"/>
        <v>51</v>
      </c>
      <c r="B252" s="57" t="s">
        <v>1762</v>
      </c>
      <c r="C252" s="57"/>
      <c r="D252" s="57"/>
      <c r="E252" s="57"/>
      <c r="F252" s="57">
        <f t="shared" si="36"/>
        <v>0</v>
      </c>
      <c r="G252" s="57"/>
      <c r="H252" s="57"/>
      <c r="I252" s="57"/>
      <c r="J252" s="57">
        <f t="shared" si="37"/>
        <v>0</v>
      </c>
      <c r="K252" s="56">
        <f t="shared" si="33"/>
        <v>0</v>
      </c>
      <c r="L252" s="54">
        <f t="shared" si="38"/>
        <v>0</v>
      </c>
      <c r="M252" s="54">
        <v>0</v>
      </c>
      <c r="N252" s="54">
        <f t="shared" si="34"/>
        <v>0</v>
      </c>
      <c r="O252" s="54">
        <v>0</v>
      </c>
      <c r="P252" s="89"/>
    </row>
    <row r="253" spans="1:16" s="68" customFormat="1" x14ac:dyDescent="0.2">
      <c r="A253" s="57">
        <f t="shared" si="35"/>
        <v>52</v>
      </c>
      <c r="B253" s="57" t="s">
        <v>1763</v>
      </c>
      <c r="C253" s="57"/>
      <c r="D253" s="57"/>
      <c r="E253" s="57"/>
      <c r="F253" s="57">
        <f t="shared" si="36"/>
        <v>0</v>
      </c>
      <c r="G253" s="57"/>
      <c r="H253" s="57"/>
      <c r="I253" s="57"/>
      <c r="J253" s="57">
        <f t="shared" si="37"/>
        <v>0</v>
      </c>
      <c r="K253" s="56">
        <f t="shared" si="33"/>
        <v>0</v>
      </c>
      <c r="L253" s="54">
        <f t="shared" si="38"/>
        <v>0</v>
      </c>
      <c r="M253" s="54">
        <v>0</v>
      </c>
      <c r="N253" s="54">
        <f t="shared" si="34"/>
        <v>0</v>
      </c>
      <c r="O253" s="54">
        <v>0</v>
      </c>
      <c r="P253" s="89"/>
    </row>
    <row r="254" spans="1:16" s="68" customFormat="1" x14ac:dyDescent="0.2">
      <c r="A254" s="57">
        <f t="shared" si="35"/>
        <v>53</v>
      </c>
      <c r="B254" s="57" t="s">
        <v>1764</v>
      </c>
      <c r="C254" s="57"/>
      <c r="D254" s="57"/>
      <c r="E254" s="57"/>
      <c r="F254" s="57">
        <f t="shared" si="36"/>
        <v>0</v>
      </c>
      <c r="G254" s="57"/>
      <c r="H254" s="57"/>
      <c r="I254" s="57"/>
      <c r="J254" s="57">
        <f t="shared" si="37"/>
        <v>0</v>
      </c>
      <c r="K254" s="56">
        <f t="shared" si="33"/>
        <v>0</v>
      </c>
      <c r="L254" s="54">
        <f t="shared" si="38"/>
        <v>0</v>
      </c>
      <c r="M254" s="54">
        <v>0</v>
      </c>
      <c r="N254" s="54">
        <f t="shared" si="34"/>
        <v>0</v>
      </c>
      <c r="O254" s="54">
        <v>0</v>
      </c>
      <c r="P254" s="89"/>
    </row>
    <row r="255" spans="1:16" s="68" customFormat="1" x14ac:dyDescent="0.2">
      <c r="A255" s="57">
        <f t="shared" si="35"/>
        <v>54</v>
      </c>
      <c r="B255" s="57" t="s">
        <v>1765</v>
      </c>
      <c r="C255" s="57"/>
      <c r="D255" s="57"/>
      <c r="E255" s="57"/>
      <c r="F255" s="57">
        <f t="shared" si="36"/>
        <v>0</v>
      </c>
      <c r="G255" s="57"/>
      <c r="H255" s="57"/>
      <c r="I255" s="57"/>
      <c r="J255" s="57">
        <f t="shared" si="37"/>
        <v>0</v>
      </c>
      <c r="K255" s="56">
        <f t="shared" si="33"/>
        <v>0</v>
      </c>
      <c r="L255" s="54">
        <f t="shared" si="38"/>
        <v>0</v>
      </c>
      <c r="M255" s="54">
        <v>0</v>
      </c>
      <c r="N255" s="54">
        <f t="shared" si="34"/>
        <v>0</v>
      </c>
      <c r="O255" s="54">
        <v>0</v>
      </c>
      <c r="P255" s="89"/>
    </row>
    <row r="256" spans="1:16" s="68" customFormat="1" x14ac:dyDescent="0.2">
      <c r="A256" s="57">
        <f t="shared" si="35"/>
        <v>55</v>
      </c>
      <c r="B256" s="57" t="s">
        <v>1766</v>
      </c>
      <c r="C256" s="57"/>
      <c r="D256" s="57"/>
      <c r="E256" s="57"/>
      <c r="F256" s="57">
        <f t="shared" si="36"/>
        <v>0</v>
      </c>
      <c r="G256" s="57"/>
      <c r="H256" s="57"/>
      <c r="I256" s="57"/>
      <c r="J256" s="57">
        <f t="shared" si="37"/>
        <v>0</v>
      </c>
      <c r="K256" s="56">
        <f t="shared" si="33"/>
        <v>0</v>
      </c>
      <c r="L256" s="54">
        <f t="shared" si="38"/>
        <v>0</v>
      </c>
      <c r="M256" s="54">
        <v>0</v>
      </c>
      <c r="N256" s="54">
        <f t="shared" si="34"/>
        <v>0</v>
      </c>
      <c r="O256" s="54">
        <v>0</v>
      </c>
      <c r="P256" s="89"/>
    </row>
    <row r="257" spans="1:16" s="68" customFormat="1" x14ac:dyDescent="0.2">
      <c r="A257" s="57">
        <f t="shared" si="35"/>
        <v>56</v>
      </c>
      <c r="B257" s="57" t="s">
        <v>1767</v>
      </c>
      <c r="C257" s="57">
        <v>4598.6000000000004</v>
      </c>
      <c r="D257" s="57">
        <v>90.9</v>
      </c>
      <c r="E257" s="57">
        <v>100</v>
      </c>
      <c r="F257" s="57">
        <f>C257+D257+E257</f>
        <v>4789.5</v>
      </c>
      <c r="G257" s="57">
        <v>73</v>
      </c>
      <c r="H257" s="57">
        <v>1</v>
      </c>
      <c r="I257" s="57">
        <v>1</v>
      </c>
      <c r="J257" s="57">
        <f t="shared" si="37"/>
        <v>75</v>
      </c>
      <c r="K257" s="56">
        <f t="shared" si="33"/>
        <v>9.8063102721074519E-2</v>
      </c>
      <c r="L257" s="54">
        <f t="shared" si="38"/>
        <v>360.87221801355423</v>
      </c>
      <c r="M257" s="54">
        <f>L257*0.22</f>
        <v>79.391887962981926</v>
      </c>
      <c r="N257" s="54">
        <f t="shared" si="34"/>
        <v>180.43610900677712</v>
      </c>
      <c r="O257" s="54">
        <v>163.08906900604433</v>
      </c>
      <c r="P257" s="89">
        <f>(L257+M257+N257+O257)/F257</f>
        <v>0.16364741288012474</v>
      </c>
    </row>
    <row r="258" spans="1:16" s="68" customFormat="1" x14ac:dyDescent="0.2">
      <c r="A258" s="57">
        <f t="shared" si="35"/>
        <v>57</v>
      </c>
      <c r="B258" s="57" t="s">
        <v>1768</v>
      </c>
      <c r="C258" s="57"/>
      <c r="D258" s="57"/>
      <c r="E258" s="57"/>
      <c r="F258" s="57">
        <f t="shared" ref="F258:F288" si="39">C258+D258+E258</f>
        <v>0</v>
      </c>
      <c r="G258" s="57"/>
      <c r="H258" s="57"/>
      <c r="I258" s="57"/>
      <c r="J258" s="57">
        <f t="shared" si="37"/>
        <v>0</v>
      </c>
      <c r="K258" s="56">
        <f t="shared" si="33"/>
        <v>0</v>
      </c>
      <c r="L258" s="54">
        <f t="shared" si="38"/>
        <v>0</v>
      </c>
      <c r="M258" s="54">
        <f t="shared" ref="M258:M287" si="40">L258*0.22</f>
        <v>0</v>
      </c>
      <c r="N258" s="54">
        <f t="shared" si="34"/>
        <v>0</v>
      </c>
      <c r="O258" s="54">
        <v>0</v>
      </c>
      <c r="P258" s="89"/>
    </row>
    <row r="259" spans="1:16" s="68" customFormat="1" x14ac:dyDescent="0.2">
      <c r="A259" s="57">
        <f t="shared" si="35"/>
        <v>58</v>
      </c>
      <c r="B259" s="57" t="s">
        <v>1769</v>
      </c>
      <c r="C259" s="57">
        <v>4956.8999999999996</v>
      </c>
      <c r="D259" s="57"/>
      <c r="E259" s="57"/>
      <c r="F259" s="57">
        <f t="shared" si="39"/>
        <v>4956.8999999999996</v>
      </c>
      <c r="G259" s="57">
        <v>77</v>
      </c>
      <c r="H259" s="57"/>
      <c r="I259" s="57"/>
      <c r="J259" s="57">
        <f t="shared" si="37"/>
        <v>77</v>
      </c>
      <c r="K259" s="56">
        <f t="shared" si="33"/>
        <v>0.10149055097151984</v>
      </c>
      <c r="L259" s="54">
        <f t="shared" si="38"/>
        <v>373.48522757519299</v>
      </c>
      <c r="M259" s="54">
        <f t="shared" si="40"/>
        <v>82.166750066542463</v>
      </c>
      <c r="N259" s="54">
        <f t="shared" si="34"/>
        <v>186.7426137875965</v>
      </c>
      <c r="O259" s="54">
        <v>168.78926947615847</v>
      </c>
      <c r="P259" s="89">
        <f>(L259+M259+N259+O259)/F259</f>
        <v>0.16364741288012477</v>
      </c>
    </row>
    <row r="260" spans="1:16" s="68" customFormat="1" x14ac:dyDescent="0.2">
      <c r="A260" s="57">
        <f t="shared" si="35"/>
        <v>59</v>
      </c>
      <c r="B260" s="57" t="s">
        <v>1770</v>
      </c>
      <c r="C260" s="57">
        <v>4250.2</v>
      </c>
      <c r="D260" s="57"/>
      <c r="E260" s="57"/>
      <c r="F260" s="57">
        <f t="shared" si="39"/>
        <v>4250.2</v>
      </c>
      <c r="G260" s="57">
        <v>72</v>
      </c>
      <c r="H260" s="57"/>
      <c r="I260" s="57"/>
      <c r="J260" s="57">
        <f t="shared" si="37"/>
        <v>72</v>
      </c>
      <c r="K260" s="56">
        <f t="shared" si="33"/>
        <v>8.7021150263098632E-2</v>
      </c>
      <c r="L260" s="54">
        <f t="shared" si="38"/>
        <v>320.23783296820295</v>
      </c>
      <c r="M260" s="54">
        <f t="shared" si="40"/>
        <v>70.45232325300465</v>
      </c>
      <c r="N260" s="54">
        <f t="shared" si="34"/>
        <v>160.11891648410148</v>
      </c>
      <c r="O260" s="54">
        <v>144.72516151779718</v>
      </c>
      <c r="P260" s="89">
        <f>(L260+M260+N260+O260)/F260</f>
        <v>0.16364741288012477</v>
      </c>
    </row>
    <row r="261" spans="1:16" s="68" customFormat="1" x14ac:dyDescent="0.2">
      <c r="A261" s="57">
        <f t="shared" si="35"/>
        <v>60</v>
      </c>
      <c r="B261" s="57" t="s">
        <v>1771</v>
      </c>
      <c r="C261" s="57"/>
      <c r="D261" s="57"/>
      <c r="E261" s="57"/>
      <c r="F261" s="57">
        <f t="shared" si="39"/>
        <v>0</v>
      </c>
      <c r="G261" s="57"/>
      <c r="H261" s="57"/>
      <c r="I261" s="57"/>
      <c r="J261" s="57">
        <f t="shared" si="37"/>
        <v>0</v>
      </c>
      <c r="K261" s="56">
        <f t="shared" si="33"/>
        <v>0</v>
      </c>
      <c r="L261" s="54">
        <f t="shared" si="38"/>
        <v>0</v>
      </c>
      <c r="M261" s="54">
        <f t="shared" si="40"/>
        <v>0</v>
      </c>
      <c r="N261" s="54">
        <f t="shared" si="34"/>
        <v>0</v>
      </c>
      <c r="O261" s="54">
        <v>0</v>
      </c>
      <c r="P261" s="89"/>
    </row>
    <row r="262" spans="1:16" s="68" customFormat="1" x14ac:dyDescent="0.2">
      <c r="A262" s="57">
        <f t="shared" si="35"/>
        <v>61</v>
      </c>
      <c r="B262" s="57" t="s">
        <v>1772</v>
      </c>
      <c r="C262" s="57"/>
      <c r="D262" s="57"/>
      <c r="E262" s="57"/>
      <c r="F262" s="57">
        <f t="shared" si="39"/>
        <v>0</v>
      </c>
      <c r="G262" s="57"/>
      <c r="H262" s="57"/>
      <c r="I262" s="57"/>
      <c r="J262" s="57">
        <f t="shared" si="37"/>
        <v>0</v>
      </c>
      <c r="K262" s="56">
        <f t="shared" si="33"/>
        <v>0</v>
      </c>
      <c r="L262" s="54">
        <f t="shared" si="38"/>
        <v>0</v>
      </c>
      <c r="M262" s="54">
        <f t="shared" si="40"/>
        <v>0</v>
      </c>
      <c r="N262" s="54">
        <f t="shared" si="34"/>
        <v>0</v>
      </c>
      <c r="O262" s="54">
        <v>0</v>
      </c>
      <c r="P262" s="89"/>
    </row>
    <row r="263" spans="1:16" s="68" customFormat="1" x14ac:dyDescent="0.2">
      <c r="A263" s="57">
        <f t="shared" si="35"/>
        <v>62</v>
      </c>
      <c r="B263" s="57" t="s">
        <v>1773</v>
      </c>
      <c r="C263" s="57"/>
      <c r="D263" s="57"/>
      <c r="E263" s="57"/>
      <c r="F263" s="57">
        <f t="shared" si="39"/>
        <v>0</v>
      </c>
      <c r="G263" s="57"/>
      <c r="H263" s="57"/>
      <c r="I263" s="57"/>
      <c r="J263" s="57">
        <f t="shared" si="37"/>
        <v>0</v>
      </c>
      <c r="K263" s="56">
        <f t="shared" si="33"/>
        <v>0</v>
      </c>
      <c r="L263" s="54">
        <f t="shared" si="38"/>
        <v>0</v>
      </c>
      <c r="M263" s="54">
        <f t="shared" si="40"/>
        <v>0</v>
      </c>
      <c r="N263" s="54">
        <f t="shared" si="34"/>
        <v>0</v>
      </c>
      <c r="O263" s="54">
        <v>0</v>
      </c>
      <c r="P263" s="89"/>
    </row>
    <row r="264" spans="1:16" s="68" customFormat="1" x14ac:dyDescent="0.2">
      <c r="A264" s="57">
        <f t="shared" si="35"/>
        <v>63</v>
      </c>
      <c r="B264" s="57" t="s">
        <v>1795</v>
      </c>
      <c r="C264" s="57"/>
      <c r="D264" s="57"/>
      <c r="E264" s="57"/>
      <c r="F264" s="57">
        <f t="shared" si="39"/>
        <v>0</v>
      </c>
      <c r="G264" s="57"/>
      <c r="H264" s="57"/>
      <c r="I264" s="57"/>
      <c r="J264" s="57">
        <f t="shared" si="37"/>
        <v>0</v>
      </c>
      <c r="K264" s="56">
        <f t="shared" si="33"/>
        <v>0</v>
      </c>
      <c r="L264" s="54">
        <f t="shared" si="38"/>
        <v>0</v>
      </c>
      <c r="M264" s="54">
        <f t="shared" si="40"/>
        <v>0</v>
      </c>
      <c r="N264" s="54">
        <f t="shared" si="34"/>
        <v>0</v>
      </c>
      <c r="O264" s="54">
        <v>0</v>
      </c>
      <c r="P264" s="89"/>
    </row>
    <row r="265" spans="1:16" s="68" customFormat="1" x14ac:dyDescent="0.2">
      <c r="A265" s="57">
        <f t="shared" si="35"/>
        <v>64</v>
      </c>
      <c r="B265" s="57" t="s">
        <v>1796</v>
      </c>
      <c r="C265" s="57"/>
      <c r="D265" s="57"/>
      <c r="E265" s="57"/>
      <c r="F265" s="57">
        <f t="shared" si="39"/>
        <v>0</v>
      </c>
      <c r="G265" s="57"/>
      <c r="H265" s="57"/>
      <c r="I265" s="57"/>
      <c r="J265" s="57">
        <f t="shared" si="37"/>
        <v>0</v>
      </c>
      <c r="K265" s="56">
        <f t="shared" si="33"/>
        <v>0</v>
      </c>
      <c r="L265" s="54">
        <f t="shared" si="38"/>
        <v>0</v>
      </c>
      <c r="M265" s="54">
        <f t="shared" si="40"/>
        <v>0</v>
      </c>
      <c r="N265" s="54">
        <f t="shared" si="34"/>
        <v>0</v>
      </c>
      <c r="O265" s="54">
        <v>0</v>
      </c>
      <c r="P265" s="89"/>
    </row>
    <row r="266" spans="1:16" s="68" customFormat="1" x14ac:dyDescent="0.2">
      <c r="A266" s="57">
        <f t="shared" si="35"/>
        <v>65</v>
      </c>
      <c r="B266" s="57" t="s">
        <v>1797</v>
      </c>
      <c r="C266" s="57"/>
      <c r="D266" s="57"/>
      <c r="E266" s="57"/>
      <c r="F266" s="57">
        <f t="shared" si="39"/>
        <v>0</v>
      </c>
      <c r="G266" s="57"/>
      <c r="H266" s="57"/>
      <c r="I266" s="57"/>
      <c r="J266" s="57">
        <f t="shared" si="37"/>
        <v>0</v>
      </c>
      <c r="K266" s="56">
        <f t="shared" si="33"/>
        <v>0</v>
      </c>
      <c r="L266" s="54">
        <f t="shared" ref="L266:L287" si="41">K266*3680</f>
        <v>0</v>
      </c>
      <c r="M266" s="54">
        <f t="shared" si="40"/>
        <v>0</v>
      </c>
      <c r="N266" s="54">
        <f t="shared" si="34"/>
        <v>0</v>
      </c>
      <c r="O266" s="54">
        <v>0</v>
      </c>
      <c r="P266" s="89"/>
    </row>
    <row r="267" spans="1:16" s="68" customFormat="1" x14ac:dyDescent="0.2">
      <c r="A267" s="57">
        <f t="shared" si="35"/>
        <v>66</v>
      </c>
      <c r="B267" s="57" t="s">
        <v>1798</v>
      </c>
      <c r="C267" s="57"/>
      <c r="D267" s="57"/>
      <c r="E267" s="57"/>
      <c r="F267" s="57">
        <f t="shared" si="39"/>
        <v>0</v>
      </c>
      <c r="G267" s="57"/>
      <c r="H267" s="57"/>
      <c r="I267" s="57"/>
      <c r="J267" s="57">
        <f t="shared" si="37"/>
        <v>0</v>
      </c>
      <c r="K267" s="56">
        <f t="shared" ref="K267:K287" si="42">0.5/24420.5*F267</f>
        <v>0</v>
      </c>
      <c r="L267" s="54">
        <f t="shared" si="41"/>
        <v>0</v>
      </c>
      <c r="M267" s="54">
        <f t="shared" si="40"/>
        <v>0</v>
      </c>
      <c r="N267" s="54">
        <f t="shared" ref="N267:N287" si="43">L267*0.5</f>
        <v>0</v>
      </c>
      <c r="O267" s="54">
        <v>0</v>
      </c>
      <c r="P267" s="89"/>
    </row>
    <row r="268" spans="1:16" s="68" customFormat="1" x14ac:dyDescent="0.2">
      <c r="A268" s="57">
        <f t="shared" ref="A268:A287" si="44">A267+1</f>
        <v>67</v>
      </c>
      <c r="B268" s="57" t="s">
        <v>1799</v>
      </c>
      <c r="C268" s="57"/>
      <c r="D268" s="57"/>
      <c r="E268" s="57"/>
      <c r="F268" s="57">
        <f t="shared" si="39"/>
        <v>0</v>
      </c>
      <c r="G268" s="57"/>
      <c r="H268" s="57"/>
      <c r="I268" s="57"/>
      <c r="J268" s="57">
        <f t="shared" si="37"/>
        <v>0</v>
      </c>
      <c r="K268" s="56">
        <f t="shared" si="42"/>
        <v>0</v>
      </c>
      <c r="L268" s="54">
        <f t="shared" si="41"/>
        <v>0</v>
      </c>
      <c r="M268" s="54">
        <f t="shared" si="40"/>
        <v>0</v>
      </c>
      <c r="N268" s="54">
        <f t="shared" si="43"/>
        <v>0</v>
      </c>
      <c r="O268" s="54">
        <v>0</v>
      </c>
      <c r="P268" s="89"/>
    </row>
    <row r="269" spans="1:16" s="68" customFormat="1" x14ac:dyDescent="0.2">
      <c r="A269" s="57">
        <f t="shared" si="44"/>
        <v>68</v>
      </c>
      <c r="B269" s="57" t="s">
        <v>1800</v>
      </c>
      <c r="C269" s="57"/>
      <c r="D269" s="57"/>
      <c r="E269" s="57"/>
      <c r="F269" s="57">
        <f t="shared" si="39"/>
        <v>0</v>
      </c>
      <c r="G269" s="57"/>
      <c r="H269" s="57"/>
      <c r="I269" s="57"/>
      <c r="J269" s="57">
        <f t="shared" si="37"/>
        <v>0</v>
      </c>
      <c r="K269" s="56">
        <f t="shared" si="42"/>
        <v>0</v>
      </c>
      <c r="L269" s="54">
        <f t="shared" si="41"/>
        <v>0</v>
      </c>
      <c r="M269" s="54">
        <f t="shared" si="40"/>
        <v>0</v>
      </c>
      <c r="N269" s="54">
        <f t="shared" si="43"/>
        <v>0</v>
      </c>
      <c r="O269" s="54">
        <v>0</v>
      </c>
      <c r="P269" s="89"/>
    </row>
    <row r="270" spans="1:16" s="68" customFormat="1" x14ac:dyDescent="0.2">
      <c r="A270" s="57">
        <f t="shared" si="44"/>
        <v>69</v>
      </c>
      <c r="B270" s="57" t="s">
        <v>1801</v>
      </c>
      <c r="C270" s="57"/>
      <c r="D270" s="57"/>
      <c r="E270" s="57"/>
      <c r="F270" s="57">
        <f t="shared" si="39"/>
        <v>0</v>
      </c>
      <c r="G270" s="57"/>
      <c r="H270" s="57"/>
      <c r="I270" s="57"/>
      <c r="J270" s="57">
        <f t="shared" ref="J270:J283" si="45">G270+H270+I270</f>
        <v>0</v>
      </c>
      <c r="K270" s="56">
        <f t="shared" si="42"/>
        <v>0</v>
      </c>
      <c r="L270" s="54">
        <f t="shared" si="41"/>
        <v>0</v>
      </c>
      <c r="M270" s="54">
        <f t="shared" si="40"/>
        <v>0</v>
      </c>
      <c r="N270" s="54">
        <f t="shared" si="43"/>
        <v>0</v>
      </c>
      <c r="O270" s="54">
        <v>0</v>
      </c>
      <c r="P270" s="89"/>
    </row>
    <row r="271" spans="1:16" s="68" customFormat="1" x14ac:dyDescent="0.2">
      <c r="A271" s="57">
        <f t="shared" si="44"/>
        <v>70</v>
      </c>
      <c r="B271" s="57" t="s">
        <v>1804</v>
      </c>
      <c r="C271" s="57"/>
      <c r="D271" s="57"/>
      <c r="E271" s="57"/>
      <c r="F271" s="57">
        <f t="shared" si="39"/>
        <v>0</v>
      </c>
      <c r="G271" s="57"/>
      <c r="H271" s="57"/>
      <c r="I271" s="57"/>
      <c r="J271" s="57">
        <f t="shared" si="45"/>
        <v>0</v>
      </c>
      <c r="K271" s="56">
        <f t="shared" si="42"/>
        <v>0</v>
      </c>
      <c r="L271" s="54">
        <f t="shared" si="41"/>
        <v>0</v>
      </c>
      <c r="M271" s="54">
        <f t="shared" si="40"/>
        <v>0</v>
      </c>
      <c r="N271" s="54">
        <f t="shared" si="43"/>
        <v>0</v>
      </c>
      <c r="O271" s="54">
        <v>0</v>
      </c>
      <c r="P271" s="89"/>
    </row>
    <row r="272" spans="1:16" s="68" customFormat="1" x14ac:dyDescent="0.2">
      <c r="A272" s="57">
        <f t="shared" si="44"/>
        <v>71</v>
      </c>
      <c r="B272" s="57" t="s">
        <v>1817</v>
      </c>
      <c r="C272" s="57"/>
      <c r="D272" s="57"/>
      <c r="E272" s="57"/>
      <c r="F272" s="57">
        <f t="shared" si="39"/>
        <v>0</v>
      </c>
      <c r="G272" s="57"/>
      <c r="H272" s="57"/>
      <c r="I272" s="57"/>
      <c r="J272" s="57">
        <f t="shared" si="45"/>
        <v>0</v>
      </c>
      <c r="K272" s="56">
        <f t="shared" si="42"/>
        <v>0</v>
      </c>
      <c r="L272" s="54">
        <f t="shared" si="41"/>
        <v>0</v>
      </c>
      <c r="M272" s="54">
        <f t="shared" si="40"/>
        <v>0</v>
      </c>
      <c r="N272" s="54">
        <f t="shared" si="43"/>
        <v>0</v>
      </c>
      <c r="O272" s="54">
        <v>0</v>
      </c>
      <c r="P272" s="89"/>
    </row>
    <row r="273" spans="1:17" s="68" customFormat="1" x14ac:dyDescent="0.2">
      <c r="A273" s="57">
        <f t="shared" si="44"/>
        <v>72</v>
      </c>
      <c r="B273" s="57" t="s">
        <v>1818</v>
      </c>
      <c r="C273" s="57"/>
      <c r="D273" s="57"/>
      <c r="E273" s="57"/>
      <c r="F273" s="57">
        <f t="shared" si="39"/>
        <v>0</v>
      </c>
      <c r="G273" s="57"/>
      <c r="H273" s="57"/>
      <c r="I273" s="57"/>
      <c r="J273" s="57">
        <f t="shared" si="45"/>
        <v>0</v>
      </c>
      <c r="K273" s="56">
        <f t="shared" si="42"/>
        <v>0</v>
      </c>
      <c r="L273" s="54">
        <f t="shared" si="41"/>
        <v>0</v>
      </c>
      <c r="M273" s="54">
        <f t="shared" si="40"/>
        <v>0</v>
      </c>
      <c r="N273" s="54">
        <f t="shared" si="43"/>
        <v>0</v>
      </c>
      <c r="O273" s="54">
        <v>0</v>
      </c>
      <c r="P273" s="89"/>
    </row>
    <row r="274" spans="1:17" s="68" customFormat="1" x14ac:dyDescent="0.2">
      <c r="A274" s="57">
        <f t="shared" si="44"/>
        <v>73</v>
      </c>
      <c r="B274" s="57" t="s">
        <v>1819</v>
      </c>
      <c r="C274" s="57"/>
      <c r="D274" s="57"/>
      <c r="E274" s="57"/>
      <c r="F274" s="57">
        <f t="shared" si="39"/>
        <v>0</v>
      </c>
      <c r="G274" s="57"/>
      <c r="H274" s="57"/>
      <c r="I274" s="57"/>
      <c r="J274" s="57">
        <f t="shared" si="45"/>
        <v>0</v>
      </c>
      <c r="K274" s="56">
        <f t="shared" si="42"/>
        <v>0</v>
      </c>
      <c r="L274" s="54">
        <f t="shared" si="41"/>
        <v>0</v>
      </c>
      <c r="M274" s="54">
        <f t="shared" si="40"/>
        <v>0</v>
      </c>
      <c r="N274" s="54">
        <f t="shared" si="43"/>
        <v>0</v>
      </c>
      <c r="O274" s="54">
        <v>0</v>
      </c>
      <c r="P274" s="89"/>
    </row>
    <row r="275" spans="1:17" s="68" customFormat="1" x14ac:dyDescent="0.2">
      <c r="A275" s="57">
        <f t="shared" si="44"/>
        <v>74</v>
      </c>
      <c r="B275" s="57" t="s">
        <v>1820</v>
      </c>
      <c r="C275" s="57"/>
      <c r="D275" s="57"/>
      <c r="E275" s="57"/>
      <c r="F275" s="57">
        <f t="shared" si="39"/>
        <v>0</v>
      </c>
      <c r="G275" s="57"/>
      <c r="H275" s="57"/>
      <c r="I275" s="57"/>
      <c r="J275" s="57">
        <f t="shared" si="45"/>
        <v>0</v>
      </c>
      <c r="K275" s="56">
        <f t="shared" si="42"/>
        <v>0</v>
      </c>
      <c r="L275" s="54">
        <f t="shared" si="41"/>
        <v>0</v>
      </c>
      <c r="M275" s="54">
        <f t="shared" si="40"/>
        <v>0</v>
      </c>
      <c r="N275" s="54">
        <f t="shared" si="43"/>
        <v>0</v>
      </c>
      <c r="O275" s="54">
        <v>0</v>
      </c>
      <c r="P275" s="89"/>
    </row>
    <row r="276" spans="1:17" s="68" customFormat="1" x14ac:dyDescent="0.2">
      <c r="A276" s="57">
        <f t="shared" si="44"/>
        <v>75</v>
      </c>
      <c r="B276" s="57" t="s">
        <v>1821</v>
      </c>
      <c r="C276" s="57"/>
      <c r="D276" s="57"/>
      <c r="E276" s="57"/>
      <c r="F276" s="57">
        <f t="shared" si="39"/>
        <v>0</v>
      </c>
      <c r="G276" s="57"/>
      <c r="H276" s="57"/>
      <c r="I276" s="57"/>
      <c r="J276" s="57">
        <f t="shared" si="45"/>
        <v>0</v>
      </c>
      <c r="K276" s="56">
        <f t="shared" si="42"/>
        <v>0</v>
      </c>
      <c r="L276" s="54">
        <f t="shared" si="41"/>
        <v>0</v>
      </c>
      <c r="M276" s="54">
        <f t="shared" si="40"/>
        <v>0</v>
      </c>
      <c r="N276" s="54">
        <f t="shared" si="43"/>
        <v>0</v>
      </c>
      <c r="O276" s="54">
        <v>0</v>
      </c>
      <c r="P276" s="89"/>
    </row>
    <row r="277" spans="1:17" s="68" customFormat="1" x14ac:dyDescent="0.2">
      <c r="A277" s="57">
        <f t="shared" si="44"/>
        <v>76</v>
      </c>
      <c r="B277" s="57" t="s">
        <v>1822</v>
      </c>
      <c r="C277" s="57"/>
      <c r="D277" s="57"/>
      <c r="E277" s="57"/>
      <c r="F277" s="57">
        <f t="shared" si="39"/>
        <v>0</v>
      </c>
      <c r="G277" s="57"/>
      <c r="H277" s="57"/>
      <c r="I277" s="57"/>
      <c r="J277" s="57">
        <f t="shared" si="45"/>
        <v>0</v>
      </c>
      <c r="K277" s="56">
        <f t="shared" si="42"/>
        <v>0</v>
      </c>
      <c r="L277" s="54">
        <f t="shared" si="41"/>
        <v>0</v>
      </c>
      <c r="M277" s="54">
        <f t="shared" si="40"/>
        <v>0</v>
      </c>
      <c r="N277" s="54">
        <f t="shared" si="43"/>
        <v>0</v>
      </c>
      <c r="O277" s="54">
        <v>0</v>
      </c>
      <c r="P277" s="89"/>
    </row>
    <row r="278" spans="1:17" s="68" customFormat="1" x14ac:dyDescent="0.2">
      <c r="A278" s="57">
        <f t="shared" si="44"/>
        <v>77</v>
      </c>
      <c r="B278" s="57" t="s">
        <v>1843</v>
      </c>
      <c r="C278" s="57"/>
      <c r="D278" s="57"/>
      <c r="E278" s="57"/>
      <c r="F278" s="57">
        <f t="shared" si="39"/>
        <v>0</v>
      </c>
      <c r="G278" s="57"/>
      <c r="H278" s="57"/>
      <c r="I278" s="57"/>
      <c r="J278" s="57">
        <f t="shared" si="45"/>
        <v>0</v>
      </c>
      <c r="K278" s="56">
        <f t="shared" si="42"/>
        <v>0</v>
      </c>
      <c r="L278" s="54">
        <f t="shared" si="41"/>
        <v>0</v>
      </c>
      <c r="M278" s="54">
        <f t="shared" si="40"/>
        <v>0</v>
      </c>
      <c r="N278" s="54">
        <f t="shared" si="43"/>
        <v>0</v>
      </c>
      <c r="O278" s="54">
        <v>0</v>
      </c>
      <c r="P278" s="89"/>
    </row>
    <row r="279" spans="1:17" s="68" customFormat="1" x14ac:dyDescent="0.2">
      <c r="A279" s="57">
        <f t="shared" si="44"/>
        <v>78</v>
      </c>
      <c r="B279" s="57" t="s">
        <v>1844</v>
      </c>
      <c r="C279" s="57"/>
      <c r="D279" s="57"/>
      <c r="E279" s="57"/>
      <c r="F279" s="57">
        <f t="shared" si="39"/>
        <v>0</v>
      </c>
      <c r="G279" s="57"/>
      <c r="H279" s="57"/>
      <c r="I279" s="57"/>
      <c r="J279" s="57">
        <f t="shared" si="45"/>
        <v>0</v>
      </c>
      <c r="K279" s="56">
        <f t="shared" si="42"/>
        <v>0</v>
      </c>
      <c r="L279" s="54">
        <f t="shared" si="41"/>
        <v>0</v>
      </c>
      <c r="M279" s="54">
        <f t="shared" si="40"/>
        <v>0</v>
      </c>
      <c r="N279" s="54">
        <f t="shared" si="43"/>
        <v>0</v>
      </c>
      <c r="O279" s="54">
        <v>0</v>
      </c>
      <c r="P279" s="89"/>
    </row>
    <row r="280" spans="1:17" s="68" customFormat="1" x14ac:dyDescent="0.2">
      <c r="A280" s="57">
        <f t="shared" si="44"/>
        <v>79</v>
      </c>
      <c r="B280" s="57" t="s">
        <v>307</v>
      </c>
      <c r="C280" s="57"/>
      <c r="D280" s="57"/>
      <c r="E280" s="57"/>
      <c r="F280" s="57">
        <f t="shared" si="39"/>
        <v>0</v>
      </c>
      <c r="G280" s="57"/>
      <c r="H280" s="57"/>
      <c r="I280" s="57"/>
      <c r="J280" s="57">
        <f t="shared" si="45"/>
        <v>0</v>
      </c>
      <c r="K280" s="56">
        <f t="shared" si="42"/>
        <v>0</v>
      </c>
      <c r="L280" s="54">
        <f t="shared" si="41"/>
        <v>0</v>
      </c>
      <c r="M280" s="54">
        <f t="shared" si="40"/>
        <v>0</v>
      </c>
      <c r="N280" s="54">
        <f t="shared" si="43"/>
        <v>0</v>
      </c>
      <c r="O280" s="54">
        <v>0</v>
      </c>
      <c r="P280" s="89"/>
    </row>
    <row r="281" spans="1:17" s="68" customFormat="1" x14ac:dyDescent="0.2">
      <c r="A281" s="57">
        <f t="shared" si="44"/>
        <v>80</v>
      </c>
      <c r="B281" s="57" t="s">
        <v>308</v>
      </c>
      <c r="C281" s="57"/>
      <c r="D281" s="57"/>
      <c r="E281" s="57"/>
      <c r="F281" s="57">
        <f t="shared" si="39"/>
        <v>0</v>
      </c>
      <c r="G281" s="57"/>
      <c r="H281" s="57"/>
      <c r="I281" s="57"/>
      <c r="J281" s="57">
        <f t="shared" si="45"/>
        <v>0</v>
      </c>
      <c r="K281" s="56">
        <f t="shared" si="42"/>
        <v>0</v>
      </c>
      <c r="L281" s="54">
        <f t="shared" si="41"/>
        <v>0</v>
      </c>
      <c r="M281" s="54">
        <f t="shared" si="40"/>
        <v>0</v>
      </c>
      <c r="N281" s="54">
        <f t="shared" si="43"/>
        <v>0</v>
      </c>
      <c r="O281" s="54">
        <v>0</v>
      </c>
      <c r="P281" s="89"/>
    </row>
    <row r="282" spans="1:17" s="68" customFormat="1" x14ac:dyDescent="0.2">
      <c r="A282" s="57">
        <f t="shared" si="44"/>
        <v>81</v>
      </c>
      <c r="B282" s="57" t="s">
        <v>309</v>
      </c>
      <c r="C282" s="57"/>
      <c r="D282" s="57"/>
      <c r="E282" s="57"/>
      <c r="F282" s="57">
        <f t="shared" si="39"/>
        <v>0</v>
      </c>
      <c r="G282" s="57"/>
      <c r="H282" s="57"/>
      <c r="I282" s="57"/>
      <c r="J282" s="57">
        <f t="shared" si="45"/>
        <v>0</v>
      </c>
      <c r="K282" s="56">
        <f t="shared" si="42"/>
        <v>0</v>
      </c>
      <c r="L282" s="54">
        <f t="shared" si="41"/>
        <v>0</v>
      </c>
      <c r="M282" s="54">
        <f t="shared" si="40"/>
        <v>0</v>
      </c>
      <c r="N282" s="54">
        <f t="shared" si="43"/>
        <v>0</v>
      </c>
      <c r="O282" s="54">
        <v>0</v>
      </c>
      <c r="P282" s="89"/>
      <c r="Q282" s="68">
        <f>F257+F259+F260</f>
        <v>13996.599999999999</v>
      </c>
    </row>
    <row r="283" spans="1:17" s="68" customFormat="1" x14ac:dyDescent="0.2">
      <c r="A283" s="57">
        <f t="shared" si="44"/>
        <v>82</v>
      </c>
      <c r="B283" s="57" t="s">
        <v>310</v>
      </c>
      <c r="C283" s="57"/>
      <c r="D283" s="57"/>
      <c r="E283" s="57"/>
      <c r="F283" s="57">
        <f t="shared" si="39"/>
        <v>0</v>
      </c>
      <c r="G283" s="57"/>
      <c r="H283" s="57"/>
      <c r="I283" s="57"/>
      <c r="J283" s="57">
        <f t="shared" si="45"/>
        <v>0</v>
      </c>
      <c r="K283" s="56">
        <f t="shared" si="42"/>
        <v>0</v>
      </c>
      <c r="L283" s="54">
        <f t="shared" si="41"/>
        <v>0</v>
      </c>
      <c r="M283" s="54">
        <f t="shared" si="40"/>
        <v>0</v>
      </c>
      <c r="N283" s="54">
        <f t="shared" si="43"/>
        <v>0</v>
      </c>
      <c r="O283" s="54">
        <v>0</v>
      </c>
      <c r="P283" s="89"/>
    </row>
    <row r="284" spans="1:17" s="68" customFormat="1" x14ac:dyDescent="0.2">
      <c r="A284" s="57">
        <f t="shared" si="44"/>
        <v>83</v>
      </c>
      <c r="B284" s="57" t="s">
        <v>2532</v>
      </c>
      <c r="C284" s="57">
        <v>2247.4</v>
      </c>
      <c r="D284" s="57"/>
      <c r="E284" s="57"/>
      <c r="F284" s="57">
        <f t="shared" si="39"/>
        <v>2247.4</v>
      </c>
      <c r="G284" s="93">
        <v>32</v>
      </c>
      <c r="H284" s="57"/>
      <c r="I284" s="57"/>
      <c r="J284" s="57">
        <f>G284+H284+I284</f>
        <v>32</v>
      </c>
      <c r="K284" s="56">
        <f t="shared" si="42"/>
        <v>4.6014618865297605E-2</v>
      </c>
      <c r="L284" s="54">
        <f t="shared" si="41"/>
        <v>169.3337974242952</v>
      </c>
      <c r="M284" s="54">
        <f t="shared" si="40"/>
        <v>37.253435433344947</v>
      </c>
      <c r="N284" s="54">
        <f t="shared" si="43"/>
        <v>84.666898712147599</v>
      </c>
      <c r="O284" s="54">
        <v>76.5270641370047</v>
      </c>
      <c r="P284" s="89">
        <f>(L284+M284+N284+O284)/F284</f>
        <v>0.1636474128801248</v>
      </c>
    </row>
    <row r="285" spans="1:17" s="68" customFormat="1" x14ac:dyDescent="0.2">
      <c r="A285" s="57">
        <f t="shared" si="44"/>
        <v>84</v>
      </c>
      <c r="B285" s="57" t="s">
        <v>2533</v>
      </c>
      <c r="C285" s="57">
        <v>2555.1999999999998</v>
      </c>
      <c r="D285" s="57"/>
      <c r="E285" s="57"/>
      <c r="F285" s="57">
        <f t="shared" si="39"/>
        <v>2555.1999999999998</v>
      </c>
      <c r="G285" s="93">
        <v>65</v>
      </c>
      <c r="H285" s="57"/>
      <c r="I285" s="57"/>
      <c r="J285" s="57">
        <f>G285+H285+I285</f>
        <v>65</v>
      </c>
      <c r="K285" s="56">
        <f t="shared" si="42"/>
        <v>5.2316701132245451E-2</v>
      </c>
      <c r="L285" s="54">
        <f t="shared" si="41"/>
        <v>192.52546016666327</v>
      </c>
      <c r="M285" s="54">
        <f t="shared" si="40"/>
        <v>42.355601236665919</v>
      </c>
      <c r="N285" s="54">
        <f t="shared" si="43"/>
        <v>96.262730083331633</v>
      </c>
      <c r="O285" s="54">
        <v>87.008077904633979</v>
      </c>
      <c r="P285" s="89">
        <f>(L285+M285+N285+O285)/F285</f>
        <v>0.16364741288012477</v>
      </c>
    </row>
    <row r="286" spans="1:17" s="68" customFormat="1" x14ac:dyDescent="0.2">
      <c r="A286" s="57">
        <f t="shared" si="44"/>
        <v>85</v>
      </c>
      <c r="B286" s="57" t="s">
        <v>2534</v>
      </c>
      <c r="C286" s="57">
        <v>2484.8000000000002</v>
      </c>
      <c r="D286" s="57"/>
      <c r="E286" s="57"/>
      <c r="F286" s="57">
        <f t="shared" si="39"/>
        <v>2484.8000000000002</v>
      </c>
      <c r="G286" s="93">
        <v>40</v>
      </c>
      <c r="H286" s="57"/>
      <c r="I286" s="57"/>
      <c r="J286" s="57">
        <f>G286+H286+I286</f>
        <v>40</v>
      </c>
      <c r="K286" s="56">
        <f t="shared" si="42"/>
        <v>5.0875289203742763E-2</v>
      </c>
      <c r="L286" s="54">
        <f t="shared" si="41"/>
        <v>187.22106426977336</v>
      </c>
      <c r="M286" s="54">
        <f t="shared" si="40"/>
        <v>41.188634139350143</v>
      </c>
      <c r="N286" s="54">
        <f t="shared" si="43"/>
        <v>93.610532134886682</v>
      </c>
      <c r="O286" s="54">
        <v>84.610860980523853</v>
      </c>
      <c r="P286" s="89">
        <f>(L286+M286+N286+O286)/F286</f>
        <v>0.16364741288012477</v>
      </c>
    </row>
    <row r="287" spans="1:17" s="68" customFormat="1" x14ac:dyDescent="0.2">
      <c r="A287" s="57">
        <f t="shared" si="44"/>
        <v>86</v>
      </c>
      <c r="B287" s="57" t="s">
        <v>2535</v>
      </c>
      <c r="C287" s="57">
        <v>3106.2</v>
      </c>
      <c r="D287" s="57">
        <v>30.3</v>
      </c>
      <c r="E287" s="57"/>
      <c r="F287" s="57">
        <f t="shared" si="39"/>
        <v>3136.5</v>
      </c>
      <c r="G287" s="93">
        <v>79</v>
      </c>
      <c r="H287" s="57">
        <v>1</v>
      </c>
      <c r="I287" s="57"/>
      <c r="J287" s="57">
        <f>G287+H287+I287</f>
        <v>80</v>
      </c>
      <c r="K287" s="56">
        <f t="shared" si="42"/>
        <v>6.421858684302123E-2</v>
      </c>
      <c r="L287" s="54">
        <f t="shared" si="41"/>
        <v>236.32439958231814</v>
      </c>
      <c r="M287" s="54">
        <f t="shared" si="40"/>
        <v>51.991367908109993</v>
      </c>
      <c r="N287" s="54">
        <f t="shared" si="43"/>
        <v>118.16219979115907</v>
      </c>
      <c r="O287" s="54">
        <v>106.80214321692411</v>
      </c>
      <c r="P287" s="89">
        <f>(L287+M287+N287+O287)/F287</f>
        <v>0.16364741288012477</v>
      </c>
    </row>
    <row r="288" spans="1:17" s="68" customFormat="1" ht="15" x14ac:dyDescent="0.25">
      <c r="A288" s="45"/>
      <c r="B288" s="45" t="s">
        <v>1276</v>
      </c>
      <c r="C288" s="45">
        <f>SUM(C202:C287)</f>
        <v>24199.3</v>
      </c>
      <c r="D288" s="45">
        <f>SUM(D202:D287)</f>
        <v>121.2</v>
      </c>
      <c r="E288" s="45">
        <f>SUM(E202:E287)</f>
        <v>100</v>
      </c>
      <c r="F288" s="45">
        <f t="shared" si="39"/>
        <v>24420.5</v>
      </c>
      <c r="G288" s="45">
        <f>SUM(G202:G287)</f>
        <v>438</v>
      </c>
      <c r="H288" s="45">
        <f>SUM(H202:H287)</f>
        <v>2</v>
      </c>
      <c r="I288" s="45">
        <f>SUM(I202:I287)</f>
        <v>1</v>
      </c>
      <c r="J288" s="45">
        <f>SUM(J202:J287)</f>
        <v>441</v>
      </c>
      <c r="K288" s="45">
        <f t="shared" ref="K288:N288" si="46">SUM(K202:K287)</f>
        <v>0.5</v>
      </c>
      <c r="L288" s="45">
        <f t="shared" si="46"/>
        <v>1840</v>
      </c>
      <c r="M288" s="45">
        <f t="shared" si="46"/>
        <v>404.80000000000007</v>
      </c>
      <c r="N288" s="70">
        <f t="shared" si="46"/>
        <v>920</v>
      </c>
      <c r="O288" s="70">
        <v>831.55164623908672</v>
      </c>
      <c r="P288" s="89">
        <f>(L288+M288+N288+O288)/F288</f>
        <v>0.16364741288012477</v>
      </c>
    </row>
    <row r="289" spans="1:16" s="68" customFormat="1" ht="15" x14ac:dyDescent="0.25">
      <c r="A289" s="362" t="s">
        <v>1973</v>
      </c>
      <c r="B289" s="362"/>
      <c r="C289" s="362"/>
      <c r="D289" s="362"/>
      <c r="E289" s="362"/>
      <c r="F289" s="362"/>
      <c r="G289" s="362"/>
      <c r="H289" s="362"/>
      <c r="I289" s="362"/>
      <c r="J289" s="362"/>
      <c r="K289" s="362"/>
      <c r="L289" s="362"/>
      <c r="M289" s="362"/>
      <c r="N289" s="362"/>
      <c r="O289" s="362"/>
      <c r="P289" s="362"/>
    </row>
    <row r="290" spans="1:16" s="68" customFormat="1" x14ac:dyDescent="0.2">
      <c r="A290" s="59">
        <v>1</v>
      </c>
      <c r="B290" s="57" t="s">
        <v>2404</v>
      </c>
      <c r="C290" s="94"/>
      <c r="D290" s="57"/>
      <c r="E290" s="59"/>
      <c r="F290" s="57">
        <f t="shared" ref="F290:F347" si="47">C290+D290+E290</f>
        <v>0</v>
      </c>
      <c r="G290" s="57"/>
      <c r="H290" s="57"/>
      <c r="I290" s="57"/>
      <c r="J290" s="57">
        <f t="shared" ref="J290:J347" si="48">G290+H290+I290</f>
        <v>0</v>
      </c>
      <c r="K290" s="95">
        <f>1/94897.59*F290</f>
        <v>0</v>
      </c>
      <c r="L290" s="54">
        <f t="shared" ref="L290:L321" si="49">K290*3680</f>
        <v>0</v>
      </c>
      <c r="M290" s="54">
        <f>L290*0.22</f>
        <v>0</v>
      </c>
      <c r="N290" s="54">
        <f t="shared" ref="N290:N321" si="50">L290*0.452</f>
        <v>0</v>
      </c>
      <c r="O290" s="54">
        <v>0</v>
      </c>
      <c r="P290" s="56"/>
    </row>
    <row r="291" spans="1:16" s="68" customFormat="1" x14ac:dyDescent="0.2">
      <c r="A291" s="59">
        <f>A290+1</f>
        <v>2</v>
      </c>
      <c r="B291" s="57" t="s">
        <v>2405</v>
      </c>
      <c r="C291" s="94"/>
      <c r="D291" s="57"/>
      <c r="E291" s="59"/>
      <c r="F291" s="57">
        <f t="shared" si="47"/>
        <v>0</v>
      </c>
      <c r="G291" s="57"/>
      <c r="H291" s="57"/>
      <c r="I291" s="57"/>
      <c r="J291" s="57">
        <f t="shared" si="48"/>
        <v>0</v>
      </c>
      <c r="K291" s="95">
        <f t="shared" ref="K291:K354" si="51">1/94897.59*F291</f>
        <v>0</v>
      </c>
      <c r="L291" s="54">
        <f t="shared" si="49"/>
        <v>0</v>
      </c>
      <c r="M291" s="54">
        <f t="shared" ref="M291:M347" si="52">L291*0.22</f>
        <v>0</v>
      </c>
      <c r="N291" s="54">
        <f t="shared" si="50"/>
        <v>0</v>
      </c>
      <c r="O291" s="54">
        <v>0</v>
      </c>
      <c r="P291" s="56"/>
    </row>
    <row r="292" spans="1:16" s="68" customFormat="1" x14ac:dyDescent="0.2">
      <c r="A292" s="59">
        <f t="shared" ref="A292:A355" si="53">A291+1</f>
        <v>3</v>
      </c>
      <c r="B292" s="57" t="s">
        <v>2406</v>
      </c>
      <c r="C292" s="94"/>
      <c r="D292" s="57"/>
      <c r="E292" s="59"/>
      <c r="F292" s="57">
        <f t="shared" si="47"/>
        <v>0</v>
      </c>
      <c r="G292" s="57"/>
      <c r="H292" s="57"/>
      <c r="I292" s="57"/>
      <c r="J292" s="57">
        <f t="shared" si="48"/>
        <v>0</v>
      </c>
      <c r="K292" s="95">
        <f t="shared" si="51"/>
        <v>0</v>
      </c>
      <c r="L292" s="54">
        <f t="shared" si="49"/>
        <v>0</v>
      </c>
      <c r="M292" s="54">
        <f t="shared" si="52"/>
        <v>0</v>
      </c>
      <c r="N292" s="54">
        <f t="shared" si="50"/>
        <v>0</v>
      </c>
      <c r="O292" s="54">
        <v>0</v>
      </c>
      <c r="P292" s="56"/>
    </row>
    <row r="293" spans="1:16" s="68" customFormat="1" x14ac:dyDescent="0.2">
      <c r="A293" s="59">
        <f t="shared" si="53"/>
        <v>4</v>
      </c>
      <c r="B293" s="57" t="s">
        <v>2407</v>
      </c>
      <c r="C293" s="94"/>
      <c r="D293" s="57"/>
      <c r="E293" s="59"/>
      <c r="F293" s="57">
        <f t="shared" si="47"/>
        <v>0</v>
      </c>
      <c r="G293" s="57"/>
      <c r="H293" s="57"/>
      <c r="I293" s="57"/>
      <c r="J293" s="57">
        <f t="shared" si="48"/>
        <v>0</v>
      </c>
      <c r="K293" s="95">
        <f t="shared" si="51"/>
        <v>0</v>
      </c>
      <c r="L293" s="54">
        <f t="shared" si="49"/>
        <v>0</v>
      </c>
      <c r="M293" s="54">
        <f t="shared" si="52"/>
        <v>0</v>
      </c>
      <c r="N293" s="54">
        <f t="shared" si="50"/>
        <v>0</v>
      </c>
      <c r="O293" s="54">
        <v>0</v>
      </c>
      <c r="P293" s="56"/>
    </row>
    <row r="294" spans="1:16" s="68" customFormat="1" x14ac:dyDescent="0.2">
      <c r="A294" s="59">
        <f t="shared" si="53"/>
        <v>5</v>
      </c>
      <c r="B294" s="57" t="s">
        <v>2408</v>
      </c>
      <c r="C294" s="94"/>
      <c r="D294" s="57"/>
      <c r="E294" s="59"/>
      <c r="F294" s="57">
        <f t="shared" si="47"/>
        <v>0</v>
      </c>
      <c r="G294" s="57"/>
      <c r="H294" s="57"/>
      <c r="I294" s="57"/>
      <c r="J294" s="57">
        <f t="shared" si="48"/>
        <v>0</v>
      </c>
      <c r="K294" s="95">
        <f t="shared" si="51"/>
        <v>0</v>
      </c>
      <c r="L294" s="54">
        <f t="shared" si="49"/>
        <v>0</v>
      </c>
      <c r="M294" s="54">
        <f t="shared" si="52"/>
        <v>0</v>
      </c>
      <c r="N294" s="54">
        <f t="shared" si="50"/>
        <v>0</v>
      </c>
      <c r="O294" s="54">
        <v>0</v>
      </c>
      <c r="P294" s="56"/>
    </row>
    <row r="295" spans="1:16" s="68" customFormat="1" x14ac:dyDescent="0.2">
      <c r="A295" s="59">
        <f t="shared" si="53"/>
        <v>6</v>
      </c>
      <c r="B295" s="57" t="s">
        <v>2409</v>
      </c>
      <c r="C295" s="94"/>
      <c r="D295" s="57"/>
      <c r="E295" s="59"/>
      <c r="F295" s="57">
        <f t="shared" si="47"/>
        <v>0</v>
      </c>
      <c r="G295" s="57"/>
      <c r="H295" s="57"/>
      <c r="I295" s="57"/>
      <c r="J295" s="57">
        <f t="shared" si="48"/>
        <v>0</v>
      </c>
      <c r="K295" s="95">
        <f t="shared" si="51"/>
        <v>0</v>
      </c>
      <c r="L295" s="54">
        <f t="shared" si="49"/>
        <v>0</v>
      </c>
      <c r="M295" s="54">
        <f t="shared" si="52"/>
        <v>0</v>
      </c>
      <c r="N295" s="54">
        <f t="shared" si="50"/>
        <v>0</v>
      </c>
      <c r="O295" s="54">
        <v>0</v>
      </c>
      <c r="P295" s="56"/>
    </row>
    <row r="296" spans="1:16" s="68" customFormat="1" x14ac:dyDescent="0.2">
      <c r="A296" s="59">
        <f t="shared" si="53"/>
        <v>7</v>
      </c>
      <c r="B296" s="57" t="s">
        <v>2410</v>
      </c>
      <c r="C296" s="94"/>
      <c r="D296" s="57"/>
      <c r="E296" s="59"/>
      <c r="F296" s="57">
        <f t="shared" si="47"/>
        <v>0</v>
      </c>
      <c r="G296" s="57"/>
      <c r="H296" s="57"/>
      <c r="I296" s="57"/>
      <c r="J296" s="57">
        <f t="shared" si="48"/>
        <v>0</v>
      </c>
      <c r="K296" s="95">
        <f t="shared" si="51"/>
        <v>0</v>
      </c>
      <c r="L296" s="54">
        <f t="shared" si="49"/>
        <v>0</v>
      </c>
      <c r="M296" s="54">
        <f t="shared" si="52"/>
        <v>0</v>
      </c>
      <c r="N296" s="54">
        <f t="shared" si="50"/>
        <v>0</v>
      </c>
      <c r="O296" s="54">
        <v>0</v>
      </c>
      <c r="P296" s="56"/>
    </row>
    <row r="297" spans="1:16" s="68" customFormat="1" x14ac:dyDescent="0.2">
      <c r="A297" s="59">
        <f t="shared" si="53"/>
        <v>8</v>
      </c>
      <c r="B297" s="57" t="s">
        <v>2411</v>
      </c>
      <c r="C297" s="96"/>
      <c r="D297" s="57"/>
      <c r="E297" s="59"/>
      <c r="F297" s="57">
        <f t="shared" si="47"/>
        <v>0</v>
      </c>
      <c r="G297" s="57"/>
      <c r="H297" s="57"/>
      <c r="I297" s="57"/>
      <c r="J297" s="57">
        <f t="shared" si="48"/>
        <v>0</v>
      </c>
      <c r="K297" s="95">
        <f t="shared" si="51"/>
        <v>0</v>
      </c>
      <c r="L297" s="54">
        <f t="shared" si="49"/>
        <v>0</v>
      </c>
      <c r="M297" s="54">
        <f t="shared" si="52"/>
        <v>0</v>
      </c>
      <c r="N297" s="54">
        <f t="shared" si="50"/>
        <v>0</v>
      </c>
      <c r="O297" s="54">
        <v>0</v>
      </c>
      <c r="P297" s="56"/>
    </row>
    <row r="298" spans="1:16" s="68" customFormat="1" x14ac:dyDescent="0.2">
      <c r="A298" s="59">
        <f t="shared" si="53"/>
        <v>9</v>
      </c>
      <c r="B298" s="57" t="s">
        <v>2412</v>
      </c>
      <c r="C298" s="94"/>
      <c r="D298" s="57"/>
      <c r="E298" s="59"/>
      <c r="F298" s="57">
        <f t="shared" si="47"/>
        <v>0</v>
      </c>
      <c r="G298" s="57"/>
      <c r="H298" s="57"/>
      <c r="I298" s="57"/>
      <c r="J298" s="57">
        <f t="shared" si="48"/>
        <v>0</v>
      </c>
      <c r="K298" s="95">
        <f t="shared" si="51"/>
        <v>0</v>
      </c>
      <c r="L298" s="54">
        <f t="shared" si="49"/>
        <v>0</v>
      </c>
      <c r="M298" s="54">
        <f t="shared" si="52"/>
        <v>0</v>
      </c>
      <c r="N298" s="54">
        <f t="shared" si="50"/>
        <v>0</v>
      </c>
      <c r="O298" s="54">
        <v>0</v>
      </c>
      <c r="P298" s="56"/>
    </row>
    <row r="299" spans="1:16" s="68" customFormat="1" x14ac:dyDescent="0.2">
      <c r="A299" s="59">
        <f t="shared" si="53"/>
        <v>10</v>
      </c>
      <c r="B299" s="57" t="s">
        <v>2413</v>
      </c>
      <c r="C299" s="94"/>
      <c r="D299" s="57"/>
      <c r="E299" s="59"/>
      <c r="F299" s="57">
        <f t="shared" si="47"/>
        <v>0</v>
      </c>
      <c r="G299" s="57"/>
      <c r="H299" s="57"/>
      <c r="I299" s="57"/>
      <c r="J299" s="57">
        <f t="shared" si="48"/>
        <v>0</v>
      </c>
      <c r="K299" s="95">
        <f t="shared" si="51"/>
        <v>0</v>
      </c>
      <c r="L299" s="54">
        <f t="shared" si="49"/>
        <v>0</v>
      </c>
      <c r="M299" s="54">
        <f t="shared" si="52"/>
        <v>0</v>
      </c>
      <c r="N299" s="54">
        <f t="shared" si="50"/>
        <v>0</v>
      </c>
      <c r="O299" s="54">
        <v>0</v>
      </c>
      <c r="P299" s="56"/>
    </row>
    <row r="300" spans="1:16" s="68" customFormat="1" x14ac:dyDescent="0.2">
      <c r="A300" s="59">
        <f t="shared" si="53"/>
        <v>11</v>
      </c>
      <c r="B300" s="57" t="s">
        <v>2414</v>
      </c>
      <c r="C300" s="94"/>
      <c r="D300" s="57"/>
      <c r="E300" s="59"/>
      <c r="F300" s="57">
        <f t="shared" si="47"/>
        <v>0</v>
      </c>
      <c r="G300" s="57"/>
      <c r="H300" s="57"/>
      <c r="I300" s="57"/>
      <c r="J300" s="57">
        <f t="shared" si="48"/>
        <v>0</v>
      </c>
      <c r="K300" s="95">
        <f t="shared" si="51"/>
        <v>0</v>
      </c>
      <c r="L300" s="54">
        <f t="shared" si="49"/>
        <v>0</v>
      </c>
      <c r="M300" s="54">
        <f t="shared" si="52"/>
        <v>0</v>
      </c>
      <c r="N300" s="54">
        <f t="shared" si="50"/>
        <v>0</v>
      </c>
      <c r="O300" s="54">
        <v>0</v>
      </c>
      <c r="P300" s="56"/>
    </row>
    <row r="301" spans="1:16" s="68" customFormat="1" x14ac:dyDescent="0.2">
      <c r="A301" s="59">
        <f t="shared" si="53"/>
        <v>12</v>
      </c>
      <c r="B301" s="57" t="s">
        <v>2415</v>
      </c>
      <c r="C301" s="94"/>
      <c r="D301" s="57"/>
      <c r="E301" s="59"/>
      <c r="F301" s="57">
        <f t="shared" si="47"/>
        <v>0</v>
      </c>
      <c r="G301" s="57"/>
      <c r="H301" s="57"/>
      <c r="I301" s="57"/>
      <c r="J301" s="57">
        <f t="shared" si="48"/>
        <v>0</v>
      </c>
      <c r="K301" s="95">
        <f t="shared" si="51"/>
        <v>0</v>
      </c>
      <c r="L301" s="54">
        <f t="shared" si="49"/>
        <v>0</v>
      </c>
      <c r="M301" s="54">
        <f t="shared" si="52"/>
        <v>0</v>
      </c>
      <c r="N301" s="54">
        <f t="shared" si="50"/>
        <v>0</v>
      </c>
      <c r="O301" s="54">
        <v>0</v>
      </c>
      <c r="P301" s="56"/>
    </row>
    <row r="302" spans="1:16" s="68" customFormat="1" x14ac:dyDescent="0.2">
      <c r="A302" s="59">
        <f t="shared" si="53"/>
        <v>13</v>
      </c>
      <c r="B302" s="57" t="s">
        <v>2416</v>
      </c>
      <c r="C302" s="94"/>
      <c r="D302" s="57"/>
      <c r="E302" s="59"/>
      <c r="F302" s="57">
        <f t="shared" si="47"/>
        <v>0</v>
      </c>
      <c r="G302" s="57"/>
      <c r="H302" s="57"/>
      <c r="I302" s="57"/>
      <c r="J302" s="57">
        <f t="shared" si="48"/>
        <v>0</v>
      </c>
      <c r="K302" s="95">
        <f t="shared" si="51"/>
        <v>0</v>
      </c>
      <c r="L302" s="54">
        <f t="shared" si="49"/>
        <v>0</v>
      </c>
      <c r="M302" s="54">
        <f t="shared" si="52"/>
        <v>0</v>
      </c>
      <c r="N302" s="54">
        <f t="shared" si="50"/>
        <v>0</v>
      </c>
      <c r="O302" s="54">
        <v>0</v>
      </c>
      <c r="P302" s="56"/>
    </row>
    <row r="303" spans="1:16" s="68" customFormat="1" x14ac:dyDescent="0.2">
      <c r="A303" s="59">
        <f t="shared" si="53"/>
        <v>14</v>
      </c>
      <c r="B303" s="57" t="s">
        <v>2417</v>
      </c>
      <c r="C303" s="94"/>
      <c r="D303" s="57"/>
      <c r="E303" s="59"/>
      <c r="F303" s="57">
        <f t="shared" si="47"/>
        <v>0</v>
      </c>
      <c r="G303" s="57"/>
      <c r="H303" s="57"/>
      <c r="I303" s="57"/>
      <c r="J303" s="57">
        <f t="shared" si="48"/>
        <v>0</v>
      </c>
      <c r="K303" s="95">
        <f t="shared" si="51"/>
        <v>0</v>
      </c>
      <c r="L303" s="54">
        <f t="shared" si="49"/>
        <v>0</v>
      </c>
      <c r="M303" s="54">
        <f t="shared" si="52"/>
        <v>0</v>
      </c>
      <c r="N303" s="54">
        <f t="shared" si="50"/>
        <v>0</v>
      </c>
      <c r="O303" s="54">
        <v>0</v>
      </c>
      <c r="P303" s="56"/>
    </row>
    <row r="304" spans="1:16" s="68" customFormat="1" x14ac:dyDescent="0.2">
      <c r="A304" s="59">
        <f t="shared" si="53"/>
        <v>15</v>
      </c>
      <c r="B304" s="57" t="s">
        <v>2418</v>
      </c>
      <c r="C304" s="97"/>
      <c r="D304" s="57"/>
      <c r="E304" s="59"/>
      <c r="F304" s="57">
        <f t="shared" si="47"/>
        <v>0</v>
      </c>
      <c r="G304" s="57"/>
      <c r="H304" s="57"/>
      <c r="I304" s="57"/>
      <c r="J304" s="57">
        <f t="shared" si="48"/>
        <v>0</v>
      </c>
      <c r="K304" s="95">
        <f t="shared" si="51"/>
        <v>0</v>
      </c>
      <c r="L304" s="54">
        <f t="shared" si="49"/>
        <v>0</v>
      </c>
      <c r="M304" s="54">
        <f t="shared" si="52"/>
        <v>0</v>
      </c>
      <c r="N304" s="54">
        <f t="shared" si="50"/>
        <v>0</v>
      </c>
      <c r="O304" s="54">
        <v>0</v>
      </c>
      <c r="P304" s="56"/>
    </row>
    <row r="305" spans="1:16" s="68" customFormat="1" x14ac:dyDescent="0.2">
      <c r="A305" s="59">
        <f t="shared" si="53"/>
        <v>16</v>
      </c>
      <c r="B305" s="57" t="s">
        <v>2419</v>
      </c>
      <c r="C305" s="94"/>
      <c r="D305" s="57"/>
      <c r="E305" s="59"/>
      <c r="F305" s="57">
        <f t="shared" si="47"/>
        <v>0</v>
      </c>
      <c r="G305" s="57"/>
      <c r="H305" s="57"/>
      <c r="I305" s="57"/>
      <c r="J305" s="57">
        <f t="shared" si="48"/>
        <v>0</v>
      </c>
      <c r="K305" s="95">
        <f t="shared" si="51"/>
        <v>0</v>
      </c>
      <c r="L305" s="54">
        <f t="shared" si="49"/>
        <v>0</v>
      </c>
      <c r="M305" s="54">
        <f t="shared" si="52"/>
        <v>0</v>
      </c>
      <c r="N305" s="54">
        <f t="shared" si="50"/>
        <v>0</v>
      </c>
      <c r="O305" s="54">
        <v>0</v>
      </c>
      <c r="P305" s="56"/>
    </row>
    <row r="306" spans="1:16" s="68" customFormat="1" x14ac:dyDescent="0.2">
      <c r="A306" s="59">
        <f t="shared" si="53"/>
        <v>17</v>
      </c>
      <c r="B306" s="57" t="s">
        <v>2420</v>
      </c>
      <c r="C306" s="94"/>
      <c r="D306" s="57"/>
      <c r="E306" s="59"/>
      <c r="F306" s="57">
        <f t="shared" si="47"/>
        <v>0</v>
      </c>
      <c r="G306" s="57"/>
      <c r="H306" s="57"/>
      <c r="I306" s="57"/>
      <c r="J306" s="57">
        <f t="shared" si="48"/>
        <v>0</v>
      </c>
      <c r="K306" s="95">
        <f t="shared" si="51"/>
        <v>0</v>
      </c>
      <c r="L306" s="54">
        <f t="shared" si="49"/>
        <v>0</v>
      </c>
      <c r="M306" s="54">
        <f t="shared" si="52"/>
        <v>0</v>
      </c>
      <c r="N306" s="54">
        <f t="shared" si="50"/>
        <v>0</v>
      </c>
      <c r="O306" s="54">
        <v>0</v>
      </c>
      <c r="P306" s="56"/>
    </row>
    <row r="307" spans="1:16" s="68" customFormat="1" x14ac:dyDescent="0.2">
      <c r="A307" s="59">
        <f t="shared" si="53"/>
        <v>18</v>
      </c>
      <c r="B307" s="57" t="s">
        <v>2421</v>
      </c>
      <c r="C307" s="94"/>
      <c r="D307" s="57"/>
      <c r="E307" s="59"/>
      <c r="F307" s="57">
        <f t="shared" si="47"/>
        <v>0</v>
      </c>
      <c r="G307" s="57"/>
      <c r="H307" s="57"/>
      <c r="I307" s="57"/>
      <c r="J307" s="57">
        <f t="shared" si="48"/>
        <v>0</v>
      </c>
      <c r="K307" s="95">
        <f t="shared" si="51"/>
        <v>0</v>
      </c>
      <c r="L307" s="54">
        <f t="shared" si="49"/>
        <v>0</v>
      </c>
      <c r="M307" s="54">
        <f t="shared" si="52"/>
        <v>0</v>
      </c>
      <c r="N307" s="54">
        <f t="shared" si="50"/>
        <v>0</v>
      </c>
      <c r="O307" s="54">
        <v>0</v>
      </c>
      <c r="P307" s="56"/>
    </row>
    <row r="308" spans="1:16" s="68" customFormat="1" x14ac:dyDescent="0.2">
      <c r="A308" s="59">
        <f t="shared" si="53"/>
        <v>19</v>
      </c>
      <c r="B308" s="57" t="s">
        <v>2422</v>
      </c>
      <c r="C308" s="94"/>
      <c r="D308" s="57"/>
      <c r="E308" s="59"/>
      <c r="F308" s="57">
        <f t="shared" si="47"/>
        <v>0</v>
      </c>
      <c r="G308" s="57"/>
      <c r="H308" s="57"/>
      <c r="I308" s="57"/>
      <c r="J308" s="57">
        <f t="shared" si="48"/>
        <v>0</v>
      </c>
      <c r="K308" s="95">
        <f t="shared" si="51"/>
        <v>0</v>
      </c>
      <c r="L308" s="54">
        <f t="shared" si="49"/>
        <v>0</v>
      </c>
      <c r="M308" s="54">
        <f t="shared" si="52"/>
        <v>0</v>
      </c>
      <c r="N308" s="54">
        <f t="shared" si="50"/>
        <v>0</v>
      </c>
      <c r="O308" s="54">
        <v>0</v>
      </c>
      <c r="P308" s="56"/>
    </row>
    <row r="309" spans="1:16" s="68" customFormat="1" x14ac:dyDescent="0.2">
      <c r="A309" s="59">
        <f t="shared" si="53"/>
        <v>20</v>
      </c>
      <c r="B309" s="57" t="s">
        <v>2423</v>
      </c>
      <c r="C309" s="94"/>
      <c r="D309" s="57"/>
      <c r="E309" s="59"/>
      <c r="F309" s="57">
        <f t="shared" si="47"/>
        <v>0</v>
      </c>
      <c r="G309" s="57"/>
      <c r="H309" s="57"/>
      <c r="I309" s="57"/>
      <c r="J309" s="57">
        <f t="shared" si="48"/>
        <v>0</v>
      </c>
      <c r="K309" s="95">
        <f t="shared" si="51"/>
        <v>0</v>
      </c>
      <c r="L309" s="54">
        <f t="shared" si="49"/>
        <v>0</v>
      </c>
      <c r="M309" s="54">
        <f t="shared" si="52"/>
        <v>0</v>
      </c>
      <c r="N309" s="54">
        <f t="shared" si="50"/>
        <v>0</v>
      </c>
      <c r="O309" s="54">
        <v>0</v>
      </c>
      <c r="P309" s="56"/>
    </row>
    <row r="310" spans="1:16" s="68" customFormat="1" x14ac:dyDescent="0.2">
      <c r="A310" s="59">
        <f t="shared" si="53"/>
        <v>21</v>
      </c>
      <c r="B310" s="57" t="s">
        <v>2424</v>
      </c>
      <c r="C310" s="94"/>
      <c r="D310" s="57"/>
      <c r="E310" s="59"/>
      <c r="F310" s="57">
        <f t="shared" si="47"/>
        <v>0</v>
      </c>
      <c r="G310" s="57"/>
      <c r="H310" s="57"/>
      <c r="I310" s="57"/>
      <c r="J310" s="57">
        <f t="shared" si="48"/>
        <v>0</v>
      </c>
      <c r="K310" s="95">
        <f t="shared" si="51"/>
        <v>0</v>
      </c>
      <c r="L310" s="54">
        <f t="shared" si="49"/>
        <v>0</v>
      </c>
      <c r="M310" s="54">
        <f t="shared" si="52"/>
        <v>0</v>
      </c>
      <c r="N310" s="54">
        <f t="shared" si="50"/>
        <v>0</v>
      </c>
      <c r="O310" s="54">
        <v>0</v>
      </c>
      <c r="P310" s="56"/>
    </row>
    <row r="311" spans="1:16" s="68" customFormat="1" x14ac:dyDescent="0.2">
      <c r="A311" s="59">
        <f t="shared" si="53"/>
        <v>22</v>
      </c>
      <c r="B311" s="57" t="s">
        <v>2425</v>
      </c>
      <c r="C311" s="94"/>
      <c r="D311" s="57"/>
      <c r="E311" s="59"/>
      <c r="F311" s="57">
        <f t="shared" si="47"/>
        <v>0</v>
      </c>
      <c r="G311" s="57"/>
      <c r="H311" s="57"/>
      <c r="I311" s="57"/>
      <c r="J311" s="57">
        <f t="shared" si="48"/>
        <v>0</v>
      </c>
      <c r="K311" s="95">
        <f t="shared" si="51"/>
        <v>0</v>
      </c>
      <c r="L311" s="54">
        <f t="shared" si="49"/>
        <v>0</v>
      </c>
      <c r="M311" s="54">
        <f t="shared" si="52"/>
        <v>0</v>
      </c>
      <c r="N311" s="54">
        <f t="shared" si="50"/>
        <v>0</v>
      </c>
      <c r="O311" s="54">
        <v>0</v>
      </c>
      <c r="P311" s="56"/>
    </row>
    <row r="312" spans="1:16" s="68" customFormat="1" x14ac:dyDescent="0.2">
      <c r="A312" s="59">
        <f t="shared" si="53"/>
        <v>23</v>
      </c>
      <c r="B312" s="57" t="s">
        <v>2426</v>
      </c>
      <c r="C312" s="94"/>
      <c r="D312" s="57"/>
      <c r="E312" s="59"/>
      <c r="F312" s="57">
        <f t="shared" si="47"/>
        <v>0</v>
      </c>
      <c r="G312" s="57"/>
      <c r="H312" s="57"/>
      <c r="I312" s="57"/>
      <c r="J312" s="57">
        <f t="shared" si="48"/>
        <v>0</v>
      </c>
      <c r="K312" s="95">
        <f t="shared" si="51"/>
        <v>0</v>
      </c>
      <c r="L312" s="54">
        <f t="shared" si="49"/>
        <v>0</v>
      </c>
      <c r="M312" s="54">
        <f t="shared" si="52"/>
        <v>0</v>
      </c>
      <c r="N312" s="54">
        <f t="shared" si="50"/>
        <v>0</v>
      </c>
      <c r="O312" s="54">
        <v>0</v>
      </c>
      <c r="P312" s="56"/>
    </row>
    <row r="313" spans="1:16" s="68" customFormat="1" x14ac:dyDescent="0.2">
      <c r="A313" s="59">
        <f t="shared" si="53"/>
        <v>24</v>
      </c>
      <c r="B313" s="57" t="s">
        <v>2427</v>
      </c>
      <c r="C313" s="94"/>
      <c r="D313" s="57"/>
      <c r="E313" s="59"/>
      <c r="F313" s="57">
        <f t="shared" si="47"/>
        <v>0</v>
      </c>
      <c r="G313" s="57"/>
      <c r="H313" s="57"/>
      <c r="I313" s="57"/>
      <c r="J313" s="57">
        <f t="shared" si="48"/>
        <v>0</v>
      </c>
      <c r="K313" s="95">
        <f t="shared" si="51"/>
        <v>0</v>
      </c>
      <c r="L313" s="54">
        <f t="shared" si="49"/>
        <v>0</v>
      </c>
      <c r="M313" s="54">
        <f t="shared" si="52"/>
        <v>0</v>
      </c>
      <c r="N313" s="54">
        <f t="shared" si="50"/>
        <v>0</v>
      </c>
      <c r="O313" s="54">
        <v>0</v>
      </c>
      <c r="P313" s="56"/>
    </row>
    <row r="314" spans="1:16" s="68" customFormat="1" x14ac:dyDescent="0.2">
      <c r="A314" s="59">
        <f t="shared" si="53"/>
        <v>25</v>
      </c>
      <c r="B314" s="57" t="s">
        <v>2428</v>
      </c>
      <c r="C314" s="94"/>
      <c r="D314" s="57"/>
      <c r="E314" s="59"/>
      <c r="F314" s="57">
        <f t="shared" si="47"/>
        <v>0</v>
      </c>
      <c r="G314" s="57"/>
      <c r="H314" s="57"/>
      <c r="I314" s="57"/>
      <c r="J314" s="57">
        <f t="shared" si="48"/>
        <v>0</v>
      </c>
      <c r="K314" s="95">
        <f t="shared" si="51"/>
        <v>0</v>
      </c>
      <c r="L314" s="54">
        <f t="shared" si="49"/>
        <v>0</v>
      </c>
      <c r="M314" s="54">
        <f t="shared" si="52"/>
        <v>0</v>
      </c>
      <c r="N314" s="54">
        <f t="shared" si="50"/>
        <v>0</v>
      </c>
      <c r="O314" s="54">
        <v>0</v>
      </c>
      <c r="P314" s="56"/>
    </row>
    <row r="315" spans="1:16" s="68" customFormat="1" x14ac:dyDescent="0.2">
      <c r="A315" s="59">
        <f t="shared" si="53"/>
        <v>26</v>
      </c>
      <c r="B315" s="57" t="s">
        <v>2429</v>
      </c>
      <c r="C315" s="94"/>
      <c r="D315" s="57"/>
      <c r="E315" s="59"/>
      <c r="F315" s="57">
        <f t="shared" si="47"/>
        <v>0</v>
      </c>
      <c r="G315" s="57"/>
      <c r="H315" s="57"/>
      <c r="I315" s="57"/>
      <c r="J315" s="57">
        <f t="shared" si="48"/>
        <v>0</v>
      </c>
      <c r="K315" s="95">
        <f t="shared" si="51"/>
        <v>0</v>
      </c>
      <c r="L315" s="54">
        <f t="shared" si="49"/>
        <v>0</v>
      </c>
      <c r="M315" s="54">
        <f t="shared" si="52"/>
        <v>0</v>
      </c>
      <c r="N315" s="54">
        <f t="shared" si="50"/>
        <v>0</v>
      </c>
      <c r="O315" s="54">
        <v>0</v>
      </c>
      <c r="P315" s="56"/>
    </row>
    <row r="316" spans="1:16" s="68" customFormat="1" x14ac:dyDescent="0.2">
      <c r="A316" s="59">
        <f t="shared" si="53"/>
        <v>27</v>
      </c>
      <c r="B316" s="57" t="s">
        <v>2430</v>
      </c>
      <c r="C316" s="94"/>
      <c r="D316" s="57"/>
      <c r="E316" s="59"/>
      <c r="F316" s="57">
        <f t="shared" si="47"/>
        <v>0</v>
      </c>
      <c r="G316" s="57"/>
      <c r="H316" s="57"/>
      <c r="I316" s="57"/>
      <c r="J316" s="57">
        <f t="shared" si="48"/>
        <v>0</v>
      </c>
      <c r="K316" s="95">
        <f t="shared" si="51"/>
        <v>0</v>
      </c>
      <c r="L316" s="54">
        <f t="shared" si="49"/>
        <v>0</v>
      </c>
      <c r="M316" s="54">
        <f t="shared" si="52"/>
        <v>0</v>
      </c>
      <c r="N316" s="54">
        <f t="shared" si="50"/>
        <v>0</v>
      </c>
      <c r="O316" s="54">
        <v>0</v>
      </c>
      <c r="P316" s="56"/>
    </row>
    <row r="317" spans="1:16" s="68" customFormat="1" x14ac:dyDescent="0.2">
      <c r="A317" s="59">
        <f t="shared" si="53"/>
        <v>28</v>
      </c>
      <c r="B317" s="57" t="s">
        <v>2431</v>
      </c>
      <c r="C317" s="94"/>
      <c r="D317" s="57"/>
      <c r="E317" s="59"/>
      <c r="F317" s="57">
        <f t="shared" si="47"/>
        <v>0</v>
      </c>
      <c r="G317" s="57"/>
      <c r="H317" s="57"/>
      <c r="I317" s="57"/>
      <c r="J317" s="57">
        <f t="shared" si="48"/>
        <v>0</v>
      </c>
      <c r="K317" s="95">
        <f t="shared" si="51"/>
        <v>0</v>
      </c>
      <c r="L317" s="54">
        <f t="shared" si="49"/>
        <v>0</v>
      </c>
      <c r="M317" s="54">
        <f t="shared" si="52"/>
        <v>0</v>
      </c>
      <c r="N317" s="54">
        <f t="shared" si="50"/>
        <v>0</v>
      </c>
      <c r="O317" s="54">
        <v>0</v>
      </c>
      <c r="P317" s="56"/>
    </row>
    <row r="318" spans="1:16" s="68" customFormat="1" x14ac:dyDescent="0.2">
      <c r="A318" s="59">
        <f t="shared" si="53"/>
        <v>29</v>
      </c>
      <c r="B318" s="57" t="s">
        <v>2432</v>
      </c>
      <c r="C318" s="94"/>
      <c r="D318" s="57"/>
      <c r="E318" s="59"/>
      <c r="F318" s="57">
        <f t="shared" si="47"/>
        <v>0</v>
      </c>
      <c r="G318" s="57"/>
      <c r="H318" s="57"/>
      <c r="I318" s="57"/>
      <c r="J318" s="57">
        <f t="shared" si="48"/>
        <v>0</v>
      </c>
      <c r="K318" s="95">
        <f t="shared" si="51"/>
        <v>0</v>
      </c>
      <c r="L318" s="54">
        <f t="shared" si="49"/>
        <v>0</v>
      </c>
      <c r="M318" s="54">
        <f t="shared" si="52"/>
        <v>0</v>
      </c>
      <c r="N318" s="54">
        <f t="shared" si="50"/>
        <v>0</v>
      </c>
      <c r="O318" s="54">
        <v>0</v>
      </c>
      <c r="P318" s="56"/>
    </row>
    <row r="319" spans="1:16" s="68" customFormat="1" x14ac:dyDescent="0.2">
      <c r="A319" s="59">
        <f t="shared" si="53"/>
        <v>30</v>
      </c>
      <c r="B319" s="57" t="s">
        <v>2433</v>
      </c>
      <c r="C319" s="94"/>
      <c r="D319" s="57"/>
      <c r="E319" s="59"/>
      <c r="F319" s="57">
        <f t="shared" si="47"/>
        <v>0</v>
      </c>
      <c r="G319" s="57"/>
      <c r="H319" s="57"/>
      <c r="I319" s="57"/>
      <c r="J319" s="57">
        <f t="shared" si="48"/>
        <v>0</v>
      </c>
      <c r="K319" s="95">
        <f t="shared" si="51"/>
        <v>0</v>
      </c>
      <c r="L319" s="54">
        <f t="shared" si="49"/>
        <v>0</v>
      </c>
      <c r="M319" s="54">
        <f t="shared" si="52"/>
        <v>0</v>
      </c>
      <c r="N319" s="54">
        <f t="shared" si="50"/>
        <v>0</v>
      </c>
      <c r="O319" s="54">
        <v>0</v>
      </c>
      <c r="P319" s="56"/>
    </row>
    <row r="320" spans="1:16" s="68" customFormat="1" x14ac:dyDescent="0.2">
      <c r="A320" s="59">
        <f t="shared" si="53"/>
        <v>31</v>
      </c>
      <c r="B320" s="57" t="s">
        <v>2434</v>
      </c>
      <c r="C320" s="94">
        <v>2744.5</v>
      </c>
      <c r="D320" s="57">
        <v>461.4</v>
      </c>
      <c r="E320" s="59">
        <v>413</v>
      </c>
      <c r="F320" s="57">
        <f t="shared" si="47"/>
        <v>3618.9</v>
      </c>
      <c r="G320" s="57">
        <v>45</v>
      </c>
      <c r="H320" s="57">
        <v>1</v>
      </c>
      <c r="I320" s="57">
        <v>3</v>
      </c>
      <c r="J320" s="57">
        <f t="shared" si="48"/>
        <v>49</v>
      </c>
      <c r="K320" s="95">
        <f t="shared" si="51"/>
        <v>3.8134793517938657E-2</v>
      </c>
      <c r="L320" s="54">
        <f t="shared" si="49"/>
        <v>140.33604014601426</v>
      </c>
      <c r="M320" s="54">
        <f t="shared" si="52"/>
        <v>30.873928832123138</v>
      </c>
      <c r="N320" s="54">
        <f t="shared" si="50"/>
        <v>63.431890145998445</v>
      </c>
      <c r="O320" s="54">
        <v>47.225165706824171</v>
      </c>
      <c r="P320" s="56">
        <f>(L320+M320+N320+O320)/F320</f>
        <v>7.7887486482345461E-2</v>
      </c>
    </row>
    <row r="321" spans="1:16" s="68" customFormat="1" x14ac:dyDescent="0.2">
      <c r="A321" s="59">
        <f t="shared" si="53"/>
        <v>32</v>
      </c>
      <c r="B321" s="57" t="s">
        <v>2435</v>
      </c>
      <c r="C321" s="94"/>
      <c r="D321" s="57"/>
      <c r="E321" s="59"/>
      <c r="F321" s="57">
        <f t="shared" si="47"/>
        <v>0</v>
      </c>
      <c r="G321" s="57"/>
      <c r="H321" s="57"/>
      <c r="I321" s="57"/>
      <c r="J321" s="57">
        <f t="shared" si="48"/>
        <v>0</v>
      </c>
      <c r="K321" s="95">
        <f t="shared" si="51"/>
        <v>0</v>
      </c>
      <c r="L321" s="54">
        <f t="shared" si="49"/>
        <v>0</v>
      </c>
      <c r="M321" s="54">
        <f t="shared" si="52"/>
        <v>0</v>
      </c>
      <c r="N321" s="54">
        <f t="shared" si="50"/>
        <v>0</v>
      </c>
      <c r="O321" s="54">
        <v>0</v>
      </c>
      <c r="P321" s="56"/>
    </row>
    <row r="322" spans="1:16" s="68" customFormat="1" x14ac:dyDescent="0.2">
      <c r="A322" s="59">
        <f t="shared" si="53"/>
        <v>33</v>
      </c>
      <c r="B322" s="57" t="s">
        <v>2436</v>
      </c>
      <c r="C322" s="94"/>
      <c r="D322" s="57"/>
      <c r="E322" s="59"/>
      <c r="F322" s="57">
        <f t="shared" si="47"/>
        <v>0</v>
      </c>
      <c r="G322" s="57"/>
      <c r="H322" s="57"/>
      <c r="I322" s="57"/>
      <c r="J322" s="57">
        <f t="shared" si="48"/>
        <v>0</v>
      </c>
      <c r="K322" s="95">
        <f t="shared" si="51"/>
        <v>0</v>
      </c>
      <c r="L322" s="54">
        <f t="shared" ref="L322:L353" si="54">K322*3680</f>
        <v>0</v>
      </c>
      <c r="M322" s="54">
        <f t="shared" si="52"/>
        <v>0</v>
      </c>
      <c r="N322" s="54">
        <f t="shared" ref="N322:N353" si="55">L322*0.452</f>
        <v>0</v>
      </c>
      <c r="O322" s="54">
        <v>0</v>
      </c>
      <c r="P322" s="56"/>
    </row>
    <row r="323" spans="1:16" s="68" customFormat="1" x14ac:dyDescent="0.2">
      <c r="A323" s="59">
        <f t="shared" si="53"/>
        <v>34</v>
      </c>
      <c r="B323" s="57" t="s">
        <v>2437</v>
      </c>
      <c r="C323" s="94"/>
      <c r="D323" s="57"/>
      <c r="E323" s="59"/>
      <c r="F323" s="57">
        <f t="shared" si="47"/>
        <v>0</v>
      </c>
      <c r="G323" s="57"/>
      <c r="H323" s="57"/>
      <c r="I323" s="57"/>
      <c r="J323" s="57">
        <f t="shared" si="48"/>
        <v>0</v>
      </c>
      <c r="K323" s="95">
        <f t="shared" si="51"/>
        <v>0</v>
      </c>
      <c r="L323" s="54">
        <f t="shared" si="54"/>
        <v>0</v>
      </c>
      <c r="M323" s="54">
        <f t="shared" si="52"/>
        <v>0</v>
      </c>
      <c r="N323" s="54">
        <f t="shared" si="55"/>
        <v>0</v>
      </c>
      <c r="O323" s="54">
        <v>0</v>
      </c>
      <c r="P323" s="56"/>
    </row>
    <row r="324" spans="1:16" s="68" customFormat="1" x14ac:dyDescent="0.2">
      <c r="A324" s="59">
        <f t="shared" si="53"/>
        <v>35</v>
      </c>
      <c r="B324" s="57" t="s">
        <v>2438</v>
      </c>
      <c r="C324" s="94"/>
      <c r="D324" s="57"/>
      <c r="E324" s="59"/>
      <c r="F324" s="57">
        <f t="shared" si="47"/>
        <v>0</v>
      </c>
      <c r="G324" s="57"/>
      <c r="H324" s="57"/>
      <c r="I324" s="57"/>
      <c r="J324" s="57">
        <f t="shared" si="48"/>
        <v>0</v>
      </c>
      <c r="K324" s="95">
        <f t="shared" si="51"/>
        <v>0</v>
      </c>
      <c r="L324" s="54">
        <f t="shared" si="54"/>
        <v>0</v>
      </c>
      <c r="M324" s="54">
        <f t="shared" si="52"/>
        <v>0</v>
      </c>
      <c r="N324" s="54">
        <f t="shared" si="55"/>
        <v>0</v>
      </c>
      <c r="O324" s="54">
        <v>0</v>
      </c>
      <c r="P324" s="56"/>
    </row>
    <row r="325" spans="1:16" s="68" customFormat="1" x14ac:dyDescent="0.2">
      <c r="A325" s="59">
        <f t="shared" si="53"/>
        <v>36</v>
      </c>
      <c r="B325" s="57" t="s">
        <v>2439</v>
      </c>
      <c r="C325" s="94"/>
      <c r="D325" s="57"/>
      <c r="E325" s="59"/>
      <c r="F325" s="57">
        <f t="shared" si="47"/>
        <v>0</v>
      </c>
      <c r="G325" s="57"/>
      <c r="H325" s="57"/>
      <c r="I325" s="57"/>
      <c r="J325" s="57">
        <f t="shared" si="48"/>
        <v>0</v>
      </c>
      <c r="K325" s="95">
        <f t="shared" si="51"/>
        <v>0</v>
      </c>
      <c r="L325" s="54">
        <f t="shared" si="54"/>
        <v>0</v>
      </c>
      <c r="M325" s="54">
        <f t="shared" si="52"/>
        <v>0</v>
      </c>
      <c r="N325" s="54">
        <f t="shared" si="55"/>
        <v>0</v>
      </c>
      <c r="O325" s="54">
        <v>0</v>
      </c>
      <c r="P325" s="56"/>
    </row>
    <row r="326" spans="1:16" s="68" customFormat="1" x14ac:dyDescent="0.2">
      <c r="A326" s="59">
        <f t="shared" si="53"/>
        <v>37</v>
      </c>
      <c r="B326" s="57" t="s">
        <v>985</v>
      </c>
      <c r="C326" s="94"/>
      <c r="D326" s="57"/>
      <c r="E326" s="59"/>
      <c r="F326" s="57">
        <f t="shared" si="47"/>
        <v>0</v>
      </c>
      <c r="G326" s="57"/>
      <c r="H326" s="57"/>
      <c r="I326" s="57"/>
      <c r="J326" s="57">
        <f t="shared" si="48"/>
        <v>0</v>
      </c>
      <c r="K326" s="95">
        <f t="shared" si="51"/>
        <v>0</v>
      </c>
      <c r="L326" s="54">
        <f t="shared" si="54"/>
        <v>0</v>
      </c>
      <c r="M326" s="54">
        <f t="shared" si="52"/>
        <v>0</v>
      </c>
      <c r="N326" s="54">
        <f t="shared" si="55"/>
        <v>0</v>
      </c>
      <c r="O326" s="54">
        <v>0</v>
      </c>
      <c r="P326" s="56"/>
    </row>
    <row r="327" spans="1:16" s="68" customFormat="1" x14ac:dyDescent="0.2">
      <c r="A327" s="59">
        <f t="shared" si="53"/>
        <v>38</v>
      </c>
      <c r="B327" s="57" t="s">
        <v>986</v>
      </c>
      <c r="C327" s="94"/>
      <c r="D327" s="57"/>
      <c r="E327" s="59"/>
      <c r="F327" s="57">
        <f t="shared" si="47"/>
        <v>0</v>
      </c>
      <c r="G327" s="57"/>
      <c r="H327" s="57"/>
      <c r="I327" s="57"/>
      <c r="J327" s="57">
        <f t="shared" si="48"/>
        <v>0</v>
      </c>
      <c r="K327" s="95">
        <f t="shared" si="51"/>
        <v>0</v>
      </c>
      <c r="L327" s="54">
        <f t="shared" si="54"/>
        <v>0</v>
      </c>
      <c r="M327" s="54">
        <f t="shared" si="52"/>
        <v>0</v>
      </c>
      <c r="N327" s="54">
        <f t="shared" si="55"/>
        <v>0</v>
      </c>
      <c r="O327" s="54">
        <v>0</v>
      </c>
      <c r="P327" s="56"/>
    </row>
    <row r="328" spans="1:16" s="68" customFormat="1" x14ac:dyDescent="0.2">
      <c r="A328" s="59">
        <f t="shared" si="53"/>
        <v>39</v>
      </c>
      <c r="B328" s="57" t="s">
        <v>987</v>
      </c>
      <c r="C328" s="94"/>
      <c r="D328" s="57"/>
      <c r="E328" s="59"/>
      <c r="F328" s="57">
        <f t="shared" si="47"/>
        <v>0</v>
      </c>
      <c r="G328" s="57"/>
      <c r="H328" s="57"/>
      <c r="I328" s="57"/>
      <c r="J328" s="57">
        <f t="shared" si="48"/>
        <v>0</v>
      </c>
      <c r="K328" s="95">
        <f t="shared" si="51"/>
        <v>0</v>
      </c>
      <c r="L328" s="54">
        <f t="shared" si="54"/>
        <v>0</v>
      </c>
      <c r="M328" s="54">
        <f t="shared" si="52"/>
        <v>0</v>
      </c>
      <c r="N328" s="54">
        <f t="shared" si="55"/>
        <v>0</v>
      </c>
      <c r="O328" s="54">
        <v>0</v>
      </c>
      <c r="P328" s="56"/>
    </row>
    <row r="329" spans="1:16" s="68" customFormat="1" x14ac:dyDescent="0.2">
      <c r="A329" s="59">
        <f t="shared" si="53"/>
        <v>40</v>
      </c>
      <c r="B329" s="57" t="s">
        <v>988</v>
      </c>
      <c r="C329" s="94"/>
      <c r="D329" s="57"/>
      <c r="E329" s="59"/>
      <c r="F329" s="57">
        <f t="shared" si="47"/>
        <v>0</v>
      </c>
      <c r="G329" s="57"/>
      <c r="H329" s="57"/>
      <c r="I329" s="57"/>
      <c r="J329" s="57">
        <f t="shared" si="48"/>
        <v>0</v>
      </c>
      <c r="K329" s="95">
        <f t="shared" si="51"/>
        <v>0</v>
      </c>
      <c r="L329" s="54">
        <f t="shared" si="54"/>
        <v>0</v>
      </c>
      <c r="M329" s="54">
        <f t="shared" si="52"/>
        <v>0</v>
      </c>
      <c r="N329" s="54">
        <f t="shared" si="55"/>
        <v>0</v>
      </c>
      <c r="O329" s="54">
        <v>0</v>
      </c>
      <c r="P329" s="56"/>
    </row>
    <row r="330" spans="1:16" s="68" customFormat="1" x14ac:dyDescent="0.2">
      <c r="A330" s="59">
        <f t="shared" si="53"/>
        <v>41</v>
      </c>
      <c r="B330" s="57" t="s">
        <v>989</v>
      </c>
      <c r="C330" s="94"/>
      <c r="D330" s="57"/>
      <c r="E330" s="59"/>
      <c r="F330" s="57">
        <f t="shared" si="47"/>
        <v>0</v>
      </c>
      <c r="G330" s="57"/>
      <c r="H330" s="57"/>
      <c r="I330" s="57"/>
      <c r="J330" s="57">
        <f t="shared" si="48"/>
        <v>0</v>
      </c>
      <c r="K330" s="95">
        <f t="shared" si="51"/>
        <v>0</v>
      </c>
      <c r="L330" s="54">
        <f t="shared" si="54"/>
        <v>0</v>
      </c>
      <c r="M330" s="54">
        <f t="shared" si="52"/>
        <v>0</v>
      </c>
      <c r="N330" s="54">
        <f t="shared" si="55"/>
        <v>0</v>
      </c>
      <c r="O330" s="54">
        <v>0</v>
      </c>
      <c r="P330" s="56"/>
    </row>
    <row r="331" spans="1:16" s="68" customFormat="1" x14ac:dyDescent="0.2">
      <c r="A331" s="59">
        <f t="shared" si="53"/>
        <v>42</v>
      </c>
      <c r="B331" s="57" t="s">
        <v>990</v>
      </c>
      <c r="C331" s="94"/>
      <c r="D331" s="57"/>
      <c r="E331" s="59"/>
      <c r="F331" s="57">
        <f t="shared" si="47"/>
        <v>0</v>
      </c>
      <c r="G331" s="57"/>
      <c r="H331" s="57"/>
      <c r="I331" s="57"/>
      <c r="J331" s="57">
        <f t="shared" si="48"/>
        <v>0</v>
      </c>
      <c r="K331" s="95">
        <f t="shared" si="51"/>
        <v>0</v>
      </c>
      <c r="L331" s="54">
        <f t="shared" si="54"/>
        <v>0</v>
      </c>
      <c r="M331" s="54">
        <f t="shared" si="52"/>
        <v>0</v>
      </c>
      <c r="N331" s="54">
        <f t="shared" si="55"/>
        <v>0</v>
      </c>
      <c r="O331" s="54">
        <v>0</v>
      </c>
      <c r="P331" s="56"/>
    </row>
    <row r="332" spans="1:16" s="68" customFormat="1" x14ac:dyDescent="0.2">
      <c r="A332" s="59">
        <f t="shared" si="53"/>
        <v>43</v>
      </c>
      <c r="B332" s="57" t="s">
        <v>991</v>
      </c>
      <c r="C332" s="94"/>
      <c r="D332" s="57"/>
      <c r="E332" s="59"/>
      <c r="F332" s="57">
        <f t="shared" si="47"/>
        <v>0</v>
      </c>
      <c r="G332" s="57"/>
      <c r="H332" s="57"/>
      <c r="I332" s="57"/>
      <c r="J332" s="57">
        <f t="shared" si="48"/>
        <v>0</v>
      </c>
      <c r="K332" s="95">
        <f t="shared" si="51"/>
        <v>0</v>
      </c>
      <c r="L332" s="54">
        <f t="shared" si="54"/>
        <v>0</v>
      </c>
      <c r="M332" s="54">
        <f t="shared" si="52"/>
        <v>0</v>
      </c>
      <c r="N332" s="54">
        <f t="shared" si="55"/>
        <v>0</v>
      </c>
      <c r="O332" s="54">
        <v>0</v>
      </c>
      <c r="P332" s="56"/>
    </row>
    <row r="333" spans="1:16" s="68" customFormat="1" x14ac:dyDescent="0.2">
      <c r="A333" s="59">
        <f t="shared" si="53"/>
        <v>44</v>
      </c>
      <c r="B333" s="57" t="s">
        <v>992</v>
      </c>
      <c r="C333" s="94"/>
      <c r="D333" s="57"/>
      <c r="E333" s="59"/>
      <c r="F333" s="57">
        <f t="shared" si="47"/>
        <v>0</v>
      </c>
      <c r="G333" s="81"/>
      <c r="H333" s="57"/>
      <c r="I333" s="57"/>
      <c r="J333" s="57">
        <f t="shared" si="48"/>
        <v>0</v>
      </c>
      <c r="K333" s="95">
        <f t="shared" si="51"/>
        <v>0</v>
      </c>
      <c r="L333" s="54">
        <f t="shared" si="54"/>
        <v>0</v>
      </c>
      <c r="M333" s="54">
        <f t="shared" si="52"/>
        <v>0</v>
      </c>
      <c r="N333" s="54">
        <f t="shared" si="55"/>
        <v>0</v>
      </c>
      <c r="O333" s="54">
        <v>0</v>
      </c>
      <c r="P333" s="56"/>
    </row>
    <row r="334" spans="1:16" s="68" customFormat="1" x14ac:dyDescent="0.2">
      <c r="A334" s="59">
        <f t="shared" si="53"/>
        <v>45</v>
      </c>
      <c r="B334" s="57" t="s">
        <v>993</v>
      </c>
      <c r="C334" s="94"/>
      <c r="D334" s="57"/>
      <c r="E334" s="59"/>
      <c r="F334" s="57">
        <f t="shared" si="47"/>
        <v>0</v>
      </c>
      <c r="G334" s="57"/>
      <c r="H334" s="57"/>
      <c r="I334" s="57"/>
      <c r="J334" s="57">
        <f t="shared" si="48"/>
        <v>0</v>
      </c>
      <c r="K334" s="95">
        <f t="shared" si="51"/>
        <v>0</v>
      </c>
      <c r="L334" s="54">
        <f t="shared" si="54"/>
        <v>0</v>
      </c>
      <c r="M334" s="54">
        <f t="shared" si="52"/>
        <v>0</v>
      </c>
      <c r="N334" s="54">
        <f t="shared" si="55"/>
        <v>0</v>
      </c>
      <c r="O334" s="54">
        <v>0</v>
      </c>
      <c r="P334" s="56"/>
    </row>
    <row r="335" spans="1:16" s="68" customFormat="1" ht="15" x14ac:dyDescent="0.2">
      <c r="A335" s="59">
        <f t="shared" si="53"/>
        <v>46</v>
      </c>
      <c r="B335" s="57" t="s">
        <v>994</v>
      </c>
      <c r="C335" s="94"/>
      <c r="D335" s="57"/>
      <c r="E335" s="59"/>
      <c r="F335" s="57">
        <f t="shared" si="47"/>
        <v>0</v>
      </c>
      <c r="G335" s="5"/>
      <c r="H335" s="57"/>
      <c r="I335" s="57"/>
      <c r="J335" s="57">
        <f t="shared" si="48"/>
        <v>0</v>
      </c>
      <c r="K335" s="95">
        <f t="shared" si="51"/>
        <v>0</v>
      </c>
      <c r="L335" s="54">
        <f t="shared" si="54"/>
        <v>0</v>
      </c>
      <c r="M335" s="54">
        <f t="shared" si="52"/>
        <v>0</v>
      </c>
      <c r="N335" s="54">
        <f t="shared" si="55"/>
        <v>0</v>
      </c>
      <c r="O335" s="54">
        <v>0</v>
      </c>
      <c r="P335" s="56"/>
    </row>
    <row r="336" spans="1:16" s="68" customFormat="1" x14ac:dyDescent="0.2">
      <c r="A336" s="59">
        <f t="shared" si="53"/>
        <v>47</v>
      </c>
      <c r="B336" s="57" t="s">
        <v>995</v>
      </c>
      <c r="C336" s="94"/>
      <c r="D336" s="57"/>
      <c r="E336" s="59"/>
      <c r="F336" s="57">
        <f t="shared" si="47"/>
        <v>0</v>
      </c>
      <c r="G336" s="57"/>
      <c r="H336" s="57"/>
      <c r="I336" s="57"/>
      <c r="J336" s="57">
        <f t="shared" si="48"/>
        <v>0</v>
      </c>
      <c r="K336" s="95">
        <f t="shared" si="51"/>
        <v>0</v>
      </c>
      <c r="L336" s="54">
        <f t="shared" si="54"/>
        <v>0</v>
      </c>
      <c r="M336" s="54">
        <f t="shared" si="52"/>
        <v>0</v>
      </c>
      <c r="N336" s="54">
        <f t="shared" si="55"/>
        <v>0</v>
      </c>
      <c r="O336" s="54">
        <v>0</v>
      </c>
      <c r="P336" s="56"/>
    </row>
    <row r="337" spans="1:16" s="68" customFormat="1" x14ac:dyDescent="0.2">
      <c r="A337" s="59">
        <f t="shared" si="53"/>
        <v>48</v>
      </c>
      <c r="B337" s="57" t="s">
        <v>996</v>
      </c>
      <c r="C337" s="94"/>
      <c r="D337" s="57"/>
      <c r="E337" s="59"/>
      <c r="F337" s="57">
        <f t="shared" si="47"/>
        <v>0</v>
      </c>
      <c r="G337" s="57"/>
      <c r="H337" s="57"/>
      <c r="I337" s="57"/>
      <c r="J337" s="57">
        <f t="shared" si="48"/>
        <v>0</v>
      </c>
      <c r="K337" s="95">
        <f t="shared" si="51"/>
        <v>0</v>
      </c>
      <c r="L337" s="54">
        <f t="shared" si="54"/>
        <v>0</v>
      </c>
      <c r="M337" s="54">
        <f t="shared" si="52"/>
        <v>0</v>
      </c>
      <c r="N337" s="54">
        <f t="shared" si="55"/>
        <v>0</v>
      </c>
      <c r="O337" s="54">
        <v>0</v>
      </c>
      <c r="P337" s="56"/>
    </row>
    <row r="338" spans="1:16" s="68" customFormat="1" x14ac:dyDescent="0.2">
      <c r="A338" s="59">
        <f t="shared" si="53"/>
        <v>49</v>
      </c>
      <c r="B338" s="57" t="s">
        <v>997</v>
      </c>
      <c r="C338" s="94"/>
      <c r="D338" s="57"/>
      <c r="E338" s="59"/>
      <c r="F338" s="57">
        <f t="shared" si="47"/>
        <v>0</v>
      </c>
      <c r="G338" s="57"/>
      <c r="H338" s="57"/>
      <c r="I338" s="57"/>
      <c r="J338" s="57">
        <f t="shared" si="48"/>
        <v>0</v>
      </c>
      <c r="K338" s="95">
        <f t="shared" si="51"/>
        <v>0</v>
      </c>
      <c r="L338" s="54">
        <f t="shared" si="54"/>
        <v>0</v>
      </c>
      <c r="M338" s="54">
        <f t="shared" si="52"/>
        <v>0</v>
      </c>
      <c r="N338" s="54">
        <f t="shared" si="55"/>
        <v>0</v>
      </c>
      <c r="O338" s="54">
        <v>0</v>
      </c>
      <c r="P338" s="56"/>
    </row>
    <row r="339" spans="1:16" s="68" customFormat="1" x14ac:dyDescent="0.2">
      <c r="A339" s="59">
        <f t="shared" si="53"/>
        <v>50</v>
      </c>
      <c r="B339" s="57" t="s">
        <v>998</v>
      </c>
      <c r="C339" s="94"/>
      <c r="D339" s="57"/>
      <c r="E339" s="59"/>
      <c r="F339" s="57">
        <f t="shared" si="47"/>
        <v>0</v>
      </c>
      <c r="G339" s="57"/>
      <c r="H339" s="57"/>
      <c r="I339" s="57"/>
      <c r="J339" s="57">
        <f t="shared" si="48"/>
        <v>0</v>
      </c>
      <c r="K339" s="95">
        <f t="shared" si="51"/>
        <v>0</v>
      </c>
      <c r="L339" s="54">
        <f t="shared" si="54"/>
        <v>0</v>
      </c>
      <c r="M339" s="54">
        <f t="shared" si="52"/>
        <v>0</v>
      </c>
      <c r="N339" s="54">
        <f t="shared" si="55"/>
        <v>0</v>
      </c>
      <c r="O339" s="54">
        <v>0</v>
      </c>
      <c r="P339" s="56"/>
    </row>
    <row r="340" spans="1:16" s="68" customFormat="1" x14ac:dyDescent="0.2">
      <c r="A340" s="59">
        <f t="shared" si="53"/>
        <v>51</v>
      </c>
      <c r="B340" s="57" t="s">
        <v>999</v>
      </c>
      <c r="C340" s="94"/>
      <c r="D340" s="57"/>
      <c r="E340" s="59"/>
      <c r="F340" s="57">
        <f t="shared" si="47"/>
        <v>0</v>
      </c>
      <c r="G340" s="57"/>
      <c r="H340" s="57"/>
      <c r="I340" s="57"/>
      <c r="J340" s="57">
        <f t="shared" si="48"/>
        <v>0</v>
      </c>
      <c r="K340" s="95">
        <f t="shared" si="51"/>
        <v>0</v>
      </c>
      <c r="L340" s="54">
        <f t="shared" si="54"/>
        <v>0</v>
      </c>
      <c r="M340" s="54">
        <f t="shared" si="52"/>
        <v>0</v>
      </c>
      <c r="N340" s="54">
        <f t="shared" si="55"/>
        <v>0</v>
      </c>
      <c r="O340" s="54">
        <v>0</v>
      </c>
      <c r="P340" s="56"/>
    </row>
    <row r="341" spans="1:16" s="68" customFormat="1" x14ac:dyDescent="0.2">
      <c r="A341" s="59">
        <f t="shared" si="53"/>
        <v>52</v>
      </c>
      <c r="B341" s="57" t="s">
        <v>1000</v>
      </c>
      <c r="C341" s="94"/>
      <c r="D341" s="57"/>
      <c r="E341" s="59"/>
      <c r="F341" s="57">
        <f t="shared" si="47"/>
        <v>0</v>
      </c>
      <c r="G341" s="57"/>
      <c r="H341" s="57"/>
      <c r="I341" s="57"/>
      <c r="J341" s="57">
        <f t="shared" si="48"/>
        <v>0</v>
      </c>
      <c r="K341" s="95">
        <f t="shared" si="51"/>
        <v>0</v>
      </c>
      <c r="L341" s="54">
        <f t="shared" si="54"/>
        <v>0</v>
      </c>
      <c r="M341" s="54">
        <f t="shared" si="52"/>
        <v>0</v>
      </c>
      <c r="N341" s="54">
        <f t="shared" si="55"/>
        <v>0</v>
      </c>
      <c r="O341" s="54">
        <v>0</v>
      </c>
      <c r="P341" s="56"/>
    </row>
    <row r="342" spans="1:16" s="68" customFormat="1" x14ac:dyDescent="0.2">
      <c r="A342" s="59">
        <f t="shared" si="53"/>
        <v>53</v>
      </c>
      <c r="B342" s="57" t="s">
        <v>1001</v>
      </c>
      <c r="C342" s="94"/>
      <c r="D342" s="57"/>
      <c r="E342" s="59"/>
      <c r="F342" s="57">
        <f t="shared" si="47"/>
        <v>0</v>
      </c>
      <c r="G342" s="57"/>
      <c r="H342" s="57"/>
      <c r="I342" s="57"/>
      <c r="J342" s="57">
        <f t="shared" si="48"/>
        <v>0</v>
      </c>
      <c r="K342" s="95">
        <f t="shared" si="51"/>
        <v>0</v>
      </c>
      <c r="L342" s="54">
        <f t="shared" si="54"/>
        <v>0</v>
      </c>
      <c r="M342" s="54">
        <f t="shared" si="52"/>
        <v>0</v>
      </c>
      <c r="N342" s="54">
        <f t="shared" si="55"/>
        <v>0</v>
      </c>
      <c r="O342" s="54">
        <v>0</v>
      </c>
      <c r="P342" s="56"/>
    </row>
    <row r="343" spans="1:16" s="68" customFormat="1" x14ac:dyDescent="0.2">
      <c r="A343" s="59">
        <f t="shared" si="53"/>
        <v>54</v>
      </c>
      <c r="B343" s="57" t="s">
        <v>1002</v>
      </c>
      <c r="C343" s="94"/>
      <c r="D343" s="57"/>
      <c r="E343" s="59"/>
      <c r="F343" s="57">
        <f t="shared" si="47"/>
        <v>0</v>
      </c>
      <c r="G343" s="57"/>
      <c r="H343" s="57"/>
      <c r="I343" s="57"/>
      <c r="J343" s="57">
        <f t="shared" si="48"/>
        <v>0</v>
      </c>
      <c r="K343" s="95">
        <f t="shared" si="51"/>
        <v>0</v>
      </c>
      <c r="L343" s="54">
        <f t="shared" si="54"/>
        <v>0</v>
      </c>
      <c r="M343" s="54">
        <f t="shared" si="52"/>
        <v>0</v>
      </c>
      <c r="N343" s="54">
        <f t="shared" si="55"/>
        <v>0</v>
      </c>
      <c r="O343" s="54">
        <v>0</v>
      </c>
      <c r="P343" s="56"/>
    </row>
    <row r="344" spans="1:16" s="68" customFormat="1" x14ac:dyDescent="0.2">
      <c r="A344" s="59">
        <f t="shared" si="53"/>
        <v>55</v>
      </c>
      <c r="B344" s="57" t="s">
        <v>1003</v>
      </c>
      <c r="C344" s="94"/>
      <c r="D344" s="57"/>
      <c r="E344" s="59"/>
      <c r="F344" s="57">
        <f t="shared" si="47"/>
        <v>0</v>
      </c>
      <c r="G344" s="57"/>
      <c r="H344" s="57"/>
      <c r="I344" s="57"/>
      <c r="J344" s="57">
        <f t="shared" si="48"/>
        <v>0</v>
      </c>
      <c r="K344" s="95">
        <f t="shared" si="51"/>
        <v>0</v>
      </c>
      <c r="L344" s="54">
        <f t="shared" si="54"/>
        <v>0</v>
      </c>
      <c r="M344" s="54">
        <f t="shared" si="52"/>
        <v>0</v>
      </c>
      <c r="N344" s="54">
        <f t="shared" si="55"/>
        <v>0</v>
      </c>
      <c r="O344" s="54">
        <v>0</v>
      </c>
      <c r="P344" s="56"/>
    </row>
    <row r="345" spans="1:16" s="68" customFormat="1" x14ac:dyDescent="0.2">
      <c r="A345" s="59">
        <f t="shared" si="53"/>
        <v>56</v>
      </c>
      <c r="B345" s="57" t="s">
        <v>1004</v>
      </c>
      <c r="C345" s="94"/>
      <c r="D345" s="57"/>
      <c r="E345" s="59"/>
      <c r="F345" s="57">
        <f t="shared" si="47"/>
        <v>0</v>
      </c>
      <c r="G345" s="57"/>
      <c r="H345" s="57"/>
      <c r="I345" s="57"/>
      <c r="J345" s="57">
        <f t="shared" si="48"/>
        <v>0</v>
      </c>
      <c r="K345" s="95">
        <f t="shared" si="51"/>
        <v>0</v>
      </c>
      <c r="L345" s="54">
        <f t="shared" si="54"/>
        <v>0</v>
      </c>
      <c r="M345" s="54">
        <f t="shared" si="52"/>
        <v>0</v>
      </c>
      <c r="N345" s="54">
        <f t="shared" si="55"/>
        <v>0</v>
      </c>
      <c r="O345" s="54">
        <v>0</v>
      </c>
      <c r="P345" s="56"/>
    </row>
    <row r="346" spans="1:16" s="68" customFormat="1" x14ac:dyDescent="0.2">
      <c r="A346" s="59">
        <f t="shared" si="53"/>
        <v>57</v>
      </c>
      <c r="B346" s="57" t="s">
        <v>1005</v>
      </c>
      <c r="C346" s="94"/>
      <c r="D346" s="57"/>
      <c r="E346" s="59"/>
      <c r="F346" s="57">
        <f t="shared" si="47"/>
        <v>0</v>
      </c>
      <c r="G346" s="57"/>
      <c r="H346" s="57"/>
      <c r="I346" s="57"/>
      <c r="J346" s="57">
        <f t="shared" si="48"/>
        <v>0</v>
      </c>
      <c r="K346" s="95">
        <f t="shared" si="51"/>
        <v>0</v>
      </c>
      <c r="L346" s="54">
        <f t="shared" si="54"/>
        <v>0</v>
      </c>
      <c r="M346" s="54">
        <f t="shared" si="52"/>
        <v>0</v>
      </c>
      <c r="N346" s="54">
        <f t="shared" si="55"/>
        <v>0</v>
      </c>
      <c r="O346" s="54">
        <v>0</v>
      </c>
      <c r="P346" s="56"/>
    </row>
    <row r="347" spans="1:16" s="68" customFormat="1" x14ac:dyDescent="0.2">
      <c r="A347" s="59">
        <f t="shared" si="53"/>
        <v>58</v>
      </c>
      <c r="B347" s="57" t="s">
        <v>1006</v>
      </c>
      <c r="C347" s="94"/>
      <c r="D347" s="57"/>
      <c r="E347" s="59"/>
      <c r="F347" s="57">
        <f t="shared" si="47"/>
        <v>0</v>
      </c>
      <c r="G347" s="57"/>
      <c r="H347" s="57"/>
      <c r="I347" s="57"/>
      <c r="J347" s="57">
        <f t="shared" si="48"/>
        <v>0</v>
      </c>
      <c r="K347" s="95">
        <f t="shared" si="51"/>
        <v>0</v>
      </c>
      <c r="L347" s="54">
        <f t="shared" si="54"/>
        <v>0</v>
      </c>
      <c r="M347" s="54">
        <f t="shared" si="52"/>
        <v>0</v>
      </c>
      <c r="N347" s="54">
        <f t="shared" si="55"/>
        <v>0</v>
      </c>
      <c r="O347" s="54">
        <v>0</v>
      </c>
      <c r="P347" s="56"/>
    </row>
    <row r="348" spans="1:16" s="68" customFormat="1" x14ac:dyDescent="0.2">
      <c r="A348" s="59">
        <f t="shared" si="53"/>
        <v>59</v>
      </c>
      <c r="B348" s="57" t="s">
        <v>1008</v>
      </c>
      <c r="C348" s="94"/>
      <c r="D348" s="57"/>
      <c r="E348" s="59"/>
      <c r="F348" s="57">
        <f t="shared" ref="F348:F394" si="56">C348+D348+E348</f>
        <v>0</v>
      </c>
      <c r="G348" s="57"/>
      <c r="H348" s="57"/>
      <c r="I348" s="57"/>
      <c r="J348" s="57">
        <f t="shared" ref="J348:J394" si="57">G348+H348+I348</f>
        <v>0</v>
      </c>
      <c r="K348" s="95">
        <f t="shared" si="51"/>
        <v>0</v>
      </c>
      <c r="L348" s="54">
        <f t="shared" si="54"/>
        <v>0</v>
      </c>
      <c r="M348" s="54">
        <f t="shared" ref="M348:M397" si="58">L348*0.22</f>
        <v>0</v>
      </c>
      <c r="N348" s="54">
        <f t="shared" si="55"/>
        <v>0</v>
      </c>
      <c r="O348" s="54">
        <v>0</v>
      </c>
      <c r="P348" s="56"/>
    </row>
    <row r="349" spans="1:16" s="68" customFormat="1" x14ac:dyDescent="0.2">
      <c r="A349" s="59">
        <f t="shared" si="53"/>
        <v>60</v>
      </c>
      <c r="B349" s="57" t="s">
        <v>1009</v>
      </c>
      <c r="C349" s="94"/>
      <c r="D349" s="57"/>
      <c r="E349" s="59"/>
      <c r="F349" s="57">
        <f t="shared" si="56"/>
        <v>0</v>
      </c>
      <c r="G349" s="57"/>
      <c r="H349" s="57"/>
      <c r="I349" s="57"/>
      <c r="J349" s="57">
        <f t="shared" si="57"/>
        <v>0</v>
      </c>
      <c r="K349" s="95">
        <f t="shared" si="51"/>
        <v>0</v>
      </c>
      <c r="L349" s="54">
        <f t="shared" si="54"/>
        <v>0</v>
      </c>
      <c r="M349" s="54">
        <f t="shared" si="58"/>
        <v>0</v>
      </c>
      <c r="N349" s="54">
        <f t="shared" si="55"/>
        <v>0</v>
      </c>
      <c r="O349" s="54">
        <v>0</v>
      </c>
      <c r="P349" s="56"/>
    </row>
    <row r="350" spans="1:16" s="68" customFormat="1" x14ac:dyDescent="0.2">
      <c r="A350" s="59">
        <f t="shared" si="53"/>
        <v>61</v>
      </c>
      <c r="B350" s="57" t="s">
        <v>1010</v>
      </c>
      <c r="C350" s="94"/>
      <c r="D350" s="57"/>
      <c r="E350" s="59"/>
      <c r="F350" s="57">
        <f t="shared" si="56"/>
        <v>0</v>
      </c>
      <c r="G350" s="57"/>
      <c r="H350" s="57"/>
      <c r="I350" s="57"/>
      <c r="J350" s="57">
        <f t="shared" si="57"/>
        <v>0</v>
      </c>
      <c r="K350" s="95">
        <f t="shared" si="51"/>
        <v>0</v>
      </c>
      <c r="L350" s="54">
        <f t="shared" si="54"/>
        <v>0</v>
      </c>
      <c r="M350" s="54">
        <f t="shared" si="58"/>
        <v>0</v>
      </c>
      <c r="N350" s="54">
        <f t="shared" si="55"/>
        <v>0</v>
      </c>
      <c r="O350" s="54">
        <v>0</v>
      </c>
      <c r="P350" s="56"/>
    </row>
    <row r="351" spans="1:16" s="68" customFormat="1" x14ac:dyDescent="0.2">
      <c r="A351" s="59">
        <f t="shared" si="53"/>
        <v>62</v>
      </c>
      <c r="B351" s="57" t="s">
        <v>1011</v>
      </c>
      <c r="C351" s="94"/>
      <c r="D351" s="57"/>
      <c r="E351" s="59"/>
      <c r="F351" s="57">
        <f t="shared" si="56"/>
        <v>0</v>
      </c>
      <c r="G351" s="57"/>
      <c r="H351" s="57"/>
      <c r="I351" s="57"/>
      <c r="J351" s="57">
        <f t="shared" si="57"/>
        <v>0</v>
      </c>
      <c r="K351" s="95">
        <f t="shared" si="51"/>
        <v>0</v>
      </c>
      <c r="L351" s="54">
        <f t="shared" si="54"/>
        <v>0</v>
      </c>
      <c r="M351" s="54">
        <f t="shared" si="58"/>
        <v>0</v>
      </c>
      <c r="N351" s="54">
        <f t="shared" si="55"/>
        <v>0</v>
      </c>
      <c r="O351" s="54">
        <v>0</v>
      </c>
      <c r="P351" s="56"/>
    </row>
    <row r="352" spans="1:16" s="68" customFormat="1" x14ac:dyDescent="0.2">
      <c r="A352" s="59">
        <f t="shared" si="53"/>
        <v>63</v>
      </c>
      <c r="B352" s="57" t="s">
        <v>1012</v>
      </c>
      <c r="C352" s="94"/>
      <c r="D352" s="57"/>
      <c r="E352" s="59"/>
      <c r="F352" s="57">
        <f t="shared" si="56"/>
        <v>0</v>
      </c>
      <c r="G352" s="57"/>
      <c r="H352" s="57"/>
      <c r="I352" s="57"/>
      <c r="J352" s="57">
        <f t="shared" si="57"/>
        <v>0</v>
      </c>
      <c r="K352" s="95">
        <f t="shared" si="51"/>
        <v>0</v>
      </c>
      <c r="L352" s="54">
        <f t="shared" si="54"/>
        <v>0</v>
      </c>
      <c r="M352" s="54">
        <f t="shared" si="58"/>
        <v>0</v>
      </c>
      <c r="N352" s="54">
        <f t="shared" si="55"/>
        <v>0</v>
      </c>
      <c r="O352" s="54">
        <v>0</v>
      </c>
      <c r="P352" s="56"/>
    </row>
    <row r="353" spans="1:16" s="68" customFormat="1" x14ac:dyDescent="0.2">
      <c r="A353" s="59">
        <f t="shared" si="53"/>
        <v>64</v>
      </c>
      <c r="B353" s="57" t="s">
        <v>1013</v>
      </c>
      <c r="C353" s="94"/>
      <c r="D353" s="57"/>
      <c r="E353" s="59"/>
      <c r="F353" s="57">
        <f t="shared" si="56"/>
        <v>0</v>
      </c>
      <c r="G353" s="57"/>
      <c r="H353" s="57"/>
      <c r="I353" s="57"/>
      <c r="J353" s="57">
        <f t="shared" si="57"/>
        <v>0</v>
      </c>
      <c r="K353" s="95">
        <f t="shared" si="51"/>
        <v>0</v>
      </c>
      <c r="L353" s="54">
        <f t="shared" si="54"/>
        <v>0</v>
      </c>
      <c r="M353" s="54">
        <f t="shared" si="58"/>
        <v>0</v>
      </c>
      <c r="N353" s="54">
        <f t="shared" si="55"/>
        <v>0</v>
      </c>
      <c r="O353" s="54">
        <v>0</v>
      </c>
      <c r="P353" s="56"/>
    </row>
    <row r="354" spans="1:16" s="68" customFormat="1" x14ac:dyDescent="0.2">
      <c r="A354" s="59">
        <f t="shared" si="53"/>
        <v>65</v>
      </c>
      <c r="B354" s="57" t="s">
        <v>1014</v>
      </c>
      <c r="C354" s="94"/>
      <c r="D354" s="57"/>
      <c r="E354" s="59"/>
      <c r="F354" s="57">
        <f t="shared" si="56"/>
        <v>0</v>
      </c>
      <c r="G354" s="57"/>
      <c r="H354" s="57"/>
      <c r="I354" s="57"/>
      <c r="J354" s="57">
        <f t="shared" si="57"/>
        <v>0</v>
      </c>
      <c r="K354" s="95">
        <f t="shared" si="51"/>
        <v>0</v>
      </c>
      <c r="L354" s="54">
        <f t="shared" ref="L354:L385" si="59">K354*3680</f>
        <v>0</v>
      </c>
      <c r="M354" s="54">
        <f t="shared" si="58"/>
        <v>0</v>
      </c>
      <c r="N354" s="54">
        <f t="shared" ref="N354:N385" si="60">L354*0.452</f>
        <v>0</v>
      </c>
      <c r="O354" s="54">
        <v>0</v>
      </c>
      <c r="P354" s="56"/>
    </row>
    <row r="355" spans="1:16" s="68" customFormat="1" x14ac:dyDescent="0.2">
      <c r="A355" s="59">
        <f t="shared" si="53"/>
        <v>66</v>
      </c>
      <c r="B355" s="57" t="s">
        <v>1015</v>
      </c>
      <c r="C355" s="94"/>
      <c r="D355" s="57"/>
      <c r="E355" s="59"/>
      <c r="F355" s="57">
        <f t="shared" si="56"/>
        <v>0</v>
      </c>
      <c r="G355" s="57"/>
      <c r="H355" s="57"/>
      <c r="I355" s="57"/>
      <c r="J355" s="57">
        <f t="shared" si="57"/>
        <v>0</v>
      </c>
      <c r="K355" s="95">
        <f t="shared" ref="K355:K418" si="61">1/94897.59*F355</f>
        <v>0</v>
      </c>
      <c r="L355" s="54">
        <f t="shared" si="59"/>
        <v>0</v>
      </c>
      <c r="M355" s="54">
        <f t="shared" si="58"/>
        <v>0</v>
      </c>
      <c r="N355" s="54">
        <f t="shared" si="60"/>
        <v>0</v>
      </c>
      <c r="O355" s="54">
        <v>0</v>
      </c>
      <c r="P355" s="56"/>
    </row>
    <row r="356" spans="1:16" s="68" customFormat="1" x14ac:dyDescent="0.2">
      <c r="A356" s="59">
        <f t="shared" ref="A356:A419" si="62">A355+1</f>
        <v>67</v>
      </c>
      <c r="B356" s="57" t="s">
        <v>1016</v>
      </c>
      <c r="C356" s="94"/>
      <c r="D356" s="57"/>
      <c r="E356" s="59"/>
      <c r="F356" s="57">
        <f t="shared" si="56"/>
        <v>0</v>
      </c>
      <c r="G356" s="57"/>
      <c r="H356" s="57"/>
      <c r="I356" s="57"/>
      <c r="J356" s="57">
        <f t="shared" si="57"/>
        <v>0</v>
      </c>
      <c r="K356" s="95">
        <f t="shared" si="61"/>
        <v>0</v>
      </c>
      <c r="L356" s="54">
        <f t="shared" si="59"/>
        <v>0</v>
      </c>
      <c r="M356" s="54">
        <f t="shared" si="58"/>
        <v>0</v>
      </c>
      <c r="N356" s="54">
        <f t="shared" si="60"/>
        <v>0</v>
      </c>
      <c r="O356" s="54">
        <v>0</v>
      </c>
      <c r="P356" s="56"/>
    </row>
    <row r="357" spans="1:16" s="68" customFormat="1" x14ac:dyDescent="0.2">
      <c r="A357" s="59">
        <f t="shared" si="62"/>
        <v>68</v>
      </c>
      <c r="B357" s="57" t="s">
        <v>1017</v>
      </c>
      <c r="C357" s="94"/>
      <c r="D357" s="57"/>
      <c r="E357" s="59"/>
      <c r="F357" s="57">
        <f t="shared" si="56"/>
        <v>0</v>
      </c>
      <c r="G357" s="57"/>
      <c r="H357" s="57"/>
      <c r="I357" s="57"/>
      <c r="J357" s="57">
        <f t="shared" si="57"/>
        <v>0</v>
      </c>
      <c r="K357" s="95">
        <f t="shared" si="61"/>
        <v>0</v>
      </c>
      <c r="L357" s="54">
        <f t="shared" si="59"/>
        <v>0</v>
      </c>
      <c r="M357" s="54">
        <f t="shared" si="58"/>
        <v>0</v>
      </c>
      <c r="N357" s="54">
        <f t="shared" si="60"/>
        <v>0</v>
      </c>
      <c r="O357" s="54">
        <v>0</v>
      </c>
      <c r="P357" s="56"/>
    </row>
    <row r="358" spans="1:16" s="68" customFormat="1" x14ac:dyDescent="0.2">
      <c r="A358" s="59">
        <f t="shared" si="62"/>
        <v>69</v>
      </c>
      <c r="B358" s="57" t="s">
        <v>1018</v>
      </c>
      <c r="C358" s="94"/>
      <c r="D358" s="57"/>
      <c r="E358" s="59"/>
      <c r="F358" s="57">
        <f t="shared" si="56"/>
        <v>0</v>
      </c>
      <c r="G358" s="57"/>
      <c r="H358" s="57"/>
      <c r="I358" s="57"/>
      <c r="J358" s="57">
        <f t="shared" si="57"/>
        <v>0</v>
      </c>
      <c r="K358" s="95">
        <f t="shared" si="61"/>
        <v>0</v>
      </c>
      <c r="L358" s="54">
        <f t="shared" si="59"/>
        <v>0</v>
      </c>
      <c r="M358" s="54">
        <f t="shared" si="58"/>
        <v>0</v>
      </c>
      <c r="N358" s="54">
        <f t="shared" si="60"/>
        <v>0</v>
      </c>
      <c r="O358" s="54">
        <v>0</v>
      </c>
      <c r="P358" s="56"/>
    </row>
    <row r="359" spans="1:16" s="68" customFormat="1" x14ac:dyDescent="0.2">
      <c r="A359" s="59">
        <f t="shared" si="62"/>
        <v>70</v>
      </c>
      <c r="B359" s="57" t="s">
        <v>1019</v>
      </c>
      <c r="C359" s="94"/>
      <c r="D359" s="81"/>
      <c r="E359" s="59"/>
      <c r="F359" s="57">
        <f t="shared" si="56"/>
        <v>0</v>
      </c>
      <c r="G359" s="57"/>
      <c r="H359" s="57"/>
      <c r="I359" s="57"/>
      <c r="J359" s="57">
        <f t="shared" si="57"/>
        <v>0</v>
      </c>
      <c r="K359" s="95">
        <f t="shared" si="61"/>
        <v>0</v>
      </c>
      <c r="L359" s="54">
        <f t="shared" si="59"/>
        <v>0</v>
      </c>
      <c r="M359" s="54">
        <f t="shared" si="58"/>
        <v>0</v>
      </c>
      <c r="N359" s="54">
        <f t="shared" si="60"/>
        <v>0</v>
      </c>
      <c r="O359" s="54">
        <v>0</v>
      </c>
      <c r="P359" s="56"/>
    </row>
    <row r="360" spans="1:16" s="68" customFormat="1" x14ac:dyDescent="0.2">
      <c r="A360" s="59">
        <f t="shared" si="62"/>
        <v>71</v>
      </c>
      <c r="B360" s="57" t="s">
        <v>1020</v>
      </c>
      <c r="C360" s="94"/>
      <c r="D360" s="57"/>
      <c r="E360" s="59"/>
      <c r="F360" s="57">
        <f t="shared" si="56"/>
        <v>0</v>
      </c>
      <c r="G360" s="57"/>
      <c r="H360" s="57"/>
      <c r="I360" s="57"/>
      <c r="J360" s="57">
        <f t="shared" si="57"/>
        <v>0</v>
      </c>
      <c r="K360" s="95">
        <f t="shared" si="61"/>
        <v>0</v>
      </c>
      <c r="L360" s="54">
        <f t="shared" si="59"/>
        <v>0</v>
      </c>
      <c r="M360" s="54">
        <f t="shared" si="58"/>
        <v>0</v>
      </c>
      <c r="N360" s="54">
        <f t="shared" si="60"/>
        <v>0</v>
      </c>
      <c r="O360" s="54">
        <v>0</v>
      </c>
      <c r="P360" s="56"/>
    </row>
    <row r="361" spans="1:16" s="68" customFormat="1" x14ac:dyDescent="0.2">
      <c r="A361" s="59">
        <f t="shared" si="62"/>
        <v>72</v>
      </c>
      <c r="B361" s="57" t="s">
        <v>1021</v>
      </c>
      <c r="C361" s="94"/>
      <c r="D361" s="57"/>
      <c r="E361" s="98"/>
      <c r="F361" s="57">
        <f t="shared" si="56"/>
        <v>0</v>
      </c>
      <c r="G361" s="57"/>
      <c r="H361" s="57"/>
      <c r="I361" s="57"/>
      <c r="J361" s="57">
        <f t="shared" si="57"/>
        <v>0</v>
      </c>
      <c r="K361" s="95">
        <f t="shared" si="61"/>
        <v>0</v>
      </c>
      <c r="L361" s="54">
        <f t="shared" si="59"/>
        <v>0</v>
      </c>
      <c r="M361" s="54">
        <f t="shared" si="58"/>
        <v>0</v>
      </c>
      <c r="N361" s="54">
        <f t="shared" si="60"/>
        <v>0</v>
      </c>
      <c r="O361" s="54">
        <v>0</v>
      </c>
      <c r="P361" s="56"/>
    </row>
    <row r="362" spans="1:16" s="68" customFormat="1" x14ac:dyDescent="0.2">
      <c r="A362" s="59">
        <f t="shared" si="62"/>
        <v>73</v>
      </c>
      <c r="B362" s="57" t="s">
        <v>1022</v>
      </c>
      <c r="C362" s="94"/>
      <c r="D362" s="57"/>
      <c r="E362" s="59"/>
      <c r="F362" s="57">
        <f t="shared" si="56"/>
        <v>0</v>
      </c>
      <c r="G362" s="57"/>
      <c r="H362" s="57"/>
      <c r="I362" s="57"/>
      <c r="J362" s="57">
        <f t="shared" si="57"/>
        <v>0</v>
      </c>
      <c r="K362" s="95">
        <f t="shared" si="61"/>
        <v>0</v>
      </c>
      <c r="L362" s="54">
        <f t="shared" si="59"/>
        <v>0</v>
      </c>
      <c r="M362" s="54">
        <f t="shared" si="58"/>
        <v>0</v>
      </c>
      <c r="N362" s="54">
        <f t="shared" si="60"/>
        <v>0</v>
      </c>
      <c r="O362" s="54">
        <v>0</v>
      </c>
      <c r="P362" s="56"/>
    </row>
    <row r="363" spans="1:16" s="68" customFormat="1" x14ac:dyDescent="0.2">
      <c r="A363" s="59">
        <f t="shared" si="62"/>
        <v>74</v>
      </c>
      <c r="B363" s="57" t="s">
        <v>1023</v>
      </c>
      <c r="C363" s="94"/>
      <c r="D363" s="57"/>
      <c r="E363" s="59"/>
      <c r="F363" s="57">
        <f t="shared" si="56"/>
        <v>0</v>
      </c>
      <c r="G363" s="57"/>
      <c r="H363" s="57"/>
      <c r="I363" s="57"/>
      <c r="J363" s="57">
        <f t="shared" si="57"/>
        <v>0</v>
      </c>
      <c r="K363" s="95">
        <f t="shared" si="61"/>
        <v>0</v>
      </c>
      <c r="L363" s="54">
        <f t="shared" si="59"/>
        <v>0</v>
      </c>
      <c r="M363" s="54">
        <f t="shared" si="58"/>
        <v>0</v>
      </c>
      <c r="N363" s="54">
        <f t="shared" si="60"/>
        <v>0</v>
      </c>
      <c r="O363" s="54">
        <v>0</v>
      </c>
      <c r="P363" s="56"/>
    </row>
    <row r="364" spans="1:16" s="68" customFormat="1" x14ac:dyDescent="0.2">
      <c r="A364" s="59">
        <f t="shared" si="62"/>
        <v>75</v>
      </c>
      <c r="B364" s="57" t="s">
        <v>1024</v>
      </c>
      <c r="C364" s="94"/>
      <c r="D364" s="57"/>
      <c r="E364" s="59"/>
      <c r="F364" s="57">
        <f t="shared" si="56"/>
        <v>0</v>
      </c>
      <c r="G364" s="57"/>
      <c r="H364" s="57"/>
      <c r="I364" s="57"/>
      <c r="J364" s="57">
        <f t="shared" si="57"/>
        <v>0</v>
      </c>
      <c r="K364" s="95">
        <f t="shared" si="61"/>
        <v>0</v>
      </c>
      <c r="L364" s="54">
        <f t="shared" si="59"/>
        <v>0</v>
      </c>
      <c r="M364" s="54">
        <f t="shared" si="58"/>
        <v>0</v>
      </c>
      <c r="N364" s="54">
        <f t="shared" si="60"/>
        <v>0</v>
      </c>
      <c r="O364" s="54">
        <v>0</v>
      </c>
      <c r="P364" s="56"/>
    </row>
    <row r="365" spans="1:16" s="68" customFormat="1" x14ac:dyDescent="0.2">
      <c r="A365" s="59">
        <f t="shared" si="62"/>
        <v>76</v>
      </c>
      <c r="B365" s="57" t="s">
        <v>1025</v>
      </c>
      <c r="C365" s="94"/>
      <c r="D365" s="57"/>
      <c r="E365" s="59"/>
      <c r="F365" s="57">
        <f t="shared" si="56"/>
        <v>0</v>
      </c>
      <c r="G365" s="57"/>
      <c r="H365" s="57"/>
      <c r="I365" s="57"/>
      <c r="J365" s="57">
        <f t="shared" si="57"/>
        <v>0</v>
      </c>
      <c r="K365" s="95">
        <f t="shared" si="61"/>
        <v>0</v>
      </c>
      <c r="L365" s="54">
        <f t="shared" si="59"/>
        <v>0</v>
      </c>
      <c r="M365" s="54">
        <f t="shared" si="58"/>
        <v>0</v>
      </c>
      <c r="N365" s="54">
        <f t="shared" si="60"/>
        <v>0</v>
      </c>
      <c r="O365" s="54">
        <v>0</v>
      </c>
      <c r="P365" s="56"/>
    </row>
    <row r="366" spans="1:16" s="68" customFormat="1" x14ac:dyDescent="0.2">
      <c r="A366" s="59">
        <f t="shared" si="62"/>
        <v>77</v>
      </c>
      <c r="B366" s="57" t="s">
        <v>1026</v>
      </c>
      <c r="C366" s="94"/>
      <c r="D366" s="57"/>
      <c r="E366" s="59"/>
      <c r="F366" s="57">
        <f t="shared" si="56"/>
        <v>0</v>
      </c>
      <c r="G366" s="57"/>
      <c r="H366" s="57"/>
      <c r="I366" s="57"/>
      <c r="J366" s="57">
        <f t="shared" si="57"/>
        <v>0</v>
      </c>
      <c r="K366" s="95">
        <f t="shared" si="61"/>
        <v>0</v>
      </c>
      <c r="L366" s="54">
        <f t="shared" si="59"/>
        <v>0</v>
      </c>
      <c r="M366" s="54">
        <f t="shared" si="58"/>
        <v>0</v>
      </c>
      <c r="N366" s="54">
        <f t="shared" si="60"/>
        <v>0</v>
      </c>
      <c r="O366" s="54">
        <v>0</v>
      </c>
      <c r="P366" s="56"/>
    </row>
    <row r="367" spans="1:16" s="68" customFormat="1" x14ac:dyDescent="0.2">
      <c r="A367" s="59">
        <f t="shared" si="62"/>
        <v>78</v>
      </c>
      <c r="B367" s="57" t="s">
        <v>1027</v>
      </c>
      <c r="C367" s="94"/>
      <c r="D367" s="57"/>
      <c r="E367" s="59"/>
      <c r="F367" s="57">
        <f t="shared" si="56"/>
        <v>0</v>
      </c>
      <c r="G367" s="57"/>
      <c r="H367" s="57"/>
      <c r="I367" s="57"/>
      <c r="J367" s="57">
        <f t="shared" si="57"/>
        <v>0</v>
      </c>
      <c r="K367" s="95">
        <f t="shared" si="61"/>
        <v>0</v>
      </c>
      <c r="L367" s="54">
        <f t="shared" si="59"/>
        <v>0</v>
      </c>
      <c r="M367" s="54">
        <f t="shared" si="58"/>
        <v>0</v>
      </c>
      <c r="N367" s="54">
        <f t="shared" si="60"/>
        <v>0</v>
      </c>
      <c r="O367" s="54">
        <v>0</v>
      </c>
      <c r="P367" s="56"/>
    </row>
    <row r="368" spans="1:16" s="68" customFormat="1" x14ac:dyDescent="0.2">
      <c r="A368" s="59">
        <f t="shared" si="62"/>
        <v>79</v>
      </c>
      <c r="B368" s="57" t="s">
        <v>1028</v>
      </c>
      <c r="C368" s="94">
        <v>3867.9</v>
      </c>
      <c r="D368" s="57"/>
      <c r="E368" s="59"/>
      <c r="F368" s="57">
        <f t="shared" si="56"/>
        <v>3867.9</v>
      </c>
      <c r="G368" s="57">
        <v>89</v>
      </c>
      <c r="H368" s="57"/>
      <c r="I368" s="57"/>
      <c r="J368" s="57">
        <f t="shared" si="57"/>
        <v>89</v>
      </c>
      <c r="K368" s="95">
        <f t="shared" si="61"/>
        <v>4.0758674693424778E-2</v>
      </c>
      <c r="L368" s="54">
        <f t="shared" si="59"/>
        <v>149.99192287180318</v>
      </c>
      <c r="M368" s="54">
        <f t="shared" si="58"/>
        <v>32.998223031796698</v>
      </c>
      <c r="N368" s="54">
        <f t="shared" si="60"/>
        <v>67.796349138055035</v>
      </c>
      <c r="O368" s="54">
        <v>50.474513923409106</v>
      </c>
      <c r="P368" s="56">
        <f>(L368+M368+N368+O368)/F368</f>
        <v>7.7887486482345461E-2</v>
      </c>
    </row>
    <row r="369" spans="1:16" s="68" customFormat="1" x14ac:dyDescent="0.2">
      <c r="A369" s="59">
        <f t="shared" si="62"/>
        <v>80</v>
      </c>
      <c r="B369" s="57" t="s">
        <v>1029</v>
      </c>
      <c r="C369" s="94">
        <v>3143.8</v>
      </c>
      <c r="D369" s="57"/>
      <c r="E369" s="59">
        <v>91.3</v>
      </c>
      <c r="F369" s="57">
        <f t="shared" si="56"/>
        <v>3235.1000000000004</v>
      </c>
      <c r="G369" s="57">
        <v>80</v>
      </c>
      <c r="H369" s="57"/>
      <c r="I369" s="57">
        <v>1</v>
      </c>
      <c r="J369" s="57">
        <f t="shared" si="57"/>
        <v>81</v>
      </c>
      <c r="K369" s="95">
        <f t="shared" si="61"/>
        <v>3.409043369805282E-2</v>
      </c>
      <c r="L369" s="54">
        <f t="shared" si="59"/>
        <v>125.45279600883438</v>
      </c>
      <c r="M369" s="54">
        <f t="shared" si="58"/>
        <v>27.599615121943565</v>
      </c>
      <c r="N369" s="54">
        <f t="shared" si="60"/>
        <v>56.704663795993142</v>
      </c>
      <c r="O369" s="54">
        <v>42.216732592264741</v>
      </c>
      <c r="P369" s="56">
        <f>(L369+M369+N369+O369)/F369</f>
        <v>7.7887486482345475E-2</v>
      </c>
    </row>
    <row r="370" spans="1:16" s="68" customFormat="1" x14ac:dyDescent="0.2">
      <c r="A370" s="59">
        <f t="shared" si="62"/>
        <v>81</v>
      </c>
      <c r="B370" s="57" t="s">
        <v>1030</v>
      </c>
      <c r="C370" s="94"/>
      <c r="D370" s="57"/>
      <c r="E370" s="59"/>
      <c r="F370" s="57">
        <f t="shared" si="56"/>
        <v>0</v>
      </c>
      <c r="G370" s="57"/>
      <c r="H370" s="57"/>
      <c r="I370" s="57"/>
      <c r="J370" s="57">
        <f t="shared" si="57"/>
        <v>0</v>
      </c>
      <c r="K370" s="95">
        <f t="shared" si="61"/>
        <v>0</v>
      </c>
      <c r="L370" s="54">
        <f t="shared" si="59"/>
        <v>0</v>
      </c>
      <c r="M370" s="54">
        <f t="shared" si="58"/>
        <v>0</v>
      </c>
      <c r="N370" s="54">
        <f t="shared" si="60"/>
        <v>0</v>
      </c>
      <c r="O370" s="54">
        <v>0</v>
      </c>
      <c r="P370" s="56"/>
    </row>
    <row r="371" spans="1:16" s="68" customFormat="1" x14ac:dyDescent="0.2">
      <c r="A371" s="59">
        <f t="shared" si="62"/>
        <v>82</v>
      </c>
      <c r="B371" s="57" t="s">
        <v>1031</v>
      </c>
      <c r="C371" s="94">
        <v>3088.4</v>
      </c>
      <c r="D371" s="57"/>
      <c r="E371" s="59">
        <v>104.6</v>
      </c>
      <c r="F371" s="57">
        <f t="shared" si="56"/>
        <v>3193</v>
      </c>
      <c r="G371" s="57">
        <v>68</v>
      </c>
      <c r="H371" s="57">
        <v>1</v>
      </c>
      <c r="I371" s="57"/>
      <c r="J371" s="57">
        <f t="shared" si="57"/>
        <v>69</v>
      </c>
      <c r="K371" s="95">
        <f t="shared" si="61"/>
        <v>3.3646797563562994E-2</v>
      </c>
      <c r="L371" s="54">
        <f t="shared" si="59"/>
        <v>123.82021503391182</v>
      </c>
      <c r="M371" s="54">
        <f t="shared" si="58"/>
        <v>27.240447307460602</v>
      </c>
      <c r="N371" s="54">
        <f t="shared" si="60"/>
        <v>55.966737195328143</v>
      </c>
      <c r="O371" s="54">
        <v>41.667344801428484</v>
      </c>
      <c r="P371" s="56">
        <f>(L371+M371+N371+O371)/F371</f>
        <v>7.7887486482345461E-2</v>
      </c>
    </row>
    <row r="372" spans="1:16" s="68" customFormat="1" x14ac:dyDescent="0.2">
      <c r="A372" s="59">
        <f t="shared" si="62"/>
        <v>83</v>
      </c>
      <c r="B372" s="57" t="s">
        <v>1032</v>
      </c>
      <c r="C372" s="94">
        <v>3233.9</v>
      </c>
      <c r="D372" s="57"/>
      <c r="E372" s="59"/>
      <c r="F372" s="57">
        <f t="shared" si="56"/>
        <v>3233.9</v>
      </c>
      <c r="G372" s="57">
        <v>80</v>
      </c>
      <c r="H372" s="57"/>
      <c r="I372" s="57"/>
      <c r="J372" s="57">
        <f t="shared" si="57"/>
        <v>80</v>
      </c>
      <c r="K372" s="95">
        <f t="shared" si="61"/>
        <v>3.4077788487568553E-2</v>
      </c>
      <c r="L372" s="54">
        <f t="shared" si="59"/>
        <v>125.40626163425227</v>
      </c>
      <c r="M372" s="54">
        <f t="shared" si="58"/>
        <v>27.5893775595355</v>
      </c>
      <c r="N372" s="54">
        <f t="shared" si="60"/>
        <v>56.68363025868203</v>
      </c>
      <c r="O372" s="54">
        <v>42.201073082787218</v>
      </c>
      <c r="P372" s="56">
        <f>(L372+M372+N372+O372)/F372</f>
        <v>7.7887486482345475E-2</v>
      </c>
    </row>
    <row r="373" spans="1:16" s="68" customFormat="1" x14ac:dyDescent="0.2">
      <c r="A373" s="59">
        <f t="shared" si="62"/>
        <v>84</v>
      </c>
      <c r="B373" s="57" t="s">
        <v>1033</v>
      </c>
      <c r="C373" s="94">
        <v>2156.4</v>
      </c>
      <c r="D373" s="57"/>
      <c r="E373" s="59">
        <v>96.5</v>
      </c>
      <c r="F373" s="57">
        <f t="shared" si="56"/>
        <v>2252.9</v>
      </c>
      <c r="G373" s="57">
        <v>52</v>
      </c>
      <c r="H373" s="57"/>
      <c r="I373" s="57">
        <v>1</v>
      </c>
      <c r="J373" s="57">
        <f t="shared" si="57"/>
        <v>53</v>
      </c>
      <c r="K373" s="95">
        <f t="shared" si="61"/>
        <v>2.3740328916677444E-2</v>
      </c>
      <c r="L373" s="54">
        <f t="shared" si="59"/>
        <v>87.364410413372994</v>
      </c>
      <c r="M373" s="54">
        <f t="shared" si="58"/>
        <v>19.220170290942058</v>
      </c>
      <c r="N373" s="54">
        <f t="shared" si="60"/>
        <v>39.488713506844597</v>
      </c>
      <c r="O373" s="54">
        <v>29.399424084916461</v>
      </c>
      <c r="P373" s="56">
        <f>(L373+M373+N373+O373)/F373</f>
        <v>7.7887486482345461E-2</v>
      </c>
    </row>
    <row r="374" spans="1:16" s="68" customFormat="1" x14ac:dyDescent="0.2">
      <c r="A374" s="59">
        <f t="shared" si="62"/>
        <v>85</v>
      </c>
      <c r="B374" s="57" t="s">
        <v>1034</v>
      </c>
      <c r="C374" s="94"/>
      <c r="D374" s="57"/>
      <c r="E374" s="59"/>
      <c r="F374" s="57">
        <f t="shared" si="56"/>
        <v>0</v>
      </c>
      <c r="G374" s="57"/>
      <c r="H374" s="57"/>
      <c r="I374" s="57"/>
      <c r="J374" s="57">
        <f t="shared" si="57"/>
        <v>0</v>
      </c>
      <c r="K374" s="95">
        <f t="shared" si="61"/>
        <v>0</v>
      </c>
      <c r="L374" s="54">
        <f t="shared" si="59"/>
        <v>0</v>
      </c>
      <c r="M374" s="54">
        <f t="shared" si="58"/>
        <v>0</v>
      </c>
      <c r="N374" s="54">
        <f t="shared" si="60"/>
        <v>0</v>
      </c>
      <c r="O374" s="54">
        <v>0</v>
      </c>
      <c r="P374" s="56"/>
    </row>
    <row r="375" spans="1:16" s="68" customFormat="1" x14ac:dyDescent="0.2">
      <c r="A375" s="59">
        <f t="shared" si="62"/>
        <v>86</v>
      </c>
      <c r="B375" s="57" t="s">
        <v>1035</v>
      </c>
      <c r="C375" s="94"/>
      <c r="D375" s="57"/>
      <c r="E375" s="59"/>
      <c r="F375" s="57">
        <f t="shared" si="56"/>
        <v>0</v>
      </c>
      <c r="G375" s="57"/>
      <c r="H375" s="57"/>
      <c r="I375" s="57"/>
      <c r="J375" s="57">
        <f t="shared" si="57"/>
        <v>0</v>
      </c>
      <c r="K375" s="95">
        <f t="shared" si="61"/>
        <v>0</v>
      </c>
      <c r="L375" s="54">
        <f t="shared" si="59"/>
        <v>0</v>
      </c>
      <c r="M375" s="54">
        <f t="shared" si="58"/>
        <v>0</v>
      </c>
      <c r="N375" s="54">
        <f t="shared" si="60"/>
        <v>0</v>
      </c>
      <c r="O375" s="54">
        <v>0</v>
      </c>
      <c r="P375" s="56"/>
    </row>
    <row r="376" spans="1:16" s="68" customFormat="1" x14ac:dyDescent="0.2">
      <c r="A376" s="59">
        <f t="shared" si="62"/>
        <v>87</v>
      </c>
      <c r="B376" s="57" t="s">
        <v>1036</v>
      </c>
      <c r="C376" s="94"/>
      <c r="D376" s="57"/>
      <c r="E376" s="59"/>
      <c r="F376" s="57">
        <f t="shared" si="56"/>
        <v>0</v>
      </c>
      <c r="G376" s="57"/>
      <c r="H376" s="57"/>
      <c r="I376" s="57"/>
      <c r="J376" s="57">
        <f t="shared" si="57"/>
        <v>0</v>
      </c>
      <c r="K376" s="95">
        <f t="shared" si="61"/>
        <v>0</v>
      </c>
      <c r="L376" s="54">
        <f t="shared" si="59"/>
        <v>0</v>
      </c>
      <c r="M376" s="54">
        <f t="shared" si="58"/>
        <v>0</v>
      </c>
      <c r="N376" s="54">
        <f t="shared" si="60"/>
        <v>0</v>
      </c>
      <c r="O376" s="54">
        <v>0</v>
      </c>
      <c r="P376" s="56"/>
    </row>
    <row r="377" spans="1:16" s="68" customFormat="1" x14ac:dyDescent="0.2">
      <c r="A377" s="59">
        <f t="shared" si="62"/>
        <v>88</v>
      </c>
      <c r="B377" s="57" t="s">
        <v>1037</v>
      </c>
      <c r="C377" s="94"/>
      <c r="D377" s="57"/>
      <c r="E377" s="59"/>
      <c r="F377" s="57">
        <f t="shared" si="56"/>
        <v>0</v>
      </c>
      <c r="G377" s="57"/>
      <c r="H377" s="57"/>
      <c r="I377" s="57"/>
      <c r="J377" s="57">
        <f t="shared" si="57"/>
        <v>0</v>
      </c>
      <c r="K377" s="95">
        <f t="shared" si="61"/>
        <v>0</v>
      </c>
      <c r="L377" s="54">
        <f t="shared" si="59"/>
        <v>0</v>
      </c>
      <c r="M377" s="54">
        <f t="shared" si="58"/>
        <v>0</v>
      </c>
      <c r="N377" s="54">
        <f t="shared" si="60"/>
        <v>0</v>
      </c>
      <c r="O377" s="54">
        <v>0</v>
      </c>
      <c r="P377" s="56"/>
    </row>
    <row r="378" spans="1:16" s="68" customFormat="1" x14ac:dyDescent="0.2">
      <c r="A378" s="59">
        <f t="shared" si="62"/>
        <v>89</v>
      </c>
      <c r="B378" s="57" t="s">
        <v>1038</v>
      </c>
      <c r="C378" s="94"/>
      <c r="D378" s="57"/>
      <c r="E378" s="59"/>
      <c r="F378" s="57">
        <f t="shared" si="56"/>
        <v>0</v>
      </c>
      <c r="G378" s="57"/>
      <c r="H378" s="57"/>
      <c r="I378" s="57"/>
      <c r="J378" s="57">
        <f t="shared" si="57"/>
        <v>0</v>
      </c>
      <c r="K378" s="95">
        <f t="shared" si="61"/>
        <v>0</v>
      </c>
      <c r="L378" s="54">
        <f t="shared" si="59"/>
        <v>0</v>
      </c>
      <c r="M378" s="54">
        <f t="shared" si="58"/>
        <v>0</v>
      </c>
      <c r="N378" s="54">
        <f t="shared" si="60"/>
        <v>0</v>
      </c>
      <c r="O378" s="54">
        <v>0</v>
      </c>
      <c r="P378" s="56"/>
    </row>
    <row r="379" spans="1:16" s="68" customFormat="1" x14ac:dyDescent="0.2">
      <c r="A379" s="59">
        <f t="shared" si="62"/>
        <v>90</v>
      </c>
      <c r="B379" s="57" t="s">
        <v>1039</v>
      </c>
      <c r="C379" s="94"/>
      <c r="D379" s="57"/>
      <c r="E379" s="59"/>
      <c r="F379" s="57">
        <f t="shared" si="56"/>
        <v>0</v>
      </c>
      <c r="G379" s="57"/>
      <c r="H379" s="57"/>
      <c r="I379" s="57"/>
      <c r="J379" s="57">
        <f t="shared" si="57"/>
        <v>0</v>
      </c>
      <c r="K379" s="95">
        <f t="shared" si="61"/>
        <v>0</v>
      </c>
      <c r="L379" s="54">
        <f t="shared" si="59"/>
        <v>0</v>
      </c>
      <c r="M379" s="54">
        <f t="shared" si="58"/>
        <v>0</v>
      </c>
      <c r="N379" s="54">
        <f t="shared" si="60"/>
        <v>0</v>
      </c>
      <c r="O379" s="54">
        <v>0</v>
      </c>
      <c r="P379" s="56"/>
    </row>
    <row r="380" spans="1:16" s="68" customFormat="1" x14ac:dyDescent="0.2">
      <c r="A380" s="59">
        <f t="shared" si="62"/>
        <v>91</v>
      </c>
      <c r="B380" s="57" t="s">
        <v>1040</v>
      </c>
      <c r="C380" s="94"/>
      <c r="D380" s="57"/>
      <c r="E380" s="59"/>
      <c r="F380" s="57">
        <f t="shared" si="56"/>
        <v>0</v>
      </c>
      <c r="G380" s="57"/>
      <c r="H380" s="57"/>
      <c r="I380" s="57"/>
      <c r="J380" s="57">
        <f t="shared" si="57"/>
        <v>0</v>
      </c>
      <c r="K380" s="95">
        <f t="shared" si="61"/>
        <v>0</v>
      </c>
      <c r="L380" s="54">
        <f t="shared" si="59"/>
        <v>0</v>
      </c>
      <c r="M380" s="54">
        <f t="shared" si="58"/>
        <v>0</v>
      </c>
      <c r="N380" s="54">
        <f t="shared" si="60"/>
        <v>0</v>
      </c>
      <c r="O380" s="54">
        <v>0</v>
      </c>
      <c r="P380" s="56"/>
    </row>
    <row r="381" spans="1:16" s="68" customFormat="1" x14ac:dyDescent="0.2">
      <c r="A381" s="59">
        <f t="shared" si="62"/>
        <v>92</v>
      </c>
      <c r="B381" s="57" t="s">
        <v>1041</v>
      </c>
      <c r="C381" s="94"/>
      <c r="D381" s="57"/>
      <c r="E381" s="59"/>
      <c r="F381" s="57">
        <f t="shared" si="56"/>
        <v>0</v>
      </c>
      <c r="G381" s="57"/>
      <c r="H381" s="57"/>
      <c r="I381" s="57"/>
      <c r="J381" s="57">
        <f t="shared" si="57"/>
        <v>0</v>
      </c>
      <c r="K381" s="95">
        <f t="shared" si="61"/>
        <v>0</v>
      </c>
      <c r="L381" s="54">
        <f t="shared" si="59"/>
        <v>0</v>
      </c>
      <c r="M381" s="54">
        <f t="shared" si="58"/>
        <v>0</v>
      </c>
      <c r="N381" s="54">
        <f t="shared" si="60"/>
        <v>0</v>
      </c>
      <c r="O381" s="54">
        <v>0</v>
      </c>
      <c r="P381" s="56"/>
    </row>
    <row r="382" spans="1:16" s="68" customFormat="1" x14ac:dyDescent="0.2">
      <c r="A382" s="59">
        <f t="shared" si="62"/>
        <v>93</v>
      </c>
      <c r="B382" s="57" t="s">
        <v>1042</v>
      </c>
      <c r="C382" s="94"/>
      <c r="D382" s="57"/>
      <c r="E382" s="59"/>
      <c r="F382" s="57">
        <f t="shared" si="56"/>
        <v>0</v>
      </c>
      <c r="G382" s="57"/>
      <c r="H382" s="57"/>
      <c r="I382" s="57"/>
      <c r="J382" s="57">
        <f t="shared" si="57"/>
        <v>0</v>
      </c>
      <c r="K382" s="95">
        <f t="shared" si="61"/>
        <v>0</v>
      </c>
      <c r="L382" s="54">
        <f t="shared" si="59"/>
        <v>0</v>
      </c>
      <c r="M382" s="54">
        <f t="shared" si="58"/>
        <v>0</v>
      </c>
      <c r="N382" s="54">
        <f t="shared" si="60"/>
        <v>0</v>
      </c>
      <c r="O382" s="54">
        <v>0</v>
      </c>
      <c r="P382" s="56"/>
    </row>
    <row r="383" spans="1:16" s="68" customFormat="1" x14ac:dyDescent="0.2">
      <c r="A383" s="59">
        <f t="shared" si="62"/>
        <v>94</v>
      </c>
      <c r="B383" s="57" t="s">
        <v>1043</v>
      </c>
      <c r="C383" s="94"/>
      <c r="D383" s="57"/>
      <c r="E383" s="59"/>
      <c r="F383" s="57">
        <f t="shared" si="56"/>
        <v>0</v>
      </c>
      <c r="G383" s="57"/>
      <c r="H383" s="57"/>
      <c r="I383" s="57"/>
      <c r="J383" s="57">
        <f t="shared" si="57"/>
        <v>0</v>
      </c>
      <c r="K383" s="95">
        <f t="shared" si="61"/>
        <v>0</v>
      </c>
      <c r="L383" s="54">
        <f t="shared" si="59"/>
        <v>0</v>
      </c>
      <c r="M383" s="54">
        <f t="shared" si="58"/>
        <v>0</v>
      </c>
      <c r="N383" s="54">
        <f t="shared" si="60"/>
        <v>0</v>
      </c>
      <c r="O383" s="54">
        <v>0</v>
      </c>
      <c r="P383" s="56"/>
    </row>
    <row r="384" spans="1:16" s="68" customFormat="1" x14ac:dyDescent="0.2">
      <c r="A384" s="59">
        <f t="shared" si="62"/>
        <v>95</v>
      </c>
      <c r="B384" s="57" t="s">
        <v>1044</v>
      </c>
      <c r="C384" s="94"/>
      <c r="D384" s="57"/>
      <c r="E384" s="59"/>
      <c r="F384" s="57">
        <f t="shared" si="56"/>
        <v>0</v>
      </c>
      <c r="G384" s="57"/>
      <c r="H384" s="57"/>
      <c r="I384" s="57"/>
      <c r="J384" s="57">
        <f t="shared" si="57"/>
        <v>0</v>
      </c>
      <c r="K384" s="95">
        <f t="shared" si="61"/>
        <v>0</v>
      </c>
      <c r="L384" s="54">
        <f t="shared" si="59"/>
        <v>0</v>
      </c>
      <c r="M384" s="54">
        <f t="shared" si="58"/>
        <v>0</v>
      </c>
      <c r="N384" s="54">
        <f t="shared" si="60"/>
        <v>0</v>
      </c>
      <c r="O384" s="54">
        <v>0</v>
      </c>
      <c r="P384" s="56"/>
    </row>
    <row r="385" spans="1:16" s="68" customFormat="1" x14ac:dyDescent="0.2">
      <c r="A385" s="59">
        <f t="shared" si="62"/>
        <v>96</v>
      </c>
      <c r="B385" s="57" t="s">
        <v>1045</v>
      </c>
      <c r="C385" s="94"/>
      <c r="D385" s="57"/>
      <c r="E385" s="59"/>
      <c r="F385" s="57">
        <f t="shared" si="56"/>
        <v>0</v>
      </c>
      <c r="G385" s="57"/>
      <c r="H385" s="57"/>
      <c r="I385" s="57"/>
      <c r="J385" s="57">
        <f t="shared" si="57"/>
        <v>0</v>
      </c>
      <c r="K385" s="95">
        <f t="shared" si="61"/>
        <v>0</v>
      </c>
      <c r="L385" s="54">
        <f t="shared" si="59"/>
        <v>0</v>
      </c>
      <c r="M385" s="54">
        <f t="shared" si="58"/>
        <v>0</v>
      </c>
      <c r="N385" s="54">
        <f t="shared" si="60"/>
        <v>0</v>
      </c>
      <c r="O385" s="54">
        <v>0</v>
      </c>
      <c r="P385" s="56"/>
    </row>
    <row r="386" spans="1:16" s="68" customFormat="1" x14ac:dyDescent="0.2">
      <c r="A386" s="59">
        <f t="shared" si="62"/>
        <v>97</v>
      </c>
      <c r="B386" s="57" t="s">
        <v>1046</v>
      </c>
      <c r="C386" s="94"/>
      <c r="D386" s="57"/>
      <c r="E386" s="59"/>
      <c r="F386" s="57">
        <f t="shared" si="56"/>
        <v>0</v>
      </c>
      <c r="G386" s="57"/>
      <c r="H386" s="57"/>
      <c r="I386" s="57"/>
      <c r="J386" s="57">
        <f t="shared" si="57"/>
        <v>0</v>
      </c>
      <c r="K386" s="95">
        <f t="shared" si="61"/>
        <v>0</v>
      </c>
      <c r="L386" s="54">
        <f t="shared" ref="L386:L417" si="63">K386*3680</f>
        <v>0</v>
      </c>
      <c r="M386" s="54">
        <f t="shared" si="58"/>
        <v>0</v>
      </c>
      <c r="N386" s="54">
        <f t="shared" ref="N386:N417" si="64">L386*0.452</f>
        <v>0</v>
      </c>
      <c r="O386" s="54">
        <v>0</v>
      </c>
      <c r="P386" s="56"/>
    </row>
    <row r="387" spans="1:16" s="68" customFormat="1" x14ac:dyDescent="0.2">
      <c r="A387" s="59">
        <f t="shared" si="62"/>
        <v>98</v>
      </c>
      <c r="B387" s="57" t="s">
        <v>1047</v>
      </c>
      <c r="C387" s="94"/>
      <c r="D387" s="57"/>
      <c r="E387" s="59"/>
      <c r="F387" s="57">
        <f t="shared" si="56"/>
        <v>0</v>
      </c>
      <c r="G387" s="57"/>
      <c r="H387" s="57"/>
      <c r="I387" s="57"/>
      <c r="J387" s="57">
        <f t="shared" si="57"/>
        <v>0</v>
      </c>
      <c r="K387" s="95">
        <f t="shared" si="61"/>
        <v>0</v>
      </c>
      <c r="L387" s="54">
        <f t="shared" si="63"/>
        <v>0</v>
      </c>
      <c r="M387" s="54">
        <f t="shared" si="58"/>
        <v>0</v>
      </c>
      <c r="N387" s="54">
        <f t="shared" si="64"/>
        <v>0</v>
      </c>
      <c r="O387" s="54">
        <v>0</v>
      </c>
      <c r="P387" s="56"/>
    </row>
    <row r="388" spans="1:16" s="68" customFormat="1" x14ac:dyDescent="0.2">
      <c r="A388" s="59">
        <f t="shared" si="62"/>
        <v>99</v>
      </c>
      <c r="B388" s="57" t="s">
        <v>1048</v>
      </c>
      <c r="C388" s="94"/>
      <c r="D388" s="57"/>
      <c r="E388" s="59"/>
      <c r="F388" s="57">
        <f t="shared" si="56"/>
        <v>0</v>
      </c>
      <c r="G388" s="57"/>
      <c r="H388" s="57"/>
      <c r="I388" s="57"/>
      <c r="J388" s="57">
        <f t="shared" si="57"/>
        <v>0</v>
      </c>
      <c r="K388" s="95">
        <f t="shared" si="61"/>
        <v>0</v>
      </c>
      <c r="L388" s="54">
        <f t="shared" si="63"/>
        <v>0</v>
      </c>
      <c r="M388" s="54">
        <f t="shared" si="58"/>
        <v>0</v>
      </c>
      <c r="N388" s="54">
        <f t="shared" si="64"/>
        <v>0</v>
      </c>
      <c r="O388" s="54">
        <v>0</v>
      </c>
      <c r="P388" s="56"/>
    </row>
    <row r="389" spans="1:16" s="68" customFormat="1" x14ac:dyDescent="0.2">
      <c r="A389" s="59">
        <f t="shared" si="62"/>
        <v>100</v>
      </c>
      <c r="B389" s="57" t="s">
        <v>1049</v>
      </c>
      <c r="C389" s="94"/>
      <c r="D389" s="57"/>
      <c r="E389" s="59"/>
      <c r="F389" s="57">
        <f t="shared" si="56"/>
        <v>0</v>
      </c>
      <c r="G389" s="57"/>
      <c r="H389" s="57"/>
      <c r="I389" s="57"/>
      <c r="J389" s="57">
        <f t="shared" si="57"/>
        <v>0</v>
      </c>
      <c r="K389" s="95">
        <f t="shared" si="61"/>
        <v>0</v>
      </c>
      <c r="L389" s="54">
        <f t="shared" si="63"/>
        <v>0</v>
      </c>
      <c r="M389" s="54">
        <f t="shared" si="58"/>
        <v>0</v>
      </c>
      <c r="N389" s="54">
        <f t="shared" si="64"/>
        <v>0</v>
      </c>
      <c r="O389" s="54">
        <v>0</v>
      </c>
      <c r="P389" s="56"/>
    </row>
    <row r="390" spans="1:16" s="68" customFormat="1" x14ac:dyDescent="0.2">
      <c r="A390" s="59">
        <f t="shared" si="62"/>
        <v>101</v>
      </c>
      <c r="B390" s="57" t="s">
        <v>1050</v>
      </c>
      <c r="C390" s="94"/>
      <c r="D390" s="57"/>
      <c r="E390" s="59"/>
      <c r="F390" s="57">
        <f t="shared" si="56"/>
        <v>0</v>
      </c>
      <c r="G390" s="57"/>
      <c r="H390" s="57"/>
      <c r="I390" s="57"/>
      <c r="J390" s="57">
        <f t="shared" si="57"/>
        <v>0</v>
      </c>
      <c r="K390" s="95">
        <f t="shared" si="61"/>
        <v>0</v>
      </c>
      <c r="L390" s="54">
        <f t="shared" si="63"/>
        <v>0</v>
      </c>
      <c r="M390" s="54">
        <f t="shared" si="58"/>
        <v>0</v>
      </c>
      <c r="N390" s="54">
        <f t="shared" si="64"/>
        <v>0</v>
      </c>
      <c r="O390" s="54">
        <v>0</v>
      </c>
      <c r="P390" s="56"/>
    </row>
    <row r="391" spans="1:16" s="68" customFormat="1" x14ac:dyDescent="0.2">
      <c r="A391" s="59">
        <f t="shared" si="62"/>
        <v>102</v>
      </c>
      <c r="B391" s="57" t="s">
        <v>1051</v>
      </c>
      <c r="C391" s="94"/>
      <c r="D391" s="57"/>
      <c r="E391" s="59"/>
      <c r="F391" s="57">
        <f t="shared" si="56"/>
        <v>0</v>
      </c>
      <c r="G391" s="57"/>
      <c r="H391" s="57"/>
      <c r="I391" s="57"/>
      <c r="J391" s="57">
        <f t="shared" si="57"/>
        <v>0</v>
      </c>
      <c r="K391" s="95">
        <f t="shared" si="61"/>
        <v>0</v>
      </c>
      <c r="L391" s="54">
        <f t="shared" si="63"/>
        <v>0</v>
      </c>
      <c r="M391" s="54">
        <f t="shared" si="58"/>
        <v>0</v>
      </c>
      <c r="N391" s="54">
        <f t="shared" si="64"/>
        <v>0</v>
      </c>
      <c r="O391" s="54">
        <v>0</v>
      </c>
      <c r="P391" s="56"/>
    </row>
    <row r="392" spans="1:16" s="68" customFormat="1" x14ac:dyDescent="0.2">
      <c r="A392" s="59">
        <f t="shared" si="62"/>
        <v>103</v>
      </c>
      <c r="B392" s="57" t="s">
        <v>1052</v>
      </c>
      <c r="C392" s="94"/>
      <c r="D392" s="57"/>
      <c r="E392" s="59"/>
      <c r="F392" s="57">
        <f t="shared" si="56"/>
        <v>0</v>
      </c>
      <c r="G392" s="57"/>
      <c r="H392" s="57"/>
      <c r="I392" s="57"/>
      <c r="J392" s="57">
        <f t="shared" si="57"/>
        <v>0</v>
      </c>
      <c r="K392" s="95">
        <f t="shared" si="61"/>
        <v>0</v>
      </c>
      <c r="L392" s="54">
        <f t="shared" si="63"/>
        <v>0</v>
      </c>
      <c r="M392" s="54">
        <f t="shared" si="58"/>
        <v>0</v>
      </c>
      <c r="N392" s="54">
        <f t="shared" si="64"/>
        <v>0</v>
      </c>
      <c r="O392" s="54">
        <v>0</v>
      </c>
      <c r="P392" s="56"/>
    </row>
    <row r="393" spans="1:16" s="68" customFormat="1" x14ac:dyDescent="0.2">
      <c r="A393" s="59">
        <f t="shared" si="62"/>
        <v>104</v>
      </c>
      <c r="B393" s="57" t="s">
        <v>1053</v>
      </c>
      <c r="C393" s="94"/>
      <c r="D393" s="57"/>
      <c r="E393" s="59"/>
      <c r="F393" s="57">
        <f t="shared" si="56"/>
        <v>0</v>
      </c>
      <c r="G393" s="57"/>
      <c r="H393" s="57"/>
      <c r="I393" s="57"/>
      <c r="J393" s="57">
        <f t="shared" si="57"/>
        <v>0</v>
      </c>
      <c r="K393" s="95">
        <f t="shared" si="61"/>
        <v>0</v>
      </c>
      <c r="L393" s="54">
        <f t="shared" si="63"/>
        <v>0</v>
      </c>
      <c r="M393" s="54">
        <f t="shared" si="58"/>
        <v>0</v>
      </c>
      <c r="N393" s="54">
        <f t="shared" si="64"/>
        <v>0</v>
      </c>
      <c r="O393" s="54">
        <v>0</v>
      </c>
      <c r="P393" s="56"/>
    </row>
    <row r="394" spans="1:16" s="68" customFormat="1" x14ac:dyDescent="0.2">
      <c r="A394" s="59">
        <f t="shared" si="62"/>
        <v>105</v>
      </c>
      <c r="B394" s="57" t="s">
        <v>1054</v>
      </c>
      <c r="C394" s="94"/>
      <c r="D394" s="57"/>
      <c r="E394" s="59"/>
      <c r="F394" s="57">
        <f t="shared" si="56"/>
        <v>0</v>
      </c>
      <c r="G394" s="57"/>
      <c r="H394" s="57"/>
      <c r="I394" s="57"/>
      <c r="J394" s="57">
        <f t="shared" si="57"/>
        <v>0</v>
      </c>
      <c r="K394" s="95">
        <f t="shared" si="61"/>
        <v>0</v>
      </c>
      <c r="L394" s="54">
        <f t="shared" si="63"/>
        <v>0</v>
      </c>
      <c r="M394" s="54">
        <f t="shared" si="58"/>
        <v>0</v>
      </c>
      <c r="N394" s="54">
        <f t="shared" si="64"/>
        <v>0</v>
      </c>
      <c r="O394" s="54">
        <v>0</v>
      </c>
      <c r="P394" s="56"/>
    </row>
    <row r="395" spans="1:16" s="68" customFormat="1" x14ac:dyDescent="0.2">
      <c r="A395" s="59">
        <f t="shared" si="62"/>
        <v>106</v>
      </c>
      <c r="B395" s="57" t="s">
        <v>1055</v>
      </c>
      <c r="C395" s="94"/>
      <c r="D395" s="57"/>
      <c r="E395" s="59"/>
      <c r="F395" s="57">
        <f t="shared" ref="F395:F446" si="65">C395+D395+E395</f>
        <v>0</v>
      </c>
      <c r="G395" s="57"/>
      <c r="H395" s="57"/>
      <c r="I395" s="57"/>
      <c r="J395" s="57">
        <f t="shared" ref="J395:J446" si="66">G395+H395+I395</f>
        <v>0</v>
      </c>
      <c r="K395" s="95">
        <f t="shared" si="61"/>
        <v>0</v>
      </c>
      <c r="L395" s="54">
        <f t="shared" si="63"/>
        <v>0</v>
      </c>
      <c r="M395" s="54">
        <f t="shared" si="58"/>
        <v>0</v>
      </c>
      <c r="N395" s="54">
        <f t="shared" si="64"/>
        <v>0</v>
      </c>
      <c r="O395" s="54">
        <v>0</v>
      </c>
      <c r="P395" s="56"/>
    </row>
    <row r="396" spans="1:16" s="68" customFormat="1" x14ac:dyDescent="0.2">
      <c r="A396" s="59">
        <f t="shared" si="62"/>
        <v>107</v>
      </c>
      <c r="B396" s="57" t="s">
        <v>1056</v>
      </c>
      <c r="C396" s="94"/>
      <c r="D396" s="57"/>
      <c r="E396" s="59"/>
      <c r="F396" s="57">
        <f t="shared" si="65"/>
        <v>0</v>
      </c>
      <c r="G396" s="57"/>
      <c r="H396" s="57"/>
      <c r="I396" s="57"/>
      <c r="J396" s="57">
        <f t="shared" si="66"/>
        <v>0</v>
      </c>
      <c r="K396" s="95">
        <f t="shared" si="61"/>
        <v>0</v>
      </c>
      <c r="L396" s="54">
        <f t="shared" si="63"/>
        <v>0</v>
      </c>
      <c r="M396" s="54">
        <f t="shared" si="58"/>
        <v>0</v>
      </c>
      <c r="N396" s="54">
        <f t="shared" si="64"/>
        <v>0</v>
      </c>
      <c r="O396" s="54">
        <v>0</v>
      </c>
      <c r="P396" s="56"/>
    </row>
    <row r="397" spans="1:16" s="68" customFormat="1" x14ac:dyDescent="0.2">
      <c r="A397" s="59">
        <f t="shared" si="62"/>
        <v>108</v>
      </c>
      <c r="B397" s="57" t="s">
        <v>1057</v>
      </c>
      <c r="C397" s="94"/>
      <c r="D397" s="57"/>
      <c r="E397" s="59"/>
      <c r="F397" s="57">
        <f t="shared" si="65"/>
        <v>0</v>
      </c>
      <c r="G397" s="57"/>
      <c r="H397" s="57"/>
      <c r="I397" s="57"/>
      <c r="J397" s="57">
        <f t="shared" si="66"/>
        <v>0</v>
      </c>
      <c r="K397" s="95">
        <f t="shared" si="61"/>
        <v>0</v>
      </c>
      <c r="L397" s="54">
        <f t="shared" si="63"/>
        <v>0</v>
      </c>
      <c r="M397" s="54">
        <f t="shared" si="58"/>
        <v>0</v>
      </c>
      <c r="N397" s="54">
        <f t="shared" si="64"/>
        <v>0</v>
      </c>
      <c r="O397" s="54">
        <v>0</v>
      </c>
      <c r="P397" s="56"/>
    </row>
    <row r="398" spans="1:16" s="68" customFormat="1" x14ac:dyDescent="0.2">
      <c r="A398" s="59">
        <f t="shared" si="62"/>
        <v>109</v>
      </c>
      <c r="B398" s="57" t="s">
        <v>1058</v>
      </c>
      <c r="C398" s="94"/>
      <c r="D398" s="57"/>
      <c r="E398" s="59"/>
      <c r="F398" s="57">
        <f t="shared" si="65"/>
        <v>0</v>
      </c>
      <c r="G398" s="57"/>
      <c r="H398" s="57"/>
      <c r="I398" s="57"/>
      <c r="J398" s="57">
        <f t="shared" si="66"/>
        <v>0</v>
      </c>
      <c r="K398" s="95">
        <f t="shared" si="61"/>
        <v>0</v>
      </c>
      <c r="L398" s="54">
        <f t="shared" si="63"/>
        <v>0</v>
      </c>
      <c r="M398" s="54">
        <f t="shared" ref="M398:M446" si="67">L398*0.22</f>
        <v>0</v>
      </c>
      <c r="N398" s="54">
        <f t="shared" si="64"/>
        <v>0</v>
      </c>
      <c r="O398" s="54">
        <v>0</v>
      </c>
      <c r="P398" s="56"/>
    </row>
    <row r="399" spans="1:16" s="68" customFormat="1" x14ac:dyDescent="0.2">
      <c r="A399" s="59">
        <f t="shared" si="62"/>
        <v>110</v>
      </c>
      <c r="B399" s="57" t="s">
        <v>1059</v>
      </c>
      <c r="C399" s="94"/>
      <c r="D399" s="57"/>
      <c r="E399" s="59"/>
      <c r="F399" s="57">
        <f t="shared" si="65"/>
        <v>0</v>
      </c>
      <c r="G399" s="57"/>
      <c r="H399" s="57"/>
      <c r="I399" s="57"/>
      <c r="J399" s="57">
        <f t="shared" si="66"/>
        <v>0</v>
      </c>
      <c r="K399" s="95">
        <f t="shared" si="61"/>
        <v>0</v>
      </c>
      <c r="L399" s="54">
        <f t="shared" si="63"/>
        <v>0</v>
      </c>
      <c r="M399" s="54">
        <f t="shared" si="67"/>
        <v>0</v>
      </c>
      <c r="N399" s="54">
        <f t="shared" si="64"/>
        <v>0</v>
      </c>
      <c r="O399" s="54">
        <v>0</v>
      </c>
      <c r="P399" s="56"/>
    </row>
    <row r="400" spans="1:16" s="68" customFormat="1" x14ac:dyDescent="0.2">
      <c r="A400" s="59">
        <f t="shared" si="62"/>
        <v>111</v>
      </c>
      <c r="B400" s="57" t="s">
        <v>1060</v>
      </c>
      <c r="C400" s="94"/>
      <c r="D400" s="57"/>
      <c r="E400" s="59"/>
      <c r="F400" s="57">
        <f t="shared" si="65"/>
        <v>0</v>
      </c>
      <c r="G400" s="57"/>
      <c r="H400" s="57"/>
      <c r="I400" s="57"/>
      <c r="J400" s="57">
        <f t="shared" si="66"/>
        <v>0</v>
      </c>
      <c r="K400" s="95">
        <f t="shared" si="61"/>
        <v>0</v>
      </c>
      <c r="L400" s="54">
        <f t="shared" si="63"/>
        <v>0</v>
      </c>
      <c r="M400" s="54">
        <f t="shared" si="67"/>
        <v>0</v>
      </c>
      <c r="N400" s="54">
        <f t="shared" si="64"/>
        <v>0</v>
      </c>
      <c r="O400" s="54">
        <v>0</v>
      </c>
      <c r="P400" s="56"/>
    </row>
    <row r="401" spans="1:16" s="68" customFormat="1" x14ac:dyDescent="0.2">
      <c r="A401" s="59">
        <f t="shared" si="62"/>
        <v>112</v>
      </c>
      <c r="B401" s="57" t="s">
        <v>1061</v>
      </c>
      <c r="C401" s="94"/>
      <c r="D401" s="57"/>
      <c r="E401" s="59"/>
      <c r="F401" s="57">
        <f t="shared" si="65"/>
        <v>0</v>
      </c>
      <c r="G401" s="57"/>
      <c r="H401" s="57"/>
      <c r="I401" s="57"/>
      <c r="J401" s="57">
        <f t="shared" si="66"/>
        <v>0</v>
      </c>
      <c r="K401" s="95">
        <f t="shared" si="61"/>
        <v>0</v>
      </c>
      <c r="L401" s="54">
        <f t="shared" si="63"/>
        <v>0</v>
      </c>
      <c r="M401" s="54">
        <f t="shared" si="67"/>
        <v>0</v>
      </c>
      <c r="N401" s="54">
        <f t="shared" si="64"/>
        <v>0</v>
      </c>
      <c r="O401" s="54">
        <v>0</v>
      </c>
      <c r="P401" s="56"/>
    </row>
    <row r="402" spans="1:16" s="68" customFormat="1" x14ac:dyDescent="0.2">
      <c r="A402" s="59">
        <f t="shared" si="62"/>
        <v>113</v>
      </c>
      <c r="B402" s="57" t="s">
        <v>1062</v>
      </c>
      <c r="C402" s="94"/>
      <c r="D402" s="57"/>
      <c r="E402" s="59"/>
      <c r="F402" s="57">
        <f t="shared" si="65"/>
        <v>0</v>
      </c>
      <c r="G402" s="57"/>
      <c r="H402" s="57"/>
      <c r="I402" s="57"/>
      <c r="J402" s="57">
        <f t="shared" si="66"/>
        <v>0</v>
      </c>
      <c r="K402" s="95">
        <f t="shared" si="61"/>
        <v>0</v>
      </c>
      <c r="L402" s="54">
        <f t="shared" si="63"/>
        <v>0</v>
      </c>
      <c r="M402" s="54">
        <f t="shared" si="67"/>
        <v>0</v>
      </c>
      <c r="N402" s="54">
        <f t="shared" si="64"/>
        <v>0</v>
      </c>
      <c r="O402" s="54">
        <v>0</v>
      </c>
      <c r="P402" s="56"/>
    </row>
    <row r="403" spans="1:16" s="68" customFormat="1" x14ac:dyDescent="0.2">
      <c r="A403" s="59">
        <f t="shared" si="62"/>
        <v>114</v>
      </c>
      <c r="B403" s="57" t="s">
        <v>1063</v>
      </c>
      <c r="C403" s="94"/>
      <c r="D403" s="57"/>
      <c r="E403" s="59"/>
      <c r="F403" s="57">
        <f t="shared" si="65"/>
        <v>0</v>
      </c>
      <c r="G403" s="57"/>
      <c r="H403" s="57"/>
      <c r="I403" s="57"/>
      <c r="J403" s="57">
        <f t="shared" si="66"/>
        <v>0</v>
      </c>
      <c r="K403" s="95">
        <f t="shared" si="61"/>
        <v>0</v>
      </c>
      <c r="L403" s="54">
        <f t="shared" si="63"/>
        <v>0</v>
      </c>
      <c r="M403" s="54">
        <f t="shared" si="67"/>
        <v>0</v>
      </c>
      <c r="N403" s="54">
        <f t="shared" si="64"/>
        <v>0</v>
      </c>
      <c r="O403" s="54">
        <v>0</v>
      </c>
      <c r="P403" s="56"/>
    </row>
    <row r="404" spans="1:16" s="68" customFormat="1" x14ac:dyDescent="0.2">
      <c r="A404" s="59">
        <f t="shared" si="62"/>
        <v>115</v>
      </c>
      <c r="B404" s="57" t="s">
        <v>1064</v>
      </c>
      <c r="C404" s="94"/>
      <c r="D404" s="57"/>
      <c r="E404" s="59"/>
      <c r="F404" s="57">
        <f t="shared" si="65"/>
        <v>0</v>
      </c>
      <c r="G404" s="57"/>
      <c r="H404" s="57"/>
      <c r="I404" s="57"/>
      <c r="J404" s="57">
        <f t="shared" si="66"/>
        <v>0</v>
      </c>
      <c r="K404" s="95">
        <f t="shared" si="61"/>
        <v>0</v>
      </c>
      <c r="L404" s="54">
        <f t="shared" si="63"/>
        <v>0</v>
      </c>
      <c r="M404" s="54">
        <f t="shared" si="67"/>
        <v>0</v>
      </c>
      <c r="N404" s="54">
        <f t="shared" si="64"/>
        <v>0</v>
      </c>
      <c r="O404" s="54">
        <v>0</v>
      </c>
      <c r="P404" s="56"/>
    </row>
    <row r="405" spans="1:16" s="68" customFormat="1" x14ac:dyDescent="0.2">
      <c r="A405" s="59">
        <f t="shared" si="62"/>
        <v>116</v>
      </c>
      <c r="B405" s="57" t="s">
        <v>1065</v>
      </c>
      <c r="C405" s="94"/>
      <c r="D405" s="57"/>
      <c r="E405" s="59"/>
      <c r="F405" s="57">
        <f t="shared" si="65"/>
        <v>0</v>
      </c>
      <c r="G405" s="57"/>
      <c r="H405" s="57"/>
      <c r="I405" s="57"/>
      <c r="J405" s="57">
        <f t="shared" si="66"/>
        <v>0</v>
      </c>
      <c r="K405" s="95">
        <f t="shared" si="61"/>
        <v>0</v>
      </c>
      <c r="L405" s="54">
        <f t="shared" si="63"/>
        <v>0</v>
      </c>
      <c r="M405" s="54">
        <f t="shared" si="67"/>
        <v>0</v>
      </c>
      <c r="N405" s="54">
        <f t="shared" si="64"/>
        <v>0</v>
      </c>
      <c r="O405" s="54">
        <v>0</v>
      </c>
      <c r="P405" s="56"/>
    </row>
    <row r="406" spans="1:16" s="68" customFormat="1" x14ac:dyDescent="0.2">
      <c r="A406" s="59">
        <f t="shared" si="62"/>
        <v>117</v>
      </c>
      <c r="B406" s="38" t="s">
        <v>1066</v>
      </c>
      <c r="C406" s="94"/>
      <c r="D406" s="57"/>
      <c r="E406" s="59"/>
      <c r="F406" s="57">
        <f t="shared" si="65"/>
        <v>0</v>
      </c>
      <c r="G406" s="57"/>
      <c r="H406" s="57"/>
      <c r="I406" s="57"/>
      <c r="J406" s="57">
        <f t="shared" si="66"/>
        <v>0</v>
      </c>
      <c r="K406" s="95">
        <f t="shared" si="61"/>
        <v>0</v>
      </c>
      <c r="L406" s="54">
        <f t="shared" si="63"/>
        <v>0</v>
      </c>
      <c r="M406" s="54">
        <f t="shared" si="67"/>
        <v>0</v>
      </c>
      <c r="N406" s="54">
        <f t="shared" si="64"/>
        <v>0</v>
      </c>
      <c r="O406" s="54">
        <v>0</v>
      </c>
      <c r="P406" s="56"/>
    </row>
    <row r="407" spans="1:16" s="68" customFormat="1" x14ac:dyDescent="0.2">
      <c r="A407" s="59">
        <f t="shared" si="62"/>
        <v>118</v>
      </c>
      <c r="B407" s="57" t="s">
        <v>1067</v>
      </c>
      <c r="C407" s="94"/>
      <c r="D407" s="57"/>
      <c r="E407" s="59"/>
      <c r="F407" s="57">
        <f t="shared" si="65"/>
        <v>0</v>
      </c>
      <c r="G407" s="57"/>
      <c r="H407" s="57"/>
      <c r="I407" s="57"/>
      <c r="J407" s="57">
        <f t="shared" si="66"/>
        <v>0</v>
      </c>
      <c r="K407" s="95">
        <f t="shared" si="61"/>
        <v>0</v>
      </c>
      <c r="L407" s="54">
        <f t="shared" si="63"/>
        <v>0</v>
      </c>
      <c r="M407" s="54">
        <f t="shared" si="67"/>
        <v>0</v>
      </c>
      <c r="N407" s="54">
        <f t="shared" si="64"/>
        <v>0</v>
      </c>
      <c r="O407" s="54">
        <v>0</v>
      </c>
      <c r="P407" s="56"/>
    </row>
    <row r="408" spans="1:16" s="68" customFormat="1" x14ac:dyDescent="0.2">
      <c r="A408" s="59">
        <f t="shared" si="62"/>
        <v>119</v>
      </c>
      <c r="B408" s="57" t="s">
        <v>1068</v>
      </c>
      <c r="C408" s="94"/>
      <c r="D408" s="57"/>
      <c r="E408" s="59"/>
      <c r="F408" s="57">
        <f t="shared" si="65"/>
        <v>0</v>
      </c>
      <c r="G408" s="57"/>
      <c r="H408" s="57"/>
      <c r="I408" s="57"/>
      <c r="J408" s="57">
        <f t="shared" si="66"/>
        <v>0</v>
      </c>
      <c r="K408" s="95">
        <f t="shared" si="61"/>
        <v>0</v>
      </c>
      <c r="L408" s="54">
        <f t="shared" si="63"/>
        <v>0</v>
      </c>
      <c r="M408" s="54">
        <f t="shared" si="67"/>
        <v>0</v>
      </c>
      <c r="N408" s="54">
        <f t="shared" si="64"/>
        <v>0</v>
      </c>
      <c r="O408" s="54">
        <v>0</v>
      </c>
      <c r="P408" s="56"/>
    </row>
    <row r="409" spans="1:16" s="68" customFormat="1" x14ac:dyDescent="0.2">
      <c r="A409" s="59">
        <f t="shared" si="62"/>
        <v>120</v>
      </c>
      <c r="B409" s="57" t="s">
        <v>1069</v>
      </c>
      <c r="C409" s="94"/>
      <c r="D409" s="57"/>
      <c r="E409" s="59"/>
      <c r="F409" s="57">
        <f t="shared" si="65"/>
        <v>0</v>
      </c>
      <c r="G409" s="57"/>
      <c r="H409" s="57"/>
      <c r="I409" s="57"/>
      <c r="J409" s="57">
        <f t="shared" si="66"/>
        <v>0</v>
      </c>
      <c r="K409" s="95">
        <f t="shared" si="61"/>
        <v>0</v>
      </c>
      <c r="L409" s="54">
        <f t="shared" si="63"/>
        <v>0</v>
      </c>
      <c r="M409" s="54">
        <f t="shared" si="67"/>
        <v>0</v>
      </c>
      <c r="N409" s="54">
        <f t="shared" si="64"/>
        <v>0</v>
      </c>
      <c r="O409" s="54">
        <v>0</v>
      </c>
      <c r="P409" s="56"/>
    </row>
    <row r="410" spans="1:16" s="68" customFormat="1" x14ac:dyDescent="0.2">
      <c r="A410" s="59">
        <f t="shared" si="62"/>
        <v>121</v>
      </c>
      <c r="B410" s="57" t="s">
        <v>1070</v>
      </c>
      <c r="C410" s="94">
        <v>11261.6</v>
      </c>
      <c r="D410" s="57">
        <v>194.6</v>
      </c>
      <c r="E410" s="59">
        <v>748.5</v>
      </c>
      <c r="F410" s="57">
        <f t="shared" si="65"/>
        <v>12204.7</v>
      </c>
      <c r="G410" s="57">
        <v>206</v>
      </c>
      <c r="H410" s="57">
        <v>1</v>
      </c>
      <c r="I410" s="57">
        <v>2</v>
      </c>
      <c r="J410" s="57">
        <f t="shared" si="66"/>
        <v>209</v>
      </c>
      <c r="K410" s="95">
        <f t="shared" si="61"/>
        <v>0.12860916699781313</v>
      </c>
      <c r="L410" s="54">
        <f t="shared" si="63"/>
        <v>473.28173455195235</v>
      </c>
      <c r="M410" s="54">
        <f t="shared" si="67"/>
        <v>104.12198160142952</v>
      </c>
      <c r="N410" s="54">
        <f t="shared" si="64"/>
        <v>213.92334401748246</v>
      </c>
      <c r="O410" s="54">
        <v>159.26634610021745</v>
      </c>
      <c r="P410" s="56">
        <f>(L410+M410+N410+O410)/F410</f>
        <v>7.7887486482345475E-2</v>
      </c>
    </row>
    <row r="411" spans="1:16" s="68" customFormat="1" x14ac:dyDescent="0.2">
      <c r="A411" s="59">
        <f t="shared" si="62"/>
        <v>122</v>
      </c>
      <c r="B411" s="57" t="s">
        <v>1071</v>
      </c>
      <c r="C411" s="94"/>
      <c r="D411" s="57"/>
      <c r="E411" s="59"/>
      <c r="F411" s="57">
        <f t="shared" si="65"/>
        <v>0</v>
      </c>
      <c r="G411" s="57"/>
      <c r="H411" s="57"/>
      <c r="I411" s="57"/>
      <c r="J411" s="57">
        <f t="shared" si="66"/>
        <v>0</v>
      </c>
      <c r="K411" s="95">
        <f t="shared" si="61"/>
        <v>0</v>
      </c>
      <c r="L411" s="54">
        <f t="shared" si="63"/>
        <v>0</v>
      </c>
      <c r="M411" s="54">
        <f t="shared" si="67"/>
        <v>0</v>
      </c>
      <c r="N411" s="54">
        <f t="shared" si="64"/>
        <v>0</v>
      </c>
      <c r="O411" s="54">
        <v>0</v>
      </c>
      <c r="P411" s="56"/>
    </row>
    <row r="412" spans="1:16" s="68" customFormat="1" x14ac:dyDescent="0.2">
      <c r="A412" s="59">
        <f t="shared" si="62"/>
        <v>123</v>
      </c>
      <c r="B412" s="57" t="s">
        <v>1072</v>
      </c>
      <c r="C412" s="94"/>
      <c r="D412" s="57"/>
      <c r="E412" s="59"/>
      <c r="F412" s="57">
        <f t="shared" si="65"/>
        <v>0</v>
      </c>
      <c r="G412" s="57"/>
      <c r="H412" s="57"/>
      <c r="I412" s="57"/>
      <c r="J412" s="57">
        <f t="shared" si="66"/>
        <v>0</v>
      </c>
      <c r="K412" s="95">
        <f t="shared" si="61"/>
        <v>0</v>
      </c>
      <c r="L412" s="54">
        <f t="shared" si="63"/>
        <v>0</v>
      </c>
      <c r="M412" s="54">
        <f t="shared" si="67"/>
        <v>0</v>
      </c>
      <c r="N412" s="54">
        <f t="shared" si="64"/>
        <v>0</v>
      </c>
      <c r="O412" s="54">
        <v>0</v>
      </c>
      <c r="P412" s="56"/>
    </row>
    <row r="413" spans="1:16" s="68" customFormat="1" x14ac:dyDescent="0.2">
      <c r="A413" s="59">
        <f t="shared" si="62"/>
        <v>124</v>
      </c>
      <c r="B413" s="38" t="s">
        <v>1073</v>
      </c>
      <c r="C413" s="94"/>
      <c r="D413" s="57"/>
      <c r="E413" s="59"/>
      <c r="F413" s="57">
        <f t="shared" si="65"/>
        <v>0</v>
      </c>
      <c r="G413" s="57"/>
      <c r="H413" s="57"/>
      <c r="I413" s="57"/>
      <c r="J413" s="57">
        <f t="shared" si="66"/>
        <v>0</v>
      </c>
      <c r="K413" s="95">
        <f t="shared" si="61"/>
        <v>0</v>
      </c>
      <c r="L413" s="54">
        <f t="shared" si="63"/>
        <v>0</v>
      </c>
      <c r="M413" s="54">
        <f t="shared" si="67"/>
        <v>0</v>
      </c>
      <c r="N413" s="54">
        <f t="shared" si="64"/>
        <v>0</v>
      </c>
      <c r="O413" s="54">
        <v>0</v>
      </c>
      <c r="P413" s="56"/>
    </row>
    <row r="414" spans="1:16" s="68" customFormat="1" x14ac:dyDescent="0.2">
      <c r="A414" s="59">
        <f t="shared" si="62"/>
        <v>125</v>
      </c>
      <c r="B414" s="57" t="s">
        <v>1074</v>
      </c>
      <c r="C414" s="94"/>
      <c r="D414" s="57"/>
      <c r="E414" s="59"/>
      <c r="F414" s="57">
        <f t="shared" si="65"/>
        <v>0</v>
      </c>
      <c r="G414" s="57"/>
      <c r="H414" s="57"/>
      <c r="I414" s="57"/>
      <c r="J414" s="57">
        <f t="shared" si="66"/>
        <v>0</v>
      </c>
      <c r="K414" s="95">
        <f t="shared" si="61"/>
        <v>0</v>
      </c>
      <c r="L414" s="54">
        <f t="shared" si="63"/>
        <v>0</v>
      </c>
      <c r="M414" s="54">
        <f t="shared" si="67"/>
        <v>0</v>
      </c>
      <c r="N414" s="54">
        <f t="shared" si="64"/>
        <v>0</v>
      </c>
      <c r="O414" s="54">
        <v>0</v>
      </c>
      <c r="P414" s="56"/>
    </row>
    <row r="415" spans="1:16" s="68" customFormat="1" x14ac:dyDescent="0.2">
      <c r="A415" s="59">
        <f t="shared" si="62"/>
        <v>126</v>
      </c>
      <c r="B415" s="57" t="s">
        <v>1075</v>
      </c>
      <c r="C415" s="94"/>
      <c r="D415" s="57"/>
      <c r="E415" s="59"/>
      <c r="F415" s="57">
        <f t="shared" si="65"/>
        <v>0</v>
      </c>
      <c r="G415" s="57"/>
      <c r="H415" s="57"/>
      <c r="I415" s="57"/>
      <c r="J415" s="57">
        <f t="shared" si="66"/>
        <v>0</v>
      </c>
      <c r="K415" s="95">
        <f t="shared" si="61"/>
        <v>0</v>
      </c>
      <c r="L415" s="54">
        <f t="shared" si="63"/>
        <v>0</v>
      </c>
      <c r="M415" s="54">
        <f t="shared" si="67"/>
        <v>0</v>
      </c>
      <c r="N415" s="54">
        <f t="shared" si="64"/>
        <v>0</v>
      </c>
      <c r="O415" s="54">
        <v>0</v>
      </c>
      <c r="P415" s="56"/>
    </row>
    <row r="416" spans="1:16" s="68" customFormat="1" x14ac:dyDescent="0.2">
      <c r="A416" s="59">
        <f t="shared" si="62"/>
        <v>127</v>
      </c>
      <c r="B416" s="57" t="s">
        <v>1076</v>
      </c>
      <c r="C416" s="94"/>
      <c r="D416" s="57"/>
      <c r="E416" s="59"/>
      <c r="F416" s="57">
        <f t="shared" si="65"/>
        <v>0</v>
      </c>
      <c r="G416" s="57"/>
      <c r="H416" s="57"/>
      <c r="I416" s="57"/>
      <c r="J416" s="57">
        <f t="shared" si="66"/>
        <v>0</v>
      </c>
      <c r="K416" s="95">
        <f t="shared" si="61"/>
        <v>0</v>
      </c>
      <c r="L416" s="54">
        <f t="shared" si="63"/>
        <v>0</v>
      </c>
      <c r="M416" s="54">
        <f t="shared" si="67"/>
        <v>0</v>
      </c>
      <c r="N416" s="54">
        <f t="shared" si="64"/>
        <v>0</v>
      </c>
      <c r="O416" s="54">
        <v>0</v>
      </c>
      <c r="P416" s="56"/>
    </row>
    <row r="417" spans="1:16" s="68" customFormat="1" x14ac:dyDescent="0.2">
      <c r="A417" s="59">
        <f t="shared" si="62"/>
        <v>128</v>
      </c>
      <c r="B417" s="57" t="s">
        <v>1077</v>
      </c>
      <c r="C417" s="94"/>
      <c r="D417" s="57"/>
      <c r="E417" s="59"/>
      <c r="F417" s="57">
        <f t="shared" si="65"/>
        <v>0</v>
      </c>
      <c r="G417" s="57"/>
      <c r="H417" s="57"/>
      <c r="I417" s="57"/>
      <c r="J417" s="57">
        <f t="shared" si="66"/>
        <v>0</v>
      </c>
      <c r="K417" s="95">
        <f t="shared" si="61"/>
        <v>0</v>
      </c>
      <c r="L417" s="54">
        <f t="shared" si="63"/>
        <v>0</v>
      </c>
      <c r="M417" s="54">
        <f t="shared" si="67"/>
        <v>0</v>
      </c>
      <c r="N417" s="54">
        <f t="shared" si="64"/>
        <v>0</v>
      </c>
      <c r="O417" s="54">
        <v>0</v>
      </c>
      <c r="P417" s="56"/>
    </row>
    <row r="418" spans="1:16" s="68" customFormat="1" x14ac:dyDescent="0.2">
      <c r="A418" s="59">
        <f t="shared" si="62"/>
        <v>129</v>
      </c>
      <c r="B418" s="57" t="s">
        <v>1078</v>
      </c>
      <c r="C418" s="94"/>
      <c r="D418" s="57"/>
      <c r="E418" s="59"/>
      <c r="F418" s="57">
        <f t="shared" si="65"/>
        <v>0</v>
      </c>
      <c r="G418" s="57"/>
      <c r="H418" s="57"/>
      <c r="I418" s="57"/>
      <c r="J418" s="57">
        <f t="shared" si="66"/>
        <v>0</v>
      </c>
      <c r="K418" s="95">
        <f t="shared" si="61"/>
        <v>0</v>
      </c>
      <c r="L418" s="54">
        <f t="shared" ref="L418:L449" si="68">K418*3680</f>
        <v>0</v>
      </c>
      <c r="M418" s="54">
        <f t="shared" si="67"/>
        <v>0</v>
      </c>
      <c r="N418" s="54">
        <f t="shared" ref="N418:N449" si="69">L418*0.452</f>
        <v>0</v>
      </c>
      <c r="O418" s="54">
        <v>0</v>
      </c>
      <c r="P418" s="56"/>
    </row>
    <row r="419" spans="1:16" s="68" customFormat="1" x14ac:dyDescent="0.2">
      <c r="A419" s="59">
        <f t="shared" si="62"/>
        <v>130</v>
      </c>
      <c r="B419" s="57" t="s">
        <v>1079</v>
      </c>
      <c r="C419" s="94">
        <v>3247.3</v>
      </c>
      <c r="D419" s="57"/>
      <c r="E419" s="59"/>
      <c r="F419" s="57">
        <f t="shared" si="65"/>
        <v>3247.3</v>
      </c>
      <c r="G419" s="57">
        <v>79</v>
      </c>
      <c r="H419" s="57"/>
      <c r="I419" s="57"/>
      <c r="J419" s="57">
        <f t="shared" si="66"/>
        <v>79</v>
      </c>
      <c r="K419" s="95">
        <f t="shared" ref="K419:K465" si="70">1/94897.59*F419</f>
        <v>3.421899333797624E-2</v>
      </c>
      <c r="L419" s="54">
        <f t="shared" si="68"/>
        <v>125.92589548375257</v>
      </c>
      <c r="M419" s="54">
        <f t="shared" si="67"/>
        <v>27.703697006425564</v>
      </c>
      <c r="N419" s="54">
        <f t="shared" si="69"/>
        <v>56.918504758656162</v>
      </c>
      <c r="O419" s="54">
        <v>42.375937605286168</v>
      </c>
      <c r="P419" s="56">
        <f>(L419+M419+N419+O419)/F419</f>
        <v>7.7887486482345475E-2</v>
      </c>
    </row>
    <row r="420" spans="1:16" s="68" customFormat="1" x14ac:dyDescent="0.2">
      <c r="A420" s="59">
        <f t="shared" ref="A420:A465" si="71">A419+1</f>
        <v>131</v>
      </c>
      <c r="B420" s="57" t="s">
        <v>1080</v>
      </c>
      <c r="C420" s="94"/>
      <c r="D420" s="57"/>
      <c r="E420" s="59"/>
      <c r="F420" s="57">
        <f t="shared" si="65"/>
        <v>0</v>
      </c>
      <c r="G420" s="57"/>
      <c r="H420" s="57"/>
      <c r="I420" s="57"/>
      <c r="J420" s="57">
        <f t="shared" si="66"/>
        <v>0</v>
      </c>
      <c r="K420" s="95">
        <f t="shared" si="70"/>
        <v>0</v>
      </c>
      <c r="L420" s="54">
        <f t="shared" si="68"/>
        <v>0</v>
      </c>
      <c r="M420" s="54">
        <f t="shared" si="67"/>
        <v>0</v>
      </c>
      <c r="N420" s="54">
        <f t="shared" si="69"/>
        <v>0</v>
      </c>
      <c r="O420" s="54">
        <v>0</v>
      </c>
      <c r="P420" s="56"/>
    </row>
    <row r="421" spans="1:16" s="68" customFormat="1" x14ac:dyDescent="0.2">
      <c r="A421" s="59">
        <f t="shared" si="71"/>
        <v>132</v>
      </c>
      <c r="B421" s="57" t="s">
        <v>811</v>
      </c>
      <c r="C421" s="94">
        <v>1434.2</v>
      </c>
      <c r="D421" s="57"/>
      <c r="E421" s="59"/>
      <c r="F421" s="57">
        <f t="shared" si="65"/>
        <v>1434.2</v>
      </c>
      <c r="G421" s="57">
        <v>31</v>
      </c>
      <c r="H421" s="57"/>
      <c r="I421" s="57"/>
      <c r="J421" s="57">
        <f t="shared" si="66"/>
        <v>31</v>
      </c>
      <c r="K421" s="95">
        <f t="shared" si="70"/>
        <v>1.5113134063783919E-2</v>
      </c>
      <c r="L421" s="54">
        <f t="shared" si="68"/>
        <v>55.616333354724823</v>
      </c>
      <c r="M421" s="54">
        <f t="shared" si="67"/>
        <v>12.235593338039461</v>
      </c>
      <c r="N421" s="54">
        <f t="shared" si="69"/>
        <v>25.13858267633562</v>
      </c>
      <c r="O421" s="54">
        <v>18.71572374387997</v>
      </c>
      <c r="P421" s="56">
        <f>(L421+M421+N421+O421)/F421</f>
        <v>7.7887486482345461E-2</v>
      </c>
    </row>
    <row r="422" spans="1:16" s="68" customFormat="1" x14ac:dyDescent="0.2">
      <c r="A422" s="59">
        <f t="shared" si="71"/>
        <v>133</v>
      </c>
      <c r="B422" s="57" t="s">
        <v>812</v>
      </c>
      <c r="C422" s="94"/>
      <c r="D422" s="57"/>
      <c r="E422" s="59"/>
      <c r="F422" s="57">
        <f t="shared" si="65"/>
        <v>0</v>
      </c>
      <c r="G422" s="57"/>
      <c r="H422" s="57"/>
      <c r="I422" s="57"/>
      <c r="J422" s="57">
        <f t="shared" si="66"/>
        <v>0</v>
      </c>
      <c r="K422" s="95">
        <f t="shared" si="70"/>
        <v>0</v>
      </c>
      <c r="L422" s="54">
        <f t="shared" si="68"/>
        <v>0</v>
      </c>
      <c r="M422" s="54">
        <f t="shared" si="67"/>
        <v>0</v>
      </c>
      <c r="N422" s="54">
        <f t="shared" si="69"/>
        <v>0</v>
      </c>
      <c r="O422" s="54">
        <v>0</v>
      </c>
      <c r="P422" s="56"/>
    </row>
    <row r="423" spans="1:16" s="68" customFormat="1" x14ac:dyDescent="0.2">
      <c r="A423" s="59">
        <f t="shared" si="71"/>
        <v>134</v>
      </c>
      <c r="B423" s="57" t="s">
        <v>813</v>
      </c>
      <c r="C423" s="94"/>
      <c r="D423" s="57"/>
      <c r="E423" s="59"/>
      <c r="F423" s="57">
        <f t="shared" si="65"/>
        <v>0</v>
      </c>
      <c r="G423" s="81"/>
      <c r="H423" s="57"/>
      <c r="I423" s="57"/>
      <c r="J423" s="57">
        <f t="shared" si="66"/>
        <v>0</v>
      </c>
      <c r="K423" s="95">
        <f t="shared" si="70"/>
        <v>0</v>
      </c>
      <c r="L423" s="54">
        <f t="shared" si="68"/>
        <v>0</v>
      </c>
      <c r="M423" s="54">
        <f t="shared" si="67"/>
        <v>0</v>
      </c>
      <c r="N423" s="54">
        <f t="shared" si="69"/>
        <v>0</v>
      </c>
      <c r="O423" s="54">
        <v>0</v>
      </c>
      <c r="P423" s="56"/>
    </row>
    <row r="424" spans="1:16" s="68" customFormat="1" x14ac:dyDescent="0.2">
      <c r="A424" s="59">
        <f t="shared" si="71"/>
        <v>135</v>
      </c>
      <c r="B424" s="57" t="s">
        <v>814</v>
      </c>
      <c r="C424" s="99"/>
      <c r="D424" s="94"/>
      <c r="E424" s="100"/>
      <c r="F424" s="57">
        <f t="shared" si="65"/>
        <v>0</v>
      </c>
      <c r="G424" s="57"/>
      <c r="H424" s="57"/>
      <c r="I424" s="57"/>
      <c r="J424" s="57">
        <f t="shared" si="66"/>
        <v>0</v>
      </c>
      <c r="K424" s="95">
        <f t="shared" si="70"/>
        <v>0</v>
      </c>
      <c r="L424" s="54">
        <f t="shared" si="68"/>
        <v>0</v>
      </c>
      <c r="M424" s="54">
        <f t="shared" si="67"/>
        <v>0</v>
      </c>
      <c r="N424" s="54">
        <f t="shared" si="69"/>
        <v>0</v>
      </c>
      <c r="O424" s="54">
        <v>0</v>
      </c>
      <c r="P424" s="56"/>
    </row>
    <row r="425" spans="1:16" s="68" customFormat="1" x14ac:dyDescent="0.2">
      <c r="A425" s="59">
        <f t="shared" si="71"/>
        <v>136</v>
      </c>
      <c r="B425" s="57" t="s">
        <v>815</v>
      </c>
      <c r="C425" s="99"/>
      <c r="D425" s="94"/>
      <c r="E425" s="100"/>
      <c r="F425" s="57">
        <f t="shared" si="65"/>
        <v>0</v>
      </c>
      <c r="G425" s="57"/>
      <c r="H425" s="57"/>
      <c r="I425" s="57"/>
      <c r="J425" s="57">
        <f t="shared" si="66"/>
        <v>0</v>
      </c>
      <c r="K425" s="95">
        <f t="shared" si="70"/>
        <v>0</v>
      </c>
      <c r="L425" s="54">
        <f t="shared" si="68"/>
        <v>0</v>
      </c>
      <c r="M425" s="54">
        <f t="shared" si="67"/>
        <v>0</v>
      </c>
      <c r="N425" s="54">
        <f t="shared" si="69"/>
        <v>0</v>
      </c>
      <c r="O425" s="54">
        <v>0</v>
      </c>
      <c r="P425" s="56"/>
    </row>
    <row r="426" spans="1:16" s="68" customFormat="1" x14ac:dyDescent="0.2">
      <c r="A426" s="59">
        <f t="shared" si="71"/>
        <v>137</v>
      </c>
      <c r="B426" s="57" t="s">
        <v>816</v>
      </c>
      <c r="C426" s="99"/>
      <c r="D426" s="94"/>
      <c r="E426" s="100"/>
      <c r="F426" s="57">
        <f t="shared" si="65"/>
        <v>0</v>
      </c>
      <c r="G426" s="57"/>
      <c r="H426" s="57"/>
      <c r="I426" s="57"/>
      <c r="J426" s="57">
        <f t="shared" si="66"/>
        <v>0</v>
      </c>
      <c r="K426" s="95">
        <f t="shared" si="70"/>
        <v>0</v>
      </c>
      <c r="L426" s="54">
        <f t="shared" si="68"/>
        <v>0</v>
      </c>
      <c r="M426" s="54">
        <f t="shared" si="67"/>
        <v>0</v>
      </c>
      <c r="N426" s="54">
        <f t="shared" si="69"/>
        <v>0</v>
      </c>
      <c r="O426" s="54">
        <v>0</v>
      </c>
      <c r="P426" s="56"/>
    </row>
    <row r="427" spans="1:16" s="68" customFormat="1" x14ac:dyDescent="0.2">
      <c r="A427" s="59">
        <f t="shared" si="71"/>
        <v>138</v>
      </c>
      <c r="B427" s="57" t="s">
        <v>817</v>
      </c>
      <c r="C427" s="99"/>
      <c r="D427" s="94"/>
      <c r="E427" s="100"/>
      <c r="F427" s="57">
        <f t="shared" si="65"/>
        <v>0</v>
      </c>
      <c r="G427" s="57"/>
      <c r="H427" s="57"/>
      <c r="I427" s="57"/>
      <c r="J427" s="57">
        <f t="shared" si="66"/>
        <v>0</v>
      </c>
      <c r="K427" s="95">
        <f t="shared" si="70"/>
        <v>0</v>
      </c>
      <c r="L427" s="54">
        <f t="shared" si="68"/>
        <v>0</v>
      </c>
      <c r="M427" s="54">
        <f t="shared" si="67"/>
        <v>0</v>
      </c>
      <c r="N427" s="54">
        <f t="shared" si="69"/>
        <v>0</v>
      </c>
      <c r="O427" s="54">
        <v>0</v>
      </c>
      <c r="P427" s="56"/>
    </row>
    <row r="428" spans="1:16" s="68" customFormat="1" x14ac:dyDescent="0.2">
      <c r="A428" s="59">
        <f t="shared" si="71"/>
        <v>139</v>
      </c>
      <c r="B428" s="57" t="s">
        <v>818</v>
      </c>
      <c r="C428" s="99"/>
      <c r="D428" s="94"/>
      <c r="E428" s="100"/>
      <c r="F428" s="57">
        <f t="shared" si="65"/>
        <v>0</v>
      </c>
      <c r="G428" s="57"/>
      <c r="H428" s="57"/>
      <c r="I428" s="57"/>
      <c r="J428" s="57">
        <f t="shared" si="66"/>
        <v>0</v>
      </c>
      <c r="K428" s="95">
        <f t="shared" si="70"/>
        <v>0</v>
      </c>
      <c r="L428" s="54">
        <f t="shared" si="68"/>
        <v>0</v>
      </c>
      <c r="M428" s="54">
        <f t="shared" si="67"/>
        <v>0</v>
      </c>
      <c r="N428" s="54">
        <f t="shared" si="69"/>
        <v>0</v>
      </c>
      <c r="O428" s="54">
        <v>0</v>
      </c>
      <c r="P428" s="56"/>
    </row>
    <row r="429" spans="1:16" s="68" customFormat="1" x14ac:dyDescent="0.2">
      <c r="A429" s="59">
        <f t="shared" si="71"/>
        <v>140</v>
      </c>
      <c r="B429" s="57" t="s">
        <v>819</v>
      </c>
      <c r="C429" s="99"/>
      <c r="D429" s="94"/>
      <c r="E429" s="100"/>
      <c r="F429" s="57">
        <f t="shared" si="65"/>
        <v>0</v>
      </c>
      <c r="G429" s="57"/>
      <c r="H429" s="57"/>
      <c r="I429" s="57"/>
      <c r="J429" s="57">
        <f t="shared" si="66"/>
        <v>0</v>
      </c>
      <c r="K429" s="95">
        <f t="shared" si="70"/>
        <v>0</v>
      </c>
      <c r="L429" s="54">
        <f t="shared" si="68"/>
        <v>0</v>
      </c>
      <c r="M429" s="54">
        <f t="shared" si="67"/>
        <v>0</v>
      </c>
      <c r="N429" s="54">
        <f t="shared" si="69"/>
        <v>0</v>
      </c>
      <c r="O429" s="54">
        <v>0</v>
      </c>
      <c r="P429" s="56"/>
    </row>
    <row r="430" spans="1:16" s="68" customFormat="1" x14ac:dyDescent="0.2">
      <c r="A430" s="59">
        <f t="shared" si="71"/>
        <v>141</v>
      </c>
      <c r="B430" s="57" t="s">
        <v>820</v>
      </c>
      <c r="C430" s="99"/>
      <c r="D430" s="94"/>
      <c r="E430" s="100"/>
      <c r="F430" s="57">
        <f t="shared" si="65"/>
        <v>0</v>
      </c>
      <c r="G430" s="57"/>
      <c r="H430" s="57"/>
      <c r="I430" s="57"/>
      <c r="J430" s="57">
        <f t="shared" si="66"/>
        <v>0</v>
      </c>
      <c r="K430" s="95">
        <f t="shared" si="70"/>
        <v>0</v>
      </c>
      <c r="L430" s="54">
        <f t="shared" si="68"/>
        <v>0</v>
      </c>
      <c r="M430" s="54">
        <f t="shared" si="67"/>
        <v>0</v>
      </c>
      <c r="N430" s="54">
        <f t="shared" si="69"/>
        <v>0</v>
      </c>
      <c r="O430" s="54">
        <v>0</v>
      </c>
      <c r="P430" s="56"/>
    </row>
    <row r="431" spans="1:16" s="68" customFormat="1" x14ac:dyDescent="0.2">
      <c r="A431" s="59">
        <f t="shared" si="71"/>
        <v>142</v>
      </c>
      <c r="B431" s="57" t="s">
        <v>821</v>
      </c>
      <c r="C431" s="99"/>
      <c r="D431" s="94"/>
      <c r="E431" s="100"/>
      <c r="F431" s="57">
        <f t="shared" si="65"/>
        <v>0</v>
      </c>
      <c r="G431" s="57"/>
      <c r="H431" s="57"/>
      <c r="I431" s="57"/>
      <c r="J431" s="57">
        <f t="shared" si="66"/>
        <v>0</v>
      </c>
      <c r="K431" s="95">
        <f t="shared" si="70"/>
        <v>0</v>
      </c>
      <c r="L431" s="54">
        <f t="shared" si="68"/>
        <v>0</v>
      </c>
      <c r="M431" s="54">
        <f t="shared" si="67"/>
        <v>0</v>
      </c>
      <c r="N431" s="54">
        <f t="shared" si="69"/>
        <v>0</v>
      </c>
      <c r="O431" s="54">
        <v>0</v>
      </c>
      <c r="P431" s="56"/>
    </row>
    <row r="432" spans="1:16" s="68" customFormat="1" x14ac:dyDescent="0.2">
      <c r="A432" s="59">
        <f t="shared" si="71"/>
        <v>143</v>
      </c>
      <c r="B432" s="57" t="s">
        <v>822</v>
      </c>
      <c r="C432" s="99"/>
      <c r="D432" s="94"/>
      <c r="E432" s="100"/>
      <c r="F432" s="57">
        <f t="shared" si="65"/>
        <v>0</v>
      </c>
      <c r="G432" s="57"/>
      <c r="H432" s="57"/>
      <c r="I432" s="57"/>
      <c r="J432" s="57">
        <f t="shared" si="66"/>
        <v>0</v>
      </c>
      <c r="K432" s="95">
        <f t="shared" si="70"/>
        <v>0</v>
      </c>
      <c r="L432" s="54">
        <f t="shared" si="68"/>
        <v>0</v>
      </c>
      <c r="M432" s="54">
        <f t="shared" si="67"/>
        <v>0</v>
      </c>
      <c r="N432" s="54">
        <f t="shared" si="69"/>
        <v>0</v>
      </c>
      <c r="O432" s="54">
        <v>0</v>
      </c>
      <c r="P432" s="56"/>
    </row>
    <row r="433" spans="1:17" s="68" customFormat="1" x14ac:dyDescent="0.2">
      <c r="A433" s="59">
        <f t="shared" si="71"/>
        <v>144</v>
      </c>
      <c r="B433" s="57" t="s">
        <v>823</v>
      </c>
      <c r="C433" s="99"/>
      <c r="D433" s="94"/>
      <c r="E433" s="100"/>
      <c r="F433" s="57">
        <f t="shared" si="65"/>
        <v>0</v>
      </c>
      <c r="G433" s="57"/>
      <c r="H433" s="57"/>
      <c r="I433" s="57"/>
      <c r="J433" s="57">
        <f t="shared" si="66"/>
        <v>0</v>
      </c>
      <c r="K433" s="95">
        <f t="shared" si="70"/>
        <v>0</v>
      </c>
      <c r="L433" s="54">
        <f t="shared" si="68"/>
        <v>0</v>
      </c>
      <c r="M433" s="54">
        <f t="shared" si="67"/>
        <v>0</v>
      </c>
      <c r="N433" s="54">
        <f t="shared" si="69"/>
        <v>0</v>
      </c>
      <c r="O433" s="54">
        <v>0</v>
      </c>
      <c r="P433" s="56"/>
    </row>
    <row r="434" spans="1:17" s="68" customFormat="1" x14ac:dyDescent="0.2">
      <c r="A434" s="59">
        <f t="shared" si="71"/>
        <v>145</v>
      </c>
      <c r="B434" s="57" t="s">
        <v>824</v>
      </c>
      <c r="C434" s="99"/>
      <c r="D434" s="94"/>
      <c r="E434" s="100"/>
      <c r="F434" s="57">
        <f t="shared" si="65"/>
        <v>0</v>
      </c>
      <c r="G434" s="57"/>
      <c r="H434" s="57"/>
      <c r="I434" s="57"/>
      <c r="J434" s="57">
        <f t="shared" si="66"/>
        <v>0</v>
      </c>
      <c r="K434" s="95">
        <f t="shared" si="70"/>
        <v>0</v>
      </c>
      <c r="L434" s="54">
        <f t="shared" si="68"/>
        <v>0</v>
      </c>
      <c r="M434" s="54">
        <f t="shared" si="67"/>
        <v>0</v>
      </c>
      <c r="N434" s="54">
        <f t="shared" si="69"/>
        <v>0</v>
      </c>
      <c r="O434" s="54">
        <v>0</v>
      </c>
      <c r="P434" s="56"/>
    </row>
    <row r="435" spans="1:17" s="68" customFormat="1" x14ac:dyDescent="0.2">
      <c r="A435" s="59">
        <f t="shared" si="71"/>
        <v>146</v>
      </c>
      <c r="B435" s="57" t="s">
        <v>825</v>
      </c>
      <c r="C435" s="99"/>
      <c r="D435" s="94"/>
      <c r="E435" s="100"/>
      <c r="F435" s="57">
        <f t="shared" si="65"/>
        <v>0</v>
      </c>
      <c r="G435" s="57"/>
      <c r="H435" s="57"/>
      <c r="I435" s="57"/>
      <c r="J435" s="57">
        <f t="shared" si="66"/>
        <v>0</v>
      </c>
      <c r="K435" s="95">
        <f t="shared" si="70"/>
        <v>0</v>
      </c>
      <c r="L435" s="54">
        <f t="shared" si="68"/>
        <v>0</v>
      </c>
      <c r="M435" s="54">
        <f t="shared" si="67"/>
        <v>0</v>
      </c>
      <c r="N435" s="54">
        <f t="shared" si="69"/>
        <v>0</v>
      </c>
      <c r="O435" s="54">
        <v>0</v>
      </c>
      <c r="P435" s="56"/>
    </row>
    <row r="436" spans="1:17" s="68" customFormat="1" x14ac:dyDescent="0.2">
      <c r="A436" s="59">
        <f t="shared" si="71"/>
        <v>147</v>
      </c>
      <c r="B436" s="57" t="s">
        <v>826</v>
      </c>
      <c r="C436" s="99"/>
      <c r="D436" s="94"/>
      <c r="E436" s="100"/>
      <c r="F436" s="57">
        <f t="shared" si="65"/>
        <v>0</v>
      </c>
      <c r="G436" s="57"/>
      <c r="H436" s="57"/>
      <c r="I436" s="57"/>
      <c r="J436" s="57">
        <f t="shared" si="66"/>
        <v>0</v>
      </c>
      <c r="K436" s="95">
        <f t="shared" si="70"/>
        <v>0</v>
      </c>
      <c r="L436" s="54">
        <f t="shared" si="68"/>
        <v>0</v>
      </c>
      <c r="M436" s="54">
        <f t="shared" si="67"/>
        <v>0</v>
      </c>
      <c r="N436" s="54">
        <f t="shared" si="69"/>
        <v>0</v>
      </c>
      <c r="O436" s="54">
        <v>0</v>
      </c>
      <c r="P436" s="56"/>
    </row>
    <row r="437" spans="1:17" s="68" customFormat="1" x14ac:dyDescent="0.2">
      <c r="A437" s="59">
        <f t="shared" si="71"/>
        <v>148</v>
      </c>
      <c r="B437" s="57" t="s">
        <v>827</v>
      </c>
      <c r="C437" s="99"/>
      <c r="D437" s="94"/>
      <c r="E437" s="100"/>
      <c r="F437" s="57">
        <f t="shared" si="65"/>
        <v>0</v>
      </c>
      <c r="G437" s="57"/>
      <c r="H437" s="57"/>
      <c r="I437" s="57"/>
      <c r="J437" s="57">
        <f t="shared" si="66"/>
        <v>0</v>
      </c>
      <c r="K437" s="95">
        <f t="shared" si="70"/>
        <v>0</v>
      </c>
      <c r="L437" s="54">
        <f t="shared" si="68"/>
        <v>0</v>
      </c>
      <c r="M437" s="54">
        <f t="shared" si="67"/>
        <v>0</v>
      </c>
      <c r="N437" s="54">
        <f t="shared" si="69"/>
        <v>0</v>
      </c>
      <c r="O437" s="54">
        <v>0</v>
      </c>
      <c r="P437" s="56"/>
    </row>
    <row r="438" spans="1:17" s="68" customFormat="1" x14ac:dyDescent="0.2">
      <c r="A438" s="59">
        <f t="shared" si="71"/>
        <v>149</v>
      </c>
      <c r="B438" s="57" t="s">
        <v>828</v>
      </c>
      <c r="C438" s="99"/>
      <c r="D438" s="94"/>
      <c r="E438" s="100"/>
      <c r="F438" s="57">
        <f t="shared" si="65"/>
        <v>0</v>
      </c>
      <c r="G438" s="57"/>
      <c r="H438" s="57"/>
      <c r="I438" s="57"/>
      <c r="J438" s="57">
        <f t="shared" si="66"/>
        <v>0</v>
      </c>
      <c r="K438" s="95">
        <f t="shared" si="70"/>
        <v>0</v>
      </c>
      <c r="L438" s="54">
        <f t="shared" si="68"/>
        <v>0</v>
      </c>
      <c r="M438" s="54">
        <f t="shared" si="67"/>
        <v>0</v>
      </c>
      <c r="N438" s="54">
        <f t="shared" si="69"/>
        <v>0</v>
      </c>
      <c r="O438" s="54">
        <v>0</v>
      </c>
      <c r="P438" s="56"/>
    </row>
    <row r="439" spans="1:17" s="68" customFormat="1" x14ac:dyDescent="0.2">
      <c r="A439" s="59">
        <f t="shared" si="71"/>
        <v>150</v>
      </c>
      <c r="B439" s="57" t="s">
        <v>805</v>
      </c>
      <c r="C439" s="99"/>
      <c r="D439" s="94"/>
      <c r="E439" s="100"/>
      <c r="F439" s="57">
        <f t="shared" si="65"/>
        <v>0</v>
      </c>
      <c r="G439" s="57"/>
      <c r="H439" s="57"/>
      <c r="I439" s="57"/>
      <c r="J439" s="57">
        <f t="shared" si="66"/>
        <v>0</v>
      </c>
      <c r="K439" s="95">
        <f t="shared" si="70"/>
        <v>0</v>
      </c>
      <c r="L439" s="54">
        <f t="shared" si="68"/>
        <v>0</v>
      </c>
      <c r="M439" s="54">
        <f t="shared" si="67"/>
        <v>0</v>
      </c>
      <c r="N439" s="54">
        <f t="shared" si="69"/>
        <v>0</v>
      </c>
      <c r="O439" s="54">
        <v>0</v>
      </c>
      <c r="P439" s="56"/>
    </row>
    <row r="440" spans="1:17" s="68" customFormat="1" x14ac:dyDescent="0.2">
      <c r="A440" s="59">
        <f t="shared" si="71"/>
        <v>151</v>
      </c>
      <c r="B440" s="57" t="s">
        <v>806</v>
      </c>
      <c r="C440" s="99"/>
      <c r="D440" s="94"/>
      <c r="E440" s="100"/>
      <c r="F440" s="57">
        <f t="shared" si="65"/>
        <v>0</v>
      </c>
      <c r="G440" s="57"/>
      <c r="H440" s="57"/>
      <c r="I440" s="57"/>
      <c r="J440" s="57">
        <f t="shared" si="66"/>
        <v>0</v>
      </c>
      <c r="K440" s="95">
        <f t="shared" si="70"/>
        <v>0</v>
      </c>
      <c r="L440" s="54">
        <f t="shared" si="68"/>
        <v>0</v>
      </c>
      <c r="M440" s="54">
        <f t="shared" si="67"/>
        <v>0</v>
      </c>
      <c r="N440" s="54">
        <f t="shared" si="69"/>
        <v>0</v>
      </c>
      <c r="O440" s="54">
        <v>0</v>
      </c>
      <c r="P440" s="56"/>
    </row>
    <row r="441" spans="1:17" s="68" customFormat="1" x14ac:dyDescent="0.2">
      <c r="A441" s="59">
        <f t="shared" si="71"/>
        <v>152</v>
      </c>
      <c r="B441" s="57" t="s">
        <v>807</v>
      </c>
      <c r="C441" s="99"/>
      <c r="D441" s="94"/>
      <c r="E441" s="100"/>
      <c r="F441" s="57">
        <f t="shared" si="65"/>
        <v>0</v>
      </c>
      <c r="G441" s="57"/>
      <c r="H441" s="57"/>
      <c r="I441" s="57"/>
      <c r="J441" s="57">
        <f t="shared" si="66"/>
        <v>0</v>
      </c>
      <c r="K441" s="95">
        <f t="shared" si="70"/>
        <v>0</v>
      </c>
      <c r="L441" s="54">
        <f t="shared" si="68"/>
        <v>0</v>
      </c>
      <c r="M441" s="54">
        <f t="shared" si="67"/>
        <v>0</v>
      </c>
      <c r="N441" s="54">
        <f t="shared" si="69"/>
        <v>0</v>
      </c>
      <c r="O441" s="54">
        <v>0</v>
      </c>
      <c r="P441" s="56"/>
    </row>
    <row r="442" spans="1:17" s="68" customFormat="1" x14ac:dyDescent="0.2">
      <c r="A442" s="59">
        <f t="shared" si="71"/>
        <v>153</v>
      </c>
      <c r="B442" s="57" t="s">
        <v>808</v>
      </c>
      <c r="C442" s="99"/>
      <c r="D442" s="94"/>
      <c r="E442" s="100"/>
      <c r="F442" s="57">
        <f t="shared" si="65"/>
        <v>0</v>
      </c>
      <c r="G442" s="57"/>
      <c r="H442" s="57"/>
      <c r="I442" s="57"/>
      <c r="J442" s="57">
        <f t="shared" si="66"/>
        <v>0</v>
      </c>
      <c r="K442" s="95">
        <f t="shared" si="70"/>
        <v>0</v>
      </c>
      <c r="L442" s="54">
        <f t="shared" si="68"/>
        <v>0</v>
      </c>
      <c r="M442" s="54">
        <f t="shared" si="67"/>
        <v>0</v>
      </c>
      <c r="N442" s="54">
        <f t="shared" si="69"/>
        <v>0</v>
      </c>
      <c r="O442" s="54">
        <v>0</v>
      </c>
      <c r="P442" s="56"/>
    </row>
    <row r="443" spans="1:17" s="68" customFormat="1" x14ac:dyDescent="0.2">
      <c r="A443" s="59">
        <f t="shared" si="71"/>
        <v>154</v>
      </c>
      <c r="B443" s="57" t="s">
        <v>808</v>
      </c>
      <c r="C443" s="99"/>
      <c r="D443" s="94"/>
      <c r="E443" s="100"/>
      <c r="F443" s="57">
        <f t="shared" si="65"/>
        <v>0</v>
      </c>
      <c r="G443" s="57"/>
      <c r="H443" s="57"/>
      <c r="I443" s="57"/>
      <c r="J443" s="57">
        <f t="shared" si="66"/>
        <v>0</v>
      </c>
      <c r="K443" s="95">
        <f t="shared" si="70"/>
        <v>0</v>
      </c>
      <c r="L443" s="54">
        <f t="shared" si="68"/>
        <v>0</v>
      </c>
      <c r="M443" s="54">
        <f t="shared" si="67"/>
        <v>0</v>
      </c>
      <c r="N443" s="54">
        <f t="shared" si="69"/>
        <v>0</v>
      </c>
      <c r="O443" s="54">
        <v>0</v>
      </c>
      <c r="P443" s="56"/>
    </row>
    <row r="444" spans="1:17" s="68" customFormat="1" x14ac:dyDescent="0.2">
      <c r="A444" s="59">
        <f t="shared" si="71"/>
        <v>155</v>
      </c>
      <c r="B444" s="57" t="s">
        <v>809</v>
      </c>
      <c r="C444" s="99"/>
      <c r="D444" s="94"/>
      <c r="E444" s="100"/>
      <c r="F444" s="57">
        <f t="shared" si="65"/>
        <v>0</v>
      </c>
      <c r="G444" s="57"/>
      <c r="H444" s="57"/>
      <c r="I444" s="57"/>
      <c r="J444" s="57">
        <f t="shared" si="66"/>
        <v>0</v>
      </c>
      <c r="K444" s="95">
        <f t="shared" si="70"/>
        <v>0</v>
      </c>
      <c r="L444" s="54">
        <f t="shared" si="68"/>
        <v>0</v>
      </c>
      <c r="M444" s="54">
        <f t="shared" si="67"/>
        <v>0</v>
      </c>
      <c r="N444" s="54">
        <f t="shared" si="69"/>
        <v>0</v>
      </c>
      <c r="O444" s="54">
        <v>0</v>
      </c>
      <c r="P444" s="56"/>
    </row>
    <row r="445" spans="1:17" s="68" customFormat="1" x14ac:dyDescent="0.2">
      <c r="A445" s="59">
        <f t="shared" si="71"/>
        <v>156</v>
      </c>
      <c r="B445" s="57" t="s">
        <v>810</v>
      </c>
      <c r="C445" s="101"/>
      <c r="D445" s="94"/>
      <c r="E445" s="100"/>
      <c r="F445" s="57">
        <f t="shared" si="65"/>
        <v>0</v>
      </c>
      <c r="G445" s="57"/>
      <c r="H445" s="57"/>
      <c r="I445" s="57"/>
      <c r="J445" s="57">
        <f t="shared" si="66"/>
        <v>0</v>
      </c>
      <c r="K445" s="95">
        <f t="shared" si="70"/>
        <v>0</v>
      </c>
      <c r="L445" s="54">
        <f t="shared" si="68"/>
        <v>0</v>
      </c>
      <c r="M445" s="54">
        <f t="shared" si="67"/>
        <v>0</v>
      </c>
      <c r="N445" s="54">
        <f t="shared" si="69"/>
        <v>0</v>
      </c>
      <c r="O445" s="54">
        <v>0</v>
      </c>
      <c r="P445" s="56"/>
    </row>
    <row r="446" spans="1:17" s="68" customFormat="1" x14ac:dyDescent="0.2">
      <c r="A446" s="59">
        <f t="shared" si="71"/>
        <v>157</v>
      </c>
      <c r="B446" s="57" t="s">
        <v>57</v>
      </c>
      <c r="C446" s="99">
        <v>4530.8</v>
      </c>
      <c r="D446" s="94">
        <v>149.19999999999999</v>
      </c>
      <c r="E446" s="100"/>
      <c r="F446" s="57">
        <f t="shared" si="65"/>
        <v>4680</v>
      </c>
      <c r="G446" s="57">
        <v>148</v>
      </c>
      <c r="H446" s="57"/>
      <c r="I446" s="57"/>
      <c r="J446" s="57">
        <f t="shared" si="66"/>
        <v>148</v>
      </c>
      <c r="K446" s="95">
        <f t="shared" si="70"/>
        <v>4.9316320888654813E-2</v>
      </c>
      <c r="L446" s="54">
        <f t="shared" si="68"/>
        <v>181.48406087024972</v>
      </c>
      <c r="M446" s="54">
        <f t="shared" si="67"/>
        <v>39.92649339145494</v>
      </c>
      <c r="N446" s="54">
        <f t="shared" si="69"/>
        <v>82.030795513352871</v>
      </c>
      <c r="O446" s="54">
        <v>61.07208696231924</v>
      </c>
      <c r="P446" s="56">
        <f>(L446+M446+N446+O446)/F446</f>
        <v>7.7887486482345461E-2</v>
      </c>
      <c r="Q446" s="68" t="e">
        <f>F320+F368+F369+F371+F372+F373+#REF!+#REF!+#REF!+F410+F419+F421+F446</f>
        <v>#REF!</v>
      </c>
    </row>
    <row r="447" spans="1:17" s="68" customFormat="1" x14ac:dyDescent="0.2">
      <c r="A447" s="59">
        <f t="shared" si="71"/>
        <v>158</v>
      </c>
      <c r="B447" s="57" t="s">
        <v>2496</v>
      </c>
      <c r="C447" s="94">
        <v>0</v>
      </c>
      <c r="D447" s="94"/>
      <c r="E447" s="58"/>
      <c r="F447" s="57">
        <v>0</v>
      </c>
      <c r="G447" s="57">
        <v>9</v>
      </c>
      <c r="H447" s="57"/>
      <c r="I447" s="57"/>
      <c r="J447" s="57">
        <v>0</v>
      </c>
      <c r="K447" s="95">
        <f t="shared" si="70"/>
        <v>0</v>
      </c>
      <c r="L447" s="54">
        <f t="shared" si="68"/>
        <v>0</v>
      </c>
      <c r="M447" s="54">
        <f>L447*0.22</f>
        <v>0</v>
      </c>
      <c r="N447" s="54">
        <f t="shared" si="69"/>
        <v>0</v>
      </c>
      <c r="O447" s="54">
        <v>0</v>
      </c>
      <c r="P447" s="122"/>
    </row>
    <row r="448" spans="1:17" s="68" customFormat="1" x14ac:dyDescent="0.2">
      <c r="A448" s="59">
        <f t="shared" si="71"/>
        <v>159</v>
      </c>
      <c r="B448" s="57" t="s">
        <v>2497</v>
      </c>
      <c r="C448" s="102">
        <v>8680.2999999999993</v>
      </c>
      <c r="D448" s="84">
        <v>15.2</v>
      </c>
      <c r="E448" s="84">
        <v>458.1</v>
      </c>
      <c r="F448" s="84">
        <f>C448+D448+E448</f>
        <v>9153.6</v>
      </c>
      <c r="G448" s="102">
        <v>135</v>
      </c>
      <c r="H448" s="84">
        <v>1</v>
      </c>
      <c r="I448" s="84">
        <v>2</v>
      </c>
      <c r="J448" s="57">
        <f t="shared" ref="J448:J465" si="72">G448+H448+I448</f>
        <v>138</v>
      </c>
      <c r="K448" s="95">
        <f t="shared" si="70"/>
        <v>9.6457665574015111E-2</v>
      </c>
      <c r="L448" s="54">
        <f t="shared" si="68"/>
        <v>354.9642093123756</v>
      </c>
      <c r="M448" s="54">
        <f t="shared" ref="M448:M465" si="73">L448*0.22</f>
        <v>78.092126048722633</v>
      </c>
      <c r="N448" s="54">
        <f t="shared" si="69"/>
        <v>160.44382260919377</v>
      </c>
      <c r="O448" s="54">
        <v>119.45073829450543</v>
      </c>
      <c r="P448" s="122">
        <f>(L448+M448+N448+O448)/F448</f>
        <v>7.7887486482345475E-2</v>
      </c>
    </row>
    <row r="449" spans="1:16" s="68" customFormat="1" x14ac:dyDescent="0.2">
      <c r="A449" s="59">
        <f t="shared" si="71"/>
        <v>160</v>
      </c>
      <c r="B449" s="57" t="s">
        <v>2498</v>
      </c>
      <c r="C449" s="102">
        <v>6441.7</v>
      </c>
      <c r="D449" s="84"/>
      <c r="E449" s="84">
        <v>321.39999999999998</v>
      </c>
      <c r="F449" s="84">
        <f>C449+D449+E449</f>
        <v>6763.0999999999995</v>
      </c>
      <c r="G449" s="102">
        <v>92</v>
      </c>
      <c r="H449" s="84"/>
      <c r="I449" s="84">
        <v>1</v>
      </c>
      <c r="J449" s="57">
        <f t="shared" si="72"/>
        <v>93</v>
      </c>
      <c r="K449" s="95">
        <f t="shared" si="70"/>
        <v>7.1267352521807978E-2</v>
      </c>
      <c r="L449" s="54">
        <f t="shared" si="68"/>
        <v>262.26385728025338</v>
      </c>
      <c r="M449" s="54">
        <f t="shared" si="73"/>
        <v>57.698048601655742</v>
      </c>
      <c r="N449" s="54">
        <f t="shared" si="69"/>
        <v>118.54326349067453</v>
      </c>
      <c r="O449" s="54">
        <v>88.255690456166931</v>
      </c>
      <c r="P449" s="122">
        <f>(L449+M449+N449+O449)/F449</f>
        <v>7.7887486482345461E-2</v>
      </c>
    </row>
    <row r="450" spans="1:16" s="68" customFormat="1" x14ac:dyDescent="0.2">
      <c r="A450" s="59">
        <f t="shared" si="71"/>
        <v>161</v>
      </c>
      <c r="B450" s="57" t="s">
        <v>2499</v>
      </c>
      <c r="C450" s="102">
        <v>0</v>
      </c>
      <c r="D450" s="84"/>
      <c r="E450" s="84"/>
      <c r="F450" s="84">
        <f>C450+D450+E450</f>
        <v>0</v>
      </c>
      <c r="G450" s="102">
        <v>17</v>
      </c>
      <c r="H450" s="84"/>
      <c r="I450" s="84"/>
      <c r="J450" s="57">
        <f t="shared" si="72"/>
        <v>17</v>
      </c>
      <c r="K450" s="95">
        <f t="shared" si="70"/>
        <v>0</v>
      </c>
      <c r="L450" s="54">
        <f t="shared" ref="L450:L465" si="74">K450*3680</f>
        <v>0</v>
      </c>
      <c r="M450" s="54">
        <f t="shared" si="73"/>
        <v>0</v>
      </c>
      <c r="N450" s="54">
        <f t="shared" ref="N450:N465" si="75">L450*0.452</f>
        <v>0</v>
      </c>
      <c r="O450" s="54">
        <v>0</v>
      </c>
      <c r="P450" s="122"/>
    </row>
    <row r="451" spans="1:16" s="68" customFormat="1" x14ac:dyDescent="0.2">
      <c r="A451" s="59">
        <f t="shared" si="71"/>
        <v>162</v>
      </c>
      <c r="B451" s="57" t="s">
        <v>2500</v>
      </c>
      <c r="C451" s="102">
        <v>990.15</v>
      </c>
      <c r="D451" s="84"/>
      <c r="E451" s="84"/>
      <c r="F451" s="84">
        <f>C451+D451+E451</f>
        <v>990.15</v>
      </c>
      <c r="G451" s="102">
        <v>15</v>
      </c>
      <c r="H451" s="84"/>
      <c r="I451" s="84"/>
      <c r="J451" s="57">
        <f t="shared" si="72"/>
        <v>15</v>
      </c>
      <c r="K451" s="95">
        <f t="shared" si="70"/>
        <v>1.0433879300833667E-2</v>
      </c>
      <c r="L451" s="54">
        <f t="shared" si="74"/>
        <v>38.396675827067895</v>
      </c>
      <c r="M451" s="54">
        <f t="shared" si="73"/>
        <v>8.4472686819549363</v>
      </c>
      <c r="N451" s="54">
        <f t="shared" si="75"/>
        <v>17.355297473834689</v>
      </c>
      <c r="O451" s="54">
        <v>12.921052757636836</v>
      </c>
      <c r="P451" s="122">
        <f t="shared" ref="P451:P457" si="76">(L451+M451+N451+O451)/F451</f>
        <v>7.7887486482345461E-2</v>
      </c>
    </row>
    <row r="452" spans="1:16" s="68" customFormat="1" x14ac:dyDescent="0.2">
      <c r="A452" s="59">
        <f t="shared" si="71"/>
        <v>163</v>
      </c>
      <c r="B452" s="57" t="s">
        <v>2501</v>
      </c>
      <c r="C452" s="102">
        <v>3450.4</v>
      </c>
      <c r="D452" s="84">
        <v>452.4</v>
      </c>
      <c r="E452" s="84">
        <v>86.2</v>
      </c>
      <c r="F452" s="84">
        <f t="shared" ref="F452:F465" si="77">C452+D452+E452</f>
        <v>3989</v>
      </c>
      <c r="G452" s="102">
        <v>70</v>
      </c>
      <c r="H452" s="103">
        <v>1</v>
      </c>
      <c r="I452" s="86">
        <v>1</v>
      </c>
      <c r="J452" s="57">
        <f t="shared" si="72"/>
        <v>72</v>
      </c>
      <c r="K452" s="95">
        <f t="shared" si="70"/>
        <v>4.2034787184795738E-2</v>
      </c>
      <c r="L452" s="54">
        <f t="shared" si="74"/>
        <v>154.68801684004831</v>
      </c>
      <c r="M452" s="54">
        <f t="shared" si="73"/>
        <v>34.03136370481063</v>
      </c>
      <c r="N452" s="54">
        <f t="shared" si="75"/>
        <v>69.918983611701833</v>
      </c>
      <c r="O452" s="54">
        <v>52.054819421515269</v>
      </c>
      <c r="P452" s="122">
        <f t="shared" si="76"/>
        <v>7.7887486482345461E-2</v>
      </c>
    </row>
    <row r="453" spans="1:16" s="68" customFormat="1" x14ac:dyDescent="0.2">
      <c r="A453" s="59">
        <f t="shared" si="71"/>
        <v>164</v>
      </c>
      <c r="B453" s="57" t="s">
        <v>2502</v>
      </c>
      <c r="C453" s="102">
        <v>3984.72</v>
      </c>
      <c r="D453" s="84"/>
      <c r="E453" s="84"/>
      <c r="F453" s="84">
        <f t="shared" si="77"/>
        <v>3984.72</v>
      </c>
      <c r="G453" s="102">
        <v>60</v>
      </c>
      <c r="H453" s="103"/>
      <c r="I453" s="86"/>
      <c r="J453" s="57">
        <f t="shared" si="72"/>
        <v>60</v>
      </c>
      <c r="K453" s="95">
        <f t="shared" si="70"/>
        <v>4.1989685934068509E-2</v>
      </c>
      <c r="L453" s="54">
        <f t="shared" si="74"/>
        <v>154.52204423737211</v>
      </c>
      <c r="M453" s="54">
        <f t="shared" si="73"/>
        <v>33.994849732221866</v>
      </c>
      <c r="N453" s="54">
        <f t="shared" si="75"/>
        <v>69.843963995292199</v>
      </c>
      <c r="O453" s="54">
        <v>51.99896717104545</v>
      </c>
      <c r="P453" s="122">
        <f t="shared" si="76"/>
        <v>7.7887486482345461E-2</v>
      </c>
    </row>
    <row r="454" spans="1:16" s="68" customFormat="1" x14ac:dyDescent="0.2">
      <c r="A454" s="59">
        <f t="shared" si="71"/>
        <v>165</v>
      </c>
      <c r="B454" s="57" t="s">
        <v>2503</v>
      </c>
      <c r="C454" s="102">
        <v>2376.3000000000002</v>
      </c>
      <c r="D454" s="84"/>
      <c r="E454" s="84">
        <v>236.9</v>
      </c>
      <c r="F454" s="84">
        <f t="shared" si="77"/>
        <v>2613.2000000000003</v>
      </c>
      <c r="G454" s="102">
        <v>40</v>
      </c>
      <c r="H454" s="103"/>
      <c r="I454" s="86">
        <v>1</v>
      </c>
      <c r="J454" s="57">
        <f t="shared" si="72"/>
        <v>41</v>
      </c>
      <c r="K454" s="95">
        <f t="shared" si="70"/>
        <v>2.7537053364579653E-2</v>
      </c>
      <c r="L454" s="54">
        <f t="shared" si="74"/>
        <v>101.33635638165312</v>
      </c>
      <c r="M454" s="54">
        <f t="shared" si="73"/>
        <v>22.293998403963688</v>
      </c>
      <c r="N454" s="54">
        <f t="shared" si="75"/>
        <v>45.804033084507211</v>
      </c>
      <c r="O454" s="54">
        <v>34.101191805541163</v>
      </c>
      <c r="P454" s="122">
        <f t="shared" si="76"/>
        <v>7.7887486482345447E-2</v>
      </c>
    </row>
    <row r="455" spans="1:16" s="68" customFormat="1" x14ac:dyDescent="0.2">
      <c r="A455" s="59">
        <f t="shared" si="71"/>
        <v>166</v>
      </c>
      <c r="B455" s="57" t="s">
        <v>2504</v>
      </c>
      <c r="C455" s="102">
        <v>3525</v>
      </c>
      <c r="D455" s="84"/>
      <c r="E455" s="84">
        <v>76.7</v>
      </c>
      <c r="F455" s="84">
        <f t="shared" si="77"/>
        <v>3601.7</v>
      </c>
      <c r="G455" s="102">
        <v>71</v>
      </c>
      <c r="H455" s="103"/>
      <c r="I455" s="86">
        <v>1</v>
      </c>
      <c r="J455" s="57">
        <f t="shared" si="72"/>
        <v>72</v>
      </c>
      <c r="K455" s="95">
        <f t="shared" si="70"/>
        <v>3.7953545500997443E-2</v>
      </c>
      <c r="L455" s="54">
        <f t="shared" si="74"/>
        <v>139.66904744367059</v>
      </c>
      <c r="M455" s="54">
        <f t="shared" si="73"/>
        <v>30.727190437607529</v>
      </c>
      <c r="N455" s="54">
        <f t="shared" si="75"/>
        <v>63.130409444539112</v>
      </c>
      <c r="O455" s="54">
        <v>47.00071273764641</v>
      </c>
      <c r="P455" s="122">
        <f t="shared" si="76"/>
        <v>7.7887486482345475E-2</v>
      </c>
    </row>
    <row r="456" spans="1:16" s="68" customFormat="1" x14ac:dyDescent="0.2">
      <c r="A456" s="59">
        <f t="shared" si="71"/>
        <v>167</v>
      </c>
      <c r="B456" s="57" t="s">
        <v>2505</v>
      </c>
      <c r="C456" s="102">
        <v>3660.2</v>
      </c>
      <c r="D456" s="84">
        <v>226.3</v>
      </c>
      <c r="E456" s="84">
        <v>73.8</v>
      </c>
      <c r="F456" s="84">
        <f t="shared" si="77"/>
        <v>3960.3</v>
      </c>
      <c r="G456" s="102">
        <v>73</v>
      </c>
      <c r="H456" s="86">
        <v>1</v>
      </c>
      <c r="I456" s="86">
        <v>1</v>
      </c>
      <c r="J456" s="57">
        <f t="shared" si="72"/>
        <v>75</v>
      </c>
      <c r="K456" s="95">
        <f t="shared" si="70"/>
        <v>4.1732355900713607E-2</v>
      </c>
      <c r="L456" s="54">
        <f t="shared" si="74"/>
        <v>153.57506971462607</v>
      </c>
      <c r="M456" s="54">
        <f t="shared" si="73"/>
        <v>33.786515337217736</v>
      </c>
      <c r="N456" s="54">
        <f t="shared" si="75"/>
        <v>69.415931511010982</v>
      </c>
      <c r="O456" s="54">
        <v>51.68029615317797</v>
      </c>
      <c r="P456" s="122">
        <f t="shared" si="76"/>
        <v>7.7887486482345461E-2</v>
      </c>
    </row>
    <row r="457" spans="1:16" s="68" customFormat="1" x14ac:dyDescent="0.2">
      <c r="A457" s="59">
        <f t="shared" si="71"/>
        <v>168</v>
      </c>
      <c r="B457" s="57" t="s">
        <v>2506</v>
      </c>
      <c r="C457" s="102">
        <v>3837.3</v>
      </c>
      <c r="D457" s="84">
        <v>43.9</v>
      </c>
      <c r="E457" s="84">
        <v>131.80000000000001</v>
      </c>
      <c r="F457" s="84">
        <f t="shared" si="77"/>
        <v>4013.0000000000005</v>
      </c>
      <c r="G457" s="102">
        <v>75</v>
      </c>
      <c r="H457" s="86">
        <v>1</v>
      </c>
      <c r="I457" s="86">
        <v>2</v>
      </c>
      <c r="J457" s="57">
        <f t="shared" si="72"/>
        <v>78</v>
      </c>
      <c r="K457" s="95">
        <f t="shared" si="70"/>
        <v>4.2287691394481151E-2</v>
      </c>
      <c r="L457" s="54">
        <f t="shared" si="74"/>
        <v>155.61870433169065</v>
      </c>
      <c r="M457" s="54">
        <f t="shared" si="73"/>
        <v>34.236114952971946</v>
      </c>
      <c r="N457" s="54">
        <f t="shared" si="75"/>
        <v>70.339654357924175</v>
      </c>
      <c r="O457" s="54">
        <v>52.368009611065631</v>
      </c>
      <c r="P457" s="122">
        <f t="shared" si="76"/>
        <v>7.7887486482345475E-2</v>
      </c>
    </row>
    <row r="458" spans="1:16" s="68" customFormat="1" x14ac:dyDescent="0.2">
      <c r="A458" s="59">
        <f t="shared" si="71"/>
        <v>169</v>
      </c>
      <c r="B458" s="57" t="s">
        <v>2507</v>
      </c>
      <c r="C458" s="102">
        <v>0</v>
      </c>
      <c r="D458" s="84">
        <v>0</v>
      </c>
      <c r="E458" s="84"/>
      <c r="F458" s="84">
        <f t="shared" si="77"/>
        <v>0</v>
      </c>
      <c r="G458" s="102">
        <v>65</v>
      </c>
      <c r="H458" s="86">
        <v>1</v>
      </c>
      <c r="I458" s="86"/>
      <c r="J458" s="57">
        <f t="shared" si="72"/>
        <v>66</v>
      </c>
      <c r="K458" s="95">
        <f t="shared" si="70"/>
        <v>0</v>
      </c>
      <c r="L458" s="54">
        <f t="shared" si="74"/>
        <v>0</v>
      </c>
      <c r="M458" s="54">
        <f t="shared" si="73"/>
        <v>0</v>
      </c>
      <c r="N458" s="54">
        <f t="shared" si="75"/>
        <v>0</v>
      </c>
      <c r="O458" s="54">
        <v>0</v>
      </c>
      <c r="P458" s="122"/>
    </row>
    <row r="459" spans="1:16" s="68" customFormat="1" x14ac:dyDescent="0.2">
      <c r="A459" s="59">
        <f t="shared" si="71"/>
        <v>170</v>
      </c>
      <c r="B459" s="57" t="s">
        <v>2508</v>
      </c>
      <c r="C459" s="102">
        <v>0</v>
      </c>
      <c r="D459" s="84"/>
      <c r="E459" s="84"/>
      <c r="F459" s="84">
        <f t="shared" si="77"/>
        <v>0</v>
      </c>
      <c r="G459" s="102">
        <v>50</v>
      </c>
      <c r="H459" s="86"/>
      <c r="I459" s="86"/>
      <c r="J459" s="57">
        <f t="shared" si="72"/>
        <v>50</v>
      </c>
      <c r="K459" s="95">
        <f t="shared" si="70"/>
        <v>0</v>
      </c>
      <c r="L459" s="54">
        <f t="shared" si="74"/>
        <v>0</v>
      </c>
      <c r="M459" s="54">
        <f t="shared" si="73"/>
        <v>0</v>
      </c>
      <c r="N459" s="54">
        <f t="shared" si="75"/>
        <v>0</v>
      </c>
      <c r="O459" s="54">
        <v>0</v>
      </c>
      <c r="P459" s="122"/>
    </row>
    <row r="460" spans="1:16" s="68" customFormat="1" x14ac:dyDescent="0.2">
      <c r="A460" s="59">
        <f t="shared" si="71"/>
        <v>171</v>
      </c>
      <c r="B460" s="57" t="s">
        <v>2509</v>
      </c>
      <c r="C460" s="102">
        <v>0</v>
      </c>
      <c r="D460" s="84"/>
      <c r="E460" s="84"/>
      <c r="F460" s="84">
        <f t="shared" si="77"/>
        <v>0</v>
      </c>
      <c r="G460" s="102">
        <v>48</v>
      </c>
      <c r="H460" s="86"/>
      <c r="I460" s="86"/>
      <c r="J460" s="57">
        <f t="shared" si="72"/>
        <v>48</v>
      </c>
      <c r="K460" s="95">
        <f t="shared" si="70"/>
        <v>0</v>
      </c>
      <c r="L460" s="54">
        <f t="shared" si="74"/>
        <v>0</v>
      </c>
      <c r="M460" s="54">
        <f t="shared" si="73"/>
        <v>0</v>
      </c>
      <c r="N460" s="54">
        <f t="shared" si="75"/>
        <v>0</v>
      </c>
      <c r="O460" s="54">
        <v>0</v>
      </c>
      <c r="P460" s="122"/>
    </row>
    <row r="461" spans="1:16" s="68" customFormat="1" x14ac:dyDescent="0.2">
      <c r="A461" s="59">
        <f t="shared" si="71"/>
        <v>172</v>
      </c>
      <c r="B461" s="57" t="s">
        <v>2510</v>
      </c>
      <c r="C461" s="102">
        <v>0</v>
      </c>
      <c r="D461" s="84"/>
      <c r="E461" s="84"/>
      <c r="F461" s="84">
        <f t="shared" si="77"/>
        <v>0</v>
      </c>
      <c r="G461" s="102">
        <v>75</v>
      </c>
      <c r="H461" s="86"/>
      <c r="I461" s="86"/>
      <c r="J461" s="57">
        <f t="shared" si="72"/>
        <v>75</v>
      </c>
      <c r="K461" s="95">
        <f t="shared" si="70"/>
        <v>0</v>
      </c>
      <c r="L461" s="54">
        <f t="shared" si="74"/>
        <v>0</v>
      </c>
      <c r="M461" s="54">
        <f t="shared" si="73"/>
        <v>0</v>
      </c>
      <c r="N461" s="54">
        <f t="shared" si="75"/>
        <v>0</v>
      </c>
      <c r="O461" s="54">
        <v>0</v>
      </c>
      <c r="P461" s="122"/>
    </row>
    <row r="462" spans="1:16" s="68" customFormat="1" x14ac:dyDescent="0.2">
      <c r="A462" s="59">
        <f t="shared" si="71"/>
        <v>173</v>
      </c>
      <c r="B462" s="57" t="s">
        <v>2511</v>
      </c>
      <c r="C462" s="102">
        <v>3770.3</v>
      </c>
      <c r="D462" s="84">
        <v>400.8</v>
      </c>
      <c r="E462" s="84"/>
      <c r="F462" s="84">
        <f t="shared" si="77"/>
        <v>4171.1000000000004</v>
      </c>
      <c r="G462" s="102">
        <v>34</v>
      </c>
      <c r="H462" s="86">
        <v>1</v>
      </c>
      <c r="I462" s="86"/>
      <c r="J462" s="57">
        <f t="shared" si="72"/>
        <v>35</v>
      </c>
      <c r="K462" s="95">
        <f t="shared" si="70"/>
        <v>4.3953697875783786E-2</v>
      </c>
      <c r="L462" s="54">
        <f t="shared" si="74"/>
        <v>161.74960818288434</v>
      </c>
      <c r="M462" s="54">
        <f t="shared" si="73"/>
        <v>35.584913800234553</v>
      </c>
      <c r="N462" s="54">
        <f t="shared" si="75"/>
        <v>73.110822898663727</v>
      </c>
      <c r="O462" s="54">
        <v>54.431149984728584</v>
      </c>
      <c r="P462" s="122">
        <f>(L462+M462+N462+O462)/F462</f>
        <v>7.7887486482345461E-2</v>
      </c>
    </row>
    <row r="463" spans="1:16" s="68" customFormat="1" x14ac:dyDescent="0.2">
      <c r="A463" s="59">
        <f t="shared" si="71"/>
        <v>174</v>
      </c>
      <c r="B463" s="57" t="s">
        <v>2512</v>
      </c>
      <c r="C463" s="102">
        <v>4325.3999999999996</v>
      </c>
      <c r="D463" s="84"/>
      <c r="E463" s="84"/>
      <c r="F463" s="84">
        <f t="shared" si="77"/>
        <v>4325.3999999999996</v>
      </c>
      <c r="G463" s="102">
        <v>65</v>
      </c>
      <c r="H463" s="86"/>
      <c r="I463" s="86"/>
      <c r="J463" s="57">
        <f t="shared" si="72"/>
        <v>65</v>
      </c>
      <c r="K463" s="95">
        <f t="shared" si="70"/>
        <v>4.5579661190552886E-2</v>
      </c>
      <c r="L463" s="54">
        <f t="shared" si="74"/>
        <v>167.73315318123463</v>
      </c>
      <c r="M463" s="54">
        <f t="shared" si="73"/>
        <v>36.901293699871616</v>
      </c>
      <c r="N463" s="54">
        <f t="shared" si="75"/>
        <v>75.815385237918051</v>
      </c>
      <c r="O463" s="54">
        <v>56.444701911712741</v>
      </c>
      <c r="P463" s="122">
        <f>(L463+M463+N463+O463)/F463</f>
        <v>7.7887486482345461E-2</v>
      </c>
    </row>
    <row r="464" spans="1:16" s="68" customFormat="1" x14ac:dyDescent="0.2">
      <c r="A464" s="59">
        <f t="shared" si="71"/>
        <v>175</v>
      </c>
      <c r="B464" s="57" t="s">
        <v>2513</v>
      </c>
      <c r="C464" s="102">
        <v>1852.22</v>
      </c>
      <c r="D464" s="84"/>
      <c r="E464" s="84">
        <v>465.7</v>
      </c>
      <c r="F464" s="84">
        <f t="shared" si="77"/>
        <v>2317.92</v>
      </c>
      <c r="G464" s="102">
        <v>32</v>
      </c>
      <c r="H464" s="86"/>
      <c r="I464" s="86">
        <v>1</v>
      </c>
      <c r="J464" s="57">
        <f t="shared" si="72"/>
        <v>33</v>
      </c>
      <c r="K464" s="95">
        <f t="shared" si="70"/>
        <v>2.4425488571416833E-2</v>
      </c>
      <c r="L464" s="54">
        <f t="shared" si="74"/>
        <v>89.885797942813937</v>
      </c>
      <c r="M464" s="54">
        <f t="shared" si="73"/>
        <v>19.774875547419068</v>
      </c>
      <c r="N464" s="54">
        <f t="shared" si="75"/>
        <v>40.628380670151898</v>
      </c>
      <c r="O464" s="54">
        <v>30.247908506773289</v>
      </c>
      <c r="P464" s="122">
        <f>(L464+M464+N464+O464)/F464</f>
        <v>7.7887486482345461E-2</v>
      </c>
    </row>
    <row r="465" spans="1:16" s="68" customFormat="1" x14ac:dyDescent="0.2">
      <c r="A465" s="59">
        <f t="shared" si="71"/>
        <v>176</v>
      </c>
      <c r="B465" s="57" t="s">
        <v>2514</v>
      </c>
      <c r="C465" s="102">
        <v>3870.3</v>
      </c>
      <c r="D465" s="84"/>
      <c r="E465" s="84">
        <v>176.2</v>
      </c>
      <c r="F465" s="84">
        <f t="shared" si="77"/>
        <v>4046.5</v>
      </c>
      <c r="G465" s="102">
        <v>58</v>
      </c>
      <c r="H465" s="86"/>
      <c r="I465" s="86">
        <v>1</v>
      </c>
      <c r="J465" s="57">
        <f t="shared" si="72"/>
        <v>59</v>
      </c>
      <c r="K465" s="95">
        <f t="shared" si="70"/>
        <v>4.2640703520500367E-2</v>
      </c>
      <c r="L465" s="54">
        <f t="shared" si="74"/>
        <v>156.91778895544135</v>
      </c>
      <c r="M465" s="54">
        <f t="shared" si="73"/>
        <v>34.5219135701971</v>
      </c>
      <c r="N465" s="54">
        <f t="shared" si="75"/>
        <v>70.926840607859489</v>
      </c>
      <c r="O465" s="54">
        <v>52.805170917312992</v>
      </c>
      <c r="P465" s="122">
        <f>(L465+M465+N465+O465)/F465</f>
        <v>7.7887486482345461E-2</v>
      </c>
    </row>
    <row r="466" spans="1:16" s="68" customFormat="1" ht="15" x14ac:dyDescent="0.25">
      <c r="A466" s="224"/>
      <c r="B466" s="45" t="s">
        <v>2181</v>
      </c>
      <c r="C466" s="104">
        <f>SUM(C290:C465)</f>
        <v>89473.090000000011</v>
      </c>
      <c r="D466" s="104">
        <f t="shared" ref="D466:N466" si="78">SUM(D290:D465)</f>
        <v>1943.8000000000002</v>
      </c>
      <c r="E466" s="104">
        <f t="shared" si="78"/>
        <v>3480.7</v>
      </c>
      <c r="F466" s="104">
        <f t="shared" si="78"/>
        <v>94897.59</v>
      </c>
      <c r="G466" s="104">
        <f t="shared" si="78"/>
        <v>1962</v>
      </c>
      <c r="H466" s="104">
        <f t="shared" si="78"/>
        <v>9</v>
      </c>
      <c r="I466" s="104">
        <f t="shared" si="78"/>
        <v>18</v>
      </c>
      <c r="J466" s="104">
        <f t="shared" si="78"/>
        <v>1980</v>
      </c>
      <c r="K466" s="104">
        <f t="shared" si="78"/>
        <v>0.99999999999999978</v>
      </c>
      <c r="L466" s="104">
        <f t="shared" si="78"/>
        <v>3680.0000000000009</v>
      </c>
      <c r="M466" s="104">
        <f t="shared" si="78"/>
        <v>809.5999999999998</v>
      </c>
      <c r="N466" s="104">
        <f t="shared" si="78"/>
        <v>1663.3600000000001</v>
      </c>
      <c r="O466" s="208">
        <v>1238.3747583321619</v>
      </c>
      <c r="P466" s="69">
        <f>(L466+M466+N466+O466)/F466</f>
        <v>7.7887486482345475E-2</v>
      </c>
    </row>
    <row r="467" spans="1:16" s="68" customFormat="1" ht="15" x14ac:dyDescent="0.25">
      <c r="A467" s="362" t="s">
        <v>1974</v>
      </c>
      <c r="B467" s="362"/>
      <c r="C467" s="362"/>
      <c r="D467" s="362"/>
      <c r="E467" s="362"/>
      <c r="F467" s="362"/>
      <c r="G467" s="362"/>
      <c r="H467" s="362"/>
      <c r="I467" s="362"/>
      <c r="J467" s="362"/>
      <c r="K467" s="362"/>
      <c r="L467" s="362"/>
      <c r="M467" s="362"/>
      <c r="N467" s="362"/>
      <c r="O467" s="362"/>
      <c r="P467" s="362"/>
    </row>
    <row r="468" spans="1:16" s="68" customFormat="1" x14ac:dyDescent="0.2">
      <c r="A468" s="105">
        <v>1</v>
      </c>
      <c r="B468" s="57" t="s">
        <v>1082</v>
      </c>
      <c r="C468" s="40"/>
      <c r="D468" s="40"/>
      <c r="E468" s="40"/>
      <c r="F468" s="57">
        <f>C468+D468+E468</f>
        <v>0</v>
      </c>
      <c r="G468" s="59"/>
      <c r="H468" s="59"/>
      <c r="I468" s="59"/>
      <c r="J468" s="57">
        <f>G468+H468+I468</f>
        <v>0</v>
      </c>
      <c r="K468" s="95">
        <f>2/164233.99*F468</f>
        <v>0</v>
      </c>
      <c r="L468" s="54">
        <f t="shared" ref="L468:L499" si="79">K468*3680</f>
        <v>0</v>
      </c>
      <c r="M468" s="54">
        <f t="shared" ref="M468:M527" si="80">L468*0.22</f>
        <v>0</v>
      </c>
      <c r="N468" s="54">
        <f>L468*0.5</f>
        <v>0</v>
      </c>
      <c r="O468" s="54">
        <v>0</v>
      </c>
      <c r="P468" s="89"/>
    </row>
    <row r="469" spans="1:16" s="68" customFormat="1" x14ac:dyDescent="0.2">
      <c r="A469" s="105">
        <v>2</v>
      </c>
      <c r="B469" s="38" t="s">
        <v>1083</v>
      </c>
      <c r="C469" s="40">
        <v>4141.22</v>
      </c>
      <c r="D469" s="40">
        <v>409.9</v>
      </c>
      <c r="E469" s="40">
        <v>53.5</v>
      </c>
      <c r="F469" s="57">
        <f t="shared" ref="F469:F528" si="81">C469+D469+E469</f>
        <v>4604.62</v>
      </c>
      <c r="G469" s="59">
        <v>68</v>
      </c>
      <c r="H469" s="59">
        <v>2</v>
      </c>
      <c r="I469" s="59">
        <v>1</v>
      </c>
      <c r="J469" s="57">
        <f t="shared" ref="J469:J528" si="82">G469+H469+I469</f>
        <v>71</v>
      </c>
      <c r="K469" s="95">
        <f t="shared" ref="K469:K532" si="83">2/164233.99*F469</f>
        <v>5.6073897979340329E-2</v>
      </c>
      <c r="L469" s="54">
        <f t="shared" si="79"/>
        <v>206.35194456397241</v>
      </c>
      <c r="M469" s="54">
        <f t="shared" si="80"/>
        <v>45.397427804073928</v>
      </c>
      <c r="N469" s="54">
        <f t="shared" ref="N469:N532" si="84">L469*0.5</f>
        <v>103.1759722819862</v>
      </c>
      <c r="O469" s="54">
        <v>50.943944343426814</v>
      </c>
      <c r="P469" s="89">
        <f>(L469+M469+N469+O469)/F469</f>
        <v>8.8143926967580263E-2</v>
      </c>
    </row>
    <row r="470" spans="1:16" s="68" customFormat="1" x14ac:dyDescent="0.2">
      <c r="A470" s="105">
        <f t="shared" ref="A470:A532" si="85">A469+1</f>
        <v>3</v>
      </c>
      <c r="B470" s="57" t="s">
        <v>1084</v>
      </c>
      <c r="C470" s="40"/>
      <c r="D470" s="40"/>
      <c r="E470" s="40"/>
      <c r="F470" s="57">
        <f t="shared" si="81"/>
        <v>0</v>
      </c>
      <c r="G470" s="59"/>
      <c r="H470" s="59"/>
      <c r="I470" s="59">
        <v>1</v>
      </c>
      <c r="J470" s="57">
        <f t="shared" si="82"/>
        <v>1</v>
      </c>
      <c r="K470" s="95">
        <f t="shared" si="83"/>
        <v>0</v>
      </c>
      <c r="L470" s="54">
        <f t="shared" si="79"/>
        <v>0</v>
      </c>
      <c r="M470" s="54">
        <f t="shared" si="80"/>
        <v>0</v>
      </c>
      <c r="N470" s="54">
        <f t="shared" si="84"/>
        <v>0</v>
      </c>
      <c r="O470" s="54">
        <v>0</v>
      </c>
      <c r="P470" s="89"/>
    </row>
    <row r="471" spans="1:16" s="68" customFormat="1" x14ac:dyDescent="0.2">
      <c r="A471" s="105">
        <f t="shared" si="85"/>
        <v>4</v>
      </c>
      <c r="B471" s="38" t="s">
        <v>1085</v>
      </c>
      <c r="C471" s="40">
        <v>4230.32</v>
      </c>
      <c r="D471" s="40"/>
      <c r="E471" s="40"/>
      <c r="F471" s="57">
        <f t="shared" si="81"/>
        <v>4230.32</v>
      </c>
      <c r="G471" s="59">
        <v>72</v>
      </c>
      <c r="H471" s="59"/>
      <c r="I471" s="59"/>
      <c r="J471" s="57">
        <f t="shared" si="82"/>
        <v>72</v>
      </c>
      <c r="K471" s="95">
        <f t="shared" si="83"/>
        <v>5.1515767229426745E-2</v>
      </c>
      <c r="L471" s="54">
        <f t="shared" si="79"/>
        <v>189.57802340429043</v>
      </c>
      <c r="M471" s="54">
        <f t="shared" si="80"/>
        <v>41.707165148943893</v>
      </c>
      <c r="N471" s="54">
        <f t="shared" si="84"/>
        <v>94.789011702145217</v>
      </c>
      <c r="O471" s="54">
        <v>46.802816874114548</v>
      </c>
      <c r="P471" s="89">
        <f>(L471+M471+N471+O471)/F471</f>
        <v>8.8143926967580263E-2</v>
      </c>
    </row>
    <row r="472" spans="1:16" s="68" customFormat="1" x14ac:dyDescent="0.2">
      <c r="A472" s="105">
        <f t="shared" si="85"/>
        <v>5</v>
      </c>
      <c r="B472" s="57" t="s">
        <v>1086</v>
      </c>
      <c r="C472" s="40"/>
      <c r="D472" s="40"/>
      <c r="E472" s="40"/>
      <c r="F472" s="57">
        <f t="shared" si="81"/>
        <v>0</v>
      </c>
      <c r="G472" s="59"/>
      <c r="H472" s="59"/>
      <c r="I472" s="59"/>
      <c r="J472" s="57">
        <f t="shared" si="82"/>
        <v>0</v>
      </c>
      <c r="K472" s="95">
        <f t="shared" si="83"/>
        <v>0</v>
      </c>
      <c r="L472" s="54">
        <f t="shared" si="79"/>
        <v>0</v>
      </c>
      <c r="M472" s="54">
        <f t="shared" si="80"/>
        <v>0</v>
      </c>
      <c r="N472" s="54">
        <f t="shared" si="84"/>
        <v>0</v>
      </c>
      <c r="O472" s="54">
        <v>0</v>
      </c>
      <c r="P472" s="89"/>
    </row>
    <row r="473" spans="1:16" s="68" customFormat="1" x14ac:dyDescent="0.2">
      <c r="A473" s="105">
        <f t="shared" si="85"/>
        <v>6</v>
      </c>
      <c r="B473" s="57" t="s">
        <v>1087</v>
      </c>
      <c r="C473" s="40">
        <v>4013.9</v>
      </c>
      <c r="D473" s="40"/>
      <c r="E473" s="40"/>
      <c r="F473" s="57">
        <f t="shared" si="81"/>
        <v>4013.9</v>
      </c>
      <c r="G473" s="59">
        <v>91</v>
      </c>
      <c r="H473" s="59"/>
      <c r="I473" s="59"/>
      <c r="J473" s="57">
        <f t="shared" si="82"/>
        <v>91</v>
      </c>
      <c r="K473" s="95">
        <f t="shared" si="83"/>
        <v>4.888025919604097E-2</v>
      </c>
      <c r="L473" s="54">
        <f t="shared" si="79"/>
        <v>179.87935384143077</v>
      </c>
      <c r="M473" s="54">
        <f t="shared" si="80"/>
        <v>39.573457845114767</v>
      </c>
      <c r="N473" s="54">
        <f t="shared" si="84"/>
        <v>89.939676920715385</v>
      </c>
      <c r="O473" s="54">
        <v>44.408419847909471</v>
      </c>
      <c r="P473" s="89">
        <f>(L473+M473+N473+O473)/F473</f>
        <v>8.8143926967580263E-2</v>
      </c>
    </row>
    <row r="474" spans="1:16" s="68" customFormat="1" x14ac:dyDescent="0.2">
      <c r="A474" s="105">
        <f t="shared" si="85"/>
        <v>7</v>
      </c>
      <c r="B474" s="57" t="s">
        <v>1088</v>
      </c>
      <c r="C474" s="40">
        <v>8035.65</v>
      </c>
      <c r="D474" s="40"/>
      <c r="E474" s="40"/>
      <c r="F474" s="57">
        <f t="shared" si="81"/>
        <v>8035.65</v>
      </c>
      <c r="G474" s="59">
        <v>180</v>
      </c>
      <c r="H474" s="59"/>
      <c r="I474" s="59"/>
      <c r="J474" s="57">
        <f t="shared" si="82"/>
        <v>180</v>
      </c>
      <c r="K474" s="95">
        <f t="shared" si="83"/>
        <v>9.7856113707034703E-2</v>
      </c>
      <c r="L474" s="54">
        <f t="shared" si="79"/>
        <v>360.11049844188773</v>
      </c>
      <c r="M474" s="54">
        <f t="shared" si="80"/>
        <v>79.224309657215301</v>
      </c>
      <c r="N474" s="54">
        <f t="shared" si="84"/>
        <v>180.05524922094386</v>
      </c>
      <c r="O474" s="54">
        <v>88.90368941698938</v>
      </c>
      <c r="P474" s="89">
        <f>(L474+M474+N474+O474)/F474</f>
        <v>8.8143926967580277E-2</v>
      </c>
    </row>
    <row r="475" spans="1:16" s="68" customFormat="1" x14ac:dyDescent="0.2">
      <c r="A475" s="105">
        <f t="shared" si="85"/>
        <v>8</v>
      </c>
      <c r="B475" s="38" t="s">
        <v>1089</v>
      </c>
      <c r="C475" s="40">
        <v>4255.7299999999996</v>
      </c>
      <c r="D475" s="40"/>
      <c r="E475" s="40">
        <v>76.8</v>
      </c>
      <c r="F475" s="57">
        <f t="shared" si="81"/>
        <v>4332.53</v>
      </c>
      <c r="G475" s="59">
        <v>71</v>
      </c>
      <c r="H475" s="59"/>
      <c r="I475" s="59">
        <v>1</v>
      </c>
      <c r="J475" s="57">
        <f t="shared" si="82"/>
        <v>72</v>
      </c>
      <c r="K475" s="95">
        <f t="shared" si="83"/>
        <v>5.2760454763353191E-2</v>
      </c>
      <c r="L475" s="54">
        <f t="shared" si="79"/>
        <v>194.15847352913974</v>
      </c>
      <c r="M475" s="54">
        <f t="shared" si="80"/>
        <v>42.714864176410742</v>
      </c>
      <c r="N475" s="54">
        <f t="shared" si="84"/>
        <v>97.07923676456987</v>
      </c>
      <c r="O475" s="54">
        <v>47.933633434730112</v>
      </c>
      <c r="P475" s="89">
        <f>(L475+M475+N475+O475)/F475</f>
        <v>8.8143926967580249E-2</v>
      </c>
    </row>
    <row r="476" spans="1:16" s="68" customFormat="1" x14ac:dyDescent="0.2">
      <c r="A476" s="105">
        <f t="shared" si="85"/>
        <v>9</v>
      </c>
      <c r="B476" s="57" t="s">
        <v>1090</v>
      </c>
      <c r="C476" s="40">
        <v>3910.03</v>
      </c>
      <c r="D476" s="40"/>
      <c r="E476" s="40">
        <v>129.5</v>
      </c>
      <c r="F476" s="57">
        <f t="shared" si="81"/>
        <v>4039.53</v>
      </c>
      <c r="G476" s="59">
        <v>70</v>
      </c>
      <c r="H476" s="59"/>
      <c r="I476" s="59">
        <v>1</v>
      </c>
      <c r="J476" s="57">
        <f t="shared" si="82"/>
        <v>71</v>
      </c>
      <c r="K476" s="95">
        <f t="shared" si="83"/>
        <v>4.9192374854924982E-2</v>
      </c>
      <c r="L476" s="54">
        <f t="shared" si="79"/>
        <v>181.02793946612394</v>
      </c>
      <c r="M476" s="54">
        <f t="shared" si="80"/>
        <v>39.826146682547268</v>
      </c>
      <c r="N476" s="54">
        <f t="shared" si="84"/>
        <v>90.51396973306197</v>
      </c>
      <c r="O476" s="54">
        <v>44.691981421616319</v>
      </c>
      <c r="P476" s="89">
        <f>(L476+M476+N476+O476)/F476</f>
        <v>8.8143926967580263E-2</v>
      </c>
    </row>
    <row r="477" spans="1:16" s="68" customFormat="1" x14ac:dyDescent="0.2">
      <c r="A477" s="105">
        <f t="shared" si="85"/>
        <v>10</v>
      </c>
      <c r="B477" s="57" t="s">
        <v>1091</v>
      </c>
      <c r="C477" s="40"/>
      <c r="D477" s="40"/>
      <c r="E477" s="40"/>
      <c r="F477" s="57">
        <f t="shared" si="81"/>
        <v>0</v>
      </c>
      <c r="G477" s="59"/>
      <c r="H477" s="59"/>
      <c r="I477" s="59"/>
      <c r="J477" s="57">
        <f t="shared" si="82"/>
        <v>0</v>
      </c>
      <c r="K477" s="95">
        <f t="shared" si="83"/>
        <v>0</v>
      </c>
      <c r="L477" s="54">
        <f t="shared" si="79"/>
        <v>0</v>
      </c>
      <c r="M477" s="54">
        <f t="shared" si="80"/>
        <v>0</v>
      </c>
      <c r="N477" s="54">
        <f t="shared" si="84"/>
        <v>0</v>
      </c>
      <c r="O477" s="54">
        <v>0</v>
      </c>
      <c r="P477" s="89"/>
    </row>
    <row r="478" spans="1:16" s="68" customFormat="1" x14ac:dyDescent="0.2">
      <c r="A478" s="105">
        <f t="shared" si="85"/>
        <v>11</v>
      </c>
      <c r="B478" s="57" t="s">
        <v>1092</v>
      </c>
      <c r="C478" s="40"/>
      <c r="D478" s="40"/>
      <c r="E478" s="40"/>
      <c r="F478" s="57">
        <f t="shared" si="81"/>
        <v>0</v>
      </c>
      <c r="G478" s="59"/>
      <c r="H478" s="59"/>
      <c r="I478" s="59"/>
      <c r="J478" s="57">
        <f t="shared" si="82"/>
        <v>0</v>
      </c>
      <c r="K478" s="95">
        <f t="shared" si="83"/>
        <v>0</v>
      </c>
      <c r="L478" s="54">
        <f t="shared" si="79"/>
        <v>0</v>
      </c>
      <c r="M478" s="54">
        <f t="shared" si="80"/>
        <v>0</v>
      </c>
      <c r="N478" s="54">
        <f t="shared" si="84"/>
        <v>0</v>
      </c>
      <c r="O478" s="54">
        <v>0</v>
      </c>
      <c r="P478" s="89"/>
    </row>
    <row r="479" spans="1:16" s="68" customFormat="1" x14ac:dyDescent="0.2">
      <c r="A479" s="105">
        <f t="shared" si="85"/>
        <v>12</v>
      </c>
      <c r="B479" s="57" t="s">
        <v>1093</v>
      </c>
      <c r="C479" s="40"/>
      <c r="D479" s="40"/>
      <c r="E479" s="40"/>
      <c r="F479" s="57">
        <f t="shared" si="81"/>
        <v>0</v>
      </c>
      <c r="G479" s="59"/>
      <c r="H479" s="59"/>
      <c r="I479" s="59"/>
      <c r="J479" s="57">
        <f t="shared" si="82"/>
        <v>0</v>
      </c>
      <c r="K479" s="95">
        <f t="shared" si="83"/>
        <v>0</v>
      </c>
      <c r="L479" s="54">
        <f t="shared" si="79"/>
        <v>0</v>
      </c>
      <c r="M479" s="54">
        <f t="shared" si="80"/>
        <v>0</v>
      </c>
      <c r="N479" s="54">
        <f t="shared" si="84"/>
        <v>0</v>
      </c>
      <c r="O479" s="54">
        <v>0</v>
      </c>
      <c r="P479" s="89"/>
    </row>
    <row r="480" spans="1:16" s="68" customFormat="1" x14ac:dyDescent="0.2">
      <c r="A480" s="105">
        <f t="shared" si="85"/>
        <v>13</v>
      </c>
      <c r="B480" s="57" t="s">
        <v>1094</v>
      </c>
      <c r="C480" s="40">
        <v>4612.71</v>
      </c>
      <c r="D480" s="40">
        <v>38.799999999999997</v>
      </c>
      <c r="E480" s="40">
        <v>58.7</v>
      </c>
      <c r="F480" s="57">
        <f t="shared" si="81"/>
        <v>4710.21</v>
      </c>
      <c r="G480" s="59">
        <v>97</v>
      </c>
      <c r="H480" s="59">
        <v>1</v>
      </c>
      <c r="I480" s="59">
        <v>3</v>
      </c>
      <c r="J480" s="57">
        <f t="shared" si="82"/>
        <v>101</v>
      </c>
      <c r="K480" s="95">
        <f t="shared" si="83"/>
        <v>5.7359746298558542E-2</v>
      </c>
      <c r="L480" s="54">
        <f t="shared" si="79"/>
        <v>211.08386637869543</v>
      </c>
      <c r="M480" s="54">
        <f t="shared" si="80"/>
        <v>46.438450603312994</v>
      </c>
      <c r="N480" s="54">
        <f t="shared" si="84"/>
        <v>105.54193318934772</v>
      </c>
      <c r="O480" s="54">
        <v>52.112156070610041</v>
      </c>
      <c r="P480" s="89">
        <f>(L480+M480+N480+O480)/F480</f>
        <v>8.8143926967580263E-2</v>
      </c>
    </row>
    <row r="481" spans="1:16" s="68" customFormat="1" x14ac:dyDescent="0.2">
      <c r="A481" s="105">
        <f t="shared" si="85"/>
        <v>14</v>
      </c>
      <c r="B481" s="57" t="s">
        <v>1095</v>
      </c>
      <c r="C481" s="40"/>
      <c r="D481" s="40"/>
      <c r="E481" s="40"/>
      <c r="F481" s="57">
        <f t="shared" si="81"/>
        <v>0</v>
      </c>
      <c r="G481" s="59"/>
      <c r="H481" s="59"/>
      <c r="I481" s="59"/>
      <c r="J481" s="57">
        <f t="shared" si="82"/>
        <v>0</v>
      </c>
      <c r="K481" s="95">
        <f t="shared" si="83"/>
        <v>0</v>
      </c>
      <c r="L481" s="54">
        <f t="shared" si="79"/>
        <v>0</v>
      </c>
      <c r="M481" s="54">
        <f t="shared" si="80"/>
        <v>0</v>
      </c>
      <c r="N481" s="54">
        <f t="shared" si="84"/>
        <v>0</v>
      </c>
      <c r="O481" s="54">
        <v>0</v>
      </c>
      <c r="P481" s="89"/>
    </row>
    <row r="482" spans="1:16" s="68" customFormat="1" x14ac:dyDescent="0.2">
      <c r="A482" s="105">
        <f t="shared" si="85"/>
        <v>15</v>
      </c>
      <c r="B482" s="57" t="s">
        <v>1096</v>
      </c>
      <c r="C482" s="40"/>
      <c r="D482" s="40"/>
      <c r="E482" s="40"/>
      <c r="F482" s="57">
        <f t="shared" si="81"/>
        <v>0</v>
      </c>
      <c r="G482" s="59"/>
      <c r="H482" s="59"/>
      <c r="I482" s="59"/>
      <c r="J482" s="57">
        <f t="shared" si="82"/>
        <v>0</v>
      </c>
      <c r="K482" s="95">
        <f t="shared" si="83"/>
        <v>0</v>
      </c>
      <c r="L482" s="54">
        <f t="shared" si="79"/>
        <v>0</v>
      </c>
      <c r="M482" s="54">
        <f t="shared" si="80"/>
        <v>0</v>
      </c>
      <c r="N482" s="54">
        <f t="shared" si="84"/>
        <v>0</v>
      </c>
      <c r="O482" s="54">
        <v>0</v>
      </c>
      <c r="P482" s="89"/>
    </row>
    <row r="483" spans="1:16" s="68" customFormat="1" x14ac:dyDescent="0.2">
      <c r="A483" s="105">
        <f t="shared" si="85"/>
        <v>16</v>
      </c>
      <c r="B483" s="57" t="s">
        <v>1097</v>
      </c>
      <c r="C483" s="40"/>
      <c r="D483" s="40"/>
      <c r="E483" s="40"/>
      <c r="F483" s="57">
        <f t="shared" si="81"/>
        <v>0</v>
      </c>
      <c r="G483" s="59"/>
      <c r="H483" s="59"/>
      <c r="I483" s="59"/>
      <c r="J483" s="57">
        <f t="shared" si="82"/>
        <v>0</v>
      </c>
      <c r="K483" s="95">
        <f t="shared" si="83"/>
        <v>0</v>
      </c>
      <c r="L483" s="54">
        <f t="shared" si="79"/>
        <v>0</v>
      </c>
      <c r="M483" s="54">
        <f t="shared" si="80"/>
        <v>0</v>
      </c>
      <c r="N483" s="54">
        <f t="shared" si="84"/>
        <v>0</v>
      </c>
      <c r="O483" s="54">
        <v>0</v>
      </c>
      <c r="P483" s="89"/>
    </row>
    <row r="484" spans="1:16" s="68" customFormat="1" x14ac:dyDescent="0.2">
      <c r="A484" s="105">
        <f t="shared" si="85"/>
        <v>17</v>
      </c>
      <c r="B484" s="57" t="s">
        <v>1098</v>
      </c>
      <c r="C484" s="40"/>
      <c r="D484" s="40"/>
      <c r="E484" s="40"/>
      <c r="F484" s="57">
        <f t="shared" si="81"/>
        <v>0</v>
      </c>
      <c r="G484" s="59"/>
      <c r="H484" s="59"/>
      <c r="I484" s="59"/>
      <c r="J484" s="57">
        <f t="shared" si="82"/>
        <v>0</v>
      </c>
      <c r="K484" s="95">
        <f t="shared" si="83"/>
        <v>0</v>
      </c>
      <c r="L484" s="54">
        <f t="shared" si="79"/>
        <v>0</v>
      </c>
      <c r="M484" s="54">
        <f t="shared" si="80"/>
        <v>0</v>
      </c>
      <c r="N484" s="54">
        <f t="shared" si="84"/>
        <v>0</v>
      </c>
      <c r="O484" s="54">
        <v>0</v>
      </c>
      <c r="P484" s="89"/>
    </row>
    <row r="485" spans="1:16" s="68" customFormat="1" x14ac:dyDescent="0.2">
      <c r="A485" s="105">
        <f t="shared" si="85"/>
        <v>18</v>
      </c>
      <c r="B485" s="57" t="s">
        <v>1099</v>
      </c>
      <c r="C485" s="40"/>
      <c r="D485" s="40"/>
      <c r="E485" s="40"/>
      <c r="F485" s="57">
        <f t="shared" si="81"/>
        <v>0</v>
      </c>
      <c r="G485" s="59"/>
      <c r="H485" s="59"/>
      <c r="I485" s="59"/>
      <c r="J485" s="57">
        <f t="shared" si="82"/>
        <v>0</v>
      </c>
      <c r="K485" s="95">
        <f t="shared" si="83"/>
        <v>0</v>
      </c>
      <c r="L485" s="54">
        <f t="shared" si="79"/>
        <v>0</v>
      </c>
      <c r="M485" s="54">
        <f t="shared" si="80"/>
        <v>0</v>
      </c>
      <c r="N485" s="54">
        <f t="shared" si="84"/>
        <v>0</v>
      </c>
      <c r="O485" s="54">
        <v>0</v>
      </c>
      <c r="P485" s="89"/>
    </row>
    <row r="486" spans="1:16" s="68" customFormat="1" x14ac:dyDescent="0.2">
      <c r="A486" s="105">
        <f t="shared" si="85"/>
        <v>19</v>
      </c>
      <c r="B486" s="57" t="s">
        <v>1100</v>
      </c>
      <c r="C486" s="40"/>
      <c r="D486" s="40"/>
      <c r="E486" s="40"/>
      <c r="F486" s="57">
        <f t="shared" si="81"/>
        <v>0</v>
      </c>
      <c r="G486" s="59"/>
      <c r="H486" s="59"/>
      <c r="I486" s="59"/>
      <c r="J486" s="57">
        <f t="shared" si="82"/>
        <v>0</v>
      </c>
      <c r="K486" s="95">
        <f t="shared" si="83"/>
        <v>0</v>
      </c>
      <c r="L486" s="54">
        <f t="shared" si="79"/>
        <v>0</v>
      </c>
      <c r="M486" s="54">
        <f t="shared" si="80"/>
        <v>0</v>
      </c>
      <c r="N486" s="54">
        <f t="shared" si="84"/>
        <v>0</v>
      </c>
      <c r="O486" s="54">
        <v>0</v>
      </c>
      <c r="P486" s="89"/>
    </row>
    <row r="487" spans="1:16" s="68" customFormat="1" x14ac:dyDescent="0.2">
      <c r="A487" s="105">
        <f t="shared" si="85"/>
        <v>20</v>
      </c>
      <c r="B487" s="57" t="s">
        <v>1101</v>
      </c>
      <c r="C487" s="40"/>
      <c r="D487" s="40"/>
      <c r="E487" s="40"/>
      <c r="F487" s="57">
        <f t="shared" si="81"/>
        <v>0</v>
      </c>
      <c r="G487" s="59"/>
      <c r="H487" s="59"/>
      <c r="I487" s="59"/>
      <c r="J487" s="57">
        <f t="shared" si="82"/>
        <v>0</v>
      </c>
      <c r="K487" s="95">
        <f t="shared" si="83"/>
        <v>0</v>
      </c>
      <c r="L487" s="54">
        <f t="shared" si="79"/>
        <v>0</v>
      </c>
      <c r="M487" s="54">
        <f t="shared" si="80"/>
        <v>0</v>
      </c>
      <c r="N487" s="54">
        <f t="shared" si="84"/>
        <v>0</v>
      </c>
      <c r="O487" s="54">
        <v>0</v>
      </c>
      <c r="P487" s="89"/>
    </row>
    <row r="488" spans="1:16" s="68" customFormat="1" x14ac:dyDescent="0.2">
      <c r="A488" s="105">
        <f t="shared" si="85"/>
        <v>21</v>
      </c>
      <c r="B488" s="57" t="s">
        <v>2544</v>
      </c>
      <c r="C488" s="40"/>
      <c r="D488" s="40"/>
      <c r="E488" s="40"/>
      <c r="F488" s="57">
        <f t="shared" si="81"/>
        <v>0</v>
      </c>
      <c r="G488" s="59"/>
      <c r="H488" s="59"/>
      <c r="I488" s="59"/>
      <c r="J488" s="57">
        <f t="shared" si="82"/>
        <v>0</v>
      </c>
      <c r="K488" s="95">
        <f t="shared" si="83"/>
        <v>0</v>
      </c>
      <c r="L488" s="54">
        <f t="shared" si="79"/>
        <v>0</v>
      </c>
      <c r="M488" s="54">
        <f t="shared" si="80"/>
        <v>0</v>
      </c>
      <c r="N488" s="54">
        <f t="shared" si="84"/>
        <v>0</v>
      </c>
      <c r="O488" s="54">
        <v>0</v>
      </c>
      <c r="P488" s="89"/>
    </row>
    <row r="489" spans="1:16" s="68" customFormat="1" x14ac:dyDescent="0.2">
      <c r="A489" s="105">
        <f t="shared" si="85"/>
        <v>22</v>
      </c>
      <c r="B489" s="57" t="s">
        <v>2545</v>
      </c>
      <c r="C489" s="40"/>
      <c r="D489" s="40"/>
      <c r="E489" s="40"/>
      <c r="F489" s="57">
        <f t="shared" si="81"/>
        <v>0</v>
      </c>
      <c r="G489" s="59"/>
      <c r="H489" s="59"/>
      <c r="I489" s="59"/>
      <c r="J489" s="57">
        <f t="shared" si="82"/>
        <v>0</v>
      </c>
      <c r="K489" s="95">
        <f t="shared" si="83"/>
        <v>0</v>
      </c>
      <c r="L489" s="54">
        <f t="shared" si="79"/>
        <v>0</v>
      </c>
      <c r="M489" s="54">
        <f t="shared" si="80"/>
        <v>0</v>
      </c>
      <c r="N489" s="54">
        <f t="shared" si="84"/>
        <v>0</v>
      </c>
      <c r="O489" s="54">
        <v>0</v>
      </c>
      <c r="P489" s="89"/>
    </row>
    <row r="490" spans="1:16" s="68" customFormat="1" x14ac:dyDescent="0.2">
      <c r="A490" s="105">
        <f t="shared" si="85"/>
        <v>23</v>
      </c>
      <c r="B490" s="57" t="s">
        <v>2546</v>
      </c>
      <c r="C490" s="40"/>
      <c r="D490" s="40"/>
      <c r="E490" s="40"/>
      <c r="F490" s="57">
        <f t="shared" si="81"/>
        <v>0</v>
      </c>
      <c r="G490" s="59"/>
      <c r="H490" s="59"/>
      <c r="I490" s="59"/>
      <c r="J490" s="57">
        <f t="shared" si="82"/>
        <v>0</v>
      </c>
      <c r="K490" s="95">
        <f t="shared" si="83"/>
        <v>0</v>
      </c>
      <c r="L490" s="54">
        <f t="shared" si="79"/>
        <v>0</v>
      </c>
      <c r="M490" s="54">
        <f t="shared" si="80"/>
        <v>0</v>
      </c>
      <c r="N490" s="54">
        <f t="shared" si="84"/>
        <v>0</v>
      </c>
      <c r="O490" s="54">
        <v>0</v>
      </c>
      <c r="P490" s="89"/>
    </row>
    <row r="491" spans="1:16" s="68" customFormat="1" x14ac:dyDescent="0.2">
      <c r="A491" s="105">
        <f t="shared" si="85"/>
        <v>24</v>
      </c>
      <c r="B491" s="57" t="s">
        <v>2547</v>
      </c>
      <c r="C491" s="40"/>
      <c r="D491" s="40"/>
      <c r="E491" s="40"/>
      <c r="F491" s="57">
        <f t="shared" si="81"/>
        <v>0</v>
      </c>
      <c r="G491" s="59"/>
      <c r="H491" s="59"/>
      <c r="I491" s="59"/>
      <c r="J491" s="57">
        <f t="shared" si="82"/>
        <v>0</v>
      </c>
      <c r="K491" s="95">
        <f t="shared" si="83"/>
        <v>0</v>
      </c>
      <c r="L491" s="54">
        <f t="shared" si="79"/>
        <v>0</v>
      </c>
      <c r="M491" s="54">
        <f t="shared" si="80"/>
        <v>0</v>
      </c>
      <c r="N491" s="54">
        <f t="shared" si="84"/>
        <v>0</v>
      </c>
      <c r="O491" s="54">
        <v>0</v>
      </c>
      <c r="P491" s="89"/>
    </row>
    <row r="492" spans="1:16" s="68" customFormat="1" x14ac:dyDescent="0.2">
      <c r="A492" s="105">
        <f t="shared" si="85"/>
        <v>25</v>
      </c>
      <c r="B492" s="57" t="s">
        <v>2548</v>
      </c>
      <c r="C492" s="40"/>
      <c r="D492" s="40"/>
      <c r="E492" s="40"/>
      <c r="F492" s="57">
        <f t="shared" si="81"/>
        <v>0</v>
      </c>
      <c r="G492" s="59"/>
      <c r="H492" s="59"/>
      <c r="I492" s="59"/>
      <c r="J492" s="57">
        <f t="shared" si="82"/>
        <v>0</v>
      </c>
      <c r="K492" s="95">
        <f t="shared" si="83"/>
        <v>0</v>
      </c>
      <c r="L492" s="54">
        <f t="shared" si="79"/>
        <v>0</v>
      </c>
      <c r="M492" s="54">
        <f t="shared" si="80"/>
        <v>0</v>
      </c>
      <c r="N492" s="54">
        <f t="shared" si="84"/>
        <v>0</v>
      </c>
      <c r="O492" s="54">
        <v>0</v>
      </c>
      <c r="P492" s="89"/>
    </row>
    <row r="493" spans="1:16" s="68" customFormat="1" x14ac:dyDescent="0.2">
      <c r="A493" s="105">
        <f t="shared" si="85"/>
        <v>26</v>
      </c>
      <c r="B493" s="57" t="s">
        <v>1231</v>
      </c>
      <c r="C493" s="40">
        <v>3973.8</v>
      </c>
      <c r="D493" s="40"/>
      <c r="E493" s="40">
        <v>282.60000000000002</v>
      </c>
      <c r="F493" s="57">
        <f t="shared" si="81"/>
        <v>4256.4000000000005</v>
      </c>
      <c r="G493" s="59">
        <v>158</v>
      </c>
      <c r="H493" s="59"/>
      <c r="I493" s="59">
        <v>2</v>
      </c>
      <c r="J493" s="57">
        <f t="shared" si="82"/>
        <v>160</v>
      </c>
      <c r="K493" s="95">
        <f t="shared" si="83"/>
        <v>5.183336287451825E-2</v>
      </c>
      <c r="L493" s="54">
        <f t="shared" si="79"/>
        <v>190.74677537822717</v>
      </c>
      <c r="M493" s="54">
        <f t="shared" si="80"/>
        <v>41.96429058320998</v>
      </c>
      <c r="N493" s="54">
        <f t="shared" si="84"/>
        <v>95.373387689113585</v>
      </c>
      <c r="O493" s="54">
        <v>47.091357094257923</v>
      </c>
      <c r="P493" s="89">
        <f t="shared" ref="P493:P505" si="86">(L493+M493+N493+O493)/F493</f>
        <v>8.8143926967580263E-2</v>
      </c>
    </row>
    <row r="494" spans="1:16" s="68" customFormat="1" x14ac:dyDescent="0.2">
      <c r="A494" s="105">
        <f t="shared" si="85"/>
        <v>27</v>
      </c>
      <c r="B494" s="57" t="s">
        <v>1232</v>
      </c>
      <c r="C494" s="40">
        <v>2318.1999999999998</v>
      </c>
      <c r="D494" s="40"/>
      <c r="E494" s="40"/>
      <c r="F494" s="57">
        <f t="shared" si="81"/>
        <v>2318.1999999999998</v>
      </c>
      <c r="G494" s="59">
        <v>40</v>
      </c>
      <c r="H494" s="59"/>
      <c r="I494" s="59"/>
      <c r="J494" s="57">
        <f t="shared" si="82"/>
        <v>40</v>
      </c>
      <c r="K494" s="95">
        <f t="shared" si="83"/>
        <v>2.8230453391529974E-2</v>
      </c>
      <c r="L494" s="54">
        <f t="shared" si="79"/>
        <v>103.8880684808303</v>
      </c>
      <c r="M494" s="54">
        <f t="shared" si="80"/>
        <v>22.855375065782667</v>
      </c>
      <c r="N494" s="54">
        <f t="shared" si="84"/>
        <v>51.944034240415149</v>
      </c>
      <c r="O494" s="54">
        <v>25.647773709216402</v>
      </c>
      <c r="P494" s="89">
        <f t="shared" si="86"/>
        <v>8.8143926967580249E-2</v>
      </c>
    </row>
    <row r="495" spans="1:16" s="68" customFormat="1" x14ac:dyDescent="0.2">
      <c r="A495" s="105">
        <f t="shared" si="85"/>
        <v>28</v>
      </c>
      <c r="B495" s="57" t="s">
        <v>1233</v>
      </c>
      <c r="C495" s="40">
        <v>19972.8</v>
      </c>
      <c r="D495" s="40">
        <v>200.6</v>
      </c>
      <c r="E495" s="40">
        <v>2292.4</v>
      </c>
      <c r="F495" s="57">
        <f t="shared" si="81"/>
        <v>22465.8</v>
      </c>
      <c r="G495" s="59">
        <v>385</v>
      </c>
      <c r="H495" s="59">
        <v>1</v>
      </c>
      <c r="I495" s="59">
        <v>9</v>
      </c>
      <c r="J495" s="57">
        <f t="shared" si="82"/>
        <v>395</v>
      </c>
      <c r="K495" s="95">
        <f t="shared" si="83"/>
        <v>0.27358283142241141</v>
      </c>
      <c r="L495" s="54">
        <f t="shared" si="79"/>
        <v>1006.7848196344739</v>
      </c>
      <c r="M495" s="54">
        <f t="shared" si="80"/>
        <v>221.49266031958427</v>
      </c>
      <c r="N495" s="54">
        <f t="shared" si="84"/>
        <v>503.39240981723697</v>
      </c>
      <c r="O495" s="54">
        <v>248.55394469696915</v>
      </c>
      <c r="P495" s="89">
        <f t="shared" si="86"/>
        <v>8.8143926967580249E-2</v>
      </c>
    </row>
    <row r="496" spans="1:16" s="68" customFormat="1" x14ac:dyDescent="0.2">
      <c r="A496" s="105">
        <f t="shared" si="85"/>
        <v>29</v>
      </c>
      <c r="B496" s="38" t="s">
        <v>1234</v>
      </c>
      <c r="C496" s="42">
        <v>4510.8999999999996</v>
      </c>
      <c r="D496" s="40"/>
      <c r="E496" s="40"/>
      <c r="F496" s="57">
        <f t="shared" si="81"/>
        <v>4510.8999999999996</v>
      </c>
      <c r="G496" s="59">
        <v>100</v>
      </c>
      <c r="H496" s="59"/>
      <c r="I496" s="59"/>
      <c r="J496" s="57">
        <f t="shared" si="82"/>
        <v>100</v>
      </c>
      <c r="K496" s="95">
        <f t="shared" si="83"/>
        <v>5.4932599518528413E-2</v>
      </c>
      <c r="L496" s="54">
        <f t="shared" si="79"/>
        <v>202.15196622818456</v>
      </c>
      <c r="M496" s="54">
        <f t="shared" si="80"/>
        <v>44.473432570200607</v>
      </c>
      <c r="N496" s="54">
        <f t="shared" si="84"/>
        <v>101.07598311409228</v>
      </c>
      <c r="O496" s="54">
        <v>49.907058245580309</v>
      </c>
      <c r="P496" s="89">
        <f t="shared" si="86"/>
        <v>8.8143926967580263E-2</v>
      </c>
    </row>
    <row r="497" spans="1:16" s="68" customFormat="1" x14ac:dyDescent="0.2">
      <c r="A497" s="105">
        <f t="shared" si="85"/>
        <v>30</v>
      </c>
      <c r="B497" s="57" t="s">
        <v>1235</v>
      </c>
      <c r="C497" s="40">
        <v>3364.6</v>
      </c>
      <c r="D497" s="40">
        <v>242</v>
      </c>
      <c r="E497" s="40">
        <v>228.7</v>
      </c>
      <c r="F497" s="57">
        <f t="shared" si="81"/>
        <v>3835.2999999999997</v>
      </c>
      <c r="G497" s="59">
        <v>56</v>
      </c>
      <c r="H497" s="59">
        <v>2</v>
      </c>
      <c r="I497" s="59">
        <v>1</v>
      </c>
      <c r="J497" s="57">
        <f t="shared" si="82"/>
        <v>59</v>
      </c>
      <c r="K497" s="95">
        <f t="shared" si="83"/>
        <v>4.6705313559026358E-2</v>
      </c>
      <c r="L497" s="54">
        <f t="shared" si="79"/>
        <v>171.875553897217</v>
      </c>
      <c r="M497" s="54">
        <f t="shared" si="80"/>
        <v>37.81262185738774</v>
      </c>
      <c r="N497" s="54">
        <f t="shared" si="84"/>
        <v>85.937776948608501</v>
      </c>
      <c r="O497" s="54">
        <v>42.432450395547264</v>
      </c>
      <c r="P497" s="89">
        <f t="shared" si="86"/>
        <v>8.8143926967580249E-2</v>
      </c>
    </row>
    <row r="498" spans="1:16" s="68" customFormat="1" x14ac:dyDescent="0.2">
      <c r="A498" s="105">
        <f t="shared" si="85"/>
        <v>31</v>
      </c>
      <c r="B498" s="57" t="s">
        <v>1236</v>
      </c>
      <c r="C498" s="40">
        <v>3738.09</v>
      </c>
      <c r="D498" s="40"/>
      <c r="E498" s="40">
        <v>73</v>
      </c>
      <c r="F498" s="57">
        <f t="shared" si="81"/>
        <v>3811.09</v>
      </c>
      <c r="G498" s="59">
        <v>82</v>
      </c>
      <c r="H498" s="59"/>
      <c r="I498" s="59">
        <v>1</v>
      </c>
      <c r="J498" s="57">
        <f t="shared" si="82"/>
        <v>83</v>
      </c>
      <c r="K498" s="95">
        <f t="shared" si="83"/>
        <v>4.6410490301063749E-2</v>
      </c>
      <c r="L498" s="54">
        <f t="shared" si="79"/>
        <v>170.79060430791461</v>
      </c>
      <c r="M498" s="54">
        <f t="shared" si="80"/>
        <v>37.573932947741213</v>
      </c>
      <c r="N498" s="54">
        <f t="shared" si="84"/>
        <v>85.395302153957303</v>
      </c>
      <c r="O498" s="54">
        <v>42.164599217262335</v>
      </c>
      <c r="P498" s="89">
        <f t="shared" si="86"/>
        <v>8.8143926967580249E-2</v>
      </c>
    </row>
    <row r="499" spans="1:16" s="68" customFormat="1" x14ac:dyDescent="0.2">
      <c r="A499" s="105">
        <f t="shared" si="85"/>
        <v>32</v>
      </c>
      <c r="B499" s="57" t="s">
        <v>1237</v>
      </c>
      <c r="C499" s="40">
        <v>4404.33</v>
      </c>
      <c r="D499" s="40"/>
      <c r="E499" s="40"/>
      <c r="F499" s="57">
        <f t="shared" si="81"/>
        <v>4404.33</v>
      </c>
      <c r="G499" s="59">
        <v>72</v>
      </c>
      <c r="H499" s="59"/>
      <c r="I499" s="59"/>
      <c r="J499" s="57">
        <f t="shared" si="82"/>
        <v>72</v>
      </c>
      <c r="K499" s="95">
        <f t="shared" si="83"/>
        <v>5.3634817007125017E-2</v>
      </c>
      <c r="L499" s="54">
        <f t="shared" si="79"/>
        <v>197.37612658622007</v>
      </c>
      <c r="M499" s="54">
        <f t="shared" si="80"/>
        <v>43.422747848968413</v>
      </c>
      <c r="N499" s="54">
        <f t="shared" si="84"/>
        <v>98.688063293110034</v>
      </c>
      <c r="O499" s="54">
        <v>48.728004132824211</v>
      </c>
      <c r="P499" s="89">
        <f t="shared" si="86"/>
        <v>8.8143926967580249E-2</v>
      </c>
    </row>
    <row r="500" spans="1:16" s="68" customFormat="1" x14ac:dyDescent="0.2">
      <c r="A500" s="105">
        <f t="shared" si="85"/>
        <v>33</v>
      </c>
      <c r="B500" s="38" t="s">
        <v>1238</v>
      </c>
      <c r="C500" s="40">
        <v>2676.4</v>
      </c>
      <c r="D500" s="40"/>
      <c r="E500" s="40"/>
      <c r="F500" s="57">
        <f t="shared" si="81"/>
        <v>2676.4</v>
      </c>
      <c r="G500" s="59">
        <v>40</v>
      </c>
      <c r="H500" s="59"/>
      <c r="I500" s="59"/>
      <c r="J500" s="57">
        <f t="shared" si="82"/>
        <v>40</v>
      </c>
      <c r="K500" s="95">
        <f t="shared" si="83"/>
        <v>3.2592522412686925E-2</v>
      </c>
      <c r="L500" s="54">
        <f t="shared" ref="L500:L531" si="87">K500*3680</f>
        <v>119.94048247868788</v>
      </c>
      <c r="M500" s="54">
        <f t="shared" si="80"/>
        <v>26.386906145311336</v>
      </c>
      <c r="N500" s="54">
        <f t="shared" si="84"/>
        <v>59.970241239343942</v>
      </c>
      <c r="O500" s="54">
        <v>29.610776272688632</v>
      </c>
      <c r="P500" s="89">
        <f t="shared" si="86"/>
        <v>8.8143926967580249E-2</v>
      </c>
    </row>
    <row r="501" spans="1:16" s="68" customFormat="1" x14ac:dyDescent="0.2">
      <c r="A501" s="105">
        <f t="shared" si="85"/>
        <v>34</v>
      </c>
      <c r="B501" s="57" t="s">
        <v>1239</v>
      </c>
      <c r="C501" s="40">
        <v>1241.5999999999999</v>
      </c>
      <c r="D501" s="40"/>
      <c r="E501" s="40"/>
      <c r="F501" s="57">
        <f t="shared" si="81"/>
        <v>1241.5999999999999</v>
      </c>
      <c r="G501" s="59">
        <v>20</v>
      </c>
      <c r="H501" s="59"/>
      <c r="I501" s="59"/>
      <c r="J501" s="57">
        <f t="shared" si="82"/>
        <v>20</v>
      </c>
      <c r="K501" s="95">
        <f t="shared" si="83"/>
        <v>1.5119890833803648E-2</v>
      </c>
      <c r="L501" s="54">
        <f t="shared" si="87"/>
        <v>55.641198268397424</v>
      </c>
      <c r="M501" s="54">
        <f t="shared" si="80"/>
        <v>12.241063619047434</v>
      </c>
      <c r="N501" s="54">
        <f t="shared" si="84"/>
        <v>27.820599134198712</v>
      </c>
      <c r="O501" s="54">
        <v>13.736638701304065</v>
      </c>
      <c r="P501" s="89">
        <f t="shared" si="86"/>
        <v>8.8143926967580249E-2</v>
      </c>
    </row>
    <row r="502" spans="1:16" s="68" customFormat="1" x14ac:dyDescent="0.2">
      <c r="A502" s="105">
        <f t="shared" si="85"/>
        <v>35</v>
      </c>
      <c r="B502" s="57" t="s">
        <v>56</v>
      </c>
      <c r="C502" s="40">
        <v>7600.7</v>
      </c>
      <c r="D502" s="40"/>
      <c r="E502" s="40">
        <v>75.599999999999994</v>
      </c>
      <c r="F502" s="57">
        <f t="shared" si="81"/>
        <v>7676.3</v>
      </c>
      <c r="G502" s="59">
        <v>139</v>
      </c>
      <c r="H502" s="59"/>
      <c r="I502" s="59">
        <v>2</v>
      </c>
      <c r="J502" s="57">
        <f t="shared" si="82"/>
        <v>141</v>
      </c>
      <c r="K502" s="95">
        <f t="shared" si="83"/>
        <v>9.3480040276680859E-2</v>
      </c>
      <c r="L502" s="54">
        <f t="shared" si="87"/>
        <v>344.00654821818557</v>
      </c>
      <c r="M502" s="54">
        <f t="shared" si="80"/>
        <v>75.681440608000827</v>
      </c>
      <c r="N502" s="54">
        <f t="shared" si="84"/>
        <v>172.00327410909279</v>
      </c>
      <c r="O502" s="54">
        <v>84.927963645957163</v>
      </c>
      <c r="P502" s="89">
        <f t="shared" si="86"/>
        <v>8.8143926967580249E-2</v>
      </c>
    </row>
    <row r="503" spans="1:16" s="68" customFormat="1" x14ac:dyDescent="0.2">
      <c r="A503" s="105">
        <f t="shared" si="85"/>
        <v>36</v>
      </c>
      <c r="B503" s="57" t="s">
        <v>1240</v>
      </c>
      <c r="C503" s="40">
        <v>9475.4500000000007</v>
      </c>
      <c r="D503" s="40"/>
      <c r="E503" s="40"/>
      <c r="F503" s="57">
        <f t="shared" si="81"/>
        <v>9475.4500000000007</v>
      </c>
      <c r="G503" s="59">
        <v>160</v>
      </c>
      <c r="H503" s="59"/>
      <c r="I503" s="59"/>
      <c r="J503" s="57">
        <f t="shared" si="82"/>
        <v>160</v>
      </c>
      <c r="K503" s="95">
        <f t="shared" si="83"/>
        <v>0.11538963402155669</v>
      </c>
      <c r="L503" s="54">
        <f t="shared" si="87"/>
        <v>424.6338531993286</v>
      </c>
      <c r="M503" s="54">
        <f t="shared" si="80"/>
        <v>93.419447703852299</v>
      </c>
      <c r="N503" s="54">
        <f t="shared" si="84"/>
        <v>212.3169265996643</v>
      </c>
      <c r="O503" s="54">
        <v>104.83314528211311</v>
      </c>
      <c r="P503" s="89">
        <f t="shared" si="86"/>
        <v>8.8143926967580249E-2</v>
      </c>
    </row>
    <row r="504" spans="1:16" s="68" customFormat="1" x14ac:dyDescent="0.2">
      <c r="A504" s="105">
        <f t="shared" si="85"/>
        <v>37</v>
      </c>
      <c r="B504" s="57" t="s">
        <v>1241</v>
      </c>
      <c r="C504" s="40">
        <v>4310.78</v>
      </c>
      <c r="D504" s="40"/>
      <c r="E504" s="40">
        <v>310.10000000000002</v>
      </c>
      <c r="F504" s="57">
        <f t="shared" si="81"/>
        <v>4620.88</v>
      </c>
      <c r="G504" s="59">
        <v>72</v>
      </c>
      <c r="H504" s="59"/>
      <c r="I504" s="59">
        <v>1</v>
      </c>
      <c r="J504" s="57">
        <f t="shared" si="82"/>
        <v>73</v>
      </c>
      <c r="K504" s="95">
        <f t="shared" si="83"/>
        <v>5.6271908147637412E-2</v>
      </c>
      <c r="L504" s="54">
        <f t="shared" si="87"/>
        <v>207.08062198330566</v>
      </c>
      <c r="M504" s="54">
        <f t="shared" si="80"/>
        <v>45.557736836327244</v>
      </c>
      <c r="N504" s="54">
        <f t="shared" si="84"/>
        <v>103.54031099165283</v>
      </c>
      <c r="O504" s="54">
        <v>51.123839434666515</v>
      </c>
      <c r="P504" s="89">
        <f t="shared" si="86"/>
        <v>8.8143926967580263E-2</v>
      </c>
    </row>
    <row r="505" spans="1:16" s="68" customFormat="1" x14ac:dyDescent="0.2">
      <c r="A505" s="105">
        <f t="shared" si="85"/>
        <v>38</v>
      </c>
      <c r="B505" s="57" t="s">
        <v>1242</v>
      </c>
      <c r="C505" s="40">
        <v>6507.98</v>
      </c>
      <c r="D505" s="40">
        <v>48.6</v>
      </c>
      <c r="E505" s="40"/>
      <c r="F505" s="57">
        <f t="shared" si="81"/>
        <v>6556.58</v>
      </c>
      <c r="G505" s="59">
        <v>106</v>
      </c>
      <c r="H505" s="59">
        <v>1</v>
      </c>
      <c r="I505" s="59"/>
      <c r="J505" s="57">
        <f t="shared" si="82"/>
        <v>107</v>
      </c>
      <c r="K505" s="95">
        <f t="shared" si="83"/>
        <v>7.9844373262806315E-2</v>
      </c>
      <c r="L505" s="54">
        <f t="shared" si="87"/>
        <v>293.82729360712722</v>
      </c>
      <c r="M505" s="54">
        <f t="shared" si="80"/>
        <v>64.642004593567989</v>
      </c>
      <c r="N505" s="54">
        <f t="shared" si="84"/>
        <v>146.91364680356361</v>
      </c>
      <c r="O505" s="54">
        <v>72.539763672838447</v>
      </c>
      <c r="P505" s="89">
        <f t="shared" si="86"/>
        <v>8.8143926967580249E-2</v>
      </c>
    </row>
    <row r="506" spans="1:16" s="68" customFormat="1" x14ac:dyDescent="0.2">
      <c r="A506" s="105">
        <f t="shared" si="85"/>
        <v>39</v>
      </c>
      <c r="B506" s="57" t="s">
        <v>1243</v>
      </c>
      <c r="C506" s="40"/>
      <c r="D506" s="40"/>
      <c r="E506" s="40"/>
      <c r="F506" s="57">
        <f t="shared" si="81"/>
        <v>0</v>
      </c>
      <c r="G506" s="59"/>
      <c r="H506" s="59"/>
      <c r="I506" s="59"/>
      <c r="J506" s="57">
        <f t="shared" si="82"/>
        <v>0</v>
      </c>
      <c r="K506" s="95">
        <f t="shared" si="83"/>
        <v>0</v>
      </c>
      <c r="L506" s="54">
        <f t="shared" si="87"/>
        <v>0</v>
      </c>
      <c r="M506" s="54">
        <f t="shared" si="80"/>
        <v>0</v>
      </c>
      <c r="N506" s="54">
        <f t="shared" si="84"/>
        <v>0</v>
      </c>
      <c r="O506" s="54">
        <v>0</v>
      </c>
      <c r="P506" s="89"/>
    </row>
    <row r="507" spans="1:16" s="68" customFormat="1" x14ac:dyDescent="0.2">
      <c r="A507" s="105">
        <f t="shared" si="85"/>
        <v>40</v>
      </c>
      <c r="B507" s="57" t="s">
        <v>1244</v>
      </c>
      <c r="C507" s="40"/>
      <c r="D507" s="40"/>
      <c r="E507" s="40"/>
      <c r="F507" s="57">
        <f t="shared" si="81"/>
        <v>0</v>
      </c>
      <c r="G507" s="59"/>
      <c r="H507" s="59"/>
      <c r="I507" s="59"/>
      <c r="J507" s="57">
        <f t="shared" si="82"/>
        <v>0</v>
      </c>
      <c r="K507" s="95">
        <f t="shared" si="83"/>
        <v>0</v>
      </c>
      <c r="L507" s="54">
        <f t="shared" si="87"/>
        <v>0</v>
      </c>
      <c r="M507" s="54">
        <f t="shared" si="80"/>
        <v>0</v>
      </c>
      <c r="N507" s="54">
        <f t="shared" si="84"/>
        <v>0</v>
      </c>
      <c r="O507" s="54">
        <v>0</v>
      </c>
      <c r="P507" s="89"/>
    </row>
    <row r="508" spans="1:16" s="68" customFormat="1" x14ac:dyDescent="0.2">
      <c r="A508" s="105">
        <f t="shared" si="85"/>
        <v>41</v>
      </c>
      <c r="B508" s="57" t="s">
        <v>1245</v>
      </c>
      <c r="C508" s="40"/>
      <c r="D508" s="40"/>
      <c r="E508" s="40"/>
      <c r="F508" s="57">
        <f t="shared" si="81"/>
        <v>0</v>
      </c>
      <c r="G508" s="59"/>
      <c r="H508" s="59"/>
      <c r="I508" s="59"/>
      <c r="J508" s="57">
        <f t="shared" si="82"/>
        <v>0</v>
      </c>
      <c r="K508" s="95">
        <f t="shared" si="83"/>
        <v>0</v>
      </c>
      <c r="L508" s="54">
        <f t="shared" si="87"/>
        <v>0</v>
      </c>
      <c r="M508" s="54">
        <f t="shared" si="80"/>
        <v>0</v>
      </c>
      <c r="N508" s="54">
        <f t="shared" si="84"/>
        <v>0</v>
      </c>
      <c r="O508" s="54">
        <v>0</v>
      </c>
      <c r="P508" s="89"/>
    </row>
    <row r="509" spans="1:16" s="68" customFormat="1" x14ac:dyDescent="0.2">
      <c r="A509" s="105">
        <f t="shared" si="85"/>
        <v>42</v>
      </c>
      <c r="B509" s="57" t="s">
        <v>1246</v>
      </c>
      <c r="C509" s="40"/>
      <c r="D509" s="40"/>
      <c r="E509" s="40"/>
      <c r="F509" s="57">
        <f t="shared" si="81"/>
        <v>0</v>
      </c>
      <c r="G509" s="59"/>
      <c r="H509" s="59"/>
      <c r="I509" s="59"/>
      <c r="J509" s="57">
        <f t="shared" si="82"/>
        <v>0</v>
      </c>
      <c r="K509" s="95">
        <f t="shared" si="83"/>
        <v>0</v>
      </c>
      <c r="L509" s="54">
        <f t="shared" si="87"/>
        <v>0</v>
      </c>
      <c r="M509" s="54">
        <f t="shared" si="80"/>
        <v>0</v>
      </c>
      <c r="N509" s="54">
        <f t="shared" si="84"/>
        <v>0</v>
      </c>
      <c r="O509" s="54">
        <v>0</v>
      </c>
      <c r="P509" s="89"/>
    </row>
    <row r="510" spans="1:16" s="68" customFormat="1" x14ac:dyDescent="0.2">
      <c r="A510" s="105">
        <f t="shared" si="85"/>
        <v>43</v>
      </c>
      <c r="B510" s="57" t="s">
        <v>1247</v>
      </c>
      <c r="C510" s="40"/>
      <c r="D510" s="40"/>
      <c r="E510" s="40"/>
      <c r="F510" s="57">
        <f t="shared" si="81"/>
        <v>0</v>
      </c>
      <c r="G510" s="59"/>
      <c r="H510" s="59"/>
      <c r="I510" s="59"/>
      <c r="J510" s="57">
        <f t="shared" si="82"/>
        <v>0</v>
      </c>
      <c r="K510" s="95">
        <f t="shared" si="83"/>
        <v>0</v>
      </c>
      <c r="L510" s="54">
        <f t="shared" si="87"/>
        <v>0</v>
      </c>
      <c r="M510" s="54">
        <f t="shared" si="80"/>
        <v>0</v>
      </c>
      <c r="N510" s="54">
        <f t="shared" si="84"/>
        <v>0</v>
      </c>
      <c r="O510" s="54">
        <v>0</v>
      </c>
      <c r="P510" s="89"/>
    </row>
    <row r="511" spans="1:16" s="68" customFormat="1" x14ac:dyDescent="0.2">
      <c r="A511" s="105">
        <f t="shared" si="85"/>
        <v>44</v>
      </c>
      <c r="B511" s="57" t="s">
        <v>1248</v>
      </c>
      <c r="C511" s="40"/>
      <c r="D511" s="40"/>
      <c r="E511" s="40"/>
      <c r="F511" s="57">
        <f t="shared" si="81"/>
        <v>0</v>
      </c>
      <c r="G511" s="59"/>
      <c r="H511" s="59"/>
      <c r="I511" s="59"/>
      <c r="J511" s="57">
        <f t="shared" si="82"/>
        <v>0</v>
      </c>
      <c r="K511" s="95">
        <f t="shared" si="83"/>
        <v>0</v>
      </c>
      <c r="L511" s="54">
        <f t="shared" si="87"/>
        <v>0</v>
      </c>
      <c r="M511" s="54">
        <f t="shared" si="80"/>
        <v>0</v>
      </c>
      <c r="N511" s="54">
        <f t="shared" si="84"/>
        <v>0</v>
      </c>
      <c r="O511" s="54">
        <v>0</v>
      </c>
      <c r="P511" s="89"/>
    </row>
    <row r="512" spans="1:16" s="68" customFormat="1" x14ac:dyDescent="0.2">
      <c r="A512" s="105">
        <f t="shared" si="85"/>
        <v>45</v>
      </c>
      <c r="B512" s="57" t="s">
        <v>1249</v>
      </c>
      <c r="C512" s="40"/>
      <c r="D512" s="40"/>
      <c r="E512" s="40"/>
      <c r="F512" s="57">
        <f t="shared" si="81"/>
        <v>0</v>
      </c>
      <c r="G512" s="59"/>
      <c r="H512" s="59"/>
      <c r="I512" s="59"/>
      <c r="J512" s="57">
        <f t="shared" si="82"/>
        <v>0</v>
      </c>
      <c r="K512" s="95">
        <f t="shared" si="83"/>
        <v>0</v>
      </c>
      <c r="L512" s="54">
        <f t="shared" si="87"/>
        <v>0</v>
      </c>
      <c r="M512" s="54">
        <f t="shared" si="80"/>
        <v>0</v>
      </c>
      <c r="N512" s="54">
        <f t="shared" si="84"/>
        <v>0</v>
      </c>
      <c r="O512" s="54">
        <v>0</v>
      </c>
      <c r="P512" s="89"/>
    </row>
    <row r="513" spans="1:16" s="68" customFormat="1" x14ac:dyDescent="0.2">
      <c r="A513" s="105">
        <f t="shared" si="85"/>
        <v>46</v>
      </c>
      <c r="B513" s="57" t="s">
        <v>1250</v>
      </c>
      <c r="C513" s="40">
        <v>9198.7099999999991</v>
      </c>
      <c r="D513" s="40"/>
      <c r="E513" s="40"/>
      <c r="F513" s="57">
        <f t="shared" si="81"/>
        <v>9198.7099999999991</v>
      </c>
      <c r="G513" s="59">
        <v>160</v>
      </c>
      <c r="H513" s="59"/>
      <c r="I513" s="59"/>
      <c r="J513" s="57">
        <f t="shared" si="82"/>
        <v>160</v>
      </c>
      <c r="K513" s="95">
        <f t="shared" si="83"/>
        <v>0.11201956428142554</v>
      </c>
      <c r="L513" s="54">
        <f t="shared" si="87"/>
        <v>412.23199655564599</v>
      </c>
      <c r="M513" s="54">
        <f t="shared" si="80"/>
        <v>90.691039242242113</v>
      </c>
      <c r="N513" s="54">
        <f t="shared" si="84"/>
        <v>206.115998277823</v>
      </c>
      <c r="O513" s="54">
        <v>101.77138836023899</v>
      </c>
      <c r="P513" s="89">
        <f>(L513+M513+N513+O513)/F513</f>
        <v>8.8143926967580263E-2</v>
      </c>
    </row>
    <row r="514" spans="1:16" s="68" customFormat="1" x14ac:dyDescent="0.2">
      <c r="A514" s="105">
        <f t="shared" si="85"/>
        <v>47</v>
      </c>
      <c r="B514" s="57" t="s">
        <v>1261</v>
      </c>
      <c r="C514" s="40">
        <v>3168.96</v>
      </c>
      <c r="D514" s="40"/>
      <c r="E514" s="40"/>
      <c r="F514" s="57">
        <f t="shared" si="81"/>
        <v>3168.96</v>
      </c>
      <c r="G514" s="59">
        <v>70</v>
      </c>
      <c r="H514" s="59"/>
      <c r="I514" s="59"/>
      <c r="J514" s="57">
        <f t="shared" si="82"/>
        <v>70</v>
      </c>
      <c r="K514" s="95">
        <f t="shared" si="83"/>
        <v>3.8590793537927201E-2</v>
      </c>
      <c r="L514" s="54">
        <f t="shared" si="87"/>
        <v>142.01412021957211</v>
      </c>
      <c r="M514" s="54">
        <f t="shared" si="80"/>
        <v>31.243106448305863</v>
      </c>
      <c r="N514" s="54">
        <f t="shared" si="84"/>
        <v>71.007060109786053</v>
      </c>
      <c r="O514" s="54">
        <v>35.060292025519118</v>
      </c>
      <c r="P514" s="89">
        <f>(L514+M514+N514+O514)/F514</f>
        <v>8.8143926967580263E-2</v>
      </c>
    </row>
    <row r="515" spans="1:16" s="68" customFormat="1" x14ac:dyDescent="0.2">
      <c r="A515" s="105">
        <f t="shared" si="85"/>
        <v>48</v>
      </c>
      <c r="B515" s="57" t="s">
        <v>1262</v>
      </c>
      <c r="C515" s="40">
        <v>4196.6499999999996</v>
      </c>
      <c r="D515" s="40"/>
      <c r="E515" s="40">
        <v>69.099999999999994</v>
      </c>
      <c r="F515" s="57">
        <f t="shared" si="81"/>
        <v>4265.75</v>
      </c>
      <c r="G515" s="59">
        <v>72</v>
      </c>
      <c r="H515" s="59"/>
      <c r="I515" s="59">
        <v>1</v>
      </c>
      <c r="J515" s="57">
        <f t="shared" si="82"/>
        <v>73</v>
      </c>
      <c r="K515" s="95">
        <f t="shared" si="83"/>
        <v>5.1947224810162625E-2</v>
      </c>
      <c r="L515" s="54">
        <f t="shared" si="87"/>
        <v>191.16578730139847</v>
      </c>
      <c r="M515" s="54">
        <f t="shared" si="80"/>
        <v>42.056473206307665</v>
      </c>
      <c r="N515" s="54">
        <f t="shared" si="84"/>
        <v>95.582893650699233</v>
      </c>
      <c r="O515" s="54">
        <v>47.194802303550112</v>
      </c>
      <c r="P515" s="89">
        <f>(L515+M515+N515+O515)/F515</f>
        <v>8.8143926967580249E-2</v>
      </c>
    </row>
    <row r="516" spans="1:16" s="68" customFormat="1" x14ac:dyDescent="0.2">
      <c r="A516" s="105">
        <f t="shared" si="85"/>
        <v>49</v>
      </c>
      <c r="B516" s="38" t="s">
        <v>1263</v>
      </c>
      <c r="C516" s="40">
        <v>8277.0499999999993</v>
      </c>
      <c r="D516" s="40"/>
      <c r="E516" s="40"/>
      <c r="F516" s="57">
        <f t="shared" si="81"/>
        <v>8277.0499999999993</v>
      </c>
      <c r="G516" s="59">
        <v>142</v>
      </c>
      <c r="H516" s="59"/>
      <c r="I516" s="59"/>
      <c r="J516" s="57">
        <f t="shared" si="82"/>
        <v>142</v>
      </c>
      <c r="K516" s="95">
        <f t="shared" si="83"/>
        <v>0.10079582186367146</v>
      </c>
      <c r="L516" s="54">
        <f t="shared" si="87"/>
        <v>370.92862445831099</v>
      </c>
      <c r="M516" s="54">
        <f t="shared" si="80"/>
        <v>81.604297380828413</v>
      </c>
      <c r="N516" s="54">
        <f t="shared" si="84"/>
        <v>185.4643122291555</v>
      </c>
      <c r="O516" s="54">
        <v>91.574456638715219</v>
      </c>
      <c r="P516" s="89">
        <f>(L516+M516+N516+O516)/F516</f>
        <v>8.8143926967580263E-2</v>
      </c>
    </row>
    <row r="517" spans="1:16" s="68" customFormat="1" x14ac:dyDescent="0.2">
      <c r="A517" s="105">
        <f t="shared" si="85"/>
        <v>50</v>
      </c>
      <c r="B517" s="38" t="s">
        <v>1264</v>
      </c>
      <c r="C517" s="40"/>
      <c r="D517" s="40"/>
      <c r="E517" s="40"/>
      <c r="F517" s="57">
        <f t="shared" si="81"/>
        <v>0</v>
      </c>
      <c r="G517" s="59"/>
      <c r="H517" s="59"/>
      <c r="I517" s="59"/>
      <c r="J517" s="57">
        <f t="shared" si="82"/>
        <v>0</v>
      </c>
      <c r="K517" s="95">
        <f t="shared" si="83"/>
        <v>0</v>
      </c>
      <c r="L517" s="54">
        <f t="shared" si="87"/>
        <v>0</v>
      </c>
      <c r="M517" s="54">
        <f t="shared" si="80"/>
        <v>0</v>
      </c>
      <c r="N517" s="54">
        <f t="shared" si="84"/>
        <v>0</v>
      </c>
      <c r="O517" s="54">
        <v>0</v>
      </c>
      <c r="P517" s="89"/>
    </row>
    <row r="518" spans="1:16" s="68" customFormat="1" x14ac:dyDescent="0.2">
      <c r="A518" s="105">
        <f t="shared" si="85"/>
        <v>51</v>
      </c>
      <c r="B518" s="57" t="s">
        <v>1265</v>
      </c>
      <c r="C518" s="40"/>
      <c r="D518" s="40"/>
      <c r="E518" s="40"/>
      <c r="F518" s="57">
        <f t="shared" si="81"/>
        <v>0</v>
      </c>
      <c r="G518" s="59"/>
      <c r="H518" s="59"/>
      <c r="I518" s="59"/>
      <c r="J518" s="57">
        <f t="shared" si="82"/>
        <v>0</v>
      </c>
      <c r="K518" s="95">
        <f t="shared" si="83"/>
        <v>0</v>
      </c>
      <c r="L518" s="54">
        <f t="shared" si="87"/>
        <v>0</v>
      </c>
      <c r="M518" s="54">
        <f t="shared" si="80"/>
        <v>0</v>
      </c>
      <c r="N518" s="54">
        <f t="shared" si="84"/>
        <v>0</v>
      </c>
      <c r="O518" s="54">
        <v>0</v>
      </c>
      <c r="P518" s="89"/>
    </row>
    <row r="519" spans="1:16" s="68" customFormat="1" x14ac:dyDescent="0.2">
      <c r="A519" s="105">
        <f t="shared" si="85"/>
        <v>52</v>
      </c>
      <c r="B519" s="57" t="s">
        <v>1266</v>
      </c>
      <c r="C519" s="40"/>
      <c r="D519" s="40"/>
      <c r="E519" s="40"/>
      <c r="F519" s="57">
        <f t="shared" si="81"/>
        <v>0</v>
      </c>
      <c r="G519" s="59"/>
      <c r="H519" s="59"/>
      <c r="I519" s="59"/>
      <c r="J519" s="57">
        <f t="shared" si="82"/>
        <v>0</v>
      </c>
      <c r="K519" s="95">
        <f t="shared" si="83"/>
        <v>0</v>
      </c>
      <c r="L519" s="54">
        <f t="shared" si="87"/>
        <v>0</v>
      </c>
      <c r="M519" s="54">
        <f t="shared" si="80"/>
        <v>0</v>
      </c>
      <c r="N519" s="54">
        <f t="shared" si="84"/>
        <v>0</v>
      </c>
      <c r="O519" s="54">
        <v>0</v>
      </c>
      <c r="P519" s="89"/>
    </row>
    <row r="520" spans="1:16" s="68" customFormat="1" x14ac:dyDescent="0.2">
      <c r="A520" s="105">
        <f t="shared" si="85"/>
        <v>53</v>
      </c>
      <c r="B520" s="57" t="s">
        <v>1267</v>
      </c>
      <c r="C520" s="40"/>
      <c r="D520" s="40"/>
      <c r="E520" s="40"/>
      <c r="F520" s="57">
        <f t="shared" si="81"/>
        <v>0</v>
      </c>
      <c r="G520" s="59"/>
      <c r="H520" s="59"/>
      <c r="I520" s="59"/>
      <c r="J520" s="57">
        <f t="shared" si="82"/>
        <v>0</v>
      </c>
      <c r="K520" s="95">
        <f t="shared" si="83"/>
        <v>0</v>
      </c>
      <c r="L520" s="54">
        <f t="shared" si="87"/>
        <v>0</v>
      </c>
      <c r="M520" s="54">
        <f t="shared" si="80"/>
        <v>0</v>
      </c>
      <c r="N520" s="54">
        <f t="shared" si="84"/>
        <v>0</v>
      </c>
      <c r="O520" s="54">
        <v>0</v>
      </c>
      <c r="P520" s="89"/>
    </row>
    <row r="521" spans="1:16" s="68" customFormat="1" x14ac:dyDescent="0.2">
      <c r="A521" s="105">
        <f t="shared" si="85"/>
        <v>54</v>
      </c>
      <c r="B521" s="57" t="s">
        <v>1268</v>
      </c>
      <c r="C521" s="40"/>
      <c r="D521" s="40"/>
      <c r="E521" s="40"/>
      <c r="F521" s="57">
        <f t="shared" si="81"/>
        <v>0</v>
      </c>
      <c r="G521" s="59"/>
      <c r="H521" s="59"/>
      <c r="I521" s="59"/>
      <c r="J521" s="57">
        <f t="shared" si="82"/>
        <v>0</v>
      </c>
      <c r="K521" s="95">
        <f t="shared" si="83"/>
        <v>0</v>
      </c>
      <c r="L521" s="54">
        <f t="shared" si="87"/>
        <v>0</v>
      </c>
      <c r="M521" s="54">
        <f t="shared" si="80"/>
        <v>0</v>
      </c>
      <c r="N521" s="54">
        <f t="shared" si="84"/>
        <v>0</v>
      </c>
      <c r="O521" s="54">
        <v>0</v>
      </c>
      <c r="P521" s="89"/>
    </row>
    <row r="522" spans="1:16" s="68" customFormat="1" x14ac:dyDescent="0.2">
      <c r="A522" s="105">
        <f t="shared" si="85"/>
        <v>55</v>
      </c>
      <c r="B522" s="57" t="s">
        <v>1269</v>
      </c>
      <c r="C522" s="40">
        <v>776.7</v>
      </c>
      <c r="D522" s="40"/>
      <c r="E522" s="40"/>
      <c r="F522" s="57">
        <f t="shared" si="81"/>
        <v>776.7</v>
      </c>
      <c r="G522" s="59">
        <v>15</v>
      </c>
      <c r="H522" s="59"/>
      <c r="I522" s="59"/>
      <c r="J522" s="57">
        <f t="shared" si="82"/>
        <v>15</v>
      </c>
      <c r="K522" s="95">
        <f t="shared" si="83"/>
        <v>9.4584561941167006E-3</v>
      </c>
      <c r="L522" s="54">
        <f t="shared" si="87"/>
        <v>34.807118794349456</v>
      </c>
      <c r="M522" s="54">
        <f t="shared" si="80"/>
        <v>7.6575661347568804</v>
      </c>
      <c r="N522" s="54">
        <f t="shared" si="84"/>
        <v>17.403559397174728</v>
      </c>
      <c r="O522" s="54">
        <v>8.5931437494385232</v>
      </c>
      <c r="P522" s="89">
        <f>(L522+M522+N522+O522)/F522</f>
        <v>8.8143926967580263E-2</v>
      </c>
    </row>
    <row r="523" spans="1:16" s="68" customFormat="1" x14ac:dyDescent="0.2">
      <c r="A523" s="105">
        <f t="shared" si="85"/>
        <v>56</v>
      </c>
      <c r="B523" s="57" t="s">
        <v>1270</v>
      </c>
      <c r="C523" s="40"/>
      <c r="D523" s="40"/>
      <c r="E523" s="40"/>
      <c r="F523" s="57">
        <f t="shared" si="81"/>
        <v>0</v>
      </c>
      <c r="G523" s="59"/>
      <c r="H523" s="59"/>
      <c r="I523" s="59"/>
      <c r="J523" s="57">
        <f t="shared" si="82"/>
        <v>0</v>
      </c>
      <c r="K523" s="95">
        <f t="shared" si="83"/>
        <v>0</v>
      </c>
      <c r="L523" s="54">
        <f t="shared" si="87"/>
        <v>0</v>
      </c>
      <c r="M523" s="54">
        <f t="shared" si="80"/>
        <v>0</v>
      </c>
      <c r="N523" s="54">
        <f t="shared" si="84"/>
        <v>0</v>
      </c>
      <c r="O523" s="54">
        <v>0</v>
      </c>
      <c r="P523" s="89"/>
    </row>
    <row r="524" spans="1:16" s="68" customFormat="1" x14ac:dyDescent="0.2">
      <c r="A524" s="105">
        <f t="shared" si="85"/>
        <v>57</v>
      </c>
      <c r="B524" s="57" t="s">
        <v>1271</v>
      </c>
      <c r="C524" s="40">
        <v>8044.64</v>
      </c>
      <c r="D524" s="40"/>
      <c r="E524" s="40"/>
      <c r="F524" s="57">
        <f t="shared" si="81"/>
        <v>8044.64</v>
      </c>
      <c r="G524" s="59">
        <v>181</v>
      </c>
      <c r="H524" s="59"/>
      <c r="I524" s="59"/>
      <c r="J524" s="57">
        <f t="shared" si="82"/>
        <v>181</v>
      </c>
      <c r="K524" s="95">
        <f t="shared" si="83"/>
        <v>9.7965591653713102E-2</v>
      </c>
      <c r="L524" s="54">
        <f t="shared" si="87"/>
        <v>360.51337728566421</v>
      </c>
      <c r="M524" s="54">
        <f t="shared" si="80"/>
        <v>79.312943002846126</v>
      </c>
      <c r="N524" s="54">
        <f t="shared" si="84"/>
        <v>180.2566886428321</v>
      </c>
      <c r="O524" s="54">
        <v>89.003151709132368</v>
      </c>
      <c r="P524" s="89">
        <f>(L524+M524+N524+O524)/F524</f>
        <v>8.8143926967580249E-2</v>
      </c>
    </row>
    <row r="525" spans="1:16" s="68" customFormat="1" x14ac:dyDescent="0.2">
      <c r="A525" s="105">
        <f t="shared" si="85"/>
        <v>58</v>
      </c>
      <c r="B525" s="57" t="s">
        <v>1272</v>
      </c>
      <c r="C525" s="40">
        <v>3996.29</v>
      </c>
      <c r="D525" s="40"/>
      <c r="E525" s="40"/>
      <c r="F525" s="57">
        <f t="shared" si="81"/>
        <v>3996.29</v>
      </c>
      <c r="G525" s="59">
        <v>90</v>
      </c>
      <c r="H525" s="59"/>
      <c r="I525" s="59"/>
      <c r="J525" s="57">
        <f t="shared" si="82"/>
        <v>90</v>
      </c>
      <c r="K525" s="95">
        <f t="shared" si="83"/>
        <v>4.8665809069121442E-2</v>
      </c>
      <c r="L525" s="54">
        <f t="shared" si="87"/>
        <v>179.0901773743669</v>
      </c>
      <c r="M525" s="54">
        <f t="shared" si="80"/>
        <v>39.399839022360716</v>
      </c>
      <c r="N525" s="54">
        <f t="shared" si="84"/>
        <v>89.545088687183451</v>
      </c>
      <c r="O525" s="54">
        <v>44.213588817360204</v>
      </c>
      <c r="P525" s="89">
        <f>(L525+M525+N525+O525)/F525</f>
        <v>8.8143926967580249E-2</v>
      </c>
    </row>
    <row r="526" spans="1:16" s="68" customFormat="1" x14ac:dyDescent="0.2">
      <c r="A526" s="105">
        <f t="shared" si="85"/>
        <v>59</v>
      </c>
      <c r="B526" s="57" t="s">
        <v>1273</v>
      </c>
      <c r="C526" s="40"/>
      <c r="D526" s="40"/>
      <c r="E526" s="40"/>
      <c r="F526" s="57">
        <f t="shared" si="81"/>
        <v>0</v>
      </c>
      <c r="G526" s="59"/>
      <c r="H526" s="59"/>
      <c r="I526" s="59"/>
      <c r="J526" s="57">
        <f t="shared" si="82"/>
        <v>0</v>
      </c>
      <c r="K526" s="95">
        <f t="shared" si="83"/>
        <v>0</v>
      </c>
      <c r="L526" s="54">
        <f t="shared" si="87"/>
        <v>0</v>
      </c>
      <c r="M526" s="54">
        <f t="shared" si="80"/>
        <v>0</v>
      </c>
      <c r="N526" s="54">
        <f t="shared" si="84"/>
        <v>0</v>
      </c>
      <c r="O526" s="54">
        <v>0</v>
      </c>
      <c r="P526" s="89"/>
    </row>
    <row r="527" spans="1:16" s="68" customFormat="1" x14ac:dyDescent="0.2">
      <c r="A527" s="105">
        <f t="shared" si="85"/>
        <v>60</v>
      </c>
      <c r="B527" s="57" t="s">
        <v>1274</v>
      </c>
      <c r="C527" s="40">
        <v>3450.5</v>
      </c>
      <c r="D527" s="40"/>
      <c r="E527" s="40"/>
      <c r="F527" s="57">
        <f t="shared" si="81"/>
        <v>3450.5</v>
      </c>
      <c r="G527" s="59">
        <v>53</v>
      </c>
      <c r="H527" s="59"/>
      <c r="I527" s="59"/>
      <c r="J527" s="57">
        <f t="shared" si="82"/>
        <v>53</v>
      </c>
      <c r="K527" s="95">
        <f t="shared" si="83"/>
        <v>4.2019316464271497E-2</v>
      </c>
      <c r="L527" s="54">
        <f t="shared" si="87"/>
        <v>154.63108458851912</v>
      </c>
      <c r="M527" s="54">
        <f t="shared" si="80"/>
        <v>34.018838609474209</v>
      </c>
      <c r="N527" s="54">
        <f t="shared" si="84"/>
        <v>77.315542294259558</v>
      </c>
      <c r="O527" s="54">
        <v>38.1751545093828</v>
      </c>
      <c r="P527" s="89">
        <f>(L527+M527+N527+O527)/F527</f>
        <v>8.8143926967580263E-2</v>
      </c>
    </row>
    <row r="528" spans="1:16" s="68" customFormat="1" x14ac:dyDescent="0.2">
      <c r="A528" s="105">
        <f t="shared" si="85"/>
        <v>61</v>
      </c>
      <c r="B528" s="57" t="s">
        <v>1275</v>
      </c>
      <c r="C528" s="40"/>
      <c r="D528" s="40"/>
      <c r="E528" s="40"/>
      <c r="F528" s="57">
        <f t="shared" si="81"/>
        <v>0</v>
      </c>
      <c r="G528" s="59"/>
      <c r="H528" s="59"/>
      <c r="I528" s="59"/>
      <c r="J528" s="57">
        <f t="shared" si="82"/>
        <v>0</v>
      </c>
      <c r="K528" s="95">
        <f t="shared" si="83"/>
        <v>0</v>
      </c>
      <c r="L528" s="54">
        <f t="shared" si="87"/>
        <v>0</v>
      </c>
      <c r="M528" s="54">
        <f t="shared" ref="M528:M532" si="88">L528*0.22</f>
        <v>0</v>
      </c>
      <c r="N528" s="54">
        <f t="shared" si="84"/>
        <v>0</v>
      </c>
      <c r="O528" s="54">
        <v>0</v>
      </c>
      <c r="P528" s="89"/>
    </row>
    <row r="529" spans="1:17" s="68" customFormat="1" x14ac:dyDescent="0.2">
      <c r="A529" s="105">
        <f t="shared" si="85"/>
        <v>62</v>
      </c>
      <c r="B529" s="57" t="s">
        <v>1317</v>
      </c>
      <c r="C529" s="40">
        <v>3217.4</v>
      </c>
      <c r="D529" s="40"/>
      <c r="E529" s="40"/>
      <c r="F529" s="57">
        <f>C529+D529+E529</f>
        <v>3217.4</v>
      </c>
      <c r="G529" s="59">
        <v>120</v>
      </c>
      <c r="H529" s="59"/>
      <c r="I529" s="59"/>
      <c r="J529" s="57">
        <f>G529+H529+I529</f>
        <v>120</v>
      </c>
      <c r="K529" s="95">
        <f t="shared" si="83"/>
        <v>3.9180683608794994E-2</v>
      </c>
      <c r="L529" s="54">
        <f t="shared" si="87"/>
        <v>144.18491568036558</v>
      </c>
      <c r="M529" s="54">
        <f t="shared" si="88"/>
        <v>31.720681449680427</v>
      </c>
      <c r="N529" s="54">
        <f t="shared" si="84"/>
        <v>72.092457840182789</v>
      </c>
      <c r="O529" s="54">
        <v>35.596215655263933</v>
      </c>
      <c r="P529" s="89">
        <f>(L529+M529+N529+O529)/F529</f>
        <v>8.8143926967580263E-2</v>
      </c>
    </row>
    <row r="530" spans="1:17" s="68" customFormat="1" x14ac:dyDescent="0.2">
      <c r="A530" s="105">
        <f t="shared" si="85"/>
        <v>63</v>
      </c>
      <c r="B530" s="57" t="s">
        <v>1318</v>
      </c>
      <c r="C530" s="40">
        <v>3196.1</v>
      </c>
      <c r="D530" s="40"/>
      <c r="E530" s="40"/>
      <c r="F530" s="57">
        <f>C530+D530+E530</f>
        <v>3196.1</v>
      </c>
      <c r="G530" s="59">
        <v>120</v>
      </c>
      <c r="H530" s="59"/>
      <c r="I530" s="59"/>
      <c r="J530" s="57">
        <f>G530+H530+I530</f>
        <v>120</v>
      </c>
      <c r="K530" s="95">
        <f t="shared" si="83"/>
        <v>3.8921297594974098E-2</v>
      </c>
      <c r="L530" s="54">
        <f t="shared" si="87"/>
        <v>143.23037514950468</v>
      </c>
      <c r="M530" s="54">
        <f t="shared" si="88"/>
        <v>31.510682532891028</v>
      </c>
      <c r="N530" s="54">
        <f t="shared" si="84"/>
        <v>71.615187574752341</v>
      </c>
      <c r="O530" s="54">
        <v>35.360559723935189</v>
      </c>
      <c r="P530" s="89">
        <f>(L530+M530+N530+O530)/F530</f>
        <v>8.8143926967580249E-2</v>
      </c>
    </row>
    <row r="531" spans="1:17" s="68" customFormat="1" x14ac:dyDescent="0.2">
      <c r="A531" s="105">
        <f t="shared" si="85"/>
        <v>64</v>
      </c>
      <c r="B531" s="57" t="s">
        <v>1319</v>
      </c>
      <c r="C531" s="40">
        <v>1632.1</v>
      </c>
      <c r="D531" s="40"/>
      <c r="E531" s="40"/>
      <c r="F531" s="57">
        <f>C531+D531+E531</f>
        <v>1632.1</v>
      </c>
      <c r="G531" s="59">
        <v>59</v>
      </c>
      <c r="H531" s="59"/>
      <c r="I531" s="59"/>
      <c r="J531" s="57">
        <f>G531+H531+I531</f>
        <v>59</v>
      </c>
      <c r="K531" s="95">
        <f t="shared" si="83"/>
        <v>1.9875301087186641E-2</v>
      </c>
      <c r="L531" s="54">
        <f t="shared" si="87"/>
        <v>73.141108000846842</v>
      </c>
      <c r="M531" s="54">
        <f t="shared" si="88"/>
        <v>16.091043760186306</v>
      </c>
      <c r="N531" s="54">
        <f t="shared" si="84"/>
        <v>36.570554000423421</v>
      </c>
      <c r="O531" s="54">
        <v>18.056997442331159</v>
      </c>
      <c r="P531" s="89">
        <f>(L531+M531+N531+O531)/F531</f>
        <v>8.8143926967580249E-2</v>
      </c>
    </row>
    <row r="532" spans="1:17" s="68" customFormat="1" x14ac:dyDescent="0.2">
      <c r="A532" s="105">
        <f t="shared" si="85"/>
        <v>65</v>
      </c>
      <c r="B532" s="57" t="s">
        <v>609</v>
      </c>
      <c r="C532" s="107">
        <v>3084.1</v>
      </c>
      <c r="D532" s="59"/>
      <c r="E532" s="59">
        <v>109.7</v>
      </c>
      <c r="F532" s="57">
        <f>C532+D532+E532</f>
        <v>3193.7999999999997</v>
      </c>
      <c r="G532" s="59">
        <v>143</v>
      </c>
      <c r="H532" s="59"/>
      <c r="I532" s="59"/>
      <c r="J532" s="57">
        <f>G532+H532+I532</f>
        <v>143</v>
      </c>
      <c r="K532" s="95">
        <f t="shared" si="83"/>
        <v>3.8893288776580291E-2</v>
      </c>
      <c r="L532" s="54">
        <f t="shared" ref="L532" si="89">K532*3680</f>
        <v>143.12730269781548</v>
      </c>
      <c r="M532" s="54">
        <f t="shared" si="88"/>
        <v>31.488006593519405</v>
      </c>
      <c r="N532" s="54">
        <f t="shared" si="84"/>
        <v>71.56365134890774</v>
      </c>
      <c r="O532" s="54">
        <v>30.183873795826152</v>
      </c>
      <c r="P532" s="89">
        <f>(L532+M532+N532+O532)/F532</f>
        <v>8.6531039650594527E-2</v>
      </c>
    </row>
    <row r="533" spans="1:17" s="68" customFormat="1" ht="15" x14ac:dyDescent="0.25">
      <c r="A533" s="226"/>
      <c r="B533" s="45" t="s">
        <v>1276</v>
      </c>
      <c r="C533" s="124">
        <f>SUM(C468:C532)</f>
        <v>159534.39000000004</v>
      </c>
      <c r="D533" s="224">
        <f>SUM(D468:D532)</f>
        <v>939.9</v>
      </c>
      <c r="E533" s="224">
        <f t="shared" ref="E533:N533" si="90">SUM(E468:E532)</f>
        <v>3759.6999999999994</v>
      </c>
      <c r="F533" s="224">
        <f t="shared" si="90"/>
        <v>164233.99000000002</v>
      </c>
      <c r="G533" s="224">
        <f t="shared" si="90"/>
        <v>3304</v>
      </c>
      <c r="H533" s="224">
        <f t="shared" si="90"/>
        <v>7</v>
      </c>
      <c r="I533" s="224">
        <f t="shared" si="90"/>
        <v>24</v>
      </c>
      <c r="J533" s="224">
        <f t="shared" si="90"/>
        <v>3335</v>
      </c>
      <c r="K533" s="224">
        <f t="shared" si="90"/>
        <v>2.0000000000000004</v>
      </c>
      <c r="L533" s="224">
        <f t="shared" si="90"/>
        <v>7359.9999999999991</v>
      </c>
      <c r="M533" s="224">
        <f t="shared" si="90"/>
        <v>1619.1999999999998</v>
      </c>
      <c r="N533" s="224">
        <f t="shared" si="90"/>
        <v>3679.9999999999995</v>
      </c>
      <c r="O533" s="225">
        <v>1811.8775806413166</v>
      </c>
      <c r="P533" s="89">
        <f>(L533+M533+N533+O533)/F533</f>
        <v>8.811256172148843E-2</v>
      </c>
      <c r="Q533" s="68" t="e">
        <f>F469+F471+F473+F474+F475+F476+F480+F493+F494+F495+F496+F497+F498+F499+#REF!+F500+F501+F502+F503+F504+F505+F513+F514+F515+F516+F522+F524+F525+F527+F529+F530+F531+F532</f>
        <v>#REF!</v>
      </c>
    </row>
    <row r="534" spans="1:17" s="68" customFormat="1" ht="15" x14ac:dyDescent="0.25">
      <c r="A534" s="362" t="s">
        <v>1976</v>
      </c>
      <c r="B534" s="362"/>
      <c r="C534" s="362"/>
      <c r="D534" s="362"/>
      <c r="E534" s="362"/>
      <c r="F534" s="362"/>
      <c r="G534" s="362"/>
      <c r="H534" s="362"/>
      <c r="I534" s="362"/>
      <c r="J534" s="362"/>
      <c r="K534" s="362"/>
      <c r="L534" s="362"/>
      <c r="M534" s="362"/>
      <c r="N534" s="362"/>
      <c r="O534" s="362"/>
      <c r="P534" s="362"/>
    </row>
    <row r="535" spans="1:17" s="68" customFormat="1" x14ac:dyDescent="0.2">
      <c r="A535" s="77">
        <v>1</v>
      </c>
      <c r="B535" s="57" t="s">
        <v>1278</v>
      </c>
      <c r="C535" s="57">
        <v>653.70000000000005</v>
      </c>
      <c r="D535" s="57">
        <v>37.5</v>
      </c>
      <c r="E535" s="57">
        <v>147.30000000000001</v>
      </c>
      <c r="F535" s="57">
        <f t="shared" ref="F535:F597" si="91">C535+D535+E535</f>
        <v>838.5</v>
      </c>
      <c r="G535" s="57">
        <v>13</v>
      </c>
      <c r="H535" s="57">
        <v>3</v>
      </c>
      <c r="I535" s="57">
        <v>4</v>
      </c>
      <c r="J535" s="57"/>
      <c r="K535" s="106"/>
      <c r="L535" s="54">
        <f t="shared" ref="L535:L598" si="92">K535*3680</f>
        <v>0</v>
      </c>
      <c r="M535" s="54"/>
      <c r="N535" s="54">
        <f t="shared" ref="N535:N598" si="93">L535*0.475</f>
        <v>0</v>
      </c>
      <c r="O535" s="54">
        <v>0</v>
      </c>
      <c r="P535" s="56"/>
    </row>
    <row r="536" spans="1:17" s="68" customFormat="1" x14ac:dyDescent="0.2">
      <c r="A536" s="78">
        <f>1+A535</f>
        <v>2</v>
      </c>
      <c r="B536" s="57" t="s">
        <v>1279</v>
      </c>
      <c r="C536" s="57">
        <v>244</v>
      </c>
      <c r="D536" s="57"/>
      <c r="E536" s="57"/>
      <c r="F536" s="57">
        <f t="shared" si="91"/>
        <v>244</v>
      </c>
      <c r="G536" s="57">
        <v>5</v>
      </c>
      <c r="H536" s="57"/>
      <c r="I536" s="57"/>
      <c r="J536" s="57"/>
      <c r="K536" s="106"/>
      <c r="L536" s="54">
        <f t="shared" si="92"/>
        <v>0</v>
      </c>
      <c r="M536" s="54"/>
      <c r="N536" s="54">
        <f t="shared" si="93"/>
        <v>0</v>
      </c>
      <c r="O536" s="54">
        <v>0</v>
      </c>
      <c r="P536" s="56"/>
    </row>
    <row r="537" spans="1:17" s="68" customFormat="1" x14ac:dyDescent="0.2">
      <c r="A537" s="78">
        <f t="shared" ref="A537:A600" si="94">1+A536</f>
        <v>3</v>
      </c>
      <c r="B537" s="57" t="s">
        <v>1280</v>
      </c>
      <c r="C537" s="57">
        <v>279.89999999999998</v>
      </c>
      <c r="D537" s="57"/>
      <c r="E537" s="57"/>
      <c r="F537" s="57">
        <f t="shared" si="91"/>
        <v>279.89999999999998</v>
      </c>
      <c r="G537" s="57">
        <v>8</v>
      </c>
      <c r="H537" s="57"/>
      <c r="I537" s="57"/>
      <c r="J537" s="57"/>
      <c r="K537" s="106"/>
      <c r="L537" s="54">
        <f t="shared" si="92"/>
        <v>0</v>
      </c>
      <c r="M537" s="54"/>
      <c r="N537" s="54">
        <f t="shared" si="93"/>
        <v>0</v>
      </c>
      <c r="O537" s="54">
        <v>0</v>
      </c>
      <c r="P537" s="56"/>
    </row>
    <row r="538" spans="1:17" s="68" customFormat="1" x14ac:dyDescent="0.2">
      <c r="A538" s="78">
        <f t="shared" si="94"/>
        <v>4</v>
      </c>
      <c r="B538" s="57" t="s">
        <v>1281</v>
      </c>
      <c r="C538" s="57">
        <v>107.3</v>
      </c>
      <c r="D538" s="57"/>
      <c r="E538" s="57"/>
      <c r="F538" s="57">
        <f t="shared" si="91"/>
        <v>107.3</v>
      </c>
      <c r="G538" s="57">
        <v>3</v>
      </c>
      <c r="H538" s="57"/>
      <c r="I538" s="57"/>
      <c r="J538" s="57"/>
      <c r="K538" s="106"/>
      <c r="L538" s="54">
        <f t="shared" si="92"/>
        <v>0</v>
      </c>
      <c r="M538" s="54"/>
      <c r="N538" s="54">
        <f t="shared" si="93"/>
        <v>0</v>
      </c>
      <c r="O538" s="54">
        <v>0</v>
      </c>
      <c r="P538" s="56"/>
    </row>
    <row r="539" spans="1:17" s="68" customFormat="1" x14ac:dyDescent="0.2">
      <c r="A539" s="78">
        <f t="shared" si="94"/>
        <v>5</v>
      </c>
      <c r="B539" s="57" t="s">
        <v>1283</v>
      </c>
      <c r="C539" s="57">
        <v>149.30000000000001</v>
      </c>
      <c r="D539" s="57"/>
      <c r="E539" s="57"/>
      <c r="F539" s="57">
        <f t="shared" si="91"/>
        <v>149.30000000000001</v>
      </c>
      <c r="G539" s="57">
        <v>4</v>
      </c>
      <c r="H539" s="57"/>
      <c r="I539" s="57"/>
      <c r="J539" s="57"/>
      <c r="K539" s="106"/>
      <c r="L539" s="54">
        <f t="shared" si="92"/>
        <v>0</v>
      </c>
      <c r="M539" s="54"/>
      <c r="N539" s="54">
        <f t="shared" si="93"/>
        <v>0</v>
      </c>
      <c r="O539" s="54">
        <v>0</v>
      </c>
      <c r="P539" s="56"/>
    </row>
    <row r="540" spans="1:17" s="68" customFormat="1" x14ac:dyDescent="0.2">
      <c r="A540" s="78">
        <f t="shared" si="94"/>
        <v>6</v>
      </c>
      <c r="B540" s="57" t="s">
        <v>1284</v>
      </c>
      <c r="C540" s="57">
        <v>111.1</v>
      </c>
      <c r="D540" s="57">
        <v>25.8</v>
      </c>
      <c r="E540" s="57"/>
      <c r="F540" s="57">
        <f t="shared" si="91"/>
        <v>136.9</v>
      </c>
      <c r="G540" s="57">
        <v>3</v>
      </c>
      <c r="H540" s="57">
        <v>1</v>
      </c>
      <c r="I540" s="57"/>
      <c r="J540" s="57"/>
      <c r="K540" s="106"/>
      <c r="L540" s="54">
        <f t="shared" si="92"/>
        <v>0</v>
      </c>
      <c r="M540" s="54"/>
      <c r="N540" s="54">
        <f t="shared" si="93"/>
        <v>0</v>
      </c>
      <c r="O540" s="54">
        <v>0</v>
      </c>
      <c r="P540" s="56"/>
    </row>
    <row r="541" spans="1:17" s="68" customFormat="1" x14ac:dyDescent="0.2">
      <c r="A541" s="78">
        <f t="shared" si="94"/>
        <v>7</v>
      </c>
      <c r="B541" s="57" t="s">
        <v>1285</v>
      </c>
      <c r="C541" s="57">
        <v>131.5</v>
      </c>
      <c r="D541" s="57"/>
      <c r="E541" s="57"/>
      <c r="F541" s="57">
        <f t="shared" si="91"/>
        <v>131.5</v>
      </c>
      <c r="G541" s="57">
        <v>3</v>
      </c>
      <c r="H541" s="57"/>
      <c r="I541" s="57"/>
      <c r="J541" s="57"/>
      <c r="K541" s="106"/>
      <c r="L541" s="54">
        <f t="shared" si="92"/>
        <v>0</v>
      </c>
      <c r="M541" s="54"/>
      <c r="N541" s="54">
        <f t="shared" si="93"/>
        <v>0</v>
      </c>
      <c r="O541" s="54">
        <v>0</v>
      </c>
      <c r="P541" s="56"/>
    </row>
    <row r="542" spans="1:17" s="68" customFormat="1" x14ac:dyDescent="0.2">
      <c r="A542" s="78">
        <f t="shared" si="94"/>
        <v>8</v>
      </c>
      <c r="B542" s="57" t="s">
        <v>1286</v>
      </c>
      <c r="C542" s="57">
        <v>164</v>
      </c>
      <c r="D542" s="57"/>
      <c r="E542" s="57"/>
      <c r="F542" s="57">
        <f t="shared" si="91"/>
        <v>164</v>
      </c>
      <c r="G542" s="57">
        <v>4</v>
      </c>
      <c r="H542" s="57"/>
      <c r="I542" s="57"/>
      <c r="J542" s="57"/>
      <c r="K542" s="106"/>
      <c r="L542" s="54">
        <f t="shared" si="92"/>
        <v>0</v>
      </c>
      <c r="M542" s="54"/>
      <c r="N542" s="54">
        <f t="shared" si="93"/>
        <v>0</v>
      </c>
      <c r="O542" s="54">
        <v>0</v>
      </c>
      <c r="P542" s="56"/>
    </row>
    <row r="543" spans="1:17" s="68" customFormat="1" x14ac:dyDescent="0.2">
      <c r="A543" s="78">
        <f t="shared" si="94"/>
        <v>9</v>
      </c>
      <c r="B543" s="57" t="s">
        <v>1287</v>
      </c>
      <c r="C543" s="57">
        <v>183.5</v>
      </c>
      <c r="D543" s="57"/>
      <c r="E543" s="57"/>
      <c r="F543" s="57">
        <f t="shared" si="91"/>
        <v>183.5</v>
      </c>
      <c r="G543" s="57">
        <v>5</v>
      </c>
      <c r="H543" s="57"/>
      <c r="I543" s="57"/>
      <c r="J543" s="57"/>
      <c r="K543" s="106"/>
      <c r="L543" s="54">
        <f t="shared" si="92"/>
        <v>0</v>
      </c>
      <c r="M543" s="54"/>
      <c r="N543" s="54">
        <f t="shared" si="93"/>
        <v>0</v>
      </c>
      <c r="O543" s="54">
        <v>0</v>
      </c>
      <c r="P543" s="56"/>
    </row>
    <row r="544" spans="1:17" s="68" customFormat="1" x14ac:dyDescent="0.2">
      <c r="A544" s="78">
        <f t="shared" si="94"/>
        <v>10</v>
      </c>
      <c r="B544" s="57" t="s">
        <v>1288</v>
      </c>
      <c r="C544" s="57">
        <v>4270.7</v>
      </c>
      <c r="D544" s="57"/>
      <c r="E544" s="57"/>
      <c r="F544" s="57">
        <f t="shared" si="91"/>
        <v>4270.7</v>
      </c>
      <c r="G544" s="57">
        <v>65</v>
      </c>
      <c r="H544" s="57">
        <v>1</v>
      </c>
      <c r="I544" s="57"/>
      <c r="J544" s="57"/>
      <c r="K544" s="56"/>
      <c r="L544" s="54">
        <f t="shared" si="92"/>
        <v>0</v>
      </c>
      <c r="M544" s="54"/>
      <c r="N544" s="54">
        <f t="shared" si="93"/>
        <v>0</v>
      </c>
      <c r="O544" s="54">
        <v>0</v>
      </c>
      <c r="P544" s="56"/>
    </row>
    <row r="545" spans="1:16" s="68" customFormat="1" x14ac:dyDescent="0.2">
      <c r="A545" s="78">
        <f t="shared" si="94"/>
        <v>11</v>
      </c>
      <c r="B545" s="57" t="s">
        <v>1289</v>
      </c>
      <c r="C545" s="57">
        <v>2670.7</v>
      </c>
      <c r="D545" s="57"/>
      <c r="E545" s="57"/>
      <c r="F545" s="57">
        <f t="shared" si="91"/>
        <v>2670.7</v>
      </c>
      <c r="G545" s="57">
        <v>56</v>
      </c>
      <c r="H545" s="57"/>
      <c r="I545" s="57">
        <v>1</v>
      </c>
      <c r="J545" s="57"/>
      <c r="K545" s="56"/>
      <c r="L545" s="54">
        <f t="shared" si="92"/>
        <v>0</v>
      </c>
      <c r="M545" s="54"/>
      <c r="N545" s="54">
        <f t="shared" si="93"/>
        <v>0</v>
      </c>
      <c r="O545" s="54">
        <v>0</v>
      </c>
      <c r="P545" s="56"/>
    </row>
    <row r="546" spans="1:16" s="68" customFormat="1" x14ac:dyDescent="0.2">
      <c r="A546" s="78">
        <f t="shared" si="94"/>
        <v>12</v>
      </c>
      <c r="B546" s="57" t="s">
        <v>1290</v>
      </c>
      <c r="C546" s="57">
        <v>463.7</v>
      </c>
      <c r="D546" s="57"/>
      <c r="E546" s="57">
        <v>121.1</v>
      </c>
      <c r="F546" s="57">
        <f t="shared" si="91"/>
        <v>584.79999999999995</v>
      </c>
      <c r="G546" s="57">
        <v>10</v>
      </c>
      <c r="H546" s="57"/>
      <c r="I546" s="57">
        <v>1</v>
      </c>
      <c r="J546" s="57"/>
      <c r="K546" s="56"/>
      <c r="L546" s="54">
        <f t="shared" si="92"/>
        <v>0</v>
      </c>
      <c r="M546" s="54"/>
      <c r="N546" s="54">
        <f t="shared" si="93"/>
        <v>0</v>
      </c>
      <c r="O546" s="54">
        <v>0</v>
      </c>
      <c r="P546" s="56"/>
    </row>
    <row r="547" spans="1:16" s="68" customFormat="1" x14ac:dyDescent="0.2">
      <c r="A547" s="78">
        <f t="shared" si="94"/>
        <v>13</v>
      </c>
      <c r="B547" s="57" t="s">
        <v>1291</v>
      </c>
      <c r="C547" s="57">
        <v>892.4</v>
      </c>
      <c r="D547" s="57"/>
      <c r="E547" s="57"/>
      <c r="F547" s="57">
        <f t="shared" si="91"/>
        <v>892.4</v>
      </c>
      <c r="G547" s="57">
        <v>25</v>
      </c>
      <c r="H547" s="57"/>
      <c r="I547" s="57">
        <v>2</v>
      </c>
      <c r="J547" s="57"/>
      <c r="K547" s="56"/>
      <c r="L547" s="54">
        <f t="shared" si="92"/>
        <v>0</v>
      </c>
      <c r="M547" s="54"/>
      <c r="N547" s="54">
        <f t="shared" si="93"/>
        <v>0</v>
      </c>
      <c r="O547" s="54">
        <v>0</v>
      </c>
      <c r="P547" s="56"/>
    </row>
    <row r="548" spans="1:16" s="68" customFormat="1" x14ac:dyDescent="0.2">
      <c r="A548" s="78">
        <f t="shared" si="94"/>
        <v>14</v>
      </c>
      <c r="B548" s="57" t="s">
        <v>1292</v>
      </c>
      <c r="C548" s="57">
        <v>481.8</v>
      </c>
      <c r="D548" s="57"/>
      <c r="E548" s="57">
        <v>50.8</v>
      </c>
      <c r="F548" s="57">
        <f t="shared" si="91"/>
        <v>532.6</v>
      </c>
      <c r="G548" s="57">
        <v>10</v>
      </c>
      <c r="H548" s="57"/>
      <c r="I548" s="57">
        <v>3</v>
      </c>
      <c r="J548" s="57"/>
      <c r="K548" s="56"/>
      <c r="L548" s="54">
        <f t="shared" si="92"/>
        <v>0</v>
      </c>
      <c r="M548" s="54"/>
      <c r="N548" s="54">
        <f t="shared" si="93"/>
        <v>0</v>
      </c>
      <c r="O548" s="54">
        <v>0</v>
      </c>
      <c r="P548" s="56"/>
    </row>
    <row r="549" spans="1:16" s="68" customFormat="1" x14ac:dyDescent="0.2">
      <c r="A549" s="78">
        <f t="shared" si="94"/>
        <v>15</v>
      </c>
      <c r="B549" s="57" t="s">
        <v>1293</v>
      </c>
      <c r="C549" s="57">
        <v>340.1</v>
      </c>
      <c r="D549" s="57"/>
      <c r="E549" s="57"/>
      <c r="F549" s="57">
        <f t="shared" si="91"/>
        <v>340.1</v>
      </c>
      <c r="G549" s="57">
        <v>7</v>
      </c>
      <c r="H549" s="57"/>
      <c r="I549" s="57"/>
      <c r="J549" s="57"/>
      <c r="K549" s="56"/>
      <c r="L549" s="54">
        <f t="shared" si="92"/>
        <v>0</v>
      </c>
      <c r="M549" s="54"/>
      <c r="N549" s="54">
        <f t="shared" si="93"/>
        <v>0</v>
      </c>
      <c r="O549" s="54">
        <v>0</v>
      </c>
      <c r="P549" s="56"/>
    </row>
    <row r="550" spans="1:16" s="68" customFormat="1" x14ac:dyDescent="0.2">
      <c r="A550" s="78">
        <f t="shared" si="94"/>
        <v>16</v>
      </c>
      <c r="B550" s="57" t="s">
        <v>1294</v>
      </c>
      <c r="C550" s="57">
        <v>449.9</v>
      </c>
      <c r="D550" s="57"/>
      <c r="E550" s="57">
        <v>99.3</v>
      </c>
      <c r="F550" s="57">
        <f t="shared" si="91"/>
        <v>549.19999999999993</v>
      </c>
      <c r="G550" s="57">
        <v>8</v>
      </c>
      <c r="H550" s="57"/>
      <c r="I550" s="57">
        <v>2</v>
      </c>
      <c r="J550" s="57"/>
      <c r="K550" s="56"/>
      <c r="L550" s="54">
        <f t="shared" si="92"/>
        <v>0</v>
      </c>
      <c r="M550" s="54"/>
      <c r="N550" s="54">
        <f t="shared" si="93"/>
        <v>0</v>
      </c>
      <c r="O550" s="54">
        <v>0</v>
      </c>
      <c r="P550" s="56"/>
    </row>
    <row r="551" spans="1:16" s="68" customFormat="1" x14ac:dyDescent="0.2">
      <c r="A551" s="78">
        <f t="shared" si="94"/>
        <v>17</v>
      </c>
      <c r="B551" s="57" t="s">
        <v>1295</v>
      </c>
      <c r="C551" s="57">
        <v>855.5</v>
      </c>
      <c r="D551" s="57"/>
      <c r="E551" s="57">
        <v>188</v>
      </c>
      <c r="F551" s="57">
        <f t="shared" si="91"/>
        <v>1043.5</v>
      </c>
      <c r="G551" s="57">
        <v>21</v>
      </c>
      <c r="H551" s="57"/>
      <c r="I551" s="57">
        <v>1</v>
      </c>
      <c r="J551" s="57"/>
      <c r="K551" s="56"/>
      <c r="L551" s="54">
        <f t="shared" si="92"/>
        <v>0</v>
      </c>
      <c r="M551" s="54"/>
      <c r="N551" s="54">
        <f t="shared" si="93"/>
        <v>0</v>
      </c>
      <c r="O551" s="54">
        <v>0</v>
      </c>
      <c r="P551" s="56"/>
    </row>
    <row r="552" spans="1:16" s="68" customFormat="1" x14ac:dyDescent="0.2">
      <c r="A552" s="78">
        <f t="shared" si="94"/>
        <v>18</v>
      </c>
      <c r="B552" s="57" t="s">
        <v>1296</v>
      </c>
      <c r="C552" s="57">
        <v>851.2</v>
      </c>
      <c r="D552" s="57"/>
      <c r="E552" s="57">
        <v>76.2</v>
      </c>
      <c r="F552" s="57">
        <f t="shared" si="91"/>
        <v>927.40000000000009</v>
      </c>
      <c r="G552" s="57">
        <v>19</v>
      </c>
      <c r="H552" s="57"/>
      <c r="I552" s="57">
        <v>2</v>
      </c>
      <c r="J552" s="57"/>
      <c r="K552" s="56"/>
      <c r="L552" s="54">
        <f t="shared" si="92"/>
        <v>0</v>
      </c>
      <c r="M552" s="54"/>
      <c r="N552" s="54">
        <f t="shared" si="93"/>
        <v>0</v>
      </c>
      <c r="O552" s="54">
        <v>0</v>
      </c>
      <c r="P552" s="56"/>
    </row>
    <row r="553" spans="1:16" s="68" customFormat="1" x14ac:dyDescent="0.2">
      <c r="A553" s="78">
        <f t="shared" si="94"/>
        <v>19</v>
      </c>
      <c r="B553" s="57" t="s">
        <v>1297</v>
      </c>
      <c r="C553" s="57">
        <v>544.4</v>
      </c>
      <c r="D553" s="57">
        <v>105.8</v>
      </c>
      <c r="E553" s="57">
        <v>74</v>
      </c>
      <c r="F553" s="57">
        <f t="shared" si="91"/>
        <v>724.19999999999993</v>
      </c>
      <c r="G553" s="57">
        <v>14</v>
      </c>
      <c r="H553" s="57">
        <v>1</v>
      </c>
      <c r="I553" s="57">
        <v>1</v>
      </c>
      <c r="J553" s="57"/>
      <c r="K553" s="56"/>
      <c r="L553" s="54">
        <f t="shared" si="92"/>
        <v>0</v>
      </c>
      <c r="M553" s="54"/>
      <c r="N553" s="54">
        <f t="shared" si="93"/>
        <v>0</v>
      </c>
      <c r="O553" s="54">
        <v>0</v>
      </c>
      <c r="P553" s="56"/>
    </row>
    <row r="554" spans="1:16" s="68" customFormat="1" x14ac:dyDescent="0.2">
      <c r="A554" s="78">
        <f t="shared" si="94"/>
        <v>20</v>
      </c>
      <c r="B554" s="57" t="s">
        <v>1298</v>
      </c>
      <c r="C554" s="57">
        <v>252.4</v>
      </c>
      <c r="D554" s="57">
        <v>53</v>
      </c>
      <c r="E554" s="57">
        <v>35.4</v>
      </c>
      <c r="F554" s="57">
        <f t="shared" si="91"/>
        <v>340.79999999999995</v>
      </c>
      <c r="G554" s="57">
        <v>6</v>
      </c>
      <c r="H554" s="57">
        <v>1</v>
      </c>
      <c r="I554" s="57">
        <v>1</v>
      </c>
      <c r="J554" s="57"/>
      <c r="K554" s="56"/>
      <c r="L554" s="54">
        <f t="shared" si="92"/>
        <v>0</v>
      </c>
      <c r="M554" s="54"/>
      <c r="N554" s="54">
        <f t="shared" si="93"/>
        <v>0</v>
      </c>
      <c r="O554" s="54">
        <v>0</v>
      </c>
      <c r="P554" s="56"/>
    </row>
    <row r="555" spans="1:16" s="68" customFormat="1" x14ac:dyDescent="0.2">
      <c r="A555" s="78">
        <f t="shared" si="94"/>
        <v>21</v>
      </c>
      <c r="B555" s="57" t="s">
        <v>1299</v>
      </c>
      <c r="C555" s="57">
        <v>446.3</v>
      </c>
      <c r="D555" s="57">
        <v>12.4</v>
      </c>
      <c r="E555" s="57">
        <v>75.400000000000006</v>
      </c>
      <c r="F555" s="57">
        <f t="shared" si="91"/>
        <v>534.1</v>
      </c>
      <c r="G555" s="57">
        <v>7</v>
      </c>
      <c r="H555" s="57">
        <v>2</v>
      </c>
      <c r="I555" s="57">
        <v>2</v>
      </c>
      <c r="J555" s="57"/>
      <c r="K555" s="56"/>
      <c r="L555" s="54">
        <f t="shared" si="92"/>
        <v>0</v>
      </c>
      <c r="M555" s="54"/>
      <c r="N555" s="54">
        <f t="shared" si="93"/>
        <v>0</v>
      </c>
      <c r="O555" s="54">
        <v>0</v>
      </c>
      <c r="P555" s="56"/>
    </row>
    <row r="556" spans="1:16" s="68" customFormat="1" x14ac:dyDescent="0.2">
      <c r="A556" s="78">
        <f t="shared" si="94"/>
        <v>22</v>
      </c>
      <c r="B556" s="57" t="s">
        <v>1300</v>
      </c>
      <c r="C556" s="57">
        <v>237.5</v>
      </c>
      <c r="D556" s="57"/>
      <c r="E556" s="57"/>
      <c r="F556" s="57">
        <f t="shared" si="91"/>
        <v>237.5</v>
      </c>
      <c r="G556" s="57">
        <v>6</v>
      </c>
      <c r="H556" s="57"/>
      <c r="I556" s="57"/>
      <c r="J556" s="57"/>
      <c r="K556" s="56"/>
      <c r="L556" s="54">
        <f t="shared" si="92"/>
        <v>0</v>
      </c>
      <c r="M556" s="54"/>
      <c r="N556" s="54">
        <f t="shared" si="93"/>
        <v>0</v>
      </c>
      <c r="O556" s="54">
        <v>0</v>
      </c>
      <c r="P556" s="56"/>
    </row>
    <row r="557" spans="1:16" s="68" customFormat="1" x14ac:dyDescent="0.2">
      <c r="A557" s="78">
        <f t="shared" si="94"/>
        <v>23</v>
      </c>
      <c r="B557" s="57" t="s">
        <v>1301</v>
      </c>
      <c r="C557" s="57">
        <v>159.5</v>
      </c>
      <c r="D557" s="57"/>
      <c r="E557" s="57">
        <v>91.9</v>
      </c>
      <c r="F557" s="57">
        <f t="shared" si="91"/>
        <v>251.4</v>
      </c>
      <c r="G557" s="57">
        <v>4</v>
      </c>
      <c r="H557" s="57"/>
      <c r="I557" s="57">
        <v>3</v>
      </c>
      <c r="J557" s="57"/>
      <c r="K557" s="56"/>
      <c r="L557" s="54">
        <f t="shared" si="92"/>
        <v>0</v>
      </c>
      <c r="M557" s="54"/>
      <c r="N557" s="54">
        <f t="shared" si="93"/>
        <v>0</v>
      </c>
      <c r="O557" s="54">
        <v>0</v>
      </c>
      <c r="P557" s="56"/>
    </row>
    <row r="558" spans="1:16" s="68" customFormat="1" x14ac:dyDescent="0.2">
      <c r="A558" s="78">
        <f t="shared" si="94"/>
        <v>24</v>
      </c>
      <c r="B558" s="57" t="s">
        <v>1302</v>
      </c>
      <c r="C558" s="57">
        <v>6036.5</v>
      </c>
      <c r="D558" s="57"/>
      <c r="E558" s="57">
        <v>57.9</v>
      </c>
      <c r="F558" s="57">
        <f t="shared" si="91"/>
        <v>6094.4</v>
      </c>
      <c r="G558" s="57">
        <v>129</v>
      </c>
      <c r="H558" s="57"/>
      <c r="I558" s="57">
        <v>3</v>
      </c>
      <c r="J558" s="57"/>
      <c r="K558" s="56"/>
      <c r="L558" s="54">
        <f t="shared" si="92"/>
        <v>0</v>
      </c>
      <c r="M558" s="54"/>
      <c r="N558" s="54">
        <f t="shared" si="93"/>
        <v>0</v>
      </c>
      <c r="O558" s="54">
        <v>0</v>
      </c>
      <c r="P558" s="56"/>
    </row>
    <row r="559" spans="1:16" s="68" customFormat="1" x14ac:dyDescent="0.2">
      <c r="A559" s="78">
        <f t="shared" si="94"/>
        <v>25</v>
      </c>
      <c r="B559" s="57" t="s">
        <v>1303</v>
      </c>
      <c r="C559" s="57">
        <v>5942.78</v>
      </c>
      <c r="D559" s="57">
        <v>26.3</v>
      </c>
      <c r="E559" s="57">
        <v>169.5</v>
      </c>
      <c r="F559" s="57">
        <f t="shared" si="91"/>
        <v>6138.58</v>
      </c>
      <c r="G559" s="57">
        <v>128</v>
      </c>
      <c r="H559" s="57">
        <v>1</v>
      </c>
      <c r="I559" s="57">
        <v>4</v>
      </c>
      <c r="J559" s="57"/>
      <c r="K559" s="56"/>
      <c r="L559" s="54">
        <f t="shared" si="92"/>
        <v>0</v>
      </c>
      <c r="M559" s="54"/>
      <c r="N559" s="54">
        <f t="shared" si="93"/>
        <v>0</v>
      </c>
      <c r="O559" s="54">
        <v>0</v>
      </c>
      <c r="P559" s="56"/>
    </row>
    <row r="560" spans="1:16" s="68" customFormat="1" x14ac:dyDescent="0.2">
      <c r="A560" s="78">
        <f t="shared" si="94"/>
        <v>26</v>
      </c>
      <c r="B560" s="57" t="s">
        <v>1304</v>
      </c>
      <c r="C560" s="57">
        <v>362.7</v>
      </c>
      <c r="D560" s="57"/>
      <c r="E560" s="57">
        <v>64.8</v>
      </c>
      <c r="F560" s="57">
        <f t="shared" si="91"/>
        <v>427.5</v>
      </c>
      <c r="G560" s="57">
        <v>8</v>
      </c>
      <c r="H560" s="57"/>
      <c r="I560" s="57">
        <v>2</v>
      </c>
      <c r="J560" s="57"/>
      <c r="K560" s="56"/>
      <c r="L560" s="54">
        <f t="shared" si="92"/>
        <v>0</v>
      </c>
      <c r="M560" s="54"/>
      <c r="N560" s="54">
        <f t="shared" si="93"/>
        <v>0</v>
      </c>
      <c r="O560" s="54">
        <v>0</v>
      </c>
      <c r="P560" s="56"/>
    </row>
    <row r="561" spans="1:16" s="68" customFormat="1" x14ac:dyDescent="0.2">
      <c r="A561" s="78">
        <f t="shared" si="94"/>
        <v>27</v>
      </c>
      <c r="B561" s="57" t="s">
        <v>1305</v>
      </c>
      <c r="C561" s="57">
        <v>5493.7</v>
      </c>
      <c r="D561" s="57"/>
      <c r="E561" s="57"/>
      <c r="F561" s="57">
        <f t="shared" si="91"/>
        <v>5493.7</v>
      </c>
      <c r="G561" s="57">
        <v>148</v>
      </c>
      <c r="H561" s="57"/>
      <c r="I561" s="57"/>
      <c r="J561" s="57"/>
      <c r="K561" s="56"/>
      <c r="L561" s="54">
        <f t="shared" si="92"/>
        <v>0</v>
      </c>
      <c r="M561" s="54"/>
      <c r="N561" s="54">
        <f t="shared" si="93"/>
        <v>0</v>
      </c>
      <c r="O561" s="54">
        <v>0</v>
      </c>
      <c r="P561" s="56"/>
    </row>
    <row r="562" spans="1:16" s="68" customFormat="1" x14ac:dyDescent="0.2">
      <c r="A562" s="78">
        <f t="shared" si="94"/>
        <v>28</v>
      </c>
      <c r="B562" s="57" t="s">
        <v>1306</v>
      </c>
      <c r="C562" s="57">
        <v>5413.1</v>
      </c>
      <c r="D562" s="57"/>
      <c r="E562" s="57">
        <v>26</v>
      </c>
      <c r="F562" s="57">
        <f t="shared" si="91"/>
        <v>5439.1</v>
      </c>
      <c r="G562" s="57">
        <v>147</v>
      </c>
      <c r="H562" s="57"/>
      <c r="I562" s="57">
        <v>2</v>
      </c>
      <c r="J562" s="57"/>
      <c r="K562" s="56"/>
      <c r="L562" s="54">
        <f t="shared" si="92"/>
        <v>0</v>
      </c>
      <c r="M562" s="54"/>
      <c r="N562" s="54">
        <f t="shared" si="93"/>
        <v>0</v>
      </c>
      <c r="O562" s="54">
        <v>0</v>
      </c>
      <c r="P562" s="56"/>
    </row>
    <row r="563" spans="1:16" s="68" customFormat="1" x14ac:dyDescent="0.2">
      <c r="A563" s="78">
        <f t="shared" si="94"/>
        <v>29</v>
      </c>
      <c r="B563" s="57" t="s">
        <v>1307</v>
      </c>
      <c r="C563" s="57">
        <v>420.4</v>
      </c>
      <c r="D563" s="57"/>
      <c r="E563" s="57">
        <v>81.3</v>
      </c>
      <c r="F563" s="57">
        <f t="shared" si="91"/>
        <v>501.7</v>
      </c>
      <c r="G563" s="57">
        <v>10</v>
      </c>
      <c r="H563" s="57"/>
      <c r="I563" s="57">
        <v>3</v>
      </c>
      <c r="J563" s="57"/>
      <c r="K563" s="56"/>
      <c r="L563" s="54">
        <f t="shared" si="92"/>
        <v>0</v>
      </c>
      <c r="M563" s="54"/>
      <c r="N563" s="54">
        <f t="shared" si="93"/>
        <v>0</v>
      </c>
      <c r="O563" s="54">
        <v>0</v>
      </c>
      <c r="P563" s="56"/>
    </row>
    <row r="564" spans="1:16" s="68" customFormat="1" x14ac:dyDescent="0.2">
      <c r="A564" s="78">
        <f t="shared" si="94"/>
        <v>30</v>
      </c>
      <c r="B564" s="57" t="s">
        <v>1308</v>
      </c>
      <c r="C564" s="57">
        <v>176.4</v>
      </c>
      <c r="D564" s="57"/>
      <c r="E564" s="57">
        <v>88.5</v>
      </c>
      <c r="F564" s="57">
        <f t="shared" si="91"/>
        <v>264.89999999999998</v>
      </c>
      <c r="G564" s="57">
        <v>5</v>
      </c>
      <c r="H564" s="57"/>
      <c r="I564" s="57">
        <v>2</v>
      </c>
      <c r="J564" s="57"/>
      <c r="K564" s="56"/>
      <c r="L564" s="54">
        <f t="shared" si="92"/>
        <v>0</v>
      </c>
      <c r="M564" s="54"/>
      <c r="N564" s="54">
        <f t="shared" si="93"/>
        <v>0</v>
      </c>
      <c r="O564" s="54">
        <v>0</v>
      </c>
      <c r="P564" s="56"/>
    </row>
    <row r="565" spans="1:16" s="68" customFormat="1" x14ac:dyDescent="0.2">
      <c r="A565" s="78">
        <f t="shared" si="94"/>
        <v>31</v>
      </c>
      <c r="B565" s="57" t="s">
        <v>1309</v>
      </c>
      <c r="C565" s="57">
        <v>476.7</v>
      </c>
      <c r="D565" s="57"/>
      <c r="E565" s="57">
        <v>38</v>
      </c>
      <c r="F565" s="57">
        <f t="shared" si="91"/>
        <v>514.70000000000005</v>
      </c>
      <c r="G565" s="57">
        <v>12</v>
      </c>
      <c r="H565" s="57"/>
      <c r="I565" s="57">
        <v>2</v>
      </c>
      <c r="J565" s="57"/>
      <c r="K565" s="56"/>
      <c r="L565" s="54">
        <f t="shared" si="92"/>
        <v>0</v>
      </c>
      <c r="M565" s="54"/>
      <c r="N565" s="54">
        <f t="shared" si="93"/>
        <v>0</v>
      </c>
      <c r="O565" s="54">
        <v>0</v>
      </c>
      <c r="P565" s="56"/>
    </row>
    <row r="566" spans="1:16" s="68" customFormat="1" x14ac:dyDescent="0.2">
      <c r="A566" s="78">
        <f t="shared" si="94"/>
        <v>32</v>
      </c>
      <c r="B566" s="57" t="s">
        <v>1314</v>
      </c>
      <c r="C566" s="57">
        <v>474.8</v>
      </c>
      <c r="D566" s="57"/>
      <c r="E566" s="57"/>
      <c r="F566" s="57">
        <f t="shared" si="91"/>
        <v>474.8</v>
      </c>
      <c r="G566" s="57">
        <v>11</v>
      </c>
      <c r="H566" s="57"/>
      <c r="I566" s="57"/>
      <c r="J566" s="57"/>
      <c r="K566" s="56"/>
      <c r="L566" s="54">
        <f t="shared" si="92"/>
        <v>0</v>
      </c>
      <c r="M566" s="54"/>
      <c r="N566" s="54">
        <f t="shared" si="93"/>
        <v>0</v>
      </c>
      <c r="O566" s="54">
        <v>0</v>
      </c>
      <c r="P566" s="56"/>
    </row>
    <row r="567" spans="1:16" s="68" customFormat="1" x14ac:dyDescent="0.2">
      <c r="A567" s="78">
        <f t="shared" si="94"/>
        <v>33</v>
      </c>
      <c r="B567" s="57" t="s">
        <v>1315</v>
      </c>
      <c r="C567" s="57">
        <v>667.03</v>
      </c>
      <c r="D567" s="57"/>
      <c r="E567" s="57"/>
      <c r="F567" s="57">
        <f t="shared" si="91"/>
        <v>667.03</v>
      </c>
      <c r="G567" s="57">
        <v>13</v>
      </c>
      <c r="H567" s="57"/>
      <c r="I567" s="57"/>
      <c r="J567" s="57"/>
      <c r="K567" s="56"/>
      <c r="L567" s="54">
        <f t="shared" si="92"/>
        <v>0</v>
      </c>
      <c r="M567" s="54"/>
      <c r="N567" s="54">
        <f t="shared" si="93"/>
        <v>0</v>
      </c>
      <c r="O567" s="54">
        <v>0</v>
      </c>
      <c r="P567" s="56"/>
    </row>
    <row r="568" spans="1:16" s="68" customFormat="1" x14ac:dyDescent="0.2">
      <c r="A568" s="78">
        <f t="shared" si="94"/>
        <v>34</v>
      </c>
      <c r="B568" s="57" t="s">
        <v>1316</v>
      </c>
      <c r="C568" s="57">
        <v>1023.7</v>
      </c>
      <c r="D568" s="57"/>
      <c r="E568" s="57"/>
      <c r="F568" s="57">
        <f t="shared" si="91"/>
        <v>1023.7</v>
      </c>
      <c r="G568" s="57">
        <v>24</v>
      </c>
      <c r="H568" s="57"/>
      <c r="I568" s="57"/>
      <c r="J568" s="57"/>
      <c r="K568" s="56"/>
      <c r="L568" s="54">
        <f t="shared" si="92"/>
        <v>0</v>
      </c>
      <c r="M568" s="54"/>
      <c r="N568" s="54">
        <f t="shared" si="93"/>
        <v>0</v>
      </c>
      <c r="O568" s="54">
        <v>0</v>
      </c>
      <c r="P568" s="56"/>
    </row>
    <row r="569" spans="1:16" s="68" customFormat="1" x14ac:dyDescent="0.2">
      <c r="A569" s="78">
        <f t="shared" si="94"/>
        <v>35</v>
      </c>
      <c r="B569" s="57" t="s">
        <v>1320</v>
      </c>
      <c r="C569" s="57">
        <v>214.1</v>
      </c>
      <c r="D569" s="57"/>
      <c r="E569" s="57"/>
      <c r="F569" s="57">
        <f t="shared" si="91"/>
        <v>214.1</v>
      </c>
      <c r="G569" s="57">
        <v>6</v>
      </c>
      <c r="H569" s="57"/>
      <c r="I569" s="57"/>
      <c r="J569" s="57"/>
      <c r="K569" s="56"/>
      <c r="L569" s="54">
        <f t="shared" si="92"/>
        <v>0</v>
      </c>
      <c r="M569" s="54"/>
      <c r="N569" s="54">
        <f t="shared" si="93"/>
        <v>0</v>
      </c>
      <c r="O569" s="54">
        <v>0</v>
      </c>
      <c r="P569" s="56"/>
    </row>
    <row r="570" spans="1:16" s="68" customFormat="1" x14ac:dyDescent="0.2">
      <c r="A570" s="78">
        <f t="shared" si="94"/>
        <v>36</v>
      </c>
      <c r="B570" s="57" t="s">
        <v>1321</v>
      </c>
      <c r="C570" s="57">
        <v>396.1</v>
      </c>
      <c r="D570" s="57"/>
      <c r="E570" s="57">
        <v>77.8</v>
      </c>
      <c r="F570" s="57">
        <f t="shared" si="91"/>
        <v>473.90000000000003</v>
      </c>
      <c r="G570" s="57">
        <v>9</v>
      </c>
      <c r="H570" s="57"/>
      <c r="I570" s="57">
        <v>1</v>
      </c>
      <c r="J570" s="57"/>
      <c r="K570" s="56"/>
      <c r="L570" s="54">
        <f t="shared" si="92"/>
        <v>0</v>
      </c>
      <c r="M570" s="54"/>
      <c r="N570" s="54">
        <f t="shared" si="93"/>
        <v>0</v>
      </c>
      <c r="O570" s="54">
        <v>0</v>
      </c>
      <c r="P570" s="56"/>
    </row>
    <row r="571" spans="1:16" s="68" customFormat="1" x14ac:dyDescent="0.2">
      <c r="A571" s="78">
        <f t="shared" si="94"/>
        <v>37</v>
      </c>
      <c r="B571" s="57" t="s">
        <v>1322</v>
      </c>
      <c r="C571" s="57">
        <v>479.6</v>
      </c>
      <c r="D571" s="57"/>
      <c r="E571" s="57"/>
      <c r="F571" s="57">
        <f t="shared" si="91"/>
        <v>479.6</v>
      </c>
      <c r="G571" s="57">
        <v>9</v>
      </c>
      <c r="H571" s="57"/>
      <c r="I571" s="57">
        <v>1</v>
      </c>
      <c r="J571" s="57"/>
      <c r="K571" s="56"/>
      <c r="L571" s="54">
        <f t="shared" si="92"/>
        <v>0</v>
      </c>
      <c r="M571" s="54"/>
      <c r="N571" s="54">
        <f t="shared" si="93"/>
        <v>0</v>
      </c>
      <c r="O571" s="54">
        <v>0</v>
      </c>
      <c r="P571" s="56"/>
    </row>
    <row r="572" spans="1:16" s="68" customFormat="1" x14ac:dyDescent="0.2">
      <c r="A572" s="78">
        <f t="shared" si="94"/>
        <v>38</v>
      </c>
      <c r="B572" s="57" t="s">
        <v>1323</v>
      </c>
      <c r="C572" s="57">
        <v>415.6</v>
      </c>
      <c r="D572" s="57"/>
      <c r="E572" s="57"/>
      <c r="F572" s="57">
        <f t="shared" si="91"/>
        <v>415.6</v>
      </c>
      <c r="G572" s="57">
        <v>6</v>
      </c>
      <c r="H572" s="57"/>
      <c r="I572" s="57"/>
      <c r="J572" s="57"/>
      <c r="K572" s="56"/>
      <c r="L572" s="54">
        <f t="shared" si="92"/>
        <v>0</v>
      </c>
      <c r="M572" s="54"/>
      <c r="N572" s="54">
        <f t="shared" si="93"/>
        <v>0</v>
      </c>
      <c r="O572" s="54">
        <v>0</v>
      </c>
      <c r="P572" s="56"/>
    </row>
    <row r="573" spans="1:16" s="68" customFormat="1" x14ac:dyDescent="0.2">
      <c r="A573" s="78">
        <f t="shared" si="94"/>
        <v>39</v>
      </c>
      <c r="B573" s="57" t="s">
        <v>1324</v>
      </c>
      <c r="C573" s="57">
        <v>338.9</v>
      </c>
      <c r="D573" s="57"/>
      <c r="E573" s="57">
        <v>73.099999999999994</v>
      </c>
      <c r="F573" s="57">
        <f t="shared" si="91"/>
        <v>412</v>
      </c>
      <c r="G573" s="57">
        <v>6</v>
      </c>
      <c r="H573" s="57"/>
      <c r="I573" s="57">
        <v>2</v>
      </c>
      <c r="J573" s="57"/>
      <c r="K573" s="56"/>
      <c r="L573" s="54">
        <f t="shared" si="92"/>
        <v>0</v>
      </c>
      <c r="M573" s="54"/>
      <c r="N573" s="54">
        <f t="shared" si="93"/>
        <v>0</v>
      </c>
      <c r="O573" s="54">
        <v>0</v>
      </c>
      <c r="P573" s="56"/>
    </row>
    <row r="574" spans="1:16" s="68" customFormat="1" x14ac:dyDescent="0.2">
      <c r="A574" s="78">
        <f t="shared" si="94"/>
        <v>40</v>
      </c>
      <c r="B574" s="57" t="s">
        <v>1325</v>
      </c>
      <c r="C574" s="57">
        <v>154.69999999999999</v>
      </c>
      <c r="D574" s="57"/>
      <c r="E574" s="57"/>
      <c r="F574" s="57">
        <f t="shared" si="91"/>
        <v>154.69999999999999</v>
      </c>
      <c r="G574" s="57">
        <v>3</v>
      </c>
      <c r="H574" s="57"/>
      <c r="I574" s="57"/>
      <c r="J574" s="57"/>
      <c r="K574" s="56"/>
      <c r="L574" s="54">
        <f t="shared" si="92"/>
        <v>0</v>
      </c>
      <c r="M574" s="54"/>
      <c r="N574" s="54">
        <f t="shared" si="93"/>
        <v>0</v>
      </c>
      <c r="O574" s="54">
        <v>0</v>
      </c>
      <c r="P574" s="56"/>
    </row>
    <row r="575" spans="1:16" s="68" customFormat="1" x14ac:dyDescent="0.2">
      <c r="A575" s="78">
        <f t="shared" si="94"/>
        <v>41</v>
      </c>
      <c r="B575" s="57" t="s">
        <v>1326</v>
      </c>
      <c r="C575" s="57">
        <v>127</v>
      </c>
      <c r="D575" s="57">
        <v>51.8</v>
      </c>
      <c r="E575" s="57"/>
      <c r="F575" s="57">
        <f t="shared" si="91"/>
        <v>178.8</v>
      </c>
      <c r="G575" s="57">
        <v>3</v>
      </c>
      <c r="H575" s="57">
        <v>1</v>
      </c>
      <c r="I575" s="57"/>
      <c r="J575" s="57"/>
      <c r="K575" s="56"/>
      <c r="L575" s="54">
        <f t="shared" si="92"/>
        <v>0</v>
      </c>
      <c r="M575" s="54"/>
      <c r="N575" s="54">
        <f t="shared" si="93"/>
        <v>0</v>
      </c>
      <c r="O575" s="54">
        <v>0</v>
      </c>
      <c r="P575" s="56"/>
    </row>
    <row r="576" spans="1:16" s="68" customFormat="1" x14ac:dyDescent="0.2">
      <c r="A576" s="78">
        <f t="shared" si="94"/>
        <v>42</v>
      </c>
      <c r="B576" s="57" t="s">
        <v>1327</v>
      </c>
      <c r="C576" s="57">
        <v>228.6</v>
      </c>
      <c r="D576" s="57"/>
      <c r="E576" s="57"/>
      <c r="F576" s="57">
        <f t="shared" si="91"/>
        <v>228.6</v>
      </c>
      <c r="G576" s="57">
        <v>6</v>
      </c>
      <c r="H576" s="57"/>
      <c r="I576" s="57"/>
      <c r="J576" s="57"/>
      <c r="K576" s="56"/>
      <c r="L576" s="54">
        <f t="shared" si="92"/>
        <v>0</v>
      </c>
      <c r="M576" s="54"/>
      <c r="N576" s="54">
        <f t="shared" si="93"/>
        <v>0</v>
      </c>
      <c r="O576" s="54">
        <v>0</v>
      </c>
      <c r="P576" s="56"/>
    </row>
    <row r="577" spans="1:16" s="68" customFormat="1" x14ac:dyDescent="0.2">
      <c r="A577" s="78">
        <f t="shared" si="94"/>
        <v>43</v>
      </c>
      <c r="B577" s="57" t="s">
        <v>1328</v>
      </c>
      <c r="C577" s="57">
        <v>211.7</v>
      </c>
      <c r="D577" s="57"/>
      <c r="E577" s="57"/>
      <c r="F577" s="57">
        <f t="shared" si="91"/>
        <v>211.7</v>
      </c>
      <c r="G577" s="57">
        <v>7</v>
      </c>
      <c r="H577" s="57"/>
      <c r="I577" s="57"/>
      <c r="J577" s="57"/>
      <c r="K577" s="56"/>
      <c r="L577" s="54">
        <f t="shared" si="92"/>
        <v>0</v>
      </c>
      <c r="M577" s="54"/>
      <c r="N577" s="54">
        <f t="shared" si="93"/>
        <v>0</v>
      </c>
      <c r="O577" s="54">
        <v>0</v>
      </c>
      <c r="P577" s="56"/>
    </row>
    <row r="578" spans="1:16" s="68" customFormat="1" x14ac:dyDescent="0.2">
      <c r="A578" s="78">
        <f t="shared" si="94"/>
        <v>44</v>
      </c>
      <c r="B578" s="57" t="s">
        <v>1329</v>
      </c>
      <c r="C578" s="57">
        <v>209.66</v>
      </c>
      <c r="D578" s="57"/>
      <c r="E578" s="29"/>
      <c r="F578" s="57">
        <f t="shared" si="91"/>
        <v>209.66</v>
      </c>
      <c r="G578" s="57">
        <v>6</v>
      </c>
      <c r="H578" s="57"/>
      <c r="I578" s="57"/>
      <c r="J578" s="57"/>
      <c r="K578" s="56"/>
      <c r="L578" s="54">
        <f t="shared" si="92"/>
        <v>0</v>
      </c>
      <c r="M578" s="54"/>
      <c r="N578" s="54">
        <f t="shared" si="93"/>
        <v>0</v>
      </c>
      <c r="O578" s="54">
        <v>0</v>
      </c>
      <c r="P578" s="56"/>
    </row>
    <row r="579" spans="1:16" s="68" customFormat="1" x14ac:dyDescent="0.2">
      <c r="A579" s="78">
        <f t="shared" si="94"/>
        <v>45</v>
      </c>
      <c r="B579" s="57" t="s">
        <v>1330</v>
      </c>
      <c r="C579" s="57">
        <v>211.9</v>
      </c>
      <c r="D579" s="57"/>
      <c r="E579" s="57"/>
      <c r="F579" s="57">
        <f t="shared" si="91"/>
        <v>211.9</v>
      </c>
      <c r="G579" s="57">
        <v>6</v>
      </c>
      <c r="H579" s="57"/>
      <c r="I579" s="57"/>
      <c r="J579" s="57"/>
      <c r="K579" s="56"/>
      <c r="L579" s="54">
        <f t="shared" si="92"/>
        <v>0</v>
      </c>
      <c r="M579" s="54"/>
      <c r="N579" s="54">
        <f t="shared" si="93"/>
        <v>0</v>
      </c>
      <c r="O579" s="54">
        <v>0</v>
      </c>
      <c r="P579" s="56"/>
    </row>
    <row r="580" spans="1:16" s="68" customFormat="1" x14ac:dyDescent="0.2">
      <c r="A580" s="78">
        <f t="shared" si="94"/>
        <v>46</v>
      </c>
      <c r="B580" s="57" t="s">
        <v>1331</v>
      </c>
      <c r="C580" s="57">
        <v>207</v>
      </c>
      <c r="D580" s="57"/>
      <c r="E580" s="57"/>
      <c r="F580" s="57">
        <f t="shared" si="91"/>
        <v>207</v>
      </c>
      <c r="G580" s="57">
        <v>6</v>
      </c>
      <c r="H580" s="57"/>
      <c r="I580" s="57"/>
      <c r="J580" s="57"/>
      <c r="K580" s="56"/>
      <c r="L580" s="54">
        <f t="shared" si="92"/>
        <v>0</v>
      </c>
      <c r="M580" s="54"/>
      <c r="N580" s="54">
        <f t="shared" si="93"/>
        <v>0</v>
      </c>
      <c r="O580" s="54">
        <v>0</v>
      </c>
      <c r="P580" s="56"/>
    </row>
    <row r="581" spans="1:16" s="68" customFormat="1" x14ac:dyDescent="0.2">
      <c r="A581" s="78">
        <f t="shared" si="94"/>
        <v>47</v>
      </c>
      <c r="B581" s="57" t="s">
        <v>1332</v>
      </c>
      <c r="C581" s="57">
        <v>513.6</v>
      </c>
      <c r="D581" s="57"/>
      <c r="E581" s="57"/>
      <c r="F581" s="57">
        <f t="shared" si="91"/>
        <v>513.6</v>
      </c>
      <c r="G581" s="57">
        <v>11</v>
      </c>
      <c r="H581" s="57"/>
      <c r="I581" s="57"/>
      <c r="J581" s="57"/>
      <c r="K581" s="56"/>
      <c r="L581" s="54">
        <f t="shared" si="92"/>
        <v>0</v>
      </c>
      <c r="M581" s="54"/>
      <c r="N581" s="54">
        <f t="shared" si="93"/>
        <v>0</v>
      </c>
      <c r="O581" s="54">
        <v>0</v>
      </c>
      <c r="P581" s="56"/>
    </row>
    <row r="582" spans="1:16" s="68" customFormat="1" x14ac:dyDescent="0.2">
      <c r="A582" s="78">
        <f t="shared" si="94"/>
        <v>48</v>
      </c>
      <c r="B582" s="57" t="s">
        <v>1333</v>
      </c>
      <c r="C582" s="57">
        <v>322.89999999999998</v>
      </c>
      <c r="D582" s="57">
        <v>13.4</v>
      </c>
      <c r="E582" s="57"/>
      <c r="F582" s="57">
        <f t="shared" si="91"/>
        <v>336.29999999999995</v>
      </c>
      <c r="G582" s="57">
        <v>8</v>
      </c>
      <c r="H582" s="57">
        <v>1</v>
      </c>
      <c r="I582" s="57"/>
      <c r="J582" s="57"/>
      <c r="K582" s="56"/>
      <c r="L582" s="54">
        <f t="shared" si="92"/>
        <v>0</v>
      </c>
      <c r="M582" s="54"/>
      <c r="N582" s="54">
        <f t="shared" si="93"/>
        <v>0</v>
      </c>
      <c r="O582" s="54">
        <v>0</v>
      </c>
      <c r="P582" s="56"/>
    </row>
    <row r="583" spans="1:16" s="68" customFormat="1" x14ac:dyDescent="0.2">
      <c r="A583" s="78">
        <f t="shared" si="94"/>
        <v>49</v>
      </c>
      <c r="B583" s="57" t="s">
        <v>1334</v>
      </c>
      <c r="C583" s="57">
        <v>315.5</v>
      </c>
      <c r="D583" s="57"/>
      <c r="E583" s="57"/>
      <c r="F583" s="57">
        <f t="shared" si="91"/>
        <v>315.5</v>
      </c>
      <c r="G583" s="57">
        <v>6</v>
      </c>
      <c r="H583" s="57"/>
      <c r="I583" s="57"/>
      <c r="J583" s="57"/>
      <c r="K583" s="56"/>
      <c r="L583" s="54">
        <f t="shared" si="92"/>
        <v>0</v>
      </c>
      <c r="M583" s="54"/>
      <c r="N583" s="54">
        <f t="shared" si="93"/>
        <v>0</v>
      </c>
      <c r="O583" s="54">
        <v>0</v>
      </c>
      <c r="P583" s="56"/>
    </row>
    <row r="584" spans="1:16" s="68" customFormat="1" x14ac:dyDescent="0.2">
      <c r="A584" s="78">
        <f t="shared" si="94"/>
        <v>50</v>
      </c>
      <c r="B584" s="57" t="s">
        <v>1335</v>
      </c>
      <c r="C584" s="57">
        <v>375.8</v>
      </c>
      <c r="D584" s="57"/>
      <c r="E584" s="57"/>
      <c r="F584" s="57">
        <f t="shared" si="91"/>
        <v>375.8</v>
      </c>
      <c r="G584" s="57">
        <v>6</v>
      </c>
      <c r="H584" s="57"/>
      <c r="I584" s="57"/>
      <c r="J584" s="57"/>
      <c r="K584" s="56"/>
      <c r="L584" s="54">
        <f t="shared" si="92"/>
        <v>0</v>
      </c>
      <c r="M584" s="54"/>
      <c r="N584" s="54">
        <f t="shared" si="93"/>
        <v>0</v>
      </c>
      <c r="O584" s="54">
        <v>0</v>
      </c>
      <c r="P584" s="56"/>
    </row>
    <row r="585" spans="1:16" s="68" customFormat="1" x14ac:dyDescent="0.2">
      <c r="A585" s="78">
        <f t="shared" si="94"/>
        <v>51</v>
      </c>
      <c r="B585" s="57" t="s">
        <v>1341</v>
      </c>
      <c r="C585" s="57">
        <v>267.3</v>
      </c>
      <c r="D585" s="57"/>
      <c r="E585" s="57"/>
      <c r="F585" s="57">
        <f t="shared" si="91"/>
        <v>267.3</v>
      </c>
      <c r="G585" s="57">
        <v>6</v>
      </c>
      <c r="H585" s="57"/>
      <c r="I585" s="57"/>
      <c r="J585" s="57"/>
      <c r="K585" s="56"/>
      <c r="L585" s="54">
        <f t="shared" si="92"/>
        <v>0</v>
      </c>
      <c r="M585" s="54"/>
      <c r="N585" s="54">
        <f t="shared" si="93"/>
        <v>0</v>
      </c>
      <c r="O585" s="54">
        <v>0</v>
      </c>
      <c r="P585" s="56"/>
    </row>
    <row r="586" spans="1:16" s="68" customFormat="1" x14ac:dyDescent="0.2">
      <c r="A586" s="78">
        <f t="shared" si="94"/>
        <v>52</v>
      </c>
      <c r="B586" s="57" t="s">
        <v>1342</v>
      </c>
      <c r="C586" s="57">
        <v>505.3</v>
      </c>
      <c r="D586" s="57"/>
      <c r="E586" s="57"/>
      <c r="F586" s="57">
        <f t="shared" si="91"/>
        <v>505.3</v>
      </c>
      <c r="G586" s="57">
        <v>16</v>
      </c>
      <c r="H586" s="57"/>
      <c r="I586" s="57"/>
      <c r="J586" s="57"/>
      <c r="K586" s="56"/>
      <c r="L586" s="54">
        <f t="shared" si="92"/>
        <v>0</v>
      </c>
      <c r="M586" s="54"/>
      <c r="N586" s="54">
        <f t="shared" si="93"/>
        <v>0</v>
      </c>
      <c r="O586" s="54">
        <v>0</v>
      </c>
      <c r="P586" s="56"/>
    </row>
    <row r="587" spans="1:16" s="68" customFormat="1" x14ac:dyDescent="0.2">
      <c r="A587" s="78">
        <f t="shared" si="94"/>
        <v>53</v>
      </c>
      <c r="B587" s="57" t="s">
        <v>1343</v>
      </c>
      <c r="C587" s="57">
        <v>500.8</v>
      </c>
      <c r="D587" s="57"/>
      <c r="E587" s="57"/>
      <c r="F587" s="57">
        <f t="shared" si="91"/>
        <v>500.8</v>
      </c>
      <c r="G587" s="57">
        <v>16</v>
      </c>
      <c r="H587" s="57"/>
      <c r="I587" s="57"/>
      <c r="J587" s="57"/>
      <c r="K587" s="56"/>
      <c r="L587" s="54">
        <f t="shared" si="92"/>
        <v>0</v>
      </c>
      <c r="M587" s="54"/>
      <c r="N587" s="54">
        <f t="shared" si="93"/>
        <v>0</v>
      </c>
      <c r="O587" s="54">
        <v>0</v>
      </c>
      <c r="P587" s="56"/>
    </row>
    <row r="588" spans="1:16" s="68" customFormat="1" x14ac:dyDescent="0.2">
      <c r="A588" s="78">
        <f t="shared" si="94"/>
        <v>54</v>
      </c>
      <c r="B588" s="57" t="s">
        <v>1344</v>
      </c>
      <c r="C588" s="57">
        <v>494</v>
      </c>
      <c r="D588" s="57"/>
      <c r="E588" s="57"/>
      <c r="F588" s="57">
        <f t="shared" si="91"/>
        <v>494</v>
      </c>
      <c r="G588" s="57">
        <v>17</v>
      </c>
      <c r="H588" s="57"/>
      <c r="I588" s="57"/>
      <c r="J588" s="57"/>
      <c r="K588" s="56"/>
      <c r="L588" s="54">
        <f t="shared" si="92"/>
        <v>0</v>
      </c>
      <c r="M588" s="54"/>
      <c r="N588" s="54">
        <f t="shared" si="93"/>
        <v>0</v>
      </c>
      <c r="O588" s="54">
        <v>0</v>
      </c>
      <c r="P588" s="56"/>
    </row>
    <row r="589" spans="1:16" s="68" customFormat="1" x14ac:dyDescent="0.2">
      <c r="A589" s="78">
        <f t="shared" si="94"/>
        <v>55</v>
      </c>
      <c r="B589" s="57" t="s">
        <v>1345</v>
      </c>
      <c r="C589" s="57">
        <v>504.3</v>
      </c>
      <c r="D589" s="57"/>
      <c r="E589" s="57"/>
      <c r="F589" s="57">
        <f t="shared" si="91"/>
        <v>504.3</v>
      </c>
      <c r="G589" s="57">
        <v>15</v>
      </c>
      <c r="H589" s="57"/>
      <c r="I589" s="57"/>
      <c r="J589" s="57"/>
      <c r="K589" s="56"/>
      <c r="L589" s="54">
        <f t="shared" si="92"/>
        <v>0</v>
      </c>
      <c r="M589" s="54"/>
      <c r="N589" s="54">
        <f t="shared" si="93"/>
        <v>0</v>
      </c>
      <c r="O589" s="54">
        <v>0</v>
      </c>
      <c r="P589" s="56"/>
    </row>
    <row r="590" spans="1:16" s="68" customFormat="1" x14ac:dyDescent="0.2">
      <c r="A590" s="78">
        <f t="shared" si="94"/>
        <v>56</v>
      </c>
      <c r="B590" s="57" t="s">
        <v>1346</v>
      </c>
      <c r="C590" s="57">
        <v>272.3</v>
      </c>
      <c r="D590" s="57"/>
      <c r="E590" s="57"/>
      <c r="F590" s="57">
        <f t="shared" si="91"/>
        <v>272.3</v>
      </c>
      <c r="G590" s="57">
        <v>8</v>
      </c>
      <c r="H590" s="57"/>
      <c r="I590" s="57"/>
      <c r="J590" s="57"/>
      <c r="K590" s="56"/>
      <c r="L590" s="54">
        <f t="shared" si="92"/>
        <v>0</v>
      </c>
      <c r="M590" s="54"/>
      <c r="N590" s="54">
        <f t="shared" si="93"/>
        <v>0</v>
      </c>
      <c r="O590" s="54">
        <v>0</v>
      </c>
      <c r="P590" s="56"/>
    </row>
    <row r="591" spans="1:16" s="68" customFormat="1" x14ac:dyDescent="0.2">
      <c r="A591" s="78">
        <f t="shared" si="94"/>
        <v>57</v>
      </c>
      <c r="B591" s="57" t="s">
        <v>1347</v>
      </c>
      <c r="C591" s="57">
        <v>388.84</v>
      </c>
      <c r="D591" s="57"/>
      <c r="E591" s="57"/>
      <c r="F591" s="57">
        <f t="shared" si="91"/>
        <v>388.84</v>
      </c>
      <c r="G591" s="57">
        <v>14</v>
      </c>
      <c r="H591" s="57"/>
      <c r="I591" s="57"/>
      <c r="J591" s="57"/>
      <c r="K591" s="56"/>
      <c r="L591" s="54">
        <f t="shared" si="92"/>
        <v>0</v>
      </c>
      <c r="M591" s="54"/>
      <c r="N591" s="54">
        <f t="shared" si="93"/>
        <v>0</v>
      </c>
      <c r="O591" s="54">
        <v>0</v>
      </c>
      <c r="P591" s="56"/>
    </row>
    <row r="592" spans="1:16" s="68" customFormat="1" x14ac:dyDescent="0.2">
      <c r="A592" s="78">
        <f t="shared" si="94"/>
        <v>58</v>
      </c>
      <c r="B592" s="57" t="s">
        <v>1348</v>
      </c>
      <c r="C592" s="57">
        <v>441.6</v>
      </c>
      <c r="D592" s="57"/>
      <c r="E592" s="57"/>
      <c r="F592" s="57">
        <f t="shared" si="91"/>
        <v>441.6</v>
      </c>
      <c r="G592" s="57">
        <v>12</v>
      </c>
      <c r="H592" s="57"/>
      <c r="I592" s="57"/>
      <c r="J592" s="57"/>
      <c r="K592" s="56"/>
      <c r="L592" s="54">
        <f t="shared" si="92"/>
        <v>0</v>
      </c>
      <c r="M592" s="54"/>
      <c r="N592" s="54">
        <f t="shared" si="93"/>
        <v>0</v>
      </c>
      <c r="O592" s="54">
        <v>0</v>
      </c>
      <c r="P592" s="56"/>
    </row>
    <row r="593" spans="1:16" s="68" customFormat="1" x14ac:dyDescent="0.2">
      <c r="A593" s="78">
        <f t="shared" si="94"/>
        <v>59</v>
      </c>
      <c r="B593" s="57" t="s">
        <v>1349</v>
      </c>
      <c r="C593" s="57">
        <v>440.7</v>
      </c>
      <c r="D593" s="57"/>
      <c r="E593" s="57"/>
      <c r="F593" s="57">
        <f t="shared" si="91"/>
        <v>440.7</v>
      </c>
      <c r="G593" s="57">
        <v>12</v>
      </c>
      <c r="H593" s="57"/>
      <c r="I593" s="57"/>
      <c r="J593" s="57"/>
      <c r="K593" s="56"/>
      <c r="L593" s="54">
        <f t="shared" si="92"/>
        <v>0</v>
      </c>
      <c r="M593" s="54"/>
      <c r="N593" s="54">
        <f t="shared" si="93"/>
        <v>0</v>
      </c>
      <c r="O593" s="54">
        <v>0</v>
      </c>
      <c r="P593" s="56"/>
    </row>
    <row r="594" spans="1:16" s="68" customFormat="1" x14ac:dyDescent="0.2">
      <c r="A594" s="78">
        <f t="shared" si="94"/>
        <v>60</v>
      </c>
      <c r="B594" s="57" t="s">
        <v>1350</v>
      </c>
      <c r="C594" s="57">
        <v>399.7</v>
      </c>
      <c r="D594" s="57"/>
      <c r="E594" s="57"/>
      <c r="F594" s="57">
        <f t="shared" si="91"/>
        <v>399.7</v>
      </c>
      <c r="G594" s="57">
        <v>12</v>
      </c>
      <c r="H594" s="57"/>
      <c r="I594" s="57"/>
      <c r="J594" s="57"/>
      <c r="K594" s="56"/>
      <c r="L594" s="54">
        <f t="shared" si="92"/>
        <v>0</v>
      </c>
      <c r="M594" s="54"/>
      <c r="N594" s="54">
        <f t="shared" si="93"/>
        <v>0</v>
      </c>
      <c r="O594" s="54">
        <v>0</v>
      </c>
      <c r="P594" s="56"/>
    </row>
    <row r="595" spans="1:16" s="68" customFormat="1" x14ac:dyDescent="0.2">
      <c r="A595" s="78">
        <f t="shared" si="94"/>
        <v>61</v>
      </c>
      <c r="B595" s="57" t="s">
        <v>1351</v>
      </c>
      <c r="C595" s="57">
        <v>275.89999999999998</v>
      </c>
      <c r="D595" s="57"/>
      <c r="E595" s="57"/>
      <c r="F595" s="57">
        <f t="shared" si="91"/>
        <v>275.89999999999998</v>
      </c>
      <c r="G595" s="57">
        <v>8</v>
      </c>
      <c r="H595" s="57"/>
      <c r="I595" s="57"/>
      <c r="J595" s="57"/>
      <c r="K595" s="56"/>
      <c r="L595" s="54">
        <f t="shared" si="92"/>
        <v>0</v>
      </c>
      <c r="M595" s="54"/>
      <c r="N595" s="54">
        <f t="shared" si="93"/>
        <v>0</v>
      </c>
      <c r="O595" s="54">
        <v>0</v>
      </c>
      <c r="P595" s="56"/>
    </row>
    <row r="596" spans="1:16" s="68" customFormat="1" x14ac:dyDescent="0.2">
      <c r="A596" s="78">
        <f t="shared" si="94"/>
        <v>62</v>
      </c>
      <c r="B596" s="57" t="s">
        <v>1352</v>
      </c>
      <c r="C596" s="57">
        <v>417.4</v>
      </c>
      <c r="D596" s="57"/>
      <c r="E596" s="57"/>
      <c r="F596" s="57">
        <f t="shared" si="91"/>
        <v>417.4</v>
      </c>
      <c r="G596" s="57">
        <v>15</v>
      </c>
      <c r="H596" s="57"/>
      <c r="I596" s="57"/>
      <c r="J596" s="57"/>
      <c r="K596" s="56"/>
      <c r="L596" s="54">
        <f t="shared" si="92"/>
        <v>0</v>
      </c>
      <c r="M596" s="54"/>
      <c r="N596" s="54">
        <f t="shared" si="93"/>
        <v>0</v>
      </c>
      <c r="O596" s="54">
        <v>0</v>
      </c>
      <c r="P596" s="56"/>
    </row>
    <row r="597" spans="1:16" s="68" customFormat="1" x14ac:dyDescent="0.2">
      <c r="A597" s="78">
        <f t="shared" si="94"/>
        <v>63</v>
      </c>
      <c r="B597" s="57" t="s">
        <v>1353</v>
      </c>
      <c r="C597" s="57">
        <v>450.1</v>
      </c>
      <c r="D597" s="57"/>
      <c r="E597" s="57"/>
      <c r="F597" s="57">
        <f t="shared" si="91"/>
        <v>450.1</v>
      </c>
      <c r="G597" s="57">
        <v>12</v>
      </c>
      <c r="H597" s="57"/>
      <c r="I597" s="57"/>
      <c r="J597" s="57"/>
      <c r="K597" s="56"/>
      <c r="L597" s="54">
        <f t="shared" si="92"/>
        <v>0</v>
      </c>
      <c r="M597" s="54"/>
      <c r="N597" s="54">
        <f t="shared" si="93"/>
        <v>0</v>
      </c>
      <c r="O597" s="54">
        <v>0</v>
      </c>
      <c r="P597" s="56"/>
    </row>
    <row r="598" spans="1:16" s="68" customFormat="1" x14ac:dyDescent="0.2">
      <c r="A598" s="78">
        <f t="shared" si="94"/>
        <v>64</v>
      </c>
      <c r="B598" s="57" t="s">
        <v>1354</v>
      </c>
      <c r="C598" s="57">
        <v>451</v>
      </c>
      <c r="D598" s="57"/>
      <c r="E598" s="57"/>
      <c r="F598" s="57">
        <f t="shared" ref="F598:F656" si="95">C598+D598+E598</f>
        <v>451</v>
      </c>
      <c r="G598" s="57">
        <v>12</v>
      </c>
      <c r="H598" s="57"/>
      <c r="I598" s="57"/>
      <c r="J598" s="57"/>
      <c r="K598" s="56"/>
      <c r="L598" s="54">
        <f t="shared" si="92"/>
        <v>0</v>
      </c>
      <c r="M598" s="54"/>
      <c r="N598" s="54">
        <f t="shared" si="93"/>
        <v>0</v>
      </c>
      <c r="O598" s="54">
        <v>0</v>
      </c>
      <c r="P598" s="56"/>
    </row>
    <row r="599" spans="1:16" s="68" customFormat="1" x14ac:dyDescent="0.2">
      <c r="A599" s="78">
        <f t="shared" si="94"/>
        <v>65</v>
      </c>
      <c r="B599" s="57" t="s">
        <v>1355</v>
      </c>
      <c r="C599" s="57">
        <v>416.4</v>
      </c>
      <c r="D599" s="57"/>
      <c r="E599" s="57"/>
      <c r="F599" s="57">
        <f t="shared" si="95"/>
        <v>416.4</v>
      </c>
      <c r="G599" s="57">
        <v>15</v>
      </c>
      <c r="H599" s="57"/>
      <c r="I599" s="57"/>
      <c r="J599" s="57"/>
      <c r="K599" s="56"/>
      <c r="L599" s="54">
        <f t="shared" ref="L599:L662" si="96">K599*3680</f>
        <v>0</v>
      </c>
      <c r="M599" s="54"/>
      <c r="N599" s="54">
        <f t="shared" ref="N599:N662" si="97">L599*0.475</f>
        <v>0</v>
      </c>
      <c r="O599" s="54">
        <v>0</v>
      </c>
      <c r="P599" s="56"/>
    </row>
    <row r="600" spans="1:16" s="68" customFormat="1" x14ac:dyDescent="0.2">
      <c r="A600" s="78">
        <f t="shared" si="94"/>
        <v>66</v>
      </c>
      <c r="B600" s="57" t="s">
        <v>1356</v>
      </c>
      <c r="C600" s="57">
        <v>309.8</v>
      </c>
      <c r="D600" s="57"/>
      <c r="E600" s="57"/>
      <c r="F600" s="57">
        <f t="shared" si="95"/>
        <v>309.8</v>
      </c>
      <c r="G600" s="57">
        <v>8</v>
      </c>
      <c r="H600" s="57"/>
      <c r="I600" s="57"/>
      <c r="J600" s="57"/>
      <c r="K600" s="56"/>
      <c r="L600" s="54">
        <f t="shared" si="96"/>
        <v>0</v>
      </c>
      <c r="M600" s="54"/>
      <c r="N600" s="54">
        <f t="shared" si="97"/>
        <v>0</v>
      </c>
      <c r="O600" s="54">
        <v>0</v>
      </c>
      <c r="P600" s="56"/>
    </row>
    <row r="601" spans="1:16" s="68" customFormat="1" x14ac:dyDescent="0.2">
      <c r="A601" s="78">
        <f t="shared" ref="A601:A664" si="98">1+A600</f>
        <v>67</v>
      </c>
      <c r="B601" s="57" t="s">
        <v>1357</v>
      </c>
      <c r="C601" s="57">
        <v>265.89999999999998</v>
      </c>
      <c r="D601" s="57"/>
      <c r="E601" s="57"/>
      <c r="F601" s="57">
        <f t="shared" si="95"/>
        <v>265.89999999999998</v>
      </c>
      <c r="G601" s="57">
        <v>8</v>
      </c>
      <c r="H601" s="57"/>
      <c r="I601" s="57"/>
      <c r="J601" s="57"/>
      <c r="K601" s="56"/>
      <c r="L601" s="54">
        <f t="shared" si="96"/>
        <v>0</v>
      </c>
      <c r="M601" s="54"/>
      <c r="N601" s="54">
        <f t="shared" si="97"/>
        <v>0</v>
      </c>
      <c r="O601" s="54">
        <v>0</v>
      </c>
      <c r="P601" s="56"/>
    </row>
    <row r="602" spans="1:16" s="68" customFormat="1" x14ac:dyDescent="0.2">
      <c r="A602" s="78">
        <f t="shared" si="98"/>
        <v>68</v>
      </c>
      <c r="B602" s="57" t="s">
        <v>1358</v>
      </c>
      <c r="C602" s="57">
        <v>274</v>
      </c>
      <c r="D602" s="57"/>
      <c r="E602" s="57"/>
      <c r="F602" s="57">
        <f t="shared" si="95"/>
        <v>274</v>
      </c>
      <c r="G602" s="57">
        <v>8</v>
      </c>
      <c r="H602" s="57"/>
      <c r="I602" s="57"/>
      <c r="J602" s="57"/>
      <c r="K602" s="56"/>
      <c r="L602" s="54">
        <f t="shared" si="96"/>
        <v>0</v>
      </c>
      <c r="M602" s="54"/>
      <c r="N602" s="54">
        <f t="shared" si="97"/>
        <v>0</v>
      </c>
      <c r="O602" s="54">
        <v>0</v>
      </c>
      <c r="P602" s="56"/>
    </row>
    <row r="603" spans="1:16" s="68" customFormat="1" x14ac:dyDescent="0.2">
      <c r="A603" s="78">
        <f t="shared" si="98"/>
        <v>69</v>
      </c>
      <c r="B603" s="57" t="s">
        <v>1359</v>
      </c>
      <c r="C603" s="57">
        <v>245.3</v>
      </c>
      <c r="D603" s="57"/>
      <c r="E603" s="57"/>
      <c r="F603" s="57">
        <f t="shared" si="95"/>
        <v>245.3</v>
      </c>
      <c r="G603" s="57">
        <v>5</v>
      </c>
      <c r="H603" s="57"/>
      <c r="I603" s="57"/>
      <c r="J603" s="57"/>
      <c r="K603" s="56"/>
      <c r="L603" s="54">
        <f t="shared" si="96"/>
        <v>0</v>
      </c>
      <c r="M603" s="54"/>
      <c r="N603" s="54">
        <f t="shared" si="97"/>
        <v>0</v>
      </c>
      <c r="O603" s="54">
        <v>0</v>
      </c>
      <c r="P603" s="56"/>
    </row>
    <row r="604" spans="1:16" s="68" customFormat="1" x14ac:dyDescent="0.2">
      <c r="A604" s="78">
        <f t="shared" si="98"/>
        <v>70</v>
      </c>
      <c r="B604" s="57" t="s">
        <v>1360</v>
      </c>
      <c r="C604" s="57">
        <v>347.2</v>
      </c>
      <c r="D604" s="57"/>
      <c r="E604" s="57"/>
      <c r="F604" s="57">
        <f t="shared" si="95"/>
        <v>347.2</v>
      </c>
      <c r="G604" s="57">
        <v>7</v>
      </c>
      <c r="H604" s="57"/>
      <c r="I604" s="57"/>
      <c r="J604" s="57"/>
      <c r="K604" s="56"/>
      <c r="L604" s="54">
        <f t="shared" si="96"/>
        <v>0</v>
      </c>
      <c r="M604" s="54"/>
      <c r="N604" s="54">
        <f t="shared" si="97"/>
        <v>0</v>
      </c>
      <c r="O604" s="54">
        <v>0</v>
      </c>
      <c r="P604" s="56"/>
    </row>
    <row r="605" spans="1:16" s="68" customFormat="1" x14ac:dyDescent="0.2">
      <c r="A605" s="78">
        <f t="shared" si="98"/>
        <v>71</v>
      </c>
      <c r="B605" s="57" t="s">
        <v>1361</v>
      </c>
      <c r="C605" s="57">
        <v>332.5</v>
      </c>
      <c r="D605" s="57"/>
      <c r="E605" s="57"/>
      <c r="F605" s="57">
        <f t="shared" si="95"/>
        <v>332.5</v>
      </c>
      <c r="G605" s="57">
        <v>6</v>
      </c>
      <c r="H605" s="57"/>
      <c r="I605" s="57"/>
      <c r="J605" s="57"/>
      <c r="K605" s="56"/>
      <c r="L605" s="54">
        <f t="shared" si="96"/>
        <v>0</v>
      </c>
      <c r="M605" s="54"/>
      <c r="N605" s="54">
        <f t="shared" si="97"/>
        <v>0</v>
      </c>
      <c r="O605" s="54">
        <v>0</v>
      </c>
      <c r="P605" s="56"/>
    </row>
    <row r="606" spans="1:16" s="68" customFormat="1" x14ac:dyDescent="0.2">
      <c r="A606" s="78">
        <f t="shared" si="98"/>
        <v>72</v>
      </c>
      <c r="B606" s="57" t="s">
        <v>1362</v>
      </c>
      <c r="C606" s="57">
        <v>317.3</v>
      </c>
      <c r="D606" s="57"/>
      <c r="E606" s="57"/>
      <c r="F606" s="57">
        <f t="shared" si="95"/>
        <v>317.3</v>
      </c>
      <c r="G606" s="57">
        <v>7</v>
      </c>
      <c r="H606" s="57"/>
      <c r="I606" s="57"/>
      <c r="J606" s="57"/>
      <c r="K606" s="56"/>
      <c r="L606" s="54">
        <f t="shared" si="96"/>
        <v>0</v>
      </c>
      <c r="M606" s="54"/>
      <c r="N606" s="54">
        <f t="shared" si="97"/>
        <v>0</v>
      </c>
      <c r="O606" s="54">
        <v>0</v>
      </c>
      <c r="P606" s="56"/>
    </row>
    <row r="607" spans="1:16" s="68" customFormat="1" x14ac:dyDescent="0.2">
      <c r="A607" s="78">
        <f t="shared" si="98"/>
        <v>73</v>
      </c>
      <c r="B607" s="57" t="s">
        <v>1363</v>
      </c>
      <c r="C607" s="57">
        <v>286</v>
      </c>
      <c r="D607" s="57"/>
      <c r="E607" s="57"/>
      <c r="F607" s="57">
        <f t="shared" si="95"/>
        <v>286</v>
      </c>
      <c r="G607" s="57">
        <v>8</v>
      </c>
      <c r="H607" s="57">
        <v>1</v>
      </c>
      <c r="I607" s="57"/>
      <c r="J607" s="57"/>
      <c r="K607" s="56"/>
      <c r="L607" s="54">
        <f t="shared" si="96"/>
        <v>0</v>
      </c>
      <c r="M607" s="54"/>
      <c r="N607" s="54">
        <f t="shared" si="97"/>
        <v>0</v>
      </c>
      <c r="O607" s="54">
        <v>0</v>
      </c>
      <c r="P607" s="56"/>
    </row>
    <row r="608" spans="1:16" s="68" customFormat="1" x14ac:dyDescent="0.2">
      <c r="A608" s="78">
        <f t="shared" si="98"/>
        <v>74</v>
      </c>
      <c r="B608" s="57" t="s">
        <v>1364</v>
      </c>
      <c r="C608" s="57">
        <v>226.4</v>
      </c>
      <c r="D608" s="57"/>
      <c r="E608" s="57"/>
      <c r="F608" s="57">
        <f t="shared" si="95"/>
        <v>226.4</v>
      </c>
      <c r="G608" s="57">
        <v>5</v>
      </c>
      <c r="H608" s="57"/>
      <c r="I608" s="57"/>
      <c r="J608" s="57"/>
      <c r="K608" s="56"/>
      <c r="L608" s="54">
        <f t="shared" si="96"/>
        <v>0</v>
      </c>
      <c r="M608" s="54"/>
      <c r="N608" s="54">
        <f t="shared" si="97"/>
        <v>0</v>
      </c>
      <c r="O608" s="54">
        <v>0</v>
      </c>
      <c r="P608" s="56"/>
    </row>
    <row r="609" spans="1:16" s="68" customFormat="1" x14ac:dyDescent="0.2">
      <c r="A609" s="78">
        <f t="shared" si="98"/>
        <v>75</v>
      </c>
      <c r="B609" s="57" t="s">
        <v>1365</v>
      </c>
      <c r="C609" s="57">
        <v>281.01</v>
      </c>
      <c r="D609" s="57"/>
      <c r="E609" s="57"/>
      <c r="F609" s="57">
        <f t="shared" si="95"/>
        <v>281.01</v>
      </c>
      <c r="G609" s="57">
        <v>5</v>
      </c>
      <c r="H609" s="57"/>
      <c r="I609" s="57"/>
      <c r="J609" s="57"/>
      <c r="K609" s="56"/>
      <c r="L609" s="54">
        <f t="shared" si="96"/>
        <v>0</v>
      </c>
      <c r="M609" s="54"/>
      <c r="N609" s="54">
        <f t="shared" si="97"/>
        <v>0</v>
      </c>
      <c r="O609" s="54">
        <v>0</v>
      </c>
      <c r="P609" s="56"/>
    </row>
    <row r="610" spans="1:16" s="68" customFormat="1" x14ac:dyDescent="0.2">
      <c r="A610" s="78">
        <f t="shared" si="98"/>
        <v>76</v>
      </c>
      <c r="B610" s="57" t="s">
        <v>1366</v>
      </c>
      <c r="C610" s="57">
        <v>94.8</v>
      </c>
      <c r="D610" s="57">
        <v>27.9</v>
      </c>
      <c r="E610" s="57">
        <v>26</v>
      </c>
      <c r="F610" s="57">
        <f t="shared" si="95"/>
        <v>148.69999999999999</v>
      </c>
      <c r="G610" s="57">
        <v>2</v>
      </c>
      <c r="H610" s="57">
        <v>2</v>
      </c>
      <c r="I610" s="57"/>
      <c r="J610" s="57"/>
      <c r="K610" s="56"/>
      <c r="L610" s="54">
        <f t="shared" si="96"/>
        <v>0</v>
      </c>
      <c r="M610" s="54"/>
      <c r="N610" s="54">
        <f t="shared" si="97"/>
        <v>0</v>
      </c>
      <c r="O610" s="54">
        <v>0</v>
      </c>
      <c r="P610" s="56"/>
    </row>
    <row r="611" spans="1:16" s="68" customFormat="1" x14ac:dyDescent="0.2">
      <c r="A611" s="78">
        <f t="shared" si="98"/>
        <v>77</v>
      </c>
      <c r="B611" s="57" t="s">
        <v>1367</v>
      </c>
      <c r="C611" s="57">
        <v>222.4</v>
      </c>
      <c r="D611" s="57"/>
      <c r="E611" s="57"/>
      <c r="F611" s="57">
        <f t="shared" si="95"/>
        <v>222.4</v>
      </c>
      <c r="G611" s="57">
        <v>4</v>
      </c>
      <c r="H611" s="57"/>
      <c r="I611" s="57">
        <v>1</v>
      </c>
      <c r="J611" s="57"/>
      <c r="K611" s="56"/>
      <c r="L611" s="54">
        <f t="shared" si="96"/>
        <v>0</v>
      </c>
      <c r="M611" s="54"/>
      <c r="N611" s="54">
        <f t="shared" si="97"/>
        <v>0</v>
      </c>
      <c r="O611" s="54">
        <v>0</v>
      </c>
      <c r="P611" s="56"/>
    </row>
    <row r="612" spans="1:16" s="68" customFormat="1" x14ac:dyDescent="0.2">
      <c r="A612" s="78">
        <f t="shared" si="98"/>
        <v>78</v>
      </c>
      <c r="B612" s="57" t="s">
        <v>1368</v>
      </c>
      <c r="C612" s="57">
        <v>377.2</v>
      </c>
      <c r="D612" s="57"/>
      <c r="E612" s="57">
        <v>171.6</v>
      </c>
      <c r="F612" s="57">
        <f t="shared" si="95"/>
        <v>548.79999999999995</v>
      </c>
      <c r="G612" s="57">
        <v>7</v>
      </c>
      <c r="H612" s="57"/>
      <c r="I612" s="57">
        <v>3</v>
      </c>
      <c r="J612" s="57"/>
      <c r="K612" s="56"/>
      <c r="L612" s="54">
        <f t="shared" si="96"/>
        <v>0</v>
      </c>
      <c r="M612" s="54"/>
      <c r="N612" s="54">
        <f t="shared" si="97"/>
        <v>0</v>
      </c>
      <c r="O612" s="54">
        <v>0</v>
      </c>
      <c r="P612" s="56"/>
    </row>
    <row r="613" spans="1:16" s="68" customFormat="1" x14ac:dyDescent="0.2">
      <c r="A613" s="78">
        <f t="shared" si="98"/>
        <v>79</v>
      </c>
      <c r="B613" s="57" t="s">
        <v>1369</v>
      </c>
      <c r="C613" s="57">
        <v>195.3</v>
      </c>
      <c r="D613" s="57"/>
      <c r="E613" s="57"/>
      <c r="F613" s="57">
        <f t="shared" si="95"/>
        <v>195.3</v>
      </c>
      <c r="G613" s="57">
        <v>5</v>
      </c>
      <c r="H613" s="57"/>
      <c r="I613" s="57"/>
      <c r="J613" s="57"/>
      <c r="K613" s="56"/>
      <c r="L613" s="54">
        <f t="shared" si="96"/>
        <v>0</v>
      </c>
      <c r="M613" s="54"/>
      <c r="N613" s="54">
        <f t="shared" si="97"/>
        <v>0</v>
      </c>
      <c r="O613" s="54">
        <v>0</v>
      </c>
      <c r="P613" s="56"/>
    </row>
    <row r="614" spans="1:16" s="68" customFormat="1" x14ac:dyDescent="0.2">
      <c r="A614" s="78">
        <f t="shared" si="98"/>
        <v>80</v>
      </c>
      <c r="B614" s="57" t="s">
        <v>1370</v>
      </c>
      <c r="C614" s="57">
        <v>178.1</v>
      </c>
      <c r="D614" s="57"/>
      <c r="E614" s="57">
        <v>22.4</v>
      </c>
      <c r="F614" s="57">
        <f t="shared" si="95"/>
        <v>200.5</v>
      </c>
      <c r="G614" s="57">
        <v>4</v>
      </c>
      <c r="H614" s="57"/>
      <c r="I614" s="57">
        <v>1</v>
      </c>
      <c r="J614" s="57"/>
      <c r="K614" s="56"/>
      <c r="L614" s="54">
        <f t="shared" si="96"/>
        <v>0</v>
      </c>
      <c r="M614" s="54"/>
      <c r="N614" s="54">
        <f t="shared" si="97"/>
        <v>0</v>
      </c>
      <c r="O614" s="54">
        <v>0</v>
      </c>
      <c r="P614" s="56"/>
    </row>
    <row r="615" spans="1:16" s="68" customFormat="1" x14ac:dyDescent="0.2">
      <c r="A615" s="78">
        <f t="shared" si="98"/>
        <v>81</v>
      </c>
      <c r="B615" s="57" t="s">
        <v>1371</v>
      </c>
      <c r="C615" s="57">
        <v>292.10000000000002</v>
      </c>
      <c r="D615" s="57"/>
      <c r="E615" s="57">
        <v>168.1</v>
      </c>
      <c r="F615" s="57">
        <f t="shared" si="95"/>
        <v>460.20000000000005</v>
      </c>
      <c r="G615" s="57">
        <v>5</v>
      </c>
      <c r="H615" s="57"/>
      <c r="I615" s="57">
        <v>2</v>
      </c>
      <c r="J615" s="57"/>
      <c r="K615" s="56"/>
      <c r="L615" s="54">
        <f t="shared" si="96"/>
        <v>0</v>
      </c>
      <c r="M615" s="54"/>
      <c r="N615" s="54">
        <f t="shared" si="97"/>
        <v>0</v>
      </c>
      <c r="O615" s="54">
        <v>0</v>
      </c>
      <c r="P615" s="56"/>
    </row>
    <row r="616" spans="1:16" s="68" customFormat="1" x14ac:dyDescent="0.2">
      <c r="A616" s="78">
        <f t="shared" si="98"/>
        <v>82</v>
      </c>
      <c r="B616" s="57" t="s">
        <v>1372</v>
      </c>
      <c r="C616" s="57">
        <v>337</v>
      </c>
      <c r="D616" s="57"/>
      <c r="E616" s="57">
        <v>36.6</v>
      </c>
      <c r="F616" s="57">
        <f t="shared" si="95"/>
        <v>373.6</v>
      </c>
      <c r="G616" s="57">
        <v>5</v>
      </c>
      <c r="H616" s="57"/>
      <c r="I616" s="57">
        <v>1</v>
      </c>
      <c r="J616" s="57"/>
      <c r="K616" s="56"/>
      <c r="L616" s="54">
        <f t="shared" si="96"/>
        <v>0</v>
      </c>
      <c r="M616" s="54"/>
      <c r="N616" s="54">
        <f t="shared" si="97"/>
        <v>0</v>
      </c>
      <c r="O616" s="54">
        <v>0</v>
      </c>
      <c r="P616" s="56"/>
    </row>
    <row r="617" spans="1:16" s="68" customFormat="1" x14ac:dyDescent="0.2">
      <c r="A617" s="78">
        <f t="shared" si="98"/>
        <v>83</v>
      </c>
      <c r="B617" s="57" t="s">
        <v>1373</v>
      </c>
      <c r="C617" s="57">
        <v>275</v>
      </c>
      <c r="D617" s="57"/>
      <c r="E617" s="57"/>
      <c r="F617" s="57">
        <f t="shared" si="95"/>
        <v>275</v>
      </c>
      <c r="G617" s="57">
        <v>3</v>
      </c>
      <c r="H617" s="57"/>
      <c r="I617" s="57">
        <v>1</v>
      </c>
      <c r="J617" s="57"/>
      <c r="K617" s="56"/>
      <c r="L617" s="54">
        <f t="shared" si="96"/>
        <v>0</v>
      </c>
      <c r="M617" s="54"/>
      <c r="N617" s="54">
        <f t="shared" si="97"/>
        <v>0</v>
      </c>
      <c r="O617" s="54">
        <v>0</v>
      </c>
      <c r="P617" s="56"/>
    </row>
    <row r="618" spans="1:16" s="68" customFormat="1" x14ac:dyDescent="0.2">
      <c r="A618" s="78">
        <f t="shared" si="98"/>
        <v>84</v>
      </c>
      <c r="B618" s="57" t="s">
        <v>1374</v>
      </c>
      <c r="C618" s="57">
        <v>568.20000000000005</v>
      </c>
      <c r="D618" s="57">
        <v>30.6</v>
      </c>
      <c r="E618" s="57"/>
      <c r="F618" s="57">
        <f t="shared" si="95"/>
        <v>598.80000000000007</v>
      </c>
      <c r="G618" s="57">
        <v>15</v>
      </c>
      <c r="H618" s="57">
        <v>1</v>
      </c>
      <c r="I618" s="57">
        <v>1</v>
      </c>
      <c r="J618" s="57"/>
      <c r="K618" s="56"/>
      <c r="L618" s="54">
        <f t="shared" si="96"/>
        <v>0</v>
      </c>
      <c r="M618" s="54"/>
      <c r="N618" s="54">
        <f t="shared" si="97"/>
        <v>0</v>
      </c>
      <c r="O618" s="54">
        <v>0</v>
      </c>
      <c r="P618" s="56"/>
    </row>
    <row r="619" spans="1:16" s="68" customFormat="1" x14ac:dyDescent="0.2">
      <c r="A619" s="78">
        <f t="shared" si="98"/>
        <v>85</v>
      </c>
      <c r="B619" s="57" t="s">
        <v>1375</v>
      </c>
      <c r="C619" s="57">
        <v>242.6</v>
      </c>
      <c r="D619" s="57"/>
      <c r="E619" s="57">
        <v>164.4</v>
      </c>
      <c r="F619" s="57">
        <f t="shared" si="95"/>
        <v>407</v>
      </c>
      <c r="G619" s="57">
        <v>6</v>
      </c>
      <c r="H619" s="57"/>
      <c r="I619" s="57">
        <v>2</v>
      </c>
      <c r="J619" s="57"/>
      <c r="K619" s="56"/>
      <c r="L619" s="54">
        <f t="shared" si="96"/>
        <v>0</v>
      </c>
      <c r="M619" s="54"/>
      <c r="N619" s="54">
        <f t="shared" si="97"/>
        <v>0</v>
      </c>
      <c r="O619" s="54">
        <v>0</v>
      </c>
      <c r="P619" s="56"/>
    </row>
    <row r="620" spans="1:16" s="68" customFormat="1" x14ac:dyDescent="0.2">
      <c r="A620" s="78">
        <f t="shared" si="98"/>
        <v>86</v>
      </c>
      <c r="B620" s="57" t="s">
        <v>1376</v>
      </c>
      <c r="C620" s="57">
        <v>255.3</v>
      </c>
      <c r="D620" s="57"/>
      <c r="E620" s="57"/>
      <c r="F620" s="57">
        <f t="shared" si="95"/>
        <v>255.3</v>
      </c>
      <c r="G620" s="57">
        <v>5</v>
      </c>
      <c r="H620" s="57"/>
      <c r="I620" s="57"/>
      <c r="J620" s="57"/>
      <c r="K620" s="56"/>
      <c r="L620" s="54">
        <f t="shared" si="96"/>
        <v>0</v>
      </c>
      <c r="M620" s="54"/>
      <c r="N620" s="54">
        <f t="shared" si="97"/>
        <v>0</v>
      </c>
      <c r="O620" s="54">
        <v>0</v>
      </c>
      <c r="P620" s="56"/>
    </row>
    <row r="621" spans="1:16" s="68" customFormat="1" x14ac:dyDescent="0.2">
      <c r="A621" s="78">
        <f t="shared" si="98"/>
        <v>87</v>
      </c>
      <c r="B621" s="57" t="s">
        <v>1377</v>
      </c>
      <c r="C621" s="57">
        <v>139.19999999999999</v>
      </c>
      <c r="D621" s="57"/>
      <c r="E621" s="57"/>
      <c r="F621" s="57">
        <f t="shared" si="95"/>
        <v>139.19999999999999</v>
      </c>
      <c r="G621" s="57">
        <v>5</v>
      </c>
      <c r="H621" s="57"/>
      <c r="I621" s="57"/>
      <c r="J621" s="57"/>
      <c r="K621" s="56"/>
      <c r="L621" s="54">
        <f t="shared" si="96"/>
        <v>0</v>
      </c>
      <c r="M621" s="54"/>
      <c r="N621" s="54">
        <f t="shared" si="97"/>
        <v>0</v>
      </c>
      <c r="O621" s="54">
        <v>0</v>
      </c>
      <c r="P621" s="56"/>
    </row>
    <row r="622" spans="1:16" s="68" customFormat="1" x14ac:dyDescent="0.2">
      <c r="A622" s="78">
        <f t="shared" si="98"/>
        <v>88</v>
      </c>
      <c r="B622" s="57" t="s">
        <v>1378</v>
      </c>
      <c r="C622" s="57">
        <v>110.5</v>
      </c>
      <c r="D622" s="57">
        <v>21.5</v>
      </c>
      <c r="E622" s="57"/>
      <c r="F622" s="57">
        <f t="shared" si="95"/>
        <v>132</v>
      </c>
      <c r="G622" s="57">
        <v>3</v>
      </c>
      <c r="H622" s="57">
        <v>1</v>
      </c>
      <c r="I622" s="57"/>
      <c r="J622" s="57"/>
      <c r="K622" s="56"/>
      <c r="L622" s="54">
        <f t="shared" si="96"/>
        <v>0</v>
      </c>
      <c r="M622" s="54"/>
      <c r="N622" s="54">
        <f t="shared" si="97"/>
        <v>0</v>
      </c>
      <c r="O622" s="54">
        <v>0</v>
      </c>
      <c r="P622" s="56"/>
    </row>
    <row r="623" spans="1:16" s="68" customFormat="1" x14ac:dyDescent="0.2">
      <c r="A623" s="78">
        <f t="shared" si="98"/>
        <v>89</v>
      </c>
      <c r="B623" s="57" t="s">
        <v>1379</v>
      </c>
      <c r="C623" s="57">
        <v>153.9</v>
      </c>
      <c r="D623" s="57"/>
      <c r="E623" s="57"/>
      <c r="F623" s="57">
        <f t="shared" si="95"/>
        <v>153.9</v>
      </c>
      <c r="G623" s="57">
        <v>4</v>
      </c>
      <c r="H623" s="57"/>
      <c r="I623" s="57"/>
      <c r="J623" s="57"/>
      <c r="K623" s="56"/>
      <c r="L623" s="54">
        <f t="shared" si="96"/>
        <v>0</v>
      </c>
      <c r="M623" s="54"/>
      <c r="N623" s="54">
        <f t="shared" si="97"/>
        <v>0</v>
      </c>
      <c r="O623" s="54">
        <v>0</v>
      </c>
      <c r="P623" s="56"/>
    </row>
    <row r="624" spans="1:16" s="68" customFormat="1" x14ac:dyDescent="0.2">
      <c r="A624" s="78">
        <f t="shared" si="98"/>
        <v>90</v>
      </c>
      <c r="B624" s="57" t="s">
        <v>1380</v>
      </c>
      <c r="C624" s="57">
        <v>120.6</v>
      </c>
      <c r="D624" s="57"/>
      <c r="E624" s="57"/>
      <c r="F624" s="57">
        <f t="shared" si="95"/>
        <v>120.6</v>
      </c>
      <c r="G624" s="57">
        <v>3</v>
      </c>
      <c r="H624" s="57"/>
      <c r="I624" s="57"/>
      <c r="J624" s="57"/>
      <c r="K624" s="56"/>
      <c r="L624" s="54">
        <f t="shared" si="96"/>
        <v>0</v>
      </c>
      <c r="M624" s="54"/>
      <c r="N624" s="54">
        <f t="shared" si="97"/>
        <v>0</v>
      </c>
      <c r="O624" s="54">
        <v>0</v>
      </c>
      <c r="P624" s="56"/>
    </row>
    <row r="625" spans="1:16" s="68" customFormat="1" x14ac:dyDescent="0.2">
      <c r="A625" s="78">
        <f t="shared" si="98"/>
        <v>91</v>
      </c>
      <c r="B625" s="57" t="s">
        <v>1381</v>
      </c>
      <c r="C625" s="57">
        <v>141.30000000000001</v>
      </c>
      <c r="D625" s="57"/>
      <c r="E625" s="57"/>
      <c r="F625" s="57">
        <f t="shared" si="95"/>
        <v>141.30000000000001</v>
      </c>
      <c r="G625" s="57">
        <v>4</v>
      </c>
      <c r="H625" s="57"/>
      <c r="I625" s="57"/>
      <c r="J625" s="57"/>
      <c r="K625" s="56"/>
      <c r="L625" s="54">
        <f t="shared" si="96"/>
        <v>0</v>
      </c>
      <c r="M625" s="54"/>
      <c r="N625" s="54">
        <f t="shared" si="97"/>
        <v>0</v>
      </c>
      <c r="O625" s="54">
        <v>0</v>
      </c>
      <c r="P625" s="56"/>
    </row>
    <row r="626" spans="1:16" s="68" customFormat="1" x14ac:dyDescent="0.2">
      <c r="A626" s="78">
        <f t="shared" si="98"/>
        <v>92</v>
      </c>
      <c r="B626" s="57" t="s">
        <v>1382</v>
      </c>
      <c r="C626" s="57">
        <v>326</v>
      </c>
      <c r="D626" s="57"/>
      <c r="E626" s="57"/>
      <c r="F626" s="57">
        <f t="shared" si="95"/>
        <v>326</v>
      </c>
      <c r="G626" s="57">
        <v>7</v>
      </c>
      <c r="H626" s="57"/>
      <c r="I626" s="57"/>
      <c r="J626" s="57"/>
      <c r="K626" s="56"/>
      <c r="L626" s="54">
        <f t="shared" si="96"/>
        <v>0</v>
      </c>
      <c r="M626" s="54"/>
      <c r="N626" s="54">
        <f t="shared" si="97"/>
        <v>0</v>
      </c>
      <c r="O626" s="54">
        <v>0</v>
      </c>
      <c r="P626" s="56"/>
    </row>
    <row r="627" spans="1:16" s="68" customFormat="1" x14ac:dyDescent="0.2">
      <c r="A627" s="78">
        <f t="shared" si="98"/>
        <v>93</v>
      </c>
      <c r="B627" s="57" t="s">
        <v>1383</v>
      </c>
      <c r="C627" s="57">
        <v>378.3</v>
      </c>
      <c r="D627" s="57"/>
      <c r="E627" s="57"/>
      <c r="F627" s="57">
        <f t="shared" si="95"/>
        <v>378.3</v>
      </c>
      <c r="G627" s="57">
        <v>7</v>
      </c>
      <c r="H627" s="57"/>
      <c r="I627" s="57"/>
      <c r="J627" s="57"/>
      <c r="K627" s="56"/>
      <c r="L627" s="54">
        <f t="shared" si="96"/>
        <v>0</v>
      </c>
      <c r="M627" s="54"/>
      <c r="N627" s="54">
        <f t="shared" si="97"/>
        <v>0</v>
      </c>
      <c r="O627" s="54">
        <v>0</v>
      </c>
      <c r="P627" s="56"/>
    </row>
    <row r="628" spans="1:16" s="68" customFormat="1" x14ac:dyDescent="0.2">
      <c r="A628" s="78">
        <f t="shared" si="98"/>
        <v>94</v>
      </c>
      <c r="B628" s="57" t="s">
        <v>1384</v>
      </c>
      <c r="C628" s="57">
        <v>228.2</v>
      </c>
      <c r="D628" s="57"/>
      <c r="E628" s="57"/>
      <c r="F628" s="57">
        <f t="shared" si="95"/>
        <v>228.2</v>
      </c>
      <c r="G628" s="57">
        <v>7</v>
      </c>
      <c r="H628" s="57"/>
      <c r="I628" s="57"/>
      <c r="J628" s="57"/>
      <c r="K628" s="56"/>
      <c r="L628" s="54">
        <f t="shared" si="96"/>
        <v>0</v>
      </c>
      <c r="M628" s="54"/>
      <c r="N628" s="54">
        <f t="shared" si="97"/>
        <v>0</v>
      </c>
      <c r="O628" s="54">
        <v>0</v>
      </c>
      <c r="P628" s="56"/>
    </row>
    <row r="629" spans="1:16" s="68" customFormat="1" x14ac:dyDescent="0.2">
      <c r="A629" s="78">
        <f t="shared" si="98"/>
        <v>95</v>
      </c>
      <c r="B629" s="57" t="s">
        <v>1385</v>
      </c>
      <c r="C629" s="57">
        <v>145.69999999999999</v>
      </c>
      <c r="D629" s="57"/>
      <c r="E629" s="57"/>
      <c r="F629" s="57">
        <f t="shared" si="95"/>
        <v>145.69999999999999</v>
      </c>
      <c r="G629" s="57">
        <v>4</v>
      </c>
      <c r="H629" s="57"/>
      <c r="I629" s="57"/>
      <c r="J629" s="57"/>
      <c r="K629" s="56"/>
      <c r="L629" s="54">
        <f t="shared" si="96"/>
        <v>0</v>
      </c>
      <c r="M629" s="54"/>
      <c r="N629" s="54">
        <f t="shared" si="97"/>
        <v>0</v>
      </c>
      <c r="O629" s="54">
        <v>0</v>
      </c>
      <c r="P629" s="56"/>
    </row>
    <row r="630" spans="1:16" s="68" customFormat="1" x14ac:dyDescent="0.2">
      <c r="A630" s="78">
        <f t="shared" si="98"/>
        <v>96</v>
      </c>
      <c r="B630" s="57" t="s">
        <v>1386</v>
      </c>
      <c r="C630" s="57">
        <v>220.3</v>
      </c>
      <c r="D630" s="57"/>
      <c r="E630" s="57"/>
      <c r="F630" s="57">
        <f t="shared" si="95"/>
        <v>220.3</v>
      </c>
      <c r="G630" s="57">
        <v>7</v>
      </c>
      <c r="H630" s="57"/>
      <c r="I630" s="57"/>
      <c r="J630" s="57"/>
      <c r="K630" s="56"/>
      <c r="L630" s="54">
        <f t="shared" si="96"/>
        <v>0</v>
      </c>
      <c r="M630" s="54"/>
      <c r="N630" s="54">
        <f t="shared" si="97"/>
        <v>0</v>
      </c>
      <c r="O630" s="54">
        <v>0</v>
      </c>
      <c r="P630" s="56"/>
    </row>
    <row r="631" spans="1:16" s="68" customFormat="1" x14ac:dyDescent="0.2">
      <c r="A631" s="78">
        <f t="shared" si="98"/>
        <v>97</v>
      </c>
      <c r="B631" s="57" t="s">
        <v>1387</v>
      </c>
      <c r="C631" s="57">
        <v>5244.1</v>
      </c>
      <c r="D631" s="57"/>
      <c r="E631" s="57"/>
      <c r="F631" s="57">
        <f t="shared" si="95"/>
        <v>5244.1</v>
      </c>
      <c r="G631" s="57">
        <v>97</v>
      </c>
      <c r="H631" s="57"/>
      <c r="I631" s="57"/>
      <c r="J631" s="57"/>
      <c r="K631" s="56"/>
      <c r="L631" s="54">
        <f t="shared" si="96"/>
        <v>0</v>
      </c>
      <c r="M631" s="54"/>
      <c r="N631" s="54">
        <f t="shared" si="97"/>
        <v>0</v>
      </c>
      <c r="O631" s="54">
        <v>0</v>
      </c>
      <c r="P631" s="56"/>
    </row>
    <row r="632" spans="1:16" s="68" customFormat="1" x14ac:dyDescent="0.2">
      <c r="A632" s="78">
        <f t="shared" si="98"/>
        <v>98</v>
      </c>
      <c r="B632" s="57" t="s">
        <v>1388</v>
      </c>
      <c r="C632" s="57">
        <v>164.4</v>
      </c>
      <c r="D632" s="57"/>
      <c r="E632" s="29"/>
      <c r="F632" s="57">
        <f t="shared" si="95"/>
        <v>164.4</v>
      </c>
      <c r="G632" s="57">
        <v>4</v>
      </c>
      <c r="H632" s="57"/>
      <c r="I632" s="57"/>
      <c r="J632" s="57"/>
      <c r="K632" s="56"/>
      <c r="L632" s="54">
        <f t="shared" si="96"/>
        <v>0</v>
      </c>
      <c r="M632" s="54"/>
      <c r="N632" s="54">
        <f t="shared" si="97"/>
        <v>0</v>
      </c>
      <c r="O632" s="54">
        <v>0</v>
      </c>
      <c r="P632" s="56"/>
    </row>
    <row r="633" spans="1:16" s="68" customFormat="1" x14ac:dyDescent="0.2">
      <c r="A633" s="78">
        <f t="shared" si="98"/>
        <v>99</v>
      </c>
      <c r="B633" s="57" t="s">
        <v>1389</v>
      </c>
      <c r="C633" s="57">
        <v>126.2</v>
      </c>
      <c r="D633" s="57"/>
      <c r="E633" s="57"/>
      <c r="F633" s="57">
        <f t="shared" si="95"/>
        <v>126.2</v>
      </c>
      <c r="G633" s="57">
        <v>3</v>
      </c>
      <c r="H633" s="57"/>
      <c r="I633" s="57"/>
      <c r="J633" s="57"/>
      <c r="K633" s="56"/>
      <c r="L633" s="54">
        <f t="shared" si="96"/>
        <v>0</v>
      </c>
      <c r="M633" s="54"/>
      <c r="N633" s="54">
        <f t="shared" si="97"/>
        <v>0</v>
      </c>
      <c r="O633" s="54">
        <v>0</v>
      </c>
      <c r="P633" s="56"/>
    </row>
    <row r="634" spans="1:16" s="68" customFormat="1" x14ac:dyDescent="0.2">
      <c r="A634" s="78">
        <f t="shared" si="98"/>
        <v>100</v>
      </c>
      <c r="B634" s="57" t="s">
        <v>1390</v>
      </c>
      <c r="C634" s="57">
        <v>232.2</v>
      </c>
      <c r="D634" s="57"/>
      <c r="E634" s="57">
        <v>29.4</v>
      </c>
      <c r="F634" s="57">
        <f t="shared" si="95"/>
        <v>261.59999999999997</v>
      </c>
      <c r="G634" s="57">
        <v>7</v>
      </c>
      <c r="H634" s="57"/>
      <c r="I634" s="57">
        <v>1</v>
      </c>
      <c r="J634" s="57"/>
      <c r="K634" s="56"/>
      <c r="L634" s="54">
        <f t="shared" si="96"/>
        <v>0</v>
      </c>
      <c r="M634" s="54"/>
      <c r="N634" s="54">
        <f t="shared" si="97"/>
        <v>0</v>
      </c>
      <c r="O634" s="54">
        <v>0</v>
      </c>
      <c r="P634" s="56"/>
    </row>
    <row r="635" spans="1:16" s="68" customFormat="1" x14ac:dyDescent="0.2">
      <c r="A635" s="78">
        <f t="shared" si="98"/>
        <v>101</v>
      </c>
      <c r="B635" s="57" t="s">
        <v>1391</v>
      </c>
      <c r="C635" s="57">
        <v>561.9</v>
      </c>
      <c r="D635" s="57"/>
      <c r="E635" s="57"/>
      <c r="F635" s="57">
        <f t="shared" si="95"/>
        <v>561.9</v>
      </c>
      <c r="G635" s="57">
        <v>16</v>
      </c>
      <c r="H635" s="57"/>
      <c r="I635" s="57"/>
      <c r="J635" s="57"/>
      <c r="K635" s="56"/>
      <c r="L635" s="54">
        <f t="shared" si="96"/>
        <v>0</v>
      </c>
      <c r="M635" s="54"/>
      <c r="N635" s="54">
        <f t="shared" si="97"/>
        <v>0</v>
      </c>
      <c r="O635" s="54">
        <v>0</v>
      </c>
      <c r="P635" s="56"/>
    </row>
    <row r="636" spans="1:16" s="68" customFormat="1" x14ac:dyDescent="0.2">
      <c r="A636" s="78">
        <f t="shared" si="98"/>
        <v>102</v>
      </c>
      <c r="B636" s="57" t="s">
        <v>1392</v>
      </c>
      <c r="C636" s="57">
        <v>452.2</v>
      </c>
      <c r="D636" s="57"/>
      <c r="E636" s="57"/>
      <c r="F636" s="57">
        <f t="shared" si="95"/>
        <v>452.2</v>
      </c>
      <c r="G636" s="57">
        <v>12</v>
      </c>
      <c r="H636" s="57"/>
      <c r="I636" s="57"/>
      <c r="J636" s="57"/>
      <c r="K636" s="56"/>
      <c r="L636" s="54">
        <f t="shared" si="96"/>
        <v>0</v>
      </c>
      <c r="M636" s="54"/>
      <c r="N636" s="54">
        <f t="shared" si="97"/>
        <v>0</v>
      </c>
      <c r="O636" s="54">
        <v>0</v>
      </c>
      <c r="P636" s="56"/>
    </row>
    <row r="637" spans="1:16" s="68" customFormat="1" x14ac:dyDescent="0.2">
      <c r="A637" s="78">
        <f t="shared" si="98"/>
        <v>103</v>
      </c>
      <c r="B637" s="57" t="s">
        <v>1393</v>
      </c>
      <c r="C637" s="57">
        <v>569.4</v>
      </c>
      <c r="D637" s="57"/>
      <c r="E637" s="57"/>
      <c r="F637" s="57">
        <f t="shared" si="95"/>
        <v>569.4</v>
      </c>
      <c r="G637" s="57">
        <v>14</v>
      </c>
      <c r="H637" s="57"/>
      <c r="I637" s="57"/>
      <c r="J637" s="57"/>
      <c r="K637" s="56"/>
      <c r="L637" s="54">
        <f t="shared" si="96"/>
        <v>0</v>
      </c>
      <c r="M637" s="54"/>
      <c r="N637" s="54">
        <f t="shared" si="97"/>
        <v>0</v>
      </c>
      <c r="O637" s="54">
        <v>0</v>
      </c>
      <c r="P637" s="56"/>
    </row>
    <row r="638" spans="1:16" s="68" customFormat="1" x14ac:dyDescent="0.2">
      <c r="A638" s="78">
        <f t="shared" si="98"/>
        <v>104</v>
      </c>
      <c r="B638" s="57" t="s">
        <v>1394</v>
      </c>
      <c r="C638" s="57">
        <v>154.30000000000001</v>
      </c>
      <c r="D638" s="57"/>
      <c r="E638" s="57"/>
      <c r="F638" s="57">
        <f t="shared" si="95"/>
        <v>154.30000000000001</v>
      </c>
      <c r="G638" s="57">
        <v>5</v>
      </c>
      <c r="H638" s="57"/>
      <c r="I638" s="57"/>
      <c r="J638" s="57"/>
      <c r="K638" s="56"/>
      <c r="L638" s="54">
        <f t="shared" si="96"/>
        <v>0</v>
      </c>
      <c r="M638" s="54"/>
      <c r="N638" s="54">
        <f t="shared" si="97"/>
        <v>0</v>
      </c>
      <c r="O638" s="54">
        <v>0</v>
      </c>
      <c r="P638" s="56"/>
    </row>
    <row r="639" spans="1:16" s="68" customFormat="1" x14ac:dyDescent="0.2">
      <c r="A639" s="78">
        <f t="shared" si="98"/>
        <v>105</v>
      </c>
      <c r="B639" s="57" t="s">
        <v>1395</v>
      </c>
      <c r="C639" s="57">
        <v>394.45</v>
      </c>
      <c r="D639" s="57"/>
      <c r="E639" s="57">
        <v>115.6</v>
      </c>
      <c r="F639" s="57">
        <f t="shared" si="95"/>
        <v>510.04999999999995</v>
      </c>
      <c r="G639" s="57">
        <v>11</v>
      </c>
      <c r="H639" s="57"/>
      <c r="I639" s="57">
        <v>3</v>
      </c>
      <c r="J639" s="57"/>
      <c r="K639" s="56"/>
      <c r="L639" s="54">
        <f t="shared" si="96"/>
        <v>0</v>
      </c>
      <c r="M639" s="54"/>
      <c r="N639" s="54">
        <f t="shared" si="97"/>
        <v>0</v>
      </c>
      <c r="O639" s="54">
        <v>0</v>
      </c>
      <c r="P639" s="56"/>
    </row>
    <row r="640" spans="1:16" s="68" customFormat="1" x14ac:dyDescent="0.2">
      <c r="A640" s="78">
        <f t="shared" si="98"/>
        <v>106</v>
      </c>
      <c r="B640" s="57" t="s">
        <v>1396</v>
      </c>
      <c r="C640" s="57">
        <v>382.2</v>
      </c>
      <c r="D640" s="57"/>
      <c r="E640" s="80"/>
      <c r="F640" s="57">
        <f t="shared" si="95"/>
        <v>382.2</v>
      </c>
      <c r="G640" s="57">
        <v>12</v>
      </c>
      <c r="H640" s="57"/>
      <c r="I640" s="57">
        <v>1</v>
      </c>
      <c r="J640" s="57"/>
      <c r="K640" s="56"/>
      <c r="L640" s="54">
        <f t="shared" si="96"/>
        <v>0</v>
      </c>
      <c r="M640" s="54"/>
      <c r="N640" s="54">
        <f t="shared" si="97"/>
        <v>0</v>
      </c>
      <c r="O640" s="54">
        <v>0</v>
      </c>
      <c r="P640" s="56"/>
    </row>
    <row r="641" spans="1:16" s="68" customFormat="1" x14ac:dyDescent="0.2">
      <c r="A641" s="78">
        <f t="shared" si="98"/>
        <v>107</v>
      </c>
      <c r="B641" s="57" t="s">
        <v>1397</v>
      </c>
      <c r="C641" s="57">
        <v>360.6</v>
      </c>
      <c r="D641" s="57"/>
      <c r="E641" s="57">
        <v>114.9</v>
      </c>
      <c r="F641" s="57">
        <f t="shared" si="95"/>
        <v>475.5</v>
      </c>
      <c r="G641" s="57">
        <v>10</v>
      </c>
      <c r="H641" s="57"/>
      <c r="I641" s="57">
        <v>1</v>
      </c>
      <c r="J641" s="57"/>
      <c r="K641" s="56"/>
      <c r="L641" s="54">
        <f t="shared" si="96"/>
        <v>0</v>
      </c>
      <c r="M641" s="54"/>
      <c r="N641" s="54">
        <f t="shared" si="97"/>
        <v>0</v>
      </c>
      <c r="O641" s="54">
        <v>0</v>
      </c>
      <c r="P641" s="56"/>
    </row>
    <row r="642" spans="1:16" s="68" customFormat="1" x14ac:dyDescent="0.2">
      <c r="A642" s="78">
        <f t="shared" si="98"/>
        <v>108</v>
      </c>
      <c r="B642" s="57" t="s">
        <v>1398</v>
      </c>
      <c r="C642" s="57">
        <v>340.3</v>
      </c>
      <c r="D642" s="57"/>
      <c r="E642" s="57">
        <v>203.8</v>
      </c>
      <c r="F642" s="57">
        <f t="shared" si="95"/>
        <v>544.1</v>
      </c>
      <c r="G642" s="57">
        <v>9</v>
      </c>
      <c r="H642" s="57"/>
      <c r="I642" s="57">
        <v>2</v>
      </c>
      <c r="J642" s="57"/>
      <c r="K642" s="56"/>
      <c r="L642" s="54">
        <f t="shared" si="96"/>
        <v>0</v>
      </c>
      <c r="M642" s="54"/>
      <c r="N642" s="54">
        <f t="shared" si="97"/>
        <v>0</v>
      </c>
      <c r="O642" s="54">
        <v>0</v>
      </c>
      <c r="P642" s="56"/>
    </row>
    <row r="643" spans="1:16" s="68" customFormat="1" x14ac:dyDescent="0.2">
      <c r="A643" s="78">
        <f t="shared" si="98"/>
        <v>109</v>
      </c>
      <c r="B643" s="57" t="s">
        <v>1399</v>
      </c>
      <c r="C643" s="57">
        <v>171.5</v>
      </c>
      <c r="D643" s="57"/>
      <c r="E643" s="57">
        <v>70</v>
      </c>
      <c r="F643" s="57">
        <f t="shared" si="95"/>
        <v>241.5</v>
      </c>
      <c r="G643" s="57">
        <v>6</v>
      </c>
      <c r="H643" s="57"/>
      <c r="I643" s="57">
        <v>2</v>
      </c>
      <c r="J643" s="57"/>
      <c r="K643" s="56"/>
      <c r="L643" s="54">
        <f t="shared" si="96"/>
        <v>0</v>
      </c>
      <c r="M643" s="54"/>
      <c r="N643" s="54">
        <f t="shared" si="97"/>
        <v>0</v>
      </c>
      <c r="O643" s="54">
        <v>0</v>
      </c>
      <c r="P643" s="56"/>
    </row>
    <row r="644" spans="1:16" s="68" customFormat="1" x14ac:dyDescent="0.2">
      <c r="A644" s="78">
        <f t="shared" si="98"/>
        <v>110</v>
      </c>
      <c r="B644" s="57" t="s">
        <v>1400</v>
      </c>
      <c r="C644" s="57">
        <v>338.7</v>
      </c>
      <c r="D644" s="57"/>
      <c r="E644" s="57">
        <v>33.5</v>
      </c>
      <c r="F644" s="57">
        <f t="shared" si="95"/>
        <v>372.2</v>
      </c>
      <c r="G644" s="57">
        <v>15</v>
      </c>
      <c r="H644" s="57"/>
      <c r="I644" s="57">
        <v>2</v>
      </c>
      <c r="J644" s="57"/>
      <c r="K644" s="56"/>
      <c r="L644" s="54">
        <f t="shared" si="96"/>
        <v>0</v>
      </c>
      <c r="M644" s="54"/>
      <c r="N644" s="54">
        <f t="shared" si="97"/>
        <v>0</v>
      </c>
      <c r="O644" s="54">
        <v>0</v>
      </c>
      <c r="P644" s="56"/>
    </row>
    <row r="645" spans="1:16" s="68" customFormat="1" x14ac:dyDescent="0.2">
      <c r="A645" s="78">
        <f t="shared" si="98"/>
        <v>111</v>
      </c>
      <c r="B645" s="57" t="s">
        <v>1401</v>
      </c>
      <c r="C645" s="57">
        <v>241.5</v>
      </c>
      <c r="D645" s="57"/>
      <c r="E645" s="57"/>
      <c r="F645" s="57">
        <f t="shared" si="95"/>
        <v>241.5</v>
      </c>
      <c r="G645" s="57">
        <v>5</v>
      </c>
      <c r="H645" s="57"/>
      <c r="I645" s="57">
        <v>1</v>
      </c>
      <c r="J645" s="57"/>
      <c r="K645" s="56"/>
      <c r="L645" s="54">
        <f t="shared" si="96"/>
        <v>0</v>
      </c>
      <c r="M645" s="54"/>
      <c r="N645" s="54">
        <f t="shared" si="97"/>
        <v>0</v>
      </c>
      <c r="O645" s="54">
        <v>0</v>
      </c>
      <c r="P645" s="56"/>
    </row>
    <row r="646" spans="1:16" s="68" customFormat="1" x14ac:dyDescent="0.2">
      <c r="A646" s="78">
        <f t="shared" si="98"/>
        <v>112</v>
      </c>
      <c r="B646" s="57" t="s">
        <v>1402</v>
      </c>
      <c r="C646" s="57">
        <v>331.7</v>
      </c>
      <c r="D646" s="57"/>
      <c r="E646" s="57"/>
      <c r="F646" s="57">
        <f t="shared" si="95"/>
        <v>331.7</v>
      </c>
      <c r="G646" s="57">
        <v>9</v>
      </c>
      <c r="H646" s="57"/>
      <c r="I646" s="57">
        <v>2</v>
      </c>
      <c r="J646" s="57"/>
      <c r="K646" s="56"/>
      <c r="L646" s="54">
        <f t="shared" si="96"/>
        <v>0</v>
      </c>
      <c r="M646" s="54"/>
      <c r="N646" s="54">
        <f t="shared" si="97"/>
        <v>0</v>
      </c>
      <c r="O646" s="54">
        <v>0</v>
      </c>
      <c r="P646" s="56"/>
    </row>
    <row r="647" spans="1:16" s="68" customFormat="1" x14ac:dyDescent="0.2">
      <c r="A647" s="78">
        <f t="shared" si="98"/>
        <v>113</v>
      </c>
      <c r="B647" s="57" t="s">
        <v>1403</v>
      </c>
      <c r="C647" s="57">
        <v>95</v>
      </c>
      <c r="D647" s="57"/>
      <c r="E647" s="57"/>
      <c r="F647" s="57">
        <f t="shared" si="95"/>
        <v>95</v>
      </c>
      <c r="G647" s="57">
        <v>3</v>
      </c>
      <c r="H647" s="57"/>
      <c r="I647" s="57"/>
      <c r="J647" s="57"/>
      <c r="K647" s="56"/>
      <c r="L647" s="54">
        <f t="shared" si="96"/>
        <v>0</v>
      </c>
      <c r="M647" s="54"/>
      <c r="N647" s="54">
        <f t="shared" si="97"/>
        <v>0</v>
      </c>
      <c r="O647" s="54">
        <v>0</v>
      </c>
      <c r="P647" s="56"/>
    </row>
    <row r="648" spans="1:16" s="68" customFormat="1" x14ac:dyDescent="0.2">
      <c r="A648" s="78">
        <f t="shared" si="98"/>
        <v>114</v>
      </c>
      <c r="B648" s="57" t="s">
        <v>1404</v>
      </c>
      <c r="C648" s="57">
        <v>208.9</v>
      </c>
      <c r="D648" s="57"/>
      <c r="E648" s="57"/>
      <c r="F648" s="57">
        <f t="shared" si="95"/>
        <v>208.9</v>
      </c>
      <c r="G648" s="57">
        <v>4</v>
      </c>
      <c r="H648" s="57"/>
      <c r="I648" s="57"/>
      <c r="J648" s="57"/>
      <c r="K648" s="56"/>
      <c r="L648" s="54">
        <f t="shared" si="96"/>
        <v>0</v>
      </c>
      <c r="M648" s="54"/>
      <c r="N648" s="54">
        <f t="shared" si="97"/>
        <v>0</v>
      </c>
      <c r="O648" s="54">
        <v>0</v>
      </c>
      <c r="P648" s="56"/>
    </row>
    <row r="649" spans="1:16" s="68" customFormat="1" x14ac:dyDescent="0.2">
      <c r="A649" s="78">
        <f t="shared" si="98"/>
        <v>115</v>
      </c>
      <c r="B649" s="57" t="s">
        <v>1405</v>
      </c>
      <c r="C649" s="57">
        <v>141.30000000000001</v>
      </c>
      <c r="D649" s="57"/>
      <c r="E649" s="57"/>
      <c r="F649" s="57">
        <f t="shared" si="95"/>
        <v>141.30000000000001</v>
      </c>
      <c r="G649" s="57">
        <v>3</v>
      </c>
      <c r="H649" s="57"/>
      <c r="I649" s="57"/>
      <c r="J649" s="57"/>
      <c r="K649" s="56"/>
      <c r="L649" s="54">
        <f t="shared" si="96"/>
        <v>0</v>
      </c>
      <c r="M649" s="54"/>
      <c r="N649" s="54">
        <f t="shared" si="97"/>
        <v>0</v>
      </c>
      <c r="O649" s="54">
        <v>0</v>
      </c>
      <c r="P649" s="56"/>
    </row>
    <row r="650" spans="1:16" s="68" customFormat="1" x14ac:dyDescent="0.2">
      <c r="A650" s="78">
        <f t="shared" si="98"/>
        <v>116</v>
      </c>
      <c r="B650" s="57" t="s">
        <v>1406</v>
      </c>
      <c r="C650" s="57">
        <v>372.1</v>
      </c>
      <c r="D650" s="57"/>
      <c r="E650" s="57"/>
      <c r="F650" s="57">
        <f t="shared" si="95"/>
        <v>372.1</v>
      </c>
      <c r="G650" s="57">
        <v>7</v>
      </c>
      <c r="H650" s="57"/>
      <c r="I650" s="57">
        <v>1</v>
      </c>
      <c r="J650" s="57"/>
      <c r="K650" s="56"/>
      <c r="L650" s="54">
        <f t="shared" si="96"/>
        <v>0</v>
      </c>
      <c r="M650" s="54"/>
      <c r="N650" s="54">
        <f t="shared" si="97"/>
        <v>0</v>
      </c>
      <c r="O650" s="54">
        <v>0</v>
      </c>
      <c r="P650" s="56"/>
    </row>
    <row r="651" spans="1:16" s="68" customFormat="1" x14ac:dyDescent="0.2">
      <c r="A651" s="78">
        <f t="shared" si="98"/>
        <v>117</v>
      </c>
      <c r="B651" s="57" t="s">
        <v>1407</v>
      </c>
      <c r="C651" s="57">
        <v>313.60000000000002</v>
      </c>
      <c r="D651" s="57"/>
      <c r="E651" s="57">
        <v>40</v>
      </c>
      <c r="F651" s="57">
        <f t="shared" si="95"/>
        <v>353.6</v>
      </c>
      <c r="G651" s="57">
        <v>7</v>
      </c>
      <c r="H651" s="57"/>
      <c r="I651" s="57">
        <v>1</v>
      </c>
      <c r="J651" s="57"/>
      <c r="K651" s="56"/>
      <c r="L651" s="54">
        <f t="shared" si="96"/>
        <v>0</v>
      </c>
      <c r="M651" s="54"/>
      <c r="N651" s="54">
        <f t="shared" si="97"/>
        <v>0</v>
      </c>
      <c r="O651" s="54">
        <v>0</v>
      </c>
      <c r="P651" s="56"/>
    </row>
    <row r="652" spans="1:16" s="68" customFormat="1" x14ac:dyDescent="0.2">
      <c r="A652" s="78">
        <f t="shared" si="98"/>
        <v>118</v>
      </c>
      <c r="B652" s="57" t="s">
        <v>1408</v>
      </c>
      <c r="C652" s="57">
        <v>249.6</v>
      </c>
      <c r="D652" s="57"/>
      <c r="E652" s="57"/>
      <c r="F652" s="57">
        <f t="shared" si="95"/>
        <v>249.6</v>
      </c>
      <c r="G652" s="57">
        <v>6</v>
      </c>
      <c r="H652" s="57"/>
      <c r="I652" s="57"/>
      <c r="J652" s="57"/>
      <c r="K652" s="56"/>
      <c r="L652" s="54">
        <f t="shared" si="96"/>
        <v>0</v>
      </c>
      <c r="M652" s="54"/>
      <c r="N652" s="54">
        <f t="shared" si="97"/>
        <v>0</v>
      </c>
      <c r="O652" s="54">
        <v>0</v>
      </c>
      <c r="P652" s="56"/>
    </row>
    <row r="653" spans="1:16" s="68" customFormat="1" x14ac:dyDescent="0.2">
      <c r="A653" s="78">
        <f t="shared" si="98"/>
        <v>119</v>
      </c>
      <c r="B653" s="57" t="s">
        <v>1409</v>
      </c>
      <c r="C653" s="57">
        <v>305.8</v>
      </c>
      <c r="D653" s="57"/>
      <c r="E653" s="57">
        <v>36.5</v>
      </c>
      <c r="F653" s="57">
        <f t="shared" si="95"/>
        <v>342.3</v>
      </c>
      <c r="G653" s="57">
        <v>6</v>
      </c>
      <c r="H653" s="57"/>
      <c r="I653" s="57">
        <v>1</v>
      </c>
      <c r="J653" s="57"/>
      <c r="K653" s="56"/>
      <c r="L653" s="54">
        <f t="shared" si="96"/>
        <v>0</v>
      </c>
      <c r="M653" s="54"/>
      <c r="N653" s="54">
        <f t="shared" si="97"/>
        <v>0</v>
      </c>
      <c r="O653" s="54">
        <v>0</v>
      </c>
      <c r="P653" s="56"/>
    </row>
    <row r="654" spans="1:16" s="68" customFormat="1" x14ac:dyDescent="0.2">
      <c r="A654" s="78">
        <f t="shared" si="98"/>
        <v>120</v>
      </c>
      <c r="B654" s="57" t="s">
        <v>1410</v>
      </c>
      <c r="C654" s="57">
        <v>206.5</v>
      </c>
      <c r="D654" s="57"/>
      <c r="E654" s="57"/>
      <c r="F654" s="57">
        <f t="shared" si="95"/>
        <v>206.5</v>
      </c>
      <c r="G654" s="57">
        <v>5</v>
      </c>
      <c r="H654" s="57"/>
      <c r="I654" s="57"/>
      <c r="J654" s="57"/>
      <c r="K654" s="56"/>
      <c r="L654" s="54">
        <f t="shared" si="96"/>
        <v>0</v>
      </c>
      <c r="M654" s="54"/>
      <c r="N654" s="54">
        <f t="shared" si="97"/>
        <v>0</v>
      </c>
      <c r="O654" s="54">
        <v>0</v>
      </c>
      <c r="P654" s="56"/>
    </row>
    <row r="655" spans="1:16" s="68" customFormat="1" x14ac:dyDescent="0.2">
      <c r="A655" s="78">
        <f t="shared" si="98"/>
        <v>121</v>
      </c>
      <c r="B655" s="57" t="s">
        <v>1411</v>
      </c>
      <c r="C655" s="57">
        <v>300.39999999999998</v>
      </c>
      <c r="D655" s="57"/>
      <c r="E655" s="57"/>
      <c r="F655" s="57">
        <f t="shared" si="95"/>
        <v>300.39999999999998</v>
      </c>
      <c r="G655" s="57">
        <v>6</v>
      </c>
      <c r="H655" s="57"/>
      <c r="I655" s="57"/>
      <c r="J655" s="57"/>
      <c r="K655" s="56"/>
      <c r="L655" s="54">
        <f t="shared" si="96"/>
        <v>0</v>
      </c>
      <c r="M655" s="54"/>
      <c r="N655" s="54">
        <f t="shared" si="97"/>
        <v>0</v>
      </c>
      <c r="O655" s="54">
        <v>0</v>
      </c>
      <c r="P655" s="56"/>
    </row>
    <row r="656" spans="1:16" s="68" customFormat="1" x14ac:dyDescent="0.2">
      <c r="A656" s="78">
        <f t="shared" si="98"/>
        <v>122</v>
      </c>
      <c r="B656" s="57" t="s">
        <v>1412</v>
      </c>
      <c r="C656" s="57">
        <v>913.8</v>
      </c>
      <c r="D656" s="57"/>
      <c r="E656" s="57"/>
      <c r="F656" s="57">
        <f t="shared" si="95"/>
        <v>913.8</v>
      </c>
      <c r="G656" s="57">
        <v>15</v>
      </c>
      <c r="H656" s="57"/>
      <c r="I656" s="57"/>
      <c r="J656" s="57"/>
      <c r="K656" s="56"/>
      <c r="L656" s="54">
        <f t="shared" si="96"/>
        <v>0</v>
      </c>
      <c r="M656" s="54"/>
      <c r="N656" s="54">
        <f t="shared" si="97"/>
        <v>0</v>
      </c>
      <c r="O656" s="54">
        <v>0</v>
      </c>
      <c r="P656" s="56"/>
    </row>
    <row r="657" spans="1:16" s="68" customFormat="1" x14ac:dyDescent="0.2">
      <c r="A657" s="78">
        <f t="shared" si="98"/>
        <v>123</v>
      </c>
      <c r="B657" s="57" t="s">
        <v>1413</v>
      </c>
      <c r="C657" s="57">
        <v>124.1</v>
      </c>
      <c r="D657" s="57"/>
      <c r="E657" s="57"/>
      <c r="F657" s="57">
        <f t="shared" ref="F657:F717" si="99">C657+D657+E657</f>
        <v>124.1</v>
      </c>
      <c r="G657" s="57">
        <v>3</v>
      </c>
      <c r="H657" s="57"/>
      <c r="I657" s="57"/>
      <c r="J657" s="57"/>
      <c r="K657" s="56"/>
      <c r="L657" s="54">
        <f t="shared" si="96"/>
        <v>0</v>
      </c>
      <c r="M657" s="54"/>
      <c r="N657" s="54">
        <f t="shared" si="97"/>
        <v>0</v>
      </c>
      <c r="O657" s="54">
        <v>0</v>
      </c>
      <c r="P657" s="56"/>
    </row>
    <row r="658" spans="1:16" s="68" customFormat="1" x14ac:dyDescent="0.2">
      <c r="A658" s="78">
        <f t="shared" si="98"/>
        <v>124</v>
      </c>
      <c r="B658" s="57" t="s">
        <v>1414</v>
      </c>
      <c r="C658" s="57">
        <v>173.4</v>
      </c>
      <c r="D658" s="57"/>
      <c r="E658" s="57"/>
      <c r="F658" s="57">
        <f t="shared" si="99"/>
        <v>173.4</v>
      </c>
      <c r="G658" s="57">
        <v>4</v>
      </c>
      <c r="H658" s="57"/>
      <c r="I658" s="57"/>
      <c r="J658" s="57"/>
      <c r="K658" s="56"/>
      <c r="L658" s="54">
        <f t="shared" si="96"/>
        <v>0</v>
      </c>
      <c r="M658" s="54"/>
      <c r="N658" s="54">
        <f t="shared" si="97"/>
        <v>0</v>
      </c>
      <c r="O658" s="54">
        <v>0</v>
      </c>
      <c r="P658" s="56"/>
    </row>
    <row r="659" spans="1:16" s="68" customFormat="1" x14ac:dyDescent="0.2">
      <c r="A659" s="78">
        <f t="shared" si="98"/>
        <v>125</v>
      </c>
      <c r="B659" s="57" t="s">
        <v>1415</v>
      </c>
      <c r="C659" s="57">
        <v>262.2</v>
      </c>
      <c r="D659" s="57"/>
      <c r="E659" s="57"/>
      <c r="F659" s="57">
        <f t="shared" si="99"/>
        <v>262.2</v>
      </c>
      <c r="G659" s="57">
        <v>5</v>
      </c>
      <c r="H659" s="57"/>
      <c r="I659" s="57"/>
      <c r="J659" s="57"/>
      <c r="K659" s="56"/>
      <c r="L659" s="54">
        <f t="shared" si="96"/>
        <v>0</v>
      </c>
      <c r="M659" s="54"/>
      <c r="N659" s="54">
        <f t="shared" si="97"/>
        <v>0</v>
      </c>
      <c r="O659" s="54">
        <v>0</v>
      </c>
      <c r="P659" s="56"/>
    </row>
    <row r="660" spans="1:16" s="68" customFormat="1" x14ac:dyDescent="0.2">
      <c r="A660" s="78">
        <f t="shared" si="98"/>
        <v>126</v>
      </c>
      <c r="B660" s="57" t="s">
        <v>1419</v>
      </c>
      <c r="C660" s="57">
        <v>375.7</v>
      </c>
      <c r="D660" s="57"/>
      <c r="E660" s="57">
        <v>26.9</v>
      </c>
      <c r="F660" s="57">
        <f t="shared" si="99"/>
        <v>402.59999999999997</v>
      </c>
      <c r="G660" s="57">
        <v>11</v>
      </c>
      <c r="H660" s="57"/>
      <c r="I660" s="57">
        <v>1</v>
      </c>
      <c r="J660" s="57"/>
      <c r="K660" s="56"/>
      <c r="L660" s="54">
        <f t="shared" si="96"/>
        <v>0</v>
      </c>
      <c r="M660" s="54"/>
      <c r="N660" s="54">
        <f t="shared" si="97"/>
        <v>0</v>
      </c>
      <c r="O660" s="54">
        <v>0</v>
      </c>
      <c r="P660" s="56"/>
    </row>
    <row r="661" spans="1:16" s="68" customFormat="1" x14ac:dyDescent="0.2">
      <c r="A661" s="78">
        <f t="shared" si="98"/>
        <v>127</v>
      </c>
      <c r="B661" s="57" t="s">
        <v>1420</v>
      </c>
      <c r="C661" s="57">
        <v>180</v>
      </c>
      <c r="D661" s="57"/>
      <c r="E661" s="57"/>
      <c r="F661" s="57">
        <f t="shared" si="99"/>
        <v>180</v>
      </c>
      <c r="G661" s="57">
        <v>4</v>
      </c>
      <c r="H661" s="57"/>
      <c r="I661" s="57"/>
      <c r="J661" s="57"/>
      <c r="K661" s="56"/>
      <c r="L661" s="54">
        <f t="shared" si="96"/>
        <v>0</v>
      </c>
      <c r="M661" s="54"/>
      <c r="N661" s="54">
        <f t="shared" si="97"/>
        <v>0</v>
      </c>
      <c r="O661" s="54">
        <v>0</v>
      </c>
      <c r="P661" s="56"/>
    </row>
    <row r="662" spans="1:16" s="68" customFormat="1" x14ac:dyDescent="0.2">
      <c r="A662" s="78">
        <f t="shared" si="98"/>
        <v>128</v>
      </c>
      <c r="B662" s="57" t="s">
        <v>1421</v>
      </c>
      <c r="C662" s="57">
        <v>580.1</v>
      </c>
      <c r="D662" s="57"/>
      <c r="E662" s="57"/>
      <c r="F662" s="57">
        <f t="shared" si="99"/>
        <v>580.1</v>
      </c>
      <c r="G662" s="57">
        <v>9</v>
      </c>
      <c r="H662" s="57"/>
      <c r="I662" s="57">
        <v>1</v>
      </c>
      <c r="J662" s="57"/>
      <c r="K662" s="56"/>
      <c r="L662" s="54">
        <f t="shared" si="96"/>
        <v>0</v>
      </c>
      <c r="M662" s="54"/>
      <c r="N662" s="54">
        <f t="shared" si="97"/>
        <v>0</v>
      </c>
      <c r="O662" s="54">
        <v>0</v>
      </c>
      <c r="P662" s="56"/>
    </row>
    <row r="663" spans="1:16" s="68" customFormat="1" x14ac:dyDescent="0.2">
      <c r="A663" s="78">
        <f t="shared" si="98"/>
        <v>129</v>
      </c>
      <c r="B663" s="57" t="s">
        <v>1425</v>
      </c>
      <c r="C663" s="57">
        <v>351</v>
      </c>
      <c r="D663" s="57"/>
      <c r="E663" s="57"/>
      <c r="F663" s="57">
        <f t="shared" si="99"/>
        <v>351</v>
      </c>
      <c r="G663" s="57">
        <v>12</v>
      </c>
      <c r="H663" s="57"/>
      <c r="I663" s="57"/>
      <c r="J663" s="57"/>
      <c r="K663" s="56"/>
      <c r="L663" s="54">
        <f t="shared" ref="L663:L726" si="100">K663*3680</f>
        <v>0</v>
      </c>
      <c r="M663" s="54"/>
      <c r="N663" s="54">
        <f t="shared" ref="N663:N726" si="101">L663*0.475</f>
        <v>0</v>
      </c>
      <c r="O663" s="54">
        <v>0</v>
      </c>
      <c r="P663" s="56"/>
    </row>
    <row r="664" spans="1:16" s="68" customFormat="1" x14ac:dyDescent="0.2">
      <c r="A664" s="78">
        <f t="shared" si="98"/>
        <v>130</v>
      </c>
      <c r="B664" s="57" t="s">
        <v>1426</v>
      </c>
      <c r="C664" s="57">
        <v>299.7</v>
      </c>
      <c r="D664" s="57"/>
      <c r="E664" s="57"/>
      <c r="F664" s="57">
        <f t="shared" si="99"/>
        <v>299.7</v>
      </c>
      <c r="G664" s="57">
        <v>6</v>
      </c>
      <c r="H664" s="57"/>
      <c r="I664" s="57"/>
      <c r="J664" s="57"/>
      <c r="K664" s="56"/>
      <c r="L664" s="54">
        <f t="shared" si="100"/>
        <v>0</v>
      </c>
      <c r="M664" s="54"/>
      <c r="N664" s="54">
        <f t="shared" si="101"/>
        <v>0</v>
      </c>
      <c r="O664" s="54">
        <v>0</v>
      </c>
      <c r="P664" s="56"/>
    </row>
    <row r="665" spans="1:16" s="68" customFormat="1" x14ac:dyDescent="0.2">
      <c r="A665" s="78">
        <f t="shared" ref="A665:A728" si="102">1+A664</f>
        <v>131</v>
      </c>
      <c r="B665" s="57" t="s">
        <v>1427</v>
      </c>
      <c r="C665" s="57">
        <v>428.3</v>
      </c>
      <c r="D665" s="57"/>
      <c r="E665" s="57"/>
      <c r="F665" s="57">
        <f t="shared" si="99"/>
        <v>428.3</v>
      </c>
      <c r="G665" s="57">
        <v>10</v>
      </c>
      <c r="H665" s="57"/>
      <c r="I665" s="57"/>
      <c r="J665" s="57"/>
      <c r="K665" s="56"/>
      <c r="L665" s="54">
        <f t="shared" si="100"/>
        <v>0</v>
      </c>
      <c r="M665" s="54"/>
      <c r="N665" s="54">
        <f t="shared" si="101"/>
        <v>0</v>
      </c>
      <c r="O665" s="54">
        <v>0</v>
      </c>
      <c r="P665" s="56"/>
    </row>
    <row r="666" spans="1:16" s="68" customFormat="1" x14ac:dyDescent="0.2">
      <c r="A666" s="78">
        <f t="shared" si="102"/>
        <v>132</v>
      </c>
      <c r="B666" s="57" t="s">
        <v>1428</v>
      </c>
      <c r="C666" s="57">
        <v>299.3</v>
      </c>
      <c r="D666" s="57"/>
      <c r="E666" s="57"/>
      <c r="F666" s="57">
        <f t="shared" si="99"/>
        <v>299.3</v>
      </c>
      <c r="G666" s="57">
        <v>9</v>
      </c>
      <c r="H666" s="57"/>
      <c r="I666" s="57"/>
      <c r="J666" s="57"/>
      <c r="K666" s="56"/>
      <c r="L666" s="54">
        <f t="shared" si="100"/>
        <v>0</v>
      </c>
      <c r="M666" s="54"/>
      <c r="N666" s="54">
        <f t="shared" si="101"/>
        <v>0</v>
      </c>
      <c r="O666" s="54">
        <v>0</v>
      </c>
      <c r="P666" s="56"/>
    </row>
    <row r="667" spans="1:16" s="68" customFormat="1" x14ac:dyDescent="0.2">
      <c r="A667" s="78">
        <f t="shared" si="102"/>
        <v>133</v>
      </c>
      <c r="B667" s="57" t="s">
        <v>1429</v>
      </c>
      <c r="C667" s="57">
        <v>343.9</v>
      </c>
      <c r="D667" s="57"/>
      <c r="E667" s="57"/>
      <c r="F667" s="57">
        <f t="shared" si="99"/>
        <v>343.9</v>
      </c>
      <c r="G667" s="57">
        <v>10</v>
      </c>
      <c r="H667" s="57"/>
      <c r="I667" s="57"/>
      <c r="J667" s="57"/>
      <c r="K667" s="56"/>
      <c r="L667" s="54">
        <f t="shared" si="100"/>
        <v>0</v>
      </c>
      <c r="M667" s="54"/>
      <c r="N667" s="54">
        <f t="shared" si="101"/>
        <v>0</v>
      </c>
      <c r="O667" s="54">
        <v>0</v>
      </c>
      <c r="P667" s="56"/>
    </row>
    <row r="668" spans="1:16" s="68" customFormat="1" x14ac:dyDescent="0.2">
      <c r="A668" s="78">
        <f t="shared" si="102"/>
        <v>134</v>
      </c>
      <c r="B668" s="57" t="s">
        <v>1430</v>
      </c>
      <c r="C668" s="57">
        <v>282</v>
      </c>
      <c r="D668" s="57"/>
      <c r="E668" s="57"/>
      <c r="F668" s="57">
        <f t="shared" si="99"/>
        <v>282</v>
      </c>
      <c r="G668" s="57">
        <v>6</v>
      </c>
      <c r="H668" s="57"/>
      <c r="I668" s="57"/>
      <c r="J668" s="57"/>
      <c r="K668" s="56"/>
      <c r="L668" s="54">
        <f t="shared" si="100"/>
        <v>0</v>
      </c>
      <c r="M668" s="54"/>
      <c r="N668" s="54">
        <f t="shared" si="101"/>
        <v>0</v>
      </c>
      <c r="O668" s="54">
        <v>0</v>
      </c>
      <c r="P668" s="56"/>
    </row>
    <row r="669" spans="1:16" s="68" customFormat="1" x14ac:dyDescent="0.2">
      <c r="A669" s="78">
        <f t="shared" si="102"/>
        <v>135</v>
      </c>
      <c r="B669" s="57" t="s">
        <v>1431</v>
      </c>
      <c r="C669" s="57">
        <v>357.6</v>
      </c>
      <c r="D669" s="57"/>
      <c r="E669" s="57"/>
      <c r="F669" s="57">
        <f t="shared" si="99"/>
        <v>357.6</v>
      </c>
      <c r="G669" s="57">
        <v>9</v>
      </c>
      <c r="H669" s="57"/>
      <c r="I669" s="57"/>
      <c r="J669" s="57"/>
      <c r="K669" s="56"/>
      <c r="L669" s="54">
        <f t="shared" si="100"/>
        <v>0</v>
      </c>
      <c r="M669" s="54"/>
      <c r="N669" s="54">
        <f t="shared" si="101"/>
        <v>0</v>
      </c>
      <c r="O669" s="54">
        <v>0</v>
      </c>
      <c r="P669" s="56"/>
    </row>
    <row r="670" spans="1:16" s="68" customFormat="1" x14ac:dyDescent="0.2">
      <c r="A670" s="78">
        <f t="shared" si="102"/>
        <v>136</v>
      </c>
      <c r="B670" s="57" t="s">
        <v>1432</v>
      </c>
      <c r="C670" s="57">
        <v>300.8</v>
      </c>
      <c r="D670" s="57">
        <v>27.5</v>
      </c>
      <c r="E670" s="57"/>
      <c r="F670" s="57">
        <f t="shared" si="99"/>
        <v>328.3</v>
      </c>
      <c r="G670" s="57">
        <v>4</v>
      </c>
      <c r="H670" s="57">
        <v>1</v>
      </c>
      <c r="I670" s="57"/>
      <c r="J670" s="57"/>
      <c r="K670" s="56"/>
      <c r="L670" s="54">
        <f t="shared" si="100"/>
        <v>0</v>
      </c>
      <c r="M670" s="54"/>
      <c r="N670" s="54">
        <f t="shared" si="101"/>
        <v>0</v>
      </c>
      <c r="O670" s="54">
        <v>0</v>
      </c>
      <c r="P670" s="56"/>
    </row>
    <row r="671" spans="1:16" s="68" customFormat="1" x14ac:dyDescent="0.2">
      <c r="A671" s="78">
        <f t="shared" si="102"/>
        <v>137</v>
      </c>
      <c r="B671" s="57" t="s">
        <v>1528</v>
      </c>
      <c r="C671" s="57">
        <v>424.7</v>
      </c>
      <c r="D671" s="57"/>
      <c r="E671" s="57"/>
      <c r="F671" s="57">
        <f t="shared" si="99"/>
        <v>424.7</v>
      </c>
      <c r="G671" s="57">
        <v>10</v>
      </c>
      <c r="H671" s="57"/>
      <c r="I671" s="57"/>
      <c r="J671" s="57"/>
      <c r="K671" s="56"/>
      <c r="L671" s="54">
        <f t="shared" si="100"/>
        <v>0</v>
      </c>
      <c r="M671" s="54"/>
      <c r="N671" s="54">
        <f t="shared" si="101"/>
        <v>0</v>
      </c>
      <c r="O671" s="54">
        <v>0</v>
      </c>
      <c r="P671" s="56"/>
    </row>
    <row r="672" spans="1:16" s="68" customFormat="1" x14ac:dyDescent="0.2">
      <c r="A672" s="78">
        <f t="shared" si="102"/>
        <v>138</v>
      </c>
      <c r="B672" s="57" t="s">
        <v>1529</v>
      </c>
      <c r="C672" s="57">
        <v>120.4</v>
      </c>
      <c r="D672" s="57"/>
      <c r="E672" s="57"/>
      <c r="F672" s="57">
        <f t="shared" si="99"/>
        <v>120.4</v>
      </c>
      <c r="G672" s="57">
        <v>3</v>
      </c>
      <c r="H672" s="57"/>
      <c r="I672" s="57"/>
      <c r="J672" s="57"/>
      <c r="K672" s="56"/>
      <c r="L672" s="54">
        <f t="shared" si="100"/>
        <v>0</v>
      </c>
      <c r="M672" s="54"/>
      <c r="N672" s="54">
        <f t="shared" si="101"/>
        <v>0</v>
      </c>
      <c r="O672" s="54">
        <v>0</v>
      </c>
      <c r="P672" s="56"/>
    </row>
    <row r="673" spans="1:16" s="68" customFormat="1" x14ac:dyDescent="0.2">
      <c r="A673" s="78">
        <f t="shared" si="102"/>
        <v>139</v>
      </c>
      <c r="B673" s="57" t="s">
        <v>1530</v>
      </c>
      <c r="C673" s="57">
        <v>317.60000000000002</v>
      </c>
      <c r="D673" s="57"/>
      <c r="E673" s="57"/>
      <c r="F673" s="57">
        <f t="shared" si="99"/>
        <v>317.60000000000002</v>
      </c>
      <c r="G673" s="57">
        <v>10</v>
      </c>
      <c r="H673" s="57"/>
      <c r="I673" s="57"/>
      <c r="J673" s="57"/>
      <c r="K673" s="56"/>
      <c r="L673" s="54">
        <f t="shared" si="100"/>
        <v>0</v>
      </c>
      <c r="M673" s="54"/>
      <c r="N673" s="54">
        <f t="shared" si="101"/>
        <v>0</v>
      </c>
      <c r="O673" s="54">
        <v>0</v>
      </c>
      <c r="P673" s="56"/>
    </row>
    <row r="674" spans="1:16" s="68" customFormat="1" x14ac:dyDescent="0.2">
      <c r="A674" s="78">
        <f t="shared" si="102"/>
        <v>140</v>
      </c>
      <c r="B674" s="57" t="s">
        <v>1531</v>
      </c>
      <c r="C674" s="57">
        <v>395.53</v>
      </c>
      <c r="D674" s="57"/>
      <c r="E674" s="57"/>
      <c r="F674" s="57">
        <f t="shared" si="99"/>
        <v>395.53</v>
      </c>
      <c r="G674" s="57">
        <v>14</v>
      </c>
      <c r="H674" s="57"/>
      <c r="I674" s="57"/>
      <c r="J674" s="57"/>
      <c r="K674" s="56"/>
      <c r="L674" s="54">
        <f t="shared" si="100"/>
        <v>0</v>
      </c>
      <c r="M674" s="54"/>
      <c r="N674" s="54">
        <f t="shared" si="101"/>
        <v>0</v>
      </c>
      <c r="O674" s="54">
        <v>0</v>
      </c>
      <c r="P674" s="56"/>
    </row>
    <row r="675" spans="1:16" s="68" customFormat="1" x14ac:dyDescent="0.2">
      <c r="A675" s="78">
        <f t="shared" si="102"/>
        <v>141</v>
      </c>
      <c r="B675" s="57" t="s">
        <v>1532</v>
      </c>
      <c r="C675" s="57">
        <v>516.79999999999995</v>
      </c>
      <c r="D675" s="57"/>
      <c r="E675" s="57"/>
      <c r="F675" s="57">
        <f t="shared" si="99"/>
        <v>516.79999999999995</v>
      </c>
      <c r="G675" s="57">
        <v>16</v>
      </c>
      <c r="H675" s="57"/>
      <c r="I675" s="57"/>
      <c r="J675" s="57"/>
      <c r="K675" s="56"/>
      <c r="L675" s="54">
        <f t="shared" si="100"/>
        <v>0</v>
      </c>
      <c r="M675" s="54"/>
      <c r="N675" s="54">
        <f t="shared" si="101"/>
        <v>0</v>
      </c>
      <c r="O675" s="54">
        <v>0</v>
      </c>
      <c r="P675" s="56"/>
    </row>
    <row r="676" spans="1:16" s="68" customFormat="1" x14ac:dyDescent="0.2">
      <c r="A676" s="78">
        <f t="shared" si="102"/>
        <v>142</v>
      </c>
      <c r="B676" s="57" t="s">
        <v>1533</v>
      </c>
      <c r="C676" s="57">
        <v>305.89999999999998</v>
      </c>
      <c r="D676" s="57"/>
      <c r="E676" s="57"/>
      <c r="F676" s="57">
        <f t="shared" si="99"/>
        <v>305.89999999999998</v>
      </c>
      <c r="G676" s="57">
        <v>6</v>
      </c>
      <c r="H676" s="57"/>
      <c r="I676" s="57"/>
      <c r="J676" s="57"/>
      <c r="K676" s="56"/>
      <c r="L676" s="54">
        <f t="shared" si="100"/>
        <v>0</v>
      </c>
      <c r="M676" s="54"/>
      <c r="N676" s="54">
        <f t="shared" si="101"/>
        <v>0</v>
      </c>
      <c r="O676" s="54">
        <v>0</v>
      </c>
      <c r="P676" s="56"/>
    </row>
    <row r="677" spans="1:16" s="68" customFormat="1" x14ac:dyDescent="0.2">
      <c r="A677" s="78">
        <f t="shared" si="102"/>
        <v>143</v>
      </c>
      <c r="B677" s="57" t="s">
        <v>1534</v>
      </c>
      <c r="C677" s="57">
        <v>483.9</v>
      </c>
      <c r="D677" s="57"/>
      <c r="E677" s="57">
        <v>35.299999999999997</v>
      </c>
      <c r="F677" s="57">
        <f t="shared" si="99"/>
        <v>519.19999999999993</v>
      </c>
      <c r="G677" s="57">
        <v>12</v>
      </c>
      <c r="H677" s="57"/>
      <c r="I677" s="57">
        <v>1</v>
      </c>
      <c r="J677" s="57"/>
      <c r="K677" s="56"/>
      <c r="L677" s="54">
        <f t="shared" si="100"/>
        <v>0</v>
      </c>
      <c r="M677" s="54"/>
      <c r="N677" s="54">
        <f t="shared" si="101"/>
        <v>0</v>
      </c>
      <c r="O677" s="54">
        <v>0</v>
      </c>
      <c r="P677" s="56"/>
    </row>
    <row r="678" spans="1:16" s="68" customFormat="1" x14ac:dyDescent="0.2">
      <c r="A678" s="78">
        <f t="shared" si="102"/>
        <v>144</v>
      </c>
      <c r="B678" s="57" t="s">
        <v>1535</v>
      </c>
      <c r="C678" s="57">
        <v>257.3</v>
      </c>
      <c r="D678" s="57"/>
      <c r="E678" s="57"/>
      <c r="F678" s="57">
        <f t="shared" si="99"/>
        <v>257.3</v>
      </c>
      <c r="G678" s="57">
        <v>5</v>
      </c>
      <c r="H678" s="57"/>
      <c r="I678" s="57"/>
      <c r="J678" s="57"/>
      <c r="K678" s="56"/>
      <c r="L678" s="54">
        <f t="shared" si="100"/>
        <v>0</v>
      </c>
      <c r="M678" s="54"/>
      <c r="N678" s="54">
        <f t="shared" si="101"/>
        <v>0</v>
      </c>
      <c r="O678" s="54">
        <v>0</v>
      </c>
      <c r="P678" s="56"/>
    </row>
    <row r="679" spans="1:16" s="68" customFormat="1" x14ac:dyDescent="0.2">
      <c r="A679" s="78">
        <f t="shared" si="102"/>
        <v>145</v>
      </c>
      <c r="B679" s="57" t="s">
        <v>1536</v>
      </c>
      <c r="C679" s="57">
        <v>261.3</v>
      </c>
      <c r="D679" s="57"/>
      <c r="E679" s="57"/>
      <c r="F679" s="57">
        <f t="shared" si="99"/>
        <v>261.3</v>
      </c>
      <c r="G679" s="57">
        <v>5</v>
      </c>
      <c r="H679" s="57"/>
      <c r="I679" s="57">
        <v>1</v>
      </c>
      <c r="J679" s="57"/>
      <c r="K679" s="56"/>
      <c r="L679" s="54">
        <f t="shared" si="100"/>
        <v>0</v>
      </c>
      <c r="M679" s="54"/>
      <c r="N679" s="54">
        <f t="shared" si="101"/>
        <v>0</v>
      </c>
      <c r="O679" s="54">
        <v>0</v>
      </c>
      <c r="P679" s="56"/>
    </row>
    <row r="680" spans="1:16" s="68" customFormat="1" x14ac:dyDescent="0.2">
      <c r="A680" s="78">
        <f t="shared" si="102"/>
        <v>146</v>
      </c>
      <c r="B680" s="57" t="s">
        <v>1537</v>
      </c>
      <c r="C680" s="57">
        <v>296.89999999999998</v>
      </c>
      <c r="D680" s="57"/>
      <c r="E680" s="57">
        <v>50</v>
      </c>
      <c r="F680" s="57">
        <f t="shared" si="99"/>
        <v>346.9</v>
      </c>
      <c r="G680" s="57">
        <v>9</v>
      </c>
      <c r="H680" s="57"/>
      <c r="I680" s="57">
        <v>1</v>
      </c>
      <c r="J680" s="57"/>
      <c r="K680" s="56"/>
      <c r="L680" s="54">
        <f t="shared" si="100"/>
        <v>0</v>
      </c>
      <c r="M680" s="54"/>
      <c r="N680" s="54">
        <f t="shared" si="101"/>
        <v>0</v>
      </c>
      <c r="O680" s="54">
        <v>0</v>
      </c>
      <c r="P680" s="56"/>
    </row>
    <row r="681" spans="1:16" s="68" customFormat="1" x14ac:dyDescent="0.2">
      <c r="A681" s="78">
        <f t="shared" si="102"/>
        <v>147</v>
      </c>
      <c r="B681" s="57" t="s">
        <v>1538</v>
      </c>
      <c r="C681" s="57">
        <v>495.2</v>
      </c>
      <c r="D681" s="57"/>
      <c r="E681" s="57">
        <v>62.5</v>
      </c>
      <c r="F681" s="57">
        <f t="shared" si="99"/>
        <v>557.70000000000005</v>
      </c>
      <c r="G681" s="57">
        <v>13</v>
      </c>
      <c r="H681" s="57"/>
      <c r="I681" s="57">
        <v>1</v>
      </c>
      <c r="J681" s="57"/>
      <c r="K681" s="56"/>
      <c r="L681" s="54">
        <f t="shared" si="100"/>
        <v>0</v>
      </c>
      <c r="M681" s="54"/>
      <c r="N681" s="54">
        <f t="shared" si="101"/>
        <v>0</v>
      </c>
      <c r="O681" s="54">
        <v>0</v>
      </c>
      <c r="P681" s="56"/>
    </row>
    <row r="682" spans="1:16" s="68" customFormat="1" x14ac:dyDescent="0.2">
      <c r="A682" s="78">
        <f t="shared" si="102"/>
        <v>148</v>
      </c>
      <c r="B682" s="57" t="s">
        <v>1539</v>
      </c>
      <c r="C682" s="57">
        <v>446.2</v>
      </c>
      <c r="D682" s="57"/>
      <c r="E682" s="57"/>
      <c r="F682" s="57">
        <f t="shared" si="99"/>
        <v>446.2</v>
      </c>
      <c r="G682" s="57">
        <v>13</v>
      </c>
      <c r="H682" s="57"/>
      <c r="I682" s="57"/>
      <c r="J682" s="57"/>
      <c r="K682" s="56"/>
      <c r="L682" s="54">
        <f t="shared" si="100"/>
        <v>0</v>
      </c>
      <c r="M682" s="54"/>
      <c r="N682" s="54">
        <f t="shared" si="101"/>
        <v>0</v>
      </c>
      <c r="O682" s="54">
        <v>0</v>
      </c>
      <c r="P682" s="56"/>
    </row>
    <row r="683" spans="1:16" s="68" customFormat="1" x14ac:dyDescent="0.2">
      <c r="A683" s="78">
        <f t="shared" si="102"/>
        <v>149</v>
      </c>
      <c r="B683" s="57" t="s">
        <v>1540</v>
      </c>
      <c r="C683" s="57">
        <v>266.39999999999998</v>
      </c>
      <c r="D683" s="57"/>
      <c r="E683" s="57"/>
      <c r="F683" s="57">
        <f t="shared" si="99"/>
        <v>266.39999999999998</v>
      </c>
      <c r="G683" s="57">
        <v>6</v>
      </c>
      <c r="H683" s="57"/>
      <c r="I683" s="57">
        <v>1</v>
      </c>
      <c r="J683" s="57"/>
      <c r="K683" s="56"/>
      <c r="L683" s="54">
        <f t="shared" si="100"/>
        <v>0</v>
      </c>
      <c r="M683" s="54"/>
      <c r="N683" s="54">
        <f t="shared" si="101"/>
        <v>0</v>
      </c>
      <c r="O683" s="54">
        <v>0</v>
      </c>
      <c r="P683" s="56"/>
    </row>
    <row r="684" spans="1:16" s="68" customFormat="1" x14ac:dyDescent="0.2">
      <c r="A684" s="78">
        <f t="shared" si="102"/>
        <v>150</v>
      </c>
      <c r="B684" s="57" t="s">
        <v>1541</v>
      </c>
      <c r="C684" s="57">
        <v>548.4</v>
      </c>
      <c r="D684" s="57"/>
      <c r="E684" s="29">
        <v>215.2</v>
      </c>
      <c r="F684" s="57">
        <f t="shared" si="99"/>
        <v>763.59999999999991</v>
      </c>
      <c r="G684" s="57">
        <v>11</v>
      </c>
      <c r="H684" s="57">
        <v>1</v>
      </c>
      <c r="I684" s="57">
        <v>2</v>
      </c>
      <c r="J684" s="57"/>
      <c r="K684" s="56"/>
      <c r="L684" s="54">
        <f t="shared" si="100"/>
        <v>0</v>
      </c>
      <c r="M684" s="54"/>
      <c r="N684" s="54">
        <f t="shared" si="101"/>
        <v>0</v>
      </c>
      <c r="O684" s="54">
        <v>0</v>
      </c>
      <c r="P684" s="56"/>
    </row>
    <row r="685" spans="1:16" s="68" customFormat="1" x14ac:dyDescent="0.2">
      <c r="A685" s="78">
        <f t="shared" si="102"/>
        <v>151</v>
      </c>
      <c r="B685" s="57" t="s">
        <v>1542</v>
      </c>
      <c r="C685" s="57">
        <v>539.79999999999995</v>
      </c>
      <c r="D685" s="57">
        <v>83.3</v>
      </c>
      <c r="E685" s="57"/>
      <c r="F685" s="57">
        <f t="shared" si="99"/>
        <v>623.09999999999991</v>
      </c>
      <c r="G685" s="57">
        <v>8</v>
      </c>
      <c r="H685" s="57">
        <v>2</v>
      </c>
      <c r="I685" s="57">
        <v>1</v>
      </c>
      <c r="J685" s="57"/>
      <c r="K685" s="56"/>
      <c r="L685" s="54">
        <f t="shared" si="100"/>
        <v>0</v>
      </c>
      <c r="M685" s="54"/>
      <c r="N685" s="54">
        <f t="shared" si="101"/>
        <v>0</v>
      </c>
      <c r="O685" s="54">
        <v>0</v>
      </c>
      <c r="P685" s="56"/>
    </row>
    <row r="686" spans="1:16" s="68" customFormat="1" x14ac:dyDescent="0.2">
      <c r="A686" s="78">
        <f t="shared" si="102"/>
        <v>152</v>
      </c>
      <c r="B686" s="57" t="s">
        <v>1543</v>
      </c>
      <c r="C686" s="57">
        <v>384.6</v>
      </c>
      <c r="D686" s="57"/>
      <c r="E686" s="57"/>
      <c r="F686" s="57">
        <f t="shared" si="99"/>
        <v>384.6</v>
      </c>
      <c r="G686" s="57">
        <v>8</v>
      </c>
      <c r="H686" s="57"/>
      <c r="I686" s="57"/>
      <c r="J686" s="57"/>
      <c r="K686" s="56"/>
      <c r="L686" s="54">
        <f t="shared" si="100"/>
        <v>0</v>
      </c>
      <c r="M686" s="54"/>
      <c r="N686" s="54">
        <f t="shared" si="101"/>
        <v>0</v>
      </c>
      <c r="O686" s="54">
        <v>0</v>
      </c>
      <c r="P686" s="56"/>
    </row>
    <row r="687" spans="1:16" s="68" customFormat="1" x14ac:dyDescent="0.2">
      <c r="A687" s="78">
        <f t="shared" si="102"/>
        <v>153</v>
      </c>
      <c r="B687" s="57" t="s">
        <v>2440</v>
      </c>
      <c r="C687" s="57">
        <v>589.75</v>
      </c>
      <c r="D687" s="57"/>
      <c r="E687" s="57">
        <v>32.799999999999997</v>
      </c>
      <c r="F687" s="57">
        <f t="shared" si="99"/>
        <v>622.54999999999995</v>
      </c>
      <c r="G687" s="57">
        <v>11</v>
      </c>
      <c r="H687" s="57"/>
      <c r="I687" s="57">
        <v>1</v>
      </c>
      <c r="J687" s="57"/>
      <c r="K687" s="56"/>
      <c r="L687" s="54">
        <f t="shared" si="100"/>
        <v>0</v>
      </c>
      <c r="M687" s="54"/>
      <c r="N687" s="54">
        <f t="shared" si="101"/>
        <v>0</v>
      </c>
      <c r="O687" s="54">
        <v>0</v>
      </c>
      <c r="P687" s="56"/>
    </row>
    <row r="688" spans="1:16" s="68" customFormat="1" x14ac:dyDescent="0.2">
      <c r="A688" s="78">
        <f t="shared" si="102"/>
        <v>154</v>
      </c>
      <c r="B688" s="57" t="s">
        <v>2441</v>
      </c>
      <c r="C688" s="57">
        <v>405</v>
      </c>
      <c r="D688" s="57"/>
      <c r="E688" s="57">
        <v>21</v>
      </c>
      <c r="F688" s="57">
        <f t="shared" si="99"/>
        <v>426</v>
      </c>
      <c r="G688" s="57">
        <v>9</v>
      </c>
      <c r="H688" s="57"/>
      <c r="I688" s="57">
        <v>2</v>
      </c>
      <c r="J688" s="57"/>
      <c r="K688" s="56"/>
      <c r="L688" s="54">
        <f t="shared" si="100"/>
        <v>0</v>
      </c>
      <c r="M688" s="54"/>
      <c r="N688" s="54">
        <f t="shared" si="101"/>
        <v>0</v>
      </c>
      <c r="O688" s="54">
        <v>0</v>
      </c>
      <c r="P688" s="56"/>
    </row>
    <row r="689" spans="1:16" s="68" customFormat="1" x14ac:dyDescent="0.2">
      <c r="A689" s="78">
        <f t="shared" si="102"/>
        <v>155</v>
      </c>
      <c r="B689" s="57" t="s">
        <v>2442</v>
      </c>
      <c r="C689" s="57">
        <v>678.5</v>
      </c>
      <c r="D689" s="57"/>
      <c r="E689" s="57"/>
      <c r="F689" s="57">
        <f t="shared" si="99"/>
        <v>678.5</v>
      </c>
      <c r="G689" s="57">
        <v>21</v>
      </c>
      <c r="H689" s="57"/>
      <c r="I689" s="57"/>
      <c r="J689" s="57"/>
      <c r="K689" s="56"/>
      <c r="L689" s="54">
        <f t="shared" si="100"/>
        <v>0</v>
      </c>
      <c r="M689" s="54"/>
      <c r="N689" s="54">
        <f t="shared" si="101"/>
        <v>0</v>
      </c>
      <c r="O689" s="54">
        <v>0</v>
      </c>
      <c r="P689" s="56"/>
    </row>
    <row r="690" spans="1:16" s="68" customFormat="1" x14ac:dyDescent="0.2">
      <c r="A690" s="78">
        <f t="shared" si="102"/>
        <v>156</v>
      </c>
      <c r="B690" s="57" t="s">
        <v>2443</v>
      </c>
      <c r="C690" s="57">
        <v>973.9</v>
      </c>
      <c r="D690" s="57"/>
      <c r="E690" s="57">
        <v>132.80000000000001</v>
      </c>
      <c r="F690" s="57">
        <f t="shared" si="99"/>
        <v>1106.7</v>
      </c>
      <c r="G690" s="57">
        <v>17</v>
      </c>
      <c r="H690" s="57"/>
      <c r="I690" s="57">
        <v>2</v>
      </c>
      <c r="J690" s="57"/>
      <c r="K690" s="56"/>
      <c r="L690" s="54">
        <f t="shared" si="100"/>
        <v>0</v>
      </c>
      <c r="M690" s="54"/>
      <c r="N690" s="54">
        <f t="shared" si="101"/>
        <v>0</v>
      </c>
      <c r="O690" s="54">
        <v>0</v>
      </c>
      <c r="P690" s="56"/>
    </row>
    <row r="691" spans="1:16" s="68" customFormat="1" x14ac:dyDescent="0.2">
      <c r="A691" s="78">
        <f t="shared" si="102"/>
        <v>157</v>
      </c>
      <c r="B691" s="57" t="s">
        <v>2444</v>
      </c>
      <c r="C691" s="57">
        <v>669.8</v>
      </c>
      <c r="D691" s="57"/>
      <c r="E691" s="57"/>
      <c r="F691" s="57">
        <f t="shared" si="99"/>
        <v>669.8</v>
      </c>
      <c r="G691" s="57">
        <v>15</v>
      </c>
      <c r="H691" s="57"/>
      <c r="I691" s="57">
        <v>1</v>
      </c>
      <c r="J691" s="57"/>
      <c r="K691" s="56"/>
      <c r="L691" s="54">
        <f t="shared" si="100"/>
        <v>0</v>
      </c>
      <c r="M691" s="54"/>
      <c r="N691" s="54">
        <f t="shared" si="101"/>
        <v>0</v>
      </c>
      <c r="O691" s="54">
        <v>0</v>
      </c>
      <c r="P691" s="56"/>
    </row>
    <row r="692" spans="1:16" s="68" customFormat="1" x14ac:dyDescent="0.2">
      <c r="A692" s="78">
        <f t="shared" si="102"/>
        <v>158</v>
      </c>
      <c r="B692" s="57" t="s">
        <v>2445</v>
      </c>
      <c r="C692" s="57">
        <v>533.79999999999995</v>
      </c>
      <c r="D692" s="57"/>
      <c r="E692" s="57"/>
      <c r="F692" s="57">
        <f t="shared" si="99"/>
        <v>533.79999999999995</v>
      </c>
      <c r="G692" s="57">
        <v>11</v>
      </c>
      <c r="H692" s="57"/>
      <c r="I692" s="57"/>
      <c r="J692" s="57"/>
      <c r="K692" s="56"/>
      <c r="L692" s="54">
        <f t="shared" si="100"/>
        <v>0</v>
      </c>
      <c r="M692" s="54"/>
      <c r="N692" s="54">
        <f t="shared" si="101"/>
        <v>0</v>
      </c>
      <c r="O692" s="54">
        <v>0</v>
      </c>
      <c r="P692" s="56"/>
    </row>
    <row r="693" spans="1:16" s="68" customFormat="1" x14ac:dyDescent="0.2">
      <c r="A693" s="78">
        <f t="shared" si="102"/>
        <v>159</v>
      </c>
      <c r="B693" s="57" t="s">
        <v>2446</v>
      </c>
      <c r="C693" s="57">
        <v>413.5</v>
      </c>
      <c r="D693" s="57"/>
      <c r="E693" s="57">
        <v>30.4</v>
      </c>
      <c r="F693" s="57">
        <f t="shared" si="99"/>
        <v>443.9</v>
      </c>
      <c r="G693" s="57">
        <v>8</v>
      </c>
      <c r="H693" s="57"/>
      <c r="I693" s="57">
        <v>1</v>
      </c>
      <c r="J693" s="57"/>
      <c r="K693" s="56"/>
      <c r="L693" s="54">
        <f t="shared" si="100"/>
        <v>0</v>
      </c>
      <c r="M693" s="54"/>
      <c r="N693" s="54">
        <f t="shared" si="101"/>
        <v>0</v>
      </c>
      <c r="O693" s="54">
        <v>0</v>
      </c>
      <c r="P693" s="56"/>
    </row>
    <row r="694" spans="1:16" s="68" customFormat="1" x14ac:dyDescent="0.2">
      <c r="A694" s="78">
        <f t="shared" si="102"/>
        <v>160</v>
      </c>
      <c r="B694" s="57" t="s">
        <v>2447</v>
      </c>
      <c r="C694" s="57">
        <v>526.5</v>
      </c>
      <c r="D694" s="57"/>
      <c r="E694" s="57">
        <v>45.5</v>
      </c>
      <c r="F694" s="57">
        <f t="shared" si="99"/>
        <v>572</v>
      </c>
      <c r="G694" s="57">
        <v>14</v>
      </c>
      <c r="H694" s="57">
        <v>1</v>
      </c>
      <c r="I694" s="57">
        <v>1</v>
      </c>
      <c r="J694" s="57"/>
      <c r="K694" s="56"/>
      <c r="L694" s="54">
        <f t="shared" si="100"/>
        <v>0</v>
      </c>
      <c r="M694" s="54"/>
      <c r="N694" s="54">
        <f t="shared" si="101"/>
        <v>0</v>
      </c>
      <c r="O694" s="54">
        <v>0</v>
      </c>
      <c r="P694" s="56"/>
    </row>
    <row r="695" spans="1:16" s="68" customFormat="1" x14ac:dyDescent="0.2">
      <c r="A695" s="78">
        <f t="shared" si="102"/>
        <v>161</v>
      </c>
      <c r="B695" s="57" t="s">
        <v>2448</v>
      </c>
      <c r="C695" s="57">
        <v>894.7</v>
      </c>
      <c r="D695" s="57"/>
      <c r="E695" s="57">
        <v>42.5</v>
      </c>
      <c r="F695" s="57">
        <f t="shared" si="99"/>
        <v>937.2</v>
      </c>
      <c r="G695" s="57">
        <v>23</v>
      </c>
      <c r="H695" s="57"/>
      <c r="I695" s="57">
        <v>1</v>
      </c>
      <c r="J695" s="57"/>
      <c r="K695" s="56"/>
      <c r="L695" s="54">
        <f t="shared" si="100"/>
        <v>0</v>
      </c>
      <c r="M695" s="54"/>
      <c r="N695" s="54">
        <f t="shared" si="101"/>
        <v>0</v>
      </c>
      <c r="O695" s="54">
        <v>0</v>
      </c>
      <c r="P695" s="56"/>
    </row>
    <row r="696" spans="1:16" s="68" customFormat="1" x14ac:dyDescent="0.2">
      <c r="A696" s="78">
        <f t="shared" si="102"/>
        <v>162</v>
      </c>
      <c r="B696" s="57" t="s">
        <v>2449</v>
      </c>
      <c r="C696" s="57">
        <v>544.79999999999995</v>
      </c>
      <c r="D696" s="57"/>
      <c r="E696" s="57"/>
      <c r="F696" s="57">
        <f t="shared" si="99"/>
        <v>544.79999999999995</v>
      </c>
      <c r="G696" s="57">
        <v>12</v>
      </c>
      <c r="H696" s="57"/>
      <c r="I696" s="57"/>
      <c r="J696" s="57"/>
      <c r="K696" s="56"/>
      <c r="L696" s="54">
        <f t="shared" si="100"/>
        <v>0</v>
      </c>
      <c r="M696" s="54"/>
      <c r="N696" s="54">
        <f t="shared" si="101"/>
        <v>0</v>
      </c>
      <c r="O696" s="54">
        <v>0</v>
      </c>
      <c r="P696" s="56"/>
    </row>
    <row r="697" spans="1:16" s="68" customFormat="1" x14ac:dyDescent="0.2">
      <c r="A697" s="78">
        <f t="shared" si="102"/>
        <v>163</v>
      </c>
      <c r="B697" s="57" t="s">
        <v>2450</v>
      </c>
      <c r="C697" s="57">
        <v>521.9</v>
      </c>
      <c r="D697" s="57"/>
      <c r="E697" s="57"/>
      <c r="F697" s="57">
        <f t="shared" si="99"/>
        <v>521.9</v>
      </c>
      <c r="G697" s="57">
        <v>12</v>
      </c>
      <c r="H697" s="57"/>
      <c r="I697" s="57"/>
      <c r="J697" s="57"/>
      <c r="K697" s="56"/>
      <c r="L697" s="54">
        <f t="shared" si="100"/>
        <v>0</v>
      </c>
      <c r="M697" s="54"/>
      <c r="N697" s="54">
        <f t="shared" si="101"/>
        <v>0</v>
      </c>
      <c r="O697" s="54">
        <v>0</v>
      </c>
      <c r="P697" s="56"/>
    </row>
    <row r="698" spans="1:16" s="68" customFormat="1" x14ac:dyDescent="0.2">
      <c r="A698" s="78">
        <f t="shared" si="102"/>
        <v>164</v>
      </c>
      <c r="B698" s="57" t="s">
        <v>2451</v>
      </c>
      <c r="C698" s="57">
        <v>522.6</v>
      </c>
      <c r="D698" s="57"/>
      <c r="E698" s="57"/>
      <c r="F698" s="57">
        <f t="shared" si="99"/>
        <v>522.6</v>
      </c>
      <c r="G698" s="57">
        <v>10</v>
      </c>
      <c r="H698" s="57"/>
      <c r="I698" s="57">
        <v>1</v>
      </c>
      <c r="J698" s="57"/>
      <c r="K698" s="56"/>
      <c r="L698" s="54">
        <f t="shared" si="100"/>
        <v>0</v>
      </c>
      <c r="M698" s="54"/>
      <c r="N698" s="54">
        <f t="shared" si="101"/>
        <v>0</v>
      </c>
      <c r="O698" s="54">
        <v>0</v>
      </c>
      <c r="P698" s="56"/>
    </row>
    <row r="699" spans="1:16" s="68" customFormat="1" x14ac:dyDescent="0.2">
      <c r="A699" s="78">
        <f t="shared" si="102"/>
        <v>165</v>
      </c>
      <c r="B699" s="57" t="s">
        <v>2452</v>
      </c>
      <c r="C699" s="57">
        <v>551.6</v>
      </c>
      <c r="D699" s="57"/>
      <c r="E699" s="57"/>
      <c r="F699" s="57">
        <f t="shared" si="99"/>
        <v>551.6</v>
      </c>
      <c r="G699" s="57">
        <v>16</v>
      </c>
      <c r="H699" s="57"/>
      <c r="I699" s="57">
        <v>1</v>
      </c>
      <c r="J699" s="57"/>
      <c r="K699" s="56"/>
      <c r="L699" s="54">
        <f t="shared" si="100"/>
        <v>0</v>
      </c>
      <c r="M699" s="54"/>
      <c r="N699" s="54">
        <f t="shared" si="101"/>
        <v>0</v>
      </c>
      <c r="O699" s="54">
        <v>0</v>
      </c>
      <c r="P699" s="56"/>
    </row>
    <row r="700" spans="1:16" s="68" customFormat="1" x14ac:dyDescent="0.2">
      <c r="A700" s="78">
        <f t="shared" si="102"/>
        <v>166</v>
      </c>
      <c r="B700" s="57" t="s">
        <v>2453</v>
      </c>
      <c r="C700" s="57">
        <v>683.5</v>
      </c>
      <c r="D700" s="57"/>
      <c r="E700" s="57"/>
      <c r="F700" s="57">
        <f t="shared" si="99"/>
        <v>683.5</v>
      </c>
      <c r="G700" s="57">
        <v>15</v>
      </c>
      <c r="H700" s="57"/>
      <c r="I700" s="57">
        <v>2</v>
      </c>
      <c r="J700" s="57"/>
      <c r="K700" s="56"/>
      <c r="L700" s="54">
        <f t="shared" si="100"/>
        <v>0</v>
      </c>
      <c r="M700" s="54"/>
      <c r="N700" s="54">
        <f t="shared" si="101"/>
        <v>0</v>
      </c>
      <c r="O700" s="54">
        <v>0</v>
      </c>
      <c r="P700" s="56"/>
    </row>
    <row r="701" spans="1:16" s="68" customFormat="1" x14ac:dyDescent="0.2">
      <c r="A701" s="78">
        <f t="shared" si="102"/>
        <v>167</v>
      </c>
      <c r="B701" s="57" t="s">
        <v>2454</v>
      </c>
      <c r="C701" s="57">
        <v>416.7</v>
      </c>
      <c r="D701" s="57">
        <v>3.8</v>
      </c>
      <c r="E701" s="57">
        <v>203.4</v>
      </c>
      <c r="F701" s="57">
        <f t="shared" si="99"/>
        <v>623.9</v>
      </c>
      <c r="G701" s="57">
        <v>14</v>
      </c>
      <c r="H701" s="57">
        <v>1</v>
      </c>
      <c r="I701" s="57">
        <v>1</v>
      </c>
      <c r="J701" s="57"/>
      <c r="K701" s="56"/>
      <c r="L701" s="54">
        <f t="shared" si="100"/>
        <v>0</v>
      </c>
      <c r="M701" s="54"/>
      <c r="N701" s="54">
        <f t="shared" si="101"/>
        <v>0</v>
      </c>
      <c r="O701" s="54">
        <v>0</v>
      </c>
      <c r="P701" s="56"/>
    </row>
    <row r="702" spans="1:16" s="68" customFormat="1" x14ac:dyDescent="0.2">
      <c r="A702" s="78">
        <f t="shared" si="102"/>
        <v>168</v>
      </c>
      <c r="B702" s="57" t="s">
        <v>2455</v>
      </c>
      <c r="C702" s="57">
        <v>353.8</v>
      </c>
      <c r="D702" s="57"/>
      <c r="E702" s="57"/>
      <c r="F702" s="57">
        <f t="shared" si="99"/>
        <v>353.8</v>
      </c>
      <c r="G702" s="57">
        <v>8</v>
      </c>
      <c r="H702" s="57"/>
      <c r="I702" s="57"/>
      <c r="J702" s="57"/>
      <c r="K702" s="56"/>
      <c r="L702" s="54">
        <f t="shared" si="100"/>
        <v>0</v>
      </c>
      <c r="M702" s="54"/>
      <c r="N702" s="54">
        <f t="shared" si="101"/>
        <v>0</v>
      </c>
      <c r="O702" s="54">
        <v>0</v>
      </c>
      <c r="P702" s="56"/>
    </row>
    <row r="703" spans="1:16" s="68" customFormat="1" x14ac:dyDescent="0.2">
      <c r="A703" s="78">
        <f t="shared" si="102"/>
        <v>169</v>
      </c>
      <c r="B703" s="57" t="s">
        <v>2456</v>
      </c>
      <c r="C703" s="57">
        <v>168.1</v>
      </c>
      <c r="D703" s="57"/>
      <c r="E703" s="57">
        <v>67.7</v>
      </c>
      <c r="F703" s="57">
        <f t="shared" si="99"/>
        <v>235.8</v>
      </c>
      <c r="G703" s="57">
        <v>4</v>
      </c>
      <c r="H703" s="57"/>
      <c r="I703" s="57">
        <v>1</v>
      </c>
      <c r="J703" s="57"/>
      <c r="K703" s="56"/>
      <c r="L703" s="54">
        <f t="shared" si="100"/>
        <v>0</v>
      </c>
      <c r="M703" s="54"/>
      <c r="N703" s="54">
        <f t="shared" si="101"/>
        <v>0</v>
      </c>
      <c r="O703" s="54">
        <v>0</v>
      </c>
      <c r="P703" s="56"/>
    </row>
    <row r="704" spans="1:16" s="68" customFormat="1" x14ac:dyDescent="0.2">
      <c r="A704" s="78">
        <f t="shared" si="102"/>
        <v>170</v>
      </c>
      <c r="B704" s="57" t="s">
        <v>2457</v>
      </c>
      <c r="C704" s="57">
        <v>417.2</v>
      </c>
      <c r="D704" s="57"/>
      <c r="E704" s="57">
        <v>90</v>
      </c>
      <c r="F704" s="57">
        <f t="shared" si="99"/>
        <v>507.2</v>
      </c>
      <c r="G704" s="57">
        <v>9</v>
      </c>
      <c r="H704" s="57"/>
      <c r="I704" s="57">
        <v>1</v>
      </c>
      <c r="J704" s="57"/>
      <c r="K704" s="56"/>
      <c r="L704" s="54">
        <f t="shared" si="100"/>
        <v>0</v>
      </c>
      <c r="M704" s="54"/>
      <c r="N704" s="54">
        <f t="shared" si="101"/>
        <v>0</v>
      </c>
      <c r="O704" s="54">
        <v>0</v>
      </c>
      <c r="P704" s="56"/>
    </row>
    <row r="705" spans="1:16" s="68" customFormat="1" x14ac:dyDescent="0.2">
      <c r="A705" s="78">
        <f t="shared" si="102"/>
        <v>171</v>
      </c>
      <c r="B705" s="57" t="s">
        <v>2458</v>
      </c>
      <c r="C705" s="57">
        <v>718.3</v>
      </c>
      <c r="D705" s="57"/>
      <c r="E705" s="57"/>
      <c r="F705" s="57">
        <f t="shared" si="99"/>
        <v>718.3</v>
      </c>
      <c r="G705" s="57">
        <v>19</v>
      </c>
      <c r="H705" s="57"/>
      <c r="I705" s="57"/>
      <c r="J705" s="57"/>
      <c r="K705" s="56"/>
      <c r="L705" s="54">
        <f t="shared" si="100"/>
        <v>0</v>
      </c>
      <c r="M705" s="54"/>
      <c r="N705" s="54">
        <f t="shared" si="101"/>
        <v>0</v>
      </c>
      <c r="O705" s="54">
        <v>0</v>
      </c>
      <c r="P705" s="56"/>
    </row>
    <row r="706" spans="1:16" s="68" customFormat="1" x14ac:dyDescent="0.2">
      <c r="A706" s="78">
        <f t="shared" si="102"/>
        <v>172</v>
      </c>
      <c r="B706" s="57" t="s">
        <v>2459</v>
      </c>
      <c r="C706" s="57">
        <v>376.4</v>
      </c>
      <c r="D706" s="57"/>
      <c r="E706" s="57"/>
      <c r="F706" s="57">
        <f t="shared" si="99"/>
        <v>376.4</v>
      </c>
      <c r="G706" s="57">
        <v>9</v>
      </c>
      <c r="H706" s="57"/>
      <c r="I706" s="57">
        <v>2</v>
      </c>
      <c r="J706" s="57"/>
      <c r="K706" s="56"/>
      <c r="L706" s="54">
        <f t="shared" si="100"/>
        <v>0</v>
      </c>
      <c r="M706" s="54"/>
      <c r="N706" s="54">
        <f t="shared" si="101"/>
        <v>0</v>
      </c>
      <c r="O706" s="54">
        <v>0</v>
      </c>
      <c r="P706" s="56"/>
    </row>
    <row r="707" spans="1:16" s="68" customFormat="1" x14ac:dyDescent="0.2">
      <c r="A707" s="78">
        <f t="shared" si="102"/>
        <v>173</v>
      </c>
      <c r="B707" s="57" t="s">
        <v>2460</v>
      </c>
      <c r="C707" s="57">
        <v>382.6</v>
      </c>
      <c r="D707" s="57"/>
      <c r="E707" s="57"/>
      <c r="F707" s="57">
        <f t="shared" si="99"/>
        <v>382.6</v>
      </c>
      <c r="G707" s="57">
        <v>10</v>
      </c>
      <c r="H707" s="57"/>
      <c r="I707" s="57"/>
      <c r="J707" s="57"/>
      <c r="K707" s="56"/>
      <c r="L707" s="54">
        <f t="shared" si="100"/>
        <v>0</v>
      </c>
      <c r="M707" s="54"/>
      <c r="N707" s="54">
        <f t="shared" si="101"/>
        <v>0</v>
      </c>
      <c r="O707" s="54">
        <v>0</v>
      </c>
      <c r="P707" s="56"/>
    </row>
    <row r="708" spans="1:16" s="68" customFormat="1" x14ac:dyDescent="0.2">
      <c r="A708" s="78">
        <f t="shared" si="102"/>
        <v>174</v>
      </c>
      <c r="B708" s="57" t="s">
        <v>2461</v>
      </c>
      <c r="C708" s="57">
        <v>2603.6999999999998</v>
      </c>
      <c r="D708" s="57"/>
      <c r="E708" s="57"/>
      <c r="F708" s="57">
        <f t="shared" si="99"/>
        <v>2603.6999999999998</v>
      </c>
      <c r="G708" s="57">
        <v>49</v>
      </c>
      <c r="H708" s="57"/>
      <c r="I708" s="57"/>
      <c r="J708" s="57"/>
      <c r="K708" s="56"/>
      <c r="L708" s="54">
        <f t="shared" si="100"/>
        <v>0</v>
      </c>
      <c r="M708" s="54"/>
      <c r="N708" s="54">
        <f t="shared" si="101"/>
        <v>0</v>
      </c>
      <c r="O708" s="54">
        <v>0</v>
      </c>
      <c r="P708" s="56"/>
    </row>
    <row r="709" spans="1:16" s="68" customFormat="1" x14ac:dyDescent="0.2">
      <c r="A709" s="78">
        <f t="shared" si="102"/>
        <v>175</v>
      </c>
      <c r="B709" s="57" t="s">
        <v>2462</v>
      </c>
      <c r="C709" s="57">
        <v>474.3</v>
      </c>
      <c r="D709" s="57"/>
      <c r="E709" s="57">
        <v>105.2</v>
      </c>
      <c r="F709" s="57">
        <f t="shared" si="99"/>
        <v>579.5</v>
      </c>
      <c r="G709" s="57">
        <v>7</v>
      </c>
      <c r="H709" s="57">
        <v>2</v>
      </c>
      <c r="I709" s="57">
        <v>1</v>
      </c>
      <c r="J709" s="57"/>
      <c r="K709" s="56"/>
      <c r="L709" s="54">
        <f t="shared" si="100"/>
        <v>0</v>
      </c>
      <c r="M709" s="54"/>
      <c r="N709" s="54">
        <f t="shared" si="101"/>
        <v>0</v>
      </c>
      <c r="O709" s="54">
        <v>0</v>
      </c>
      <c r="P709" s="56"/>
    </row>
    <row r="710" spans="1:16" s="68" customFormat="1" x14ac:dyDescent="0.2">
      <c r="A710" s="78">
        <f t="shared" si="102"/>
        <v>176</v>
      </c>
      <c r="B710" s="57" t="s">
        <v>2463</v>
      </c>
      <c r="C710" s="57">
        <v>314.8</v>
      </c>
      <c r="D710" s="57"/>
      <c r="E710" s="57"/>
      <c r="F710" s="57">
        <f t="shared" si="99"/>
        <v>314.8</v>
      </c>
      <c r="G710" s="57">
        <v>7</v>
      </c>
      <c r="H710" s="57"/>
      <c r="I710" s="57">
        <v>1</v>
      </c>
      <c r="J710" s="57"/>
      <c r="K710" s="56"/>
      <c r="L710" s="54">
        <f t="shared" si="100"/>
        <v>0</v>
      </c>
      <c r="M710" s="54"/>
      <c r="N710" s="54">
        <f t="shared" si="101"/>
        <v>0</v>
      </c>
      <c r="O710" s="54">
        <v>0</v>
      </c>
      <c r="P710" s="56"/>
    </row>
    <row r="711" spans="1:16" s="68" customFormat="1" x14ac:dyDescent="0.2">
      <c r="A711" s="78">
        <f t="shared" si="102"/>
        <v>177</v>
      </c>
      <c r="B711" s="57" t="s">
        <v>2464</v>
      </c>
      <c r="C711" s="57">
        <v>223.6</v>
      </c>
      <c r="D711" s="57"/>
      <c r="E711" s="57"/>
      <c r="F711" s="57">
        <f t="shared" si="99"/>
        <v>223.6</v>
      </c>
      <c r="G711" s="57">
        <v>8</v>
      </c>
      <c r="H711" s="57"/>
      <c r="I711" s="57">
        <v>1</v>
      </c>
      <c r="J711" s="57"/>
      <c r="K711" s="56"/>
      <c r="L711" s="54">
        <f t="shared" si="100"/>
        <v>0</v>
      </c>
      <c r="M711" s="54"/>
      <c r="N711" s="54">
        <f t="shared" si="101"/>
        <v>0</v>
      </c>
      <c r="O711" s="54">
        <v>0</v>
      </c>
      <c r="P711" s="56"/>
    </row>
    <row r="712" spans="1:16" s="68" customFormat="1" x14ac:dyDescent="0.2">
      <c r="A712" s="78">
        <f t="shared" si="102"/>
        <v>178</v>
      </c>
      <c r="B712" s="57" t="s">
        <v>2465</v>
      </c>
      <c r="C712" s="57">
        <v>243.3</v>
      </c>
      <c r="D712" s="57"/>
      <c r="E712" s="57">
        <v>216.6</v>
      </c>
      <c r="F712" s="57">
        <f t="shared" si="99"/>
        <v>459.9</v>
      </c>
      <c r="G712" s="57">
        <v>3</v>
      </c>
      <c r="H712" s="57"/>
      <c r="I712" s="57">
        <v>2</v>
      </c>
      <c r="J712" s="57"/>
      <c r="K712" s="56"/>
      <c r="L712" s="54">
        <f t="shared" si="100"/>
        <v>0</v>
      </c>
      <c r="M712" s="54"/>
      <c r="N712" s="54">
        <f t="shared" si="101"/>
        <v>0</v>
      </c>
      <c r="O712" s="54">
        <v>0</v>
      </c>
      <c r="P712" s="56"/>
    </row>
    <row r="713" spans="1:16" s="68" customFormat="1" x14ac:dyDescent="0.2">
      <c r="A713" s="78">
        <f t="shared" si="102"/>
        <v>179</v>
      </c>
      <c r="B713" s="57" t="s">
        <v>2466</v>
      </c>
      <c r="C713" s="57">
        <v>530.5</v>
      </c>
      <c r="D713" s="57"/>
      <c r="E713" s="57"/>
      <c r="F713" s="57">
        <f t="shared" si="99"/>
        <v>530.5</v>
      </c>
      <c r="G713" s="57">
        <v>8</v>
      </c>
      <c r="H713" s="57"/>
      <c r="I713" s="57"/>
      <c r="J713" s="57"/>
      <c r="K713" s="56"/>
      <c r="L713" s="54">
        <f t="shared" si="100"/>
        <v>0</v>
      </c>
      <c r="M713" s="54"/>
      <c r="N713" s="54">
        <f t="shared" si="101"/>
        <v>0</v>
      </c>
      <c r="O713" s="54">
        <v>0</v>
      </c>
      <c r="P713" s="56"/>
    </row>
    <row r="714" spans="1:16" s="68" customFormat="1" x14ac:dyDescent="0.2">
      <c r="A714" s="78">
        <f t="shared" si="102"/>
        <v>180</v>
      </c>
      <c r="B714" s="57" t="s">
        <v>2467</v>
      </c>
      <c r="C714" s="57">
        <v>377</v>
      </c>
      <c r="D714" s="57"/>
      <c r="E714" s="57"/>
      <c r="F714" s="57">
        <f t="shared" si="99"/>
        <v>377</v>
      </c>
      <c r="G714" s="57">
        <v>11</v>
      </c>
      <c r="H714" s="57">
        <v>1</v>
      </c>
      <c r="I714" s="57"/>
      <c r="J714" s="57"/>
      <c r="K714" s="56"/>
      <c r="L714" s="54">
        <f t="shared" si="100"/>
        <v>0</v>
      </c>
      <c r="M714" s="54"/>
      <c r="N714" s="54">
        <f t="shared" si="101"/>
        <v>0</v>
      </c>
      <c r="O714" s="54">
        <v>0</v>
      </c>
      <c r="P714" s="56"/>
    </row>
    <row r="715" spans="1:16" s="68" customFormat="1" x14ac:dyDescent="0.2">
      <c r="A715" s="78">
        <f t="shared" si="102"/>
        <v>181</v>
      </c>
      <c r="B715" s="57" t="s">
        <v>2468</v>
      </c>
      <c r="C715" s="57">
        <v>439.5</v>
      </c>
      <c r="D715" s="57"/>
      <c r="E715" s="57"/>
      <c r="F715" s="57">
        <f t="shared" si="99"/>
        <v>439.5</v>
      </c>
      <c r="G715" s="57">
        <v>8</v>
      </c>
      <c r="H715" s="57"/>
      <c r="I715" s="57">
        <v>2</v>
      </c>
      <c r="J715" s="57"/>
      <c r="K715" s="56"/>
      <c r="L715" s="54">
        <f t="shared" si="100"/>
        <v>0</v>
      </c>
      <c r="M715" s="54"/>
      <c r="N715" s="54">
        <f t="shared" si="101"/>
        <v>0</v>
      </c>
      <c r="O715" s="54">
        <v>0</v>
      </c>
      <c r="P715" s="56"/>
    </row>
    <row r="716" spans="1:16" s="68" customFormat="1" x14ac:dyDescent="0.2">
      <c r="A716" s="78">
        <f t="shared" si="102"/>
        <v>182</v>
      </c>
      <c r="B716" s="57" t="s">
        <v>2469</v>
      </c>
      <c r="C716" s="57">
        <v>150.1</v>
      </c>
      <c r="D716" s="57"/>
      <c r="E716" s="57"/>
      <c r="F716" s="57">
        <f t="shared" si="99"/>
        <v>150.1</v>
      </c>
      <c r="G716" s="57">
        <v>4</v>
      </c>
      <c r="H716" s="57"/>
      <c r="I716" s="57"/>
      <c r="J716" s="57"/>
      <c r="K716" s="56"/>
      <c r="L716" s="54">
        <f t="shared" si="100"/>
        <v>0</v>
      </c>
      <c r="M716" s="54"/>
      <c r="N716" s="54">
        <f t="shared" si="101"/>
        <v>0</v>
      </c>
      <c r="O716" s="54">
        <v>0</v>
      </c>
      <c r="P716" s="56"/>
    </row>
    <row r="717" spans="1:16" s="68" customFormat="1" x14ac:dyDescent="0.2">
      <c r="A717" s="78">
        <f t="shared" si="102"/>
        <v>183</v>
      </c>
      <c r="B717" s="57" t="s">
        <v>2470</v>
      </c>
      <c r="C717" s="57">
        <v>438.6</v>
      </c>
      <c r="D717" s="57"/>
      <c r="E717" s="57"/>
      <c r="F717" s="57">
        <f t="shared" si="99"/>
        <v>438.6</v>
      </c>
      <c r="G717" s="57">
        <v>12</v>
      </c>
      <c r="H717" s="57"/>
      <c r="I717" s="57"/>
      <c r="J717" s="57"/>
      <c r="K717" s="56"/>
      <c r="L717" s="54">
        <f t="shared" si="100"/>
        <v>0</v>
      </c>
      <c r="M717" s="54"/>
      <c r="N717" s="54">
        <f t="shared" si="101"/>
        <v>0</v>
      </c>
      <c r="O717" s="54">
        <v>0</v>
      </c>
      <c r="P717" s="56"/>
    </row>
    <row r="718" spans="1:16" s="68" customFormat="1" x14ac:dyDescent="0.2">
      <c r="A718" s="78">
        <f t="shared" si="102"/>
        <v>184</v>
      </c>
      <c r="B718" s="57" t="s">
        <v>2471</v>
      </c>
      <c r="C718" s="57">
        <v>124.3</v>
      </c>
      <c r="D718" s="57"/>
      <c r="E718" s="57"/>
      <c r="F718" s="57">
        <f t="shared" ref="F718:F776" si="103">C718+D718+E718</f>
        <v>124.3</v>
      </c>
      <c r="G718" s="57">
        <v>3</v>
      </c>
      <c r="H718" s="57"/>
      <c r="I718" s="57"/>
      <c r="J718" s="57"/>
      <c r="K718" s="56"/>
      <c r="L718" s="54">
        <f t="shared" si="100"/>
        <v>0</v>
      </c>
      <c r="M718" s="54"/>
      <c r="N718" s="54">
        <f t="shared" si="101"/>
        <v>0</v>
      </c>
      <c r="O718" s="54">
        <v>0</v>
      </c>
      <c r="P718" s="56"/>
    </row>
    <row r="719" spans="1:16" s="68" customFormat="1" x14ac:dyDescent="0.2">
      <c r="A719" s="78">
        <f t="shared" si="102"/>
        <v>185</v>
      </c>
      <c r="B719" s="57" t="s">
        <v>2472</v>
      </c>
      <c r="C719" s="57">
        <v>511.6</v>
      </c>
      <c r="D719" s="57"/>
      <c r="E719" s="57"/>
      <c r="F719" s="57">
        <f t="shared" si="103"/>
        <v>511.6</v>
      </c>
      <c r="G719" s="57">
        <v>13</v>
      </c>
      <c r="H719" s="57"/>
      <c r="I719" s="57"/>
      <c r="J719" s="57"/>
      <c r="K719" s="56"/>
      <c r="L719" s="54">
        <f t="shared" si="100"/>
        <v>0</v>
      </c>
      <c r="M719" s="54"/>
      <c r="N719" s="54">
        <f t="shared" si="101"/>
        <v>0</v>
      </c>
      <c r="O719" s="54">
        <v>0</v>
      </c>
      <c r="P719" s="56"/>
    </row>
    <row r="720" spans="1:16" s="68" customFormat="1" x14ac:dyDescent="0.2">
      <c r="A720" s="78">
        <f t="shared" si="102"/>
        <v>186</v>
      </c>
      <c r="B720" s="57" t="s">
        <v>2473</v>
      </c>
      <c r="C720" s="57">
        <v>174.2</v>
      </c>
      <c r="D720" s="57">
        <v>37.6</v>
      </c>
      <c r="E720" s="57"/>
      <c r="F720" s="57">
        <f t="shared" si="103"/>
        <v>211.79999999999998</v>
      </c>
      <c r="G720" s="57">
        <v>3</v>
      </c>
      <c r="H720" s="57"/>
      <c r="I720" s="57">
        <v>1</v>
      </c>
      <c r="J720" s="57"/>
      <c r="K720" s="56"/>
      <c r="L720" s="54">
        <f t="shared" si="100"/>
        <v>0</v>
      </c>
      <c r="M720" s="54"/>
      <c r="N720" s="54">
        <f t="shared" si="101"/>
        <v>0</v>
      </c>
      <c r="O720" s="54">
        <v>0</v>
      </c>
      <c r="P720" s="56"/>
    </row>
    <row r="721" spans="1:16" s="68" customFormat="1" x14ac:dyDescent="0.2">
      <c r="A721" s="78">
        <f t="shared" si="102"/>
        <v>187</v>
      </c>
      <c r="B721" s="57" t="s">
        <v>2474</v>
      </c>
      <c r="C721" s="57">
        <v>172.8</v>
      </c>
      <c r="D721" s="57"/>
      <c r="E721" s="57">
        <v>14.6</v>
      </c>
      <c r="F721" s="57">
        <f t="shared" si="103"/>
        <v>187.4</v>
      </c>
      <c r="G721" s="57">
        <v>5</v>
      </c>
      <c r="H721" s="57"/>
      <c r="I721" s="57">
        <v>1</v>
      </c>
      <c r="J721" s="57"/>
      <c r="K721" s="56"/>
      <c r="L721" s="54">
        <f t="shared" si="100"/>
        <v>0</v>
      </c>
      <c r="M721" s="54"/>
      <c r="N721" s="54">
        <f t="shared" si="101"/>
        <v>0</v>
      </c>
      <c r="O721" s="54">
        <v>0</v>
      </c>
      <c r="P721" s="56"/>
    </row>
    <row r="722" spans="1:16" s="68" customFormat="1" x14ac:dyDescent="0.2">
      <c r="A722" s="78">
        <f t="shared" si="102"/>
        <v>188</v>
      </c>
      <c r="B722" s="57" t="s">
        <v>2475</v>
      </c>
      <c r="C722" s="57">
        <v>273.7</v>
      </c>
      <c r="D722" s="57"/>
      <c r="E722" s="57"/>
      <c r="F722" s="57">
        <f t="shared" si="103"/>
        <v>273.7</v>
      </c>
      <c r="G722" s="57">
        <v>5</v>
      </c>
      <c r="H722" s="57"/>
      <c r="I722" s="57"/>
      <c r="J722" s="57"/>
      <c r="K722" s="56"/>
      <c r="L722" s="54">
        <f t="shared" si="100"/>
        <v>0</v>
      </c>
      <c r="M722" s="54"/>
      <c r="N722" s="54">
        <f t="shared" si="101"/>
        <v>0</v>
      </c>
      <c r="O722" s="54">
        <v>0</v>
      </c>
      <c r="P722" s="56"/>
    </row>
    <row r="723" spans="1:16" s="68" customFormat="1" x14ac:dyDescent="0.2">
      <c r="A723" s="78">
        <f t="shared" si="102"/>
        <v>189</v>
      </c>
      <c r="B723" s="57" t="s">
        <v>978</v>
      </c>
      <c r="C723" s="57">
        <v>479.4</v>
      </c>
      <c r="D723" s="57"/>
      <c r="E723" s="57"/>
      <c r="F723" s="57">
        <f t="shared" si="103"/>
        <v>479.4</v>
      </c>
      <c r="G723" s="57">
        <v>10</v>
      </c>
      <c r="H723" s="57"/>
      <c r="I723" s="57"/>
      <c r="J723" s="57"/>
      <c r="K723" s="56"/>
      <c r="L723" s="54">
        <f t="shared" si="100"/>
        <v>0</v>
      </c>
      <c r="M723" s="54"/>
      <c r="N723" s="54">
        <f t="shared" si="101"/>
        <v>0</v>
      </c>
      <c r="O723" s="54">
        <v>0</v>
      </c>
      <c r="P723" s="56"/>
    </row>
    <row r="724" spans="1:16" s="68" customFormat="1" x14ac:dyDescent="0.2">
      <c r="A724" s="78">
        <f t="shared" si="102"/>
        <v>190</v>
      </c>
      <c r="B724" s="57" t="s">
        <v>979</v>
      </c>
      <c r="C724" s="57">
        <v>381.4</v>
      </c>
      <c r="D724" s="57"/>
      <c r="E724" s="57">
        <v>32</v>
      </c>
      <c r="F724" s="57">
        <f t="shared" si="103"/>
        <v>413.4</v>
      </c>
      <c r="G724" s="57">
        <v>12</v>
      </c>
      <c r="H724" s="57"/>
      <c r="I724" s="57">
        <v>1</v>
      </c>
      <c r="J724" s="57"/>
      <c r="K724" s="56"/>
      <c r="L724" s="54">
        <f t="shared" si="100"/>
        <v>0</v>
      </c>
      <c r="M724" s="54"/>
      <c r="N724" s="54">
        <f t="shared" si="101"/>
        <v>0</v>
      </c>
      <c r="O724" s="54">
        <v>0</v>
      </c>
      <c r="P724" s="56"/>
    </row>
    <row r="725" spans="1:16" s="68" customFormat="1" x14ac:dyDescent="0.2">
      <c r="A725" s="78">
        <f t="shared" si="102"/>
        <v>191</v>
      </c>
      <c r="B725" s="57" t="s">
        <v>980</v>
      </c>
      <c r="C725" s="57">
        <v>9330.6</v>
      </c>
      <c r="D725" s="57"/>
      <c r="E725" s="57">
        <v>1157.25</v>
      </c>
      <c r="F725" s="57">
        <f t="shared" si="103"/>
        <v>10487.85</v>
      </c>
      <c r="G725" s="57">
        <v>180</v>
      </c>
      <c r="H725" s="57"/>
      <c r="I725" s="57">
        <v>13</v>
      </c>
      <c r="J725" s="57"/>
      <c r="K725" s="56"/>
      <c r="L725" s="54">
        <f t="shared" si="100"/>
        <v>0</v>
      </c>
      <c r="M725" s="54"/>
      <c r="N725" s="54">
        <f t="shared" si="101"/>
        <v>0</v>
      </c>
      <c r="O725" s="54">
        <v>0</v>
      </c>
      <c r="P725" s="56"/>
    </row>
    <row r="726" spans="1:16" s="68" customFormat="1" x14ac:dyDescent="0.2">
      <c r="A726" s="78">
        <f t="shared" si="102"/>
        <v>192</v>
      </c>
      <c r="B726" s="57" t="s">
        <v>981</v>
      </c>
      <c r="C726" s="57">
        <v>2360</v>
      </c>
      <c r="D726" s="57">
        <v>47.2</v>
      </c>
      <c r="E726" s="57"/>
      <c r="F726" s="57">
        <f t="shared" si="103"/>
        <v>2407.1999999999998</v>
      </c>
      <c r="G726" s="57">
        <v>40</v>
      </c>
      <c r="H726" s="57">
        <v>1</v>
      </c>
      <c r="I726" s="57"/>
      <c r="J726" s="57"/>
      <c r="K726" s="56"/>
      <c r="L726" s="54">
        <f t="shared" si="100"/>
        <v>0</v>
      </c>
      <c r="M726" s="54"/>
      <c r="N726" s="54">
        <f t="shared" si="101"/>
        <v>0</v>
      </c>
      <c r="O726" s="54">
        <v>0</v>
      </c>
      <c r="P726" s="56"/>
    </row>
    <row r="727" spans="1:16" s="68" customFormat="1" x14ac:dyDescent="0.2">
      <c r="A727" s="78">
        <f t="shared" si="102"/>
        <v>193</v>
      </c>
      <c r="B727" s="57" t="s">
        <v>982</v>
      </c>
      <c r="C727" s="57">
        <v>3652.21</v>
      </c>
      <c r="D727" s="57">
        <v>536.29999999999995</v>
      </c>
      <c r="E727" s="57">
        <v>38.4</v>
      </c>
      <c r="F727" s="57">
        <f t="shared" si="103"/>
        <v>4226.91</v>
      </c>
      <c r="G727" s="57">
        <v>73</v>
      </c>
      <c r="H727" s="57">
        <v>3</v>
      </c>
      <c r="I727" s="57">
        <v>4</v>
      </c>
      <c r="J727" s="57"/>
      <c r="K727" s="56"/>
      <c r="L727" s="54">
        <f t="shared" ref="L727:L790" si="104">K727*3680</f>
        <v>0</v>
      </c>
      <c r="M727" s="54"/>
      <c r="N727" s="54">
        <f t="shared" ref="N727:N790" si="105">L727*0.475</f>
        <v>0</v>
      </c>
      <c r="O727" s="54">
        <v>0</v>
      </c>
      <c r="P727" s="56"/>
    </row>
    <row r="728" spans="1:16" s="68" customFormat="1" x14ac:dyDescent="0.2">
      <c r="A728" s="78">
        <f t="shared" si="102"/>
        <v>194</v>
      </c>
      <c r="B728" s="57" t="s">
        <v>983</v>
      </c>
      <c r="C728" s="57">
        <v>1805.5</v>
      </c>
      <c r="D728" s="57"/>
      <c r="E728" s="57"/>
      <c r="F728" s="57">
        <f t="shared" si="103"/>
        <v>1805.5</v>
      </c>
      <c r="G728" s="57">
        <v>32</v>
      </c>
      <c r="H728" s="57"/>
      <c r="I728" s="57"/>
      <c r="J728" s="57"/>
      <c r="K728" s="56"/>
      <c r="L728" s="54">
        <f t="shared" si="104"/>
        <v>0</v>
      </c>
      <c r="M728" s="54"/>
      <c r="N728" s="54">
        <f t="shared" si="105"/>
        <v>0</v>
      </c>
      <c r="O728" s="54">
        <v>0</v>
      </c>
      <c r="P728" s="56"/>
    </row>
    <row r="729" spans="1:16" s="68" customFormat="1" x14ac:dyDescent="0.2">
      <c r="A729" s="78">
        <f t="shared" ref="A729:A792" si="106">1+A728</f>
        <v>195</v>
      </c>
      <c r="B729" s="57" t="s">
        <v>984</v>
      </c>
      <c r="C729" s="57">
        <v>1806.9</v>
      </c>
      <c r="D729" s="57"/>
      <c r="E729" s="57"/>
      <c r="F729" s="57">
        <f t="shared" si="103"/>
        <v>1806.9</v>
      </c>
      <c r="G729" s="57">
        <v>31</v>
      </c>
      <c r="H729" s="57"/>
      <c r="I729" s="57"/>
      <c r="J729" s="57"/>
      <c r="K729" s="56"/>
      <c r="L729" s="54">
        <f t="shared" si="104"/>
        <v>0</v>
      </c>
      <c r="M729" s="54"/>
      <c r="N729" s="54">
        <f t="shared" si="105"/>
        <v>0</v>
      </c>
      <c r="O729" s="54">
        <v>0</v>
      </c>
      <c r="P729" s="56"/>
    </row>
    <row r="730" spans="1:16" s="68" customFormat="1" x14ac:dyDescent="0.2">
      <c r="A730" s="78">
        <f t="shared" si="106"/>
        <v>196</v>
      </c>
      <c r="B730" s="57" t="s">
        <v>1544</v>
      </c>
      <c r="C730" s="57">
        <v>119.6</v>
      </c>
      <c r="D730" s="57"/>
      <c r="E730" s="57"/>
      <c r="F730" s="57">
        <f t="shared" si="103"/>
        <v>119.6</v>
      </c>
      <c r="G730" s="57">
        <v>4</v>
      </c>
      <c r="H730" s="57"/>
      <c r="I730" s="57">
        <v>1</v>
      </c>
      <c r="J730" s="57"/>
      <c r="K730" s="56"/>
      <c r="L730" s="54">
        <f t="shared" si="104"/>
        <v>0</v>
      </c>
      <c r="M730" s="54"/>
      <c r="N730" s="54">
        <f t="shared" si="105"/>
        <v>0</v>
      </c>
      <c r="O730" s="54">
        <v>0</v>
      </c>
      <c r="P730" s="56"/>
    </row>
    <row r="731" spans="1:16" s="68" customFormat="1" x14ac:dyDescent="0.2">
      <c r="A731" s="78">
        <f t="shared" si="106"/>
        <v>197</v>
      </c>
      <c r="B731" s="57" t="s">
        <v>1545</v>
      </c>
      <c r="C731" s="57">
        <v>151.69999999999999</v>
      </c>
      <c r="D731" s="57"/>
      <c r="E731" s="57">
        <v>205.3</v>
      </c>
      <c r="F731" s="57">
        <f t="shared" si="103"/>
        <v>357</v>
      </c>
      <c r="G731" s="57">
        <v>5</v>
      </c>
      <c r="H731" s="57"/>
      <c r="I731" s="57">
        <v>1</v>
      </c>
      <c r="J731" s="57"/>
      <c r="K731" s="56"/>
      <c r="L731" s="54">
        <f t="shared" si="104"/>
        <v>0</v>
      </c>
      <c r="M731" s="54"/>
      <c r="N731" s="54">
        <f t="shared" si="105"/>
        <v>0</v>
      </c>
      <c r="O731" s="54">
        <v>0</v>
      </c>
      <c r="P731" s="56"/>
    </row>
    <row r="732" spans="1:16" s="68" customFormat="1" x14ac:dyDescent="0.2">
      <c r="A732" s="78">
        <f t="shared" si="106"/>
        <v>198</v>
      </c>
      <c r="B732" s="57" t="s">
        <v>1546</v>
      </c>
      <c r="C732" s="57">
        <v>171.7</v>
      </c>
      <c r="D732" s="57">
        <v>16.100000000000001</v>
      </c>
      <c r="E732" s="57"/>
      <c r="F732" s="57">
        <f t="shared" si="103"/>
        <v>187.79999999999998</v>
      </c>
      <c r="G732" s="57">
        <v>4</v>
      </c>
      <c r="H732" s="57">
        <v>1</v>
      </c>
      <c r="I732" s="57">
        <v>1</v>
      </c>
      <c r="J732" s="57"/>
      <c r="K732" s="56"/>
      <c r="L732" s="54">
        <f t="shared" si="104"/>
        <v>0</v>
      </c>
      <c r="M732" s="54"/>
      <c r="N732" s="54">
        <f t="shared" si="105"/>
        <v>0</v>
      </c>
      <c r="O732" s="54">
        <v>0</v>
      </c>
      <c r="P732" s="56"/>
    </row>
    <row r="733" spans="1:16" s="68" customFormat="1" x14ac:dyDescent="0.2">
      <c r="A733" s="78">
        <f t="shared" si="106"/>
        <v>199</v>
      </c>
      <c r="B733" s="57" t="s">
        <v>1547</v>
      </c>
      <c r="C733" s="57">
        <v>198.5</v>
      </c>
      <c r="D733" s="57"/>
      <c r="E733" s="57">
        <v>65.5</v>
      </c>
      <c r="F733" s="57">
        <f t="shared" si="103"/>
        <v>264</v>
      </c>
      <c r="G733" s="57">
        <v>4</v>
      </c>
      <c r="H733" s="57"/>
      <c r="I733" s="57">
        <v>2</v>
      </c>
      <c r="J733" s="57"/>
      <c r="K733" s="56"/>
      <c r="L733" s="54">
        <f t="shared" si="104"/>
        <v>0</v>
      </c>
      <c r="M733" s="54"/>
      <c r="N733" s="54">
        <f t="shared" si="105"/>
        <v>0</v>
      </c>
      <c r="O733" s="54">
        <v>0</v>
      </c>
      <c r="P733" s="56"/>
    </row>
    <row r="734" spans="1:16" s="68" customFormat="1" x14ac:dyDescent="0.2">
      <c r="A734" s="78">
        <f t="shared" si="106"/>
        <v>200</v>
      </c>
      <c r="B734" s="57" t="s">
        <v>1548</v>
      </c>
      <c r="C734" s="57">
        <v>451.6</v>
      </c>
      <c r="D734" s="57"/>
      <c r="E734" s="57">
        <v>23.5</v>
      </c>
      <c r="F734" s="57">
        <f t="shared" si="103"/>
        <v>475.1</v>
      </c>
      <c r="G734" s="57">
        <v>11</v>
      </c>
      <c r="H734" s="57"/>
      <c r="I734" s="57">
        <v>2</v>
      </c>
      <c r="J734" s="57"/>
      <c r="K734" s="56"/>
      <c r="L734" s="54">
        <f t="shared" si="104"/>
        <v>0</v>
      </c>
      <c r="M734" s="54"/>
      <c r="N734" s="54">
        <f t="shared" si="105"/>
        <v>0</v>
      </c>
      <c r="O734" s="54">
        <v>0</v>
      </c>
      <c r="P734" s="56"/>
    </row>
    <row r="735" spans="1:16" s="68" customFormat="1" x14ac:dyDescent="0.2">
      <c r="A735" s="78">
        <f t="shared" si="106"/>
        <v>201</v>
      </c>
      <c r="B735" s="57" t="s">
        <v>1549</v>
      </c>
      <c r="C735" s="57">
        <v>316.7</v>
      </c>
      <c r="D735" s="57"/>
      <c r="E735" s="57">
        <v>70.5</v>
      </c>
      <c r="F735" s="57">
        <f t="shared" si="103"/>
        <v>387.2</v>
      </c>
      <c r="G735" s="57">
        <v>6</v>
      </c>
      <c r="H735" s="57"/>
      <c r="I735" s="57">
        <v>1</v>
      </c>
      <c r="J735" s="57"/>
      <c r="K735" s="56"/>
      <c r="L735" s="54">
        <f t="shared" si="104"/>
        <v>0</v>
      </c>
      <c r="M735" s="54"/>
      <c r="N735" s="54">
        <f t="shared" si="105"/>
        <v>0</v>
      </c>
      <c r="O735" s="54">
        <v>0</v>
      </c>
      <c r="P735" s="56"/>
    </row>
    <row r="736" spans="1:16" s="68" customFormat="1" x14ac:dyDescent="0.2">
      <c r="A736" s="78">
        <f t="shared" si="106"/>
        <v>202</v>
      </c>
      <c r="B736" s="57" t="s">
        <v>1550</v>
      </c>
      <c r="C736" s="57">
        <v>234</v>
      </c>
      <c r="D736" s="57"/>
      <c r="E736" s="57">
        <v>92.6</v>
      </c>
      <c r="F736" s="57">
        <f t="shared" si="103"/>
        <v>326.60000000000002</v>
      </c>
      <c r="G736" s="57">
        <v>6</v>
      </c>
      <c r="H736" s="57"/>
      <c r="I736" s="57">
        <v>3</v>
      </c>
      <c r="J736" s="57"/>
      <c r="K736" s="56"/>
      <c r="L736" s="54">
        <f t="shared" si="104"/>
        <v>0</v>
      </c>
      <c r="M736" s="54"/>
      <c r="N736" s="54">
        <f t="shared" si="105"/>
        <v>0</v>
      </c>
      <c r="O736" s="54">
        <v>0</v>
      </c>
      <c r="P736" s="56"/>
    </row>
    <row r="737" spans="1:16" s="68" customFormat="1" x14ac:dyDescent="0.2">
      <c r="A737" s="78">
        <f t="shared" si="106"/>
        <v>203</v>
      </c>
      <c r="B737" s="57" t="s">
        <v>1551</v>
      </c>
      <c r="C737" s="57">
        <v>267.89999999999998</v>
      </c>
      <c r="D737" s="57"/>
      <c r="E737" s="57">
        <v>98</v>
      </c>
      <c r="F737" s="57">
        <f t="shared" si="103"/>
        <v>365.9</v>
      </c>
      <c r="G737" s="57">
        <v>6</v>
      </c>
      <c r="H737" s="57"/>
      <c r="I737" s="57">
        <v>1</v>
      </c>
      <c r="J737" s="57"/>
      <c r="K737" s="56"/>
      <c r="L737" s="54">
        <f t="shared" si="104"/>
        <v>0</v>
      </c>
      <c r="M737" s="54"/>
      <c r="N737" s="54">
        <f t="shared" si="105"/>
        <v>0</v>
      </c>
      <c r="O737" s="54">
        <v>0</v>
      </c>
      <c r="P737" s="56"/>
    </row>
    <row r="738" spans="1:16" s="68" customFormat="1" x14ac:dyDescent="0.2">
      <c r="A738" s="78">
        <f t="shared" si="106"/>
        <v>204</v>
      </c>
      <c r="B738" s="57" t="s">
        <v>1552</v>
      </c>
      <c r="C738" s="57">
        <v>705.4</v>
      </c>
      <c r="D738" s="57"/>
      <c r="E738" s="57">
        <v>73.430000000000007</v>
      </c>
      <c r="F738" s="57">
        <f t="shared" si="103"/>
        <v>778.82999999999993</v>
      </c>
      <c r="G738" s="57">
        <v>18</v>
      </c>
      <c r="H738" s="57"/>
      <c r="I738" s="57">
        <v>2</v>
      </c>
      <c r="J738" s="57"/>
      <c r="K738" s="56"/>
      <c r="L738" s="54">
        <f t="shared" si="104"/>
        <v>0</v>
      </c>
      <c r="M738" s="54"/>
      <c r="N738" s="54">
        <f t="shared" si="105"/>
        <v>0</v>
      </c>
      <c r="O738" s="54">
        <v>0</v>
      </c>
      <c r="P738" s="56"/>
    </row>
    <row r="739" spans="1:16" s="68" customFormat="1" x14ac:dyDescent="0.2">
      <c r="A739" s="78">
        <f t="shared" si="106"/>
        <v>205</v>
      </c>
      <c r="B739" s="57" t="s">
        <v>1553</v>
      </c>
      <c r="C739" s="57">
        <v>147.9</v>
      </c>
      <c r="D739" s="57"/>
      <c r="E739" s="57">
        <v>136</v>
      </c>
      <c r="F739" s="57">
        <f t="shared" si="103"/>
        <v>283.89999999999998</v>
      </c>
      <c r="G739" s="57">
        <v>4</v>
      </c>
      <c r="H739" s="57"/>
      <c r="I739" s="57">
        <v>1</v>
      </c>
      <c r="J739" s="57"/>
      <c r="K739" s="56"/>
      <c r="L739" s="54">
        <f t="shared" si="104"/>
        <v>0</v>
      </c>
      <c r="M739" s="54"/>
      <c r="N739" s="54">
        <f t="shared" si="105"/>
        <v>0</v>
      </c>
      <c r="O739" s="54">
        <v>0</v>
      </c>
      <c r="P739" s="56"/>
    </row>
    <row r="740" spans="1:16" s="68" customFormat="1" x14ac:dyDescent="0.2">
      <c r="A740" s="78">
        <f t="shared" si="106"/>
        <v>206</v>
      </c>
      <c r="B740" s="57" t="s">
        <v>1554</v>
      </c>
      <c r="C740" s="57">
        <v>1317.61</v>
      </c>
      <c r="D740" s="57"/>
      <c r="E740" s="57">
        <v>44.4</v>
      </c>
      <c r="F740" s="57">
        <f t="shared" si="103"/>
        <v>1362.01</v>
      </c>
      <c r="G740" s="57">
        <v>33</v>
      </c>
      <c r="H740" s="57">
        <v>1</v>
      </c>
      <c r="I740" s="57">
        <v>1</v>
      </c>
      <c r="J740" s="57"/>
      <c r="K740" s="56"/>
      <c r="L740" s="54">
        <f t="shared" si="104"/>
        <v>0</v>
      </c>
      <c r="M740" s="54"/>
      <c r="N740" s="54">
        <f t="shared" si="105"/>
        <v>0</v>
      </c>
      <c r="O740" s="54">
        <v>0</v>
      </c>
      <c r="P740" s="56"/>
    </row>
    <row r="741" spans="1:16" s="68" customFormat="1" x14ac:dyDescent="0.2">
      <c r="A741" s="78">
        <f t="shared" si="106"/>
        <v>207</v>
      </c>
      <c r="B741" s="57" t="s">
        <v>1555</v>
      </c>
      <c r="C741" s="57">
        <v>300.39999999999998</v>
      </c>
      <c r="D741" s="57"/>
      <c r="E741" s="57">
        <v>132.19999999999999</v>
      </c>
      <c r="F741" s="57">
        <f t="shared" si="103"/>
        <v>432.59999999999997</v>
      </c>
      <c r="G741" s="57">
        <v>6</v>
      </c>
      <c r="H741" s="57"/>
      <c r="I741" s="57">
        <v>2</v>
      </c>
      <c r="J741" s="57"/>
      <c r="K741" s="56"/>
      <c r="L741" s="54">
        <f t="shared" si="104"/>
        <v>0</v>
      </c>
      <c r="M741" s="54"/>
      <c r="N741" s="54">
        <f t="shared" si="105"/>
        <v>0</v>
      </c>
      <c r="O741" s="54">
        <v>0</v>
      </c>
      <c r="P741" s="56"/>
    </row>
    <row r="742" spans="1:16" s="68" customFormat="1" x14ac:dyDescent="0.2">
      <c r="A742" s="78">
        <f t="shared" si="106"/>
        <v>208</v>
      </c>
      <c r="B742" s="57" t="s">
        <v>1556</v>
      </c>
      <c r="C742" s="57">
        <v>359.6</v>
      </c>
      <c r="D742" s="57">
        <v>18.100000000000001</v>
      </c>
      <c r="E742" s="57"/>
      <c r="F742" s="57">
        <f t="shared" si="103"/>
        <v>377.70000000000005</v>
      </c>
      <c r="G742" s="57">
        <v>8</v>
      </c>
      <c r="H742" s="57">
        <v>1</v>
      </c>
      <c r="I742" s="57"/>
      <c r="J742" s="57"/>
      <c r="K742" s="56"/>
      <c r="L742" s="54">
        <f t="shared" si="104"/>
        <v>0</v>
      </c>
      <c r="M742" s="54"/>
      <c r="N742" s="54">
        <f t="shared" si="105"/>
        <v>0</v>
      </c>
      <c r="O742" s="54">
        <v>0</v>
      </c>
      <c r="P742" s="56"/>
    </row>
    <row r="743" spans="1:16" s="68" customFormat="1" x14ac:dyDescent="0.2">
      <c r="A743" s="78">
        <f t="shared" si="106"/>
        <v>209</v>
      </c>
      <c r="B743" s="57" t="s">
        <v>1557</v>
      </c>
      <c r="C743" s="57">
        <v>327.5</v>
      </c>
      <c r="D743" s="57"/>
      <c r="E743" s="57"/>
      <c r="F743" s="57">
        <f t="shared" si="103"/>
        <v>327.5</v>
      </c>
      <c r="G743" s="57">
        <v>8</v>
      </c>
      <c r="H743" s="57"/>
      <c r="I743" s="57"/>
      <c r="J743" s="57"/>
      <c r="K743" s="56"/>
      <c r="L743" s="54">
        <f t="shared" si="104"/>
        <v>0</v>
      </c>
      <c r="M743" s="54"/>
      <c r="N743" s="54">
        <f t="shared" si="105"/>
        <v>0</v>
      </c>
      <c r="O743" s="54">
        <v>0</v>
      </c>
      <c r="P743" s="56"/>
    </row>
    <row r="744" spans="1:16" s="68" customFormat="1" x14ac:dyDescent="0.2">
      <c r="A744" s="78">
        <f t="shared" si="106"/>
        <v>210</v>
      </c>
      <c r="B744" s="57" t="s">
        <v>1558</v>
      </c>
      <c r="C744" s="57">
        <v>278.2</v>
      </c>
      <c r="D744" s="57"/>
      <c r="E744" s="57">
        <v>45</v>
      </c>
      <c r="F744" s="57">
        <f t="shared" si="103"/>
        <v>323.2</v>
      </c>
      <c r="G744" s="57">
        <v>7</v>
      </c>
      <c r="H744" s="57"/>
      <c r="I744" s="57">
        <v>2</v>
      </c>
      <c r="J744" s="57"/>
      <c r="K744" s="56"/>
      <c r="L744" s="54">
        <f t="shared" si="104"/>
        <v>0</v>
      </c>
      <c r="M744" s="54"/>
      <c r="N744" s="54">
        <f t="shared" si="105"/>
        <v>0</v>
      </c>
      <c r="O744" s="54">
        <v>0</v>
      </c>
      <c r="P744" s="56"/>
    </row>
    <row r="745" spans="1:16" s="68" customFormat="1" x14ac:dyDescent="0.2">
      <c r="A745" s="78">
        <f t="shared" si="106"/>
        <v>211</v>
      </c>
      <c r="B745" s="57" t="s">
        <v>1559</v>
      </c>
      <c r="C745" s="57">
        <v>863.3</v>
      </c>
      <c r="D745" s="57"/>
      <c r="E745" s="57"/>
      <c r="F745" s="57">
        <f t="shared" si="103"/>
        <v>863.3</v>
      </c>
      <c r="G745" s="57">
        <v>20</v>
      </c>
      <c r="H745" s="57"/>
      <c r="I745" s="57">
        <v>1</v>
      </c>
      <c r="J745" s="57"/>
      <c r="K745" s="56"/>
      <c r="L745" s="54">
        <f t="shared" si="104"/>
        <v>0</v>
      </c>
      <c r="M745" s="54"/>
      <c r="N745" s="54">
        <f t="shared" si="105"/>
        <v>0</v>
      </c>
      <c r="O745" s="54">
        <v>0</v>
      </c>
      <c r="P745" s="56"/>
    </row>
    <row r="746" spans="1:16" s="68" customFormat="1" x14ac:dyDescent="0.2">
      <c r="A746" s="78">
        <f t="shared" si="106"/>
        <v>212</v>
      </c>
      <c r="B746" s="57" t="s">
        <v>1560</v>
      </c>
      <c r="C746" s="57">
        <v>306.39999999999998</v>
      </c>
      <c r="D746" s="57"/>
      <c r="E746" s="57">
        <v>28.3</v>
      </c>
      <c r="F746" s="57">
        <f t="shared" si="103"/>
        <v>334.7</v>
      </c>
      <c r="G746" s="57">
        <v>7</v>
      </c>
      <c r="H746" s="57"/>
      <c r="I746" s="57">
        <v>1</v>
      </c>
      <c r="J746" s="57"/>
      <c r="K746" s="56"/>
      <c r="L746" s="54">
        <f t="shared" si="104"/>
        <v>0</v>
      </c>
      <c r="M746" s="54"/>
      <c r="N746" s="54">
        <f t="shared" si="105"/>
        <v>0</v>
      </c>
      <c r="O746" s="54">
        <v>0</v>
      </c>
      <c r="P746" s="56"/>
    </row>
    <row r="747" spans="1:16" s="68" customFormat="1" x14ac:dyDescent="0.2">
      <c r="A747" s="78">
        <f t="shared" si="106"/>
        <v>213</v>
      </c>
      <c r="B747" s="57" t="s">
        <v>1561</v>
      </c>
      <c r="C747" s="57">
        <v>383.2</v>
      </c>
      <c r="D747" s="57"/>
      <c r="E747" s="57">
        <v>34</v>
      </c>
      <c r="F747" s="57">
        <f t="shared" si="103"/>
        <v>417.2</v>
      </c>
      <c r="G747" s="57">
        <v>9</v>
      </c>
      <c r="H747" s="57"/>
      <c r="I747" s="57">
        <v>2</v>
      </c>
      <c r="J747" s="57"/>
      <c r="K747" s="56"/>
      <c r="L747" s="54">
        <f t="shared" si="104"/>
        <v>0</v>
      </c>
      <c r="M747" s="54"/>
      <c r="N747" s="54">
        <f t="shared" si="105"/>
        <v>0</v>
      </c>
      <c r="O747" s="54">
        <v>0</v>
      </c>
      <c r="P747" s="56"/>
    </row>
    <row r="748" spans="1:16" s="68" customFormat="1" x14ac:dyDescent="0.2">
      <c r="A748" s="78">
        <f t="shared" si="106"/>
        <v>214</v>
      </c>
      <c r="B748" s="57" t="s">
        <v>1562</v>
      </c>
      <c r="C748" s="57">
        <v>492.7</v>
      </c>
      <c r="D748" s="57"/>
      <c r="E748" s="57">
        <v>183.5</v>
      </c>
      <c r="F748" s="57">
        <f t="shared" si="103"/>
        <v>676.2</v>
      </c>
      <c r="G748" s="57">
        <v>12</v>
      </c>
      <c r="H748" s="57"/>
      <c r="I748" s="57">
        <v>2</v>
      </c>
      <c r="J748" s="57"/>
      <c r="K748" s="56"/>
      <c r="L748" s="54">
        <f t="shared" si="104"/>
        <v>0</v>
      </c>
      <c r="M748" s="54"/>
      <c r="N748" s="54">
        <f t="shared" si="105"/>
        <v>0</v>
      </c>
      <c r="O748" s="54">
        <v>0</v>
      </c>
      <c r="P748" s="56"/>
    </row>
    <row r="749" spans="1:16" s="68" customFormat="1" x14ac:dyDescent="0.2">
      <c r="A749" s="78">
        <f t="shared" si="106"/>
        <v>215</v>
      </c>
      <c r="B749" s="57" t="s">
        <v>1563</v>
      </c>
      <c r="C749" s="57">
        <v>697.4</v>
      </c>
      <c r="D749" s="57"/>
      <c r="E749" s="57">
        <v>17.2</v>
      </c>
      <c r="F749" s="57">
        <f t="shared" si="103"/>
        <v>714.6</v>
      </c>
      <c r="G749" s="57">
        <v>18</v>
      </c>
      <c r="H749" s="57"/>
      <c r="I749" s="57">
        <v>2</v>
      </c>
      <c r="J749" s="57"/>
      <c r="K749" s="56"/>
      <c r="L749" s="54">
        <f t="shared" si="104"/>
        <v>0</v>
      </c>
      <c r="M749" s="54"/>
      <c r="N749" s="54">
        <f t="shared" si="105"/>
        <v>0</v>
      </c>
      <c r="O749" s="54">
        <v>0</v>
      </c>
      <c r="P749" s="56"/>
    </row>
    <row r="750" spans="1:16" s="68" customFormat="1" x14ac:dyDescent="0.2">
      <c r="A750" s="78">
        <f t="shared" si="106"/>
        <v>216</v>
      </c>
      <c r="B750" s="57" t="s">
        <v>1564</v>
      </c>
      <c r="C750" s="57">
        <v>509.9</v>
      </c>
      <c r="D750" s="57"/>
      <c r="E750" s="57">
        <v>97.6</v>
      </c>
      <c r="F750" s="57">
        <f t="shared" si="103"/>
        <v>607.5</v>
      </c>
      <c r="G750" s="57">
        <v>10</v>
      </c>
      <c r="H750" s="57"/>
      <c r="I750" s="57">
        <v>2</v>
      </c>
      <c r="J750" s="57"/>
      <c r="K750" s="56"/>
      <c r="L750" s="54">
        <f t="shared" si="104"/>
        <v>0</v>
      </c>
      <c r="M750" s="54"/>
      <c r="N750" s="54">
        <f t="shared" si="105"/>
        <v>0</v>
      </c>
      <c r="O750" s="54">
        <v>0</v>
      </c>
      <c r="P750" s="56"/>
    </row>
    <row r="751" spans="1:16" s="68" customFormat="1" x14ac:dyDescent="0.2">
      <c r="A751" s="78">
        <f t="shared" si="106"/>
        <v>217</v>
      </c>
      <c r="B751" s="57" t="s">
        <v>1565</v>
      </c>
      <c r="C751" s="57">
        <v>238.2</v>
      </c>
      <c r="D751" s="57"/>
      <c r="E751" s="57"/>
      <c r="F751" s="57">
        <f t="shared" si="103"/>
        <v>238.2</v>
      </c>
      <c r="G751" s="57">
        <v>6</v>
      </c>
      <c r="H751" s="57"/>
      <c r="I751" s="57">
        <v>2</v>
      </c>
      <c r="J751" s="57"/>
      <c r="K751" s="56"/>
      <c r="L751" s="54">
        <f t="shared" si="104"/>
        <v>0</v>
      </c>
      <c r="M751" s="54"/>
      <c r="N751" s="54">
        <f t="shared" si="105"/>
        <v>0</v>
      </c>
      <c r="O751" s="54">
        <v>0</v>
      </c>
      <c r="P751" s="56"/>
    </row>
    <row r="752" spans="1:16" s="68" customFormat="1" x14ac:dyDescent="0.2">
      <c r="A752" s="78">
        <f t="shared" si="106"/>
        <v>218</v>
      </c>
      <c r="B752" s="57" t="s">
        <v>1566</v>
      </c>
      <c r="C752" s="57">
        <v>524.6</v>
      </c>
      <c r="D752" s="57"/>
      <c r="E752" s="57">
        <v>132.1</v>
      </c>
      <c r="F752" s="57">
        <f t="shared" si="103"/>
        <v>656.7</v>
      </c>
      <c r="G752" s="57">
        <v>9</v>
      </c>
      <c r="H752" s="57"/>
      <c r="I752" s="57">
        <v>2</v>
      </c>
      <c r="J752" s="57"/>
      <c r="K752" s="56"/>
      <c r="L752" s="54">
        <f t="shared" si="104"/>
        <v>0</v>
      </c>
      <c r="M752" s="54"/>
      <c r="N752" s="54">
        <f t="shared" si="105"/>
        <v>0</v>
      </c>
      <c r="O752" s="54">
        <v>0</v>
      </c>
      <c r="P752" s="56"/>
    </row>
    <row r="753" spans="1:16" s="68" customFormat="1" x14ac:dyDescent="0.2">
      <c r="A753" s="78">
        <f t="shared" si="106"/>
        <v>219</v>
      </c>
      <c r="B753" s="57" t="s">
        <v>1567</v>
      </c>
      <c r="C753" s="57">
        <v>436.8</v>
      </c>
      <c r="D753" s="57"/>
      <c r="E753" s="57"/>
      <c r="F753" s="57">
        <f t="shared" si="103"/>
        <v>436.8</v>
      </c>
      <c r="G753" s="57">
        <v>17</v>
      </c>
      <c r="H753" s="57"/>
      <c r="I753" s="57">
        <v>1</v>
      </c>
      <c r="J753" s="57"/>
      <c r="K753" s="56"/>
      <c r="L753" s="54">
        <f t="shared" si="104"/>
        <v>0</v>
      </c>
      <c r="M753" s="54"/>
      <c r="N753" s="54">
        <f t="shared" si="105"/>
        <v>0</v>
      </c>
      <c r="O753" s="54">
        <v>0</v>
      </c>
      <c r="P753" s="56"/>
    </row>
    <row r="754" spans="1:16" s="68" customFormat="1" x14ac:dyDescent="0.2">
      <c r="A754" s="78">
        <f t="shared" si="106"/>
        <v>220</v>
      </c>
      <c r="B754" s="57" t="s">
        <v>1568</v>
      </c>
      <c r="C754" s="57">
        <v>829.6</v>
      </c>
      <c r="D754" s="57"/>
      <c r="E754" s="57">
        <v>76</v>
      </c>
      <c r="F754" s="57">
        <f t="shared" si="103"/>
        <v>905.6</v>
      </c>
      <c r="G754" s="57">
        <v>10</v>
      </c>
      <c r="H754" s="57"/>
      <c r="I754" s="57">
        <v>3</v>
      </c>
      <c r="J754" s="57"/>
      <c r="K754" s="56"/>
      <c r="L754" s="54">
        <f t="shared" si="104"/>
        <v>0</v>
      </c>
      <c r="M754" s="54"/>
      <c r="N754" s="54">
        <f t="shared" si="105"/>
        <v>0</v>
      </c>
      <c r="O754" s="54">
        <v>0</v>
      </c>
      <c r="P754" s="56"/>
    </row>
    <row r="755" spans="1:16" s="68" customFormat="1" x14ac:dyDescent="0.2">
      <c r="A755" s="78">
        <f t="shared" si="106"/>
        <v>221</v>
      </c>
      <c r="B755" s="57" t="s">
        <v>1569</v>
      </c>
      <c r="C755" s="57">
        <v>690.33</v>
      </c>
      <c r="D755" s="57"/>
      <c r="E755" s="57"/>
      <c r="F755" s="57">
        <f t="shared" si="103"/>
        <v>690.33</v>
      </c>
      <c r="G755" s="57">
        <v>15</v>
      </c>
      <c r="H755" s="57"/>
      <c r="I755" s="57"/>
      <c r="J755" s="57"/>
      <c r="K755" s="56"/>
      <c r="L755" s="54">
        <f t="shared" si="104"/>
        <v>0</v>
      </c>
      <c r="M755" s="54"/>
      <c r="N755" s="54">
        <f t="shared" si="105"/>
        <v>0</v>
      </c>
      <c r="O755" s="54">
        <v>0</v>
      </c>
      <c r="P755" s="56"/>
    </row>
    <row r="756" spans="1:16" s="68" customFormat="1" x14ac:dyDescent="0.2">
      <c r="A756" s="78">
        <f t="shared" si="106"/>
        <v>222</v>
      </c>
      <c r="B756" s="57" t="s">
        <v>1570</v>
      </c>
      <c r="C756" s="57">
        <v>548.21</v>
      </c>
      <c r="D756" s="57"/>
      <c r="E756" s="57"/>
      <c r="F756" s="57">
        <f t="shared" si="103"/>
        <v>548.21</v>
      </c>
      <c r="G756" s="57">
        <v>8</v>
      </c>
      <c r="H756" s="57"/>
      <c r="I756" s="57"/>
      <c r="J756" s="57"/>
      <c r="K756" s="56"/>
      <c r="L756" s="54">
        <f t="shared" si="104"/>
        <v>0</v>
      </c>
      <c r="M756" s="54"/>
      <c r="N756" s="54">
        <f t="shared" si="105"/>
        <v>0</v>
      </c>
      <c r="O756" s="54">
        <v>0</v>
      </c>
      <c r="P756" s="56"/>
    </row>
    <row r="757" spans="1:16" s="68" customFormat="1" x14ac:dyDescent="0.2">
      <c r="A757" s="78">
        <f t="shared" si="106"/>
        <v>223</v>
      </c>
      <c r="B757" s="57" t="s">
        <v>1571</v>
      </c>
      <c r="C757" s="57">
        <v>433.09</v>
      </c>
      <c r="D757" s="57"/>
      <c r="E757" s="57"/>
      <c r="F757" s="57">
        <f t="shared" si="103"/>
        <v>433.09</v>
      </c>
      <c r="G757" s="57">
        <v>8</v>
      </c>
      <c r="H757" s="57"/>
      <c r="I757" s="57"/>
      <c r="J757" s="57"/>
      <c r="K757" s="56"/>
      <c r="L757" s="54">
        <f t="shared" si="104"/>
        <v>0</v>
      </c>
      <c r="M757" s="54"/>
      <c r="N757" s="54">
        <f t="shared" si="105"/>
        <v>0</v>
      </c>
      <c r="O757" s="54">
        <v>0</v>
      </c>
      <c r="P757" s="56"/>
    </row>
    <row r="758" spans="1:16" s="68" customFormat="1" x14ac:dyDescent="0.2">
      <c r="A758" s="78">
        <f t="shared" si="106"/>
        <v>224</v>
      </c>
      <c r="B758" s="57" t="s">
        <v>1572</v>
      </c>
      <c r="C758" s="57">
        <v>478.9</v>
      </c>
      <c r="D758" s="57"/>
      <c r="E758" s="57"/>
      <c r="F758" s="57">
        <f t="shared" si="103"/>
        <v>478.9</v>
      </c>
      <c r="G758" s="57">
        <v>11</v>
      </c>
      <c r="H758" s="57"/>
      <c r="I758" s="57"/>
      <c r="J758" s="57"/>
      <c r="K758" s="56"/>
      <c r="L758" s="54">
        <f t="shared" si="104"/>
        <v>0</v>
      </c>
      <c r="M758" s="54"/>
      <c r="N758" s="54">
        <f t="shared" si="105"/>
        <v>0</v>
      </c>
      <c r="O758" s="54">
        <v>0</v>
      </c>
      <c r="P758" s="56"/>
    </row>
    <row r="759" spans="1:16" s="68" customFormat="1" x14ac:dyDescent="0.2">
      <c r="A759" s="78">
        <f t="shared" si="106"/>
        <v>225</v>
      </c>
      <c r="B759" s="57" t="s">
        <v>1573</v>
      </c>
      <c r="C759" s="57">
        <v>3670.09</v>
      </c>
      <c r="D759" s="57"/>
      <c r="E759" s="57"/>
      <c r="F759" s="57">
        <f t="shared" si="103"/>
        <v>3670.09</v>
      </c>
      <c r="G759" s="57">
        <v>77</v>
      </c>
      <c r="H759" s="57"/>
      <c r="I759" s="57"/>
      <c r="J759" s="57"/>
      <c r="K759" s="56"/>
      <c r="L759" s="54">
        <f t="shared" si="104"/>
        <v>0</v>
      </c>
      <c r="M759" s="54"/>
      <c r="N759" s="54">
        <f t="shared" si="105"/>
        <v>0</v>
      </c>
      <c r="O759" s="54">
        <v>0</v>
      </c>
      <c r="P759" s="56"/>
    </row>
    <row r="760" spans="1:16" s="68" customFormat="1" x14ac:dyDescent="0.2">
      <c r="A760" s="78">
        <f t="shared" si="106"/>
        <v>226</v>
      </c>
      <c r="B760" s="57" t="s">
        <v>1574</v>
      </c>
      <c r="C760" s="57">
        <v>428.84</v>
      </c>
      <c r="D760" s="57"/>
      <c r="E760" s="57"/>
      <c r="F760" s="57">
        <f t="shared" si="103"/>
        <v>428.84</v>
      </c>
      <c r="G760" s="57">
        <v>10</v>
      </c>
      <c r="H760" s="57"/>
      <c r="I760" s="57"/>
      <c r="J760" s="57"/>
      <c r="K760" s="56"/>
      <c r="L760" s="54">
        <f t="shared" si="104"/>
        <v>0</v>
      </c>
      <c r="M760" s="54"/>
      <c r="N760" s="54">
        <f t="shared" si="105"/>
        <v>0</v>
      </c>
      <c r="O760" s="54">
        <v>0</v>
      </c>
      <c r="P760" s="56"/>
    </row>
    <row r="761" spans="1:16" s="68" customFormat="1" x14ac:dyDescent="0.2">
      <c r="A761" s="78">
        <f t="shared" si="106"/>
        <v>227</v>
      </c>
      <c r="B761" s="57" t="s">
        <v>1575</v>
      </c>
      <c r="C761" s="57">
        <v>192.9</v>
      </c>
      <c r="D761" s="57"/>
      <c r="E761" s="57"/>
      <c r="F761" s="57">
        <f t="shared" si="103"/>
        <v>192.9</v>
      </c>
      <c r="G761" s="57">
        <v>4</v>
      </c>
      <c r="H761" s="57"/>
      <c r="I761" s="57"/>
      <c r="J761" s="57"/>
      <c r="K761" s="56"/>
      <c r="L761" s="54">
        <f t="shared" si="104"/>
        <v>0</v>
      </c>
      <c r="M761" s="54"/>
      <c r="N761" s="54">
        <f t="shared" si="105"/>
        <v>0</v>
      </c>
      <c r="O761" s="54">
        <v>0</v>
      </c>
      <c r="P761" s="56"/>
    </row>
    <row r="762" spans="1:16" s="68" customFormat="1" x14ac:dyDescent="0.2">
      <c r="A762" s="78">
        <f t="shared" si="106"/>
        <v>228</v>
      </c>
      <c r="B762" s="57" t="s">
        <v>1576</v>
      </c>
      <c r="C762" s="57">
        <v>315.60000000000002</v>
      </c>
      <c r="D762" s="57"/>
      <c r="E762" s="57"/>
      <c r="F762" s="57">
        <f t="shared" si="103"/>
        <v>315.60000000000002</v>
      </c>
      <c r="G762" s="57">
        <v>6</v>
      </c>
      <c r="H762" s="57"/>
      <c r="I762" s="57"/>
      <c r="J762" s="57"/>
      <c r="K762" s="56"/>
      <c r="L762" s="54">
        <f t="shared" si="104"/>
        <v>0</v>
      </c>
      <c r="M762" s="54"/>
      <c r="N762" s="54">
        <f t="shared" si="105"/>
        <v>0</v>
      </c>
      <c r="O762" s="54">
        <v>0</v>
      </c>
      <c r="P762" s="56"/>
    </row>
    <row r="763" spans="1:16" s="68" customFormat="1" x14ac:dyDescent="0.2">
      <c r="A763" s="78">
        <f t="shared" si="106"/>
        <v>229</v>
      </c>
      <c r="B763" s="57" t="s">
        <v>49</v>
      </c>
      <c r="C763" s="57">
        <v>146.4</v>
      </c>
      <c r="D763" s="57"/>
      <c r="E763" s="57"/>
      <c r="F763" s="57">
        <f t="shared" si="103"/>
        <v>146.4</v>
      </c>
      <c r="G763" s="57">
        <v>5</v>
      </c>
      <c r="H763" s="57"/>
      <c r="I763" s="57"/>
      <c r="J763" s="57">
        <f t="shared" ref="J763:J811" si="107">G763+H763+I763</f>
        <v>5</v>
      </c>
      <c r="K763" s="56"/>
      <c r="L763" s="54">
        <f t="shared" si="104"/>
        <v>0</v>
      </c>
      <c r="M763" s="54">
        <f t="shared" ref="M763:M811" si="108">L763*0.3677</f>
        <v>0</v>
      </c>
      <c r="N763" s="54">
        <f t="shared" si="105"/>
        <v>0</v>
      </c>
      <c r="O763" s="54">
        <v>0</v>
      </c>
      <c r="P763" s="56">
        <f t="shared" ref="P763:P794" si="109">(L763+M763+N763+O763)/F763</f>
        <v>0</v>
      </c>
    </row>
    <row r="764" spans="1:16" s="68" customFormat="1" x14ac:dyDescent="0.2">
      <c r="A764" s="78">
        <f t="shared" si="106"/>
        <v>230</v>
      </c>
      <c r="B764" s="57" t="s">
        <v>50</v>
      </c>
      <c r="C764" s="57">
        <v>145.1</v>
      </c>
      <c r="D764" s="57"/>
      <c r="E764" s="57"/>
      <c r="F764" s="57">
        <f t="shared" si="103"/>
        <v>145.1</v>
      </c>
      <c r="G764" s="57">
        <v>6</v>
      </c>
      <c r="H764" s="57"/>
      <c r="I764" s="57"/>
      <c r="J764" s="57">
        <f t="shared" si="107"/>
        <v>6</v>
      </c>
      <c r="K764" s="56"/>
      <c r="L764" s="54">
        <f t="shared" si="104"/>
        <v>0</v>
      </c>
      <c r="M764" s="54">
        <f t="shared" si="108"/>
        <v>0</v>
      </c>
      <c r="N764" s="54">
        <f t="shared" si="105"/>
        <v>0</v>
      </c>
      <c r="O764" s="54">
        <v>0</v>
      </c>
      <c r="P764" s="56">
        <f t="shared" si="109"/>
        <v>0</v>
      </c>
    </row>
    <row r="765" spans="1:16" s="68" customFormat="1" x14ac:dyDescent="0.2">
      <c r="A765" s="78">
        <f t="shared" si="106"/>
        <v>231</v>
      </c>
      <c r="B765" s="57" t="s">
        <v>51</v>
      </c>
      <c r="C765" s="57">
        <v>206.7</v>
      </c>
      <c r="D765" s="57"/>
      <c r="E765" s="57"/>
      <c r="F765" s="57">
        <f t="shared" si="103"/>
        <v>206.7</v>
      </c>
      <c r="G765" s="57">
        <v>7</v>
      </c>
      <c r="H765" s="57"/>
      <c r="I765" s="57"/>
      <c r="J765" s="57">
        <f t="shared" si="107"/>
        <v>7</v>
      </c>
      <c r="K765" s="56"/>
      <c r="L765" s="54">
        <f t="shared" si="104"/>
        <v>0</v>
      </c>
      <c r="M765" s="54">
        <f t="shared" si="108"/>
        <v>0</v>
      </c>
      <c r="N765" s="54">
        <f t="shared" si="105"/>
        <v>0</v>
      </c>
      <c r="O765" s="54">
        <v>0</v>
      </c>
      <c r="P765" s="56">
        <f t="shared" si="109"/>
        <v>0</v>
      </c>
    </row>
    <row r="766" spans="1:16" s="68" customFormat="1" x14ac:dyDescent="0.2">
      <c r="A766" s="78">
        <f t="shared" si="106"/>
        <v>232</v>
      </c>
      <c r="B766" s="57" t="s">
        <v>52</v>
      </c>
      <c r="C766" s="57">
        <v>117.5</v>
      </c>
      <c r="D766" s="57"/>
      <c r="E766" s="57"/>
      <c r="F766" s="57">
        <f t="shared" si="103"/>
        <v>117.5</v>
      </c>
      <c r="G766" s="57">
        <v>5</v>
      </c>
      <c r="H766" s="57"/>
      <c r="I766" s="57"/>
      <c r="J766" s="57">
        <f t="shared" si="107"/>
        <v>5</v>
      </c>
      <c r="K766" s="56"/>
      <c r="L766" s="54">
        <f t="shared" si="104"/>
        <v>0</v>
      </c>
      <c r="M766" s="54">
        <f t="shared" si="108"/>
        <v>0</v>
      </c>
      <c r="N766" s="54">
        <f t="shared" si="105"/>
        <v>0</v>
      </c>
      <c r="O766" s="54">
        <v>0</v>
      </c>
      <c r="P766" s="56">
        <f t="shared" si="109"/>
        <v>0</v>
      </c>
    </row>
    <row r="767" spans="1:16" s="68" customFormat="1" x14ac:dyDescent="0.2">
      <c r="A767" s="78">
        <f t="shared" si="106"/>
        <v>233</v>
      </c>
      <c r="B767" s="57" t="s">
        <v>53</v>
      </c>
      <c r="C767" s="57">
        <v>108.4</v>
      </c>
      <c r="D767" s="57"/>
      <c r="E767" s="57"/>
      <c r="F767" s="57">
        <f t="shared" si="103"/>
        <v>108.4</v>
      </c>
      <c r="G767" s="57">
        <v>3</v>
      </c>
      <c r="H767" s="57"/>
      <c r="I767" s="57"/>
      <c r="J767" s="57">
        <f t="shared" si="107"/>
        <v>3</v>
      </c>
      <c r="K767" s="56"/>
      <c r="L767" s="54">
        <f t="shared" si="104"/>
        <v>0</v>
      </c>
      <c r="M767" s="54">
        <f t="shared" si="108"/>
        <v>0</v>
      </c>
      <c r="N767" s="54">
        <f t="shared" si="105"/>
        <v>0</v>
      </c>
      <c r="O767" s="54">
        <v>0</v>
      </c>
      <c r="P767" s="56">
        <f t="shared" si="109"/>
        <v>0</v>
      </c>
    </row>
    <row r="768" spans="1:16" s="68" customFormat="1" x14ac:dyDescent="0.2">
      <c r="A768" s="78">
        <f t="shared" si="106"/>
        <v>234</v>
      </c>
      <c r="B768" s="57" t="s">
        <v>54</v>
      </c>
      <c r="C768" s="57">
        <v>253.3</v>
      </c>
      <c r="D768" s="57"/>
      <c r="E768" s="57"/>
      <c r="F768" s="57">
        <f t="shared" si="103"/>
        <v>253.3</v>
      </c>
      <c r="G768" s="57">
        <v>5</v>
      </c>
      <c r="H768" s="57"/>
      <c r="I768" s="57"/>
      <c r="J768" s="57">
        <f t="shared" si="107"/>
        <v>5</v>
      </c>
      <c r="K768" s="56"/>
      <c r="L768" s="54">
        <f t="shared" si="104"/>
        <v>0</v>
      </c>
      <c r="M768" s="54">
        <f t="shared" si="108"/>
        <v>0</v>
      </c>
      <c r="N768" s="54">
        <f t="shared" si="105"/>
        <v>0</v>
      </c>
      <c r="O768" s="54">
        <v>0</v>
      </c>
      <c r="P768" s="56">
        <f t="shared" si="109"/>
        <v>0</v>
      </c>
    </row>
    <row r="769" spans="1:16" s="68" customFormat="1" x14ac:dyDescent="0.2">
      <c r="A769" s="78">
        <f t="shared" si="106"/>
        <v>235</v>
      </c>
      <c r="B769" s="57" t="s">
        <v>55</v>
      </c>
      <c r="C769" s="57">
        <v>3062.2</v>
      </c>
      <c r="D769" s="57"/>
      <c r="E769" s="57"/>
      <c r="F769" s="57">
        <f t="shared" si="103"/>
        <v>3062.2</v>
      </c>
      <c r="G769" s="57">
        <v>53</v>
      </c>
      <c r="H769" s="57"/>
      <c r="I769" s="57">
        <v>2</v>
      </c>
      <c r="J769" s="57">
        <f t="shared" si="107"/>
        <v>55</v>
      </c>
      <c r="K769" s="56"/>
      <c r="L769" s="54">
        <f t="shared" si="104"/>
        <v>0</v>
      </c>
      <c r="M769" s="54">
        <f t="shared" si="108"/>
        <v>0</v>
      </c>
      <c r="N769" s="54">
        <f t="shared" si="105"/>
        <v>0</v>
      </c>
      <c r="O769" s="54">
        <v>0</v>
      </c>
      <c r="P769" s="56">
        <f t="shared" si="109"/>
        <v>0</v>
      </c>
    </row>
    <row r="770" spans="1:16" s="68" customFormat="1" x14ac:dyDescent="0.2">
      <c r="A770" s="78">
        <f t="shared" si="106"/>
        <v>236</v>
      </c>
      <c r="B770" s="57" t="s">
        <v>58</v>
      </c>
      <c r="C770" s="57">
        <v>111.8</v>
      </c>
      <c r="D770" s="57"/>
      <c r="E770" s="57"/>
      <c r="F770" s="57">
        <f t="shared" si="103"/>
        <v>111.8</v>
      </c>
      <c r="G770" s="57">
        <v>3</v>
      </c>
      <c r="H770" s="57"/>
      <c r="I770" s="57"/>
      <c r="J770" s="57">
        <f t="shared" si="107"/>
        <v>3</v>
      </c>
      <c r="K770" s="56"/>
      <c r="L770" s="54">
        <f t="shared" si="104"/>
        <v>0</v>
      </c>
      <c r="M770" s="54">
        <f t="shared" si="108"/>
        <v>0</v>
      </c>
      <c r="N770" s="54">
        <f t="shared" si="105"/>
        <v>0</v>
      </c>
      <c r="O770" s="54">
        <v>0</v>
      </c>
      <c r="P770" s="56">
        <f t="shared" si="109"/>
        <v>0</v>
      </c>
    </row>
    <row r="771" spans="1:16" s="68" customFormat="1" x14ac:dyDescent="0.2">
      <c r="A771" s="78">
        <f t="shared" si="106"/>
        <v>237</v>
      </c>
      <c r="B771" s="57" t="s">
        <v>59</v>
      </c>
      <c r="C771" s="57">
        <v>2015.4</v>
      </c>
      <c r="D771" s="57"/>
      <c r="E771" s="57"/>
      <c r="F771" s="57">
        <f t="shared" si="103"/>
        <v>2015.4</v>
      </c>
      <c r="G771" s="57">
        <v>35</v>
      </c>
      <c r="H771" s="57"/>
      <c r="I771" s="57"/>
      <c r="J771" s="57">
        <f t="shared" si="107"/>
        <v>35</v>
      </c>
      <c r="K771" s="56"/>
      <c r="L771" s="54">
        <f t="shared" si="104"/>
        <v>0</v>
      </c>
      <c r="M771" s="54">
        <f t="shared" si="108"/>
        <v>0</v>
      </c>
      <c r="N771" s="54">
        <f t="shared" si="105"/>
        <v>0</v>
      </c>
      <c r="O771" s="54">
        <v>0</v>
      </c>
      <c r="P771" s="56">
        <f t="shared" si="109"/>
        <v>0</v>
      </c>
    </row>
    <row r="772" spans="1:16" s="68" customFormat="1" x14ac:dyDescent="0.2">
      <c r="A772" s="78">
        <f t="shared" si="106"/>
        <v>238</v>
      </c>
      <c r="B772" s="57" t="s">
        <v>60</v>
      </c>
      <c r="C772" s="57">
        <v>3806.5</v>
      </c>
      <c r="D772" s="57"/>
      <c r="E772" s="57"/>
      <c r="F772" s="57">
        <f t="shared" si="103"/>
        <v>3806.5</v>
      </c>
      <c r="G772" s="57">
        <v>65</v>
      </c>
      <c r="H772" s="57"/>
      <c r="I772" s="57"/>
      <c r="J772" s="57">
        <f t="shared" si="107"/>
        <v>65</v>
      </c>
      <c r="K772" s="56"/>
      <c r="L772" s="54">
        <f t="shared" si="104"/>
        <v>0</v>
      </c>
      <c r="M772" s="54">
        <f t="shared" si="108"/>
        <v>0</v>
      </c>
      <c r="N772" s="54">
        <f t="shared" si="105"/>
        <v>0</v>
      </c>
      <c r="O772" s="54">
        <v>0</v>
      </c>
      <c r="P772" s="56">
        <f t="shared" si="109"/>
        <v>0</v>
      </c>
    </row>
    <row r="773" spans="1:16" s="68" customFormat="1" x14ac:dyDescent="0.2">
      <c r="A773" s="78">
        <f t="shared" si="106"/>
        <v>239</v>
      </c>
      <c r="B773" s="57" t="s">
        <v>61</v>
      </c>
      <c r="C773" s="57">
        <v>300.8</v>
      </c>
      <c r="D773" s="57"/>
      <c r="E773" s="57"/>
      <c r="F773" s="57">
        <f t="shared" si="103"/>
        <v>300.8</v>
      </c>
      <c r="G773" s="57">
        <v>5</v>
      </c>
      <c r="H773" s="57"/>
      <c r="I773" s="57"/>
      <c r="J773" s="57">
        <f t="shared" si="107"/>
        <v>5</v>
      </c>
      <c r="K773" s="56"/>
      <c r="L773" s="54">
        <f t="shared" si="104"/>
        <v>0</v>
      </c>
      <c r="M773" s="54">
        <f t="shared" si="108"/>
        <v>0</v>
      </c>
      <c r="N773" s="54">
        <f t="shared" si="105"/>
        <v>0</v>
      </c>
      <c r="O773" s="54">
        <v>0</v>
      </c>
      <c r="P773" s="56">
        <f t="shared" si="109"/>
        <v>0</v>
      </c>
    </row>
    <row r="774" spans="1:16" s="68" customFormat="1" x14ac:dyDescent="0.2">
      <c r="A774" s="78">
        <f t="shared" si="106"/>
        <v>240</v>
      </c>
      <c r="B774" s="57" t="s">
        <v>106</v>
      </c>
      <c r="C774" s="57">
        <v>1711.2</v>
      </c>
      <c r="D774" s="57"/>
      <c r="E774" s="57">
        <v>324.10000000000002</v>
      </c>
      <c r="F774" s="57">
        <f t="shared" si="103"/>
        <v>2035.3000000000002</v>
      </c>
      <c r="G774" s="57">
        <v>33</v>
      </c>
      <c r="H774" s="57"/>
      <c r="I774" s="57">
        <v>3</v>
      </c>
      <c r="J774" s="57">
        <f t="shared" si="107"/>
        <v>36</v>
      </c>
      <c r="K774" s="56"/>
      <c r="L774" s="54">
        <f t="shared" si="104"/>
        <v>0</v>
      </c>
      <c r="M774" s="54">
        <f t="shared" si="108"/>
        <v>0</v>
      </c>
      <c r="N774" s="54">
        <f t="shared" si="105"/>
        <v>0</v>
      </c>
      <c r="O774" s="54">
        <v>0</v>
      </c>
      <c r="P774" s="56">
        <f t="shared" si="109"/>
        <v>0</v>
      </c>
    </row>
    <row r="775" spans="1:16" s="68" customFormat="1" x14ac:dyDescent="0.2">
      <c r="A775" s="78">
        <f t="shared" si="106"/>
        <v>241</v>
      </c>
      <c r="B775" s="57" t="s">
        <v>107</v>
      </c>
      <c r="C775" s="57">
        <v>1885.6</v>
      </c>
      <c r="D775" s="57"/>
      <c r="E775" s="57"/>
      <c r="F775" s="57">
        <f t="shared" si="103"/>
        <v>1885.6</v>
      </c>
      <c r="G775" s="57">
        <v>40</v>
      </c>
      <c r="H775" s="57"/>
      <c r="I775" s="57"/>
      <c r="J775" s="57">
        <f t="shared" si="107"/>
        <v>40</v>
      </c>
      <c r="K775" s="56"/>
      <c r="L775" s="54">
        <f t="shared" si="104"/>
        <v>0</v>
      </c>
      <c r="M775" s="54">
        <f t="shared" si="108"/>
        <v>0</v>
      </c>
      <c r="N775" s="54">
        <f t="shared" si="105"/>
        <v>0</v>
      </c>
      <c r="O775" s="54">
        <v>0</v>
      </c>
      <c r="P775" s="56">
        <f t="shared" si="109"/>
        <v>0</v>
      </c>
    </row>
    <row r="776" spans="1:16" s="68" customFormat="1" x14ac:dyDescent="0.2">
      <c r="A776" s="78">
        <f t="shared" si="106"/>
        <v>242</v>
      </c>
      <c r="B776" s="57" t="s">
        <v>108</v>
      </c>
      <c r="C776" s="57">
        <v>2603.3000000000002</v>
      </c>
      <c r="D776" s="57"/>
      <c r="E776" s="57">
        <v>443.5</v>
      </c>
      <c r="F776" s="57">
        <f t="shared" si="103"/>
        <v>3046.8</v>
      </c>
      <c r="G776" s="57">
        <v>64</v>
      </c>
      <c r="H776" s="57"/>
      <c r="I776" s="57">
        <v>4</v>
      </c>
      <c r="J776" s="57">
        <f t="shared" si="107"/>
        <v>68</v>
      </c>
      <c r="K776" s="56"/>
      <c r="L776" s="54">
        <f t="shared" si="104"/>
        <v>0</v>
      </c>
      <c r="M776" s="54">
        <f t="shared" si="108"/>
        <v>0</v>
      </c>
      <c r="N776" s="54">
        <f t="shared" si="105"/>
        <v>0</v>
      </c>
      <c r="O776" s="54">
        <v>0</v>
      </c>
      <c r="P776" s="56">
        <f t="shared" si="109"/>
        <v>0</v>
      </c>
    </row>
    <row r="777" spans="1:16" s="68" customFormat="1" x14ac:dyDescent="0.2">
      <c r="A777" s="78">
        <f t="shared" si="106"/>
        <v>243</v>
      </c>
      <c r="B777" s="57" t="s">
        <v>109</v>
      </c>
      <c r="C777" s="57">
        <v>122.5</v>
      </c>
      <c r="D777" s="57"/>
      <c r="E777" s="57"/>
      <c r="F777" s="57">
        <f t="shared" ref="F777:F825" si="110">C777+D777+E777</f>
        <v>122.5</v>
      </c>
      <c r="G777" s="57">
        <v>3</v>
      </c>
      <c r="H777" s="57"/>
      <c r="I777" s="57"/>
      <c r="J777" s="57">
        <f t="shared" si="107"/>
        <v>3</v>
      </c>
      <c r="K777" s="56"/>
      <c r="L777" s="54">
        <f t="shared" si="104"/>
        <v>0</v>
      </c>
      <c r="M777" s="54">
        <f t="shared" si="108"/>
        <v>0</v>
      </c>
      <c r="N777" s="54">
        <f t="shared" si="105"/>
        <v>0</v>
      </c>
      <c r="O777" s="54">
        <v>0</v>
      </c>
      <c r="P777" s="56">
        <f t="shared" si="109"/>
        <v>0</v>
      </c>
    </row>
    <row r="778" spans="1:16" s="68" customFormat="1" x14ac:dyDescent="0.2">
      <c r="A778" s="78">
        <f t="shared" si="106"/>
        <v>244</v>
      </c>
      <c r="B778" s="57" t="s">
        <v>110</v>
      </c>
      <c r="C778" s="57">
        <v>1944.7</v>
      </c>
      <c r="D778" s="57"/>
      <c r="E778" s="57">
        <v>44.7</v>
      </c>
      <c r="F778" s="57">
        <f t="shared" si="110"/>
        <v>1989.4</v>
      </c>
      <c r="G778" s="57">
        <v>40</v>
      </c>
      <c r="H778" s="57"/>
      <c r="I778" s="57">
        <v>1</v>
      </c>
      <c r="J778" s="57">
        <f t="shared" si="107"/>
        <v>41</v>
      </c>
      <c r="K778" s="56"/>
      <c r="L778" s="54">
        <f t="shared" si="104"/>
        <v>0</v>
      </c>
      <c r="M778" s="54">
        <f t="shared" si="108"/>
        <v>0</v>
      </c>
      <c r="N778" s="54">
        <f t="shared" si="105"/>
        <v>0</v>
      </c>
      <c r="O778" s="54">
        <v>0</v>
      </c>
      <c r="P778" s="56">
        <f t="shared" si="109"/>
        <v>0</v>
      </c>
    </row>
    <row r="779" spans="1:16" s="68" customFormat="1" x14ac:dyDescent="0.2">
      <c r="A779" s="78">
        <f t="shared" si="106"/>
        <v>245</v>
      </c>
      <c r="B779" s="57" t="s">
        <v>111</v>
      </c>
      <c r="C779" s="57">
        <v>275.8</v>
      </c>
      <c r="D779" s="57"/>
      <c r="E779" s="57">
        <v>62.2</v>
      </c>
      <c r="F779" s="57">
        <f t="shared" si="110"/>
        <v>338</v>
      </c>
      <c r="G779" s="57">
        <v>6</v>
      </c>
      <c r="H779" s="57"/>
      <c r="I779" s="57">
        <v>1</v>
      </c>
      <c r="J779" s="57">
        <f t="shared" si="107"/>
        <v>7</v>
      </c>
      <c r="K779" s="56"/>
      <c r="L779" s="54">
        <f t="shared" si="104"/>
        <v>0</v>
      </c>
      <c r="M779" s="54">
        <f t="shared" si="108"/>
        <v>0</v>
      </c>
      <c r="N779" s="54">
        <f t="shared" si="105"/>
        <v>0</v>
      </c>
      <c r="O779" s="54">
        <v>0</v>
      </c>
      <c r="P779" s="56">
        <f t="shared" si="109"/>
        <v>0</v>
      </c>
    </row>
    <row r="780" spans="1:16" s="68" customFormat="1" x14ac:dyDescent="0.2">
      <c r="A780" s="78">
        <f t="shared" si="106"/>
        <v>246</v>
      </c>
      <c r="B780" s="57" t="s">
        <v>112</v>
      </c>
      <c r="C780" s="57">
        <v>1780.7</v>
      </c>
      <c r="D780" s="57"/>
      <c r="E780" s="57">
        <v>144.19999999999999</v>
      </c>
      <c r="F780" s="57">
        <f t="shared" si="110"/>
        <v>1924.9</v>
      </c>
      <c r="G780" s="57">
        <v>28</v>
      </c>
      <c r="H780" s="57"/>
      <c r="I780" s="57">
        <v>3</v>
      </c>
      <c r="J780" s="57">
        <f t="shared" si="107"/>
        <v>31</v>
      </c>
      <c r="K780" s="56"/>
      <c r="L780" s="54">
        <f t="shared" si="104"/>
        <v>0</v>
      </c>
      <c r="M780" s="54">
        <f t="shared" si="108"/>
        <v>0</v>
      </c>
      <c r="N780" s="54">
        <f t="shared" si="105"/>
        <v>0</v>
      </c>
      <c r="O780" s="54">
        <v>0</v>
      </c>
      <c r="P780" s="56">
        <f t="shared" si="109"/>
        <v>0</v>
      </c>
    </row>
    <row r="781" spans="1:16" s="68" customFormat="1" x14ac:dyDescent="0.2">
      <c r="A781" s="78">
        <f t="shared" si="106"/>
        <v>247</v>
      </c>
      <c r="B781" s="57" t="s">
        <v>113</v>
      </c>
      <c r="C781" s="57">
        <v>3125.4</v>
      </c>
      <c r="D781" s="57"/>
      <c r="E781" s="57">
        <v>54.7</v>
      </c>
      <c r="F781" s="57">
        <f t="shared" si="110"/>
        <v>3180.1</v>
      </c>
      <c r="G781" s="57">
        <v>75</v>
      </c>
      <c r="H781" s="57"/>
      <c r="I781" s="57">
        <v>1</v>
      </c>
      <c r="J781" s="57">
        <f t="shared" si="107"/>
        <v>76</v>
      </c>
      <c r="K781" s="56"/>
      <c r="L781" s="54">
        <f t="shared" si="104"/>
        <v>0</v>
      </c>
      <c r="M781" s="54">
        <f t="shared" si="108"/>
        <v>0</v>
      </c>
      <c r="N781" s="54">
        <f t="shared" si="105"/>
        <v>0</v>
      </c>
      <c r="O781" s="54">
        <v>0</v>
      </c>
      <c r="P781" s="56">
        <f t="shared" si="109"/>
        <v>0</v>
      </c>
    </row>
    <row r="782" spans="1:16" s="68" customFormat="1" x14ac:dyDescent="0.2">
      <c r="A782" s="78">
        <f t="shared" si="106"/>
        <v>248</v>
      </c>
      <c r="B782" s="57" t="s">
        <v>114</v>
      </c>
      <c r="C782" s="57">
        <v>296</v>
      </c>
      <c r="D782" s="57"/>
      <c r="E782" s="57">
        <v>36.799999999999997</v>
      </c>
      <c r="F782" s="57">
        <f t="shared" si="110"/>
        <v>332.8</v>
      </c>
      <c r="G782" s="57">
        <v>6</v>
      </c>
      <c r="H782" s="57"/>
      <c r="I782" s="57">
        <v>1</v>
      </c>
      <c r="J782" s="57">
        <f t="shared" si="107"/>
        <v>7</v>
      </c>
      <c r="K782" s="56"/>
      <c r="L782" s="54">
        <f t="shared" si="104"/>
        <v>0</v>
      </c>
      <c r="M782" s="54">
        <f t="shared" si="108"/>
        <v>0</v>
      </c>
      <c r="N782" s="54">
        <f t="shared" si="105"/>
        <v>0</v>
      </c>
      <c r="O782" s="54">
        <v>0</v>
      </c>
      <c r="P782" s="56">
        <f t="shared" si="109"/>
        <v>0</v>
      </c>
    </row>
    <row r="783" spans="1:16" s="68" customFormat="1" x14ac:dyDescent="0.2">
      <c r="A783" s="78">
        <f t="shared" si="106"/>
        <v>249</v>
      </c>
      <c r="B783" s="57" t="s">
        <v>115</v>
      </c>
      <c r="C783" s="57">
        <v>154.80000000000001</v>
      </c>
      <c r="D783" s="57"/>
      <c r="E783" s="57"/>
      <c r="F783" s="57">
        <f t="shared" si="110"/>
        <v>154.80000000000001</v>
      </c>
      <c r="G783" s="57">
        <v>3</v>
      </c>
      <c r="H783" s="57"/>
      <c r="I783" s="57"/>
      <c r="J783" s="57">
        <f t="shared" si="107"/>
        <v>3</v>
      </c>
      <c r="K783" s="56"/>
      <c r="L783" s="54">
        <f t="shared" si="104"/>
        <v>0</v>
      </c>
      <c r="M783" s="54">
        <f t="shared" si="108"/>
        <v>0</v>
      </c>
      <c r="N783" s="54">
        <f t="shared" si="105"/>
        <v>0</v>
      </c>
      <c r="O783" s="54">
        <v>0</v>
      </c>
      <c r="P783" s="56">
        <f t="shared" si="109"/>
        <v>0</v>
      </c>
    </row>
    <row r="784" spans="1:16" s="68" customFormat="1" x14ac:dyDescent="0.2">
      <c r="A784" s="78">
        <f t="shared" si="106"/>
        <v>250</v>
      </c>
      <c r="B784" s="57" t="s">
        <v>128</v>
      </c>
      <c r="C784" s="57">
        <v>247.5</v>
      </c>
      <c r="D784" s="57"/>
      <c r="E784" s="57"/>
      <c r="F784" s="57">
        <f t="shared" si="110"/>
        <v>247.5</v>
      </c>
      <c r="G784" s="57">
        <v>5</v>
      </c>
      <c r="H784" s="57"/>
      <c r="I784" s="57"/>
      <c r="J784" s="57">
        <f t="shared" si="107"/>
        <v>5</v>
      </c>
      <c r="K784" s="56"/>
      <c r="L784" s="54">
        <f t="shared" si="104"/>
        <v>0</v>
      </c>
      <c r="M784" s="54">
        <f t="shared" si="108"/>
        <v>0</v>
      </c>
      <c r="N784" s="54">
        <f t="shared" si="105"/>
        <v>0</v>
      </c>
      <c r="O784" s="54">
        <v>0</v>
      </c>
      <c r="P784" s="56">
        <f t="shared" si="109"/>
        <v>0</v>
      </c>
    </row>
    <row r="785" spans="1:16" s="68" customFormat="1" x14ac:dyDescent="0.2">
      <c r="A785" s="78">
        <f t="shared" si="106"/>
        <v>251</v>
      </c>
      <c r="B785" s="57" t="s">
        <v>1727</v>
      </c>
      <c r="C785" s="57">
        <v>54.1</v>
      </c>
      <c r="D785" s="57"/>
      <c r="E785" s="57">
        <v>22.5</v>
      </c>
      <c r="F785" s="57">
        <f t="shared" si="110"/>
        <v>76.599999999999994</v>
      </c>
      <c r="G785" s="57">
        <v>2</v>
      </c>
      <c r="H785" s="57"/>
      <c r="I785" s="57">
        <v>1</v>
      </c>
      <c r="J785" s="57">
        <f t="shared" si="107"/>
        <v>3</v>
      </c>
      <c r="K785" s="56"/>
      <c r="L785" s="54">
        <f t="shared" si="104"/>
        <v>0</v>
      </c>
      <c r="M785" s="54">
        <f t="shared" si="108"/>
        <v>0</v>
      </c>
      <c r="N785" s="54">
        <f t="shared" si="105"/>
        <v>0</v>
      </c>
      <c r="O785" s="54">
        <v>0</v>
      </c>
      <c r="P785" s="56">
        <f t="shared" si="109"/>
        <v>0</v>
      </c>
    </row>
    <row r="786" spans="1:16" s="68" customFormat="1" x14ac:dyDescent="0.2">
      <c r="A786" s="78">
        <f t="shared" si="106"/>
        <v>252</v>
      </c>
      <c r="B786" s="57" t="s">
        <v>1728</v>
      </c>
      <c r="C786" s="57">
        <v>101.8</v>
      </c>
      <c r="D786" s="57"/>
      <c r="E786" s="57"/>
      <c r="F786" s="57">
        <f t="shared" si="110"/>
        <v>101.8</v>
      </c>
      <c r="G786" s="57">
        <v>2</v>
      </c>
      <c r="H786" s="57"/>
      <c r="I786" s="57"/>
      <c r="J786" s="57">
        <f t="shared" si="107"/>
        <v>2</v>
      </c>
      <c r="K786" s="56"/>
      <c r="L786" s="54">
        <f t="shared" si="104"/>
        <v>0</v>
      </c>
      <c r="M786" s="54">
        <f t="shared" si="108"/>
        <v>0</v>
      </c>
      <c r="N786" s="54">
        <f t="shared" si="105"/>
        <v>0</v>
      </c>
      <c r="O786" s="54">
        <v>0</v>
      </c>
      <c r="P786" s="56">
        <f t="shared" si="109"/>
        <v>0</v>
      </c>
    </row>
    <row r="787" spans="1:16" s="68" customFormat="1" x14ac:dyDescent="0.2">
      <c r="A787" s="78">
        <f t="shared" si="106"/>
        <v>253</v>
      </c>
      <c r="B787" s="57" t="s">
        <v>1729</v>
      </c>
      <c r="C787" s="57">
        <v>115</v>
      </c>
      <c r="D787" s="57"/>
      <c r="E787" s="57"/>
      <c r="F787" s="57">
        <f t="shared" si="110"/>
        <v>115</v>
      </c>
      <c r="G787" s="57">
        <v>4</v>
      </c>
      <c r="H787" s="57"/>
      <c r="I787" s="57"/>
      <c r="J787" s="57">
        <f t="shared" si="107"/>
        <v>4</v>
      </c>
      <c r="K787" s="56"/>
      <c r="L787" s="54">
        <f t="shared" si="104"/>
        <v>0</v>
      </c>
      <c r="M787" s="54">
        <f t="shared" si="108"/>
        <v>0</v>
      </c>
      <c r="N787" s="54">
        <f t="shared" si="105"/>
        <v>0</v>
      </c>
      <c r="O787" s="54">
        <v>0</v>
      </c>
      <c r="P787" s="56">
        <f t="shared" si="109"/>
        <v>0</v>
      </c>
    </row>
    <row r="788" spans="1:16" s="68" customFormat="1" x14ac:dyDescent="0.2">
      <c r="A788" s="78">
        <f t="shared" si="106"/>
        <v>254</v>
      </c>
      <c r="B788" s="57" t="s">
        <v>1730</v>
      </c>
      <c r="C788" s="57">
        <v>140.6</v>
      </c>
      <c r="D788" s="57"/>
      <c r="E788" s="57"/>
      <c r="F788" s="57">
        <f t="shared" si="110"/>
        <v>140.6</v>
      </c>
      <c r="G788" s="57">
        <v>4</v>
      </c>
      <c r="H788" s="57"/>
      <c r="I788" s="57"/>
      <c r="J788" s="57">
        <f t="shared" si="107"/>
        <v>4</v>
      </c>
      <c r="K788" s="56"/>
      <c r="L788" s="54">
        <f t="shared" si="104"/>
        <v>0</v>
      </c>
      <c r="M788" s="54">
        <f t="shared" si="108"/>
        <v>0</v>
      </c>
      <c r="N788" s="54">
        <f t="shared" si="105"/>
        <v>0</v>
      </c>
      <c r="O788" s="54">
        <v>0</v>
      </c>
      <c r="P788" s="56">
        <f t="shared" si="109"/>
        <v>0</v>
      </c>
    </row>
    <row r="789" spans="1:16" s="68" customFormat="1" x14ac:dyDescent="0.2">
      <c r="A789" s="78">
        <f t="shared" si="106"/>
        <v>255</v>
      </c>
      <c r="B789" s="57" t="s">
        <v>1731</v>
      </c>
      <c r="C789" s="57">
        <v>309.3</v>
      </c>
      <c r="D789" s="57"/>
      <c r="E789" s="57"/>
      <c r="F789" s="57">
        <f t="shared" si="110"/>
        <v>309.3</v>
      </c>
      <c r="G789" s="57">
        <v>8</v>
      </c>
      <c r="H789" s="57"/>
      <c r="I789" s="57"/>
      <c r="J789" s="57">
        <f t="shared" si="107"/>
        <v>8</v>
      </c>
      <c r="K789" s="56"/>
      <c r="L789" s="54">
        <f t="shared" si="104"/>
        <v>0</v>
      </c>
      <c r="M789" s="54">
        <f t="shared" si="108"/>
        <v>0</v>
      </c>
      <c r="N789" s="54">
        <f t="shared" si="105"/>
        <v>0</v>
      </c>
      <c r="O789" s="54">
        <v>0</v>
      </c>
      <c r="P789" s="56">
        <f t="shared" si="109"/>
        <v>0</v>
      </c>
    </row>
    <row r="790" spans="1:16" s="68" customFormat="1" x14ac:dyDescent="0.2">
      <c r="A790" s="78">
        <f t="shared" si="106"/>
        <v>256</v>
      </c>
      <c r="B790" s="57" t="s">
        <v>1732</v>
      </c>
      <c r="C790" s="57">
        <v>156.5</v>
      </c>
      <c r="D790" s="57"/>
      <c r="E790" s="57"/>
      <c r="F790" s="57">
        <f t="shared" si="110"/>
        <v>156.5</v>
      </c>
      <c r="G790" s="57">
        <v>3</v>
      </c>
      <c r="H790" s="57"/>
      <c r="I790" s="57"/>
      <c r="J790" s="57">
        <f t="shared" si="107"/>
        <v>3</v>
      </c>
      <c r="K790" s="56"/>
      <c r="L790" s="54">
        <f t="shared" si="104"/>
        <v>0</v>
      </c>
      <c r="M790" s="54">
        <f t="shared" si="108"/>
        <v>0</v>
      </c>
      <c r="N790" s="54">
        <f t="shared" si="105"/>
        <v>0</v>
      </c>
      <c r="O790" s="54">
        <v>0</v>
      </c>
      <c r="P790" s="56">
        <f t="shared" si="109"/>
        <v>0</v>
      </c>
    </row>
    <row r="791" spans="1:16" s="68" customFormat="1" x14ac:dyDescent="0.2">
      <c r="A791" s="78">
        <f t="shared" si="106"/>
        <v>257</v>
      </c>
      <c r="B791" s="57" t="s">
        <v>1733</v>
      </c>
      <c r="C791" s="57">
        <v>85.5</v>
      </c>
      <c r="D791" s="57"/>
      <c r="E791" s="57"/>
      <c r="F791" s="57">
        <f t="shared" si="110"/>
        <v>85.5</v>
      </c>
      <c r="G791" s="57">
        <v>3</v>
      </c>
      <c r="H791" s="57"/>
      <c r="I791" s="57"/>
      <c r="J791" s="57">
        <f t="shared" si="107"/>
        <v>3</v>
      </c>
      <c r="K791" s="56"/>
      <c r="L791" s="54">
        <f t="shared" ref="L791:L854" si="111">K791*3680</f>
        <v>0</v>
      </c>
      <c r="M791" s="54">
        <f t="shared" si="108"/>
        <v>0</v>
      </c>
      <c r="N791" s="54">
        <f t="shared" ref="N791:N854" si="112">L791*0.475</f>
        <v>0</v>
      </c>
      <c r="O791" s="54">
        <v>0</v>
      </c>
      <c r="P791" s="56">
        <f t="shared" si="109"/>
        <v>0</v>
      </c>
    </row>
    <row r="792" spans="1:16" s="68" customFormat="1" x14ac:dyDescent="0.2">
      <c r="A792" s="78">
        <f t="shared" si="106"/>
        <v>258</v>
      </c>
      <c r="B792" s="57" t="s">
        <v>1734</v>
      </c>
      <c r="C792" s="57">
        <v>305</v>
      </c>
      <c r="D792" s="57"/>
      <c r="E792" s="57"/>
      <c r="F792" s="57">
        <f t="shared" si="110"/>
        <v>305</v>
      </c>
      <c r="G792" s="57">
        <v>7</v>
      </c>
      <c r="H792" s="57"/>
      <c r="I792" s="57"/>
      <c r="J792" s="57">
        <f t="shared" si="107"/>
        <v>7</v>
      </c>
      <c r="K792" s="56"/>
      <c r="L792" s="54">
        <f t="shared" si="111"/>
        <v>0</v>
      </c>
      <c r="M792" s="54">
        <f t="shared" si="108"/>
        <v>0</v>
      </c>
      <c r="N792" s="54">
        <f t="shared" si="112"/>
        <v>0</v>
      </c>
      <c r="O792" s="54">
        <v>0</v>
      </c>
      <c r="P792" s="56">
        <f t="shared" si="109"/>
        <v>0</v>
      </c>
    </row>
    <row r="793" spans="1:16" s="68" customFormat="1" x14ac:dyDescent="0.2">
      <c r="A793" s="78">
        <f t="shared" ref="A793:A856" si="113">1+A792</f>
        <v>259</v>
      </c>
      <c r="B793" s="57" t="s">
        <v>1735</v>
      </c>
      <c r="C793" s="57">
        <v>340.2</v>
      </c>
      <c r="D793" s="57"/>
      <c r="E793" s="57"/>
      <c r="F793" s="57">
        <f t="shared" si="110"/>
        <v>340.2</v>
      </c>
      <c r="G793" s="57">
        <v>8</v>
      </c>
      <c r="H793" s="57"/>
      <c r="I793" s="57"/>
      <c r="J793" s="57">
        <f t="shared" si="107"/>
        <v>8</v>
      </c>
      <c r="K793" s="56"/>
      <c r="L793" s="54">
        <f t="shared" si="111"/>
        <v>0</v>
      </c>
      <c r="M793" s="54">
        <f t="shared" si="108"/>
        <v>0</v>
      </c>
      <c r="N793" s="54">
        <f t="shared" si="112"/>
        <v>0</v>
      </c>
      <c r="O793" s="54">
        <v>0</v>
      </c>
      <c r="P793" s="56">
        <f t="shared" si="109"/>
        <v>0</v>
      </c>
    </row>
    <row r="794" spans="1:16" s="68" customFormat="1" x14ac:dyDescent="0.2">
      <c r="A794" s="78">
        <f t="shared" si="113"/>
        <v>260</v>
      </c>
      <c r="B794" s="57" t="s">
        <v>1736</v>
      </c>
      <c r="C794" s="57">
        <v>189.1</v>
      </c>
      <c r="D794" s="57"/>
      <c r="E794" s="57"/>
      <c r="F794" s="57">
        <f t="shared" si="110"/>
        <v>189.1</v>
      </c>
      <c r="G794" s="57">
        <v>5</v>
      </c>
      <c r="H794" s="57"/>
      <c r="I794" s="57"/>
      <c r="J794" s="57">
        <f t="shared" si="107"/>
        <v>5</v>
      </c>
      <c r="K794" s="56"/>
      <c r="L794" s="54">
        <f t="shared" si="111"/>
        <v>0</v>
      </c>
      <c r="M794" s="54">
        <f t="shared" si="108"/>
        <v>0</v>
      </c>
      <c r="N794" s="54">
        <f t="shared" si="112"/>
        <v>0</v>
      </c>
      <c r="O794" s="54">
        <v>0</v>
      </c>
      <c r="P794" s="56">
        <f t="shared" si="109"/>
        <v>0</v>
      </c>
    </row>
    <row r="795" spans="1:16" s="68" customFormat="1" x14ac:dyDescent="0.2">
      <c r="A795" s="78">
        <f t="shared" si="113"/>
        <v>261</v>
      </c>
      <c r="B795" s="57" t="s">
        <v>1737</v>
      </c>
      <c r="C795" s="57">
        <v>101.7</v>
      </c>
      <c r="D795" s="57"/>
      <c r="E795" s="57"/>
      <c r="F795" s="57">
        <f t="shared" si="110"/>
        <v>101.7</v>
      </c>
      <c r="G795" s="57">
        <v>3</v>
      </c>
      <c r="H795" s="57"/>
      <c r="I795" s="57"/>
      <c r="J795" s="57">
        <f t="shared" si="107"/>
        <v>3</v>
      </c>
      <c r="K795" s="56"/>
      <c r="L795" s="54">
        <f t="shared" si="111"/>
        <v>0</v>
      </c>
      <c r="M795" s="54">
        <f t="shared" si="108"/>
        <v>0</v>
      </c>
      <c r="N795" s="54">
        <f t="shared" si="112"/>
        <v>0</v>
      </c>
      <c r="O795" s="54">
        <v>0</v>
      </c>
      <c r="P795" s="56">
        <f t="shared" ref="P795:P826" si="114">(L795+M795+N795+O795)/F795</f>
        <v>0</v>
      </c>
    </row>
    <row r="796" spans="1:16" s="68" customFormat="1" x14ac:dyDescent="0.2">
      <c r="A796" s="78">
        <f t="shared" si="113"/>
        <v>262</v>
      </c>
      <c r="B796" s="57" t="s">
        <v>1743</v>
      </c>
      <c r="C796" s="57">
        <v>414.8</v>
      </c>
      <c r="D796" s="57"/>
      <c r="E796" s="57"/>
      <c r="F796" s="57">
        <f t="shared" si="110"/>
        <v>414.8</v>
      </c>
      <c r="G796" s="57">
        <v>10</v>
      </c>
      <c r="H796" s="57"/>
      <c r="I796" s="57"/>
      <c r="J796" s="57">
        <f t="shared" si="107"/>
        <v>10</v>
      </c>
      <c r="K796" s="56"/>
      <c r="L796" s="54">
        <f t="shared" si="111"/>
        <v>0</v>
      </c>
      <c r="M796" s="54">
        <f t="shared" si="108"/>
        <v>0</v>
      </c>
      <c r="N796" s="54">
        <f t="shared" si="112"/>
        <v>0</v>
      </c>
      <c r="O796" s="54">
        <v>0</v>
      </c>
      <c r="P796" s="56">
        <f t="shared" si="114"/>
        <v>0</v>
      </c>
    </row>
    <row r="797" spans="1:16" s="68" customFormat="1" x14ac:dyDescent="0.2">
      <c r="A797" s="78">
        <f t="shared" si="113"/>
        <v>263</v>
      </c>
      <c r="B797" s="57" t="s">
        <v>1744</v>
      </c>
      <c r="C797" s="57">
        <v>143.6</v>
      </c>
      <c r="D797" s="57"/>
      <c r="E797" s="57"/>
      <c r="F797" s="57">
        <f t="shared" si="110"/>
        <v>143.6</v>
      </c>
      <c r="G797" s="57">
        <v>3</v>
      </c>
      <c r="H797" s="57"/>
      <c r="I797" s="57"/>
      <c r="J797" s="57">
        <f t="shared" si="107"/>
        <v>3</v>
      </c>
      <c r="K797" s="56"/>
      <c r="L797" s="54">
        <f t="shared" si="111"/>
        <v>0</v>
      </c>
      <c r="M797" s="54">
        <f t="shared" si="108"/>
        <v>0</v>
      </c>
      <c r="N797" s="54">
        <f t="shared" si="112"/>
        <v>0</v>
      </c>
      <c r="O797" s="54">
        <v>0</v>
      </c>
      <c r="P797" s="56">
        <f t="shared" si="114"/>
        <v>0</v>
      </c>
    </row>
    <row r="798" spans="1:16" s="68" customFormat="1" x14ac:dyDescent="0.2">
      <c r="A798" s="78">
        <f t="shared" si="113"/>
        <v>264</v>
      </c>
      <c r="B798" s="57" t="s">
        <v>1745</v>
      </c>
      <c r="C798" s="57">
        <v>314.10000000000002</v>
      </c>
      <c r="D798" s="57"/>
      <c r="E798" s="57"/>
      <c r="F798" s="57">
        <f t="shared" si="110"/>
        <v>314.10000000000002</v>
      </c>
      <c r="G798" s="57">
        <v>7</v>
      </c>
      <c r="H798" s="57"/>
      <c r="I798" s="57"/>
      <c r="J798" s="57">
        <f t="shared" si="107"/>
        <v>7</v>
      </c>
      <c r="K798" s="56"/>
      <c r="L798" s="54">
        <f t="shared" si="111"/>
        <v>0</v>
      </c>
      <c r="M798" s="54">
        <f t="shared" si="108"/>
        <v>0</v>
      </c>
      <c r="N798" s="54">
        <f t="shared" si="112"/>
        <v>0</v>
      </c>
      <c r="O798" s="54">
        <v>0</v>
      </c>
      <c r="P798" s="56">
        <f t="shared" si="114"/>
        <v>0</v>
      </c>
    </row>
    <row r="799" spans="1:16" s="68" customFormat="1" x14ac:dyDescent="0.2">
      <c r="A799" s="78">
        <f t="shared" si="113"/>
        <v>265</v>
      </c>
      <c r="B799" s="57" t="s">
        <v>1746</v>
      </c>
      <c r="C799" s="57">
        <v>158.19999999999999</v>
      </c>
      <c r="D799" s="57"/>
      <c r="E799" s="57"/>
      <c r="F799" s="57">
        <f t="shared" si="110"/>
        <v>158.19999999999999</v>
      </c>
      <c r="G799" s="57">
        <v>5</v>
      </c>
      <c r="H799" s="57"/>
      <c r="I799" s="57"/>
      <c r="J799" s="57">
        <f t="shared" si="107"/>
        <v>5</v>
      </c>
      <c r="K799" s="56"/>
      <c r="L799" s="54">
        <f t="shared" si="111"/>
        <v>0</v>
      </c>
      <c r="M799" s="54">
        <f t="shared" si="108"/>
        <v>0</v>
      </c>
      <c r="N799" s="54">
        <f t="shared" si="112"/>
        <v>0</v>
      </c>
      <c r="O799" s="54">
        <v>0</v>
      </c>
      <c r="P799" s="56">
        <f t="shared" si="114"/>
        <v>0</v>
      </c>
    </row>
    <row r="800" spans="1:16" s="68" customFormat="1" x14ac:dyDescent="0.2">
      <c r="A800" s="78">
        <f t="shared" si="113"/>
        <v>266</v>
      </c>
      <c r="B800" s="57" t="s">
        <v>1747</v>
      </c>
      <c r="C800" s="57">
        <v>168.4</v>
      </c>
      <c r="D800" s="57"/>
      <c r="E800" s="57"/>
      <c r="F800" s="57">
        <f t="shared" si="110"/>
        <v>168.4</v>
      </c>
      <c r="G800" s="57">
        <v>5</v>
      </c>
      <c r="H800" s="57"/>
      <c r="I800" s="57"/>
      <c r="J800" s="57">
        <f t="shared" si="107"/>
        <v>5</v>
      </c>
      <c r="K800" s="56"/>
      <c r="L800" s="54">
        <f t="shared" si="111"/>
        <v>0</v>
      </c>
      <c r="M800" s="54">
        <f t="shared" si="108"/>
        <v>0</v>
      </c>
      <c r="N800" s="54">
        <f t="shared" si="112"/>
        <v>0</v>
      </c>
      <c r="O800" s="54">
        <v>0</v>
      </c>
      <c r="P800" s="56">
        <f t="shared" si="114"/>
        <v>0</v>
      </c>
    </row>
    <row r="801" spans="1:16" s="68" customFormat="1" x14ac:dyDescent="0.2">
      <c r="A801" s="78">
        <f t="shared" si="113"/>
        <v>267</v>
      </c>
      <c r="B801" s="57" t="s">
        <v>1748</v>
      </c>
      <c r="C801" s="57">
        <v>145.4</v>
      </c>
      <c r="D801" s="57"/>
      <c r="E801" s="57"/>
      <c r="F801" s="57">
        <f t="shared" si="110"/>
        <v>145.4</v>
      </c>
      <c r="G801" s="57">
        <v>3</v>
      </c>
      <c r="H801" s="57"/>
      <c r="I801" s="57"/>
      <c r="J801" s="57">
        <f t="shared" si="107"/>
        <v>3</v>
      </c>
      <c r="K801" s="56"/>
      <c r="L801" s="54">
        <f t="shared" si="111"/>
        <v>0</v>
      </c>
      <c r="M801" s="54">
        <f t="shared" si="108"/>
        <v>0</v>
      </c>
      <c r="N801" s="54">
        <f t="shared" si="112"/>
        <v>0</v>
      </c>
      <c r="O801" s="54">
        <v>0</v>
      </c>
      <c r="P801" s="56">
        <f t="shared" si="114"/>
        <v>0</v>
      </c>
    </row>
    <row r="802" spans="1:16" s="68" customFormat="1" x14ac:dyDescent="0.2">
      <c r="A802" s="78">
        <f t="shared" si="113"/>
        <v>268</v>
      </c>
      <c r="B802" s="57" t="s">
        <v>1749</v>
      </c>
      <c r="C802" s="57">
        <v>120.3</v>
      </c>
      <c r="D802" s="57"/>
      <c r="E802" s="57"/>
      <c r="F802" s="57">
        <f t="shared" si="110"/>
        <v>120.3</v>
      </c>
      <c r="G802" s="57">
        <v>3</v>
      </c>
      <c r="H802" s="57"/>
      <c r="I802" s="57"/>
      <c r="J802" s="57">
        <f t="shared" si="107"/>
        <v>3</v>
      </c>
      <c r="K802" s="56"/>
      <c r="L802" s="54">
        <f t="shared" si="111"/>
        <v>0</v>
      </c>
      <c r="M802" s="54">
        <f t="shared" si="108"/>
        <v>0</v>
      </c>
      <c r="N802" s="54">
        <f t="shared" si="112"/>
        <v>0</v>
      </c>
      <c r="O802" s="54">
        <v>0</v>
      </c>
      <c r="P802" s="56">
        <f t="shared" si="114"/>
        <v>0</v>
      </c>
    </row>
    <row r="803" spans="1:16" s="68" customFormat="1" x14ac:dyDescent="0.2">
      <c r="A803" s="78">
        <f t="shared" si="113"/>
        <v>269</v>
      </c>
      <c r="B803" s="57" t="s">
        <v>1750</v>
      </c>
      <c r="C803" s="57">
        <v>1901.4</v>
      </c>
      <c r="D803" s="57"/>
      <c r="E803" s="57"/>
      <c r="F803" s="57">
        <f t="shared" si="110"/>
        <v>1901.4</v>
      </c>
      <c r="G803" s="57">
        <v>60</v>
      </c>
      <c r="H803" s="57"/>
      <c r="I803" s="57"/>
      <c r="J803" s="57">
        <f t="shared" si="107"/>
        <v>60</v>
      </c>
      <c r="K803" s="56"/>
      <c r="L803" s="54">
        <f t="shared" si="111"/>
        <v>0</v>
      </c>
      <c r="M803" s="54">
        <f t="shared" si="108"/>
        <v>0</v>
      </c>
      <c r="N803" s="54">
        <f t="shared" si="112"/>
        <v>0</v>
      </c>
      <c r="O803" s="54">
        <v>0</v>
      </c>
      <c r="P803" s="56">
        <f t="shared" si="114"/>
        <v>0</v>
      </c>
    </row>
    <row r="804" spans="1:16" s="68" customFormat="1" x14ac:dyDescent="0.2">
      <c r="A804" s="78">
        <f t="shared" si="113"/>
        <v>270</v>
      </c>
      <c r="B804" s="57" t="s">
        <v>1751</v>
      </c>
      <c r="C804" s="57">
        <v>404.1</v>
      </c>
      <c r="D804" s="57"/>
      <c r="E804" s="57"/>
      <c r="F804" s="57">
        <f t="shared" si="110"/>
        <v>404.1</v>
      </c>
      <c r="G804" s="57">
        <v>9</v>
      </c>
      <c r="H804" s="57"/>
      <c r="I804" s="57"/>
      <c r="J804" s="57">
        <f t="shared" si="107"/>
        <v>9</v>
      </c>
      <c r="K804" s="56"/>
      <c r="L804" s="54">
        <f t="shared" si="111"/>
        <v>0</v>
      </c>
      <c r="M804" s="54">
        <f t="shared" si="108"/>
        <v>0</v>
      </c>
      <c r="N804" s="54">
        <f t="shared" si="112"/>
        <v>0</v>
      </c>
      <c r="O804" s="54">
        <v>0</v>
      </c>
      <c r="P804" s="56">
        <f t="shared" si="114"/>
        <v>0</v>
      </c>
    </row>
    <row r="805" spans="1:16" s="68" customFormat="1" x14ac:dyDescent="0.2">
      <c r="A805" s="78">
        <f t="shared" si="113"/>
        <v>271</v>
      </c>
      <c r="B805" s="57" t="s">
        <v>1752</v>
      </c>
      <c r="C805" s="57">
        <v>148.19999999999999</v>
      </c>
      <c r="D805" s="57"/>
      <c r="E805" s="57"/>
      <c r="F805" s="57">
        <f t="shared" si="110"/>
        <v>148.19999999999999</v>
      </c>
      <c r="G805" s="57">
        <v>3</v>
      </c>
      <c r="H805" s="57"/>
      <c r="I805" s="57"/>
      <c r="J805" s="57">
        <f t="shared" si="107"/>
        <v>3</v>
      </c>
      <c r="K805" s="56"/>
      <c r="L805" s="54">
        <f t="shared" si="111"/>
        <v>0</v>
      </c>
      <c r="M805" s="54">
        <f t="shared" si="108"/>
        <v>0</v>
      </c>
      <c r="N805" s="54">
        <f t="shared" si="112"/>
        <v>0</v>
      </c>
      <c r="O805" s="54">
        <v>0</v>
      </c>
      <c r="P805" s="56">
        <f t="shared" si="114"/>
        <v>0</v>
      </c>
    </row>
    <row r="806" spans="1:16" s="68" customFormat="1" x14ac:dyDescent="0.2">
      <c r="A806" s="78">
        <f t="shared" si="113"/>
        <v>272</v>
      </c>
      <c r="B806" s="57" t="s">
        <v>1753</v>
      </c>
      <c r="C806" s="57">
        <v>156.9</v>
      </c>
      <c r="D806" s="57"/>
      <c r="E806" s="57"/>
      <c r="F806" s="57">
        <f t="shared" si="110"/>
        <v>156.9</v>
      </c>
      <c r="G806" s="57">
        <v>4</v>
      </c>
      <c r="H806" s="57"/>
      <c r="I806" s="57"/>
      <c r="J806" s="57">
        <f t="shared" si="107"/>
        <v>4</v>
      </c>
      <c r="K806" s="56"/>
      <c r="L806" s="54">
        <f t="shared" si="111"/>
        <v>0</v>
      </c>
      <c r="M806" s="54">
        <f t="shared" si="108"/>
        <v>0</v>
      </c>
      <c r="N806" s="54">
        <f t="shared" si="112"/>
        <v>0</v>
      </c>
      <c r="O806" s="54">
        <v>0</v>
      </c>
      <c r="P806" s="56">
        <f t="shared" si="114"/>
        <v>0</v>
      </c>
    </row>
    <row r="807" spans="1:16" s="68" customFormat="1" x14ac:dyDescent="0.2">
      <c r="A807" s="78">
        <f t="shared" si="113"/>
        <v>273</v>
      </c>
      <c r="B807" s="57" t="s">
        <v>1754</v>
      </c>
      <c r="C807" s="57">
        <v>156.6</v>
      </c>
      <c r="D807" s="57"/>
      <c r="E807" s="57"/>
      <c r="F807" s="57">
        <f t="shared" si="110"/>
        <v>156.6</v>
      </c>
      <c r="G807" s="57">
        <v>4</v>
      </c>
      <c r="H807" s="57"/>
      <c r="I807" s="57"/>
      <c r="J807" s="57">
        <f t="shared" si="107"/>
        <v>4</v>
      </c>
      <c r="K807" s="56"/>
      <c r="L807" s="54">
        <f t="shared" si="111"/>
        <v>0</v>
      </c>
      <c r="M807" s="54">
        <f t="shared" si="108"/>
        <v>0</v>
      </c>
      <c r="N807" s="54">
        <f t="shared" si="112"/>
        <v>0</v>
      </c>
      <c r="O807" s="54">
        <v>0</v>
      </c>
      <c r="P807" s="56">
        <f t="shared" si="114"/>
        <v>0</v>
      </c>
    </row>
    <row r="808" spans="1:16" s="68" customFormat="1" x14ac:dyDescent="0.2">
      <c r="A808" s="78">
        <f t="shared" si="113"/>
        <v>274</v>
      </c>
      <c r="B808" s="57" t="s">
        <v>1755</v>
      </c>
      <c r="C808" s="57">
        <v>164.4</v>
      </c>
      <c r="D808" s="57"/>
      <c r="E808" s="57"/>
      <c r="F808" s="57">
        <f t="shared" si="110"/>
        <v>164.4</v>
      </c>
      <c r="G808" s="57">
        <v>4</v>
      </c>
      <c r="H808" s="57"/>
      <c r="I808" s="57"/>
      <c r="J808" s="57">
        <f t="shared" si="107"/>
        <v>4</v>
      </c>
      <c r="K808" s="56"/>
      <c r="L808" s="54">
        <f t="shared" si="111"/>
        <v>0</v>
      </c>
      <c r="M808" s="54">
        <f t="shared" si="108"/>
        <v>0</v>
      </c>
      <c r="N808" s="54">
        <f t="shared" si="112"/>
        <v>0</v>
      </c>
      <c r="O808" s="54">
        <v>0</v>
      </c>
      <c r="P808" s="56">
        <f t="shared" si="114"/>
        <v>0</v>
      </c>
    </row>
    <row r="809" spans="1:16" s="68" customFormat="1" x14ac:dyDescent="0.2">
      <c r="A809" s="78">
        <f t="shared" si="113"/>
        <v>275</v>
      </c>
      <c r="B809" s="57" t="s">
        <v>1756</v>
      </c>
      <c r="C809" s="57">
        <v>149.69999999999999</v>
      </c>
      <c r="D809" s="57"/>
      <c r="E809" s="57"/>
      <c r="F809" s="57">
        <f t="shared" si="110"/>
        <v>149.69999999999999</v>
      </c>
      <c r="G809" s="57">
        <v>3</v>
      </c>
      <c r="H809" s="57"/>
      <c r="I809" s="57"/>
      <c r="J809" s="57">
        <f t="shared" si="107"/>
        <v>3</v>
      </c>
      <c r="K809" s="56"/>
      <c r="L809" s="54">
        <f t="shared" si="111"/>
        <v>0</v>
      </c>
      <c r="M809" s="54">
        <f t="shared" si="108"/>
        <v>0</v>
      </c>
      <c r="N809" s="54">
        <f t="shared" si="112"/>
        <v>0</v>
      </c>
      <c r="O809" s="54">
        <v>0</v>
      </c>
      <c r="P809" s="56">
        <f t="shared" si="114"/>
        <v>0</v>
      </c>
    </row>
    <row r="810" spans="1:16" s="68" customFormat="1" x14ac:dyDescent="0.2">
      <c r="A810" s="78">
        <f t="shared" si="113"/>
        <v>276</v>
      </c>
      <c r="B810" s="57" t="s">
        <v>1784</v>
      </c>
      <c r="C810" s="57">
        <v>94</v>
      </c>
      <c r="D810" s="57"/>
      <c r="E810" s="57"/>
      <c r="F810" s="57">
        <f t="shared" si="110"/>
        <v>94</v>
      </c>
      <c r="G810" s="57">
        <v>2</v>
      </c>
      <c r="H810" s="57"/>
      <c r="I810" s="57"/>
      <c r="J810" s="57">
        <f t="shared" si="107"/>
        <v>2</v>
      </c>
      <c r="K810" s="56"/>
      <c r="L810" s="54">
        <f t="shared" si="111"/>
        <v>0</v>
      </c>
      <c r="M810" s="54">
        <f t="shared" si="108"/>
        <v>0</v>
      </c>
      <c r="N810" s="54">
        <f t="shared" si="112"/>
        <v>0</v>
      </c>
      <c r="O810" s="54">
        <v>0</v>
      </c>
      <c r="P810" s="56">
        <f t="shared" si="114"/>
        <v>0</v>
      </c>
    </row>
    <row r="811" spans="1:16" s="68" customFormat="1" x14ac:dyDescent="0.2">
      <c r="A811" s="78">
        <f t="shared" si="113"/>
        <v>277</v>
      </c>
      <c r="B811" s="57" t="s">
        <v>1785</v>
      </c>
      <c r="C811" s="57">
        <v>190.9</v>
      </c>
      <c r="D811" s="57"/>
      <c r="E811" s="57"/>
      <c r="F811" s="57">
        <f t="shared" si="110"/>
        <v>190.9</v>
      </c>
      <c r="G811" s="57">
        <v>4</v>
      </c>
      <c r="H811" s="57"/>
      <c r="I811" s="57"/>
      <c r="J811" s="57">
        <f t="shared" si="107"/>
        <v>4</v>
      </c>
      <c r="K811" s="56"/>
      <c r="L811" s="54">
        <f t="shared" si="111"/>
        <v>0</v>
      </c>
      <c r="M811" s="54">
        <f t="shared" si="108"/>
        <v>0</v>
      </c>
      <c r="N811" s="54">
        <f t="shared" si="112"/>
        <v>0</v>
      </c>
      <c r="O811" s="54">
        <v>0</v>
      </c>
      <c r="P811" s="56">
        <f t="shared" si="114"/>
        <v>0</v>
      </c>
    </row>
    <row r="812" spans="1:16" s="68" customFormat="1" x14ac:dyDescent="0.2">
      <c r="A812" s="78">
        <f t="shared" si="113"/>
        <v>278</v>
      </c>
      <c r="B812" s="57" t="s">
        <v>1786</v>
      </c>
      <c r="C812" s="57">
        <v>204.2</v>
      </c>
      <c r="D812" s="57"/>
      <c r="E812" s="57"/>
      <c r="F812" s="57">
        <f t="shared" si="110"/>
        <v>204.2</v>
      </c>
      <c r="G812" s="57">
        <v>4</v>
      </c>
      <c r="H812" s="57"/>
      <c r="I812" s="57"/>
      <c r="J812" s="57">
        <f t="shared" ref="J812:J861" si="115">G812+H812+I812</f>
        <v>4</v>
      </c>
      <c r="K812" s="56"/>
      <c r="L812" s="54">
        <f t="shared" si="111"/>
        <v>0</v>
      </c>
      <c r="M812" s="54">
        <f t="shared" ref="M812:M857" si="116">L812*0.3677</f>
        <v>0</v>
      </c>
      <c r="N812" s="54">
        <f t="shared" si="112"/>
        <v>0</v>
      </c>
      <c r="O812" s="54">
        <v>0</v>
      </c>
      <c r="P812" s="56">
        <f t="shared" si="114"/>
        <v>0</v>
      </c>
    </row>
    <row r="813" spans="1:16" s="68" customFormat="1" x14ac:dyDescent="0.2">
      <c r="A813" s="78">
        <f t="shared" si="113"/>
        <v>279</v>
      </c>
      <c r="B813" s="57" t="s">
        <v>1787</v>
      </c>
      <c r="C813" s="57">
        <v>215.5</v>
      </c>
      <c r="D813" s="57"/>
      <c r="E813" s="57"/>
      <c r="F813" s="57">
        <f t="shared" si="110"/>
        <v>215.5</v>
      </c>
      <c r="G813" s="57">
        <v>4</v>
      </c>
      <c r="H813" s="57"/>
      <c r="I813" s="57"/>
      <c r="J813" s="57">
        <f t="shared" si="115"/>
        <v>4</v>
      </c>
      <c r="K813" s="56"/>
      <c r="L813" s="54">
        <f t="shared" si="111"/>
        <v>0</v>
      </c>
      <c r="M813" s="54">
        <f t="shared" si="116"/>
        <v>0</v>
      </c>
      <c r="N813" s="54">
        <f t="shared" si="112"/>
        <v>0</v>
      </c>
      <c r="O813" s="54">
        <v>0</v>
      </c>
      <c r="P813" s="56">
        <f t="shared" si="114"/>
        <v>0</v>
      </c>
    </row>
    <row r="814" spans="1:16" s="68" customFormat="1" x14ac:dyDescent="0.2">
      <c r="A814" s="78">
        <f t="shared" si="113"/>
        <v>280</v>
      </c>
      <c r="B814" s="57" t="s">
        <v>1788</v>
      </c>
      <c r="C814" s="57">
        <v>182.6</v>
      </c>
      <c r="D814" s="57"/>
      <c r="E814" s="57"/>
      <c r="F814" s="57">
        <f t="shared" si="110"/>
        <v>182.6</v>
      </c>
      <c r="G814" s="57">
        <v>5</v>
      </c>
      <c r="H814" s="57"/>
      <c r="I814" s="57"/>
      <c r="J814" s="57">
        <f t="shared" si="115"/>
        <v>5</v>
      </c>
      <c r="K814" s="56"/>
      <c r="L814" s="54">
        <f t="shared" si="111"/>
        <v>0</v>
      </c>
      <c r="M814" s="54">
        <f t="shared" si="116"/>
        <v>0</v>
      </c>
      <c r="N814" s="54">
        <f t="shared" si="112"/>
        <v>0</v>
      </c>
      <c r="O814" s="54">
        <v>0</v>
      </c>
      <c r="P814" s="56">
        <f t="shared" si="114"/>
        <v>0</v>
      </c>
    </row>
    <row r="815" spans="1:16" s="68" customFormat="1" x14ac:dyDescent="0.2">
      <c r="A815" s="78">
        <f t="shared" si="113"/>
        <v>281</v>
      </c>
      <c r="B815" s="57" t="s">
        <v>1789</v>
      </c>
      <c r="C815" s="57">
        <v>140.1</v>
      </c>
      <c r="D815" s="57"/>
      <c r="E815" s="57"/>
      <c r="F815" s="57">
        <f t="shared" si="110"/>
        <v>140.1</v>
      </c>
      <c r="G815" s="57">
        <v>3</v>
      </c>
      <c r="H815" s="57"/>
      <c r="I815" s="57"/>
      <c r="J815" s="57">
        <f t="shared" si="115"/>
        <v>3</v>
      </c>
      <c r="K815" s="56"/>
      <c r="L815" s="54">
        <f t="shared" si="111"/>
        <v>0</v>
      </c>
      <c r="M815" s="54">
        <f t="shared" si="116"/>
        <v>0</v>
      </c>
      <c r="N815" s="54">
        <f t="shared" si="112"/>
        <v>0</v>
      </c>
      <c r="O815" s="54">
        <v>0</v>
      </c>
      <c r="P815" s="56">
        <f t="shared" si="114"/>
        <v>0</v>
      </c>
    </row>
    <row r="816" spans="1:16" s="68" customFormat="1" x14ac:dyDescent="0.2">
      <c r="A816" s="78">
        <f t="shared" si="113"/>
        <v>282</v>
      </c>
      <c r="B816" s="57" t="s">
        <v>1792</v>
      </c>
      <c r="C816" s="57">
        <v>2666.8</v>
      </c>
      <c r="D816" s="57"/>
      <c r="E816" s="57">
        <v>64.2</v>
      </c>
      <c r="F816" s="57">
        <f t="shared" si="110"/>
        <v>2731</v>
      </c>
      <c r="G816" s="57">
        <v>59</v>
      </c>
      <c r="H816" s="57"/>
      <c r="I816" s="57">
        <v>1</v>
      </c>
      <c r="J816" s="57">
        <f t="shared" si="115"/>
        <v>60</v>
      </c>
      <c r="K816" s="56"/>
      <c r="L816" s="54">
        <f t="shared" si="111"/>
        <v>0</v>
      </c>
      <c r="M816" s="54">
        <f t="shared" si="116"/>
        <v>0</v>
      </c>
      <c r="N816" s="54">
        <f t="shared" si="112"/>
        <v>0</v>
      </c>
      <c r="O816" s="54">
        <v>0</v>
      </c>
      <c r="P816" s="56">
        <f t="shared" si="114"/>
        <v>0</v>
      </c>
    </row>
    <row r="817" spans="1:16" s="68" customFormat="1" x14ac:dyDescent="0.2">
      <c r="A817" s="78">
        <f t="shared" si="113"/>
        <v>283</v>
      </c>
      <c r="B817" s="57" t="s">
        <v>1793</v>
      </c>
      <c r="C817" s="57">
        <v>84.6</v>
      </c>
      <c r="D817" s="57"/>
      <c r="E817" s="57"/>
      <c r="F817" s="57">
        <f t="shared" si="110"/>
        <v>84.6</v>
      </c>
      <c r="G817" s="57">
        <v>2</v>
      </c>
      <c r="H817" s="57"/>
      <c r="I817" s="57"/>
      <c r="J817" s="57">
        <f t="shared" si="115"/>
        <v>2</v>
      </c>
      <c r="K817" s="56"/>
      <c r="L817" s="54">
        <f t="shared" si="111"/>
        <v>0</v>
      </c>
      <c r="M817" s="54">
        <f t="shared" si="116"/>
        <v>0</v>
      </c>
      <c r="N817" s="54">
        <f t="shared" si="112"/>
        <v>0</v>
      </c>
      <c r="O817" s="54">
        <v>0</v>
      </c>
      <c r="P817" s="56">
        <f t="shared" si="114"/>
        <v>0</v>
      </c>
    </row>
    <row r="818" spans="1:16" s="68" customFormat="1" x14ac:dyDescent="0.2">
      <c r="A818" s="78">
        <f t="shared" si="113"/>
        <v>284</v>
      </c>
      <c r="B818" s="57" t="s">
        <v>1794</v>
      </c>
      <c r="C818" s="57">
        <v>219.7</v>
      </c>
      <c r="D818" s="57"/>
      <c r="E818" s="57"/>
      <c r="F818" s="57">
        <f t="shared" si="110"/>
        <v>219.7</v>
      </c>
      <c r="G818" s="57">
        <v>5</v>
      </c>
      <c r="H818" s="57"/>
      <c r="I818" s="57"/>
      <c r="J818" s="57">
        <f t="shared" si="115"/>
        <v>5</v>
      </c>
      <c r="K818" s="56"/>
      <c r="L818" s="54">
        <f t="shared" si="111"/>
        <v>0</v>
      </c>
      <c r="M818" s="54">
        <f t="shared" si="116"/>
        <v>0</v>
      </c>
      <c r="N818" s="54">
        <f t="shared" si="112"/>
        <v>0</v>
      </c>
      <c r="O818" s="54">
        <v>0</v>
      </c>
      <c r="P818" s="56">
        <f t="shared" si="114"/>
        <v>0</v>
      </c>
    </row>
    <row r="819" spans="1:16" s="68" customFormat="1" x14ac:dyDescent="0.2">
      <c r="A819" s="78">
        <f t="shared" si="113"/>
        <v>285</v>
      </c>
      <c r="B819" s="57" t="s">
        <v>1802</v>
      </c>
      <c r="C819" s="57">
        <v>171.2</v>
      </c>
      <c r="D819" s="57"/>
      <c r="E819" s="57"/>
      <c r="F819" s="57">
        <f t="shared" si="110"/>
        <v>171.2</v>
      </c>
      <c r="G819" s="57">
        <v>3</v>
      </c>
      <c r="H819" s="57"/>
      <c r="I819" s="57"/>
      <c r="J819" s="57">
        <f t="shared" si="115"/>
        <v>3</v>
      </c>
      <c r="K819" s="56"/>
      <c r="L819" s="54">
        <f t="shared" si="111"/>
        <v>0</v>
      </c>
      <c r="M819" s="54">
        <f t="shared" si="116"/>
        <v>0</v>
      </c>
      <c r="N819" s="54">
        <f t="shared" si="112"/>
        <v>0</v>
      </c>
      <c r="O819" s="54">
        <v>0</v>
      </c>
      <c r="P819" s="56">
        <f t="shared" si="114"/>
        <v>0</v>
      </c>
    </row>
    <row r="820" spans="1:16" s="68" customFormat="1" x14ac:dyDescent="0.2">
      <c r="A820" s="78">
        <f t="shared" si="113"/>
        <v>286</v>
      </c>
      <c r="B820" s="57" t="s">
        <v>1803</v>
      </c>
      <c r="C820" s="57">
        <v>246.6</v>
      </c>
      <c r="D820" s="57">
        <v>31.9</v>
      </c>
      <c r="E820" s="57"/>
      <c r="F820" s="57">
        <f t="shared" si="110"/>
        <v>278.5</v>
      </c>
      <c r="G820" s="57">
        <v>7</v>
      </c>
      <c r="H820" s="57"/>
      <c r="I820" s="57">
        <v>1</v>
      </c>
      <c r="J820" s="57">
        <f t="shared" si="115"/>
        <v>8</v>
      </c>
      <c r="K820" s="56"/>
      <c r="L820" s="54">
        <f t="shared" si="111"/>
        <v>0</v>
      </c>
      <c r="M820" s="54">
        <f t="shared" si="116"/>
        <v>0</v>
      </c>
      <c r="N820" s="54">
        <f t="shared" si="112"/>
        <v>0</v>
      </c>
      <c r="O820" s="54">
        <v>0</v>
      </c>
      <c r="P820" s="56">
        <f t="shared" si="114"/>
        <v>0</v>
      </c>
    </row>
    <row r="821" spans="1:16" s="68" customFormat="1" x14ac:dyDescent="0.2">
      <c r="A821" s="78">
        <f t="shared" si="113"/>
        <v>287</v>
      </c>
      <c r="B821" s="57" t="s">
        <v>1805</v>
      </c>
      <c r="C821" s="57">
        <v>138.4</v>
      </c>
      <c r="D821" s="57"/>
      <c r="E821" s="57"/>
      <c r="F821" s="57">
        <f t="shared" si="110"/>
        <v>138.4</v>
      </c>
      <c r="G821" s="57">
        <v>4</v>
      </c>
      <c r="H821" s="57"/>
      <c r="I821" s="57"/>
      <c r="J821" s="57">
        <f t="shared" si="115"/>
        <v>4</v>
      </c>
      <c r="K821" s="56"/>
      <c r="L821" s="54">
        <f t="shared" si="111"/>
        <v>0</v>
      </c>
      <c r="M821" s="54">
        <f t="shared" si="116"/>
        <v>0</v>
      </c>
      <c r="N821" s="54">
        <f t="shared" si="112"/>
        <v>0</v>
      </c>
      <c r="O821" s="54">
        <v>0</v>
      </c>
      <c r="P821" s="56">
        <f t="shared" si="114"/>
        <v>0</v>
      </c>
    </row>
    <row r="822" spans="1:16" s="68" customFormat="1" x14ac:dyDescent="0.2">
      <c r="A822" s="78">
        <f t="shared" si="113"/>
        <v>288</v>
      </c>
      <c r="B822" s="57" t="s">
        <v>1806</v>
      </c>
      <c r="C822" s="57">
        <v>990.2</v>
      </c>
      <c r="D822" s="57"/>
      <c r="E822" s="57"/>
      <c r="F822" s="57">
        <f t="shared" si="110"/>
        <v>990.2</v>
      </c>
      <c r="G822" s="57">
        <v>24</v>
      </c>
      <c r="H822" s="57"/>
      <c r="I822" s="57"/>
      <c r="J822" s="57">
        <f t="shared" si="115"/>
        <v>24</v>
      </c>
      <c r="K822" s="56"/>
      <c r="L822" s="54">
        <f t="shared" si="111"/>
        <v>0</v>
      </c>
      <c r="M822" s="54">
        <f t="shared" si="116"/>
        <v>0</v>
      </c>
      <c r="N822" s="54">
        <f t="shared" si="112"/>
        <v>0</v>
      </c>
      <c r="O822" s="54">
        <v>0</v>
      </c>
      <c r="P822" s="56">
        <f t="shared" si="114"/>
        <v>0</v>
      </c>
    </row>
    <row r="823" spans="1:16" s="68" customFormat="1" x14ac:dyDescent="0.2">
      <c r="A823" s="78">
        <f t="shared" si="113"/>
        <v>289</v>
      </c>
      <c r="B823" s="57" t="s">
        <v>1807</v>
      </c>
      <c r="C823" s="57">
        <v>184.5</v>
      </c>
      <c r="D823" s="57"/>
      <c r="E823" s="57"/>
      <c r="F823" s="57">
        <f t="shared" si="110"/>
        <v>184.5</v>
      </c>
      <c r="G823" s="57">
        <v>4</v>
      </c>
      <c r="H823" s="57"/>
      <c r="I823" s="57"/>
      <c r="J823" s="57">
        <f t="shared" si="115"/>
        <v>4</v>
      </c>
      <c r="K823" s="56"/>
      <c r="L823" s="54">
        <f t="shared" si="111"/>
        <v>0</v>
      </c>
      <c r="M823" s="54">
        <f t="shared" si="116"/>
        <v>0</v>
      </c>
      <c r="N823" s="54">
        <f t="shared" si="112"/>
        <v>0</v>
      </c>
      <c r="O823" s="54">
        <v>0</v>
      </c>
      <c r="P823" s="56">
        <f t="shared" si="114"/>
        <v>0</v>
      </c>
    </row>
    <row r="824" spans="1:16" s="68" customFormat="1" x14ac:dyDescent="0.2">
      <c r="A824" s="78">
        <f t="shared" si="113"/>
        <v>290</v>
      </c>
      <c r="B824" s="57" t="s">
        <v>1815</v>
      </c>
      <c r="C824" s="57">
        <v>96.2</v>
      </c>
      <c r="D824" s="57"/>
      <c r="E824" s="57"/>
      <c r="F824" s="57">
        <f t="shared" si="110"/>
        <v>96.2</v>
      </c>
      <c r="G824" s="57">
        <v>2</v>
      </c>
      <c r="H824" s="57"/>
      <c r="I824" s="57"/>
      <c r="J824" s="57">
        <f t="shared" si="115"/>
        <v>2</v>
      </c>
      <c r="K824" s="56"/>
      <c r="L824" s="54">
        <f t="shared" si="111"/>
        <v>0</v>
      </c>
      <c r="M824" s="54">
        <f t="shared" si="116"/>
        <v>0</v>
      </c>
      <c r="N824" s="54">
        <f t="shared" si="112"/>
        <v>0</v>
      </c>
      <c r="O824" s="54">
        <v>0</v>
      </c>
      <c r="P824" s="56">
        <f t="shared" si="114"/>
        <v>0</v>
      </c>
    </row>
    <row r="825" spans="1:16" s="68" customFormat="1" x14ac:dyDescent="0.2">
      <c r="A825" s="78">
        <f t="shared" si="113"/>
        <v>291</v>
      </c>
      <c r="B825" s="57" t="s">
        <v>1816</v>
      </c>
      <c r="C825" s="57">
        <v>150.80000000000001</v>
      </c>
      <c r="D825" s="57"/>
      <c r="E825" s="57"/>
      <c r="F825" s="57">
        <f t="shared" si="110"/>
        <v>150.80000000000001</v>
      </c>
      <c r="G825" s="57">
        <v>4</v>
      </c>
      <c r="H825" s="57"/>
      <c r="I825" s="57"/>
      <c r="J825" s="57">
        <f t="shared" si="115"/>
        <v>4</v>
      </c>
      <c r="K825" s="56"/>
      <c r="L825" s="54">
        <f t="shared" si="111"/>
        <v>0</v>
      </c>
      <c r="M825" s="54">
        <f t="shared" si="116"/>
        <v>0</v>
      </c>
      <c r="N825" s="54">
        <f t="shared" si="112"/>
        <v>0</v>
      </c>
      <c r="O825" s="54">
        <v>0</v>
      </c>
      <c r="P825" s="56">
        <f t="shared" si="114"/>
        <v>0</v>
      </c>
    </row>
    <row r="826" spans="1:16" s="68" customFormat="1" x14ac:dyDescent="0.2">
      <c r="A826" s="78">
        <f t="shared" si="113"/>
        <v>292</v>
      </c>
      <c r="B826" s="57" t="s">
        <v>1823</v>
      </c>
      <c r="C826" s="57">
        <v>301.02</v>
      </c>
      <c r="D826" s="57"/>
      <c r="E826" s="57"/>
      <c r="F826" s="57">
        <f t="shared" ref="F826:F876" si="117">C826+D826+E826</f>
        <v>301.02</v>
      </c>
      <c r="G826" s="57">
        <v>6</v>
      </c>
      <c r="H826" s="57"/>
      <c r="I826" s="57"/>
      <c r="J826" s="57">
        <f t="shared" si="115"/>
        <v>6</v>
      </c>
      <c r="K826" s="56"/>
      <c r="L826" s="54">
        <f t="shared" si="111"/>
        <v>0</v>
      </c>
      <c r="M826" s="54">
        <f t="shared" si="116"/>
        <v>0</v>
      </c>
      <c r="N826" s="54">
        <f t="shared" si="112"/>
        <v>0</v>
      </c>
      <c r="O826" s="54">
        <v>0</v>
      </c>
      <c r="P826" s="56">
        <f t="shared" si="114"/>
        <v>0</v>
      </c>
    </row>
    <row r="827" spans="1:16" s="68" customFormat="1" x14ac:dyDescent="0.2">
      <c r="A827" s="78">
        <f t="shared" si="113"/>
        <v>293</v>
      </c>
      <c r="B827" s="57" t="s">
        <v>1824</v>
      </c>
      <c r="C827" s="57">
        <v>725.3</v>
      </c>
      <c r="D827" s="57"/>
      <c r="E827" s="57"/>
      <c r="F827" s="57">
        <f t="shared" si="117"/>
        <v>725.3</v>
      </c>
      <c r="G827" s="57">
        <v>15</v>
      </c>
      <c r="H827" s="57"/>
      <c r="I827" s="57"/>
      <c r="J827" s="57">
        <f t="shared" si="115"/>
        <v>15</v>
      </c>
      <c r="K827" s="56"/>
      <c r="L827" s="54">
        <f t="shared" si="111"/>
        <v>0</v>
      </c>
      <c r="M827" s="54">
        <f t="shared" si="116"/>
        <v>0</v>
      </c>
      <c r="N827" s="54">
        <f t="shared" si="112"/>
        <v>0</v>
      </c>
      <c r="O827" s="54">
        <v>0</v>
      </c>
      <c r="P827" s="56">
        <f t="shared" ref="P827:P858" si="118">(L827+M827+N827+O827)/F827</f>
        <v>0</v>
      </c>
    </row>
    <row r="828" spans="1:16" s="68" customFormat="1" x14ac:dyDescent="0.2">
      <c r="A828" s="78">
        <f t="shared" si="113"/>
        <v>294</v>
      </c>
      <c r="B828" s="57" t="s">
        <v>1825</v>
      </c>
      <c r="C828" s="57">
        <v>1494.6</v>
      </c>
      <c r="D828" s="57">
        <v>88.8</v>
      </c>
      <c r="E828" s="57"/>
      <c r="F828" s="57">
        <f t="shared" si="117"/>
        <v>1583.3999999999999</v>
      </c>
      <c r="G828" s="57">
        <v>32</v>
      </c>
      <c r="H828" s="57">
        <v>2</v>
      </c>
      <c r="I828" s="57"/>
      <c r="J828" s="57">
        <f t="shared" si="115"/>
        <v>34</v>
      </c>
      <c r="K828" s="56"/>
      <c r="L828" s="54">
        <f t="shared" si="111"/>
        <v>0</v>
      </c>
      <c r="M828" s="54">
        <f t="shared" si="116"/>
        <v>0</v>
      </c>
      <c r="N828" s="54">
        <f t="shared" si="112"/>
        <v>0</v>
      </c>
      <c r="O828" s="54">
        <v>0</v>
      </c>
      <c r="P828" s="56">
        <f t="shared" si="118"/>
        <v>0</v>
      </c>
    </row>
    <row r="829" spans="1:16" s="68" customFormat="1" x14ac:dyDescent="0.2">
      <c r="A829" s="78">
        <f t="shared" si="113"/>
        <v>295</v>
      </c>
      <c r="B829" s="57" t="s">
        <v>1826</v>
      </c>
      <c r="C829" s="57">
        <v>1123</v>
      </c>
      <c r="D829" s="57"/>
      <c r="E829" s="57">
        <v>374</v>
      </c>
      <c r="F829" s="57">
        <f t="shared" si="117"/>
        <v>1497</v>
      </c>
      <c r="G829" s="57">
        <v>24</v>
      </c>
      <c r="H829" s="57"/>
      <c r="I829" s="57">
        <v>3</v>
      </c>
      <c r="J829" s="57">
        <f t="shared" si="115"/>
        <v>27</v>
      </c>
      <c r="K829" s="56"/>
      <c r="L829" s="54">
        <f t="shared" si="111"/>
        <v>0</v>
      </c>
      <c r="M829" s="54">
        <f t="shared" si="116"/>
        <v>0</v>
      </c>
      <c r="N829" s="54">
        <f t="shared" si="112"/>
        <v>0</v>
      </c>
      <c r="O829" s="54">
        <v>0</v>
      </c>
      <c r="P829" s="56">
        <f t="shared" si="118"/>
        <v>0</v>
      </c>
    </row>
    <row r="830" spans="1:16" s="68" customFormat="1" x14ac:dyDescent="0.2">
      <c r="A830" s="78">
        <f t="shared" si="113"/>
        <v>296</v>
      </c>
      <c r="B830" s="57" t="s">
        <v>1827</v>
      </c>
      <c r="C830" s="57">
        <v>1486.2</v>
      </c>
      <c r="D830" s="57"/>
      <c r="E830" s="57"/>
      <c r="F830" s="57">
        <f t="shared" si="117"/>
        <v>1486.2</v>
      </c>
      <c r="G830" s="57">
        <v>32</v>
      </c>
      <c r="H830" s="57"/>
      <c r="I830" s="57"/>
      <c r="J830" s="57">
        <f t="shared" si="115"/>
        <v>32</v>
      </c>
      <c r="K830" s="56"/>
      <c r="L830" s="54">
        <f t="shared" si="111"/>
        <v>0</v>
      </c>
      <c r="M830" s="54">
        <f t="shared" si="116"/>
        <v>0</v>
      </c>
      <c r="N830" s="54">
        <f t="shared" si="112"/>
        <v>0</v>
      </c>
      <c r="O830" s="54">
        <v>0</v>
      </c>
      <c r="P830" s="56">
        <f t="shared" si="118"/>
        <v>0</v>
      </c>
    </row>
    <row r="831" spans="1:16" s="68" customFormat="1" x14ac:dyDescent="0.2">
      <c r="A831" s="78">
        <f t="shared" si="113"/>
        <v>297</v>
      </c>
      <c r="B831" s="57" t="s">
        <v>1828</v>
      </c>
      <c r="C831" s="57">
        <v>2557.9</v>
      </c>
      <c r="D831" s="57"/>
      <c r="E831" s="57"/>
      <c r="F831" s="57">
        <f t="shared" si="117"/>
        <v>2557.9</v>
      </c>
      <c r="G831" s="57">
        <v>64</v>
      </c>
      <c r="H831" s="57"/>
      <c r="I831" s="57"/>
      <c r="J831" s="57">
        <f t="shared" si="115"/>
        <v>64</v>
      </c>
      <c r="K831" s="56"/>
      <c r="L831" s="54">
        <f t="shared" si="111"/>
        <v>0</v>
      </c>
      <c r="M831" s="54">
        <f t="shared" si="116"/>
        <v>0</v>
      </c>
      <c r="N831" s="54">
        <f t="shared" si="112"/>
        <v>0</v>
      </c>
      <c r="O831" s="54">
        <v>0</v>
      </c>
      <c r="P831" s="56">
        <f t="shared" si="118"/>
        <v>0</v>
      </c>
    </row>
    <row r="832" spans="1:16" s="68" customFormat="1" x14ac:dyDescent="0.2">
      <c r="A832" s="78">
        <f t="shared" si="113"/>
        <v>298</v>
      </c>
      <c r="B832" s="57" t="s">
        <v>1829</v>
      </c>
      <c r="C832" s="57">
        <v>2559.3000000000002</v>
      </c>
      <c r="D832" s="57"/>
      <c r="E832" s="57"/>
      <c r="F832" s="57">
        <f t="shared" si="117"/>
        <v>2559.3000000000002</v>
      </c>
      <c r="G832" s="57">
        <v>64</v>
      </c>
      <c r="H832" s="57"/>
      <c r="I832" s="57"/>
      <c r="J832" s="57">
        <f t="shared" si="115"/>
        <v>64</v>
      </c>
      <c r="K832" s="56"/>
      <c r="L832" s="54">
        <f t="shared" si="111"/>
        <v>0</v>
      </c>
      <c r="M832" s="54">
        <f t="shared" si="116"/>
        <v>0</v>
      </c>
      <c r="N832" s="54">
        <f t="shared" si="112"/>
        <v>0</v>
      </c>
      <c r="O832" s="54">
        <v>0</v>
      </c>
      <c r="P832" s="56">
        <f t="shared" si="118"/>
        <v>0</v>
      </c>
    </row>
    <row r="833" spans="1:16" s="68" customFormat="1" x14ac:dyDescent="0.2">
      <c r="A833" s="78">
        <f t="shared" si="113"/>
        <v>299</v>
      </c>
      <c r="B833" s="57" t="s">
        <v>1830</v>
      </c>
      <c r="C833" s="57">
        <v>1346.9</v>
      </c>
      <c r="D833" s="57"/>
      <c r="E833" s="57"/>
      <c r="F833" s="57">
        <f t="shared" si="117"/>
        <v>1346.9</v>
      </c>
      <c r="G833" s="57">
        <v>24</v>
      </c>
      <c r="H833" s="57"/>
      <c r="I833" s="57"/>
      <c r="J833" s="57">
        <f t="shared" si="115"/>
        <v>24</v>
      </c>
      <c r="K833" s="56"/>
      <c r="L833" s="54">
        <f t="shared" si="111"/>
        <v>0</v>
      </c>
      <c r="M833" s="54">
        <f t="shared" si="116"/>
        <v>0</v>
      </c>
      <c r="N833" s="54">
        <f t="shared" si="112"/>
        <v>0</v>
      </c>
      <c r="O833" s="54">
        <v>0</v>
      </c>
      <c r="P833" s="56">
        <f t="shared" si="118"/>
        <v>0</v>
      </c>
    </row>
    <row r="834" spans="1:16" s="68" customFormat="1" x14ac:dyDescent="0.2">
      <c r="A834" s="78">
        <f t="shared" si="113"/>
        <v>300</v>
      </c>
      <c r="B834" s="57" t="s">
        <v>1831</v>
      </c>
      <c r="C834" s="57">
        <v>2035.1</v>
      </c>
      <c r="D834" s="57"/>
      <c r="E834" s="57"/>
      <c r="F834" s="57">
        <f t="shared" si="117"/>
        <v>2035.1</v>
      </c>
      <c r="G834" s="57">
        <v>48</v>
      </c>
      <c r="H834" s="57"/>
      <c r="I834" s="57"/>
      <c r="J834" s="57">
        <f t="shared" si="115"/>
        <v>48</v>
      </c>
      <c r="K834" s="56"/>
      <c r="L834" s="54">
        <f t="shared" si="111"/>
        <v>0</v>
      </c>
      <c r="M834" s="54">
        <f t="shared" si="116"/>
        <v>0</v>
      </c>
      <c r="N834" s="54">
        <f t="shared" si="112"/>
        <v>0</v>
      </c>
      <c r="O834" s="54">
        <v>0</v>
      </c>
      <c r="P834" s="56">
        <f t="shared" si="118"/>
        <v>0</v>
      </c>
    </row>
    <row r="835" spans="1:16" s="68" customFormat="1" x14ac:dyDescent="0.2">
      <c r="A835" s="78">
        <f t="shared" si="113"/>
        <v>301</v>
      </c>
      <c r="B835" s="57" t="s">
        <v>1832</v>
      </c>
      <c r="C835" s="57">
        <v>1523.5</v>
      </c>
      <c r="D835" s="57"/>
      <c r="E835" s="57"/>
      <c r="F835" s="57">
        <f t="shared" si="117"/>
        <v>1523.5</v>
      </c>
      <c r="G835" s="57">
        <v>36</v>
      </c>
      <c r="H835" s="57"/>
      <c r="I835" s="57"/>
      <c r="J835" s="57">
        <f t="shared" si="115"/>
        <v>36</v>
      </c>
      <c r="K835" s="56"/>
      <c r="L835" s="54">
        <f t="shared" si="111"/>
        <v>0</v>
      </c>
      <c r="M835" s="54">
        <f t="shared" si="116"/>
        <v>0</v>
      </c>
      <c r="N835" s="54">
        <f t="shared" si="112"/>
        <v>0</v>
      </c>
      <c r="O835" s="54">
        <v>0</v>
      </c>
      <c r="P835" s="56">
        <f t="shared" si="118"/>
        <v>0</v>
      </c>
    </row>
    <row r="836" spans="1:16" s="68" customFormat="1" x14ac:dyDescent="0.2">
      <c r="A836" s="78">
        <f t="shared" si="113"/>
        <v>302</v>
      </c>
      <c r="B836" s="57" t="s">
        <v>1833</v>
      </c>
      <c r="C836" s="57">
        <v>2022.1</v>
      </c>
      <c r="D836" s="57"/>
      <c r="E836" s="57"/>
      <c r="F836" s="57">
        <f t="shared" si="117"/>
        <v>2022.1</v>
      </c>
      <c r="G836" s="57">
        <v>48</v>
      </c>
      <c r="H836" s="57"/>
      <c r="I836" s="57"/>
      <c r="J836" s="57">
        <f t="shared" si="115"/>
        <v>48</v>
      </c>
      <c r="K836" s="56"/>
      <c r="L836" s="54">
        <f t="shared" si="111"/>
        <v>0</v>
      </c>
      <c r="M836" s="54">
        <f t="shared" si="116"/>
        <v>0</v>
      </c>
      <c r="N836" s="54">
        <f t="shared" si="112"/>
        <v>0</v>
      </c>
      <c r="O836" s="54">
        <v>0</v>
      </c>
      <c r="P836" s="56">
        <f t="shared" si="118"/>
        <v>0</v>
      </c>
    </row>
    <row r="837" spans="1:16" s="68" customFormat="1" x14ac:dyDescent="0.2">
      <c r="A837" s="78">
        <f t="shared" si="113"/>
        <v>303</v>
      </c>
      <c r="B837" s="57" t="s">
        <v>1834</v>
      </c>
      <c r="C837" s="57">
        <v>147.19999999999999</v>
      </c>
      <c r="D837" s="57"/>
      <c r="E837" s="57"/>
      <c r="F837" s="57">
        <f t="shared" si="117"/>
        <v>147.19999999999999</v>
      </c>
      <c r="G837" s="57">
        <v>4</v>
      </c>
      <c r="H837" s="57"/>
      <c r="I837" s="57"/>
      <c r="J837" s="57">
        <f t="shared" si="115"/>
        <v>4</v>
      </c>
      <c r="K837" s="56"/>
      <c r="L837" s="54">
        <f t="shared" si="111"/>
        <v>0</v>
      </c>
      <c r="M837" s="54">
        <f t="shared" si="116"/>
        <v>0</v>
      </c>
      <c r="N837" s="54">
        <f t="shared" si="112"/>
        <v>0</v>
      </c>
      <c r="O837" s="54">
        <v>0</v>
      </c>
      <c r="P837" s="56">
        <f t="shared" si="118"/>
        <v>0</v>
      </c>
    </row>
    <row r="838" spans="1:16" s="68" customFormat="1" x14ac:dyDescent="0.2">
      <c r="A838" s="78">
        <f t="shared" si="113"/>
        <v>304</v>
      </c>
      <c r="B838" s="57" t="s">
        <v>1835</v>
      </c>
      <c r="C838" s="57">
        <v>1486.9</v>
      </c>
      <c r="D838" s="57"/>
      <c r="E838" s="57"/>
      <c r="F838" s="57">
        <f t="shared" si="117"/>
        <v>1486.9</v>
      </c>
      <c r="G838" s="57">
        <v>32</v>
      </c>
      <c r="H838" s="57"/>
      <c r="I838" s="57"/>
      <c r="J838" s="57">
        <f t="shared" si="115"/>
        <v>32</v>
      </c>
      <c r="K838" s="56"/>
      <c r="L838" s="54">
        <f t="shared" si="111"/>
        <v>0</v>
      </c>
      <c r="M838" s="54">
        <f t="shared" si="116"/>
        <v>0</v>
      </c>
      <c r="N838" s="54">
        <f t="shared" si="112"/>
        <v>0</v>
      </c>
      <c r="O838" s="54">
        <v>0</v>
      </c>
      <c r="P838" s="56">
        <f t="shared" si="118"/>
        <v>0</v>
      </c>
    </row>
    <row r="839" spans="1:16" s="68" customFormat="1" x14ac:dyDescent="0.2">
      <c r="A839" s="78">
        <f t="shared" si="113"/>
        <v>305</v>
      </c>
      <c r="B839" s="57" t="s">
        <v>1836</v>
      </c>
      <c r="C839" s="57">
        <v>252.3</v>
      </c>
      <c r="D839" s="57"/>
      <c r="E839" s="57"/>
      <c r="F839" s="57">
        <f t="shared" si="117"/>
        <v>252.3</v>
      </c>
      <c r="G839" s="57">
        <v>3</v>
      </c>
      <c r="H839" s="57"/>
      <c r="I839" s="57"/>
      <c r="J839" s="57">
        <f t="shared" si="115"/>
        <v>3</v>
      </c>
      <c r="K839" s="56"/>
      <c r="L839" s="54">
        <f t="shared" si="111"/>
        <v>0</v>
      </c>
      <c r="M839" s="54">
        <f t="shared" si="116"/>
        <v>0</v>
      </c>
      <c r="N839" s="54">
        <f t="shared" si="112"/>
        <v>0</v>
      </c>
      <c r="O839" s="54">
        <v>0</v>
      </c>
      <c r="P839" s="56">
        <f t="shared" si="118"/>
        <v>0</v>
      </c>
    </row>
    <row r="840" spans="1:16" s="68" customFormat="1" x14ac:dyDescent="0.2">
      <c r="A840" s="78">
        <f t="shared" si="113"/>
        <v>306</v>
      </c>
      <c r="B840" s="57" t="s">
        <v>1837</v>
      </c>
      <c r="C840" s="57">
        <v>127.4</v>
      </c>
      <c r="D840" s="57"/>
      <c r="E840" s="57">
        <v>58.5</v>
      </c>
      <c r="F840" s="57">
        <f t="shared" si="117"/>
        <v>185.9</v>
      </c>
      <c r="G840" s="57">
        <v>2</v>
      </c>
      <c r="H840" s="57"/>
      <c r="I840" s="57">
        <v>1</v>
      </c>
      <c r="J840" s="57">
        <f t="shared" si="115"/>
        <v>3</v>
      </c>
      <c r="K840" s="56"/>
      <c r="L840" s="54">
        <f t="shared" si="111"/>
        <v>0</v>
      </c>
      <c r="M840" s="54">
        <f t="shared" si="116"/>
        <v>0</v>
      </c>
      <c r="N840" s="54">
        <f t="shared" si="112"/>
        <v>0</v>
      </c>
      <c r="O840" s="54">
        <v>0</v>
      </c>
      <c r="P840" s="56">
        <f t="shared" si="118"/>
        <v>0</v>
      </c>
    </row>
    <row r="841" spans="1:16" s="68" customFormat="1" x14ac:dyDescent="0.2">
      <c r="A841" s="78">
        <f t="shared" si="113"/>
        <v>307</v>
      </c>
      <c r="B841" s="57" t="s">
        <v>1838</v>
      </c>
      <c r="C841" s="57">
        <v>148.4</v>
      </c>
      <c r="D841" s="57"/>
      <c r="E841" s="57"/>
      <c r="F841" s="57">
        <f t="shared" si="117"/>
        <v>148.4</v>
      </c>
      <c r="G841" s="57">
        <v>3</v>
      </c>
      <c r="H841" s="57"/>
      <c r="I841" s="57"/>
      <c r="J841" s="57">
        <f t="shared" si="115"/>
        <v>3</v>
      </c>
      <c r="K841" s="56"/>
      <c r="L841" s="54">
        <f t="shared" si="111"/>
        <v>0</v>
      </c>
      <c r="M841" s="54">
        <f t="shared" si="116"/>
        <v>0</v>
      </c>
      <c r="N841" s="54">
        <f t="shared" si="112"/>
        <v>0</v>
      </c>
      <c r="O841" s="54">
        <v>0</v>
      </c>
      <c r="P841" s="56">
        <f t="shared" si="118"/>
        <v>0</v>
      </c>
    </row>
    <row r="842" spans="1:16" s="68" customFormat="1" x14ac:dyDescent="0.2">
      <c r="A842" s="78">
        <f t="shared" si="113"/>
        <v>308</v>
      </c>
      <c r="B842" s="57" t="s">
        <v>1839</v>
      </c>
      <c r="C842" s="57">
        <v>166</v>
      </c>
      <c r="D842" s="57"/>
      <c r="E842" s="57"/>
      <c r="F842" s="57">
        <f t="shared" si="117"/>
        <v>166</v>
      </c>
      <c r="G842" s="57">
        <v>4</v>
      </c>
      <c r="H842" s="57"/>
      <c r="I842" s="57"/>
      <c r="J842" s="57">
        <f t="shared" si="115"/>
        <v>4</v>
      </c>
      <c r="K842" s="56"/>
      <c r="L842" s="54">
        <f t="shared" si="111"/>
        <v>0</v>
      </c>
      <c r="M842" s="54">
        <f t="shared" si="116"/>
        <v>0</v>
      </c>
      <c r="N842" s="54">
        <f t="shared" si="112"/>
        <v>0</v>
      </c>
      <c r="O842" s="54">
        <v>0</v>
      </c>
      <c r="P842" s="56">
        <f t="shared" si="118"/>
        <v>0</v>
      </c>
    </row>
    <row r="843" spans="1:16" s="68" customFormat="1" x14ac:dyDescent="0.2">
      <c r="A843" s="78">
        <f t="shared" si="113"/>
        <v>309</v>
      </c>
      <c r="B843" s="57" t="s">
        <v>1840</v>
      </c>
      <c r="C843" s="57">
        <v>1491.85</v>
      </c>
      <c r="D843" s="57"/>
      <c r="E843" s="57">
        <v>243</v>
      </c>
      <c r="F843" s="57">
        <f t="shared" si="117"/>
        <v>1734.85</v>
      </c>
      <c r="G843" s="57">
        <v>21</v>
      </c>
      <c r="H843" s="57"/>
      <c r="I843" s="57">
        <v>2</v>
      </c>
      <c r="J843" s="57">
        <f t="shared" si="115"/>
        <v>23</v>
      </c>
      <c r="K843" s="56"/>
      <c r="L843" s="54">
        <f t="shared" si="111"/>
        <v>0</v>
      </c>
      <c r="M843" s="54">
        <f t="shared" si="116"/>
        <v>0</v>
      </c>
      <c r="N843" s="54">
        <f t="shared" si="112"/>
        <v>0</v>
      </c>
      <c r="O843" s="54">
        <v>0</v>
      </c>
      <c r="P843" s="56">
        <f t="shared" si="118"/>
        <v>0</v>
      </c>
    </row>
    <row r="844" spans="1:16" s="68" customFormat="1" x14ac:dyDescent="0.2">
      <c r="A844" s="78">
        <f t="shared" si="113"/>
        <v>310</v>
      </c>
      <c r="B844" s="57" t="s">
        <v>1841</v>
      </c>
      <c r="C844" s="57">
        <v>213.8</v>
      </c>
      <c r="D844" s="57"/>
      <c r="E844" s="57"/>
      <c r="F844" s="57">
        <f t="shared" si="117"/>
        <v>213.8</v>
      </c>
      <c r="G844" s="57">
        <v>5</v>
      </c>
      <c r="H844" s="57"/>
      <c r="I844" s="57"/>
      <c r="J844" s="57">
        <f t="shared" si="115"/>
        <v>5</v>
      </c>
      <c r="K844" s="56"/>
      <c r="L844" s="54">
        <f t="shared" si="111"/>
        <v>0</v>
      </c>
      <c r="M844" s="54">
        <f t="shared" si="116"/>
        <v>0</v>
      </c>
      <c r="N844" s="54">
        <f t="shared" si="112"/>
        <v>0</v>
      </c>
      <c r="O844" s="54">
        <v>0</v>
      </c>
      <c r="P844" s="56">
        <f t="shared" si="118"/>
        <v>0</v>
      </c>
    </row>
    <row r="845" spans="1:16" s="68" customFormat="1" x14ac:dyDescent="0.2">
      <c r="A845" s="78">
        <f t="shared" si="113"/>
        <v>311</v>
      </c>
      <c r="B845" s="57" t="s">
        <v>1842</v>
      </c>
      <c r="C845" s="57">
        <v>123.2</v>
      </c>
      <c r="D845" s="57"/>
      <c r="E845" s="57"/>
      <c r="F845" s="57">
        <f t="shared" si="117"/>
        <v>123.2</v>
      </c>
      <c r="G845" s="57">
        <v>4</v>
      </c>
      <c r="H845" s="57"/>
      <c r="I845" s="57"/>
      <c r="J845" s="57">
        <f t="shared" si="115"/>
        <v>4</v>
      </c>
      <c r="K845" s="56"/>
      <c r="L845" s="54">
        <f t="shared" si="111"/>
        <v>0</v>
      </c>
      <c r="M845" s="54">
        <f t="shared" si="116"/>
        <v>0</v>
      </c>
      <c r="N845" s="54">
        <f t="shared" si="112"/>
        <v>0</v>
      </c>
      <c r="O845" s="54">
        <v>0</v>
      </c>
      <c r="P845" s="56">
        <f t="shared" si="118"/>
        <v>0</v>
      </c>
    </row>
    <row r="846" spans="1:16" s="68" customFormat="1" x14ac:dyDescent="0.2">
      <c r="A846" s="78">
        <f t="shared" si="113"/>
        <v>312</v>
      </c>
      <c r="B846" s="57" t="s">
        <v>264</v>
      </c>
      <c r="C846" s="57">
        <v>187.1</v>
      </c>
      <c r="D846" s="57"/>
      <c r="E846" s="57"/>
      <c r="F846" s="57">
        <f t="shared" si="117"/>
        <v>187.1</v>
      </c>
      <c r="G846" s="57">
        <v>5</v>
      </c>
      <c r="H846" s="57"/>
      <c r="I846" s="57"/>
      <c r="J846" s="57">
        <f t="shared" si="115"/>
        <v>5</v>
      </c>
      <c r="K846" s="56"/>
      <c r="L846" s="54">
        <f t="shared" si="111"/>
        <v>0</v>
      </c>
      <c r="M846" s="54">
        <f t="shared" si="116"/>
        <v>0</v>
      </c>
      <c r="N846" s="54">
        <f t="shared" si="112"/>
        <v>0</v>
      </c>
      <c r="O846" s="54">
        <v>0</v>
      </c>
      <c r="P846" s="56">
        <f t="shared" si="118"/>
        <v>0</v>
      </c>
    </row>
    <row r="847" spans="1:16" s="68" customFormat="1" x14ac:dyDescent="0.2">
      <c r="A847" s="78">
        <f t="shared" si="113"/>
        <v>313</v>
      </c>
      <c r="B847" s="57" t="s">
        <v>265</v>
      </c>
      <c r="C847" s="57">
        <v>120.6</v>
      </c>
      <c r="D847" s="57"/>
      <c r="E847" s="57"/>
      <c r="F847" s="57">
        <f t="shared" si="117"/>
        <v>120.6</v>
      </c>
      <c r="G847" s="57">
        <v>4</v>
      </c>
      <c r="H847" s="57"/>
      <c r="I847" s="57"/>
      <c r="J847" s="57">
        <f t="shared" si="115"/>
        <v>4</v>
      </c>
      <c r="K847" s="56"/>
      <c r="L847" s="54">
        <f t="shared" si="111"/>
        <v>0</v>
      </c>
      <c r="M847" s="54">
        <f t="shared" si="116"/>
        <v>0</v>
      </c>
      <c r="N847" s="54">
        <f t="shared" si="112"/>
        <v>0</v>
      </c>
      <c r="O847" s="54">
        <v>0</v>
      </c>
      <c r="P847" s="56">
        <f t="shared" si="118"/>
        <v>0</v>
      </c>
    </row>
    <row r="848" spans="1:16" s="68" customFormat="1" x14ac:dyDescent="0.2">
      <c r="A848" s="78">
        <f t="shared" si="113"/>
        <v>314</v>
      </c>
      <c r="B848" s="57" t="s">
        <v>266</v>
      </c>
      <c r="C848" s="57">
        <v>151.1</v>
      </c>
      <c r="D848" s="57"/>
      <c r="E848" s="57"/>
      <c r="F848" s="57">
        <f t="shared" si="117"/>
        <v>151.1</v>
      </c>
      <c r="G848" s="57">
        <v>4</v>
      </c>
      <c r="H848" s="57"/>
      <c r="I848" s="57"/>
      <c r="J848" s="57">
        <f t="shared" si="115"/>
        <v>4</v>
      </c>
      <c r="K848" s="56"/>
      <c r="L848" s="54">
        <f t="shared" si="111"/>
        <v>0</v>
      </c>
      <c r="M848" s="54">
        <f t="shared" si="116"/>
        <v>0</v>
      </c>
      <c r="N848" s="54">
        <f t="shared" si="112"/>
        <v>0</v>
      </c>
      <c r="O848" s="54">
        <v>0</v>
      </c>
      <c r="P848" s="56">
        <f t="shared" si="118"/>
        <v>0</v>
      </c>
    </row>
    <row r="849" spans="1:16" s="68" customFormat="1" x14ac:dyDescent="0.2">
      <c r="A849" s="78">
        <f t="shared" si="113"/>
        <v>315</v>
      </c>
      <c r="B849" s="57" t="s">
        <v>267</v>
      </c>
      <c r="C849" s="57">
        <v>96</v>
      </c>
      <c r="D849" s="57"/>
      <c r="E849" s="57"/>
      <c r="F849" s="57">
        <f t="shared" si="117"/>
        <v>96</v>
      </c>
      <c r="G849" s="57">
        <v>4</v>
      </c>
      <c r="H849" s="57"/>
      <c r="I849" s="57"/>
      <c r="J849" s="57">
        <f t="shared" si="115"/>
        <v>4</v>
      </c>
      <c r="K849" s="56"/>
      <c r="L849" s="54">
        <f t="shared" si="111"/>
        <v>0</v>
      </c>
      <c r="M849" s="54">
        <f t="shared" si="116"/>
        <v>0</v>
      </c>
      <c r="N849" s="54">
        <f t="shared" si="112"/>
        <v>0</v>
      </c>
      <c r="O849" s="54">
        <v>0</v>
      </c>
      <c r="P849" s="56">
        <f t="shared" si="118"/>
        <v>0</v>
      </c>
    </row>
    <row r="850" spans="1:16" s="68" customFormat="1" x14ac:dyDescent="0.2">
      <c r="A850" s="78">
        <f t="shared" si="113"/>
        <v>316</v>
      </c>
      <c r="B850" s="57" t="s">
        <v>268</v>
      </c>
      <c r="C850" s="57">
        <v>145.9</v>
      </c>
      <c r="D850" s="57"/>
      <c r="E850" s="57"/>
      <c r="F850" s="57">
        <f t="shared" si="117"/>
        <v>145.9</v>
      </c>
      <c r="G850" s="57">
        <v>4</v>
      </c>
      <c r="H850" s="57"/>
      <c r="I850" s="57"/>
      <c r="J850" s="57">
        <f t="shared" si="115"/>
        <v>4</v>
      </c>
      <c r="K850" s="56"/>
      <c r="L850" s="54">
        <f t="shared" si="111"/>
        <v>0</v>
      </c>
      <c r="M850" s="54">
        <f t="shared" si="116"/>
        <v>0</v>
      </c>
      <c r="N850" s="54">
        <f t="shared" si="112"/>
        <v>0</v>
      </c>
      <c r="O850" s="54">
        <v>0</v>
      </c>
      <c r="P850" s="56">
        <f t="shared" si="118"/>
        <v>0</v>
      </c>
    </row>
    <row r="851" spans="1:16" s="68" customFormat="1" x14ac:dyDescent="0.2">
      <c r="A851" s="78">
        <f t="shared" si="113"/>
        <v>317</v>
      </c>
      <c r="B851" s="57" t="s">
        <v>269</v>
      </c>
      <c r="C851" s="57">
        <v>184.6</v>
      </c>
      <c r="D851" s="57"/>
      <c r="E851" s="57"/>
      <c r="F851" s="57">
        <f t="shared" si="117"/>
        <v>184.6</v>
      </c>
      <c r="G851" s="57">
        <v>5</v>
      </c>
      <c r="H851" s="57"/>
      <c r="I851" s="57"/>
      <c r="J851" s="57">
        <f t="shared" si="115"/>
        <v>5</v>
      </c>
      <c r="K851" s="56"/>
      <c r="L851" s="54">
        <f t="shared" si="111"/>
        <v>0</v>
      </c>
      <c r="M851" s="54">
        <f t="shared" si="116"/>
        <v>0</v>
      </c>
      <c r="N851" s="54">
        <f t="shared" si="112"/>
        <v>0</v>
      </c>
      <c r="O851" s="54">
        <v>0</v>
      </c>
      <c r="P851" s="56">
        <f t="shared" si="118"/>
        <v>0</v>
      </c>
    </row>
    <row r="852" spans="1:16" s="68" customFormat="1" x14ac:dyDescent="0.2">
      <c r="A852" s="78">
        <f t="shared" si="113"/>
        <v>318</v>
      </c>
      <c r="B852" s="57" t="s">
        <v>270</v>
      </c>
      <c r="C852" s="57">
        <v>185.1</v>
      </c>
      <c r="D852" s="57"/>
      <c r="E852" s="57"/>
      <c r="F852" s="57">
        <f t="shared" si="117"/>
        <v>185.1</v>
      </c>
      <c r="G852" s="57">
        <v>4</v>
      </c>
      <c r="H852" s="57"/>
      <c r="I852" s="57"/>
      <c r="J852" s="57">
        <f t="shared" si="115"/>
        <v>4</v>
      </c>
      <c r="K852" s="56"/>
      <c r="L852" s="54">
        <f t="shared" si="111"/>
        <v>0</v>
      </c>
      <c r="M852" s="54">
        <f t="shared" si="116"/>
        <v>0</v>
      </c>
      <c r="N852" s="54">
        <f t="shared" si="112"/>
        <v>0</v>
      </c>
      <c r="O852" s="54">
        <v>0</v>
      </c>
      <c r="P852" s="56">
        <f t="shared" si="118"/>
        <v>0</v>
      </c>
    </row>
    <row r="853" spans="1:16" s="68" customFormat="1" x14ac:dyDescent="0.2">
      <c r="A853" s="78">
        <f t="shared" si="113"/>
        <v>319</v>
      </c>
      <c r="B853" s="57" t="s">
        <v>271</v>
      </c>
      <c r="C853" s="57">
        <v>190.2</v>
      </c>
      <c r="D853" s="57"/>
      <c r="E853" s="57"/>
      <c r="F853" s="57">
        <f t="shared" si="117"/>
        <v>190.2</v>
      </c>
      <c r="G853" s="57">
        <v>6</v>
      </c>
      <c r="H853" s="57"/>
      <c r="I853" s="57"/>
      <c r="J853" s="57">
        <f t="shared" si="115"/>
        <v>6</v>
      </c>
      <c r="K853" s="56"/>
      <c r="L853" s="54">
        <f t="shared" si="111"/>
        <v>0</v>
      </c>
      <c r="M853" s="54">
        <f t="shared" si="116"/>
        <v>0</v>
      </c>
      <c r="N853" s="54">
        <f t="shared" si="112"/>
        <v>0</v>
      </c>
      <c r="O853" s="54">
        <v>0</v>
      </c>
      <c r="P853" s="56">
        <f t="shared" si="118"/>
        <v>0</v>
      </c>
    </row>
    <row r="854" spans="1:16" s="68" customFormat="1" x14ac:dyDescent="0.2">
      <c r="A854" s="78">
        <f t="shared" si="113"/>
        <v>320</v>
      </c>
      <c r="B854" s="57" t="s">
        <v>272</v>
      </c>
      <c r="C854" s="57">
        <v>90</v>
      </c>
      <c r="D854" s="57"/>
      <c r="E854" s="57"/>
      <c r="F854" s="57">
        <f t="shared" si="117"/>
        <v>90</v>
      </c>
      <c r="G854" s="57">
        <v>3</v>
      </c>
      <c r="H854" s="57"/>
      <c r="I854" s="57"/>
      <c r="J854" s="57">
        <f t="shared" si="115"/>
        <v>3</v>
      </c>
      <c r="K854" s="56"/>
      <c r="L854" s="54">
        <f t="shared" si="111"/>
        <v>0</v>
      </c>
      <c r="M854" s="54">
        <f t="shared" si="116"/>
        <v>0</v>
      </c>
      <c r="N854" s="54">
        <f t="shared" si="112"/>
        <v>0</v>
      </c>
      <c r="O854" s="54">
        <v>0</v>
      </c>
      <c r="P854" s="56">
        <f t="shared" si="118"/>
        <v>0</v>
      </c>
    </row>
    <row r="855" spans="1:16" s="68" customFormat="1" x14ac:dyDescent="0.2">
      <c r="A855" s="78">
        <f t="shared" si="113"/>
        <v>321</v>
      </c>
      <c r="B855" s="57" t="s">
        <v>273</v>
      </c>
      <c r="C855" s="57">
        <v>113.2</v>
      </c>
      <c r="D855" s="57"/>
      <c r="E855" s="57"/>
      <c r="F855" s="57">
        <f t="shared" si="117"/>
        <v>113.2</v>
      </c>
      <c r="G855" s="57">
        <v>3</v>
      </c>
      <c r="H855" s="57"/>
      <c r="I855" s="57"/>
      <c r="J855" s="57">
        <f t="shared" si="115"/>
        <v>3</v>
      </c>
      <c r="K855" s="56"/>
      <c r="L855" s="54">
        <f t="shared" ref="L855:L900" si="119">K855*3680</f>
        <v>0</v>
      </c>
      <c r="M855" s="54">
        <f t="shared" si="116"/>
        <v>0</v>
      </c>
      <c r="N855" s="54">
        <f t="shared" ref="N855:N900" si="120">L855*0.475</f>
        <v>0</v>
      </c>
      <c r="O855" s="54">
        <v>0</v>
      </c>
      <c r="P855" s="56">
        <f t="shared" si="118"/>
        <v>0</v>
      </c>
    </row>
    <row r="856" spans="1:16" s="68" customFormat="1" x14ac:dyDescent="0.2">
      <c r="A856" s="78">
        <f t="shared" si="113"/>
        <v>322</v>
      </c>
      <c r="B856" s="57" t="s">
        <v>274</v>
      </c>
      <c r="C856" s="57">
        <v>125.7</v>
      </c>
      <c r="D856" s="57"/>
      <c r="E856" s="57"/>
      <c r="F856" s="57">
        <f t="shared" si="117"/>
        <v>125.7</v>
      </c>
      <c r="G856" s="57">
        <v>4</v>
      </c>
      <c r="H856" s="57"/>
      <c r="I856" s="57"/>
      <c r="J856" s="57">
        <f t="shared" si="115"/>
        <v>4</v>
      </c>
      <c r="K856" s="56"/>
      <c r="L856" s="54">
        <f t="shared" si="119"/>
        <v>0</v>
      </c>
      <c r="M856" s="54">
        <f t="shared" si="116"/>
        <v>0</v>
      </c>
      <c r="N856" s="54">
        <f t="shared" si="120"/>
        <v>0</v>
      </c>
      <c r="O856" s="54">
        <v>0</v>
      </c>
      <c r="P856" s="56">
        <f t="shared" si="118"/>
        <v>0</v>
      </c>
    </row>
    <row r="857" spans="1:16" s="68" customFormat="1" x14ac:dyDescent="0.2">
      <c r="A857" s="78">
        <f t="shared" ref="A857:A899" si="121">1+A856</f>
        <v>323</v>
      </c>
      <c r="B857" s="57" t="s">
        <v>275</v>
      </c>
      <c r="C857" s="57">
        <v>385.4</v>
      </c>
      <c r="D857" s="57"/>
      <c r="E857" s="57"/>
      <c r="F857" s="57">
        <f t="shared" si="117"/>
        <v>385.4</v>
      </c>
      <c r="G857" s="57">
        <v>8</v>
      </c>
      <c r="H857" s="57"/>
      <c r="I857" s="57"/>
      <c r="J857" s="57">
        <f t="shared" si="115"/>
        <v>8</v>
      </c>
      <c r="K857" s="56"/>
      <c r="L857" s="54">
        <f t="shared" si="119"/>
        <v>0</v>
      </c>
      <c r="M857" s="54">
        <f t="shared" si="116"/>
        <v>0</v>
      </c>
      <c r="N857" s="54">
        <f t="shared" si="120"/>
        <v>0</v>
      </c>
      <c r="O857" s="54">
        <v>0</v>
      </c>
      <c r="P857" s="56">
        <f t="shared" si="118"/>
        <v>0</v>
      </c>
    </row>
    <row r="858" spans="1:16" s="68" customFormat="1" x14ac:dyDescent="0.2">
      <c r="A858" s="78">
        <f t="shared" si="121"/>
        <v>324</v>
      </c>
      <c r="B858" s="57" t="s">
        <v>276</v>
      </c>
      <c r="C858" s="57">
        <v>133.4</v>
      </c>
      <c r="D858" s="57"/>
      <c r="E858" s="57"/>
      <c r="F858" s="57">
        <f t="shared" si="117"/>
        <v>133.4</v>
      </c>
      <c r="G858" s="57">
        <v>3</v>
      </c>
      <c r="H858" s="57"/>
      <c r="I858" s="57"/>
      <c r="J858" s="57">
        <f t="shared" si="115"/>
        <v>3</v>
      </c>
      <c r="K858" s="56"/>
      <c r="L858" s="54">
        <f t="shared" si="119"/>
        <v>0</v>
      </c>
      <c r="M858" s="54">
        <f t="shared" ref="M858:M900" si="122">L858*0.3677</f>
        <v>0</v>
      </c>
      <c r="N858" s="54">
        <f t="shared" si="120"/>
        <v>0</v>
      </c>
      <c r="O858" s="54">
        <v>0</v>
      </c>
      <c r="P858" s="56">
        <f t="shared" si="118"/>
        <v>0</v>
      </c>
    </row>
    <row r="859" spans="1:16" s="68" customFormat="1" x14ac:dyDescent="0.2">
      <c r="A859" s="78">
        <f t="shared" si="121"/>
        <v>325</v>
      </c>
      <c r="B859" s="57" t="s">
        <v>277</v>
      </c>
      <c r="C859" s="57">
        <v>197.2</v>
      </c>
      <c r="D859" s="57"/>
      <c r="E859" s="57"/>
      <c r="F859" s="57">
        <f t="shared" si="117"/>
        <v>197.2</v>
      </c>
      <c r="G859" s="57">
        <v>4</v>
      </c>
      <c r="H859" s="57"/>
      <c r="I859" s="57"/>
      <c r="J859" s="57">
        <f t="shared" si="115"/>
        <v>4</v>
      </c>
      <c r="K859" s="56"/>
      <c r="L859" s="54">
        <f t="shared" si="119"/>
        <v>0</v>
      </c>
      <c r="M859" s="54">
        <f t="shared" si="122"/>
        <v>0</v>
      </c>
      <c r="N859" s="54">
        <f t="shared" si="120"/>
        <v>0</v>
      </c>
      <c r="O859" s="54">
        <v>0</v>
      </c>
      <c r="P859" s="56">
        <f t="shared" ref="P859:P884" si="123">(L859+M859+N859+O859)/F859</f>
        <v>0</v>
      </c>
    </row>
    <row r="860" spans="1:16" s="68" customFormat="1" x14ac:dyDescent="0.2">
      <c r="A860" s="78">
        <f t="shared" si="121"/>
        <v>326</v>
      </c>
      <c r="B860" s="57" t="s">
        <v>278</v>
      </c>
      <c r="C860" s="57">
        <v>752.2</v>
      </c>
      <c r="D860" s="57"/>
      <c r="E860" s="57">
        <v>270.8</v>
      </c>
      <c r="F860" s="57">
        <f t="shared" si="117"/>
        <v>1023</v>
      </c>
      <c r="G860" s="57">
        <v>17</v>
      </c>
      <c r="H860" s="57"/>
      <c r="I860" s="57">
        <v>1</v>
      </c>
      <c r="J860" s="57">
        <f t="shared" si="115"/>
        <v>18</v>
      </c>
      <c r="K860" s="56"/>
      <c r="L860" s="54">
        <f t="shared" si="119"/>
        <v>0</v>
      </c>
      <c r="M860" s="54">
        <f t="shared" si="122"/>
        <v>0</v>
      </c>
      <c r="N860" s="54">
        <f t="shared" si="120"/>
        <v>0</v>
      </c>
      <c r="O860" s="54">
        <v>0</v>
      </c>
      <c r="P860" s="56">
        <f t="shared" si="123"/>
        <v>0</v>
      </c>
    </row>
    <row r="861" spans="1:16" s="68" customFormat="1" x14ac:dyDescent="0.2">
      <c r="A861" s="78">
        <f t="shared" si="121"/>
        <v>327</v>
      </c>
      <c r="B861" s="57" t="s">
        <v>279</v>
      </c>
      <c r="C861" s="57">
        <v>41.8</v>
      </c>
      <c r="D861" s="57"/>
      <c r="E861" s="57"/>
      <c r="F861" s="57">
        <f t="shared" si="117"/>
        <v>41.8</v>
      </c>
      <c r="G861" s="57">
        <v>2</v>
      </c>
      <c r="H861" s="57"/>
      <c r="I861" s="57"/>
      <c r="J861" s="57">
        <f t="shared" si="115"/>
        <v>2</v>
      </c>
      <c r="K861" s="56"/>
      <c r="L861" s="54">
        <f t="shared" si="119"/>
        <v>0</v>
      </c>
      <c r="M861" s="54">
        <f t="shared" si="122"/>
        <v>0</v>
      </c>
      <c r="N861" s="54">
        <f t="shared" si="120"/>
        <v>0</v>
      </c>
      <c r="O861" s="54">
        <v>0</v>
      </c>
      <c r="P861" s="56">
        <f t="shared" si="123"/>
        <v>0</v>
      </c>
    </row>
    <row r="862" spans="1:16" s="68" customFormat="1" x14ac:dyDescent="0.2">
      <c r="A862" s="78">
        <f t="shared" si="121"/>
        <v>328</v>
      </c>
      <c r="B862" s="57" t="s">
        <v>280</v>
      </c>
      <c r="C862" s="57">
        <v>144.19999999999999</v>
      </c>
      <c r="D862" s="57"/>
      <c r="E862" s="57"/>
      <c r="F862" s="57">
        <f t="shared" si="117"/>
        <v>144.19999999999999</v>
      </c>
      <c r="G862" s="57">
        <v>3</v>
      </c>
      <c r="H862" s="57"/>
      <c r="I862" s="57"/>
      <c r="J862" s="57">
        <f t="shared" ref="J862:J884" si="124">G862+H862+I862</f>
        <v>3</v>
      </c>
      <c r="K862" s="56"/>
      <c r="L862" s="54">
        <f t="shared" si="119"/>
        <v>0</v>
      </c>
      <c r="M862" s="54">
        <f t="shared" si="122"/>
        <v>0</v>
      </c>
      <c r="N862" s="54">
        <f t="shared" si="120"/>
        <v>0</v>
      </c>
      <c r="O862" s="54">
        <v>0</v>
      </c>
      <c r="P862" s="56">
        <f t="shared" si="123"/>
        <v>0</v>
      </c>
    </row>
    <row r="863" spans="1:16" s="68" customFormat="1" x14ac:dyDescent="0.2">
      <c r="A863" s="78">
        <f t="shared" si="121"/>
        <v>329</v>
      </c>
      <c r="B863" s="57" t="s">
        <v>281</v>
      </c>
      <c r="C863" s="57">
        <v>378.5</v>
      </c>
      <c r="D863" s="57"/>
      <c r="E863" s="57"/>
      <c r="F863" s="57">
        <f t="shared" si="117"/>
        <v>378.5</v>
      </c>
      <c r="G863" s="57">
        <v>8</v>
      </c>
      <c r="H863" s="57"/>
      <c r="I863" s="57"/>
      <c r="J863" s="57">
        <f t="shared" si="124"/>
        <v>8</v>
      </c>
      <c r="K863" s="56"/>
      <c r="L863" s="54">
        <f t="shared" si="119"/>
        <v>0</v>
      </c>
      <c r="M863" s="54">
        <f t="shared" si="122"/>
        <v>0</v>
      </c>
      <c r="N863" s="54">
        <f t="shared" si="120"/>
        <v>0</v>
      </c>
      <c r="O863" s="54">
        <v>0</v>
      </c>
      <c r="P863" s="56">
        <f t="shared" si="123"/>
        <v>0</v>
      </c>
    </row>
    <row r="864" spans="1:16" s="68" customFormat="1" x14ac:dyDescent="0.2">
      <c r="A864" s="78">
        <f t="shared" si="121"/>
        <v>330</v>
      </c>
      <c r="B864" s="57" t="s">
        <v>282</v>
      </c>
      <c r="C864" s="57">
        <v>145.9</v>
      </c>
      <c r="D864" s="57"/>
      <c r="E864" s="57"/>
      <c r="F864" s="57">
        <f t="shared" si="117"/>
        <v>145.9</v>
      </c>
      <c r="G864" s="57">
        <v>3</v>
      </c>
      <c r="H864" s="57"/>
      <c r="I864" s="57"/>
      <c r="J864" s="57">
        <f t="shared" si="124"/>
        <v>3</v>
      </c>
      <c r="K864" s="56"/>
      <c r="L864" s="54">
        <f t="shared" si="119"/>
        <v>0</v>
      </c>
      <c r="M864" s="54">
        <f t="shared" si="122"/>
        <v>0</v>
      </c>
      <c r="N864" s="54">
        <f t="shared" si="120"/>
        <v>0</v>
      </c>
      <c r="O864" s="54">
        <v>0</v>
      </c>
      <c r="P864" s="56">
        <f t="shared" si="123"/>
        <v>0</v>
      </c>
    </row>
    <row r="865" spans="1:16" s="68" customFormat="1" x14ac:dyDescent="0.2">
      <c r="A865" s="78">
        <f t="shared" si="121"/>
        <v>331</v>
      </c>
      <c r="B865" s="57" t="s">
        <v>288</v>
      </c>
      <c r="C865" s="57">
        <v>153</v>
      </c>
      <c r="D865" s="57"/>
      <c r="E865" s="57"/>
      <c r="F865" s="57">
        <f t="shared" si="117"/>
        <v>153</v>
      </c>
      <c r="G865" s="57">
        <v>4</v>
      </c>
      <c r="H865" s="57"/>
      <c r="I865" s="57"/>
      <c r="J865" s="57">
        <f t="shared" si="124"/>
        <v>4</v>
      </c>
      <c r="K865" s="56"/>
      <c r="L865" s="54">
        <f t="shared" si="119"/>
        <v>0</v>
      </c>
      <c r="M865" s="54">
        <f t="shared" si="122"/>
        <v>0</v>
      </c>
      <c r="N865" s="54">
        <f t="shared" si="120"/>
        <v>0</v>
      </c>
      <c r="O865" s="54">
        <v>0</v>
      </c>
      <c r="P865" s="56">
        <f t="shared" si="123"/>
        <v>0</v>
      </c>
    </row>
    <row r="866" spans="1:16" s="68" customFormat="1" x14ac:dyDescent="0.2">
      <c r="A866" s="78">
        <f t="shared" si="121"/>
        <v>332</v>
      </c>
      <c r="B866" s="57" t="s">
        <v>289</v>
      </c>
      <c r="C866" s="57">
        <v>126.6</v>
      </c>
      <c r="D866" s="57"/>
      <c r="E866" s="57"/>
      <c r="F866" s="57">
        <f t="shared" si="117"/>
        <v>126.6</v>
      </c>
      <c r="G866" s="57">
        <v>3</v>
      </c>
      <c r="H866" s="57"/>
      <c r="I866" s="57"/>
      <c r="J866" s="57">
        <f t="shared" si="124"/>
        <v>3</v>
      </c>
      <c r="K866" s="56"/>
      <c r="L866" s="54">
        <f t="shared" si="119"/>
        <v>0</v>
      </c>
      <c r="M866" s="54">
        <f t="shared" si="122"/>
        <v>0</v>
      </c>
      <c r="N866" s="54">
        <f t="shared" si="120"/>
        <v>0</v>
      </c>
      <c r="O866" s="54">
        <v>0</v>
      </c>
      <c r="P866" s="56">
        <f t="shared" si="123"/>
        <v>0</v>
      </c>
    </row>
    <row r="867" spans="1:16" s="68" customFormat="1" x14ac:dyDescent="0.2">
      <c r="A867" s="78">
        <f t="shared" si="121"/>
        <v>333</v>
      </c>
      <c r="B867" s="57" t="s">
        <v>290</v>
      </c>
      <c r="C867" s="57">
        <v>251.9</v>
      </c>
      <c r="D867" s="57"/>
      <c r="E867" s="57"/>
      <c r="F867" s="57">
        <f t="shared" si="117"/>
        <v>251.9</v>
      </c>
      <c r="G867" s="57">
        <v>4</v>
      </c>
      <c r="H867" s="57"/>
      <c r="I867" s="57"/>
      <c r="J867" s="57">
        <f t="shared" si="124"/>
        <v>4</v>
      </c>
      <c r="K867" s="56"/>
      <c r="L867" s="54">
        <f t="shared" si="119"/>
        <v>0</v>
      </c>
      <c r="M867" s="54">
        <f t="shared" si="122"/>
        <v>0</v>
      </c>
      <c r="N867" s="54">
        <f t="shared" si="120"/>
        <v>0</v>
      </c>
      <c r="O867" s="54">
        <v>0</v>
      </c>
      <c r="P867" s="56">
        <f t="shared" si="123"/>
        <v>0</v>
      </c>
    </row>
    <row r="868" spans="1:16" s="68" customFormat="1" x14ac:dyDescent="0.2">
      <c r="A868" s="78">
        <f t="shared" si="121"/>
        <v>334</v>
      </c>
      <c r="B868" s="57" t="s">
        <v>291</v>
      </c>
      <c r="C868" s="57">
        <v>200.4</v>
      </c>
      <c r="D868" s="57"/>
      <c r="E868" s="57"/>
      <c r="F868" s="57">
        <f t="shared" si="117"/>
        <v>200.4</v>
      </c>
      <c r="G868" s="57">
        <v>5</v>
      </c>
      <c r="H868" s="57"/>
      <c r="I868" s="57"/>
      <c r="J868" s="57">
        <f t="shared" si="124"/>
        <v>5</v>
      </c>
      <c r="K868" s="56"/>
      <c r="L868" s="54">
        <f t="shared" si="119"/>
        <v>0</v>
      </c>
      <c r="M868" s="54">
        <f t="shared" si="122"/>
        <v>0</v>
      </c>
      <c r="N868" s="54">
        <f t="shared" si="120"/>
        <v>0</v>
      </c>
      <c r="O868" s="54">
        <v>0</v>
      </c>
      <c r="P868" s="56">
        <f t="shared" si="123"/>
        <v>0</v>
      </c>
    </row>
    <row r="869" spans="1:16" s="68" customFormat="1" x14ac:dyDescent="0.2">
      <c r="A869" s="78">
        <f t="shared" si="121"/>
        <v>335</v>
      </c>
      <c r="B869" s="57" t="s">
        <v>292</v>
      </c>
      <c r="C869" s="57">
        <v>142.6</v>
      </c>
      <c r="D869" s="57"/>
      <c r="E869" s="57"/>
      <c r="F869" s="57">
        <f t="shared" si="117"/>
        <v>142.6</v>
      </c>
      <c r="G869" s="57">
        <v>4</v>
      </c>
      <c r="H869" s="57"/>
      <c r="I869" s="57"/>
      <c r="J869" s="57">
        <f t="shared" si="124"/>
        <v>4</v>
      </c>
      <c r="K869" s="56"/>
      <c r="L869" s="54">
        <f t="shared" si="119"/>
        <v>0</v>
      </c>
      <c r="M869" s="54">
        <f t="shared" si="122"/>
        <v>0</v>
      </c>
      <c r="N869" s="54">
        <f t="shared" si="120"/>
        <v>0</v>
      </c>
      <c r="O869" s="54">
        <v>0</v>
      </c>
      <c r="P869" s="56">
        <f t="shared" si="123"/>
        <v>0</v>
      </c>
    </row>
    <row r="870" spans="1:16" s="68" customFormat="1" x14ac:dyDescent="0.2">
      <c r="A870" s="78">
        <f t="shared" si="121"/>
        <v>336</v>
      </c>
      <c r="B870" s="57" t="s">
        <v>293</v>
      </c>
      <c r="C870" s="57">
        <v>276.5</v>
      </c>
      <c r="D870" s="57"/>
      <c r="E870" s="57"/>
      <c r="F870" s="57">
        <f t="shared" si="117"/>
        <v>276.5</v>
      </c>
      <c r="G870" s="57">
        <v>7</v>
      </c>
      <c r="H870" s="57"/>
      <c r="I870" s="57"/>
      <c r="J870" s="57">
        <f t="shared" si="124"/>
        <v>7</v>
      </c>
      <c r="K870" s="56"/>
      <c r="L870" s="54">
        <f t="shared" si="119"/>
        <v>0</v>
      </c>
      <c r="M870" s="54">
        <f t="shared" si="122"/>
        <v>0</v>
      </c>
      <c r="N870" s="54">
        <f t="shared" si="120"/>
        <v>0</v>
      </c>
      <c r="O870" s="54">
        <v>0</v>
      </c>
      <c r="P870" s="56">
        <f t="shared" si="123"/>
        <v>0</v>
      </c>
    </row>
    <row r="871" spans="1:16" s="68" customFormat="1" x14ac:dyDescent="0.2">
      <c r="A871" s="78">
        <f t="shared" si="121"/>
        <v>337</v>
      </c>
      <c r="B871" s="57" t="s">
        <v>294</v>
      </c>
      <c r="C871" s="57">
        <v>214.3</v>
      </c>
      <c r="D871" s="57"/>
      <c r="E871" s="57"/>
      <c r="F871" s="57">
        <f t="shared" si="117"/>
        <v>214.3</v>
      </c>
      <c r="G871" s="57">
        <v>6</v>
      </c>
      <c r="H871" s="57"/>
      <c r="I871" s="57"/>
      <c r="J871" s="57">
        <f t="shared" si="124"/>
        <v>6</v>
      </c>
      <c r="K871" s="56"/>
      <c r="L871" s="54">
        <f t="shared" si="119"/>
        <v>0</v>
      </c>
      <c r="M871" s="54">
        <f t="shared" si="122"/>
        <v>0</v>
      </c>
      <c r="N871" s="54">
        <f t="shared" si="120"/>
        <v>0</v>
      </c>
      <c r="O871" s="54">
        <v>0</v>
      </c>
      <c r="P871" s="56">
        <f t="shared" si="123"/>
        <v>0</v>
      </c>
    </row>
    <row r="872" spans="1:16" s="68" customFormat="1" x14ac:dyDescent="0.2">
      <c r="A872" s="78">
        <f t="shared" si="121"/>
        <v>338</v>
      </c>
      <c r="B872" s="57" t="s">
        <v>295</v>
      </c>
      <c r="C872" s="57">
        <v>219.5</v>
      </c>
      <c r="D872" s="57"/>
      <c r="E872" s="57"/>
      <c r="F872" s="57">
        <f t="shared" si="117"/>
        <v>219.5</v>
      </c>
      <c r="G872" s="57">
        <v>4</v>
      </c>
      <c r="H872" s="57"/>
      <c r="I872" s="57"/>
      <c r="J872" s="57">
        <f t="shared" si="124"/>
        <v>4</v>
      </c>
      <c r="K872" s="56"/>
      <c r="L872" s="54">
        <f t="shared" si="119"/>
        <v>0</v>
      </c>
      <c r="M872" s="54">
        <f t="shared" si="122"/>
        <v>0</v>
      </c>
      <c r="N872" s="54">
        <f t="shared" si="120"/>
        <v>0</v>
      </c>
      <c r="O872" s="54">
        <v>0</v>
      </c>
      <c r="P872" s="56">
        <f t="shared" si="123"/>
        <v>0</v>
      </c>
    </row>
    <row r="873" spans="1:16" s="68" customFormat="1" x14ac:dyDescent="0.2">
      <c r="A873" s="78">
        <f t="shared" si="121"/>
        <v>339</v>
      </c>
      <c r="B873" s="57" t="s">
        <v>296</v>
      </c>
      <c r="C873" s="57">
        <v>139.69999999999999</v>
      </c>
      <c r="D873" s="57"/>
      <c r="E873" s="57"/>
      <c r="F873" s="57">
        <f t="shared" si="117"/>
        <v>139.69999999999999</v>
      </c>
      <c r="G873" s="57">
        <v>4</v>
      </c>
      <c r="H873" s="57"/>
      <c r="I873" s="57"/>
      <c r="J873" s="57">
        <f t="shared" si="124"/>
        <v>4</v>
      </c>
      <c r="K873" s="56"/>
      <c r="L873" s="54">
        <f t="shared" si="119"/>
        <v>0</v>
      </c>
      <c r="M873" s="54">
        <f t="shared" si="122"/>
        <v>0</v>
      </c>
      <c r="N873" s="54">
        <f t="shared" si="120"/>
        <v>0</v>
      </c>
      <c r="O873" s="54">
        <v>0</v>
      </c>
      <c r="P873" s="56">
        <f t="shared" si="123"/>
        <v>0</v>
      </c>
    </row>
    <row r="874" spans="1:16" s="68" customFormat="1" x14ac:dyDescent="0.2">
      <c r="A874" s="78">
        <f t="shared" si="121"/>
        <v>340</v>
      </c>
      <c r="B874" s="57" t="s">
        <v>297</v>
      </c>
      <c r="C874" s="57">
        <v>207.5</v>
      </c>
      <c r="D874" s="57"/>
      <c r="E874" s="57"/>
      <c r="F874" s="57">
        <f t="shared" si="117"/>
        <v>207.5</v>
      </c>
      <c r="G874" s="57">
        <v>5</v>
      </c>
      <c r="H874" s="57"/>
      <c r="I874" s="57"/>
      <c r="J874" s="57">
        <f t="shared" si="124"/>
        <v>5</v>
      </c>
      <c r="K874" s="56"/>
      <c r="L874" s="54">
        <f t="shared" si="119"/>
        <v>0</v>
      </c>
      <c r="M874" s="54">
        <f t="shared" si="122"/>
        <v>0</v>
      </c>
      <c r="N874" s="54">
        <f t="shared" si="120"/>
        <v>0</v>
      </c>
      <c r="O874" s="54">
        <v>0</v>
      </c>
      <c r="P874" s="56">
        <f t="shared" si="123"/>
        <v>0</v>
      </c>
    </row>
    <row r="875" spans="1:16" s="68" customFormat="1" x14ac:dyDescent="0.2">
      <c r="A875" s="78">
        <f t="shared" si="121"/>
        <v>341</v>
      </c>
      <c r="B875" s="57" t="s">
        <v>298</v>
      </c>
      <c r="C875" s="57">
        <v>1523.2</v>
      </c>
      <c r="D875" s="57"/>
      <c r="E875" s="57"/>
      <c r="F875" s="57">
        <f t="shared" si="117"/>
        <v>1523.2</v>
      </c>
      <c r="G875" s="57">
        <v>32</v>
      </c>
      <c r="H875" s="57"/>
      <c r="I875" s="57"/>
      <c r="J875" s="57">
        <f t="shared" si="124"/>
        <v>32</v>
      </c>
      <c r="K875" s="56"/>
      <c r="L875" s="54">
        <f t="shared" si="119"/>
        <v>0</v>
      </c>
      <c r="M875" s="54">
        <f t="shared" si="122"/>
        <v>0</v>
      </c>
      <c r="N875" s="54">
        <f t="shared" si="120"/>
        <v>0</v>
      </c>
      <c r="O875" s="54">
        <v>0</v>
      </c>
      <c r="P875" s="56">
        <f t="shared" si="123"/>
        <v>0</v>
      </c>
    </row>
    <row r="876" spans="1:16" s="68" customFormat="1" x14ac:dyDescent="0.2">
      <c r="A876" s="78">
        <f t="shared" si="121"/>
        <v>342</v>
      </c>
      <c r="B876" s="57" t="s">
        <v>299</v>
      </c>
      <c r="C876" s="57">
        <v>747.1</v>
      </c>
      <c r="D876" s="57"/>
      <c r="E876" s="57"/>
      <c r="F876" s="57">
        <f t="shared" si="117"/>
        <v>747.1</v>
      </c>
      <c r="G876" s="57">
        <v>17</v>
      </c>
      <c r="H876" s="57"/>
      <c r="I876" s="57"/>
      <c r="J876" s="57">
        <f t="shared" si="124"/>
        <v>17</v>
      </c>
      <c r="K876" s="56"/>
      <c r="L876" s="54">
        <f t="shared" si="119"/>
        <v>0</v>
      </c>
      <c r="M876" s="54">
        <f t="shared" si="122"/>
        <v>0</v>
      </c>
      <c r="N876" s="54">
        <f t="shared" si="120"/>
        <v>0</v>
      </c>
      <c r="O876" s="54">
        <v>0</v>
      </c>
      <c r="P876" s="56">
        <f t="shared" si="123"/>
        <v>0</v>
      </c>
    </row>
    <row r="877" spans="1:16" s="68" customFormat="1" x14ac:dyDescent="0.2">
      <c r="A877" s="78">
        <f t="shared" si="121"/>
        <v>343</v>
      </c>
      <c r="B877" s="57" t="s">
        <v>300</v>
      </c>
      <c r="C877" s="57">
        <v>139.6</v>
      </c>
      <c r="D877" s="57"/>
      <c r="E877" s="57"/>
      <c r="F877" s="57">
        <f t="shared" ref="F877:F885" si="125">C877+D877+E877</f>
        <v>139.6</v>
      </c>
      <c r="G877" s="57">
        <v>3</v>
      </c>
      <c r="H877" s="57"/>
      <c r="I877" s="57"/>
      <c r="J877" s="57">
        <f t="shared" si="124"/>
        <v>3</v>
      </c>
      <c r="K877" s="56"/>
      <c r="L877" s="54">
        <f t="shared" si="119"/>
        <v>0</v>
      </c>
      <c r="M877" s="54">
        <f t="shared" si="122"/>
        <v>0</v>
      </c>
      <c r="N877" s="54">
        <f t="shared" si="120"/>
        <v>0</v>
      </c>
      <c r="O877" s="54">
        <v>0</v>
      </c>
      <c r="P877" s="56">
        <f t="shared" si="123"/>
        <v>0</v>
      </c>
    </row>
    <row r="878" spans="1:16" s="68" customFormat="1" x14ac:dyDescent="0.2">
      <c r="A878" s="78">
        <f t="shared" si="121"/>
        <v>344</v>
      </c>
      <c r="B878" s="57" t="s">
        <v>301</v>
      </c>
      <c r="C878" s="57">
        <v>127.4</v>
      </c>
      <c r="D878" s="57"/>
      <c r="E878" s="57"/>
      <c r="F878" s="57">
        <f t="shared" si="125"/>
        <v>127.4</v>
      </c>
      <c r="G878" s="57">
        <v>3</v>
      </c>
      <c r="H878" s="57"/>
      <c r="I878" s="57"/>
      <c r="J878" s="57">
        <f t="shared" si="124"/>
        <v>3</v>
      </c>
      <c r="K878" s="56"/>
      <c r="L878" s="54">
        <f t="shared" si="119"/>
        <v>0</v>
      </c>
      <c r="M878" s="54">
        <f t="shared" si="122"/>
        <v>0</v>
      </c>
      <c r="N878" s="54">
        <f t="shared" si="120"/>
        <v>0</v>
      </c>
      <c r="O878" s="54">
        <v>0</v>
      </c>
      <c r="P878" s="56">
        <f t="shared" si="123"/>
        <v>0</v>
      </c>
    </row>
    <row r="879" spans="1:16" s="68" customFormat="1" x14ac:dyDescent="0.2">
      <c r="A879" s="78">
        <f t="shared" si="121"/>
        <v>345</v>
      </c>
      <c r="B879" s="57" t="s">
        <v>302</v>
      </c>
      <c r="C879" s="57">
        <v>112.8</v>
      </c>
      <c r="D879" s="57"/>
      <c r="E879" s="57"/>
      <c r="F879" s="57">
        <f t="shared" si="125"/>
        <v>112.8</v>
      </c>
      <c r="G879" s="57">
        <v>3</v>
      </c>
      <c r="H879" s="57"/>
      <c r="I879" s="57"/>
      <c r="J879" s="57">
        <f t="shared" si="124"/>
        <v>3</v>
      </c>
      <c r="K879" s="56"/>
      <c r="L879" s="54">
        <f t="shared" si="119"/>
        <v>0</v>
      </c>
      <c r="M879" s="54">
        <f t="shared" si="122"/>
        <v>0</v>
      </c>
      <c r="N879" s="54">
        <f t="shared" si="120"/>
        <v>0</v>
      </c>
      <c r="O879" s="54">
        <v>0</v>
      </c>
      <c r="P879" s="56">
        <f t="shared" si="123"/>
        <v>0</v>
      </c>
    </row>
    <row r="880" spans="1:16" s="68" customFormat="1" x14ac:dyDescent="0.2">
      <c r="A880" s="78">
        <f t="shared" si="121"/>
        <v>346</v>
      </c>
      <c r="B880" s="57" t="s">
        <v>303</v>
      </c>
      <c r="C880" s="57">
        <v>84.2</v>
      </c>
      <c r="D880" s="57"/>
      <c r="E880" s="57"/>
      <c r="F880" s="57">
        <f t="shared" si="125"/>
        <v>84.2</v>
      </c>
      <c r="G880" s="57">
        <v>3</v>
      </c>
      <c r="H880" s="57"/>
      <c r="I880" s="57"/>
      <c r="J880" s="57">
        <f t="shared" si="124"/>
        <v>3</v>
      </c>
      <c r="K880" s="56"/>
      <c r="L880" s="54">
        <f t="shared" si="119"/>
        <v>0</v>
      </c>
      <c r="M880" s="54">
        <f t="shared" si="122"/>
        <v>0</v>
      </c>
      <c r="N880" s="54">
        <f t="shared" si="120"/>
        <v>0</v>
      </c>
      <c r="O880" s="54">
        <v>0</v>
      </c>
      <c r="P880" s="56">
        <f t="shared" si="123"/>
        <v>0</v>
      </c>
    </row>
    <row r="881" spans="1:16" s="68" customFormat="1" x14ac:dyDescent="0.2">
      <c r="A881" s="78">
        <f t="shared" si="121"/>
        <v>347</v>
      </c>
      <c r="B881" s="57" t="s">
        <v>304</v>
      </c>
      <c r="C881" s="57">
        <v>151.6</v>
      </c>
      <c r="D881" s="57"/>
      <c r="E881" s="57"/>
      <c r="F881" s="57">
        <f t="shared" si="125"/>
        <v>151.6</v>
      </c>
      <c r="G881" s="57">
        <v>4</v>
      </c>
      <c r="H881" s="57"/>
      <c r="I881" s="57"/>
      <c r="J881" s="57">
        <f t="shared" si="124"/>
        <v>4</v>
      </c>
      <c r="K881" s="56"/>
      <c r="L881" s="54">
        <f t="shared" si="119"/>
        <v>0</v>
      </c>
      <c r="M881" s="54">
        <f t="shared" si="122"/>
        <v>0</v>
      </c>
      <c r="N881" s="54">
        <f t="shared" si="120"/>
        <v>0</v>
      </c>
      <c r="O881" s="54">
        <v>0</v>
      </c>
      <c r="P881" s="56">
        <f t="shared" si="123"/>
        <v>0</v>
      </c>
    </row>
    <row r="882" spans="1:16" s="68" customFormat="1" x14ac:dyDescent="0.2">
      <c r="A882" s="78">
        <f t="shared" si="121"/>
        <v>348</v>
      </c>
      <c r="B882" s="57" t="s">
        <v>305</v>
      </c>
      <c r="C882" s="57">
        <v>45.6</v>
      </c>
      <c r="D882" s="57"/>
      <c r="E882" s="57"/>
      <c r="F882" s="57">
        <f t="shared" si="125"/>
        <v>45.6</v>
      </c>
      <c r="G882" s="57">
        <v>1</v>
      </c>
      <c r="H882" s="57"/>
      <c r="I882" s="57"/>
      <c r="J882" s="57">
        <f t="shared" si="124"/>
        <v>1</v>
      </c>
      <c r="K882" s="56"/>
      <c r="L882" s="54">
        <f t="shared" si="119"/>
        <v>0</v>
      </c>
      <c r="M882" s="54">
        <f t="shared" si="122"/>
        <v>0</v>
      </c>
      <c r="N882" s="54">
        <f t="shared" si="120"/>
        <v>0</v>
      </c>
      <c r="O882" s="54">
        <v>0</v>
      </c>
      <c r="P882" s="56">
        <f t="shared" si="123"/>
        <v>0</v>
      </c>
    </row>
    <row r="883" spans="1:16" s="68" customFormat="1" x14ac:dyDescent="0.2">
      <c r="A883" s="78">
        <f t="shared" si="121"/>
        <v>349</v>
      </c>
      <c r="B883" s="57" t="s">
        <v>306</v>
      </c>
      <c r="C883" s="57">
        <v>193.6</v>
      </c>
      <c r="D883" s="57"/>
      <c r="E883" s="57"/>
      <c r="F883" s="57">
        <f t="shared" si="125"/>
        <v>193.6</v>
      </c>
      <c r="G883" s="57">
        <v>3</v>
      </c>
      <c r="H883" s="57"/>
      <c r="I883" s="57"/>
      <c r="J883" s="57">
        <f t="shared" si="124"/>
        <v>3</v>
      </c>
      <c r="K883" s="56"/>
      <c r="L883" s="54">
        <f t="shared" si="119"/>
        <v>0</v>
      </c>
      <c r="M883" s="54">
        <f t="shared" si="122"/>
        <v>0</v>
      </c>
      <c r="N883" s="54">
        <f t="shared" si="120"/>
        <v>0</v>
      </c>
      <c r="O883" s="54">
        <v>0</v>
      </c>
      <c r="P883" s="56">
        <f t="shared" si="123"/>
        <v>0</v>
      </c>
    </row>
    <row r="884" spans="1:16" s="68" customFormat="1" x14ac:dyDescent="0.2">
      <c r="A884" s="78">
        <f t="shared" si="121"/>
        <v>350</v>
      </c>
      <c r="B884" s="57" t="s">
        <v>1007</v>
      </c>
      <c r="C884" s="57">
        <v>743</v>
      </c>
      <c r="D884" s="57"/>
      <c r="E884" s="57"/>
      <c r="F884" s="57">
        <f t="shared" si="125"/>
        <v>743</v>
      </c>
      <c r="G884" s="57">
        <v>24</v>
      </c>
      <c r="H884" s="57"/>
      <c r="I884" s="57"/>
      <c r="J884" s="57">
        <f t="shared" si="124"/>
        <v>24</v>
      </c>
      <c r="K884" s="56"/>
      <c r="L884" s="54">
        <f t="shared" si="119"/>
        <v>0</v>
      </c>
      <c r="M884" s="54">
        <f t="shared" si="122"/>
        <v>0</v>
      </c>
      <c r="N884" s="54">
        <f t="shared" si="120"/>
        <v>0</v>
      </c>
      <c r="O884" s="54">
        <v>0</v>
      </c>
      <c r="P884" s="56">
        <f t="shared" si="123"/>
        <v>0</v>
      </c>
    </row>
    <row r="885" spans="1:16" s="68" customFormat="1" x14ac:dyDescent="0.2">
      <c r="A885" s="78">
        <f t="shared" si="121"/>
        <v>351</v>
      </c>
      <c r="B885" s="57" t="s">
        <v>1433</v>
      </c>
      <c r="C885" s="57">
        <v>1518.08</v>
      </c>
      <c r="D885" s="57"/>
      <c r="E885" s="57"/>
      <c r="F885" s="57">
        <f t="shared" si="125"/>
        <v>1518.08</v>
      </c>
      <c r="G885" s="57">
        <v>65</v>
      </c>
      <c r="H885" s="57"/>
      <c r="I885" s="57"/>
      <c r="J885" s="57"/>
      <c r="K885" s="56"/>
      <c r="L885" s="54">
        <f t="shared" si="119"/>
        <v>0</v>
      </c>
      <c r="M885" s="54">
        <f t="shared" si="122"/>
        <v>0</v>
      </c>
      <c r="N885" s="54">
        <f t="shared" si="120"/>
        <v>0</v>
      </c>
      <c r="O885" s="54">
        <v>0</v>
      </c>
      <c r="P885" s="56"/>
    </row>
    <row r="886" spans="1:16" s="68" customFormat="1" x14ac:dyDescent="0.2">
      <c r="A886" s="78">
        <f t="shared" si="121"/>
        <v>352</v>
      </c>
      <c r="B886" s="57" t="s">
        <v>2515</v>
      </c>
      <c r="C886" s="57">
        <v>320.7</v>
      </c>
      <c r="D886" s="57"/>
      <c r="E886" s="57"/>
      <c r="F886" s="57">
        <f>C886+D886+E886</f>
        <v>320.7</v>
      </c>
      <c r="G886" s="57">
        <v>8</v>
      </c>
      <c r="H886" s="57"/>
      <c r="I886" s="57"/>
      <c r="J886" s="57"/>
      <c r="K886" s="56"/>
      <c r="L886" s="54">
        <f t="shared" si="119"/>
        <v>0</v>
      </c>
      <c r="M886" s="54"/>
      <c r="N886" s="54">
        <f t="shared" si="120"/>
        <v>0</v>
      </c>
      <c r="O886" s="54"/>
      <c r="P886" s="56">
        <f t="shared" ref="P886:P900" si="126">(L886+M886+N886+O886)/F886</f>
        <v>0</v>
      </c>
    </row>
    <row r="887" spans="1:16" s="68" customFormat="1" x14ac:dyDescent="0.2">
      <c r="A887" s="78">
        <f t="shared" si="121"/>
        <v>353</v>
      </c>
      <c r="B887" s="57" t="s">
        <v>2516</v>
      </c>
      <c r="C887" s="57">
        <v>352.5</v>
      </c>
      <c r="D887" s="57"/>
      <c r="E887" s="57"/>
      <c r="F887" s="57">
        <f t="shared" ref="F887:F898" si="127">C887+D887+E887</f>
        <v>352.5</v>
      </c>
      <c r="G887" s="57">
        <v>8</v>
      </c>
      <c r="H887" s="57"/>
      <c r="I887" s="57"/>
      <c r="J887" s="57"/>
      <c r="K887" s="56"/>
      <c r="L887" s="54">
        <f t="shared" si="119"/>
        <v>0</v>
      </c>
      <c r="M887" s="54"/>
      <c r="N887" s="54">
        <f t="shared" si="120"/>
        <v>0</v>
      </c>
      <c r="O887" s="54"/>
      <c r="P887" s="56">
        <f t="shared" si="126"/>
        <v>0</v>
      </c>
    </row>
    <row r="888" spans="1:16" s="68" customFormat="1" x14ac:dyDescent="0.2">
      <c r="A888" s="78">
        <f t="shared" si="121"/>
        <v>354</v>
      </c>
      <c r="B888" s="57" t="s">
        <v>2517</v>
      </c>
      <c r="C888" s="57">
        <v>399.4</v>
      </c>
      <c r="D888" s="57"/>
      <c r="E888" s="57"/>
      <c r="F888" s="57">
        <f t="shared" si="127"/>
        <v>399.4</v>
      </c>
      <c r="G888" s="57">
        <v>8</v>
      </c>
      <c r="H888" s="57"/>
      <c r="I888" s="57"/>
      <c r="J888" s="57"/>
      <c r="K888" s="56"/>
      <c r="L888" s="54">
        <f t="shared" si="119"/>
        <v>0</v>
      </c>
      <c r="M888" s="54"/>
      <c r="N888" s="54">
        <f t="shared" si="120"/>
        <v>0</v>
      </c>
      <c r="O888" s="54"/>
      <c r="P888" s="56">
        <f t="shared" si="126"/>
        <v>0</v>
      </c>
    </row>
    <row r="889" spans="1:16" s="68" customFormat="1" x14ac:dyDescent="0.2">
      <c r="A889" s="78">
        <f t="shared" si="121"/>
        <v>355</v>
      </c>
      <c r="B889" s="57" t="s">
        <v>2518</v>
      </c>
      <c r="C889" s="57">
        <v>381.3</v>
      </c>
      <c r="D889" s="57"/>
      <c r="E889" s="57"/>
      <c r="F889" s="57">
        <f t="shared" si="127"/>
        <v>381.3</v>
      </c>
      <c r="G889" s="57">
        <v>8</v>
      </c>
      <c r="H889" s="57"/>
      <c r="I889" s="57"/>
      <c r="J889" s="57"/>
      <c r="K889" s="56"/>
      <c r="L889" s="54">
        <f t="shared" si="119"/>
        <v>0</v>
      </c>
      <c r="M889" s="54"/>
      <c r="N889" s="54">
        <f t="shared" si="120"/>
        <v>0</v>
      </c>
      <c r="O889" s="54"/>
      <c r="P889" s="56">
        <f t="shared" si="126"/>
        <v>0</v>
      </c>
    </row>
    <row r="890" spans="1:16" s="68" customFormat="1" x14ac:dyDescent="0.2">
      <c r="A890" s="78">
        <f t="shared" si="121"/>
        <v>356</v>
      </c>
      <c r="B890" s="57" t="s">
        <v>2519</v>
      </c>
      <c r="C890" s="57">
        <v>351.4</v>
      </c>
      <c r="D890" s="57"/>
      <c r="E890" s="57"/>
      <c r="F890" s="57">
        <f t="shared" si="127"/>
        <v>351.4</v>
      </c>
      <c r="G890" s="57">
        <v>8</v>
      </c>
      <c r="H890" s="57"/>
      <c r="I890" s="57"/>
      <c r="J890" s="57"/>
      <c r="K890" s="56"/>
      <c r="L890" s="54">
        <f t="shared" si="119"/>
        <v>0</v>
      </c>
      <c r="M890" s="54"/>
      <c r="N890" s="54">
        <f t="shared" si="120"/>
        <v>0</v>
      </c>
      <c r="O890" s="54"/>
      <c r="P890" s="56">
        <f t="shared" si="126"/>
        <v>0</v>
      </c>
    </row>
    <row r="891" spans="1:16" s="68" customFormat="1" x14ac:dyDescent="0.2">
      <c r="A891" s="78">
        <f t="shared" si="121"/>
        <v>357</v>
      </c>
      <c r="B891" s="57" t="s">
        <v>2520</v>
      </c>
      <c r="C891" s="57">
        <v>381.3</v>
      </c>
      <c r="D891" s="57"/>
      <c r="E891" s="57"/>
      <c r="F891" s="57">
        <f t="shared" si="127"/>
        <v>381.3</v>
      </c>
      <c r="G891" s="57">
        <v>8</v>
      </c>
      <c r="H891" s="57"/>
      <c r="I891" s="57"/>
      <c r="J891" s="57"/>
      <c r="K891" s="56"/>
      <c r="L891" s="54">
        <f t="shared" si="119"/>
        <v>0</v>
      </c>
      <c r="M891" s="54"/>
      <c r="N891" s="54">
        <f t="shared" si="120"/>
        <v>0</v>
      </c>
      <c r="O891" s="54"/>
      <c r="P891" s="56">
        <f t="shared" si="126"/>
        <v>0</v>
      </c>
    </row>
    <row r="892" spans="1:16" s="68" customFormat="1" x14ac:dyDescent="0.2">
      <c r="A892" s="78">
        <f t="shared" si="121"/>
        <v>358</v>
      </c>
      <c r="B892" s="57" t="s">
        <v>2521</v>
      </c>
      <c r="C892" s="57">
        <v>125.1</v>
      </c>
      <c r="D892" s="57"/>
      <c r="E892" s="57"/>
      <c r="F892" s="57">
        <f t="shared" si="127"/>
        <v>125.1</v>
      </c>
      <c r="G892" s="57">
        <v>3</v>
      </c>
      <c r="H892" s="57"/>
      <c r="I892" s="57"/>
      <c r="J892" s="57"/>
      <c r="K892" s="56"/>
      <c r="L892" s="54">
        <f t="shared" si="119"/>
        <v>0</v>
      </c>
      <c r="M892" s="54"/>
      <c r="N892" s="54">
        <f t="shared" si="120"/>
        <v>0</v>
      </c>
      <c r="O892" s="54"/>
      <c r="P892" s="56">
        <f t="shared" si="126"/>
        <v>0</v>
      </c>
    </row>
    <row r="893" spans="1:16" s="68" customFormat="1" x14ac:dyDescent="0.2">
      <c r="A893" s="78">
        <f t="shared" si="121"/>
        <v>359</v>
      </c>
      <c r="B893" s="57" t="s">
        <v>2522</v>
      </c>
      <c r="C893" s="57">
        <v>120.3</v>
      </c>
      <c r="D893" s="57"/>
      <c r="E893" s="57"/>
      <c r="F893" s="57">
        <f t="shared" si="127"/>
        <v>120.3</v>
      </c>
      <c r="G893" s="57">
        <v>4</v>
      </c>
      <c r="H893" s="57"/>
      <c r="I893" s="57"/>
      <c r="J893" s="57"/>
      <c r="K893" s="56"/>
      <c r="L893" s="54">
        <f t="shared" si="119"/>
        <v>0</v>
      </c>
      <c r="M893" s="54"/>
      <c r="N893" s="54">
        <f t="shared" si="120"/>
        <v>0</v>
      </c>
      <c r="O893" s="54"/>
      <c r="P893" s="56">
        <f t="shared" si="126"/>
        <v>0</v>
      </c>
    </row>
    <row r="894" spans="1:16" s="68" customFormat="1" x14ac:dyDescent="0.2">
      <c r="A894" s="78">
        <f t="shared" si="121"/>
        <v>360</v>
      </c>
      <c r="B894" s="57" t="s">
        <v>2523</v>
      </c>
      <c r="C894" s="57">
        <v>342.6</v>
      </c>
      <c r="D894" s="57"/>
      <c r="E894" s="57"/>
      <c r="F894" s="57">
        <f t="shared" si="127"/>
        <v>342.6</v>
      </c>
      <c r="G894" s="57">
        <v>8</v>
      </c>
      <c r="H894" s="57"/>
      <c r="I894" s="57"/>
      <c r="J894" s="57"/>
      <c r="K894" s="56"/>
      <c r="L894" s="54">
        <f t="shared" si="119"/>
        <v>0</v>
      </c>
      <c r="M894" s="54"/>
      <c r="N894" s="54">
        <f t="shared" si="120"/>
        <v>0</v>
      </c>
      <c r="O894" s="54"/>
      <c r="P894" s="56">
        <f t="shared" si="126"/>
        <v>0</v>
      </c>
    </row>
    <row r="895" spans="1:16" s="68" customFormat="1" x14ac:dyDescent="0.2">
      <c r="A895" s="78">
        <f t="shared" si="121"/>
        <v>361</v>
      </c>
      <c r="B895" s="57" t="s">
        <v>2524</v>
      </c>
      <c r="C895" s="57">
        <v>341.6</v>
      </c>
      <c r="D895" s="57"/>
      <c r="E895" s="57"/>
      <c r="F895" s="57">
        <f t="shared" si="127"/>
        <v>341.6</v>
      </c>
      <c r="G895" s="57">
        <v>8</v>
      </c>
      <c r="H895" s="57"/>
      <c r="I895" s="57"/>
      <c r="J895" s="57"/>
      <c r="K895" s="56"/>
      <c r="L895" s="54">
        <f t="shared" si="119"/>
        <v>0</v>
      </c>
      <c r="M895" s="54"/>
      <c r="N895" s="54">
        <f t="shared" si="120"/>
        <v>0</v>
      </c>
      <c r="O895" s="54"/>
      <c r="P895" s="56">
        <f t="shared" si="126"/>
        <v>0</v>
      </c>
    </row>
    <row r="896" spans="1:16" s="68" customFormat="1" x14ac:dyDescent="0.2">
      <c r="A896" s="78">
        <f t="shared" si="121"/>
        <v>362</v>
      </c>
      <c r="B896" s="57" t="s">
        <v>2525</v>
      </c>
      <c r="C896" s="57">
        <v>348.8</v>
      </c>
      <c r="D896" s="57"/>
      <c r="E896" s="57"/>
      <c r="F896" s="57">
        <f t="shared" si="127"/>
        <v>348.8</v>
      </c>
      <c r="G896" s="57">
        <v>8</v>
      </c>
      <c r="H896" s="57"/>
      <c r="I896" s="57"/>
      <c r="J896" s="57"/>
      <c r="K896" s="56"/>
      <c r="L896" s="54">
        <f t="shared" si="119"/>
        <v>0</v>
      </c>
      <c r="M896" s="54"/>
      <c r="N896" s="54">
        <f t="shared" si="120"/>
        <v>0</v>
      </c>
      <c r="O896" s="54"/>
      <c r="P896" s="56">
        <f t="shared" si="126"/>
        <v>0</v>
      </c>
    </row>
    <row r="897" spans="1:16" s="68" customFormat="1" x14ac:dyDescent="0.2">
      <c r="A897" s="78">
        <f t="shared" si="121"/>
        <v>363</v>
      </c>
      <c r="B897" s="57" t="s">
        <v>2526</v>
      </c>
      <c r="C897" s="57">
        <v>348.5</v>
      </c>
      <c r="D897" s="57"/>
      <c r="E897" s="57"/>
      <c r="F897" s="57">
        <f t="shared" si="127"/>
        <v>348.5</v>
      </c>
      <c r="G897" s="57">
        <v>8</v>
      </c>
      <c r="H897" s="57"/>
      <c r="I897" s="57"/>
      <c r="J897" s="57"/>
      <c r="K897" s="56"/>
      <c r="L897" s="54">
        <f t="shared" si="119"/>
        <v>0</v>
      </c>
      <c r="M897" s="54"/>
      <c r="N897" s="54">
        <f t="shared" si="120"/>
        <v>0</v>
      </c>
      <c r="O897" s="54"/>
      <c r="P897" s="56">
        <f t="shared" si="126"/>
        <v>0</v>
      </c>
    </row>
    <row r="898" spans="1:16" s="68" customFormat="1" x14ac:dyDescent="0.2">
      <c r="A898" s="78">
        <f t="shared" si="121"/>
        <v>364</v>
      </c>
      <c r="B898" s="57" t="s">
        <v>2527</v>
      </c>
      <c r="C898" s="57">
        <v>713.6</v>
      </c>
      <c r="D898" s="57"/>
      <c r="E898" s="57"/>
      <c r="F898" s="57">
        <f t="shared" si="127"/>
        <v>713.6</v>
      </c>
      <c r="G898" s="57">
        <v>12</v>
      </c>
      <c r="H898" s="57"/>
      <c r="I898" s="57"/>
      <c r="J898" s="57"/>
      <c r="K898" s="56"/>
      <c r="L898" s="54">
        <f t="shared" si="119"/>
        <v>0</v>
      </c>
      <c r="M898" s="54"/>
      <c r="N898" s="54">
        <f t="shared" si="120"/>
        <v>0</v>
      </c>
      <c r="O898" s="54"/>
      <c r="P898" s="56">
        <f t="shared" si="126"/>
        <v>0</v>
      </c>
    </row>
    <row r="899" spans="1:16" s="68" customFormat="1" x14ac:dyDescent="0.2">
      <c r="A899" s="78">
        <f t="shared" si="121"/>
        <v>365</v>
      </c>
      <c r="B899" s="57" t="s">
        <v>2528</v>
      </c>
      <c r="C899" s="57">
        <v>343.6</v>
      </c>
      <c r="D899" s="57"/>
      <c r="E899" s="57"/>
      <c r="F899" s="57">
        <v>343.6</v>
      </c>
      <c r="G899" s="57">
        <v>8</v>
      </c>
      <c r="H899" s="57"/>
      <c r="I899" s="57"/>
      <c r="J899" s="57"/>
      <c r="K899" s="56"/>
      <c r="L899" s="54">
        <f t="shared" si="119"/>
        <v>0</v>
      </c>
      <c r="M899" s="54"/>
      <c r="N899" s="54">
        <f t="shared" si="120"/>
        <v>0</v>
      </c>
      <c r="O899" s="54"/>
      <c r="P899" s="56">
        <f t="shared" si="126"/>
        <v>0</v>
      </c>
    </row>
    <row r="900" spans="1:16" s="68" customFormat="1" ht="15" x14ac:dyDescent="0.25">
      <c r="A900" s="45"/>
      <c r="B900" s="45" t="s">
        <v>1276</v>
      </c>
      <c r="C900" s="45">
        <f>SUM(C535:C899)</f>
        <v>213586.68000000002</v>
      </c>
      <c r="D900" s="45">
        <f>SUM(D535:D899)</f>
        <v>1296.5999999999997</v>
      </c>
      <c r="E900" s="45">
        <f>SUM(E535:E899)</f>
        <v>9187.4800000000014</v>
      </c>
      <c r="F900" s="45">
        <f>C900+D900+E900</f>
        <v>224070.76000000004</v>
      </c>
      <c r="G900" s="45">
        <f>SUM(G535:G899)</f>
        <v>4819</v>
      </c>
      <c r="H900" s="45">
        <f>SUM(H535:H899)</f>
        <v>35</v>
      </c>
      <c r="I900" s="45">
        <f>SUM(I535:I899)</f>
        <v>194</v>
      </c>
      <c r="J900" s="45">
        <f>SUM(J535:J899)</f>
        <v>1535</v>
      </c>
      <c r="K900" s="69"/>
      <c r="L900" s="70">
        <f t="shared" si="119"/>
        <v>0</v>
      </c>
      <c r="M900" s="70">
        <f t="shared" si="122"/>
        <v>0</v>
      </c>
      <c r="N900" s="70">
        <f t="shared" si="120"/>
        <v>0</v>
      </c>
      <c r="O900" s="70">
        <v>0</v>
      </c>
      <c r="P900" s="69">
        <f t="shared" si="126"/>
        <v>0</v>
      </c>
    </row>
    <row r="901" spans="1:16" s="68" customFormat="1" ht="15" x14ac:dyDescent="0.25">
      <c r="A901" s="362" t="s">
        <v>1977</v>
      </c>
      <c r="B901" s="362"/>
      <c r="C901" s="362"/>
      <c r="D901" s="362"/>
      <c r="E901" s="362"/>
      <c r="F901" s="362"/>
      <c r="G901" s="362"/>
      <c r="H901" s="362"/>
      <c r="I901" s="362"/>
      <c r="J901" s="362"/>
      <c r="K901" s="362"/>
      <c r="L901" s="362"/>
      <c r="M901" s="362"/>
      <c r="N901" s="362"/>
      <c r="O901" s="362"/>
      <c r="P901" s="362"/>
    </row>
    <row r="902" spans="1:16" s="68" customFormat="1" x14ac:dyDescent="0.2">
      <c r="A902" s="57">
        <v>1</v>
      </c>
      <c r="B902" s="57" t="s">
        <v>1578</v>
      </c>
      <c r="C902" s="58">
        <v>2589.1999999999998</v>
      </c>
      <c r="D902" s="57"/>
      <c r="E902" s="60">
        <v>1780.4</v>
      </c>
      <c r="F902" s="57">
        <f t="shared" ref="F902:F954" si="128">C902+D902+E902</f>
        <v>4369.6000000000004</v>
      </c>
      <c r="G902" s="57">
        <v>64</v>
      </c>
      <c r="H902" s="57"/>
      <c r="I902" s="57">
        <v>2</v>
      </c>
      <c r="J902" s="57">
        <f t="shared" ref="J902:J952" si="129">G902+H902+I902</f>
        <v>66</v>
      </c>
      <c r="K902" s="56">
        <f>3.5/292728.79*F902</f>
        <v>5.2244946593739558E-2</v>
      </c>
      <c r="L902" s="54">
        <f t="shared" ref="L902:L933" si="130">K902*3680</f>
        <v>192.26140346496157</v>
      </c>
      <c r="M902" s="54">
        <f>L902*0.22</f>
        <v>42.29750876229155</v>
      </c>
      <c r="N902" s="54">
        <f t="shared" ref="N902:N933" si="131">L902*0.31</f>
        <v>59.601035074138089</v>
      </c>
      <c r="O902" s="54">
        <v>44.617124027600106</v>
      </c>
      <c r="P902" s="56">
        <f t="shared" ref="P902:P942" si="132">(L902+M902+N902+O902)/F902</f>
        <v>7.7530453892573986E-2</v>
      </c>
    </row>
    <row r="903" spans="1:16" s="68" customFormat="1" x14ac:dyDescent="0.2">
      <c r="A903" s="57">
        <f>A902+1</f>
        <v>2</v>
      </c>
      <c r="B903" s="57" t="s">
        <v>1579</v>
      </c>
      <c r="C903" s="58">
        <v>3208.2</v>
      </c>
      <c r="D903" s="59"/>
      <c r="E903" s="60">
        <v>45.1</v>
      </c>
      <c r="F903" s="57">
        <f t="shared" si="128"/>
        <v>3253.2999999999997</v>
      </c>
      <c r="G903" s="57">
        <v>79</v>
      </c>
      <c r="H903" s="57"/>
      <c r="I903" s="57">
        <v>1</v>
      </c>
      <c r="J903" s="57">
        <f t="shared" si="129"/>
        <v>80</v>
      </c>
      <c r="K903" s="56">
        <f t="shared" ref="K903:K954" si="133">3.5/292728.79*F903</f>
        <v>3.889795055689603E-2</v>
      </c>
      <c r="L903" s="54">
        <f t="shared" si="130"/>
        <v>143.14445804937739</v>
      </c>
      <c r="M903" s="54">
        <f t="shared" ref="M903:M952" si="134">L903*0.22</f>
        <v>31.491780770863027</v>
      </c>
      <c r="N903" s="54">
        <f t="shared" si="131"/>
        <v>44.374781995306989</v>
      </c>
      <c r="O903" s="54">
        <v>33.218804833163539</v>
      </c>
      <c r="P903" s="56">
        <f t="shared" si="132"/>
        <v>7.7530453892573986E-2</v>
      </c>
    </row>
    <row r="904" spans="1:16" s="68" customFormat="1" x14ac:dyDescent="0.2">
      <c r="A904" s="57">
        <f t="shared" ref="A904:A954" si="135">A903+1</f>
        <v>3</v>
      </c>
      <c r="B904" s="57" t="s">
        <v>1978</v>
      </c>
      <c r="C904" s="58">
        <v>7422.1</v>
      </c>
      <c r="D904" s="59"/>
      <c r="E904" s="60">
        <v>176.5</v>
      </c>
      <c r="F904" s="57">
        <f t="shared" si="128"/>
        <v>7598.6</v>
      </c>
      <c r="G904" s="57">
        <v>174</v>
      </c>
      <c r="H904" s="57"/>
      <c r="I904" s="57">
        <v>2</v>
      </c>
      <c r="J904" s="57">
        <f t="shared" si="129"/>
        <v>176</v>
      </c>
      <c r="K904" s="56">
        <f t="shared" si="133"/>
        <v>9.0852355178320535E-2</v>
      </c>
      <c r="L904" s="54">
        <f t="shared" si="130"/>
        <v>334.33666705621954</v>
      </c>
      <c r="M904" s="54">
        <f t="shared" si="134"/>
        <v>73.5540667523683</v>
      </c>
      <c r="N904" s="54">
        <f t="shared" si="131"/>
        <v>103.64436678742805</v>
      </c>
      <c r="O904" s="54">
        <v>77.587806352096791</v>
      </c>
      <c r="P904" s="56">
        <f t="shared" si="132"/>
        <v>7.7530453892573986E-2</v>
      </c>
    </row>
    <row r="905" spans="1:16" s="68" customFormat="1" x14ac:dyDescent="0.2">
      <c r="A905" s="57">
        <f t="shared" si="135"/>
        <v>4</v>
      </c>
      <c r="B905" s="57" t="s">
        <v>1581</v>
      </c>
      <c r="C905" s="58">
        <v>3680.7</v>
      </c>
      <c r="D905" s="59">
        <v>43.2</v>
      </c>
      <c r="E905" s="60"/>
      <c r="F905" s="57">
        <f t="shared" si="128"/>
        <v>3723.8999999999996</v>
      </c>
      <c r="G905" s="57">
        <v>79</v>
      </c>
      <c r="H905" s="57">
        <v>1</v>
      </c>
      <c r="I905" s="57"/>
      <c r="J905" s="57">
        <f t="shared" si="129"/>
        <v>80</v>
      </c>
      <c r="K905" s="56">
        <f t="shared" si="133"/>
        <v>4.4524660522799964E-2</v>
      </c>
      <c r="L905" s="54">
        <f t="shared" si="130"/>
        <v>163.85075072390387</v>
      </c>
      <c r="M905" s="54">
        <f t="shared" si="134"/>
        <v>36.047165159258853</v>
      </c>
      <c r="N905" s="54">
        <f t="shared" si="131"/>
        <v>50.793732724410198</v>
      </c>
      <c r="O905" s="54">
        <v>33.122823286601054</v>
      </c>
      <c r="P905" s="56">
        <f t="shared" si="132"/>
        <v>7.6214310774772157E-2</v>
      </c>
    </row>
    <row r="906" spans="1:16" s="68" customFormat="1" x14ac:dyDescent="0.2">
      <c r="A906" s="57">
        <f t="shared" si="135"/>
        <v>5</v>
      </c>
      <c r="B906" s="57" t="s">
        <v>1582</v>
      </c>
      <c r="C906" s="58">
        <v>3204.9</v>
      </c>
      <c r="D906" s="59"/>
      <c r="E906" s="60"/>
      <c r="F906" s="57">
        <f t="shared" si="128"/>
        <v>3204.9</v>
      </c>
      <c r="G906" s="57">
        <v>80</v>
      </c>
      <c r="H906" s="57"/>
      <c r="I906" s="57"/>
      <c r="J906" s="57">
        <f t="shared" si="129"/>
        <v>80</v>
      </c>
      <c r="K906" s="56">
        <f t="shared" si="133"/>
        <v>3.8319257904219133E-2</v>
      </c>
      <c r="L906" s="54">
        <f t="shared" si="130"/>
        <v>141.01486908752642</v>
      </c>
      <c r="M906" s="54">
        <f t="shared" si="134"/>
        <v>31.023271199255813</v>
      </c>
      <c r="N906" s="54">
        <f t="shared" si="131"/>
        <v>43.71460941713319</v>
      </c>
      <c r="O906" s="54">
        <v>32.724601976394993</v>
      </c>
      <c r="P906" s="56">
        <f t="shared" si="132"/>
        <v>7.7530453892573986E-2</v>
      </c>
    </row>
    <row r="907" spans="1:16" s="68" customFormat="1" x14ac:dyDescent="0.2">
      <c r="A907" s="57">
        <f t="shared" si="135"/>
        <v>6</v>
      </c>
      <c r="B907" s="57" t="s">
        <v>1583</v>
      </c>
      <c r="C907" s="58">
        <v>3188.3</v>
      </c>
      <c r="D907" s="59"/>
      <c r="E907" s="60"/>
      <c r="F907" s="57">
        <f t="shared" si="128"/>
        <v>3188.3</v>
      </c>
      <c r="G907" s="57">
        <v>80</v>
      </c>
      <c r="H907" s="57"/>
      <c r="I907" s="57"/>
      <c r="J907" s="57">
        <f t="shared" si="129"/>
        <v>80</v>
      </c>
      <c r="K907" s="56">
        <f t="shared" si="133"/>
        <v>3.8120780672102672E-2</v>
      </c>
      <c r="L907" s="54">
        <f t="shared" si="130"/>
        <v>140.28447287333785</v>
      </c>
      <c r="M907" s="54">
        <f t="shared" si="134"/>
        <v>30.862584032134325</v>
      </c>
      <c r="N907" s="54">
        <f t="shared" si="131"/>
        <v>43.488186590734735</v>
      </c>
      <c r="O907" s="54">
        <v>32.555102649486777</v>
      </c>
      <c r="P907" s="56">
        <f t="shared" si="132"/>
        <v>7.7530453892573986E-2</v>
      </c>
    </row>
    <row r="908" spans="1:16" s="68" customFormat="1" x14ac:dyDescent="0.2">
      <c r="A908" s="57">
        <f t="shared" si="135"/>
        <v>7</v>
      </c>
      <c r="B908" s="57" t="s">
        <v>1584</v>
      </c>
      <c r="C908" s="58">
        <v>3475.5</v>
      </c>
      <c r="D908" s="59"/>
      <c r="E908" s="60"/>
      <c r="F908" s="57">
        <f t="shared" si="128"/>
        <v>3475.5</v>
      </c>
      <c r="G908" s="57">
        <v>70</v>
      </c>
      <c r="H908" s="57"/>
      <c r="I908" s="57"/>
      <c r="J908" s="57">
        <f t="shared" si="129"/>
        <v>70</v>
      </c>
      <c r="K908" s="56">
        <f t="shared" si="133"/>
        <v>4.1554675916912719E-2</v>
      </c>
      <c r="L908" s="54">
        <f t="shared" si="130"/>
        <v>152.9212073742388</v>
      </c>
      <c r="M908" s="54">
        <f t="shared" si="134"/>
        <v>33.642665622332537</v>
      </c>
      <c r="N908" s="54">
        <f t="shared" si="131"/>
        <v>47.40557428601403</v>
      </c>
      <c r="O908" s="54">
        <v>35.487645221055509</v>
      </c>
      <c r="P908" s="56">
        <f t="shared" si="132"/>
        <v>7.7530453892573986E-2</v>
      </c>
    </row>
    <row r="909" spans="1:16" s="68" customFormat="1" x14ac:dyDescent="0.2">
      <c r="A909" s="57">
        <f t="shared" si="135"/>
        <v>8</v>
      </c>
      <c r="B909" s="57" t="s">
        <v>1979</v>
      </c>
      <c r="C909" s="58">
        <v>3043.6</v>
      </c>
      <c r="D909" s="59"/>
      <c r="E909" s="60"/>
      <c r="F909" s="57">
        <f t="shared" si="128"/>
        <v>3043.6</v>
      </c>
      <c r="G909" s="57">
        <v>70</v>
      </c>
      <c r="H909" s="57"/>
      <c r="I909" s="57"/>
      <c r="J909" s="57">
        <f t="shared" si="129"/>
        <v>70</v>
      </c>
      <c r="K909" s="56">
        <f t="shared" si="133"/>
        <v>3.6390680943954985E-2</v>
      </c>
      <c r="L909" s="54">
        <f t="shared" si="130"/>
        <v>133.91770587375436</v>
      </c>
      <c r="M909" s="54">
        <f t="shared" si="134"/>
        <v>29.461895292225957</v>
      </c>
      <c r="N909" s="54">
        <f t="shared" si="131"/>
        <v>41.514488820863853</v>
      </c>
      <c r="O909" s="54">
        <v>31.077599480594031</v>
      </c>
      <c r="P909" s="56">
        <f t="shared" si="132"/>
        <v>7.7530453892573986E-2</v>
      </c>
    </row>
    <row r="910" spans="1:16" s="68" customFormat="1" x14ac:dyDescent="0.2">
      <c r="A910" s="57">
        <f t="shared" si="135"/>
        <v>9</v>
      </c>
      <c r="B910" s="57" t="s">
        <v>1585</v>
      </c>
      <c r="C910" s="58">
        <v>7039.4</v>
      </c>
      <c r="D910" s="59"/>
      <c r="E910" s="60">
        <v>816.4</v>
      </c>
      <c r="F910" s="57">
        <f t="shared" si="128"/>
        <v>7855.7999999999993</v>
      </c>
      <c r="G910" s="57">
        <v>131</v>
      </c>
      <c r="H910" s="57"/>
      <c r="I910" s="57">
        <v>4</v>
      </c>
      <c r="J910" s="57">
        <f t="shared" si="129"/>
        <v>135</v>
      </c>
      <c r="K910" s="56">
        <f t="shared" si="133"/>
        <v>9.3927556630149026E-2</v>
      </c>
      <c r="L910" s="54">
        <f t="shared" si="130"/>
        <v>345.65340839894839</v>
      </c>
      <c r="M910" s="54">
        <f t="shared" si="134"/>
        <v>76.043749847768652</v>
      </c>
      <c r="N910" s="54">
        <f t="shared" si="131"/>
        <v>107.152556603674</v>
      </c>
      <c r="O910" s="54">
        <v>80.214024838891618</v>
      </c>
      <c r="P910" s="56">
        <f t="shared" si="132"/>
        <v>7.7530453892573986E-2</v>
      </c>
    </row>
    <row r="911" spans="1:16" s="68" customFormat="1" x14ac:dyDescent="0.2">
      <c r="A911" s="57">
        <f t="shared" si="135"/>
        <v>10</v>
      </c>
      <c r="B911" s="57" t="s">
        <v>1586</v>
      </c>
      <c r="C911" s="58">
        <v>10010.700000000001</v>
      </c>
      <c r="D911" s="59">
        <v>269</v>
      </c>
      <c r="E911" s="60"/>
      <c r="F911" s="57">
        <f t="shared" si="128"/>
        <v>10279.700000000001</v>
      </c>
      <c r="G911" s="57">
        <v>218</v>
      </c>
      <c r="H911" s="57">
        <v>1</v>
      </c>
      <c r="I911" s="57"/>
      <c r="J911" s="57">
        <f t="shared" si="129"/>
        <v>219</v>
      </c>
      <c r="K911" s="56">
        <f t="shared" si="133"/>
        <v>0.12290881945708178</v>
      </c>
      <c r="L911" s="54">
        <f t="shared" si="130"/>
        <v>452.30445560206095</v>
      </c>
      <c r="M911" s="54">
        <f t="shared" si="134"/>
        <v>99.506980232453415</v>
      </c>
      <c r="N911" s="54">
        <f t="shared" si="131"/>
        <v>140.2143812366389</v>
      </c>
      <c r="O911" s="54">
        <v>104.96398980833962</v>
      </c>
      <c r="P911" s="56">
        <f t="shared" si="132"/>
        <v>7.7530453892573986E-2</v>
      </c>
    </row>
    <row r="912" spans="1:16" s="68" customFormat="1" x14ac:dyDescent="0.2">
      <c r="A912" s="57">
        <f t="shared" si="135"/>
        <v>11</v>
      </c>
      <c r="B912" s="57" t="s">
        <v>1587</v>
      </c>
      <c r="C912" s="58">
        <v>9985.1</v>
      </c>
      <c r="D912" s="59">
        <v>248.8</v>
      </c>
      <c r="E912" s="60"/>
      <c r="F912" s="57">
        <f t="shared" si="128"/>
        <v>10233.9</v>
      </c>
      <c r="G912" s="57">
        <v>218</v>
      </c>
      <c r="H912" s="57">
        <v>2</v>
      </c>
      <c r="I912" s="57"/>
      <c r="J912" s="57">
        <f t="shared" si="129"/>
        <v>220</v>
      </c>
      <c r="K912" s="56">
        <f t="shared" si="133"/>
        <v>0.1223612135997966</v>
      </c>
      <c r="L912" s="54">
        <f t="shared" si="130"/>
        <v>450.28926604725149</v>
      </c>
      <c r="M912" s="54">
        <f t="shared" si="134"/>
        <v>99.063638530395323</v>
      </c>
      <c r="N912" s="54">
        <f t="shared" si="131"/>
        <v>139.58967247464795</v>
      </c>
      <c r="O912" s="54">
        <v>104.49633503891813</v>
      </c>
      <c r="P912" s="56">
        <f t="shared" si="132"/>
        <v>7.7530453892573986E-2</v>
      </c>
    </row>
    <row r="913" spans="1:16" s="68" customFormat="1" x14ac:dyDescent="0.2">
      <c r="A913" s="57">
        <f t="shared" si="135"/>
        <v>12</v>
      </c>
      <c r="B913" s="57" t="s">
        <v>1980</v>
      </c>
      <c r="C913" s="58">
        <v>4399.7</v>
      </c>
      <c r="D913" s="59"/>
      <c r="E913" s="60"/>
      <c r="F913" s="57">
        <f t="shared" si="128"/>
        <v>4399.7</v>
      </c>
      <c r="G913" s="57">
        <v>95</v>
      </c>
      <c r="H913" s="57"/>
      <c r="I913" s="57"/>
      <c r="J913" s="57">
        <f t="shared" si="129"/>
        <v>95</v>
      </c>
      <c r="K913" s="56">
        <f t="shared" si="133"/>
        <v>5.2604836032697715E-2</v>
      </c>
      <c r="L913" s="54">
        <f t="shared" si="130"/>
        <v>193.5857966003276</v>
      </c>
      <c r="M913" s="54">
        <f t="shared" si="134"/>
        <v>42.588875252072071</v>
      </c>
      <c r="N913" s="54">
        <f t="shared" si="131"/>
        <v>60.011596946101555</v>
      </c>
      <c r="O913" s="54">
        <v>44.924469192656574</v>
      </c>
      <c r="P913" s="56">
        <f t="shared" si="132"/>
        <v>7.7530453892574014E-2</v>
      </c>
    </row>
    <row r="914" spans="1:16" s="68" customFormat="1" x14ac:dyDescent="0.2">
      <c r="A914" s="57">
        <f t="shared" si="135"/>
        <v>13</v>
      </c>
      <c r="B914" s="57" t="s">
        <v>1588</v>
      </c>
      <c r="C914" s="58">
        <v>4393.8999999999996</v>
      </c>
      <c r="D914" s="59"/>
      <c r="E914" s="60"/>
      <c r="F914" s="57">
        <f t="shared" si="128"/>
        <v>4393.8999999999996</v>
      </c>
      <c r="G914" s="57">
        <v>95</v>
      </c>
      <c r="H914" s="57"/>
      <c r="I914" s="57"/>
      <c r="J914" s="57">
        <f t="shared" si="129"/>
        <v>95</v>
      </c>
      <c r="K914" s="56">
        <f t="shared" si="133"/>
        <v>5.2535488566054611E-2</v>
      </c>
      <c r="L914" s="54">
        <f t="shared" si="130"/>
        <v>193.33059792308097</v>
      </c>
      <c r="M914" s="54">
        <f t="shared" si="134"/>
        <v>42.532731543077816</v>
      </c>
      <c r="N914" s="54">
        <f t="shared" si="131"/>
        <v>59.932485356155098</v>
      </c>
      <c r="O914" s="54">
        <v>44.865246536266945</v>
      </c>
      <c r="P914" s="56">
        <f t="shared" si="132"/>
        <v>7.7530453892574E-2</v>
      </c>
    </row>
    <row r="915" spans="1:16" s="68" customFormat="1" x14ac:dyDescent="0.2">
      <c r="A915" s="57">
        <f t="shared" si="135"/>
        <v>14</v>
      </c>
      <c r="B915" s="57" t="s">
        <v>1589</v>
      </c>
      <c r="C915" s="58">
        <v>13614.8</v>
      </c>
      <c r="D915" s="59"/>
      <c r="E915" s="60">
        <v>2083.39</v>
      </c>
      <c r="F915" s="57">
        <f t="shared" si="128"/>
        <v>15698.189999999999</v>
      </c>
      <c r="G915" s="57">
        <v>259</v>
      </c>
      <c r="H915" s="57"/>
      <c r="I915" s="57">
        <v>14</v>
      </c>
      <c r="J915" s="57">
        <f t="shared" si="129"/>
        <v>273</v>
      </c>
      <c r="K915" s="56">
        <f t="shared" si="133"/>
        <v>0.18769477713483529</v>
      </c>
      <c r="L915" s="54">
        <f t="shared" si="130"/>
        <v>690.71677985619385</v>
      </c>
      <c r="M915" s="54">
        <f t="shared" si="134"/>
        <v>151.95769156836266</v>
      </c>
      <c r="N915" s="54">
        <f t="shared" si="131"/>
        <v>214.12220175542009</v>
      </c>
      <c r="O915" s="54">
        <v>160.29112281188932</v>
      </c>
      <c r="P915" s="56">
        <f t="shared" si="132"/>
        <v>7.7530453892573986E-2</v>
      </c>
    </row>
    <row r="916" spans="1:16" s="68" customFormat="1" x14ac:dyDescent="0.2">
      <c r="A916" s="57">
        <f t="shared" si="135"/>
        <v>15</v>
      </c>
      <c r="B916" s="57" t="s">
        <v>1590</v>
      </c>
      <c r="C916" s="58">
        <v>3086.6</v>
      </c>
      <c r="D916" s="59"/>
      <c r="E916" s="60"/>
      <c r="F916" s="57">
        <f t="shared" si="128"/>
        <v>3086.6</v>
      </c>
      <c r="G916" s="57">
        <v>72</v>
      </c>
      <c r="H916" s="57"/>
      <c r="I916" s="57"/>
      <c r="J916" s="57">
        <f t="shared" si="129"/>
        <v>72</v>
      </c>
      <c r="K916" s="56">
        <f t="shared" si="133"/>
        <v>3.6904808713895211E-2</v>
      </c>
      <c r="L916" s="54">
        <f t="shared" si="130"/>
        <v>135.80969606713438</v>
      </c>
      <c r="M916" s="54">
        <f t="shared" si="134"/>
        <v>29.878133134769563</v>
      </c>
      <c r="N916" s="54">
        <f t="shared" si="131"/>
        <v>42.101005780811661</v>
      </c>
      <c r="O916" s="54">
        <v>31.516664002103273</v>
      </c>
      <c r="P916" s="56">
        <f t="shared" si="132"/>
        <v>7.7530453892574E-2</v>
      </c>
    </row>
    <row r="917" spans="1:16" s="68" customFormat="1" x14ac:dyDescent="0.2">
      <c r="A917" s="57">
        <f t="shared" si="135"/>
        <v>16</v>
      </c>
      <c r="B917" s="57" t="s">
        <v>1591</v>
      </c>
      <c r="C917" s="58">
        <v>3011.7</v>
      </c>
      <c r="D917" s="59"/>
      <c r="E917" s="60"/>
      <c r="F917" s="57">
        <f t="shared" si="128"/>
        <v>3011.7</v>
      </c>
      <c r="G917" s="57">
        <v>72</v>
      </c>
      <c r="H917" s="57"/>
      <c r="I917" s="57"/>
      <c r="J917" s="57">
        <f t="shared" si="129"/>
        <v>72</v>
      </c>
      <c r="K917" s="56">
        <f t="shared" si="133"/>
        <v>3.6009269877417933E-2</v>
      </c>
      <c r="L917" s="54">
        <f t="shared" si="130"/>
        <v>132.51411314889799</v>
      </c>
      <c r="M917" s="54">
        <f t="shared" si="134"/>
        <v>29.153104892757558</v>
      </c>
      <c r="N917" s="54">
        <f t="shared" si="131"/>
        <v>41.079375076158378</v>
      </c>
      <c r="O917" s="54">
        <v>30.751874870451118</v>
      </c>
      <c r="P917" s="56">
        <f t="shared" si="132"/>
        <v>7.7530453892573986E-2</v>
      </c>
    </row>
    <row r="918" spans="1:16" s="68" customFormat="1" x14ac:dyDescent="0.2">
      <c r="A918" s="57">
        <f t="shared" si="135"/>
        <v>17</v>
      </c>
      <c r="B918" s="57" t="s">
        <v>1592</v>
      </c>
      <c r="C918" s="58">
        <v>4401.5</v>
      </c>
      <c r="D918" s="59"/>
      <c r="E918" s="60"/>
      <c r="F918" s="57">
        <f t="shared" si="128"/>
        <v>4401.5</v>
      </c>
      <c r="G918" s="57">
        <v>95</v>
      </c>
      <c r="H918" s="57"/>
      <c r="I918" s="57"/>
      <c r="J918" s="57">
        <f t="shared" si="129"/>
        <v>95</v>
      </c>
      <c r="K918" s="56">
        <f t="shared" si="133"/>
        <v>5.262635766027661E-2</v>
      </c>
      <c r="L918" s="54">
        <f t="shared" si="130"/>
        <v>193.66499618981791</v>
      </c>
      <c r="M918" s="54">
        <f t="shared" si="134"/>
        <v>42.606299161759942</v>
      </c>
      <c r="N918" s="54">
        <f t="shared" si="131"/>
        <v>60.03614881884355</v>
      </c>
      <c r="O918" s="54">
        <v>44.942848637743005</v>
      </c>
      <c r="P918" s="56">
        <f t="shared" si="132"/>
        <v>7.7530453892574E-2</v>
      </c>
    </row>
    <row r="919" spans="1:16" s="68" customFormat="1" x14ac:dyDescent="0.2">
      <c r="A919" s="57">
        <f t="shared" si="135"/>
        <v>18</v>
      </c>
      <c r="B919" s="57" t="s">
        <v>1593</v>
      </c>
      <c r="C919" s="58">
        <v>4380.8999999999996</v>
      </c>
      <c r="D919" s="59"/>
      <c r="E919" s="60"/>
      <c r="F919" s="57">
        <f t="shared" si="128"/>
        <v>4380.8999999999996</v>
      </c>
      <c r="G919" s="57">
        <v>96</v>
      </c>
      <c r="H919" s="57"/>
      <c r="I919" s="57"/>
      <c r="J919" s="57">
        <f t="shared" si="129"/>
        <v>96</v>
      </c>
      <c r="K919" s="56">
        <f t="shared" si="133"/>
        <v>5.2380054589095934E-2</v>
      </c>
      <c r="L919" s="54">
        <f t="shared" si="130"/>
        <v>192.75860088787303</v>
      </c>
      <c r="M919" s="54">
        <f t="shared" si="134"/>
        <v>42.40689219533207</v>
      </c>
      <c r="N919" s="54">
        <f t="shared" si="131"/>
        <v>59.75516627524064</v>
      </c>
      <c r="O919" s="54">
        <v>44.732506099531598</v>
      </c>
      <c r="P919" s="56">
        <f t="shared" si="132"/>
        <v>7.7530453892573972E-2</v>
      </c>
    </row>
    <row r="920" spans="1:16" s="68" customFormat="1" x14ac:dyDescent="0.2">
      <c r="A920" s="57">
        <f t="shared" si="135"/>
        <v>19</v>
      </c>
      <c r="B920" s="57" t="s">
        <v>1595</v>
      </c>
      <c r="C920" s="58">
        <v>9529.6</v>
      </c>
      <c r="D920" s="59"/>
      <c r="E920" s="60">
        <v>1865.5</v>
      </c>
      <c r="F920" s="57">
        <f t="shared" si="128"/>
        <v>11395.1</v>
      </c>
      <c r="G920" s="57">
        <v>192</v>
      </c>
      <c r="H920" s="57"/>
      <c r="I920" s="57">
        <v>8</v>
      </c>
      <c r="J920" s="57">
        <f t="shared" si="129"/>
        <v>200</v>
      </c>
      <c r="K920" s="56">
        <f t="shared" si="133"/>
        <v>0.13624505468013587</v>
      </c>
      <c r="L920" s="54">
        <f t="shared" si="130"/>
        <v>501.38180122289998</v>
      </c>
      <c r="M920" s="54">
        <f t="shared" si="134"/>
        <v>110.303996269038</v>
      </c>
      <c r="N920" s="54">
        <f t="shared" si="131"/>
        <v>155.428358379099</v>
      </c>
      <c r="O920" s="54">
        <v>116.35311928023296</v>
      </c>
      <c r="P920" s="56">
        <f t="shared" si="132"/>
        <v>7.7530453892573986E-2</v>
      </c>
    </row>
    <row r="921" spans="1:16" s="68" customFormat="1" x14ac:dyDescent="0.2">
      <c r="A921" s="57">
        <f t="shared" si="135"/>
        <v>20</v>
      </c>
      <c r="B921" s="57" t="s">
        <v>1596</v>
      </c>
      <c r="C921" s="58">
        <v>1989.5</v>
      </c>
      <c r="D921" s="59"/>
      <c r="E921" s="60">
        <v>39.200000000000003</v>
      </c>
      <c r="F921" s="57">
        <f t="shared" si="128"/>
        <v>2028.7</v>
      </c>
      <c r="G921" s="57">
        <v>35</v>
      </c>
      <c r="H921" s="57"/>
      <c r="I921" s="57">
        <v>1</v>
      </c>
      <c r="J921" s="57">
        <f t="shared" si="129"/>
        <v>36</v>
      </c>
      <c r="K921" s="56">
        <f t="shared" si="133"/>
        <v>2.4256069927389108E-2</v>
      </c>
      <c r="L921" s="54">
        <f t="shared" si="130"/>
        <v>89.262337332791915</v>
      </c>
      <c r="M921" s="54">
        <f t="shared" si="134"/>
        <v>19.63771421321422</v>
      </c>
      <c r="N921" s="54">
        <f t="shared" si="131"/>
        <v>27.671324573165492</v>
      </c>
      <c r="O921" s="54">
        <v>20.714655692693224</v>
      </c>
      <c r="P921" s="56">
        <f t="shared" si="132"/>
        <v>7.7530453892573986E-2</v>
      </c>
    </row>
    <row r="922" spans="1:16" s="68" customFormat="1" x14ac:dyDescent="0.2">
      <c r="A922" s="57">
        <f t="shared" si="135"/>
        <v>21</v>
      </c>
      <c r="B922" s="57" t="s">
        <v>1597</v>
      </c>
      <c r="C922" s="58">
        <v>2017.8</v>
      </c>
      <c r="D922" s="59"/>
      <c r="E922" s="60"/>
      <c r="F922" s="57">
        <f t="shared" si="128"/>
        <v>2017.8</v>
      </c>
      <c r="G922" s="57">
        <v>36</v>
      </c>
      <c r="H922" s="57"/>
      <c r="I922" s="57"/>
      <c r="J922" s="57">
        <f t="shared" si="129"/>
        <v>36</v>
      </c>
      <c r="K922" s="56">
        <f t="shared" si="133"/>
        <v>2.4125744515939143E-2</v>
      </c>
      <c r="L922" s="54">
        <f t="shared" si="130"/>
        <v>88.78273981865604</v>
      </c>
      <c r="M922" s="54">
        <f t="shared" si="134"/>
        <v>19.53220276010433</v>
      </c>
      <c r="N922" s="54">
        <f t="shared" si="131"/>
        <v>27.522649343783371</v>
      </c>
      <c r="O922" s="54">
        <v>20.603357941892046</v>
      </c>
      <c r="P922" s="56">
        <f t="shared" si="132"/>
        <v>7.7530453892573986E-2</v>
      </c>
    </row>
    <row r="923" spans="1:16" s="68" customFormat="1" x14ac:dyDescent="0.2">
      <c r="A923" s="57">
        <f t="shared" si="135"/>
        <v>22</v>
      </c>
      <c r="B923" s="57" t="s">
        <v>1598</v>
      </c>
      <c r="C923" s="58">
        <v>2036.7</v>
      </c>
      <c r="D923" s="59"/>
      <c r="E923" s="60"/>
      <c r="F923" s="57">
        <f t="shared" si="128"/>
        <v>2036.7</v>
      </c>
      <c r="G923" s="57">
        <v>36</v>
      </c>
      <c r="H923" s="57"/>
      <c r="I923" s="57"/>
      <c r="J923" s="57">
        <f t="shared" si="129"/>
        <v>36</v>
      </c>
      <c r="K923" s="56">
        <f t="shared" si="133"/>
        <v>2.4351721605517521E-2</v>
      </c>
      <c r="L923" s="54">
        <f t="shared" si="130"/>
        <v>89.614335508304478</v>
      </c>
      <c r="M923" s="54">
        <f t="shared" si="134"/>
        <v>19.715153811826987</v>
      </c>
      <c r="N923" s="54">
        <f t="shared" si="131"/>
        <v>27.780444007574388</v>
      </c>
      <c r="O923" s="54">
        <v>20.796342115299602</v>
      </c>
      <c r="P923" s="56">
        <f t="shared" si="132"/>
        <v>7.7530453892574E-2</v>
      </c>
    </row>
    <row r="924" spans="1:16" s="68" customFormat="1" x14ac:dyDescent="0.2">
      <c r="A924" s="57">
        <f t="shared" si="135"/>
        <v>23</v>
      </c>
      <c r="B924" s="57" t="s">
        <v>1599</v>
      </c>
      <c r="C924" s="58">
        <v>1983.9</v>
      </c>
      <c r="D924" s="59"/>
      <c r="E924" s="60">
        <v>39.4</v>
      </c>
      <c r="F924" s="57">
        <f t="shared" si="128"/>
        <v>2023.3000000000002</v>
      </c>
      <c r="G924" s="57">
        <v>35</v>
      </c>
      <c r="H924" s="57"/>
      <c r="I924" s="57">
        <v>1</v>
      </c>
      <c r="J924" s="57">
        <f t="shared" si="129"/>
        <v>36</v>
      </c>
      <c r="K924" s="56">
        <f t="shared" si="133"/>
        <v>2.419150504465243E-2</v>
      </c>
      <c r="L924" s="54">
        <f t="shared" si="130"/>
        <v>89.024738564320941</v>
      </c>
      <c r="M924" s="54">
        <f t="shared" si="134"/>
        <v>19.585442484150608</v>
      </c>
      <c r="N924" s="54">
        <f t="shared" si="131"/>
        <v>27.597668954939493</v>
      </c>
      <c r="O924" s="54">
        <v>20.659517357433927</v>
      </c>
      <c r="P924" s="56">
        <f t="shared" si="132"/>
        <v>7.7530453892574E-2</v>
      </c>
    </row>
    <row r="925" spans="1:16" s="68" customFormat="1" x14ac:dyDescent="0.2">
      <c r="A925" s="57">
        <f t="shared" si="135"/>
        <v>24</v>
      </c>
      <c r="B925" s="57" t="s">
        <v>1600</v>
      </c>
      <c r="C925" s="58">
        <v>5840.7</v>
      </c>
      <c r="D925" s="59"/>
      <c r="E925" s="60"/>
      <c r="F925" s="57">
        <f t="shared" si="128"/>
        <v>5840.7</v>
      </c>
      <c r="G925" s="57">
        <v>119</v>
      </c>
      <c r="H925" s="57"/>
      <c r="I925" s="57"/>
      <c r="J925" s="57">
        <f t="shared" si="129"/>
        <v>119</v>
      </c>
      <c r="K925" s="56">
        <f t="shared" si="133"/>
        <v>6.9834094555578222E-2</v>
      </c>
      <c r="L925" s="54">
        <f t="shared" si="130"/>
        <v>256.98946796452788</v>
      </c>
      <c r="M925" s="54">
        <f t="shared" si="134"/>
        <v>56.537682952196135</v>
      </c>
      <c r="N925" s="54">
        <f t="shared" si="131"/>
        <v>79.666735069003636</v>
      </c>
      <c r="O925" s="54">
        <v>59.638236064629233</v>
      </c>
      <c r="P925" s="56">
        <f t="shared" si="132"/>
        <v>7.7530453892573986E-2</v>
      </c>
    </row>
    <row r="926" spans="1:16" s="68" customFormat="1" x14ac:dyDescent="0.2">
      <c r="A926" s="57">
        <f t="shared" si="135"/>
        <v>25</v>
      </c>
      <c r="B926" s="57" t="s">
        <v>1601</v>
      </c>
      <c r="C926" s="58">
        <v>6026.6</v>
      </c>
      <c r="D926" s="59"/>
      <c r="E926" s="60"/>
      <c r="F926" s="57">
        <f t="shared" si="128"/>
        <v>6026.6</v>
      </c>
      <c r="G926" s="57">
        <v>119</v>
      </c>
      <c r="H926" s="57"/>
      <c r="I926" s="57"/>
      <c r="J926" s="57">
        <f t="shared" si="129"/>
        <v>119</v>
      </c>
      <c r="K926" s="56">
        <f t="shared" si="133"/>
        <v>7.2056800426087253E-2</v>
      </c>
      <c r="L926" s="54">
        <f t="shared" si="130"/>
        <v>265.16902556800108</v>
      </c>
      <c r="M926" s="54">
        <f t="shared" si="134"/>
        <v>58.337185624960235</v>
      </c>
      <c r="N926" s="54">
        <f t="shared" si="131"/>
        <v>82.202397926080337</v>
      </c>
      <c r="O926" s="54">
        <v>61.536424309944792</v>
      </c>
      <c r="P926" s="56">
        <f t="shared" si="132"/>
        <v>7.7530453892573986E-2</v>
      </c>
    </row>
    <row r="927" spans="1:16" s="68" customFormat="1" x14ac:dyDescent="0.2">
      <c r="A927" s="57">
        <f t="shared" si="135"/>
        <v>26</v>
      </c>
      <c r="B927" s="57" t="s">
        <v>1602</v>
      </c>
      <c r="C927" s="58">
        <v>5850.8</v>
      </c>
      <c r="D927" s="59"/>
      <c r="E927" s="60"/>
      <c r="F927" s="57">
        <f t="shared" si="128"/>
        <v>5850.8</v>
      </c>
      <c r="G927" s="57">
        <v>120</v>
      </c>
      <c r="H927" s="57"/>
      <c r="I927" s="57"/>
      <c r="J927" s="57">
        <f t="shared" si="129"/>
        <v>120</v>
      </c>
      <c r="K927" s="56">
        <f t="shared" si="133"/>
        <v>6.9954854799215357E-2</v>
      </c>
      <c r="L927" s="54">
        <f t="shared" si="130"/>
        <v>257.43386566111252</v>
      </c>
      <c r="M927" s="54">
        <f t="shared" si="134"/>
        <v>56.635450445444754</v>
      </c>
      <c r="N927" s="54">
        <f t="shared" si="131"/>
        <v>79.804498354944883</v>
      </c>
      <c r="O927" s="54">
        <v>59.74136517316979</v>
      </c>
      <c r="P927" s="56">
        <f t="shared" si="132"/>
        <v>7.7530453892574E-2</v>
      </c>
    </row>
    <row r="928" spans="1:16" s="68" customFormat="1" x14ac:dyDescent="0.2">
      <c r="A928" s="57">
        <f t="shared" si="135"/>
        <v>27</v>
      </c>
      <c r="B928" s="57" t="s">
        <v>1603</v>
      </c>
      <c r="C928" s="58">
        <v>7972.6</v>
      </c>
      <c r="D928" s="59"/>
      <c r="E928" s="60"/>
      <c r="F928" s="57">
        <f t="shared" si="128"/>
        <v>7972.6</v>
      </c>
      <c r="G928" s="57">
        <v>143</v>
      </c>
      <c r="H928" s="57"/>
      <c r="I928" s="57"/>
      <c r="J928" s="57">
        <f t="shared" si="129"/>
        <v>143</v>
      </c>
      <c r="K928" s="56">
        <f t="shared" si="133"/>
        <v>9.5324071130823876E-2</v>
      </c>
      <c r="L928" s="54">
        <f t="shared" si="130"/>
        <v>350.79258176143185</v>
      </c>
      <c r="M928" s="54">
        <f t="shared" si="134"/>
        <v>77.174367987515012</v>
      </c>
      <c r="N928" s="54">
        <f t="shared" si="131"/>
        <v>108.74570034604388</v>
      </c>
      <c r="O928" s="54">
        <v>81.406646608944669</v>
      </c>
      <c r="P928" s="56">
        <f t="shared" si="132"/>
        <v>7.7530453892574E-2</v>
      </c>
    </row>
    <row r="929" spans="1:16" s="68" customFormat="1" x14ac:dyDescent="0.2">
      <c r="A929" s="57">
        <f t="shared" si="135"/>
        <v>28</v>
      </c>
      <c r="B929" s="57" t="s">
        <v>1604</v>
      </c>
      <c r="C929" s="58">
        <v>4276.3</v>
      </c>
      <c r="D929" s="59"/>
      <c r="E929" s="60"/>
      <c r="F929" s="57">
        <f t="shared" si="128"/>
        <v>4276.3</v>
      </c>
      <c r="G929" s="57">
        <v>95</v>
      </c>
      <c r="H929" s="57"/>
      <c r="I929" s="57"/>
      <c r="J929" s="57">
        <f t="shared" si="129"/>
        <v>95</v>
      </c>
      <c r="K929" s="56">
        <f t="shared" si="133"/>
        <v>5.1129408897566932E-2</v>
      </c>
      <c r="L929" s="54">
        <f t="shared" si="130"/>
        <v>188.15622474304629</v>
      </c>
      <c r="M929" s="54">
        <f t="shared" si="134"/>
        <v>41.394369443470183</v>
      </c>
      <c r="N929" s="54">
        <f t="shared" si="131"/>
        <v>58.328429670344349</v>
      </c>
      <c r="O929" s="54">
        <v>43.664456123953293</v>
      </c>
      <c r="P929" s="56">
        <f t="shared" si="132"/>
        <v>7.7530453892573986E-2</v>
      </c>
    </row>
    <row r="930" spans="1:16" s="68" customFormat="1" x14ac:dyDescent="0.2">
      <c r="A930" s="57">
        <f t="shared" si="135"/>
        <v>29</v>
      </c>
      <c r="B930" s="57" t="s">
        <v>1605</v>
      </c>
      <c r="C930" s="58">
        <v>4367.5</v>
      </c>
      <c r="D930" s="59"/>
      <c r="E930" s="60"/>
      <c r="F930" s="57">
        <f t="shared" si="128"/>
        <v>4367.5</v>
      </c>
      <c r="G930" s="57">
        <v>95</v>
      </c>
      <c r="H930" s="57"/>
      <c r="I930" s="57"/>
      <c r="J930" s="57">
        <f t="shared" si="129"/>
        <v>95</v>
      </c>
      <c r="K930" s="56">
        <f t="shared" si="133"/>
        <v>5.2219838028230846E-2</v>
      </c>
      <c r="L930" s="54">
        <f t="shared" si="130"/>
        <v>192.16900394388952</v>
      </c>
      <c r="M930" s="54">
        <f t="shared" si="134"/>
        <v>42.277180867655694</v>
      </c>
      <c r="N930" s="54">
        <f t="shared" si="131"/>
        <v>59.572391222605752</v>
      </c>
      <c r="O930" s="54">
        <v>44.59568134166593</v>
      </c>
      <c r="P930" s="56">
        <f t="shared" si="132"/>
        <v>7.7530453892573986E-2</v>
      </c>
    </row>
    <row r="931" spans="1:16" s="68" customFormat="1" x14ac:dyDescent="0.2">
      <c r="A931" s="57">
        <f t="shared" si="135"/>
        <v>30</v>
      </c>
      <c r="B931" s="57" t="s">
        <v>1606</v>
      </c>
      <c r="C931" s="58">
        <v>4175.8999999999996</v>
      </c>
      <c r="D931" s="59"/>
      <c r="E931" s="60"/>
      <c r="F931" s="57">
        <f t="shared" si="128"/>
        <v>4175.8999999999996</v>
      </c>
      <c r="G931" s="57">
        <v>72</v>
      </c>
      <c r="H931" s="57"/>
      <c r="I931" s="57"/>
      <c r="J931" s="57">
        <f t="shared" si="129"/>
        <v>72</v>
      </c>
      <c r="K931" s="56">
        <f t="shared" si="133"/>
        <v>4.9928980337055333E-2</v>
      </c>
      <c r="L931" s="54">
        <f t="shared" si="130"/>
        <v>183.73864764036364</v>
      </c>
      <c r="M931" s="54">
        <f t="shared" si="134"/>
        <v>40.422502480879999</v>
      </c>
      <c r="N931" s="54">
        <f t="shared" si="131"/>
        <v>56.958980768512724</v>
      </c>
      <c r="O931" s="54">
        <v>42.639291520243326</v>
      </c>
      <c r="P931" s="56">
        <f t="shared" si="132"/>
        <v>7.7530453892573986E-2</v>
      </c>
    </row>
    <row r="932" spans="1:16" s="68" customFormat="1" x14ac:dyDescent="0.2">
      <c r="A932" s="57">
        <f t="shared" si="135"/>
        <v>31</v>
      </c>
      <c r="B932" s="57" t="s">
        <v>1607</v>
      </c>
      <c r="C932" s="58">
        <v>12124</v>
      </c>
      <c r="D932" s="59"/>
      <c r="E932" s="60">
        <v>87.2</v>
      </c>
      <c r="F932" s="57">
        <f t="shared" si="128"/>
        <v>12211.2</v>
      </c>
      <c r="G932" s="57">
        <v>216</v>
      </c>
      <c r="H932" s="57"/>
      <c r="I932" s="57">
        <v>2</v>
      </c>
      <c r="J932" s="57">
        <f t="shared" si="129"/>
        <v>218</v>
      </c>
      <c r="K932" s="56">
        <f t="shared" si="133"/>
        <v>0.14600272149521065</v>
      </c>
      <c r="L932" s="54">
        <f t="shared" si="130"/>
        <v>537.29001510237515</v>
      </c>
      <c r="M932" s="54">
        <f t="shared" si="134"/>
        <v>118.20380332252253</v>
      </c>
      <c r="N932" s="54">
        <f t="shared" si="131"/>
        <v>166.5599046817363</v>
      </c>
      <c r="O932" s="54">
        <v>124.68615546636543</v>
      </c>
      <c r="P932" s="56">
        <f t="shared" si="132"/>
        <v>7.7530453892573972E-2</v>
      </c>
    </row>
    <row r="933" spans="1:16" s="68" customFormat="1" x14ac:dyDescent="0.2">
      <c r="A933" s="57">
        <f t="shared" si="135"/>
        <v>32</v>
      </c>
      <c r="B933" s="57" t="s">
        <v>1608</v>
      </c>
      <c r="C933" s="58">
        <v>5787.7</v>
      </c>
      <c r="D933" s="59"/>
      <c r="E933" s="60"/>
      <c r="F933" s="57">
        <f t="shared" si="128"/>
        <v>5787.7</v>
      </c>
      <c r="G933" s="57">
        <v>119</v>
      </c>
      <c r="H933" s="57"/>
      <c r="I933" s="57"/>
      <c r="J933" s="57">
        <f t="shared" si="129"/>
        <v>119</v>
      </c>
      <c r="K933" s="56">
        <f t="shared" si="133"/>
        <v>6.9200402187977489E-2</v>
      </c>
      <c r="L933" s="54">
        <f t="shared" si="130"/>
        <v>254.65748005175715</v>
      </c>
      <c r="M933" s="54">
        <f t="shared" si="134"/>
        <v>56.024645611386575</v>
      </c>
      <c r="N933" s="54">
        <f t="shared" si="131"/>
        <v>78.943818816044711</v>
      </c>
      <c r="O933" s="54">
        <v>59.097063514862022</v>
      </c>
      <c r="P933" s="56">
        <f t="shared" si="132"/>
        <v>7.7530453892573986E-2</v>
      </c>
    </row>
    <row r="934" spans="1:16" s="68" customFormat="1" x14ac:dyDescent="0.2">
      <c r="A934" s="57">
        <f t="shared" si="135"/>
        <v>33</v>
      </c>
      <c r="B934" s="57" t="s">
        <v>1609</v>
      </c>
      <c r="C934" s="58">
        <v>4389.3999999999996</v>
      </c>
      <c r="D934" s="59"/>
      <c r="E934" s="60"/>
      <c r="F934" s="57">
        <f t="shared" si="128"/>
        <v>4389.3999999999996</v>
      </c>
      <c r="G934" s="57">
        <v>95</v>
      </c>
      <c r="H934" s="57"/>
      <c r="I934" s="57"/>
      <c r="J934" s="57">
        <f t="shared" si="129"/>
        <v>95</v>
      </c>
      <c r="K934" s="56">
        <f t="shared" si="133"/>
        <v>5.2481684497107377E-2</v>
      </c>
      <c r="L934" s="54">
        <f t="shared" ref="L934:L954" si="136">K934*3680</f>
        <v>193.13259894935516</v>
      </c>
      <c r="M934" s="54">
        <f t="shared" si="134"/>
        <v>42.489171768858135</v>
      </c>
      <c r="N934" s="54">
        <f t="shared" ref="N934:N954" si="137">L934*0.31</f>
        <v>59.871105674300097</v>
      </c>
      <c r="O934" s="54">
        <v>44.81929792355087</v>
      </c>
      <c r="P934" s="56">
        <f t="shared" si="132"/>
        <v>7.7530453892574E-2</v>
      </c>
    </row>
    <row r="935" spans="1:16" s="68" customFormat="1" x14ac:dyDescent="0.2">
      <c r="A935" s="57">
        <f t="shared" si="135"/>
        <v>34</v>
      </c>
      <c r="B935" s="57" t="s">
        <v>1981</v>
      </c>
      <c r="C935" s="58">
        <v>4397.2</v>
      </c>
      <c r="D935" s="59"/>
      <c r="E935" s="60"/>
      <c r="F935" s="57">
        <f t="shared" si="128"/>
        <v>4397.2</v>
      </c>
      <c r="G935" s="57">
        <v>95</v>
      </c>
      <c r="H935" s="57"/>
      <c r="I935" s="57"/>
      <c r="J935" s="57">
        <f t="shared" si="129"/>
        <v>95</v>
      </c>
      <c r="K935" s="56">
        <f t="shared" si="133"/>
        <v>5.2574944883282584E-2</v>
      </c>
      <c r="L935" s="54">
        <f t="shared" si="136"/>
        <v>193.47579717047992</v>
      </c>
      <c r="M935" s="54">
        <f t="shared" si="134"/>
        <v>42.56467537750558</v>
      </c>
      <c r="N935" s="54">
        <f t="shared" si="137"/>
        <v>59.977497122848774</v>
      </c>
      <c r="O935" s="54">
        <v>44.898942185592084</v>
      </c>
      <c r="P935" s="56">
        <f t="shared" si="132"/>
        <v>7.7530453892574E-2</v>
      </c>
    </row>
    <row r="936" spans="1:16" s="68" customFormat="1" x14ac:dyDescent="0.2">
      <c r="A936" s="57">
        <f t="shared" si="135"/>
        <v>35</v>
      </c>
      <c r="B936" s="57" t="s">
        <v>1610</v>
      </c>
      <c r="C936" s="58">
        <v>4374.3999999999996</v>
      </c>
      <c r="D936" s="59"/>
      <c r="E936" s="60"/>
      <c r="F936" s="57">
        <f t="shared" si="128"/>
        <v>4374.3999999999996</v>
      </c>
      <c r="G936" s="57">
        <v>95</v>
      </c>
      <c r="H936" s="57"/>
      <c r="I936" s="57"/>
      <c r="J936" s="57">
        <f t="shared" si="129"/>
        <v>95</v>
      </c>
      <c r="K936" s="56">
        <f t="shared" si="133"/>
        <v>5.2302337600616602E-2</v>
      </c>
      <c r="L936" s="54">
        <f t="shared" si="136"/>
        <v>192.4726023702691</v>
      </c>
      <c r="M936" s="54">
        <f t="shared" si="134"/>
        <v>42.3439725214592</v>
      </c>
      <c r="N936" s="54">
        <f t="shared" si="137"/>
        <v>59.666506734783418</v>
      </c>
      <c r="O936" s="54">
        <v>44.666135881163918</v>
      </c>
      <c r="P936" s="56">
        <f t="shared" si="132"/>
        <v>7.7530453892573986E-2</v>
      </c>
    </row>
    <row r="937" spans="1:16" s="68" customFormat="1" x14ac:dyDescent="0.2">
      <c r="A937" s="57">
        <f t="shared" si="135"/>
        <v>36</v>
      </c>
      <c r="B937" s="57" t="s">
        <v>0</v>
      </c>
      <c r="C937" s="58">
        <v>5726.2</v>
      </c>
      <c r="D937" s="59"/>
      <c r="E937" s="60"/>
      <c r="F937" s="57">
        <f t="shared" si="128"/>
        <v>5726.2</v>
      </c>
      <c r="G937" s="57">
        <v>118</v>
      </c>
      <c r="H937" s="57"/>
      <c r="I937" s="57"/>
      <c r="J937" s="57">
        <f t="shared" si="129"/>
        <v>118</v>
      </c>
      <c r="K937" s="56">
        <f t="shared" si="133"/>
        <v>6.8465079912365306E-2</v>
      </c>
      <c r="L937" s="54">
        <f t="shared" si="136"/>
        <v>251.95149407750432</v>
      </c>
      <c r="M937" s="54">
        <f t="shared" si="134"/>
        <v>55.429328697050948</v>
      </c>
      <c r="N937" s="54">
        <f t="shared" si="137"/>
        <v>78.104963164026344</v>
      </c>
      <c r="O937" s="54">
        <v>58.469099141075539</v>
      </c>
      <c r="P937" s="56">
        <f t="shared" si="132"/>
        <v>7.7530453892573986E-2</v>
      </c>
    </row>
    <row r="938" spans="1:16" s="68" customFormat="1" x14ac:dyDescent="0.2">
      <c r="A938" s="57">
        <f t="shared" si="135"/>
        <v>37</v>
      </c>
      <c r="B938" s="57" t="s">
        <v>1</v>
      </c>
      <c r="C938" s="58">
        <v>16363.4</v>
      </c>
      <c r="D938" s="59">
        <v>254.1</v>
      </c>
      <c r="E938" s="60">
        <v>876.7</v>
      </c>
      <c r="F938" s="57">
        <f t="shared" si="128"/>
        <v>17494.2</v>
      </c>
      <c r="G938" s="57">
        <v>288</v>
      </c>
      <c r="H938" s="57">
        <v>1</v>
      </c>
      <c r="I938" s="57">
        <v>4</v>
      </c>
      <c r="J938" s="57">
        <f t="shared" si="129"/>
        <v>293</v>
      </c>
      <c r="K938" s="56">
        <f t="shared" si="133"/>
        <v>0.20916869843926186</v>
      </c>
      <c r="L938" s="54">
        <f t="shared" si="136"/>
        <v>769.74081025648366</v>
      </c>
      <c r="M938" s="54">
        <f t="shared" si="134"/>
        <v>169.34297825642639</v>
      </c>
      <c r="N938" s="54">
        <f t="shared" si="137"/>
        <v>238.61965117950993</v>
      </c>
      <c r="O938" s="54">
        <v>178.62982679504799</v>
      </c>
      <c r="P938" s="56">
        <f t="shared" si="132"/>
        <v>7.7530453892574E-2</v>
      </c>
    </row>
    <row r="939" spans="1:16" s="68" customFormat="1" x14ac:dyDescent="0.2">
      <c r="A939" s="57">
        <f t="shared" si="135"/>
        <v>38</v>
      </c>
      <c r="B939" s="57" t="s">
        <v>2</v>
      </c>
      <c r="C939" s="58">
        <v>20325.400000000001</v>
      </c>
      <c r="D939" s="59"/>
      <c r="E939" s="60">
        <v>72.400000000000006</v>
      </c>
      <c r="F939" s="57">
        <f t="shared" si="128"/>
        <v>20397.800000000003</v>
      </c>
      <c r="G939" s="57">
        <v>360</v>
      </c>
      <c r="H939" s="57"/>
      <c r="I939" s="57">
        <v>1</v>
      </c>
      <c r="J939" s="57">
        <f t="shared" si="129"/>
        <v>361</v>
      </c>
      <c r="K939" s="56">
        <f t="shared" si="133"/>
        <v>0.24388547501596963</v>
      </c>
      <c r="L939" s="54">
        <f t="shared" si="136"/>
        <v>897.49854805876828</v>
      </c>
      <c r="M939" s="54">
        <f t="shared" si="134"/>
        <v>197.44968057292903</v>
      </c>
      <c r="N939" s="54">
        <f t="shared" si="137"/>
        <v>278.22454989821819</v>
      </c>
      <c r="O939" s="54">
        <v>208.27791388003052</v>
      </c>
      <c r="P939" s="56">
        <f t="shared" si="132"/>
        <v>7.7530453892573986E-2</v>
      </c>
    </row>
    <row r="940" spans="1:16" s="68" customFormat="1" x14ac:dyDescent="0.2">
      <c r="A940" s="57">
        <f t="shared" si="135"/>
        <v>39</v>
      </c>
      <c r="B940" s="57" t="s">
        <v>3</v>
      </c>
      <c r="C940" s="58">
        <v>3233.5</v>
      </c>
      <c r="D940" s="59"/>
      <c r="E940" s="60"/>
      <c r="F940" s="57">
        <f t="shared" si="128"/>
        <v>3233.5</v>
      </c>
      <c r="G940" s="57">
        <v>80</v>
      </c>
      <c r="H940" s="57"/>
      <c r="I940" s="57"/>
      <c r="J940" s="57">
        <f t="shared" si="129"/>
        <v>80</v>
      </c>
      <c r="K940" s="56">
        <f t="shared" si="133"/>
        <v>3.8661212653528211E-2</v>
      </c>
      <c r="L940" s="54">
        <f t="shared" si="136"/>
        <v>142.27326256498381</v>
      </c>
      <c r="M940" s="54">
        <f t="shared" si="134"/>
        <v>31.300117764296438</v>
      </c>
      <c r="N940" s="54">
        <f t="shared" si="137"/>
        <v>44.104711395144982</v>
      </c>
      <c r="O940" s="54">
        <v>33.016630937212767</v>
      </c>
      <c r="P940" s="56">
        <f t="shared" si="132"/>
        <v>7.7530453892573986E-2</v>
      </c>
    </row>
    <row r="941" spans="1:16" s="68" customFormat="1" x14ac:dyDescent="0.2">
      <c r="A941" s="57">
        <f t="shared" si="135"/>
        <v>40</v>
      </c>
      <c r="B941" s="57" t="s">
        <v>4</v>
      </c>
      <c r="C941" s="58">
        <v>6170.7</v>
      </c>
      <c r="D941" s="59"/>
      <c r="E941" s="60"/>
      <c r="F941" s="57">
        <f t="shared" si="128"/>
        <v>6170.7</v>
      </c>
      <c r="G941" s="57">
        <v>162</v>
      </c>
      <c r="H941" s="57"/>
      <c r="I941" s="57"/>
      <c r="J941" s="57">
        <f t="shared" si="129"/>
        <v>162</v>
      </c>
      <c r="K941" s="56">
        <f t="shared" si="133"/>
        <v>7.3779726278375285E-2</v>
      </c>
      <c r="L941" s="54">
        <f t="shared" si="136"/>
        <v>271.50939270442103</v>
      </c>
      <c r="M941" s="54">
        <f t="shared" si="134"/>
        <v>59.732066394972627</v>
      </c>
      <c r="N941" s="54">
        <f t="shared" si="137"/>
        <v>84.16791173837052</v>
      </c>
      <c r="O941" s="54">
        <v>63.00780099714207</v>
      </c>
      <c r="P941" s="56">
        <f t="shared" si="132"/>
        <v>7.7530453892573986E-2</v>
      </c>
    </row>
    <row r="942" spans="1:16" s="68" customFormat="1" x14ac:dyDescent="0.2">
      <c r="A942" s="57">
        <f t="shared" si="135"/>
        <v>41</v>
      </c>
      <c r="B942" s="57" t="s">
        <v>5</v>
      </c>
      <c r="C942" s="58">
        <v>2571</v>
      </c>
      <c r="D942" s="59"/>
      <c r="E942" s="60">
        <v>379</v>
      </c>
      <c r="F942" s="57">
        <f t="shared" si="128"/>
        <v>2950</v>
      </c>
      <c r="G942" s="57">
        <v>64</v>
      </c>
      <c r="H942" s="57"/>
      <c r="I942" s="57">
        <v>1</v>
      </c>
      <c r="J942" s="57">
        <f t="shared" si="129"/>
        <v>65</v>
      </c>
      <c r="K942" s="56">
        <f t="shared" si="133"/>
        <v>3.5271556309852549E-2</v>
      </c>
      <c r="L942" s="54">
        <f t="shared" si="136"/>
        <v>129.79932722025737</v>
      </c>
      <c r="M942" s="54">
        <f t="shared" si="134"/>
        <v>28.55585198845662</v>
      </c>
      <c r="N942" s="54">
        <f t="shared" si="137"/>
        <v>40.237791438279785</v>
      </c>
      <c r="O942" s="54">
        <v>30.121868336099482</v>
      </c>
      <c r="P942" s="56">
        <f t="shared" si="132"/>
        <v>7.7530453892573986E-2</v>
      </c>
    </row>
    <row r="943" spans="1:16" s="68" customFormat="1" x14ac:dyDescent="0.2">
      <c r="A943" s="57">
        <f t="shared" si="135"/>
        <v>42</v>
      </c>
      <c r="B943" s="57" t="s">
        <v>6</v>
      </c>
      <c r="C943" s="58"/>
      <c r="D943" s="59"/>
      <c r="E943" s="60"/>
      <c r="F943" s="57"/>
      <c r="G943" s="57"/>
      <c r="H943" s="57"/>
      <c r="I943" s="57"/>
      <c r="J943" s="57">
        <f t="shared" si="129"/>
        <v>0</v>
      </c>
      <c r="K943" s="56">
        <f t="shared" si="133"/>
        <v>0</v>
      </c>
      <c r="L943" s="54">
        <f t="shared" si="136"/>
        <v>0</v>
      </c>
      <c r="M943" s="54">
        <f t="shared" si="134"/>
        <v>0</v>
      </c>
      <c r="N943" s="54">
        <f t="shared" si="137"/>
        <v>0</v>
      </c>
      <c r="O943" s="54">
        <v>0</v>
      </c>
      <c r="P943" s="56">
        <v>0</v>
      </c>
    </row>
    <row r="944" spans="1:16" s="68" customFormat="1" x14ac:dyDescent="0.2">
      <c r="A944" s="57">
        <f t="shared" si="135"/>
        <v>43</v>
      </c>
      <c r="B944" s="57" t="s">
        <v>7</v>
      </c>
      <c r="C944" s="58"/>
      <c r="D944" s="59"/>
      <c r="E944" s="60"/>
      <c r="F944" s="57"/>
      <c r="G944" s="57"/>
      <c r="H944" s="57"/>
      <c r="I944" s="57"/>
      <c r="J944" s="57">
        <f t="shared" si="129"/>
        <v>0</v>
      </c>
      <c r="K944" s="56">
        <f t="shared" si="133"/>
        <v>0</v>
      </c>
      <c r="L944" s="54">
        <f t="shared" si="136"/>
        <v>0</v>
      </c>
      <c r="M944" s="54">
        <f t="shared" si="134"/>
        <v>0</v>
      </c>
      <c r="N944" s="54">
        <f t="shared" si="137"/>
        <v>0</v>
      </c>
      <c r="O944" s="54">
        <v>0</v>
      </c>
      <c r="P944" s="56">
        <v>0</v>
      </c>
    </row>
    <row r="945" spans="1:16" s="68" customFormat="1" x14ac:dyDescent="0.2">
      <c r="A945" s="57">
        <f t="shared" si="135"/>
        <v>44</v>
      </c>
      <c r="B945" s="57" t="s">
        <v>8</v>
      </c>
      <c r="C945" s="58">
        <v>4089.4</v>
      </c>
      <c r="D945" s="59"/>
      <c r="E945" s="60"/>
      <c r="F945" s="57">
        <f t="shared" si="128"/>
        <v>4089.4</v>
      </c>
      <c r="G945" s="57">
        <v>72</v>
      </c>
      <c r="H945" s="57"/>
      <c r="I945" s="57"/>
      <c r="J945" s="57">
        <f t="shared" si="129"/>
        <v>72</v>
      </c>
      <c r="K945" s="56">
        <f t="shared" si="133"/>
        <v>4.8894746567291869E-2</v>
      </c>
      <c r="L945" s="54">
        <f t="shared" si="136"/>
        <v>179.93266736763408</v>
      </c>
      <c r="M945" s="54">
        <f t="shared" si="134"/>
        <v>39.5851868208795</v>
      </c>
      <c r="N945" s="54">
        <f t="shared" si="137"/>
        <v>55.779126883966562</v>
      </c>
      <c r="O945" s="54">
        <v>41.756057075811938</v>
      </c>
      <c r="P945" s="56">
        <f>(L945+M945+N945+O945)/F945</f>
        <v>7.7530453892574E-2</v>
      </c>
    </row>
    <row r="946" spans="1:16" s="68" customFormat="1" x14ac:dyDescent="0.2">
      <c r="A946" s="57">
        <f t="shared" si="135"/>
        <v>45</v>
      </c>
      <c r="B946" s="57" t="s">
        <v>9</v>
      </c>
      <c r="C946" s="58">
        <v>4079.1</v>
      </c>
      <c r="D946" s="59"/>
      <c r="E946" s="60"/>
      <c r="F946" s="57">
        <f t="shared" si="128"/>
        <v>4079.1</v>
      </c>
      <c r="G946" s="57">
        <v>72</v>
      </c>
      <c r="H946" s="57"/>
      <c r="I946" s="57"/>
      <c r="J946" s="57">
        <f t="shared" si="129"/>
        <v>72</v>
      </c>
      <c r="K946" s="56">
        <f t="shared" si="133"/>
        <v>4.8771595031701531E-2</v>
      </c>
      <c r="L946" s="54">
        <f t="shared" si="136"/>
        <v>179.47946971666164</v>
      </c>
      <c r="M946" s="54">
        <f t="shared" si="134"/>
        <v>39.485483337665563</v>
      </c>
      <c r="N946" s="54">
        <f t="shared" si="137"/>
        <v>55.63863561216511</v>
      </c>
      <c r="O946" s="54">
        <v>41.650885806706235</v>
      </c>
      <c r="P946" s="56">
        <f>(L946+M946+N946+O946)/F946</f>
        <v>7.7530453892574E-2</v>
      </c>
    </row>
    <row r="947" spans="1:16" s="68" customFormat="1" x14ac:dyDescent="0.2">
      <c r="A947" s="57">
        <f t="shared" si="135"/>
        <v>46</v>
      </c>
      <c r="B947" s="57" t="s">
        <v>1982</v>
      </c>
      <c r="C947" s="58">
        <v>8506.9</v>
      </c>
      <c r="D947" s="59"/>
      <c r="E947" s="60"/>
      <c r="F947" s="57">
        <f t="shared" si="128"/>
        <v>8506.9</v>
      </c>
      <c r="G947" s="57">
        <v>144</v>
      </c>
      <c r="H947" s="57"/>
      <c r="I947" s="57"/>
      <c r="J947" s="57">
        <f t="shared" si="129"/>
        <v>144</v>
      </c>
      <c r="K947" s="56">
        <f t="shared" si="133"/>
        <v>0.1017124075838253</v>
      </c>
      <c r="L947" s="54">
        <f t="shared" si="136"/>
        <v>374.30165990847712</v>
      </c>
      <c r="M947" s="54">
        <f t="shared" si="134"/>
        <v>82.346365179864961</v>
      </c>
      <c r="N947" s="54">
        <f t="shared" si="137"/>
        <v>116.0335145716279</v>
      </c>
      <c r="O947" s="54">
        <v>86.862278558767684</v>
      </c>
      <c r="P947" s="56">
        <f>(L947+M947+N947+O947)/F947</f>
        <v>7.7530453892573986E-2</v>
      </c>
    </row>
    <row r="948" spans="1:16" s="68" customFormat="1" x14ac:dyDescent="0.2">
      <c r="A948" s="57">
        <f t="shared" si="135"/>
        <v>47</v>
      </c>
      <c r="B948" s="57" t="s">
        <v>536</v>
      </c>
      <c r="C948" s="58"/>
      <c r="D948" s="59"/>
      <c r="E948" s="60"/>
      <c r="F948" s="57">
        <f t="shared" si="128"/>
        <v>0</v>
      </c>
      <c r="G948" s="57"/>
      <c r="H948" s="57"/>
      <c r="I948" s="57"/>
      <c r="J948" s="57">
        <f t="shared" si="129"/>
        <v>0</v>
      </c>
      <c r="K948" s="56">
        <f t="shared" si="133"/>
        <v>0</v>
      </c>
      <c r="L948" s="54">
        <f t="shared" si="136"/>
        <v>0</v>
      </c>
      <c r="M948" s="54">
        <f t="shared" si="134"/>
        <v>0</v>
      </c>
      <c r="N948" s="54">
        <f t="shared" si="137"/>
        <v>0</v>
      </c>
      <c r="O948" s="54">
        <v>0</v>
      </c>
      <c r="P948" s="56">
        <v>0</v>
      </c>
    </row>
    <row r="949" spans="1:16" s="68" customFormat="1" x14ac:dyDescent="0.2">
      <c r="A949" s="57">
        <f t="shared" si="135"/>
        <v>48</v>
      </c>
      <c r="B949" s="57" t="s">
        <v>537</v>
      </c>
      <c r="C949" s="58"/>
      <c r="D949" s="59"/>
      <c r="E949" s="60"/>
      <c r="F949" s="57">
        <f t="shared" si="128"/>
        <v>0</v>
      </c>
      <c r="G949" s="57"/>
      <c r="H949" s="57"/>
      <c r="I949" s="57"/>
      <c r="J949" s="57">
        <f t="shared" si="129"/>
        <v>0</v>
      </c>
      <c r="K949" s="56">
        <f t="shared" si="133"/>
        <v>0</v>
      </c>
      <c r="L949" s="54">
        <f t="shared" si="136"/>
        <v>0</v>
      </c>
      <c r="M949" s="54">
        <f t="shared" si="134"/>
        <v>0</v>
      </c>
      <c r="N949" s="54">
        <f t="shared" si="137"/>
        <v>0</v>
      </c>
      <c r="O949" s="54">
        <v>0</v>
      </c>
      <c r="P949" s="56">
        <v>0</v>
      </c>
    </row>
    <row r="950" spans="1:16" s="68" customFormat="1" x14ac:dyDescent="0.2">
      <c r="A950" s="57">
        <f t="shared" si="135"/>
        <v>49</v>
      </c>
      <c r="B950" s="111" t="s">
        <v>2209</v>
      </c>
      <c r="C950" s="58">
        <v>4095</v>
      </c>
      <c r="D950" s="59"/>
      <c r="E950" s="60"/>
      <c r="F950" s="57">
        <f t="shared" si="128"/>
        <v>4095</v>
      </c>
      <c r="G950" s="57">
        <v>84</v>
      </c>
      <c r="H950" s="57"/>
      <c r="I950" s="57"/>
      <c r="J950" s="57">
        <f t="shared" si="129"/>
        <v>84</v>
      </c>
      <c r="K950" s="56">
        <f t="shared" si="133"/>
        <v>4.8961702741981757E-2</v>
      </c>
      <c r="L950" s="54">
        <f t="shared" si="136"/>
        <v>180.17906609049285</v>
      </c>
      <c r="M950" s="54">
        <f t="shared" si="134"/>
        <v>39.63939453990843</v>
      </c>
      <c r="N950" s="54">
        <f t="shared" si="137"/>
        <v>55.855510488052786</v>
      </c>
      <c r="O950" s="54">
        <v>41.813237571636392</v>
      </c>
      <c r="P950" s="56">
        <f t="shared" ref="P950:P955" si="138">(L950+M950+N950+O950)/F950</f>
        <v>7.7530453892573986E-2</v>
      </c>
    </row>
    <row r="951" spans="1:16" s="115" customFormat="1" x14ac:dyDescent="0.2">
      <c r="A951" s="57">
        <f t="shared" si="135"/>
        <v>50</v>
      </c>
      <c r="B951" s="112" t="s">
        <v>1282</v>
      </c>
      <c r="C951" s="58">
        <v>15885</v>
      </c>
      <c r="D951" s="59"/>
      <c r="E951" s="60">
        <v>238.9</v>
      </c>
      <c r="F951" s="57">
        <f t="shared" si="128"/>
        <v>16123.9</v>
      </c>
      <c r="G951" s="57">
        <v>178</v>
      </c>
      <c r="H951" s="57"/>
      <c r="I951" s="57">
        <v>3</v>
      </c>
      <c r="J951" s="57">
        <f t="shared" si="129"/>
        <v>181</v>
      </c>
      <c r="K951" s="56">
        <f t="shared" si="133"/>
        <v>0.19278476162184119</v>
      </c>
      <c r="L951" s="54">
        <f t="shared" si="136"/>
        <v>709.44792276837552</v>
      </c>
      <c r="M951" s="113">
        <f t="shared" si="134"/>
        <v>156.07854300904262</v>
      </c>
      <c r="N951" s="54">
        <f t="shared" si="137"/>
        <v>219.9288560581964</v>
      </c>
      <c r="O951" s="113">
        <v>73.283952961023601</v>
      </c>
      <c r="P951" s="114">
        <f t="shared" si="138"/>
        <v>7.1864702385690704E-2</v>
      </c>
    </row>
    <row r="952" spans="1:16" s="68" customFormat="1" x14ac:dyDescent="0.2">
      <c r="A952" s="57">
        <f t="shared" si="135"/>
        <v>51</v>
      </c>
      <c r="B952" s="111" t="s">
        <v>1726</v>
      </c>
      <c r="C952" s="58">
        <v>3468</v>
      </c>
      <c r="D952" s="59"/>
      <c r="E952" s="60"/>
      <c r="F952" s="57">
        <f t="shared" si="128"/>
        <v>3468</v>
      </c>
      <c r="G952" s="57">
        <v>120</v>
      </c>
      <c r="H952" s="57"/>
      <c r="I952" s="57"/>
      <c r="J952" s="57">
        <f t="shared" si="129"/>
        <v>120</v>
      </c>
      <c r="K952" s="56">
        <f t="shared" si="133"/>
        <v>4.1465002468667335E-2</v>
      </c>
      <c r="L952" s="54">
        <f t="shared" si="136"/>
        <v>152.59120908469581</v>
      </c>
      <c r="M952" s="54">
        <f t="shared" si="134"/>
        <v>33.570065998633076</v>
      </c>
      <c r="N952" s="54">
        <f t="shared" si="137"/>
        <v>47.303274816255701</v>
      </c>
      <c r="O952" s="54">
        <v>35.411064199862032</v>
      </c>
      <c r="P952" s="56">
        <f t="shared" si="138"/>
        <v>7.7530453892574E-2</v>
      </c>
    </row>
    <row r="953" spans="1:16" s="68" customFormat="1" x14ac:dyDescent="0.2">
      <c r="A953" s="57">
        <f t="shared" si="135"/>
        <v>52</v>
      </c>
      <c r="B953" s="111" t="s">
        <v>2921</v>
      </c>
      <c r="C953" s="58">
        <v>4728.3</v>
      </c>
      <c r="D953" s="59"/>
      <c r="E953" s="60"/>
      <c r="F953" s="57">
        <f t="shared" si="128"/>
        <v>4728.3</v>
      </c>
      <c r="G953" s="57">
        <v>50</v>
      </c>
      <c r="H953" s="57"/>
      <c r="I953" s="57"/>
      <c r="J953" s="57">
        <f t="shared" ref="J953:J954" si="139">G953+H953+I953</f>
        <v>50</v>
      </c>
      <c r="K953" s="56">
        <f t="shared" si="133"/>
        <v>5.6533728711822308E-2</v>
      </c>
      <c r="L953" s="54">
        <f t="shared" si="136"/>
        <v>208.04412165950609</v>
      </c>
      <c r="M953" s="54">
        <f t="shared" ref="M953:M954" si="140">L953*0.22</f>
        <v>45.769706765091343</v>
      </c>
      <c r="N953" s="54">
        <f t="shared" si="137"/>
        <v>64.493677714446889</v>
      </c>
      <c r="O953" s="54">
        <f>K953*560.71*1.7</f>
        <v>53.888345944210009</v>
      </c>
      <c r="P953" s="56">
        <f t="shared" si="138"/>
        <v>7.871663221099641E-2</v>
      </c>
    </row>
    <row r="954" spans="1:16" s="68" customFormat="1" x14ac:dyDescent="0.2">
      <c r="A954" s="57">
        <f t="shared" si="135"/>
        <v>53</v>
      </c>
      <c r="B954" s="111" t="s">
        <v>2922</v>
      </c>
      <c r="C954" s="58">
        <v>2894.3</v>
      </c>
      <c r="D954" s="59"/>
      <c r="E954" s="60"/>
      <c r="F954" s="57">
        <f t="shared" si="128"/>
        <v>2894.3</v>
      </c>
      <c r="G954" s="57">
        <v>30</v>
      </c>
      <c r="H954" s="57"/>
      <c r="I954" s="57"/>
      <c r="J954" s="57">
        <f t="shared" si="139"/>
        <v>30</v>
      </c>
      <c r="K954" s="56">
        <f t="shared" si="133"/>
        <v>3.460558150088347E-2</v>
      </c>
      <c r="L954" s="54">
        <f t="shared" si="136"/>
        <v>127.34853992325117</v>
      </c>
      <c r="M954" s="54">
        <f t="shared" si="140"/>
        <v>28.016678783115257</v>
      </c>
      <c r="N954" s="54">
        <f t="shared" si="137"/>
        <v>39.478047376207861</v>
      </c>
      <c r="O954" s="54">
        <f>K954*560.71*1.7</f>
        <v>32.986282525712632</v>
      </c>
      <c r="P954" s="56">
        <f t="shared" si="138"/>
        <v>7.8716632210996396E-2</v>
      </c>
    </row>
    <row r="955" spans="1:16" s="120" customFormat="1" ht="15" x14ac:dyDescent="0.25">
      <c r="A955" s="45"/>
      <c r="B955" s="221" t="s">
        <v>1276</v>
      </c>
      <c r="C955" s="45">
        <f>SUM(C902:C954)</f>
        <v>283413.59999999998</v>
      </c>
      <c r="D955" s="45">
        <f t="shared" ref="D955:O955" si="141">SUM(D902:D954)</f>
        <v>815.1</v>
      </c>
      <c r="E955" s="45">
        <f t="shared" si="141"/>
        <v>8500.0899999999983</v>
      </c>
      <c r="F955" s="45">
        <f t="shared" si="141"/>
        <v>292728.79000000004</v>
      </c>
      <c r="G955" s="45">
        <f t="shared" si="141"/>
        <v>5586</v>
      </c>
      <c r="H955" s="45">
        <f t="shared" si="141"/>
        <v>5</v>
      </c>
      <c r="I955" s="45">
        <f t="shared" si="141"/>
        <v>44</v>
      </c>
      <c r="J955" s="45">
        <f t="shared" si="141"/>
        <v>5635</v>
      </c>
      <c r="K955" s="70">
        <f t="shared" si="141"/>
        <v>3.5000000000000004</v>
      </c>
      <c r="L955" s="70">
        <f t="shared" si="141"/>
        <v>12880.000000000002</v>
      </c>
      <c r="M955" s="70">
        <f t="shared" si="141"/>
        <v>2833.6000000000017</v>
      </c>
      <c r="N955" s="70">
        <f t="shared" si="141"/>
        <v>3992.8000000000015</v>
      </c>
      <c r="O955" s="70">
        <f t="shared" si="141"/>
        <v>2901.7825228957595</v>
      </c>
      <c r="P955" s="69">
        <f t="shared" si="138"/>
        <v>7.7232521348159028E-2</v>
      </c>
    </row>
    <row r="956" spans="1:16" s="120" customFormat="1" ht="15" x14ac:dyDescent="0.25">
      <c r="A956" s="362" t="s">
        <v>1983</v>
      </c>
      <c r="B956" s="362"/>
      <c r="C956" s="362"/>
      <c r="D956" s="362"/>
      <c r="E956" s="362"/>
      <c r="F956" s="362"/>
      <c r="G956" s="362"/>
      <c r="H956" s="362"/>
      <c r="I956" s="362"/>
      <c r="J956" s="362"/>
      <c r="K956" s="362"/>
      <c r="L956" s="362"/>
      <c r="M956" s="362"/>
      <c r="N956" s="362"/>
      <c r="O956" s="362"/>
      <c r="P956" s="362"/>
    </row>
    <row r="957" spans="1:16" s="68" customFormat="1" x14ac:dyDescent="0.2">
      <c r="A957" s="57">
        <v>1</v>
      </c>
      <c r="B957" s="57" t="s">
        <v>325</v>
      </c>
      <c r="C957" s="94">
        <v>5786.79</v>
      </c>
      <c r="D957" s="57"/>
      <c r="E957" s="60"/>
      <c r="F957" s="57">
        <f t="shared" ref="F957:F993" si="142">C957+D957+E957</f>
        <v>5786.79</v>
      </c>
      <c r="G957" s="57">
        <v>99</v>
      </c>
      <c r="H957" s="57"/>
      <c r="I957" s="57"/>
      <c r="J957" s="57">
        <f t="shared" ref="J957:J993" si="143">G957+H957+I957</f>
        <v>99</v>
      </c>
      <c r="K957" s="56">
        <f t="shared" ref="K957" si="144">2/200944.39*F957</f>
        <v>5.7595934875315495E-2</v>
      </c>
      <c r="L957" s="54">
        <f t="shared" ref="L957:L993" si="145">K957*3680</f>
        <v>211.95304034116103</v>
      </c>
      <c r="M957" s="54">
        <f>L957*0.22</f>
        <v>46.62966887505543</v>
      </c>
      <c r="N957" s="54">
        <f t="shared" ref="N957:N993" si="146">L957*0.467</f>
        <v>98.982069839322207</v>
      </c>
      <c r="O957" s="54">
        <v>54.90084829469486</v>
      </c>
      <c r="P957" s="56">
        <f t="shared" ref="P957:P994" si="147">(L957+M957+N957+O957)/F957</f>
        <v>7.1277103083096774E-2</v>
      </c>
    </row>
    <row r="958" spans="1:16" s="68" customFormat="1" x14ac:dyDescent="0.2">
      <c r="A958" s="57">
        <f>A957+1</f>
        <v>2</v>
      </c>
      <c r="B958" s="57" t="s">
        <v>326</v>
      </c>
      <c r="C958" s="94">
        <v>3626.15</v>
      </c>
      <c r="D958" s="59"/>
      <c r="E958" s="60"/>
      <c r="F958" s="57">
        <f t="shared" si="142"/>
        <v>3626.15</v>
      </c>
      <c r="G958" s="57">
        <v>63</v>
      </c>
      <c r="H958" s="57"/>
      <c r="I958" s="57"/>
      <c r="J958" s="57">
        <f t="shared" si="143"/>
        <v>63</v>
      </c>
      <c r="K958" s="56">
        <f t="shared" ref="K958:K993" si="148">2/200944.39*F958</f>
        <v>3.6091079726087397E-2</v>
      </c>
      <c r="L958" s="54">
        <f t="shared" si="145"/>
        <v>132.81517339200161</v>
      </c>
      <c r="M958" s="54">
        <f t="shared" ref="M958:M993" si="149">L958*0.22</f>
        <v>29.219338146240354</v>
      </c>
      <c r="N958" s="54">
        <f t="shared" si="146"/>
        <v>62.024685974064759</v>
      </c>
      <c r="O958" s="54">
        <v>34.40226983246459</v>
      </c>
      <c r="P958" s="56">
        <f t="shared" si="147"/>
        <v>7.127710308309676E-2</v>
      </c>
    </row>
    <row r="959" spans="1:16" s="68" customFormat="1" x14ac:dyDescent="0.2">
      <c r="A959" s="57">
        <f t="shared" ref="A959:A993" si="150">A958+1</f>
        <v>3</v>
      </c>
      <c r="B959" s="57" t="s">
        <v>327</v>
      </c>
      <c r="C959" s="94">
        <v>7702.04</v>
      </c>
      <c r="D959" s="59"/>
      <c r="E959" s="60"/>
      <c r="F959" s="57">
        <f t="shared" si="142"/>
        <v>7702.04</v>
      </c>
      <c r="G959" s="57">
        <v>135</v>
      </c>
      <c r="H959" s="57"/>
      <c r="I959" s="57"/>
      <c r="J959" s="57">
        <f t="shared" si="143"/>
        <v>135</v>
      </c>
      <c r="K959" s="56">
        <f t="shared" si="148"/>
        <v>7.6658422760645356E-2</v>
      </c>
      <c r="L959" s="54">
        <f t="shared" si="145"/>
        <v>282.10299575917492</v>
      </c>
      <c r="M959" s="54">
        <f t="shared" si="149"/>
        <v>62.06265906701848</v>
      </c>
      <c r="N959" s="54">
        <f t="shared" si="146"/>
        <v>131.74209901953469</v>
      </c>
      <c r="O959" s="54">
        <v>73.071345184406482</v>
      </c>
      <c r="P959" s="56">
        <f t="shared" si="147"/>
        <v>7.1277103083096774E-2</v>
      </c>
    </row>
    <row r="960" spans="1:16" s="68" customFormat="1" x14ac:dyDescent="0.2">
      <c r="A960" s="57">
        <f t="shared" si="150"/>
        <v>4</v>
      </c>
      <c r="B960" s="57" t="s">
        <v>328</v>
      </c>
      <c r="C960" s="94">
        <v>5721.7</v>
      </c>
      <c r="D960" s="59"/>
      <c r="E960" s="60"/>
      <c r="F960" s="57">
        <f t="shared" si="142"/>
        <v>5721.7</v>
      </c>
      <c r="G960" s="57">
        <v>99</v>
      </c>
      <c r="H960" s="57"/>
      <c r="I960" s="57"/>
      <c r="J960" s="57">
        <f t="shared" si="143"/>
        <v>99</v>
      </c>
      <c r="K960" s="56">
        <f t="shared" si="148"/>
        <v>5.6948093947783253E-2</v>
      </c>
      <c r="L960" s="54">
        <f t="shared" si="145"/>
        <v>209.56898572784237</v>
      </c>
      <c r="M960" s="54">
        <f t="shared" si="149"/>
        <v>46.105176860125326</v>
      </c>
      <c r="N960" s="54">
        <f t="shared" si="146"/>
        <v>97.868716334902388</v>
      </c>
      <c r="O960" s="54">
        <v>54.283321787684635</v>
      </c>
      <c r="P960" s="56">
        <f t="shared" si="147"/>
        <v>7.127710308309676E-2</v>
      </c>
    </row>
    <row r="961" spans="1:20" s="68" customFormat="1" x14ac:dyDescent="0.2">
      <c r="A961" s="57">
        <f t="shared" si="150"/>
        <v>5</v>
      </c>
      <c r="B961" s="57" t="s">
        <v>329</v>
      </c>
      <c r="C961" s="94">
        <v>5777.4</v>
      </c>
      <c r="D961" s="59"/>
      <c r="E961" s="60"/>
      <c r="F961" s="57">
        <f t="shared" si="142"/>
        <v>5777.4</v>
      </c>
      <c r="G961" s="57">
        <v>99</v>
      </c>
      <c r="H961" s="57"/>
      <c r="I961" s="57"/>
      <c r="J961" s="57">
        <f t="shared" si="143"/>
        <v>99</v>
      </c>
      <c r="K961" s="56">
        <f t="shared" si="148"/>
        <v>5.7502476182589607E-2</v>
      </c>
      <c r="L961" s="54">
        <f t="shared" si="145"/>
        <v>211.60911235192975</v>
      </c>
      <c r="M961" s="54">
        <f t="shared" si="149"/>
        <v>46.554004717424547</v>
      </c>
      <c r="N961" s="54">
        <f t="shared" si="146"/>
        <v>98.821455468351203</v>
      </c>
      <c r="O961" s="54">
        <v>54.811762814577698</v>
      </c>
      <c r="P961" s="56">
        <f t="shared" si="147"/>
        <v>7.127710308309676E-2</v>
      </c>
      <c r="Q961" s="116"/>
      <c r="R961" s="117"/>
      <c r="S961" s="117"/>
      <c r="T961" s="117"/>
    </row>
    <row r="962" spans="1:20" s="68" customFormat="1" x14ac:dyDescent="0.2">
      <c r="A962" s="57">
        <f t="shared" si="150"/>
        <v>6</v>
      </c>
      <c r="B962" s="57" t="s">
        <v>330</v>
      </c>
      <c r="C962" s="94">
        <v>5627.6</v>
      </c>
      <c r="D962" s="59"/>
      <c r="E962" s="60">
        <v>46.65</v>
      </c>
      <c r="F962" s="57">
        <f t="shared" si="142"/>
        <v>5674.25</v>
      </c>
      <c r="G962" s="57">
        <v>99</v>
      </c>
      <c r="H962" s="57"/>
      <c r="I962" s="57">
        <v>1</v>
      </c>
      <c r="J962" s="57">
        <f t="shared" si="143"/>
        <v>100</v>
      </c>
      <c r="K962" s="56">
        <f t="shared" si="148"/>
        <v>5.6475823982943728E-2</v>
      </c>
      <c r="L962" s="54">
        <f t="shared" si="145"/>
        <v>207.83103225723292</v>
      </c>
      <c r="M962" s="54">
        <f t="shared" si="149"/>
        <v>45.722827096591246</v>
      </c>
      <c r="N962" s="54">
        <f t="shared" si="146"/>
        <v>97.057092064127772</v>
      </c>
      <c r="O962" s="54">
        <v>53.833150751309844</v>
      </c>
      <c r="P962" s="56">
        <f t="shared" si="147"/>
        <v>7.127710308309676E-2</v>
      </c>
    </row>
    <row r="963" spans="1:20" s="68" customFormat="1" x14ac:dyDescent="0.2">
      <c r="A963" s="57">
        <f t="shared" si="150"/>
        <v>7</v>
      </c>
      <c r="B963" s="57" t="s">
        <v>331</v>
      </c>
      <c r="C963" s="94">
        <v>4060.15</v>
      </c>
      <c r="D963" s="59">
        <v>29</v>
      </c>
      <c r="E963" s="60"/>
      <c r="F963" s="57">
        <f t="shared" si="142"/>
        <v>4089.15</v>
      </c>
      <c r="G963" s="57">
        <v>72</v>
      </c>
      <c r="H963" s="57">
        <v>1</v>
      </c>
      <c r="I963" s="57"/>
      <c r="J963" s="57">
        <f t="shared" si="143"/>
        <v>73</v>
      </c>
      <c r="K963" s="56">
        <f t="shared" si="148"/>
        <v>4.0699319846650109E-2</v>
      </c>
      <c r="L963" s="54">
        <f t="shared" si="145"/>
        <v>149.77349703567239</v>
      </c>
      <c r="M963" s="54">
        <f t="shared" si="149"/>
        <v>32.950169347847925</v>
      </c>
      <c r="N963" s="54">
        <f t="shared" si="146"/>
        <v>69.944223115659014</v>
      </c>
      <c r="O963" s="54">
        <v>38.794876573065814</v>
      </c>
      <c r="P963" s="56">
        <f t="shared" si="147"/>
        <v>7.127710308309676E-2</v>
      </c>
    </row>
    <row r="964" spans="1:20" s="68" customFormat="1" x14ac:dyDescent="0.2">
      <c r="A964" s="57">
        <f t="shared" si="150"/>
        <v>8</v>
      </c>
      <c r="B964" s="57" t="s">
        <v>332</v>
      </c>
      <c r="C964" s="94">
        <v>3998.55</v>
      </c>
      <c r="D964" s="59"/>
      <c r="E964" s="60"/>
      <c r="F964" s="57">
        <f t="shared" si="142"/>
        <v>3998.55</v>
      </c>
      <c r="G964" s="57">
        <v>72</v>
      </c>
      <c r="H964" s="57"/>
      <c r="I964" s="57"/>
      <c r="J964" s="57">
        <f t="shared" si="143"/>
        <v>72</v>
      </c>
      <c r="K964" s="56">
        <f t="shared" si="148"/>
        <v>3.9797577827378007E-2</v>
      </c>
      <c r="L964" s="54">
        <f t="shared" si="145"/>
        <v>146.45508640475106</v>
      </c>
      <c r="M964" s="54">
        <f t="shared" si="149"/>
        <v>32.220119009045234</v>
      </c>
      <c r="N964" s="54">
        <f t="shared" si="146"/>
        <v>68.394525351018743</v>
      </c>
      <c r="O964" s="54">
        <v>37.935329768101511</v>
      </c>
      <c r="P964" s="56">
        <f t="shared" si="147"/>
        <v>7.1277103083096746E-2</v>
      </c>
    </row>
    <row r="965" spans="1:20" s="68" customFormat="1" x14ac:dyDescent="0.2">
      <c r="A965" s="57">
        <f t="shared" si="150"/>
        <v>9</v>
      </c>
      <c r="B965" s="57" t="s">
        <v>333</v>
      </c>
      <c r="C965" s="94">
        <v>9976.0499999999993</v>
      </c>
      <c r="D965" s="59"/>
      <c r="E965" s="60">
        <v>37.299999999999997</v>
      </c>
      <c r="F965" s="57">
        <f t="shared" si="142"/>
        <v>10013.349999999999</v>
      </c>
      <c r="G965" s="57">
        <v>179</v>
      </c>
      <c r="H965" s="57"/>
      <c r="I965" s="57">
        <v>1</v>
      </c>
      <c r="J965" s="57">
        <f t="shared" si="143"/>
        <v>180</v>
      </c>
      <c r="K965" s="56">
        <f t="shared" si="148"/>
        <v>9.9662896784528263E-2</v>
      </c>
      <c r="L965" s="54">
        <f t="shared" si="145"/>
        <v>366.75946016706399</v>
      </c>
      <c r="M965" s="54">
        <f t="shared" si="149"/>
        <v>80.687081236754082</v>
      </c>
      <c r="N965" s="54">
        <f t="shared" si="146"/>
        <v>171.2766678980189</v>
      </c>
      <c r="O965" s="54">
        <v>94.999370855289825</v>
      </c>
      <c r="P965" s="56">
        <f t="shared" si="147"/>
        <v>7.127710308309676E-2</v>
      </c>
    </row>
    <row r="966" spans="1:20" s="68" customFormat="1" x14ac:dyDescent="0.2">
      <c r="A966" s="57">
        <f t="shared" si="150"/>
        <v>10</v>
      </c>
      <c r="B966" s="57" t="s">
        <v>334</v>
      </c>
      <c r="C966" s="94">
        <v>8239.06</v>
      </c>
      <c r="D966" s="59"/>
      <c r="E966" s="60"/>
      <c r="F966" s="57">
        <f t="shared" si="142"/>
        <v>8239.06</v>
      </c>
      <c r="G966" s="57">
        <v>144</v>
      </c>
      <c r="H966" s="57"/>
      <c r="I966" s="57"/>
      <c r="J966" s="57">
        <f t="shared" si="143"/>
        <v>144</v>
      </c>
      <c r="K966" s="56">
        <f t="shared" si="148"/>
        <v>8.2003384120352879E-2</v>
      </c>
      <c r="L966" s="54">
        <f t="shared" si="145"/>
        <v>301.77245356289859</v>
      </c>
      <c r="M966" s="54">
        <f t="shared" si="149"/>
        <v>66.38993978383769</v>
      </c>
      <c r="N966" s="54">
        <f t="shared" si="146"/>
        <v>140.92773581387365</v>
      </c>
      <c r="O966" s="54">
        <v>78.166199767209207</v>
      </c>
      <c r="P966" s="56">
        <f t="shared" si="147"/>
        <v>7.127710308309676E-2</v>
      </c>
    </row>
    <row r="967" spans="1:20" s="68" customFormat="1" x14ac:dyDescent="0.2">
      <c r="A967" s="57">
        <f t="shared" si="150"/>
        <v>11</v>
      </c>
      <c r="B967" s="57" t="s">
        <v>335</v>
      </c>
      <c r="C967" s="94">
        <v>5737.55</v>
      </c>
      <c r="D967" s="59"/>
      <c r="E967" s="60"/>
      <c r="F967" s="57">
        <f t="shared" si="142"/>
        <v>5737.55</v>
      </c>
      <c r="G967" s="57">
        <v>99</v>
      </c>
      <c r="H967" s="57"/>
      <c r="I967" s="57"/>
      <c r="J967" s="57">
        <f t="shared" si="143"/>
        <v>99</v>
      </c>
      <c r="K967" s="56">
        <f t="shared" si="148"/>
        <v>5.7105849036143776E-2</v>
      </c>
      <c r="L967" s="54">
        <f t="shared" si="145"/>
        <v>210.14952445300909</v>
      </c>
      <c r="M967" s="54">
        <f t="shared" si="149"/>
        <v>46.232895379662004</v>
      </c>
      <c r="N967" s="54">
        <f t="shared" si="146"/>
        <v>98.139827919555259</v>
      </c>
      <c r="O967" s="54">
        <v>54.433695042195495</v>
      </c>
      <c r="P967" s="56">
        <f t="shared" si="147"/>
        <v>7.127710308309676E-2</v>
      </c>
    </row>
    <row r="968" spans="1:20" s="68" customFormat="1" x14ac:dyDescent="0.2">
      <c r="A968" s="57">
        <f t="shared" si="150"/>
        <v>12</v>
      </c>
      <c r="B968" s="57" t="s">
        <v>336</v>
      </c>
      <c r="C968" s="94">
        <v>4073.5</v>
      </c>
      <c r="D968" s="59"/>
      <c r="E968" s="60"/>
      <c r="F968" s="57">
        <f t="shared" si="142"/>
        <v>4073.5</v>
      </c>
      <c r="G968" s="57">
        <v>72</v>
      </c>
      <c r="H968" s="57"/>
      <c r="I968" s="57"/>
      <c r="J968" s="57">
        <f t="shared" si="143"/>
        <v>72</v>
      </c>
      <c r="K968" s="56">
        <f t="shared" si="148"/>
        <v>4.0543555358773631E-2</v>
      </c>
      <c r="L968" s="54">
        <f t="shared" si="145"/>
        <v>149.20028372028696</v>
      </c>
      <c r="M968" s="54">
        <f t="shared" si="149"/>
        <v>32.824062418463129</v>
      </c>
      <c r="N968" s="54">
        <f t="shared" si="146"/>
        <v>69.676532497374012</v>
      </c>
      <c r="O968" s="54">
        <v>38.646400772870543</v>
      </c>
      <c r="P968" s="56">
        <f t="shared" si="147"/>
        <v>7.127710308309676E-2</v>
      </c>
    </row>
    <row r="969" spans="1:20" s="68" customFormat="1" x14ac:dyDescent="0.2">
      <c r="A969" s="57">
        <f t="shared" si="150"/>
        <v>13</v>
      </c>
      <c r="B969" s="57" t="s">
        <v>337</v>
      </c>
      <c r="C969" s="94">
        <v>3747.29</v>
      </c>
      <c r="D969" s="59"/>
      <c r="E969" s="60"/>
      <c r="F969" s="57">
        <f t="shared" si="142"/>
        <v>3747.29</v>
      </c>
      <c r="G969" s="57">
        <v>63</v>
      </c>
      <c r="H969" s="57"/>
      <c r="I969" s="57"/>
      <c r="J969" s="57">
        <f t="shared" si="143"/>
        <v>63</v>
      </c>
      <c r="K969" s="56">
        <f t="shared" si="148"/>
        <v>3.7296786439273068E-2</v>
      </c>
      <c r="L969" s="54">
        <f t="shared" si="145"/>
        <v>137.2521740965249</v>
      </c>
      <c r="M969" s="54">
        <f t="shared" si="149"/>
        <v>30.195478301235479</v>
      </c>
      <c r="N969" s="54">
        <f t="shared" si="146"/>
        <v>64.096765303077134</v>
      </c>
      <c r="O969" s="54">
        <v>35.551557911420161</v>
      </c>
      <c r="P969" s="56">
        <f t="shared" si="147"/>
        <v>7.1277103083096774E-2</v>
      </c>
    </row>
    <row r="970" spans="1:20" s="68" customFormat="1" x14ac:dyDescent="0.2">
      <c r="A970" s="57">
        <f t="shared" si="150"/>
        <v>14</v>
      </c>
      <c r="B970" s="57" t="s">
        <v>338</v>
      </c>
      <c r="C970" s="94">
        <v>3638.7</v>
      </c>
      <c r="D970" s="59"/>
      <c r="E970" s="60"/>
      <c r="F970" s="57">
        <f t="shared" si="142"/>
        <v>3638.7</v>
      </c>
      <c r="G970" s="57">
        <v>63</v>
      </c>
      <c r="H970" s="57"/>
      <c r="I970" s="57"/>
      <c r="J970" s="57">
        <f t="shared" si="143"/>
        <v>63</v>
      </c>
      <c r="K970" s="56">
        <f t="shared" si="148"/>
        <v>3.6215989906461181E-2</v>
      </c>
      <c r="L970" s="54">
        <f t="shared" si="145"/>
        <v>133.27484285577714</v>
      </c>
      <c r="M970" s="54">
        <f t="shared" si="149"/>
        <v>29.320465428270971</v>
      </c>
      <c r="N970" s="54">
        <f t="shared" si="146"/>
        <v>62.239351613647926</v>
      </c>
      <c r="O970" s="54">
        <v>34.521335090768147</v>
      </c>
      <c r="P970" s="56">
        <f t="shared" si="147"/>
        <v>7.1277103083096774E-2</v>
      </c>
    </row>
    <row r="971" spans="1:20" s="68" customFormat="1" x14ac:dyDescent="0.2">
      <c r="A971" s="57">
        <f t="shared" si="150"/>
        <v>15</v>
      </c>
      <c r="B971" s="57" t="s">
        <v>339</v>
      </c>
      <c r="C971" s="94">
        <v>6155.56</v>
      </c>
      <c r="D971" s="59"/>
      <c r="E971" s="60"/>
      <c r="F971" s="57">
        <f t="shared" si="142"/>
        <v>6155.56</v>
      </c>
      <c r="G971" s="57">
        <v>108</v>
      </c>
      <c r="H971" s="57"/>
      <c r="I971" s="57"/>
      <c r="J971" s="57">
        <f t="shared" si="143"/>
        <v>108</v>
      </c>
      <c r="K971" s="56">
        <f t="shared" si="148"/>
        <v>6.1266303577820702E-2</v>
      </c>
      <c r="L971" s="54">
        <f t="shared" si="145"/>
        <v>225.45999716638019</v>
      </c>
      <c r="M971" s="54">
        <f t="shared" si="149"/>
        <v>49.601199376603645</v>
      </c>
      <c r="N971" s="54">
        <f t="shared" si="146"/>
        <v>105.28981867669955</v>
      </c>
      <c r="O971" s="54">
        <v>58.399469434503743</v>
      </c>
      <c r="P971" s="56">
        <f t="shared" si="147"/>
        <v>7.1277103083096774E-2</v>
      </c>
    </row>
    <row r="972" spans="1:20" s="68" customFormat="1" x14ac:dyDescent="0.2">
      <c r="A972" s="57">
        <f t="shared" si="150"/>
        <v>16</v>
      </c>
      <c r="B972" s="57" t="s">
        <v>340</v>
      </c>
      <c r="C972" s="94">
        <v>3981.75</v>
      </c>
      <c r="D972" s="59"/>
      <c r="E972" s="60"/>
      <c r="F972" s="57">
        <f t="shared" si="142"/>
        <v>3981.75</v>
      </c>
      <c r="G972" s="57">
        <v>72</v>
      </c>
      <c r="H972" s="57"/>
      <c r="I972" s="57"/>
      <c r="J972" s="57">
        <f t="shared" si="143"/>
        <v>72</v>
      </c>
      <c r="K972" s="56">
        <f t="shared" si="148"/>
        <v>3.9630367386718282E-2</v>
      </c>
      <c r="L972" s="54">
        <f t="shared" si="145"/>
        <v>145.83975198312328</v>
      </c>
      <c r="M972" s="54">
        <f t="shared" si="149"/>
        <v>32.084745436287122</v>
      </c>
      <c r="N972" s="54">
        <f t="shared" si="146"/>
        <v>68.107164176118573</v>
      </c>
      <c r="O972" s="54">
        <v>37.775943605591571</v>
      </c>
      <c r="P972" s="56">
        <f t="shared" si="147"/>
        <v>7.127710308309676E-2</v>
      </c>
    </row>
    <row r="973" spans="1:20" s="68" customFormat="1" x14ac:dyDescent="0.2">
      <c r="A973" s="57">
        <f t="shared" si="150"/>
        <v>17</v>
      </c>
      <c r="B973" s="57" t="s">
        <v>341</v>
      </c>
      <c r="C973" s="94">
        <v>4019.15</v>
      </c>
      <c r="D973" s="59"/>
      <c r="E973" s="60"/>
      <c r="F973" s="57">
        <f t="shared" si="142"/>
        <v>4019.15</v>
      </c>
      <c r="G973" s="57">
        <v>72</v>
      </c>
      <c r="H973" s="57"/>
      <c r="I973" s="57"/>
      <c r="J973" s="57">
        <f t="shared" si="143"/>
        <v>72</v>
      </c>
      <c r="K973" s="56">
        <f t="shared" si="148"/>
        <v>4.0002609677234575E-2</v>
      </c>
      <c r="L973" s="54">
        <f t="shared" si="145"/>
        <v>147.20960361222325</v>
      </c>
      <c r="M973" s="54">
        <f t="shared" si="149"/>
        <v>32.386112794689112</v>
      </c>
      <c r="N973" s="54">
        <f t="shared" si="146"/>
        <v>68.746884886908262</v>
      </c>
      <c r="O973" s="54">
        <v>38.130767562607744</v>
      </c>
      <c r="P973" s="56">
        <f t="shared" si="147"/>
        <v>7.127710308309676E-2</v>
      </c>
    </row>
    <row r="974" spans="1:20" s="68" customFormat="1" x14ac:dyDescent="0.2">
      <c r="A974" s="57">
        <f t="shared" si="150"/>
        <v>18</v>
      </c>
      <c r="B974" s="57" t="s">
        <v>342</v>
      </c>
      <c r="C974" s="94">
        <v>2190.5</v>
      </c>
      <c r="D974" s="59"/>
      <c r="E974" s="60"/>
      <c r="F974" s="57">
        <f t="shared" si="142"/>
        <v>2190.5</v>
      </c>
      <c r="G974" s="57">
        <v>43</v>
      </c>
      <c r="H974" s="57"/>
      <c r="I974" s="57"/>
      <c r="J974" s="57">
        <f t="shared" si="143"/>
        <v>43</v>
      </c>
      <c r="K974" s="56">
        <f t="shared" si="148"/>
        <v>2.1802051801495925E-2</v>
      </c>
      <c r="L974" s="54">
        <f t="shared" si="145"/>
        <v>80.231550629505008</v>
      </c>
      <c r="M974" s="54">
        <f t="shared" si="149"/>
        <v>17.650941138491103</v>
      </c>
      <c r="N974" s="54">
        <f t="shared" si="146"/>
        <v>37.468134143978844</v>
      </c>
      <c r="O974" s="54">
        <v>20.781868391548524</v>
      </c>
      <c r="P974" s="56">
        <f t="shared" si="147"/>
        <v>7.1277103083096774E-2</v>
      </c>
    </row>
    <row r="975" spans="1:20" s="68" customFormat="1" x14ac:dyDescent="0.2">
      <c r="A975" s="57">
        <f t="shared" si="150"/>
        <v>19</v>
      </c>
      <c r="B975" s="57" t="s">
        <v>343</v>
      </c>
      <c r="C975" s="94">
        <v>3923.4</v>
      </c>
      <c r="D975" s="59"/>
      <c r="E975" s="60"/>
      <c r="F975" s="57">
        <f t="shared" si="142"/>
        <v>3923.4</v>
      </c>
      <c r="G975" s="57">
        <v>163</v>
      </c>
      <c r="H975" s="57"/>
      <c r="I975" s="57"/>
      <c r="J975" s="57">
        <f t="shared" si="143"/>
        <v>163</v>
      </c>
      <c r="K975" s="56">
        <f t="shared" si="148"/>
        <v>3.9049609695498338E-2</v>
      </c>
      <c r="L975" s="54">
        <f t="shared" si="145"/>
        <v>143.70256367943389</v>
      </c>
      <c r="M975" s="54">
        <f t="shared" si="149"/>
        <v>31.614564009475458</v>
      </c>
      <c r="N975" s="54">
        <f t="shared" si="146"/>
        <v>67.109097238295632</v>
      </c>
      <c r="O975" s="54">
        <v>37.22236130901689</v>
      </c>
      <c r="P975" s="56">
        <f t="shared" si="147"/>
        <v>7.1277103083096774E-2</v>
      </c>
    </row>
    <row r="976" spans="1:20" s="68" customFormat="1" x14ac:dyDescent="0.2">
      <c r="A976" s="57">
        <f t="shared" si="150"/>
        <v>20</v>
      </c>
      <c r="B976" s="57" t="s">
        <v>344</v>
      </c>
      <c r="C976" s="94">
        <v>7774.24</v>
      </c>
      <c r="D976" s="59"/>
      <c r="E976" s="60"/>
      <c r="F976" s="57">
        <f t="shared" si="142"/>
        <v>7774.24</v>
      </c>
      <c r="G976" s="57">
        <v>144</v>
      </c>
      <c r="H976" s="57"/>
      <c r="I976" s="57"/>
      <c r="J976" s="57">
        <f t="shared" si="143"/>
        <v>144</v>
      </c>
      <c r="K976" s="56">
        <f t="shared" si="148"/>
        <v>7.7377029535385375E-2</v>
      </c>
      <c r="L976" s="54">
        <f t="shared" si="145"/>
        <v>284.74746869021817</v>
      </c>
      <c r="M976" s="54">
        <f t="shared" si="149"/>
        <v>62.644443111847998</v>
      </c>
      <c r="N976" s="54">
        <f t="shared" si="146"/>
        <v>132.97706787833189</v>
      </c>
      <c r="O976" s="54">
        <v>73.75632619233609</v>
      </c>
      <c r="P976" s="56">
        <f t="shared" si="147"/>
        <v>7.1277103083096774E-2</v>
      </c>
    </row>
    <row r="977" spans="1:16" s="68" customFormat="1" x14ac:dyDescent="0.2">
      <c r="A977" s="57">
        <f t="shared" si="150"/>
        <v>21</v>
      </c>
      <c r="B977" s="57" t="s">
        <v>345</v>
      </c>
      <c r="C977" s="94">
        <v>13720.72</v>
      </c>
      <c r="D977" s="59">
        <v>29.7</v>
      </c>
      <c r="E977" s="60"/>
      <c r="F977" s="57">
        <f t="shared" si="142"/>
        <v>13750.42</v>
      </c>
      <c r="G977" s="57">
        <v>251</v>
      </c>
      <c r="H977" s="57">
        <v>1</v>
      </c>
      <c r="I977" s="57"/>
      <c r="J977" s="57">
        <f t="shared" si="143"/>
        <v>252</v>
      </c>
      <c r="K977" s="56">
        <f t="shared" si="148"/>
        <v>0.13685796353906668</v>
      </c>
      <c r="L977" s="54">
        <f t="shared" si="145"/>
        <v>503.63730582376536</v>
      </c>
      <c r="M977" s="54">
        <f t="shared" si="149"/>
        <v>110.80020728122838</v>
      </c>
      <c r="N977" s="54">
        <f t="shared" si="146"/>
        <v>235.19862181969845</v>
      </c>
      <c r="O977" s="54">
        <v>130.45396885118313</v>
      </c>
      <c r="P977" s="56">
        <f t="shared" si="147"/>
        <v>7.127710308309676E-2</v>
      </c>
    </row>
    <row r="978" spans="1:16" s="68" customFormat="1" x14ac:dyDescent="0.2">
      <c r="A978" s="57">
        <f t="shared" si="150"/>
        <v>22</v>
      </c>
      <c r="B978" s="57" t="s">
        <v>346</v>
      </c>
      <c r="C978" s="94">
        <v>7628.53</v>
      </c>
      <c r="D978" s="59"/>
      <c r="E978" s="60"/>
      <c r="F978" s="57">
        <f t="shared" si="142"/>
        <v>7628.53</v>
      </c>
      <c r="G978" s="57">
        <v>144</v>
      </c>
      <c r="H978" s="57"/>
      <c r="I978" s="57"/>
      <c r="J978" s="57">
        <f t="shared" si="143"/>
        <v>144</v>
      </c>
      <c r="K978" s="56">
        <f t="shared" si="148"/>
        <v>7.5926777552734845E-2</v>
      </c>
      <c r="L978" s="54">
        <f t="shared" si="145"/>
        <v>279.41054139406424</v>
      </c>
      <c r="M978" s="54">
        <f t="shared" si="149"/>
        <v>61.470319106694134</v>
      </c>
      <c r="N978" s="54">
        <f t="shared" si="146"/>
        <v>130.48472283102799</v>
      </c>
      <c r="O978" s="54">
        <v>72.373935850709728</v>
      </c>
      <c r="P978" s="56">
        <f t="shared" si="147"/>
        <v>7.127710308309676E-2</v>
      </c>
    </row>
    <row r="979" spans="1:16" s="68" customFormat="1" x14ac:dyDescent="0.2">
      <c r="A979" s="57">
        <f t="shared" si="150"/>
        <v>23</v>
      </c>
      <c r="B979" s="57" t="s">
        <v>347</v>
      </c>
      <c r="C979" s="94">
        <v>7731.41</v>
      </c>
      <c r="D979" s="59"/>
      <c r="E979" s="60"/>
      <c r="F979" s="57">
        <f t="shared" si="142"/>
        <v>7731.41</v>
      </c>
      <c r="G979" s="57">
        <v>135</v>
      </c>
      <c r="H979" s="57"/>
      <c r="I979" s="57"/>
      <c r="J979" s="57">
        <f t="shared" si="143"/>
        <v>135</v>
      </c>
      <c r="K979" s="56">
        <f t="shared" si="148"/>
        <v>7.6950742441727268E-2</v>
      </c>
      <c r="L979" s="54">
        <f t="shared" si="145"/>
        <v>283.17873218555633</v>
      </c>
      <c r="M979" s="54">
        <f t="shared" si="149"/>
        <v>62.299321080822395</v>
      </c>
      <c r="N979" s="54">
        <f t="shared" si="146"/>
        <v>132.24446793065482</v>
      </c>
      <c r="O979" s="54">
        <v>73.34998635065152</v>
      </c>
      <c r="P979" s="56">
        <f t="shared" si="147"/>
        <v>7.127710308309676E-2</v>
      </c>
    </row>
    <row r="980" spans="1:16" s="68" customFormat="1" x14ac:dyDescent="0.2">
      <c r="A980" s="57">
        <f t="shared" si="150"/>
        <v>24</v>
      </c>
      <c r="B980" s="57" t="s">
        <v>348</v>
      </c>
      <c r="C980" s="94">
        <v>7718.47</v>
      </c>
      <c r="D980" s="59"/>
      <c r="E980" s="60"/>
      <c r="F980" s="57">
        <f t="shared" si="142"/>
        <v>7718.47</v>
      </c>
      <c r="G980" s="57">
        <v>135</v>
      </c>
      <c r="H980" s="57"/>
      <c r="I980" s="57"/>
      <c r="J980" s="57">
        <f t="shared" si="143"/>
        <v>135</v>
      </c>
      <c r="K980" s="56">
        <f t="shared" si="148"/>
        <v>7.682195059040961E-2</v>
      </c>
      <c r="L980" s="54">
        <f t="shared" si="145"/>
        <v>282.70477817270739</v>
      </c>
      <c r="M980" s="54">
        <f t="shared" si="149"/>
        <v>62.195051197995625</v>
      </c>
      <c r="N980" s="54">
        <f t="shared" si="146"/>
        <v>132.02313140665436</v>
      </c>
      <c r="O980" s="54">
        <v>73.227221056432583</v>
      </c>
      <c r="P980" s="56">
        <f t="shared" si="147"/>
        <v>7.1277103083096774E-2</v>
      </c>
    </row>
    <row r="981" spans="1:16" s="68" customFormat="1" x14ac:dyDescent="0.2">
      <c r="A981" s="57">
        <f t="shared" si="150"/>
        <v>25</v>
      </c>
      <c r="B981" s="57" t="s">
        <v>349</v>
      </c>
      <c r="C981" s="94">
        <v>7958</v>
      </c>
      <c r="D981" s="59"/>
      <c r="E981" s="60"/>
      <c r="F981" s="57">
        <f t="shared" si="142"/>
        <v>7958</v>
      </c>
      <c r="G981" s="57">
        <v>144</v>
      </c>
      <c r="H981" s="57"/>
      <c r="I981" s="57"/>
      <c r="J981" s="57">
        <f t="shared" si="143"/>
        <v>144</v>
      </c>
      <c r="K981" s="56">
        <f t="shared" si="148"/>
        <v>7.920599326012534E-2</v>
      </c>
      <c r="L981" s="54">
        <f t="shared" si="145"/>
        <v>291.47805519726126</v>
      </c>
      <c r="M981" s="54">
        <f t="shared" si="149"/>
        <v>64.125172143397478</v>
      </c>
      <c r="N981" s="54">
        <f t="shared" si="146"/>
        <v>136.12025177712101</v>
      </c>
      <c r="O981" s="54">
        <v>75.499707217504309</v>
      </c>
      <c r="P981" s="56">
        <f t="shared" si="147"/>
        <v>7.1277103083096774E-2</v>
      </c>
    </row>
    <row r="982" spans="1:16" s="68" customFormat="1" x14ac:dyDescent="0.2">
      <c r="A982" s="57">
        <f t="shared" si="150"/>
        <v>26</v>
      </c>
      <c r="B982" s="57" t="s">
        <v>350</v>
      </c>
      <c r="C982" s="94">
        <v>3973.2</v>
      </c>
      <c r="D982" s="59"/>
      <c r="E982" s="60"/>
      <c r="F982" s="57">
        <f t="shared" si="142"/>
        <v>3973.2</v>
      </c>
      <c r="G982" s="57">
        <v>72</v>
      </c>
      <c r="H982" s="57"/>
      <c r="I982" s="57"/>
      <c r="J982" s="57">
        <f t="shared" si="143"/>
        <v>72</v>
      </c>
      <c r="K982" s="56">
        <f t="shared" si="148"/>
        <v>3.9545269216025379E-2</v>
      </c>
      <c r="L982" s="54">
        <f t="shared" si="145"/>
        <v>145.52659071497339</v>
      </c>
      <c r="M982" s="54">
        <f t="shared" si="149"/>
        <v>32.015849957294144</v>
      </c>
      <c r="N982" s="54">
        <f t="shared" si="146"/>
        <v>67.960917863892575</v>
      </c>
      <c r="O982" s="54">
        <v>37.694827433599905</v>
      </c>
      <c r="P982" s="56">
        <f t="shared" si="147"/>
        <v>7.1277103083096746E-2</v>
      </c>
    </row>
    <row r="983" spans="1:16" s="68" customFormat="1" x14ac:dyDescent="0.2">
      <c r="A983" s="57">
        <f t="shared" si="150"/>
        <v>27</v>
      </c>
      <c r="B983" s="57" t="s">
        <v>351</v>
      </c>
      <c r="C983" s="94">
        <v>4035</v>
      </c>
      <c r="D983" s="59"/>
      <c r="E983" s="60"/>
      <c r="F983" s="57">
        <f t="shared" si="142"/>
        <v>4035</v>
      </c>
      <c r="G983" s="57">
        <v>163</v>
      </c>
      <c r="H983" s="57"/>
      <c r="I983" s="57"/>
      <c r="J983" s="57">
        <f t="shared" si="143"/>
        <v>163</v>
      </c>
      <c r="K983" s="56">
        <f t="shared" si="148"/>
        <v>4.0160364765595091E-2</v>
      </c>
      <c r="L983" s="54">
        <f t="shared" si="145"/>
        <v>147.79014233738994</v>
      </c>
      <c r="M983" s="54">
        <f t="shared" si="149"/>
        <v>32.51383131422579</v>
      </c>
      <c r="N983" s="54">
        <f t="shared" si="146"/>
        <v>69.017996471561105</v>
      </c>
      <c r="O983" s="54">
        <v>38.281140817118597</v>
      </c>
      <c r="P983" s="56">
        <f t="shared" si="147"/>
        <v>7.127710308309676E-2</v>
      </c>
    </row>
    <row r="984" spans="1:16" s="68" customFormat="1" x14ac:dyDescent="0.2">
      <c r="A984" s="57">
        <f t="shared" si="150"/>
        <v>28</v>
      </c>
      <c r="B984" s="57" t="s">
        <v>352</v>
      </c>
      <c r="C984" s="94">
        <v>3981.6</v>
      </c>
      <c r="D984" s="59"/>
      <c r="E984" s="60"/>
      <c r="F984" s="57">
        <f t="shared" si="142"/>
        <v>3981.6</v>
      </c>
      <c r="G984" s="57">
        <v>163</v>
      </c>
      <c r="H984" s="57"/>
      <c r="I984" s="57"/>
      <c r="J984" s="57">
        <f t="shared" si="143"/>
        <v>163</v>
      </c>
      <c r="K984" s="56">
        <f t="shared" si="148"/>
        <v>3.9628874436355245E-2</v>
      </c>
      <c r="L984" s="54">
        <f t="shared" si="145"/>
        <v>145.83425792578731</v>
      </c>
      <c r="M984" s="54">
        <f t="shared" si="149"/>
        <v>32.083536743673207</v>
      </c>
      <c r="N984" s="54">
        <f t="shared" si="146"/>
        <v>68.104598451342682</v>
      </c>
      <c r="O984" s="54">
        <v>37.774520514854878</v>
      </c>
      <c r="P984" s="56">
        <f t="shared" si="147"/>
        <v>7.1277103083096774E-2</v>
      </c>
    </row>
    <row r="985" spans="1:16" s="68" customFormat="1" x14ac:dyDescent="0.2">
      <c r="A985" s="57">
        <f t="shared" si="150"/>
        <v>29</v>
      </c>
      <c r="B985" s="57" t="s">
        <v>353</v>
      </c>
      <c r="C985" s="94">
        <v>3970.65</v>
      </c>
      <c r="D985" s="59"/>
      <c r="E985" s="60">
        <v>104.6</v>
      </c>
      <c r="F985" s="57">
        <f t="shared" si="142"/>
        <v>4075.25</v>
      </c>
      <c r="G985" s="57">
        <v>72</v>
      </c>
      <c r="H985" s="57"/>
      <c r="I985" s="57">
        <v>2</v>
      </c>
      <c r="J985" s="57">
        <f t="shared" si="143"/>
        <v>74</v>
      </c>
      <c r="K985" s="56">
        <f t="shared" si="148"/>
        <v>4.0560973113009019E-2</v>
      </c>
      <c r="L985" s="54">
        <f t="shared" si="145"/>
        <v>149.2643810558732</v>
      </c>
      <c r="M985" s="54">
        <f t="shared" si="149"/>
        <v>32.838163832292103</v>
      </c>
      <c r="N985" s="54">
        <f t="shared" si="146"/>
        <v>69.706465953092788</v>
      </c>
      <c r="O985" s="54">
        <v>38.663003498131985</v>
      </c>
      <c r="P985" s="56">
        <f t="shared" si="147"/>
        <v>7.127710308309676E-2</v>
      </c>
    </row>
    <row r="986" spans="1:16" s="68" customFormat="1" x14ac:dyDescent="0.2">
      <c r="A986" s="57">
        <f t="shared" si="150"/>
        <v>30</v>
      </c>
      <c r="B986" s="57" t="s">
        <v>354</v>
      </c>
      <c r="C986" s="94">
        <v>4030.55</v>
      </c>
      <c r="D986" s="59"/>
      <c r="E986" s="60"/>
      <c r="F986" s="57">
        <f t="shared" si="142"/>
        <v>4030.55</v>
      </c>
      <c r="G986" s="57">
        <v>72</v>
      </c>
      <c r="H986" s="57"/>
      <c r="I986" s="57"/>
      <c r="J986" s="57">
        <f t="shared" si="143"/>
        <v>72</v>
      </c>
      <c r="K986" s="56">
        <f t="shared" si="148"/>
        <v>4.0116073904825106E-2</v>
      </c>
      <c r="L986" s="54">
        <f t="shared" si="145"/>
        <v>147.6271519697564</v>
      </c>
      <c r="M986" s="54">
        <f t="shared" si="149"/>
        <v>32.477973433346406</v>
      </c>
      <c r="N986" s="54">
        <f t="shared" si="146"/>
        <v>68.94187996987624</v>
      </c>
      <c r="O986" s="54">
        <v>38.238922458596626</v>
      </c>
      <c r="P986" s="56">
        <f t="shared" si="147"/>
        <v>7.1277103083096774E-2</v>
      </c>
    </row>
    <row r="987" spans="1:16" s="68" customFormat="1" x14ac:dyDescent="0.2">
      <c r="A987" s="57">
        <f t="shared" si="150"/>
        <v>31</v>
      </c>
      <c r="B987" s="57" t="s">
        <v>355</v>
      </c>
      <c r="C987" s="94">
        <v>4226.88</v>
      </c>
      <c r="D987" s="59"/>
      <c r="E987" s="60"/>
      <c r="F987" s="57">
        <f t="shared" si="142"/>
        <v>4226.88</v>
      </c>
      <c r="G987" s="57">
        <v>82</v>
      </c>
      <c r="H987" s="57"/>
      <c r="I987" s="57"/>
      <c r="J987" s="57">
        <f t="shared" si="143"/>
        <v>82</v>
      </c>
      <c r="K987" s="56">
        <f t="shared" si="148"/>
        <v>4.2070146869987259E-2</v>
      </c>
      <c r="L987" s="54">
        <f t="shared" si="145"/>
        <v>154.81814048155312</v>
      </c>
      <c r="M987" s="54">
        <f t="shared" si="149"/>
        <v>34.059990905941689</v>
      </c>
      <c r="N987" s="54">
        <f t="shared" si="146"/>
        <v>72.300071604885304</v>
      </c>
      <c r="O987" s="54">
        <v>40.101558487499943</v>
      </c>
      <c r="P987" s="56">
        <f t="shared" si="147"/>
        <v>7.1277103083096774E-2</v>
      </c>
    </row>
    <row r="988" spans="1:16" s="68" customFormat="1" x14ac:dyDescent="0.2">
      <c r="A988" s="57">
        <f t="shared" si="150"/>
        <v>32</v>
      </c>
      <c r="B988" s="57" t="s">
        <v>356</v>
      </c>
      <c r="C988" s="94">
        <v>4140.3</v>
      </c>
      <c r="D988" s="59"/>
      <c r="E988" s="60">
        <v>50.1</v>
      </c>
      <c r="F988" s="57">
        <f t="shared" si="142"/>
        <v>4190.4000000000005</v>
      </c>
      <c r="G988" s="57">
        <v>82</v>
      </c>
      <c r="H988" s="57">
        <v>1</v>
      </c>
      <c r="I988" s="57"/>
      <c r="J988" s="57">
        <f t="shared" si="143"/>
        <v>83</v>
      </c>
      <c r="K988" s="56">
        <f t="shared" si="148"/>
        <v>4.170706134169757E-2</v>
      </c>
      <c r="L988" s="54">
        <f t="shared" si="145"/>
        <v>153.48198573744705</v>
      </c>
      <c r="M988" s="54">
        <f t="shared" si="149"/>
        <v>33.766036862238352</v>
      </c>
      <c r="N988" s="54">
        <f t="shared" si="146"/>
        <v>71.676087339387777</v>
      </c>
      <c r="O988" s="54">
        <v>39.755462820335516</v>
      </c>
      <c r="P988" s="56">
        <f t="shared" si="147"/>
        <v>7.127710308309676E-2</v>
      </c>
    </row>
    <row r="989" spans="1:16" s="68" customFormat="1" x14ac:dyDescent="0.2">
      <c r="A989" s="57">
        <f t="shared" si="150"/>
        <v>33</v>
      </c>
      <c r="B989" s="47" t="s">
        <v>1310</v>
      </c>
      <c r="C989" s="94">
        <v>4059.4</v>
      </c>
      <c r="D989" s="107"/>
      <c r="E989" s="118"/>
      <c r="F989" s="57">
        <f t="shared" si="142"/>
        <v>4059.4</v>
      </c>
      <c r="G989" s="57">
        <v>162</v>
      </c>
      <c r="H989" s="57"/>
      <c r="I989" s="57"/>
      <c r="J989" s="57">
        <f t="shared" si="143"/>
        <v>162</v>
      </c>
      <c r="K989" s="56">
        <f t="shared" si="148"/>
        <v>4.0403218024648503E-2</v>
      </c>
      <c r="L989" s="54">
        <f t="shared" si="145"/>
        <v>148.68384233070648</v>
      </c>
      <c r="M989" s="54">
        <f t="shared" si="149"/>
        <v>32.710445312755425</v>
      </c>
      <c r="N989" s="54">
        <f t="shared" si="146"/>
        <v>69.435354368439931</v>
      </c>
      <c r="O989" s="54">
        <v>38.512630243621132</v>
      </c>
      <c r="P989" s="56">
        <f t="shared" si="147"/>
        <v>7.127710308309676E-2</v>
      </c>
    </row>
    <row r="990" spans="1:16" s="68" customFormat="1" x14ac:dyDescent="0.2">
      <c r="A990" s="57">
        <f t="shared" si="150"/>
        <v>34</v>
      </c>
      <c r="B990" s="48" t="s">
        <v>1311</v>
      </c>
      <c r="C990" s="105">
        <v>4225.3</v>
      </c>
      <c r="D990" s="107"/>
      <c r="E990" s="118"/>
      <c r="F990" s="57">
        <f t="shared" si="142"/>
        <v>4225.3</v>
      </c>
      <c r="G990" s="57">
        <v>171</v>
      </c>
      <c r="H990" s="57"/>
      <c r="I990" s="57"/>
      <c r="J990" s="57">
        <f t="shared" si="143"/>
        <v>171</v>
      </c>
      <c r="K990" s="56">
        <f t="shared" si="148"/>
        <v>4.2054421126163311E-2</v>
      </c>
      <c r="L990" s="54">
        <f t="shared" si="145"/>
        <v>154.76026974428098</v>
      </c>
      <c r="M990" s="54">
        <f t="shared" si="149"/>
        <v>34.047259343741814</v>
      </c>
      <c r="N990" s="54">
        <f t="shared" si="146"/>
        <v>72.273045970579219</v>
      </c>
      <c r="O990" s="54">
        <v>40.08656859840675</v>
      </c>
      <c r="P990" s="56">
        <f t="shared" si="147"/>
        <v>7.127710308309676E-2</v>
      </c>
    </row>
    <row r="991" spans="1:16" s="68" customFormat="1" x14ac:dyDescent="0.2">
      <c r="A991" s="57">
        <f t="shared" si="150"/>
        <v>35</v>
      </c>
      <c r="B991" s="48" t="s">
        <v>1312</v>
      </c>
      <c r="C991" s="105">
        <v>3974.4</v>
      </c>
      <c r="D991" s="107"/>
      <c r="E991" s="118"/>
      <c r="F991" s="57">
        <f t="shared" si="142"/>
        <v>3974.4</v>
      </c>
      <c r="G991" s="57">
        <v>108</v>
      </c>
      <c r="H991" s="57"/>
      <c r="I991" s="57"/>
      <c r="J991" s="57">
        <f t="shared" si="143"/>
        <v>108</v>
      </c>
      <c r="K991" s="56">
        <f t="shared" si="148"/>
        <v>3.9557212818929648E-2</v>
      </c>
      <c r="L991" s="54">
        <f t="shared" si="145"/>
        <v>145.57054317366109</v>
      </c>
      <c r="M991" s="54">
        <f t="shared" si="149"/>
        <v>32.025519498205441</v>
      </c>
      <c r="N991" s="54">
        <f t="shared" si="146"/>
        <v>67.981443662099736</v>
      </c>
      <c r="O991" s="54">
        <v>37.706212159493468</v>
      </c>
      <c r="P991" s="56">
        <f t="shared" si="147"/>
        <v>7.1277103083096746E-2</v>
      </c>
    </row>
    <row r="992" spans="1:16" s="68" customFormat="1" x14ac:dyDescent="0.2">
      <c r="A992" s="57">
        <f t="shared" si="150"/>
        <v>36</v>
      </c>
      <c r="B992" s="48" t="s">
        <v>1313</v>
      </c>
      <c r="C992" s="105">
        <v>3989.7</v>
      </c>
      <c r="D992" s="107"/>
      <c r="E992" s="118"/>
      <c r="F992" s="57">
        <f t="shared" si="142"/>
        <v>3989.7</v>
      </c>
      <c r="G992" s="57">
        <v>162</v>
      </c>
      <c r="H992" s="57"/>
      <c r="I992" s="57"/>
      <c r="J992" s="57">
        <f t="shared" si="143"/>
        <v>162</v>
      </c>
      <c r="K992" s="56">
        <f t="shared" si="148"/>
        <v>3.9709493755959044E-2</v>
      </c>
      <c r="L992" s="54">
        <f t="shared" si="145"/>
        <v>146.13093702192927</v>
      </c>
      <c r="M992" s="54">
        <f t="shared" si="149"/>
        <v>32.148806144824441</v>
      </c>
      <c r="N992" s="54">
        <f t="shared" si="146"/>
        <v>68.243147589240976</v>
      </c>
      <c r="O992" s="54">
        <v>37.851367414636456</v>
      </c>
      <c r="P992" s="56">
        <f t="shared" si="147"/>
        <v>7.127710308309676E-2</v>
      </c>
    </row>
    <row r="993" spans="1:16" s="68" customFormat="1" x14ac:dyDescent="0.2">
      <c r="A993" s="57">
        <f t="shared" si="150"/>
        <v>37</v>
      </c>
      <c r="B993" s="48" t="s">
        <v>1527</v>
      </c>
      <c r="C993" s="105">
        <v>5525.8</v>
      </c>
      <c r="D993" s="107"/>
      <c r="E993" s="118"/>
      <c r="F993" s="57">
        <f t="shared" si="142"/>
        <v>5525.8</v>
      </c>
      <c r="G993" s="57">
        <v>146</v>
      </c>
      <c r="H993" s="57"/>
      <c r="I993" s="57"/>
      <c r="J993" s="57">
        <f t="shared" si="143"/>
        <v>146</v>
      </c>
      <c r="K993" s="56">
        <f t="shared" si="148"/>
        <v>5.4998300773661801E-2</v>
      </c>
      <c r="L993" s="54">
        <f t="shared" si="145"/>
        <v>202.39374684707542</v>
      </c>
      <c r="M993" s="54">
        <f t="shared" si="149"/>
        <v>44.526624306356595</v>
      </c>
      <c r="N993" s="54">
        <f t="shared" si="146"/>
        <v>94.517879777584227</v>
      </c>
      <c r="O993" s="54">
        <v>52.424765285559843</v>
      </c>
      <c r="P993" s="56">
        <f t="shared" si="147"/>
        <v>7.127710308309676E-2</v>
      </c>
    </row>
    <row r="994" spans="1:16" s="68" customFormat="1" ht="15" x14ac:dyDescent="0.25">
      <c r="A994" s="33"/>
      <c r="B994" s="45" t="s">
        <v>2181</v>
      </c>
      <c r="C994" s="119">
        <f>SUM(C957:C993)</f>
        <v>200647.03999999995</v>
      </c>
      <c r="D994" s="119">
        <f t="shared" ref="D994:N994" si="151">SUM(D957:D993)</f>
        <v>58.7</v>
      </c>
      <c r="E994" s="119">
        <f t="shared" si="151"/>
        <v>238.64999999999998</v>
      </c>
      <c r="F994" s="119">
        <f t="shared" si="151"/>
        <v>200944.38999999996</v>
      </c>
      <c r="G994" s="119">
        <f t="shared" si="151"/>
        <v>4224</v>
      </c>
      <c r="H994" s="119">
        <f t="shared" si="151"/>
        <v>3</v>
      </c>
      <c r="I994" s="119">
        <f t="shared" si="151"/>
        <v>4</v>
      </c>
      <c r="J994" s="119">
        <f t="shared" si="151"/>
        <v>4231</v>
      </c>
      <c r="K994" s="119">
        <f t="shared" si="151"/>
        <v>2</v>
      </c>
      <c r="L994" s="119">
        <f t="shared" si="151"/>
        <v>7359.9999999999991</v>
      </c>
      <c r="M994" s="119">
        <f t="shared" si="151"/>
        <v>1619.1999999999998</v>
      </c>
      <c r="N994" s="119">
        <f t="shared" si="151"/>
        <v>3437.12</v>
      </c>
      <c r="O994" s="126">
        <v>1906.4139999999993</v>
      </c>
      <c r="P994" s="69">
        <f t="shared" si="147"/>
        <v>7.1277103083096774E-2</v>
      </c>
    </row>
    <row r="995" spans="1:16" s="68" customFormat="1" ht="15" x14ac:dyDescent="0.25">
      <c r="A995" s="362" t="s">
        <v>1984</v>
      </c>
      <c r="B995" s="362"/>
      <c r="C995" s="362"/>
      <c r="D995" s="362"/>
      <c r="E995" s="362"/>
      <c r="F995" s="362"/>
      <c r="G995" s="362"/>
      <c r="H995" s="362"/>
      <c r="I995" s="362"/>
      <c r="J995" s="362"/>
      <c r="K995" s="362"/>
      <c r="L995" s="362"/>
      <c r="M995" s="362"/>
      <c r="N995" s="362"/>
      <c r="O995" s="362"/>
      <c r="P995" s="362"/>
    </row>
    <row r="996" spans="1:16" s="68" customFormat="1" x14ac:dyDescent="0.2">
      <c r="A996" s="57">
        <v>1</v>
      </c>
      <c r="B996" s="57" t="s">
        <v>2549</v>
      </c>
      <c r="C996" s="57">
        <v>22381.8</v>
      </c>
      <c r="D996" s="57"/>
      <c r="E996" s="60"/>
      <c r="F996" s="57">
        <f>C996+D996+E996</f>
        <v>22381.8</v>
      </c>
      <c r="G996" s="121">
        <v>395</v>
      </c>
      <c r="H996" s="121"/>
      <c r="I996" s="56"/>
      <c r="J996" s="57">
        <f>G996+H996+I996</f>
        <v>395</v>
      </c>
      <c r="K996" s="56">
        <f>4/372205.29*F996</f>
        <v>0.24053177750375337</v>
      </c>
      <c r="L996" s="54">
        <f t="shared" ref="L996:L1027" si="152">K996*3680</f>
        <v>885.15694121381239</v>
      </c>
      <c r="M996" s="54">
        <f>L996*0.22</f>
        <v>194.73452706703873</v>
      </c>
      <c r="N996" s="54">
        <f t="shared" ref="N996:N1027" si="153">L996*0.312</f>
        <v>276.16896565870945</v>
      </c>
      <c r="O996" s="54">
        <v>213.10501899941477</v>
      </c>
      <c r="P996" s="56">
        <f t="shared" ref="P996:P1027" si="154">(L996+M996+N996+O996)/F996</f>
        <v>7.0108992705634726E-2</v>
      </c>
    </row>
    <row r="997" spans="1:16" s="68" customFormat="1" x14ac:dyDescent="0.2">
      <c r="A997" s="57">
        <f>A996+1</f>
        <v>2</v>
      </c>
      <c r="B997" s="57" t="s">
        <v>2550</v>
      </c>
      <c r="C997" s="57">
        <v>2034</v>
      </c>
      <c r="D997" s="59">
        <v>106.1</v>
      </c>
      <c r="E997" s="60"/>
      <c r="F997" s="57">
        <f>C997+D997+E997</f>
        <v>2140.1</v>
      </c>
      <c r="G997" s="121">
        <v>36</v>
      </c>
      <c r="H997" s="121">
        <v>1</v>
      </c>
      <c r="I997" s="56"/>
      <c r="J997" s="57">
        <f>G997+H997+I997</f>
        <v>37</v>
      </c>
      <c r="K997" s="56">
        <f t="shared" ref="K997:K1060" si="155">4/372205.29*F997</f>
        <v>2.299913577262698E-2</v>
      </c>
      <c r="L997" s="54">
        <f t="shared" si="152"/>
        <v>84.636819643267287</v>
      </c>
      <c r="M997" s="54">
        <f t="shared" ref="M997:M1059" si="156">L997*0.22</f>
        <v>18.620100321518802</v>
      </c>
      <c r="N997" s="54">
        <f t="shared" si="153"/>
        <v>26.406687728699392</v>
      </c>
      <c r="O997" s="54">
        <v>20.376647595843391</v>
      </c>
      <c r="P997" s="56">
        <f t="shared" si="154"/>
        <v>7.0108992705634726E-2</v>
      </c>
    </row>
    <row r="998" spans="1:16" s="68" customFormat="1" x14ac:dyDescent="0.2">
      <c r="A998" s="57">
        <f>A997+1</f>
        <v>3</v>
      </c>
      <c r="B998" s="57" t="str">
        <f>[1]Лист1!$B$7</f>
        <v>В.Великого,93а</v>
      </c>
      <c r="C998" s="57">
        <v>12358.7</v>
      </c>
      <c r="D998" s="59"/>
      <c r="E998" s="60"/>
      <c r="F998" s="57">
        <f t="shared" ref="F998:F1059" si="157">C998+D998+E998</f>
        <v>12358.7</v>
      </c>
      <c r="G998" s="121">
        <v>216</v>
      </c>
      <c r="H998" s="121"/>
      <c r="I998" s="56"/>
      <c r="J998" s="57">
        <f t="shared" ref="J998:J1059" si="158">G998+H998+I998</f>
        <v>216</v>
      </c>
      <c r="K998" s="56">
        <f t="shared" si="155"/>
        <v>0.13281595218595632</v>
      </c>
      <c r="L998" s="54">
        <f t="shared" si="152"/>
        <v>488.76270404431926</v>
      </c>
      <c r="M998" s="54">
        <f t="shared" si="156"/>
        <v>107.52779488975024</v>
      </c>
      <c r="N998" s="54">
        <f t="shared" si="153"/>
        <v>152.49396366182762</v>
      </c>
      <c r="O998" s="54">
        <v>117.67154555523092</v>
      </c>
      <c r="P998" s="56">
        <f t="shared" si="154"/>
        <v>7.010899270563474E-2</v>
      </c>
    </row>
    <row r="999" spans="1:16" s="68" customFormat="1" x14ac:dyDescent="0.2">
      <c r="A999" s="57">
        <f>A998+1</f>
        <v>4</v>
      </c>
      <c r="B999" s="57" t="str">
        <f>[1]Лист1!$B$8</f>
        <v>В.Великого,103</v>
      </c>
      <c r="C999" s="57">
        <v>1958.1</v>
      </c>
      <c r="D999" s="59"/>
      <c r="E999" s="60"/>
      <c r="F999" s="57">
        <f t="shared" si="157"/>
        <v>1958.1</v>
      </c>
      <c r="G999" s="121">
        <v>36</v>
      </c>
      <c r="H999" s="121"/>
      <c r="I999" s="56"/>
      <c r="J999" s="57">
        <f t="shared" si="158"/>
        <v>36</v>
      </c>
      <c r="K999" s="56">
        <f t="shared" si="155"/>
        <v>2.1043225903640432E-2</v>
      </c>
      <c r="L999" s="54">
        <f t="shared" si="152"/>
        <v>77.439071325396796</v>
      </c>
      <c r="M999" s="54">
        <f t="shared" si="156"/>
        <v>17.036595691587294</v>
      </c>
      <c r="N999" s="54">
        <f t="shared" si="153"/>
        <v>24.160990253523799</v>
      </c>
      <c r="O999" s="54">
        <v>18.643761346395465</v>
      </c>
      <c r="P999" s="56">
        <f t="shared" si="154"/>
        <v>7.010899270563474E-2</v>
      </c>
    </row>
    <row r="1000" spans="1:16" s="68" customFormat="1" x14ac:dyDescent="0.2">
      <c r="A1000" s="57">
        <f t="shared" ref="A1000:A1060" si="159">A999+1</f>
        <v>5</v>
      </c>
      <c r="B1000" s="57" t="str">
        <f>[1]Лист1!$B$9</f>
        <v>В.Великого,105</v>
      </c>
      <c r="C1000" s="57">
        <v>2016.3</v>
      </c>
      <c r="D1000" s="59"/>
      <c r="E1000" s="60"/>
      <c r="F1000" s="57">
        <f t="shared" si="157"/>
        <v>2016.3</v>
      </c>
      <c r="G1000" s="121">
        <v>36</v>
      </c>
      <c r="H1000" s="121"/>
      <c r="I1000" s="56"/>
      <c r="J1000" s="57">
        <f t="shared" si="158"/>
        <v>36</v>
      </c>
      <c r="K1000" s="56">
        <f t="shared" si="155"/>
        <v>2.1668687191415254E-2</v>
      </c>
      <c r="L1000" s="54">
        <f t="shared" si="152"/>
        <v>79.740768864408139</v>
      </c>
      <c r="M1000" s="54">
        <f t="shared" si="156"/>
        <v>17.542969150169792</v>
      </c>
      <c r="N1000" s="54">
        <f t="shared" si="153"/>
        <v>24.879119885695339</v>
      </c>
      <c r="O1000" s="54">
        <v>19.197904092098042</v>
      </c>
      <c r="P1000" s="56">
        <f t="shared" si="154"/>
        <v>7.010899270563474E-2</v>
      </c>
    </row>
    <row r="1001" spans="1:16" s="68" customFormat="1" x14ac:dyDescent="0.2">
      <c r="A1001" s="57">
        <f t="shared" si="159"/>
        <v>6</v>
      </c>
      <c r="B1001" s="57" t="str">
        <f>[1]Лист1!$B$10</f>
        <v>В.Великого,109</v>
      </c>
      <c r="C1001" s="57">
        <v>2040.5</v>
      </c>
      <c r="D1001" s="59">
        <v>153.19999999999999</v>
      </c>
      <c r="E1001" s="60"/>
      <c r="F1001" s="57">
        <f t="shared" si="157"/>
        <v>2193.6999999999998</v>
      </c>
      <c r="G1001" s="121">
        <v>36</v>
      </c>
      <c r="H1001" s="121"/>
      <c r="I1001" s="56"/>
      <c r="J1001" s="57">
        <f t="shared" si="158"/>
        <v>36</v>
      </c>
      <c r="K1001" s="56">
        <f t="shared" si="155"/>
        <v>2.3575161975801041E-2</v>
      </c>
      <c r="L1001" s="54">
        <f t="shared" si="152"/>
        <v>86.756596070947836</v>
      </c>
      <c r="M1001" s="54">
        <f t="shared" si="156"/>
        <v>19.086451135608524</v>
      </c>
      <c r="N1001" s="54">
        <f t="shared" si="153"/>
        <v>27.068057974135726</v>
      </c>
      <c r="O1001" s="54">
        <v>20.886992117658817</v>
      </c>
      <c r="P1001" s="56">
        <f t="shared" si="154"/>
        <v>7.010899270563474E-2</v>
      </c>
    </row>
    <row r="1002" spans="1:16" s="68" customFormat="1" x14ac:dyDescent="0.2">
      <c r="A1002" s="57">
        <f t="shared" si="159"/>
        <v>7</v>
      </c>
      <c r="B1002" s="57" t="str">
        <f>[1]Лист1!$B$11</f>
        <v>В.Великого,111</v>
      </c>
      <c r="C1002" s="57">
        <v>8086.8</v>
      </c>
      <c r="D1002" s="59">
        <v>73.7</v>
      </c>
      <c r="E1002" s="60"/>
      <c r="F1002" s="57">
        <f t="shared" si="157"/>
        <v>8160.5</v>
      </c>
      <c r="G1002" s="121">
        <v>144</v>
      </c>
      <c r="H1002" s="121">
        <v>1</v>
      </c>
      <c r="I1002" s="56"/>
      <c r="J1002" s="57">
        <f t="shared" si="158"/>
        <v>145</v>
      </c>
      <c r="K1002" s="56">
        <f t="shared" si="155"/>
        <v>8.769891475749847E-2</v>
      </c>
      <c r="L1002" s="54">
        <f t="shared" si="152"/>
        <v>322.73200630759436</v>
      </c>
      <c r="M1002" s="54">
        <f t="shared" si="156"/>
        <v>71.001041387670753</v>
      </c>
      <c r="N1002" s="54">
        <f t="shared" si="153"/>
        <v>100.69238596796944</v>
      </c>
      <c r="O1002" s="54">
        <v>77.699001311097604</v>
      </c>
      <c r="P1002" s="56">
        <f t="shared" si="154"/>
        <v>7.0108992705634726E-2</v>
      </c>
    </row>
    <row r="1003" spans="1:16" s="68" customFormat="1" x14ac:dyDescent="0.2">
      <c r="A1003" s="57">
        <f t="shared" si="159"/>
        <v>8</v>
      </c>
      <c r="B1003" s="57" t="str">
        <f>[1]Лист1!$B$12</f>
        <v>В.Великого,113</v>
      </c>
      <c r="C1003" s="57">
        <v>4049.6</v>
      </c>
      <c r="D1003" s="59"/>
      <c r="E1003" s="60"/>
      <c r="F1003" s="57">
        <f t="shared" si="157"/>
        <v>4049.6</v>
      </c>
      <c r="G1003" s="121">
        <v>162</v>
      </c>
      <c r="H1003" s="121">
        <v>1</v>
      </c>
      <c r="I1003" s="56"/>
      <c r="J1003" s="57">
        <f t="shared" si="158"/>
        <v>163</v>
      </c>
      <c r="K1003" s="56">
        <f t="shared" si="155"/>
        <v>4.3520069260702877E-2</v>
      </c>
      <c r="L1003" s="54">
        <f t="shared" si="152"/>
        <v>160.15385487938659</v>
      </c>
      <c r="M1003" s="54">
        <f t="shared" si="156"/>
        <v>35.233848073465047</v>
      </c>
      <c r="N1003" s="54">
        <f t="shared" si="153"/>
        <v>49.968002722368617</v>
      </c>
      <c r="O1003" s="54">
        <v>38.557671185518146</v>
      </c>
      <c r="P1003" s="56">
        <f t="shared" si="154"/>
        <v>7.010899270563474E-2</v>
      </c>
    </row>
    <row r="1004" spans="1:16" s="68" customFormat="1" x14ac:dyDescent="0.2">
      <c r="A1004" s="57">
        <f t="shared" si="159"/>
        <v>9</v>
      </c>
      <c r="B1004" s="57" t="str">
        <f>[1]Лист1!$B$13</f>
        <v>В.Великого,117</v>
      </c>
      <c r="C1004" s="57">
        <v>4091.8</v>
      </c>
      <c r="D1004" s="59"/>
      <c r="E1004" s="60"/>
      <c r="F1004" s="57">
        <f t="shared" si="157"/>
        <v>4091.8</v>
      </c>
      <c r="G1004" s="121">
        <v>163</v>
      </c>
      <c r="H1004" s="56"/>
      <c r="I1004" s="56"/>
      <c r="J1004" s="57">
        <f t="shared" si="158"/>
        <v>163</v>
      </c>
      <c r="K1004" s="56">
        <f t="shared" si="155"/>
        <v>4.3973582428127232E-2</v>
      </c>
      <c r="L1004" s="54">
        <f t="shared" si="152"/>
        <v>161.82278333550821</v>
      </c>
      <c r="M1004" s="54">
        <f t="shared" si="156"/>
        <v>35.601012333811802</v>
      </c>
      <c r="N1004" s="54">
        <f t="shared" si="153"/>
        <v>50.488708400678561</v>
      </c>
      <c r="O1004" s="54">
        <v>38.959472282917616</v>
      </c>
      <c r="P1004" s="56">
        <f t="shared" si="154"/>
        <v>7.0108992705634726E-2</v>
      </c>
    </row>
    <row r="1005" spans="1:16" s="68" customFormat="1" x14ac:dyDescent="0.2">
      <c r="A1005" s="57">
        <f t="shared" si="159"/>
        <v>10</v>
      </c>
      <c r="B1005" s="57" t="str">
        <f>[1]Лист1!$B$14</f>
        <v>В.Великого,121</v>
      </c>
      <c r="C1005" s="57">
        <v>4035.2</v>
      </c>
      <c r="D1005" s="59"/>
      <c r="E1005" s="60"/>
      <c r="F1005" s="57">
        <f t="shared" si="157"/>
        <v>4035.2</v>
      </c>
      <c r="G1005" s="121">
        <v>163</v>
      </c>
      <c r="H1005" s="56"/>
      <c r="I1005" s="56"/>
      <c r="J1005" s="57">
        <f t="shared" si="158"/>
        <v>163</v>
      </c>
      <c r="K1005" s="56">
        <f t="shared" si="155"/>
        <v>4.3365315952387455E-2</v>
      </c>
      <c r="L1005" s="54">
        <f t="shared" si="152"/>
        <v>159.58436270478583</v>
      </c>
      <c r="M1005" s="54">
        <f t="shared" si="156"/>
        <v>35.108559795052884</v>
      </c>
      <c r="N1005" s="54">
        <f t="shared" si="153"/>
        <v>49.790321163893182</v>
      </c>
      <c r="O1005" s="54">
        <v>38.420563702045349</v>
      </c>
      <c r="P1005" s="56">
        <f t="shared" si="154"/>
        <v>7.0108992705634726E-2</v>
      </c>
    </row>
    <row r="1006" spans="1:16" s="68" customFormat="1" x14ac:dyDescent="0.2">
      <c r="A1006" s="57">
        <f t="shared" si="159"/>
        <v>11</v>
      </c>
      <c r="B1006" s="57" t="str">
        <f>[1]Лист1!$B$15</f>
        <v>В.Великого,125</v>
      </c>
      <c r="C1006" s="57">
        <v>6226.5</v>
      </c>
      <c r="D1006" s="59"/>
      <c r="E1006" s="60"/>
      <c r="F1006" s="57">
        <f t="shared" si="157"/>
        <v>6226.5</v>
      </c>
      <c r="G1006" s="121">
        <v>108</v>
      </c>
      <c r="H1006" s="56"/>
      <c r="I1006" s="56"/>
      <c r="J1006" s="57">
        <f t="shared" si="158"/>
        <v>108</v>
      </c>
      <c r="K1006" s="56">
        <f t="shared" si="155"/>
        <v>6.6914685710135924E-2</v>
      </c>
      <c r="L1006" s="54">
        <f t="shared" si="152"/>
        <v>246.24604341330019</v>
      </c>
      <c r="M1006" s="54">
        <f t="shared" si="156"/>
        <v>54.17412955092604</v>
      </c>
      <c r="N1006" s="54">
        <f t="shared" si="153"/>
        <v>76.828765544949661</v>
      </c>
      <c r="O1006" s="54">
        <v>59.284704572458693</v>
      </c>
      <c r="P1006" s="56">
        <f t="shared" si="154"/>
        <v>7.0108992705634726E-2</v>
      </c>
    </row>
    <row r="1007" spans="1:16" s="68" customFormat="1" x14ac:dyDescent="0.2">
      <c r="A1007" s="57">
        <f t="shared" si="159"/>
        <v>12</v>
      </c>
      <c r="B1007" s="57" t="str">
        <f>[1]Лист1!$B$17</f>
        <v>Кульпарківська,121</v>
      </c>
      <c r="C1007" s="57">
        <v>7649.6</v>
      </c>
      <c r="D1007" s="59"/>
      <c r="E1007" s="60"/>
      <c r="F1007" s="57">
        <f t="shared" si="157"/>
        <v>7649.6</v>
      </c>
      <c r="G1007" s="121">
        <v>135</v>
      </c>
      <c r="H1007" s="56"/>
      <c r="I1007" s="56"/>
      <c r="J1007" s="57">
        <f t="shared" si="158"/>
        <v>135</v>
      </c>
      <c r="K1007" s="56">
        <f t="shared" si="155"/>
        <v>8.2208396339557677E-2</v>
      </c>
      <c r="L1007" s="54">
        <f t="shared" si="152"/>
        <v>302.52689852957224</v>
      </c>
      <c r="M1007" s="54">
        <f t="shared" si="156"/>
        <v>66.555917676505899</v>
      </c>
      <c r="N1007" s="54">
        <f t="shared" si="153"/>
        <v>94.388392341226535</v>
      </c>
      <c r="O1007" s="54">
        <v>72.834542053718792</v>
      </c>
      <c r="P1007" s="56">
        <f t="shared" si="154"/>
        <v>7.0108992705634726E-2</v>
      </c>
    </row>
    <row r="1008" spans="1:16" s="68" customFormat="1" x14ac:dyDescent="0.2">
      <c r="A1008" s="57">
        <f t="shared" si="159"/>
        <v>13</v>
      </c>
      <c r="B1008" s="57" t="str">
        <f>[1]Лист1!$B$18</f>
        <v>Кульпарківська,123</v>
      </c>
      <c r="C1008" s="57">
        <v>5959.3</v>
      </c>
      <c r="D1008" s="59"/>
      <c r="E1008" s="60"/>
      <c r="F1008" s="57">
        <f t="shared" si="157"/>
        <v>5959.3</v>
      </c>
      <c r="G1008" s="121">
        <v>108</v>
      </c>
      <c r="H1008" s="56"/>
      <c r="I1008" s="56"/>
      <c r="J1008" s="57">
        <f t="shared" si="158"/>
        <v>108</v>
      </c>
      <c r="K1008" s="56">
        <f t="shared" si="155"/>
        <v>6.4043152100283149E-2</v>
      </c>
      <c r="L1008" s="54">
        <f t="shared" si="152"/>
        <v>235.678799729042</v>
      </c>
      <c r="M1008" s="54">
        <f t="shared" si="156"/>
        <v>51.849335940389238</v>
      </c>
      <c r="N1008" s="54">
        <f t="shared" si="153"/>
        <v>73.53178551546111</v>
      </c>
      <c r="O1008" s="54">
        <v>56.740599045796692</v>
      </c>
      <c r="P1008" s="56">
        <f t="shared" si="154"/>
        <v>7.0108992705634726E-2</v>
      </c>
    </row>
    <row r="1009" spans="1:16" s="68" customFormat="1" x14ac:dyDescent="0.2">
      <c r="A1009" s="57">
        <f t="shared" si="159"/>
        <v>14</v>
      </c>
      <c r="B1009" s="57" t="str">
        <f>[1]Лист1!$B$19</f>
        <v>Кульпарківська,125</v>
      </c>
      <c r="C1009" s="57">
        <v>4182.7</v>
      </c>
      <c r="D1009" s="59">
        <v>439.8</v>
      </c>
      <c r="E1009" s="60"/>
      <c r="F1009" s="57">
        <f t="shared" si="157"/>
        <v>4622.5</v>
      </c>
      <c r="G1009" s="121">
        <v>81</v>
      </c>
      <c r="H1009" s="121">
        <v>2</v>
      </c>
      <c r="I1009" s="56"/>
      <c r="J1009" s="57">
        <f t="shared" si="158"/>
        <v>83</v>
      </c>
      <c r="K1009" s="56">
        <f t="shared" si="155"/>
        <v>4.9676886645001743E-2</v>
      </c>
      <c r="L1009" s="54">
        <f t="shared" si="152"/>
        <v>182.81094285360641</v>
      </c>
      <c r="M1009" s="54">
        <f t="shared" si="156"/>
        <v>40.218407427793409</v>
      </c>
      <c r="N1009" s="54">
        <f t="shared" si="153"/>
        <v>57.0370141703252</v>
      </c>
      <c r="O1009" s="54">
        <v>44.01245433007152</v>
      </c>
      <c r="P1009" s="56">
        <f t="shared" si="154"/>
        <v>7.0108992705634726E-2</v>
      </c>
    </row>
    <row r="1010" spans="1:16" s="68" customFormat="1" x14ac:dyDescent="0.2">
      <c r="A1010" s="57">
        <f t="shared" si="159"/>
        <v>15</v>
      </c>
      <c r="B1010" s="57" t="str">
        <f>[1]Лист1!$B$20</f>
        <v>Кульпарківська,129</v>
      </c>
      <c r="C1010" s="57">
        <v>4158.5</v>
      </c>
      <c r="D1010" s="59">
        <v>82.1</v>
      </c>
      <c r="E1010" s="60"/>
      <c r="F1010" s="57">
        <f t="shared" si="157"/>
        <v>4240.6000000000004</v>
      </c>
      <c r="G1010" s="121">
        <v>81</v>
      </c>
      <c r="H1010" s="121">
        <v>1</v>
      </c>
      <c r="I1010" s="56"/>
      <c r="J1010" s="57">
        <f t="shared" si="158"/>
        <v>82</v>
      </c>
      <c r="K1010" s="56">
        <f t="shared" si="155"/>
        <v>4.5572699947386566E-2</v>
      </c>
      <c r="L1010" s="54">
        <f t="shared" si="152"/>
        <v>167.70753580638257</v>
      </c>
      <c r="M1010" s="54">
        <f t="shared" si="156"/>
        <v>36.895657877404162</v>
      </c>
      <c r="N1010" s="54">
        <f t="shared" si="153"/>
        <v>52.324751171591359</v>
      </c>
      <c r="O1010" s="54">
        <v>40.376249612136576</v>
      </c>
      <c r="P1010" s="56">
        <f t="shared" si="154"/>
        <v>7.0108992705634726E-2</v>
      </c>
    </row>
    <row r="1011" spans="1:16" s="68" customFormat="1" x14ac:dyDescent="0.2">
      <c r="A1011" s="57">
        <f t="shared" si="159"/>
        <v>16</v>
      </c>
      <c r="B1011" s="57" t="str">
        <f>[1]Лист1!$B$21</f>
        <v>Кульпарківська,133</v>
      </c>
      <c r="C1011" s="57">
        <v>7806.9</v>
      </c>
      <c r="D1011" s="59"/>
      <c r="E1011" s="60"/>
      <c r="F1011" s="57">
        <f t="shared" si="157"/>
        <v>7806.9</v>
      </c>
      <c r="G1011" s="121">
        <v>135</v>
      </c>
      <c r="H1011" s="56"/>
      <c r="I1011" s="56"/>
      <c r="J1011" s="57">
        <f t="shared" si="158"/>
        <v>135</v>
      </c>
      <c r="K1011" s="56">
        <f t="shared" si="155"/>
        <v>8.3898861297753174E-2</v>
      </c>
      <c r="L1011" s="54">
        <f t="shared" si="152"/>
        <v>308.74780957573171</v>
      </c>
      <c r="M1011" s="54">
        <f t="shared" si="156"/>
        <v>67.924518106660983</v>
      </c>
      <c r="N1011" s="54">
        <f t="shared" si="153"/>
        <v>96.329316587628298</v>
      </c>
      <c r="O1011" s="54">
        <v>74.332250883598775</v>
      </c>
      <c r="P1011" s="56">
        <f t="shared" si="154"/>
        <v>7.010899270563474E-2</v>
      </c>
    </row>
    <row r="1012" spans="1:16" s="68" customFormat="1" x14ac:dyDescent="0.2">
      <c r="A1012" s="57">
        <f t="shared" si="159"/>
        <v>17</v>
      </c>
      <c r="B1012" s="57" t="str">
        <f>[1]Лист1!$B$22</f>
        <v>Кульпарківська,133а</v>
      </c>
      <c r="C1012" s="57">
        <v>4253.3999999999996</v>
      </c>
      <c r="D1012" s="59"/>
      <c r="E1012" s="60"/>
      <c r="F1012" s="57">
        <f t="shared" si="157"/>
        <v>4253.3999999999996</v>
      </c>
      <c r="G1012" s="121">
        <v>84</v>
      </c>
      <c r="H1012" s="56"/>
      <c r="I1012" s="56"/>
      <c r="J1012" s="57">
        <f t="shared" si="158"/>
        <v>84</v>
      </c>
      <c r="K1012" s="56">
        <f t="shared" si="155"/>
        <v>4.5710258443666933E-2</v>
      </c>
      <c r="L1012" s="54">
        <f t="shared" si="152"/>
        <v>168.21375107269432</v>
      </c>
      <c r="M1012" s="54">
        <f t="shared" si="156"/>
        <v>37.007025235992749</v>
      </c>
      <c r="N1012" s="54">
        <f t="shared" si="153"/>
        <v>52.482690334680626</v>
      </c>
      <c r="O1012" s="54">
        <v>40.498122930779061</v>
      </c>
      <c r="P1012" s="56">
        <f t="shared" si="154"/>
        <v>7.010899270563474E-2</v>
      </c>
    </row>
    <row r="1013" spans="1:16" s="68" customFormat="1" x14ac:dyDescent="0.2">
      <c r="A1013" s="57">
        <f t="shared" si="159"/>
        <v>18</v>
      </c>
      <c r="B1013" s="57" t="str">
        <f>[1]Лист1!$B$23</f>
        <v>Кульпарківська,135</v>
      </c>
      <c r="C1013" s="57">
        <v>7737.08</v>
      </c>
      <c r="D1013" s="59"/>
      <c r="E1013" s="60"/>
      <c r="F1013" s="57">
        <f t="shared" si="157"/>
        <v>7737.08</v>
      </c>
      <c r="G1013" s="121">
        <v>135</v>
      </c>
      <c r="H1013" s="56"/>
      <c r="I1013" s="56"/>
      <c r="J1013" s="57">
        <f t="shared" si="158"/>
        <v>135</v>
      </c>
      <c r="K1013" s="56">
        <f t="shared" si="155"/>
        <v>8.3148522687573834E-2</v>
      </c>
      <c r="L1013" s="54">
        <f t="shared" si="152"/>
        <v>305.98656349027169</v>
      </c>
      <c r="M1013" s="54">
        <f t="shared" si="156"/>
        <v>67.317043967859775</v>
      </c>
      <c r="N1013" s="54">
        <f t="shared" si="153"/>
        <v>95.467807808964764</v>
      </c>
      <c r="O1013" s="54">
        <v>73.667470015816065</v>
      </c>
      <c r="P1013" s="56">
        <f t="shared" si="154"/>
        <v>7.0108992705634726E-2</v>
      </c>
    </row>
    <row r="1014" spans="1:16" s="68" customFormat="1" x14ac:dyDescent="0.2">
      <c r="A1014" s="57">
        <f t="shared" si="159"/>
        <v>19</v>
      </c>
      <c r="B1014" s="57" t="str">
        <f>[1]Лист1!$B$24</f>
        <v>Наукова,44</v>
      </c>
      <c r="C1014" s="57">
        <v>8046.52</v>
      </c>
      <c r="D1014" s="59"/>
      <c r="E1014" s="60"/>
      <c r="F1014" s="57">
        <f t="shared" si="157"/>
        <v>8046.52</v>
      </c>
      <c r="G1014" s="121">
        <v>144</v>
      </c>
      <c r="H1014" s="56"/>
      <c r="I1014" s="56"/>
      <c r="J1014" s="57">
        <f t="shared" si="158"/>
        <v>144</v>
      </c>
      <c r="K1014" s="56">
        <f t="shared" si="155"/>
        <v>8.6473999335151847E-2</v>
      </c>
      <c r="L1014" s="54">
        <f t="shared" si="152"/>
        <v>318.22431755335879</v>
      </c>
      <c r="M1014" s="54">
        <f t="shared" si="156"/>
        <v>70.00934986173894</v>
      </c>
      <c r="N1014" s="54">
        <f t="shared" si="153"/>
        <v>99.285987076647942</v>
      </c>
      <c r="O1014" s="54">
        <v>76.613757493998293</v>
      </c>
      <c r="P1014" s="56">
        <f t="shared" si="154"/>
        <v>7.0108992705634726E-2</v>
      </c>
    </row>
    <row r="1015" spans="1:16" s="68" customFormat="1" x14ac:dyDescent="0.2">
      <c r="A1015" s="57">
        <f t="shared" si="159"/>
        <v>20</v>
      </c>
      <c r="B1015" s="57" t="str">
        <f>[1]Лист1!$B$25</f>
        <v>Наукова,46</v>
      </c>
      <c r="C1015" s="57">
        <v>8105.15</v>
      </c>
      <c r="D1015" s="59"/>
      <c r="E1015" s="60"/>
      <c r="F1015" s="57">
        <f t="shared" si="157"/>
        <v>8105.15</v>
      </c>
      <c r="G1015" s="121">
        <v>144</v>
      </c>
      <c r="H1015" s="56"/>
      <c r="I1015" s="56"/>
      <c r="J1015" s="57">
        <f t="shared" si="158"/>
        <v>144</v>
      </c>
      <c r="K1015" s="56">
        <f t="shared" si="155"/>
        <v>8.7104081728661076E-2</v>
      </c>
      <c r="L1015" s="54">
        <f t="shared" si="152"/>
        <v>320.54302076147275</v>
      </c>
      <c r="M1015" s="54">
        <f t="shared" si="156"/>
        <v>70.519464567524011</v>
      </c>
      <c r="N1015" s="54">
        <f t="shared" si="153"/>
        <v>100.00942247757949</v>
      </c>
      <c r="O1015" s="54">
        <v>77.171994421499008</v>
      </c>
      <c r="P1015" s="56">
        <f t="shared" si="154"/>
        <v>7.0108992705634726E-2</v>
      </c>
    </row>
    <row r="1016" spans="1:16" s="68" customFormat="1" x14ac:dyDescent="0.2">
      <c r="A1016" s="57">
        <f t="shared" si="159"/>
        <v>21</v>
      </c>
      <c r="B1016" s="57" t="str">
        <f>[1]Лист1!$B$26</f>
        <v>Наукова,48</v>
      </c>
      <c r="C1016" s="57">
        <v>4156.1000000000004</v>
      </c>
      <c r="D1016" s="59"/>
      <c r="E1016" s="60"/>
      <c r="F1016" s="57">
        <f t="shared" si="157"/>
        <v>4156.1000000000004</v>
      </c>
      <c r="G1016" s="121">
        <v>72</v>
      </c>
      <c r="H1016" s="56"/>
      <c r="I1016" s="56"/>
      <c r="J1016" s="57">
        <f t="shared" si="158"/>
        <v>72</v>
      </c>
      <c r="K1016" s="56">
        <f t="shared" si="155"/>
        <v>4.466459893678567E-2</v>
      </c>
      <c r="L1016" s="54">
        <f t="shared" si="152"/>
        <v>164.36572408737126</v>
      </c>
      <c r="M1016" s="54">
        <f t="shared" si="156"/>
        <v>36.160459299221678</v>
      </c>
      <c r="N1016" s="54">
        <f t="shared" si="153"/>
        <v>51.282105915259834</v>
      </c>
      <c r="O1016" s="54">
        <v>39.571695282035755</v>
      </c>
      <c r="P1016" s="56">
        <f t="shared" si="154"/>
        <v>7.0108992705634726E-2</v>
      </c>
    </row>
    <row r="1017" spans="1:16" s="68" customFormat="1" x14ac:dyDescent="0.2">
      <c r="A1017" s="57">
        <f t="shared" si="159"/>
        <v>22</v>
      </c>
      <c r="B1017" s="57" t="str">
        <f>[1]Лист1!$B$27</f>
        <v>Наукова,50</v>
      </c>
      <c r="C1017" s="57">
        <v>4088.3</v>
      </c>
      <c r="D1017" s="59"/>
      <c r="E1017" s="60"/>
      <c r="F1017" s="57">
        <f t="shared" si="157"/>
        <v>4088.3</v>
      </c>
      <c r="G1017" s="121">
        <v>72</v>
      </c>
      <c r="H1017" s="56"/>
      <c r="I1017" s="56"/>
      <c r="J1017" s="57">
        <f t="shared" si="158"/>
        <v>72</v>
      </c>
      <c r="K1017" s="56">
        <f t="shared" si="155"/>
        <v>4.3935968776800567E-2</v>
      </c>
      <c r="L1017" s="54">
        <f t="shared" si="152"/>
        <v>161.68436509862607</v>
      </c>
      <c r="M1017" s="54">
        <f t="shared" si="156"/>
        <v>35.570560321697734</v>
      </c>
      <c r="N1017" s="54">
        <f t="shared" si="153"/>
        <v>50.445521910771333</v>
      </c>
      <c r="O1017" s="54">
        <v>38.926147547351306</v>
      </c>
      <c r="P1017" s="56">
        <f t="shared" si="154"/>
        <v>7.0108992705634726E-2</v>
      </c>
    </row>
    <row r="1018" spans="1:16" s="68" customFormat="1" x14ac:dyDescent="0.2">
      <c r="A1018" s="57">
        <f t="shared" si="159"/>
        <v>23</v>
      </c>
      <c r="B1018" s="57" t="str">
        <f>[1]Лист1!$B$28</f>
        <v>Наукова,52</v>
      </c>
      <c r="C1018" s="57">
        <v>4075.2</v>
      </c>
      <c r="D1018" s="59"/>
      <c r="E1018" s="60"/>
      <c r="F1018" s="57">
        <f t="shared" si="157"/>
        <v>4075.2</v>
      </c>
      <c r="G1018" s="121">
        <v>72</v>
      </c>
      <c r="H1018" s="121"/>
      <c r="I1018" s="121"/>
      <c r="J1018" s="57">
        <f t="shared" si="158"/>
        <v>72</v>
      </c>
      <c r="K1018" s="56">
        <f t="shared" si="155"/>
        <v>4.3795186253263618E-2</v>
      </c>
      <c r="L1018" s="54">
        <f t="shared" si="152"/>
        <v>161.16628541201013</v>
      </c>
      <c r="M1018" s="54">
        <f t="shared" si="156"/>
        <v>35.45658279064223</v>
      </c>
      <c r="N1018" s="54">
        <f t="shared" si="153"/>
        <v>50.283881048547158</v>
      </c>
      <c r="O1018" s="54">
        <v>38.801417822803131</v>
      </c>
      <c r="P1018" s="56">
        <f t="shared" si="154"/>
        <v>7.0108992705634726E-2</v>
      </c>
    </row>
    <row r="1019" spans="1:16" s="68" customFormat="1" x14ac:dyDescent="0.2">
      <c r="A1019" s="57">
        <f t="shared" si="159"/>
        <v>24</v>
      </c>
      <c r="B1019" s="57" t="str">
        <f>[1]Лист1!$B$29</f>
        <v>Наукова,62</v>
      </c>
      <c r="C1019" s="57">
        <v>12235.2</v>
      </c>
      <c r="D1019" s="59"/>
      <c r="E1019" s="60">
        <v>13</v>
      </c>
      <c r="F1019" s="57">
        <f t="shared" si="157"/>
        <v>12248.2</v>
      </c>
      <c r="G1019" s="121">
        <v>216</v>
      </c>
      <c r="H1019" s="121"/>
      <c r="I1019" s="121">
        <v>1</v>
      </c>
      <c r="J1019" s="57">
        <f t="shared" si="158"/>
        <v>217</v>
      </c>
      <c r="K1019" s="56">
        <f t="shared" si="155"/>
        <v>0.13162843547978589</v>
      </c>
      <c r="L1019" s="54">
        <f t="shared" si="152"/>
        <v>484.39264256561211</v>
      </c>
      <c r="M1019" s="54">
        <f t="shared" si="156"/>
        <v>106.56638136443466</v>
      </c>
      <c r="N1019" s="54">
        <f t="shared" si="153"/>
        <v>151.13050448047099</v>
      </c>
      <c r="O1019" s="54">
        <v>116.61943604663755</v>
      </c>
      <c r="P1019" s="56">
        <f t="shared" si="154"/>
        <v>7.0108992705634726E-2</v>
      </c>
    </row>
    <row r="1020" spans="1:16" s="68" customFormat="1" x14ac:dyDescent="0.2">
      <c r="A1020" s="57">
        <f t="shared" si="159"/>
        <v>25</v>
      </c>
      <c r="B1020" s="57" t="str">
        <f>[1]Лист1!$B$30</f>
        <v>Наукова,64</v>
      </c>
      <c r="C1020" s="57">
        <v>8230.2999999999993</v>
      </c>
      <c r="D1020" s="59">
        <v>160.6</v>
      </c>
      <c r="E1020" s="60"/>
      <c r="F1020" s="57">
        <f t="shared" si="157"/>
        <v>8390.9</v>
      </c>
      <c r="G1020" s="121">
        <v>144</v>
      </c>
      <c r="H1020" s="121">
        <v>1</v>
      </c>
      <c r="I1020" s="121"/>
      <c r="J1020" s="57">
        <f t="shared" si="158"/>
        <v>145</v>
      </c>
      <c r="K1020" s="56">
        <f t="shared" si="155"/>
        <v>9.0174967690545171E-2</v>
      </c>
      <c r="L1020" s="54">
        <f t="shared" si="152"/>
        <v>331.84388110120625</v>
      </c>
      <c r="M1020" s="54">
        <f t="shared" si="156"/>
        <v>73.005653842265374</v>
      </c>
      <c r="N1020" s="54">
        <f t="shared" si="153"/>
        <v>103.53529090357635</v>
      </c>
      <c r="O1020" s="54">
        <v>79.892721046662444</v>
      </c>
      <c r="P1020" s="56">
        <f t="shared" si="154"/>
        <v>7.0108992705634726E-2</v>
      </c>
    </row>
    <row r="1021" spans="1:16" s="68" customFormat="1" x14ac:dyDescent="0.2">
      <c r="A1021" s="57">
        <f t="shared" si="159"/>
        <v>26</v>
      </c>
      <c r="B1021" s="57" t="str">
        <f>[1]Лист1!$B$31</f>
        <v>Наукова,74</v>
      </c>
      <c r="C1021" s="57">
        <v>6165.7</v>
      </c>
      <c r="D1021" s="59"/>
      <c r="E1021" s="60"/>
      <c r="F1021" s="57">
        <f t="shared" si="157"/>
        <v>6165.7</v>
      </c>
      <c r="G1021" s="121">
        <v>108</v>
      </c>
      <c r="H1021" s="121"/>
      <c r="I1021" s="121"/>
      <c r="J1021" s="57">
        <f t="shared" si="158"/>
        <v>108</v>
      </c>
      <c r="K1021" s="56">
        <f t="shared" si="155"/>
        <v>6.6261282852804165E-2</v>
      </c>
      <c r="L1021" s="54">
        <f t="shared" si="152"/>
        <v>243.84152089831932</v>
      </c>
      <c r="M1021" s="54">
        <f t="shared" si="156"/>
        <v>53.645134597630253</v>
      </c>
      <c r="N1021" s="54">
        <f t="shared" si="153"/>
        <v>76.078554520275631</v>
      </c>
      <c r="O1021" s="54">
        <v>58.705806308906865</v>
      </c>
      <c r="P1021" s="56">
        <f t="shared" si="154"/>
        <v>7.0108992705634726E-2</v>
      </c>
    </row>
    <row r="1022" spans="1:16" s="68" customFormat="1" x14ac:dyDescent="0.2">
      <c r="A1022" s="57">
        <f t="shared" si="159"/>
        <v>27</v>
      </c>
      <c r="B1022" s="57" t="str">
        <f>[1]Лист1!$B$32</f>
        <v>Наукова,86</v>
      </c>
      <c r="C1022" s="57">
        <v>4053.1</v>
      </c>
      <c r="D1022" s="59"/>
      <c r="E1022" s="60"/>
      <c r="F1022" s="57">
        <f t="shared" si="157"/>
        <v>4053.1</v>
      </c>
      <c r="G1022" s="121">
        <v>72</v>
      </c>
      <c r="H1022" s="121"/>
      <c r="I1022" s="121"/>
      <c r="J1022" s="57">
        <f t="shared" si="158"/>
        <v>72</v>
      </c>
      <c r="K1022" s="56">
        <f t="shared" si="155"/>
        <v>4.3557682912029543E-2</v>
      </c>
      <c r="L1022" s="54">
        <f t="shared" si="152"/>
        <v>160.29227311626872</v>
      </c>
      <c r="M1022" s="54">
        <f t="shared" si="156"/>
        <v>35.264300085579116</v>
      </c>
      <c r="N1022" s="54">
        <f t="shared" si="153"/>
        <v>50.011189212275838</v>
      </c>
      <c r="O1022" s="54">
        <v>38.590995921084449</v>
      </c>
      <c r="P1022" s="56">
        <f t="shared" si="154"/>
        <v>7.0108992705634726E-2</v>
      </c>
    </row>
    <row r="1023" spans="1:16" s="68" customFormat="1" x14ac:dyDescent="0.2">
      <c r="A1023" s="57">
        <f t="shared" si="159"/>
        <v>28</v>
      </c>
      <c r="B1023" s="57" t="str">
        <f>[1]Лист1!$B$33</f>
        <v>Наукова,94</v>
      </c>
      <c r="C1023" s="57">
        <v>12192.44</v>
      </c>
      <c r="D1023" s="59"/>
      <c r="E1023" s="60"/>
      <c r="F1023" s="57">
        <f t="shared" si="157"/>
        <v>12192.44</v>
      </c>
      <c r="G1023" s="121">
        <v>216</v>
      </c>
      <c r="H1023" s="121"/>
      <c r="I1023" s="121"/>
      <c r="J1023" s="57">
        <f t="shared" si="158"/>
        <v>216</v>
      </c>
      <c r="K1023" s="56">
        <f t="shared" si="155"/>
        <v>0.13102919628036452</v>
      </c>
      <c r="L1023" s="54">
        <f t="shared" si="152"/>
        <v>482.18744231174145</v>
      </c>
      <c r="M1023" s="54">
        <f t="shared" si="156"/>
        <v>106.08123730858311</v>
      </c>
      <c r="N1023" s="54">
        <f t="shared" si="153"/>
        <v>150.44248200126333</v>
      </c>
      <c r="O1023" s="54">
        <v>116.08852540230119</v>
      </c>
      <c r="P1023" s="56">
        <f t="shared" si="154"/>
        <v>7.0108992705634726E-2</v>
      </c>
    </row>
    <row r="1024" spans="1:16" s="68" customFormat="1" x14ac:dyDescent="0.2">
      <c r="A1024" s="57">
        <f t="shared" si="159"/>
        <v>29</v>
      </c>
      <c r="B1024" s="57" t="str">
        <f>[1]Лист1!$B$34</f>
        <v>Наукова,112</v>
      </c>
      <c r="C1024" s="57">
        <v>8096.5</v>
      </c>
      <c r="D1024" s="59"/>
      <c r="E1024" s="60">
        <v>112.7</v>
      </c>
      <c r="F1024" s="57">
        <f t="shared" si="157"/>
        <v>8209.2000000000007</v>
      </c>
      <c r="G1024" s="121">
        <v>144</v>
      </c>
      <c r="H1024" s="121"/>
      <c r="I1024" s="121">
        <v>2</v>
      </c>
      <c r="J1024" s="57">
        <f t="shared" si="158"/>
        <v>146</v>
      </c>
      <c r="K1024" s="56">
        <f t="shared" si="155"/>
        <v>8.8222281848815212E-2</v>
      </c>
      <c r="L1024" s="54">
        <f t="shared" si="152"/>
        <v>324.65799720363998</v>
      </c>
      <c r="M1024" s="54">
        <f t="shared" si="156"/>
        <v>71.424759384800794</v>
      </c>
      <c r="N1024" s="54">
        <f t="shared" si="153"/>
        <v>101.29329512753567</v>
      </c>
      <c r="O1024" s="54">
        <v>78.162691203120218</v>
      </c>
      <c r="P1024" s="56">
        <f t="shared" si="154"/>
        <v>7.0108992705634726E-2</v>
      </c>
    </row>
    <row r="1025" spans="1:16" s="68" customFormat="1" x14ac:dyDescent="0.2">
      <c r="A1025" s="57">
        <f t="shared" si="159"/>
        <v>30</v>
      </c>
      <c r="B1025" s="57" t="str">
        <f>[1]Лист1!$B$35</f>
        <v>Наукова,114</v>
      </c>
      <c r="C1025" s="57">
        <v>3682.5</v>
      </c>
      <c r="D1025" s="59"/>
      <c r="E1025" s="60"/>
      <c r="F1025" s="57">
        <f t="shared" si="157"/>
        <v>3682.5</v>
      </c>
      <c r="G1025" s="121">
        <v>63</v>
      </c>
      <c r="H1025" s="121"/>
      <c r="I1025" s="121"/>
      <c r="J1025" s="57">
        <f t="shared" si="158"/>
        <v>63</v>
      </c>
      <c r="K1025" s="56">
        <f t="shared" si="155"/>
        <v>3.9574934574411878E-2</v>
      </c>
      <c r="L1025" s="54">
        <f t="shared" si="152"/>
        <v>145.6357592338357</v>
      </c>
      <c r="M1025" s="54">
        <f t="shared" si="156"/>
        <v>32.039867031443855</v>
      </c>
      <c r="N1025" s="54">
        <f t="shared" si="153"/>
        <v>45.438356880956739</v>
      </c>
      <c r="O1025" s="54">
        <v>35.062382492263573</v>
      </c>
      <c r="P1025" s="56">
        <f t="shared" si="154"/>
        <v>7.0108992705634726E-2</v>
      </c>
    </row>
    <row r="1026" spans="1:16" s="68" customFormat="1" x14ac:dyDescent="0.2">
      <c r="A1026" s="57">
        <f t="shared" si="159"/>
        <v>31</v>
      </c>
      <c r="B1026" s="57" t="str">
        <f>[3]Лист1!$B$36</f>
        <v>Наукова,116</v>
      </c>
      <c r="C1026" s="57">
        <v>8191.3</v>
      </c>
      <c r="D1026" s="59"/>
      <c r="E1026" s="60"/>
      <c r="F1026" s="57">
        <f t="shared" si="157"/>
        <v>8191.3</v>
      </c>
      <c r="G1026" s="121">
        <v>144</v>
      </c>
      <c r="H1026" s="121"/>
      <c r="I1026" s="121"/>
      <c r="J1026" s="57">
        <f t="shared" si="158"/>
        <v>144</v>
      </c>
      <c r="K1026" s="56">
        <f t="shared" si="155"/>
        <v>8.8029914889173125E-2</v>
      </c>
      <c r="L1026" s="54">
        <f t="shared" si="152"/>
        <v>323.95008679215709</v>
      </c>
      <c r="M1026" s="54">
        <f t="shared" si="156"/>
        <v>71.269019094274555</v>
      </c>
      <c r="N1026" s="54">
        <f t="shared" si="153"/>
        <v>101.07242707915302</v>
      </c>
      <c r="O1026" s="54">
        <v>77.992258984081104</v>
      </c>
      <c r="P1026" s="56">
        <f t="shared" si="154"/>
        <v>7.0108992705634726E-2</v>
      </c>
    </row>
    <row r="1027" spans="1:16" s="68" customFormat="1" x14ac:dyDescent="0.2">
      <c r="A1027" s="57">
        <f t="shared" si="159"/>
        <v>32</v>
      </c>
      <c r="B1027" s="57" t="str">
        <f>[1]Лист1!$B$37</f>
        <v>Симоненка,3</v>
      </c>
      <c r="C1027" s="57">
        <v>4054.7</v>
      </c>
      <c r="D1027" s="59"/>
      <c r="E1027" s="60">
        <v>125</v>
      </c>
      <c r="F1027" s="57">
        <f t="shared" si="157"/>
        <v>4179.7</v>
      </c>
      <c r="G1027" s="121">
        <v>163</v>
      </c>
      <c r="H1027" s="121"/>
      <c r="I1027" s="121">
        <v>1</v>
      </c>
      <c r="J1027" s="57">
        <f t="shared" si="158"/>
        <v>164</v>
      </c>
      <c r="K1027" s="56">
        <f t="shared" si="155"/>
        <v>4.49182224143026E-2</v>
      </c>
      <c r="L1027" s="54">
        <f t="shared" si="152"/>
        <v>165.29905848463358</v>
      </c>
      <c r="M1027" s="54">
        <f t="shared" si="156"/>
        <v>36.365792866619387</v>
      </c>
      <c r="N1027" s="54">
        <f t="shared" si="153"/>
        <v>51.573306247205679</v>
      </c>
      <c r="O1027" s="54">
        <v>39.796399213282839</v>
      </c>
      <c r="P1027" s="56">
        <f t="shared" si="154"/>
        <v>7.010899270563474E-2</v>
      </c>
    </row>
    <row r="1028" spans="1:16" s="68" customFormat="1" x14ac:dyDescent="0.2">
      <c r="A1028" s="57">
        <f t="shared" si="159"/>
        <v>33</v>
      </c>
      <c r="B1028" s="57" t="str">
        <f>[1]Лист1!$B$38</f>
        <v>Симоненка,7</v>
      </c>
      <c r="C1028" s="57">
        <v>3967.5</v>
      </c>
      <c r="D1028" s="59"/>
      <c r="E1028" s="60">
        <v>74.5</v>
      </c>
      <c r="F1028" s="57">
        <f t="shared" si="157"/>
        <v>4042</v>
      </c>
      <c r="G1028" s="121">
        <v>72</v>
      </c>
      <c r="H1028" s="121"/>
      <c r="I1028" s="121">
        <v>1</v>
      </c>
      <c r="J1028" s="57">
        <f t="shared" si="158"/>
        <v>73</v>
      </c>
      <c r="K1028" s="56">
        <f t="shared" si="155"/>
        <v>4.3438393903536404E-2</v>
      </c>
      <c r="L1028" s="54">
        <f t="shared" ref="L1028:L1059" si="160">K1028*3680</f>
        <v>159.85328956501397</v>
      </c>
      <c r="M1028" s="54">
        <f t="shared" si="156"/>
        <v>35.167723704303071</v>
      </c>
      <c r="N1028" s="54">
        <f t="shared" ref="N1028:N1060" si="161">L1028*0.312</f>
        <v>49.874226344284359</v>
      </c>
      <c r="O1028" s="54">
        <v>38.485308902574168</v>
      </c>
      <c r="P1028" s="56">
        <f t="shared" ref="P1028:P1059" si="162">(L1028+M1028+N1028+O1028)/F1028</f>
        <v>7.0108992705634726E-2</v>
      </c>
    </row>
    <row r="1029" spans="1:16" s="68" customFormat="1" x14ac:dyDescent="0.2">
      <c r="A1029" s="57">
        <f t="shared" si="159"/>
        <v>34</v>
      </c>
      <c r="B1029" s="57" t="str">
        <f>[1]Лист1!$B$39</f>
        <v>Симоненка,12</v>
      </c>
      <c r="C1029" s="57">
        <v>7733.7</v>
      </c>
      <c r="D1029" s="59"/>
      <c r="E1029" s="60"/>
      <c r="F1029" s="57">
        <f t="shared" si="157"/>
        <v>7733.7</v>
      </c>
      <c r="G1029" s="121">
        <v>144</v>
      </c>
      <c r="H1029" s="121"/>
      <c r="I1029" s="121"/>
      <c r="J1029" s="57">
        <f t="shared" si="158"/>
        <v>144</v>
      </c>
      <c r="K1029" s="56">
        <f t="shared" si="155"/>
        <v>8.3112198647149804E-2</v>
      </c>
      <c r="L1029" s="54">
        <f t="shared" si="160"/>
        <v>305.85289102151125</v>
      </c>
      <c r="M1029" s="54">
        <f t="shared" si="156"/>
        <v>67.287636024732478</v>
      </c>
      <c r="N1029" s="54">
        <f t="shared" si="161"/>
        <v>95.426101998711516</v>
      </c>
      <c r="O1029" s="54">
        <v>73.63528784261203</v>
      </c>
      <c r="P1029" s="56">
        <f t="shared" si="162"/>
        <v>7.0108992705634726E-2</v>
      </c>
    </row>
    <row r="1030" spans="1:16" s="68" customFormat="1" x14ac:dyDescent="0.2">
      <c r="A1030" s="57">
        <f t="shared" si="159"/>
        <v>35</v>
      </c>
      <c r="B1030" s="57" t="str">
        <f>[1]Лист1!$B$41</f>
        <v>Симоненка,18</v>
      </c>
      <c r="C1030" s="57">
        <v>5374.3</v>
      </c>
      <c r="D1030" s="59"/>
      <c r="E1030" s="60"/>
      <c r="F1030" s="57">
        <f t="shared" si="157"/>
        <v>5374.3</v>
      </c>
      <c r="G1030" s="121">
        <v>90</v>
      </c>
      <c r="H1030" s="121"/>
      <c r="I1030" s="121"/>
      <c r="J1030" s="57">
        <f t="shared" si="158"/>
        <v>90</v>
      </c>
      <c r="K1030" s="56">
        <f t="shared" si="155"/>
        <v>5.7756298949969254E-2</v>
      </c>
      <c r="L1030" s="54">
        <f t="shared" si="160"/>
        <v>212.54318013588684</v>
      </c>
      <c r="M1030" s="54">
        <f t="shared" si="156"/>
        <v>46.759499629895103</v>
      </c>
      <c r="N1030" s="54">
        <f t="shared" si="161"/>
        <v>66.313472202396696</v>
      </c>
      <c r="O1030" s="54">
        <v>51.170607529714097</v>
      </c>
      <c r="P1030" s="56">
        <f t="shared" si="162"/>
        <v>7.010899270563474E-2</v>
      </c>
    </row>
    <row r="1031" spans="1:16" s="68" customFormat="1" x14ac:dyDescent="0.2">
      <c r="A1031" s="57">
        <f t="shared" si="159"/>
        <v>36</v>
      </c>
      <c r="B1031" s="57" t="str">
        <f>[1]Лист1!$B$42</f>
        <v>Симоненка,20</v>
      </c>
      <c r="C1031" s="57">
        <v>8191.7</v>
      </c>
      <c r="D1031" s="59"/>
      <c r="E1031" s="60"/>
      <c r="F1031" s="57">
        <f t="shared" si="157"/>
        <v>8191.7</v>
      </c>
      <c r="G1031" s="121">
        <v>144</v>
      </c>
      <c r="H1031" s="121"/>
      <c r="I1031" s="121"/>
      <c r="J1031" s="57">
        <f t="shared" si="158"/>
        <v>144</v>
      </c>
      <c r="K1031" s="56">
        <f t="shared" si="155"/>
        <v>8.8034213592181887E-2</v>
      </c>
      <c r="L1031" s="54">
        <f t="shared" si="160"/>
        <v>323.96590601922935</v>
      </c>
      <c r="M1031" s="54">
        <f t="shared" si="156"/>
        <v>71.272499324230452</v>
      </c>
      <c r="N1031" s="54">
        <f t="shared" si="161"/>
        <v>101.07736267799956</v>
      </c>
      <c r="O1031" s="54">
        <v>77.996067525288666</v>
      </c>
      <c r="P1031" s="56">
        <f t="shared" si="162"/>
        <v>7.010899270563474E-2</v>
      </c>
    </row>
    <row r="1032" spans="1:16" s="68" customFormat="1" x14ac:dyDescent="0.2">
      <c r="A1032" s="57">
        <f t="shared" si="159"/>
        <v>37</v>
      </c>
      <c r="B1032" s="57" t="str">
        <f>[1]Лист1!$B$43</f>
        <v>Симоненка,22</v>
      </c>
      <c r="C1032" s="57">
        <v>4123.8999999999996</v>
      </c>
      <c r="D1032" s="59"/>
      <c r="E1032" s="60"/>
      <c r="F1032" s="57">
        <f t="shared" si="157"/>
        <v>4123.8999999999996</v>
      </c>
      <c r="G1032" s="121">
        <v>81</v>
      </c>
      <c r="H1032" s="56"/>
      <c r="I1032" s="56"/>
      <c r="J1032" s="57">
        <f t="shared" si="158"/>
        <v>81</v>
      </c>
      <c r="K1032" s="56">
        <f t="shared" si="155"/>
        <v>4.4318553344580347E-2</v>
      </c>
      <c r="L1032" s="54">
        <f t="shared" si="160"/>
        <v>163.09227630805569</v>
      </c>
      <c r="M1032" s="54">
        <f t="shared" si="156"/>
        <v>35.880300787772249</v>
      </c>
      <c r="N1032" s="54">
        <f t="shared" si="161"/>
        <v>50.884790208113373</v>
      </c>
      <c r="O1032" s="54">
        <v>39.265107714825731</v>
      </c>
      <c r="P1032" s="56">
        <f t="shared" si="162"/>
        <v>7.0108992705634726E-2</v>
      </c>
    </row>
    <row r="1033" spans="1:16" s="68" customFormat="1" x14ac:dyDescent="0.2">
      <c r="A1033" s="57">
        <f t="shared" si="159"/>
        <v>38</v>
      </c>
      <c r="B1033" s="57" t="s">
        <v>358</v>
      </c>
      <c r="C1033" s="57">
        <v>4398.3999999999996</v>
      </c>
      <c r="D1033" s="59"/>
      <c r="E1033" s="60"/>
      <c r="F1033" s="57">
        <f t="shared" si="157"/>
        <v>4398.3999999999996</v>
      </c>
      <c r="G1033" s="121">
        <v>95</v>
      </c>
      <c r="H1033" s="56"/>
      <c r="I1033" s="56"/>
      <c r="J1033" s="57">
        <f t="shared" si="158"/>
        <v>95</v>
      </c>
      <c r="K1033" s="56">
        <f t="shared" si="155"/>
        <v>4.7268538284343027E-2</v>
      </c>
      <c r="L1033" s="54">
        <f t="shared" si="160"/>
        <v>173.94822088638233</v>
      </c>
      <c r="M1033" s="54">
        <f t="shared" si="156"/>
        <v>38.26860859500411</v>
      </c>
      <c r="N1033" s="54">
        <f t="shared" si="161"/>
        <v>54.271844916551288</v>
      </c>
      <c r="O1033" s="54">
        <v>41.878719118526028</v>
      </c>
      <c r="P1033" s="56">
        <f t="shared" si="162"/>
        <v>7.0108992705634726E-2</v>
      </c>
    </row>
    <row r="1034" spans="1:16" s="68" customFormat="1" x14ac:dyDescent="0.2">
      <c r="A1034" s="57">
        <f t="shared" si="159"/>
        <v>39</v>
      </c>
      <c r="B1034" s="57" t="s">
        <v>359</v>
      </c>
      <c r="C1034" s="57">
        <v>4369.7</v>
      </c>
      <c r="D1034" s="59"/>
      <c r="E1034" s="60"/>
      <c r="F1034" s="57">
        <f t="shared" si="157"/>
        <v>4369.7</v>
      </c>
      <c r="G1034" s="121">
        <v>95</v>
      </c>
      <c r="H1034" s="56"/>
      <c r="I1034" s="56"/>
      <c r="J1034" s="57">
        <f t="shared" si="158"/>
        <v>95</v>
      </c>
      <c r="K1034" s="56">
        <f t="shared" si="155"/>
        <v>4.6960106343464383E-2</v>
      </c>
      <c r="L1034" s="54">
        <f t="shared" si="160"/>
        <v>172.81319134394894</v>
      </c>
      <c r="M1034" s="54">
        <f t="shared" si="156"/>
        <v>38.018902095668771</v>
      </c>
      <c r="N1034" s="54">
        <f t="shared" si="161"/>
        <v>53.917715699312069</v>
      </c>
      <c r="O1034" s="54">
        <v>41.605456286882315</v>
      </c>
      <c r="P1034" s="56">
        <f t="shared" si="162"/>
        <v>7.010899270563474E-2</v>
      </c>
    </row>
    <row r="1035" spans="1:16" s="68" customFormat="1" x14ac:dyDescent="0.2">
      <c r="A1035" s="57">
        <f t="shared" si="159"/>
        <v>40</v>
      </c>
      <c r="B1035" s="57" t="s">
        <v>360</v>
      </c>
      <c r="C1035" s="57">
        <v>5769.7</v>
      </c>
      <c r="D1035" s="59"/>
      <c r="E1035" s="60"/>
      <c r="F1035" s="57">
        <f t="shared" si="157"/>
        <v>5769.7</v>
      </c>
      <c r="G1035" s="121">
        <v>120</v>
      </c>
      <c r="H1035" s="56"/>
      <c r="I1035" s="56"/>
      <c r="J1035" s="57">
        <f t="shared" si="158"/>
        <v>120</v>
      </c>
      <c r="K1035" s="56">
        <f t="shared" si="155"/>
        <v>6.2005566874130134E-2</v>
      </c>
      <c r="L1035" s="54">
        <f t="shared" si="160"/>
        <v>228.18048609679889</v>
      </c>
      <c r="M1035" s="54">
        <f t="shared" si="156"/>
        <v>50.199706941295759</v>
      </c>
      <c r="N1035" s="54">
        <f t="shared" si="161"/>
        <v>71.192311662201249</v>
      </c>
      <c r="O1035" s="54">
        <v>54.935350513404792</v>
      </c>
      <c r="P1035" s="56">
        <f t="shared" si="162"/>
        <v>7.0108992705634726E-2</v>
      </c>
    </row>
    <row r="1036" spans="1:16" s="68" customFormat="1" x14ac:dyDescent="0.2">
      <c r="A1036" s="57">
        <f t="shared" si="159"/>
        <v>41</v>
      </c>
      <c r="B1036" s="57" t="s">
        <v>361</v>
      </c>
      <c r="C1036" s="57">
        <v>4446.8999999999996</v>
      </c>
      <c r="D1036" s="59"/>
      <c r="E1036" s="60"/>
      <c r="F1036" s="57">
        <f t="shared" si="157"/>
        <v>4446.8999999999996</v>
      </c>
      <c r="G1036" s="121">
        <v>95</v>
      </c>
      <c r="H1036" s="56"/>
      <c r="I1036" s="56"/>
      <c r="J1036" s="57">
        <f t="shared" si="158"/>
        <v>95</v>
      </c>
      <c r="K1036" s="56">
        <f t="shared" si="155"/>
        <v>4.7789756024155375E-2</v>
      </c>
      <c r="L1036" s="54">
        <f t="shared" si="160"/>
        <v>175.86630216889179</v>
      </c>
      <c r="M1036" s="54">
        <f t="shared" si="156"/>
        <v>38.690586477156195</v>
      </c>
      <c r="N1036" s="54">
        <f t="shared" si="161"/>
        <v>54.870286276694237</v>
      </c>
      <c r="O1036" s="54">
        <v>42.340504739944841</v>
      </c>
      <c r="P1036" s="56">
        <f t="shared" si="162"/>
        <v>7.0108992705634726E-2</v>
      </c>
    </row>
    <row r="1037" spans="1:16" s="68" customFormat="1" x14ac:dyDescent="0.2">
      <c r="A1037" s="57">
        <f t="shared" si="159"/>
        <v>42</v>
      </c>
      <c r="B1037" s="57" t="s">
        <v>362</v>
      </c>
      <c r="C1037" s="57">
        <v>4422.5</v>
      </c>
      <c r="D1037" s="59"/>
      <c r="E1037" s="60"/>
      <c r="F1037" s="57">
        <f t="shared" si="157"/>
        <v>4422.5</v>
      </c>
      <c r="G1037" s="121">
        <v>95</v>
      </c>
      <c r="H1037" s="56"/>
      <c r="I1037" s="56"/>
      <c r="J1037" s="57">
        <f t="shared" si="158"/>
        <v>95</v>
      </c>
      <c r="K1037" s="56">
        <f t="shared" si="155"/>
        <v>4.752753514062092E-2</v>
      </c>
      <c r="L1037" s="54">
        <f t="shared" si="160"/>
        <v>174.90132931748499</v>
      </c>
      <c r="M1037" s="54">
        <f t="shared" si="156"/>
        <v>38.478292449846698</v>
      </c>
      <c r="N1037" s="54">
        <f t="shared" si="161"/>
        <v>54.569214747055319</v>
      </c>
      <c r="O1037" s="54">
        <v>42.108183726282597</v>
      </c>
      <c r="P1037" s="56">
        <f t="shared" si="162"/>
        <v>7.0108992705634726E-2</v>
      </c>
    </row>
    <row r="1038" spans="1:16" s="68" customFormat="1" x14ac:dyDescent="0.2">
      <c r="A1038" s="57">
        <f t="shared" si="159"/>
        <v>43</v>
      </c>
      <c r="B1038" s="57" t="s">
        <v>363</v>
      </c>
      <c r="C1038" s="57">
        <v>3984.5</v>
      </c>
      <c r="D1038" s="59"/>
      <c r="E1038" s="60"/>
      <c r="F1038" s="57">
        <f t="shared" si="157"/>
        <v>3984.5</v>
      </c>
      <c r="G1038" s="121">
        <v>90</v>
      </c>
      <c r="H1038" s="56"/>
      <c r="I1038" s="56"/>
      <c r="J1038" s="57">
        <f t="shared" si="158"/>
        <v>90</v>
      </c>
      <c r="K1038" s="56">
        <f t="shared" si="155"/>
        <v>4.2820455346026923E-2</v>
      </c>
      <c r="L1038" s="54">
        <f t="shared" si="160"/>
        <v>157.57927567337907</v>
      </c>
      <c r="M1038" s="54">
        <f t="shared" si="156"/>
        <v>34.667440648143398</v>
      </c>
      <c r="N1038" s="54">
        <f t="shared" si="161"/>
        <v>49.164734010094271</v>
      </c>
      <c r="O1038" s="54">
        <v>37.937831103984848</v>
      </c>
      <c r="P1038" s="56">
        <f t="shared" si="162"/>
        <v>7.010899270563474E-2</v>
      </c>
    </row>
    <row r="1039" spans="1:16" s="68" customFormat="1" x14ac:dyDescent="0.2">
      <c r="A1039" s="57">
        <f t="shared" si="159"/>
        <v>44</v>
      </c>
      <c r="B1039" s="57" t="s">
        <v>364</v>
      </c>
      <c r="C1039" s="57">
        <v>5874.6</v>
      </c>
      <c r="D1039" s="59"/>
      <c r="E1039" s="60"/>
      <c r="F1039" s="57">
        <f t="shared" si="157"/>
        <v>5874.6</v>
      </c>
      <c r="G1039" s="121">
        <v>119</v>
      </c>
      <c r="H1039" s="56"/>
      <c r="I1039" s="56"/>
      <c r="J1039" s="57">
        <f t="shared" si="158"/>
        <v>119</v>
      </c>
      <c r="K1039" s="56">
        <f t="shared" si="155"/>
        <v>6.3132901738177885E-2</v>
      </c>
      <c r="L1039" s="54">
        <f t="shared" si="160"/>
        <v>232.32907839649462</v>
      </c>
      <c r="M1039" s="54">
        <f t="shared" si="156"/>
        <v>51.11239724722882</v>
      </c>
      <c r="N1039" s="54">
        <f t="shared" si="161"/>
        <v>72.486672459706327</v>
      </c>
      <c r="O1039" s="54">
        <v>55.934140445092083</v>
      </c>
      <c r="P1039" s="56">
        <f t="shared" si="162"/>
        <v>7.010899270563474E-2</v>
      </c>
    </row>
    <row r="1040" spans="1:16" s="68" customFormat="1" x14ac:dyDescent="0.2">
      <c r="A1040" s="57">
        <f t="shared" si="159"/>
        <v>45</v>
      </c>
      <c r="B1040" s="57" t="s">
        <v>365</v>
      </c>
      <c r="C1040" s="57">
        <v>5861.2</v>
      </c>
      <c r="D1040" s="59"/>
      <c r="E1040" s="60"/>
      <c r="F1040" s="57">
        <f t="shared" si="157"/>
        <v>5861.2</v>
      </c>
      <c r="G1040" s="121">
        <v>119</v>
      </c>
      <c r="H1040" s="56"/>
      <c r="I1040" s="56"/>
      <c r="J1040" s="57">
        <f t="shared" si="158"/>
        <v>119</v>
      </c>
      <c r="K1040" s="56">
        <f t="shared" si="155"/>
        <v>6.2988895187384361E-2</v>
      </c>
      <c r="L1040" s="54">
        <f t="shared" si="160"/>
        <v>231.79913428957445</v>
      </c>
      <c r="M1040" s="54">
        <f t="shared" si="156"/>
        <v>50.995809543706379</v>
      </c>
      <c r="N1040" s="54">
        <f t="shared" si="161"/>
        <v>72.32132989834723</v>
      </c>
      <c r="O1040" s="54">
        <v>55.806554314638227</v>
      </c>
      <c r="P1040" s="56">
        <f t="shared" si="162"/>
        <v>7.010899270563474E-2</v>
      </c>
    </row>
    <row r="1041" spans="1:16" s="68" customFormat="1" x14ac:dyDescent="0.2">
      <c r="A1041" s="57">
        <f t="shared" si="159"/>
        <v>46</v>
      </c>
      <c r="B1041" s="57" t="s">
        <v>366</v>
      </c>
      <c r="C1041" s="57">
        <v>4068.9</v>
      </c>
      <c r="D1041" s="59"/>
      <c r="E1041" s="60"/>
      <c r="F1041" s="57">
        <f t="shared" si="157"/>
        <v>4068.9</v>
      </c>
      <c r="G1041" s="121">
        <v>90</v>
      </c>
      <c r="H1041" s="56"/>
      <c r="I1041" s="56"/>
      <c r="J1041" s="57">
        <f t="shared" si="158"/>
        <v>90</v>
      </c>
      <c r="K1041" s="56">
        <f t="shared" si="155"/>
        <v>4.3727481680875625E-2</v>
      </c>
      <c r="L1041" s="54">
        <f t="shared" si="160"/>
        <v>160.91713258562231</v>
      </c>
      <c r="M1041" s="54">
        <f t="shared" si="156"/>
        <v>35.401769168836907</v>
      </c>
      <c r="N1041" s="54">
        <f t="shared" si="161"/>
        <v>50.206145366714161</v>
      </c>
      <c r="O1041" s="54">
        <v>38.741433298783782</v>
      </c>
      <c r="P1041" s="56">
        <f t="shared" si="162"/>
        <v>7.0108992705634726E-2</v>
      </c>
    </row>
    <row r="1042" spans="1:16" s="68" customFormat="1" x14ac:dyDescent="0.2">
      <c r="A1042" s="57">
        <f t="shared" si="159"/>
        <v>47</v>
      </c>
      <c r="B1042" s="57" t="s">
        <v>367</v>
      </c>
      <c r="C1042" s="57">
        <v>4057</v>
      </c>
      <c r="D1042" s="59"/>
      <c r="E1042" s="60"/>
      <c r="F1042" s="57">
        <f t="shared" si="157"/>
        <v>4057</v>
      </c>
      <c r="G1042" s="121">
        <v>90</v>
      </c>
      <c r="H1042" s="56"/>
      <c r="I1042" s="56"/>
      <c r="J1042" s="57">
        <f t="shared" si="158"/>
        <v>90</v>
      </c>
      <c r="K1042" s="56">
        <f t="shared" si="155"/>
        <v>4.359959526636497E-2</v>
      </c>
      <c r="L1042" s="54">
        <f t="shared" si="160"/>
        <v>160.44651058022308</v>
      </c>
      <c r="M1042" s="54">
        <f t="shared" si="156"/>
        <v>35.298232327649075</v>
      </c>
      <c r="N1042" s="54">
        <f t="shared" si="161"/>
        <v>50.059311301029602</v>
      </c>
      <c r="O1042" s="54">
        <v>38.628129197858343</v>
      </c>
      <c r="P1042" s="56">
        <f t="shared" si="162"/>
        <v>7.0108992705634726E-2</v>
      </c>
    </row>
    <row r="1043" spans="1:16" s="68" customFormat="1" x14ac:dyDescent="0.2">
      <c r="A1043" s="57">
        <f t="shared" si="159"/>
        <v>48</v>
      </c>
      <c r="B1043" s="57" t="s">
        <v>368</v>
      </c>
      <c r="C1043" s="57">
        <v>5809.5</v>
      </c>
      <c r="D1043" s="59"/>
      <c r="E1043" s="60"/>
      <c r="F1043" s="57">
        <f t="shared" si="157"/>
        <v>5809.5</v>
      </c>
      <c r="G1043" s="121">
        <v>119</v>
      </c>
      <c r="H1043" s="56"/>
      <c r="I1043" s="56"/>
      <c r="J1043" s="57">
        <f t="shared" si="158"/>
        <v>119</v>
      </c>
      <c r="K1043" s="56">
        <f t="shared" si="155"/>
        <v>6.2433287823501916E-2</v>
      </c>
      <c r="L1043" s="54">
        <f t="shared" si="160"/>
        <v>229.75449919048705</v>
      </c>
      <c r="M1043" s="54">
        <f t="shared" si="156"/>
        <v>50.545989821907149</v>
      </c>
      <c r="N1043" s="54">
        <f t="shared" si="161"/>
        <v>71.683403747431967</v>
      </c>
      <c r="O1043" s="54">
        <v>55.314300363558786</v>
      </c>
      <c r="P1043" s="56">
        <f t="shared" si="162"/>
        <v>7.0108992705634726E-2</v>
      </c>
    </row>
    <row r="1044" spans="1:16" s="68" customFormat="1" x14ac:dyDescent="0.2">
      <c r="A1044" s="57">
        <f t="shared" si="159"/>
        <v>49</v>
      </c>
      <c r="B1044" s="57" t="s">
        <v>369</v>
      </c>
      <c r="C1044" s="57">
        <v>5835.6</v>
      </c>
      <c r="D1044" s="59"/>
      <c r="E1044" s="60"/>
      <c r="F1044" s="57">
        <f t="shared" si="157"/>
        <v>5835.6</v>
      </c>
      <c r="G1044" s="121">
        <v>119</v>
      </c>
      <c r="H1044" s="56"/>
      <c r="I1044" s="56"/>
      <c r="J1044" s="57">
        <f t="shared" si="158"/>
        <v>119</v>
      </c>
      <c r="K1044" s="56">
        <f t="shared" si="155"/>
        <v>6.2713778194823613E-2</v>
      </c>
      <c r="L1044" s="54">
        <f t="shared" si="160"/>
        <v>230.78670375695089</v>
      </c>
      <c r="M1044" s="54">
        <f t="shared" si="156"/>
        <v>50.773074826529196</v>
      </c>
      <c r="N1044" s="54">
        <f t="shared" si="161"/>
        <v>72.005451572168681</v>
      </c>
      <c r="O1044" s="54">
        <v>55.562807677353248</v>
      </c>
      <c r="P1044" s="56">
        <f t="shared" si="162"/>
        <v>7.0108992705634726E-2</v>
      </c>
    </row>
    <row r="1045" spans="1:16" s="68" customFormat="1" x14ac:dyDescent="0.2">
      <c r="A1045" s="57">
        <f t="shared" si="159"/>
        <v>50</v>
      </c>
      <c r="B1045" s="57" t="s">
        <v>370</v>
      </c>
      <c r="C1045" s="57">
        <v>4048.9</v>
      </c>
      <c r="D1045" s="59"/>
      <c r="E1045" s="60"/>
      <c r="F1045" s="57">
        <f t="shared" si="157"/>
        <v>4048.9</v>
      </c>
      <c r="G1045" s="121">
        <v>90</v>
      </c>
      <c r="H1045" s="56"/>
      <c r="I1045" s="56"/>
      <c r="J1045" s="57">
        <f t="shared" si="158"/>
        <v>90</v>
      </c>
      <c r="K1045" s="56">
        <f t="shared" si="155"/>
        <v>4.3512546530437547E-2</v>
      </c>
      <c r="L1045" s="54">
        <f t="shared" si="160"/>
        <v>160.12617123201017</v>
      </c>
      <c r="M1045" s="54">
        <f t="shared" si="156"/>
        <v>35.227757671042234</v>
      </c>
      <c r="N1045" s="54">
        <f t="shared" si="161"/>
        <v>49.959365424387173</v>
      </c>
      <c r="O1045" s="54">
        <v>38.551006238404888</v>
      </c>
      <c r="P1045" s="56">
        <f t="shared" si="162"/>
        <v>7.0108992705634726E-2</v>
      </c>
    </row>
    <row r="1046" spans="1:16" s="68" customFormat="1" x14ac:dyDescent="0.2">
      <c r="A1046" s="57">
        <f t="shared" si="159"/>
        <v>51</v>
      </c>
      <c r="B1046" s="57" t="s">
        <v>1948</v>
      </c>
      <c r="C1046" s="57">
        <v>4427.8</v>
      </c>
      <c r="D1046" s="59"/>
      <c r="E1046" s="60"/>
      <c r="F1046" s="57">
        <f t="shared" si="157"/>
        <v>4427.8</v>
      </c>
      <c r="G1046" s="121">
        <v>95</v>
      </c>
      <c r="H1046" s="56"/>
      <c r="I1046" s="56"/>
      <c r="J1046" s="57">
        <f t="shared" si="158"/>
        <v>95</v>
      </c>
      <c r="K1046" s="56">
        <f t="shared" si="155"/>
        <v>4.7584492955487015E-2</v>
      </c>
      <c r="L1046" s="54">
        <f t="shared" si="160"/>
        <v>175.11093407619222</v>
      </c>
      <c r="M1046" s="54">
        <f t="shared" si="156"/>
        <v>38.524405496762292</v>
      </c>
      <c r="N1046" s="54">
        <f t="shared" si="161"/>
        <v>54.634611431771972</v>
      </c>
      <c r="O1046" s="54">
        <v>42.158646897283006</v>
      </c>
      <c r="P1046" s="56">
        <f t="shared" si="162"/>
        <v>7.0108992705634726E-2</v>
      </c>
    </row>
    <row r="1047" spans="1:16" s="68" customFormat="1" x14ac:dyDescent="0.2">
      <c r="A1047" s="57">
        <f t="shared" si="159"/>
        <v>52</v>
      </c>
      <c r="B1047" s="57" t="s">
        <v>1949</v>
      </c>
      <c r="C1047" s="57">
        <v>4428.6000000000004</v>
      </c>
      <c r="D1047" s="59"/>
      <c r="E1047" s="60"/>
      <c r="F1047" s="57">
        <f t="shared" si="157"/>
        <v>4428.6000000000004</v>
      </c>
      <c r="G1047" s="121">
        <v>95</v>
      </c>
      <c r="H1047" s="56"/>
      <c r="I1047" s="56"/>
      <c r="J1047" s="57">
        <f t="shared" si="158"/>
        <v>95</v>
      </c>
      <c r="K1047" s="56">
        <f t="shared" si="155"/>
        <v>4.7593090361504539E-2</v>
      </c>
      <c r="L1047" s="54">
        <f t="shared" si="160"/>
        <v>175.14257253033671</v>
      </c>
      <c r="M1047" s="54">
        <f t="shared" si="156"/>
        <v>38.531365956674072</v>
      </c>
      <c r="N1047" s="54">
        <f t="shared" si="161"/>
        <v>54.644482629465053</v>
      </c>
      <c r="O1047" s="54">
        <v>42.166263979698165</v>
      </c>
      <c r="P1047" s="56">
        <f t="shared" si="162"/>
        <v>7.010899270563474E-2</v>
      </c>
    </row>
    <row r="1048" spans="1:16" s="68" customFormat="1" x14ac:dyDescent="0.2">
      <c r="A1048" s="57">
        <f t="shared" si="159"/>
        <v>53</v>
      </c>
      <c r="B1048" s="57" t="s">
        <v>1950</v>
      </c>
      <c r="C1048" s="57">
        <v>5782.4</v>
      </c>
      <c r="D1048" s="59"/>
      <c r="E1048" s="60"/>
      <c r="F1048" s="57">
        <f t="shared" si="157"/>
        <v>5782.4</v>
      </c>
      <c r="G1048" s="121">
        <v>119</v>
      </c>
      <c r="H1048" s="56"/>
      <c r="I1048" s="56"/>
      <c r="J1048" s="57">
        <f t="shared" si="158"/>
        <v>119</v>
      </c>
      <c r="K1048" s="56">
        <f t="shared" si="155"/>
        <v>6.2142050694658314E-2</v>
      </c>
      <c r="L1048" s="54">
        <f t="shared" si="160"/>
        <v>228.68274655634261</v>
      </c>
      <c r="M1048" s="54">
        <f t="shared" si="156"/>
        <v>50.310204242395372</v>
      </c>
      <c r="N1048" s="54">
        <f t="shared" si="161"/>
        <v>71.349016925578894</v>
      </c>
      <c r="O1048" s="54">
        <v>55.056271696745384</v>
      </c>
      <c r="P1048" s="56">
        <f t="shared" si="162"/>
        <v>7.010899270563474E-2</v>
      </c>
    </row>
    <row r="1049" spans="1:16" s="68" customFormat="1" x14ac:dyDescent="0.2">
      <c r="A1049" s="57">
        <f t="shared" si="159"/>
        <v>54</v>
      </c>
      <c r="B1049" s="57" t="s">
        <v>1951</v>
      </c>
      <c r="C1049" s="57">
        <v>5882.7</v>
      </c>
      <c r="D1049" s="59"/>
      <c r="E1049" s="60"/>
      <c r="F1049" s="57">
        <f t="shared" si="157"/>
        <v>5882.7</v>
      </c>
      <c r="G1049" s="121">
        <v>119</v>
      </c>
      <c r="H1049" s="56"/>
      <c r="I1049" s="56"/>
      <c r="J1049" s="57">
        <f t="shared" si="158"/>
        <v>119</v>
      </c>
      <c r="K1049" s="56">
        <f t="shared" si="155"/>
        <v>6.3219950474105294E-2</v>
      </c>
      <c r="L1049" s="54">
        <f t="shared" si="160"/>
        <v>232.64941774470748</v>
      </c>
      <c r="M1049" s="54">
        <f t="shared" si="156"/>
        <v>51.182871903835647</v>
      </c>
      <c r="N1049" s="54">
        <f t="shared" si="161"/>
        <v>72.586618336348735</v>
      </c>
      <c r="O1049" s="54">
        <v>56.011263404545538</v>
      </c>
      <c r="P1049" s="56">
        <f t="shared" si="162"/>
        <v>7.0108992705634726E-2</v>
      </c>
    </row>
    <row r="1050" spans="1:16" s="68" customFormat="1" x14ac:dyDescent="0.2">
      <c r="A1050" s="57">
        <f t="shared" si="159"/>
        <v>55</v>
      </c>
      <c r="B1050" s="57" t="s">
        <v>1952</v>
      </c>
      <c r="C1050" s="57">
        <v>4404.7</v>
      </c>
      <c r="D1050" s="59"/>
      <c r="E1050" s="60"/>
      <c r="F1050" s="57">
        <f t="shared" si="157"/>
        <v>4404.7</v>
      </c>
      <c r="G1050" s="121">
        <v>94</v>
      </c>
      <c r="H1050" s="56"/>
      <c r="I1050" s="56"/>
      <c r="J1050" s="57">
        <f t="shared" si="158"/>
        <v>94</v>
      </c>
      <c r="K1050" s="56">
        <f t="shared" si="155"/>
        <v>4.7336242856731027E-2</v>
      </c>
      <c r="L1050" s="54">
        <f t="shared" si="160"/>
        <v>174.19737371277017</v>
      </c>
      <c r="M1050" s="54">
        <f t="shared" si="156"/>
        <v>38.32342221680944</v>
      </c>
      <c r="N1050" s="54">
        <f t="shared" si="161"/>
        <v>54.349580598384293</v>
      </c>
      <c r="O1050" s="54">
        <v>41.938703642545384</v>
      </c>
      <c r="P1050" s="56">
        <f t="shared" si="162"/>
        <v>7.0108992705634726E-2</v>
      </c>
    </row>
    <row r="1051" spans="1:16" s="68" customFormat="1" x14ac:dyDescent="0.2">
      <c r="A1051" s="57">
        <f t="shared" si="159"/>
        <v>56</v>
      </c>
      <c r="B1051" s="57" t="s">
        <v>1953</v>
      </c>
      <c r="C1051" s="57">
        <v>4428.3999999999996</v>
      </c>
      <c r="D1051" s="59"/>
      <c r="E1051" s="60"/>
      <c r="F1051" s="57">
        <f t="shared" si="157"/>
        <v>4428.3999999999996</v>
      </c>
      <c r="G1051" s="121">
        <v>94</v>
      </c>
      <c r="H1051" s="56"/>
      <c r="I1051" s="56"/>
      <c r="J1051" s="57">
        <f t="shared" si="158"/>
        <v>94</v>
      </c>
      <c r="K1051" s="56">
        <f t="shared" si="155"/>
        <v>4.7590941010000151E-2</v>
      </c>
      <c r="L1051" s="54">
        <f t="shared" si="160"/>
        <v>175.13466291680055</v>
      </c>
      <c r="M1051" s="54">
        <f t="shared" si="156"/>
        <v>38.529625841696124</v>
      </c>
      <c r="N1051" s="54">
        <f t="shared" si="161"/>
        <v>54.642014830041774</v>
      </c>
      <c r="O1051" s="54">
        <v>42.164359709094363</v>
      </c>
      <c r="P1051" s="56">
        <f t="shared" si="162"/>
        <v>7.0108992705634726E-2</v>
      </c>
    </row>
    <row r="1052" spans="1:16" s="68" customFormat="1" x14ac:dyDescent="0.2">
      <c r="A1052" s="57">
        <f t="shared" si="159"/>
        <v>57</v>
      </c>
      <c r="B1052" s="57" t="s">
        <v>1954</v>
      </c>
      <c r="C1052" s="57">
        <v>4419.2</v>
      </c>
      <c r="D1052" s="59"/>
      <c r="E1052" s="60"/>
      <c r="F1052" s="57">
        <f t="shared" si="157"/>
        <v>4419.2</v>
      </c>
      <c r="G1052" s="121">
        <v>95</v>
      </c>
      <c r="H1052" s="56"/>
      <c r="I1052" s="56"/>
      <c r="J1052" s="57">
        <f t="shared" si="158"/>
        <v>95</v>
      </c>
      <c r="K1052" s="56">
        <f t="shared" si="155"/>
        <v>4.7492070840798636E-2</v>
      </c>
      <c r="L1052" s="54">
        <f t="shared" si="160"/>
        <v>174.77082069413899</v>
      </c>
      <c r="M1052" s="54">
        <f t="shared" si="156"/>
        <v>38.449580552710579</v>
      </c>
      <c r="N1052" s="54">
        <f t="shared" si="161"/>
        <v>54.528496056571363</v>
      </c>
      <c r="O1052" s="54">
        <v>42.076763261320082</v>
      </c>
      <c r="P1052" s="56">
        <f t="shared" si="162"/>
        <v>7.010899270563474E-2</v>
      </c>
    </row>
    <row r="1053" spans="1:16" s="68" customFormat="1" x14ac:dyDescent="0.2">
      <c r="A1053" s="57">
        <f t="shared" si="159"/>
        <v>58</v>
      </c>
      <c r="B1053" s="57" t="s">
        <v>1955</v>
      </c>
      <c r="C1053" s="57">
        <v>5902.1</v>
      </c>
      <c r="D1053" s="59"/>
      <c r="E1053" s="60"/>
      <c r="F1053" s="57">
        <f t="shared" si="157"/>
        <v>5902.1</v>
      </c>
      <c r="G1053" s="121">
        <v>119</v>
      </c>
      <c r="H1053" s="56"/>
      <c r="I1053" s="56"/>
      <c r="J1053" s="57">
        <f t="shared" si="158"/>
        <v>119</v>
      </c>
      <c r="K1053" s="56">
        <f t="shared" si="155"/>
        <v>6.3428437570030236E-2</v>
      </c>
      <c r="L1053" s="54">
        <f t="shared" si="160"/>
        <v>233.41665025771127</v>
      </c>
      <c r="M1053" s="54">
        <f t="shared" si="156"/>
        <v>51.351663056696481</v>
      </c>
      <c r="N1053" s="54">
        <f t="shared" si="161"/>
        <v>72.825994880405915</v>
      </c>
      <c r="O1053" s="54">
        <v>56.195977653113069</v>
      </c>
      <c r="P1053" s="56">
        <f t="shared" si="162"/>
        <v>7.0108992705634726E-2</v>
      </c>
    </row>
    <row r="1054" spans="1:16" s="68" customFormat="1" x14ac:dyDescent="0.2">
      <c r="A1054" s="57">
        <f t="shared" si="159"/>
        <v>59</v>
      </c>
      <c r="B1054" s="57" t="s">
        <v>1956</v>
      </c>
      <c r="C1054" s="57">
        <v>4397.8</v>
      </c>
      <c r="D1054" s="59"/>
      <c r="E1054" s="60"/>
      <c r="F1054" s="57">
        <f t="shared" si="157"/>
        <v>4397.8</v>
      </c>
      <c r="G1054" s="121">
        <v>95</v>
      </c>
      <c r="H1054" s="56"/>
      <c r="I1054" s="56"/>
      <c r="J1054" s="57">
        <f t="shared" si="158"/>
        <v>95</v>
      </c>
      <c r="K1054" s="56">
        <f t="shared" si="155"/>
        <v>4.7262090229829891E-2</v>
      </c>
      <c r="L1054" s="54">
        <f t="shared" si="160"/>
        <v>173.924492045774</v>
      </c>
      <c r="M1054" s="54">
        <f t="shared" si="156"/>
        <v>38.263388250070278</v>
      </c>
      <c r="N1054" s="54">
        <f t="shared" si="161"/>
        <v>54.264441518281487</v>
      </c>
      <c r="O1054" s="54">
        <v>41.873006306714672</v>
      </c>
      <c r="P1054" s="56">
        <f t="shared" si="162"/>
        <v>7.0108992705634726E-2</v>
      </c>
    </row>
    <row r="1055" spans="1:16" s="68" customFormat="1" x14ac:dyDescent="0.2">
      <c r="A1055" s="57">
        <f t="shared" si="159"/>
        <v>60</v>
      </c>
      <c r="B1055" s="57" t="s">
        <v>1957</v>
      </c>
      <c r="C1055" s="57">
        <v>4423.3999999999996</v>
      </c>
      <c r="D1055" s="59"/>
      <c r="E1055" s="60"/>
      <c r="F1055" s="57">
        <f t="shared" si="157"/>
        <v>4423.3999999999996</v>
      </c>
      <c r="G1055" s="121">
        <v>95</v>
      </c>
      <c r="H1055" s="56"/>
      <c r="I1055" s="56"/>
      <c r="J1055" s="57">
        <f t="shared" si="158"/>
        <v>95</v>
      </c>
      <c r="K1055" s="56">
        <f t="shared" si="155"/>
        <v>4.7537207222390632E-2</v>
      </c>
      <c r="L1055" s="54">
        <f t="shared" si="160"/>
        <v>174.93692257839751</v>
      </c>
      <c r="M1055" s="54">
        <f t="shared" si="156"/>
        <v>38.486122967247454</v>
      </c>
      <c r="N1055" s="54">
        <f t="shared" si="161"/>
        <v>54.580319844460021</v>
      </c>
      <c r="O1055" s="54">
        <v>42.116752943999643</v>
      </c>
      <c r="P1055" s="56">
        <f t="shared" si="162"/>
        <v>7.0108992705634726E-2</v>
      </c>
    </row>
    <row r="1056" spans="1:16" s="68" customFormat="1" x14ac:dyDescent="0.2">
      <c r="A1056" s="57">
        <f t="shared" si="159"/>
        <v>61</v>
      </c>
      <c r="B1056" s="57" t="s">
        <v>1958</v>
      </c>
      <c r="C1056" s="57">
        <v>5916.4</v>
      </c>
      <c r="D1056" s="59"/>
      <c r="E1056" s="60"/>
      <c r="F1056" s="57">
        <f t="shared" si="157"/>
        <v>5916.4</v>
      </c>
      <c r="G1056" s="121">
        <v>119</v>
      </c>
      <c r="H1056" s="56"/>
      <c r="I1056" s="56"/>
      <c r="J1056" s="57">
        <f t="shared" si="158"/>
        <v>119</v>
      </c>
      <c r="K1056" s="56">
        <f t="shared" si="155"/>
        <v>6.3582116202593464E-2</v>
      </c>
      <c r="L1056" s="54">
        <f t="shared" si="160"/>
        <v>233.98218762554396</v>
      </c>
      <c r="M1056" s="54">
        <f t="shared" si="156"/>
        <v>51.47608127761967</v>
      </c>
      <c r="N1056" s="54">
        <f t="shared" si="161"/>
        <v>73.002442539169721</v>
      </c>
      <c r="O1056" s="54">
        <v>56.332133001283971</v>
      </c>
      <c r="P1056" s="56">
        <f t="shared" si="162"/>
        <v>7.010899270563474E-2</v>
      </c>
    </row>
    <row r="1057" spans="1:16" s="68" customFormat="1" x14ac:dyDescent="0.2">
      <c r="A1057" s="57">
        <f t="shared" si="159"/>
        <v>62</v>
      </c>
      <c r="B1057" s="57" t="s">
        <v>1959</v>
      </c>
      <c r="C1057" s="57">
        <v>3331.8</v>
      </c>
      <c r="D1057" s="59"/>
      <c r="E1057" s="60"/>
      <c r="F1057" s="57">
        <f t="shared" si="157"/>
        <v>3331.8</v>
      </c>
      <c r="G1057" s="121">
        <v>120</v>
      </c>
      <c r="H1057" s="56"/>
      <c r="I1057" s="56"/>
      <c r="J1057" s="57">
        <f t="shared" si="158"/>
        <v>120</v>
      </c>
      <c r="K1057" s="56">
        <f t="shared" si="155"/>
        <v>3.5806046711480112E-2</v>
      </c>
      <c r="L1057" s="54">
        <f t="shared" si="160"/>
        <v>131.76625189824682</v>
      </c>
      <c r="M1057" s="54">
        <f t="shared" si="156"/>
        <v>28.9885754176143</v>
      </c>
      <c r="N1057" s="54">
        <f t="shared" si="161"/>
        <v>41.111070592253007</v>
      </c>
      <c r="O1057" s="54">
        <v>31.723243988519698</v>
      </c>
      <c r="P1057" s="56">
        <f t="shared" si="162"/>
        <v>7.010899270563474E-2</v>
      </c>
    </row>
    <row r="1058" spans="1:16" s="68" customFormat="1" x14ac:dyDescent="0.2">
      <c r="A1058" s="57">
        <f t="shared" si="159"/>
        <v>63</v>
      </c>
      <c r="B1058" s="57" t="s">
        <v>1960</v>
      </c>
      <c r="C1058" s="57">
        <v>4392.1000000000004</v>
      </c>
      <c r="D1058" s="59"/>
      <c r="E1058" s="60"/>
      <c r="F1058" s="57">
        <f t="shared" si="157"/>
        <v>4392.1000000000004</v>
      </c>
      <c r="G1058" s="121">
        <v>95</v>
      </c>
      <c r="H1058" s="56"/>
      <c r="I1058" s="56"/>
      <c r="J1058" s="57">
        <f t="shared" si="158"/>
        <v>95</v>
      </c>
      <c r="K1058" s="56">
        <f t="shared" si="155"/>
        <v>4.7200833711955041E-2</v>
      </c>
      <c r="L1058" s="54">
        <f t="shared" si="160"/>
        <v>173.69906805999454</v>
      </c>
      <c r="M1058" s="54">
        <f t="shared" si="156"/>
        <v>38.213794973198802</v>
      </c>
      <c r="N1058" s="54">
        <f t="shared" si="161"/>
        <v>54.194109234718297</v>
      </c>
      <c r="O1058" s="54">
        <v>41.818734594506687</v>
      </c>
      <c r="P1058" s="56">
        <f t="shared" si="162"/>
        <v>7.0108992705634726E-2</v>
      </c>
    </row>
    <row r="1059" spans="1:16" s="68" customFormat="1" x14ac:dyDescent="0.2">
      <c r="A1059" s="57">
        <f t="shared" si="159"/>
        <v>64</v>
      </c>
      <c r="B1059" s="57" t="s">
        <v>1961</v>
      </c>
      <c r="C1059" s="57">
        <v>5869.2</v>
      </c>
      <c r="D1059" s="59"/>
      <c r="E1059" s="60"/>
      <c r="F1059" s="57">
        <f t="shared" si="157"/>
        <v>5869.2</v>
      </c>
      <c r="G1059" s="121">
        <v>119</v>
      </c>
      <c r="H1059" s="56"/>
      <c r="I1059" s="56"/>
      <c r="J1059" s="57">
        <f t="shared" si="158"/>
        <v>119</v>
      </c>
      <c r="K1059" s="56">
        <f t="shared" si="155"/>
        <v>6.307486924755959E-2</v>
      </c>
      <c r="L1059" s="54">
        <f t="shared" si="160"/>
        <v>232.1155188310193</v>
      </c>
      <c r="M1059" s="54">
        <f t="shared" si="156"/>
        <v>51.065414142824245</v>
      </c>
      <c r="N1059" s="54">
        <f t="shared" si="161"/>
        <v>72.420041875278017</v>
      </c>
      <c r="O1059" s="54">
        <v>55.882725138789773</v>
      </c>
      <c r="P1059" s="56">
        <f t="shared" si="162"/>
        <v>7.0108992705634726E-2</v>
      </c>
    </row>
    <row r="1060" spans="1:16" s="68" customFormat="1" x14ac:dyDescent="0.2">
      <c r="A1060" s="57">
        <f t="shared" si="159"/>
        <v>65</v>
      </c>
      <c r="B1060" s="57" t="s">
        <v>2536</v>
      </c>
      <c r="C1060" s="83">
        <v>4119.7</v>
      </c>
      <c r="D1060" s="84"/>
      <c r="E1060" s="84"/>
      <c r="F1060" s="84">
        <f>C1060+D1060+E1060</f>
        <v>4119.7</v>
      </c>
      <c r="G1060" s="222">
        <v>82</v>
      </c>
      <c r="H1060" s="86"/>
      <c r="I1060" s="86"/>
      <c r="J1060" s="57">
        <f>G1060+H1060+I1060</f>
        <v>82</v>
      </c>
      <c r="K1060" s="56">
        <f t="shared" si="155"/>
        <v>4.4273416962988352E-2</v>
      </c>
      <c r="L1060" s="54">
        <f t="shared" ref="L1060" si="163">K1060*3680</f>
        <v>162.92617442379714</v>
      </c>
      <c r="M1060" s="54">
        <f>L1060*0.22</f>
        <v>35.843758373235367</v>
      </c>
      <c r="N1060" s="54">
        <f t="shared" si="161"/>
        <v>50.832966420224707</v>
      </c>
      <c r="O1060" s="54">
        <v>39.22511803214617</v>
      </c>
      <c r="P1060" s="122">
        <f t="shared" ref="P1060:P1062" si="164">(L1060+M1060+N1060+O1060)/F1060</f>
        <v>7.0108992705634726E-2</v>
      </c>
    </row>
    <row r="1061" spans="1:16" s="120" customFormat="1" ht="15" x14ac:dyDescent="0.25">
      <c r="A1061" s="227"/>
      <c r="B1061" s="227" t="s">
        <v>1975</v>
      </c>
      <c r="C1061" s="227">
        <f t="shared" ref="C1061:N1061" si="165">SUM(C996:C1060)</f>
        <v>370864.59000000008</v>
      </c>
      <c r="D1061" s="227">
        <f t="shared" si="165"/>
        <v>1015.5</v>
      </c>
      <c r="E1061" s="227">
        <f t="shared" si="165"/>
        <v>325.2</v>
      </c>
      <c r="F1061" s="227">
        <f t="shared" si="165"/>
        <v>372205.2900000001</v>
      </c>
      <c r="G1061" s="227">
        <f t="shared" si="165"/>
        <v>7450</v>
      </c>
      <c r="H1061" s="227">
        <f t="shared" si="165"/>
        <v>7</v>
      </c>
      <c r="I1061" s="227">
        <f t="shared" si="165"/>
        <v>5</v>
      </c>
      <c r="J1061" s="227">
        <f t="shared" si="165"/>
        <v>7462</v>
      </c>
      <c r="K1061" s="227">
        <f t="shared" si="165"/>
        <v>4.0000000000000009</v>
      </c>
      <c r="L1061" s="227">
        <f t="shared" si="165"/>
        <v>14719.999999999996</v>
      </c>
      <c r="M1061" s="227">
        <f t="shared" si="165"/>
        <v>3238.4000000000005</v>
      </c>
      <c r="N1061" s="227">
        <f t="shared" si="165"/>
        <v>4592.6399999999985</v>
      </c>
      <c r="O1061" s="228">
        <v>3543.8979616086604</v>
      </c>
      <c r="P1061" s="69">
        <f t="shared" si="164"/>
        <v>7.0108992705634712E-2</v>
      </c>
    </row>
    <row r="1062" spans="1:16" s="120" customFormat="1" ht="15" x14ac:dyDescent="0.25">
      <c r="A1062" s="45"/>
      <c r="B1062" s="45"/>
      <c r="C1062" s="70">
        <f t="shared" ref="C1062:N1062" si="166">C1061+C994+C955+C900+C533+C466+C288+C200</f>
        <v>1356312.9800000002</v>
      </c>
      <c r="D1062" s="70">
        <f t="shared" si="166"/>
        <v>6190.7999999999993</v>
      </c>
      <c r="E1062" s="70">
        <f t="shared" si="166"/>
        <v>25728.62</v>
      </c>
      <c r="F1062" s="70">
        <f t="shared" si="166"/>
        <v>1388232.4000000004</v>
      </c>
      <c r="G1062" s="70">
        <f t="shared" si="166"/>
        <v>28026</v>
      </c>
      <c r="H1062" s="70">
        <f t="shared" si="166"/>
        <v>68</v>
      </c>
      <c r="I1062" s="70">
        <f t="shared" si="166"/>
        <v>291</v>
      </c>
      <c r="J1062" s="70">
        <f t="shared" si="166"/>
        <v>24863</v>
      </c>
      <c r="K1062" s="70">
        <f t="shared" si="166"/>
        <v>13.500000000000002</v>
      </c>
      <c r="L1062" s="70">
        <f t="shared" si="166"/>
        <v>49680</v>
      </c>
      <c r="M1062" s="70">
        <f t="shared" si="166"/>
        <v>10929.6</v>
      </c>
      <c r="N1062" s="70">
        <f t="shared" si="166"/>
        <v>19090</v>
      </c>
      <c r="O1062" s="70">
        <v>12569.008872118751</v>
      </c>
      <c r="P1062" s="69">
        <f t="shared" si="164"/>
        <v>6.6464814444698692E-2</v>
      </c>
    </row>
    <row r="1063" spans="1:16" s="68" customFormat="1" x14ac:dyDescent="0.2">
      <c r="A1063" s="128"/>
      <c r="M1063" s="128"/>
      <c r="O1063" s="306"/>
      <c r="P1063" s="128"/>
    </row>
    <row r="1064" spans="1:16" s="68" customFormat="1" x14ac:dyDescent="0.2">
      <c r="A1064" s="128"/>
      <c r="M1064" s="128"/>
      <c r="O1064" s="306"/>
      <c r="P1064" s="128"/>
    </row>
    <row r="1065" spans="1:16" s="68" customFormat="1" x14ac:dyDescent="0.2">
      <c r="A1065" s="128"/>
      <c r="M1065" s="128"/>
      <c r="O1065" s="306"/>
      <c r="P1065" s="128"/>
    </row>
    <row r="1066" spans="1:16" s="68" customFormat="1" x14ac:dyDescent="0.2">
      <c r="A1066" s="128"/>
      <c r="M1066" s="128"/>
      <c r="O1066" s="306"/>
      <c r="P1066" s="128"/>
    </row>
  </sheetData>
  <mergeCells count="9">
    <mergeCell ref="A1:P1"/>
    <mergeCell ref="A5:P5"/>
    <mergeCell ref="A201:P201"/>
    <mergeCell ref="A956:P956"/>
    <mergeCell ref="A995:P995"/>
    <mergeCell ref="A289:P289"/>
    <mergeCell ref="A467:P467"/>
    <mergeCell ref="A534:P534"/>
    <mergeCell ref="A901:P901"/>
  </mergeCells>
  <phoneticPr fontId="16" type="noConversion"/>
  <pageMargins left="0.19685039370078741" right="0.19685039370078741" top="0.17" bottom="0.2" header="0.22" footer="0.26"/>
  <pageSetup paperSize="9" scale="65" orientation="landscape" r:id="rId1"/>
  <headerFooter alignWithMargins="0"/>
  <colBreaks count="1" manualBreakCount="1">
    <brk id="16" max="1048575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1"/>
  </sheetPr>
  <dimension ref="A1:M1499"/>
  <sheetViews>
    <sheetView view="pageBreakPreview" topLeftCell="A1477" zoomScale="80" zoomScaleNormal="100" zoomScaleSheetLayoutView="80" workbookViewId="0">
      <selection activeCell="A2" sqref="A2"/>
    </sheetView>
  </sheetViews>
  <sheetFormatPr defaultColWidth="12" defaultRowHeight="12.75" x14ac:dyDescent="0.2"/>
  <cols>
    <col min="1" max="1" width="5.7109375" style="68" customWidth="1"/>
    <col min="2" max="2" width="20" style="68" customWidth="1"/>
    <col min="3" max="3" width="13.85546875" style="68" customWidth="1"/>
    <col min="4" max="4" width="12" style="68"/>
    <col min="5" max="5" width="13" style="68" customWidth="1"/>
    <col min="6" max="6" width="13.5703125" style="68" customWidth="1"/>
    <col min="7" max="7" width="10.85546875" style="68" customWidth="1"/>
    <col min="8" max="8" width="11.42578125" style="68" customWidth="1"/>
    <col min="9" max="10" width="12.7109375" style="68" customWidth="1"/>
    <col min="11" max="11" width="11" style="68" customWidth="1"/>
    <col min="12" max="16384" width="12" style="68"/>
  </cols>
  <sheetData>
    <row r="1" spans="1:12" ht="43.5" customHeight="1" x14ac:dyDescent="0.2">
      <c r="A1" s="341" t="s">
        <v>2981</v>
      </c>
      <c r="B1" s="341"/>
      <c r="C1" s="341"/>
      <c r="D1" s="341"/>
      <c r="E1" s="341"/>
      <c r="F1" s="341"/>
      <c r="G1" s="341"/>
      <c r="H1" s="341"/>
      <c r="I1" s="341"/>
      <c r="J1" s="341"/>
      <c r="K1" s="341"/>
      <c r="L1" s="341"/>
    </row>
    <row r="2" spans="1:12" x14ac:dyDescent="0.2">
      <c r="A2" s="76"/>
      <c r="B2" s="76"/>
      <c r="C2" s="76"/>
      <c r="D2" s="76"/>
      <c r="E2" s="76"/>
      <c r="F2" s="76"/>
      <c r="G2" s="76"/>
      <c r="H2" s="76"/>
    </row>
    <row r="3" spans="1:12" ht="135.75" customHeight="1" x14ac:dyDescent="0.2">
      <c r="A3" s="19" t="s">
        <v>487</v>
      </c>
      <c r="B3" s="19" t="s">
        <v>490</v>
      </c>
      <c r="C3" s="19" t="s">
        <v>1423</v>
      </c>
      <c r="D3" s="19" t="s">
        <v>1422</v>
      </c>
      <c r="E3" s="20" t="s">
        <v>1251</v>
      </c>
      <c r="F3" s="19" t="s">
        <v>1424</v>
      </c>
      <c r="G3" s="19" t="s">
        <v>2924</v>
      </c>
      <c r="H3" s="19" t="s">
        <v>1990</v>
      </c>
      <c r="I3" s="19" t="s">
        <v>1967</v>
      </c>
      <c r="J3" s="19" t="s">
        <v>1968</v>
      </c>
      <c r="K3" s="19" t="s">
        <v>1969</v>
      </c>
      <c r="L3" s="19" t="s">
        <v>2980</v>
      </c>
    </row>
    <row r="4" spans="1:12" x14ac:dyDescent="0.2">
      <c r="A4" s="21">
        <v>1</v>
      </c>
      <c r="B4" s="21">
        <v>2</v>
      </c>
      <c r="C4" s="21">
        <v>3</v>
      </c>
      <c r="D4" s="21">
        <v>4</v>
      </c>
      <c r="E4" s="21">
        <v>5</v>
      </c>
      <c r="F4" s="21">
        <v>6</v>
      </c>
      <c r="G4" s="21">
        <v>7</v>
      </c>
      <c r="H4" s="21">
        <v>10</v>
      </c>
      <c r="I4" s="21">
        <v>9</v>
      </c>
      <c r="J4" s="21">
        <v>13</v>
      </c>
      <c r="K4" s="21">
        <v>11</v>
      </c>
      <c r="L4" s="21">
        <v>12</v>
      </c>
    </row>
    <row r="5" spans="1:12" ht="15" x14ac:dyDescent="0.25">
      <c r="A5" s="358" t="s">
        <v>1971</v>
      </c>
      <c r="B5" s="359"/>
      <c r="C5" s="359"/>
      <c r="D5" s="359"/>
      <c r="E5" s="359"/>
      <c r="F5" s="359"/>
      <c r="G5" s="359"/>
      <c r="H5" s="359"/>
      <c r="I5" s="359"/>
      <c r="J5" s="359"/>
      <c r="K5" s="359"/>
      <c r="L5" s="359"/>
    </row>
    <row r="6" spans="1:12" x14ac:dyDescent="0.2">
      <c r="A6" s="77">
        <v>1</v>
      </c>
      <c r="B6" s="57" t="s">
        <v>493</v>
      </c>
      <c r="C6" s="57">
        <v>410.1</v>
      </c>
      <c r="D6" s="57"/>
      <c r="E6" s="57"/>
      <c r="F6" s="57">
        <f>C6+D6+E6</f>
        <v>410.1</v>
      </c>
      <c r="G6" s="56">
        <f>1/275056.83*F6</f>
        <v>1.4909646126584095E-3</v>
      </c>
      <c r="H6" s="321">
        <f>G6*3808</f>
        <v>5.6775932450032229</v>
      </c>
      <c r="I6" s="54">
        <f>H6*0.22</f>
        <v>1.249070513900709</v>
      </c>
      <c r="J6" s="54">
        <f t="shared" ref="J6:J69" si="0">H6*0.437</f>
        <v>2.4811082480664086</v>
      </c>
      <c r="K6" s="54">
        <v>5.0890780253161884E-2</v>
      </c>
      <c r="L6" s="56">
        <f t="shared" ref="L6:L69" si="1">(H6+I6+J6+K6)/F6</f>
        <v>2.3064283802056822E-2</v>
      </c>
    </row>
    <row r="7" spans="1:12" x14ac:dyDescent="0.2">
      <c r="A7" s="78">
        <f>A6+1</f>
        <v>2</v>
      </c>
      <c r="B7" s="57" t="s">
        <v>494</v>
      </c>
      <c r="C7" s="57">
        <v>458.5</v>
      </c>
      <c r="D7" s="57"/>
      <c r="E7" s="57"/>
      <c r="F7" s="57">
        <f t="shared" ref="F7:F70" si="2">C7+D7+E7</f>
        <v>458.5</v>
      </c>
      <c r="G7" s="56">
        <f t="shared" ref="G7:G70" si="3">1/275056.83*F7</f>
        <v>1.6669282489731303E-3</v>
      </c>
      <c r="H7" s="321">
        <f t="shared" ref="H7:H70" si="4">G7*3808</f>
        <v>6.3476627720896799</v>
      </c>
      <c r="I7" s="54">
        <f t="shared" ref="I7:I70" si="5">H7*0.22</f>
        <v>1.3964858098597295</v>
      </c>
      <c r="J7" s="54">
        <f t="shared" si="0"/>
        <v>2.7739286314031899</v>
      </c>
      <c r="K7" s="54">
        <v>5.6896909890452874E-2</v>
      </c>
      <c r="L7" s="56">
        <f t="shared" si="1"/>
        <v>2.3064283802056822E-2</v>
      </c>
    </row>
    <row r="8" spans="1:12" x14ac:dyDescent="0.2">
      <c r="A8" s="78">
        <f t="shared" ref="A8:A71" si="6">A7+1</f>
        <v>3</v>
      </c>
      <c r="B8" s="57" t="s">
        <v>495</v>
      </c>
      <c r="C8" s="57">
        <v>507.2</v>
      </c>
      <c r="D8" s="57"/>
      <c r="E8" s="57"/>
      <c r="F8" s="57">
        <f t="shared" si="2"/>
        <v>507.2</v>
      </c>
      <c r="G8" s="56">
        <f t="shared" si="3"/>
        <v>1.8439825689840167E-3</v>
      </c>
      <c r="H8" s="321">
        <f t="shared" si="4"/>
        <v>7.0218856226911353</v>
      </c>
      <c r="I8" s="54">
        <f t="shared" si="5"/>
        <v>1.5448148369920498</v>
      </c>
      <c r="J8" s="54">
        <f t="shared" si="0"/>
        <v>3.0685640171160262</v>
      </c>
      <c r="K8" s="54">
        <v>6.294026760400806E-2</v>
      </c>
      <c r="L8" s="56">
        <f t="shared" si="1"/>
        <v>2.3064283802056818E-2</v>
      </c>
    </row>
    <row r="9" spans="1:12" x14ac:dyDescent="0.2">
      <c r="A9" s="78">
        <f t="shared" si="6"/>
        <v>4</v>
      </c>
      <c r="B9" s="57" t="s">
        <v>496</v>
      </c>
      <c r="C9" s="57">
        <v>1675</v>
      </c>
      <c r="D9" s="57"/>
      <c r="E9" s="57"/>
      <c r="F9" s="57">
        <f t="shared" si="2"/>
        <v>1675</v>
      </c>
      <c r="G9" s="56">
        <f t="shared" si="3"/>
        <v>6.0896506369247398E-3</v>
      </c>
      <c r="H9" s="321">
        <f t="shared" si="4"/>
        <v>23.189389625409408</v>
      </c>
      <c r="I9" s="54">
        <f t="shared" si="5"/>
        <v>5.1016657175900697</v>
      </c>
      <c r="J9" s="54">
        <f t="shared" si="0"/>
        <v>10.133763266303911</v>
      </c>
      <c r="K9" s="54">
        <v>0.20785675914178528</v>
      </c>
      <c r="L9" s="56">
        <f t="shared" si="1"/>
        <v>2.3064283802056818E-2</v>
      </c>
    </row>
    <row r="10" spans="1:12" x14ac:dyDescent="0.2">
      <c r="A10" s="78">
        <f t="shared" si="6"/>
        <v>5</v>
      </c>
      <c r="B10" s="57" t="s">
        <v>497</v>
      </c>
      <c r="C10" s="57">
        <v>546.6</v>
      </c>
      <c r="D10" s="57"/>
      <c r="E10" s="57"/>
      <c r="F10" s="57">
        <f t="shared" si="2"/>
        <v>546.6</v>
      </c>
      <c r="G10" s="56">
        <f t="shared" si="3"/>
        <v>1.9872256944137691E-3</v>
      </c>
      <c r="H10" s="321">
        <f t="shared" si="4"/>
        <v>7.5673554443276325</v>
      </c>
      <c r="I10" s="54">
        <f t="shared" si="5"/>
        <v>1.6648181977520791</v>
      </c>
      <c r="J10" s="54">
        <f t="shared" si="0"/>
        <v>3.3069343291711752</v>
      </c>
      <c r="K10" s="54">
        <v>6.7829554953373034E-2</v>
      </c>
      <c r="L10" s="56">
        <f t="shared" si="1"/>
        <v>2.3064283802056825E-2</v>
      </c>
    </row>
    <row r="11" spans="1:12" x14ac:dyDescent="0.2">
      <c r="A11" s="78">
        <f t="shared" si="6"/>
        <v>6</v>
      </c>
      <c r="B11" s="57" t="s">
        <v>498</v>
      </c>
      <c r="C11" s="57">
        <v>2868.3</v>
      </c>
      <c r="D11" s="57"/>
      <c r="E11" s="57"/>
      <c r="F11" s="57">
        <f t="shared" si="2"/>
        <v>2868.3</v>
      </c>
      <c r="G11" s="56">
        <f t="shared" si="3"/>
        <v>1.0428026819039543E-2</v>
      </c>
      <c r="H11" s="321">
        <f t="shared" si="4"/>
        <v>39.70992612690258</v>
      </c>
      <c r="I11" s="54">
        <f t="shared" si="5"/>
        <v>8.7361837479185684</v>
      </c>
      <c r="J11" s="54">
        <f t="shared" si="0"/>
        <v>17.353237717456427</v>
      </c>
      <c r="K11" s="54">
        <v>0.35593763716201965</v>
      </c>
      <c r="L11" s="56">
        <f t="shared" si="1"/>
        <v>2.3064283802056822E-2</v>
      </c>
    </row>
    <row r="12" spans="1:12" x14ac:dyDescent="0.2">
      <c r="A12" s="78">
        <f t="shared" si="6"/>
        <v>7</v>
      </c>
      <c r="B12" s="57" t="s">
        <v>499</v>
      </c>
      <c r="C12" s="57">
        <v>405</v>
      </c>
      <c r="D12" s="57"/>
      <c r="E12" s="57"/>
      <c r="F12" s="57">
        <f t="shared" si="2"/>
        <v>405</v>
      </c>
      <c r="G12" s="56">
        <f t="shared" si="3"/>
        <v>1.4724229898235939E-3</v>
      </c>
      <c r="H12" s="321">
        <f t="shared" si="4"/>
        <v>5.6069867452482454</v>
      </c>
      <c r="I12" s="54">
        <f t="shared" si="5"/>
        <v>1.233537083954614</v>
      </c>
      <c r="J12" s="54">
        <f t="shared" si="0"/>
        <v>2.4502532076734833</v>
      </c>
      <c r="K12" s="54">
        <v>5.0257902956670472E-2</v>
      </c>
      <c r="L12" s="56">
        <f t="shared" si="1"/>
        <v>2.3064283802056818E-2</v>
      </c>
    </row>
    <row r="13" spans="1:12" x14ac:dyDescent="0.2">
      <c r="A13" s="78">
        <f t="shared" si="6"/>
        <v>8</v>
      </c>
      <c r="B13" s="57" t="s">
        <v>500</v>
      </c>
      <c r="C13" s="57">
        <v>141.30000000000001</v>
      </c>
      <c r="D13" s="57"/>
      <c r="E13" s="57"/>
      <c r="F13" s="57">
        <f t="shared" si="2"/>
        <v>141.30000000000001</v>
      </c>
      <c r="G13" s="56">
        <f t="shared" si="3"/>
        <v>5.1371202089400944E-4</v>
      </c>
      <c r="H13" s="321">
        <f t="shared" si="4"/>
        <v>1.9562153755643878</v>
      </c>
      <c r="I13" s="54">
        <f t="shared" si="5"/>
        <v>0.43036738262416535</v>
      </c>
      <c r="J13" s="54">
        <f t="shared" si="0"/>
        <v>0.85486611912163746</v>
      </c>
      <c r="K13" s="54">
        <v>1.7534423920438368E-2</v>
      </c>
      <c r="L13" s="56">
        <f t="shared" si="1"/>
        <v>2.3064283802056818E-2</v>
      </c>
    </row>
    <row r="14" spans="1:12" x14ac:dyDescent="0.2">
      <c r="A14" s="78">
        <f t="shared" si="6"/>
        <v>9</v>
      </c>
      <c r="B14" s="57" t="s">
        <v>502</v>
      </c>
      <c r="C14" s="57">
        <v>221.7</v>
      </c>
      <c r="D14" s="57"/>
      <c r="E14" s="57"/>
      <c r="F14" s="57">
        <f t="shared" si="2"/>
        <v>221.7</v>
      </c>
      <c r="G14" s="56">
        <f t="shared" si="3"/>
        <v>8.0601525146639685E-4</v>
      </c>
      <c r="H14" s="321">
        <f t="shared" si="4"/>
        <v>3.0693060775840393</v>
      </c>
      <c r="I14" s="54">
        <f t="shared" si="5"/>
        <v>0.67524733706848861</v>
      </c>
      <c r="J14" s="54">
        <f t="shared" si="0"/>
        <v>1.3412867559042252</v>
      </c>
      <c r="K14" s="54">
        <v>2.7511548359244058E-2</v>
      </c>
      <c r="L14" s="56">
        <f t="shared" si="1"/>
        <v>2.3064283802056825E-2</v>
      </c>
    </row>
    <row r="15" spans="1:12" x14ac:dyDescent="0.2">
      <c r="A15" s="78">
        <f t="shared" si="6"/>
        <v>10</v>
      </c>
      <c r="B15" s="57" t="s">
        <v>503</v>
      </c>
      <c r="C15" s="57">
        <v>206.1</v>
      </c>
      <c r="D15" s="57"/>
      <c r="E15" s="57"/>
      <c r="F15" s="57">
        <f t="shared" si="2"/>
        <v>206.1</v>
      </c>
      <c r="G15" s="56">
        <f t="shared" si="3"/>
        <v>7.4929969926578442E-4</v>
      </c>
      <c r="H15" s="321">
        <f t="shared" si="4"/>
        <v>2.8533332548041073</v>
      </c>
      <c r="I15" s="54">
        <f t="shared" si="5"/>
        <v>0.62773331605690363</v>
      </c>
      <c r="J15" s="54">
        <f t="shared" si="0"/>
        <v>1.2469066323493949</v>
      </c>
      <c r="K15" s="54">
        <v>2.5575688393505637E-2</v>
      </c>
      <c r="L15" s="56">
        <f t="shared" si="1"/>
        <v>2.3064283802056829E-2</v>
      </c>
    </row>
    <row r="16" spans="1:12" x14ac:dyDescent="0.2">
      <c r="A16" s="78">
        <f t="shared" si="6"/>
        <v>11</v>
      </c>
      <c r="B16" s="57" t="s">
        <v>504</v>
      </c>
      <c r="C16" s="57">
        <v>512.4</v>
      </c>
      <c r="D16" s="57"/>
      <c r="E16" s="57">
        <v>84.7</v>
      </c>
      <c r="F16" s="57">
        <f t="shared" si="2"/>
        <v>597.1</v>
      </c>
      <c r="G16" s="56">
        <f t="shared" si="3"/>
        <v>2.1708241166016494E-3</v>
      </c>
      <c r="H16" s="321">
        <f t="shared" si="4"/>
        <v>8.2664982360190802</v>
      </c>
      <c r="I16" s="54">
        <f t="shared" si="5"/>
        <v>1.8186296119241976</v>
      </c>
      <c r="J16" s="54">
        <f t="shared" si="0"/>
        <v>3.6124597291403382</v>
      </c>
      <c r="K16" s="54">
        <v>7.4096281124513441E-2</v>
      </c>
      <c r="L16" s="56">
        <f t="shared" si="1"/>
        <v>2.3064283802056825E-2</v>
      </c>
    </row>
    <row r="17" spans="1:12" x14ac:dyDescent="0.2">
      <c r="A17" s="78">
        <f t="shared" si="6"/>
        <v>12</v>
      </c>
      <c r="B17" s="57" t="s">
        <v>505</v>
      </c>
      <c r="C17" s="57">
        <v>683.9</v>
      </c>
      <c r="D17" s="57"/>
      <c r="E17" s="57">
        <v>19.5</v>
      </c>
      <c r="F17" s="57">
        <f t="shared" si="2"/>
        <v>703.4</v>
      </c>
      <c r="G17" s="56">
        <f t="shared" si="3"/>
        <v>2.5572897062763355E-3</v>
      </c>
      <c r="H17" s="321">
        <f t="shared" si="4"/>
        <v>9.7381592015002862</v>
      </c>
      <c r="I17" s="54">
        <f t="shared" si="5"/>
        <v>2.1423950243300629</v>
      </c>
      <c r="J17" s="54">
        <f t="shared" si="0"/>
        <v>4.2555755710556253</v>
      </c>
      <c r="K17" s="54">
        <v>8.7287429480795084E-2</v>
      </c>
      <c r="L17" s="56">
        <f t="shared" si="1"/>
        <v>2.3064283802056825E-2</v>
      </c>
    </row>
    <row r="18" spans="1:12" x14ac:dyDescent="0.2">
      <c r="A18" s="78">
        <f t="shared" si="6"/>
        <v>13</v>
      </c>
      <c r="B18" s="57" t="s">
        <v>506</v>
      </c>
      <c r="C18" s="57">
        <v>551.20000000000005</v>
      </c>
      <c r="D18" s="57"/>
      <c r="E18" s="57">
        <v>111.5</v>
      </c>
      <c r="F18" s="57">
        <f t="shared" si="2"/>
        <v>662.7</v>
      </c>
      <c r="G18" s="56">
        <f t="shared" si="3"/>
        <v>2.4093202848298658E-3</v>
      </c>
      <c r="H18" s="321">
        <f t="shared" si="4"/>
        <v>9.1746916446321283</v>
      </c>
      <c r="I18" s="54">
        <f t="shared" si="5"/>
        <v>2.0184321618190681</v>
      </c>
      <c r="J18" s="54">
        <f t="shared" si="0"/>
        <v>4.0093402487042402</v>
      </c>
      <c r="K18" s="54">
        <v>8.2236820467618585E-2</v>
      </c>
      <c r="L18" s="56">
        <f t="shared" si="1"/>
        <v>2.3064283802056822E-2</v>
      </c>
    </row>
    <row r="19" spans="1:12" x14ac:dyDescent="0.2">
      <c r="A19" s="78">
        <f t="shared" si="6"/>
        <v>14</v>
      </c>
      <c r="B19" s="57" t="s">
        <v>507</v>
      </c>
      <c r="C19" s="57">
        <v>872.9</v>
      </c>
      <c r="D19" s="57"/>
      <c r="E19" s="57">
        <v>62.9</v>
      </c>
      <c r="F19" s="57">
        <f t="shared" si="2"/>
        <v>935.8</v>
      </c>
      <c r="G19" s="56">
        <f t="shared" si="3"/>
        <v>3.4022060095726396E-3</v>
      </c>
      <c r="H19" s="321">
        <f t="shared" si="4"/>
        <v>12.955600484452612</v>
      </c>
      <c r="I19" s="54">
        <f t="shared" si="5"/>
        <v>2.8502321065795746</v>
      </c>
      <c r="J19" s="54">
        <f t="shared" si="0"/>
        <v>5.6615974117057917</v>
      </c>
      <c r="K19" s="54">
        <v>0.11612677922679562</v>
      </c>
      <c r="L19" s="56">
        <f t="shared" si="1"/>
        <v>2.3064283802056822E-2</v>
      </c>
    </row>
    <row r="20" spans="1:12" x14ac:dyDescent="0.2">
      <c r="A20" s="78">
        <f t="shared" si="6"/>
        <v>15</v>
      </c>
      <c r="B20" s="57" t="s">
        <v>508</v>
      </c>
      <c r="C20" s="57">
        <v>559.20000000000005</v>
      </c>
      <c r="D20" s="57"/>
      <c r="E20" s="57"/>
      <c r="F20" s="57">
        <f t="shared" si="2"/>
        <v>559.20000000000005</v>
      </c>
      <c r="G20" s="56">
        <f t="shared" si="3"/>
        <v>2.0330344096527253E-3</v>
      </c>
      <c r="H20" s="321">
        <f t="shared" si="4"/>
        <v>7.7417950319575777</v>
      </c>
      <c r="I20" s="54">
        <f t="shared" si="5"/>
        <v>1.7031949070306671</v>
      </c>
      <c r="J20" s="54">
        <f t="shared" si="0"/>
        <v>3.3831644289654617</v>
      </c>
      <c r="K20" s="54">
        <v>6.9393134156469458E-2</v>
      </c>
      <c r="L20" s="56">
        <f t="shared" si="1"/>
        <v>2.3064283802056822E-2</v>
      </c>
    </row>
    <row r="21" spans="1:12" x14ac:dyDescent="0.2">
      <c r="A21" s="78">
        <f t="shared" si="6"/>
        <v>16</v>
      </c>
      <c r="B21" s="57" t="s">
        <v>509</v>
      </c>
      <c r="C21" s="57">
        <v>740.8</v>
      </c>
      <c r="D21" s="57">
        <v>57.8</v>
      </c>
      <c r="E21" s="57"/>
      <c r="F21" s="57">
        <f t="shared" si="2"/>
        <v>798.59999999999991</v>
      </c>
      <c r="G21" s="56">
        <f t="shared" si="3"/>
        <v>2.9033999991928934E-3</v>
      </c>
      <c r="H21" s="321">
        <f t="shared" si="4"/>
        <v>11.056147196926538</v>
      </c>
      <c r="I21" s="54">
        <f t="shared" si="5"/>
        <v>2.4323523833238383</v>
      </c>
      <c r="J21" s="54">
        <f t="shared" si="0"/>
        <v>4.8315363250568977</v>
      </c>
      <c r="K21" s="54">
        <v>9.9101139015301321E-2</v>
      </c>
      <c r="L21" s="56">
        <f t="shared" si="1"/>
        <v>2.3064283802056822E-2</v>
      </c>
    </row>
    <row r="22" spans="1:12" x14ac:dyDescent="0.2">
      <c r="A22" s="78">
        <f t="shared" si="6"/>
        <v>17</v>
      </c>
      <c r="B22" s="57" t="s">
        <v>510</v>
      </c>
      <c r="C22" s="57">
        <v>611.4</v>
      </c>
      <c r="D22" s="57"/>
      <c r="E22" s="57"/>
      <c r="F22" s="57">
        <f t="shared" si="2"/>
        <v>611.4</v>
      </c>
      <c r="G22" s="56">
        <f t="shared" si="3"/>
        <v>2.2228133727855439E-3</v>
      </c>
      <c r="H22" s="321">
        <f t="shared" si="4"/>
        <v>8.4644733235673506</v>
      </c>
      <c r="I22" s="54">
        <f t="shared" si="5"/>
        <v>1.8621841311848171</v>
      </c>
      <c r="J22" s="54">
        <f t="shared" si="0"/>
        <v>3.6989748423989322</v>
      </c>
      <c r="K22" s="54">
        <v>7.5870819426440306E-2</v>
      </c>
      <c r="L22" s="56">
        <f t="shared" si="1"/>
        <v>2.3064283802056822E-2</v>
      </c>
    </row>
    <row r="23" spans="1:12" x14ac:dyDescent="0.2">
      <c r="A23" s="78">
        <f t="shared" si="6"/>
        <v>18</v>
      </c>
      <c r="B23" s="57" t="s">
        <v>511</v>
      </c>
      <c r="C23" s="57">
        <v>603.70000000000005</v>
      </c>
      <c r="D23" s="57"/>
      <c r="E23" s="57"/>
      <c r="F23" s="57">
        <f t="shared" si="2"/>
        <v>603.70000000000005</v>
      </c>
      <c r="G23" s="56">
        <f t="shared" si="3"/>
        <v>2.1948191579172932E-3</v>
      </c>
      <c r="H23" s="321">
        <f t="shared" si="4"/>
        <v>8.3578713533490525</v>
      </c>
      <c r="I23" s="54">
        <f t="shared" si="5"/>
        <v>1.8387316977367916</v>
      </c>
      <c r="J23" s="54">
        <f t="shared" si="0"/>
        <v>3.652389781413536</v>
      </c>
      <c r="K23" s="54">
        <v>7.4915298802325836E-2</v>
      </c>
      <c r="L23" s="56">
        <f t="shared" si="1"/>
        <v>2.3064283802056825E-2</v>
      </c>
    </row>
    <row r="24" spans="1:12" x14ac:dyDescent="0.2">
      <c r="A24" s="78">
        <f t="shared" si="6"/>
        <v>19</v>
      </c>
      <c r="B24" s="57" t="s">
        <v>512</v>
      </c>
      <c r="C24" s="57">
        <v>813.6</v>
      </c>
      <c r="D24" s="57"/>
      <c r="E24" s="57"/>
      <c r="F24" s="57">
        <f t="shared" si="2"/>
        <v>813.6</v>
      </c>
      <c r="G24" s="56">
        <f t="shared" si="3"/>
        <v>2.9579341840011751E-3</v>
      </c>
      <c r="H24" s="321">
        <f t="shared" si="4"/>
        <v>11.263813372676475</v>
      </c>
      <c r="I24" s="54">
        <f t="shared" si="5"/>
        <v>2.4780389419888245</v>
      </c>
      <c r="J24" s="54">
        <f t="shared" si="0"/>
        <v>4.9222864438596199</v>
      </c>
      <c r="K24" s="54">
        <v>0.10096254282851136</v>
      </c>
      <c r="L24" s="56">
        <f t="shared" si="1"/>
        <v>2.3064283802056825E-2</v>
      </c>
    </row>
    <row r="25" spans="1:12" x14ac:dyDescent="0.2">
      <c r="A25" s="78">
        <f t="shared" si="6"/>
        <v>20</v>
      </c>
      <c r="B25" s="57" t="s">
        <v>513</v>
      </c>
      <c r="C25" s="57">
        <v>632.1</v>
      </c>
      <c r="D25" s="57"/>
      <c r="E25" s="57"/>
      <c r="F25" s="57">
        <f t="shared" si="2"/>
        <v>632.1</v>
      </c>
      <c r="G25" s="56">
        <f t="shared" si="3"/>
        <v>2.2980705478209719E-3</v>
      </c>
      <c r="H25" s="321">
        <f t="shared" si="4"/>
        <v>8.7510526461022611</v>
      </c>
      <c r="I25" s="54">
        <f t="shared" si="5"/>
        <v>1.9252315821424975</v>
      </c>
      <c r="J25" s="54">
        <f t="shared" si="0"/>
        <v>3.824210006346688</v>
      </c>
      <c r="K25" s="54">
        <v>7.8439556688670142E-2</v>
      </c>
      <c r="L25" s="56">
        <f t="shared" si="1"/>
        <v>2.3064283802056818E-2</v>
      </c>
    </row>
    <row r="26" spans="1:12" x14ac:dyDescent="0.2">
      <c r="A26" s="78">
        <f t="shared" si="6"/>
        <v>21</v>
      </c>
      <c r="B26" s="57" t="s">
        <v>514</v>
      </c>
      <c r="C26" s="57">
        <v>507.6</v>
      </c>
      <c r="D26" s="57"/>
      <c r="E26" s="57">
        <v>37.1</v>
      </c>
      <c r="F26" s="57">
        <f t="shared" si="2"/>
        <v>544.70000000000005</v>
      </c>
      <c r="G26" s="56">
        <f t="shared" si="3"/>
        <v>1.9803180310047201E-3</v>
      </c>
      <c r="H26" s="321">
        <f t="shared" si="4"/>
        <v>7.5410510620659741</v>
      </c>
      <c r="I26" s="54">
        <f t="shared" si="5"/>
        <v>1.6590312336545143</v>
      </c>
      <c r="J26" s="54">
        <f t="shared" si="0"/>
        <v>3.2954393141228309</v>
      </c>
      <c r="K26" s="54">
        <v>6.7593777137033115E-2</v>
      </c>
      <c r="L26" s="56">
        <f t="shared" si="1"/>
        <v>2.3064283802056822E-2</v>
      </c>
    </row>
    <row r="27" spans="1:12" x14ac:dyDescent="0.2">
      <c r="A27" s="78">
        <f t="shared" si="6"/>
        <v>22</v>
      </c>
      <c r="B27" s="57" t="s">
        <v>515</v>
      </c>
      <c r="C27" s="57">
        <v>712</v>
      </c>
      <c r="D27" s="57"/>
      <c r="E27" s="57"/>
      <c r="F27" s="57">
        <f t="shared" si="2"/>
        <v>712</v>
      </c>
      <c r="G27" s="56">
        <f t="shared" si="3"/>
        <v>2.5885559722330833E-3</v>
      </c>
      <c r="H27" s="321">
        <f t="shared" si="4"/>
        <v>9.8572211422635814</v>
      </c>
      <c r="I27" s="54">
        <f t="shared" si="5"/>
        <v>2.1685886512979877</v>
      </c>
      <c r="J27" s="54">
        <f t="shared" si="0"/>
        <v>4.3076056391691848</v>
      </c>
      <c r="K27" s="54">
        <v>8.8354634333702164E-2</v>
      </c>
      <c r="L27" s="56">
        <f t="shared" si="1"/>
        <v>2.3064283802056818E-2</v>
      </c>
    </row>
    <row r="28" spans="1:12" x14ac:dyDescent="0.2">
      <c r="A28" s="78">
        <f t="shared" si="6"/>
        <v>23</v>
      </c>
      <c r="B28" s="57" t="s">
        <v>516</v>
      </c>
      <c r="C28" s="57">
        <v>667</v>
      </c>
      <c r="D28" s="57"/>
      <c r="E28" s="57"/>
      <c r="F28" s="57">
        <f t="shared" si="2"/>
        <v>667</v>
      </c>
      <c r="G28" s="56">
        <f t="shared" si="3"/>
        <v>2.4249534178082399E-3</v>
      </c>
      <c r="H28" s="321">
        <f t="shared" si="4"/>
        <v>9.2342226150137776</v>
      </c>
      <c r="I28" s="54">
        <f t="shared" si="5"/>
        <v>2.031528975303031</v>
      </c>
      <c r="J28" s="54">
        <f t="shared" si="0"/>
        <v>4.0353552827610208</v>
      </c>
      <c r="K28" s="54">
        <v>8.2770422894072118E-2</v>
      </c>
      <c r="L28" s="56">
        <f t="shared" si="1"/>
        <v>2.3064283802056825E-2</v>
      </c>
    </row>
    <row r="29" spans="1:12" x14ac:dyDescent="0.2">
      <c r="A29" s="78">
        <f t="shared" si="6"/>
        <v>24</v>
      </c>
      <c r="B29" s="57" t="s">
        <v>517</v>
      </c>
      <c r="C29" s="57">
        <v>569</v>
      </c>
      <c r="D29" s="57"/>
      <c r="E29" s="57"/>
      <c r="F29" s="57">
        <f t="shared" si="2"/>
        <v>569</v>
      </c>
      <c r="G29" s="56">
        <f t="shared" si="3"/>
        <v>2.0686634103941354E-3</v>
      </c>
      <c r="H29" s="321">
        <f t="shared" si="4"/>
        <v>7.8774702667808674</v>
      </c>
      <c r="I29" s="54">
        <f t="shared" si="5"/>
        <v>1.7330434586917909</v>
      </c>
      <c r="J29" s="54">
        <f t="shared" si="0"/>
        <v>3.442454506583239</v>
      </c>
      <c r="K29" s="54">
        <v>7.0609251314433338E-2</v>
      </c>
      <c r="L29" s="56">
        <f t="shared" si="1"/>
        <v>2.3064283802056822E-2</v>
      </c>
    </row>
    <row r="30" spans="1:12" x14ac:dyDescent="0.2">
      <c r="A30" s="78">
        <f t="shared" si="6"/>
        <v>25</v>
      </c>
      <c r="B30" s="57" t="s">
        <v>518</v>
      </c>
      <c r="C30" s="57">
        <v>833.8</v>
      </c>
      <c r="D30" s="57"/>
      <c r="E30" s="57">
        <v>59.3</v>
      </c>
      <c r="F30" s="57">
        <f t="shared" si="2"/>
        <v>893.09999999999991</v>
      </c>
      <c r="G30" s="56">
        <f t="shared" si="3"/>
        <v>3.2469653634850655E-3</v>
      </c>
      <c r="H30" s="321">
        <f t="shared" si="4"/>
        <v>12.364444104151129</v>
      </c>
      <c r="I30" s="54">
        <f t="shared" si="5"/>
        <v>2.7201777029132486</v>
      </c>
      <c r="J30" s="54">
        <f t="shared" si="0"/>
        <v>5.4032620735140435</v>
      </c>
      <c r="K30" s="54">
        <v>0.11082798303852444</v>
      </c>
      <c r="L30" s="56">
        <f t="shared" si="1"/>
        <v>2.3064283802056825E-2</v>
      </c>
    </row>
    <row r="31" spans="1:12" x14ac:dyDescent="0.2">
      <c r="A31" s="78">
        <f t="shared" si="6"/>
        <v>26</v>
      </c>
      <c r="B31" s="57" t="s">
        <v>519</v>
      </c>
      <c r="C31" s="57">
        <v>880.8</v>
      </c>
      <c r="D31" s="57"/>
      <c r="E31" s="57"/>
      <c r="F31" s="57">
        <f t="shared" si="2"/>
        <v>880.8</v>
      </c>
      <c r="G31" s="56">
        <f t="shared" si="3"/>
        <v>3.202247331942275E-3</v>
      </c>
      <c r="H31" s="321">
        <f t="shared" si="4"/>
        <v>12.194157840036183</v>
      </c>
      <c r="I31" s="54">
        <f t="shared" si="5"/>
        <v>2.6827147248079606</v>
      </c>
      <c r="J31" s="54">
        <f t="shared" si="0"/>
        <v>5.3288469760958117</v>
      </c>
      <c r="K31" s="54">
        <v>0.10930163191169223</v>
      </c>
      <c r="L31" s="56">
        <f t="shared" si="1"/>
        <v>2.3064283802056822E-2</v>
      </c>
    </row>
    <row r="32" spans="1:12" x14ac:dyDescent="0.2">
      <c r="A32" s="78">
        <f t="shared" si="6"/>
        <v>27</v>
      </c>
      <c r="B32" s="57" t="s">
        <v>520</v>
      </c>
      <c r="C32" s="57">
        <v>853.7</v>
      </c>
      <c r="D32" s="57">
        <v>45.8</v>
      </c>
      <c r="E32" s="57">
        <v>34.200000000000003</v>
      </c>
      <c r="F32" s="57">
        <f t="shared" si="2"/>
        <v>933.7</v>
      </c>
      <c r="G32" s="56">
        <f t="shared" si="3"/>
        <v>3.3945712236994807E-3</v>
      </c>
      <c r="H32" s="321">
        <f t="shared" si="4"/>
        <v>12.926527219847623</v>
      </c>
      <c r="I32" s="54">
        <f t="shared" si="5"/>
        <v>2.843835988366477</v>
      </c>
      <c r="J32" s="54">
        <f t="shared" si="0"/>
        <v>5.6488923950734113</v>
      </c>
      <c r="K32" s="54">
        <v>0.11586618269294624</v>
      </c>
      <c r="L32" s="56">
        <f t="shared" si="1"/>
        <v>2.3064283802056825E-2</v>
      </c>
    </row>
    <row r="33" spans="1:12" x14ac:dyDescent="0.2">
      <c r="A33" s="78">
        <f t="shared" si="6"/>
        <v>28</v>
      </c>
      <c r="B33" s="57" t="s">
        <v>521</v>
      </c>
      <c r="C33" s="57">
        <v>737.2</v>
      </c>
      <c r="D33" s="57"/>
      <c r="E33" s="57"/>
      <c r="F33" s="57">
        <f t="shared" si="2"/>
        <v>737.2</v>
      </c>
      <c r="G33" s="56">
        <f t="shared" si="3"/>
        <v>2.6801734027109962E-3</v>
      </c>
      <c r="H33" s="321">
        <f t="shared" si="4"/>
        <v>10.206100317523473</v>
      </c>
      <c r="I33" s="54">
        <f t="shared" si="5"/>
        <v>2.2453420698551643</v>
      </c>
      <c r="J33" s="54">
        <f t="shared" si="0"/>
        <v>4.4600658387577576</v>
      </c>
      <c r="K33" s="54">
        <v>9.1481792739894999E-2</v>
      </c>
      <c r="L33" s="56">
        <f t="shared" si="1"/>
        <v>2.3064283802056822E-2</v>
      </c>
    </row>
    <row r="34" spans="1:12" x14ac:dyDescent="0.2">
      <c r="A34" s="78">
        <f t="shared" si="6"/>
        <v>29</v>
      </c>
      <c r="B34" s="57" t="s">
        <v>522</v>
      </c>
      <c r="C34" s="57">
        <v>2643.9</v>
      </c>
      <c r="D34" s="57"/>
      <c r="E34" s="57">
        <v>525.79999999999995</v>
      </c>
      <c r="F34" s="57">
        <f t="shared" si="2"/>
        <v>3169.7</v>
      </c>
      <c r="G34" s="56">
        <f t="shared" si="3"/>
        <v>1.1523800372453938E-2</v>
      </c>
      <c r="H34" s="321">
        <f t="shared" si="4"/>
        <v>43.882631818304596</v>
      </c>
      <c r="I34" s="54">
        <f t="shared" si="5"/>
        <v>9.6541790000270105</v>
      </c>
      <c r="J34" s="54">
        <f t="shared" si="0"/>
        <v>19.17671010459911</v>
      </c>
      <c r="K34" s="54">
        <v>0.39333944444878616</v>
      </c>
      <c r="L34" s="56">
        <f t="shared" si="1"/>
        <v>2.3064283802056818E-2</v>
      </c>
    </row>
    <row r="35" spans="1:12" x14ac:dyDescent="0.2">
      <c r="A35" s="78">
        <f t="shared" si="6"/>
        <v>30</v>
      </c>
      <c r="B35" s="57" t="s">
        <v>523</v>
      </c>
      <c r="C35" s="57">
        <v>757.5</v>
      </c>
      <c r="D35" s="57"/>
      <c r="E35" s="57"/>
      <c r="F35" s="57">
        <f t="shared" si="2"/>
        <v>757.5</v>
      </c>
      <c r="G35" s="56">
        <f t="shared" si="3"/>
        <v>2.7539763328182031E-3</v>
      </c>
      <c r="H35" s="321">
        <f t="shared" si="4"/>
        <v>10.487141875371718</v>
      </c>
      <c r="I35" s="54">
        <f t="shared" si="5"/>
        <v>2.3071712125817778</v>
      </c>
      <c r="J35" s="54">
        <f t="shared" si="0"/>
        <v>4.5828809995374407</v>
      </c>
      <c r="K35" s="54">
        <v>9.4000892567105893E-2</v>
      </c>
      <c r="L35" s="56">
        <f t="shared" si="1"/>
        <v>2.3064283802056818E-2</v>
      </c>
    </row>
    <row r="36" spans="1:12" x14ac:dyDescent="0.2">
      <c r="A36" s="78">
        <f t="shared" si="6"/>
        <v>31</v>
      </c>
      <c r="B36" s="57" t="s">
        <v>524</v>
      </c>
      <c r="C36" s="57">
        <v>386.9</v>
      </c>
      <c r="D36" s="57">
        <v>101.6</v>
      </c>
      <c r="E36" s="57"/>
      <c r="F36" s="57">
        <f t="shared" si="2"/>
        <v>488.5</v>
      </c>
      <c r="G36" s="56">
        <f t="shared" si="3"/>
        <v>1.7759966185896929E-3</v>
      </c>
      <c r="H36" s="321">
        <f t="shared" si="4"/>
        <v>6.7629951235895502</v>
      </c>
      <c r="I36" s="54">
        <f t="shared" si="5"/>
        <v>1.4878589271897011</v>
      </c>
      <c r="J36" s="54">
        <f t="shared" si="0"/>
        <v>2.9554288690086334</v>
      </c>
      <c r="K36" s="54">
        <v>6.0619717516872916E-2</v>
      </c>
      <c r="L36" s="56">
        <f t="shared" si="1"/>
        <v>2.3064283802056825E-2</v>
      </c>
    </row>
    <row r="37" spans="1:12" x14ac:dyDescent="0.2">
      <c r="A37" s="78">
        <f t="shared" si="6"/>
        <v>32</v>
      </c>
      <c r="B37" s="57" t="s">
        <v>525</v>
      </c>
      <c r="C37" s="57">
        <v>1722.05</v>
      </c>
      <c r="D37" s="57"/>
      <c r="E37" s="57">
        <v>115.8</v>
      </c>
      <c r="F37" s="57">
        <f t="shared" si="2"/>
        <v>1837.85</v>
      </c>
      <c r="G37" s="56">
        <f t="shared" si="3"/>
        <v>6.6817101033266463E-3</v>
      </c>
      <c r="H37" s="321">
        <f t="shared" si="4"/>
        <v>25.443952073467869</v>
      </c>
      <c r="I37" s="54">
        <f t="shared" si="5"/>
        <v>5.5976694561629312</v>
      </c>
      <c r="J37" s="54">
        <f t="shared" si="0"/>
        <v>11.11900705610546</v>
      </c>
      <c r="K37" s="54">
        <v>0.22806539987386873</v>
      </c>
      <c r="L37" s="56">
        <f t="shared" si="1"/>
        <v>2.3064283802056825E-2</v>
      </c>
    </row>
    <row r="38" spans="1:12" x14ac:dyDescent="0.2">
      <c r="A38" s="78">
        <f t="shared" si="6"/>
        <v>33</v>
      </c>
      <c r="B38" s="57" t="s">
        <v>526</v>
      </c>
      <c r="C38" s="57">
        <v>534.6</v>
      </c>
      <c r="D38" s="57">
        <v>34.4</v>
      </c>
      <c r="E38" s="57"/>
      <c r="F38" s="57">
        <f t="shared" si="2"/>
        <v>569</v>
      </c>
      <c r="G38" s="56">
        <f t="shared" si="3"/>
        <v>2.0686634103941354E-3</v>
      </c>
      <c r="H38" s="321">
        <f t="shared" si="4"/>
        <v>7.8774702667808674</v>
      </c>
      <c r="I38" s="54">
        <f t="shared" si="5"/>
        <v>1.7330434586917909</v>
      </c>
      <c r="J38" s="54">
        <f t="shared" si="0"/>
        <v>3.442454506583239</v>
      </c>
      <c r="K38" s="54">
        <v>7.0609251314433338E-2</v>
      </c>
      <c r="L38" s="56">
        <f t="shared" si="1"/>
        <v>2.3064283802056822E-2</v>
      </c>
    </row>
    <row r="39" spans="1:12" x14ac:dyDescent="0.2">
      <c r="A39" s="78">
        <f t="shared" si="6"/>
        <v>34</v>
      </c>
      <c r="B39" s="57" t="s">
        <v>527</v>
      </c>
      <c r="C39" s="57">
        <v>578.79999999999995</v>
      </c>
      <c r="D39" s="57"/>
      <c r="E39" s="57">
        <v>47.8</v>
      </c>
      <c r="F39" s="57">
        <f t="shared" si="2"/>
        <v>626.59999999999991</v>
      </c>
      <c r="G39" s="56">
        <f t="shared" si="3"/>
        <v>2.278074680057935E-3</v>
      </c>
      <c r="H39" s="321">
        <f t="shared" si="4"/>
        <v>8.6749083816606163</v>
      </c>
      <c r="I39" s="54">
        <f t="shared" si="5"/>
        <v>1.9084798439653357</v>
      </c>
      <c r="J39" s="54">
        <f t="shared" si="0"/>
        <v>3.7909349627856894</v>
      </c>
      <c r="K39" s="54">
        <v>7.7757041957159795E-2</v>
      </c>
      <c r="L39" s="56">
        <f t="shared" si="1"/>
        <v>2.3064283802056822E-2</v>
      </c>
    </row>
    <row r="40" spans="1:12" x14ac:dyDescent="0.2">
      <c r="A40" s="78">
        <f t="shared" si="6"/>
        <v>35</v>
      </c>
      <c r="B40" s="57" t="s">
        <v>528</v>
      </c>
      <c r="C40" s="57">
        <v>1126.7</v>
      </c>
      <c r="D40" s="57"/>
      <c r="E40" s="57">
        <v>28.1</v>
      </c>
      <c r="F40" s="57">
        <f t="shared" si="2"/>
        <v>1154.8</v>
      </c>
      <c r="G40" s="56">
        <f t="shared" si="3"/>
        <v>4.1984051077735458E-3</v>
      </c>
      <c r="H40" s="321">
        <f t="shared" si="4"/>
        <v>15.987526650401662</v>
      </c>
      <c r="I40" s="54">
        <f t="shared" si="5"/>
        <v>3.5172558630883657</v>
      </c>
      <c r="J40" s="54">
        <f t="shared" si="0"/>
        <v>6.986549146225526</v>
      </c>
      <c r="K40" s="54">
        <v>0.14330327489966191</v>
      </c>
      <c r="L40" s="56">
        <f t="shared" si="1"/>
        <v>2.3064283802056822E-2</v>
      </c>
    </row>
    <row r="41" spans="1:12" x14ac:dyDescent="0.2">
      <c r="A41" s="78">
        <f t="shared" si="6"/>
        <v>36</v>
      </c>
      <c r="B41" s="57" t="s">
        <v>529</v>
      </c>
      <c r="C41" s="57">
        <v>627.1</v>
      </c>
      <c r="D41" s="57"/>
      <c r="E41" s="57"/>
      <c r="F41" s="57">
        <f t="shared" si="2"/>
        <v>627.1</v>
      </c>
      <c r="G41" s="56">
        <f t="shared" si="3"/>
        <v>2.2798924862182115E-3</v>
      </c>
      <c r="H41" s="321">
        <f t="shared" si="4"/>
        <v>8.6818305875189488</v>
      </c>
      <c r="I41" s="54">
        <f t="shared" si="5"/>
        <v>1.9100027292541688</v>
      </c>
      <c r="J41" s="54">
        <f t="shared" si="0"/>
        <v>3.7939599667457804</v>
      </c>
      <c r="K41" s="54">
        <v>7.7819088750933463E-2</v>
      </c>
      <c r="L41" s="56">
        <f t="shared" si="1"/>
        <v>2.3064283802056818E-2</v>
      </c>
    </row>
    <row r="42" spans="1:12" x14ac:dyDescent="0.2">
      <c r="A42" s="78">
        <f t="shared" si="6"/>
        <v>37</v>
      </c>
      <c r="B42" s="57" t="s">
        <v>530</v>
      </c>
      <c r="C42" s="57">
        <v>820.3</v>
      </c>
      <c r="D42" s="57">
        <v>55.7</v>
      </c>
      <c r="E42" s="57"/>
      <c r="F42" s="57">
        <f t="shared" si="2"/>
        <v>876</v>
      </c>
      <c r="G42" s="56">
        <f t="shared" si="3"/>
        <v>3.1847963928036253E-3</v>
      </c>
      <c r="H42" s="321">
        <f t="shared" si="4"/>
        <v>12.127704663796205</v>
      </c>
      <c r="I42" s="54">
        <f t="shared" si="5"/>
        <v>2.6680950260351652</v>
      </c>
      <c r="J42" s="54">
        <f t="shared" si="0"/>
        <v>5.2998069380789419</v>
      </c>
      <c r="K42" s="54">
        <v>0.10870598269146503</v>
      </c>
      <c r="L42" s="56">
        <f t="shared" si="1"/>
        <v>2.3064283802056822E-2</v>
      </c>
    </row>
    <row r="43" spans="1:12" x14ac:dyDescent="0.2">
      <c r="A43" s="78">
        <f t="shared" si="6"/>
        <v>38</v>
      </c>
      <c r="B43" s="57" t="s">
        <v>531</v>
      </c>
      <c r="C43" s="57">
        <v>834.6</v>
      </c>
      <c r="D43" s="57"/>
      <c r="E43" s="57">
        <v>120.9</v>
      </c>
      <c r="F43" s="57">
        <f t="shared" si="2"/>
        <v>955.5</v>
      </c>
      <c r="G43" s="56">
        <f t="shared" si="3"/>
        <v>3.4738275722875156E-3</v>
      </c>
      <c r="H43" s="321">
        <f t="shared" si="4"/>
        <v>13.228335395270859</v>
      </c>
      <c r="I43" s="54">
        <f t="shared" si="5"/>
        <v>2.9102337869595889</v>
      </c>
      <c r="J43" s="54">
        <f t="shared" si="0"/>
        <v>5.7807825677333655</v>
      </c>
      <c r="K43" s="54">
        <v>0.11857142290147812</v>
      </c>
      <c r="L43" s="56">
        <f t="shared" si="1"/>
        <v>2.3064283802056818E-2</v>
      </c>
    </row>
    <row r="44" spans="1:12" x14ac:dyDescent="0.2">
      <c r="A44" s="78">
        <f t="shared" si="6"/>
        <v>39</v>
      </c>
      <c r="B44" s="57" t="s">
        <v>532</v>
      </c>
      <c r="C44" s="57">
        <v>2791.8</v>
      </c>
      <c r="D44" s="57"/>
      <c r="E44" s="57">
        <v>70.7</v>
      </c>
      <c r="F44" s="57">
        <f t="shared" si="2"/>
        <v>2862.5</v>
      </c>
      <c r="G44" s="56">
        <f t="shared" si="3"/>
        <v>1.040694026758034E-2</v>
      </c>
      <c r="H44" s="321">
        <f t="shared" si="4"/>
        <v>39.629628538945937</v>
      </c>
      <c r="I44" s="54">
        <f t="shared" si="5"/>
        <v>8.7185182785681068</v>
      </c>
      <c r="J44" s="54">
        <f t="shared" si="0"/>
        <v>17.318147671519373</v>
      </c>
      <c r="K44" s="54">
        <v>0.35521789435424506</v>
      </c>
      <c r="L44" s="56">
        <f t="shared" si="1"/>
        <v>2.3064283802056825E-2</v>
      </c>
    </row>
    <row r="45" spans="1:12" x14ac:dyDescent="0.2">
      <c r="A45" s="78">
        <f t="shared" si="6"/>
        <v>40</v>
      </c>
      <c r="B45" s="57" t="s">
        <v>533</v>
      </c>
      <c r="C45" s="57">
        <v>643.79999999999995</v>
      </c>
      <c r="D45" s="57"/>
      <c r="E45" s="57">
        <v>33.700000000000003</v>
      </c>
      <c r="F45" s="57">
        <f t="shared" si="2"/>
        <v>677.5</v>
      </c>
      <c r="G45" s="56">
        <f t="shared" si="3"/>
        <v>2.4631273471740368E-3</v>
      </c>
      <c r="H45" s="321">
        <f t="shared" si="4"/>
        <v>9.3795889380387312</v>
      </c>
      <c r="I45" s="54">
        <f t="shared" si="5"/>
        <v>2.0635095663685208</v>
      </c>
      <c r="J45" s="54">
        <f t="shared" si="0"/>
        <v>4.0988803659229252</v>
      </c>
      <c r="K45" s="54">
        <v>8.4073405563319131E-2</v>
      </c>
      <c r="L45" s="56">
        <f t="shared" si="1"/>
        <v>2.3064283802056825E-2</v>
      </c>
    </row>
    <row r="46" spans="1:12" x14ac:dyDescent="0.2">
      <c r="A46" s="78">
        <f t="shared" si="6"/>
        <v>41</v>
      </c>
      <c r="B46" s="57" t="s">
        <v>534</v>
      </c>
      <c r="C46" s="57">
        <v>2514.1999999999998</v>
      </c>
      <c r="D46" s="57"/>
      <c r="E46" s="57"/>
      <c r="F46" s="57">
        <f t="shared" si="2"/>
        <v>2514.1999999999998</v>
      </c>
      <c r="G46" s="56">
        <f t="shared" si="3"/>
        <v>9.1406564963320471E-3</v>
      </c>
      <c r="H46" s="321">
        <f t="shared" si="4"/>
        <v>34.807619938032438</v>
      </c>
      <c r="I46" s="54">
        <f t="shared" si="5"/>
        <v>7.6576763863671369</v>
      </c>
      <c r="J46" s="54">
        <f t="shared" si="0"/>
        <v>15.210929912920175</v>
      </c>
      <c r="K46" s="54">
        <v>0.31199609781150839</v>
      </c>
      <c r="L46" s="56">
        <f t="shared" si="1"/>
        <v>2.3064283802056825E-2</v>
      </c>
    </row>
    <row r="47" spans="1:12" x14ac:dyDescent="0.2">
      <c r="A47" s="78">
        <f t="shared" si="6"/>
        <v>42</v>
      </c>
      <c r="B47" s="57" t="s">
        <v>535</v>
      </c>
      <c r="C47" s="57">
        <v>366.9</v>
      </c>
      <c r="D47" s="57">
        <v>25</v>
      </c>
      <c r="E47" s="57"/>
      <c r="F47" s="57">
        <f t="shared" si="2"/>
        <v>391.9</v>
      </c>
      <c r="G47" s="56">
        <f t="shared" si="3"/>
        <v>1.4247964684243615E-3</v>
      </c>
      <c r="H47" s="321">
        <f t="shared" si="4"/>
        <v>5.4256249517599686</v>
      </c>
      <c r="I47" s="54">
        <f t="shared" si="5"/>
        <v>1.1936374893871931</v>
      </c>
      <c r="J47" s="54">
        <f t="shared" si="0"/>
        <v>2.3709981039191064</v>
      </c>
      <c r="K47" s="54">
        <v>4.8632276959800387E-2</v>
      </c>
      <c r="L47" s="56">
        <f t="shared" si="1"/>
        <v>2.3064283802056822E-2</v>
      </c>
    </row>
    <row r="48" spans="1:12" x14ac:dyDescent="0.2">
      <c r="A48" s="78">
        <f t="shared" si="6"/>
        <v>43</v>
      </c>
      <c r="B48" s="57" t="s">
        <v>538</v>
      </c>
      <c r="C48" s="57">
        <v>623.5</v>
      </c>
      <c r="D48" s="57">
        <v>121.1</v>
      </c>
      <c r="E48" s="57">
        <v>31.1</v>
      </c>
      <c r="F48" s="57">
        <f t="shared" si="2"/>
        <v>775.7</v>
      </c>
      <c r="G48" s="56">
        <f t="shared" si="3"/>
        <v>2.8201444770522516E-3</v>
      </c>
      <c r="H48" s="321">
        <f t="shared" si="4"/>
        <v>10.739110168614975</v>
      </c>
      <c r="I48" s="54">
        <f t="shared" si="5"/>
        <v>2.3626042370952942</v>
      </c>
      <c r="J48" s="54">
        <f t="shared" si="0"/>
        <v>4.6929911436847442</v>
      </c>
      <c r="K48" s="54">
        <v>9.6259395860467389E-2</v>
      </c>
      <c r="L48" s="56">
        <f t="shared" si="1"/>
        <v>2.3064283802056825E-2</v>
      </c>
    </row>
    <row r="49" spans="1:12" x14ac:dyDescent="0.2">
      <c r="A49" s="78">
        <f t="shared" si="6"/>
        <v>44</v>
      </c>
      <c r="B49" s="57" t="s">
        <v>539</v>
      </c>
      <c r="C49" s="57">
        <v>1208.3</v>
      </c>
      <c r="D49" s="57"/>
      <c r="E49" s="57"/>
      <c r="F49" s="57">
        <f t="shared" si="2"/>
        <v>1208.3</v>
      </c>
      <c r="G49" s="56">
        <f t="shared" si="3"/>
        <v>4.3929103669230821E-3</v>
      </c>
      <c r="H49" s="321">
        <f t="shared" si="4"/>
        <v>16.728202677243097</v>
      </c>
      <c r="I49" s="54">
        <f t="shared" si="5"/>
        <v>3.6802045889934814</v>
      </c>
      <c r="J49" s="54">
        <f t="shared" si="0"/>
        <v>7.3102245699552331</v>
      </c>
      <c r="K49" s="54">
        <v>0.1499422818334443</v>
      </c>
      <c r="L49" s="56">
        <f t="shared" si="1"/>
        <v>2.3064283802056818E-2</v>
      </c>
    </row>
    <row r="50" spans="1:12" x14ac:dyDescent="0.2">
      <c r="A50" s="78">
        <f t="shared" si="6"/>
        <v>45</v>
      </c>
      <c r="B50" s="57" t="s">
        <v>540</v>
      </c>
      <c r="C50" s="57">
        <v>625.20000000000005</v>
      </c>
      <c r="D50" s="57"/>
      <c r="E50" s="57"/>
      <c r="F50" s="57">
        <f t="shared" si="2"/>
        <v>625.20000000000005</v>
      </c>
      <c r="G50" s="56">
        <f t="shared" si="3"/>
        <v>2.2729848228091628E-3</v>
      </c>
      <c r="H50" s="321">
        <f t="shared" si="4"/>
        <v>8.6555262052572921</v>
      </c>
      <c r="I50" s="54">
        <f t="shared" si="5"/>
        <v>1.9042157651566043</v>
      </c>
      <c r="J50" s="54">
        <f t="shared" si="0"/>
        <v>3.7824649516974365</v>
      </c>
      <c r="K50" s="54">
        <v>7.7583310934593544E-2</v>
      </c>
      <c r="L50" s="56">
        <f t="shared" si="1"/>
        <v>2.3064283802056822E-2</v>
      </c>
    </row>
    <row r="51" spans="1:12" x14ac:dyDescent="0.2">
      <c r="A51" s="78">
        <f t="shared" si="6"/>
        <v>46</v>
      </c>
      <c r="B51" s="57" t="s">
        <v>542</v>
      </c>
      <c r="C51" s="57">
        <v>493.3</v>
      </c>
      <c r="D51" s="57"/>
      <c r="E51" s="57">
        <v>24.2</v>
      </c>
      <c r="F51" s="57">
        <f t="shared" si="2"/>
        <v>517.5</v>
      </c>
      <c r="G51" s="56">
        <f t="shared" si="3"/>
        <v>1.8814293758857032E-3</v>
      </c>
      <c r="H51" s="321">
        <f t="shared" si="4"/>
        <v>7.1644830633727574</v>
      </c>
      <c r="I51" s="54">
        <f t="shared" si="5"/>
        <v>1.5761862739420067</v>
      </c>
      <c r="J51" s="54">
        <f t="shared" si="0"/>
        <v>3.130879098693895</v>
      </c>
      <c r="K51" s="54">
        <v>6.4218431555745609E-2</v>
      </c>
      <c r="L51" s="56">
        <f t="shared" si="1"/>
        <v>2.3064283802056822E-2</v>
      </c>
    </row>
    <row r="52" spans="1:12" x14ac:dyDescent="0.2">
      <c r="A52" s="78">
        <f t="shared" si="6"/>
        <v>47</v>
      </c>
      <c r="B52" s="57" t="s">
        <v>543</v>
      </c>
      <c r="C52" s="57">
        <v>338</v>
      </c>
      <c r="D52" s="57">
        <v>30.7</v>
      </c>
      <c r="E52" s="57"/>
      <c r="F52" s="57">
        <f t="shared" si="2"/>
        <v>368.7</v>
      </c>
      <c r="G52" s="56">
        <f t="shared" si="3"/>
        <v>1.3404502625875532E-3</v>
      </c>
      <c r="H52" s="321">
        <f t="shared" si="4"/>
        <v>5.1044345999334029</v>
      </c>
      <c r="I52" s="54">
        <f t="shared" si="5"/>
        <v>1.1229756119853487</v>
      </c>
      <c r="J52" s="54">
        <f t="shared" si="0"/>
        <v>2.230637920170897</v>
      </c>
      <c r="K52" s="54">
        <v>4.5753305728702232E-2</v>
      </c>
      <c r="L52" s="56">
        <f t="shared" si="1"/>
        <v>2.3064283802056825E-2</v>
      </c>
    </row>
    <row r="53" spans="1:12" x14ac:dyDescent="0.2">
      <c r="A53" s="78">
        <f t="shared" si="6"/>
        <v>48</v>
      </c>
      <c r="B53" s="57" t="s">
        <v>544</v>
      </c>
      <c r="C53" s="57">
        <v>331.1</v>
      </c>
      <c r="D53" s="57"/>
      <c r="E53" s="57"/>
      <c r="F53" s="57">
        <f t="shared" si="2"/>
        <v>331.1</v>
      </c>
      <c r="G53" s="56">
        <f t="shared" si="3"/>
        <v>1.2037512393347949E-3</v>
      </c>
      <c r="H53" s="321">
        <f t="shared" si="4"/>
        <v>4.5838847193868988</v>
      </c>
      <c r="I53" s="54">
        <f t="shared" si="5"/>
        <v>1.0084546382651178</v>
      </c>
      <c r="J53" s="54">
        <f t="shared" si="0"/>
        <v>2.0031576223720746</v>
      </c>
      <c r="K53" s="54">
        <v>4.1087386836922458E-2</v>
      </c>
      <c r="L53" s="56">
        <f t="shared" si="1"/>
        <v>2.3064283802056822E-2</v>
      </c>
    </row>
    <row r="54" spans="1:12" x14ac:dyDescent="0.2">
      <c r="A54" s="78">
        <f t="shared" si="6"/>
        <v>49</v>
      </c>
      <c r="B54" s="57" t="s">
        <v>545</v>
      </c>
      <c r="C54" s="57">
        <v>215.4</v>
      </c>
      <c r="D54" s="57"/>
      <c r="E54" s="57"/>
      <c r="F54" s="57">
        <f t="shared" si="2"/>
        <v>215.4</v>
      </c>
      <c r="G54" s="56">
        <f t="shared" si="3"/>
        <v>7.8311089384691885E-4</v>
      </c>
      <c r="H54" s="321">
        <f t="shared" si="4"/>
        <v>2.9820862837690671</v>
      </c>
      <c r="I54" s="54">
        <f t="shared" si="5"/>
        <v>0.6560589824291948</v>
      </c>
      <c r="J54" s="54">
        <f t="shared" si="0"/>
        <v>1.3031717060070824</v>
      </c>
      <c r="K54" s="54">
        <v>2.672975875769585E-2</v>
      </c>
      <c r="L54" s="56">
        <f t="shared" si="1"/>
        <v>2.3064283802056825E-2</v>
      </c>
    </row>
    <row r="55" spans="1:12" x14ac:dyDescent="0.2">
      <c r="A55" s="78">
        <f t="shared" si="6"/>
        <v>50</v>
      </c>
      <c r="B55" s="57" t="s">
        <v>546</v>
      </c>
      <c r="C55" s="57">
        <v>720.4</v>
      </c>
      <c r="D55" s="57"/>
      <c r="E55" s="57"/>
      <c r="F55" s="57">
        <f t="shared" si="2"/>
        <v>720.4</v>
      </c>
      <c r="G55" s="56">
        <f t="shared" si="3"/>
        <v>2.6190951157257208E-3</v>
      </c>
      <c r="H55" s="321">
        <f t="shared" si="4"/>
        <v>9.9735142006835442</v>
      </c>
      <c r="I55" s="54">
        <f t="shared" si="5"/>
        <v>2.1941731241503799</v>
      </c>
      <c r="J55" s="54">
        <f t="shared" si="0"/>
        <v>4.3584257056987088</v>
      </c>
      <c r="K55" s="54">
        <v>8.9397020469099781E-2</v>
      </c>
      <c r="L55" s="56">
        <f t="shared" si="1"/>
        <v>2.3064283802056822E-2</v>
      </c>
    </row>
    <row r="56" spans="1:12" x14ac:dyDescent="0.2">
      <c r="A56" s="78">
        <f t="shared" si="6"/>
        <v>51</v>
      </c>
      <c r="B56" s="57" t="s">
        <v>547</v>
      </c>
      <c r="C56" s="57">
        <v>191</v>
      </c>
      <c r="D56" s="57"/>
      <c r="E56" s="57">
        <v>101.5</v>
      </c>
      <c r="F56" s="57">
        <f t="shared" si="2"/>
        <v>292.5</v>
      </c>
      <c r="G56" s="56">
        <f t="shared" si="3"/>
        <v>1.0634166037614844E-3</v>
      </c>
      <c r="H56" s="321">
        <f t="shared" si="4"/>
        <v>4.0494904271237324</v>
      </c>
      <c r="I56" s="54">
        <f t="shared" si="5"/>
        <v>0.89088789396722112</v>
      </c>
      <c r="J56" s="54">
        <f t="shared" si="0"/>
        <v>1.7696273166530712</v>
      </c>
      <c r="K56" s="54">
        <v>3.6297374357595343E-2</v>
      </c>
      <c r="L56" s="56">
        <f t="shared" si="1"/>
        <v>2.3064283802056822E-2</v>
      </c>
    </row>
    <row r="57" spans="1:12" x14ac:dyDescent="0.2">
      <c r="A57" s="78">
        <f t="shared" si="6"/>
        <v>52</v>
      </c>
      <c r="B57" s="57" t="s">
        <v>548</v>
      </c>
      <c r="C57" s="57">
        <v>936.65</v>
      </c>
      <c r="D57" s="57">
        <v>28.5</v>
      </c>
      <c r="E57" s="57"/>
      <c r="F57" s="57">
        <f t="shared" si="2"/>
        <v>965.15</v>
      </c>
      <c r="G57" s="56">
        <f t="shared" si="3"/>
        <v>3.5089112311808435E-3</v>
      </c>
      <c r="H57" s="321">
        <f t="shared" si="4"/>
        <v>13.361933968336652</v>
      </c>
      <c r="I57" s="54">
        <f t="shared" si="5"/>
        <v>2.9396254730340634</v>
      </c>
      <c r="J57" s="54">
        <f t="shared" si="0"/>
        <v>5.8391651441631174</v>
      </c>
      <c r="K57" s="54">
        <v>0.11976892602130991</v>
      </c>
      <c r="L57" s="56">
        <f t="shared" si="1"/>
        <v>2.3064283802056825E-2</v>
      </c>
    </row>
    <row r="58" spans="1:12" x14ac:dyDescent="0.2">
      <c r="A58" s="78">
        <f t="shared" si="6"/>
        <v>53</v>
      </c>
      <c r="B58" s="57" t="s">
        <v>549</v>
      </c>
      <c r="C58" s="57">
        <v>349.5</v>
      </c>
      <c r="D58" s="57"/>
      <c r="E58" s="57">
        <v>62.7</v>
      </c>
      <c r="F58" s="57">
        <f t="shared" si="2"/>
        <v>412.2</v>
      </c>
      <c r="G58" s="56">
        <f t="shared" si="3"/>
        <v>1.4985993985315688E-3</v>
      </c>
      <c r="H58" s="321">
        <f t="shared" si="4"/>
        <v>5.7066665096082145</v>
      </c>
      <c r="I58" s="54">
        <f t="shared" si="5"/>
        <v>1.2554666321138073</v>
      </c>
      <c r="J58" s="54">
        <f t="shared" si="0"/>
        <v>2.4938132646987898</v>
      </c>
      <c r="K58" s="54">
        <v>5.1151376787011274E-2</v>
      </c>
      <c r="L58" s="56">
        <f t="shared" si="1"/>
        <v>2.3064283802056829E-2</v>
      </c>
    </row>
    <row r="59" spans="1:12" x14ac:dyDescent="0.2">
      <c r="A59" s="78">
        <f t="shared" si="6"/>
        <v>54</v>
      </c>
      <c r="B59" s="57" t="s">
        <v>550</v>
      </c>
      <c r="C59" s="57">
        <v>878.9</v>
      </c>
      <c r="D59" s="57">
        <v>93.3</v>
      </c>
      <c r="E59" s="57"/>
      <c r="F59" s="57">
        <f t="shared" si="2"/>
        <v>972.19999999999993</v>
      </c>
      <c r="G59" s="56">
        <f t="shared" si="3"/>
        <v>3.5345422980407352E-3</v>
      </c>
      <c r="H59" s="321">
        <f t="shared" si="4"/>
        <v>13.45953707093912</v>
      </c>
      <c r="I59" s="54">
        <f t="shared" si="5"/>
        <v>2.9610981556066065</v>
      </c>
      <c r="J59" s="54">
        <f t="shared" si="0"/>
        <v>5.8818177000003953</v>
      </c>
      <c r="K59" s="54">
        <v>0.1206437858135186</v>
      </c>
      <c r="L59" s="56">
        <f t="shared" si="1"/>
        <v>2.3064283802056825E-2</v>
      </c>
    </row>
    <row r="60" spans="1:12" x14ac:dyDescent="0.2">
      <c r="A60" s="78">
        <f t="shared" si="6"/>
        <v>55</v>
      </c>
      <c r="B60" s="57" t="s">
        <v>551</v>
      </c>
      <c r="C60" s="57">
        <v>498.3</v>
      </c>
      <c r="D60" s="57"/>
      <c r="E60" s="57"/>
      <c r="F60" s="57">
        <f t="shared" si="2"/>
        <v>498.3</v>
      </c>
      <c r="G60" s="56">
        <f t="shared" si="3"/>
        <v>1.8116256193311032E-3</v>
      </c>
      <c r="H60" s="321">
        <f t="shared" si="4"/>
        <v>6.8986703584128408</v>
      </c>
      <c r="I60" s="54">
        <f t="shared" si="5"/>
        <v>1.5177074788508249</v>
      </c>
      <c r="J60" s="54">
        <f t="shared" si="0"/>
        <v>3.0147189466264113</v>
      </c>
      <c r="K60" s="54">
        <v>6.183583467483679E-2</v>
      </c>
      <c r="L60" s="56">
        <f t="shared" si="1"/>
        <v>2.3064283802056818E-2</v>
      </c>
    </row>
    <row r="61" spans="1:12" x14ac:dyDescent="0.2">
      <c r="A61" s="78">
        <f t="shared" si="6"/>
        <v>56</v>
      </c>
      <c r="B61" s="57" t="s">
        <v>552</v>
      </c>
      <c r="C61" s="57">
        <v>478.1</v>
      </c>
      <c r="D61" s="57"/>
      <c r="E61" s="57"/>
      <c r="F61" s="57">
        <f t="shared" si="2"/>
        <v>478.1</v>
      </c>
      <c r="G61" s="56">
        <f t="shared" si="3"/>
        <v>1.7381862504559512E-3</v>
      </c>
      <c r="H61" s="321">
        <f t="shared" si="4"/>
        <v>6.6190132417362619</v>
      </c>
      <c r="I61" s="54">
        <f t="shared" si="5"/>
        <v>1.4561829131819777</v>
      </c>
      <c r="J61" s="54">
        <f t="shared" si="0"/>
        <v>2.8925087866387464</v>
      </c>
      <c r="K61" s="54">
        <v>5.9329144206380628E-2</v>
      </c>
      <c r="L61" s="56">
        <f t="shared" si="1"/>
        <v>2.3064283802056822E-2</v>
      </c>
    </row>
    <row r="62" spans="1:12" x14ac:dyDescent="0.2">
      <c r="A62" s="78">
        <f t="shared" si="6"/>
        <v>57</v>
      </c>
      <c r="B62" s="57" t="s">
        <v>553</v>
      </c>
      <c r="C62" s="57">
        <v>429.3</v>
      </c>
      <c r="D62" s="57">
        <v>34.299999999999997</v>
      </c>
      <c r="E62" s="57"/>
      <c r="F62" s="57">
        <f t="shared" si="2"/>
        <v>463.6</v>
      </c>
      <c r="G62" s="56">
        <f t="shared" si="3"/>
        <v>1.6854698718079459E-3</v>
      </c>
      <c r="H62" s="321">
        <f t="shared" si="4"/>
        <v>6.4182692718446583</v>
      </c>
      <c r="I62" s="54">
        <f t="shared" si="5"/>
        <v>1.4120192398058249</v>
      </c>
      <c r="J62" s="54">
        <f t="shared" si="0"/>
        <v>2.8047836717961157</v>
      </c>
      <c r="K62" s="54">
        <v>5.7529787186944285E-2</v>
      </c>
      <c r="L62" s="56">
        <f t="shared" si="1"/>
        <v>2.3064283802056822E-2</v>
      </c>
    </row>
    <row r="63" spans="1:12" x14ac:dyDescent="0.2">
      <c r="A63" s="78">
        <f t="shared" si="6"/>
        <v>58</v>
      </c>
      <c r="B63" s="57" t="s">
        <v>554</v>
      </c>
      <c r="C63" s="57">
        <v>1630.6</v>
      </c>
      <c r="D63" s="57"/>
      <c r="E63" s="57">
        <v>228.3</v>
      </c>
      <c r="F63" s="57">
        <f t="shared" si="2"/>
        <v>1858.8999999999999</v>
      </c>
      <c r="G63" s="56">
        <f t="shared" si="3"/>
        <v>6.7582397426742677E-3</v>
      </c>
      <c r="H63" s="321">
        <f t="shared" si="4"/>
        <v>25.73537694010361</v>
      </c>
      <c r="I63" s="54">
        <f t="shared" si="5"/>
        <v>5.6617829268227942</v>
      </c>
      <c r="J63" s="54">
        <f t="shared" si="0"/>
        <v>11.246359722825277</v>
      </c>
      <c r="K63" s="54">
        <v>0.23067756989174007</v>
      </c>
      <c r="L63" s="56">
        <f t="shared" si="1"/>
        <v>2.3064283802056822E-2</v>
      </c>
    </row>
    <row r="64" spans="1:12" x14ac:dyDescent="0.2">
      <c r="A64" s="78">
        <f t="shared" si="6"/>
        <v>59</v>
      </c>
      <c r="B64" s="57" t="s">
        <v>555</v>
      </c>
      <c r="C64" s="57">
        <v>584.88</v>
      </c>
      <c r="D64" s="57">
        <v>40.700000000000003</v>
      </c>
      <c r="E64" s="57"/>
      <c r="F64" s="57">
        <f t="shared" si="2"/>
        <v>625.58000000000004</v>
      </c>
      <c r="G64" s="56">
        <f t="shared" si="3"/>
        <v>2.2743663554909725E-3</v>
      </c>
      <c r="H64" s="321">
        <f t="shared" si="4"/>
        <v>8.6607870817096231</v>
      </c>
      <c r="I64" s="54">
        <f t="shared" si="5"/>
        <v>1.9053731579761171</v>
      </c>
      <c r="J64" s="54">
        <f t="shared" si="0"/>
        <v>3.7847639547071052</v>
      </c>
      <c r="K64" s="54">
        <v>7.7630466497861525E-2</v>
      </c>
      <c r="L64" s="56">
        <f t="shared" si="1"/>
        <v>2.3064283802056822E-2</v>
      </c>
    </row>
    <row r="65" spans="1:12" x14ac:dyDescent="0.2">
      <c r="A65" s="78">
        <f t="shared" si="6"/>
        <v>60</v>
      </c>
      <c r="B65" s="57" t="s">
        <v>556</v>
      </c>
      <c r="C65" s="57">
        <v>444.85</v>
      </c>
      <c r="D65" s="57"/>
      <c r="E65" s="57"/>
      <c r="F65" s="57">
        <f t="shared" si="2"/>
        <v>444.85</v>
      </c>
      <c r="G65" s="56">
        <f t="shared" si="3"/>
        <v>1.6173021407975944E-3</v>
      </c>
      <c r="H65" s="321">
        <f t="shared" si="4"/>
        <v>6.1586865521572394</v>
      </c>
      <c r="I65" s="54">
        <f t="shared" si="5"/>
        <v>1.3549110414745926</v>
      </c>
      <c r="J65" s="54">
        <f t="shared" si="0"/>
        <v>2.6913460232927138</v>
      </c>
      <c r="K65" s="54">
        <v>5.5203032420431758E-2</v>
      </c>
      <c r="L65" s="56">
        <f t="shared" si="1"/>
        <v>2.3064283802056818E-2</v>
      </c>
    </row>
    <row r="66" spans="1:12" x14ac:dyDescent="0.2">
      <c r="A66" s="78">
        <f t="shared" si="6"/>
        <v>61</v>
      </c>
      <c r="B66" s="57" t="s">
        <v>557</v>
      </c>
      <c r="C66" s="57">
        <v>550.70000000000005</v>
      </c>
      <c r="D66" s="57"/>
      <c r="E66" s="57"/>
      <c r="F66" s="57">
        <f t="shared" si="2"/>
        <v>550.70000000000005</v>
      </c>
      <c r="G66" s="56">
        <f t="shared" si="3"/>
        <v>2.0021317049280325E-3</v>
      </c>
      <c r="H66" s="321">
        <f t="shared" si="4"/>
        <v>7.6241175323659478</v>
      </c>
      <c r="I66" s="54">
        <f t="shared" si="5"/>
        <v>1.6773058571205086</v>
      </c>
      <c r="J66" s="54">
        <f t="shared" si="0"/>
        <v>3.331739361643919</v>
      </c>
      <c r="K66" s="54">
        <v>6.833833866231713E-2</v>
      </c>
      <c r="L66" s="56">
        <f t="shared" si="1"/>
        <v>2.3064283802056822E-2</v>
      </c>
    </row>
    <row r="67" spans="1:12" x14ac:dyDescent="0.2">
      <c r="A67" s="78">
        <f t="shared" si="6"/>
        <v>62</v>
      </c>
      <c r="B67" s="57" t="s">
        <v>558</v>
      </c>
      <c r="C67" s="57">
        <v>213.7</v>
      </c>
      <c r="D67" s="57"/>
      <c r="E67" s="57"/>
      <c r="F67" s="57">
        <f t="shared" si="2"/>
        <v>213.7</v>
      </c>
      <c r="G67" s="56">
        <f t="shared" si="3"/>
        <v>7.7693035290198021E-4</v>
      </c>
      <c r="H67" s="321">
        <f t="shared" si="4"/>
        <v>2.9585507838507406</v>
      </c>
      <c r="I67" s="54">
        <f t="shared" si="5"/>
        <v>0.65088117244716293</v>
      </c>
      <c r="J67" s="54">
        <f t="shared" si="0"/>
        <v>1.2928866925427736</v>
      </c>
      <c r="K67" s="54">
        <v>2.6518799658865382E-2</v>
      </c>
      <c r="L67" s="56">
        <f t="shared" si="1"/>
        <v>2.3064283802056818E-2</v>
      </c>
    </row>
    <row r="68" spans="1:12" x14ac:dyDescent="0.2">
      <c r="A68" s="78">
        <f t="shared" si="6"/>
        <v>63</v>
      </c>
      <c r="B68" s="57" t="s">
        <v>559</v>
      </c>
      <c r="C68" s="57">
        <v>537.54999999999995</v>
      </c>
      <c r="D68" s="57"/>
      <c r="E68" s="57"/>
      <c r="F68" s="57">
        <f t="shared" si="2"/>
        <v>537.54999999999995</v>
      </c>
      <c r="G68" s="56">
        <f t="shared" si="3"/>
        <v>1.9543234029127722E-3</v>
      </c>
      <c r="H68" s="321">
        <f t="shared" si="4"/>
        <v>7.4420635182918362</v>
      </c>
      <c r="I68" s="54">
        <f t="shared" si="5"/>
        <v>1.637253974024204</v>
      </c>
      <c r="J68" s="54">
        <f t="shared" si="0"/>
        <v>3.2521817574935326</v>
      </c>
      <c r="K68" s="54">
        <v>6.6706507986069669E-2</v>
      </c>
      <c r="L68" s="56">
        <f t="shared" si="1"/>
        <v>2.3064283802056818E-2</v>
      </c>
    </row>
    <row r="69" spans="1:12" x14ac:dyDescent="0.2">
      <c r="A69" s="78">
        <f t="shared" si="6"/>
        <v>64</v>
      </c>
      <c r="B69" s="57" t="s">
        <v>560</v>
      </c>
      <c r="C69" s="57">
        <v>467.1</v>
      </c>
      <c r="D69" s="57"/>
      <c r="E69" s="57">
        <v>80.8</v>
      </c>
      <c r="F69" s="57">
        <f t="shared" si="2"/>
        <v>547.9</v>
      </c>
      <c r="G69" s="56">
        <f t="shared" si="3"/>
        <v>1.9919519904304864E-3</v>
      </c>
      <c r="H69" s="321">
        <f t="shared" si="4"/>
        <v>7.5853531795592923</v>
      </c>
      <c r="I69" s="54">
        <f t="shared" si="5"/>
        <v>1.6687776995030443</v>
      </c>
      <c r="J69" s="54">
        <f t="shared" si="0"/>
        <v>3.3147993394674109</v>
      </c>
      <c r="K69" s="54">
        <v>6.7990876617184573E-2</v>
      </c>
      <c r="L69" s="56">
        <f t="shared" si="1"/>
        <v>2.3064283802056825E-2</v>
      </c>
    </row>
    <row r="70" spans="1:12" x14ac:dyDescent="0.2">
      <c r="A70" s="78">
        <f t="shared" si="6"/>
        <v>65</v>
      </c>
      <c r="B70" s="57" t="s">
        <v>561</v>
      </c>
      <c r="C70" s="57">
        <v>430.8</v>
      </c>
      <c r="D70" s="57"/>
      <c r="E70" s="57"/>
      <c r="F70" s="57">
        <f t="shared" si="2"/>
        <v>430.8</v>
      </c>
      <c r="G70" s="56">
        <f t="shared" si="3"/>
        <v>1.5662217876938377E-3</v>
      </c>
      <c r="H70" s="321">
        <f t="shared" si="4"/>
        <v>5.9641725675381343</v>
      </c>
      <c r="I70" s="54">
        <f t="shared" si="5"/>
        <v>1.3121179648583896</v>
      </c>
      <c r="J70" s="54">
        <f t="shared" ref="J70:J133" si="7">H70*0.437</f>
        <v>2.6063434120141649</v>
      </c>
      <c r="K70" s="54">
        <v>5.34595175153917E-2</v>
      </c>
      <c r="L70" s="56">
        <f t="shared" ref="L70:L133" si="8">(H70+I70+J70+K70)/F70</f>
        <v>2.3064283802056825E-2</v>
      </c>
    </row>
    <row r="71" spans="1:12" x14ac:dyDescent="0.2">
      <c r="A71" s="78">
        <f t="shared" si="6"/>
        <v>66</v>
      </c>
      <c r="B71" s="57" t="s">
        <v>562</v>
      </c>
      <c r="C71" s="57">
        <v>487.85</v>
      </c>
      <c r="D71" s="57"/>
      <c r="E71" s="57"/>
      <c r="F71" s="57">
        <f t="shared" ref="F71:F134" si="9">C71+D71+E71</f>
        <v>487.85</v>
      </c>
      <c r="G71" s="56">
        <f t="shared" ref="G71:G134" si="10">1/275056.83*F71</f>
        <v>1.773633470581334E-3</v>
      </c>
      <c r="H71" s="321">
        <f t="shared" ref="H71:H134" si="11">G71*3808</f>
        <v>6.7539962559737203</v>
      </c>
      <c r="I71" s="54">
        <f t="shared" ref="I71:I134" si="12">H71*0.22</f>
        <v>1.4858791763142185</v>
      </c>
      <c r="J71" s="54">
        <f t="shared" si="7"/>
        <v>2.9514963638605156</v>
      </c>
      <c r="K71" s="54">
        <v>6.0539056684967139E-2</v>
      </c>
      <c r="L71" s="56">
        <f t="shared" si="8"/>
        <v>2.3064283802056822E-2</v>
      </c>
    </row>
    <row r="72" spans="1:12" x14ac:dyDescent="0.2">
      <c r="A72" s="78">
        <f t="shared" ref="A72:A135" si="13">A71+1</f>
        <v>67</v>
      </c>
      <c r="B72" s="57" t="s">
        <v>563</v>
      </c>
      <c r="C72" s="57">
        <v>2572.4</v>
      </c>
      <c r="D72" s="57"/>
      <c r="E72" s="57">
        <v>488</v>
      </c>
      <c r="F72" s="57">
        <f t="shared" si="9"/>
        <v>3060.4</v>
      </c>
      <c r="G72" s="56">
        <f t="shared" si="10"/>
        <v>1.1126427945817597E-2</v>
      </c>
      <c r="H72" s="321">
        <f t="shared" si="11"/>
        <v>42.369437617673412</v>
      </c>
      <c r="I72" s="54">
        <f t="shared" si="12"/>
        <v>9.3212762758881507</v>
      </c>
      <c r="J72" s="54">
        <f t="shared" si="7"/>
        <v>18.51544423892328</v>
      </c>
      <c r="K72" s="54">
        <v>0.37977601532986255</v>
      </c>
      <c r="L72" s="56">
        <f t="shared" si="8"/>
        <v>2.3064283802056825E-2</v>
      </c>
    </row>
    <row r="73" spans="1:12" x14ac:dyDescent="0.2">
      <c r="A73" s="78">
        <f t="shared" si="13"/>
        <v>68</v>
      </c>
      <c r="B73" s="57" t="s">
        <v>564</v>
      </c>
      <c r="C73" s="57">
        <v>386.9</v>
      </c>
      <c r="D73" s="57"/>
      <c r="E73" s="57"/>
      <c r="F73" s="57">
        <f t="shared" si="9"/>
        <v>386.9</v>
      </c>
      <c r="G73" s="56">
        <f t="shared" si="10"/>
        <v>1.406618406821601E-3</v>
      </c>
      <c r="H73" s="321">
        <f t="shared" si="11"/>
        <v>5.3564028931766563</v>
      </c>
      <c r="I73" s="54">
        <f t="shared" si="12"/>
        <v>1.1784086364988644</v>
      </c>
      <c r="J73" s="54">
        <f t="shared" si="7"/>
        <v>2.3407480643181988</v>
      </c>
      <c r="K73" s="54">
        <v>4.8011809022063714E-2</v>
      </c>
      <c r="L73" s="56">
        <f t="shared" si="8"/>
        <v>2.3064283802056822E-2</v>
      </c>
    </row>
    <row r="74" spans="1:12" x14ac:dyDescent="0.2">
      <c r="A74" s="78">
        <f t="shared" si="13"/>
        <v>69</v>
      </c>
      <c r="B74" s="57" t="s">
        <v>565</v>
      </c>
      <c r="C74" s="57">
        <v>902</v>
      </c>
      <c r="D74" s="57"/>
      <c r="E74" s="57"/>
      <c r="F74" s="57">
        <f t="shared" si="9"/>
        <v>902</v>
      </c>
      <c r="G74" s="56">
        <f t="shared" si="10"/>
        <v>3.2793223131379794E-3</v>
      </c>
      <c r="H74" s="321">
        <f t="shared" si="11"/>
        <v>12.487659368429426</v>
      </c>
      <c r="I74" s="54">
        <f t="shared" si="12"/>
        <v>2.7472850610544737</v>
      </c>
      <c r="J74" s="54">
        <f t="shared" si="7"/>
        <v>5.4571071440036594</v>
      </c>
      <c r="K74" s="54">
        <v>0.11193241596769571</v>
      </c>
      <c r="L74" s="56">
        <f t="shared" si="8"/>
        <v>2.3064283802056829E-2</v>
      </c>
    </row>
    <row r="75" spans="1:12" x14ac:dyDescent="0.2">
      <c r="A75" s="78">
        <f t="shared" si="13"/>
        <v>70</v>
      </c>
      <c r="B75" s="57" t="s">
        <v>566</v>
      </c>
      <c r="C75" s="57">
        <v>659.8</v>
      </c>
      <c r="D75" s="57">
        <v>57.3</v>
      </c>
      <c r="E75" s="57"/>
      <c r="F75" s="57">
        <f t="shared" si="9"/>
        <v>717.09999999999991</v>
      </c>
      <c r="G75" s="56">
        <f t="shared" si="10"/>
        <v>2.6070975950678987E-3</v>
      </c>
      <c r="H75" s="321">
        <f t="shared" si="11"/>
        <v>9.9278276420185581</v>
      </c>
      <c r="I75" s="54">
        <f t="shared" si="12"/>
        <v>2.1841220812440829</v>
      </c>
      <c r="J75" s="54">
        <f t="shared" si="7"/>
        <v>4.3384606795621101</v>
      </c>
      <c r="K75" s="54">
        <v>8.8987511630193555E-2</v>
      </c>
      <c r="L75" s="56">
        <f t="shared" si="8"/>
        <v>2.3064283802056822E-2</v>
      </c>
    </row>
    <row r="76" spans="1:12" x14ac:dyDescent="0.2">
      <c r="A76" s="78">
        <f t="shared" si="13"/>
        <v>71</v>
      </c>
      <c r="B76" s="57" t="s">
        <v>567</v>
      </c>
      <c r="C76" s="57">
        <v>542.70000000000005</v>
      </c>
      <c r="D76" s="57"/>
      <c r="E76" s="57"/>
      <c r="F76" s="57">
        <f t="shared" si="9"/>
        <v>542.70000000000005</v>
      </c>
      <c r="G76" s="56">
        <f t="shared" si="10"/>
        <v>1.9730468063636161E-3</v>
      </c>
      <c r="H76" s="321">
        <f t="shared" si="11"/>
        <v>7.5133622386326504</v>
      </c>
      <c r="I76" s="54">
        <f t="shared" si="12"/>
        <v>1.652939692499183</v>
      </c>
      <c r="J76" s="54">
        <f t="shared" si="7"/>
        <v>3.2833392982824683</v>
      </c>
      <c r="K76" s="54">
        <v>6.7345589961938443E-2</v>
      </c>
      <c r="L76" s="56">
        <f t="shared" si="8"/>
        <v>2.3064283802056825E-2</v>
      </c>
    </row>
    <row r="77" spans="1:12" x14ac:dyDescent="0.2">
      <c r="A77" s="78">
        <f t="shared" si="13"/>
        <v>72</v>
      </c>
      <c r="B77" s="57" t="s">
        <v>568</v>
      </c>
      <c r="C77" s="57">
        <v>605.70000000000005</v>
      </c>
      <c r="D77" s="57"/>
      <c r="E77" s="57">
        <v>19</v>
      </c>
      <c r="F77" s="57">
        <f t="shared" si="9"/>
        <v>624.70000000000005</v>
      </c>
      <c r="G77" s="56">
        <f t="shared" si="10"/>
        <v>2.2711670166488868E-3</v>
      </c>
      <c r="H77" s="321">
        <f t="shared" si="11"/>
        <v>8.6486039993989614</v>
      </c>
      <c r="I77" s="54">
        <f t="shared" si="12"/>
        <v>1.9026928798677716</v>
      </c>
      <c r="J77" s="54">
        <f t="shared" si="7"/>
        <v>3.7794399477373459</v>
      </c>
      <c r="K77" s="54">
        <v>7.7521264140819862E-2</v>
      </c>
      <c r="L77" s="56">
        <f t="shared" si="8"/>
        <v>2.3064283802056825E-2</v>
      </c>
    </row>
    <row r="78" spans="1:12" x14ac:dyDescent="0.2">
      <c r="A78" s="78">
        <f t="shared" si="13"/>
        <v>73</v>
      </c>
      <c r="B78" s="57" t="s">
        <v>569</v>
      </c>
      <c r="C78" s="57">
        <v>1311.1</v>
      </c>
      <c r="D78" s="57"/>
      <c r="E78" s="57">
        <v>43.3</v>
      </c>
      <c r="F78" s="57">
        <f t="shared" si="9"/>
        <v>1354.3999999999999</v>
      </c>
      <c r="G78" s="56">
        <f t="shared" si="10"/>
        <v>4.9240733269557413E-3</v>
      </c>
      <c r="H78" s="321">
        <f t="shared" si="11"/>
        <v>18.750871229047462</v>
      </c>
      <c r="I78" s="54">
        <f t="shared" si="12"/>
        <v>4.1251916703904419</v>
      </c>
      <c r="J78" s="54">
        <f t="shared" si="7"/>
        <v>8.1941307270937411</v>
      </c>
      <c r="K78" s="54">
        <v>0.16807235497410983</v>
      </c>
      <c r="L78" s="56">
        <f t="shared" si="8"/>
        <v>2.3064283802056825E-2</v>
      </c>
    </row>
    <row r="79" spans="1:12" x14ac:dyDescent="0.2">
      <c r="A79" s="78">
        <f t="shared" si="13"/>
        <v>74</v>
      </c>
      <c r="B79" s="57" t="s">
        <v>570</v>
      </c>
      <c r="C79" s="57">
        <v>235.6</v>
      </c>
      <c r="D79" s="57"/>
      <c r="E79" s="57"/>
      <c r="F79" s="57">
        <f t="shared" si="9"/>
        <v>235.6</v>
      </c>
      <c r="G79" s="56">
        <f t="shared" si="10"/>
        <v>8.5655026272207085E-4</v>
      </c>
      <c r="H79" s="321">
        <f t="shared" si="11"/>
        <v>3.2617434004456456</v>
      </c>
      <c r="I79" s="54">
        <f t="shared" si="12"/>
        <v>0.71758354809804203</v>
      </c>
      <c r="J79" s="54">
        <f t="shared" si="7"/>
        <v>1.425381865994747</v>
      </c>
      <c r="K79" s="54">
        <v>2.9236449226152008E-2</v>
      </c>
      <c r="L79" s="56">
        <f t="shared" si="8"/>
        <v>2.3064283802056818E-2</v>
      </c>
    </row>
    <row r="80" spans="1:12" x14ac:dyDescent="0.2">
      <c r="A80" s="78">
        <f t="shared" si="13"/>
        <v>75</v>
      </c>
      <c r="B80" s="57" t="s">
        <v>571</v>
      </c>
      <c r="C80" s="57">
        <v>666.3</v>
      </c>
      <c r="D80" s="57">
        <v>58.1</v>
      </c>
      <c r="E80" s="57"/>
      <c r="F80" s="57">
        <f t="shared" si="9"/>
        <v>724.4</v>
      </c>
      <c r="G80" s="56">
        <f t="shared" si="10"/>
        <v>2.6336375650079292E-3</v>
      </c>
      <c r="H80" s="321">
        <f t="shared" si="11"/>
        <v>10.028891847550195</v>
      </c>
      <c r="I80" s="54">
        <f t="shared" si="12"/>
        <v>2.2063562064610429</v>
      </c>
      <c r="J80" s="54">
        <f t="shared" si="7"/>
        <v>4.3826257373794348</v>
      </c>
      <c r="K80" s="54">
        <v>8.989339481928911E-2</v>
      </c>
      <c r="L80" s="56">
        <f t="shared" si="8"/>
        <v>2.3064283802056822E-2</v>
      </c>
    </row>
    <row r="81" spans="1:12" x14ac:dyDescent="0.2">
      <c r="A81" s="78">
        <f t="shared" si="13"/>
        <v>76</v>
      </c>
      <c r="B81" s="57" t="s">
        <v>572</v>
      </c>
      <c r="C81" s="57">
        <v>574.5</v>
      </c>
      <c r="D81" s="57"/>
      <c r="E81" s="57"/>
      <c r="F81" s="57">
        <f t="shared" si="9"/>
        <v>574.5</v>
      </c>
      <c r="G81" s="56">
        <f t="shared" si="10"/>
        <v>2.0886592781571719E-3</v>
      </c>
      <c r="H81" s="321">
        <f t="shared" si="11"/>
        <v>7.9536145312225104</v>
      </c>
      <c r="I81" s="54">
        <f t="shared" si="12"/>
        <v>1.7497951968689522</v>
      </c>
      <c r="J81" s="54">
        <f t="shared" si="7"/>
        <v>3.4757295501442371</v>
      </c>
      <c r="K81" s="54">
        <v>7.1291766045943672E-2</v>
      </c>
      <c r="L81" s="56">
        <f t="shared" si="8"/>
        <v>2.3064283802056822E-2</v>
      </c>
    </row>
    <row r="82" spans="1:12" x14ac:dyDescent="0.2">
      <c r="A82" s="78">
        <f t="shared" si="13"/>
        <v>77</v>
      </c>
      <c r="B82" s="57" t="s">
        <v>573</v>
      </c>
      <c r="C82" s="57">
        <v>656.4</v>
      </c>
      <c r="D82" s="57">
        <v>40.5</v>
      </c>
      <c r="E82" s="57"/>
      <c r="F82" s="57">
        <f t="shared" si="9"/>
        <v>696.9</v>
      </c>
      <c r="G82" s="56">
        <f t="shared" si="10"/>
        <v>2.5336582261927471E-3</v>
      </c>
      <c r="H82" s="321">
        <f t="shared" si="11"/>
        <v>9.6481705253419801</v>
      </c>
      <c r="I82" s="54">
        <f t="shared" si="12"/>
        <v>2.1225975155752357</v>
      </c>
      <c r="J82" s="54">
        <f t="shared" si="7"/>
        <v>4.2162505195744453</v>
      </c>
      <c r="K82" s="54">
        <v>8.6480821161737415E-2</v>
      </c>
      <c r="L82" s="56">
        <f t="shared" si="8"/>
        <v>2.3064283802056818E-2</v>
      </c>
    </row>
    <row r="83" spans="1:12" x14ac:dyDescent="0.2">
      <c r="A83" s="78">
        <f t="shared" si="13"/>
        <v>78</v>
      </c>
      <c r="B83" s="57" t="s">
        <v>575</v>
      </c>
      <c r="C83" s="57">
        <v>560.6</v>
      </c>
      <c r="D83" s="57"/>
      <c r="E83" s="57">
        <v>38.4</v>
      </c>
      <c r="F83" s="57">
        <f t="shared" si="9"/>
        <v>599</v>
      </c>
      <c r="G83" s="56">
        <f t="shared" si="10"/>
        <v>2.177731780010698E-3</v>
      </c>
      <c r="H83" s="321">
        <f t="shared" si="11"/>
        <v>8.2928026182807386</v>
      </c>
      <c r="I83" s="54">
        <f t="shared" si="12"/>
        <v>1.8244165760217625</v>
      </c>
      <c r="J83" s="54">
        <f t="shared" si="7"/>
        <v>3.6239547441886826</v>
      </c>
      <c r="K83" s="54">
        <v>7.4332058940853374E-2</v>
      </c>
      <c r="L83" s="56">
        <f t="shared" si="8"/>
        <v>2.3064283802056825E-2</v>
      </c>
    </row>
    <row r="84" spans="1:12" x14ac:dyDescent="0.2">
      <c r="A84" s="78">
        <f t="shared" si="13"/>
        <v>79</v>
      </c>
      <c r="B84" s="57" t="s">
        <v>576</v>
      </c>
      <c r="C84" s="57">
        <v>494.5</v>
      </c>
      <c r="D84" s="57"/>
      <c r="E84" s="57"/>
      <c r="F84" s="57">
        <f t="shared" si="9"/>
        <v>494.5</v>
      </c>
      <c r="G84" s="56">
        <f t="shared" si="10"/>
        <v>1.7978102925130053E-3</v>
      </c>
      <c r="H84" s="321">
        <f t="shared" si="11"/>
        <v>6.846061593889524</v>
      </c>
      <c r="I84" s="54">
        <f t="shared" si="12"/>
        <v>1.5061335506556952</v>
      </c>
      <c r="J84" s="54">
        <f t="shared" si="7"/>
        <v>2.9917289165297221</v>
      </c>
      <c r="K84" s="54">
        <v>6.1364279042156904E-2</v>
      </c>
      <c r="L84" s="56">
        <f t="shared" si="8"/>
        <v>2.3064283802056822E-2</v>
      </c>
    </row>
    <row r="85" spans="1:12" x14ac:dyDescent="0.2">
      <c r="A85" s="78">
        <f t="shared" si="13"/>
        <v>80</v>
      </c>
      <c r="B85" s="57" t="s">
        <v>577</v>
      </c>
      <c r="C85" s="57">
        <v>719.5</v>
      </c>
      <c r="D85" s="57">
        <v>20.3</v>
      </c>
      <c r="E85" s="57"/>
      <c r="F85" s="57">
        <f t="shared" si="9"/>
        <v>739.8</v>
      </c>
      <c r="G85" s="56">
        <f t="shared" si="10"/>
        <v>2.6896259947444311E-3</v>
      </c>
      <c r="H85" s="321">
        <f t="shared" si="11"/>
        <v>10.242095787986793</v>
      </c>
      <c r="I85" s="54">
        <f t="shared" si="12"/>
        <v>2.2532610733570944</v>
      </c>
      <c r="J85" s="54">
        <f t="shared" si="7"/>
        <v>4.4757958593502289</v>
      </c>
      <c r="K85" s="54">
        <v>9.1804436067518064E-2</v>
      </c>
      <c r="L85" s="56">
        <f t="shared" si="8"/>
        <v>2.3064283802056825E-2</v>
      </c>
    </row>
    <row r="86" spans="1:12" x14ac:dyDescent="0.2">
      <c r="A86" s="78">
        <f t="shared" si="13"/>
        <v>81</v>
      </c>
      <c r="B86" s="57" t="s">
        <v>578</v>
      </c>
      <c r="C86" s="57">
        <v>673</v>
      </c>
      <c r="D86" s="57">
        <v>43.4</v>
      </c>
      <c r="E86" s="57"/>
      <c r="F86" s="57">
        <f t="shared" si="9"/>
        <v>716.4</v>
      </c>
      <c r="G86" s="56">
        <f t="shared" si="10"/>
        <v>2.6045526664435128E-3</v>
      </c>
      <c r="H86" s="321">
        <f t="shared" si="11"/>
        <v>9.9181365538168968</v>
      </c>
      <c r="I86" s="54">
        <f t="shared" si="12"/>
        <v>2.1819900418397173</v>
      </c>
      <c r="J86" s="54">
        <f t="shared" si="7"/>
        <v>4.3342256740179836</v>
      </c>
      <c r="K86" s="54">
        <v>8.8900646118910437E-2</v>
      </c>
      <c r="L86" s="56">
        <f t="shared" si="8"/>
        <v>2.3064283802056825E-2</v>
      </c>
    </row>
    <row r="87" spans="1:12" x14ac:dyDescent="0.2">
      <c r="A87" s="78">
        <f t="shared" si="13"/>
        <v>82</v>
      </c>
      <c r="B87" s="57" t="s">
        <v>579</v>
      </c>
      <c r="C87" s="57">
        <v>628.5</v>
      </c>
      <c r="D87" s="57"/>
      <c r="E87" s="57"/>
      <c r="F87" s="57">
        <f t="shared" si="9"/>
        <v>628.5</v>
      </c>
      <c r="G87" s="56">
        <f t="shared" si="10"/>
        <v>2.2849823434669845E-3</v>
      </c>
      <c r="H87" s="321">
        <f t="shared" si="11"/>
        <v>8.7012127639222765</v>
      </c>
      <c r="I87" s="54">
        <f t="shared" si="12"/>
        <v>1.9142668080629008</v>
      </c>
      <c r="J87" s="54">
        <f t="shared" si="7"/>
        <v>3.8024299778340347</v>
      </c>
      <c r="K87" s="54">
        <v>7.7992819773499741E-2</v>
      </c>
      <c r="L87" s="56">
        <f t="shared" si="8"/>
        <v>2.3064283802056818E-2</v>
      </c>
    </row>
    <row r="88" spans="1:12" x14ac:dyDescent="0.2">
      <c r="A88" s="78">
        <f t="shared" si="13"/>
        <v>83</v>
      </c>
      <c r="B88" s="57" t="s">
        <v>580</v>
      </c>
      <c r="C88" s="57">
        <v>1817.4</v>
      </c>
      <c r="D88" s="57">
        <v>90.8</v>
      </c>
      <c r="E88" s="57"/>
      <c r="F88" s="57">
        <f t="shared" si="9"/>
        <v>1908.2</v>
      </c>
      <c r="G88" s="56">
        <f t="shared" si="10"/>
        <v>6.937475430077486E-3</v>
      </c>
      <c r="H88" s="321">
        <f t="shared" si="11"/>
        <v>26.417906437735066</v>
      </c>
      <c r="I88" s="54">
        <f t="shared" si="12"/>
        <v>5.8119394163017146</v>
      </c>
      <c r="J88" s="54">
        <f t="shared" si="7"/>
        <v>11.544625113290223</v>
      </c>
      <c r="K88" s="54">
        <v>0.23679538375782369</v>
      </c>
      <c r="L88" s="56">
        <f t="shared" si="8"/>
        <v>2.3064283802056822E-2</v>
      </c>
    </row>
    <row r="89" spans="1:12" x14ac:dyDescent="0.2">
      <c r="A89" s="78">
        <f t="shared" si="13"/>
        <v>84</v>
      </c>
      <c r="B89" s="57" t="s">
        <v>581</v>
      </c>
      <c r="C89" s="57">
        <v>872.9</v>
      </c>
      <c r="D89" s="57"/>
      <c r="E89" s="57">
        <v>66</v>
      </c>
      <c r="F89" s="57">
        <f t="shared" si="9"/>
        <v>938.9</v>
      </c>
      <c r="G89" s="56">
        <f t="shared" si="10"/>
        <v>3.413476407766351E-3</v>
      </c>
      <c r="H89" s="321">
        <f t="shared" si="11"/>
        <v>12.998518160774264</v>
      </c>
      <c r="I89" s="54">
        <f t="shared" si="12"/>
        <v>2.8596739953703381</v>
      </c>
      <c r="J89" s="54">
        <f t="shared" si="7"/>
        <v>5.6803524362583531</v>
      </c>
      <c r="K89" s="54">
        <v>0.11651146934819236</v>
      </c>
      <c r="L89" s="56">
        <f t="shared" si="8"/>
        <v>2.3064283802056822E-2</v>
      </c>
    </row>
    <row r="90" spans="1:12" x14ac:dyDescent="0.2">
      <c r="A90" s="78">
        <f t="shared" si="13"/>
        <v>85</v>
      </c>
      <c r="B90" s="57" t="s">
        <v>582</v>
      </c>
      <c r="C90" s="57">
        <v>583.5</v>
      </c>
      <c r="D90" s="57"/>
      <c r="E90" s="57"/>
      <c r="F90" s="57">
        <f t="shared" si="9"/>
        <v>583.5</v>
      </c>
      <c r="G90" s="56">
        <f t="shared" si="10"/>
        <v>2.1213797890421407E-3</v>
      </c>
      <c r="H90" s="321">
        <f t="shared" si="11"/>
        <v>8.078214236672471</v>
      </c>
      <c r="I90" s="54">
        <f t="shared" si="12"/>
        <v>1.7772071320679437</v>
      </c>
      <c r="J90" s="54">
        <f t="shared" si="7"/>
        <v>3.5301796214258698</v>
      </c>
      <c r="K90" s="54">
        <v>7.2408608333869695E-2</v>
      </c>
      <c r="L90" s="56">
        <f t="shared" si="8"/>
        <v>2.3064283802056818E-2</v>
      </c>
    </row>
    <row r="91" spans="1:12" x14ac:dyDescent="0.2">
      <c r="A91" s="78">
        <f t="shared" si="13"/>
        <v>86</v>
      </c>
      <c r="B91" s="57" t="s">
        <v>583</v>
      </c>
      <c r="C91" s="57">
        <v>288.43</v>
      </c>
      <c r="D91" s="57"/>
      <c r="E91" s="57"/>
      <c r="F91" s="57">
        <f t="shared" si="9"/>
        <v>288.43</v>
      </c>
      <c r="G91" s="56">
        <f t="shared" si="10"/>
        <v>1.0486196616168375E-3</v>
      </c>
      <c r="H91" s="321">
        <f t="shared" si="11"/>
        <v>3.9931436714369171</v>
      </c>
      <c r="I91" s="54">
        <f t="shared" si="12"/>
        <v>0.87849160771612178</v>
      </c>
      <c r="J91" s="54">
        <f t="shared" si="7"/>
        <v>1.7450037844179327</v>
      </c>
      <c r="K91" s="54">
        <v>3.5792313456277695E-2</v>
      </c>
      <c r="L91" s="56">
        <f t="shared" si="8"/>
        <v>2.3064283802056822E-2</v>
      </c>
    </row>
    <row r="92" spans="1:12" x14ac:dyDescent="0.2">
      <c r="A92" s="78">
        <f t="shared" si="13"/>
        <v>87</v>
      </c>
      <c r="B92" s="57" t="s">
        <v>584</v>
      </c>
      <c r="C92" s="57">
        <v>539.6</v>
      </c>
      <c r="D92" s="57"/>
      <c r="E92" s="57"/>
      <c r="F92" s="57">
        <f t="shared" si="9"/>
        <v>539.6</v>
      </c>
      <c r="G92" s="56">
        <f t="shared" si="10"/>
        <v>1.9617764081699043E-3</v>
      </c>
      <c r="H92" s="321">
        <f t="shared" si="11"/>
        <v>7.4704445623109956</v>
      </c>
      <c r="I92" s="54">
        <f t="shared" si="12"/>
        <v>1.6434978037084191</v>
      </c>
      <c r="J92" s="54">
        <f t="shared" si="7"/>
        <v>3.2645842737299051</v>
      </c>
      <c r="K92" s="54">
        <v>6.696089984054171E-2</v>
      </c>
      <c r="L92" s="56">
        <f t="shared" si="8"/>
        <v>2.3064283802056825E-2</v>
      </c>
    </row>
    <row r="93" spans="1:12" x14ac:dyDescent="0.2">
      <c r="A93" s="78">
        <f t="shared" si="13"/>
        <v>88</v>
      </c>
      <c r="B93" s="57" t="s">
        <v>585</v>
      </c>
      <c r="C93" s="57">
        <v>2006.4</v>
      </c>
      <c r="D93" s="57"/>
      <c r="E93" s="57"/>
      <c r="F93" s="57">
        <f t="shared" si="9"/>
        <v>2006.4</v>
      </c>
      <c r="G93" s="56">
        <f t="shared" si="10"/>
        <v>7.2944925599557004E-3</v>
      </c>
      <c r="H93" s="321">
        <f t="shared" si="11"/>
        <v>27.777427668311308</v>
      </c>
      <c r="I93" s="54">
        <f t="shared" si="12"/>
        <v>6.1110340870284876</v>
      </c>
      <c r="J93" s="54">
        <f t="shared" si="7"/>
        <v>12.138735891052042</v>
      </c>
      <c r="K93" s="54">
        <v>0.24898137405497195</v>
      </c>
      <c r="L93" s="56">
        <f t="shared" si="8"/>
        <v>2.3064283802056822E-2</v>
      </c>
    </row>
    <row r="94" spans="1:12" x14ac:dyDescent="0.2">
      <c r="A94" s="78">
        <f t="shared" si="13"/>
        <v>89</v>
      </c>
      <c r="B94" s="57" t="s">
        <v>586</v>
      </c>
      <c r="C94" s="57">
        <v>3433.2</v>
      </c>
      <c r="D94" s="57">
        <v>78</v>
      </c>
      <c r="E94" s="57"/>
      <c r="F94" s="57">
        <f t="shared" si="9"/>
        <v>3511.2</v>
      </c>
      <c r="G94" s="56">
        <f t="shared" si="10"/>
        <v>1.2765361979922476E-2</v>
      </c>
      <c r="H94" s="321">
        <f t="shared" si="11"/>
        <v>48.61049841954479</v>
      </c>
      <c r="I94" s="54">
        <f t="shared" si="12"/>
        <v>10.694309652299854</v>
      </c>
      <c r="J94" s="54">
        <f t="shared" si="7"/>
        <v>21.242787809341074</v>
      </c>
      <c r="K94" s="54">
        <v>0.4357174045962009</v>
      </c>
      <c r="L94" s="56">
        <f t="shared" si="8"/>
        <v>2.3064283802056825E-2</v>
      </c>
    </row>
    <row r="95" spans="1:12" x14ac:dyDescent="0.2">
      <c r="A95" s="78">
        <f t="shared" si="13"/>
        <v>90</v>
      </c>
      <c r="B95" s="57" t="s">
        <v>587</v>
      </c>
      <c r="C95" s="57">
        <v>416.5</v>
      </c>
      <c r="D95" s="57"/>
      <c r="E95" s="57">
        <v>27.3</v>
      </c>
      <c r="F95" s="57">
        <f t="shared" si="9"/>
        <v>443.8</v>
      </c>
      <c r="G95" s="56">
        <f t="shared" si="10"/>
        <v>1.6134847478610148E-3</v>
      </c>
      <c r="H95" s="321">
        <f t="shared" si="11"/>
        <v>6.144149919854744</v>
      </c>
      <c r="I95" s="54">
        <f t="shared" si="12"/>
        <v>1.3517129823680436</v>
      </c>
      <c r="J95" s="54">
        <f t="shared" si="7"/>
        <v>2.6849935149765232</v>
      </c>
      <c r="K95" s="54">
        <v>5.5072734153507052E-2</v>
      </c>
      <c r="L95" s="56">
        <f t="shared" si="8"/>
        <v>2.3064283802056825E-2</v>
      </c>
    </row>
    <row r="96" spans="1:12" x14ac:dyDescent="0.2">
      <c r="A96" s="78">
        <f t="shared" si="13"/>
        <v>91</v>
      </c>
      <c r="B96" s="57" t="s">
        <v>588</v>
      </c>
      <c r="C96" s="57">
        <v>514.9</v>
      </c>
      <c r="D96" s="57">
        <v>88.2</v>
      </c>
      <c r="E96" s="57"/>
      <c r="F96" s="57">
        <f t="shared" si="9"/>
        <v>603.1</v>
      </c>
      <c r="G96" s="56">
        <f t="shared" si="10"/>
        <v>2.1926377905249618E-3</v>
      </c>
      <c r="H96" s="321">
        <f t="shared" si="11"/>
        <v>8.3495647063190539</v>
      </c>
      <c r="I96" s="54">
        <f t="shared" si="12"/>
        <v>1.8369042353901919</v>
      </c>
      <c r="J96" s="54">
        <f t="shared" si="7"/>
        <v>3.6487597766614264</v>
      </c>
      <c r="K96" s="54">
        <v>7.4840842649797443E-2</v>
      </c>
      <c r="L96" s="56">
        <f t="shared" si="8"/>
        <v>2.3064283802056822E-2</v>
      </c>
    </row>
    <row r="97" spans="1:12" x14ac:dyDescent="0.2">
      <c r="A97" s="78">
        <f t="shared" si="13"/>
        <v>92</v>
      </c>
      <c r="B97" s="57" t="s">
        <v>589</v>
      </c>
      <c r="C97" s="57">
        <v>368.8</v>
      </c>
      <c r="D97" s="57">
        <v>30.4</v>
      </c>
      <c r="E97" s="57"/>
      <c r="F97" s="57">
        <f t="shared" si="9"/>
        <v>399.2</v>
      </c>
      <c r="G97" s="56">
        <f t="shared" si="10"/>
        <v>1.4513364383643918E-3</v>
      </c>
      <c r="H97" s="321">
        <f t="shared" si="11"/>
        <v>5.5266891572916039</v>
      </c>
      <c r="I97" s="54">
        <f t="shared" si="12"/>
        <v>1.2158716146041528</v>
      </c>
      <c r="J97" s="54">
        <f t="shared" si="7"/>
        <v>2.4151631617364311</v>
      </c>
      <c r="K97" s="54">
        <v>4.9538160148895935E-2</v>
      </c>
      <c r="L97" s="56">
        <f t="shared" si="8"/>
        <v>2.3064283802056822E-2</v>
      </c>
    </row>
    <row r="98" spans="1:12" x14ac:dyDescent="0.2">
      <c r="A98" s="78">
        <f t="shared" si="13"/>
        <v>93</v>
      </c>
      <c r="B98" s="57" t="s">
        <v>590</v>
      </c>
      <c r="C98" s="57">
        <v>939.1</v>
      </c>
      <c r="D98" s="57"/>
      <c r="E98" s="57"/>
      <c r="F98" s="57">
        <f t="shared" si="9"/>
        <v>939.1</v>
      </c>
      <c r="G98" s="56">
        <f t="shared" si="10"/>
        <v>3.4142035302304617E-3</v>
      </c>
      <c r="H98" s="321">
        <f t="shared" si="11"/>
        <v>13.001287043117598</v>
      </c>
      <c r="I98" s="54">
        <f t="shared" si="12"/>
        <v>2.8602831494858716</v>
      </c>
      <c r="J98" s="54">
        <f t="shared" si="7"/>
        <v>5.6815624378423903</v>
      </c>
      <c r="K98" s="54">
        <v>0.11653628806570183</v>
      </c>
      <c r="L98" s="56">
        <f t="shared" si="8"/>
        <v>2.3064283802056825E-2</v>
      </c>
    </row>
    <row r="99" spans="1:12" x14ac:dyDescent="0.2">
      <c r="A99" s="78">
        <f t="shared" si="13"/>
        <v>94</v>
      </c>
      <c r="B99" s="57" t="s">
        <v>591</v>
      </c>
      <c r="C99" s="57">
        <v>455.8</v>
      </c>
      <c r="D99" s="57"/>
      <c r="E99" s="57"/>
      <c r="F99" s="57">
        <f t="shared" si="9"/>
        <v>455.8</v>
      </c>
      <c r="G99" s="56">
        <f t="shared" si="10"/>
        <v>1.6571120957076398E-3</v>
      </c>
      <c r="H99" s="321">
        <f t="shared" si="11"/>
        <v>6.3102828604546923</v>
      </c>
      <c r="I99" s="54">
        <f t="shared" si="12"/>
        <v>1.3882622293000324</v>
      </c>
      <c r="J99" s="54">
        <f t="shared" si="7"/>
        <v>2.7575936100187004</v>
      </c>
      <c r="K99" s="54">
        <v>5.6561857204075069E-2</v>
      </c>
      <c r="L99" s="56">
        <f t="shared" si="8"/>
        <v>2.3064283802056825E-2</v>
      </c>
    </row>
    <row r="100" spans="1:12" x14ac:dyDescent="0.2">
      <c r="A100" s="78">
        <f t="shared" si="13"/>
        <v>95</v>
      </c>
      <c r="B100" s="57" t="s">
        <v>592</v>
      </c>
      <c r="C100" s="57">
        <v>592.29999999999995</v>
      </c>
      <c r="D100" s="57"/>
      <c r="E100" s="57"/>
      <c r="F100" s="57">
        <f t="shared" si="9"/>
        <v>592.29999999999995</v>
      </c>
      <c r="G100" s="56">
        <f t="shared" si="10"/>
        <v>2.1533731774629988E-3</v>
      </c>
      <c r="H100" s="321">
        <f t="shared" si="11"/>
        <v>8.2000450597791001</v>
      </c>
      <c r="I100" s="54">
        <f t="shared" si="12"/>
        <v>1.804009913151402</v>
      </c>
      <c r="J100" s="54">
        <f t="shared" si="7"/>
        <v>3.5834196911234666</v>
      </c>
      <c r="K100" s="54">
        <v>7.3500631904286226E-2</v>
      </c>
      <c r="L100" s="56">
        <f t="shared" si="8"/>
        <v>2.3064283802056825E-2</v>
      </c>
    </row>
    <row r="101" spans="1:12" x14ac:dyDescent="0.2">
      <c r="A101" s="78">
        <f t="shared" si="13"/>
        <v>96</v>
      </c>
      <c r="B101" s="57" t="s">
        <v>593</v>
      </c>
      <c r="C101" s="57">
        <v>636.6</v>
      </c>
      <c r="D101" s="57"/>
      <c r="E101" s="57"/>
      <c r="F101" s="57">
        <f t="shared" si="9"/>
        <v>636.6</v>
      </c>
      <c r="G101" s="56">
        <f t="shared" si="10"/>
        <v>2.3144308032634563E-3</v>
      </c>
      <c r="H101" s="321">
        <f t="shared" si="11"/>
        <v>8.8133524988272409</v>
      </c>
      <c r="I101" s="54">
        <f t="shared" si="12"/>
        <v>1.9389375497419929</v>
      </c>
      <c r="J101" s="54">
        <f t="shared" si="7"/>
        <v>3.8514350419875041</v>
      </c>
      <c r="K101" s="54">
        <v>7.8997977832633154E-2</v>
      </c>
      <c r="L101" s="56">
        <f t="shared" si="8"/>
        <v>2.3064283802056818E-2</v>
      </c>
    </row>
    <row r="102" spans="1:12" x14ac:dyDescent="0.2">
      <c r="A102" s="78">
        <f t="shared" si="13"/>
        <v>97</v>
      </c>
      <c r="B102" s="57" t="s">
        <v>594</v>
      </c>
      <c r="C102" s="57">
        <v>335</v>
      </c>
      <c r="D102" s="57"/>
      <c r="E102" s="57">
        <v>55.3</v>
      </c>
      <c r="F102" s="57">
        <f t="shared" si="9"/>
        <v>390.3</v>
      </c>
      <c r="G102" s="56">
        <f t="shared" si="10"/>
        <v>1.4189794887114783E-3</v>
      </c>
      <c r="H102" s="321">
        <f t="shared" si="11"/>
        <v>5.4034738930133095</v>
      </c>
      <c r="I102" s="54">
        <f t="shared" si="12"/>
        <v>1.1887642564629282</v>
      </c>
      <c r="J102" s="54">
        <f t="shared" si="7"/>
        <v>2.3613180912468161</v>
      </c>
      <c r="K102" s="54">
        <v>4.8433727219724658E-2</v>
      </c>
      <c r="L102" s="56">
        <f t="shared" si="8"/>
        <v>2.3064283802056822E-2</v>
      </c>
    </row>
    <row r="103" spans="1:12" x14ac:dyDescent="0.2">
      <c r="A103" s="78">
        <f t="shared" si="13"/>
        <v>98</v>
      </c>
      <c r="B103" s="57" t="s">
        <v>595</v>
      </c>
      <c r="C103" s="57">
        <v>784</v>
      </c>
      <c r="D103" s="57"/>
      <c r="E103" s="57"/>
      <c r="F103" s="57">
        <f t="shared" si="9"/>
        <v>784</v>
      </c>
      <c r="G103" s="56">
        <f t="shared" si="10"/>
        <v>2.8503200593128337E-3</v>
      </c>
      <c r="H103" s="321">
        <f t="shared" si="11"/>
        <v>10.854018785863271</v>
      </c>
      <c r="I103" s="54">
        <f t="shared" si="12"/>
        <v>2.3878841328899196</v>
      </c>
      <c r="J103" s="54">
        <f t="shared" si="7"/>
        <v>4.7432062094222491</v>
      </c>
      <c r="K103" s="54">
        <v>9.7289372637110252E-2</v>
      </c>
      <c r="L103" s="56">
        <f t="shared" si="8"/>
        <v>2.3064283802056822E-2</v>
      </c>
    </row>
    <row r="104" spans="1:12" x14ac:dyDescent="0.2">
      <c r="A104" s="78">
        <f t="shared" si="13"/>
        <v>99</v>
      </c>
      <c r="B104" s="57" t="s">
        <v>596</v>
      </c>
      <c r="C104" s="57">
        <v>324.2</v>
      </c>
      <c r="D104" s="57"/>
      <c r="E104" s="57">
        <v>31.1</v>
      </c>
      <c r="F104" s="57">
        <f t="shared" si="9"/>
        <v>355.3</v>
      </c>
      <c r="G104" s="56">
        <f t="shared" si="10"/>
        <v>1.2917330574921553E-3</v>
      </c>
      <c r="H104" s="321">
        <f t="shared" si="11"/>
        <v>4.9189194829301277</v>
      </c>
      <c r="I104" s="54">
        <f t="shared" si="12"/>
        <v>1.0821622862446281</v>
      </c>
      <c r="J104" s="54">
        <f t="shared" si="7"/>
        <v>2.1495678140404659</v>
      </c>
      <c r="K104" s="54">
        <v>4.409045165556795E-2</v>
      </c>
      <c r="L104" s="56">
        <f t="shared" si="8"/>
        <v>2.3064283802056825E-2</v>
      </c>
    </row>
    <row r="105" spans="1:12" x14ac:dyDescent="0.2">
      <c r="A105" s="78">
        <f t="shared" si="13"/>
        <v>100</v>
      </c>
      <c r="B105" s="57" t="s">
        <v>597</v>
      </c>
      <c r="C105" s="57">
        <v>767.05</v>
      </c>
      <c r="D105" s="57"/>
      <c r="E105" s="57"/>
      <c r="F105" s="57">
        <f t="shared" si="9"/>
        <v>767.05</v>
      </c>
      <c r="G105" s="56">
        <f t="shared" si="10"/>
        <v>2.7886964304794756E-3</v>
      </c>
      <c r="H105" s="321">
        <f t="shared" si="11"/>
        <v>10.619356007265843</v>
      </c>
      <c r="I105" s="54">
        <f t="shared" si="12"/>
        <v>2.3362583215984856</v>
      </c>
      <c r="J105" s="54">
        <f t="shared" si="7"/>
        <v>4.6406585751751734</v>
      </c>
      <c r="K105" s="54">
        <v>9.5185986328182925E-2</v>
      </c>
      <c r="L105" s="56">
        <f t="shared" si="8"/>
        <v>2.3064283802056822E-2</v>
      </c>
    </row>
    <row r="106" spans="1:12" x14ac:dyDescent="0.2">
      <c r="A106" s="78">
        <f t="shared" si="13"/>
        <v>101</v>
      </c>
      <c r="B106" s="57" t="s">
        <v>598</v>
      </c>
      <c r="C106" s="57">
        <v>364.8</v>
      </c>
      <c r="D106" s="57"/>
      <c r="E106" s="57"/>
      <c r="F106" s="57">
        <f t="shared" si="9"/>
        <v>364.8</v>
      </c>
      <c r="G106" s="56">
        <f t="shared" si="10"/>
        <v>1.3262713745374002E-3</v>
      </c>
      <c r="H106" s="321">
        <f t="shared" si="11"/>
        <v>5.0504413942384199</v>
      </c>
      <c r="I106" s="54">
        <f t="shared" si="12"/>
        <v>1.1110971067324524</v>
      </c>
      <c r="J106" s="54">
        <f t="shared" si="7"/>
        <v>2.2070428892821896</v>
      </c>
      <c r="K106" s="54">
        <v>4.5269340737267627E-2</v>
      </c>
      <c r="L106" s="56">
        <f t="shared" si="8"/>
        <v>2.3064283802056825E-2</v>
      </c>
    </row>
    <row r="107" spans="1:12" x14ac:dyDescent="0.2">
      <c r="A107" s="78">
        <f t="shared" si="13"/>
        <v>102</v>
      </c>
      <c r="B107" s="57" t="s">
        <v>599</v>
      </c>
      <c r="C107" s="57">
        <v>638.5</v>
      </c>
      <c r="D107" s="57">
        <v>25.4</v>
      </c>
      <c r="E107" s="57"/>
      <c r="F107" s="57">
        <f t="shared" si="9"/>
        <v>663.9</v>
      </c>
      <c r="G107" s="56">
        <f t="shared" si="10"/>
        <v>2.4136830196145281E-3</v>
      </c>
      <c r="H107" s="321">
        <f t="shared" si="11"/>
        <v>9.1913049386921237</v>
      </c>
      <c r="I107" s="54">
        <f t="shared" si="12"/>
        <v>2.0220870865122671</v>
      </c>
      <c r="J107" s="54">
        <f t="shared" si="7"/>
        <v>4.0166002582084577</v>
      </c>
      <c r="K107" s="54">
        <v>8.2385732772675371E-2</v>
      </c>
      <c r="L107" s="56">
        <f t="shared" si="8"/>
        <v>2.3064283802056822E-2</v>
      </c>
    </row>
    <row r="108" spans="1:12" x14ac:dyDescent="0.2">
      <c r="A108" s="78">
        <f t="shared" si="13"/>
        <v>103</v>
      </c>
      <c r="B108" s="57" t="s">
        <v>600</v>
      </c>
      <c r="C108" s="57">
        <v>939.5</v>
      </c>
      <c r="D108" s="57"/>
      <c r="E108" s="57"/>
      <c r="F108" s="57">
        <f t="shared" si="9"/>
        <v>939.5</v>
      </c>
      <c r="G108" s="56">
        <f t="shared" si="10"/>
        <v>3.4156577751586824E-3</v>
      </c>
      <c r="H108" s="321">
        <f t="shared" si="11"/>
        <v>13.006824807804263</v>
      </c>
      <c r="I108" s="54">
        <f t="shared" si="12"/>
        <v>2.8615014577169378</v>
      </c>
      <c r="J108" s="54">
        <f t="shared" si="7"/>
        <v>5.6839824410104631</v>
      </c>
      <c r="K108" s="54">
        <v>0.11658592550072078</v>
      </c>
      <c r="L108" s="56">
        <f t="shared" si="8"/>
        <v>2.3064283802056825E-2</v>
      </c>
    </row>
    <row r="109" spans="1:12" x14ac:dyDescent="0.2">
      <c r="A109" s="78">
        <f t="shared" si="13"/>
        <v>104</v>
      </c>
      <c r="B109" s="57" t="s">
        <v>601</v>
      </c>
      <c r="C109" s="57">
        <v>804.7</v>
      </c>
      <c r="D109" s="57"/>
      <c r="E109" s="57"/>
      <c r="F109" s="57">
        <f t="shared" si="9"/>
        <v>804.7</v>
      </c>
      <c r="G109" s="56">
        <f t="shared" si="10"/>
        <v>2.9255772343482617E-3</v>
      </c>
      <c r="H109" s="321">
        <f t="shared" si="11"/>
        <v>11.14059810839818</v>
      </c>
      <c r="I109" s="54">
        <f t="shared" si="12"/>
        <v>2.4509315838475998</v>
      </c>
      <c r="J109" s="54">
        <f t="shared" si="7"/>
        <v>4.8684413733700049</v>
      </c>
      <c r="K109" s="54">
        <v>9.9858109899340075E-2</v>
      </c>
      <c r="L109" s="56">
        <f t="shared" si="8"/>
        <v>2.3064283802056822E-2</v>
      </c>
    </row>
    <row r="110" spans="1:12" x14ac:dyDescent="0.2">
      <c r="A110" s="78">
        <f t="shared" si="13"/>
        <v>105</v>
      </c>
      <c r="B110" s="57" t="s">
        <v>602</v>
      </c>
      <c r="C110" s="57">
        <v>683.2</v>
      </c>
      <c r="D110" s="57"/>
      <c r="E110" s="57"/>
      <c r="F110" s="57">
        <f t="shared" si="9"/>
        <v>683.2</v>
      </c>
      <c r="G110" s="56">
        <f t="shared" si="10"/>
        <v>2.4838503374011835E-3</v>
      </c>
      <c r="H110" s="321">
        <f t="shared" si="11"/>
        <v>9.4585020848237065</v>
      </c>
      <c r="I110" s="54">
        <f t="shared" si="12"/>
        <v>2.0808704586612152</v>
      </c>
      <c r="J110" s="54">
        <f t="shared" si="7"/>
        <v>4.1333654110679596</v>
      </c>
      <c r="K110" s="54">
        <v>8.4780739012338943E-2</v>
      </c>
      <c r="L110" s="56">
        <f t="shared" si="8"/>
        <v>2.3064283802056822E-2</v>
      </c>
    </row>
    <row r="111" spans="1:12" x14ac:dyDescent="0.2">
      <c r="A111" s="78">
        <f t="shared" si="13"/>
        <v>106</v>
      </c>
      <c r="B111" s="57" t="s">
        <v>603</v>
      </c>
      <c r="C111" s="57">
        <v>367.7</v>
      </c>
      <c r="D111" s="57">
        <v>41.3</v>
      </c>
      <c r="E111" s="57"/>
      <c r="F111" s="57">
        <f t="shared" si="9"/>
        <v>409</v>
      </c>
      <c r="G111" s="56">
        <f t="shared" si="10"/>
        <v>1.4869654391058021E-3</v>
      </c>
      <c r="H111" s="321">
        <f t="shared" si="11"/>
        <v>5.6623643921148945</v>
      </c>
      <c r="I111" s="54">
        <f t="shared" si="12"/>
        <v>1.2457201662652768</v>
      </c>
      <c r="J111" s="54">
        <f t="shared" si="7"/>
        <v>2.4744532393542089</v>
      </c>
      <c r="K111" s="54">
        <v>5.0754277306859809E-2</v>
      </c>
      <c r="L111" s="56">
        <f t="shared" si="8"/>
        <v>2.3064283802056818E-2</v>
      </c>
    </row>
    <row r="112" spans="1:12" x14ac:dyDescent="0.2">
      <c r="A112" s="78">
        <f t="shared" si="13"/>
        <v>107</v>
      </c>
      <c r="B112" s="57" t="s">
        <v>604</v>
      </c>
      <c r="C112" s="57">
        <v>417.4</v>
      </c>
      <c r="D112" s="57"/>
      <c r="E112" s="57"/>
      <c r="F112" s="57">
        <f t="shared" si="9"/>
        <v>417.4</v>
      </c>
      <c r="G112" s="56">
        <f t="shared" si="10"/>
        <v>1.5175045825984396E-3</v>
      </c>
      <c r="H112" s="321">
        <f t="shared" si="11"/>
        <v>5.7786574505348582</v>
      </c>
      <c r="I112" s="54">
        <f t="shared" si="12"/>
        <v>1.2713046391176688</v>
      </c>
      <c r="J112" s="54">
        <f t="shared" si="7"/>
        <v>2.5252733058837329</v>
      </c>
      <c r="K112" s="54">
        <v>5.1796663442257425E-2</v>
      </c>
      <c r="L112" s="56">
        <f t="shared" si="8"/>
        <v>2.3064283802056825E-2</v>
      </c>
    </row>
    <row r="113" spans="1:12" x14ac:dyDescent="0.2">
      <c r="A113" s="78">
        <f t="shared" si="13"/>
        <v>108</v>
      </c>
      <c r="B113" s="57" t="s">
        <v>605</v>
      </c>
      <c r="C113" s="57">
        <v>250.6</v>
      </c>
      <c r="D113" s="57"/>
      <c r="E113" s="57"/>
      <c r="F113" s="57">
        <f t="shared" si="9"/>
        <v>250.6</v>
      </c>
      <c r="G113" s="56">
        <f t="shared" si="10"/>
        <v>9.1108444753035213E-4</v>
      </c>
      <c r="H113" s="321">
        <f t="shared" si="11"/>
        <v>3.4694095761955808</v>
      </c>
      <c r="I113" s="54">
        <f t="shared" si="12"/>
        <v>0.76327010676302776</v>
      </c>
      <c r="J113" s="54">
        <f t="shared" si="7"/>
        <v>1.5161319847974688</v>
      </c>
      <c r="K113" s="54">
        <v>3.1097853039362029E-2</v>
      </c>
      <c r="L113" s="56">
        <f t="shared" si="8"/>
        <v>2.3064283802056822E-2</v>
      </c>
    </row>
    <row r="114" spans="1:12" x14ac:dyDescent="0.2">
      <c r="A114" s="78">
        <f t="shared" si="13"/>
        <v>109</v>
      </c>
      <c r="B114" s="57" t="s">
        <v>606</v>
      </c>
      <c r="C114" s="57">
        <v>362.9</v>
      </c>
      <c r="D114" s="57"/>
      <c r="E114" s="57"/>
      <c r="F114" s="57">
        <f t="shared" si="9"/>
        <v>362.9</v>
      </c>
      <c r="G114" s="56">
        <f t="shared" si="10"/>
        <v>1.3193637111283511E-3</v>
      </c>
      <c r="H114" s="321">
        <f t="shared" si="11"/>
        <v>5.0241370119767614</v>
      </c>
      <c r="I114" s="54">
        <f t="shared" si="12"/>
        <v>1.1053101426348875</v>
      </c>
      <c r="J114" s="54">
        <f t="shared" si="7"/>
        <v>2.1955478742338448</v>
      </c>
      <c r="K114" s="54">
        <v>4.5033562920927687E-2</v>
      </c>
      <c r="L114" s="56">
        <f t="shared" si="8"/>
        <v>2.3064283802056822E-2</v>
      </c>
    </row>
    <row r="115" spans="1:12" x14ac:dyDescent="0.2">
      <c r="A115" s="78">
        <f t="shared" si="13"/>
        <v>110</v>
      </c>
      <c r="B115" s="57" t="s">
        <v>607</v>
      </c>
      <c r="C115" s="57">
        <v>270.2</v>
      </c>
      <c r="D115" s="57"/>
      <c r="E115" s="57"/>
      <c r="F115" s="57">
        <f t="shared" si="9"/>
        <v>270.2</v>
      </c>
      <c r="G115" s="56">
        <f t="shared" si="10"/>
        <v>9.8234244901317298E-4</v>
      </c>
      <c r="H115" s="321">
        <f t="shared" si="11"/>
        <v>3.7407600458421628</v>
      </c>
      <c r="I115" s="54">
        <f t="shared" si="12"/>
        <v>0.82296721008527585</v>
      </c>
      <c r="J115" s="54">
        <f t="shared" si="7"/>
        <v>1.6347121400330251</v>
      </c>
      <c r="K115" s="54">
        <v>3.3530087355289784E-2</v>
      </c>
      <c r="L115" s="56">
        <f t="shared" si="8"/>
        <v>2.3064283802056822E-2</v>
      </c>
    </row>
    <row r="116" spans="1:12" x14ac:dyDescent="0.2">
      <c r="A116" s="78">
        <f t="shared" si="13"/>
        <v>111</v>
      </c>
      <c r="B116" s="57" t="s">
        <v>608</v>
      </c>
      <c r="C116" s="57">
        <v>1561.8</v>
      </c>
      <c r="D116" s="57"/>
      <c r="E116" s="57"/>
      <c r="F116" s="57">
        <f t="shared" si="9"/>
        <v>1561.8</v>
      </c>
      <c r="G116" s="56">
        <f t="shared" si="10"/>
        <v>5.6780993222382437E-3</v>
      </c>
      <c r="H116" s="321">
        <f t="shared" si="11"/>
        <v>21.622202219083231</v>
      </c>
      <c r="I116" s="54">
        <f t="shared" si="12"/>
        <v>4.7568844881983106</v>
      </c>
      <c r="J116" s="54">
        <f t="shared" si="7"/>
        <v>9.4489023697393719</v>
      </c>
      <c r="K116" s="54">
        <v>0.19380936503142704</v>
      </c>
      <c r="L116" s="56">
        <f t="shared" si="8"/>
        <v>2.3064283802056822E-2</v>
      </c>
    </row>
    <row r="117" spans="1:12" x14ac:dyDescent="0.2">
      <c r="A117" s="78">
        <f t="shared" si="13"/>
        <v>112</v>
      </c>
      <c r="B117" s="57" t="s">
        <v>610</v>
      </c>
      <c r="C117" s="57">
        <v>468.9</v>
      </c>
      <c r="D117" s="57"/>
      <c r="E117" s="57"/>
      <c r="F117" s="57">
        <f t="shared" si="9"/>
        <v>468.9</v>
      </c>
      <c r="G117" s="56">
        <f t="shared" si="10"/>
        <v>1.7047386171068718E-3</v>
      </c>
      <c r="H117" s="321">
        <f t="shared" si="11"/>
        <v>6.4916446539429682</v>
      </c>
      <c r="I117" s="54">
        <f t="shared" si="12"/>
        <v>1.4281618238674529</v>
      </c>
      <c r="J117" s="54">
        <f t="shared" si="7"/>
        <v>2.8368487137730769</v>
      </c>
      <c r="K117" s="54">
        <v>5.8187483200945141E-2</v>
      </c>
      <c r="L117" s="56">
        <f t="shared" si="8"/>
        <v>2.3064283802056818E-2</v>
      </c>
    </row>
    <row r="118" spans="1:12" x14ac:dyDescent="0.2">
      <c r="A118" s="78">
        <f t="shared" si="13"/>
        <v>113</v>
      </c>
      <c r="B118" s="57" t="s">
        <v>611</v>
      </c>
      <c r="C118" s="57">
        <v>1267.5999999999999</v>
      </c>
      <c r="D118" s="57"/>
      <c r="E118" s="57">
        <v>90.9</v>
      </c>
      <c r="F118" s="57">
        <f t="shared" si="9"/>
        <v>1358.5</v>
      </c>
      <c r="G118" s="56">
        <f t="shared" si="10"/>
        <v>4.9389793374700055E-3</v>
      </c>
      <c r="H118" s="321">
        <f t="shared" si="11"/>
        <v>18.807633317085781</v>
      </c>
      <c r="I118" s="54">
        <f t="shared" si="12"/>
        <v>4.1376793297588721</v>
      </c>
      <c r="J118" s="54">
        <f t="shared" si="7"/>
        <v>8.2189357595664863</v>
      </c>
      <c r="K118" s="54">
        <v>0.16858113868305394</v>
      </c>
      <c r="L118" s="56">
        <f t="shared" si="8"/>
        <v>2.3064283802056822E-2</v>
      </c>
    </row>
    <row r="119" spans="1:12" x14ac:dyDescent="0.2">
      <c r="A119" s="78">
        <f t="shared" si="13"/>
        <v>114</v>
      </c>
      <c r="B119" s="57" t="s">
        <v>612</v>
      </c>
      <c r="C119" s="57">
        <v>1398.4</v>
      </c>
      <c r="D119" s="57"/>
      <c r="E119" s="57"/>
      <c r="F119" s="57">
        <f t="shared" si="9"/>
        <v>1398.4</v>
      </c>
      <c r="G119" s="56">
        <f t="shared" si="10"/>
        <v>5.0840402690600344E-3</v>
      </c>
      <c r="H119" s="321">
        <f t="shared" si="11"/>
        <v>19.36002534458061</v>
      </c>
      <c r="I119" s="54">
        <f t="shared" si="12"/>
        <v>4.2592055758077345</v>
      </c>
      <c r="J119" s="54">
        <f t="shared" si="7"/>
        <v>8.4603310755817258</v>
      </c>
      <c r="K119" s="54">
        <v>0.17353247282619261</v>
      </c>
      <c r="L119" s="56">
        <f t="shared" si="8"/>
        <v>2.3064283802056822E-2</v>
      </c>
    </row>
    <row r="120" spans="1:12" x14ac:dyDescent="0.2">
      <c r="A120" s="78">
        <f t="shared" si="13"/>
        <v>115</v>
      </c>
      <c r="B120" s="57" t="s">
        <v>613</v>
      </c>
      <c r="C120" s="57">
        <v>270.39999999999998</v>
      </c>
      <c r="D120" s="57"/>
      <c r="E120" s="57"/>
      <c r="F120" s="57">
        <f t="shared" si="9"/>
        <v>270.39999999999998</v>
      </c>
      <c r="G120" s="56">
        <f t="shared" si="10"/>
        <v>9.8306957147728329E-4</v>
      </c>
      <c r="H120" s="321">
        <f t="shared" si="11"/>
        <v>3.7435289281854947</v>
      </c>
      <c r="I120" s="54">
        <f t="shared" si="12"/>
        <v>0.82357636420080882</v>
      </c>
      <c r="J120" s="54">
        <f t="shared" si="7"/>
        <v>1.6359221416170611</v>
      </c>
      <c r="K120" s="54">
        <v>3.3554906072799255E-2</v>
      </c>
      <c r="L120" s="56">
        <f t="shared" si="8"/>
        <v>2.3064283802056822E-2</v>
      </c>
    </row>
    <row r="121" spans="1:12" x14ac:dyDescent="0.2">
      <c r="A121" s="78">
        <f t="shared" si="13"/>
        <v>116</v>
      </c>
      <c r="B121" s="57" t="s">
        <v>614</v>
      </c>
      <c r="C121" s="57">
        <v>450.5</v>
      </c>
      <c r="D121" s="57">
        <v>29.8</v>
      </c>
      <c r="E121" s="57"/>
      <c r="F121" s="57">
        <f t="shared" si="9"/>
        <v>480.3</v>
      </c>
      <c r="G121" s="56">
        <f t="shared" si="10"/>
        <v>1.7461845975611657E-3</v>
      </c>
      <c r="H121" s="321">
        <f t="shared" si="11"/>
        <v>6.6494709475129188</v>
      </c>
      <c r="I121" s="54">
        <f t="shared" si="12"/>
        <v>1.462883608452842</v>
      </c>
      <c r="J121" s="54">
        <f t="shared" si="7"/>
        <v>2.9058188040631454</v>
      </c>
      <c r="K121" s="54">
        <v>5.9602150098984757E-2</v>
      </c>
      <c r="L121" s="56">
        <f t="shared" si="8"/>
        <v>2.3064283802056822E-2</v>
      </c>
    </row>
    <row r="122" spans="1:12" x14ac:dyDescent="0.2">
      <c r="A122" s="78">
        <f t="shared" si="13"/>
        <v>117</v>
      </c>
      <c r="B122" s="57" t="s">
        <v>615</v>
      </c>
      <c r="C122" s="57">
        <v>830.9</v>
      </c>
      <c r="D122" s="57">
        <v>89.8</v>
      </c>
      <c r="E122" s="57"/>
      <c r="F122" s="57">
        <f t="shared" si="9"/>
        <v>920.69999999999993</v>
      </c>
      <c r="G122" s="56">
        <f t="shared" si="10"/>
        <v>3.347308263532303E-3</v>
      </c>
      <c r="H122" s="321">
        <f t="shared" si="11"/>
        <v>12.74654986753101</v>
      </c>
      <c r="I122" s="54">
        <f t="shared" si="12"/>
        <v>2.8042409708568221</v>
      </c>
      <c r="J122" s="54">
        <f t="shared" si="7"/>
        <v>5.5702422921110513</v>
      </c>
      <c r="K122" s="54">
        <v>0.11425296605483087</v>
      </c>
      <c r="L122" s="56">
        <f t="shared" si="8"/>
        <v>2.3064283802056822E-2</v>
      </c>
    </row>
    <row r="123" spans="1:12" x14ac:dyDescent="0.2">
      <c r="A123" s="78">
        <f t="shared" si="13"/>
        <v>118</v>
      </c>
      <c r="B123" s="57" t="s">
        <v>2120</v>
      </c>
      <c r="C123" s="79">
        <v>549.29999999999995</v>
      </c>
      <c r="D123" s="57">
        <v>73.599999999999994</v>
      </c>
      <c r="E123" s="57"/>
      <c r="F123" s="57">
        <f t="shared" si="9"/>
        <v>622.9</v>
      </c>
      <c r="G123" s="56">
        <f t="shared" si="10"/>
        <v>2.2646229144718927E-3</v>
      </c>
      <c r="H123" s="321">
        <f t="shared" si="11"/>
        <v>8.6236840583089673</v>
      </c>
      <c r="I123" s="54">
        <f t="shared" si="12"/>
        <v>1.8972104928279727</v>
      </c>
      <c r="J123" s="54">
        <f t="shared" si="7"/>
        <v>3.7685499334810189</v>
      </c>
      <c r="K123" s="54">
        <v>7.7297895683234655E-2</v>
      </c>
      <c r="L123" s="56">
        <f t="shared" si="8"/>
        <v>2.3064283802056822E-2</v>
      </c>
    </row>
    <row r="124" spans="1:12" x14ac:dyDescent="0.2">
      <c r="A124" s="78">
        <f t="shared" si="13"/>
        <v>119</v>
      </c>
      <c r="B124" s="57" t="s">
        <v>2121</v>
      </c>
      <c r="C124" s="57">
        <v>473.9</v>
      </c>
      <c r="D124" s="57"/>
      <c r="E124" s="57"/>
      <c r="F124" s="57">
        <f t="shared" si="9"/>
        <v>473.9</v>
      </c>
      <c r="G124" s="56">
        <f t="shared" si="10"/>
        <v>1.7229166787096322E-3</v>
      </c>
      <c r="H124" s="321">
        <f t="shared" si="11"/>
        <v>6.5608667125262796</v>
      </c>
      <c r="I124" s="54">
        <f t="shared" si="12"/>
        <v>1.4433906767557816</v>
      </c>
      <c r="J124" s="54">
        <f t="shared" si="7"/>
        <v>2.867098753373984</v>
      </c>
      <c r="K124" s="54">
        <v>5.8807951138681813E-2</v>
      </c>
      <c r="L124" s="56">
        <f t="shared" si="8"/>
        <v>2.3064283802056822E-2</v>
      </c>
    </row>
    <row r="125" spans="1:12" x14ac:dyDescent="0.2">
      <c r="A125" s="78">
        <f t="shared" si="13"/>
        <v>120</v>
      </c>
      <c r="B125" s="57" t="s">
        <v>2122</v>
      </c>
      <c r="C125" s="57">
        <v>696.4</v>
      </c>
      <c r="D125" s="57">
        <v>43.5</v>
      </c>
      <c r="E125" s="57"/>
      <c r="F125" s="57">
        <f t="shared" si="9"/>
        <v>739.9</v>
      </c>
      <c r="G125" s="56">
        <f t="shared" si="10"/>
        <v>2.6899895559764865E-3</v>
      </c>
      <c r="H125" s="321">
        <f t="shared" si="11"/>
        <v>10.243480229158461</v>
      </c>
      <c r="I125" s="54">
        <f t="shared" si="12"/>
        <v>2.2535656504148616</v>
      </c>
      <c r="J125" s="54">
        <f t="shared" si="7"/>
        <v>4.4764008601422471</v>
      </c>
      <c r="K125" s="54">
        <v>9.1816845426272803E-2</v>
      </c>
      <c r="L125" s="56">
        <f t="shared" si="8"/>
        <v>2.3064283802056822E-2</v>
      </c>
    </row>
    <row r="126" spans="1:12" x14ac:dyDescent="0.2">
      <c r="A126" s="78">
        <f t="shared" si="13"/>
        <v>121</v>
      </c>
      <c r="B126" s="57" t="s">
        <v>2123</v>
      </c>
      <c r="C126" s="57">
        <v>774.6</v>
      </c>
      <c r="D126" s="57">
        <v>49.5</v>
      </c>
      <c r="E126" s="57"/>
      <c r="F126" s="57">
        <f t="shared" si="9"/>
        <v>824.1</v>
      </c>
      <c r="G126" s="56">
        <f t="shared" si="10"/>
        <v>2.996108113366972E-3</v>
      </c>
      <c r="H126" s="321">
        <f t="shared" si="11"/>
        <v>11.409179695701429</v>
      </c>
      <c r="I126" s="54">
        <f t="shared" si="12"/>
        <v>2.5100195330543142</v>
      </c>
      <c r="J126" s="54">
        <f t="shared" si="7"/>
        <v>4.9858115270215242</v>
      </c>
      <c r="K126" s="54">
        <v>0.10226552549775836</v>
      </c>
      <c r="L126" s="56">
        <f t="shared" si="8"/>
        <v>2.3064283802056825E-2</v>
      </c>
    </row>
    <row r="127" spans="1:12" x14ac:dyDescent="0.2">
      <c r="A127" s="78">
        <f t="shared" si="13"/>
        <v>122</v>
      </c>
      <c r="B127" s="57" t="s">
        <v>2124</v>
      </c>
      <c r="C127" s="57">
        <v>360</v>
      </c>
      <c r="D127" s="57"/>
      <c r="E127" s="57"/>
      <c r="F127" s="57">
        <f t="shared" si="9"/>
        <v>360</v>
      </c>
      <c r="G127" s="56">
        <f t="shared" si="10"/>
        <v>1.3088204353987501E-3</v>
      </c>
      <c r="H127" s="321">
        <f t="shared" si="11"/>
        <v>4.9839882179984407</v>
      </c>
      <c r="I127" s="54">
        <f t="shared" si="12"/>
        <v>1.0964774079596569</v>
      </c>
      <c r="J127" s="54">
        <f t="shared" si="7"/>
        <v>2.1780028512653185</v>
      </c>
      <c r="K127" s="54">
        <v>4.4673691517040419E-2</v>
      </c>
      <c r="L127" s="56">
        <f t="shared" si="8"/>
        <v>2.3064283802056825E-2</v>
      </c>
    </row>
    <row r="128" spans="1:12" x14ac:dyDescent="0.2">
      <c r="A128" s="78">
        <f t="shared" si="13"/>
        <v>123</v>
      </c>
      <c r="B128" s="57" t="s">
        <v>2125</v>
      </c>
      <c r="C128" s="57">
        <v>304.8</v>
      </c>
      <c r="D128" s="57"/>
      <c r="E128" s="57"/>
      <c r="F128" s="57">
        <f t="shared" si="9"/>
        <v>304.8</v>
      </c>
      <c r="G128" s="56">
        <f t="shared" si="10"/>
        <v>1.1081346353042751E-3</v>
      </c>
      <c r="H128" s="321">
        <f t="shared" si="11"/>
        <v>4.2197766912386792</v>
      </c>
      <c r="I128" s="54">
        <f t="shared" si="12"/>
        <v>0.92835087207250944</v>
      </c>
      <c r="J128" s="54">
        <f t="shared" si="7"/>
        <v>1.8440424140713028</v>
      </c>
      <c r="K128" s="54">
        <v>3.7823725484427563E-2</v>
      </c>
      <c r="L128" s="56">
        <f t="shared" si="8"/>
        <v>2.3064283802056818E-2</v>
      </c>
    </row>
    <row r="129" spans="1:12" x14ac:dyDescent="0.2">
      <c r="A129" s="78">
        <f t="shared" si="13"/>
        <v>124</v>
      </c>
      <c r="B129" s="57" t="s">
        <v>2126</v>
      </c>
      <c r="C129" s="57">
        <v>821.7</v>
      </c>
      <c r="D129" s="57"/>
      <c r="E129" s="57"/>
      <c r="F129" s="57">
        <f t="shared" si="9"/>
        <v>821.7</v>
      </c>
      <c r="G129" s="56">
        <f t="shared" si="10"/>
        <v>2.9873826437976474E-3</v>
      </c>
      <c r="H129" s="321">
        <f t="shared" si="11"/>
        <v>11.375953107581442</v>
      </c>
      <c r="I129" s="54">
        <f t="shared" si="12"/>
        <v>2.5027096836679172</v>
      </c>
      <c r="J129" s="54">
        <f t="shared" si="7"/>
        <v>4.9712915080130902</v>
      </c>
      <c r="K129" s="54">
        <v>0.10196770088764477</v>
      </c>
      <c r="L129" s="56">
        <f t="shared" si="8"/>
        <v>2.3064283802056825E-2</v>
      </c>
    </row>
    <row r="130" spans="1:12" x14ac:dyDescent="0.2">
      <c r="A130" s="78">
        <f t="shared" si="13"/>
        <v>125</v>
      </c>
      <c r="B130" s="57" t="s">
        <v>2127</v>
      </c>
      <c r="C130" s="57">
        <v>834.7</v>
      </c>
      <c r="D130" s="57"/>
      <c r="E130" s="57"/>
      <c r="F130" s="57">
        <f t="shared" si="9"/>
        <v>834.7</v>
      </c>
      <c r="G130" s="56">
        <f t="shared" si="10"/>
        <v>3.0346456039648242E-3</v>
      </c>
      <c r="H130" s="321">
        <f t="shared" si="11"/>
        <v>11.55593045989805</v>
      </c>
      <c r="I130" s="54">
        <f t="shared" si="12"/>
        <v>2.5423047011775712</v>
      </c>
      <c r="J130" s="54">
        <f t="shared" si="7"/>
        <v>5.0499416109754476</v>
      </c>
      <c r="K130" s="54">
        <v>0.10358091752576012</v>
      </c>
      <c r="L130" s="56">
        <f t="shared" si="8"/>
        <v>2.3064283802056822E-2</v>
      </c>
    </row>
    <row r="131" spans="1:12" x14ac:dyDescent="0.2">
      <c r="A131" s="78">
        <f t="shared" si="13"/>
        <v>126</v>
      </c>
      <c r="B131" s="57" t="s">
        <v>2128</v>
      </c>
      <c r="C131" s="57">
        <v>321.8</v>
      </c>
      <c r="D131" s="57"/>
      <c r="E131" s="57"/>
      <c r="F131" s="57">
        <f t="shared" si="9"/>
        <v>321.8</v>
      </c>
      <c r="G131" s="56">
        <f t="shared" si="10"/>
        <v>1.1699400447536606E-3</v>
      </c>
      <c r="H131" s="321">
        <f t="shared" si="11"/>
        <v>4.4551316904219398</v>
      </c>
      <c r="I131" s="54">
        <f t="shared" si="12"/>
        <v>0.98012897189282677</v>
      </c>
      <c r="J131" s="54">
        <f t="shared" si="7"/>
        <v>1.9468925487143878</v>
      </c>
      <c r="K131" s="54">
        <v>3.9933316472732239E-2</v>
      </c>
      <c r="L131" s="56">
        <f t="shared" si="8"/>
        <v>2.3064283802056822E-2</v>
      </c>
    </row>
    <row r="132" spans="1:12" x14ac:dyDescent="0.2">
      <c r="A132" s="78">
        <f t="shared" si="13"/>
        <v>127</v>
      </c>
      <c r="B132" s="57" t="s">
        <v>2129</v>
      </c>
      <c r="C132" s="57">
        <v>427</v>
      </c>
      <c r="D132" s="57"/>
      <c r="E132" s="57"/>
      <c r="F132" s="57">
        <f t="shared" si="9"/>
        <v>427</v>
      </c>
      <c r="G132" s="56">
        <f t="shared" si="10"/>
        <v>1.5524064608757396E-3</v>
      </c>
      <c r="H132" s="321">
        <f t="shared" si="11"/>
        <v>5.9115638030148165</v>
      </c>
      <c r="I132" s="54">
        <f t="shared" si="12"/>
        <v>1.3005440366632597</v>
      </c>
      <c r="J132" s="54">
        <f t="shared" si="7"/>
        <v>2.5833533819174748</v>
      </c>
      <c r="K132" s="54">
        <v>5.2987961882711841E-2</v>
      </c>
      <c r="L132" s="56">
        <f t="shared" si="8"/>
        <v>2.3064283802056822E-2</v>
      </c>
    </row>
    <row r="133" spans="1:12" x14ac:dyDescent="0.2">
      <c r="A133" s="78">
        <f t="shared" si="13"/>
        <v>128</v>
      </c>
      <c r="B133" s="57" t="s">
        <v>2130</v>
      </c>
      <c r="C133" s="57">
        <v>546.1</v>
      </c>
      <c r="D133" s="57"/>
      <c r="E133" s="57"/>
      <c r="F133" s="57">
        <f t="shared" si="9"/>
        <v>546.1</v>
      </c>
      <c r="G133" s="56">
        <f t="shared" si="10"/>
        <v>1.9854078882534931E-3</v>
      </c>
      <c r="H133" s="321">
        <f t="shared" si="11"/>
        <v>7.5604332384693018</v>
      </c>
      <c r="I133" s="54">
        <f t="shared" si="12"/>
        <v>1.6632953124632464</v>
      </c>
      <c r="J133" s="54">
        <f t="shared" si="7"/>
        <v>3.3039093252110847</v>
      </c>
      <c r="K133" s="54">
        <v>6.7767508159599379E-2</v>
      </c>
      <c r="L133" s="56">
        <f t="shared" si="8"/>
        <v>2.3064283802056825E-2</v>
      </c>
    </row>
    <row r="134" spans="1:12" x14ac:dyDescent="0.2">
      <c r="A134" s="78">
        <f t="shared" si="13"/>
        <v>129</v>
      </c>
      <c r="B134" s="57" t="s">
        <v>2131</v>
      </c>
      <c r="C134" s="57">
        <v>912.32</v>
      </c>
      <c r="D134" s="57">
        <v>50</v>
      </c>
      <c r="E134" s="57"/>
      <c r="F134" s="57">
        <f t="shared" si="9"/>
        <v>962.32</v>
      </c>
      <c r="G134" s="56">
        <f t="shared" si="10"/>
        <v>3.4986224483136812E-3</v>
      </c>
      <c r="H134" s="321">
        <f t="shared" si="11"/>
        <v>13.322754283178497</v>
      </c>
      <c r="I134" s="54">
        <f t="shared" si="12"/>
        <v>2.9310059422992696</v>
      </c>
      <c r="J134" s="54">
        <f t="shared" ref="J134:J197" si="14">H134*0.437</f>
        <v>5.8220436217490033</v>
      </c>
      <c r="K134" s="54">
        <v>0.11941774116855094</v>
      </c>
      <c r="L134" s="56">
        <f t="shared" ref="L134:L197" si="15">(H134+I134+J134+K134)/F134</f>
        <v>2.3064283802056822E-2</v>
      </c>
    </row>
    <row r="135" spans="1:12" x14ac:dyDescent="0.2">
      <c r="A135" s="78">
        <f t="shared" si="13"/>
        <v>130</v>
      </c>
      <c r="B135" s="57" t="s">
        <v>2132</v>
      </c>
      <c r="C135" s="57">
        <v>1925.1</v>
      </c>
      <c r="D135" s="57"/>
      <c r="E135" s="57"/>
      <c r="F135" s="57">
        <f t="shared" ref="F135:F315" si="16">C135+D135+E135</f>
        <v>1925.1</v>
      </c>
      <c r="G135" s="56">
        <f t="shared" ref="G135:G198" si="17">1/275056.83*F135</f>
        <v>6.9989172782948155E-3</v>
      </c>
      <c r="H135" s="321">
        <f t="shared" ref="H135:H198" si="18">G135*3808</f>
        <v>26.651876995746658</v>
      </c>
      <c r="I135" s="54">
        <f t="shared" ref="I135:I198" si="19">H135*0.22</f>
        <v>5.8634129390642649</v>
      </c>
      <c r="J135" s="54">
        <f t="shared" si="14"/>
        <v>11.64687024714129</v>
      </c>
      <c r="K135" s="54">
        <v>0.23889256538737363</v>
      </c>
      <c r="L135" s="56">
        <f t="shared" si="15"/>
        <v>2.3064283802056825E-2</v>
      </c>
    </row>
    <row r="136" spans="1:12" x14ac:dyDescent="0.2">
      <c r="A136" s="78">
        <f t="shared" ref="A136:A199" si="20">A135+1</f>
        <v>131</v>
      </c>
      <c r="B136" s="57" t="s">
        <v>2133</v>
      </c>
      <c r="C136" s="57">
        <v>770.9</v>
      </c>
      <c r="D136" s="57"/>
      <c r="E136" s="57"/>
      <c r="F136" s="57">
        <f t="shared" si="16"/>
        <v>770.9</v>
      </c>
      <c r="G136" s="56">
        <f t="shared" si="17"/>
        <v>2.802693537913601E-3</v>
      </c>
      <c r="H136" s="321">
        <f t="shared" si="18"/>
        <v>10.672656992374993</v>
      </c>
      <c r="I136" s="54">
        <f t="shared" si="19"/>
        <v>2.3479845383224984</v>
      </c>
      <c r="J136" s="54">
        <f t="shared" si="14"/>
        <v>4.6639511056678717</v>
      </c>
      <c r="K136" s="54">
        <v>9.566374664024016E-2</v>
      </c>
      <c r="L136" s="56">
        <f t="shared" si="15"/>
        <v>2.3064283802056822E-2</v>
      </c>
    </row>
    <row r="137" spans="1:12" x14ac:dyDescent="0.2">
      <c r="A137" s="78">
        <f t="shared" si="20"/>
        <v>132</v>
      </c>
      <c r="B137" s="57" t="s">
        <v>2134</v>
      </c>
      <c r="C137" s="57">
        <v>1461.8</v>
      </c>
      <c r="D137" s="57">
        <v>44.9</v>
      </c>
      <c r="E137" s="57"/>
      <c r="F137" s="57">
        <f t="shared" si="16"/>
        <v>1506.7</v>
      </c>
      <c r="G137" s="56">
        <f t="shared" si="17"/>
        <v>5.4777770833758241E-3</v>
      </c>
      <c r="H137" s="321">
        <f t="shared" si="18"/>
        <v>20.859375133495138</v>
      </c>
      <c r="I137" s="54">
        <f t="shared" si="19"/>
        <v>4.5890625293689302</v>
      </c>
      <c r="J137" s="54">
        <f t="shared" si="14"/>
        <v>9.1155469333373755</v>
      </c>
      <c r="K137" s="54">
        <v>0.18697180835756891</v>
      </c>
      <c r="L137" s="56">
        <f t="shared" si="15"/>
        <v>2.3064283802056822E-2</v>
      </c>
    </row>
    <row r="138" spans="1:12" x14ac:dyDescent="0.2">
      <c r="A138" s="78">
        <f t="shared" si="20"/>
        <v>133</v>
      </c>
      <c r="B138" s="57" t="s">
        <v>2135</v>
      </c>
      <c r="C138" s="57">
        <v>583.6</v>
      </c>
      <c r="D138" s="57"/>
      <c r="E138" s="57"/>
      <c r="F138" s="57">
        <f t="shared" si="16"/>
        <v>583.6</v>
      </c>
      <c r="G138" s="56">
        <f t="shared" si="17"/>
        <v>2.1217433502741961E-3</v>
      </c>
      <c r="H138" s="321">
        <f t="shared" si="18"/>
        <v>8.0795986778441389</v>
      </c>
      <c r="I138" s="54">
        <f t="shared" si="19"/>
        <v>1.7775117091257107</v>
      </c>
      <c r="J138" s="54">
        <f t="shared" si="14"/>
        <v>3.5307846222178885</v>
      </c>
      <c r="K138" s="54">
        <v>7.242101769262442E-2</v>
      </c>
      <c r="L138" s="56">
        <f t="shared" si="15"/>
        <v>2.3064283802056825E-2</v>
      </c>
    </row>
    <row r="139" spans="1:12" x14ac:dyDescent="0.2">
      <c r="A139" s="78">
        <f t="shared" si="20"/>
        <v>134</v>
      </c>
      <c r="B139" s="57" t="s">
        <v>2136</v>
      </c>
      <c r="C139" s="57">
        <v>399.2</v>
      </c>
      <c r="D139" s="57"/>
      <c r="E139" s="57"/>
      <c r="F139" s="57">
        <f t="shared" si="16"/>
        <v>399.2</v>
      </c>
      <c r="G139" s="56">
        <f t="shared" si="17"/>
        <v>1.4513364383643918E-3</v>
      </c>
      <c r="H139" s="321">
        <f t="shared" si="18"/>
        <v>5.5266891572916039</v>
      </c>
      <c r="I139" s="54">
        <f t="shared" si="19"/>
        <v>1.2158716146041528</v>
      </c>
      <c r="J139" s="54">
        <f t="shared" si="14"/>
        <v>2.4151631617364311</v>
      </c>
      <c r="K139" s="54">
        <v>4.9538160148895935E-2</v>
      </c>
      <c r="L139" s="56">
        <f t="shared" si="15"/>
        <v>2.3064283802056822E-2</v>
      </c>
    </row>
    <row r="140" spans="1:12" x14ac:dyDescent="0.2">
      <c r="A140" s="78">
        <f t="shared" si="20"/>
        <v>135</v>
      </c>
      <c r="B140" s="57" t="s">
        <v>2137</v>
      </c>
      <c r="C140" s="57">
        <v>408.5</v>
      </c>
      <c r="D140" s="57"/>
      <c r="E140" s="57">
        <v>16.100000000000001</v>
      </c>
      <c r="F140" s="57">
        <f t="shared" si="16"/>
        <v>424.6</v>
      </c>
      <c r="G140" s="56">
        <f t="shared" si="17"/>
        <v>1.5436809913064147E-3</v>
      </c>
      <c r="H140" s="321">
        <f t="shared" si="18"/>
        <v>5.8783372148948274</v>
      </c>
      <c r="I140" s="54">
        <f t="shared" si="19"/>
        <v>1.293234187276862</v>
      </c>
      <c r="J140" s="54">
        <f t="shared" si="14"/>
        <v>2.5688333629090394</v>
      </c>
      <c r="K140" s="54">
        <v>5.2690137272598234E-2</v>
      </c>
      <c r="L140" s="56">
        <f t="shared" si="15"/>
        <v>2.3064283802056825E-2</v>
      </c>
    </row>
    <row r="141" spans="1:12" x14ac:dyDescent="0.2">
      <c r="A141" s="78">
        <f t="shared" si="20"/>
        <v>136</v>
      </c>
      <c r="B141" s="57" t="s">
        <v>2138</v>
      </c>
      <c r="C141" s="57">
        <v>744</v>
      </c>
      <c r="D141" s="57"/>
      <c r="E141" s="57">
        <v>108.9</v>
      </c>
      <c r="F141" s="57">
        <f t="shared" si="16"/>
        <v>852.9</v>
      </c>
      <c r="G141" s="56">
        <f t="shared" si="17"/>
        <v>3.1008137481988718E-3</v>
      </c>
      <c r="H141" s="321">
        <f t="shared" si="18"/>
        <v>11.807898753141304</v>
      </c>
      <c r="I141" s="54">
        <f t="shared" si="19"/>
        <v>2.5977377256910867</v>
      </c>
      <c r="J141" s="54">
        <f t="shared" si="14"/>
        <v>5.1600517551227494</v>
      </c>
      <c r="K141" s="54">
        <v>0.10583942081912159</v>
      </c>
      <c r="L141" s="56">
        <f t="shared" si="15"/>
        <v>2.3064283802056822E-2</v>
      </c>
    </row>
    <row r="142" spans="1:12" x14ac:dyDescent="0.2">
      <c r="A142" s="78">
        <f t="shared" si="20"/>
        <v>137</v>
      </c>
      <c r="B142" s="57" t="s">
        <v>2139</v>
      </c>
      <c r="C142" s="57">
        <v>226.1</v>
      </c>
      <c r="D142" s="57"/>
      <c r="E142" s="57"/>
      <c r="F142" s="57">
        <f t="shared" si="16"/>
        <v>226.1</v>
      </c>
      <c r="G142" s="56">
        <f t="shared" si="17"/>
        <v>8.2201194567682611E-4</v>
      </c>
      <c r="H142" s="321">
        <f t="shared" si="18"/>
        <v>3.1302214891373539</v>
      </c>
      <c r="I142" s="54">
        <f t="shared" si="19"/>
        <v>0.68864872761021789</v>
      </c>
      <c r="J142" s="54">
        <f t="shared" si="14"/>
        <v>1.3679067907530236</v>
      </c>
      <c r="K142" s="54">
        <v>2.8057560144452327E-2</v>
      </c>
      <c r="L142" s="56">
        <f t="shared" si="15"/>
        <v>2.3064283802056822E-2</v>
      </c>
    </row>
    <row r="143" spans="1:12" x14ac:dyDescent="0.2">
      <c r="A143" s="78">
        <f t="shared" si="20"/>
        <v>138</v>
      </c>
      <c r="B143" s="57" t="s">
        <v>2140</v>
      </c>
      <c r="C143" s="57">
        <v>481.6</v>
      </c>
      <c r="D143" s="57">
        <v>222</v>
      </c>
      <c r="E143" s="57"/>
      <c r="F143" s="57">
        <f t="shared" si="16"/>
        <v>703.6</v>
      </c>
      <c r="G143" s="56">
        <f t="shared" si="17"/>
        <v>2.5580168287404463E-3</v>
      </c>
      <c r="H143" s="321">
        <f t="shared" si="18"/>
        <v>9.7409280838436185</v>
      </c>
      <c r="I143" s="54">
        <f t="shared" si="19"/>
        <v>2.143004178445596</v>
      </c>
      <c r="J143" s="54">
        <f t="shared" si="14"/>
        <v>4.2567855726396617</v>
      </c>
      <c r="K143" s="54">
        <v>8.7312248198304562E-2</v>
      </c>
      <c r="L143" s="56">
        <f t="shared" si="15"/>
        <v>2.3064283802056822E-2</v>
      </c>
    </row>
    <row r="144" spans="1:12" x14ac:dyDescent="0.2">
      <c r="A144" s="78">
        <f t="shared" si="20"/>
        <v>139</v>
      </c>
      <c r="B144" s="57" t="s">
        <v>2141</v>
      </c>
      <c r="C144" s="57">
        <v>280.5</v>
      </c>
      <c r="D144" s="57">
        <v>98.9</v>
      </c>
      <c r="E144" s="57"/>
      <c r="F144" s="57">
        <f t="shared" si="16"/>
        <v>379.4</v>
      </c>
      <c r="G144" s="56">
        <f t="shared" si="17"/>
        <v>1.3793513144174604E-3</v>
      </c>
      <c r="H144" s="321">
        <f t="shared" si="18"/>
        <v>5.2525698053016896</v>
      </c>
      <c r="I144" s="54">
        <f t="shared" si="19"/>
        <v>1.1555653571663718</v>
      </c>
      <c r="J144" s="54">
        <f t="shared" si="14"/>
        <v>2.2953730049168382</v>
      </c>
      <c r="K144" s="54">
        <v>4.7081107115458709E-2</v>
      </c>
      <c r="L144" s="56">
        <f t="shared" si="15"/>
        <v>2.3064283802056822E-2</v>
      </c>
    </row>
    <row r="145" spans="1:12" x14ac:dyDescent="0.2">
      <c r="A145" s="78">
        <f t="shared" si="20"/>
        <v>140</v>
      </c>
      <c r="B145" s="57" t="s">
        <v>2142</v>
      </c>
      <c r="C145" s="57">
        <v>206.6</v>
      </c>
      <c r="D145" s="57"/>
      <c r="E145" s="57">
        <v>28</v>
      </c>
      <c r="F145" s="57">
        <f t="shared" si="16"/>
        <v>234.6</v>
      </c>
      <c r="G145" s="56">
        <f t="shared" si="17"/>
        <v>8.5291465040151875E-4</v>
      </c>
      <c r="H145" s="321">
        <f t="shared" si="18"/>
        <v>3.2478989887289833</v>
      </c>
      <c r="I145" s="54">
        <f t="shared" si="19"/>
        <v>0.71453777752037628</v>
      </c>
      <c r="J145" s="54">
        <f t="shared" si="14"/>
        <v>1.4193318580745657</v>
      </c>
      <c r="K145" s="54">
        <v>2.9112355638604679E-2</v>
      </c>
      <c r="L145" s="56">
        <f t="shared" si="15"/>
        <v>2.3064283802056818E-2</v>
      </c>
    </row>
    <row r="146" spans="1:12" x14ac:dyDescent="0.2">
      <c r="A146" s="78">
        <f t="shared" si="20"/>
        <v>141</v>
      </c>
      <c r="B146" s="57" t="s">
        <v>2143</v>
      </c>
      <c r="C146" s="57">
        <v>230.6</v>
      </c>
      <c r="D146" s="57"/>
      <c r="E146" s="57"/>
      <c r="F146" s="57">
        <f t="shared" si="16"/>
        <v>230.6</v>
      </c>
      <c r="G146" s="56">
        <f t="shared" si="17"/>
        <v>8.3837220111931043E-4</v>
      </c>
      <c r="H146" s="321">
        <f t="shared" si="18"/>
        <v>3.1925213418623342</v>
      </c>
      <c r="I146" s="54">
        <f t="shared" si="19"/>
        <v>0.7023546952097135</v>
      </c>
      <c r="J146" s="54">
        <f t="shared" si="14"/>
        <v>1.3951318263938399</v>
      </c>
      <c r="K146" s="54">
        <v>2.8615981288415335E-2</v>
      </c>
      <c r="L146" s="56">
        <f t="shared" si="15"/>
        <v>2.3064283802056822E-2</v>
      </c>
    </row>
    <row r="147" spans="1:12" x14ac:dyDescent="0.2">
      <c r="A147" s="78">
        <f t="shared" si="20"/>
        <v>142</v>
      </c>
      <c r="B147" s="57" t="s">
        <v>2144</v>
      </c>
      <c r="C147" s="57">
        <v>305.60000000000002</v>
      </c>
      <c r="D147" s="57"/>
      <c r="E147" s="57">
        <v>165.3</v>
      </c>
      <c r="F147" s="57">
        <f t="shared" si="16"/>
        <v>470.90000000000003</v>
      </c>
      <c r="G147" s="56">
        <f t="shared" si="17"/>
        <v>1.7120098417479762E-3</v>
      </c>
      <c r="H147" s="321">
        <f t="shared" si="18"/>
        <v>6.5193334773762937</v>
      </c>
      <c r="I147" s="54">
        <f t="shared" si="19"/>
        <v>1.4342533650227847</v>
      </c>
      <c r="J147" s="54">
        <f t="shared" si="14"/>
        <v>2.8489487296134404</v>
      </c>
      <c r="K147" s="54">
        <v>5.8435670376039826E-2</v>
      </c>
      <c r="L147" s="56">
        <f t="shared" si="15"/>
        <v>2.3064283802056822E-2</v>
      </c>
    </row>
    <row r="148" spans="1:12" x14ac:dyDescent="0.2">
      <c r="A148" s="78">
        <f t="shared" si="20"/>
        <v>143</v>
      </c>
      <c r="B148" s="57" t="s">
        <v>2145</v>
      </c>
      <c r="C148" s="80">
        <v>2174.8000000000002</v>
      </c>
      <c r="D148" s="57"/>
      <c r="E148" s="57">
        <v>163.69999999999999</v>
      </c>
      <c r="F148" s="57">
        <f t="shared" si="16"/>
        <v>2338.5</v>
      </c>
      <c r="G148" s="56">
        <f t="shared" si="17"/>
        <v>8.5018794116110477E-3</v>
      </c>
      <c r="H148" s="321">
        <f t="shared" si="18"/>
        <v>32.375156799414867</v>
      </c>
      <c r="I148" s="54">
        <f t="shared" si="19"/>
        <v>7.1225344958712711</v>
      </c>
      <c r="J148" s="54">
        <f t="shared" si="14"/>
        <v>14.147943521344297</v>
      </c>
      <c r="K148" s="54">
        <v>0.29019285447944176</v>
      </c>
      <c r="L148" s="56">
        <f t="shared" si="15"/>
        <v>2.3064283802056822E-2</v>
      </c>
    </row>
    <row r="149" spans="1:12" x14ac:dyDescent="0.2">
      <c r="A149" s="78">
        <f t="shared" si="20"/>
        <v>144</v>
      </c>
      <c r="B149" s="57" t="s">
        <v>2146</v>
      </c>
      <c r="C149" s="80">
        <v>308.60000000000002</v>
      </c>
      <c r="D149" s="57"/>
      <c r="E149" s="57"/>
      <c r="F149" s="57">
        <f t="shared" si="16"/>
        <v>308.60000000000002</v>
      </c>
      <c r="G149" s="56">
        <f t="shared" si="17"/>
        <v>1.121949962122373E-3</v>
      </c>
      <c r="H149" s="321">
        <f t="shared" si="18"/>
        <v>4.272385455761996</v>
      </c>
      <c r="I149" s="54">
        <f t="shared" si="19"/>
        <v>0.93992480026763914</v>
      </c>
      <c r="J149" s="54">
        <f t="shared" si="14"/>
        <v>1.8670324441679922</v>
      </c>
      <c r="K149" s="54">
        <v>3.8295281117107435E-2</v>
      </c>
      <c r="L149" s="56">
        <f t="shared" si="15"/>
        <v>2.3064283802056818E-2</v>
      </c>
    </row>
    <row r="150" spans="1:12" x14ac:dyDescent="0.2">
      <c r="A150" s="78">
        <f t="shared" si="20"/>
        <v>145</v>
      </c>
      <c r="B150" s="57" t="s">
        <v>2147</v>
      </c>
      <c r="C150" s="57">
        <v>441.9</v>
      </c>
      <c r="D150" s="57"/>
      <c r="E150" s="57"/>
      <c r="F150" s="57">
        <f t="shared" si="16"/>
        <v>441.9</v>
      </c>
      <c r="G150" s="56">
        <f t="shared" si="17"/>
        <v>1.6065770844519657E-3</v>
      </c>
      <c r="H150" s="321">
        <f t="shared" si="18"/>
        <v>6.1178455375930856</v>
      </c>
      <c r="I150" s="54">
        <f t="shared" si="19"/>
        <v>1.3459260182704789</v>
      </c>
      <c r="J150" s="54">
        <f t="shared" si="14"/>
        <v>2.6734984999281783</v>
      </c>
      <c r="K150" s="54">
        <v>5.4836956337167113E-2</v>
      </c>
      <c r="L150" s="56">
        <f t="shared" si="15"/>
        <v>2.3064283802056822E-2</v>
      </c>
    </row>
    <row r="151" spans="1:12" x14ac:dyDescent="0.2">
      <c r="A151" s="78">
        <f t="shared" si="20"/>
        <v>146</v>
      </c>
      <c r="B151" s="57" t="s">
        <v>2148</v>
      </c>
      <c r="C151" s="57">
        <v>358</v>
      </c>
      <c r="D151" s="57"/>
      <c r="E151" s="57"/>
      <c r="F151" s="57">
        <f t="shared" si="16"/>
        <v>358</v>
      </c>
      <c r="G151" s="56">
        <f t="shared" si="17"/>
        <v>1.3015492107576459E-3</v>
      </c>
      <c r="H151" s="321">
        <f t="shared" si="18"/>
        <v>4.9562993945651153</v>
      </c>
      <c r="I151" s="54">
        <f t="shared" si="19"/>
        <v>1.0903858668043254</v>
      </c>
      <c r="J151" s="54">
        <f t="shared" si="14"/>
        <v>2.1659028354249554</v>
      </c>
      <c r="K151" s="54">
        <v>4.4425504341945754E-2</v>
      </c>
      <c r="L151" s="56">
        <f t="shared" si="15"/>
        <v>2.3064283802056825E-2</v>
      </c>
    </row>
    <row r="152" spans="1:12" x14ac:dyDescent="0.2">
      <c r="A152" s="78">
        <f t="shared" si="20"/>
        <v>147</v>
      </c>
      <c r="B152" s="57" t="s">
        <v>2149</v>
      </c>
      <c r="C152" s="57">
        <v>438.7</v>
      </c>
      <c r="D152" s="57"/>
      <c r="E152" s="57"/>
      <c r="F152" s="57">
        <f t="shared" si="16"/>
        <v>438.7</v>
      </c>
      <c r="G152" s="56">
        <f t="shared" si="17"/>
        <v>1.594943125026199E-3</v>
      </c>
      <c r="H152" s="321">
        <f t="shared" si="18"/>
        <v>6.0735434200997656</v>
      </c>
      <c r="I152" s="54">
        <f t="shared" si="19"/>
        <v>1.3361795524219484</v>
      </c>
      <c r="J152" s="54">
        <f t="shared" si="14"/>
        <v>2.6541384745835974</v>
      </c>
      <c r="K152" s="54">
        <v>5.4439856857015641E-2</v>
      </c>
      <c r="L152" s="56">
        <f t="shared" si="15"/>
        <v>2.3064283802056822E-2</v>
      </c>
    </row>
    <row r="153" spans="1:12" x14ac:dyDescent="0.2">
      <c r="A153" s="78">
        <f t="shared" si="20"/>
        <v>148</v>
      </c>
      <c r="B153" s="57" t="s">
        <v>2150</v>
      </c>
      <c r="C153" s="57">
        <v>378.9</v>
      </c>
      <c r="D153" s="57"/>
      <c r="E153" s="57"/>
      <c r="F153" s="57">
        <f t="shared" si="16"/>
        <v>378.9</v>
      </c>
      <c r="G153" s="56">
        <f t="shared" si="17"/>
        <v>1.3775335082571844E-3</v>
      </c>
      <c r="H153" s="321">
        <f t="shared" si="18"/>
        <v>5.245647599443358</v>
      </c>
      <c r="I153" s="54">
        <f t="shared" si="19"/>
        <v>1.1540424718775388</v>
      </c>
      <c r="J153" s="54">
        <f t="shared" si="14"/>
        <v>2.2923480009567476</v>
      </c>
      <c r="K153" s="54">
        <v>4.7019060321685041E-2</v>
      </c>
      <c r="L153" s="56">
        <f t="shared" si="15"/>
        <v>2.3064283802056822E-2</v>
      </c>
    </row>
    <row r="154" spans="1:12" x14ac:dyDescent="0.2">
      <c r="A154" s="78">
        <f t="shared" si="20"/>
        <v>149</v>
      </c>
      <c r="B154" s="57" t="s">
        <v>2151</v>
      </c>
      <c r="C154" s="57">
        <v>243.9</v>
      </c>
      <c r="D154" s="57">
        <v>16.2</v>
      </c>
      <c r="E154" s="57">
        <v>35.6</v>
      </c>
      <c r="F154" s="57">
        <f t="shared" si="16"/>
        <v>295.70000000000005</v>
      </c>
      <c r="G154" s="56">
        <f t="shared" si="17"/>
        <v>1.0750505631872513E-3</v>
      </c>
      <c r="H154" s="321">
        <f t="shared" si="18"/>
        <v>4.0937925446170533</v>
      </c>
      <c r="I154" s="54">
        <f t="shared" si="19"/>
        <v>0.90063435981575168</v>
      </c>
      <c r="J154" s="54">
        <f t="shared" si="14"/>
        <v>1.7889873419976523</v>
      </c>
      <c r="K154" s="54">
        <v>3.6694473837746815E-2</v>
      </c>
      <c r="L154" s="56">
        <f t="shared" si="15"/>
        <v>2.3064283802056822E-2</v>
      </c>
    </row>
    <row r="155" spans="1:12" x14ac:dyDescent="0.2">
      <c r="A155" s="78">
        <f t="shared" si="20"/>
        <v>150</v>
      </c>
      <c r="B155" s="57" t="s">
        <v>2152</v>
      </c>
      <c r="C155" s="57">
        <v>699.2</v>
      </c>
      <c r="D155" s="57"/>
      <c r="E155" s="57"/>
      <c r="F155" s="57">
        <f t="shared" si="16"/>
        <v>699.2</v>
      </c>
      <c r="G155" s="56">
        <f t="shared" si="17"/>
        <v>2.5420201345300172E-3</v>
      </c>
      <c r="H155" s="321">
        <f t="shared" si="18"/>
        <v>9.6800126722903048</v>
      </c>
      <c r="I155" s="54">
        <f t="shared" si="19"/>
        <v>2.1296027879038673</v>
      </c>
      <c r="J155" s="54">
        <f t="shared" si="14"/>
        <v>4.2301655377908629</v>
      </c>
      <c r="K155" s="54">
        <v>8.6766236413096304E-2</v>
      </c>
      <c r="L155" s="56">
        <f t="shared" si="15"/>
        <v>2.3064283802056822E-2</v>
      </c>
    </row>
    <row r="156" spans="1:12" x14ac:dyDescent="0.2">
      <c r="A156" s="78">
        <f t="shared" si="20"/>
        <v>151</v>
      </c>
      <c r="B156" s="57" t="s">
        <v>2153</v>
      </c>
      <c r="C156" s="57">
        <v>765.5</v>
      </c>
      <c r="D156" s="57"/>
      <c r="E156" s="57"/>
      <c r="F156" s="57">
        <f t="shared" si="16"/>
        <v>765.5</v>
      </c>
      <c r="G156" s="56">
        <f t="shared" si="17"/>
        <v>2.78306123138262E-3</v>
      </c>
      <c r="H156" s="321">
        <f t="shared" si="18"/>
        <v>10.597897169105018</v>
      </c>
      <c r="I156" s="54">
        <f t="shared" si="19"/>
        <v>2.3315373772031038</v>
      </c>
      <c r="J156" s="54">
        <f t="shared" si="14"/>
        <v>4.6312810628988927</v>
      </c>
      <c r="K156" s="54">
        <v>9.4993641267484566E-2</v>
      </c>
      <c r="L156" s="56">
        <f t="shared" si="15"/>
        <v>2.3064283802056829E-2</v>
      </c>
    </row>
    <row r="157" spans="1:12" x14ac:dyDescent="0.2">
      <c r="A157" s="78">
        <f t="shared" si="20"/>
        <v>152</v>
      </c>
      <c r="B157" s="57" t="s">
        <v>2154</v>
      </c>
      <c r="C157" s="57">
        <v>774.85</v>
      </c>
      <c r="D157" s="57">
        <v>31.4</v>
      </c>
      <c r="E157" s="57"/>
      <c r="F157" s="57">
        <f t="shared" si="16"/>
        <v>806.25</v>
      </c>
      <c r="G157" s="56">
        <f t="shared" si="17"/>
        <v>2.9312124334451174E-3</v>
      </c>
      <c r="H157" s="321">
        <f t="shared" si="18"/>
        <v>11.162056946559007</v>
      </c>
      <c r="I157" s="54">
        <f t="shared" si="19"/>
        <v>2.4556525282429815</v>
      </c>
      <c r="J157" s="54">
        <f t="shared" si="14"/>
        <v>4.8778188856462856</v>
      </c>
      <c r="K157" s="54">
        <v>0.10005045496003845</v>
      </c>
      <c r="L157" s="56">
        <f t="shared" si="15"/>
        <v>2.3064283802056818E-2</v>
      </c>
    </row>
    <row r="158" spans="1:12" x14ac:dyDescent="0.2">
      <c r="A158" s="78">
        <f t="shared" si="20"/>
        <v>153</v>
      </c>
      <c r="B158" s="57" t="s">
        <v>2155</v>
      </c>
      <c r="C158" s="57">
        <v>506.14</v>
      </c>
      <c r="D158" s="57">
        <v>17.100000000000001</v>
      </c>
      <c r="E158" s="57"/>
      <c r="F158" s="57">
        <f t="shared" si="16"/>
        <v>523.24</v>
      </c>
      <c r="G158" s="56">
        <f t="shared" si="17"/>
        <v>1.9022977906056721E-3</v>
      </c>
      <c r="H158" s="321">
        <f t="shared" si="18"/>
        <v>7.2439499866263999</v>
      </c>
      <c r="I158" s="54">
        <f t="shared" si="19"/>
        <v>1.593668997057808</v>
      </c>
      <c r="J158" s="54">
        <f t="shared" si="14"/>
        <v>3.1656061441557366</v>
      </c>
      <c r="K158" s="54">
        <v>6.4930728748267316E-2</v>
      </c>
      <c r="L158" s="56">
        <f t="shared" si="15"/>
        <v>2.3064283802056825E-2</v>
      </c>
    </row>
    <row r="159" spans="1:12" x14ac:dyDescent="0.2">
      <c r="A159" s="78">
        <f t="shared" si="20"/>
        <v>154</v>
      </c>
      <c r="B159" s="57" t="s">
        <v>2156</v>
      </c>
      <c r="C159" s="57">
        <v>574.20000000000005</v>
      </c>
      <c r="D159" s="57"/>
      <c r="E159" s="57"/>
      <c r="F159" s="57">
        <f t="shared" si="16"/>
        <v>574.20000000000005</v>
      </c>
      <c r="G159" s="56">
        <f t="shared" si="17"/>
        <v>2.0875685944610066E-3</v>
      </c>
      <c r="H159" s="321">
        <f t="shared" si="18"/>
        <v>7.9494612077075129</v>
      </c>
      <c r="I159" s="54">
        <f t="shared" si="19"/>
        <v>1.7488814656956528</v>
      </c>
      <c r="J159" s="54">
        <f t="shared" si="14"/>
        <v>3.473914547768183</v>
      </c>
      <c r="K159" s="54">
        <v>7.1254537969679482E-2</v>
      </c>
      <c r="L159" s="56">
        <f t="shared" si="15"/>
        <v>2.3064283802056822E-2</v>
      </c>
    </row>
    <row r="160" spans="1:12" x14ac:dyDescent="0.2">
      <c r="A160" s="78">
        <f t="shared" si="20"/>
        <v>155</v>
      </c>
      <c r="B160" s="57" t="s">
        <v>2157</v>
      </c>
      <c r="C160" s="57">
        <v>265.10000000000002</v>
      </c>
      <c r="D160" s="57"/>
      <c r="E160" s="57"/>
      <c r="F160" s="57">
        <f t="shared" si="16"/>
        <v>265.10000000000002</v>
      </c>
      <c r="G160" s="56">
        <f t="shared" si="17"/>
        <v>9.638008261783574E-4</v>
      </c>
      <c r="H160" s="321">
        <f t="shared" si="18"/>
        <v>3.6701535460871848</v>
      </c>
      <c r="I160" s="54">
        <f t="shared" si="19"/>
        <v>0.80743378013918066</v>
      </c>
      <c r="J160" s="54">
        <f t="shared" si="14"/>
        <v>1.6038570996400998</v>
      </c>
      <c r="K160" s="54">
        <v>3.2897210058798379E-2</v>
      </c>
      <c r="L160" s="56">
        <f t="shared" si="15"/>
        <v>2.3064283802056818E-2</v>
      </c>
    </row>
    <row r="161" spans="1:12" x14ac:dyDescent="0.2">
      <c r="A161" s="78">
        <f t="shared" si="20"/>
        <v>156</v>
      </c>
      <c r="B161" s="57" t="s">
        <v>2158</v>
      </c>
      <c r="C161" s="57">
        <v>733.7</v>
      </c>
      <c r="D161" s="57"/>
      <c r="E161" s="57"/>
      <c r="F161" s="57">
        <f t="shared" si="16"/>
        <v>733.7</v>
      </c>
      <c r="G161" s="56">
        <f t="shared" si="17"/>
        <v>2.6674487595890637E-3</v>
      </c>
      <c r="H161" s="321">
        <f t="shared" si="18"/>
        <v>10.157644876515155</v>
      </c>
      <c r="I161" s="54">
        <f t="shared" si="19"/>
        <v>2.2346818728333342</v>
      </c>
      <c r="J161" s="54">
        <f t="shared" si="14"/>
        <v>4.4388908110371226</v>
      </c>
      <c r="K161" s="54">
        <v>9.1047465183479337E-2</v>
      </c>
      <c r="L161" s="56">
        <f t="shared" si="15"/>
        <v>2.3064283802056818E-2</v>
      </c>
    </row>
    <row r="162" spans="1:12" x14ac:dyDescent="0.2">
      <c r="A162" s="78">
        <f t="shared" si="20"/>
        <v>157</v>
      </c>
      <c r="B162" s="57" t="s">
        <v>2159</v>
      </c>
      <c r="C162" s="57">
        <v>560.1</v>
      </c>
      <c r="D162" s="57"/>
      <c r="E162" s="57"/>
      <c r="F162" s="57">
        <f t="shared" si="16"/>
        <v>560.1</v>
      </c>
      <c r="G162" s="56">
        <f t="shared" si="17"/>
        <v>2.036306460741222E-3</v>
      </c>
      <c r="H162" s="321">
        <f t="shared" si="18"/>
        <v>7.7542550025025729</v>
      </c>
      <c r="I162" s="54">
        <f t="shared" si="19"/>
        <v>1.705936100550566</v>
      </c>
      <c r="J162" s="54">
        <f t="shared" si="14"/>
        <v>3.3886094360936245</v>
      </c>
      <c r="K162" s="54">
        <v>6.9504818385262068E-2</v>
      </c>
      <c r="L162" s="56">
        <f t="shared" si="15"/>
        <v>2.3064283802056822E-2</v>
      </c>
    </row>
    <row r="163" spans="1:12" x14ac:dyDescent="0.2">
      <c r="A163" s="78">
        <f t="shared" si="20"/>
        <v>158</v>
      </c>
      <c r="B163" s="57" t="s">
        <v>2160</v>
      </c>
      <c r="C163" s="57">
        <v>635.20000000000005</v>
      </c>
      <c r="D163" s="57">
        <v>38.700000000000003</v>
      </c>
      <c r="E163" s="57"/>
      <c r="F163" s="57">
        <f t="shared" si="16"/>
        <v>673.90000000000009</v>
      </c>
      <c r="G163" s="56">
        <f t="shared" si="17"/>
        <v>2.4500391428200494E-3</v>
      </c>
      <c r="H163" s="321">
        <f t="shared" si="18"/>
        <v>9.3297490558587484</v>
      </c>
      <c r="I163" s="54">
        <f t="shared" si="19"/>
        <v>2.0525447922889248</v>
      </c>
      <c r="J163" s="54">
        <f t="shared" si="14"/>
        <v>4.0771003374102728</v>
      </c>
      <c r="K163" s="54">
        <v>8.3626668648148744E-2</v>
      </c>
      <c r="L163" s="56">
        <f t="shared" si="15"/>
        <v>2.3064283802056825E-2</v>
      </c>
    </row>
    <row r="164" spans="1:12" x14ac:dyDescent="0.2">
      <c r="A164" s="78">
        <f t="shared" si="20"/>
        <v>159</v>
      </c>
      <c r="B164" s="57" t="s">
        <v>2161</v>
      </c>
      <c r="C164" s="57">
        <v>485.6</v>
      </c>
      <c r="D164" s="57"/>
      <c r="E164" s="57"/>
      <c r="F164" s="57">
        <f t="shared" si="16"/>
        <v>485.6</v>
      </c>
      <c r="G164" s="56">
        <f t="shared" si="17"/>
        <v>1.7654533428600918E-3</v>
      </c>
      <c r="H164" s="321">
        <f t="shared" si="18"/>
        <v>6.7228463296112295</v>
      </c>
      <c r="I164" s="54">
        <f t="shared" si="19"/>
        <v>1.4790261925144705</v>
      </c>
      <c r="J164" s="54">
        <f t="shared" si="14"/>
        <v>2.9378838460401071</v>
      </c>
      <c r="K164" s="54">
        <v>6.0259846112985641E-2</v>
      </c>
      <c r="L164" s="56">
        <f t="shared" si="15"/>
        <v>2.3064283802056822E-2</v>
      </c>
    </row>
    <row r="165" spans="1:12" x14ac:dyDescent="0.2">
      <c r="A165" s="78">
        <f t="shared" si="20"/>
        <v>160</v>
      </c>
      <c r="B165" s="57" t="s">
        <v>2162</v>
      </c>
      <c r="C165" s="57">
        <v>464.9</v>
      </c>
      <c r="D165" s="57"/>
      <c r="E165" s="57"/>
      <c r="F165" s="57">
        <f t="shared" si="16"/>
        <v>464.9</v>
      </c>
      <c r="G165" s="56">
        <f t="shared" si="17"/>
        <v>1.6901961678246636E-3</v>
      </c>
      <c r="H165" s="321">
        <f t="shared" si="18"/>
        <v>6.436267007076319</v>
      </c>
      <c r="I165" s="54">
        <f t="shared" si="19"/>
        <v>1.4159787415567902</v>
      </c>
      <c r="J165" s="54">
        <f t="shared" si="14"/>
        <v>2.8126486820923513</v>
      </c>
      <c r="K165" s="54">
        <v>5.7691108850755811E-2</v>
      </c>
      <c r="L165" s="56">
        <f t="shared" si="15"/>
        <v>2.3064283802056825E-2</v>
      </c>
    </row>
    <row r="166" spans="1:12" x14ac:dyDescent="0.2">
      <c r="A166" s="78">
        <f t="shared" si="20"/>
        <v>161</v>
      </c>
      <c r="B166" s="57" t="s">
        <v>2163</v>
      </c>
      <c r="C166" s="57">
        <v>624.1</v>
      </c>
      <c r="D166" s="57"/>
      <c r="E166" s="57"/>
      <c r="F166" s="57">
        <f t="shared" si="16"/>
        <v>624.1</v>
      </c>
      <c r="G166" s="56">
        <f t="shared" si="17"/>
        <v>2.2689856492565555E-3</v>
      </c>
      <c r="H166" s="321">
        <f t="shared" si="18"/>
        <v>8.6402973523689628</v>
      </c>
      <c r="I166" s="54">
        <f t="shared" si="19"/>
        <v>1.9008654175211719</v>
      </c>
      <c r="J166" s="54">
        <f t="shared" si="14"/>
        <v>3.7758099429852368</v>
      </c>
      <c r="K166" s="54">
        <v>7.7446807988291469E-2</v>
      </c>
      <c r="L166" s="56">
        <f t="shared" si="15"/>
        <v>2.3064283802056825E-2</v>
      </c>
    </row>
    <row r="167" spans="1:12" x14ac:dyDescent="0.2">
      <c r="A167" s="78">
        <f t="shared" si="20"/>
        <v>162</v>
      </c>
      <c r="B167" s="57" t="s">
        <v>2164</v>
      </c>
      <c r="C167" s="57">
        <v>764.3</v>
      </c>
      <c r="D167" s="57"/>
      <c r="E167" s="57"/>
      <c r="F167" s="57">
        <f t="shared" si="16"/>
        <v>764.3</v>
      </c>
      <c r="G167" s="56">
        <f t="shared" si="17"/>
        <v>2.7786984965979572E-3</v>
      </c>
      <c r="H167" s="321">
        <f t="shared" si="18"/>
        <v>10.58128387504502</v>
      </c>
      <c r="I167" s="54">
        <f t="shared" si="19"/>
        <v>2.3278824525099044</v>
      </c>
      <c r="J167" s="54">
        <f t="shared" si="14"/>
        <v>4.6240210533946735</v>
      </c>
      <c r="K167" s="54">
        <v>9.4844728962427766E-2</v>
      </c>
      <c r="L167" s="56">
        <f t="shared" si="15"/>
        <v>2.3064283802056822E-2</v>
      </c>
    </row>
    <row r="168" spans="1:12" x14ac:dyDescent="0.2">
      <c r="A168" s="78">
        <f t="shared" si="20"/>
        <v>163</v>
      </c>
      <c r="B168" s="57" t="s">
        <v>2165</v>
      </c>
      <c r="C168" s="57">
        <v>726.1</v>
      </c>
      <c r="D168" s="57"/>
      <c r="E168" s="57">
        <v>20.6</v>
      </c>
      <c r="F168" s="57">
        <f t="shared" si="16"/>
        <v>746.7</v>
      </c>
      <c r="G168" s="56">
        <f t="shared" si="17"/>
        <v>2.714711719756241E-3</v>
      </c>
      <c r="H168" s="321">
        <f t="shared" si="18"/>
        <v>10.337622228831766</v>
      </c>
      <c r="I168" s="54">
        <f t="shared" si="19"/>
        <v>2.2742768903429886</v>
      </c>
      <c r="J168" s="54">
        <f t="shared" si="14"/>
        <v>4.5175409139994818</v>
      </c>
      <c r="K168" s="54">
        <v>9.2660681821594676E-2</v>
      </c>
      <c r="L168" s="56">
        <f t="shared" si="15"/>
        <v>2.3064283802056825E-2</v>
      </c>
    </row>
    <row r="169" spans="1:12" x14ac:dyDescent="0.2">
      <c r="A169" s="78">
        <f t="shared" si="20"/>
        <v>164</v>
      </c>
      <c r="B169" s="57" t="s">
        <v>2166</v>
      </c>
      <c r="C169" s="57">
        <v>644.70000000000005</v>
      </c>
      <c r="D169" s="57">
        <v>38.200000000000003</v>
      </c>
      <c r="E169" s="57">
        <v>32.799999999999997</v>
      </c>
      <c r="F169" s="57">
        <f t="shared" si="16"/>
        <v>715.7</v>
      </c>
      <c r="G169" s="56">
        <f t="shared" si="17"/>
        <v>2.6020077378191265E-3</v>
      </c>
      <c r="H169" s="321">
        <f t="shared" si="18"/>
        <v>9.9084454656152339</v>
      </c>
      <c r="I169" s="54">
        <f t="shared" si="19"/>
        <v>2.1798580024353513</v>
      </c>
      <c r="J169" s="54">
        <f t="shared" si="14"/>
        <v>4.3299906684738572</v>
      </c>
      <c r="K169" s="54">
        <v>8.8813780607627318E-2</v>
      </c>
      <c r="L169" s="56">
        <f t="shared" si="15"/>
        <v>2.3064283802056822E-2</v>
      </c>
    </row>
    <row r="170" spans="1:12" x14ac:dyDescent="0.2">
      <c r="A170" s="78">
        <f t="shared" si="20"/>
        <v>165</v>
      </c>
      <c r="B170" s="57" t="s">
        <v>2167</v>
      </c>
      <c r="C170" s="57">
        <v>233.7</v>
      </c>
      <c r="D170" s="57"/>
      <c r="E170" s="57"/>
      <c r="F170" s="57">
        <f t="shared" si="16"/>
        <v>233.7</v>
      </c>
      <c r="G170" s="56">
        <f t="shared" si="17"/>
        <v>8.4964259931302191E-4</v>
      </c>
      <c r="H170" s="321">
        <f t="shared" si="18"/>
        <v>3.2354390181839876</v>
      </c>
      <c r="I170" s="54">
        <f t="shared" si="19"/>
        <v>0.71179658400047729</v>
      </c>
      <c r="J170" s="54">
        <f t="shared" si="14"/>
        <v>1.4138868509464027</v>
      </c>
      <c r="K170" s="54">
        <v>2.9000671409812072E-2</v>
      </c>
      <c r="L170" s="56">
        <f t="shared" si="15"/>
        <v>2.3064283802056825E-2</v>
      </c>
    </row>
    <row r="171" spans="1:12" x14ac:dyDescent="0.2">
      <c r="A171" s="78">
        <f t="shared" si="20"/>
        <v>166</v>
      </c>
      <c r="B171" s="57" t="s">
        <v>2168</v>
      </c>
      <c r="C171" s="57">
        <v>428.1</v>
      </c>
      <c r="D171" s="57">
        <v>104.4</v>
      </c>
      <c r="E171" s="57">
        <v>125.8</v>
      </c>
      <c r="F171" s="57">
        <f t="shared" si="16"/>
        <v>658.3</v>
      </c>
      <c r="G171" s="56">
        <f t="shared" si="17"/>
        <v>2.3933235906194363E-3</v>
      </c>
      <c r="H171" s="321">
        <f t="shared" si="18"/>
        <v>9.1137762330788128</v>
      </c>
      <c r="I171" s="54">
        <f t="shared" si="19"/>
        <v>2.005030771277339</v>
      </c>
      <c r="J171" s="54">
        <f t="shared" si="14"/>
        <v>3.9827202138554414</v>
      </c>
      <c r="K171" s="54">
        <v>8.1690808682410299E-2</v>
      </c>
      <c r="L171" s="56">
        <f t="shared" si="15"/>
        <v>2.3064283802056822E-2</v>
      </c>
    </row>
    <row r="172" spans="1:12" x14ac:dyDescent="0.2">
      <c r="A172" s="78">
        <f t="shared" si="20"/>
        <v>167</v>
      </c>
      <c r="B172" s="57" t="s">
        <v>2169</v>
      </c>
      <c r="C172" s="57">
        <v>692.5</v>
      </c>
      <c r="D172" s="57"/>
      <c r="E172" s="57">
        <v>41</v>
      </c>
      <c r="F172" s="57">
        <f t="shared" si="16"/>
        <v>733.5</v>
      </c>
      <c r="G172" s="56">
        <f t="shared" si="17"/>
        <v>2.6667216371249534E-3</v>
      </c>
      <c r="H172" s="321">
        <f t="shared" si="18"/>
        <v>10.154875994171823</v>
      </c>
      <c r="I172" s="54">
        <f t="shared" si="19"/>
        <v>2.2340727187178011</v>
      </c>
      <c r="J172" s="54">
        <f t="shared" si="14"/>
        <v>4.4376808094530862</v>
      </c>
      <c r="K172" s="54">
        <v>9.1022646465969873E-2</v>
      </c>
      <c r="L172" s="56">
        <f t="shared" si="15"/>
        <v>2.3064283802056822E-2</v>
      </c>
    </row>
    <row r="173" spans="1:12" x14ac:dyDescent="0.2">
      <c r="A173" s="78">
        <f t="shared" si="20"/>
        <v>168</v>
      </c>
      <c r="B173" s="57" t="s">
        <v>2170</v>
      </c>
      <c r="C173" s="57">
        <v>739</v>
      </c>
      <c r="D173" s="57"/>
      <c r="E173" s="57">
        <v>21.7</v>
      </c>
      <c r="F173" s="57">
        <f t="shared" si="16"/>
        <v>760.7</v>
      </c>
      <c r="G173" s="56">
        <f t="shared" si="17"/>
        <v>2.7656102922439703E-3</v>
      </c>
      <c r="H173" s="321">
        <f t="shared" si="18"/>
        <v>10.531443992865039</v>
      </c>
      <c r="I173" s="54">
        <f t="shared" si="19"/>
        <v>2.3169176784303085</v>
      </c>
      <c r="J173" s="54">
        <f t="shared" si="14"/>
        <v>4.602241024882022</v>
      </c>
      <c r="K173" s="54">
        <v>9.4397992047257365E-2</v>
      </c>
      <c r="L173" s="56">
        <f t="shared" si="15"/>
        <v>2.3064283802056822E-2</v>
      </c>
    </row>
    <row r="174" spans="1:12" x14ac:dyDescent="0.2">
      <c r="A174" s="78">
        <f t="shared" si="20"/>
        <v>169</v>
      </c>
      <c r="B174" s="57" t="s">
        <v>2171</v>
      </c>
      <c r="C174" s="57">
        <v>571.5</v>
      </c>
      <c r="D174" s="57"/>
      <c r="E174" s="57"/>
      <c r="F174" s="57">
        <f t="shared" si="16"/>
        <v>571.5</v>
      </c>
      <c r="G174" s="56">
        <f t="shared" si="17"/>
        <v>2.0777524411955159E-3</v>
      </c>
      <c r="H174" s="321">
        <f t="shared" si="18"/>
        <v>7.9120812960725244</v>
      </c>
      <c r="I174" s="54">
        <f t="shared" si="19"/>
        <v>1.7406578851359553</v>
      </c>
      <c r="J174" s="54">
        <f t="shared" si="14"/>
        <v>3.457579526383693</v>
      </c>
      <c r="K174" s="54">
        <v>7.0919485283301678E-2</v>
      </c>
      <c r="L174" s="56">
        <f t="shared" si="15"/>
        <v>2.3064283802056822E-2</v>
      </c>
    </row>
    <row r="175" spans="1:12" x14ac:dyDescent="0.2">
      <c r="A175" s="78">
        <f t="shared" si="20"/>
        <v>170</v>
      </c>
      <c r="B175" s="57" t="s">
        <v>2172</v>
      </c>
      <c r="C175" s="57">
        <v>539.9</v>
      </c>
      <c r="D175" s="57">
        <v>31.5</v>
      </c>
      <c r="E175" s="57"/>
      <c r="F175" s="57">
        <f t="shared" si="16"/>
        <v>571.4</v>
      </c>
      <c r="G175" s="56">
        <f t="shared" si="17"/>
        <v>2.0773888799634605E-3</v>
      </c>
      <c r="H175" s="321">
        <f t="shared" si="18"/>
        <v>7.9106968549008574</v>
      </c>
      <c r="I175" s="54">
        <f t="shared" si="19"/>
        <v>1.7403533080781886</v>
      </c>
      <c r="J175" s="54">
        <f t="shared" si="14"/>
        <v>3.4569745255916748</v>
      </c>
      <c r="K175" s="54">
        <v>7.0907075924546939E-2</v>
      </c>
      <c r="L175" s="56">
        <f t="shared" si="15"/>
        <v>2.3064283802056825E-2</v>
      </c>
    </row>
    <row r="176" spans="1:12" x14ac:dyDescent="0.2">
      <c r="A176" s="78">
        <f t="shared" si="20"/>
        <v>171</v>
      </c>
      <c r="B176" s="57" t="s">
        <v>2173</v>
      </c>
      <c r="C176" s="57">
        <v>555.79999999999995</v>
      </c>
      <c r="D176" s="57">
        <v>65.2</v>
      </c>
      <c r="E176" s="57"/>
      <c r="F176" s="57">
        <f t="shared" si="16"/>
        <v>621</v>
      </c>
      <c r="G176" s="56">
        <f t="shared" si="17"/>
        <v>2.2577152510628441E-3</v>
      </c>
      <c r="H176" s="321">
        <f t="shared" si="18"/>
        <v>8.5973796760473107</v>
      </c>
      <c r="I176" s="54">
        <f t="shared" si="19"/>
        <v>1.8914235287304084</v>
      </c>
      <c r="J176" s="54">
        <f t="shared" si="14"/>
        <v>3.7570549184326749</v>
      </c>
      <c r="K176" s="54">
        <v>7.7062117866894722E-2</v>
      </c>
      <c r="L176" s="56">
        <f t="shared" si="15"/>
        <v>2.3064283802056825E-2</v>
      </c>
    </row>
    <row r="177" spans="1:12" x14ac:dyDescent="0.2">
      <c r="A177" s="78">
        <f t="shared" si="20"/>
        <v>172</v>
      </c>
      <c r="B177" s="57" t="s">
        <v>2174</v>
      </c>
      <c r="C177" s="57">
        <v>627.5</v>
      </c>
      <c r="D177" s="57">
        <v>32.299999999999997</v>
      </c>
      <c r="E177" s="57"/>
      <c r="F177" s="57">
        <f t="shared" si="16"/>
        <v>659.8</v>
      </c>
      <c r="G177" s="56">
        <f t="shared" si="17"/>
        <v>2.3987770091002648E-3</v>
      </c>
      <c r="H177" s="321">
        <f t="shared" si="18"/>
        <v>9.1345428506538084</v>
      </c>
      <c r="I177" s="54">
        <f t="shared" si="19"/>
        <v>2.0095994271438378</v>
      </c>
      <c r="J177" s="54">
        <f t="shared" si="14"/>
        <v>3.9917952257357143</v>
      </c>
      <c r="K177" s="54">
        <v>8.1876949063731302E-2</v>
      </c>
      <c r="L177" s="56">
        <f t="shared" si="15"/>
        <v>2.3064283802056825E-2</v>
      </c>
    </row>
    <row r="178" spans="1:12" x14ac:dyDescent="0.2">
      <c r="A178" s="78">
        <f t="shared" si="20"/>
        <v>173</v>
      </c>
      <c r="B178" s="57" t="s">
        <v>2175</v>
      </c>
      <c r="C178" s="57">
        <v>647.1</v>
      </c>
      <c r="D178" s="57">
        <v>50</v>
      </c>
      <c r="E178" s="57">
        <v>99.3</v>
      </c>
      <c r="F178" s="57">
        <f t="shared" si="16"/>
        <v>796.4</v>
      </c>
      <c r="G178" s="56">
        <f t="shared" si="17"/>
        <v>2.8954016520876791E-3</v>
      </c>
      <c r="H178" s="321">
        <f t="shared" si="18"/>
        <v>11.025689491149882</v>
      </c>
      <c r="I178" s="54">
        <f t="shared" si="19"/>
        <v>2.4256516880529739</v>
      </c>
      <c r="J178" s="54">
        <f t="shared" si="14"/>
        <v>4.8182263076324983</v>
      </c>
      <c r="K178" s="54">
        <v>9.8828133122697198E-2</v>
      </c>
      <c r="L178" s="56">
        <f t="shared" si="15"/>
        <v>2.3064283802056825E-2</v>
      </c>
    </row>
    <row r="179" spans="1:12" x14ac:dyDescent="0.2">
      <c r="A179" s="78">
        <f t="shared" si="20"/>
        <v>174</v>
      </c>
      <c r="B179" s="57" t="s">
        <v>2176</v>
      </c>
      <c r="C179" s="57">
        <v>560.79999999999995</v>
      </c>
      <c r="D179" s="57"/>
      <c r="E179" s="57"/>
      <c r="F179" s="57">
        <f t="shared" si="16"/>
        <v>560.79999999999995</v>
      </c>
      <c r="G179" s="56">
        <f t="shared" si="17"/>
        <v>2.0388513893656083E-3</v>
      </c>
      <c r="H179" s="321">
        <f t="shared" si="18"/>
        <v>7.7639460907042359</v>
      </c>
      <c r="I179" s="54">
        <f t="shared" si="19"/>
        <v>1.708068139954932</v>
      </c>
      <c r="J179" s="54">
        <f t="shared" si="14"/>
        <v>3.392844441637751</v>
      </c>
      <c r="K179" s="54">
        <v>6.9591683896545173E-2</v>
      </c>
      <c r="L179" s="56">
        <f t="shared" si="15"/>
        <v>2.3064283802056822E-2</v>
      </c>
    </row>
    <row r="180" spans="1:12" x14ac:dyDescent="0.2">
      <c r="A180" s="78">
        <f t="shared" si="20"/>
        <v>175</v>
      </c>
      <c r="B180" s="57" t="s">
        <v>2177</v>
      </c>
      <c r="C180" s="57">
        <v>584.1</v>
      </c>
      <c r="D180" s="57"/>
      <c r="E180" s="57"/>
      <c r="F180" s="57">
        <f t="shared" si="16"/>
        <v>584.1</v>
      </c>
      <c r="G180" s="56">
        <f t="shared" si="17"/>
        <v>2.1235611564344721E-3</v>
      </c>
      <c r="H180" s="321">
        <f t="shared" si="18"/>
        <v>8.0865208837024696</v>
      </c>
      <c r="I180" s="54">
        <f t="shared" si="19"/>
        <v>1.7790345944145434</v>
      </c>
      <c r="J180" s="54">
        <f t="shared" si="14"/>
        <v>3.533809626177979</v>
      </c>
      <c r="K180" s="54">
        <v>7.2483064486398088E-2</v>
      </c>
      <c r="L180" s="56">
        <f t="shared" si="15"/>
        <v>2.3064283802056822E-2</v>
      </c>
    </row>
    <row r="181" spans="1:12" x14ac:dyDescent="0.2">
      <c r="A181" s="78">
        <f t="shared" si="20"/>
        <v>176</v>
      </c>
      <c r="B181" s="57" t="s">
        <v>2178</v>
      </c>
      <c r="C181" s="57">
        <v>557.1</v>
      </c>
      <c r="D181" s="57">
        <v>231.9</v>
      </c>
      <c r="E181" s="57"/>
      <c r="F181" s="57">
        <f t="shared" si="16"/>
        <v>789</v>
      </c>
      <c r="G181" s="56">
        <f t="shared" si="17"/>
        <v>2.8684981209155941E-3</v>
      </c>
      <c r="H181" s="321">
        <f t="shared" si="18"/>
        <v>10.923240844446582</v>
      </c>
      <c r="I181" s="54">
        <f t="shared" si="19"/>
        <v>2.4031129857782481</v>
      </c>
      <c r="J181" s="54">
        <f t="shared" si="14"/>
        <v>4.7734562490231562</v>
      </c>
      <c r="K181" s="54">
        <v>9.7909840574846932E-2</v>
      </c>
      <c r="L181" s="56">
        <f t="shared" si="15"/>
        <v>2.3064283802056825E-2</v>
      </c>
    </row>
    <row r="182" spans="1:12" x14ac:dyDescent="0.2">
      <c r="A182" s="78">
        <f t="shared" si="20"/>
        <v>177</v>
      </c>
      <c r="B182" s="57" t="s">
        <v>2179</v>
      </c>
      <c r="C182" s="57">
        <v>2669.4</v>
      </c>
      <c r="D182" s="57"/>
      <c r="E182" s="57">
        <v>28.5</v>
      </c>
      <c r="F182" s="57">
        <f t="shared" si="16"/>
        <v>2697.9</v>
      </c>
      <c r="G182" s="56">
        <f t="shared" si="17"/>
        <v>9.808518479617466E-3</v>
      </c>
      <c r="H182" s="321">
        <f t="shared" si="18"/>
        <v>37.350838370383308</v>
      </c>
      <c r="I182" s="54">
        <f t="shared" si="19"/>
        <v>8.2171844414843278</v>
      </c>
      <c r="J182" s="54">
        <f t="shared" si="14"/>
        <v>16.322316367857507</v>
      </c>
      <c r="K182" s="54">
        <v>0.33479208984395381</v>
      </c>
      <c r="L182" s="56">
        <f t="shared" si="15"/>
        <v>2.3064283802056822E-2</v>
      </c>
    </row>
    <row r="183" spans="1:12" x14ac:dyDescent="0.2">
      <c r="A183" s="78">
        <f t="shared" si="20"/>
        <v>178</v>
      </c>
      <c r="B183" s="57" t="s">
        <v>2180</v>
      </c>
      <c r="C183" s="81">
        <v>671.45</v>
      </c>
      <c r="D183" s="81"/>
      <c r="E183" s="81"/>
      <c r="F183" s="57">
        <f t="shared" si="16"/>
        <v>671.45</v>
      </c>
      <c r="G183" s="56">
        <f t="shared" si="17"/>
        <v>2.4411318926346967E-3</v>
      </c>
      <c r="H183" s="321">
        <f t="shared" si="18"/>
        <v>9.2958302471529244</v>
      </c>
      <c r="I183" s="54">
        <f t="shared" si="19"/>
        <v>2.0450826543736436</v>
      </c>
      <c r="J183" s="54">
        <f t="shared" si="14"/>
        <v>4.0622778180058283</v>
      </c>
      <c r="K183" s="54">
        <v>8.332263935865776E-2</v>
      </c>
      <c r="L183" s="56">
        <f t="shared" si="15"/>
        <v>2.3064283802056822E-2</v>
      </c>
    </row>
    <row r="184" spans="1:12" x14ac:dyDescent="0.2">
      <c r="A184" s="78">
        <f t="shared" si="20"/>
        <v>179</v>
      </c>
      <c r="B184" s="81" t="s">
        <v>829</v>
      </c>
      <c r="C184" s="81">
        <v>606.9</v>
      </c>
      <c r="D184" s="81"/>
      <c r="E184" s="81"/>
      <c r="F184" s="81">
        <f t="shared" si="16"/>
        <v>606.9</v>
      </c>
      <c r="G184" s="56">
        <f t="shared" si="17"/>
        <v>2.2064531173430595E-3</v>
      </c>
      <c r="H184" s="321">
        <f t="shared" si="18"/>
        <v>8.4021734708423708</v>
      </c>
      <c r="I184" s="54">
        <f t="shared" si="19"/>
        <v>1.8484781635853216</v>
      </c>
      <c r="J184" s="54">
        <f t="shared" si="14"/>
        <v>3.671749806758116</v>
      </c>
      <c r="K184" s="54">
        <v>7.5312398282477322E-2</v>
      </c>
      <c r="L184" s="56">
        <f t="shared" si="15"/>
        <v>2.3064283802056825E-2</v>
      </c>
    </row>
    <row r="185" spans="1:12" x14ac:dyDescent="0.2">
      <c r="A185" s="78">
        <f t="shared" si="20"/>
        <v>180</v>
      </c>
      <c r="B185" s="81" t="s">
        <v>830</v>
      </c>
      <c r="C185" s="81">
        <v>487</v>
      </c>
      <c r="D185" s="81"/>
      <c r="E185" s="81"/>
      <c r="F185" s="81">
        <f t="shared" si="16"/>
        <v>487</v>
      </c>
      <c r="G185" s="56">
        <f t="shared" si="17"/>
        <v>1.7705432001088647E-3</v>
      </c>
      <c r="H185" s="321">
        <f t="shared" si="18"/>
        <v>6.7422285060145564</v>
      </c>
      <c r="I185" s="54">
        <f t="shared" si="19"/>
        <v>1.4832902713232023</v>
      </c>
      <c r="J185" s="54">
        <f t="shared" si="14"/>
        <v>2.946353857128361</v>
      </c>
      <c r="K185" s="54">
        <v>6.0433577135551898E-2</v>
      </c>
      <c r="L185" s="56">
        <f t="shared" si="15"/>
        <v>2.3064283802056818E-2</v>
      </c>
    </row>
    <row r="186" spans="1:12" x14ac:dyDescent="0.2">
      <c r="A186" s="78">
        <f t="shared" si="20"/>
        <v>181</v>
      </c>
      <c r="B186" s="81" t="s">
        <v>831</v>
      </c>
      <c r="C186" s="81">
        <v>450.5</v>
      </c>
      <c r="D186" s="81"/>
      <c r="E186" s="81"/>
      <c r="F186" s="81">
        <f t="shared" si="16"/>
        <v>450.5</v>
      </c>
      <c r="G186" s="56">
        <f t="shared" si="17"/>
        <v>1.6378433504087137E-3</v>
      </c>
      <c r="H186" s="321">
        <f t="shared" si="18"/>
        <v>6.2369074783563816</v>
      </c>
      <c r="I186" s="54">
        <f t="shared" si="19"/>
        <v>1.3721196452384039</v>
      </c>
      <c r="J186" s="54">
        <f t="shared" si="14"/>
        <v>2.7255285680417387</v>
      </c>
      <c r="K186" s="54">
        <v>5.59041611900742E-2</v>
      </c>
      <c r="L186" s="56">
        <f t="shared" si="15"/>
        <v>2.3064283802056822E-2</v>
      </c>
    </row>
    <row r="187" spans="1:12" x14ac:dyDescent="0.2">
      <c r="A187" s="78">
        <f t="shared" si="20"/>
        <v>182</v>
      </c>
      <c r="B187" s="81" t="s">
        <v>832</v>
      </c>
      <c r="C187" s="81">
        <v>2680.77</v>
      </c>
      <c r="D187" s="81"/>
      <c r="E187" s="81"/>
      <c r="F187" s="81">
        <f t="shared" si="16"/>
        <v>2680.77</v>
      </c>
      <c r="G187" s="56">
        <f t="shared" si="17"/>
        <v>9.7462404405664095E-3</v>
      </c>
      <c r="H187" s="321">
        <f t="shared" si="18"/>
        <v>37.113683597676889</v>
      </c>
      <c r="I187" s="54">
        <f t="shared" si="19"/>
        <v>8.1650103914889165</v>
      </c>
      <c r="J187" s="54">
        <f t="shared" si="14"/>
        <v>16.2186797321848</v>
      </c>
      <c r="K187" s="54">
        <v>0.33266636668926791</v>
      </c>
      <c r="L187" s="56">
        <f t="shared" si="15"/>
        <v>2.3064283802056822E-2</v>
      </c>
    </row>
    <row r="188" spans="1:12" x14ac:dyDescent="0.2">
      <c r="A188" s="78">
        <f t="shared" si="20"/>
        <v>183</v>
      </c>
      <c r="B188" s="81" t="s">
        <v>833</v>
      </c>
      <c r="C188" s="81">
        <v>995.3</v>
      </c>
      <c r="D188" s="81"/>
      <c r="E188" s="81"/>
      <c r="F188" s="81">
        <f t="shared" si="16"/>
        <v>995.3</v>
      </c>
      <c r="G188" s="56">
        <f t="shared" si="17"/>
        <v>3.6185249426454887E-3</v>
      </c>
      <c r="H188" s="321">
        <f t="shared" si="18"/>
        <v>13.779342981594022</v>
      </c>
      <c r="I188" s="54">
        <f t="shared" si="19"/>
        <v>3.031455455950685</v>
      </c>
      <c r="J188" s="54">
        <f t="shared" si="14"/>
        <v>6.0215728829565878</v>
      </c>
      <c r="K188" s="54">
        <v>0.12351034768586203</v>
      </c>
      <c r="L188" s="56">
        <f t="shared" si="15"/>
        <v>2.3064283802056825E-2</v>
      </c>
    </row>
    <row r="189" spans="1:12" x14ac:dyDescent="0.2">
      <c r="A189" s="78">
        <f t="shared" si="20"/>
        <v>184</v>
      </c>
      <c r="B189" s="81" t="s">
        <v>834</v>
      </c>
      <c r="C189" s="81">
        <v>2062.92</v>
      </c>
      <c r="D189" s="81"/>
      <c r="E189" s="81"/>
      <c r="F189" s="81">
        <f t="shared" si="16"/>
        <v>2062.92</v>
      </c>
      <c r="G189" s="56">
        <f t="shared" si="17"/>
        <v>7.4999773683133049E-3</v>
      </c>
      <c r="H189" s="321">
        <f t="shared" si="18"/>
        <v>28.559913818537066</v>
      </c>
      <c r="I189" s="54">
        <f t="shared" si="19"/>
        <v>6.283181040078154</v>
      </c>
      <c r="J189" s="54">
        <f t="shared" si="14"/>
        <v>12.480682338700698</v>
      </c>
      <c r="K189" s="54">
        <v>0.25599514362314729</v>
      </c>
      <c r="L189" s="56">
        <f t="shared" si="15"/>
        <v>2.3064283802056822E-2</v>
      </c>
    </row>
    <row r="190" spans="1:12" x14ac:dyDescent="0.2">
      <c r="A190" s="78">
        <f t="shared" si="20"/>
        <v>185</v>
      </c>
      <c r="B190" s="81" t="s">
        <v>835</v>
      </c>
      <c r="C190" s="81">
        <v>706.9</v>
      </c>
      <c r="D190" s="81"/>
      <c r="E190" s="81">
        <v>19.8</v>
      </c>
      <c r="F190" s="81">
        <f t="shared" si="16"/>
        <v>726.69999999999993</v>
      </c>
      <c r="G190" s="56">
        <f t="shared" si="17"/>
        <v>2.6419994733451989E-3</v>
      </c>
      <c r="H190" s="321">
        <f t="shared" si="18"/>
        <v>10.060733994498518</v>
      </c>
      <c r="I190" s="54">
        <f t="shared" si="19"/>
        <v>2.213361478789674</v>
      </c>
      <c r="J190" s="54">
        <f t="shared" si="14"/>
        <v>4.3965407555958524</v>
      </c>
      <c r="K190" s="54">
        <v>9.0178810070647972E-2</v>
      </c>
      <c r="L190" s="56">
        <f t="shared" si="15"/>
        <v>2.3064283802056818E-2</v>
      </c>
    </row>
    <row r="191" spans="1:12" x14ac:dyDescent="0.2">
      <c r="A191" s="78">
        <f t="shared" si="20"/>
        <v>186</v>
      </c>
      <c r="B191" s="81" t="s">
        <v>836</v>
      </c>
      <c r="C191" s="81">
        <v>682.6</v>
      </c>
      <c r="D191" s="81"/>
      <c r="E191" s="81">
        <v>11.5</v>
      </c>
      <c r="F191" s="81">
        <f t="shared" si="16"/>
        <v>694.1</v>
      </c>
      <c r="G191" s="56">
        <f t="shared" si="17"/>
        <v>2.5234785116952014E-3</v>
      </c>
      <c r="H191" s="321">
        <f t="shared" si="18"/>
        <v>9.6094061725353264</v>
      </c>
      <c r="I191" s="54">
        <f t="shared" si="19"/>
        <v>2.1140693579577716</v>
      </c>
      <c r="J191" s="54">
        <f t="shared" si="14"/>
        <v>4.1993104973979376</v>
      </c>
      <c r="K191" s="54">
        <v>8.6133359116604885E-2</v>
      </c>
      <c r="L191" s="56">
        <f t="shared" si="15"/>
        <v>2.3064283802056822E-2</v>
      </c>
    </row>
    <row r="192" spans="1:12" x14ac:dyDescent="0.2">
      <c r="A192" s="78">
        <f t="shared" si="20"/>
        <v>187</v>
      </c>
      <c r="B192" s="81" t="s">
        <v>837</v>
      </c>
      <c r="C192" s="81">
        <v>770.3</v>
      </c>
      <c r="D192" s="81"/>
      <c r="E192" s="81"/>
      <c r="F192" s="81">
        <f t="shared" si="16"/>
        <v>770.3</v>
      </c>
      <c r="G192" s="56">
        <f t="shared" si="17"/>
        <v>2.8005121705212696E-3</v>
      </c>
      <c r="H192" s="321">
        <f t="shared" si="18"/>
        <v>10.664350345344994</v>
      </c>
      <c r="I192" s="54">
        <f t="shared" si="19"/>
        <v>2.3461570759758987</v>
      </c>
      <c r="J192" s="54">
        <f t="shared" si="14"/>
        <v>4.6603211009157626</v>
      </c>
      <c r="K192" s="54">
        <v>9.5589290487711781E-2</v>
      </c>
      <c r="L192" s="56">
        <f t="shared" si="15"/>
        <v>2.3064283802056818E-2</v>
      </c>
    </row>
    <row r="193" spans="1:12" x14ac:dyDescent="0.2">
      <c r="A193" s="78">
        <f t="shared" si="20"/>
        <v>188</v>
      </c>
      <c r="B193" s="81" t="s">
        <v>838</v>
      </c>
      <c r="C193" s="81">
        <v>535.9</v>
      </c>
      <c r="D193" s="81"/>
      <c r="E193" s="81"/>
      <c r="F193" s="81">
        <f t="shared" si="16"/>
        <v>535.9</v>
      </c>
      <c r="G193" s="56">
        <f t="shared" si="17"/>
        <v>1.9483246425838615E-3</v>
      </c>
      <c r="H193" s="321">
        <f t="shared" si="18"/>
        <v>7.4192202389593449</v>
      </c>
      <c r="I193" s="54">
        <f t="shared" si="19"/>
        <v>1.632228452571056</v>
      </c>
      <c r="J193" s="54">
        <f t="shared" si="14"/>
        <v>3.2421992444252337</v>
      </c>
      <c r="K193" s="54">
        <v>6.6501753566616556E-2</v>
      </c>
      <c r="L193" s="56">
        <f t="shared" si="15"/>
        <v>2.3064283802056822E-2</v>
      </c>
    </row>
    <row r="194" spans="1:12" x14ac:dyDescent="0.2">
      <c r="A194" s="78">
        <f t="shared" si="20"/>
        <v>189</v>
      </c>
      <c r="B194" s="81" t="s">
        <v>839</v>
      </c>
      <c r="C194" s="81">
        <v>732.5</v>
      </c>
      <c r="D194" s="81"/>
      <c r="E194" s="81">
        <v>60</v>
      </c>
      <c r="F194" s="81">
        <f t="shared" si="16"/>
        <v>792.5</v>
      </c>
      <c r="G194" s="56">
        <f t="shared" si="17"/>
        <v>2.8812227640375261E-3</v>
      </c>
      <c r="H194" s="321">
        <f t="shared" si="18"/>
        <v>10.971696285454899</v>
      </c>
      <c r="I194" s="54">
        <f t="shared" si="19"/>
        <v>2.4137731828000777</v>
      </c>
      <c r="J194" s="54">
        <f t="shared" si="14"/>
        <v>4.7946312767437904</v>
      </c>
      <c r="K194" s="54">
        <v>9.8344168131262594E-2</v>
      </c>
      <c r="L194" s="56">
        <f t="shared" si="15"/>
        <v>2.3064283802056822E-2</v>
      </c>
    </row>
    <row r="195" spans="1:12" x14ac:dyDescent="0.2">
      <c r="A195" s="78">
        <f t="shared" si="20"/>
        <v>190</v>
      </c>
      <c r="B195" s="81" t="s">
        <v>840</v>
      </c>
      <c r="C195" s="81">
        <v>665.7</v>
      </c>
      <c r="D195" s="81"/>
      <c r="E195" s="81"/>
      <c r="F195" s="81">
        <f t="shared" si="16"/>
        <v>665.7</v>
      </c>
      <c r="G195" s="56">
        <f t="shared" si="17"/>
        <v>2.4202271217915222E-3</v>
      </c>
      <c r="H195" s="321">
        <f t="shared" si="18"/>
        <v>9.216224879782116</v>
      </c>
      <c r="I195" s="54">
        <f t="shared" si="19"/>
        <v>2.0275694735520657</v>
      </c>
      <c r="J195" s="54">
        <f t="shared" si="14"/>
        <v>4.0274902724647843</v>
      </c>
      <c r="K195" s="54">
        <v>8.2609101230260579E-2</v>
      </c>
      <c r="L195" s="56">
        <f t="shared" si="15"/>
        <v>2.3064283802056822E-2</v>
      </c>
    </row>
    <row r="196" spans="1:12" x14ac:dyDescent="0.2">
      <c r="A196" s="78">
        <f t="shared" si="20"/>
        <v>191</v>
      </c>
      <c r="B196" s="81" t="s">
        <v>841</v>
      </c>
      <c r="C196" s="81">
        <v>772.6</v>
      </c>
      <c r="D196" s="81">
        <v>46.1</v>
      </c>
      <c r="E196" s="81"/>
      <c r="F196" s="81">
        <f t="shared" si="16"/>
        <v>818.7</v>
      </c>
      <c r="G196" s="56">
        <f t="shared" si="17"/>
        <v>2.9764758068359909E-3</v>
      </c>
      <c r="H196" s="321">
        <f t="shared" si="18"/>
        <v>11.334419872431454</v>
      </c>
      <c r="I196" s="54">
        <f t="shared" si="19"/>
        <v>2.4935723719349197</v>
      </c>
      <c r="J196" s="54">
        <f t="shared" si="14"/>
        <v>4.9531414842525452</v>
      </c>
      <c r="K196" s="54">
        <v>0.10159542012500276</v>
      </c>
      <c r="L196" s="56">
        <f t="shared" si="15"/>
        <v>2.3064283802056822E-2</v>
      </c>
    </row>
    <row r="197" spans="1:12" x14ac:dyDescent="0.2">
      <c r="A197" s="78">
        <f t="shared" si="20"/>
        <v>192</v>
      </c>
      <c r="B197" s="81" t="s">
        <v>842</v>
      </c>
      <c r="C197" s="81">
        <v>659.7</v>
      </c>
      <c r="D197" s="81"/>
      <c r="E197" s="81"/>
      <c r="F197" s="81">
        <f t="shared" si="16"/>
        <v>659.7</v>
      </c>
      <c r="G197" s="56">
        <f t="shared" si="17"/>
        <v>2.3984134478682098E-3</v>
      </c>
      <c r="H197" s="321">
        <f t="shared" si="18"/>
        <v>9.1331584094821423</v>
      </c>
      <c r="I197" s="54">
        <f t="shared" si="19"/>
        <v>2.0092948500860714</v>
      </c>
      <c r="J197" s="54">
        <f t="shared" si="14"/>
        <v>3.9911902249436961</v>
      </c>
      <c r="K197" s="54">
        <v>8.1864539704976577E-2</v>
      </c>
      <c r="L197" s="56">
        <f t="shared" si="15"/>
        <v>2.3064283802056825E-2</v>
      </c>
    </row>
    <row r="198" spans="1:12" x14ac:dyDescent="0.2">
      <c r="A198" s="78">
        <f t="shared" si="20"/>
        <v>193</v>
      </c>
      <c r="B198" s="81" t="s">
        <v>843</v>
      </c>
      <c r="C198" s="81">
        <v>1045.7</v>
      </c>
      <c r="D198" s="81"/>
      <c r="E198" s="81">
        <v>87.3</v>
      </c>
      <c r="F198" s="81">
        <f t="shared" si="16"/>
        <v>1133</v>
      </c>
      <c r="G198" s="56">
        <f t="shared" si="17"/>
        <v>4.1191487591855109E-3</v>
      </c>
      <c r="H198" s="321">
        <f t="shared" si="18"/>
        <v>15.685718474978426</v>
      </c>
      <c r="I198" s="54">
        <f t="shared" si="19"/>
        <v>3.4508580644952538</v>
      </c>
      <c r="J198" s="54">
        <f t="shared" ref="J198:J261" si="21">H198*0.437</f>
        <v>6.8546589735655719</v>
      </c>
      <c r="K198" s="54">
        <v>0.14059803469113</v>
      </c>
      <c r="L198" s="56">
        <f t="shared" ref="L198:L261" si="22">(H198+I198+J198+K198)/F198</f>
        <v>2.3064283802056822E-2</v>
      </c>
    </row>
    <row r="199" spans="1:12" x14ac:dyDescent="0.2">
      <c r="A199" s="78">
        <f t="shared" si="20"/>
        <v>194</v>
      </c>
      <c r="B199" s="81" t="s">
        <v>844</v>
      </c>
      <c r="C199" s="81">
        <v>610.5</v>
      </c>
      <c r="D199" s="81"/>
      <c r="E199" s="81">
        <v>114</v>
      </c>
      <c r="F199" s="81">
        <f t="shared" si="16"/>
        <v>724.5</v>
      </c>
      <c r="G199" s="56">
        <f t="shared" ref="G199:G262" si="23">1/275056.83*F199</f>
        <v>2.6340011262399846E-3</v>
      </c>
      <c r="H199" s="321">
        <f t="shared" ref="H199:H262" si="24">G199*3808</f>
        <v>10.030276288721861</v>
      </c>
      <c r="I199" s="54">
        <f t="shared" ref="I199:I262" si="25">H199*0.22</f>
        <v>2.2066607835188097</v>
      </c>
      <c r="J199" s="54">
        <f t="shared" si="21"/>
        <v>4.383230738171453</v>
      </c>
      <c r="K199" s="54">
        <v>8.9905804178043863E-2</v>
      </c>
      <c r="L199" s="56">
        <f t="shared" si="22"/>
        <v>2.3064283802056822E-2</v>
      </c>
    </row>
    <row r="200" spans="1:12" x14ac:dyDescent="0.2">
      <c r="A200" s="78">
        <f t="shared" ref="A200:A263" si="26">A199+1</f>
        <v>195</v>
      </c>
      <c r="B200" s="81" t="s">
        <v>845</v>
      </c>
      <c r="C200" s="81">
        <v>1026.5</v>
      </c>
      <c r="D200" s="81"/>
      <c r="E200" s="81"/>
      <c r="F200" s="81">
        <f t="shared" si="16"/>
        <v>1026.5</v>
      </c>
      <c r="G200" s="56">
        <f t="shared" si="23"/>
        <v>3.7319560470467136E-3</v>
      </c>
      <c r="H200" s="321">
        <f t="shared" si="24"/>
        <v>14.211288627153886</v>
      </c>
      <c r="I200" s="54">
        <f t="shared" si="25"/>
        <v>3.1264834979738549</v>
      </c>
      <c r="J200" s="54">
        <f t="shared" si="21"/>
        <v>6.2103331300662479</v>
      </c>
      <c r="K200" s="54">
        <v>0.12738206761733886</v>
      </c>
      <c r="L200" s="56">
        <f t="shared" si="22"/>
        <v>2.3064283802056822E-2</v>
      </c>
    </row>
    <row r="201" spans="1:12" x14ac:dyDescent="0.2">
      <c r="A201" s="78">
        <f t="shared" si="26"/>
        <v>196</v>
      </c>
      <c r="B201" s="81" t="s">
        <v>846</v>
      </c>
      <c r="C201" s="81">
        <v>244.6</v>
      </c>
      <c r="D201" s="81"/>
      <c r="E201" s="81">
        <v>133.1</v>
      </c>
      <c r="F201" s="81">
        <f t="shared" si="16"/>
        <v>377.7</v>
      </c>
      <c r="G201" s="56">
        <f t="shared" si="23"/>
        <v>1.3731707734725219E-3</v>
      </c>
      <c r="H201" s="321">
        <f t="shared" si="24"/>
        <v>5.2290343053833634</v>
      </c>
      <c r="I201" s="54">
        <f t="shared" si="25"/>
        <v>1.1503875471843399</v>
      </c>
      <c r="J201" s="54">
        <f t="shared" si="21"/>
        <v>2.2850879914525297</v>
      </c>
      <c r="K201" s="54">
        <v>4.6870148016628241E-2</v>
      </c>
      <c r="L201" s="56">
        <f t="shared" si="22"/>
        <v>2.3064283802056825E-2</v>
      </c>
    </row>
    <row r="202" spans="1:12" x14ac:dyDescent="0.2">
      <c r="A202" s="78">
        <f t="shared" si="26"/>
        <v>197</v>
      </c>
      <c r="B202" s="81" t="s">
        <v>847</v>
      </c>
      <c r="C202" s="81">
        <v>950.1</v>
      </c>
      <c r="D202" s="81"/>
      <c r="E202" s="81"/>
      <c r="F202" s="81">
        <f t="shared" si="16"/>
        <v>950.1</v>
      </c>
      <c r="G202" s="56">
        <f t="shared" si="23"/>
        <v>3.4541952657565346E-3</v>
      </c>
      <c r="H202" s="321">
        <f t="shared" si="24"/>
        <v>13.153575572000884</v>
      </c>
      <c r="I202" s="54">
        <f t="shared" si="25"/>
        <v>2.8937866258401943</v>
      </c>
      <c r="J202" s="54">
        <f t="shared" si="21"/>
        <v>5.7481125249643865</v>
      </c>
      <c r="K202" s="54">
        <v>0.11790131752872253</v>
      </c>
      <c r="L202" s="56">
        <f t="shared" si="22"/>
        <v>2.3064283802056825E-2</v>
      </c>
    </row>
    <row r="203" spans="1:12" x14ac:dyDescent="0.2">
      <c r="A203" s="78">
        <f t="shared" si="26"/>
        <v>198</v>
      </c>
      <c r="B203" s="81" t="s">
        <v>848</v>
      </c>
      <c r="C203" s="81">
        <v>760.7</v>
      </c>
      <c r="D203" s="81"/>
      <c r="E203" s="81">
        <v>125</v>
      </c>
      <c r="F203" s="81">
        <f t="shared" si="16"/>
        <v>885.7</v>
      </c>
      <c r="G203" s="56">
        <f t="shared" si="23"/>
        <v>3.2200618323129804E-3</v>
      </c>
      <c r="H203" s="321">
        <f t="shared" si="24"/>
        <v>12.26199545744783</v>
      </c>
      <c r="I203" s="54">
        <f t="shared" si="25"/>
        <v>2.6976390006385227</v>
      </c>
      <c r="J203" s="54">
        <f t="shared" si="21"/>
        <v>5.3584920149047015</v>
      </c>
      <c r="K203" s="54">
        <v>0.10990969049067419</v>
      </c>
      <c r="L203" s="56">
        <f t="shared" si="22"/>
        <v>2.3064283802056822E-2</v>
      </c>
    </row>
    <row r="204" spans="1:12" x14ac:dyDescent="0.2">
      <c r="A204" s="78">
        <f t="shared" si="26"/>
        <v>199</v>
      </c>
      <c r="B204" s="81" t="s">
        <v>849</v>
      </c>
      <c r="C204" s="81">
        <v>254.2</v>
      </c>
      <c r="D204" s="81"/>
      <c r="E204" s="81"/>
      <c r="F204" s="81">
        <f t="shared" si="16"/>
        <v>254.2</v>
      </c>
      <c r="G204" s="56">
        <f t="shared" si="23"/>
        <v>9.241726518843396E-4</v>
      </c>
      <c r="H204" s="321">
        <f t="shared" si="24"/>
        <v>3.5192494583755654</v>
      </c>
      <c r="I204" s="54">
        <f t="shared" si="25"/>
        <v>0.77423488084262437</v>
      </c>
      <c r="J204" s="54">
        <f t="shared" si="21"/>
        <v>1.5379120133101221</v>
      </c>
      <c r="K204" s="54">
        <v>3.154458995453243E-2</v>
      </c>
      <c r="L204" s="56">
        <f t="shared" si="22"/>
        <v>2.3064283802056825E-2</v>
      </c>
    </row>
    <row r="205" spans="1:12" x14ac:dyDescent="0.2">
      <c r="A205" s="78">
        <f t="shared" si="26"/>
        <v>200</v>
      </c>
      <c r="B205" s="81" t="s">
        <v>850</v>
      </c>
      <c r="C205" s="81">
        <v>302.2</v>
      </c>
      <c r="D205" s="81"/>
      <c r="E205" s="81">
        <v>39.799999999999997</v>
      </c>
      <c r="F205" s="81">
        <f t="shared" si="16"/>
        <v>342</v>
      </c>
      <c r="G205" s="56">
        <f t="shared" si="23"/>
        <v>1.2433794136288126E-3</v>
      </c>
      <c r="H205" s="321">
        <f t="shared" si="24"/>
        <v>4.7347888070985187</v>
      </c>
      <c r="I205" s="54">
        <f t="shared" si="25"/>
        <v>1.0416535375616742</v>
      </c>
      <c r="J205" s="54">
        <f t="shared" si="21"/>
        <v>2.0691027087020526</v>
      </c>
      <c r="K205" s="54">
        <v>4.24400069411884E-2</v>
      </c>
      <c r="L205" s="56">
        <f t="shared" si="22"/>
        <v>2.3064283802056825E-2</v>
      </c>
    </row>
    <row r="206" spans="1:12" x14ac:dyDescent="0.2">
      <c r="A206" s="78">
        <f t="shared" si="26"/>
        <v>201</v>
      </c>
      <c r="B206" s="81" t="s">
        <v>2349</v>
      </c>
      <c r="C206" s="81">
        <v>405.7</v>
      </c>
      <c r="D206" s="81">
        <v>122.9</v>
      </c>
      <c r="E206" s="81">
        <v>22.3</v>
      </c>
      <c r="F206" s="81">
        <f t="shared" si="16"/>
        <v>550.9</v>
      </c>
      <c r="G206" s="56">
        <f t="shared" si="23"/>
        <v>2.0028588273921428E-3</v>
      </c>
      <c r="H206" s="321">
        <f t="shared" si="24"/>
        <v>7.6268864147092801</v>
      </c>
      <c r="I206" s="54">
        <f t="shared" si="25"/>
        <v>1.6779150112360417</v>
      </c>
      <c r="J206" s="54">
        <f t="shared" si="21"/>
        <v>3.3329493632279554</v>
      </c>
      <c r="K206" s="54">
        <v>6.8363157379826581E-2</v>
      </c>
      <c r="L206" s="56">
        <f t="shared" si="22"/>
        <v>2.3064283802056822E-2</v>
      </c>
    </row>
    <row r="207" spans="1:12" x14ac:dyDescent="0.2">
      <c r="A207" s="78">
        <f t="shared" si="26"/>
        <v>202</v>
      </c>
      <c r="B207" s="81" t="s">
        <v>2350</v>
      </c>
      <c r="C207" s="81">
        <v>1271.93</v>
      </c>
      <c r="D207" s="81">
        <v>43.5</v>
      </c>
      <c r="E207" s="81">
        <v>59.1</v>
      </c>
      <c r="F207" s="81">
        <f t="shared" si="16"/>
        <v>1374.53</v>
      </c>
      <c r="G207" s="56">
        <f t="shared" si="23"/>
        <v>4.9972582029684555E-3</v>
      </c>
      <c r="H207" s="321">
        <f t="shared" si="24"/>
        <v>19.029559236903879</v>
      </c>
      <c r="I207" s="54">
        <f t="shared" si="25"/>
        <v>4.1865030321188534</v>
      </c>
      <c r="J207" s="54">
        <f t="shared" si="21"/>
        <v>8.3159173865269942</v>
      </c>
      <c r="K207" s="54">
        <v>0.17057035889143771</v>
      </c>
      <c r="L207" s="56">
        <f t="shared" si="22"/>
        <v>2.3064283802056825E-2</v>
      </c>
    </row>
    <row r="208" spans="1:12" x14ac:dyDescent="0.2">
      <c r="A208" s="78">
        <f t="shared" si="26"/>
        <v>203</v>
      </c>
      <c r="B208" s="81" t="s">
        <v>2351</v>
      </c>
      <c r="C208" s="81">
        <v>453.6</v>
      </c>
      <c r="D208" s="81"/>
      <c r="E208" s="81"/>
      <c r="F208" s="81">
        <f t="shared" si="16"/>
        <v>453.6</v>
      </c>
      <c r="G208" s="56">
        <f t="shared" si="23"/>
        <v>1.6491137486024253E-3</v>
      </c>
      <c r="H208" s="321">
        <f t="shared" si="24"/>
        <v>6.2798251546780355</v>
      </c>
      <c r="I208" s="54">
        <f t="shared" si="25"/>
        <v>1.3815615340291678</v>
      </c>
      <c r="J208" s="54">
        <f t="shared" si="21"/>
        <v>2.7442835925943014</v>
      </c>
      <c r="K208" s="54">
        <v>5.6288851311470926E-2</v>
      </c>
      <c r="L208" s="56">
        <f t="shared" si="22"/>
        <v>2.3064283802056825E-2</v>
      </c>
    </row>
    <row r="209" spans="1:12" x14ac:dyDescent="0.2">
      <c r="A209" s="78">
        <f t="shared" si="26"/>
        <v>204</v>
      </c>
      <c r="B209" s="81" t="s">
        <v>2352</v>
      </c>
      <c r="C209" s="81">
        <v>622.29999999999995</v>
      </c>
      <c r="D209" s="81"/>
      <c r="E209" s="81">
        <v>99.8</v>
      </c>
      <c r="F209" s="81">
        <f t="shared" si="16"/>
        <v>722.09999999999991</v>
      </c>
      <c r="G209" s="56">
        <f t="shared" si="23"/>
        <v>2.6252756566706591E-3</v>
      </c>
      <c r="H209" s="321">
        <f t="shared" si="24"/>
        <v>9.9970497006018704</v>
      </c>
      <c r="I209" s="54">
        <f t="shared" si="25"/>
        <v>2.1993509341324113</v>
      </c>
      <c r="J209" s="54">
        <f t="shared" si="21"/>
        <v>4.3687107191630172</v>
      </c>
      <c r="K209" s="54">
        <v>8.9607979567930235E-2</v>
      </c>
      <c r="L209" s="56">
        <f t="shared" si="22"/>
        <v>2.3064283802056825E-2</v>
      </c>
    </row>
    <row r="210" spans="1:12" x14ac:dyDescent="0.2">
      <c r="A210" s="78">
        <f t="shared" si="26"/>
        <v>205</v>
      </c>
      <c r="B210" s="81" t="s">
        <v>2353</v>
      </c>
      <c r="C210" s="81">
        <v>610.9</v>
      </c>
      <c r="D210" s="81">
        <v>29.9</v>
      </c>
      <c r="E210" s="81"/>
      <c r="F210" s="81">
        <f t="shared" si="16"/>
        <v>640.79999999999995</v>
      </c>
      <c r="G210" s="56">
        <f t="shared" si="23"/>
        <v>2.3297003750097751E-3</v>
      </c>
      <c r="H210" s="321">
        <f t="shared" si="24"/>
        <v>8.8714990280372241</v>
      </c>
      <c r="I210" s="54">
        <f t="shared" si="25"/>
        <v>1.9517297861681893</v>
      </c>
      <c r="J210" s="54">
        <f t="shared" si="21"/>
        <v>3.876845075252267</v>
      </c>
      <c r="K210" s="54">
        <v>7.9519170900331948E-2</v>
      </c>
      <c r="L210" s="56">
        <f t="shared" si="22"/>
        <v>2.3064283802056825E-2</v>
      </c>
    </row>
    <row r="211" spans="1:12" x14ac:dyDescent="0.2">
      <c r="A211" s="78">
        <f t="shared" si="26"/>
        <v>206</v>
      </c>
      <c r="B211" s="81" t="s">
        <v>2354</v>
      </c>
      <c r="C211" s="81">
        <v>481.4</v>
      </c>
      <c r="D211" s="81"/>
      <c r="E211" s="81"/>
      <c r="F211" s="81">
        <f t="shared" si="16"/>
        <v>481.4</v>
      </c>
      <c r="G211" s="56">
        <f t="shared" si="23"/>
        <v>1.7501837711137729E-3</v>
      </c>
      <c r="H211" s="321">
        <f t="shared" si="24"/>
        <v>6.6646998004012472</v>
      </c>
      <c r="I211" s="54">
        <f t="shared" si="25"/>
        <v>1.4662339560882744</v>
      </c>
      <c r="J211" s="54">
        <f t="shared" si="21"/>
        <v>2.9124738127753451</v>
      </c>
      <c r="K211" s="54">
        <v>5.9738653045286819E-2</v>
      </c>
      <c r="L211" s="56">
        <f t="shared" si="22"/>
        <v>2.3064283802056825E-2</v>
      </c>
    </row>
    <row r="212" spans="1:12" x14ac:dyDescent="0.2">
      <c r="A212" s="78">
        <f t="shared" si="26"/>
        <v>207</v>
      </c>
      <c r="B212" s="81" t="s">
        <v>2355</v>
      </c>
      <c r="C212" s="81">
        <v>973.8</v>
      </c>
      <c r="D212" s="81"/>
      <c r="E212" s="81"/>
      <c r="F212" s="81">
        <f t="shared" si="16"/>
        <v>973.8</v>
      </c>
      <c r="G212" s="56">
        <f t="shared" si="23"/>
        <v>3.540359277753619E-3</v>
      </c>
      <c r="H212" s="321">
        <f t="shared" si="24"/>
        <v>13.48168812968578</v>
      </c>
      <c r="I212" s="54">
        <f t="shared" si="25"/>
        <v>2.9659713885308716</v>
      </c>
      <c r="J212" s="54">
        <f t="shared" si="21"/>
        <v>5.8914977126726864</v>
      </c>
      <c r="K212" s="54">
        <v>0.12084233555359435</v>
      </c>
      <c r="L212" s="56">
        <f t="shared" si="22"/>
        <v>2.3064283802056825E-2</v>
      </c>
    </row>
    <row r="213" spans="1:12" x14ac:dyDescent="0.2">
      <c r="A213" s="78">
        <f t="shared" si="26"/>
        <v>208</v>
      </c>
      <c r="B213" s="81" t="s">
        <v>2356</v>
      </c>
      <c r="C213" s="81">
        <v>724.7</v>
      </c>
      <c r="D213" s="81">
        <v>41.9</v>
      </c>
      <c r="E213" s="81"/>
      <c r="F213" s="81">
        <f t="shared" si="16"/>
        <v>766.6</v>
      </c>
      <c r="G213" s="56">
        <f t="shared" si="23"/>
        <v>2.7870604049352273E-3</v>
      </c>
      <c r="H213" s="321">
        <f t="shared" si="24"/>
        <v>10.613126021993345</v>
      </c>
      <c r="I213" s="54">
        <f t="shared" si="25"/>
        <v>2.334887724838536</v>
      </c>
      <c r="J213" s="54">
        <f t="shared" si="21"/>
        <v>4.637936071611092</v>
      </c>
      <c r="K213" s="54">
        <v>9.5130144213786627E-2</v>
      </c>
      <c r="L213" s="56">
        <f t="shared" si="22"/>
        <v>2.3064283802056822E-2</v>
      </c>
    </row>
    <row r="214" spans="1:12" x14ac:dyDescent="0.2">
      <c r="A214" s="78">
        <f t="shared" si="26"/>
        <v>209</v>
      </c>
      <c r="B214" s="81" t="s">
        <v>2357</v>
      </c>
      <c r="C214" s="81">
        <v>743.6</v>
      </c>
      <c r="D214" s="81"/>
      <c r="E214" s="81"/>
      <c r="F214" s="81">
        <f t="shared" si="16"/>
        <v>743.6</v>
      </c>
      <c r="G214" s="56">
        <f t="shared" si="23"/>
        <v>2.7034413215625292E-3</v>
      </c>
      <c r="H214" s="321">
        <f t="shared" si="24"/>
        <v>10.294704552510112</v>
      </c>
      <c r="I214" s="54">
        <f t="shared" si="25"/>
        <v>2.2648350015522247</v>
      </c>
      <c r="J214" s="54">
        <f t="shared" si="21"/>
        <v>4.4987858894469186</v>
      </c>
      <c r="K214" s="54">
        <v>9.2275991700197929E-2</v>
      </c>
      <c r="L214" s="56">
        <f t="shared" si="22"/>
        <v>2.3064283802056822E-2</v>
      </c>
    </row>
    <row r="215" spans="1:12" x14ac:dyDescent="0.2">
      <c r="A215" s="78">
        <f t="shared" si="26"/>
        <v>210</v>
      </c>
      <c r="B215" s="81" t="s">
        <v>2358</v>
      </c>
      <c r="C215" s="81">
        <v>682.02</v>
      </c>
      <c r="D215" s="81"/>
      <c r="E215" s="81">
        <v>80.3</v>
      </c>
      <c r="F215" s="81">
        <f t="shared" si="16"/>
        <v>762.31999999999994</v>
      </c>
      <c r="G215" s="56">
        <f t="shared" si="23"/>
        <v>2.7714999842032642E-3</v>
      </c>
      <c r="H215" s="321">
        <f t="shared" si="24"/>
        <v>10.553871939846029</v>
      </c>
      <c r="I215" s="54">
        <f t="shared" si="25"/>
        <v>2.3218518267661263</v>
      </c>
      <c r="J215" s="54">
        <f t="shared" si="21"/>
        <v>4.6120420377127145</v>
      </c>
      <c r="K215" s="54">
        <v>9.4599023659084042E-2</v>
      </c>
      <c r="L215" s="56">
        <f t="shared" si="22"/>
        <v>2.3064283802056818E-2</v>
      </c>
    </row>
    <row r="216" spans="1:12" x14ac:dyDescent="0.2">
      <c r="A216" s="78">
        <f t="shared" si="26"/>
        <v>211</v>
      </c>
      <c r="B216" s="81" t="s">
        <v>2359</v>
      </c>
      <c r="C216" s="81">
        <v>509.8</v>
      </c>
      <c r="D216" s="81"/>
      <c r="E216" s="81">
        <v>20.7</v>
      </c>
      <c r="F216" s="81">
        <f t="shared" si="16"/>
        <v>530.5</v>
      </c>
      <c r="G216" s="56">
        <f t="shared" si="23"/>
        <v>1.9286923360528803E-3</v>
      </c>
      <c r="H216" s="321">
        <f t="shared" si="24"/>
        <v>7.344460415689368</v>
      </c>
      <c r="I216" s="54">
        <f t="shared" si="25"/>
        <v>1.6157812914516609</v>
      </c>
      <c r="J216" s="54">
        <f t="shared" si="21"/>
        <v>3.2095292016562538</v>
      </c>
      <c r="K216" s="54">
        <v>6.5831648193860962E-2</v>
      </c>
      <c r="L216" s="56">
        <f t="shared" si="22"/>
        <v>2.3064283802056822E-2</v>
      </c>
    </row>
    <row r="217" spans="1:12" x14ac:dyDescent="0.2">
      <c r="A217" s="78">
        <f t="shared" si="26"/>
        <v>212</v>
      </c>
      <c r="B217" s="81" t="s">
        <v>2360</v>
      </c>
      <c r="C217" s="81">
        <v>548.4</v>
      </c>
      <c r="D217" s="81"/>
      <c r="E217" s="81">
        <v>39</v>
      </c>
      <c r="F217" s="81">
        <f t="shared" si="16"/>
        <v>587.4</v>
      </c>
      <c r="G217" s="56">
        <f t="shared" si="23"/>
        <v>2.1355586770922938E-3</v>
      </c>
      <c r="H217" s="321">
        <f t="shared" si="24"/>
        <v>8.132207442367454</v>
      </c>
      <c r="I217" s="54">
        <f t="shared" si="25"/>
        <v>1.7890856373208399</v>
      </c>
      <c r="J217" s="54">
        <f t="shared" si="21"/>
        <v>3.5537746523145772</v>
      </c>
      <c r="K217" s="54">
        <v>7.2892573325304286E-2</v>
      </c>
      <c r="L217" s="56">
        <f t="shared" si="22"/>
        <v>2.3064283802056818E-2</v>
      </c>
    </row>
    <row r="218" spans="1:12" x14ac:dyDescent="0.2">
      <c r="A218" s="78">
        <f t="shared" si="26"/>
        <v>213</v>
      </c>
      <c r="B218" s="81" t="s">
        <v>2361</v>
      </c>
      <c r="C218" s="81">
        <v>450.9</v>
      </c>
      <c r="D218" s="81"/>
      <c r="E218" s="81">
        <v>36</v>
      </c>
      <c r="F218" s="81">
        <f t="shared" si="16"/>
        <v>486.9</v>
      </c>
      <c r="G218" s="56">
        <f t="shared" si="23"/>
        <v>1.7701796388768095E-3</v>
      </c>
      <c r="H218" s="321">
        <f t="shared" si="24"/>
        <v>6.7408440648428902</v>
      </c>
      <c r="I218" s="54">
        <f t="shared" si="25"/>
        <v>1.4829856942654358</v>
      </c>
      <c r="J218" s="54">
        <f t="shared" si="21"/>
        <v>2.9457488563363432</v>
      </c>
      <c r="K218" s="54">
        <v>6.0421167776797173E-2</v>
      </c>
      <c r="L218" s="56">
        <f t="shared" si="22"/>
        <v>2.3064283802056825E-2</v>
      </c>
    </row>
    <row r="219" spans="1:12" x14ac:dyDescent="0.2">
      <c r="A219" s="78">
        <f t="shared" si="26"/>
        <v>214</v>
      </c>
      <c r="B219" s="81" t="s">
        <v>2362</v>
      </c>
      <c r="C219" s="81">
        <v>1505.5</v>
      </c>
      <c r="D219" s="81">
        <v>827.5</v>
      </c>
      <c r="E219" s="81"/>
      <c r="F219" s="81">
        <f t="shared" si="16"/>
        <v>2333</v>
      </c>
      <c r="G219" s="56">
        <f t="shared" si="23"/>
        <v>8.4818835438480109E-3</v>
      </c>
      <c r="H219" s="321">
        <f t="shared" si="24"/>
        <v>32.299012534973222</v>
      </c>
      <c r="I219" s="54">
        <f t="shared" si="25"/>
        <v>7.1057827576941088</v>
      </c>
      <c r="J219" s="54">
        <f t="shared" si="21"/>
        <v>14.114668477783297</v>
      </c>
      <c r="K219" s="54">
        <v>0.28951033974793139</v>
      </c>
      <c r="L219" s="56">
        <f t="shared" si="22"/>
        <v>2.3064283802056822E-2</v>
      </c>
    </row>
    <row r="220" spans="1:12" x14ac:dyDescent="0.2">
      <c r="A220" s="78">
        <f t="shared" si="26"/>
        <v>215</v>
      </c>
      <c r="B220" s="81" t="s">
        <v>2363</v>
      </c>
      <c r="C220" s="81">
        <v>922.6</v>
      </c>
      <c r="D220" s="81"/>
      <c r="E220" s="81">
        <v>33</v>
      </c>
      <c r="F220" s="81">
        <f t="shared" si="16"/>
        <v>955.6</v>
      </c>
      <c r="G220" s="56">
        <f t="shared" si="23"/>
        <v>3.474191133519571E-3</v>
      </c>
      <c r="H220" s="321">
        <f t="shared" si="24"/>
        <v>13.229719836442527</v>
      </c>
      <c r="I220" s="54">
        <f t="shared" si="25"/>
        <v>2.9105383640173561</v>
      </c>
      <c r="J220" s="54">
        <f t="shared" si="21"/>
        <v>5.7813875685253846</v>
      </c>
      <c r="K220" s="54">
        <v>0.11858383226023286</v>
      </c>
      <c r="L220" s="56">
        <f t="shared" si="22"/>
        <v>2.3064283802056822E-2</v>
      </c>
    </row>
    <row r="221" spans="1:12" x14ac:dyDescent="0.2">
      <c r="A221" s="78">
        <f t="shared" si="26"/>
        <v>216</v>
      </c>
      <c r="B221" s="81" t="s">
        <v>2364</v>
      </c>
      <c r="C221" s="81">
        <v>1175.5</v>
      </c>
      <c r="D221" s="81"/>
      <c r="E221" s="81"/>
      <c r="F221" s="81">
        <f t="shared" si="16"/>
        <v>1175.5</v>
      </c>
      <c r="G221" s="56">
        <f t="shared" si="23"/>
        <v>4.2736622828089743E-3</v>
      </c>
      <c r="H221" s="321">
        <f t="shared" si="24"/>
        <v>16.274105972936574</v>
      </c>
      <c r="I221" s="54">
        <f t="shared" si="25"/>
        <v>3.5803033140460463</v>
      </c>
      <c r="J221" s="54">
        <f t="shared" si="21"/>
        <v>7.1117843101732827</v>
      </c>
      <c r="K221" s="54">
        <v>0.14587201216189172</v>
      </c>
      <c r="L221" s="56">
        <f t="shared" si="22"/>
        <v>2.3064283802056822E-2</v>
      </c>
    </row>
    <row r="222" spans="1:12" x14ac:dyDescent="0.2">
      <c r="A222" s="78">
        <f t="shared" si="26"/>
        <v>217</v>
      </c>
      <c r="B222" s="81" t="s">
        <v>2365</v>
      </c>
      <c r="C222" s="81">
        <v>504.4</v>
      </c>
      <c r="D222" s="81">
        <v>189.5</v>
      </c>
      <c r="E222" s="81"/>
      <c r="F222" s="81">
        <f t="shared" si="16"/>
        <v>693.9</v>
      </c>
      <c r="G222" s="56">
        <f t="shared" si="23"/>
        <v>2.5227513892310907E-3</v>
      </c>
      <c r="H222" s="321">
        <f t="shared" si="24"/>
        <v>9.6066372901919941</v>
      </c>
      <c r="I222" s="54">
        <f t="shared" si="25"/>
        <v>2.1134602038422385</v>
      </c>
      <c r="J222" s="54">
        <f t="shared" si="21"/>
        <v>4.1981004958139012</v>
      </c>
      <c r="K222" s="54">
        <v>8.6108540399095407E-2</v>
      </c>
      <c r="L222" s="56">
        <f t="shared" si="22"/>
        <v>2.3064283802056825E-2</v>
      </c>
    </row>
    <row r="223" spans="1:12" x14ac:dyDescent="0.2">
      <c r="A223" s="78">
        <f t="shared" si="26"/>
        <v>218</v>
      </c>
      <c r="B223" s="81" t="s">
        <v>2366</v>
      </c>
      <c r="C223" s="81">
        <v>606.6</v>
      </c>
      <c r="D223" s="81"/>
      <c r="E223" s="81"/>
      <c r="F223" s="81">
        <f t="shared" si="16"/>
        <v>606.6</v>
      </c>
      <c r="G223" s="56">
        <f t="shared" si="23"/>
        <v>2.2053624336468938E-3</v>
      </c>
      <c r="H223" s="321">
        <f t="shared" si="24"/>
        <v>8.3980201473273723</v>
      </c>
      <c r="I223" s="54">
        <f t="shared" si="25"/>
        <v>1.847564432412022</v>
      </c>
      <c r="J223" s="54">
        <f t="shared" si="21"/>
        <v>3.6699348043820619</v>
      </c>
      <c r="K223" s="54">
        <v>7.5275170206213105E-2</v>
      </c>
      <c r="L223" s="56">
        <f t="shared" si="22"/>
        <v>2.3064283802056822E-2</v>
      </c>
    </row>
    <row r="224" spans="1:12" x14ac:dyDescent="0.2">
      <c r="A224" s="78">
        <f t="shared" si="26"/>
        <v>219</v>
      </c>
      <c r="B224" s="81" t="s">
        <v>2367</v>
      </c>
      <c r="C224" s="81">
        <v>520.5</v>
      </c>
      <c r="D224" s="81"/>
      <c r="E224" s="81"/>
      <c r="F224" s="81">
        <f t="shared" si="16"/>
        <v>520.5</v>
      </c>
      <c r="G224" s="56">
        <f t="shared" si="23"/>
        <v>1.8923362128473594E-3</v>
      </c>
      <c r="H224" s="321">
        <f t="shared" si="24"/>
        <v>7.2060162985227443</v>
      </c>
      <c r="I224" s="54">
        <f t="shared" si="25"/>
        <v>1.5853235856750036</v>
      </c>
      <c r="J224" s="54">
        <f t="shared" si="21"/>
        <v>3.1490291224544391</v>
      </c>
      <c r="K224" s="54">
        <v>6.4590712318387616E-2</v>
      </c>
      <c r="L224" s="56">
        <f t="shared" si="22"/>
        <v>2.3064283802056822E-2</v>
      </c>
    </row>
    <row r="225" spans="1:12" x14ac:dyDescent="0.2">
      <c r="A225" s="78">
        <f t="shared" si="26"/>
        <v>220</v>
      </c>
      <c r="B225" s="81" t="s">
        <v>2368</v>
      </c>
      <c r="C225" s="81">
        <v>539.9</v>
      </c>
      <c r="D225" s="81"/>
      <c r="E225" s="81"/>
      <c r="F225" s="81">
        <f t="shared" si="16"/>
        <v>539.9</v>
      </c>
      <c r="G225" s="56">
        <f t="shared" si="23"/>
        <v>1.96286709186607E-3</v>
      </c>
      <c r="H225" s="321">
        <f t="shared" si="24"/>
        <v>7.474597885825994</v>
      </c>
      <c r="I225" s="54">
        <f t="shared" si="25"/>
        <v>1.6444115348817188</v>
      </c>
      <c r="J225" s="54">
        <f t="shared" si="21"/>
        <v>3.2663992761059593</v>
      </c>
      <c r="K225" s="54">
        <v>6.69981279168059E-2</v>
      </c>
      <c r="L225" s="56">
        <f t="shared" si="22"/>
        <v>2.3064283802056822E-2</v>
      </c>
    </row>
    <row r="226" spans="1:12" x14ac:dyDescent="0.2">
      <c r="A226" s="78">
        <f t="shared" si="26"/>
        <v>221</v>
      </c>
      <c r="B226" s="81" t="s">
        <v>2369</v>
      </c>
      <c r="C226" s="81">
        <v>595.5</v>
      </c>
      <c r="D226" s="81"/>
      <c r="E226" s="81"/>
      <c r="F226" s="81">
        <f t="shared" si="16"/>
        <v>595.5</v>
      </c>
      <c r="G226" s="56">
        <f t="shared" si="23"/>
        <v>2.1650071368887656E-3</v>
      </c>
      <c r="H226" s="321">
        <f t="shared" si="24"/>
        <v>8.2443471772724184</v>
      </c>
      <c r="I226" s="54">
        <f t="shared" si="25"/>
        <v>1.813756378999932</v>
      </c>
      <c r="J226" s="54">
        <f t="shared" si="21"/>
        <v>3.6027797164680466</v>
      </c>
      <c r="K226" s="54">
        <v>7.3897731384437698E-2</v>
      </c>
      <c r="L226" s="56">
        <f t="shared" si="22"/>
        <v>2.3064283802056815E-2</v>
      </c>
    </row>
    <row r="227" spans="1:12" x14ac:dyDescent="0.2">
      <c r="A227" s="78">
        <f t="shared" si="26"/>
        <v>222</v>
      </c>
      <c r="B227" s="81" t="s">
        <v>2370</v>
      </c>
      <c r="C227" s="81">
        <v>711.4</v>
      </c>
      <c r="D227" s="81"/>
      <c r="E227" s="81">
        <v>63.4</v>
      </c>
      <c r="F227" s="81">
        <f t="shared" si="16"/>
        <v>774.8</v>
      </c>
      <c r="G227" s="56">
        <f t="shared" si="23"/>
        <v>2.8168724259637541E-3</v>
      </c>
      <c r="H227" s="321">
        <f t="shared" si="24"/>
        <v>10.726650198069976</v>
      </c>
      <c r="I227" s="54">
        <f t="shared" si="25"/>
        <v>2.3598630435753947</v>
      </c>
      <c r="J227" s="54">
        <f t="shared" si="21"/>
        <v>4.6875461365565796</v>
      </c>
      <c r="K227" s="54">
        <v>9.6147711631674779E-2</v>
      </c>
      <c r="L227" s="56">
        <f t="shared" si="22"/>
        <v>2.3064283802056825E-2</v>
      </c>
    </row>
    <row r="228" spans="1:12" x14ac:dyDescent="0.2">
      <c r="A228" s="78">
        <f t="shared" si="26"/>
        <v>223</v>
      </c>
      <c r="B228" s="81" t="s">
        <v>2371</v>
      </c>
      <c r="C228" s="81">
        <v>762.1</v>
      </c>
      <c r="D228" s="81">
        <v>53.2</v>
      </c>
      <c r="E228" s="81"/>
      <c r="F228" s="81">
        <f t="shared" si="16"/>
        <v>815.30000000000007</v>
      </c>
      <c r="G228" s="56">
        <f t="shared" si="23"/>
        <v>2.9641147249461139E-3</v>
      </c>
      <c r="H228" s="321">
        <f t="shared" si="24"/>
        <v>11.287348872594801</v>
      </c>
      <c r="I228" s="54">
        <f t="shared" si="25"/>
        <v>2.4832167519708563</v>
      </c>
      <c r="J228" s="54">
        <f t="shared" si="21"/>
        <v>4.9325714573239283</v>
      </c>
      <c r="K228" s="54">
        <v>0.10117350192734183</v>
      </c>
      <c r="L228" s="56">
        <f t="shared" si="22"/>
        <v>2.3064283802056822E-2</v>
      </c>
    </row>
    <row r="229" spans="1:12" x14ac:dyDescent="0.2">
      <c r="A229" s="78">
        <f t="shared" si="26"/>
        <v>224</v>
      </c>
      <c r="B229" s="81" t="s">
        <v>2372</v>
      </c>
      <c r="C229" s="81">
        <v>707.8</v>
      </c>
      <c r="D229" s="81">
        <v>33.1</v>
      </c>
      <c r="E229" s="81"/>
      <c r="F229" s="81">
        <f t="shared" si="16"/>
        <v>740.9</v>
      </c>
      <c r="G229" s="56">
        <f t="shared" si="23"/>
        <v>2.6936251682970385E-3</v>
      </c>
      <c r="H229" s="321">
        <f t="shared" si="24"/>
        <v>10.257324640875122</v>
      </c>
      <c r="I229" s="54">
        <f t="shared" si="25"/>
        <v>2.256611420992527</v>
      </c>
      <c r="J229" s="54">
        <f t="shared" si="21"/>
        <v>4.4824508680624282</v>
      </c>
      <c r="K229" s="54">
        <v>9.1940939013820125E-2</v>
      </c>
      <c r="L229" s="56">
        <f t="shared" si="22"/>
        <v>2.3064283802056822E-2</v>
      </c>
    </row>
    <row r="230" spans="1:12" x14ac:dyDescent="0.2">
      <c r="A230" s="78">
        <f t="shared" si="26"/>
        <v>225</v>
      </c>
      <c r="B230" s="81" t="s">
        <v>2373</v>
      </c>
      <c r="C230" s="81">
        <v>952</v>
      </c>
      <c r="D230" s="81">
        <v>67.7</v>
      </c>
      <c r="E230" s="81">
        <v>127.2</v>
      </c>
      <c r="F230" s="81">
        <f t="shared" si="16"/>
        <v>1146.9000000000001</v>
      </c>
      <c r="G230" s="56">
        <f t="shared" si="23"/>
        <v>4.1696837704411852E-3</v>
      </c>
      <c r="H230" s="321">
        <f t="shared" si="24"/>
        <v>15.878155797840034</v>
      </c>
      <c r="I230" s="54">
        <f t="shared" si="25"/>
        <v>3.4931942755248073</v>
      </c>
      <c r="J230" s="54">
        <f t="shared" si="21"/>
        <v>6.9387540836560948</v>
      </c>
      <c r="K230" s="54">
        <v>0.14232293555803796</v>
      </c>
      <c r="L230" s="56">
        <f t="shared" si="22"/>
        <v>2.3064283802056825E-2</v>
      </c>
    </row>
    <row r="231" spans="1:12" x14ac:dyDescent="0.2">
      <c r="A231" s="78">
        <f t="shared" si="26"/>
        <v>226</v>
      </c>
      <c r="B231" s="81" t="s">
        <v>2374</v>
      </c>
      <c r="C231" s="81">
        <v>348.4</v>
      </c>
      <c r="D231" s="81"/>
      <c r="E231" s="81">
        <v>48</v>
      </c>
      <c r="F231" s="81">
        <f t="shared" si="16"/>
        <v>396.4</v>
      </c>
      <c r="G231" s="56">
        <f t="shared" si="23"/>
        <v>1.4411567238668459E-3</v>
      </c>
      <c r="H231" s="321">
        <f t="shared" si="24"/>
        <v>5.4879248044849493</v>
      </c>
      <c r="I231" s="54">
        <f t="shared" si="25"/>
        <v>1.2073434569866888</v>
      </c>
      <c r="J231" s="54">
        <f t="shared" si="21"/>
        <v>2.3982231395599229</v>
      </c>
      <c r="K231" s="54">
        <v>4.9190698103763392E-2</v>
      </c>
      <c r="L231" s="56">
        <f t="shared" si="22"/>
        <v>2.3064283802056818E-2</v>
      </c>
    </row>
    <row r="232" spans="1:12" x14ac:dyDescent="0.2">
      <c r="A232" s="78">
        <f t="shared" si="26"/>
        <v>227</v>
      </c>
      <c r="B232" s="81" t="s">
        <v>2375</v>
      </c>
      <c r="C232" s="81">
        <v>337.8</v>
      </c>
      <c r="D232" s="81"/>
      <c r="E232" s="81">
        <v>23.4</v>
      </c>
      <c r="F232" s="81">
        <f t="shared" si="16"/>
        <v>361.2</v>
      </c>
      <c r="G232" s="56">
        <f t="shared" si="23"/>
        <v>1.3131831701834126E-3</v>
      </c>
      <c r="H232" s="321">
        <f t="shared" si="24"/>
        <v>5.0006015120584353</v>
      </c>
      <c r="I232" s="54">
        <f t="shared" si="25"/>
        <v>1.1001323326528558</v>
      </c>
      <c r="J232" s="54">
        <f t="shared" si="21"/>
        <v>2.1852628607695364</v>
      </c>
      <c r="K232" s="54">
        <v>4.4822603822097219E-2</v>
      </c>
      <c r="L232" s="56">
        <f t="shared" si="22"/>
        <v>2.3064283802056825E-2</v>
      </c>
    </row>
    <row r="233" spans="1:12" x14ac:dyDescent="0.2">
      <c r="A233" s="78">
        <f t="shared" si="26"/>
        <v>228</v>
      </c>
      <c r="B233" s="81" t="s">
        <v>2376</v>
      </c>
      <c r="C233" s="81">
        <v>699.3</v>
      </c>
      <c r="D233" s="81"/>
      <c r="E233" s="81">
        <v>36.700000000000003</v>
      </c>
      <c r="F233" s="81">
        <f t="shared" si="16"/>
        <v>736</v>
      </c>
      <c r="G233" s="56">
        <f t="shared" si="23"/>
        <v>2.6758106679263334E-3</v>
      </c>
      <c r="H233" s="321">
        <f t="shared" si="24"/>
        <v>10.189487023463478</v>
      </c>
      <c r="I233" s="54">
        <f t="shared" si="25"/>
        <v>2.2416871451619653</v>
      </c>
      <c r="J233" s="54">
        <f t="shared" si="21"/>
        <v>4.4528058292535402</v>
      </c>
      <c r="K233" s="54">
        <v>9.1332880434838198E-2</v>
      </c>
      <c r="L233" s="56">
        <f t="shared" si="22"/>
        <v>2.3064283802056818E-2</v>
      </c>
    </row>
    <row r="234" spans="1:12" x14ac:dyDescent="0.2">
      <c r="A234" s="78">
        <f t="shared" si="26"/>
        <v>229</v>
      </c>
      <c r="B234" s="81" t="s">
        <v>2377</v>
      </c>
      <c r="C234" s="81">
        <v>478.8</v>
      </c>
      <c r="D234" s="81"/>
      <c r="E234" s="81"/>
      <c r="F234" s="81">
        <f t="shared" si="16"/>
        <v>478.8</v>
      </c>
      <c r="G234" s="56">
        <f t="shared" si="23"/>
        <v>1.7407311790803377E-3</v>
      </c>
      <c r="H234" s="321">
        <f t="shared" si="24"/>
        <v>6.6287043299379258</v>
      </c>
      <c r="I234" s="54">
        <f t="shared" si="25"/>
        <v>1.4583149525863437</v>
      </c>
      <c r="J234" s="54">
        <f t="shared" si="21"/>
        <v>2.8967437921828734</v>
      </c>
      <c r="K234" s="54">
        <v>5.9416009717663761E-2</v>
      </c>
      <c r="L234" s="56">
        <f t="shared" si="22"/>
        <v>2.3064283802056822E-2</v>
      </c>
    </row>
    <row r="235" spans="1:12" x14ac:dyDescent="0.2">
      <c r="A235" s="78">
        <f t="shared" si="26"/>
        <v>230</v>
      </c>
      <c r="B235" s="81" t="s">
        <v>2378</v>
      </c>
      <c r="C235" s="81">
        <v>676.9</v>
      </c>
      <c r="D235" s="81"/>
      <c r="E235" s="81"/>
      <c r="F235" s="81">
        <f t="shared" si="16"/>
        <v>676.9</v>
      </c>
      <c r="G235" s="56">
        <f t="shared" si="23"/>
        <v>2.4609459797817054E-3</v>
      </c>
      <c r="H235" s="321">
        <f t="shared" si="24"/>
        <v>9.3712822910087343</v>
      </c>
      <c r="I235" s="54">
        <f t="shared" si="25"/>
        <v>2.0616821040219215</v>
      </c>
      <c r="J235" s="54">
        <f t="shared" si="21"/>
        <v>4.0952503611708169</v>
      </c>
      <c r="K235" s="54">
        <v>8.3998949410790724E-2</v>
      </c>
      <c r="L235" s="56">
        <f t="shared" si="22"/>
        <v>2.3064283802056822E-2</v>
      </c>
    </row>
    <row r="236" spans="1:12" x14ac:dyDescent="0.2">
      <c r="A236" s="78">
        <f t="shared" si="26"/>
        <v>231</v>
      </c>
      <c r="B236" s="81" t="s">
        <v>2379</v>
      </c>
      <c r="C236" s="81">
        <v>893.8</v>
      </c>
      <c r="D236" s="81"/>
      <c r="E236" s="81"/>
      <c r="F236" s="81">
        <f t="shared" si="16"/>
        <v>893.8</v>
      </c>
      <c r="G236" s="56">
        <f t="shared" si="23"/>
        <v>3.2495102921094522E-3</v>
      </c>
      <c r="H236" s="321">
        <f t="shared" si="24"/>
        <v>12.374135192352794</v>
      </c>
      <c r="I236" s="54">
        <f t="shared" si="25"/>
        <v>2.7223097423176146</v>
      </c>
      <c r="J236" s="54">
        <f t="shared" si="21"/>
        <v>5.4074970790581709</v>
      </c>
      <c r="K236" s="54">
        <v>0.11091484854980757</v>
      </c>
      <c r="L236" s="56">
        <f t="shared" si="22"/>
        <v>2.3064283802056822E-2</v>
      </c>
    </row>
    <row r="237" spans="1:12" x14ac:dyDescent="0.2">
      <c r="A237" s="78">
        <f t="shared" si="26"/>
        <v>232</v>
      </c>
      <c r="B237" s="81" t="s">
        <v>2380</v>
      </c>
      <c r="C237" s="81">
        <v>467.4</v>
      </c>
      <c r="D237" s="81"/>
      <c r="E237" s="81">
        <v>8.6</v>
      </c>
      <c r="F237" s="81">
        <f t="shared" si="16"/>
        <v>476</v>
      </c>
      <c r="G237" s="56">
        <f t="shared" si="23"/>
        <v>1.7305514645827918E-3</v>
      </c>
      <c r="H237" s="321">
        <f t="shared" si="24"/>
        <v>6.5899399771312712</v>
      </c>
      <c r="I237" s="54">
        <f t="shared" si="25"/>
        <v>1.4497867949688796</v>
      </c>
      <c r="J237" s="54">
        <f t="shared" si="21"/>
        <v>2.8798037700063657</v>
      </c>
      <c r="K237" s="54">
        <v>5.9068547672531231E-2</v>
      </c>
      <c r="L237" s="56">
        <f t="shared" si="22"/>
        <v>2.3064283802056822E-2</v>
      </c>
    </row>
    <row r="238" spans="1:12" x14ac:dyDescent="0.2">
      <c r="A238" s="78">
        <f t="shared" si="26"/>
        <v>233</v>
      </c>
      <c r="B238" s="81" t="s">
        <v>2381</v>
      </c>
      <c r="C238" s="81">
        <v>324.10000000000002</v>
      </c>
      <c r="D238" s="81"/>
      <c r="E238" s="81"/>
      <c r="F238" s="81">
        <f t="shared" si="16"/>
        <v>324.10000000000002</v>
      </c>
      <c r="G238" s="56">
        <f t="shared" si="23"/>
        <v>1.1783019530909303E-3</v>
      </c>
      <c r="H238" s="321">
        <f t="shared" si="24"/>
        <v>4.4869738373702628</v>
      </c>
      <c r="I238" s="54">
        <f t="shared" si="25"/>
        <v>0.98713424422145779</v>
      </c>
      <c r="J238" s="54">
        <f t="shared" si="21"/>
        <v>1.9608075669308049</v>
      </c>
      <c r="K238" s="54">
        <v>4.0218731724091121E-2</v>
      </c>
      <c r="L238" s="56">
        <f t="shared" si="22"/>
        <v>2.3064283802056822E-2</v>
      </c>
    </row>
    <row r="239" spans="1:12" x14ac:dyDescent="0.2">
      <c r="A239" s="78">
        <f t="shared" si="26"/>
        <v>234</v>
      </c>
      <c r="B239" s="81" t="s">
        <v>2382</v>
      </c>
      <c r="C239" s="81">
        <v>433.9</v>
      </c>
      <c r="D239" s="81"/>
      <c r="E239" s="81"/>
      <c r="F239" s="81">
        <f t="shared" si="16"/>
        <v>433.9</v>
      </c>
      <c r="G239" s="56">
        <f t="shared" si="23"/>
        <v>1.5774921858875491E-3</v>
      </c>
      <c r="H239" s="321">
        <f t="shared" si="24"/>
        <v>6.0070902438597864</v>
      </c>
      <c r="I239" s="54">
        <f t="shared" si="25"/>
        <v>1.3215598536491531</v>
      </c>
      <c r="J239" s="54">
        <f t="shared" si="21"/>
        <v>2.6250984365667267</v>
      </c>
      <c r="K239" s="54">
        <v>5.384420763678844E-2</v>
      </c>
      <c r="L239" s="56">
        <f t="shared" si="22"/>
        <v>2.3064283802056825E-2</v>
      </c>
    </row>
    <row r="240" spans="1:12" x14ac:dyDescent="0.2">
      <c r="A240" s="78">
        <f t="shared" si="26"/>
        <v>235</v>
      </c>
      <c r="B240" s="81" t="s">
        <v>2383</v>
      </c>
      <c r="C240" s="81">
        <v>375.2</v>
      </c>
      <c r="D240" s="81"/>
      <c r="E240" s="81"/>
      <c r="F240" s="81">
        <f t="shared" si="16"/>
        <v>375.2</v>
      </c>
      <c r="G240" s="56">
        <f t="shared" si="23"/>
        <v>1.3640817426711417E-3</v>
      </c>
      <c r="H240" s="321">
        <f t="shared" si="24"/>
        <v>5.1944232760917073</v>
      </c>
      <c r="I240" s="54">
        <f t="shared" si="25"/>
        <v>1.1427731207401757</v>
      </c>
      <c r="J240" s="54">
        <f t="shared" si="21"/>
        <v>2.2699629716520762</v>
      </c>
      <c r="K240" s="54">
        <v>4.6559914047759901E-2</v>
      </c>
      <c r="L240" s="56">
        <f t="shared" si="22"/>
        <v>2.3064283802056822E-2</v>
      </c>
    </row>
    <row r="241" spans="1:12" x14ac:dyDescent="0.2">
      <c r="A241" s="78">
        <f t="shared" si="26"/>
        <v>236</v>
      </c>
      <c r="B241" s="81" t="s">
        <v>2384</v>
      </c>
      <c r="C241" s="81">
        <v>375.1</v>
      </c>
      <c r="D241" s="81"/>
      <c r="E241" s="81">
        <v>120.5</v>
      </c>
      <c r="F241" s="81">
        <f t="shared" si="16"/>
        <v>495.6</v>
      </c>
      <c r="G241" s="56">
        <f t="shared" si="23"/>
        <v>1.8018094660656127E-3</v>
      </c>
      <c r="H241" s="321">
        <f t="shared" si="24"/>
        <v>6.8612904467778533</v>
      </c>
      <c r="I241" s="54">
        <f t="shared" si="25"/>
        <v>1.5094838982911278</v>
      </c>
      <c r="J241" s="54">
        <f t="shared" si="21"/>
        <v>2.9983839252419218</v>
      </c>
      <c r="K241" s="54">
        <v>6.1500781988458972E-2</v>
      </c>
      <c r="L241" s="56">
        <f t="shared" si="22"/>
        <v>2.3064283802056818E-2</v>
      </c>
    </row>
    <row r="242" spans="1:12" x14ac:dyDescent="0.2">
      <c r="A242" s="78">
        <f t="shared" si="26"/>
        <v>237</v>
      </c>
      <c r="B242" s="81" t="s">
        <v>2385</v>
      </c>
      <c r="C242" s="81">
        <v>534.1</v>
      </c>
      <c r="D242" s="81">
        <v>48.8</v>
      </c>
      <c r="E242" s="81"/>
      <c r="F242" s="81">
        <f t="shared" si="16"/>
        <v>582.9</v>
      </c>
      <c r="G242" s="56">
        <f t="shared" si="23"/>
        <v>2.1191984216498093E-3</v>
      </c>
      <c r="H242" s="321">
        <f t="shared" si="24"/>
        <v>8.0699075896424741</v>
      </c>
      <c r="I242" s="54">
        <f t="shared" si="25"/>
        <v>1.7753796697213444</v>
      </c>
      <c r="J242" s="54">
        <f t="shared" si="21"/>
        <v>3.5265496166737611</v>
      </c>
      <c r="K242" s="54">
        <v>7.2334152181341274E-2</v>
      </c>
      <c r="L242" s="56">
        <f t="shared" si="22"/>
        <v>2.3064283802056822E-2</v>
      </c>
    </row>
    <row r="243" spans="1:12" x14ac:dyDescent="0.2">
      <c r="A243" s="78">
        <f t="shared" si="26"/>
        <v>238</v>
      </c>
      <c r="B243" s="81" t="s">
        <v>2386</v>
      </c>
      <c r="C243" s="81">
        <v>471.8</v>
      </c>
      <c r="D243" s="81"/>
      <c r="E243" s="81"/>
      <c r="F243" s="81">
        <f t="shared" si="16"/>
        <v>471.8</v>
      </c>
      <c r="G243" s="56">
        <f t="shared" si="23"/>
        <v>1.7152818928364731E-3</v>
      </c>
      <c r="H243" s="321">
        <f t="shared" si="24"/>
        <v>6.5317934479212898</v>
      </c>
      <c r="I243" s="54">
        <f t="shared" si="25"/>
        <v>1.4369945585426838</v>
      </c>
      <c r="J243" s="54">
        <f t="shared" si="21"/>
        <v>2.8543937367416037</v>
      </c>
      <c r="K243" s="54">
        <v>5.854735460483243E-2</v>
      </c>
      <c r="L243" s="56">
        <f t="shared" si="22"/>
        <v>2.3064283802056822E-2</v>
      </c>
    </row>
    <row r="244" spans="1:12" x14ac:dyDescent="0.2">
      <c r="A244" s="78">
        <f t="shared" si="26"/>
        <v>239</v>
      </c>
      <c r="B244" s="81" t="s">
        <v>2387</v>
      </c>
      <c r="C244" s="81">
        <v>579</v>
      </c>
      <c r="D244" s="81">
        <v>91.8</v>
      </c>
      <c r="E244" s="81"/>
      <c r="F244" s="81">
        <f t="shared" si="16"/>
        <v>670.8</v>
      </c>
      <c r="G244" s="56">
        <f t="shared" si="23"/>
        <v>2.4387687446263376E-3</v>
      </c>
      <c r="H244" s="321">
        <f t="shared" si="24"/>
        <v>9.2868313795370927</v>
      </c>
      <c r="I244" s="54">
        <f t="shared" si="25"/>
        <v>2.0431029034981605</v>
      </c>
      <c r="J244" s="54">
        <f t="shared" si="21"/>
        <v>4.0583453128577096</v>
      </c>
      <c r="K244" s="54">
        <v>8.3241978526751984E-2</v>
      </c>
      <c r="L244" s="56">
        <f t="shared" si="22"/>
        <v>2.3064283802056825E-2</v>
      </c>
    </row>
    <row r="245" spans="1:12" x14ac:dyDescent="0.2">
      <c r="A245" s="78">
        <f t="shared" si="26"/>
        <v>240</v>
      </c>
      <c r="B245" s="81" t="s">
        <v>2388</v>
      </c>
      <c r="C245" s="81">
        <v>343.9</v>
      </c>
      <c r="D245" s="81"/>
      <c r="E245" s="81"/>
      <c r="F245" s="81">
        <f t="shared" si="16"/>
        <v>343.9</v>
      </c>
      <c r="G245" s="56">
        <f t="shared" si="23"/>
        <v>1.2502870770378614E-3</v>
      </c>
      <c r="H245" s="321">
        <f t="shared" si="24"/>
        <v>4.7610931893601762</v>
      </c>
      <c r="I245" s="54">
        <f t="shared" si="25"/>
        <v>1.0474405016592387</v>
      </c>
      <c r="J245" s="54">
        <f t="shared" si="21"/>
        <v>2.080597723750397</v>
      </c>
      <c r="K245" s="54">
        <v>4.2675784757528333E-2</v>
      </c>
      <c r="L245" s="56">
        <f t="shared" si="22"/>
        <v>2.3064283802056822E-2</v>
      </c>
    </row>
    <row r="246" spans="1:12" x14ac:dyDescent="0.2">
      <c r="A246" s="78">
        <f t="shared" si="26"/>
        <v>241</v>
      </c>
      <c r="B246" s="81" t="s">
        <v>2389</v>
      </c>
      <c r="C246" s="81">
        <v>664</v>
      </c>
      <c r="D246" s="81"/>
      <c r="E246" s="81">
        <v>35.700000000000003</v>
      </c>
      <c r="F246" s="81">
        <f t="shared" si="16"/>
        <v>699.7</v>
      </c>
      <c r="G246" s="56">
        <f t="shared" si="23"/>
        <v>2.5438379406902932E-3</v>
      </c>
      <c r="H246" s="321">
        <f t="shared" si="24"/>
        <v>9.6869348781486373</v>
      </c>
      <c r="I246" s="54">
        <f t="shared" si="25"/>
        <v>2.1311256731927002</v>
      </c>
      <c r="J246" s="54">
        <f t="shared" si="21"/>
        <v>4.2331905417509548</v>
      </c>
      <c r="K246" s="54">
        <v>8.6828283206869958E-2</v>
      </c>
      <c r="L246" s="56">
        <f t="shared" si="22"/>
        <v>2.3064283802056829E-2</v>
      </c>
    </row>
    <row r="247" spans="1:12" x14ac:dyDescent="0.2">
      <c r="A247" s="78">
        <f t="shared" si="26"/>
        <v>242</v>
      </c>
      <c r="B247" s="81" t="s">
        <v>2390</v>
      </c>
      <c r="C247" s="81">
        <v>150.30000000000001</v>
      </c>
      <c r="D247" s="81"/>
      <c r="E247" s="81">
        <v>232.7</v>
      </c>
      <c r="F247" s="81">
        <f t="shared" si="16"/>
        <v>383</v>
      </c>
      <c r="G247" s="56">
        <f t="shared" si="23"/>
        <v>1.392439518771448E-3</v>
      </c>
      <c r="H247" s="321">
        <f t="shared" si="24"/>
        <v>5.3024096874816742</v>
      </c>
      <c r="I247" s="54">
        <f t="shared" si="25"/>
        <v>1.1665301312459684</v>
      </c>
      <c r="J247" s="54">
        <f t="shared" si="21"/>
        <v>2.3171530334294914</v>
      </c>
      <c r="K247" s="54">
        <v>4.7527844030629117E-2</v>
      </c>
      <c r="L247" s="56">
        <f t="shared" si="22"/>
        <v>2.3064283802056822E-2</v>
      </c>
    </row>
    <row r="248" spans="1:12" x14ac:dyDescent="0.2">
      <c r="A248" s="78">
        <f t="shared" si="26"/>
        <v>243</v>
      </c>
      <c r="B248" s="81" t="s">
        <v>2391</v>
      </c>
      <c r="C248" s="81">
        <v>630.29999999999995</v>
      </c>
      <c r="D248" s="81"/>
      <c r="E248" s="81">
        <v>33.9</v>
      </c>
      <c r="F248" s="81">
        <f t="shared" si="16"/>
        <v>664.19999999999993</v>
      </c>
      <c r="G248" s="56">
        <f t="shared" si="23"/>
        <v>2.4147737033106938E-3</v>
      </c>
      <c r="H248" s="321">
        <f t="shared" si="24"/>
        <v>9.1954582622071221</v>
      </c>
      <c r="I248" s="54">
        <f t="shared" si="25"/>
        <v>2.0230008176855669</v>
      </c>
      <c r="J248" s="54">
        <f t="shared" si="21"/>
        <v>4.0184152605845123</v>
      </c>
      <c r="K248" s="54">
        <v>8.2422960848939561E-2</v>
      </c>
      <c r="L248" s="56">
        <f t="shared" si="22"/>
        <v>2.3064283802056822E-2</v>
      </c>
    </row>
    <row r="249" spans="1:12" x14ac:dyDescent="0.2">
      <c r="A249" s="78">
        <f t="shared" si="26"/>
        <v>244</v>
      </c>
      <c r="B249" s="81" t="s">
        <v>2392</v>
      </c>
      <c r="C249" s="81">
        <v>447.75</v>
      </c>
      <c r="D249" s="81"/>
      <c r="E249" s="81"/>
      <c r="F249" s="81">
        <f t="shared" si="16"/>
        <v>447.75</v>
      </c>
      <c r="G249" s="56">
        <f t="shared" si="23"/>
        <v>1.6278454165271955E-3</v>
      </c>
      <c r="H249" s="321">
        <f t="shared" si="24"/>
        <v>6.1988353461355601</v>
      </c>
      <c r="I249" s="54">
        <f t="shared" si="25"/>
        <v>1.3637437761498232</v>
      </c>
      <c r="J249" s="54">
        <f t="shared" si="21"/>
        <v>2.7088910462612397</v>
      </c>
      <c r="K249" s="54">
        <v>5.5562903824319033E-2</v>
      </c>
      <c r="L249" s="56">
        <f t="shared" si="22"/>
        <v>2.3064283802056822E-2</v>
      </c>
    </row>
    <row r="250" spans="1:12" x14ac:dyDescent="0.2">
      <c r="A250" s="78">
        <f t="shared" si="26"/>
        <v>245</v>
      </c>
      <c r="B250" s="81" t="s">
        <v>2393</v>
      </c>
      <c r="C250" s="81">
        <v>688.6</v>
      </c>
      <c r="D250" s="81"/>
      <c r="E250" s="81">
        <v>64.099999999999994</v>
      </c>
      <c r="F250" s="81">
        <f t="shared" si="16"/>
        <v>752.7</v>
      </c>
      <c r="G250" s="56">
        <f t="shared" si="23"/>
        <v>2.7365253936795534E-3</v>
      </c>
      <c r="H250" s="321">
        <f t="shared" si="24"/>
        <v>10.420688699131739</v>
      </c>
      <c r="I250" s="54">
        <f t="shared" si="25"/>
        <v>2.2925515138089825</v>
      </c>
      <c r="J250" s="54">
        <f t="shared" si="21"/>
        <v>4.5538409615205699</v>
      </c>
      <c r="K250" s="54">
        <v>9.3405243346878691E-2</v>
      </c>
      <c r="L250" s="56">
        <f t="shared" si="22"/>
        <v>2.3064283802056822E-2</v>
      </c>
    </row>
    <row r="251" spans="1:12" x14ac:dyDescent="0.2">
      <c r="A251" s="78">
        <f t="shared" si="26"/>
        <v>246</v>
      </c>
      <c r="B251" s="81" t="s">
        <v>2394</v>
      </c>
      <c r="C251" s="81">
        <v>675.4</v>
      </c>
      <c r="D251" s="81"/>
      <c r="E251" s="81"/>
      <c r="F251" s="81">
        <f t="shared" si="16"/>
        <v>675.4</v>
      </c>
      <c r="G251" s="56">
        <f t="shared" si="23"/>
        <v>2.455492561300877E-3</v>
      </c>
      <c r="H251" s="321">
        <f t="shared" si="24"/>
        <v>9.3505156734337387</v>
      </c>
      <c r="I251" s="54">
        <f t="shared" si="25"/>
        <v>2.0571134481554227</v>
      </c>
      <c r="J251" s="54">
        <f t="shared" si="21"/>
        <v>4.0861753492905439</v>
      </c>
      <c r="K251" s="54">
        <v>8.381280902946972E-2</v>
      </c>
      <c r="L251" s="56">
        <f t="shared" si="22"/>
        <v>2.3064283802056818E-2</v>
      </c>
    </row>
    <row r="252" spans="1:12" x14ac:dyDescent="0.2">
      <c r="A252" s="78">
        <f t="shared" si="26"/>
        <v>247</v>
      </c>
      <c r="B252" s="81" t="s">
        <v>2395</v>
      </c>
      <c r="C252" s="81">
        <v>633.9</v>
      </c>
      <c r="D252" s="81"/>
      <c r="E252" s="81"/>
      <c r="F252" s="81">
        <f t="shared" si="16"/>
        <v>633.9</v>
      </c>
      <c r="G252" s="56">
        <f t="shared" si="23"/>
        <v>2.3046146499979656E-3</v>
      </c>
      <c r="H252" s="321">
        <f t="shared" si="24"/>
        <v>8.7759725871922534</v>
      </c>
      <c r="I252" s="54">
        <f t="shared" si="25"/>
        <v>1.9307139691822957</v>
      </c>
      <c r="J252" s="54">
        <f t="shared" si="21"/>
        <v>3.8351000206030146</v>
      </c>
      <c r="K252" s="54">
        <v>7.8662925146255336E-2</v>
      </c>
      <c r="L252" s="56">
        <f t="shared" si="22"/>
        <v>2.3064283802056825E-2</v>
      </c>
    </row>
    <row r="253" spans="1:12" x14ac:dyDescent="0.2">
      <c r="A253" s="78">
        <f t="shared" si="26"/>
        <v>248</v>
      </c>
      <c r="B253" s="81" t="s">
        <v>2396</v>
      </c>
      <c r="C253" s="81">
        <v>230.9</v>
      </c>
      <c r="D253" s="81">
        <v>51.2</v>
      </c>
      <c r="E253" s="81"/>
      <c r="F253" s="81">
        <f t="shared" si="16"/>
        <v>282.10000000000002</v>
      </c>
      <c r="G253" s="56">
        <f t="shared" si="23"/>
        <v>1.0256062356277429E-3</v>
      </c>
      <c r="H253" s="321">
        <f t="shared" si="24"/>
        <v>3.905508545270445</v>
      </c>
      <c r="I253" s="54">
        <f t="shared" si="25"/>
        <v>0.85921187995949788</v>
      </c>
      <c r="J253" s="54">
        <f t="shared" si="21"/>
        <v>1.7067072342831844</v>
      </c>
      <c r="K253" s="54">
        <v>3.5006801047103069E-2</v>
      </c>
      <c r="L253" s="56">
        <f t="shared" si="22"/>
        <v>2.3064283802056825E-2</v>
      </c>
    </row>
    <row r="254" spans="1:12" x14ac:dyDescent="0.2">
      <c r="A254" s="78">
        <f t="shared" si="26"/>
        <v>249</v>
      </c>
      <c r="B254" s="81" t="s">
        <v>2397</v>
      </c>
      <c r="C254" s="81">
        <v>1262.0999999999999</v>
      </c>
      <c r="D254" s="81"/>
      <c r="E254" s="81">
        <v>163.6</v>
      </c>
      <c r="F254" s="81">
        <f t="shared" si="16"/>
        <v>1425.6999999999998</v>
      </c>
      <c r="G254" s="56">
        <f t="shared" si="23"/>
        <v>5.1832924854111045E-3</v>
      </c>
      <c r="H254" s="321">
        <f t="shared" si="24"/>
        <v>19.737977784445487</v>
      </c>
      <c r="I254" s="54">
        <f t="shared" si="25"/>
        <v>4.3423551125780069</v>
      </c>
      <c r="J254" s="54">
        <f t="shared" si="21"/>
        <v>8.6254962918026781</v>
      </c>
      <c r="K254" s="54">
        <v>0.17692022776623478</v>
      </c>
      <c r="L254" s="56">
        <f t="shared" si="22"/>
        <v>2.3064283802056818E-2</v>
      </c>
    </row>
    <row r="255" spans="1:12" x14ac:dyDescent="0.2">
      <c r="A255" s="78">
        <f t="shared" si="26"/>
        <v>250</v>
      </c>
      <c r="B255" s="81" t="s">
        <v>2398</v>
      </c>
      <c r="C255" s="81">
        <v>332.6</v>
      </c>
      <c r="D255" s="81"/>
      <c r="E255" s="81">
        <v>108.7</v>
      </c>
      <c r="F255" s="81">
        <f t="shared" si="16"/>
        <v>441.3</v>
      </c>
      <c r="G255" s="56">
        <f t="shared" si="23"/>
        <v>1.6043957170596345E-3</v>
      </c>
      <c r="H255" s="321">
        <f t="shared" si="24"/>
        <v>6.1095388905630887</v>
      </c>
      <c r="I255" s="54">
        <f t="shared" si="25"/>
        <v>1.3440985559238796</v>
      </c>
      <c r="J255" s="54">
        <f t="shared" si="21"/>
        <v>2.6698684951760696</v>
      </c>
      <c r="K255" s="54">
        <v>5.4762500184638713E-2</v>
      </c>
      <c r="L255" s="56">
        <f t="shared" si="22"/>
        <v>2.3064283802056825E-2</v>
      </c>
    </row>
    <row r="256" spans="1:12" x14ac:dyDescent="0.2">
      <c r="A256" s="78">
        <f t="shared" si="26"/>
        <v>251</v>
      </c>
      <c r="B256" s="81" t="s">
        <v>2399</v>
      </c>
      <c r="C256" s="81">
        <v>511</v>
      </c>
      <c r="D256" s="81"/>
      <c r="E256" s="81">
        <v>141.6</v>
      </c>
      <c r="F256" s="81">
        <f t="shared" si="16"/>
        <v>652.6</v>
      </c>
      <c r="G256" s="56">
        <f t="shared" si="23"/>
        <v>2.37260060039229E-3</v>
      </c>
      <c r="H256" s="321">
        <f t="shared" si="24"/>
        <v>9.0348630862938411</v>
      </c>
      <c r="I256" s="54">
        <f t="shared" si="25"/>
        <v>1.987669878984645</v>
      </c>
      <c r="J256" s="54">
        <f t="shared" si="21"/>
        <v>3.9482351687104087</v>
      </c>
      <c r="K256" s="54">
        <v>8.0983475233390501E-2</v>
      </c>
      <c r="L256" s="56">
        <f t="shared" si="22"/>
        <v>2.3064283802056825E-2</v>
      </c>
    </row>
    <row r="257" spans="1:12" x14ac:dyDescent="0.2">
      <c r="A257" s="78">
        <f t="shared" si="26"/>
        <v>252</v>
      </c>
      <c r="B257" s="81" t="s">
        <v>2400</v>
      </c>
      <c r="C257" s="81">
        <v>1078.7</v>
      </c>
      <c r="D257" s="81"/>
      <c r="E257" s="81"/>
      <c r="F257" s="81">
        <f t="shared" si="16"/>
        <v>1078.7</v>
      </c>
      <c r="G257" s="56">
        <f t="shared" si="23"/>
        <v>3.9217350101795325E-3</v>
      </c>
      <c r="H257" s="321">
        <f t="shared" si="24"/>
        <v>14.933966918763661</v>
      </c>
      <c r="I257" s="54">
        <f t="shared" si="25"/>
        <v>3.2854727221280053</v>
      </c>
      <c r="J257" s="54">
        <f t="shared" si="21"/>
        <v>6.5261435434997193</v>
      </c>
      <c r="K257" s="54">
        <v>0.13385975288730972</v>
      </c>
      <c r="L257" s="56">
        <f t="shared" si="22"/>
        <v>2.3064283802056825E-2</v>
      </c>
    </row>
    <row r="258" spans="1:12" x14ac:dyDescent="0.2">
      <c r="A258" s="78">
        <f t="shared" si="26"/>
        <v>253</v>
      </c>
      <c r="B258" s="81" t="s">
        <v>2401</v>
      </c>
      <c r="C258" s="81">
        <v>611.4</v>
      </c>
      <c r="D258" s="81"/>
      <c r="E258" s="81">
        <v>112.1</v>
      </c>
      <c r="F258" s="81">
        <f t="shared" si="16"/>
        <v>723.5</v>
      </c>
      <c r="G258" s="56">
        <f t="shared" si="23"/>
        <v>2.6303655139194326E-3</v>
      </c>
      <c r="H258" s="321">
        <f t="shared" si="24"/>
        <v>10.0164318770052</v>
      </c>
      <c r="I258" s="54">
        <f t="shared" si="25"/>
        <v>2.2036150129411438</v>
      </c>
      <c r="J258" s="54">
        <f t="shared" si="21"/>
        <v>4.377180730251272</v>
      </c>
      <c r="K258" s="54">
        <v>8.9781710590496513E-2</v>
      </c>
      <c r="L258" s="56">
        <f t="shared" si="22"/>
        <v>2.3064283802056822E-2</v>
      </c>
    </row>
    <row r="259" spans="1:12" x14ac:dyDescent="0.2">
      <c r="A259" s="78">
        <f t="shared" si="26"/>
        <v>254</v>
      </c>
      <c r="B259" s="81" t="s">
        <v>2402</v>
      </c>
      <c r="C259" s="81">
        <v>690.47</v>
      </c>
      <c r="D259" s="81">
        <v>27.1</v>
      </c>
      <c r="E259" s="81">
        <v>79.3</v>
      </c>
      <c r="F259" s="81">
        <f t="shared" si="16"/>
        <v>796.87</v>
      </c>
      <c r="G259" s="56">
        <f t="shared" si="23"/>
        <v>2.8971103898783389E-3</v>
      </c>
      <c r="H259" s="321">
        <f t="shared" si="24"/>
        <v>11.032196364656714</v>
      </c>
      <c r="I259" s="54">
        <f t="shared" si="25"/>
        <v>2.4270832002244771</v>
      </c>
      <c r="J259" s="54">
        <f t="shared" si="21"/>
        <v>4.8210698113549846</v>
      </c>
      <c r="K259" s="54">
        <v>9.8886457108844444E-2</v>
      </c>
      <c r="L259" s="56">
        <f t="shared" si="22"/>
        <v>2.3064283802056818E-2</v>
      </c>
    </row>
    <row r="260" spans="1:12" x14ac:dyDescent="0.2">
      <c r="A260" s="78">
        <f t="shared" si="26"/>
        <v>255</v>
      </c>
      <c r="B260" s="81" t="s">
        <v>10</v>
      </c>
      <c r="C260" s="81">
        <v>401.2</v>
      </c>
      <c r="D260" s="81"/>
      <c r="E260" s="81">
        <v>112.2</v>
      </c>
      <c r="F260" s="81">
        <f t="shared" si="16"/>
        <v>513.4</v>
      </c>
      <c r="G260" s="56">
        <f t="shared" si="23"/>
        <v>1.8665233653714396E-3</v>
      </c>
      <c r="H260" s="321">
        <f t="shared" si="24"/>
        <v>7.1077209753344421</v>
      </c>
      <c r="I260" s="54">
        <f t="shared" si="25"/>
        <v>1.5636986145735772</v>
      </c>
      <c r="J260" s="54">
        <f t="shared" si="21"/>
        <v>3.1060740662211512</v>
      </c>
      <c r="K260" s="54">
        <v>6.3709647846801526E-2</v>
      </c>
      <c r="L260" s="56">
        <f t="shared" si="22"/>
        <v>2.3064283802056822E-2</v>
      </c>
    </row>
    <row r="261" spans="1:12" x14ac:dyDescent="0.2">
      <c r="A261" s="78">
        <f t="shared" si="26"/>
        <v>256</v>
      </c>
      <c r="B261" s="81" t="s">
        <v>11</v>
      </c>
      <c r="C261" s="81">
        <v>339.2</v>
      </c>
      <c r="D261" s="81"/>
      <c r="E261" s="81"/>
      <c r="F261" s="81">
        <f t="shared" si="16"/>
        <v>339.2</v>
      </c>
      <c r="G261" s="56">
        <f t="shared" si="23"/>
        <v>1.2331996991312667E-3</v>
      </c>
      <c r="H261" s="321">
        <f t="shared" si="24"/>
        <v>4.6960244542918632</v>
      </c>
      <c r="I261" s="54">
        <f t="shared" si="25"/>
        <v>1.0331253799442099</v>
      </c>
      <c r="J261" s="54">
        <f t="shared" si="21"/>
        <v>2.052162686525544</v>
      </c>
      <c r="K261" s="54">
        <v>4.2092544896055857E-2</v>
      </c>
      <c r="L261" s="56">
        <f t="shared" si="22"/>
        <v>2.3064283802056822E-2</v>
      </c>
    </row>
    <row r="262" spans="1:12" x14ac:dyDescent="0.2">
      <c r="A262" s="78">
        <f t="shared" si="26"/>
        <v>257</v>
      </c>
      <c r="B262" s="81" t="s">
        <v>12</v>
      </c>
      <c r="C262" s="81">
        <v>213.9</v>
      </c>
      <c r="D262" s="81"/>
      <c r="E262" s="81"/>
      <c r="F262" s="81">
        <f t="shared" si="16"/>
        <v>213.9</v>
      </c>
      <c r="G262" s="56">
        <f t="shared" si="23"/>
        <v>7.7765747536609074E-4</v>
      </c>
      <c r="H262" s="321">
        <f t="shared" si="24"/>
        <v>2.9613196661940737</v>
      </c>
      <c r="I262" s="54">
        <f t="shared" si="25"/>
        <v>0.65149032656269623</v>
      </c>
      <c r="J262" s="54">
        <f t="shared" ref="J262:J325" si="27">H262*0.437</f>
        <v>1.2940966941268102</v>
      </c>
      <c r="K262" s="54">
        <v>2.6543618376374853E-2</v>
      </c>
      <c r="L262" s="56">
        <f t="shared" ref="L262:L325" si="28">(H262+I262+J262+K262)/F262</f>
        <v>2.3064283802056829E-2</v>
      </c>
    </row>
    <row r="263" spans="1:12" x14ac:dyDescent="0.2">
      <c r="A263" s="78">
        <f t="shared" si="26"/>
        <v>258</v>
      </c>
      <c r="B263" s="81" t="s">
        <v>13</v>
      </c>
      <c r="C263" s="81">
        <v>184.4</v>
      </c>
      <c r="D263" s="81"/>
      <c r="E263" s="81"/>
      <c r="F263" s="81">
        <f t="shared" si="16"/>
        <v>184.4</v>
      </c>
      <c r="G263" s="56">
        <f t="shared" ref="G263:G326" si="29">1/275056.83*F263</f>
        <v>6.704069119098042E-4</v>
      </c>
      <c r="H263" s="321">
        <f t="shared" ref="H263:H326" si="30">G263*3808</f>
        <v>2.5529095205525345</v>
      </c>
      <c r="I263" s="54">
        <f t="shared" ref="I263:I326" si="31">H263*0.22</f>
        <v>0.56164009452155761</v>
      </c>
      <c r="J263" s="54">
        <f t="shared" si="27"/>
        <v>1.1156214604814576</v>
      </c>
      <c r="K263" s="54">
        <v>2.2882857543728485E-2</v>
      </c>
      <c r="L263" s="56">
        <f t="shared" si="28"/>
        <v>2.3064283802056822E-2</v>
      </c>
    </row>
    <row r="264" spans="1:12" x14ac:dyDescent="0.2">
      <c r="A264" s="78">
        <f t="shared" ref="A264:A327" si="32">A263+1</f>
        <v>259</v>
      </c>
      <c r="B264" s="81" t="s">
        <v>14</v>
      </c>
      <c r="C264" s="81">
        <v>227.3</v>
      </c>
      <c r="D264" s="81"/>
      <c r="E264" s="81"/>
      <c r="F264" s="81">
        <f t="shared" si="16"/>
        <v>227.3</v>
      </c>
      <c r="G264" s="56">
        <f t="shared" si="29"/>
        <v>8.2637468046148864E-4</v>
      </c>
      <c r="H264" s="321">
        <f t="shared" si="30"/>
        <v>3.1468347831973489</v>
      </c>
      <c r="I264" s="54">
        <f t="shared" si="31"/>
        <v>0.69230365230341673</v>
      </c>
      <c r="J264" s="54">
        <f t="shared" si="27"/>
        <v>1.3751668002572415</v>
      </c>
      <c r="K264" s="54">
        <v>2.8206472449509135E-2</v>
      </c>
      <c r="L264" s="56">
        <f t="shared" si="28"/>
        <v>2.3064283802056818E-2</v>
      </c>
    </row>
    <row r="265" spans="1:12" x14ac:dyDescent="0.2">
      <c r="A265" s="78">
        <f t="shared" si="32"/>
        <v>260</v>
      </c>
      <c r="B265" s="81" t="s">
        <v>15</v>
      </c>
      <c r="C265" s="81">
        <v>479.8</v>
      </c>
      <c r="D265" s="81"/>
      <c r="E265" s="81"/>
      <c r="F265" s="81">
        <f t="shared" si="16"/>
        <v>479.8</v>
      </c>
      <c r="G265" s="56">
        <f t="shared" si="29"/>
        <v>1.7443667914008897E-3</v>
      </c>
      <c r="H265" s="321">
        <f t="shared" si="30"/>
        <v>6.6425487416545881</v>
      </c>
      <c r="I265" s="54">
        <f t="shared" si="31"/>
        <v>1.4613607231640093</v>
      </c>
      <c r="J265" s="54">
        <f t="shared" si="27"/>
        <v>2.9027938001030549</v>
      </c>
      <c r="K265" s="54">
        <v>5.9540103305211096E-2</v>
      </c>
      <c r="L265" s="56">
        <f t="shared" si="28"/>
        <v>2.3064283802056825E-2</v>
      </c>
    </row>
    <row r="266" spans="1:12" x14ac:dyDescent="0.2">
      <c r="A266" s="78">
        <f t="shared" si="32"/>
        <v>261</v>
      </c>
      <c r="B266" s="81" t="s">
        <v>16</v>
      </c>
      <c r="C266" s="81">
        <v>209.3</v>
      </c>
      <c r="D266" s="81"/>
      <c r="E266" s="81"/>
      <c r="F266" s="81">
        <f t="shared" si="16"/>
        <v>209.3</v>
      </c>
      <c r="G266" s="56">
        <f t="shared" si="29"/>
        <v>7.6093365869155116E-4</v>
      </c>
      <c r="H266" s="321">
        <f t="shared" si="30"/>
        <v>2.8976353722974268</v>
      </c>
      <c r="I266" s="54">
        <f t="shared" si="31"/>
        <v>0.63747978190543386</v>
      </c>
      <c r="J266" s="54">
        <f t="shared" si="27"/>
        <v>1.2662666576939756</v>
      </c>
      <c r="K266" s="54">
        <v>2.5972787873657113E-2</v>
      </c>
      <c r="L266" s="56">
        <f t="shared" si="28"/>
        <v>2.3064283802056825E-2</v>
      </c>
    </row>
    <row r="267" spans="1:12" x14ac:dyDescent="0.2">
      <c r="A267" s="78">
        <f t="shared" si="32"/>
        <v>262</v>
      </c>
      <c r="B267" s="81" t="s">
        <v>17</v>
      </c>
      <c r="C267" s="81">
        <v>510.7</v>
      </c>
      <c r="D267" s="81"/>
      <c r="E267" s="81"/>
      <c r="F267" s="81">
        <f t="shared" si="16"/>
        <v>510.7</v>
      </c>
      <c r="G267" s="56">
        <f t="shared" si="29"/>
        <v>1.8567072121059491E-3</v>
      </c>
      <c r="H267" s="321">
        <f t="shared" si="30"/>
        <v>7.0703410636994546</v>
      </c>
      <c r="I267" s="54">
        <f t="shared" si="31"/>
        <v>1.5554750340138801</v>
      </c>
      <c r="J267" s="54">
        <f t="shared" si="27"/>
        <v>3.0897390448366617</v>
      </c>
      <c r="K267" s="54">
        <v>6.3374595160423736E-2</v>
      </c>
      <c r="L267" s="56">
        <f t="shared" si="28"/>
        <v>2.3064283802056825E-2</v>
      </c>
    </row>
    <row r="268" spans="1:12" x14ac:dyDescent="0.2">
      <c r="A268" s="78">
        <f t="shared" si="32"/>
        <v>263</v>
      </c>
      <c r="B268" s="81" t="s">
        <v>18</v>
      </c>
      <c r="C268" s="81">
        <v>482.5</v>
      </c>
      <c r="D268" s="81"/>
      <c r="E268" s="81">
        <v>43.8</v>
      </c>
      <c r="F268" s="81">
        <f t="shared" si="16"/>
        <v>526.29999999999995</v>
      </c>
      <c r="G268" s="56">
        <f t="shared" si="29"/>
        <v>1.9134227643065613E-3</v>
      </c>
      <c r="H268" s="321">
        <f t="shared" si="30"/>
        <v>7.2863138864793857</v>
      </c>
      <c r="I268" s="54">
        <f t="shared" si="31"/>
        <v>1.6029890550254648</v>
      </c>
      <c r="J268" s="54">
        <f t="shared" si="27"/>
        <v>3.1841191683914913</v>
      </c>
      <c r="K268" s="54">
        <v>6.531045512616214E-2</v>
      </c>
      <c r="L268" s="56">
        <f t="shared" si="28"/>
        <v>2.3064283802056822E-2</v>
      </c>
    </row>
    <row r="269" spans="1:12" x14ac:dyDescent="0.2">
      <c r="A269" s="78">
        <f t="shared" si="32"/>
        <v>264</v>
      </c>
      <c r="B269" s="81" t="s">
        <v>19</v>
      </c>
      <c r="C269" s="81">
        <v>265.39999999999998</v>
      </c>
      <c r="D269" s="81"/>
      <c r="E269" s="81">
        <v>29.8</v>
      </c>
      <c r="F269" s="81">
        <f t="shared" si="16"/>
        <v>295.2</v>
      </c>
      <c r="G269" s="56">
        <f t="shared" si="29"/>
        <v>1.0732327570269751E-3</v>
      </c>
      <c r="H269" s="321">
        <f t="shared" si="30"/>
        <v>4.0868703387587209</v>
      </c>
      <c r="I269" s="54">
        <f t="shared" si="31"/>
        <v>0.89911147452691864</v>
      </c>
      <c r="J269" s="54">
        <f t="shared" si="27"/>
        <v>1.7859623380375611</v>
      </c>
      <c r="K269" s="54">
        <v>3.663242704397314E-2</v>
      </c>
      <c r="L269" s="56">
        <f t="shared" si="28"/>
        <v>2.3064283802056825E-2</v>
      </c>
    </row>
    <row r="270" spans="1:12" x14ac:dyDescent="0.2">
      <c r="A270" s="78">
        <f t="shared" si="32"/>
        <v>265</v>
      </c>
      <c r="B270" s="81" t="s">
        <v>20</v>
      </c>
      <c r="C270" s="81">
        <v>211.6</v>
      </c>
      <c r="D270" s="81"/>
      <c r="E270" s="81"/>
      <c r="F270" s="81">
        <f t="shared" si="16"/>
        <v>211.6</v>
      </c>
      <c r="G270" s="56">
        <f t="shared" si="29"/>
        <v>7.6929556702882084E-4</v>
      </c>
      <c r="H270" s="321">
        <f t="shared" si="30"/>
        <v>2.9294775192457498</v>
      </c>
      <c r="I270" s="54">
        <f t="shared" si="31"/>
        <v>0.64448505423406499</v>
      </c>
      <c r="J270" s="54">
        <f t="shared" si="27"/>
        <v>1.2801816759103928</v>
      </c>
      <c r="K270" s="54">
        <v>2.6258203125015981E-2</v>
      </c>
      <c r="L270" s="56">
        <f t="shared" si="28"/>
        <v>2.3064283802056822E-2</v>
      </c>
    </row>
    <row r="271" spans="1:12" x14ac:dyDescent="0.2">
      <c r="A271" s="78">
        <f t="shared" si="32"/>
        <v>266</v>
      </c>
      <c r="B271" s="81" t="s">
        <v>21</v>
      </c>
      <c r="C271" s="81">
        <v>224</v>
      </c>
      <c r="D271" s="81">
        <v>79.5</v>
      </c>
      <c r="E271" s="81"/>
      <c r="F271" s="81">
        <f t="shared" si="16"/>
        <v>303.5</v>
      </c>
      <c r="G271" s="56">
        <f t="shared" si="29"/>
        <v>1.1034083392875574E-3</v>
      </c>
      <c r="H271" s="321">
        <f t="shared" si="30"/>
        <v>4.2017789560070185</v>
      </c>
      <c r="I271" s="54">
        <f t="shared" si="31"/>
        <v>0.92439137032154406</v>
      </c>
      <c r="J271" s="54">
        <f t="shared" si="27"/>
        <v>1.8361774037750671</v>
      </c>
      <c r="K271" s="54">
        <v>3.7662403820616024E-2</v>
      </c>
      <c r="L271" s="56">
        <f t="shared" si="28"/>
        <v>2.3064283802056822E-2</v>
      </c>
    </row>
    <row r="272" spans="1:12" x14ac:dyDescent="0.2">
      <c r="A272" s="78">
        <f t="shared" si="32"/>
        <v>267</v>
      </c>
      <c r="B272" s="81" t="s">
        <v>22</v>
      </c>
      <c r="C272" s="81">
        <v>177.6</v>
      </c>
      <c r="D272" s="81"/>
      <c r="E272" s="81"/>
      <c r="F272" s="81">
        <f t="shared" si="16"/>
        <v>177.6</v>
      </c>
      <c r="G272" s="56">
        <f t="shared" si="29"/>
        <v>6.4568474813004998E-4</v>
      </c>
      <c r="H272" s="321">
        <f t="shared" si="30"/>
        <v>2.4587675208792303</v>
      </c>
      <c r="I272" s="54">
        <f t="shared" si="31"/>
        <v>0.54092885459343065</v>
      </c>
      <c r="J272" s="54">
        <f t="shared" si="27"/>
        <v>1.0744814066242236</v>
      </c>
      <c r="K272" s="54">
        <v>2.2039021148406609E-2</v>
      </c>
      <c r="L272" s="56">
        <f t="shared" si="28"/>
        <v>2.3064283802056822E-2</v>
      </c>
    </row>
    <row r="273" spans="1:12" x14ac:dyDescent="0.2">
      <c r="A273" s="78">
        <f t="shared" si="32"/>
        <v>268</v>
      </c>
      <c r="B273" s="81" t="s">
        <v>23</v>
      </c>
      <c r="C273" s="81">
        <v>590</v>
      </c>
      <c r="D273" s="81"/>
      <c r="E273" s="81">
        <v>44.1</v>
      </c>
      <c r="F273" s="81">
        <f t="shared" si="16"/>
        <v>634.1</v>
      </c>
      <c r="G273" s="56">
        <f t="shared" si="29"/>
        <v>2.3053417724620763E-3</v>
      </c>
      <c r="H273" s="321">
        <f t="shared" si="30"/>
        <v>8.7787414695355874</v>
      </c>
      <c r="I273" s="54">
        <f t="shared" si="31"/>
        <v>1.9313231232978292</v>
      </c>
      <c r="J273" s="54">
        <f t="shared" si="27"/>
        <v>3.8363100221870519</v>
      </c>
      <c r="K273" s="54">
        <v>7.8687743863764814E-2</v>
      </c>
      <c r="L273" s="56">
        <f t="shared" si="28"/>
        <v>2.3064283802056825E-2</v>
      </c>
    </row>
    <row r="274" spans="1:12" x14ac:dyDescent="0.2">
      <c r="A274" s="78">
        <f t="shared" si="32"/>
        <v>269</v>
      </c>
      <c r="B274" s="81" t="s">
        <v>24</v>
      </c>
      <c r="C274" s="81">
        <v>119.2</v>
      </c>
      <c r="D274" s="81"/>
      <c r="E274" s="81"/>
      <c r="F274" s="81">
        <f t="shared" si="16"/>
        <v>119.2</v>
      </c>
      <c r="G274" s="56">
        <f t="shared" si="29"/>
        <v>4.3336498860980838E-4</v>
      </c>
      <c r="H274" s="321">
        <f t="shared" si="30"/>
        <v>1.6502538766261503</v>
      </c>
      <c r="I274" s="54">
        <f t="shared" si="31"/>
        <v>0.36305585285775305</v>
      </c>
      <c r="J274" s="54">
        <f t="shared" si="27"/>
        <v>0.7211609440856277</v>
      </c>
      <c r="K274" s="54">
        <v>1.4791955635642274E-2</v>
      </c>
      <c r="L274" s="56">
        <f t="shared" si="28"/>
        <v>2.3064283802056825E-2</v>
      </c>
    </row>
    <row r="275" spans="1:12" x14ac:dyDescent="0.2">
      <c r="A275" s="78">
        <f t="shared" si="32"/>
        <v>270</v>
      </c>
      <c r="B275" s="81" t="s">
        <v>25</v>
      </c>
      <c r="C275" s="81">
        <v>1517.4</v>
      </c>
      <c r="D275" s="81"/>
      <c r="E275" s="81">
        <v>120</v>
      </c>
      <c r="F275" s="81">
        <f t="shared" si="16"/>
        <v>1637.4</v>
      </c>
      <c r="G275" s="56">
        <f t="shared" si="29"/>
        <v>5.9529516136719819E-3</v>
      </c>
      <c r="H275" s="321">
        <f t="shared" si="30"/>
        <v>22.668839744862908</v>
      </c>
      <c r="I275" s="54">
        <f t="shared" si="31"/>
        <v>4.9871447438698393</v>
      </c>
      <c r="J275" s="54">
        <f t="shared" si="27"/>
        <v>9.9062829685050904</v>
      </c>
      <c r="K275" s="54">
        <v>0.20319084025000553</v>
      </c>
      <c r="L275" s="56">
        <f t="shared" si="28"/>
        <v>2.3064283802056822E-2</v>
      </c>
    </row>
    <row r="276" spans="1:12" x14ac:dyDescent="0.2">
      <c r="A276" s="78">
        <f t="shared" si="32"/>
        <v>271</v>
      </c>
      <c r="B276" s="81" t="s">
        <v>26</v>
      </c>
      <c r="C276" s="81">
        <v>256.8</v>
      </c>
      <c r="D276" s="81"/>
      <c r="E276" s="81"/>
      <c r="F276" s="81">
        <f t="shared" si="16"/>
        <v>256.8</v>
      </c>
      <c r="G276" s="56">
        <f t="shared" si="29"/>
        <v>9.3362524391777508E-4</v>
      </c>
      <c r="H276" s="321">
        <f t="shared" si="30"/>
        <v>3.5552449288388877</v>
      </c>
      <c r="I276" s="54">
        <f t="shared" si="31"/>
        <v>0.78215388434455524</v>
      </c>
      <c r="J276" s="54">
        <f t="shared" si="27"/>
        <v>1.5536420339025938</v>
      </c>
      <c r="K276" s="54">
        <v>3.1867233282155502E-2</v>
      </c>
      <c r="L276" s="56">
        <f t="shared" si="28"/>
        <v>2.3064283802056822E-2</v>
      </c>
    </row>
    <row r="277" spans="1:12" x14ac:dyDescent="0.2">
      <c r="A277" s="78">
        <f t="shared" si="32"/>
        <v>272</v>
      </c>
      <c r="B277" s="81" t="s">
        <v>27</v>
      </c>
      <c r="C277" s="81">
        <v>293.31</v>
      </c>
      <c r="D277" s="81"/>
      <c r="E277" s="81"/>
      <c r="F277" s="81">
        <f t="shared" si="16"/>
        <v>293.31</v>
      </c>
      <c r="G277" s="56">
        <f t="shared" si="29"/>
        <v>1.0663614497411315E-3</v>
      </c>
      <c r="H277" s="321">
        <f t="shared" si="30"/>
        <v>4.0607044006142292</v>
      </c>
      <c r="I277" s="54">
        <f t="shared" si="31"/>
        <v>0.89335496813513038</v>
      </c>
      <c r="J277" s="54">
        <f t="shared" si="27"/>
        <v>1.7745278230684183</v>
      </c>
      <c r="K277" s="54">
        <v>3.6397890163508688E-2</v>
      </c>
      <c r="L277" s="56">
        <f t="shared" si="28"/>
        <v>2.3064283802056822E-2</v>
      </c>
    </row>
    <row r="278" spans="1:12" x14ac:dyDescent="0.2">
      <c r="A278" s="78">
        <f t="shared" si="32"/>
        <v>273</v>
      </c>
      <c r="B278" s="81" t="s">
        <v>28</v>
      </c>
      <c r="C278" s="81">
        <v>452.8</v>
      </c>
      <c r="D278" s="81">
        <v>35.6</v>
      </c>
      <c r="E278" s="81"/>
      <c r="F278" s="81">
        <f t="shared" si="16"/>
        <v>488.40000000000003</v>
      </c>
      <c r="G278" s="56">
        <f t="shared" si="29"/>
        <v>1.7756330573576377E-3</v>
      </c>
      <c r="H278" s="321">
        <f t="shared" si="30"/>
        <v>6.7616106824178841</v>
      </c>
      <c r="I278" s="54">
        <f t="shared" si="31"/>
        <v>1.4875543501319346</v>
      </c>
      <c r="J278" s="54">
        <f t="shared" si="27"/>
        <v>2.9548238682166152</v>
      </c>
      <c r="K278" s="54">
        <v>6.060730815811817E-2</v>
      </c>
      <c r="L278" s="56">
        <f t="shared" si="28"/>
        <v>2.3064283802056818E-2</v>
      </c>
    </row>
    <row r="279" spans="1:12" x14ac:dyDescent="0.2">
      <c r="A279" s="78">
        <f t="shared" si="32"/>
        <v>274</v>
      </c>
      <c r="B279" s="81" t="s">
        <v>29</v>
      </c>
      <c r="C279" s="81">
        <v>271.2</v>
      </c>
      <c r="D279" s="81"/>
      <c r="E279" s="81"/>
      <c r="F279" s="81">
        <f t="shared" si="16"/>
        <v>271.2</v>
      </c>
      <c r="G279" s="56">
        <f t="shared" si="29"/>
        <v>9.8597806133372498E-4</v>
      </c>
      <c r="H279" s="321">
        <f t="shared" si="30"/>
        <v>3.7546044575588247</v>
      </c>
      <c r="I279" s="54">
        <f t="shared" si="31"/>
        <v>0.82601298066294138</v>
      </c>
      <c r="J279" s="54">
        <f t="shared" si="27"/>
        <v>1.6407621479532064</v>
      </c>
      <c r="K279" s="54">
        <v>3.365418094283712E-2</v>
      </c>
      <c r="L279" s="56">
        <f t="shared" si="28"/>
        <v>2.3064283802056822E-2</v>
      </c>
    </row>
    <row r="280" spans="1:12" x14ac:dyDescent="0.2">
      <c r="A280" s="78">
        <f t="shared" si="32"/>
        <v>275</v>
      </c>
      <c r="B280" s="81" t="s">
        <v>30</v>
      </c>
      <c r="C280" s="81">
        <v>455.2</v>
      </c>
      <c r="D280" s="81"/>
      <c r="E280" s="81"/>
      <c r="F280" s="81">
        <f t="shared" si="16"/>
        <v>455.2</v>
      </c>
      <c r="G280" s="56">
        <f t="shared" si="29"/>
        <v>1.6549307283153084E-3</v>
      </c>
      <c r="H280" s="321">
        <f t="shared" si="30"/>
        <v>6.3019762134246946</v>
      </c>
      <c r="I280" s="54">
        <f t="shared" si="31"/>
        <v>1.3864347669534329</v>
      </c>
      <c r="J280" s="54">
        <f t="shared" si="27"/>
        <v>2.7539636052665917</v>
      </c>
      <c r="K280" s="54">
        <v>5.6487401051546669E-2</v>
      </c>
      <c r="L280" s="56">
        <f t="shared" si="28"/>
        <v>2.3064283802056825E-2</v>
      </c>
    </row>
    <row r="281" spans="1:12" x14ac:dyDescent="0.2">
      <c r="A281" s="78">
        <f t="shared" si="32"/>
        <v>276</v>
      </c>
      <c r="B281" s="81" t="s">
        <v>31</v>
      </c>
      <c r="C281" s="81">
        <v>510.8</v>
      </c>
      <c r="D281" s="81"/>
      <c r="E281" s="81"/>
      <c r="F281" s="81">
        <f t="shared" si="16"/>
        <v>510.8</v>
      </c>
      <c r="G281" s="56">
        <f t="shared" si="29"/>
        <v>1.8570707733380043E-3</v>
      </c>
      <c r="H281" s="321">
        <f t="shared" si="30"/>
        <v>7.0717255048711198</v>
      </c>
      <c r="I281" s="54">
        <f t="shared" si="31"/>
        <v>1.5557796110716464</v>
      </c>
      <c r="J281" s="54">
        <f t="shared" si="27"/>
        <v>3.0903440456286795</v>
      </c>
      <c r="K281" s="54">
        <v>6.3387004519178461E-2</v>
      </c>
      <c r="L281" s="56">
        <f t="shared" si="28"/>
        <v>2.3064283802056818E-2</v>
      </c>
    </row>
    <row r="282" spans="1:12" x14ac:dyDescent="0.2">
      <c r="A282" s="78">
        <f t="shared" si="32"/>
        <v>277</v>
      </c>
      <c r="B282" s="81" t="s">
        <v>32</v>
      </c>
      <c r="C282" s="81">
        <v>209.8</v>
      </c>
      <c r="D282" s="81"/>
      <c r="E282" s="81">
        <v>30.1</v>
      </c>
      <c r="F282" s="81">
        <f t="shared" si="16"/>
        <v>239.9</v>
      </c>
      <c r="G282" s="56">
        <f t="shared" si="29"/>
        <v>8.7218339570044486E-4</v>
      </c>
      <c r="H282" s="321">
        <f t="shared" si="30"/>
        <v>3.321274370827294</v>
      </c>
      <c r="I282" s="54">
        <f t="shared" si="31"/>
        <v>0.73068036158200467</v>
      </c>
      <c r="J282" s="54">
        <f t="shared" si="27"/>
        <v>1.4513969000515274</v>
      </c>
      <c r="K282" s="54">
        <v>2.9770051652605548E-2</v>
      </c>
      <c r="L282" s="56">
        <f t="shared" si="28"/>
        <v>2.3064283802056825E-2</v>
      </c>
    </row>
    <row r="283" spans="1:12" x14ac:dyDescent="0.2">
      <c r="A283" s="78">
        <f t="shared" si="32"/>
        <v>278</v>
      </c>
      <c r="B283" s="81" t="s">
        <v>33</v>
      </c>
      <c r="C283" s="81">
        <v>506.6</v>
      </c>
      <c r="D283" s="81"/>
      <c r="E283" s="81"/>
      <c r="F283" s="81">
        <f t="shared" si="16"/>
        <v>506.6</v>
      </c>
      <c r="G283" s="56">
        <f t="shared" si="29"/>
        <v>1.8418012015916855E-3</v>
      </c>
      <c r="H283" s="321">
        <f t="shared" si="30"/>
        <v>7.0135789756611384</v>
      </c>
      <c r="I283" s="54">
        <f t="shared" si="31"/>
        <v>1.5429873746454505</v>
      </c>
      <c r="J283" s="54">
        <f t="shared" si="27"/>
        <v>3.0649340123639175</v>
      </c>
      <c r="K283" s="54">
        <v>6.2865811451479653E-2</v>
      </c>
      <c r="L283" s="56">
        <f t="shared" si="28"/>
        <v>2.3064283802056818E-2</v>
      </c>
    </row>
    <row r="284" spans="1:12" x14ac:dyDescent="0.2">
      <c r="A284" s="78">
        <f t="shared" si="32"/>
        <v>279</v>
      </c>
      <c r="B284" s="81" t="s">
        <v>34</v>
      </c>
      <c r="C284" s="81">
        <v>229.4</v>
      </c>
      <c r="D284" s="81"/>
      <c r="E284" s="81"/>
      <c r="F284" s="81">
        <f t="shared" si="16"/>
        <v>229.4</v>
      </c>
      <c r="G284" s="56">
        <f t="shared" si="29"/>
        <v>8.3400946633464801E-4</v>
      </c>
      <c r="H284" s="321">
        <f t="shared" si="30"/>
        <v>3.1759080478023396</v>
      </c>
      <c r="I284" s="54">
        <f t="shared" si="31"/>
        <v>0.69869977051651466</v>
      </c>
      <c r="J284" s="54">
        <f t="shared" si="27"/>
        <v>1.3878718168896225</v>
      </c>
      <c r="K284" s="54">
        <v>2.8467068983358535E-2</v>
      </c>
      <c r="L284" s="56">
        <f t="shared" si="28"/>
        <v>2.3064283802056825E-2</v>
      </c>
    </row>
    <row r="285" spans="1:12" x14ac:dyDescent="0.2">
      <c r="A285" s="78">
        <f t="shared" si="32"/>
        <v>280</v>
      </c>
      <c r="B285" s="81" t="s">
        <v>35</v>
      </c>
      <c r="C285" s="81">
        <v>619.9</v>
      </c>
      <c r="D285" s="81"/>
      <c r="E285" s="81"/>
      <c r="F285" s="81">
        <f t="shared" si="16"/>
        <v>619.9</v>
      </c>
      <c r="G285" s="56">
        <f t="shared" si="29"/>
        <v>2.2537160775102363E-3</v>
      </c>
      <c r="H285" s="321">
        <f t="shared" si="30"/>
        <v>8.5821508231589796</v>
      </c>
      <c r="I285" s="54">
        <f t="shared" si="31"/>
        <v>1.8880731810949756</v>
      </c>
      <c r="J285" s="54">
        <f t="shared" si="27"/>
        <v>3.7503999097204739</v>
      </c>
      <c r="K285" s="54">
        <v>7.6925614920592647E-2</v>
      </c>
      <c r="L285" s="56">
        <f t="shared" si="28"/>
        <v>2.3064283802056818E-2</v>
      </c>
    </row>
    <row r="286" spans="1:12" x14ac:dyDescent="0.2">
      <c r="A286" s="78">
        <f t="shared" si="32"/>
        <v>281</v>
      </c>
      <c r="B286" s="81" t="s">
        <v>36</v>
      </c>
      <c r="C286" s="81">
        <v>356.2</v>
      </c>
      <c r="D286" s="81"/>
      <c r="E286" s="81"/>
      <c r="F286" s="81">
        <f t="shared" si="16"/>
        <v>356.2</v>
      </c>
      <c r="G286" s="56">
        <f t="shared" si="29"/>
        <v>1.2950051085806522E-3</v>
      </c>
      <c r="H286" s="321">
        <f t="shared" si="30"/>
        <v>4.9313794534751239</v>
      </c>
      <c r="I286" s="54">
        <f t="shared" si="31"/>
        <v>1.0849034797645272</v>
      </c>
      <c r="J286" s="54">
        <f t="shared" si="27"/>
        <v>2.1550128211686292</v>
      </c>
      <c r="K286" s="54">
        <v>4.4202135884360554E-2</v>
      </c>
      <c r="L286" s="56">
        <f t="shared" si="28"/>
        <v>2.3064283802056825E-2</v>
      </c>
    </row>
    <row r="287" spans="1:12" x14ac:dyDescent="0.2">
      <c r="A287" s="78">
        <f t="shared" si="32"/>
        <v>282</v>
      </c>
      <c r="B287" s="81" t="s">
        <v>37</v>
      </c>
      <c r="C287" s="81">
        <v>1295.8</v>
      </c>
      <c r="D287" s="81"/>
      <c r="E287" s="81"/>
      <c r="F287" s="81">
        <f t="shared" si="16"/>
        <v>1295.8</v>
      </c>
      <c r="G287" s="56">
        <f t="shared" si="29"/>
        <v>4.7110264449713897E-3</v>
      </c>
      <c r="H287" s="321">
        <f t="shared" si="30"/>
        <v>17.939588702451051</v>
      </c>
      <c r="I287" s="54">
        <f t="shared" si="31"/>
        <v>3.946709514539231</v>
      </c>
      <c r="J287" s="54">
        <f t="shared" si="27"/>
        <v>7.8396002629711088</v>
      </c>
      <c r="K287" s="54">
        <v>0.16080047074383605</v>
      </c>
      <c r="L287" s="56">
        <f t="shared" si="28"/>
        <v>2.3064283802056825E-2</v>
      </c>
    </row>
    <row r="288" spans="1:12" x14ac:dyDescent="0.2">
      <c r="A288" s="78">
        <f t="shared" si="32"/>
        <v>283</v>
      </c>
      <c r="B288" s="81" t="s">
        <v>62</v>
      </c>
      <c r="C288" s="81">
        <v>156.44999999999999</v>
      </c>
      <c r="D288" s="81"/>
      <c r="E288" s="81">
        <v>36.1</v>
      </c>
      <c r="F288" s="81">
        <f t="shared" si="16"/>
        <v>192.54999999999998</v>
      </c>
      <c r="G288" s="56">
        <f t="shared" si="29"/>
        <v>7.0003715232230368E-4</v>
      </c>
      <c r="H288" s="321">
        <f t="shared" si="30"/>
        <v>2.6657414760433324</v>
      </c>
      <c r="I288" s="54">
        <f t="shared" si="31"/>
        <v>0.5864631247295331</v>
      </c>
      <c r="J288" s="54">
        <f t="shared" si="27"/>
        <v>1.1649290250309363</v>
      </c>
      <c r="K288" s="54">
        <v>2.3894220282239257E-2</v>
      </c>
      <c r="L288" s="56">
        <f t="shared" si="28"/>
        <v>2.3064283802056822E-2</v>
      </c>
    </row>
    <row r="289" spans="1:12" x14ac:dyDescent="0.2">
      <c r="A289" s="78">
        <f t="shared" si="32"/>
        <v>284</v>
      </c>
      <c r="B289" s="81" t="s">
        <v>63</v>
      </c>
      <c r="C289" s="81">
        <v>160.69999999999999</v>
      </c>
      <c r="D289" s="81"/>
      <c r="E289" s="81"/>
      <c r="F289" s="81">
        <f t="shared" si="16"/>
        <v>160.69999999999999</v>
      </c>
      <c r="G289" s="56">
        <f t="shared" si="29"/>
        <v>5.8424289991271976E-4</v>
      </c>
      <c r="H289" s="321">
        <f t="shared" si="30"/>
        <v>2.2247969628676367</v>
      </c>
      <c r="I289" s="54">
        <f t="shared" si="31"/>
        <v>0.48945533183088008</v>
      </c>
      <c r="J289" s="54">
        <f t="shared" si="27"/>
        <v>0.97223627277315727</v>
      </c>
      <c r="K289" s="54">
        <v>1.9941839518856655E-2</v>
      </c>
      <c r="L289" s="56">
        <f t="shared" si="28"/>
        <v>2.3064283802056822E-2</v>
      </c>
    </row>
    <row r="290" spans="1:12" x14ac:dyDescent="0.2">
      <c r="A290" s="78">
        <f t="shared" si="32"/>
        <v>285</v>
      </c>
      <c r="B290" s="81" t="s">
        <v>64</v>
      </c>
      <c r="C290" s="81">
        <v>170.8</v>
      </c>
      <c r="D290" s="81"/>
      <c r="E290" s="81">
        <v>34.5</v>
      </c>
      <c r="F290" s="81">
        <f t="shared" si="16"/>
        <v>205.3</v>
      </c>
      <c r="G290" s="56">
        <f t="shared" si="29"/>
        <v>7.4639120940934284E-4</v>
      </c>
      <c r="H290" s="321">
        <f t="shared" si="30"/>
        <v>2.8422577254307777</v>
      </c>
      <c r="I290" s="54">
        <f t="shared" si="31"/>
        <v>0.62529669959477108</v>
      </c>
      <c r="J290" s="54">
        <f t="shared" si="27"/>
        <v>1.2420666260132498</v>
      </c>
      <c r="K290" s="54">
        <v>2.5476413523467772E-2</v>
      </c>
      <c r="L290" s="56">
        <f t="shared" si="28"/>
        <v>2.3064283802056825E-2</v>
      </c>
    </row>
    <row r="291" spans="1:12" x14ac:dyDescent="0.2">
      <c r="A291" s="78">
        <f t="shared" si="32"/>
        <v>286</v>
      </c>
      <c r="B291" s="81" t="s">
        <v>65</v>
      </c>
      <c r="C291" s="81">
        <v>114.5</v>
      </c>
      <c r="D291" s="81"/>
      <c r="E291" s="81"/>
      <c r="F291" s="81">
        <f t="shared" si="16"/>
        <v>114.5</v>
      </c>
      <c r="G291" s="56">
        <f t="shared" si="29"/>
        <v>4.1627761070321358E-4</v>
      </c>
      <c r="H291" s="321">
        <f t="shared" si="30"/>
        <v>1.5851851415578373</v>
      </c>
      <c r="I291" s="54">
        <f t="shared" si="31"/>
        <v>0.34874073114272419</v>
      </c>
      <c r="J291" s="54">
        <f t="shared" si="27"/>
        <v>0.69272590686077484</v>
      </c>
      <c r="K291" s="54">
        <v>1.42087157741698E-2</v>
      </c>
      <c r="L291" s="56">
        <f t="shared" si="28"/>
        <v>2.3064283802056822E-2</v>
      </c>
    </row>
    <row r="292" spans="1:12" x14ac:dyDescent="0.2">
      <c r="A292" s="78">
        <f t="shared" si="32"/>
        <v>287</v>
      </c>
      <c r="B292" s="81" t="s">
        <v>66</v>
      </c>
      <c r="C292" s="81">
        <v>132.19999999999999</v>
      </c>
      <c r="D292" s="81"/>
      <c r="E292" s="81"/>
      <c r="F292" s="81">
        <f t="shared" si="16"/>
        <v>132.19999999999999</v>
      </c>
      <c r="G292" s="56">
        <f t="shared" si="29"/>
        <v>4.8062794877698538E-4</v>
      </c>
      <c r="H292" s="321">
        <f t="shared" si="30"/>
        <v>1.8302312289427602</v>
      </c>
      <c r="I292" s="54">
        <f t="shared" si="31"/>
        <v>0.40265087036740727</v>
      </c>
      <c r="J292" s="54">
        <f t="shared" si="27"/>
        <v>0.79981104704798622</v>
      </c>
      <c r="K292" s="54">
        <v>1.640517227375762E-2</v>
      </c>
      <c r="L292" s="56">
        <f t="shared" si="28"/>
        <v>2.3064283802056825E-2</v>
      </c>
    </row>
    <row r="293" spans="1:12" x14ac:dyDescent="0.2">
      <c r="A293" s="78">
        <f t="shared" si="32"/>
        <v>288</v>
      </c>
      <c r="B293" s="81" t="s">
        <v>67</v>
      </c>
      <c r="C293" s="81">
        <v>143.9</v>
      </c>
      <c r="D293" s="81"/>
      <c r="E293" s="81"/>
      <c r="F293" s="81">
        <f t="shared" si="16"/>
        <v>143.9</v>
      </c>
      <c r="G293" s="56">
        <f t="shared" si="29"/>
        <v>5.2316461292744481E-4</v>
      </c>
      <c r="H293" s="321">
        <f t="shared" si="30"/>
        <v>1.9922108460277099</v>
      </c>
      <c r="I293" s="54">
        <f t="shared" si="31"/>
        <v>0.43828638612609616</v>
      </c>
      <c r="J293" s="54">
        <f t="shared" si="27"/>
        <v>0.87059613971410921</v>
      </c>
      <c r="K293" s="54">
        <v>1.7857067248061437E-2</v>
      </c>
      <c r="L293" s="56">
        <f t="shared" si="28"/>
        <v>2.3064283802056822E-2</v>
      </c>
    </row>
    <row r="294" spans="1:12" x14ac:dyDescent="0.2">
      <c r="A294" s="78">
        <f t="shared" si="32"/>
        <v>289</v>
      </c>
      <c r="B294" s="81" t="s">
        <v>84</v>
      </c>
      <c r="C294" s="81">
        <v>302</v>
      </c>
      <c r="D294" s="81"/>
      <c r="E294" s="81">
        <v>49</v>
      </c>
      <c r="F294" s="81">
        <f t="shared" si="16"/>
        <v>351</v>
      </c>
      <c r="G294" s="56">
        <f t="shared" si="29"/>
        <v>1.2760999245137812E-3</v>
      </c>
      <c r="H294" s="321">
        <f t="shared" si="30"/>
        <v>4.8593885125484793</v>
      </c>
      <c r="I294" s="54">
        <f t="shared" si="31"/>
        <v>1.0690654727606654</v>
      </c>
      <c r="J294" s="54">
        <f t="shared" si="27"/>
        <v>2.1235527799836853</v>
      </c>
      <c r="K294" s="54">
        <v>4.3556849229114417E-2</v>
      </c>
      <c r="L294" s="56">
        <f t="shared" si="28"/>
        <v>2.3064283802056822E-2</v>
      </c>
    </row>
    <row r="295" spans="1:12" x14ac:dyDescent="0.2">
      <c r="A295" s="78">
        <f t="shared" si="32"/>
        <v>290</v>
      </c>
      <c r="B295" s="81" t="s">
        <v>85</v>
      </c>
      <c r="C295" s="81">
        <v>299.10000000000002</v>
      </c>
      <c r="D295" s="81"/>
      <c r="E295" s="81">
        <v>30.3</v>
      </c>
      <c r="F295" s="81">
        <f t="shared" si="16"/>
        <v>329.40000000000003</v>
      </c>
      <c r="G295" s="56">
        <f t="shared" si="29"/>
        <v>1.1975706983898564E-3</v>
      </c>
      <c r="H295" s="321">
        <f t="shared" si="30"/>
        <v>4.5603492194685735</v>
      </c>
      <c r="I295" s="54">
        <f t="shared" si="31"/>
        <v>1.0032768282830862</v>
      </c>
      <c r="J295" s="54">
        <f t="shared" si="27"/>
        <v>1.9928726089077666</v>
      </c>
      <c r="K295" s="54">
        <v>4.087642773809199E-2</v>
      </c>
      <c r="L295" s="56">
        <f t="shared" si="28"/>
        <v>2.3064283802056825E-2</v>
      </c>
    </row>
    <row r="296" spans="1:12" x14ac:dyDescent="0.2">
      <c r="A296" s="78">
        <f t="shared" si="32"/>
        <v>291</v>
      </c>
      <c r="B296" s="81" t="s">
        <v>86</v>
      </c>
      <c r="C296" s="81">
        <v>240.7</v>
      </c>
      <c r="D296" s="81"/>
      <c r="E296" s="81">
        <v>32</v>
      </c>
      <c r="F296" s="81">
        <f t="shared" si="16"/>
        <v>272.7</v>
      </c>
      <c r="G296" s="56">
        <f t="shared" si="29"/>
        <v>9.9143147981455319E-4</v>
      </c>
      <c r="H296" s="321">
        <f t="shared" si="30"/>
        <v>3.7753710751338185</v>
      </c>
      <c r="I296" s="54">
        <f t="shared" si="31"/>
        <v>0.83058163652944006</v>
      </c>
      <c r="J296" s="54">
        <f t="shared" si="27"/>
        <v>1.6498371598334787</v>
      </c>
      <c r="K296" s="54">
        <v>3.3840321324158117E-2</v>
      </c>
      <c r="L296" s="56">
        <f t="shared" si="28"/>
        <v>2.3064283802056822E-2</v>
      </c>
    </row>
    <row r="297" spans="1:12" x14ac:dyDescent="0.2">
      <c r="A297" s="78">
        <f t="shared" si="32"/>
        <v>292</v>
      </c>
      <c r="B297" s="81" t="s">
        <v>87</v>
      </c>
      <c r="C297" s="81">
        <v>354.6</v>
      </c>
      <c r="D297" s="81"/>
      <c r="E297" s="81">
        <v>49</v>
      </c>
      <c r="F297" s="81">
        <f t="shared" si="16"/>
        <v>403.6</v>
      </c>
      <c r="G297" s="56">
        <f t="shared" si="29"/>
        <v>1.467333132574821E-3</v>
      </c>
      <c r="H297" s="321">
        <f t="shared" si="30"/>
        <v>5.5876045688449185</v>
      </c>
      <c r="I297" s="54">
        <f t="shared" si="31"/>
        <v>1.229273005145882</v>
      </c>
      <c r="J297" s="54">
        <f t="shared" si="27"/>
        <v>2.4417831965852295</v>
      </c>
      <c r="K297" s="54">
        <v>5.0084171934104207E-2</v>
      </c>
      <c r="L297" s="56">
        <f t="shared" si="28"/>
        <v>2.3064283802056825E-2</v>
      </c>
    </row>
    <row r="298" spans="1:12" x14ac:dyDescent="0.2">
      <c r="A298" s="78">
        <f t="shared" si="32"/>
        <v>293</v>
      </c>
      <c r="B298" s="81" t="s">
        <v>88</v>
      </c>
      <c r="C298" s="81">
        <v>306.2</v>
      </c>
      <c r="D298" s="81"/>
      <c r="E298" s="81"/>
      <c r="F298" s="81">
        <f t="shared" si="16"/>
        <v>306.2</v>
      </c>
      <c r="G298" s="56">
        <f t="shared" si="29"/>
        <v>1.1132244925530479E-3</v>
      </c>
      <c r="H298" s="321">
        <f t="shared" si="30"/>
        <v>4.2391588676420069</v>
      </c>
      <c r="I298" s="54">
        <f t="shared" si="31"/>
        <v>0.93261495088124147</v>
      </c>
      <c r="J298" s="54">
        <f t="shared" si="27"/>
        <v>1.8525124251595571</v>
      </c>
      <c r="K298" s="54">
        <v>3.7997456506993828E-2</v>
      </c>
      <c r="L298" s="56">
        <f t="shared" si="28"/>
        <v>2.3064283802056825E-2</v>
      </c>
    </row>
    <row r="299" spans="1:12" x14ac:dyDescent="0.2">
      <c r="A299" s="78">
        <f t="shared" si="32"/>
        <v>294</v>
      </c>
      <c r="B299" s="81" t="s">
        <v>89</v>
      </c>
      <c r="C299" s="81">
        <v>426.9</v>
      </c>
      <c r="D299" s="81"/>
      <c r="E299" s="81"/>
      <c r="F299" s="81">
        <f t="shared" si="16"/>
        <v>426.9</v>
      </c>
      <c r="G299" s="56">
        <f t="shared" si="29"/>
        <v>1.5520428996436844E-3</v>
      </c>
      <c r="H299" s="321">
        <f t="shared" si="30"/>
        <v>5.9101793618431504</v>
      </c>
      <c r="I299" s="54">
        <f t="shared" si="31"/>
        <v>1.3002394596054931</v>
      </c>
      <c r="J299" s="54">
        <f t="shared" si="27"/>
        <v>2.5827483811254566</v>
      </c>
      <c r="K299" s="54">
        <v>5.2975552523957095E-2</v>
      </c>
      <c r="L299" s="56">
        <f t="shared" si="28"/>
        <v>2.3064283802056822E-2</v>
      </c>
    </row>
    <row r="300" spans="1:12" x14ac:dyDescent="0.2">
      <c r="A300" s="78">
        <f t="shared" si="32"/>
        <v>295</v>
      </c>
      <c r="B300" s="81" t="s">
        <v>90</v>
      </c>
      <c r="C300" s="81">
        <v>347.5</v>
      </c>
      <c r="D300" s="81"/>
      <c r="E300" s="81"/>
      <c r="F300" s="81">
        <f t="shared" si="16"/>
        <v>347.5</v>
      </c>
      <c r="G300" s="56">
        <f t="shared" si="29"/>
        <v>1.263375281391849E-3</v>
      </c>
      <c r="H300" s="321">
        <f t="shared" si="30"/>
        <v>4.8109330715401608</v>
      </c>
      <c r="I300" s="54">
        <f t="shared" si="31"/>
        <v>1.0584052757388354</v>
      </c>
      <c r="J300" s="54">
        <f t="shared" si="27"/>
        <v>2.1023777522630502</v>
      </c>
      <c r="K300" s="54">
        <v>4.3122521672698741E-2</v>
      </c>
      <c r="L300" s="56">
        <f t="shared" si="28"/>
        <v>2.3064283802056818E-2</v>
      </c>
    </row>
    <row r="301" spans="1:12" x14ac:dyDescent="0.2">
      <c r="A301" s="78">
        <f t="shared" si="32"/>
        <v>296</v>
      </c>
      <c r="B301" s="81" t="s">
        <v>91</v>
      </c>
      <c r="C301" s="81">
        <v>667.2</v>
      </c>
      <c r="D301" s="81"/>
      <c r="E301" s="81"/>
      <c r="F301" s="81">
        <f t="shared" si="16"/>
        <v>667.2</v>
      </c>
      <c r="G301" s="56">
        <f t="shared" si="29"/>
        <v>2.4256805402723502E-3</v>
      </c>
      <c r="H301" s="321">
        <f t="shared" si="30"/>
        <v>9.2369914973571099</v>
      </c>
      <c r="I301" s="54">
        <f t="shared" si="31"/>
        <v>2.0321381294185641</v>
      </c>
      <c r="J301" s="54">
        <f t="shared" si="27"/>
        <v>4.0365652843450572</v>
      </c>
      <c r="K301" s="54">
        <v>8.2795241611581596E-2</v>
      </c>
      <c r="L301" s="56">
        <f t="shared" si="28"/>
        <v>2.3064283802056822E-2</v>
      </c>
    </row>
    <row r="302" spans="1:12" x14ac:dyDescent="0.2">
      <c r="A302" s="78">
        <f t="shared" si="32"/>
        <v>297</v>
      </c>
      <c r="B302" s="81" t="s">
        <v>92</v>
      </c>
      <c r="C302" s="81">
        <v>364</v>
      </c>
      <c r="D302" s="81"/>
      <c r="E302" s="81"/>
      <c r="F302" s="81">
        <f t="shared" si="16"/>
        <v>364</v>
      </c>
      <c r="G302" s="56">
        <f t="shared" si="29"/>
        <v>1.3233628846809585E-3</v>
      </c>
      <c r="H302" s="321">
        <f t="shared" si="30"/>
        <v>5.0393658648650899</v>
      </c>
      <c r="I302" s="54">
        <f t="shared" si="31"/>
        <v>1.1086604902703199</v>
      </c>
      <c r="J302" s="54">
        <f t="shared" si="27"/>
        <v>2.202202882946044</v>
      </c>
      <c r="K302" s="54">
        <v>4.5170065867229756E-2</v>
      </c>
      <c r="L302" s="56">
        <f t="shared" si="28"/>
        <v>2.3064283802056825E-2</v>
      </c>
    </row>
    <row r="303" spans="1:12" x14ac:dyDescent="0.2">
      <c r="A303" s="78">
        <f t="shared" si="32"/>
        <v>298</v>
      </c>
      <c r="B303" s="81" t="s">
        <v>93</v>
      </c>
      <c r="C303" s="81">
        <v>180.5</v>
      </c>
      <c r="D303" s="81"/>
      <c r="E303" s="81"/>
      <c r="F303" s="81">
        <f t="shared" si="16"/>
        <v>180.5</v>
      </c>
      <c r="G303" s="56">
        <f t="shared" si="29"/>
        <v>6.5622802385965104E-4</v>
      </c>
      <c r="H303" s="321">
        <f t="shared" si="30"/>
        <v>2.4989163148575511</v>
      </c>
      <c r="I303" s="54">
        <f t="shared" si="31"/>
        <v>0.54976158926866125</v>
      </c>
      <c r="J303" s="54">
        <f t="shared" si="27"/>
        <v>1.0920264295927498</v>
      </c>
      <c r="K303" s="54">
        <v>2.2398892552293877E-2</v>
      </c>
      <c r="L303" s="56">
        <f t="shared" si="28"/>
        <v>2.3064283802056822E-2</v>
      </c>
    </row>
    <row r="304" spans="1:12" x14ac:dyDescent="0.2">
      <c r="A304" s="78">
        <f t="shared" si="32"/>
        <v>299</v>
      </c>
      <c r="B304" s="81" t="s">
        <v>94</v>
      </c>
      <c r="C304" s="81">
        <v>235.8</v>
      </c>
      <c r="D304" s="81"/>
      <c r="E304" s="81"/>
      <c r="F304" s="81">
        <f t="shared" si="16"/>
        <v>235.8</v>
      </c>
      <c r="G304" s="56">
        <f t="shared" si="29"/>
        <v>8.5727738518618138E-4</v>
      </c>
      <c r="H304" s="321">
        <f t="shared" si="30"/>
        <v>3.2645122827889788</v>
      </c>
      <c r="I304" s="54">
        <f t="shared" si="31"/>
        <v>0.71819270221357534</v>
      </c>
      <c r="J304" s="54">
        <f t="shared" si="27"/>
        <v>1.4265918675787836</v>
      </c>
      <c r="K304" s="54">
        <v>2.9261267943661479E-2</v>
      </c>
      <c r="L304" s="56">
        <f t="shared" si="28"/>
        <v>2.3064283802056829E-2</v>
      </c>
    </row>
    <row r="305" spans="1:12" x14ac:dyDescent="0.2">
      <c r="A305" s="78">
        <f t="shared" si="32"/>
        <v>300</v>
      </c>
      <c r="B305" s="81" t="s">
        <v>95</v>
      </c>
      <c r="C305" s="81">
        <v>234.1</v>
      </c>
      <c r="D305" s="81"/>
      <c r="E305" s="81"/>
      <c r="F305" s="81">
        <f t="shared" si="16"/>
        <v>234.1</v>
      </c>
      <c r="G305" s="56">
        <f t="shared" si="29"/>
        <v>8.5109684424124275E-4</v>
      </c>
      <c r="H305" s="321">
        <f t="shared" si="30"/>
        <v>3.2409767828706526</v>
      </c>
      <c r="I305" s="54">
        <f t="shared" si="31"/>
        <v>0.71301489223154357</v>
      </c>
      <c r="J305" s="54">
        <f t="shared" si="27"/>
        <v>1.4163068541144752</v>
      </c>
      <c r="K305" s="54">
        <v>2.9050308844831008E-2</v>
      </c>
      <c r="L305" s="56">
        <f t="shared" si="28"/>
        <v>2.3064283802056825E-2</v>
      </c>
    </row>
    <row r="306" spans="1:12" x14ac:dyDescent="0.2">
      <c r="A306" s="78">
        <f t="shared" si="32"/>
        <v>301</v>
      </c>
      <c r="B306" s="81" t="s">
        <v>96</v>
      </c>
      <c r="C306" s="81">
        <v>490.4</v>
      </c>
      <c r="D306" s="81"/>
      <c r="E306" s="81"/>
      <c r="F306" s="81">
        <f t="shared" si="16"/>
        <v>490.4</v>
      </c>
      <c r="G306" s="56">
        <f t="shared" si="29"/>
        <v>1.7829042819987417E-3</v>
      </c>
      <c r="H306" s="321">
        <f t="shared" si="30"/>
        <v>6.7892995058512087</v>
      </c>
      <c r="I306" s="54">
        <f t="shared" si="31"/>
        <v>1.4936458912872659</v>
      </c>
      <c r="J306" s="54">
        <f t="shared" si="27"/>
        <v>2.9669238840569783</v>
      </c>
      <c r="K306" s="54">
        <v>6.0855495333212835E-2</v>
      </c>
      <c r="L306" s="56">
        <f t="shared" si="28"/>
        <v>2.3064283802056825E-2</v>
      </c>
    </row>
    <row r="307" spans="1:12" x14ac:dyDescent="0.2">
      <c r="A307" s="78">
        <f t="shared" si="32"/>
        <v>302</v>
      </c>
      <c r="B307" s="81" t="s">
        <v>97</v>
      </c>
      <c r="C307" s="81">
        <v>157</v>
      </c>
      <c r="D307" s="81"/>
      <c r="E307" s="81"/>
      <c r="F307" s="81">
        <f t="shared" si="16"/>
        <v>157</v>
      </c>
      <c r="G307" s="56">
        <f t="shared" si="29"/>
        <v>5.7079113432667713E-4</v>
      </c>
      <c r="H307" s="321">
        <f t="shared" si="30"/>
        <v>2.1735726395159864</v>
      </c>
      <c r="I307" s="54">
        <f t="shared" si="31"/>
        <v>0.47818598069351703</v>
      </c>
      <c r="J307" s="54">
        <f t="shared" si="27"/>
        <v>0.94985124346848604</v>
      </c>
      <c r="K307" s="54">
        <v>1.9482693244931518E-2</v>
      </c>
      <c r="L307" s="56">
        <f t="shared" si="28"/>
        <v>2.3064283802056822E-2</v>
      </c>
    </row>
    <row r="308" spans="1:12" x14ac:dyDescent="0.2">
      <c r="A308" s="78">
        <f t="shared" si="32"/>
        <v>303</v>
      </c>
      <c r="B308" s="81" t="s">
        <v>98</v>
      </c>
      <c r="C308" s="81">
        <v>274</v>
      </c>
      <c r="D308" s="81"/>
      <c r="E308" s="81"/>
      <c r="F308" s="81">
        <f t="shared" si="16"/>
        <v>274</v>
      </c>
      <c r="G308" s="56">
        <f t="shared" si="29"/>
        <v>9.9615777583127087E-4</v>
      </c>
      <c r="H308" s="321">
        <f t="shared" si="30"/>
        <v>3.7933688103654797</v>
      </c>
      <c r="I308" s="54">
        <f t="shared" si="31"/>
        <v>0.83454113828040555</v>
      </c>
      <c r="J308" s="54">
        <f t="shared" si="27"/>
        <v>1.6577021701297145</v>
      </c>
      <c r="K308" s="54">
        <v>3.4001642987969656E-2</v>
      </c>
      <c r="L308" s="56">
        <f t="shared" si="28"/>
        <v>2.3064283802056822E-2</v>
      </c>
    </row>
    <row r="309" spans="1:12" x14ac:dyDescent="0.2">
      <c r="A309" s="78">
        <f t="shared" si="32"/>
        <v>304</v>
      </c>
      <c r="B309" s="81" t="s">
        <v>99</v>
      </c>
      <c r="C309" s="81">
        <v>287.60000000000002</v>
      </c>
      <c r="D309" s="81"/>
      <c r="E309" s="81"/>
      <c r="F309" s="81">
        <f t="shared" si="16"/>
        <v>287.60000000000002</v>
      </c>
      <c r="G309" s="56">
        <f t="shared" si="29"/>
        <v>1.0456021033907793E-3</v>
      </c>
      <c r="H309" s="321">
        <f t="shared" si="30"/>
        <v>3.9816528097120876</v>
      </c>
      <c r="I309" s="54">
        <f t="shared" si="31"/>
        <v>0.87596361813665924</v>
      </c>
      <c r="J309" s="54">
        <f t="shared" si="27"/>
        <v>1.7399822778441822</v>
      </c>
      <c r="K309" s="54">
        <v>3.5689315778613402E-2</v>
      </c>
      <c r="L309" s="56">
        <f t="shared" si="28"/>
        <v>2.3064283802056825E-2</v>
      </c>
    </row>
    <row r="310" spans="1:12" x14ac:dyDescent="0.2">
      <c r="A310" s="78">
        <f t="shared" si="32"/>
        <v>305</v>
      </c>
      <c r="B310" s="81" t="s">
        <v>100</v>
      </c>
      <c r="C310" s="81">
        <v>254.08</v>
      </c>
      <c r="D310" s="81"/>
      <c r="E310" s="81"/>
      <c r="F310" s="81">
        <f t="shared" si="16"/>
        <v>254.08</v>
      </c>
      <c r="G310" s="56">
        <f t="shared" si="29"/>
        <v>9.2373637840587346E-4</v>
      </c>
      <c r="H310" s="321">
        <f t="shared" si="30"/>
        <v>3.5175881289695661</v>
      </c>
      <c r="I310" s="54">
        <f t="shared" si="31"/>
        <v>0.77386938837330455</v>
      </c>
      <c r="J310" s="54">
        <f t="shared" si="27"/>
        <v>1.5371860123597003</v>
      </c>
      <c r="K310" s="54">
        <v>3.1529698724026757E-2</v>
      </c>
      <c r="L310" s="56">
        <f t="shared" si="28"/>
        <v>2.3064283802056822E-2</v>
      </c>
    </row>
    <row r="311" spans="1:12" x14ac:dyDescent="0.2">
      <c r="A311" s="78">
        <f t="shared" si="32"/>
        <v>306</v>
      </c>
      <c r="B311" s="81" t="s">
        <v>101</v>
      </c>
      <c r="C311" s="81">
        <v>389.6</v>
      </c>
      <c r="D311" s="81"/>
      <c r="E311" s="81"/>
      <c r="F311" s="81">
        <f t="shared" si="16"/>
        <v>389.6</v>
      </c>
      <c r="G311" s="56">
        <f t="shared" si="29"/>
        <v>1.4164345600870918E-3</v>
      </c>
      <c r="H311" s="321">
        <f t="shared" si="30"/>
        <v>5.3937828048116456</v>
      </c>
      <c r="I311" s="54">
        <f t="shared" si="31"/>
        <v>1.1866322170585621</v>
      </c>
      <c r="J311" s="54">
        <f t="shared" si="27"/>
        <v>2.3570830857026892</v>
      </c>
      <c r="K311" s="54">
        <v>4.8346861708441526E-2</v>
      </c>
      <c r="L311" s="56">
        <f t="shared" si="28"/>
        <v>2.3064283802056822E-2</v>
      </c>
    </row>
    <row r="312" spans="1:12" x14ac:dyDescent="0.2">
      <c r="A312" s="78">
        <f t="shared" si="32"/>
        <v>307</v>
      </c>
      <c r="B312" s="81" t="s">
        <v>102</v>
      </c>
      <c r="C312" s="81">
        <v>181.8</v>
      </c>
      <c r="D312" s="81"/>
      <c r="E312" s="81"/>
      <c r="F312" s="81">
        <f t="shared" si="16"/>
        <v>181.8</v>
      </c>
      <c r="G312" s="56">
        <f t="shared" si="29"/>
        <v>6.6095431987636883E-4</v>
      </c>
      <c r="H312" s="321">
        <f t="shared" si="30"/>
        <v>2.5169140500892127</v>
      </c>
      <c r="I312" s="54">
        <f t="shared" si="31"/>
        <v>0.55372109101962674</v>
      </c>
      <c r="J312" s="54">
        <f t="shared" si="27"/>
        <v>1.0998914398889859</v>
      </c>
      <c r="K312" s="54">
        <v>2.2560214216105413E-2</v>
      </c>
      <c r="L312" s="56">
        <f t="shared" si="28"/>
        <v>2.3064283802056825E-2</v>
      </c>
    </row>
    <row r="313" spans="1:12" x14ac:dyDescent="0.2">
      <c r="A313" s="78">
        <f t="shared" si="32"/>
        <v>308</v>
      </c>
      <c r="B313" s="81" t="s">
        <v>103</v>
      </c>
      <c r="C313" s="81">
        <v>439.7</v>
      </c>
      <c r="D313" s="81"/>
      <c r="E313" s="81"/>
      <c r="F313" s="81">
        <f t="shared" si="16"/>
        <v>439.7</v>
      </c>
      <c r="G313" s="56">
        <f t="shared" si="29"/>
        <v>1.5985787373467512E-3</v>
      </c>
      <c r="H313" s="321">
        <f t="shared" si="30"/>
        <v>6.0873878318164287</v>
      </c>
      <c r="I313" s="54">
        <f t="shared" si="31"/>
        <v>1.3392253229996143</v>
      </c>
      <c r="J313" s="54">
        <f t="shared" si="27"/>
        <v>2.6601884825037794</v>
      </c>
      <c r="K313" s="54">
        <v>5.4563950444562984E-2</v>
      </c>
      <c r="L313" s="56">
        <f t="shared" si="28"/>
        <v>2.3064283802056829E-2</v>
      </c>
    </row>
    <row r="314" spans="1:12" x14ac:dyDescent="0.2">
      <c r="A314" s="78">
        <f t="shared" si="32"/>
        <v>309</v>
      </c>
      <c r="B314" s="81" t="s">
        <v>104</v>
      </c>
      <c r="C314" s="81">
        <v>245.7</v>
      </c>
      <c r="D314" s="81"/>
      <c r="E314" s="81"/>
      <c r="F314" s="81">
        <f t="shared" si="16"/>
        <v>245.7</v>
      </c>
      <c r="G314" s="56">
        <f t="shared" si="29"/>
        <v>8.9326994715964686E-4</v>
      </c>
      <c r="H314" s="321">
        <f t="shared" si="30"/>
        <v>3.401571958783935</v>
      </c>
      <c r="I314" s="54">
        <f t="shared" si="31"/>
        <v>0.74834583093246576</v>
      </c>
      <c r="J314" s="54">
        <f t="shared" si="27"/>
        <v>1.4864869459885797</v>
      </c>
      <c r="K314" s="54">
        <v>3.0489794460380085E-2</v>
      </c>
      <c r="L314" s="56">
        <f t="shared" si="28"/>
        <v>2.3064283802056822E-2</v>
      </c>
    </row>
    <row r="315" spans="1:12" x14ac:dyDescent="0.2">
      <c r="A315" s="78">
        <f t="shared" si="32"/>
        <v>310</v>
      </c>
      <c r="B315" s="81" t="s">
        <v>105</v>
      </c>
      <c r="C315" s="81">
        <v>288.60000000000002</v>
      </c>
      <c r="D315" s="81"/>
      <c r="E315" s="81"/>
      <c r="F315" s="81">
        <f t="shared" si="16"/>
        <v>288.60000000000002</v>
      </c>
      <c r="G315" s="56">
        <f t="shared" si="29"/>
        <v>1.0492377157113313E-3</v>
      </c>
      <c r="H315" s="321">
        <f t="shared" si="30"/>
        <v>3.9954972214287494</v>
      </c>
      <c r="I315" s="54">
        <f t="shared" si="31"/>
        <v>0.87900938871432488</v>
      </c>
      <c r="J315" s="54">
        <f t="shared" si="27"/>
        <v>1.7460322857643635</v>
      </c>
      <c r="K315" s="54">
        <v>3.5813409366160738E-2</v>
      </c>
      <c r="L315" s="56">
        <f t="shared" si="28"/>
        <v>2.3064283802056818E-2</v>
      </c>
    </row>
    <row r="316" spans="1:12" x14ac:dyDescent="0.2">
      <c r="A316" s="78">
        <f t="shared" si="32"/>
        <v>311</v>
      </c>
      <c r="B316" s="81" t="s">
        <v>1738</v>
      </c>
      <c r="C316" s="81">
        <v>2653.63</v>
      </c>
      <c r="D316" s="81"/>
      <c r="E316" s="81"/>
      <c r="F316" s="81">
        <f>C316+D316+E316</f>
        <v>2653.63</v>
      </c>
      <c r="G316" s="56">
        <f t="shared" si="29"/>
        <v>9.6475699221866256E-3</v>
      </c>
      <c r="H316" s="321">
        <f t="shared" si="30"/>
        <v>36.737946263686673</v>
      </c>
      <c r="I316" s="54">
        <f t="shared" si="31"/>
        <v>8.0823481780110686</v>
      </c>
      <c r="J316" s="54">
        <f t="shared" si="27"/>
        <v>16.054482517231076</v>
      </c>
      <c r="K316" s="54">
        <v>0.32929846672323332</v>
      </c>
      <c r="L316" s="56">
        <f t="shared" si="28"/>
        <v>2.3064283802056822E-2</v>
      </c>
    </row>
    <row r="317" spans="1:12" x14ac:dyDescent="0.2">
      <c r="A317" s="78">
        <f t="shared" si="32"/>
        <v>312</v>
      </c>
      <c r="B317" s="81" t="s">
        <v>1739</v>
      </c>
      <c r="C317" s="81">
        <v>268.3</v>
      </c>
      <c r="D317" s="81"/>
      <c r="E317" s="81"/>
      <c r="F317" s="81">
        <f>C317+D317+E317</f>
        <v>268.3</v>
      </c>
      <c r="G317" s="56">
        <f t="shared" si="29"/>
        <v>9.7543478560412403E-4</v>
      </c>
      <c r="H317" s="321">
        <f t="shared" si="30"/>
        <v>3.7144556635805044</v>
      </c>
      <c r="I317" s="54">
        <f t="shared" si="31"/>
        <v>0.817180245987711</v>
      </c>
      <c r="J317" s="54">
        <f t="shared" si="27"/>
        <v>1.6232171249846805</v>
      </c>
      <c r="K317" s="54">
        <v>3.3294309538949851E-2</v>
      </c>
      <c r="L317" s="56">
        <f t="shared" si="28"/>
        <v>2.3064283802056822E-2</v>
      </c>
    </row>
    <row r="318" spans="1:12" x14ac:dyDescent="0.2">
      <c r="A318" s="78">
        <f t="shared" si="32"/>
        <v>313</v>
      </c>
      <c r="B318" s="81" t="s">
        <v>1740</v>
      </c>
      <c r="C318" s="81">
        <v>2006.88</v>
      </c>
      <c r="D318" s="81"/>
      <c r="E318" s="81">
        <v>105.2</v>
      </c>
      <c r="F318" s="81">
        <f>C318+D318+E318</f>
        <v>2112.08</v>
      </c>
      <c r="G318" s="56">
        <f t="shared" si="29"/>
        <v>7.6787040699916442E-3</v>
      </c>
      <c r="H318" s="321">
        <f t="shared" si="30"/>
        <v>29.240505098528182</v>
      </c>
      <c r="I318" s="54">
        <f t="shared" si="31"/>
        <v>6.4329111216761996</v>
      </c>
      <c r="J318" s="54">
        <f t="shared" si="27"/>
        <v>12.778100728056815</v>
      </c>
      <c r="K318" s="54">
        <v>0.26209558438697422</v>
      </c>
      <c r="L318" s="56">
        <f t="shared" si="28"/>
        <v>2.3064283802056822E-2</v>
      </c>
    </row>
    <row r="319" spans="1:12" x14ac:dyDescent="0.2">
      <c r="A319" s="78">
        <f t="shared" si="32"/>
        <v>314</v>
      </c>
      <c r="B319" s="81" t="s">
        <v>1741</v>
      </c>
      <c r="C319" s="81">
        <v>1829</v>
      </c>
      <c r="D319" s="81"/>
      <c r="E319" s="81"/>
      <c r="F319" s="81">
        <f>C319+D319+E319</f>
        <v>1829</v>
      </c>
      <c r="G319" s="56">
        <f t="shared" si="29"/>
        <v>6.6495349342897605E-3</v>
      </c>
      <c r="H319" s="321">
        <f t="shared" si="30"/>
        <v>25.321429029775409</v>
      </c>
      <c r="I319" s="54">
        <f t="shared" si="31"/>
        <v>5.5707143865505904</v>
      </c>
      <c r="J319" s="54">
        <f t="shared" si="27"/>
        <v>11.065464486011853</v>
      </c>
      <c r="K319" s="54">
        <v>0.22696717162407481</v>
      </c>
      <c r="L319" s="56">
        <f t="shared" si="28"/>
        <v>2.3064283802056825E-2</v>
      </c>
    </row>
    <row r="320" spans="1:12" x14ac:dyDescent="0.2">
      <c r="A320" s="78">
        <f t="shared" si="32"/>
        <v>315</v>
      </c>
      <c r="B320" s="81" t="s">
        <v>1742</v>
      </c>
      <c r="C320" s="81">
        <v>1983.1</v>
      </c>
      <c r="D320" s="81"/>
      <c r="E320" s="81"/>
      <c r="F320" s="81">
        <f>C320+D320+E320</f>
        <v>1983.1</v>
      </c>
      <c r="G320" s="56">
        <f t="shared" si="29"/>
        <v>7.2097827928868366E-3</v>
      </c>
      <c r="H320" s="321">
        <f t="shared" si="30"/>
        <v>27.454852875313073</v>
      </c>
      <c r="I320" s="54">
        <f t="shared" si="31"/>
        <v>6.040067632568876</v>
      </c>
      <c r="J320" s="54">
        <f t="shared" si="27"/>
        <v>11.997770706511814</v>
      </c>
      <c r="K320" s="54">
        <v>0.24608999346511906</v>
      </c>
      <c r="L320" s="56">
        <f t="shared" si="28"/>
        <v>2.3064283802056825E-2</v>
      </c>
    </row>
    <row r="321" spans="1:12" x14ac:dyDescent="0.2">
      <c r="A321" s="78">
        <f t="shared" si="32"/>
        <v>316</v>
      </c>
      <c r="B321" s="81" t="s">
        <v>1790</v>
      </c>
      <c r="C321" s="81">
        <v>94.9</v>
      </c>
      <c r="D321" s="81"/>
      <c r="E321" s="81"/>
      <c r="F321" s="81">
        <f t="shared" ref="F321:F382" si="33">C321+D321+E321</f>
        <v>94.9</v>
      </c>
      <c r="G321" s="56">
        <f t="shared" si="29"/>
        <v>3.4501960922039273E-4</v>
      </c>
      <c r="H321" s="321">
        <f t="shared" si="30"/>
        <v>1.3138346719112555</v>
      </c>
      <c r="I321" s="54">
        <f t="shared" si="31"/>
        <v>0.28904362782047621</v>
      </c>
      <c r="J321" s="54">
        <f t="shared" si="27"/>
        <v>0.57414575162521864</v>
      </c>
      <c r="K321" s="54">
        <v>1.1776481458242047E-2</v>
      </c>
      <c r="L321" s="56">
        <f t="shared" si="28"/>
        <v>2.3064283802056818E-2</v>
      </c>
    </row>
    <row r="322" spans="1:12" x14ac:dyDescent="0.2">
      <c r="A322" s="78">
        <f t="shared" si="32"/>
        <v>317</v>
      </c>
      <c r="B322" s="81" t="s">
        <v>1791</v>
      </c>
      <c r="C322" s="81">
        <v>63</v>
      </c>
      <c r="D322" s="81"/>
      <c r="E322" s="81"/>
      <c r="F322" s="81">
        <f t="shared" si="33"/>
        <v>63</v>
      </c>
      <c r="G322" s="56">
        <f t="shared" si="29"/>
        <v>2.2904357619478127E-4</v>
      </c>
      <c r="H322" s="321">
        <f t="shared" si="30"/>
        <v>0.87219793814972713</v>
      </c>
      <c r="I322" s="54">
        <f t="shared" si="31"/>
        <v>0.19188354639293997</v>
      </c>
      <c r="J322" s="54">
        <f t="shared" si="27"/>
        <v>0.38115049897143077</v>
      </c>
      <c r="K322" s="54">
        <v>7.8178960154820752E-3</v>
      </c>
      <c r="L322" s="56">
        <f t="shared" si="28"/>
        <v>2.3064283802056822E-2</v>
      </c>
    </row>
    <row r="323" spans="1:12" x14ac:dyDescent="0.2">
      <c r="A323" s="78">
        <f t="shared" si="32"/>
        <v>318</v>
      </c>
      <c r="B323" s="81" t="s">
        <v>1808</v>
      </c>
      <c r="C323" s="81">
        <v>75.599999999999994</v>
      </c>
      <c r="D323" s="81"/>
      <c r="E323" s="81"/>
      <c r="F323" s="81">
        <f t="shared" si="33"/>
        <v>75.599999999999994</v>
      </c>
      <c r="G323" s="56">
        <f t="shared" si="29"/>
        <v>2.7485229143373751E-4</v>
      </c>
      <c r="H323" s="321">
        <f t="shared" si="30"/>
        <v>1.0466375257796725</v>
      </c>
      <c r="I323" s="54">
        <f t="shared" si="31"/>
        <v>0.23026025567152794</v>
      </c>
      <c r="J323" s="54">
        <f t="shared" si="27"/>
        <v>0.45738059876571691</v>
      </c>
      <c r="K323" s="54">
        <v>9.3814752185784871E-3</v>
      </c>
      <c r="L323" s="56">
        <f t="shared" si="28"/>
        <v>2.3064283802056825E-2</v>
      </c>
    </row>
    <row r="324" spans="1:12" x14ac:dyDescent="0.2">
      <c r="A324" s="78">
        <f t="shared" si="32"/>
        <v>319</v>
      </c>
      <c r="B324" s="81" t="s">
        <v>1809</v>
      </c>
      <c r="C324" s="81">
        <v>129.69999999999999</v>
      </c>
      <c r="D324" s="81"/>
      <c r="E324" s="81"/>
      <c r="F324" s="81">
        <f t="shared" si="33"/>
        <v>129.69999999999999</v>
      </c>
      <c r="G324" s="56">
        <f t="shared" si="29"/>
        <v>4.7153891797560522E-4</v>
      </c>
      <c r="H324" s="321">
        <f t="shared" si="30"/>
        <v>1.7956201996511048</v>
      </c>
      <c r="I324" s="54">
        <f t="shared" si="31"/>
        <v>0.39503644392324305</v>
      </c>
      <c r="J324" s="54">
        <f t="shared" si="27"/>
        <v>0.78468602724753278</v>
      </c>
      <c r="K324" s="54">
        <v>1.6094938304889284E-2</v>
      </c>
      <c r="L324" s="56">
        <f t="shared" si="28"/>
        <v>2.3064283802056825E-2</v>
      </c>
    </row>
    <row r="325" spans="1:12" x14ac:dyDescent="0.2">
      <c r="A325" s="78">
        <f t="shared" si="32"/>
        <v>320</v>
      </c>
      <c r="B325" s="81" t="s">
        <v>1810</v>
      </c>
      <c r="C325" s="81">
        <v>137.4</v>
      </c>
      <c r="D325" s="81"/>
      <c r="E325" s="81"/>
      <c r="F325" s="81">
        <f t="shared" si="33"/>
        <v>137.4</v>
      </c>
      <c r="G325" s="56">
        <f t="shared" si="29"/>
        <v>4.9953313284385628E-4</v>
      </c>
      <c r="H325" s="321">
        <f t="shared" si="30"/>
        <v>1.9022221698694046</v>
      </c>
      <c r="I325" s="54">
        <f t="shared" si="31"/>
        <v>0.418488877371269</v>
      </c>
      <c r="J325" s="54">
        <f t="shared" si="27"/>
        <v>0.83127108823292983</v>
      </c>
      <c r="K325" s="54">
        <v>1.705045892900376E-2</v>
      </c>
      <c r="L325" s="56">
        <f t="shared" si="28"/>
        <v>2.3064283802056822E-2</v>
      </c>
    </row>
    <row r="326" spans="1:12" x14ac:dyDescent="0.2">
      <c r="A326" s="78">
        <f t="shared" si="32"/>
        <v>321</v>
      </c>
      <c r="B326" s="81" t="s">
        <v>1811</v>
      </c>
      <c r="C326" s="81">
        <v>243.35</v>
      </c>
      <c r="D326" s="81"/>
      <c r="E326" s="81"/>
      <c r="F326" s="81">
        <f t="shared" si="33"/>
        <v>243.35</v>
      </c>
      <c r="G326" s="56">
        <f t="shared" si="29"/>
        <v>8.8472625820634949E-4</v>
      </c>
      <c r="H326" s="321">
        <f t="shared" si="30"/>
        <v>3.369037591249779</v>
      </c>
      <c r="I326" s="54">
        <f t="shared" si="31"/>
        <v>0.74118827007495136</v>
      </c>
      <c r="J326" s="54">
        <f t="shared" ref="J326:J386" si="34">H326*0.437</f>
        <v>1.4722694273761534</v>
      </c>
      <c r="K326" s="54">
        <v>3.0198174529643851E-2</v>
      </c>
      <c r="L326" s="56">
        <f t="shared" ref="L326:L387" si="35">(H326+I326+J326+K326)/F326</f>
        <v>2.3064283802056818E-2</v>
      </c>
    </row>
    <row r="327" spans="1:12" x14ac:dyDescent="0.2">
      <c r="A327" s="78">
        <f t="shared" si="32"/>
        <v>322</v>
      </c>
      <c r="B327" s="81" t="s">
        <v>1812</v>
      </c>
      <c r="C327" s="81">
        <v>130.80000000000001</v>
      </c>
      <c r="D327" s="81"/>
      <c r="E327" s="81"/>
      <c r="F327" s="81">
        <f t="shared" si="33"/>
        <v>130.80000000000001</v>
      </c>
      <c r="G327" s="56">
        <f t="shared" ref="G327:G386" si="36">1/275056.83*F327</f>
        <v>4.7553809152821259E-4</v>
      </c>
      <c r="H327" s="321">
        <f t="shared" ref="H327:H386" si="37">G327*3808</f>
        <v>1.8108490525394336</v>
      </c>
      <c r="I327" s="54">
        <f t="shared" ref="I327:I386" si="38">H327*0.22</f>
        <v>0.3983867915586754</v>
      </c>
      <c r="J327" s="54">
        <f t="shared" si="34"/>
        <v>0.79134103595973249</v>
      </c>
      <c r="K327" s="54">
        <v>1.6231441251191359E-2</v>
      </c>
      <c r="L327" s="56">
        <f t="shared" si="35"/>
        <v>2.3064283802056829E-2</v>
      </c>
    </row>
    <row r="328" spans="1:12" x14ac:dyDescent="0.2">
      <c r="A328" s="78">
        <f t="shared" ref="A328:A386" si="39">A327+1</f>
        <v>323</v>
      </c>
      <c r="B328" s="81" t="s">
        <v>1813</v>
      </c>
      <c r="C328" s="81">
        <v>104</v>
      </c>
      <c r="D328" s="81"/>
      <c r="E328" s="81"/>
      <c r="F328" s="81">
        <f t="shared" si="33"/>
        <v>104</v>
      </c>
      <c r="G328" s="56">
        <f t="shared" si="36"/>
        <v>3.7810368133741668E-4</v>
      </c>
      <c r="H328" s="321">
        <f t="shared" si="37"/>
        <v>1.4398188185328826</v>
      </c>
      <c r="I328" s="54">
        <f t="shared" si="38"/>
        <v>0.31676014007723419</v>
      </c>
      <c r="J328" s="54">
        <f t="shared" si="34"/>
        <v>0.62920082369886976</v>
      </c>
      <c r="K328" s="54">
        <v>1.2905733104922788E-2</v>
      </c>
      <c r="L328" s="56">
        <f t="shared" si="35"/>
        <v>2.3064283802056825E-2</v>
      </c>
    </row>
    <row r="329" spans="1:12" x14ac:dyDescent="0.2">
      <c r="A329" s="78">
        <f t="shared" si="39"/>
        <v>324</v>
      </c>
      <c r="B329" s="81" t="s">
        <v>1814</v>
      </c>
      <c r="C329" s="81">
        <v>147.6</v>
      </c>
      <c r="D329" s="81"/>
      <c r="E329" s="81"/>
      <c r="F329" s="81">
        <f t="shared" si="33"/>
        <v>147.6</v>
      </c>
      <c r="G329" s="56">
        <f t="shared" si="36"/>
        <v>5.3661637851348755E-4</v>
      </c>
      <c r="H329" s="321">
        <f t="shared" si="37"/>
        <v>2.0434351693793604</v>
      </c>
      <c r="I329" s="54">
        <f t="shared" si="38"/>
        <v>0.44955573726345932</v>
      </c>
      <c r="J329" s="54">
        <f t="shared" si="34"/>
        <v>0.89298116901878055</v>
      </c>
      <c r="K329" s="54">
        <v>1.831621352198657E-2</v>
      </c>
      <c r="L329" s="56">
        <f t="shared" si="35"/>
        <v>2.3064283802056825E-2</v>
      </c>
    </row>
    <row r="330" spans="1:12" x14ac:dyDescent="0.2">
      <c r="A330" s="78">
        <f t="shared" si="39"/>
        <v>325</v>
      </c>
      <c r="B330" s="81" t="s">
        <v>1845</v>
      </c>
      <c r="C330" s="81">
        <v>613.6</v>
      </c>
      <c r="D330" s="81"/>
      <c r="E330" s="81">
        <v>61.8</v>
      </c>
      <c r="F330" s="81">
        <f t="shared" si="33"/>
        <v>675.4</v>
      </c>
      <c r="G330" s="56">
        <f t="shared" si="36"/>
        <v>2.455492561300877E-3</v>
      </c>
      <c r="H330" s="321">
        <f t="shared" si="37"/>
        <v>9.3505156734337387</v>
      </c>
      <c r="I330" s="54">
        <f t="shared" si="38"/>
        <v>2.0571134481554227</v>
      </c>
      <c r="J330" s="54">
        <f t="shared" si="34"/>
        <v>4.0861753492905439</v>
      </c>
      <c r="K330" s="54">
        <v>8.381280902946972E-2</v>
      </c>
      <c r="L330" s="56">
        <f t="shared" si="35"/>
        <v>2.3064283802056818E-2</v>
      </c>
    </row>
    <row r="331" spans="1:12" x14ac:dyDescent="0.2">
      <c r="A331" s="78">
        <f t="shared" si="39"/>
        <v>326</v>
      </c>
      <c r="B331" s="81" t="s">
        <v>1846</v>
      </c>
      <c r="C331" s="81">
        <v>250.6</v>
      </c>
      <c r="D331" s="81"/>
      <c r="E331" s="81"/>
      <c r="F331" s="81">
        <f t="shared" si="33"/>
        <v>250.6</v>
      </c>
      <c r="G331" s="56">
        <f t="shared" si="36"/>
        <v>9.1108444753035213E-4</v>
      </c>
      <c r="H331" s="321">
        <f t="shared" si="37"/>
        <v>3.4694095761955808</v>
      </c>
      <c r="I331" s="54">
        <f t="shared" si="38"/>
        <v>0.76327010676302776</v>
      </c>
      <c r="J331" s="54">
        <f t="shared" si="34"/>
        <v>1.5161319847974688</v>
      </c>
      <c r="K331" s="54">
        <v>3.1097853039362029E-2</v>
      </c>
      <c r="L331" s="56">
        <f t="shared" si="35"/>
        <v>2.3064283802056822E-2</v>
      </c>
    </row>
    <row r="332" spans="1:12" x14ac:dyDescent="0.2">
      <c r="A332" s="78">
        <f t="shared" si="39"/>
        <v>327</v>
      </c>
      <c r="B332" s="81" t="s">
        <v>1847</v>
      </c>
      <c r="C332" s="81">
        <v>252.6</v>
      </c>
      <c r="D332" s="81"/>
      <c r="E332" s="81"/>
      <c r="F332" s="81">
        <f t="shared" si="33"/>
        <v>252.6</v>
      </c>
      <c r="G332" s="56">
        <f t="shared" si="36"/>
        <v>9.1835567217145634E-4</v>
      </c>
      <c r="H332" s="321">
        <f t="shared" si="37"/>
        <v>3.4970983996289058</v>
      </c>
      <c r="I332" s="54">
        <f t="shared" si="38"/>
        <v>0.76936164791835926</v>
      </c>
      <c r="J332" s="54">
        <f t="shared" si="34"/>
        <v>1.5282320006378318</v>
      </c>
      <c r="K332" s="54">
        <v>3.1346040214456694E-2</v>
      </c>
      <c r="L332" s="56">
        <f t="shared" si="35"/>
        <v>2.3064283802056825E-2</v>
      </c>
    </row>
    <row r="333" spans="1:12" x14ac:dyDescent="0.2">
      <c r="A333" s="78">
        <f t="shared" si="39"/>
        <v>328</v>
      </c>
      <c r="B333" s="81" t="s">
        <v>251</v>
      </c>
      <c r="C333" s="81">
        <v>282.7</v>
      </c>
      <c r="D333" s="81"/>
      <c r="E333" s="81"/>
      <c r="F333" s="81">
        <f t="shared" si="33"/>
        <v>282.7</v>
      </c>
      <c r="G333" s="56">
        <f t="shared" si="36"/>
        <v>1.027787603020074E-3</v>
      </c>
      <c r="H333" s="321">
        <f t="shared" si="37"/>
        <v>3.9138151923004418</v>
      </c>
      <c r="I333" s="54">
        <f t="shared" si="38"/>
        <v>0.86103934230609724</v>
      </c>
      <c r="J333" s="54">
        <f t="shared" si="34"/>
        <v>1.7103372390352931</v>
      </c>
      <c r="K333" s="54">
        <v>3.5081257199631469E-2</v>
      </c>
      <c r="L333" s="56">
        <f t="shared" si="35"/>
        <v>2.3064283802056822E-2</v>
      </c>
    </row>
    <row r="334" spans="1:12" x14ac:dyDescent="0.2">
      <c r="A334" s="78">
        <f t="shared" si="39"/>
        <v>329</v>
      </c>
      <c r="B334" s="81" t="s">
        <v>252</v>
      </c>
      <c r="C334" s="81">
        <v>280.89999999999998</v>
      </c>
      <c r="D334" s="81"/>
      <c r="E334" s="81"/>
      <c r="F334" s="81">
        <f t="shared" si="33"/>
        <v>280.89999999999998</v>
      </c>
      <c r="G334" s="56">
        <f t="shared" si="36"/>
        <v>1.0212435008430801E-3</v>
      </c>
      <c r="H334" s="321">
        <f t="shared" si="37"/>
        <v>3.8888952512104491</v>
      </c>
      <c r="I334" s="54">
        <f t="shared" si="38"/>
        <v>0.85555695526629882</v>
      </c>
      <c r="J334" s="54">
        <f t="shared" si="34"/>
        <v>1.6994472247789663</v>
      </c>
      <c r="K334" s="54">
        <v>3.4857888742046261E-2</v>
      </c>
      <c r="L334" s="56">
        <f t="shared" si="35"/>
        <v>2.3064283802056818E-2</v>
      </c>
    </row>
    <row r="335" spans="1:12" x14ac:dyDescent="0.2">
      <c r="A335" s="78">
        <f t="shared" si="39"/>
        <v>330</v>
      </c>
      <c r="B335" s="81" t="s">
        <v>253</v>
      </c>
      <c r="C335" s="81">
        <v>255.5</v>
      </c>
      <c r="D335" s="81"/>
      <c r="E335" s="81"/>
      <c r="F335" s="81">
        <f t="shared" si="33"/>
        <v>255.5</v>
      </c>
      <c r="G335" s="56">
        <f t="shared" si="36"/>
        <v>9.2889894790105739E-4</v>
      </c>
      <c r="H335" s="321">
        <f t="shared" si="37"/>
        <v>3.5372471936072265</v>
      </c>
      <c r="I335" s="54">
        <f t="shared" si="38"/>
        <v>0.77819438259358986</v>
      </c>
      <c r="J335" s="54">
        <f t="shared" si="34"/>
        <v>1.5457770236063579</v>
      </c>
      <c r="K335" s="54">
        <v>3.170591161834397E-2</v>
      </c>
      <c r="L335" s="56">
        <f t="shared" si="35"/>
        <v>2.3064283802056825E-2</v>
      </c>
    </row>
    <row r="336" spans="1:12" x14ac:dyDescent="0.2">
      <c r="A336" s="78">
        <f t="shared" si="39"/>
        <v>331</v>
      </c>
      <c r="B336" s="81" t="s">
        <v>254</v>
      </c>
      <c r="C336" s="81">
        <v>426</v>
      </c>
      <c r="D336" s="81"/>
      <c r="E336" s="81"/>
      <c r="F336" s="81">
        <f t="shared" si="33"/>
        <v>426</v>
      </c>
      <c r="G336" s="56">
        <f t="shared" si="36"/>
        <v>1.5487708485551876E-3</v>
      </c>
      <c r="H336" s="321">
        <f t="shared" si="37"/>
        <v>5.8977193912981543</v>
      </c>
      <c r="I336" s="54">
        <f t="shared" si="38"/>
        <v>1.297498266085594</v>
      </c>
      <c r="J336" s="54">
        <f t="shared" si="34"/>
        <v>2.5773033739972933</v>
      </c>
      <c r="K336" s="54">
        <v>5.2863868295164505E-2</v>
      </c>
      <c r="L336" s="56">
        <f t="shared" si="35"/>
        <v>2.3064283802056825E-2</v>
      </c>
    </row>
    <row r="337" spans="1:12" x14ac:dyDescent="0.2">
      <c r="A337" s="78">
        <f t="shared" si="39"/>
        <v>332</v>
      </c>
      <c r="B337" s="81" t="s">
        <v>255</v>
      </c>
      <c r="C337" s="81">
        <v>267.8</v>
      </c>
      <c r="D337" s="81"/>
      <c r="E337" s="81"/>
      <c r="F337" s="81">
        <f t="shared" si="33"/>
        <v>267.8</v>
      </c>
      <c r="G337" s="56">
        <f t="shared" si="36"/>
        <v>9.7361697944384803E-4</v>
      </c>
      <c r="H337" s="321">
        <f t="shared" si="37"/>
        <v>3.7075334577221732</v>
      </c>
      <c r="I337" s="54">
        <f t="shared" si="38"/>
        <v>0.81565736069887806</v>
      </c>
      <c r="J337" s="54">
        <f t="shared" si="34"/>
        <v>1.6201921210245898</v>
      </c>
      <c r="K337" s="54">
        <v>3.3232262745176183E-2</v>
      </c>
      <c r="L337" s="56">
        <f t="shared" si="35"/>
        <v>2.3064283802056822E-2</v>
      </c>
    </row>
    <row r="338" spans="1:12" x14ac:dyDescent="0.2">
      <c r="A338" s="78">
        <f t="shared" si="39"/>
        <v>333</v>
      </c>
      <c r="B338" s="81" t="s">
        <v>256</v>
      </c>
      <c r="C338" s="81">
        <v>503.7</v>
      </c>
      <c r="D338" s="81"/>
      <c r="E338" s="81"/>
      <c r="F338" s="81">
        <f t="shared" si="33"/>
        <v>503.7</v>
      </c>
      <c r="G338" s="56">
        <f t="shared" si="36"/>
        <v>1.8312579258620845E-3</v>
      </c>
      <c r="H338" s="321">
        <f t="shared" si="37"/>
        <v>6.9734301816828177</v>
      </c>
      <c r="I338" s="54">
        <f t="shared" si="38"/>
        <v>1.5341546399702199</v>
      </c>
      <c r="J338" s="54">
        <f t="shared" si="34"/>
        <v>3.0473889893953912</v>
      </c>
      <c r="K338" s="54">
        <v>6.2505940047592384E-2</v>
      </c>
      <c r="L338" s="56">
        <f t="shared" si="35"/>
        <v>2.3064283802056818E-2</v>
      </c>
    </row>
    <row r="339" spans="1:12" x14ac:dyDescent="0.2">
      <c r="A339" s="78">
        <f t="shared" si="39"/>
        <v>334</v>
      </c>
      <c r="B339" s="81" t="s">
        <v>257</v>
      </c>
      <c r="C339" s="81">
        <v>841.6</v>
      </c>
      <c r="D339" s="81"/>
      <c r="E339" s="81"/>
      <c r="F339" s="81">
        <f t="shared" si="33"/>
        <v>841.6</v>
      </c>
      <c r="G339" s="56">
        <f t="shared" si="36"/>
        <v>3.0597313289766337E-3</v>
      </c>
      <c r="H339" s="321">
        <f t="shared" si="37"/>
        <v>11.651456900743021</v>
      </c>
      <c r="I339" s="54">
        <f t="shared" si="38"/>
        <v>2.5633205181634646</v>
      </c>
      <c r="J339" s="54">
        <f t="shared" si="34"/>
        <v>5.0916866656247004</v>
      </c>
      <c r="K339" s="54">
        <v>0.10443716327983672</v>
      </c>
      <c r="L339" s="56">
        <f t="shared" si="35"/>
        <v>2.3064283802056822E-2</v>
      </c>
    </row>
    <row r="340" spans="1:12" x14ac:dyDescent="0.2">
      <c r="A340" s="78">
        <f t="shared" si="39"/>
        <v>335</v>
      </c>
      <c r="B340" s="81" t="s">
        <v>258</v>
      </c>
      <c r="C340" s="81">
        <v>999</v>
      </c>
      <c r="D340" s="81"/>
      <c r="E340" s="81"/>
      <c r="F340" s="81">
        <f t="shared" si="33"/>
        <v>999</v>
      </c>
      <c r="G340" s="56">
        <f t="shared" si="36"/>
        <v>3.6319767082315314E-3</v>
      </c>
      <c r="H340" s="321">
        <f t="shared" si="37"/>
        <v>13.830567304945673</v>
      </c>
      <c r="I340" s="54">
        <f t="shared" si="38"/>
        <v>3.0427248070880482</v>
      </c>
      <c r="J340" s="54">
        <f t="shared" si="34"/>
        <v>6.0439579122612592</v>
      </c>
      <c r="K340" s="54">
        <v>0.12396949395978718</v>
      </c>
      <c r="L340" s="56">
        <f t="shared" si="35"/>
        <v>2.3064283802056825E-2</v>
      </c>
    </row>
    <row r="341" spans="1:12" x14ac:dyDescent="0.2">
      <c r="A341" s="78">
        <f t="shared" si="39"/>
        <v>336</v>
      </c>
      <c r="B341" s="81" t="s">
        <v>259</v>
      </c>
      <c r="C341" s="81">
        <v>764.25</v>
      </c>
      <c r="D341" s="81"/>
      <c r="E341" s="81"/>
      <c r="F341" s="81">
        <f t="shared" si="33"/>
        <v>764.25</v>
      </c>
      <c r="G341" s="56">
        <f t="shared" si="36"/>
        <v>2.77851671598193E-3</v>
      </c>
      <c r="H341" s="321">
        <f t="shared" si="37"/>
        <v>10.580591654459189</v>
      </c>
      <c r="I341" s="54">
        <f t="shared" si="38"/>
        <v>2.3277301639810215</v>
      </c>
      <c r="J341" s="54">
        <f t="shared" si="34"/>
        <v>4.6237185529986657</v>
      </c>
      <c r="K341" s="54">
        <v>9.4838524283050396E-2</v>
      </c>
      <c r="L341" s="56">
        <f t="shared" si="35"/>
        <v>2.3064283802056822E-2</v>
      </c>
    </row>
    <row r="342" spans="1:12" x14ac:dyDescent="0.2">
      <c r="A342" s="78">
        <f t="shared" si="39"/>
        <v>337</v>
      </c>
      <c r="B342" s="81" t="s">
        <v>260</v>
      </c>
      <c r="C342" s="81">
        <v>342.3</v>
      </c>
      <c r="D342" s="81"/>
      <c r="E342" s="81"/>
      <c r="F342" s="81">
        <f t="shared" si="33"/>
        <v>342.3</v>
      </c>
      <c r="G342" s="56">
        <f t="shared" si="36"/>
        <v>1.2444700973249783E-3</v>
      </c>
      <c r="H342" s="321">
        <f t="shared" si="37"/>
        <v>4.7389421306135171</v>
      </c>
      <c r="I342" s="54">
        <f t="shared" si="38"/>
        <v>1.0425672687349739</v>
      </c>
      <c r="J342" s="54">
        <f t="shared" si="34"/>
        <v>2.0709177110781072</v>
      </c>
      <c r="K342" s="54">
        <v>4.2477235017452604E-2</v>
      </c>
      <c r="L342" s="56">
        <f t="shared" si="35"/>
        <v>2.3064283802056822E-2</v>
      </c>
    </row>
    <row r="343" spans="1:12" x14ac:dyDescent="0.2">
      <c r="A343" s="78">
        <f t="shared" si="39"/>
        <v>338</v>
      </c>
      <c r="B343" s="81" t="s">
        <v>261</v>
      </c>
      <c r="C343" s="81">
        <v>301</v>
      </c>
      <c r="D343" s="81"/>
      <c r="E343" s="81"/>
      <c r="F343" s="81">
        <f t="shared" si="33"/>
        <v>301</v>
      </c>
      <c r="G343" s="56">
        <f t="shared" si="36"/>
        <v>1.0943193084861772E-3</v>
      </c>
      <c r="H343" s="321">
        <f t="shared" si="37"/>
        <v>4.1671679267153632</v>
      </c>
      <c r="I343" s="54">
        <f t="shared" si="38"/>
        <v>0.91677694387737996</v>
      </c>
      <c r="J343" s="54">
        <f t="shared" si="34"/>
        <v>1.8210523839746138</v>
      </c>
      <c r="K343" s="54">
        <v>3.7352169851747691E-2</v>
      </c>
      <c r="L343" s="56">
        <f t="shared" si="35"/>
        <v>2.3064283802056829E-2</v>
      </c>
    </row>
    <row r="344" spans="1:12" x14ac:dyDescent="0.2">
      <c r="A344" s="78">
        <f t="shared" si="39"/>
        <v>339</v>
      </c>
      <c r="B344" s="81" t="s">
        <v>262</v>
      </c>
      <c r="C344" s="81">
        <v>221.5</v>
      </c>
      <c r="D344" s="81"/>
      <c r="E344" s="81"/>
      <c r="F344" s="81">
        <f t="shared" si="33"/>
        <v>221.5</v>
      </c>
      <c r="G344" s="56">
        <f t="shared" si="36"/>
        <v>8.0528812900228653E-4</v>
      </c>
      <c r="H344" s="321">
        <f t="shared" si="37"/>
        <v>3.066537195240707</v>
      </c>
      <c r="I344" s="54">
        <f t="shared" si="38"/>
        <v>0.67463818295295552</v>
      </c>
      <c r="J344" s="54">
        <f t="shared" si="34"/>
        <v>1.340076754320189</v>
      </c>
      <c r="K344" s="54">
        <v>2.748672964173459E-2</v>
      </c>
      <c r="L344" s="56">
        <f t="shared" si="35"/>
        <v>2.3064283802056822E-2</v>
      </c>
    </row>
    <row r="345" spans="1:12" x14ac:dyDescent="0.2">
      <c r="A345" s="78">
        <f t="shared" si="39"/>
        <v>340</v>
      </c>
      <c r="B345" s="81" t="s">
        <v>263</v>
      </c>
      <c r="C345" s="81">
        <v>232.5</v>
      </c>
      <c r="D345" s="81"/>
      <c r="E345" s="81"/>
      <c r="F345" s="81">
        <f t="shared" si="33"/>
        <v>232.5</v>
      </c>
      <c r="G345" s="56">
        <f t="shared" si="36"/>
        <v>8.4527986452835938E-4</v>
      </c>
      <c r="H345" s="321">
        <f t="shared" si="37"/>
        <v>3.2188257241239926</v>
      </c>
      <c r="I345" s="54">
        <f t="shared" si="38"/>
        <v>0.70814165930727835</v>
      </c>
      <c r="J345" s="54">
        <f t="shared" si="34"/>
        <v>1.4066268414421847</v>
      </c>
      <c r="K345" s="54">
        <v>2.8851759104755272E-2</v>
      </c>
      <c r="L345" s="56">
        <f t="shared" si="35"/>
        <v>2.3064283802056822E-2</v>
      </c>
    </row>
    <row r="346" spans="1:12" x14ac:dyDescent="0.2">
      <c r="A346" s="78">
        <f t="shared" si="39"/>
        <v>341</v>
      </c>
      <c r="B346" s="81" t="s">
        <v>283</v>
      </c>
      <c r="C346" s="81">
        <v>325.3</v>
      </c>
      <c r="D346" s="81"/>
      <c r="E346" s="81"/>
      <c r="F346" s="81">
        <f t="shared" si="33"/>
        <v>325.3</v>
      </c>
      <c r="G346" s="56">
        <f t="shared" si="36"/>
        <v>1.1826646878755928E-3</v>
      </c>
      <c r="H346" s="321">
        <f t="shared" si="37"/>
        <v>4.5035871314302574</v>
      </c>
      <c r="I346" s="54">
        <f t="shared" si="38"/>
        <v>0.99078916891465663</v>
      </c>
      <c r="J346" s="54">
        <f t="shared" si="34"/>
        <v>1.9680675764350224</v>
      </c>
      <c r="K346" s="54">
        <v>4.0367644029147914E-2</v>
      </c>
      <c r="L346" s="56">
        <f t="shared" si="35"/>
        <v>2.3064283802056822E-2</v>
      </c>
    </row>
    <row r="347" spans="1:12" x14ac:dyDescent="0.2">
      <c r="A347" s="78">
        <f t="shared" si="39"/>
        <v>342</v>
      </c>
      <c r="B347" s="81" t="s">
        <v>287</v>
      </c>
      <c r="C347" s="81">
        <v>178.3</v>
      </c>
      <c r="D347" s="81"/>
      <c r="E347" s="81"/>
      <c r="F347" s="81">
        <f t="shared" si="33"/>
        <v>178.3</v>
      </c>
      <c r="G347" s="56">
        <f t="shared" si="36"/>
        <v>6.4822967675443651E-4</v>
      </c>
      <c r="H347" s="321">
        <f t="shared" si="37"/>
        <v>2.4684586090808942</v>
      </c>
      <c r="I347" s="54">
        <f t="shared" si="38"/>
        <v>0.54306089399779678</v>
      </c>
      <c r="J347" s="54">
        <f t="shared" si="34"/>
        <v>1.0787164121683508</v>
      </c>
      <c r="K347" s="54">
        <v>2.2125886659689745E-2</v>
      </c>
      <c r="L347" s="56">
        <f t="shared" si="35"/>
        <v>2.3064283802056818E-2</v>
      </c>
    </row>
    <row r="348" spans="1:12" x14ac:dyDescent="0.2">
      <c r="A348" s="78">
        <f t="shared" si="39"/>
        <v>343</v>
      </c>
      <c r="B348" s="81" t="s">
        <v>311</v>
      </c>
      <c r="C348" s="81">
        <v>212.89</v>
      </c>
      <c r="D348" s="81"/>
      <c r="E348" s="81"/>
      <c r="F348" s="81">
        <f t="shared" si="33"/>
        <v>212.89</v>
      </c>
      <c r="G348" s="56">
        <f t="shared" si="36"/>
        <v>7.7398550692233303E-4</v>
      </c>
      <c r="H348" s="321">
        <f t="shared" si="37"/>
        <v>2.9473368103602442</v>
      </c>
      <c r="I348" s="54">
        <f t="shared" si="38"/>
        <v>0.64841409827925378</v>
      </c>
      <c r="J348" s="54">
        <f t="shared" si="34"/>
        <v>1.2879861861274267</v>
      </c>
      <c r="K348" s="54">
        <v>2.641828385295204E-2</v>
      </c>
      <c r="L348" s="56">
        <f t="shared" si="35"/>
        <v>2.3064283802056825E-2</v>
      </c>
    </row>
    <row r="349" spans="1:12" x14ac:dyDescent="0.2">
      <c r="A349" s="78">
        <f t="shared" si="39"/>
        <v>344</v>
      </c>
      <c r="B349" s="81" t="s">
        <v>312</v>
      </c>
      <c r="C349" s="81">
        <v>235.6</v>
      </c>
      <c r="D349" s="81"/>
      <c r="E349" s="81"/>
      <c r="F349" s="81">
        <f t="shared" si="33"/>
        <v>235.6</v>
      </c>
      <c r="G349" s="56">
        <f t="shared" si="36"/>
        <v>8.5655026272207085E-4</v>
      </c>
      <c r="H349" s="321">
        <f t="shared" si="37"/>
        <v>3.2617434004456456</v>
      </c>
      <c r="I349" s="54">
        <f t="shared" si="38"/>
        <v>0.71758354809804203</v>
      </c>
      <c r="J349" s="54">
        <f t="shared" si="34"/>
        <v>1.425381865994747</v>
      </c>
      <c r="K349" s="54">
        <v>2.9236449226152008E-2</v>
      </c>
      <c r="L349" s="56">
        <f t="shared" si="35"/>
        <v>2.3064283802056818E-2</v>
      </c>
    </row>
    <row r="350" spans="1:12" x14ac:dyDescent="0.2">
      <c r="A350" s="78">
        <f t="shared" si="39"/>
        <v>345</v>
      </c>
      <c r="B350" s="81" t="s">
        <v>313</v>
      </c>
      <c r="C350" s="81">
        <v>549.4</v>
      </c>
      <c r="D350" s="81"/>
      <c r="E350" s="81"/>
      <c r="F350" s="81">
        <f t="shared" si="33"/>
        <v>549.4</v>
      </c>
      <c r="G350" s="56">
        <f t="shared" si="36"/>
        <v>1.9974054089113148E-3</v>
      </c>
      <c r="H350" s="321">
        <f t="shared" si="37"/>
        <v>7.6061197971342871</v>
      </c>
      <c r="I350" s="54">
        <f t="shared" si="38"/>
        <v>1.6733463553695431</v>
      </c>
      <c r="J350" s="54">
        <f t="shared" si="34"/>
        <v>3.3238743513476834</v>
      </c>
      <c r="K350" s="54">
        <v>6.8177016998505577E-2</v>
      </c>
      <c r="L350" s="56">
        <f t="shared" si="35"/>
        <v>2.3064283802056825E-2</v>
      </c>
    </row>
    <row r="351" spans="1:12" x14ac:dyDescent="0.2">
      <c r="A351" s="78">
        <f t="shared" si="39"/>
        <v>346</v>
      </c>
      <c r="B351" s="81" t="s">
        <v>314</v>
      </c>
      <c r="C351" s="81">
        <v>335</v>
      </c>
      <c r="D351" s="81"/>
      <c r="E351" s="81"/>
      <c r="F351" s="81">
        <f t="shared" si="33"/>
        <v>335</v>
      </c>
      <c r="G351" s="56">
        <f t="shared" si="36"/>
        <v>1.217930127384948E-3</v>
      </c>
      <c r="H351" s="321">
        <f t="shared" si="37"/>
        <v>4.6378779250818818</v>
      </c>
      <c r="I351" s="54">
        <f t="shared" si="38"/>
        <v>1.0203331435180141</v>
      </c>
      <c r="J351" s="54">
        <f t="shared" si="34"/>
        <v>2.0267526532607825</v>
      </c>
      <c r="K351" s="54">
        <v>4.1571351828357056E-2</v>
      </c>
      <c r="L351" s="56">
        <f t="shared" si="35"/>
        <v>2.3064283802056822E-2</v>
      </c>
    </row>
    <row r="352" spans="1:12" x14ac:dyDescent="0.2">
      <c r="A352" s="78">
        <f t="shared" si="39"/>
        <v>347</v>
      </c>
      <c r="B352" s="81" t="s">
        <v>315</v>
      </c>
      <c r="C352" s="81">
        <v>867.4</v>
      </c>
      <c r="D352" s="81"/>
      <c r="E352" s="81"/>
      <c r="F352" s="81">
        <f t="shared" si="33"/>
        <v>867.4</v>
      </c>
      <c r="G352" s="56">
        <f t="shared" si="36"/>
        <v>3.1535301268468771E-3</v>
      </c>
      <c r="H352" s="321">
        <f t="shared" si="37"/>
        <v>12.008642723032908</v>
      </c>
      <c r="I352" s="54">
        <f t="shared" si="38"/>
        <v>2.64190139906724</v>
      </c>
      <c r="J352" s="54">
        <f t="shared" si="34"/>
        <v>5.2477768699653806</v>
      </c>
      <c r="K352" s="54">
        <v>0.10763877783855794</v>
      </c>
      <c r="L352" s="56">
        <f t="shared" si="35"/>
        <v>2.3064283802056822E-2</v>
      </c>
    </row>
    <row r="353" spans="1:12" x14ac:dyDescent="0.2">
      <c r="A353" s="78">
        <f t="shared" si="39"/>
        <v>348</v>
      </c>
      <c r="B353" s="81" t="s">
        <v>316</v>
      </c>
      <c r="C353" s="81">
        <v>617.4</v>
      </c>
      <c r="D353" s="81">
        <v>14.7</v>
      </c>
      <c r="E353" s="81"/>
      <c r="F353" s="81">
        <f t="shared" si="33"/>
        <v>632.1</v>
      </c>
      <c r="G353" s="56">
        <f t="shared" si="36"/>
        <v>2.2980705478209719E-3</v>
      </c>
      <c r="H353" s="321">
        <f t="shared" si="37"/>
        <v>8.7510526461022611</v>
      </c>
      <c r="I353" s="54">
        <f t="shared" si="38"/>
        <v>1.9252315821424975</v>
      </c>
      <c r="J353" s="54">
        <f t="shared" si="34"/>
        <v>3.824210006346688</v>
      </c>
      <c r="K353" s="54">
        <v>7.8439556688670142E-2</v>
      </c>
      <c r="L353" s="56">
        <f t="shared" si="35"/>
        <v>2.3064283802056818E-2</v>
      </c>
    </row>
    <row r="354" spans="1:12" x14ac:dyDescent="0.2">
      <c r="A354" s="78">
        <f t="shared" si="39"/>
        <v>349</v>
      </c>
      <c r="B354" s="81" t="s">
        <v>317</v>
      </c>
      <c r="C354" s="81">
        <v>1578.2</v>
      </c>
      <c r="D354" s="81"/>
      <c r="E354" s="81"/>
      <c r="F354" s="81">
        <f t="shared" si="33"/>
        <v>1578.2</v>
      </c>
      <c r="G354" s="56">
        <f t="shared" si="36"/>
        <v>5.737723364295298E-3</v>
      </c>
      <c r="H354" s="321">
        <f t="shared" si="37"/>
        <v>21.849250571236496</v>
      </c>
      <c r="I354" s="54">
        <f t="shared" si="38"/>
        <v>4.8068351256720288</v>
      </c>
      <c r="J354" s="54">
        <f t="shared" si="34"/>
        <v>9.5481224996303489</v>
      </c>
      <c r="K354" s="54">
        <v>0.19584449986720331</v>
      </c>
      <c r="L354" s="56">
        <f t="shared" si="35"/>
        <v>2.3064283802056822E-2</v>
      </c>
    </row>
    <row r="355" spans="1:12" x14ac:dyDescent="0.2">
      <c r="A355" s="78">
        <f t="shared" si="39"/>
        <v>350</v>
      </c>
      <c r="B355" s="81" t="s">
        <v>318</v>
      </c>
      <c r="C355" s="81">
        <v>261.7</v>
      </c>
      <c r="D355" s="81"/>
      <c r="E355" s="81"/>
      <c r="F355" s="81">
        <f t="shared" si="33"/>
        <v>261.7</v>
      </c>
      <c r="G355" s="56">
        <f t="shared" si="36"/>
        <v>9.5143974428848024E-4</v>
      </c>
      <c r="H355" s="321">
        <f t="shared" si="37"/>
        <v>3.6230825462505329</v>
      </c>
      <c r="I355" s="54">
        <f t="shared" si="38"/>
        <v>0.79707816017511723</v>
      </c>
      <c r="J355" s="54">
        <f t="shared" si="34"/>
        <v>1.5832870727114829</v>
      </c>
      <c r="K355" s="54">
        <v>3.2475291861137442E-2</v>
      </c>
      <c r="L355" s="56">
        <f t="shared" si="35"/>
        <v>2.3064283802056825E-2</v>
      </c>
    </row>
    <row r="356" spans="1:12" x14ac:dyDescent="0.2">
      <c r="A356" s="78">
        <f t="shared" si="39"/>
        <v>351</v>
      </c>
      <c r="B356" s="81" t="s">
        <v>319</v>
      </c>
      <c r="C356" s="81">
        <v>674.21</v>
      </c>
      <c r="D356" s="81"/>
      <c r="E356" s="81"/>
      <c r="F356" s="81">
        <f t="shared" si="33"/>
        <v>674.21</v>
      </c>
      <c r="G356" s="56">
        <f t="shared" si="36"/>
        <v>2.4511661826394204E-3</v>
      </c>
      <c r="H356" s="321">
        <f t="shared" si="37"/>
        <v>9.3340408234909127</v>
      </c>
      <c r="I356" s="54">
        <f t="shared" si="38"/>
        <v>2.0534889811680008</v>
      </c>
      <c r="J356" s="54">
        <f t="shared" si="34"/>
        <v>4.0789758398655289</v>
      </c>
      <c r="K356" s="54">
        <v>8.3665137660288408E-2</v>
      </c>
      <c r="L356" s="56">
        <f t="shared" si="35"/>
        <v>2.3064283802056822E-2</v>
      </c>
    </row>
    <row r="357" spans="1:12" x14ac:dyDescent="0.2">
      <c r="A357" s="78">
        <f t="shared" si="39"/>
        <v>352</v>
      </c>
      <c r="B357" s="81" t="s">
        <v>320</v>
      </c>
      <c r="C357" s="81">
        <v>258.89999999999998</v>
      </c>
      <c r="D357" s="81"/>
      <c r="E357" s="81"/>
      <c r="F357" s="81">
        <f t="shared" si="33"/>
        <v>258.89999999999998</v>
      </c>
      <c r="G357" s="56">
        <f t="shared" si="36"/>
        <v>9.4126002979093434E-4</v>
      </c>
      <c r="H357" s="321">
        <f t="shared" si="37"/>
        <v>3.5843181934438779</v>
      </c>
      <c r="I357" s="54">
        <f t="shared" si="38"/>
        <v>0.78855000255765317</v>
      </c>
      <c r="J357" s="54">
        <f t="shared" si="34"/>
        <v>1.5663470505349746</v>
      </c>
      <c r="K357" s="54">
        <v>3.2127829816004899E-2</v>
      </c>
      <c r="L357" s="56">
        <f t="shared" si="35"/>
        <v>2.3064283802056822E-2</v>
      </c>
    </row>
    <row r="358" spans="1:12" x14ac:dyDescent="0.2">
      <c r="A358" s="78">
        <f t="shared" si="39"/>
        <v>353</v>
      </c>
      <c r="B358" s="81" t="s">
        <v>321</v>
      </c>
      <c r="C358" s="81">
        <v>184.7</v>
      </c>
      <c r="D358" s="81"/>
      <c r="E358" s="81"/>
      <c r="F358" s="81">
        <f t="shared" si="33"/>
        <v>184.7</v>
      </c>
      <c r="G358" s="56">
        <f t="shared" si="36"/>
        <v>6.7149759560596978E-4</v>
      </c>
      <c r="H358" s="321">
        <f t="shared" si="37"/>
        <v>2.5570628440675329</v>
      </c>
      <c r="I358" s="54">
        <f t="shared" si="38"/>
        <v>0.56255382569485723</v>
      </c>
      <c r="J358" s="54">
        <f t="shared" si="34"/>
        <v>1.117436462857512</v>
      </c>
      <c r="K358" s="54">
        <v>2.2920085619992682E-2</v>
      </c>
      <c r="L358" s="56">
        <f t="shared" si="35"/>
        <v>2.3064283802056825E-2</v>
      </c>
    </row>
    <row r="359" spans="1:12" x14ac:dyDescent="0.2">
      <c r="A359" s="78">
        <f t="shared" si="39"/>
        <v>354</v>
      </c>
      <c r="B359" s="81" t="s">
        <v>322</v>
      </c>
      <c r="C359" s="81">
        <v>197.6</v>
      </c>
      <c r="D359" s="81"/>
      <c r="E359" s="81"/>
      <c r="F359" s="81">
        <f t="shared" si="33"/>
        <v>197.6</v>
      </c>
      <c r="G359" s="56">
        <f t="shared" si="36"/>
        <v>7.1839699454109168E-4</v>
      </c>
      <c r="H359" s="321">
        <f t="shared" si="37"/>
        <v>2.7356557552124769</v>
      </c>
      <c r="I359" s="54">
        <f t="shared" si="38"/>
        <v>0.60184426614674491</v>
      </c>
      <c r="J359" s="54">
        <f t="shared" si="34"/>
        <v>1.1954815650278525</v>
      </c>
      <c r="K359" s="54">
        <v>2.4520892899353299E-2</v>
      </c>
      <c r="L359" s="56">
        <f t="shared" si="35"/>
        <v>2.3064283802056822E-2</v>
      </c>
    </row>
    <row r="360" spans="1:12" x14ac:dyDescent="0.2">
      <c r="A360" s="78">
        <f t="shared" si="39"/>
        <v>355</v>
      </c>
      <c r="B360" s="81" t="s">
        <v>323</v>
      </c>
      <c r="C360" s="81">
        <v>229.2</v>
      </c>
      <c r="D360" s="81"/>
      <c r="E360" s="81"/>
      <c r="F360" s="81">
        <f t="shared" si="33"/>
        <v>229.2</v>
      </c>
      <c r="G360" s="56">
        <f t="shared" si="36"/>
        <v>8.3328234387053748E-4</v>
      </c>
      <c r="H360" s="321">
        <f t="shared" si="37"/>
        <v>3.1731391654590069</v>
      </c>
      <c r="I360" s="54">
        <f t="shared" si="38"/>
        <v>0.69809061640098147</v>
      </c>
      <c r="J360" s="54">
        <f t="shared" si="34"/>
        <v>1.3866618153055861</v>
      </c>
      <c r="K360" s="54">
        <v>2.8442250265849071E-2</v>
      </c>
      <c r="L360" s="56">
        <f t="shared" si="35"/>
        <v>2.3064283802056822E-2</v>
      </c>
    </row>
    <row r="361" spans="1:12" x14ac:dyDescent="0.2">
      <c r="A361" s="78">
        <f t="shared" si="39"/>
        <v>356</v>
      </c>
      <c r="B361" s="81" t="s">
        <v>1774</v>
      </c>
      <c r="C361" s="81">
        <v>455.74</v>
      </c>
      <c r="D361" s="81"/>
      <c r="E361" s="81"/>
      <c r="F361" s="81">
        <f t="shared" si="33"/>
        <v>455.74</v>
      </c>
      <c r="G361" s="56">
        <f t="shared" si="36"/>
        <v>1.6568939589684066E-3</v>
      </c>
      <c r="H361" s="321">
        <f t="shared" si="37"/>
        <v>6.3094521957516925</v>
      </c>
      <c r="I361" s="54">
        <f t="shared" si="38"/>
        <v>1.3880794830653724</v>
      </c>
      <c r="J361" s="54">
        <f t="shared" si="34"/>
        <v>2.7572306095434898</v>
      </c>
      <c r="K361" s="54">
        <v>5.6554411588822233E-2</v>
      </c>
      <c r="L361" s="56">
        <f t="shared" si="35"/>
        <v>2.3064283802056822E-2</v>
      </c>
    </row>
    <row r="362" spans="1:12" x14ac:dyDescent="0.2">
      <c r="A362" s="78">
        <f t="shared" si="39"/>
        <v>357</v>
      </c>
      <c r="B362" s="81" t="s">
        <v>1775</v>
      </c>
      <c r="C362" s="81">
        <v>425.6</v>
      </c>
      <c r="D362" s="81">
        <v>38.1</v>
      </c>
      <c r="E362" s="81"/>
      <c r="F362" s="81">
        <f t="shared" si="33"/>
        <v>463.70000000000005</v>
      </c>
      <c r="G362" s="56">
        <f t="shared" si="36"/>
        <v>1.6858334330400013E-3</v>
      </c>
      <c r="H362" s="321">
        <f t="shared" si="37"/>
        <v>6.4196537130163245</v>
      </c>
      <c r="I362" s="54">
        <f t="shared" si="38"/>
        <v>1.4123238168635914</v>
      </c>
      <c r="J362" s="54">
        <f t="shared" si="34"/>
        <v>2.8053886725881338</v>
      </c>
      <c r="K362" s="54">
        <v>5.7542196545699011E-2</v>
      </c>
      <c r="L362" s="56">
        <f t="shared" si="35"/>
        <v>2.3064283802056818E-2</v>
      </c>
    </row>
    <row r="363" spans="1:12" x14ac:dyDescent="0.2">
      <c r="A363" s="78">
        <f t="shared" si="39"/>
        <v>358</v>
      </c>
      <c r="B363" s="81" t="s">
        <v>1776</v>
      </c>
      <c r="C363" s="81">
        <v>475.2</v>
      </c>
      <c r="D363" s="81"/>
      <c r="E363" s="81"/>
      <c r="F363" s="81">
        <f t="shared" si="33"/>
        <v>475.2</v>
      </c>
      <c r="G363" s="56">
        <f t="shared" si="36"/>
        <v>1.7276429747263501E-3</v>
      </c>
      <c r="H363" s="321">
        <f t="shared" si="37"/>
        <v>6.5788644477579412</v>
      </c>
      <c r="I363" s="54">
        <f t="shared" si="38"/>
        <v>1.4473501785067471</v>
      </c>
      <c r="J363" s="54">
        <f t="shared" si="34"/>
        <v>2.8749637636702201</v>
      </c>
      <c r="K363" s="54">
        <v>5.896927280249336E-2</v>
      </c>
      <c r="L363" s="56">
        <f t="shared" si="35"/>
        <v>2.3064283802056818E-2</v>
      </c>
    </row>
    <row r="364" spans="1:12" x14ac:dyDescent="0.2">
      <c r="A364" s="78">
        <f t="shared" si="39"/>
        <v>359</v>
      </c>
      <c r="B364" s="81" t="s">
        <v>1777</v>
      </c>
      <c r="C364" s="81">
        <v>454.5</v>
      </c>
      <c r="D364" s="81"/>
      <c r="E364" s="81"/>
      <c r="F364" s="81">
        <f t="shared" si="33"/>
        <v>454.5</v>
      </c>
      <c r="G364" s="56">
        <f t="shared" si="36"/>
        <v>1.6523857996909219E-3</v>
      </c>
      <c r="H364" s="321">
        <f t="shared" si="37"/>
        <v>6.2922851252230307</v>
      </c>
      <c r="I364" s="54">
        <f t="shared" si="38"/>
        <v>1.3843027275490667</v>
      </c>
      <c r="J364" s="54">
        <f t="shared" si="34"/>
        <v>2.7497285997224643</v>
      </c>
      <c r="K364" s="54">
        <v>5.640053554026353E-2</v>
      </c>
      <c r="L364" s="56">
        <f t="shared" si="35"/>
        <v>2.3064283802056822E-2</v>
      </c>
    </row>
    <row r="365" spans="1:12" x14ac:dyDescent="0.2">
      <c r="A365" s="78">
        <f t="shared" si="39"/>
        <v>360</v>
      </c>
      <c r="B365" s="81" t="s">
        <v>1778</v>
      </c>
      <c r="C365" s="81">
        <v>590.97</v>
      </c>
      <c r="D365" s="81"/>
      <c r="E365" s="81"/>
      <c r="F365" s="81">
        <f t="shared" si="33"/>
        <v>590.97</v>
      </c>
      <c r="G365" s="56">
        <f t="shared" si="36"/>
        <v>2.1485378130766649E-3</v>
      </c>
      <c r="H365" s="321">
        <f t="shared" si="37"/>
        <v>8.1816319921959391</v>
      </c>
      <c r="I365" s="54">
        <f t="shared" si="38"/>
        <v>1.7999590382831065</v>
      </c>
      <c r="J365" s="54">
        <f t="shared" si="34"/>
        <v>3.5753731805896254</v>
      </c>
      <c r="K365" s="54">
        <v>7.3335587432848279E-2</v>
      </c>
      <c r="L365" s="56">
        <f t="shared" si="35"/>
        <v>2.3064283802056818E-2</v>
      </c>
    </row>
    <row r="366" spans="1:12" x14ac:dyDescent="0.2">
      <c r="A366" s="78">
        <f t="shared" si="39"/>
        <v>361</v>
      </c>
      <c r="B366" s="81" t="s">
        <v>1779</v>
      </c>
      <c r="C366" s="81">
        <v>629.20000000000005</v>
      </c>
      <c r="D366" s="81"/>
      <c r="E366" s="81"/>
      <c r="F366" s="81">
        <f t="shared" si="33"/>
        <v>629.20000000000005</v>
      </c>
      <c r="G366" s="56">
        <f t="shared" si="36"/>
        <v>2.2875272720913713E-3</v>
      </c>
      <c r="H366" s="321">
        <f t="shared" si="37"/>
        <v>8.7109038521239412</v>
      </c>
      <c r="I366" s="54">
        <f t="shared" si="38"/>
        <v>1.9163988474672671</v>
      </c>
      <c r="J366" s="54">
        <f t="shared" si="34"/>
        <v>3.8066649833781625</v>
      </c>
      <c r="K366" s="54">
        <v>7.8079685284782874E-2</v>
      </c>
      <c r="L366" s="56">
        <f t="shared" si="35"/>
        <v>2.3064283802056822E-2</v>
      </c>
    </row>
    <row r="367" spans="1:12" x14ac:dyDescent="0.2">
      <c r="A367" s="78">
        <f t="shared" si="39"/>
        <v>362</v>
      </c>
      <c r="B367" s="81" t="s">
        <v>1780</v>
      </c>
      <c r="C367" s="81">
        <v>484.9</v>
      </c>
      <c r="D367" s="81"/>
      <c r="E367" s="81"/>
      <c r="F367" s="81">
        <f t="shared" si="33"/>
        <v>484.9</v>
      </c>
      <c r="G367" s="56">
        <f t="shared" si="36"/>
        <v>1.7629084142357053E-3</v>
      </c>
      <c r="H367" s="321">
        <f t="shared" si="37"/>
        <v>6.7131552414095657</v>
      </c>
      <c r="I367" s="54">
        <f t="shared" si="38"/>
        <v>1.4768941531101045</v>
      </c>
      <c r="J367" s="54">
        <f t="shared" si="34"/>
        <v>2.9336488404959802</v>
      </c>
      <c r="K367" s="54">
        <v>6.0172980601702501E-2</v>
      </c>
      <c r="L367" s="56">
        <f t="shared" si="35"/>
        <v>2.3064283802056825E-2</v>
      </c>
    </row>
    <row r="368" spans="1:12" x14ac:dyDescent="0.2">
      <c r="A368" s="78">
        <f t="shared" si="39"/>
        <v>363</v>
      </c>
      <c r="B368" s="81" t="s">
        <v>1781</v>
      </c>
      <c r="C368" s="81">
        <v>1170.4000000000001</v>
      </c>
      <c r="D368" s="81"/>
      <c r="E368" s="81"/>
      <c r="F368" s="81">
        <f t="shared" si="33"/>
        <v>1170.4000000000001</v>
      </c>
      <c r="G368" s="56">
        <f t="shared" si="36"/>
        <v>4.2551206599741589E-3</v>
      </c>
      <c r="H368" s="321">
        <f t="shared" si="37"/>
        <v>16.203499473181598</v>
      </c>
      <c r="I368" s="54">
        <f t="shared" si="38"/>
        <v>3.5647698840999515</v>
      </c>
      <c r="J368" s="54">
        <f t="shared" si="34"/>
        <v>7.0809292697803583</v>
      </c>
      <c r="K368" s="54">
        <v>0.1452391348654003</v>
      </c>
      <c r="L368" s="56">
        <f t="shared" si="35"/>
        <v>2.3064283802056825E-2</v>
      </c>
    </row>
    <row r="369" spans="1:12" x14ac:dyDescent="0.2">
      <c r="A369" s="78">
        <f t="shared" si="39"/>
        <v>364</v>
      </c>
      <c r="B369" s="81" t="s">
        <v>1782</v>
      </c>
      <c r="C369" s="81">
        <v>441.7</v>
      </c>
      <c r="D369" s="81"/>
      <c r="E369" s="81"/>
      <c r="F369" s="81">
        <f t="shared" si="33"/>
        <v>441.7</v>
      </c>
      <c r="G369" s="56">
        <f t="shared" si="36"/>
        <v>1.6058499619878552E-3</v>
      </c>
      <c r="H369" s="321">
        <f t="shared" si="37"/>
        <v>6.1150766552497524</v>
      </c>
      <c r="I369" s="54">
        <f t="shared" si="38"/>
        <v>1.3453168641549456</v>
      </c>
      <c r="J369" s="54">
        <f t="shared" si="34"/>
        <v>2.6722884983441419</v>
      </c>
      <c r="K369" s="54">
        <v>5.4812137619657655E-2</v>
      </c>
      <c r="L369" s="56">
        <f t="shared" si="35"/>
        <v>2.3064283802056822E-2</v>
      </c>
    </row>
    <row r="370" spans="1:12" x14ac:dyDescent="0.2">
      <c r="A370" s="78">
        <f t="shared" si="39"/>
        <v>365</v>
      </c>
      <c r="B370" s="81" t="s">
        <v>1783</v>
      </c>
      <c r="C370" s="81">
        <v>465.7</v>
      </c>
      <c r="D370" s="81"/>
      <c r="E370" s="81"/>
      <c r="F370" s="81">
        <f t="shared" si="33"/>
        <v>465.7</v>
      </c>
      <c r="G370" s="56">
        <f t="shared" si="36"/>
        <v>1.6931046576811053E-3</v>
      </c>
      <c r="H370" s="321">
        <f t="shared" si="37"/>
        <v>6.4473425364496491</v>
      </c>
      <c r="I370" s="54">
        <f t="shared" si="38"/>
        <v>1.4184153580189227</v>
      </c>
      <c r="J370" s="54">
        <f t="shared" si="34"/>
        <v>2.8174886884284964</v>
      </c>
      <c r="K370" s="54">
        <v>5.7790383720793682E-2</v>
      </c>
      <c r="L370" s="56">
        <f t="shared" si="35"/>
        <v>2.3064283802056825E-2</v>
      </c>
    </row>
    <row r="371" spans="1:12" x14ac:dyDescent="0.2">
      <c r="A371" s="78">
        <f t="shared" si="39"/>
        <v>366</v>
      </c>
      <c r="B371" s="57" t="s">
        <v>2529</v>
      </c>
      <c r="C371" s="83">
        <v>7459.3</v>
      </c>
      <c r="D371" s="84"/>
      <c r="E371" s="84"/>
      <c r="F371" s="84">
        <f t="shared" si="33"/>
        <v>7459.3</v>
      </c>
      <c r="G371" s="56">
        <f t="shared" si="36"/>
        <v>2.7119122982694158E-2</v>
      </c>
      <c r="H371" s="321">
        <f t="shared" si="37"/>
        <v>103.26962031809936</v>
      </c>
      <c r="I371" s="54">
        <f t="shared" si="38"/>
        <v>22.719316469981859</v>
      </c>
      <c r="J371" s="54">
        <f t="shared" si="34"/>
        <v>45.128824079009419</v>
      </c>
      <c r="K371" s="54">
        <v>0.9256512975918324</v>
      </c>
      <c r="L371" s="56">
        <f t="shared" si="35"/>
        <v>2.3064283802056822E-2</v>
      </c>
    </row>
    <row r="372" spans="1:12" x14ac:dyDescent="0.2">
      <c r="A372" s="78">
        <f t="shared" si="39"/>
        <v>367</v>
      </c>
      <c r="B372" s="57" t="s">
        <v>2477</v>
      </c>
      <c r="C372" s="83">
        <v>1321</v>
      </c>
      <c r="D372" s="84"/>
      <c r="E372" s="84"/>
      <c r="F372" s="84">
        <f t="shared" si="33"/>
        <v>1321</v>
      </c>
      <c r="G372" s="56">
        <f t="shared" si="36"/>
        <v>4.8026438754493021E-3</v>
      </c>
      <c r="H372" s="321">
        <f t="shared" si="37"/>
        <v>18.288467877710943</v>
      </c>
      <c r="I372" s="54">
        <f t="shared" si="38"/>
        <v>4.0234629330964076</v>
      </c>
      <c r="J372" s="54">
        <f t="shared" si="34"/>
        <v>7.9920604625596816</v>
      </c>
      <c r="K372" s="54">
        <v>0.16392762915002887</v>
      </c>
      <c r="L372" s="56">
        <f t="shared" si="35"/>
        <v>2.3064283802056822E-2</v>
      </c>
    </row>
    <row r="373" spans="1:12" x14ac:dyDescent="0.2">
      <c r="A373" s="78">
        <f t="shared" si="39"/>
        <v>368</v>
      </c>
      <c r="B373" s="57" t="s">
        <v>2478</v>
      </c>
      <c r="C373" s="83">
        <v>2046.5</v>
      </c>
      <c r="D373" s="84"/>
      <c r="E373" s="84"/>
      <c r="F373" s="84">
        <f t="shared" si="33"/>
        <v>2046.5</v>
      </c>
      <c r="G373" s="56">
        <f t="shared" si="36"/>
        <v>7.4402806140098391E-3</v>
      </c>
      <c r="H373" s="321">
        <f t="shared" si="37"/>
        <v>28.332588578149469</v>
      </c>
      <c r="I373" s="54">
        <f t="shared" si="38"/>
        <v>6.2331694871928836</v>
      </c>
      <c r="J373" s="54">
        <f t="shared" si="34"/>
        <v>12.381341208651317</v>
      </c>
      <c r="K373" s="54">
        <v>0.25395752691562007</v>
      </c>
      <c r="L373" s="56">
        <f t="shared" si="35"/>
        <v>2.3064283802056825E-2</v>
      </c>
    </row>
    <row r="374" spans="1:12" x14ac:dyDescent="0.2">
      <c r="A374" s="78">
        <f t="shared" si="39"/>
        <v>369</v>
      </c>
      <c r="B374" s="57" t="s">
        <v>2479</v>
      </c>
      <c r="C374" s="83">
        <v>2053.5</v>
      </c>
      <c r="D374" s="84">
        <v>114</v>
      </c>
      <c r="E374" s="84"/>
      <c r="F374" s="84">
        <f t="shared" si="33"/>
        <v>2167.5</v>
      </c>
      <c r="G374" s="56">
        <f t="shared" si="36"/>
        <v>7.8801897047966404E-3</v>
      </c>
      <c r="H374" s="321">
        <f t="shared" si="37"/>
        <v>30.007762395865608</v>
      </c>
      <c r="I374" s="54">
        <f t="shared" si="38"/>
        <v>6.6017077270904343</v>
      </c>
      <c r="J374" s="54">
        <f t="shared" si="34"/>
        <v>13.11339216699327</v>
      </c>
      <c r="K374" s="54">
        <v>0.26897285100884755</v>
      </c>
      <c r="L374" s="56">
        <f t="shared" si="35"/>
        <v>2.3064283802056822E-2</v>
      </c>
    </row>
    <row r="375" spans="1:12" x14ac:dyDescent="0.2">
      <c r="A375" s="78">
        <f t="shared" si="39"/>
        <v>370</v>
      </c>
      <c r="B375" s="57" t="s">
        <v>2480</v>
      </c>
      <c r="C375" s="83">
        <v>644.5</v>
      </c>
      <c r="D375" s="84"/>
      <c r="E375" s="84"/>
      <c r="F375" s="84">
        <f t="shared" si="33"/>
        <v>644.5</v>
      </c>
      <c r="G375" s="56">
        <f t="shared" si="36"/>
        <v>2.3431521405958178E-3</v>
      </c>
      <c r="H375" s="321">
        <f t="shared" si="37"/>
        <v>8.9227233513888748</v>
      </c>
      <c r="I375" s="54">
        <f t="shared" si="38"/>
        <v>1.9629991373055524</v>
      </c>
      <c r="J375" s="54">
        <f t="shared" si="34"/>
        <v>3.8992301045569384</v>
      </c>
      <c r="K375" s="54">
        <v>7.9978317174257088E-2</v>
      </c>
      <c r="L375" s="56">
        <f t="shared" si="35"/>
        <v>2.3064283802056822E-2</v>
      </c>
    </row>
    <row r="376" spans="1:12" x14ac:dyDescent="0.2">
      <c r="A376" s="78">
        <f t="shared" si="39"/>
        <v>371</v>
      </c>
      <c r="B376" s="57" t="s">
        <v>2481</v>
      </c>
      <c r="C376" s="83">
        <v>665.3</v>
      </c>
      <c r="D376" s="84"/>
      <c r="E376" s="84"/>
      <c r="F376" s="84">
        <f t="shared" si="33"/>
        <v>665.3</v>
      </c>
      <c r="G376" s="56">
        <f t="shared" si="36"/>
        <v>2.4187728768633012E-3</v>
      </c>
      <c r="H376" s="321">
        <f t="shared" si="37"/>
        <v>9.2106871150954515</v>
      </c>
      <c r="I376" s="54">
        <f t="shared" si="38"/>
        <v>2.0263511653209991</v>
      </c>
      <c r="J376" s="54">
        <f t="shared" si="34"/>
        <v>4.0250702692967124</v>
      </c>
      <c r="K376" s="54">
        <v>8.2559463795241636E-2</v>
      </c>
      <c r="L376" s="56">
        <f t="shared" si="35"/>
        <v>2.3064283802056825E-2</v>
      </c>
    </row>
    <row r="377" spans="1:12" x14ac:dyDescent="0.2">
      <c r="A377" s="78">
        <f t="shared" si="39"/>
        <v>372</v>
      </c>
      <c r="B377" s="57" t="s">
        <v>2482</v>
      </c>
      <c r="C377" s="83">
        <v>3477.44</v>
      </c>
      <c r="D377" s="84"/>
      <c r="E377" s="84">
        <v>93.5</v>
      </c>
      <c r="F377" s="84">
        <f t="shared" si="33"/>
        <v>3570.94</v>
      </c>
      <c r="G377" s="56">
        <f t="shared" si="36"/>
        <v>1.2982553459952258E-2</v>
      </c>
      <c r="H377" s="321">
        <f t="shared" si="37"/>
        <v>49.437563575498196</v>
      </c>
      <c r="I377" s="54">
        <f t="shared" si="38"/>
        <v>10.876263986609603</v>
      </c>
      <c r="J377" s="54">
        <f t="shared" si="34"/>
        <v>21.60421528249271</v>
      </c>
      <c r="K377" s="54">
        <v>0.44313075551627867</v>
      </c>
      <c r="L377" s="56">
        <f t="shared" si="35"/>
        <v>2.3064283802056822E-2</v>
      </c>
    </row>
    <row r="378" spans="1:12" x14ac:dyDescent="0.2">
      <c r="A378" s="78">
        <f t="shared" si="39"/>
        <v>373</v>
      </c>
      <c r="B378" s="57" t="s">
        <v>2483</v>
      </c>
      <c r="C378" s="83">
        <v>2537.6</v>
      </c>
      <c r="D378" s="84"/>
      <c r="E378" s="84"/>
      <c r="F378" s="84">
        <f t="shared" si="33"/>
        <v>2537.6</v>
      </c>
      <c r="G378" s="56">
        <f t="shared" si="36"/>
        <v>9.2257298246329663E-3</v>
      </c>
      <c r="H378" s="321">
        <f t="shared" si="37"/>
        <v>35.131579172202336</v>
      </c>
      <c r="I378" s="54">
        <f t="shared" si="38"/>
        <v>7.7289474178845143</v>
      </c>
      <c r="J378" s="54">
        <f t="shared" si="34"/>
        <v>15.35250009825242</v>
      </c>
      <c r="K378" s="54">
        <v>0.31489988776011602</v>
      </c>
      <c r="L378" s="56">
        <f t="shared" si="35"/>
        <v>2.3064283802056818E-2</v>
      </c>
    </row>
    <row r="379" spans="1:12" x14ac:dyDescent="0.2">
      <c r="A379" s="78">
        <f t="shared" si="39"/>
        <v>374</v>
      </c>
      <c r="B379" s="57" t="s">
        <v>2484</v>
      </c>
      <c r="C379" s="83">
        <v>2587.5</v>
      </c>
      <c r="D379" s="84"/>
      <c r="E379" s="84"/>
      <c r="F379" s="84">
        <f t="shared" si="33"/>
        <v>2587.5</v>
      </c>
      <c r="G379" s="56">
        <f t="shared" si="36"/>
        <v>9.407146879428516E-3</v>
      </c>
      <c r="H379" s="321">
        <f t="shared" si="37"/>
        <v>35.82241531686379</v>
      </c>
      <c r="I379" s="54">
        <f t="shared" si="38"/>
        <v>7.8809313697100336</v>
      </c>
      <c r="J379" s="54">
        <f t="shared" si="34"/>
        <v>15.654395493469476</v>
      </c>
      <c r="K379" s="54">
        <v>0.32109215777872802</v>
      </c>
      <c r="L379" s="56">
        <f t="shared" si="35"/>
        <v>2.3064283802056825E-2</v>
      </c>
    </row>
    <row r="380" spans="1:12" x14ac:dyDescent="0.2">
      <c r="A380" s="78">
        <f t="shared" si="39"/>
        <v>375</v>
      </c>
      <c r="B380" s="57" t="s">
        <v>2485</v>
      </c>
      <c r="C380" s="83">
        <v>1484.2</v>
      </c>
      <c r="D380" s="84"/>
      <c r="E380" s="84"/>
      <c r="F380" s="84">
        <f t="shared" si="33"/>
        <v>1484.2</v>
      </c>
      <c r="G380" s="56">
        <f t="shared" si="36"/>
        <v>5.3959758061634024E-3</v>
      </c>
      <c r="H380" s="321">
        <f t="shared" si="37"/>
        <v>20.547875869870236</v>
      </c>
      <c r="I380" s="54">
        <f t="shared" si="38"/>
        <v>4.5205326913714519</v>
      </c>
      <c r="J380" s="54">
        <f t="shared" si="34"/>
        <v>8.9794217551332931</v>
      </c>
      <c r="K380" s="54">
        <v>0.18417970263775388</v>
      </c>
      <c r="L380" s="56">
        <f t="shared" si="35"/>
        <v>2.3064283802056825E-2</v>
      </c>
    </row>
    <row r="381" spans="1:12" x14ac:dyDescent="0.2">
      <c r="A381" s="78">
        <f t="shared" si="39"/>
        <v>376</v>
      </c>
      <c r="B381" s="57" t="s">
        <v>2486</v>
      </c>
      <c r="C381" s="83">
        <v>1419.5</v>
      </c>
      <c r="D381" s="84">
        <v>60.5</v>
      </c>
      <c r="E381" s="84"/>
      <c r="F381" s="84">
        <f t="shared" si="33"/>
        <v>1480</v>
      </c>
      <c r="G381" s="56">
        <f t="shared" si="36"/>
        <v>5.3807062344170837E-3</v>
      </c>
      <c r="H381" s="321">
        <f t="shared" si="37"/>
        <v>20.489729340660254</v>
      </c>
      <c r="I381" s="54">
        <f t="shared" si="38"/>
        <v>4.5077404549452558</v>
      </c>
      <c r="J381" s="54">
        <f t="shared" si="34"/>
        <v>8.9540117218685307</v>
      </c>
      <c r="K381" s="54">
        <v>0.18365850957005506</v>
      </c>
      <c r="L381" s="56">
        <f t="shared" si="35"/>
        <v>2.3064283802056825E-2</v>
      </c>
    </row>
    <row r="382" spans="1:12" x14ac:dyDescent="0.2">
      <c r="A382" s="78">
        <f t="shared" si="39"/>
        <v>377</v>
      </c>
      <c r="B382" s="57" t="s">
        <v>2487</v>
      </c>
      <c r="C382" s="83">
        <v>999.4</v>
      </c>
      <c r="D382" s="84"/>
      <c r="E382" s="84"/>
      <c r="F382" s="84">
        <f t="shared" si="33"/>
        <v>999.4</v>
      </c>
      <c r="G382" s="56">
        <f t="shared" si="36"/>
        <v>3.6334309531597521E-3</v>
      </c>
      <c r="H382" s="321">
        <f t="shared" si="37"/>
        <v>13.836105069632335</v>
      </c>
      <c r="I382" s="54">
        <f t="shared" si="38"/>
        <v>3.0439431153191139</v>
      </c>
      <c r="J382" s="54">
        <f t="shared" si="34"/>
        <v>6.0463779154293302</v>
      </c>
      <c r="K382" s="54">
        <v>0.1240191313948061</v>
      </c>
      <c r="L382" s="56">
        <f t="shared" si="35"/>
        <v>2.3064283802056822E-2</v>
      </c>
    </row>
    <row r="383" spans="1:12" x14ac:dyDescent="0.2">
      <c r="A383" s="78">
        <f t="shared" si="39"/>
        <v>378</v>
      </c>
      <c r="B383" s="57" t="s">
        <v>2488</v>
      </c>
      <c r="C383" s="83">
        <v>2110</v>
      </c>
      <c r="D383" s="84"/>
      <c r="E383" s="84">
        <v>179.1</v>
      </c>
      <c r="F383" s="84">
        <f>C383+D383+E383</f>
        <v>2289.1</v>
      </c>
      <c r="G383" s="56">
        <f t="shared" si="36"/>
        <v>8.3222801629757748E-3</v>
      </c>
      <c r="H383" s="321">
        <f t="shared" si="37"/>
        <v>31.691242860611752</v>
      </c>
      <c r="I383" s="54">
        <f t="shared" si="38"/>
        <v>6.9720734293345856</v>
      </c>
      <c r="J383" s="54">
        <f t="shared" si="34"/>
        <v>13.849073130087335</v>
      </c>
      <c r="K383" s="54">
        <v>0.28406263125460346</v>
      </c>
      <c r="L383" s="56">
        <f t="shared" si="35"/>
        <v>2.3064283802056825E-2</v>
      </c>
    </row>
    <row r="384" spans="1:12" x14ac:dyDescent="0.2">
      <c r="A384" s="78">
        <f t="shared" si="39"/>
        <v>379</v>
      </c>
      <c r="B384" s="57" t="s">
        <v>2489</v>
      </c>
      <c r="C384" s="83">
        <v>3201.5</v>
      </c>
      <c r="D384" s="84"/>
      <c r="E384" s="84"/>
      <c r="F384" s="84">
        <f>C384+D384+E384</f>
        <v>3201.5</v>
      </c>
      <c r="G384" s="56">
        <f t="shared" si="36"/>
        <v>1.1639412844247495E-2</v>
      </c>
      <c r="H384" s="321">
        <f t="shared" si="37"/>
        <v>44.322884110894464</v>
      </c>
      <c r="I384" s="54">
        <f t="shared" si="38"/>
        <v>9.7510345043967828</v>
      </c>
      <c r="J384" s="54">
        <f t="shared" si="34"/>
        <v>19.36910035646088</v>
      </c>
      <c r="K384" s="54">
        <v>0.39728562053279143</v>
      </c>
      <c r="L384" s="56">
        <f t="shared" si="35"/>
        <v>2.3064283802056818E-2</v>
      </c>
    </row>
    <row r="385" spans="1:12" x14ac:dyDescent="0.2">
      <c r="A385" s="78">
        <f t="shared" si="39"/>
        <v>380</v>
      </c>
      <c r="B385" s="57" t="s">
        <v>2530</v>
      </c>
      <c r="C385" s="83">
        <v>783.9</v>
      </c>
      <c r="D385" s="84"/>
      <c r="E385" s="84">
        <v>46.4</v>
      </c>
      <c r="F385" s="84">
        <f>C385+D385+E385</f>
        <v>830.3</v>
      </c>
      <c r="G385" s="56">
        <f t="shared" si="36"/>
        <v>3.0186489097543947E-3</v>
      </c>
      <c r="H385" s="321">
        <f t="shared" si="37"/>
        <v>11.495015048344735</v>
      </c>
      <c r="I385" s="54">
        <f t="shared" si="38"/>
        <v>2.5289033106358416</v>
      </c>
      <c r="J385" s="54">
        <f t="shared" si="34"/>
        <v>5.0233215761266488</v>
      </c>
      <c r="K385" s="54">
        <v>0.10303490574055184</v>
      </c>
      <c r="L385" s="56">
        <f t="shared" si="35"/>
        <v>2.3064283802056818E-2</v>
      </c>
    </row>
    <row r="386" spans="1:12" x14ac:dyDescent="0.2">
      <c r="A386" s="78">
        <f t="shared" si="39"/>
        <v>381</v>
      </c>
      <c r="B386" s="57" t="s">
        <v>2531</v>
      </c>
      <c r="C386" s="83">
        <v>1990</v>
      </c>
      <c r="D386" s="84">
        <v>186.8</v>
      </c>
      <c r="E386" s="84">
        <v>270.60000000000002</v>
      </c>
      <c r="F386" s="84">
        <f>C386+D386+E386</f>
        <v>2447.4</v>
      </c>
      <c r="G386" s="56">
        <f t="shared" si="36"/>
        <v>8.8977975933191688E-3</v>
      </c>
      <c r="H386" s="321">
        <f t="shared" si="37"/>
        <v>33.882813235359393</v>
      </c>
      <c r="I386" s="54">
        <f t="shared" si="38"/>
        <v>7.4542189117790665</v>
      </c>
      <c r="J386" s="54">
        <f t="shared" si="34"/>
        <v>14.806789383852054</v>
      </c>
      <c r="K386" s="54">
        <v>0.30370664616334647</v>
      </c>
      <c r="L386" s="56">
        <f t="shared" si="35"/>
        <v>2.3064283802056822E-2</v>
      </c>
    </row>
    <row r="387" spans="1:12" x14ac:dyDescent="0.2">
      <c r="A387" s="81"/>
      <c r="B387" s="24" t="s">
        <v>2181</v>
      </c>
      <c r="C387" s="24">
        <f>SUM(C6:C386)</f>
        <v>262877.03000000009</v>
      </c>
      <c r="D387" s="24">
        <f t="shared" ref="D387:J387" si="40">SUM(D6:D386)</f>
        <v>4804.9000000000005</v>
      </c>
      <c r="E387" s="24">
        <f t="shared" si="40"/>
        <v>7374.9000000000042</v>
      </c>
      <c r="F387" s="24">
        <f t="shared" si="40"/>
        <v>275056.83000000007</v>
      </c>
      <c r="G387" s="24">
        <f t="shared" si="40"/>
        <v>0.99999999999999944</v>
      </c>
      <c r="H387" s="24">
        <f t="shared" si="40"/>
        <v>3807.9999999999973</v>
      </c>
      <c r="I387" s="24">
        <f t="shared" si="40"/>
        <v>837.76000000000056</v>
      </c>
      <c r="J387" s="24">
        <f t="shared" si="40"/>
        <v>1664.0960000000002</v>
      </c>
      <c r="K387" s="37">
        <v>34.132788814097317</v>
      </c>
      <c r="L387" s="52">
        <f t="shared" si="35"/>
        <v>2.3064283802056811E-2</v>
      </c>
    </row>
    <row r="388" spans="1:12" x14ac:dyDescent="0.2">
      <c r="A388" s="356" t="s">
        <v>1972</v>
      </c>
      <c r="B388" s="356"/>
      <c r="C388" s="356"/>
      <c r="D388" s="356"/>
      <c r="E388" s="356"/>
      <c r="F388" s="356"/>
      <c r="G388" s="356"/>
      <c r="H388" s="356"/>
      <c r="I388" s="356"/>
      <c r="J388" s="356"/>
      <c r="K388" s="356"/>
      <c r="L388" s="356"/>
    </row>
    <row r="389" spans="1:12" x14ac:dyDescent="0.2">
      <c r="A389" s="58">
        <v>1</v>
      </c>
      <c r="B389" s="57" t="s">
        <v>2182</v>
      </c>
      <c r="C389" s="57">
        <v>400.8</v>
      </c>
      <c r="D389" s="57"/>
      <c r="E389" s="57"/>
      <c r="F389" s="57">
        <f t="shared" ref="F389:F452" si="41">C389+D389+E389</f>
        <v>400.8</v>
      </c>
      <c r="G389" s="56">
        <f>1/232028.9*F389</f>
        <v>1.7273710300742709E-3</v>
      </c>
      <c r="H389" s="321">
        <f t="shared" ref="H389:H452" si="42">G389*3808</f>
        <v>6.5778288825228239</v>
      </c>
      <c r="I389" s="54">
        <f>H389*0.22</f>
        <v>1.4471223541550213</v>
      </c>
      <c r="J389" s="54">
        <f>H389*0.5</f>
        <v>3.288914441261412</v>
      </c>
      <c r="K389" s="54">
        <v>0.1091078218939787</v>
      </c>
      <c r="L389" s="56">
        <f t="shared" ref="L389:L452" si="43">(H389+I389+J389+K389)/F389</f>
        <v>2.8500432883815457E-2</v>
      </c>
    </row>
    <row r="390" spans="1:12" x14ac:dyDescent="0.2">
      <c r="A390" s="59">
        <f t="shared" ref="A390:A453" si="44">1+A389</f>
        <v>2</v>
      </c>
      <c r="B390" s="57" t="s">
        <v>2183</v>
      </c>
      <c r="C390" s="57">
        <v>272.8</v>
      </c>
      <c r="D390" s="57"/>
      <c r="E390" s="57"/>
      <c r="F390" s="57">
        <f t="shared" si="41"/>
        <v>272.8</v>
      </c>
      <c r="G390" s="56">
        <f t="shared" ref="G390:G453" si="45">1/232028.9*F390</f>
        <v>1.1757156112880765E-3</v>
      </c>
      <c r="H390" s="321">
        <f t="shared" si="42"/>
        <v>4.4771250477849955</v>
      </c>
      <c r="I390" s="54">
        <f t="shared" ref="I390:I453" si="46">H390*0.22</f>
        <v>0.98496751051269904</v>
      </c>
      <c r="J390" s="54">
        <f t="shared" ref="J390:J453" si="47">H390*0.5</f>
        <v>2.2385625238924978</v>
      </c>
      <c r="K390" s="54">
        <v>7.4263008514664136E-2</v>
      </c>
      <c r="L390" s="56">
        <f t="shared" si="43"/>
        <v>2.8500432883815451E-2</v>
      </c>
    </row>
    <row r="391" spans="1:12" x14ac:dyDescent="0.2">
      <c r="A391" s="59">
        <f t="shared" si="44"/>
        <v>3</v>
      </c>
      <c r="B391" s="57" t="s">
        <v>2184</v>
      </c>
      <c r="C391" s="57">
        <v>584.5</v>
      </c>
      <c r="D391" s="57"/>
      <c r="E391" s="57"/>
      <c r="F391" s="57">
        <f t="shared" si="41"/>
        <v>584.5</v>
      </c>
      <c r="G391" s="56">
        <f t="shared" si="45"/>
        <v>2.5190827521916451E-3</v>
      </c>
      <c r="H391" s="321">
        <f t="shared" si="42"/>
        <v>9.5926671203457836</v>
      </c>
      <c r="I391" s="54">
        <f t="shared" si="46"/>
        <v>2.1103867664760725</v>
      </c>
      <c r="J391" s="54">
        <f t="shared" si="47"/>
        <v>4.7963335601728918</v>
      </c>
      <c r="K391" s="54">
        <v>0.15911557359538558</v>
      </c>
      <c r="L391" s="56">
        <f t="shared" si="43"/>
        <v>2.8500432883815454E-2</v>
      </c>
    </row>
    <row r="392" spans="1:12" x14ac:dyDescent="0.2">
      <c r="A392" s="59">
        <f t="shared" si="44"/>
        <v>4</v>
      </c>
      <c r="B392" s="57" t="s">
        <v>2185</v>
      </c>
      <c r="C392" s="57">
        <v>274.10000000000002</v>
      </c>
      <c r="D392" s="57"/>
      <c r="E392" s="57">
        <v>19.2</v>
      </c>
      <c r="F392" s="57">
        <f t="shared" si="41"/>
        <v>293.3</v>
      </c>
      <c r="G392" s="56">
        <f t="shared" si="45"/>
        <v>1.264066674453053E-3</v>
      </c>
      <c r="H392" s="321">
        <f t="shared" si="42"/>
        <v>4.8135658963172254</v>
      </c>
      <c r="I392" s="54">
        <f t="shared" si="46"/>
        <v>1.0589844971897897</v>
      </c>
      <c r="J392" s="54">
        <f t="shared" si="47"/>
        <v>2.4067829481586127</v>
      </c>
      <c r="K392" s="54">
        <v>7.984362315744499E-2</v>
      </c>
      <c r="L392" s="56">
        <f t="shared" si="43"/>
        <v>2.8500432883815447E-2</v>
      </c>
    </row>
    <row r="393" spans="1:12" x14ac:dyDescent="0.2">
      <c r="A393" s="59">
        <f t="shared" si="44"/>
        <v>5</v>
      </c>
      <c r="B393" s="57" t="s">
        <v>2186</v>
      </c>
      <c r="C393" s="57">
        <v>468.6</v>
      </c>
      <c r="D393" s="57"/>
      <c r="E393" s="57"/>
      <c r="F393" s="57">
        <f t="shared" si="41"/>
        <v>468.6</v>
      </c>
      <c r="G393" s="56">
        <f t="shared" si="45"/>
        <v>2.0195760097125831E-3</v>
      </c>
      <c r="H393" s="321">
        <f t="shared" si="42"/>
        <v>7.6905454449855162</v>
      </c>
      <c r="I393" s="54">
        <f t="shared" si="46"/>
        <v>1.6919199978968136</v>
      </c>
      <c r="J393" s="54">
        <f t="shared" si="47"/>
        <v>3.8452727224927581</v>
      </c>
      <c r="K393" s="54">
        <v>0.12756468398083437</v>
      </c>
      <c r="L393" s="56">
        <f t="shared" si="43"/>
        <v>2.8500432883815454E-2</v>
      </c>
    </row>
    <row r="394" spans="1:12" x14ac:dyDescent="0.2">
      <c r="A394" s="59">
        <f t="shared" si="44"/>
        <v>6</v>
      </c>
      <c r="B394" s="57" t="s">
        <v>2187</v>
      </c>
      <c r="C394" s="57">
        <v>346.93</v>
      </c>
      <c r="D394" s="57"/>
      <c r="E394" s="57"/>
      <c r="F394" s="57">
        <f t="shared" si="41"/>
        <v>346.93</v>
      </c>
      <c r="G394" s="56">
        <f t="shared" si="45"/>
        <v>1.4952016753085498E-3</v>
      </c>
      <c r="H394" s="321">
        <f t="shared" si="42"/>
        <v>5.693727979574958</v>
      </c>
      <c r="I394" s="54">
        <f t="shared" si="46"/>
        <v>1.2526201555064909</v>
      </c>
      <c r="J394" s="54">
        <f t="shared" si="47"/>
        <v>2.846863989787479</v>
      </c>
      <c r="K394" s="54">
        <v>9.4443055513168742E-2</v>
      </c>
      <c r="L394" s="56">
        <f t="shared" si="43"/>
        <v>2.8500432883815457E-2</v>
      </c>
    </row>
    <row r="395" spans="1:12" x14ac:dyDescent="0.2">
      <c r="A395" s="59">
        <f t="shared" si="44"/>
        <v>7</v>
      </c>
      <c r="B395" s="57" t="s">
        <v>2188</v>
      </c>
      <c r="C395" s="57">
        <v>606.20000000000005</v>
      </c>
      <c r="D395" s="57"/>
      <c r="E395" s="57">
        <v>58.3</v>
      </c>
      <c r="F395" s="57">
        <f t="shared" si="41"/>
        <v>664.5</v>
      </c>
      <c r="G395" s="56">
        <f t="shared" si="45"/>
        <v>2.8638673889330164E-3</v>
      </c>
      <c r="H395" s="321">
        <f t="shared" si="42"/>
        <v>10.905607017056926</v>
      </c>
      <c r="I395" s="54">
        <f t="shared" si="46"/>
        <v>2.3992335437525236</v>
      </c>
      <c r="J395" s="54">
        <f t="shared" si="47"/>
        <v>5.4528035085284632</v>
      </c>
      <c r="K395" s="54">
        <v>0.18089358195745719</v>
      </c>
      <c r="L395" s="56">
        <f t="shared" si="43"/>
        <v>2.8500432883815454E-2</v>
      </c>
    </row>
    <row r="396" spans="1:12" x14ac:dyDescent="0.2">
      <c r="A396" s="59">
        <f t="shared" si="44"/>
        <v>8</v>
      </c>
      <c r="B396" s="57" t="s">
        <v>2189</v>
      </c>
      <c r="C396" s="57">
        <v>434.3</v>
      </c>
      <c r="D396" s="57"/>
      <c r="E396" s="57"/>
      <c r="F396" s="57">
        <f t="shared" si="41"/>
        <v>434.3</v>
      </c>
      <c r="G396" s="56">
        <f t="shared" si="45"/>
        <v>1.8717495967097201E-3</v>
      </c>
      <c r="H396" s="321">
        <f t="shared" si="42"/>
        <v>7.1276224642706136</v>
      </c>
      <c r="I396" s="54">
        <f t="shared" si="46"/>
        <v>1.5680769421395351</v>
      </c>
      <c r="J396" s="54">
        <f t="shared" si="47"/>
        <v>3.5638112321353068</v>
      </c>
      <c r="K396" s="54">
        <v>0.11822736289559618</v>
      </c>
      <c r="L396" s="56">
        <f t="shared" si="43"/>
        <v>2.8500432883815454E-2</v>
      </c>
    </row>
    <row r="397" spans="1:12" x14ac:dyDescent="0.2">
      <c r="A397" s="59">
        <f t="shared" si="44"/>
        <v>9</v>
      </c>
      <c r="B397" s="57" t="s">
        <v>2190</v>
      </c>
      <c r="C397" s="57">
        <v>613.4</v>
      </c>
      <c r="D397" s="57"/>
      <c r="E397" s="57">
        <v>29</v>
      </c>
      <c r="F397" s="57">
        <f t="shared" si="41"/>
        <v>642.4</v>
      </c>
      <c r="G397" s="56">
        <f t="shared" si="45"/>
        <v>2.7686206330332125E-3</v>
      </c>
      <c r="H397" s="321">
        <f t="shared" si="42"/>
        <v>10.542907370590473</v>
      </c>
      <c r="I397" s="54">
        <f t="shared" si="46"/>
        <v>2.319439621529904</v>
      </c>
      <c r="J397" s="54">
        <f t="shared" si="47"/>
        <v>5.2714536852952367</v>
      </c>
      <c r="K397" s="54">
        <v>0.17487740714743491</v>
      </c>
      <c r="L397" s="56">
        <f t="shared" si="43"/>
        <v>2.8500432883815457E-2</v>
      </c>
    </row>
    <row r="398" spans="1:12" x14ac:dyDescent="0.2">
      <c r="A398" s="59">
        <f t="shared" si="44"/>
        <v>10</v>
      </c>
      <c r="B398" s="57" t="s">
        <v>2191</v>
      </c>
      <c r="C398" s="57">
        <v>237.3</v>
      </c>
      <c r="D398" s="57"/>
      <c r="E398" s="57"/>
      <c r="F398" s="57">
        <f t="shared" si="41"/>
        <v>237.3</v>
      </c>
      <c r="G398" s="56">
        <f t="shared" si="45"/>
        <v>1.022717428734093E-3</v>
      </c>
      <c r="H398" s="321">
        <f t="shared" si="42"/>
        <v>3.8945079686194259</v>
      </c>
      <c r="I398" s="54">
        <f t="shared" si="46"/>
        <v>0.85679175309627376</v>
      </c>
      <c r="J398" s="54">
        <f t="shared" si="47"/>
        <v>1.947253984309713</v>
      </c>
      <c r="K398" s="54">
        <v>6.4599017303994866E-2</v>
      </c>
      <c r="L398" s="56">
        <f t="shared" si="43"/>
        <v>2.8500432883815454E-2</v>
      </c>
    </row>
    <row r="399" spans="1:12" x14ac:dyDescent="0.2">
      <c r="A399" s="59">
        <f t="shared" si="44"/>
        <v>11</v>
      </c>
      <c r="B399" s="57" t="s">
        <v>2192</v>
      </c>
      <c r="C399" s="57">
        <v>662.7</v>
      </c>
      <c r="D399" s="57"/>
      <c r="E399" s="57">
        <v>66.400000000000006</v>
      </c>
      <c r="F399" s="57">
        <f t="shared" si="41"/>
        <v>729.1</v>
      </c>
      <c r="G399" s="56">
        <f t="shared" si="45"/>
        <v>3.1422809831016738E-3</v>
      </c>
      <c r="H399" s="321">
        <f t="shared" si="42"/>
        <v>11.965805983651174</v>
      </c>
      <c r="I399" s="54">
        <f t="shared" si="46"/>
        <v>2.6324773164032584</v>
      </c>
      <c r="J399" s="54">
        <f t="shared" si="47"/>
        <v>5.9829029918255872</v>
      </c>
      <c r="K399" s="54">
        <v>0.19847932370983001</v>
      </c>
      <c r="L399" s="56">
        <f t="shared" si="43"/>
        <v>2.8500432883815454E-2</v>
      </c>
    </row>
    <row r="400" spans="1:12" x14ac:dyDescent="0.2">
      <c r="A400" s="59">
        <f t="shared" si="44"/>
        <v>12</v>
      </c>
      <c r="B400" s="57" t="s">
        <v>2194</v>
      </c>
      <c r="C400" s="57">
        <v>660.2</v>
      </c>
      <c r="D400" s="57"/>
      <c r="E400" s="57"/>
      <c r="F400" s="57">
        <f t="shared" si="41"/>
        <v>660.2</v>
      </c>
      <c r="G400" s="56">
        <f t="shared" si="45"/>
        <v>2.845335214708168E-3</v>
      </c>
      <c r="H400" s="321">
        <f t="shared" si="42"/>
        <v>10.835036497608703</v>
      </c>
      <c r="I400" s="54">
        <f t="shared" si="46"/>
        <v>2.3837080294739148</v>
      </c>
      <c r="J400" s="54">
        <f t="shared" si="47"/>
        <v>5.4175182488043516</v>
      </c>
      <c r="K400" s="54">
        <v>0.17972301400799584</v>
      </c>
      <c r="L400" s="56">
        <f t="shared" si="43"/>
        <v>2.8500432883815457E-2</v>
      </c>
    </row>
    <row r="401" spans="1:12" x14ac:dyDescent="0.2">
      <c r="A401" s="59">
        <f t="shared" si="44"/>
        <v>13</v>
      </c>
      <c r="B401" s="57" t="s">
        <v>2195</v>
      </c>
      <c r="C401" s="57">
        <v>523.9</v>
      </c>
      <c r="D401" s="57"/>
      <c r="E401" s="57"/>
      <c r="F401" s="57">
        <f t="shared" si="41"/>
        <v>523.9</v>
      </c>
      <c r="G401" s="56">
        <f t="shared" si="45"/>
        <v>2.257908389860056E-3</v>
      </c>
      <c r="H401" s="321">
        <f t="shared" si="42"/>
        <v>8.5981151485870928</v>
      </c>
      <c r="I401" s="54">
        <f t="shared" si="46"/>
        <v>1.8915853326891605</v>
      </c>
      <c r="J401" s="54">
        <f t="shared" si="47"/>
        <v>4.2990575742935464</v>
      </c>
      <c r="K401" s="54">
        <v>0.14261873226111635</v>
      </c>
      <c r="L401" s="56">
        <f t="shared" si="43"/>
        <v>2.8500432883815457E-2</v>
      </c>
    </row>
    <row r="402" spans="1:12" x14ac:dyDescent="0.2">
      <c r="A402" s="59">
        <f t="shared" si="44"/>
        <v>14</v>
      </c>
      <c r="B402" s="57" t="s">
        <v>2196</v>
      </c>
      <c r="C402" s="57">
        <v>529.29999999999995</v>
      </c>
      <c r="D402" s="57">
        <v>23.9</v>
      </c>
      <c r="E402" s="57"/>
      <c r="F402" s="57">
        <f t="shared" si="41"/>
        <v>553.19999999999993</v>
      </c>
      <c r="G402" s="56">
        <f t="shared" si="45"/>
        <v>2.384185763066583E-3</v>
      </c>
      <c r="H402" s="321">
        <f t="shared" si="42"/>
        <v>9.0789793857575489</v>
      </c>
      <c r="I402" s="54">
        <f t="shared" si="46"/>
        <v>1.9973754648666608</v>
      </c>
      <c r="J402" s="54">
        <f t="shared" si="47"/>
        <v>4.5394896928787745</v>
      </c>
      <c r="K402" s="54">
        <v>0.15059492782372508</v>
      </c>
      <c r="L402" s="56">
        <f t="shared" si="43"/>
        <v>2.8500432883815457E-2</v>
      </c>
    </row>
    <row r="403" spans="1:12" x14ac:dyDescent="0.2">
      <c r="A403" s="59">
        <f t="shared" si="44"/>
        <v>15</v>
      </c>
      <c r="B403" s="57" t="s">
        <v>2197</v>
      </c>
      <c r="C403" s="57">
        <v>533.79999999999995</v>
      </c>
      <c r="D403" s="57"/>
      <c r="E403" s="57"/>
      <c r="F403" s="57">
        <f t="shared" si="41"/>
        <v>533.79999999999995</v>
      </c>
      <c r="G403" s="56">
        <f t="shared" si="45"/>
        <v>2.3005754886568008E-3</v>
      </c>
      <c r="H403" s="321">
        <f t="shared" si="42"/>
        <v>8.760591460805097</v>
      </c>
      <c r="I403" s="54">
        <f t="shared" si="46"/>
        <v>1.9273301213771215</v>
      </c>
      <c r="J403" s="54">
        <f t="shared" si="47"/>
        <v>4.3802957304025485</v>
      </c>
      <c r="K403" s="54">
        <v>0.1453137607959227</v>
      </c>
      <c r="L403" s="56">
        <f t="shared" si="43"/>
        <v>2.8500432883815457E-2</v>
      </c>
    </row>
    <row r="404" spans="1:12" x14ac:dyDescent="0.2">
      <c r="A404" s="59">
        <f t="shared" si="44"/>
        <v>16</v>
      </c>
      <c r="B404" s="57" t="s">
        <v>2198</v>
      </c>
      <c r="C404" s="57">
        <v>612</v>
      </c>
      <c r="D404" s="57">
        <v>49.8</v>
      </c>
      <c r="E404" s="57"/>
      <c r="F404" s="57">
        <f t="shared" si="41"/>
        <v>661.8</v>
      </c>
      <c r="G404" s="56">
        <f t="shared" si="45"/>
        <v>2.8522309074429947E-3</v>
      </c>
      <c r="H404" s="321">
        <f t="shared" si="42"/>
        <v>10.861295295542924</v>
      </c>
      <c r="I404" s="54">
        <f t="shared" si="46"/>
        <v>2.3894849650194434</v>
      </c>
      <c r="J404" s="54">
        <f t="shared" si="47"/>
        <v>5.4306476477714618</v>
      </c>
      <c r="K404" s="54">
        <v>0.18015857417523726</v>
      </c>
      <c r="L404" s="56">
        <f t="shared" si="43"/>
        <v>2.8500432883815457E-2</v>
      </c>
    </row>
    <row r="405" spans="1:12" x14ac:dyDescent="0.2">
      <c r="A405" s="59">
        <f t="shared" si="44"/>
        <v>17</v>
      </c>
      <c r="B405" s="57" t="s">
        <v>2199</v>
      </c>
      <c r="C405" s="57">
        <v>641.79999999999995</v>
      </c>
      <c r="D405" s="57"/>
      <c r="E405" s="57"/>
      <c r="F405" s="57">
        <f t="shared" si="41"/>
        <v>641.79999999999995</v>
      </c>
      <c r="G405" s="56">
        <f t="shared" si="45"/>
        <v>2.7660347482576521E-3</v>
      </c>
      <c r="H405" s="321">
        <f t="shared" si="42"/>
        <v>10.53306032136514</v>
      </c>
      <c r="I405" s="54">
        <f t="shared" si="46"/>
        <v>2.3172732707003307</v>
      </c>
      <c r="J405" s="54">
        <f t="shared" si="47"/>
        <v>5.2665301606825698</v>
      </c>
      <c r="K405" s="54">
        <v>0.17471407208471934</v>
      </c>
      <c r="L405" s="56">
        <f t="shared" si="43"/>
        <v>2.8500432883815461E-2</v>
      </c>
    </row>
    <row r="406" spans="1:12" x14ac:dyDescent="0.2">
      <c r="A406" s="59">
        <f t="shared" si="44"/>
        <v>18</v>
      </c>
      <c r="B406" s="57" t="s">
        <v>2200</v>
      </c>
      <c r="C406" s="57">
        <v>170.2</v>
      </c>
      <c r="D406" s="57"/>
      <c r="E406" s="57"/>
      <c r="F406" s="57">
        <f t="shared" si="41"/>
        <v>170.2</v>
      </c>
      <c r="G406" s="56">
        <f t="shared" si="45"/>
        <v>7.3352931466726763E-4</v>
      </c>
      <c r="H406" s="321">
        <f t="shared" si="42"/>
        <v>2.7932796302529552</v>
      </c>
      <c r="I406" s="54">
        <f t="shared" si="46"/>
        <v>0.61452151865565019</v>
      </c>
      <c r="J406" s="54">
        <f t="shared" si="47"/>
        <v>1.3966398151264776</v>
      </c>
      <c r="K406" s="54">
        <v>4.6332712790307311E-2</v>
      </c>
      <c r="L406" s="56">
        <f t="shared" si="43"/>
        <v>2.8500432883815457E-2</v>
      </c>
    </row>
    <row r="407" spans="1:12" x14ac:dyDescent="0.2">
      <c r="A407" s="59">
        <f t="shared" si="44"/>
        <v>19</v>
      </c>
      <c r="B407" s="57" t="s">
        <v>2201</v>
      </c>
      <c r="C407" s="57">
        <v>899</v>
      </c>
      <c r="D407" s="57"/>
      <c r="E407" s="57">
        <v>148.9</v>
      </c>
      <c r="F407" s="57">
        <f t="shared" si="41"/>
        <v>1047.9000000000001</v>
      </c>
      <c r="G407" s="56">
        <f t="shared" si="45"/>
        <v>4.5162477605160392E-3</v>
      </c>
      <c r="H407" s="321">
        <f t="shared" si="42"/>
        <v>17.197871472045076</v>
      </c>
      <c r="I407" s="54">
        <f t="shared" si="46"/>
        <v>3.7835317238499169</v>
      </c>
      <c r="J407" s="54">
        <f t="shared" si="47"/>
        <v>8.598935736022538</v>
      </c>
      <c r="K407" s="54">
        <v>0.28526468703268532</v>
      </c>
      <c r="L407" s="56">
        <f t="shared" si="43"/>
        <v>2.8500432883815454E-2</v>
      </c>
    </row>
    <row r="408" spans="1:12" x14ac:dyDescent="0.2">
      <c r="A408" s="59">
        <f t="shared" si="44"/>
        <v>20</v>
      </c>
      <c r="B408" s="57" t="s">
        <v>2202</v>
      </c>
      <c r="C408" s="57">
        <v>463.25</v>
      </c>
      <c r="D408" s="57"/>
      <c r="E408" s="57"/>
      <c r="F408" s="57">
        <f t="shared" si="41"/>
        <v>463.25</v>
      </c>
      <c r="G408" s="56">
        <f t="shared" si="45"/>
        <v>1.9965185371305038E-3</v>
      </c>
      <c r="H408" s="321">
        <f t="shared" si="42"/>
        <v>7.6027425893929585</v>
      </c>
      <c r="I408" s="54">
        <f t="shared" si="46"/>
        <v>1.6726033696664508</v>
      </c>
      <c r="J408" s="54">
        <f t="shared" si="47"/>
        <v>3.8013712946964793</v>
      </c>
      <c r="K408" s="54">
        <v>0.1261082796716208</v>
      </c>
      <c r="L408" s="56">
        <f t="shared" si="43"/>
        <v>2.8500432883815454E-2</v>
      </c>
    </row>
    <row r="409" spans="1:12" x14ac:dyDescent="0.2">
      <c r="A409" s="59">
        <f t="shared" si="44"/>
        <v>21</v>
      </c>
      <c r="B409" s="57" t="s">
        <v>2203</v>
      </c>
      <c r="C409" s="57">
        <v>565.20000000000005</v>
      </c>
      <c r="D409" s="57"/>
      <c r="E409" s="57"/>
      <c r="F409" s="57">
        <f t="shared" si="41"/>
        <v>565.20000000000005</v>
      </c>
      <c r="G409" s="56">
        <f t="shared" si="45"/>
        <v>2.4359034585777891E-3</v>
      </c>
      <c r="H409" s="321">
        <f t="shared" si="42"/>
        <v>9.2759203702642203</v>
      </c>
      <c r="I409" s="54">
        <f t="shared" si="46"/>
        <v>2.0407024814581285</v>
      </c>
      <c r="J409" s="54">
        <f t="shared" si="47"/>
        <v>4.6379601851321102</v>
      </c>
      <c r="K409" s="54">
        <v>0.15386162907803583</v>
      </c>
      <c r="L409" s="56">
        <f t="shared" si="43"/>
        <v>2.8500432883815454E-2</v>
      </c>
    </row>
    <row r="410" spans="1:12" x14ac:dyDescent="0.2">
      <c r="A410" s="59">
        <f t="shared" si="44"/>
        <v>22</v>
      </c>
      <c r="B410" s="57" t="s">
        <v>2204</v>
      </c>
      <c r="C410" s="57">
        <v>482.6</v>
      </c>
      <c r="D410" s="57"/>
      <c r="E410" s="57"/>
      <c r="F410" s="57">
        <f t="shared" si="41"/>
        <v>482.6</v>
      </c>
      <c r="G410" s="56">
        <f t="shared" si="45"/>
        <v>2.0799133211423233E-3</v>
      </c>
      <c r="H410" s="321">
        <f t="shared" si="42"/>
        <v>7.920309926909967</v>
      </c>
      <c r="I410" s="54">
        <f t="shared" si="46"/>
        <v>1.7424681839201928</v>
      </c>
      <c r="J410" s="54">
        <f t="shared" si="47"/>
        <v>3.9601549634549835</v>
      </c>
      <c r="K410" s="54">
        <v>0.13137583544419693</v>
      </c>
      <c r="L410" s="56">
        <f t="shared" si="43"/>
        <v>2.8500432883815457E-2</v>
      </c>
    </row>
    <row r="411" spans="1:12" x14ac:dyDescent="0.2">
      <c r="A411" s="59">
        <f t="shared" si="44"/>
        <v>23</v>
      </c>
      <c r="B411" s="57" t="s">
        <v>2205</v>
      </c>
      <c r="C411" s="57">
        <v>334</v>
      </c>
      <c r="D411" s="57"/>
      <c r="E411" s="57"/>
      <c r="F411" s="57">
        <f t="shared" si="41"/>
        <v>334</v>
      </c>
      <c r="G411" s="56">
        <f t="shared" si="45"/>
        <v>1.4394758583952257E-3</v>
      </c>
      <c r="H411" s="321">
        <f t="shared" si="42"/>
        <v>5.4815240687690192</v>
      </c>
      <c r="I411" s="54">
        <f t="shared" si="46"/>
        <v>1.2059352951291842</v>
      </c>
      <c r="J411" s="54">
        <f t="shared" si="47"/>
        <v>2.7407620343845096</v>
      </c>
      <c r="K411" s="54">
        <v>9.0923184911648899E-2</v>
      </c>
      <c r="L411" s="56">
        <f t="shared" si="43"/>
        <v>2.8500432883815454E-2</v>
      </c>
    </row>
    <row r="412" spans="1:12" x14ac:dyDescent="0.2">
      <c r="A412" s="59">
        <f t="shared" si="44"/>
        <v>24</v>
      </c>
      <c r="B412" s="57" t="s">
        <v>2206</v>
      </c>
      <c r="C412" s="57">
        <v>579</v>
      </c>
      <c r="D412" s="57"/>
      <c r="E412" s="57"/>
      <c r="F412" s="57">
        <f t="shared" si="41"/>
        <v>579</v>
      </c>
      <c r="G412" s="56">
        <f t="shared" si="45"/>
        <v>2.4953788084156755E-3</v>
      </c>
      <c r="H412" s="321">
        <f t="shared" si="42"/>
        <v>9.502402502446893</v>
      </c>
      <c r="I412" s="54">
        <f t="shared" si="46"/>
        <v>2.0905285505383167</v>
      </c>
      <c r="J412" s="54">
        <f t="shared" si="47"/>
        <v>4.7512012512234465</v>
      </c>
      <c r="K412" s="54">
        <v>0.15761833552049317</v>
      </c>
      <c r="L412" s="56">
        <f t="shared" si="43"/>
        <v>2.8500432883815457E-2</v>
      </c>
    </row>
    <row r="413" spans="1:12" x14ac:dyDescent="0.2">
      <c r="A413" s="59">
        <f t="shared" si="44"/>
        <v>25</v>
      </c>
      <c r="B413" s="57" t="s">
        <v>2207</v>
      </c>
      <c r="C413" s="57">
        <v>674.3</v>
      </c>
      <c r="D413" s="57"/>
      <c r="E413" s="57"/>
      <c r="F413" s="57">
        <f t="shared" si="41"/>
        <v>674.3</v>
      </c>
      <c r="G413" s="56">
        <f t="shared" si="45"/>
        <v>2.906103506933834E-3</v>
      </c>
      <c r="H413" s="321">
        <f t="shared" si="42"/>
        <v>11.06644215440404</v>
      </c>
      <c r="I413" s="54">
        <f t="shared" si="46"/>
        <v>2.4346172739688887</v>
      </c>
      <c r="J413" s="54">
        <f t="shared" si="47"/>
        <v>5.5332210772020201</v>
      </c>
      <c r="K413" s="54">
        <v>0.18356138798181093</v>
      </c>
      <c r="L413" s="56">
        <f t="shared" si="43"/>
        <v>2.8500432883815454E-2</v>
      </c>
    </row>
    <row r="414" spans="1:12" x14ac:dyDescent="0.2">
      <c r="A414" s="59">
        <f t="shared" si="44"/>
        <v>26</v>
      </c>
      <c r="B414" s="57" t="s">
        <v>2208</v>
      </c>
      <c r="C414" s="57">
        <v>90.6</v>
      </c>
      <c r="D414" s="57"/>
      <c r="E414" s="57"/>
      <c r="F414" s="57">
        <f t="shared" si="41"/>
        <v>90.6</v>
      </c>
      <c r="G414" s="56">
        <f t="shared" si="45"/>
        <v>3.9046860110960311E-4</v>
      </c>
      <c r="H414" s="321">
        <f t="shared" si="42"/>
        <v>1.4869044330253687</v>
      </c>
      <c r="I414" s="54">
        <f t="shared" si="46"/>
        <v>0.32711897526558109</v>
      </c>
      <c r="J414" s="54">
        <f t="shared" si="47"/>
        <v>0.74345221651268434</v>
      </c>
      <c r="K414" s="54">
        <v>2.4663594470046079E-2</v>
      </c>
      <c r="L414" s="56">
        <f t="shared" si="43"/>
        <v>2.8500432883815454E-2</v>
      </c>
    </row>
    <row r="415" spans="1:12" x14ac:dyDescent="0.2">
      <c r="A415" s="59">
        <f t="shared" si="44"/>
        <v>27</v>
      </c>
      <c r="B415" s="57" t="s">
        <v>2210</v>
      </c>
      <c r="C415" s="57">
        <v>267.5</v>
      </c>
      <c r="D415" s="57"/>
      <c r="E415" s="57"/>
      <c r="F415" s="57">
        <f t="shared" si="41"/>
        <v>267.5</v>
      </c>
      <c r="G415" s="56">
        <f t="shared" si="45"/>
        <v>1.1528736291039608E-3</v>
      </c>
      <c r="H415" s="321">
        <f t="shared" si="42"/>
        <v>4.3901427796278822</v>
      </c>
      <c r="I415" s="54">
        <f t="shared" si="46"/>
        <v>0.96583141151813412</v>
      </c>
      <c r="J415" s="54">
        <f t="shared" si="47"/>
        <v>2.1950713898139411</v>
      </c>
      <c r="K415" s="54">
        <v>7.2820215460676893E-2</v>
      </c>
      <c r="L415" s="56">
        <f t="shared" si="43"/>
        <v>2.8500432883815457E-2</v>
      </c>
    </row>
    <row r="416" spans="1:12" x14ac:dyDescent="0.2">
      <c r="A416" s="59">
        <f t="shared" si="44"/>
        <v>28</v>
      </c>
      <c r="B416" s="57" t="s">
        <v>2211</v>
      </c>
      <c r="C416" s="57">
        <v>584.20000000000005</v>
      </c>
      <c r="D416" s="57"/>
      <c r="E416" s="57"/>
      <c r="F416" s="57">
        <f t="shared" si="41"/>
        <v>584.20000000000005</v>
      </c>
      <c r="G416" s="56">
        <f t="shared" si="45"/>
        <v>2.5177898098038649E-3</v>
      </c>
      <c r="H416" s="321">
        <f t="shared" si="42"/>
        <v>9.5877435957331176</v>
      </c>
      <c r="I416" s="54">
        <f t="shared" si="46"/>
        <v>2.1093035910612858</v>
      </c>
      <c r="J416" s="54">
        <f t="shared" si="47"/>
        <v>4.7938717978665588</v>
      </c>
      <c r="K416" s="54">
        <v>0.15903390606402781</v>
      </c>
      <c r="L416" s="56">
        <f t="shared" si="43"/>
        <v>2.8500432883815454E-2</v>
      </c>
    </row>
    <row r="417" spans="1:12" x14ac:dyDescent="0.2">
      <c r="A417" s="59">
        <f t="shared" si="44"/>
        <v>29</v>
      </c>
      <c r="B417" s="57" t="s">
        <v>2212</v>
      </c>
      <c r="C417" s="57">
        <v>628.9</v>
      </c>
      <c r="D417" s="57"/>
      <c r="E417" s="57"/>
      <c r="F417" s="57">
        <f t="shared" si="41"/>
        <v>628.9</v>
      </c>
      <c r="G417" s="56">
        <f t="shared" si="45"/>
        <v>2.7104382255831059E-3</v>
      </c>
      <c r="H417" s="321">
        <f t="shared" si="42"/>
        <v>10.321348763020467</v>
      </c>
      <c r="I417" s="54">
        <f t="shared" si="46"/>
        <v>2.2706967278645025</v>
      </c>
      <c r="J417" s="54">
        <f t="shared" si="47"/>
        <v>5.1606743815102334</v>
      </c>
      <c r="K417" s="54">
        <v>0.17120236823633533</v>
      </c>
      <c r="L417" s="56">
        <f t="shared" si="43"/>
        <v>2.8500432883815457E-2</v>
      </c>
    </row>
    <row r="418" spans="1:12" x14ac:dyDescent="0.2">
      <c r="A418" s="59">
        <f t="shared" si="44"/>
        <v>30</v>
      </c>
      <c r="B418" s="57" t="s">
        <v>2213</v>
      </c>
      <c r="C418" s="57">
        <v>409.2</v>
      </c>
      <c r="D418" s="57"/>
      <c r="E418" s="57"/>
      <c r="F418" s="57">
        <f t="shared" si="41"/>
        <v>409.2</v>
      </c>
      <c r="G418" s="56">
        <f t="shared" si="45"/>
        <v>1.7635734169321148E-3</v>
      </c>
      <c r="H418" s="321">
        <f t="shared" si="42"/>
        <v>6.7156875716774929</v>
      </c>
      <c r="I418" s="54">
        <f t="shared" si="46"/>
        <v>1.4774512657690484</v>
      </c>
      <c r="J418" s="54">
        <f t="shared" si="47"/>
        <v>3.3578437858387464</v>
      </c>
      <c r="K418" s="54">
        <v>0.1113945127719962</v>
      </c>
      <c r="L418" s="56">
        <f t="shared" si="43"/>
        <v>2.8500432883815454E-2</v>
      </c>
    </row>
    <row r="419" spans="1:12" x14ac:dyDescent="0.2">
      <c r="A419" s="59">
        <f t="shared" si="44"/>
        <v>31</v>
      </c>
      <c r="B419" s="57" t="s">
        <v>2214</v>
      </c>
      <c r="C419" s="57">
        <v>320.60000000000002</v>
      </c>
      <c r="D419" s="57"/>
      <c r="E419" s="57"/>
      <c r="F419" s="57">
        <f t="shared" si="41"/>
        <v>320.60000000000002</v>
      </c>
      <c r="G419" s="56">
        <f t="shared" si="45"/>
        <v>1.3817244317410461E-3</v>
      </c>
      <c r="H419" s="321">
        <f t="shared" si="42"/>
        <v>5.2616066360699039</v>
      </c>
      <c r="I419" s="54">
        <f t="shared" si="46"/>
        <v>1.1575534599353789</v>
      </c>
      <c r="J419" s="54">
        <f t="shared" si="47"/>
        <v>2.6308033180349519</v>
      </c>
      <c r="K419" s="54">
        <v>8.7275368511001913E-2</v>
      </c>
      <c r="L419" s="56">
        <f t="shared" si="43"/>
        <v>2.8500432883815457E-2</v>
      </c>
    </row>
    <row r="420" spans="1:12" x14ac:dyDescent="0.2">
      <c r="A420" s="59">
        <f t="shared" si="44"/>
        <v>32</v>
      </c>
      <c r="B420" s="57" t="s">
        <v>2215</v>
      </c>
      <c r="C420" s="57">
        <v>505.8</v>
      </c>
      <c r="D420" s="57"/>
      <c r="E420" s="57"/>
      <c r="F420" s="57">
        <f t="shared" si="41"/>
        <v>505.8</v>
      </c>
      <c r="G420" s="56">
        <f t="shared" si="45"/>
        <v>2.1799008657973208E-3</v>
      </c>
      <c r="H420" s="321">
        <f t="shared" si="42"/>
        <v>8.301062496956197</v>
      </c>
      <c r="I420" s="54">
        <f t="shared" si="46"/>
        <v>1.8262337493303633</v>
      </c>
      <c r="J420" s="54">
        <f t="shared" si="47"/>
        <v>4.1505312484780985</v>
      </c>
      <c r="K420" s="54">
        <v>0.13769145786919765</v>
      </c>
      <c r="L420" s="56">
        <f t="shared" si="43"/>
        <v>2.8500432883815451E-2</v>
      </c>
    </row>
    <row r="421" spans="1:12" x14ac:dyDescent="0.2">
      <c r="A421" s="59">
        <f t="shared" si="44"/>
        <v>33</v>
      </c>
      <c r="B421" s="57" t="s">
        <v>2216</v>
      </c>
      <c r="C421" s="57">
        <v>482.7</v>
      </c>
      <c r="D421" s="57"/>
      <c r="E421" s="57"/>
      <c r="F421" s="57">
        <f t="shared" si="41"/>
        <v>482.7</v>
      </c>
      <c r="G421" s="56">
        <f t="shared" si="45"/>
        <v>2.0803443019382496E-3</v>
      </c>
      <c r="H421" s="321">
        <f t="shared" si="42"/>
        <v>7.9219511017808548</v>
      </c>
      <c r="I421" s="54">
        <f t="shared" si="46"/>
        <v>1.7428292423917882</v>
      </c>
      <c r="J421" s="54">
        <f t="shared" si="47"/>
        <v>3.9609755508904274</v>
      </c>
      <c r="K421" s="54">
        <v>0.13140305795464946</v>
      </c>
      <c r="L421" s="56">
        <f t="shared" si="43"/>
        <v>2.8500432883815457E-2</v>
      </c>
    </row>
    <row r="422" spans="1:12" x14ac:dyDescent="0.2">
      <c r="A422" s="59">
        <f t="shared" si="44"/>
        <v>34</v>
      </c>
      <c r="B422" s="57" t="s">
        <v>2217</v>
      </c>
      <c r="C422" s="57">
        <v>236.2</v>
      </c>
      <c r="D422" s="57"/>
      <c r="E422" s="57"/>
      <c r="F422" s="57">
        <f t="shared" si="41"/>
        <v>236.2</v>
      </c>
      <c r="G422" s="56">
        <f t="shared" si="45"/>
        <v>1.0179766399788992E-3</v>
      </c>
      <c r="H422" s="321">
        <f t="shared" si="42"/>
        <v>3.876455045039648</v>
      </c>
      <c r="I422" s="54">
        <f t="shared" si="46"/>
        <v>0.85282010990872259</v>
      </c>
      <c r="J422" s="54">
        <f t="shared" si="47"/>
        <v>1.938227522519824</v>
      </c>
      <c r="K422" s="54">
        <v>6.4299569689016373E-2</v>
      </c>
      <c r="L422" s="56">
        <f t="shared" si="43"/>
        <v>2.8500432883815461E-2</v>
      </c>
    </row>
    <row r="423" spans="1:12" x14ac:dyDescent="0.2">
      <c r="A423" s="59">
        <f t="shared" si="44"/>
        <v>35</v>
      </c>
      <c r="B423" s="57" t="s">
        <v>2218</v>
      </c>
      <c r="C423" s="57">
        <v>412.4</v>
      </c>
      <c r="D423" s="57">
        <v>16.8</v>
      </c>
      <c r="E423" s="57"/>
      <c r="F423" s="57">
        <f t="shared" si="41"/>
        <v>429.2</v>
      </c>
      <c r="G423" s="56">
        <f t="shared" si="45"/>
        <v>1.8497695761174576E-3</v>
      </c>
      <c r="H423" s="321">
        <f t="shared" si="42"/>
        <v>7.0439225458552785</v>
      </c>
      <c r="I423" s="54">
        <f t="shared" si="46"/>
        <v>1.5496629600881613</v>
      </c>
      <c r="J423" s="54">
        <f t="shared" si="47"/>
        <v>3.5219612729276393</v>
      </c>
      <c r="K423" s="54">
        <v>0.11683901486251411</v>
      </c>
      <c r="L423" s="56">
        <f t="shared" si="43"/>
        <v>2.8500432883815451E-2</v>
      </c>
    </row>
    <row r="424" spans="1:12" x14ac:dyDescent="0.2">
      <c r="A424" s="59">
        <f t="shared" si="44"/>
        <v>36</v>
      </c>
      <c r="B424" s="57" t="s">
        <v>2219</v>
      </c>
      <c r="C424" s="57">
        <v>551.1</v>
      </c>
      <c r="D424" s="57"/>
      <c r="E424" s="57"/>
      <c r="F424" s="57">
        <f t="shared" si="41"/>
        <v>551.1</v>
      </c>
      <c r="G424" s="56">
        <f t="shared" si="45"/>
        <v>2.3751351663521226E-3</v>
      </c>
      <c r="H424" s="321">
        <f t="shared" si="42"/>
        <v>9.0445147134688835</v>
      </c>
      <c r="I424" s="54">
        <f t="shared" si="46"/>
        <v>1.9897932369631544</v>
      </c>
      <c r="J424" s="54">
        <f t="shared" si="47"/>
        <v>4.5222573567344417</v>
      </c>
      <c r="K424" s="54">
        <v>0.15002325510422071</v>
      </c>
      <c r="L424" s="56">
        <f t="shared" si="43"/>
        <v>2.8500432883815461E-2</v>
      </c>
    </row>
    <row r="425" spans="1:12" x14ac:dyDescent="0.2">
      <c r="A425" s="59">
        <f t="shared" si="44"/>
        <v>37</v>
      </c>
      <c r="B425" s="57" t="s">
        <v>2220</v>
      </c>
      <c r="C425" s="57">
        <v>129.1</v>
      </c>
      <c r="D425" s="57">
        <v>13.6</v>
      </c>
      <c r="E425" s="57"/>
      <c r="F425" s="57">
        <f t="shared" si="41"/>
        <v>142.69999999999999</v>
      </c>
      <c r="G425" s="56">
        <f t="shared" si="45"/>
        <v>6.1500959578742126E-4</v>
      </c>
      <c r="H425" s="321">
        <f t="shared" si="42"/>
        <v>2.3419565407585003</v>
      </c>
      <c r="I425" s="54">
        <f t="shared" si="46"/>
        <v>0.51523043896687004</v>
      </c>
      <c r="J425" s="54">
        <f t="shared" si="47"/>
        <v>1.1709782703792502</v>
      </c>
      <c r="K425" s="54">
        <v>3.8846522415845207E-2</v>
      </c>
      <c r="L425" s="56">
        <f t="shared" si="43"/>
        <v>2.8500432883815461E-2</v>
      </c>
    </row>
    <row r="426" spans="1:12" x14ac:dyDescent="0.2">
      <c r="A426" s="59">
        <f t="shared" si="44"/>
        <v>38</v>
      </c>
      <c r="B426" s="57" t="s">
        <v>2221</v>
      </c>
      <c r="C426" s="57">
        <v>508.7</v>
      </c>
      <c r="D426" s="57"/>
      <c r="E426" s="57"/>
      <c r="F426" s="57">
        <f t="shared" si="41"/>
        <v>508.7</v>
      </c>
      <c r="G426" s="56">
        <f t="shared" si="45"/>
        <v>2.1923993088791955E-3</v>
      </c>
      <c r="H426" s="321">
        <f t="shared" si="42"/>
        <v>8.3486565682119771</v>
      </c>
      <c r="I426" s="54">
        <f t="shared" si="46"/>
        <v>1.836704445006635</v>
      </c>
      <c r="J426" s="54">
        <f t="shared" si="47"/>
        <v>4.1743282841059886</v>
      </c>
      <c r="K426" s="54">
        <v>0.13848091067232277</v>
      </c>
      <c r="L426" s="56">
        <f t="shared" si="43"/>
        <v>2.8500432883815457E-2</v>
      </c>
    </row>
    <row r="427" spans="1:12" x14ac:dyDescent="0.2">
      <c r="A427" s="59">
        <f t="shared" si="44"/>
        <v>39</v>
      </c>
      <c r="B427" s="57" t="s">
        <v>2222</v>
      </c>
      <c r="C427" s="57">
        <v>172.3</v>
      </c>
      <c r="D427" s="57"/>
      <c r="E427" s="57">
        <v>54.6</v>
      </c>
      <c r="F427" s="57">
        <f t="shared" si="41"/>
        <v>226.9</v>
      </c>
      <c r="G427" s="56">
        <f t="shared" si="45"/>
        <v>9.7789542595771474E-4</v>
      </c>
      <c r="H427" s="321">
        <f t="shared" si="42"/>
        <v>3.7238257820469776</v>
      </c>
      <c r="I427" s="54">
        <f t="shared" si="46"/>
        <v>0.81924167205033505</v>
      </c>
      <c r="J427" s="54">
        <f t="shared" si="47"/>
        <v>1.8619128910234888</v>
      </c>
      <c r="K427" s="54">
        <v>6.1767876216925567E-2</v>
      </c>
      <c r="L427" s="56">
        <f t="shared" si="43"/>
        <v>2.8500432883815454E-2</v>
      </c>
    </row>
    <row r="428" spans="1:12" x14ac:dyDescent="0.2">
      <c r="A428" s="59">
        <f t="shared" si="44"/>
        <v>40</v>
      </c>
      <c r="B428" s="79" t="s">
        <v>2223</v>
      </c>
      <c r="C428" s="29">
        <v>355.6</v>
      </c>
      <c r="D428" s="29"/>
      <c r="E428" s="29"/>
      <c r="F428" s="57">
        <f t="shared" si="41"/>
        <v>355.6</v>
      </c>
      <c r="G428" s="56">
        <f t="shared" si="45"/>
        <v>1.532567710315396E-3</v>
      </c>
      <c r="H428" s="321">
        <f t="shared" si="42"/>
        <v>5.8360178408810279</v>
      </c>
      <c r="I428" s="54">
        <f t="shared" si="46"/>
        <v>1.2839239249938261</v>
      </c>
      <c r="J428" s="54">
        <f t="shared" si="47"/>
        <v>2.918008920440514</v>
      </c>
      <c r="K428" s="54">
        <v>9.6803247169408246E-2</v>
      </c>
      <c r="L428" s="56">
        <f t="shared" si="43"/>
        <v>2.8500432883815454E-2</v>
      </c>
    </row>
    <row r="429" spans="1:12" x14ac:dyDescent="0.2">
      <c r="A429" s="59">
        <f t="shared" si="44"/>
        <v>41</v>
      </c>
      <c r="B429" s="57" t="s">
        <v>2224</v>
      </c>
      <c r="C429" s="57">
        <v>42.8</v>
      </c>
      <c r="D429" s="57"/>
      <c r="E429" s="57"/>
      <c r="F429" s="57">
        <f t="shared" si="41"/>
        <v>42.8</v>
      </c>
      <c r="G429" s="56">
        <f t="shared" si="45"/>
        <v>1.844597806566337E-4</v>
      </c>
      <c r="H429" s="321">
        <f t="shared" si="42"/>
        <v>0.70242284474046113</v>
      </c>
      <c r="I429" s="54">
        <f t="shared" si="46"/>
        <v>0.15453302584290146</v>
      </c>
      <c r="J429" s="54">
        <f t="shared" si="47"/>
        <v>0.35121142237023056</v>
      </c>
      <c r="K429" s="54">
        <v>1.1651234473708302E-2</v>
      </c>
      <c r="L429" s="56">
        <f t="shared" si="43"/>
        <v>2.8500432883815457E-2</v>
      </c>
    </row>
    <row r="430" spans="1:12" x14ac:dyDescent="0.2">
      <c r="A430" s="59">
        <f t="shared" si="44"/>
        <v>42</v>
      </c>
      <c r="B430" s="57" t="s">
        <v>2225</v>
      </c>
      <c r="C430" s="57">
        <v>504</v>
      </c>
      <c r="D430" s="57">
        <v>50</v>
      </c>
      <c r="E430" s="57">
        <v>35.1</v>
      </c>
      <c r="F430" s="57">
        <f t="shared" si="41"/>
        <v>589.1</v>
      </c>
      <c r="G430" s="56">
        <f t="shared" si="45"/>
        <v>2.5389078688042737E-3</v>
      </c>
      <c r="H430" s="321">
        <f t="shared" si="42"/>
        <v>9.6681611644066745</v>
      </c>
      <c r="I430" s="54">
        <f t="shared" si="46"/>
        <v>2.1269954561694684</v>
      </c>
      <c r="J430" s="54">
        <f t="shared" si="47"/>
        <v>4.8340805822033373</v>
      </c>
      <c r="K430" s="54">
        <v>0.16036780907620468</v>
      </c>
      <c r="L430" s="56">
        <f t="shared" si="43"/>
        <v>2.8500432883815461E-2</v>
      </c>
    </row>
    <row r="431" spans="1:12" x14ac:dyDescent="0.2">
      <c r="A431" s="59">
        <f t="shared" si="44"/>
        <v>43</v>
      </c>
      <c r="B431" s="57" t="s">
        <v>2226</v>
      </c>
      <c r="C431" s="57">
        <v>729.9</v>
      </c>
      <c r="D431" s="57">
        <v>32.700000000000003</v>
      </c>
      <c r="E431" s="57"/>
      <c r="F431" s="57">
        <f t="shared" si="41"/>
        <v>762.6</v>
      </c>
      <c r="G431" s="56">
        <f t="shared" si="45"/>
        <v>3.2866595497371229E-3</v>
      </c>
      <c r="H431" s="321">
        <f t="shared" si="42"/>
        <v>12.515599565398965</v>
      </c>
      <c r="I431" s="54">
        <f t="shared" si="46"/>
        <v>2.7534319043877722</v>
      </c>
      <c r="J431" s="54">
        <f t="shared" si="47"/>
        <v>6.2577997826994824</v>
      </c>
      <c r="K431" s="54">
        <v>0.20759886471144751</v>
      </c>
      <c r="L431" s="56">
        <f t="shared" si="43"/>
        <v>2.8500432883815454E-2</v>
      </c>
    </row>
    <row r="432" spans="1:12" x14ac:dyDescent="0.2">
      <c r="A432" s="59">
        <f t="shared" si="44"/>
        <v>44</v>
      </c>
      <c r="B432" s="57" t="s">
        <v>2227</v>
      </c>
      <c r="C432" s="57">
        <v>851.12</v>
      </c>
      <c r="D432" s="57"/>
      <c r="E432" s="57"/>
      <c r="F432" s="57">
        <f t="shared" si="41"/>
        <v>851.12</v>
      </c>
      <c r="G432" s="56">
        <f t="shared" si="45"/>
        <v>3.6681637502914504E-3</v>
      </c>
      <c r="H432" s="321">
        <f t="shared" si="42"/>
        <v>13.968367561109844</v>
      </c>
      <c r="I432" s="54">
        <f t="shared" si="46"/>
        <v>3.0730408634441657</v>
      </c>
      <c r="J432" s="54">
        <f t="shared" si="47"/>
        <v>6.9841837805549218</v>
      </c>
      <c r="K432" s="54">
        <v>0.23169623096407971</v>
      </c>
      <c r="L432" s="56">
        <f t="shared" si="43"/>
        <v>2.8500432883815457E-2</v>
      </c>
    </row>
    <row r="433" spans="1:12" x14ac:dyDescent="0.2">
      <c r="A433" s="59">
        <f t="shared" si="44"/>
        <v>45</v>
      </c>
      <c r="B433" s="57" t="s">
        <v>2228</v>
      </c>
      <c r="C433" s="57">
        <v>650.29999999999995</v>
      </c>
      <c r="D433" s="57">
        <v>180</v>
      </c>
      <c r="E433" s="57"/>
      <c r="F433" s="57">
        <f t="shared" si="41"/>
        <v>830.3</v>
      </c>
      <c r="G433" s="56">
        <f t="shared" si="45"/>
        <v>3.5784335485795084E-3</v>
      </c>
      <c r="H433" s="321">
        <f t="shared" si="42"/>
        <v>13.626674952990768</v>
      </c>
      <c r="I433" s="54">
        <f t="shared" si="46"/>
        <v>2.9978684896579693</v>
      </c>
      <c r="J433" s="54">
        <f t="shared" si="47"/>
        <v>6.8133374764953842</v>
      </c>
      <c r="K433" s="54">
        <v>0.22602850428785054</v>
      </c>
      <c r="L433" s="56">
        <f t="shared" si="43"/>
        <v>2.8500432883815454E-2</v>
      </c>
    </row>
    <row r="434" spans="1:12" x14ac:dyDescent="0.2">
      <c r="A434" s="59">
        <f t="shared" si="44"/>
        <v>46</v>
      </c>
      <c r="B434" s="57" t="s">
        <v>2229</v>
      </c>
      <c r="C434" s="57">
        <v>1204.45</v>
      </c>
      <c r="D434" s="57">
        <v>254.7</v>
      </c>
      <c r="E434" s="57"/>
      <c r="F434" s="57">
        <f t="shared" si="41"/>
        <v>1459.15</v>
      </c>
      <c r="G434" s="56">
        <f t="shared" si="45"/>
        <v>6.2886562837646516E-3</v>
      </c>
      <c r="H434" s="321">
        <f t="shared" si="42"/>
        <v>23.947203128575794</v>
      </c>
      <c r="I434" s="54">
        <f t="shared" si="46"/>
        <v>5.2683846882866749</v>
      </c>
      <c r="J434" s="54">
        <f t="shared" si="47"/>
        <v>11.973601564287897</v>
      </c>
      <c r="K434" s="54">
        <v>0.39721726126895962</v>
      </c>
      <c r="L434" s="56">
        <f t="shared" si="43"/>
        <v>2.8500432883815451E-2</v>
      </c>
    </row>
    <row r="435" spans="1:12" x14ac:dyDescent="0.2">
      <c r="A435" s="59">
        <f t="shared" si="44"/>
        <v>47</v>
      </c>
      <c r="B435" s="57" t="s">
        <v>2230</v>
      </c>
      <c r="C435" s="57">
        <v>490.1</v>
      </c>
      <c r="D435" s="57"/>
      <c r="E435" s="57">
        <v>67.099999999999994</v>
      </c>
      <c r="F435" s="57">
        <f t="shared" si="41"/>
        <v>557.20000000000005</v>
      </c>
      <c r="G435" s="56">
        <f t="shared" si="45"/>
        <v>2.4014249949036522E-3</v>
      </c>
      <c r="H435" s="321">
        <f t="shared" si="42"/>
        <v>9.1446263805931078</v>
      </c>
      <c r="I435" s="54">
        <f t="shared" si="46"/>
        <v>2.0118178037304837</v>
      </c>
      <c r="J435" s="54">
        <f t="shared" si="47"/>
        <v>4.5723131902965539</v>
      </c>
      <c r="K435" s="54">
        <v>0.15168382824182866</v>
      </c>
      <c r="L435" s="56">
        <f t="shared" si="43"/>
        <v>2.8500432883815457E-2</v>
      </c>
    </row>
    <row r="436" spans="1:12" x14ac:dyDescent="0.2">
      <c r="A436" s="59">
        <f t="shared" si="44"/>
        <v>48</v>
      </c>
      <c r="B436" s="57" t="s">
        <v>2231</v>
      </c>
      <c r="C436" s="57">
        <v>269</v>
      </c>
      <c r="D436" s="57"/>
      <c r="E436" s="57">
        <v>31.1</v>
      </c>
      <c r="F436" s="57">
        <f t="shared" si="41"/>
        <v>300.10000000000002</v>
      </c>
      <c r="G436" s="56">
        <f t="shared" si="45"/>
        <v>1.2933733685760696E-3</v>
      </c>
      <c r="H436" s="321">
        <f t="shared" si="42"/>
        <v>4.9251657875376731</v>
      </c>
      <c r="I436" s="54">
        <f t="shared" si="46"/>
        <v>1.0835364732582882</v>
      </c>
      <c r="J436" s="54">
        <f t="shared" si="47"/>
        <v>2.4625828937688365</v>
      </c>
      <c r="K436" s="54">
        <v>8.1694753868221073E-2</v>
      </c>
      <c r="L436" s="56">
        <f t="shared" si="43"/>
        <v>2.8500432883815461E-2</v>
      </c>
    </row>
    <row r="437" spans="1:12" x14ac:dyDescent="0.2">
      <c r="A437" s="59">
        <f t="shared" si="44"/>
        <v>49</v>
      </c>
      <c r="B437" s="57" t="s">
        <v>2232</v>
      </c>
      <c r="C437" s="57">
        <v>331.5</v>
      </c>
      <c r="D437" s="57"/>
      <c r="E437" s="57">
        <v>54</v>
      </c>
      <c r="F437" s="57">
        <f t="shared" si="41"/>
        <v>385.5</v>
      </c>
      <c r="G437" s="56">
        <f t="shared" si="45"/>
        <v>1.6614309682974836E-3</v>
      </c>
      <c r="H437" s="321">
        <f t="shared" si="42"/>
        <v>6.3267291272768178</v>
      </c>
      <c r="I437" s="54">
        <f t="shared" si="46"/>
        <v>1.3918804080009</v>
      </c>
      <c r="J437" s="54">
        <f t="shared" si="47"/>
        <v>3.1633645636384089</v>
      </c>
      <c r="K437" s="54">
        <v>0.10494277779473249</v>
      </c>
      <c r="L437" s="56">
        <f t="shared" si="43"/>
        <v>2.8500432883815457E-2</v>
      </c>
    </row>
    <row r="438" spans="1:12" x14ac:dyDescent="0.2">
      <c r="A438" s="59">
        <f t="shared" si="44"/>
        <v>50</v>
      </c>
      <c r="B438" s="57" t="s">
        <v>2233</v>
      </c>
      <c r="C438" s="57">
        <v>504</v>
      </c>
      <c r="D438" s="57"/>
      <c r="E438" s="57">
        <v>46.5</v>
      </c>
      <c r="F438" s="57">
        <f t="shared" si="41"/>
        <v>550.5</v>
      </c>
      <c r="G438" s="56">
        <f t="shared" si="45"/>
        <v>2.3725492815765623E-3</v>
      </c>
      <c r="H438" s="321">
        <f t="shared" si="42"/>
        <v>9.0346676642435497</v>
      </c>
      <c r="I438" s="54">
        <f t="shared" si="46"/>
        <v>1.9876268861335809</v>
      </c>
      <c r="J438" s="54">
        <f t="shared" si="47"/>
        <v>4.5173338321217749</v>
      </c>
      <c r="K438" s="54">
        <v>0.14985992004150517</v>
      </c>
      <c r="L438" s="56">
        <f t="shared" si="43"/>
        <v>2.8500432883815461E-2</v>
      </c>
    </row>
    <row r="439" spans="1:12" x14ac:dyDescent="0.2">
      <c r="A439" s="59">
        <f t="shared" si="44"/>
        <v>51</v>
      </c>
      <c r="B439" s="57" t="s">
        <v>2234</v>
      </c>
      <c r="C439" s="57">
        <v>529.5</v>
      </c>
      <c r="D439" s="57"/>
      <c r="E439" s="57">
        <v>43</v>
      </c>
      <c r="F439" s="57">
        <f t="shared" si="41"/>
        <v>572.5</v>
      </c>
      <c r="G439" s="56">
        <f t="shared" si="45"/>
        <v>2.4673650566804394E-3</v>
      </c>
      <c r="H439" s="321">
        <f t="shared" si="42"/>
        <v>9.395726135839114</v>
      </c>
      <c r="I439" s="54">
        <f t="shared" si="46"/>
        <v>2.0670597498846051</v>
      </c>
      <c r="J439" s="54">
        <f t="shared" si="47"/>
        <v>4.697863067919557</v>
      </c>
      <c r="K439" s="54">
        <v>0.15584887234107486</v>
      </c>
      <c r="L439" s="56">
        <f t="shared" si="43"/>
        <v>2.8500432883815457E-2</v>
      </c>
    </row>
    <row r="440" spans="1:12" x14ac:dyDescent="0.2">
      <c r="A440" s="59">
        <f t="shared" si="44"/>
        <v>52</v>
      </c>
      <c r="B440" s="57" t="s">
        <v>2235</v>
      </c>
      <c r="C440" s="57">
        <v>964.1</v>
      </c>
      <c r="D440" s="57"/>
      <c r="E440" s="57">
        <v>72.3</v>
      </c>
      <c r="F440" s="57">
        <f t="shared" si="41"/>
        <v>1036.4000000000001</v>
      </c>
      <c r="G440" s="56">
        <f t="shared" si="45"/>
        <v>4.4666849689844667E-3</v>
      </c>
      <c r="H440" s="321">
        <f t="shared" si="42"/>
        <v>17.00913636189285</v>
      </c>
      <c r="I440" s="54">
        <f t="shared" si="46"/>
        <v>3.7420099996164269</v>
      </c>
      <c r="J440" s="54">
        <f t="shared" si="47"/>
        <v>8.5045681809464249</v>
      </c>
      <c r="K440" s="54">
        <v>0.28213409833063757</v>
      </c>
      <c r="L440" s="56">
        <f t="shared" si="43"/>
        <v>2.8500432883815454E-2</v>
      </c>
    </row>
    <row r="441" spans="1:12" x14ac:dyDescent="0.2">
      <c r="A441" s="59">
        <f t="shared" si="44"/>
        <v>53</v>
      </c>
      <c r="B441" s="57" t="s">
        <v>2236</v>
      </c>
      <c r="C441" s="57">
        <v>472.5</v>
      </c>
      <c r="D441" s="57"/>
      <c r="E441" s="57">
        <v>96.5</v>
      </c>
      <c r="F441" s="57">
        <f t="shared" si="41"/>
        <v>569</v>
      </c>
      <c r="G441" s="56">
        <f t="shared" si="45"/>
        <v>2.4522807288230044E-3</v>
      </c>
      <c r="H441" s="321">
        <f t="shared" si="42"/>
        <v>9.3382850153580002</v>
      </c>
      <c r="I441" s="54">
        <f t="shared" si="46"/>
        <v>2.0544227033787599</v>
      </c>
      <c r="J441" s="54">
        <f t="shared" si="47"/>
        <v>4.6691425076790001</v>
      </c>
      <c r="K441" s="54">
        <v>0.1548960844752342</v>
      </c>
      <c r="L441" s="56">
        <f t="shared" si="43"/>
        <v>2.8500432883815454E-2</v>
      </c>
    </row>
    <row r="442" spans="1:12" x14ac:dyDescent="0.2">
      <c r="A442" s="59">
        <f t="shared" si="44"/>
        <v>54</v>
      </c>
      <c r="B442" s="57" t="s">
        <v>2237</v>
      </c>
      <c r="C442" s="57">
        <v>219</v>
      </c>
      <c r="D442" s="57"/>
      <c r="E442" s="57"/>
      <c r="F442" s="57">
        <f t="shared" si="41"/>
        <v>219</v>
      </c>
      <c r="G442" s="56">
        <f t="shared" si="45"/>
        <v>9.4384794307950429E-4</v>
      </c>
      <c r="H442" s="321">
        <f t="shared" si="42"/>
        <v>3.5941729672467524</v>
      </c>
      <c r="I442" s="54">
        <f t="shared" si="46"/>
        <v>0.79071805279428553</v>
      </c>
      <c r="J442" s="54">
        <f t="shared" si="47"/>
        <v>1.7970864836233762</v>
      </c>
      <c r="K442" s="54">
        <v>5.9617297891170984E-2</v>
      </c>
      <c r="L442" s="56">
        <f t="shared" si="43"/>
        <v>2.8500432883815454E-2</v>
      </c>
    </row>
    <row r="443" spans="1:12" x14ac:dyDescent="0.2">
      <c r="A443" s="59">
        <f t="shared" si="44"/>
        <v>55</v>
      </c>
      <c r="B443" s="57" t="s">
        <v>2238</v>
      </c>
      <c r="C443" s="57">
        <v>361.4</v>
      </c>
      <c r="D443" s="57"/>
      <c r="E443" s="57"/>
      <c r="F443" s="57">
        <f t="shared" si="41"/>
        <v>361.4</v>
      </c>
      <c r="G443" s="56">
        <f t="shared" si="45"/>
        <v>1.5575645964791454E-3</v>
      </c>
      <c r="H443" s="321">
        <f t="shared" si="42"/>
        <v>5.9312059833925854</v>
      </c>
      <c r="I443" s="54">
        <f t="shared" si="46"/>
        <v>1.3048653163463688</v>
      </c>
      <c r="J443" s="54">
        <f t="shared" si="47"/>
        <v>2.9656029916962927</v>
      </c>
      <c r="K443" s="54">
        <v>9.8382152775658413E-2</v>
      </c>
      <c r="L443" s="56">
        <f t="shared" si="43"/>
        <v>2.8500432883815454E-2</v>
      </c>
    </row>
    <row r="444" spans="1:12" x14ac:dyDescent="0.2">
      <c r="A444" s="59">
        <f t="shared" si="44"/>
        <v>56</v>
      </c>
      <c r="B444" s="57" t="s">
        <v>2239</v>
      </c>
      <c r="C444" s="57">
        <v>325.7</v>
      </c>
      <c r="D444" s="57"/>
      <c r="E444" s="57">
        <v>17.7</v>
      </c>
      <c r="F444" s="57">
        <f t="shared" si="41"/>
        <v>343.4</v>
      </c>
      <c r="G444" s="56">
        <f t="shared" si="45"/>
        <v>1.4799880532123367E-3</v>
      </c>
      <c r="H444" s="321">
        <f t="shared" si="42"/>
        <v>5.6357945066325783</v>
      </c>
      <c r="I444" s="54">
        <f t="shared" si="46"/>
        <v>1.2398747914591672</v>
      </c>
      <c r="J444" s="54">
        <f t="shared" si="47"/>
        <v>2.8178972533162892</v>
      </c>
      <c r="K444" s="54">
        <v>9.3482100894192316E-2</v>
      </c>
      <c r="L444" s="56">
        <f t="shared" si="43"/>
        <v>2.8500432883815457E-2</v>
      </c>
    </row>
    <row r="445" spans="1:12" x14ac:dyDescent="0.2">
      <c r="A445" s="59">
        <f t="shared" si="44"/>
        <v>57</v>
      </c>
      <c r="B445" s="57" t="s">
        <v>2240</v>
      </c>
      <c r="C445" s="57">
        <v>398.4</v>
      </c>
      <c r="D445" s="57"/>
      <c r="E445" s="57">
        <v>80.599999999999994</v>
      </c>
      <c r="F445" s="57">
        <f t="shared" si="41"/>
        <v>479</v>
      </c>
      <c r="G445" s="56">
        <f t="shared" si="45"/>
        <v>2.0643980124889615E-3</v>
      </c>
      <c r="H445" s="321">
        <f t="shared" si="42"/>
        <v>7.8612276315579654</v>
      </c>
      <c r="I445" s="54">
        <f t="shared" si="46"/>
        <v>1.7294700789427524</v>
      </c>
      <c r="J445" s="54">
        <f t="shared" si="47"/>
        <v>3.9306138157789827</v>
      </c>
      <c r="K445" s="54">
        <v>0.13039582506790365</v>
      </c>
      <c r="L445" s="56">
        <f t="shared" si="43"/>
        <v>2.8500432883815461E-2</v>
      </c>
    </row>
    <row r="446" spans="1:12" x14ac:dyDescent="0.2">
      <c r="A446" s="59">
        <f t="shared" si="44"/>
        <v>58</v>
      </c>
      <c r="B446" s="57" t="s">
        <v>2241</v>
      </c>
      <c r="C446" s="57">
        <v>675.5</v>
      </c>
      <c r="D446" s="57"/>
      <c r="E446" s="57"/>
      <c r="F446" s="57">
        <f t="shared" si="41"/>
        <v>675.5</v>
      </c>
      <c r="G446" s="56">
        <f t="shared" si="45"/>
        <v>2.9112752764849548E-3</v>
      </c>
      <c r="H446" s="321">
        <f t="shared" si="42"/>
        <v>11.086136252854708</v>
      </c>
      <c r="I446" s="54">
        <f t="shared" si="46"/>
        <v>2.4389499756280357</v>
      </c>
      <c r="J446" s="54">
        <f t="shared" si="47"/>
        <v>5.5430681264273538</v>
      </c>
      <c r="K446" s="54">
        <v>0.18388805810724204</v>
      </c>
      <c r="L446" s="56">
        <f t="shared" si="43"/>
        <v>2.8500432883815457E-2</v>
      </c>
    </row>
    <row r="447" spans="1:12" x14ac:dyDescent="0.2">
      <c r="A447" s="59">
        <f t="shared" si="44"/>
        <v>59</v>
      </c>
      <c r="B447" s="57" t="s">
        <v>2242</v>
      </c>
      <c r="C447" s="57">
        <v>1644.9</v>
      </c>
      <c r="D447" s="57">
        <v>102.4</v>
      </c>
      <c r="E447" s="57">
        <v>88.7</v>
      </c>
      <c r="F447" s="57">
        <f t="shared" si="41"/>
        <v>1836.0000000000002</v>
      </c>
      <c r="G447" s="56">
        <f t="shared" si="45"/>
        <v>7.9128074132144757E-3</v>
      </c>
      <c r="H447" s="321">
        <f t="shared" si="42"/>
        <v>30.131970629520723</v>
      </c>
      <c r="I447" s="54">
        <f t="shared" si="46"/>
        <v>6.6290335384945589</v>
      </c>
      <c r="J447" s="54">
        <f t="shared" si="47"/>
        <v>15.065985314760361</v>
      </c>
      <c r="K447" s="54">
        <v>0.49980529190954309</v>
      </c>
      <c r="L447" s="56">
        <f t="shared" si="43"/>
        <v>2.8500432883815461E-2</v>
      </c>
    </row>
    <row r="448" spans="1:12" x14ac:dyDescent="0.2">
      <c r="A448" s="59">
        <f t="shared" si="44"/>
        <v>60</v>
      </c>
      <c r="B448" s="57" t="s">
        <v>704</v>
      </c>
      <c r="C448" s="57">
        <v>640.29999999999995</v>
      </c>
      <c r="D448" s="57">
        <v>45.5</v>
      </c>
      <c r="E448" s="57"/>
      <c r="F448" s="57">
        <f t="shared" si="41"/>
        <v>685.8</v>
      </c>
      <c r="G448" s="56">
        <f t="shared" si="45"/>
        <v>2.9556662984654065E-3</v>
      </c>
      <c r="H448" s="321">
        <f t="shared" si="42"/>
        <v>11.255177264556268</v>
      </c>
      <c r="I448" s="54">
        <f t="shared" si="46"/>
        <v>2.4761389982023791</v>
      </c>
      <c r="J448" s="54">
        <f t="shared" si="47"/>
        <v>5.6275886322781341</v>
      </c>
      <c r="K448" s="54">
        <v>0.18669197668385873</v>
      </c>
      <c r="L448" s="56">
        <f t="shared" si="43"/>
        <v>2.8500432883815454E-2</v>
      </c>
    </row>
    <row r="449" spans="1:12" x14ac:dyDescent="0.2">
      <c r="A449" s="59">
        <f t="shared" si="44"/>
        <v>61</v>
      </c>
      <c r="B449" s="57" t="s">
        <v>705</v>
      </c>
      <c r="C449" s="57">
        <v>484.9</v>
      </c>
      <c r="D449" s="57">
        <v>39.799999999999997</v>
      </c>
      <c r="E449" s="57"/>
      <c r="F449" s="57">
        <f t="shared" si="41"/>
        <v>524.69999999999993</v>
      </c>
      <c r="G449" s="56">
        <f t="shared" si="45"/>
        <v>2.2613562362274694E-3</v>
      </c>
      <c r="H449" s="321">
        <f t="shared" si="42"/>
        <v>8.6112445475542039</v>
      </c>
      <c r="I449" s="54">
        <f t="shared" si="46"/>
        <v>1.8944738004619248</v>
      </c>
      <c r="J449" s="54">
        <f t="shared" si="47"/>
        <v>4.3056222737771019</v>
      </c>
      <c r="K449" s="54">
        <v>0.14283651234473707</v>
      </c>
      <c r="L449" s="56">
        <f t="shared" si="43"/>
        <v>2.8500432883815454E-2</v>
      </c>
    </row>
    <row r="450" spans="1:12" x14ac:dyDescent="0.2">
      <c r="A450" s="59">
        <f t="shared" si="44"/>
        <v>62</v>
      </c>
      <c r="B450" s="57" t="s">
        <v>706</v>
      </c>
      <c r="C450" s="57">
        <v>642.79999999999995</v>
      </c>
      <c r="D450" s="57"/>
      <c r="E450" s="57"/>
      <c r="F450" s="57">
        <f t="shared" si="41"/>
        <v>642.79999999999995</v>
      </c>
      <c r="G450" s="56">
        <f t="shared" si="45"/>
        <v>2.770344556216919E-3</v>
      </c>
      <c r="H450" s="321">
        <f t="shared" si="42"/>
        <v>10.549472070074028</v>
      </c>
      <c r="I450" s="54">
        <f t="shared" si="46"/>
        <v>2.3208838554162861</v>
      </c>
      <c r="J450" s="54">
        <f t="shared" si="47"/>
        <v>5.274736035037014</v>
      </c>
      <c r="K450" s="54">
        <v>0.17498629718924524</v>
      </c>
      <c r="L450" s="56">
        <f t="shared" si="43"/>
        <v>2.8500432883815457E-2</v>
      </c>
    </row>
    <row r="451" spans="1:12" x14ac:dyDescent="0.2">
      <c r="A451" s="59">
        <f t="shared" si="44"/>
        <v>63</v>
      </c>
      <c r="B451" s="57" t="s">
        <v>707</v>
      </c>
      <c r="C451" s="57">
        <v>637.20000000000005</v>
      </c>
      <c r="D451" s="57"/>
      <c r="E451" s="57"/>
      <c r="F451" s="57">
        <f t="shared" si="41"/>
        <v>637.20000000000005</v>
      </c>
      <c r="G451" s="56">
        <f t="shared" si="45"/>
        <v>2.7462096316450235E-3</v>
      </c>
      <c r="H451" s="321">
        <f t="shared" si="42"/>
        <v>10.457566277304249</v>
      </c>
      <c r="I451" s="54">
        <f t="shared" si="46"/>
        <v>2.3006645810069348</v>
      </c>
      <c r="J451" s="54">
        <f t="shared" si="47"/>
        <v>5.2287831386521244</v>
      </c>
      <c r="K451" s="54">
        <v>0.17346183660390027</v>
      </c>
      <c r="L451" s="56">
        <f t="shared" si="43"/>
        <v>2.8500432883815447E-2</v>
      </c>
    </row>
    <row r="452" spans="1:12" x14ac:dyDescent="0.2">
      <c r="A452" s="59">
        <f t="shared" si="44"/>
        <v>64</v>
      </c>
      <c r="B452" s="57" t="s">
        <v>708</v>
      </c>
      <c r="C452" s="57">
        <v>453.2</v>
      </c>
      <c r="D452" s="57"/>
      <c r="E452" s="57"/>
      <c r="F452" s="57">
        <f t="shared" si="41"/>
        <v>453.2</v>
      </c>
      <c r="G452" s="56">
        <f t="shared" si="45"/>
        <v>1.9532049671398691E-3</v>
      </c>
      <c r="H452" s="321">
        <f t="shared" si="42"/>
        <v>7.4378045148686214</v>
      </c>
      <c r="I452" s="54">
        <f t="shared" si="46"/>
        <v>1.6363169932710968</v>
      </c>
      <c r="J452" s="54">
        <f t="shared" si="47"/>
        <v>3.7189022574343107</v>
      </c>
      <c r="K452" s="54">
        <v>0.12337241737113559</v>
      </c>
      <c r="L452" s="56">
        <f t="shared" si="43"/>
        <v>2.8500432883815454E-2</v>
      </c>
    </row>
    <row r="453" spans="1:12" x14ac:dyDescent="0.2">
      <c r="A453" s="59">
        <f t="shared" si="44"/>
        <v>65</v>
      </c>
      <c r="B453" s="57" t="s">
        <v>709</v>
      </c>
      <c r="C453" s="57">
        <v>771.5</v>
      </c>
      <c r="D453" s="57">
        <v>16.600000000000001</v>
      </c>
      <c r="E453" s="57"/>
      <c r="F453" s="57">
        <f t="shared" ref="F453:F516" si="48">C453+D453+E453</f>
        <v>788.1</v>
      </c>
      <c r="G453" s="56">
        <f t="shared" si="45"/>
        <v>3.3965596526984352E-3</v>
      </c>
      <c r="H453" s="321">
        <f t="shared" ref="H453:H516" si="49">G453*3808</f>
        <v>12.934099157475641</v>
      </c>
      <c r="I453" s="54">
        <f t="shared" si="46"/>
        <v>2.8455018146446411</v>
      </c>
      <c r="J453" s="54">
        <f t="shared" si="47"/>
        <v>6.4670495787378206</v>
      </c>
      <c r="K453" s="54">
        <v>0.21454060487685778</v>
      </c>
      <c r="L453" s="56">
        <f t="shared" ref="L453:L516" si="50">(H453+I453+J453+K453)/F453</f>
        <v>2.8500432883815457E-2</v>
      </c>
    </row>
    <row r="454" spans="1:12" x14ac:dyDescent="0.2">
      <c r="A454" s="59">
        <f t="shared" ref="A454:A517" si="51">1+A453</f>
        <v>66</v>
      </c>
      <c r="B454" s="57" t="s">
        <v>710</v>
      </c>
      <c r="C454" s="57">
        <v>1131.7</v>
      </c>
      <c r="D454" s="57"/>
      <c r="E454" s="57">
        <v>24.6</v>
      </c>
      <c r="F454" s="57">
        <f t="shared" si="48"/>
        <v>1156.3</v>
      </c>
      <c r="G454" s="56">
        <f t="shared" ref="G454:G517" si="52">1/232028.9*F454</f>
        <v>4.983430943300597E-3</v>
      </c>
      <c r="H454" s="321">
        <f t="shared" si="49"/>
        <v>18.976905032088673</v>
      </c>
      <c r="I454" s="54">
        <f t="shared" ref="I454:I517" si="53">H454*0.22</f>
        <v>4.174919107059508</v>
      </c>
      <c r="J454" s="54">
        <f t="shared" ref="J454:J517" si="54">H454*0.5</f>
        <v>9.4884525160443367</v>
      </c>
      <c r="K454" s="54">
        <v>0.31477388836329229</v>
      </c>
      <c r="L454" s="56">
        <f t="shared" si="50"/>
        <v>2.8500432883815457E-2</v>
      </c>
    </row>
    <row r="455" spans="1:12" x14ac:dyDescent="0.2">
      <c r="A455" s="59">
        <f t="shared" si="51"/>
        <v>67</v>
      </c>
      <c r="B455" s="57" t="s">
        <v>711</v>
      </c>
      <c r="C455" s="57">
        <v>534.6</v>
      </c>
      <c r="D455" s="57"/>
      <c r="E455" s="57"/>
      <c r="F455" s="57">
        <f t="shared" si="48"/>
        <v>534.6</v>
      </c>
      <c r="G455" s="56">
        <f t="shared" si="52"/>
        <v>2.3040233350242146E-3</v>
      </c>
      <c r="H455" s="321">
        <f t="shared" si="49"/>
        <v>8.7737208597722098</v>
      </c>
      <c r="I455" s="54">
        <f t="shared" si="53"/>
        <v>1.9302185891498862</v>
      </c>
      <c r="J455" s="54">
        <f t="shared" si="54"/>
        <v>4.3868604298861049</v>
      </c>
      <c r="K455" s="54">
        <v>0.14553154087954343</v>
      </c>
      <c r="L455" s="56">
        <f t="shared" si="50"/>
        <v>2.8500432883815461E-2</v>
      </c>
    </row>
    <row r="456" spans="1:12" x14ac:dyDescent="0.2">
      <c r="A456" s="59">
        <f t="shared" si="51"/>
        <v>68</v>
      </c>
      <c r="B456" s="57" t="s">
        <v>712</v>
      </c>
      <c r="C456" s="57">
        <v>640.5</v>
      </c>
      <c r="D456" s="57"/>
      <c r="E456" s="57"/>
      <c r="F456" s="57">
        <f t="shared" si="48"/>
        <v>640.5</v>
      </c>
      <c r="G456" s="56">
        <f t="shared" si="52"/>
        <v>2.7604319979106051E-3</v>
      </c>
      <c r="H456" s="321">
        <f t="shared" si="49"/>
        <v>10.511725048043584</v>
      </c>
      <c r="I456" s="54">
        <f t="shared" si="53"/>
        <v>2.3125795105695883</v>
      </c>
      <c r="J456" s="54">
        <f t="shared" si="54"/>
        <v>5.2558625240217918</v>
      </c>
      <c r="K456" s="54">
        <v>0.17436017944883569</v>
      </c>
      <c r="L456" s="56">
        <f t="shared" si="50"/>
        <v>2.8500432883815457E-2</v>
      </c>
    </row>
    <row r="457" spans="1:12" x14ac:dyDescent="0.2">
      <c r="A457" s="59">
        <f t="shared" si="51"/>
        <v>69</v>
      </c>
      <c r="B457" s="57" t="s">
        <v>713</v>
      </c>
      <c r="C457" s="57">
        <v>679.9</v>
      </c>
      <c r="D457" s="57">
        <v>100.6</v>
      </c>
      <c r="E457" s="57"/>
      <c r="F457" s="57">
        <f t="shared" si="48"/>
        <v>780.5</v>
      </c>
      <c r="G457" s="56">
        <f t="shared" si="52"/>
        <v>3.3638051122080047E-3</v>
      </c>
      <c r="H457" s="321">
        <f t="shared" si="49"/>
        <v>12.809369867288082</v>
      </c>
      <c r="I457" s="54">
        <f t="shared" si="53"/>
        <v>2.8180613708033779</v>
      </c>
      <c r="J457" s="54">
        <f t="shared" si="54"/>
        <v>6.4046849336440408</v>
      </c>
      <c r="K457" s="54">
        <v>0.212471694082461</v>
      </c>
      <c r="L457" s="56">
        <f t="shared" si="50"/>
        <v>2.8500432883815451E-2</v>
      </c>
    </row>
    <row r="458" spans="1:12" x14ac:dyDescent="0.2">
      <c r="A458" s="59">
        <f t="shared" si="51"/>
        <v>70</v>
      </c>
      <c r="B458" s="57" t="s">
        <v>714</v>
      </c>
      <c r="C458" s="57">
        <v>708.5</v>
      </c>
      <c r="D458" s="57"/>
      <c r="E458" s="57"/>
      <c r="F458" s="57">
        <f t="shared" si="48"/>
        <v>708.5</v>
      </c>
      <c r="G458" s="56">
        <f t="shared" si="52"/>
        <v>3.0534989391407708E-3</v>
      </c>
      <c r="H458" s="321">
        <f t="shared" si="49"/>
        <v>11.627723960248055</v>
      </c>
      <c r="I458" s="54">
        <f t="shared" si="53"/>
        <v>2.558099271254572</v>
      </c>
      <c r="J458" s="54">
        <f t="shared" si="54"/>
        <v>5.8138619801240274</v>
      </c>
      <c r="K458" s="54">
        <v>0.19287148655659658</v>
      </c>
      <c r="L458" s="56">
        <f t="shared" si="50"/>
        <v>2.8500432883815461E-2</v>
      </c>
    </row>
    <row r="459" spans="1:12" x14ac:dyDescent="0.2">
      <c r="A459" s="59">
        <f t="shared" si="51"/>
        <v>71</v>
      </c>
      <c r="B459" s="57" t="s">
        <v>715</v>
      </c>
      <c r="C459" s="57">
        <v>959</v>
      </c>
      <c r="D459" s="57"/>
      <c r="E459" s="57"/>
      <c r="F459" s="57">
        <f t="shared" si="48"/>
        <v>959</v>
      </c>
      <c r="G459" s="56">
        <f t="shared" si="52"/>
        <v>4.1331058329371895E-3</v>
      </c>
      <c r="H459" s="321">
        <f t="shared" si="49"/>
        <v>15.738867011824818</v>
      </c>
      <c r="I459" s="54">
        <f t="shared" si="53"/>
        <v>3.4625507426014597</v>
      </c>
      <c r="J459" s="54">
        <f t="shared" si="54"/>
        <v>7.8694335059124088</v>
      </c>
      <c r="K459" s="54">
        <v>0.2610638752403332</v>
      </c>
      <c r="L459" s="56">
        <f t="shared" si="50"/>
        <v>2.8500432883815451E-2</v>
      </c>
    </row>
    <row r="460" spans="1:12" x14ac:dyDescent="0.2">
      <c r="A460" s="59">
        <f t="shared" si="51"/>
        <v>72</v>
      </c>
      <c r="B460" s="57" t="s">
        <v>716</v>
      </c>
      <c r="C460" s="57">
        <v>492.4</v>
      </c>
      <c r="D460" s="57"/>
      <c r="E460" s="57"/>
      <c r="F460" s="57">
        <f t="shared" si="48"/>
        <v>492.4</v>
      </c>
      <c r="G460" s="56">
        <f t="shared" si="52"/>
        <v>2.1221494391431409E-3</v>
      </c>
      <c r="H460" s="321">
        <f t="shared" si="49"/>
        <v>8.0811450642570808</v>
      </c>
      <c r="I460" s="54">
        <f t="shared" si="53"/>
        <v>1.7778519141365579</v>
      </c>
      <c r="J460" s="54">
        <f t="shared" si="54"/>
        <v>4.0405725321285404</v>
      </c>
      <c r="K460" s="54">
        <v>0.13404364146855066</v>
      </c>
      <c r="L460" s="56">
        <f t="shared" si="50"/>
        <v>2.8500432883815461E-2</v>
      </c>
    </row>
    <row r="461" spans="1:12" x14ac:dyDescent="0.2">
      <c r="A461" s="59">
        <f t="shared" si="51"/>
        <v>73</v>
      </c>
      <c r="B461" s="57" t="s">
        <v>717</v>
      </c>
      <c r="C461" s="57">
        <v>287.5</v>
      </c>
      <c r="D461" s="57"/>
      <c r="E461" s="57">
        <v>44.8</v>
      </c>
      <c r="F461" s="57">
        <f t="shared" si="48"/>
        <v>332.3</v>
      </c>
      <c r="G461" s="56">
        <f t="shared" si="52"/>
        <v>1.4321491848644716E-3</v>
      </c>
      <c r="H461" s="321">
        <f t="shared" si="49"/>
        <v>5.4536240959639075</v>
      </c>
      <c r="I461" s="54">
        <f t="shared" si="53"/>
        <v>1.1997973011120597</v>
      </c>
      <c r="J461" s="54">
        <f t="shared" si="54"/>
        <v>2.7268120479819538</v>
      </c>
      <c r="K461" s="54">
        <v>9.0460402233954892E-2</v>
      </c>
      <c r="L461" s="56">
        <f t="shared" si="50"/>
        <v>2.8500432883815457E-2</v>
      </c>
    </row>
    <row r="462" spans="1:12" x14ac:dyDescent="0.2">
      <c r="A462" s="59">
        <f t="shared" si="51"/>
        <v>74</v>
      </c>
      <c r="B462" s="57" t="s">
        <v>718</v>
      </c>
      <c r="C462" s="57">
        <v>227.9</v>
      </c>
      <c r="D462" s="57"/>
      <c r="E462" s="57"/>
      <c r="F462" s="57">
        <f t="shared" si="48"/>
        <v>227.9</v>
      </c>
      <c r="G462" s="56">
        <f t="shared" si="52"/>
        <v>9.8220523391698181E-4</v>
      </c>
      <c r="H462" s="321">
        <f t="shared" si="49"/>
        <v>3.7402375307558668</v>
      </c>
      <c r="I462" s="54">
        <f t="shared" si="53"/>
        <v>0.8228522567662907</v>
      </c>
      <c r="J462" s="54">
        <f t="shared" si="54"/>
        <v>1.8701187653779334</v>
      </c>
      <c r="K462" s="54">
        <v>6.2040101321451456E-2</v>
      </c>
      <c r="L462" s="56">
        <f t="shared" si="50"/>
        <v>2.8500432883815454E-2</v>
      </c>
    </row>
    <row r="463" spans="1:12" x14ac:dyDescent="0.2">
      <c r="A463" s="59">
        <f t="shared" si="51"/>
        <v>75</v>
      </c>
      <c r="B463" s="57" t="s">
        <v>719</v>
      </c>
      <c r="C463" s="57">
        <v>638.54999999999995</v>
      </c>
      <c r="D463" s="57">
        <v>38.700000000000003</v>
      </c>
      <c r="E463" s="57"/>
      <c r="F463" s="57">
        <f t="shared" si="48"/>
        <v>677.25</v>
      </c>
      <c r="G463" s="56">
        <f t="shared" si="52"/>
        <v>2.9188174404136723E-3</v>
      </c>
      <c r="H463" s="321">
        <f t="shared" si="49"/>
        <v>11.114856813095264</v>
      </c>
      <c r="I463" s="54">
        <f t="shared" si="53"/>
        <v>2.4452684988809579</v>
      </c>
      <c r="J463" s="54">
        <f t="shared" si="54"/>
        <v>5.5574284065476318</v>
      </c>
      <c r="K463" s="54">
        <v>0.18436445204016236</v>
      </c>
      <c r="L463" s="56">
        <f t="shared" si="50"/>
        <v>2.8500432883815457E-2</v>
      </c>
    </row>
    <row r="464" spans="1:12" x14ac:dyDescent="0.2">
      <c r="A464" s="59">
        <f t="shared" si="51"/>
        <v>76</v>
      </c>
      <c r="B464" s="57" t="s">
        <v>720</v>
      </c>
      <c r="C464" s="57">
        <v>844.8</v>
      </c>
      <c r="D464" s="57">
        <v>33</v>
      </c>
      <c r="E464" s="57"/>
      <c r="F464" s="57">
        <f t="shared" si="48"/>
        <v>877.8</v>
      </c>
      <c r="G464" s="56">
        <f t="shared" si="52"/>
        <v>3.7831494266446978E-3</v>
      </c>
      <c r="H464" s="321">
        <f t="shared" si="49"/>
        <v>14.406233016663009</v>
      </c>
      <c r="I464" s="54">
        <f t="shared" si="53"/>
        <v>3.169371263665862</v>
      </c>
      <c r="J464" s="54">
        <f t="shared" si="54"/>
        <v>7.2031165083315045</v>
      </c>
      <c r="K464" s="54">
        <v>0.23895919675283053</v>
      </c>
      <c r="L464" s="56">
        <f t="shared" si="50"/>
        <v>2.8500432883815457E-2</v>
      </c>
    </row>
    <row r="465" spans="1:12" x14ac:dyDescent="0.2">
      <c r="A465" s="59">
        <f t="shared" si="51"/>
        <v>77</v>
      </c>
      <c r="B465" s="57" t="s">
        <v>721</v>
      </c>
      <c r="C465" s="57">
        <v>623.70000000000005</v>
      </c>
      <c r="D465" s="57">
        <v>33.200000000000003</v>
      </c>
      <c r="E465" s="57"/>
      <c r="F465" s="57">
        <f t="shared" si="48"/>
        <v>656.90000000000009</v>
      </c>
      <c r="G465" s="56">
        <f t="shared" si="52"/>
        <v>2.8311128484425864E-3</v>
      </c>
      <c r="H465" s="321">
        <f t="shared" si="49"/>
        <v>10.780877726869369</v>
      </c>
      <c r="I465" s="54">
        <f t="shared" si="53"/>
        <v>2.3717930999112613</v>
      </c>
      <c r="J465" s="54">
        <f t="shared" si="54"/>
        <v>5.3904388634346843</v>
      </c>
      <c r="K465" s="54">
        <v>0.17882467116306039</v>
      </c>
      <c r="L465" s="56">
        <f t="shared" si="50"/>
        <v>2.8500432883815454E-2</v>
      </c>
    </row>
    <row r="466" spans="1:12" x14ac:dyDescent="0.2">
      <c r="A466" s="59">
        <f t="shared" si="51"/>
        <v>78</v>
      </c>
      <c r="B466" s="57" t="s">
        <v>722</v>
      </c>
      <c r="C466" s="57">
        <v>572.4</v>
      </c>
      <c r="D466" s="57"/>
      <c r="E466" s="57"/>
      <c r="F466" s="57">
        <f t="shared" si="48"/>
        <v>572.4</v>
      </c>
      <c r="G466" s="56">
        <f t="shared" si="52"/>
        <v>2.4669340758845123E-3</v>
      </c>
      <c r="H466" s="321">
        <f t="shared" si="49"/>
        <v>9.3940849609682235</v>
      </c>
      <c r="I466" s="54">
        <f t="shared" si="53"/>
        <v>2.0666986914130092</v>
      </c>
      <c r="J466" s="54">
        <f t="shared" si="54"/>
        <v>4.6970424804841118</v>
      </c>
      <c r="K466" s="54">
        <v>0.15582164983062224</v>
      </c>
      <c r="L466" s="56">
        <f t="shared" si="50"/>
        <v>2.8500432883815457E-2</v>
      </c>
    </row>
    <row r="467" spans="1:12" x14ac:dyDescent="0.2">
      <c r="A467" s="59">
        <f t="shared" si="51"/>
        <v>79</v>
      </c>
      <c r="B467" s="57" t="s">
        <v>723</v>
      </c>
      <c r="C467" s="57">
        <v>678.9</v>
      </c>
      <c r="D467" s="57"/>
      <c r="E467" s="57"/>
      <c r="F467" s="57">
        <f t="shared" si="48"/>
        <v>678.9</v>
      </c>
      <c r="G467" s="56">
        <f t="shared" si="52"/>
        <v>2.9259286235464631E-3</v>
      </c>
      <c r="H467" s="321">
        <f t="shared" si="49"/>
        <v>11.141936198464931</v>
      </c>
      <c r="I467" s="54">
        <f t="shared" si="53"/>
        <v>2.4512259636622846</v>
      </c>
      <c r="J467" s="54">
        <f t="shared" si="54"/>
        <v>5.5709680992324655</v>
      </c>
      <c r="K467" s="54">
        <v>0.18481362346263008</v>
      </c>
      <c r="L467" s="56">
        <f t="shared" si="50"/>
        <v>2.8500432883815454E-2</v>
      </c>
    </row>
    <row r="468" spans="1:12" x14ac:dyDescent="0.2">
      <c r="A468" s="59">
        <f t="shared" si="51"/>
        <v>80</v>
      </c>
      <c r="B468" s="57" t="s">
        <v>724</v>
      </c>
      <c r="C468" s="57">
        <v>785.9</v>
      </c>
      <c r="D468" s="57"/>
      <c r="E468" s="57"/>
      <c r="F468" s="57">
        <f t="shared" si="48"/>
        <v>785.9</v>
      </c>
      <c r="G468" s="56">
        <f t="shared" si="52"/>
        <v>3.3870780751880476E-3</v>
      </c>
      <c r="H468" s="321">
        <f t="shared" si="49"/>
        <v>12.897993310316085</v>
      </c>
      <c r="I468" s="54">
        <f t="shared" si="53"/>
        <v>2.8375585282695388</v>
      </c>
      <c r="J468" s="54">
        <f t="shared" si="54"/>
        <v>6.4489966551580427</v>
      </c>
      <c r="K468" s="54">
        <v>0.21394170964690082</v>
      </c>
      <c r="L468" s="56">
        <f t="shared" si="50"/>
        <v>2.8500432883815461E-2</v>
      </c>
    </row>
    <row r="469" spans="1:12" x14ac:dyDescent="0.2">
      <c r="A469" s="59">
        <f t="shared" si="51"/>
        <v>81</v>
      </c>
      <c r="B469" s="57" t="s">
        <v>725</v>
      </c>
      <c r="C469" s="57">
        <v>557.20000000000005</v>
      </c>
      <c r="D469" s="57"/>
      <c r="E469" s="57"/>
      <c r="F469" s="57">
        <f t="shared" si="48"/>
        <v>557.20000000000005</v>
      </c>
      <c r="G469" s="56">
        <f t="shared" si="52"/>
        <v>2.4014249949036522E-3</v>
      </c>
      <c r="H469" s="321">
        <f t="shared" si="49"/>
        <v>9.1446263805931078</v>
      </c>
      <c r="I469" s="54">
        <f t="shared" si="53"/>
        <v>2.0118178037304837</v>
      </c>
      <c r="J469" s="54">
        <f t="shared" si="54"/>
        <v>4.5723131902965539</v>
      </c>
      <c r="K469" s="54">
        <v>0.15168382824182866</v>
      </c>
      <c r="L469" s="56">
        <f t="shared" si="50"/>
        <v>2.8500432883815457E-2</v>
      </c>
    </row>
    <row r="470" spans="1:12" x14ac:dyDescent="0.2">
      <c r="A470" s="59">
        <f t="shared" si="51"/>
        <v>82</v>
      </c>
      <c r="B470" s="57" t="s">
        <v>726</v>
      </c>
      <c r="C470" s="57">
        <v>780.8</v>
      </c>
      <c r="D470" s="57">
        <v>45.6</v>
      </c>
      <c r="E470" s="57"/>
      <c r="F470" s="57">
        <f t="shared" si="48"/>
        <v>826.4</v>
      </c>
      <c r="G470" s="56">
        <f t="shared" si="52"/>
        <v>3.5616252975383665E-3</v>
      </c>
      <c r="H470" s="321">
        <f t="shared" si="49"/>
        <v>13.5626691330261</v>
      </c>
      <c r="I470" s="54">
        <f t="shared" si="53"/>
        <v>2.983787209265742</v>
      </c>
      <c r="J470" s="54">
        <f t="shared" si="54"/>
        <v>6.78133456651305</v>
      </c>
      <c r="K470" s="54">
        <v>0.22496682638019955</v>
      </c>
      <c r="L470" s="56">
        <f t="shared" si="50"/>
        <v>2.8500432883815454E-2</v>
      </c>
    </row>
    <row r="471" spans="1:12" x14ac:dyDescent="0.2">
      <c r="A471" s="59">
        <f t="shared" si="51"/>
        <v>83</v>
      </c>
      <c r="B471" s="57" t="s">
        <v>727</v>
      </c>
      <c r="C471" s="57">
        <v>1009.3</v>
      </c>
      <c r="D471" s="57"/>
      <c r="E471" s="57"/>
      <c r="F471" s="57">
        <f t="shared" si="48"/>
        <v>1009.3</v>
      </c>
      <c r="G471" s="56">
        <f t="shared" si="52"/>
        <v>4.3498891732883273E-3</v>
      </c>
      <c r="H471" s="321">
        <f t="shared" si="49"/>
        <v>16.564377971881949</v>
      </c>
      <c r="I471" s="54">
        <f t="shared" si="53"/>
        <v>3.6441631538140289</v>
      </c>
      <c r="J471" s="54">
        <f t="shared" si="54"/>
        <v>8.2821889859409747</v>
      </c>
      <c r="K471" s="54">
        <v>0.27475679799798569</v>
      </c>
      <c r="L471" s="56">
        <f t="shared" si="50"/>
        <v>2.8500432883815457E-2</v>
      </c>
    </row>
    <row r="472" spans="1:12" x14ac:dyDescent="0.2">
      <c r="A472" s="59">
        <f t="shared" si="51"/>
        <v>84</v>
      </c>
      <c r="B472" s="57" t="s">
        <v>728</v>
      </c>
      <c r="C472" s="57">
        <v>602.29999999999995</v>
      </c>
      <c r="D472" s="57"/>
      <c r="E472" s="57"/>
      <c r="F472" s="57">
        <f t="shared" si="48"/>
        <v>602.29999999999995</v>
      </c>
      <c r="G472" s="56">
        <f t="shared" si="52"/>
        <v>2.5957973338665997E-3</v>
      </c>
      <c r="H472" s="321">
        <f t="shared" si="49"/>
        <v>9.8847962473640116</v>
      </c>
      <c r="I472" s="54">
        <f t="shared" si="53"/>
        <v>2.1746551744200824</v>
      </c>
      <c r="J472" s="54">
        <f t="shared" si="54"/>
        <v>4.9423981236820058</v>
      </c>
      <c r="K472" s="54">
        <v>0.16396118045594649</v>
      </c>
      <c r="L472" s="56">
        <f t="shared" si="50"/>
        <v>2.8500432883815454E-2</v>
      </c>
    </row>
    <row r="473" spans="1:12" x14ac:dyDescent="0.2">
      <c r="A473" s="59">
        <f t="shared" si="51"/>
        <v>85</v>
      </c>
      <c r="B473" s="57" t="s">
        <v>729</v>
      </c>
      <c r="C473" s="57">
        <v>655.4</v>
      </c>
      <c r="D473" s="57">
        <v>60.8</v>
      </c>
      <c r="E473" s="57"/>
      <c r="F473" s="57">
        <f t="shared" si="48"/>
        <v>716.19999999999993</v>
      </c>
      <c r="G473" s="56">
        <f t="shared" si="52"/>
        <v>3.0866844604271275E-3</v>
      </c>
      <c r="H473" s="321">
        <f t="shared" si="49"/>
        <v>11.754094425306501</v>
      </c>
      <c r="I473" s="54">
        <f t="shared" si="53"/>
        <v>2.5859007735674302</v>
      </c>
      <c r="J473" s="54">
        <f t="shared" si="54"/>
        <v>5.8770472126532507</v>
      </c>
      <c r="K473" s="54">
        <v>0.19496761986144592</v>
      </c>
      <c r="L473" s="56">
        <f t="shared" si="50"/>
        <v>2.8500432883815457E-2</v>
      </c>
    </row>
    <row r="474" spans="1:12" x14ac:dyDescent="0.2">
      <c r="A474" s="59">
        <f t="shared" si="51"/>
        <v>86</v>
      </c>
      <c r="B474" s="57" t="s">
        <v>730</v>
      </c>
      <c r="C474" s="57">
        <v>707.3</v>
      </c>
      <c r="D474" s="57"/>
      <c r="E474" s="57"/>
      <c r="F474" s="57">
        <f t="shared" si="48"/>
        <v>707.3</v>
      </c>
      <c r="G474" s="56">
        <f t="shared" si="52"/>
        <v>3.04832716958965E-3</v>
      </c>
      <c r="H474" s="321">
        <f t="shared" si="49"/>
        <v>11.608029861797387</v>
      </c>
      <c r="I474" s="54">
        <f t="shared" si="53"/>
        <v>2.553766569595425</v>
      </c>
      <c r="J474" s="54">
        <f t="shared" si="54"/>
        <v>5.8040149308986937</v>
      </c>
      <c r="K474" s="54">
        <v>0.1925448164311655</v>
      </c>
      <c r="L474" s="56">
        <f t="shared" si="50"/>
        <v>2.8500432883815454E-2</v>
      </c>
    </row>
    <row r="475" spans="1:12" x14ac:dyDescent="0.2">
      <c r="A475" s="59">
        <f t="shared" si="51"/>
        <v>87</v>
      </c>
      <c r="B475" s="57" t="s">
        <v>731</v>
      </c>
      <c r="C475" s="57">
        <v>789.4</v>
      </c>
      <c r="D475" s="57"/>
      <c r="E475" s="57"/>
      <c r="F475" s="57">
        <f t="shared" si="48"/>
        <v>789.4</v>
      </c>
      <c r="G475" s="56">
        <f t="shared" si="52"/>
        <v>3.4021624030454822E-3</v>
      </c>
      <c r="H475" s="321">
        <f t="shared" si="49"/>
        <v>12.955434430797196</v>
      </c>
      <c r="I475" s="54">
        <f t="shared" si="53"/>
        <v>2.8501955747753831</v>
      </c>
      <c r="J475" s="54">
        <f t="shared" si="54"/>
        <v>6.4777172153985978</v>
      </c>
      <c r="K475" s="54">
        <v>0.21489449751274145</v>
      </c>
      <c r="L475" s="56">
        <f t="shared" si="50"/>
        <v>2.8500432883815454E-2</v>
      </c>
    </row>
    <row r="476" spans="1:12" x14ac:dyDescent="0.2">
      <c r="A476" s="59">
        <f t="shared" si="51"/>
        <v>88</v>
      </c>
      <c r="B476" s="57" t="s">
        <v>732</v>
      </c>
      <c r="C476" s="57">
        <v>714.2</v>
      </c>
      <c r="D476" s="57"/>
      <c r="E476" s="57"/>
      <c r="F476" s="57">
        <f t="shared" si="48"/>
        <v>714.2</v>
      </c>
      <c r="G476" s="56">
        <f t="shared" si="52"/>
        <v>3.0780648445085934E-3</v>
      </c>
      <c r="H476" s="321">
        <f t="shared" si="49"/>
        <v>11.721270927888725</v>
      </c>
      <c r="I476" s="54">
        <f t="shared" si="53"/>
        <v>2.5786796041355196</v>
      </c>
      <c r="J476" s="54">
        <f t="shared" si="54"/>
        <v>5.8606354639443623</v>
      </c>
      <c r="K476" s="54">
        <v>0.19442316965239417</v>
      </c>
      <c r="L476" s="56">
        <f t="shared" si="50"/>
        <v>2.8500432883815457E-2</v>
      </c>
    </row>
    <row r="477" spans="1:12" x14ac:dyDescent="0.2">
      <c r="A477" s="59">
        <f t="shared" si="51"/>
        <v>89</v>
      </c>
      <c r="B477" s="57" t="s">
        <v>733</v>
      </c>
      <c r="C477" s="57">
        <v>713.1</v>
      </c>
      <c r="D477" s="57"/>
      <c r="E477" s="57"/>
      <c r="F477" s="57">
        <f t="shared" si="48"/>
        <v>713.1</v>
      </c>
      <c r="G477" s="56">
        <f t="shared" si="52"/>
        <v>3.0733240557533994E-3</v>
      </c>
      <c r="H477" s="321">
        <f t="shared" si="49"/>
        <v>11.703218004308946</v>
      </c>
      <c r="I477" s="54">
        <f t="shared" si="53"/>
        <v>2.5747079609479679</v>
      </c>
      <c r="J477" s="54">
        <f t="shared" si="54"/>
        <v>5.8516090021544729</v>
      </c>
      <c r="K477" s="54">
        <v>0.19412372203741568</v>
      </c>
      <c r="L477" s="56">
        <f t="shared" si="50"/>
        <v>2.8500432883815454E-2</v>
      </c>
    </row>
    <row r="478" spans="1:12" x14ac:dyDescent="0.2">
      <c r="A478" s="59">
        <f t="shared" si="51"/>
        <v>90</v>
      </c>
      <c r="B478" s="57" t="s">
        <v>734</v>
      </c>
      <c r="C478" s="57">
        <v>771.4</v>
      </c>
      <c r="D478" s="57">
        <v>100</v>
      </c>
      <c r="E478" s="57"/>
      <c r="F478" s="57">
        <f t="shared" si="48"/>
        <v>871.4</v>
      </c>
      <c r="G478" s="56">
        <f t="shared" si="52"/>
        <v>3.7555666557053881E-3</v>
      </c>
      <c r="H478" s="321">
        <f t="shared" si="49"/>
        <v>14.301197824926119</v>
      </c>
      <c r="I478" s="54">
        <f t="shared" si="53"/>
        <v>3.1462635214837462</v>
      </c>
      <c r="J478" s="54">
        <f t="shared" si="54"/>
        <v>7.1505989124630593</v>
      </c>
      <c r="K478" s="54">
        <v>0.23721695608386487</v>
      </c>
      <c r="L478" s="56">
        <f t="shared" si="50"/>
        <v>2.8500432883815461E-2</v>
      </c>
    </row>
    <row r="479" spans="1:12" x14ac:dyDescent="0.2">
      <c r="A479" s="59">
        <f t="shared" si="51"/>
        <v>91</v>
      </c>
      <c r="B479" s="57" t="s">
        <v>735</v>
      </c>
      <c r="C479" s="57">
        <v>1203.7</v>
      </c>
      <c r="D479" s="57">
        <v>132</v>
      </c>
      <c r="E479" s="57"/>
      <c r="F479" s="57">
        <f t="shared" si="48"/>
        <v>1335.7</v>
      </c>
      <c r="G479" s="56">
        <f t="shared" si="52"/>
        <v>5.7566104911931232E-3</v>
      </c>
      <c r="H479" s="321">
        <f t="shared" si="49"/>
        <v>21.921172750463413</v>
      </c>
      <c r="I479" s="54">
        <f t="shared" si="53"/>
        <v>4.8226580051019505</v>
      </c>
      <c r="J479" s="54">
        <f t="shared" si="54"/>
        <v>10.960586375231706</v>
      </c>
      <c r="K479" s="54">
        <v>0.36361107211523785</v>
      </c>
      <c r="L479" s="56">
        <f t="shared" si="50"/>
        <v>2.8500432883815457E-2</v>
      </c>
    </row>
    <row r="480" spans="1:12" x14ac:dyDescent="0.2">
      <c r="A480" s="59">
        <f t="shared" si="51"/>
        <v>92</v>
      </c>
      <c r="B480" s="57" t="s">
        <v>736</v>
      </c>
      <c r="C480" s="57">
        <v>500.7</v>
      </c>
      <c r="D480" s="57"/>
      <c r="E480" s="57">
        <v>56.7</v>
      </c>
      <c r="F480" s="57">
        <f t="shared" si="48"/>
        <v>557.4</v>
      </c>
      <c r="G480" s="56">
        <f t="shared" si="52"/>
        <v>2.4022869564955052E-3</v>
      </c>
      <c r="H480" s="321">
        <f t="shared" si="49"/>
        <v>9.1479087303348834</v>
      </c>
      <c r="I480" s="54">
        <f t="shared" si="53"/>
        <v>2.0125399206736745</v>
      </c>
      <c r="J480" s="54">
        <f t="shared" si="54"/>
        <v>4.5739543651674417</v>
      </c>
      <c r="K480" s="54">
        <v>0.15173827326273381</v>
      </c>
      <c r="L480" s="56">
        <f t="shared" si="50"/>
        <v>2.8500432883815454E-2</v>
      </c>
    </row>
    <row r="481" spans="1:12" x14ac:dyDescent="0.2">
      <c r="A481" s="59">
        <f t="shared" si="51"/>
        <v>93</v>
      </c>
      <c r="B481" s="57" t="s">
        <v>737</v>
      </c>
      <c r="C481" s="57">
        <v>476.1</v>
      </c>
      <c r="D481" s="57"/>
      <c r="E481" s="57"/>
      <c r="F481" s="57">
        <f t="shared" si="48"/>
        <v>476.1</v>
      </c>
      <c r="G481" s="56">
        <f t="shared" si="52"/>
        <v>2.0518995694070868E-3</v>
      </c>
      <c r="H481" s="321">
        <f t="shared" si="49"/>
        <v>7.8136335603021863</v>
      </c>
      <c r="I481" s="54">
        <f t="shared" si="53"/>
        <v>1.7189993832664809</v>
      </c>
      <c r="J481" s="54">
        <f t="shared" si="54"/>
        <v>3.9068167801510931</v>
      </c>
      <c r="K481" s="54">
        <v>0.12960637226477859</v>
      </c>
      <c r="L481" s="56">
        <f t="shared" si="50"/>
        <v>2.8500432883815457E-2</v>
      </c>
    </row>
    <row r="482" spans="1:12" x14ac:dyDescent="0.2">
      <c r="A482" s="59">
        <f t="shared" si="51"/>
        <v>94</v>
      </c>
      <c r="B482" s="31" t="s">
        <v>738</v>
      </c>
      <c r="C482" s="29">
        <v>364.5</v>
      </c>
      <c r="D482" s="29"/>
      <c r="E482" s="29">
        <v>21</v>
      </c>
      <c r="F482" s="57">
        <f t="shared" si="48"/>
        <v>385.5</v>
      </c>
      <c r="G482" s="56">
        <f t="shared" si="52"/>
        <v>1.6614309682974836E-3</v>
      </c>
      <c r="H482" s="321">
        <f t="shared" si="49"/>
        <v>6.3267291272768178</v>
      </c>
      <c r="I482" s="54">
        <f t="shared" si="53"/>
        <v>1.3918804080009</v>
      </c>
      <c r="J482" s="54">
        <f t="shared" si="54"/>
        <v>3.1633645636384089</v>
      </c>
      <c r="K482" s="54">
        <v>0.10494277779473249</v>
      </c>
      <c r="L482" s="56">
        <f t="shared" si="50"/>
        <v>2.8500432883815457E-2</v>
      </c>
    </row>
    <row r="483" spans="1:12" x14ac:dyDescent="0.2">
      <c r="A483" s="59">
        <f t="shared" si="51"/>
        <v>95</v>
      </c>
      <c r="B483" s="57" t="s">
        <v>739</v>
      </c>
      <c r="C483" s="57">
        <v>1235.0999999999999</v>
      </c>
      <c r="D483" s="57">
        <v>129.69999999999999</v>
      </c>
      <c r="E483" s="57"/>
      <c r="F483" s="57">
        <f t="shared" si="48"/>
        <v>1364.8</v>
      </c>
      <c r="G483" s="56">
        <f t="shared" si="52"/>
        <v>5.8820259028077963E-3</v>
      </c>
      <c r="H483" s="321">
        <f t="shared" si="49"/>
        <v>22.39875463789209</v>
      </c>
      <c r="I483" s="54">
        <f t="shared" si="53"/>
        <v>4.9277260203362596</v>
      </c>
      <c r="J483" s="54">
        <f t="shared" si="54"/>
        <v>11.199377318946045</v>
      </c>
      <c r="K483" s="54">
        <v>0.37153282265694137</v>
      </c>
      <c r="L483" s="56">
        <f t="shared" si="50"/>
        <v>2.8500432883815457E-2</v>
      </c>
    </row>
    <row r="484" spans="1:12" x14ac:dyDescent="0.2">
      <c r="A484" s="59">
        <f t="shared" si="51"/>
        <v>96</v>
      </c>
      <c r="B484" s="57" t="s">
        <v>740</v>
      </c>
      <c r="C484" s="57">
        <v>283</v>
      </c>
      <c r="D484" s="57">
        <v>27.9</v>
      </c>
      <c r="E484" s="57"/>
      <c r="F484" s="57">
        <f t="shared" si="48"/>
        <v>310.89999999999998</v>
      </c>
      <c r="G484" s="56">
        <f t="shared" si="52"/>
        <v>1.3399192945361545E-3</v>
      </c>
      <c r="H484" s="321">
        <f t="shared" si="49"/>
        <v>5.1024126735936761</v>
      </c>
      <c r="I484" s="54">
        <f t="shared" si="53"/>
        <v>1.1225307881906088</v>
      </c>
      <c r="J484" s="54">
        <f t="shared" si="54"/>
        <v>2.5512063367968381</v>
      </c>
      <c r="K484" s="54">
        <v>8.4634784997100726E-2</v>
      </c>
      <c r="L484" s="56">
        <f t="shared" si="50"/>
        <v>2.8500432883815457E-2</v>
      </c>
    </row>
    <row r="485" spans="1:12" x14ac:dyDescent="0.2">
      <c r="A485" s="59">
        <f t="shared" si="51"/>
        <v>97</v>
      </c>
      <c r="B485" s="57" t="s">
        <v>741</v>
      </c>
      <c r="C485" s="57">
        <v>882.8</v>
      </c>
      <c r="D485" s="57"/>
      <c r="E485" s="57"/>
      <c r="F485" s="57">
        <f t="shared" si="48"/>
        <v>882.8</v>
      </c>
      <c r="G485" s="56">
        <f t="shared" si="52"/>
        <v>3.8046984664410334E-3</v>
      </c>
      <c r="H485" s="321">
        <f t="shared" si="49"/>
        <v>14.488291760207455</v>
      </c>
      <c r="I485" s="54">
        <f t="shared" si="53"/>
        <v>3.1874241872456399</v>
      </c>
      <c r="J485" s="54">
        <f t="shared" si="54"/>
        <v>7.2441458801037273</v>
      </c>
      <c r="K485" s="54">
        <v>0.24032032227546005</v>
      </c>
      <c r="L485" s="56">
        <f t="shared" si="50"/>
        <v>2.8500432883815454E-2</v>
      </c>
    </row>
    <row r="486" spans="1:12" x14ac:dyDescent="0.2">
      <c r="A486" s="59">
        <f t="shared" si="51"/>
        <v>98</v>
      </c>
      <c r="B486" s="80" t="s">
        <v>574</v>
      </c>
      <c r="C486" s="57">
        <v>222</v>
      </c>
      <c r="D486" s="57"/>
      <c r="E486" s="57"/>
      <c r="F486" s="57">
        <f t="shared" si="48"/>
        <v>222</v>
      </c>
      <c r="G486" s="56">
        <f t="shared" si="52"/>
        <v>9.5677736695730571E-4</v>
      </c>
      <c r="H486" s="321">
        <f t="shared" si="49"/>
        <v>3.6434082133734202</v>
      </c>
      <c r="I486" s="54">
        <f t="shared" si="53"/>
        <v>0.8015498069421525</v>
      </c>
      <c r="J486" s="54">
        <f t="shared" si="54"/>
        <v>1.8217041066867101</v>
      </c>
      <c r="K486" s="54">
        <v>6.0433973204748671E-2</v>
      </c>
      <c r="L486" s="56">
        <f t="shared" si="50"/>
        <v>2.8500432883815454E-2</v>
      </c>
    </row>
    <row r="487" spans="1:12" x14ac:dyDescent="0.2">
      <c r="A487" s="59">
        <f t="shared" si="51"/>
        <v>99</v>
      </c>
      <c r="B487" s="57" t="s">
        <v>742</v>
      </c>
      <c r="C487" s="57">
        <v>772.9</v>
      </c>
      <c r="D487" s="57"/>
      <c r="E487" s="57"/>
      <c r="F487" s="57">
        <f t="shared" si="48"/>
        <v>772.9</v>
      </c>
      <c r="G487" s="56">
        <f t="shared" si="52"/>
        <v>3.3310505717175747E-3</v>
      </c>
      <c r="H487" s="321">
        <f t="shared" si="49"/>
        <v>12.684640577100524</v>
      </c>
      <c r="I487" s="54">
        <f t="shared" si="53"/>
        <v>2.7906209269621152</v>
      </c>
      <c r="J487" s="54">
        <f t="shared" si="54"/>
        <v>6.3423202885502619</v>
      </c>
      <c r="K487" s="54">
        <v>0.21040278328806419</v>
      </c>
      <c r="L487" s="56">
        <f t="shared" si="50"/>
        <v>2.8500432883815454E-2</v>
      </c>
    </row>
    <row r="488" spans="1:12" x14ac:dyDescent="0.2">
      <c r="A488" s="59">
        <f t="shared" si="51"/>
        <v>100</v>
      </c>
      <c r="B488" s="57" t="s">
        <v>743</v>
      </c>
      <c r="C488" s="57">
        <v>669.9</v>
      </c>
      <c r="D488" s="57"/>
      <c r="E488" s="57"/>
      <c r="F488" s="57">
        <f t="shared" si="48"/>
        <v>669.9</v>
      </c>
      <c r="G488" s="56">
        <f t="shared" si="52"/>
        <v>2.8871403519130589E-3</v>
      </c>
      <c r="H488" s="321">
        <f t="shared" si="49"/>
        <v>10.994230460084928</v>
      </c>
      <c r="I488" s="54">
        <f t="shared" si="53"/>
        <v>2.4187307012186841</v>
      </c>
      <c r="J488" s="54">
        <f t="shared" si="54"/>
        <v>5.4971152300424642</v>
      </c>
      <c r="K488" s="54">
        <v>0.18236359752189701</v>
      </c>
      <c r="L488" s="56">
        <f t="shared" si="50"/>
        <v>2.8500432883815454E-2</v>
      </c>
    </row>
    <row r="489" spans="1:12" x14ac:dyDescent="0.2">
      <c r="A489" s="59">
        <f t="shared" si="51"/>
        <v>101</v>
      </c>
      <c r="B489" s="57" t="s">
        <v>744</v>
      </c>
      <c r="C489" s="57">
        <v>872.5</v>
      </c>
      <c r="D489" s="57"/>
      <c r="E489" s="57"/>
      <c r="F489" s="57">
        <f t="shared" si="48"/>
        <v>872.5</v>
      </c>
      <c r="G489" s="56">
        <f t="shared" si="52"/>
        <v>3.7603074444605821E-3</v>
      </c>
      <c r="H489" s="321">
        <f t="shared" si="49"/>
        <v>14.319250748505898</v>
      </c>
      <c r="I489" s="54">
        <f t="shared" si="53"/>
        <v>3.1502351646712974</v>
      </c>
      <c r="J489" s="54">
        <f t="shared" si="54"/>
        <v>7.1596253742529488</v>
      </c>
      <c r="K489" s="54">
        <v>0.23751640369884333</v>
      </c>
      <c r="L489" s="56">
        <f t="shared" si="50"/>
        <v>2.8500432883815457E-2</v>
      </c>
    </row>
    <row r="490" spans="1:12" x14ac:dyDescent="0.2">
      <c r="A490" s="59">
        <f t="shared" si="51"/>
        <v>102</v>
      </c>
      <c r="B490" s="57" t="s">
        <v>745</v>
      </c>
      <c r="C490" s="57">
        <v>416.2</v>
      </c>
      <c r="D490" s="57">
        <v>126.1</v>
      </c>
      <c r="E490" s="57"/>
      <c r="F490" s="57">
        <f t="shared" si="48"/>
        <v>542.29999999999995</v>
      </c>
      <c r="G490" s="56">
        <f t="shared" si="52"/>
        <v>2.3372088563105714E-3</v>
      </c>
      <c r="H490" s="321">
        <f t="shared" si="49"/>
        <v>8.9000913248306563</v>
      </c>
      <c r="I490" s="54">
        <f t="shared" si="53"/>
        <v>1.9580200914627444</v>
      </c>
      <c r="J490" s="54">
        <f t="shared" si="54"/>
        <v>4.4500456624153282</v>
      </c>
      <c r="K490" s="54">
        <v>0.14762767418439282</v>
      </c>
      <c r="L490" s="56">
        <f t="shared" si="50"/>
        <v>2.8500432883815457E-2</v>
      </c>
    </row>
    <row r="491" spans="1:12" x14ac:dyDescent="0.2">
      <c r="A491" s="59">
        <f t="shared" si="51"/>
        <v>103</v>
      </c>
      <c r="B491" s="91" t="s">
        <v>1418</v>
      </c>
      <c r="C491" s="33">
        <v>735.4</v>
      </c>
      <c r="D491" s="33"/>
      <c r="E491" s="33"/>
      <c r="F491" s="57">
        <f t="shared" si="48"/>
        <v>735.4</v>
      </c>
      <c r="G491" s="56">
        <f t="shared" si="52"/>
        <v>3.1694327732450568E-3</v>
      </c>
      <c r="H491" s="321">
        <f t="shared" si="49"/>
        <v>12.069200000517176</v>
      </c>
      <c r="I491" s="54">
        <f t="shared" si="53"/>
        <v>2.6552240001137788</v>
      </c>
      <c r="J491" s="54">
        <f t="shared" si="54"/>
        <v>6.034600000258588</v>
      </c>
      <c r="K491" s="54">
        <v>0.20019434186834309</v>
      </c>
      <c r="L491" s="56">
        <f t="shared" si="50"/>
        <v>2.8500432883815457E-2</v>
      </c>
    </row>
    <row r="492" spans="1:12" x14ac:dyDescent="0.2">
      <c r="A492" s="59">
        <f t="shared" si="51"/>
        <v>104</v>
      </c>
      <c r="B492" s="57" t="s">
        <v>746</v>
      </c>
      <c r="C492" s="57">
        <v>767.4</v>
      </c>
      <c r="D492" s="57">
        <v>16.7</v>
      </c>
      <c r="E492" s="57"/>
      <c r="F492" s="57">
        <f t="shared" si="48"/>
        <v>784.1</v>
      </c>
      <c r="G492" s="56">
        <f t="shared" si="52"/>
        <v>3.3793204208613669E-3</v>
      </c>
      <c r="H492" s="321">
        <f t="shared" si="49"/>
        <v>12.868452162640086</v>
      </c>
      <c r="I492" s="54">
        <f t="shared" si="53"/>
        <v>2.831059475780819</v>
      </c>
      <c r="J492" s="54">
        <f t="shared" si="54"/>
        <v>6.4342260813200429</v>
      </c>
      <c r="K492" s="54">
        <v>0.21345170445875422</v>
      </c>
      <c r="L492" s="56">
        <f t="shared" si="50"/>
        <v>2.8500432883815461E-2</v>
      </c>
    </row>
    <row r="493" spans="1:12" x14ac:dyDescent="0.2">
      <c r="A493" s="59">
        <f t="shared" si="51"/>
        <v>105</v>
      </c>
      <c r="B493" s="57" t="s">
        <v>747</v>
      </c>
      <c r="C493" s="57">
        <v>495.5</v>
      </c>
      <c r="D493" s="57"/>
      <c r="E493" s="57"/>
      <c r="F493" s="57">
        <f t="shared" si="48"/>
        <v>495.5</v>
      </c>
      <c r="G493" s="56">
        <f t="shared" si="52"/>
        <v>2.1355098438168691E-3</v>
      </c>
      <c r="H493" s="321">
        <f t="shared" si="49"/>
        <v>8.1320214852546382</v>
      </c>
      <c r="I493" s="54">
        <f t="shared" si="53"/>
        <v>1.7890447267560203</v>
      </c>
      <c r="J493" s="54">
        <f t="shared" si="54"/>
        <v>4.0660107426273191</v>
      </c>
      <c r="K493" s="54">
        <v>0.13488753929258093</v>
      </c>
      <c r="L493" s="56">
        <f t="shared" si="50"/>
        <v>2.8500432883815457E-2</v>
      </c>
    </row>
    <row r="494" spans="1:12" x14ac:dyDescent="0.2">
      <c r="A494" s="59">
        <f t="shared" si="51"/>
        <v>106</v>
      </c>
      <c r="B494" s="57" t="s">
        <v>748</v>
      </c>
      <c r="C494" s="57">
        <v>534.20000000000005</v>
      </c>
      <c r="D494" s="57">
        <v>22.3</v>
      </c>
      <c r="E494" s="57"/>
      <c r="F494" s="57">
        <f t="shared" si="48"/>
        <v>556.5</v>
      </c>
      <c r="G494" s="56">
        <f t="shared" si="52"/>
        <v>2.3984081293321651E-3</v>
      </c>
      <c r="H494" s="321">
        <f t="shared" si="49"/>
        <v>9.1331381564968854</v>
      </c>
      <c r="I494" s="54">
        <f t="shared" si="53"/>
        <v>2.009290394429315</v>
      </c>
      <c r="J494" s="54">
        <f t="shared" si="54"/>
        <v>4.5665690782484427</v>
      </c>
      <c r="K494" s="54">
        <v>0.15149327066866053</v>
      </c>
      <c r="L494" s="56">
        <f t="shared" si="50"/>
        <v>2.8500432883815461E-2</v>
      </c>
    </row>
    <row r="495" spans="1:12" x14ac:dyDescent="0.2">
      <c r="A495" s="59">
        <f t="shared" si="51"/>
        <v>107</v>
      </c>
      <c r="B495" s="57" t="s">
        <v>749</v>
      </c>
      <c r="C495" s="57">
        <v>758</v>
      </c>
      <c r="D495" s="57"/>
      <c r="E495" s="57"/>
      <c r="F495" s="57">
        <f t="shared" si="48"/>
        <v>758</v>
      </c>
      <c r="G495" s="56">
        <f t="shared" si="52"/>
        <v>3.2668344331244943E-3</v>
      </c>
      <c r="H495" s="321">
        <f t="shared" si="49"/>
        <v>12.440105521338074</v>
      </c>
      <c r="I495" s="54">
        <f t="shared" si="53"/>
        <v>2.7368232146943763</v>
      </c>
      <c r="J495" s="54">
        <f t="shared" si="54"/>
        <v>6.220052760669037</v>
      </c>
      <c r="K495" s="54">
        <v>0.20634662923062833</v>
      </c>
      <c r="L495" s="56">
        <f t="shared" si="50"/>
        <v>2.8500432883815457E-2</v>
      </c>
    </row>
    <row r="496" spans="1:12" x14ac:dyDescent="0.2">
      <c r="A496" s="59">
        <f t="shared" si="51"/>
        <v>108</v>
      </c>
      <c r="B496" s="57" t="s">
        <v>750</v>
      </c>
      <c r="C496" s="57">
        <v>463.8</v>
      </c>
      <c r="D496" s="57">
        <v>43.7</v>
      </c>
      <c r="E496" s="57"/>
      <c r="F496" s="57">
        <f t="shared" si="48"/>
        <v>507.5</v>
      </c>
      <c r="G496" s="56">
        <f t="shared" si="52"/>
        <v>2.1872275393280747E-3</v>
      </c>
      <c r="H496" s="321">
        <f t="shared" si="49"/>
        <v>8.3289624697613078</v>
      </c>
      <c r="I496" s="54">
        <f t="shared" si="53"/>
        <v>1.8323717433474878</v>
      </c>
      <c r="J496" s="54">
        <f t="shared" si="54"/>
        <v>4.1644812348806539</v>
      </c>
      <c r="K496" s="54">
        <v>0.13815424054689165</v>
      </c>
      <c r="L496" s="56">
        <f t="shared" si="50"/>
        <v>2.8500432883815447E-2</v>
      </c>
    </row>
    <row r="497" spans="1:12" x14ac:dyDescent="0.2">
      <c r="A497" s="59">
        <f t="shared" si="51"/>
        <v>109</v>
      </c>
      <c r="B497" s="57" t="s">
        <v>751</v>
      </c>
      <c r="C497" s="57">
        <v>564</v>
      </c>
      <c r="D497" s="57"/>
      <c r="E497" s="57"/>
      <c r="F497" s="57">
        <f t="shared" si="48"/>
        <v>564</v>
      </c>
      <c r="G497" s="56">
        <f t="shared" si="52"/>
        <v>2.4307316890266684E-3</v>
      </c>
      <c r="H497" s="321">
        <f t="shared" si="49"/>
        <v>9.2562262718135528</v>
      </c>
      <c r="I497" s="54">
        <f t="shared" si="53"/>
        <v>2.0363697797989815</v>
      </c>
      <c r="J497" s="54">
        <f t="shared" si="54"/>
        <v>4.6281131359067764</v>
      </c>
      <c r="K497" s="54">
        <v>0.15353495895260474</v>
      </c>
      <c r="L497" s="56">
        <f t="shared" si="50"/>
        <v>2.8500432883815454E-2</v>
      </c>
    </row>
    <row r="498" spans="1:12" x14ac:dyDescent="0.2">
      <c r="A498" s="59">
        <f t="shared" si="51"/>
        <v>110</v>
      </c>
      <c r="B498" s="57" t="s">
        <v>752</v>
      </c>
      <c r="C498" s="57">
        <v>832.2</v>
      </c>
      <c r="D498" s="57">
        <v>47.7</v>
      </c>
      <c r="E498" s="57"/>
      <c r="F498" s="57">
        <f t="shared" si="48"/>
        <v>879.90000000000009</v>
      </c>
      <c r="G498" s="56">
        <f t="shared" si="52"/>
        <v>3.7922000233591591E-3</v>
      </c>
      <c r="H498" s="321">
        <f t="shared" si="49"/>
        <v>14.440697688951678</v>
      </c>
      <c r="I498" s="54">
        <f t="shared" si="53"/>
        <v>3.1769534915693693</v>
      </c>
      <c r="J498" s="54">
        <f t="shared" si="54"/>
        <v>7.220348844475839</v>
      </c>
      <c r="K498" s="54">
        <v>0.23953086947233498</v>
      </c>
      <c r="L498" s="56">
        <f t="shared" si="50"/>
        <v>2.8500432883815457E-2</v>
      </c>
    </row>
    <row r="499" spans="1:12" x14ac:dyDescent="0.2">
      <c r="A499" s="59">
        <f t="shared" si="51"/>
        <v>111</v>
      </c>
      <c r="B499" s="57" t="s">
        <v>753</v>
      </c>
      <c r="C499" s="57">
        <v>751.4</v>
      </c>
      <c r="D499" s="57"/>
      <c r="E499" s="57"/>
      <c r="F499" s="57">
        <f t="shared" si="48"/>
        <v>751.4</v>
      </c>
      <c r="G499" s="56">
        <f t="shared" si="52"/>
        <v>3.2383897005933311E-3</v>
      </c>
      <c r="H499" s="321">
        <f t="shared" si="49"/>
        <v>12.331787979859405</v>
      </c>
      <c r="I499" s="54">
        <f t="shared" si="53"/>
        <v>2.7129933555690688</v>
      </c>
      <c r="J499" s="54">
        <f t="shared" si="54"/>
        <v>6.1658939899297023</v>
      </c>
      <c r="K499" s="54">
        <v>0.20454994354075742</v>
      </c>
      <c r="L499" s="56">
        <f t="shared" si="50"/>
        <v>2.8500432883815457E-2</v>
      </c>
    </row>
    <row r="500" spans="1:12" x14ac:dyDescent="0.2">
      <c r="A500" s="59">
        <f t="shared" si="51"/>
        <v>112</v>
      </c>
      <c r="B500" s="57" t="s">
        <v>754</v>
      </c>
      <c r="C500" s="57">
        <v>568.4</v>
      </c>
      <c r="D500" s="57"/>
      <c r="E500" s="57"/>
      <c r="F500" s="57">
        <f t="shared" si="48"/>
        <v>568.4</v>
      </c>
      <c r="G500" s="56">
        <f t="shared" si="52"/>
        <v>2.449694844047444E-3</v>
      </c>
      <c r="H500" s="321">
        <f t="shared" si="49"/>
        <v>9.3284379661326664</v>
      </c>
      <c r="I500" s="54">
        <f t="shared" si="53"/>
        <v>2.0522563525491866</v>
      </c>
      <c r="J500" s="54">
        <f t="shared" si="54"/>
        <v>4.6642189830663332</v>
      </c>
      <c r="K500" s="54">
        <v>0.15473274941251869</v>
      </c>
      <c r="L500" s="56">
        <f t="shared" si="50"/>
        <v>2.8500432883815451E-2</v>
      </c>
    </row>
    <row r="501" spans="1:12" x14ac:dyDescent="0.2">
      <c r="A501" s="59">
        <f t="shared" si="51"/>
        <v>113</v>
      </c>
      <c r="B501" s="57" t="s">
        <v>755</v>
      </c>
      <c r="C501" s="57">
        <v>678.1</v>
      </c>
      <c r="D501" s="57">
        <v>31.4</v>
      </c>
      <c r="E501" s="57"/>
      <c r="F501" s="57">
        <f t="shared" si="48"/>
        <v>709.5</v>
      </c>
      <c r="G501" s="56">
        <f t="shared" si="52"/>
        <v>3.0578087471000376E-3</v>
      </c>
      <c r="H501" s="321">
        <f t="shared" si="49"/>
        <v>11.644135708956943</v>
      </c>
      <c r="I501" s="54">
        <f t="shared" si="53"/>
        <v>2.5617098559705274</v>
      </c>
      <c r="J501" s="54">
        <f t="shared" si="54"/>
        <v>5.8220678544784716</v>
      </c>
      <c r="K501" s="54">
        <v>0.19314371166112246</v>
      </c>
      <c r="L501" s="56">
        <f t="shared" si="50"/>
        <v>2.8500432883815451E-2</v>
      </c>
    </row>
    <row r="502" spans="1:12" x14ac:dyDescent="0.2">
      <c r="A502" s="59">
        <f t="shared" si="51"/>
        <v>114</v>
      </c>
      <c r="B502" s="57" t="s">
        <v>756</v>
      </c>
      <c r="C502" s="57">
        <v>726.3</v>
      </c>
      <c r="D502" s="57"/>
      <c r="E502" s="57"/>
      <c r="F502" s="57">
        <f t="shared" si="48"/>
        <v>726.3</v>
      </c>
      <c r="G502" s="56">
        <f t="shared" si="52"/>
        <v>3.1302135208157254E-3</v>
      </c>
      <c r="H502" s="321">
        <f t="shared" si="49"/>
        <v>11.919853087266283</v>
      </c>
      <c r="I502" s="54">
        <f t="shared" si="53"/>
        <v>2.6223676791985824</v>
      </c>
      <c r="J502" s="54">
        <f t="shared" si="54"/>
        <v>5.9599265436331414</v>
      </c>
      <c r="K502" s="54">
        <v>0.19771709341715746</v>
      </c>
      <c r="L502" s="56">
        <f t="shared" si="50"/>
        <v>2.8500432883815457E-2</v>
      </c>
    </row>
    <row r="503" spans="1:12" x14ac:dyDescent="0.2">
      <c r="A503" s="59">
        <f t="shared" si="51"/>
        <v>115</v>
      </c>
      <c r="B503" s="57" t="s">
        <v>757</v>
      </c>
      <c r="C503" s="57">
        <v>407.5</v>
      </c>
      <c r="D503" s="57"/>
      <c r="E503" s="57"/>
      <c r="F503" s="57">
        <f t="shared" si="48"/>
        <v>407.5</v>
      </c>
      <c r="G503" s="56">
        <f t="shared" si="52"/>
        <v>1.7562467434013606E-3</v>
      </c>
      <c r="H503" s="321">
        <f t="shared" si="49"/>
        <v>6.6877875988723812</v>
      </c>
      <c r="I503" s="54">
        <f t="shared" si="53"/>
        <v>1.4713132717519239</v>
      </c>
      <c r="J503" s="54">
        <f t="shared" si="54"/>
        <v>3.3438937994361906</v>
      </c>
      <c r="K503" s="54">
        <v>0.11093173009430218</v>
      </c>
      <c r="L503" s="56">
        <f t="shared" si="50"/>
        <v>2.8500432883815454E-2</v>
      </c>
    </row>
    <row r="504" spans="1:12" x14ac:dyDescent="0.2">
      <c r="A504" s="59">
        <f t="shared" si="51"/>
        <v>116</v>
      </c>
      <c r="B504" s="57" t="s">
        <v>758</v>
      </c>
      <c r="C504" s="57">
        <v>659.3</v>
      </c>
      <c r="D504" s="57"/>
      <c r="E504" s="57"/>
      <c r="F504" s="57">
        <f t="shared" si="48"/>
        <v>659.3</v>
      </c>
      <c r="G504" s="56">
        <f t="shared" si="52"/>
        <v>2.841456387544827E-3</v>
      </c>
      <c r="H504" s="321">
        <f t="shared" si="49"/>
        <v>10.820265923770702</v>
      </c>
      <c r="I504" s="54">
        <f t="shared" si="53"/>
        <v>2.3804585032295544</v>
      </c>
      <c r="J504" s="54">
        <f t="shared" si="54"/>
        <v>5.4101329618853509</v>
      </c>
      <c r="K504" s="54">
        <v>0.1794780114139225</v>
      </c>
      <c r="L504" s="56">
        <f t="shared" si="50"/>
        <v>2.8500432883815457E-2</v>
      </c>
    </row>
    <row r="505" spans="1:12" x14ac:dyDescent="0.2">
      <c r="A505" s="59">
        <f t="shared" si="51"/>
        <v>117</v>
      </c>
      <c r="B505" s="57" t="s">
        <v>759</v>
      </c>
      <c r="C505" s="57">
        <v>2185</v>
      </c>
      <c r="D505" s="57"/>
      <c r="E505" s="57"/>
      <c r="F505" s="57">
        <f t="shared" si="48"/>
        <v>2185</v>
      </c>
      <c r="G505" s="56">
        <f t="shared" si="52"/>
        <v>9.4169303909987061E-3</v>
      </c>
      <c r="H505" s="321">
        <f t="shared" si="49"/>
        <v>35.859670928923073</v>
      </c>
      <c r="I505" s="54">
        <f t="shared" si="53"/>
        <v>7.8891276043630763</v>
      </c>
      <c r="J505" s="54">
        <f t="shared" si="54"/>
        <v>17.929835464461537</v>
      </c>
      <c r="K505" s="54">
        <v>0.59481185338908049</v>
      </c>
      <c r="L505" s="56">
        <f t="shared" si="50"/>
        <v>2.8500432883815454E-2</v>
      </c>
    </row>
    <row r="506" spans="1:12" x14ac:dyDescent="0.2">
      <c r="A506" s="59">
        <f t="shared" si="51"/>
        <v>118</v>
      </c>
      <c r="B506" s="57" t="s">
        <v>760</v>
      </c>
      <c r="C506" s="57">
        <v>880.1</v>
      </c>
      <c r="D506" s="57">
        <v>63.6</v>
      </c>
      <c r="E506" s="57">
        <v>117.1</v>
      </c>
      <c r="F506" s="57">
        <f t="shared" si="48"/>
        <v>1060.8</v>
      </c>
      <c r="G506" s="56">
        <f t="shared" si="52"/>
        <v>4.571844283190585E-3</v>
      </c>
      <c r="H506" s="321">
        <f t="shared" si="49"/>
        <v>17.409583030389747</v>
      </c>
      <c r="I506" s="54">
        <f t="shared" si="53"/>
        <v>3.8301082666857442</v>
      </c>
      <c r="J506" s="54">
        <f t="shared" si="54"/>
        <v>8.7047915151948736</v>
      </c>
      <c r="K506" s="54">
        <v>0.28877639088106927</v>
      </c>
      <c r="L506" s="56">
        <f t="shared" si="50"/>
        <v>2.8500432883815454E-2</v>
      </c>
    </row>
    <row r="507" spans="1:12" x14ac:dyDescent="0.2">
      <c r="A507" s="59">
        <f t="shared" si="51"/>
        <v>119</v>
      </c>
      <c r="B507" s="57" t="s">
        <v>761</v>
      </c>
      <c r="C507" s="57">
        <v>673.6</v>
      </c>
      <c r="D507" s="57"/>
      <c r="E507" s="57"/>
      <c r="F507" s="57">
        <f t="shared" si="48"/>
        <v>673.6</v>
      </c>
      <c r="G507" s="56">
        <f t="shared" si="52"/>
        <v>2.9030866413623474E-3</v>
      </c>
      <c r="H507" s="321">
        <f t="shared" si="49"/>
        <v>11.054953930307819</v>
      </c>
      <c r="I507" s="54">
        <f t="shared" si="53"/>
        <v>2.4320898646677205</v>
      </c>
      <c r="J507" s="54">
        <f t="shared" si="54"/>
        <v>5.5274769651539097</v>
      </c>
      <c r="K507" s="54">
        <v>0.18337083040864283</v>
      </c>
      <c r="L507" s="56">
        <f t="shared" si="50"/>
        <v>2.8500432883815454E-2</v>
      </c>
    </row>
    <row r="508" spans="1:12" x14ac:dyDescent="0.2">
      <c r="A508" s="59">
        <f t="shared" si="51"/>
        <v>120</v>
      </c>
      <c r="B508" s="57" t="s">
        <v>762</v>
      </c>
      <c r="C508" s="57">
        <v>511.5</v>
      </c>
      <c r="D508" s="57"/>
      <c r="E508" s="57"/>
      <c r="F508" s="57">
        <f t="shared" si="48"/>
        <v>511.5</v>
      </c>
      <c r="G508" s="56">
        <f t="shared" si="52"/>
        <v>2.2044667711651434E-3</v>
      </c>
      <c r="H508" s="321">
        <f t="shared" si="49"/>
        <v>8.3946094645968667</v>
      </c>
      <c r="I508" s="54">
        <f t="shared" si="53"/>
        <v>1.8468140822113106</v>
      </c>
      <c r="J508" s="54">
        <f t="shared" si="54"/>
        <v>4.1973047322984334</v>
      </c>
      <c r="K508" s="54">
        <v>0.13924314096499527</v>
      </c>
      <c r="L508" s="56">
        <f t="shared" si="50"/>
        <v>2.8500432883815454E-2</v>
      </c>
    </row>
    <row r="509" spans="1:12" x14ac:dyDescent="0.2">
      <c r="A509" s="59">
        <f t="shared" si="51"/>
        <v>121</v>
      </c>
      <c r="B509" s="57" t="s">
        <v>763</v>
      </c>
      <c r="C509" s="57">
        <v>541.65</v>
      </c>
      <c r="D509" s="57"/>
      <c r="E509" s="57">
        <v>87.1</v>
      </c>
      <c r="F509" s="57">
        <f t="shared" si="48"/>
        <v>628.75</v>
      </c>
      <c r="G509" s="56">
        <f t="shared" si="52"/>
        <v>2.709791754389216E-3</v>
      </c>
      <c r="H509" s="321">
        <f t="shared" si="49"/>
        <v>10.318887000714135</v>
      </c>
      <c r="I509" s="54">
        <f t="shared" si="53"/>
        <v>2.2701551401571098</v>
      </c>
      <c r="J509" s="54">
        <f t="shared" si="54"/>
        <v>5.1594435003570673</v>
      </c>
      <c r="K509" s="54">
        <v>0.17116153447065643</v>
      </c>
      <c r="L509" s="56">
        <f t="shared" si="50"/>
        <v>2.8500432883815457E-2</v>
      </c>
    </row>
    <row r="510" spans="1:12" x14ac:dyDescent="0.2">
      <c r="A510" s="59">
        <f t="shared" si="51"/>
        <v>122</v>
      </c>
      <c r="B510" s="57" t="s">
        <v>764</v>
      </c>
      <c r="C510" s="57">
        <v>341.1</v>
      </c>
      <c r="D510" s="57"/>
      <c r="E510" s="57"/>
      <c r="F510" s="57">
        <f t="shared" si="48"/>
        <v>341.1</v>
      </c>
      <c r="G510" s="56">
        <f t="shared" si="52"/>
        <v>1.4700754949060226E-3</v>
      </c>
      <c r="H510" s="321">
        <f t="shared" si="49"/>
        <v>5.5980474846021337</v>
      </c>
      <c r="I510" s="54">
        <f t="shared" si="53"/>
        <v>1.2315704466124695</v>
      </c>
      <c r="J510" s="54">
        <f t="shared" si="54"/>
        <v>2.7990237423010669</v>
      </c>
      <c r="K510" s="54">
        <v>9.2855983153782781E-2</v>
      </c>
      <c r="L510" s="56">
        <f t="shared" si="50"/>
        <v>2.8500432883815454E-2</v>
      </c>
    </row>
    <row r="511" spans="1:12" x14ac:dyDescent="0.2">
      <c r="A511" s="59">
        <f t="shared" si="51"/>
        <v>123</v>
      </c>
      <c r="B511" s="57" t="s">
        <v>765</v>
      </c>
      <c r="C511" s="57">
        <v>134.1</v>
      </c>
      <c r="D511" s="57"/>
      <c r="E511" s="57"/>
      <c r="F511" s="57">
        <f t="shared" si="48"/>
        <v>134.1</v>
      </c>
      <c r="G511" s="56">
        <f t="shared" si="52"/>
        <v>5.7794524733772383E-4</v>
      </c>
      <c r="H511" s="321">
        <f t="shared" si="49"/>
        <v>2.2008155018620523</v>
      </c>
      <c r="I511" s="54">
        <f t="shared" si="53"/>
        <v>0.48417941040965151</v>
      </c>
      <c r="J511" s="54">
        <f t="shared" si="54"/>
        <v>1.1004077509310262</v>
      </c>
      <c r="K511" s="54">
        <v>3.6505386516922506E-2</v>
      </c>
      <c r="L511" s="56">
        <f t="shared" si="50"/>
        <v>2.8500432883815461E-2</v>
      </c>
    </row>
    <row r="512" spans="1:12" x14ac:dyDescent="0.2">
      <c r="A512" s="59">
        <f t="shared" si="51"/>
        <v>124</v>
      </c>
      <c r="B512" s="57" t="s">
        <v>766</v>
      </c>
      <c r="C512" s="57">
        <v>1501.3</v>
      </c>
      <c r="D512" s="57"/>
      <c r="E512" s="57"/>
      <c r="F512" s="57">
        <f t="shared" si="48"/>
        <v>1501.3</v>
      </c>
      <c r="G512" s="56">
        <f t="shared" si="52"/>
        <v>6.4703146892477609E-3</v>
      </c>
      <c r="H512" s="321">
        <f t="shared" si="49"/>
        <v>24.638958336655474</v>
      </c>
      <c r="I512" s="54">
        <f t="shared" si="53"/>
        <v>5.420570834064204</v>
      </c>
      <c r="J512" s="54">
        <f t="shared" si="54"/>
        <v>12.319479168327737</v>
      </c>
      <c r="K512" s="54">
        <v>0.40869154942472607</v>
      </c>
      <c r="L512" s="56">
        <f t="shared" si="50"/>
        <v>2.8500432883815454E-2</v>
      </c>
    </row>
    <row r="513" spans="1:12" x14ac:dyDescent="0.2">
      <c r="A513" s="59">
        <f t="shared" si="51"/>
        <v>125</v>
      </c>
      <c r="B513" s="57" t="s">
        <v>767</v>
      </c>
      <c r="C513" s="57">
        <v>558.79999999999995</v>
      </c>
      <c r="D513" s="57"/>
      <c r="E513" s="57"/>
      <c r="F513" s="57">
        <f t="shared" si="48"/>
        <v>558.79999999999995</v>
      </c>
      <c r="G513" s="56">
        <f t="shared" si="52"/>
        <v>2.408320687638479E-3</v>
      </c>
      <c r="H513" s="321">
        <f t="shared" si="49"/>
        <v>9.1708851785273282</v>
      </c>
      <c r="I513" s="54">
        <f t="shared" si="53"/>
        <v>2.0175947392760123</v>
      </c>
      <c r="J513" s="54">
        <f t="shared" si="54"/>
        <v>4.5854425892636641</v>
      </c>
      <c r="K513" s="54">
        <v>0.15211938840907011</v>
      </c>
      <c r="L513" s="56">
        <f t="shared" si="50"/>
        <v>2.8500432883815451E-2</v>
      </c>
    </row>
    <row r="514" spans="1:12" x14ac:dyDescent="0.2">
      <c r="A514" s="59">
        <f t="shared" si="51"/>
        <v>126</v>
      </c>
      <c r="B514" s="57" t="s">
        <v>768</v>
      </c>
      <c r="C514" s="57">
        <v>518.79999999999995</v>
      </c>
      <c r="D514" s="57">
        <v>32.700000000000003</v>
      </c>
      <c r="E514" s="57"/>
      <c r="F514" s="57">
        <f t="shared" si="48"/>
        <v>551.5</v>
      </c>
      <c r="G514" s="56">
        <f t="shared" si="52"/>
        <v>2.3768590895358291E-3</v>
      </c>
      <c r="H514" s="321">
        <f t="shared" si="49"/>
        <v>9.0510794129524363</v>
      </c>
      <c r="I514" s="54">
        <f t="shared" si="53"/>
        <v>1.991237470849536</v>
      </c>
      <c r="J514" s="54">
        <f t="shared" si="54"/>
        <v>4.5255397064762182</v>
      </c>
      <c r="K514" s="54">
        <v>0.15013214514603104</v>
      </c>
      <c r="L514" s="56">
        <f t="shared" si="50"/>
        <v>2.8500432883815451E-2</v>
      </c>
    </row>
    <row r="515" spans="1:12" x14ac:dyDescent="0.2">
      <c r="A515" s="59">
        <f t="shared" si="51"/>
        <v>127</v>
      </c>
      <c r="B515" s="57" t="s">
        <v>769</v>
      </c>
      <c r="C515" s="57">
        <v>366.5</v>
      </c>
      <c r="D515" s="57"/>
      <c r="E515" s="57"/>
      <c r="F515" s="57">
        <f t="shared" si="48"/>
        <v>366.5</v>
      </c>
      <c r="G515" s="56">
        <f t="shared" si="52"/>
        <v>1.5795446170714079E-3</v>
      </c>
      <c r="H515" s="321">
        <f t="shared" si="49"/>
        <v>6.0149059018079214</v>
      </c>
      <c r="I515" s="54">
        <f t="shared" si="53"/>
        <v>1.3232792983977426</v>
      </c>
      <c r="J515" s="54">
        <f t="shared" si="54"/>
        <v>3.0074529509039607</v>
      </c>
      <c r="K515" s="54">
        <v>9.9770500808740489E-2</v>
      </c>
      <c r="L515" s="56">
        <f t="shared" si="50"/>
        <v>2.8500432883815457E-2</v>
      </c>
    </row>
    <row r="516" spans="1:12" x14ac:dyDescent="0.2">
      <c r="A516" s="59">
        <f t="shared" si="51"/>
        <v>128</v>
      </c>
      <c r="B516" s="57" t="s">
        <v>770</v>
      </c>
      <c r="C516" s="57">
        <v>485.9</v>
      </c>
      <c r="D516" s="57"/>
      <c r="E516" s="57"/>
      <c r="F516" s="57">
        <f t="shared" si="48"/>
        <v>485.9</v>
      </c>
      <c r="G516" s="56">
        <f t="shared" si="52"/>
        <v>2.0941356874079045E-3</v>
      </c>
      <c r="H516" s="321">
        <f t="shared" si="49"/>
        <v>7.9744686976493</v>
      </c>
      <c r="I516" s="54">
        <f t="shared" si="53"/>
        <v>1.754383113482846</v>
      </c>
      <c r="J516" s="54">
        <f t="shared" si="54"/>
        <v>3.98723434882465</v>
      </c>
      <c r="K516" s="54">
        <v>0.13227417828913235</v>
      </c>
      <c r="L516" s="56">
        <f t="shared" si="50"/>
        <v>2.8500432883815451E-2</v>
      </c>
    </row>
    <row r="517" spans="1:12" x14ac:dyDescent="0.2">
      <c r="A517" s="59">
        <f t="shared" si="51"/>
        <v>129</v>
      </c>
      <c r="B517" s="57" t="s">
        <v>771</v>
      </c>
      <c r="C517" s="57">
        <v>302.89999999999998</v>
      </c>
      <c r="D517" s="57"/>
      <c r="E517" s="57"/>
      <c r="F517" s="57">
        <f t="shared" ref="F517:F580" si="55">C517+D517+E517</f>
        <v>302.89999999999998</v>
      </c>
      <c r="G517" s="56">
        <f t="shared" si="52"/>
        <v>1.3054408308620174E-3</v>
      </c>
      <c r="H517" s="321">
        <f t="shared" ref="H517:H580" si="56">G517*3808</f>
        <v>4.9711186839225618</v>
      </c>
      <c r="I517" s="54">
        <f t="shared" si="53"/>
        <v>1.0936461104629636</v>
      </c>
      <c r="J517" s="54">
        <f t="shared" si="54"/>
        <v>2.4855593419612809</v>
      </c>
      <c r="K517" s="54">
        <v>8.2456984160893573E-2</v>
      </c>
      <c r="L517" s="56">
        <f t="shared" ref="L517:L580" si="57">(H517+I517+J517+K517)/F517</f>
        <v>2.8500432883815451E-2</v>
      </c>
    </row>
    <row r="518" spans="1:12" x14ac:dyDescent="0.2">
      <c r="A518" s="59">
        <f t="shared" ref="A518:A581" si="58">1+A517</f>
        <v>130</v>
      </c>
      <c r="B518" s="57" t="s">
        <v>772</v>
      </c>
      <c r="C518" s="57">
        <v>376.1</v>
      </c>
      <c r="D518" s="57"/>
      <c r="E518" s="57"/>
      <c r="F518" s="57">
        <f t="shared" si="55"/>
        <v>376.1</v>
      </c>
      <c r="G518" s="56">
        <f t="shared" ref="G518:G581" si="59">1/232028.9*F518</f>
        <v>1.6209187734803725E-3</v>
      </c>
      <c r="H518" s="321">
        <f t="shared" si="56"/>
        <v>6.1724586894132587</v>
      </c>
      <c r="I518" s="54">
        <f t="shared" ref="I518:I581" si="60">H518*0.22</f>
        <v>1.3579409116709169</v>
      </c>
      <c r="J518" s="54">
        <f t="shared" ref="J518:J581" si="61">H518*0.5</f>
        <v>3.0862293447066294</v>
      </c>
      <c r="K518" s="54">
        <v>0.10238386181218909</v>
      </c>
      <c r="L518" s="56">
        <f t="shared" si="57"/>
        <v>2.8500432883815457E-2</v>
      </c>
    </row>
    <row r="519" spans="1:12" x14ac:dyDescent="0.2">
      <c r="A519" s="59">
        <f t="shared" si="58"/>
        <v>131</v>
      </c>
      <c r="B519" s="57" t="s">
        <v>773</v>
      </c>
      <c r="C519" s="57">
        <v>381.2</v>
      </c>
      <c r="D519" s="57"/>
      <c r="E519" s="57"/>
      <c r="F519" s="57">
        <f t="shared" si="55"/>
        <v>381.2</v>
      </c>
      <c r="G519" s="56">
        <f t="shared" si="59"/>
        <v>1.6428987940726347E-3</v>
      </c>
      <c r="H519" s="321">
        <f t="shared" si="56"/>
        <v>6.2561586078285929</v>
      </c>
      <c r="I519" s="54">
        <f t="shared" si="60"/>
        <v>1.3763548937222905</v>
      </c>
      <c r="J519" s="54">
        <f t="shared" si="61"/>
        <v>3.1280793039142964</v>
      </c>
      <c r="K519" s="54">
        <v>0.10377220984527115</v>
      </c>
      <c r="L519" s="56">
        <f t="shared" si="57"/>
        <v>2.8500432883815454E-2</v>
      </c>
    </row>
    <row r="520" spans="1:12" x14ac:dyDescent="0.2">
      <c r="A520" s="59">
        <f t="shared" si="58"/>
        <v>132</v>
      </c>
      <c r="B520" s="57" t="s">
        <v>774</v>
      </c>
      <c r="C520" s="57">
        <v>323.89999999999998</v>
      </c>
      <c r="D520" s="57"/>
      <c r="E520" s="57"/>
      <c r="F520" s="57">
        <f t="shared" si="55"/>
        <v>323.89999999999998</v>
      </c>
      <c r="G520" s="56">
        <f t="shared" si="59"/>
        <v>1.3959467980066275E-3</v>
      </c>
      <c r="H520" s="321">
        <f t="shared" si="56"/>
        <v>5.3157654068092377</v>
      </c>
      <c r="I520" s="54">
        <f t="shared" si="60"/>
        <v>1.1694683894980322</v>
      </c>
      <c r="J520" s="54">
        <f t="shared" si="61"/>
        <v>2.6578827034046189</v>
      </c>
      <c r="K520" s="54">
        <v>8.8173711355937365E-2</v>
      </c>
      <c r="L520" s="56">
        <f t="shared" si="57"/>
        <v>2.8500432883815457E-2</v>
      </c>
    </row>
    <row r="521" spans="1:12" x14ac:dyDescent="0.2">
      <c r="A521" s="59">
        <f t="shared" si="58"/>
        <v>133</v>
      </c>
      <c r="B521" s="57" t="s">
        <v>775</v>
      </c>
      <c r="C521" s="57">
        <v>465.1</v>
      </c>
      <c r="D521" s="57"/>
      <c r="E521" s="57"/>
      <c r="F521" s="57">
        <f t="shared" si="55"/>
        <v>465.1</v>
      </c>
      <c r="G521" s="56">
        <f t="shared" si="59"/>
        <v>2.004491681855148E-3</v>
      </c>
      <c r="H521" s="321">
        <f t="shared" si="56"/>
        <v>7.6331043245044041</v>
      </c>
      <c r="I521" s="54">
        <f t="shared" si="60"/>
        <v>1.6792829513909688</v>
      </c>
      <c r="J521" s="54">
        <f t="shared" si="61"/>
        <v>3.8165521622522021</v>
      </c>
      <c r="K521" s="54">
        <v>0.12661189611499377</v>
      </c>
      <c r="L521" s="56">
        <f t="shared" si="57"/>
        <v>2.8500432883815457E-2</v>
      </c>
    </row>
    <row r="522" spans="1:12" x14ac:dyDescent="0.2">
      <c r="A522" s="59">
        <f t="shared" si="58"/>
        <v>134</v>
      </c>
      <c r="B522" s="57" t="s">
        <v>776</v>
      </c>
      <c r="C522" s="57">
        <v>806.2</v>
      </c>
      <c r="D522" s="57"/>
      <c r="E522" s="57"/>
      <c r="F522" s="57">
        <f t="shared" si="55"/>
        <v>806.2</v>
      </c>
      <c r="G522" s="56">
        <f t="shared" si="59"/>
        <v>3.4745671767611708E-3</v>
      </c>
      <c r="H522" s="321">
        <f t="shared" si="56"/>
        <v>13.231151809106539</v>
      </c>
      <c r="I522" s="54">
        <f t="shared" si="60"/>
        <v>2.9108533980034386</v>
      </c>
      <c r="J522" s="54">
        <f t="shared" si="61"/>
        <v>6.6155759045532694</v>
      </c>
      <c r="K522" s="54">
        <v>0.21946787926877648</v>
      </c>
      <c r="L522" s="56">
        <f t="shared" si="57"/>
        <v>2.8500432883815461E-2</v>
      </c>
    </row>
    <row r="523" spans="1:12" x14ac:dyDescent="0.2">
      <c r="A523" s="59">
        <f t="shared" si="58"/>
        <v>135</v>
      </c>
      <c r="B523" s="57" t="s">
        <v>777</v>
      </c>
      <c r="C523" s="57">
        <v>445.2</v>
      </c>
      <c r="D523" s="57"/>
      <c r="E523" s="57"/>
      <c r="F523" s="57">
        <f t="shared" si="55"/>
        <v>445.2</v>
      </c>
      <c r="G523" s="56">
        <f t="shared" si="59"/>
        <v>1.9187265034657319E-3</v>
      </c>
      <c r="H523" s="321">
        <f t="shared" si="56"/>
        <v>7.3065105251975071</v>
      </c>
      <c r="I523" s="54">
        <f t="shared" si="60"/>
        <v>1.6074323155434516</v>
      </c>
      <c r="J523" s="54">
        <f t="shared" si="61"/>
        <v>3.6532552625987535</v>
      </c>
      <c r="K523" s="54">
        <v>0.12119461653492841</v>
      </c>
      <c r="L523" s="56">
        <f t="shared" si="57"/>
        <v>2.8500432883815454E-2</v>
      </c>
    </row>
    <row r="524" spans="1:12" x14ac:dyDescent="0.2">
      <c r="A524" s="59">
        <f t="shared" si="58"/>
        <v>136</v>
      </c>
      <c r="B524" s="57" t="s">
        <v>778</v>
      </c>
      <c r="C524" s="57">
        <v>698.9</v>
      </c>
      <c r="D524" s="57">
        <v>44.3</v>
      </c>
      <c r="E524" s="57">
        <v>87.4</v>
      </c>
      <c r="F524" s="57">
        <f t="shared" si="55"/>
        <v>830.59999999999991</v>
      </c>
      <c r="G524" s="56">
        <f t="shared" si="59"/>
        <v>3.5797264909672882E-3</v>
      </c>
      <c r="H524" s="321">
        <f t="shared" si="56"/>
        <v>13.631598477603433</v>
      </c>
      <c r="I524" s="54">
        <f t="shared" si="60"/>
        <v>2.998951665072755</v>
      </c>
      <c r="J524" s="54">
        <f t="shared" si="61"/>
        <v>6.8157992388017163</v>
      </c>
      <c r="K524" s="54">
        <v>0.22611017181920831</v>
      </c>
      <c r="L524" s="56">
        <f t="shared" si="57"/>
        <v>2.8500432883815454E-2</v>
      </c>
    </row>
    <row r="525" spans="1:12" x14ac:dyDescent="0.2">
      <c r="A525" s="59">
        <f t="shared" si="58"/>
        <v>137</v>
      </c>
      <c r="B525" s="57" t="s">
        <v>779</v>
      </c>
      <c r="C525" s="57">
        <v>537.4</v>
      </c>
      <c r="D525" s="57"/>
      <c r="E525" s="57"/>
      <c r="F525" s="57">
        <f t="shared" si="55"/>
        <v>537.4</v>
      </c>
      <c r="G525" s="56">
        <f t="shared" si="59"/>
        <v>2.3160907973101626E-3</v>
      </c>
      <c r="H525" s="321">
        <f t="shared" si="56"/>
        <v>8.8196737561570995</v>
      </c>
      <c r="I525" s="54">
        <f t="shared" si="60"/>
        <v>1.9403282263545618</v>
      </c>
      <c r="J525" s="54">
        <f t="shared" si="61"/>
        <v>4.4098368780785497</v>
      </c>
      <c r="K525" s="54">
        <v>0.14629377117221595</v>
      </c>
      <c r="L525" s="56">
        <f t="shared" si="57"/>
        <v>2.8500432883815457E-2</v>
      </c>
    </row>
    <row r="526" spans="1:12" x14ac:dyDescent="0.2">
      <c r="A526" s="59">
        <f t="shared" si="58"/>
        <v>138</v>
      </c>
      <c r="B526" s="57" t="s">
        <v>780</v>
      </c>
      <c r="C526" s="57">
        <v>2042.1</v>
      </c>
      <c r="D526" s="57"/>
      <c r="E526" s="57"/>
      <c r="F526" s="57">
        <f t="shared" si="55"/>
        <v>2042.1</v>
      </c>
      <c r="G526" s="56">
        <f t="shared" si="59"/>
        <v>8.8010588336194309E-3</v>
      </c>
      <c r="H526" s="321">
        <f t="shared" si="56"/>
        <v>33.51443203842279</v>
      </c>
      <c r="I526" s="54">
        <f t="shared" si="60"/>
        <v>7.3731750484530139</v>
      </c>
      <c r="J526" s="54">
        <f t="shared" si="61"/>
        <v>16.757216019211395</v>
      </c>
      <c r="K526" s="54">
        <v>0.55591088595233007</v>
      </c>
      <c r="L526" s="56">
        <f t="shared" si="57"/>
        <v>2.8500432883815451E-2</v>
      </c>
    </row>
    <row r="527" spans="1:12" x14ac:dyDescent="0.2">
      <c r="A527" s="59">
        <f t="shared" si="58"/>
        <v>139</v>
      </c>
      <c r="B527" s="57" t="s">
        <v>781</v>
      </c>
      <c r="C527" s="57">
        <v>264.39999999999998</v>
      </c>
      <c r="D527" s="57"/>
      <c r="E527" s="57"/>
      <c r="F527" s="57">
        <f t="shared" si="55"/>
        <v>264.39999999999998</v>
      </c>
      <c r="G527" s="56">
        <f t="shared" si="59"/>
        <v>1.1395132244302324E-3</v>
      </c>
      <c r="H527" s="321">
        <f t="shared" si="56"/>
        <v>4.3392663586303248</v>
      </c>
      <c r="I527" s="54">
        <f t="shared" si="60"/>
        <v>0.95463859889867142</v>
      </c>
      <c r="J527" s="54">
        <f t="shared" si="61"/>
        <v>2.1696331793151624</v>
      </c>
      <c r="K527" s="54">
        <v>7.1976317636646608E-2</v>
      </c>
      <c r="L527" s="56">
        <f t="shared" si="57"/>
        <v>2.8500432883815457E-2</v>
      </c>
    </row>
    <row r="528" spans="1:12" x14ac:dyDescent="0.2">
      <c r="A528" s="59">
        <f t="shared" si="58"/>
        <v>140</v>
      </c>
      <c r="B528" s="57" t="s">
        <v>782</v>
      </c>
      <c r="C528" s="57">
        <v>2510.6</v>
      </c>
      <c r="D528" s="57"/>
      <c r="E528" s="57"/>
      <c r="F528" s="57">
        <f t="shared" si="55"/>
        <v>2510.6</v>
      </c>
      <c r="G528" s="56">
        <f t="shared" si="59"/>
        <v>1.0820203862536088E-2</v>
      </c>
      <c r="H528" s="321">
        <f t="shared" si="56"/>
        <v>41.203336308537423</v>
      </c>
      <c r="I528" s="54">
        <f t="shared" si="60"/>
        <v>9.0647339878782329</v>
      </c>
      <c r="J528" s="54">
        <f t="shared" si="61"/>
        <v>20.601668154268712</v>
      </c>
      <c r="K528" s="54">
        <v>0.68344834742271177</v>
      </c>
      <c r="L528" s="56">
        <f t="shared" si="57"/>
        <v>2.8500432883815454E-2</v>
      </c>
    </row>
    <row r="529" spans="1:12" x14ac:dyDescent="0.2">
      <c r="A529" s="59">
        <f t="shared" si="58"/>
        <v>141</v>
      </c>
      <c r="B529" s="57" t="s">
        <v>783</v>
      </c>
      <c r="C529" s="57">
        <v>618.6</v>
      </c>
      <c r="D529" s="57"/>
      <c r="E529" s="57">
        <v>97</v>
      </c>
      <c r="F529" s="57">
        <f t="shared" si="55"/>
        <v>715.6</v>
      </c>
      <c r="G529" s="56">
        <f t="shared" si="59"/>
        <v>3.0840985756515676E-3</v>
      </c>
      <c r="H529" s="321">
        <f t="shared" si="56"/>
        <v>11.744247376081169</v>
      </c>
      <c r="I529" s="54">
        <f t="shared" si="60"/>
        <v>2.5837344227378574</v>
      </c>
      <c r="J529" s="54">
        <f t="shared" si="61"/>
        <v>5.8721236880405847</v>
      </c>
      <c r="K529" s="54">
        <v>0.19480428479873044</v>
      </c>
      <c r="L529" s="56">
        <f t="shared" si="57"/>
        <v>2.8500432883815461E-2</v>
      </c>
    </row>
    <row r="530" spans="1:12" x14ac:dyDescent="0.2">
      <c r="A530" s="59">
        <f t="shared" si="58"/>
        <v>142</v>
      </c>
      <c r="B530" s="57" t="s">
        <v>784</v>
      </c>
      <c r="C530" s="57">
        <v>439.5</v>
      </c>
      <c r="D530" s="57"/>
      <c r="E530" s="57"/>
      <c r="F530" s="57">
        <f t="shared" si="55"/>
        <v>439.5</v>
      </c>
      <c r="G530" s="56">
        <f t="shared" si="59"/>
        <v>1.8941605980979093E-3</v>
      </c>
      <c r="H530" s="321">
        <f t="shared" si="56"/>
        <v>7.2129635575568383</v>
      </c>
      <c r="I530" s="54">
        <f t="shared" si="60"/>
        <v>1.5868519826625045</v>
      </c>
      <c r="J530" s="54">
        <f t="shared" si="61"/>
        <v>3.6064817787784191</v>
      </c>
      <c r="K530" s="54">
        <v>0.11964293343913082</v>
      </c>
      <c r="L530" s="56">
        <f t="shared" si="57"/>
        <v>2.8500432883815457E-2</v>
      </c>
    </row>
    <row r="531" spans="1:12" x14ac:dyDescent="0.2">
      <c r="A531" s="59">
        <f t="shared" si="58"/>
        <v>143</v>
      </c>
      <c r="B531" s="57" t="s">
        <v>785</v>
      </c>
      <c r="C531" s="57">
        <v>489.6</v>
      </c>
      <c r="D531" s="57"/>
      <c r="E531" s="57"/>
      <c r="F531" s="57">
        <f t="shared" si="55"/>
        <v>489.6</v>
      </c>
      <c r="G531" s="56">
        <f t="shared" si="59"/>
        <v>2.110081976857193E-3</v>
      </c>
      <c r="H531" s="321">
        <f t="shared" si="56"/>
        <v>8.0351921678721911</v>
      </c>
      <c r="I531" s="54">
        <f t="shared" si="60"/>
        <v>1.767742276931882</v>
      </c>
      <c r="J531" s="54">
        <f t="shared" si="61"/>
        <v>4.0175960839360956</v>
      </c>
      <c r="K531" s="54">
        <v>0.13328141117587816</v>
      </c>
      <c r="L531" s="56">
        <f t="shared" si="57"/>
        <v>2.8500432883815451E-2</v>
      </c>
    </row>
    <row r="532" spans="1:12" x14ac:dyDescent="0.2">
      <c r="A532" s="59">
        <f t="shared" si="58"/>
        <v>144</v>
      </c>
      <c r="B532" s="57" t="s">
        <v>786</v>
      </c>
      <c r="C532" s="57">
        <v>556.5</v>
      </c>
      <c r="D532" s="57"/>
      <c r="E532" s="57"/>
      <c r="F532" s="57">
        <f t="shared" si="55"/>
        <v>556.5</v>
      </c>
      <c r="G532" s="56">
        <f t="shared" si="59"/>
        <v>2.3984081293321651E-3</v>
      </c>
      <c r="H532" s="321">
        <f t="shared" si="56"/>
        <v>9.1331381564968854</v>
      </c>
      <c r="I532" s="54">
        <f t="shared" si="60"/>
        <v>2.009290394429315</v>
      </c>
      <c r="J532" s="54">
        <f t="shared" si="61"/>
        <v>4.5665690782484427</v>
      </c>
      <c r="K532" s="54">
        <v>0.15149327066866053</v>
      </c>
      <c r="L532" s="56">
        <f t="shared" si="57"/>
        <v>2.8500432883815461E-2</v>
      </c>
    </row>
    <row r="533" spans="1:12" x14ac:dyDescent="0.2">
      <c r="A533" s="59">
        <f t="shared" si="58"/>
        <v>145</v>
      </c>
      <c r="B533" s="57" t="s">
        <v>787</v>
      </c>
      <c r="C533" s="57">
        <v>502</v>
      </c>
      <c r="D533" s="57"/>
      <c r="E533" s="57"/>
      <c r="F533" s="57">
        <f t="shared" si="55"/>
        <v>502</v>
      </c>
      <c r="G533" s="56">
        <f t="shared" si="59"/>
        <v>2.1635235955521056E-3</v>
      </c>
      <c r="H533" s="321">
        <f t="shared" si="56"/>
        <v>8.2386978518624172</v>
      </c>
      <c r="I533" s="54">
        <f t="shared" si="60"/>
        <v>1.8125135274097317</v>
      </c>
      <c r="J533" s="54">
        <f t="shared" si="61"/>
        <v>4.1193489259312086</v>
      </c>
      <c r="K533" s="54">
        <v>0.13665700247199924</v>
      </c>
      <c r="L533" s="56">
        <f t="shared" si="57"/>
        <v>2.8500432883815447E-2</v>
      </c>
    </row>
    <row r="534" spans="1:12" x14ac:dyDescent="0.2">
      <c r="A534" s="59">
        <f t="shared" si="58"/>
        <v>146</v>
      </c>
      <c r="B534" s="57" t="s">
        <v>788</v>
      </c>
      <c r="C534" s="57">
        <v>467.6</v>
      </c>
      <c r="D534" s="57"/>
      <c r="E534" s="57"/>
      <c r="F534" s="57">
        <f t="shared" si="55"/>
        <v>467.6</v>
      </c>
      <c r="G534" s="56">
        <f t="shared" si="59"/>
        <v>2.0152662017533162E-3</v>
      </c>
      <c r="H534" s="321">
        <f t="shared" si="56"/>
        <v>7.6741336962766287</v>
      </c>
      <c r="I534" s="54">
        <f t="shared" si="60"/>
        <v>1.6883094131808583</v>
      </c>
      <c r="J534" s="54">
        <f t="shared" si="61"/>
        <v>3.8370668481383143</v>
      </c>
      <c r="K534" s="54">
        <v>0.1272924588763085</v>
      </c>
      <c r="L534" s="56">
        <f t="shared" si="57"/>
        <v>2.8500432883815457E-2</v>
      </c>
    </row>
    <row r="535" spans="1:12" x14ac:dyDescent="0.2">
      <c r="A535" s="59">
        <f t="shared" si="58"/>
        <v>147</v>
      </c>
      <c r="B535" s="57" t="s">
        <v>789</v>
      </c>
      <c r="C535" s="57">
        <v>493.8</v>
      </c>
      <c r="D535" s="57"/>
      <c r="E535" s="57"/>
      <c r="F535" s="57">
        <f t="shared" si="55"/>
        <v>493.8</v>
      </c>
      <c r="G535" s="56">
        <f t="shared" si="59"/>
        <v>2.1281831702861151E-3</v>
      </c>
      <c r="H535" s="321">
        <f t="shared" si="56"/>
        <v>8.1041215124495256</v>
      </c>
      <c r="I535" s="54">
        <f t="shared" si="60"/>
        <v>1.7829067327388957</v>
      </c>
      <c r="J535" s="54">
        <f t="shared" si="61"/>
        <v>4.0520607562247628</v>
      </c>
      <c r="K535" s="54">
        <v>0.13442475661488693</v>
      </c>
      <c r="L535" s="56">
        <f t="shared" si="57"/>
        <v>2.8500432883815454E-2</v>
      </c>
    </row>
    <row r="536" spans="1:12" x14ac:dyDescent="0.2">
      <c r="A536" s="59">
        <f t="shared" si="58"/>
        <v>148</v>
      </c>
      <c r="B536" s="57" t="s">
        <v>790</v>
      </c>
      <c r="C536" s="57">
        <v>515.79999999999995</v>
      </c>
      <c r="D536" s="57"/>
      <c r="E536" s="57"/>
      <c r="F536" s="57">
        <f t="shared" si="55"/>
        <v>515.79999999999995</v>
      </c>
      <c r="G536" s="56">
        <f t="shared" si="59"/>
        <v>2.2229989453899919E-3</v>
      </c>
      <c r="H536" s="321">
        <f t="shared" si="56"/>
        <v>8.4651799840450899</v>
      </c>
      <c r="I536" s="54">
        <f t="shared" si="60"/>
        <v>1.8623395964899199</v>
      </c>
      <c r="J536" s="54">
        <f t="shared" si="61"/>
        <v>4.2325899920225449</v>
      </c>
      <c r="K536" s="54">
        <v>0.14041370891445659</v>
      </c>
      <c r="L536" s="56">
        <f t="shared" si="57"/>
        <v>2.8500432883815454E-2</v>
      </c>
    </row>
    <row r="537" spans="1:12" x14ac:dyDescent="0.2">
      <c r="A537" s="59">
        <f t="shared" si="58"/>
        <v>149</v>
      </c>
      <c r="B537" s="57" t="s">
        <v>791</v>
      </c>
      <c r="C537" s="57">
        <v>1334.9</v>
      </c>
      <c r="D537" s="57"/>
      <c r="E537" s="57"/>
      <c r="F537" s="57">
        <f t="shared" si="55"/>
        <v>1334.9</v>
      </c>
      <c r="G537" s="56">
        <f t="shared" si="59"/>
        <v>5.7531626448257094E-3</v>
      </c>
      <c r="H537" s="321">
        <f t="shared" si="56"/>
        <v>21.9080433514963</v>
      </c>
      <c r="I537" s="54">
        <f t="shared" si="60"/>
        <v>4.8197695373291856</v>
      </c>
      <c r="J537" s="54">
        <f t="shared" si="61"/>
        <v>10.95402167574815</v>
      </c>
      <c r="K537" s="54">
        <v>0.36339329203161713</v>
      </c>
      <c r="L537" s="56">
        <f t="shared" si="57"/>
        <v>2.8500432883815454E-2</v>
      </c>
    </row>
    <row r="538" spans="1:12" x14ac:dyDescent="0.2">
      <c r="A538" s="59">
        <f t="shared" si="58"/>
        <v>150</v>
      </c>
      <c r="B538" s="57" t="s">
        <v>792</v>
      </c>
      <c r="C538" s="57">
        <v>418.1</v>
      </c>
      <c r="D538" s="57"/>
      <c r="E538" s="57"/>
      <c r="F538" s="57">
        <f t="shared" si="55"/>
        <v>418.1</v>
      </c>
      <c r="G538" s="56">
        <f t="shared" si="59"/>
        <v>1.8019307077695925E-3</v>
      </c>
      <c r="H538" s="321">
        <f t="shared" si="56"/>
        <v>6.8617521351866078</v>
      </c>
      <c r="I538" s="54">
        <f t="shared" si="60"/>
        <v>1.5095854697410538</v>
      </c>
      <c r="J538" s="54">
        <f t="shared" si="61"/>
        <v>3.4308760675933039</v>
      </c>
      <c r="K538" s="54">
        <v>0.11381731620227667</v>
      </c>
      <c r="L538" s="56">
        <f t="shared" si="57"/>
        <v>2.8500432883815457E-2</v>
      </c>
    </row>
    <row r="539" spans="1:12" x14ac:dyDescent="0.2">
      <c r="A539" s="59">
        <f t="shared" si="58"/>
        <v>151</v>
      </c>
      <c r="B539" s="57" t="s">
        <v>793</v>
      </c>
      <c r="C539" s="57">
        <v>496.6</v>
      </c>
      <c r="D539" s="57"/>
      <c r="E539" s="57"/>
      <c r="F539" s="57">
        <f t="shared" si="55"/>
        <v>496.6</v>
      </c>
      <c r="G539" s="56">
        <f t="shared" si="59"/>
        <v>2.1402506325720631E-3</v>
      </c>
      <c r="H539" s="321">
        <f t="shared" si="56"/>
        <v>8.150074408834417</v>
      </c>
      <c r="I539" s="54">
        <f t="shared" si="60"/>
        <v>1.7930163699435717</v>
      </c>
      <c r="J539" s="54">
        <f t="shared" si="61"/>
        <v>4.0750372044172085</v>
      </c>
      <c r="K539" s="54">
        <v>0.13518698690755943</v>
      </c>
      <c r="L539" s="56">
        <f t="shared" si="57"/>
        <v>2.8500432883815457E-2</v>
      </c>
    </row>
    <row r="540" spans="1:12" x14ac:dyDescent="0.2">
      <c r="A540" s="59">
        <f t="shared" si="58"/>
        <v>152</v>
      </c>
      <c r="B540" s="57" t="s">
        <v>794</v>
      </c>
      <c r="C540" s="57">
        <v>357.5</v>
      </c>
      <c r="D540" s="57"/>
      <c r="E540" s="57"/>
      <c r="F540" s="57">
        <f t="shared" si="55"/>
        <v>357.5</v>
      </c>
      <c r="G540" s="56">
        <f t="shared" si="59"/>
        <v>1.5407563454380036E-3</v>
      </c>
      <c r="H540" s="321">
        <f t="shared" si="56"/>
        <v>5.8672001634279178</v>
      </c>
      <c r="I540" s="54">
        <f t="shared" si="60"/>
        <v>1.290784035954142</v>
      </c>
      <c r="J540" s="54">
        <f t="shared" si="61"/>
        <v>2.9336000817139589</v>
      </c>
      <c r="K540" s="54">
        <v>9.7320474868007434E-2</v>
      </c>
      <c r="L540" s="56">
        <f t="shared" si="57"/>
        <v>2.8500432883815457E-2</v>
      </c>
    </row>
    <row r="541" spans="1:12" x14ac:dyDescent="0.2">
      <c r="A541" s="59">
        <f t="shared" si="58"/>
        <v>153</v>
      </c>
      <c r="B541" s="57" t="s">
        <v>795</v>
      </c>
      <c r="C541" s="57">
        <v>325.89999999999998</v>
      </c>
      <c r="D541" s="57"/>
      <c r="E541" s="57"/>
      <c r="F541" s="57">
        <f t="shared" si="55"/>
        <v>325.89999999999998</v>
      </c>
      <c r="G541" s="56">
        <f t="shared" si="59"/>
        <v>1.4045664139251616E-3</v>
      </c>
      <c r="H541" s="321">
        <f t="shared" si="56"/>
        <v>5.3485889042270154</v>
      </c>
      <c r="I541" s="54">
        <f t="shared" si="60"/>
        <v>1.1766895589299433</v>
      </c>
      <c r="J541" s="54">
        <f t="shared" si="61"/>
        <v>2.6742944521135077</v>
      </c>
      <c r="K541" s="54">
        <v>8.8718161564989143E-2</v>
      </c>
      <c r="L541" s="56">
        <f t="shared" si="57"/>
        <v>2.8500432883815451E-2</v>
      </c>
    </row>
    <row r="542" spans="1:12" x14ac:dyDescent="0.2">
      <c r="A542" s="59">
        <f t="shared" si="58"/>
        <v>154</v>
      </c>
      <c r="B542" s="57" t="s">
        <v>796</v>
      </c>
      <c r="C542" s="57">
        <v>451.9</v>
      </c>
      <c r="D542" s="57"/>
      <c r="E542" s="57"/>
      <c r="F542" s="57">
        <f t="shared" si="55"/>
        <v>451.9</v>
      </c>
      <c r="G542" s="56">
        <f t="shared" si="59"/>
        <v>1.9476022167928216E-3</v>
      </c>
      <c r="H542" s="321">
        <f t="shared" si="56"/>
        <v>7.4164692415470652</v>
      </c>
      <c r="I542" s="54">
        <f t="shared" si="60"/>
        <v>1.6316232331403544</v>
      </c>
      <c r="J542" s="54">
        <f t="shared" si="61"/>
        <v>3.7082346207735326</v>
      </c>
      <c r="K542" s="54">
        <v>0.12301852473525192</v>
      </c>
      <c r="L542" s="56">
        <f t="shared" si="57"/>
        <v>2.8500432883815457E-2</v>
      </c>
    </row>
    <row r="543" spans="1:12" x14ac:dyDescent="0.2">
      <c r="A543" s="59">
        <f t="shared" si="58"/>
        <v>155</v>
      </c>
      <c r="B543" s="57" t="s">
        <v>797</v>
      </c>
      <c r="C543" s="57">
        <v>766.2</v>
      </c>
      <c r="D543" s="57"/>
      <c r="E543" s="57"/>
      <c r="F543" s="57">
        <f t="shared" si="55"/>
        <v>766.2</v>
      </c>
      <c r="G543" s="56">
        <f t="shared" si="59"/>
        <v>3.3021748583904852E-3</v>
      </c>
      <c r="H543" s="321">
        <f t="shared" si="56"/>
        <v>12.574681860750967</v>
      </c>
      <c r="I543" s="54">
        <f t="shared" si="60"/>
        <v>2.7664300093652128</v>
      </c>
      <c r="J543" s="54">
        <f t="shared" si="61"/>
        <v>6.2873409303754837</v>
      </c>
      <c r="K543" s="54">
        <v>0.2085788750877407</v>
      </c>
      <c r="L543" s="56">
        <f t="shared" si="57"/>
        <v>2.8500432883815461E-2</v>
      </c>
    </row>
    <row r="544" spans="1:12" x14ac:dyDescent="0.2">
      <c r="A544" s="59">
        <f t="shared" si="58"/>
        <v>156</v>
      </c>
      <c r="B544" s="57" t="s">
        <v>798</v>
      </c>
      <c r="C544" s="57">
        <v>402.2</v>
      </c>
      <c r="D544" s="57"/>
      <c r="E544" s="57">
        <v>61</v>
      </c>
      <c r="F544" s="57">
        <f t="shared" si="55"/>
        <v>463.2</v>
      </c>
      <c r="G544" s="56">
        <f t="shared" si="59"/>
        <v>1.9963030467325406E-3</v>
      </c>
      <c r="H544" s="321">
        <f t="shared" si="56"/>
        <v>7.6019220019575151</v>
      </c>
      <c r="I544" s="54">
        <f t="shared" si="60"/>
        <v>1.6724228404306534</v>
      </c>
      <c r="J544" s="54">
        <f t="shared" si="61"/>
        <v>3.8009610009787576</v>
      </c>
      <c r="K544" s="54">
        <v>0.12609466841639455</v>
      </c>
      <c r="L544" s="56">
        <f t="shared" si="57"/>
        <v>2.8500432883815461E-2</v>
      </c>
    </row>
    <row r="545" spans="1:12" x14ac:dyDescent="0.2">
      <c r="A545" s="59">
        <f t="shared" si="58"/>
        <v>157</v>
      </c>
      <c r="B545" s="57" t="s">
        <v>799</v>
      </c>
      <c r="C545" s="57">
        <v>578.1</v>
      </c>
      <c r="D545" s="57"/>
      <c r="E545" s="57"/>
      <c r="F545" s="57">
        <f t="shared" si="55"/>
        <v>578.1</v>
      </c>
      <c r="G545" s="56">
        <f t="shared" si="59"/>
        <v>2.4914999812523353E-3</v>
      </c>
      <c r="H545" s="321">
        <f t="shared" si="56"/>
        <v>9.4876319286088933</v>
      </c>
      <c r="I545" s="54">
        <f t="shared" si="60"/>
        <v>2.0872790242939567</v>
      </c>
      <c r="J545" s="54">
        <f t="shared" si="61"/>
        <v>4.7438159643044466</v>
      </c>
      <c r="K545" s="54">
        <v>0.15737333292641983</v>
      </c>
      <c r="L545" s="56">
        <f t="shared" si="57"/>
        <v>2.8500432883815454E-2</v>
      </c>
    </row>
    <row r="546" spans="1:12" x14ac:dyDescent="0.2">
      <c r="A546" s="59">
        <f t="shared" si="58"/>
        <v>158</v>
      </c>
      <c r="B546" s="57" t="s">
        <v>800</v>
      </c>
      <c r="C546" s="57">
        <v>567.29999999999995</v>
      </c>
      <c r="D546" s="57"/>
      <c r="E546" s="57">
        <v>96.7</v>
      </c>
      <c r="F546" s="57">
        <f t="shared" si="55"/>
        <v>664</v>
      </c>
      <c r="G546" s="56">
        <f t="shared" si="59"/>
        <v>2.8617124849533828E-3</v>
      </c>
      <c r="H546" s="321">
        <f t="shared" si="56"/>
        <v>10.897401142702481</v>
      </c>
      <c r="I546" s="54">
        <f t="shared" si="60"/>
        <v>2.3974282513945457</v>
      </c>
      <c r="J546" s="54">
        <f t="shared" si="61"/>
        <v>5.4487005713512406</v>
      </c>
      <c r="K546" s="54">
        <v>0.18075746940519424</v>
      </c>
      <c r="L546" s="56">
        <f t="shared" si="57"/>
        <v>2.8500432883815454E-2</v>
      </c>
    </row>
    <row r="547" spans="1:12" x14ac:dyDescent="0.2">
      <c r="A547" s="59">
        <f t="shared" si="58"/>
        <v>159</v>
      </c>
      <c r="B547" s="57" t="s">
        <v>801</v>
      </c>
      <c r="C547" s="57">
        <v>4428.7</v>
      </c>
      <c r="D547" s="57"/>
      <c r="E547" s="57">
        <v>319.5</v>
      </c>
      <c r="F547" s="57">
        <f t="shared" si="55"/>
        <v>4748.2</v>
      </c>
      <c r="G547" s="56">
        <f t="shared" si="59"/>
        <v>2.0463830152192247E-2</v>
      </c>
      <c r="H547" s="321">
        <f t="shared" si="56"/>
        <v>77.926265219548071</v>
      </c>
      <c r="I547" s="54">
        <f t="shared" si="60"/>
        <v>17.143778348300575</v>
      </c>
      <c r="J547" s="54">
        <f t="shared" si="61"/>
        <v>38.963132609774036</v>
      </c>
      <c r="K547" s="54">
        <v>1.2925792413098542</v>
      </c>
      <c r="L547" s="56">
        <f t="shared" si="57"/>
        <v>2.8500432883815457E-2</v>
      </c>
    </row>
    <row r="548" spans="1:12" x14ac:dyDescent="0.2">
      <c r="A548" s="59">
        <f t="shared" si="58"/>
        <v>160</v>
      </c>
      <c r="B548" s="57" t="s">
        <v>802</v>
      </c>
      <c r="C548" s="57">
        <v>231</v>
      </c>
      <c r="D548" s="57"/>
      <c r="E548" s="57"/>
      <c r="F548" s="57">
        <f t="shared" si="55"/>
        <v>231</v>
      </c>
      <c r="G548" s="56">
        <f t="shared" si="59"/>
        <v>9.9556563859070995E-4</v>
      </c>
      <c r="H548" s="321">
        <f t="shared" si="56"/>
        <v>3.7911139517534234</v>
      </c>
      <c r="I548" s="54">
        <f t="shared" si="60"/>
        <v>0.83404506938575318</v>
      </c>
      <c r="J548" s="54">
        <f t="shared" si="61"/>
        <v>1.8955569758767117</v>
      </c>
      <c r="K548" s="54">
        <v>6.2883999145481734E-2</v>
      </c>
      <c r="L548" s="56">
        <f t="shared" si="57"/>
        <v>2.8500432883815457E-2</v>
      </c>
    </row>
    <row r="549" spans="1:12" x14ac:dyDescent="0.2">
      <c r="A549" s="59">
        <f t="shared" si="58"/>
        <v>161</v>
      </c>
      <c r="B549" s="57" t="s">
        <v>803</v>
      </c>
      <c r="C549" s="57">
        <v>260.2</v>
      </c>
      <c r="D549" s="57"/>
      <c r="E549" s="57"/>
      <c r="F549" s="57">
        <f t="shared" si="55"/>
        <v>260.2</v>
      </c>
      <c r="G549" s="56">
        <f t="shared" si="59"/>
        <v>1.1214120310013105E-3</v>
      </c>
      <c r="H549" s="321">
        <f t="shared" si="56"/>
        <v>4.2703370140529904</v>
      </c>
      <c r="I549" s="54">
        <f t="shared" si="60"/>
        <v>0.93947414309165789</v>
      </c>
      <c r="J549" s="54">
        <f t="shared" si="61"/>
        <v>2.1351685070264952</v>
      </c>
      <c r="K549" s="54">
        <v>7.0832972197637858E-2</v>
      </c>
      <c r="L549" s="56">
        <f t="shared" si="57"/>
        <v>2.8500432883815457E-2</v>
      </c>
    </row>
    <row r="550" spans="1:12" x14ac:dyDescent="0.2">
      <c r="A550" s="59">
        <f t="shared" si="58"/>
        <v>162</v>
      </c>
      <c r="B550" s="57" t="s">
        <v>1435</v>
      </c>
      <c r="C550" s="81">
        <v>678.5</v>
      </c>
      <c r="D550" s="81"/>
      <c r="E550" s="81"/>
      <c r="F550" s="81">
        <f t="shared" si="55"/>
        <v>678.5</v>
      </c>
      <c r="G550" s="56">
        <f t="shared" si="59"/>
        <v>2.9242047003627562E-3</v>
      </c>
      <c r="H550" s="321">
        <f t="shared" si="56"/>
        <v>11.135371498981376</v>
      </c>
      <c r="I550" s="54">
        <f t="shared" si="60"/>
        <v>2.449781729775903</v>
      </c>
      <c r="J550" s="54">
        <f t="shared" si="61"/>
        <v>5.5676857494906882</v>
      </c>
      <c r="K550" s="54">
        <v>0.18470473342081969</v>
      </c>
      <c r="L550" s="56">
        <f t="shared" si="57"/>
        <v>2.8500432883815454E-2</v>
      </c>
    </row>
    <row r="551" spans="1:12" x14ac:dyDescent="0.2">
      <c r="A551" s="59">
        <f t="shared" si="58"/>
        <v>163</v>
      </c>
      <c r="B551" s="57" t="s">
        <v>1436</v>
      </c>
      <c r="C551" s="81">
        <v>713</v>
      </c>
      <c r="D551" s="81">
        <v>20</v>
      </c>
      <c r="E551" s="81"/>
      <c r="F551" s="81">
        <f t="shared" si="55"/>
        <v>733</v>
      </c>
      <c r="G551" s="56">
        <f t="shared" si="59"/>
        <v>3.1590892341428157E-3</v>
      </c>
      <c r="H551" s="321">
        <f t="shared" si="56"/>
        <v>12.029811803615843</v>
      </c>
      <c r="I551" s="54">
        <f t="shared" si="60"/>
        <v>2.6465585967954852</v>
      </c>
      <c r="J551" s="54">
        <f t="shared" si="61"/>
        <v>6.0149059018079214</v>
      </c>
      <c r="K551" s="54">
        <v>0.19954100161748098</v>
      </c>
      <c r="L551" s="56">
        <f t="shared" si="57"/>
        <v>2.8500432883815457E-2</v>
      </c>
    </row>
    <row r="552" spans="1:12" x14ac:dyDescent="0.2">
      <c r="A552" s="59">
        <f t="shared" si="58"/>
        <v>164</v>
      </c>
      <c r="B552" s="57" t="s">
        <v>1437</v>
      </c>
      <c r="C552" s="81">
        <v>922.8</v>
      </c>
      <c r="D552" s="81"/>
      <c r="E552" s="81"/>
      <c r="F552" s="81">
        <f t="shared" si="55"/>
        <v>922.8</v>
      </c>
      <c r="G552" s="56">
        <f t="shared" si="59"/>
        <v>3.9770907848117191E-3</v>
      </c>
      <c r="H552" s="321">
        <f t="shared" si="56"/>
        <v>15.144761708563026</v>
      </c>
      <c r="I552" s="54">
        <f t="shared" si="60"/>
        <v>3.3318475758838657</v>
      </c>
      <c r="J552" s="54">
        <f t="shared" si="61"/>
        <v>7.572380854281513</v>
      </c>
      <c r="K552" s="54">
        <v>0.2512093264564958</v>
      </c>
      <c r="L552" s="56">
        <f t="shared" si="57"/>
        <v>2.8500432883815454E-2</v>
      </c>
    </row>
    <row r="553" spans="1:12" x14ac:dyDescent="0.2">
      <c r="A553" s="59">
        <f t="shared" si="58"/>
        <v>165</v>
      </c>
      <c r="B553" s="57" t="s">
        <v>1438</v>
      </c>
      <c r="C553" s="81">
        <v>396.9</v>
      </c>
      <c r="D553" s="81"/>
      <c r="E553" s="81"/>
      <c r="F553" s="81">
        <f t="shared" si="55"/>
        <v>396.9</v>
      </c>
      <c r="G553" s="56">
        <f t="shared" si="59"/>
        <v>1.7105627790331289E-3</v>
      </c>
      <c r="H553" s="321">
        <f t="shared" si="56"/>
        <v>6.5138230625581546</v>
      </c>
      <c r="I553" s="54">
        <f t="shared" si="60"/>
        <v>1.4330410737627941</v>
      </c>
      <c r="J553" s="54">
        <f t="shared" si="61"/>
        <v>3.2569115312790773</v>
      </c>
      <c r="K553" s="54">
        <v>0.10804614398632768</v>
      </c>
      <c r="L553" s="56">
        <f t="shared" si="57"/>
        <v>2.8500432883815461E-2</v>
      </c>
    </row>
    <row r="554" spans="1:12" x14ac:dyDescent="0.2">
      <c r="A554" s="59">
        <f t="shared" si="58"/>
        <v>166</v>
      </c>
      <c r="B554" s="57" t="s">
        <v>1439</v>
      </c>
      <c r="C554" s="81">
        <v>817.4</v>
      </c>
      <c r="D554" s="81">
        <v>44.7</v>
      </c>
      <c r="E554" s="81">
        <v>29.9</v>
      </c>
      <c r="F554" s="81">
        <f t="shared" si="55"/>
        <v>892</v>
      </c>
      <c r="G554" s="56">
        <f t="shared" si="59"/>
        <v>3.8443486996662915E-3</v>
      </c>
      <c r="H554" s="321">
        <f t="shared" si="56"/>
        <v>14.639279848329238</v>
      </c>
      <c r="I554" s="54">
        <f t="shared" si="60"/>
        <v>3.2206415666324326</v>
      </c>
      <c r="J554" s="54">
        <f t="shared" si="61"/>
        <v>7.3196399241646191</v>
      </c>
      <c r="K554" s="54">
        <v>0.24282479323709824</v>
      </c>
      <c r="L554" s="56">
        <f t="shared" si="57"/>
        <v>2.8500432883815457E-2</v>
      </c>
    </row>
    <row r="555" spans="1:12" x14ac:dyDescent="0.2">
      <c r="A555" s="59">
        <f t="shared" si="58"/>
        <v>167</v>
      </c>
      <c r="B555" s="57" t="s">
        <v>1440</v>
      </c>
      <c r="C555" s="81">
        <v>872.1</v>
      </c>
      <c r="D555" s="81"/>
      <c r="E555" s="81"/>
      <c r="F555" s="81">
        <f t="shared" si="55"/>
        <v>872.1</v>
      </c>
      <c r="G555" s="56">
        <f t="shared" si="59"/>
        <v>3.7585835212768752E-3</v>
      </c>
      <c r="H555" s="321">
        <f t="shared" si="56"/>
        <v>14.312686049022341</v>
      </c>
      <c r="I555" s="54">
        <f t="shared" si="60"/>
        <v>3.1487909307849149</v>
      </c>
      <c r="J555" s="54">
        <f t="shared" si="61"/>
        <v>7.1563430245111705</v>
      </c>
      <c r="K555" s="54">
        <v>0.23740751365703294</v>
      </c>
      <c r="L555" s="56">
        <f t="shared" si="57"/>
        <v>2.8500432883815454E-2</v>
      </c>
    </row>
    <row r="556" spans="1:12" x14ac:dyDescent="0.2">
      <c r="A556" s="59">
        <f t="shared" si="58"/>
        <v>168</v>
      </c>
      <c r="B556" s="57" t="s">
        <v>1441</v>
      </c>
      <c r="C556" s="81">
        <v>654.1</v>
      </c>
      <c r="D556" s="81"/>
      <c r="E556" s="81">
        <v>31.8</v>
      </c>
      <c r="F556" s="81">
        <f t="shared" si="55"/>
        <v>685.9</v>
      </c>
      <c r="G556" s="56">
        <f t="shared" si="59"/>
        <v>2.9560972792613332E-3</v>
      </c>
      <c r="H556" s="321">
        <f t="shared" si="56"/>
        <v>11.256818439427157</v>
      </c>
      <c r="I556" s="54">
        <f t="shared" si="60"/>
        <v>2.4765000566739745</v>
      </c>
      <c r="J556" s="54">
        <f t="shared" si="61"/>
        <v>5.6284092197135784</v>
      </c>
      <c r="K556" s="54">
        <v>0.18671919919431135</v>
      </c>
      <c r="L556" s="56">
        <f t="shared" si="57"/>
        <v>2.8500432883815454E-2</v>
      </c>
    </row>
    <row r="557" spans="1:12" x14ac:dyDescent="0.2">
      <c r="A557" s="59">
        <f t="shared" si="58"/>
        <v>169</v>
      </c>
      <c r="B557" s="57" t="s">
        <v>1442</v>
      </c>
      <c r="C557" s="81">
        <v>253.3</v>
      </c>
      <c r="D557" s="81">
        <v>10.1</v>
      </c>
      <c r="E557" s="81"/>
      <c r="F557" s="81">
        <f t="shared" si="55"/>
        <v>263.40000000000003</v>
      </c>
      <c r="G557" s="56">
        <f t="shared" si="59"/>
        <v>1.1352034164709656E-3</v>
      </c>
      <c r="H557" s="321">
        <f t="shared" si="56"/>
        <v>4.3228546099214364</v>
      </c>
      <c r="I557" s="54">
        <f t="shared" si="60"/>
        <v>0.95102801418271599</v>
      </c>
      <c r="J557" s="54">
        <f t="shared" si="61"/>
        <v>2.1614273049607182</v>
      </c>
      <c r="K557" s="54">
        <v>7.1704092532120733E-2</v>
      </c>
      <c r="L557" s="56">
        <f t="shared" si="57"/>
        <v>2.8500432883815457E-2</v>
      </c>
    </row>
    <row r="558" spans="1:12" x14ac:dyDescent="0.2">
      <c r="A558" s="59">
        <f t="shared" si="58"/>
        <v>170</v>
      </c>
      <c r="B558" s="57" t="s">
        <v>1443</v>
      </c>
      <c r="C558" s="81">
        <v>603.79999999999995</v>
      </c>
      <c r="D558" s="81"/>
      <c r="E558" s="81"/>
      <c r="F558" s="81">
        <f t="shared" si="55"/>
        <v>603.79999999999995</v>
      </c>
      <c r="G558" s="56">
        <f t="shared" si="59"/>
        <v>2.6022620458055006E-3</v>
      </c>
      <c r="H558" s="321">
        <f t="shared" si="56"/>
        <v>9.9094138704273469</v>
      </c>
      <c r="I558" s="54">
        <f t="shared" si="60"/>
        <v>2.1800710514940165</v>
      </c>
      <c r="J558" s="54">
        <f t="shared" si="61"/>
        <v>4.9547069352136734</v>
      </c>
      <c r="K558" s="54">
        <v>0.16436951811273534</v>
      </c>
      <c r="L558" s="56">
        <f t="shared" si="57"/>
        <v>2.8500432883815457E-2</v>
      </c>
    </row>
    <row r="559" spans="1:12" x14ac:dyDescent="0.2">
      <c r="A559" s="59">
        <f t="shared" si="58"/>
        <v>171</v>
      </c>
      <c r="B559" s="57" t="s">
        <v>1444</v>
      </c>
      <c r="C559" s="81">
        <v>664</v>
      </c>
      <c r="D559" s="81">
        <v>24.3</v>
      </c>
      <c r="E559" s="81"/>
      <c r="F559" s="81">
        <f t="shared" si="55"/>
        <v>688.3</v>
      </c>
      <c r="G559" s="56">
        <f t="shared" si="59"/>
        <v>2.9664408183635743E-3</v>
      </c>
      <c r="H559" s="321">
        <f t="shared" si="56"/>
        <v>11.29620663632849</v>
      </c>
      <c r="I559" s="54">
        <f t="shared" si="60"/>
        <v>2.4851654599922677</v>
      </c>
      <c r="J559" s="54">
        <f t="shared" si="61"/>
        <v>5.648103318164245</v>
      </c>
      <c r="K559" s="54">
        <v>0.18737253944517346</v>
      </c>
      <c r="L559" s="56">
        <f t="shared" si="57"/>
        <v>2.8500432883815457E-2</v>
      </c>
    </row>
    <row r="560" spans="1:12" x14ac:dyDescent="0.2">
      <c r="A560" s="59">
        <f t="shared" si="58"/>
        <v>172</v>
      </c>
      <c r="B560" s="57" t="s">
        <v>1445</v>
      </c>
      <c r="C560" s="81">
        <v>621.6</v>
      </c>
      <c r="D560" s="81"/>
      <c r="E560" s="81"/>
      <c r="F560" s="81">
        <f t="shared" si="55"/>
        <v>621.6</v>
      </c>
      <c r="G560" s="56">
        <f t="shared" si="59"/>
        <v>2.6789766274804561E-3</v>
      </c>
      <c r="H560" s="321">
        <f t="shared" si="56"/>
        <v>10.201542997445577</v>
      </c>
      <c r="I560" s="54">
        <f t="shared" si="60"/>
        <v>2.2443394594380268</v>
      </c>
      <c r="J560" s="54">
        <f t="shared" si="61"/>
        <v>5.1007714987227883</v>
      </c>
      <c r="K560" s="54">
        <v>0.16921512497329627</v>
      </c>
      <c r="L560" s="56">
        <f t="shared" si="57"/>
        <v>2.8500432883815454E-2</v>
      </c>
    </row>
    <row r="561" spans="1:12" x14ac:dyDescent="0.2">
      <c r="A561" s="59">
        <f t="shared" si="58"/>
        <v>173</v>
      </c>
      <c r="B561" s="57" t="s">
        <v>1446</v>
      </c>
      <c r="C561" s="81">
        <v>547.1</v>
      </c>
      <c r="D561" s="81">
        <v>23.2</v>
      </c>
      <c r="E561" s="81"/>
      <c r="F561" s="81">
        <f t="shared" si="55"/>
        <v>570.30000000000007</v>
      </c>
      <c r="G561" s="56">
        <f t="shared" si="59"/>
        <v>2.4578834791700518E-3</v>
      </c>
      <c r="H561" s="321">
        <f t="shared" si="56"/>
        <v>9.3596202886795581</v>
      </c>
      <c r="I561" s="54">
        <f t="shared" si="60"/>
        <v>2.0591164635095027</v>
      </c>
      <c r="J561" s="54">
        <f t="shared" si="61"/>
        <v>4.679810144339779</v>
      </c>
      <c r="K561" s="54">
        <v>0.1552499771111179</v>
      </c>
      <c r="L561" s="56">
        <f t="shared" si="57"/>
        <v>2.8500432883815454E-2</v>
      </c>
    </row>
    <row r="562" spans="1:12" x14ac:dyDescent="0.2">
      <c r="A562" s="59">
        <f t="shared" si="58"/>
        <v>174</v>
      </c>
      <c r="B562" s="57" t="s">
        <v>1447</v>
      </c>
      <c r="C562" s="81">
        <v>536.29999999999995</v>
      </c>
      <c r="D562" s="81"/>
      <c r="E562" s="81">
        <v>85.9</v>
      </c>
      <c r="F562" s="81">
        <f t="shared" si="55"/>
        <v>622.19999999999993</v>
      </c>
      <c r="G562" s="56">
        <f t="shared" si="59"/>
        <v>2.681562512256016E-3</v>
      </c>
      <c r="H562" s="321">
        <f t="shared" si="56"/>
        <v>10.211390046670909</v>
      </c>
      <c r="I562" s="54">
        <f t="shared" si="60"/>
        <v>2.2465058102676001</v>
      </c>
      <c r="J562" s="54">
        <f t="shared" si="61"/>
        <v>5.1056950233354543</v>
      </c>
      <c r="K562" s="54">
        <v>0.16937846003601181</v>
      </c>
      <c r="L562" s="56">
        <f t="shared" si="57"/>
        <v>2.8500432883815457E-2</v>
      </c>
    </row>
    <row r="563" spans="1:12" x14ac:dyDescent="0.2">
      <c r="A563" s="59">
        <f t="shared" si="58"/>
        <v>175</v>
      </c>
      <c r="B563" s="57" t="s">
        <v>1448</v>
      </c>
      <c r="C563" s="81">
        <v>523.03</v>
      </c>
      <c r="D563" s="81"/>
      <c r="E563" s="81"/>
      <c r="F563" s="81">
        <f t="shared" si="55"/>
        <v>523.03</v>
      </c>
      <c r="G563" s="56">
        <f t="shared" si="59"/>
        <v>2.2541588569354935E-3</v>
      </c>
      <c r="H563" s="321">
        <f t="shared" si="56"/>
        <v>8.5838369272103598</v>
      </c>
      <c r="I563" s="54">
        <f t="shared" si="60"/>
        <v>1.8884441239862793</v>
      </c>
      <c r="J563" s="54">
        <f t="shared" si="61"/>
        <v>4.2919184636051799</v>
      </c>
      <c r="K563" s="54">
        <v>0.14238189642017882</v>
      </c>
      <c r="L563" s="56">
        <f t="shared" si="57"/>
        <v>2.8500432883815457E-2</v>
      </c>
    </row>
    <row r="564" spans="1:12" x14ac:dyDescent="0.2">
      <c r="A564" s="59">
        <f t="shared" si="58"/>
        <v>176</v>
      </c>
      <c r="B564" s="57" t="s">
        <v>1449</v>
      </c>
      <c r="C564" s="81">
        <v>628.20000000000005</v>
      </c>
      <c r="D564" s="81"/>
      <c r="E564" s="81">
        <v>93.9</v>
      </c>
      <c r="F564" s="81">
        <f t="shared" si="55"/>
        <v>722.1</v>
      </c>
      <c r="G564" s="56">
        <f t="shared" si="59"/>
        <v>3.1121123273868041E-3</v>
      </c>
      <c r="H564" s="321">
        <f t="shared" si="56"/>
        <v>11.85092374268895</v>
      </c>
      <c r="I564" s="54">
        <f t="shared" si="60"/>
        <v>2.607203223391569</v>
      </c>
      <c r="J564" s="54">
        <f t="shared" si="61"/>
        <v>5.9254618713444751</v>
      </c>
      <c r="K564" s="54">
        <v>0.19657374797814872</v>
      </c>
      <c r="L564" s="56">
        <f t="shared" si="57"/>
        <v>2.8500432883815461E-2</v>
      </c>
    </row>
    <row r="565" spans="1:12" x14ac:dyDescent="0.2">
      <c r="A565" s="59">
        <f t="shared" si="58"/>
        <v>177</v>
      </c>
      <c r="B565" s="57" t="s">
        <v>1450</v>
      </c>
      <c r="C565" s="81">
        <v>570.4</v>
      </c>
      <c r="D565" s="81"/>
      <c r="E565" s="81"/>
      <c r="F565" s="81">
        <f t="shared" si="55"/>
        <v>570.4</v>
      </c>
      <c r="G565" s="56">
        <f t="shared" si="59"/>
        <v>2.4583144599659781E-3</v>
      </c>
      <c r="H565" s="321">
        <f t="shared" si="56"/>
        <v>9.361261463550445</v>
      </c>
      <c r="I565" s="54">
        <f t="shared" si="60"/>
        <v>2.0594775219810981</v>
      </c>
      <c r="J565" s="54">
        <f t="shared" si="61"/>
        <v>4.6806307317752225</v>
      </c>
      <c r="K565" s="54">
        <v>0.15527719962157047</v>
      </c>
      <c r="L565" s="56">
        <f t="shared" si="57"/>
        <v>2.8500432883815457E-2</v>
      </c>
    </row>
    <row r="566" spans="1:12" x14ac:dyDescent="0.2">
      <c r="A566" s="59">
        <f t="shared" si="58"/>
        <v>178</v>
      </c>
      <c r="B566" s="57" t="s">
        <v>1451</v>
      </c>
      <c r="C566" s="81">
        <v>672.28</v>
      </c>
      <c r="D566" s="81">
        <v>45.9</v>
      </c>
      <c r="E566" s="81"/>
      <c r="F566" s="81">
        <f t="shared" si="55"/>
        <v>718.18</v>
      </c>
      <c r="G566" s="56">
        <f t="shared" si="59"/>
        <v>3.0952178801864762E-3</v>
      </c>
      <c r="H566" s="321">
        <f t="shared" si="56"/>
        <v>11.786589687750102</v>
      </c>
      <c r="I566" s="54">
        <f t="shared" si="60"/>
        <v>2.5930497313050225</v>
      </c>
      <c r="J566" s="54">
        <f t="shared" si="61"/>
        <v>5.8932948438750508</v>
      </c>
      <c r="K566" s="54">
        <v>0.19550662556840723</v>
      </c>
      <c r="L566" s="56">
        <f t="shared" si="57"/>
        <v>2.8500432883815454E-2</v>
      </c>
    </row>
    <row r="567" spans="1:12" x14ac:dyDescent="0.2">
      <c r="A567" s="59">
        <f t="shared" si="58"/>
        <v>179</v>
      </c>
      <c r="B567" s="57" t="s">
        <v>1452</v>
      </c>
      <c r="C567" s="81">
        <v>862.5</v>
      </c>
      <c r="D567" s="81"/>
      <c r="E567" s="81"/>
      <c r="F567" s="81">
        <f t="shared" si="55"/>
        <v>862.5</v>
      </c>
      <c r="G567" s="56">
        <f t="shared" si="59"/>
        <v>3.7172093648679106E-3</v>
      </c>
      <c r="H567" s="321">
        <f t="shared" si="56"/>
        <v>14.155133261417003</v>
      </c>
      <c r="I567" s="54">
        <f t="shared" si="60"/>
        <v>3.1141293175117406</v>
      </c>
      <c r="J567" s="54">
        <f t="shared" si="61"/>
        <v>7.0775666307085014</v>
      </c>
      <c r="K567" s="54">
        <v>0.23479415265358436</v>
      </c>
      <c r="L567" s="56">
        <f t="shared" si="57"/>
        <v>2.8500432883815451E-2</v>
      </c>
    </row>
    <row r="568" spans="1:12" x14ac:dyDescent="0.2">
      <c r="A568" s="59">
        <f t="shared" si="58"/>
        <v>180</v>
      </c>
      <c r="B568" s="57" t="s">
        <v>1453</v>
      </c>
      <c r="C568" s="81">
        <v>693.7</v>
      </c>
      <c r="D568" s="81">
        <v>26.4</v>
      </c>
      <c r="E568" s="81"/>
      <c r="F568" s="81">
        <f t="shared" si="55"/>
        <v>720.1</v>
      </c>
      <c r="G568" s="56">
        <f t="shared" si="59"/>
        <v>3.1034927114682695E-3</v>
      </c>
      <c r="H568" s="321">
        <f t="shared" si="56"/>
        <v>11.81810024527117</v>
      </c>
      <c r="I568" s="54">
        <f t="shared" si="60"/>
        <v>2.5999820539596574</v>
      </c>
      <c r="J568" s="54">
        <f t="shared" si="61"/>
        <v>5.9090501226355849</v>
      </c>
      <c r="K568" s="54">
        <v>0.19602929776909694</v>
      </c>
      <c r="L568" s="56">
        <f t="shared" si="57"/>
        <v>2.8500432883815454E-2</v>
      </c>
    </row>
    <row r="569" spans="1:12" x14ac:dyDescent="0.2">
      <c r="A569" s="59">
        <f t="shared" si="58"/>
        <v>181</v>
      </c>
      <c r="B569" s="57" t="s">
        <v>1454</v>
      </c>
      <c r="C569" s="81">
        <v>689.6</v>
      </c>
      <c r="D569" s="81"/>
      <c r="E569" s="81"/>
      <c r="F569" s="81">
        <f t="shared" si="55"/>
        <v>689.6</v>
      </c>
      <c r="G569" s="56">
        <f t="shared" si="59"/>
        <v>2.9720435687106217E-3</v>
      </c>
      <c r="H569" s="321">
        <f t="shared" si="56"/>
        <v>11.317541909650048</v>
      </c>
      <c r="I569" s="54">
        <f t="shared" si="60"/>
        <v>2.4898592201230105</v>
      </c>
      <c r="J569" s="54">
        <f t="shared" si="61"/>
        <v>5.658770954825024</v>
      </c>
      <c r="K569" s="54">
        <v>0.18772643208105716</v>
      </c>
      <c r="L569" s="56">
        <f t="shared" si="57"/>
        <v>2.8500432883815454E-2</v>
      </c>
    </row>
    <row r="570" spans="1:12" x14ac:dyDescent="0.2">
      <c r="A570" s="59">
        <f t="shared" si="58"/>
        <v>182</v>
      </c>
      <c r="B570" s="57" t="s">
        <v>1455</v>
      </c>
      <c r="C570" s="81">
        <v>599</v>
      </c>
      <c r="D570" s="81"/>
      <c r="E570" s="81">
        <v>61.7</v>
      </c>
      <c r="F570" s="81">
        <f t="shared" si="55"/>
        <v>660.7</v>
      </c>
      <c r="G570" s="56">
        <f t="shared" si="59"/>
        <v>2.8474901186878016E-3</v>
      </c>
      <c r="H570" s="321">
        <f t="shared" si="56"/>
        <v>10.843242371963148</v>
      </c>
      <c r="I570" s="54">
        <f t="shared" si="60"/>
        <v>2.3855133218318927</v>
      </c>
      <c r="J570" s="54">
        <f t="shared" si="61"/>
        <v>5.4216211859815742</v>
      </c>
      <c r="K570" s="54">
        <v>0.17985912656025879</v>
      </c>
      <c r="L570" s="56">
        <f t="shared" si="57"/>
        <v>2.8500432883815461E-2</v>
      </c>
    </row>
    <row r="571" spans="1:12" x14ac:dyDescent="0.2">
      <c r="A571" s="59">
        <f t="shared" si="58"/>
        <v>183</v>
      </c>
      <c r="B571" s="57" t="s">
        <v>1456</v>
      </c>
      <c r="C571" s="81">
        <v>502.6</v>
      </c>
      <c r="D571" s="81"/>
      <c r="E571" s="81">
        <v>53.9</v>
      </c>
      <c r="F571" s="81">
        <f t="shared" si="55"/>
        <v>556.5</v>
      </c>
      <c r="G571" s="56">
        <f t="shared" si="59"/>
        <v>2.3984081293321651E-3</v>
      </c>
      <c r="H571" s="321">
        <f t="shared" si="56"/>
        <v>9.1331381564968854</v>
      </c>
      <c r="I571" s="54">
        <f t="shared" si="60"/>
        <v>2.009290394429315</v>
      </c>
      <c r="J571" s="54">
        <f t="shared" si="61"/>
        <v>4.5665690782484427</v>
      </c>
      <c r="K571" s="54">
        <v>0.15149327066866053</v>
      </c>
      <c r="L571" s="56">
        <f t="shared" si="57"/>
        <v>2.8500432883815461E-2</v>
      </c>
    </row>
    <row r="572" spans="1:12" x14ac:dyDescent="0.2">
      <c r="A572" s="59">
        <f t="shared" si="58"/>
        <v>184</v>
      </c>
      <c r="B572" s="57" t="s">
        <v>1457</v>
      </c>
      <c r="C572" s="81">
        <v>4995.63</v>
      </c>
      <c r="D572" s="81">
        <v>255.4</v>
      </c>
      <c r="E572" s="81">
        <v>189.6</v>
      </c>
      <c r="F572" s="81">
        <f t="shared" si="55"/>
        <v>5440.63</v>
      </c>
      <c r="G572" s="56">
        <f t="shared" si="59"/>
        <v>2.3448070477427595E-2</v>
      </c>
      <c r="H572" s="321">
        <f t="shared" si="56"/>
        <v>89.290252378044286</v>
      </c>
      <c r="I572" s="54">
        <f t="shared" si="60"/>
        <v>19.643855523169744</v>
      </c>
      <c r="J572" s="54">
        <f t="shared" si="61"/>
        <v>44.645126189022143</v>
      </c>
      <c r="K572" s="54">
        <v>1.4810760704367196</v>
      </c>
      <c r="L572" s="56">
        <f t="shared" si="57"/>
        <v>2.8500432883815461E-2</v>
      </c>
    </row>
    <row r="573" spans="1:12" x14ac:dyDescent="0.2">
      <c r="A573" s="59">
        <f t="shared" si="58"/>
        <v>185</v>
      </c>
      <c r="B573" s="57" t="s">
        <v>1458</v>
      </c>
      <c r="C573" s="81">
        <v>574.70000000000005</v>
      </c>
      <c r="D573" s="81">
        <v>14</v>
      </c>
      <c r="E573" s="81"/>
      <c r="F573" s="81">
        <f t="shared" si="55"/>
        <v>588.70000000000005</v>
      </c>
      <c r="G573" s="56">
        <f t="shared" si="59"/>
        <v>2.5371839456205672E-3</v>
      </c>
      <c r="H573" s="321">
        <f t="shared" si="56"/>
        <v>9.6615964649231199</v>
      </c>
      <c r="I573" s="54">
        <f t="shared" si="60"/>
        <v>2.1255512222830864</v>
      </c>
      <c r="J573" s="54">
        <f t="shared" si="61"/>
        <v>4.8307982324615599</v>
      </c>
      <c r="K573" s="54">
        <v>0.16025891903439435</v>
      </c>
      <c r="L573" s="56">
        <f t="shared" si="57"/>
        <v>2.8500432883815454E-2</v>
      </c>
    </row>
    <row r="574" spans="1:12" x14ac:dyDescent="0.2">
      <c r="A574" s="59">
        <f t="shared" si="58"/>
        <v>186</v>
      </c>
      <c r="B574" s="57" t="s">
        <v>1459</v>
      </c>
      <c r="C574" s="81">
        <v>666.7</v>
      </c>
      <c r="D574" s="81"/>
      <c r="E574" s="81">
        <v>37.9</v>
      </c>
      <c r="F574" s="81">
        <f t="shared" si="55"/>
        <v>704.6</v>
      </c>
      <c r="G574" s="56">
        <f t="shared" si="59"/>
        <v>3.0366906880996288E-3</v>
      </c>
      <c r="H574" s="321">
        <f t="shared" si="56"/>
        <v>11.563718140283386</v>
      </c>
      <c r="I574" s="54">
        <f t="shared" si="60"/>
        <v>2.5440179908623448</v>
      </c>
      <c r="J574" s="54">
        <f t="shared" si="61"/>
        <v>5.7818590701416932</v>
      </c>
      <c r="K574" s="54">
        <v>0.19180980864894559</v>
      </c>
      <c r="L574" s="56">
        <f t="shared" si="57"/>
        <v>2.8500432883815454E-2</v>
      </c>
    </row>
    <row r="575" spans="1:12" x14ac:dyDescent="0.2">
      <c r="A575" s="59">
        <f t="shared" si="58"/>
        <v>187</v>
      </c>
      <c r="B575" s="57" t="s">
        <v>1460</v>
      </c>
      <c r="C575" s="81">
        <v>663.6</v>
      </c>
      <c r="D575" s="81"/>
      <c r="E575" s="81"/>
      <c r="F575" s="81">
        <f t="shared" si="55"/>
        <v>663.6</v>
      </c>
      <c r="G575" s="56">
        <f t="shared" si="59"/>
        <v>2.8599885617696759E-3</v>
      </c>
      <c r="H575" s="321">
        <f t="shared" si="56"/>
        <v>10.890836443218925</v>
      </c>
      <c r="I575" s="54">
        <f t="shared" si="60"/>
        <v>2.3959840175081637</v>
      </c>
      <c r="J575" s="54">
        <f t="shared" si="61"/>
        <v>5.4454182216094624</v>
      </c>
      <c r="K575" s="54">
        <v>0.18064857936338385</v>
      </c>
      <c r="L575" s="56">
        <f t="shared" si="57"/>
        <v>2.8500432883815454E-2</v>
      </c>
    </row>
    <row r="576" spans="1:12" x14ac:dyDescent="0.2">
      <c r="A576" s="59">
        <f t="shared" si="58"/>
        <v>188</v>
      </c>
      <c r="B576" s="57" t="s">
        <v>1461</v>
      </c>
      <c r="C576" s="81">
        <v>693.2</v>
      </c>
      <c r="D576" s="81"/>
      <c r="E576" s="81"/>
      <c r="F576" s="81">
        <f t="shared" si="55"/>
        <v>693.2</v>
      </c>
      <c r="G576" s="56">
        <f t="shared" si="59"/>
        <v>2.9875588773639835E-3</v>
      </c>
      <c r="H576" s="321">
        <f t="shared" si="56"/>
        <v>11.376624205002049</v>
      </c>
      <c r="I576" s="54">
        <f t="shared" si="60"/>
        <v>2.5028573251004507</v>
      </c>
      <c r="J576" s="54">
        <f t="shared" si="61"/>
        <v>5.6883121025010244</v>
      </c>
      <c r="K576" s="54">
        <v>0.18870644245735038</v>
      </c>
      <c r="L576" s="56">
        <f t="shared" si="57"/>
        <v>2.8500432883815454E-2</v>
      </c>
    </row>
    <row r="577" spans="1:12" x14ac:dyDescent="0.2">
      <c r="A577" s="59">
        <f t="shared" si="58"/>
        <v>189</v>
      </c>
      <c r="B577" s="57" t="s">
        <v>1462</v>
      </c>
      <c r="C577" s="81">
        <v>777.3</v>
      </c>
      <c r="D577" s="81"/>
      <c r="E577" s="81">
        <v>88.3</v>
      </c>
      <c r="F577" s="81">
        <f t="shared" si="55"/>
        <v>865.59999999999991</v>
      </c>
      <c r="G577" s="56">
        <f t="shared" si="59"/>
        <v>3.7305697695416383E-3</v>
      </c>
      <c r="H577" s="321">
        <f t="shared" si="56"/>
        <v>14.206009682414559</v>
      </c>
      <c r="I577" s="54">
        <f t="shared" si="60"/>
        <v>3.1253221301312029</v>
      </c>
      <c r="J577" s="54">
        <f t="shared" si="61"/>
        <v>7.1030048412072793</v>
      </c>
      <c r="K577" s="54">
        <v>0.23563805047761463</v>
      </c>
      <c r="L577" s="56">
        <f t="shared" si="57"/>
        <v>2.8500432883815457E-2</v>
      </c>
    </row>
    <row r="578" spans="1:12" x14ac:dyDescent="0.2">
      <c r="A578" s="59">
        <f t="shared" si="58"/>
        <v>190</v>
      </c>
      <c r="B578" s="57" t="s">
        <v>1463</v>
      </c>
      <c r="C578" s="81">
        <v>635.6</v>
      </c>
      <c r="D578" s="81"/>
      <c r="E578" s="81"/>
      <c r="F578" s="81">
        <f t="shared" si="55"/>
        <v>635.6</v>
      </c>
      <c r="G578" s="56">
        <f t="shared" si="59"/>
        <v>2.7393139389101958E-3</v>
      </c>
      <c r="H578" s="321">
        <f t="shared" si="56"/>
        <v>10.431307479370027</v>
      </c>
      <c r="I578" s="54">
        <f t="shared" si="60"/>
        <v>2.2948876454614058</v>
      </c>
      <c r="J578" s="54">
        <f t="shared" si="61"/>
        <v>5.2156537396850133</v>
      </c>
      <c r="K578" s="54">
        <v>0.17302627643665883</v>
      </c>
      <c r="L578" s="56">
        <f t="shared" si="57"/>
        <v>2.8500432883815454E-2</v>
      </c>
    </row>
    <row r="579" spans="1:12" x14ac:dyDescent="0.2">
      <c r="A579" s="59">
        <f t="shared" si="58"/>
        <v>191</v>
      </c>
      <c r="B579" s="57" t="s">
        <v>1464</v>
      </c>
      <c r="C579" s="81">
        <v>504.2</v>
      </c>
      <c r="D579" s="81"/>
      <c r="E579" s="81"/>
      <c r="F579" s="81">
        <f t="shared" si="55"/>
        <v>504.2</v>
      </c>
      <c r="G579" s="56">
        <f t="shared" si="59"/>
        <v>2.1730051730624931E-3</v>
      </c>
      <c r="H579" s="321">
        <f t="shared" si="56"/>
        <v>8.2748036990219731</v>
      </c>
      <c r="I579" s="54">
        <f t="shared" si="60"/>
        <v>1.820456813784834</v>
      </c>
      <c r="J579" s="54">
        <f t="shared" si="61"/>
        <v>4.1374018495109866</v>
      </c>
      <c r="K579" s="54">
        <v>0.13725589770195623</v>
      </c>
      <c r="L579" s="56">
        <f t="shared" si="57"/>
        <v>2.8500432883815451E-2</v>
      </c>
    </row>
    <row r="580" spans="1:12" x14ac:dyDescent="0.2">
      <c r="A580" s="59">
        <f t="shared" si="58"/>
        <v>192</v>
      </c>
      <c r="B580" s="57" t="s">
        <v>1465</v>
      </c>
      <c r="C580" s="81">
        <v>166</v>
      </c>
      <c r="D580" s="81"/>
      <c r="E580" s="81"/>
      <c r="F580" s="81">
        <f t="shared" si="55"/>
        <v>166</v>
      </c>
      <c r="G580" s="56">
        <f t="shared" si="59"/>
        <v>7.1542812123834569E-4</v>
      </c>
      <c r="H580" s="321">
        <f t="shared" si="56"/>
        <v>2.7243502856756203</v>
      </c>
      <c r="I580" s="54">
        <f t="shared" si="60"/>
        <v>0.59935706284863643</v>
      </c>
      <c r="J580" s="54">
        <f t="shared" si="61"/>
        <v>1.3621751428378102</v>
      </c>
      <c r="K580" s="54">
        <v>4.5189367351298561E-2</v>
      </c>
      <c r="L580" s="56">
        <f t="shared" si="57"/>
        <v>2.8500432883815454E-2</v>
      </c>
    </row>
    <row r="581" spans="1:12" x14ac:dyDescent="0.2">
      <c r="A581" s="59">
        <f t="shared" si="58"/>
        <v>193</v>
      </c>
      <c r="B581" s="57" t="s">
        <v>1466</v>
      </c>
      <c r="C581" s="81">
        <v>588.9</v>
      </c>
      <c r="D581" s="81"/>
      <c r="E581" s="81"/>
      <c r="F581" s="81">
        <f t="shared" ref="F581:F644" si="62">C581+D581+E581</f>
        <v>588.9</v>
      </c>
      <c r="G581" s="56">
        <f t="shared" si="59"/>
        <v>2.5380459072124203E-3</v>
      </c>
      <c r="H581" s="321">
        <f t="shared" ref="H581:H644" si="63">G581*3808</f>
        <v>9.6648788146648972</v>
      </c>
      <c r="I581" s="54">
        <f t="shared" si="60"/>
        <v>2.1262733392262776</v>
      </c>
      <c r="J581" s="54">
        <f t="shared" si="61"/>
        <v>4.8324394073324486</v>
      </c>
      <c r="K581" s="54">
        <v>0.16031336405529953</v>
      </c>
      <c r="L581" s="56">
        <f t="shared" ref="L581:L644" si="64">(H581+I581+J581+K581)/F581</f>
        <v>2.8500432883815457E-2</v>
      </c>
    </row>
    <row r="582" spans="1:12" x14ac:dyDescent="0.2">
      <c r="A582" s="59">
        <f t="shared" ref="A582:A645" si="65">1+A581</f>
        <v>194</v>
      </c>
      <c r="B582" s="57" t="s">
        <v>1467</v>
      </c>
      <c r="C582" s="81">
        <v>659.3</v>
      </c>
      <c r="D582" s="81"/>
      <c r="E582" s="81"/>
      <c r="F582" s="81">
        <f t="shared" si="62"/>
        <v>659.3</v>
      </c>
      <c r="G582" s="56">
        <f t="shared" ref="G582:G645" si="66">1/232028.9*F582</f>
        <v>2.841456387544827E-3</v>
      </c>
      <c r="H582" s="321">
        <f t="shared" si="63"/>
        <v>10.820265923770702</v>
      </c>
      <c r="I582" s="54">
        <f t="shared" ref="I582:I645" si="67">H582*0.22</f>
        <v>2.3804585032295544</v>
      </c>
      <c r="J582" s="54">
        <f t="shared" ref="J582:J645" si="68">H582*0.5</f>
        <v>5.4101329618853509</v>
      </c>
      <c r="K582" s="54">
        <v>0.1794780114139225</v>
      </c>
      <c r="L582" s="56">
        <f t="shared" si="64"/>
        <v>2.8500432883815457E-2</v>
      </c>
    </row>
    <row r="583" spans="1:12" x14ac:dyDescent="0.2">
      <c r="A583" s="59">
        <f t="shared" si="65"/>
        <v>195</v>
      </c>
      <c r="B583" s="57" t="s">
        <v>1468</v>
      </c>
      <c r="C583" s="81">
        <v>199.6</v>
      </c>
      <c r="D583" s="81"/>
      <c r="E583" s="81"/>
      <c r="F583" s="81">
        <f t="shared" si="62"/>
        <v>199.6</v>
      </c>
      <c r="G583" s="56">
        <f t="shared" si="66"/>
        <v>8.6023766866972161E-4</v>
      </c>
      <c r="H583" s="321">
        <f t="shared" si="63"/>
        <v>3.2757850422943</v>
      </c>
      <c r="I583" s="54">
        <f t="shared" si="67"/>
        <v>0.72067270930474603</v>
      </c>
      <c r="J583" s="54">
        <f t="shared" si="68"/>
        <v>1.63789252114715</v>
      </c>
      <c r="K583" s="54">
        <v>5.4336130863368623E-2</v>
      </c>
      <c r="L583" s="56">
        <f t="shared" si="64"/>
        <v>2.8500432883815454E-2</v>
      </c>
    </row>
    <row r="584" spans="1:12" x14ac:dyDescent="0.2">
      <c r="A584" s="59">
        <f t="shared" si="65"/>
        <v>196</v>
      </c>
      <c r="B584" s="57" t="s">
        <v>1469</v>
      </c>
      <c r="C584" s="81">
        <v>826.4</v>
      </c>
      <c r="D584" s="81"/>
      <c r="E584" s="81"/>
      <c r="F584" s="81">
        <f t="shared" si="62"/>
        <v>826.4</v>
      </c>
      <c r="G584" s="56">
        <f t="shared" si="66"/>
        <v>3.5616252975383665E-3</v>
      </c>
      <c r="H584" s="321">
        <f t="shared" si="63"/>
        <v>13.5626691330261</v>
      </c>
      <c r="I584" s="54">
        <f t="shared" si="67"/>
        <v>2.983787209265742</v>
      </c>
      <c r="J584" s="54">
        <f t="shared" si="68"/>
        <v>6.78133456651305</v>
      </c>
      <c r="K584" s="54">
        <v>0.22496682638019955</v>
      </c>
      <c r="L584" s="56">
        <f t="shared" si="64"/>
        <v>2.8500432883815454E-2</v>
      </c>
    </row>
    <row r="585" spans="1:12" x14ac:dyDescent="0.2">
      <c r="A585" s="59">
        <f t="shared" si="65"/>
        <v>197</v>
      </c>
      <c r="B585" s="57" t="s">
        <v>1470</v>
      </c>
      <c r="C585" s="81">
        <v>582.70000000000005</v>
      </c>
      <c r="D585" s="81"/>
      <c r="E585" s="81">
        <v>61.9</v>
      </c>
      <c r="F585" s="81">
        <f t="shared" si="62"/>
        <v>644.6</v>
      </c>
      <c r="G585" s="56">
        <f t="shared" si="66"/>
        <v>2.7781022105436001E-3</v>
      </c>
      <c r="H585" s="321">
        <f t="shared" si="63"/>
        <v>10.579013217750029</v>
      </c>
      <c r="I585" s="54">
        <f t="shared" si="67"/>
        <v>2.3273829079050063</v>
      </c>
      <c r="J585" s="54">
        <f t="shared" si="68"/>
        <v>5.2895066088750147</v>
      </c>
      <c r="K585" s="54">
        <v>0.17547630237739187</v>
      </c>
      <c r="L585" s="56">
        <f t="shared" si="64"/>
        <v>2.8500432883815454E-2</v>
      </c>
    </row>
    <row r="586" spans="1:12" x14ac:dyDescent="0.2">
      <c r="A586" s="59">
        <f t="shared" si="65"/>
        <v>198</v>
      </c>
      <c r="B586" s="57" t="s">
        <v>1471</v>
      </c>
      <c r="C586" s="81">
        <v>358.4</v>
      </c>
      <c r="D586" s="81"/>
      <c r="E586" s="81">
        <v>54.6</v>
      </c>
      <c r="F586" s="81">
        <f t="shared" si="62"/>
        <v>413</v>
      </c>
      <c r="G586" s="56">
        <f t="shared" si="66"/>
        <v>1.77995068717733E-3</v>
      </c>
      <c r="H586" s="321">
        <f t="shared" si="63"/>
        <v>6.7780522167712727</v>
      </c>
      <c r="I586" s="54">
        <f t="shared" si="67"/>
        <v>1.49117148768968</v>
      </c>
      <c r="J586" s="54">
        <f t="shared" si="68"/>
        <v>3.3890261083856363</v>
      </c>
      <c r="K586" s="54">
        <v>0.11242896816919459</v>
      </c>
      <c r="L586" s="56">
        <f t="shared" si="64"/>
        <v>2.8500432883815454E-2</v>
      </c>
    </row>
    <row r="587" spans="1:12" x14ac:dyDescent="0.2">
      <c r="A587" s="59">
        <f t="shared" si="65"/>
        <v>199</v>
      </c>
      <c r="B587" s="57" t="s">
        <v>1472</v>
      </c>
      <c r="C587" s="81">
        <v>708.8</v>
      </c>
      <c r="D587" s="81"/>
      <c r="E587" s="81">
        <v>106.4</v>
      </c>
      <c r="F587" s="81">
        <f t="shared" si="62"/>
        <v>815.19999999999993</v>
      </c>
      <c r="G587" s="56">
        <f t="shared" si="66"/>
        <v>3.5133554483945746E-3</v>
      </c>
      <c r="H587" s="321">
        <f t="shared" si="63"/>
        <v>13.37885754748654</v>
      </c>
      <c r="I587" s="54">
        <f t="shared" si="67"/>
        <v>2.9433486604470387</v>
      </c>
      <c r="J587" s="54">
        <f t="shared" si="68"/>
        <v>6.6894287737432698</v>
      </c>
      <c r="K587" s="54">
        <v>0.22191790520950955</v>
      </c>
      <c r="L587" s="56">
        <f t="shared" si="64"/>
        <v>2.8500432883815457E-2</v>
      </c>
    </row>
    <row r="588" spans="1:12" x14ac:dyDescent="0.2">
      <c r="A588" s="59">
        <f t="shared" si="65"/>
        <v>200</v>
      </c>
      <c r="B588" s="57" t="s">
        <v>1473</v>
      </c>
      <c r="C588" s="81">
        <v>520.55999999999995</v>
      </c>
      <c r="D588" s="81">
        <v>21.1</v>
      </c>
      <c r="E588" s="81">
        <v>104.6</v>
      </c>
      <c r="F588" s="81">
        <f t="shared" si="62"/>
        <v>646.26</v>
      </c>
      <c r="G588" s="56">
        <f t="shared" si="66"/>
        <v>2.7852564917559834E-3</v>
      </c>
      <c r="H588" s="321">
        <f t="shared" si="63"/>
        <v>10.606256720606785</v>
      </c>
      <c r="I588" s="54">
        <f t="shared" si="67"/>
        <v>2.3333764785334927</v>
      </c>
      <c r="J588" s="54">
        <f t="shared" si="68"/>
        <v>5.3031283603033925</v>
      </c>
      <c r="K588" s="54">
        <v>0.17592819605090484</v>
      </c>
      <c r="L588" s="56">
        <f t="shared" si="64"/>
        <v>2.8500432883815454E-2</v>
      </c>
    </row>
    <row r="589" spans="1:12" x14ac:dyDescent="0.2">
      <c r="A589" s="59">
        <f t="shared" si="65"/>
        <v>201</v>
      </c>
      <c r="B589" s="57" t="s">
        <v>1474</v>
      </c>
      <c r="C589" s="81">
        <v>468.6</v>
      </c>
      <c r="D589" s="81">
        <v>34.5</v>
      </c>
      <c r="E589" s="81">
        <v>198</v>
      </c>
      <c r="F589" s="81">
        <f t="shared" si="62"/>
        <v>701.1</v>
      </c>
      <c r="G589" s="56">
        <f t="shared" si="66"/>
        <v>3.0216063602421937E-3</v>
      </c>
      <c r="H589" s="321">
        <f t="shared" si="63"/>
        <v>11.506277019802274</v>
      </c>
      <c r="I589" s="54">
        <f t="shared" si="67"/>
        <v>2.5313809443565005</v>
      </c>
      <c r="J589" s="54">
        <f t="shared" si="68"/>
        <v>5.7531385099011372</v>
      </c>
      <c r="K589" s="54">
        <v>0.19085702078310493</v>
      </c>
      <c r="L589" s="56">
        <f t="shared" si="64"/>
        <v>2.8500432883815461E-2</v>
      </c>
    </row>
    <row r="590" spans="1:12" x14ac:dyDescent="0.2">
      <c r="A590" s="59">
        <f t="shared" si="65"/>
        <v>202</v>
      </c>
      <c r="B590" s="57" t="s">
        <v>1475</v>
      </c>
      <c r="C590" s="81">
        <v>644.66</v>
      </c>
      <c r="D590" s="81"/>
      <c r="E590" s="81">
        <v>56.9</v>
      </c>
      <c r="F590" s="81">
        <f t="shared" si="62"/>
        <v>701.56</v>
      </c>
      <c r="G590" s="56">
        <f t="shared" si="66"/>
        <v>3.0235888719034563E-3</v>
      </c>
      <c r="H590" s="321">
        <f t="shared" si="63"/>
        <v>11.513826424208363</v>
      </c>
      <c r="I590" s="54">
        <f t="shared" si="67"/>
        <v>2.5330418133258399</v>
      </c>
      <c r="J590" s="54">
        <f t="shared" si="68"/>
        <v>5.7569132121041813</v>
      </c>
      <c r="K590" s="54">
        <v>0.19098224433118682</v>
      </c>
      <c r="L590" s="56">
        <f t="shared" si="64"/>
        <v>2.8500432883815457E-2</v>
      </c>
    </row>
    <row r="591" spans="1:12" x14ac:dyDescent="0.2">
      <c r="A591" s="59">
        <f t="shared" si="65"/>
        <v>203</v>
      </c>
      <c r="B591" s="57" t="s">
        <v>1476</v>
      </c>
      <c r="C591" s="81">
        <v>665.3</v>
      </c>
      <c r="D591" s="81"/>
      <c r="E591" s="81"/>
      <c r="F591" s="81">
        <f t="shared" si="62"/>
        <v>665.3</v>
      </c>
      <c r="G591" s="56">
        <f t="shared" si="66"/>
        <v>2.8673152353004298E-3</v>
      </c>
      <c r="H591" s="321">
        <f t="shared" si="63"/>
        <v>10.918736416024037</v>
      </c>
      <c r="I591" s="54">
        <f t="shared" si="67"/>
        <v>2.4021220115252881</v>
      </c>
      <c r="J591" s="54">
        <f t="shared" si="68"/>
        <v>5.4593682080120187</v>
      </c>
      <c r="K591" s="54">
        <v>0.18111136204107789</v>
      </c>
      <c r="L591" s="56">
        <f t="shared" si="64"/>
        <v>2.8500432883815461E-2</v>
      </c>
    </row>
    <row r="592" spans="1:12" x14ac:dyDescent="0.2">
      <c r="A592" s="59">
        <f t="shared" si="65"/>
        <v>204</v>
      </c>
      <c r="B592" s="57" t="s">
        <v>1477</v>
      </c>
      <c r="C592" s="81">
        <v>485.4</v>
      </c>
      <c r="D592" s="81"/>
      <c r="E592" s="81">
        <v>128.4</v>
      </c>
      <c r="F592" s="81">
        <f t="shared" si="62"/>
        <v>613.79999999999995</v>
      </c>
      <c r="G592" s="56">
        <f t="shared" si="66"/>
        <v>2.6453601253981721E-3</v>
      </c>
      <c r="H592" s="321">
        <f t="shared" si="63"/>
        <v>10.07353135751624</v>
      </c>
      <c r="I592" s="54">
        <f t="shared" si="67"/>
        <v>2.2161768986535728</v>
      </c>
      <c r="J592" s="54">
        <f t="shared" si="68"/>
        <v>5.0367656787581199</v>
      </c>
      <c r="K592" s="54">
        <v>0.16709176915799429</v>
      </c>
      <c r="L592" s="56">
        <f t="shared" si="64"/>
        <v>2.8500432883815461E-2</v>
      </c>
    </row>
    <row r="593" spans="1:12" x14ac:dyDescent="0.2">
      <c r="A593" s="59">
        <f t="shared" si="65"/>
        <v>205</v>
      </c>
      <c r="B593" s="57" t="s">
        <v>1478</v>
      </c>
      <c r="C593" s="81">
        <v>704</v>
      </c>
      <c r="D593" s="81">
        <v>41.3</v>
      </c>
      <c r="E593" s="81">
        <v>161</v>
      </c>
      <c r="F593" s="81">
        <f t="shared" si="62"/>
        <v>906.3</v>
      </c>
      <c r="G593" s="56">
        <f t="shared" si="66"/>
        <v>3.9059789534838111E-3</v>
      </c>
      <c r="H593" s="321">
        <f t="shared" si="63"/>
        <v>14.873967854866352</v>
      </c>
      <c r="I593" s="54">
        <f t="shared" si="67"/>
        <v>3.2722729280705973</v>
      </c>
      <c r="J593" s="54">
        <f t="shared" si="68"/>
        <v>7.4369839274331762</v>
      </c>
      <c r="K593" s="54">
        <v>0.24671761223181851</v>
      </c>
      <c r="L593" s="56">
        <f t="shared" si="64"/>
        <v>2.8500432883815454E-2</v>
      </c>
    </row>
    <row r="594" spans="1:12" x14ac:dyDescent="0.2">
      <c r="A594" s="59">
        <f t="shared" si="65"/>
        <v>206</v>
      </c>
      <c r="B594" s="57" t="s">
        <v>1479</v>
      </c>
      <c r="C594" s="81">
        <v>745.99</v>
      </c>
      <c r="D594" s="81">
        <v>91.8</v>
      </c>
      <c r="E594" s="81">
        <v>153.19999999999999</v>
      </c>
      <c r="F594" s="81">
        <f t="shared" si="62"/>
        <v>990.99</v>
      </c>
      <c r="G594" s="56">
        <f t="shared" si="66"/>
        <v>4.2709765895541461E-3</v>
      </c>
      <c r="H594" s="321">
        <f t="shared" si="63"/>
        <v>16.263878853022188</v>
      </c>
      <c r="I594" s="54">
        <f t="shared" si="67"/>
        <v>3.5780533476648815</v>
      </c>
      <c r="J594" s="54">
        <f t="shared" si="68"/>
        <v>8.131939426511094</v>
      </c>
      <c r="K594" s="54">
        <v>0.26977235633411661</v>
      </c>
      <c r="L594" s="56">
        <f t="shared" si="64"/>
        <v>2.8500432883815457E-2</v>
      </c>
    </row>
    <row r="595" spans="1:12" x14ac:dyDescent="0.2">
      <c r="A595" s="59">
        <f t="shared" si="65"/>
        <v>207</v>
      </c>
      <c r="B595" s="57" t="s">
        <v>1480</v>
      </c>
      <c r="C595" s="81">
        <v>675.4</v>
      </c>
      <c r="D595" s="81"/>
      <c r="E595" s="81">
        <v>182.9</v>
      </c>
      <c r="F595" s="81">
        <f t="shared" si="62"/>
        <v>858.3</v>
      </c>
      <c r="G595" s="56">
        <f t="shared" si="66"/>
        <v>3.6991081714389884E-3</v>
      </c>
      <c r="H595" s="321">
        <f t="shared" si="63"/>
        <v>14.086203916839668</v>
      </c>
      <c r="I595" s="54">
        <f t="shared" si="67"/>
        <v>3.0989648617047272</v>
      </c>
      <c r="J595" s="54">
        <f t="shared" si="68"/>
        <v>7.0431019584198342</v>
      </c>
      <c r="K595" s="54">
        <v>0.2336508072145756</v>
      </c>
      <c r="L595" s="56">
        <f t="shared" si="64"/>
        <v>2.8500432883815454E-2</v>
      </c>
    </row>
    <row r="596" spans="1:12" x14ac:dyDescent="0.2">
      <c r="A596" s="59">
        <f t="shared" si="65"/>
        <v>208</v>
      </c>
      <c r="B596" s="57" t="s">
        <v>1481</v>
      </c>
      <c r="C596" s="81">
        <v>1034.8</v>
      </c>
      <c r="D596" s="81"/>
      <c r="E596" s="81">
        <v>19.3</v>
      </c>
      <c r="F596" s="81">
        <f t="shared" si="62"/>
        <v>1054.0999999999999</v>
      </c>
      <c r="G596" s="56">
        <f t="shared" si="66"/>
        <v>4.5429685698634946E-3</v>
      </c>
      <c r="H596" s="321">
        <f t="shared" si="63"/>
        <v>17.299624314040187</v>
      </c>
      <c r="I596" s="54">
        <f t="shared" si="67"/>
        <v>3.8059173490888414</v>
      </c>
      <c r="J596" s="54">
        <f t="shared" si="68"/>
        <v>8.6498121570200937</v>
      </c>
      <c r="K596" s="54">
        <v>0.2869524826807458</v>
      </c>
      <c r="L596" s="56">
        <f t="shared" si="64"/>
        <v>2.8500432883815454E-2</v>
      </c>
    </row>
    <row r="597" spans="1:12" x14ac:dyDescent="0.2">
      <c r="A597" s="59">
        <f t="shared" si="65"/>
        <v>209</v>
      </c>
      <c r="B597" s="57" t="s">
        <v>1482</v>
      </c>
      <c r="C597" s="81">
        <v>910.15</v>
      </c>
      <c r="D597" s="81"/>
      <c r="E597" s="81">
        <v>91.5</v>
      </c>
      <c r="F597" s="81">
        <f t="shared" si="62"/>
        <v>1001.65</v>
      </c>
      <c r="G597" s="56">
        <f t="shared" si="66"/>
        <v>4.3169191423999336E-3</v>
      </c>
      <c r="H597" s="321">
        <f t="shared" si="63"/>
        <v>16.438828094258948</v>
      </c>
      <c r="I597" s="54">
        <f t="shared" si="67"/>
        <v>3.6165421807369684</v>
      </c>
      <c r="J597" s="54">
        <f t="shared" si="68"/>
        <v>8.2194140471294741</v>
      </c>
      <c r="K597" s="54">
        <v>0.27267427594836263</v>
      </c>
      <c r="L597" s="56">
        <f t="shared" si="64"/>
        <v>2.8500432883815457E-2</v>
      </c>
    </row>
    <row r="598" spans="1:12" x14ac:dyDescent="0.2">
      <c r="A598" s="59">
        <f t="shared" si="65"/>
        <v>210</v>
      </c>
      <c r="B598" s="57" t="s">
        <v>1483</v>
      </c>
      <c r="C598" s="81">
        <v>712</v>
      </c>
      <c r="D598" s="81"/>
      <c r="E598" s="81"/>
      <c r="F598" s="81">
        <f t="shared" si="62"/>
        <v>712</v>
      </c>
      <c r="G598" s="56">
        <f t="shared" si="66"/>
        <v>3.0685832669982058E-3</v>
      </c>
      <c r="H598" s="321">
        <f t="shared" si="63"/>
        <v>11.685165080729167</v>
      </c>
      <c r="I598" s="54">
        <f t="shared" si="67"/>
        <v>2.5707363177604168</v>
      </c>
      <c r="J598" s="54">
        <f t="shared" si="68"/>
        <v>5.8425825403645835</v>
      </c>
      <c r="K598" s="54">
        <v>0.19382427442243719</v>
      </c>
      <c r="L598" s="56">
        <f t="shared" si="64"/>
        <v>2.8500432883815451E-2</v>
      </c>
    </row>
    <row r="599" spans="1:12" x14ac:dyDescent="0.2">
      <c r="A599" s="59">
        <f t="shared" si="65"/>
        <v>211</v>
      </c>
      <c r="B599" s="57" t="s">
        <v>1484</v>
      </c>
      <c r="C599" s="81">
        <v>305.89999999999998</v>
      </c>
      <c r="D599" s="81"/>
      <c r="E599" s="81">
        <v>31.5</v>
      </c>
      <c r="F599" s="81">
        <f t="shared" si="62"/>
        <v>337.4</v>
      </c>
      <c r="G599" s="56">
        <f t="shared" si="66"/>
        <v>1.4541292054567338E-3</v>
      </c>
      <c r="H599" s="321">
        <f t="shared" si="63"/>
        <v>5.5373240143792426</v>
      </c>
      <c r="I599" s="54">
        <f t="shared" si="67"/>
        <v>1.2182112831634333</v>
      </c>
      <c r="J599" s="54">
        <f t="shared" si="68"/>
        <v>2.7686620071896213</v>
      </c>
      <c r="K599" s="54">
        <v>9.1848750267036941E-2</v>
      </c>
      <c r="L599" s="56">
        <f t="shared" si="64"/>
        <v>2.8500432883815454E-2</v>
      </c>
    </row>
    <row r="600" spans="1:12" x14ac:dyDescent="0.2">
      <c r="A600" s="59">
        <f t="shared" si="65"/>
        <v>212</v>
      </c>
      <c r="B600" s="57" t="s">
        <v>1485</v>
      </c>
      <c r="C600" s="81">
        <v>687.07</v>
      </c>
      <c r="D600" s="81"/>
      <c r="E600" s="81">
        <v>16.899999999999999</v>
      </c>
      <c r="F600" s="81">
        <f t="shared" si="62"/>
        <v>703.97</v>
      </c>
      <c r="G600" s="56">
        <f t="shared" si="66"/>
        <v>3.0339755090852908E-3</v>
      </c>
      <c r="H600" s="321">
        <f t="shared" si="63"/>
        <v>11.553378738596788</v>
      </c>
      <c r="I600" s="54">
        <f t="shared" si="67"/>
        <v>2.5417433224912931</v>
      </c>
      <c r="J600" s="54">
        <f t="shared" si="68"/>
        <v>5.7766893692983938</v>
      </c>
      <c r="K600" s="54">
        <v>0.19163830683309427</v>
      </c>
      <c r="L600" s="56">
        <f t="shared" si="64"/>
        <v>2.8500432883815457E-2</v>
      </c>
    </row>
    <row r="601" spans="1:12" x14ac:dyDescent="0.2">
      <c r="A601" s="59">
        <f t="shared" si="65"/>
        <v>213</v>
      </c>
      <c r="B601" s="57" t="s">
        <v>1486</v>
      </c>
      <c r="C601" s="81">
        <v>884.9</v>
      </c>
      <c r="D601" s="81">
        <v>28.7</v>
      </c>
      <c r="E601" s="81"/>
      <c r="F601" s="81">
        <f t="shared" si="62"/>
        <v>913.6</v>
      </c>
      <c r="G601" s="56">
        <f t="shared" si="66"/>
        <v>3.9374405515864618E-3</v>
      </c>
      <c r="H601" s="321">
        <f t="shared" si="63"/>
        <v>14.993773620441246</v>
      </c>
      <c r="I601" s="54">
        <f t="shared" si="67"/>
        <v>3.2986301964970743</v>
      </c>
      <c r="J601" s="54">
        <f t="shared" si="68"/>
        <v>7.496886810220623</v>
      </c>
      <c r="K601" s="54">
        <v>0.24870485549485757</v>
      </c>
      <c r="L601" s="56">
        <f t="shared" si="64"/>
        <v>2.8500432883815457E-2</v>
      </c>
    </row>
    <row r="602" spans="1:12" x14ac:dyDescent="0.2">
      <c r="A602" s="59">
        <f t="shared" si="65"/>
        <v>214</v>
      </c>
      <c r="B602" s="57" t="s">
        <v>1487</v>
      </c>
      <c r="C602" s="81">
        <v>534.6</v>
      </c>
      <c r="D602" s="81"/>
      <c r="E602" s="81">
        <v>68.599999999999994</v>
      </c>
      <c r="F602" s="81">
        <f t="shared" si="62"/>
        <v>603.20000000000005</v>
      </c>
      <c r="G602" s="56">
        <f t="shared" si="66"/>
        <v>2.5996761610299407E-3</v>
      </c>
      <c r="H602" s="321">
        <f t="shared" si="63"/>
        <v>9.8995668212020149</v>
      </c>
      <c r="I602" s="54">
        <f t="shared" si="67"/>
        <v>2.1779047006644432</v>
      </c>
      <c r="J602" s="54">
        <f t="shared" si="68"/>
        <v>4.9497834106010075</v>
      </c>
      <c r="K602" s="54">
        <v>0.16420618305001985</v>
      </c>
      <c r="L602" s="56">
        <f t="shared" si="64"/>
        <v>2.8500432883815454E-2</v>
      </c>
    </row>
    <row r="603" spans="1:12" x14ac:dyDescent="0.2">
      <c r="A603" s="59">
        <f t="shared" si="65"/>
        <v>215</v>
      </c>
      <c r="B603" s="57" t="s">
        <v>1488</v>
      </c>
      <c r="C603" s="81">
        <v>548.1</v>
      </c>
      <c r="D603" s="81"/>
      <c r="E603" s="81"/>
      <c r="F603" s="81">
        <f t="shared" si="62"/>
        <v>548.1</v>
      </c>
      <c r="G603" s="56">
        <f t="shared" si="66"/>
        <v>2.3622057424743212E-3</v>
      </c>
      <c r="H603" s="321">
        <f t="shared" si="63"/>
        <v>8.9952794673422147</v>
      </c>
      <c r="I603" s="54">
        <f t="shared" si="67"/>
        <v>1.9789614828152873</v>
      </c>
      <c r="J603" s="54">
        <f t="shared" si="68"/>
        <v>4.4976397336711074</v>
      </c>
      <c r="K603" s="54">
        <v>0.149206579790643</v>
      </c>
      <c r="L603" s="56">
        <f t="shared" si="64"/>
        <v>2.8500432883815454E-2</v>
      </c>
    </row>
    <row r="604" spans="1:12" x14ac:dyDescent="0.2">
      <c r="A604" s="59">
        <f t="shared" si="65"/>
        <v>216</v>
      </c>
      <c r="B604" s="57" t="s">
        <v>1489</v>
      </c>
      <c r="C604" s="81">
        <v>630.6</v>
      </c>
      <c r="D604" s="81">
        <v>114.7</v>
      </c>
      <c r="E604" s="81"/>
      <c r="F604" s="81">
        <f t="shared" si="62"/>
        <v>745.30000000000007</v>
      </c>
      <c r="G604" s="56">
        <f t="shared" si="66"/>
        <v>3.2120998720418016E-3</v>
      </c>
      <c r="H604" s="321">
        <f t="shared" si="63"/>
        <v>12.23167631273518</v>
      </c>
      <c r="I604" s="54">
        <f t="shared" si="67"/>
        <v>2.6909687888017397</v>
      </c>
      <c r="J604" s="54">
        <f t="shared" si="68"/>
        <v>6.1158381563675901</v>
      </c>
      <c r="K604" s="54">
        <v>0.20288937040314953</v>
      </c>
      <c r="L604" s="56">
        <f t="shared" si="64"/>
        <v>2.8500432883815451E-2</v>
      </c>
    </row>
    <row r="605" spans="1:12" x14ac:dyDescent="0.2">
      <c r="A605" s="59">
        <f t="shared" si="65"/>
        <v>217</v>
      </c>
      <c r="B605" s="57" t="s">
        <v>1490</v>
      </c>
      <c r="C605" s="81">
        <v>473.1</v>
      </c>
      <c r="D605" s="81">
        <v>12.4</v>
      </c>
      <c r="E605" s="81">
        <v>260.39999999999998</v>
      </c>
      <c r="F605" s="81">
        <f t="shared" si="62"/>
        <v>745.9</v>
      </c>
      <c r="G605" s="56">
        <f t="shared" si="66"/>
        <v>3.2146857568173615E-3</v>
      </c>
      <c r="H605" s="321">
        <f t="shared" si="63"/>
        <v>12.241523361960512</v>
      </c>
      <c r="I605" s="54">
        <f t="shared" si="67"/>
        <v>2.6931351396313126</v>
      </c>
      <c r="J605" s="54">
        <f t="shared" si="68"/>
        <v>6.1207616809802561</v>
      </c>
      <c r="K605" s="54">
        <v>0.20305270546586501</v>
      </c>
      <c r="L605" s="56">
        <f t="shared" si="64"/>
        <v>2.8500432883815454E-2</v>
      </c>
    </row>
    <row r="606" spans="1:12" x14ac:dyDescent="0.2">
      <c r="A606" s="59">
        <f t="shared" si="65"/>
        <v>218</v>
      </c>
      <c r="B606" s="57" t="s">
        <v>1491</v>
      </c>
      <c r="C606" s="81">
        <v>986.7</v>
      </c>
      <c r="D606" s="81"/>
      <c r="E606" s="81">
        <v>215.4</v>
      </c>
      <c r="F606" s="81">
        <f t="shared" si="62"/>
        <v>1202.1000000000001</v>
      </c>
      <c r="G606" s="56">
        <f t="shared" si="66"/>
        <v>5.1808201478350325E-3</v>
      </c>
      <c r="H606" s="321">
        <f t="shared" si="63"/>
        <v>19.728563122955805</v>
      </c>
      <c r="I606" s="54">
        <f t="shared" si="67"/>
        <v>4.3402838870502771</v>
      </c>
      <c r="J606" s="54">
        <f t="shared" si="68"/>
        <v>9.8642815614779025</v>
      </c>
      <c r="K606" s="54">
        <v>0.32724179815057836</v>
      </c>
      <c r="L606" s="56">
        <f t="shared" si="64"/>
        <v>2.8500432883815457E-2</v>
      </c>
    </row>
    <row r="607" spans="1:12" x14ac:dyDescent="0.2">
      <c r="A607" s="59">
        <f t="shared" si="65"/>
        <v>219</v>
      </c>
      <c r="B607" s="57" t="s">
        <v>1492</v>
      </c>
      <c r="C607" s="81">
        <v>648.20000000000005</v>
      </c>
      <c r="D607" s="81"/>
      <c r="E607" s="81"/>
      <c r="F607" s="81">
        <f t="shared" si="62"/>
        <v>648.20000000000005</v>
      </c>
      <c r="G607" s="56">
        <f t="shared" si="66"/>
        <v>2.7936175191969623E-3</v>
      </c>
      <c r="H607" s="321">
        <f t="shared" si="63"/>
        <v>10.638095513102032</v>
      </c>
      <c r="I607" s="54">
        <f t="shared" si="67"/>
        <v>2.3403810128824469</v>
      </c>
      <c r="J607" s="54">
        <f t="shared" si="68"/>
        <v>5.3190477565510159</v>
      </c>
      <c r="K607" s="54">
        <v>0.17645631275368512</v>
      </c>
      <c r="L607" s="56">
        <f t="shared" si="64"/>
        <v>2.8500432883815457E-2</v>
      </c>
    </row>
    <row r="608" spans="1:12" x14ac:dyDescent="0.2">
      <c r="A608" s="59">
        <f t="shared" si="65"/>
        <v>220</v>
      </c>
      <c r="B608" s="57" t="s">
        <v>1493</v>
      </c>
      <c r="C608" s="81">
        <v>696.9</v>
      </c>
      <c r="D608" s="81"/>
      <c r="E608" s="81">
        <v>42.8</v>
      </c>
      <c r="F608" s="81">
        <f t="shared" si="62"/>
        <v>739.69999999999993</v>
      </c>
      <c r="G608" s="56">
        <f t="shared" si="66"/>
        <v>3.1879649474699052E-3</v>
      </c>
      <c r="H608" s="321">
        <f t="shared" si="63"/>
        <v>12.139770519965399</v>
      </c>
      <c r="I608" s="54">
        <f t="shared" si="67"/>
        <v>2.6707495143923876</v>
      </c>
      <c r="J608" s="54">
        <f t="shared" si="68"/>
        <v>6.0698852599826996</v>
      </c>
      <c r="K608" s="54">
        <v>0.20136490981780447</v>
      </c>
      <c r="L608" s="56">
        <f t="shared" si="64"/>
        <v>2.8500432883815454E-2</v>
      </c>
    </row>
    <row r="609" spans="1:12" x14ac:dyDescent="0.2">
      <c r="A609" s="59">
        <f t="shared" si="65"/>
        <v>221</v>
      </c>
      <c r="B609" s="57" t="s">
        <v>1494</v>
      </c>
      <c r="C609" s="81">
        <v>686.9</v>
      </c>
      <c r="D609" s="81"/>
      <c r="E609" s="81">
        <v>111.8</v>
      </c>
      <c r="F609" s="81">
        <f t="shared" si="62"/>
        <v>798.69999999999993</v>
      </c>
      <c r="G609" s="56">
        <f t="shared" si="66"/>
        <v>3.4422436170666666E-3</v>
      </c>
      <c r="H609" s="321">
        <f t="shared" si="63"/>
        <v>13.108063693789866</v>
      </c>
      <c r="I609" s="54">
        <f t="shared" si="67"/>
        <v>2.8837740126337708</v>
      </c>
      <c r="J609" s="54">
        <f t="shared" si="68"/>
        <v>6.554031846894933</v>
      </c>
      <c r="K609" s="54">
        <v>0.21742619098483226</v>
      </c>
      <c r="L609" s="56">
        <f t="shared" si="64"/>
        <v>2.8500432883815451E-2</v>
      </c>
    </row>
    <row r="610" spans="1:12" x14ac:dyDescent="0.2">
      <c r="A610" s="59">
        <f t="shared" si="65"/>
        <v>222</v>
      </c>
      <c r="B610" s="57" t="s">
        <v>1495</v>
      </c>
      <c r="C610" s="81">
        <v>6173.94</v>
      </c>
      <c r="D610" s="81">
        <v>111.6</v>
      </c>
      <c r="E610" s="81"/>
      <c r="F610" s="81">
        <f t="shared" si="62"/>
        <v>6285.54</v>
      </c>
      <c r="G610" s="56">
        <f t="shared" si="66"/>
        <v>2.7089470320291995E-2</v>
      </c>
      <c r="H610" s="321">
        <f t="shared" si="63"/>
        <v>103.15670297967192</v>
      </c>
      <c r="I610" s="54">
        <f t="shared" si="67"/>
        <v>22.694474655527824</v>
      </c>
      <c r="J610" s="54">
        <f t="shared" si="68"/>
        <v>51.57835148983596</v>
      </c>
      <c r="K610" s="54">
        <v>1.7110817835016936</v>
      </c>
      <c r="L610" s="56">
        <f t="shared" si="64"/>
        <v>2.8500432883815457E-2</v>
      </c>
    </row>
    <row r="611" spans="1:12" x14ac:dyDescent="0.2">
      <c r="A611" s="59">
        <f t="shared" si="65"/>
        <v>223</v>
      </c>
      <c r="B611" s="57" t="s">
        <v>1496</v>
      </c>
      <c r="C611" s="81">
        <v>842.4</v>
      </c>
      <c r="D611" s="81">
        <v>158.5</v>
      </c>
      <c r="E611" s="81"/>
      <c r="F611" s="81">
        <f t="shared" si="62"/>
        <v>1000.9</v>
      </c>
      <c r="G611" s="56">
        <f t="shared" si="66"/>
        <v>4.313686786430483E-3</v>
      </c>
      <c r="H611" s="321">
        <f t="shared" si="63"/>
        <v>16.426519282727281</v>
      </c>
      <c r="I611" s="54">
        <f t="shared" si="67"/>
        <v>3.6138342422000016</v>
      </c>
      <c r="J611" s="54">
        <f t="shared" si="68"/>
        <v>8.2132596413636403</v>
      </c>
      <c r="K611" s="54">
        <v>0.27247010711996827</v>
      </c>
      <c r="L611" s="56">
        <f t="shared" si="64"/>
        <v>2.8500432883815461E-2</v>
      </c>
    </row>
    <row r="612" spans="1:12" x14ac:dyDescent="0.2">
      <c r="A612" s="59">
        <f t="shared" si="65"/>
        <v>224</v>
      </c>
      <c r="B612" s="57" t="s">
        <v>1497</v>
      </c>
      <c r="C612" s="81">
        <v>372.1</v>
      </c>
      <c r="D612" s="81"/>
      <c r="E612" s="81">
        <v>20.3</v>
      </c>
      <c r="F612" s="81">
        <f t="shared" si="62"/>
        <v>392.40000000000003</v>
      </c>
      <c r="G612" s="56">
        <f t="shared" si="66"/>
        <v>1.691168643216427E-3</v>
      </c>
      <c r="H612" s="321">
        <f t="shared" si="63"/>
        <v>6.4399701933681541</v>
      </c>
      <c r="I612" s="54">
        <f t="shared" si="67"/>
        <v>1.4167934425409938</v>
      </c>
      <c r="J612" s="54">
        <f t="shared" si="68"/>
        <v>3.2199850966840771</v>
      </c>
      <c r="K612" s="54">
        <v>0.10682113101596118</v>
      </c>
      <c r="L612" s="56">
        <f t="shared" si="64"/>
        <v>2.8500432883815457E-2</v>
      </c>
    </row>
    <row r="613" spans="1:12" x14ac:dyDescent="0.2">
      <c r="A613" s="59">
        <f t="shared" si="65"/>
        <v>225</v>
      </c>
      <c r="B613" s="57" t="s">
        <v>1498</v>
      </c>
      <c r="C613" s="81">
        <v>555.1</v>
      </c>
      <c r="D613" s="81"/>
      <c r="E613" s="81">
        <v>40.6</v>
      </c>
      <c r="F613" s="81">
        <f t="shared" si="62"/>
        <v>595.70000000000005</v>
      </c>
      <c r="G613" s="56">
        <f t="shared" si="66"/>
        <v>2.5673526013354369E-3</v>
      </c>
      <c r="H613" s="321">
        <f t="shared" si="63"/>
        <v>9.776478705885344</v>
      </c>
      <c r="I613" s="54">
        <f t="shared" si="67"/>
        <v>2.1508253152947758</v>
      </c>
      <c r="J613" s="54">
        <f t="shared" si="68"/>
        <v>4.888239352942672</v>
      </c>
      <c r="K613" s="54">
        <v>0.16216449476607561</v>
      </c>
      <c r="L613" s="56">
        <f t="shared" si="64"/>
        <v>2.8500432883815454E-2</v>
      </c>
    </row>
    <row r="614" spans="1:12" x14ac:dyDescent="0.2">
      <c r="A614" s="59">
        <f t="shared" si="65"/>
        <v>226</v>
      </c>
      <c r="B614" s="57" t="s">
        <v>1499</v>
      </c>
      <c r="C614" s="81">
        <v>538.45000000000005</v>
      </c>
      <c r="D614" s="81"/>
      <c r="E614" s="81">
        <v>37.799999999999997</v>
      </c>
      <c r="F614" s="81">
        <f t="shared" si="62"/>
        <v>576.25</v>
      </c>
      <c r="G614" s="56">
        <f t="shared" si="66"/>
        <v>2.4835268365276911E-3</v>
      </c>
      <c r="H614" s="321">
        <f t="shared" si="63"/>
        <v>9.4572701934974468</v>
      </c>
      <c r="I614" s="54">
        <f t="shared" si="67"/>
        <v>2.0805994425694383</v>
      </c>
      <c r="J614" s="54">
        <f t="shared" si="68"/>
        <v>4.7286350967487234</v>
      </c>
      <c r="K614" s="54">
        <v>0.15686971648304696</v>
      </c>
      <c r="L614" s="56">
        <f t="shared" si="64"/>
        <v>2.8500432883815454E-2</v>
      </c>
    </row>
    <row r="615" spans="1:12" x14ac:dyDescent="0.2">
      <c r="A615" s="59">
        <f t="shared" si="65"/>
        <v>227</v>
      </c>
      <c r="B615" s="57" t="s">
        <v>1500</v>
      </c>
      <c r="C615" s="81">
        <v>877.8</v>
      </c>
      <c r="D615" s="81"/>
      <c r="E615" s="81"/>
      <c r="F615" s="81">
        <f t="shared" si="62"/>
        <v>877.8</v>
      </c>
      <c r="G615" s="56">
        <f t="shared" si="66"/>
        <v>3.7831494266446978E-3</v>
      </c>
      <c r="H615" s="321">
        <f t="shared" si="63"/>
        <v>14.406233016663009</v>
      </c>
      <c r="I615" s="54">
        <f t="shared" si="67"/>
        <v>3.169371263665862</v>
      </c>
      <c r="J615" s="54">
        <f t="shared" si="68"/>
        <v>7.2031165083315045</v>
      </c>
      <c r="K615" s="54">
        <v>0.23895919675283053</v>
      </c>
      <c r="L615" s="56">
        <f t="shared" si="64"/>
        <v>2.8500432883815457E-2</v>
      </c>
    </row>
    <row r="616" spans="1:12" x14ac:dyDescent="0.2">
      <c r="A616" s="59">
        <f t="shared" si="65"/>
        <v>228</v>
      </c>
      <c r="B616" s="57" t="s">
        <v>1501</v>
      </c>
      <c r="C616" s="81">
        <v>654.9</v>
      </c>
      <c r="D616" s="81">
        <v>53.4</v>
      </c>
      <c r="E616" s="81"/>
      <c r="F616" s="81">
        <f t="shared" si="62"/>
        <v>708.3</v>
      </c>
      <c r="G616" s="56">
        <f t="shared" si="66"/>
        <v>3.0526369775489169E-3</v>
      </c>
      <c r="H616" s="321">
        <f t="shared" si="63"/>
        <v>11.624441610506276</v>
      </c>
      <c r="I616" s="54">
        <f t="shared" si="67"/>
        <v>2.5573771543113808</v>
      </c>
      <c r="J616" s="54">
        <f t="shared" si="68"/>
        <v>5.8122208052531379</v>
      </c>
      <c r="K616" s="54">
        <v>0.19281704153569137</v>
      </c>
      <c r="L616" s="56">
        <f t="shared" si="64"/>
        <v>2.8500432883815451E-2</v>
      </c>
    </row>
    <row r="617" spans="1:12" x14ac:dyDescent="0.2">
      <c r="A617" s="59">
        <f t="shared" si="65"/>
        <v>229</v>
      </c>
      <c r="B617" s="57" t="s">
        <v>1502</v>
      </c>
      <c r="C617" s="81">
        <v>392.4</v>
      </c>
      <c r="D617" s="81"/>
      <c r="E617" s="81">
        <v>19.899999999999999</v>
      </c>
      <c r="F617" s="81">
        <f t="shared" si="62"/>
        <v>412.29999999999995</v>
      </c>
      <c r="G617" s="56">
        <f t="shared" si="66"/>
        <v>1.7769338216058427E-3</v>
      </c>
      <c r="H617" s="321">
        <f t="shared" si="63"/>
        <v>6.7665639926750485</v>
      </c>
      <c r="I617" s="54">
        <f t="shared" si="67"/>
        <v>1.4886440783885106</v>
      </c>
      <c r="J617" s="54">
        <f t="shared" si="68"/>
        <v>3.3832819963375242</v>
      </c>
      <c r="K617" s="54">
        <v>0.11223841059602647</v>
      </c>
      <c r="L617" s="56">
        <f t="shared" si="64"/>
        <v>2.8500432883815454E-2</v>
      </c>
    </row>
    <row r="618" spans="1:12" x14ac:dyDescent="0.2">
      <c r="A618" s="59">
        <f t="shared" si="65"/>
        <v>230</v>
      </c>
      <c r="B618" s="57" t="s">
        <v>1503</v>
      </c>
      <c r="C618" s="81">
        <v>598.14</v>
      </c>
      <c r="D618" s="81"/>
      <c r="E618" s="81"/>
      <c r="F618" s="81">
        <f t="shared" si="62"/>
        <v>598.14</v>
      </c>
      <c r="G618" s="56">
        <f t="shared" si="66"/>
        <v>2.5778685327560486E-3</v>
      </c>
      <c r="H618" s="321">
        <f t="shared" si="63"/>
        <v>9.8165233727350323</v>
      </c>
      <c r="I618" s="54">
        <f t="shared" si="67"/>
        <v>2.159635142001707</v>
      </c>
      <c r="J618" s="54">
        <f t="shared" si="68"/>
        <v>4.9082616863675161</v>
      </c>
      <c r="K618" s="54">
        <v>0.16282872402111878</v>
      </c>
      <c r="L618" s="56">
        <f t="shared" si="64"/>
        <v>2.8500432883815451E-2</v>
      </c>
    </row>
    <row r="619" spans="1:12" x14ac:dyDescent="0.2">
      <c r="A619" s="59">
        <f t="shared" si="65"/>
        <v>231</v>
      </c>
      <c r="B619" s="57" t="s">
        <v>1504</v>
      </c>
      <c r="C619" s="81">
        <v>388.6</v>
      </c>
      <c r="D619" s="81"/>
      <c r="E619" s="81"/>
      <c r="F619" s="81">
        <f t="shared" si="62"/>
        <v>388.6</v>
      </c>
      <c r="G619" s="56">
        <f t="shared" si="66"/>
        <v>1.6747913729712118E-3</v>
      </c>
      <c r="H619" s="321">
        <f t="shared" si="63"/>
        <v>6.3776055482743743</v>
      </c>
      <c r="I619" s="54">
        <f t="shared" si="67"/>
        <v>1.4030732206203624</v>
      </c>
      <c r="J619" s="54">
        <f t="shared" si="68"/>
        <v>3.1888027741371872</v>
      </c>
      <c r="K619" s="54">
        <v>0.10578667561876277</v>
      </c>
      <c r="L619" s="56">
        <f t="shared" si="64"/>
        <v>2.8500432883815454E-2</v>
      </c>
    </row>
    <row r="620" spans="1:12" x14ac:dyDescent="0.2">
      <c r="A620" s="59">
        <f t="shared" si="65"/>
        <v>232</v>
      </c>
      <c r="B620" s="57" t="s">
        <v>1505</v>
      </c>
      <c r="C620" s="81">
        <v>634.1</v>
      </c>
      <c r="D620" s="81"/>
      <c r="E620" s="81"/>
      <c r="F620" s="81">
        <f t="shared" si="62"/>
        <v>634.1</v>
      </c>
      <c r="G620" s="56">
        <f t="shared" si="66"/>
        <v>2.7328492269712954E-3</v>
      </c>
      <c r="H620" s="321">
        <f t="shared" si="63"/>
        <v>10.406689856306693</v>
      </c>
      <c r="I620" s="54">
        <f t="shared" si="67"/>
        <v>2.2894717683874726</v>
      </c>
      <c r="J620" s="54">
        <f t="shared" si="68"/>
        <v>5.2033449281533466</v>
      </c>
      <c r="K620" s="54">
        <v>0.17261793877986997</v>
      </c>
      <c r="L620" s="56">
        <f t="shared" si="64"/>
        <v>2.8500432883815454E-2</v>
      </c>
    </row>
    <row r="621" spans="1:12" x14ac:dyDescent="0.2">
      <c r="A621" s="59">
        <f t="shared" si="65"/>
        <v>233</v>
      </c>
      <c r="B621" s="57" t="s">
        <v>1506</v>
      </c>
      <c r="C621" s="81">
        <v>629.6</v>
      </c>
      <c r="D621" s="81"/>
      <c r="E621" s="81">
        <v>82.9</v>
      </c>
      <c r="F621" s="81">
        <f t="shared" si="62"/>
        <v>712.5</v>
      </c>
      <c r="G621" s="56">
        <f t="shared" si="66"/>
        <v>3.070738170977839E-3</v>
      </c>
      <c r="H621" s="321">
        <f t="shared" si="63"/>
        <v>11.69337095508361</v>
      </c>
      <c r="I621" s="54">
        <f t="shared" si="67"/>
        <v>2.5725416101183942</v>
      </c>
      <c r="J621" s="54">
        <f t="shared" si="68"/>
        <v>5.8466854775418051</v>
      </c>
      <c r="K621" s="54">
        <v>0.19396038697470014</v>
      </c>
      <c r="L621" s="56">
        <f t="shared" si="64"/>
        <v>2.8500432883815454E-2</v>
      </c>
    </row>
    <row r="622" spans="1:12" x14ac:dyDescent="0.2">
      <c r="A622" s="59">
        <f t="shared" si="65"/>
        <v>234</v>
      </c>
      <c r="B622" s="57" t="s">
        <v>1507</v>
      </c>
      <c r="C622" s="81">
        <v>597.1</v>
      </c>
      <c r="D622" s="81"/>
      <c r="E622" s="81">
        <v>43.4</v>
      </c>
      <c r="F622" s="81">
        <f t="shared" si="62"/>
        <v>640.5</v>
      </c>
      <c r="G622" s="56">
        <f t="shared" si="66"/>
        <v>2.7604319979106051E-3</v>
      </c>
      <c r="H622" s="321">
        <f t="shared" si="63"/>
        <v>10.511725048043584</v>
      </c>
      <c r="I622" s="54">
        <f t="shared" si="67"/>
        <v>2.3125795105695883</v>
      </c>
      <c r="J622" s="54">
        <f t="shared" si="68"/>
        <v>5.2558625240217918</v>
      </c>
      <c r="K622" s="54">
        <v>0.17436017944883569</v>
      </c>
      <c r="L622" s="56">
        <f t="shared" si="64"/>
        <v>2.8500432883815457E-2</v>
      </c>
    </row>
    <row r="623" spans="1:12" x14ac:dyDescent="0.2">
      <c r="A623" s="59">
        <f t="shared" si="65"/>
        <v>235</v>
      </c>
      <c r="B623" s="57" t="s">
        <v>1508</v>
      </c>
      <c r="C623" s="81">
        <v>589.5</v>
      </c>
      <c r="D623" s="81"/>
      <c r="E623" s="81">
        <v>28.2</v>
      </c>
      <c r="F623" s="81">
        <f t="shared" si="62"/>
        <v>617.70000000000005</v>
      </c>
      <c r="G623" s="56">
        <f t="shared" si="66"/>
        <v>2.6621683764393141E-3</v>
      </c>
      <c r="H623" s="321">
        <f t="shared" si="63"/>
        <v>10.137537177480908</v>
      </c>
      <c r="I623" s="54">
        <f t="shared" si="67"/>
        <v>2.2302581790458</v>
      </c>
      <c r="J623" s="54">
        <f t="shared" si="68"/>
        <v>5.0687685887404541</v>
      </c>
      <c r="K623" s="54">
        <v>0.16815344706564531</v>
      </c>
      <c r="L623" s="56">
        <f t="shared" si="64"/>
        <v>2.8500432883815451E-2</v>
      </c>
    </row>
    <row r="624" spans="1:12" x14ac:dyDescent="0.2">
      <c r="A624" s="59">
        <f t="shared" si="65"/>
        <v>236</v>
      </c>
      <c r="B624" s="57" t="s">
        <v>1509</v>
      </c>
      <c r="C624" s="81">
        <v>657.5</v>
      </c>
      <c r="D624" s="81"/>
      <c r="E624" s="81">
        <v>28.8</v>
      </c>
      <c r="F624" s="81">
        <f t="shared" si="62"/>
        <v>686.3</v>
      </c>
      <c r="G624" s="56">
        <f t="shared" si="66"/>
        <v>2.9578212024450397E-3</v>
      </c>
      <c r="H624" s="321">
        <f t="shared" si="63"/>
        <v>11.263383138910712</v>
      </c>
      <c r="I624" s="54">
        <f t="shared" si="67"/>
        <v>2.4779442905603566</v>
      </c>
      <c r="J624" s="54">
        <f t="shared" si="68"/>
        <v>5.6316915694553558</v>
      </c>
      <c r="K624" s="54">
        <v>0.18682808923612168</v>
      </c>
      <c r="L624" s="56">
        <f t="shared" si="64"/>
        <v>2.8500432883815461E-2</v>
      </c>
    </row>
    <row r="625" spans="1:12" x14ac:dyDescent="0.2">
      <c r="A625" s="59">
        <f t="shared" si="65"/>
        <v>237</v>
      </c>
      <c r="B625" s="57" t="s">
        <v>1510</v>
      </c>
      <c r="C625" s="81">
        <v>494</v>
      </c>
      <c r="D625" s="81"/>
      <c r="E625" s="81">
        <v>79.900000000000006</v>
      </c>
      <c r="F625" s="81">
        <f t="shared" si="62"/>
        <v>573.9</v>
      </c>
      <c r="G625" s="56">
        <f t="shared" si="66"/>
        <v>2.4733987878234132E-3</v>
      </c>
      <c r="H625" s="321">
        <f t="shared" si="63"/>
        <v>9.418702584031557</v>
      </c>
      <c r="I625" s="54">
        <f t="shared" si="67"/>
        <v>2.0721145684869424</v>
      </c>
      <c r="J625" s="54">
        <f t="shared" si="68"/>
        <v>4.7093512920157785</v>
      </c>
      <c r="K625" s="54">
        <v>0.15622998748741107</v>
      </c>
      <c r="L625" s="56">
        <f t="shared" si="64"/>
        <v>2.8500432883815454E-2</v>
      </c>
    </row>
    <row r="626" spans="1:12" x14ac:dyDescent="0.2">
      <c r="A626" s="59">
        <f t="shared" si="65"/>
        <v>238</v>
      </c>
      <c r="B626" s="57" t="s">
        <v>1511</v>
      </c>
      <c r="C626" s="81">
        <v>710.1</v>
      </c>
      <c r="D626" s="81"/>
      <c r="E626" s="81"/>
      <c r="F626" s="81">
        <f t="shared" si="62"/>
        <v>710.1</v>
      </c>
      <c r="G626" s="56">
        <f t="shared" si="66"/>
        <v>3.060394631875598E-3</v>
      </c>
      <c r="H626" s="321">
        <f t="shared" si="63"/>
        <v>11.653982758182277</v>
      </c>
      <c r="I626" s="54">
        <f t="shared" si="67"/>
        <v>2.5638762068001011</v>
      </c>
      <c r="J626" s="54">
        <f t="shared" si="68"/>
        <v>5.8269913790911385</v>
      </c>
      <c r="K626" s="54">
        <v>0.193307046723838</v>
      </c>
      <c r="L626" s="56">
        <f t="shared" si="64"/>
        <v>2.8500432883815454E-2</v>
      </c>
    </row>
    <row r="627" spans="1:12" x14ac:dyDescent="0.2">
      <c r="A627" s="59">
        <f t="shared" si="65"/>
        <v>239</v>
      </c>
      <c r="B627" s="57" t="s">
        <v>1512</v>
      </c>
      <c r="C627" s="81">
        <v>689.64</v>
      </c>
      <c r="D627" s="81">
        <v>121.5</v>
      </c>
      <c r="E627" s="81"/>
      <c r="F627" s="81">
        <f t="shared" si="62"/>
        <v>811.14</v>
      </c>
      <c r="G627" s="56">
        <f t="shared" si="66"/>
        <v>3.4958576280799502E-3</v>
      </c>
      <c r="H627" s="321">
        <f t="shared" si="63"/>
        <v>13.312225847728451</v>
      </c>
      <c r="I627" s="54">
        <f t="shared" si="67"/>
        <v>2.9286896865002592</v>
      </c>
      <c r="J627" s="54">
        <f t="shared" si="68"/>
        <v>6.6561129238642254</v>
      </c>
      <c r="K627" s="54">
        <v>0.22081267128513443</v>
      </c>
      <c r="L627" s="56">
        <f t="shared" si="64"/>
        <v>2.8500432883815454E-2</v>
      </c>
    </row>
    <row r="628" spans="1:12" x14ac:dyDescent="0.2">
      <c r="A628" s="59">
        <f t="shared" si="65"/>
        <v>240</v>
      </c>
      <c r="B628" s="57" t="s">
        <v>1513</v>
      </c>
      <c r="C628" s="81">
        <v>1029</v>
      </c>
      <c r="D628" s="81">
        <v>102.5</v>
      </c>
      <c r="E628" s="81"/>
      <c r="F628" s="81">
        <f t="shared" si="62"/>
        <v>1131.5</v>
      </c>
      <c r="G628" s="56">
        <f t="shared" si="66"/>
        <v>4.8765477059107719E-3</v>
      </c>
      <c r="H628" s="321">
        <f t="shared" si="63"/>
        <v>18.569893664108218</v>
      </c>
      <c r="I628" s="54">
        <f t="shared" si="67"/>
        <v>4.0853766061038082</v>
      </c>
      <c r="J628" s="54">
        <f t="shared" si="68"/>
        <v>9.2849468320541089</v>
      </c>
      <c r="K628" s="54">
        <v>0.30802270577105012</v>
      </c>
      <c r="L628" s="56">
        <f t="shared" si="64"/>
        <v>2.8500432883815451E-2</v>
      </c>
    </row>
    <row r="629" spans="1:12" x14ac:dyDescent="0.2">
      <c r="A629" s="59">
        <f t="shared" si="65"/>
        <v>241</v>
      </c>
      <c r="B629" s="57" t="s">
        <v>1514</v>
      </c>
      <c r="C629" s="81">
        <v>478</v>
      </c>
      <c r="D629" s="81"/>
      <c r="E629" s="81">
        <v>77.5</v>
      </c>
      <c r="F629" s="81">
        <f t="shared" si="62"/>
        <v>555.5</v>
      </c>
      <c r="G629" s="56">
        <f t="shared" si="66"/>
        <v>2.3940983213728978E-3</v>
      </c>
      <c r="H629" s="321">
        <f t="shared" si="63"/>
        <v>9.1167264077879953</v>
      </c>
      <c r="I629" s="54">
        <f t="shared" si="67"/>
        <v>2.0056798097133588</v>
      </c>
      <c r="J629" s="54">
        <f t="shared" si="68"/>
        <v>4.5583632038939976</v>
      </c>
      <c r="K629" s="54">
        <v>0.15122104556413463</v>
      </c>
      <c r="L629" s="56">
        <f t="shared" si="64"/>
        <v>2.8500432883815454E-2</v>
      </c>
    </row>
    <row r="630" spans="1:12" x14ac:dyDescent="0.2">
      <c r="A630" s="59">
        <f t="shared" si="65"/>
        <v>242</v>
      </c>
      <c r="B630" s="57" t="s">
        <v>1515</v>
      </c>
      <c r="C630" s="81">
        <v>937.9</v>
      </c>
      <c r="D630" s="81"/>
      <c r="E630" s="81"/>
      <c r="F630" s="81">
        <f t="shared" si="62"/>
        <v>937.9</v>
      </c>
      <c r="G630" s="56">
        <f t="shared" si="66"/>
        <v>4.0421688849966528E-3</v>
      </c>
      <c r="H630" s="321">
        <f t="shared" si="63"/>
        <v>15.392579114067255</v>
      </c>
      <c r="I630" s="54">
        <f t="shared" si="67"/>
        <v>3.3863674050947963</v>
      </c>
      <c r="J630" s="54">
        <f t="shared" si="68"/>
        <v>7.6962895570336274</v>
      </c>
      <c r="K630" s="54">
        <v>0.25531992553483684</v>
      </c>
      <c r="L630" s="56">
        <f t="shared" si="64"/>
        <v>2.8500432883815457E-2</v>
      </c>
    </row>
    <row r="631" spans="1:12" x14ac:dyDescent="0.2">
      <c r="A631" s="59">
        <f t="shared" si="65"/>
        <v>243</v>
      </c>
      <c r="B631" s="57" t="s">
        <v>1516</v>
      </c>
      <c r="C631" s="81">
        <v>848.1</v>
      </c>
      <c r="D631" s="81"/>
      <c r="E631" s="81">
        <v>34.700000000000003</v>
      </c>
      <c r="F631" s="81">
        <f t="shared" si="62"/>
        <v>882.80000000000007</v>
      </c>
      <c r="G631" s="56">
        <f t="shared" si="66"/>
        <v>3.8046984664410338E-3</v>
      </c>
      <c r="H631" s="321">
        <f t="shared" si="63"/>
        <v>14.488291760207456</v>
      </c>
      <c r="I631" s="54">
        <f t="shared" si="67"/>
        <v>3.1874241872456404</v>
      </c>
      <c r="J631" s="54">
        <f t="shared" si="68"/>
        <v>7.2441458801037282</v>
      </c>
      <c r="K631" s="54">
        <v>0.24032032227546005</v>
      </c>
      <c r="L631" s="56">
        <f t="shared" si="64"/>
        <v>2.8500432883815451E-2</v>
      </c>
    </row>
    <row r="632" spans="1:12" x14ac:dyDescent="0.2">
      <c r="A632" s="59">
        <f t="shared" si="65"/>
        <v>244</v>
      </c>
      <c r="B632" s="57" t="s">
        <v>1517</v>
      </c>
      <c r="C632" s="81">
        <v>958.6</v>
      </c>
      <c r="D632" s="81"/>
      <c r="E632" s="81"/>
      <c r="F632" s="81">
        <f t="shared" si="62"/>
        <v>958.6</v>
      </c>
      <c r="G632" s="56">
        <f t="shared" si="66"/>
        <v>4.1313819097534834E-3</v>
      </c>
      <c r="H632" s="321">
        <f t="shared" si="63"/>
        <v>15.732302312341265</v>
      </c>
      <c r="I632" s="54">
        <f t="shared" si="67"/>
        <v>3.4611065087150781</v>
      </c>
      <c r="J632" s="54">
        <f t="shared" si="68"/>
        <v>7.8661511561706323</v>
      </c>
      <c r="K632" s="54">
        <v>0.26095498519852289</v>
      </c>
      <c r="L632" s="56">
        <f t="shared" si="64"/>
        <v>2.8500432883815457E-2</v>
      </c>
    </row>
    <row r="633" spans="1:12" x14ac:dyDescent="0.2">
      <c r="A633" s="59">
        <f t="shared" si="65"/>
        <v>245</v>
      </c>
      <c r="B633" s="57" t="s">
        <v>1518</v>
      </c>
      <c r="C633" s="81">
        <v>950.2</v>
      </c>
      <c r="D633" s="81"/>
      <c r="E633" s="81"/>
      <c r="F633" s="81">
        <f t="shared" si="62"/>
        <v>950.2</v>
      </c>
      <c r="G633" s="56">
        <f t="shared" si="66"/>
        <v>4.0951795228956391E-3</v>
      </c>
      <c r="H633" s="321">
        <f t="shared" si="63"/>
        <v>15.594443623186594</v>
      </c>
      <c r="I633" s="54">
        <f t="shared" si="67"/>
        <v>3.4307775971010508</v>
      </c>
      <c r="J633" s="54">
        <f t="shared" si="68"/>
        <v>7.797221811593297</v>
      </c>
      <c r="K633" s="54">
        <v>0.25866829432050537</v>
      </c>
      <c r="L633" s="56">
        <f t="shared" si="64"/>
        <v>2.8500432883815454E-2</v>
      </c>
    </row>
    <row r="634" spans="1:12" x14ac:dyDescent="0.2">
      <c r="A634" s="59">
        <f t="shared" si="65"/>
        <v>246</v>
      </c>
      <c r="B634" s="57" t="s">
        <v>1519</v>
      </c>
      <c r="C634" s="81">
        <v>717.45</v>
      </c>
      <c r="D634" s="81"/>
      <c r="E634" s="81">
        <v>83.8</v>
      </c>
      <c r="F634" s="81">
        <f t="shared" si="62"/>
        <v>801.25</v>
      </c>
      <c r="G634" s="56">
        <f t="shared" si="66"/>
        <v>3.453233627362798E-3</v>
      </c>
      <c r="H634" s="321">
        <f t="shared" si="63"/>
        <v>13.149913652997535</v>
      </c>
      <c r="I634" s="54">
        <f t="shared" si="67"/>
        <v>2.8929810036594579</v>
      </c>
      <c r="J634" s="54">
        <f t="shared" si="68"/>
        <v>6.5749568264987674</v>
      </c>
      <c r="K634" s="54">
        <v>0.2181203650013733</v>
      </c>
      <c r="L634" s="56">
        <f t="shared" si="64"/>
        <v>2.8500432883815454E-2</v>
      </c>
    </row>
    <row r="635" spans="1:12" x14ac:dyDescent="0.2">
      <c r="A635" s="59">
        <f t="shared" si="65"/>
        <v>247</v>
      </c>
      <c r="B635" s="57" t="s">
        <v>1520</v>
      </c>
      <c r="C635" s="81">
        <v>678.26</v>
      </c>
      <c r="D635" s="81"/>
      <c r="E635" s="81"/>
      <c r="F635" s="81">
        <f t="shared" si="62"/>
        <v>678.26</v>
      </c>
      <c r="G635" s="56">
        <f t="shared" si="66"/>
        <v>2.9231703464525321E-3</v>
      </c>
      <c r="H635" s="321">
        <f t="shared" si="63"/>
        <v>11.131432679291242</v>
      </c>
      <c r="I635" s="54">
        <f t="shared" si="67"/>
        <v>2.4489151894440733</v>
      </c>
      <c r="J635" s="54">
        <f t="shared" si="68"/>
        <v>5.5657163396456211</v>
      </c>
      <c r="K635" s="54">
        <v>0.18463939939573348</v>
      </c>
      <c r="L635" s="56">
        <f t="shared" si="64"/>
        <v>2.8500432883815461E-2</v>
      </c>
    </row>
    <row r="636" spans="1:12" x14ac:dyDescent="0.2">
      <c r="A636" s="59">
        <f t="shared" si="65"/>
        <v>248</v>
      </c>
      <c r="B636" s="57" t="s">
        <v>1521</v>
      </c>
      <c r="C636" s="81">
        <v>633.9</v>
      </c>
      <c r="D636" s="81"/>
      <c r="E636" s="81">
        <v>33.200000000000003</v>
      </c>
      <c r="F636" s="81">
        <f t="shared" si="62"/>
        <v>667.1</v>
      </c>
      <c r="G636" s="56">
        <f t="shared" si="66"/>
        <v>2.8750728896271109E-3</v>
      </c>
      <c r="H636" s="321">
        <f t="shared" si="63"/>
        <v>10.948277563700039</v>
      </c>
      <c r="I636" s="54">
        <f t="shared" si="67"/>
        <v>2.4086210640140084</v>
      </c>
      <c r="J636" s="54">
        <f t="shared" si="68"/>
        <v>5.4741387818500193</v>
      </c>
      <c r="K636" s="54">
        <v>0.18160136722922451</v>
      </c>
      <c r="L636" s="56">
        <f t="shared" si="64"/>
        <v>2.8500432883815457E-2</v>
      </c>
    </row>
    <row r="637" spans="1:12" x14ac:dyDescent="0.2">
      <c r="A637" s="59">
        <f t="shared" si="65"/>
        <v>249</v>
      </c>
      <c r="B637" s="57" t="s">
        <v>1522</v>
      </c>
      <c r="C637" s="81">
        <v>657.24</v>
      </c>
      <c r="D637" s="81"/>
      <c r="E637" s="81">
        <v>32.6</v>
      </c>
      <c r="F637" s="81">
        <f t="shared" si="62"/>
        <v>689.84</v>
      </c>
      <c r="G637" s="56">
        <f t="shared" si="66"/>
        <v>2.9730779226208458E-3</v>
      </c>
      <c r="H637" s="321">
        <f t="shared" si="63"/>
        <v>11.32148072934018</v>
      </c>
      <c r="I637" s="54">
        <f t="shared" si="67"/>
        <v>2.4907257604548398</v>
      </c>
      <c r="J637" s="54">
        <f t="shared" si="68"/>
        <v>5.6607403646700902</v>
      </c>
      <c r="K637" s="54">
        <v>0.18779176610614337</v>
      </c>
      <c r="L637" s="56">
        <f t="shared" si="64"/>
        <v>2.8500432883815457E-2</v>
      </c>
    </row>
    <row r="638" spans="1:12" x14ac:dyDescent="0.2">
      <c r="A638" s="59">
        <f t="shared" si="65"/>
        <v>250</v>
      </c>
      <c r="B638" s="57" t="s">
        <v>1523</v>
      </c>
      <c r="C638" s="81">
        <v>546.5</v>
      </c>
      <c r="D638" s="81"/>
      <c r="E638" s="81">
        <v>73.2</v>
      </c>
      <c r="F638" s="81">
        <f t="shared" si="62"/>
        <v>619.70000000000005</v>
      </c>
      <c r="G638" s="56">
        <f t="shared" si="66"/>
        <v>2.6707879923578487E-3</v>
      </c>
      <c r="H638" s="321">
        <f t="shared" si="63"/>
        <v>10.170360674898689</v>
      </c>
      <c r="I638" s="54">
        <f t="shared" si="67"/>
        <v>2.2374793484777116</v>
      </c>
      <c r="J638" s="54">
        <f t="shared" si="68"/>
        <v>5.0851803374493443</v>
      </c>
      <c r="K638" s="54">
        <v>0.16869789727469711</v>
      </c>
      <c r="L638" s="56">
        <f t="shared" si="64"/>
        <v>2.8500432883815461E-2</v>
      </c>
    </row>
    <row r="639" spans="1:12" x14ac:dyDescent="0.2">
      <c r="A639" s="59">
        <f t="shared" si="65"/>
        <v>251</v>
      </c>
      <c r="B639" s="57" t="s">
        <v>1524</v>
      </c>
      <c r="C639" s="81">
        <v>648.6</v>
      </c>
      <c r="D639" s="81"/>
      <c r="E639" s="81"/>
      <c r="F639" s="81">
        <f t="shared" si="62"/>
        <v>648.6</v>
      </c>
      <c r="G639" s="56">
        <f t="shared" si="66"/>
        <v>2.7953414423806688E-3</v>
      </c>
      <c r="H639" s="321">
        <f t="shared" si="63"/>
        <v>10.644660212585586</v>
      </c>
      <c r="I639" s="54">
        <f t="shared" si="67"/>
        <v>2.341825246768829</v>
      </c>
      <c r="J639" s="54">
        <f t="shared" si="68"/>
        <v>5.3223301062927932</v>
      </c>
      <c r="K639" s="54">
        <v>0.17656520279549545</v>
      </c>
      <c r="L639" s="56">
        <f t="shared" si="64"/>
        <v>2.8500432883815451E-2</v>
      </c>
    </row>
    <row r="640" spans="1:12" x14ac:dyDescent="0.2">
      <c r="A640" s="59">
        <f t="shared" si="65"/>
        <v>252</v>
      </c>
      <c r="B640" s="57" t="s">
        <v>1525</v>
      </c>
      <c r="C640" s="81">
        <v>633.29999999999995</v>
      </c>
      <c r="D640" s="81"/>
      <c r="E640" s="81">
        <v>40.9</v>
      </c>
      <c r="F640" s="81">
        <f t="shared" si="62"/>
        <v>674.19999999999993</v>
      </c>
      <c r="G640" s="56">
        <f t="shared" si="66"/>
        <v>2.9056725261379073E-3</v>
      </c>
      <c r="H640" s="321">
        <f t="shared" si="63"/>
        <v>11.064800979533151</v>
      </c>
      <c r="I640" s="54">
        <f t="shared" si="67"/>
        <v>2.4342562154972933</v>
      </c>
      <c r="J640" s="54">
        <f t="shared" si="68"/>
        <v>5.5324004897665757</v>
      </c>
      <c r="K640" s="54">
        <v>0.18353416547135834</v>
      </c>
      <c r="L640" s="56">
        <f t="shared" si="64"/>
        <v>2.8500432883815457E-2</v>
      </c>
    </row>
    <row r="641" spans="1:12" x14ac:dyDescent="0.2">
      <c r="A641" s="59">
        <f t="shared" si="65"/>
        <v>253</v>
      </c>
      <c r="B641" s="57" t="s">
        <v>38</v>
      </c>
      <c r="C641" s="81">
        <v>297.2</v>
      </c>
      <c r="D641" s="81"/>
      <c r="E641" s="81">
        <v>60.8</v>
      </c>
      <c r="F641" s="81">
        <f t="shared" si="62"/>
        <v>358</v>
      </c>
      <c r="G641" s="56">
        <f t="shared" si="66"/>
        <v>1.542911249417637E-3</v>
      </c>
      <c r="H641" s="321">
        <f t="shared" si="63"/>
        <v>5.875406037782362</v>
      </c>
      <c r="I641" s="54">
        <f t="shared" si="67"/>
        <v>1.2925893283121197</v>
      </c>
      <c r="J641" s="54">
        <f t="shared" si="68"/>
        <v>2.937703018891181</v>
      </c>
      <c r="K641" s="54">
        <v>9.7456587420270385E-2</v>
      </c>
      <c r="L641" s="56">
        <f t="shared" si="64"/>
        <v>2.8500432883815457E-2</v>
      </c>
    </row>
    <row r="642" spans="1:12" x14ac:dyDescent="0.2">
      <c r="A642" s="59">
        <f t="shared" si="65"/>
        <v>254</v>
      </c>
      <c r="B642" s="57" t="s">
        <v>41</v>
      </c>
      <c r="C642" s="81">
        <v>226.9</v>
      </c>
      <c r="D642" s="81"/>
      <c r="E642" s="81"/>
      <c r="F642" s="81">
        <f t="shared" si="62"/>
        <v>226.9</v>
      </c>
      <c r="G642" s="56">
        <f t="shared" si="66"/>
        <v>9.7789542595771474E-4</v>
      </c>
      <c r="H642" s="321">
        <f t="shared" si="63"/>
        <v>3.7238257820469776</v>
      </c>
      <c r="I642" s="54">
        <f t="shared" si="67"/>
        <v>0.81924167205033505</v>
      </c>
      <c r="J642" s="54">
        <f t="shared" si="68"/>
        <v>1.8619128910234888</v>
      </c>
      <c r="K642" s="54">
        <v>6.1767876216925567E-2</v>
      </c>
      <c r="L642" s="56">
        <f t="shared" si="64"/>
        <v>2.8500432883815454E-2</v>
      </c>
    </row>
    <row r="643" spans="1:12" x14ac:dyDescent="0.2">
      <c r="A643" s="59">
        <f t="shared" si="65"/>
        <v>255</v>
      </c>
      <c r="B643" s="57" t="s">
        <v>42</v>
      </c>
      <c r="C643" s="81">
        <v>314.89999999999998</v>
      </c>
      <c r="D643" s="81"/>
      <c r="E643" s="81"/>
      <c r="F643" s="81">
        <f t="shared" si="62"/>
        <v>314.89999999999998</v>
      </c>
      <c r="G643" s="56">
        <f t="shared" si="66"/>
        <v>1.3571585263732232E-3</v>
      </c>
      <c r="H643" s="321">
        <f t="shared" si="63"/>
        <v>5.1680596684292341</v>
      </c>
      <c r="I643" s="54">
        <f t="shared" si="67"/>
        <v>1.1369731270544314</v>
      </c>
      <c r="J643" s="54">
        <f t="shared" si="68"/>
        <v>2.5840298342146171</v>
      </c>
      <c r="K643" s="54">
        <v>8.5723685415204309E-2</v>
      </c>
      <c r="L643" s="56">
        <f t="shared" si="64"/>
        <v>2.8500432883815454E-2</v>
      </c>
    </row>
    <row r="644" spans="1:12" x14ac:dyDescent="0.2">
      <c r="A644" s="59">
        <f t="shared" si="65"/>
        <v>256</v>
      </c>
      <c r="B644" s="57" t="s">
        <v>43</v>
      </c>
      <c r="C644" s="81">
        <v>199.2</v>
      </c>
      <c r="D644" s="81"/>
      <c r="E644" s="81"/>
      <c r="F644" s="81">
        <f t="shared" si="62"/>
        <v>199.2</v>
      </c>
      <c r="G644" s="56">
        <f t="shared" si="66"/>
        <v>8.5851374548601481E-4</v>
      </c>
      <c r="H644" s="321">
        <f t="shared" si="63"/>
        <v>3.2692203428107445</v>
      </c>
      <c r="I644" s="54">
        <f t="shared" si="67"/>
        <v>0.71922847541836377</v>
      </c>
      <c r="J644" s="54">
        <f t="shared" si="68"/>
        <v>1.6346101714053722</v>
      </c>
      <c r="K644" s="54">
        <v>5.4227240821558269E-2</v>
      </c>
      <c r="L644" s="56">
        <f t="shared" si="64"/>
        <v>2.8500432883815457E-2</v>
      </c>
    </row>
    <row r="645" spans="1:12" x14ac:dyDescent="0.2">
      <c r="A645" s="59">
        <f t="shared" si="65"/>
        <v>257</v>
      </c>
      <c r="B645" s="57" t="s">
        <v>44</v>
      </c>
      <c r="C645" s="81">
        <v>748.1</v>
      </c>
      <c r="D645" s="81"/>
      <c r="E645" s="81">
        <v>189.2</v>
      </c>
      <c r="F645" s="81">
        <f t="shared" ref="F645:F708" si="69">C645+D645+E645</f>
        <v>937.3</v>
      </c>
      <c r="G645" s="56">
        <f t="shared" si="66"/>
        <v>4.0395830002210925E-3</v>
      </c>
      <c r="H645" s="321">
        <f t="shared" ref="H645:H708" si="70">G645*3808</f>
        <v>15.382732064841921</v>
      </c>
      <c r="I645" s="54">
        <f t="shared" si="67"/>
        <v>3.3842010542652226</v>
      </c>
      <c r="J645" s="54">
        <f t="shared" si="68"/>
        <v>7.6913660324209605</v>
      </c>
      <c r="K645" s="54">
        <v>0.2551565904721213</v>
      </c>
      <c r="L645" s="56">
        <f t="shared" ref="L645:L708" si="71">(H645+I645+J645+K645)/F645</f>
        <v>2.8500432883815454E-2</v>
      </c>
    </row>
    <row r="646" spans="1:12" x14ac:dyDescent="0.2">
      <c r="A646" s="59">
        <f t="shared" ref="A646:A709" si="72">1+A645</f>
        <v>258</v>
      </c>
      <c r="B646" s="57" t="s">
        <v>45</v>
      </c>
      <c r="C646" s="81">
        <v>486.2</v>
      </c>
      <c r="D646" s="81"/>
      <c r="E646" s="81"/>
      <c r="F646" s="81">
        <f t="shared" si="69"/>
        <v>486.2</v>
      </c>
      <c r="G646" s="56">
        <f t="shared" ref="G646:G709" si="73">1/232028.9*F646</f>
        <v>2.0954286297956847E-3</v>
      </c>
      <c r="H646" s="321">
        <f t="shared" si="70"/>
        <v>7.9793922222619669</v>
      </c>
      <c r="I646" s="54">
        <f t="shared" ref="I646:I709" si="74">H646*0.22</f>
        <v>1.7554662888976327</v>
      </c>
      <c r="J646" s="54">
        <f t="shared" ref="J646:J709" si="75">H646*0.5</f>
        <v>3.9896961111309834</v>
      </c>
      <c r="K646" s="54">
        <v>0.13235584582049012</v>
      </c>
      <c r="L646" s="56">
        <f t="shared" si="71"/>
        <v>2.8500432883815454E-2</v>
      </c>
    </row>
    <row r="647" spans="1:12" x14ac:dyDescent="0.2">
      <c r="A647" s="59">
        <f t="shared" si="72"/>
        <v>259</v>
      </c>
      <c r="B647" s="57" t="s">
        <v>46</v>
      </c>
      <c r="C647" s="81">
        <v>1811.6</v>
      </c>
      <c r="D647" s="81"/>
      <c r="E647" s="81">
        <v>36.9</v>
      </c>
      <c r="F647" s="81">
        <f t="shared" si="69"/>
        <v>1848.5</v>
      </c>
      <c r="G647" s="56">
        <f t="shared" si="73"/>
        <v>7.9666800127053128E-3</v>
      </c>
      <c r="H647" s="321">
        <f t="shared" si="70"/>
        <v>30.337117488381832</v>
      </c>
      <c r="I647" s="54">
        <f t="shared" si="74"/>
        <v>6.6741658474440033</v>
      </c>
      <c r="J647" s="54">
        <f t="shared" si="75"/>
        <v>15.168558744190916</v>
      </c>
      <c r="K647" s="54">
        <v>0.50320810571611674</v>
      </c>
      <c r="L647" s="56">
        <f t="shared" si="71"/>
        <v>2.8500432883815457E-2</v>
      </c>
    </row>
    <row r="648" spans="1:12" x14ac:dyDescent="0.2">
      <c r="A648" s="59">
        <f t="shared" si="72"/>
        <v>260</v>
      </c>
      <c r="B648" s="57" t="s">
        <v>47</v>
      </c>
      <c r="C648" s="81">
        <v>314</v>
      </c>
      <c r="D648" s="81"/>
      <c r="E648" s="81"/>
      <c r="F648" s="81">
        <f t="shared" si="69"/>
        <v>314</v>
      </c>
      <c r="G648" s="56">
        <f t="shared" si="73"/>
        <v>1.3532796992098829E-3</v>
      </c>
      <c r="H648" s="321">
        <f t="shared" si="70"/>
        <v>5.1532890945912344</v>
      </c>
      <c r="I648" s="54">
        <f t="shared" si="74"/>
        <v>1.1337236008100715</v>
      </c>
      <c r="J648" s="54">
        <f t="shared" si="75"/>
        <v>2.5766445472956172</v>
      </c>
      <c r="K648" s="54">
        <v>8.5478682821130997E-2</v>
      </c>
      <c r="L648" s="56">
        <f t="shared" si="71"/>
        <v>2.8500432883815461E-2</v>
      </c>
    </row>
    <row r="649" spans="1:12" x14ac:dyDescent="0.2">
      <c r="A649" s="59">
        <f t="shared" si="72"/>
        <v>261</v>
      </c>
      <c r="B649" s="57" t="s">
        <v>48</v>
      </c>
      <c r="C649" s="81">
        <v>1446.6</v>
      </c>
      <c r="D649" s="81"/>
      <c r="E649" s="81">
        <v>54.7</v>
      </c>
      <c r="F649" s="81">
        <f t="shared" si="69"/>
        <v>1501.3</v>
      </c>
      <c r="G649" s="56">
        <f t="shared" si="73"/>
        <v>6.4703146892477609E-3</v>
      </c>
      <c r="H649" s="321">
        <f t="shared" si="70"/>
        <v>24.638958336655474</v>
      </c>
      <c r="I649" s="54">
        <f t="shared" si="74"/>
        <v>5.420570834064204</v>
      </c>
      <c r="J649" s="54">
        <f t="shared" si="75"/>
        <v>12.319479168327737</v>
      </c>
      <c r="K649" s="54">
        <v>0.40869154942472607</v>
      </c>
      <c r="L649" s="56">
        <f t="shared" si="71"/>
        <v>2.8500432883815454E-2</v>
      </c>
    </row>
    <row r="650" spans="1:12" x14ac:dyDescent="0.2">
      <c r="A650" s="59">
        <f t="shared" si="72"/>
        <v>262</v>
      </c>
      <c r="B650" s="57" t="s">
        <v>68</v>
      </c>
      <c r="C650" s="81">
        <v>249.2</v>
      </c>
      <c r="D650" s="81"/>
      <c r="E650" s="81"/>
      <c r="F650" s="81">
        <f t="shared" si="69"/>
        <v>249.2</v>
      </c>
      <c r="G650" s="56">
        <f t="shared" si="73"/>
        <v>1.0740041434493719E-3</v>
      </c>
      <c r="H650" s="321">
        <f t="shared" si="70"/>
        <v>4.0898077782552082</v>
      </c>
      <c r="I650" s="54">
        <f t="shared" si="74"/>
        <v>0.89975771121614578</v>
      </c>
      <c r="J650" s="54">
        <f t="shared" si="75"/>
        <v>2.0449038891276041</v>
      </c>
      <c r="K650" s="54">
        <v>6.7838496047853011E-2</v>
      </c>
      <c r="L650" s="56">
        <f t="shared" si="71"/>
        <v>2.8500432883815454E-2</v>
      </c>
    </row>
    <row r="651" spans="1:12" x14ac:dyDescent="0.2">
      <c r="A651" s="59">
        <f t="shared" si="72"/>
        <v>263</v>
      </c>
      <c r="B651" s="57" t="s">
        <v>69</v>
      </c>
      <c r="C651" s="81">
        <v>299.39999999999998</v>
      </c>
      <c r="D651" s="81"/>
      <c r="E651" s="81"/>
      <c r="F651" s="81">
        <f t="shared" si="69"/>
        <v>299.39999999999998</v>
      </c>
      <c r="G651" s="56">
        <f t="shared" si="73"/>
        <v>1.2903565030045825E-3</v>
      </c>
      <c r="H651" s="321">
        <f t="shared" si="70"/>
        <v>4.9136775634414507</v>
      </c>
      <c r="I651" s="54">
        <f t="shared" si="74"/>
        <v>1.0810090639571193</v>
      </c>
      <c r="J651" s="54">
        <f t="shared" si="75"/>
        <v>2.4568387817207253</v>
      </c>
      <c r="K651" s="54">
        <v>8.1504196295052941E-2</v>
      </c>
      <c r="L651" s="56">
        <f t="shared" si="71"/>
        <v>2.8500432883815461E-2</v>
      </c>
    </row>
    <row r="652" spans="1:12" x14ac:dyDescent="0.2">
      <c r="A652" s="59">
        <f t="shared" si="72"/>
        <v>264</v>
      </c>
      <c r="B652" s="57" t="s">
        <v>70</v>
      </c>
      <c r="C652" s="81">
        <v>51.3</v>
      </c>
      <c r="D652" s="81"/>
      <c r="E652" s="81"/>
      <c r="F652" s="81">
        <f t="shared" si="69"/>
        <v>51.3</v>
      </c>
      <c r="G652" s="56">
        <f t="shared" si="73"/>
        <v>2.2109314831040441E-4</v>
      </c>
      <c r="H652" s="321">
        <f t="shared" si="70"/>
        <v>0.84192270876602004</v>
      </c>
      <c r="I652" s="54">
        <f t="shared" si="74"/>
        <v>0.1852229959285244</v>
      </c>
      <c r="J652" s="54">
        <f t="shared" si="75"/>
        <v>0.42096135438301002</v>
      </c>
      <c r="K652" s="54">
        <v>1.3965147862178411E-2</v>
      </c>
      <c r="L652" s="56">
        <f t="shared" si="71"/>
        <v>2.8500432883815457E-2</v>
      </c>
    </row>
    <row r="653" spans="1:12" x14ac:dyDescent="0.2">
      <c r="A653" s="59">
        <f t="shared" si="72"/>
        <v>265</v>
      </c>
      <c r="B653" s="57" t="s">
        <v>71</v>
      </c>
      <c r="C653" s="81">
        <v>312.3</v>
      </c>
      <c r="D653" s="81"/>
      <c r="E653" s="81"/>
      <c r="F653" s="81">
        <f t="shared" si="69"/>
        <v>312.3</v>
      </c>
      <c r="G653" s="56">
        <f t="shared" si="73"/>
        <v>1.3459530256791287E-3</v>
      </c>
      <c r="H653" s="321">
        <f t="shared" si="70"/>
        <v>5.1253891217861218</v>
      </c>
      <c r="I653" s="54">
        <f t="shared" si="74"/>
        <v>1.1275856067929468</v>
      </c>
      <c r="J653" s="54">
        <f t="shared" si="75"/>
        <v>2.5626945608930609</v>
      </c>
      <c r="K653" s="54">
        <v>8.501590014343699E-2</v>
      </c>
      <c r="L653" s="56">
        <f t="shared" si="71"/>
        <v>2.8500432883815454E-2</v>
      </c>
    </row>
    <row r="654" spans="1:12" x14ac:dyDescent="0.2">
      <c r="A654" s="59">
        <f t="shared" si="72"/>
        <v>266</v>
      </c>
      <c r="B654" s="57" t="s">
        <v>72</v>
      </c>
      <c r="C654" s="81">
        <v>706.6</v>
      </c>
      <c r="D654" s="81">
        <v>191.5</v>
      </c>
      <c r="E654" s="81"/>
      <c r="F654" s="81">
        <f t="shared" si="69"/>
        <v>898.1</v>
      </c>
      <c r="G654" s="56">
        <f t="shared" si="73"/>
        <v>3.8706385282178211E-3</v>
      </c>
      <c r="H654" s="321">
        <f t="shared" si="70"/>
        <v>14.739391515453462</v>
      </c>
      <c r="I654" s="54">
        <f t="shared" si="74"/>
        <v>3.2426661333997617</v>
      </c>
      <c r="J654" s="54">
        <f t="shared" si="75"/>
        <v>7.3696957577267312</v>
      </c>
      <c r="K654" s="54">
        <v>0.24448536637470622</v>
      </c>
      <c r="L654" s="56">
        <f t="shared" si="71"/>
        <v>2.8500432883815457E-2</v>
      </c>
    </row>
    <row r="655" spans="1:12" x14ac:dyDescent="0.2">
      <c r="A655" s="59">
        <f t="shared" si="72"/>
        <v>267</v>
      </c>
      <c r="B655" s="57" t="s">
        <v>73</v>
      </c>
      <c r="C655" s="81">
        <v>552.4</v>
      </c>
      <c r="D655" s="81"/>
      <c r="E655" s="81"/>
      <c r="F655" s="81">
        <f t="shared" si="69"/>
        <v>552.4</v>
      </c>
      <c r="G655" s="56">
        <f t="shared" si="73"/>
        <v>2.3807379166991697E-3</v>
      </c>
      <c r="H655" s="321">
        <f t="shared" si="70"/>
        <v>9.0658499867904379</v>
      </c>
      <c r="I655" s="54">
        <f t="shared" si="74"/>
        <v>1.9944869970938963</v>
      </c>
      <c r="J655" s="54">
        <f t="shared" si="75"/>
        <v>4.5329249933952189</v>
      </c>
      <c r="K655" s="54">
        <v>0.15037714774010436</v>
      </c>
      <c r="L655" s="56">
        <f t="shared" si="71"/>
        <v>2.8500432883815457E-2</v>
      </c>
    </row>
    <row r="656" spans="1:12" x14ac:dyDescent="0.2">
      <c r="A656" s="59">
        <f t="shared" si="72"/>
        <v>268</v>
      </c>
      <c r="B656" s="57" t="s">
        <v>74</v>
      </c>
      <c r="C656" s="81">
        <v>971.2</v>
      </c>
      <c r="D656" s="81"/>
      <c r="E656" s="81"/>
      <c r="F656" s="81">
        <f t="shared" si="69"/>
        <v>971.2</v>
      </c>
      <c r="G656" s="56">
        <f t="shared" si="73"/>
        <v>4.1856854900402495E-3</v>
      </c>
      <c r="H656" s="321">
        <f t="shared" si="70"/>
        <v>15.93909034607327</v>
      </c>
      <c r="I656" s="54">
        <f t="shared" si="74"/>
        <v>3.5065998761361192</v>
      </c>
      <c r="J656" s="54">
        <f t="shared" si="75"/>
        <v>7.9695451730366349</v>
      </c>
      <c r="K656" s="54">
        <v>0.26438502151554916</v>
      </c>
      <c r="L656" s="56">
        <f t="shared" si="71"/>
        <v>2.8500432883815457E-2</v>
      </c>
    </row>
    <row r="657" spans="1:12" x14ac:dyDescent="0.2">
      <c r="A657" s="59">
        <f t="shared" si="72"/>
        <v>269</v>
      </c>
      <c r="B657" s="57" t="s">
        <v>75</v>
      </c>
      <c r="C657" s="81">
        <v>391.8</v>
      </c>
      <c r="D657" s="81"/>
      <c r="E657" s="81"/>
      <c r="F657" s="81">
        <f t="shared" si="69"/>
        <v>391.8</v>
      </c>
      <c r="G657" s="56">
        <f t="shared" si="73"/>
        <v>1.6885827584408666E-3</v>
      </c>
      <c r="H657" s="321">
        <f t="shared" si="70"/>
        <v>6.4301231441428204</v>
      </c>
      <c r="I657" s="54">
        <f t="shared" si="74"/>
        <v>1.4146270917114205</v>
      </c>
      <c r="J657" s="54">
        <f t="shared" si="75"/>
        <v>3.2150615720714102</v>
      </c>
      <c r="K657" s="54">
        <v>0.10665779595324565</v>
      </c>
      <c r="L657" s="56">
        <f t="shared" si="71"/>
        <v>2.8500432883815457E-2</v>
      </c>
    </row>
    <row r="658" spans="1:12" x14ac:dyDescent="0.2">
      <c r="A658" s="59">
        <f t="shared" si="72"/>
        <v>270</v>
      </c>
      <c r="B658" s="57" t="s">
        <v>76</v>
      </c>
      <c r="C658" s="81">
        <v>414</v>
      </c>
      <c r="D658" s="81"/>
      <c r="E658" s="81"/>
      <c r="F658" s="81">
        <f t="shared" si="69"/>
        <v>414</v>
      </c>
      <c r="G658" s="56">
        <f t="shared" si="73"/>
        <v>1.7842604951365971E-3</v>
      </c>
      <c r="H658" s="321">
        <f t="shared" si="70"/>
        <v>6.794463965480162</v>
      </c>
      <c r="I658" s="54">
        <f t="shared" si="74"/>
        <v>1.4947820724056355</v>
      </c>
      <c r="J658" s="54">
        <f t="shared" si="75"/>
        <v>3.397231982740081</v>
      </c>
      <c r="K658" s="54">
        <v>0.11270119327372051</v>
      </c>
      <c r="L658" s="56">
        <f t="shared" si="71"/>
        <v>2.8500432883815457E-2</v>
      </c>
    </row>
    <row r="659" spans="1:12" x14ac:dyDescent="0.2">
      <c r="A659" s="59">
        <f t="shared" si="72"/>
        <v>271</v>
      </c>
      <c r="B659" s="57" t="s">
        <v>77</v>
      </c>
      <c r="C659" s="81">
        <v>370.4</v>
      </c>
      <c r="D659" s="81">
        <v>116.4</v>
      </c>
      <c r="E659" s="81"/>
      <c r="F659" s="81">
        <f t="shared" si="69"/>
        <v>486.79999999999995</v>
      </c>
      <c r="G659" s="56">
        <f t="shared" si="73"/>
        <v>2.098014514571245E-3</v>
      </c>
      <c r="H659" s="321">
        <f t="shared" si="70"/>
        <v>7.9892392714873015</v>
      </c>
      <c r="I659" s="54">
        <f t="shared" si="74"/>
        <v>1.7576326397272064</v>
      </c>
      <c r="J659" s="54">
        <f t="shared" si="75"/>
        <v>3.9946196357436508</v>
      </c>
      <c r="K659" s="54">
        <v>0.13251918088320566</v>
      </c>
      <c r="L659" s="56">
        <f t="shared" si="71"/>
        <v>2.8500432883815457E-2</v>
      </c>
    </row>
    <row r="660" spans="1:12" x14ac:dyDescent="0.2">
      <c r="A660" s="59">
        <f t="shared" si="72"/>
        <v>272</v>
      </c>
      <c r="B660" s="57" t="s">
        <v>78</v>
      </c>
      <c r="C660" s="81">
        <v>355</v>
      </c>
      <c r="D660" s="81"/>
      <c r="E660" s="81"/>
      <c r="F660" s="81">
        <f t="shared" si="69"/>
        <v>355</v>
      </c>
      <c r="G660" s="56">
        <f t="shared" si="73"/>
        <v>1.5299818255398356E-3</v>
      </c>
      <c r="H660" s="321">
        <f t="shared" si="70"/>
        <v>5.8261707916556942</v>
      </c>
      <c r="I660" s="54">
        <f t="shared" si="74"/>
        <v>1.2817575741642526</v>
      </c>
      <c r="J660" s="54">
        <f t="shared" si="75"/>
        <v>2.9130853958278471</v>
      </c>
      <c r="K660" s="54">
        <v>9.6639912106692705E-2</v>
      </c>
      <c r="L660" s="56">
        <f t="shared" si="71"/>
        <v>2.8500432883815454E-2</v>
      </c>
    </row>
    <row r="661" spans="1:12" x14ac:dyDescent="0.2">
      <c r="A661" s="59">
        <f t="shared" si="72"/>
        <v>273</v>
      </c>
      <c r="B661" s="57" t="s">
        <v>79</v>
      </c>
      <c r="C661" s="81">
        <v>143.19999999999999</v>
      </c>
      <c r="D661" s="81"/>
      <c r="E661" s="81">
        <v>41.9</v>
      </c>
      <c r="F661" s="81">
        <f t="shared" si="69"/>
        <v>185.1</v>
      </c>
      <c r="G661" s="56">
        <f t="shared" si="73"/>
        <v>7.9774545326034808E-4</v>
      </c>
      <c r="H661" s="321">
        <f t="shared" si="70"/>
        <v>3.0378146860154054</v>
      </c>
      <c r="I661" s="54">
        <f t="shared" si="74"/>
        <v>0.66831923092338918</v>
      </c>
      <c r="J661" s="54">
        <f t="shared" si="75"/>
        <v>1.5189073430077027</v>
      </c>
      <c r="K661" s="54">
        <v>5.0388866847743144E-2</v>
      </c>
      <c r="L661" s="56">
        <f t="shared" si="71"/>
        <v>2.8500432883815454E-2</v>
      </c>
    </row>
    <row r="662" spans="1:12" x14ac:dyDescent="0.2">
      <c r="A662" s="59">
        <f t="shared" si="72"/>
        <v>274</v>
      </c>
      <c r="B662" s="57" t="s">
        <v>80</v>
      </c>
      <c r="C662" s="81">
        <v>163.19999999999999</v>
      </c>
      <c r="D662" s="81"/>
      <c r="E662" s="81"/>
      <c r="F662" s="81">
        <f t="shared" si="69"/>
        <v>163.19999999999999</v>
      </c>
      <c r="G662" s="56">
        <f t="shared" si="73"/>
        <v>7.0336065895239763E-4</v>
      </c>
      <c r="H662" s="321">
        <f t="shared" si="70"/>
        <v>2.6783973892907302</v>
      </c>
      <c r="I662" s="54">
        <f t="shared" si="74"/>
        <v>0.58924742564396071</v>
      </c>
      <c r="J662" s="54">
        <f t="shared" si="75"/>
        <v>1.3391986946453651</v>
      </c>
      <c r="K662" s="54">
        <v>4.4427137058626047E-2</v>
      </c>
      <c r="L662" s="56">
        <f t="shared" si="71"/>
        <v>2.8500432883815457E-2</v>
      </c>
    </row>
    <row r="663" spans="1:12" x14ac:dyDescent="0.2">
      <c r="A663" s="59">
        <f t="shared" si="72"/>
        <v>275</v>
      </c>
      <c r="B663" s="57" t="s">
        <v>81</v>
      </c>
      <c r="C663" s="81">
        <v>268.2</v>
      </c>
      <c r="D663" s="81"/>
      <c r="E663" s="81"/>
      <c r="F663" s="81">
        <f t="shared" si="69"/>
        <v>268.2</v>
      </c>
      <c r="G663" s="56">
        <f t="shared" si="73"/>
        <v>1.1558904946754477E-3</v>
      </c>
      <c r="H663" s="321">
        <f t="shared" si="70"/>
        <v>4.4016310037241047</v>
      </c>
      <c r="I663" s="54">
        <f t="shared" si="74"/>
        <v>0.96835882081930302</v>
      </c>
      <c r="J663" s="54">
        <f t="shared" si="75"/>
        <v>2.2008155018620523</v>
      </c>
      <c r="K663" s="54">
        <v>7.3010773033845011E-2</v>
      </c>
      <c r="L663" s="56">
        <f t="shared" si="71"/>
        <v>2.8500432883815461E-2</v>
      </c>
    </row>
    <row r="664" spans="1:12" x14ac:dyDescent="0.2">
      <c r="A664" s="59">
        <f t="shared" si="72"/>
        <v>276</v>
      </c>
      <c r="B664" s="57" t="s">
        <v>82</v>
      </c>
      <c r="C664" s="81">
        <v>1401.05</v>
      </c>
      <c r="D664" s="81"/>
      <c r="E664" s="81"/>
      <c r="F664" s="81">
        <f t="shared" si="69"/>
        <v>1401.05</v>
      </c>
      <c r="G664" s="56">
        <f t="shared" si="73"/>
        <v>6.0382564413312299E-3</v>
      </c>
      <c r="H664" s="321">
        <f t="shared" si="70"/>
        <v>22.993680528589323</v>
      </c>
      <c r="I664" s="54">
        <f t="shared" si="74"/>
        <v>5.0586097162896513</v>
      </c>
      <c r="J664" s="54">
        <f t="shared" si="75"/>
        <v>11.496840264294661</v>
      </c>
      <c r="K664" s="54">
        <v>0.38140098269600514</v>
      </c>
      <c r="L664" s="56">
        <f t="shared" si="71"/>
        <v>2.8500432883815457E-2</v>
      </c>
    </row>
    <row r="665" spans="1:12" x14ac:dyDescent="0.2">
      <c r="A665" s="59">
        <f t="shared" si="72"/>
        <v>277</v>
      </c>
      <c r="B665" s="57" t="s">
        <v>83</v>
      </c>
      <c r="C665" s="81">
        <v>1909.5</v>
      </c>
      <c r="D665" s="81"/>
      <c r="E665" s="81"/>
      <c r="F665" s="81">
        <f t="shared" si="69"/>
        <v>1909.5</v>
      </c>
      <c r="G665" s="56">
        <f t="shared" si="73"/>
        <v>8.2295782982206092E-3</v>
      </c>
      <c r="H665" s="321">
        <f t="shared" si="70"/>
        <v>31.338234159624079</v>
      </c>
      <c r="I665" s="54">
        <f t="shared" si="74"/>
        <v>6.8944115151172971</v>
      </c>
      <c r="J665" s="54">
        <f t="shared" si="75"/>
        <v>15.66911707981204</v>
      </c>
      <c r="K665" s="54">
        <v>0.51981383709219631</v>
      </c>
      <c r="L665" s="56">
        <f t="shared" si="71"/>
        <v>2.8500432883815454E-2</v>
      </c>
    </row>
    <row r="666" spans="1:12" x14ac:dyDescent="0.2">
      <c r="A666" s="59">
        <f t="shared" si="72"/>
        <v>278</v>
      </c>
      <c r="B666" s="57" t="s">
        <v>116</v>
      </c>
      <c r="C666" s="81">
        <v>542.20000000000005</v>
      </c>
      <c r="D666" s="81"/>
      <c r="E666" s="81"/>
      <c r="F666" s="81">
        <f t="shared" si="69"/>
        <v>542.20000000000005</v>
      </c>
      <c r="G666" s="56">
        <f t="shared" si="73"/>
        <v>2.3367778755146451E-3</v>
      </c>
      <c r="H666" s="321">
        <f t="shared" si="70"/>
        <v>8.8984501499597677</v>
      </c>
      <c r="I666" s="54">
        <f t="shared" si="74"/>
        <v>1.957659032991149</v>
      </c>
      <c r="J666" s="54">
        <f t="shared" si="75"/>
        <v>4.4492250749798838</v>
      </c>
      <c r="K666" s="54">
        <v>0.14760045167394023</v>
      </c>
      <c r="L666" s="56">
        <f t="shared" si="71"/>
        <v>2.8500432883815454E-2</v>
      </c>
    </row>
    <row r="667" spans="1:12" x14ac:dyDescent="0.2">
      <c r="A667" s="59">
        <f t="shared" si="72"/>
        <v>279</v>
      </c>
      <c r="B667" s="57" t="s">
        <v>117</v>
      </c>
      <c r="C667" s="81">
        <v>168.8</v>
      </c>
      <c r="D667" s="81"/>
      <c r="E667" s="81"/>
      <c r="F667" s="81">
        <f t="shared" si="69"/>
        <v>168.8</v>
      </c>
      <c r="G667" s="56">
        <f t="shared" si="73"/>
        <v>7.2749558352429376E-4</v>
      </c>
      <c r="H667" s="321">
        <f t="shared" si="70"/>
        <v>2.7703031820605108</v>
      </c>
      <c r="I667" s="54">
        <f t="shared" si="74"/>
        <v>0.60946670005331238</v>
      </c>
      <c r="J667" s="54">
        <f t="shared" si="75"/>
        <v>1.3851515910302554</v>
      </c>
      <c r="K667" s="54">
        <v>4.5951597643971061E-2</v>
      </c>
      <c r="L667" s="56">
        <f t="shared" si="71"/>
        <v>2.8500432883815461E-2</v>
      </c>
    </row>
    <row r="668" spans="1:12" x14ac:dyDescent="0.2">
      <c r="A668" s="59">
        <f t="shared" si="72"/>
        <v>280</v>
      </c>
      <c r="B668" s="57" t="s">
        <v>118</v>
      </c>
      <c r="C668" s="81">
        <v>173.2</v>
      </c>
      <c r="D668" s="81"/>
      <c r="E668" s="81"/>
      <c r="F668" s="81">
        <f t="shared" si="69"/>
        <v>173.2</v>
      </c>
      <c r="G668" s="56">
        <f t="shared" si="73"/>
        <v>7.4645873854506904E-4</v>
      </c>
      <c r="H668" s="321">
        <f t="shared" si="70"/>
        <v>2.8425148763796231</v>
      </c>
      <c r="I668" s="54">
        <f t="shared" si="74"/>
        <v>0.62535327280351705</v>
      </c>
      <c r="J668" s="54">
        <f t="shared" si="75"/>
        <v>1.4212574381898115</v>
      </c>
      <c r="K668" s="54">
        <v>4.7149388103884998E-2</v>
      </c>
      <c r="L668" s="56">
        <f t="shared" si="71"/>
        <v>2.8500432883815457E-2</v>
      </c>
    </row>
    <row r="669" spans="1:12" x14ac:dyDescent="0.2">
      <c r="A669" s="59">
        <f t="shared" si="72"/>
        <v>281</v>
      </c>
      <c r="B669" s="57" t="s">
        <v>119</v>
      </c>
      <c r="C669" s="81">
        <v>174.6</v>
      </c>
      <c r="D669" s="81"/>
      <c r="E669" s="81"/>
      <c r="F669" s="81">
        <f t="shared" si="69"/>
        <v>174.6</v>
      </c>
      <c r="G669" s="56">
        <f t="shared" si="73"/>
        <v>7.5249246968804313E-4</v>
      </c>
      <c r="H669" s="321">
        <f t="shared" si="70"/>
        <v>2.8654913245720683</v>
      </c>
      <c r="I669" s="54">
        <f t="shared" si="74"/>
        <v>0.63040809140585508</v>
      </c>
      <c r="J669" s="54">
        <f t="shared" si="75"/>
        <v>1.4327456622860342</v>
      </c>
      <c r="K669" s="54">
        <v>4.7530503250221255E-2</v>
      </c>
      <c r="L669" s="56">
        <f t="shared" si="71"/>
        <v>2.8500432883815457E-2</v>
      </c>
    </row>
    <row r="670" spans="1:12" x14ac:dyDescent="0.2">
      <c r="A670" s="59">
        <f t="shared" si="72"/>
        <v>282</v>
      </c>
      <c r="B670" s="57" t="s">
        <v>120</v>
      </c>
      <c r="C670" s="81">
        <v>174.6</v>
      </c>
      <c r="D670" s="81"/>
      <c r="E670" s="81">
        <v>31</v>
      </c>
      <c r="F670" s="81">
        <f t="shared" si="69"/>
        <v>205.6</v>
      </c>
      <c r="G670" s="56">
        <f t="shared" si="73"/>
        <v>8.8609651642532455E-4</v>
      </c>
      <c r="H670" s="321">
        <f t="shared" si="70"/>
        <v>3.3742555345476357</v>
      </c>
      <c r="I670" s="54">
        <f t="shared" si="74"/>
        <v>0.74233621760047985</v>
      </c>
      <c r="J670" s="54">
        <f t="shared" si="75"/>
        <v>1.6871277672738179</v>
      </c>
      <c r="K670" s="54">
        <v>5.5969481490523998E-2</v>
      </c>
      <c r="L670" s="56">
        <f t="shared" si="71"/>
        <v>2.8500432883815457E-2</v>
      </c>
    </row>
    <row r="671" spans="1:12" x14ac:dyDescent="0.2">
      <c r="A671" s="59">
        <f t="shared" si="72"/>
        <v>283</v>
      </c>
      <c r="B671" s="57" t="s">
        <v>121</v>
      </c>
      <c r="C671" s="81">
        <v>285.89999999999998</v>
      </c>
      <c r="D671" s="81"/>
      <c r="E671" s="81"/>
      <c r="F671" s="81">
        <f t="shared" si="69"/>
        <v>285.89999999999998</v>
      </c>
      <c r="G671" s="56">
        <f t="shared" si="73"/>
        <v>1.232174095554476E-3</v>
      </c>
      <c r="H671" s="321">
        <f t="shared" si="70"/>
        <v>4.692118955871444</v>
      </c>
      <c r="I671" s="54">
        <f t="shared" si="74"/>
        <v>1.0322661702917177</v>
      </c>
      <c r="J671" s="54">
        <f t="shared" si="75"/>
        <v>2.346059477935722</v>
      </c>
      <c r="K671" s="54">
        <v>7.7829157383953351E-2</v>
      </c>
      <c r="L671" s="56">
        <f t="shared" si="71"/>
        <v>2.8500432883815454E-2</v>
      </c>
    </row>
    <row r="672" spans="1:12" x14ac:dyDescent="0.2">
      <c r="A672" s="59">
        <f t="shared" si="72"/>
        <v>284</v>
      </c>
      <c r="B672" s="57" t="s">
        <v>122</v>
      </c>
      <c r="C672" s="81">
        <v>365.3</v>
      </c>
      <c r="D672" s="81">
        <v>20.6</v>
      </c>
      <c r="E672" s="81"/>
      <c r="F672" s="81">
        <f t="shared" si="69"/>
        <v>385.90000000000003</v>
      </c>
      <c r="G672" s="56">
        <f t="shared" si="73"/>
        <v>1.6631548914811905E-3</v>
      </c>
      <c r="H672" s="321">
        <f t="shared" si="70"/>
        <v>6.3332938267603733</v>
      </c>
      <c r="I672" s="54">
        <f t="shared" si="74"/>
        <v>1.3933246418872822</v>
      </c>
      <c r="J672" s="54">
        <f t="shared" si="75"/>
        <v>3.1666469133801867</v>
      </c>
      <c r="K672" s="54">
        <v>0.10505166783654286</v>
      </c>
      <c r="L672" s="56">
        <f t="shared" si="71"/>
        <v>2.8500432883815454E-2</v>
      </c>
    </row>
    <row r="673" spans="1:12" x14ac:dyDescent="0.2">
      <c r="A673" s="59">
        <f t="shared" si="72"/>
        <v>285</v>
      </c>
      <c r="B673" s="57" t="s">
        <v>123</v>
      </c>
      <c r="C673" s="81">
        <v>204.5</v>
      </c>
      <c r="D673" s="81"/>
      <c r="E673" s="81"/>
      <c r="F673" s="81">
        <f t="shared" si="69"/>
        <v>204.5</v>
      </c>
      <c r="G673" s="56">
        <f t="shared" si="73"/>
        <v>8.8135572767013065E-4</v>
      </c>
      <c r="H673" s="321">
        <f t="shared" si="70"/>
        <v>3.3562026109678573</v>
      </c>
      <c r="I673" s="54">
        <f t="shared" si="74"/>
        <v>0.73836457441292858</v>
      </c>
      <c r="J673" s="54">
        <f t="shared" si="75"/>
        <v>1.6781013054839287</v>
      </c>
      <c r="K673" s="54">
        <v>5.5670033875545519E-2</v>
      </c>
      <c r="L673" s="56">
        <f t="shared" si="71"/>
        <v>2.8500432883815451E-2</v>
      </c>
    </row>
    <row r="674" spans="1:12" x14ac:dyDescent="0.2">
      <c r="A674" s="59">
        <f t="shared" si="72"/>
        <v>286</v>
      </c>
      <c r="B674" s="57" t="s">
        <v>124</v>
      </c>
      <c r="C674" s="81">
        <v>625.70000000000005</v>
      </c>
      <c r="D674" s="81"/>
      <c r="E674" s="81"/>
      <c r="F674" s="81">
        <f t="shared" si="69"/>
        <v>625.70000000000005</v>
      </c>
      <c r="G674" s="56">
        <f t="shared" si="73"/>
        <v>2.6966468401134515E-3</v>
      </c>
      <c r="H674" s="321">
        <f t="shared" si="70"/>
        <v>10.268831167152022</v>
      </c>
      <c r="I674" s="54">
        <f t="shared" si="74"/>
        <v>2.2591428567734448</v>
      </c>
      <c r="J674" s="54">
        <f t="shared" si="75"/>
        <v>5.1344155835760112</v>
      </c>
      <c r="K674" s="54">
        <v>0.17033124790185247</v>
      </c>
      <c r="L674" s="56">
        <f t="shared" si="71"/>
        <v>2.8500432883815454E-2</v>
      </c>
    </row>
    <row r="675" spans="1:12" x14ac:dyDescent="0.2">
      <c r="A675" s="59">
        <f t="shared" si="72"/>
        <v>287</v>
      </c>
      <c r="B675" s="57" t="s">
        <v>126</v>
      </c>
      <c r="C675" s="81">
        <v>429.5</v>
      </c>
      <c r="D675" s="81"/>
      <c r="E675" s="81">
        <v>30.7</v>
      </c>
      <c r="F675" s="81">
        <f t="shared" si="69"/>
        <v>460.2</v>
      </c>
      <c r="G675" s="56">
        <f t="shared" si="73"/>
        <v>1.9833736228547392E-3</v>
      </c>
      <c r="H675" s="321">
        <f t="shared" si="70"/>
        <v>7.5526867558308473</v>
      </c>
      <c r="I675" s="54">
        <f t="shared" si="74"/>
        <v>1.6615910862827865</v>
      </c>
      <c r="J675" s="54">
        <f t="shared" si="75"/>
        <v>3.7763433779154236</v>
      </c>
      <c r="K675" s="54">
        <v>0.12527799310281684</v>
      </c>
      <c r="L675" s="56">
        <f t="shared" si="71"/>
        <v>2.8500432883815457E-2</v>
      </c>
    </row>
    <row r="676" spans="1:12" x14ac:dyDescent="0.2">
      <c r="A676" s="59">
        <f t="shared" si="72"/>
        <v>288</v>
      </c>
      <c r="B676" s="57" t="s">
        <v>127</v>
      </c>
      <c r="C676" s="81">
        <v>206.4</v>
      </c>
      <c r="D676" s="81"/>
      <c r="E676" s="81"/>
      <c r="F676" s="81">
        <f t="shared" si="69"/>
        <v>206.4</v>
      </c>
      <c r="G676" s="56">
        <f t="shared" si="73"/>
        <v>8.8954436279273827E-4</v>
      </c>
      <c r="H676" s="321">
        <f t="shared" si="70"/>
        <v>3.3873849335147472</v>
      </c>
      <c r="I676" s="54">
        <f t="shared" si="74"/>
        <v>0.74522468537324438</v>
      </c>
      <c r="J676" s="54">
        <f t="shared" si="75"/>
        <v>1.6936924667573736</v>
      </c>
      <c r="K676" s="54">
        <v>5.6187261574144713E-2</v>
      </c>
      <c r="L676" s="56">
        <f t="shared" si="71"/>
        <v>2.8500432883815457E-2</v>
      </c>
    </row>
    <row r="677" spans="1:12" x14ac:dyDescent="0.2">
      <c r="A677" s="59">
        <f t="shared" si="72"/>
        <v>289</v>
      </c>
      <c r="B677" s="57" t="s">
        <v>1757</v>
      </c>
      <c r="C677" s="81">
        <v>275.2</v>
      </c>
      <c r="D677" s="81"/>
      <c r="E677" s="81"/>
      <c r="F677" s="81">
        <f t="shared" si="69"/>
        <v>275.2</v>
      </c>
      <c r="G677" s="56">
        <f t="shared" si="73"/>
        <v>1.1860591503903175E-3</v>
      </c>
      <c r="H677" s="321">
        <f t="shared" si="70"/>
        <v>4.5165132446863296</v>
      </c>
      <c r="I677" s="54">
        <f t="shared" si="74"/>
        <v>0.9936329138309925</v>
      </c>
      <c r="J677" s="54">
        <f t="shared" si="75"/>
        <v>2.2582566223431648</v>
      </c>
      <c r="K677" s="54">
        <v>7.4916348765526289E-2</v>
      </c>
      <c r="L677" s="56">
        <f t="shared" si="71"/>
        <v>2.8500432883815461E-2</v>
      </c>
    </row>
    <row r="678" spans="1:12" x14ac:dyDescent="0.2">
      <c r="A678" s="59">
        <f t="shared" si="72"/>
        <v>290</v>
      </c>
      <c r="B678" s="57" t="s">
        <v>1758</v>
      </c>
      <c r="C678" s="81">
        <v>318.89999999999998</v>
      </c>
      <c r="D678" s="81"/>
      <c r="E678" s="81"/>
      <c r="F678" s="81">
        <f t="shared" si="69"/>
        <v>318.89999999999998</v>
      </c>
      <c r="G678" s="56">
        <f t="shared" si="73"/>
        <v>1.3743977582102917E-3</v>
      </c>
      <c r="H678" s="321">
        <f t="shared" si="70"/>
        <v>5.2337066632647913</v>
      </c>
      <c r="I678" s="54">
        <f t="shared" si="74"/>
        <v>1.1514154659182541</v>
      </c>
      <c r="J678" s="54">
        <f t="shared" si="75"/>
        <v>2.6168533316323956</v>
      </c>
      <c r="K678" s="54">
        <v>8.6812585833307879E-2</v>
      </c>
      <c r="L678" s="56">
        <f t="shared" si="71"/>
        <v>2.8500432883815454E-2</v>
      </c>
    </row>
    <row r="679" spans="1:12" x14ac:dyDescent="0.2">
      <c r="A679" s="59">
        <f t="shared" si="72"/>
        <v>291</v>
      </c>
      <c r="B679" s="57" t="s">
        <v>1759</v>
      </c>
      <c r="C679" s="81">
        <v>75.2</v>
      </c>
      <c r="D679" s="81"/>
      <c r="E679" s="81"/>
      <c r="F679" s="81">
        <f t="shared" si="69"/>
        <v>75.2</v>
      </c>
      <c r="G679" s="56">
        <f t="shared" si="73"/>
        <v>3.2409755853688913E-4</v>
      </c>
      <c r="H679" s="321">
        <f t="shared" si="70"/>
        <v>1.2341635029084739</v>
      </c>
      <c r="I679" s="54">
        <f t="shared" si="74"/>
        <v>0.27151597063986427</v>
      </c>
      <c r="J679" s="54">
        <f t="shared" si="75"/>
        <v>0.61708175145423694</v>
      </c>
      <c r="K679" s="54">
        <v>2.0471327860347301E-2</v>
      </c>
      <c r="L679" s="56">
        <f t="shared" si="71"/>
        <v>2.8500432883815457E-2</v>
      </c>
    </row>
    <row r="680" spans="1:12" x14ac:dyDescent="0.2">
      <c r="A680" s="59">
        <f t="shared" si="72"/>
        <v>292</v>
      </c>
      <c r="B680" s="57" t="s">
        <v>1760</v>
      </c>
      <c r="C680" s="81">
        <v>320.89999999999998</v>
      </c>
      <c r="D680" s="81"/>
      <c r="E680" s="81"/>
      <c r="F680" s="81">
        <f t="shared" si="69"/>
        <v>320.89999999999998</v>
      </c>
      <c r="G680" s="56">
        <f t="shared" si="73"/>
        <v>1.3830173741288261E-3</v>
      </c>
      <c r="H680" s="321">
        <f t="shared" si="70"/>
        <v>5.2665301606825698</v>
      </c>
      <c r="I680" s="54">
        <f t="shared" si="74"/>
        <v>1.1586366353501654</v>
      </c>
      <c r="J680" s="54">
        <f t="shared" si="75"/>
        <v>2.6332650803412849</v>
      </c>
      <c r="K680" s="54">
        <v>8.735703604235967E-2</v>
      </c>
      <c r="L680" s="56">
        <f t="shared" si="71"/>
        <v>2.8500432883815461E-2</v>
      </c>
    </row>
    <row r="681" spans="1:12" x14ac:dyDescent="0.2">
      <c r="A681" s="59">
        <f t="shared" si="72"/>
        <v>293</v>
      </c>
      <c r="B681" s="57" t="s">
        <v>1761</v>
      </c>
      <c r="C681" s="81">
        <v>417.2</v>
      </c>
      <c r="D681" s="81"/>
      <c r="E681" s="81"/>
      <c r="F681" s="81">
        <f t="shared" si="69"/>
        <v>417.2</v>
      </c>
      <c r="G681" s="56">
        <f t="shared" si="73"/>
        <v>1.7980518806062519E-3</v>
      </c>
      <c r="H681" s="321">
        <f t="shared" si="70"/>
        <v>6.8469815613486071</v>
      </c>
      <c r="I681" s="54">
        <f t="shared" si="74"/>
        <v>1.5063359434966936</v>
      </c>
      <c r="J681" s="54">
        <f t="shared" si="75"/>
        <v>3.4234907806743036</v>
      </c>
      <c r="K681" s="54">
        <v>0.11357231360820336</v>
      </c>
      <c r="L681" s="56">
        <f t="shared" si="71"/>
        <v>2.8500432883815454E-2</v>
      </c>
    </row>
    <row r="682" spans="1:12" x14ac:dyDescent="0.2">
      <c r="A682" s="59">
        <f t="shared" si="72"/>
        <v>294</v>
      </c>
      <c r="B682" s="57" t="s">
        <v>1762</v>
      </c>
      <c r="C682" s="81">
        <v>321.3</v>
      </c>
      <c r="D682" s="81"/>
      <c r="E682" s="81"/>
      <c r="F682" s="81">
        <f t="shared" si="69"/>
        <v>321.3</v>
      </c>
      <c r="G682" s="56">
        <f t="shared" si="73"/>
        <v>1.384741297312533E-3</v>
      </c>
      <c r="H682" s="321">
        <f t="shared" si="70"/>
        <v>5.2730948601661254</v>
      </c>
      <c r="I682" s="54">
        <f t="shared" si="74"/>
        <v>1.1600808692365476</v>
      </c>
      <c r="J682" s="54">
        <f t="shared" si="75"/>
        <v>2.6365474300830627</v>
      </c>
      <c r="K682" s="54">
        <v>8.7465926084170045E-2</v>
      </c>
      <c r="L682" s="56">
        <f t="shared" si="71"/>
        <v>2.8500432883815454E-2</v>
      </c>
    </row>
    <row r="683" spans="1:12" x14ac:dyDescent="0.2">
      <c r="A683" s="59">
        <f t="shared" si="72"/>
        <v>295</v>
      </c>
      <c r="B683" s="57" t="s">
        <v>1763</v>
      </c>
      <c r="C683" s="81">
        <v>284.5</v>
      </c>
      <c r="D683" s="81"/>
      <c r="E683" s="81"/>
      <c r="F683" s="81">
        <f t="shared" si="69"/>
        <v>284.5</v>
      </c>
      <c r="G683" s="56">
        <f t="shared" si="73"/>
        <v>1.2261403644115022E-3</v>
      </c>
      <c r="H683" s="321">
        <f t="shared" si="70"/>
        <v>4.6691425076790001</v>
      </c>
      <c r="I683" s="54">
        <f t="shared" si="74"/>
        <v>1.0272113516893799</v>
      </c>
      <c r="J683" s="54">
        <f t="shared" si="75"/>
        <v>2.3345712538395</v>
      </c>
      <c r="K683" s="54">
        <v>7.7448042237617101E-2</v>
      </c>
      <c r="L683" s="56">
        <f t="shared" si="71"/>
        <v>2.8500432883815454E-2</v>
      </c>
    </row>
    <row r="684" spans="1:12" x14ac:dyDescent="0.2">
      <c r="A684" s="59">
        <f t="shared" si="72"/>
        <v>296</v>
      </c>
      <c r="B684" s="57" t="s">
        <v>1764</v>
      </c>
      <c r="C684" s="81">
        <v>326.10000000000002</v>
      </c>
      <c r="D684" s="81"/>
      <c r="E684" s="81"/>
      <c r="F684" s="81">
        <f t="shared" si="69"/>
        <v>326.10000000000002</v>
      </c>
      <c r="G684" s="56">
        <f t="shared" si="73"/>
        <v>1.4054283755170153E-3</v>
      </c>
      <c r="H684" s="321">
        <f t="shared" si="70"/>
        <v>5.3518712539687945</v>
      </c>
      <c r="I684" s="54">
        <f t="shared" si="74"/>
        <v>1.1774116758731348</v>
      </c>
      <c r="J684" s="54">
        <f t="shared" si="75"/>
        <v>2.6759356269843972</v>
      </c>
      <c r="K684" s="54">
        <v>8.8772606585894337E-2</v>
      </c>
      <c r="L684" s="56">
        <f t="shared" si="71"/>
        <v>2.8500432883815454E-2</v>
      </c>
    </row>
    <row r="685" spans="1:12" x14ac:dyDescent="0.2">
      <c r="A685" s="59">
        <f t="shared" si="72"/>
        <v>297</v>
      </c>
      <c r="B685" s="57" t="s">
        <v>1765</v>
      </c>
      <c r="C685" s="81">
        <v>497.9</v>
      </c>
      <c r="D685" s="81"/>
      <c r="E685" s="81">
        <v>40.6</v>
      </c>
      <c r="F685" s="81">
        <f t="shared" si="69"/>
        <v>538.5</v>
      </c>
      <c r="G685" s="56">
        <f t="shared" si="73"/>
        <v>2.3208315860653562E-3</v>
      </c>
      <c r="H685" s="321">
        <f t="shared" si="70"/>
        <v>8.8377266797368765</v>
      </c>
      <c r="I685" s="54">
        <f t="shared" si="74"/>
        <v>1.9442998695421128</v>
      </c>
      <c r="J685" s="54">
        <f t="shared" si="75"/>
        <v>4.4188633398684383</v>
      </c>
      <c r="K685" s="54">
        <v>0.14659321878719442</v>
      </c>
      <c r="L685" s="56">
        <f t="shared" si="71"/>
        <v>2.8500432883815451E-2</v>
      </c>
    </row>
    <row r="686" spans="1:12" x14ac:dyDescent="0.2">
      <c r="A686" s="59">
        <f t="shared" si="72"/>
        <v>298</v>
      </c>
      <c r="B686" s="57" t="s">
        <v>1766</v>
      </c>
      <c r="C686" s="81">
        <v>138.80000000000001</v>
      </c>
      <c r="D686" s="81"/>
      <c r="E686" s="81"/>
      <c r="F686" s="81">
        <f t="shared" si="69"/>
        <v>138.80000000000001</v>
      </c>
      <c r="G686" s="56">
        <f t="shared" si="73"/>
        <v>5.9820134474627951E-4</v>
      </c>
      <c r="H686" s="321">
        <f t="shared" si="70"/>
        <v>2.2779507207938323</v>
      </c>
      <c r="I686" s="54">
        <f t="shared" si="74"/>
        <v>0.50114915857464315</v>
      </c>
      <c r="J686" s="54">
        <f t="shared" si="75"/>
        <v>1.1389753603969162</v>
      </c>
      <c r="K686" s="54">
        <v>3.7784844508194214E-2</v>
      </c>
      <c r="L686" s="56">
        <f t="shared" si="71"/>
        <v>2.8500432883815457E-2</v>
      </c>
    </row>
    <row r="687" spans="1:12" x14ac:dyDescent="0.2">
      <c r="A687" s="59">
        <f t="shared" si="72"/>
        <v>299</v>
      </c>
      <c r="B687" s="57" t="s">
        <v>1767</v>
      </c>
      <c r="C687" s="81">
        <v>4598.6000000000004</v>
      </c>
      <c r="D687" s="81">
        <v>90.9</v>
      </c>
      <c r="E687" s="81">
        <v>100</v>
      </c>
      <c r="F687" s="81">
        <f t="shared" si="69"/>
        <v>4789.5</v>
      </c>
      <c r="G687" s="56">
        <f t="shared" si="73"/>
        <v>2.064182522090998E-2</v>
      </c>
      <c r="H687" s="321">
        <f t="shared" si="70"/>
        <v>78.604070441225204</v>
      </c>
      <c r="I687" s="54">
        <f t="shared" si="74"/>
        <v>17.292895497069544</v>
      </c>
      <c r="J687" s="54">
        <f t="shared" si="75"/>
        <v>39.302035220612602</v>
      </c>
      <c r="K687" s="54">
        <v>1.3038221381267738</v>
      </c>
      <c r="L687" s="56">
        <f t="shared" si="71"/>
        <v>2.8500432883815457E-2</v>
      </c>
    </row>
    <row r="688" spans="1:12" x14ac:dyDescent="0.2">
      <c r="A688" s="59">
        <f t="shared" si="72"/>
        <v>300</v>
      </c>
      <c r="B688" s="57" t="s">
        <v>1768</v>
      </c>
      <c r="C688" s="81">
        <v>387.4</v>
      </c>
      <c r="D688" s="81"/>
      <c r="E688" s="81"/>
      <c r="F688" s="81">
        <f t="shared" si="69"/>
        <v>387.4</v>
      </c>
      <c r="G688" s="56">
        <f t="shared" si="73"/>
        <v>1.669619603420091E-3</v>
      </c>
      <c r="H688" s="321">
        <f t="shared" si="70"/>
        <v>6.3579114498237068</v>
      </c>
      <c r="I688" s="54">
        <f t="shared" si="74"/>
        <v>1.3987405189612154</v>
      </c>
      <c r="J688" s="54">
        <f t="shared" si="75"/>
        <v>3.1789557249118534</v>
      </c>
      <c r="K688" s="54">
        <v>0.10546000549333169</v>
      </c>
      <c r="L688" s="56">
        <f t="shared" si="71"/>
        <v>2.8500432883815454E-2</v>
      </c>
    </row>
    <row r="689" spans="1:12" x14ac:dyDescent="0.2">
      <c r="A689" s="59">
        <f t="shared" si="72"/>
        <v>301</v>
      </c>
      <c r="B689" s="57" t="s">
        <v>1769</v>
      </c>
      <c r="C689" s="81">
        <v>4956.8999999999996</v>
      </c>
      <c r="D689" s="81"/>
      <c r="E689" s="81"/>
      <c r="F689" s="81">
        <f t="shared" si="69"/>
        <v>4956.8999999999996</v>
      </c>
      <c r="G689" s="56">
        <f t="shared" si="73"/>
        <v>2.1363287073291298E-2</v>
      </c>
      <c r="H689" s="321">
        <f t="shared" si="70"/>
        <v>81.351397175093268</v>
      </c>
      <c r="I689" s="54">
        <f t="shared" si="74"/>
        <v>17.897307378520519</v>
      </c>
      <c r="J689" s="54">
        <f t="shared" si="75"/>
        <v>40.675698587546634</v>
      </c>
      <c r="K689" s="54">
        <v>1.3493926206244085</v>
      </c>
      <c r="L689" s="56">
        <f t="shared" si="71"/>
        <v>2.8500432883815461E-2</v>
      </c>
    </row>
    <row r="690" spans="1:12" x14ac:dyDescent="0.2">
      <c r="A690" s="59">
        <f t="shared" si="72"/>
        <v>302</v>
      </c>
      <c r="B690" s="57" t="s">
        <v>1770</v>
      </c>
      <c r="C690" s="81">
        <v>4250.2</v>
      </c>
      <c r="D690" s="81"/>
      <c r="E690" s="81"/>
      <c r="F690" s="81">
        <v>4250.2</v>
      </c>
      <c r="G690" s="56">
        <f t="shared" si="73"/>
        <v>1.8317545788477208E-2</v>
      </c>
      <c r="H690" s="321">
        <f t="shared" si="70"/>
        <v>69.753214362521206</v>
      </c>
      <c r="I690" s="54">
        <f t="shared" si="74"/>
        <v>15.345707159754665</v>
      </c>
      <c r="J690" s="54">
        <f t="shared" si="75"/>
        <v>34.876607181260603</v>
      </c>
      <c r="K690" s="54">
        <v>1.1570111392559586</v>
      </c>
      <c r="L690" s="56">
        <f t="shared" si="71"/>
        <v>2.8500432883815451E-2</v>
      </c>
    </row>
    <row r="691" spans="1:12" x14ac:dyDescent="0.2">
      <c r="A691" s="59">
        <f t="shared" si="72"/>
        <v>303</v>
      </c>
      <c r="B691" s="57" t="s">
        <v>1771</v>
      </c>
      <c r="C691" s="81">
        <v>251.9</v>
      </c>
      <c r="D691" s="81"/>
      <c r="E691" s="81"/>
      <c r="F691" s="81">
        <f t="shared" si="69"/>
        <v>251.9</v>
      </c>
      <c r="G691" s="56">
        <f t="shared" si="73"/>
        <v>1.0856406249393933E-3</v>
      </c>
      <c r="H691" s="321">
        <f t="shared" si="70"/>
        <v>4.1341194997692101</v>
      </c>
      <c r="I691" s="54">
        <f t="shared" si="74"/>
        <v>0.90950628994922622</v>
      </c>
      <c r="J691" s="54">
        <f t="shared" si="75"/>
        <v>2.0670597498846051</v>
      </c>
      <c r="K691" s="54">
        <v>6.8573503830072935E-2</v>
      </c>
      <c r="L691" s="56">
        <f t="shared" si="71"/>
        <v>2.8500432883815457E-2</v>
      </c>
    </row>
    <row r="692" spans="1:12" x14ac:dyDescent="0.2">
      <c r="A692" s="59">
        <f t="shared" si="72"/>
        <v>304</v>
      </c>
      <c r="B692" s="57" t="s">
        <v>1772</v>
      </c>
      <c r="C692" s="81">
        <v>352.7</v>
      </c>
      <c r="D692" s="81"/>
      <c r="E692" s="81"/>
      <c r="F692" s="81">
        <f t="shared" si="69"/>
        <v>352.7</v>
      </c>
      <c r="G692" s="56">
        <f t="shared" si="73"/>
        <v>1.5200692672335211E-3</v>
      </c>
      <c r="H692" s="321">
        <f t="shared" si="70"/>
        <v>5.7884237696252487</v>
      </c>
      <c r="I692" s="54">
        <f t="shared" si="74"/>
        <v>1.2734532293175547</v>
      </c>
      <c r="J692" s="54">
        <f t="shared" si="75"/>
        <v>2.8942118848126244</v>
      </c>
      <c r="K692" s="54">
        <v>9.6013794366283128E-2</v>
      </c>
      <c r="L692" s="56">
        <f t="shared" si="71"/>
        <v>2.8500432883815457E-2</v>
      </c>
    </row>
    <row r="693" spans="1:12" x14ac:dyDescent="0.2">
      <c r="A693" s="59">
        <f t="shared" si="72"/>
        <v>305</v>
      </c>
      <c r="B693" s="57" t="s">
        <v>1773</v>
      </c>
      <c r="C693" s="81">
        <v>301.8</v>
      </c>
      <c r="D693" s="81"/>
      <c r="E693" s="81"/>
      <c r="F693" s="81">
        <f t="shared" si="69"/>
        <v>301.8</v>
      </c>
      <c r="G693" s="56">
        <f t="shared" si="73"/>
        <v>1.3007000421068238E-3</v>
      </c>
      <c r="H693" s="321">
        <f t="shared" si="70"/>
        <v>4.9530657603427848</v>
      </c>
      <c r="I693" s="54">
        <f t="shared" si="74"/>
        <v>1.0896744672754126</v>
      </c>
      <c r="J693" s="54">
        <f t="shared" si="75"/>
        <v>2.4765328801713924</v>
      </c>
      <c r="K693" s="54">
        <v>8.2157536545915094E-2</v>
      </c>
      <c r="L693" s="56">
        <f t="shared" si="71"/>
        <v>2.8500432883815461E-2</v>
      </c>
    </row>
    <row r="694" spans="1:12" x14ac:dyDescent="0.2">
      <c r="A694" s="59">
        <f t="shared" si="72"/>
        <v>306</v>
      </c>
      <c r="B694" s="57" t="s">
        <v>1795</v>
      </c>
      <c r="C694" s="81">
        <v>244.4</v>
      </c>
      <c r="D694" s="81"/>
      <c r="E694" s="81">
        <v>51.7</v>
      </c>
      <c r="F694" s="81">
        <f t="shared" si="69"/>
        <v>296.10000000000002</v>
      </c>
      <c r="G694" s="56">
        <f t="shared" si="73"/>
        <v>1.2761341367390011E-3</v>
      </c>
      <c r="H694" s="321">
        <f t="shared" si="70"/>
        <v>4.859518792702116</v>
      </c>
      <c r="I694" s="54">
        <f t="shared" si="74"/>
        <v>1.0690941343944655</v>
      </c>
      <c r="J694" s="54">
        <f t="shared" si="75"/>
        <v>2.429759396351058</v>
      </c>
      <c r="K694" s="54">
        <v>8.0605853450117504E-2</v>
      </c>
      <c r="L694" s="56">
        <f t="shared" si="71"/>
        <v>2.8500432883815457E-2</v>
      </c>
    </row>
    <row r="695" spans="1:12" x14ac:dyDescent="0.2">
      <c r="A695" s="59">
        <f t="shared" si="72"/>
        <v>307</v>
      </c>
      <c r="B695" s="57" t="s">
        <v>1796</v>
      </c>
      <c r="C695" s="81">
        <v>253.1</v>
      </c>
      <c r="D695" s="81"/>
      <c r="E695" s="81"/>
      <c r="F695" s="81">
        <f t="shared" si="69"/>
        <v>253.1</v>
      </c>
      <c r="G695" s="56">
        <f t="shared" si="73"/>
        <v>1.0908123944905139E-3</v>
      </c>
      <c r="H695" s="321">
        <f t="shared" si="70"/>
        <v>4.1538135982198767</v>
      </c>
      <c r="I695" s="54">
        <f t="shared" si="74"/>
        <v>0.9138389916083729</v>
      </c>
      <c r="J695" s="54">
        <f t="shared" si="75"/>
        <v>2.0769067991099384</v>
      </c>
      <c r="K695" s="54">
        <v>6.8900173955504004E-2</v>
      </c>
      <c r="L695" s="56">
        <f t="shared" si="71"/>
        <v>2.8500432883815457E-2</v>
      </c>
    </row>
    <row r="696" spans="1:12" x14ac:dyDescent="0.2">
      <c r="A696" s="59">
        <f t="shared" si="72"/>
        <v>308</v>
      </c>
      <c r="B696" s="57" t="s">
        <v>1797</v>
      </c>
      <c r="C696" s="81">
        <v>480.1</v>
      </c>
      <c r="D696" s="81"/>
      <c r="E696" s="81"/>
      <c r="F696" s="81">
        <f t="shared" si="69"/>
        <v>480.1</v>
      </c>
      <c r="G696" s="56">
        <f t="shared" si="73"/>
        <v>2.0691388012441555E-3</v>
      </c>
      <c r="H696" s="321">
        <f t="shared" si="70"/>
        <v>7.8792805551377443</v>
      </c>
      <c r="I696" s="54">
        <f t="shared" si="74"/>
        <v>1.7334417221303038</v>
      </c>
      <c r="J696" s="54">
        <f t="shared" si="75"/>
        <v>3.9396402775688721</v>
      </c>
      <c r="K696" s="54">
        <v>0.13069527268288217</v>
      </c>
      <c r="L696" s="56">
        <f t="shared" si="71"/>
        <v>2.8500432883815457E-2</v>
      </c>
    </row>
    <row r="697" spans="1:12" x14ac:dyDescent="0.2">
      <c r="A697" s="59">
        <f t="shared" si="72"/>
        <v>309</v>
      </c>
      <c r="B697" s="57" t="s">
        <v>1798</v>
      </c>
      <c r="C697" s="81">
        <v>199</v>
      </c>
      <c r="D697" s="81"/>
      <c r="E697" s="81"/>
      <c r="F697" s="81">
        <f t="shared" si="69"/>
        <v>199</v>
      </c>
      <c r="G697" s="56">
        <f t="shared" si="73"/>
        <v>8.5765178389416135E-4</v>
      </c>
      <c r="H697" s="321">
        <f t="shared" si="70"/>
        <v>3.2659379930689663</v>
      </c>
      <c r="I697" s="54">
        <f t="shared" si="74"/>
        <v>0.71850635847517264</v>
      </c>
      <c r="J697" s="54">
        <f t="shared" si="75"/>
        <v>1.6329689965344831</v>
      </c>
      <c r="K697" s="54">
        <v>5.4172795800653095E-2</v>
      </c>
      <c r="L697" s="56">
        <f t="shared" si="71"/>
        <v>2.8500432883815454E-2</v>
      </c>
    </row>
    <row r="698" spans="1:12" x14ac:dyDescent="0.2">
      <c r="A698" s="59">
        <f t="shared" si="72"/>
        <v>310</v>
      </c>
      <c r="B698" s="57" t="s">
        <v>1799</v>
      </c>
      <c r="C698" s="81">
        <v>296.41000000000003</v>
      </c>
      <c r="D698" s="81"/>
      <c r="E698" s="81"/>
      <c r="F698" s="81">
        <f t="shared" si="69"/>
        <v>296.41000000000003</v>
      </c>
      <c r="G698" s="56">
        <f t="shared" si="73"/>
        <v>1.2774701772063739E-3</v>
      </c>
      <c r="H698" s="321">
        <f t="shared" si="70"/>
        <v>4.864606434801872</v>
      </c>
      <c r="I698" s="54">
        <f t="shared" si="74"/>
        <v>1.0702134156564118</v>
      </c>
      <c r="J698" s="54">
        <f t="shared" si="75"/>
        <v>2.432303217400936</v>
      </c>
      <c r="K698" s="54">
        <v>8.0690243232520525E-2</v>
      </c>
      <c r="L698" s="56">
        <f t="shared" si="71"/>
        <v>2.8500432883815457E-2</v>
      </c>
    </row>
    <row r="699" spans="1:12" x14ac:dyDescent="0.2">
      <c r="A699" s="59">
        <f t="shared" si="72"/>
        <v>311</v>
      </c>
      <c r="B699" s="57" t="s">
        <v>1800</v>
      </c>
      <c r="C699" s="81">
        <v>273.60000000000002</v>
      </c>
      <c r="D699" s="81">
        <v>19.399999999999999</v>
      </c>
      <c r="E699" s="81"/>
      <c r="F699" s="81">
        <f t="shared" si="69"/>
        <v>293</v>
      </c>
      <c r="G699" s="56">
        <f t="shared" si="73"/>
        <v>1.2627737320652728E-3</v>
      </c>
      <c r="H699" s="321">
        <f t="shared" si="70"/>
        <v>4.8086423717045585</v>
      </c>
      <c r="I699" s="54">
        <f t="shared" si="74"/>
        <v>1.0579013217750028</v>
      </c>
      <c r="J699" s="54">
        <f t="shared" si="75"/>
        <v>2.4043211858522793</v>
      </c>
      <c r="K699" s="54">
        <v>7.9761955626087219E-2</v>
      </c>
      <c r="L699" s="56">
        <f t="shared" si="71"/>
        <v>2.8500432883815457E-2</v>
      </c>
    </row>
    <row r="700" spans="1:12" x14ac:dyDescent="0.2">
      <c r="A700" s="59">
        <f t="shared" si="72"/>
        <v>312</v>
      </c>
      <c r="B700" s="57" t="s">
        <v>1801</v>
      </c>
      <c r="C700" s="81">
        <v>308.60000000000002</v>
      </c>
      <c r="D700" s="81"/>
      <c r="E700" s="81"/>
      <c r="F700" s="81">
        <f t="shared" si="69"/>
        <v>308.60000000000002</v>
      </c>
      <c r="G700" s="56">
        <f t="shared" si="73"/>
        <v>1.3300067362298404E-3</v>
      </c>
      <c r="H700" s="321">
        <f t="shared" si="70"/>
        <v>5.0646656515632325</v>
      </c>
      <c r="I700" s="54">
        <f t="shared" si="74"/>
        <v>1.1142264433439111</v>
      </c>
      <c r="J700" s="54">
        <f t="shared" si="75"/>
        <v>2.5323328257816162</v>
      </c>
      <c r="K700" s="54">
        <v>8.4008667256691177E-2</v>
      </c>
      <c r="L700" s="56">
        <f t="shared" si="71"/>
        <v>2.8500432883815461E-2</v>
      </c>
    </row>
    <row r="701" spans="1:12" x14ac:dyDescent="0.2">
      <c r="A701" s="59">
        <f t="shared" si="72"/>
        <v>313</v>
      </c>
      <c r="B701" s="57" t="s">
        <v>1804</v>
      </c>
      <c r="C701" s="81">
        <v>203.5</v>
      </c>
      <c r="D701" s="81"/>
      <c r="E701" s="81"/>
      <c r="F701" s="81">
        <f t="shared" si="69"/>
        <v>203.5</v>
      </c>
      <c r="G701" s="56">
        <f t="shared" si="73"/>
        <v>8.7704591971086358E-4</v>
      </c>
      <c r="H701" s="321">
        <f t="shared" si="70"/>
        <v>3.3397908622589685</v>
      </c>
      <c r="I701" s="54">
        <f t="shared" si="74"/>
        <v>0.73475398969697303</v>
      </c>
      <c r="J701" s="54">
        <f t="shared" si="75"/>
        <v>1.6698954311294842</v>
      </c>
      <c r="K701" s="54">
        <v>5.5397808771019616E-2</v>
      </c>
      <c r="L701" s="56">
        <f t="shared" si="71"/>
        <v>2.8500432883815457E-2</v>
      </c>
    </row>
    <row r="702" spans="1:12" x14ac:dyDescent="0.2">
      <c r="A702" s="59">
        <f t="shared" si="72"/>
        <v>314</v>
      </c>
      <c r="B702" s="57" t="s">
        <v>1817</v>
      </c>
      <c r="C702" s="81">
        <v>96.1</v>
      </c>
      <c r="D702" s="81"/>
      <c r="E702" s="81"/>
      <c r="F702" s="81">
        <f t="shared" si="69"/>
        <v>96.1</v>
      </c>
      <c r="G702" s="56">
        <f t="shared" si="73"/>
        <v>4.141725448855724E-4</v>
      </c>
      <c r="H702" s="321">
        <f t="shared" si="70"/>
        <v>1.5771690509242597</v>
      </c>
      <c r="I702" s="54">
        <f t="shared" si="74"/>
        <v>0.34697719120333714</v>
      </c>
      <c r="J702" s="54">
        <f t="shared" si="75"/>
        <v>0.78858452546212987</v>
      </c>
      <c r="K702" s="54">
        <v>2.6160832544938502E-2</v>
      </c>
      <c r="L702" s="56">
        <f t="shared" si="71"/>
        <v>2.8500432883815457E-2</v>
      </c>
    </row>
    <row r="703" spans="1:12" x14ac:dyDescent="0.2">
      <c r="A703" s="59">
        <f t="shared" si="72"/>
        <v>315</v>
      </c>
      <c r="B703" s="57" t="s">
        <v>1818</v>
      </c>
      <c r="C703" s="81">
        <v>428.2</v>
      </c>
      <c r="D703" s="81"/>
      <c r="E703" s="81"/>
      <c r="F703" s="81">
        <f t="shared" si="69"/>
        <v>428.2</v>
      </c>
      <c r="G703" s="56">
        <f t="shared" si="73"/>
        <v>1.8454597681581905E-3</v>
      </c>
      <c r="H703" s="321">
        <f t="shared" si="70"/>
        <v>7.0275107971463893</v>
      </c>
      <c r="I703" s="54">
        <f t="shared" si="74"/>
        <v>1.5460523753722057</v>
      </c>
      <c r="J703" s="54">
        <f t="shared" si="75"/>
        <v>3.5137553985731946</v>
      </c>
      <c r="K703" s="54">
        <v>0.1165667897579882</v>
      </c>
      <c r="L703" s="56">
        <f t="shared" si="71"/>
        <v>2.8500432883815454E-2</v>
      </c>
    </row>
    <row r="704" spans="1:12" x14ac:dyDescent="0.2">
      <c r="A704" s="59">
        <f t="shared" si="72"/>
        <v>316</v>
      </c>
      <c r="B704" s="57" t="s">
        <v>1819</v>
      </c>
      <c r="C704" s="81">
        <v>198.3</v>
      </c>
      <c r="D704" s="81"/>
      <c r="E704" s="81"/>
      <c r="F704" s="81">
        <f t="shared" si="69"/>
        <v>198.3</v>
      </c>
      <c r="G704" s="56">
        <f t="shared" si="73"/>
        <v>8.5463491832267447E-4</v>
      </c>
      <c r="H704" s="321">
        <f t="shared" si="70"/>
        <v>3.2544497689727443</v>
      </c>
      <c r="I704" s="54">
        <f t="shared" si="74"/>
        <v>0.71597894917400373</v>
      </c>
      <c r="J704" s="54">
        <f t="shared" si="75"/>
        <v>1.6272248844863721</v>
      </c>
      <c r="K704" s="54">
        <v>5.398223822748497E-2</v>
      </c>
      <c r="L704" s="56">
        <f t="shared" si="71"/>
        <v>2.8500432883815454E-2</v>
      </c>
    </row>
    <row r="705" spans="1:13" x14ac:dyDescent="0.2">
      <c r="A705" s="59">
        <f t="shared" si="72"/>
        <v>317</v>
      </c>
      <c r="B705" s="57" t="s">
        <v>1820</v>
      </c>
      <c r="C705" s="81">
        <v>304.7</v>
      </c>
      <c r="D705" s="81"/>
      <c r="E705" s="81"/>
      <c r="F705" s="81">
        <f t="shared" si="69"/>
        <v>304.7</v>
      </c>
      <c r="G705" s="56">
        <f t="shared" si="73"/>
        <v>1.3131984851886983E-3</v>
      </c>
      <c r="H705" s="321">
        <f t="shared" si="70"/>
        <v>5.0006598315985631</v>
      </c>
      <c r="I705" s="54">
        <f t="shared" si="74"/>
        <v>1.1001451629516839</v>
      </c>
      <c r="J705" s="54">
        <f t="shared" si="75"/>
        <v>2.5003299157992815</v>
      </c>
      <c r="K705" s="54">
        <v>8.2946989349040184E-2</v>
      </c>
      <c r="L705" s="56">
        <f t="shared" si="71"/>
        <v>2.8500432883815454E-2</v>
      </c>
    </row>
    <row r="706" spans="1:13" x14ac:dyDescent="0.2">
      <c r="A706" s="59">
        <f t="shared" si="72"/>
        <v>318</v>
      </c>
      <c r="B706" s="57" t="s">
        <v>1821</v>
      </c>
      <c r="C706" s="81">
        <v>292.2</v>
      </c>
      <c r="D706" s="81"/>
      <c r="E706" s="81"/>
      <c r="F706" s="81">
        <f t="shared" si="69"/>
        <v>292.2</v>
      </c>
      <c r="G706" s="56">
        <f t="shared" si="73"/>
        <v>1.259325885697859E-3</v>
      </c>
      <c r="H706" s="321">
        <f t="shared" si="70"/>
        <v>4.7955129727374466</v>
      </c>
      <c r="I706" s="54">
        <f t="shared" si="74"/>
        <v>1.0550128540022383</v>
      </c>
      <c r="J706" s="54">
        <f t="shared" si="75"/>
        <v>2.3977564863687233</v>
      </c>
      <c r="K706" s="54">
        <v>7.9544175542466497E-2</v>
      </c>
      <c r="L706" s="56">
        <f t="shared" si="71"/>
        <v>2.8500432883815451E-2</v>
      </c>
    </row>
    <row r="707" spans="1:13" x14ac:dyDescent="0.2">
      <c r="A707" s="59">
        <f t="shared" si="72"/>
        <v>319</v>
      </c>
      <c r="B707" s="57" t="s">
        <v>1822</v>
      </c>
      <c r="C707" s="81">
        <v>411.5</v>
      </c>
      <c r="D707" s="81"/>
      <c r="E707" s="81"/>
      <c r="F707" s="81">
        <f t="shared" si="69"/>
        <v>411.5</v>
      </c>
      <c r="G707" s="56">
        <f t="shared" si="73"/>
        <v>1.7734859752384293E-3</v>
      </c>
      <c r="H707" s="321">
        <f t="shared" si="70"/>
        <v>6.7534345937079383</v>
      </c>
      <c r="I707" s="54">
        <f t="shared" si="74"/>
        <v>1.4857556106157463</v>
      </c>
      <c r="J707" s="54">
        <f t="shared" si="75"/>
        <v>3.3767172968539692</v>
      </c>
      <c r="K707" s="54">
        <v>0.11202063051240577</v>
      </c>
      <c r="L707" s="56">
        <f t="shared" si="71"/>
        <v>2.8500432883815451E-2</v>
      </c>
    </row>
    <row r="708" spans="1:13" x14ac:dyDescent="0.2">
      <c r="A708" s="59">
        <f t="shared" si="72"/>
        <v>320</v>
      </c>
      <c r="B708" s="57" t="s">
        <v>1843</v>
      </c>
      <c r="C708" s="81">
        <v>2772.2</v>
      </c>
      <c r="D708" s="81"/>
      <c r="E708" s="81">
        <v>77.400000000000006</v>
      </c>
      <c r="F708" s="81">
        <f t="shared" si="69"/>
        <v>2849.6</v>
      </c>
      <c r="G708" s="56">
        <f t="shared" si="73"/>
        <v>1.2281228760727649E-2</v>
      </c>
      <c r="H708" s="321">
        <f t="shared" si="70"/>
        <v>46.766919120850886</v>
      </c>
      <c r="I708" s="54">
        <f t="shared" si="74"/>
        <v>10.288722206587195</v>
      </c>
      <c r="J708" s="54">
        <f t="shared" si="75"/>
        <v>23.383459560425443</v>
      </c>
      <c r="K708" s="54">
        <v>0.77573265785699008</v>
      </c>
      <c r="L708" s="56">
        <f t="shared" si="71"/>
        <v>2.8500432883815457E-2</v>
      </c>
    </row>
    <row r="709" spans="1:13" x14ac:dyDescent="0.2">
      <c r="A709" s="59">
        <f t="shared" si="72"/>
        <v>321</v>
      </c>
      <c r="B709" s="57" t="s">
        <v>1844</v>
      </c>
      <c r="C709" s="81">
        <v>256.10000000000002</v>
      </c>
      <c r="D709" s="81"/>
      <c r="E709" s="81"/>
      <c r="F709" s="81">
        <f t="shared" ref="F709:F717" si="76">C709+D709+E709</f>
        <v>256.10000000000002</v>
      </c>
      <c r="G709" s="56">
        <f t="shared" si="73"/>
        <v>1.1037418183683153E-3</v>
      </c>
      <c r="H709" s="321">
        <f t="shared" ref="H709:H717" si="77">G709*3808</f>
        <v>4.2030488443465446</v>
      </c>
      <c r="I709" s="54">
        <f t="shared" si="74"/>
        <v>0.92467074575623986</v>
      </c>
      <c r="J709" s="54">
        <f t="shared" si="75"/>
        <v>2.1015244221732723</v>
      </c>
      <c r="K709" s="54">
        <v>6.9716849269081699E-2</v>
      </c>
      <c r="L709" s="56">
        <f t="shared" ref="L709:L718" si="78">(H709+I709+J709+K709)/F709</f>
        <v>2.8500432883815454E-2</v>
      </c>
    </row>
    <row r="710" spans="1:13" x14ac:dyDescent="0.2">
      <c r="A710" s="59">
        <f t="shared" ref="A710:A717" si="79">1+A709</f>
        <v>322</v>
      </c>
      <c r="B710" s="57" t="s">
        <v>307</v>
      </c>
      <c r="C710" s="81">
        <v>266.60000000000002</v>
      </c>
      <c r="D710" s="81"/>
      <c r="E710" s="81"/>
      <c r="F710" s="81">
        <f t="shared" si="76"/>
        <v>266.60000000000002</v>
      </c>
      <c r="G710" s="56">
        <f t="shared" ref="G710:G717" si="80">1/232028.9*F710</f>
        <v>1.1489948019406204E-3</v>
      </c>
      <c r="H710" s="321">
        <f t="shared" si="77"/>
        <v>4.3753722057898825</v>
      </c>
      <c r="I710" s="54">
        <f t="shared" ref="I710:I717" si="81">H710*0.22</f>
        <v>0.9625818852737742</v>
      </c>
      <c r="J710" s="54">
        <f t="shared" ref="J710:J717" si="82">H710*0.5</f>
        <v>2.1876861028949413</v>
      </c>
      <c r="K710" s="54">
        <v>7.2575212866603594E-2</v>
      </c>
      <c r="L710" s="56">
        <f t="shared" si="78"/>
        <v>2.8500432883815457E-2</v>
      </c>
    </row>
    <row r="711" spans="1:13" x14ac:dyDescent="0.2">
      <c r="A711" s="59">
        <f t="shared" si="79"/>
        <v>323</v>
      </c>
      <c r="B711" s="57" t="s">
        <v>308</v>
      </c>
      <c r="C711" s="81">
        <v>173</v>
      </c>
      <c r="D711" s="81">
        <v>33.299999999999997</v>
      </c>
      <c r="E711" s="81"/>
      <c r="F711" s="81">
        <f t="shared" si="76"/>
        <v>206.3</v>
      </c>
      <c r="G711" s="56">
        <f t="shared" si="80"/>
        <v>8.8911338199681165E-4</v>
      </c>
      <c r="H711" s="321">
        <f t="shared" si="77"/>
        <v>3.3857437586438586</v>
      </c>
      <c r="I711" s="54">
        <f t="shared" si="81"/>
        <v>0.74486362690164887</v>
      </c>
      <c r="J711" s="54">
        <f t="shared" si="82"/>
        <v>1.6928718793219293</v>
      </c>
      <c r="K711" s="54">
        <v>5.6160039063692123E-2</v>
      </c>
      <c r="L711" s="56">
        <f t="shared" si="78"/>
        <v>2.8500432883815457E-2</v>
      </c>
    </row>
    <row r="712" spans="1:13" x14ac:dyDescent="0.2">
      <c r="A712" s="59">
        <f t="shared" si="79"/>
        <v>324</v>
      </c>
      <c r="B712" s="57" t="s">
        <v>309</v>
      </c>
      <c r="C712" s="81">
        <v>203.9</v>
      </c>
      <c r="D712" s="81">
        <v>33.799999999999997</v>
      </c>
      <c r="E712" s="81"/>
      <c r="F712" s="81">
        <f t="shared" si="76"/>
        <v>237.7</v>
      </c>
      <c r="G712" s="56">
        <f t="shared" si="80"/>
        <v>1.0244413519177999E-3</v>
      </c>
      <c r="H712" s="321">
        <f t="shared" si="77"/>
        <v>3.9010726681029819</v>
      </c>
      <c r="I712" s="54">
        <f t="shared" si="81"/>
        <v>0.85823598698265602</v>
      </c>
      <c r="J712" s="54">
        <f t="shared" si="82"/>
        <v>1.950536334051491</v>
      </c>
      <c r="K712" s="54">
        <v>6.4707907345805227E-2</v>
      </c>
      <c r="L712" s="56">
        <f t="shared" si="78"/>
        <v>2.8500432883815457E-2</v>
      </c>
    </row>
    <row r="713" spans="1:13" x14ac:dyDescent="0.2">
      <c r="A713" s="59">
        <f t="shared" si="79"/>
        <v>325</v>
      </c>
      <c r="B713" s="57" t="s">
        <v>310</v>
      </c>
      <c r="C713" s="81">
        <v>152.1</v>
      </c>
      <c r="D713" s="81"/>
      <c r="E713" s="81"/>
      <c r="F713" s="81">
        <f t="shared" si="76"/>
        <v>152.1</v>
      </c>
      <c r="G713" s="56">
        <f t="shared" si="80"/>
        <v>6.5552179060453242E-4</v>
      </c>
      <c r="H713" s="321">
        <f t="shared" si="77"/>
        <v>2.4962269786220594</v>
      </c>
      <c r="I713" s="54">
        <f t="shared" si="81"/>
        <v>0.5491699352968531</v>
      </c>
      <c r="J713" s="54">
        <f t="shared" si="82"/>
        <v>1.2481134893110297</v>
      </c>
      <c r="K713" s="54">
        <v>4.1405438398388617E-2</v>
      </c>
      <c r="L713" s="56">
        <f t="shared" si="78"/>
        <v>2.8500432883815457E-2</v>
      </c>
    </row>
    <row r="714" spans="1:13" x14ac:dyDescent="0.2">
      <c r="A714" s="59">
        <f t="shared" si="79"/>
        <v>326</v>
      </c>
      <c r="B714" s="57" t="s">
        <v>2532</v>
      </c>
      <c r="C714" s="57">
        <v>2247.4</v>
      </c>
      <c r="D714" s="57"/>
      <c r="E714" s="57"/>
      <c r="F714" s="57">
        <f t="shared" si="76"/>
        <v>2247.4</v>
      </c>
      <c r="G714" s="56">
        <f t="shared" si="80"/>
        <v>9.6858624076569776E-3</v>
      </c>
      <c r="H714" s="321">
        <f t="shared" si="77"/>
        <v>36.883764048357769</v>
      </c>
      <c r="I714" s="54">
        <f t="shared" si="81"/>
        <v>8.1144280906387092</v>
      </c>
      <c r="J714" s="54">
        <f t="shared" si="82"/>
        <v>18.441882024178884</v>
      </c>
      <c r="K714" s="54">
        <v>0.61179869991149627</v>
      </c>
      <c r="L714" s="56">
        <f t="shared" si="78"/>
        <v>2.8500432883815461E-2</v>
      </c>
    </row>
    <row r="715" spans="1:13" x14ac:dyDescent="0.2">
      <c r="A715" s="59">
        <f t="shared" si="79"/>
        <v>327</v>
      </c>
      <c r="B715" s="57" t="s">
        <v>2533</v>
      </c>
      <c r="C715" s="57">
        <v>2555.1999999999998</v>
      </c>
      <c r="D715" s="57"/>
      <c r="E715" s="57"/>
      <c r="F715" s="57">
        <f t="shared" si="76"/>
        <v>2555.1999999999998</v>
      </c>
      <c r="G715" s="56">
        <f t="shared" si="80"/>
        <v>1.1012421297519403E-2</v>
      </c>
      <c r="H715" s="321">
        <f t="shared" si="77"/>
        <v>41.935300300953884</v>
      </c>
      <c r="I715" s="54">
        <f t="shared" si="81"/>
        <v>9.2257660662098537</v>
      </c>
      <c r="J715" s="54">
        <f t="shared" si="82"/>
        <v>20.967650150476942</v>
      </c>
      <c r="K715" s="54">
        <v>0.69558958708456664</v>
      </c>
      <c r="L715" s="56">
        <f t="shared" si="78"/>
        <v>2.8500432883815457E-2</v>
      </c>
    </row>
    <row r="716" spans="1:13" x14ac:dyDescent="0.2">
      <c r="A716" s="59">
        <f t="shared" si="79"/>
        <v>328</v>
      </c>
      <c r="B716" s="57" t="s">
        <v>2534</v>
      </c>
      <c r="C716" s="57">
        <v>2484.8000000000002</v>
      </c>
      <c r="D716" s="57"/>
      <c r="E716" s="57"/>
      <c r="F716" s="57">
        <f t="shared" si="76"/>
        <v>2484.8000000000002</v>
      </c>
      <c r="G716" s="56">
        <f t="shared" si="80"/>
        <v>1.0709010817186997E-2</v>
      </c>
      <c r="H716" s="321">
        <f t="shared" si="77"/>
        <v>40.779913191848081</v>
      </c>
      <c r="I716" s="54">
        <f t="shared" si="81"/>
        <v>8.9715809022065773</v>
      </c>
      <c r="J716" s="54">
        <f t="shared" si="82"/>
        <v>20.389956595924041</v>
      </c>
      <c r="K716" s="54">
        <v>0.67642493972594375</v>
      </c>
      <c r="L716" s="56">
        <f t="shared" si="78"/>
        <v>2.8500432883815454E-2</v>
      </c>
    </row>
    <row r="717" spans="1:13" x14ac:dyDescent="0.2">
      <c r="A717" s="59">
        <f t="shared" si="79"/>
        <v>329</v>
      </c>
      <c r="B717" s="57" t="s">
        <v>2535</v>
      </c>
      <c r="C717" s="57">
        <v>3106.2</v>
      </c>
      <c r="D717" s="57">
        <v>30.3</v>
      </c>
      <c r="E717" s="57"/>
      <c r="F717" s="57">
        <f t="shared" si="76"/>
        <v>3136.5</v>
      </c>
      <c r="G717" s="56">
        <f t="shared" si="80"/>
        <v>1.3517712664241394E-2</v>
      </c>
      <c r="H717" s="321">
        <f t="shared" si="77"/>
        <v>51.475449825431227</v>
      </c>
      <c r="I717" s="54">
        <f t="shared" si="81"/>
        <v>11.324598961594869</v>
      </c>
      <c r="J717" s="54">
        <f t="shared" si="82"/>
        <v>25.737724912715613</v>
      </c>
      <c r="K717" s="54">
        <v>0.85383404034546939</v>
      </c>
      <c r="L717" s="56">
        <f t="shared" si="78"/>
        <v>2.8500432883815457E-2</v>
      </c>
    </row>
    <row r="718" spans="1:13" x14ac:dyDescent="0.2">
      <c r="A718" s="57"/>
      <c r="B718" s="33"/>
      <c r="C718" s="33">
        <f>SUM(C389:C717)</f>
        <v>221947.40000000026</v>
      </c>
      <c r="D718" s="33">
        <f>SUM(D389:D717)</f>
        <v>3848.0000000000009</v>
      </c>
      <c r="E718" s="33">
        <f t="shared" ref="E718:J718" si="83">SUM(E389:E717)</f>
        <v>6233.4999999999982</v>
      </c>
      <c r="F718" s="33">
        <f t="shared" si="83"/>
        <v>232028.9000000002</v>
      </c>
      <c r="G718" s="33">
        <f t="shared" si="83"/>
        <v>0.99999999999999989</v>
      </c>
      <c r="H718" s="33">
        <f t="shared" si="83"/>
        <v>3808.0000000000009</v>
      </c>
      <c r="I718" s="33">
        <f t="shared" si="83"/>
        <v>837.75999999999988</v>
      </c>
      <c r="J718" s="33">
        <f t="shared" si="83"/>
        <v>1904.0000000000005</v>
      </c>
      <c r="K718" s="49">
        <v>63.164091555528493</v>
      </c>
      <c r="L718" s="52">
        <f t="shared" si="78"/>
        <v>2.850043288381544E-2</v>
      </c>
      <c r="M718" s="140"/>
    </row>
    <row r="719" spans="1:13" x14ac:dyDescent="0.2">
      <c r="A719" s="348" t="s">
        <v>1973</v>
      </c>
      <c r="B719" s="348"/>
      <c r="C719" s="348"/>
      <c r="D719" s="348"/>
      <c r="E719" s="348"/>
      <c r="F719" s="348"/>
      <c r="G719" s="348"/>
      <c r="H719" s="348"/>
      <c r="I719" s="348"/>
      <c r="J719" s="348"/>
      <c r="K719" s="348"/>
      <c r="L719" s="348"/>
    </row>
    <row r="720" spans="1:13" x14ac:dyDescent="0.2">
      <c r="A720" s="59">
        <v>1</v>
      </c>
      <c r="B720" s="57" t="s">
        <v>2404</v>
      </c>
      <c r="C720" s="94">
        <v>576.20000000000005</v>
      </c>
      <c r="D720" s="57"/>
      <c r="E720" s="59"/>
      <c r="F720" s="57">
        <f t="shared" ref="F720:F783" si="84">C720+D720+E720</f>
        <v>576.20000000000005</v>
      </c>
      <c r="G720" s="141">
        <f>1/212441.93*F720</f>
        <v>2.7122705955458042E-3</v>
      </c>
      <c r="H720" s="321">
        <f t="shared" ref="H720:H783" si="85">G720*3808</f>
        <v>10.328326427838423</v>
      </c>
      <c r="I720" s="142">
        <f>H720*0.22</f>
        <v>2.2722318141244533</v>
      </c>
      <c r="J720" s="54">
        <f t="shared" ref="J720:J751" si="86">H720*0.452</f>
        <v>4.6684035453829678</v>
      </c>
      <c r="K720" s="54">
        <v>9.8921075500894615E-2</v>
      </c>
      <c r="L720" s="56">
        <f t="shared" ref="L720:L751" si="87">(H720+I720+J720+K720)/F720</f>
        <v>3.0142108404801696E-2</v>
      </c>
    </row>
    <row r="721" spans="1:12" x14ac:dyDescent="0.2">
      <c r="A721" s="59">
        <f>A720+1</f>
        <v>2</v>
      </c>
      <c r="B721" s="57" t="s">
        <v>2405</v>
      </c>
      <c r="C721" s="94">
        <v>311</v>
      </c>
      <c r="D721" s="57"/>
      <c r="E721" s="59"/>
      <c r="F721" s="57">
        <f t="shared" si="84"/>
        <v>311</v>
      </c>
      <c r="G721" s="141">
        <f t="shared" ref="G721:G784" si="88">1/212441.93*F721</f>
        <v>1.463929460629547E-3</v>
      </c>
      <c r="H721" s="321">
        <f t="shared" si="85"/>
        <v>5.574643386077315</v>
      </c>
      <c r="I721" s="142">
        <f t="shared" ref="I721:I784" si="89">H721*0.22</f>
        <v>1.2264215449370093</v>
      </c>
      <c r="J721" s="54">
        <f t="shared" si="86"/>
        <v>2.5197388105069463</v>
      </c>
      <c r="K721" s="54">
        <v>5.3391972372055223E-2</v>
      </c>
      <c r="L721" s="56">
        <f t="shared" si="87"/>
        <v>3.0142108404801689E-2</v>
      </c>
    </row>
    <row r="722" spans="1:12" x14ac:dyDescent="0.2">
      <c r="A722" s="59">
        <f t="shared" ref="A722:A785" si="90">A721+1</f>
        <v>3</v>
      </c>
      <c r="B722" s="57" t="s">
        <v>2406</v>
      </c>
      <c r="C722" s="94">
        <v>309.10000000000002</v>
      </c>
      <c r="D722" s="57"/>
      <c r="E722" s="59"/>
      <c r="F722" s="57">
        <f t="shared" si="84"/>
        <v>309.10000000000002</v>
      </c>
      <c r="G722" s="141">
        <f t="shared" si="88"/>
        <v>1.4549858401305242E-3</v>
      </c>
      <c r="H722" s="321">
        <f t="shared" si="85"/>
        <v>5.5405860792170358</v>
      </c>
      <c r="I722" s="142">
        <f t="shared" si="89"/>
        <v>1.2189289374277479</v>
      </c>
      <c r="J722" s="54">
        <f t="shared" si="86"/>
        <v>2.5043449078061002</v>
      </c>
      <c r="K722" s="54">
        <v>5.3065783473319202E-2</v>
      </c>
      <c r="L722" s="56">
        <f t="shared" si="87"/>
        <v>3.0142108404801686E-2</v>
      </c>
    </row>
    <row r="723" spans="1:12" x14ac:dyDescent="0.2">
      <c r="A723" s="59">
        <f t="shared" si="90"/>
        <v>4</v>
      </c>
      <c r="B723" s="57" t="s">
        <v>2407</v>
      </c>
      <c r="C723" s="94">
        <v>309.3</v>
      </c>
      <c r="D723" s="57"/>
      <c r="E723" s="59"/>
      <c r="F723" s="57">
        <f t="shared" si="84"/>
        <v>309.3</v>
      </c>
      <c r="G723" s="141">
        <f t="shared" si="88"/>
        <v>1.4559272738672634E-3</v>
      </c>
      <c r="H723" s="321">
        <f t="shared" si="85"/>
        <v>5.5441710588865387</v>
      </c>
      <c r="I723" s="142">
        <f t="shared" si="89"/>
        <v>1.2197176329550385</v>
      </c>
      <c r="J723" s="54">
        <f t="shared" si="86"/>
        <v>2.5059653186167155</v>
      </c>
      <c r="K723" s="54">
        <v>5.3100119146870364E-2</v>
      </c>
      <c r="L723" s="56">
        <f t="shared" si="87"/>
        <v>3.0142108404801689E-2</v>
      </c>
    </row>
    <row r="724" spans="1:12" x14ac:dyDescent="0.2">
      <c r="A724" s="59">
        <f t="shared" si="90"/>
        <v>5</v>
      </c>
      <c r="B724" s="57" t="s">
        <v>2408</v>
      </c>
      <c r="C724" s="94">
        <v>421.2</v>
      </c>
      <c r="D724" s="57"/>
      <c r="E724" s="59"/>
      <c r="F724" s="57">
        <f t="shared" si="84"/>
        <v>421.2</v>
      </c>
      <c r="G724" s="141">
        <f t="shared" si="88"/>
        <v>1.9826594495728784E-3</v>
      </c>
      <c r="H724" s="321">
        <f t="shared" si="85"/>
        <v>7.5499671839735205</v>
      </c>
      <c r="I724" s="142">
        <f t="shared" si="89"/>
        <v>1.6609927804741744</v>
      </c>
      <c r="J724" s="54">
        <f t="shared" si="86"/>
        <v>3.4125851671560312</v>
      </c>
      <c r="K724" s="54">
        <v>7.2310928498744889E-2</v>
      </c>
      <c r="L724" s="56">
        <f t="shared" si="87"/>
        <v>3.0142108404801689E-2</v>
      </c>
    </row>
    <row r="725" spans="1:12" x14ac:dyDescent="0.2">
      <c r="A725" s="59">
        <f t="shared" si="90"/>
        <v>6</v>
      </c>
      <c r="B725" s="57" t="s">
        <v>2409</v>
      </c>
      <c r="C725" s="94">
        <v>635.6</v>
      </c>
      <c r="D725" s="57"/>
      <c r="E725" s="59"/>
      <c r="F725" s="57">
        <f t="shared" si="84"/>
        <v>635.6</v>
      </c>
      <c r="G725" s="141">
        <f t="shared" si="88"/>
        <v>2.991876415357364E-3</v>
      </c>
      <c r="H725" s="321">
        <f t="shared" si="85"/>
        <v>11.393065389680842</v>
      </c>
      <c r="I725" s="142">
        <f t="shared" si="89"/>
        <v>2.5064743857297853</v>
      </c>
      <c r="J725" s="54">
        <f t="shared" si="86"/>
        <v>5.1496655561357407</v>
      </c>
      <c r="K725" s="54">
        <v>0.10911877054558941</v>
      </c>
      <c r="L725" s="56">
        <f t="shared" si="87"/>
        <v>3.0142108404801693E-2</v>
      </c>
    </row>
    <row r="726" spans="1:12" x14ac:dyDescent="0.2">
      <c r="A726" s="59">
        <f t="shared" si="90"/>
        <v>7</v>
      </c>
      <c r="B726" s="57" t="s">
        <v>2410</v>
      </c>
      <c r="C726" s="94">
        <v>392.8</v>
      </c>
      <c r="D726" s="57"/>
      <c r="E726" s="59"/>
      <c r="F726" s="57">
        <f t="shared" si="84"/>
        <v>392.8</v>
      </c>
      <c r="G726" s="141">
        <f t="shared" si="88"/>
        <v>1.8489758589559039E-3</v>
      </c>
      <c r="H726" s="321">
        <f t="shared" si="85"/>
        <v>7.0409000709040823</v>
      </c>
      <c r="I726" s="142">
        <f t="shared" si="89"/>
        <v>1.548998015598898</v>
      </c>
      <c r="J726" s="54">
        <f t="shared" si="86"/>
        <v>3.1824868320486455</v>
      </c>
      <c r="K726" s="54">
        <v>6.7435262854480038E-2</v>
      </c>
      <c r="L726" s="56">
        <f t="shared" si="87"/>
        <v>3.0142108404801693E-2</v>
      </c>
    </row>
    <row r="727" spans="1:12" x14ac:dyDescent="0.2">
      <c r="A727" s="59">
        <f t="shared" si="90"/>
        <v>8</v>
      </c>
      <c r="B727" s="57" t="s">
        <v>2411</v>
      </c>
      <c r="C727" s="96">
        <v>150.4</v>
      </c>
      <c r="D727" s="57"/>
      <c r="E727" s="59"/>
      <c r="F727" s="57">
        <f t="shared" si="84"/>
        <v>150.4</v>
      </c>
      <c r="G727" s="141">
        <f t="shared" si="88"/>
        <v>7.0795817002792247E-4</v>
      </c>
      <c r="H727" s="321">
        <f t="shared" si="85"/>
        <v>2.6959047114663286</v>
      </c>
      <c r="I727" s="142">
        <f t="shared" si="89"/>
        <v>0.59309903652259233</v>
      </c>
      <c r="J727" s="54">
        <f t="shared" si="86"/>
        <v>1.2185489295827805</v>
      </c>
      <c r="K727" s="54">
        <v>2.5820426510473012E-2</v>
      </c>
      <c r="L727" s="56">
        <f t="shared" si="87"/>
        <v>3.0142108404801689E-2</v>
      </c>
    </row>
    <row r="728" spans="1:12" x14ac:dyDescent="0.2">
      <c r="A728" s="59">
        <f t="shared" si="90"/>
        <v>9</v>
      </c>
      <c r="B728" s="57" t="s">
        <v>2412</v>
      </c>
      <c r="C728" s="94">
        <v>308.2</v>
      </c>
      <c r="D728" s="57"/>
      <c r="E728" s="59"/>
      <c r="F728" s="57">
        <f t="shared" si="84"/>
        <v>308.2</v>
      </c>
      <c r="G728" s="141">
        <f t="shared" si="88"/>
        <v>1.4507493883151974E-3</v>
      </c>
      <c r="H728" s="321">
        <f t="shared" si="85"/>
        <v>5.524453670704272</v>
      </c>
      <c r="I728" s="142">
        <f t="shared" si="89"/>
        <v>1.2153798075549398</v>
      </c>
      <c r="J728" s="54">
        <f t="shared" si="86"/>
        <v>2.4970530591583309</v>
      </c>
      <c r="K728" s="54">
        <v>5.2911272942338973E-2</v>
      </c>
      <c r="L728" s="56">
        <f t="shared" si="87"/>
        <v>3.0142108404801696E-2</v>
      </c>
    </row>
    <row r="729" spans="1:12" x14ac:dyDescent="0.2">
      <c r="A729" s="59">
        <f t="shared" si="90"/>
        <v>10</v>
      </c>
      <c r="B729" s="57" t="s">
        <v>2413</v>
      </c>
      <c r="C729" s="94">
        <v>313.8</v>
      </c>
      <c r="D729" s="57"/>
      <c r="E729" s="59"/>
      <c r="F729" s="57">
        <f t="shared" si="84"/>
        <v>313.8</v>
      </c>
      <c r="G729" s="141">
        <f t="shared" si="88"/>
        <v>1.4771095329438968E-3</v>
      </c>
      <c r="H729" s="321">
        <f t="shared" si="85"/>
        <v>5.624833101450359</v>
      </c>
      <c r="I729" s="142">
        <f t="shared" si="89"/>
        <v>1.237463282319079</v>
      </c>
      <c r="J729" s="54">
        <f t="shared" si="86"/>
        <v>2.5424245618555625</v>
      </c>
      <c r="K729" s="54">
        <v>5.387267180177148E-2</v>
      </c>
      <c r="L729" s="56">
        <f t="shared" si="87"/>
        <v>3.01421084048017E-2</v>
      </c>
    </row>
    <row r="730" spans="1:12" x14ac:dyDescent="0.2">
      <c r="A730" s="59">
        <f t="shared" si="90"/>
        <v>11</v>
      </c>
      <c r="B730" s="57" t="s">
        <v>2414</v>
      </c>
      <c r="C730" s="94">
        <v>138.4</v>
      </c>
      <c r="D730" s="57"/>
      <c r="E730" s="59"/>
      <c r="F730" s="57">
        <f t="shared" si="84"/>
        <v>138.4</v>
      </c>
      <c r="G730" s="141">
        <f t="shared" si="88"/>
        <v>6.5147214582356693E-4</v>
      </c>
      <c r="H730" s="321">
        <f t="shared" si="85"/>
        <v>2.480805931296143</v>
      </c>
      <c r="I730" s="142">
        <f t="shared" si="89"/>
        <v>0.54577730488515142</v>
      </c>
      <c r="J730" s="54">
        <f t="shared" si="86"/>
        <v>1.1213242809458566</v>
      </c>
      <c r="K730" s="54">
        <v>2.3760286097403355E-2</v>
      </c>
      <c r="L730" s="56">
        <f t="shared" si="87"/>
        <v>3.0142108404801693E-2</v>
      </c>
    </row>
    <row r="731" spans="1:12" x14ac:dyDescent="0.2">
      <c r="A731" s="59">
        <f t="shared" si="90"/>
        <v>12</v>
      </c>
      <c r="B731" s="57" t="s">
        <v>2415</v>
      </c>
      <c r="C731" s="94">
        <v>106.1</v>
      </c>
      <c r="D731" s="57"/>
      <c r="E731" s="59"/>
      <c r="F731" s="57">
        <f t="shared" si="84"/>
        <v>106.1</v>
      </c>
      <c r="G731" s="141">
        <f t="shared" si="88"/>
        <v>4.994305973401766E-4</v>
      </c>
      <c r="H731" s="321">
        <f t="shared" si="85"/>
        <v>1.9018317146713926</v>
      </c>
      <c r="I731" s="142">
        <f t="shared" si="89"/>
        <v>0.41840297722770636</v>
      </c>
      <c r="J731" s="54">
        <f t="shared" si="86"/>
        <v>0.8596279350314695</v>
      </c>
      <c r="K731" s="54">
        <v>1.8215074818890866E-2</v>
      </c>
      <c r="L731" s="56">
        <f t="shared" si="87"/>
        <v>3.0142108404801693E-2</v>
      </c>
    </row>
    <row r="732" spans="1:12" x14ac:dyDescent="0.2">
      <c r="A732" s="59">
        <f t="shared" si="90"/>
        <v>13</v>
      </c>
      <c r="B732" s="57" t="s">
        <v>2416</v>
      </c>
      <c r="C732" s="94">
        <v>225.1</v>
      </c>
      <c r="D732" s="57"/>
      <c r="E732" s="59"/>
      <c r="F732" s="57">
        <f t="shared" si="84"/>
        <v>225.1</v>
      </c>
      <c r="G732" s="141">
        <f t="shared" si="88"/>
        <v>1.0595836707000354E-3</v>
      </c>
      <c r="H732" s="321">
        <f t="shared" si="85"/>
        <v>4.034894618025735</v>
      </c>
      <c r="I732" s="142">
        <f t="shared" si="89"/>
        <v>0.88767681596566173</v>
      </c>
      <c r="J732" s="54">
        <f t="shared" si="86"/>
        <v>1.8237723673476323</v>
      </c>
      <c r="K732" s="54">
        <v>3.8644800581831611E-2</v>
      </c>
      <c r="L732" s="56">
        <f t="shared" si="87"/>
        <v>3.0142108404801693E-2</v>
      </c>
    </row>
    <row r="733" spans="1:12" x14ac:dyDescent="0.2">
      <c r="A733" s="59">
        <f t="shared" si="90"/>
        <v>14</v>
      </c>
      <c r="B733" s="57" t="s">
        <v>2417</v>
      </c>
      <c r="C733" s="94">
        <v>184.65</v>
      </c>
      <c r="D733" s="57"/>
      <c r="E733" s="59"/>
      <c r="F733" s="57">
        <f t="shared" si="84"/>
        <v>184.65</v>
      </c>
      <c r="G733" s="141">
        <f t="shared" si="88"/>
        <v>8.691786974445205E-4</v>
      </c>
      <c r="H733" s="321">
        <f t="shared" si="85"/>
        <v>3.3098324798687342</v>
      </c>
      <c r="I733" s="142">
        <f t="shared" si="89"/>
        <v>0.7281631455711215</v>
      </c>
      <c r="J733" s="54">
        <f t="shared" si="86"/>
        <v>1.496044280900668</v>
      </c>
      <c r="K733" s="54">
        <v>3.1700410606109321E-2</v>
      </c>
      <c r="L733" s="56">
        <f t="shared" si="87"/>
        <v>3.0142108404801696E-2</v>
      </c>
    </row>
    <row r="734" spans="1:12" x14ac:dyDescent="0.2">
      <c r="A734" s="59">
        <f t="shared" si="90"/>
        <v>15</v>
      </c>
      <c r="B734" s="57" t="s">
        <v>2418</v>
      </c>
      <c r="C734" s="97">
        <v>113.8</v>
      </c>
      <c r="D734" s="57"/>
      <c r="E734" s="59"/>
      <c r="F734" s="57">
        <f t="shared" si="84"/>
        <v>113.8</v>
      </c>
      <c r="G734" s="141">
        <f t="shared" si="88"/>
        <v>5.3567579620463813E-4</v>
      </c>
      <c r="H734" s="321">
        <f t="shared" si="85"/>
        <v>2.0398534319472619</v>
      </c>
      <c r="I734" s="142">
        <f t="shared" si="89"/>
        <v>0.44876775502839761</v>
      </c>
      <c r="J734" s="54">
        <f t="shared" si="86"/>
        <v>0.92201375124016238</v>
      </c>
      <c r="K734" s="54">
        <v>1.9536998250610563E-2</v>
      </c>
      <c r="L734" s="56">
        <f t="shared" si="87"/>
        <v>3.0142108404801693E-2</v>
      </c>
    </row>
    <row r="735" spans="1:12" x14ac:dyDescent="0.2">
      <c r="A735" s="59">
        <f t="shared" si="90"/>
        <v>16</v>
      </c>
      <c r="B735" s="57" t="s">
        <v>2419</v>
      </c>
      <c r="C735" s="94">
        <v>2829.85</v>
      </c>
      <c r="D735" s="57"/>
      <c r="E735" s="59"/>
      <c r="F735" s="57">
        <f t="shared" si="84"/>
        <v>2829.85</v>
      </c>
      <c r="G735" s="141">
        <f t="shared" si="88"/>
        <v>1.3320581299557955E-2</v>
      </c>
      <c r="H735" s="321">
        <f t="shared" si="85"/>
        <v>50.724773588716694</v>
      </c>
      <c r="I735" s="142">
        <f t="shared" si="89"/>
        <v>11.159450189517672</v>
      </c>
      <c r="J735" s="54">
        <f t="shared" si="86"/>
        <v>22.927597662099945</v>
      </c>
      <c r="K735" s="54">
        <v>0.48582402899376359</v>
      </c>
      <c r="L735" s="56">
        <f t="shared" si="87"/>
        <v>3.0142108404801696E-2</v>
      </c>
    </row>
    <row r="736" spans="1:12" x14ac:dyDescent="0.2">
      <c r="A736" s="59">
        <f t="shared" si="90"/>
        <v>17</v>
      </c>
      <c r="B736" s="57" t="s">
        <v>2420</v>
      </c>
      <c r="C736" s="94">
        <v>130</v>
      </c>
      <c r="D736" s="57"/>
      <c r="E736" s="59"/>
      <c r="F736" s="57">
        <f t="shared" si="84"/>
        <v>130</v>
      </c>
      <c r="G736" s="141">
        <f t="shared" si="88"/>
        <v>6.119319288805181E-4</v>
      </c>
      <c r="H736" s="321">
        <f t="shared" si="85"/>
        <v>2.3302367851770129</v>
      </c>
      <c r="I736" s="142">
        <f t="shared" si="89"/>
        <v>0.51265209273894286</v>
      </c>
      <c r="J736" s="54">
        <f t="shared" si="86"/>
        <v>1.05326702690001</v>
      </c>
      <c r="K736" s="54">
        <v>2.2318187808254598E-2</v>
      </c>
      <c r="L736" s="56">
        <f t="shared" si="87"/>
        <v>3.0142108404801693E-2</v>
      </c>
    </row>
    <row r="737" spans="1:12" x14ac:dyDescent="0.2">
      <c r="A737" s="59">
        <f t="shared" si="90"/>
        <v>18</v>
      </c>
      <c r="B737" s="57" t="s">
        <v>2421</v>
      </c>
      <c r="C737" s="94">
        <v>132.19999999999999</v>
      </c>
      <c r="D737" s="57"/>
      <c r="E737" s="59"/>
      <c r="F737" s="57">
        <f t="shared" si="84"/>
        <v>132.19999999999999</v>
      </c>
      <c r="G737" s="141">
        <f t="shared" si="88"/>
        <v>6.222876999846499E-4</v>
      </c>
      <c r="H737" s="321">
        <f t="shared" si="85"/>
        <v>2.3696715615415469</v>
      </c>
      <c r="I737" s="142">
        <f t="shared" si="89"/>
        <v>0.52132774353914035</v>
      </c>
      <c r="J737" s="54">
        <f t="shared" si="86"/>
        <v>1.0710915458167791</v>
      </c>
      <c r="K737" s="54">
        <v>2.2695880217317364E-2</v>
      </c>
      <c r="L737" s="56">
        <f t="shared" si="87"/>
        <v>3.0142108404801693E-2</v>
      </c>
    </row>
    <row r="738" spans="1:12" x14ac:dyDescent="0.2">
      <c r="A738" s="59">
        <f t="shared" si="90"/>
        <v>19</v>
      </c>
      <c r="B738" s="57" t="s">
        <v>2422</v>
      </c>
      <c r="C738" s="94">
        <v>130.6</v>
      </c>
      <c r="D738" s="57"/>
      <c r="E738" s="59"/>
      <c r="F738" s="57">
        <f t="shared" si="84"/>
        <v>130.6</v>
      </c>
      <c r="G738" s="141">
        <f t="shared" si="88"/>
        <v>6.1475623009073579E-4</v>
      </c>
      <c r="H738" s="321">
        <f t="shared" si="85"/>
        <v>2.340991724185522</v>
      </c>
      <c r="I738" s="142">
        <f t="shared" si="89"/>
        <v>0.51501817932081484</v>
      </c>
      <c r="J738" s="54">
        <f t="shared" si="86"/>
        <v>1.0581282593318559</v>
      </c>
      <c r="K738" s="54">
        <v>2.242119482890808E-2</v>
      </c>
      <c r="L738" s="56">
        <f t="shared" si="87"/>
        <v>3.0142108404801693E-2</v>
      </c>
    </row>
    <row r="739" spans="1:12" x14ac:dyDescent="0.2">
      <c r="A739" s="59">
        <f t="shared" si="90"/>
        <v>20</v>
      </c>
      <c r="B739" s="57" t="s">
        <v>2423</v>
      </c>
      <c r="C739" s="94">
        <v>302.39999999999998</v>
      </c>
      <c r="D739" s="57"/>
      <c r="E739" s="59"/>
      <c r="F739" s="57">
        <f t="shared" si="84"/>
        <v>302.39999999999998</v>
      </c>
      <c r="G739" s="141">
        <f t="shared" si="88"/>
        <v>1.4234478099497589E-3</v>
      </c>
      <c r="H739" s="321">
        <f t="shared" si="85"/>
        <v>5.4204892602886821</v>
      </c>
      <c r="I739" s="142">
        <f t="shared" si="89"/>
        <v>1.1925076372635102</v>
      </c>
      <c r="J739" s="54">
        <f t="shared" si="86"/>
        <v>2.4500611456504844</v>
      </c>
      <c r="K739" s="54">
        <v>5.1915538409355304E-2</v>
      </c>
      <c r="L739" s="56">
        <f t="shared" si="87"/>
        <v>3.0142108404801696E-2</v>
      </c>
    </row>
    <row r="740" spans="1:12" x14ac:dyDescent="0.2">
      <c r="A740" s="59">
        <f t="shared" si="90"/>
        <v>21</v>
      </c>
      <c r="B740" s="57" t="s">
        <v>2424</v>
      </c>
      <c r="C740" s="94">
        <v>2716.6</v>
      </c>
      <c r="D740" s="57"/>
      <c r="E740" s="59"/>
      <c r="F740" s="57">
        <f t="shared" si="84"/>
        <v>2716.6</v>
      </c>
      <c r="G740" s="141">
        <f t="shared" si="88"/>
        <v>1.2787494446129349E-2</v>
      </c>
      <c r="H740" s="321">
        <f t="shared" si="85"/>
        <v>48.694778850860558</v>
      </c>
      <c r="I740" s="142">
        <f t="shared" si="89"/>
        <v>10.712851347189323</v>
      </c>
      <c r="J740" s="54">
        <f t="shared" si="86"/>
        <v>22.010040040588972</v>
      </c>
      <c r="K740" s="54">
        <v>0.46638145384541874</v>
      </c>
      <c r="L740" s="56">
        <f t="shared" si="87"/>
        <v>3.0142108404801689E-2</v>
      </c>
    </row>
    <row r="741" spans="1:12" x14ac:dyDescent="0.2">
      <c r="A741" s="59">
        <f t="shared" si="90"/>
        <v>22</v>
      </c>
      <c r="B741" s="57" t="s">
        <v>2425</v>
      </c>
      <c r="C741" s="94">
        <v>453</v>
      </c>
      <c r="D741" s="57"/>
      <c r="E741" s="59"/>
      <c r="F741" s="57">
        <f t="shared" si="84"/>
        <v>453</v>
      </c>
      <c r="G741" s="141">
        <f t="shared" si="88"/>
        <v>2.1323474137144205E-3</v>
      </c>
      <c r="H741" s="321">
        <f t="shared" si="85"/>
        <v>8.119978951424514</v>
      </c>
      <c r="I741" s="142">
        <f t="shared" si="89"/>
        <v>1.7863953693133932</v>
      </c>
      <c r="J741" s="54">
        <f t="shared" si="86"/>
        <v>3.6702304860438804</v>
      </c>
      <c r="K741" s="54">
        <v>7.7770300593379471E-2</v>
      </c>
      <c r="L741" s="56">
        <f t="shared" si="87"/>
        <v>3.0142108404801693E-2</v>
      </c>
    </row>
    <row r="742" spans="1:12" x14ac:dyDescent="0.2">
      <c r="A742" s="59">
        <f t="shared" si="90"/>
        <v>23</v>
      </c>
      <c r="B742" s="57" t="s">
        <v>2426</v>
      </c>
      <c r="C742" s="94">
        <v>183.6</v>
      </c>
      <c r="D742" s="57"/>
      <c r="E742" s="59">
        <v>33.299999999999997</v>
      </c>
      <c r="F742" s="57">
        <f t="shared" si="84"/>
        <v>216.89999999999998</v>
      </c>
      <c r="G742" s="141">
        <f t="shared" si="88"/>
        <v>1.0209848874937258E-3</v>
      </c>
      <c r="H742" s="321">
        <f t="shared" si="85"/>
        <v>3.8879104515761078</v>
      </c>
      <c r="I742" s="142">
        <f t="shared" si="89"/>
        <v>0.85534029934674372</v>
      </c>
      <c r="J742" s="54">
        <f t="shared" si="86"/>
        <v>1.7573355241124007</v>
      </c>
      <c r="K742" s="54">
        <v>3.723703796623401E-2</v>
      </c>
      <c r="L742" s="56">
        <f t="shared" si="87"/>
        <v>3.0142108404801693E-2</v>
      </c>
    </row>
    <row r="743" spans="1:12" x14ac:dyDescent="0.2">
      <c r="A743" s="59">
        <f t="shared" si="90"/>
        <v>24</v>
      </c>
      <c r="B743" s="57" t="s">
        <v>2427</v>
      </c>
      <c r="C743" s="94">
        <v>1099.8</v>
      </c>
      <c r="D743" s="57"/>
      <c r="E743" s="59"/>
      <c r="F743" s="57">
        <f t="shared" si="84"/>
        <v>1099.8</v>
      </c>
      <c r="G743" s="141">
        <f t="shared" si="88"/>
        <v>5.1769441183291826E-3</v>
      </c>
      <c r="H743" s="321">
        <f t="shared" si="85"/>
        <v>19.713803202597528</v>
      </c>
      <c r="I743" s="142">
        <f t="shared" si="89"/>
        <v>4.3370367045714566</v>
      </c>
      <c r="J743" s="54">
        <f t="shared" si="86"/>
        <v>8.9106390475740831</v>
      </c>
      <c r="K743" s="54">
        <v>0.18881186885783388</v>
      </c>
      <c r="L743" s="56">
        <f t="shared" si="87"/>
        <v>3.0142108404801696E-2</v>
      </c>
    </row>
    <row r="744" spans="1:12" x14ac:dyDescent="0.2">
      <c r="A744" s="59">
        <f t="shared" si="90"/>
        <v>25</v>
      </c>
      <c r="B744" s="57" t="s">
        <v>2428</v>
      </c>
      <c r="C744" s="94">
        <v>287.8</v>
      </c>
      <c r="D744" s="57">
        <v>29</v>
      </c>
      <c r="E744" s="59"/>
      <c r="F744" s="57">
        <f t="shared" si="84"/>
        <v>316.8</v>
      </c>
      <c r="G744" s="141">
        <f t="shared" si="88"/>
        <v>1.4912310389949856E-3</v>
      </c>
      <c r="H744" s="321">
        <f t="shared" si="85"/>
        <v>5.6786077964929049</v>
      </c>
      <c r="I744" s="142">
        <f t="shared" si="89"/>
        <v>1.2492937152284391</v>
      </c>
      <c r="J744" s="54">
        <f t="shared" si="86"/>
        <v>2.5667307240147932</v>
      </c>
      <c r="K744" s="54">
        <v>5.4387706905038892E-2</v>
      </c>
      <c r="L744" s="56">
        <f t="shared" si="87"/>
        <v>3.0142108404801693E-2</v>
      </c>
    </row>
    <row r="745" spans="1:12" x14ac:dyDescent="0.2">
      <c r="A745" s="59">
        <f t="shared" si="90"/>
        <v>26</v>
      </c>
      <c r="B745" s="57" t="s">
        <v>2429</v>
      </c>
      <c r="C745" s="94">
        <v>272.5</v>
      </c>
      <c r="D745" s="57"/>
      <c r="E745" s="59"/>
      <c r="F745" s="57">
        <f t="shared" si="84"/>
        <v>272.5</v>
      </c>
      <c r="G745" s="141">
        <f t="shared" si="88"/>
        <v>1.2827034663072398E-3</v>
      </c>
      <c r="H745" s="321">
        <f t="shared" si="85"/>
        <v>4.8845347996979696</v>
      </c>
      <c r="I745" s="142">
        <f t="shared" si="89"/>
        <v>1.0745976559335533</v>
      </c>
      <c r="J745" s="54">
        <f t="shared" si="86"/>
        <v>2.2078097294634822</v>
      </c>
      <c r="K745" s="54">
        <v>4.678235521345675E-2</v>
      </c>
      <c r="L745" s="56">
        <f t="shared" si="87"/>
        <v>3.0142108404801696E-2</v>
      </c>
    </row>
    <row r="746" spans="1:12" x14ac:dyDescent="0.2">
      <c r="A746" s="59">
        <f t="shared" si="90"/>
        <v>27</v>
      </c>
      <c r="B746" s="57" t="s">
        <v>2430</v>
      </c>
      <c r="C746" s="94">
        <v>206.8</v>
      </c>
      <c r="D746" s="57"/>
      <c r="E746" s="59"/>
      <c r="F746" s="57">
        <f t="shared" si="84"/>
        <v>206.8</v>
      </c>
      <c r="G746" s="141">
        <f t="shared" si="88"/>
        <v>9.7344248378839339E-4</v>
      </c>
      <c r="H746" s="321">
        <f t="shared" si="85"/>
        <v>3.7068689782662019</v>
      </c>
      <c r="I746" s="142">
        <f t="shared" si="89"/>
        <v>0.81551117521856442</v>
      </c>
      <c r="J746" s="54">
        <f t="shared" si="86"/>
        <v>1.6755047781763233</v>
      </c>
      <c r="K746" s="54">
        <v>3.5503086451900388E-2</v>
      </c>
      <c r="L746" s="56">
        <f t="shared" si="87"/>
        <v>3.0142108404801689E-2</v>
      </c>
    </row>
    <row r="747" spans="1:12" x14ac:dyDescent="0.2">
      <c r="A747" s="59">
        <f t="shared" si="90"/>
        <v>28</v>
      </c>
      <c r="B747" s="57" t="s">
        <v>2431</v>
      </c>
      <c r="C747" s="94">
        <v>90.7</v>
      </c>
      <c r="D747" s="57"/>
      <c r="E747" s="59"/>
      <c r="F747" s="57">
        <f t="shared" si="84"/>
        <v>90.7</v>
      </c>
      <c r="G747" s="141">
        <f t="shared" si="88"/>
        <v>4.269401996112538E-4</v>
      </c>
      <c r="H747" s="321">
        <f t="shared" si="85"/>
        <v>1.6257882801196544</v>
      </c>
      <c r="I747" s="142">
        <f t="shared" si="89"/>
        <v>0.35767342162632398</v>
      </c>
      <c r="J747" s="54">
        <f t="shared" si="86"/>
        <v>0.73485630261408375</v>
      </c>
      <c r="K747" s="54">
        <v>1.5571227955451475E-2</v>
      </c>
      <c r="L747" s="56">
        <f t="shared" si="87"/>
        <v>3.0142108404801693E-2</v>
      </c>
    </row>
    <row r="748" spans="1:12" x14ac:dyDescent="0.2">
      <c r="A748" s="59">
        <f t="shared" si="90"/>
        <v>29</v>
      </c>
      <c r="B748" s="57" t="s">
        <v>2432</v>
      </c>
      <c r="C748" s="94">
        <v>315.8</v>
      </c>
      <c r="D748" s="57"/>
      <c r="E748" s="59"/>
      <c r="F748" s="57">
        <f t="shared" si="84"/>
        <v>315.8</v>
      </c>
      <c r="G748" s="141">
        <f t="shared" si="88"/>
        <v>1.4865238703112894E-3</v>
      </c>
      <c r="H748" s="321">
        <f t="shared" si="85"/>
        <v>5.6606828981453905</v>
      </c>
      <c r="I748" s="142">
        <f t="shared" si="89"/>
        <v>1.2453502375919858</v>
      </c>
      <c r="J748" s="54">
        <f t="shared" si="86"/>
        <v>2.5586286699617165</v>
      </c>
      <c r="K748" s="54">
        <v>5.4216028537283086E-2</v>
      </c>
      <c r="L748" s="56">
        <f t="shared" si="87"/>
        <v>3.0142108404801696E-2</v>
      </c>
    </row>
    <row r="749" spans="1:12" x14ac:dyDescent="0.2">
      <c r="A749" s="59">
        <f t="shared" si="90"/>
        <v>30</v>
      </c>
      <c r="B749" s="57" t="s">
        <v>2433</v>
      </c>
      <c r="C749" s="94">
        <v>728.38</v>
      </c>
      <c r="D749" s="57"/>
      <c r="E749" s="59">
        <v>237.1</v>
      </c>
      <c r="F749" s="57">
        <f t="shared" si="84"/>
        <v>965.48</v>
      </c>
      <c r="G749" s="141">
        <f t="shared" si="88"/>
        <v>4.5446772207350973E-3</v>
      </c>
      <c r="H749" s="321">
        <f t="shared" si="85"/>
        <v>17.30613085655925</v>
      </c>
      <c r="I749" s="142">
        <f t="shared" si="89"/>
        <v>3.807348788443035</v>
      </c>
      <c r="J749" s="54">
        <f t="shared" si="86"/>
        <v>7.8223711471647812</v>
      </c>
      <c r="K749" s="54">
        <v>0.1657520305008742</v>
      </c>
      <c r="L749" s="56">
        <f t="shared" si="87"/>
        <v>3.0142108404801696E-2</v>
      </c>
    </row>
    <row r="750" spans="1:12" x14ac:dyDescent="0.2">
      <c r="A750" s="59">
        <f t="shared" si="90"/>
        <v>31</v>
      </c>
      <c r="B750" s="57" t="s">
        <v>2434</v>
      </c>
      <c r="C750" s="94">
        <v>2744.5</v>
      </c>
      <c r="D750" s="57">
        <v>461.4</v>
      </c>
      <c r="E750" s="59">
        <v>413</v>
      </c>
      <c r="F750" s="57">
        <f t="shared" si="84"/>
        <v>3618.9</v>
      </c>
      <c r="G750" s="141">
        <f t="shared" si="88"/>
        <v>1.7034772749428516E-2</v>
      </c>
      <c r="H750" s="321">
        <f t="shared" si="85"/>
        <v>64.868414629823789</v>
      </c>
      <c r="I750" s="142">
        <f t="shared" si="89"/>
        <v>14.271051218561233</v>
      </c>
      <c r="J750" s="54">
        <f t="shared" si="86"/>
        <v>29.320523412680352</v>
      </c>
      <c r="K750" s="54">
        <v>0.62128684507148124</v>
      </c>
      <c r="L750" s="56">
        <f t="shared" si="87"/>
        <v>3.0142108404801693E-2</v>
      </c>
    </row>
    <row r="751" spans="1:12" x14ac:dyDescent="0.2">
      <c r="A751" s="59">
        <f t="shared" si="90"/>
        <v>32</v>
      </c>
      <c r="B751" s="57" t="s">
        <v>2435</v>
      </c>
      <c r="C751" s="94">
        <v>853.9</v>
      </c>
      <c r="D751" s="57"/>
      <c r="E751" s="59">
        <v>126.4</v>
      </c>
      <c r="F751" s="57">
        <f t="shared" si="84"/>
        <v>980.3</v>
      </c>
      <c r="G751" s="141">
        <f t="shared" si="88"/>
        <v>4.6144374606274753E-3</v>
      </c>
      <c r="H751" s="321">
        <f t="shared" si="85"/>
        <v>17.571777850069427</v>
      </c>
      <c r="I751" s="142">
        <f t="shared" si="89"/>
        <v>3.8657911270152741</v>
      </c>
      <c r="J751" s="54">
        <f t="shared" si="86"/>
        <v>7.9424435882313817</v>
      </c>
      <c r="K751" s="54">
        <v>0.16829630391101524</v>
      </c>
      <c r="L751" s="56">
        <f t="shared" si="87"/>
        <v>3.0142108404801693E-2</v>
      </c>
    </row>
    <row r="752" spans="1:12" x14ac:dyDescent="0.2">
      <c r="A752" s="59">
        <f t="shared" si="90"/>
        <v>33</v>
      </c>
      <c r="B752" s="57" t="s">
        <v>2436</v>
      </c>
      <c r="C752" s="94">
        <v>996.64</v>
      </c>
      <c r="D752" s="57"/>
      <c r="E752" s="59">
        <v>120.2</v>
      </c>
      <c r="F752" s="57">
        <f t="shared" si="84"/>
        <v>1116.8399999999999</v>
      </c>
      <c r="G752" s="141">
        <f t="shared" si="88"/>
        <v>5.2571542726993674E-3</v>
      </c>
      <c r="H752" s="321">
        <f t="shared" si="85"/>
        <v>20.019243470439193</v>
      </c>
      <c r="I752" s="142">
        <f t="shared" si="89"/>
        <v>4.4042335634966223</v>
      </c>
      <c r="J752" s="54">
        <f t="shared" ref="J752:J783" si="91">H752*0.452</f>
        <v>9.0486980486385153</v>
      </c>
      <c r="K752" s="54">
        <v>0.19173726824439277</v>
      </c>
      <c r="L752" s="56">
        <f t="shared" ref="L752:L783" si="92">(H752+I752+J752+K752)/F752</f>
        <v>3.01421084048017E-2</v>
      </c>
    </row>
    <row r="753" spans="1:12" x14ac:dyDescent="0.2">
      <c r="A753" s="59">
        <f t="shared" si="90"/>
        <v>34</v>
      </c>
      <c r="B753" s="57" t="s">
        <v>2437</v>
      </c>
      <c r="C753" s="94">
        <v>978.3</v>
      </c>
      <c r="D753" s="57">
        <v>22.8</v>
      </c>
      <c r="E753" s="59"/>
      <c r="F753" s="57">
        <f t="shared" si="84"/>
        <v>1001.0999999999999</v>
      </c>
      <c r="G753" s="141">
        <f t="shared" si="88"/>
        <v>4.7123465692483586E-3</v>
      </c>
      <c r="H753" s="321">
        <f t="shared" si="85"/>
        <v>17.944615735697749</v>
      </c>
      <c r="I753" s="142">
        <f t="shared" si="89"/>
        <v>3.9478154618535046</v>
      </c>
      <c r="J753" s="54">
        <f t="shared" si="91"/>
        <v>8.1109663125353819</v>
      </c>
      <c r="K753" s="54">
        <v>0.17186721396033597</v>
      </c>
      <c r="L753" s="56">
        <f t="shared" si="92"/>
        <v>3.0142108404801693E-2</v>
      </c>
    </row>
    <row r="754" spans="1:12" x14ac:dyDescent="0.2">
      <c r="A754" s="59">
        <f t="shared" si="90"/>
        <v>35</v>
      </c>
      <c r="B754" s="57" t="s">
        <v>2438</v>
      </c>
      <c r="C754" s="94">
        <v>290.39999999999998</v>
      </c>
      <c r="D754" s="57"/>
      <c r="E754" s="59"/>
      <c r="F754" s="57">
        <f t="shared" si="84"/>
        <v>290.39999999999998</v>
      </c>
      <c r="G754" s="141">
        <f t="shared" si="88"/>
        <v>1.3669617857454033E-3</v>
      </c>
      <c r="H754" s="321">
        <f t="shared" si="85"/>
        <v>5.2053904801184956</v>
      </c>
      <c r="I754" s="142">
        <f t="shared" si="89"/>
        <v>1.1451859056260691</v>
      </c>
      <c r="J754" s="54">
        <f t="shared" si="91"/>
        <v>2.35283649701356</v>
      </c>
      <c r="K754" s="54">
        <v>4.9855397996285654E-2</v>
      </c>
      <c r="L754" s="56">
        <f t="shared" si="92"/>
        <v>3.0142108404801689E-2</v>
      </c>
    </row>
    <row r="755" spans="1:12" x14ac:dyDescent="0.2">
      <c r="A755" s="59">
        <f t="shared" si="90"/>
        <v>36</v>
      </c>
      <c r="B755" s="57" t="s">
        <v>2439</v>
      </c>
      <c r="C755" s="94">
        <v>1017.8</v>
      </c>
      <c r="D755" s="57"/>
      <c r="E755" s="59">
        <v>108.5</v>
      </c>
      <c r="F755" s="57">
        <f t="shared" si="84"/>
        <v>1126.3</v>
      </c>
      <c r="G755" s="141">
        <f t="shared" si="88"/>
        <v>5.3016840884471342E-3</v>
      </c>
      <c r="H755" s="321">
        <f t="shared" si="85"/>
        <v>20.188813008806687</v>
      </c>
      <c r="I755" s="142">
        <f t="shared" si="89"/>
        <v>4.4415388619374712</v>
      </c>
      <c r="J755" s="54">
        <f t="shared" si="91"/>
        <v>9.1253434799806232</v>
      </c>
      <c r="K755" s="54">
        <v>0.19336134560336271</v>
      </c>
      <c r="L755" s="56">
        <f t="shared" si="92"/>
        <v>3.0142108404801689E-2</v>
      </c>
    </row>
    <row r="756" spans="1:12" x14ac:dyDescent="0.2">
      <c r="A756" s="59">
        <f t="shared" si="90"/>
        <v>37</v>
      </c>
      <c r="B756" s="57" t="s">
        <v>985</v>
      </c>
      <c r="C756" s="94">
        <v>803.6</v>
      </c>
      <c r="D756" s="57"/>
      <c r="E756" s="59">
        <v>89</v>
      </c>
      <c r="F756" s="57">
        <f t="shared" si="84"/>
        <v>892.6</v>
      </c>
      <c r="G756" s="141">
        <f t="shared" si="88"/>
        <v>4.2016187670673114E-3</v>
      </c>
      <c r="H756" s="321">
        <f t="shared" si="85"/>
        <v>15.999764264992322</v>
      </c>
      <c r="I756" s="142">
        <f t="shared" si="89"/>
        <v>3.5199481382983109</v>
      </c>
      <c r="J756" s="54">
        <f t="shared" si="91"/>
        <v>7.23189344777653</v>
      </c>
      <c r="K756" s="54">
        <v>0.15324011105883117</v>
      </c>
      <c r="L756" s="56">
        <f t="shared" si="92"/>
        <v>3.0142108404801693E-2</v>
      </c>
    </row>
    <row r="757" spans="1:12" x14ac:dyDescent="0.2">
      <c r="A757" s="59">
        <f t="shared" si="90"/>
        <v>38</v>
      </c>
      <c r="B757" s="57" t="s">
        <v>986</v>
      </c>
      <c r="C757" s="94">
        <v>923.4</v>
      </c>
      <c r="D757" s="57"/>
      <c r="E757" s="59"/>
      <c r="F757" s="57">
        <f t="shared" si="84"/>
        <v>923.4</v>
      </c>
      <c r="G757" s="141">
        <f t="shared" si="88"/>
        <v>4.3465995625251571E-3</v>
      </c>
      <c r="H757" s="321">
        <f t="shared" si="85"/>
        <v>16.551851134095799</v>
      </c>
      <c r="I757" s="142">
        <f t="shared" si="89"/>
        <v>3.6414072495010759</v>
      </c>
      <c r="J757" s="54">
        <f t="shared" si="91"/>
        <v>7.4814367126113011</v>
      </c>
      <c r="K757" s="54">
        <v>0.15852780478570996</v>
      </c>
      <c r="L757" s="56">
        <f t="shared" si="92"/>
        <v>3.0142108404801696E-2</v>
      </c>
    </row>
    <row r="758" spans="1:12" x14ac:dyDescent="0.2">
      <c r="A758" s="59">
        <f t="shared" si="90"/>
        <v>39</v>
      </c>
      <c r="B758" s="57" t="s">
        <v>987</v>
      </c>
      <c r="C758" s="94">
        <v>953.3</v>
      </c>
      <c r="D758" s="57"/>
      <c r="E758" s="59"/>
      <c r="F758" s="57">
        <f t="shared" si="84"/>
        <v>953.3</v>
      </c>
      <c r="G758" s="141">
        <f t="shared" si="88"/>
        <v>4.487343906167676E-3</v>
      </c>
      <c r="H758" s="321">
        <f t="shared" si="85"/>
        <v>17.087805594686511</v>
      </c>
      <c r="I758" s="142">
        <f t="shared" si="89"/>
        <v>3.7593172308310323</v>
      </c>
      <c r="J758" s="54">
        <f t="shared" si="91"/>
        <v>7.7236881287983028</v>
      </c>
      <c r="K758" s="54">
        <v>0.1636609879816085</v>
      </c>
      <c r="L758" s="56">
        <f t="shared" si="92"/>
        <v>3.0142108404801693E-2</v>
      </c>
    </row>
    <row r="759" spans="1:12" x14ac:dyDescent="0.2">
      <c r="A759" s="59">
        <f t="shared" si="90"/>
        <v>40</v>
      </c>
      <c r="B759" s="57" t="s">
        <v>988</v>
      </c>
      <c r="C759" s="94">
        <v>956.1</v>
      </c>
      <c r="D759" s="57">
        <v>153.69999999999999</v>
      </c>
      <c r="E759" s="59"/>
      <c r="F759" s="57">
        <f t="shared" si="84"/>
        <v>1109.8</v>
      </c>
      <c r="G759" s="141">
        <f t="shared" si="88"/>
        <v>5.2240158051661458E-3</v>
      </c>
      <c r="H759" s="321">
        <f t="shared" si="85"/>
        <v>19.893052186072683</v>
      </c>
      <c r="I759" s="142">
        <f t="shared" si="89"/>
        <v>4.3764714809359901</v>
      </c>
      <c r="J759" s="54">
        <f t="shared" si="91"/>
        <v>8.991659588104854</v>
      </c>
      <c r="K759" s="54">
        <v>0.19052865253539195</v>
      </c>
      <c r="L759" s="56">
        <f t="shared" si="92"/>
        <v>3.0142108404801696E-2</v>
      </c>
    </row>
    <row r="760" spans="1:12" x14ac:dyDescent="0.2">
      <c r="A760" s="59">
        <f t="shared" si="90"/>
        <v>41</v>
      </c>
      <c r="B760" s="57" t="s">
        <v>989</v>
      </c>
      <c r="C760" s="94">
        <v>900.4</v>
      </c>
      <c r="D760" s="57"/>
      <c r="E760" s="59"/>
      <c r="F760" s="57">
        <f t="shared" si="84"/>
        <v>900.4</v>
      </c>
      <c r="G760" s="141">
        <f t="shared" si="88"/>
        <v>4.2383346828001418E-3</v>
      </c>
      <c r="H760" s="321">
        <f t="shared" si="85"/>
        <v>16.13957847210294</v>
      </c>
      <c r="I760" s="142">
        <f t="shared" si="89"/>
        <v>3.5507072638626469</v>
      </c>
      <c r="J760" s="54">
        <f t="shared" si="91"/>
        <v>7.295089469390529</v>
      </c>
      <c r="K760" s="54">
        <v>0.15457920232732644</v>
      </c>
      <c r="L760" s="56">
        <f t="shared" si="92"/>
        <v>3.0142108404801693E-2</v>
      </c>
    </row>
    <row r="761" spans="1:12" x14ac:dyDescent="0.2">
      <c r="A761" s="59">
        <f t="shared" si="90"/>
        <v>42</v>
      </c>
      <c r="B761" s="57" t="s">
        <v>990</v>
      </c>
      <c r="C761" s="94">
        <v>643.84</v>
      </c>
      <c r="D761" s="57">
        <v>33.299999999999997</v>
      </c>
      <c r="E761" s="59"/>
      <c r="F761" s="57">
        <f t="shared" si="84"/>
        <v>677.14</v>
      </c>
      <c r="G761" s="141">
        <f t="shared" si="88"/>
        <v>3.1874122024781078E-3</v>
      </c>
      <c r="H761" s="321">
        <f t="shared" si="85"/>
        <v>12.137665667036634</v>
      </c>
      <c r="I761" s="142">
        <f t="shared" si="89"/>
        <v>2.6702864467480594</v>
      </c>
      <c r="J761" s="54">
        <f t="shared" si="91"/>
        <v>5.4862248815005588</v>
      </c>
      <c r="K761" s="54">
        <v>0.11625028994216551</v>
      </c>
      <c r="L761" s="56">
        <f t="shared" si="92"/>
        <v>3.0142108404801693E-2</v>
      </c>
    </row>
    <row r="762" spans="1:12" x14ac:dyDescent="0.2">
      <c r="A762" s="59">
        <f t="shared" si="90"/>
        <v>43</v>
      </c>
      <c r="B762" s="57" t="s">
        <v>991</v>
      </c>
      <c r="C762" s="94">
        <v>1596</v>
      </c>
      <c r="D762" s="57"/>
      <c r="E762" s="59">
        <v>102.9</v>
      </c>
      <c r="F762" s="57">
        <f t="shared" si="84"/>
        <v>1698.9</v>
      </c>
      <c r="G762" s="141">
        <f t="shared" si="88"/>
        <v>7.9970088767316316E-3</v>
      </c>
      <c r="H762" s="321">
        <f t="shared" si="85"/>
        <v>30.452609802594054</v>
      </c>
      <c r="I762" s="142">
        <f t="shared" si="89"/>
        <v>6.6995741565706917</v>
      </c>
      <c r="J762" s="54">
        <f t="shared" si="91"/>
        <v>13.764579630772513</v>
      </c>
      <c r="K762" s="54">
        <v>0.29166437898033648</v>
      </c>
      <c r="L762" s="56">
        <f t="shared" si="92"/>
        <v>3.0142108404801693E-2</v>
      </c>
    </row>
    <row r="763" spans="1:12" x14ac:dyDescent="0.2">
      <c r="A763" s="59">
        <f t="shared" si="90"/>
        <v>44</v>
      </c>
      <c r="B763" s="57" t="s">
        <v>992</v>
      </c>
      <c r="C763" s="94">
        <v>697.3</v>
      </c>
      <c r="D763" s="57"/>
      <c r="E763" s="59"/>
      <c r="F763" s="57">
        <f t="shared" si="84"/>
        <v>697.3</v>
      </c>
      <c r="G763" s="141">
        <f t="shared" si="88"/>
        <v>3.2823087231414246E-3</v>
      </c>
      <c r="H763" s="321">
        <f t="shared" si="85"/>
        <v>12.499031617722546</v>
      </c>
      <c r="I763" s="142">
        <f t="shared" si="89"/>
        <v>2.7497869558989598</v>
      </c>
      <c r="J763" s="54">
        <f t="shared" si="91"/>
        <v>5.6495622912105912</v>
      </c>
      <c r="K763" s="54">
        <v>0.11971132583612253</v>
      </c>
      <c r="L763" s="56">
        <f t="shared" si="92"/>
        <v>3.0142108404801693E-2</v>
      </c>
    </row>
    <row r="764" spans="1:12" x14ac:dyDescent="0.2">
      <c r="A764" s="59">
        <f t="shared" si="90"/>
        <v>45</v>
      </c>
      <c r="B764" s="57" t="s">
        <v>993</v>
      </c>
      <c r="C764" s="94">
        <v>696.5</v>
      </c>
      <c r="D764" s="57"/>
      <c r="E764" s="59">
        <v>42.8</v>
      </c>
      <c r="F764" s="57">
        <f t="shared" si="84"/>
        <v>739.3</v>
      </c>
      <c r="G764" s="141">
        <f t="shared" si="88"/>
        <v>3.4800098078566692E-3</v>
      </c>
      <c r="H764" s="321">
        <f t="shared" si="85"/>
        <v>13.251877348318196</v>
      </c>
      <c r="I764" s="142">
        <f t="shared" si="89"/>
        <v>2.9154130166300032</v>
      </c>
      <c r="J764" s="54">
        <f t="shared" si="91"/>
        <v>5.9898485614398247</v>
      </c>
      <c r="K764" s="54">
        <v>0.12692181728186633</v>
      </c>
      <c r="L764" s="56">
        <f t="shared" si="92"/>
        <v>3.0142108404801693E-2</v>
      </c>
    </row>
    <row r="765" spans="1:12" x14ac:dyDescent="0.2">
      <c r="A765" s="59">
        <f t="shared" si="90"/>
        <v>46</v>
      </c>
      <c r="B765" s="57" t="s">
        <v>994</v>
      </c>
      <c r="C765" s="94">
        <v>570.20000000000005</v>
      </c>
      <c r="D765" s="57"/>
      <c r="E765" s="59"/>
      <c r="F765" s="57">
        <f t="shared" si="84"/>
        <v>570.20000000000005</v>
      </c>
      <c r="G765" s="141">
        <f t="shared" si="88"/>
        <v>2.6840275834436266E-3</v>
      </c>
      <c r="H765" s="321">
        <f t="shared" si="85"/>
        <v>10.220777037753329</v>
      </c>
      <c r="I765" s="142">
        <f t="shared" si="89"/>
        <v>2.2485709483057326</v>
      </c>
      <c r="J765" s="54">
        <f t="shared" si="91"/>
        <v>4.6197912210645047</v>
      </c>
      <c r="K765" s="54">
        <v>9.789100529435979E-2</v>
      </c>
      <c r="L765" s="56">
        <f t="shared" si="92"/>
        <v>3.0142108404801693E-2</v>
      </c>
    </row>
    <row r="766" spans="1:12" x14ac:dyDescent="0.2">
      <c r="A766" s="59">
        <f t="shared" si="90"/>
        <v>47</v>
      </c>
      <c r="B766" s="57" t="s">
        <v>995</v>
      </c>
      <c r="C766" s="94">
        <v>251.5</v>
      </c>
      <c r="D766" s="57"/>
      <c r="E766" s="59"/>
      <c r="F766" s="57">
        <f t="shared" si="84"/>
        <v>251.5</v>
      </c>
      <c r="G766" s="141">
        <f t="shared" si="88"/>
        <v>1.1838529239496175E-3</v>
      </c>
      <c r="H766" s="321">
        <f t="shared" si="85"/>
        <v>4.5081119344001435</v>
      </c>
      <c r="I766" s="142">
        <f t="shared" si="89"/>
        <v>0.9917846255680316</v>
      </c>
      <c r="J766" s="54">
        <f t="shared" si="91"/>
        <v>2.037666594348865</v>
      </c>
      <c r="K766" s="54">
        <v>4.3177109490584856E-2</v>
      </c>
      <c r="L766" s="56">
        <f t="shared" si="92"/>
        <v>3.0142108404801686E-2</v>
      </c>
    </row>
    <row r="767" spans="1:12" x14ac:dyDescent="0.2">
      <c r="A767" s="59">
        <f t="shared" si="90"/>
        <v>48</v>
      </c>
      <c r="B767" s="57" t="s">
        <v>996</v>
      </c>
      <c r="C767" s="94">
        <v>810.9</v>
      </c>
      <c r="D767" s="57">
        <v>47.5</v>
      </c>
      <c r="E767" s="59"/>
      <c r="F767" s="57">
        <f t="shared" si="84"/>
        <v>858.4</v>
      </c>
      <c r="G767" s="141">
        <f t="shared" si="88"/>
        <v>4.0406335980848977E-3</v>
      </c>
      <c r="H767" s="321">
        <f t="shared" si="85"/>
        <v>15.38673274150729</v>
      </c>
      <c r="I767" s="142">
        <f t="shared" si="89"/>
        <v>3.3850812031316035</v>
      </c>
      <c r="J767" s="54">
        <f t="shared" si="91"/>
        <v>6.9548031991612955</v>
      </c>
      <c r="K767" s="54">
        <v>0.14736871088158265</v>
      </c>
      <c r="L767" s="56">
        <f t="shared" si="92"/>
        <v>3.0142108404801693E-2</v>
      </c>
    </row>
    <row r="768" spans="1:12" x14ac:dyDescent="0.2">
      <c r="A768" s="59">
        <f t="shared" si="90"/>
        <v>49</v>
      </c>
      <c r="B768" s="57" t="s">
        <v>997</v>
      </c>
      <c r="C768" s="94">
        <v>553</v>
      </c>
      <c r="D768" s="57"/>
      <c r="E768" s="59"/>
      <c r="F768" s="57">
        <f t="shared" si="84"/>
        <v>553</v>
      </c>
      <c r="G768" s="141">
        <f t="shared" si="88"/>
        <v>2.6030642820840501E-3</v>
      </c>
      <c r="H768" s="321">
        <f t="shared" si="85"/>
        <v>9.9124687861760634</v>
      </c>
      <c r="I768" s="142">
        <f t="shared" si="89"/>
        <v>2.1807431329587339</v>
      </c>
      <c r="J768" s="54">
        <f t="shared" si="91"/>
        <v>4.4804358913515809</v>
      </c>
      <c r="K768" s="54">
        <v>9.4938137368959938E-2</v>
      </c>
      <c r="L768" s="56">
        <f t="shared" si="92"/>
        <v>3.0142108404801696E-2</v>
      </c>
    </row>
    <row r="769" spans="1:12" x14ac:dyDescent="0.2">
      <c r="A769" s="59">
        <f t="shared" si="90"/>
        <v>50</v>
      </c>
      <c r="B769" s="57" t="s">
        <v>998</v>
      </c>
      <c r="C769" s="94">
        <v>993.9</v>
      </c>
      <c r="D769" s="57"/>
      <c r="E769" s="59"/>
      <c r="F769" s="57">
        <f t="shared" si="84"/>
        <v>993.9</v>
      </c>
      <c r="G769" s="141">
        <f t="shared" si="88"/>
        <v>4.6784549547257458E-3</v>
      </c>
      <c r="H769" s="321">
        <f t="shared" si="85"/>
        <v>17.815556467595641</v>
      </c>
      <c r="I769" s="142">
        <f t="shared" si="89"/>
        <v>3.9194224228710413</v>
      </c>
      <c r="J769" s="54">
        <f t="shared" si="91"/>
        <v>8.0526315233532308</v>
      </c>
      <c r="K769" s="54">
        <v>0.17063112971249417</v>
      </c>
      <c r="L769" s="56">
        <f t="shared" si="92"/>
        <v>3.0142108404801696E-2</v>
      </c>
    </row>
    <row r="770" spans="1:12" x14ac:dyDescent="0.2">
      <c r="A770" s="59">
        <f t="shared" si="90"/>
        <v>51</v>
      </c>
      <c r="B770" s="57" t="s">
        <v>999</v>
      </c>
      <c r="C770" s="94">
        <v>351.3</v>
      </c>
      <c r="D770" s="57"/>
      <c r="E770" s="59"/>
      <c r="F770" s="57">
        <f t="shared" si="84"/>
        <v>351.3</v>
      </c>
      <c r="G770" s="141">
        <f t="shared" si="88"/>
        <v>1.6536283585825077E-3</v>
      </c>
      <c r="H770" s="321">
        <f t="shared" si="85"/>
        <v>6.2970167894821891</v>
      </c>
      <c r="I770" s="142">
        <f t="shared" si="89"/>
        <v>1.3853436936860817</v>
      </c>
      <c r="J770" s="54">
        <f t="shared" si="91"/>
        <v>2.8462515888459494</v>
      </c>
      <c r="K770" s="54">
        <v>6.0310610592614153E-2</v>
      </c>
      <c r="L770" s="56">
        <f t="shared" si="92"/>
        <v>3.0142108404801689E-2</v>
      </c>
    </row>
    <row r="771" spans="1:12" x14ac:dyDescent="0.2">
      <c r="A771" s="59">
        <f t="shared" si="90"/>
        <v>52</v>
      </c>
      <c r="B771" s="57" t="s">
        <v>1000</v>
      </c>
      <c r="C771" s="94">
        <v>330</v>
      </c>
      <c r="D771" s="57"/>
      <c r="E771" s="59">
        <v>35</v>
      </c>
      <c r="F771" s="57">
        <f t="shared" si="84"/>
        <v>365</v>
      </c>
      <c r="G771" s="141">
        <f t="shared" si="88"/>
        <v>1.718116569549147E-3</v>
      </c>
      <c r="H771" s="321">
        <f t="shared" si="85"/>
        <v>6.5425878968431519</v>
      </c>
      <c r="I771" s="142">
        <f t="shared" si="89"/>
        <v>1.4393693373054934</v>
      </c>
      <c r="J771" s="54">
        <f t="shared" si="91"/>
        <v>2.9572497293731046</v>
      </c>
      <c r="K771" s="54">
        <v>6.2662604230868668E-2</v>
      </c>
      <c r="L771" s="56">
        <f t="shared" si="92"/>
        <v>3.0142108404801696E-2</v>
      </c>
    </row>
    <row r="772" spans="1:12" x14ac:dyDescent="0.2">
      <c r="A772" s="59">
        <f t="shared" si="90"/>
        <v>53</v>
      </c>
      <c r="B772" s="57" t="s">
        <v>1001</v>
      </c>
      <c r="C772" s="94">
        <v>207.1</v>
      </c>
      <c r="D772" s="57"/>
      <c r="E772" s="59">
        <v>43.3</v>
      </c>
      <c r="F772" s="57">
        <f t="shared" si="84"/>
        <v>250.39999999999998</v>
      </c>
      <c r="G772" s="141">
        <f t="shared" si="88"/>
        <v>1.1786750383975515E-3</v>
      </c>
      <c r="H772" s="321">
        <f t="shared" si="85"/>
        <v>4.4883945462178758</v>
      </c>
      <c r="I772" s="142">
        <f t="shared" si="89"/>
        <v>0.98744680016793274</v>
      </c>
      <c r="J772" s="54">
        <f t="shared" si="91"/>
        <v>2.02875433489048</v>
      </c>
      <c r="K772" s="54">
        <v>4.2988263286053464E-2</v>
      </c>
      <c r="L772" s="56">
        <f t="shared" si="92"/>
        <v>3.0142108404801689E-2</v>
      </c>
    </row>
    <row r="773" spans="1:12" x14ac:dyDescent="0.2">
      <c r="A773" s="59">
        <f t="shared" si="90"/>
        <v>54</v>
      </c>
      <c r="B773" s="57" t="s">
        <v>1002</v>
      </c>
      <c r="C773" s="94">
        <v>285.8</v>
      </c>
      <c r="D773" s="57"/>
      <c r="E773" s="59">
        <v>39.1</v>
      </c>
      <c r="F773" s="57">
        <f t="shared" si="84"/>
        <v>324.90000000000003</v>
      </c>
      <c r="G773" s="141">
        <f t="shared" si="88"/>
        <v>1.5293591053329256E-3</v>
      </c>
      <c r="H773" s="321">
        <f t="shared" si="85"/>
        <v>5.8237994731077807</v>
      </c>
      <c r="I773" s="142">
        <f t="shared" si="89"/>
        <v>1.2812358840837117</v>
      </c>
      <c r="J773" s="54">
        <f t="shared" si="91"/>
        <v>2.6323573618447171</v>
      </c>
      <c r="K773" s="54">
        <v>5.5778301683860908E-2</v>
      </c>
      <c r="L773" s="56">
        <f t="shared" si="92"/>
        <v>3.0142108404801689E-2</v>
      </c>
    </row>
    <row r="774" spans="1:12" x14ac:dyDescent="0.2">
      <c r="A774" s="59">
        <f t="shared" si="90"/>
        <v>55</v>
      </c>
      <c r="B774" s="57" t="s">
        <v>1003</v>
      </c>
      <c r="C774" s="94">
        <v>255</v>
      </c>
      <c r="D774" s="57"/>
      <c r="E774" s="59"/>
      <c r="F774" s="57">
        <f t="shared" si="84"/>
        <v>255</v>
      </c>
      <c r="G774" s="141">
        <f t="shared" si="88"/>
        <v>1.2003280143425548E-3</v>
      </c>
      <c r="H774" s="321">
        <f t="shared" si="85"/>
        <v>4.5708490786164484</v>
      </c>
      <c r="I774" s="142">
        <f t="shared" si="89"/>
        <v>1.0055867972956187</v>
      </c>
      <c r="J774" s="54">
        <f t="shared" si="91"/>
        <v>2.0660237835346349</v>
      </c>
      <c r="K774" s="54">
        <v>4.3777983777730171E-2</v>
      </c>
      <c r="L774" s="56">
        <f t="shared" si="92"/>
        <v>3.0142108404801696E-2</v>
      </c>
    </row>
    <row r="775" spans="1:12" x14ac:dyDescent="0.2">
      <c r="A775" s="59">
        <f t="shared" si="90"/>
        <v>56</v>
      </c>
      <c r="B775" s="57" t="s">
        <v>1004</v>
      </c>
      <c r="C775" s="94">
        <v>313.39999999999998</v>
      </c>
      <c r="D775" s="57"/>
      <c r="E775" s="59"/>
      <c r="F775" s="57">
        <f t="shared" si="84"/>
        <v>313.39999999999998</v>
      </c>
      <c r="G775" s="141">
        <f t="shared" si="88"/>
        <v>1.475226665470418E-3</v>
      </c>
      <c r="H775" s="321">
        <f t="shared" si="85"/>
        <v>5.6176631421113514</v>
      </c>
      <c r="I775" s="142">
        <f t="shared" si="89"/>
        <v>1.2358858912644972</v>
      </c>
      <c r="J775" s="54">
        <f t="shared" si="91"/>
        <v>2.5391837402343311</v>
      </c>
      <c r="K775" s="54">
        <v>5.3804000454669154E-2</v>
      </c>
      <c r="L775" s="56">
        <f t="shared" si="92"/>
        <v>3.0142108404801693E-2</v>
      </c>
    </row>
    <row r="776" spans="1:12" x14ac:dyDescent="0.2">
      <c r="A776" s="59">
        <f t="shared" si="90"/>
        <v>57</v>
      </c>
      <c r="B776" s="57" t="s">
        <v>1005</v>
      </c>
      <c r="C776" s="94">
        <v>129.80000000000001</v>
      </c>
      <c r="D776" s="57"/>
      <c r="E776" s="59"/>
      <c r="F776" s="57">
        <f t="shared" si="84"/>
        <v>129.80000000000001</v>
      </c>
      <c r="G776" s="141">
        <f t="shared" si="88"/>
        <v>6.109904951437789E-4</v>
      </c>
      <c r="H776" s="321">
        <f t="shared" si="85"/>
        <v>2.3266518055075101</v>
      </c>
      <c r="I776" s="142">
        <f t="shared" si="89"/>
        <v>0.51186339721165219</v>
      </c>
      <c r="J776" s="54">
        <f t="shared" si="91"/>
        <v>1.0516466160893945</v>
      </c>
      <c r="K776" s="54">
        <v>2.2283852134703436E-2</v>
      </c>
      <c r="L776" s="56">
        <f t="shared" si="92"/>
        <v>3.0142108404801696E-2</v>
      </c>
    </row>
    <row r="777" spans="1:12" x14ac:dyDescent="0.2">
      <c r="A777" s="59">
        <f t="shared" si="90"/>
        <v>58</v>
      </c>
      <c r="B777" s="57" t="s">
        <v>1006</v>
      </c>
      <c r="C777" s="94">
        <v>307.3</v>
      </c>
      <c r="D777" s="57"/>
      <c r="E777" s="59"/>
      <c r="F777" s="57">
        <f t="shared" si="84"/>
        <v>307.3</v>
      </c>
      <c r="G777" s="141">
        <f t="shared" si="88"/>
        <v>1.4465129364998708E-3</v>
      </c>
      <c r="H777" s="321">
        <f t="shared" si="85"/>
        <v>5.5083212621915081</v>
      </c>
      <c r="I777" s="142">
        <f t="shared" si="89"/>
        <v>1.2118306776821317</v>
      </c>
      <c r="J777" s="54">
        <f t="shared" si="91"/>
        <v>2.4897612105105615</v>
      </c>
      <c r="K777" s="54">
        <v>5.2756762411358751E-2</v>
      </c>
      <c r="L777" s="56">
        <f t="shared" si="92"/>
        <v>3.0142108404801693E-2</v>
      </c>
    </row>
    <row r="778" spans="1:12" x14ac:dyDescent="0.2">
      <c r="A778" s="59">
        <f t="shared" si="90"/>
        <v>59</v>
      </c>
      <c r="B778" s="57" t="s">
        <v>1008</v>
      </c>
      <c r="C778" s="94">
        <v>134.5</v>
      </c>
      <c r="D778" s="57"/>
      <c r="E778" s="59"/>
      <c r="F778" s="57">
        <f t="shared" si="84"/>
        <v>134.5</v>
      </c>
      <c r="G778" s="141">
        <f t="shared" si="88"/>
        <v>6.3311418795715141E-4</v>
      </c>
      <c r="H778" s="321">
        <f t="shared" si="85"/>
        <v>2.4108988277408328</v>
      </c>
      <c r="I778" s="142">
        <f t="shared" si="89"/>
        <v>0.53039774210298318</v>
      </c>
      <c r="J778" s="54">
        <f t="shared" si="91"/>
        <v>1.0897262701388564</v>
      </c>
      <c r="K778" s="54">
        <v>2.3090740463155717E-2</v>
      </c>
      <c r="L778" s="56">
        <f t="shared" si="92"/>
        <v>3.0142108404801693E-2</v>
      </c>
    </row>
    <row r="779" spans="1:12" x14ac:dyDescent="0.2">
      <c r="A779" s="59">
        <f t="shared" si="90"/>
        <v>60</v>
      </c>
      <c r="B779" s="57" t="s">
        <v>1009</v>
      </c>
      <c r="C779" s="94">
        <v>4314.8999999999996</v>
      </c>
      <c r="D779" s="57"/>
      <c r="E779" s="59">
        <v>196.7</v>
      </c>
      <c r="F779" s="57">
        <f t="shared" si="84"/>
        <v>4511.5999999999995</v>
      </c>
      <c r="G779" s="141">
        <f t="shared" si="88"/>
        <v>2.1236862233364191E-2</v>
      </c>
      <c r="H779" s="321">
        <f t="shared" si="85"/>
        <v>80.869971384650839</v>
      </c>
      <c r="I779" s="142">
        <f t="shared" si="89"/>
        <v>17.791393704623186</v>
      </c>
      <c r="J779" s="54">
        <f t="shared" si="91"/>
        <v>36.553227065862181</v>
      </c>
      <c r="K779" s="54">
        <v>0.77454412396708783</v>
      </c>
      <c r="L779" s="56">
        <f t="shared" si="92"/>
        <v>3.0142108404801689E-2</v>
      </c>
    </row>
    <row r="780" spans="1:12" x14ac:dyDescent="0.2">
      <c r="A780" s="59">
        <f t="shared" si="90"/>
        <v>61</v>
      </c>
      <c r="B780" s="57" t="s">
        <v>1010</v>
      </c>
      <c r="C780" s="94">
        <v>3549.4</v>
      </c>
      <c r="D780" s="57"/>
      <c r="E780" s="59"/>
      <c r="F780" s="57">
        <f t="shared" si="84"/>
        <v>3549.4</v>
      </c>
      <c r="G780" s="141">
        <f t="shared" si="88"/>
        <v>1.6707624525911621E-2</v>
      </c>
      <c r="H780" s="321">
        <f t="shared" si="85"/>
        <v>63.622634194671448</v>
      </c>
      <c r="I780" s="142">
        <f t="shared" si="89"/>
        <v>13.996979522827719</v>
      </c>
      <c r="J780" s="54">
        <f t="shared" si="91"/>
        <v>28.757430655991495</v>
      </c>
      <c r="K780" s="54">
        <v>0.60935519851245279</v>
      </c>
      <c r="L780" s="56">
        <f t="shared" si="92"/>
        <v>3.0142108404801686E-2</v>
      </c>
    </row>
    <row r="781" spans="1:12" x14ac:dyDescent="0.2">
      <c r="A781" s="59">
        <f t="shared" si="90"/>
        <v>62</v>
      </c>
      <c r="B781" s="57" t="s">
        <v>1011</v>
      </c>
      <c r="C781" s="94">
        <v>3345.7</v>
      </c>
      <c r="D781" s="57"/>
      <c r="E781" s="59"/>
      <c r="F781" s="57">
        <f t="shared" si="84"/>
        <v>3345.7</v>
      </c>
      <c r="G781" s="141">
        <f t="shared" si="88"/>
        <v>1.5748774265042686E-2</v>
      </c>
      <c r="H781" s="321">
        <f t="shared" si="85"/>
        <v>59.971332401282545</v>
      </c>
      <c r="I781" s="142">
        <f t="shared" si="89"/>
        <v>13.19369312828216</v>
      </c>
      <c r="J781" s="54">
        <f t="shared" si="91"/>
        <v>27.107042245379713</v>
      </c>
      <c r="K781" s="54">
        <v>0.57438431500059539</v>
      </c>
      <c r="L781" s="56">
        <f t="shared" si="92"/>
        <v>3.0142108404801693E-2</v>
      </c>
    </row>
    <row r="782" spans="1:12" x14ac:dyDescent="0.2">
      <c r="A782" s="59">
        <f t="shared" si="90"/>
        <v>63</v>
      </c>
      <c r="B782" s="57" t="s">
        <v>1012</v>
      </c>
      <c r="C782" s="94">
        <v>3098.6</v>
      </c>
      <c r="D782" s="57"/>
      <c r="E782" s="59">
        <v>182</v>
      </c>
      <c r="F782" s="57">
        <f t="shared" si="84"/>
        <v>3280.6</v>
      </c>
      <c r="G782" s="141">
        <f t="shared" si="88"/>
        <v>1.5442337583734058E-2</v>
      </c>
      <c r="H782" s="321">
        <f t="shared" si="85"/>
        <v>58.804421518859293</v>
      </c>
      <c r="I782" s="142">
        <f t="shared" si="89"/>
        <v>12.936972734149045</v>
      </c>
      <c r="J782" s="54">
        <f t="shared" si="91"/>
        <v>26.5795985265244</v>
      </c>
      <c r="K782" s="54">
        <v>0.56320805325969259</v>
      </c>
      <c r="L782" s="56">
        <f t="shared" si="92"/>
        <v>3.0142108404801689E-2</v>
      </c>
    </row>
    <row r="783" spans="1:12" x14ac:dyDescent="0.2">
      <c r="A783" s="59">
        <f t="shared" si="90"/>
        <v>64</v>
      </c>
      <c r="B783" s="57" t="s">
        <v>1013</v>
      </c>
      <c r="C783" s="94">
        <v>141.30000000000001</v>
      </c>
      <c r="D783" s="57"/>
      <c r="E783" s="59"/>
      <c r="F783" s="57">
        <f t="shared" si="84"/>
        <v>141.30000000000001</v>
      </c>
      <c r="G783" s="141">
        <f t="shared" si="88"/>
        <v>6.6512293500628624E-4</v>
      </c>
      <c r="H783" s="321">
        <f t="shared" si="85"/>
        <v>2.532788136503938</v>
      </c>
      <c r="I783" s="142">
        <f t="shared" si="89"/>
        <v>0.55721339003086634</v>
      </c>
      <c r="J783" s="54">
        <f t="shared" si="91"/>
        <v>1.14482023769978</v>
      </c>
      <c r="K783" s="54">
        <v>2.4258153363895189E-2</v>
      </c>
      <c r="L783" s="56">
        <f t="shared" si="92"/>
        <v>3.0142108404801693E-2</v>
      </c>
    </row>
    <row r="784" spans="1:12" x14ac:dyDescent="0.2">
      <c r="A784" s="59">
        <f t="shared" si="90"/>
        <v>65</v>
      </c>
      <c r="B784" s="57" t="s">
        <v>1014</v>
      </c>
      <c r="C784" s="94">
        <v>263.8</v>
      </c>
      <c r="D784" s="57"/>
      <c r="E784" s="59"/>
      <c r="F784" s="57">
        <f t="shared" ref="F784:F846" si="93">C784+D784+E784</f>
        <v>263.8</v>
      </c>
      <c r="G784" s="141">
        <f t="shared" si="88"/>
        <v>1.2417510987590822E-3</v>
      </c>
      <c r="H784" s="321">
        <f t="shared" ref="H784:H847" si="94">G784*3808</f>
        <v>4.7285881840745851</v>
      </c>
      <c r="I784" s="142">
        <f t="shared" si="89"/>
        <v>1.0402894004964087</v>
      </c>
      <c r="J784" s="54">
        <f t="shared" ref="J784:J815" si="95">H784*0.452</f>
        <v>2.1373218592017125</v>
      </c>
      <c r="K784" s="54">
        <v>4.5288753413981246E-2</v>
      </c>
      <c r="L784" s="56">
        <f t="shared" ref="L784:L815" si="96">(H784+I784+J784+K784)/F784</f>
        <v>3.0142108404801696E-2</v>
      </c>
    </row>
    <row r="785" spans="1:12" x14ac:dyDescent="0.2">
      <c r="A785" s="59">
        <f t="shared" si="90"/>
        <v>66</v>
      </c>
      <c r="B785" s="57" t="s">
        <v>1015</v>
      </c>
      <c r="C785" s="94">
        <v>117.3</v>
      </c>
      <c r="D785" s="57"/>
      <c r="E785" s="59"/>
      <c r="F785" s="57">
        <f t="shared" si="93"/>
        <v>117.3</v>
      </c>
      <c r="G785" s="141">
        <f t="shared" ref="G785:G848" si="97">1/212441.93*F785</f>
        <v>5.5215088659757515E-4</v>
      </c>
      <c r="H785" s="321">
        <f t="shared" si="94"/>
        <v>2.1025905761635664</v>
      </c>
      <c r="I785" s="142">
        <f t="shared" ref="I785:I847" si="98">H785*0.22</f>
        <v>0.46256992675598463</v>
      </c>
      <c r="J785" s="54">
        <f t="shared" si="95"/>
        <v>0.95037094042593206</v>
      </c>
      <c r="K785" s="54">
        <v>2.0137872537755876E-2</v>
      </c>
      <c r="L785" s="56">
        <f t="shared" si="96"/>
        <v>3.0142108404801696E-2</v>
      </c>
    </row>
    <row r="786" spans="1:12" x14ac:dyDescent="0.2">
      <c r="A786" s="59">
        <f t="shared" ref="A786:A849" si="99">A785+1</f>
        <v>67</v>
      </c>
      <c r="B786" s="57" t="s">
        <v>1016</v>
      </c>
      <c r="C786" s="94">
        <v>138</v>
      </c>
      <c r="D786" s="57"/>
      <c r="E786" s="59"/>
      <c r="F786" s="57">
        <f t="shared" si="93"/>
        <v>138</v>
      </c>
      <c r="G786" s="141">
        <f t="shared" si="97"/>
        <v>6.4958927835008843E-4</v>
      </c>
      <c r="H786" s="321">
        <f t="shared" si="94"/>
        <v>2.4736359719571368</v>
      </c>
      <c r="I786" s="142">
        <f t="shared" si="98"/>
        <v>0.54419991383057009</v>
      </c>
      <c r="J786" s="54">
        <f t="shared" si="95"/>
        <v>1.1180834593246258</v>
      </c>
      <c r="K786" s="54">
        <v>2.3691614750301033E-2</v>
      </c>
      <c r="L786" s="56">
        <f t="shared" si="96"/>
        <v>3.0142108404801693E-2</v>
      </c>
    </row>
    <row r="787" spans="1:12" x14ac:dyDescent="0.2">
      <c r="A787" s="59">
        <f t="shared" si="99"/>
        <v>68</v>
      </c>
      <c r="B787" s="57" t="s">
        <v>1017</v>
      </c>
      <c r="C787" s="94">
        <v>139</v>
      </c>
      <c r="D787" s="57"/>
      <c r="E787" s="59"/>
      <c r="F787" s="57">
        <f t="shared" si="93"/>
        <v>139</v>
      </c>
      <c r="G787" s="141">
        <f t="shared" si="97"/>
        <v>6.5429644703378473E-4</v>
      </c>
      <c r="H787" s="321">
        <f t="shared" si="94"/>
        <v>2.4915608703046521</v>
      </c>
      <c r="I787" s="142">
        <f t="shared" si="98"/>
        <v>0.54814339146702351</v>
      </c>
      <c r="J787" s="54">
        <f t="shared" si="95"/>
        <v>1.1261855133777028</v>
      </c>
      <c r="K787" s="54">
        <v>2.3863293118056836E-2</v>
      </c>
      <c r="L787" s="56">
        <f t="shared" si="96"/>
        <v>3.0142108404801689E-2</v>
      </c>
    </row>
    <row r="788" spans="1:12" x14ac:dyDescent="0.2">
      <c r="A788" s="59">
        <f t="shared" si="99"/>
        <v>69</v>
      </c>
      <c r="B788" s="57" t="s">
        <v>1018</v>
      </c>
      <c r="C788" s="94">
        <v>133</v>
      </c>
      <c r="D788" s="57"/>
      <c r="E788" s="59"/>
      <c r="F788" s="57">
        <f t="shared" si="93"/>
        <v>133</v>
      </c>
      <c r="G788" s="141">
        <f t="shared" si="97"/>
        <v>6.260534349316069E-4</v>
      </c>
      <c r="H788" s="321">
        <f t="shared" si="94"/>
        <v>2.3840114802195589</v>
      </c>
      <c r="I788" s="142">
        <f t="shared" si="98"/>
        <v>0.524482525648303</v>
      </c>
      <c r="J788" s="54">
        <f t="shared" si="95"/>
        <v>1.0775731890592406</v>
      </c>
      <c r="K788" s="54">
        <v>2.2833222911522007E-2</v>
      </c>
      <c r="L788" s="56">
        <f t="shared" si="96"/>
        <v>3.0142108404801683E-2</v>
      </c>
    </row>
    <row r="789" spans="1:12" x14ac:dyDescent="0.2">
      <c r="A789" s="59">
        <f t="shared" si="99"/>
        <v>70</v>
      </c>
      <c r="B789" s="57" t="s">
        <v>1019</v>
      </c>
      <c r="C789" s="94">
        <v>315.60000000000002</v>
      </c>
      <c r="D789" s="81"/>
      <c r="E789" s="59"/>
      <c r="F789" s="57">
        <f t="shared" si="93"/>
        <v>315.60000000000002</v>
      </c>
      <c r="G789" s="141">
        <f t="shared" si="97"/>
        <v>1.4855824365745502E-3</v>
      </c>
      <c r="H789" s="321">
        <f t="shared" si="94"/>
        <v>5.6570979184758876</v>
      </c>
      <c r="I789" s="142">
        <f t="shared" si="98"/>
        <v>1.2445615420646954</v>
      </c>
      <c r="J789" s="54">
        <f t="shared" si="95"/>
        <v>2.5570082591511012</v>
      </c>
      <c r="K789" s="54">
        <v>5.4181692863731937E-2</v>
      </c>
      <c r="L789" s="56">
        <f t="shared" si="96"/>
        <v>3.0142108404801696E-2</v>
      </c>
    </row>
    <row r="790" spans="1:12" x14ac:dyDescent="0.2">
      <c r="A790" s="59">
        <f t="shared" si="99"/>
        <v>71</v>
      </c>
      <c r="B790" s="57" t="s">
        <v>1020</v>
      </c>
      <c r="C790" s="94">
        <v>265.7</v>
      </c>
      <c r="D790" s="57"/>
      <c r="E790" s="59"/>
      <c r="F790" s="57">
        <f t="shared" si="93"/>
        <v>265.7</v>
      </c>
      <c r="G790" s="141">
        <f t="shared" si="97"/>
        <v>1.250694719258105E-3</v>
      </c>
      <c r="H790" s="321">
        <f t="shared" si="94"/>
        <v>4.7626454909348634</v>
      </c>
      <c r="I790" s="142">
        <f t="shared" si="98"/>
        <v>1.0477820080056699</v>
      </c>
      <c r="J790" s="54">
        <f t="shared" si="95"/>
        <v>2.1527157619025585</v>
      </c>
      <c r="K790" s="54">
        <v>4.5614942312717281E-2</v>
      </c>
      <c r="L790" s="56">
        <f t="shared" si="96"/>
        <v>3.0142108404801689E-2</v>
      </c>
    </row>
    <row r="791" spans="1:12" x14ac:dyDescent="0.2">
      <c r="A791" s="59">
        <f t="shared" si="99"/>
        <v>72</v>
      </c>
      <c r="B791" s="57" t="s">
        <v>1021</v>
      </c>
      <c r="C791" s="94">
        <v>156.80000000000001</v>
      </c>
      <c r="D791" s="57"/>
      <c r="E791" s="98">
        <v>17.5</v>
      </c>
      <c r="F791" s="57">
        <f t="shared" si="93"/>
        <v>174.3</v>
      </c>
      <c r="G791" s="141">
        <f t="shared" si="97"/>
        <v>8.2045950156826386E-4</v>
      </c>
      <c r="H791" s="321">
        <f t="shared" si="94"/>
        <v>3.1243097819719488</v>
      </c>
      <c r="I791" s="142">
        <f t="shared" si="98"/>
        <v>0.68734815203382871</v>
      </c>
      <c r="J791" s="54">
        <f t="shared" si="95"/>
        <v>1.4121880214513209</v>
      </c>
      <c r="K791" s="54">
        <v>2.9923539499836737E-2</v>
      </c>
      <c r="L791" s="56">
        <f t="shared" si="96"/>
        <v>3.0142108404801693E-2</v>
      </c>
    </row>
    <row r="792" spans="1:12" x14ac:dyDescent="0.2">
      <c r="A792" s="59">
        <f t="shared" si="99"/>
        <v>73</v>
      </c>
      <c r="B792" s="57" t="s">
        <v>1022</v>
      </c>
      <c r="C792" s="94">
        <v>132.30000000000001</v>
      </c>
      <c r="D792" s="57"/>
      <c r="E792" s="59"/>
      <c r="F792" s="57">
        <f t="shared" si="93"/>
        <v>132.30000000000001</v>
      </c>
      <c r="G792" s="141">
        <f t="shared" si="97"/>
        <v>6.2275841685301961E-4</v>
      </c>
      <c r="H792" s="321">
        <f t="shared" si="94"/>
        <v>2.3714640513762988</v>
      </c>
      <c r="I792" s="142">
        <f t="shared" si="98"/>
        <v>0.52172209130278568</v>
      </c>
      <c r="J792" s="54">
        <f t="shared" si="95"/>
        <v>1.071901751222087</v>
      </c>
      <c r="K792" s="54">
        <v>2.2713048054092948E-2</v>
      </c>
      <c r="L792" s="56">
        <f t="shared" si="96"/>
        <v>3.0142108404801693E-2</v>
      </c>
    </row>
    <row r="793" spans="1:12" x14ac:dyDescent="0.2">
      <c r="A793" s="59">
        <f t="shared" si="99"/>
        <v>74</v>
      </c>
      <c r="B793" s="57" t="s">
        <v>1023</v>
      </c>
      <c r="C793" s="94">
        <v>238.1</v>
      </c>
      <c r="D793" s="57"/>
      <c r="E793" s="59"/>
      <c r="F793" s="57">
        <f t="shared" si="93"/>
        <v>238.1</v>
      </c>
      <c r="G793" s="141">
        <f t="shared" si="97"/>
        <v>1.1207768635880873E-3</v>
      </c>
      <c r="H793" s="321">
        <f t="shared" si="94"/>
        <v>4.2679182965434368</v>
      </c>
      <c r="I793" s="142">
        <f t="shared" si="98"/>
        <v>0.93894202523955606</v>
      </c>
      <c r="J793" s="54">
        <f t="shared" si="95"/>
        <v>1.9290990700376336</v>
      </c>
      <c r="K793" s="54">
        <v>4.0876619362657074E-2</v>
      </c>
      <c r="L793" s="56">
        <f t="shared" si="96"/>
        <v>3.0142108404801696E-2</v>
      </c>
    </row>
    <row r="794" spans="1:12" x14ac:dyDescent="0.2">
      <c r="A794" s="59">
        <f t="shared" si="99"/>
        <v>75</v>
      </c>
      <c r="B794" s="57" t="s">
        <v>1024</v>
      </c>
      <c r="C794" s="94">
        <v>80.8</v>
      </c>
      <c r="D794" s="57"/>
      <c r="E794" s="59"/>
      <c r="F794" s="57">
        <f t="shared" si="93"/>
        <v>80.8</v>
      </c>
      <c r="G794" s="141">
        <f t="shared" si="97"/>
        <v>3.8033922964266046E-4</v>
      </c>
      <c r="H794" s="321">
        <f t="shared" si="94"/>
        <v>1.4483317864792511</v>
      </c>
      <c r="I794" s="142">
        <f t="shared" si="98"/>
        <v>0.31863299302543524</v>
      </c>
      <c r="J794" s="54">
        <f t="shared" si="95"/>
        <v>0.65464596748862147</v>
      </c>
      <c r="K794" s="54">
        <v>1.3871612114669011E-2</v>
      </c>
      <c r="L794" s="56">
        <f t="shared" si="96"/>
        <v>3.0142108404801696E-2</v>
      </c>
    </row>
    <row r="795" spans="1:12" x14ac:dyDescent="0.2">
      <c r="A795" s="59">
        <f t="shared" si="99"/>
        <v>76</v>
      </c>
      <c r="B795" s="57" t="s">
        <v>1025</v>
      </c>
      <c r="C795" s="94">
        <v>137.5</v>
      </c>
      <c r="D795" s="57"/>
      <c r="E795" s="59">
        <v>41.1</v>
      </c>
      <c r="F795" s="57">
        <f t="shared" si="93"/>
        <v>178.6</v>
      </c>
      <c r="G795" s="141">
        <f t="shared" si="97"/>
        <v>8.4070032690815788E-4</v>
      </c>
      <c r="H795" s="321">
        <f t="shared" si="94"/>
        <v>3.2013868448662652</v>
      </c>
      <c r="I795" s="142">
        <f t="shared" si="98"/>
        <v>0.70430510587057837</v>
      </c>
      <c r="J795" s="54">
        <f t="shared" si="95"/>
        <v>1.4470268538795519</v>
      </c>
      <c r="K795" s="54">
        <v>3.06617564811867E-2</v>
      </c>
      <c r="L795" s="56">
        <f t="shared" si="96"/>
        <v>3.0142108404801689E-2</v>
      </c>
    </row>
    <row r="796" spans="1:12" x14ac:dyDescent="0.2">
      <c r="A796" s="59">
        <f t="shared" si="99"/>
        <v>77</v>
      </c>
      <c r="B796" s="57" t="s">
        <v>1026</v>
      </c>
      <c r="C796" s="94">
        <v>84.9</v>
      </c>
      <c r="D796" s="57"/>
      <c r="E796" s="59"/>
      <c r="F796" s="57">
        <f t="shared" si="93"/>
        <v>84.9</v>
      </c>
      <c r="G796" s="141">
        <f t="shared" si="97"/>
        <v>3.9963862124581527E-4</v>
      </c>
      <c r="H796" s="321">
        <f t="shared" si="94"/>
        <v>1.5218238697040645</v>
      </c>
      <c r="I796" s="142">
        <f t="shared" si="98"/>
        <v>0.33480125133489419</v>
      </c>
      <c r="J796" s="54">
        <f t="shared" si="95"/>
        <v>0.68786438910623715</v>
      </c>
      <c r="K796" s="54">
        <v>1.4575493422467811E-2</v>
      </c>
      <c r="L796" s="56">
        <f t="shared" si="96"/>
        <v>3.0142108404801693E-2</v>
      </c>
    </row>
    <row r="797" spans="1:12" x14ac:dyDescent="0.2">
      <c r="A797" s="59">
        <f t="shared" si="99"/>
        <v>78</v>
      </c>
      <c r="B797" s="57" t="s">
        <v>1027</v>
      </c>
      <c r="C797" s="94">
        <v>332.9</v>
      </c>
      <c r="D797" s="57"/>
      <c r="E797" s="59"/>
      <c r="F797" s="57">
        <f t="shared" si="93"/>
        <v>332.9</v>
      </c>
      <c r="G797" s="141">
        <f t="shared" si="97"/>
        <v>1.5670164548024959E-3</v>
      </c>
      <c r="H797" s="321">
        <f t="shared" si="94"/>
        <v>5.9671986598879041</v>
      </c>
      <c r="I797" s="142">
        <f t="shared" si="98"/>
        <v>1.3127837051753388</v>
      </c>
      <c r="J797" s="54">
        <f t="shared" si="95"/>
        <v>2.6971737942693328</v>
      </c>
      <c r="K797" s="54">
        <v>5.7151728625907346E-2</v>
      </c>
      <c r="L797" s="56">
        <f t="shared" si="96"/>
        <v>3.0142108404801696E-2</v>
      </c>
    </row>
    <row r="798" spans="1:12" x14ac:dyDescent="0.2">
      <c r="A798" s="59">
        <f t="shared" si="99"/>
        <v>79</v>
      </c>
      <c r="B798" s="57" t="s">
        <v>1028</v>
      </c>
      <c r="C798" s="94">
        <v>3867.9</v>
      </c>
      <c r="D798" s="57"/>
      <c r="E798" s="59"/>
      <c r="F798" s="57">
        <f t="shared" si="93"/>
        <v>3867.9</v>
      </c>
      <c r="G798" s="141">
        <f t="shared" si="97"/>
        <v>1.820685775166889E-2</v>
      </c>
      <c r="H798" s="321">
        <f t="shared" si="94"/>
        <v>69.331714318355139</v>
      </c>
      <c r="I798" s="142">
        <f t="shared" si="98"/>
        <v>15.252977150038131</v>
      </c>
      <c r="J798" s="54">
        <f t="shared" si="95"/>
        <v>31.337934871896525</v>
      </c>
      <c r="K798" s="54">
        <v>0.66403475864267658</v>
      </c>
      <c r="L798" s="56">
        <f t="shared" si="96"/>
        <v>3.0142108404801693E-2</v>
      </c>
    </row>
    <row r="799" spans="1:12" x14ac:dyDescent="0.2">
      <c r="A799" s="59">
        <f t="shared" si="99"/>
        <v>80</v>
      </c>
      <c r="B799" s="57" t="s">
        <v>1029</v>
      </c>
      <c r="C799" s="94">
        <v>3143.8</v>
      </c>
      <c r="D799" s="57"/>
      <c r="E799" s="59">
        <v>91.3</v>
      </c>
      <c r="F799" s="57">
        <f t="shared" si="93"/>
        <v>3235.1000000000004</v>
      </c>
      <c r="G799" s="141">
        <f t="shared" si="97"/>
        <v>1.5228161408625878E-2</v>
      </c>
      <c r="H799" s="321">
        <f t="shared" si="94"/>
        <v>57.988838644047348</v>
      </c>
      <c r="I799" s="142">
        <f t="shared" si="98"/>
        <v>12.757544501690417</v>
      </c>
      <c r="J799" s="54">
        <f t="shared" si="95"/>
        <v>26.210955067109403</v>
      </c>
      <c r="K799" s="54">
        <v>0.55539668752680349</v>
      </c>
      <c r="L799" s="56">
        <f t="shared" si="96"/>
        <v>3.0142108404801693E-2</v>
      </c>
    </row>
    <row r="800" spans="1:12" x14ac:dyDescent="0.2">
      <c r="A800" s="59">
        <f t="shared" si="99"/>
        <v>81</v>
      </c>
      <c r="B800" s="57" t="s">
        <v>1030</v>
      </c>
      <c r="C800" s="94">
        <v>147.19999999999999</v>
      </c>
      <c r="D800" s="57"/>
      <c r="E800" s="59"/>
      <c r="F800" s="57">
        <f t="shared" si="93"/>
        <v>147.19999999999999</v>
      </c>
      <c r="G800" s="141">
        <f t="shared" si="97"/>
        <v>6.9289523024009426E-4</v>
      </c>
      <c r="H800" s="321">
        <f t="shared" si="94"/>
        <v>2.6385450367542789</v>
      </c>
      <c r="I800" s="142">
        <f t="shared" si="98"/>
        <v>0.58047990808594141</v>
      </c>
      <c r="J800" s="54">
        <f t="shared" si="95"/>
        <v>1.1926223566129341</v>
      </c>
      <c r="K800" s="54">
        <v>2.5271055733654429E-2</v>
      </c>
      <c r="L800" s="56">
        <f t="shared" si="96"/>
        <v>3.0142108404801689E-2</v>
      </c>
    </row>
    <row r="801" spans="1:12" x14ac:dyDescent="0.2">
      <c r="A801" s="59">
        <f t="shared" si="99"/>
        <v>82</v>
      </c>
      <c r="B801" s="57" t="s">
        <v>1031</v>
      </c>
      <c r="C801" s="94">
        <v>3088.4</v>
      </c>
      <c r="D801" s="57"/>
      <c r="E801" s="59">
        <v>104.6</v>
      </c>
      <c r="F801" s="57">
        <f t="shared" si="93"/>
        <v>3193</v>
      </c>
      <c r="G801" s="141">
        <f t="shared" si="97"/>
        <v>1.5029989607042262E-2</v>
      </c>
      <c r="H801" s="321">
        <f t="shared" si="94"/>
        <v>57.234200423616933</v>
      </c>
      <c r="I801" s="142">
        <f t="shared" si="98"/>
        <v>12.591524093195725</v>
      </c>
      <c r="J801" s="54">
        <f t="shared" si="95"/>
        <v>25.869858591474856</v>
      </c>
      <c r="K801" s="54">
        <v>0.54816902824428404</v>
      </c>
      <c r="L801" s="56">
        <f t="shared" si="96"/>
        <v>3.0142108404801689E-2</v>
      </c>
    </row>
    <row r="802" spans="1:12" x14ac:dyDescent="0.2">
      <c r="A802" s="59">
        <f t="shared" si="99"/>
        <v>83</v>
      </c>
      <c r="B802" s="57" t="s">
        <v>1032</v>
      </c>
      <c r="C802" s="94">
        <v>3233.9</v>
      </c>
      <c r="D802" s="57"/>
      <c r="E802" s="59"/>
      <c r="F802" s="57">
        <f t="shared" si="93"/>
        <v>3233.9</v>
      </c>
      <c r="G802" s="141">
        <f t="shared" si="97"/>
        <v>1.5222512806205441E-2</v>
      </c>
      <c r="H802" s="321">
        <f t="shared" si="94"/>
        <v>57.96732876603032</v>
      </c>
      <c r="I802" s="142">
        <f t="shared" si="98"/>
        <v>12.752812328526671</v>
      </c>
      <c r="J802" s="54">
        <f t="shared" si="95"/>
        <v>26.201232602245707</v>
      </c>
      <c r="K802" s="54">
        <v>0.55519067348549656</v>
      </c>
      <c r="L802" s="56">
        <f t="shared" si="96"/>
        <v>3.0142108404801693E-2</v>
      </c>
    </row>
    <row r="803" spans="1:12" x14ac:dyDescent="0.2">
      <c r="A803" s="59">
        <f t="shared" si="99"/>
        <v>84</v>
      </c>
      <c r="B803" s="57" t="s">
        <v>1033</v>
      </c>
      <c r="C803" s="94">
        <v>2156.4</v>
      </c>
      <c r="D803" s="57"/>
      <c r="E803" s="59">
        <v>96.5</v>
      </c>
      <c r="F803" s="57">
        <f t="shared" si="93"/>
        <v>2252.9</v>
      </c>
      <c r="G803" s="141">
        <f t="shared" si="97"/>
        <v>1.0604780327499379E-2</v>
      </c>
      <c r="H803" s="321">
        <f t="shared" si="94"/>
        <v>40.383003487117634</v>
      </c>
      <c r="I803" s="142">
        <f t="shared" si="98"/>
        <v>8.8842607671658786</v>
      </c>
      <c r="J803" s="54">
        <f t="shared" si="95"/>
        <v>18.253117576177171</v>
      </c>
      <c r="K803" s="54">
        <v>0.38677419471705221</v>
      </c>
      <c r="L803" s="56">
        <f t="shared" si="96"/>
        <v>3.0142108404801689E-2</v>
      </c>
    </row>
    <row r="804" spans="1:12" x14ac:dyDescent="0.2">
      <c r="A804" s="59">
        <f t="shared" si="99"/>
        <v>85</v>
      </c>
      <c r="B804" s="57" t="s">
        <v>1034</v>
      </c>
      <c r="C804" s="94">
        <v>213.4</v>
      </c>
      <c r="D804" s="57"/>
      <c r="E804" s="59"/>
      <c r="F804" s="57">
        <f t="shared" si="93"/>
        <v>213.4</v>
      </c>
      <c r="G804" s="141">
        <f t="shared" si="97"/>
        <v>1.004509797100789E-3</v>
      </c>
      <c r="H804" s="321">
        <f t="shared" si="94"/>
        <v>3.8251733073598047</v>
      </c>
      <c r="I804" s="142">
        <f t="shared" si="98"/>
        <v>0.84153812761915703</v>
      </c>
      <c r="J804" s="54">
        <f t="shared" si="95"/>
        <v>1.7289783349266317</v>
      </c>
      <c r="K804" s="54">
        <v>3.6636163679088701E-2</v>
      </c>
      <c r="L804" s="56">
        <f t="shared" si="96"/>
        <v>3.0142108404801696E-2</v>
      </c>
    </row>
    <row r="805" spans="1:12" x14ac:dyDescent="0.2">
      <c r="A805" s="59">
        <f t="shared" si="99"/>
        <v>86</v>
      </c>
      <c r="B805" s="57" t="s">
        <v>1035</v>
      </c>
      <c r="C805" s="94">
        <v>316.39999999999998</v>
      </c>
      <c r="D805" s="57"/>
      <c r="E805" s="59"/>
      <c r="F805" s="57">
        <f t="shared" si="93"/>
        <v>316.39999999999998</v>
      </c>
      <c r="G805" s="141">
        <f t="shared" si="97"/>
        <v>1.489348171521507E-3</v>
      </c>
      <c r="H805" s="321">
        <f t="shared" si="94"/>
        <v>5.6714378371538983</v>
      </c>
      <c r="I805" s="142">
        <f t="shared" si="98"/>
        <v>1.2477163241738576</v>
      </c>
      <c r="J805" s="54">
        <f t="shared" si="95"/>
        <v>2.5634899023935622</v>
      </c>
      <c r="K805" s="54">
        <v>5.4319035557936567E-2</v>
      </c>
      <c r="L805" s="56">
        <f t="shared" si="96"/>
        <v>3.0142108404801689E-2</v>
      </c>
    </row>
    <row r="806" spans="1:12" x14ac:dyDescent="0.2">
      <c r="A806" s="59">
        <f t="shared" si="99"/>
        <v>87</v>
      </c>
      <c r="B806" s="57" t="s">
        <v>1036</v>
      </c>
      <c r="C806" s="94">
        <v>356.6</v>
      </c>
      <c r="D806" s="57"/>
      <c r="E806" s="59"/>
      <c r="F806" s="57">
        <f t="shared" si="93"/>
        <v>356.6</v>
      </c>
      <c r="G806" s="141">
        <f t="shared" si="97"/>
        <v>1.6785763526060982E-3</v>
      </c>
      <c r="H806" s="321">
        <f t="shared" si="94"/>
        <v>6.3920187507240218</v>
      </c>
      <c r="I806" s="142">
        <f t="shared" si="98"/>
        <v>1.4062441251592848</v>
      </c>
      <c r="J806" s="54">
        <f t="shared" si="95"/>
        <v>2.889192475327258</v>
      </c>
      <c r="K806" s="54">
        <v>6.1220505941719919E-2</v>
      </c>
      <c r="L806" s="56">
        <f t="shared" si="96"/>
        <v>3.0142108404801693E-2</v>
      </c>
    </row>
    <row r="807" spans="1:12" x14ac:dyDescent="0.2">
      <c r="A807" s="59">
        <f t="shared" si="99"/>
        <v>88</v>
      </c>
      <c r="B807" s="57" t="s">
        <v>1037</v>
      </c>
      <c r="C807" s="94">
        <v>324.7</v>
      </c>
      <c r="D807" s="57"/>
      <c r="E807" s="59"/>
      <c r="F807" s="57">
        <f t="shared" si="93"/>
        <v>324.7</v>
      </c>
      <c r="G807" s="141">
        <f t="shared" si="97"/>
        <v>1.5284176715961862E-3</v>
      </c>
      <c r="H807" s="321">
        <f t="shared" si="94"/>
        <v>5.8202144934382769</v>
      </c>
      <c r="I807" s="142">
        <f t="shared" si="98"/>
        <v>1.280447188556421</v>
      </c>
      <c r="J807" s="54">
        <f t="shared" si="95"/>
        <v>2.6307369510341014</v>
      </c>
      <c r="K807" s="54">
        <v>5.5743966010309745E-2</v>
      </c>
      <c r="L807" s="56">
        <f t="shared" si="96"/>
        <v>3.0142108404801693E-2</v>
      </c>
    </row>
    <row r="808" spans="1:12" x14ac:dyDescent="0.2">
      <c r="A808" s="59">
        <f t="shared" si="99"/>
        <v>89</v>
      </c>
      <c r="B808" s="57" t="s">
        <v>1038</v>
      </c>
      <c r="C808" s="94">
        <v>140.69999999999999</v>
      </c>
      <c r="D808" s="57"/>
      <c r="E808" s="59"/>
      <c r="F808" s="57">
        <f t="shared" si="93"/>
        <v>140.69999999999999</v>
      </c>
      <c r="G808" s="141">
        <f t="shared" si="97"/>
        <v>6.6229863379606833E-4</v>
      </c>
      <c r="H808" s="321">
        <f t="shared" si="94"/>
        <v>2.522033197495428</v>
      </c>
      <c r="I808" s="142">
        <f t="shared" si="98"/>
        <v>0.55484730344899413</v>
      </c>
      <c r="J808" s="54">
        <f t="shared" si="95"/>
        <v>1.1399590052679336</v>
      </c>
      <c r="K808" s="54">
        <v>2.4155146343241705E-2</v>
      </c>
      <c r="L808" s="56">
        <f t="shared" si="96"/>
        <v>3.0142108404801693E-2</v>
      </c>
    </row>
    <row r="809" spans="1:12" x14ac:dyDescent="0.2">
      <c r="A809" s="59">
        <f t="shared" si="99"/>
        <v>90</v>
      </c>
      <c r="B809" s="57" t="s">
        <v>1039</v>
      </c>
      <c r="C809" s="94">
        <v>135</v>
      </c>
      <c r="D809" s="57"/>
      <c r="E809" s="59"/>
      <c r="F809" s="57">
        <f t="shared" si="93"/>
        <v>135</v>
      </c>
      <c r="G809" s="141">
        <f t="shared" si="97"/>
        <v>6.3546777229899951E-4</v>
      </c>
      <c r="H809" s="321">
        <f t="shared" si="94"/>
        <v>2.41986127691459</v>
      </c>
      <c r="I809" s="142">
        <f t="shared" si="98"/>
        <v>0.53236948092120984</v>
      </c>
      <c r="J809" s="54">
        <f t="shared" si="95"/>
        <v>1.0937772971653947</v>
      </c>
      <c r="K809" s="54">
        <v>2.317657964703362E-2</v>
      </c>
      <c r="L809" s="56">
        <f t="shared" si="96"/>
        <v>3.0142108404801689E-2</v>
      </c>
    </row>
    <row r="810" spans="1:12" x14ac:dyDescent="0.2">
      <c r="A810" s="59">
        <f t="shared" si="99"/>
        <v>91</v>
      </c>
      <c r="B810" s="57" t="s">
        <v>1040</v>
      </c>
      <c r="C810" s="94">
        <v>303.7</v>
      </c>
      <c r="D810" s="57"/>
      <c r="E810" s="59"/>
      <c r="F810" s="57">
        <f t="shared" si="93"/>
        <v>303.7</v>
      </c>
      <c r="G810" s="141">
        <f t="shared" si="97"/>
        <v>1.4295671292385642E-3</v>
      </c>
      <c r="H810" s="321">
        <f t="shared" si="94"/>
        <v>5.4437916281404526</v>
      </c>
      <c r="I810" s="142">
        <f t="shared" si="98"/>
        <v>1.1976341581908996</v>
      </c>
      <c r="J810" s="54">
        <f t="shared" si="95"/>
        <v>2.4605938159194847</v>
      </c>
      <c r="K810" s="54">
        <v>5.2138720287437851E-2</v>
      </c>
      <c r="L810" s="56">
        <f t="shared" si="96"/>
        <v>3.0142108404801693E-2</v>
      </c>
    </row>
    <row r="811" spans="1:12" x14ac:dyDescent="0.2">
      <c r="A811" s="59">
        <f t="shared" si="99"/>
        <v>92</v>
      </c>
      <c r="B811" s="57" t="s">
        <v>1041</v>
      </c>
      <c r="C811" s="94">
        <v>405.1</v>
      </c>
      <c r="D811" s="57"/>
      <c r="E811" s="59"/>
      <c r="F811" s="57">
        <f t="shared" si="93"/>
        <v>405.1</v>
      </c>
      <c r="G811" s="141">
        <f t="shared" si="97"/>
        <v>1.9068740337653683E-3</v>
      </c>
      <c r="H811" s="321">
        <f t="shared" si="94"/>
        <v>7.2613763205785222</v>
      </c>
      <c r="I811" s="142">
        <f t="shared" si="98"/>
        <v>1.597502790527275</v>
      </c>
      <c r="J811" s="54">
        <f t="shared" si="95"/>
        <v>3.2821420969014921</v>
      </c>
      <c r="K811" s="54">
        <v>6.9546906777876435E-2</v>
      </c>
      <c r="L811" s="56">
        <f t="shared" si="96"/>
        <v>3.0142108404801689E-2</v>
      </c>
    </row>
    <row r="812" spans="1:12" x14ac:dyDescent="0.2">
      <c r="A812" s="59">
        <f t="shared" si="99"/>
        <v>93</v>
      </c>
      <c r="B812" s="57" t="s">
        <v>1042</v>
      </c>
      <c r="C812" s="94">
        <v>409.6</v>
      </c>
      <c r="D812" s="57"/>
      <c r="E812" s="59"/>
      <c r="F812" s="57">
        <f t="shared" si="93"/>
        <v>409.6</v>
      </c>
      <c r="G812" s="141">
        <f t="shared" si="97"/>
        <v>1.9280562928420016E-3</v>
      </c>
      <c r="H812" s="321">
        <f t="shared" si="94"/>
        <v>7.3420383631423416</v>
      </c>
      <c r="I812" s="142">
        <f t="shared" si="98"/>
        <v>1.6152484398913152</v>
      </c>
      <c r="J812" s="54">
        <f t="shared" si="95"/>
        <v>3.3186013401403387</v>
      </c>
      <c r="K812" s="54">
        <v>7.0319459432777565E-2</v>
      </c>
      <c r="L812" s="56">
        <f t="shared" si="96"/>
        <v>3.0142108404801689E-2</v>
      </c>
    </row>
    <row r="813" spans="1:12" x14ac:dyDescent="0.2">
      <c r="A813" s="59">
        <f t="shared" si="99"/>
        <v>94</v>
      </c>
      <c r="B813" s="57" t="s">
        <v>1043</v>
      </c>
      <c r="C813" s="94">
        <v>411</v>
      </c>
      <c r="D813" s="57"/>
      <c r="E813" s="59"/>
      <c r="F813" s="57">
        <f t="shared" si="93"/>
        <v>411</v>
      </c>
      <c r="G813" s="141">
        <f t="shared" si="97"/>
        <v>1.9346463289991764E-3</v>
      </c>
      <c r="H813" s="321">
        <f t="shared" si="94"/>
        <v>7.3671332208288636</v>
      </c>
      <c r="I813" s="142">
        <f t="shared" si="98"/>
        <v>1.62076930858235</v>
      </c>
      <c r="J813" s="54">
        <f t="shared" si="95"/>
        <v>3.3299442158146464</v>
      </c>
      <c r="K813" s="54">
        <v>7.0559809147635683E-2</v>
      </c>
      <c r="L813" s="56">
        <f t="shared" si="96"/>
        <v>3.0142108404801693E-2</v>
      </c>
    </row>
    <row r="814" spans="1:12" x14ac:dyDescent="0.2">
      <c r="A814" s="59">
        <f t="shared" si="99"/>
        <v>95</v>
      </c>
      <c r="B814" s="57" t="s">
        <v>1044</v>
      </c>
      <c r="C814" s="94">
        <v>394.7</v>
      </c>
      <c r="D814" s="57"/>
      <c r="E814" s="59"/>
      <c r="F814" s="57">
        <f t="shared" si="93"/>
        <v>394.7</v>
      </c>
      <c r="G814" s="141">
        <f t="shared" si="97"/>
        <v>1.8579194794549267E-3</v>
      </c>
      <c r="H814" s="321">
        <f t="shared" si="94"/>
        <v>7.0749573777643606</v>
      </c>
      <c r="I814" s="142">
        <f t="shared" si="98"/>
        <v>1.5564906231081594</v>
      </c>
      <c r="J814" s="54">
        <f t="shared" si="95"/>
        <v>3.1978807347494911</v>
      </c>
      <c r="K814" s="54">
        <v>6.7761451753216059E-2</v>
      </c>
      <c r="L814" s="56">
        <f t="shared" si="96"/>
        <v>3.0142108404801689E-2</v>
      </c>
    </row>
    <row r="815" spans="1:12" x14ac:dyDescent="0.2">
      <c r="A815" s="59">
        <f t="shared" si="99"/>
        <v>96</v>
      </c>
      <c r="B815" s="57" t="s">
        <v>1045</v>
      </c>
      <c r="C815" s="94">
        <v>242.2</v>
      </c>
      <c r="D815" s="57"/>
      <c r="E815" s="59"/>
      <c r="F815" s="57">
        <f t="shared" si="93"/>
        <v>242.2</v>
      </c>
      <c r="G815" s="141">
        <f t="shared" si="97"/>
        <v>1.1400762551912421E-3</v>
      </c>
      <c r="H815" s="321">
        <f t="shared" si="94"/>
        <v>4.3414103797682504</v>
      </c>
      <c r="I815" s="142">
        <f t="shared" si="98"/>
        <v>0.95511028354901506</v>
      </c>
      <c r="J815" s="54">
        <f t="shared" si="95"/>
        <v>1.9623174916552493</v>
      </c>
      <c r="K815" s="54">
        <v>4.1580500670455864E-2</v>
      </c>
      <c r="L815" s="56">
        <f t="shared" si="96"/>
        <v>3.0142108404801696E-2</v>
      </c>
    </row>
    <row r="816" spans="1:12" x14ac:dyDescent="0.2">
      <c r="A816" s="59">
        <f t="shared" si="99"/>
        <v>97</v>
      </c>
      <c r="B816" s="57" t="s">
        <v>1046</v>
      </c>
      <c r="C816" s="94">
        <v>1242.4000000000001</v>
      </c>
      <c r="D816" s="57"/>
      <c r="E816" s="59">
        <v>37.299999999999997</v>
      </c>
      <c r="F816" s="57">
        <f t="shared" si="93"/>
        <v>1279.7</v>
      </c>
      <c r="G816" s="141">
        <f t="shared" si="97"/>
        <v>6.0237637645261461E-3</v>
      </c>
      <c r="H816" s="321">
        <f t="shared" si="94"/>
        <v>22.938492415315565</v>
      </c>
      <c r="I816" s="142">
        <f t="shared" si="98"/>
        <v>5.0464683313694243</v>
      </c>
      <c r="J816" s="54">
        <f t="shared" ref="J816:J847" si="100">H816*0.452</f>
        <v>10.368198571722635</v>
      </c>
      <c r="K816" s="54">
        <v>0.21969680721710313</v>
      </c>
      <c r="L816" s="56">
        <f t="shared" ref="L816:L847" si="101">(H816+I816+J816+K816)/F816</f>
        <v>3.0142108404801696E-2</v>
      </c>
    </row>
    <row r="817" spans="1:12" x14ac:dyDescent="0.2">
      <c r="A817" s="59">
        <f t="shared" si="99"/>
        <v>98</v>
      </c>
      <c r="B817" s="57" t="s">
        <v>1047</v>
      </c>
      <c r="C817" s="94">
        <v>1061.7</v>
      </c>
      <c r="D817" s="57"/>
      <c r="E817" s="59"/>
      <c r="F817" s="57">
        <f t="shared" si="93"/>
        <v>1061.7</v>
      </c>
      <c r="G817" s="141">
        <f t="shared" si="97"/>
        <v>4.997600991480354E-3</v>
      </c>
      <c r="H817" s="321">
        <f t="shared" si="94"/>
        <v>19.030864575557189</v>
      </c>
      <c r="I817" s="142">
        <f t="shared" si="98"/>
        <v>4.1867902066225815</v>
      </c>
      <c r="J817" s="54">
        <f t="shared" si="100"/>
        <v>8.60195078815185</v>
      </c>
      <c r="K817" s="54">
        <v>0.18227092304633774</v>
      </c>
      <c r="L817" s="56">
        <f t="shared" si="101"/>
        <v>3.0142108404801689E-2</v>
      </c>
    </row>
    <row r="818" spans="1:12" x14ac:dyDescent="0.2">
      <c r="A818" s="59">
        <f t="shared" si="99"/>
        <v>99</v>
      </c>
      <c r="B818" s="57" t="s">
        <v>1048</v>
      </c>
      <c r="C818" s="94">
        <v>439.1</v>
      </c>
      <c r="D818" s="57"/>
      <c r="E818" s="59"/>
      <c r="F818" s="57">
        <f t="shared" si="93"/>
        <v>439.1</v>
      </c>
      <c r="G818" s="141">
        <f t="shared" si="97"/>
        <v>2.0669177690110425E-3</v>
      </c>
      <c r="H818" s="321">
        <f t="shared" si="94"/>
        <v>7.8708228643940501</v>
      </c>
      <c r="I818" s="142">
        <f t="shared" si="98"/>
        <v>1.731581030166691</v>
      </c>
      <c r="J818" s="54">
        <f t="shared" si="100"/>
        <v>3.5576119347061108</v>
      </c>
      <c r="K818" s="54">
        <v>7.53839712815738E-2</v>
      </c>
      <c r="L818" s="56">
        <f t="shared" si="101"/>
        <v>3.0142108404801696E-2</v>
      </c>
    </row>
    <row r="819" spans="1:12" x14ac:dyDescent="0.2">
      <c r="A819" s="59">
        <f t="shared" si="99"/>
        <v>100</v>
      </c>
      <c r="B819" s="57" t="s">
        <v>1049</v>
      </c>
      <c r="C819" s="94">
        <v>805.2</v>
      </c>
      <c r="D819" s="57"/>
      <c r="E819" s="59"/>
      <c r="F819" s="57">
        <f t="shared" si="93"/>
        <v>805.2</v>
      </c>
      <c r="G819" s="141">
        <f t="shared" si="97"/>
        <v>3.7902122241122551E-3</v>
      </c>
      <c r="H819" s="321">
        <f t="shared" si="94"/>
        <v>14.433128149419467</v>
      </c>
      <c r="I819" s="142">
        <f t="shared" si="98"/>
        <v>3.1752881928722827</v>
      </c>
      <c r="J819" s="54">
        <f t="shared" si="100"/>
        <v>6.5237739235375996</v>
      </c>
      <c r="K819" s="54">
        <v>0.13823542171697384</v>
      </c>
      <c r="L819" s="56">
        <f t="shared" si="101"/>
        <v>3.0142108404801693E-2</v>
      </c>
    </row>
    <row r="820" spans="1:12" x14ac:dyDescent="0.2">
      <c r="A820" s="59">
        <f t="shared" si="99"/>
        <v>101</v>
      </c>
      <c r="B820" s="57" t="s">
        <v>1050</v>
      </c>
      <c r="C820" s="94">
        <v>853</v>
      </c>
      <c r="D820" s="57"/>
      <c r="E820" s="59"/>
      <c r="F820" s="57">
        <f t="shared" si="93"/>
        <v>853</v>
      </c>
      <c r="G820" s="141">
        <f t="shared" si="97"/>
        <v>4.0152148871929376E-3</v>
      </c>
      <c r="H820" s="321">
        <f t="shared" si="94"/>
        <v>15.289938290430706</v>
      </c>
      <c r="I820" s="142">
        <f t="shared" si="98"/>
        <v>3.3637864238947555</v>
      </c>
      <c r="J820" s="54">
        <f t="shared" si="100"/>
        <v>6.9110521072746796</v>
      </c>
      <c r="K820" s="54">
        <v>0.14644164769570134</v>
      </c>
      <c r="L820" s="56">
        <f t="shared" si="101"/>
        <v>3.0142108404801693E-2</v>
      </c>
    </row>
    <row r="821" spans="1:12" x14ac:dyDescent="0.2">
      <c r="A821" s="59">
        <f t="shared" si="99"/>
        <v>102</v>
      </c>
      <c r="B821" s="57" t="s">
        <v>1051</v>
      </c>
      <c r="C821" s="94">
        <v>424.1</v>
      </c>
      <c r="D821" s="57"/>
      <c r="E821" s="59"/>
      <c r="F821" s="57">
        <f t="shared" si="93"/>
        <v>424.1</v>
      </c>
      <c r="G821" s="141">
        <f t="shared" si="97"/>
        <v>1.996310238755598E-3</v>
      </c>
      <c r="H821" s="321">
        <f t="shared" si="94"/>
        <v>7.6019493891813177</v>
      </c>
      <c r="I821" s="142">
        <f t="shared" si="98"/>
        <v>1.6724288656198898</v>
      </c>
      <c r="J821" s="54">
        <f t="shared" si="100"/>
        <v>3.4360811239099558</v>
      </c>
      <c r="K821" s="54">
        <v>7.2808795765236717E-2</v>
      </c>
      <c r="L821" s="56">
        <f t="shared" si="101"/>
        <v>3.01421084048017E-2</v>
      </c>
    </row>
    <row r="822" spans="1:12" x14ac:dyDescent="0.2">
      <c r="A822" s="59">
        <f t="shared" si="99"/>
        <v>103</v>
      </c>
      <c r="B822" s="57" t="s">
        <v>1052</v>
      </c>
      <c r="C822" s="94">
        <v>250.6</v>
      </c>
      <c r="D822" s="57"/>
      <c r="E822" s="59"/>
      <c r="F822" s="57">
        <f t="shared" si="93"/>
        <v>250.6</v>
      </c>
      <c r="G822" s="141">
        <f t="shared" si="97"/>
        <v>1.1796164721342909E-3</v>
      </c>
      <c r="H822" s="321">
        <f t="shared" si="94"/>
        <v>4.4919795258873796</v>
      </c>
      <c r="I822" s="142">
        <f t="shared" si="98"/>
        <v>0.98823549569522351</v>
      </c>
      <c r="J822" s="54">
        <f t="shared" si="100"/>
        <v>2.0303747457010957</v>
      </c>
      <c r="K822" s="54">
        <v>4.3022598959604627E-2</v>
      </c>
      <c r="L822" s="56">
        <f t="shared" si="101"/>
        <v>3.0142108404801689E-2</v>
      </c>
    </row>
    <row r="823" spans="1:12" x14ac:dyDescent="0.2">
      <c r="A823" s="59">
        <f t="shared" si="99"/>
        <v>104</v>
      </c>
      <c r="B823" s="57" t="s">
        <v>1053</v>
      </c>
      <c r="C823" s="94">
        <v>117.5</v>
      </c>
      <c r="D823" s="57"/>
      <c r="E823" s="59"/>
      <c r="F823" s="57">
        <f t="shared" si="93"/>
        <v>117.5</v>
      </c>
      <c r="G823" s="141">
        <f t="shared" si="97"/>
        <v>5.5309232033431445E-4</v>
      </c>
      <c r="H823" s="321">
        <f t="shared" si="94"/>
        <v>2.1061755558330693</v>
      </c>
      <c r="I823" s="142">
        <f t="shared" si="98"/>
        <v>0.46335862228327523</v>
      </c>
      <c r="J823" s="54">
        <f t="shared" si="100"/>
        <v>0.95199135123654732</v>
      </c>
      <c r="K823" s="54">
        <v>2.0172208211307038E-2</v>
      </c>
      <c r="L823" s="56">
        <f t="shared" si="101"/>
        <v>3.0142108404801689E-2</v>
      </c>
    </row>
    <row r="824" spans="1:12" x14ac:dyDescent="0.2">
      <c r="A824" s="59">
        <f t="shared" si="99"/>
        <v>105</v>
      </c>
      <c r="B824" s="57" t="s">
        <v>1054</v>
      </c>
      <c r="C824" s="94">
        <v>133.19999999999999</v>
      </c>
      <c r="D824" s="57"/>
      <c r="E824" s="59"/>
      <c r="F824" s="57">
        <f t="shared" si="93"/>
        <v>133.19999999999999</v>
      </c>
      <c r="G824" s="141">
        <f t="shared" si="97"/>
        <v>6.2699486866834621E-4</v>
      </c>
      <c r="H824" s="321">
        <f t="shared" si="94"/>
        <v>2.3875964598890622</v>
      </c>
      <c r="I824" s="142">
        <f t="shared" si="98"/>
        <v>0.52527122117559366</v>
      </c>
      <c r="J824" s="54">
        <f t="shared" si="100"/>
        <v>1.0791935998698561</v>
      </c>
      <c r="K824" s="54">
        <v>2.286755858507317E-2</v>
      </c>
      <c r="L824" s="56">
        <f t="shared" si="101"/>
        <v>3.0142108404801689E-2</v>
      </c>
    </row>
    <row r="825" spans="1:12" x14ac:dyDescent="0.2">
      <c r="A825" s="59">
        <f t="shared" si="99"/>
        <v>106</v>
      </c>
      <c r="B825" s="57" t="s">
        <v>1055</v>
      </c>
      <c r="C825" s="94">
        <v>134.19999999999999</v>
      </c>
      <c r="D825" s="57"/>
      <c r="E825" s="59"/>
      <c r="F825" s="57">
        <f t="shared" si="93"/>
        <v>134.19999999999999</v>
      </c>
      <c r="G825" s="141">
        <f t="shared" si="97"/>
        <v>6.317020373520424E-4</v>
      </c>
      <c r="H825" s="321">
        <f t="shared" si="94"/>
        <v>2.4055213582365775</v>
      </c>
      <c r="I825" s="142">
        <f t="shared" si="98"/>
        <v>0.52921469881204708</v>
      </c>
      <c r="J825" s="54">
        <f t="shared" si="100"/>
        <v>1.087295653922933</v>
      </c>
      <c r="K825" s="54">
        <v>2.3039236952828977E-2</v>
      </c>
      <c r="L825" s="56">
        <f t="shared" si="101"/>
        <v>3.0142108404801686E-2</v>
      </c>
    </row>
    <row r="826" spans="1:12" x14ac:dyDescent="0.2">
      <c r="A826" s="59">
        <f t="shared" si="99"/>
        <v>107</v>
      </c>
      <c r="B826" s="57" t="s">
        <v>1056</v>
      </c>
      <c r="C826" s="94">
        <v>137</v>
      </c>
      <c r="D826" s="57"/>
      <c r="E826" s="59"/>
      <c r="F826" s="57">
        <f t="shared" si="93"/>
        <v>137</v>
      </c>
      <c r="G826" s="141">
        <f t="shared" si="97"/>
        <v>6.4488210966639212E-4</v>
      </c>
      <c r="H826" s="321">
        <f t="shared" si="94"/>
        <v>2.455711073609621</v>
      </c>
      <c r="I826" s="142">
        <f t="shared" si="98"/>
        <v>0.54025643619411667</v>
      </c>
      <c r="J826" s="54">
        <f t="shared" si="100"/>
        <v>1.1099814052715486</v>
      </c>
      <c r="K826" s="54">
        <v>2.351993638254523E-2</v>
      </c>
      <c r="L826" s="56">
        <f t="shared" si="101"/>
        <v>3.0142108404801689E-2</v>
      </c>
    </row>
    <row r="827" spans="1:12" x14ac:dyDescent="0.2">
      <c r="A827" s="59">
        <f t="shared" si="99"/>
        <v>108</v>
      </c>
      <c r="B827" s="57" t="s">
        <v>1057</v>
      </c>
      <c r="C827" s="94">
        <v>139.6</v>
      </c>
      <c r="D827" s="57"/>
      <c r="E827" s="59"/>
      <c r="F827" s="57">
        <f t="shared" si="93"/>
        <v>139.6</v>
      </c>
      <c r="G827" s="141">
        <f t="shared" si="97"/>
        <v>6.5712074824400243E-4</v>
      </c>
      <c r="H827" s="321">
        <f t="shared" si="94"/>
        <v>2.5023158093131612</v>
      </c>
      <c r="I827" s="142">
        <f t="shared" si="98"/>
        <v>0.5505094780488955</v>
      </c>
      <c r="J827" s="54">
        <f t="shared" si="100"/>
        <v>1.131046745809549</v>
      </c>
      <c r="K827" s="54">
        <v>2.3966300138710317E-2</v>
      </c>
      <c r="L827" s="56">
        <f t="shared" si="101"/>
        <v>3.0142108404801693E-2</v>
      </c>
    </row>
    <row r="828" spans="1:12" x14ac:dyDescent="0.2">
      <c r="A828" s="59">
        <f t="shared" si="99"/>
        <v>109</v>
      </c>
      <c r="B828" s="57" t="s">
        <v>1058</v>
      </c>
      <c r="C828" s="94">
        <v>48.8</v>
      </c>
      <c r="D828" s="57"/>
      <c r="E828" s="59"/>
      <c r="F828" s="57">
        <f t="shared" si="93"/>
        <v>48.8</v>
      </c>
      <c r="G828" s="141">
        <f t="shared" si="97"/>
        <v>2.2970983176437908E-4</v>
      </c>
      <c r="H828" s="321">
        <f t="shared" si="94"/>
        <v>0.87473503935875552</v>
      </c>
      <c r="I828" s="142">
        <f t="shared" si="98"/>
        <v>0.19244170865892621</v>
      </c>
      <c r="J828" s="54">
        <f t="shared" si="100"/>
        <v>0.39538023779015752</v>
      </c>
      <c r="K828" s="54">
        <v>8.3779043464832625E-3</v>
      </c>
      <c r="L828" s="56">
        <f t="shared" si="101"/>
        <v>3.0142108404801689E-2</v>
      </c>
    </row>
    <row r="829" spans="1:12" x14ac:dyDescent="0.2">
      <c r="A829" s="59">
        <f t="shared" si="99"/>
        <v>110</v>
      </c>
      <c r="B829" s="57" t="s">
        <v>1059</v>
      </c>
      <c r="C829" s="94">
        <v>291</v>
      </c>
      <c r="D829" s="57"/>
      <c r="E829" s="59"/>
      <c r="F829" s="57">
        <f t="shared" si="93"/>
        <v>291</v>
      </c>
      <c r="G829" s="141">
        <f t="shared" si="97"/>
        <v>1.3697860869556213E-3</v>
      </c>
      <c r="H829" s="321">
        <f t="shared" si="94"/>
        <v>5.216145419127006</v>
      </c>
      <c r="I829" s="142">
        <f t="shared" si="98"/>
        <v>1.1475519922079414</v>
      </c>
      <c r="J829" s="54">
        <f t="shared" si="100"/>
        <v>2.3576977294454067</v>
      </c>
      <c r="K829" s="54">
        <v>4.9958405016939135E-2</v>
      </c>
      <c r="L829" s="56">
        <f t="shared" si="101"/>
        <v>3.0142108404801693E-2</v>
      </c>
    </row>
    <row r="830" spans="1:12" x14ac:dyDescent="0.2">
      <c r="A830" s="59">
        <f t="shared" si="99"/>
        <v>111</v>
      </c>
      <c r="B830" s="57" t="s">
        <v>1060</v>
      </c>
      <c r="C830" s="94">
        <v>455.4</v>
      </c>
      <c r="D830" s="57"/>
      <c r="E830" s="59"/>
      <c r="F830" s="57">
        <f t="shared" si="93"/>
        <v>455.4</v>
      </c>
      <c r="G830" s="141">
        <f t="shared" si="97"/>
        <v>2.1436446185552917E-3</v>
      </c>
      <c r="H830" s="321">
        <f t="shared" si="94"/>
        <v>8.1629987074585504</v>
      </c>
      <c r="I830" s="142">
        <f t="shared" si="98"/>
        <v>1.7958597156408811</v>
      </c>
      <c r="J830" s="54">
        <f t="shared" si="100"/>
        <v>3.6896754157712648</v>
      </c>
      <c r="K830" s="54">
        <v>7.8182328675993409E-2</v>
      </c>
      <c r="L830" s="56">
        <f t="shared" si="101"/>
        <v>3.0142108404801693E-2</v>
      </c>
    </row>
    <row r="831" spans="1:12" x14ac:dyDescent="0.2">
      <c r="A831" s="59">
        <f t="shared" si="99"/>
        <v>112</v>
      </c>
      <c r="B831" s="57" t="s">
        <v>1061</v>
      </c>
      <c r="C831" s="94">
        <v>260</v>
      </c>
      <c r="D831" s="57"/>
      <c r="E831" s="59"/>
      <c r="F831" s="57">
        <f t="shared" si="93"/>
        <v>260</v>
      </c>
      <c r="G831" s="141">
        <f t="shared" si="97"/>
        <v>1.2238638577610362E-3</v>
      </c>
      <c r="H831" s="321">
        <f t="shared" si="94"/>
        <v>4.6604735703540259</v>
      </c>
      <c r="I831" s="142">
        <f t="shared" si="98"/>
        <v>1.0253041854778857</v>
      </c>
      <c r="J831" s="54">
        <f t="shared" si="100"/>
        <v>2.1065340538000199</v>
      </c>
      <c r="K831" s="54">
        <v>4.4636375616509197E-2</v>
      </c>
      <c r="L831" s="56">
        <f t="shared" si="101"/>
        <v>3.0142108404801693E-2</v>
      </c>
    </row>
    <row r="832" spans="1:12" x14ac:dyDescent="0.2">
      <c r="A832" s="59">
        <f t="shared" si="99"/>
        <v>113</v>
      </c>
      <c r="B832" s="57" t="s">
        <v>1062</v>
      </c>
      <c r="C832" s="94">
        <v>1677.5</v>
      </c>
      <c r="D832" s="57"/>
      <c r="E832" s="59">
        <v>89.1</v>
      </c>
      <c r="F832" s="57">
        <f t="shared" si="93"/>
        <v>1766.6</v>
      </c>
      <c r="G832" s="141">
        <f t="shared" si="97"/>
        <v>8.3156841966178698E-3</v>
      </c>
      <c r="H832" s="321">
        <f t="shared" si="94"/>
        <v>31.666125420720849</v>
      </c>
      <c r="I832" s="142">
        <f t="shared" si="98"/>
        <v>6.9665475925585865</v>
      </c>
      <c r="J832" s="54">
        <f t="shared" si="100"/>
        <v>14.313088690165824</v>
      </c>
      <c r="K832" s="54">
        <v>0.30328700447740436</v>
      </c>
      <c r="L832" s="56">
        <f t="shared" si="101"/>
        <v>3.0142108404801689E-2</v>
      </c>
    </row>
    <row r="833" spans="1:12" x14ac:dyDescent="0.2">
      <c r="A833" s="59">
        <f t="shared" si="99"/>
        <v>114</v>
      </c>
      <c r="B833" s="57" t="s">
        <v>1063</v>
      </c>
      <c r="C833" s="94">
        <v>4349.5</v>
      </c>
      <c r="D833" s="57"/>
      <c r="E833" s="59"/>
      <c r="F833" s="57">
        <f t="shared" si="93"/>
        <v>4349.5</v>
      </c>
      <c r="G833" s="141">
        <f t="shared" si="97"/>
        <v>2.0473830189737027E-2</v>
      </c>
      <c r="H833" s="321">
        <f t="shared" si="94"/>
        <v>77.9643453625186</v>
      </c>
      <c r="I833" s="142">
        <f t="shared" si="98"/>
        <v>17.152155979754092</v>
      </c>
      <c r="J833" s="54">
        <f t="shared" si="100"/>
        <v>35.239884103858408</v>
      </c>
      <c r="K833" s="54">
        <v>0.74671506055387205</v>
      </c>
      <c r="L833" s="56">
        <f t="shared" si="101"/>
        <v>3.0142108404801693E-2</v>
      </c>
    </row>
    <row r="834" spans="1:12" x14ac:dyDescent="0.2">
      <c r="A834" s="59">
        <f t="shared" si="99"/>
        <v>115</v>
      </c>
      <c r="B834" s="57" t="s">
        <v>1064</v>
      </c>
      <c r="C834" s="94">
        <v>2979.4</v>
      </c>
      <c r="D834" s="57"/>
      <c r="E834" s="59">
        <v>29</v>
      </c>
      <c r="F834" s="57">
        <f t="shared" si="93"/>
        <v>3008.4</v>
      </c>
      <c r="G834" s="141">
        <f t="shared" si="97"/>
        <v>1.4161046268031928E-2</v>
      </c>
      <c r="H834" s="321">
        <f t="shared" si="94"/>
        <v>53.925264188665579</v>
      </c>
      <c r="I834" s="142">
        <f t="shared" si="98"/>
        <v>11.863558121506427</v>
      </c>
      <c r="J834" s="54">
        <f t="shared" si="100"/>
        <v>24.374219413276844</v>
      </c>
      <c r="K834" s="54">
        <v>0.5164772015565624</v>
      </c>
      <c r="L834" s="56">
        <f t="shared" si="101"/>
        <v>3.0142108404801696E-2</v>
      </c>
    </row>
    <row r="835" spans="1:12" x14ac:dyDescent="0.2">
      <c r="A835" s="59">
        <f t="shared" si="99"/>
        <v>116</v>
      </c>
      <c r="B835" s="57" t="s">
        <v>1065</v>
      </c>
      <c r="C835" s="94">
        <v>4293.7</v>
      </c>
      <c r="D835" s="57"/>
      <c r="E835" s="59">
        <v>255.7</v>
      </c>
      <c r="F835" s="57">
        <f t="shared" si="93"/>
        <v>4549.3999999999996</v>
      </c>
      <c r="G835" s="141">
        <f t="shared" si="97"/>
        <v>2.1414793209607912E-2</v>
      </c>
      <c r="H835" s="321">
        <f t="shared" si="94"/>
        <v>81.547532542186929</v>
      </c>
      <c r="I835" s="142">
        <f t="shared" si="98"/>
        <v>17.940457159281124</v>
      </c>
      <c r="J835" s="54">
        <f t="shared" si="100"/>
        <v>36.859484709068489</v>
      </c>
      <c r="K835" s="54">
        <v>0.78103356626825726</v>
      </c>
      <c r="L835" s="56">
        <f t="shared" si="101"/>
        <v>3.0142108404801689E-2</v>
      </c>
    </row>
    <row r="836" spans="1:12" x14ac:dyDescent="0.2">
      <c r="A836" s="59">
        <f t="shared" si="99"/>
        <v>117</v>
      </c>
      <c r="B836" s="38" t="s">
        <v>1066</v>
      </c>
      <c r="C836" s="94">
        <v>296.8</v>
      </c>
      <c r="D836" s="57"/>
      <c r="E836" s="59"/>
      <c r="F836" s="57">
        <f t="shared" si="93"/>
        <v>296.8</v>
      </c>
      <c r="G836" s="141">
        <f t="shared" si="97"/>
        <v>1.3970876653210597E-3</v>
      </c>
      <c r="H836" s="321">
        <f t="shared" si="94"/>
        <v>5.320109829542595</v>
      </c>
      <c r="I836" s="142">
        <f t="shared" si="98"/>
        <v>1.170424162499371</v>
      </c>
      <c r="J836" s="54">
        <f t="shared" si="100"/>
        <v>2.4046896429532532</v>
      </c>
      <c r="K836" s="54">
        <v>5.0954139549922804E-2</v>
      </c>
      <c r="L836" s="56">
        <f t="shared" si="101"/>
        <v>3.0142108404801689E-2</v>
      </c>
    </row>
    <row r="837" spans="1:12" x14ac:dyDescent="0.2">
      <c r="A837" s="59">
        <f t="shared" si="99"/>
        <v>118</v>
      </c>
      <c r="B837" s="57" t="s">
        <v>1067</v>
      </c>
      <c r="C837" s="94">
        <v>146.30000000000001</v>
      </c>
      <c r="D837" s="57"/>
      <c r="E837" s="59"/>
      <c r="F837" s="57">
        <f t="shared" si="93"/>
        <v>146.30000000000001</v>
      </c>
      <c r="G837" s="141">
        <f t="shared" si="97"/>
        <v>6.8865877842476766E-4</v>
      </c>
      <c r="H837" s="321">
        <f t="shared" si="94"/>
        <v>2.6224126282415154</v>
      </c>
      <c r="I837" s="142">
        <f t="shared" si="98"/>
        <v>0.57693077821313343</v>
      </c>
      <c r="J837" s="54">
        <f t="shared" si="100"/>
        <v>1.185330507965165</v>
      </c>
      <c r="K837" s="54">
        <v>2.5116545202674211E-2</v>
      </c>
      <c r="L837" s="56">
        <f t="shared" si="101"/>
        <v>3.0142108404801689E-2</v>
      </c>
    </row>
    <row r="838" spans="1:12" x14ac:dyDescent="0.2">
      <c r="A838" s="59">
        <f t="shared" si="99"/>
        <v>119</v>
      </c>
      <c r="B838" s="57" t="s">
        <v>1068</v>
      </c>
      <c r="C838" s="94">
        <v>1345.9</v>
      </c>
      <c r="D838" s="57"/>
      <c r="E838" s="59"/>
      <c r="F838" s="57">
        <f t="shared" si="93"/>
        <v>1345.9</v>
      </c>
      <c r="G838" s="141">
        <f t="shared" si="97"/>
        <v>6.3353783313868407E-3</v>
      </c>
      <c r="H838" s="321">
        <f t="shared" si="94"/>
        <v>24.12512068592109</v>
      </c>
      <c r="I838" s="142">
        <f t="shared" si="98"/>
        <v>5.3075265509026401</v>
      </c>
      <c r="J838" s="54">
        <f t="shared" si="100"/>
        <v>10.904554550036332</v>
      </c>
      <c r="K838" s="54">
        <v>0.23106191516253738</v>
      </c>
      <c r="L838" s="56">
        <f t="shared" si="101"/>
        <v>3.0142108404801689E-2</v>
      </c>
    </row>
    <row r="839" spans="1:12" x14ac:dyDescent="0.2">
      <c r="A839" s="59">
        <f t="shared" si="99"/>
        <v>120</v>
      </c>
      <c r="B839" s="57" t="s">
        <v>1069</v>
      </c>
      <c r="C839" s="94">
        <v>2193.8000000000002</v>
      </c>
      <c r="D839" s="57"/>
      <c r="E839" s="59"/>
      <c r="F839" s="57">
        <f t="shared" si="93"/>
        <v>2193.8000000000002</v>
      </c>
      <c r="G839" s="141">
        <f t="shared" si="97"/>
        <v>1.0326586658292928E-2</v>
      </c>
      <c r="H839" s="321">
        <f t="shared" si="94"/>
        <v>39.323641994779472</v>
      </c>
      <c r="I839" s="142">
        <f t="shared" si="98"/>
        <v>8.651201238851483</v>
      </c>
      <c r="J839" s="54">
        <f t="shared" si="100"/>
        <v>17.774286181640321</v>
      </c>
      <c r="K839" s="54">
        <v>0.37662800318268413</v>
      </c>
      <c r="L839" s="56">
        <f t="shared" si="101"/>
        <v>3.01421084048017E-2</v>
      </c>
    </row>
    <row r="840" spans="1:12" x14ac:dyDescent="0.2">
      <c r="A840" s="59">
        <f t="shared" si="99"/>
        <v>121</v>
      </c>
      <c r="B840" s="57" t="s">
        <v>1070</v>
      </c>
      <c r="C840" s="94">
        <v>11261.6</v>
      </c>
      <c r="D840" s="57">
        <v>194.6</v>
      </c>
      <c r="E840" s="59">
        <v>748.5</v>
      </c>
      <c r="F840" s="57">
        <f t="shared" si="93"/>
        <v>12204.7</v>
      </c>
      <c r="G840" s="141">
        <f t="shared" si="97"/>
        <v>5.7449581633908148E-2</v>
      </c>
      <c r="H840" s="321">
        <f t="shared" si="94"/>
        <v>218.76800686192223</v>
      </c>
      <c r="I840" s="142">
        <f t="shared" si="98"/>
        <v>48.12896150962289</v>
      </c>
      <c r="J840" s="54">
        <f t="shared" si="100"/>
        <v>98.883139101588853</v>
      </c>
      <c r="K840" s="54">
        <v>2.0952829749492685</v>
      </c>
      <c r="L840" s="56">
        <f t="shared" si="101"/>
        <v>3.0142108404801693E-2</v>
      </c>
    </row>
    <row r="841" spans="1:12" x14ac:dyDescent="0.2">
      <c r="A841" s="59">
        <f t="shared" si="99"/>
        <v>122</v>
      </c>
      <c r="B841" s="57" t="s">
        <v>1071</v>
      </c>
      <c r="C841" s="94">
        <v>444</v>
      </c>
      <c r="D841" s="57"/>
      <c r="E841" s="59"/>
      <c r="F841" s="57">
        <f t="shared" si="93"/>
        <v>444</v>
      </c>
      <c r="G841" s="141">
        <f t="shared" si="97"/>
        <v>2.0899828955611541E-3</v>
      </c>
      <c r="H841" s="321">
        <f t="shared" si="94"/>
        <v>7.9586548662968744</v>
      </c>
      <c r="I841" s="142">
        <f t="shared" si="98"/>
        <v>1.7509040705853123</v>
      </c>
      <c r="J841" s="54">
        <f t="shared" si="100"/>
        <v>3.5973119995661875</v>
      </c>
      <c r="K841" s="54">
        <v>7.6225195283577241E-2</v>
      </c>
      <c r="L841" s="56">
        <f t="shared" si="101"/>
        <v>3.0142108404801693E-2</v>
      </c>
    </row>
    <row r="842" spans="1:12" x14ac:dyDescent="0.2">
      <c r="A842" s="59">
        <f t="shared" si="99"/>
        <v>123</v>
      </c>
      <c r="B842" s="57" t="s">
        <v>1072</v>
      </c>
      <c r="C842" s="94">
        <v>442.5</v>
      </c>
      <c r="D842" s="57"/>
      <c r="E842" s="59"/>
      <c r="F842" s="57">
        <f t="shared" si="93"/>
        <v>442.5</v>
      </c>
      <c r="G842" s="141">
        <f t="shared" si="97"/>
        <v>2.0829221425356097E-3</v>
      </c>
      <c r="H842" s="321">
        <f t="shared" si="94"/>
        <v>7.9317675187756018</v>
      </c>
      <c r="I842" s="142">
        <f t="shared" si="98"/>
        <v>1.7449888541306324</v>
      </c>
      <c r="J842" s="54">
        <f t="shared" si="100"/>
        <v>3.585158918486572</v>
      </c>
      <c r="K842" s="54">
        <v>7.5967677731943531E-2</v>
      </c>
      <c r="L842" s="56">
        <f t="shared" si="101"/>
        <v>3.0142108404801696E-2</v>
      </c>
    </row>
    <row r="843" spans="1:12" x14ac:dyDescent="0.2">
      <c r="A843" s="59">
        <f t="shared" si="99"/>
        <v>124</v>
      </c>
      <c r="B843" s="38" t="s">
        <v>1073</v>
      </c>
      <c r="C843" s="94">
        <v>371.5</v>
      </c>
      <c r="D843" s="57"/>
      <c r="E843" s="59"/>
      <c r="F843" s="57">
        <f t="shared" si="93"/>
        <v>371.5</v>
      </c>
      <c r="G843" s="141">
        <f t="shared" si="97"/>
        <v>1.7487131659931728E-3</v>
      </c>
      <c r="H843" s="321">
        <f t="shared" si="94"/>
        <v>6.6590997361020019</v>
      </c>
      <c r="I843" s="142">
        <f t="shared" si="98"/>
        <v>1.4650019419424405</v>
      </c>
      <c r="J843" s="54">
        <f t="shared" si="100"/>
        <v>3.0099130807181051</v>
      </c>
      <c r="K843" s="54">
        <v>6.377851362128141E-2</v>
      </c>
      <c r="L843" s="56">
        <f t="shared" si="101"/>
        <v>3.0142108404801696E-2</v>
      </c>
    </row>
    <row r="844" spans="1:12" x14ac:dyDescent="0.2">
      <c r="A844" s="59">
        <f t="shared" si="99"/>
        <v>125</v>
      </c>
      <c r="B844" s="57" t="s">
        <v>1074</v>
      </c>
      <c r="C844" s="94">
        <v>449.5</v>
      </c>
      <c r="D844" s="57"/>
      <c r="E844" s="59">
        <v>34.200000000000003</v>
      </c>
      <c r="F844" s="57">
        <f t="shared" si="93"/>
        <v>483.7</v>
      </c>
      <c r="G844" s="141">
        <f t="shared" si="97"/>
        <v>2.2768574923038966E-3</v>
      </c>
      <c r="H844" s="321">
        <f t="shared" si="94"/>
        <v>8.670273330693238</v>
      </c>
      <c r="I844" s="142">
        <f t="shared" si="98"/>
        <v>1.9074601327525125</v>
      </c>
      <c r="J844" s="54">
        <f t="shared" si="100"/>
        <v>3.9189635454733436</v>
      </c>
      <c r="K844" s="54">
        <v>8.3040826483482683E-2</v>
      </c>
      <c r="L844" s="56">
        <f t="shared" si="101"/>
        <v>3.0142108404801686E-2</v>
      </c>
    </row>
    <row r="845" spans="1:12" x14ac:dyDescent="0.2">
      <c r="A845" s="59">
        <f t="shared" si="99"/>
        <v>126</v>
      </c>
      <c r="B845" s="57" t="s">
        <v>1075</v>
      </c>
      <c r="C845" s="94">
        <v>197</v>
      </c>
      <c r="D845" s="57"/>
      <c r="E845" s="59"/>
      <c r="F845" s="57">
        <f t="shared" si="93"/>
        <v>197</v>
      </c>
      <c r="G845" s="141">
        <f t="shared" si="97"/>
        <v>9.2731223068816964E-4</v>
      </c>
      <c r="H845" s="321">
        <f t="shared" si="94"/>
        <v>3.5312049744605498</v>
      </c>
      <c r="I845" s="142">
        <f t="shared" si="98"/>
        <v>0.77686509438132101</v>
      </c>
      <c r="J845" s="54">
        <f t="shared" si="100"/>
        <v>1.5961046484561685</v>
      </c>
      <c r="K845" s="54">
        <v>3.3820638447893507E-2</v>
      </c>
      <c r="L845" s="56">
        <f t="shared" si="101"/>
        <v>3.0142108404801686E-2</v>
      </c>
    </row>
    <row r="846" spans="1:12" x14ac:dyDescent="0.2">
      <c r="A846" s="59">
        <f t="shared" si="99"/>
        <v>127</v>
      </c>
      <c r="B846" s="57" t="s">
        <v>1076</v>
      </c>
      <c r="C846" s="94">
        <v>310.3</v>
      </c>
      <c r="D846" s="57"/>
      <c r="E846" s="59"/>
      <c r="F846" s="57">
        <f t="shared" si="93"/>
        <v>310.3</v>
      </c>
      <c r="G846" s="141">
        <f t="shared" si="97"/>
        <v>1.4606344425509598E-3</v>
      </c>
      <c r="H846" s="321">
        <f t="shared" si="94"/>
        <v>5.5620959572340549</v>
      </c>
      <c r="I846" s="142">
        <f t="shared" si="98"/>
        <v>1.2236611105914921</v>
      </c>
      <c r="J846" s="54">
        <f t="shared" si="100"/>
        <v>2.5140673726697931</v>
      </c>
      <c r="K846" s="54">
        <v>5.3271797514626171E-2</v>
      </c>
      <c r="L846" s="56">
        <f t="shared" si="101"/>
        <v>3.0142108404801696E-2</v>
      </c>
    </row>
    <row r="847" spans="1:12" x14ac:dyDescent="0.2">
      <c r="A847" s="59">
        <f t="shared" si="99"/>
        <v>128</v>
      </c>
      <c r="B847" s="57" t="s">
        <v>1077</v>
      </c>
      <c r="C847" s="94">
        <v>2084.5</v>
      </c>
      <c r="D847" s="57"/>
      <c r="E847" s="59">
        <v>106.4</v>
      </c>
      <c r="F847" s="57">
        <f t="shared" ref="F847:F876" si="102">C847+D847+E847</f>
        <v>2190.9</v>
      </c>
      <c r="G847" s="141">
        <f t="shared" si="97"/>
        <v>1.0312935869110208E-2</v>
      </c>
      <c r="H847" s="321">
        <f t="shared" si="94"/>
        <v>39.271659789571672</v>
      </c>
      <c r="I847" s="142">
        <f t="shared" si="98"/>
        <v>8.6397651537057687</v>
      </c>
      <c r="J847" s="54">
        <f t="shared" si="100"/>
        <v>17.750790224886398</v>
      </c>
      <c r="K847" s="54">
        <v>0.37613013591619227</v>
      </c>
      <c r="L847" s="56">
        <f t="shared" si="101"/>
        <v>3.0142108404801696E-2</v>
      </c>
    </row>
    <row r="848" spans="1:12" x14ac:dyDescent="0.2">
      <c r="A848" s="59">
        <f t="shared" si="99"/>
        <v>129</v>
      </c>
      <c r="B848" s="57" t="s">
        <v>1078</v>
      </c>
      <c r="C848" s="94">
        <v>1343.2</v>
      </c>
      <c r="D848" s="57"/>
      <c r="E848" s="59"/>
      <c r="F848" s="57">
        <f t="shared" si="102"/>
        <v>1343.2</v>
      </c>
      <c r="G848" s="141">
        <f t="shared" si="97"/>
        <v>6.3226689759408611E-3</v>
      </c>
      <c r="H848" s="321">
        <f t="shared" ref="H848:H895" si="103">G848*3808</f>
        <v>24.076723460382798</v>
      </c>
      <c r="I848" s="142">
        <f t="shared" ref="I848:I876" si="104">H848*0.22</f>
        <v>5.2968791612842159</v>
      </c>
      <c r="J848" s="54">
        <f t="shared" ref="J848:J879" si="105">H848*0.452</f>
        <v>10.882679004093024</v>
      </c>
      <c r="K848" s="54">
        <v>0.23059838356959675</v>
      </c>
      <c r="L848" s="56">
        <f t="shared" ref="L848:L879" si="106">(H848+I848+J848+K848)/F848</f>
        <v>3.0142108404801696E-2</v>
      </c>
    </row>
    <row r="849" spans="1:12" x14ac:dyDescent="0.2">
      <c r="A849" s="59">
        <f t="shared" si="99"/>
        <v>130</v>
      </c>
      <c r="B849" s="57" t="s">
        <v>1079</v>
      </c>
      <c r="C849" s="94">
        <v>3247.3</v>
      </c>
      <c r="D849" s="57"/>
      <c r="E849" s="59"/>
      <c r="F849" s="57">
        <f t="shared" si="102"/>
        <v>3247.3</v>
      </c>
      <c r="G849" s="141">
        <f t="shared" ref="G849:G895" si="107">1/212441.93*F849</f>
        <v>1.5285588866566972E-2</v>
      </c>
      <c r="H849" s="321">
        <f t="shared" si="103"/>
        <v>58.207522403887026</v>
      </c>
      <c r="I849" s="142">
        <f t="shared" si="104"/>
        <v>12.805654928855146</v>
      </c>
      <c r="J849" s="54">
        <f t="shared" si="105"/>
        <v>26.309800126556937</v>
      </c>
      <c r="K849" s="54">
        <v>0.55749116361342432</v>
      </c>
      <c r="L849" s="56">
        <f t="shared" si="106"/>
        <v>3.0142108404801689E-2</v>
      </c>
    </row>
    <row r="850" spans="1:12" x14ac:dyDescent="0.2">
      <c r="A850" s="59">
        <f t="shared" ref="A850:A895" si="108">A849+1</f>
        <v>131</v>
      </c>
      <c r="B850" s="57" t="s">
        <v>1080</v>
      </c>
      <c r="C850" s="94">
        <v>193.9</v>
      </c>
      <c r="D850" s="57"/>
      <c r="E850" s="59"/>
      <c r="F850" s="57">
        <f t="shared" si="102"/>
        <v>193.9</v>
      </c>
      <c r="G850" s="141">
        <f t="shared" si="107"/>
        <v>9.1272000776871124E-4</v>
      </c>
      <c r="H850" s="321">
        <f t="shared" si="103"/>
        <v>3.4756377895832524</v>
      </c>
      <c r="I850" s="142">
        <f t="shared" si="104"/>
        <v>0.76464031370831553</v>
      </c>
      <c r="J850" s="54">
        <f t="shared" si="105"/>
        <v>1.5709882808916302</v>
      </c>
      <c r="K850" s="54">
        <v>3.328843550785051E-2</v>
      </c>
      <c r="L850" s="56">
        <f t="shared" si="106"/>
        <v>3.01421084048017E-2</v>
      </c>
    </row>
    <row r="851" spans="1:12" x14ac:dyDescent="0.2">
      <c r="A851" s="59">
        <f t="shared" si="108"/>
        <v>132</v>
      </c>
      <c r="B851" s="57" t="s">
        <v>811</v>
      </c>
      <c r="C851" s="94">
        <v>1434.2</v>
      </c>
      <c r="D851" s="57"/>
      <c r="E851" s="59"/>
      <c r="F851" s="57">
        <f t="shared" si="102"/>
        <v>1434.2</v>
      </c>
      <c r="G851" s="141">
        <f t="shared" si="107"/>
        <v>6.751021326157223E-3</v>
      </c>
      <c r="H851" s="321">
        <f t="shared" si="103"/>
        <v>25.707889210006705</v>
      </c>
      <c r="I851" s="142">
        <f t="shared" si="104"/>
        <v>5.6557356262014755</v>
      </c>
      <c r="J851" s="54">
        <f t="shared" si="105"/>
        <v>11.619965922923031</v>
      </c>
      <c r="K851" s="54">
        <v>0.24622111503537494</v>
      </c>
      <c r="L851" s="56">
        <f t="shared" si="106"/>
        <v>3.0142108404801689E-2</v>
      </c>
    </row>
    <row r="852" spans="1:12" x14ac:dyDescent="0.2">
      <c r="A852" s="59">
        <f t="shared" si="108"/>
        <v>133</v>
      </c>
      <c r="B852" s="57" t="s">
        <v>812</v>
      </c>
      <c r="C852" s="94">
        <v>333.8</v>
      </c>
      <c r="D852" s="57"/>
      <c r="E852" s="59"/>
      <c r="F852" s="57">
        <f t="shared" si="102"/>
        <v>333.8</v>
      </c>
      <c r="G852" s="141">
        <f t="shared" si="107"/>
        <v>1.5712529066178227E-3</v>
      </c>
      <c r="H852" s="321">
        <f t="shared" si="103"/>
        <v>5.9833310684006689</v>
      </c>
      <c r="I852" s="142">
        <f t="shared" si="104"/>
        <v>1.3163328350481471</v>
      </c>
      <c r="J852" s="54">
        <f t="shared" si="105"/>
        <v>2.7044656429171026</v>
      </c>
      <c r="K852" s="54">
        <v>5.7306239156887567E-2</v>
      </c>
      <c r="L852" s="56">
        <f t="shared" si="106"/>
        <v>3.0142108404801693E-2</v>
      </c>
    </row>
    <row r="853" spans="1:12" x14ac:dyDescent="0.2">
      <c r="A853" s="59">
        <f t="shared" si="108"/>
        <v>134</v>
      </c>
      <c r="B853" s="57" t="s">
        <v>813</v>
      </c>
      <c r="C853" s="94">
        <v>797.8</v>
      </c>
      <c r="D853" s="57">
        <v>14.2</v>
      </c>
      <c r="E853" s="59"/>
      <c r="F853" s="57">
        <f t="shared" si="102"/>
        <v>812</v>
      </c>
      <c r="G853" s="141">
        <f t="shared" si="107"/>
        <v>3.8222209711613899E-3</v>
      </c>
      <c r="H853" s="321">
        <f t="shared" si="103"/>
        <v>14.555017458182572</v>
      </c>
      <c r="I853" s="142">
        <f t="shared" si="104"/>
        <v>3.2021038408001661</v>
      </c>
      <c r="J853" s="54">
        <f t="shared" si="105"/>
        <v>6.5788678910985228</v>
      </c>
      <c r="K853" s="54">
        <v>0.1394028346177133</v>
      </c>
      <c r="L853" s="56">
        <f t="shared" si="106"/>
        <v>3.0142108404801689E-2</v>
      </c>
    </row>
    <row r="854" spans="1:12" x14ac:dyDescent="0.2">
      <c r="A854" s="59">
        <f t="shared" si="108"/>
        <v>135</v>
      </c>
      <c r="B854" s="57" t="s">
        <v>814</v>
      </c>
      <c r="C854" s="99">
        <v>798.6</v>
      </c>
      <c r="D854" s="94"/>
      <c r="E854" s="100"/>
      <c r="F854" s="57">
        <f t="shared" si="102"/>
        <v>798.6</v>
      </c>
      <c r="G854" s="141">
        <f t="shared" si="107"/>
        <v>3.7591449107998594E-3</v>
      </c>
      <c r="H854" s="321">
        <f t="shared" si="103"/>
        <v>14.314823820325865</v>
      </c>
      <c r="I854" s="142">
        <f t="shared" si="104"/>
        <v>3.1492612404716902</v>
      </c>
      <c r="J854" s="54">
        <f t="shared" si="105"/>
        <v>6.4703003667872911</v>
      </c>
      <c r="K854" s="54">
        <v>0.13710234448978556</v>
      </c>
      <c r="L854" s="56">
        <f t="shared" si="106"/>
        <v>3.0142108404801693E-2</v>
      </c>
    </row>
    <row r="855" spans="1:12" x14ac:dyDescent="0.2">
      <c r="A855" s="59">
        <f t="shared" si="108"/>
        <v>136</v>
      </c>
      <c r="B855" s="57" t="s">
        <v>815</v>
      </c>
      <c r="C855" s="99">
        <v>325.2</v>
      </c>
      <c r="D855" s="94"/>
      <c r="E855" s="100"/>
      <c r="F855" s="57">
        <f t="shared" si="102"/>
        <v>325.2</v>
      </c>
      <c r="G855" s="141">
        <f t="shared" si="107"/>
        <v>1.5307712559380344E-3</v>
      </c>
      <c r="H855" s="321">
        <f t="shared" si="103"/>
        <v>5.829176942612035</v>
      </c>
      <c r="I855" s="142">
        <f t="shared" si="104"/>
        <v>1.2824189273746478</v>
      </c>
      <c r="J855" s="54">
        <f t="shared" si="105"/>
        <v>2.6347879780606398</v>
      </c>
      <c r="K855" s="54">
        <v>5.5829805194187655E-2</v>
      </c>
      <c r="L855" s="56">
        <f t="shared" si="106"/>
        <v>3.0142108404801693E-2</v>
      </c>
    </row>
    <row r="856" spans="1:12" x14ac:dyDescent="0.2">
      <c r="A856" s="59">
        <f t="shared" si="108"/>
        <v>137</v>
      </c>
      <c r="B856" s="57" t="s">
        <v>816</v>
      </c>
      <c r="C856" s="99">
        <v>701.7</v>
      </c>
      <c r="D856" s="94"/>
      <c r="E856" s="100"/>
      <c r="F856" s="57">
        <f t="shared" si="102"/>
        <v>701.7</v>
      </c>
      <c r="G856" s="141">
        <f t="shared" si="107"/>
        <v>3.3030202653496891E-3</v>
      </c>
      <c r="H856" s="321">
        <f t="shared" si="103"/>
        <v>12.577901170451616</v>
      </c>
      <c r="I856" s="142">
        <f t="shared" si="104"/>
        <v>2.7671382574993557</v>
      </c>
      <c r="J856" s="54">
        <f t="shared" si="105"/>
        <v>5.6852113290441304</v>
      </c>
      <c r="K856" s="54">
        <v>0.12046671065424809</v>
      </c>
      <c r="L856" s="56">
        <f t="shared" si="106"/>
        <v>3.0142108404801696E-2</v>
      </c>
    </row>
    <row r="857" spans="1:12" x14ac:dyDescent="0.2">
      <c r="A857" s="59">
        <f t="shared" si="108"/>
        <v>138</v>
      </c>
      <c r="B857" s="57" t="s">
        <v>817</v>
      </c>
      <c r="C857" s="99">
        <v>693</v>
      </c>
      <c r="D857" s="94">
        <v>17</v>
      </c>
      <c r="E857" s="100"/>
      <c r="F857" s="57">
        <f t="shared" si="102"/>
        <v>710</v>
      </c>
      <c r="G857" s="141">
        <f t="shared" si="107"/>
        <v>3.3420897654243679E-3</v>
      </c>
      <c r="H857" s="321">
        <f t="shared" si="103"/>
        <v>12.726677826735992</v>
      </c>
      <c r="I857" s="142">
        <f t="shared" si="104"/>
        <v>2.7998691218819185</v>
      </c>
      <c r="J857" s="54">
        <f t="shared" si="105"/>
        <v>5.7524583776846683</v>
      </c>
      <c r="K857" s="54">
        <v>0.12189164110662123</v>
      </c>
      <c r="L857" s="56">
        <f t="shared" si="106"/>
        <v>3.0142108404801693E-2</v>
      </c>
    </row>
    <row r="858" spans="1:12" x14ac:dyDescent="0.2">
      <c r="A858" s="59">
        <f t="shared" si="108"/>
        <v>139</v>
      </c>
      <c r="B858" s="57" t="s">
        <v>818</v>
      </c>
      <c r="C858" s="99">
        <v>717.8</v>
      </c>
      <c r="D858" s="94">
        <v>39.4</v>
      </c>
      <c r="E858" s="100"/>
      <c r="F858" s="57">
        <f t="shared" si="102"/>
        <v>757.19999999999993</v>
      </c>
      <c r="G858" s="141">
        <f t="shared" si="107"/>
        <v>3.5642681272948324E-3</v>
      </c>
      <c r="H858" s="321">
        <f t="shared" si="103"/>
        <v>13.572733028738721</v>
      </c>
      <c r="I858" s="142">
        <f t="shared" si="104"/>
        <v>2.9860012663225186</v>
      </c>
      <c r="J858" s="54">
        <f t="shared" si="105"/>
        <v>6.1348753289899021</v>
      </c>
      <c r="K858" s="54">
        <v>0.12999486006469521</v>
      </c>
      <c r="L858" s="56">
        <f t="shared" si="106"/>
        <v>3.0142108404801689E-2</v>
      </c>
    </row>
    <row r="859" spans="1:12" x14ac:dyDescent="0.2">
      <c r="A859" s="59">
        <f t="shared" si="108"/>
        <v>140</v>
      </c>
      <c r="B859" s="57" t="s">
        <v>819</v>
      </c>
      <c r="C859" s="99">
        <v>681.3</v>
      </c>
      <c r="D859" s="94">
        <v>38.299999999999997</v>
      </c>
      <c r="E859" s="100"/>
      <c r="F859" s="57">
        <f t="shared" si="102"/>
        <v>719.59999999999991</v>
      </c>
      <c r="G859" s="141">
        <f t="shared" si="107"/>
        <v>3.3872785847878519E-3</v>
      </c>
      <c r="H859" s="321">
        <f t="shared" si="103"/>
        <v>12.89875685087214</v>
      </c>
      <c r="I859" s="142">
        <f t="shared" si="104"/>
        <v>2.8377265071918707</v>
      </c>
      <c r="J859" s="54">
        <f t="shared" si="105"/>
        <v>5.8302380965942069</v>
      </c>
      <c r="K859" s="54">
        <v>0.12353975343707697</v>
      </c>
      <c r="L859" s="56">
        <f t="shared" si="106"/>
        <v>3.0142108404801689E-2</v>
      </c>
    </row>
    <row r="860" spans="1:12" x14ac:dyDescent="0.2">
      <c r="A860" s="59">
        <f t="shared" si="108"/>
        <v>141</v>
      </c>
      <c r="B860" s="57" t="s">
        <v>820</v>
      </c>
      <c r="C860" s="99">
        <v>670.9</v>
      </c>
      <c r="D860" s="94"/>
      <c r="E860" s="100">
        <v>107</v>
      </c>
      <c r="F860" s="57">
        <f t="shared" si="102"/>
        <v>777.9</v>
      </c>
      <c r="G860" s="141">
        <f t="shared" si="107"/>
        <v>3.6617065190473462E-3</v>
      </c>
      <c r="H860" s="321">
        <f t="shared" si="103"/>
        <v>13.943778424532294</v>
      </c>
      <c r="I860" s="142">
        <f t="shared" si="104"/>
        <v>3.0676312533971046</v>
      </c>
      <c r="J860" s="54">
        <f t="shared" si="105"/>
        <v>6.3025878478885966</v>
      </c>
      <c r="K860" s="54">
        <v>0.13354860227724039</v>
      </c>
      <c r="L860" s="56">
        <f t="shared" si="106"/>
        <v>3.0142108404801693E-2</v>
      </c>
    </row>
    <row r="861" spans="1:12" x14ac:dyDescent="0.2">
      <c r="A861" s="59">
        <f t="shared" si="108"/>
        <v>142</v>
      </c>
      <c r="B861" s="57" t="s">
        <v>821</v>
      </c>
      <c r="C861" s="99">
        <v>775.8</v>
      </c>
      <c r="D861" s="94"/>
      <c r="E861" s="100">
        <v>58.5</v>
      </c>
      <c r="F861" s="57">
        <f t="shared" si="102"/>
        <v>834.3</v>
      </c>
      <c r="G861" s="141">
        <f t="shared" si="107"/>
        <v>3.9271908328078172E-3</v>
      </c>
      <c r="H861" s="321">
        <f t="shared" si="103"/>
        <v>14.954742691332168</v>
      </c>
      <c r="I861" s="142">
        <f t="shared" si="104"/>
        <v>3.2900433920930769</v>
      </c>
      <c r="J861" s="54">
        <f t="shared" si="105"/>
        <v>6.7595436964821403</v>
      </c>
      <c r="K861" s="54">
        <v>0.14323126221866778</v>
      </c>
      <c r="L861" s="56">
        <f t="shared" si="106"/>
        <v>3.0142108404801696E-2</v>
      </c>
    </row>
    <row r="862" spans="1:12" x14ac:dyDescent="0.2">
      <c r="A862" s="59">
        <f t="shared" si="108"/>
        <v>143</v>
      </c>
      <c r="B862" s="57" t="s">
        <v>822</v>
      </c>
      <c r="C862" s="99">
        <v>812.5</v>
      </c>
      <c r="D862" s="94"/>
      <c r="E862" s="100"/>
      <c r="F862" s="57">
        <f t="shared" si="102"/>
        <v>812.5</v>
      </c>
      <c r="G862" s="141">
        <f t="shared" si="107"/>
        <v>3.8245745555032379E-3</v>
      </c>
      <c r="H862" s="321">
        <f t="shared" si="103"/>
        <v>14.56397990735633</v>
      </c>
      <c r="I862" s="142">
        <f t="shared" si="104"/>
        <v>3.2040755796183928</v>
      </c>
      <c r="J862" s="54">
        <f t="shared" si="105"/>
        <v>6.5829189181250616</v>
      </c>
      <c r="K862" s="54">
        <v>0.13948867380159122</v>
      </c>
      <c r="L862" s="56">
        <f t="shared" si="106"/>
        <v>3.0142108404801693E-2</v>
      </c>
    </row>
    <row r="863" spans="1:12" x14ac:dyDescent="0.2">
      <c r="A863" s="59">
        <f t="shared" si="108"/>
        <v>144</v>
      </c>
      <c r="B863" s="57" t="s">
        <v>823</v>
      </c>
      <c r="C863" s="99">
        <v>781.3</v>
      </c>
      <c r="D863" s="94"/>
      <c r="E863" s="100">
        <v>43.3</v>
      </c>
      <c r="F863" s="57">
        <f t="shared" si="102"/>
        <v>824.59999999999991</v>
      </c>
      <c r="G863" s="141">
        <f t="shared" si="107"/>
        <v>3.8815312965759627E-3</v>
      </c>
      <c r="H863" s="321">
        <f t="shared" si="103"/>
        <v>14.780871177361266</v>
      </c>
      <c r="I863" s="142">
        <f t="shared" si="104"/>
        <v>3.2517916590194784</v>
      </c>
      <c r="J863" s="54">
        <f t="shared" si="105"/>
        <v>6.6809537721672925</v>
      </c>
      <c r="K863" s="54">
        <v>0.14156598205143645</v>
      </c>
      <c r="L863" s="56">
        <f t="shared" si="106"/>
        <v>3.0142108404801693E-2</v>
      </c>
    </row>
    <row r="864" spans="1:12" x14ac:dyDescent="0.2">
      <c r="A864" s="59">
        <f t="shared" si="108"/>
        <v>145</v>
      </c>
      <c r="B864" s="57" t="s">
        <v>824</v>
      </c>
      <c r="C864" s="99">
        <v>748.9</v>
      </c>
      <c r="D864" s="94"/>
      <c r="E864" s="100">
        <v>75.400000000000006</v>
      </c>
      <c r="F864" s="57">
        <f t="shared" si="102"/>
        <v>824.3</v>
      </c>
      <c r="G864" s="141">
        <f t="shared" si="107"/>
        <v>3.8801191459708539E-3</v>
      </c>
      <c r="H864" s="321">
        <f t="shared" si="103"/>
        <v>14.775493707857011</v>
      </c>
      <c r="I864" s="142">
        <f t="shared" si="104"/>
        <v>3.2506086157285425</v>
      </c>
      <c r="J864" s="54">
        <f t="shared" si="105"/>
        <v>6.6785231559513694</v>
      </c>
      <c r="K864" s="54">
        <v>0.14151447854110971</v>
      </c>
      <c r="L864" s="56">
        <f t="shared" si="106"/>
        <v>3.0142108404801689E-2</v>
      </c>
    </row>
    <row r="865" spans="1:12" x14ac:dyDescent="0.2">
      <c r="A865" s="59">
        <f t="shared" si="108"/>
        <v>146</v>
      </c>
      <c r="B865" s="57" t="s">
        <v>825</v>
      </c>
      <c r="C865" s="99">
        <v>585.79999999999995</v>
      </c>
      <c r="D865" s="94"/>
      <c r="E865" s="100">
        <v>154.4</v>
      </c>
      <c r="F865" s="57">
        <f t="shared" si="102"/>
        <v>740.19999999999993</v>
      </c>
      <c r="G865" s="141">
        <f t="shared" si="107"/>
        <v>3.4842462596719956E-3</v>
      </c>
      <c r="H865" s="321">
        <f t="shared" si="103"/>
        <v>13.26800975683096</v>
      </c>
      <c r="I865" s="142">
        <f t="shared" si="104"/>
        <v>2.9189621465028113</v>
      </c>
      <c r="J865" s="54">
        <f t="shared" si="105"/>
        <v>5.997140410087594</v>
      </c>
      <c r="K865" s="54">
        <v>0.12707632781284653</v>
      </c>
      <c r="L865" s="56">
        <f t="shared" si="106"/>
        <v>3.0142108404801696E-2</v>
      </c>
    </row>
    <row r="866" spans="1:12" x14ac:dyDescent="0.2">
      <c r="A866" s="59">
        <f t="shared" si="108"/>
        <v>147</v>
      </c>
      <c r="B866" s="57" t="s">
        <v>826</v>
      </c>
      <c r="C866" s="99">
        <v>868.4</v>
      </c>
      <c r="D866" s="94"/>
      <c r="E866" s="100"/>
      <c r="F866" s="57">
        <f t="shared" si="102"/>
        <v>868.4</v>
      </c>
      <c r="G866" s="141">
        <f t="shared" si="107"/>
        <v>4.0877052849218609E-3</v>
      </c>
      <c r="H866" s="321">
        <f t="shared" si="103"/>
        <v>15.565981724982446</v>
      </c>
      <c r="I866" s="142">
        <f t="shared" si="104"/>
        <v>3.4245159794961384</v>
      </c>
      <c r="J866" s="54">
        <f t="shared" si="105"/>
        <v>7.0358237396920655</v>
      </c>
      <c r="K866" s="54">
        <v>0.14908549455914069</v>
      </c>
      <c r="L866" s="56">
        <f t="shared" si="106"/>
        <v>3.0142108404801696E-2</v>
      </c>
    </row>
    <row r="867" spans="1:12" x14ac:dyDescent="0.2">
      <c r="A867" s="59">
        <f t="shared" si="108"/>
        <v>148</v>
      </c>
      <c r="B867" s="57" t="s">
        <v>827</v>
      </c>
      <c r="C867" s="99">
        <v>909.8</v>
      </c>
      <c r="D867" s="94"/>
      <c r="E867" s="100"/>
      <c r="F867" s="57">
        <f t="shared" si="102"/>
        <v>909.8</v>
      </c>
      <c r="G867" s="141">
        <f t="shared" si="107"/>
        <v>4.2825820684268866E-3</v>
      </c>
      <c r="H867" s="321">
        <f t="shared" si="103"/>
        <v>16.308072516569585</v>
      </c>
      <c r="I867" s="142">
        <f t="shared" si="104"/>
        <v>3.5877759536453087</v>
      </c>
      <c r="J867" s="54">
        <f t="shared" si="105"/>
        <v>7.3712487774894528</v>
      </c>
      <c r="K867" s="54">
        <v>0.15619297898423101</v>
      </c>
      <c r="L867" s="56">
        <f t="shared" si="106"/>
        <v>3.0142108404801689E-2</v>
      </c>
    </row>
    <row r="868" spans="1:12" x14ac:dyDescent="0.2">
      <c r="A868" s="59">
        <f t="shared" si="108"/>
        <v>149</v>
      </c>
      <c r="B868" s="57" t="s">
        <v>828</v>
      </c>
      <c r="C868" s="99">
        <v>915.4</v>
      </c>
      <c r="D868" s="94"/>
      <c r="E868" s="100"/>
      <c r="F868" s="57">
        <f t="shared" si="102"/>
        <v>915.4</v>
      </c>
      <c r="G868" s="141">
        <f t="shared" si="107"/>
        <v>4.3089422130555867E-3</v>
      </c>
      <c r="H868" s="321">
        <f t="shared" si="103"/>
        <v>16.408451947315672</v>
      </c>
      <c r="I868" s="142">
        <f t="shared" si="104"/>
        <v>3.6098594284094481</v>
      </c>
      <c r="J868" s="54">
        <f t="shared" si="105"/>
        <v>7.4166202801866845</v>
      </c>
      <c r="K868" s="54">
        <v>0.15715437784366354</v>
      </c>
      <c r="L868" s="56">
        <f t="shared" si="106"/>
        <v>3.0142108404801693E-2</v>
      </c>
    </row>
    <row r="869" spans="1:12" x14ac:dyDescent="0.2">
      <c r="A869" s="59">
        <f t="shared" si="108"/>
        <v>150</v>
      </c>
      <c r="B869" s="57" t="s">
        <v>805</v>
      </c>
      <c r="C869" s="99">
        <v>402.5</v>
      </c>
      <c r="D869" s="94"/>
      <c r="E869" s="100"/>
      <c r="F869" s="57">
        <f t="shared" si="102"/>
        <v>402.5</v>
      </c>
      <c r="G869" s="141">
        <f t="shared" si="107"/>
        <v>1.8946353951877579E-3</v>
      </c>
      <c r="H869" s="321">
        <f t="shared" si="103"/>
        <v>7.214771584874982</v>
      </c>
      <c r="I869" s="142">
        <f t="shared" si="104"/>
        <v>1.5872497486724961</v>
      </c>
      <c r="J869" s="54">
        <f t="shared" si="105"/>
        <v>3.2610767563634919</v>
      </c>
      <c r="K869" s="54">
        <v>6.9100543021711341E-2</v>
      </c>
      <c r="L869" s="56">
        <f t="shared" si="106"/>
        <v>3.0142108404801693E-2</v>
      </c>
    </row>
    <row r="870" spans="1:12" x14ac:dyDescent="0.2">
      <c r="A870" s="59">
        <f t="shared" si="108"/>
        <v>151</v>
      </c>
      <c r="B870" s="57" t="s">
        <v>806</v>
      </c>
      <c r="C870" s="99">
        <v>303.60000000000002</v>
      </c>
      <c r="D870" s="94"/>
      <c r="E870" s="100"/>
      <c r="F870" s="57">
        <f t="shared" si="102"/>
        <v>303.60000000000002</v>
      </c>
      <c r="G870" s="141">
        <f t="shared" si="107"/>
        <v>1.4290964123701946E-3</v>
      </c>
      <c r="H870" s="321">
        <f t="shared" si="103"/>
        <v>5.4419991383057011</v>
      </c>
      <c r="I870" s="142">
        <f t="shared" si="104"/>
        <v>1.1972398104272544</v>
      </c>
      <c r="J870" s="54">
        <f t="shared" si="105"/>
        <v>2.4597836105141768</v>
      </c>
      <c r="K870" s="54">
        <v>5.2121552450662273E-2</v>
      </c>
      <c r="L870" s="56">
        <f t="shared" si="106"/>
        <v>3.0142108404801693E-2</v>
      </c>
    </row>
    <row r="871" spans="1:12" x14ac:dyDescent="0.2">
      <c r="A871" s="59">
        <f t="shared" si="108"/>
        <v>152</v>
      </c>
      <c r="B871" s="57" t="s">
        <v>807</v>
      </c>
      <c r="C871" s="99">
        <v>444</v>
      </c>
      <c r="D871" s="94"/>
      <c r="E871" s="100"/>
      <c r="F871" s="57">
        <f t="shared" si="102"/>
        <v>444</v>
      </c>
      <c r="G871" s="141">
        <f t="shared" si="107"/>
        <v>2.0899828955611541E-3</v>
      </c>
      <c r="H871" s="321">
        <f t="shared" si="103"/>
        <v>7.9586548662968744</v>
      </c>
      <c r="I871" s="142">
        <f t="shared" si="104"/>
        <v>1.7509040705853123</v>
      </c>
      <c r="J871" s="54">
        <f t="shared" si="105"/>
        <v>3.5973119995661875</v>
      </c>
      <c r="K871" s="54">
        <v>7.6225195283577241E-2</v>
      </c>
      <c r="L871" s="56">
        <f t="shared" si="106"/>
        <v>3.0142108404801693E-2</v>
      </c>
    </row>
    <row r="872" spans="1:12" x14ac:dyDescent="0.2">
      <c r="A872" s="59">
        <f t="shared" si="108"/>
        <v>153</v>
      </c>
      <c r="B872" s="57" t="s">
        <v>808</v>
      </c>
      <c r="C872" s="99">
        <v>424.99</v>
      </c>
      <c r="D872" s="94"/>
      <c r="E872" s="100"/>
      <c r="F872" s="57">
        <f t="shared" si="102"/>
        <v>424.99</v>
      </c>
      <c r="G872" s="141">
        <f t="shared" si="107"/>
        <v>2.0004996188840874E-3</v>
      </c>
      <c r="H872" s="321">
        <f t="shared" si="103"/>
        <v>7.6179025487106049</v>
      </c>
      <c r="I872" s="142">
        <f t="shared" si="104"/>
        <v>1.6759385607163331</v>
      </c>
      <c r="J872" s="54">
        <f t="shared" si="105"/>
        <v>3.4432919520171934</v>
      </c>
      <c r="K872" s="54">
        <v>7.2961589512539379E-2</v>
      </c>
      <c r="L872" s="56">
        <f t="shared" si="106"/>
        <v>3.0142108404801686E-2</v>
      </c>
    </row>
    <row r="873" spans="1:12" x14ac:dyDescent="0.2">
      <c r="A873" s="59">
        <f t="shared" si="108"/>
        <v>154</v>
      </c>
      <c r="B873" s="57" t="s">
        <v>808</v>
      </c>
      <c r="C873" s="99">
        <v>230</v>
      </c>
      <c r="D873" s="94"/>
      <c r="E873" s="100"/>
      <c r="F873" s="57">
        <f t="shared" si="102"/>
        <v>230</v>
      </c>
      <c r="G873" s="141">
        <f t="shared" si="107"/>
        <v>1.0826487972501473E-3</v>
      </c>
      <c r="H873" s="321">
        <f t="shared" si="103"/>
        <v>4.122726619928561</v>
      </c>
      <c r="I873" s="142">
        <f t="shared" si="104"/>
        <v>0.90699985638428349</v>
      </c>
      <c r="J873" s="54">
        <f t="shared" si="105"/>
        <v>1.8634724322077096</v>
      </c>
      <c r="K873" s="54">
        <v>3.9486024583835051E-2</v>
      </c>
      <c r="L873" s="56">
        <f t="shared" si="106"/>
        <v>3.0142108404801689E-2</v>
      </c>
    </row>
    <row r="874" spans="1:12" x14ac:dyDescent="0.2">
      <c r="A874" s="59">
        <f t="shared" si="108"/>
        <v>155</v>
      </c>
      <c r="B874" s="57" t="s">
        <v>809</v>
      </c>
      <c r="C874" s="99">
        <v>298.89999999999998</v>
      </c>
      <c r="D874" s="94"/>
      <c r="E874" s="100"/>
      <c r="F874" s="57">
        <f t="shared" si="102"/>
        <v>298.89999999999998</v>
      </c>
      <c r="G874" s="141">
        <f t="shared" si="107"/>
        <v>1.4069727195568219E-3</v>
      </c>
      <c r="H874" s="321">
        <f t="shared" si="103"/>
        <v>5.357752116072378</v>
      </c>
      <c r="I874" s="142">
        <f t="shared" si="104"/>
        <v>1.1787054655359233</v>
      </c>
      <c r="J874" s="54">
        <f t="shared" si="105"/>
        <v>2.4217039564647149</v>
      </c>
      <c r="K874" s="54">
        <v>5.1314664122209988E-2</v>
      </c>
      <c r="L874" s="56">
        <f t="shared" si="106"/>
        <v>3.0142108404801693E-2</v>
      </c>
    </row>
    <row r="875" spans="1:12" x14ac:dyDescent="0.2">
      <c r="A875" s="59">
        <f t="shared" si="108"/>
        <v>156</v>
      </c>
      <c r="B875" s="57" t="s">
        <v>810</v>
      </c>
      <c r="C875" s="101">
        <v>624.6</v>
      </c>
      <c r="D875" s="94"/>
      <c r="E875" s="100"/>
      <c r="F875" s="57">
        <f t="shared" si="102"/>
        <v>624.6</v>
      </c>
      <c r="G875" s="141">
        <f t="shared" si="107"/>
        <v>2.9400975598367048E-3</v>
      </c>
      <c r="H875" s="321">
        <f t="shared" si="103"/>
        <v>11.195891507858171</v>
      </c>
      <c r="I875" s="142">
        <f t="shared" si="104"/>
        <v>2.4630961317287978</v>
      </c>
      <c r="J875" s="54">
        <f t="shared" si="105"/>
        <v>5.0605429615518931</v>
      </c>
      <c r="K875" s="54">
        <v>0.10723030850027555</v>
      </c>
      <c r="L875" s="56">
        <f t="shared" si="106"/>
        <v>3.0142108404801693E-2</v>
      </c>
    </row>
    <row r="876" spans="1:12" x14ac:dyDescent="0.2">
      <c r="A876" s="59">
        <f t="shared" si="108"/>
        <v>157</v>
      </c>
      <c r="B876" s="57" t="s">
        <v>57</v>
      </c>
      <c r="C876" s="99">
        <v>4530.8</v>
      </c>
      <c r="D876" s="94">
        <v>149.19999999999999</v>
      </c>
      <c r="E876" s="100"/>
      <c r="F876" s="57">
        <f t="shared" si="102"/>
        <v>4680</v>
      </c>
      <c r="G876" s="141">
        <f t="shared" si="107"/>
        <v>2.2029549439698651E-2</v>
      </c>
      <c r="H876" s="321">
        <f t="shared" si="103"/>
        <v>83.888524266372471</v>
      </c>
      <c r="I876" s="142">
        <f t="shared" si="104"/>
        <v>18.455475338601943</v>
      </c>
      <c r="J876" s="54">
        <f t="shared" si="105"/>
        <v>37.917612968400356</v>
      </c>
      <c r="K876" s="54">
        <v>0.80345476109716552</v>
      </c>
      <c r="L876" s="56">
        <f t="shared" si="106"/>
        <v>3.0142108404801696E-2</v>
      </c>
    </row>
    <row r="877" spans="1:12" x14ac:dyDescent="0.2">
      <c r="A877" s="59">
        <f t="shared" si="108"/>
        <v>158</v>
      </c>
      <c r="B877" s="57" t="s">
        <v>2496</v>
      </c>
      <c r="C877" s="57">
        <v>545.4</v>
      </c>
      <c r="D877" s="94"/>
      <c r="E877" s="58"/>
      <c r="F877" s="57">
        <f>C877+D877+E877</f>
        <v>545.4</v>
      </c>
      <c r="G877" s="141">
        <f t="shared" si="107"/>
        <v>2.5672898000879581E-3</v>
      </c>
      <c r="H877" s="321">
        <f t="shared" si="103"/>
        <v>9.7762395587349449</v>
      </c>
      <c r="I877" s="54">
        <f>H877*0.22</f>
        <v>2.1507727029216879</v>
      </c>
      <c r="J877" s="54">
        <f t="shared" si="105"/>
        <v>4.4188602805481949</v>
      </c>
      <c r="K877" s="54">
        <v>9.3633381774015811E-2</v>
      </c>
      <c r="L877" s="56">
        <f t="shared" si="106"/>
        <v>3.0142108404801693E-2</v>
      </c>
    </row>
    <row r="878" spans="1:12" x14ac:dyDescent="0.2">
      <c r="A878" s="59">
        <f t="shared" si="108"/>
        <v>159</v>
      </c>
      <c r="B878" s="57" t="s">
        <v>2542</v>
      </c>
      <c r="C878" s="102">
        <v>8680.2999999999993</v>
      </c>
      <c r="D878" s="84">
        <v>15.2</v>
      </c>
      <c r="E878" s="84">
        <v>458.1</v>
      </c>
      <c r="F878" s="84">
        <f>C878+D878+E878</f>
        <v>9153.6</v>
      </c>
      <c r="G878" s="141">
        <f t="shared" si="107"/>
        <v>4.308753926308239E-2</v>
      </c>
      <c r="H878" s="321">
        <f t="shared" si="103"/>
        <v>164.07734951381775</v>
      </c>
      <c r="I878" s="54">
        <f t="shared" ref="I878:I895" si="109">H878*0.22</f>
        <v>36.097016893039907</v>
      </c>
      <c r="J878" s="54">
        <f t="shared" si="105"/>
        <v>74.162961980245626</v>
      </c>
      <c r="K878" s="54">
        <v>1.571475107089533</v>
      </c>
      <c r="L878" s="56">
        <f t="shared" si="106"/>
        <v>3.01421084048017E-2</v>
      </c>
    </row>
    <row r="879" spans="1:12" x14ac:dyDescent="0.2">
      <c r="A879" s="59">
        <f t="shared" si="108"/>
        <v>160</v>
      </c>
      <c r="B879" s="57" t="s">
        <v>2543</v>
      </c>
      <c r="C879" s="102">
        <v>6441.7</v>
      </c>
      <c r="D879" s="84"/>
      <c r="E879" s="84">
        <v>321.39999999999998</v>
      </c>
      <c r="F879" s="84">
        <f>C879+D879+E879</f>
        <v>6763.0999999999995</v>
      </c>
      <c r="G879" s="141">
        <f t="shared" si="107"/>
        <v>3.1835052524706399E-2</v>
      </c>
      <c r="H879" s="321">
        <f t="shared" si="103"/>
        <v>121.22788001408196</v>
      </c>
      <c r="I879" s="54">
        <f t="shared" si="109"/>
        <v>26.67013360309803</v>
      </c>
      <c r="J879" s="54">
        <f t="shared" si="105"/>
        <v>54.795001766365047</v>
      </c>
      <c r="K879" s="54">
        <v>1.1610779689692821</v>
      </c>
      <c r="L879" s="56">
        <f t="shared" si="106"/>
        <v>3.01421084048017E-2</v>
      </c>
    </row>
    <row r="880" spans="1:12" x14ac:dyDescent="0.2">
      <c r="A880" s="59">
        <f t="shared" si="108"/>
        <v>161</v>
      </c>
      <c r="B880" s="57" t="s">
        <v>2499</v>
      </c>
      <c r="C880" s="102">
        <v>902.8</v>
      </c>
      <c r="D880" s="84"/>
      <c r="E880" s="84"/>
      <c r="F880" s="84">
        <f>C880+D880+E880</f>
        <v>902.8</v>
      </c>
      <c r="G880" s="141">
        <f t="shared" si="107"/>
        <v>4.249631887641013E-3</v>
      </c>
      <c r="H880" s="321">
        <f t="shared" si="103"/>
        <v>16.182598228136978</v>
      </c>
      <c r="I880" s="54">
        <f t="shared" si="109"/>
        <v>3.5601716101901353</v>
      </c>
      <c r="J880" s="54">
        <f t="shared" ref="J880:J895" si="110">H880*0.452</f>
        <v>7.3145343991179148</v>
      </c>
      <c r="K880" s="54">
        <v>0.15499123040994039</v>
      </c>
      <c r="L880" s="56">
        <f t="shared" ref="L880:L896" si="111">(H880+I880+J880+K880)/F880</f>
        <v>3.0142108404801693E-2</v>
      </c>
    </row>
    <row r="881" spans="1:12" x14ac:dyDescent="0.2">
      <c r="A881" s="59">
        <f t="shared" si="108"/>
        <v>162</v>
      </c>
      <c r="B881" s="57" t="s">
        <v>2500</v>
      </c>
      <c r="C881" s="102">
        <v>990.15</v>
      </c>
      <c r="D881" s="84"/>
      <c r="E881" s="84"/>
      <c r="F881" s="84">
        <f>C881+D881+E881</f>
        <v>990.15</v>
      </c>
      <c r="G881" s="141">
        <f t="shared" si="107"/>
        <v>4.6608030721618839E-3</v>
      </c>
      <c r="H881" s="321">
        <f t="shared" si="103"/>
        <v>17.748338098792455</v>
      </c>
      <c r="I881" s="54">
        <f t="shared" si="109"/>
        <v>3.9046343817343403</v>
      </c>
      <c r="J881" s="54">
        <f t="shared" si="110"/>
        <v>8.0222488206541893</v>
      </c>
      <c r="K881" s="54">
        <v>0.16998733583340991</v>
      </c>
      <c r="L881" s="56">
        <f t="shared" si="111"/>
        <v>3.0142108404801693E-2</v>
      </c>
    </row>
    <row r="882" spans="1:12" x14ac:dyDescent="0.2">
      <c r="A882" s="59">
        <f t="shared" si="108"/>
        <v>163</v>
      </c>
      <c r="B882" s="57" t="s">
        <v>2501</v>
      </c>
      <c r="C882" s="102">
        <v>3450.4</v>
      </c>
      <c r="D882" s="84">
        <v>452.4</v>
      </c>
      <c r="E882" s="84">
        <v>86.2</v>
      </c>
      <c r="F882" s="84">
        <f t="shared" ref="F882:F895" si="112">C882+D882+E882</f>
        <v>3989</v>
      </c>
      <c r="G882" s="141">
        <f t="shared" si="107"/>
        <v>1.8776895879264514E-2</v>
      </c>
      <c r="H882" s="321">
        <f t="shared" si="103"/>
        <v>71.502419508239271</v>
      </c>
      <c r="I882" s="54">
        <f t="shared" si="109"/>
        <v>15.73053229181264</v>
      </c>
      <c r="J882" s="54">
        <f t="shared" si="110"/>
        <v>32.31909361772415</v>
      </c>
      <c r="K882" s="54">
        <v>0.68482500897790455</v>
      </c>
      <c r="L882" s="56">
        <f t="shared" si="111"/>
        <v>3.0142108404801696E-2</v>
      </c>
    </row>
    <row r="883" spans="1:12" x14ac:dyDescent="0.2">
      <c r="A883" s="59">
        <f t="shared" si="108"/>
        <v>164</v>
      </c>
      <c r="B883" s="57" t="s">
        <v>2502</v>
      </c>
      <c r="C883" s="102">
        <v>3984.72</v>
      </c>
      <c r="D883" s="84"/>
      <c r="E883" s="84"/>
      <c r="F883" s="84">
        <f t="shared" si="112"/>
        <v>3984.72</v>
      </c>
      <c r="G883" s="141">
        <f t="shared" si="107"/>
        <v>1.8756749197298292E-2</v>
      </c>
      <c r="H883" s="321">
        <f t="shared" si="103"/>
        <v>71.425700943311895</v>
      </c>
      <c r="I883" s="54">
        <f t="shared" si="109"/>
        <v>15.713654207528617</v>
      </c>
      <c r="J883" s="54">
        <f t="shared" si="110"/>
        <v>32.284416826376976</v>
      </c>
      <c r="K883" s="54">
        <v>0.68409022556390953</v>
      </c>
      <c r="L883" s="56">
        <f t="shared" si="111"/>
        <v>3.0142108404801693E-2</v>
      </c>
    </row>
    <row r="884" spans="1:12" x14ac:dyDescent="0.2">
      <c r="A884" s="59">
        <f t="shared" si="108"/>
        <v>165</v>
      </c>
      <c r="B884" s="57" t="s">
        <v>2503</v>
      </c>
      <c r="C884" s="102">
        <v>2376.3000000000002</v>
      </c>
      <c r="D884" s="84"/>
      <c r="E884" s="84">
        <v>236.9</v>
      </c>
      <c r="F884" s="84">
        <f t="shared" si="112"/>
        <v>2613.2000000000003</v>
      </c>
      <c r="G884" s="141">
        <f t="shared" si="107"/>
        <v>1.2300773204235154E-2</v>
      </c>
      <c r="H884" s="321">
        <f t="shared" si="103"/>
        <v>46.841344361727465</v>
      </c>
      <c r="I884" s="54">
        <f t="shared" si="109"/>
        <v>10.305095759580043</v>
      </c>
      <c r="J884" s="54">
        <f t="shared" si="110"/>
        <v>21.172287651500813</v>
      </c>
      <c r="K884" s="54">
        <v>0.44862991061946855</v>
      </c>
      <c r="L884" s="56">
        <f t="shared" si="111"/>
        <v>3.0142108404801693E-2</v>
      </c>
    </row>
    <row r="885" spans="1:12" x14ac:dyDescent="0.2">
      <c r="A885" s="59">
        <f t="shared" si="108"/>
        <v>166</v>
      </c>
      <c r="B885" s="57" t="s">
        <v>2504</v>
      </c>
      <c r="C885" s="102">
        <v>3525</v>
      </c>
      <c r="D885" s="84"/>
      <c r="E885" s="84">
        <v>76.7</v>
      </c>
      <c r="F885" s="84">
        <f t="shared" si="112"/>
        <v>3601.7</v>
      </c>
      <c r="G885" s="141">
        <f t="shared" si="107"/>
        <v>1.6953809448068936E-2</v>
      </c>
      <c r="H885" s="321">
        <f t="shared" si="103"/>
        <v>64.560106378246516</v>
      </c>
      <c r="I885" s="54">
        <f t="shared" si="109"/>
        <v>14.203223403214233</v>
      </c>
      <c r="J885" s="54">
        <f t="shared" si="110"/>
        <v>29.181168082967424</v>
      </c>
      <c r="K885" s="54">
        <v>0.61833397714608129</v>
      </c>
      <c r="L885" s="56">
        <f t="shared" si="111"/>
        <v>3.0142108404801693E-2</v>
      </c>
    </row>
    <row r="886" spans="1:12" x14ac:dyDescent="0.2">
      <c r="A886" s="59">
        <f t="shared" si="108"/>
        <v>167</v>
      </c>
      <c r="B886" s="57" t="s">
        <v>2505</v>
      </c>
      <c r="C886" s="102">
        <v>3660.2</v>
      </c>
      <c r="D886" s="84">
        <v>226.3</v>
      </c>
      <c r="E886" s="84">
        <v>73.8</v>
      </c>
      <c r="F886" s="84">
        <f t="shared" si="112"/>
        <v>3960.3</v>
      </c>
      <c r="G886" s="141">
        <f t="shared" si="107"/>
        <v>1.8641800138042428E-2</v>
      </c>
      <c r="H886" s="321">
        <f t="shared" si="103"/>
        <v>70.987974925665569</v>
      </c>
      <c r="I886" s="54">
        <f t="shared" si="109"/>
        <v>15.617354483646425</v>
      </c>
      <c r="J886" s="54">
        <f t="shared" si="110"/>
        <v>32.086564666400839</v>
      </c>
      <c r="K886" s="54">
        <v>0.67989783982331287</v>
      </c>
      <c r="L886" s="56">
        <f t="shared" si="111"/>
        <v>3.0142108404801693E-2</v>
      </c>
    </row>
    <row r="887" spans="1:12" x14ac:dyDescent="0.2">
      <c r="A887" s="59">
        <f t="shared" si="108"/>
        <v>168</v>
      </c>
      <c r="B887" s="57" t="s">
        <v>2506</v>
      </c>
      <c r="C887" s="102">
        <v>3837.3</v>
      </c>
      <c r="D887" s="84">
        <v>43.9</v>
      </c>
      <c r="E887" s="84">
        <v>131.80000000000001</v>
      </c>
      <c r="F887" s="84">
        <f t="shared" si="112"/>
        <v>4013.0000000000005</v>
      </c>
      <c r="G887" s="141">
        <f t="shared" si="107"/>
        <v>1.8889867927673224E-2</v>
      </c>
      <c r="H887" s="321">
        <f t="shared" si="103"/>
        <v>71.932617068579631</v>
      </c>
      <c r="I887" s="54">
        <f t="shared" si="109"/>
        <v>15.825175755087519</v>
      </c>
      <c r="J887" s="54">
        <f t="shared" si="110"/>
        <v>32.513542914997991</v>
      </c>
      <c r="K887" s="54">
        <v>0.6889452898040439</v>
      </c>
      <c r="L887" s="56">
        <f t="shared" si="111"/>
        <v>3.0142108404801683E-2</v>
      </c>
    </row>
    <row r="888" spans="1:12" x14ac:dyDescent="0.2">
      <c r="A888" s="59">
        <f t="shared" si="108"/>
        <v>169</v>
      </c>
      <c r="B888" s="57" t="s">
        <v>2507</v>
      </c>
      <c r="C888" s="102">
        <v>4482.6099999999997</v>
      </c>
      <c r="D888" s="84">
        <v>302.60000000000002</v>
      </c>
      <c r="E888" s="84"/>
      <c r="F888" s="84">
        <f t="shared" si="112"/>
        <v>4785.21</v>
      </c>
      <c r="G888" s="141">
        <f t="shared" si="107"/>
        <v>2.2524790656910338E-2</v>
      </c>
      <c r="H888" s="321">
        <f t="shared" si="103"/>
        <v>85.77440282151457</v>
      </c>
      <c r="I888" s="54">
        <f t="shared" si="109"/>
        <v>18.870368620733206</v>
      </c>
      <c r="J888" s="54">
        <f t="shared" si="110"/>
        <v>38.770030075324584</v>
      </c>
      <c r="K888" s="54">
        <v>0.82151704216875365</v>
      </c>
      <c r="L888" s="56">
        <f t="shared" si="111"/>
        <v>3.0142108404801693E-2</v>
      </c>
    </row>
    <row r="889" spans="1:12" x14ac:dyDescent="0.2">
      <c r="A889" s="59">
        <f t="shared" si="108"/>
        <v>170</v>
      </c>
      <c r="B889" s="57" t="s">
        <v>2508</v>
      </c>
      <c r="C889" s="102">
        <v>3042.5</v>
      </c>
      <c r="D889" s="84"/>
      <c r="E889" s="84"/>
      <c r="F889" s="84">
        <f t="shared" si="112"/>
        <v>3042.5</v>
      </c>
      <c r="G889" s="141">
        <f t="shared" si="107"/>
        <v>1.4321560720145971E-2</v>
      </c>
      <c r="H889" s="321">
        <f t="shared" si="103"/>
        <v>54.536503222315858</v>
      </c>
      <c r="I889" s="54">
        <f t="shared" si="109"/>
        <v>11.998030708909489</v>
      </c>
      <c r="J889" s="54">
        <f t="shared" si="110"/>
        <v>24.65049945648677</v>
      </c>
      <c r="K889" s="54">
        <v>0.52233143389703551</v>
      </c>
      <c r="L889" s="56">
        <f t="shared" si="111"/>
        <v>3.0142108404801696E-2</v>
      </c>
    </row>
    <row r="890" spans="1:12" x14ac:dyDescent="0.2">
      <c r="A890" s="59">
        <f t="shared" si="108"/>
        <v>171</v>
      </c>
      <c r="B890" s="57" t="s">
        <v>2509</v>
      </c>
      <c r="C890" s="102">
        <v>2913</v>
      </c>
      <c r="D890" s="84"/>
      <c r="E890" s="84"/>
      <c r="F890" s="84">
        <f t="shared" si="112"/>
        <v>2913</v>
      </c>
      <c r="G890" s="141">
        <f t="shared" si="107"/>
        <v>1.3711982375607302E-2</v>
      </c>
      <c r="H890" s="321">
        <f t="shared" si="103"/>
        <v>52.215228886312602</v>
      </c>
      <c r="I890" s="54">
        <f t="shared" si="109"/>
        <v>11.487350354988772</v>
      </c>
      <c r="J890" s="54">
        <f t="shared" si="110"/>
        <v>23.601283456613295</v>
      </c>
      <c r="K890" s="54">
        <v>0.50009908527265878</v>
      </c>
      <c r="L890" s="56">
        <f t="shared" si="111"/>
        <v>3.0142108404801693E-2</v>
      </c>
    </row>
    <row r="891" spans="1:12" x14ac:dyDescent="0.2">
      <c r="A891" s="59">
        <f t="shared" si="108"/>
        <v>172</v>
      </c>
      <c r="B891" s="57" t="s">
        <v>2510</v>
      </c>
      <c r="C891" s="102">
        <v>4833.58</v>
      </c>
      <c r="D891" s="84"/>
      <c r="E891" s="84"/>
      <c r="F891" s="84">
        <f t="shared" si="112"/>
        <v>4833.58</v>
      </c>
      <c r="G891" s="141">
        <f t="shared" si="107"/>
        <v>2.2752476406140726E-2</v>
      </c>
      <c r="H891" s="321">
        <f t="shared" si="103"/>
        <v>86.641430154583887</v>
      </c>
      <c r="I891" s="54">
        <f t="shared" si="109"/>
        <v>19.061114634008455</v>
      </c>
      <c r="J891" s="54">
        <f t="shared" si="110"/>
        <v>39.161926429871919</v>
      </c>
      <c r="K891" s="54">
        <v>0.82982112481710191</v>
      </c>
      <c r="L891" s="56">
        <f t="shared" si="111"/>
        <v>3.0142108404801696E-2</v>
      </c>
    </row>
    <row r="892" spans="1:12" x14ac:dyDescent="0.2">
      <c r="A892" s="59">
        <f t="shared" si="108"/>
        <v>173</v>
      </c>
      <c r="B892" s="57" t="s">
        <v>2511</v>
      </c>
      <c r="C892" s="102">
        <v>3770.3</v>
      </c>
      <c r="D892" s="84">
        <v>400.8</v>
      </c>
      <c r="E892" s="84"/>
      <c r="F892" s="84">
        <f t="shared" si="112"/>
        <v>4171.1000000000004</v>
      </c>
      <c r="G892" s="141">
        <f t="shared" si="107"/>
        <v>1.9634071296565608E-2</v>
      </c>
      <c r="H892" s="321">
        <f t="shared" si="103"/>
        <v>74.766543497321834</v>
      </c>
      <c r="I892" s="54">
        <f t="shared" si="109"/>
        <v>16.448639569410805</v>
      </c>
      <c r="J892" s="54">
        <f t="shared" si="110"/>
        <v>33.794477660789468</v>
      </c>
      <c r="K892" s="54">
        <v>0.71608763974623657</v>
      </c>
      <c r="L892" s="56">
        <f t="shared" si="111"/>
        <v>3.0142108404801689E-2</v>
      </c>
    </row>
    <row r="893" spans="1:12" x14ac:dyDescent="0.2">
      <c r="A893" s="59">
        <f t="shared" si="108"/>
        <v>174</v>
      </c>
      <c r="B893" s="57" t="s">
        <v>2512</v>
      </c>
      <c r="C893" s="102">
        <v>4325.3999999999996</v>
      </c>
      <c r="D893" s="84"/>
      <c r="E893" s="84"/>
      <c r="F893" s="84">
        <f t="shared" si="112"/>
        <v>4325.3999999999996</v>
      </c>
      <c r="G893" s="141">
        <f t="shared" si="107"/>
        <v>2.0360387424459944E-2</v>
      </c>
      <c r="H893" s="321">
        <f t="shared" si="103"/>
        <v>77.532355312343469</v>
      </c>
      <c r="I893" s="54">
        <f t="shared" si="109"/>
        <v>17.057118168715565</v>
      </c>
      <c r="J893" s="54">
        <f t="shared" si="110"/>
        <v>35.044624601179251</v>
      </c>
      <c r="K893" s="54">
        <v>0.74257761189095706</v>
      </c>
      <c r="L893" s="56">
        <f t="shared" si="111"/>
        <v>3.0142108404801693E-2</v>
      </c>
    </row>
    <row r="894" spans="1:12" x14ac:dyDescent="0.2">
      <c r="A894" s="59">
        <f t="shared" si="108"/>
        <v>175</v>
      </c>
      <c r="B894" s="57" t="s">
        <v>2513</v>
      </c>
      <c r="C894" s="102">
        <v>1852.22</v>
      </c>
      <c r="D894" s="84"/>
      <c r="E894" s="84">
        <v>465.7</v>
      </c>
      <c r="F894" s="84">
        <f t="shared" si="112"/>
        <v>2317.92</v>
      </c>
      <c r="G894" s="141">
        <f t="shared" si="107"/>
        <v>1.0910840435313311E-2</v>
      </c>
      <c r="H894" s="321">
        <f t="shared" si="103"/>
        <v>41.548480377673087</v>
      </c>
      <c r="I894" s="54">
        <f t="shared" si="109"/>
        <v>9.1406656830880788</v>
      </c>
      <c r="J894" s="54">
        <f t="shared" si="110"/>
        <v>18.779913130708238</v>
      </c>
      <c r="K894" s="54">
        <v>0.39793672218853454</v>
      </c>
      <c r="L894" s="56">
        <f t="shared" si="111"/>
        <v>3.0142108404801689E-2</v>
      </c>
    </row>
    <row r="895" spans="1:12" x14ac:dyDescent="0.2">
      <c r="A895" s="59">
        <f t="shared" si="108"/>
        <v>176</v>
      </c>
      <c r="B895" s="57" t="s">
        <v>2514</v>
      </c>
      <c r="C895" s="102">
        <v>3870.3</v>
      </c>
      <c r="D895" s="84"/>
      <c r="E895" s="84">
        <v>176.2</v>
      </c>
      <c r="F895" s="84">
        <f t="shared" si="112"/>
        <v>4046.5</v>
      </c>
      <c r="G895" s="141">
        <f t="shared" si="107"/>
        <v>1.904755807857705E-2</v>
      </c>
      <c r="H895" s="321">
        <f t="shared" si="103"/>
        <v>72.533101163221403</v>
      </c>
      <c r="I895" s="54">
        <f t="shared" si="109"/>
        <v>15.957282255908709</v>
      </c>
      <c r="J895" s="54">
        <f t="shared" si="110"/>
        <v>32.784961725776078</v>
      </c>
      <c r="K895" s="54">
        <v>0.69469651512386321</v>
      </c>
      <c r="L895" s="56">
        <f t="shared" si="111"/>
        <v>3.0142108404801696E-2</v>
      </c>
    </row>
    <row r="896" spans="1:12" ht="15" x14ac:dyDescent="0.25">
      <c r="A896" s="59"/>
      <c r="B896" s="33" t="s">
        <v>2181</v>
      </c>
      <c r="C896" s="104">
        <f>SUM(C720:C895)</f>
        <v>203914.42999999993</v>
      </c>
      <c r="D896" s="104">
        <f t="shared" ref="D896:J896" si="113">SUM(D720:D895)</f>
        <v>2641.6000000000004</v>
      </c>
      <c r="E896" s="104">
        <f t="shared" si="113"/>
        <v>5885.8999999999987</v>
      </c>
      <c r="F896" s="104">
        <f t="shared" si="113"/>
        <v>212441.92999999996</v>
      </c>
      <c r="G896" s="104">
        <f t="shared" si="113"/>
        <v>1</v>
      </c>
      <c r="H896" s="104">
        <f t="shared" si="113"/>
        <v>3808.0000000000005</v>
      </c>
      <c r="I896" s="104">
        <f t="shared" si="113"/>
        <v>837.75999999999988</v>
      </c>
      <c r="J896" s="104">
        <f t="shared" si="113"/>
        <v>1721.2160000000003</v>
      </c>
      <c r="K896" s="208">
        <v>36.471683785292882</v>
      </c>
      <c r="L896" s="52">
        <f t="shared" si="111"/>
        <v>3.01421084048017E-2</v>
      </c>
    </row>
    <row r="897" spans="1:12" x14ac:dyDescent="0.2">
      <c r="A897" s="356" t="s">
        <v>1974</v>
      </c>
      <c r="B897" s="356"/>
      <c r="C897" s="356"/>
      <c r="D897" s="356"/>
      <c r="E897" s="356"/>
      <c r="F897" s="356"/>
      <c r="G897" s="356"/>
      <c r="H897" s="356"/>
      <c r="I897" s="356"/>
      <c r="J897" s="356"/>
      <c r="K897" s="356"/>
      <c r="L897" s="356"/>
    </row>
    <row r="898" spans="1:12" x14ac:dyDescent="0.2">
      <c r="A898" s="105">
        <v>1</v>
      </c>
      <c r="B898" s="57" t="s">
        <v>1082</v>
      </c>
      <c r="C898" s="40">
        <v>645.70000000000005</v>
      </c>
      <c r="D898" s="40"/>
      <c r="E898" s="40"/>
      <c r="F898" s="57">
        <f>C898+D898+E898</f>
        <v>645.70000000000005</v>
      </c>
      <c r="G898" s="56">
        <f>1/184488.93*F898</f>
        <v>3.4999389936295907E-3</v>
      </c>
      <c r="H898" s="321">
        <f t="shared" ref="H898:H961" si="114">G898*3808</f>
        <v>13.327767687741481</v>
      </c>
      <c r="I898" s="142">
        <f t="shared" ref="I898:I961" si="115">H898*0.22</f>
        <v>2.9321088913031259</v>
      </c>
      <c r="J898" s="54">
        <f>H898*0.5</f>
        <v>6.6638838438707406</v>
      </c>
      <c r="K898" s="54">
        <v>0.10146758639786045</v>
      </c>
      <c r="L898" s="56">
        <f t="shared" ref="L898:L929" si="116">(H898+I898+J898+K898)/F898</f>
        <v>3.56593278756593E-2</v>
      </c>
    </row>
    <row r="899" spans="1:12" x14ac:dyDescent="0.2">
      <c r="A899" s="105">
        <v>2</v>
      </c>
      <c r="B899" s="38" t="s">
        <v>1083</v>
      </c>
      <c r="C899" s="40">
        <v>4141.22</v>
      </c>
      <c r="D899" s="40">
        <v>409.9</v>
      </c>
      <c r="E899" s="40">
        <v>53.5</v>
      </c>
      <c r="F899" s="57">
        <f t="shared" ref="F899:F958" si="117">C899+D899+E899</f>
        <v>4604.62</v>
      </c>
      <c r="G899" s="56">
        <f t="shared" ref="G899:G962" si="118">1/184488.93*F899</f>
        <v>2.4958787500149737E-2</v>
      </c>
      <c r="H899" s="321">
        <f t="shared" si="114"/>
        <v>95.043062800570198</v>
      </c>
      <c r="I899" s="142">
        <f t="shared" si="115"/>
        <v>20.909473816125445</v>
      </c>
      <c r="J899" s="54">
        <f t="shared" ref="J899:J962" si="119">H899*0.5</f>
        <v>47.521531400285099</v>
      </c>
      <c r="K899" s="54">
        <v>0.72358630583756556</v>
      </c>
      <c r="L899" s="56">
        <f t="shared" si="116"/>
        <v>3.5659327875659293E-2</v>
      </c>
    </row>
    <row r="900" spans="1:12" x14ac:dyDescent="0.2">
      <c r="A900" s="105">
        <f t="shared" ref="A900:A962" si="120">A899+1</f>
        <v>3</v>
      </c>
      <c r="B900" s="57" t="s">
        <v>1084</v>
      </c>
      <c r="C900" s="40">
        <v>300.7</v>
      </c>
      <c r="D900" s="40"/>
      <c r="E900" s="40">
        <v>53.5</v>
      </c>
      <c r="F900" s="57">
        <f t="shared" si="117"/>
        <v>354.2</v>
      </c>
      <c r="G900" s="56">
        <f t="shared" si="118"/>
        <v>1.9198983917354823E-3</v>
      </c>
      <c r="H900" s="321">
        <f t="shared" si="114"/>
        <v>7.3109730757287164</v>
      </c>
      <c r="I900" s="142">
        <f t="shared" si="115"/>
        <v>1.6084140766603177</v>
      </c>
      <c r="J900" s="54">
        <f t="shared" si="119"/>
        <v>3.6554865378643582</v>
      </c>
      <c r="K900" s="54">
        <v>5.5660243305129573E-2</v>
      </c>
      <c r="L900" s="56">
        <f t="shared" si="116"/>
        <v>3.5659327875659293E-2</v>
      </c>
    </row>
    <row r="901" spans="1:12" x14ac:dyDescent="0.2">
      <c r="A901" s="105">
        <f t="shared" si="120"/>
        <v>4</v>
      </c>
      <c r="B901" s="38" t="s">
        <v>1085</v>
      </c>
      <c r="C901" s="40">
        <v>4230.32</v>
      </c>
      <c r="D901" s="40"/>
      <c r="E901" s="40"/>
      <c r="F901" s="57">
        <f t="shared" si="117"/>
        <v>4230.32</v>
      </c>
      <c r="G901" s="56">
        <f t="shared" si="118"/>
        <v>2.2929939482005775E-2</v>
      </c>
      <c r="H901" s="321">
        <f t="shared" si="114"/>
        <v>87.317209547477987</v>
      </c>
      <c r="I901" s="142">
        <f t="shared" si="115"/>
        <v>19.209786100445157</v>
      </c>
      <c r="J901" s="54">
        <f t="shared" si="119"/>
        <v>43.658604773738993</v>
      </c>
      <c r="K901" s="54">
        <v>0.66476747729688235</v>
      </c>
      <c r="L901" s="56">
        <f t="shared" si="116"/>
        <v>3.56593278756593E-2</v>
      </c>
    </row>
    <row r="902" spans="1:12" x14ac:dyDescent="0.2">
      <c r="A902" s="105">
        <f t="shared" si="120"/>
        <v>5</v>
      </c>
      <c r="B902" s="57" t="s">
        <v>1086</v>
      </c>
      <c r="C902" s="40">
        <v>7824.4</v>
      </c>
      <c r="D902" s="40"/>
      <c r="E902" s="40"/>
      <c r="F902" s="57">
        <f t="shared" si="117"/>
        <v>7824.4</v>
      </c>
      <c r="G902" s="56">
        <f t="shared" si="118"/>
        <v>4.241121675972645E-2</v>
      </c>
      <c r="H902" s="321">
        <f t="shared" si="114"/>
        <v>161.50191342103832</v>
      </c>
      <c r="I902" s="142">
        <f t="shared" si="115"/>
        <v>35.530420952628432</v>
      </c>
      <c r="J902" s="54">
        <f t="shared" si="119"/>
        <v>80.750956710519162</v>
      </c>
      <c r="K902" s="54">
        <v>1.2295539461226874</v>
      </c>
      <c r="L902" s="56">
        <f t="shared" si="116"/>
        <v>3.56593278756593E-2</v>
      </c>
    </row>
    <row r="903" spans="1:12" x14ac:dyDescent="0.2">
      <c r="A903" s="105">
        <f t="shared" si="120"/>
        <v>6</v>
      </c>
      <c r="B903" s="57" t="s">
        <v>1087</v>
      </c>
      <c r="C903" s="40">
        <v>4013.9</v>
      </c>
      <c r="D903" s="40"/>
      <c r="E903" s="40"/>
      <c r="F903" s="57">
        <f t="shared" si="117"/>
        <v>4013.9</v>
      </c>
      <c r="G903" s="56">
        <f t="shared" si="118"/>
        <v>2.175686096721359E-2</v>
      </c>
      <c r="H903" s="321">
        <f t="shared" si="114"/>
        <v>82.850126563149345</v>
      </c>
      <c r="I903" s="142">
        <f t="shared" si="115"/>
        <v>18.227027843892856</v>
      </c>
      <c r="J903" s="54">
        <f t="shared" si="119"/>
        <v>41.425063281574673</v>
      </c>
      <c r="K903" s="54">
        <v>0.63075847149198072</v>
      </c>
      <c r="L903" s="56">
        <f t="shared" si="116"/>
        <v>3.56593278756593E-2</v>
      </c>
    </row>
    <row r="904" spans="1:12" x14ac:dyDescent="0.2">
      <c r="A904" s="105">
        <f t="shared" si="120"/>
        <v>7</v>
      </c>
      <c r="B904" s="57" t="s">
        <v>1088</v>
      </c>
      <c r="C904" s="40">
        <v>8035.65</v>
      </c>
      <c r="D904" s="40"/>
      <c r="E904" s="40"/>
      <c r="F904" s="57">
        <f t="shared" si="117"/>
        <v>8035.65</v>
      </c>
      <c r="G904" s="56">
        <f t="shared" si="118"/>
        <v>4.3556271912900138E-2</v>
      </c>
      <c r="H904" s="321">
        <f t="shared" si="114"/>
        <v>165.86228344432374</v>
      </c>
      <c r="I904" s="142">
        <f t="shared" si="115"/>
        <v>36.48970235775122</v>
      </c>
      <c r="J904" s="54">
        <f t="shared" si="119"/>
        <v>82.931141722161868</v>
      </c>
      <c r="K904" s="54">
        <v>1.2627505198048121</v>
      </c>
      <c r="L904" s="56">
        <f t="shared" si="116"/>
        <v>3.56593278756593E-2</v>
      </c>
    </row>
    <row r="905" spans="1:12" x14ac:dyDescent="0.2">
      <c r="A905" s="105">
        <f t="shared" si="120"/>
        <v>8</v>
      </c>
      <c r="B905" s="38" t="s">
        <v>1089</v>
      </c>
      <c r="C905" s="40">
        <v>4255.7299999999996</v>
      </c>
      <c r="D905" s="40"/>
      <c r="E905" s="40">
        <v>76.8</v>
      </c>
      <c r="F905" s="57">
        <f t="shared" si="117"/>
        <v>4332.53</v>
      </c>
      <c r="G905" s="56">
        <f t="shared" si="118"/>
        <v>2.3483956462862023E-2</v>
      </c>
      <c r="H905" s="321">
        <f t="shared" si="114"/>
        <v>89.426906210578579</v>
      </c>
      <c r="I905" s="142">
        <f t="shared" si="115"/>
        <v>19.673919366327286</v>
      </c>
      <c r="J905" s="54">
        <f t="shared" si="119"/>
        <v>44.71345310528929</v>
      </c>
      <c r="K905" s="54">
        <v>0.68082911893498876</v>
      </c>
      <c r="L905" s="56">
        <f t="shared" si="116"/>
        <v>3.5659327875659293E-2</v>
      </c>
    </row>
    <row r="906" spans="1:12" x14ac:dyDescent="0.2">
      <c r="A906" s="105">
        <f t="shared" si="120"/>
        <v>9</v>
      </c>
      <c r="B906" s="57" t="s">
        <v>1090</v>
      </c>
      <c r="C906" s="40">
        <v>3910.03</v>
      </c>
      <c r="D906" s="40"/>
      <c r="E906" s="40">
        <v>129.5</v>
      </c>
      <c r="F906" s="57">
        <f t="shared" si="117"/>
        <v>4039.53</v>
      </c>
      <c r="G906" s="56">
        <f t="shared" si="118"/>
        <v>2.1895785291832958E-2</v>
      </c>
      <c r="H906" s="321">
        <f t="shared" si="114"/>
        <v>83.379150391299902</v>
      </c>
      <c r="I906" s="142">
        <f t="shared" si="115"/>
        <v>18.343413086085977</v>
      </c>
      <c r="J906" s="54">
        <f t="shared" si="119"/>
        <v>41.689575195649951</v>
      </c>
      <c r="K906" s="54">
        <v>0.63478606052617192</v>
      </c>
      <c r="L906" s="56">
        <f t="shared" si="116"/>
        <v>3.56593278756593E-2</v>
      </c>
    </row>
    <row r="907" spans="1:12" x14ac:dyDescent="0.2">
      <c r="A907" s="105">
        <f t="shared" si="120"/>
        <v>10</v>
      </c>
      <c r="B907" s="57" t="s">
        <v>1091</v>
      </c>
      <c r="C907" s="40">
        <v>280.39999999999998</v>
      </c>
      <c r="D907" s="40"/>
      <c r="E907" s="40">
        <v>30.9</v>
      </c>
      <c r="F907" s="57">
        <f t="shared" si="117"/>
        <v>311.29999999999995</v>
      </c>
      <c r="G907" s="56">
        <f t="shared" si="118"/>
        <v>1.6873641144755946E-3</v>
      </c>
      <c r="H907" s="321">
        <f t="shared" si="114"/>
        <v>6.4254825479230639</v>
      </c>
      <c r="I907" s="142">
        <f t="shared" si="115"/>
        <v>1.4136061605430741</v>
      </c>
      <c r="J907" s="54">
        <f t="shared" si="119"/>
        <v>3.212741273961532</v>
      </c>
      <c r="K907" s="54">
        <v>4.8918785265067294E-2</v>
      </c>
      <c r="L907" s="56">
        <f t="shared" si="116"/>
        <v>3.5659327875659293E-2</v>
      </c>
    </row>
    <row r="908" spans="1:12" x14ac:dyDescent="0.2">
      <c r="A908" s="105">
        <f t="shared" si="120"/>
        <v>11</v>
      </c>
      <c r="B908" s="57" t="s">
        <v>1092</v>
      </c>
      <c r="C908" s="40">
        <v>309.10000000000002</v>
      </c>
      <c r="D908" s="40"/>
      <c r="E908" s="40"/>
      <c r="F908" s="57">
        <f t="shared" si="117"/>
        <v>309.10000000000002</v>
      </c>
      <c r="G908" s="56">
        <f t="shared" si="118"/>
        <v>1.6754392797443186E-3</v>
      </c>
      <c r="H908" s="321">
        <f t="shared" si="114"/>
        <v>6.3800727772663652</v>
      </c>
      <c r="I908" s="142">
        <f t="shared" si="115"/>
        <v>1.4036160109986004</v>
      </c>
      <c r="J908" s="54">
        <f t="shared" si="119"/>
        <v>3.1900363886331826</v>
      </c>
      <c r="K908" s="54">
        <v>4.8573069468141029E-2</v>
      </c>
      <c r="L908" s="56">
        <f t="shared" si="116"/>
        <v>3.56593278756593E-2</v>
      </c>
    </row>
    <row r="909" spans="1:12" x14ac:dyDescent="0.2">
      <c r="A909" s="105">
        <f t="shared" si="120"/>
        <v>12</v>
      </c>
      <c r="B909" s="57" t="s">
        <v>1093</v>
      </c>
      <c r="C909" s="40">
        <v>529.20000000000005</v>
      </c>
      <c r="D909" s="40"/>
      <c r="E909" s="40"/>
      <c r="F909" s="57">
        <f t="shared" si="117"/>
        <v>529.20000000000005</v>
      </c>
      <c r="G909" s="56">
        <f t="shared" si="118"/>
        <v>2.8684647908142785E-3</v>
      </c>
      <c r="H909" s="321">
        <f t="shared" si="114"/>
        <v>10.923113923420772</v>
      </c>
      <c r="I909" s="142">
        <f t="shared" si="115"/>
        <v>2.4030850631525698</v>
      </c>
      <c r="J909" s="54">
        <f t="shared" si="119"/>
        <v>5.4615569617103858</v>
      </c>
      <c r="K909" s="54">
        <v>8.3160363515173835E-2</v>
      </c>
      <c r="L909" s="56">
        <f t="shared" si="116"/>
        <v>3.5659327875659293E-2</v>
      </c>
    </row>
    <row r="910" spans="1:12" x14ac:dyDescent="0.2">
      <c r="A910" s="105">
        <f t="shared" si="120"/>
        <v>13</v>
      </c>
      <c r="B910" s="57" t="s">
        <v>1094</v>
      </c>
      <c r="C910" s="40">
        <v>4612.71</v>
      </c>
      <c r="D910" s="40">
        <v>38.799999999999997</v>
      </c>
      <c r="E910" s="40">
        <v>58.7</v>
      </c>
      <c r="F910" s="57">
        <f t="shared" si="117"/>
        <v>4710.21</v>
      </c>
      <c r="G910" s="56">
        <f t="shared" si="118"/>
        <v>2.5531125363456766E-2</v>
      </c>
      <c r="H910" s="321">
        <f t="shared" si="114"/>
        <v>97.222525384043365</v>
      </c>
      <c r="I910" s="142">
        <f t="shared" si="115"/>
        <v>21.38895558448954</v>
      </c>
      <c r="J910" s="54">
        <f t="shared" si="119"/>
        <v>48.611262692021683</v>
      </c>
      <c r="K910" s="54">
        <v>0.74017909265458603</v>
      </c>
      <c r="L910" s="56">
        <f t="shared" si="116"/>
        <v>3.5659327875659293E-2</v>
      </c>
    </row>
    <row r="911" spans="1:12" x14ac:dyDescent="0.2">
      <c r="A911" s="105">
        <f t="shared" si="120"/>
        <v>14</v>
      </c>
      <c r="B911" s="57" t="s">
        <v>1095</v>
      </c>
      <c r="C911" s="40">
        <v>337.4</v>
      </c>
      <c r="D911" s="40"/>
      <c r="E911" s="40"/>
      <c r="F911" s="57">
        <f t="shared" si="117"/>
        <v>337.4</v>
      </c>
      <c r="G911" s="56">
        <f t="shared" si="118"/>
        <v>1.8288360174239179E-3</v>
      </c>
      <c r="H911" s="321">
        <f t="shared" si="114"/>
        <v>6.9642075543502795</v>
      </c>
      <c r="I911" s="142">
        <f t="shared" si="115"/>
        <v>1.5321256619570616</v>
      </c>
      <c r="J911" s="54">
        <f t="shared" si="119"/>
        <v>3.4821037771751397</v>
      </c>
      <c r="K911" s="54">
        <v>5.3020231764965321E-2</v>
      </c>
      <c r="L911" s="56">
        <f t="shared" si="116"/>
        <v>3.56593278756593E-2</v>
      </c>
    </row>
    <row r="912" spans="1:12" x14ac:dyDescent="0.2">
      <c r="A912" s="105">
        <f t="shared" si="120"/>
        <v>15</v>
      </c>
      <c r="B912" s="57" t="s">
        <v>1096</v>
      </c>
      <c r="C912" s="40">
        <v>344.8</v>
      </c>
      <c r="D912" s="40"/>
      <c r="E912" s="40"/>
      <c r="F912" s="57">
        <f t="shared" si="117"/>
        <v>344.8</v>
      </c>
      <c r="G912" s="56">
        <f t="shared" si="118"/>
        <v>1.8689468251563929E-3</v>
      </c>
      <c r="H912" s="321">
        <f t="shared" si="114"/>
        <v>7.1169495101955444</v>
      </c>
      <c r="I912" s="142">
        <f t="shared" si="115"/>
        <v>1.5657288922430197</v>
      </c>
      <c r="J912" s="54">
        <f t="shared" si="119"/>
        <v>3.5584747550977722</v>
      </c>
      <c r="K912" s="54">
        <v>5.4183093990990062E-2</v>
      </c>
      <c r="L912" s="56">
        <f t="shared" si="116"/>
        <v>3.5659327875659293E-2</v>
      </c>
    </row>
    <row r="913" spans="1:12" x14ac:dyDescent="0.2">
      <c r="A913" s="105">
        <f t="shared" si="120"/>
        <v>16</v>
      </c>
      <c r="B913" s="57" t="s">
        <v>1097</v>
      </c>
      <c r="C913" s="40">
        <v>338.65</v>
      </c>
      <c r="D913" s="40"/>
      <c r="E913" s="40"/>
      <c r="F913" s="57">
        <f t="shared" si="117"/>
        <v>338.65</v>
      </c>
      <c r="G913" s="56">
        <f t="shared" si="118"/>
        <v>1.8356114917030522E-3</v>
      </c>
      <c r="H913" s="321">
        <f t="shared" si="114"/>
        <v>6.9900085604052231</v>
      </c>
      <c r="I913" s="142">
        <f t="shared" si="115"/>
        <v>1.5378018832891491</v>
      </c>
      <c r="J913" s="54">
        <f t="shared" si="119"/>
        <v>3.4950042802026116</v>
      </c>
      <c r="K913" s="54">
        <v>5.3216661195037061E-2</v>
      </c>
      <c r="L913" s="56">
        <f t="shared" si="116"/>
        <v>3.56593278756593E-2</v>
      </c>
    </row>
    <row r="914" spans="1:12" x14ac:dyDescent="0.2">
      <c r="A914" s="105">
        <f t="shared" si="120"/>
        <v>17</v>
      </c>
      <c r="B914" s="57" t="s">
        <v>1098</v>
      </c>
      <c r="C914" s="40">
        <v>344.1</v>
      </c>
      <c r="D914" s="40"/>
      <c r="E914" s="40"/>
      <c r="F914" s="57">
        <f t="shared" si="117"/>
        <v>344.1</v>
      </c>
      <c r="G914" s="56">
        <f t="shared" si="118"/>
        <v>1.8651525595600777E-3</v>
      </c>
      <c r="H914" s="321">
        <f t="shared" si="114"/>
        <v>7.1025009468047759</v>
      </c>
      <c r="I914" s="142">
        <f t="shared" si="115"/>
        <v>1.5625502082970508</v>
      </c>
      <c r="J914" s="54">
        <f t="shared" si="119"/>
        <v>3.551250473402388</v>
      </c>
      <c r="K914" s="54">
        <v>5.4073093510149876E-2</v>
      </c>
      <c r="L914" s="56">
        <f t="shared" si="116"/>
        <v>3.56593278756593E-2</v>
      </c>
    </row>
    <row r="915" spans="1:12" x14ac:dyDescent="0.2">
      <c r="A915" s="105">
        <f t="shared" si="120"/>
        <v>18</v>
      </c>
      <c r="B915" s="57" t="s">
        <v>1099</v>
      </c>
      <c r="C915" s="40">
        <v>340.9</v>
      </c>
      <c r="D915" s="40"/>
      <c r="E915" s="40"/>
      <c r="F915" s="57">
        <f t="shared" si="117"/>
        <v>340.9</v>
      </c>
      <c r="G915" s="56">
        <f t="shared" si="118"/>
        <v>1.8478073454054938E-3</v>
      </c>
      <c r="H915" s="321">
        <f t="shared" si="114"/>
        <v>7.0364503713041202</v>
      </c>
      <c r="I915" s="142">
        <f t="shared" si="115"/>
        <v>1.5480190816869064</v>
      </c>
      <c r="J915" s="54">
        <f t="shared" si="119"/>
        <v>3.5182251856520601</v>
      </c>
      <c r="K915" s="54">
        <v>5.3570234169166203E-2</v>
      </c>
      <c r="L915" s="56">
        <f t="shared" si="116"/>
        <v>3.5659327875659293E-2</v>
      </c>
    </row>
    <row r="916" spans="1:12" x14ac:dyDescent="0.2">
      <c r="A916" s="105">
        <f t="shared" si="120"/>
        <v>19</v>
      </c>
      <c r="B916" s="57" t="s">
        <v>1100</v>
      </c>
      <c r="C916" s="40">
        <v>346</v>
      </c>
      <c r="D916" s="40"/>
      <c r="E916" s="40"/>
      <c r="F916" s="57">
        <f t="shared" si="117"/>
        <v>346</v>
      </c>
      <c r="G916" s="56">
        <f t="shared" si="118"/>
        <v>1.8754512804643618E-3</v>
      </c>
      <c r="H916" s="321">
        <f t="shared" si="114"/>
        <v>7.1417184760082897</v>
      </c>
      <c r="I916" s="142">
        <f t="shared" si="115"/>
        <v>1.5711780647218236</v>
      </c>
      <c r="J916" s="54">
        <f t="shared" si="119"/>
        <v>3.5708592380041448</v>
      </c>
      <c r="K916" s="54">
        <v>5.4371666243858932E-2</v>
      </c>
      <c r="L916" s="56">
        <f t="shared" si="116"/>
        <v>3.56593278756593E-2</v>
      </c>
    </row>
    <row r="917" spans="1:12" x14ac:dyDescent="0.2">
      <c r="A917" s="105">
        <f t="shared" si="120"/>
        <v>20</v>
      </c>
      <c r="B917" s="57" t="s">
        <v>1101</v>
      </c>
      <c r="C917" s="40">
        <v>343.4</v>
      </c>
      <c r="D917" s="40"/>
      <c r="E917" s="40"/>
      <c r="F917" s="57">
        <f t="shared" si="117"/>
        <v>343.4</v>
      </c>
      <c r="G917" s="56">
        <f t="shared" si="118"/>
        <v>1.8613582939637624E-3</v>
      </c>
      <c r="H917" s="321">
        <f t="shared" si="114"/>
        <v>7.0880523834140075</v>
      </c>
      <c r="I917" s="142">
        <f t="shared" si="115"/>
        <v>1.5593715243510817</v>
      </c>
      <c r="J917" s="54">
        <f t="shared" si="119"/>
        <v>3.5440261917070037</v>
      </c>
      <c r="K917" s="54">
        <v>5.396309302930969E-2</v>
      </c>
      <c r="L917" s="56">
        <f t="shared" si="116"/>
        <v>3.56593278756593E-2</v>
      </c>
    </row>
    <row r="918" spans="1:12" x14ac:dyDescent="0.2">
      <c r="A918" s="105">
        <f t="shared" si="120"/>
        <v>21</v>
      </c>
      <c r="B918" s="57" t="s">
        <v>2544</v>
      </c>
      <c r="C918" s="40">
        <v>345.5</v>
      </c>
      <c r="D918" s="40"/>
      <c r="E918" s="40"/>
      <c r="F918" s="57">
        <f t="shared" si="117"/>
        <v>345.5</v>
      </c>
      <c r="G918" s="56">
        <f t="shared" si="118"/>
        <v>1.8727410907527079E-3</v>
      </c>
      <c r="H918" s="321">
        <f t="shared" si="114"/>
        <v>7.1313980735863121</v>
      </c>
      <c r="I918" s="142">
        <f t="shared" si="115"/>
        <v>1.5689075761889886</v>
      </c>
      <c r="J918" s="54">
        <f t="shared" si="119"/>
        <v>3.565699036793156</v>
      </c>
      <c r="K918" s="54">
        <v>5.4293094471830235E-2</v>
      </c>
      <c r="L918" s="56">
        <f t="shared" si="116"/>
        <v>3.5659327875659293E-2</v>
      </c>
    </row>
    <row r="919" spans="1:12" x14ac:dyDescent="0.2">
      <c r="A919" s="105">
        <f t="shared" si="120"/>
        <v>22</v>
      </c>
      <c r="B919" s="57" t="s">
        <v>2545</v>
      </c>
      <c r="C919" s="40">
        <v>341.7</v>
      </c>
      <c r="D919" s="40"/>
      <c r="E919" s="40"/>
      <c r="F919" s="57">
        <f t="shared" si="117"/>
        <v>341.7</v>
      </c>
      <c r="G919" s="56">
        <f t="shared" si="118"/>
        <v>1.8521436489441398E-3</v>
      </c>
      <c r="H919" s="321">
        <f t="shared" si="114"/>
        <v>7.0529630151792846</v>
      </c>
      <c r="I919" s="142">
        <f t="shared" si="115"/>
        <v>1.5516518633394427</v>
      </c>
      <c r="J919" s="54">
        <f t="shared" si="119"/>
        <v>3.5264815075896423</v>
      </c>
      <c r="K919" s="54">
        <v>5.369594900441213E-2</v>
      </c>
      <c r="L919" s="56">
        <f t="shared" si="116"/>
        <v>3.56593278756593E-2</v>
      </c>
    </row>
    <row r="920" spans="1:12" x14ac:dyDescent="0.2">
      <c r="A920" s="105">
        <f t="shared" si="120"/>
        <v>23</v>
      </c>
      <c r="B920" s="57" t="s">
        <v>2546</v>
      </c>
      <c r="C920" s="40">
        <v>346.5</v>
      </c>
      <c r="D920" s="40"/>
      <c r="E920" s="40"/>
      <c r="F920" s="57">
        <f t="shared" si="117"/>
        <v>346.5</v>
      </c>
      <c r="G920" s="56">
        <f t="shared" si="118"/>
        <v>1.8781614701760155E-3</v>
      </c>
      <c r="H920" s="321">
        <f t="shared" si="114"/>
        <v>7.1520388784302673</v>
      </c>
      <c r="I920" s="142">
        <f t="shared" si="115"/>
        <v>1.5734485532546587</v>
      </c>
      <c r="J920" s="54">
        <f t="shared" si="119"/>
        <v>3.5760194392151337</v>
      </c>
      <c r="K920" s="54">
        <v>5.445023801588763E-2</v>
      </c>
      <c r="L920" s="56">
        <f t="shared" si="116"/>
        <v>3.56593278756593E-2</v>
      </c>
    </row>
    <row r="921" spans="1:12" x14ac:dyDescent="0.2">
      <c r="A921" s="105">
        <f t="shared" si="120"/>
        <v>24</v>
      </c>
      <c r="B921" s="57" t="s">
        <v>2547</v>
      </c>
      <c r="C921" s="40">
        <v>77.5</v>
      </c>
      <c r="D921" s="40"/>
      <c r="E921" s="40"/>
      <c r="F921" s="57">
        <f t="shared" si="117"/>
        <v>77.5</v>
      </c>
      <c r="G921" s="56">
        <f t="shared" si="118"/>
        <v>4.2007940530632378E-4</v>
      </c>
      <c r="H921" s="321">
        <f t="shared" si="114"/>
        <v>1.5996623754064809</v>
      </c>
      <c r="I921" s="142">
        <f t="shared" si="115"/>
        <v>0.35192572258942578</v>
      </c>
      <c r="J921" s="54">
        <f t="shared" si="119"/>
        <v>0.79983118770324046</v>
      </c>
      <c r="K921" s="54">
        <v>1.2178624664448171E-2</v>
      </c>
      <c r="L921" s="56">
        <f t="shared" si="116"/>
        <v>3.56593278756593E-2</v>
      </c>
    </row>
    <row r="922" spans="1:12" x14ac:dyDescent="0.2">
      <c r="A922" s="105">
        <f t="shared" si="120"/>
        <v>25</v>
      </c>
      <c r="B922" s="57" t="s">
        <v>2548</v>
      </c>
      <c r="C922" s="40">
        <v>176.7</v>
      </c>
      <c r="D922" s="40"/>
      <c r="E922" s="40"/>
      <c r="F922" s="57">
        <f t="shared" si="117"/>
        <v>176.7</v>
      </c>
      <c r="G922" s="56">
        <f t="shared" si="118"/>
        <v>9.5778104409841816E-4</v>
      </c>
      <c r="H922" s="321">
        <f t="shared" si="114"/>
        <v>3.6472302159267764</v>
      </c>
      <c r="I922" s="142">
        <f t="shared" si="115"/>
        <v>0.80239064750389077</v>
      </c>
      <c r="J922" s="54">
        <f t="shared" si="119"/>
        <v>1.8236151079633882</v>
      </c>
      <c r="K922" s="54">
        <v>2.776726423494183E-2</v>
      </c>
      <c r="L922" s="56">
        <f t="shared" si="116"/>
        <v>3.5659327875659293E-2</v>
      </c>
    </row>
    <row r="923" spans="1:12" x14ac:dyDescent="0.2">
      <c r="A923" s="105">
        <f t="shared" si="120"/>
        <v>26</v>
      </c>
      <c r="B923" s="57" t="s">
        <v>1231</v>
      </c>
      <c r="C923" s="40">
        <v>3973.8</v>
      </c>
      <c r="D923" s="40"/>
      <c r="E923" s="40">
        <v>282.60000000000002</v>
      </c>
      <c r="F923" s="57">
        <f t="shared" si="117"/>
        <v>4256.4000000000005</v>
      </c>
      <c r="G923" s="56">
        <f t="shared" si="118"/>
        <v>2.3071302977365635E-2</v>
      </c>
      <c r="H923" s="321">
        <f t="shared" si="114"/>
        <v>87.855521737808331</v>
      </c>
      <c r="I923" s="142">
        <f t="shared" si="115"/>
        <v>19.328214782317833</v>
      </c>
      <c r="J923" s="54">
        <f t="shared" si="119"/>
        <v>43.927760868904166</v>
      </c>
      <c r="K923" s="54">
        <v>0.66886578092589943</v>
      </c>
      <c r="L923" s="56">
        <f t="shared" si="116"/>
        <v>3.5659327875659286E-2</v>
      </c>
    </row>
    <row r="924" spans="1:12" x14ac:dyDescent="0.2">
      <c r="A924" s="105">
        <f t="shared" si="120"/>
        <v>27</v>
      </c>
      <c r="B924" s="57" t="s">
        <v>1232</v>
      </c>
      <c r="C924" s="40">
        <v>2318.1999999999998</v>
      </c>
      <c r="D924" s="40"/>
      <c r="E924" s="40"/>
      <c r="F924" s="57">
        <f t="shared" si="117"/>
        <v>2318.1999999999998</v>
      </c>
      <c r="G924" s="56">
        <f t="shared" si="118"/>
        <v>1.2565523579111223E-2</v>
      </c>
      <c r="H924" s="321">
        <f t="shared" si="114"/>
        <v>47.849513789255539</v>
      </c>
      <c r="I924" s="142">
        <f t="shared" si="115"/>
        <v>10.526893033636219</v>
      </c>
      <c r="J924" s="54">
        <f t="shared" si="119"/>
        <v>23.92475689462777</v>
      </c>
      <c r="K924" s="54">
        <v>0.36429016383385476</v>
      </c>
      <c r="L924" s="56">
        <f t="shared" si="116"/>
        <v>3.56593278756593E-2</v>
      </c>
    </row>
    <row r="925" spans="1:12" x14ac:dyDescent="0.2">
      <c r="A925" s="105">
        <f t="shared" si="120"/>
        <v>28</v>
      </c>
      <c r="B925" s="57" t="s">
        <v>1233</v>
      </c>
      <c r="C925" s="40">
        <v>19972.8</v>
      </c>
      <c r="D925" s="40">
        <v>200.6</v>
      </c>
      <c r="E925" s="40">
        <v>2292.4</v>
      </c>
      <c r="F925" s="57">
        <f t="shared" si="117"/>
        <v>22465.8</v>
      </c>
      <c r="G925" s="56">
        <f t="shared" si="118"/>
        <v>0.12177316004813947</v>
      </c>
      <c r="H925" s="321">
        <f t="shared" si="114"/>
        <v>463.71219346331509</v>
      </c>
      <c r="I925" s="142">
        <f t="shared" si="115"/>
        <v>102.01668256192931</v>
      </c>
      <c r="J925" s="54">
        <f t="shared" si="119"/>
        <v>231.85609673165754</v>
      </c>
      <c r="K925" s="54">
        <v>3.5303554320846415</v>
      </c>
      <c r="L925" s="56">
        <f t="shared" si="116"/>
        <v>3.56593278756593E-2</v>
      </c>
    </row>
    <row r="926" spans="1:12" x14ac:dyDescent="0.2">
      <c r="A926" s="105">
        <f t="shared" si="120"/>
        <v>29</v>
      </c>
      <c r="B926" s="38" t="s">
        <v>1234</v>
      </c>
      <c r="C926" s="42">
        <v>4510.8999999999996</v>
      </c>
      <c r="D926" s="40"/>
      <c r="E926" s="40"/>
      <c r="F926" s="57">
        <f t="shared" si="117"/>
        <v>4510.8999999999996</v>
      </c>
      <c r="G926" s="56">
        <f t="shared" si="118"/>
        <v>2.4450789540597366E-2</v>
      </c>
      <c r="H926" s="321">
        <f t="shared" si="114"/>
        <v>93.108606570594773</v>
      </c>
      <c r="I926" s="142">
        <f t="shared" si="115"/>
        <v>20.48389344553085</v>
      </c>
      <c r="J926" s="54">
        <f t="shared" si="119"/>
        <v>46.554303285297387</v>
      </c>
      <c r="K926" s="54">
        <v>0.7088588128885065</v>
      </c>
      <c r="L926" s="56">
        <f t="shared" si="116"/>
        <v>3.56593278756593E-2</v>
      </c>
    </row>
    <row r="927" spans="1:12" x14ac:dyDescent="0.2">
      <c r="A927" s="105">
        <f t="shared" si="120"/>
        <v>30</v>
      </c>
      <c r="B927" s="57" t="s">
        <v>1235</v>
      </c>
      <c r="C927" s="40">
        <v>3364.6</v>
      </c>
      <c r="D927" s="40">
        <v>242</v>
      </c>
      <c r="E927" s="40">
        <v>228.7</v>
      </c>
      <c r="F927" s="57">
        <f t="shared" si="117"/>
        <v>3835.2999999999997</v>
      </c>
      <c r="G927" s="56">
        <f t="shared" si="118"/>
        <v>2.0788781202210883E-2</v>
      </c>
      <c r="H927" s="321">
        <f t="shared" si="114"/>
        <v>79.163678818019036</v>
      </c>
      <c r="I927" s="142">
        <f t="shared" si="115"/>
        <v>17.416009339964187</v>
      </c>
      <c r="J927" s="54">
        <f t="shared" si="119"/>
        <v>39.581839409009518</v>
      </c>
      <c r="K927" s="54">
        <v>0.60269263452332988</v>
      </c>
      <c r="L927" s="56">
        <f t="shared" si="116"/>
        <v>3.5659327875659286E-2</v>
      </c>
    </row>
    <row r="928" spans="1:12" x14ac:dyDescent="0.2">
      <c r="A928" s="105">
        <f t="shared" si="120"/>
        <v>31</v>
      </c>
      <c r="B928" s="57" t="s">
        <v>1236</v>
      </c>
      <c r="C928" s="40">
        <v>3738.09</v>
      </c>
      <c r="D928" s="40"/>
      <c r="E928" s="40">
        <v>73</v>
      </c>
      <c r="F928" s="57">
        <f t="shared" si="117"/>
        <v>3811.09</v>
      </c>
      <c r="G928" s="56">
        <f t="shared" si="118"/>
        <v>2.0657553816372614E-2</v>
      </c>
      <c r="H928" s="321">
        <f t="shared" si="114"/>
        <v>78.663964932746907</v>
      </c>
      <c r="I928" s="142">
        <f t="shared" si="115"/>
        <v>17.306072285204319</v>
      </c>
      <c r="J928" s="54">
        <f t="shared" si="119"/>
        <v>39.331982466373454</v>
      </c>
      <c r="K928" s="54">
        <v>0.59888818932170029</v>
      </c>
      <c r="L928" s="56">
        <f t="shared" si="116"/>
        <v>3.5659327875659293E-2</v>
      </c>
    </row>
    <row r="929" spans="1:12" x14ac:dyDescent="0.2">
      <c r="A929" s="105">
        <f t="shared" si="120"/>
        <v>32</v>
      </c>
      <c r="B929" s="57" t="s">
        <v>1237</v>
      </c>
      <c r="C929" s="40">
        <v>4404.33</v>
      </c>
      <c r="D929" s="40"/>
      <c r="E929" s="40"/>
      <c r="F929" s="57">
        <f t="shared" si="117"/>
        <v>4404.33</v>
      </c>
      <c r="G929" s="56">
        <f t="shared" si="118"/>
        <v>2.3873139705455498E-2</v>
      </c>
      <c r="H929" s="321">
        <f t="shared" si="114"/>
        <v>90.908915998374539</v>
      </c>
      <c r="I929" s="142">
        <f t="shared" si="115"/>
        <v>19.999961519642397</v>
      </c>
      <c r="J929" s="54">
        <f t="shared" si="119"/>
        <v>45.454457999187269</v>
      </c>
      <c r="K929" s="54">
        <v>0.69211202539830985</v>
      </c>
      <c r="L929" s="56">
        <f t="shared" si="116"/>
        <v>3.56593278756593E-2</v>
      </c>
    </row>
    <row r="930" spans="1:12" x14ac:dyDescent="0.2">
      <c r="A930" s="105">
        <f t="shared" si="120"/>
        <v>33</v>
      </c>
      <c r="B930" s="38" t="s">
        <v>1238</v>
      </c>
      <c r="C930" s="40">
        <v>2676.4</v>
      </c>
      <c r="D930" s="40"/>
      <c r="E930" s="40"/>
      <c r="F930" s="57">
        <f t="shared" si="117"/>
        <v>2676.4</v>
      </c>
      <c r="G930" s="56">
        <f t="shared" si="118"/>
        <v>1.4507103488539936E-2</v>
      </c>
      <c r="H930" s="321">
        <f t="shared" si="114"/>
        <v>55.243050084360078</v>
      </c>
      <c r="I930" s="142">
        <f t="shared" si="115"/>
        <v>12.153471018559218</v>
      </c>
      <c r="J930" s="54">
        <f t="shared" si="119"/>
        <v>27.621525042180039</v>
      </c>
      <c r="K930" s="54">
        <v>0.42057898131521398</v>
      </c>
      <c r="L930" s="56">
        <f t="shared" ref="L930:L961" si="121">(H930+I930+J930+K930)/F930</f>
        <v>3.56593278756593E-2</v>
      </c>
    </row>
    <row r="931" spans="1:12" x14ac:dyDescent="0.2">
      <c r="A931" s="105">
        <f t="shared" si="120"/>
        <v>34</v>
      </c>
      <c r="B931" s="57" t="s">
        <v>1239</v>
      </c>
      <c r="C931" s="40">
        <v>1241.5999999999999</v>
      </c>
      <c r="D931" s="40"/>
      <c r="E931" s="40"/>
      <c r="F931" s="57">
        <f t="shared" si="117"/>
        <v>1241.5999999999999</v>
      </c>
      <c r="G931" s="56">
        <f t="shared" si="118"/>
        <v>6.7299430919784721E-3</v>
      </c>
      <c r="H931" s="321">
        <f t="shared" si="114"/>
        <v>25.627623294254022</v>
      </c>
      <c r="I931" s="142">
        <f t="shared" si="115"/>
        <v>5.6380771247358847</v>
      </c>
      <c r="J931" s="54">
        <f t="shared" si="119"/>
        <v>12.813811647127011</v>
      </c>
      <c r="K931" s="54">
        <v>0.19510942430166256</v>
      </c>
      <c r="L931" s="56">
        <f t="shared" si="121"/>
        <v>3.56593278756593E-2</v>
      </c>
    </row>
    <row r="932" spans="1:12" x14ac:dyDescent="0.2">
      <c r="A932" s="105">
        <f t="shared" si="120"/>
        <v>35</v>
      </c>
      <c r="B932" s="57" t="s">
        <v>56</v>
      </c>
      <c r="C932" s="40">
        <v>7600.7</v>
      </c>
      <c r="D932" s="40"/>
      <c r="E932" s="40">
        <v>75.599999999999994</v>
      </c>
      <c r="F932" s="57">
        <f t="shared" si="117"/>
        <v>7676.3</v>
      </c>
      <c r="G932" s="56">
        <f t="shared" si="118"/>
        <v>4.1608458567134625E-2</v>
      </c>
      <c r="H932" s="321">
        <f t="shared" si="114"/>
        <v>158.44501022364867</v>
      </c>
      <c r="I932" s="142">
        <f t="shared" si="115"/>
        <v>34.857902249202709</v>
      </c>
      <c r="J932" s="54">
        <f t="shared" si="119"/>
        <v>79.222505111824333</v>
      </c>
      <c r="K932" s="54">
        <v>1.2062809872477871</v>
      </c>
      <c r="L932" s="56">
        <f t="shared" si="121"/>
        <v>3.5659327875659307E-2</v>
      </c>
    </row>
    <row r="933" spans="1:12" x14ac:dyDescent="0.2">
      <c r="A933" s="105">
        <f t="shared" si="120"/>
        <v>36</v>
      </c>
      <c r="B933" s="57" t="s">
        <v>1240</v>
      </c>
      <c r="C933" s="40">
        <v>9475.4500000000007</v>
      </c>
      <c r="D933" s="40"/>
      <c r="E933" s="40"/>
      <c r="F933" s="57">
        <f t="shared" si="117"/>
        <v>9475.4500000000007</v>
      </c>
      <c r="G933" s="56">
        <f t="shared" si="118"/>
        <v>5.1360534206578143E-2</v>
      </c>
      <c r="H933" s="321">
        <f t="shared" si="114"/>
        <v>195.58091425864956</v>
      </c>
      <c r="I933" s="142">
        <f t="shared" si="115"/>
        <v>43.027801136902902</v>
      </c>
      <c r="J933" s="54">
        <f t="shared" si="119"/>
        <v>97.790457129324778</v>
      </c>
      <c r="K933" s="54">
        <v>1.4890057945386506</v>
      </c>
      <c r="L933" s="56">
        <f t="shared" si="121"/>
        <v>3.5659327875659293E-2</v>
      </c>
    </row>
    <row r="934" spans="1:12" x14ac:dyDescent="0.2">
      <c r="A934" s="105">
        <f t="shared" si="120"/>
        <v>37</v>
      </c>
      <c r="B934" s="57" t="s">
        <v>1241</v>
      </c>
      <c r="C934" s="40">
        <v>4310.78</v>
      </c>
      <c r="D934" s="40"/>
      <c r="E934" s="40">
        <v>310.10000000000002</v>
      </c>
      <c r="F934" s="57">
        <f t="shared" si="117"/>
        <v>4620.88</v>
      </c>
      <c r="G934" s="56">
        <f t="shared" si="118"/>
        <v>2.5046922869572715E-2</v>
      </c>
      <c r="H934" s="321">
        <f t="shared" si="114"/>
        <v>95.378682287332893</v>
      </c>
      <c r="I934" s="142">
        <f t="shared" si="115"/>
        <v>20.983310103213238</v>
      </c>
      <c r="J934" s="54">
        <f t="shared" si="119"/>
        <v>47.689341143666446</v>
      </c>
      <c r="K934" s="54">
        <v>0.72614145986393897</v>
      </c>
      <c r="L934" s="56">
        <f t="shared" si="121"/>
        <v>3.5659327875659286E-2</v>
      </c>
    </row>
    <row r="935" spans="1:12" x14ac:dyDescent="0.2">
      <c r="A935" s="105">
        <f t="shared" si="120"/>
        <v>38</v>
      </c>
      <c r="B935" s="57" t="s">
        <v>1242</v>
      </c>
      <c r="C935" s="40">
        <v>6507.98</v>
      </c>
      <c r="D935" s="40">
        <v>48.6</v>
      </c>
      <c r="E935" s="40"/>
      <c r="F935" s="57">
        <f t="shared" si="117"/>
        <v>6556.58</v>
      </c>
      <c r="G935" s="56">
        <f t="shared" si="118"/>
        <v>3.5539151319268859E-2</v>
      </c>
      <c r="H935" s="321">
        <f t="shared" si="114"/>
        <v>135.3330882237758</v>
      </c>
      <c r="I935" s="142">
        <f t="shared" si="115"/>
        <v>29.773279409230678</v>
      </c>
      <c r="J935" s="54">
        <f t="shared" si="119"/>
        <v>67.666544111887902</v>
      </c>
      <c r="K935" s="54">
        <v>1.0303242180958396</v>
      </c>
      <c r="L935" s="56">
        <f t="shared" si="121"/>
        <v>3.5659327875659293E-2</v>
      </c>
    </row>
    <row r="936" spans="1:12" x14ac:dyDescent="0.2">
      <c r="A936" s="105">
        <f t="shared" si="120"/>
        <v>39</v>
      </c>
      <c r="B936" s="57" t="s">
        <v>1243</v>
      </c>
      <c r="C936" s="40">
        <v>374.3</v>
      </c>
      <c r="D936" s="40"/>
      <c r="E936" s="40"/>
      <c r="F936" s="57">
        <f t="shared" si="117"/>
        <v>374.3</v>
      </c>
      <c r="G936" s="56">
        <f t="shared" si="118"/>
        <v>2.0288480181439614E-3</v>
      </c>
      <c r="H936" s="321">
        <f t="shared" si="114"/>
        <v>7.7258532530922048</v>
      </c>
      <c r="I936" s="142">
        <f t="shared" si="115"/>
        <v>1.699687715680285</v>
      </c>
      <c r="J936" s="54">
        <f t="shared" si="119"/>
        <v>3.8629266265461024</v>
      </c>
      <c r="K936" s="54">
        <v>5.8818828540683238E-2</v>
      </c>
      <c r="L936" s="56">
        <f t="shared" si="121"/>
        <v>3.56593278756593E-2</v>
      </c>
    </row>
    <row r="937" spans="1:12" x14ac:dyDescent="0.2">
      <c r="A937" s="105">
        <f t="shared" si="120"/>
        <v>40</v>
      </c>
      <c r="B937" s="57" t="s">
        <v>1244</v>
      </c>
      <c r="C937" s="40">
        <v>376.1</v>
      </c>
      <c r="D937" s="40"/>
      <c r="E937" s="40"/>
      <c r="F937" s="57">
        <f t="shared" si="117"/>
        <v>376.1</v>
      </c>
      <c r="G937" s="56">
        <f t="shared" si="118"/>
        <v>2.0386047011059145E-3</v>
      </c>
      <c r="H937" s="321">
        <f t="shared" si="114"/>
        <v>7.7630067018113227</v>
      </c>
      <c r="I937" s="142">
        <f t="shared" si="115"/>
        <v>1.707861474398491</v>
      </c>
      <c r="J937" s="54">
        <f t="shared" si="119"/>
        <v>3.8815033509056613</v>
      </c>
      <c r="K937" s="54">
        <v>5.9101686919986546E-2</v>
      </c>
      <c r="L937" s="56">
        <f t="shared" si="121"/>
        <v>3.56593278756593E-2</v>
      </c>
    </row>
    <row r="938" spans="1:12" x14ac:dyDescent="0.2">
      <c r="A938" s="105">
        <f t="shared" si="120"/>
        <v>41</v>
      </c>
      <c r="B938" s="57" t="s">
        <v>1245</v>
      </c>
      <c r="C938" s="40">
        <v>382.3</v>
      </c>
      <c r="D938" s="40"/>
      <c r="E938" s="40"/>
      <c r="F938" s="57">
        <f t="shared" si="117"/>
        <v>382.3</v>
      </c>
      <c r="G938" s="56">
        <f t="shared" si="118"/>
        <v>2.0722110535304206E-3</v>
      </c>
      <c r="H938" s="321">
        <f t="shared" si="114"/>
        <v>7.8909796918438415</v>
      </c>
      <c r="I938" s="142">
        <f t="shared" si="115"/>
        <v>1.7360155322056452</v>
      </c>
      <c r="J938" s="54">
        <f t="shared" si="119"/>
        <v>3.9454898459219208</v>
      </c>
      <c r="K938" s="54">
        <v>6.007597689314239E-2</v>
      </c>
      <c r="L938" s="56">
        <f t="shared" si="121"/>
        <v>3.56593278756593E-2</v>
      </c>
    </row>
    <row r="939" spans="1:12" x14ac:dyDescent="0.2">
      <c r="A939" s="105">
        <f t="shared" si="120"/>
        <v>42</v>
      </c>
      <c r="B939" s="57" t="s">
        <v>1246</v>
      </c>
      <c r="C939" s="40">
        <v>411</v>
      </c>
      <c r="D939" s="40"/>
      <c r="E939" s="40"/>
      <c r="F939" s="57">
        <f t="shared" si="117"/>
        <v>411</v>
      </c>
      <c r="G939" s="56">
        <f t="shared" si="118"/>
        <v>2.227775942979343E-3</v>
      </c>
      <c r="H939" s="321">
        <f t="shared" si="114"/>
        <v>8.4833707908653384</v>
      </c>
      <c r="I939" s="142">
        <f t="shared" si="115"/>
        <v>1.8663415739903744</v>
      </c>
      <c r="J939" s="54">
        <f t="shared" si="119"/>
        <v>4.2416853954326692</v>
      </c>
      <c r="K939" s="54">
        <v>6.4585996607589652E-2</v>
      </c>
      <c r="L939" s="56">
        <f t="shared" si="121"/>
        <v>3.56593278756593E-2</v>
      </c>
    </row>
    <row r="940" spans="1:12" x14ac:dyDescent="0.2">
      <c r="A940" s="105">
        <f t="shared" si="120"/>
        <v>43</v>
      </c>
      <c r="B940" s="57" t="s">
        <v>1247</v>
      </c>
      <c r="C940" s="40">
        <v>388.9</v>
      </c>
      <c r="D940" s="40"/>
      <c r="E940" s="40"/>
      <c r="F940" s="57">
        <f t="shared" si="117"/>
        <v>388.9</v>
      </c>
      <c r="G940" s="56">
        <f t="shared" si="118"/>
        <v>2.1079855577242493E-3</v>
      </c>
      <c r="H940" s="321">
        <f t="shared" si="114"/>
        <v>8.0272090038139421</v>
      </c>
      <c r="I940" s="142">
        <f t="shared" si="115"/>
        <v>1.7659859808390672</v>
      </c>
      <c r="J940" s="54">
        <f t="shared" si="119"/>
        <v>4.013604501906971</v>
      </c>
      <c r="K940" s="54">
        <v>6.1113124283921204E-2</v>
      </c>
      <c r="L940" s="56">
        <f t="shared" si="121"/>
        <v>3.56593278756593E-2</v>
      </c>
    </row>
    <row r="941" spans="1:12" x14ac:dyDescent="0.2">
      <c r="A941" s="105">
        <f t="shared" si="120"/>
        <v>44</v>
      </c>
      <c r="B941" s="57" t="s">
        <v>1248</v>
      </c>
      <c r="C941" s="40">
        <v>364.6</v>
      </c>
      <c r="D941" s="40"/>
      <c r="E941" s="40"/>
      <c r="F941" s="57">
        <f t="shared" si="117"/>
        <v>364.6</v>
      </c>
      <c r="G941" s="56">
        <f t="shared" si="118"/>
        <v>1.9762703377378794E-3</v>
      </c>
      <c r="H941" s="321">
        <f t="shared" si="114"/>
        <v>7.5256374461058444</v>
      </c>
      <c r="I941" s="142">
        <f t="shared" si="115"/>
        <v>1.6556402381432858</v>
      </c>
      <c r="J941" s="54">
        <f t="shared" si="119"/>
        <v>3.7628187230529222</v>
      </c>
      <c r="K941" s="54">
        <v>5.7294536163326498E-2</v>
      </c>
      <c r="L941" s="56">
        <f t="shared" si="121"/>
        <v>3.5659327875659286E-2</v>
      </c>
    </row>
    <row r="942" spans="1:12" x14ac:dyDescent="0.2">
      <c r="A942" s="105">
        <f t="shared" si="120"/>
        <v>45</v>
      </c>
      <c r="B942" s="57" t="s">
        <v>1249</v>
      </c>
      <c r="C942" s="40">
        <v>133.5</v>
      </c>
      <c r="D942" s="40"/>
      <c r="E942" s="40"/>
      <c r="F942" s="57">
        <f t="shared" si="117"/>
        <v>133.5</v>
      </c>
      <c r="G942" s="56">
        <f t="shared" si="118"/>
        <v>7.2362065301153841E-4</v>
      </c>
      <c r="H942" s="321">
        <f t="shared" si="114"/>
        <v>2.7555474466679382</v>
      </c>
      <c r="I942" s="142">
        <f t="shared" si="115"/>
        <v>0.60622043826694638</v>
      </c>
      <c r="J942" s="54">
        <f t="shared" si="119"/>
        <v>1.3777737233339691</v>
      </c>
      <c r="K942" s="54">
        <v>2.0978663131662335E-2</v>
      </c>
      <c r="L942" s="56">
        <f t="shared" si="121"/>
        <v>3.5659327875659286E-2</v>
      </c>
    </row>
    <row r="943" spans="1:12" x14ac:dyDescent="0.2">
      <c r="A943" s="105">
        <f t="shared" si="120"/>
        <v>46</v>
      </c>
      <c r="B943" s="57" t="s">
        <v>1250</v>
      </c>
      <c r="C943" s="40">
        <v>9198.7099999999991</v>
      </c>
      <c r="D943" s="40"/>
      <c r="E943" s="40"/>
      <c r="F943" s="57">
        <f t="shared" si="117"/>
        <v>9198.7099999999991</v>
      </c>
      <c r="G943" s="56">
        <f t="shared" si="118"/>
        <v>4.9860498404972045E-2</v>
      </c>
      <c r="H943" s="321">
        <f t="shared" si="114"/>
        <v>189.86877792613356</v>
      </c>
      <c r="I943" s="142">
        <f t="shared" si="115"/>
        <v>41.771131143749386</v>
      </c>
      <c r="J943" s="54">
        <f t="shared" si="119"/>
        <v>94.93438896306678</v>
      </c>
      <c r="K943" s="54">
        <v>1.4455178901562067</v>
      </c>
      <c r="L943" s="56">
        <f t="shared" si="121"/>
        <v>3.5659327875659307E-2</v>
      </c>
    </row>
    <row r="944" spans="1:12" x14ac:dyDescent="0.2">
      <c r="A944" s="105">
        <f t="shared" si="120"/>
        <v>47</v>
      </c>
      <c r="B944" s="57" t="s">
        <v>1261</v>
      </c>
      <c r="C944" s="40">
        <v>3168.96</v>
      </c>
      <c r="D944" s="40"/>
      <c r="E944" s="40"/>
      <c r="F944" s="57">
        <f t="shared" si="117"/>
        <v>3168.96</v>
      </c>
      <c r="G944" s="56">
        <f t="shared" si="118"/>
        <v>1.717696557728423E-2</v>
      </c>
      <c r="H944" s="321">
        <f t="shared" si="114"/>
        <v>65.409884918298346</v>
      </c>
      <c r="I944" s="142">
        <f t="shared" si="115"/>
        <v>14.390174682025636</v>
      </c>
      <c r="J944" s="54">
        <f t="shared" si="119"/>
        <v>32.704942459149173</v>
      </c>
      <c r="K944" s="54">
        <v>0.49798160537612485</v>
      </c>
      <c r="L944" s="56">
        <f t="shared" si="121"/>
        <v>3.5659327875659293E-2</v>
      </c>
    </row>
    <row r="945" spans="1:12" x14ac:dyDescent="0.2">
      <c r="A945" s="105">
        <f t="shared" si="120"/>
        <v>48</v>
      </c>
      <c r="B945" s="57" t="s">
        <v>1262</v>
      </c>
      <c r="C945" s="40">
        <v>4196.6499999999996</v>
      </c>
      <c r="D945" s="40"/>
      <c r="E945" s="40">
        <v>69.099999999999994</v>
      </c>
      <c r="F945" s="57">
        <f t="shared" si="117"/>
        <v>4265.75</v>
      </c>
      <c r="G945" s="56">
        <f t="shared" si="118"/>
        <v>2.3121983524973556E-2</v>
      </c>
      <c r="H945" s="321">
        <f t="shared" si="114"/>
        <v>88.048513263099309</v>
      </c>
      <c r="I945" s="142">
        <f t="shared" si="115"/>
        <v>19.370672917881848</v>
      </c>
      <c r="J945" s="54">
        <f t="shared" si="119"/>
        <v>44.024256631549655</v>
      </c>
      <c r="K945" s="54">
        <v>0.67033507306283591</v>
      </c>
      <c r="L945" s="56">
        <f t="shared" si="121"/>
        <v>3.5659327875659293E-2</v>
      </c>
    </row>
    <row r="946" spans="1:12" x14ac:dyDescent="0.2">
      <c r="A946" s="105">
        <f t="shared" si="120"/>
        <v>49</v>
      </c>
      <c r="B946" s="38" t="s">
        <v>1263</v>
      </c>
      <c r="C946" s="40">
        <v>8277.0499999999993</v>
      </c>
      <c r="D946" s="40"/>
      <c r="E946" s="40"/>
      <c r="F946" s="57">
        <f t="shared" si="117"/>
        <v>8277.0499999999993</v>
      </c>
      <c r="G946" s="56">
        <f t="shared" si="118"/>
        <v>4.4864751505686543E-2</v>
      </c>
      <c r="H946" s="321">
        <f t="shared" si="114"/>
        <v>170.84497373365434</v>
      </c>
      <c r="I946" s="142">
        <f t="shared" si="115"/>
        <v>37.585894221403954</v>
      </c>
      <c r="J946" s="54">
        <f t="shared" si="119"/>
        <v>85.422486866827171</v>
      </c>
      <c r="K946" s="54">
        <v>1.3006849713402673</v>
      </c>
      <c r="L946" s="56">
        <f t="shared" si="121"/>
        <v>3.5659327875659293E-2</v>
      </c>
    </row>
    <row r="947" spans="1:12" x14ac:dyDescent="0.2">
      <c r="A947" s="105">
        <f t="shared" si="120"/>
        <v>50</v>
      </c>
      <c r="B947" s="38" t="s">
        <v>1264</v>
      </c>
      <c r="C947" s="40">
        <v>1475.3</v>
      </c>
      <c r="D947" s="40"/>
      <c r="E947" s="40"/>
      <c r="F947" s="57">
        <f t="shared" si="117"/>
        <v>1475.3</v>
      </c>
      <c r="G947" s="56">
        <f t="shared" si="118"/>
        <v>7.996685763205412E-3</v>
      </c>
      <c r="H947" s="321">
        <f t="shared" si="114"/>
        <v>30.451379386286209</v>
      </c>
      <c r="I947" s="142">
        <f t="shared" si="115"/>
        <v>6.6993034649829664</v>
      </c>
      <c r="J947" s="54">
        <f t="shared" si="119"/>
        <v>15.225689693143105</v>
      </c>
      <c r="K947" s="54">
        <v>0.23183387054787596</v>
      </c>
      <c r="L947" s="56">
        <f t="shared" si="121"/>
        <v>3.5659327875659293E-2</v>
      </c>
    </row>
    <row r="948" spans="1:12" x14ac:dyDescent="0.2">
      <c r="A948" s="105">
        <f t="shared" si="120"/>
        <v>51</v>
      </c>
      <c r="B948" s="57" t="s">
        <v>1265</v>
      </c>
      <c r="C948" s="40">
        <v>1459.86</v>
      </c>
      <c r="D948" s="40"/>
      <c r="E948" s="40"/>
      <c r="F948" s="57">
        <f t="shared" si="117"/>
        <v>1459.86</v>
      </c>
      <c r="G948" s="56">
        <f t="shared" si="118"/>
        <v>7.9129951049095454E-3</v>
      </c>
      <c r="H948" s="321">
        <f t="shared" si="114"/>
        <v>30.13268535949555</v>
      </c>
      <c r="I948" s="142">
        <f t="shared" si="115"/>
        <v>6.6291907790890212</v>
      </c>
      <c r="J948" s="54">
        <f t="shared" si="119"/>
        <v>15.066342679747775</v>
      </c>
      <c r="K948" s="54">
        <v>0.22940757422762972</v>
      </c>
      <c r="L948" s="56">
        <f t="shared" si="121"/>
        <v>3.5659327875659293E-2</v>
      </c>
    </row>
    <row r="949" spans="1:12" x14ac:dyDescent="0.2">
      <c r="A949" s="105">
        <f t="shared" si="120"/>
        <v>52</v>
      </c>
      <c r="B949" s="57" t="s">
        <v>1266</v>
      </c>
      <c r="C949" s="40">
        <v>411.3</v>
      </c>
      <c r="D949" s="40"/>
      <c r="E949" s="40"/>
      <c r="F949" s="57">
        <f t="shared" si="117"/>
        <v>411.3</v>
      </c>
      <c r="G949" s="56">
        <f t="shared" si="118"/>
        <v>2.2294020568063354E-3</v>
      </c>
      <c r="H949" s="321">
        <f t="shared" si="114"/>
        <v>8.4895630323185252</v>
      </c>
      <c r="I949" s="142">
        <f t="shared" si="115"/>
        <v>1.8677038671100756</v>
      </c>
      <c r="J949" s="54">
        <f t="shared" si="119"/>
        <v>4.2447815161592626</v>
      </c>
      <c r="K949" s="54">
        <v>6.4633139670806874E-2</v>
      </c>
      <c r="L949" s="56">
        <f t="shared" si="121"/>
        <v>3.56593278756593E-2</v>
      </c>
    </row>
    <row r="950" spans="1:12" x14ac:dyDescent="0.2">
      <c r="A950" s="105">
        <f t="shared" si="120"/>
        <v>53</v>
      </c>
      <c r="B950" s="57" t="s">
        <v>1267</v>
      </c>
      <c r="C950" s="40">
        <v>402.8</v>
      </c>
      <c r="D950" s="40"/>
      <c r="E950" s="40"/>
      <c r="F950" s="57">
        <f t="shared" si="117"/>
        <v>402.8</v>
      </c>
      <c r="G950" s="56">
        <f t="shared" si="118"/>
        <v>2.1833288317082223E-3</v>
      </c>
      <c r="H950" s="321">
        <f t="shared" si="114"/>
        <v>8.31411619114491</v>
      </c>
      <c r="I950" s="142">
        <f t="shared" si="115"/>
        <v>1.8291055620518801</v>
      </c>
      <c r="J950" s="54">
        <f t="shared" si="119"/>
        <v>4.157058095572455</v>
      </c>
      <c r="K950" s="54">
        <v>6.3297419546319011E-2</v>
      </c>
      <c r="L950" s="56">
        <f t="shared" si="121"/>
        <v>3.56593278756593E-2</v>
      </c>
    </row>
    <row r="951" spans="1:12" x14ac:dyDescent="0.2">
      <c r="A951" s="105">
        <f t="shared" si="120"/>
        <v>54</v>
      </c>
      <c r="B951" s="57" t="s">
        <v>1268</v>
      </c>
      <c r="C951" s="40">
        <v>142.9</v>
      </c>
      <c r="D951" s="40"/>
      <c r="E951" s="40"/>
      <c r="F951" s="57">
        <f t="shared" si="117"/>
        <v>142.9</v>
      </c>
      <c r="G951" s="56">
        <f t="shared" si="118"/>
        <v>7.7457221959062797E-4</v>
      </c>
      <c r="H951" s="321">
        <f t="shared" si="114"/>
        <v>2.9495710122011114</v>
      </c>
      <c r="I951" s="142">
        <f t="shared" si="115"/>
        <v>0.64890562268424457</v>
      </c>
      <c r="J951" s="54">
        <f t="shared" si="119"/>
        <v>1.4747855061005557</v>
      </c>
      <c r="K951" s="54">
        <v>2.2455812445801852E-2</v>
      </c>
      <c r="L951" s="56">
        <f t="shared" si="121"/>
        <v>3.56593278756593E-2</v>
      </c>
    </row>
    <row r="952" spans="1:12" x14ac:dyDescent="0.2">
      <c r="A952" s="105">
        <f t="shared" si="120"/>
        <v>55</v>
      </c>
      <c r="B952" s="57" t="s">
        <v>1269</v>
      </c>
      <c r="C952" s="40">
        <v>776.7</v>
      </c>
      <c r="D952" s="40"/>
      <c r="E952" s="40"/>
      <c r="F952" s="57">
        <f t="shared" si="117"/>
        <v>776.7</v>
      </c>
      <c r="G952" s="56">
        <f t="shared" si="118"/>
        <v>4.2100086980828609E-3</v>
      </c>
      <c r="H952" s="321">
        <f t="shared" si="114"/>
        <v>16.031713122299536</v>
      </c>
      <c r="I952" s="142">
        <f t="shared" si="115"/>
        <v>3.5269768869058979</v>
      </c>
      <c r="J952" s="54">
        <f t="shared" si="119"/>
        <v>8.0158565611497679</v>
      </c>
      <c r="K952" s="54">
        <v>0.12205339066937927</v>
      </c>
      <c r="L952" s="56">
        <f t="shared" si="121"/>
        <v>3.56593278756593E-2</v>
      </c>
    </row>
    <row r="953" spans="1:12" x14ac:dyDescent="0.2">
      <c r="A953" s="105">
        <f t="shared" si="120"/>
        <v>56</v>
      </c>
      <c r="B953" s="57" t="s">
        <v>1270</v>
      </c>
      <c r="C953" s="40">
        <v>159.5</v>
      </c>
      <c r="D953" s="40"/>
      <c r="E953" s="40"/>
      <c r="F953" s="57">
        <f t="shared" si="117"/>
        <v>159.5</v>
      </c>
      <c r="G953" s="56">
        <f t="shared" si="118"/>
        <v>8.6455051801753084E-4</v>
      </c>
      <c r="H953" s="321">
        <f t="shared" si="114"/>
        <v>3.2922083726107574</v>
      </c>
      <c r="I953" s="142">
        <f t="shared" si="115"/>
        <v>0.72428584197436663</v>
      </c>
      <c r="J953" s="54">
        <f t="shared" si="119"/>
        <v>1.6461041863053787</v>
      </c>
      <c r="K953" s="54">
        <v>2.5064395277154622E-2</v>
      </c>
      <c r="L953" s="56">
        <f t="shared" si="121"/>
        <v>3.5659327875659293E-2</v>
      </c>
    </row>
    <row r="954" spans="1:12" x14ac:dyDescent="0.2">
      <c r="A954" s="105">
        <f t="shared" si="120"/>
        <v>57</v>
      </c>
      <c r="B954" s="57" t="s">
        <v>1271</v>
      </c>
      <c r="C954" s="40">
        <v>8044.64</v>
      </c>
      <c r="D954" s="40"/>
      <c r="E954" s="40"/>
      <c r="F954" s="57">
        <f t="shared" si="117"/>
        <v>8044.64</v>
      </c>
      <c r="G954" s="56">
        <f t="shared" si="118"/>
        <v>4.3605001123915674E-2</v>
      </c>
      <c r="H954" s="321">
        <f t="shared" si="114"/>
        <v>166.04784427987087</v>
      </c>
      <c r="I954" s="142">
        <f t="shared" si="115"/>
        <v>36.530525741571594</v>
      </c>
      <c r="J954" s="54">
        <f t="shared" si="119"/>
        <v>83.023922139935436</v>
      </c>
      <c r="K954" s="54">
        <v>1.2641632402658882</v>
      </c>
      <c r="L954" s="56">
        <f t="shared" si="121"/>
        <v>3.5659327875659293E-2</v>
      </c>
    </row>
    <row r="955" spans="1:12" x14ac:dyDescent="0.2">
      <c r="A955" s="105">
        <f t="shared" si="120"/>
        <v>58</v>
      </c>
      <c r="B955" s="57" t="s">
        <v>1272</v>
      </c>
      <c r="C955" s="40">
        <v>3996.29</v>
      </c>
      <c r="D955" s="40"/>
      <c r="E955" s="40"/>
      <c r="F955" s="57">
        <f t="shared" si="117"/>
        <v>3996.29</v>
      </c>
      <c r="G955" s="56">
        <f t="shared" si="118"/>
        <v>2.1661408085569146E-2</v>
      </c>
      <c r="H955" s="321">
        <f t="shared" si="114"/>
        <v>82.4866419898473</v>
      </c>
      <c r="I955" s="142">
        <f t="shared" si="115"/>
        <v>18.147061237766405</v>
      </c>
      <c r="J955" s="54">
        <f t="shared" si="119"/>
        <v>41.24332099492365</v>
      </c>
      <c r="K955" s="54">
        <v>0.62799117368113</v>
      </c>
      <c r="L955" s="56">
        <f t="shared" si="121"/>
        <v>3.5659327875659293E-2</v>
      </c>
    </row>
    <row r="956" spans="1:12" x14ac:dyDescent="0.2">
      <c r="A956" s="105">
        <f t="shared" si="120"/>
        <v>59</v>
      </c>
      <c r="B956" s="57" t="s">
        <v>1273</v>
      </c>
      <c r="C956" s="40">
        <v>69.53</v>
      </c>
      <c r="D956" s="40"/>
      <c r="E956" s="40"/>
      <c r="F956" s="57">
        <f t="shared" si="117"/>
        <v>69.53</v>
      </c>
      <c r="G956" s="56">
        <f t="shared" si="118"/>
        <v>3.7687898130256376E-4</v>
      </c>
      <c r="H956" s="321">
        <f t="shared" si="114"/>
        <v>1.4351551608001627</v>
      </c>
      <c r="I956" s="142">
        <f t="shared" si="115"/>
        <v>0.31573413537603578</v>
      </c>
      <c r="J956" s="54">
        <f t="shared" si="119"/>
        <v>0.71757758040008135</v>
      </c>
      <c r="K956" s="54">
        <v>1.0926190618310726E-2</v>
      </c>
      <c r="L956" s="56">
        <f t="shared" si="121"/>
        <v>3.5659327875659293E-2</v>
      </c>
    </row>
    <row r="957" spans="1:12" x14ac:dyDescent="0.2">
      <c r="A957" s="105">
        <f t="shared" si="120"/>
        <v>60</v>
      </c>
      <c r="B957" s="57" t="s">
        <v>1274</v>
      </c>
      <c r="C957" s="40">
        <v>3450.5</v>
      </c>
      <c r="D957" s="40"/>
      <c r="E957" s="40"/>
      <c r="F957" s="57">
        <f t="shared" si="117"/>
        <v>3450.5</v>
      </c>
      <c r="G957" s="56">
        <f t="shared" si="118"/>
        <v>1.8703019200122198E-2</v>
      </c>
      <c r="H957" s="321">
        <f t="shared" si="114"/>
        <v>71.22109711406533</v>
      </c>
      <c r="I957" s="142">
        <f t="shared" si="115"/>
        <v>15.668641365094373</v>
      </c>
      <c r="J957" s="54">
        <f t="shared" si="119"/>
        <v>35.610548557032665</v>
      </c>
      <c r="K957" s="54">
        <v>0.54222379877004401</v>
      </c>
      <c r="L957" s="56">
        <f t="shared" si="121"/>
        <v>3.5659327875659293E-2</v>
      </c>
    </row>
    <row r="958" spans="1:12" x14ac:dyDescent="0.2">
      <c r="A958" s="105">
        <f t="shared" si="120"/>
        <v>61</v>
      </c>
      <c r="B958" s="57" t="s">
        <v>1275</v>
      </c>
      <c r="C958" s="40">
        <v>46</v>
      </c>
      <c r="D958" s="40"/>
      <c r="E958" s="40"/>
      <c r="F958" s="57">
        <f t="shared" si="117"/>
        <v>46</v>
      </c>
      <c r="G958" s="56">
        <f t="shared" si="118"/>
        <v>2.4933745347214056E-4</v>
      </c>
      <c r="H958" s="321">
        <f t="shared" si="114"/>
        <v>0.94947702282191127</v>
      </c>
      <c r="I958" s="142">
        <f t="shared" si="115"/>
        <v>0.20888494502082047</v>
      </c>
      <c r="J958" s="54">
        <f t="shared" si="119"/>
        <v>0.47473851141095563</v>
      </c>
      <c r="K958" s="54">
        <v>7.2286030266402049E-3</v>
      </c>
      <c r="L958" s="56">
        <f t="shared" si="121"/>
        <v>3.5659327875659293E-2</v>
      </c>
    </row>
    <row r="959" spans="1:12" x14ac:dyDescent="0.2">
      <c r="A959" s="105">
        <f t="shared" si="120"/>
        <v>62</v>
      </c>
      <c r="B959" s="57" t="s">
        <v>1317</v>
      </c>
      <c r="C959" s="40">
        <v>3217.4</v>
      </c>
      <c r="D959" s="40"/>
      <c r="E959" s="40"/>
      <c r="F959" s="57">
        <f>C959+D959+E959</f>
        <v>3217.4</v>
      </c>
      <c r="G959" s="56">
        <f t="shared" si="118"/>
        <v>1.7439528756549243E-2</v>
      </c>
      <c r="H959" s="321">
        <f t="shared" si="114"/>
        <v>66.409725504939516</v>
      </c>
      <c r="I959" s="142">
        <f t="shared" si="115"/>
        <v>14.610139611086694</v>
      </c>
      <c r="J959" s="54">
        <f t="shared" si="119"/>
        <v>33.204862752469758</v>
      </c>
      <c r="K959" s="54">
        <v>0.50559363865026508</v>
      </c>
      <c r="L959" s="56">
        <f t="shared" si="121"/>
        <v>3.56593278756593E-2</v>
      </c>
    </row>
    <row r="960" spans="1:12" x14ac:dyDescent="0.2">
      <c r="A960" s="105">
        <f t="shared" si="120"/>
        <v>63</v>
      </c>
      <c r="B960" s="57" t="s">
        <v>1318</v>
      </c>
      <c r="C960" s="40">
        <v>3196.1</v>
      </c>
      <c r="D960" s="40"/>
      <c r="E960" s="40"/>
      <c r="F960" s="57">
        <f>C960+D960+E960</f>
        <v>3196.1</v>
      </c>
      <c r="G960" s="56">
        <f t="shared" si="118"/>
        <v>1.7324074674832792E-2</v>
      </c>
      <c r="H960" s="321">
        <f t="shared" si="114"/>
        <v>65.970076361763276</v>
      </c>
      <c r="I960" s="142">
        <f t="shared" si="115"/>
        <v>14.513416799587921</v>
      </c>
      <c r="J960" s="54">
        <f t="shared" si="119"/>
        <v>32.985038180881638</v>
      </c>
      <c r="K960" s="54">
        <v>0.50224648116184256</v>
      </c>
      <c r="L960" s="56">
        <f t="shared" si="121"/>
        <v>3.56593278756593E-2</v>
      </c>
    </row>
    <row r="961" spans="1:13" x14ac:dyDescent="0.2">
      <c r="A961" s="105">
        <f t="shared" si="120"/>
        <v>64</v>
      </c>
      <c r="B961" s="57" t="s">
        <v>1319</v>
      </c>
      <c r="C961" s="40">
        <v>1632.1</v>
      </c>
      <c r="D961" s="40"/>
      <c r="E961" s="40"/>
      <c r="F961" s="57">
        <f>C961+D961+E961</f>
        <v>1632.1</v>
      </c>
      <c r="G961" s="56">
        <f t="shared" si="118"/>
        <v>8.846601256780013E-3</v>
      </c>
      <c r="H961" s="321">
        <f t="shared" si="114"/>
        <v>33.687857585818293</v>
      </c>
      <c r="I961" s="142">
        <f t="shared" si="115"/>
        <v>7.4113286688800244</v>
      </c>
      <c r="J961" s="54">
        <f t="shared" si="119"/>
        <v>16.843928792909146</v>
      </c>
      <c r="K961" s="54">
        <v>0.2564739782560756</v>
      </c>
      <c r="L961" s="56">
        <f t="shared" si="121"/>
        <v>3.56593278756593E-2</v>
      </c>
    </row>
    <row r="962" spans="1:13" x14ac:dyDescent="0.2">
      <c r="A962" s="105">
        <f t="shared" si="120"/>
        <v>65</v>
      </c>
      <c r="B962" s="57" t="s">
        <v>609</v>
      </c>
      <c r="C962" s="107">
        <v>3084.1</v>
      </c>
      <c r="D962" s="59"/>
      <c r="E962" s="59">
        <v>109.7</v>
      </c>
      <c r="F962" s="57">
        <f>C962+D962+E962</f>
        <v>3193.7999999999997</v>
      </c>
      <c r="G962" s="56">
        <f t="shared" si="118"/>
        <v>1.7311607802159186E-2</v>
      </c>
      <c r="H962" s="321">
        <f t="shared" ref="H962" si="122">G962*3808</f>
        <v>65.922602510622184</v>
      </c>
      <c r="I962" s="142">
        <f t="shared" ref="I962" si="123">H962*0.22</f>
        <v>14.50297255233688</v>
      </c>
      <c r="J962" s="54">
        <f t="shared" si="119"/>
        <v>32.961301255311092</v>
      </c>
      <c r="K962" s="54">
        <v>0.42871901689738701</v>
      </c>
      <c r="L962" s="56">
        <f t="shared" ref="L962:L963" si="124">(H962+I962+J962+K962)/F962</f>
        <v>3.5636419104254358E-2</v>
      </c>
    </row>
    <row r="963" spans="1:13" s="50" customFormat="1" x14ac:dyDescent="0.2">
      <c r="A963" s="63"/>
      <c r="B963" s="33" t="s">
        <v>1276</v>
      </c>
      <c r="C963" s="65">
        <f>SUM(C898:C962)</f>
        <v>179704.92999999996</v>
      </c>
      <c r="D963" s="65">
        <f t="shared" ref="D963:J963" si="125">SUM(D898:D962)</f>
        <v>939.9</v>
      </c>
      <c r="E963" s="65">
        <f t="shared" si="125"/>
        <v>3844.0999999999995</v>
      </c>
      <c r="F963" s="65">
        <f t="shared" si="125"/>
        <v>184488.92999999996</v>
      </c>
      <c r="G963" s="65">
        <f t="shared" si="125"/>
        <v>0.99999999999999989</v>
      </c>
      <c r="H963" s="65">
        <f t="shared" si="125"/>
        <v>3807.9999999999995</v>
      </c>
      <c r="I963" s="65">
        <f t="shared" si="125"/>
        <v>837.7600000000001</v>
      </c>
      <c r="J963" s="65">
        <f t="shared" si="125"/>
        <v>1903.9999999999998</v>
      </c>
      <c r="K963" s="66">
        <v>28.918078265443668</v>
      </c>
      <c r="L963" s="52">
        <f t="shared" si="124"/>
        <v>3.5658931287993509E-2</v>
      </c>
    </row>
    <row r="964" spans="1:13" s="50" customFormat="1" x14ac:dyDescent="0.2">
      <c r="A964" s="356" t="s">
        <v>1976</v>
      </c>
      <c r="B964" s="356"/>
      <c r="C964" s="356"/>
      <c r="D964" s="356"/>
      <c r="E964" s="356"/>
      <c r="F964" s="356"/>
      <c r="G964" s="356"/>
      <c r="H964" s="356"/>
      <c r="I964" s="356"/>
      <c r="J964" s="356"/>
      <c r="K964" s="356"/>
      <c r="L964" s="356"/>
    </row>
    <row r="965" spans="1:13" x14ac:dyDescent="0.2">
      <c r="A965" s="77">
        <v>1</v>
      </c>
      <c r="B965" s="57" t="s">
        <v>1278</v>
      </c>
      <c r="C965" s="57">
        <v>653.70000000000005</v>
      </c>
      <c r="D965" s="57">
        <v>37.5</v>
      </c>
      <c r="E965" s="57">
        <v>147.30000000000001</v>
      </c>
      <c r="F965" s="57">
        <f t="shared" ref="F965:F1028" si="126">C965+D965+E965</f>
        <v>838.5</v>
      </c>
      <c r="G965" s="56">
        <f>1/224070.76*F965</f>
        <v>3.7421214619881684E-3</v>
      </c>
      <c r="H965" s="321">
        <f t="shared" ref="H965:H1028" si="127">G965*3808</f>
        <v>14.249998527250945</v>
      </c>
      <c r="I965" s="54">
        <f>H965*0.22</f>
        <v>3.1349996759952079</v>
      </c>
      <c r="J965" s="54">
        <f t="shared" ref="J965:J1028" si="128">H965*0.475</f>
        <v>6.7687493004441981</v>
      </c>
      <c r="K965" s="142">
        <v>0.21352856019017538</v>
      </c>
      <c r="L965" s="56">
        <f t="shared" ref="L965:L1028" si="129">(H965+I965+J965+K965)/F965</f>
        <v>2.9060555830507488E-2</v>
      </c>
    </row>
    <row r="966" spans="1:13" x14ac:dyDescent="0.2">
      <c r="A966" s="78">
        <f>A965+1</f>
        <v>2</v>
      </c>
      <c r="B966" s="57" t="s">
        <v>1279</v>
      </c>
      <c r="C966" s="57">
        <v>244</v>
      </c>
      <c r="D966" s="57"/>
      <c r="E966" s="57"/>
      <c r="F966" s="57">
        <f t="shared" si="126"/>
        <v>244</v>
      </c>
      <c r="G966" s="56">
        <f t="shared" ref="G966:G1029" si="130">1/224070.76*F966</f>
        <v>1.0889417253728243E-3</v>
      </c>
      <c r="H966" s="321">
        <f t="shared" si="127"/>
        <v>4.1466900902197148</v>
      </c>
      <c r="I966" s="54">
        <f t="shared" ref="I966:I1029" si="131">H966*0.22</f>
        <v>0.91227181984833727</v>
      </c>
      <c r="J966" s="54">
        <f t="shared" si="128"/>
        <v>1.9696777928543645</v>
      </c>
      <c r="K966" s="142">
        <v>6.2135919721410603E-2</v>
      </c>
      <c r="L966" s="56">
        <f t="shared" si="129"/>
        <v>2.9060555830507488E-2</v>
      </c>
      <c r="M966" s="140"/>
    </row>
    <row r="967" spans="1:13" x14ac:dyDescent="0.2">
      <c r="A967" s="78">
        <f t="shared" ref="A967:A1030" si="132">A966+1</f>
        <v>3</v>
      </c>
      <c r="B967" s="57" t="s">
        <v>1280</v>
      </c>
      <c r="C967" s="57">
        <v>279.89999999999998</v>
      </c>
      <c r="D967" s="57"/>
      <c r="E967" s="57"/>
      <c r="F967" s="57">
        <f t="shared" si="126"/>
        <v>279.89999999999998</v>
      </c>
      <c r="G967" s="56">
        <f t="shared" si="130"/>
        <v>1.2491589710321863E-3</v>
      </c>
      <c r="H967" s="321">
        <f t="shared" si="127"/>
        <v>4.7567973616905652</v>
      </c>
      <c r="I967" s="54">
        <f t="shared" si="131"/>
        <v>1.0464954195719243</v>
      </c>
      <c r="J967" s="54">
        <f t="shared" si="128"/>
        <v>2.2594787468030182</v>
      </c>
      <c r="K967" s="142">
        <v>7.1278048893536186E-2</v>
      </c>
      <c r="L967" s="56">
        <f t="shared" si="129"/>
        <v>2.9060555830507481E-2</v>
      </c>
    </row>
    <row r="968" spans="1:13" x14ac:dyDescent="0.2">
      <c r="A968" s="78">
        <f t="shared" si="132"/>
        <v>4</v>
      </c>
      <c r="B968" s="57" t="s">
        <v>1281</v>
      </c>
      <c r="C968" s="57">
        <v>107.3</v>
      </c>
      <c r="D968" s="57"/>
      <c r="E968" s="57"/>
      <c r="F968" s="57">
        <f t="shared" si="126"/>
        <v>107.3</v>
      </c>
      <c r="G968" s="56">
        <f t="shared" si="130"/>
        <v>4.7886658660862305E-4</v>
      </c>
      <c r="H968" s="321">
        <f t="shared" si="127"/>
        <v>1.8235239618056365</v>
      </c>
      <c r="I968" s="54">
        <f t="shared" si="131"/>
        <v>0.40117527159724004</v>
      </c>
      <c r="J968" s="54">
        <f t="shared" si="128"/>
        <v>0.8661738818576773</v>
      </c>
      <c r="K968" s="142">
        <v>2.7324525352899007E-2</v>
      </c>
      <c r="L968" s="56">
        <f t="shared" si="129"/>
        <v>2.9060555830507484E-2</v>
      </c>
    </row>
    <row r="969" spans="1:13" x14ac:dyDescent="0.2">
      <c r="A969" s="78">
        <f t="shared" si="132"/>
        <v>5</v>
      </c>
      <c r="B969" s="57" t="s">
        <v>1283</v>
      </c>
      <c r="C969" s="57">
        <v>149.30000000000001</v>
      </c>
      <c r="D969" s="57"/>
      <c r="E969" s="57"/>
      <c r="F969" s="57">
        <f t="shared" si="126"/>
        <v>149.30000000000001</v>
      </c>
      <c r="G969" s="56">
        <f t="shared" si="130"/>
        <v>6.6630737540230602E-4</v>
      </c>
      <c r="H969" s="321">
        <f t="shared" si="127"/>
        <v>2.5372984855319811</v>
      </c>
      <c r="I969" s="54">
        <f t="shared" si="131"/>
        <v>0.55820566681703587</v>
      </c>
      <c r="J969" s="54">
        <f t="shared" si="128"/>
        <v>1.205216780627691</v>
      </c>
      <c r="K969" s="142">
        <v>3.8020052518059858E-2</v>
      </c>
      <c r="L969" s="56">
        <f t="shared" si="129"/>
        <v>2.9060555830507481E-2</v>
      </c>
    </row>
    <row r="970" spans="1:13" x14ac:dyDescent="0.2">
      <c r="A970" s="78">
        <f t="shared" si="132"/>
        <v>6</v>
      </c>
      <c r="B970" s="57" t="s">
        <v>1284</v>
      </c>
      <c r="C970" s="57">
        <v>111.1</v>
      </c>
      <c r="D970" s="57">
        <v>25.8</v>
      </c>
      <c r="E970" s="57"/>
      <c r="F970" s="57">
        <f t="shared" si="126"/>
        <v>136.9</v>
      </c>
      <c r="G970" s="56">
        <f t="shared" si="130"/>
        <v>6.1096771394893287E-4</v>
      </c>
      <c r="H970" s="321">
        <f t="shared" si="127"/>
        <v>2.3265650547175363</v>
      </c>
      <c r="I970" s="54">
        <f t="shared" si="131"/>
        <v>0.51184431203785796</v>
      </c>
      <c r="J970" s="54">
        <f t="shared" si="128"/>
        <v>1.1051184009908297</v>
      </c>
      <c r="K970" s="142">
        <v>3.4862325450250461E-2</v>
      </c>
      <c r="L970" s="56">
        <f t="shared" si="129"/>
        <v>2.9060555830507484E-2</v>
      </c>
    </row>
    <row r="971" spans="1:13" x14ac:dyDescent="0.2">
      <c r="A971" s="78">
        <f t="shared" si="132"/>
        <v>7</v>
      </c>
      <c r="B971" s="57" t="s">
        <v>1285</v>
      </c>
      <c r="C971" s="57">
        <v>131.5</v>
      </c>
      <c r="D971" s="57"/>
      <c r="E971" s="57"/>
      <c r="F971" s="57">
        <f t="shared" si="126"/>
        <v>131.5</v>
      </c>
      <c r="G971" s="56">
        <f t="shared" si="130"/>
        <v>5.8686818396117371E-4</v>
      </c>
      <c r="H971" s="321">
        <f t="shared" si="127"/>
        <v>2.2347940445241496</v>
      </c>
      <c r="I971" s="54">
        <f t="shared" si="131"/>
        <v>0.4916546897953129</v>
      </c>
      <c r="J971" s="54">
        <f t="shared" si="128"/>
        <v>1.0615271711489711</v>
      </c>
      <c r="K971" s="142">
        <v>3.3487186243301215E-2</v>
      </c>
      <c r="L971" s="56">
        <f t="shared" si="129"/>
        <v>2.9060555830507491E-2</v>
      </c>
    </row>
    <row r="972" spans="1:13" x14ac:dyDescent="0.2">
      <c r="A972" s="78">
        <f t="shared" si="132"/>
        <v>8</v>
      </c>
      <c r="B972" s="57" t="s">
        <v>1286</v>
      </c>
      <c r="C972" s="57">
        <v>164</v>
      </c>
      <c r="D972" s="57"/>
      <c r="E972" s="57"/>
      <c r="F972" s="57">
        <f t="shared" si="126"/>
        <v>164</v>
      </c>
      <c r="G972" s="56">
        <f t="shared" si="130"/>
        <v>7.3191165148009493E-4</v>
      </c>
      <c r="H972" s="321">
        <f t="shared" si="127"/>
        <v>2.7871195688362014</v>
      </c>
      <c r="I972" s="54">
        <f t="shared" si="131"/>
        <v>0.61316630514396431</v>
      </c>
      <c r="J972" s="54">
        <f t="shared" si="128"/>
        <v>1.3238817951971955</v>
      </c>
      <c r="K972" s="142">
        <v>4.1763487025866151E-2</v>
      </c>
      <c r="L972" s="56">
        <f t="shared" si="129"/>
        <v>2.9060555830507484E-2</v>
      </c>
    </row>
    <row r="973" spans="1:13" x14ac:dyDescent="0.2">
      <c r="A973" s="78">
        <f t="shared" si="132"/>
        <v>9</v>
      </c>
      <c r="B973" s="57" t="s">
        <v>1287</v>
      </c>
      <c r="C973" s="57">
        <v>183.5</v>
      </c>
      <c r="D973" s="57"/>
      <c r="E973" s="57"/>
      <c r="F973" s="57">
        <f t="shared" si="126"/>
        <v>183.5</v>
      </c>
      <c r="G973" s="56">
        <f t="shared" si="130"/>
        <v>8.1893773199144765E-4</v>
      </c>
      <c r="H973" s="321">
        <f t="shared" si="127"/>
        <v>3.1185148834234329</v>
      </c>
      <c r="I973" s="54">
        <f t="shared" si="131"/>
        <v>0.68607327435315524</v>
      </c>
      <c r="J973" s="54">
        <f t="shared" si="128"/>
        <v>1.4812945696261306</v>
      </c>
      <c r="K973" s="142">
        <v>4.6729267495405111E-2</v>
      </c>
      <c r="L973" s="56">
        <f t="shared" si="129"/>
        <v>2.9060555830507488E-2</v>
      </c>
    </row>
    <row r="974" spans="1:13" x14ac:dyDescent="0.2">
      <c r="A974" s="78">
        <f t="shared" si="132"/>
        <v>10</v>
      </c>
      <c r="B974" s="57" t="s">
        <v>1288</v>
      </c>
      <c r="C974" s="57">
        <v>4270.7</v>
      </c>
      <c r="D974" s="57"/>
      <c r="E974" s="57"/>
      <c r="F974" s="57">
        <f t="shared" si="126"/>
        <v>4270.7</v>
      </c>
      <c r="G974" s="56">
        <f t="shared" si="130"/>
        <v>1.9059604207170983E-2</v>
      </c>
      <c r="H974" s="321">
        <f t="shared" si="127"/>
        <v>72.578972820907097</v>
      </c>
      <c r="I974" s="54">
        <f t="shared" si="131"/>
        <v>15.967374020599561</v>
      </c>
      <c r="J974" s="54">
        <f t="shared" si="128"/>
        <v>34.475012089930871</v>
      </c>
      <c r="K974" s="142">
        <v>1.0875568539107716</v>
      </c>
      <c r="L974" s="56">
        <f t="shared" si="129"/>
        <v>2.9060555830507484E-2</v>
      </c>
    </row>
    <row r="975" spans="1:13" x14ac:dyDescent="0.2">
      <c r="A975" s="78">
        <f t="shared" si="132"/>
        <v>11</v>
      </c>
      <c r="B975" s="57" t="s">
        <v>1289</v>
      </c>
      <c r="C975" s="57">
        <v>2670.7</v>
      </c>
      <c r="D975" s="57"/>
      <c r="E975" s="57"/>
      <c r="F975" s="57">
        <f t="shared" si="126"/>
        <v>2670.7</v>
      </c>
      <c r="G975" s="56">
        <f t="shared" si="130"/>
        <v>1.1919002729316399E-2</v>
      </c>
      <c r="H975" s="321">
        <f t="shared" si="127"/>
        <v>45.387562393236848</v>
      </c>
      <c r="I975" s="54">
        <f t="shared" si="131"/>
        <v>9.9852637265121071</v>
      </c>
      <c r="J975" s="54">
        <f t="shared" si="128"/>
        <v>21.559092136787502</v>
      </c>
      <c r="K975" s="142">
        <v>0.68010819999988237</v>
      </c>
      <c r="L975" s="56">
        <f t="shared" si="129"/>
        <v>2.9060555830507488E-2</v>
      </c>
    </row>
    <row r="976" spans="1:13" x14ac:dyDescent="0.2">
      <c r="A976" s="78">
        <f t="shared" si="132"/>
        <v>12</v>
      </c>
      <c r="B976" s="57" t="s">
        <v>1290</v>
      </c>
      <c r="C976" s="57">
        <v>463.7</v>
      </c>
      <c r="D976" s="57"/>
      <c r="E976" s="57">
        <v>121.1</v>
      </c>
      <c r="F976" s="57">
        <f t="shared" si="126"/>
        <v>584.79999999999995</v>
      </c>
      <c r="G976" s="56">
        <f t="shared" si="130"/>
        <v>2.6098898401558505E-3</v>
      </c>
      <c r="H976" s="321">
        <f t="shared" si="127"/>
        <v>9.9384605113134779</v>
      </c>
      <c r="I976" s="54">
        <f t="shared" si="131"/>
        <v>2.1864613124889654</v>
      </c>
      <c r="J976" s="54">
        <f t="shared" si="128"/>
        <v>4.7207687428739016</v>
      </c>
      <c r="K976" s="142">
        <v>0.14892248300442998</v>
      </c>
      <c r="L976" s="56">
        <f t="shared" si="129"/>
        <v>2.9060555830507484E-2</v>
      </c>
    </row>
    <row r="977" spans="1:12" x14ac:dyDescent="0.2">
      <c r="A977" s="78">
        <f t="shared" si="132"/>
        <v>13</v>
      </c>
      <c r="B977" s="57" t="s">
        <v>1291</v>
      </c>
      <c r="C977" s="57">
        <v>892.4</v>
      </c>
      <c r="D977" s="57"/>
      <c r="E977" s="57"/>
      <c r="F977" s="57">
        <f t="shared" si="126"/>
        <v>892.4</v>
      </c>
      <c r="G977" s="56">
        <f t="shared" si="130"/>
        <v>3.9826704742733946E-3</v>
      </c>
      <c r="H977" s="321">
        <f t="shared" si="127"/>
        <v>15.166009166033087</v>
      </c>
      <c r="I977" s="54">
        <f t="shared" si="131"/>
        <v>3.3365220165272791</v>
      </c>
      <c r="J977" s="54">
        <f t="shared" si="128"/>
        <v>7.203854353865716</v>
      </c>
      <c r="K977" s="142">
        <v>0.22725448671879847</v>
      </c>
      <c r="L977" s="56">
        <f t="shared" si="129"/>
        <v>2.9060555830507484E-2</v>
      </c>
    </row>
    <row r="978" spans="1:12" x14ac:dyDescent="0.2">
      <c r="A978" s="78">
        <f t="shared" si="132"/>
        <v>14</v>
      </c>
      <c r="B978" s="57" t="s">
        <v>1292</v>
      </c>
      <c r="C978" s="57">
        <v>481.8</v>
      </c>
      <c r="D978" s="57"/>
      <c r="E978" s="57">
        <v>50.8</v>
      </c>
      <c r="F978" s="57">
        <f t="shared" si="126"/>
        <v>532.6</v>
      </c>
      <c r="G978" s="56">
        <f t="shared" si="130"/>
        <v>2.3769277169408448E-3</v>
      </c>
      <c r="H978" s="321">
        <f t="shared" si="127"/>
        <v>9.0513407461107374</v>
      </c>
      <c r="I978" s="54">
        <f t="shared" si="131"/>
        <v>1.9912949641443622</v>
      </c>
      <c r="J978" s="54">
        <f t="shared" si="128"/>
        <v>4.2993868544026004</v>
      </c>
      <c r="K978" s="142">
        <v>0.13562947067058728</v>
      </c>
      <c r="L978" s="56">
        <f t="shared" si="129"/>
        <v>2.9060555830507484E-2</v>
      </c>
    </row>
    <row r="979" spans="1:12" x14ac:dyDescent="0.2">
      <c r="A979" s="78">
        <f t="shared" si="132"/>
        <v>15</v>
      </c>
      <c r="B979" s="57" t="s">
        <v>1293</v>
      </c>
      <c r="C979" s="57">
        <v>340.1</v>
      </c>
      <c r="D979" s="57"/>
      <c r="E979" s="57"/>
      <c r="F979" s="57">
        <f t="shared" si="126"/>
        <v>340.1</v>
      </c>
      <c r="G979" s="56">
        <f t="shared" si="130"/>
        <v>1.5178241016364652E-3</v>
      </c>
      <c r="H979" s="321">
        <f t="shared" si="127"/>
        <v>5.7798741790316592</v>
      </c>
      <c r="I979" s="54">
        <f t="shared" si="131"/>
        <v>1.271572319386965</v>
      </c>
      <c r="J979" s="54">
        <f t="shared" si="128"/>
        <v>2.745440235040038</v>
      </c>
      <c r="K979" s="142">
        <v>8.6608304496933408E-2</v>
      </c>
      <c r="L979" s="56">
        <f t="shared" si="129"/>
        <v>2.9060555830507477E-2</v>
      </c>
    </row>
    <row r="980" spans="1:12" x14ac:dyDescent="0.2">
      <c r="A980" s="78">
        <f t="shared" si="132"/>
        <v>16</v>
      </c>
      <c r="B980" s="57" t="s">
        <v>1294</v>
      </c>
      <c r="C980" s="57">
        <v>449.9</v>
      </c>
      <c r="D980" s="57"/>
      <c r="E980" s="57">
        <v>99.3</v>
      </c>
      <c r="F980" s="57">
        <f t="shared" si="126"/>
        <v>549.19999999999993</v>
      </c>
      <c r="G980" s="56">
        <f t="shared" si="130"/>
        <v>2.4510114572735857E-3</v>
      </c>
      <c r="H980" s="321">
        <f t="shared" si="127"/>
        <v>9.333451629297814</v>
      </c>
      <c r="I980" s="54">
        <f t="shared" si="131"/>
        <v>2.053359358445519</v>
      </c>
      <c r="J980" s="54">
        <f t="shared" si="128"/>
        <v>4.4333895239164613</v>
      </c>
      <c r="K980" s="142">
        <v>0.13985675045491269</v>
      </c>
      <c r="L980" s="56">
        <f t="shared" si="129"/>
        <v>2.9060555830507484E-2</v>
      </c>
    </row>
    <row r="981" spans="1:12" x14ac:dyDescent="0.2">
      <c r="A981" s="78">
        <f t="shared" si="132"/>
        <v>17</v>
      </c>
      <c r="B981" s="57" t="s">
        <v>1295</v>
      </c>
      <c r="C981" s="57">
        <v>855.5</v>
      </c>
      <c r="D981" s="57"/>
      <c r="E981" s="57">
        <v>188</v>
      </c>
      <c r="F981" s="57">
        <f t="shared" si="126"/>
        <v>1043.5</v>
      </c>
      <c r="G981" s="56">
        <f t="shared" si="130"/>
        <v>4.6570110263382865E-3</v>
      </c>
      <c r="H981" s="321">
        <f t="shared" si="127"/>
        <v>17.733897988296196</v>
      </c>
      <c r="I981" s="54">
        <f t="shared" si="131"/>
        <v>3.9014575574251631</v>
      </c>
      <c r="J981" s="54">
        <f t="shared" si="128"/>
        <v>8.4236015444406931</v>
      </c>
      <c r="K981" s="142">
        <v>0.26573291897250811</v>
      </c>
      <c r="L981" s="56">
        <f t="shared" si="129"/>
        <v>2.9060555830507484E-2</v>
      </c>
    </row>
    <row r="982" spans="1:12" x14ac:dyDescent="0.2">
      <c r="A982" s="78">
        <f t="shared" si="132"/>
        <v>18</v>
      </c>
      <c r="B982" s="57" t="s">
        <v>1296</v>
      </c>
      <c r="C982" s="57">
        <v>851.2</v>
      </c>
      <c r="D982" s="57"/>
      <c r="E982" s="57">
        <v>76.2</v>
      </c>
      <c r="F982" s="57">
        <f t="shared" si="126"/>
        <v>927.40000000000009</v>
      </c>
      <c r="G982" s="56">
        <f t="shared" si="130"/>
        <v>4.1388711316014638E-3</v>
      </c>
      <c r="H982" s="321">
        <f t="shared" si="127"/>
        <v>15.760821269138374</v>
      </c>
      <c r="I982" s="54">
        <f t="shared" si="131"/>
        <v>3.4673806792104425</v>
      </c>
      <c r="J982" s="54">
        <f t="shared" si="128"/>
        <v>7.4863901028407271</v>
      </c>
      <c r="K982" s="142">
        <v>0.23616742602309923</v>
      </c>
      <c r="L982" s="56">
        <f t="shared" si="129"/>
        <v>2.9060555830507481E-2</v>
      </c>
    </row>
    <row r="983" spans="1:12" x14ac:dyDescent="0.2">
      <c r="A983" s="78">
        <f t="shared" si="132"/>
        <v>19</v>
      </c>
      <c r="B983" s="57" t="s">
        <v>1297</v>
      </c>
      <c r="C983" s="57">
        <v>544.4</v>
      </c>
      <c r="D983" s="57">
        <v>105.8</v>
      </c>
      <c r="E983" s="57">
        <v>74</v>
      </c>
      <c r="F983" s="57">
        <f t="shared" si="126"/>
        <v>724.19999999999993</v>
      </c>
      <c r="G983" s="56">
        <f t="shared" si="130"/>
        <v>3.232014743913931E-3</v>
      </c>
      <c r="H983" s="321">
        <f t="shared" si="127"/>
        <v>12.307512144824249</v>
      </c>
      <c r="I983" s="54">
        <f t="shared" si="131"/>
        <v>2.707652671861335</v>
      </c>
      <c r="J983" s="54">
        <f t="shared" si="128"/>
        <v>5.8460682687915186</v>
      </c>
      <c r="K983" s="142">
        <v>0.18442144697641621</v>
      </c>
      <c r="L983" s="56">
        <f t="shared" si="129"/>
        <v>2.9060555830507484E-2</v>
      </c>
    </row>
    <row r="984" spans="1:12" x14ac:dyDescent="0.2">
      <c r="A984" s="78">
        <f t="shared" si="132"/>
        <v>20</v>
      </c>
      <c r="B984" s="57" t="s">
        <v>1298</v>
      </c>
      <c r="C984" s="57">
        <v>252.4</v>
      </c>
      <c r="D984" s="57">
        <v>53</v>
      </c>
      <c r="E984" s="57">
        <v>35.4</v>
      </c>
      <c r="F984" s="57">
        <f t="shared" si="126"/>
        <v>340.79999999999995</v>
      </c>
      <c r="G984" s="56">
        <f t="shared" si="130"/>
        <v>1.5209481147830262E-3</v>
      </c>
      <c r="H984" s="321">
        <f t="shared" si="127"/>
        <v>5.7917704210937639</v>
      </c>
      <c r="I984" s="54">
        <f t="shared" si="131"/>
        <v>1.2741894926406281</v>
      </c>
      <c r="J984" s="54">
        <f t="shared" si="128"/>
        <v>2.7510909500195377</v>
      </c>
      <c r="K984" s="142">
        <v>8.6786563283019383E-2</v>
      </c>
      <c r="L984" s="56">
        <f t="shared" si="129"/>
        <v>2.9060555830507488E-2</v>
      </c>
    </row>
    <row r="985" spans="1:12" x14ac:dyDescent="0.2">
      <c r="A985" s="78">
        <f t="shared" si="132"/>
        <v>21</v>
      </c>
      <c r="B985" s="57" t="s">
        <v>1299</v>
      </c>
      <c r="C985" s="57">
        <v>446.3</v>
      </c>
      <c r="D985" s="57">
        <v>12.4</v>
      </c>
      <c r="E985" s="57">
        <v>75.400000000000006</v>
      </c>
      <c r="F985" s="57">
        <f t="shared" si="126"/>
        <v>534.1</v>
      </c>
      <c r="G985" s="56">
        <f t="shared" si="130"/>
        <v>2.3836220308263338E-3</v>
      </c>
      <c r="H985" s="321">
        <f t="shared" si="127"/>
        <v>9.0768326933866792</v>
      </c>
      <c r="I985" s="54">
        <f t="shared" si="131"/>
        <v>1.9969031925450695</v>
      </c>
      <c r="J985" s="54">
        <f t="shared" si="128"/>
        <v>4.3114955293586723</v>
      </c>
      <c r="K985" s="142">
        <v>0.13601145378362872</v>
      </c>
      <c r="L985" s="56">
        <f t="shared" si="129"/>
        <v>2.9060555830507488E-2</v>
      </c>
    </row>
    <row r="986" spans="1:12" x14ac:dyDescent="0.2">
      <c r="A986" s="78">
        <f t="shared" si="132"/>
        <v>22</v>
      </c>
      <c r="B986" s="57" t="s">
        <v>1300</v>
      </c>
      <c r="C986" s="57">
        <v>237.5</v>
      </c>
      <c r="D986" s="57"/>
      <c r="E986" s="57"/>
      <c r="F986" s="57">
        <f t="shared" si="126"/>
        <v>237.5</v>
      </c>
      <c r="G986" s="56">
        <f t="shared" si="130"/>
        <v>1.0599330318690398E-3</v>
      </c>
      <c r="H986" s="321">
        <f t="shared" si="127"/>
        <v>4.036224985357304</v>
      </c>
      <c r="I986" s="54">
        <f t="shared" si="131"/>
        <v>0.88796949677860693</v>
      </c>
      <c r="J986" s="54">
        <f t="shared" si="128"/>
        <v>1.9172068680447194</v>
      </c>
      <c r="K986" s="142">
        <v>6.0480659564897614E-2</v>
      </c>
      <c r="L986" s="56">
        <f t="shared" si="129"/>
        <v>2.9060555830507488E-2</v>
      </c>
    </row>
    <row r="987" spans="1:12" x14ac:dyDescent="0.2">
      <c r="A987" s="78">
        <f t="shared" si="132"/>
        <v>23</v>
      </c>
      <c r="B987" s="57" t="s">
        <v>1301</v>
      </c>
      <c r="C987" s="57">
        <v>159.5</v>
      </c>
      <c r="D987" s="57"/>
      <c r="E987" s="57">
        <v>91.9</v>
      </c>
      <c r="F987" s="57">
        <f t="shared" si="126"/>
        <v>251.4</v>
      </c>
      <c r="G987" s="56">
        <f t="shared" si="130"/>
        <v>1.1219670072079016E-3</v>
      </c>
      <c r="H987" s="321">
        <f t="shared" si="127"/>
        <v>4.2724503634476889</v>
      </c>
      <c r="I987" s="54">
        <f t="shared" si="131"/>
        <v>0.93993907995849157</v>
      </c>
      <c r="J987" s="54">
        <f t="shared" si="128"/>
        <v>2.029413922637652</v>
      </c>
      <c r="K987" s="142">
        <v>6.4020369745748471E-2</v>
      </c>
      <c r="L987" s="56">
        <f t="shared" si="129"/>
        <v>2.9060555830507484E-2</v>
      </c>
    </row>
    <row r="988" spans="1:12" x14ac:dyDescent="0.2">
      <c r="A988" s="78">
        <f t="shared" si="132"/>
        <v>24</v>
      </c>
      <c r="B988" s="57" t="s">
        <v>1302</v>
      </c>
      <c r="C988" s="57">
        <v>6036.5</v>
      </c>
      <c r="D988" s="57"/>
      <c r="E988" s="57">
        <v>57.9</v>
      </c>
      <c r="F988" s="57">
        <f t="shared" si="126"/>
        <v>6094.4</v>
      </c>
      <c r="G988" s="56">
        <f t="shared" si="130"/>
        <v>2.7198551029148112E-2</v>
      </c>
      <c r="H988" s="321">
        <f t="shared" si="127"/>
        <v>103.57208231899601</v>
      </c>
      <c r="I988" s="54">
        <f t="shared" si="131"/>
        <v>22.785858110179124</v>
      </c>
      <c r="J988" s="54">
        <f t="shared" si="128"/>
        <v>49.1967391015231</v>
      </c>
      <c r="K988" s="142">
        <v>1.5519719227465771</v>
      </c>
      <c r="L988" s="56">
        <f t="shared" si="129"/>
        <v>2.9060555830507488E-2</v>
      </c>
    </row>
    <row r="989" spans="1:12" x14ac:dyDescent="0.2">
      <c r="A989" s="78">
        <f t="shared" si="132"/>
        <v>25</v>
      </c>
      <c r="B989" s="57" t="s">
        <v>1303</v>
      </c>
      <c r="C989" s="57">
        <v>5942.78</v>
      </c>
      <c r="D989" s="57">
        <v>26.3</v>
      </c>
      <c r="E989" s="57">
        <v>169.5</v>
      </c>
      <c r="F989" s="57">
        <f t="shared" si="126"/>
        <v>6138.58</v>
      </c>
      <c r="G989" s="56">
        <f t="shared" si="130"/>
        <v>2.7395720887455371E-2</v>
      </c>
      <c r="H989" s="321">
        <f t="shared" si="127"/>
        <v>104.32290513943005</v>
      </c>
      <c r="I989" s="54">
        <f t="shared" si="131"/>
        <v>22.951039130674612</v>
      </c>
      <c r="J989" s="54">
        <f t="shared" si="128"/>
        <v>49.553379941229274</v>
      </c>
      <c r="K989" s="142">
        <v>1.5632225987026918</v>
      </c>
      <c r="L989" s="56">
        <f t="shared" si="129"/>
        <v>2.9060555830507484E-2</v>
      </c>
    </row>
    <row r="990" spans="1:12" x14ac:dyDescent="0.2">
      <c r="A990" s="78">
        <f t="shared" si="132"/>
        <v>26</v>
      </c>
      <c r="B990" s="57" t="s">
        <v>1304</v>
      </c>
      <c r="C990" s="57">
        <v>362.7</v>
      </c>
      <c r="D990" s="57"/>
      <c r="E990" s="57">
        <v>64.8</v>
      </c>
      <c r="F990" s="57">
        <f t="shared" si="126"/>
        <v>427.5</v>
      </c>
      <c r="G990" s="56">
        <f t="shared" si="130"/>
        <v>1.9078794573642718E-3</v>
      </c>
      <c r="H990" s="321">
        <f t="shared" si="127"/>
        <v>7.2652049736431472</v>
      </c>
      <c r="I990" s="54">
        <f t="shared" si="131"/>
        <v>1.5983450942014923</v>
      </c>
      <c r="J990" s="54">
        <f t="shared" si="128"/>
        <v>3.4509723624804947</v>
      </c>
      <c r="K990" s="142">
        <v>0.10886518721681571</v>
      </c>
      <c r="L990" s="56">
        <f t="shared" si="129"/>
        <v>2.9060555830507484E-2</v>
      </c>
    </row>
    <row r="991" spans="1:12" x14ac:dyDescent="0.2">
      <c r="A991" s="78">
        <f t="shared" si="132"/>
        <v>27</v>
      </c>
      <c r="B991" s="57" t="s">
        <v>1305</v>
      </c>
      <c r="C991" s="57">
        <v>5493.7</v>
      </c>
      <c r="D991" s="57"/>
      <c r="E991" s="57"/>
      <c r="F991" s="57">
        <f t="shared" si="126"/>
        <v>5493.7</v>
      </c>
      <c r="G991" s="56">
        <f t="shared" si="130"/>
        <v>2.4517701461806082E-2</v>
      </c>
      <c r="H991" s="321">
        <f t="shared" si="127"/>
        <v>93.363407166557565</v>
      </c>
      <c r="I991" s="54">
        <f t="shared" si="131"/>
        <v>20.539949576642666</v>
      </c>
      <c r="J991" s="54">
        <f t="shared" si="128"/>
        <v>44.34761840411484</v>
      </c>
      <c r="K991" s="142">
        <v>1.3990004187439076</v>
      </c>
      <c r="L991" s="56">
        <f t="shared" si="129"/>
        <v>2.9060555830507488E-2</v>
      </c>
    </row>
    <row r="992" spans="1:12" x14ac:dyDescent="0.2">
      <c r="A992" s="78">
        <f t="shared" si="132"/>
        <v>28</v>
      </c>
      <c r="B992" s="57" t="s">
        <v>1306</v>
      </c>
      <c r="C992" s="57">
        <v>5413.1</v>
      </c>
      <c r="D992" s="57"/>
      <c r="E992" s="57">
        <v>26</v>
      </c>
      <c r="F992" s="57">
        <f t="shared" si="126"/>
        <v>5439.1</v>
      </c>
      <c r="G992" s="56">
        <f t="shared" si="130"/>
        <v>2.4274028436374297E-2</v>
      </c>
      <c r="H992" s="321">
        <f t="shared" si="127"/>
        <v>92.435500285713331</v>
      </c>
      <c r="I992" s="54">
        <f t="shared" si="131"/>
        <v>20.335810062856932</v>
      </c>
      <c r="J992" s="54">
        <f t="shared" si="128"/>
        <v>43.906862635713829</v>
      </c>
      <c r="K992" s="142">
        <v>1.3850962334291987</v>
      </c>
      <c r="L992" s="56">
        <f t="shared" si="129"/>
        <v>2.9060555830507491E-2</v>
      </c>
    </row>
    <row r="993" spans="1:12" x14ac:dyDescent="0.2">
      <c r="A993" s="78">
        <f t="shared" si="132"/>
        <v>29</v>
      </c>
      <c r="B993" s="57" t="s">
        <v>1307</v>
      </c>
      <c r="C993" s="57">
        <v>420.4</v>
      </c>
      <c r="D993" s="57"/>
      <c r="E993" s="57">
        <v>81.3</v>
      </c>
      <c r="F993" s="57">
        <f t="shared" si="126"/>
        <v>501.7</v>
      </c>
      <c r="G993" s="56">
        <f t="shared" si="130"/>
        <v>2.2390248508997782E-3</v>
      </c>
      <c r="H993" s="321">
        <f t="shared" si="127"/>
        <v>8.526206632226355</v>
      </c>
      <c r="I993" s="54">
        <f t="shared" si="131"/>
        <v>1.8757654590897981</v>
      </c>
      <c r="J993" s="54">
        <f t="shared" si="128"/>
        <v>4.0499481503075181</v>
      </c>
      <c r="K993" s="142">
        <v>0.12776061854193321</v>
      </c>
      <c r="L993" s="56">
        <f t="shared" si="129"/>
        <v>2.9060555830507484E-2</v>
      </c>
    </row>
    <row r="994" spans="1:12" x14ac:dyDescent="0.2">
      <c r="A994" s="78">
        <f t="shared" si="132"/>
        <v>30</v>
      </c>
      <c r="B994" s="57" t="s">
        <v>1308</v>
      </c>
      <c r="C994" s="57">
        <v>176.4</v>
      </c>
      <c r="D994" s="57"/>
      <c r="E994" s="57">
        <v>88.5</v>
      </c>
      <c r="F994" s="57">
        <f t="shared" si="126"/>
        <v>264.89999999999998</v>
      </c>
      <c r="G994" s="56">
        <f t="shared" si="130"/>
        <v>1.1822158321772996E-3</v>
      </c>
      <c r="H994" s="321">
        <f t="shared" si="127"/>
        <v>4.5018778889311566</v>
      </c>
      <c r="I994" s="54">
        <f t="shared" si="131"/>
        <v>0.99041313556485444</v>
      </c>
      <c r="J994" s="54">
        <f t="shared" si="128"/>
        <v>2.1383919972422993</v>
      </c>
      <c r="K994" s="142">
        <v>6.7458217763121595E-2</v>
      </c>
      <c r="L994" s="56">
        <f t="shared" si="129"/>
        <v>2.9060555830507484E-2</v>
      </c>
    </row>
    <row r="995" spans="1:12" x14ac:dyDescent="0.2">
      <c r="A995" s="78">
        <f t="shared" si="132"/>
        <v>31</v>
      </c>
      <c r="B995" s="57" t="s">
        <v>1309</v>
      </c>
      <c r="C995" s="57">
        <v>476.7</v>
      </c>
      <c r="D995" s="57"/>
      <c r="E995" s="57">
        <v>38</v>
      </c>
      <c r="F995" s="57">
        <f t="shared" si="126"/>
        <v>514.70000000000005</v>
      </c>
      <c r="G995" s="56">
        <f t="shared" si="130"/>
        <v>2.297042237907347E-3</v>
      </c>
      <c r="H995" s="321">
        <f t="shared" si="127"/>
        <v>8.7471368419511784</v>
      </c>
      <c r="I995" s="54">
        <f t="shared" si="131"/>
        <v>1.9243701052292592</v>
      </c>
      <c r="J995" s="54">
        <f t="shared" si="128"/>
        <v>4.1548899999268096</v>
      </c>
      <c r="K995" s="142">
        <v>0.13107113885495919</v>
      </c>
      <c r="L995" s="56">
        <f t="shared" si="129"/>
        <v>2.9060555830507494E-2</v>
      </c>
    </row>
    <row r="996" spans="1:12" x14ac:dyDescent="0.2">
      <c r="A996" s="78">
        <f t="shared" si="132"/>
        <v>32</v>
      </c>
      <c r="B996" s="57" t="s">
        <v>1314</v>
      </c>
      <c r="C996" s="57">
        <v>474.8</v>
      </c>
      <c r="D996" s="57"/>
      <c r="E996" s="57"/>
      <c r="F996" s="57">
        <f t="shared" si="126"/>
        <v>474.8</v>
      </c>
      <c r="G996" s="56">
        <f t="shared" si="130"/>
        <v>2.1189734885533481E-3</v>
      </c>
      <c r="H996" s="321">
        <f t="shared" si="127"/>
        <v>8.0690510444111503</v>
      </c>
      <c r="I996" s="54">
        <f t="shared" si="131"/>
        <v>1.7751912297704531</v>
      </c>
      <c r="J996" s="54">
        <f t="shared" si="128"/>
        <v>3.8327992460952962</v>
      </c>
      <c r="K996" s="142">
        <v>0.12091038804805639</v>
      </c>
      <c r="L996" s="56">
        <f t="shared" si="129"/>
        <v>2.9060555830507488E-2</v>
      </c>
    </row>
    <row r="997" spans="1:12" x14ac:dyDescent="0.2">
      <c r="A997" s="78">
        <f t="shared" si="132"/>
        <v>33</v>
      </c>
      <c r="B997" s="57" t="s">
        <v>1315</v>
      </c>
      <c r="C997" s="57">
        <v>667.03</v>
      </c>
      <c r="D997" s="57"/>
      <c r="E997" s="57"/>
      <c r="F997" s="57">
        <f t="shared" si="126"/>
        <v>667.03</v>
      </c>
      <c r="G997" s="56">
        <f t="shared" si="130"/>
        <v>2.9768721273583398E-3</v>
      </c>
      <c r="H997" s="321">
        <f t="shared" si="127"/>
        <v>11.335929060980558</v>
      </c>
      <c r="I997" s="54">
        <f t="shared" si="131"/>
        <v>2.4939043934157228</v>
      </c>
      <c r="J997" s="54">
        <f t="shared" si="128"/>
        <v>5.384566303965765</v>
      </c>
      <c r="K997" s="142">
        <v>0.16986279726136277</v>
      </c>
      <c r="L997" s="56">
        <f t="shared" si="129"/>
        <v>2.9060555830507488E-2</v>
      </c>
    </row>
    <row r="998" spans="1:12" x14ac:dyDescent="0.2">
      <c r="A998" s="78">
        <f t="shared" si="132"/>
        <v>34</v>
      </c>
      <c r="B998" s="57" t="s">
        <v>1316</v>
      </c>
      <c r="C998" s="57">
        <v>1023.7</v>
      </c>
      <c r="D998" s="57"/>
      <c r="E998" s="57"/>
      <c r="F998" s="57">
        <f t="shared" si="126"/>
        <v>1023.7</v>
      </c>
      <c r="G998" s="56">
        <f t="shared" si="130"/>
        <v>4.568646083049837E-3</v>
      </c>
      <c r="H998" s="321">
        <f t="shared" si="127"/>
        <v>17.397404284253778</v>
      </c>
      <c r="I998" s="54">
        <f t="shared" si="131"/>
        <v>3.827428942535831</v>
      </c>
      <c r="J998" s="54">
        <f t="shared" si="128"/>
        <v>8.2637670350205443</v>
      </c>
      <c r="K998" s="142">
        <v>0.26069074188036084</v>
      </c>
      <c r="L998" s="56">
        <f t="shared" si="129"/>
        <v>2.9060555830507488E-2</v>
      </c>
    </row>
    <row r="999" spans="1:12" x14ac:dyDescent="0.2">
      <c r="A999" s="78">
        <f t="shared" si="132"/>
        <v>35</v>
      </c>
      <c r="B999" s="57" t="s">
        <v>1320</v>
      </c>
      <c r="C999" s="57">
        <v>214.1</v>
      </c>
      <c r="D999" s="57"/>
      <c r="E999" s="57"/>
      <c r="F999" s="57">
        <f t="shared" si="126"/>
        <v>214.1</v>
      </c>
      <c r="G999" s="56">
        <f t="shared" si="130"/>
        <v>9.5550173525541654E-4</v>
      </c>
      <c r="H999" s="321">
        <f t="shared" si="127"/>
        <v>3.6385506078526264</v>
      </c>
      <c r="I999" s="54">
        <f t="shared" si="131"/>
        <v>0.80048113372757779</v>
      </c>
      <c r="J999" s="54">
        <f t="shared" si="128"/>
        <v>1.7283115387299974</v>
      </c>
      <c r="K999" s="142">
        <v>5.4521723001450868E-2</v>
      </c>
      <c r="L999" s="56">
        <f t="shared" si="129"/>
        <v>2.9060555830507484E-2</v>
      </c>
    </row>
    <row r="1000" spans="1:12" x14ac:dyDescent="0.2">
      <c r="A1000" s="78">
        <f t="shared" si="132"/>
        <v>36</v>
      </c>
      <c r="B1000" s="57" t="s">
        <v>1321</v>
      </c>
      <c r="C1000" s="57">
        <v>396.1</v>
      </c>
      <c r="D1000" s="57"/>
      <c r="E1000" s="57">
        <v>77.8</v>
      </c>
      <c r="F1000" s="57">
        <f t="shared" si="126"/>
        <v>473.90000000000003</v>
      </c>
      <c r="G1000" s="56">
        <f t="shared" si="130"/>
        <v>2.1149569002220548E-3</v>
      </c>
      <c r="H1000" s="321">
        <f t="shared" si="127"/>
        <v>8.0537558760455852</v>
      </c>
      <c r="I1000" s="54">
        <f t="shared" si="131"/>
        <v>1.7718262927300288</v>
      </c>
      <c r="J1000" s="54">
        <f t="shared" si="128"/>
        <v>3.825534041121653</v>
      </c>
      <c r="K1000" s="142">
        <v>0.12068119818023151</v>
      </c>
      <c r="L1000" s="56">
        <f t="shared" si="129"/>
        <v>2.9060555830507484E-2</v>
      </c>
    </row>
    <row r="1001" spans="1:12" x14ac:dyDescent="0.2">
      <c r="A1001" s="78">
        <f t="shared" si="132"/>
        <v>37</v>
      </c>
      <c r="B1001" s="57" t="s">
        <v>1322</v>
      </c>
      <c r="C1001" s="57">
        <v>479.6</v>
      </c>
      <c r="D1001" s="57"/>
      <c r="E1001" s="57"/>
      <c r="F1001" s="57">
        <f t="shared" si="126"/>
        <v>479.6</v>
      </c>
      <c r="G1001" s="56">
        <f t="shared" si="130"/>
        <v>2.1403952929869119E-3</v>
      </c>
      <c r="H1001" s="321">
        <f t="shared" si="127"/>
        <v>8.1506252756941606</v>
      </c>
      <c r="I1001" s="54">
        <f t="shared" si="131"/>
        <v>1.7931375606527153</v>
      </c>
      <c r="J1001" s="54">
        <f t="shared" si="128"/>
        <v>3.8715470059547261</v>
      </c>
      <c r="K1001" s="142">
        <v>0.12213273400978904</v>
      </c>
      <c r="L1001" s="56">
        <f t="shared" si="129"/>
        <v>2.9060555830507484E-2</v>
      </c>
    </row>
    <row r="1002" spans="1:12" x14ac:dyDescent="0.2">
      <c r="A1002" s="78">
        <f t="shared" si="132"/>
        <v>38</v>
      </c>
      <c r="B1002" s="57" t="s">
        <v>1323</v>
      </c>
      <c r="C1002" s="57">
        <v>415.6</v>
      </c>
      <c r="D1002" s="57"/>
      <c r="E1002" s="57"/>
      <c r="F1002" s="57">
        <f t="shared" si="126"/>
        <v>415.6</v>
      </c>
      <c r="G1002" s="56">
        <f t="shared" si="130"/>
        <v>1.8547712338727285E-3</v>
      </c>
      <c r="H1002" s="321">
        <f t="shared" si="127"/>
        <v>7.0629688585873502</v>
      </c>
      <c r="I1002" s="54">
        <f t="shared" si="131"/>
        <v>1.5538531488892171</v>
      </c>
      <c r="J1002" s="54">
        <f t="shared" si="128"/>
        <v>3.3549102078289912</v>
      </c>
      <c r="K1002" s="142">
        <v>0.10583478785335348</v>
      </c>
      <c r="L1002" s="56">
        <f t="shared" si="129"/>
        <v>2.9060555830507491E-2</v>
      </c>
    </row>
    <row r="1003" spans="1:12" x14ac:dyDescent="0.2">
      <c r="A1003" s="78">
        <f t="shared" si="132"/>
        <v>39</v>
      </c>
      <c r="B1003" s="57" t="s">
        <v>1324</v>
      </c>
      <c r="C1003" s="57">
        <v>338.9</v>
      </c>
      <c r="D1003" s="57"/>
      <c r="E1003" s="57">
        <v>73.099999999999994</v>
      </c>
      <c r="F1003" s="57">
        <f t="shared" si="126"/>
        <v>412</v>
      </c>
      <c r="G1003" s="56">
        <f t="shared" si="130"/>
        <v>1.8387048805475555E-3</v>
      </c>
      <c r="H1003" s="321">
        <f t="shared" si="127"/>
        <v>7.0017881851250916</v>
      </c>
      <c r="I1003" s="54">
        <f t="shared" si="131"/>
        <v>1.5403934007275202</v>
      </c>
      <c r="J1003" s="54">
        <f t="shared" si="128"/>
        <v>3.3258493879344182</v>
      </c>
      <c r="K1003" s="142">
        <v>0.10491802838205398</v>
      </c>
      <c r="L1003" s="56">
        <f t="shared" si="129"/>
        <v>2.9060555830507488E-2</v>
      </c>
    </row>
    <row r="1004" spans="1:12" x14ac:dyDescent="0.2">
      <c r="A1004" s="78">
        <f t="shared" si="132"/>
        <v>40</v>
      </c>
      <c r="B1004" s="57" t="s">
        <v>1325</v>
      </c>
      <c r="C1004" s="57">
        <v>154.69999999999999</v>
      </c>
      <c r="D1004" s="57"/>
      <c r="E1004" s="57"/>
      <c r="F1004" s="57">
        <f t="shared" si="126"/>
        <v>154.69999999999999</v>
      </c>
      <c r="G1004" s="56">
        <f t="shared" si="130"/>
        <v>6.9040690539006507E-4</v>
      </c>
      <c r="H1004" s="321">
        <f t="shared" si="127"/>
        <v>2.6290694957253677</v>
      </c>
      <c r="I1004" s="54">
        <f t="shared" si="131"/>
        <v>0.57839528905958093</v>
      </c>
      <c r="J1004" s="54">
        <f t="shared" si="128"/>
        <v>1.2488080104695496</v>
      </c>
      <c r="K1004" s="142">
        <v>3.9395191725009104E-2</v>
      </c>
      <c r="L1004" s="56">
        <f t="shared" si="129"/>
        <v>2.9060555830507488E-2</v>
      </c>
    </row>
    <row r="1005" spans="1:12" x14ac:dyDescent="0.2">
      <c r="A1005" s="78">
        <f t="shared" si="132"/>
        <v>41</v>
      </c>
      <c r="B1005" s="57" t="s">
        <v>1326</v>
      </c>
      <c r="C1005" s="57">
        <v>127</v>
      </c>
      <c r="D1005" s="57">
        <v>51.8</v>
      </c>
      <c r="E1005" s="57"/>
      <c r="F1005" s="57">
        <f t="shared" si="126"/>
        <v>178.8</v>
      </c>
      <c r="G1005" s="56">
        <f t="shared" si="130"/>
        <v>7.9796221515024987E-4</v>
      </c>
      <c r="H1005" s="321">
        <f t="shared" si="127"/>
        <v>3.0386401152921514</v>
      </c>
      <c r="I1005" s="54">
        <f t="shared" si="131"/>
        <v>0.66850082536427335</v>
      </c>
      <c r="J1005" s="54">
        <f t="shared" si="128"/>
        <v>1.4433540547637718</v>
      </c>
      <c r="K1005" s="142">
        <v>4.5532387074541873E-2</v>
      </c>
      <c r="L1005" s="56">
        <f t="shared" si="129"/>
        <v>2.9060555830507481E-2</v>
      </c>
    </row>
    <row r="1006" spans="1:12" x14ac:dyDescent="0.2">
      <c r="A1006" s="78">
        <f t="shared" si="132"/>
        <v>42</v>
      </c>
      <c r="B1006" s="57" t="s">
        <v>1327</v>
      </c>
      <c r="C1006" s="57">
        <v>228.6</v>
      </c>
      <c r="D1006" s="57"/>
      <c r="E1006" s="57"/>
      <c r="F1006" s="57">
        <f t="shared" si="126"/>
        <v>228.6</v>
      </c>
      <c r="G1006" s="56">
        <f t="shared" si="130"/>
        <v>1.0202134361484737E-3</v>
      </c>
      <c r="H1006" s="321">
        <f t="shared" si="127"/>
        <v>3.884972764853388</v>
      </c>
      <c r="I1006" s="54">
        <f t="shared" si="131"/>
        <v>0.85469400826774533</v>
      </c>
      <c r="J1006" s="54">
        <f t="shared" si="128"/>
        <v>1.8453620633053593</v>
      </c>
      <c r="K1006" s="142">
        <v>5.8214226427518306E-2</v>
      </c>
      <c r="L1006" s="56">
        <f t="shared" si="129"/>
        <v>2.9060555830507481E-2</v>
      </c>
    </row>
    <row r="1007" spans="1:12" x14ac:dyDescent="0.2">
      <c r="A1007" s="78">
        <f t="shared" si="132"/>
        <v>43</v>
      </c>
      <c r="B1007" s="57" t="s">
        <v>1328</v>
      </c>
      <c r="C1007" s="57">
        <v>211.7</v>
      </c>
      <c r="D1007" s="57"/>
      <c r="E1007" s="57"/>
      <c r="F1007" s="57">
        <f t="shared" si="126"/>
        <v>211.7</v>
      </c>
      <c r="G1007" s="56">
        <f t="shared" si="130"/>
        <v>9.4479083303863464E-4</v>
      </c>
      <c r="H1007" s="321">
        <f t="shared" si="127"/>
        <v>3.5977634922111208</v>
      </c>
      <c r="I1007" s="54">
        <f t="shared" si="131"/>
        <v>0.79150796828644654</v>
      </c>
      <c r="J1007" s="54">
        <f t="shared" si="128"/>
        <v>1.7089376588002823</v>
      </c>
      <c r="K1007" s="142">
        <v>5.3910550020584536E-2</v>
      </c>
      <c r="L1007" s="56">
        <f t="shared" si="129"/>
        <v>2.9060555830507484E-2</v>
      </c>
    </row>
    <row r="1008" spans="1:12" x14ac:dyDescent="0.2">
      <c r="A1008" s="78">
        <f t="shared" si="132"/>
        <v>44</v>
      </c>
      <c r="B1008" s="57" t="s">
        <v>1329</v>
      </c>
      <c r="C1008" s="57">
        <v>209.66</v>
      </c>
      <c r="D1008" s="57"/>
      <c r="E1008" s="29"/>
      <c r="F1008" s="57">
        <f t="shared" si="126"/>
        <v>209.66</v>
      </c>
      <c r="G1008" s="56">
        <f t="shared" si="130"/>
        <v>9.3568656615437016E-4</v>
      </c>
      <c r="H1008" s="321">
        <f t="shared" si="127"/>
        <v>3.5630944439158414</v>
      </c>
      <c r="I1008" s="54">
        <f t="shared" si="131"/>
        <v>0.78388077766148512</v>
      </c>
      <c r="J1008" s="54">
        <f t="shared" si="128"/>
        <v>1.6924698608600246</v>
      </c>
      <c r="K1008" s="142">
        <v>5.3391052986848153E-2</v>
      </c>
      <c r="L1008" s="56">
        <f t="shared" si="129"/>
        <v>2.9060555830507488E-2</v>
      </c>
    </row>
    <row r="1009" spans="1:12" x14ac:dyDescent="0.2">
      <c r="A1009" s="78">
        <f t="shared" si="132"/>
        <v>45</v>
      </c>
      <c r="B1009" s="57" t="s">
        <v>1330</v>
      </c>
      <c r="C1009" s="57">
        <v>211.9</v>
      </c>
      <c r="D1009" s="57"/>
      <c r="E1009" s="57"/>
      <c r="F1009" s="57">
        <f t="shared" si="126"/>
        <v>211.9</v>
      </c>
      <c r="G1009" s="56">
        <f t="shared" si="130"/>
        <v>9.4568340822336657E-4</v>
      </c>
      <c r="H1009" s="321">
        <f t="shared" si="127"/>
        <v>3.6011624185145799</v>
      </c>
      <c r="I1009" s="54">
        <f t="shared" si="131"/>
        <v>0.79225573207320754</v>
      </c>
      <c r="J1009" s="54">
        <f t="shared" si="128"/>
        <v>1.7105521487944253</v>
      </c>
      <c r="K1009" s="142">
        <v>5.3961481102323398E-2</v>
      </c>
      <c r="L1009" s="56">
        <f t="shared" si="129"/>
        <v>2.9060555830507484E-2</v>
      </c>
    </row>
    <row r="1010" spans="1:12" x14ac:dyDescent="0.2">
      <c r="A1010" s="78">
        <f t="shared" si="132"/>
        <v>46</v>
      </c>
      <c r="B1010" s="57" t="s">
        <v>1331</v>
      </c>
      <c r="C1010" s="57">
        <v>207</v>
      </c>
      <c r="D1010" s="57"/>
      <c r="E1010" s="57"/>
      <c r="F1010" s="57">
        <f t="shared" si="126"/>
        <v>207</v>
      </c>
      <c r="G1010" s="56">
        <f t="shared" si="130"/>
        <v>9.2381531619743686E-4</v>
      </c>
      <c r="H1010" s="321">
        <f t="shared" si="127"/>
        <v>3.5178887240798398</v>
      </c>
      <c r="I1010" s="54">
        <f t="shared" si="131"/>
        <v>0.77393551929756477</v>
      </c>
      <c r="J1010" s="54">
        <f t="shared" si="128"/>
        <v>1.6709971439379239</v>
      </c>
      <c r="K1010" s="142">
        <v>5.2713669599721298E-2</v>
      </c>
      <c r="L1010" s="56">
        <f t="shared" si="129"/>
        <v>2.9060555830507484E-2</v>
      </c>
    </row>
    <row r="1011" spans="1:12" x14ac:dyDescent="0.2">
      <c r="A1011" s="78">
        <f t="shared" si="132"/>
        <v>47</v>
      </c>
      <c r="B1011" s="57" t="s">
        <v>1332</v>
      </c>
      <c r="C1011" s="57">
        <v>513.6</v>
      </c>
      <c r="D1011" s="57"/>
      <c r="E1011" s="57"/>
      <c r="F1011" s="57">
        <f t="shared" si="126"/>
        <v>513.6</v>
      </c>
      <c r="G1011" s="56">
        <f t="shared" si="130"/>
        <v>2.2921330743913217E-3</v>
      </c>
      <c r="H1011" s="321">
        <f t="shared" si="127"/>
        <v>8.7284427472821537</v>
      </c>
      <c r="I1011" s="54">
        <f t="shared" si="131"/>
        <v>1.9202574044020739</v>
      </c>
      <c r="J1011" s="54">
        <f t="shared" si="128"/>
        <v>4.1460103049590229</v>
      </c>
      <c r="K1011" s="142">
        <v>0.13079101790539546</v>
      </c>
      <c r="L1011" s="56">
        <f t="shared" si="129"/>
        <v>2.9060555830507488E-2</v>
      </c>
    </row>
    <row r="1012" spans="1:12" x14ac:dyDescent="0.2">
      <c r="A1012" s="78">
        <f t="shared" si="132"/>
        <v>48</v>
      </c>
      <c r="B1012" s="57" t="s">
        <v>1333</v>
      </c>
      <c r="C1012" s="57">
        <v>322.89999999999998</v>
      </c>
      <c r="D1012" s="57">
        <v>13.4</v>
      </c>
      <c r="E1012" s="57"/>
      <c r="F1012" s="57">
        <f t="shared" si="126"/>
        <v>336.29999999999995</v>
      </c>
      <c r="G1012" s="56">
        <f t="shared" si="130"/>
        <v>1.5008651731265603E-3</v>
      </c>
      <c r="H1012" s="321">
        <f t="shared" si="127"/>
        <v>5.715294579265942</v>
      </c>
      <c r="I1012" s="54">
        <f t="shared" si="131"/>
        <v>1.2573648074385073</v>
      </c>
      <c r="J1012" s="54">
        <f t="shared" si="128"/>
        <v>2.7147649251513224</v>
      </c>
      <c r="K1012" s="142">
        <v>8.5640613943895022E-2</v>
      </c>
      <c r="L1012" s="56">
        <f t="shared" si="129"/>
        <v>2.9060555830507484E-2</v>
      </c>
    </row>
    <row r="1013" spans="1:12" x14ac:dyDescent="0.2">
      <c r="A1013" s="78">
        <f t="shared" si="132"/>
        <v>49</v>
      </c>
      <c r="B1013" s="57" t="s">
        <v>1334</v>
      </c>
      <c r="C1013" s="57">
        <v>315.5</v>
      </c>
      <c r="D1013" s="57"/>
      <c r="E1013" s="57"/>
      <c r="F1013" s="57">
        <f t="shared" si="126"/>
        <v>315.5</v>
      </c>
      <c r="G1013" s="56">
        <f t="shared" si="130"/>
        <v>1.4080373539144509E-3</v>
      </c>
      <c r="H1013" s="321">
        <f t="shared" si="127"/>
        <v>5.361806243706229</v>
      </c>
      <c r="I1013" s="54">
        <f t="shared" si="131"/>
        <v>1.1795973736153704</v>
      </c>
      <c r="J1013" s="54">
        <f t="shared" si="128"/>
        <v>2.5468579657604589</v>
      </c>
      <c r="K1013" s="142">
        <v>8.0343781443053472E-2</v>
      </c>
      <c r="L1013" s="56">
        <f t="shared" si="129"/>
        <v>2.9060555830507488E-2</v>
      </c>
    </row>
    <row r="1014" spans="1:12" x14ac:dyDescent="0.2">
      <c r="A1014" s="78">
        <f t="shared" si="132"/>
        <v>50</v>
      </c>
      <c r="B1014" s="57" t="s">
        <v>1335</v>
      </c>
      <c r="C1014" s="57">
        <v>375.8</v>
      </c>
      <c r="D1014" s="57"/>
      <c r="E1014" s="57"/>
      <c r="F1014" s="57">
        <f t="shared" si="126"/>
        <v>375.8</v>
      </c>
      <c r="G1014" s="56">
        <f t="shared" si="130"/>
        <v>1.6771487721110956E-3</v>
      </c>
      <c r="H1014" s="321">
        <f t="shared" si="127"/>
        <v>6.3865825241990519</v>
      </c>
      <c r="I1014" s="54">
        <f t="shared" si="131"/>
        <v>1.4050481553237915</v>
      </c>
      <c r="J1014" s="54">
        <f t="shared" si="128"/>
        <v>3.0336266989945497</v>
      </c>
      <c r="K1014" s="142">
        <v>9.5699502587320115E-2</v>
      </c>
      <c r="L1014" s="56">
        <f t="shared" si="129"/>
        <v>2.9060555830507484E-2</v>
      </c>
    </row>
    <row r="1015" spans="1:12" x14ac:dyDescent="0.2">
      <c r="A1015" s="78">
        <f t="shared" si="132"/>
        <v>51</v>
      </c>
      <c r="B1015" s="57" t="s">
        <v>1341</v>
      </c>
      <c r="C1015" s="57">
        <v>267.3</v>
      </c>
      <c r="D1015" s="57"/>
      <c r="E1015" s="57"/>
      <c r="F1015" s="57">
        <f t="shared" si="126"/>
        <v>267.3</v>
      </c>
      <c r="G1015" s="56">
        <f t="shared" si="130"/>
        <v>1.1929267343940815E-3</v>
      </c>
      <c r="H1015" s="321">
        <f t="shared" si="127"/>
        <v>4.5426650045726626</v>
      </c>
      <c r="I1015" s="54">
        <f t="shared" si="131"/>
        <v>0.9993863010059858</v>
      </c>
      <c r="J1015" s="54">
        <f t="shared" si="128"/>
        <v>2.1577658771720145</v>
      </c>
      <c r="K1015" s="142">
        <v>6.8069390743987934E-2</v>
      </c>
      <c r="L1015" s="56">
        <f t="shared" si="129"/>
        <v>2.9060555830507484E-2</v>
      </c>
    </row>
    <row r="1016" spans="1:12" x14ac:dyDescent="0.2">
      <c r="A1016" s="78">
        <f t="shared" si="132"/>
        <v>52</v>
      </c>
      <c r="B1016" s="57" t="s">
        <v>1342</v>
      </c>
      <c r="C1016" s="57">
        <v>505.3</v>
      </c>
      <c r="D1016" s="57"/>
      <c r="E1016" s="57"/>
      <c r="F1016" s="57">
        <f t="shared" si="126"/>
        <v>505.3</v>
      </c>
      <c r="G1016" s="56">
        <f t="shared" si="130"/>
        <v>2.2550912042249511E-3</v>
      </c>
      <c r="H1016" s="321">
        <f t="shared" si="127"/>
        <v>8.5873873056886136</v>
      </c>
      <c r="I1016" s="54">
        <f t="shared" si="131"/>
        <v>1.889225207251495</v>
      </c>
      <c r="J1016" s="54">
        <f t="shared" si="128"/>
        <v>4.0790089702020911</v>
      </c>
      <c r="K1016" s="142">
        <v>0.1286773780132327</v>
      </c>
      <c r="L1016" s="56">
        <f t="shared" si="129"/>
        <v>2.9060555830507488E-2</v>
      </c>
    </row>
    <row r="1017" spans="1:12" x14ac:dyDescent="0.2">
      <c r="A1017" s="78">
        <f t="shared" si="132"/>
        <v>53</v>
      </c>
      <c r="B1017" s="57" t="s">
        <v>1343</v>
      </c>
      <c r="C1017" s="57">
        <v>500.8</v>
      </c>
      <c r="D1017" s="57"/>
      <c r="E1017" s="57"/>
      <c r="F1017" s="57">
        <f t="shared" si="126"/>
        <v>500.8</v>
      </c>
      <c r="G1017" s="56">
        <f t="shared" si="130"/>
        <v>2.2350082625684849E-3</v>
      </c>
      <c r="H1017" s="321">
        <f t="shared" si="127"/>
        <v>8.5109114638607899</v>
      </c>
      <c r="I1017" s="54">
        <f t="shared" si="131"/>
        <v>1.8724005220493738</v>
      </c>
      <c r="J1017" s="54">
        <f t="shared" si="128"/>
        <v>4.0426829453338753</v>
      </c>
      <c r="K1017" s="142">
        <v>0.12753142867410833</v>
      </c>
      <c r="L1017" s="56">
        <f t="shared" si="129"/>
        <v>2.9060555830507481E-2</v>
      </c>
    </row>
    <row r="1018" spans="1:12" x14ac:dyDescent="0.2">
      <c r="A1018" s="78">
        <f t="shared" si="132"/>
        <v>54</v>
      </c>
      <c r="B1018" s="57" t="s">
        <v>1344</v>
      </c>
      <c r="C1018" s="57">
        <v>494</v>
      </c>
      <c r="D1018" s="57"/>
      <c r="E1018" s="57"/>
      <c r="F1018" s="57">
        <f t="shared" si="126"/>
        <v>494</v>
      </c>
      <c r="G1018" s="56">
        <f t="shared" si="130"/>
        <v>2.2046607062876028E-3</v>
      </c>
      <c r="H1018" s="321">
        <f t="shared" si="127"/>
        <v>8.3953479695431916</v>
      </c>
      <c r="I1018" s="54">
        <f t="shared" si="131"/>
        <v>1.8469765532995022</v>
      </c>
      <c r="J1018" s="54">
        <f t="shared" si="128"/>
        <v>3.9877902855330158</v>
      </c>
      <c r="K1018" s="142">
        <v>0.12579977189498703</v>
      </c>
      <c r="L1018" s="56">
        <f t="shared" si="129"/>
        <v>2.9060555830507484E-2</v>
      </c>
    </row>
    <row r="1019" spans="1:12" x14ac:dyDescent="0.2">
      <c r="A1019" s="78">
        <f t="shared" si="132"/>
        <v>55</v>
      </c>
      <c r="B1019" s="57" t="s">
        <v>1345</v>
      </c>
      <c r="C1019" s="57">
        <v>504.3</v>
      </c>
      <c r="D1019" s="57"/>
      <c r="E1019" s="57"/>
      <c r="F1019" s="57">
        <f t="shared" si="126"/>
        <v>504.3</v>
      </c>
      <c r="G1019" s="56">
        <f t="shared" si="130"/>
        <v>2.2506283283012921E-3</v>
      </c>
      <c r="H1019" s="321">
        <f t="shared" si="127"/>
        <v>8.5703926741713197</v>
      </c>
      <c r="I1019" s="54">
        <f t="shared" si="131"/>
        <v>1.8854863883176904</v>
      </c>
      <c r="J1019" s="54">
        <f t="shared" si="128"/>
        <v>4.0709365202313768</v>
      </c>
      <c r="K1019" s="142">
        <v>0.12842272260453841</v>
      </c>
      <c r="L1019" s="56">
        <f t="shared" si="129"/>
        <v>2.9060555830507488E-2</v>
      </c>
    </row>
    <row r="1020" spans="1:12" x14ac:dyDescent="0.2">
      <c r="A1020" s="78">
        <f t="shared" si="132"/>
        <v>56</v>
      </c>
      <c r="B1020" s="57" t="s">
        <v>1346</v>
      </c>
      <c r="C1020" s="57">
        <v>272.3</v>
      </c>
      <c r="D1020" s="57"/>
      <c r="E1020" s="57"/>
      <c r="F1020" s="57">
        <f t="shared" si="126"/>
        <v>272.3</v>
      </c>
      <c r="G1020" s="56">
        <f t="shared" si="130"/>
        <v>1.2152411140123772E-3</v>
      </c>
      <c r="H1020" s="321">
        <f t="shared" si="127"/>
        <v>4.6276381621591325</v>
      </c>
      <c r="I1020" s="54">
        <f t="shared" si="131"/>
        <v>1.0180803956750091</v>
      </c>
      <c r="J1020" s="54">
        <f t="shared" si="128"/>
        <v>2.1981281270255879</v>
      </c>
      <c r="K1020" s="142">
        <v>6.9342667787459455E-2</v>
      </c>
      <c r="L1020" s="56">
        <f t="shared" si="129"/>
        <v>2.9060555830507491E-2</v>
      </c>
    </row>
    <row r="1021" spans="1:12" x14ac:dyDescent="0.2">
      <c r="A1021" s="78">
        <f t="shared" si="132"/>
        <v>57</v>
      </c>
      <c r="B1021" s="57" t="s">
        <v>1347</v>
      </c>
      <c r="C1021" s="57">
        <v>388.84</v>
      </c>
      <c r="D1021" s="57"/>
      <c r="E1021" s="57"/>
      <c r="F1021" s="57">
        <f t="shared" si="126"/>
        <v>388.84</v>
      </c>
      <c r="G1021" s="56">
        <f t="shared" si="130"/>
        <v>1.7353446741556102E-3</v>
      </c>
      <c r="H1021" s="321">
        <f t="shared" si="127"/>
        <v>6.6081925191845636</v>
      </c>
      <c r="I1021" s="54">
        <f t="shared" si="131"/>
        <v>1.453802354220604</v>
      </c>
      <c r="J1021" s="54">
        <f t="shared" si="128"/>
        <v>3.1388914466126674</v>
      </c>
      <c r="K1021" s="142">
        <v>9.9020209116693861E-2</v>
      </c>
      <c r="L1021" s="56">
        <f t="shared" si="129"/>
        <v>2.9060555830507481E-2</v>
      </c>
    </row>
    <row r="1022" spans="1:12" x14ac:dyDescent="0.2">
      <c r="A1022" s="78">
        <f t="shared" si="132"/>
        <v>58</v>
      </c>
      <c r="B1022" s="57" t="s">
        <v>1348</v>
      </c>
      <c r="C1022" s="57">
        <v>441.6</v>
      </c>
      <c r="D1022" s="57"/>
      <c r="E1022" s="57"/>
      <c r="F1022" s="57">
        <f t="shared" si="126"/>
        <v>441.6</v>
      </c>
      <c r="G1022" s="56">
        <f t="shared" si="130"/>
        <v>1.9708060078878656E-3</v>
      </c>
      <c r="H1022" s="321">
        <f t="shared" si="127"/>
        <v>7.5048292780369925</v>
      </c>
      <c r="I1022" s="54">
        <f t="shared" si="131"/>
        <v>1.6510624411681383</v>
      </c>
      <c r="J1022" s="54">
        <f t="shared" si="128"/>
        <v>3.5647939070675712</v>
      </c>
      <c r="K1022" s="142">
        <v>0.11245582847940545</v>
      </c>
      <c r="L1022" s="56">
        <f t="shared" si="129"/>
        <v>2.9060555830507488E-2</v>
      </c>
    </row>
    <row r="1023" spans="1:12" x14ac:dyDescent="0.2">
      <c r="A1023" s="78">
        <f t="shared" si="132"/>
        <v>59</v>
      </c>
      <c r="B1023" s="57" t="s">
        <v>1349</v>
      </c>
      <c r="C1023" s="57">
        <v>440.7</v>
      </c>
      <c r="D1023" s="57"/>
      <c r="E1023" s="57"/>
      <c r="F1023" s="57">
        <f t="shared" si="126"/>
        <v>440.7</v>
      </c>
      <c r="G1023" s="56">
        <f t="shared" si="130"/>
        <v>1.9667894195565722E-3</v>
      </c>
      <c r="H1023" s="321">
        <f t="shared" si="127"/>
        <v>7.4895341096714274</v>
      </c>
      <c r="I1023" s="54">
        <f t="shared" si="131"/>
        <v>1.647697504127714</v>
      </c>
      <c r="J1023" s="54">
        <f t="shared" si="128"/>
        <v>3.5575287020939279</v>
      </c>
      <c r="K1023" s="142">
        <v>0.11222663861158055</v>
      </c>
      <c r="L1023" s="56">
        <f t="shared" si="129"/>
        <v>2.9060555830507488E-2</v>
      </c>
    </row>
    <row r="1024" spans="1:12" x14ac:dyDescent="0.2">
      <c r="A1024" s="78">
        <f t="shared" si="132"/>
        <v>60</v>
      </c>
      <c r="B1024" s="57" t="s">
        <v>1350</v>
      </c>
      <c r="C1024" s="57">
        <v>399.7</v>
      </c>
      <c r="D1024" s="57"/>
      <c r="E1024" s="57"/>
      <c r="F1024" s="57">
        <f t="shared" si="126"/>
        <v>399.7</v>
      </c>
      <c r="G1024" s="56">
        <f t="shared" si="130"/>
        <v>1.7838115066865484E-3</v>
      </c>
      <c r="H1024" s="321">
        <f t="shared" si="127"/>
        <v>6.7927542174623765</v>
      </c>
      <c r="I1024" s="54">
        <f t="shared" si="131"/>
        <v>1.4944059278417228</v>
      </c>
      <c r="J1024" s="54">
        <f t="shared" si="128"/>
        <v>3.2265582532946286</v>
      </c>
      <c r="K1024" s="142">
        <v>0.10178576685511402</v>
      </c>
      <c r="L1024" s="56">
        <f t="shared" si="129"/>
        <v>2.9060555830507488E-2</v>
      </c>
    </row>
    <row r="1025" spans="1:12" x14ac:dyDescent="0.2">
      <c r="A1025" s="78">
        <f t="shared" si="132"/>
        <v>61</v>
      </c>
      <c r="B1025" s="57" t="s">
        <v>1351</v>
      </c>
      <c r="C1025" s="57">
        <v>275.89999999999998</v>
      </c>
      <c r="D1025" s="57"/>
      <c r="E1025" s="57"/>
      <c r="F1025" s="57">
        <f t="shared" si="126"/>
        <v>275.89999999999998</v>
      </c>
      <c r="G1025" s="56">
        <f t="shared" si="130"/>
        <v>1.2313074673375498E-3</v>
      </c>
      <c r="H1025" s="321">
        <f t="shared" si="127"/>
        <v>4.6888188356213893</v>
      </c>
      <c r="I1025" s="54">
        <f t="shared" si="131"/>
        <v>1.0315401438367056</v>
      </c>
      <c r="J1025" s="54">
        <f t="shared" si="128"/>
        <v>2.22718894692016</v>
      </c>
      <c r="K1025" s="142">
        <v>7.0259427258758958E-2</v>
      </c>
      <c r="L1025" s="56">
        <f t="shared" si="129"/>
        <v>2.9060555830507484E-2</v>
      </c>
    </row>
    <row r="1026" spans="1:12" x14ac:dyDescent="0.2">
      <c r="A1026" s="78">
        <f t="shared" si="132"/>
        <v>62</v>
      </c>
      <c r="B1026" s="57" t="s">
        <v>1352</v>
      </c>
      <c r="C1026" s="57">
        <v>417.4</v>
      </c>
      <c r="D1026" s="57"/>
      <c r="E1026" s="57"/>
      <c r="F1026" s="57">
        <f t="shared" si="126"/>
        <v>417.4</v>
      </c>
      <c r="G1026" s="56">
        <f t="shared" si="130"/>
        <v>1.8628044105353147E-3</v>
      </c>
      <c r="H1026" s="321">
        <f t="shared" si="127"/>
        <v>7.0935591953184787</v>
      </c>
      <c r="I1026" s="54">
        <f t="shared" si="131"/>
        <v>1.5605830229700652</v>
      </c>
      <c r="J1026" s="54">
        <f t="shared" si="128"/>
        <v>3.3694406177762772</v>
      </c>
      <c r="K1026" s="142">
        <v>0.10629316758900323</v>
      </c>
      <c r="L1026" s="56">
        <f t="shared" si="129"/>
        <v>2.9060555830507488E-2</v>
      </c>
    </row>
    <row r="1027" spans="1:12" x14ac:dyDescent="0.2">
      <c r="A1027" s="78">
        <f t="shared" si="132"/>
        <v>63</v>
      </c>
      <c r="B1027" s="57" t="s">
        <v>1353</v>
      </c>
      <c r="C1027" s="57">
        <v>450.1</v>
      </c>
      <c r="D1027" s="57"/>
      <c r="E1027" s="57"/>
      <c r="F1027" s="57">
        <f t="shared" si="126"/>
        <v>450.1</v>
      </c>
      <c r="G1027" s="56">
        <f t="shared" si="130"/>
        <v>2.0087404532389678E-3</v>
      </c>
      <c r="H1027" s="321">
        <f t="shared" si="127"/>
        <v>7.6492836459339895</v>
      </c>
      <c r="I1027" s="54">
        <f t="shared" si="131"/>
        <v>1.6828424021054778</v>
      </c>
      <c r="J1027" s="54">
        <f t="shared" si="128"/>
        <v>3.6334097318186447</v>
      </c>
      <c r="K1027" s="142">
        <v>0.11462039945330703</v>
      </c>
      <c r="L1027" s="56">
        <f t="shared" si="129"/>
        <v>2.9060555830507481E-2</v>
      </c>
    </row>
    <row r="1028" spans="1:12" x14ac:dyDescent="0.2">
      <c r="A1028" s="78">
        <f t="shared" si="132"/>
        <v>64</v>
      </c>
      <c r="B1028" s="57" t="s">
        <v>1354</v>
      </c>
      <c r="C1028" s="57">
        <v>451</v>
      </c>
      <c r="D1028" s="57"/>
      <c r="E1028" s="57"/>
      <c r="F1028" s="57">
        <f t="shared" si="126"/>
        <v>451</v>
      </c>
      <c r="G1028" s="56">
        <f t="shared" si="130"/>
        <v>2.0127570415702611E-3</v>
      </c>
      <c r="H1028" s="321">
        <f t="shared" si="127"/>
        <v>7.6645788142995546</v>
      </c>
      <c r="I1028" s="54">
        <f t="shared" si="131"/>
        <v>1.686207339145902</v>
      </c>
      <c r="J1028" s="54">
        <f t="shared" si="128"/>
        <v>3.6406749367922884</v>
      </c>
      <c r="K1028" s="142">
        <v>0.1148495893211319</v>
      </c>
      <c r="L1028" s="56">
        <f t="shared" si="129"/>
        <v>2.9060555830507488E-2</v>
      </c>
    </row>
    <row r="1029" spans="1:12" x14ac:dyDescent="0.2">
      <c r="A1029" s="78">
        <f t="shared" si="132"/>
        <v>65</v>
      </c>
      <c r="B1029" s="57" t="s">
        <v>1355</v>
      </c>
      <c r="C1029" s="57">
        <v>416.4</v>
      </c>
      <c r="D1029" s="57"/>
      <c r="E1029" s="57"/>
      <c r="F1029" s="57">
        <f t="shared" ref="F1029:F1091" si="133">C1029+D1029+E1029</f>
        <v>416.4</v>
      </c>
      <c r="G1029" s="56">
        <f t="shared" si="130"/>
        <v>1.8583415346116556E-3</v>
      </c>
      <c r="H1029" s="321">
        <f t="shared" ref="H1029:H1092" si="134">G1029*3808</f>
        <v>7.0765645638011847</v>
      </c>
      <c r="I1029" s="54">
        <f t="shared" si="131"/>
        <v>1.5568442040362607</v>
      </c>
      <c r="J1029" s="54">
        <f t="shared" ref="J1029:J1092" si="135">H1029*0.475</f>
        <v>3.3613681678055625</v>
      </c>
      <c r="K1029" s="142">
        <v>0.10603851218030892</v>
      </c>
      <c r="L1029" s="56">
        <f t="shared" ref="L1029:L1092" si="136">(H1029+I1029+J1029+K1029)/F1029</f>
        <v>2.9060555830507484E-2</v>
      </c>
    </row>
    <row r="1030" spans="1:12" x14ac:dyDescent="0.2">
      <c r="A1030" s="78">
        <f t="shared" si="132"/>
        <v>66</v>
      </c>
      <c r="B1030" s="57" t="s">
        <v>1356</v>
      </c>
      <c r="C1030" s="57">
        <v>309.8</v>
      </c>
      <c r="D1030" s="57"/>
      <c r="E1030" s="57"/>
      <c r="F1030" s="57">
        <f t="shared" si="133"/>
        <v>309.8</v>
      </c>
      <c r="G1030" s="56">
        <f t="shared" ref="G1030:G1093" si="137">1/224070.76*F1030</f>
        <v>1.382598961149594E-3</v>
      </c>
      <c r="H1030" s="321">
        <f t="shared" si="134"/>
        <v>5.2649368440576536</v>
      </c>
      <c r="I1030" s="54">
        <f t="shared" ref="I1030:I1092" si="138">H1030*0.22</f>
        <v>1.1582861056926839</v>
      </c>
      <c r="J1030" s="54">
        <f t="shared" si="135"/>
        <v>2.5008450009273853</v>
      </c>
      <c r="K1030" s="142">
        <v>7.8892245613495934E-2</v>
      </c>
      <c r="L1030" s="56">
        <f t="shared" si="136"/>
        <v>2.9060555830507488E-2</v>
      </c>
    </row>
    <row r="1031" spans="1:12" x14ac:dyDescent="0.2">
      <c r="A1031" s="78">
        <f t="shared" ref="A1031:A1094" si="139">A1030+1</f>
        <v>67</v>
      </c>
      <c r="B1031" s="57" t="s">
        <v>1357</v>
      </c>
      <c r="C1031" s="57">
        <v>265.89999999999998</v>
      </c>
      <c r="D1031" s="57"/>
      <c r="E1031" s="57"/>
      <c r="F1031" s="57">
        <f t="shared" si="133"/>
        <v>265.89999999999998</v>
      </c>
      <c r="G1031" s="56">
        <f t="shared" si="137"/>
        <v>1.1866787081009588E-3</v>
      </c>
      <c r="H1031" s="321">
        <f t="shared" si="134"/>
        <v>4.5188725204484506</v>
      </c>
      <c r="I1031" s="54">
        <f t="shared" si="138"/>
        <v>0.99415195449865912</v>
      </c>
      <c r="J1031" s="54">
        <f t="shared" si="135"/>
        <v>2.1464644472130141</v>
      </c>
      <c r="K1031" s="142">
        <v>6.7712873171815902E-2</v>
      </c>
      <c r="L1031" s="56">
        <f t="shared" si="136"/>
        <v>2.9060555830507488E-2</v>
      </c>
    </row>
    <row r="1032" spans="1:12" x14ac:dyDescent="0.2">
      <c r="A1032" s="78">
        <f t="shared" si="139"/>
        <v>68</v>
      </c>
      <c r="B1032" s="57" t="s">
        <v>1358</v>
      </c>
      <c r="C1032" s="57">
        <v>274</v>
      </c>
      <c r="D1032" s="57"/>
      <c r="E1032" s="57"/>
      <c r="F1032" s="57">
        <f t="shared" si="133"/>
        <v>274</v>
      </c>
      <c r="G1032" s="56">
        <f t="shared" si="137"/>
        <v>1.2228280030825976E-3</v>
      </c>
      <c r="H1032" s="321">
        <f t="shared" si="134"/>
        <v>4.6565290357385312</v>
      </c>
      <c r="I1032" s="54">
        <f t="shared" si="138"/>
        <v>1.0244363878624769</v>
      </c>
      <c r="J1032" s="54">
        <f t="shared" si="135"/>
        <v>2.211851291975802</v>
      </c>
      <c r="K1032" s="142">
        <v>6.9775581982239793E-2</v>
      </c>
      <c r="L1032" s="56">
        <f t="shared" si="136"/>
        <v>2.9060555830507484E-2</v>
      </c>
    </row>
    <row r="1033" spans="1:12" x14ac:dyDescent="0.2">
      <c r="A1033" s="78">
        <f t="shared" si="139"/>
        <v>69</v>
      </c>
      <c r="B1033" s="57" t="s">
        <v>1359</v>
      </c>
      <c r="C1033" s="57">
        <v>245.3</v>
      </c>
      <c r="D1033" s="57"/>
      <c r="E1033" s="57"/>
      <c r="F1033" s="57">
        <f t="shared" si="133"/>
        <v>245.3</v>
      </c>
      <c r="G1033" s="56">
        <f t="shared" si="137"/>
        <v>1.094743464073581E-3</v>
      </c>
      <c r="H1033" s="321">
        <f t="shared" si="134"/>
        <v>4.1687831111921962</v>
      </c>
      <c r="I1033" s="54">
        <f t="shared" si="138"/>
        <v>0.91713228446228323</v>
      </c>
      <c r="J1033" s="54">
        <f t="shared" si="135"/>
        <v>1.9801719778162932</v>
      </c>
      <c r="K1033" s="142">
        <v>6.2466971752713214E-2</v>
      </c>
      <c r="L1033" s="56">
        <f t="shared" si="136"/>
        <v>2.9060555830507484E-2</v>
      </c>
    </row>
    <row r="1034" spans="1:12" x14ac:dyDescent="0.2">
      <c r="A1034" s="78">
        <f t="shared" si="139"/>
        <v>70</v>
      </c>
      <c r="B1034" s="57" t="s">
        <v>1360</v>
      </c>
      <c r="C1034" s="57">
        <v>347.2</v>
      </c>
      <c r="D1034" s="57"/>
      <c r="E1034" s="57"/>
      <c r="F1034" s="57">
        <f t="shared" si="133"/>
        <v>347.2</v>
      </c>
      <c r="G1034" s="56">
        <f t="shared" si="137"/>
        <v>1.5495105206944448E-3</v>
      </c>
      <c r="H1034" s="321">
        <f t="shared" si="134"/>
        <v>5.9005360628044459</v>
      </c>
      <c r="I1034" s="54">
        <f t="shared" si="138"/>
        <v>1.2981179338169782</v>
      </c>
      <c r="J1034" s="54">
        <f t="shared" si="135"/>
        <v>2.8027546298321115</v>
      </c>
      <c r="K1034" s="142">
        <v>8.8416357898662964E-2</v>
      </c>
      <c r="L1034" s="56">
        <f t="shared" si="136"/>
        <v>2.9060555830507484E-2</v>
      </c>
    </row>
    <row r="1035" spans="1:12" x14ac:dyDescent="0.2">
      <c r="A1035" s="78">
        <f t="shared" si="139"/>
        <v>71</v>
      </c>
      <c r="B1035" s="57" t="s">
        <v>1361</v>
      </c>
      <c r="C1035" s="57">
        <v>332.5</v>
      </c>
      <c r="D1035" s="57"/>
      <c r="E1035" s="57"/>
      <c r="F1035" s="57">
        <f t="shared" si="133"/>
        <v>332.5</v>
      </c>
      <c r="G1035" s="56">
        <f t="shared" si="137"/>
        <v>1.4839062446166558E-3</v>
      </c>
      <c r="H1035" s="321">
        <f t="shared" si="134"/>
        <v>5.6507149795002256</v>
      </c>
      <c r="I1035" s="54">
        <f t="shared" si="138"/>
        <v>1.2431572954900496</v>
      </c>
      <c r="J1035" s="54">
        <f t="shared" si="135"/>
        <v>2.6840896152626073</v>
      </c>
      <c r="K1035" s="142">
        <v>8.4672923390856678E-2</v>
      </c>
      <c r="L1035" s="56">
        <f t="shared" si="136"/>
        <v>2.9060555830507488E-2</v>
      </c>
    </row>
    <row r="1036" spans="1:12" x14ac:dyDescent="0.2">
      <c r="A1036" s="78">
        <f t="shared" si="139"/>
        <v>72</v>
      </c>
      <c r="B1036" s="57" t="s">
        <v>1362</v>
      </c>
      <c r="C1036" s="57">
        <v>317.3</v>
      </c>
      <c r="D1036" s="57"/>
      <c r="E1036" s="57"/>
      <c r="F1036" s="57">
        <f t="shared" si="133"/>
        <v>317.3</v>
      </c>
      <c r="G1036" s="56">
        <f t="shared" si="137"/>
        <v>1.4160705305770373E-3</v>
      </c>
      <c r="H1036" s="321">
        <f t="shared" si="134"/>
        <v>5.3923965804373584</v>
      </c>
      <c r="I1036" s="54">
        <f t="shared" si="138"/>
        <v>1.1863272476962188</v>
      </c>
      <c r="J1036" s="54">
        <f t="shared" si="135"/>
        <v>2.5613883757077449</v>
      </c>
      <c r="K1036" s="142">
        <v>8.0802161178703216E-2</v>
      </c>
      <c r="L1036" s="56">
        <f t="shared" si="136"/>
        <v>2.9060555830507484E-2</v>
      </c>
    </row>
    <row r="1037" spans="1:12" x14ac:dyDescent="0.2">
      <c r="A1037" s="78">
        <f t="shared" si="139"/>
        <v>73</v>
      </c>
      <c r="B1037" s="57" t="s">
        <v>1363</v>
      </c>
      <c r="C1037" s="57">
        <v>286</v>
      </c>
      <c r="D1037" s="57"/>
      <c r="E1037" s="57"/>
      <c r="F1037" s="57">
        <f t="shared" si="133"/>
        <v>286</v>
      </c>
      <c r="G1037" s="56">
        <f t="shared" si="137"/>
        <v>1.2763825141665071E-3</v>
      </c>
      <c r="H1037" s="321">
        <f t="shared" si="134"/>
        <v>4.8604646139460588</v>
      </c>
      <c r="I1037" s="54">
        <f t="shared" si="138"/>
        <v>1.0693022150681328</v>
      </c>
      <c r="J1037" s="54">
        <f t="shared" si="135"/>
        <v>2.3087206916243779</v>
      </c>
      <c r="K1037" s="142">
        <v>7.2831446886571463E-2</v>
      </c>
      <c r="L1037" s="56">
        <f t="shared" si="136"/>
        <v>2.9060555830507484E-2</v>
      </c>
    </row>
    <row r="1038" spans="1:12" x14ac:dyDescent="0.2">
      <c r="A1038" s="78">
        <f t="shared" si="139"/>
        <v>74</v>
      </c>
      <c r="B1038" s="57" t="s">
        <v>1364</v>
      </c>
      <c r="C1038" s="57">
        <v>226.4</v>
      </c>
      <c r="D1038" s="57"/>
      <c r="E1038" s="57"/>
      <c r="F1038" s="57">
        <f t="shared" si="133"/>
        <v>226.4</v>
      </c>
      <c r="G1038" s="56">
        <f t="shared" si="137"/>
        <v>1.0103951091164237E-3</v>
      </c>
      <c r="H1038" s="321">
        <f t="shared" si="134"/>
        <v>3.8475845755153415</v>
      </c>
      <c r="I1038" s="54">
        <f t="shared" si="138"/>
        <v>0.84646860661337509</v>
      </c>
      <c r="J1038" s="54">
        <f t="shared" si="135"/>
        <v>1.8276026733697872</v>
      </c>
      <c r="K1038" s="142">
        <v>5.7653984528390823E-2</v>
      </c>
      <c r="L1038" s="56">
        <f t="shared" si="136"/>
        <v>2.9060555830507484E-2</v>
      </c>
    </row>
    <row r="1039" spans="1:12" x14ac:dyDescent="0.2">
      <c r="A1039" s="78">
        <f t="shared" si="139"/>
        <v>75</v>
      </c>
      <c r="B1039" s="57" t="s">
        <v>1365</v>
      </c>
      <c r="C1039" s="57">
        <v>281.01</v>
      </c>
      <c r="D1039" s="57"/>
      <c r="E1039" s="57"/>
      <c r="F1039" s="57">
        <f t="shared" si="133"/>
        <v>281.01</v>
      </c>
      <c r="G1039" s="56">
        <f t="shared" si="137"/>
        <v>1.254112763307448E-3</v>
      </c>
      <c r="H1039" s="321">
        <f t="shared" si="134"/>
        <v>4.7756614026747624</v>
      </c>
      <c r="I1039" s="54">
        <f t="shared" si="138"/>
        <v>1.0506455085884476</v>
      </c>
      <c r="J1039" s="54">
        <f t="shared" si="135"/>
        <v>2.2684391662705119</v>
      </c>
      <c r="K1039" s="142">
        <v>7.1560716397186877E-2</v>
      </c>
      <c r="L1039" s="56">
        <f t="shared" si="136"/>
        <v>2.9060555830507481E-2</v>
      </c>
    </row>
    <row r="1040" spans="1:12" x14ac:dyDescent="0.2">
      <c r="A1040" s="78">
        <f t="shared" si="139"/>
        <v>76</v>
      </c>
      <c r="B1040" s="57" t="s">
        <v>1366</v>
      </c>
      <c r="C1040" s="57">
        <v>94.8</v>
      </c>
      <c r="D1040" s="57">
        <v>27.9</v>
      </c>
      <c r="E1040" s="57">
        <v>26</v>
      </c>
      <c r="F1040" s="57">
        <f t="shared" si="133"/>
        <v>148.69999999999999</v>
      </c>
      <c r="G1040" s="56">
        <f t="shared" si="137"/>
        <v>6.6362964984811043E-4</v>
      </c>
      <c r="H1040" s="321">
        <f t="shared" si="134"/>
        <v>2.5271017066216044</v>
      </c>
      <c r="I1040" s="54">
        <f t="shared" si="138"/>
        <v>0.55596237545675298</v>
      </c>
      <c r="J1040" s="54">
        <f t="shared" si="135"/>
        <v>1.2003733106452621</v>
      </c>
      <c r="K1040" s="142">
        <v>3.7867259272843269E-2</v>
      </c>
      <c r="L1040" s="56">
        <f t="shared" si="136"/>
        <v>2.9060555830507484E-2</v>
      </c>
    </row>
    <row r="1041" spans="1:12" x14ac:dyDescent="0.2">
      <c r="A1041" s="78">
        <f t="shared" si="139"/>
        <v>77</v>
      </c>
      <c r="B1041" s="57" t="s">
        <v>1367</v>
      </c>
      <c r="C1041" s="57">
        <v>222.4</v>
      </c>
      <c r="D1041" s="57"/>
      <c r="E1041" s="57"/>
      <c r="F1041" s="57">
        <f t="shared" si="133"/>
        <v>222.4</v>
      </c>
      <c r="G1041" s="56">
        <f t="shared" si="137"/>
        <v>9.9254360542178738E-4</v>
      </c>
      <c r="H1041" s="321">
        <f t="shared" si="134"/>
        <v>3.7796060494461665</v>
      </c>
      <c r="I1041" s="54">
        <f t="shared" si="138"/>
        <v>0.8315133308781566</v>
      </c>
      <c r="J1041" s="54">
        <f t="shared" si="135"/>
        <v>1.795312873486929</v>
      </c>
      <c r="K1041" s="142">
        <v>5.6635362893613608E-2</v>
      </c>
      <c r="L1041" s="56">
        <f t="shared" si="136"/>
        <v>2.9060555830507491E-2</v>
      </c>
    </row>
    <row r="1042" spans="1:12" x14ac:dyDescent="0.2">
      <c r="A1042" s="78">
        <f t="shared" si="139"/>
        <v>78</v>
      </c>
      <c r="B1042" s="57" t="s">
        <v>1368</v>
      </c>
      <c r="C1042" s="57">
        <v>377.2</v>
      </c>
      <c r="D1042" s="57"/>
      <c r="E1042" s="57">
        <v>171.6</v>
      </c>
      <c r="F1042" s="57">
        <f t="shared" si="133"/>
        <v>548.79999999999995</v>
      </c>
      <c r="G1042" s="56">
        <f t="shared" si="137"/>
        <v>2.4492263069041224E-3</v>
      </c>
      <c r="H1042" s="321">
        <f t="shared" si="134"/>
        <v>9.3266537766908986</v>
      </c>
      <c r="I1042" s="54">
        <f t="shared" si="138"/>
        <v>2.0518638308719979</v>
      </c>
      <c r="J1042" s="54">
        <f t="shared" si="135"/>
        <v>4.430160543928177</v>
      </c>
      <c r="K1042" s="142">
        <v>0.13975488829143501</v>
      </c>
      <c r="L1042" s="56">
        <f t="shared" si="136"/>
        <v>2.9060555830507488E-2</v>
      </c>
    </row>
    <row r="1043" spans="1:12" x14ac:dyDescent="0.2">
      <c r="A1043" s="78">
        <f t="shared" si="139"/>
        <v>79</v>
      </c>
      <c r="B1043" s="57" t="s">
        <v>1369</v>
      </c>
      <c r="C1043" s="57">
        <v>195.3</v>
      </c>
      <c r="D1043" s="57"/>
      <c r="E1043" s="57"/>
      <c r="F1043" s="57">
        <f t="shared" si="133"/>
        <v>195.3</v>
      </c>
      <c r="G1043" s="56">
        <f t="shared" si="137"/>
        <v>8.7159966789062532E-4</v>
      </c>
      <c r="H1043" s="321">
        <f t="shared" si="134"/>
        <v>3.3190515353275014</v>
      </c>
      <c r="I1043" s="54">
        <f t="shared" si="138"/>
        <v>0.73019133777205036</v>
      </c>
      <c r="J1043" s="54">
        <f t="shared" si="135"/>
        <v>1.576549479280563</v>
      </c>
      <c r="K1043" s="142">
        <v>4.9734201317997918E-2</v>
      </c>
      <c r="L1043" s="56">
        <f t="shared" si="136"/>
        <v>2.9060555830507484E-2</v>
      </c>
    </row>
    <row r="1044" spans="1:12" x14ac:dyDescent="0.2">
      <c r="A1044" s="78">
        <f t="shared" si="139"/>
        <v>80</v>
      </c>
      <c r="B1044" s="57" t="s">
        <v>1370</v>
      </c>
      <c r="C1044" s="57">
        <v>178.1</v>
      </c>
      <c r="D1044" s="57"/>
      <c r="E1044" s="57">
        <v>22.4</v>
      </c>
      <c r="F1044" s="57">
        <f t="shared" si="133"/>
        <v>200.5</v>
      </c>
      <c r="G1044" s="56">
        <f t="shared" si="137"/>
        <v>8.9480662269365266E-4</v>
      </c>
      <c r="H1044" s="321">
        <f t="shared" si="134"/>
        <v>3.4074236192174294</v>
      </c>
      <c r="I1044" s="54">
        <f t="shared" si="138"/>
        <v>0.74963319622783453</v>
      </c>
      <c r="J1044" s="54">
        <f t="shared" si="135"/>
        <v>1.618526219128279</v>
      </c>
      <c r="K1044" s="142">
        <v>5.1058409443208309E-2</v>
      </c>
      <c r="L1044" s="56">
        <f t="shared" si="136"/>
        <v>2.9060555830507491E-2</v>
      </c>
    </row>
    <row r="1045" spans="1:12" x14ac:dyDescent="0.2">
      <c r="A1045" s="78">
        <f t="shared" si="139"/>
        <v>81</v>
      </c>
      <c r="B1045" s="57" t="s">
        <v>1371</v>
      </c>
      <c r="C1045" s="57">
        <v>292.10000000000002</v>
      </c>
      <c r="D1045" s="57"/>
      <c r="E1045" s="57">
        <v>168.1</v>
      </c>
      <c r="F1045" s="57">
        <f t="shared" si="133"/>
        <v>460.20000000000005</v>
      </c>
      <c r="G1045" s="56">
        <f t="shared" si="137"/>
        <v>2.0538155000679251E-3</v>
      </c>
      <c r="H1045" s="321">
        <f t="shared" si="134"/>
        <v>7.8209294242586589</v>
      </c>
      <c r="I1045" s="54">
        <f t="shared" si="138"/>
        <v>1.720604473336905</v>
      </c>
      <c r="J1045" s="54">
        <f t="shared" si="135"/>
        <v>3.714941476522863</v>
      </c>
      <c r="K1045" s="142">
        <v>0.11719241908111955</v>
      </c>
      <c r="L1045" s="56">
        <f t="shared" si="136"/>
        <v>2.9060555830507484E-2</v>
      </c>
    </row>
    <row r="1046" spans="1:12" x14ac:dyDescent="0.2">
      <c r="A1046" s="78">
        <f t="shared" si="139"/>
        <v>82</v>
      </c>
      <c r="B1046" s="57" t="s">
        <v>1372</v>
      </c>
      <c r="C1046" s="57">
        <v>337</v>
      </c>
      <c r="D1046" s="57"/>
      <c r="E1046" s="57">
        <v>36.6</v>
      </c>
      <c r="F1046" s="57">
        <f t="shared" si="133"/>
        <v>373.6</v>
      </c>
      <c r="G1046" s="56">
        <f t="shared" si="137"/>
        <v>1.6673304450790455E-3</v>
      </c>
      <c r="H1046" s="321">
        <f t="shared" si="134"/>
        <v>6.3491943348610054</v>
      </c>
      <c r="I1046" s="54">
        <f t="shared" si="138"/>
        <v>1.3968227536694211</v>
      </c>
      <c r="J1046" s="54">
        <f t="shared" si="135"/>
        <v>3.0158673090589776</v>
      </c>
      <c r="K1046" s="142">
        <v>9.5139260688192645E-2</v>
      </c>
      <c r="L1046" s="56">
        <f t="shared" si="136"/>
        <v>2.9060555830507488E-2</v>
      </c>
    </row>
    <row r="1047" spans="1:12" x14ac:dyDescent="0.2">
      <c r="A1047" s="78">
        <f t="shared" si="139"/>
        <v>83</v>
      </c>
      <c r="B1047" s="57" t="s">
        <v>1373</v>
      </c>
      <c r="C1047" s="57">
        <v>275</v>
      </c>
      <c r="D1047" s="57"/>
      <c r="E1047" s="57"/>
      <c r="F1047" s="57">
        <f t="shared" si="133"/>
        <v>275</v>
      </c>
      <c r="G1047" s="56">
        <f t="shared" si="137"/>
        <v>1.2272908790062567E-3</v>
      </c>
      <c r="H1047" s="321">
        <f t="shared" si="134"/>
        <v>4.6735236672558251</v>
      </c>
      <c r="I1047" s="54">
        <f t="shared" si="138"/>
        <v>1.0281752067962815</v>
      </c>
      <c r="J1047" s="54">
        <f t="shared" si="135"/>
        <v>2.2199237419465168</v>
      </c>
      <c r="K1047" s="142">
        <v>7.0030237390934086E-2</v>
      </c>
      <c r="L1047" s="56">
        <f t="shared" si="136"/>
        <v>2.9060555830507484E-2</v>
      </c>
    </row>
    <row r="1048" spans="1:12" x14ac:dyDescent="0.2">
      <c r="A1048" s="78">
        <f t="shared" si="139"/>
        <v>84</v>
      </c>
      <c r="B1048" s="57" t="s">
        <v>1374</v>
      </c>
      <c r="C1048" s="57">
        <v>568.20000000000005</v>
      </c>
      <c r="D1048" s="57">
        <v>30.6</v>
      </c>
      <c r="E1048" s="57"/>
      <c r="F1048" s="57">
        <f t="shared" si="133"/>
        <v>598.80000000000007</v>
      </c>
      <c r="G1048" s="56">
        <f t="shared" si="137"/>
        <v>2.6723701030870787E-3</v>
      </c>
      <c r="H1048" s="321">
        <f t="shared" si="134"/>
        <v>10.176385352555595</v>
      </c>
      <c r="I1048" s="54">
        <f t="shared" si="138"/>
        <v>2.2388047775622311</v>
      </c>
      <c r="J1048" s="54">
        <f t="shared" si="135"/>
        <v>4.8337830424639074</v>
      </c>
      <c r="K1048" s="142">
        <v>0.15248765872615033</v>
      </c>
      <c r="L1048" s="56">
        <f t="shared" si="136"/>
        <v>2.9060555830507491E-2</v>
      </c>
    </row>
    <row r="1049" spans="1:12" x14ac:dyDescent="0.2">
      <c r="A1049" s="78">
        <f t="shared" si="139"/>
        <v>85</v>
      </c>
      <c r="B1049" s="57" t="s">
        <v>1375</v>
      </c>
      <c r="C1049" s="57">
        <v>242.6</v>
      </c>
      <c r="D1049" s="57"/>
      <c r="E1049" s="57">
        <v>164.4</v>
      </c>
      <c r="F1049" s="57">
        <f t="shared" si="133"/>
        <v>407</v>
      </c>
      <c r="G1049" s="56">
        <f t="shared" si="137"/>
        <v>1.8163905009292601E-3</v>
      </c>
      <c r="H1049" s="321">
        <f t="shared" si="134"/>
        <v>6.9168150275386227</v>
      </c>
      <c r="I1049" s="54">
        <f t="shared" si="138"/>
        <v>1.5216993060584969</v>
      </c>
      <c r="J1049" s="54">
        <f t="shared" si="135"/>
        <v>3.2854871380808457</v>
      </c>
      <c r="K1049" s="142">
        <v>0.10364475133858246</v>
      </c>
      <c r="L1049" s="56">
        <f t="shared" si="136"/>
        <v>2.9060555830507488E-2</v>
      </c>
    </row>
    <row r="1050" spans="1:12" x14ac:dyDescent="0.2">
      <c r="A1050" s="78">
        <f t="shared" si="139"/>
        <v>86</v>
      </c>
      <c r="B1050" s="57" t="s">
        <v>1376</v>
      </c>
      <c r="C1050" s="57">
        <v>255.3</v>
      </c>
      <c r="D1050" s="57"/>
      <c r="E1050" s="57"/>
      <c r="F1050" s="57">
        <f t="shared" si="133"/>
        <v>255.3</v>
      </c>
      <c r="G1050" s="56">
        <f t="shared" si="137"/>
        <v>1.1393722233101723E-3</v>
      </c>
      <c r="H1050" s="321">
        <f t="shared" si="134"/>
        <v>4.3387294263651359</v>
      </c>
      <c r="I1050" s="54">
        <f t="shared" si="138"/>
        <v>0.95452047380032989</v>
      </c>
      <c r="J1050" s="54">
        <f t="shared" si="135"/>
        <v>2.0608964775234395</v>
      </c>
      <c r="K1050" s="142">
        <v>6.5013525839656264E-2</v>
      </c>
      <c r="L1050" s="56">
        <f t="shared" si="136"/>
        <v>2.9060555830507491E-2</v>
      </c>
    </row>
    <row r="1051" spans="1:12" x14ac:dyDescent="0.2">
      <c r="A1051" s="78">
        <f t="shared" si="139"/>
        <v>87</v>
      </c>
      <c r="B1051" s="57" t="s">
        <v>1377</v>
      </c>
      <c r="C1051" s="57">
        <v>139.19999999999999</v>
      </c>
      <c r="D1051" s="57"/>
      <c r="E1051" s="57"/>
      <c r="F1051" s="57">
        <f t="shared" si="133"/>
        <v>139.19999999999999</v>
      </c>
      <c r="G1051" s="56">
        <f t="shared" si="137"/>
        <v>6.2123232857334886E-4</v>
      </c>
      <c r="H1051" s="321">
        <f t="shared" si="134"/>
        <v>2.3656527072073126</v>
      </c>
      <c r="I1051" s="54">
        <f t="shared" si="138"/>
        <v>0.52044359558560882</v>
      </c>
      <c r="J1051" s="54">
        <f t="shared" si="135"/>
        <v>1.1236850359234734</v>
      </c>
      <c r="K1051" s="142">
        <v>3.5448032890247359E-2</v>
      </c>
      <c r="L1051" s="56">
        <f t="shared" si="136"/>
        <v>2.9060555830507491E-2</v>
      </c>
    </row>
    <row r="1052" spans="1:12" x14ac:dyDescent="0.2">
      <c r="A1052" s="78">
        <f t="shared" si="139"/>
        <v>88</v>
      </c>
      <c r="B1052" s="57" t="s">
        <v>1378</v>
      </c>
      <c r="C1052" s="57">
        <v>110.5</v>
      </c>
      <c r="D1052" s="57">
        <v>21.5</v>
      </c>
      <c r="E1052" s="57"/>
      <c r="F1052" s="57">
        <f t="shared" si="133"/>
        <v>132</v>
      </c>
      <c r="G1052" s="56">
        <f t="shared" si="137"/>
        <v>5.8909962192300327E-4</v>
      </c>
      <c r="H1052" s="321">
        <f t="shared" si="134"/>
        <v>2.2432913602827966</v>
      </c>
      <c r="I1052" s="54">
        <f t="shared" si="138"/>
        <v>0.49352409926221524</v>
      </c>
      <c r="J1052" s="54">
        <f t="shared" si="135"/>
        <v>1.0655633961343283</v>
      </c>
      <c r="K1052" s="142">
        <v>3.3614513947648361E-2</v>
      </c>
      <c r="L1052" s="56">
        <f t="shared" si="136"/>
        <v>2.9060555830507488E-2</v>
      </c>
    </row>
    <row r="1053" spans="1:12" x14ac:dyDescent="0.2">
      <c r="A1053" s="78">
        <f t="shared" si="139"/>
        <v>89</v>
      </c>
      <c r="B1053" s="57" t="s">
        <v>1379</v>
      </c>
      <c r="C1053" s="57">
        <v>153.9</v>
      </c>
      <c r="D1053" s="57"/>
      <c r="E1053" s="57"/>
      <c r="F1053" s="57">
        <f t="shared" si="133"/>
        <v>153.9</v>
      </c>
      <c r="G1053" s="56">
        <f t="shared" si="137"/>
        <v>6.8683660465113788E-4</v>
      </c>
      <c r="H1053" s="321">
        <f t="shared" si="134"/>
        <v>2.6154737905115333</v>
      </c>
      <c r="I1053" s="54">
        <f t="shared" si="138"/>
        <v>0.57540423391253737</v>
      </c>
      <c r="J1053" s="54">
        <f t="shared" si="135"/>
        <v>1.2423500504929783</v>
      </c>
      <c r="K1053" s="142">
        <v>3.919146739805366E-2</v>
      </c>
      <c r="L1053" s="56">
        <f t="shared" si="136"/>
        <v>2.9060555830507481E-2</v>
      </c>
    </row>
    <row r="1054" spans="1:12" x14ac:dyDescent="0.2">
      <c r="A1054" s="78">
        <f t="shared" si="139"/>
        <v>90</v>
      </c>
      <c r="B1054" s="57" t="s">
        <v>1380</v>
      </c>
      <c r="C1054" s="57">
        <v>120.6</v>
      </c>
      <c r="D1054" s="57"/>
      <c r="E1054" s="57"/>
      <c r="F1054" s="57">
        <f t="shared" si="133"/>
        <v>120.6</v>
      </c>
      <c r="G1054" s="56">
        <f t="shared" si="137"/>
        <v>5.3822283639328925E-4</v>
      </c>
      <c r="H1054" s="321">
        <f t="shared" si="134"/>
        <v>2.0495525609856453</v>
      </c>
      <c r="I1054" s="54">
        <f t="shared" si="138"/>
        <v>0.45090156341684196</v>
      </c>
      <c r="J1054" s="54">
        <f t="shared" si="135"/>
        <v>0.97353746646818151</v>
      </c>
      <c r="K1054" s="142">
        <v>3.0711442288533276E-2</v>
      </c>
      <c r="L1054" s="56">
        <f t="shared" si="136"/>
        <v>2.9060555830507477E-2</v>
      </c>
    </row>
    <row r="1055" spans="1:12" x14ac:dyDescent="0.2">
      <c r="A1055" s="78">
        <f t="shared" si="139"/>
        <v>91</v>
      </c>
      <c r="B1055" s="57" t="s">
        <v>1381</v>
      </c>
      <c r="C1055" s="57">
        <v>141.30000000000001</v>
      </c>
      <c r="D1055" s="57"/>
      <c r="E1055" s="57"/>
      <c r="F1055" s="57">
        <f t="shared" si="133"/>
        <v>141.30000000000001</v>
      </c>
      <c r="G1055" s="56">
        <f t="shared" si="137"/>
        <v>6.3060436801303302E-4</v>
      </c>
      <c r="H1055" s="321">
        <f t="shared" si="134"/>
        <v>2.4013414333936298</v>
      </c>
      <c r="I1055" s="54">
        <f t="shared" si="138"/>
        <v>0.52829511534659856</v>
      </c>
      <c r="J1055" s="54">
        <f t="shared" si="135"/>
        <v>1.1406371808619742</v>
      </c>
      <c r="K1055" s="142">
        <v>3.5982809248505415E-2</v>
      </c>
      <c r="L1055" s="56">
        <f t="shared" si="136"/>
        <v>2.9060555830507488E-2</v>
      </c>
    </row>
    <row r="1056" spans="1:12" x14ac:dyDescent="0.2">
      <c r="A1056" s="78">
        <f t="shared" si="139"/>
        <v>92</v>
      </c>
      <c r="B1056" s="57" t="s">
        <v>1382</v>
      </c>
      <c r="C1056" s="57">
        <v>326</v>
      </c>
      <c r="D1056" s="57"/>
      <c r="E1056" s="57"/>
      <c r="F1056" s="57">
        <f t="shared" si="133"/>
        <v>326</v>
      </c>
      <c r="G1056" s="56">
        <f t="shared" si="137"/>
        <v>1.4548975511128716E-3</v>
      </c>
      <c r="H1056" s="321">
        <f t="shared" si="134"/>
        <v>5.5402498746378148</v>
      </c>
      <c r="I1056" s="54">
        <f t="shared" si="138"/>
        <v>1.2188549724203193</v>
      </c>
      <c r="J1056" s="54">
        <f t="shared" si="135"/>
        <v>2.6316186904529619</v>
      </c>
      <c r="K1056" s="142">
        <v>8.3017663234343689E-2</v>
      </c>
      <c r="L1056" s="56">
        <f t="shared" si="136"/>
        <v>2.9060555830507484E-2</v>
      </c>
    </row>
    <row r="1057" spans="1:12" x14ac:dyDescent="0.2">
      <c r="A1057" s="78">
        <f t="shared" si="139"/>
        <v>93</v>
      </c>
      <c r="B1057" s="57" t="s">
        <v>1383</v>
      </c>
      <c r="C1057" s="57">
        <v>378.3</v>
      </c>
      <c r="D1057" s="57"/>
      <c r="E1057" s="57"/>
      <c r="F1057" s="57">
        <f t="shared" si="133"/>
        <v>378.3</v>
      </c>
      <c r="G1057" s="56">
        <f t="shared" si="137"/>
        <v>1.6883059619202433E-3</v>
      </c>
      <c r="H1057" s="321">
        <f t="shared" si="134"/>
        <v>6.4290691029922868</v>
      </c>
      <c r="I1057" s="54">
        <f t="shared" si="138"/>
        <v>1.4143952026583031</v>
      </c>
      <c r="J1057" s="54">
        <f t="shared" si="135"/>
        <v>3.053807823921336</v>
      </c>
      <c r="K1057" s="142">
        <v>9.6336141109055876E-2</v>
      </c>
      <c r="L1057" s="56">
        <f t="shared" si="136"/>
        <v>2.9060555830507484E-2</v>
      </c>
    </row>
    <row r="1058" spans="1:12" x14ac:dyDescent="0.2">
      <c r="A1058" s="78">
        <f t="shared" si="139"/>
        <v>94</v>
      </c>
      <c r="B1058" s="57" t="s">
        <v>1384</v>
      </c>
      <c r="C1058" s="57">
        <v>228.2</v>
      </c>
      <c r="D1058" s="57"/>
      <c r="E1058" s="57"/>
      <c r="F1058" s="57">
        <f t="shared" si="133"/>
        <v>228.2</v>
      </c>
      <c r="G1058" s="56">
        <f t="shared" si="137"/>
        <v>1.0184282857790101E-3</v>
      </c>
      <c r="H1058" s="321">
        <f t="shared" si="134"/>
        <v>3.8781749122464704</v>
      </c>
      <c r="I1058" s="54">
        <f t="shared" si="138"/>
        <v>0.85319848069422344</v>
      </c>
      <c r="J1058" s="54">
        <f t="shared" si="135"/>
        <v>1.8421330833170733</v>
      </c>
      <c r="K1058" s="142">
        <v>5.8112364264040581E-2</v>
      </c>
      <c r="L1058" s="56">
        <f t="shared" si="136"/>
        <v>2.9060555830507488E-2</v>
      </c>
    </row>
    <row r="1059" spans="1:12" x14ac:dyDescent="0.2">
      <c r="A1059" s="78">
        <f t="shared" si="139"/>
        <v>95</v>
      </c>
      <c r="B1059" s="57" t="s">
        <v>1385</v>
      </c>
      <c r="C1059" s="57">
        <v>145.69999999999999</v>
      </c>
      <c r="D1059" s="57"/>
      <c r="E1059" s="57"/>
      <c r="F1059" s="57">
        <f t="shared" si="133"/>
        <v>145.69999999999999</v>
      </c>
      <c r="G1059" s="56">
        <f t="shared" si="137"/>
        <v>6.5024102207713306E-4</v>
      </c>
      <c r="H1059" s="321">
        <f t="shared" si="134"/>
        <v>2.4761178120697225</v>
      </c>
      <c r="I1059" s="54">
        <f t="shared" si="138"/>
        <v>0.54474591865533895</v>
      </c>
      <c r="J1059" s="54">
        <f t="shared" si="135"/>
        <v>1.1761559607331182</v>
      </c>
      <c r="K1059" s="142">
        <v>3.7103293046760348E-2</v>
      </c>
      <c r="L1059" s="56">
        <f t="shared" si="136"/>
        <v>2.9060555830507484E-2</v>
      </c>
    </row>
    <row r="1060" spans="1:12" x14ac:dyDescent="0.2">
      <c r="A1060" s="78">
        <f t="shared" si="139"/>
        <v>96</v>
      </c>
      <c r="B1060" s="57" t="s">
        <v>1386</v>
      </c>
      <c r="C1060" s="57">
        <v>220.3</v>
      </c>
      <c r="D1060" s="57"/>
      <c r="E1060" s="57"/>
      <c r="F1060" s="57">
        <f t="shared" si="133"/>
        <v>220.3</v>
      </c>
      <c r="G1060" s="56">
        <f t="shared" si="137"/>
        <v>9.8317156598210311E-4</v>
      </c>
      <c r="H1060" s="321">
        <f t="shared" si="134"/>
        <v>3.7439173232598488</v>
      </c>
      <c r="I1060" s="54">
        <f t="shared" si="138"/>
        <v>0.82366181111716674</v>
      </c>
      <c r="J1060" s="54">
        <f t="shared" si="135"/>
        <v>1.7783607285484282</v>
      </c>
      <c r="K1060" s="142">
        <v>5.6100586535355566E-2</v>
      </c>
      <c r="L1060" s="56">
        <f t="shared" si="136"/>
        <v>2.9060555830507484E-2</v>
      </c>
    </row>
    <row r="1061" spans="1:12" x14ac:dyDescent="0.2">
      <c r="A1061" s="78">
        <f t="shared" si="139"/>
        <v>97</v>
      </c>
      <c r="B1061" s="57" t="s">
        <v>1387</v>
      </c>
      <c r="C1061" s="57">
        <v>5244.1</v>
      </c>
      <c r="D1061" s="57"/>
      <c r="E1061" s="57"/>
      <c r="F1061" s="57">
        <f t="shared" si="133"/>
        <v>5244.1</v>
      </c>
      <c r="G1061" s="56">
        <f t="shared" si="137"/>
        <v>2.3403767631260768E-2</v>
      </c>
      <c r="H1061" s="321">
        <f t="shared" si="134"/>
        <v>89.121547139840999</v>
      </c>
      <c r="I1061" s="54">
        <f t="shared" si="138"/>
        <v>19.606740370765021</v>
      </c>
      <c r="J1061" s="54">
        <f t="shared" si="135"/>
        <v>42.332734891424472</v>
      </c>
      <c r="K1061" s="142">
        <v>1.335438428733809</v>
      </c>
      <c r="L1061" s="56">
        <f t="shared" si="136"/>
        <v>2.9060555830507481E-2</v>
      </c>
    </row>
    <row r="1062" spans="1:12" x14ac:dyDescent="0.2">
      <c r="A1062" s="78">
        <f t="shared" si="139"/>
        <v>98</v>
      </c>
      <c r="B1062" s="57" t="s">
        <v>1388</v>
      </c>
      <c r="C1062" s="57">
        <v>164.4</v>
      </c>
      <c r="D1062" s="57"/>
      <c r="E1062" s="29"/>
      <c r="F1062" s="57">
        <f t="shared" si="133"/>
        <v>164.4</v>
      </c>
      <c r="G1062" s="56">
        <f t="shared" si="137"/>
        <v>7.3369680184955858E-4</v>
      </c>
      <c r="H1062" s="321">
        <f t="shared" si="134"/>
        <v>2.7939174214431191</v>
      </c>
      <c r="I1062" s="54">
        <f t="shared" si="138"/>
        <v>0.6146618327174862</v>
      </c>
      <c r="J1062" s="54">
        <f t="shared" si="135"/>
        <v>1.3271107751854816</v>
      </c>
      <c r="K1062" s="142">
        <v>4.1865349189343877E-2</v>
      </c>
      <c r="L1062" s="56">
        <f t="shared" si="136"/>
        <v>2.9060555830507481E-2</v>
      </c>
    </row>
    <row r="1063" spans="1:12" x14ac:dyDescent="0.2">
      <c r="A1063" s="78">
        <f t="shared" si="139"/>
        <v>99</v>
      </c>
      <c r="B1063" s="57" t="s">
        <v>1389</v>
      </c>
      <c r="C1063" s="57">
        <v>126.2</v>
      </c>
      <c r="D1063" s="57"/>
      <c r="E1063" s="57"/>
      <c r="F1063" s="57">
        <f t="shared" si="133"/>
        <v>126.2</v>
      </c>
      <c r="G1063" s="56">
        <f t="shared" si="137"/>
        <v>5.6321494156578035E-4</v>
      </c>
      <c r="H1063" s="321">
        <f t="shared" si="134"/>
        <v>2.1447224974824914</v>
      </c>
      <c r="I1063" s="54">
        <f t="shared" si="138"/>
        <v>0.47183894944614813</v>
      </c>
      <c r="J1063" s="54">
        <f t="shared" si="135"/>
        <v>1.0187431863041834</v>
      </c>
      <c r="K1063" s="142">
        <v>3.2137512577221396E-2</v>
      </c>
      <c r="L1063" s="56">
        <f t="shared" si="136"/>
        <v>2.9060555830507484E-2</v>
      </c>
    </row>
    <row r="1064" spans="1:12" x14ac:dyDescent="0.2">
      <c r="A1064" s="78">
        <f t="shared" si="139"/>
        <v>100</v>
      </c>
      <c r="B1064" s="57" t="s">
        <v>1390</v>
      </c>
      <c r="C1064" s="57">
        <v>232.2</v>
      </c>
      <c r="D1064" s="57"/>
      <c r="E1064" s="57">
        <v>29.4</v>
      </c>
      <c r="F1064" s="57">
        <f t="shared" si="133"/>
        <v>261.59999999999997</v>
      </c>
      <c r="G1064" s="56">
        <f t="shared" si="137"/>
        <v>1.1674883416292244E-3</v>
      </c>
      <c r="H1064" s="321">
        <f t="shared" si="134"/>
        <v>4.4457956049240863</v>
      </c>
      <c r="I1064" s="54">
        <f t="shared" si="138"/>
        <v>0.97807503308329902</v>
      </c>
      <c r="J1064" s="54">
        <f t="shared" si="135"/>
        <v>2.1117529123389409</v>
      </c>
      <c r="K1064" s="142">
        <v>6.6617854914430383E-2</v>
      </c>
      <c r="L1064" s="56">
        <f t="shared" si="136"/>
        <v>2.9060555830507484E-2</v>
      </c>
    </row>
    <row r="1065" spans="1:12" x14ac:dyDescent="0.2">
      <c r="A1065" s="78">
        <f t="shared" si="139"/>
        <v>101</v>
      </c>
      <c r="B1065" s="57" t="s">
        <v>1391</v>
      </c>
      <c r="C1065" s="57">
        <v>561.9</v>
      </c>
      <c r="D1065" s="57"/>
      <c r="E1065" s="57"/>
      <c r="F1065" s="57">
        <f t="shared" si="133"/>
        <v>561.9</v>
      </c>
      <c r="G1065" s="56">
        <f t="shared" si="137"/>
        <v>2.5076899815040569E-3</v>
      </c>
      <c r="H1065" s="321">
        <f t="shared" si="134"/>
        <v>9.549283449567449</v>
      </c>
      <c r="I1065" s="54">
        <f t="shared" si="138"/>
        <v>2.1008423589048388</v>
      </c>
      <c r="J1065" s="54">
        <f t="shared" si="135"/>
        <v>4.5359096385445383</v>
      </c>
      <c r="K1065" s="142">
        <v>0.14309087414533042</v>
      </c>
      <c r="L1065" s="56">
        <f t="shared" si="136"/>
        <v>2.9060555830507488E-2</v>
      </c>
    </row>
    <row r="1066" spans="1:12" x14ac:dyDescent="0.2">
      <c r="A1066" s="78">
        <f t="shared" si="139"/>
        <v>102</v>
      </c>
      <c r="B1066" s="57" t="s">
        <v>1392</v>
      </c>
      <c r="C1066" s="57">
        <v>452.2</v>
      </c>
      <c r="D1066" s="57"/>
      <c r="E1066" s="57"/>
      <c r="F1066" s="57">
        <f t="shared" si="133"/>
        <v>452.2</v>
      </c>
      <c r="G1066" s="56">
        <f t="shared" si="137"/>
        <v>2.0181124926786521E-3</v>
      </c>
      <c r="H1066" s="321">
        <f t="shared" si="134"/>
        <v>7.6849723721203071</v>
      </c>
      <c r="I1066" s="54">
        <f t="shared" si="138"/>
        <v>1.6906939218664676</v>
      </c>
      <c r="J1066" s="54">
        <f t="shared" si="135"/>
        <v>3.6503618767571457</v>
      </c>
      <c r="K1066" s="142">
        <v>0.11515517581156506</v>
      </c>
      <c r="L1066" s="56">
        <f t="shared" si="136"/>
        <v>2.9060555830507491E-2</v>
      </c>
    </row>
    <row r="1067" spans="1:12" x14ac:dyDescent="0.2">
      <c r="A1067" s="78">
        <f t="shared" si="139"/>
        <v>103</v>
      </c>
      <c r="B1067" s="57" t="s">
        <v>1393</v>
      </c>
      <c r="C1067" s="57">
        <v>569.4</v>
      </c>
      <c r="D1067" s="57"/>
      <c r="E1067" s="57"/>
      <c r="F1067" s="57">
        <f t="shared" si="133"/>
        <v>569.4</v>
      </c>
      <c r="G1067" s="56">
        <f t="shared" si="137"/>
        <v>2.5411615509315002E-3</v>
      </c>
      <c r="H1067" s="321">
        <f t="shared" si="134"/>
        <v>9.6767431859471529</v>
      </c>
      <c r="I1067" s="54">
        <f t="shared" si="138"/>
        <v>2.1288835009083735</v>
      </c>
      <c r="J1067" s="54">
        <f t="shared" si="135"/>
        <v>4.5964530133248971</v>
      </c>
      <c r="K1067" s="142">
        <v>0.1450007897105377</v>
      </c>
      <c r="L1067" s="56">
        <f t="shared" si="136"/>
        <v>2.9060555830507481E-2</v>
      </c>
    </row>
    <row r="1068" spans="1:12" x14ac:dyDescent="0.2">
      <c r="A1068" s="78">
        <f t="shared" si="139"/>
        <v>104</v>
      </c>
      <c r="B1068" s="57" t="s">
        <v>1394</v>
      </c>
      <c r="C1068" s="57">
        <v>154.30000000000001</v>
      </c>
      <c r="D1068" s="57"/>
      <c r="E1068" s="57"/>
      <c r="F1068" s="57">
        <f t="shared" si="133"/>
        <v>154.30000000000001</v>
      </c>
      <c r="G1068" s="56">
        <f t="shared" si="137"/>
        <v>6.8862175502060153E-4</v>
      </c>
      <c r="H1068" s="321">
        <f t="shared" si="134"/>
        <v>2.6222716431184505</v>
      </c>
      <c r="I1068" s="54">
        <f t="shared" si="138"/>
        <v>0.57689976148605915</v>
      </c>
      <c r="J1068" s="54">
        <f t="shared" si="135"/>
        <v>1.2455790304812639</v>
      </c>
      <c r="K1068" s="142">
        <v>3.9293329561531386E-2</v>
      </c>
      <c r="L1068" s="56">
        <f t="shared" si="136"/>
        <v>2.9060555830507484E-2</v>
      </c>
    </row>
    <row r="1069" spans="1:12" x14ac:dyDescent="0.2">
      <c r="A1069" s="78">
        <f t="shared" si="139"/>
        <v>105</v>
      </c>
      <c r="B1069" s="57" t="s">
        <v>1395</v>
      </c>
      <c r="C1069" s="57">
        <v>394.45</v>
      </c>
      <c r="D1069" s="57"/>
      <c r="E1069" s="57">
        <v>115.6</v>
      </c>
      <c r="F1069" s="57">
        <f t="shared" si="133"/>
        <v>510.04999999999995</v>
      </c>
      <c r="G1069" s="56">
        <f t="shared" si="137"/>
        <v>2.2762898648623314E-3</v>
      </c>
      <c r="H1069" s="321">
        <f t="shared" si="134"/>
        <v>8.6681118053957587</v>
      </c>
      <c r="I1069" s="54">
        <f t="shared" si="138"/>
        <v>1.9069845971870669</v>
      </c>
      <c r="J1069" s="54">
        <f t="shared" si="135"/>
        <v>4.1173531075629848</v>
      </c>
      <c r="K1069" s="142">
        <v>0.12988699120453068</v>
      </c>
      <c r="L1069" s="56">
        <f t="shared" si="136"/>
        <v>2.9060555830507484E-2</v>
      </c>
    </row>
    <row r="1070" spans="1:12" x14ac:dyDescent="0.2">
      <c r="A1070" s="78">
        <f t="shared" si="139"/>
        <v>106</v>
      </c>
      <c r="B1070" s="57" t="s">
        <v>1396</v>
      </c>
      <c r="C1070" s="57">
        <v>382.2</v>
      </c>
      <c r="D1070" s="57"/>
      <c r="E1070" s="80"/>
      <c r="F1070" s="57">
        <f t="shared" si="133"/>
        <v>382.2</v>
      </c>
      <c r="G1070" s="56">
        <f t="shared" si="137"/>
        <v>1.7057111780225138E-3</v>
      </c>
      <c r="H1070" s="321">
        <f t="shared" si="134"/>
        <v>6.4953481659097321</v>
      </c>
      <c r="I1070" s="54">
        <f t="shared" si="138"/>
        <v>1.4289765965001411</v>
      </c>
      <c r="J1070" s="54">
        <f t="shared" si="135"/>
        <v>3.0852903788071226</v>
      </c>
      <c r="K1070" s="142">
        <v>9.7329297202963669E-2</v>
      </c>
      <c r="L1070" s="56">
        <f t="shared" si="136"/>
        <v>2.9060555830507481E-2</v>
      </c>
    </row>
    <row r="1071" spans="1:12" x14ac:dyDescent="0.2">
      <c r="A1071" s="78">
        <f t="shared" si="139"/>
        <v>107</v>
      </c>
      <c r="B1071" s="57" t="s">
        <v>1397</v>
      </c>
      <c r="C1071" s="57">
        <v>360.6</v>
      </c>
      <c r="D1071" s="57"/>
      <c r="E1071" s="57">
        <v>114.9</v>
      </c>
      <c r="F1071" s="57">
        <f t="shared" si="133"/>
        <v>475.5</v>
      </c>
      <c r="G1071" s="56">
        <f t="shared" si="137"/>
        <v>2.1220975016999094E-3</v>
      </c>
      <c r="H1071" s="321">
        <f t="shared" si="134"/>
        <v>8.0809472864732541</v>
      </c>
      <c r="I1071" s="54">
        <f t="shared" si="138"/>
        <v>1.7778084030241159</v>
      </c>
      <c r="J1071" s="54">
        <f t="shared" si="135"/>
        <v>3.8384499610747955</v>
      </c>
      <c r="K1071" s="142">
        <v>0.12108864683414239</v>
      </c>
      <c r="L1071" s="56">
        <f t="shared" si="136"/>
        <v>2.9060555830507481E-2</v>
      </c>
    </row>
    <row r="1072" spans="1:12" x14ac:dyDescent="0.2">
      <c r="A1072" s="78">
        <f t="shared" si="139"/>
        <v>108</v>
      </c>
      <c r="B1072" s="57" t="s">
        <v>1398</v>
      </c>
      <c r="C1072" s="57">
        <v>340.3</v>
      </c>
      <c r="D1072" s="57"/>
      <c r="E1072" s="57">
        <v>203.8</v>
      </c>
      <c r="F1072" s="57">
        <f t="shared" si="133"/>
        <v>544.1</v>
      </c>
      <c r="G1072" s="56">
        <f t="shared" si="137"/>
        <v>2.4282507900629247E-3</v>
      </c>
      <c r="H1072" s="321">
        <f t="shared" si="134"/>
        <v>9.2467790085596171</v>
      </c>
      <c r="I1072" s="54">
        <f t="shared" si="138"/>
        <v>2.0342913818831159</v>
      </c>
      <c r="J1072" s="54">
        <f t="shared" si="135"/>
        <v>4.3922200290658182</v>
      </c>
      <c r="K1072" s="142">
        <v>0.13855800787057179</v>
      </c>
      <c r="L1072" s="56">
        <f t="shared" si="136"/>
        <v>2.9060555830507481E-2</v>
      </c>
    </row>
    <row r="1073" spans="1:12" x14ac:dyDescent="0.2">
      <c r="A1073" s="78">
        <f t="shared" si="139"/>
        <v>109</v>
      </c>
      <c r="B1073" s="57" t="s">
        <v>1399</v>
      </c>
      <c r="C1073" s="57">
        <v>171.5</v>
      </c>
      <c r="D1073" s="57"/>
      <c r="E1073" s="57">
        <v>70</v>
      </c>
      <c r="F1073" s="57">
        <f t="shared" si="133"/>
        <v>241.5</v>
      </c>
      <c r="G1073" s="56">
        <f t="shared" si="137"/>
        <v>1.0777845355636763E-3</v>
      </c>
      <c r="H1073" s="321">
        <f t="shared" si="134"/>
        <v>4.1042035114264799</v>
      </c>
      <c r="I1073" s="54">
        <f t="shared" si="138"/>
        <v>0.90292477251382552</v>
      </c>
      <c r="J1073" s="54">
        <f t="shared" si="135"/>
        <v>1.9494966679275778</v>
      </c>
      <c r="K1073" s="142">
        <v>6.1499281199674856E-2</v>
      </c>
      <c r="L1073" s="56">
        <f t="shared" si="136"/>
        <v>2.9060555830507488E-2</v>
      </c>
    </row>
    <row r="1074" spans="1:12" x14ac:dyDescent="0.2">
      <c r="A1074" s="78">
        <f t="shared" si="139"/>
        <v>110</v>
      </c>
      <c r="B1074" s="57" t="s">
        <v>1400</v>
      </c>
      <c r="C1074" s="57">
        <v>338.7</v>
      </c>
      <c r="D1074" s="57"/>
      <c r="E1074" s="57">
        <v>33.5</v>
      </c>
      <c r="F1074" s="57">
        <f t="shared" si="133"/>
        <v>372.2</v>
      </c>
      <c r="G1074" s="56">
        <f t="shared" si="137"/>
        <v>1.6610824187859227E-3</v>
      </c>
      <c r="H1074" s="321">
        <f t="shared" si="134"/>
        <v>6.3254018507367942</v>
      </c>
      <c r="I1074" s="54">
        <f t="shared" si="138"/>
        <v>1.3915884071620948</v>
      </c>
      <c r="J1074" s="54">
        <f t="shared" si="135"/>
        <v>3.0045658790999772</v>
      </c>
      <c r="K1074" s="142">
        <v>9.4782743116020612E-2</v>
      </c>
      <c r="L1074" s="56">
        <f t="shared" si="136"/>
        <v>2.9060555830507491E-2</v>
      </c>
    </row>
    <row r="1075" spans="1:12" x14ac:dyDescent="0.2">
      <c r="A1075" s="78">
        <f t="shared" si="139"/>
        <v>111</v>
      </c>
      <c r="B1075" s="57" t="s">
        <v>1401</v>
      </c>
      <c r="C1075" s="57">
        <v>241.5</v>
      </c>
      <c r="D1075" s="57"/>
      <c r="E1075" s="57"/>
      <c r="F1075" s="57">
        <f t="shared" si="133"/>
        <v>241.5</v>
      </c>
      <c r="G1075" s="56">
        <f t="shared" si="137"/>
        <v>1.0777845355636763E-3</v>
      </c>
      <c r="H1075" s="321">
        <f t="shared" si="134"/>
        <v>4.1042035114264799</v>
      </c>
      <c r="I1075" s="54">
        <f t="shared" si="138"/>
        <v>0.90292477251382552</v>
      </c>
      <c r="J1075" s="54">
        <f t="shared" si="135"/>
        <v>1.9494966679275778</v>
      </c>
      <c r="K1075" s="142">
        <v>6.1499281199674856E-2</v>
      </c>
      <c r="L1075" s="56">
        <f t="shared" si="136"/>
        <v>2.9060555830507488E-2</v>
      </c>
    </row>
    <row r="1076" spans="1:12" x14ac:dyDescent="0.2">
      <c r="A1076" s="78">
        <f t="shared" si="139"/>
        <v>112</v>
      </c>
      <c r="B1076" s="57" t="s">
        <v>1402</v>
      </c>
      <c r="C1076" s="57">
        <v>331.7</v>
      </c>
      <c r="D1076" s="57"/>
      <c r="E1076" s="57"/>
      <c r="F1076" s="57">
        <f t="shared" si="133"/>
        <v>331.7</v>
      </c>
      <c r="G1076" s="56">
        <f t="shared" si="137"/>
        <v>1.4803359438777285E-3</v>
      </c>
      <c r="H1076" s="321">
        <f t="shared" si="134"/>
        <v>5.6371192742863903</v>
      </c>
      <c r="I1076" s="54">
        <f t="shared" si="138"/>
        <v>1.2401662403430058</v>
      </c>
      <c r="J1076" s="54">
        <f t="shared" si="135"/>
        <v>2.6776316552860351</v>
      </c>
      <c r="K1076" s="142">
        <v>8.4469199063901226E-2</v>
      </c>
      <c r="L1076" s="56">
        <f t="shared" si="136"/>
        <v>2.9060555830507484E-2</v>
      </c>
    </row>
    <row r="1077" spans="1:12" x14ac:dyDescent="0.2">
      <c r="A1077" s="78">
        <f t="shared" si="139"/>
        <v>113</v>
      </c>
      <c r="B1077" s="57" t="s">
        <v>1403</v>
      </c>
      <c r="C1077" s="57">
        <v>95</v>
      </c>
      <c r="D1077" s="57"/>
      <c r="E1077" s="57"/>
      <c r="F1077" s="57">
        <f t="shared" si="133"/>
        <v>95</v>
      </c>
      <c r="G1077" s="56">
        <f t="shared" si="137"/>
        <v>4.2397321274761598E-4</v>
      </c>
      <c r="H1077" s="321">
        <f t="shared" si="134"/>
        <v>1.6144899941429216</v>
      </c>
      <c r="I1077" s="54">
        <f t="shared" si="138"/>
        <v>0.35518779871144274</v>
      </c>
      <c r="J1077" s="54">
        <f t="shared" si="135"/>
        <v>0.76688274721788774</v>
      </c>
      <c r="K1077" s="142">
        <v>2.419226382595905E-2</v>
      </c>
      <c r="L1077" s="56">
        <f t="shared" si="136"/>
        <v>2.9060555830507488E-2</v>
      </c>
    </row>
    <row r="1078" spans="1:12" x14ac:dyDescent="0.2">
      <c r="A1078" s="78">
        <f t="shared" si="139"/>
        <v>114</v>
      </c>
      <c r="B1078" s="57" t="s">
        <v>1404</v>
      </c>
      <c r="C1078" s="57">
        <v>208.9</v>
      </c>
      <c r="D1078" s="57"/>
      <c r="E1078" s="57"/>
      <c r="F1078" s="57">
        <f t="shared" si="133"/>
        <v>208.9</v>
      </c>
      <c r="G1078" s="56">
        <f t="shared" si="137"/>
        <v>9.322947804523892E-4</v>
      </c>
      <c r="H1078" s="321">
        <f t="shared" si="134"/>
        <v>3.550178523962698</v>
      </c>
      <c r="I1078" s="54">
        <f t="shared" si="138"/>
        <v>0.78103927527179351</v>
      </c>
      <c r="J1078" s="54">
        <f t="shared" si="135"/>
        <v>1.6863347988822814</v>
      </c>
      <c r="K1078" s="142">
        <v>5.3197514876240484E-2</v>
      </c>
      <c r="L1078" s="56">
        <f t="shared" si="136"/>
        <v>2.9060555830507484E-2</v>
      </c>
    </row>
    <row r="1079" spans="1:12" x14ac:dyDescent="0.2">
      <c r="A1079" s="78">
        <f t="shared" si="139"/>
        <v>115</v>
      </c>
      <c r="B1079" s="57" t="s">
        <v>1405</v>
      </c>
      <c r="C1079" s="57">
        <v>141.30000000000001</v>
      </c>
      <c r="D1079" s="57"/>
      <c r="E1079" s="57"/>
      <c r="F1079" s="57">
        <f t="shared" si="133"/>
        <v>141.30000000000001</v>
      </c>
      <c r="G1079" s="56">
        <f t="shared" si="137"/>
        <v>6.3060436801303302E-4</v>
      </c>
      <c r="H1079" s="321">
        <f t="shared" si="134"/>
        <v>2.4013414333936298</v>
      </c>
      <c r="I1079" s="54">
        <f t="shared" si="138"/>
        <v>0.52829511534659856</v>
      </c>
      <c r="J1079" s="54">
        <f t="shared" si="135"/>
        <v>1.1406371808619742</v>
      </c>
      <c r="K1079" s="142">
        <v>3.5982809248505415E-2</v>
      </c>
      <c r="L1079" s="56">
        <f t="shared" si="136"/>
        <v>2.9060555830507488E-2</v>
      </c>
    </row>
    <row r="1080" spans="1:12" x14ac:dyDescent="0.2">
      <c r="A1080" s="78">
        <f t="shared" si="139"/>
        <v>116</v>
      </c>
      <c r="B1080" s="57" t="s">
        <v>1406</v>
      </c>
      <c r="C1080" s="57">
        <v>372.1</v>
      </c>
      <c r="D1080" s="57"/>
      <c r="E1080" s="57"/>
      <c r="F1080" s="57">
        <f t="shared" si="133"/>
        <v>372.1</v>
      </c>
      <c r="G1080" s="56">
        <f t="shared" si="137"/>
        <v>1.6606361311935569E-3</v>
      </c>
      <c r="H1080" s="321">
        <f t="shared" si="134"/>
        <v>6.3237023875850644</v>
      </c>
      <c r="I1080" s="54">
        <f t="shared" si="138"/>
        <v>1.3912145252687143</v>
      </c>
      <c r="J1080" s="54">
        <f t="shared" si="135"/>
        <v>3.0037586341029057</v>
      </c>
      <c r="K1080" s="142">
        <v>9.4757277575151191E-2</v>
      </c>
      <c r="L1080" s="56">
        <f t="shared" si="136"/>
        <v>2.9060555830507488E-2</v>
      </c>
    </row>
    <row r="1081" spans="1:12" x14ac:dyDescent="0.2">
      <c r="A1081" s="78">
        <f t="shared" si="139"/>
        <v>117</v>
      </c>
      <c r="B1081" s="57" t="s">
        <v>1407</v>
      </c>
      <c r="C1081" s="57">
        <v>313.60000000000002</v>
      </c>
      <c r="D1081" s="57"/>
      <c r="E1081" s="57">
        <v>40</v>
      </c>
      <c r="F1081" s="57">
        <f t="shared" si="133"/>
        <v>353.6</v>
      </c>
      <c r="G1081" s="56">
        <f t="shared" si="137"/>
        <v>1.5780729266058632E-3</v>
      </c>
      <c r="H1081" s="321">
        <f t="shared" si="134"/>
        <v>6.0093017045151269</v>
      </c>
      <c r="I1081" s="54">
        <f t="shared" si="138"/>
        <v>1.322046374993328</v>
      </c>
      <c r="J1081" s="54">
        <f t="shared" si="135"/>
        <v>2.8544183096446853</v>
      </c>
      <c r="K1081" s="142">
        <v>9.0046152514306532E-2</v>
      </c>
      <c r="L1081" s="56">
        <f t="shared" si="136"/>
        <v>2.9060555830507484E-2</v>
      </c>
    </row>
    <row r="1082" spans="1:12" x14ac:dyDescent="0.2">
      <c r="A1082" s="78">
        <f t="shared" si="139"/>
        <v>118</v>
      </c>
      <c r="B1082" s="57" t="s">
        <v>1408</v>
      </c>
      <c r="C1082" s="57">
        <v>249.6</v>
      </c>
      <c r="D1082" s="57"/>
      <c r="E1082" s="57"/>
      <c r="F1082" s="57">
        <f t="shared" si="133"/>
        <v>249.6</v>
      </c>
      <c r="G1082" s="56">
        <f t="shared" si="137"/>
        <v>1.1139338305453151E-3</v>
      </c>
      <c r="H1082" s="321">
        <f t="shared" si="134"/>
        <v>4.2418600267165605</v>
      </c>
      <c r="I1082" s="54">
        <f t="shared" si="138"/>
        <v>0.93320920587764333</v>
      </c>
      <c r="J1082" s="54">
        <f t="shared" si="135"/>
        <v>2.0148835126903659</v>
      </c>
      <c r="K1082" s="142">
        <v>6.3561990010098712E-2</v>
      </c>
      <c r="L1082" s="56">
        <f t="shared" si="136"/>
        <v>2.9060555830507488E-2</v>
      </c>
    </row>
    <row r="1083" spans="1:12" x14ac:dyDescent="0.2">
      <c r="A1083" s="78">
        <f t="shared" si="139"/>
        <v>119</v>
      </c>
      <c r="B1083" s="57" t="s">
        <v>1409</v>
      </c>
      <c r="C1083" s="57">
        <v>305.8</v>
      </c>
      <c r="D1083" s="57"/>
      <c r="E1083" s="57">
        <v>36.5</v>
      </c>
      <c r="F1083" s="57">
        <f t="shared" si="133"/>
        <v>342.3</v>
      </c>
      <c r="G1083" s="56">
        <f t="shared" si="137"/>
        <v>1.5276424286685152E-3</v>
      </c>
      <c r="H1083" s="321">
        <f t="shared" si="134"/>
        <v>5.8172623683697058</v>
      </c>
      <c r="I1083" s="54">
        <f t="shared" si="138"/>
        <v>1.2797977210413354</v>
      </c>
      <c r="J1083" s="54">
        <f t="shared" si="135"/>
        <v>2.7631996249756101</v>
      </c>
      <c r="K1083" s="142">
        <v>8.7168546396060878E-2</v>
      </c>
      <c r="L1083" s="56">
        <f t="shared" si="136"/>
        <v>2.9060555830507481E-2</v>
      </c>
    </row>
    <row r="1084" spans="1:12" x14ac:dyDescent="0.2">
      <c r="A1084" s="78">
        <f t="shared" si="139"/>
        <v>120</v>
      </c>
      <c r="B1084" s="57" t="s">
        <v>1410</v>
      </c>
      <c r="C1084" s="57">
        <v>206.5</v>
      </c>
      <c r="D1084" s="57"/>
      <c r="E1084" s="57"/>
      <c r="F1084" s="57">
        <f t="shared" si="133"/>
        <v>206.5</v>
      </c>
      <c r="G1084" s="56">
        <f t="shared" si="137"/>
        <v>9.215838782356073E-4</v>
      </c>
      <c r="H1084" s="321">
        <f t="shared" si="134"/>
        <v>3.5093914083211928</v>
      </c>
      <c r="I1084" s="54">
        <f t="shared" si="138"/>
        <v>0.77206610983066237</v>
      </c>
      <c r="J1084" s="54">
        <f t="shared" si="135"/>
        <v>1.6669609189525665</v>
      </c>
      <c r="K1084" s="142">
        <v>5.2586341895374138E-2</v>
      </c>
      <c r="L1084" s="56">
        <f t="shared" si="136"/>
        <v>2.9060555830507488E-2</v>
      </c>
    </row>
    <row r="1085" spans="1:12" x14ac:dyDescent="0.2">
      <c r="A1085" s="78">
        <f t="shared" si="139"/>
        <v>121</v>
      </c>
      <c r="B1085" s="57" t="s">
        <v>1411</v>
      </c>
      <c r="C1085" s="57">
        <v>300.39999999999998</v>
      </c>
      <c r="D1085" s="57"/>
      <c r="E1085" s="57"/>
      <c r="F1085" s="57">
        <f t="shared" si="133"/>
        <v>300.39999999999998</v>
      </c>
      <c r="G1085" s="56">
        <f t="shared" si="137"/>
        <v>1.3406479274671982E-3</v>
      </c>
      <c r="H1085" s="321">
        <f t="shared" si="134"/>
        <v>5.1051873077950907</v>
      </c>
      <c r="I1085" s="54">
        <f t="shared" si="138"/>
        <v>1.1231412077149199</v>
      </c>
      <c r="J1085" s="54">
        <f t="shared" si="135"/>
        <v>2.424963971202668</v>
      </c>
      <c r="K1085" s="142">
        <v>7.6498484771769459E-2</v>
      </c>
      <c r="L1085" s="56">
        <f t="shared" si="136"/>
        <v>2.9060555830507491E-2</v>
      </c>
    </row>
    <row r="1086" spans="1:12" x14ac:dyDescent="0.2">
      <c r="A1086" s="78">
        <f t="shared" si="139"/>
        <v>122</v>
      </c>
      <c r="B1086" s="57" t="s">
        <v>1412</v>
      </c>
      <c r="C1086" s="57">
        <v>913.8</v>
      </c>
      <c r="D1086" s="57"/>
      <c r="E1086" s="57"/>
      <c r="F1086" s="57">
        <f t="shared" si="133"/>
        <v>913.8</v>
      </c>
      <c r="G1086" s="56">
        <f t="shared" si="137"/>
        <v>4.0781760190396997E-3</v>
      </c>
      <c r="H1086" s="321">
        <f t="shared" si="134"/>
        <v>15.529694280503177</v>
      </c>
      <c r="I1086" s="54">
        <f t="shared" si="138"/>
        <v>3.4165327417106992</v>
      </c>
      <c r="J1086" s="54">
        <f t="shared" si="135"/>
        <v>7.3766047832390091</v>
      </c>
      <c r="K1086" s="142">
        <v>0.23270411246485659</v>
      </c>
      <c r="L1086" s="56">
        <f t="shared" si="136"/>
        <v>2.9060555830507488E-2</v>
      </c>
    </row>
    <row r="1087" spans="1:12" x14ac:dyDescent="0.2">
      <c r="A1087" s="78">
        <f t="shared" si="139"/>
        <v>123</v>
      </c>
      <c r="B1087" s="57" t="s">
        <v>1413</v>
      </c>
      <c r="C1087" s="57">
        <v>124.1</v>
      </c>
      <c r="D1087" s="57"/>
      <c r="E1087" s="57"/>
      <c r="F1087" s="57">
        <f t="shared" si="133"/>
        <v>124.1</v>
      </c>
      <c r="G1087" s="56">
        <f t="shared" si="137"/>
        <v>5.5384290212609618E-4</v>
      </c>
      <c r="H1087" s="321">
        <f t="shared" si="134"/>
        <v>2.1090337712961742</v>
      </c>
      <c r="I1087" s="54">
        <f t="shared" si="138"/>
        <v>0.46398742968515833</v>
      </c>
      <c r="J1087" s="54">
        <f t="shared" si="135"/>
        <v>1.0017910413656828</v>
      </c>
      <c r="K1087" s="142">
        <v>3.1602736218963347E-2</v>
      </c>
      <c r="L1087" s="56">
        <f t="shared" si="136"/>
        <v>2.9060555830507488E-2</v>
      </c>
    </row>
    <row r="1088" spans="1:12" x14ac:dyDescent="0.2">
      <c r="A1088" s="78">
        <f t="shared" si="139"/>
        <v>124</v>
      </c>
      <c r="B1088" s="57" t="s">
        <v>1414</v>
      </c>
      <c r="C1088" s="57">
        <v>173.4</v>
      </c>
      <c r="D1088" s="57"/>
      <c r="E1088" s="57"/>
      <c r="F1088" s="57">
        <f t="shared" si="133"/>
        <v>173.4</v>
      </c>
      <c r="G1088" s="56">
        <f t="shared" si="137"/>
        <v>7.738626851624906E-4</v>
      </c>
      <c r="H1088" s="321">
        <f t="shared" si="134"/>
        <v>2.9468691050987643</v>
      </c>
      <c r="I1088" s="54">
        <f t="shared" si="138"/>
        <v>0.64831120312172819</v>
      </c>
      <c r="J1088" s="54">
        <f t="shared" si="135"/>
        <v>1.399762824921913</v>
      </c>
      <c r="K1088" s="142">
        <v>4.4157247867592619E-2</v>
      </c>
      <c r="L1088" s="56">
        <f t="shared" si="136"/>
        <v>2.9060555830507484E-2</v>
      </c>
    </row>
    <row r="1089" spans="1:12" x14ac:dyDescent="0.2">
      <c r="A1089" s="78">
        <f t="shared" si="139"/>
        <v>125</v>
      </c>
      <c r="B1089" s="57" t="s">
        <v>1415</v>
      </c>
      <c r="C1089" s="57">
        <v>262.2</v>
      </c>
      <c r="D1089" s="57"/>
      <c r="E1089" s="57"/>
      <c r="F1089" s="57">
        <f t="shared" si="133"/>
        <v>262.2</v>
      </c>
      <c r="G1089" s="56">
        <f t="shared" si="137"/>
        <v>1.1701660671834199E-3</v>
      </c>
      <c r="H1089" s="321">
        <f t="shared" si="134"/>
        <v>4.4559923838344631</v>
      </c>
      <c r="I1089" s="54">
        <f t="shared" si="138"/>
        <v>0.98031832444358191</v>
      </c>
      <c r="J1089" s="54">
        <f t="shared" si="135"/>
        <v>2.11659638232137</v>
      </c>
      <c r="K1089" s="142">
        <v>6.6770648159646978E-2</v>
      </c>
      <c r="L1089" s="56">
        <f t="shared" si="136"/>
        <v>2.9060555830507484E-2</v>
      </c>
    </row>
    <row r="1090" spans="1:12" x14ac:dyDescent="0.2">
      <c r="A1090" s="78">
        <f t="shared" si="139"/>
        <v>126</v>
      </c>
      <c r="B1090" s="57" t="s">
        <v>1419</v>
      </c>
      <c r="C1090" s="57">
        <v>375.7</v>
      </c>
      <c r="D1090" s="57"/>
      <c r="E1090" s="57">
        <v>26.9</v>
      </c>
      <c r="F1090" s="57">
        <f t="shared" si="133"/>
        <v>402.59999999999997</v>
      </c>
      <c r="G1090" s="56">
        <f t="shared" si="137"/>
        <v>1.7967538468651597E-3</v>
      </c>
      <c r="H1090" s="321">
        <f t="shared" si="134"/>
        <v>6.8420386488625278</v>
      </c>
      <c r="I1090" s="54">
        <f t="shared" si="138"/>
        <v>1.5052485027497562</v>
      </c>
      <c r="J1090" s="54">
        <f t="shared" si="135"/>
        <v>3.2499683582097005</v>
      </c>
      <c r="K1090" s="142">
        <v>0.10252426754032751</v>
      </c>
      <c r="L1090" s="56">
        <f t="shared" si="136"/>
        <v>2.9060555830507484E-2</v>
      </c>
    </row>
    <row r="1091" spans="1:12" x14ac:dyDescent="0.2">
      <c r="A1091" s="78">
        <f t="shared" si="139"/>
        <v>127</v>
      </c>
      <c r="B1091" s="57" t="s">
        <v>1420</v>
      </c>
      <c r="C1091" s="57">
        <v>180</v>
      </c>
      <c r="D1091" s="57"/>
      <c r="E1091" s="57"/>
      <c r="F1091" s="57">
        <f t="shared" si="133"/>
        <v>180</v>
      </c>
      <c r="G1091" s="56">
        <f t="shared" si="137"/>
        <v>8.0331766625864082E-4</v>
      </c>
      <c r="H1091" s="321">
        <f t="shared" si="134"/>
        <v>3.0590336731129044</v>
      </c>
      <c r="I1091" s="54">
        <f t="shared" si="138"/>
        <v>0.67298740808483892</v>
      </c>
      <c r="J1091" s="54">
        <f t="shared" si="135"/>
        <v>1.4530409947286296</v>
      </c>
      <c r="K1091" s="142">
        <v>4.5837973564975036E-2</v>
      </c>
      <c r="L1091" s="56">
        <f t="shared" si="136"/>
        <v>2.9060555830507488E-2</v>
      </c>
    </row>
    <row r="1092" spans="1:12" x14ac:dyDescent="0.2">
      <c r="A1092" s="78">
        <f t="shared" si="139"/>
        <v>128</v>
      </c>
      <c r="B1092" s="57" t="s">
        <v>1421</v>
      </c>
      <c r="C1092" s="57">
        <v>580.1</v>
      </c>
      <c r="D1092" s="57"/>
      <c r="E1092" s="57"/>
      <c r="F1092" s="57">
        <f t="shared" ref="F1092:F1155" si="140">C1092+D1092+E1092</f>
        <v>580.1</v>
      </c>
      <c r="G1092" s="56">
        <f t="shared" si="137"/>
        <v>2.5889143233146531E-3</v>
      </c>
      <c r="H1092" s="321">
        <f t="shared" si="134"/>
        <v>9.8585857431821999</v>
      </c>
      <c r="I1092" s="54">
        <f t="shared" si="138"/>
        <v>2.1688888635000838</v>
      </c>
      <c r="J1092" s="54">
        <f t="shared" si="135"/>
        <v>4.6828282280115445</v>
      </c>
      <c r="K1092" s="142">
        <v>0.14772560258356679</v>
      </c>
      <c r="L1092" s="56">
        <f t="shared" si="136"/>
        <v>2.9060555830507488E-2</v>
      </c>
    </row>
    <row r="1093" spans="1:12" x14ac:dyDescent="0.2">
      <c r="A1093" s="78">
        <f t="shared" si="139"/>
        <v>129</v>
      </c>
      <c r="B1093" s="57" t="s">
        <v>1425</v>
      </c>
      <c r="C1093" s="57">
        <v>351</v>
      </c>
      <c r="D1093" s="57"/>
      <c r="E1093" s="57"/>
      <c r="F1093" s="57">
        <f t="shared" si="140"/>
        <v>351</v>
      </c>
      <c r="G1093" s="56">
        <f t="shared" si="137"/>
        <v>1.5664694492043495E-3</v>
      </c>
      <c r="H1093" s="321">
        <f t="shared" ref="H1093:H1156" si="141">G1093*3808</f>
        <v>5.9651156625701631</v>
      </c>
      <c r="I1093" s="54">
        <f t="shared" ref="I1093:I1156" si="142">H1093*0.22</f>
        <v>1.3123254457654359</v>
      </c>
      <c r="J1093" s="54">
        <f t="shared" ref="J1093:J1156" si="143">H1093*0.475</f>
        <v>2.8334299397208276</v>
      </c>
      <c r="K1093" s="142">
        <v>8.9384048451701323E-2</v>
      </c>
      <c r="L1093" s="56">
        <f t="shared" ref="L1093:L1156" si="144">(H1093+I1093+J1093+K1093)/F1093</f>
        <v>2.9060555830507488E-2</v>
      </c>
    </row>
    <row r="1094" spans="1:12" x14ac:dyDescent="0.2">
      <c r="A1094" s="78">
        <f t="shared" si="139"/>
        <v>130</v>
      </c>
      <c r="B1094" s="57" t="s">
        <v>1426</v>
      </c>
      <c r="C1094" s="57">
        <v>299.7</v>
      </c>
      <c r="D1094" s="57"/>
      <c r="E1094" s="57"/>
      <c r="F1094" s="57">
        <f t="shared" si="140"/>
        <v>299.7</v>
      </c>
      <c r="G1094" s="56">
        <f t="shared" ref="G1094:G1157" si="145">1/224070.76*F1094</f>
        <v>1.3375239143206367E-3</v>
      </c>
      <c r="H1094" s="321">
        <f t="shared" si="141"/>
        <v>5.0932910657329851</v>
      </c>
      <c r="I1094" s="54">
        <f t="shared" si="142"/>
        <v>1.1205240344612568</v>
      </c>
      <c r="J1094" s="54">
        <f t="shared" si="143"/>
        <v>2.4193132562231678</v>
      </c>
      <c r="K1094" s="142">
        <v>7.6320225985683443E-2</v>
      </c>
      <c r="L1094" s="56">
        <f t="shared" si="144"/>
        <v>2.9060555830507481E-2</v>
      </c>
    </row>
    <row r="1095" spans="1:12" x14ac:dyDescent="0.2">
      <c r="A1095" s="78">
        <f t="shared" ref="A1095:A1158" si="146">A1094+1</f>
        <v>131</v>
      </c>
      <c r="B1095" s="57" t="s">
        <v>1427</v>
      </c>
      <c r="C1095" s="57">
        <v>428.3</v>
      </c>
      <c r="D1095" s="57"/>
      <c r="E1095" s="57"/>
      <c r="F1095" s="57">
        <f t="shared" si="140"/>
        <v>428.3</v>
      </c>
      <c r="G1095" s="56">
        <f t="shared" si="145"/>
        <v>1.9114497581031991E-3</v>
      </c>
      <c r="H1095" s="321">
        <f t="shared" si="141"/>
        <v>7.2788006788569826</v>
      </c>
      <c r="I1095" s="54">
        <f t="shared" si="142"/>
        <v>1.6013361493485361</v>
      </c>
      <c r="J1095" s="54">
        <f t="shared" si="143"/>
        <v>3.4574303224570664</v>
      </c>
      <c r="K1095" s="142">
        <v>0.10906891154377119</v>
      </c>
      <c r="L1095" s="56">
        <f t="shared" si="144"/>
        <v>2.9060555830507484E-2</v>
      </c>
    </row>
    <row r="1096" spans="1:12" x14ac:dyDescent="0.2">
      <c r="A1096" s="78">
        <f t="shared" si="146"/>
        <v>132</v>
      </c>
      <c r="B1096" s="57" t="s">
        <v>1428</v>
      </c>
      <c r="C1096" s="57">
        <v>299.3</v>
      </c>
      <c r="D1096" s="57"/>
      <c r="E1096" s="57"/>
      <c r="F1096" s="57">
        <f t="shared" si="140"/>
        <v>299.3</v>
      </c>
      <c r="G1096" s="56">
        <f t="shared" si="145"/>
        <v>1.3357387639511733E-3</v>
      </c>
      <c r="H1096" s="321">
        <f t="shared" si="141"/>
        <v>5.0864932131260678</v>
      </c>
      <c r="I1096" s="54">
        <f t="shared" si="142"/>
        <v>1.119028506887735</v>
      </c>
      <c r="J1096" s="54">
        <f t="shared" si="143"/>
        <v>2.4160842762348822</v>
      </c>
      <c r="K1096" s="142">
        <v>7.6218363822205731E-2</v>
      </c>
      <c r="L1096" s="56">
        <f t="shared" si="144"/>
        <v>2.9060555830507481E-2</v>
      </c>
    </row>
    <row r="1097" spans="1:12" x14ac:dyDescent="0.2">
      <c r="A1097" s="78">
        <f t="shared" si="146"/>
        <v>133</v>
      </c>
      <c r="B1097" s="57" t="s">
        <v>1429</v>
      </c>
      <c r="C1097" s="57">
        <v>343.9</v>
      </c>
      <c r="D1097" s="57"/>
      <c r="E1097" s="57"/>
      <c r="F1097" s="57">
        <f t="shared" si="140"/>
        <v>343.9</v>
      </c>
      <c r="G1097" s="56">
        <f t="shared" si="145"/>
        <v>1.5347830301463696E-3</v>
      </c>
      <c r="H1097" s="321">
        <f t="shared" si="141"/>
        <v>5.8444537787973756</v>
      </c>
      <c r="I1097" s="54">
        <f t="shared" si="142"/>
        <v>1.2857798313354227</v>
      </c>
      <c r="J1097" s="54">
        <f t="shared" si="143"/>
        <v>2.7761155449287531</v>
      </c>
      <c r="K1097" s="142">
        <v>8.7575995049971753E-2</v>
      </c>
      <c r="L1097" s="56">
        <f t="shared" si="144"/>
        <v>2.9060555830507488E-2</v>
      </c>
    </row>
    <row r="1098" spans="1:12" x14ac:dyDescent="0.2">
      <c r="A1098" s="78">
        <f t="shared" si="146"/>
        <v>134</v>
      </c>
      <c r="B1098" s="57" t="s">
        <v>1430</v>
      </c>
      <c r="C1098" s="57">
        <v>282</v>
      </c>
      <c r="D1098" s="57"/>
      <c r="E1098" s="57"/>
      <c r="F1098" s="57">
        <f t="shared" si="140"/>
        <v>282</v>
      </c>
      <c r="G1098" s="56">
        <f t="shared" si="145"/>
        <v>1.2585310104718706E-3</v>
      </c>
      <c r="H1098" s="321">
        <f t="shared" si="141"/>
        <v>4.7924860878768829</v>
      </c>
      <c r="I1098" s="54">
        <f t="shared" si="142"/>
        <v>1.0543469393329143</v>
      </c>
      <c r="J1098" s="54">
        <f t="shared" si="143"/>
        <v>2.2764308917415192</v>
      </c>
      <c r="K1098" s="142">
        <v>7.1812825251794235E-2</v>
      </c>
      <c r="L1098" s="56">
        <f t="shared" si="144"/>
        <v>2.9060555830507484E-2</v>
      </c>
    </row>
    <row r="1099" spans="1:12" x14ac:dyDescent="0.2">
      <c r="A1099" s="78">
        <f t="shared" si="146"/>
        <v>135</v>
      </c>
      <c r="B1099" s="57" t="s">
        <v>1431</v>
      </c>
      <c r="C1099" s="57">
        <v>357.6</v>
      </c>
      <c r="D1099" s="57"/>
      <c r="E1099" s="57"/>
      <c r="F1099" s="57">
        <f t="shared" si="140"/>
        <v>357.6</v>
      </c>
      <c r="G1099" s="56">
        <f t="shared" si="145"/>
        <v>1.5959244303004997E-3</v>
      </c>
      <c r="H1099" s="321">
        <f t="shared" si="141"/>
        <v>6.0772802305843028</v>
      </c>
      <c r="I1099" s="54">
        <f t="shared" si="142"/>
        <v>1.3370016507285467</v>
      </c>
      <c r="J1099" s="54">
        <f t="shared" si="143"/>
        <v>2.8867081095275435</v>
      </c>
      <c r="K1099" s="142">
        <v>9.1064774149083746E-2</v>
      </c>
      <c r="L1099" s="56">
        <f t="shared" si="144"/>
        <v>2.9060555830507481E-2</v>
      </c>
    </row>
    <row r="1100" spans="1:12" x14ac:dyDescent="0.2">
      <c r="A1100" s="78">
        <f t="shared" si="146"/>
        <v>136</v>
      </c>
      <c r="B1100" s="57" t="s">
        <v>1432</v>
      </c>
      <c r="C1100" s="57">
        <v>300.8</v>
      </c>
      <c r="D1100" s="57">
        <v>27.5</v>
      </c>
      <c r="E1100" s="57"/>
      <c r="F1100" s="57">
        <f t="shared" si="140"/>
        <v>328.3</v>
      </c>
      <c r="G1100" s="56">
        <f t="shared" si="145"/>
        <v>1.4651621657372877E-3</v>
      </c>
      <c r="H1100" s="321">
        <f t="shared" si="141"/>
        <v>5.579337527127592</v>
      </c>
      <c r="I1100" s="54">
        <f t="shared" si="142"/>
        <v>1.2274542559680703</v>
      </c>
      <c r="J1100" s="54">
        <f t="shared" si="143"/>
        <v>2.650185325385606</v>
      </c>
      <c r="K1100" s="142">
        <v>8.3603370674340607E-2</v>
      </c>
      <c r="L1100" s="56">
        <f t="shared" si="144"/>
        <v>2.9060555830507491E-2</v>
      </c>
    </row>
    <row r="1101" spans="1:12" x14ac:dyDescent="0.2">
      <c r="A1101" s="78">
        <f t="shared" si="146"/>
        <v>137</v>
      </c>
      <c r="B1101" s="57" t="s">
        <v>1528</v>
      </c>
      <c r="C1101" s="57">
        <v>424.7</v>
      </c>
      <c r="D1101" s="57"/>
      <c r="E1101" s="57"/>
      <c r="F1101" s="57">
        <f t="shared" si="140"/>
        <v>424.7</v>
      </c>
      <c r="G1101" s="56">
        <f t="shared" si="145"/>
        <v>1.8953834047780263E-3</v>
      </c>
      <c r="H1101" s="321">
        <f t="shared" si="141"/>
        <v>7.2176200053947239</v>
      </c>
      <c r="I1101" s="54">
        <f t="shared" si="142"/>
        <v>1.5878764011868394</v>
      </c>
      <c r="J1101" s="54">
        <f t="shared" si="143"/>
        <v>3.4283695025624938</v>
      </c>
      <c r="K1101" s="142">
        <v>0.10815215207247167</v>
      </c>
      <c r="L1101" s="56">
        <f t="shared" si="144"/>
        <v>2.9060555830507488E-2</v>
      </c>
    </row>
    <row r="1102" spans="1:12" x14ac:dyDescent="0.2">
      <c r="A1102" s="78">
        <f t="shared" si="146"/>
        <v>138</v>
      </c>
      <c r="B1102" s="57" t="s">
        <v>1529</v>
      </c>
      <c r="C1102" s="57">
        <v>120.4</v>
      </c>
      <c r="D1102" s="57"/>
      <c r="E1102" s="57"/>
      <c r="F1102" s="57">
        <f t="shared" si="140"/>
        <v>120.4</v>
      </c>
      <c r="G1102" s="56">
        <f t="shared" si="145"/>
        <v>5.3733026120855753E-4</v>
      </c>
      <c r="H1102" s="321">
        <f t="shared" si="141"/>
        <v>2.0461536346821871</v>
      </c>
      <c r="I1102" s="54">
        <f t="shared" si="142"/>
        <v>0.45015379963008118</v>
      </c>
      <c r="J1102" s="54">
        <f t="shared" si="143"/>
        <v>0.9719229764740388</v>
      </c>
      <c r="K1102" s="142">
        <v>3.066051120679442E-2</v>
      </c>
      <c r="L1102" s="56">
        <f t="shared" si="144"/>
        <v>2.9060555830507484E-2</v>
      </c>
    </row>
    <row r="1103" spans="1:12" x14ac:dyDescent="0.2">
      <c r="A1103" s="78">
        <f t="shared" si="146"/>
        <v>139</v>
      </c>
      <c r="B1103" s="57" t="s">
        <v>1530</v>
      </c>
      <c r="C1103" s="57">
        <v>317.60000000000002</v>
      </c>
      <c r="D1103" s="57"/>
      <c r="E1103" s="57"/>
      <c r="F1103" s="57">
        <f t="shared" si="140"/>
        <v>317.60000000000002</v>
      </c>
      <c r="G1103" s="56">
        <f t="shared" si="145"/>
        <v>1.4174093933541352E-3</v>
      </c>
      <c r="H1103" s="321">
        <f t="shared" si="141"/>
        <v>5.3974949698925467</v>
      </c>
      <c r="I1103" s="54">
        <f t="shared" si="142"/>
        <v>1.1874488933763603</v>
      </c>
      <c r="J1103" s="54">
        <f t="shared" si="143"/>
        <v>2.5638101106989595</v>
      </c>
      <c r="K1103" s="142">
        <v>8.0878557801311521E-2</v>
      </c>
      <c r="L1103" s="56">
        <f t="shared" si="144"/>
        <v>2.9060555830507488E-2</v>
      </c>
    </row>
    <row r="1104" spans="1:12" x14ac:dyDescent="0.2">
      <c r="A1104" s="78">
        <f t="shared" si="146"/>
        <v>140</v>
      </c>
      <c r="B1104" s="57" t="s">
        <v>1531</v>
      </c>
      <c r="C1104" s="57">
        <v>395.53</v>
      </c>
      <c r="D1104" s="57"/>
      <c r="E1104" s="57"/>
      <c r="F1104" s="57">
        <f t="shared" si="140"/>
        <v>395.53</v>
      </c>
      <c r="G1104" s="56">
        <f t="shared" si="145"/>
        <v>1.7652013140848897E-3</v>
      </c>
      <c r="H1104" s="321">
        <f t="shared" si="141"/>
        <v>6.7218866040352596</v>
      </c>
      <c r="I1104" s="54">
        <f t="shared" si="142"/>
        <v>1.4788150528877571</v>
      </c>
      <c r="J1104" s="54">
        <f t="shared" si="143"/>
        <v>3.1928961369167483</v>
      </c>
      <c r="K1104" s="142">
        <v>0.10072385380085877</v>
      </c>
      <c r="L1104" s="56">
        <f t="shared" si="144"/>
        <v>2.9060555830507477E-2</v>
      </c>
    </row>
    <row r="1105" spans="1:12" x14ac:dyDescent="0.2">
      <c r="A1105" s="78">
        <f t="shared" si="146"/>
        <v>141</v>
      </c>
      <c r="B1105" s="57" t="s">
        <v>1532</v>
      </c>
      <c r="C1105" s="57">
        <v>516.79999999999995</v>
      </c>
      <c r="D1105" s="57"/>
      <c r="E1105" s="57"/>
      <c r="F1105" s="57">
        <f t="shared" si="140"/>
        <v>516.79999999999995</v>
      </c>
      <c r="G1105" s="56">
        <f t="shared" si="145"/>
        <v>2.3064142773470304E-3</v>
      </c>
      <c r="H1105" s="321">
        <f t="shared" si="141"/>
        <v>8.7828255681374916</v>
      </c>
      <c r="I1105" s="54">
        <f t="shared" si="142"/>
        <v>1.9322216249902482</v>
      </c>
      <c r="J1105" s="54">
        <f t="shared" si="143"/>
        <v>4.171842144865308</v>
      </c>
      <c r="K1105" s="142">
        <v>0.13160591521321724</v>
      </c>
      <c r="L1105" s="56">
        <f t="shared" si="144"/>
        <v>2.9060555830507481E-2</v>
      </c>
    </row>
    <row r="1106" spans="1:12" x14ac:dyDescent="0.2">
      <c r="A1106" s="78">
        <f t="shared" si="146"/>
        <v>142</v>
      </c>
      <c r="B1106" s="57" t="s">
        <v>1533</v>
      </c>
      <c r="C1106" s="57">
        <v>305.89999999999998</v>
      </c>
      <c r="D1106" s="57"/>
      <c r="E1106" s="57"/>
      <c r="F1106" s="57">
        <f t="shared" si="140"/>
        <v>305.89999999999998</v>
      </c>
      <c r="G1106" s="56">
        <f t="shared" si="145"/>
        <v>1.3651937450473233E-3</v>
      </c>
      <c r="H1106" s="321">
        <f t="shared" si="141"/>
        <v>5.1986577811402075</v>
      </c>
      <c r="I1106" s="54">
        <f t="shared" si="142"/>
        <v>1.1437047118508457</v>
      </c>
      <c r="J1106" s="54">
        <f t="shared" si="143"/>
        <v>2.4693624460415986</v>
      </c>
      <c r="K1106" s="142">
        <v>7.7899089519588141E-2</v>
      </c>
      <c r="L1106" s="56">
        <f t="shared" si="144"/>
        <v>2.9060555830507484E-2</v>
      </c>
    </row>
    <row r="1107" spans="1:12" x14ac:dyDescent="0.2">
      <c r="A1107" s="78">
        <f t="shared" si="146"/>
        <v>143</v>
      </c>
      <c r="B1107" s="57" t="s">
        <v>1534</v>
      </c>
      <c r="C1107" s="57">
        <v>483.9</v>
      </c>
      <c r="D1107" s="57"/>
      <c r="E1107" s="57">
        <v>35.299999999999997</v>
      </c>
      <c r="F1107" s="57">
        <f t="shared" si="140"/>
        <v>519.19999999999993</v>
      </c>
      <c r="G1107" s="56">
        <f t="shared" si="145"/>
        <v>2.3171251795638123E-3</v>
      </c>
      <c r="H1107" s="321">
        <f t="shared" si="141"/>
        <v>8.8236126837789968</v>
      </c>
      <c r="I1107" s="54">
        <f t="shared" si="142"/>
        <v>1.9411947904313793</v>
      </c>
      <c r="J1107" s="54">
        <f t="shared" si="143"/>
        <v>4.1912160247950236</v>
      </c>
      <c r="K1107" s="142">
        <v>0.13221708819408357</v>
      </c>
      <c r="L1107" s="56">
        <f t="shared" si="144"/>
        <v>2.9060555830507481E-2</v>
      </c>
    </row>
    <row r="1108" spans="1:12" x14ac:dyDescent="0.2">
      <c r="A1108" s="78">
        <f t="shared" si="146"/>
        <v>144</v>
      </c>
      <c r="B1108" s="57" t="s">
        <v>1535</v>
      </c>
      <c r="C1108" s="57">
        <v>257.3</v>
      </c>
      <c r="D1108" s="57"/>
      <c r="E1108" s="57"/>
      <c r="F1108" s="57">
        <f t="shared" si="140"/>
        <v>257.3</v>
      </c>
      <c r="G1108" s="56">
        <f t="shared" si="145"/>
        <v>1.1482979751574905E-3</v>
      </c>
      <c r="H1108" s="321">
        <f t="shared" si="141"/>
        <v>4.3727186893997239</v>
      </c>
      <c r="I1108" s="54">
        <f t="shared" si="142"/>
        <v>0.96199811166793925</v>
      </c>
      <c r="J1108" s="54">
        <f t="shared" si="143"/>
        <v>2.0770413774648686</v>
      </c>
      <c r="K1108" s="142">
        <v>6.5522836657044892E-2</v>
      </c>
      <c r="L1108" s="56">
        <f t="shared" si="144"/>
        <v>2.9060555830507484E-2</v>
      </c>
    </row>
    <row r="1109" spans="1:12" x14ac:dyDescent="0.2">
      <c r="A1109" s="78">
        <f t="shared" si="146"/>
        <v>145</v>
      </c>
      <c r="B1109" s="57" t="s">
        <v>1536</v>
      </c>
      <c r="C1109" s="57">
        <v>261.3</v>
      </c>
      <c r="D1109" s="57"/>
      <c r="E1109" s="57"/>
      <c r="F1109" s="57">
        <f t="shared" si="140"/>
        <v>261.3</v>
      </c>
      <c r="G1109" s="56">
        <f t="shared" si="145"/>
        <v>1.166149478852127E-3</v>
      </c>
      <c r="H1109" s="321">
        <f t="shared" si="141"/>
        <v>4.4406972154688997</v>
      </c>
      <c r="I1109" s="54">
        <f t="shared" si="142"/>
        <v>0.97695338740315796</v>
      </c>
      <c r="J1109" s="54">
        <f t="shared" si="143"/>
        <v>2.1093311773477272</v>
      </c>
      <c r="K1109" s="142">
        <v>6.6541458291822106E-2</v>
      </c>
      <c r="L1109" s="56">
        <f t="shared" si="144"/>
        <v>2.9060555830507488E-2</v>
      </c>
    </row>
    <row r="1110" spans="1:12" x14ac:dyDescent="0.2">
      <c r="A1110" s="78">
        <f t="shared" si="146"/>
        <v>146</v>
      </c>
      <c r="B1110" s="57" t="s">
        <v>1537</v>
      </c>
      <c r="C1110" s="57">
        <v>296.89999999999998</v>
      </c>
      <c r="D1110" s="57"/>
      <c r="E1110" s="57">
        <v>50</v>
      </c>
      <c r="F1110" s="57">
        <f t="shared" si="140"/>
        <v>346.9</v>
      </c>
      <c r="G1110" s="56">
        <f t="shared" si="145"/>
        <v>1.548171657917347E-3</v>
      </c>
      <c r="H1110" s="321">
        <f t="shared" si="141"/>
        <v>5.8954376733492575</v>
      </c>
      <c r="I1110" s="54">
        <f t="shared" si="142"/>
        <v>1.2969962881368367</v>
      </c>
      <c r="J1110" s="54">
        <f t="shared" si="143"/>
        <v>2.800332894840897</v>
      </c>
      <c r="K1110" s="142">
        <v>8.8339961276054674E-2</v>
      </c>
      <c r="L1110" s="56">
        <f t="shared" si="144"/>
        <v>2.9060555830507481E-2</v>
      </c>
    </row>
    <row r="1111" spans="1:12" x14ac:dyDescent="0.2">
      <c r="A1111" s="78">
        <f t="shared" si="146"/>
        <v>147</v>
      </c>
      <c r="B1111" s="57" t="s">
        <v>1538</v>
      </c>
      <c r="C1111" s="57">
        <v>495.2</v>
      </c>
      <c r="D1111" s="57"/>
      <c r="E1111" s="57">
        <v>62.5</v>
      </c>
      <c r="F1111" s="57">
        <f t="shared" si="140"/>
        <v>557.70000000000005</v>
      </c>
      <c r="G1111" s="56">
        <f t="shared" si="145"/>
        <v>2.4889459026246888E-3</v>
      </c>
      <c r="H1111" s="321">
        <f t="shared" si="141"/>
        <v>9.4779059971948154</v>
      </c>
      <c r="I1111" s="54">
        <f t="shared" si="142"/>
        <v>2.0851393193828596</v>
      </c>
      <c r="J1111" s="54">
        <f t="shared" si="143"/>
        <v>4.5020053486675371</v>
      </c>
      <c r="K1111" s="142">
        <v>0.14202132142881432</v>
      </c>
      <c r="L1111" s="56">
        <f t="shared" si="144"/>
        <v>2.9060555830507488E-2</v>
      </c>
    </row>
    <row r="1112" spans="1:12" x14ac:dyDescent="0.2">
      <c r="A1112" s="78">
        <f t="shared" si="146"/>
        <v>148</v>
      </c>
      <c r="B1112" s="57" t="s">
        <v>1539</v>
      </c>
      <c r="C1112" s="57">
        <v>446.2</v>
      </c>
      <c r="D1112" s="57"/>
      <c r="E1112" s="57"/>
      <c r="F1112" s="57">
        <f t="shared" si="140"/>
        <v>446.2</v>
      </c>
      <c r="G1112" s="56">
        <f t="shared" si="145"/>
        <v>1.9913352371366973E-3</v>
      </c>
      <c r="H1112" s="321">
        <f t="shared" si="141"/>
        <v>7.5830045830165433</v>
      </c>
      <c r="I1112" s="54">
        <f t="shared" si="142"/>
        <v>1.6682610082636395</v>
      </c>
      <c r="J1112" s="54">
        <f t="shared" si="143"/>
        <v>3.601927176932858</v>
      </c>
      <c r="K1112" s="142">
        <v>0.11362724335939924</v>
      </c>
      <c r="L1112" s="56">
        <f t="shared" si="144"/>
        <v>2.9060555830507484E-2</v>
      </c>
    </row>
    <row r="1113" spans="1:12" x14ac:dyDescent="0.2">
      <c r="A1113" s="78">
        <f t="shared" si="146"/>
        <v>149</v>
      </c>
      <c r="B1113" s="57" t="s">
        <v>1540</v>
      </c>
      <c r="C1113" s="57">
        <v>266.39999999999998</v>
      </c>
      <c r="D1113" s="57"/>
      <c r="E1113" s="57"/>
      <c r="F1113" s="57">
        <f t="shared" si="140"/>
        <v>266.39999999999998</v>
      </c>
      <c r="G1113" s="56">
        <f t="shared" si="145"/>
        <v>1.1889101460627882E-3</v>
      </c>
      <c r="H1113" s="321">
        <f t="shared" si="141"/>
        <v>4.5273698362070975</v>
      </c>
      <c r="I1113" s="54">
        <f t="shared" si="142"/>
        <v>0.99602136396556151</v>
      </c>
      <c r="J1113" s="54">
        <f t="shared" si="143"/>
        <v>2.1505006721983713</v>
      </c>
      <c r="K1113" s="142">
        <v>6.7840200876163048E-2</v>
      </c>
      <c r="L1113" s="56">
        <f t="shared" si="144"/>
        <v>2.9060555830507484E-2</v>
      </c>
    </row>
    <row r="1114" spans="1:12" x14ac:dyDescent="0.2">
      <c r="A1114" s="78">
        <f t="shared" si="146"/>
        <v>150</v>
      </c>
      <c r="B1114" s="57" t="s">
        <v>1541</v>
      </c>
      <c r="C1114" s="57">
        <v>548.4</v>
      </c>
      <c r="D1114" s="57"/>
      <c r="E1114" s="29">
        <v>215.2</v>
      </c>
      <c r="F1114" s="57">
        <f t="shared" si="140"/>
        <v>763.59999999999991</v>
      </c>
      <c r="G1114" s="56">
        <f t="shared" si="145"/>
        <v>3.4078520553061003E-3</v>
      </c>
      <c r="H1114" s="321">
        <f t="shared" si="141"/>
        <v>12.97710062660563</v>
      </c>
      <c r="I1114" s="54">
        <f t="shared" si="142"/>
        <v>2.8549621378532386</v>
      </c>
      <c r="J1114" s="54">
        <f t="shared" si="143"/>
        <v>6.164122797637674</v>
      </c>
      <c r="K1114" s="142">
        <v>0.19445487007897189</v>
      </c>
      <c r="L1114" s="56">
        <f t="shared" si="144"/>
        <v>2.9060555830507484E-2</v>
      </c>
    </row>
    <row r="1115" spans="1:12" x14ac:dyDescent="0.2">
      <c r="A1115" s="78">
        <f t="shared" si="146"/>
        <v>151</v>
      </c>
      <c r="B1115" s="57" t="s">
        <v>1542</v>
      </c>
      <c r="C1115" s="57">
        <v>539.79999999999995</v>
      </c>
      <c r="D1115" s="57">
        <v>83.3</v>
      </c>
      <c r="E1115" s="57"/>
      <c r="F1115" s="57">
        <f t="shared" si="140"/>
        <v>623.09999999999991</v>
      </c>
      <c r="G1115" s="56">
        <f t="shared" si="145"/>
        <v>2.7808179880319944E-3</v>
      </c>
      <c r="H1115" s="321">
        <f t="shared" si="141"/>
        <v>10.589354898425835</v>
      </c>
      <c r="I1115" s="54">
        <f t="shared" si="142"/>
        <v>2.3296580776536837</v>
      </c>
      <c r="J1115" s="54">
        <f t="shared" si="143"/>
        <v>5.0299435767522711</v>
      </c>
      <c r="K1115" s="142">
        <v>0.15867578515742192</v>
      </c>
      <c r="L1115" s="56">
        <f t="shared" si="144"/>
        <v>2.9060555830507481E-2</v>
      </c>
    </row>
    <row r="1116" spans="1:12" x14ac:dyDescent="0.2">
      <c r="A1116" s="78">
        <f t="shared" si="146"/>
        <v>152</v>
      </c>
      <c r="B1116" s="57" t="s">
        <v>1543</v>
      </c>
      <c r="C1116" s="57">
        <v>384.6</v>
      </c>
      <c r="D1116" s="57"/>
      <c r="E1116" s="57"/>
      <c r="F1116" s="57">
        <f t="shared" si="140"/>
        <v>384.6</v>
      </c>
      <c r="G1116" s="56">
        <f t="shared" si="145"/>
        <v>1.7164220802392959E-3</v>
      </c>
      <c r="H1116" s="321">
        <f t="shared" si="141"/>
        <v>6.536135281551239</v>
      </c>
      <c r="I1116" s="54">
        <f t="shared" si="142"/>
        <v>1.4379497619412727</v>
      </c>
      <c r="J1116" s="54">
        <f t="shared" si="143"/>
        <v>3.1046642587368383</v>
      </c>
      <c r="K1116" s="142">
        <v>9.7940470183830008E-2</v>
      </c>
      <c r="L1116" s="56">
        <f t="shared" si="144"/>
        <v>2.9060555830507488E-2</v>
      </c>
    </row>
    <row r="1117" spans="1:12" x14ac:dyDescent="0.2">
      <c r="A1117" s="78">
        <f t="shared" si="146"/>
        <v>153</v>
      </c>
      <c r="B1117" s="57" t="s">
        <v>2440</v>
      </c>
      <c r="C1117" s="57">
        <v>589.75</v>
      </c>
      <c r="D1117" s="57"/>
      <c r="E1117" s="57">
        <v>32.799999999999997</v>
      </c>
      <c r="F1117" s="57">
        <f t="shared" si="140"/>
        <v>622.54999999999995</v>
      </c>
      <c r="G1117" s="56">
        <f t="shared" si="145"/>
        <v>2.7783634062739822E-3</v>
      </c>
      <c r="H1117" s="321">
        <f t="shared" si="141"/>
        <v>10.580007851091324</v>
      </c>
      <c r="I1117" s="54">
        <f t="shared" si="142"/>
        <v>2.3276017272400913</v>
      </c>
      <c r="J1117" s="54">
        <f t="shared" si="143"/>
        <v>5.0255037292683786</v>
      </c>
      <c r="K1117" s="142">
        <v>0.15853572468264004</v>
      </c>
      <c r="L1117" s="56">
        <f t="shared" si="144"/>
        <v>2.9060555830507484E-2</v>
      </c>
    </row>
    <row r="1118" spans="1:12" x14ac:dyDescent="0.2">
      <c r="A1118" s="78">
        <f t="shared" si="146"/>
        <v>154</v>
      </c>
      <c r="B1118" s="57" t="s">
        <v>2441</v>
      </c>
      <c r="C1118" s="57">
        <v>405</v>
      </c>
      <c r="D1118" s="57"/>
      <c r="E1118" s="57">
        <v>21</v>
      </c>
      <c r="F1118" s="57">
        <f t="shared" si="140"/>
        <v>426</v>
      </c>
      <c r="G1118" s="56">
        <f t="shared" si="145"/>
        <v>1.9011851434787832E-3</v>
      </c>
      <c r="H1118" s="321">
        <f t="shared" si="141"/>
        <v>7.2397130263672063</v>
      </c>
      <c r="I1118" s="54">
        <f t="shared" si="142"/>
        <v>1.5927368658007854</v>
      </c>
      <c r="J1118" s="54">
        <f t="shared" si="143"/>
        <v>3.4388636875244227</v>
      </c>
      <c r="K1118" s="142">
        <v>0.10848320410377425</v>
      </c>
      <c r="L1118" s="56">
        <f t="shared" si="144"/>
        <v>2.9060555830507484E-2</v>
      </c>
    </row>
    <row r="1119" spans="1:12" x14ac:dyDescent="0.2">
      <c r="A1119" s="78">
        <f t="shared" si="146"/>
        <v>155</v>
      </c>
      <c r="B1119" s="57" t="s">
        <v>2442</v>
      </c>
      <c r="C1119" s="57">
        <v>678.5</v>
      </c>
      <c r="D1119" s="57"/>
      <c r="E1119" s="57"/>
      <c r="F1119" s="57">
        <f t="shared" si="140"/>
        <v>678.5</v>
      </c>
      <c r="G1119" s="56">
        <f t="shared" si="145"/>
        <v>3.0280613142027097E-3</v>
      </c>
      <c r="H1119" s="321">
        <f t="shared" si="141"/>
        <v>11.530857484483919</v>
      </c>
      <c r="I1119" s="54">
        <f t="shared" si="142"/>
        <v>2.5367886465864622</v>
      </c>
      <c r="J1119" s="54">
        <f t="shared" si="143"/>
        <v>5.477157305129861</v>
      </c>
      <c r="K1119" s="142">
        <v>0.17278369479908648</v>
      </c>
      <c r="L1119" s="56">
        <f t="shared" si="144"/>
        <v>2.9060555830507484E-2</v>
      </c>
    </row>
    <row r="1120" spans="1:12" x14ac:dyDescent="0.2">
      <c r="A1120" s="78">
        <f t="shared" si="146"/>
        <v>156</v>
      </c>
      <c r="B1120" s="57" t="s">
        <v>2443</v>
      </c>
      <c r="C1120" s="57">
        <v>973.9</v>
      </c>
      <c r="D1120" s="57"/>
      <c r="E1120" s="57">
        <v>132.80000000000001</v>
      </c>
      <c r="F1120" s="57">
        <f t="shared" si="140"/>
        <v>1106.7</v>
      </c>
      <c r="G1120" s="56">
        <f t="shared" si="145"/>
        <v>4.9390647847135432E-3</v>
      </c>
      <c r="H1120" s="321">
        <f t="shared" si="141"/>
        <v>18.807958700189172</v>
      </c>
      <c r="I1120" s="54">
        <f t="shared" si="142"/>
        <v>4.137750914041618</v>
      </c>
      <c r="J1120" s="54">
        <f t="shared" si="143"/>
        <v>8.9337803825898554</v>
      </c>
      <c r="K1120" s="142">
        <v>0.28182714080198823</v>
      </c>
      <c r="L1120" s="56">
        <f t="shared" si="144"/>
        <v>2.9060555830507481E-2</v>
      </c>
    </row>
    <row r="1121" spans="1:12" x14ac:dyDescent="0.2">
      <c r="A1121" s="78">
        <f t="shared" si="146"/>
        <v>157</v>
      </c>
      <c r="B1121" s="57" t="s">
        <v>2444</v>
      </c>
      <c r="C1121" s="57">
        <v>669.8</v>
      </c>
      <c r="D1121" s="57"/>
      <c r="E1121" s="57"/>
      <c r="F1121" s="57">
        <f t="shared" si="140"/>
        <v>669.8</v>
      </c>
      <c r="G1121" s="56">
        <f t="shared" si="145"/>
        <v>2.9892342936668754E-3</v>
      </c>
      <c r="H1121" s="321">
        <f t="shared" si="141"/>
        <v>11.383004190283462</v>
      </c>
      <c r="I1121" s="54">
        <f t="shared" si="142"/>
        <v>2.5042609218623615</v>
      </c>
      <c r="J1121" s="54">
        <f t="shared" si="143"/>
        <v>5.406926990384644</v>
      </c>
      <c r="K1121" s="142">
        <v>0.17056819274344601</v>
      </c>
      <c r="L1121" s="56">
        <f t="shared" si="144"/>
        <v>2.9060555830507484E-2</v>
      </c>
    </row>
    <row r="1122" spans="1:12" x14ac:dyDescent="0.2">
      <c r="A1122" s="78">
        <f t="shared" si="146"/>
        <v>158</v>
      </c>
      <c r="B1122" s="57" t="s">
        <v>2445</v>
      </c>
      <c r="C1122" s="57">
        <v>533.79999999999995</v>
      </c>
      <c r="D1122" s="57"/>
      <c r="E1122" s="57"/>
      <c r="F1122" s="57">
        <f t="shared" si="140"/>
        <v>533.79999999999995</v>
      </c>
      <c r="G1122" s="56">
        <f t="shared" si="145"/>
        <v>2.3822831680492358E-3</v>
      </c>
      <c r="H1122" s="321">
        <f t="shared" si="141"/>
        <v>9.0717343039314891</v>
      </c>
      <c r="I1122" s="54">
        <f t="shared" si="142"/>
        <v>1.9957815468649276</v>
      </c>
      <c r="J1122" s="54">
        <f t="shared" si="143"/>
        <v>4.3090737943674569</v>
      </c>
      <c r="K1122" s="142">
        <v>0.13593505716102042</v>
      </c>
      <c r="L1122" s="56">
        <f t="shared" si="144"/>
        <v>2.9060555830507484E-2</v>
      </c>
    </row>
    <row r="1123" spans="1:12" x14ac:dyDescent="0.2">
      <c r="A1123" s="78">
        <f t="shared" si="146"/>
        <v>159</v>
      </c>
      <c r="B1123" s="57" t="s">
        <v>2446</v>
      </c>
      <c r="C1123" s="57">
        <v>413.5</v>
      </c>
      <c r="D1123" s="57"/>
      <c r="E1123" s="57">
        <v>30.4</v>
      </c>
      <c r="F1123" s="57">
        <f t="shared" si="140"/>
        <v>443.9</v>
      </c>
      <c r="G1123" s="56">
        <f t="shared" si="145"/>
        <v>1.981070622512281E-3</v>
      </c>
      <c r="H1123" s="321">
        <f t="shared" si="141"/>
        <v>7.5439169305267662</v>
      </c>
      <c r="I1123" s="54">
        <f t="shared" si="142"/>
        <v>1.6596617247158885</v>
      </c>
      <c r="J1123" s="54">
        <f t="shared" si="143"/>
        <v>3.5833605420002139</v>
      </c>
      <c r="K1123" s="142">
        <v>0.11304153591940233</v>
      </c>
      <c r="L1123" s="56">
        <f t="shared" si="144"/>
        <v>2.9060555830507484E-2</v>
      </c>
    </row>
    <row r="1124" spans="1:12" x14ac:dyDescent="0.2">
      <c r="A1124" s="78">
        <f t="shared" si="146"/>
        <v>160</v>
      </c>
      <c r="B1124" s="57" t="s">
        <v>2447</v>
      </c>
      <c r="C1124" s="57">
        <v>526.5</v>
      </c>
      <c r="D1124" s="57"/>
      <c r="E1124" s="57">
        <v>45.5</v>
      </c>
      <c r="F1124" s="57">
        <f t="shared" si="140"/>
        <v>572</v>
      </c>
      <c r="G1124" s="56">
        <f t="shared" si="145"/>
        <v>2.5527650283330141E-3</v>
      </c>
      <c r="H1124" s="321">
        <f t="shared" si="141"/>
        <v>9.7209292278921176</v>
      </c>
      <c r="I1124" s="54">
        <f t="shared" si="142"/>
        <v>2.1386044301362657</v>
      </c>
      <c r="J1124" s="54">
        <f t="shared" si="143"/>
        <v>4.6174413832487557</v>
      </c>
      <c r="K1124" s="142">
        <v>0.14566289377314293</v>
      </c>
      <c r="L1124" s="56">
        <f t="shared" si="144"/>
        <v>2.9060555830507484E-2</v>
      </c>
    </row>
    <row r="1125" spans="1:12" x14ac:dyDescent="0.2">
      <c r="A1125" s="78">
        <f t="shared" si="146"/>
        <v>161</v>
      </c>
      <c r="B1125" s="57" t="s">
        <v>2448</v>
      </c>
      <c r="C1125" s="57">
        <v>894.7</v>
      </c>
      <c r="D1125" s="57"/>
      <c r="E1125" s="57">
        <v>42.5</v>
      </c>
      <c r="F1125" s="57">
        <f t="shared" si="140"/>
        <v>937.2</v>
      </c>
      <c r="G1125" s="56">
        <f t="shared" si="145"/>
        <v>4.1826073156533234E-3</v>
      </c>
      <c r="H1125" s="321">
        <f t="shared" si="141"/>
        <v>15.927368658007856</v>
      </c>
      <c r="I1125" s="54">
        <f t="shared" si="142"/>
        <v>3.5040211047617285</v>
      </c>
      <c r="J1125" s="54">
        <f t="shared" si="143"/>
        <v>7.5655001125537309</v>
      </c>
      <c r="K1125" s="142">
        <v>0.2386630490283034</v>
      </c>
      <c r="L1125" s="56">
        <f t="shared" si="144"/>
        <v>2.9060555830507488E-2</v>
      </c>
    </row>
    <row r="1126" spans="1:12" x14ac:dyDescent="0.2">
      <c r="A1126" s="78">
        <f t="shared" si="146"/>
        <v>162</v>
      </c>
      <c r="B1126" s="57" t="s">
        <v>2449</v>
      </c>
      <c r="C1126" s="57">
        <v>544.79999999999995</v>
      </c>
      <c r="D1126" s="57"/>
      <c r="E1126" s="57"/>
      <c r="F1126" s="57">
        <f t="shared" si="140"/>
        <v>544.79999999999995</v>
      </c>
      <c r="G1126" s="56">
        <f t="shared" si="145"/>
        <v>2.4313748032094859E-3</v>
      </c>
      <c r="H1126" s="321">
        <f t="shared" si="141"/>
        <v>9.2586752506217227</v>
      </c>
      <c r="I1126" s="54">
        <f t="shared" si="142"/>
        <v>2.0369085551367792</v>
      </c>
      <c r="J1126" s="54">
        <f t="shared" si="143"/>
        <v>4.397870744045318</v>
      </c>
      <c r="K1126" s="142">
        <v>0.13873626665665778</v>
      </c>
      <c r="L1126" s="56">
        <f t="shared" si="144"/>
        <v>2.9060555830507488E-2</v>
      </c>
    </row>
    <row r="1127" spans="1:12" x14ac:dyDescent="0.2">
      <c r="A1127" s="78">
        <f t="shared" si="146"/>
        <v>163</v>
      </c>
      <c r="B1127" s="57" t="s">
        <v>2450</v>
      </c>
      <c r="C1127" s="57">
        <v>521.9</v>
      </c>
      <c r="D1127" s="57"/>
      <c r="E1127" s="57"/>
      <c r="F1127" s="57">
        <f t="shared" si="140"/>
        <v>521.9</v>
      </c>
      <c r="G1127" s="56">
        <f t="shared" si="145"/>
        <v>2.3291749445576923E-3</v>
      </c>
      <c r="H1127" s="321">
        <f t="shared" si="141"/>
        <v>8.8694981888756921</v>
      </c>
      <c r="I1127" s="54">
        <f t="shared" si="142"/>
        <v>1.9512896015526522</v>
      </c>
      <c r="J1127" s="54">
        <f t="shared" si="143"/>
        <v>4.2130116397159538</v>
      </c>
      <c r="K1127" s="142">
        <v>0.1329046577975582</v>
      </c>
      <c r="L1127" s="56">
        <f t="shared" si="144"/>
        <v>2.9060555830507488E-2</v>
      </c>
    </row>
    <row r="1128" spans="1:12" x14ac:dyDescent="0.2">
      <c r="A1128" s="78">
        <f t="shared" si="146"/>
        <v>164</v>
      </c>
      <c r="B1128" s="57" t="s">
        <v>2451</v>
      </c>
      <c r="C1128" s="57">
        <v>522.6</v>
      </c>
      <c r="D1128" s="57"/>
      <c r="E1128" s="57"/>
      <c r="F1128" s="57">
        <f t="shared" si="140"/>
        <v>522.6</v>
      </c>
      <c r="G1128" s="56">
        <f t="shared" si="145"/>
        <v>2.332298957704254E-3</v>
      </c>
      <c r="H1128" s="321">
        <f t="shared" si="141"/>
        <v>8.8813944309377995</v>
      </c>
      <c r="I1128" s="54">
        <f t="shared" si="142"/>
        <v>1.9539067748063159</v>
      </c>
      <c r="J1128" s="54">
        <f t="shared" si="143"/>
        <v>4.2186623546954545</v>
      </c>
      <c r="K1128" s="142">
        <v>0.13308291658364421</v>
      </c>
      <c r="L1128" s="56">
        <f t="shared" si="144"/>
        <v>2.9060555830507488E-2</v>
      </c>
    </row>
    <row r="1129" spans="1:12" x14ac:dyDescent="0.2">
      <c r="A1129" s="78">
        <f t="shared" si="146"/>
        <v>165</v>
      </c>
      <c r="B1129" s="57" t="s">
        <v>2452</v>
      </c>
      <c r="C1129" s="57">
        <v>551.6</v>
      </c>
      <c r="D1129" s="57"/>
      <c r="E1129" s="57"/>
      <c r="F1129" s="57">
        <f t="shared" si="140"/>
        <v>551.6</v>
      </c>
      <c r="G1129" s="56">
        <f t="shared" si="145"/>
        <v>2.461722359490368E-3</v>
      </c>
      <c r="H1129" s="321">
        <f t="shared" si="141"/>
        <v>9.374238744939321</v>
      </c>
      <c r="I1129" s="54">
        <f t="shared" si="142"/>
        <v>2.0623325238866506</v>
      </c>
      <c r="J1129" s="54">
        <f t="shared" si="143"/>
        <v>4.452763403846177</v>
      </c>
      <c r="K1129" s="142">
        <v>0.1404679234357791</v>
      </c>
      <c r="L1129" s="56">
        <f t="shared" si="144"/>
        <v>2.9060555830507481E-2</v>
      </c>
    </row>
    <row r="1130" spans="1:12" x14ac:dyDescent="0.2">
      <c r="A1130" s="78">
        <f t="shared" si="146"/>
        <v>166</v>
      </c>
      <c r="B1130" s="57" t="s">
        <v>2453</v>
      </c>
      <c r="C1130" s="57">
        <v>683.5</v>
      </c>
      <c r="D1130" s="57"/>
      <c r="E1130" s="57"/>
      <c r="F1130" s="57">
        <f t="shared" si="140"/>
        <v>683.5</v>
      </c>
      <c r="G1130" s="56">
        <f t="shared" si="145"/>
        <v>3.0503756938210056E-3</v>
      </c>
      <c r="H1130" s="321">
        <f t="shared" si="141"/>
        <v>11.615830642070389</v>
      </c>
      <c r="I1130" s="54">
        <f t="shared" si="142"/>
        <v>2.5554827412554855</v>
      </c>
      <c r="J1130" s="54">
        <f t="shared" si="143"/>
        <v>5.5175195549834344</v>
      </c>
      <c r="K1130" s="142">
        <v>0.17405697184255803</v>
      </c>
      <c r="L1130" s="56">
        <f t="shared" si="144"/>
        <v>2.9060555830507481E-2</v>
      </c>
    </row>
    <row r="1131" spans="1:12" x14ac:dyDescent="0.2">
      <c r="A1131" s="78">
        <f t="shared" si="146"/>
        <v>167</v>
      </c>
      <c r="B1131" s="57" t="s">
        <v>2454</v>
      </c>
      <c r="C1131" s="57">
        <v>416.7</v>
      </c>
      <c r="D1131" s="57">
        <v>3.8</v>
      </c>
      <c r="E1131" s="57">
        <v>203.4</v>
      </c>
      <c r="F1131" s="57">
        <f t="shared" si="140"/>
        <v>623.9</v>
      </c>
      <c r="G1131" s="56">
        <f t="shared" si="145"/>
        <v>2.7843882887709222E-3</v>
      </c>
      <c r="H1131" s="321">
        <f t="shared" si="141"/>
        <v>10.602950603639671</v>
      </c>
      <c r="I1131" s="54">
        <f t="shared" si="142"/>
        <v>2.3326491328007277</v>
      </c>
      <c r="J1131" s="54">
        <f t="shared" si="143"/>
        <v>5.0364015367288433</v>
      </c>
      <c r="K1131" s="142">
        <v>0.15887950948437737</v>
      </c>
      <c r="L1131" s="56">
        <f t="shared" si="144"/>
        <v>2.9060555830507484E-2</v>
      </c>
    </row>
    <row r="1132" spans="1:12" x14ac:dyDescent="0.2">
      <c r="A1132" s="78">
        <f t="shared" si="146"/>
        <v>168</v>
      </c>
      <c r="B1132" s="57" t="s">
        <v>2455</v>
      </c>
      <c r="C1132" s="57">
        <v>353.8</v>
      </c>
      <c r="D1132" s="57"/>
      <c r="E1132" s="57"/>
      <c r="F1132" s="57">
        <f t="shared" si="140"/>
        <v>353.8</v>
      </c>
      <c r="G1132" s="56">
        <f t="shared" si="145"/>
        <v>1.5789655017905951E-3</v>
      </c>
      <c r="H1132" s="321">
        <f t="shared" si="141"/>
        <v>6.0127006308185864</v>
      </c>
      <c r="I1132" s="54">
        <f t="shared" si="142"/>
        <v>1.322794138780089</v>
      </c>
      <c r="J1132" s="54">
        <f t="shared" si="143"/>
        <v>2.8560327996388284</v>
      </c>
      <c r="K1132" s="142">
        <v>9.0097083596045388E-2</v>
      </c>
      <c r="L1132" s="56">
        <f t="shared" si="144"/>
        <v>2.9060555830507488E-2</v>
      </c>
    </row>
    <row r="1133" spans="1:12" x14ac:dyDescent="0.2">
      <c r="A1133" s="78">
        <f t="shared" si="146"/>
        <v>169</v>
      </c>
      <c r="B1133" s="57" t="s">
        <v>2456</v>
      </c>
      <c r="C1133" s="57">
        <v>168.1</v>
      </c>
      <c r="D1133" s="57"/>
      <c r="E1133" s="57">
        <v>67.7</v>
      </c>
      <c r="F1133" s="57">
        <f t="shared" si="140"/>
        <v>235.8</v>
      </c>
      <c r="G1133" s="56">
        <f t="shared" si="145"/>
        <v>1.0523461427988194E-3</v>
      </c>
      <c r="H1133" s="321">
        <f t="shared" si="141"/>
        <v>4.0073341117779044</v>
      </c>
      <c r="I1133" s="54">
        <f t="shared" si="142"/>
        <v>0.88161350459113896</v>
      </c>
      <c r="J1133" s="54">
        <f t="shared" si="143"/>
        <v>1.9034837030945044</v>
      </c>
      <c r="K1133" s="142">
        <v>6.0047745370117304E-2</v>
      </c>
      <c r="L1133" s="56">
        <f t="shared" si="144"/>
        <v>2.9060555830507484E-2</v>
      </c>
    </row>
    <row r="1134" spans="1:12" x14ac:dyDescent="0.2">
      <c r="A1134" s="78">
        <f t="shared" si="146"/>
        <v>170</v>
      </c>
      <c r="B1134" s="57" t="s">
        <v>2457</v>
      </c>
      <c r="C1134" s="57">
        <v>417.2</v>
      </c>
      <c r="D1134" s="57"/>
      <c r="E1134" s="57">
        <v>90</v>
      </c>
      <c r="F1134" s="57">
        <f t="shared" si="140"/>
        <v>507.2</v>
      </c>
      <c r="G1134" s="56">
        <f t="shared" si="145"/>
        <v>2.2635706684799033E-3</v>
      </c>
      <c r="H1134" s="321">
        <f t="shared" si="141"/>
        <v>8.6196771055714709</v>
      </c>
      <c r="I1134" s="54">
        <f t="shared" si="142"/>
        <v>1.8963289632257236</v>
      </c>
      <c r="J1134" s="54">
        <f t="shared" si="143"/>
        <v>4.0943466251464482</v>
      </c>
      <c r="K1134" s="142">
        <v>0.12916122328975191</v>
      </c>
      <c r="L1134" s="56">
        <f t="shared" si="144"/>
        <v>2.9060555830507484E-2</v>
      </c>
    </row>
    <row r="1135" spans="1:12" x14ac:dyDescent="0.2">
      <c r="A1135" s="78">
        <f t="shared" si="146"/>
        <v>171</v>
      </c>
      <c r="B1135" s="57" t="s">
        <v>2458</v>
      </c>
      <c r="C1135" s="57">
        <v>718.3</v>
      </c>
      <c r="D1135" s="57"/>
      <c r="E1135" s="57"/>
      <c r="F1135" s="57">
        <f t="shared" si="140"/>
        <v>718.3</v>
      </c>
      <c r="G1135" s="56">
        <f t="shared" si="145"/>
        <v>3.2056837759643422E-3</v>
      </c>
      <c r="H1135" s="321">
        <f t="shared" si="141"/>
        <v>12.207243818872215</v>
      </c>
      <c r="I1135" s="54">
        <f t="shared" si="142"/>
        <v>2.6855936401518874</v>
      </c>
      <c r="J1135" s="54">
        <f t="shared" si="143"/>
        <v>5.7984408139643016</v>
      </c>
      <c r="K1135" s="142">
        <v>0.18291898006511981</v>
      </c>
      <c r="L1135" s="56">
        <f t="shared" si="144"/>
        <v>2.9060555830507488E-2</v>
      </c>
    </row>
    <row r="1136" spans="1:12" x14ac:dyDescent="0.2">
      <c r="A1136" s="78">
        <f t="shared" si="146"/>
        <v>172</v>
      </c>
      <c r="B1136" s="57" t="s">
        <v>2459</v>
      </c>
      <c r="C1136" s="57">
        <v>376.4</v>
      </c>
      <c r="D1136" s="57"/>
      <c r="E1136" s="57"/>
      <c r="F1136" s="57">
        <f t="shared" si="140"/>
        <v>376.4</v>
      </c>
      <c r="G1136" s="56">
        <f t="shared" si="145"/>
        <v>1.6798264976652909E-3</v>
      </c>
      <c r="H1136" s="321">
        <f t="shared" si="141"/>
        <v>6.3967793031094278</v>
      </c>
      <c r="I1136" s="54">
        <f t="shared" si="142"/>
        <v>1.407291446684074</v>
      </c>
      <c r="J1136" s="54">
        <f t="shared" si="143"/>
        <v>3.038470168976978</v>
      </c>
      <c r="K1136" s="142">
        <v>9.5852295832536696E-2</v>
      </c>
      <c r="L1136" s="56">
        <f t="shared" si="144"/>
        <v>2.9060555830507484E-2</v>
      </c>
    </row>
    <row r="1137" spans="1:12" x14ac:dyDescent="0.2">
      <c r="A1137" s="78">
        <f t="shared" si="146"/>
        <v>173</v>
      </c>
      <c r="B1137" s="57" t="s">
        <v>2460</v>
      </c>
      <c r="C1137" s="57">
        <v>382.6</v>
      </c>
      <c r="D1137" s="57"/>
      <c r="E1137" s="57"/>
      <c r="F1137" s="57">
        <f t="shared" si="140"/>
        <v>382.6</v>
      </c>
      <c r="G1137" s="56">
        <f t="shared" si="145"/>
        <v>1.7074963283919776E-3</v>
      </c>
      <c r="H1137" s="321">
        <f t="shared" si="141"/>
        <v>6.5021460185166511</v>
      </c>
      <c r="I1137" s="54">
        <f t="shared" si="142"/>
        <v>1.4304721240736633</v>
      </c>
      <c r="J1137" s="54">
        <f t="shared" si="143"/>
        <v>3.0885193587954092</v>
      </c>
      <c r="K1137" s="142">
        <v>9.7431159366441394E-2</v>
      </c>
      <c r="L1137" s="56">
        <f t="shared" si="144"/>
        <v>2.9060555830507488E-2</v>
      </c>
    </row>
    <row r="1138" spans="1:12" x14ac:dyDescent="0.2">
      <c r="A1138" s="78">
        <f t="shared" si="146"/>
        <v>174</v>
      </c>
      <c r="B1138" s="57" t="s">
        <v>2461</v>
      </c>
      <c r="C1138" s="57">
        <v>2603.6999999999998</v>
      </c>
      <c r="D1138" s="57"/>
      <c r="E1138" s="57"/>
      <c r="F1138" s="57">
        <f t="shared" si="140"/>
        <v>2603.6999999999998</v>
      </c>
      <c r="G1138" s="56">
        <f t="shared" si="145"/>
        <v>1.1619990042431238E-2</v>
      </c>
      <c r="H1138" s="321">
        <f t="shared" si="141"/>
        <v>44.248922081578151</v>
      </c>
      <c r="I1138" s="54">
        <f t="shared" si="142"/>
        <v>9.7347628579471941</v>
      </c>
      <c r="J1138" s="54">
        <f t="shared" si="143"/>
        <v>21.018237988749622</v>
      </c>
      <c r="K1138" s="142">
        <v>0.66304628761736395</v>
      </c>
      <c r="L1138" s="56">
        <f t="shared" si="144"/>
        <v>2.9060555830507484E-2</v>
      </c>
    </row>
    <row r="1139" spans="1:12" x14ac:dyDescent="0.2">
      <c r="A1139" s="78">
        <f t="shared" si="146"/>
        <v>175</v>
      </c>
      <c r="B1139" s="57" t="s">
        <v>2462</v>
      </c>
      <c r="C1139" s="57">
        <v>474.3</v>
      </c>
      <c r="D1139" s="57"/>
      <c r="E1139" s="57">
        <v>105.2</v>
      </c>
      <c r="F1139" s="57">
        <f t="shared" si="140"/>
        <v>579.5</v>
      </c>
      <c r="G1139" s="56">
        <f t="shared" si="145"/>
        <v>2.5862365977604575E-3</v>
      </c>
      <c r="H1139" s="321">
        <f t="shared" si="141"/>
        <v>9.8483889642718214</v>
      </c>
      <c r="I1139" s="54">
        <f t="shared" si="142"/>
        <v>2.1666455721398008</v>
      </c>
      <c r="J1139" s="54">
        <f t="shared" si="143"/>
        <v>4.6779847580291154</v>
      </c>
      <c r="K1139" s="142">
        <v>0.14757280933835021</v>
      </c>
      <c r="L1139" s="56">
        <f t="shared" si="144"/>
        <v>2.9060555830507484E-2</v>
      </c>
    </row>
    <row r="1140" spans="1:12" x14ac:dyDescent="0.2">
      <c r="A1140" s="78">
        <f t="shared" si="146"/>
        <v>176</v>
      </c>
      <c r="B1140" s="57" t="s">
        <v>2463</v>
      </c>
      <c r="C1140" s="57">
        <v>314.8</v>
      </c>
      <c r="D1140" s="57"/>
      <c r="E1140" s="57"/>
      <c r="F1140" s="57">
        <f t="shared" si="140"/>
        <v>314.8</v>
      </c>
      <c r="G1140" s="56">
        <f t="shared" si="145"/>
        <v>1.4049133407678896E-3</v>
      </c>
      <c r="H1140" s="321">
        <f t="shared" si="141"/>
        <v>5.3499100016441234</v>
      </c>
      <c r="I1140" s="54">
        <f t="shared" si="142"/>
        <v>1.1769802003617071</v>
      </c>
      <c r="J1140" s="54">
        <f t="shared" si="143"/>
        <v>2.5412072507809587</v>
      </c>
      <c r="K1140" s="142">
        <v>8.0165522656967469E-2</v>
      </c>
      <c r="L1140" s="56">
        <f t="shared" si="144"/>
        <v>2.9060555830507484E-2</v>
      </c>
    </row>
    <row r="1141" spans="1:12" x14ac:dyDescent="0.2">
      <c r="A1141" s="78">
        <f t="shared" si="146"/>
        <v>177</v>
      </c>
      <c r="B1141" s="57" t="s">
        <v>2464</v>
      </c>
      <c r="C1141" s="57">
        <v>223.6</v>
      </c>
      <c r="D1141" s="57"/>
      <c r="E1141" s="57"/>
      <c r="F1141" s="57">
        <f t="shared" si="140"/>
        <v>223.6</v>
      </c>
      <c r="G1141" s="56">
        <f t="shared" si="145"/>
        <v>9.9789905653017812E-4</v>
      </c>
      <c r="H1141" s="321">
        <f t="shared" si="141"/>
        <v>3.7999996072669182</v>
      </c>
      <c r="I1141" s="54">
        <f t="shared" si="142"/>
        <v>0.83599991359872206</v>
      </c>
      <c r="J1141" s="54">
        <f t="shared" si="143"/>
        <v>1.8049998134517862</v>
      </c>
      <c r="K1141" s="142">
        <v>5.6940949384046771E-2</v>
      </c>
      <c r="L1141" s="56">
        <f t="shared" si="144"/>
        <v>2.9060555830507488E-2</v>
      </c>
    </row>
    <row r="1142" spans="1:12" x14ac:dyDescent="0.2">
      <c r="A1142" s="78">
        <f t="shared" si="146"/>
        <v>178</v>
      </c>
      <c r="B1142" s="57" t="s">
        <v>2465</v>
      </c>
      <c r="C1142" s="57">
        <v>243.3</v>
      </c>
      <c r="D1142" s="57"/>
      <c r="E1142" s="57">
        <v>216.6</v>
      </c>
      <c r="F1142" s="57">
        <f t="shared" si="140"/>
        <v>459.9</v>
      </c>
      <c r="G1142" s="56">
        <f t="shared" si="145"/>
        <v>2.052476637290827E-3</v>
      </c>
      <c r="H1142" s="321">
        <f t="shared" si="141"/>
        <v>7.8158310348034696</v>
      </c>
      <c r="I1142" s="54">
        <f t="shared" si="142"/>
        <v>1.7194828276567633</v>
      </c>
      <c r="J1142" s="54">
        <f t="shared" si="143"/>
        <v>3.712519741531648</v>
      </c>
      <c r="K1142" s="142">
        <v>0.11711602245851123</v>
      </c>
      <c r="L1142" s="56">
        <f t="shared" si="144"/>
        <v>2.9060555830507488E-2</v>
      </c>
    </row>
    <row r="1143" spans="1:12" x14ac:dyDescent="0.2">
      <c r="A1143" s="78">
        <f t="shared" si="146"/>
        <v>179</v>
      </c>
      <c r="B1143" s="57" t="s">
        <v>2466</v>
      </c>
      <c r="C1143" s="57">
        <v>530.5</v>
      </c>
      <c r="D1143" s="57"/>
      <c r="E1143" s="57"/>
      <c r="F1143" s="57">
        <f t="shared" si="140"/>
        <v>530.5</v>
      </c>
      <c r="G1143" s="56">
        <f t="shared" si="145"/>
        <v>2.3675556775011606E-3</v>
      </c>
      <c r="H1143" s="321">
        <f t="shared" si="141"/>
        <v>9.0156520199244188</v>
      </c>
      <c r="I1143" s="54">
        <f t="shared" si="142"/>
        <v>1.9834434443833722</v>
      </c>
      <c r="J1143" s="54">
        <f t="shared" si="143"/>
        <v>4.2824347094640984</v>
      </c>
      <c r="K1143" s="142">
        <v>0.13509469431232921</v>
      </c>
      <c r="L1143" s="56">
        <f t="shared" si="144"/>
        <v>2.9060555830507481E-2</v>
      </c>
    </row>
    <row r="1144" spans="1:12" x14ac:dyDescent="0.2">
      <c r="A1144" s="78">
        <f t="shared" si="146"/>
        <v>180</v>
      </c>
      <c r="B1144" s="57" t="s">
        <v>2467</v>
      </c>
      <c r="C1144" s="57">
        <v>377</v>
      </c>
      <c r="D1144" s="57"/>
      <c r="E1144" s="57"/>
      <c r="F1144" s="57">
        <f t="shared" si="140"/>
        <v>377</v>
      </c>
      <c r="G1144" s="56">
        <f t="shared" si="145"/>
        <v>1.6825042232194865E-3</v>
      </c>
      <c r="H1144" s="321">
        <f t="shared" si="141"/>
        <v>6.4069760820198045</v>
      </c>
      <c r="I1144" s="54">
        <f t="shared" si="142"/>
        <v>1.409534738044357</v>
      </c>
      <c r="J1144" s="54">
        <f t="shared" si="143"/>
        <v>3.0433136389594071</v>
      </c>
      <c r="K1144" s="142">
        <v>9.6005089077753278E-2</v>
      </c>
      <c r="L1144" s="56">
        <f t="shared" si="144"/>
        <v>2.9060555830507488E-2</v>
      </c>
    </row>
    <row r="1145" spans="1:12" x14ac:dyDescent="0.2">
      <c r="A1145" s="78">
        <f t="shared" si="146"/>
        <v>181</v>
      </c>
      <c r="B1145" s="57" t="s">
        <v>2468</v>
      </c>
      <c r="C1145" s="57">
        <v>439.5</v>
      </c>
      <c r="D1145" s="57"/>
      <c r="E1145" s="57"/>
      <c r="F1145" s="57">
        <f t="shared" si="140"/>
        <v>439.5</v>
      </c>
      <c r="G1145" s="56">
        <f t="shared" si="145"/>
        <v>1.9614339684481813E-3</v>
      </c>
      <c r="H1145" s="321">
        <f t="shared" si="141"/>
        <v>7.4691405518506748</v>
      </c>
      <c r="I1145" s="54">
        <f t="shared" si="142"/>
        <v>1.6432109214071484</v>
      </c>
      <c r="J1145" s="54">
        <f t="shared" si="143"/>
        <v>3.5478417621290705</v>
      </c>
      <c r="K1145" s="142">
        <v>0.11192105212114739</v>
      </c>
      <c r="L1145" s="56">
        <f t="shared" si="144"/>
        <v>2.9060555830507488E-2</v>
      </c>
    </row>
    <row r="1146" spans="1:12" x14ac:dyDescent="0.2">
      <c r="A1146" s="78">
        <f t="shared" si="146"/>
        <v>182</v>
      </c>
      <c r="B1146" s="57" t="s">
        <v>2469</v>
      </c>
      <c r="C1146" s="57">
        <v>150.1</v>
      </c>
      <c r="D1146" s="57"/>
      <c r="E1146" s="57"/>
      <c r="F1146" s="57">
        <f t="shared" si="140"/>
        <v>150.1</v>
      </c>
      <c r="G1146" s="56">
        <f t="shared" si="145"/>
        <v>6.6987767614123321E-4</v>
      </c>
      <c r="H1146" s="321">
        <f t="shared" si="141"/>
        <v>2.550894190745816</v>
      </c>
      <c r="I1146" s="54">
        <f t="shared" si="142"/>
        <v>0.56119672196407955</v>
      </c>
      <c r="J1146" s="54">
        <f t="shared" si="143"/>
        <v>1.2116747406042625</v>
      </c>
      <c r="K1146" s="142">
        <v>3.8223776845015295E-2</v>
      </c>
      <c r="L1146" s="56">
        <f t="shared" si="144"/>
        <v>2.9060555830507488E-2</v>
      </c>
    </row>
    <row r="1147" spans="1:12" x14ac:dyDescent="0.2">
      <c r="A1147" s="78">
        <f t="shared" si="146"/>
        <v>183</v>
      </c>
      <c r="B1147" s="57" t="s">
        <v>2470</v>
      </c>
      <c r="C1147" s="57">
        <v>438.6</v>
      </c>
      <c r="D1147" s="57"/>
      <c r="E1147" s="57"/>
      <c r="F1147" s="57">
        <f t="shared" si="140"/>
        <v>438.6</v>
      </c>
      <c r="G1147" s="56">
        <f t="shared" si="145"/>
        <v>1.957417380116888E-3</v>
      </c>
      <c r="H1147" s="321">
        <f t="shared" si="141"/>
        <v>7.4538453834851097</v>
      </c>
      <c r="I1147" s="54">
        <f t="shared" si="142"/>
        <v>1.6398459843667241</v>
      </c>
      <c r="J1147" s="54">
        <f t="shared" si="143"/>
        <v>3.5405765571554269</v>
      </c>
      <c r="K1147" s="142">
        <v>0.11169186225332252</v>
      </c>
      <c r="L1147" s="56">
        <f t="shared" si="144"/>
        <v>2.9060555830507488E-2</v>
      </c>
    </row>
    <row r="1148" spans="1:12" x14ac:dyDescent="0.2">
      <c r="A1148" s="78">
        <f t="shared" si="146"/>
        <v>184</v>
      </c>
      <c r="B1148" s="57" t="s">
        <v>2471</v>
      </c>
      <c r="C1148" s="57">
        <v>124.3</v>
      </c>
      <c r="D1148" s="57"/>
      <c r="E1148" s="57"/>
      <c r="F1148" s="57">
        <f t="shared" si="140"/>
        <v>124.3</v>
      </c>
      <c r="G1148" s="56">
        <f t="shared" si="145"/>
        <v>5.5473547731082801E-4</v>
      </c>
      <c r="H1148" s="321">
        <f t="shared" si="141"/>
        <v>2.1124326975996333</v>
      </c>
      <c r="I1148" s="54">
        <f t="shared" si="142"/>
        <v>0.46473519347191933</v>
      </c>
      <c r="J1148" s="54">
        <f t="shared" si="143"/>
        <v>1.0034055313598258</v>
      </c>
      <c r="K1148" s="142">
        <v>3.165366730070221E-2</v>
      </c>
      <c r="L1148" s="56">
        <f t="shared" si="144"/>
        <v>2.9060555830507488E-2</v>
      </c>
    </row>
    <row r="1149" spans="1:12" x14ac:dyDescent="0.2">
      <c r="A1149" s="78">
        <f t="shared" si="146"/>
        <v>185</v>
      </c>
      <c r="B1149" s="57" t="s">
        <v>2472</v>
      </c>
      <c r="C1149" s="57">
        <v>511.6</v>
      </c>
      <c r="D1149" s="57"/>
      <c r="E1149" s="57"/>
      <c r="F1149" s="57">
        <f t="shared" si="140"/>
        <v>511.6</v>
      </c>
      <c r="G1149" s="56">
        <f t="shared" si="145"/>
        <v>2.2832073225440034E-3</v>
      </c>
      <c r="H1149" s="321">
        <f t="shared" si="141"/>
        <v>8.6944534842475658</v>
      </c>
      <c r="I1149" s="54">
        <f t="shared" si="142"/>
        <v>1.9127797665344646</v>
      </c>
      <c r="J1149" s="54">
        <f t="shared" si="143"/>
        <v>4.1298654050175934</v>
      </c>
      <c r="K1149" s="142">
        <v>0.13028170708800685</v>
      </c>
      <c r="L1149" s="56">
        <f t="shared" si="144"/>
        <v>2.9060555830507484E-2</v>
      </c>
    </row>
    <row r="1150" spans="1:12" x14ac:dyDescent="0.2">
      <c r="A1150" s="78">
        <f t="shared" si="146"/>
        <v>186</v>
      </c>
      <c r="B1150" s="57" t="s">
        <v>2473</v>
      </c>
      <c r="C1150" s="57">
        <v>174.2</v>
      </c>
      <c r="D1150" s="57">
        <v>37.6</v>
      </c>
      <c r="E1150" s="57"/>
      <c r="F1150" s="57">
        <f t="shared" si="140"/>
        <v>211.79999999999998</v>
      </c>
      <c r="G1150" s="56">
        <f t="shared" si="145"/>
        <v>9.4523712063100055E-4</v>
      </c>
      <c r="H1150" s="321">
        <f t="shared" si="141"/>
        <v>3.5994629553628501</v>
      </c>
      <c r="I1150" s="54">
        <f t="shared" si="142"/>
        <v>0.79188185017982704</v>
      </c>
      <c r="J1150" s="54">
        <f t="shared" si="143"/>
        <v>1.7097449037973538</v>
      </c>
      <c r="K1150" s="142">
        <v>5.3936015561453957E-2</v>
      </c>
      <c r="L1150" s="56">
        <f t="shared" si="144"/>
        <v>2.9060555830507484E-2</v>
      </c>
    </row>
    <row r="1151" spans="1:12" x14ac:dyDescent="0.2">
      <c r="A1151" s="78">
        <f t="shared" si="146"/>
        <v>187</v>
      </c>
      <c r="B1151" s="57" t="s">
        <v>2474</v>
      </c>
      <c r="C1151" s="57">
        <v>172.8</v>
      </c>
      <c r="D1151" s="57"/>
      <c r="E1151" s="57">
        <v>14.6</v>
      </c>
      <c r="F1151" s="57">
        <f t="shared" si="140"/>
        <v>187.4</v>
      </c>
      <c r="G1151" s="56">
        <f t="shared" si="145"/>
        <v>8.3634294809371824E-4</v>
      </c>
      <c r="H1151" s="321">
        <f t="shared" si="141"/>
        <v>3.184793946340879</v>
      </c>
      <c r="I1151" s="54">
        <f t="shared" si="142"/>
        <v>0.70065466819499334</v>
      </c>
      <c r="J1151" s="54">
        <f t="shared" si="143"/>
        <v>1.5127771245119175</v>
      </c>
      <c r="K1151" s="142">
        <v>4.7722423589312904E-2</v>
      </c>
      <c r="L1151" s="56">
        <f t="shared" si="144"/>
        <v>2.9060555830507488E-2</v>
      </c>
    </row>
    <row r="1152" spans="1:12" x14ac:dyDescent="0.2">
      <c r="A1152" s="78">
        <f t="shared" si="146"/>
        <v>188</v>
      </c>
      <c r="B1152" s="57" t="s">
        <v>2475</v>
      </c>
      <c r="C1152" s="57">
        <v>273.7</v>
      </c>
      <c r="D1152" s="57"/>
      <c r="E1152" s="57"/>
      <c r="F1152" s="57">
        <f t="shared" si="140"/>
        <v>273.7</v>
      </c>
      <c r="G1152" s="56">
        <f t="shared" si="145"/>
        <v>1.2214891403054999E-3</v>
      </c>
      <c r="H1152" s="321">
        <f t="shared" si="141"/>
        <v>4.6514306462833437</v>
      </c>
      <c r="I1152" s="54">
        <f t="shared" si="142"/>
        <v>1.0233147421823356</v>
      </c>
      <c r="J1152" s="54">
        <f t="shared" si="143"/>
        <v>2.2094295569845883</v>
      </c>
      <c r="K1152" s="142">
        <v>6.9699185359631488E-2</v>
      </c>
      <c r="L1152" s="56">
        <f t="shared" si="144"/>
        <v>2.9060555830507488E-2</v>
      </c>
    </row>
    <row r="1153" spans="1:12" x14ac:dyDescent="0.2">
      <c r="A1153" s="78">
        <f t="shared" si="146"/>
        <v>189</v>
      </c>
      <c r="B1153" s="57" t="s">
        <v>978</v>
      </c>
      <c r="C1153" s="57">
        <v>479.4</v>
      </c>
      <c r="D1153" s="57"/>
      <c r="E1153" s="57"/>
      <c r="F1153" s="57">
        <f t="shared" si="140"/>
        <v>479.4</v>
      </c>
      <c r="G1153" s="56">
        <f t="shared" si="145"/>
        <v>2.1395027178021798E-3</v>
      </c>
      <c r="H1153" s="321">
        <f t="shared" si="141"/>
        <v>8.1472263493907011</v>
      </c>
      <c r="I1153" s="54">
        <f t="shared" si="142"/>
        <v>1.7923897968659543</v>
      </c>
      <c r="J1153" s="54">
        <f t="shared" si="143"/>
        <v>3.8699325159605826</v>
      </c>
      <c r="K1153" s="142">
        <v>0.1220818029280502</v>
      </c>
      <c r="L1153" s="56">
        <f t="shared" si="144"/>
        <v>2.9060555830507488E-2</v>
      </c>
    </row>
    <row r="1154" spans="1:12" x14ac:dyDescent="0.2">
      <c r="A1154" s="78">
        <f t="shared" si="146"/>
        <v>190</v>
      </c>
      <c r="B1154" s="57" t="s">
        <v>979</v>
      </c>
      <c r="C1154" s="57">
        <v>381.4</v>
      </c>
      <c r="D1154" s="57"/>
      <c r="E1154" s="57">
        <v>32</v>
      </c>
      <c r="F1154" s="57">
        <f t="shared" si="140"/>
        <v>413.4</v>
      </c>
      <c r="G1154" s="56">
        <f t="shared" si="145"/>
        <v>1.8449529068406783E-3</v>
      </c>
      <c r="H1154" s="321">
        <f t="shared" si="141"/>
        <v>7.0255806692493028</v>
      </c>
      <c r="I1154" s="54">
        <f t="shared" si="142"/>
        <v>1.5456277472348465</v>
      </c>
      <c r="J1154" s="54">
        <f t="shared" si="143"/>
        <v>3.3371508178934186</v>
      </c>
      <c r="K1154" s="142">
        <v>0.10527454595422601</v>
      </c>
      <c r="L1154" s="56">
        <f t="shared" si="144"/>
        <v>2.9060555830507484E-2</v>
      </c>
    </row>
    <row r="1155" spans="1:12" x14ac:dyDescent="0.2">
      <c r="A1155" s="78">
        <f t="shared" si="146"/>
        <v>191</v>
      </c>
      <c r="B1155" s="57" t="s">
        <v>980</v>
      </c>
      <c r="C1155" s="57">
        <v>9330.6</v>
      </c>
      <c r="D1155" s="57"/>
      <c r="E1155" s="57">
        <v>1157.25</v>
      </c>
      <c r="F1155" s="57">
        <f t="shared" si="140"/>
        <v>10487.85</v>
      </c>
      <c r="G1155" s="56">
        <f t="shared" si="145"/>
        <v>4.6805973255948256E-2</v>
      </c>
      <c r="H1155" s="321">
        <f t="shared" si="141"/>
        <v>178.23714615865097</v>
      </c>
      <c r="I1155" s="54">
        <f t="shared" si="142"/>
        <v>39.212172154903215</v>
      </c>
      <c r="J1155" s="54">
        <f t="shared" si="143"/>
        <v>84.662644425359204</v>
      </c>
      <c r="K1155" s="142">
        <v>2.6707877280745755</v>
      </c>
      <c r="L1155" s="56">
        <f t="shared" si="144"/>
        <v>2.9060555830507488E-2</v>
      </c>
    </row>
    <row r="1156" spans="1:12" x14ac:dyDescent="0.2">
      <c r="A1156" s="78">
        <f t="shared" si="146"/>
        <v>192</v>
      </c>
      <c r="B1156" s="57" t="s">
        <v>981</v>
      </c>
      <c r="C1156" s="57">
        <v>2360</v>
      </c>
      <c r="D1156" s="57">
        <v>47.2</v>
      </c>
      <c r="E1156" s="57"/>
      <c r="F1156" s="57">
        <f t="shared" ref="F1156:F1218" si="147">C1156+D1156+E1156</f>
        <v>2407.1999999999998</v>
      </c>
      <c r="G1156" s="56">
        <f t="shared" si="145"/>
        <v>1.0743034923432222E-2</v>
      </c>
      <c r="H1156" s="321">
        <f t="shared" si="141"/>
        <v>40.909476988429901</v>
      </c>
      <c r="I1156" s="54">
        <f t="shared" si="142"/>
        <v>9.000084937454579</v>
      </c>
      <c r="J1156" s="54">
        <f t="shared" si="143"/>
        <v>19.432001569504202</v>
      </c>
      <c r="K1156" s="142">
        <v>0.61300649980893285</v>
      </c>
      <c r="L1156" s="56">
        <f t="shared" si="144"/>
        <v>2.9060555830507488E-2</v>
      </c>
    </row>
    <row r="1157" spans="1:12" x14ac:dyDescent="0.2">
      <c r="A1157" s="78">
        <f t="shared" si="146"/>
        <v>193</v>
      </c>
      <c r="B1157" s="57" t="s">
        <v>982</v>
      </c>
      <c r="C1157" s="57">
        <v>3652.21</v>
      </c>
      <c r="D1157" s="57">
        <v>536.29999999999995</v>
      </c>
      <c r="E1157" s="57">
        <v>38.4</v>
      </c>
      <c r="F1157" s="57">
        <f t="shared" si="147"/>
        <v>4226.91</v>
      </c>
      <c r="G1157" s="56">
        <f t="shared" si="145"/>
        <v>1.8864174870473951E-2</v>
      </c>
      <c r="H1157" s="321">
        <f t="shared" ref="H1157:H1220" si="148">G1157*3808</f>
        <v>71.834777906764799</v>
      </c>
      <c r="I1157" s="54">
        <f t="shared" ref="I1157:I1219" si="149">H1157*0.22</f>
        <v>15.803651139488256</v>
      </c>
      <c r="J1157" s="54">
        <f t="shared" ref="J1157:J1220" si="150">H1157*0.475</f>
        <v>34.12151950571328</v>
      </c>
      <c r="K1157" s="142">
        <v>1.0764054935640481</v>
      </c>
      <c r="L1157" s="56">
        <f t="shared" ref="L1157:L1220" si="151">(H1157+I1157+J1157+K1157)/F1157</f>
        <v>2.9060555830507484E-2</v>
      </c>
    </row>
    <row r="1158" spans="1:12" x14ac:dyDescent="0.2">
      <c r="A1158" s="78">
        <f t="shared" si="146"/>
        <v>194</v>
      </c>
      <c r="B1158" s="57" t="s">
        <v>983</v>
      </c>
      <c r="C1158" s="57">
        <v>1805.5</v>
      </c>
      <c r="D1158" s="57"/>
      <c r="E1158" s="57"/>
      <c r="F1158" s="57">
        <f t="shared" si="147"/>
        <v>1805.5</v>
      </c>
      <c r="G1158" s="56">
        <f t="shared" ref="G1158:G1221" si="152">1/224070.76*F1158</f>
        <v>8.0577224801665331E-3</v>
      </c>
      <c r="H1158" s="321">
        <f t="shared" si="148"/>
        <v>30.683807204474157</v>
      </c>
      <c r="I1158" s="54">
        <f t="shared" si="149"/>
        <v>6.7504375849843141</v>
      </c>
      <c r="J1158" s="54">
        <f t="shared" si="150"/>
        <v>14.574808422125225</v>
      </c>
      <c r="K1158" s="142">
        <v>0.4597803403975691</v>
      </c>
      <c r="L1158" s="56">
        <f t="shared" si="151"/>
        <v>2.9060555830507484E-2</v>
      </c>
    </row>
    <row r="1159" spans="1:12" x14ac:dyDescent="0.2">
      <c r="A1159" s="78">
        <f t="shared" ref="A1159:A1222" si="153">A1158+1</f>
        <v>195</v>
      </c>
      <c r="B1159" s="57" t="s">
        <v>984</v>
      </c>
      <c r="C1159" s="57">
        <v>1806.9</v>
      </c>
      <c r="D1159" s="57"/>
      <c r="E1159" s="57"/>
      <c r="F1159" s="57">
        <f t="shared" si="147"/>
        <v>1806.9</v>
      </c>
      <c r="G1159" s="56">
        <f t="shared" si="152"/>
        <v>8.0639705064596556E-3</v>
      </c>
      <c r="H1159" s="321">
        <f t="shared" si="148"/>
        <v>30.707599688598368</v>
      </c>
      <c r="I1159" s="54">
        <f t="shared" si="149"/>
        <v>6.7556719314916407</v>
      </c>
      <c r="J1159" s="54">
        <f t="shared" si="150"/>
        <v>14.586109852084224</v>
      </c>
      <c r="K1159" s="142">
        <v>0.46013685796974119</v>
      </c>
      <c r="L1159" s="56">
        <f t="shared" si="151"/>
        <v>2.9060555830507484E-2</v>
      </c>
    </row>
    <row r="1160" spans="1:12" x14ac:dyDescent="0.2">
      <c r="A1160" s="78">
        <f t="shared" si="153"/>
        <v>196</v>
      </c>
      <c r="B1160" s="57" t="s">
        <v>1544</v>
      </c>
      <c r="C1160" s="57">
        <v>119.6</v>
      </c>
      <c r="D1160" s="57"/>
      <c r="E1160" s="57"/>
      <c r="F1160" s="57">
        <f t="shared" si="147"/>
        <v>119.6</v>
      </c>
      <c r="G1160" s="56">
        <f t="shared" si="152"/>
        <v>5.3375996046963012E-4</v>
      </c>
      <c r="H1160" s="321">
        <f t="shared" si="148"/>
        <v>2.0325579294683513</v>
      </c>
      <c r="I1160" s="54">
        <f t="shared" si="149"/>
        <v>0.44716274448303728</v>
      </c>
      <c r="J1160" s="54">
        <f t="shared" si="150"/>
        <v>0.96546501649746685</v>
      </c>
      <c r="K1160" s="142">
        <v>3.0456786879838969E-2</v>
      </c>
      <c r="L1160" s="56">
        <f t="shared" si="151"/>
        <v>2.9060555830507481E-2</v>
      </c>
    </row>
    <row r="1161" spans="1:12" x14ac:dyDescent="0.2">
      <c r="A1161" s="78">
        <f t="shared" si="153"/>
        <v>197</v>
      </c>
      <c r="B1161" s="57" t="s">
        <v>1545</v>
      </c>
      <c r="C1161" s="57">
        <v>151.69999999999999</v>
      </c>
      <c r="D1161" s="57"/>
      <c r="E1161" s="57">
        <v>205.3</v>
      </c>
      <c r="F1161" s="57">
        <f t="shared" si="147"/>
        <v>357</v>
      </c>
      <c r="G1161" s="56">
        <f t="shared" si="152"/>
        <v>1.5932467047463043E-3</v>
      </c>
      <c r="H1161" s="321">
        <f t="shared" si="148"/>
        <v>6.0670834516739269</v>
      </c>
      <c r="I1161" s="54">
        <f t="shared" si="149"/>
        <v>1.3347583593682639</v>
      </c>
      <c r="J1161" s="54">
        <f t="shared" si="150"/>
        <v>2.8818646395451153</v>
      </c>
      <c r="K1161" s="142">
        <v>9.0911980903867165E-2</v>
      </c>
      <c r="L1161" s="56">
        <f t="shared" si="151"/>
        <v>2.9060555830507488E-2</v>
      </c>
    </row>
    <row r="1162" spans="1:12" x14ac:dyDescent="0.2">
      <c r="A1162" s="78">
        <f t="shared" si="153"/>
        <v>198</v>
      </c>
      <c r="B1162" s="57" t="s">
        <v>1546</v>
      </c>
      <c r="C1162" s="57">
        <v>171.7</v>
      </c>
      <c r="D1162" s="57">
        <v>16.100000000000001</v>
      </c>
      <c r="E1162" s="57"/>
      <c r="F1162" s="57">
        <f t="shared" si="147"/>
        <v>187.79999999999998</v>
      </c>
      <c r="G1162" s="56">
        <f t="shared" si="152"/>
        <v>8.3812809846318178E-4</v>
      </c>
      <c r="H1162" s="321">
        <f t="shared" si="148"/>
        <v>3.1915917989477962</v>
      </c>
      <c r="I1162" s="54">
        <f t="shared" si="149"/>
        <v>0.70215019576851512</v>
      </c>
      <c r="J1162" s="54">
        <f t="shared" si="150"/>
        <v>1.5160061045002031</v>
      </c>
      <c r="K1162" s="142">
        <v>4.782428575279063E-2</v>
      </c>
      <c r="L1162" s="56">
        <f t="shared" si="151"/>
        <v>2.9060555830507484E-2</v>
      </c>
    </row>
    <row r="1163" spans="1:12" x14ac:dyDescent="0.2">
      <c r="A1163" s="78">
        <f t="shared" si="153"/>
        <v>199</v>
      </c>
      <c r="B1163" s="57" t="s">
        <v>1547</v>
      </c>
      <c r="C1163" s="57">
        <v>198.5</v>
      </c>
      <c r="D1163" s="57"/>
      <c r="E1163" s="57">
        <v>65.5</v>
      </c>
      <c r="F1163" s="57">
        <f t="shared" si="147"/>
        <v>264</v>
      </c>
      <c r="G1163" s="56">
        <f t="shared" si="152"/>
        <v>1.1781992438460065E-3</v>
      </c>
      <c r="H1163" s="321">
        <f t="shared" si="148"/>
        <v>4.4865827205655933</v>
      </c>
      <c r="I1163" s="54">
        <f t="shared" si="149"/>
        <v>0.98704819852443049</v>
      </c>
      <c r="J1163" s="54">
        <f t="shared" si="150"/>
        <v>2.1311267922686565</v>
      </c>
      <c r="K1163" s="142">
        <v>6.7229027895296722E-2</v>
      </c>
      <c r="L1163" s="56">
        <f t="shared" si="151"/>
        <v>2.9060555830507488E-2</v>
      </c>
    </row>
    <row r="1164" spans="1:12" x14ac:dyDescent="0.2">
      <c r="A1164" s="78">
        <f t="shared" si="153"/>
        <v>200</v>
      </c>
      <c r="B1164" s="57" t="s">
        <v>1548</v>
      </c>
      <c r="C1164" s="57">
        <v>451.6</v>
      </c>
      <c r="D1164" s="57"/>
      <c r="E1164" s="57">
        <v>23.5</v>
      </c>
      <c r="F1164" s="57">
        <f t="shared" si="147"/>
        <v>475.1</v>
      </c>
      <c r="G1164" s="56">
        <f t="shared" si="152"/>
        <v>2.1203123513304457E-3</v>
      </c>
      <c r="H1164" s="321">
        <f t="shared" si="148"/>
        <v>8.0741494338663369</v>
      </c>
      <c r="I1164" s="54">
        <f t="shared" si="149"/>
        <v>1.7763128754505941</v>
      </c>
      <c r="J1164" s="54">
        <f t="shared" si="150"/>
        <v>3.8352209810865099</v>
      </c>
      <c r="K1164" s="142">
        <v>0.12098678467066468</v>
      </c>
      <c r="L1164" s="56">
        <f t="shared" si="151"/>
        <v>2.9060555830507484E-2</v>
      </c>
    </row>
    <row r="1165" spans="1:12" x14ac:dyDescent="0.2">
      <c r="A1165" s="78">
        <f t="shared" si="153"/>
        <v>201</v>
      </c>
      <c r="B1165" s="57" t="s">
        <v>1549</v>
      </c>
      <c r="C1165" s="57">
        <v>316.7</v>
      </c>
      <c r="D1165" s="57"/>
      <c r="E1165" s="57">
        <v>70.5</v>
      </c>
      <c r="F1165" s="57">
        <f t="shared" si="147"/>
        <v>387.2</v>
      </c>
      <c r="G1165" s="56">
        <f t="shared" si="152"/>
        <v>1.7280255576408094E-3</v>
      </c>
      <c r="H1165" s="321">
        <f t="shared" si="148"/>
        <v>6.5803213234962019</v>
      </c>
      <c r="I1165" s="54">
        <f t="shared" si="149"/>
        <v>1.4476706911691644</v>
      </c>
      <c r="J1165" s="54">
        <f t="shared" si="150"/>
        <v>3.1256526286606956</v>
      </c>
      <c r="K1165" s="142">
        <v>9.860257424643519E-2</v>
      </c>
      <c r="L1165" s="56">
        <f t="shared" si="151"/>
        <v>2.9060555830507484E-2</v>
      </c>
    </row>
    <row r="1166" spans="1:12" x14ac:dyDescent="0.2">
      <c r="A1166" s="78">
        <f t="shared" si="153"/>
        <v>202</v>
      </c>
      <c r="B1166" s="57" t="s">
        <v>1550</v>
      </c>
      <c r="C1166" s="57">
        <v>234</v>
      </c>
      <c r="D1166" s="57"/>
      <c r="E1166" s="57">
        <v>92.6</v>
      </c>
      <c r="F1166" s="57">
        <f t="shared" si="147"/>
        <v>326.60000000000002</v>
      </c>
      <c r="G1166" s="56">
        <f t="shared" si="152"/>
        <v>1.4575752766670671E-3</v>
      </c>
      <c r="H1166" s="321">
        <f t="shared" si="148"/>
        <v>5.5504466535481916</v>
      </c>
      <c r="I1166" s="54">
        <f t="shared" si="149"/>
        <v>1.221098263780602</v>
      </c>
      <c r="J1166" s="54">
        <f t="shared" si="150"/>
        <v>2.6364621604353911</v>
      </c>
      <c r="K1166" s="142">
        <v>8.3170456479560284E-2</v>
      </c>
      <c r="L1166" s="56">
        <f t="shared" si="151"/>
        <v>2.9060555830507488E-2</v>
      </c>
    </row>
    <row r="1167" spans="1:12" x14ac:dyDescent="0.2">
      <c r="A1167" s="78">
        <f t="shared" si="153"/>
        <v>203</v>
      </c>
      <c r="B1167" s="57" t="s">
        <v>1551</v>
      </c>
      <c r="C1167" s="57">
        <v>267.89999999999998</v>
      </c>
      <c r="D1167" s="57"/>
      <c r="E1167" s="57">
        <v>98</v>
      </c>
      <c r="F1167" s="57">
        <f t="shared" si="147"/>
        <v>365.9</v>
      </c>
      <c r="G1167" s="56">
        <f t="shared" si="152"/>
        <v>1.6329663004668702E-3</v>
      </c>
      <c r="H1167" s="321">
        <f t="shared" si="148"/>
        <v>6.2183356721778411</v>
      </c>
      <c r="I1167" s="54">
        <f t="shared" si="149"/>
        <v>1.368033847879125</v>
      </c>
      <c r="J1167" s="54">
        <f t="shared" si="150"/>
        <v>2.9537094442844745</v>
      </c>
      <c r="K1167" s="142">
        <v>9.317841404124648E-2</v>
      </c>
      <c r="L1167" s="56">
        <f t="shared" si="151"/>
        <v>2.9060555830507477E-2</v>
      </c>
    </row>
    <row r="1168" spans="1:12" x14ac:dyDescent="0.2">
      <c r="A1168" s="78">
        <f t="shared" si="153"/>
        <v>204</v>
      </c>
      <c r="B1168" s="57" t="s">
        <v>1552</v>
      </c>
      <c r="C1168" s="57">
        <v>705.4</v>
      </c>
      <c r="D1168" s="57"/>
      <c r="E1168" s="57">
        <v>73.430000000000007</v>
      </c>
      <c r="F1168" s="57">
        <f t="shared" si="147"/>
        <v>778.82999999999993</v>
      </c>
      <c r="G1168" s="56">
        <f t="shared" si="152"/>
        <v>3.4758216556234284E-3</v>
      </c>
      <c r="H1168" s="321">
        <f t="shared" si="148"/>
        <v>13.235928864614015</v>
      </c>
      <c r="I1168" s="54">
        <f t="shared" si="149"/>
        <v>2.9119043502150834</v>
      </c>
      <c r="J1168" s="54">
        <f t="shared" si="150"/>
        <v>6.2870662106916573</v>
      </c>
      <c r="K1168" s="142">
        <v>0.19833327195338615</v>
      </c>
      <c r="L1168" s="56">
        <f t="shared" si="151"/>
        <v>2.9060555830507484E-2</v>
      </c>
    </row>
    <row r="1169" spans="1:12" x14ac:dyDescent="0.2">
      <c r="A1169" s="78">
        <f t="shared" si="153"/>
        <v>205</v>
      </c>
      <c r="B1169" s="57" t="s">
        <v>1553</v>
      </c>
      <c r="C1169" s="57">
        <v>147.9</v>
      </c>
      <c r="D1169" s="57"/>
      <c r="E1169" s="57">
        <v>136</v>
      </c>
      <c r="F1169" s="57">
        <f t="shared" si="147"/>
        <v>283.89999999999998</v>
      </c>
      <c r="G1169" s="56">
        <f t="shared" si="152"/>
        <v>1.2670104747268228E-3</v>
      </c>
      <c r="H1169" s="321">
        <f t="shared" si="148"/>
        <v>4.8247758877597411</v>
      </c>
      <c r="I1169" s="54">
        <f t="shared" si="149"/>
        <v>1.061450695307143</v>
      </c>
      <c r="J1169" s="54">
        <f t="shared" si="150"/>
        <v>2.2917685466858768</v>
      </c>
      <c r="K1169" s="142">
        <v>7.2296670528313414E-2</v>
      </c>
      <c r="L1169" s="56">
        <f t="shared" si="151"/>
        <v>2.9060555830507484E-2</v>
      </c>
    </row>
    <row r="1170" spans="1:12" x14ac:dyDescent="0.2">
      <c r="A1170" s="78">
        <f t="shared" si="153"/>
        <v>206</v>
      </c>
      <c r="B1170" s="57" t="s">
        <v>1554</v>
      </c>
      <c r="C1170" s="57">
        <v>1317.61</v>
      </c>
      <c r="D1170" s="57"/>
      <c r="E1170" s="57">
        <v>44.4</v>
      </c>
      <c r="F1170" s="57">
        <f t="shared" si="147"/>
        <v>1362.01</v>
      </c>
      <c r="G1170" s="56">
        <f t="shared" si="152"/>
        <v>6.0784816367829521E-3</v>
      </c>
      <c r="H1170" s="321">
        <f t="shared" si="148"/>
        <v>23.146858072869481</v>
      </c>
      <c r="I1170" s="54">
        <f t="shared" si="149"/>
        <v>5.0923087760312855</v>
      </c>
      <c r="J1170" s="54">
        <f t="shared" si="150"/>
        <v>10.994757584613003</v>
      </c>
      <c r="K1170" s="142">
        <v>0.34684321319573141</v>
      </c>
      <c r="L1170" s="56">
        <f t="shared" si="151"/>
        <v>2.9060555830507488E-2</v>
      </c>
    </row>
    <row r="1171" spans="1:12" x14ac:dyDescent="0.2">
      <c r="A1171" s="78">
        <f t="shared" si="153"/>
        <v>207</v>
      </c>
      <c r="B1171" s="57" t="s">
        <v>1555</v>
      </c>
      <c r="C1171" s="57">
        <v>300.39999999999998</v>
      </c>
      <c r="D1171" s="57"/>
      <c r="E1171" s="57">
        <v>132.19999999999999</v>
      </c>
      <c r="F1171" s="57">
        <f t="shared" si="147"/>
        <v>432.59999999999997</v>
      </c>
      <c r="G1171" s="56">
        <f t="shared" si="152"/>
        <v>1.9306401245749332E-3</v>
      </c>
      <c r="H1171" s="321">
        <f t="shared" si="148"/>
        <v>7.3518775943813459</v>
      </c>
      <c r="I1171" s="54">
        <f t="shared" si="149"/>
        <v>1.6174130707638961</v>
      </c>
      <c r="J1171" s="54">
        <f t="shared" si="150"/>
        <v>3.4921418573311391</v>
      </c>
      <c r="K1171" s="142">
        <v>0.11016392980115668</v>
      </c>
      <c r="L1171" s="56">
        <f t="shared" si="151"/>
        <v>2.9060555830507488E-2</v>
      </c>
    </row>
    <row r="1172" spans="1:12" x14ac:dyDescent="0.2">
      <c r="A1172" s="78">
        <f t="shared" si="153"/>
        <v>208</v>
      </c>
      <c r="B1172" s="57" t="s">
        <v>1556</v>
      </c>
      <c r="C1172" s="57">
        <v>359.6</v>
      </c>
      <c r="D1172" s="57">
        <v>18.100000000000001</v>
      </c>
      <c r="E1172" s="57"/>
      <c r="F1172" s="57">
        <f t="shared" si="147"/>
        <v>377.70000000000005</v>
      </c>
      <c r="G1172" s="56">
        <f t="shared" si="152"/>
        <v>1.685628236366048E-3</v>
      </c>
      <c r="H1172" s="321">
        <f t="shared" si="148"/>
        <v>6.418872324081911</v>
      </c>
      <c r="I1172" s="54">
        <f t="shared" si="149"/>
        <v>1.4121519112980205</v>
      </c>
      <c r="J1172" s="54">
        <f t="shared" si="150"/>
        <v>3.0489643539389077</v>
      </c>
      <c r="K1172" s="142">
        <v>9.6183347863839294E-2</v>
      </c>
      <c r="L1172" s="56">
        <f t="shared" si="151"/>
        <v>2.9060555830507488E-2</v>
      </c>
    </row>
    <row r="1173" spans="1:12" x14ac:dyDescent="0.2">
      <c r="A1173" s="78">
        <f t="shared" si="153"/>
        <v>209</v>
      </c>
      <c r="B1173" s="57" t="s">
        <v>1557</v>
      </c>
      <c r="C1173" s="57">
        <v>327.5</v>
      </c>
      <c r="D1173" s="57"/>
      <c r="E1173" s="57"/>
      <c r="F1173" s="57">
        <f t="shared" si="147"/>
        <v>327.5</v>
      </c>
      <c r="G1173" s="56">
        <f t="shared" si="152"/>
        <v>1.4615918649983602E-3</v>
      </c>
      <c r="H1173" s="321">
        <f t="shared" si="148"/>
        <v>5.5657418219137558</v>
      </c>
      <c r="I1173" s="54">
        <f t="shared" si="149"/>
        <v>1.2244632008210263</v>
      </c>
      <c r="J1173" s="54">
        <f t="shared" si="150"/>
        <v>2.6437273654090339</v>
      </c>
      <c r="K1173" s="142">
        <v>8.3399646347385142E-2</v>
      </c>
      <c r="L1173" s="56">
        <f t="shared" si="151"/>
        <v>2.9060555830507484E-2</v>
      </c>
    </row>
    <row r="1174" spans="1:12" x14ac:dyDescent="0.2">
      <c r="A1174" s="78">
        <f t="shared" si="153"/>
        <v>210</v>
      </c>
      <c r="B1174" s="57" t="s">
        <v>1558</v>
      </c>
      <c r="C1174" s="57">
        <v>278.2</v>
      </c>
      <c r="D1174" s="57"/>
      <c r="E1174" s="57">
        <v>45</v>
      </c>
      <c r="F1174" s="57">
        <f t="shared" si="147"/>
        <v>323.2</v>
      </c>
      <c r="G1174" s="56">
        <f t="shared" si="152"/>
        <v>1.4424014985266261E-3</v>
      </c>
      <c r="H1174" s="321">
        <f t="shared" si="148"/>
        <v>5.4926649063893924</v>
      </c>
      <c r="I1174" s="54">
        <f t="shared" si="149"/>
        <v>1.2083862794056663</v>
      </c>
      <c r="J1174" s="54">
        <f t="shared" si="150"/>
        <v>2.6090158305349611</v>
      </c>
      <c r="K1174" s="142">
        <v>8.2304628089999624E-2</v>
      </c>
      <c r="L1174" s="56">
        <f t="shared" si="151"/>
        <v>2.9060555830507491E-2</v>
      </c>
    </row>
    <row r="1175" spans="1:12" x14ac:dyDescent="0.2">
      <c r="A1175" s="78">
        <f t="shared" si="153"/>
        <v>211</v>
      </c>
      <c r="B1175" s="57" t="s">
        <v>1559</v>
      </c>
      <c r="C1175" s="57">
        <v>863.3</v>
      </c>
      <c r="D1175" s="57"/>
      <c r="E1175" s="57"/>
      <c r="F1175" s="57">
        <f t="shared" si="147"/>
        <v>863.3</v>
      </c>
      <c r="G1175" s="56">
        <f t="shared" si="152"/>
        <v>3.8528007848949142E-3</v>
      </c>
      <c r="H1175" s="321">
        <f t="shared" si="148"/>
        <v>14.671465388879833</v>
      </c>
      <c r="I1175" s="54">
        <f t="shared" si="149"/>
        <v>3.2277223855535633</v>
      </c>
      <c r="J1175" s="54">
        <f t="shared" si="150"/>
        <v>6.9689460597179202</v>
      </c>
      <c r="K1175" s="142">
        <v>0.21984401432579417</v>
      </c>
      <c r="L1175" s="56">
        <f t="shared" si="151"/>
        <v>2.9060555830507484E-2</v>
      </c>
    </row>
    <row r="1176" spans="1:12" x14ac:dyDescent="0.2">
      <c r="A1176" s="78">
        <f t="shared" si="153"/>
        <v>212</v>
      </c>
      <c r="B1176" s="57" t="s">
        <v>1560</v>
      </c>
      <c r="C1176" s="57">
        <v>306.39999999999998</v>
      </c>
      <c r="D1176" s="57"/>
      <c r="E1176" s="57">
        <v>28.3</v>
      </c>
      <c r="F1176" s="57">
        <f t="shared" si="147"/>
        <v>334.7</v>
      </c>
      <c r="G1176" s="56">
        <f t="shared" si="152"/>
        <v>1.4937245716487059E-3</v>
      </c>
      <c r="H1176" s="321">
        <f t="shared" si="148"/>
        <v>5.6881031688382722</v>
      </c>
      <c r="I1176" s="54">
        <f t="shared" si="149"/>
        <v>1.25138269714442</v>
      </c>
      <c r="J1176" s="54">
        <f t="shared" si="150"/>
        <v>2.7018490051981789</v>
      </c>
      <c r="K1176" s="142">
        <v>8.5233165289984134E-2</v>
      </c>
      <c r="L1176" s="56">
        <f t="shared" si="151"/>
        <v>2.9060555830507484E-2</v>
      </c>
    </row>
    <row r="1177" spans="1:12" x14ac:dyDescent="0.2">
      <c r="A1177" s="78">
        <f t="shared" si="153"/>
        <v>213</v>
      </c>
      <c r="B1177" s="57" t="s">
        <v>1561</v>
      </c>
      <c r="C1177" s="57">
        <v>383.2</v>
      </c>
      <c r="D1177" s="57"/>
      <c r="E1177" s="57">
        <v>34</v>
      </c>
      <c r="F1177" s="57">
        <f t="shared" si="147"/>
        <v>417.2</v>
      </c>
      <c r="G1177" s="56">
        <f t="shared" si="152"/>
        <v>1.8619118353505829E-3</v>
      </c>
      <c r="H1177" s="321">
        <f t="shared" si="148"/>
        <v>7.0901602690150201</v>
      </c>
      <c r="I1177" s="54">
        <f t="shared" si="149"/>
        <v>1.5598352591833045</v>
      </c>
      <c r="J1177" s="54">
        <f t="shared" si="150"/>
        <v>3.3678261277821342</v>
      </c>
      <c r="K1177" s="142">
        <v>0.10624223650726437</v>
      </c>
      <c r="L1177" s="56">
        <f t="shared" si="151"/>
        <v>2.9060555830507484E-2</v>
      </c>
    </row>
    <row r="1178" spans="1:12" x14ac:dyDescent="0.2">
      <c r="A1178" s="78">
        <f t="shared" si="153"/>
        <v>214</v>
      </c>
      <c r="B1178" s="57" t="s">
        <v>1562</v>
      </c>
      <c r="C1178" s="57">
        <v>492.7</v>
      </c>
      <c r="D1178" s="57"/>
      <c r="E1178" s="57">
        <v>183.5</v>
      </c>
      <c r="F1178" s="57">
        <f t="shared" si="147"/>
        <v>676.2</v>
      </c>
      <c r="G1178" s="56">
        <f t="shared" si="152"/>
        <v>3.0177966995782938E-3</v>
      </c>
      <c r="H1178" s="321">
        <f t="shared" si="148"/>
        <v>11.491769831994143</v>
      </c>
      <c r="I1178" s="54">
        <f t="shared" si="149"/>
        <v>2.5281893630387113</v>
      </c>
      <c r="J1178" s="54">
        <f t="shared" si="150"/>
        <v>5.4585906701972178</v>
      </c>
      <c r="K1178" s="142">
        <v>0.17219798735908956</v>
      </c>
      <c r="L1178" s="56">
        <f t="shared" si="151"/>
        <v>2.9060555830507484E-2</v>
      </c>
    </row>
    <row r="1179" spans="1:12" x14ac:dyDescent="0.2">
      <c r="A1179" s="78">
        <f t="shared" si="153"/>
        <v>215</v>
      </c>
      <c r="B1179" s="57" t="s">
        <v>1563</v>
      </c>
      <c r="C1179" s="57">
        <v>697.4</v>
      </c>
      <c r="D1179" s="57"/>
      <c r="E1179" s="57">
        <v>17.2</v>
      </c>
      <c r="F1179" s="57">
        <f t="shared" si="147"/>
        <v>714.6</v>
      </c>
      <c r="G1179" s="56">
        <f t="shared" si="152"/>
        <v>3.1891711350468038E-3</v>
      </c>
      <c r="H1179" s="321">
        <f t="shared" si="148"/>
        <v>12.144363682258229</v>
      </c>
      <c r="I1179" s="54">
        <f t="shared" si="149"/>
        <v>2.6717600100968104</v>
      </c>
      <c r="J1179" s="54">
        <f t="shared" si="150"/>
        <v>5.7685727490726588</v>
      </c>
      <c r="K1179" s="142">
        <v>0.18197675505295091</v>
      </c>
      <c r="L1179" s="56">
        <f t="shared" si="151"/>
        <v>2.9060555830507481E-2</v>
      </c>
    </row>
    <row r="1180" spans="1:12" x14ac:dyDescent="0.2">
      <c r="A1180" s="78">
        <f t="shared" si="153"/>
        <v>216</v>
      </c>
      <c r="B1180" s="57" t="s">
        <v>1564</v>
      </c>
      <c r="C1180" s="57">
        <v>509.9</v>
      </c>
      <c r="D1180" s="57"/>
      <c r="E1180" s="57">
        <v>97.6</v>
      </c>
      <c r="F1180" s="57">
        <f t="shared" si="147"/>
        <v>607.5</v>
      </c>
      <c r="G1180" s="56">
        <f t="shared" si="152"/>
        <v>2.7111971236229125E-3</v>
      </c>
      <c r="H1180" s="321">
        <f t="shared" si="148"/>
        <v>10.324238646756051</v>
      </c>
      <c r="I1180" s="54">
        <f t="shared" si="149"/>
        <v>2.2713325022863313</v>
      </c>
      <c r="J1180" s="54">
        <f t="shared" si="150"/>
        <v>4.9040133572091236</v>
      </c>
      <c r="K1180" s="142">
        <v>0.15470316078179075</v>
      </c>
      <c r="L1180" s="56">
        <f t="shared" si="151"/>
        <v>2.9060555830507481E-2</v>
      </c>
    </row>
    <row r="1181" spans="1:12" x14ac:dyDescent="0.2">
      <c r="A1181" s="78">
        <f t="shared" si="153"/>
        <v>217</v>
      </c>
      <c r="B1181" s="57" t="s">
        <v>1565</v>
      </c>
      <c r="C1181" s="57">
        <v>238.2</v>
      </c>
      <c r="D1181" s="57"/>
      <c r="E1181" s="57"/>
      <c r="F1181" s="57">
        <f t="shared" si="147"/>
        <v>238.2</v>
      </c>
      <c r="G1181" s="56">
        <f t="shared" si="152"/>
        <v>1.0630570450156013E-3</v>
      </c>
      <c r="H1181" s="321">
        <f t="shared" si="148"/>
        <v>4.0481212274194096</v>
      </c>
      <c r="I1181" s="54">
        <f t="shared" si="149"/>
        <v>0.8905866700322701</v>
      </c>
      <c r="J1181" s="54">
        <f t="shared" si="150"/>
        <v>1.9228575830242194</v>
      </c>
      <c r="K1181" s="142">
        <v>6.065891835098363E-2</v>
      </c>
      <c r="L1181" s="56">
        <f t="shared" si="151"/>
        <v>2.9060555830507488E-2</v>
      </c>
    </row>
    <row r="1182" spans="1:12" x14ac:dyDescent="0.2">
      <c r="A1182" s="78">
        <f t="shared" si="153"/>
        <v>218</v>
      </c>
      <c r="B1182" s="57" t="s">
        <v>1566</v>
      </c>
      <c r="C1182" s="57">
        <v>524.6</v>
      </c>
      <c r="D1182" s="57"/>
      <c r="E1182" s="57">
        <v>132.1</v>
      </c>
      <c r="F1182" s="57">
        <f t="shared" si="147"/>
        <v>656.7</v>
      </c>
      <c r="G1182" s="56">
        <f t="shared" si="152"/>
        <v>2.9307706190669414E-3</v>
      </c>
      <c r="H1182" s="321">
        <f t="shared" si="148"/>
        <v>11.160374517406913</v>
      </c>
      <c r="I1182" s="54">
        <f t="shared" si="149"/>
        <v>2.455282393829521</v>
      </c>
      <c r="J1182" s="54">
        <f t="shared" si="150"/>
        <v>5.3011778957682836</v>
      </c>
      <c r="K1182" s="142">
        <v>0.16723220688955062</v>
      </c>
      <c r="L1182" s="56">
        <f t="shared" si="151"/>
        <v>2.9060555830507491E-2</v>
      </c>
    </row>
    <row r="1183" spans="1:12" x14ac:dyDescent="0.2">
      <c r="A1183" s="78">
        <f t="shared" si="153"/>
        <v>219</v>
      </c>
      <c r="B1183" s="57" t="s">
        <v>1567</v>
      </c>
      <c r="C1183" s="57">
        <v>436.8</v>
      </c>
      <c r="D1183" s="57"/>
      <c r="E1183" s="57"/>
      <c r="F1183" s="57">
        <f t="shared" si="147"/>
        <v>436.8</v>
      </c>
      <c r="G1183" s="56">
        <f t="shared" si="152"/>
        <v>1.9493842034543016E-3</v>
      </c>
      <c r="H1183" s="321">
        <f t="shared" si="148"/>
        <v>7.4232550467539804</v>
      </c>
      <c r="I1183" s="54">
        <f t="shared" si="149"/>
        <v>1.6331161102858758</v>
      </c>
      <c r="J1183" s="54">
        <f t="shared" si="150"/>
        <v>3.5260461472081404</v>
      </c>
      <c r="K1183" s="142">
        <v>0.11123348251767277</v>
      </c>
      <c r="L1183" s="56">
        <f t="shared" si="151"/>
        <v>2.9060555830507481E-2</v>
      </c>
    </row>
    <row r="1184" spans="1:12" x14ac:dyDescent="0.2">
      <c r="A1184" s="78">
        <f t="shared" si="153"/>
        <v>220</v>
      </c>
      <c r="B1184" s="57" t="s">
        <v>1568</v>
      </c>
      <c r="C1184" s="57">
        <v>829.6</v>
      </c>
      <c r="D1184" s="57"/>
      <c r="E1184" s="57">
        <v>76</v>
      </c>
      <c r="F1184" s="57">
        <f t="shared" si="147"/>
        <v>905.6</v>
      </c>
      <c r="G1184" s="56">
        <f t="shared" si="152"/>
        <v>4.0415804364656947E-3</v>
      </c>
      <c r="H1184" s="321">
        <f t="shared" si="148"/>
        <v>15.390338302061366</v>
      </c>
      <c r="I1184" s="54">
        <f t="shared" si="149"/>
        <v>3.3858744264535003</v>
      </c>
      <c r="J1184" s="54">
        <f t="shared" si="150"/>
        <v>7.3104106934791488</v>
      </c>
      <c r="K1184" s="142">
        <v>0.23061593811356329</v>
      </c>
      <c r="L1184" s="56">
        <f t="shared" si="151"/>
        <v>2.9060555830507484E-2</v>
      </c>
    </row>
    <row r="1185" spans="1:12" x14ac:dyDescent="0.2">
      <c r="A1185" s="78">
        <f t="shared" si="153"/>
        <v>221</v>
      </c>
      <c r="B1185" s="57" t="s">
        <v>1569</v>
      </c>
      <c r="C1185" s="57">
        <v>690.33</v>
      </c>
      <c r="D1185" s="57"/>
      <c r="E1185" s="57"/>
      <c r="F1185" s="57">
        <f t="shared" si="147"/>
        <v>690.33</v>
      </c>
      <c r="G1185" s="56">
        <f t="shared" si="152"/>
        <v>3.0808571363795975E-3</v>
      </c>
      <c r="H1185" s="321">
        <f t="shared" si="148"/>
        <v>11.731903975333507</v>
      </c>
      <c r="I1185" s="54">
        <f t="shared" si="149"/>
        <v>2.5810188745733718</v>
      </c>
      <c r="J1185" s="54">
        <f t="shared" si="150"/>
        <v>5.5726543882834161</v>
      </c>
      <c r="K1185" s="142">
        <v>0.1757962682839401</v>
      </c>
      <c r="L1185" s="56">
        <f t="shared" si="151"/>
        <v>2.9060555830507484E-2</v>
      </c>
    </row>
    <row r="1186" spans="1:12" x14ac:dyDescent="0.2">
      <c r="A1186" s="78">
        <f t="shared" si="153"/>
        <v>222</v>
      </c>
      <c r="B1186" s="57" t="s">
        <v>1570</v>
      </c>
      <c r="C1186" s="57">
        <v>548.21</v>
      </c>
      <c r="D1186" s="57"/>
      <c r="E1186" s="57"/>
      <c r="F1186" s="57">
        <f t="shared" si="147"/>
        <v>548.21</v>
      </c>
      <c r="G1186" s="56">
        <f t="shared" si="152"/>
        <v>2.446593210109164E-3</v>
      </c>
      <c r="H1186" s="321">
        <f t="shared" si="148"/>
        <v>9.316626944095697</v>
      </c>
      <c r="I1186" s="54">
        <f t="shared" si="149"/>
        <v>2.0496579277010532</v>
      </c>
      <c r="J1186" s="54">
        <f t="shared" si="150"/>
        <v>4.4253977984454558</v>
      </c>
      <c r="K1186" s="142">
        <v>0.13960464160030536</v>
      </c>
      <c r="L1186" s="56">
        <f t="shared" si="151"/>
        <v>2.9060555830507491E-2</v>
      </c>
    </row>
    <row r="1187" spans="1:12" x14ac:dyDescent="0.2">
      <c r="A1187" s="78">
        <f t="shared" si="153"/>
        <v>223</v>
      </c>
      <c r="B1187" s="57" t="s">
        <v>1571</v>
      </c>
      <c r="C1187" s="57">
        <v>433.09</v>
      </c>
      <c r="D1187" s="57"/>
      <c r="E1187" s="57"/>
      <c r="F1187" s="57">
        <f t="shared" si="147"/>
        <v>433.09</v>
      </c>
      <c r="G1187" s="56">
        <f t="shared" si="152"/>
        <v>1.9328269337775261E-3</v>
      </c>
      <c r="H1187" s="321">
        <f t="shared" si="148"/>
        <v>7.3602049638248195</v>
      </c>
      <c r="I1187" s="54">
        <f t="shared" si="149"/>
        <v>1.6192450920414603</v>
      </c>
      <c r="J1187" s="54">
        <f t="shared" si="150"/>
        <v>3.4960973578167889</v>
      </c>
      <c r="K1187" s="142">
        <v>0.11028871095141687</v>
      </c>
      <c r="L1187" s="56">
        <f t="shared" si="151"/>
        <v>2.9060555830507488E-2</v>
      </c>
    </row>
    <row r="1188" spans="1:12" x14ac:dyDescent="0.2">
      <c r="A1188" s="78">
        <f t="shared" si="153"/>
        <v>224</v>
      </c>
      <c r="B1188" s="57" t="s">
        <v>1572</v>
      </c>
      <c r="C1188" s="57">
        <v>478.9</v>
      </c>
      <c r="D1188" s="57"/>
      <c r="E1188" s="57"/>
      <c r="F1188" s="57">
        <f t="shared" si="147"/>
        <v>478.9</v>
      </c>
      <c r="G1188" s="56">
        <f t="shared" si="152"/>
        <v>2.1372712798403502E-3</v>
      </c>
      <c r="H1188" s="321">
        <f t="shared" si="148"/>
        <v>8.1387290336320532</v>
      </c>
      <c r="I1188" s="54">
        <f t="shared" si="149"/>
        <v>1.7905203873990516</v>
      </c>
      <c r="J1188" s="54">
        <f t="shared" si="150"/>
        <v>3.865896290975225</v>
      </c>
      <c r="K1188" s="142">
        <v>0.12195447522370303</v>
      </c>
      <c r="L1188" s="56">
        <f t="shared" si="151"/>
        <v>2.9060555830507484E-2</v>
      </c>
    </row>
    <row r="1189" spans="1:12" x14ac:dyDescent="0.2">
      <c r="A1189" s="78">
        <f t="shared" si="153"/>
        <v>225</v>
      </c>
      <c r="B1189" s="57" t="s">
        <v>1573</v>
      </c>
      <c r="C1189" s="57">
        <v>3670.09</v>
      </c>
      <c r="D1189" s="57"/>
      <c r="E1189" s="57"/>
      <c r="F1189" s="57">
        <f t="shared" si="147"/>
        <v>3670.09</v>
      </c>
      <c r="G1189" s="56">
        <f t="shared" si="152"/>
        <v>1.6379156298662084E-2</v>
      </c>
      <c r="H1189" s="321">
        <f t="shared" si="148"/>
        <v>62.371827185305214</v>
      </c>
      <c r="I1189" s="54">
        <f t="shared" si="149"/>
        <v>13.721801980767147</v>
      </c>
      <c r="J1189" s="54">
        <f t="shared" si="150"/>
        <v>29.626617913019974</v>
      </c>
      <c r="K1189" s="142">
        <v>0.93460826889488469</v>
      </c>
      <c r="L1189" s="56">
        <f t="shared" si="151"/>
        <v>2.9060555830507484E-2</v>
      </c>
    </row>
    <row r="1190" spans="1:12" x14ac:dyDescent="0.2">
      <c r="A1190" s="78">
        <f t="shared" si="153"/>
        <v>226</v>
      </c>
      <c r="B1190" s="57" t="s">
        <v>1574</v>
      </c>
      <c r="C1190" s="57">
        <v>428.84</v>
      </c>
      <c r="D1190" s="57"/>
      <c r="E1190" s="57"/>
      <c r="F1190" s="57">
        <f t="shared" si="147"/>
        <v>428.84</v>
      </c>
      <c r="G1190" s="56">
        <f t="shared" si="152"/>
        <v>1.913859711101975E-3</v>
      </c>
      <c r="H1190" s="321">
        <f t="shared" si="148"/>
        <v>7.2879777798763206</v>
      </c>
      <c r="I1190" s="54">
        <f t="shared" si="149"/>
        <v>1.6033551115727904</v>
      </c>
      <c r="J1190" s="54">
        <f t="shared" si="150"/>
        <v>3.4617894454412519</v>
      </c>
      <c r="K1190" s="142">
        <v>0.10920642546446609</v>
      </c>
      <c r="L1190" s="56">
        <f t="shared" si="151"/>
        <v>2.9060555830507481E-2</v>
      </c>
    </row>
    <row r="1191" spans="1:12" x14ac:dyDescent="0.2">
      <c r="A1191" s="78">
        <f t="shared" si="153"/>
        <v>227</v>
      </c>
      <c r="B1191" s="57" t="s">
        <v>1575</v>
      </c>
      <c r="C1191" s="57">
        <v>192.9</v>
      </c>
      <c r="D1191" s="57"/>
      <c r="E1191" s="57"/>
      <c r="F1191" s="57">
        <v>192.9</v>
      </c>
      <c r="G1191" s="56">
        <f t="shared" si="152"/>
        <v>8.6088876567384342E-4</v>
      </c>
      <c r="H1191" s="321">
        <f t="shared" si="148"/>
        <v>3.2782644196859958</v>
      </c>
      <c r="I1191" s="54">
        <f t="shared" si="149"/>
        <v>0.72121817233091912</v>
      </c>
      <c r="J1191" s="54">
        <f t="shared" si="150"/>
        <v>1.557175599350848</v>
      </c>
      <c r="K1191" s="142">
        <v>4.9123028337131586E-2</v>
      </c>
      <c r="L1191" s="56">
        <f t="shared" si="151"/>
        <v>2.9060555830507488E-2</v>
      </c>
    </row>
    <row r="1192" spans="1:12" x14ac:dyDescent="0.2">
      <c r="A1192" s="78">
        <f t="shared" si="153"/>
        <v>228</v>
      </c>
      <c r="B1192" s="57" t="s">
        <v>1576</v>
      </c>
      <c r="C1192" s="57">
        <v>315.60000000000002</v>
      </c>
      <c r="D1192" s="57"/>
      <c r="E1192" s="57"/>
      <c r="F1192" s="57">
        <f t="shared" si="147"/>
        <v>315.60000000000002</v>
      </c>
      <c r="G1192" s="56">
        <f t="shared" si="152"/>
        <v>1.4084836415068169E-3</v>
      </c>
      <c r="H1192" s="321">
        <f t="shared" si="148"/>
        <v>5.3635057068579588</v>
      </c>
      <c r="I1192" s="54">
        <f t="shared" si="149"/>
        <v>1.1799712555087509</v>
      </c>
      <c r="J1192" s="54">
        <f t="shared" si="150"/>
        <v>2.5476652107575304</v>
      </c>
      <c r="K1192" s="142">
        <v>8.0369246983922907E-2</v>
      </c>
      <c r="L1192" s="56">
        <f t="shared" si="151"/>
        <v>2.9060555830507484E-2</v>
      </c>
    </row>
    <row r="1193" spans="1:12" x14ac:dyDescent="0.2">
      <c r="A1193" s="78">
        <f t="shared" si="153"/>
        <v>229</v>
      </c>
      <c r="B1193" s="57" t="s">
        <v>49</v>
      </c>
      <c r="C1193" s="57">
        <v>146.4</v>
      </c>
      <c r="D1193" s="57"/>
      <c r="E1193" s="57"/>
      <c r="F1193" s="57">
        <f t="shared" si="147"/>
        <v>146.4</v>
      </c>
      <c r="G1193" s="56">
        <f t="shared" si="152"/>
        <v>6.5336503522369456E-4</v>
      </c>
      <c r="H1193" s="321">
        <f t="shared" si="148"/>
        <v>2.488014054131829</v>
      </c>
      <c r="I1193" s="54">
        <f t="shared" si="149"/>
        <v>0.54736309190900234</v>
      </c>
      <c r="J1193" s="54">
        <f t="shared" si="150"/>
        <v>1.1818066757126187</v>
      </c>
      <c r="K1193" s="142">
        <v>3.7281551832846371E-2</v>
      </c>
      <c r="L1193" s="56">
        <f t="shared" si="151"/>
        <v>2.9060555830507484E-2</v>
      </c>
    </row>
    <row r="1194" spans="1:12" x14ac:dyDescent="0.2">
      <c r="A1194" s="78">
        <f t="shared" si="153"/>
        <v>230</v>
      </c>
      <c r="B1194" s="57" t="s">
        <v>50</v>
      </c>
      <c r="C1194" s="57">
        <v>145.1</v>
      </c>
      <c r="D1194" s="57"/>
      <c r="E1194" s="57"/>
      <c r="F1194" s="57">
        <f t="shared" si="147"/>
        <v>145.1</v>
      </c>
      <c r="G1194" s="56">
        <f t="shared" si="152"/>
        <v>6.4756329652293759E-4</v>
      </c>
      <c r="H1194" s="321">
        <f t="shared" si="148"/>
        <v>2.4659210331593462</v>
      </c>
      <c r="I1194" s="54">
        <f t="shared" si="149"/>
        <v>0.54250262729505616</v>
      </c>
      <c r="J1194" s="54">
        <f t="shared" si="150"/>
        <v>1.1713124907506893</v>
      </c>
      <c r="K1194" s="142">
        <v>3.6950499801543767E-2</v>
      </c>
      <c r="L1194" s="56">
        <f t="shared" si="151"/>
        <v>2.9060555830507481E-2</v>
      </c>
    </row>
    <row r="1195" spans="1:12" x14ac:dyDescent="0.2">
      <c r="A1195" s="78">
        <f t="shared" si="153"/>
        <v>231</v>
      </c>
      <c r="B1195" s="57" t="s">
        <v>51</v>
      </c>
      <c r="C1195" s="57">
        <v>206.7</v>
      </c>
      <c r="D1195" s="57"/>
      <c r="E1195" s="57"/>
      <c r="F1195" s="57">
        <f t="shared" si="147"/>
        <v>206.7</v>
      </c>
      <c r="G1195" s="56">
        <f t="shared" si="152"/>
        <v>9.2247645342033913E-4</v>
      </c>
      <c r="H1195" s="321">
        <f t="shared" si="148"/>
        <v>3.5127903346246514</v>
      </c>
      <c r="I1195" s="54">
        <f t="shared" si="149"/>
        <v>0.77281387361742326</v>
      </c>
      <c r="J1195" s="54">
        <f t="shared" si="150"/>
        <v>1.6685754089467093</v>
      </c>
      <c r="K1195" s="142">
        <v>5.2637272977113007E-2</v>
      </c>
      <c r="L1195" s="56">
        <f t="shared" si="151"/>
        <v>2.9060555830507484E-2</v>
      </c>
    </row>
    <row r="1196" spans="1:12" x14ac:dyDescent="0.2">
      <c r="A1196" s="78">
        <f t="shared" si="153"/>
        <v>232</v>
      </c>
      <c r="B1196" s="57" t="s">
        <v>52</v>
      </c>
      <c r="C1196" s="57">
        <v>117.5</v>
      </c>
      <c r="D1196" s="57"/>
      <c r="E1196" s="57"/>
      <c r="F1196" s="57">
        <f t="shared" si="147"/>
        <v>117.5</v>
      </c>
      <c r="G1196" s="56">
        <f t="shared" si="152"/>
        <v>5.2438792102994607E-4</v>
      </c>
      <c r="H1196" s="321">
        <f t="shared" si="148"/>
        <v>1.9968692032820345</v>
      </c>
      <c r="I1196" s="54">
        <f t="shared" si="149"/>
        <v>0.43931122472204759</v>
      </c>
      <c r="J1196" s="54">
        <f t="shared" si="150"/>
        <v>0.94851287155896635</v>
      </c>
      <c r="K1196" s="142">
        <v>2.9922010521580934E-2</v>
      </c>
      <c r="L1196" s="56">
        <f t="shared" si="151"/>
        <v>2.9060555830507484E-2</v>
      </c>
    </row>
    <row r="1197" spans="1:12" x14ac:dyDescent="0.2">
      <c r="A1197" s="78">
        <f t="shared" si="153"/>
        <v>233</v>
      </c>
      <c r="B1197" s="57" t="s">
        <v>53</v>
      </c>
      <c r="C1197" s="57">
        <v>108.4</v>
      </c>
      <c r="D1197" s="57"/>
      <c r="E1197" s="57"/>
      <c r="F1197" s="57">
        <f t="shared" si="147"/>
        <v>108.4</v>
      </c>
      <c r="G1197" s="56">
        <f t="shared" si="152"/>
        <v>4.8377575012464814E-4</v>
      </c>
      <c r="H1197" s="321">
        <f t="shared" si="148"/>
        <v>1.8422180564746602</v>
      </c>
      <c r="I1197" s="54">
        <f t="shared" si="149"/>
        <v>0.40528797242442527</v>
      </c>
      <c r="J1197" s="54">
        <f t="shared" si="150"/>
        <v>0.87505357682546359</v>
      </c>
      <c r="K1197" s="142">
        <v>2.7604646302462749E-2</v>
      </c>
      <c r="L1197" s="56">
        <f t="shared" si="151"/>
        <v>2.9060555830507488E-2</v>
      </c>
    </row>
    <row r="1198" spans="1:12" x14ac:dyDescent="0.2">
      <c r="A1198" s="78">
        <f t="shared" si="153"/>
        <v>234</v>
      </c>
      <c r="B1198" s="57" t="s">
        <v>54</v>
      </c>
      <c r="C1198" s="57">
        <v>253.3</v>
      </c>
      <c r="D1198" s="57"/>
      <c r="E1198" s="57"/>
      <c r="F1198" s="57">
        <f t="shared" si="147"/>
        <v>253.3</v>
      </c>
      <c r="G1198" s="56">
        <f t="shared" si="152"/>
        <v>1.130446471462854E-3</v>
      </c>
      <c r="H1198" s="321">
        <f t="shared" si="148"/>
        <v>4.304740163330548</v>
      </c>
      <c r="I1198" s="54">
        <f t="shared" si="149"/>
        <v>0.94704283593272054</v>
      </c>
      <c r="J1198" s="54">
        <f t="shared" si="150"/>
        <v>2.04475157758201</v>
      </c>
      <c r="K1198" s="142">
        <v>6.4504215022267664E-2</v>
      </c>
      <c r="L1198" s="56">
        <f t="shared" si="151"/>
        <v>2.9060555830507484E-2</v>
      </c>
    </row>
    <row r="1199" spans="1:12" x14ac:dyDescent="0.2">
      <c r="A1199" s="78">
        <f t="shared" si="153"/>
        <v>235</v>
      </c>
      <c r="B1199" s="57" t="s">
        <v>55</v>
      </c>
      <c r="C1199" s="57">
        <v>3062.2</v>
      </c>
      <c r="D1199" s="57"/>
      <c r="E1199" s="57"/>
      <c r="F1199" s="57">
        <f t="shared" si="147"/>
        <v>3062.2</v>
      </c>
      <c r="G1199" s="56">
        <f t="shared" si="152"/>
        <v>1.3666218653428942E-2</v>
      </c>
      <c r="H1199" s="321">
        <f t="shared" si="148"/>
        <v>52.040960632257409</v>
      </c>
      <c r="I1199" s="54">
        <f t="shared" si="149"/>
        <v>11.44901133909663</v>
      </c>
      <c r="J1199" s="54">
        <f t="shared" si="150"/>
        <v>24.719456300322268</v>
      </c>
      <c r="K1199" s="142">
        <v>0.77980579250370319</v>
      </c>
      <c r="L1199" s="56">
        <f t="shared" si="151"/>
        <v>2.9060555830507484E-2</v>
      </c>
    </row>
    <row r="1200" spans="1:12" x14ac:dyDescent="0.2">
      <c r="A1200" s="78">
        <f t="shared" si="153"/>
        <v>236</v>
      </c>
      <c r="B1200" s="57" t="s">
        <v>58</v>
      </c>
      <c r="C1200" s="57">
        <v>111.8</v>
      </c>
      <c r="D1200" s="57"/>
      <c r="E1200" s="57"/>
      <c r="F1200" s="57">
        <f t="shared" si="147"/>
        <v>111.8</v>
      </c>
      <c r="G1200" s="56">
        <f t="shared" si="152"/>
        <v>4.9894952826508906E-4</v>
      </c>
      <c r="H1200" s="321">
        <f t="shared" si="148"/>
        <v>1.8999998036334591</v>
      </c>
      <c r="I1200" s="54">
        <f t="shared" si="149"/>
        <v>0.41799995679936103</v>
      </c>
      <c r="J1200" s="54">
        <f t="shared" si="150"/>
        <v>0.90249990672589309</v>
      </c>
      <c r="K1200" s="142">
        <v>2.8470474692023386E-2</v>
      </c>
      <c r="L1200" s="56">
        <f t="shared" si="151"/>
        <v>2.9060555830507488E-2</v>
      </c>
    </row>
    <row r="1201" spans="1:12" x14ac:dyDescent="0.2">
      <c r="A1201" s="78">
        <f t="shared" si="153"/>
        <v>237</v>
      </c>
      <c r="B1201" s="57" t="s">
        <v>59</v>
      </c>
      <c r="C1201" s="57">
        <v>2015.4</v>
      </c>
      <c r="D1201" s="57"/>
      <c r="E1201" s="57"/>
      <c r="F1201" s="57">
        <f t="shared" si="147"/>
        <v>2015.4</v>
      </c>
      <c r="G1201" s="56">
        <f t="shared" si="152"/>
        <v>8.9944801365425819E-3</v>
      </c>
      <c r="H1201" s="321">
        <f t="shared" si="148"/>
        <v>34.250980359954156</v>
      </c>
      <c r="I1201" s="54">
        <f t="shared" si="149"/>
        <v>7.5352156791899141</v>
      </c>
      <c r="J1201" s="54">
        <f t="shared" si="150"/>
        <v>16.269215670978223</v>
      </c>
      <c r="K1201" s="142">
        <v>0.51323251068250397</v>
      </c>
      <c r="L1201" s="56">
        <f t="shared" si="151"/>
        <v>2.9060555830507494E-2</v>
      </c>
    </row>
    <row r="1202" spans="1:12" x14ac:dyDescent="0.2">
      <c r="A1202" s="78">
        <f t="shared" si="153"/>
        <v>238</v>
      </c>
      <c r="B1202" s="57" t="s">
        <v>60</v>
      </c>
      <c r="C1202" s="57">
        <v>3806.5</v>
      </c>
      <c r="D1202" s="57"/>
      <c r="E1202" s="57"/>
      <c r="F1202" s="57">
        <f t="shared" si="147"/>
        <v>3806.5</v>
      </c>
      <c r="G1202" s="56">
        <f t="shared" si="152"/>
        <v>1.6987937203408424E-2</v>
      </c>
      <c r="H1202" s="321">
        <f t="shared" si="148"/>
        <v>64.690064870579278</v>
      </c>
      <c r="I1202" s="54">
        <f t="shared" si="149"/>
        <v>14.23181427152744</v>
      </c>
      <c r="J1202" s="54">
        <f t="shared" si="150"/>
        <v>30.727780813525154</v>
      </c>
      <c r="K1202" s="142">
        <v>0.96934581319487478</v>
      </c>
      <c r="L1202" s="56">
        <f t="shared" si="151"/>
        <v>2.9060555830507488E-2</v>
      </c>
    </row>
    <row r="1203" spans="1:12" x14ac:dyDescent="0.2">
      <c r="A1203" s="78">
        <f t="shared" si="153"/>
        <v>239</v>
      </c>
      <c r="B1203" s="57" t="s">
        <v>61</v>
      </c>
      <c r="C1203" s="57">
        <v>300.8</v>
      </c>
      <c r="D1203" s="57"/>
      <c r="E1203" s="57"/>
      <c r="F1203" s="57">
        <f t="shared" si="147"/>
        <v>300.8</v>
      </c>
      <c r="G1203" s="56">
        <f t="shared" si="152"/>
        <v>1.3424330778366619E-3</v>
      </c>
      <c r="H1203" s="321">
        <f t="shared" si="148"/>
        <v>5.1119851604020088</v>
      </c>
      <c r="I1203" s="54">
        <f t="shared" si="149"/>
        <v>1.1246367352884419</v>
      </c>
      <c r="J1203" s="54">
        <f t="shared" si="150"/>
        <v>2.4281929511909541</v>
      </c>
      <c r="K1203" s="142">
        <v>7.6600346935247185E-2</v>
      </c>
      <c r="L1203" s="56">
        <f t="shared" si="151"/>
        <v>2.9060555830507491E-2</v>
      </c>
    </row>
    <row r="1204" spans="1:12" x14ac:dyDescent="0.2">
      <c r="A1204" s="78">
        <f t="shared" si="153"/>
        <v>240</v>
      </c>
      <c r="B1204" s="57" t="s">
        <v>106</v>
      </c>
      <c r="C1204" s="57">
        <v>1711.2</v>
      </c>
      <c r="D1204" s="57"/>
      <c r="E1204" s="57">
        <v>324.10000000000002</v>
      </c>
      <c r="F1204" s="57">
        <f t="shared" si="147"/>
        <v>2035.3000000000002</v>
      </c>
      <c r="G1204" s="56">
        <f t="shared" si="152"/>
        <v>9.0832913674233975E-3</v>
      </c>
      <c r="H1204" s="321">
        <f t="shared" si="148"/>
        <v>34.589173527148297</v>
      </c>
      <c r="I1204" s="54">
        <f t="shared" si="149"/>
        <v>7.6096181759726251</v>
      </c>
      <c r="J1204" s="54">
        <f t="shared" si="150"/>
        <v>16.42985742539544</v>
      </c>
      <c r="K1204" s="142">
        <v>0.5183001533155206</v>
      </c>
      <c r="L1204" s="56">
        <f t="shared" si="151"/>
        <v>2.9060555830507484E-2</v>
      </c>
    </row>
    <row r="1205" spans="1:12" x14ac:dyDescent="0.2">
      <c r="A1205" s="78">
        <f t="shared" si="153"/>
        <v>241</v>
      </c>
      <c r="B1205" s="57" t="s">
        <v>107</v>
      </c>
      <c r="C1205" s="57">
        <v>1885.6</v>
      </c>
      <c r="D1205" s="57"/>
      <c r="E1205" s="57"/>
      <c r="F1205" s="57">
        <f t="shared" si="147"/>
        <v>1885.6</v>
      </c>
      <c r="G1205" s="56">
        <f t="shared" si="152"/>
        <v>8.4151988416516273E-3</v>
      </c>
      <c r="H1205" s="321">
        <f t="shared" si="148"/>
        <v>32.045077189009398</v>
      </c>
      <c r="I1205" s="54">
        <f t="shared" si="149"/>
        <v>7.0499169815820677</v>
      </c>
      <c r="J1205" s="54">
        <f t="shared" si="150"/>
        <v>15.221411664779463</v>
      </c>
      <c r="K1205" s="142">
        <v>0.4801782386339829</v>
      </c>
      <c r="L1205" s="56">
        <f t="shared" si="151"/>
        <v>2.9060555830507484E-2</v>
      </c>
    </row>
    <row r="1206" spans="1:12" x14ac:dyDescent="0.2">
      <c r="A1206" s="78">
        <f t="shared" si="153"/>
        <v>242</v>
      </c>
      <c r="B1206" s="57" t="s">
        <v>108</v>
      </c>
      <c r="C1206" s="57">
        <v>2603.3000000000002</v>
      </c>
      <c r="D1206" s="57"/>
      <c r="E1206" s="57">
        <v>443.5</v>
      </c>
      <c r="F1206" s="57">
        <f t="shared" si="147"/>
        <v>3046.8</v>
      </c>
      <c r="G1206" s="56">
        <f t="shared" si="152"/>
        <v>1.3597490364204594E-2</v>
      </c>
      <c r="H1206" s="321">
        <f t="shared" si="148"/>
        <v>51.779243306891097</v>
      </c>
      <c r="I1206" s="54">
        <f t="shared" si="149"/>
        <v>11.391433527516041</v>
      </c>
      <c r="J1206" s="54">
        <f t="shared" si="150"/>
        <v>24.595140570773271</v>
      </c>
      <c r="K1206" s="142">
        <v>0.77588409920981094</v>
      </c>
      <c r="L1206" s="56">
        <f t="shared" si="151"/>
        <v>2.9060555830507488E-2</v>
      </c>
    </row>
    <row r="1207" spans="1:12" x14ac:dyDescent="0.2">
      <c r="A1207" s="78">
        <f t="shared" si="153"/>
        <v>243</v>
      </c>
      <c r="B1207" s="57" t="s">
        <v>109</v>
      </c>
      <c r="C1207" s="57">
        <v>122.5</v>
      </c>
      <c r="D1207" s="57"/>
      <c r="E1207" s="57"/>
      <c r="F1207" s="57">
        <f t="shared" si="147"/>
        <v>122.5</v>
      </c>
      <c r="G1207" s="56">
        <f t="shared" si="152"/>
        <v>5.4670230064824158E-4</v>
      </c>
      <c r="H1207" s="321">
        <f t="shared" si="148"/>
        <v>2.0818423608685039</v>
      </c>
      <c r="I1207" s="54">
        <f t="shared" si="149"/>
        <v>0.45800531939107086</v>
      </c>
      <c r="J1207" s="54">
        <f t="shared" si="150"/>
        <v>0.9888751214125393</v>
      </c>
      <c r="K1207" s="142">
        <v>3.1195287565052462E-2</v>
      </c>
      <c r="L1207" s="56">
        <f t="shared" si="151"/>
        <v>2.9060555830507484E-2</v>
      </c>
    </row>
    <row r="1208" spans="1:12" x14ac:dyDescent="0.2">
      <c r="A1208" s="78">
        <f t="shared" si="153"/>
        <v>244</v>
      </c>
      <c r="B1208" s="57" t="s">
        <v>110</v>
      </c>
      <c r="C1208" s="57">
        <v>1944.7</v>
      </c>
      <c r="D1208" s="57"/>
      <c r="E1208" s="57">
        <v>44.7</v>
      </c>
      <c r="F1208" s="57">
        <f t="shared" si="147"/>
        <v>1989.4</v>
      </c>
      <c r="G1208" s="56">
        <f t="shared" si="152"/>
        <v>8.8784453625274443E-3</v>
      </c>
      <c r="H1208" s="321">
        <f t="shared" si="148"/>
        <v>33.809119940504509</v>
      </c>
      <c r="I1208" s="54">
        <f t="shared" si="149"/>
        <v>7.4380063869109918</v>
      </c>
      <c r="J1208" s="54">
        <f t="shared" si="150"/>
        <v>16.059331971739642</v>
      </c>
      <c r="K1208" s="142">
        <v>0.50661147005645191</v>
      </c>
      <c r="L1208" s="56">
        <f t="shared" si="151"/>
        <v>2.9060555830507484E-2</v>
      </c>
    </row>
    <row r="1209" spans="1:12" x14ac:dyDescent="0.2">
      <c r="A1209" s="78">
        <f t="shared" si="153"/>
        <v>245</v>
      </c>
      <c r="B1209" s="57" t="s">
        <v>111</v>
      </c>
      <c r="C1209" s="57">
        <v>275.8</v>
      </c>
      <c r="D1209" s="57"/>
      <c r="E1209" s="57">
        <v>62.2</v>
      </c>
      <c r="F1209" s="57">
        <f t="shared" si="147"/>
        <v>338</v>
      </c>
      <c r="G1209" s="56">
        <f t="shared" si="152"/>
        <v>1.5084520621967809E-3</v>
      </c>
      <c r="H1209" s="321">
        <f t="shared" si="148"/>
        <v>5.7441854528453415</v>
      </c>
      <c r="I1209" s="54">
        <f t="shared" si="149"/>
        <v>1.2637207996259752</v>
      </c>
      <c r="J1209" s="54">
        <f t="shared" si="150"/>
        <v>2.7284880901015369</v>
      </c>
      <c r="K1209" s="142">
        <v>8.6073528138675345E-2</v>
      </c>
      <c r="L1209" s="56">
        <f t="shared" si="151"/>
        <v>2.9060555830507484E-2</v>
      </c>
    </row>
    <row r="1210" spans="1:12" x14ac:dyDescent="0.2">
      <c r="A1210" s="78">
        <f t="shared" si="153"/>
        <v>246</v>
      </c>
      <c r="B1210" s="57" t="s">
        <v>112</v>
      </c>
      <c r="C1210" s="57">
        <v>1780.7</v>
      </c>
      <c r="D1210" s="57"/>
      <c r="E1210" s="57">
        <v>144.19999999999999</v>
      </c>
      <c r="F1210" s="57">
        <f t="shared" si="147"/>
        <v>1924.9</v>
      </c>
      <c r="G1210" s="56">
        <f t="shared" si="152"/>
        <v>8.5905898654514319E-3</v>
      </c>
      <c r="H1210" s="321">
        <f t="shared" si="148"/>
        <v>32.712966207639056</v>
      </c>
      <c r="I1210" s="54">
        <f t="shared" si="149"/>
        <v>7.196852565680592</v>
      </c>
      <c r="J1210" s="54">
        <f t="shared" si="150"/>
        <v>15.538658948628552</v>
      </c>
      <c r="K1210" s="142">
        <v>0.49018619619566928</v>
      </c>
      <c r="L1210" s="56">
        <f t="shared" si="151"/>
        <v>2.9060555830507491E-2</v>
      </c>
    </row>
    <row r="1211" spans="1:12" x14ac:dyDescent="0.2">
      <c r="A1211" s="78">
        <f t="shared" si="153"/>
        <v>247</v>
      </c>
      <c r="B1211" s="57" t="s">
        <v>113</v>
      </c>
      <c r="C1211" s="57">
        <v>3125.4</v>
      </c>
      <c r="D1211" s="57"/>
      <c r="E1211" s="57">
        <v>54.7</v>
      </c>
      <c r="F1211" s="57">
        <f t="shared" si="147"/>
        <v>3180.1</v>
      </c>
      <c r="G1211" s="56">
        <f t="shared" si="152"/>
        <v>1.4192391724828352E-2</v>
      </c>
      <c r="H1211" s="321">
        <f t="shared" si="148"/>
        <v>54.044627688146363</v>
      </c>
      <c r="I1211" s="54">
        <f t="shared" si="149"/>
        <v>11.8898180913922</v>
      </c>
      <c r="J1211" s="54">
        <f t="shared" si="150"/>
        <v>25.671198151869522</v>
      </c>
      <c r="K1211" s="142">
        <v>0.80982966518876187</v>
      </c>
      <c r="L1211" s="56">
        <f t="shared" si="151"/>
        <v>2.9060555830507481E-2</v>
      </c>
    </row>
    <row r="1212" spans="1:12" x14ac:dyDescent="0.2">
      <c r="A1212" s="78">
        <f t="shared" si="153"/>
        <v>248</v>
      </c>
      <c r="B1212" s="57" t="s">
        <v>114</v>
      </c>
      <c r="C1212" s="57">
        <v>296</v>
      </c>
      <c r="D1212" s="57"/>
      <c r="E1212" s="57">
        <v>36.799999999999997</v>
      </c>
      <c r="F1212" s="57">
        <f t="shared" si="147"/>
        <v>332.8</v>
      </c>
      <c r="G1212" s="56">
        <f t="shared" si="152"/>
        <v>1.4852451073937537E-3</v>
      </c>
      <c r="H1212" s="321">
        <f t="shared" si="148"/>
        <v>5.655813368955414</v>
      </c>
      <c r="I1212" s="54">
        <f t="shared" si="149"/>
        <v>1.2442789411701911</v>
      </c>
      <c r="J1212" s="54">
        <f t="shared" si="150"/>
        <v>2.6865113502538214</v>
      </c>
      <c r="K1212" s="142">
        <v>8.4749320013464968E-2</v>
      </c>
      <c r="L1212" s="56">
        <f t="shared" si="151"/>
        <v>2.9060555830507484E-2</v>
      </c>
    </row>
    <row r="1213" spans="1:12" x14ac:dyDescent="0.2">
      <c r="A1213" s="78">
        <f t="shared" si="153"/>
        <v>249</v>
      </c>
      <c r="B1213" s="57" t="s">
        <v>115</v>
      </c>
      <c r="C1213" s="57">
        <v>154.80000000000001</v>
      </c>
      <c r="D1213" s="57"/>
      <c r="E1213" s="57"/>
      <c r="F1213" s="57">
        <f t="shared" si="147"/>
        <v>154.80000000000001</v>
      </c>
      <c r="G1213" s="56">
        <f t="shared" si="152"/>
        <v>6.908531929824311E-4</v>
      </c>
      <c r="H1213" s="321">
        <f t="shared" si="148"/>
        <v>2.6307689588770975</v>
      </c>
      <c r="I1213" s="54">
        <f t="shared" si="149"/>
        <v>0.57876917095296143</v>
      </c>
      <c r="J1213" s="54">
        <f t="shared" si="150"/>
        <v>1.2496152554666213</v>
      </c>
      <c r="K1213" s="142">
        <v>3.9420657265878539E-2</v>
      </c>
      <c r="L1213" s="56">
        <f t="shared" si="151"/>
        <v>2.9060555830507488E-2</v>
      </c>
    </row>
    <row r="1214" spans="1:12" x14ac:dyDescent="0.2">
      <c r="A1214" s="78">
        <f t="shared" si="153"/>
        <v>250</v>
      </c>
      <c r="B1214" s="57" t="s">
        <v>128</v>
      </c>
      <c r="C1214" s="57">
        <v>247.5</v>
      </c>
      <c r="D1214" s="57"/>
      <c r="E1214" s="57"/>
      <c r="F1214" s="57">
        <f t="shared" si="147"/>
        <v>247.5</v>
      </c>
      <c r="G1214" s="56">
        <f t="shared" si="152"/>
        <v>1.1045617911056311E-3</v>
      </c>
      <c r="H1214" s="321">
        <f t="shared" si="148"/>
        <v>4.2061713005302428</v>
      </c>
      <c r="I1214" s="54">
        <f t="shared" si="149"/>
        <v>0.92535768611665337</v>
      </c>
      <c r="J1214" s="54">
        <f t="shared" si="150"/>
        <v>1.9979313677518653</v>
      </c>
      <c r="K1214" s="142">
        <v>6.3027213651840677E-2</v>
      </c>
      <c r="L1214" s="56">
        <f t="shared" si="151"/>
        <v>2.9060555830507484E-2</v>
      </c>
    </row>
    <row r="1215" spans="1:12" x14ac:dyDescent="0.2">
      <c r="A1215" s="78">
        <f t="shared" si="153"/>
        <v>251</v>
      </c>
      <c r="B1215" s="57" t="s">
        <v>1727</v>
      </c>
      <c r="C1215" s="57">
        <v>54.1</v>
      </c>
      <c r="D1215" s="57"/>
      <c r="E1215" s="57">
        <v>22.5</v>
      </c>
      <c r="F1215" s="57">
        <f t="shared" si="147"/>
        <v>76.599999999999994</v>
      </c>
      <c r="G1215" s="56">
        <f t="shared" si="152"/>
        <v>3.4185629575228819E-4</v>
      </c>
      <c r="H1215" s="321">
        <f t="shared" si="148"/>
        <v>1.3017887742247134</v>
      </c>
      <c r="I1215" s="54">
        <f t="shared" si="149"/>
        <v>0.28639353032943693</v>
      </c>
      <c r="J1215" s="54">
        <f t="shared" si="150"/>
        <v>0.61834966775673883</v>
      </c>
      <c r="K1215" s="142">
        <v>1.9506604305983825E-2</v>
      </c>
      <c r="L1215" s="56">
        <f t="shared" si="151"/>
        <v>2.9060555830507481E-2</v>
      </c>
    </row>
    <row r="1216" spans="1:12" x14ac:dyDescent="0.2">
      <c r="A1216" s="78">
        <f t="shared" si="153"/>
        <v>252</v>
      </c>
      <c r="B1216" s="57" t="s">
        <v>1728</v>
      </c>
      <c r="C1216" s="57">
        <v>101.8</v>
      </c>
      <c r="D1216" s="57"/>
      <c r="E1216" s="57"/>
      <c r="F1216" s="57">
        <f t="shared" si="147"/>
        <v>101.8</v>
      </c>
      <c r="G1216" s="56">
        <f t="shared" si="152"/>
        <v>4.5432076902849792E-4</v>
      </c>
      <c r="H1216" s="321">
        <f t="shared" si="148"/>
        <v>1.7300534884605201</v>
      </c>
      <c r="I1216" s="54">
        <f t="shared" si="149"/>
        <v>0.38061176746131442</v>
      </c>
      <c r="J1216" s="54">
        <f t="shared" si="150"/>
        <v>0.82177540701874696</v>
      </c>
      <c r="K1216" s="142">
        <v>2.5923920605080326E-2</v>
      </c>
      <c r="L1216" s="56">
        <f t="shared" si="151"/>
        <v>2.9060555830507481E-2</v>
      </c>
    </row>
    <row r="1217" spans="1:12" x14ac:dyDescent="0.2">
      <c r="A1217" s="78">
        <f t="shared" si="153"/>
        <v>253</v>
      </c>
      <c r="B1217" s="57" t="s">
        <v>1729</v>
      </c>
      <c r="C1217" s="57">
        <v>115</v>
      </c>
      <c r="D1217" s="57"/>
      <c r="E1217" s="57"/>
      <c r="F1217" s="57">
        <f t="shared" si="147"/>
        <v>115</v>
      </c>
      <c r="G1217" s="56">
        <f t="shared" si="152"/>
        <v>5.1323073122079826E-4</v>
      </c>
      <c r="H1217" s="321">
        <f t="shared" si="148"/>
        <v>1.9543826244887998</v>
      </c>
      <c r="I1217" s="54">
        <f t="shared" si="149"/>
        <v>0.42996417738753595</v>
      </c>
      <c r="J1217" s="54">
        <f t="shared" si="150"/>
        <v>0.92833174663217988</v>
      </c>
      <c r="K1217" s="142">
        <v>2.9285371999845163E-2</v>
      </c>
      <c r="L1217" s="56">
        <f t="shared" si="151"/>
        <v>2.9060555830507491E-2</v>
      </c>
    </row>
    <row r="1218" spans="1:12" x14ac:dyDescent="0.2">
      <c r="A1218" s="78">
        <f t="shared" si="153"/>
        <v>254</v>
      </c>
      <c r="B1218" s="57" t="s">
        <v>1730</v>
      </c>
      <c r="C1218" s="57">
        <v>140.6</v>
      </c>
      <c r="D1218" s="57"/>
      <c r="E1218" s="57"/>
      <c r="F1218" s="57">
        <f t="shared" si="147"/>
        <v>140.6</v>
      </c>
      <c r="G1218" s="56">
        <f t="shared" si="152"/>
        <v>6.2748035486647163E-4</v>
      </c>
      <c r="H1218" s="321">
        <f t="shared" si="148"/>
        <v>2.3894451913315238</v>
      </c>
      <c r="I1218" s="54">
        <f t="shared" si="149"/>
        <v>0.52567794209293528</v>
      </c>
      <c r="J1218" s="54">
        <f t="shared" si="150"/>
        <v>1.1349864658824738</v>
      </c>
      <c r="K1218" s="142">
        <v>3.5804550462419392E-2</v>
      </c>
      <c r="L1218" s="56">
        <f t="shared" si="151"/>
        <v>2.9060555830507484E-2</v>
      </c>
    </row>
    <row r="1219" spans="1:12" x14ac:dyDescent="0.2">
      <c r="A1219" s="78">
        <f t="shared" si="153"/>
        <v>255</v>
      </c>
      <c r="B1219" s="57" t="s">
        <v>1731</v>
      </c>
      <c r="C1219" s="57">
        <v>309.3</v>
      </c>
      <c r="D1219" s="57"/>
      <c r="E1219" s="57"/>
      <c r="F1219" s="57">
        <f t="shared" ref="F1219:F1282" si="154">C1219+D1219+E1219</f>
        <v>309.3</v>
      </c>
      <c r="G1219" s="56">
        <f t="shared" si="152"/>
        <v>1.3803675231877643E-3</v>
      </c>
      <c r="H1219" s="321">
        <f t="shared" si="148"/>
        <v>5.2564395282990066</v>
      </c>
      <c r="I1219" s="54">
        <f t="shared" si="149"/>
        <v>1.1564166962257814</v>
      </c>
      <c r="J1219" s="54">
        <f t="shared" si="150"/>
        <v>2.4968087759420281</v>
      </c>
      <c r="K1219" s="142">
        <v>7.8764917909148788E-2</v>
      </c>
      <c r="L1219" s="56">
        <f t="shared" si="151"/>
        <v>2.9060555830507484E-2</v>
      </c>
    </row>
    <row r="1220" spans="1:12" x14ac:dyDescent="0.2">
      <c r="A1220" s="78">
        <f t="shared" si="153"/>
        <v>256</v>
      </c>
      <c r="B1220" s="57" t="s">
        <v>1732</v>
      </c>
      <c r="C1220" s="57">
        <v>156.5</v>
      </c>
      <c r="D1220" s="57"/>
      <c r="E1220" s="57"/>
      <c r="F1220" s="57">
        <f t="shared" si="154"/>
        <v>156.5</v>
      </c>
      <c r="G1220" s="56">
        <f t="shared" si="152"/>
        <v>6.9844008205265161E-4</v>
      </c>
      <c r="H1220" s="321">
        <f t="shared" si="148"/>
        <v>2.6596598324564975</v>
      </c>
      <c r="I1220" s="54">
        <f t="shared" ref="I1220:I1283" si="155">H1220*0.22</f>
        <v>0.58512516314042951</v>
      </c>
      <c r="J1220" s="54">
        <f t="shared" si="150"/>
        <v>1.2633384204168363</v>
      </c>
      <c r="K1220" s="142">
        <v>3.9853571460658856E-2</v>
      </c>
      <c r="L1220" s="56">
        <f t="shared" si="151"/>
        <v>2.9060555830507491E-2</v>
      </c>
    </row>
    <row r="1221" spans="1:12" x14ac:dyDescent="0.2">
      <c r="A1221" s="78">
        <f t="shared" si="153"/>
        <v>257</v>
      </c>
      <c r="B1221" s="57" t="s">
        <v>1733</v>
      </c>
      <c r="C1221" s="57">
        <v>85.5</v>
      </c>
      <c r="D1221" s="57"/>
      <c r="E1221" s="57"/>
      <c r="F1221" s="57">
        <f t="shared" si="154"/>
        <v>85.5</v>
      </c>
      <c r="G1221" s="56">
        <f t="shared" si="152"/>
        <v>3.8157589147285435E-4</v>
      </c>
      <c r="H1221" s="321">
        <f t="shared" ref="H1221:H1284" si="156">G1221*3808</f>
        <v>1.4530409947286294</v>
      </c>
      <c r="I1221" s="54">
        <f t="shared" si="155"/>
        <v>0.31966901884029847</v>
      </c>
      <c r="J1221" s="54">
        <f t="shared" ref="J1221:J1284" si="157">H1221*0.475</f>
        <v>0.69019447249609889</v>
      </c>
      <c r="K1221" s="142">
        <v>2.1773037443363147E-2</v>
      </c>
      <c r="L1221" s="56">
        <f t="shared" ref="L1221:L1284" si="158">(H1221+I1221+J1221+K1221)/F1221</f>
        <v>2.9060555830507481E-2</v>
      </c>
    </row>
    <row r="1222" spans="1:12" x14ac:dyDescent="0.2">
      <c r="A1222" s="78">
        <f t="shared" si="153"/>
        <v>258</v>
      </c>
      <c r="B1222" s="57" t="s">
        <v>1734</v>
      </c>
      <c r="C1222" s="57">
        <v>305</v>
      </c>
      <c r="D1222" s="57"/>
      <c r="E1222" s="57"/>
      <c r="F1222" s="57">
        <f t="shared" si="154"/>
        <v>305</v>
      </c>
      <c r="G1222" s="56">
        <f t="shared" ref="G1222:G1285" si="159">1/224070.76*F1222</f>
        <v>1.3611771567160302E-3</v>
      </c>
      <c r="H1222" s="321">
        <f t="shared" si="156"/>
        <v>5.1833626127746433</v>
      </c>
      <c r="I1222" s="54">
        <f t="shared" si="155"/>
        <v>1.1403397748104216</v>
      </c>
      <c r="J1222" s="54">
        <f t="shared" si="157"/>
        <v>2.4620972410679554</v>
      </c>
      <c r="K1222" s="142">
        <v>7.7669899651763269E-2</v>
      </c>
      <c r="L1222" s="56">
        <f t="shared" si="158"/>
        <v>2.9060555830507488E-2</v>
      </c>
    </row>
    <row r="1223" spans="1:12" x14ac:dyDescent="0.2">
      <c r="A1223" s="78">
        <f t="shared" ref="A1223:A1286" si="160">A1222+1</f>
        <v>259</v>
      </c>
      <c r="B1223" s="57" t="s">
        <v>1735</v>
      </c>
      <c r="C1223" s="57">
        <v>340.2</v>
      </c>
      <c r="D1223" s="57"/>
      <c r="E1223" s="57"/>
      <c r="F1223" s="57">
        <f t="shared" si="154"/>
        <v>340.2</v>
      </c>
      <c r="G1223" s="56">
        <f t="shared" si="159"/>
        <v>1.518270389228831E-3</v>
      </c>
      <c r="H1223" s="321">
        <f t="shared" si="156"/>
        <v>5.7815736421833881</v>
      </c>
      <c r="I1223" s="54">
        <f t="shared" si="155"/>
        <v>1.2719462012803453</v>
      </c>
      <c r="J1223" s="54">
        <f t="shared" si="157"/>
        <v>2.7462474800371091</v>
      </c>
      <c r="K1223" s="142">
        <v>8.6633770037802829E-2</v>
      </c>
      <c r="L1223" s="56">
        <f t="shared" si="158"/>
        <v>2.9060555830507481E-2</v>
      </c>
    </row>
    <row r="1224" spans="1:12" x14ac:dyDescent="0.2">
      <c r="A1224" s="78">
        <f t="shared" si="160"/>
        <v>260</v>
      </c>
      <c r="B1224" s="57" t="s">
        <v>1736</v>
      </c>
      <c r="C1224" s="57">
        <v>189.1</v>
      </c>
      <c r="D1224" s="57"/>
      <c r="E1224" s="57"/>
      <c r="F1224" s="57">
        <f t="shared" si="154"/>
        <v>189.1</v>
      </c>
      <c r="G1224" s="56">
        <f t="shared" si="159"/>
        <v>8.4392983716393875E-4</v>
      </c>
      <c r="H1224" s="321">
        <f t="shared" si="156"/>
        <v>3.2136848199202785</v>
      </c>
      <c r="I1224" s="54">
        <f t="shared" si="155"/>
        <v>0.7070106603824613</v>
      </c>
      <c r="J1224" s="54">
        <f t="shared" si="157"/>
        <v>1.5265002894621322</v>
      </c>
      <c r="K1224" s="142">
        <v>4.815533778409322E-2</v>
      </c>
      <c r="L1224" s="56">
        <f t="shared" si="158"/>
        <v>2.9060555830507488E-2</v>
      </c>
    </row>
    <row r="1225" spans="1:12" x14ac:dyDescent="0.2">
      <c r="A1225" s="78">
        <f t="shared" si="160"/>
        <v>261</v>
      </c>
      <c r="B1225" s="57" t="s">
        <v>1737</v>
      </c>
      <c r="C1225" s="57">
        <v>101.7</v>
      </c>
      <c r="D1225" s="57"/>
      <c r="E1225" s="57"/>
      <c r="F1225" s="57">
        <f t="shared" si="154"/>
        <v>101.7</v>
      </c>
      <c r="G1225" s="56">
        <f t="shared" si="159"/>
        <v>4.5387448143613206E-4</v>
      </c>
      <c r="H1225" s="321">
        <f t="shared" si="156"/>
        <v>1.7283540253087908</v>
      </c>
      <c r="I1225" s="54">
        <f t="shared" si="155"/>
        <v>0.38023788556793398</v>
      </c>
      <c r="J1225" s="54">
        <f t="shared" si="157"/>
        <v>0.82096816202167555</v>
      </c>
      <c r="K1225" s="142">
        <v>2.5898455064210898E-2</v>
      </c>
      <c r="L1225" s="56">
        <f t="shared" si="158"/>
        <v>2.9060555830507488E-2</v>
      </c>
    </row>
    <row r="1226" spans="1:12" x14ac:dyDescent="0.2">
      <c r="A1226" s="78">
        <f t="shared" si="160"/>
        <v>262</v>
      </c>
      <c r="B1226" s="57" t="s">
        <v>1743</v>
      </c>
      <c r="C1226" s="57">
        <v>414.8</v>
      </c>
      <c r="D1226" s="57"/>
      <c r="E1226" s="57"/>
      <c r="F1226" s="57">
        <f t="shared" si="154"/>
        <v>414.8</v>
      </c>
      <c r="G1226" s="56">
        <f t="shared" si="159"/>
        <v>1.851200933133801E-3</v>
      </c>
      <c r="H1226" s="321">
        <f t="shared" si="156"/>
        <v>7.049373153373514</v>
      </c>
      <c r="I1226" s="54">
        <f t="shared" si="155"/>
        <v>1.5508620937421731</v>
      </c>
      <c r="J1226" s="54">
        <f t="shared" si="157"/>
        <v>3.348452247852419</v>
      </c>
      <c r="K1226" s="142">
        <v>0.10563106352639803</v>
      </c>
      <c r="L1226" s="56">
        <f t="shared" si="158"/>
        <v>2.9060555830507484E-2</v>
      </c>
    </row>
    <row r="1227" spans="1:12" x14ac:dyDescent="0.2">
      <c r="A1227" s="78">
        <f t="shared" si="160"/>
        <v>263</v>
      </c>
      <c r="B1227" s="57" t="s">
        <v>1744</v>
      </c>
      <c r="C1227" s="57">
        <v>143.6</v>
      </c>
      <c r="D1227" s="57"/>
      <c r="E1227" s="57"/>
      <c r="F1227" s="57">
        <f t="shared" si="154"/>
        <v>143.6</v>
      </c>
      <c r="G1227" s="56">
        <f t="shared" si="159"/>
        <v>6.408689826374489E-4</v>
      </c>
      <c r="H1227" s="321">
        <f t="shared" si="156"/>
        <v>2.4404290858834052</v>
      </c>
      <c r="I1227" s="54">
        <f t="shared" si="155"/>
        <v>0.5368943988943492</v>
      </c>
      <c r="J1227" s="54">
        <f t="shared" si="157"/>
        <v>1.1592038157946174</v>
      </c>
      <c r="K1227" s="142">
        <v>3.6568516688502313E-2</v>
      </c>
      <c r="L1227" s="56">
        <f t="shared" si="158"/>
        <v>2.9060555830507481E-2</v>
      </c>
    </row>
    <row r="1228" spans="1:12" x14ac:dyDescent="0.2">
      <c r="A1228" s="78">
        <f t="shared" si="160"/>
        <v>264</v>
      </c>
      <c r="B1228" s="57" t="s">
        <v>1745</v>
      </c>
      <c r="C1228" s="57">
        <v>314.10000000000002</v>
      </c>
      <c r="D1228" s="57"/>
      <c r="E1228" s="57"/>
      <c r="F1228" s="57">
        <f t="shared" si="154"/>
        <v>314.10000000000002</v>
      </c>
      <c r="G1228" s="56">
        <f t="shared" si="159"/>
        <v>1.4017893276213281E-3</v>
      </c>
      <c r="H1228" s="321">
        <f t="shared" si="156"/>
        <v>5.3380137595820178</v>
      </c>
      <c r="I1228" s="54">
        <f t="shared" si="155"/>
        <v>1.1743630271080439</v>
      </c>
      <c r="J1228" s="54">
        <f t="shared" si="157"/>
        <v>2.5355565358014585</v>
      </c>
      <c r="K1228" s="142">
        <v>7.9987263870881453E-2</v>
      </c>
      <c r="L1228" s="56">
        <f t="shared" si="158"/>
        <v>2.9060555830507484E-2</v>
      </c>
    </row>
    <row r="1229" spans="1:12" x14ac:dyDescent="0.2">
      <c r="A1229" s="78">
        <f t="shared" si="160"/>
        <v>265</v>
      </c>
      <c r="B1229" s="57" t="s">
        <v>1746</v>
      </c>
      <c r="C1229" s="57">
        <v>158.19999999999999</v>
      </c>
      <c r="D1229" s="57"/>
      <c r="E1229" s="57"/>
      <c r="F1229" s="57">
        <f t="shared" si="154"/>
        <v>158.19999999999999</v>
      </c>
      <c r="G1229" s="56">
        <f t="shared" si="159"/>
        <v>7.0602697112287201E-4</v>
      </c>
      <c r="H1229" s="321">
        <f t="shared" si="156"/>
        <v>2.6885507060358966</v>
      </c>
      <c r="I1229" s="54">
        <f t="shared" si="155"/>
        <v>0.59148115532789725</v>
      </c>
      <c r="J1229" s="54">
        <f t="shared" si="157"/>
        <v>1.2770615853670508</v>
      </c>
      <c r="K1229" s="142">
        <v>4.0286485655439172E-2</v>
      </c>
      <c r="L1229" s="56">
        <f t="shared" si="158"/>
        <v>2.9060555830507484E-2</v>
      </c>
    </row>
    <row r="1230" spans="1:12" x14ac:dyDescent="0.2">
      <c r="A1230" s="78">
        <f t="shared" si="160"/>
        <v>266</v>
      </c>
      <c r="B1230" s="57" t="s">
        <v>1747</v>
      </c>
      <c r="C1230" s="57">
        <v>168.4</v>
      </c>
      <c r="D1230" s="57"/>
      <c r="E1230" s="57"/>
      <c r="F1230" s="57">
        <f t="shared" si="154"/>
        <v>168.4</v>
      </c>
      <c r="G1230" s="56">
        <f t="shared" si="159"/>
        <v>7.5154830554419508E-4</v>
      </c>
      <c r="H1230" s="321">
        <f t="shared" si="156"/>
        <v>2.8618959475122949</v>
      </c>
      <c r="I1230" s="54">
        <f t="shared" si="155"/>
        <v>0.62961710845270491</v>
      </c>
      <c r="J1230" s="54">
        <f t="shared" si="157"/>
        <v>1.35940057506834</v>
      </c>
      <c r="K1230" s="142">
        <v>4.2883970824121091E-2</v>
      </c>
      <c r="L1230" s="56">
        <f t="shared" si="158"/>
        <v>2.9060555830507488E-2</v>
      </c>
    </row>
    <row r="1231" spans="1:12" x14ac:dyDescent="0.2">
      <c r="A1231" s="78">
        <f t="shared" si="160"/>
        <v>267</v>
      </c>
      <c r="B1231" s="57" t="s">
        <v>1748</v>
      </c>
      <c r="C1231" s="57">
        <v>145.4</v>
      </c>
      <c r="D1231" s="57"/>
      <c r="E1231" s="57"/>
      <c r="F1231" s="57">
        <f t="shared" si="154"/>
        <v>145.4</v>
      </c>
      <c r="G1231" s="56">
        <f t="shared" si="159"/>
        <v>6.4890215930003543E-4</v>
      </c>
      <c r="H1231" s="321">
        <f t="shared" si="156"/>
        <v>2.471019422614535</v>
      </c>
      <c r="I1231" s="54">
        <f t="shared" si="155"/>
        <v>0.54362427297519766</v>
      </c>
      <c r="J1231" s="54">
        <f t="shared" si="157"/>
        <v>1.1737342257419041</v>
      </c>
      <c r="K1231" s="142">
        <v>3.7026896424152057E-2</v>
      </c>
      <c r="L1231" s="56">
        <f t="shared" si="158"/>
        <v>2.9060555830507484E-2</v>
      </c>
    </row>
    <row r="1232" spans="1:12" x14ac:dyDescent="0.2">
      <c r="A1232" s="78">
        <f t="shared" si="160"/>
        <v>268</v>
      </c>
      <c r="B1232" s="57" t="s">
        <v>1749</v>
      </c>
      <c r="C1232" s="57">
        <v>120.3</v>
      </c>
      <c r="D1232" s="57"/>
      <c r="E1232" s="57"/>
      <c r="F1232" s="57">
        <f t="shared" si="154"/>
        <v>120.3</v>
      </c>
      <c r="G1232" s="56">
        <f t="shared" si="159"/>
        <v>5.3688397361619162E-4</v>
      </c>
      <c r="H1232" s="321">
        <f t="shared" si="156"/>
        <v>2.0444541715304578</v>
      </c>
      <c r="I1232" s="54">
        <f t="shared" si="155"/>
        <v>0.44977991773670073</v>
      </c>
      <c r="J1232" s="54">
        <f t="shared" si="157"/>
        <v>0.97111573147696739</v>
      </c>
      <c r="K1232" s="142">
        <v>3.0635045665924992E-2</v>
      </c>
      <c r="L1232" s="56">
        <f t="shared" si="158"/>
        <v>2.9060555830507488E-2</v>
      </c>
    </row>
    <row r="1233" spans="1:12" x14ac:dyDescent="0.2">
      <c r="A1233" s="78">
        <f t="shared" si="160"/>
        <v>269</v>
      </c>
      <c r="B1233" s="57" t="s">
        <v>1750</v>
      </c>
      <c r="C1233" s="57">
        <v>1901.4</v>
      </c>
      <c r="D1233" s="57"/>
      <c r="E1233" s="57"/>
      <c r="F1233" s="57">
        <f t="shared" si="154"/>
        <v>1901.4</v>
      </c>
      <c r="G1233" s="56">
        <f t="shared" si="159"/>
        <v>8.485712281245443E-3</v>
      </c>
      <c r="H1233" s="321">
        <f t="shared" si="156"/>
        <v>32.313592366982647</v>
      </c>
      <c r="I1233" s="54">
        <f t="shared" si="155"/>
        <v>7.108990320736182</v>
      </c>
      <c r="J1233" s="54">
        <f t="shared" si="157"/>
        <v>15.348956374316757</v>
      </c>
      <c r="K1233" s="142">
        <v>0.484201794091353</v>
      </c>
      <c r="L1233" s="56">
        <f t="shared" si="158"/>
        <v>2.9060555830507488E-2</v>
      </c>
    </row>
    <row r="1234" spans="1:12" x14ac:dyDescent="0.2">
      <c r="A1234" s="78">
        <f t="shared" si="160"/>
        <v>270</v>
      </c>
      <c r="B1234" s="57" t="s">
        <v>1751</v>
      </c>
      <c r="C1234" s="57">
        <v>404.1</v>
      </c>
      <c r="D1234" s="57"/>
      <c r="E1234" s="57"/>
      <c r="F1234" s="57">
        <f t="shared" si="154"/>
        <v>404.1</v>
      </c>
      <c r="G1234" s="56">
        <f t="shared" si="159"/>
        <v>1.8034481607506487E-3</v>
      </c>
      <c r="H1234" s="321">
        <f t="shared" si="156"/>
        <v>6.8675305961384705</v>
      </c>
      <c r="I1234" s="54">
        <f t="shared" si="155"/>
        <v>1.5108567311504635</v>
      </c>
      <c r="J1234" s="54">
        <f t="shared" si="157"/>
        <v>3.2620770331657734</v>
      </c>
      <c r="K1234" s="142">
        <v>0.10290625065336897</v>
      </c>
      <c r="L1234" s="56">
        <f t="shared" si="158"/>
        <v>2.9060555830507488E-2</v>
      </c>
    </row>
    <row r="1235" spans="1:12" x14ac:dyDescent="0.2">
      <c r="A1235" s="78">
        <f t="shared" si="160"/>
        <v>271</v>
      </c>
      <c r="B1235" s="57" t="s">
        <v>1752</v>
      </c>
      <c r="C1235" s="57">
        <v>148.19999999999999</v>
      </c>
      <c r="D1235" s="57"/>
      <c r="E1235" s="57"/>
      <c r="F1235" s="57">
        <f t="shared" si="154"/>
        <v>148.19999999999999</v>
      </c>
      <c r="G1235" s="56">
        <f t="shared" si="159"/>
        <v>6.6139821188628087E-4</v>
      </c>
      <c r="H1235" s="321">
        <f t="shared" si="156"/>
        <v>2.5186043908629574</v>
      </c>
      <c r="I1235" s="54">
        <f t="shared" si="155"/>
        <v>0.55409296598985058</v>
      </c>
      <c r="J1235" s="54">
        <f t="shared" si="157"/>
        <v>1.1963370856599047</v>
      </c>
      <c r="K1235" s="142">
        <v>3.7739931568496116E-2</v>
      </c>
      <c r="L1235" s="56">
        <f t="shared" si="158"/>
        <v>2.9060555830507484E-2</v>
      </c>
    </row>
    <row r="1236" spans="1:12" x14ac:dyDescent="0.2">
      <c r="A1236" s="78">
        <f t="shared" si="160"/>
        <v>272</v>
      </c>
      <c r="B1236" s="57" t="s">
        <v>1753</v>
      </c>
      <c r="C1236" s="57">
        <v>156.9</v>
      </c>
      <c r="D1236" s="57"/>
      <c r="E1236" s="57"/>
      <c r="F1236" s="57">
        <f t="shared" si="154"/>
        <v>156.9</v>
      </c>
      <c r="G1236" s="56">
        <f t="shared" si="159"/>
        <v>7.0022523242211526E-4</v>
      </c>
      <c r="H1236" s="321">
        <f t="shared" si="156"/>
        <v>2.6664576850634147</v>
      </c>
      <c r="I1236" s="54">
        <f t="shared" si="155"/>
        <v>0.58662069071395129</v>
      </c>
      <c r="J1236" s="54">
        <f t="shared" si="157"/>
        <v>1.2665674004051219</v>
      </c>
      <c r="K1236" s="142">
        <v>3.9955433624136574E-2</v>
      </c>
      <c r="L1236" s="56">
        <f t="shared" si="158"/>
        <v>2.9060555830507484E-2</v>
      </c>
    </row>
    <row r="1237" spans="1:12" x14ac:dyDescent="0.2">
      <c r="A1237" s="78">
        <f t="shared" si="160"/>
        <v>273</v>
      </c>
      <c r="B1237" s="57" t="s">
        <v>1754</v>
      </c>
      <c r="C1237" s="57">
        <v>156.6</v>
      </c>
      <c r="D1237" s="57"/>
      <c r="E1237" s="57"/>
      <c r="F1237" s="57">
        <f t="shared" si="154"/>
        <v>156.6</v>
      </c>
      <c r="G1237" s="56">
        <f t="shared" si="159"/>
        <v>6.9888636964501741E-4</v>
      </c>
      <c r="H1237" s="321">
        <f t="shared" si="156"/>
        <v>2.6613592956082264</v>
      </c>
      <c r="I1237" s="54">
        <f t="shared" si="155"/>
        <v>0.58549904503380978</v>
      </c>
      <c r="J1237" s="54">
        <f t="shared" si="157"/>
        <v>1.2641456654139074</v>
      </c>
      <c r="K1237" s="142">
        <v>3.9879037001528284E-2</v>
      </c>
      <c r="L1237" s="56">
        <f t="shared" si="158"/>
        <v>2.9060555830507481E-2</v>
      </c>
    </row>
    <row r="1238" spans="1:12" x14ac:dyDescent="0.2">
      <c r="A1238" s="78">
        <f t="shared" si="160"/>
        <v>274</v>
      </c>
      <c r="B1238" s="57" t="s">
        <v>1755</v>
      </c>
      <c r="C1238" s="57">
        <v>164.4</v>
      </c>
      <c r="D1238" s="57"/>
      <c r="E1238" s="57"/>
      <c r="F1238" s="57">
        <f t="shared" si="154"/>
        <v>164.4</v>
      </c>
      <c r="G1238" s="56">
        <f t="shared" si="159"/>
        <v>7.3369680184955858E-4</v>
      </c>
      <c r="H1238" s="321">
        <f t="shared" si="156"/>
        <v>2.7939174214431191</v>
      </c>
      <c r="I1238" s="54">
        <f t="shared" si="155"/>
        <v>0.6146618327174862</v>
      </c>
      <c r="J1238" s="54">
        <f t="shared" si="157"/>
        <v>1.3271107751854816</v>
      </c>
      <c r="K1238" s="142">
        <v>4.1865349189343877E-2</v>
      </c>
      <c r="L1238" s="56">
        <f t="shared" si="158"/>
        <v>2.9060555830507481E-2</v>
      </c>
    </row>
    <row r="1239" spans="1:12" x14ac:dyDescent="0.2">
      <c r="A1239" s="78">
        <f t="shared" si="160"/>
        <v>275</v>
      </c>
      <c r="B1239" s="57" t="s">
        <v>1756</v>
      </c>
      <c r="C1239" s="57">
        <v>149.69999999999999</v>
      </c>
      <c r="D1239" s="57"/>
      <c r="E1239" s="57"/>
      <c r="F1239" s="57">
        <f t="shared" si="154"/>
        <v>149.69999999999999</v>
      </c>
      <c r="G1239" s="56">
        <f t="shared" si="159"/>
        <v>6.6809252577176956E-4</v>
      </c>
      <c r="H1239" s="321">
        <f t="shared" si="156"/>
        <v>2.5440963381388983</v>
      </c>
      <c r="I1239" s="54">
        <f t="shared" si="155"/>
        <v>0.55970119439055765</v>
      </c>
      <c r="J1239" s="54">
        <f t="shared" si="157"/>
        <v>1.2084457606159766</v>
      </c>
      <c r="K1239" s="142">
        <v>3.8121914681537576E-2</v>
      </c>
      <c r="L1239" s="56">
        <f t="shared" si="158"/>
        <v>2.9060555830507488E-2</v>
      </c>
    </row>
    <row r="1240" spans="1:12" x14ac:dyDescent="0.2">
      <c r="A1240" s="78">
        <f t="shared" si="160"/>
        <v>276</v>
      </c>
      <c r="B1240" s="57" t="s">
        <v>1784</v>
      </c>
      <c r="C1240" s="57">
        <v>94</v>
      </c>
      <c r="D1240" s="57"/>
      <c r="E1240" s="57"/>
      <c r="F1240" s="57">
        <f t="shared" si="154"/>
        <v>94</v>
      </c>
      <c r="G1240" s="56">
        <f t="shared" si="159"/>
        <v>4.1951033682395686E-4</v>
      </c>
      <c r="H1240" s="321">
        <f t="shared" si="156"/>
        <v>1.5974953626256276</v>
      </c>
      <c r="I1240" s="54">
        <f t="shared" si="155"/>
        <v>0.35144897977763806</v>
      </c>
      <c r="J1240" s="54">
        <f t="shared" si="157"/>
        <v>0.75881029724717308</v>
      </c>
      <c r="K1240" s="142">
        <v>2.3937608417264746E-2</v>
      </c>
      <c r="L1240" s="56">
        <f t="shared" si="158"/>
        <v>2.9060555830507484E-2</v>
      </c>
    </row>
    <row r="1241" spans="1:12" x14ac:dyDescent="0.2">
      <c r="A1241" s="78">
        <f t="shared" si="160"/>
        <v>277</v>
      </c>
      <c r="B1241" s="57" t="s">
        <v>1785</v>
      </c>
      <c r="C1241" s="57">
        <v>190.9</v>
      </c>
      <c r="D1241" s="57"/>
      <c r="E1241" s="57"/>
      <c r="F1241" s="57">
        <f t="shared" si="154"/>
        <v>190.9</v>
      </c>
      <c r="G1241" s="56">
        <f t="shared" si="159"/>
        <v>8.5196301382652517E-4</v>
      </c>
      <c r="H1241" s="321">
        <f t="shared" si="156"/>
        <v>3.2442751566514079</v>
      </c>
      <c r="I1241" s="54">
        <f t="shared" si="155"/>
        <v>0.71374053446330976</v>
      </c>
      <c r="J1241" s="54">
        <f t="shared" si="157"/>
        <v>1.5410306994094187</v>
      </c>
      <c r="K1241" s="142">
        <v>4.8613717519742972E-2</v>
      </c>
      <c r="L1241" s="56">
        <f t="shared" si="158"/>
        <v>2.9060555830507488E-2</v>
      </c>
    </row>
    <row r="1242" spans="1:12" x14ac:dyDescent="0.2">
      <c r="A1242" s="78">
        <f t="shared" si="160"/>
        <v>278</v>
      </c>
      <c r="B1242" s="57" t="s">
        <v>1786</v>
      </c>
      <c r="C1242" s="57">
        <v>204.2</v>
      </c>
      <c r="D1242" s="57"/>
      <c r="E1242" s="57"/>
      <c r="F1242" s="57">
        <f t="shared" si="154"/>
        <v>204.2</v>
      </c>
      <c r="G1242" s="56">
        <f t="shared" si="159"/>
        <v>9.1131926361119131E-4</v>
      </c>
      <c r="H1242" s="321">
        <f t="shared" si="156"/>
        <v>3.4703037558314165</v>
      </c>
      <c r="I1242" s="54">
        <f t="shared" si="155"/>
        <v>0.76346682628291163</v>
      </c>
      <c r="J1242" s="54">
        <f t="shared" si="157"/>
        <v>1.6483942840199228</v>
      </c>
      <c r="K1242" s="142">
        <v>5.2000634455377233E-2</v>
      </c>
      <c r="L1242" s="56">
        <f t="shared" si="158"/>
        <v>2.9060555830507488E-2</v>
      </c>
    </row>
    <row r="1243" spans="1:12" x14ac:dyDescent="0.2">
      <c r="A1243" s="78">
        <f t="shared" si="160"/>
        <v>279</v>
      </c>
      <c r="B1243" s="57" t="s">
        <v>1787</v>
      </c>
      <c r="C1243" s="57">
        <v>215.5</v>
      </c>
      <c r="D1243" s="57"/>
      <c r="E1243" s="57"/>
      <c r="F1243" s="57">
        <f t="shared" si="154"/>
        <v>215.5</v>
      </c>
      <c r="G1243" s="56">
        <f t="shared" si="159"/>
        <v>9.6174976154853931E-4</v>
      </c>
      <c r="H1243" s="321">
        <f t="shared" si="156"/>
        <v>3.6623430919768376</v>
      </c>
      <c r="I1243" s="54">
        <f t="shared" si="155"/>
        <v>0.80571548023490425</v>
      </c>
      <c r="J1243" s="54">
        <f t="shared" si="157"/>
        <v>1.7396129686889978</v>
      </c>
      <c r="K1243" s="142">
        <v>5.4878240573622901E-2</v>
      </c>
      <c r="L1243" s="56">
        <f t="shared" si="158"/>
        <v>2.9060555830507484E-2</v>
      </c>
    </row>
    <row r="1244" spans="1:12" x14ac:dyDescent="0.2">
      <c r="A1244" s="78">
        <f t="shared" si="160"/>
        <v>280</v>
      </c>
      <c r="B1244" s="57" t="s">
        <v>1788</v>
      </c>
      <c r="C1244" s="57">
        <v>182.6</v>
      </c>
      <c r="D1244" s="57"/>
      <c r="E1244" s="57"/>
      <c r="F1244" s="57">
        <f t="shared" si="154"/>
        <v>182.6</v>
      </c>
      <c r="G1244" s="56">
        <f t="shared" si="159"/>
        <v>8.1492114366015444E-4</v>
      </c>
      <c r="H1244" s="321">
        <f t="shared" si="156"/>
        <v>3.1032197150578682</v>
      </c>
      <c r="I1244" s="54">
        <f t="shared" si="155"/>
        <v>0.68270833731273106</v>
      </c>
      <c r="J1244" s="54">
        <f t="shared" si="157"/>
        <v>1.4740293646524874</v>
      </c>
      <c r="K1244" s="142">
        <v>4.6500077627580232E-2</v>
      </c>
      <c r="L1244" s="56">
        <f t="shared" si="158"/>
        <v>2.9060555830507484E-2</v>
      </c>
    </row>
    <row r="1245" spans="1:12" x14ac:dyDescent="0.2">
      <c r="A1245" s="78">
        <f t="shared" si="160"/>
        <v>281</v>
      </c>
      <c r="B1245" s="57" t="s">
        <v>1789</v>
      </c>
      <c r="C1245" s="57">
        <v>140.1</v>
      </c>
      <c r="D1245" s="57"/>
      <c r="E1245" s="57"/>
      <c r="F1245" s="57">
        <f t="shared" si="154"/>
        <v>140.1</v>
      </c>
      <c r="G1245" s="56">
        <f t="shared" si="159"/>
        <v>6.2524891690464207E-4</v>
      </c>
      <c r="H1245" s="321">
        <f t="shared" si="156"/>
        <v>2.3809478755728768</v>
      </c>
      <c r="I1245" s="54">
        <f t="shared" si="155"/>
        <v>0.52380853262603289</v>
      </c>
      <c r="J1245" s="54">
        <f t="shared" si="157"/>
        <v>1.1309502408971164</v>
      </c>
      <c r="K1245" s="142">
        <v>3.5677222758072238E-2</v>
      </c>
      <c r="L1245" s="56">
        <f t="shared" si="158"/>
        <v>2.9060555830507484E-2</v>
      </c>
    </row>
    <row r="1246" spans="1:12" x14ac:dyDescent="0.2">
      <c r="A1246" s="78">
        <f t="shared" si="160"/>
        <v>282</v>
      </c>
      <c r="B1246" s="57" t="s">
        <v>1792</v>
      </c>
      <c r="C1246" s="57">
        <v>2666.8</v>
      </c>
      <c r="D1246" s="57"/>
      <c r="E1246" s="57">
        <v>64.2</v>
      </c>
      <c r="F1246" s="57">
        <f t="shared" si="154"/>
        <v>2731</v>
      </c>
      <c r="G1246" s="56">
        <f t="shared" si="159"/>
        <v>1.2188114147513043E-2</v>
      </c>
      <c r="H1246" s="321">
        <f t="shared" si="156"/>
        <v>46.412338673729671</v>
      </c>
      <c r="I1246" s="54">
        <f t="shared" si="155"/>
        <v>10.210714508220528</v>
      </c>
      <c r="J1246" s="54">
        <f t="shared" si="157"/>
        <v>22.045860870021592</v>
      </c>
      <c r="K1246" s="142">
        <v>0.69546392114414912</v>
      </c>
      <c r="L1246" s="56">
        <f t="shared" si="158"/>
        <v>2.9060555830507488E-2</v>
      </c>
    </row>
    <row r="1247" spans="1:12" x14ac:dyDescent="0.2">
      <c r="A1247" s="78">
        <f t="shared" si="160"/>
        <v>283</v>
      </c>
      <c r="B1247" s="57" t="s">
        <v>1793</v>
      </c>
      <c r="C1247" s="57">
        <v>84.6</v>
      </c>
      <c r="D1247" s="57"/>
      <c r="E1247" s="57"/>
      <c r="F1247" s="57">
        <f t="shared" si="154"/>
        <v>84.6</v>
      </c>
      <c r="G1247" s="56">
        <f t="shared" si="159"/>
        <v>3.7755930314156114E-4</v>
      </c>
      <c r="H1247" s="321">
        <f t="shared" si="156"/>
        <v>1.4377458263630649</v>
      </c>
      <c r="I1247" s="54">
        <f t="shared" si="155"/>
        <v>0.31630408179987429</v>
      </c>
      <c r="J1247" s="54">
        <f t="shared" si="157"/>
        <v>0.68292926752245575</v>
      </c>
      <c r="K1247" s="142">
        <v>2.1543847575538268E-2</v>
      </c>
      <c r="L1247" s="56">
        <f t="shared" si="158"/>
        <v>2.9060555830507488E-2</v>
      </c>
    </row>
    <row r="1248" spans="1:12" x14ac:dyDescent="0.2">
      <c r="A1248" s="78">
        <f t="shared" si="160"/>
        <v>284</v>
      </c>
      <c r="B1248" s="57" t="s">
        <v>1794</v>
      </c>
      <c r="C1248" s="57">
        <v>219.7</v>
      </c>
      <c r="D1248" s="57"/>
      <c r="E1248" s="57"/>
      <c r="F1248" s="57">
        <f t="shared" si="154"/>
        <v>219.7</v>
      </c>
      <c r="G1248" s="56">
        <f t="shared" si="159"/>
        <v>9.8049384042790764E-4</v>
      </c>
      <c r="H1248" s="321">
        <f t="shared" si="156"/>
        <v>3.7337205443494721</v>
      </c>
      <c r="I1248" s="54">
        <f t="shared" si="155"/>
        <v>0.82141851975688385</v>
      </c>
      <c r="J1248" s="54">
        <f t="shared" si="157"/>
        <v>1.7735172585659991</v>
      </c>
      <c r="K1248" s="142">
        <v>5.5947793290138985E-2</v>
      </c>
      <c r="L1248" s="56">
        <f t="shared" si="158"/>
        <v>2.9060555830507484E-2</v>
      </c>
    </row>
    <row r="1249" spans="1:12" x14ac:dyDescent="0.2">
      <c r="A1249" s="78">
        <f t="shared" si="160"/>
        <v>285</v>
      </c>
      <c r="B1249" s="57" t="s">
        <v>1802</v>
      </c>
      <c r="C1249" s="57">
        <v>171.2</v>
      </c>
      <c r="D1249" s="57"/>
      <c r="E1249" s="57"/>
      <c r="F1249" s="57">
        <f t="shared" si="154"/>
        <v>171.2</v>
      </c>
      <c r="G1249" s="56">
        <f t="shared" si="159"/>
        <v>7.6404435813044052E-4</v>
      </c>
      <c r="H1249" s="321">
        <f t="shared" si="156"/>
        <v>2.9094809157607173</v>
      </c>
      <c r="I1249" s="54">
        <f t="shared" si="155"/>
        <v>0.64008580146735783</v>
      </c>
      <c r="J1249" s="54">
        <f t="shared" si="157"/>
        <v>1.3820034349863406</v>
      </c>
      <c r="K1249" s="142">
        <v>4.359700596846515E-2</v>
      </c>
      <c r="L1249" s="56">
        <f t="shared" si="158"/>
        <v>2.9060555830507484E-2</v>
      </c>
    </row>
    <row r="1250" spans="1:12" x14ac:dyDescent="0.2">
      <c r="A1250" s="78">
        <f t="shared" si="160"/>
        <v>286</v>
      </c>
      <c r="B1250" s="57" t="s">
        <v>1803</v>
      </c>
      <c r="C1250" s="57">
        <v>246.6</v>
      </c>
      <c r="D1250" s="57">
        <v>31.9</v>
      </c>
      <c r="E1250" s="57"/>
      <c r="F1250" s="57">
        <f t="shared" si="154"/>
        <v>278.5</v>
      </c>
      <c r="G1250" s="56">
        <f t="shared" si="159"/>
        <v>1.2429109447390637E-3</v>
      </c>
      <c r="H1250" s="321">
        <f t="shared" si="156"/>
        <v>4.7330048775663549</v>
      </c>
      <c r="I1250" s="54">
        <f t="shared" si="155"/>
        <v>1.0412610730645981</v>
      </c>
      <c r="J1250" s="54">
        <f t="shared" si="157"/>
        <v>2.2481773168440187</v>
      </c>
      <c r="K1250" s="142">
        <v>7.0921531321364167E-2</v>
      </c>
      <c r="L1250" s="56">
        <f t="shared" si="158"/>
        <v>2.9060555830507494E-2</v>
      </c>
    </row>
    <row r="1251" spans="1:12" x14ac:dyDescent="0.2">
      <c r="A1251" s="78">
        <f t="shared" si="160"/>
        <v>287</v>
      </c>
      <c r="B1251" s="57" t="s">
        <v>1805</v>
      </c>
      <c r="C1251" s="57">
        <v>138.4</v>
      </c>
      <c r="D1251" s="57"/>
      <c r="E1251" s="57"/>
      <c r="F1251" s="57">
        <f t="shared" si="154"/>
        <v>138.4</v>
      </c>
      <c r="G1251" s="56">
        <f t="shared" si="159"/>
        <v>6.1766202783442156E-4</v>
      </c>
      <c r="H1251" s="321">
        <f t="shared" si="156"/>
        <v>2.3520570019934772</v>
      </c>
      <c r="I1251" s="54">
        <f t="shared" si="155"/>
        <v>0.51745254043856503</v>
      </c>
      <c r="J1251" s="54">
        <f t="shared" si="157"/>
        <v>1.1172270759469016</v>
      </c>
      <c r="K1251" s="142">
        <v>3.5244308563291922E-2</v>
      </c>
      <c r="L1251" s="56">
        <f t="shared" si="158"/>
        <v>2.9060555830507484E-2</v>
      </c>
    </row>
    <row r="1252" spans="1:12" x14ac:dyDescent="0.2">
      <c r="A1252" s="78">
        <f t="shared" si="160"/>
        <v>288</v>
      </c>
      <c r="B1252" s="57" t="s">
        <v>1806</v>
      </c>
      <c r="C1252" s="57">
        <v>990.2</v>
      </c>
      <c r="D1252" s="57"/>
      <c r="E1252" s="57"/>
      <c r="F1252" s="57">
        <f t="shared" si="154"/>
        <v>990.2</v>
      </c>
      <c r="G1252" s="56">
        <f t="shared" si="159"/>
        <v>4.4191397396072564E-3</v>
      </c>
      <c r="H1252" s="321">
        <f t="shared" si="156"/>
        <v>16.828084128424432</v>
      </c>
      <c r="I1252" s="54">
        <f t="shared" si="155"/>
        <v>3.7021785082533754</v>
      </c>
      <c r="J1252" s="54">
        <f t="shared" si="157"/>
        <v>7.9933399610016052</v>
      </c>
      <c r="K1252" s="142">
        <v>0.25215978568910158</v>
      </c>
      <c r="L1252" s="56">
        <f t="shared" si="158"/>
        <v>2.9060555830507488E-2</v>
      </c>
    </row>
    <row r="1253" spans="1:12" x14ac:dyDescent="0.2">
      <c r="A1253" s="78">
        <f t="shared" si="160"/>
        <v>289</v>
      </c>
      <c r="B1253" s="57" t="s">
        <v>1807</v>
      </c>
      <c r="C1253" s="57">
        <v>184.5</v>
      </c>
      <c r="D1253" s="57"/>
      <c r="E1253" s="57"/>
      <c r="F1253" s="57">
        <f t="shared" si="154"/>
        <v>184.5</v>
      </c>
      <c r="G1253" s="56">
        <f t="shared" si="159"/>
        <v>8.2340060791510677E-4</v>
      </c>
      <c r="H1253" s="321">
        <f t="shared" si="156"/>
        <v>3.1355095149407264</v>
      </c>
      <c r="I1253" s="54">
        <f t="shared" si="155"/>
        <v>0.6898120932869598</v>
      </c>
      <c r="J1253" s="54">
        <f t="shared" si="157"/>
        <v>1.4893670195968449</v>
      </c>
      <c r="K1253" s="142">
        <v>4.6983922904099418E-2</v>
      </c>
      <c r="L1253" s="56">
        <f t="shared" si="158"/>
        <v>2.9060555830507488E-2</v>
      </c>
    </row>
    <row r="1254" spans="1:12" x14ac:dyDescent="0.2">
      <c r="A1254" s="78">
        <f t="shared" si="160"/>
        <v>290</v>
      </c>
      <c r="B1254" s="57" t="s">
        <v>1815</v>
      </c>
      <c r="C1254" s="57">
        <v>96.2</v>
      </c>
      <c r="D1254" s="57"/>
      <c r="E1254" s="57"/>
      <c r="F1254" s="57">
        <f t="shared" si="154"/>
        <v>96.2</v>
      </c>
      <c r="G1254" s="56">
        <f t="shared" si="159"/>
        <v>4.2932866385600693E-4</v>
      </c>
      <c r="H1254" s="321">
        <f t="shared" si="156"/>
        <v>1.6348835519636744</v>
      </c>
      <c r="I1254" s="54">
        <f t="shared" si="155"/>
        <v>0.35967438143200836</v>
      </c>
      <c r="J1254" s="54">
        <f t="shared" si="157"/>
        <v>0.77656968718274533</v>
      </c>
      <c r="K1254" s="142">
        <v>2.4497850316392216E-2</v>
      </c>
      <c r="L1254" s="56">
        <f t="shared" si="158"/>
        <v>2.9060555830507488E-2</v>
      </c>
    </row>
    <row r="1255" spans="1:12" x14ac:dyDescent="0.2">
      <c r="A1255" s="78">
        <f t="shared" si="160"/>
        <v>291</v>
      </c>
      <c r="B1255" s="57" t="s">
        <v>1816</v>
      </c>
      <c r="C1255" s="57">
        <v>150.80000000000001</v>
      </c>
      <c r="D1255" s="57"/>
      <c r="E1255" s="57"/>
      <c r="F1255" s="57">
        <f t="shared" si="154"/>
        <v>150.80000000000001</v>
      </c>
      <c r="G1255" s="56">
        <f t="shared" si="159"/>
        <v>6.730016892877947E-4</v>
      </c>
      <c r="H1255" s="321">
        <f t="shared" si="156"/>
        <v>2.5627904328079221</v>
      </c>
      <c r="I1255" s="54">
        <f t="shared" si="155"/>
        <v>0.56381389521774283</v>
      </c>
      <c r="J1255" s="54">
        <f t="shared" si="157"/>
        <v>1.2173254555837629</v>
      </c>
      <c r="K1255" s="142">
        <v>3.8402035631101318E-2</v>
      </c>
      <c r="L1255" s="56">
        <f t="shared" si="158"/>
        <v>2.9060555830507481E-2</v>
      </c>
    </row>
    <row r="1256" spans="1:12" x14ac:dyDescent="0.2">
      <c r="A1256" s="78">
        <f t="shared" si="160"/>
        <v>292</v>
      </c>
      <c r="B1256" s="57" t="s">
        <v>1823</v>
      </c>
      <c r="C1256" s="57">
        <v>301.02</v>
      </c>
      <c r="D1256" s="57"/>
      <c r="E1256" s="57"/>
      <c r="F1256" s="57">
        <f t="shared" si="154"/>
        <v>301.02</v>
      </c>
      <c r="G1256" s="56">
        <f t="shared" si="159"/>
        <v>1.3434149105398668E-3</v>
      </c>
      <c r="H1256" s="321">
        <f t="shared" si="156"/>
        <v>5.1157239793358134</v>
      </c>
      <c r="I1256" s="54">
        <f t="shared" si="155"/>
        <v>1.125459275453879</v>
      </c>
      <c r="J1256" s="54">
        <f t="shared" si="157"/>
        <v>2.4299688901845111</v>
      </c>
      <c r="K1256" s="142">
        <v>7.6656371125159925E-2</v>
      </c>
      <c r="L1256" s="56">
        <f t="shared" si="158"/>
        <v>2.9060555830507494E-2</v>
      </c>
    </row>
    <row r="1257" spans="1:12" x14ac:dyDescent="0.2">
      <c r="A1257" s="78">
        <f t="shared" si="160"/>
        <v>293</v>
      </c>
      <c r="B1257" s="57" t="s">
        <v>1824</v>
      </c>
      <c r="C1257" s="57">
        <v>725.3</v>
      </c>
      <c r="D1257" s="57"/>
      <c r="E1257" s="57"/>
      <c r="F1257" s="57">
        <f t="shared" si="154"/>
        <v>725.3</v>
      </c>
      <c r="G1257" s="56">
        <f t="shared" si="159"/>
        <v>3.2369239074299563E-3</v>
      </c>
      <c r="H1257" s="321">
        <f t="shared" si="156"/>
        <v>12.326206239493274</v>
      </c>
      <c r="I1257" s="54">
        <f t="shared" si="155"/>
        <v>2.7117653726885202</v>
      </c>
      <c r="J1257" s="54">
        <f t="shared" si="157"/>
        <v>5.8549479637593045</v>
      </c>
      <c r="K1257" s="142">
        <v>0.18470156792598</v>
      </c>
      <c r="L1257" s="56">
        <f t="shared" si="158"/>
        <v>2.9060555830507491E-2</v>
      </c>
    </row>
    <row r="1258" spans="1:12" x14ac:dyDescent="0.2">
      <c r="A1258" s="78">
        <f t="shared" si="160"/>
        <v>294</v>
      </c>
      <c r="B1258" s="57" t="s">
        <v>1825</v>
      </c>
      <c r="C1258" s="57">
        <v>1494.6</v>
      </c>
      <c r="D1258" s="57">
        <v>88.8</v>
      </c>
      <c r="E1258" s="57"/>
      <c r="F1258" s="57">
        <f t="shared" si="154"/>
        <v>1583.3999999999999</v>
      </c>
      <c r="G1258" s="56">
        <f t="shared" si="159"/>
        <v>7.0665177375218427E-3</v>
      </c>
      <c r="H1258" s="321">
        <f t="shared" si="156"/>
        <v>26.909299544483176</v>
      </c>
      <c r="I1258" s="54">
        <f t="shared" si="155"/>
        <v>5.9200458997862988</v>
      </c>
      <c r="J1258" s="54">
        <f t="shared" si="157"/>
        <v>12.781917283629507</v>
      </c>
      <c r="K1258" s="142">
        <v>0.40322137412656373</v>
      </c>
      <c r="L1258" s="56">
        <f t="shared" si="158"/>
        <v>2.9060555830507491E-2</v>
      </c>
    </row>
    <row r="1259" spans="1:12" x14ac:dyDescent="0.2">
      <c r="A1259" s="78">
        <f t="shared" si="160"/>
        <v>295</v>
      </c>
      <c r="B1259" s="57" t="s">
        <v>1826</v>
      </c>
      <c r="C1259" s="57">
        <v>1123</v>
      </c>
      <c r="D1259" s="57"/>
      <c r="E1259" s="57">
        <v>374</v>
      </c>
      <c r="F1259" s="57">
        <f t="shared" si="154"/>
        <v>1497</v>
      </c>
      <c r="G1259" s="56">
        <f t="shared" si="159"/>
        <v>6.680925257717696E-3</v>
      </c>
      <c r="H1259" s="321">
        <f t="shared" si="156"/>
        <v>25.440963381388986</v>
      </c>
      <c r="I1259" s="54">
        <f t="shared" si="155"/>
        <v>5.597011943905577</v>
      </c>
      <c r="J1259" s="54">
        <f t="shared" si="157"/>
        <v>12.084457606159768</v>
      </c>
      <c r="K1259" s="142">
        <v>0.38121914681537578</v>
      </c>
      <c r="L1259" s="56">
        <f t="shared" si="158"/>
        <v>2.9060555830507488E-2</v>
      </c>
    </row>
    <row r="1260" spans="1:12" x14ac:dyDescent="0.2">
      <c r="A1260" s="78">
        <f t="shared" si="160"/>
        <v>296</v>
      </c>
      <c r="B1260" s="57" t="s">
        <v>1827</v>
      </c>
      <c r="C1260" s="57">
        <v>1486.2</v>
      </c>
      <c r="D1260" s="57"/>
      <c r="E1260" s="57"/>
      <c r="F1260" s="57">
        <f t="shared" si="154"/>
        <v>1486.2</v>
      </c>
      <c r="G1260" s="56">
        <f t="shared" si="159"/>
        <v>6.6327261977421779E-3</v>
      </c>
      <c r="H1260" s="321">
        <f t="shared" si="156"/>
        <v>25.257421361002212</v>
      </c>
      <c r="I1260" s="54">
        <f t="shared" si="155"/>
        <v>5.5566326994204864</v>
      </c>
      <c r="J1260" s="54">
        <f t="shared" si="157"/>
        <v>11.997275146476051</v>
      </c>
      <c r="K1260" s="142">
        <v>0.37846886840147725</v>
      </c>
      <c r="L1260" s="56">
        <f t="shared" si="158"/>
        <v>2.9060555830507484E-2</v>
      </c>
    </row>
    <row r="1261" spans="1:12" x14ac:dyDescent="0.2">
      <c r="A1261" s="78">
        <f t="shared" si="160"/>
        <v>297</v>
      </c>
      <c r="B1261" s="57" t="s">
        <v>1828</v>
      </c>
      <c r="C1261" s="57">
        <v>2557.9</v>
      </c>
      <c r="D1261" s="57"/>
      <c r="E1261" s="57"/>
      <c r="F1261" s="57">
        <f t="shared" si="154"/>
        <v>2557.9</v>
      </c>
      <c r="G1261" s="56">
        <f t="shared" si="159"/>
        <v>1.1415590325127652E-2</v>
      </c>
      <c r="H1261" s="321">
        <f t="shared" si="156"/>
        <v>43.4705679580861</v>
      </c>
      <c r="I1261" s="54">
        <f t="shared" si="155"/>
        <v>9.5635249507789428</v>
      </c>
      <c r="J1261" s="54">
        <f t="shared" si="157"/>
        <v>20.648519780090897</v>
      </c>
      <c r="K1261" s="142">
        <v>0.65138306989916483</v>
      </c>
      <c r="L1261" s="56">
        <f t="shared" si="158"/>
        <v>2.9060555830507491E-2</v>
      </c>
    </row>
    <row r="1262" spans="1:12" x14ac:dyDescent="0.2">
      <c r="A1262" s="78">
        <f t="shared" si="160"/>
        <v>298</v>
      </c>
      <c r="B1262" s="57" t="s">
        <v>1829</v>
      </c>
      <c r="C1262" s="57">
        <v>2559.3000000000002</v>
      </c>
      <c r="D1262" s="57"/>
      <c r="E1262" s="57"/>
      <c r="F1262" s="57">
        <f t="shared" si="154"/>
        <v>2559.3000000000002</v>
      </c>
      <c r="G1262" s="56">
        <f t="shared" si="159"/>
        <v>1.1421838351420775E-2</v>
      </c>
      <c r="H1262" s="321">
        <f t="shared" si="156"/>
        <v>43.494360442210308</v>
      </c>
      <c r="I1262" s="54">
        <f t="shared" si="155"/>
        <v>9.5687592972862685</v>
      </c>
      <c r="J1262" s="54">
        <f t="shared" si="157"/>
        <v>20.659821210049895</v>
      </c>
      <c r="K1262" s="142">
        <v>0.65173958747133676</v>
      </c>
      <c r="L1262" s="56">
        <f t="shared" si="158"/>
        <v>2.9060555830507484E-2</v>
      </c>
    </row>
    <row r="1263" spans="1:12" x14ac:dyDescent="0.2">
      <c r="A1263" s="78">
        <f t="shared" si="160"/>
        <v>299</v>
      </c>
      <c r="B1263" s="57" t="s">
        <v>1830</v>
      </c>
      <c r="C1263" s="57">
        <v>1346.9</v>
      </c>
      <c r="D1263" s="57"/>
      <c r="E1263" s="57"/>
      <c r="F1263" s="57">
        <f t="shared" si="154"/>
        <v>1346.9</v>
      </c>
      <c r="G1263" s="56">
        <f t="shared" si="159"/>
        <v>6.0110475815764626E-3</v>
      </c>
      <c r="H1263" s="321">
        <f t="shared" si="156"/>
        <v>22.890069190643171</v>
      </c>
      <c r="I1263" s="54">
        <f t="shared" si="155"/>
        <v>5.0358152219414976</v>
      </c>
      <c r="J1263" s="54">
        <f t="shared" si="157"/>
        <v>10.872782865555505</v>
      </c>
      <c r="K1263" s="142">
        <v>0.34299536997036051</v>
      </c>
      <c r="L1263" s="56">
        <f t="shared" si="158"/>
        <v>2.9060555830507484E-2</v>
      </c>
    </row>
    <row r="1264" spans="1:12" x14ac:dyDescent="0.2">
      <c r="A1264" s="78">
        <f t="shared" si="160"/>
        <v>300</v>
      </c>
      <c r="B1264" s="57" t="s">
        <v>1831</v>
      </c>
      <c r="C1264" s="57">
        <v>2035.1</v>
      </c>
      <c r="D1264" s="57"/>
      <c r="E1264" s="57"/>
      <c r="F1264" s="57">
        <f t="shared" si="154"/>
        <v>2035.1</v>
      </c>
      <c r="G1264" s="56">
        <f t="shared" si="159"/>
        <v>9.0823987922386655E-3</v>
      </c>
      <c r="H1264" s="321">
        <f t="shared" si="156"/>
        <v>34.585774600844836</v>
      </c>
      <c r="I1264" s="54">
        <f t="shared" si="155"/>
        <v>7.6088704121858637</v>
      </c>
      <c r="J1264" s="54">
        <f t="shared" si="157"/>
        <v>16.428242935401297</v>
      </c>
      <c r="K1264" s="142">
        <v>0.51824922223378167</v>
      </c>
      <c r="L1264" s="56">
        <f t="shared" si="158"/>
        <v>2.9060555830507484E-2</v>
      </c>
    </row>
    <row r="1265" spans="1:12" x14ac:dyDescent="0.2">
      <c r="A1265" s="78">
        <f t="shared" si="160"/>
        <v>301</v>
      </c>
      <c r="B1265" s="57" t="s">
        <v>1832</v>
      </c>
      <c r="C1265" s="57">
        <v>1523.5</v>
      </c>
      <c r="D1265" s="57"/>
      <c r="E1265" s="57"/>
      <c r="F1265" s="57">
        <f t="shared" si="154"/>
        <v>1523.5</v>
      </c>
      <c r="G1265" s="56">
        <f t="shared" si="159"/>
        <v>6.7991914696946621E-3</v>
      </c>
      <c r="H1265" s="321">
        <f t="shared" si="156"/>
        <v>25.891321116597272</v>
      </c>
      <c r="I1265" s="54">
        <f t="shared" si="155"/>
        <v>5.6960906456513998</v>
      </c>
      <c r="J1265" s="54">
        <f t="shared" si="157"/>
        <v>12.298377530383704</v>
      </c>
      <c r="K1265" s="142">
        <v>0.38796751514577488</v>
      </c>
      <c r="L1265" s="56">
        <f t="shared" si="158"/>
        <v>2.9060555830507481E-2</v>
      </c>
    </row>
    <row r="1266" spans="1:12" x14ac:dyDescent="0.2">
      <c r="A1266" s="78">
        <f t="shared" si="160"/>
        <v>302</v>
      </c>
      <c r="B1266" s="57" t="s">
        <v>1833</v>
      </c>
      <c r="C1266" s="57">
        <v>2022.1</v>
      </c>
      <c r="D1266" s="57"/>
      <c r="E1266" s="57"/>
      <c r="F1266" s="57">
        <f t="shared" si="154"/>
        <v>2022.1</v>
      </c>
      <c r="G1266" s="56">
        <f t="shared" si="159"/>
        <v>9.0243814052310967E-3</v>
      </c>
      <c r="H1266" s="321">
        <f t="shared" si="156"/>
        <v>34.364844391120016</v>
      </c>
      <c r="I1266" s="54">
        <f t="shared" si="155"/>
        <v>7.5602657660464034</v>
      </c>
      <c r="J1266" s="54">
        <f t="shared" si="157"/>
        <v>16.323301085782006</v>
      </c>
      <c r="K1266" s="142">
        <v>0.51493870192075564</v>
      </c>
      <c r="L1266" s="56">
        <f t="shared" si="158"/>
        <v>2.9060555830507484E-2</v>
      </c>
    </row>
    <row r="1267" spans="1:12" x14ac:dyDescent="0.2">
      <c r="A1267" s="78">
        <f t="shared" si="160"/>
        <v>303</v>
      </c>
      <c r="B1267" s="57" t="s">
        <v>1834</v>
      </c>
      <c r="C1267" s="57">
        <v>147.19999999999999</v>
      </c>
      <c r="D1267" s="57"/>
      <c r="E1267" s="57"/>
      <c r="F1267" s="57">
        <f t="shared" si="154"/>
        <v>147.19999999999999</v>
      </c>
      <c r="G1267" s="56">
        <f t="shared" si="159"/>
        <v>6.5693533596262175E-4</v>
      </c>
      <c r="H1267" s="321">
        <f t="shared" si="156"/>
        <v>2.5016097593456634</v>
      </c>
      <c r="I1267" s="54">
        <f t="shared" si="155"/>
        <v>0.55035414705604591</v>
      </c>
      <c r="J1267" s="54">
        <f t="shared" si="157"/>
        <v>1.1882646356891902</v>
      </c>
      <c r="K1267" s="142">
        <v>3.7485276159801809E-2</v>
      </c>
      <c r="L1267" s="56">
        <f t="shared" si="158"/>
        <v>2.9060555830507484E-2</v>
      </c>
    </row>
    <row r="1268" spans="1:12" x14ac:dyDescent="0.2">
      <c r="A1268" s="78">
        <f t="shared" si="160"/>
        <v>304</v>
      </c>
      <c r="B1268" s="57" t="s">
        <v>1835</v>
      </c>
      <c r="C1268" s="57">
        <v>1486.9</v>
      </c>
      <c r="D1268" s="57"/>
      <c r="E1268" s="57"/>
      <c r="F1268" s="57">
        <f t="shared" si="154"/>
        <v>1486.9</v>
      </c>
      <c r="G1268" s="56">
        <f t="shared" si="159"/>
        <v>6.6358502108887392E-3</v>
      </c>
      <c r="H1268" s="321">
        <f t="shared" si="156"/>
        <v>25.269317603064319</v>
      </c>
      <c r="I1268" s="54">
        <f t="shared" si="155"/>
        <v>5.5592498726741502</v>
      </c>
      <c r="J1268" s="54">
        <f t="shared" si="157"/>
        <v>12.002925861455552</v>
      </c>
      <c r="K1268" s="142">
        <v>0.37864712718756327</v>
      </c>
      <c r="L1268" s="56">
        <f t="shared" si="158"/>
        <v>2.9060555830507484E-2</v>
      </c>
    </row>
    <row r="1269" spans="1:12" x14ac:dyDescent="0.2">
      <c r="A1269" s="78">
        <f t="shared" si="160"/>
        <v>305</v>
      </c>
      <c r="B1269" s="57" t="s">
        <v>1836</v>
      </c>
      <c r="C1269" s="57">
        <v>252.3</v>
      </c>
      <c r="D1269" s="57"/>
      <c r="E1269" s="57"/>
      <c r="F1269" s="57">
        <f t="shared" si="154"/>
        <v>252.3</v>
      </c>
      <c r="G1269" s="56">
        <f t="shared" si="159"/>
        <v>1.1259835955391949E-3</v>
      </c>
      <c r="H1269" s="321">
        <f t="shared" si="156"/>
        <v>4.287745531813254</v>
      </c>
      <c r="I1269" s="54">
        <f t="shared" si="155"/>
        <v>0.94330401699891586</v>
      </c>
      <c r="J1269" s="54">
        <f t="shared" si="157"/>
        <v>2.0366791276112957</v>
      </c>
      <c r="K1269" s="142">
        <v>6.4249559613573343E-2</v>
      </c>
      <c r="L1269" s="56">
        <f t="shared" si="158"/>
        <v>2.9060555830507484E-2</v>
      </c>
    </row>
    <row r="1270" spans="1:12" x14ac:dyDescent="0.2">
      <c r="A1270" s="78">
        <f t="shared" si="160"/>
        <v>306</v>
      </c>
      <c r="B1270" s="57" t="s">
        <v>1837</v>
      </c>
      <c r="C1270" s="57">
        <v>127.4</v>
      </c>
      <c r="D1270" s="57"/>
      <c r="E1270" s="57">
        <v>58.5</v>
      </c>
      <c r="F1270" s="57">
        <f t="shared" si="154"/>
        <v>185.9</v>
      </c>
      <c r="G1270" s="56">
        <f t="shared" si="159"/>
        <v>8.2964863420822955E-4</v>
      </c>
      <c r="H1270" s="321">
        <f t="shared" si="156"/>
        <v>3.159301999064938</v>
      </c>
      <c r="I1270" s="54">
        <f t="shared" si="155"/>
        <v>0.69504643979428637</v>
      </c>
      <c r="J1270" s="54">
        <f t="shared" si="157"/>
        <v>1.5006684495558456</v>
      </c>
      <c r="K1270" s="142">
        <v>4.734044047627145E-2</v>
      </c>
      <c r="L1270" s="56">
        <f t="shared" si="158"/>
        <v>2.9060555830507488E-2</v>
      </c>
    </row>
    <row r="1271" spans="1:12" x14ac:dyDescent="0.2">
      <c r="A1271" s="78">
        <f t="shared" si="160"/>
        <v>307</v>
      </c>
      <c r="B1271" s="57" t="s">
        <v>1838</v>
      </c>
      <c r="C1271" s="57">
        <v>148.4</v>
      </c>
      <c r="D1271" s="57"/>
      <c r="E1271" s="57"/>
      <c r="F1271" s="57">
        <f t="shared" si="154"/>
        <v>148.4</v>
      </c>
      <c r="G1271" s="56">
        <f t="shared" si="159"/>
        <v>6.622907870710127E-4</v>
      </c>
      <c r="H1271" s="321">
        <f t="shared" si="156"/>
        <v>2.5220033171664165</v>
      </c>
      <c r="I1271" s="54">
        <f t="shared" si="155"/>
        <v>0.55484072977661159</v>
      </c>
      <c r="J1271" s="54">
        <f t="shared" si="157"/>
        <v>1.1979515756540478</v>
      </c>
      <c r="K1271" s="142">
        <v>3.7790862650234978E-2</v>
      </c>
      <c r="L1271" s="56">
        <f t="shared" si="158"/>
        <v>2.9060555830507481E-2</v>
      </c>
    </row>
    <row r="1272" spans="1:12" x14ac:dyDescent="0.2">
      <c r="A1272" s="78">
        <f t="shared" si="160"/>
        <v>308</v>
      </c>
      <c r="B1272" s="57" t="s">
        <v>1839</v>
      </c>
      <c r="C1272" s="57">
        <v>166</v>
      </c>
      <c r="D1272" s="57"/>
      <c r="E1272" s="57"/>
      <c r="F1272" s="57">
        <f t="shared" si="154"/>
        <v>166</v>
      </c>
      <c r="G1272" s="56">
        <f t="shared" si="159"/>
        <v>7.4083740332741318E-4</v>
      </c>
      <c r="H1272" s="321">
        <f t="shared" si="156"/>
        <v>2.8211088318707893</v>
      </c>
      <c r="I1272" s="54">
        <f t="shared" si="155"/>
        <v>0.62064394301157366</v>
      </c>
      <c r="J1272" s="54">
        <f t="shared" si="157"/>
        <v>1.3400266951386248</v>
      </c>
      <c r="K1272" s="142">
        <v>4.2272797843254759E-2</v>
      </c>
      <c r="L1272" s="56">
        <f t="shared" si="158"/>
        <v>2.9060555830507488E-2</v>
      </c>
    </row>
    <row r="1273" spans="1:12" x14ac:dyDescent="0.2">
      <c r="A1273" s="78">
        <f t="shared" si="160"/>
        <v>309</v>
      </c>
      <c r="B1273" s="57" t="s">
        <v>1840</v>
      </c>
      <c r="C1273" s="57">
        <v>1491.85</v>
      </c>
      <c r="D1273" s="57"/>
      <c r="E1273" s="57">
        <v>243</v>
      </c>
      <c r="F1273" s="57">
        <f t="shared" si="154"/>
        <v>1734.85</v>
      </c>
      <c r="G1273" s="56">
        <f t="shared" si="159"/>
        <v>7.7424202961600156E-3</v>
      </c>
      <c r="H1273" s="321">
        <f t="shared" si="156"/>
        <v>29.48313648777734</v>
      </c>
      <c r="I1273" s="54">
        <f t="shared" si="155"/>
        <v>6.4862900273110151</v>
      </c>
      <c r="J1273" s="54">
        <f t="shared" si="157"/>
        <v>14.004489831694237</v>
      </c>
      <c r="K1273" s="142">
        <v>0.44178893577331635</v>
      </c>
      <c r="L1273" s="56">
        <f t="shared" si="158"/>
        <v>2.9060555830507488E-2</v>
      </c>
    </row>
    <row r="1274" spans="1:12" x14ac:dyDescent="0.2">
      <c r="A1274" s="78">
        <f t="shared" si="160"/>
        <v>310</v>
      </c>
      <c r="B1274" s="57" t="s">
        <v>1841</v>
      </c>
      <c r="C1274" s="57">
        <v>213.8</v>
      </c>
      <c r="D1274" s="57"/>
      <c r="E1274" s="57"/>
      <c r="F1274" s="57">
        <f t="shared" si="154"/>
        <v>213.8</v>
      </c>
      <c r="G1274" s="56">
        <f t="shared" si="159"/>
        <v>9.5416287247831891E-4</v>
      </c>
      <c r="H1274" s="321">
        <f t="shared" si="156"/>
        <v>3.6334522183974385</v>
      </c>
      <c r="I1274" s="54">
        <f t="shared" si="155"/>
        <v>0.79935948804743651</v>
      </c>
      <c r="J1274" s="54">
        <f t="shared" si="157"/>
        <v>1.7258898037387831</v>
      </c>
      <c r="K1274" s="142">
        <v>5.4445326378842578E-2</v>
      </c>
      <c r="L1274" s="56">
        <f t="shared" si="158"/>
        <v>2.9060555830507484E-2</v>
      </c>
    </row>
    <row r="1275" spans="1:12" x14ac:dyDescent="0.2">
      <c r="A1275" s="78">
        <f t="shared" si="160"/>
        <v>311</v>
      </c>
      <c r="B1275" s="57" t="s">
        <v>1842</v>
      </c>
      <c r="C1275" s="57">
        <v>123.2</v>
      </c>
      <c r="D1275" s="57"/>
      <c r="E1275" s="57"/>
      <c r="F1275" s="57">
        <f t="shared" si="154"/>
        <v>123.2</v>
      </c>
      <c r="G1275" s="56">
        <f t="shared" si="159"/>
        <v>5.4982631379480308E-4</v>
      </c>
      <c r="H1275" s="321">
        <f t="shared" si="156"/>
        <v>2.09373860293061</v>
      </c>
      <c r="I1275" s="54">
        <f t="shared" si="155"/>
        <v>0.4606224926447342</v>
      </c>
      <c r="J1275" s="54">
        <f t="shared" si="157"/>
        <v>0.99452583639203973</v>
      </c>
      <c r="K1275" s="142">
        <v>3.1373546351138475E-2</v>
      </c>
      <c r="L1275" s="56">
        <f t="shared" si="158"/>
        <v>2.9060555830507484E-2</v>
      </c>
    </row>
    <row r="1276" spans="1:12" x14ac:dyDescent="0.2">
      <c r="A1276" s="78">
        <f t="shared" si="160"/>
        <v>312</v>
      </c>
      <c r="B1276" s="57" t="s">
        <v>264</v>
      </c>
      <c r="C1276" s="57">
        <v>187.1</v>
      </c>
      <c r="D1276" s="57"/>
      <c r="E1276" s="57"/>
      <c r="F1276" s="57">
        <f t="shared" si="154"/>
        <v>187.1</v>
      </c>
      <c r="G1276" s="56">
        <f t="shared" si="159"/>
        <v>8.350040853166205E-4</v>
      </c>
      <c r="H1276" s="321">
        <f t="shared" si="156"/>
        <v>3.1796955568856911</v>
      </c>
      <c r="I1276" s="54">
        <f t="shared" si="155"/>
        <v>0.69953302251485205</v>
      </c>
      <c r="J1276" s="54">
        <f t="shared" si="157"/>
        <v>1.5103553895207031</v>
      </c>
      <c r="K1276" s="142">
        <v>4.7646026966704613E-2</v>
      </c>
      <c r="L1276" s="56">
        <f t="shared" si="158"/>
        <v>2.9060555830507491E-2</v>
      </c>
    </row>
    <row r="1277" spans="1:12" x14ac:dyDescent="0.2">
      <c r="A1277" s="78">
        <f t="shared" si="160"/>
        <v>313</v>
      </c>
      <c r="B1277" s="57" t="s">
        <v>265</v>
      </c>
      <c r="C1277" s="57">
        <v>120.6</v>
      </c>
      <c r="D1277" s="57"/>
      <c r="E1277" s="57"/>
      <c r="F1277" s="57">
        <f t="shared" si="154"/>
        <v>120.6</v>
      </c>
      <c r="G1277" s="56">
        <f t="shared" si="159"/>
        <v>5.3822283639328925E-4</v>
      </c>
      <c r="H1277" s="321">
        <f t="shared" si="156"/>
        <v>2.0495525609856453</v>
      </c>
      <c r="I1277" s="54">
        <f t="shared" si="155"/>
        <v>0.45090156341684196</v>
      </c>
      <c r="J1277" s="54">
        <f t="shared" si="157"/>
        <v>0.97353746646818151</v>
      </c>
      <c r="K1277" s="142">
        <v>3.0711442288533276E-2</v>
      </c>
      <c r="L1277" s="56">
        <f t="shared" si="158"/>
        <v>2.9060555830507477E-2</v>
      </c>
    </row>
    <row r="1278" spans="1:12" x14ac:dyDescent="0.2">
      <c r="A1278" s="78">
        <f t="shared" si="160"/>
        <v>314</v>
      </c>
      <c r="B1278" s="57" t="s">
        <v>266</v>
      </c>
      <c r="C1278" s="57">
        <v>151.1</v>
      </c>
      <c r="D1278" s="57"/>
      <c r="E1278" s="57"/>
      <c r="F1278" s="57">
        <f t="shared" si="154"/>
        <v>151.1</v>
      </c>
      <c r="G1278" s="56">
        <f t="shared" si="159"/>
        <v>6.7434055206489233E-4</v>
      </c>
      <c r="H1278" s="321">
        <f t="shared" si="156"/>
        <v>2.56788882226311</v>
      </c>
      <c r="I1278" s="54">
        <f t="shared" si="155"/>
        <v>0.56493554089788423</v>
      </c>
      <c r="J1278" s="54">
        <f t="shared" si="157"/>
        <v>1.2197471905749773</v>
      </c>
      <c r="K1278" s="142">
        <v>3.8478432253709602E-2</v>
      </c>
      <c r="L1278" s="56">
        <f t="shared" si="158"/>
        <v>2.9060555830507484E-2</v>
      </c>
    </row>
    <row r="1279" spans="1:12" x14ac:dyDescent="0.2">
      <c r="A1279" s="78">
        <f t="shared" si="160"/>
        <v>315</v>
      </c>
      <c r="B1279" s="57" t="s">
        <v>267</v>
      </c>
      <c r="C1279" s="57">
        <v>96</v>
      </c>
      <c r="D1279" s="57"/>
      <c r="E1279" s="57"/>
      <c r="F1279" s="57">
        <f t="shared" si="154"/>
        <v>96</v>
      </c>
      <c r="G1279" s="56">
        <f t="shared" si="159"/>
        <v>4.284360886712751E-4</v>
      </c>
      <c r="H1279" s="321">
        <f t="shared" si="156"/>
        <v>1.6314846256602156</v>
      </c>
      <c r="I1279" s="54">
        <f t="shared" si="155"/>
        <v>0.35892661764524741</v>
      </c>
      <c r="J1279" s="54">
        <f t="shared" si="157"/>
        <v>0.7749551971886024</v>
      </c>
      <c r="K1279" s="142">
        <v>2.4446919234653353E-2</v>
      </c>
      <c r="L1279" s="56">
        <f t="shared" si="158"/>
        <v>2.9060555830507488E-2</v>
      </c>
    </row>
    <row r="1280" spans="1:12" x14ac:dyDescent="0.2">
      <c r="A1280" s="78">
        <f t="shared" si="160"/>
        <v>316</v>
      </c>
      <c r="B1280" s="57" t="s">
        <v>268</v>
      </c>
      <c r="C1280" s="57">
        <v>145.9</v>
      </c>
      <c r="D1280" s="57"/>
      <c r="E1280" s="57"/>
      <c r="F1280" s="57">
        <f t="shared" si="154"/>
        <v>145.9</v>
      </c>
      <c r="G1280" s="56">
        <f t="shared" si="159"/>
        <v>6.5113359726186499E-4</v>
      </c>
      <c r="H1280" s="321">
        <f t="shared" si="156"/>
        <v>2.479516738373182</v>
      </c>
      <c r="I1280" s="54">
        <f t="shared" si="155"/>
        <v>0.54549368244210006</v>
      </c>
      <c r="J1280" s="54">
        <f t="shared" si="157"/>
        <v>1.1777704507272615</v>
      </c>
      <c r="K1280" s="142">
        <v>3.7154224128499211E-2</v>
      </c>
      <c r="L1280" s="56">
        <f t="shared" si="158"/>
        <v>2.9060555830507488E-2</v>
      </c>
    </row>
    <row r="1281" spans="1:12" x14ac:dyDescent="0.2">
      <c r="A1281" s="78">
        <f t="shared" si="160"/>
        <v>317</v>
      </c>
      <c r="B1281" s="57" t="s">
        <v>269</v>
      </c>
      <c r="C1281" s="57">
        <v>184.6</v>
      </c>
      <c r="D1281" s="57"/>
      <c r="E1281" s="57"/>
      <c r="F1281" s="57">
        <f t="shared" si="154"/>
        <v>184.6</v>
      </c>
      <c r="G1281" s="56">
        <f t="shared" si="159"/>
        <v>8.2384689550747269E-4</v>
      </c>
      <c r="H1281" s="321">
        <f t="shared" si="156"/>
        <v>3.1372089780924561</v>
      </c>
      <c r="I1281" s="54">
        <f t="shared" si="155"/>
        <v>0.69018597518034031</v>
      </c>
      <c r="J1281" s="54">
        <f t="shared" si="157"/>
        <v>1.4901742645939167</v>
      </c>
      <c r="K1281" s="142">
        <v>4.7009388444968853E-2</v>
      </c>
      <c r="L1281" s="56">
        <f t="shared" si="158"/>
        <v>2.9060555830507491E-2</v>
      </c>
    </row>
    <row r="1282" spans="1:12" x14ac:dyDescent="0.2">
      <c r="A1282" s="78">
        <f t="shared" si="160"/>
        <v>318</v>
      </c>
      <c r="B1282" s="57" t="s">
        <v>270</v>
      </c>
      <c r="C1282" s="57">
        <v>185.1</v>
      </c>
      <c r="D1282" s="57"/>
      <c r="E1282" s="57"/>
      <c r="F1282" s="57">
        <f t="shared" si="154"/>
        <v>185.1</v>
      </c>
      <c r="G1282" s="56">
        <f t="shared" si="159"/>
        <v>8.2607833346930225E-4</v>
      </c>
      <c r="H1282" s="321">
        <f t="shared" si="156"/>
        <v>3.1457062938511031</v>
      </c>
      <c r="I1282" s="54">
        <f t="shared" si="155"/>
        <v>0.6920553846472427</v>
      </c>
      <c r="J1282" s="54">
        <f t="shared" si="157"/>
        <v>1.4942104895792738</v>
      </c>
      <c r="K1282" s="142">
        <v>4.7136716149315999E-2</v>
      </c>
      <c r="L1282" s="56">
        <f t="shared" si="158"/>
        <v>2.9060555830507488E-2</v>
      </c>
    </row>
    <row r="1283" spans="1:12" x14ac:dyDescent="0.2">
      <c r="A1283" s="78">
        <f t="shared" si="160"/>
        <v>319</v>
      </c>
      <c r="B1283" s="57" t="s">
        <v>271</v>
      </c>
      <c r="C1283" s="57">
        <v>190.2</v>
      </c>
      <c r="D1283" s="57"/>
      <c r="E1283" s="57"/>
      <c r="F1283" s="57">
        <f t="shared" ref="F1283:F1314" si="161">C1283+D1283+E1283</f>
        <v>190.2</v>
      </c>
      <c r="G1283" s="56">
        <f t="shared" si="159"/>
        <v>8.4883900067996368E-4</v>
      </c>
      <c r="H1283" s="321">
        <f t="shared" si="156"/>
        <v>3.2323789145893018</v>
      </c>
      <c r="I1283" s="54">
        <f t="shared" si="155"/>
        <v>0.71112336120964637</v>
      </c>
      <c r="J1283" s="54">
        <f t="shared" si="157"/>
        <v>1.5353799844299183</v>
      </c>
      <c r="K1283" s="142">
        <v>4.8435458733656955E-2</v>
      </c>
      <c r="L1283" s="56">
        <f t="shared" si="158"/>
        <v>2.9060555830507484E-2</v>
      </c>
    </row>
    <row r="1284" spans="1:12" x14ac:dyDescent="0.2">
      <c r="A1284" s="78">
        <f t="shared" si="160"/>
        <v>320</v>
      </c>
      <c r="B1284" s="57" t="s">
        <v>272</v>
      </c>
      <c r="C1284" s="57">
        <v>90</v>
      </c>
      <c r="D1284" s="57"/>
      <c r="E1284" s="57"/>
      <c r="F1284" s="57">
        <f t="shared" si="161"/>
        <v>90</v>
      </c>
      <c r="G1284" s="56">
        <f t="shared" si="159"/>
        <v>4.0165883312932041E-4</v>
      </c>
      <c r="H1284" s="321">
        <f t="shared" si="156"/>
        <v>1.5295168365564522</v>
      </c>
      <c r="I1284" s="54">
        <f t="shared" ref="I1284:I1329" si="162">H1284*0.22</f>
        <v>0.33649370404241946</v>
      </c>
      <c r="J1284" s="54">
        <f t="shared" si="157"/>
        <v>0.72652049736431479</v>
      </c>
      <c r="K1284" s="142">
        <v>2.2918986782487518E-2</v>
      </c>
      <c r="L1284" s="56">
        <f t="shared" si="158"/>
        <v>2.9060555830507488E-2</v>
      </c>
    </row>
    <row r="1285" spans="1:12" x14ac:dyDescent="0.2">
      <c r="A1285" s="78">
        <f t="shared" si="160"/>
        <v>321</v>
      </c>
      <c r="B1285" s="57" t="s">
        <v>273</v>
      </c>
      <c r="C1285" s="57">
        <v>113.2</v>
      </c>
      <c r="D1285" s="57"/>
      <c r="E1285" s="57"/>
      <c r="F1285" s="57">
        <f t="shared" si="161"/>
        <v>113.2</v>
      </c>
      <c r="G1285" s="56">
        <f t="shared" si="159"/>
        <v>5.0519755455821183E-4</v>
      </c>
      <c r="H1285" s="321">
        <f t="shared" ref="H1285:H1329" si="163">G1285*3808</f>
        <v>1.9237922877576707</v>
      </c>
      <c r="I1285" s="54">
        <f t="shared" si="162"/>
        <v>0.42323430330668754</v>
      </c>
      <c r="J1285" s="54">
        <f t="shared" ref="J1285:J1329" si="164">H1285*0.475</f>
        <v>0.91380133668489361</v>
      </c>
      <c r="K1285" s="142">
        <v>2.8826992264195411E-2</v>
      </c>
      <c r="L1285" s="56">
        <f t="shared" ref="L1285:L1330" si="165">(H1285+I1285+J1285+K1285)/F1285</f>
        <v>2.9060555830507484E-2</v>
      </c>
    </row>
    <row r="1286" spans="1:12" x14ac:dyDescent="0.2">
      <c r="A1286" s="78">
        <f t="shared" si="160"/>
        <v>322</v>
      </c>
      <c r="B1286" s="57" t="s">
        <v>274</v>
      </c>
      <c r="C1286" s="57">
        <v>125.7</v>
      </c>
      <c r="D1286" s="57"/>
      <c r="E1286" s="57"/>
      <c r="F1286" s="57">
        <f t="shared" si="161"/>
        <v>125.7</v>
      </c>
      <c r="G1286" s="56">
        <f t="shared" ref="G1286:G1329" si="166">1/224070.76*F1286</f>
        <v>5.6098350360395078E-4</v>
      </c>
      <c r="H1286" s="321">
        <f t="shared" si="163"/>
        <v>2.1362251817238445</v>
      </c>
      <c r="I1286" s="54">
        <f t="shared" si="162"/>
        <v>0.46996953997924579</v>
      </c>
      <c r="J1286" s="54">
        <f t="shared" si="164"/>
        <v>1.014706961318826</v>
      </c>
      <c r="K1286" s="142">
        <v>3.2010184872874235E-2</v>
      </c>
      <c r="L1286" s="56">
        <f t="shared" si="165"/>
        <v>2.9060555830507484E-2</v>
      </c>
    </row>
    <row r="1287" spans="1:12" x14ac:dyDescent="0.2">
      <c r="A1287" s="78">
        <f t="shared" ref="A1287:A1329" si="167">A1286+1</f>
        <v>323</v>
      </c>
      <c r="B1287" s="57" t="s">
        <v>275</v>
      </c>
      <c r="C1287" s="57">
        <v>385.4</v>
      </c>
      <c r="D1287" s="57"/>
      <c r="E1287" s="57"/>
      <c r="F1287" s="57">
        <f t="shared" si="161"/>
        <v>385.4</v>
      </c>
      <c r="G1287" s="56">
        <f t="shared" si="166"/>
        <v>1.719992380978223E-3</v>
      </c>
      <c r="H1287" s="321">
        <f t="shared" si="163"/>
        <v>6.5497309867650735</v>
      </c>
      <c r="I1287" s="54">
        <f t="shared" si="162"/>
        <v>1.4409408170883162</v>
      </c>
      <c r="J1287" s="54">
        <f t="shared" si="164"/>
        <v>3.1111222187134095</v>
      </c>
      <c r="K1287" s="142">
        <v>9.8144194510785432E-2</v>
      </c>
      <c r="L1287" s="56">
        <f t="shared" si="165"/>
        <v>2.9060555830507488E-2</v>
      </c>
    </row>
    <row r="1288" spans="1:12" x14ac:dyDescent="0.2">
      <c r="A1288" s="78">
        <f t="shared" si="167"/>
        <v>324</v>
      </c>
      <c r="B1288" s="57" t="s">
        <v>276</v>
      </c>
      <c r="C1288" s="57">
        <v>133.4</v>
      </c>
      <c r="D1288" s="57"/>
      <c r="E1288" s="57"/>
      <c r="F1288" s="57">
        <f t="shared" si="161"/>
        <v>133.4</v>
      </c>
      <c r="G1288" s="56">
        <f t="shared" si="166"/>
        <v>5.9534764821612604E-4</v>
      </c>
      <c r="H1288" s="321">
        <f t="shared" si="163"/>
        <v>2.2670838444070078</v>
      </c>
      <c r="I1288" s="54">
        <f t="shared" si="162"/>
        <v>0.4987584457695417</v>
      </c>
      <c r="J1288" s="54">
        <f t="shared" si="164"/>
        <v>1.0768648260933287</v>
      </c>
      <c r="K1288" s="142">
        <v>3.3971031519820394E-2</v>
      </c>
      <c r="L1288" s="56">
        <f t="shared" si="165"/>
        <v>2.9060555830507484E-2</v>
      </c>
    </row>
    <row r="1289" spans="1:12" x14ac:dyDescent="0.2">
      <c r="A1289" s="78">
        <f t="shared" si="167"/>
        <v>325</v>
      </c>
      <c r="B1289" s="57" t="s">
        <v>277</v>
      </c>
      <c r="C1289" s="57">
        <v>197.2</v>
      </c>
      <c r="D1289" s="57"/>
      <c r="E1289" s="57"/>
      <c r="F1289" s="57">
        <f t="shared" si="161"/>
        <v>197.2</v>
      </c>
      <c r="G1289" s="56">
        <f t="shared" si="166"/>
        <v>8.8007913214557755E-4</v>
      </c>
      <c r="H1289" s="321">
        <f t="shared" si="163"/>
        <v>3.3513413352103592</v>
      </c>
      <c r="I1289" s="54">
        <f t="shared" si="162"/>
        <v>0.737295093746279</v>
      </c>
      <c r="J1289" s="54">
        <f t="shared" si="164"/>
        <v>1.5918871342249206</v>
      </c>
      <c r="K1289" s="142">
        <v>5.0218046594517098E-2</v>
      </c>
      <c r="L1289" s="56">
        <f t="shared" si="165"/>
        <v>2.9060555830507488E-2</v>
      </c>
    </row>
    <row r="1290" spans="1:12" x14ac:dyDescent="0.2">
      <c r="A1290" s="78">
        <f t="shared" si="167"/>
        <v>326</v>
      </c>
      <c r="B1290" s="57" t="s">
        <v>278</v>
      </c>
      <c r="C1290" s="57">
        <v>752.2</v>
      </c>
      <c r="D1290" s="57"/>
      <c r="E1290" s="57">
        <v>270.8</v>
      </c>
      <c r="F1290" s="57">
        <f t="shared" si="161"/>
        <v>1023</v>
      </c>
      <c r="G1290" s="56">
        <f t="shared" si="166"/>
        <v>4.5655220699032748E-3</v>
      </c>
      <c r="H1290" s="321">
        <f t="shared" si="163"/>
        <v>17.38550804219167</v>
      </c>
      <c r="I1290" s="54">
        <f t="shared" si="162"/>
        <v>3.8248117692821677</v>
      </c>
      <c r="J1290" s="54">
        <f t="shared" si="164"/>
        <v>8.2581163200410437</v>
      </c>
      <c r="K1290" s="142">
        <v>0.26051248309427477</v>
      </c>
      <c r="L1290" s="56">
        <f t="shared" si="165"/>
        <v>2.9060555830507484E-2</v>
      </c>
    </row>
    <row r="1291" spans="1:12" x14ac:dyDescent="0.2">
      <c r="A1291" s="78">
        <f t="shared" si="167"/>
        <v>327</v>
      </c>
      <c r="B1291" s="57" t="s">
        <v>279</v>
      </c>
      <c r="C1291" s="57">
        <v>41.8</v>
      </c>
      <c r="D1291" s="57"/>
      <c r="E1291" s="57"/>
      <c r="F1291" s="57">
        <f t="shared" si="161"/>
        <v>41.8</v>
      </c>
      <c r="G1291" s="56">
        <f t="shared" si="166"/>
        <v>1.8654821360895101E-4</v>
      </c>
      <c r="H1291" s="321">
        <f t="shared" si="163"/>
        <v>0.71037559742288547</v>
      </c>
      <c r="I1291" s="54">
        <f t="shared" si="162"/>
        <v>0.15628263143303481</v>
      </c>
      <c r="J1291" s="54">
        <f t="shared" si="164"/>
        <v>0.3374284087758706</v>
      </c>
      <c r="K1291" s="142">
        <v>1.064459608342198E-2</v>
      </c>
      <c r="L1291" s="56">
        <f t="shared" si="165"/>
        <v>2.9060555830507488E-2</v>
      </c>
    </row>
    <row r="1292" spans="1:12" x14ac:dyDescent="0.2">
      <c r="A1292" s="78">
        <f t="shared" si="167"/>
        <v>328</v>
      </c>
      <c r="B1292" s="57" t="s">
        <v>280</v>
      </c>
      <c r="C1292" s="57">
        <v>144.19999999999999</v>
      </c>
      <c r="D1292" s="57"/>
      <c r="E1292" s="57"/>
      <c r="F1292" s="57">
        <f t="shared" si="161"/>
        <v>144.19999999999999</v>
      </c>
      <c r="G1292" s="56">
        <f t="shared" si="166"/>
        <v>6.4354670819164437E-4</v>
      </c>
      <c r="H1292" s="321">
        <f t="shared" si="163"/>
        <v>2.450625864793782</v>
      </c>
      <c r="I1292" s="54">
        <f t="shared" si="162"/>
        <v>0.53913769025463198</v>
      </c>
      <c r="J1292" s="54">
        <f t="shared" si="164"/>
        <v>1.1640472857770463</v>
      </c>
      <c r="K1292" s="142">
        <v>3.6721309933718894E-2</v>
      </c>
      <c r="L1292" s="56">
        <f t="shared" si="165"/>
        <v>2.9060555830507484E-2</v>
      </c>
    </row>
    <row r="1293" spans="1:12" x14ac:dyDescent="0.2">
      <c r="A1293" s="78">
        <f t="shared" si="167"/>
        <v>329</v>
      </c>
      <c r="B1293" s="57" t="s">
        <v>281</v>
      </c>
      <c r="C1293" s="57">
        <v>378.5</v>
      </c>
      <c r="D1293" s="57"/>
      <c r="E1293" s="57"/>
      <c r="F1293" s="57">
        <f t="shared" si="161"/>
        <v>378.5</v>
      </c>
      <c r="G1293" s="56">
        <f t="shared" si="166"/>
        <v>1.6891985371049751E-3</v>
      </c>
      <c r="H1293" s="321">
        <f t="shared" si="163"/>
        <v>6.4324680292957455</v>
      </c>
      <c r="I1293" s="54">
        <f t="shared" si="162"/>
        <v>1.4151429664450641</v>
      </c>
      <c r="J1293" s="54">
        <f t="shared" si="164"/>
        <v>3.055422313915479</v>
      </c>
      <c r="K1293" s="142">
        <v>9.6387072190794745E-2</v>
      </c>
      <c r="L1293" s="56">
        <f t="shared" si="165"/>
        <v>2.9060555830507488E-2</v>
      </c>
    </row>
    <row r="1294" spans="1:12" x14ac:dyDescent="0.2">
      <c r="A1294" s="78">
        <f t="shared" si="167"/>
        <v>330</v>
      </c>
      <c r="B1294" s="57" t="s">
        <v>282</v>
      </c>
      <c r="C1294" s="57">
        <v>145.9</v>
      </c>
      <c r="D1294" s="57"/>
      <c r="E1294" s="57"/>
      <c r="F1294" s="57">
        <f t="shared" si="161"/>
        <v>145.9</v>
      </c>
      <c r="G1294" s="56">
        <f t="shared" si="166"/>
        <v>6.5113359726186499E-4</v>
      </c>
      <c r="H1294" s="321">
        <f t="shared" si="163"/>
        <v>2.479516738373182</v>
      </c>
      <c r="I1294" s="54">
        <f t="shared" si="162"/>
        <v>0.54549368244210006</v>
      </c>
      <c r="J1294" s="54">
        <f t="shared" si="164"/>
        <v>1.1777704507272615</v>
      </c>
      <c r="K1294" s="142">
        <v>3.7154224128499211E-2</v>
      </c>
      <c r="L1294" s="56">
        <f t="shared" si="165"/>
        <v>2.9060555830507488E-2</v>
      </c>
    </row>
    <row r="1295" spans="1:12" x14ac:dyDescent="0.2">
      <c r="A1295" s="78">
        <f t="shared" si="167"/>
        <v>331</v>
      </c>
      <c r="B1295" s="57" t="s">
        <v>288</v>
      </c>
      <c r="C1295" s="57">
        <v>153</v>
      </c>
      <c r="D1295" s="57"/>
      <c r="E1295" s="57"/>
      <c r="F1295" s="57">
        <f t="shared" si="161"/>
        <v>153</v>
      </c>
      <c r="G1295" s="56">
        <f t="shared" si="166"/>
        <v>6.8282001631984467E-4</v>
      </c>
      <c r="H1295" s="321">
        <f t="shared" si="163"/>
        <v>2.6001786221459686</v>
      </c>
      <c r="I1295" s="54">
        <f t="shared" si="162"/>
        <v>0.57203929687211308</v>
      </c>
      <c r="J1295" s="54">
        <f t="shared" si="164"/>
        <v>1.2350848455193351</v>
      </c>
      <c r="K1295" s="142">
        <v>3.8962277530228781E-2</v>
      </c>
      <c r="L1295" s="56">
        <f t="shared" si="165"/>
        <v>2.9060555830507488E-2</v>
      </c>
    </row>
    <row r="1296" spans="1:12" x14ac:dyDescent="0.2">
      <c r="A1296" s="78">
        <f t="shared" si="167"/>
        <v>332</v>
      </c>
      <c r="B1296" s="57" t="s">
        <v>289</v>
      </c>
      <c r="C1296" s="57">
        <v>126.6</v>
      </c>
      <c r="D1296" s="57"/>
      <c r="E1296" s="57"/>
      <c r="F1296" s="57">
        <f t="shared" si="161"/>
        <v>126.6</v>
      </c>
      <c r="G1296" s="56">
        <f t="shared" si="166"/>
        <v>5.65000091935244E-4</v>
      </c>
      <c r="H1296" s="321">
        <f t="shared" si="163"/>
        <v>2.1515203500894091</v>
      </c>
      <c r="I1296" s="54">
        <f t="shared" si="162"/>
        <v>0.47333447701967002</v>
      </c>
      <c r="J1296" s="54">
        <f t="shared" si="164"/>
        <v>1.0219721662924692</v>
      </c>
      <c r="K1296" s="142">
        <v>3.2239374740699114E-2</v>
      </c>
      <c r="L1296" s="56">
        <f t="shared" si="165"/>
        <v>2.9060555830507484E-2</v>
      </c>
    </row>
    <row r="1297" spans="1:12" x14ac:dyDescent="0.2">
      <c r="A1297" s="78">
        <f t="shared" si="167"/>
        <v>333</v>
      </c>
      <c r="B1297" s="57" t="s">
        <v>290</v>
      </c>
      <c r="C1297" s="57">
        <v>251.9</v>
      </c>
      <c r="D1297" s="57"/>
      <c r="E1297" s="57"/>
      <c r="F1297" s="57">
        <f t="shared" si="161"/>
        <v>251.9</v>
      </c>
      <c r="G1297" s="56">
        <f t="shared" si="166"/>
        <v>1.1241984451697312E-3</v>
      </c>
      <c r="H1297" s="321">
        <f t="shared" si="163"/>
        <v>4.2809476792063368</v>
      </c>
      <c r="I1297" s="54">
        <f t="shared" si="162"/>
        <v>0.94180848942539408</v>
      </c>
      <c r="J1297" s="54">
        <f t="shared" si="164"/>
        <v>2.03345014762301</v>
      </c>
      <c r="K1297" s="142">
        <v>6.4147697450095617E-2</v>
      </c>
      <c r="L1297" s="56">
        <f t="shared" si="165"/>
        <v>2.9060555830507488E-2</v>
      </c>
    </row>
    <row r="1298" spans="1:12" x14ac:dyDescent="0.2">
      <c r="A1298" s="78">
        <f t="shared" si="167"/>
        <v>334</v>
      </c>
      <c r="B1298" s="57" t="s">
        <v>291</v>
      </c>
      <c r="C1298" s="57">
        <v>200.4</v>
      </c>
      <c r="D1298" s="57"/>
      <c r="E1298" s="57"/>
      <c r="F1298" s="57">
        <f t="shared" si="161"/>
        <v>200.4</v>
      </c>
      <c r="G1298" s="56">
        <f t="shared" si="166"/>
        <v>8.9436033510128675E-4</v>
      </c>
      <c r="H1298" s="321">
        <f t="shared" si="163"/>
        <v>3.4057241560657001</v>
      </c>
      <c r="I1298" s="54">
        <f t="shared" si="162"/>
        <v>0.74925931433445403</v>
      </c>
      <c r="J1298" s="54">
        <f t="shared" si="164"/>
        <v>1.6177189741312075</v>
      </c>
      <c r="K1298" s="142">
        <v>5.1032943902338881E-2</v>
      </c>
      <c r="L1298" s="56">
        <f t="shared" si="165"/>
        <v>2.9060555830507488E-2</v>
      </c>
    </row>
    <row r="1299" spans="1:12" x14ac:dyDescent="0.2">
      <c r="A1299" s="78">
        <f t="shared" si="167"/>
        <v>335</v>
      </c>
      <c r="B1299" s="57" t="s">
        <v>292</v>
      </c>
      <c r="C1299" s="57">
        <v>142.6</v>
      </c>
      <c r="D1299" s="57"/>
      <c r="E1299" s="57"/>
      <c r="F1299" s="57">
        <f t="shared" si="161"/>
        <v>142.6</v>
      </c>
      <c r="G1299" s="56">
        <f t="shared" si="166"/>
        <v>6.3640610671378988E-4</v>
      </c>
      <c r="H1299" s="321">
        <f t="shared" si="163"/>
        <v>2.4234344543661117</v>
      </c>
      <c r="I1299" s="54">
        <f t="shared" si="162"/>
        <v>0.53315557996054463</v>
      </c>
      <c r="J1299" s="54">
        <f t="shared" si="164"/>
        <v>1.1511313658239031</v>
      </c>
      <c r="K1299" s="142">
        <v>3.6313861279808006E-2</v>
      </c>
      <c r="L1299" s="56">
        <f t="shared" si="165"/>
        <v>2.9060555830507488E-2</v>
      </c>
    </row>
    <row r="1300" spans="1:12" x14ac:dyDescent="0.2">
      <c r="A1300" s="78">
        <f t="shared" si="167"/>
        <v>336</v>
      </c>
      <c r="B1300" s="57" t="s">
        <v>293</v>
      </c>
      <c r="C1300" s="57">
        <v>276.5</v>
      </c>
      <c r="D1300" s="57"/>
      <c r="E1300" s="57"/>
      <c r="F1300" s="57">
        <f t="shared" si="161"/>
        <v>276.5</v>
      </c>
      <c r="G1300" s="56">
        <f t="shared" si="166"/>
        <v>1.2339851928917455E-3</v>
      </c>
      <c r="H1300" s="321">
        <f t="shared" si="163"/>
        <v>4.699015614531767</v>
      </c>
      <c r="I1300" s="54">
        <f t="shared" si="162"/>
        <v>1.0337834351969888</v>
      </c>
      <c r="J1300" s="54">
        <f t="shared" si="164"/>
        <v>2.2320324169025891</v>
      </c>
      <c r="K1300" s="142">
        <v>7.0412220503975539E-2</v>
      </c>
      <c r="L1300" s="56">
        <f t="shared" si="165"/>
        <v>2.9060555830507488E-2</v>
      </c>
    </row>
    <row r="1301" spans="1:12" x14ac:dyDescent="0.2">
      <c r="A1301" s="78">
        <f t="shared" si="167"/>
        <v>337</v>
      </c>
      <c r="B1301" s="57" t="s">
        <v>294</v>
      </c>
      <c r="C1301" s="57">
        <v>214.3</v>
      </c>
      <c r="D1301" s="57"/>
      <c r="E1301" s="57"/>
      <c r="F1301" s="57">
        <f t="shared" si="161"/>
        <v>214.3</v>
      </c>
      <c r="G1301" s="56">
        <f t="shared" si="166"/>
        <v>9.5639431044014847E-4</v>
      </c>
      <c r="H1301" s="321">
        <f t="shared" si="163"/>
        <v>3.6419495341560855</v>
      </c>
      <c r="I1301" s="54">
        <f t="shared" si="162"/>
        <v>0.80122889751433879</v>
      </c>
      <c r="J1301" s="54">
        <f t="shared" si="164"/>
        <v>1.7299260287241405</v>
      </c>
      <c r="K1301" s="142">
        <v>5.4572654083189724E-2</v>
      </c>
      <c r="L1301" s="56">
        <f t="shared" si="165"/>
        <v>2.9060555830507484E-2</v>
      </c>
    </row>
    <row r="1302" spans="1:12" x14ac:dyDescent="0.2">
      <c r="A1302" s="78">
        <f t="shared" si="167"/>
        <v>338</v>
      </c>
      <c r="B1302" s="57" t="s">
        <v>295</v>
      </c>
      <c r="C1302" s="57">
        <v>219.5</v>
      </c>
      <c r="D1302" s="57"/>
      <c r="E1302" s="57"/>
      <c r="F1302" s="57">
        <f t="shared" si="161"/>
        <v>219.5</v>
      </c>
      <c r="G1302" s="56">
        <f t="shared" si="166"/>
        <v>9.7960126524317581E-4</v>
      </c>
      <c r="H1302" s="321">
        <f t="shared" si="163"/>
        <v>3.7303216180460135</v>
      </c>
      <c r="I1302" s="54">
        <f t="shared" si="162"/>
        <v>0.82067075597012296</v>
      </c>
      <c r="J1302" s="54">
        <f t="shared" si="164"/>
        <v>1.7719027685718562</v>
      </c>
      <c r="K1302" s="142">
        <v>5.5896862208400115E-2</v>
      </c>
      <c r="L1302" s="56">
        <f t="shared" si="165"/>
        <v>2.9060555830507484E-2</v>
      </c>
    </row>
    <row r="1303" spans="1:12" x14ac:dyDescent="0.2">
      <c r="A1303" s="78">
        <f t="shared" si="167"/>
        <v>339</v>
      </c>
      <c r="B1303" s="57" t="s">
        <v>296</v>
      </c>
      <c r="C1303" s="57">
        <v>139.69999999999999</v>
      </c>
      <c r="D1303" s="57"/>
      <c r="E1303" s="57"/>
      <c r="F1303" s="57">
        <f t="shared" si="161"/>
        <v>139.69999999999999</v>
      </c>
      <c r="G1303" s="56">
        <f t="shared" si="166"/>
        <v>6.2346376653517842E-4</v>
      </c>
      <c r="H1303" s="321">
        <f t="shared" si="163"/>
        <v>2.3741500229659596</v>
      </c>
      <c r="I1303" s="54">
        <f t="shared" si="162"/>
        <v>0.5223130050525111</v>
      </c>
      <c r="J1303" s="54">
        <f t="shared" si="164"/>
        <v>1.1277212609088307</v>
      </c>
      <c r="K1303" s="142">
        <v>3.5575360594594513E-2</v>
      </c>
      <c r="L1303" s="56">
        <f t="shared" si="165"/>
        <v>2.9060555830507491E-2</v>
      </c>
    </row>
    <row r="1304" spans="1:12" x14ac:dyDescent="0.2">
      <c r="A1304" s="78">
        <f t="shared" si="167"/>
        <v>340</v>
      </c>
      <c r="B1304" s="57" t="s">
        <v>297</v>
      </c>
      <c r="C1304" s="57">
        <v>207.5</v>
      </c>
      <c r="D1304" s="57"/>
      <c r="E1304" s="57"/>
      <c r="F1304" s="57">
        <f t="shared" si="161"/>
        <v>207.5</v>
      </c>
      <c r="G1304" s="56">
        <f t="shared" si="166"/>
        <v>9.2604675415926643E-4</v>
      </c>
      <c r="H1304" s="321">
        <f t="shared" si="163"/>
        <v>3.5263860398384868</v>
      </c>
      <c r="I1304" s="54">
        <f t="shared" si="162"/>
        <v>0.77580492876446705</v>
      </c>
      <c r="J1304" s="54">
        <f t="shared" si="164"/>
        <v>1.675033368923281</v>
      </c>
      <c r="K1304" s="142">
        <v>5.2840997304068452E-2</v>
      </c>
      <c r="L1304" s="56">
        <f t="shared" si="165"/>
        <v>2.9060555830507488E-2</v>
      </c>
    </row>
    <row r="1305" spans="1:12" x14ac:dyDescent="0.2">
      <c r="A1305" s="78">
        <f t="shared" si="167"/>
        <v>341</v>
      </c>
      <c r="B1305" s="57" t="s">
        <v>298</v>
      </c>
      <c r="C1305" s="57">
        <v>1523.2</v>
      </c>
      <c r="D1305" s="57"/>
      <c r="E1305" s="57"/>
      <c r="F1305" s="57">
        <f t="shared" si="161"/>
        <v>1523.2</v>
      </c>
      <c r="G1305" s="56">
        <f t="shared" si="166"/>
        <v>6.7978526069175649E-3</v>
      </c>
      <c r="H1305" s="321">
        <f t="shared" si="163"/>
        <v>25.886222727142087</v>
      </c>
      <c r="I1305" s="54">
        <f t="shared" si="162"/>
        <v>5.6949689999712589</v>
      </c>
      <c r="J1305" s="54">
        <f t="shared" si="164"/>
        <v>12.295955795392491</v>
      </c>
      <c r="K1305" s="142">
        <v>0.38789111852316654</v>
      </c>
      <c r="L1305" s="56">
        <f t="shared" si="165"/>
        <v>2.9060555830507484E-2</v>
      </c>
    </row>
    <row r="1306" spans="1:12" x14ac:dyDescent="0.2">
      <c r="A1306" s="78">
        <f t="shared" si="167"/>
        <v>342</v>
      </c>
      <c r="B1306" s="57" t="s">
        <v>299</v>
      </c>
      <c r="C1306" s="57">
        <v>747.1</v>
      </c>
      <c r="D1306" s="57"/>
      <c r="E1306" s="57"/>
      <c r="F1306" s="57">
        <f t="shared" si="161"/>
        <v>747.1</v>
      </c>
      <c r="G1306" s="56">
        <f t="shared" si="166"/>
        <v>3.334214602565725E-3</v>
      </c>
      <c r="H1306" s="321">
        <f t="shared" si="163"/>
        <v>12.69668920657028</v>
      </c>
      <c r="I1306" s="54">
        <f t="shared" si="162"/>
        <v>2.7932716254454615</v>
      </c>
      <c r="J1306" s="54">
        <f t="shared" si="164"/>
        <v>6.0309273731208828</v>
      </c>
      <c r="K1306" s="142">
        <v>0.19025305583551586</v>
      </c>
      <c r="L1306" s="56">
        <f t="shared" si="165"/>
        <v>2.9060555830507484E-2</v>
      </c>
    </row>
    <row r="1307" spans="1:12" x14ac:dyDescent="0.2">
      <c r="A1307" s="78">
        <f t="shared" si="167"/>
        <v>343</v>
      </c>
      <c r="B1307" s="57" t="s">
        <v>300</v>
      </c>
      <c r="C1307" s="57">
        <v>139.6</v>
      </c>
      <c r="D1307" s="57"/>
      <c r="E1307" s="57"/>
      <c r="F1307" s="57">
        <f t="shared" si="161"/>
        <v>139.6</v>
      </c>
      <c r="G1307" s="56">
        <f t="shared" si="166"/>
        <v>6.2301747894281251E-4</v>
      </c>
      <c r="H1307" s="321">
        <f t="shared" si="163"/>
        <v>2.3724505598142303</v>
      </c>
      <c r="I1307" s="54">
        <f t="shared" si="162"/>
        <v>0.52193912315913071</v>
      </c>
      <c r="J1307" s="54">
        <f t="shared" si="164"/>
        <v>1.1269140159117592</v>
      </c>
      <c r="K1307" s="142">
        <v>3.5549895053725092E-2</v>
      </c>
      <c r="L1307" s="56">
        <f t="shared" si="165"/>
        <v>2.9060555830507488E-2</v>
      </c>
    </row>
    <row r="1308" spans="1:12" x14ac:dyDescent="0.2">
      <c r="A1308" s="78">
        <f t="shared" si="167"/>
        <v>344</v>
      </c>
      <c r="B1308" s="57" t="s">
        <v>301</v>
      </c>
      <c r="C1308" s="57">
        <v>127.4</v>
      </c>
      <c r="D1308" s="57"/>
      <c r="E1308" s="57"/>
      <c r="F1308" s="57">
        <f t="shared" si="161"/>
        <v>127.4</v>
      </c>
      <c r="G1308" s="56">
        <f t="shared" si="166"/>
        <v>5.685703926741713E-4</v>
      </c>
      <c r="H1308" s="321">
        <f t="shared" si="163"/>
        <v>2.1651160553032445</v>
      </c>
      <c r="I1308" s="54">
        <f t="shared" si="162"/>
        <v>0.47632553216671381</v>
      </c>
      <c r="J1308" s="54">
        <f t="shared" si="164"/>
        <v>1.0284301262690412</v>
      </c>
      <c r="K1308" s="142">
        <v>3.2443099067654559E-2</v>
      </c>
      <c r="L1308" s="56">
        <f t="shared" si="165"/>
        <v>2.9060555830507491E-2</v>
      </c>
    </row>
    <row r="1309" spans="1:12" x14ac:dyDescent="0.2">
      <c r="A1309" s="78">
        <f t="shared" si="167"/>
        <v>345</v>
      </c>
      <c r="B1309" s="57" t="s">
        <v>302</v>
      </c>
      <c r="C1309" s="57">
        <v>112.8</v>
      </c>
      <c r="D1309" s="57"/>
      <c r="E1309" s="57"/>
      <c r="F1309" s="57">
        <f t="shared" si="161"/>
        <v>112.8</v>
      </c>
      <c r="G1309" s="56">
        <f t="shared" si="166"/>
        <v>5.0341240418874818E-4</v>
      </c>
      <c r="H1309" s="321">
        <f t="shared" si="163"/>
        <v>1.9169944351507531</v>
      </c>
      <c r="I1309" s="54">
        <f t="shared" si="162"/>
        <v>0.4217387757331657</v>
      </c>
      <c r="J1309" s="54">
        <f t="shared" si="164"/>
        <v>0.91057235669660763</v>
      </c>
      <c r="K1309" s="142">
        <v>2.8725130100717693E-2</v>
      </c>
      <c r="L1309" s="56">
        <f t="shared" si="165"/>
        <v>2.9060555830507484E-2</v>
      </c>
    </row>
    <row r="1310" spans="1:12" x14ac:dyDescent="0.2">
      <c r="A1310" s="78">
        <f t="shared" si="167"/>
        <v>346</v>
      </c>
      <c r="B1310" s="57" t="s">
        <v>303</v>
      </c>
      <c r="C1310" s="57">
        <v>84.2</v>
      </c>
      <c r="D1310" s="57"/>
      <c r="E1310" s="57"/>
      <c r="F1310" s="57">
        <f t="shared" si="161"/>
        <v>84.2</v>
      </c>
      <c r="G1310" s="56">
        <f t="shared" si="166"/>
        <v>3.7577415277209754E-4</v>
      </c>
      <c r="H1310" s="321">
        <f t="shared" si="163"/>
        <v>1.4309479737561475</v>
      </c>
      <c r="I1310" s="54">
        <f t="shared" si="162"/>
        <v>0.31480855422635245</v>
      </c>
      <c r="J1310" s="54">
        <f t="shared" si="164"/>
        <v>0.67970028753417</v>
      </c>
      <c r="K1310" s="142">
        <v>2.1441985412060546E-2</v>
      </c>
      <c r="L1310" s="56">
        <f t="shared" si="165"/>
        <v>2.9060555830507488E-2</v>
      </c>
    </row>
    <row r="1311" spans="1:12" x14ac:dyDescent="0.2">
      <c r="A1311" s="78">
        <f t="shared" si="167"/>
        <v>347</v>
      </c>
      <c r="B1311" s="57" t="s">
        <v>304</v>
      </c>
      <c r="C1311" s="57">
        <v>151.6</v>
      </c>
      <c r="D1311" s="57"/>
      <c r="E1311" s="57"/>
      <c r="F1311" s="57">
        <f t="shared" si="161"/>
        <v>151.6</v>
      </c>
      <c r="G1311" s="56">
        <f t="shared" si="166"/>
        <v>6.765719900267219E-4</v>
      </c>
      <c r="H1311" s="321">
        <f t="shared" si="163"/>
        <v>2.576386138021757</v>
      </c>
      <c r="I1311" s="54">
        <f t="shared" si="162"/>
        <v>0.56680495036478651</v>
      </c>
      <c r="J1311" s="54">
        <f t="shared" si="164"/>
        <v>1.2237834155603344</v>
      </c>
      <c r="K1311" s="142">
        <v>3.8605759958056755E-2</v>
      </c>
      <c r="L1311" s="56">
        <f t="shared" si="165"/>
        <v>2.9060555830507488E-2</v>
      </c>
    </row>
    <row r="1312" spans="1:12" x14ac:dyDescent="0.2">
      <c r="A1312" s="78">
        <f t="shared" si="167"/>
        <v>348</v>
      </c>
      <c r="B1312" s="57" t="s">
        <v>305</v>
      </c>
      <c r="C1312" s="57">
        <v>45.6</v>
      </c>
      <c r="D1312" s="57"/>
      <c r="E1312" s="57"/>
      <c r="F1312" s="57">
        <f t="shared" si="161"/>
        <v>45.6</v>
      </c>
      <c r="G1312" s="56">
        <f t="shared" si="166"/>
        <v>2.0350714211885568E-4</v>
      </c>
      <c r="H1312" s="321">
        <f t="shared" si="163"/>
        <v>0.7749551971886024</v>
      </c>
      <c r="I1312" s="54">
        <f t="shared" si="162"/>
        <v>0.17049014338149251</v>
      </c>
      <c r="J1312" s="54">
        <f t="shared" si="164"/>
        <v>0.36810371866458613</v>
      </c>
      <c r="K1312" s="142">
        <v>1.1612286636460344E-2</v>
      </c>
      <c r="L1312" s="56">
        <f t="shared" si="165"/>
        <v>2.9060555830507484E-2</v>
      </c>
    </row>
    <row r="1313" spans="1:12" x14ac:dyDescent="0.2">
      <c r="A1313" s="78">
        <f t="shared" si="167"/>
        <v>349</v>
      </c>
      <c r="B1313" s="57" t="s">
        <v>306</v>
      </c>
      <c r="C1313" s="57">
        <v>193.6</v>
      </c>
      <c r="D1313" s="57"/>
      <c r="E1313" s="57"/>
      <c r="F1313" s="57">
        <f t="shared" si="161"/>
        <v>193.6</v>
      </c>
      <c r="G1313" s="56">
        <f t="shared" si="166"/>
        <v>8.640127788204047E-4</v>
      </c>
      <c r="H1313" s="321">
        <f t="shared" si="163"/>
        <v>3.290160661748101</v>
      </c>
      <c r="I1313" s="54">
        <f t="shared" si="162"/>
        <v>0.72383534558458218</v>
      </c>
      <c r="J1313" s="54">
        <f t="shared" si="164"/>
        <v>1.5628263143303478</v>
      </c>
      <c r="K1313" s="142">
        <v>4.9301287123217595E-2</v>
      </c>
      <c r="L1313" s="56">
        <f t="shared" si="165"/>
        <v>2.9060555830507484E-2</v>
      </c>
    </row>
    <row r="1314" spans="1:12" x14ac:dyDescent="0.2">
      <c r="A1314" s="78">
        <f t="shared" si="167"/>
        <v>350</v>
      </c>
      <c r="B1314" s="57" t="s">
        <v>1007</v>
      </c>
      <c r="C1314" s="57">
        <v>743</v>
      </c>
      <c r="D1314" s="57"/>
      <c r="E1314" s="57"/>
      <c r="F1314" s="57">
        <f t="shared" si="161"/>
        <v>743</v>
      </c>
      <c r="G1314" s="56">
        <f t="shared" si="166"/>
        <v>3.3159168112787229E-3</v>
      </c>
      <c r="H1314" s="321">
        <f t="shared" si="163"/>
        <v>12.627011217349377</v>
      </c>
      <c r="I1314" s="54">
        <f t="shared" si="162"/>
        <v>2.7779424678168629</v>
      </c>
      <c r="J1314" s="54">
        <f t="shared" si="164"/>
        <v>5.997830328240954</v>
      </c>
      <c r="K1314" s="142">
        <v>0.18920896865986922</v>
      </c>
      <c r="L1314" s="56">
        <f t="shared" si="165"/>
        <v>2.9060555830507491E-2</v>
      </c>
    </row>
    <row r="1315" spans="1:12" x14ac:dyDescent="0.2">
      <c r="A1315" s="78">
        <f t="shared" si="167"/>
        <v>351</v>
      </c>
      <c r="B1315" s="57" t="s">
        <v>1433</v>
      </c>
      <c r="C1315" s="57">
        <v>1518.08</v>
      </c>
      <c r="D1315" s="57"/>
      <c r="E1315" s="57"/>
      <c r="F1315" s="57">
        <v>1518.08</v>
      </c>
      <c r="G1315" s="56">
        <f t="shared" si="166"/>
        <v>6.7750026821884295E-3</v>
      </c>
      <c r="H1315" s="321">
        <f t="shared" si="163"/>
        <v>25.799210213773538</v>
      </c>
      <c r="I1315" s="54">
        <f t="shared" si="162"/>
        <v>5.6758262470301784</v>
      </c>
      <c r="J1315" s="54">
        <f t="shared" si="164"/>
        <v>12.254624851542429</v>
      </c>
      <c r="K1315" s="142">
        <v>0.38658728283065169</v>
      </c>
      <c r="L1315" s="56">
        <f t="shared" si="165"/>
        <v>2.9060555830507484E-2</v>
      </c>
    </row>
    <row r="1316" spans="1:12" x14ac:dyDescent="0.2">
      <c r="A1316" s="78">
        <f t="shared" si="167"/>
        <v>352</v>
      </c>
      <c r="B1316" s="57" t="s">
        <v>2515</v>
      </c>
      <c r="C1316" s="57">
        <v>320.7</v>
      </c>
      <c r="D1316" s="57"/>
      <c r="E1316" s="57"/>
      <c r="F1316" s="57">
        <f>C1316+D1316+E1316</f>
        <v>320.7</v>
      </c>
      <c r="G1316" s="56">
        <f t="shared" si="166"/>
        <v>1.4312443087174781E-3</v>
      </c>
      <c r="H1316" s="321">
        <f t="shared" si="163"/>
        <v>5.4501783275961566</v>
      </c>
      <c r="I1316" s="54">
        <f t="shared" si="162"/>
        <v>1.1990392320711545</v>
      </c>
      <c r="J1316" s="54">
        <f t="shared" si="164"/>
        <v>2.5888347056081744</v>
      </c>
      <c r="K1316" s="54">
        <v>0.12857044507825116</v>
      </c>
      <c r="L1316" s="56">
        <f t="shared" si="165"/>
        <v>2.9206806081552031E-2</v>
      </c>
    </row>
    <row r="1317" spans="1:12" x14ac:dyDescent="0.2">
      <c r="A1317" s="78">
        <f t="shared" si="167"/>
        <v>353</v>
      </c>
      <c r="B1317" s="57" t="s">
        <v>2516</v>
      </c>
      <c r="C1317" s="57">
        <v>352.5</v>
      </c>
      <c r="D1317" s="57"/>
      <c r="E1317" s="57"/>
      <c r="F1317" s="57">
        <f t="shared" ref="F1317:F1329" si="168">C1317+D1317+E1317</f>
        <v>352.5</v>
      </c>
      <c r="G1317" s="56">
        <f t="shared" si="166"/>
        <v>1.5731637630898381E-3</v>
      </c>
      <c r="H1317" s="321">
        <f t="shared" si="163"/>
        <v>5.9906076098461032</v>
      </c>
      <c r="I1317" s="54">
        <f t="shared" si="162"/>
        <v>1.3179336741661427</v>
      </c>
      <c r="J1317" s="54">
        <f t="shared" si="164"/>
        <v>2.8455386146768991</v>
      </c>
      <c r="K1317" s="54">
        <v>0.1413192450579468</v>
      </c>
      <c r="L1317" s="56">
        <f t="shared" si="165"/>
        <v>2.9206806081552031E-2</v>
      </c>
    </row>
    <row r="1318" spans="1:12" x14ac:dyDescent="0.2">
      <c r="A1318" s="78">
        <f t="shared" si="167"/>
        <v>354</v>
      </c>
      <c r="B1318" s="57" t="s">
        <v>2517</v>
      </c>
      <c r="C1318" s="57">
        <v>399.4</v>
      </c>
      <c r="D1318" s="57"/>
      <c r="E1318" s="57"/>
      <c r="F1318" s="57">
        <f t="shared" si="168"/>
        <v>399.4</v>
      </c>
      <c r="G1318" s="56">
        <f t="shared" si="166"/>
        <v>1.7824726439094505E-3</v>
      </c>
      <c r="H1318" s="321">
        <f t="shared" si="163"/>
        <v>6.7876558280071873</v>
      </c>
      <c r="I1318" s="54">
        <f t="shared" si="162"/>
        <v>1.4932842821615813</v>
      </c>
      <c r="J1318" s="54">
        <f t="shared" si="164"/>
        <v>3.2241365183034136</v>
      </c>
      <c r="K1318" s="54">
        <v>0.16012172049969911</v>
      </c>
      <c r="L1318" s="56">
        <f t="shared" si="165"/>
        <v>2.9206806081552031E-2</v>
      </c>
    </row>
    <row r="1319" spans="1:12" x14ac:dyDescent="0.2">
      <c r="A1319" s="78">
        <f t="shared" si="167"/>
        <v>355</v>
      </c>
      <c r="B1319" s="57" t="s">
        <v>2518</v>
      </c>
      <c r="C1319" s="57">
        <v>381.3</v>
      </c>
      <c r="D1319" s="57"/>
      <c r="E1319" s="57"/>
      <c r="F1319" s="57">
        <f t="shared" si="168"/>
        <v>381.3</v>
      </c>
      <c r="G1319" s="56">
        <f t="shared" si="166"/>
        <v>1.7016945896912207E-3</v>
      </c>
      <c r="H1319" s="321">
        <f t="shared" si="163"/>
        <v>6.4800529975441687</v>
      </c>
      <c r="I1319" s="54">
        <f t="shared" si="162"/>
        <v>1.4256116594597172</v>
      </c>
      <c r="J1319" s="54">
        <f t="shared" si="164"/>
        <v>3.0780251738334798</v>
      </c>
      <c r="K1319" s="54">
        <v>0.15286532805842584</v>
      </c>
      <c r="L1319" s="56">
        <f t="shared" si="165"/>
        <v>2.9206806081552031E-2</v>
      </c>
    </row>
    <row r="1320" spans="1:12" x14ac:dyDescent="0.2">
      <c r="A1320" s="78">
        <f t="shared" si="167"/>
        <v>356</v>
      </c>
      <c r="B1320" s="57" t="s">
        <v>2519</v>
      </c>
      <c r="C1320" s="57">
        <v>351.4</v>
      </c>
      <c r="D1320" s="57"/>
      <c r="E1320" s="57"/>
      <c r="F1320" s="57">
        <f t="shared" si="168"/>
        <v>351.4</v>
      </c>
      <c r="G1320" s="56">
        <f t="shared" si="166"/>
        <v>1.568254599573813E-3</v>
      </c>
      <c r="H1320" s="321">
        <f t="shared" si="163"/>
        <v>5.9719135151770795</v>
      </c>
      <c r="I1320" s="54">
        <f t="shared" si="162"/>
        <v>1.3138209733389574</v>
      </c>
      <c r="J1320" s="54">
        <f t="shared" si="164"/>
        <v>2.8366589197091128</v>
      </c>
      <c r="K1320" s="54">
        <v>0.14087824883223404</v>
      </c>
      <c r="L1320" s="56">
        <f t="shared" si="165"/>
        <v>2.9206806081552034E-2</v>
      </c>
    </row>
    <row r="1321" spans="1:12" x14ac:dyDescent="0.2">
      <c r="A1321" s="78">
        <f t="shared" si="167"/>
        <v>357</v>
      </c>
      <c r="B1321" s="57" t="s">
        <v>2520</v>
      </c>
      <c r="C1321" s="57">
        <v>381.3</v>
      </c>
      <c r="D1321" s="57"/>
      <c r="E1321" s="57"/>
      <c r="F1321" s="57">
        <f t="shared" si="168"/>
        <v>381.3</v>
      </c>
      <c r="G1321" s="56">
        <f t="shared" si="166"/>
        <v>1.7016945896912207E-3</v>
      </c>
      <c r="H1321" s="321">
        <f t="shared" si="163"/>
        <v>6.4800529975441687</v>
      </c>
      <c r="I1321" s="54">
        <f t="shared" si="162"/>
        <v>1.4256116594597172</v>
      </c>
      <c r="J1321" s="54">
        <f t="shared" si="164"/>
        <v>3.0780251738334798</v>
      </c>
      <c r="K1321" s="54">
        <v>0.15286532805842584</v>
      </c>
      <c r="L1321" s="56">
        <f t="shared" si="165"/>
        <v>2.9206806081552031E-2</v>
      </c>
    </row>
    <row r="1322" spans="1:12" x14ac:dyDescent="0.2">
      <c r="A1322" s="78">
        <f t="shared" si="167"/>
        <v>358</v>
      </c>
      <c r="B1322" s="57" t="s">
        <v>2521</v>
      </c>
      <c r="C1322" s="57">
        <v>125.1</v>
      </c>
      <c r="D1322" s="57"/>
      <c r="E1322" s="57"/>
      <c r="F1322" s="57">
        <f t="shared" si="168"/>
        <v>125.1</v>
      </c>
      <c r="G1322" s="56">
        <f t="shared" si="166"/>
        <v>5.5830577804975531E-4</v>
      </c>
      <c r="H1322" s="321">
        <f t="shared" si="163"/>
        <v>2.1260284028134682</v>
      </c>
      <c r="I1322" s="54">
        <f t="shared" si="162"/>
        <v>0.467726248618963</v>
      </c>
      <c r="J1322" s="54">
        <f t="shared" si="164"/>
        <v>1.0098634913363973</v>
      </c>
      <c r="K1322" s="54">
        <v>5.0153298033330899E-2</v>
      </c>
      <c r="L1322" s="56">
        <f t="shared" si="165"/>
        <v>2.9206806081552034E-2</v>
      </c>
    </row>
    <row r="1323" spans="1:12" x14ac:dyDescent="0.2">
      <c r="A1323" s="78">
        <f t="shared" si="167"/>
        <v>359</v>
      </c>
      <c r="B1323" s="57" t="s">
        <v>2522</v>
      </c>
      <c r="C1323" s="57">
        <v>120.3</v>
      </c>
      <c r="D1323" s="57"/>
      <c r="E1323" s="57"/>
      <c r="F1323" s="57">
        <f t="shared" si="168"/>
        <v>120.3</v>
      </c>
      <c r="G1323" s="56">
        <f t="shared" si="166"/>
        <v>5.3688397361619162E-4</v>
      </c>
      <c r="H1323" s="321">
        <f t="shared" si="163"/>
        <v>2.0444541715304578</v>
      </c>
      <c r="I1323" s="54">
        <f t="shared" si="162"/>
        <v>0.44977991773670073</v>
      </c>
      <c r="J1323" s="54">
        <f t="shared" si="164"/>
        <v>0.97111573147696739</v>
      </c>
      <c r="K1323" s="54">
        <v>4.8228950866584387E-2</v>
      </c>
      <c r="L1323" s="56">
        <f t="shared" si="165"/>
        <v>2.9206806081552041E-2</v>
      </c>
    </row>
    <row r="1324" spans="1:12" x14ac:dyDescent="0.2">
      <c r="A1324" s="78">
        <f t="shared" si="167"/>
        <v>360</v>
      </c>
      <c r="B1324" s="57" t="s">
        <v>2523</v>
      </c>
      <c r="C1324" s="57">
        <v>342.6</v>
      </c>
      <c r="D1324" s="57"/>
      <c r="E1324" s="57"/>
      <c r="F1324" s="57">
        <f t="shared" si="168"/>
        <v>342.6</v>
      </c>
      <c r="G1324" s="56">
        <f t="shared" si="166"/>
        <v>1.5289812914456131E-3</v>
      </c>
      <c r="H1324" s="321">
        <f t="shared" si="163"/>
        <v>5.822360757824895</v>
      </c>
      <c r="I1324" s="54">
        <f t="shared" si="162"/>
        <v>1.2809193667214769</v>
      </c>
      <c r="J1324" s="54">
        <f t="shared" si="164"/>
        <v>2.7656213599668251</v>
      </c>
      <c r="K1324" s="54">
        <v>0.1373502790265321</v>
      </c>
      <c r="L1324" s="56">
        <f t="shared" si="165"/>
        <v>2.9206806081552034E-2</v>
      </c>
    </row>
    <row r="1325" spans="1:12" x14ac:dyDescent="0.2">
      <c r="A1325" s="78">
        <f t="shared" si="167"/>
        <v>361</v>
      </c>
      <c r="B1325" s="57" t="s">
        <v>2524</v>
      </c>
      <c r="C1325" s="57">
        <v>341.6</v>
      </c>
      <c r="D1325" s="57"/>
      <c r="E1325" s="57"/>
      <c r="F1325" s="57">
        <f t="shared" si="168"/>
        <v>341.6</v>
      </c>
      <c r="G1325" s="56">
        <f t="shared" si="166"/>
        <v>1.524518415521954E-3</v>
      </c>
      <c r="H1325" s="321">
        <f t="shared" si="163"/>
        <v>5.8053661263076011</v>
      </c>
      <c r="I1325" s="54">
        <f t="shared" si="162"/>
        <v>1.2771805477876723</v>
      </c>
      <c r="J1325" s="54">
        <f t="shared" si="164"/>
        <v>2.7575489099961104</v>
      </c>
      <c r="K1325" s="54">
        <v>0.13694937336679325</v>
      </c>
      <c r="L1325" s="56">
        <f t="shared" si="165"/>
        <v>2.9206806081552034E-2</v>
      </c>
    </row>
    <row r="1326" spans="1:12" x14ac:dyDescent="0.2">
      <c r="A1326" s="78">
        <f t="shared" si="167"/>
        <v>362</v>
      </c>
      <c r="B1326" s="57" t="s">
        <v>2525</v>
      </c>
      <c r="C1326" s="57">
        <v>348.8</v>
      </c>
      <c r="D1326" s="57"/>
      <c r="E1326" s="57"/>
      <c r="F1326" s="57">
        <f t="shared" si="168"/>
        <v>348.8</v>
      </c>
      <c r="G1326" s="56">
        <f t="shared" si="166"/>
        <v>1.5566511221722994E-3</v>
      </c>
      <c r="H1326" s="321">
        <f t="shared" si="163"/>
        <v>5.9277274732321166</v>
      </c>
      <c r="I1326" s="54">
        <f t="shared" si="162"/>
        <v>1.3041000441110657</v>
      </c>
      <c r="J1326" s="54">
        <f t="shared" si="164"/>
        <v>2.8156705497852554</v>
      </c>
      <c r="K1326" s="54">
        <v>0.13983589411691302</v>
      </c>
      <c r="L1326" s="56">
        <f t="shared" si="165"/>
        <v>2.9206806081552038E-2</v>
      </c>
    </row>
    <row r="1327" spans="1:12" x14ac:dyDescent="0.2">
      <c r="A1327" s="78">
        <f t="shared" si="167"/>
        <v>363</v>
      </c>
      <c r="B1327" s="57" t="s">
        <v>2526</v>
      </c>
      <c r="C1327" s="57">
        <v>348.5</v>
      </c>
      <c r="D1327" s="57"/>
      <c r="E1327" s="57"/>
      <c r="F1327" s="57">
        <f t="shared" si="168"/>
        <v>348.5</v>
      </c>
      <c r="G1327" s="56">
        <f t="shared" si="166"/>
        <v>1.5553122593952018E-3</v>
      </c>
      <c r="H1327" s="321">
        <f t="shared" si="163"/>
        <v>5.9226290837769282</v>
      </c>
      <c r="I1327" s="54">
        <f t="shared" si="162"/>
        <v>1.3029783984309242</v>
      </c>
      <c r="J1327" s="54">
        <f t="shared" si="164"/>
        <v>2.8132488147940409</v>
      </c>
      <c r="K1327" s="54">
        <v>0.13971562241899135</v>
      </c>
      <c r="L1327" s="56">
        <f t="shared" si="165"/>
        <v>2.9206806081552034E-2</v>
      </c>
    </row>
    <row r="1328" spans="1:12" x14ac:dyDescent="0.2">
      <c r="A1328" s="78">
        <f t="shared" si="167"/>
        <v>364</v>
      </c>
      <c r="B1328" s="57" t="s">
        <v>2527</v>
      </c>
      <c r="C1328" s="57">
        <v>713.6</v>
      </c>
      <c r="D1328" s="57"/>
      <c r="E1328" s="57"/>
      <c r="F1328" s="57">
        <f t="shared" si="168"/>
        <v>713.6</v>
      </c>
      <c r="G1328" s="56">
        <f t="shared" si="166"/>
        <v>3.1847082591231449E-3</v>
      </c>
      <c r="H1328" s="321">
        <f t="shared" si="163"/>
        <v>12.127369050740935</v>
      </c>
      <c r="I1328" s="54">
        <f t="shared" si="162"/>
        <v>2.6680211911630058</v>
      </c>
      <c r="J1328" s="54">
        <f t="shared" si="164"/>
        <v>5.7605002991019436</v>
      </c>
      <c r="K1328" s="54">
        <v>0.28608627878964776</v>
      </c>
      <c r="L1328" s="56">
        <f t="shared" si="165"/>
        <v>2.9206806081552034E-2</v>
      </c>
    </row>
    <row r="1329" spans="1:13" x14ac:dyDescent="0.2">
      <c r="A1329" s="78">
        <f t="shared" si="167"/>
        <v>365</v>
      </c>
      <c r="B1329" s="57" t="s">
        <v>2528</v>
      </c>
      <c r="C1329" s="57">
        <v>343.6</v>
      </c>
      <c r="D1329" s="57"/>
      <c r="E1329" s="57"/>
      <c r="F1329" s="57">
        <f t="shared" si="168"/>
        <v>343.6</v>
      </c>
      <c r="G1329" s="56">
        <f t="shared" si="166"/>
        <v>1.5334441673692722E-3</v>
      </c>
      <c r="H1329" s="321">
        <f t="shared" si="163"/>
        <v>5.839355389342189</v>
      </c>
      <c r="I1329" s="54">
        <f t="shared" si="162"/>
        <v>1.2846581856552817</v>
      </c>
      <c r="J1329" s="54">
        <f t="shared" si="164"/>
        <v>2.7736938099375394</v>
      </c>
      <c r="K1329" s="54">
        <v>0.13775118468627098</v>
      </c>
      <c r="L1329" s="56">
        <f t="shared" si="165"/>
        <v>2.9206806081552041E-2</v>
      </c>
    </row>
    <row r="1330" spans="1:13" ht="15" x14ac:dyDescent="0.25">
      <c r="A1330" s="221"/>
      <c r="B1330" s="221" t="s">
        <v>2181</v>
      </c>
      <c r="C1330" s="45">
        <f>SUM(C965:C1329)</f>
        <v>213586.68000000002</v>
      </c>
      <c r="D1330" s="45">
        <f t="shared" ref="D1330:J1330" si="169">SUM(D965:D1329)</f>
        <v>1296.5999999999997</v>
      </c>
      <c r="E1330" s="45">
        <f t="shared" si="169"/>
        <v>9187.4800000000014</v>
      </c>
      <c r="F1330" s="45">
        <f t="shared" si="169"/>
        <v>224070.7600000001</v>
      </c>
      <c r="G1330" s="45">
        <f t="shared" si="169"/>
        <v>1</v>
      </c>
      <c r="H1330" s="45">
        <f t="shared" si="169"/>
        <v>3808.0000000000018</v>
      </c>
      <c r="I1330" s="45">
        <f t="shared" si="169"/>
        <v>837.75999999999965</v>
      </c>
      <c r="J1330" s="45">
        <f t="shared" si="169"/>
        <v>1808.7999999999995</v>
      </c>
      <c r="K1330" s="70">
        <v>57.060830964243713</v>
      </c>
      <c r="L1330" s="69">
        <f t="shared" si="165"/>
        <v>2.9060555830507477E-2</v>
      </c>
    </row>
    <row r="1331" spans="1:13" ht="15" x14ac:dyDescent="0.25">
      <c r="A1331" s="362" t="s">
        <v>1977</v>
      </c>
      <c r="B1331" s="362"/>
      <c r="C1331" s="362"/>
      <c r="D1331" s="362"/>
      <c r="E1331" s="362"/>
      <c r="F1331" s="362"/>
      <c r="G1331" s="362"/>
      <c r="H1331" s="362"/>
      <c r="I1331" s="362"/>
      <c r="J1331" s="362"/>
      <c r="K1331" s="362"/>
      <c r="L1331" s="362"/>
    </row>
    <row r="1332" spans="1:13" x14ac:dyDescent="0.2">
      <c r="A1332" s="57">
        <v>1</v>
      </c>
      <c r="B1332" s="57" t="s">
        <v>1578</v>
      </c>
      <c r="C1332" s="58">
        <v>2589.1999999999998</v>
      </c>
      <c r="D1332" s="57"/>
      <c r="E1332" s="60">
        <v>1780.4</v>
      </c>
      <c r="F1332" s="57">
        <f t="shared" ref="F1332:F1384" si="170">C1332+D1332+E1332</f>
        <v>4369.6000000000004</v>
      </c>
      <c r="G1332" s="56">
        <f>1/307355.69*F1332</f>
        <v>1.4216753234664373E-2</v>
      </c>
      <c r="H1332" s="321">
        <f t="shared" ref="H1332:H1395" si="171">G1332*3808</f>
        <v>54.137396317601933</v>
      </c>
      <c r="I1332" s="54">
        <f>H1332*0.22</f>
        <v>11.910227189872426</v>
      </c>
      <c r="J1332" s="54">
        <f>H1332*0.31</f>
        <v>16.782592858456599</v>
      </c>
      <c r="K1332" s="54">
        <v>0.44871602549097844</v>
      </c>
      <c r="L1332" s="56">
        <f>(H1332+I1332+J1332+K1332)/F1332</f>
        <v>1.9058708438168693E-2</v>
      </c>
    </row>
    <row r="1333" spans="1:13" x14ac:dyDescent="0.2">
      <c r="A1333" s="57">
        <f>A1332+1</f>
        <v>2</v>
      </c>
      <c r="B1333" s="57" t="s">
        <v>1579</v>
      </c>
      <c r="C1333" s="58">
        <v>3208.2</v>
      </c>
      <c r="D1333" s="59"/>
      <c r="E1333" s="60">
        <v>45.1</v>
      </c>
      <c r="F1333" s="57">
        <f t="shared" si="170"/>
        <v>3253.2999999999997</v>
      </c>
      <c r="G1333" s="56">
        <f t="shared" ref="G1333:G1384" si="172">1/307355.69*F1333</f>
        <v>1.0584804855898388E-2</v>
      </c>
      <c r="H1333" s="321">
        <f t="shared" si="171"/>
        <v>40.30693689126106</v>
      </c>
      <c r="I1333" s="54">
        <f t="shared" ref="I1333:I1384" si="173">H1333*0.22</f>
        <v>8.8675261160774337</v>
      </c>
      <c r="J1333" s="54">
        <f t="shared" ref="J1333:J1363" si="174">H1333*0.31</f>
        <v>12.495150436290929</v>
      </c>
      <c r="K1333" s="54">
        <v>0.33408271826478392</v>
      </c>
      <c r="L1333" s="56">
        <f>(H1333+I1333+J1333+K1333)/F1333</f>
        <v>1.9058708438168693E-2</v>
      </c>
    </row>
    <row r="1334" spans="1:13" x14ac:dyDescent="0.2">
      <c r="A1334" s="57">
        <f t="shared" ref="A1334:A1384" si="175">A1333+1</f>
        <v>3</v>
      </c>
      <c r="B1334" s="57" t="s">
        <v>1978</v>
      </c>
      <c r="C1334" s="58">
        <v>7422.1</v>
      </c>
      <c r="D1334" s="59"/>
      <c r="E1334" s="60">
        <v>176.5</v>
      </c>
      <c r="F1334" s="57">
        <f t="shared" si="170"/>
        <v>7598.6</v>
      </c>
      <c r="G1334" s="56">
        <f t="shared" si="172"/>
        <v>2.4722496596695509E-2</v>
      </c>
      <c r="H1334" s="321">
        <f t="shared" si="171"/>
        <v>94.1432670402165</v>
      </c>
      <c r="I1334" s="54">
        <f t="shared" si="173"/>
        <v>20.711518748847631</v>
      </c>
      <c r="J1334" s="54">
        <f t="shared" si="174"/>
        <v>29.184412782467113</v>
      </c>
      <c r="K1334" s="54">
        <v>0.78030336673740119</v>
      </c>
      <c r="L1334" s="56">
        <f t="shared" ref="L1334:L1385" si="176">(H1334+I1334+J1334+K1334)/F1334</f>
        <v>1.9058708438168693E-2</v>
      </c>
      <c r="M1334" s="140"/>
    </row>
    <row r="1335" spans="1:13" x14ac:dyDescent="0.2">
      <c r="A1335" s="57">
        <f t="shared" si="175"/>
        <v>4</v>
      </c>
      <c r="B1335" s="57" t="s">
        <v>1581</v>
      </c>
      <c r="C1335" s="58">
        <v>3200.7</v>
      </c>
      <c r="D1335" s="59">
        <v>43.2</v>
      </c>
      <c r="E1335" s="60"/>
      <c r="F1335" s="57">
        <f t="shared" si="170"/>
        <v>3243.8999999999996</v>
      </c>
      <c r="G1335" s="56">
        <f t="shared" si="172"/>
        <v>1.0554221397365377E-2</v>
      </c>
      <c r="H1335" s="321">
        <f t="shared" si="171"/>
        <v>40.190475081167357</v>
      </c>
      <c r="I1335" s="54">
        <f t="shared" si="173"/>
        <v>8.8419045178568183</v>
      </c>
      <c r="J1335" s="54">
        <f t="shared" si="174"/>
        <v>12.459047275161881</v>
      </c>
      <c r="K1335" s="54">
        <v>0.33311742838936848</v>
      </c>
      <c r="L1335" s="56">
        <f t="shared" si="176"/>
        <v>1.9058708438168696E-2</v>
      </c>
    </row>
    <row r="1336" spans="1:13" x14ac:dyDescent="0.2">
      <c r="A1336" s="57">
        <f t="shared" si="175"/>
        <v>5</v>
      </c>
      <c r="B1336" s="57" t="s">
        <v>1582</v>
      </c>
      <c r="C1336" s="58">
        <v>3204.9</v>
      </c>
      <c r="D1336" s="59"/>
      <c r="E1336" s="60"/>
      <c r="F1336" s="57">
        <f t="shared" si="170"/>
        <v>3204.9</v>
      </c>
      <c r="G1336" s="56">
        <f t="shared" si="172"/>
        <v>1.0427332580047566E-2</v>
      </c>
      <c r="H1336" s="321">
        <f t="shared" si="171"/>
        <v>39.707282464821134</v>
      </c>
      <c r="I1336" s="54">
        <f t="shared" si="173"/>
        <v>8.7356021422606496</v>
      </c>
      <c r="J1336" s="54">
        <f t="shared" si="174"/>
        <v>12.309257564094551</v>
      </c>
      <c r="K1336" s="54">
        <v>0.32911250231051736</v>
      </c>
      <c r="L1336" s="56">
        <f t="shared" si="176"/>
        <v>1.9058708438168693E-2</v>
      </c>
    </row>
    <row r="1337" spans="1:13" x14ac:dyDescent="0.2">
      <c r="A1337" s="57">
        <f t="shared" si="175"/>
        <v>6</v>
      </c>
      <c r="B1337" s="57" t="s">
        <v>1583</v>
      </c>
      <c r="C1337" s="58">
        <v>3188.3</v>
      </c>
      <c r="D1337" s="59"/>
      <c r="E1337" s="60"/>
      <c r="F1337" s="57">
        <f t="shared" si="170"/>
        <v>3188.3</v>
      </c>
      <c r="G1337" s="56">
        <f t="shared" si="172"/>
        <v>1.0373323493702036E-2</v>
      </c>
      <c r="H1337" s="321">
        <f t="shared" si="171"/>
        <v>39.501615864017353</v>
      </c>
      <c r="I1337" s="54">
        <f t="shared" si="173"/>
        <v>8.6903554900838174</v>
      </c>
      <c r="J1337" s="54">
        <f t="shared" si="174"/>
        <v>12.24550091784538</v>
      </c>
      <c r="K1337" s="54">
        <v>0.32740784146669866</v>
      </c>
      <c r="L1337" s="56">
        <f t="shared" si="176"/>
        <v>1.9058708438168693E-2</v>
      </c>
    </row>
    <row r="1338" spans="1:13" x14ac:dyDescent="0.2">
      <c r="A1338" s="57">
        <f t="shared" si="175"/>
        <v>7</v>
      </c>
      <c r="B1338" s="57" t="s">
        <v>1584</v>
      </c>
      <c r="C1338" s="58">
        <v>3475.5</v>
      </c>
      <c r="D1338" s="59"/>
      <c r="E1338" s="60"/>
      <c r="F1338" s="57">
        <f t="shared" si="170"/>
        <v>3475.5</v>
      </c>
      <c r="G1338" s="56">
        <f t="shared" si="172"/>
        <v>1.1307745758668076E-2</v>
      </c>
      <c r="H1338" s="321">
        <f t="shared" si="171"/>
        <v>43.059895849008029</v>
      </c>
      <c r="I1338" s="54">
        <f t="shared" si="173"/>
        <v>9.4731770867817673</v>
      </c>
      <c r="J1338" s="54">
        <f t="shared" si="174"/>
        <v>13.348567713192489</v>
      </c>
      <c r="K1338" s="54">
        <v>0.35690052787300791</v>
      </c>
      <c r="L1338" s="56">
        <f t="shared" si="176"/>
        <v>1.9058708438168693E-2</v>
      </c>
    </row>
    <row r="1339" spans="1:13" x14ac:dyDescent="0.2">
      <c r="A1339" s="57">
        <f t="shared" si="175"/>
        <v>8</v>
      </c>
      <c r="B1339" s="57" t="s">
        <v>1979</v>
      </c>
      <c r="C1339" s="58">
        <v>3043.6</v>
      </c>
      <c r="D1339" s="59"/>
      <c r="E1339" s="60"/>
      <c r="F1339" s="57">
        <f t="shared" si="170"/>
        <v>3043.6</v>
      </c>
      <c r="G1339" s="56">
        <f t="shared" si="172"/>
        <v>9.9025334458587699E-3</v>
      </c>
      <c r="H1339" s="321">
        <f t="shared" si="171"/>
        <v>37.708847361830195</v>
      </c>
      <c r="I1339" s="54">
        <f t="shared" si="173"/>
        <v>8.2959464196026431</v>
      </c>
      <c r="J1339" s="54">
        <f t="shared" si="174"/>
        <v>11.68974268216736</v>
      </c>
      <c r="K1339" s="54">
        <v>0.31254853881003791</v>
      </c>
      <c r="L1339" s="56">
        <f t="shared" si="176"/>
        <v>1.9058708438168693E-2</v>
      </c>
    </row>
    <row r="1340" spans="1:13" x14ac:dyDescent="0.2">
      <c r="A1340" s="57">
        <f t="shared" si="175"/>
        <v>9</v>
      </c>
      <c r="B1340" s="57" t="s">
        <v>1585</v>
      </c>
      <c r="C1340" s="58">
        <v>7039.4</v>
      </c>
      <c r="D1340" s="59"/>
      <c r="E1340" s="60">
        <v>816.4</v>
      </c>
      <c r="F1340" s="57">
        <f t="shared" si="170"/>
        <v>7855.7999999999993</v>
      </c>
      <c r="G1340" s="56">
        <f t="shared" si="172"/>
        <v>2.5559312079109383E-2</v>
      </c>
      <c r="H1340" s="321">
        <f t="shared" si="171"/>
        <v>97.329860397248524</v>
      </c>
      <c r="I1340" s="54">
        <f t="shared" si="173"/>
        <v>21.412569287394675</v>
      </c>
      <c r="J1340" s="54">
        <f t="shared" si="174"/>
        <v>30.172256723147044</v>
      </c>
      <c r="K1340" s="54">
        <v>0.80671534077536333</v>
      </c>
      <c r="L1340" s="56">
        <f t="shared" si="176"/>
        <v>1.9058708438168693E-2</v>
      </c>
    </row>
    <row r="1341" spans="1:13" x14ac:dyDescent="0.2">
      <c r="A1341" s="57">
        <f t="shared" si="175"/>
        <v>10</v>
      </c>
      <c r="B1341" s="57" t="s">
        <v>1586</v>
      </c>
      <c r="C1341" s="58">
        <v>10010.700000000001</v>
      </c>
      <c r="D1341" s="59">
        <v>269</v>
      </c>
      <c r="E1341" s="60"/>
      <c r="F1341" s="57">
        <f t="shared" si="170"/>
        <v>10279.700000000001</v>
      </c>
      <c r="G1341" s="56">
        <f t="shared" si="172"/>
        <v>3.3445614753382313E-2</v>
      </c>
      <c r="H1341" s="321">
        <f t="shared" si="171"/>
        <v>127.36090098087985</v>
      </c>
      <c r="I1341" s="54">
        <f t="shared" si="173"/>
        <v>28.019398215793565</v>
      </c>
      <c r="J1341" s="54">
        <f t="shared" si="174"/>
        <v>39.481879304072756</v>
      </c>
      <c r="K1341" s="54">
        <v>1.0556266310965789</v>
      </c>
      <c r="L1341" s="56">
        <f t="shared" si="176"/>
        <v>1.9058708438168693E-2</v>
      </c>
    </row>
    <row r="1342" spans="1:13" x14ac:dyDescent="0.2">
      <c r="A1342" s="57">
        <f t="shared" si="175"/>
        <v>11</v>
      </c>
      <c r="B1342" s="57" t="s">
        <v>1587</v>
      </c>
      <c r="C1342" s="58">
        <v>9985.1</v>
      </c>
      <c r="D1342" s="59">
        <v>248.8</v>
      </c>
      <c r="E1342" s="60"/>
      <c r="F1342" s="57">
        <f t="shared" si="170"/>
        <v>10233.9</v>
      </c>
      <c r="G1342" s="56">
        <f t="shared" si="172"/>
        <v>3.3296601732019343E-2</v>
      </c>
      <c r="H1342" s="321">
        <f t="shared" si="171"/>
        <v>126.79345939552965</v>
      </c>
      <c r="I1342" s="54">
        <f t="shared" si="173"/>
        <v>27.894561067016525</v>
      </c>
      <c r="J1342" s="54">
        <f t="shared" si="174"/>
        <v>39.305972412614189</v>
      </c>
      <c r="K1342" s="54">
        <v>1.0509234102142355</v>
      </c>
      <c r="L1342" s="56">
        <f t="shared" si="176"/>
        <v>1.9058708438168696E-2</v>
      </c>
    </row>
    <row r="1343" spans="1:13" x14ac:dyDescent="0.2">
      <c r="A1343" s="57">
        <f t="shared" si="175"/>
        <v>12</v>
      </c>
      <c r="B1343" s="57" t="s">
        <v>1980</v>
      </c>
      <c r="C1343" s="58">
        <v>4399.7</v>
      </c>
      <c r="D1343" s="59"/>
      <c r="E1343" s="60"/>
      <c r="F1343" s="57">
        <f t="shared" si="170"/>
        <v>4399.7</v>
      </c>
      <c r="G1343" s="56">
        <f t="shared" si="172"/>
        <v>1.4314685373158375E-2</v>
      </c>
      <c r="H1343" s="321">
        <f t="shared" si="171"/>
        <v>54.510321900987087</v>
      </c>
      <c r="I1343" s="54">
        <f t="shared" si="173"/>
        <v>11.992270818217159</v>
      </c>
      <c r="J1343" s="54">
        <f t="shared" si="174"/>
        <v>16.898199789305998</v>
      </c>
      <c r="K1343" s="54">
        <v>0.45180700690055325</v>
      </c>
      <c r="L1343" s="56">
        <f t="shared" si="176"/>
        <v>1.9058708438168693E-2</v>
      </c>
    </row>
    <row r="1344" spans="1:13" x14ac:dyDescent="0.2">
      <c r="A1344" s="57">
        <f t="shared" si="175"/>
        <v>13</v>
      </c>
      <c r="B1344" s="57" t="s">
        <v>1588</v>
      </c>
      <c r="C1344" s="58">
        <v>4393.8999999999996</v>
      </c>
      <c r="D1344" s="59"/>
      <c r="E1344" s="60"/>
      <c r="F1344" s="57">
        <f t="shared" si="170"/>
        <v>4393.8999999999996</v>
      </c>
      <c r="G1344" s="56">
        <f t="shared" si="172"/>
        <v>1.4295814728531623E-2</v>
      </c>
      <c r="H1344" s="321">
        <f t="shared" si="171"/>
        <v>54.438462486248419</v>
      </c>
      <c r="I1344" s="54">
        <f t="shared" si="173"/>
        <v>11.976461746974651</v>
      </c>
      <c r="J1344" s="54">
        <f t="shared" si="174"/>
        <v>16.875923370737009</v>
      </c>
      <c r="K1344" s="54">
        <v>0.4512114025093395</v>
      </c>
      <c r="L1344" s="56">
        <f t="shared" si="176"/>
        <v>1.9058708438168696E-2</v>
      </c>
    </row>
    <row r="1345" spans="1:12" x14ac:dyDescent="0.2">
      <c r="A1345" s="57">
        <f t="shared" si="175"/>
        <v>14</v>
      </c>
      <c r="B1345" s="57" t="s">
        <v>1589</v>
      </c>
      <c r="C1345" s="58">
        <v>13614.8</v>
      </c>
      <c r="D1345" s="59"/>
      <c r="E1345" s="60">
        <v>2083.39</v>
      </c>
      <c r="F1345" s="57">
        <f t="shared" si="170"/>
        <v>15698.189999999999</v>
      </c>
      <c r="G1345" s="56">
        <f t="shared" si="172"/>
        <v>5.1074993926417948E-2</v>
      </c>
      <c r="H1345" s="321">
        <f t="shared" si="171"/>
        <v>194.49357687179955</v>
      </c>
      <c r="I1345" s="54">
        <f t="shared" si="173"/>
        <v>42.788586911795903</v>
      </c>
      <c r="J1345" s="54">
        <f t="shared" si="174"/>
        <v>60.293008830257861</v>
      </c>
      <c r="K1345" s="54">
        <v>1.6120536031220756</v>
      </c>
      <c r="L1345" s="56">
        <f t="shared" si="176"/>
        <v>1.9058708438168693E-2</v>
      </c>
    </row>
    <row r="1346" spans="1:12" x14ac:dyDescent="0.2">
      <c r="A1346" s="57">
        <f t="shared" si="175"/>
        <v>15</v>
      </c>
      <c r="B1346" s="57" t="s">
        <v>1590</v>
      </c>
      <c r="C1346" s="58">
        <v>3086.6</v>
      </c>
      <c r="D1346" s="59"/>
      <c r="E1346" s="60"/>
      <c r="F1346" s="57">
        <f t="shared" si="170"/>
        <v>3086.6</v>
      </c>
      <c r="G1346" s="56">
        <f t="shared" si="172"/>
        <v>1.0042436500850203E-2</v>
      </c>
      <c r="H1346" s="321">
        <f t="shared" si="171"/>
        <v>38.241598195237572</v>
      </c>
      <c r="I1346" s="54">
        <f t="shared" si="173"/>
        <v>8.4131516029522651</v>
      </c>
      <c r="J1346" s="54">
        <f t="shared" si="174"/>
        <v>11.854895440523647</v>
      </c>
      <c r="K1346" s="54">
        <v>0.3169642265380021</v>
      </c>
      <c r="L1346" s="56">
        <f t="shared" si="176"/>
        <v>1.9058708438168696E-2</v>
      </c>
    </row>
    <row r="1347" spans="1:12" x14ac:dyDescent="0.2">
      <c r="A1347" s="57">
        <f t="shared" si="175"/>
        <v>16</v>
      </c>
      <c r="B1347" s="57" t="s">
        <v>1591</v>
      </c>
      <c r="C1347" s="58">
        <v>3011.7</v>
      </c>
      <c r="D1347" s="59"/>
      <c r="E1347" s="60"/>
      <c r="F1347" s="57">
        <f t="shared" si="170"/>
        <v>3011.7</v>
      </c>
      <c r="G1347" s="56">
        <f t="shared" si="172"/>
        <v>9.7987449004116357E-3</v>
      </c>
      <c r="H1347" s="321">
        <f t="shared" si="171"/>
        <v>37.313620580767505</v>
      </c>
      <c r="I1347" s="54">
        <f t="shared" si="173"/>
        <v>8.2089965277688517</v>
      </c>
      <c r="J1347" s="54">
        <f t="shared" si="174"/>
        <v>11.567222380037927</v>
      </c>
      <c r="K1347" s="54">
        <v>0.3092727146583622</v>
      </c>
      <c r="L1347" s="56">
        <f t="shared" si="176"/>
        <v>1.9058708438168693E-2</v>
      </c>
    </row>
    <row r="1348" spans="1:12" x14ac:dyDescent="0.2">
      <c r="A1348" s="57">
        <f t="shared" si="175"/>
        <v>17</v>
      </c>
      <c r="B1348" s="57" t="s">
        <v>1592</v>
      </c>
      <c r="C1348" s="58">
        <v>4401.5</v>
      </c>
      <c r="D1348" s="59"/>
      <c r="E1348" s="60"/>
      <c r="F1348" s="57">
        <f t="shared" si="170"/>
        <v>4401.5</v>
      </c>
      <c r="G1348" s="56">
        <f t="shared" si="172"/>
        <v>1.4320541780111504E-2</v>
      </c>
      <c r="H1348" s="321">
        <f t="shared" si="171"/>
        <v>54.532623098664608</v>
      </c>
      <c r="I1348" s="54">
        <f t="shared" si="173"/>
        <v>11.997177081706214</v>
      </c>
      <c r="J1348" s="54">
        <f t="shared" si="174"/>
        <v>16.90511316058603</v>
      </c>
      <c r="K1348" s="54">
        <v>0.4519918496426541</v>
      </c>
      <c r="L1348" s="56">
        <f t="shared" si="176"/>
        <v>1.9058708438168693E-2</v>
      </c>
    </row>
    <row r="1349" spans="1:12" x14ac:dyDescent="0.2">
      <c r="A1349" s="57">
        <f t="shared" si="175"/>
        <v>18</v>
      </c>
      <c r="B1349" s="57" t="s">
        <v>1593</v>
      </c>
      <c r="C1349" s="58">
        <v>4380.8999999999996</v>
      </c>
      <c r="D1349" s="59"/>
      <c r="E1349" s="60"/>
      <c r="F1349" s="57">
        <f t="shared" si="170"/>
        <v>4380.8999999999996</v>
      </c>
      <c r="G1349" s="56">
        <f t="shared" si="172"/>
        <v>1.4253518456092351E-2</v>
      </c>
      <c r="H1349" s="321">
        <f t="shared" si="171"/>
        <v>54.277398280799673</v>
      </c>
      <c r="I1349" s="54">
        <f t="shared" si="173"/>
        <v>11.941027621775929</v>
      </c>
      <c r="J1349" s="54">
        <f t="shared" si="174"/>
        <v>16.825993467047898</v>
      </c>
      <c r="K1349" s="54">
        <v>0.44987642714972242</v>
      </c>
      <c r="L1349" s="56">
        <f t="shared" si="176"/>
        <v>1.9058708438168693E-2</v>
      </c>
    </row>
    <row r="1350" spans="1:12" x14ac:dyDescent="0.2">
      <c r="A1350" s="57">
        <f t="shared" si="175"/>
        <v>19</v>
      </c>
      <c r="B1350" s="57" t="s">
        <v>1595</v>
      </c>
      <c r="C1350" s="58">
        <v>9529.6</v>
      </c>
      <c r="D1350" s="59"/>
      <c r="E1350" s="60">
        <v>1865.5</v>
      </c>
      <c r="F1350" s="57">
        <f t="shared" si="170"/>
        <v>11395.1</v>
      </c>
      <c r="G1350" s="56">
        <f t="shared" si="172"/>
        <v>3.7074634928671732E-2</v>
      </c>
      <c r="H1350" s="321">
        <f t="shared" si="171"/>
        <v>141.18020980838196</v>
      </c>
      <c r="I1350" s="54">
        <f t="shared" si="173"/>
        <v>31.059646157844032</v>
      </c>
      <c r="J1350" s="54">
        <f t="shared" si="174"/>
        <v>43.765865040598406</v>
      </c>
      <c r="K1350" s="54">
        <v>1.1701675169517227</v>
      </c>
      <c r="L1350" s="56">
        <f t="shared" si="176"/>
        <v>1.9058708438168696E-2</v>
      </c>
    </row>
    <row r="1351" spans="1:12" x14ac:dyDescent="0.2">
      <c r="A1351" s="57">
        <f t="shared" si="175"/>
        <v>20</v>
      </c>
      <c r="B1351" s="57" t="s">
        <v>1596</v>
      </c>
      <c r="C1351" s="58">
        <v>1989.5</v>
      </c>
      <c r="D1351" s="59"/>
      <c r="E1351" s="60">
        <v>39.200000000000003</v>
      </c>
      <c r="F1351" s="57">
        <f t="shared" si="170"/>
        <v>2028.7</v>
      </c>
      <c r="G1351" s="56">
        <f t="shared" si="172"/>
        <v>6.6004959921190983E-3</v>
      </c>
      <c r="H1351" s="321">
        <f t="shared" si="171"/>
        <v>25.134688737989528</v>
      </c>
      <c r="I1351" s="54">
        <f t="shared" si="173"/>
        <v>5.5296315223576959</v>
      </c>
      <c r="J1351" s="54">
        <f t="shared" si="174"/>
        <v>7.791753508776754</v>
      </c>
      <c r="K1351" s="54">
        <v>0.20832803938885661</v>
      </c>
      <c r="L1351" s="56">
        <f t="shared" si="176"/>
        <v>1.9058708438168696E-2</v>
      </c>
    </row>
    <row r="1352" spans="1:12" x14ac:dyDescent="0.2">
      <c r="A1352" s="57">
        <f t="shared" si="175"/>
        <v>21</v>
      </c>
      <c r="B1352" s="57" t="s">
        <v>1597</v>
      </c>
      <c r="C1352" s="58">
        <v>2017.8</v>
      </c>
      <c r="D1352" s="59"/>
      <c r="E1352" s="60"/>
      <c r="F1352" s="57">
        <f t="shared" si="170"/>
        <v>2017.8</v>
      </c>
      <c r="G1352" s="56">
        <f t="shared" si="172"/>
        <v>6.565032194458479E-3</v>
      </c>
      <c r="H1352" s="321">
        <f t="shared" si="171"/>
        <v>24.999642596497889</v>
      </c>
      <c r="I1352" s="54">
        <f t="shared" si="173"/>
        <v>5.4999213712295356</v>
      </c>
      <c r="J1352" s="54">
        <f t="shared" si="174"/>
        <v>7.7498892049143455</v>
      </c>
      <c r="K1352" s="54">
        <v>0.20720871389502385</v>
      </c>
      <c r="L1352" s="56">
        <f t="shared" si="176"/>
        <v>1.9058708438168696E-2</v>
      </c>
    </row>
    <row r="1353" spans="1:12" x14ac:dyDescent="0.2">
      <c r="A1353" s="57">
        <f t="shared" si="175"/>
        <v>22</v>
      </c>
      <c r="B1353" s="57" t="s">
        <v>1598</v>
      </c>
      <c r="C1353" s="58">
        <v>2036.7</v>
      </c>
      <c r="D1353" s="59"/>
      <c r="E1353" s="60"/>
      <c r="F1353" s="57">
        <f t="shared" si="170"/>
        <v>2036.7</v>
      </c>
      <c r="G1353" s="56">
        <f t="shared" si="172"/>
        <v>6.6265244674663416E-3</v>
      </c>
      <c r="H1353" s="321">
        <f t="shared" si="171"/>
        <v>25.233805172111829</v>
      </c>
      <c r="I1353" s="54">
        <f t="shared" si="173"/>
        <v>5.5514371378646024</v>
      </c>
      <c r="J1353" s="54">
        <f t="shared" si="174"/>
        <v>7.8224796033546671</v>
      </c>
      <c r="K1353" s="54">
        <v>0.20914956268708249</v>
      </c>
      <c r="L1353" s="56">
        <f t="shared" si="176"/>
        <v>1.9058708438168693E-2</v>
      </c>
    </row>
    <row r="1354" spans="1:12" x14ac:dyDescent="0.2">
      <c r="A1354" s="57">
        <f t="shared" si="175"/>
        <v>23</v>
      </c>
      <c r="B1354" s="57" t="s">
        <v>1599</v>
      </c>
      <c r="C1354" s="58">
        <v>1983.9</v>
      </c>
      <c r="D1354" s="59"/>
      <c r="E1354" s="60">
        <v>39.4</v>
      </c>
      <c r="F1354" s="57">
        <f t="shared" si="170"/>
        <v>2023.3000000000002</v>
      </c>
      <c r="G1354" s="56">
        <f t="shared" si="172"/>
        <v>6.5829267712597091E-3</v>
      </c>
      <c r="H1354" s="321">
        <f t="shared" si="171"/>
        <v>25.067785144956972</v>
      </c>
      <c r="I1354" s="54">
        <f t="shared" si="173"/>
        <v>5.5149127318905338</v>
      </c>
      <c r="J1354" s="54">
        <f t="shared" si="174"/>
        <v>7.7710133949366611</v>
      </c>
      <c r="K1354" s="54">
        <v>0.20777351116255416</v>
      </c>
      <c r="L1354" s="56">
        <f t="shared" si="176"/>
        <v>1.9058708438168693E-2</v>
      </c>
    </row>
    <row r="1355" spans="1:12" x14ac:dyDescent="0.2">
      <c r="A1355" s="57">
        <f t="shared" si="175"/>
        <v>24</v>
      </c>
      <c r="B1355" s="57" t="s">
        <v>1600</v>
      </c>
      <c r="C1355" s="58">
        <v>5840.7</v>
      </c>
      <c r="D1355" s="59"/>
      <c r="E1355" s="60"/>
      <c r="F1355" s="57">
        <f t="shared" si="170"/>
        <v>5840.7</v>
      </c>
      <c r="G1355" s="56">
        <f t="shared" si="172"/>
        <v>1.9003064495080602E-2</v>
      </c>
      <c r="H1355" s="321">
        <f t="shared" si="171"/>
        <v>72.363669597266934</v>
      </c>
      <c r="I1355" s="54">
        <f t="shared" si="173"/>
        <v>15.920007311398725</v>
      </c>
      <c r="J1355" s="54">
        <f t="shared" si="174"/>
        <v>22.43273757515275</v>
      </c>
      <c r="K1355" s="54">
        <v>0.59978389099349072</v>
      </c>
      <c r="L1355" s="56">
        <f t="shared" si="176"/>
        <v>1.9058708438168693E-2</v>
      </c>
    </row>
    <row r="1356" spans="1:12" x14ac:dyDescent="0.2">
      <c r="A1356" s="57">
        <f t="shared" si="175"/>
        <v>25</v>
      </c>
      <c r="B1356" s="57" t="s">
        <v>1601</v>
      </c>
      <c r="C1356" s="58">
        <v>6026.6</v>
      </c>
      <c r="D1356" s="59"/>
      <c r="E1356" s="60"/>
      <c r="F1356" s="57">
        <f t="shared" si="170"/>
        <v>6026.6</v>
      </c>
      <c r="G1356" s="56">
        <f t="shared" si="172"/>
        <v>1.9607901190962174E-2</v>
      </c>
      <c r="H1356" s="321">
        <f t="shared" si="171"/>
        <v>74.666887735183963</v>
      </c>
      <c r="I1356" s="54">
        <f t="shared" si="173"/>
        <v>16.426715301740472</v>
      </c>
      <c r="J1356" s="54">
        <f t="shared" si="174"/>
        <v>23.146735197907027</v>
      </c>
      <c r="K1356" s="54">
        <v>0.61887403863601487</v>
      </c>
      <c r="L1356" s="56">
        <f t="shared" si="176"/>
        <v>1.9058708438168696E-2</v>
      </c>
    </row>
    <row r="1357" spans="1:12" x14ac:dyDescent="0.2">
      <c r="A1357" s="57">
        <f t="shared" si="175"/>
        <v>26</v>
      </c>
      <c r="B1357" s="57" t="s">
        <v>1602</v>
      </c>
      <c r="C1357" s="58">
        <v>5850.8</v>
      </c>
      <c r="D1357" s="59"/>
      <c r="E1357" s="60"/>
      <c r="F1357" s="57">
        <f t="shared" si="170"/>
        <v>5850.8</v>
      </c>
      <c r="G1357" s="56">
        <f t="shared" si="172"/>
        <v>1.9035925445206495E-2</v>
      </c>
      <c r="H1357" s="321">
        <f t="shared" si="171"/>
        <v>72.488804095346339</v>
      </c>
      <c r="I1357" s="54">
        <f t="shared" si="173"/>
        <v>15.947536900976194</v>
      </c>
      <c r="J1357" s="54">
        <f t="shared" si="174"/>
        <v>22.471529269557365</v>
      </c>
      <c r="K1357" s="54">
        <v>0.60082106415750103</v>
      </c>
      <c r="L1357" s="56">
        <f t="shared" si="176"/>
        <v>1.9058708438168693E-2</v>
      </c>
    </row>
    <row r="1358" spans="1:12" x14ac:dyDescent="0.2">
      <c r="A1358" s="57">
        <f t="shared" si="175"/>
        <v>27</v>
      </c>
      <c r="B1358" s="57" t="s">
        <v>1603</v>
      </c>
      <c r="C1358" s="58">
        <v>7972.6</v>
      </c>
      <c r="D1358" s="59"/>
      <c r="E1358" s="60"/>
      <c r="F1358" s="57">
        <f t="shared" si="170"/>
        <v>7972.6</v>
      </c>
      <c r="G1358" s="56">
        <f t="shared" si="172"/>
        <v>2.5939327819179139E-2</v>
      </c>
      <c r="H1358" s="321">
        <f t="shared" si="171"/>
        <v>98.776960335434168</v>
      </c>
      <c r="I1358" s="54">
        <f t="shared" si="173"/>
        <v>21.730931273795516</v>
      </c>
      <c r="J1358" s="54">
        <f t="shared" si="174"/>
        <v>30.620857703984591</v>
      </c>
      <c r="K1358" s="54">
        <v>0.81870958092946144</v>
      </c>
      <c r="L1358" s="56">
        <f t="shared" si="176"/>
        <v>1.9058708438168696E-2</v>
      </c>
    </row>
    <row r="1359" spans="1:12" x14ac:dyDescent="0.2">
      <c r="A1359" s="57">
        <f t="shared" si="175"/>
        <v>28</v>
      </c>
      <c r="B1359" s="57" t="s">
        <v>1604</v>
      </c>
      <c r="C1359" s="58">
        <v>4276.3</v>
      </c>
      <c r="D1359" s="59"/>
      <c r="E1359" s="60"/>
      <c r="F1359" s="57">
        <f t="shared" si="170"/>
        <v>4276.3</v>
      </c>
      <c r="G1359" s="56">
        <f t="shared" si="172"/>
        <v>1.3913196140927146E-2</v>
      </c>
      <c r="H1359" s="321">
        <f t="shared" si="171"/>
        <v>52.981450904650572</v>
      </c>
      <c r="I1359" s="54">
        <f t="shared" si="173"/>
        <v>11.655919199023126</v>
      </c>
      <c r="J1359" s="54">
        <f t="shared" si="174"/>
        <v>16.424249780441677</v>
      </c>
      <c r="K1359" s="54">
        <v>0.43913501002541905</v>
      </c>
      <c r="L1359" s="56">
        <f t="shared" si="176"/>
        <v>1.9058708438168696E-2</v>
      </c>
    </row>
    <row r="1360" spans="1:12" x14ac:dyDescent="0.2">
      <c r="A1360" s="57">
        <f t="shared" si="175"/>
        <v>29</v>
      </c>
      <c r="B1360" s="57" t="s">
        <v>1605</v>
      </c>
      <c r="C1360" s="58">
        <v>4367.5</v>
      </c>
      <c r="D1360" s="59"/>
      <c r="E1360" s="60"/>
      <c r="F1360" s="57">
        <f t="shared" si="170"/>
        <v>4367.5</v>
      </c>
      <c r="G1360" s="56">
        <f t="shared" si="172"/>
        <v>1.4209920759885719E-2</v>
      </c>
      <c r="H1360" s="321">
        <f t="shared" si="171"/>
        <v>54.111378253644823</v>
      </c>
      <c r="I1360" s="54">
        <f t="shared" si="173"/>
        <v>11.904503215801862</v>
      </c>
      <c r="J1360" s="54">
        <f t="shared" si="174"/>
        <v>16.774527258629895</v>
      </c>
      <c r="K1360" s="54">
        <v>0.44850037562519407</v>
      </c>
      <c r="L1360" s="56">
        <f t="shared" si="176"/>
        <v>1.9058708438168693E-2</v>
      </c>
    </row>
    <row r="1361" spans="1:12" x14ac:dyDescent="0.2">
      <c r="A1361" s="57">
        <f t="shared" si="175"/>
        <v>30</v>
      </c>
      <c r="B1361" s="57" t="s">
        <v>1606</v>
      </c>
      <c r="C1361" s="58">
        <v>4175.8999999999996</v>
      </c>
      <c r="D1361" s="59"/>
      <c r="E1361" s="60"/>
      <c r="F1361" s="57">
        <f t="shared" si="170"/>
        <v>4175.8999999999996</v>
      </c>
      <c r="G1361" s="56">
        <f t="shared" si="172"/>
        <v>1.3586538775319238E-2</v>
      </c>
      <c r="H1361" s="321">
        <f t="shared" si="171"/>
        <v>51.737539656415656</v>
      </c>
      <c r="I1361" s="54">
        <f t="shared" si="173"/>
        <v>11.382258724411445</v>
      </c>
      <c r="J1361" s="54">
        <f t="shared" si="174"/>
        <v>16.038637293488854</v>
      </c>
      <c r="K1361" s="54">
        <v>0.42882489263268414</v>
      </c>
      <c r="L1361" s="56">
        <f t="shared" si="176"/>
        <v>1.9058708438168693E-2</v>
      </c>
    </row>
    <row r="1362" spans="1:12" x14ac:dyDescent="0.2">
      <c r="A1362" s="57">
        <f t="shared" si="175"/>
        <v>31</v>
      </c>
      <c r="B1362" s="57" t="s">
        <v>1607</v>
      </c>
      <c r="C1362" s="58">
        <v>12124</v>
      </c>
      <c r="D1362" s="59"/>
      <c r="E1362" s="60">
        <v>87.2</v>
      </c>
      <c r="F1362" s="57">
        <f t="shared" si="170"/>
        <v>12211.2</v>
      </c>
      <c r="G1362" s="56">
        <f t="shared" si="172"/>
        <v>3.9729864770032403E-2</v>
      </c>
      <c r="H1362" s="321">
        <f t="shared" si="171"/>
        <v>151.29132504428338</v>
      </c>
      <c r="I1362" s="54">
        <f t="shared" si="173"/>
        <v>33.284091509742346</v>
      </c>
      <c r="J1362" s="54">
        <f t="shared" si="174"/>
        <v>46.900310763727852</v>
      </c>
      <c r="K1362" s="54">
        <v>1.253973162411991</v>
      </c>
      <c r="L1362" s="56">
        <f t="shared" si="176"/>
        <v>1.9058708438168693E-2</v>
      </c>
    </row>
    <row r="1363" spans="1:12" x14ac:dyDescent="0.2">
      <c r="A1363" s="57">
        <f t="shared" si="175"/>
        <v>32</v>
      </c>
      <c r="B1363" s="57" t="s">
        <v>1608</v>
      </c>
      <c r="C1363" s="58">
        <v>5787.7</v>
      </c>
      <c r="D1363" s="59"/>
      <c r="E1363" s="60"/>
      <c r="F1363" s="57">
        <f t="shared" si="170"/>
        <v>5787.7</v>
      </c>
      <c r="G1363" s="56">
        <f t="shared" si="172"/>
        <v>1.8830625845905113E-2</v>
      </c>
      <c r="H1363" s="321">
        <f t="shared" si="171"/>
        <v>71.707023221206668</v>
      </c>
      <c r="I1363" s="54">
        <f t="shared" si="173"/>
        <v>15.775545108665467</v>
      </c>
      <c r="J1363" s="54">
        <f t="shared" si="174"/>
        <v>22.229177198574067</v>
      </c>
      <c r="K1363" s="54">
        <v>0.59434129914274425</v>
      </c>
      <c r="L1363" s="56">
        <f t="shared" si="176"/>
        <v>1.9058708438168693E-2</v>
      </c>
    </row>
    <row r="1364" spans="1:12" x14ac:dyDescent="0.2">
      <c r="A1364" s="57">
        <f t="shared" si="175"/>
        <v>33</v>
      </c>
      <c r="B1364" s="57" t="s">
        <v>1609</v>
      </c>
      <c r="C1364" s="58">
        <v>4389.3999999999996</v>
      </c>
      <c r="D1364" s="59"/>
      <c r="E1364" s="60"/>
      <c r="F1364" s="57">
        <f t="shared" si="170"/>
        <v>4389.3999999999996</v>
      </c>
      <c r="G1364" s="56">
        <f t="shared" si="172"/>
        <v>1.4281173711148797E-2</v>
      </c>
      <c r="H1364" s="321">
        <f t="shared" si="171"/>
        <v>54.382709492054623</v>
      </c>
      <c r="I1364" s="54">
        <f t="shared" si="173"/>
        <v>11.964196088252017</v>
      </c>
      <c r="J1364" s="54">
        <f t="shared" ref="J1364:J1384" si="177">H1364*0.31</f>
        <v>16.858639942536932</v>
      </c>
      <c r="K1364" s="54">
        <v>0.45074929565408745</v>
      </c>
      <c r="L1364" s="56">
        <f t="shared" si="176"/>
        <v>1.9058708438168696E-2</v>
      </c>
    </row>
    <row r="1365" spans="1:12" x14ac:dyDescent="0.2">
      <c r="A1365" s="57">
        <f t="shared" si="175"/>
        <v>34</v>
      </c>
      <c r="B1365" s="57" t="s">
        <v>1981</v>
      </c>
      <c r="C1365" s="58">
        <v>4397.2</v>
      </c>
      <c r="D1365" s="59"/>
      <c r="E1365" s="60"/>
      <c r="F1365" s="57">
        <f t="shared" si="170"/>
        <v>4397.2</v>
      </c>
      <c r="G1365" s="56">
        <f t="shared" si="172"/>
        <v>1.4306551474612361E-2</v>
      </c>
      <c r="H1365" s="321">
        <f t="shared" si="171"/>
        <v>54.479348015323872</v>
      </c>
      <c r="I1365" s="54">
        <f t="shared" si="173"/>
        <v>11.985456563371251</v>
      </c>
      <c r="J1365" s="54">
        <f t="shared" si="177"/>
        <v>16.8885978847504</v>
      </c>
      <c r="K1365" s="54">
        <v>0.45155028086985766</v>
      </c>
      <c r="L1365" s="56">
        <f t="shared" si="176"/>
        <v>1.9058708438168693E-2</v>
      </c>
    </row>
    <row r="1366" spans="1:12" x14ac:dyDescent="0.2">
      <c r="A1366" s="57">
        <f t="shared" si="175"/>
        <v>35</v>
      </c>
      <c r="B1366" s="57" t="s">
        <v>1610</v>
      </c>
      <c r="C1366" s="58">
        <v>4374.3999999999996</v>
      </c>
      <c r="D1366" s="59"/>
      <c r="E1366" s="60"/>
      <c r="F1366" s="57">
        <f t="shared" si="170"/>
        <v>4374.3999999999996</v>
      </c>
      <c r="G1366" s="56">
        <f t="shared" si="172"/>
        <v>1.4232370319872716E-2</v>
      </c>
      <c r="H1366" s="321">
        <f t="shared" si="171"/>
        <v>54.196866178075304</v>
      </c>
      <c r="I1366" s="54">
        <f t="shared" si="173"/>
        <v>11.923310559176567</v>
      </c>
      <c r="J1366" s="54">
        <f t="shared" si="177"/>
        <v>16.801028515203345</v>
      </c>
      <c r="K1366" s="54">
        <v>0.4492089394699138</v>
      </c>
      <c r="L1366" s="56">
        <f t="shared" si="176"/>
        <v>1.9058708438168693E-2</v>
      </c>
    </row>
    <row r="1367" spans="1:12" x14ac:dyDescent="0.2">
      <c r="A1367" s="57">
        <f t="shared" si="175"/>
        <v>36</v>
      </c>
      <c r="B1367" s="57" t="s">
        <v>0</v>
      </c>
      <c r="C1367" s="58">
        <v>5726.2</v>
      </c>
      <c r="D1367" s="59"/>
      <c r="E1367" s="60"/>
      <c r="F1367" s="57">
        <f t="shared" si="170"/>
        <v>5726.2</v>
      </c>
      <c r="G1367" s="56">
        <f t="shared" si="172"/>
        <v>1.8630531941673179E-2</v>
      </c>
      <c r="H1367" s="321">
        <f t="shared" si="171"/>
        <v>70.94506563389146</v>
      </c>
      <c r="I1367" s="54">
        <f t="shared" si="173"/>
        <v>15.60791443945612</v>
      </c>
      <c r="J1367" s="54">
        <f t="shared" si="177"/>
        <v>21.992970346506354</v>
      </c>
      <c r="K1367" s="54">
        <v>0.58802583878763282</v>
      </c>
      <c r="L1367" s="56">
        <f t="shared" si="176"/>
        <v>1.9058708438168693E-2</v>
      </c>
    </row>
    <row r="1368" spans="1:12" x14ac:dyDescent="0.2">
      <c r="A1368" s="57">
        <f t="shared" si="175"/>
        <v>37</v>
      </c>
      <c r="B1368" s="57" t="s">
        <v>1</v>
      </c>
      <c r="C1368" s="58">
        <v>16363.4</v>
      </c>
      <c r="D1368" s="59">
        <v>254.1</v>
      </c>
      <c r="E1368" s="60">
        <v>876.7</v>
      </c>
      <c r="F1368" s="57">
        <f t="shared" si="170"/>
        <v>17494.2</v>
      </c>
      <c r="G1368" s="56">
        <f t="shared" si="172"/>
        <v>5.6918419177468295E-2</v>
      </c>
      <c r="H1368" s="321">
        <f t="shared" si="171"/>
        <v>216.74534022779926</v>
      </c>
      <c r="I1368" s="54">
        <f t="shared" si="173"/>
        <v>47.683974850115838</v>
      </c>
      <c r="J1368" s="54">
        <f t="shared" si="177"/>
        <v>67.191055470617769</v>
      </c>
      <c r="K1368" s="54">
        <v>1.7964866104779096</v>
      </c>
      <c r="L1368" s="56">
        <f t="shared" si="176"/>
        <v>1.9058708438168693E-2</v>
      </c>
    </row>
    <row r="1369" spans="1:12" x14ac:dyDescent="0.2">
      <c r="A1369" s="57">
        <f t="shared" si="175"/>
        <v>38</v>
      </c>
      <c r="B1369" s="57" t="s">
        <v>2</v>
      </c>
      <c r="C1369" s="58">
        <v>20325.400000000001</v>
      </c>
      <c r="D1369" s="59"/>
      <c r="E1369" s="60">
        <v>72.400000000000006</v>
      </c>
      <c r="F1369" s="57">
        <f t="shared" si="170"/>
        <v>20397.800000000003</v>
      </c>
      <c r="G1369" s="56">
        <f t="shared" si="172"/>
        <v>6.6365454304750313E-2</v>
      </c>
      <c r="H1369" s="321">
        <f t="shared" si="171"/>
        <v>252.7196499924892</v>
      </c>
      <c r="I1369" s="54">
        <f t="shared" si="173"/>
        <v>55.598322998347626</v>
      </c>
      <c r="J1369" s="54">
        <f t="shared" si="177"/>
        <v>78.343091497671651</v>
      </c>
      <c r="K1369" s="54">
        <v>2.0946584915689952</v>
      </c>
      <c r="L1369" s="56">
        <f t="shared" si="176"/>
        <v>1.9058708438168696E-2</v>
      </c>
    </row>
    <row r="1370" spans="1:12" x14ac:dyDescent="0.2">
      <c r="A1370" s="57">
        <f t="shared" si="175"/>
        <v>39</v>
      </c>
      <c r="B1370" s="57" t="s">
        <v>3</v>
      </c>
      <c r="C1370" s="58">
        <v>3233.5</v>
      </c>
      <c r="D1370" s="59"/>
      <c r="E1370" s="60"/>
      <c r="F1370" s="57">
        <f t="shared" si="170"/>
        <v>3233.5</v>
      </c>
      <c r="G1370" s="56">
        <f t="shared" si="172"/>
        <v>1.0520384379413961E-2</v>
      </c>
      <c r="H1370" s="321">
        <f t="shared" si="171"/>
        <v>40.061623716808363</v>
      </c>
      <c r="I1370" s="54">
        <f t="shared" si="173"/>
        <v>8.8135572176978396</v>
      </c>
      <c r="J1370" s="54">
        <f t="shared" si="177"/>
        <v>12.419103352210593</v>
      </c>
      <c r="K1370" s="54">
        <v>0.33204944810167486</v>
      </c>
      <c r="L1370" s="56">
        <f t="shared" si="176"/>
        <v>1.9058708438168693E-2</v>
      </c>
    </row>
    <row r="1371" spans="1:12" x14ac:dyDescent="0.2">
      <c r="A1371" s="57">
        <f t="shared" si="175"/>
        <v>40</v>
      </c>
      <c r="B1371" s="57" t="s">
        <v>4</v>
      </c>
      <c r="C1371" s="58">
        <v>6170.7</v>
      </c>
      <c r="D1371" s="59"/>
      <c r="E1371" s="60"/>
      <c r="F1371" s="57">
        <f t="shared" si="170"/>
        <v>6170.7</v>
      </c>
      <c r="G1371" s="56">
        <f t="shared" si="172"/>
        <v>2.0076739103154394E-2</v>
      </c>
      <c r="H1371" s="321">
        <f t="shared" si="171"/>
        <v>76.452222504811928</v>
      </c>
      <c r="I1371" s="54">
        <f t="shared" si="173"/>
        <v>16.819488951058624</v>
      </c>
      <c r="J1371" s="54">
        <f t="shared" si="177"/>
        <v>23.700188976491699</v>
      </c>
      <c r="K1371" s="54">
        <v>0.63367172704530861</v>
      </c>
      <c r="L1371" s="56">
        <f t="shared" si="176"/>
        <v>1.9058708438168696E-2</v>
      </c>
    </row>
    <row r="1372" spans="1:12" x14ac:dyDescent="0.2">
      <c r="A1372" s="57">
        <f t="shared" si="175"/>
        <v>41</v>
      </c>
      <c r="B1372" s="57" t="s">
        <v>5</v>
      </c>
      <c r="C1372" s="58">
        <v>2571</v>
      </c>
      <c r="D1372" s="59"/>
      <c r="E1372" s="60">
        <v>379</v>
      </c>
      <c r="F1372" s="57">
        <f t="shared" si="170"/>
        <v>2950</v>
      </c>
      <c r="G1372" s="56">
        <f t="shared" si="172"/>
        <v>9.5980002842960214E-3</v>
      </c>
      <c r="H1372" s="321">
        <f t="shared" si="171"/>
        <v>36.549185082599251</v>
      </c>
      <c r="I1372" s="54">
        <f t="shared" si="173"/>
        <v>8.040820718171835</v>
      </c>
      <c r="J1372" s="54">
        <f t="shared" si="177"/>
        <v>11.330247375605769</v>
      </c>
      <c r="K1372" s="54">
        <v>0.30293671622079504</v>
      </c>
      <c r="L1372" s="56">
        <f t="shared" si="176"/>
        <v>1.9058708438168696E-2</v>
      </c>
    </row>
    <row r="1373" spans="1:12" x14ac:dyDescent="0.2">
      <c r="A1373" s="57">
        <f t="shared" si="175"/>
        <v>42</v>
      </c>
      <c r="B1373" s="57" t="s">
        <v>6</v>
      </c>
      <c r="C1373" s="58">
        <v>4446</v>
      </c>
      <c r="D1373" s="59"/>
      <c r="E1373" s="60">
        <v>135.1</v>
      </c>
      <c r="F1373" s="57">
        <f t="shared" si="170"/>
        <v>4581.1000000000004</v>
      </c>
      <c r="G1373" s="56">
        <f t="shared" si="172"/>
        <v>1.4904881051657121E-2</v>
      </c>
      <c r="H1373" s="321">
        <f t="shared" si="171"/>
        <v>56.757787044710319</v>
      </c>
      <c r="I1373" s="54">
        <f t="shared" si="173"/>
        <v>12.48671314983627</v>
      </c>
      <c r="J1373" s="54">
        <f t="shared" si="177"/>
        <v>17.594913983860199</v>
      </c>
      <c r="K1373" s="54">
        <v>0.47043504768782518</v>
      </c>
      <c r="L1373" s="56">
        <f t="shared" si="176"/>
        <v>1.9058708438168693E-2</v>
      </c>
    </row>
    <row r="1374" spans="1:12" x14ac:dyDescent="0.2">
      <c r="A1374" s="57">
        <f t="shared" si="175"/>
        <v>43</v>
      </c>
      <c r="B1374" s="57" t="s">
        <v>7</v>
      </c>
      <c r="C1374" s="58">
        <v>2571.8000000000002</v>
      </c>
      <c r="D1374" s="59"/>
      <c r="E1374" s="60"/>
      <c r="F1374" s="57">
        <f t="shared" si="170"/>
        <v>2571.8000000000002</v>
      </c>
      <c r="G1374" s="56">
        <f t="shared" si="172"/>
        <v>8.3675041122550885E-3</v>
      </c>
      <c r="H1374" s="321">
        <f t="shared" si="171"/>
        <v>31.863455659467377</v>
      </c>
      <c r="I1374" s="54">
        <f t="shared" si="173"/>
        <v>7.0099602450828229</v>
      </c>
      <c r="J1374" s="54">
        <f t="shared" si="177"/>
        <v>9.8776712544348868</v>
      </c>
      <c r="K1374" s="54">
        <v>0.26409920229716644</v>
      </c>
      <c r="L1374" s="56">
        <f t="shared" si="176"/>
        <v>1.9058708438168696E-2</v>
      </c>
    </row>
    <row r="1375" spans="1:12" x14ac:dyDescent="0.2">
      <c r="A1375" s="57">
        <f t="shared" si="175"/>
        <v>44</v>
      </c>
      <c r="B1375" s="57" t="s">
        <v>8</v>
      </c>
      <c r="C1375" s="58">
        <v>4089.4</v>
      </c>
      <c r="D1375" s="59"/>
      <c r="E1375" s="60"/>
      <c r="F1375" s="57">
        <f t="shared" si="170"/>
        <v>4089.4</v>
      </c>
      <c r="G1375" s="56">
        <f t="shared" si="172"/>
        <v>1.330510588562717E-2</v>
      </c>
      <c r="H1375" s="321">
        <f t="shared" si="171"/>
        <v>50.665843212468261</v>
      </c>
      <c r="I1375" s="54">
        <f t="shared" si="173"/>
        <v>11.146485506743018</v>
      </c>
      <c r="J1375" s="54">
        <f t="shared" si="177"/>
        <v>15.70641139586516</v>
      </c>
      <c r="K1375" s="54">
        <v>0.41994217197061678</v>
      </c>
      <c r="L1375" s="56">
        <f t="shared" si="176"/>
        <v>1.9058708438168693E-2</v>
      </c>
    </row>
    <row r="1376" spans="1:12" x14ac:dyDescent="0.2">
      <c r="A1376" s="57">
        <f t="shared" si="175"/>
        <v>45</v>
      </c>
      <c r="B1376" s="57" t="s">
        <v>9</v>
      </c>
      <c r="C1376" s="58">
        <v>4079.1</v>
      </c>
      <c r="D1376" s="59"/>
      <c r="E1376" s="60"/>
      <c r="F1376" s="57">
        <f t="shared" si="170"/>
        <v>4079.1</v>
      </c>
      <c r="G1376" s="56">
        <f t="shared" si="172"/>
        <v>1.3271594223617594E-2</v>
      </c>
      <c r="H1376" s="321">
        <f t="shared" si="171"/>
        <v>50.538230803535797</v>
      </c>
      <c r="I1376" s="54">
        <f t="shared" si="173"/>
        <v>11.118410776777875</v>
      </c>
      <c r="J1376" s="54">
        <f t="shared" si="177"/>
        <v>15.666851549096096</v>
      </c>
      <c r="K1376" s="54">
        <v>0.41888446072415092</v>
      </c>
      <c r="L1376" s="56">
        <f t="shared" si="176"/>
        <v>1.9058708438168696E-2</v>
      </c>
    </row>
    <row r="1377" spans="1:12" x14ac:dyDescent="0.2">
      <c r="A1377" s="57">
        <f t="shared" si="175"/>
        <v>46</v>
      </c>
      <c r="B1377" s="57" t="s">
        <v>1982</v>
      </c>
      <c r="C1377" s="58">
        <v>8506.9</v>
      </c>
      <c r="D1377" s="59"/>
      <c r="E1377" s="60"/>
      <c r="F1377" s="57">
        <f t="shared" si="170"/>
        <v>8506.9</v>
      </c>
      <c r="G1377" s="56">
        <f t="shared" si="172"/>
        <v>2.7677704616433159E-2</v>
      </c>
      <c r="H1377" s="321">
        <f t="shared" si="171"/>
        <v>105.39669917937746</v>
      </c>
      <c r="I1377" s="54">
        <f t="shared" si="173"/>
        <v>23.187273819463041</v>
      </c>
      <c r="J1377" s="54">
        <f t="shared" si="177"/>
        <v>32.672976745607016</v>
      </c>
      <c r="K1377" s="54">
        <v>0.8735770682097227</v>
      </c>
      <c r="L1377" s="56">
        <f t="shared" si="176"/>
        <v>1.9058708438168693E-2</v>
      </c>
    </row>
    <row r="1378" spans="1:12" x14ac:dyDescent="0.2">
      <c r="A1378" s="57">
        <f t="shared" si="175"/>
        <v>47</v>
      </c>
      <c r="B1378" s="57" t="s">
        <v>536</v>
      </c>
      <c r="C1378" s="58">
        <v>1934.1</v>
      </c>
      <c r="D1378" s="59"/>
      <c r="E1378" s="60">
        <v>1212.4000000000001</v>
      </c>
      <c r="F1378" s="57">
        <f t="shared" si="170"/>
        <v>3146.5</v>
      </c>
      <c r="G1378" s="56">
        <f t="shared" si="172"/>
        <v>1.0237324710012688E-2</v>
      </c>
      <c r="H1378" s="321">
        <f t="shared" si="171"/>
        <v>38.983732495728319</v>
      </c>
      <c r="I1378" s="54">
        <f t="shared" si="173"/>
        <v>8.5764211490602307</v>
      </c>
      <c r="J1378" s="54">
        <f t="shared" si="177"/>
        <v>12.084957073675779</v>
      </c>
      <c r="K1378" s="54">
        <v>0.32311538223346842</v>
      </c>
      <c r="L1378" s="56">
        <f t="shared" si="176"/>
        <v>1.9058708438168696E-2</v>
      </c>
    </row>
    <row r="1379" spans="1:12" x14ac:dyDescent="0.2">
      <c r="A1379" s="57">
        <f t="shared" si="175"/>
        <v>48</v>
      </c>
      <c r="B1379" s="57" t="s">
        <v>537</v>
      </c>
      <c r="C1379" s="58">
        <v>4269.5</v>
      </c>
      <c r="D1379" s="59"/>
      <c r="E1379" s="60">
        <v>538</v>
      </c>
      <c r="F1379" s="57">
        <f t="shared" si="170"/>
        <v>4807.5</v>
      </c>
      <c r="G1379" s="56">
        <f t="shared" si="172"/>
        <v>1.5641486903984109E-2</v>
      </c>
      <c r="H1379" s="321">
        <f t="shared" si="171"/>
        <v>59.562782130371488</v>
      </c>
      <c r="I1379" s="54">
        <f t="shared" si="173"/>
        <v>13.103812068681728</v>
      </c>
      <c r="J1379" s="54">
        <f t="shared" si="177"/>
        <v>18.464462460415159</v>
      </c>
      <c r="K1379" s="54">
        <v>0.49368415702761781</v>
      </c>
      <c r="L1379" s="56">
        <f t="shared" si="176"/>
        <v>1.9058708438168696E-2</v>
      </c>
    </row>
    <row r="1380" spans="1:12" x14ac:dyDescent="0.2">
      <c r="A1380" s="57">
        <f t="shared" si="175"/>
        <v>49</v>
      </c>
      <c r="B1380" s="111" t="s">
        <v>2209</v>
      </c>
      <c r="C1380" s="58">
        <v>4095</v>
      </c>
      <c r="D1380" s="59"/>
      <c r="E1380" s="60"/>
      <c r="F1380" s="57">
        <f t="shared" si="170"/>
        <v>4095</v>
      </c>
      <c r="G1380" s="56">
        <f t="shared" si="172"/>
        <v>1.332332581837024E-2</v>
      </c>
      <c r="H1380" s="321">
        <f t="shared" si="171"/>
        <v>50.735224716353876</v>
      </c>
      <c r="I1380" s="54">
        <f t="shared" si="173"/>
        <v>11.161749437597853</v>
      </c>
      <c r="J1380" s="54">
        <f t="shared" si="177"/>
        <v>15.727919662069702</v>
      </c>
      <c r="K1380" s="54">
        <v>0.42051723827937487</v>
      </c>
      <c r="L1380" s="56">
        <f t="shared" si="176"/>
        <v>1.9058708438168693E-2</v>
      </c>
    </row>
    <row r="1381" spans="1:12" s="115" customFormat="1" x14ac:dyDescent="0.2">
      <c r="A1381" s="57">
        <f t="shared" si="175"/>
        <v>50</v>
      </c>
      <c r="B1381" s="112" t="s">
        <v>1282</v>
      </c>
      <c r="C1381" s="58">
        <v>15885</v>
      </c>
      <c r="D1381" s="59"/>
      <c r="E1381" s="60">
        <v>238.9</v>
      </c>
      <c r="F1381" s="143">
        <f t="shared" si="170"/>
        <v>16123.9</v>
      </c>
      <c r="G1381" s="56">
        <f t="shared" si="172"/>
        <v>5.2460066706427326E-2</v>
      </c>
      <c r="H1381" s="321">
        <f t="shared" si="171"/>
        <v>199.76793401807527</v>
      </c>
      <c r="I1381" s="113">
        <f t="shared" si="173"/>
        <v>43.948945483976559</v>
      </c>
      <c r="J1381" s="54">
        <f t="shared" si="177"/>
        <v>61.928059545603332</v>
      </c>
      <c r="K1381" s="54">
        <v>0.73701935796212492</v>
      </c>
      <c r="L1381" s="56">
        <f t="shared" si="176"/>
        <v>1.900172777092498E-2</v>
      </c>
    </row>
    <row r="1382" spans="1:12" x14ac:dyDescent="0.2">
      <c r="A1382" s="57">
        <f t="shared" si="175"/>
        <v>51</v>
      </c>
      <c r="B1382" s="111" t="s">
        <v>1726</v>
      </c>
      <c r="C1382" s="58">
        <v>3468</v>
      </c>
      <c r="D1382" s="59"/>
      <c r="E1382" s="60"/>
      <c r="F1382" s="57">
        <f t="shared" si="170"/>
        <v>3468</v>
      </c>
      <c r="G1382" s="56">
        <f t="shared" si="172"/>
        <v>1.1283344063030035E-2</v>
      </c>
      <c r="H1382" s="321">
        <f t="shared" si="171"/>
        <v>42.966974192018377</v>
      </c>
      <c r="I1382" s="54">
        <f t="shared" si="173"/>
        <v>9.4527343222440425</v>
      </c>
      <c r="J1382" s="54">
        <f t="shared" si="177"/>
        <v>13.319761999525698</v>
      </c>
      <c r="K1382" s="54">
        <v>0.35613034978092112</v>
      </c>
      <c r="L1382" s="56">
        <f t="shared" si="176"/>
        <v>1.90587084381687E-2</v>
      </c>
    </row>
    <row r="1383" spans="1:12" x14ac:dyDescent="0.2">
      <c r="A1383" s="57">
        <f t="shared" si="175"/>
        <v>52</v>
      </c>
      <c r="B1383" s="111" t="s">
        <v>2921</v>
      </c>
      <c r="C1383" s="58">
        <v>4728.3</v>
      </c>
      <c r="D1383" s="59"/>
      <c r="E1383" s="60"/>
      <c r="F1383" s="57">
        <f t="shared" si="170"/>
        <v>4728.3</v>
      </c>
      <c r="G1383" s="56">
        <f t="shared" si="172"/>
        <v>1.53838049980464E-2</v>
      </c>
      <c r="H1383" s="321">
        <f t="shared" si="171"/>
        <v>58.581529432560693</v>
      </c>
      <c r="I1383" s="54">
        <f t="shared" si="173"/>
        <v>12.887936475163352</v>
      </c>
      <c r="J1383" s="54">
        <f t="shared" si="177"/>
        <v>18.160274124093814</v>
      </c>
      <c r="K1383" s="54">
        <f>G1383*17.84*1.7</f>
        <v>0.46656003798075119</v>
      </c>
      <c r="L1383" s="56">
        <f t="shared" si="176"/>
        <v>1.9054691975931858E-2</v>
      </c>
    </row>
    <row r="1384" spans="1:12" x14ac:dyDescent="0.2">
      <c r="A1384" s="57">
        <f t="shared" si="175"/>
        <v>53</v>
      </c>
      <c r="B1384" s="111" t="s">
        <v>2922</v>
      </c>
      <c r="C1384" s="58">
        <v>2894.3</v>
      </c>
      <c r="D1384" s="59"/>
      <c r="E1384" s="60"/>
      <c r="F1384" s="57">
        <f t="shared" si="170"/>
        <v>2894.3</v>
      </c>
      <c r="G1384" s="56">
        <f t="shared" si="172"/>
        <v>9.4167770246908391E-3</v>
      </c>
      <c r="H1384" s="321">
        <f t="shared" si="171"/>
        <v>35.859086910022718</v>
      </c>
      <c r="I1384" s="54">
        <f t="shared" si="173"/>
        <v>7.8889991202049981</v>
      </c>
      <c r="J1384" s="54">
        <f t="shared" si="177"/>
        <v>11.116316942107042</v>
      </c>
      <c r="K1384" s="54">
        <f>G1384*17.84*1.7</f>
        <v>0.28559201360482378</v>
      </c>
      <c r="L1384" s="56">
        <f t="shared" si="176"/>
        <v>1.9054691975931858E-2</v>
      </c>
    </row>
    <row r="1385" spans="1:12" s="120" customFormat="1" ht="15" x14ac:dyDescent="0.25">
      <c r="A1385" s="45"/>
      <c r="B1385" s="45" t="s">
        <v>1276</v>
      </c>
      <c r="C1385" s="70">
        <f>SUM(C1332:C1384)</f>
        <v>296155</v>
      </c>
      <c r="D1385" s="70">
        <f t="shared" ref="D1385:K1385" si="178">SUM(D1332:D1384)</f>
        <v>815.1</v>
      </c>
      <c r="E1385" s="70">
        <f t="shared" si="178"/>
        <v>10385.589999999998</v>
      </c>
      <c r="F1385" s="70">
        <f t="shared" si="178"/>
        <v>307355.69000000006</v>
      </c>
      <c r="G1385" s="70">
        <f t="shared" si="178"/>
        <v>0.99999999999999978</v>
      </c>
      <c r="H1385" s="70">
        <f t="shared" si="178"/>
        <v>3807.9999999999995</v>
      </c>
      <c r="I1385" s="70">
        <f t="shared" si="178"/>
        <v>837.76</v>
      </c>
      <c r="J1385" s="70">
        <f t="shared" si="178"/>
        <v>1180.4800000000002</v>
      </c>
      <c r="K1385" s="70">
        <f t="shared" si="178"/>
        <v>30.613116056544165</v>
      </c>
      <c r="L1385" s="56">
        <f t="shared" si="176"/>
        <v>1.9055619617962961E-2</v>
      </c>
    </row>
    <row r="1386" spans="1:12" s="120" customFormat="1" ht="15" x14ac:dyDescent="0.25">
      <c r="A1386" s="362" t="s">
        <v>1983</v>
      </c>
      <c r="B1386" s="362"/>
      <c r="C1386" s="362"/>
      <c r="D1386" s="362"/>
      <c r="E1386" s="362"/>
      <c r="F1386" s="362"/>
      <c r="G1386" s="362"/>
      <c r="H1386" s="362"/>
      <c r="I1386" s="362"/>
      <c r="J1386" s="362"/>
      <c r="K1386" s="362"/>
      <c r="L1386" s="362"/>
    </row>
    <row r="1387" spans="1:12" x14ac:dyDescent="0.2">
      <c r="A1387" s="57">
        <v>1</v>
      </c>
      <c r="B1387" s="57" t="s">
        <v>325</v>
      </c>
      <c r="C1387" s="94">
        <v>5786.79</v>
      </c>
      <c r="D1387" s="57"/>
      <c r="E1387" s="60"/>
      <c r="F1387" s="57">
        <f t="shared" ref="F1387:F1423" si="179">C1387+D1387+E1387</f>
        <v>5786.79</v>
      </c>
      <c r="G1387" s="56">
        <f>1/200944.39*F1387</f>
        <v>2.8797967437657748E-2</v>
      </c>
      <c r="H1387" s="321">
        <f t="shared" si="171"/>
        <v>109.6626600026007</v>
      </c>
      <c r="I1387" s="54">
        <f>H1387*0.22</f>
        <v>24.125785200572153</v>
      </c>
      <c r="J1387" s="54">
        <f t="shared" ref="J1387:J1423" si="180">H1387*0.467</f>
        <v>51.21246222121453</v>
      </c>
      <c r="K1387" s="54">
        <v>0.87338475644928415</v>
      </c>
      <c r="L1387" s="56">
        <f>(H1387+I1387+J1387+K1387)/F1387</f>
        <v>3.2120448846568943E-2</v>
      </c>
    </row>
    <row r="1388" spans="1:12" x14ac:dyDescent="0.2">
      <c r="A1388" s="57">
        <f>A1387+1</f>
        <v>2</v>
      </c>
      <c r="B1388" s="57" t="s">
        <v>326</v>
      </c>
      <c r="C1388" s="94">
        <v>3626.15</v>
      </c>
      <c r="D1388" s="59"/>
      <c r="E1388" s="60"/>
      <c r="F1388" s="57">
        <f t="shared" si="179"/>
        <v>3626.15</v>
      </c>
      <c r="G1388" s="56">
        <f t="shared" ref="G1388:G1423" si="181">1/200944.39*F1388</f>
        <v>1.8045539863043698E-2</v>
      </c>
      <c r="H1388" s="321">
        <f t="shared" si="171"/>
        <v>68.717415798470398</v>
      </c>
      <c r="I1388" s="54">
        <f t="shared" ref="I1388:I1423" si="182">H1388*0.22</f>
        <v>15.117831475663488</v>
      </c>
      <c r="J1388" s="54">
        <f t="shared" si="180"/>
        <v>32.091033177885677</v>
      </c>
      <c r="K1388" s="54">
        <v>0.54728513296638925</v>
      </c>
      <c r="L1388" s="56">
        <f t="shared" ref="L1388:L1424" si="183">(H1388+I1388+J1388+K1388)/F1388</f>
        <v>3.2120448846568943E-2</v>
      </c>
    </row>
    <row r="1389" spans="1:12" x14ac:dyDescent="0.2">
      <c r="A1389" s="57">
        <f t="shared" ref="A1389:A1423" si="184">A1388+1</f>
        <v>3</v>
      </c>
      <c r="B1389" s="57" t="s">
        <v>327</v>
      </c>
      <c r="C1389" s="94">
        <v>7702.04</v>
      </c>
      <c r="D1389" s="59"/>
      <c r="E1389" s="60"/>
      <c r="F1389" s="57">
        <f t="shared" si="179"/>
        <v>7702.04</v>
      </c>
      <c r="G1389" s="56">
        <f t="shared" si="181"/>
        <v>3.8329211380322678E-2</v>
      </c>
      <c r="H1389" s="321">
        <f t="shared" si="171"/>
        <v>145.95763693626876</v>
      </c>
      <c r="I1389" s="54">
        <f t="shared" si="182"/>
        <v>32.11068012597913</v>
      </c>
      <c r="J1389" s="54">
        <f t="shared" si="180"/>
        <v>68.162216449237519</v>
      </c>
      <c r="K1389" s="54">
        <v>1.162448322742426</v>
      </c>
      <c r="L1389" s="56">
        <f t="shared" si="183"/>
        <v>3.2120448846568943E-2</v>
      </c>
    </row>
    <row r="1390" spans="1:12" x14ac:dyDescent="0.2">
      <c r="A1390" s="57">
        <f t="shared" si="184"/>
        <v>4</v>
      </c>
      <c r="B1390" s="57" t="s">
        <v>328</v>
      </c>
      <c r="C1390" s="94">
        <v>5721.7</v>
      </c>
      <c r="D1390" s="59"/>
      <c r="E1390" s="60"/>
      <c r="F1390" s="57">
        <f t="shared" si="179"/>
        <v>5721.7</v>
      </c>
      <c r="G1390" s="56">
        <f t="shared" si="181"/>
        <v>2.8474046973891626E-2</v>
      </c>
      <c r="H1390" s="321">
        <f t="shared" si="171"/>
        <v>108.42917087657932</v>
      </c>
      <c r="I1390" s="54">
        <f t="shared" si="182"/>
        <v>23.854417592847451</v>
      </c>
      <c r="J1390" s="54">
        <f t="shared" si="180"/>
        <v>50.636422799362542</v>
      </c>
      <c r="K1390" s="54">
        <v>0.86356089662418511</v>
      </c>
      <c r="L1390" s="56">
        <f t="shared" si="183"/>
        <v>3.2120448846568943E-2</v>
      </c>
    </row>
    <row r="1391" spans="1:12" x14ac:dyDescent="0.2">
      <c r="A1391" s="57">
        <f t="shared" si="184"/>
        <v>5</v>
      </c>
      <c r="B1391" s="57" t="s">
        <v>329</v>
      </c>
      <c r="C1391" s="94">
        <v>5777.4</v>
      </c>
      <c r="D1391" s="59"/>
      <c r="E1391" s="60"/>
      <c r="F1391" s="57">
        <f t="shared" si="179"/>
        <v>5777.4</v>
      </c>
      <c r="G1391" s="56">
        <f t="shared" si="181"/>
        <v>2.8751238091294803E-2</v>
      </c>
      <c r="H1391" s="321">
        <f t="shared" si="171"/>
        <v>109.48471465165061</v>
      </c>
      <c r="I1391" s="54">
        <f t="shared" si="182"/>
        <v>24.086637223363134</v>
      </c>
      <c r="J1391" s="54">
        <f t="shared" si="180"/>
        <v>51.129361742320839</v>
      </c>
      <c r="K1391" s="54">
        <v>0.87196754883278871</v>
      </c>
      <c r="L1391" s="56">
        <f t="shared" si="183"/>
        <v>3.2120448846568936E-2</v>
      </c>
    </row>
    <row r="1392" spans="1:12" x14ac:dyDescent="0.2">
      <c r="A1392" s="57">
        <f t="shared" si="184"/>
        <v>6</v>
      </c>
      <c r="B1392" s="57" t="s">
        <v>330</v>
      </c>
      <c r="C1392" s="94">
        <v>5627.6</v>
      </c>
      <c r="D1392" s="59"/>
      <c r="E1392" s="60">
        <v>46.65</v>
      </c>
      <c r="F1392" s="57">
        <f t="shared" si="179"/>
        <v>5674.25</v>
      </c>
      <c r="G1392" s="56">
        <f t="shared" si="181"/>
        <v>2.8237911991471864E-2</v>
      </c>
      <c r="H1392" s="321">
        <f t="shared" si="171"/>
        <v>107.52996886352486</v>
      </c>
      <c r="I1392" s="54">
        <f t="shared" si="182"/>
        <v>23.656593149975468</v>
      </c>
      <c r="J1392" s="54">
        <f t="shared" si="180"/>
        <v>50.216495459266113</v>
      </c>
      <c r="K1392" s="54">
        <v>0.85639939487735861</v>
      </c>
      <c r="L1392" s="56">
        <f t="shared" si="183"/>
        <v>3.2120448846568936E-2</v>
      </c>
    </row>
    <row r="1393" spans="1:13" x14ac:dyDescent="0.2">
      <c r="A1393" s="57">
        <f t="shared" si="184"/>
        <v>7</v>
      </c>
      <c r="B1393" s="57" t="s">
        <v>331</v>
      </c>
      <c r="C1393" s="94">
        <v>4060.15</v>
      </c>
      <c r="D1393" s="59">
        <v>29</v>
      </c>
      <c r="E1393" s="60"/>
      <c r="F1393" s="57">
        <f t="shared" si="179"/>
        <v>4089.15</v>
      </c>
      <c r="G1393" s="56">
        <f t="shared" si="181"/>
        <v>2.0349659923325054E-2</v>
      </c>
      <c r="H1393" s="321">
        <f t="shared" si="171"/>
        <v>77.491504988021802</v>
      </c>
      <c r="I1393" s="54">
        <f t="shared" si="182"/>
        <v>17.048131097364795</v>
      </c>
      <c r="J1393" s="54">
        <f t="shared" si="180"/>
        <v>36.188532829406185</v>
      </c>
      <c r="K1393" s="54">
        <v>0.61716448615460218</v>
      </c>
      <c r="L1393" s="56">
        <f t="shared" si="183"/>
        <v>3.2120448846568936E-2</v>
      </c>
      <c r="M1393" s="140"/>
    </row>
    <row r="1394" spans="1:13" x14ac:dyDescent="0.2">
      <c r="A1394" s="57">
        <f t="shared" si="184"/>
        <v>8</v>
      </c>
      <c r="B1394" s="57" t="s">
        <v>332</v>
      </c>
      <c r="C1394" s="94">
        <v>3998.55</v>
      </c>
      <c r="D1394" s="59"/>
      <c r="E1394" s="60"/>
      <c r="F1394" s="57">
        <f t="shared" si="179"/>
        <v>3998.55</v>
      </c>
      <c r="G1394" s="56">
        <f t="shared" si="181"/>
        <v>1.9898788913689004E-2</v>
      </c>
      <c r="H1394" s="321">
        <f t="shared" si="171"/>
        <v>75.774588183327722</v>
      </c>
      <c r="I1394" s="54">
        <f t="shared" si="182"/>
        <v>16.670409400332098</v>
      </c>
      <c r="J1394" s="54">
        <f t="shared" si="180"/>
        <v>35.386732681614049</v>
      </c>
      <c r="K1394" s="54">
        <v>0.60349047017436008</v>
      </c>
      <c r="L1394" s="56">
        <f t="shared" si="183"/>
        <v>3.2120448846568936E-2</v>
      </c>
    </row>
    <row r="1395" spans="1:13" x14ac:dyDescent="0.2">
      <c r="A1395" s="57">
        <f t="shared" si="184"/>
        <v>9</v>
      </c>
      <c r="B1395" s="57" t="s">
        <v>333</v>
      </c>
      <c r="C1395" s="94">
        <v>9976.0499999999993</v>
      </c>
      <c r="D1395" s="59"/>
      <c r="E1395" s="60">
        <v>37.299999999999997</v>
      </c>
      <c r="F1395" s="57">
        <f t="shared" si="179"/>
        <v>10013.349999999999</v>
      </c>
      <c r="G1395" s="56">
        <f t="shared" si="181"/>
        <v>4.9831448392264131E-2</v>
      </c>
      <c r="H1395" s="321">
        <f t="shared" si="171"/>
        <v>189.75815547774181</v>
      </c>
      <c r="I1395" s="54">
        <f t="shared" si="182"/>
        <v>41.7467942051032</v>
      </c>
      <c r="J1395" s="54">
        <f t="shared" si="180"/>
        <v>88.617058608105424</v>
      </c>
      <c r="K1395" s="54">
        <v>1.5112881668405866</v>
      </c>
      <c r="L1395" s="56">
        <f t="shared" si="183"/>
        <v>3.2120448846568936E-2</v>
      </c>
    </row>
    <row r="1396" spans="1:13" x14ac:dyDescent="0.2">
      <c r="A1396" s="57">
        <f t="shared" si="184"/>
        <v>10</v>
      </c>
      <c r="B1396" s="57" t="s">
        <v>334</v>
      </c>
      <c r="C1396" s="94">
        <v>8239.06</v>
      </c>
      <c r="D1396" s="59"/>
      <c r="E1396" s="60"/>
      <c r="F1396" s="57">
        <f t="shared" si="179"/>
        <v>8239.06</v>
      </c>
      <c r="G1396" s="56">
        <f t="shared" si="181"/>
        <v>4.100169206017644E-2</v>
      </c>
      <c r="H1396" s="321">
        <f t="shared" ref="H1396:H1423" si="185">G1396*3808</f>
        <v>156.1344433651519</v>
      </c>
      <c r="I1396" s="54">
        <f t="shared" si="182"/>
        <v>34.349577540333421</v>
      </c>
      <c r="J1396" s="54">
        <f t="shared" si="180"/>
        <v>72.914785051525939</v>
      </c>
      <c r="K1396" s="54">
        <v>1.2434993168010311</v>
      </c>
      <c r="L1396" s="56">
        <f t="shared" si="183"/>
        <v>3.212044884656895E-2</v>
      </c>
    </row>
    <row r="1397" spans="1:13" x14ac:dyDescent="0.2">
      <c r="A1397" s="57">
        <f t="shared" si="184"/>
        <v>11</v>
      </c>
      <c r="B1397" s="57" t="s">
        <v>335</v>
      </c>
      <c r="C1397" s="94">
        <v>5737.55</v>
      </c>
      <c r="D1397" s="59"/>
      <c r="E1397" s="60"/>
      <c r="F1397" s="57">
        <f t="shared" si="179"/>
        <v>5737.55</v>
      </c>
      <c r="G1397" s="56">
        <f t="shared" si="181"/>
        <v>2.8552924518071888E-2</v>
      </c>
      <c r="H1397" s="321">
        <f t="shared" si="185"/>
        <v>108.72953656481775</v>
      </c>
      <c r="I1397" s="54">
        <f t="shared" si="182"/>
        <v>23.920498044259904</v>
      </c>
      <c r="J1397" s="54">
        <f t="shared" si="180"/>
        <v>50.77669357576989</v>
      </c>
      <c r="K1397" s="54">
        <v>0.86595309478408422</v>
      </c>
      <c r="L1397" s="56">
        <f t="shared" si="183"/>
        <v>3.2120448846568943E-2</v>
      </c>
    </row>
    <row r="1398" spans="1:13" x14ac:dyDescent="0.2">
      <c r="A1398" s="57">
        <f t="shared" si="184"/>
        <v>12</v>
      </c>
      <c r="B1398" s="57" t="s">
        <v>336</v>
      </c>
      <c r="C1398" s="94">
        <v>4073.5</v>
      </c>
      <c r="D1398" s="59"/>
      <c r="E1398" s="60"/>
      <c r="F1398" s="57">
        <f t="shared" si="179"/>
        <v>4073.5</v>
      </c>
      <c r="G1398" s="56">
        <f t="shared" si="181"/>
        <v>2.0271777679386815E-2</v>
      </c>
      <c r="H1398" s="321">
        <f t="shared" si="185"/>
        <v>77.194929403104993</v>
      </c>
      <c r="I1398" s="54">
        <f t="shared" si="182"/>
        <v>16.9828844686831</v>
      </c>
      <c r="J1398" s="54">
        <f t="shared" si="180"/>
        <v>36.050032031250034</v>
      </c>
      <c r="K1398" s="54">
        <v>0.61480247346044337</v>
      </c>
      <c r="L1398" s="56">
        <f t="shared" si="183"/>
        <v>3.2120448846568936E-2</v>
      </c>
    </row>
    <row r="1399" spans="1:13" x14ac:dyDescent="0.2">
      <c r="A1399" s="57">
        <f t="shared" si="184"/>
        <v>13</v>
      </c>
      <c r="B1399" s="57" t="s">
        <v>337</v>
      </c>
      <c r="C1399" s="94">
        <v>3747.29</v>
      </c>
      <c r="D1399" s="59"/>
      <c r="E1399" s="60"/>
      <c r="F1399" s="57">
        <f t="shared" si="179"/>
        <v>3747.29</v>
      </c>
      <c r="G1399" s="56">
        <f t="shared" si="181"/>
        <v>1.8648393219636534E-2</v>
      </c>
      <c r="H1399" s="321">
        <f t="shared" si="185"/>
        <v>71.013081380375922</v>
      </c>
      <c r="I1399" s="54">
        <f t="shared" si="182"/>
        <v>15.622877903682703</v>
      </c>
      <c r="J1399" s="54">
        <f t="shared" si="180"/>
        <v>33.163109004635558</v>
      </c>
      <c r="K1399" s="54">
        <v>0.56556846956513684</v>
      </c>
      <c r="L1399" s="56">
        <f t="shared" si="183"/>
        <v>3.2120448846568943E-2</v>
      </c>
    </row>
    <row r="1400" spans="1:13" x14ac:dyDescent="0.2">
      <c r="A1400" s="57">
        <f t="shared" si="184"/>
        <v>14</v>
      </c>
      <c r="B1400" s="57" t="s">
        <v>338</v>
      </c>
      <c r="C1400" s="94">
        <v>3638.7</v>
      </c>
      <c r="D1400" s="59"/>
      <c r="E1400" s="60"/>
      <c r="F1400" s="57">
        <f t="shared" si="179"/>
        <v>3638.7</v>
      </c>
      <c r="G1400" s="56">
        <f t="shared" si="181"/>
        <v>1.810799495323059E-2</v>
      </c>
      <c r="H1400" s="321">
        <f t="shared" si="185"/>
        <v>68.955244781902095</v>
      </c>
      <c r="I1400" s="54">
        <f t="shared" si="182"/>
        <v>15.17015385201846</v>
      </c>
      <c r="J1400" s="54">
        <f t="shared" si="180"/>
        <v>32.202099313148281</v>
      </c>
      <c r="K1400" s="54">
        <v>0.54917927094157726</v>
      </c>
      <c r="L1400" s="56">
        <f t="shared" si="183"/>
        <v>3.2120448846568943E-2</v>
      </c>
    </row>
    <row r="1401" spans="1:13" x14ac:dyDescent="0.2">
      <c r="A1401" s="57">
        <f t="shared" si="184"/>
        <v>15</v>
      </c>
      <c r="B1401" s="57" t="s">
        <v>339</v>
      </c>
      <c r="C1401" s="94">
        <v>6155.56</v>
      </c>
      <c r="D1401" s="59"/>
      <c r="E1401" s="60"/>
      <c r="F1401" s="57">
        <f t="shared" si="179"/>
        <v>6155.56</v>
      </c>
      <c r="G1401" s="56">
        <f t="shared" si="181"/>
        <v>3.0633151788910351E-2</v>
      </c>
      <c r="H1401" s="321">
        <f t="shared" si="185"/>
        <v>116.65104201217062</v>
      </c>
      <c r="I1401" s="54">
        <f t="shared" si="182"/>
        <v>25.663229242677538</v>
      </c>
      <c r="J1401" s="54">
        <f t="shared" si="180"/>
        <v>54.476036619683683</v>
      </c>
      <c r="K1401" s="54">
        <v>0.92904222745407306</v>
      </c>
      <c r="L1401" s="56">
        <f t="shared" si="183"/>
        <v>3.2120448846568936E-2</v>
      </c>
    </row>
    <row r="1402" spans="1:13" x14ac:dyDescent="0.2">
      <c r="A1402" s="57">
        <f t="shared" si="184"/>
        <v>16</v>
      </c>
      <c r="B1402" s="57" t="s">
        <v>340</v>
      </c>
      <c r="C1402" s="94">
        <v>3981.75</v>
      </c>
      <c r="D1402" s="59"/>
      <c r="E1402" s="60"/>
      <c r="F1402" s="57">
        <f t="shared" si="179"/>
        <v>3981.75</v>
      </c>
      <c r="G1402" s="56">
        <f t="shared" si="181"/>
        <v>1.9815183693359141E-2</v>
      </c>
      <c r="H1402" s="321">
        <f t="shared" si="185"/>
        <v>75.456219504311605</v>
      </c>
      <c r="I1402" s="54">
        <f t="shared" si="182"/>
        <v>16.600368290948552</v>
      </c>
      <c r="J1402" s="54">
        <f t="shared" si="180"/>
        <v>35.238054508513521</v>
      </c>
      <c r="K1402" s="54">
        <v>0.60095489105219602</v>
      </c>
      <c r="L1402" s="56">
        <f t="shared" si="183"/>
        <v>3.2120448846568943E-2</v>
      </c>
    </row>
    <row r="1403" spans="1:13" x14ac:dyDescent="0.2">
      <c r="A1403" s="57">
        <f t="shared" si="184"/>
        <v>17</v>
      </c>
      <c r="B1403" s="57" t="s">
        <v>341</v>
      </c>
      <c r="C1403" s="94">
        <v>4019.15</v>
      </c>
      <c r="D1403" s="59"/>
      <c r="E1403" s="60"/>
      <c r="F1403" s="57">
        <f t="shared" si="179"/>
        <v>4019.15</v>
      </c>
      <c r="G1403" s="56">
        <f t="shared" si="181"/>
        <v>2.0001304838617288E-2</v>
      </c>
      <c r="H1403" s="321">
        <f t="shared" si="185"/>
        <v>76.164968825454636</v>
      </c>
      <c r="I1403" s="54">
        <f t="shared" si="182"/>
        <v>16.756293141600022</v>
      </c>
      <c r="J1403" s="54">
        <f t="shared" si="180"/>
        <v>35.569040441487317</v>
      </c>
      <c r="K1403" s="54">
        <v>0.6065995731455851</v>
      </c>
      <c r="L1403" s="56">
        <f t="shared" si="183"/>
        <v>3.2120448846568943E-2</v>
      </c>
    </row>
    <row r="1404" spans="1:13" x14ac:dyDescent="0.2">
      <c r="A1404" s="57">
        <f t="shared" si="184"/>
        <v>18</v>
      </c>
      <c r="B1404" s="57" t="s">
        <v>342</v>
      </c>
      <c r="C1404" s="94">
        <v>2190.5</v>
      </c>
      <c r="D1404" s="59"/>
      <c r="E1404" s="60"/>
      <c r="F1404" s="57">
        <f t="shared" si="179"/>
        <v>2190.5</v>
      </c>
      <c r="G1404" s="56">
        <f t="shared" si="181"/>
        <v>1.0901025900747962E-2</v>
      </c>
      <c r="H1404" s="321">
        <f t="shared" si="185"/>
        <v>41.511106630048239</v>
      </c>
      <c r="I1404" s="54">
        <f t="shared" si="182"/>
        <v>9.1324434586106129</v>
      </c>
      <c r="J1404" s="54">
        <f t="shared" si="180"/>
        <v>19.38568679623253</v>
      </c>
      <c r="K1404" s="54">
        <v>0.33060631351788422</v>
      </c>
      <c r="L1404" s="56">
        <f t="shared" si="183"/>
        <v>3.212044884656895E-2</v>
      </c>
    </row>
    <row r="1405" spans="1:13" x14ac:dyDescent="0.2">
      <c r="A1405" s="57">
        <f t="shared" si="184"/>
        <v>19</v>
      </c>
      <c r="B1405" s="57" t="s">
        <v>343</v>
      </c>
      <c r="C1405" s="94">
        <v>3923.4</v>
      </c>
      <c r="D1405" s="59"/>
      <c r="E1405" s="60"/>
      <c r="F1405" s="57">
        <f t="shared" si="179"/>
        <v>3923.4</v>
      </c>
      <c r="G1405" s="56">
        <f t="shared" si="181"/>
        <v>1.9524804847749169E-2</v>
      </c>
      <c r="H1405" s="321">
        <f t="shared" si="185"/>
        <v>74.350456860228832</v>
      </c>
      <c r="I1405" s="54">
        <f t="shared" si="182"/>
        <v>16.357100509250344</v>
      </c>
      <c r="J1405" s="54">
        <f t="shared" si="180"/>
        <v>34.721663353726868</v>
      </c>
      <c r="K1405" s="54">
        <v>0.59214828142253673</v>
      </c>
      <c r="L1405" s="56">
        <f t="shared" si="183"/>
        <v>3.2120448846568943E-2</v>
      </c>
    </row>
    <row r="1406" spans="1:13" x14ac:dyDescent="0.2">
      <c r="A1406" s="57">
        <f t="shared" si="184"/>
        <v>20</v>
      </c>
      <c r="B1406" s="57" t="s">
        <v>344</v>
      </c>
      <c r="C1406" s="94">
        <v>7774.24</v>
      </c>
      <c r="D1406" s="59"/>
      <c r="E1406" s="60"/>
      <c r="F1406" s="57">
        <f t="shared" si="179"/>
        <v>7774.24</v>
      </c>
      <c r="G1406" s="56">
        <f t="shared" si="181"/>
        <v>3.8688514767692687E-2</v>
      </c>
      <c r="H1406" s="321">
        <f t="shared" si="185"/>
        <v>147.32586423537376</v>
      </c>
      <c r="I1406" s="54">
        <f t="shared" si="182"/>
        <v>32.41169013178223</v>
      </c>
      <c r="J1406" s="54">
        <f t="shared" si="180"/>
        <v>68.801178597919545</v>
      </c>
      <c r="K1406" s="54">
        <v>1.1733452758745837</v>
      </c>
      <c r="L1406" s="56">
        <f t="shared" si="183"/>
        <v>3.2120448846568943E-2</v>
      </c>
    </row>
    <row r="1407" spans="1:13" x14ac:dyDescent="0.2">
      <c r="A1407" s="57">
        <f t="shared" si="184"/>
        <v>21</v>
      </c>
      <c r="B1407" s="57" t="s">
        <v>345</v>
      </c>
      <c r="C1407" s="94">
        <v>13720.72</v>
      </c>
      <c r="D1407" s="59">
        <v>29.7</v>
      </c>
      <c r="E1407" s="60"/>
      <c r="F1407" s="57">
        <f t="shared" si="179"/>
        <v>13750.42</v>
      </c>
      <c r="G1407" s="56">
        <f t="shared" si="181"/>
        <v>6.842898176953334E-2</v>
      </c>
      <c r="H1407" s="321">
        <f t="shared" si="185"/>
        <v>260.57756257838298</v>
      </c>
      <c r="I1407" s="54">
        <f t="shared" si="182"/>
        <v>57.327063767244255</v>
      </c>
      <c r="J1407" s="54">
        <f t="shared" si="180"/>
        <v>121.68972172410486</v>
      </c>
      <c r="K1407" s="54">
        <v>2.0753141591064073</v>
      </c>
      <c r="L1407" s="56">
        <f t="shared" si="183"/>
        <v>3.2120448846568943E-2</v>
      </c>
    </row>
    <row r="1408" spans="1:13" x14ac:dyDescent="0.2">
      <c r="A1408" s="57">
        <f t="shared" si="184"/>
        <v>22</v>
      </c>
      <c r="B1408" s="57" t="s">
        <v>346</v>
      </c>
      <c r="C1408" s="94">
        <v>7628.53</v>
      </c>
      <c r="D1408" s="59"/>
      <c r="E1408" s="60"/>
      <c r="F1408" s="57">
        <f t="shared" si="179"/>
        <v>7628.53</v>
      </c>
      <c r="G1408" s="56">
        <f t="shared" si="181"/>
        <v>3.7963388776367422E-2</v>
      </c>
      <c r="H1408" s="321">
        <f t="shared" si="185"/>
        <v>144.56458446040713</v>
      </c>
      <c r="I1408" s="54">
        <f t="shared" si="182"/>
        <v>31.804208581289569</v>
      </c>
      <c r="J1408" s="54">
        <f t="shared" si="180"/>
        <v>67.511660943010128</v>
      </c>
      <c r="K1408" s="54">
        <v>1.1513536548096712</v>
      </c>
      <c r="L1408" s="56">
        <f t="shared" si="183"/>
        <v>3.2120448846568936E-2</v>
      </c>
    </row>
    <row r="1409" spans="1:12" x14ac:dyDescent="0.2">
      <c r="A1409" s="57">
        <f t="shared" si="184"/>
        <v>23</v>
      </c>
      <c r="B1409" s="57" t="s">
        <v>347</v>
      </c>
      <c r="C1409" s="94">
        <v>7731.41</v>
      </c>
      <c r="D1409" s="59"/>
      <c r="E1409" s="60"/>
      <c r="F1409" s="57">
        <f t="shared" si="179"/>
        <v>7731.41</v>
      </c>
      <c r="G1409" s="56">
        <f t="shared" si="181"/>
        <v>3.8475371220863634E-2</v>
      </c>
      <c r="H1409" s="321">
        <f t="shared" si="185"/>
        <v>146.51421360904871</v>
      </c>
      <c r="I1409" s="54">
        <f t="shared" si="182"/>
        <v>32.233126993990716</v>
      </c>
      <c r="J1409" s="54">
        <f t="shared" si="180"/>
        <v>68.422137755425751</v>
      </c>
      <c r="K1409" s="54">
        <v>1.1668810583863523</v>
      </c>
      <c r="L1409" s="56">
        <f t="shared" si="183"/>
        <v>3.2120448846568936E-2</v>
      </c>
    </row>
    <row r="1410" spans="1:12" x14ac:dyDescent="0.2">
      <c r="A1410" s="57">
        <f t="shared" si="184"/>
        <v>24</v>
      </c>
      <c r="B1410" s="57" t="s">
        <v>348</v>
      </c>
      <c r="C1410" s="94">
        <v>7718.47</v>
      </c>
      <c r="D1410" s="59"/>
      <c r="E1410" s="60"/>
      <c r="F1410" s="57">
        <f t="shared" si="179"/>
        <v>7718.47</v>
      </c>
      <c r="G1410" s="56">
        <f t="shared" si="181"/>
        <v>3.8410975295204805E-2</v>
      </c>
      <c r="H1410" s="321">
        <f t="shared" si="185"/>
        <v>146.26899392413989</v>
      </c>
      <c r="I1410" s="54">
        <f t="shared" si="182"/>
        <v>32.179178663310779</v>
      </c>
      <c r="J1410" s="54">
        <f t="shared" si="180"/>
        <v>68.307620162573329</v>
      </c>
      <c r="K1410" s="54">
        <v>1.1649280587529713</v>
      </c>
      <c r="L1410" s="56">
        <f t="shared" si="183"/>
        <v>3.2120448846568936E-2</v>
      </c>
    </row>
    <row r="1411" spans="1:12" x14ac:dyDescent="0.2">
      <c r="A1411" s="57">
        <f t="shared" si="184"/>
        <v>25</v>
      </c>
      <c r="B1411" s="57" t="s">
        <v>349</v>
      </c>
      <c r="C1411" s="94">
        <v>7958</v>
      </c>
      <c r="D1411" s="59"/>
      <c r="E1411" s="60"/>
      <c r="F1411" s="57">
        <f t="shared" si="179"/>
        <v>7958</v>
      </c>
      <c r="G1411" s="56">
        <f t="shared" si="181"/>
        <v>3.960299663006267E-2</v>
      </c>
      <c r="H1411" s="321">
        <f t="shared" si="185"/>
        <v>150.80821116727864</v>
      </c>
      <c r="I1411" s="54">
        <f t="shared" si="182"/>
        <v>33.177806456801299</v>
      </c>
      <c r="J1411" s="54">
        <f t="shared" si="180"/>
        <v>70.427434615119125</v>
      </c>
      <c r="K1411" s="54">
        <v>1.2010796817965406</v>
      </c>
      <c r="L1411" s="56">
        <f t="shared" si="183"/>
        <v>3.2120448846568936E-2</v>
      </c>
    </row>
    <row r="1412" spans="1:12" x14ac:dyDescent="0.2">
      <c r="A1412" s="57">
        <f t="shared" si="184"/>
        <v>26</v>
      </c>
      <c r="B1412" s="57" t="s">
        <v>350</v>
      </c>
      <c r="C1412" s="94">
        <v>3973.2</v>
      </c>
      <c r="D1412" s="59"/>
      <c r="E1412" s="60"/>
      <c r="F1412" s="57">
        <f t="shared" si="179"/>
        <v>3973.2</v>
      </c>
      <c r="G1412" s="56">
        <f t="shared" si="181"/>
        <v>1.977263460801269E-2</v>
      </c>
      <c r="H1412" s="321">
        <f t="shared" si="185"/>
        <v>75.294192587312324</v>
      </c>
      <c r="I1412" s="54">
        <f t="shared" si="182"/>
        <v>16.564722369208713</v>
      </c>
      <c r="J1412" s="54">
        <f t="shared" si="180"/>
        <v>35.162387938274854</v>
      </c>
      <c r="K1412" s="54">
        <v>0.59966446239180882</v>
      </c>
      <c r="L1412" s="56">
        <f t="shared" si="183"/>
        <v>3.2120448846568943E-2</v>
      </c>
    </row>
    <row r="1413" spans="1:12" x14ac:dyDescent="0.2">
      <c r="A1413" s="57">
        <f t="shared" si="184"/>
        <v>27</v>
      </c>
      <c r="B1413" s="57" t="s">
        <v>351</v>
      </c>
      <c r="C1413" s="94">
        <v>4035</v>
      </c>
      <c r="D1413" s="59"/>
      <c r="E1413" s="60"/>
      <c r="F1413" s="57">
        <f t="shared" si="179"/>
        <v>4035</v>
      </c>
      <c r="G1413" s="56">
        <f t="shared" si="181"/>
        <v>2.0080182382797546E-2</v>
      </c>
      <c r="H1413" s="321">
        <f t="shared" si="185"/>
        <v>76.465334513693051</v>
      </c>
      <c r="I1413" s="54">
        <f t="shared" si="182"/>
        <v>16.822373593012472</v>
      </c>
      <c r="J1413" s="54">
        <f t="shared" si="180"/>
        <v>35.709311217894658</v>
      </c>
      <c r="K1413" s="54">
        <v>0.60899177130548399</v>
      </c>
      <c r="L1413" s="56">
        <f t="shared" si="183"/>
        <v>3.2120448846568943E-2</v>
      </c>
    </row>
    <row r="1414" spans="1:12" x14ac:dyDescent="0.2">
      <c r="A1414" s="57">
        <f t="shared" si="184"/>
        <v>28</v>
      </c>
      <c r="B1414" s="57" t="s">
        <v>352</v>
      </c>
      <c r="C1414" s="94">
        <v>3981.6</v>
      </c>
      <c r="D1414" s="59"/>
      <c r="E1414" s="60"/>
      <c r="F1414" s="57">
        <f t="shared" si="179"/>
        <v>3981.6</v>
      </c>
      <c r="G1414" s="56">
        <f t="shared" si="181"/>
        <v>1.9814437218177623E-2</v>
      </c>
      <c r="H1414" s="321">
        <f t="shared" si="185"/>
        <v>75.453376926820383</v>
      </c>
      <c r="I1414" s="54">
        <f t="shared" si="182"/>
        <v>16.599742923900486</v>
      </c>
      <c r="J1414" s="54">
        <f t="shared" si="180"/>
        <v>35.236727024825122</v>
      </c>
      <c r="K1414" s="54">
        <v>0.60093225195289091</v>
      </c>
      <c r="L1414" s="56">
        <f t="shared" si="183"/>
        <v>3.2120448846568936E-2</v>
      </c>
    </row>
    <row r="1415" spans="1:12" x14ac:dyDescent="0.2">
      <c r="A1415" s="57">
        <f t="shared" si="184"/>
        <v>29</v>
      </c>
      <c r="B1415" s="57" t="s">
        <v>353</v>
      </c>
      <c r="C1415" s="94">
        <v>3970.65</v>
      </c>
      <c r="D1415" s="59"/>
      <c r="E1415" s="60">
        <v>104.6</v>
      </c>
      <c r="F1415" s="57">
        <f t="shared" si="179"/>
        <v>4075.25</v>
      </c>
      <c r="G1415" s="56">
        <f t="shared" si="181"/>
        <v>2.0280486556504509E-2</v>
      </c>
      <c r="H1415" s="321">
        <f t="shared" si="185"/>
        <v>77.228092807169176</v>
      </c>
      <c r="I1415" s="54">
        <f t="shared" si="182"/>
        <v>16.990180417577218</v>
      </c>
      <c r="J1415" s="54">
        <f t="shared" si="180"/>
        <v>36.065519340948008</v>
      </c>
      <c r="K1415" s="54">
        <v>0.61506659628566873</v>
      </c>
      <c r="L1415" s="56">
        <f t="shared" si="183"/>
        <v>3.2120448846568936E-2</v>
      </c>
    </row>
    <row r="1416" spans="1:12" x14ac:dyDescent="0.2">
      <c r="A1416" s="57">
        <f t="shared" si="184"/>
        <v>30</v>
      </c>
      <c r="B1416" s="57" t="s">
        <v>354</v>
      </c>
      <c r="C1416" s="94">
        <v>4030.55</v>
      </c>
      <c r="D1416" s="59"/>
      <c r="E1416" s="60"/>
      <c r="F1416" s="57">
        <f t="shared" si="179"/>
        <v>4030.55</v>
      </c>
      <c r="G1416" s="56">
        <f t="shared" si="181"/>
        <v>2.0058036952412553E-2</v>
      </c>
      <c r="H1416" s="321">
        <f t="shared" si="185"/>
        <v>76.381004714786997</v>
      </c>
      <c r="I1416" s="54">
        <f t="shared" si="182"/>
        <v>16.80382103725314</v>
      </c>
      <c r="J1416" s="54">
        <f t="shared" si="180"/>
        <v>35.66992920180553</v>
      </c>
      <c r="K1416" s="54">
        <v>0.60832014469276785</v>
      </c>
      <c r="L1416" s="56">
        <f t="shared" si="183"/>
        <v>3.2120448846568929E-2</v>
      </c>
    </row>
    <row r="1417" spans="1:12" x14ac:dyDescent="0.2">
      <c r="A1417" s="57">
        <f t="shared" si="184"/>
        <v>31</v>
      </c>
      <c r="B1417" s="57" t="s">
        <v>355</v>
      </c>
      <c r="C1417" s="94">
        <v>4226.88</v>
      </c>
      <c r="D1417" s="59"/>
      <c r="E1417" s="60"/>
      <c r="F1417" s="57">
        <f t="shared" si="179"/>
        <v>4226.88</v>
      </c>
      <c r="G1417" s="56">
        <f t="shared" si="181"/>
        <v>2.1035073434993629E-2</v>
      </c>
      <c r="H1417" s="321">
        <f t="shared" si="185"/>
        <v>80.101559640455747</v>
      </c>
      <c r="I1417" s="54">
        <f t="shared" si="182"/>
        <v>17.622343120900265</v>
      </c>
      <c r="J1417" s="54">
        <f t="shared" si="180"/>
        <v>37.407428352092836</v>
      </c>
      <c r="K1417" s="54">
        <v>0.63795170713648686</v>
      </c>
      <c r="L1417" s="56">
        <f t="shared" si="183"/>
        <v>3.2120448846568943E-2</v>
      </c>
    </row>
    <row r="1418" spans="1:12" x14ac:dyDescent="0.2">
      <c r="A1418" s="57">
        <f t="shared" si="184"/>
        <v>32</v>
      </c>
      <c r="B1418" s="57" t="s">
        <v>356</v>
      </c>
      <c r="C1418" s="94">
        <v>4140.3</v>
      </c>
      <c r="D1418" s="59"/>
      <c r="E1418" s="60">
        <v>50.1</v>
      </c>
      <c r="F1418" s="57">
        <f t="shared" si="179"/>
        <v>4190.4000000000005</v>
      </c>
      <c r="G1418" s="56">
        <f t="shared" si="181"/>
        <v>2.0853530670848785E-2</v>
      </c>
      <c r="H1418" s="321">
        <f t="shared" si="185"/>
        <v>79.410244794592174</v>
      </c>
      <c r="I1418" s="54">
        <f t="shared" si="182"/>
        <v>17.470253854810277</v>
      </c>
      <c r="J1418" s="54">
        <f t="shared" si="180"/>
        <v>37.084584319074544</v>
      </c>
      <c r="K1418" s="54">
        <v>0.63244587818550191</v>
      </c>
      <c r="L1418" s="56">
        <f t="shared" si="183"/>
        <v>3.2120448846568936E-2</v>
      </c>
    </row>
    <row r="1419" spans="1:12" x14ac:dyDescent="0.2">
      <c r="A1419" s="57">
        <f t="shared" si="184"/>
        <v>33</v>
      </c>
      <c r="B1419" s="47" t="s">
        <v>1310</v>
      </c>
      <c r="C1419" s="94">
        <v>4059.4</v>
      </c>
      <c r="D1419" s="107"/>
      <c r="E1419" s="118"/>
      <c r="F1419" s="57">
        <f t="shared" si="179"/>
        <v>4059.4</v>
      </c>
      <c r="G1419" s="56">
        <f t="shared" si="181"/>
        <v>2.0201609012324252E-2</v>
      </c>
      <c r="H1419" s="321">
        <f t="shared" si="185"/>
        <v>76.927727118930747</v>
      </c>
      <c r="I1419" s="54">
        <f t="shared" si="182"/>
        <v>16.924099966164764</v>
      </c>
      <c r="J1419" s="54">
        <f t="shared" si="180"/>
        <v>35.925248564540659</v>
      </c>
      <c r="K1419" s="54">
        <v>0.61267439812576985</v>
      </c>
      <c r="L1419" s="56">
        <f t="shared" si="183"/>
        <v>3.2120448846568936E-2</v>
      </c>
    </row>
    <row r="1420" spans="1:12" x14ac:dyDescent="0.2">
      <c r="A1420" s="57">
        <f t="shared" si="184"/>
        <v>34</v>
      </c>
      <c r="B1420" s="48" t="s">
        <v>1311</v>
      </c>
      <c r="C1420" s="105">
        <v>4225.3</v>
      </c>
      <c r="D1420" s="107"/>
      <c r="E1420" s="118"/>
      <c r="F1420" s="57">
        <f t="shared" si="179"/>
        <v>4225.3</v>
      </c>
      <c r="G1420" s="56">
        <f t="shared" si="181"/>
        <v>2.1027210563081655E-2</v>
      </c>
      <c r="H1420" s="321">
        <f t="shared" si="185"/>
        <v>80.07161782421494</v>
      </c>
      <c r="I1420" s="54">
        <f t="shared" si="182"/>
        <v>17.615755921327288</v>
      </c>
      <c r="J1420" s="54">
        <f t="shared" si="180"/>
        <v>37.393445523908376</v>
      </c>
      <c r="K1420" s="54">
        <v>0.63771324195714041</v>
      </c>
      <c r="L1420" s="56">
        <f t="shared" si="183"/>
        <v>3.2120448846568936E-2</v>
      </c>
    </row>
    <row r="1421" spans="1:12" x14ac:dyDescent="0.2">
      <c r="A1421" s="57">
        <f t="shared" si="184"/>
        <v>35</v>
      </c>
      <c r="B1421" s="48" t="s">
        <v>1312</v>
      </c>
      <c r="C1421" s="105">
        <v>3974.4</v>
      </c>
      <c r="D1421" s="107"/>
      <c r="E1421" s="118"/>
      <c r="F1421" s="57">
        <f t="shared" si="179"/>
        <v>3974.4</v>
      </c>
      <c r="G1421" s="56">
        <f t="shared" si="181"/>
        <v>1.9778606409464824E-2</v>
      </c>
      <c r="H1421" s="321">
        <f t="shared" si="185"/>
        <v>75.316933207242045</v>
      </c>
      <c r="I1421" s="54">
        <f t="shared" si="182"/>
        <v>16.569725305593249</v>
      </c>
      <c r="J1421" s="54">
        <f t="shared" si="180"/>
        <v>35.173007807782035</v>
      </c>
      <c r="K1421" s="54">
        <v>0.59984557518624915</v>
      </c>
      <c r="L1421" s="56">
        <f t="shared" si="183"/>
        <v>3.2120448846568936E-2</v>
      </c>
    </row>
    <row r="1422" spans="1:12" x14ac:dyDescent="0.2">
      <c r="A1422" s="57">
        <f t="shared" si="184"/>
        <v>36</v>
      </c>
      <c r="B1422" s="48" t="s">
        <v>1313</v>
      </c>
      <c r="C1422" s="105">
        <v>3989.7</v>
      </c>
      <c r="D1422" s="107"/>
      <c r="E1422" s="118"/>
      <c r="F1422" s="57">
        <f t="shared" si="179"/>
        <v>3989.7</v>
      </c>
      <c r="G1422" s="56">
        <f t="shared" si="181"/>
        <v>1.9854746877979522E-2</v>
      </c>
      <c r="H1422" s="321">
        <f t="shared" si="185"/>
        <v>75.606876111346025</v>
      </c>
      <c r="I1422" s="54">
        <f t="shared" si="182"/>
        <v>16.633512744496127</v>
      </c>
      <c r="J1422" s="54">
        <f t="shared" si="180"/>
        <v>35.308411143998597</v>
      </c>
      <c r="K1422" s="54">
        <v>0.60215476331536288</v>
      </c>
      <c r="L1422" s="56">
        <f t="shared" si="183"/>
        <v>3.2120448846568943E-2</v>
      </c>
    </row>
    <row r="1423" spans="1:12" x14ac:dyDescent="0.2">
      <c r="A1423" s="57">
        <f t="shared" si="184"/>
        <v>37</v>
      </c>
      <c r="B1423" s="48" t="s">
        <v>1527</v>
      </c>
      <c r="C1423" s="105">
        <v>5525.8</v>
      </c>
      <c r="D1423" s="107"/>
      <c r="E1423" s="118"/>
      <c r="F1423" s="57">
        <f t="shared" si="179"/>
        <v>5525.8</v>
      </c>
      <c r="G1423" s="56">
        <f t="shared" si="181"/>
        <v>2.7499150386830901E-2</v>
      </c>
      <c r="H1423" s="321">
        <f t="shared" si="185"/>
        <v>104.71676467305207</v>
      </c>
      <c r="I1423" s="54">
        <f t="shared" si="182"/>
        <v>23.037688228071456</v>
      </c>
      <c r="J1423" s="54">
        <f t="shared" si="180"/>
        <v>48.90272910231532</v>
      </c>
      <c r="K1423" s="54">
        <v>0.83399423293180752</v>
      </c>
      <c r="L1423" s="56">
        <f t="shared" si="183"/>
        <v>3.2120448846568936E-2</v>
      </c>
    </row>
    <row r="1424" spans="1:12" s="120" customFormat="1" ht="15" x14ac:dyDescent="0.25">
      <c r="A1424" s="45"/>
      <c r="B1424" s="45" t="s">
        <v>2181</v>
      </c>
      <c r="C1424" s="119">
        <f>SUM(C1387:C1423)</f>
        <v>200647.03999999995</v>
      </c>
      <c r="D1424" s="119">
        <f t="shared" ref="D1424:J1424" si="186">SUM(D1387:D1423)</f>
        <v>58.7</v>
      </c>
      <c r="E1424" s="119">
        <f t="shared" si="186"/>
        <v>238.64999999999998</v>
      </c>
      <c r="F1424" s="119">
        <f t="shared" si="186"/>
        <v>200944.38999999996</v>
      </c>
      <c r="G1424" s="119">
        <f t="shared" si="186"/>
        <v>1</v>
      </c>
      <c r="H1424" s="119">
        <f t="shared" si="186"/>
        <v>3808.0000000000005</v>
      </c>
      <c r="I1424" s="119">
        <f t="shared" si="186"/>
        <v>837.75999999999988</v>
      </c>
      <c r="J1424" s="119">
        <f t="shared" si="186"/>
        <v>1778.336</v>
      </c>
      <c r="K1424" s="126">
        <v>30.327999999999985</v>
      </c>
      <c r="L1424" s="56">
        <f t="shared" si="183"/>
        <v>3.2120448846568957E-2</v>
      </c>
    </row>
    <row r="1425" spans="1:13" ht="15" x14ac:dyDescent="0.25">
      <c r="A1425" s="362" t="s">
        <v>1984</v>
      </c>
      <c r="B1425" s="362"/>
      <c r="C1425" s="362"/>
      <c r="D1425" s="362"/>
      <c r="E1425" s="362"/>
      <c r="F1425" s="362"/>
      <c r="G1425" s="362"/>
      <c r="H1425" s="362"/>
      <c r="I1425" s="362"/>
      <c r="J1425" s="362"/>
      <c r="K1425" s="362"/>
      <c r="L1425" s="362"/>
    </row>
    <row r="1426" spans="1:13" x14ac:dyDescent="0.2">
      <c r="A1426" s="57">
        <v>1</v>
      </c>
      <c r="B1426" s="57" t="s">
        <v>2549</v>
      </c>
      <c r="C1426" s="57">
        <v>22381.8</v>
      </c>
      <c r="D1426" s="57"/>
      <c r="E1426" s="60"/>
      <c r="F1426" s="57">
        <f>C1426+D1426+E1426</f>
        <v>22381.8</v>
      </c>
      <c r="G1426" s="56">
        <f>3/372205.29*F1426</f>
        <v>0.18039883312781504</v>
      </c>
      <c r="H1426" s="321">
        <f t="shared" ref="H1426:H1489" si="187">G1426*3808</f>
        <v>686.95875655071973</v>
      </c>
      <c r="I1426" s="54">
        <f>H1426*0.22</f>
        <v>151.13092644115835</v>
      </c>
      <c r="J1426" s="54">
        <f t="shared" ref="J1426:J1457" si="188">H1426*0.312</f>
        <v>214.33113204382457</v>
      </c>
      <c r="K1426" s="54">
        <v>1.8080854815975265</v>
      </c>
      <c r="L1426" s="56">
        <f>(H1426+I1426+J1426+K1426)/F1426</f>
        <v>4.7102060625923751E-2</v>
      </c>
    </row>
    <row r="1427" spans="1:13" x14ac:dyDescent="0.2">
      <c r="A1427" s="57">
        <f>A1426+1</f>
        <v>2</v>
      </c>
      <c r="B1427" s="57" t="s">
        <v>2550</v>
      </c>
      <c r="C1427" s="57">
        <v>2034</v>
      </c>
      <c r="D1427" s="59">
        <v>106.1</v>
      </c>
      <c r="E1427" s="60"/>
      <c r="F1427" s="57">
        <f t="shared" ref="F1427:F1490" si="189">C1427+D1427+E1427</f>
        <v>2140.1</v>
      </c>
      <c r="G1427" s="56">
        <f t="shared" ref="G1427:G1490" si="190">3/372205.29*F1427</f>
        <v>1.7249351829470235E-2</v>
      </c>
      <c r="H1427" s="321">
        <f t="shared" si="187"/>
        <v>65.68553176662266</v>
      </c>
      <c r="I1427" s="54">
        <f t="shared" ref="I1427:I1489" si="191">H1427*0.22</f>
        <v>14.450816988656985</v>
      </c>
      <c r="J1427" s="54">
        <f t="shared" si="188"/>
        <v>20.493885911186268</v>
      </c>
      <c r="K1427" s="54">
        <v>0.17288527907348231</v>
      </c>
      <c r="L1427" s="56">
        <f t="shared" ref="L1427:L1491" si="192">(H1427+I1427+J1427+K1427)/F1427</f>
        <v>4.7102060625923738E-2</v>
      </c>
    </row>
    <row r="1428" spans="1:13" x14ac:dyDescent="0.2">
      <c r="A1428" s="57">
        <f>A1427+1</f>
        <v>3</v>
      </c>
      <c r="B1428" s="57" t="str">
        <f>[1]Лист1!$B$7</f>
        <v>В.Великого,93а</v>
      </c>
      <c r="C1428" s="57">
        <v>12358.7</v>
      </c>
      <c r="D1428" s="59"/>
      <c r="E1428" s="60"/>
      <c r="F1428" s="57">
        <f t="shared" si="189"/>
        <v>12358.7</v>
      </c>
      <c r="G1428" s="56">
        <f t="shared" si="190"/>
        <v>9.9611964139467241E-2</v>
      </c>
      <c r="H1428" s="321">
        <f t="shared" si="187"/>
        <v>379.32235944309127</v>
      </c>
      <c r="I1428" s="54">
        <f t="shared" si="191"/>
        <v>83.45091907748008</v>
      </c>
      <c r="J1428" s="54">
        <f t="shared" si="188"/>
        <v>118.34857614624448</v>
      </c>
      <c r="K1428" s="54">
        <v>0.99838199078802214</v>
      </c>
      <c r="L1428" s="56">
        <f t="shared" si="192"/>
        <v>4.7102060625923751E-2</v>
      </c>
    </row>
    <row r="1429" spans="1:13" x14ac:dyDescent="0.2">
      <c r="A1429" s="57">
        <f>A1428+1</f>
        <v>4</v>
      </c>
      <c r="B1429" s="57" t="str">
        <f>[1]Лист1!$B$8</f>
        <v>В.Великого,103</v>
      </c>
      <c r="C1429" s="57">
        <v>1958.1</v>
      </c>
      <c r="D1429" s="59"/>
      <c r="E1429" s="60"/>
      <c r="F1429" s="57">
        <f t="shared" si="189"/>
        <v>1958.1</v>
      </c>
      <c r="G1429" s="56">
        <f t="shared" si="190"/>
        <v>1.5782419427730326E-2</v>
      </c>
      <c r="H1429" s="321">
        <f t="shared" si="187"/>
        <v>60.099453180797077</v>
      </c>
      <c r="I1429" s="54">
        <f t="shared" si="191"/>
        <v>13.221879699775357</v>
      </c>
      <c r="J1429" s="54">
        <f t="shared" si="188"/>
        <v>18.751029392408689</v>
      </c>
      <c r="K1429" s="54">
        <v>0.15818263864015031</v>
      </c>
      <c r="L1429" s="56">
        <f t="shared" si="192"/>
        <v>4.7102060625923751E-2</v>
      </c>
    </row>
    <row r="1430" spans="1:13" x14ac:dyDescent="0.2">
      <c r="A1430" s="57">
        <f t="shared" ref="A1430:A1490" si="193">A1429+1</f>
        <v>5</v>
      </c>
      <c r="B1430" s="57" t="str">
        <f>[1]Лист1!$B$9</f>
        <v>В.Великого,105</v>
      </c>
      <c r="C1430" s="57">
        <v>2016.3</v>
      </c>
      <c r="D1430" s="59"/>
      <c r="E1430" s="60"/>
      <c r="F1430" s="57">
        <f t="shared" si="189"/>
        <v>2016.3</v>
      </c>
      <c r="G1430" s="56">
        <f t="shared" si="190"/>
        <v>1.6251515393561441E-2</v>
      </c>
      <c r="H1430" s="321">
        <f t="shared" si="187"/>
        <v>61.885770618681967</v>
      </c>
      <c r="I1430" s="54">
        <f t="shared" si="191"/>
        <v>13.614869536110033</v>
      </c>
      <c r="J1430" s="54">
        <f t="shared" si="188"/>
        <v>19.308360433028774</v>
      </c>
      <c r="K1430" s="54">
        <v>0.16288425222927078</v>
      </c>
      <c r="L1430" s="56">
        <f t="shared" si="192"/>
        <v>4.7102060625923751E-2</v>
      </c>
    </row>
    <row r="1431" spans="1:13" x14ac:dyDescent="0.2">
      <c r="A1431" s="57">
        <f t="shared" si="193"/>
        <v>6</v>
      </c>
      <c r="B1431" s="57" t="str">
        <f>[1]Лист1!$B$10</f>
        <v>В.Великого,109</v>
      </c>
      <c r="C1431" s="57">
        <v>2040.5</v>
      </c>
      <c r="D1431" s="59">
        <v>153.19999999999999</v>
      </c>
      <c r="E1431" s="60"/>
      <c r="F1431" s="57">
        <f t="shared" si="189"/>
        <v>2193.6999999999998</v>
      </c>
      <c r="G1431" s="56">
        <f t="shared" si="190"/>
        <v>1.7681371481850783E-2</v>
      </c>
      <c r="H1431" s="321">
        <f t="shared" si="187"/>
        <v>67.330662602887784</v>
      </c>
      <c r="I1431" s="54">
        <f t="shared" si="191"/>
        <v>14.812745772635312</v>
      </c>
      <c r="J1431" s="54">
        <f t="shared" si="188"/>
        <v>21.007166732100988</v>
      </c>
      <c r="K1431" s="54">
        <v>0.17721528746483722</v>
      </c>
      <c r="L1431" s="56">
        <f t="shared" si="192"/>
        <v>4.7102060625923745E-2</v>
      </c>
    </row>
    <row r="1432" spans="1:13" x14ac:dyDescent="0.2">
      <c r="A1432" s="57">
        <f t="shared" si="193"/>
        <v>7</v>
      </c>
      <c r="B1432" s="57" t="str">
        <f>[1]Лист1!$B$11</f>
        <v>В.Великого,111</v>
      </c>
      <c r="C1432" s="57">
        <v>8086.8</v>
      </c>
      <c r="D1432" s="59">
        <v>73.7</v>
      </c>
      <c r="E1432" s="60"/>
      <c r="F1432" s="57">
        <f t="shared" si="189"/>
        <v>8160.5</v>
      </c>
      <c r="G1432" s="56">
        <f t="shared" si="190"/>
        <v>6.5774186068123866E-2</v>
      </c>
      <c r="H1432" s="321">
        <f t="shared" si="187"/>
        <v>250.46810054741567</v>
      </c>
      <c r="I1432" s="54">
        <f t="shared" si="191"/>
        <v>55.102982120431449</v>
      </c>
      <c r="J1432" s="54">
        <f t="shared" si="188"/>
        <v>78.146047370793696</v>
      </c>
      <c r="K1432" s="54">
        <v>0.65923569920992131</v>
      </c>
      <c r="L1432" s="56">
        <f t="shared" si="192"/>
        <v>4.7102060625923745E-2</v>
      </c>
    </row>
    <row r="1433" spans="1:13" x14ac:dyDescent="0.2">
      <c r="A1433" s="57">
        <f t="shared" si="193"/>
        <v>8</v>
      </c>
      <c r="B1433" s="57" t="str">
        <f>[1]Лист1!$B$12</f>
        <v>В.Великого,113</v>
      </c>
      <c r="C1433" s="57">
        <v>4049.6</v>
      </c>
      <c r="D1433" s="59"/>
      <c r="E1433" s="60"/>
      <c r="F1433" s="57">
        <f t="shared" si="189"/>
        <v>4049.6</v>
      </c>
      <c r="G1433" s="56">
        <f t="shared" si="190"/>
        <v>3.264005194552716E-2</v>
      </c>
      <c r="H1433" s="321">
        <f t="shared" si="187"/>
        <v>124.29331780856742</v>
      </c>
      <c r="I1433" s="54">
        <f t="shared" si="191"/>
        <v>27.344529917884834</v>
      </c>
      <c r="J1433" s="54">
        <f t="shared" si="188"/>
        <v>38.779515156273035</v>
      </c>
      <c r="K1433" s="54">
        <v>0.32714182801550112</v>
      </c>
      <c r="L1433" s="56">
        <f t="shared" si="192"/>
        <v>4.7102060625923745E-2</v>
      </c>
      <c r="M1433" s="140"/>
    </row>
    <row r="1434" spans="1:13" x14ac:dyDescent="0.2">
      <c r="A1434" s="57">
        <f t="shared" si="193"/>
        <v>9</v>
      </c>
      <c r="B1434" s="57" t="str">
        <f>[1]Лист1!$B$13</f>
        <v>В.Великого,117</v>
      </c>
      <c r="C1434" s="57">
        <v>4091.8</v>
      </c>
      <c r="D1434" s="59"/>
      <c r="E1434" s="60"/>
      <c r="F1434" s="57">
        <f t="shared" si="189"/>
        <v>4091.8</v>
      </c>
      <c r="G1434" s="56">
        <f t="shared" si="190"/>
        <v>3.2980186821095422E-2</v>
      </c>
      <c r="H1434" s="321">
        <f t="shared" si="187"/>
        <v>125.58855141473137</v>
      </c>
      <c r="I1434" s="54">
        <f t="shared" si="191"/>
        <v>27.629481311240902</v>
      </c>
      <c r="J1434" s="54">
        <f t="shared" si="188"/>
        <v>39.18362804139619</v>
      </c>
      <c r="K1434" s="54">
        <v>0.33055090178630669</v>
      </c>
      <c r="L1434" s="56">
        <f t="shared" si="192"/>
        <v>4.7102060625923738E-2</v>
      </c>
    </row>
    <row r="1435" spans="1:13" x14ac:dyDescent="0.2">
      <c r="A1435" s="57">
        <f t="shared" si="193"/>
        <v>10</v>
      </c>
      <c r="B1435" s="57" t="str">
        <f>[1]Лист1!$B$14</f>
        <v>В.Великого,121</v>
      </c>
      <c r="C1435" s="57">
        <v>4035.2</v>
      </c>
      <c r="D1435" s="59"/>
      <c r="E1435" s="60"/>
      <c r="F1435" s="57">
        <f t="shared" si="189"/>
        <v>4035.2</v>
      </c>
      <c r="G1435" s="56">
        <f t="shared" si="190"/>
        <v>3.2523986964290597E-2</v>
      </c>
      <c r="H1435" s="321">
        <f t="shared" si="187"/>
        <v>123.85134236001859</v>
      </c>
      <c r="I1435" s="54">
        <f t="shared" si="191"/>
        <v>27.247295319204092</v>
      </c>
      <c r="J1435" s="54">
        <f t="shared" si="188"/>
        <v>38.641618816325803</v>
      </c>
      <c r="K1435" s="54">
        <v>0.32597854217901767</v>
      </c>
      <c r="L1435" s="56">
        <f t="shared" si="192"/>
        <v>4.7102060625923751E-2</v>
      </c>
    </row>
    <row r="1436" spans="1:13" x14ac:dyDescent="0.2">
      <c r="A1436" s="57">
        <f t="shared" si="193"/>
        <v>11</v>
      </c>
      <c r="B1436" s="57" t="str">
        <f>[1]Лист1!$B$15</f>
        <v>В.Великого,125</v>
      </c>
      <c r="C1436" s="57">
        <v>6226.5</v>
      </c>
      <c r="D1436" s="59"/>
      <c r="E1436" s="60"/>
      <c r="F1436" s="57">
        <f t="shared" si="189"/>
        <v>6226.5</v>
      </c>
      <c r="G1436" s="56">
        <f t="shared" si="190"/>
        <v>5.018601428260195E-2</v>
      </c>
      <c r="H1436" s="321">
        <f t="shared" si="187"/>
        <v>191.10834238814823</v>
      </c>
      <c r="I1436" s="54">
        <f t="shared" si="191"/>
        <v>42.043835325392614</v>
      </c>
      <c r="J1436" s="54">
        <f t="shared" si="188"/>
        <v>59.625802825102248</v>
      </c>
      <c r="K1436" s="54">
        <v>0.50299994867110775</v>
      </c>
      <c r="L1436" s="56">
        <f t="shared" si="192"/>
        <v>4.7102060625923745E-2</v>
      </c>
    </row>
    <row r="1437" spans="1:13" x14ac:dyDescent="0.2">
      <c r="A1437" s="57">
        <f t="shared" si="193"/>
        <v>12</v>
      </c>
      <c r="B1437" s="57" t="str">
        <f>[1]Лист1!$B$17</f>
        <v>Кульпарківська,121</v>
      </c>
      <c r="C1437" s="57">
        <v>7649.6</v>
      </c>
      <c r="D1437" s="59"/>
      <c r="E1437" s="60"/>
      <c r="F1437" s="57">
        <f t="shared" si="189"/>
        <v>7649.6</v>
      </c>
      <c r="G1437" s="56">
        <f t="shared" si="190"/>
        <v>6.1656297254668258E-2</v>
      </c>
      <c r="H1437" s="321">
        <f t="shared" si="187"/>
        <v>234.78717994577673</v>
      </c>
      <c r="I1437" s="54">
        <f t="shared" si="191"/>
        <v>51.653179588070877</v>
      </c>
      <c r="J1437" s="54">
        <f t="shared" si="188"/>
        <v>73.253600143082338</v>
      </c>
      <c r="K1437" s="54">
        <v>0.61796328713635362</v>
      </c>
      <c r="L1437" s="56">
        <f t="shared" si="192"/>
        <v>4.7102060625923745E-2</v>
      </c>
    </row>
    <row r="1438" spans="1:13" x14ac:dyDescent="0.2">
      <c r="A1438" s="57">
        <f t="shared" si="193"/>
        <v>13</v>
      </c>
      <c r="B1438" s="57" t="str">
        <f>[1]Лист1!$B$18</f>
        <v>Кульпарківська,123</v>
      </c>
      <c r="C1438" s="57">
        <v>5959.3</v>
      </c>
      <c r="D1438" s="59"/>
      <c r="E1438" s="60"/>
      <c r="F1438" s="57">
        <f t="shared" si="189"/>
        <v>5959.3</v>
      </c>
      <c r="G1438" s="56">
        <f t="shared" si="190"/>
        <v>4.8032364075212365E-2</v>
      </c>
      <c r="H1438" s="321">
        <f t="shared" si="187"/>
        <v>182.9072423984087</v>
      </c>
      <c r="I1438" s="54">
        <f t="shared" si="191"/>
        <v>40.239593327649914</v>
      </c>
      <c r="J1438" s="54">
        <f t="shared" si="188"/>
        <v>57.067059628303511</v>
      </c>
      <c r="K1438" s="54">
        <v>0.48141453370524895</v>
      </c>
      <c r="L1438" s="56">
        <f t="shared" si="192"/>
        <v>4.7102060625923751E-2</v>
      </c>
    </row>
    <row r="1439" spans="1:13" x14ac:dyDescent="0.2">
      <c r="A1439" s="57">
        <f t="shared" si="193"/>
        <v>14</v>
      </c>
      <c r="B1439" s="57" t="str">
        <f>[1]Лист1!$B$19</f>
        <v>Кульпарківська,125</v>
      </c>
      <c r="C1439" s="57">
        <v>4182.7</v>
      </c>
      <c r="D1439" s="59">
        <v>439.8</v>
      </c>
      <c r="E1439" s="60"/>
      <c r="F1439" s="57">
        <f t="shared" si="189"/>
        <v>4622.5</v>
      </c>
      <c r="G1439" s="56">
        <f t="shared" si="190"/>
        <v>3.7257664983751305E-2</v>
      </c>
      <c r="H1439" s="321">
        <f t="shared" si="187"/>
        <v>141.87718825812496</v>
      </c>
      <c r="I1439" s="54">
        <f t="shared" si="191"/>
        <v>31.212981416787493</v>
      </c>
      <c r="J1439" s="54">
        <f t="shared" si="188"/>
        <v>44.265682736534984</v>
      </c>
      <c r="K1439" s="54">
        <v>0.373422831885039</v>
      </c>
      <c r="L1439" s="56">
        <f t="shared" si="192"/>
        <v>4.7102060625923745E-2</v>
      </c>
    </row>
    <row r="1440" spans="1:13" x14ac:dyDescent="0.2">
      <c r="A1440" s="57">
        <f t="shared" si="193"/>
        <v>15</v>
      </c>
      <c r="B1440" s="57" t="str">
        <f>[1]Лист1!$B$20</f>
        <v>Кульпарківська,129</v>
      </c>
      <c r="C1440" s="57">
        <v>4158.5</v>
      </c>
      <c r="D1440" s="59">
        <v>82.1</v>
      </c>
      <c r="E1440" s="60"/>
      <c r="F1440" s="57">
        <f t="shared" si="189"/>
        <v>4240.6000000000004</v>
      </c>
      <c r="G1440" s="56">
        <f t="shared" si="190"/>
        <v>3.4179524960539928E-2</v>
      </c>
      <c r="H1440" s="321">
        <f t="shared" si="187"/>
        <v>130.15563104973606</v>
      </c>
      <c r="I1440" s="54">
        <f t="shared" si="191"/>
        <v>28.634238830941932</v>
      </c>
      <c r="J1440" s="54">
        <f t="shared" si="188"/>
        <v>40.608556887517651</v>
      </c>
      <c r="K1440" s="54">
        <v>0.34257152209663527</v>
      </c>
      <c r="L1440" s="56">
        <f t="shared" si="192"/>
        <v>4.7102060625923751E-2</v>
      </c>
    </row>
    <row r="1441" spans="1:12" x14ac:dyDescent="0.2">
      <c r="A1441" s="57">
        <f t="shared" si="193"/>
        <v>16</v>
      </c>
      <c r="B1441" s="57" t="str">
        <f>[1]Лист1!$B$21</f>
        <v>Кульпарківська,133</v>
      </c>
      <c r="C1441" s="57">
        <v>7806.9</v>
      </c>
      <c r="D1441" s="59"/>
      <c r="E1441" s="60"/>
      <c r="F1441" s="57">
        <f t="shared" si="189"/>
        <v>7806.9</v>
      </c>
      <c r="G1441" s="56">
        <f t="shared" si="190"/>
        <v>6.2924145973314888E-2</v>
      </c>
      <c r="H1441" s="321">
        <f t="shared" si="187"/>
        <v>239.6151478663831</v>
      </c>
      <c r="I1441" s="54">
        <f t="shared" si="191"/>
        <v>52.715332530604279</v>
      </c>
      <c r="J1441" s="54">
        <f t="shared" si="188"/>
        <v>74.759926134311527</v>
      </c>
      <c r="K1441" s="54">
        <v>0.63067056922516196</v>
      </c>
      <c r="L1441" s="56">
        <f t="shared" si="192"/>
        <v>4.7102060625923745E-2</v>
      </c>
    </row>
    <row r="1442" spans="1:12" x14ac:dyDescent="0.2">
      <c r="A1442" s="57">
        <f t="shared" si="193"/>
        <v>17</v>
      </c>
      <c r="B1442" s="57" t="str">
        <f>[1]Лист1!$B$22</f>
        <v>Кульпарківська,133а</v>
      </c>
      <c r="C1442" s="57">
        <v>4253.3999999999996</v>
      </c>
      <c r="D1442" s="59"/>
      <c r="E1442" s="60"/>
      <c r="F1442" s="57">
        <f t="shared" si="189"/>
        <v>4253.3999999999996</v>
      </c>
      <c r="G1442" s="56">
        <f t="shared" si="190"/>
        <v>3.4282693832750198E-2</v>
      </c>
      <c r="H1442" s="321">
        <f t="shared" si="187"/>
        <v>130.54849811511275</v>
      </c>
      <c r="I1442" s="54">
        <f t="shared" si="191"/>
        <v>28.720669585324806</v>
      </c>
      <c r="J1442" s="54">
        <f t="shared" si="188"/>
        <v>40.731131411915179</v>
      </c>
      <c r="K1442" s="54">
        <v>0.34360555395128717</v>
      </c>
      <c r="L1442" s="56">
        <f t="shared" si="192"/>
        <v>4.7102060625923738E-2</v>
      </c>
    </row>
    <row r="1443" spans="1:12" x14ac:dyDescent="0.2">
      <c r="A1443" s="57">
        <f t="shared" si="193"/>
        <v>18</v>
      </c>
      <c r="B1443" s="57" t="str">
        <f>[1]Лист1!$B$23</f>
        <v>Кульпарківська,135</v>
      </c>
      <c r="C1443" s="57">
        <v>7737.08</v>
      </c>
      <c r="D1443" s="59"/>
      <c r="E1443" s="60"/>
      <c r="F1443" s="57">
        <f t="shared" si="189"/>
        <v>7737.08</v>
      </c>
      <c r="G1443" s="56">
        <f t="shared" si="190"/>
        <v>6.2361392015680382E-2</v>
      </c>
      <c r="H1443" s="321">
        <f t="shared" si="187"/>
        <v>237.4721807957109</v>
      </c>
      <c r="I1443" s="54">
        <f t="shared" si="191"/>
        <v>52.243879775056399</v>
      </c>
      <c r="J1443" s="54">
        <f t="shared" si="188"/>
        <v>74.091320408261794</v>
      </c>
      <c r="K1443" s="54">
        <v>0.62503024859299028</v>
      </c>
      <c r="L1443" s="56">
        <f t="shared" si="192"/>
        <v>4.7102060625923738E-2</v>
      </c>
    </row>
    <row r="1444" spans="1:12" x14ac:dyDescent="0.2">
      <c r="A1444" s="57">
        <f t="shared" si="193"/>
        <v>19</v>
      </c>
      <c r="B1444" s="57" t="str">
        <f>[1]Лист1!$B$24</f>
        <v>Наукова,44</v>
      </c>
      <c r="C1444" s="57">
        <v>8046.52</v>
      </c>
      <c r="D1444" s="59"/>
      <c r="E1444" s="60"/>
      <c r="F1444" s="57">
        <f t="shared" si="189"/>
        <v>8046.52</v>
      </c>
      <c r="G1444" s="56">
        <f t="shared" si="190"/>
        <v>6.4855499501363892E-2</v>
      </c>
      <c r="H1444" s="321">
        <f t="shared" si="187"/>
        <v>246.9697421011937</v>
      </c>
      <c r="I1444" s="54">
        <f t="shared" si="191"/>
        <v>54.333343262262616</v>
      </c>
      <c r="J1444" s="54">
        <f t="shared" si="188"/>
        <v>77.054559535572437</v>
      </c>
      <c r="K1444" s="54">
        <v>0.65002796867920054</v>
      </c>
      <c r="L1444" s="56">
        <f t="shared" si="192"/>
        <v>4.7102060625923745E-2</v>
      </c>
    </row>
    <row r="1445" spans="1:12" x14ac:dyDescent="0.2">
      <c r="A1445" s="57">
        <f t="shared" si="193"/>
        <v>20</v>
      </c>
      <c r="B1445" s="57" t="str">
        <f>[1]Лист1!$B$25</f>
        <v>Наукова,46</v>
      </c>
      <c r="C1445" s="57">
        <v>8105.15</v>
      </c>
      <c r="D1445" s="59"/>
      <c r="E1445" s="60"/>
      <c r="F1445" s="57">
        <f t="shared" si="189"/>
        <v>8105.15</v>
      </c>
      <c r="G1445" s="56">
        <f t="shared" si="190"/>
        <v>6.5328061296495807E-2</v>
      </c>
      <c r="H1445" s="321">
        <f t="shared" si="187"/>
        <v>248.76925741705602</v>
      </c>
      <c r="I1445" s="54">
        <f t="shared" si="191"/>
        <v>54.729236631752329</v>
      </c>
      <c r="J1445" s="54">
        <f t="shared" si="188"/>
        <v>77.616008314121473</v>
      </c>
      <c r="K1445" s="54">
        <v>0.65476431927593814</v>
      </c>
      <c r="L1445" s="56">
        <f t="shared" si="192"/>
        <v>4.7102060625923745E-2</v>
      </c>
    </row>
    <row r="1446" spans="1:12" x14ac:dyDescent="0.2">
      <c r="A1446" s="57">
        <f t="shared" si="193"/>
        <v>21</v>
      </c>
      <c r="B1446" s="57" t="str">
        <f>[1]Лист1!$B$26</f>
        <v>Наукова,48</v>
      </c>
      <c r="C1446" s="57">
        <v>4156.1000000000004</v>
      </c>
      <c r="D1446" s="59"/>
      <c r="E1446" s="60"/>
      <c r="F1446" s="57">
        <f t="shared" si="189"/>
        <v>4156.1000000000004</v>
      </c>
      <c r="G1446" s="56">
        <f t="shared" si="190"/>
        <v>3.3498449202589251E-2</v>
      </c>
      <c r="H1446" s="321">
        <f t="shared" si="187"/>
        <v>127.56209456345987</v>
      </c>
      <c r="I1446" s="54">
        <f t="shared" si="191"/>
        <v>28.06366080396117</v>
      </c>
      <c r="J1446" s="54">
        <f t="shared" si="188"/>
        <v>39.79937350379948</v>
      </c>
      <c r="K1446" s="54">
        <v>0.33574529618115967</v>
      </c>
      <c r="L1446" s="56">
        <f t="shared" si="192"/>
        <v>4.7102060625923745E-2</v>
      </c>
    </row>
    <row r="1447" spans="1:12" x14ac:dyDescent="0.2">
      <c r="A1447" s="57">
        <f t="shared" si="193"/>
        <v>22</v>
      </c>
      <c r="B1447" s="57" t="str">
        <f>[1]Лист1!$B$27</f>
        <v>Наукова,50</v>
      </c>
      <c r="C1447" s="57">
        <v>4088.3</v>
      </c>
      <c r="D1447" s="59"/>
      <c r="E1447" s="60"/>
      <c r="F1447" s="57">
        <f t="shared" si="189"/>
        <v>4088.3</v>
      </c>
      <c r="G1447" s="56">
        <f t="shared" si="190"/>
        <v>3.2951976582600427E-2</v>
      </c>
      <c r="H1447" s="321">
        <f t="shared" si="187"/>
        <v>125.48112682654242</v>
      </c>
      <c r="I1447" s="54">
        <f t="shared" si="191"/>
        <v>27.605847901839333</v>
      </c>
      <c r="J1447" s="54">
        <f t="shared" si="188"/>
        <v>39.150111569881233</v>
      </c>
      <c r="K1447" s="54">
        <v>0.33026815870105036</v>
      </c>
      <c r="L1447" s="56">
        <f t="shared" si="192"/>
        <v>4.7102060625923745E-2</v>
      </c>
    </row>
    <row r="1448" spans="1:12" x14ac:dyDescent="0.2">
      <c r="A1448" s="57">
        <f t="shared" si="193"/>
        <v>23</v>
      </c>
      <c r="B1448" s="57" t="str">
        <f>[1]Лист1!$B$28</f>
        <v>Наукова,52</v>
      </c>
      <c r="C1448" s="57">
        <v>4075.2</v>
      </c>
      <c r="D1448" s="59"/>
      <c r="E1448" s="60"/>
      <c r="F1448" s="57">
        <f t="shared" si="189"/>
        <v>4075.2</v>
      </c>
      <c r="G1448" s="56">
        <f t="shared" si="190"/>
        <v>3.2846389689947714E-2</v>
      </c>
      <c r="H1448" s="321">
        <f t="shared" si="187"/>
        <v>125.07905193932089</v>
      </c>
      <c r="I1448" s="54">
        <f t="shared" si="191"/>
        <v>27.517391426650597</v>
      </c>
      <c r="J1448" s="54">
        <f t="shared" si="188"/>
        <v>39.02466420506812</v>
      </c>
      <c r="K1448" s="54">
        <v>0.32920989172480497</v>
      </c>
      <c r="L1448" s="56">
        <f t="shared" si="192"/>
        <v>4.7102060625923738E-2</v>
      </c>
    </row>
    <row r="1449" spans="1:12" x14ac:dyDescent="0.2">
      <c r="A1449" s="57">
        <f t="shared" si="193"/>
        <v>24</v>
      </c>
      <c r="B1449" s="57" t="str">
        <f>[1]Лист1!$B$29</f>
        <v>Наукова,62</v>
      </c>
      <c r="C1449" s="57">
        <v>12235.2</v>
      </c>
      <c r="D1449" s="59"/>
      <c r="E1449" s="60">
        <v>13</v>
      </c>
      <c r="F1449" s="57">
        <f t="shared" si="189"/>
        <v>12248.2</v>
      </c>
      <c r="G1449" s="56">
        <f t="shared" si="190"/>
        <v>9.8721326609839441E-2</v>
      </c>
      <c r="H1449" s="321">
        <f t="shared" si="187"/>
        <v>375.9308117302686</v>
      </c>
      <c r="I1449" s="54">
        <f t="shared" si="191"/>
        <v>82.704778580659095</v>
      </c>
      <c r="J1449" s="54">
        <f t="shared" si="188"/>
        <v>117.2904132598438</v>
      </c>
      <c r="K1449" s="54">
        <v>0.98945538766778462</v>
      </c>
      <c r="L1449" s="56">
        <f t="shared" si="192"/>
        <v>4.7102060625923751E-2</v>
      </c>
    </row>
    <row r="1450" spans="1:12" x14ac:dyDescent="0.2">
      <c r="A1450" s="57">
        <f t="shared" si="193"/>
        <v>25</v>
      </c>
      <c r="B1450" s="57" t="str">
        <f>[1]Лист1!$B$30</f>
        <v>Наукова,64</v>
      </c>
      <c r="C1450" s="57">
        <v>8230.2999999999993</v>
      </c>
      <c r="D1450" s="59">
        <v>160.6</v>
      </c>
      <c r="E1450" s="60"/>
      <c r="F1450" s="57">
        <f t="shared" si="189"/>
        <v>8390.9</v>
      </c>
      <c r="G1450" s="56">
        <f t="shared" si="190"/>
        <v>6.7631225767908892E-2</v>
      </c>
      <c r="H1450" s="321">
        <f t="shared" si="187"/>
        <v>257.53970772419706</v>
      </c>
      <c r="I1450" s="54">
        <f t="shared" si="191"/>
        <v>56.658735699323351</v>
      </c>
      <c r="J1450" s="54">
        <f t="shared" si="188"/>
        <v>80.352388809949488</v>
      </c>
      <c r="K1450" s="54">
        <v>0.67784827259365577</v>
      </c>
      <c r="L1450" s="56">
        <f t="shared" si="192"/>
        <v>4.7102060625923751E-2</v>
      </c>
    </row>
    <row r="1451" spans="1:12" x14ac:dyDescent="0.2">
      <c r="A1451" s="57">
        <f t="shared" si="193"/>
        <v>26</v>
      </c>
      <c r="B1451" s="57" t="str">
        <f>[1]Лист1!$B$31</f>
        <v>Наукова,74</v>
      </c>
      <c r="C1451" s="57">
        <v>6165.7</v>
      </c>
      <c r="D1451" s="59"/>
      <c r="E1451" s="60"/>
      <c r="F1451" s="57">
        <f t="shared" si="189"/>
        <v>6165.7</v>
      </c>
      <c r="G1451" s="56">
        <f t="shared" si="190"/>
        <v>4.9695962139603124E-2</v>
      </c>
      <c r="H1451" s="321">
        <f t="shared" si="187"/>
        <v>189.24222382760868</v>
      </c>
      <c r="I1451" s="54">
        <f t="shared" si="191"/>
        <v>41.633289242073907</v>
      </c>
      <c r="J1451" s="54">
        <f t="shared" si="188"/>
        <v>59.043573834213909</v>
      </c>
      <c r="K1451" s="54">
        <v>0.49808829736151111</v>
      </c>
      <c r="L1451" s="56">
        <f t="shared" si="192"/>
        <v>4.7102060625923745E-2</v>
      </c>
    </row>
    <row r="1452" spans="1:12" x14ac:dyDescent="0.2">
      <c r="A1452" s="57">
        <f t="shared" si="193"/>
        <v>27</v>
      </c>
      <c r="B1452" s="57" t="str">
        <f>[1]Лист1!$B$32</f>
        <v>Наукова,86</v>
      </c>
      <c r="C1452" s="57">
        <v>4053.1</v>
      </c>
      <c r="D1452" s="59"/>
      <c r="E1452" s="60"/>
      <c r="F1452" s="57">
        <f t="shared" si="189"/>
        <v>4053.1</v>
      </c>
      <c r="G1452" s="56">
        <f t="shared" si="190"/>
        <v>3.2668262184022155E-2</v>
      </c>
      <c r="H1452" s="321">
        <f t="shared" si="187"/>
        <v>124.40074239675637</v>
      </c>
      <c r="I1452" s="54">
        <f t="shared" si="191"/>
        <v>27.368163327286403</v>
      </c>
      <c r="J1452" s="54">
        <f t="shared" si="188"/>
        <v>38.813031627787986</v>
      </c>
      <c r="K1452" s="54">
        <v>0.32742457110075751</v>
      </c>
      <c r="L1452" s="56">
        <f t="shared" si="192"/>
        <v>4.7102060625923738E-2</v>
      </c>
    </row>
    <row r="1453" spans="1:12" x14ac:dyDescent="0.2">
      <c r="A1453" s="57">
        <f t="shared" si="193"/>
        <v>28</v>
      </c>
      <c r="B1453" s="57" t="str">
        <f>[1]Лист1!$B$33</f>
        <v>Наукова,94</v>
      </c>
      <c r="C1453" s="57">
        <v>12192.44</v>
      </c>
      <c r="D1453" s="59"/>
      <c r="E1453" s="60"/>
      <c r="F1453" s="57">
        <f t="shared" si="189"/>
        <v>12192.44</v>
      </c>
      <c r="G1453" s="56">
        <f t="shared" si="190"/>
        <v>9.8271897210273407E-2</v>
      </c>
      <c r="H1453" s="321">
        <f t="shared" si="187"/>
        <v>374.21938457672115</v>
      </c>
      <c r="I1453" s="54">
        <f t="shared" si="191"/>
        <v>82.328264606878648</v>
      </c>
      <c r="J1453" s="54">
        <f t="shared" si="188"/>
        <v>116.75644798793699</v>
      </c>
      <c r="K1453" s="54">
        <v>0.98495088640095729</v>
      </c>
      <c r="L1453" s="56">
        <f t="shared" si="192"/>
        <v>4.7102060625923745E-2</v>
      </c>
    </row>
    <row r="1454" spans="1:12" x14ac:dyDescent="0.2">
      <c r="A1454" s="57">
        <f t="shared" si="193"/>
        <v>29</v>
      </c>
      <c r="B1454" s="57" t="str">
        <f>[1]Лист1!$B$34</f>
        <v>Наукова,112</v>
      </c>
      <c r="C1454" s="57">
        <v>8096.5</v>
      </c>
      <c r="D1454" s="59"/>
      <c r="E1454" s="60">
        <v>112.7</v>
      </c>
      <c r="F1454" s="57">
        <f t="shared" si="189"/>
        <v>8209.2000000000007</v>
      </c>
      <c r="G1454" s="56">
        <f t="shared" si="190"/>
        <v>6.6166711386611413E-2</v>
      </c>
      <c r="H1454" s="321">
        <f t="shared" si="187"/>
        <v>251.96283696021626</v>
      </c>
      <c r="I1454" s="54">
        <f t="shared" si="191"/>
        <v>55.431824131247581</v>
      </c>
      <c r="J1454" s="54">
        <f t="shared" si="188"/>
        <v>78.612405131587479</v>
      </c>
      <c r="K1454" s="54">
        <v>0.66316986728191718</v>
      </c>
      <c r="L1454" s="56">
        <f t="shared" si="192"/>
        <v>4.7102060625923745E-2</v>
      </c>
    </row>
    <row r="1455" spans="1:12" x14ac:dyDescent="0.2">
      <c r="A1455" s="57">
        <f t="shared" si="193"/>
        <v>30</v>
      </c>
      <c r="B1455" s="57" t="str">
        <f>[1]Лист1!$B$35</f>
        <v>Наукова,114</v>
      </c>
      <c r="C1455" s="57">
        <v>3682.5</v>
      </c>
      <c r="D1455" s="59"/>
      <c r="E1455" s="60"/>
      <c r="F1455" s="57">
        <f t="shared" si="189"/>
        <v>3682.5</v>
      </c>
      <c r="G1455" s="56">
        <f t="shared" si="190"/>
        <v>2.968120093080891E-2</v>
      </c>
      <c r="H1455" s="321">
        <f t="shared" si="187"/>
        <v>113.02601314452033</v>
      </c>
      <c r="I1455" s="54">
        <f t="shared" si="191"/>
        <v>24.865722891794473</v>
      </c>
      <c r="J1455" s="54">
        <f t="shared" si="188"/>
        <v>35.264116101090345</v>
      </c>
      <c r="K1455" s="54">
        <v>0.29748611755903864</v>
      </c>
      <c r="L1455" s="56">
        <f t="shared" si="192"/>
        <v>4.7102060625923738E-2</v>
      </c>
    </row>
    <row r="1456" spans="1:12" x14ac:dyDescent="0.2">
      <c r="A1456" s="57">
        <f t="shared" si="193"/>
        <v>31</v>
      </c>
      <c r="B1456" s="57" t="str">
        <f>[2]Лист1!$B$36</f>
        <v>Наукова,116</v>
      </c>
      <c r="C1456" s="57">
        <v>8191.3</v>
      </c>
      <c r="D1456" s="59"/>
      <c r="E1456" s="60"/>
      <c r="F1456" s="57">
        <f t="shared" si="189"/>
        <v>8191.3</v>
      </c>
      <c r="G1456" s="56">
        <f t="shared" si="190"/>
        <v>6.6022436166879847E-2</v>
      </c>
      <c r="H1456" s="321">
        <f t="shared" si="187"/>
        <v>251.41343692347846</v>
      </c>
      <c r="I1456" s="54">
        <f t="shared" si="191"/>
        <v>55.310956123165262</v>
      </c>
      <c r="J1456" s="54">
        <f t="shared" si="188"/>
        <v>78.440992320125275</v>
      </c>
      <c r="K1456" s="54">
        <v>0.66172383836017745</v>
      </c>
      <c r="L1456" s="56">
        <f t="shared" si="192"/>
        <v>4.7102060625923738E-2</v>
      </c>
    </row>
    <row r="1457" spans="1:12" x14ac:dyDescent="0.2">
      <c r="A1457" s="57">
        <f t="shared" si="193"/>
        <v>32</v>
      </c>
      <c r="B1457" s="57" t="str">
        <f>[1]Лист1!$B$37</f>
        <v>Симоненка,3</v>
      </c>
      <c r="C1457" s="57">
        <v>4054.7</v>
      </c>
      <c r="D1457" s="59"/>
      <c r="E1457" s="60">
        <v>125</v>
      </c>
      <c r="F1457" s="57">
        <f t="shared" si="189"/>
        <v>4179.7</v>
      </c>
      <c r="G1457" s="56">
        <f t="shared" si="190"/>
        <v>3.368866681072695E-2</v>
      </c>
      <c r="H1457" s="321">
        <f t="shared" si="187"/>
        <v>128.28644321524823</v>
      </c>
      <c r="I1457" s="54">
        <f t="shared" si="191"/>
        <v>28.223017507354609</v>
      </c>
      <c r="J1457" s="54">
        <f t="shared" si="188"/>
        <v>40.02537028315745</v>
      </c>
      <c r="K1457" s="54">
        <v>0.33765179241317417</v>
      </c>
      <c r="L1457" s="56">
        <f t="shared" si="192"/>
        <v>4.7102060625923738E-2</v>
      </c>
    </row>
    <row r="1458" spans="1:12" x14ac:dyDescent="0.2">
      <c r="A1458" s="57">
        <f t="shared" si="193"/>
        <v>33</v>
      </c>
      <c r="B1458" s="57" t="str">
        <f>[1]Лист1!$B$38</f>
        <v>Симоненка,7</v>
      </c>
      <c r="C1458" s="57">
        <v>3967.5</v>
      </c>
      <c r="D1458" s="59"/>
      <c r="E1458" s="60">
        <v>74.5</v>
      </c>
      <c r="F1458" s="57">
        <f t="shared" si="189"/>
        <v>4042</v>
      </c>
      <c r="G1458" s="56">
        <f t="shared" si="190"/>
        <v>3.2578795427652303E-2</v>
      </c>
      <c r="H1458" s="321">
        <f t="shared" si="187"/>
        <v>124.06005298849998</v>
      </c>
      <c r="I1458" s="54">
        <f t="shared" si="191"/>
        <v>27.293211657469996</v>
      </c>
      <c r="J1458" s="54">
        <f t="shared" ref="J1458:J1490" si="194">H1458*0.312</f>
        <v>38.706736532411995</v>
      </c>
      <c r="K1458" s="54">
        <v>0.32652787160180152</v>
      </c>
      <c r="L1458" s="56">
        <f t="shared" si="192"/>
        <v>4.7102060625923745E-2</v>
      </c>
    </row>
    <row r="1459" spans="1:12" x14ac:dyDescent="0.2">
      <c r="A1459" s="57">
        <f t="shared" si="193"/>
        <v>34</v>
      </c>
      <c r="B1459" s="57" t="str">
        <f>[1]Лист1!$B$39</f>
        <v>Симоненка,12</v>
      </c>
      <c r="C1459" s="57">
        <v>7733.7</v>
      </c>
      <c r="D1459" s="59"/>
      <c r="E1459" s="60"/>
      <c r="F1459" s="57">
        <f t="shared" si="189"/>
        <v>7733.7</v>
      </c>
      <c r="G1459" s="56">
        <f t="shared" si="190"/>
        <v>6.2334148985362353E-2</v>
      </c>
      <c r="H1459" s="321">
        <f t="shared" si="187"/>
        <v>237.36843933625985</v>
      </c>
      <c r="I1459" s="54">
        <f t="shared" si="191"/>
        <v>52.221056653977165</v>
      </c>
      <c r="J1459" s="54">
        <f t="shared" si="194"/>
        <v>74.05895307291307</v>
      </c>
      <c r="K1459" s="54">
        <v>0.62475719955637121</v>
      </c>
      <c r="L1459" s="56">
        <f t="shared" si="192"/>
        <v>4.7102060625923745E-2</v>
      </c>
    </row>
    <row r="1460" spans="1:12" x14ac:dyDescent="0.2">
      <c r="A1460" s="57">
        <f t="shared" si="193"/>
        <v>35</v>
      </c>
      <c r="B1460" s="57" t="str">
        <f>[1]Лист1!$B$41</f>
        <v>Симоненка,18</v>
      </c>
      <c r="C1460" s="57">
        <v>5374.3</v>
      </c>
      <c r="D1460" s="59"/>
      <c r="E1460" s="60"/>
      <c r="F1460" s="57">
        <f t="shared" si="189"/>
        <v>5374.3</v>
      </c>
      <c r="G1460" s="56">
        <f t="shared" si="190"/>
        <v>4.331722421247694E-2</v>
      </c>
      <c r="H1460" s="321">
        <f t="shared" si="187"/>
        <v>164.95198980111218</v>
      </c>
      <c r="I1460" s="54">
        <f t="shared" si="191"/>
        <v>36.289437756244681</v>
      </c>
      <c r="J1460" s="54">
        <f t="shared" si="194"/>
        <v>51.465020817947</v>
      </c>
      <c r="K1460" s="54">
        <v>0.43415604659811041</v>
      </c>
      <c r="L1460" s="56">
        <f t="shared" si="192"/>
        <v>4.7102060625923738E-2</v>
      </c>
    </row>
    <row r="1461" spans="1:12" x14ac:dyDescent="0.2">
      <c r="A1461" s="57">
        <f t="shared" si="193"/>
        <v>36</v>
      </c>
      <c r="B1461" s="57" t="str">
        <f>[1]Лист1!$B$42</f>
        <v>Симоненка,20</v>
      </c>
      <c r="C1461" s="57">
        <v>8191.7</v>
      </c>
      <c r="D1461" s="59"/>
      <c r="E1461" s="60"/>
      <c r="F1461" s="57">
        <f t="shared" si="189"/>
        <v>8191.7</v>
      </c>
      <c r="G1461" s="56">
        <f t="shared" si="190"/>
        <v>6.6025660194136415E-2</v>
      </c>
      <c r="H1461" s="321">
        <f t="shared" si="187"/>
        <v>251.42571401927148</v>
      </c>
      <c r="I1461" s="54">
        <f t="shared" si="191"/>
        <v>55.313657084239729</v>
      </c>
      <c r="J1461" s="54">
        <f t="shared" si="194"/>
        <v>78.444822774012707</v>
      </c>
      <c r="K1461" s="54">
        <v>0.66175615185563519</v>
      </c>
      <c r="L1461" s="56">
        <f t="shared" si="192"/>
        <v>4.7102060625923745E-2</v>
      </c>
    </row>
    <row r="1462" spans="1:12" x14ac:dyDescent="0.2">
      <c r="A1462" s="57">
        <f t="shared" si="193"/>
        <v>37</v>
      </c>
      <c r="B1462" s="57" t="str">
        <f>[1]Лист1!$B$43</f>
        <v>Симоненка,22</v>
      </c>
      <c r="C1462" s="57">
        <v>4123.8999999999996</v>
      </c>
      <c r="D1462" s="59"/>
      <c r="E1462" s="60"/>
      <c r="F1462" s="57">
        <f t="shared" si="189"/>
        <v>4123.8999999999996</v>
      </c>
      <c r="G1462" s="56">
        <f t="shared" si="190"/>
        <v>3.323891500843526E-2</v>
      </c>
      <c r="H1462" s="321">
        <f t="shared" si="187"/>
        <v>126.57378835212147</v>
      </c>
      <c r="I1462" s="54">
        <f t="shared" si="191"/>
        <v>27.846233437466722</v>
      </c>
      <c r="J1462" s="54">
        <f t="shared" si="194"/>
        <v>39.491021965861897</v>
      </c>
      <c r="K1462" s="54">
        <v>0.33314405979680095</v>
      </c>
      <c r="L1462" s="56">
        <f t="shared" si="192"/>
        <v>4.7102060625923745E-2</v>
      </c>
    </row>
    <row r="1463" spans="1:12" x14ac:dyDescent="0.2">
      <c r="A1463" s="57">
        <f t="shared" si="193"/>
        <v>38</v>
      </c>
      <c r="B1463" s="57" t="s">
        <v>358</v>
      </c>
      <c r="C1463" s="57">
        <v>4398.3999999999996</v>
      </c>
      <c r="D1463" s="59"/>
      <c r="E1463" s="60"/>
      <c r="F1463" s="57">
        <f t="shared" si="189"/>
        <v>4398.3999999999996</v>
      </c>
      <c r="G1463" s="56">
        <f t="shared" si="190"/>
        <v>3.5451403713257272E-2</v>
      </c>
      <c r="H1463" s="321">
        <f t="shared" si="187"/>
        <v>134.99894534008368</v>
      </c>
      <c r="I1463" s="54">
        <f t="shared" si="191"/>
        <v>29.69976797481841</v>
      </c>
      <c r="J1463" s="54">
        <f t="shared" si="194"/>
        <v>42.119670946106105</v>
      </c>
      <c r="K1463" s="54">
        <v>0.35531919605476592</v>
      </c>
      <c r="L1463" s="56">
        <f t="shared" si="192"/>
        <v>4.7102060625923745E-2</v>
      </c>
    </row>
    <row r="1464" spans="1:12" x14ac:dyDescent="0.2">
      <c r="A1464" s="57">
        <f t="shared" si="193"/>
        <v>39</v>
      </c>
      <c r="B1464" s="57" t="s">
        <v>359</v>
      </c>
      <c r="C1464" s="57">
        <v>4369.7</v>
      </c>
      <c r="D1464" s="59"/>
      <c r="E1464" s="60"/>
      <c r="F1464" s="57">
        <f t="shared" si="189"/>
        <v>4369.7</v>
      </c>
      <c r="G1464" s="56">
        <f t="shared" si="190"/>
        <v>3.5220079757598284E-2</v>
      </c>
      <c r="H1464" s="321">
        <f t="shared" si="187"/>
        <v>134.11806371693427</v>
      </c>
      <c r="I1464" s="54">
        <f t="shared" si="191"/>
        <v>29.505974017725539</v>
      </c>
      <c r="J1464" s="54">
        <f t="shared" si="194"/>
        <v>41.844835879683494</v>
      </c>
      <c r="K1464" s="54">
        <v>0.35300070275566359</v>
      </c>
      <c r="L1464" s="56">
        <f t="shared" si="192"/>
        <v>4.7102060625923745E-2</v>
      </c>
    </row>
    <row r="1465" spans="1:12" x14ac:dyDescent="0.2">
      <c r="A1465" s="57">
        <f t="shared" si="193"/>
        <v>40</v>
      </c>
      <c r="B1465" s="57" t="s">
        <v>360</v>
      </c>
      <c r="C1465" s="57">
        <v>5769.7</v>
      </c>
      <c r="D1465" s="59"/>
      <c r="E1465" s="60"/>
      <c r="F1465" s="57">
        <f t="shared" si="189"/>
        <v>5769.7</v>
      </c>
      <c r="G1465" s="56">
        <f t="shared" si="190"/>
        <v>4.6504175155597599E-2</v>
      </c>
      <c r="H1465" s="321">
        <f t="shared" si="187"/>
        <v>177.08789899251565</v>
      </c>
      <c r="I1465" s="54">
        <f t="shared" si="191"/>
        <v>38.959337778353444</v>
      </c>
      <c r="J1465" s="54">
        <f t="shared" si="194"/>
        <v>55.251424485664884</v>
      </c>
      <c r="K1465" s="54">
        <v>0.46609793685821727</v>
      </c>
      <c r="L1465" s="56">
        <f t="shared" si="192"/>
        <v>4.7102060625923738E-2</v>
      </c>
    </row>
    <row r="1466" spans="1:12" x14ac:dyDescent="0.2">
      <c r="A1466" s="57">
        <f t="shared" si="193"/>
        <v>41</v>
      </c>
      <c r="B1466" s="57" t="s">
        <v>361</v>
      </c>
      <c r="C1466" s="57">
        <v>4446.8999999999996</v>
      </c>
      <c r="D1466" s="59"/>
      <c r="E1466" s="60"/>
      <c r="F1466" s="57">
        <f t="shared" si="189"/>
        <v>4446.8999999999996</v>
      </c>
      <c r="G1466" s="56">
        <f t="shared" si="190"/>
        <v>3.5842317018116535E-2</v>
      </c>
      <c r="H1466" s="321">
        <f t="shared" si="187"/>
        <v>136.48754320498776</v>
      </c>
      <c r="I1466" s="54">
        <f t="shared" si="191"/>
        <v>30.027259505097309</v>
      </c>
      <c r="J1466" s="54">
        <f t="shared" si="194"/>
        <v>42.58411347995618</v>
      </c>
      <c r="K1466" s="54">
        <v>0.35923720737903297</v>
      </c>
      <c r="L1466" s="56">
        <f t="shared" si="192"/>
        <v>4.7102060625923745E-2</v>
      </c>
    </row>
    <row r="1467" spans="1:12" x14ac:dyDescent="0.2">
      <c r="A1467" s="57">
        <f t="shared" si="193"/>
        <v>42</v>
      </c>
      <c r="B1467" s="57" t="s">
        <v>362</v>
      </c>
      <c r="C1467" s="57">
        <v>4422.5</v>
      </c>
      <c r="D1467" s="59"/>
      <c r="E1467" s="60"/>
      <c r="F1467" s="57">
        <f t="shared" si="189"/>
        <v>4422.5</v>
      </c>
      <c r="G1467" s="56">
        <f t="shared" si="190"/>
        <v>3.5645651355465692E-2</v>
      </c>
      <c r="H1467" s="321">
        <f t="shared" si="187"/>
        <v>135.73864036161336</v>
      </c>
      <c r="I1467" s="54">
        <f t="shared" si="191"/>
        <v>29.86250087955494</v>
      </c>
      <c r="J1467" s="54">
        <f t="shared" si="194"/>
        <v>42.350455792823368</v>
      </c>
      <c r="K1467" s="54">
        <v>0.35726608415610278</v>
      </c>
      <c r="L1467" s="56">
        <f t="shared" si="192"/>
        <v>4.7102060625923745E-2</v>
      </c>
    </row>
    <row r="1468" spans="1:12" x14ac:dyDescent="0.2">
      <c r="A1468" s="57">
        <f t="shared" si="193"/>
        <v>43</v>
      </c>
      <c r="B1468" s="57" t="s">
        <v>363</v>
      </c>
      <c r="C1468" s="57">
        <v>3984.5</v>
      </c>
      <c r="D1468" s="59"/>
      <c r="E1468" s="60"/>
      <c r="F1468" s="57">
        <f t="shared" si="189"/>
        <v>3984.5</v>
      </c>
      <c r="G1468" s="56">
        <f t="shared" si="190"/>
        <v>3.2115341509520189E-2</v>
      </c>
      <c r="H1468" s="321">
        <f t="shared" si="187"/>
        <v>122.29522046825288</v>
      </c>
      <c r="I1468" s="54">
        <f t="shared" si="191"/>
        <v>26.904948503015632</v>
      </c>
      <c r="J1468" s="54">
        <f t="shared" si="194"/>
        <v>38.156108786094897</v>
      </c>
      <c r="K1468" s="54">
        <v>0.3218828066297324</v>
      </c>
      <c r="L1468" s="56">
        <f t="shared" si="192"/>
        <v>4.7102060625923738E-2</v>
      </c>
    </row>
    <row r="1469" spans="1:12" x14ac:dyDescent="0.2">
      <c r="A1469" s="57">
        <f t="shared" si="193"/>
        <v>44</v>
      </c>
      <c r="B1469" s="57" t="s">
        <v>364</v>
      </c>
      <c r="C1469" s="57">
        <v>5874.6</v>
      </c>
      <c r="D1469" s="59"/>
      <c r="E1469" s="60"/>
      <c r="F1469" s="57">
        <f t="shared" si="189"/>
        <v>5874.6</v>
      </c>
      <c r="G1469" s="56">
        <f t="shared" si="190"/>
        <v>4.734967630363341E-2</v>
      </c>
      <c r="H1469" s="321">
        <f t="shared" si="187"/>
        <v>180.30756736423604</v>
      </c>
      <c r="I1469" s="54">
        <f t="shared" si="191"/>
        <v>39.667664820131925</v>
      </c>
      <c r="J1469" s="54">
        <f t="shared" si="194"/>
        <v>56.255961017641646</v>
      </c>
      <c r="K1469" s="54">
        <v>0.47457215104204442</v>
      </c>
      <c r="L1469" s="56">
        <f t="shared" si="192"/>
        <v>4.7102060625923738E-2</v>
      </c>
    </row>
    <row r="1470" spans="1:12" x14ac:dyDescent="0.2">
      <c r="A1470" s="57">
        <f t="shared" si="193"/>
        <v>45</v>
      </c>
      <c r="B1470" s="57" t="s">
        <v>365</v>
      </c>
      <c r="C1470" s="57">
        <v>5861.2</v>
      </c>
      <c r="D1470" s="59"/>
      <c r="E1470" s="60"/>
      <c r="F1470" s="57">
        <f t="shared" si="189"/>
        <v>5861.2</v>
      </c>
      <c r="G1470" s="56">
        <f t="shared" si="190"/>
        <v>4.7241671390538267E-2</v>
      </c>
      <c r="H1470" s="321">
        <f t="shared" si="187"/>
        <v>179.89628465516972</v>
      </c>
      <c r="I1470" s="54">
        <f t="shared" si="191"/>
        <v>39.577182624137336</v>
      </c>
      <c r="J1470" s="54">
        <f t="shared" si="194"/>
        <v>56.127640812412956</v>
      </c>
      <c r="K1470" s="54">
        <v>0.47348964894420559</v>
      </c>
      <c r="L1470" s="56">
        <f t="shared" si="192"/>
        <v>4.7102060625923738E-2</v>
      </c>
    </row>
    <row r="1471" spans="1:12" x14ac:dyDescent="0.2">
      <c r="A1471" s="57">
        <f t="shared" si="193"/>
        <v>46</v>
      </c>
      <c r="B1471" s="57" t="s">
        <v>366</v>
      </c>
      <c r="C1471" s="57">
        <v>4068.9</v>
      </c>
      <c r="D1471" s="59"/>
      <c r="E1471" s="60"/>
      <c r="F1471" s="57">
        <f t="shared" si="189"/>
        <v>4068.9</v>
      </c>
      <c r="G1471" s="56">
        <f t="shared" si="190"/>
        <v>3.2795611260656721E-2</v>
      </c>
      <c r="H1471" s="321">
        <f t="shared" si="187"/>
        <v>124.88568768058079</v>
      </c>
      <c r="I1471" s="54">
        <f t="shared" si="191"/>
        <v>27.474851289727773</v>
      </c>
      <c r="J1471" s="54">
        <f t="shared" si="194"/>
        <v>38.964334556341207</v>
      </c>
      <c r="K1471" s="54">
        <v>0.32870095417134348</v>
      </c>
      <c r="L1471" s="56">
        <f t="shared" si="192"/>
        <v>4.7102060625923745E-2</v>
      </c>
    </row>
    <row r="1472" spans="1:12" x14ac:dyDescent="0.2">
      <c r="A1472" s="57">
        <f t="shared" si="193"/>
        <v>47</v>
      </c>
      <c r="B1472" s="57" t="s">
        <v>367</v>
      </c>
      <c r="C1472" s="57">
        <v>4057</v>
      </c>
      <c r="D1472" s="59"/>
      <c r="E1472" s="60"/>
      <c r="F1472" s="57">
        <f t="shared" si="189"/>
        <v>4057</v>
      </c>
      <c r="G1472" s="56">
        <f t="shared" si="190"/>
        <v>3.2699696449773726E-2</v>
      </c>
      <c r="H1472" s="321">
        <f t="shared" si="187"/>
        <v>124.52044408073834</v>
      </c>
      <c r="I1472" s="54">
        <f t="shared" si="191"/>
        <v>27.394497697762436</v>
      </c>
      <c r="J1472" s="54">
        <f t="shared" si="194"/>
        <v>38.85037855319036</v>
      </c>
      <c r="K1472" s="54">
        <v>0.3277396276814718</v>
      </c>
      <c r="L1472" s="56">
        <f t="shared" si="192"/>
        <v>4.7102060625923738E-2</v>
      </c>
    </row>
    <row r="1473" spans="1:12" x14ac:dyDescent="0.2">
      <c r="A1473" s="57">
        <f t="shared" si="193"/>
        <v>48</v>
      </c>
      <c r="B1473" s="57" t="s">
        <v>368</v>
      </c>
      <c r="C1473" s="57">
        <v>5809.5</v>
      </c>
      <c r="D1473" s="59"/>
      <c r="E1473" s="60"/>
      <c r="F1473" s="57">
        <f t="shared" si="189"/>
        <v>5809.5</v>
      </c>
      <c r="G1473" s="56">
        <f t="shared" si="190"/>
        <v>4.6824965867626439E-2</v>
      </c>
      <c r="H1473" s="321">
        <f t="shared" si="187"/>
        <v>178.30947002392148</v>
      </c>
      <c r="I1473" s="54">
        <f t="shared" si="191"/>
        <v>39.228083405262723</v>
      </c>
      <c r="J1473" s="54">
        <f t="shared" si="194"/>
        <v>55.6325546474635</v>
      </c>
      <c r="K1473" s="54">
        <v>0.46931312965627564</v>
      </c>
      <c r="L1473" s="56">
        <f t="shared" si="192"/>
        <v>4.7102060625923738E-2</v>
      </c>
    </row>
    <row r="1474" spans="1:12" x14ac:dyDescent="0.2">
      <c r="A1474" s="57">
        <f t="shared" si="193"/>
        <v>49</v>
      </c>
      <c r="B1474" s="57" t="s">
        <v>369</v>
      </c>
      <c r="C1474" s="57">
        <v>5835.6</v>
      </c>
      <c r="D1474" s="59"/>
      <c r="E1474" s="60"/>
      <c r="F1474" s="57">
        <f t="shared" si="189"/>
        <v>5835.6</v>
      </c>
      <c r="G1474" s="56">
        <f t="shared" si="190"/>
        <v>4.7035333646117714E-2</v>
      </c>
      <c r="H1474" s="321">
        <f t="shared" si="187"/>
        <v>179.11055052441625</v>
      </c>
      <c r="I1474" s="54">
        <f t="shared" si="191"/>
        <v>39.404321115371573</v>
      </c>
      <c r="J1474" s="54">
        <f t="shared" si="194"/>
        <v>55.882491763617871</v>
      </c>
      <c r="K1474" s="54">
        <v>0.4714215852349018</v>
      </c>
      <c r="L1474" s="56">
        <f t="shared" si="192"/>
        <v>4.7102060625923738E-2</v>
      </c>
    </row>
    <row r="1475" spans="1:12" x14ac:dyDescent="0.2">
      <c r="A1475" s="57">
        <f t="shared" si="193"/>
        <v>50</v>
      </c>
      <c r="B1475" s="57" t="s">
        <v>370</v>
      </c>
      <c r="C1475" s="57">
        <v>4048.9</v>
      </c>
      <c r="D1475" s="59"/>
      <c r="E1475" s="60"/>
      <c r="F1475" s="57">
        <f t="shared" si="189"/>
        <v>4048.9</v>
      </c>
      <c r="G1475" s="56">
        <f t="shared" si="190"/>
        <v>3.2634409897828162E-2</v>
      </c>
      <c r="H1475" s="321">
        <f t="shared" si="187"/>
        <v>124.27183289092964</v>
      </c>
      <c r="I1475" s="54">
        <f t="shared" si="191"/>
        <v>27.339803236004521</v>
      </c>
      <c r="J1475" s="54">
        <f t="shared" si="194"/>
        <v>38.772811861970048</v>
      </c>
      <c r="K1475" s="54">
        <v>0.32708527939844989</v>
      </c>
      <c r="L1475" s="56">
        <f t="shared" si="192"/>
        <v>4.7102060625923751E-2</v>
      </c>
    </row>
    <row r="1476" spans="1:12" x14ac:dyDescent="0.2">
      <c r="A1476" s="57">
        <f t="shared" si="193"/>
        <v>51</v>
      </c>
      <c r="B1476" s="57" t="s">
        <v>1948</v>
      </c>
      <c r="C1476" s="57">
        <v>4427.8</v>
      </c>
      <c r="D1476" s="59"/>
      <c r="E1476" s="60"/>
      <c r="F1476" s="57">
        <f t="shared" si="189"/>
        <v>4427.8</v>
      </c>
      <c r="G1476" s="56">
        <f t="shared" si="190"/>
        <v>3.5688369716615265E-2</v>
      </c>
      <c r="H1476" s="321">
        <f t="shared" si="187"/>
        <v>135.90131188087094</v>
      </c>
      <c r="I1476" s="54">
        <f t="shared" si="191"/>
        <v>29.898288613791607</v>
      </c>
      <c r="J1476" s="54">
        <f t="shared" si="194"/>
        <v>42.401209306831731</v>
      </c>
      <c r="K1476" s="54">
        <v>0.35769423797091959</v>
      </c>
      <c r="L1476" s="56">
        <f t="shared" si="192"/>
        <v>4.7102060625923751E-2</v>
      </c>
    </row>
    <row r="1477" spans="1:12" x14ac:dyDescent="0.2">
      <c r="A1477" s="57">
        <f t="shared" si="193"/>
        <v>52</v>
      </c>
      <c r="B1477" s="57" t="s">
        <v>1949</v>
      </c>
      <c r="C1477" s="57">
        <v>4428.6000000000004</v>
      </c>
      <c r="D1477" s="59"/>
      <c r="E1477" s="60"/>
      <c r="F1477" s="57">
        <f t="shared" si="189"/>
        <v>4428.6000000000004</v>
      </c>
      <c r="G1477" s="56">
        <f t="shared" si="190"/>
        <v>3.5694817771128408E-2</v>
      </c>
      <c r="H1477" s="321">
        <f t="shared" si="187"/>
        <v>135.92586607245698</v>
      </c>
      <c r="I1477" s="54">
        <f t="shared" si="191"/>
        <v>29.903690535940537</v>
      </c>
      <c r="J1477" s="54">
        <f t="shared" si="194"/>
        <v>42.40887021460658</v>
      </c>
      <c r="K1477" s="54">
        <v>0.35775886496183529</v>
      </c>
      <c r="L1477" s="56">
        <f t="shared" si="192"/>
        <v>4.7102060625923745E-2</v>
      </c>
    </row>
    <row r="1478" spans="1:12" x14ac:dyDescent="0.2">
      <c r="A1478" s="57">
        <f t="shared" si="193"/>
        <v>53</v>
      </c>
      <c r="B1478" s="57" t="s">
        <v>1950</v>
      </c>
      <c r="C1478" s="57">
        <v>5782.4</v>
      </c>
      <c r="D1478" s="59"/>
      <c r="E1478" s="60"/>
      <c r="F1478" s="57">
        <f t="shared" si="189"/>
        <v>5782.4</v>
      </c>
      <c r="G1478" s="56">
        <f t="shared" si="190"/>
        <v>4.6606538020993737E-2</v>
      </c>
      <c r="H1478" s="321">
        <f t="shared" si="187"/>
        <v>177.47769678394414</v>
      </c>
      <c r="I1478" s="54">
        <f t="shared" si="191"/>
        <v>39.045093292467712</v>
      </c>
      <c r="J1478" s="54">
        <f t="shared" si="194"/>
        <v>55.373041396590573</v>
      </c>
      <c r="K1478" s="54">
        <v>0.4671238903390047</v>
      </c>
      <c r="L1478" s="56">
        <f t="shared" si="192"/>
        <v>4.7102060625923745E-2</v>
      </c>
    </row>
    <row r="1479" spans="1:12" x14ac:dyDescent="0.2">
      <c r="A1479" s="57">
        <f t="shared" si="193"/>
        <v>54</v>
      </c>
      <c r="B1479" s="57" t="s">
        <v>1951</v>
      </c>
      <c r="C1479" s="57">
        <v>5882.7</v>
      </c>
      <c r="D1479" s="59"/>
      <c r="E1479" s="60"/>
      <c r="F1479" s="57">
        <f t="shared" si="189"/>
        <v>5882.7</v>
      </c>
      <c r="G1479" s="56">
        <f t="shared" si="190"/>
        <v>4.7414962855578974E-2</v>
      </c>
      <c r="H1479" s="321">
        <f t="shared" si="187"/>
        <v>180.55617855404472</v>
      </c>
      <c r="I1479" s="54">
        <f t="shared" si="191"/>
        <v>39.722359281889837</v>
      </c>
      <c r="J1479" s="54">
        <f t="shared" si="194"/>
        <v>56.333527708861951</v>
      </c>
      <c r="K1479" s="54">
        <v>0.47522649932506628</v>
      </c>
      <c r="L1479" s="56">
        <f t="shared" si="192"/>
        <v>4.7102060625923738E-2</v>
      </c>
    </row>
    <row r="1480" spans="1:12" x14ac:dyDescent="0.2">
      <c r="A1480" s="57">
        <f t="shared" si="193"/>
        <v>55</v>
      </c>
      <c r="B1480" s="57" t="s">
        <v>1952</v>
      </c>
      <c r="C1480" s="57">
        <v>4404.7</v>
      </c>
      <c r="D1480" s="59"/>
      <c r="E1480" s="60"/>
      <c r="F1480" s="57">
        <f t="shared" si="189"/>
        <v>4404.7</v>
      </c>
      <c r="G1480" s="56">
        <f t="shared" si="190"/>
        <v>3.5502182142548272E-2</v>
      </c>
      <c r="H1480" s="321">
        <f t="shared" si="187"/>
        <v>135.19230959882381</v>
      </c>
      <c r="I1480" s="54">
        <f t="shared" si="191"/>
        <v>29.742308111741238</v>
      </c>
      <c r="J1480" s="54">
        <f t="shared" si="194"/>
        <v>42.180000594833032</v>
      </c>
      <c r="K1480" s="54">
        <v>0.3558281336082274</v>
      </c>
      <c r="L1480" s="56">
        <f t="shared" si="192"/>
        <v>4.7102060625923745E-2</v>
      </c>
    </row>
    <row r="1481" spans="1:12" x14ac:dyDescent="0.2">
      <c r="A1481" s="57">
        <f t="shared" si="193"/>
        <v>56</v>
      </c>
      <c r="B1481" s="57" t="s">
        <v>1953</v>
      </c>
      <c r="C1481" s="57">
        <v>4428.3999999999996</v>
      </c>
      <c r="D1481" s="59"/>
      <c r="E1481" s="60"/>
      <c r="F1481" s="57">
        <f t="shared" si="189"/>
        <v>4428.3999999999996</v>
      </c>
      <c r="G1481" s="56">
        <f t="shared" si="190"/>
        <v>3.5693205757500117E-2</v>
      </c>
      <c r="H1481" s="321">
        <f t="shared" si="187"/>
        <v>135.91972752456044</v>
      </c>
      <c r="I1481" s="54">
        <f t="shared" si="191"/>
        <v>29.902340055403297</v>
      </c>
      <c r="J1481" s="54">
        <f t="shared" si="194"/>
        <v>42.406954987662857</v>
      </c>
      <c r="K1481" s="54">
        <v>0.35774270821410636</v>
      </c>
      <c r="L1481" s="56">
        <f t="shared" si="192"/>
        <v>4.7102060625923751E-2</v>
      </c>
    </row>
    <row r="1482" spans="1:12" x14ac:dyDescent="0.2">
      <c r="A1482" s="57">
        <f t="shared" si="193"/>
        <v>57</v>
      </c>
      <c r="B1482" s="57" t="s">
        <v>1954</v>
      </c>
      <c r="C1482" s="57">
        <v>4419.2</v>
      </c>
      <c r="D1482" s="59"/>
      <c r="E1482" s="60"/>
      <c r="F1482" s="57">
        <f t="shared" si="189"/>
        <v>4419.2</v>
      </c>
      <c r="G1482" s="56">
        <f t="shared" si="190"/>
        <v>3.5619053130598974E-2</v>
      </c>
      <c r="H1482" s="321">
        <f t="shared" si="187"/>
        <v>135.63735432132088</v>
      </c>
      <c r="I1482" s="54">
        <f t="shared" si="191"/>
        <v>29.840217950690594</v>
      </c>
      <c r="J1482" s="54">
        <f t="shared" si="194"/>
        <v>42.318854548252119</v>
      </c>
      <c r="K1482" s="54">
        <v>0.35699949781857532</v>
      </c>
      <c r="L1482" s="56">
        <f t="shared" si="192"/>
        <v>4.7102060625923738E-2</v>
      </c>
    </row>
    <row r="1483" spans="1:12" x14ac:dyDescent="0.2">
      <c r="A1483" s="57">
        <f t="shared" si="193"/>
        <v>58</v>
      </c>
      <c r="B1483" s="57" t="s">
        <v>1955</v>
      </c>
      <c r="C1483" s="57">
        <v>5902.1</v>
      </c>
      <c r="D1483" s="59"/>
      <c r="E1483" s="60"/>
      <c r="F1483" s="57">
        <f t="shared" si="189"/>
        <v>5902.1</v>
      </c>
      <c r="G1483" s="56">
        <f t="shared" si="190"/>
        <v>4.757132817752268E-2</v>
      </c>
      <c r="H1483" s="321">
        <f t="shared" si="187"/>
        <v>181.15161770000637</v>
      </c>
      <c r="I1483" s="54">
        <f t="shared" si="191"/>
        <v>39.853355894001403</v>
      </c>
      <c r="J1483" s="54">
        <f t="shared" si="194"/>
        <v>56.519304722401991</v>
      </c>
      <c r="K1483" s="54">
        <v>0.47679370385477321</v>
      </c>
      <c r="L1483" s="56">
        <f t="shared" si="192"/>
        <v>4.7102060625923745E-2</v>
      </c>
    </row>
    <row r="1484" spans="1:12" x14ac:dyDescent="0.2">
      <c r="A1484" s="57">
        <f t="shared" si="193"/>
        <v>59</v>
      </c>
      <c r="B1484" s="57" t="s">
        <v>1956</v>
      </c>
      <c r="C1484" s="57">
        <v>4397.8</v>
      </c>
      <c r="D1484" s="59"/>
      <c r="E1484" s="60"/>
      <c r="F1484" s="57">
        <f t="shared" si="189"/>
        <v>4397.8</v>
      </c>
      <c r="G1484" s="56">
        <f t="shared" si="190"/>
        <v>3.544656767237242E-2</v>
      </c>
      <c r="H1484" s="321">
        <f t="shared" si="187"/>
        <v>134.98052969639417</v>
      </c>
      <c r="I1484" s="54">
        <f t="shared" si="191"/>
        <v>29.695716533206717</v>
      </c>
      <c r="J1484" s="54">
        <f t="shared" si="194"/>
        <v>42.113925265274979</v>
      </c>
      <c r="K1484" s="54">
        <v>0.35527072581157915</v>
      </c>
      <c r="L1484" s="56">
        <f t="shared" si="192"/>
        <v>4.7102060625923745E-2</v>
      </c>
    </row>
    <row r="1485" spans="1:12" x14ac:dyDescent="0.2">
      <c r="A1485" s="57">
        <f t="shared" si="193"/>
        <v>60</v>
      </c>
      <c r="B1485" s="57" t="s">
        <v>1957</v>
      </c>
      <c r="C1485" s="57">
        <v>4423.3999999999996</v>
      </c>
      <c r="D1485" s="59"/>
      <c r="E1485" s="60"/>
      <c r="F1485" s="57">
        <f t="shared" si="189"/>
        <v>4423.3999999999996</v>
      </c>
      <c r="G1485" s="56">
        <f t="shared" si="190"/>
        <v>3.5652905416792974E-2</v>
      </c>
      <c r="H1485" s="321">
        <f t="shared" si="187"/>
        <v>135.76626382714764</v>
      </c>
      <c r="I1485" s="54">
        <f t="shared" si="191"/>
        <v>29.86857804197248</v>
      </c>
      <c r="J1485" s="54">
        <f t="shared" si="194"/>
        <v>42.359074314070064</v>
      </c>
      <c r="K1485" s="54">
        <v>0.35733878952088294</v>
      </c>
      <c r="L1485" s="56">
        <f t="shared" si="192"/>
        <v>4.7102060625923745E-2</v>
      </c>
    </row>
    <row r="1486" spans="1:12" x14ac:dyDescent="0.2">
      <c r="A1486" s="57">
        <f t="shared" si="193"/>
        <v>61</v>
      </c>
      <c r="B1486" s="57" t="s">
        <v>1958</v>
      </c>
      <c r="C1486" s="57">
        <v>5916.4</v>
      </c>
      <c r="D1486" s="59"/>
      <c r="E1486" s="60"/>
      <c r="F1486" s="57">
        <f t="shared" si="189"/>
        <v>5916.4</v>
      </c>
      <c r="G1486" s="56">
        <f t="shared" si="190"/>
        <v>4.7686587151945098E-2</v>
      </c>
      <c r="H1486" s="321">
        <f t="shared" si="187"/>
        <v>181.59052387460693</v>
      </c>
      <c r="I1486" s="54">
        <f t="shared" si="191"/>
        <v>39.949915252413525</v>
      </c>
      <c r="J1486" s="54">
        <f t="shared" si="194"/>
        <v>56.656243448877362</v>
      </c>
      <c r="K1486" s="54">
        <v>0.47794891131739203</v>
      </c>
      <c r="L1486" s="56">
        <f t="shared" si="192"/>
        <v>4.7102060625923745E-2</v>
      </c>
    </row>
    <row r="1487" spans="1:12" x14ac:dyDescent="0.2">
      <c r="A1487" s="57">
        <f t="shared" si="193"/>
        <v>62</v>
      </c>
      <c r="B1487" s="57" t="s">
        <v>1959</v>
      </c>
      <c r="C1487" s="57">
        <v>3331.8</v>
      </c>
      <c r="D1487" s="59"/>
      <c r="E1487" s="60"/>
      <c r="F1487" s="57">
        <f t="shared" si="189"/>
        <v>3331.8</v>
      </c>
      <c r="G1487" s="56">
        <f t="shared" si="190"/>
        <v>2.6854535033610082E-2</v>
      </c>
      <c r="H1487" s="321">
        <f t="shared" si="187"/>
        <v>102.2620694079872</v>
      </c>
      <c r="I1487" s="54">
        <f t="shared" si="191"/>
        <v>22.497655269757185</v>
      </c>
      <c r="J1487" s="54">
        <f t="shared" si="194"/>
        <v>31.905765655292004</v>
      </c>
      <c r="K1487" s="54">
        <v>0.26915526041634896</v>
      </c>
      <c r="L1487" s="56">
        <f t="shared" si="192"/>
        <v>4.7102060625923738E-2</v>
      </c>
    </row>
    <row r="1488" spans="1:12" x14ac:dyDescent="0.2">
      <c r="A1488" s="57">
        <f t="shared" si="193"/>
        <v>63</v>
      </c>
      <c r="B1488" s="57" t="s">
        <v>1960</v>
      </c>
      <c r="C1488" s="57">
        <v>4392.1000000000004</v>
      </c>
      <c r="D1488" s="59"/>
      <c r="E1488" s="60"/>
      <c r="F1488" s="57">
        <f t="shared" si="189"/>
        <v>4392.1000000000004</v>
      </c>
      <c r="G1488" s="56">
        <f t="shared" si="190"/>
        <v>3.5400625283966279E-2</v>
      </c>
      <c r="H1488" s="321">
        <f t="shared" si="187"/>
        <v>134.8055810813436</v>
      </c>
      <c r="I1488" s="54">
        <f t="shared" si="191"/>
        <v>29.657227837895594</v>
      </c>
      <c r="J1488" s="54">
        <f t="shared" si="194"/>
        <v>42.059341297379206</v>
      </c>
      <c r="K1488" s="54">
        <v>0.35481025850130449</v>
      </c>
      <c r="L1488" s="56">
        <f t="shared" si="192"/>
        <v>4.7102060625923751E-2</v>
      </c>
    </row>
    <row r="1489" spans="1:13" x14ac:dyDescent="0.2">
      <c r="A1489" s="57">
        <f t="shared" si="193"/>
        <v>64</v>
      </c>
      <c r="B1489" s="57" t="s">
        <v>1961</v>
      </c>
      <c r="C1489" s="57">
        <v>5869.2</v>
      </c>
      <c r="D1489" s="59"/>
      <c r="E1489" s="60"/>
      <c r="F1489" s="57">
        <f t="shared" si="189"/>
        <v>5869.2</v>
      </c>
      <c r="G1489" s="56">
        <f t="shared" si="190"/>
        <v>4.7306151935669692E-2</v>
      </c>
      <c r="H1489" s="321">
        <f t="shared" si="187"/>
        <v>180.14182657103018</v>
      </c>
      <c r="I1489" s="54">
        <f t="shared" si="191"/>
        <v>39.631201845626642</v>
      </c>
      <c r="J1489" s="54">
        <f t="shared" si="194"/>
        <v>56.204249890161414</v>
      </c>
      <c r="K1489" s="54">
        <v>0.47413591885336315</v>
      </c>
      <c r="L1489" s="56">
        <f t="shared" si="192"/>
        <v>4.7102060625923731E-2</v>
      </c>
    </row>
    <row r="1490" spans="1:13" x14ac:dyDescent="0.2">
      <c r="A1490" s="57">
        <f t="shared" si="193"/>
        <v>65</v>
      </c>
      <c r="B1490" s="57" t="s">
        <v>2536</v>
      </c>
      <c r="C1490" s="83">
        <v>4119.7</v>
      </c>
      <c r="D1490" s="84"/>
      <c r="E1490" s="84"/>
      <c r="F1490" s="84">
        <f t="shared" si="189"/>
        <v>4119.7</v>
      </c>
      <c r="G1490" s="56">
        <f t="shared" si="190"/>
        <v>3.3205062722241267E-2</v>
      </c>
      <c r="H1490" s="321">
        <f t="shared" ref="H1490" si="195">G1490*3808</f>
        <v>126.44487884629474</v>
      </c>
      <c r="I1490" s="54">
        <f>H1490*0.22</f>
        <v>27.817873346184843</v>
      </c>
      <c r="J1490" s="54">
        <f t="shared" si="194"/>
        <v>39.45080220004396</v>
      </c>
      <c r="K1490" s="54">
        <v>0.33280476809449328</v>
      </c>
      <c r="L1490" s="56">
        <f t="shared" si="192"/>
        <v>4.7102060625923745E-2</v>
      </c>
    </row>
    <row r="1491" spans="1:13" ht="15" x14ac:dyDescent="0.25">
      <c r="A1491" s="347" t="s">
        <v>2017</v>
      </c>
      <c r="B1491" s="347"/>
      <c r="C1491" s="70">
        <f>SUM(C1426:C1490)</f>
        <v>370864.59000000008</v>
      </c>
      <c r="D1491" s="70">
        <f t="shared" ref="D1491:J1491" si="196">SUM(D1426:D1490)</f>
        <v>1015.5</v>
      </c>
      <c r="E1491" s="70">
        <f t="shared" si="196"/>
        <v>325.2</v>
      </c>
      <c r="F1491" s="70">
        <f t="shared" si="196"/>
        <v>372205.2900000001</v>
      </c>
      <c r="G1491" s="71">
        <f t="shared" si="196"/>
        <v>3.0000000000000004</v>
      </c>
      <c r="H1491" s="70">
        <f t="shared" si="196"/>
        <v>11424.000000000005</v>
      </c>
      <c r="I1491" s="70">
        <f t="shared" si="196"/>
        <v>2513.2800000000011</v>
      </c>
      <c r="J1491" s="70">
        <f t="shared" si="196"/>
        <v>3564.2879999999996</v>
      </c>
      <c r="K1491" s="70">
        <v>30.068134869527793</v>
      </c>
      <c r="L1491" s="56">
        <f t="shared" si="192"/>
        <v>4.7102060625923751E-2</v>
      </c>
    </row>
    <row r="1492" spans="1:13" ht="15" x14ac:dyDescent="0.25">
      <c r="A1492" s="347" t="s">
        <v>2017</v>
      </c>
      <c r="B1492" s="347"/>
      <c r="C1492" s="70">
        <f t="shared" ref="C1492:L1492" si="197">C1491+C1424+C1385+C1330+C963+C896+C718+C387</f>
        <v>1949697.1000000003</v>
      </c>
      <c r="D1492" s="70">
        <f t="shared" si="197"/>
        <v>15420.300000000003</v>
      </c>
      <c r="E1492" s="70">
        <f t="shared" si="197"/>
        <v>43475.319999999992</v>
      </c>
      <c r="F1492" s="70">
        <f t="shared" si="197"/>
        <v>2008592.7200000002</v>
      </c>
      <c r="G1492" s="71">
        <f t="shared" si="197"/>
        <v>10</v>
      </c>
      <c r="H1492" s="70">
        <f t="shared" si="197"/>
        <v>38080.000000000007</v>
      </c>
      <c r="I1492" s="70">
        <f t="shared" si="197"/>
        <v>8377.6000000000022</v>
      </c>
      <c r="J1492" s="70">
        <f t="shared" ref="J1492" si="198">H1492*0.312</f>
        <v>11880.960000000003</v>
      </c>
      <c r="K1492" s="70">
        <v>311.46977582031485</v>
      </c>
      <c r="L1492" s="70">
        <f t="shared" si="197"/>
        <v>0.24470444129963057</v>
      </c>
    </row>
    <row r="1496" spans="1:13" ht="13.5" customHeight="1" x14ac:dyDescent="0.2"/>
    <row r="1499" spans="1:13" x14ac:dyDescent="0.2">
      <c r="M1499" s="140"/>
    </row>
  </sheetData>
  <mergeCells count="11">
    <mergeCell ref="A1331:L1331"/>
    <mergeCell ref="A1386:L1386"/>
    <mergeCell ref="A1425:L1425"/>
    <mergeCell ref="A1491:B1491"/>
    <mergeCell ref="A1492:B1492"/>
    <mergeCell ref="A964:L964"/>
    <mergeCell ref="A1:L1"/>
    <mergeCell ref="A5:L5"/>
    <mergeCell ref="A388:L388"/>
    <mergeCell ref="A719:L719"/>
    <mergeCell ref="A897:L897"/>
  </mergeCells>
  <pageMargins left="0.39370078740157483" right="0.39370078740157483" top="0.39" bottom="0.52" header="0.51181102362204722" footer="0.51181102362204722"/>
  <pageSetup paperSize="9" scale="65" orientation="portrait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Аркуш15">
    <tabColor indexed="11"/>
  </sheetPr>
  <dimension ref="A1:P1492"/>
  <sheetViews>
    <sheetView view="pageBreakPreview" topLeftCell="A952" zoomScale="90" zoomScaleNormal="90" zoomScaleSheetLayoutView="90" workbookViewId="0">
      <selection activeCell="P969" sqref="P969"/>
    </sheetView>
  </sheetViews>
  <sheetFormatPr defaultColWidth="9.140625" defaultRowHeight="12.75" x14ac:dyDescent="0.2"/>
  <cols>
    <col min="1" max="1" width="6.28515625" style="68" customWidth="1"/>
    <col min="2" max="2" width="23.42578125" style="68" customWidth="1"/>
    <col min="3" max="3" width="13" style="68" customWidth="1"/>
    <col min="4" max="4" width="12" style="68" customWidth="1"/>
    <col min="5" max="5" width="13" style="68" customWidth="1"/>
    <col min="6" max="6" width="11.7109375" style="68" customWidth="1"/>
    <col min="7" max="7" width="12.42578125" style="68" customWidth="1"/>
    <col min="8" max="8" width="12.140625" style="68" customWidth="1"/>
    <col min="9" max="10" width="12.85546875" style="68" customWidth="1"/>
    <col min="11" max="11" width="11.7109375" style="68" customWidth="1"/>
    <col min="12" max="12" width="13.140625" style="68" customWidth="1"/>
    <col min="13" max="16384" width="9.140625" style="68"/>
  </cols>
  <sheetData>
    <row r="1" spans="1:12" ht="49.5" customHeight="1" x14ac:dyDescent="0.2">
      <c r="A1" s="341" t="s">
        <v>2033</v>
      </c>
      <c r="B1" s="341"/>
      <c r="C1" s="341"/>
      <c r="D1" s="341"/>
      <c r="E1" s="341"/>
      <c r="F1" s="341"/>
      <c r="G1" s="341"/>
      <c r="H1" s="341"/>
      <c r="I1" s="341"/>
      <c r="J1" s="341"/>
      <c r="K1" s="341"/>
      <c r="L1" s="341"/>
    </row>
    <row r="2" spans="1:12" x14ac:dyDescent="0.2">
      <c r="A2" s="76"/>
      <c r="B2" s="76"/>
      <c r="C2" s="76"/>
      <c r="D2" s="76"/>
      <c r="E2" s="76"/>
      <c r="F2" s="76"/>
      <c r="G2" s="76"/>
      <c r="H2" s="76"/>
    </row>
    <row r="3" spans="1:12" ht="118.5" customHeight="1" x14ac:dyDescent="0.2">
      <c r="A3" s="19" t="s">
        <v>487</v>
      </c>
      <c r="B3" s="19" t="s">
        <v>490</v>
      </c>
      <c r="C3" s="19" t="s">
        <v>489</v>
      </c>
      <c r="D3" s="19" t="s">
        <v>1422</v>
      </c>
      <c r="E3" s="20" t="s">
        <v>1251</v>
      </c>
      <c r="F3" s="19" t="s">
        <v>1424</v>
      </c>
      <c r="G3" s="19" t="s">
        <v>2034</v>
      </c>
      <c r="H3" s="19" t="s">
        <v>1990</v>
      </c>
      <c r="I3" s="19" t="s">
        <v>1967</v>
      </c>
      <c r="J3" s="19" t="s">
        <v>1968</v>
      </c>
      <c r="K3" s="19" t="s">
        <v>1969</v>
      </c>
      <c r="L3" s="19" t="s">
        <v>2035</v>
      </c>
    </row>
    <row r="4" spans="1:12" x14ac:dyDescent="0.2">
      <c r="A4" s="21">
        <v>1</v>
      </c>
      <c r="B4" s="21">
        <v>2</v>
      </c>
      <c r="C4" s="21">
        <v>3</v>
      </c>
      <c r="D4" s="21">
        <v>4</v>
      </c>
      <c r="E4" s="21">
        <v>5</v>
      </c>
      <c r="F4" s="21">
        <v>6</v>
      </c>
      <c r="G4" s="21">
        <v>7</v>
      </c>
      <c r="H4" s="21">
        <v>8</v>
      </c>
      <c r="I4" s="21">
        <v>9</v>
      </c>
      <c r="J4" s="21">
        <v>13</v>
      </c>
      <c r="K4" s="21">
        <v>11</v>
      </c>
      <c r="L4" s="21">
        <v>12</v>
      </c>
    </row>
    <row r="5" spans="1:12" ht="15.75" x14ac:dyDescent="0.25">
      <c r="A5" s="355" t="s">
        <v>1971</v>
      </c>
      <c r="B5" s="355"/>
      <c r="C5" s="355"/>
      <c r="D5" s="355"/>
      <c r="E5" s="355"/>
      <c r="F5" s="355"/>
      <c r="G5" s="355"/>
      <c r="H5" s="355"/>
      <c r="I5" s="355"/>
      <c r="J5" s="355"/>
      <c r="K5" s="355"/>
      <c r="L5" s="355"/>
    </row>
    <row r="6" spans="1:12" x14ac:dyDescent="0.2">
      <c r="A6" s="77">
        <v>1</v>
      </c>
      <c r="B6" s="57" t="s">
        <v>493</v>
      </c>
      <c r="C6" s="57">
        <v>410.1</v>
      </c>
      <c r="D6" s="57"/>
      <c r="E6" s="57"/>
      <c r="F6" s="57">
        <f>C6+D6+E6</f>
        <v>410.1</v>
      </c>
      <c r="G6" s="56">
        <f t="shared" ref="G6:G7" si="0">4/$F$387*F6</f>
        <v>5.9638584506336353E-3</v>
      </c>
      <c r="H6" s="54">
        <f t="shared" ref="H6:H69" si="1">G6*3680</f>
        <v>21.946999098331776</v>
      </c>
      <c r="I6" s="54">
        <f>H6*0.22</f>
        <v>4.8283398016329908</v>
      </c>
      <c r="J6" s="54">
        <f t="shared" ref="J6:J69" si="2">H6*0.437</f>
        <v>9.5908386059709869</v>
      </c>
      <c r="K6" s="54">
        <v>1.158250704933603</v>
      </c>
      <c r="L6" s="56">
        <f>(H6+I6+J6+K6)/F6</f>
        <v>9.1500678397633137E-2</v>
      </c>
    </row>
    <row r="7" spans="1:12" x14ac:dyDescent="0.2">
      <c r="A7" s="78">
        <f>A6+1</f>
        <v>2</v>
      </c>
      <c r="B7" s="57" t="s">
        <v>494</v>
      </c>
      <c r="C7" s="57">
        <v>458.5</v>
      </c>
      <c r="D7" s="57"/>
      <c r="E7" s="57"/>
      <c r="F7" s="57">
        <f t="shared" ref="F7:F70" si="3">C7+D7+E7</f>
        <v>458.5</v>
      </c>
      <c r="G7" s="56">
        <f t="shared" si="0"/>
        <v>6.6677129958925179E-3</v>
      </c>
      <c r="H7" s="54">
        <f t="shared" si="1"/>
        <v>24.537183824884465</v>
      </c>
      <c r="I7" s="54">
        <f t="shared" ref="I7:I70" si="4">H7*0.22</f>
        <v>5.3981804414745822</v>
      </c>
      <c r="J7" s="54">
        <f t="shared" si="2"/>
        <v>10.722749331474512</v>
      </c>
      <c r="K7" s="54">
        <v>1.2949474474812408</v>
      </c>
      <c r="L7" s="56">
        <f t="shared" ref="L7:L70" si="5">(H7+I7+J7+K7)/F7</f>
        <v>9.1500678397633164E-2</v>
      </c>
    </row>
    <row r="8" spans="1:12" x14ac:dyDescent="0.2">
      <c r="A8" s="78">
        <f t="shared" ref="A8:A71" si="6">A7+1</f>
        <v>3</v>
      </c>
      <c r="B8" s="57" t="s">
        <v>495</v>
      </c>
      <c r="C8" s="57">
        <v>507.2</v>
      </c>
      <c r="D8" s="57"/>
      <c r="E8" s="57"/>
      <c r="F8" s="57">
        <f t="shared" si="3"/>
        <v>507.2</v>
      </c>
      <c r="G8" s="56">
        <f>4/$F$387*F8</f>
        <v>7.3759302759360632E-3</v>
      </c>
      <c r="H8" s="54">
        <f t="shared" si="1"/>
        <v>27.143423415444712</v>
      </c>
      <c r="I8" s="54">
        <f t="shared" si="4"/>
        <v>5.9715531513978366</v>
      </c>
      <c r="J8" s="54">
        <f t="shared" si="2"/>
        <v>11.861676032549338</v>
      </c>
      <c r="K8" s="54">
        <v>1.4324914838876455</v>
      </c>
      <c r="L8" s="56">
        <f t="shared" si="5"/>
        <v>9.1500678397633151E-2</v>
      </c>
    </row>
    <row r="9" spans="1:12" x14ac:dyDescent="0.2">
      <c r="A9" s="78">
        <f t="shared" si="6"/>
        <v>4</v>
      </c>
      <c r="B9" s="57" t="s">
        <v>496</v>
      </c>
      <c r="C9" s="57">
        <v>1675</v>
      </c>
      <c r="D9" s="57"/>
      <c r="E9" s="57"/>
      <c r="F9" s="57">
        <f t="shared" si="3"/>
        <v>1675</v>
      </c>
      <c r="G9" s="56">
        <f t="shared" ref="G9:G72" si="7">4/$F$387*F9</f>
        <v>2.4358602547698949E-2</v>
      </c>
      <c r="H9" s="54">
        <f t="shared" si="1"/>
        <v>89.639657375532124</v>
      </c>
      <c r="I9" s="54">
        <f t="shared" si="4"/>
        <v>19.720724622617066</v>
      </c>
      <c r="J9" s="54">
        <f t="shared" si="2"/>
        <v>39.17253027310754</v>
      </c>
      <c r="K9" s="54">
        <v>4.7307240447787979</v>
      </c>
      <c r="L9" s="56">
        <f t="shared" si="5"/>
        <v>9.1500678397633164E-2</v>
      </c>
    </row>
    <row r="10" spans="1:12" x14ac:dyDescent="0.2">
      <c r="A10" s="78">
        <f t="shared" si="6"/>
        <v>5</v>
      </c>
      <c r="B10" s="57" t="s">
        <v>497</v>
      </c>
      <c r="C10" s="57">
        <v>546.6</v>
      </c>
      <c r="D10" s="57"/>
      <c r="E10" s="57"/>
      <c r="F10" s="57">
        <f t="shared" si="3"/>
        <v>546.6</v>
      </c>
      <c r="G10" s="56">
        <f t="shared" si="7"/>
        <v>7.9489027776550713E-3</v>
      </c>
      <c r="H10" s="54">
        <f t="shared" si="1"/>
        <v>29.251962221770661</v>
      </c>
      <c r="I10" s="54">
        <f t="shared" si="4"/>
        <v>6.4354316887895457</v>
      </c>
      <c r="J10" s="54">
        <f t="shared" si="2"/>
        <v>12.783107490913778</v>
      </c>
      <c r="K10" s="54">
        <v>1.543769410672293</v>
      </c>
      <c r="L10" s="56">
        <f t="shared" si="5"/>
        <v>9.1500678397633137E-2</v>
      </c>
    </row>
    <row r="11" spans="1:12" x14ac:dyDescent="0.2">
      <c r="A11" s="78">
        <f t="shared" si="6"/>
        <v>6</v>
      </c>
      <c r="B11" s="57" t="s">
        <v>498</v>
      </c>
      <c r="C11" s="57">
        <v>2868.3</v>
      </c>
      <c r="D11" s="57"/>
      <c r="E11" s="57"/>
      <c r="F11" s="57">
        <f t="shared" si="3"/>
        <v>2868.3</v>
      </c>
      <c r="G11" s="56">
        <f t="shared" si="7"/>
        <v>4.171210727615815E-2</v>
      </c>
      <c r="H11" s="54">
        <f t="shared" si="1"/>
        <v>153.50055477626199</v>
      </c>
      <c r="I11" s="54">
        <f t="shared" si="4"/>
        <v>33.770122050777637</v>
      </c>
      <c r="J11" s="54">
        <f t="shared" si="2"/>
        <v>67.079742437226486</v>
      </c>
      <c r="K11" s="54">
        <v>8.1009765836650889</v>
      </c>
      <c r="L11" s="56">
        <f t="shared" si="5"/>
        <v>9.1500678397633164E-2</v>
      </c>
    </row>
    <row r="12" spans="1:12" x14ac:dyDescent="0.2">
      <c r="A12" s="78">
        <f t="shared" si="6"/>
        <v>7</v>
      </c>
      <c r="B12" s="57" t="s">
        <v>499</v>
      </c>
      <c r="C12" s="57">
        <v>405</v>
      </c>
      <c r="D12" s="57"/>
      <c r="E12" s="57"/>
      <c r="F12" s="57">
        <f t="shared" si="3"/>
        <v>405</v>
      </c>
      <c r="G12" s="56">
        <f t="shared" si="7"/>
        <v>5.889691959294373E-3</v>
      </c>
      <c r="H12" s="54">
        <f t="shared" si="1"/>
        <v>21.674066410203292</v>
      </c>
      <c r="I12" s="54">
        <f t="shared" si="4"/>
        <v>4.7682946102447241</v>
      </c>
      <c r="J12" s="54">
        <f t="shared" si="2"/>
        <v>9.4715670212588385</v>
      </c>
      <c r="K12" s="54">
        <v>1.143846709334575</v>
      </c>
      <c r="L12" s="56">
        <f t="shared" si="5"/>
        <v>9.1500678397633151E-2</v>
      </c>
    </row>
    <row r="13" spans="1:12" x14ac:dyDescent="0.2">
      <c r="A13" s="78">
        <f t="shared" si="6"/>
        <v>8</v>
      </c>
      <c r="B13" s="57" t="s">
        <v>500</v>
      </c>
      <c r="C13" s="57">
        <v>141.30000000000001</v>
      </c>
      <c r="D13" s="57"/>
      <c r="E13" s="57"/>
      <c r="F13" s="57">
        <f t="shared" si="3"/>
        <v>141.30000000000001</v>
      </c>
      <c r="G13" s="56">
        <f t="shared" si="7"/>
        <v>2.0548480835760369E-3</v>
      </c>
      <c r="H13" s="54">
        <f t="shared" si="1"/>
        <v>7.5618409475598156</v>
      </c>
      <c r="I13" s="54">
        <f t="shared" si="4"/>
        <v>1.6636050084631595</v>
      </c>
      <c r="J13" s="54">
        <f t="shared" si="2"/>
        <v>3.3045244940836396</v>
      </c>
      <c r="K13" s="54">
        <v>0.39907540747895176</v>
      </c>
      <c r="L13" s="56">
        <f t="shared" si="5"/>
        <v>9.1500678397633151E-2</v>
      </c>
    </row>
    <row r="14" spans="1:12" ht="14.45" customHeight="1" x14ac:dyDescent="0.2">
      <c r="A14" s="78">
        <f t="shared" si="6"/>
        <v>9</v>
      </c>
      <c r="B14" s="57" t="s">
        <v>502</v>
      </c>
      <c r="C14" s="57">
        <v>221.7</v>
      </c>
      <c r="D14" s="57"/>
      <c r="E14" s="57"/>
      <c r="F14" s="57">
        <f t="shared" si="3"/>
        <v>221.7</v>
      </c>
      <c r="G14" s="56">
        <f t="shared" si="7"/>
        <v>3.2240610058655861E-3</v>
      </c>
      <c r="H14" s="54">
        <f t="shared" si="1"/>
        <v>11.864544501585357</v>
      </c>
      <c r="I14" s="54">
        <f t="shared" si="4"/>
        <v>2.6101997903487786</v>
      </c>
      <c r="J14" s="54">
        <f t="shared" si="2"/>
        <v>5.1848059471928005</v>
      </c>
      <c r="K14" s="54">
        <v>0.62615016162833403</v>
      </c>
      <c r="L14" s="56">
        <f t="shared" si="5"/>
        <v>9.1500678397633164E-2</v>
      </c>
    </row>
    <row r="15" spans="1:12" ht="12.75" customHeight="1" x14ac:dyDescent="0.2">
      <c r="A15" s="78">
        <f t="shared" si="6"/>
        <v>10</v>
      </c>
      <c r="B15" s="57" t="s">
        <v>503</v>
      </c>
      <c r="C15" s="57">
        <v>206.1</v>
      </c>
      <c r="D15" s="57"/>
      <c r="E15" s="57"/>
      <c r="F15" s="57">
        <f t="shared" si="3"/>
        <v>206.1</v>
      </c>
      <c r="G15" s="56">
        <f t="shared" si="7"/>
        <v>2.9971987970631364E-3</v>
      </c>
      <c r="H15" s="54">
        <f t="shared" si="1"/>
        <v>11.029691573192341</v>
      </c>
      <c r="I15" s="54">
        <f t="shared" si="4"/>
        <v>2.426532146102315</v>
      </c>
      <c r="J15" s="54">
        <f t="shared" si="2"/>
        <v>4.8199752174850534</v>
      </c>
      <c r="K15" s="54">
        <v>0.58209088097248374</v>
      </c>
      <c r="L15" s="56">
        <f t="shared" si="5"/>
        <v>9.1500678397633151E-2</v>
      </c>
    </row>
    <row r="16" spans="1:12" x14ac:dyDescent="0.2">
      <c r="A16" s="78">
        <f t="shared" si="6"/>
        <v>11</v>
      </c>
      <c r="B16" s="57" t="s">
        <v>504</v>
      </c>
      <c r="C16" s="57">
        <v>512.4</v>
      </c>
      <c r="D16" s="57"/>
      <c r="E16" s="57">
        <v>84.7</v>
      </c>
      <c r="F16" s="57">
        <f t="shared" si="3"/>
        <v>597.1</v>
      </c>
      <c r="G16" s="56">
        <f t="shared" si="7"/>
        <v>8.6832964664065922E-3</v>
      </c>
      <c r="H16" s="54">
        <f t="shared" si="1"/>
        <v>31.95453099637626</v>
      </c>
      <c r="I16" s="54">
        <f t="shared" si="4"/>
        <v>7.0299968192027773</v>
      </c>
      <c r="J16" s="54">
        <f t="shared" si="2"/>
        <v>13.964130045416425</v>
      </c>
      <c r="K16" s="54">
        <v>1.447177910772929</v>
      </c>
      <c r="L16" s="56">
        <f t="shared" si="5"/>
        <v>9.110004316156152E-2</v>
      </c>
    </row>
    <row r="17" spans="1:12" x14ac:dyDescent="0.2">
      <c r="A17" s="78">
        <f t="shared" si="6"/>
        <v>12</v>
      </c>
      <c r="B17" s="57" t="s">
        <v>505</v>
      </c>
      <c r="C17" s="57">
        <v>683.9</v>
      </c>
      <c r="D17" s="57"/>
      <c r="E17" s="57">
        <v>19.5</v>
      </c>
      <c r="F17" s="57">
        <f t="shared" si="3"/>
        <v>703.4</v>
      </c>
      <c r="G17" s="56">
        <f t="shared" si="7"/>
        <v>1.0229158825105337E-2</v>
      </c>
      <c r="H17" s="54">
        <f t="shared" si="1"/>
        <v>37.643304476387641</v>
      </c>
      <c r="I17" s="54">
        <f t="shared" si="4"/>
        <v>8.2815269848052804</v>
      </c>
      <c r="J17" s="54">
        <f t="shared" si="2"/>
        <v>16.450124056181398</v>
      </c>
      <c r="K17" s="54">
        <v>1.9315475667010267</v>
      </c>
      <c r="L17" s="56">
        <f t="shared" si="5"/>
        <v>9.1422381410399975E-2</v>
      </c>
    </row>
    <row r="18" spans="1:12" x14ac:dyDescent="0.2">
      <c r="A18" s="78">
        <f t="shared" si="6"/>
        <v>13</v>
      </c>
      <c r="B18" s="57" t="s">
        <v>506</v>
      </c>
      <c r="C18" s="57">
        <v>551.20000000000005</v>
      </c>
      <c r="D18" s="57"/>
      <c r="E18" s="57">
        <v>111.5</v>
      </c>
      <c r="F18" s="57">
        <f t="shared" si="3"/>
        <v>662.7</v>
      </c>
      <c r="G18" s="56">
        <f t="shared" si="7"/>
        <v>9.6372811393194598E-3</v>
      </c>
      <c r="H18" s="54">
        <f t="shared" si="1"/>
        <v>35.46519459269561</v>
      </c>
      <c r="I18" s="54">
        <f t="shared" si="4"/>
        <v>7.8023428103930339</v>
      </c>
      <c r="J18" s="54">
        <f t="shared" si="2"/>
        <v>15.498290037007981</v>
      </c>
      <c r="K18" s="54">
        <v>1.5567612498400438</v>
      </c>
      <c r="L18" s="56">
        <f t="shared" si="5"/>
        <v>9.1025484668683668E-2</v>
      </c>
    </row>
    <row r="19" spans="1:12" x14ac:dyDescent="0.2">
      <c r="A19" s="78">
        <f t="shared" si="6"/>
        <v>14</v>
      </c>
      <c r="B19" s="57" t="s">
        <v>507</v>
      </c>
      <c r="C19" s="57">
        <v>872.9</v>
      </c>
      <c r="D19" s="57"/>
      <c r="E19" s="57">
        <v>62.9</v>
      </c>
      <c r="F19" s="57">
        <f t="shared" si="3"/>
        <v>935.8</v>
      </c>
      <c r="G19" s="56">
        <f t="shared" si="7"/>
        <v>1.3608824038290552E-2</v>
      </c>
      <c r="H19" s="54">
        <f t="shared" si="1"/>
        <v>50.080472460909228</v>
      </c>
      <c r="I19" s="54">
        <f t="shared" si="4"/>
        <v>11.017703941400031</v>
      </c>
      <c r="J19" s="54">
        <f t="shared" si="2"/>
        <v>21.885166465417331</v>
      </c>
      <c r="K19" s="54">
        <v>2.4653426977238282</v>
      </c>
      <c r="L19" s="56">
        <f t="shared" si="5"/>
        <v>9.1310841595907702E-2</v>
      </c>
    </row>
    <row r="20" spans="1:12" x14ac:dyDescent="0.2">
      <c r="A20" s="78">
        <f t="shared" si="6"/>
        <v>15</v>
      </c>
      <c r="B20" s="57" t="s">
        <v>508</v>
      </c>
      <c r="C20" s="57">
        <v>559.20000000000005</v>
      </c>
      <c r="D20" s="57"/>
      <c r="E20" s="57"/>
      <c r="F20" s="57">
        <f t="shared" si="3"/>
        <v>559.20000000000005</v>
      </c>
      <c r="G20" s="56">
        <f t="shared" si="7"/>
        <v>8.1321376386108979E-3</v>
      </c>
      <c r="H20" s="54">
        <f t="shared" si="1"/>
        <v>29.926266510088105</v>
      </c>
      <c r="I20" s="54">
        <f t="shared" si="4"/>
        <v>6.5837786322193832</v>
      </c>
      <c r="J20" s="54">
        <f t="shared" si="2"/>
        <v>13.077778464908501</v>
      </c>
      <c r="K20" s="54">
        <v>1.57935575274048</v>
      </c>
      <c r="L20" s="56">
        <f t="shared" si="5"/>
        <v>9.1500678397633178E-2</v>
      </c>
    </row>
    <row r="21" spans="1:12" x14ac:dyDescent="0.2">
      <c r="A21" s="78">
        <f t="shared" si="6"/>
        <v>16</v>
      </c>
      <c r="B21" s="57" t="s">
        <v>509</v>
      </c>
      <c r="C21" s="57">
        <v>740.8</v>
      </c>
      <c r="D21" s="57">
        <v>57.8</v>
      </c>
      <c r="E21" s="57"/>
      <c r="F21" s="57">
        <f t="shared" si="3"/>
        <v>798.59999999999991</v>
      </c>
      <c r="G21" s="56">
        <f t="shared" si="7"/>
        <v>1.1613599996771569E-2</v>
      </c>
      <c r="H21" s="54">
        <f t="shared" si="1"/>
        <v>42.738047988119369</v>
      </c>
      <c r="I21" s="54">
        <f t="shared" si="4"/>
        <v>9.402370557386261</v>
      </c>
      <c r="J21" s="54">
        <f t="shared" si="2"/>
        <v>18.676526970808165</v>
      </c>
      <c r="K21" s="54">
        <v>2.0922509685803781</v>
      </c>
      <c r="L21" s="56">
        <f t="shared" si="5"/>
        <v>9.129626406823714E-2</v>
      </c>
    </row>
    <row r="22" spans="1:12" x14ac:dyDescent="0.2">
      <c r="A22" s="78">
        <f t="shared" si="6"/>
        <v>17</v>
      </c>
      <c r="B22" s="57" t="s">
        <v>510</v>
      </c>
      <c r="C22" s="57">
        <v>611.4</v>
      </c>
      <c r="D22" s="57"/>
      <c r="E22" s="57"/>
      <c r="F22" s="57">
        <f t="shared" si="3"/>
        <v>611.4</v>
      </c>
      <c r="G22" s="56">
        <f t="shared" si="7"/>
        <v>8.8912534911421703E-3</v>
      </c>
      <c r="H22" s="54">
        <f t="shared" si="1"/>
        <v>32.71981284740319</v>
      </c>
      <c r="I22" s="54">
        <f t="shared" si="4"/>
        <v>7.1983588264287022</v>
      </c>
      <c r="J22" s="54">
        <f t="shared" si="2"/>
        <v>14.298558214315195</v>
      </c>
      <c r="K22" s="54">
        <v>1.7267848841658251</v>
      </c>
      <c r="L22" s="56">
        <f t="shared" si="5"/>
        <v>9.1500678397633151E-2</v>
      </c>
    </row>
    <row r="23" spans="1:12" x14ac:dyDescent="0.2">
      <c r="A23" s="78">
        <f t="shared" si="6"/>
        <v>18</v>
      </c>
      <c r="B23" s="57" t="s">
        <v>511</v>
      </c>
      <c r="C23" s="57">
        <v>603.70000000000005</v>
      </c>
      <c r="D23" s="57"/>
      <c r="E23" s="57"/>
      <c r="F23" s="57">
        <f t="shared" si="3"/>
        <v>603.70000000000005</v>
      </c>
      <c r="G23" s="56">
        <f t="shared" si="7"/>
        <v>8.7792766316691674E-3</v>
      </c>
      <c r="H23" s="54">
        <f t="shared" si="1"/>
        <v>32.307738004542536</v>
      </c>
      <c r="I23" s="54">
        <f t="shared" si="4"/>
        <v>7.1077023609993581</v>
      </c>
      <c r="J23" s="54">
        <f t="shared" si="2"/>
        <v>14.118481507985088</v>
      </c>
      <c r="K23" s="54">
        <v>1.7050376751241554</v>
      </c>
      <c r="L23" s="56">
        <f t="shared" si="5"/>
        <v>9.1500678397633151E-2</v>
      </c>
    </row>
    <row r="24" spans="1:12" x14ac:dyDescent="0.2">
      <c r="A24" s="78">
        <f t="shared" si="6"/>
        <v>19</v>
      </c>
      <c r="B24" s="57" t="s">
        <v>512</v>
      </c>
      <c r="C24" s="57">
        <v>813.6</v>
      </c>
      <c r="D24" s="57"/>
      <c r="E24" s="57"/>
      <c r="F24" s="57">
        <f t="shared" si="3"/>
        <v>813.6</v>
      </c>
      <c r="G24" s="56">
        <f t="shared" si="7"/>
        <v>1.1831736736004695E-2</v>
      </c>
      <c r="H24" s="54">
        <f t="shared" si="1"/>
        <v>43.54079118849728</v>
      </c>
      <c r="I24" s="54">
        <f t="shared" si="4"/>
        <v>9.5789740614694026</v>
      </c>
      <c r="J24" s="54">
        <f t="shared" si="2"/>
        <v>19.027325749373311</v>
      </c>
      <c r="K24" s="54">
        <v>2.2978609449743463</v>
      </c>
      <c r="L24" s="56">
        <f t="shared" si="5"/>
        <v>9.1500678397633164E-2</v>
      </c>
    </row>
    <row r="25" spans="1:12" x14ac:dyDescent="0.2">
      <c r="A25" s="78">
        <f t="shared" si="6"/>
        <v>20</v>
      </c>
      <c r="B25" s="57" t="s">
        <v>513</v>
      </c>
      <c r="C25" s="57">
        <v>632.1</v>
      </c>
      <c r="D25" s="57"/>
      <c r="E25" s="57"/>
      <c r="F25" s="57">
        <f t="shared" si="3"/>
        <v>632.1</v>
      </c>
      <c r="G25" s="56">
        <f t="shared" si="7"/>
        <v>9.1922821912838841E-3</v>
      </c>
      <c r="H25" s="54">
        <f t="shared" si="1"/>
        <v>33.827598463924694</v>
      </c>
      <c r="I25" s="54">
        <f t="shared" si="4"/>
        <v>7.4420716620634328</v>
      </c>
      <c r="J25" s="54">
        <f t="shared" si="2"/>
        <v>14.782660528735091</v>
      </c>
      <c r="K25" s="54">
        <v>1.7852481604207033</v>
      </c>
      <c r="L25" s="56">
        <f t="shared" si="5"/>
        <v>9.1500678397633164E-2</v>
      </c>
    </row>
    <row r="26" spans="1:12" x14ac:dyDescent="0.2">
      <c r="A26" s="78">
        <f t="shared" si="6"/>
        <v>21</v>
      </c>
      <c r="B26" s="57" t="s">
        <v>514</v>
      </c>
      <c r="C26" s="57">
        <v>507.6</v>
      </c>
      <c r="D26" s="57"/>
      <c r="E26" s="57">
        <v>37.1</v>
      </c>
      <c r="F26" s="57">
        <f t="shared" si="3"/>
        <v>544.70000000000005</v>
      </c>
      <c r="G26" s="56">
        <f t="shared" si="7"/>
        <v>7.9212721240188768E-3</v>
      </c>
      <c r="H26" s="54">
        <f t="shared" si="1"/>
        <v>29.150281416389468</v>
      </c>
      <c r="I26" s="54">
        <f t="shared" si="4"/>
        <v>6.4130619116056833</v>
      </c>
      <c r="J26" s="54">
        <f t="shared" si="2"/>
        <v>12.738672978962198</v>
      </c>
      <c r="K26" s="54">
        <v>1.4336212090326672</v>
      </c>
      <c r="L26" s="56">
        <f t="shared" si="5"/>
        <v>9.1308311944171119E-2</v>
      </c>
    </row>
    <row r="27" spans="1:12" x14ac:dyDescent="0.2">
      <c r="A27" s="78">
        <f t="shared" si="6"/>
        <v>22</v>
      </c>
      <c r="B27" s="57" t="s">
        <v>515</v>
      </c>
      <c r="C27" s="57">
        <v>712</v>
      </c>
      <c r="D27" s="57"/>
      <c r="E27" s="57"/>
      <c r="F27" s="57">
        <f t="shared" si="3"/>
        <v>712</v>
      </c>
      <c r="G27" s="56">
        <f t="shared" si="7"/>
        <v>1.035422388893233E-2</v>
      </c>
      <c r="H27" s="54">
        <f t="shared" si="1"/>
        <v>38.103543911270975</v>
      </c>
      <c r="I27" s="54">
        <f t="shared" si="4"/>
        <v>8.3827796604796152</v>
      </c>
      <c r="J27" s="54">
        <f t="shared" si="2"/>
        <v>16.651248689225415</v>
      </c>
      <c r="K27" s="54">
        <v>2.0109107581388082</v>
      </c>
      <c r="L27" s="56">
        <f t="shared" si="5"/>
        <v>9.1500678397633151E-2</v>
      </c>
    </row>
    <row r="28" spans="1:12" x14ac:dyDescent="0.2">
      <c r="A28" s="78">
        <f t="shared" si="6"/>
        <v>23</v>
      </c>
      <c r="B28" s="57" t="s">
        <v>516</v>
      </c>
      <c r="C28" s="57">
        <v>667</v>
      </c>
      <c r="D28" s="57"/>
      <c r="E28" s="57"/>
      <c r="F28" s="57">
        <f t="shared" si="3"/>
        <v>667</v>
      </c>
      <c r="G28" s="56">
        <f t="shared" si="7"/>
        <v>9.6998136712329545E-3</v>
      </c>
      <c r="H28" s="54">
        <f t="shared" si="1"/>
        <v>35.69531431013727</v>
      </c>
      <c r="I28" s="54">
        <f t="shared" si="4"/>
        <v>7.8529691482301995</v>
      </c>
      <c r="J28" s="54">
        <f t="shared" si="2"/>
        <v>15.598852353529987</v>
      </c>
      <c r="K28" s="54">
        <v>1.8838166793238555</v>
      </c>
      <c r="L28" s="56">
        <f t="shared" si="5"/>
        <v>9.1500678397633151E-2</v>
      </c>
    </row>
    <row r="29" spans="1:12" x14ac:dyDescent="0.2">
      <c r="A29" s="78">
        <f t="shared" si="6"/>
        <v>24</v>
      </c>
      <c r="B29" s="57" t="s">
        <v>517</v>
      </c>
      <c r="C29" s="57">
        <v>569</v>
      </c>
      <c r="D29" s="57"/>
      <c r="E29" s="57"/>
      <c r="F29" s="57">
        <f t="shared" si="3"/>
        <v>569</v>
      </c>
      <c r="G29" s="56">
        <f t="shared" si="7"/>
        <v>8.2746536415765383E-3</v>
      </c>
      <c r="H29" s="54">
        <f t="shared" si="1"/>
        <v>30.450725401001662</v>
      </c>
      <c r="I29" s="54">
        <f t="shared" si="4"/>
        <v>6.6991595882203656</v>
      </c>
      <c r="J29" s="54">
        <f t="shared" si="2"/>
        <v>13.306967000237726</v>
      </c>
      <c r="K29" s="54">
        <v>1.6070340187935139</v>
      </c>
      <c r="L29" s="56">
        <f t="shared" si="5"/>
        <v>9.1500678397633164E-2</v>
      </c>
    </row>
    <row r="30" spans="1:12" x14ac:dyDescent="0.2">
      <c r="A30" s="78">
        <f t="shared" si="6"/>
        <v>25</v>
      </c>
      <c r="B30" s="57" t="s">
        <v>518</v>
      </c>
      <c r="C30" s="57">
        <v>833.8</v>
      </c>
      <c r="D30" s="57"/>
      <c r="E30" s="57">
        <v>59.3</v>
      </c>
      <c r="F30" s="57">
        <f t="shared" si="3"/>
        <v>893.09999999999991</v>
      </c>
      <c r="G30" s="56">
        <f t="shared" si="7"/>
        <v>1.2987861453940257E-2</v>
      </c>
      <c r="H30" s="54">
        <f t="shared" si="1"/>
        <v>47.795330150500142</v>
      </c>
      <c r="I30" s="54">
        <f t="shared" si="4"/>
        <v>10.514972633110032</v>
      </c>
      <c r="J30" s="54">
        <f t="shared" si="2"/>
        <v>20.886559275768562</v>
      </c>
      <c r="K30" s="54">
        <v>2.3549120647979471</v>
      </c>
      <c r="L30" s="56">
        <f t="shared" si="5"/>
        <v>9.1313149842320779E-2</v>
      </c>
    </row>
    <row r="31" spans="1:12" x14ac:dyDescent="0.2">
      <c r="A31" s="78">
        <f t="shared" si="6"/>
        <v>26</v>
      </c>
      <c r="B31" s="57" t="s">
        <v>519</v>
      </c>
      <c r="C31" s="57">
        <v>880.8</v>
      </c>
      <c r="D31" s="57"/>
      <c r="E31" s="57"/>
      <c r="F31" s="57">
        <f t="shared" si="3"/>
        <v>880.8</v>
      </c>
      <c r="G31" s="56">
        <f t="shared" si="7"/>
        <v>1.2808989327769095E-2</v>
      </c>
      <c r="H31" s="54">
        <f t="shared" si="1"/>
        <v>47.13708072619027</v>
      </c>
      <c r="I31" s="54">
        <f t="shared" si="4"/>
        <v>10.370157759761859</v>
      </c>
      <c r="J31" s="54">
        <f t="shared" si="2"/>
        <v>20.598904277345149</v>
      </c>
      <c r="K31" s="54">
        <v>2.4876547693380089</v>
      </c>
      <c r="L31" s="56">
        <f t="shared" si="5"/>
        <v>9.1500678397633151E-2</v>
      </c>
    </row>
    <row r="32" spans="1:12" x14ac:dyDescent="0.2">
      <c r="A32" s="78">
        <f t="shared" si="6"/>
        <v>27</v>
      </c>
      <c r="B32" s="57" t="s">
        <v>520</v>
      </c>
      <c r="C32" s="57">
        <v>853.7</v>
      </c>
      <c r="D32" s="57">
        <v>45.8</v>
      </c>
      <c r="E32" s="57">
        <v>34.200000000000003</v>
      </c>
      <c r="F32" s="57">
        <f t="shared" si="3"/>
        <v>933.7</v>
      </c>
      <c r="G32" s="56">
        <f t="shared" si="7"/>
        <v>1.3578284894797916E-2</v>
      </c>
      <c r="H32" s="54">
        <f t="shared" si="1"/>
        <v>49.968088412856332</v>
      </c>
      <c r="I32" s="54">
        <f t="shared" si="4"/>
        <v>10.992979450828393</v>
      </c>
      <c r="J32" s="54">
        <f t="shared" si="2"/>
        <v>21.836054636418218</v>
      </c>
      <c r="K32" s="54">
        <v>2.4111158907627819</v>
      </c>
      <c r="L32" s="56">
        <f t="shared" si="5"/>
        <v>9.1258689505050575E-2</v>
      </c>
    </row>
    <row r="33" spans="1:12" x14ac:dyDescent="0.2">
      <c r="A33" s="78">
        <f t="shared" si="6"/>
        <v>28</v>
      </c>
      <c r="B33" s="57" t="s">
        <v>521</v>
      </c>
      <c r="C33" s="57">
        <v>737.2</v>
      </c>
      <c r="D33" s="57"/>
      <c r="E33" s="57"/>
      <c r="F33" s="57">
        <f t="shared" si="3"/>
        <v>737.2</v>
      </c>
      <c r="G33" s="56">
        <f t="shared" si="7"/>
        <v>1.0720693610843979E-2</v>
      </c>
      <c r="H33" s="54">
        <f t="shared" si="1"/>
        <v>39.452152487905842</v>
      </c>
      <c r="I33" s="54">
        <f t="shared" si="4"/>
        <v>8.6794735473392848</v>
      </c>
      <c r="J33" s="54">
        <f t="shared" si="2"/>
        <v>17.240590637214854</v>
      </c>
      <c r="K33" s="54">
        <v>2.0820834422751822</v>
      </c>
      <c r="L33" s="56">
        <f t="shared" si="5"/>
        <v>9.1500678397633151E-2</v>
      </c>
    </row>
    <row r="34" spans="1:12" x14ac:dyDescent="0.2">
      <c r="A34" s="78">
        <f t="shared" si="6"/>
        <v>29</v>
      </c>
      <c r="B34" s="57" t="s">
        <v>522</v>
      </c>
      <c r="C34" s="57">
        <v>2643.9</v>
      </c>
      <c r="D34" s="57"/>
      <c r="E34" s="57">
        <v>525.79999999999995</v>
      </c>
      <c r="F34" s="57">
        <f t="shared" si="3"/>
        <v>3169.7</v>
      </c>
      <c r="G34" s="56">
        <f t="shared" si="7"/>
        <v>4.6095201489815732E-2</v>
      </c>
      <c r="H34" s="54">
        <f t="shared" si="1"/>
        <v>169.63034148252189</v>
      </c>
      <c r="I34" s="54">
        <f t="shared" si="4"/>
        <v>37.318675126154815</v>
      </c>
      <c r="J34" s="54">
        <f t="shared" si="2"/>
        <v>74.128459227862066</v>
      </c>
      <c r="K34" s="54">
        <v>7.4672007773078599</v>
      </c>
      <c r="L34" s="56">
        <f t="shared" si="5"/>
        <v>9.1032172323515362E-2</v>
      </c>
    </row>
    <row r="35" spans="1:12" x14ac:dyDescent="0.2">
      <c r="A35" s="78">
        <f t="shared" si="6"/>
        <v>30</v>
      </c>
      <c r="B35" s="57" t="s">
        <v>523</v>
      </c>
      <c r="C35" s="57">
        <v>757.5</v>
      </c>
      <c r="D35" s="57"/>
      <c r="E35" s="57"/>
      <c r="F35" s="57">
        <f t="shared" si="3"/>
        <v>757.5</v>
      </c>
      <c r="G35" s="56">
        <f t="shared" si="7"/>
        <v>1.1015905331272807E-2</v>
      </c>
      <c r="H35" s="54">
        <f t="shared" si="1"/>
        <v>40.538531619083933</v>
      </c>
      <c r="I35" s="54">
        <f t="shared" si="4"/>
        <v>8.9184769561984663</v>
      </c>
      <c r="J35" s="54">
        <f t="shared" si="2"/>
        <v>17.715338317539679</v>
      </c>
      <c r="K35" s="54">
        <v>2.1394169933850384</v>
      </c>
      <c r="L35" s="56">
        <f t="shared" si="5"/>
        <v>9.1500678397633164E-2</v>
      </c>
    </row>
    <row r="36" spans="1:12" x14ac:dyDescent="0.2">
      <c r="A36" s="78">
        <f t="shared" si="6"/>
        <v>31</v>
      </c>
      <c r="B36" s="57" t="s">
        <v>524</v>
      </c>
      <c r="C36" s="57">
        <v>386.9</v>
      </c>
      <c r="D36" s="57">
        <v>101.6</v>
      </c>
      <c r="E36" s="57"/>
      <c r="F36" s="57">
        <f t="shared" si="3"/>
        <v>488.5</v>
      </c>
      <c r="G36" s="56">
        <f t="shared" si="7"/>
        <v>7.103986474358768E-3</v>
      </c>
      <c r="H36" s="54">
        <f t="shared" si="1"/>
        <v>26.142670225640266</v>
      </c>
      <c r="I36" s="54">
        <f t="shared" si="4"/>
        <v>5.751387449640859</v>
      </c>
      <c r="J36" s="54">
        <f t="shared" si="2"/>
        <v>11.424346888604797</v>
      </c>
      <c r="K36" s="54">
        <v>1.0927266465223384</v>
      </c>
      <c r="L36" s="56">
        <f t="shared" si="5"/>
        <v>9.0913267575042492E-2</v>
      </c>
    </row>
    <row r="37" spans="1:12" x14ac:dyDescent="0.2">
      <c r="A37" s="78">
        <f t="shared" si="6"/>
        <v>32</v>
      </c>
      <c r="B37" s="57" t="s">
        <v>525</v>
      </c>
      <c r="C37" s="57">
        <v>1722.05</v>
      </c>
      <c r="D37" s="57"/>
      <c r="E37" s="57">
        <v>115.8</v>
      </c>
      <c r="F37" s="57">
        <f t="shared" si="3"/>
        <v>1837.85</v>
      </c>
      <c r="G37" s="56">
        <f t="shared" si="7"/>
        <v>2.6726840413306575E-2</v>
      </c>
      <c r="H37" s="54">
        <f t="shared" si="1"/>
        <v>98.354772720968199</v>
      </c>
      <c r="I37" s="54">
        <f t="shared" si="4"/>
        <v>21.638049998613003</v>
      </c>
      <c r="J37" s="54">
        <f t="shared" si="2"/>
        <v>42.981035679063105</v>
      </c>
      <c r="K37" s="54">
        <v>4.8636079649619877</v>
      </c>
      <c r="L37" s="56">
        <f t="shared" si="5"/>
        <v>9.1322722944531004E-2</v>
      </c>
    </row>
    <row r="38" spans="1:12" x14ac:dyDescent="0.2">
      <c r="A38" s="78">
        <f t="shared" si="6"/>
        <v>33</v>
      </c>
      <c r="B38" s="57" t="s">
        <v>526</v>
      </c>
      <c r="C38" s="57">
        <v>534.6</v>
      </c>
      <c r="D38" s="57">
        <v>34.4</v>
      </c>
      <c r="E38" s="57"/>
      <c r="F38" s="57">
        <f t="shared" si="3"/>
        <v>569</v>
      </c>
      <c r="G38" s="56">
        <f t="shared" si="7"/>
        <v>8.2746536415765383E-3</v>
      </c>
      <c r="H38" s="54">
        <f t="shared" si="1"/>
        <v>30.450725401001662</v>
      </c>
      <c r="I38" s="54">
        <f t="shared" si="4"/>
        <v>6.6991595882203656</v>
      </c>
      <c r="J38" s="54">
        <f t="shared" si="2"/>
        <v>13.306967000237726</v>
      </c>
      <c r="K38" s="54">
        <v>1.5098776563216392</v>
      </c>
      <c r="L38" s="56">
        <f t="shared" si="5"/>
        <v>9.1329929078701938E-2</v>
      </c>
    </row>
    <row r="39" spans="1:12" x14ac:dyDescent="0.2">
      <c r="A39" s="78">
        <f t="shared" si="6"/>
        <v>34</v>
      </c>
      <c r="B39" s="57" t="s">
        <v>527</v>
      </c>
      <c r="C39" s="57">
        <v>578.79999999999995</v>
      </c>
      <c r="D39" s="57"/>
      <c r="E39" s="57">
        <v>47.8</v>
      </c>
      <c r="F39" s="57">
        <f t="shared" si="3"/>
        <v>626.59999999999991</v>
      </c>
      <c r="G39" s="56">
        <f t="shared" si="7"/>
        <v>9.1122987202317367E-3</v>
      </c>
      <c r="H39" s="54">
        <f t="shared" si="1"/>
        <v>33.53325929045279</v>
      </c>
      <c r="I39" s="54">
        <f t="shared" si="4"/>
        <v>7.3773170438996134</v>
      </c>
      <c r="J39" s="54">
        <f t="shared" si="2"/>
        <v>14.654034309927869</v>
      </c>
      <c r="K39" s="54">
        <v>1.6347122848465478</v>
      </c>
      <c r="L39" s="56">
        <f t="shared" si="5"/>
        <v>9.128522650674567E-2</v>
      </c>
    </row>
    <row r="40" spans="1:12" x14ac:dyDescent="0.2">
      <c r="A40" s="78">
        <f t="shared" si="6"/>
        <v>35</v>
      </c>
      <c r="B40" s="57" t="s">
        <v>528</v>
      </c>
      <c r="C40" s="57">
        <v>1126.7</v>
      </c>
      <c r="D40" s="57"/>
      <c r="E40" s="57">
        <v>28.1</v>
      </c>
      <c r="F40" s="57">
        <f t="shared" si="3"/>
        <v>1154.8</v>
      </c>
      <c r="G40" s="56">
        <f t="shared" si="7"/>
        <v>1.6793620431094176E-2</v>
      </c>
      <c r="H40" s="54">
        <f t="shared" si="1"/>
        <v>61.800523186426567</v>
      </c>
      <c r="I40" s="54">
        <f t="shared" si="4"/>
        <v>13.596115101013845</v>
      </c>
      <c r="J40" s="54">
        <f t="shared" si="2"/>
        <v>27.006828632468409</v>
      </c>
      <c r="K40" s="54">
        <v>3.1821533022401622</v>
      </c>
      <c r="L40" s="56">
        <f t="shared" si="5"/>
        <v>9.1431953777406469E-2</v>
      </c>
    </row>
    <row r="41" spans="1:12" x14ac:dyDescent="0.2">
      <c r="A41" s="78">
        <f t="shared" si="6"/>
        <v>36</v>
      </c>
      <c r="B41" s="57" t="s">
        <v>529</v>
      </c>
      <c r="C41" s="57">
        <v>627.1</v>
      </c>
      <c r="D41" s="57"/>
      <c r="E41" s="57"/>
      <c r="F41" s="57">
        <f t="shared" si="3"/>
        <v>627.1</v>
      </c>
      <c r="G41" s="56">
        <f t="shared" si="7"/>
        <v>9.1195699448728424E-3</v>
      </c>
      <c r="H41" s="54">
        <f t="shared" si="1"/>
        <v>33.560017397132057</v>
      </c>
      <c r="I41" s="54">
        <f t="shared" si="4"/>
        <v>7.3832038273690523</v>
      </c>
      <c r="J41" s="54">
        <f t="shared" si="2"/>
        <v>14.66572760254671</v>
      </c>
      <c r="K41" s="54">
        <v>1.771126596107931</v>
      </c>
      <c r="L41" s="56">
        <f t="shared" si="5"/>
        <v>9.1500678397633151E-2</v>
      </c>
    </row>
    <row r="42" spans="1:12" x14ac:dyDescent="0.2">
      <c r="A42" s="78">
        <f t="shared" si="6"/>
        <v>37</v>
      </c>
      <c r="B42" s="57" t="s">
        <v>530</v>
      </c>
      <c r="C42" s="57">
        <v>820.3</v>
      </c>
      <c r="D42" s="57">
        <v>55.7</v>
      </c>
      <c r="E42" s="57"/>
      <c r="F42" s="57">
        <f t="shared" si="3"/>
        <v>876</v>
      </c>
      <c r="G42" s="56">
        <f t="shared" si="7"/>
        <v>1.2739185571214494E-2</v>
      </c>
      <c r="H42" s="54">
        <f t="shared" si="1"/>
        <v>46.880202902069335</v>
      </c>
      <c r="I42" s="54">
        <f t="shared" si="4"/>
        <v>10.313644638455253</v>
      </c>
      <c r="J42" s="54">
        <f t="shared" si="2"/>
        <v>20.4866486682043</v>
      </c>
      <c r="K42" s="54">
        <v>2.3167838411534611</v>
      </c>
      <c r="L42" s="56">
        <f t="shared" si="5"/>
        <v>9.1321095947354283E-2</v>
      </c>
    </row>
    <row r="43" spans="1:12" x14ac:dyDescent="0.2">
      <c r="A43" s="78">
        <f t="shared" si="6"/>
        <v>38</v>
      </c>
      <c r="B43" s="57" t="s">
        <v>531</v>
      </c>
      <c r="C43" s="57">
        <v>834.6</v>
      </c>
      <c r="D43" s="57"/>
      <c r="E43" s="57">
        <v>120.9</v>
      </c>
      <c r="F43" s="57">
        <f t="shared" si="3"/>
        <v>955.5</v>
      </c>
      <c r="G43" s="56">
        <f t="shared" si="7"/>
        <v>1.3895310289150057E-2</v>
      </c>
      <c r="H43" s="54">
        <f t="shared" si="1"/>
        <v>51.134741864072211</v>
      </c>
      <c r="I43" s="54">
        <f t="shared" si="4"/>
        <v>11.249643210095886</v>
      </c>
      <c r="J43" s="54">
        <f t="shared" si="2"/>
        <v>22.345882194599557</v>
      </c>
      <c r="K43" s="54">
        <v>2.3571715150879906</v>
      </c>
      <c r="L43" s="56">
        <f t="shared" si="5"/>
        <v>9.1143316361962989E-2</v>
      </c>
    </row>
    <row r="44" spans="1:12" x14ac:dyDescent="0.2">
      <c r="A44" s="78">
        <f t="shared" si="6"/>
        <v>39</v>
      </c>
      <c r="B44" s="57" t="s">
        <v>532</v>
      </c>
      <c r="C44" s="57">
        <v>2791.8</v>
      </c>
      <c r="D44" s="57"/>
      <c r="E44" s="57">
        <v>70.7</v>
      </c>
      <c r="F44" s="57">
        <f t="shared" si="3"/>
        <v>2862.5</v>
      </c>
      <c r="G44" s="56">
        <f t="shared" si="7"/>
        <v>4.1627761070321338E-2</v>
      </c>
      <c r="H44" s="54">
        <f t="shared" si="1"/>
        <v>153.19016073878254</v>
      </c>
      <c r="I44" s="54">
        <f t="shared" si="4"/>
        <v>33.701835362532158</v>
      </c>
      <c r="J44" s="54">
        <f t="shared" si="2"/>
        <v>66.944100242847966</v>
      </c>
      <c r="K44" s="54">
        <v>7.8849166496796705</v>
      </c>
      <c r="L44" s="56">
        <f t="shared" si="5"/>
        <v>9.1430921569901263E-2</v>
      </c>
    </row>
    <row r="45" spans="1:12" x14ac:dyDescent="0.2">
      <c r="A45" s="78">
        <f t="shared" si="6"/>
        <v>40</v>
      </c>
      <c r="B45" s="57" t="s">
        <v>533</v>
      </c>
      <c r="C45" s="57">
        <v>643.79999999999995</v>
      </c>
      <c r="D45" s="57"/>
      <c r="E45" s="57">
        <v>33.700000000000003</v>
      </c>
      <c r="F45" s="57">
        <f t="shared" si="3"/>
        <v>677.5</v>
      </c>
      <c r="G45" s="56">
        <f t="shared" si="7"/>
        <v>9.8525093886961419E-3</v>
      </c>
      <c r="H45" s="54">
        <f t="shared" si="1"/>
        <v>36.257234550401805</v>
      </c>
      <c r="I45" s="54">
        <f t="shared" si="4"/>
        <v>7.9765916010883968</v>
      </c>
      <c r="J45" s="54">
        <f t="shared" si="2"/>
        <v>15.844411498525588</v>
      </c>
      <c r="K45" s="54">
        <v>1.8182926209125911</v>
      </c>
      <c r="L45" s="56">
        <f t="shared" si="5"/>
        <v>9.1360192281813107E-2</v>
      </c>
    </row>
    <row r="46" spans="1:12" x14ac:dyDescent="0.2">
      <c r="A46" s="78">
        <f t="shared" si="6"/>
        <v>41</v>
      </c>
      <c r="B46" s="57" t="s">
        <v>534</v>
      </c>
      <c r="C46" s="57">
        <v>2514.1999999999998</v>
      </c>
      <c r="D46" s="57"/>
      <c r="E46" s="57"/>
      <c r="F46" s="57">
        <f t="shared" si="3"/>
        <v>2514.1999999999998</v>
      </c>
      <c r="G46" s="56">
        <f t="shared" si="7"/>
        <v>3.6562625985328175E-2</v>
      </c>
      <c r="H46" s="54">
        <f t="shared" si="1"/>
        <v>134.55046362600768</v>
      </c>
      <c r="I46" s="54">
        <f t="shared" si="4"/>
        <v>29.601101997721692</v>
      </c>
      <c r="J46" s="54">
        <f t="shared" si="2"/>
        <v>58.798552604565359</v>
      </c>
      <c r="K46" s="54">
        <v>7.1008873990345398</v>
      </c>
      <c r="L46" s="56">
        <f t="shared" si="5"/>
        <v>9.1500678397633164E-2</v>
      </c>
    </row>
    <row r="47" spans="1:12" x14ac:dyDescent="0.2">
      <c r="A47" s="78">
        <f t="shared" si="6"/>
        <v>42</v>
      </c>
      <c r="B47" s="57" t="s">
        <v>535</v>
      </c>
      <c r="C47" s="57">
        <v>366.9</v>
      </c>
      <c r="D47" s="57">
        <v>25</v>
      </c>
      <c r="E47" s="57"/>
      <c r="F47" s="57">
        <f t="shared" si="3"/>
        <v>391.9</v>
      </c>
      <c r="G47" s="56">
        <f t="shared" si="7"/>
        <v>5.6991858736974432E-3</v>
      </c>
      <c r="H47" s="54">
        <f t="shared" si="1"/>
        <v>20.973004015206591</v>
      </c>
      <c r="I47" s="54">
        <f t="shared" si="4"/>
        <v>4.6140608833454504</v>
      </c>
      <c r="J47" s="54">
        <f t="shared" si="2"/>
        <v>9.1652027546452803</v>
      </c>
      <c r="K47" s="54">
        <v>1.0362403892712482</v>
      </c>
      <c r="L47" s="56">
        <f t="shared" si="5"/>
        <v>9.1320510442634784E-2</v>
      </c>
    </row>
    <row r="48" spans="1:12" x14ac:dyDescent="0.2">
      <c r="A48" s="78">
        <f t="shared" si="6"/>
        <v>43</v>
      </c>
      <c r="B48" s="57" t="s">
        <v>538</v>
      </c>
      <c r="C48" s="57">
        <v>623.5</v>
      </c>
      <c r="D48" s="57">
        <v>121.1</v>
      </c>
      <c r="E48" s="57">
        <v>31.1</v>
      </c>
      <c r="F48" s="57">
        <f t="shared" si="3"/>
        <v>775.7</v>
      </c>
      <c r="G48" s="56">
        <f t="shared" si="7"/>
        <v>1.1280577908209001E-2</v>
      </c>
      <c r="H48" s="54">
        <f t="shared" si="1"/>
        <v>41.512526702209122</v>
      </c>
      <c r="I48" s="54">
        <f t="shared" si="4"/>
        <v>9.1327558744860067</v>
      </c>
      <c r="J48" s="54">
        <f t="shared" si="2"/>
        <v>18.140974168865387</v>
      </c>
      <c r="K48" s="54">
        <v>1.7609590698027344</v>
      </c>
      <c r="L48" s="56">
        <f t="shared" si="5"/>
        <v>9.0946520324047E-2</v>
      </c>
    </row>
    <row r="49" spans="1:12" x14ac:dyDescent="0.2">
      <c r="A49" s="78">
        <f t="shared" si="6"/>
        <v>44</v>
      </c>
      <c r="B49" s="57" t="s">
        <v>539</v>
      </c>
      <c r="C49" s="57">
        <v>1208.3</v>
      </c>
      <c r="D49" s="57"/>
      <c r="E49" s="57"/>
      <c r="F49" s="57">
        <f t="shared" si="3"/>
        <v>1208.3</v>
      </c>
      <c r="G49" s="56">
        <f t="shared" si="7"/>
        <v>1.7571641467692321E-2</v>
      </c>
      <c r="H49" s="54">
        <f t="shared" si="1"/>
        <v>64.663640601107744</v>
      </c>
      <c r="I49" s="54">
        <f t="shared" si="4"/>
        <v>14.226000932243704</v>
      </c>
      <c r="J49" s="54">
        <f t="shared" si="2"/>
        <v>28.258010942684084</v>
      </c>
      <c r="K49" s="54">
        <v>3.4126172318246097</v>
      </c>
      <c r="L49" s="56">
        <f t="shared" si="5"/>
        <v>9.1500678397633164E-2</v>
      </c>
    </row>
    <row r="50" spans="1:12" x14ac:dyDescent="0.2">
      <c r="A50" s="78">
        <f t="shared" si="6"/>
        <v>45</v>
      </c>
      <c r="B50" s="57" t="s">
        <v>540</v>
      </c>
      <c r="C50" s="57">
        <v>625.20000000000005</v>
      </c>
      <c r="D50" s="57"/>
      <c r="E50" s="57"/>
      <c r="F50" s="57">
        <f t="shared" si="3"/>
        <v>625.20000000000005</v>
      </c>
      <c r="G50" s="56">
        <f t="shared" si="7"/>
        <v>9.0919392912366462E-3</v>
      </c>
      <c r="H50" s="54">
        <f t="shared" si="1"/>
        <v>33.458336591750857</v>
      </c>
      <c r="I50" s="54">
        <f t="shared" si="4"/>
        <v>7.360834050185189</v>
      </c>
      <c r="J50" s="54">
        <f t="shared" si="2"/>
        <v>14.621293090595124</v>
      </c>
      <c r="K50" s="54">
        <v>1.7657604016690773</v>
      </c>
      <c r="L50" s="56">
        <f t="shared" si="5"/>
        <v>9.1500678397633151E-2</v>
      </c>
    </row>
    <row r="51" spans="1:12" x14ac:dyDescent="0.2">
      <c r="A51" s="78">
        <f t="shared" si="6"/>
        <v>46</v>
      </c>
      <c r="B51" s="57" t="s">
        <v>542</v>
      </c>
      <c r="C51" s="57">
        <v>493.3</v>
      </c>
      <c r="D51" s="57"/>
      <c r="E51" s="57">
        <v>24.2</v>
      </c>
      <c r="F51" s="57">
        <f t="shared" si="3"/>
        <v>517.5</v>
      </c>
      <c r="G51" s="56">
        <f t="shared" si="7"/>
        <v>7.5257175035428094E-3</v>
      </c>
      <c r="H51" s="54">
        <f t="shared" si="1"/>
        <v>27.69464041303754</v>
      </c>
      <c r="I51" s="54">
        <f t="shared" si="4"/>
        <v>6.0928208908682588</v>
      </c>
      <c r="J51" s="54">
        <f t="shared" si="2"/>
        <v>12.102557860497406</v>
      </c>
      <c r="K51" s="54">
        <v>1.3932335350981377</v>
      </c>
      <c r="L51" s="56">
        <f t="shared" si="5"/>
        <v>9.1368604250244151E-2</v>
      </c>
    </row>
    <row r="52" spans="1:12" x14ac:dyDescent="0.2">
      <c r="A52" s="78">
        <f t="shared" si="6"/>
        <v>47</v>
      </c>
      <c r="B52" s="57" t="s">
        <v>543</v>
      </c>
      <c r="C52" s="57">
        <v>338</v>
      </c>
      <c r="D52" s="57">
        <v>30.7</v>
      </c>
      <c r="E52" s="57"/>
      <c r="F52" s="57">
        <f t="shared" si="3"/>
        <v>368.7</v>
      </c>
      <c r="G52" s="56">
        <f t="shared" si="7"/>
        <v>5.3618010503502104E-3</v>
      </c>
      <c r="H52" s="54">
        <f t="shared" si="1"/>
        <v>19.731427865288776</v>
      </c>
      <c r="I52" s="54">
        <f t="shared" si="4"/>
        <v>4.3409141303635304</v>
      </c>
      <c r="J52" s="54">
        <f t="shared" si="2"/>
        <v>8.6226339771311942</v>
      </c>
      <c r="K52" s="54">
        <v>0.95461774754342299</v>
      </c>
      <c r="L52" s="56">
        <f t="shared" si="5"/>
        <v>9.1265510497225172E-2</v>
      </c>
    </row>
    <row r="53" spans="1:12" x14ac:dyDescent="0.2">
      <c r="A53" s="78">
        <f t="shared" si="6"/>
        <v>48</v>
      </c>
      <c r="B53" s="57" t="s">
        <v>544</v>
      </c>
      <c r="C53" s="57">
        <v>331.1</v>
      </c>
      <c r="D53" s="57"/>
      <c r="E53" s="57"/>
      <c r="F53" s="57">
        <f t="shared" si="3"/>
        <v>331.1</v>
      </c>
      <c r="G53" s="56">
        <f t="shared" si="7"/>
        <v>4.8150049573391779E-3</v>
      </c>
      <c r="H53" s="54">
        <f t="shared" si="1"/>
        <v>17.719218243008175</v>
      </c>
      <c r="I53" s="54">
        <f t="shared" si="4"/>
        <v>3.8982280134617984</v>
      </c>
      <c r="J53" s="54">
        <f t="shared" si="2"/>
        <v>7.7432983721945723</v>
      </c>
      <c r="K53" s="54">
        <v>0.93512998879179698</v>
      </c>
      <c r="L53" s="56">
        <f t="shared" si="5"/>
        <v>9.1500678397633178E-2</v>
      </c>
    </row>
    <row r="54" spans="1:12" x14ac:dyDescent="0.2">
      <c r="A54" s="78">
        <f t="shared" si="6"/>
        <v>49</v>
      </c>
      <c r="B54" s="57" t="s">
        <v>545</v>
      </c>
      <c r="C54" s="57">
        <v>215.4</v>
      </c>
      <c r="D54" s="57"/>
      <c r="E54" s="57"/>
      <c r="F54" s="57">
        <f t="shared" si="3"/>
        <v>215.4</v>
      </c>
      <c r="G54" s="56">
        <f t="shared" si="7"/>
        <v>3.1324435753876737E-3</v>
      </c>
      <c r="H54" s="54">
        <f t="shared" si="1"/>
        <v>11.527392357426638</v>
      </c>
      <c r="I54" s="54">
        <f t="shared" si="4"/>
        <v>2.5360263186338603</v>
      </c>
      <c r="J54" s="54">
        <f t="shared" si="2"/>
        <v>5.0374704601954408</v>
      </c>
      <c r="K54" s="54">
        <v>0.60835699059424053</v>
      </c>
      <c r="L54" s="56">
        <f t="shared" si="5"/>
        <v>9.1500678397633151E-2</v>
      </c>
    </row>
    <row r="55" spans="1:12" x14ac:dyDescent="0.2">
      <c r="A55" s="78">
        <f t="shared" si="6"/>
        <v>50</v>
      </c>
      <c r="B55" s="57" t="s">
        <v>546</v>
      </c>
      <c r="C55" s="57">
        <v>720.4</v>
      </c>
      <c r="D55" s="57"/>
      <c r="E55" s="57"/>
      <c r="F55" s="57">
        <f t="shared" si="3"/>
        <v>720.4</v>
      </c>
      <c r="G55" s="56">
        <f t="shared" si="7"/>
        <v>1.047638046290288E-2</v>
      </c>
      <c r="H55" s="54">
        <f t="shared" si="1"/>
        <v>38.5530801034826</v>
      </c>
      <c r="I55" s="54">
        <f t="shared" si="4"/>
        <v>8.4816776227661723</v>
      </c>
      <c r="J55" s="54">
        <f t="shared" si="2"/>
        <v>16.847696005221895</v>
      </c>
      <c r="K55" s="54">
        <v>2.0346349861842659</v>
      </c>
      <c r="L55" s="56">
        <f t="shared" si="5"/>
        <v>9.1500678397633164E-2</v>
      </c>
    </row>
    <row r="56" spans="1:12" x14ac:dyDescent="0.2">
      <c r="A56" s="78">
        <f t="shared" si="6"/>
        <v>51</v>
      </c>
      <c r="B56" s="57" t="s">
        <v>547</v>
      </c>
      <c r="C56" s="57">
        <v>191</v>
      </c>
      <c r="D56" s="57"/>
      <c r="E56" s="57">
        <v>101.5</v>
      </c>
      <c r="F56" s="57">
        <f t="shared" si="3"/>
        <v>292.5</v>
      </c>
      <c r="G56" s="56">
        <f t="shared" si="7"/>
        <v>4.2536664150459357E-3</v>
      </c>
      <c r="H56" s="54">
        <f t="shared" si="1"/>
        <v>15.653492407369043</v>
      </c>
      <c r="I56" s="54">
        <f t="shared" si="4"/>
        <v>3.4437683296211894</v>
      </c>
      <c r="J56" s="54">
        <f t="shared" si="2"/>
        <v>6.8405761820202722</v>
      </c>
      <c r="K56" s="54">
        <v>0.53944375674791056</v>
      </c>
      <c r="L56" s="56">
        <f t="shared" si="5"/>
        <v>9.0520617694900565E-2</v>
      </c>
    </row>
    <row r="57" spans="1:12" x14ac:dyDescent="0.2">
      <c r="A57" s="78">
        <f t="shared" si="6"/>
        <v>52</v>
      </c>
      <c r="B57" s="57" t="s">
        <v>548</v>
      </c>
      <c r="C57" s="57">
        <v>936.65</v>
      </c>
      <c r="D57" s="57">
        <v>28.5</v>
      </c>
      <c r="E57" s="57"/>
      <c r="F57" s="57">
        <f t="shared" si="3"/>
        <v>965.15</v>
      </c>
      <c r="G57" s="56">
        <f t="shared" si="7"/>
        <v>1.4035644924723367E-2</v>
      </c>
      <c r="H57" s="54">
        <f t="shared" si="1"/>
        <v>51.65117332298199</v>
      </c>
      <c r="I57" s="54">
        <f t="shared" si="4"/>
        <v>11.363258131056037</v>
      </c>
      <c r="J57" s="54">
        <f t="shared" si="2"/>
        <v>22.571562742143129</v>
      </c>
      <c r="K57" s="54">
        <v>2.6453926427116778</v>
      </c>
      <c r="L57" s="56">
        <f t="shared" si="5"/>
        <v>9.141727901247769E-2</v>
      </c>
    </row>
    <row r="58" spans="1:12" x14ac:dyDescent="0.2">
      <c r="A58" s="78">
        <f t="shared" si="6"/>
        <v>53</v>
      </c>
      <c r="B58" s="57" t="s">
        <v>549</v>
      </c>
      <c r="C58" s="57">
        <v>349.5</v>
      </c>
      <c r="D58" s="57"/>
      <c r="E58" s="57">
        <v>62.7</v>
      </c>
      <c r="F58" s="57">
        <f t="shared" si="3"/>
        <v>412.2</v>
      </c>
      <c r="G58" s="56">
        <f t="shared" si="7"/>
        <v>5.9943975941262728E-3</v>
      </c>
      <c r="H58" s="54">
        <f t="shared" si="1"/>
        <v>22.059383146384683</v>
      </c>
      <c r="I58" s="54">
        <f t="shared" si="4"/>
        <v>4.8530642922046301</v>
      </c>
      <c r="J58" s="54">
        <f t="shared" si="2"/>
        <v>9.6399504349701068</v>
      </c>
      <c r="K58" s="54">
        <v>0.98709734546279981</v>
      </c>
      <c r="L58" s="56">
        <f t="shared" si="5"/>
        <v>9.1071070400345011E-2</v>
      </c>
    </row>
    <row r="59" spans="1:12" x14ac:dyDescent="0.2">
      <c r="A59" s="78">
        <f t="shared" si="6"/>
        <v>54</v>
      </c>
      <c r="B59" s="57" t="s">
        <v>550</v>
      </c>
      <c r="C59" s="57">
        <v>878.9</v>
      </c>
      <c r="D59" s="57">
        <v>93.3</v>
      </c>
      <c r="E59" s="57"/>
      <c r="F59" s="57">
        <f t="shared" si="3"/>
        <v>972.19999999999993</v>
      </c>
      <c r="G59" s="56">
        <f t="shared" si="7"/>
        <v>1.4138169192162936E-2</v>
      </c>
      <c r="H59" s="54">
        <f t="shared" si="1"/>
        <v>52.028462627159605</v>
      </c>
      <c r="I59" s="54">
        <f t="shared" si="4"/>
        <v>11.446261777975113</v>
      </c>
      <c r="J59" s="54">
        <f t="shared" si="2"/>
        <v>22.736438168068748</v>
      </c>
      <c r="K59" s="54">
        <v>2.4822885748991554</v>
      </c>
      <c r="L59" s="56">
        <f t="shared" si="5"/>
        <v>9.1229635001134166E-2</v>
      </c>
    </row>
    <row r="60" spans="1:12" x14ac:dyDescent="0.2">
      <c r="A60" s="78">
        <f t="shared" si="6"/>
        <v>55</v>
      </c>
      <c r="B60" s="57" t="s">
        <v>551</v>
      </c>
      <c r="C60" s="57">
        <v>498.3</v>
      </c>
      <c r="D60" s="57"/>
      <c r="E60" s="57"/>
      <c r="F60" s="57">
        <f t="shared" si="3"/>
        <v>498.3</v>
      </c>
      <c r="G60" s="56">
        <f t="shared" si="7"/>
        <v>7.2465024773244093E-3</v>
      </c>
      <c r="H60" s="54">
        <f t="shared" si="1"/>
        <v>26.667129116553827</v>
      </c>
      <c r="I60" s="54">
        <f t="shared" si="4"/>
        <v>5.8667684056418423</v>
      </c>
      <c r="J60" s="54">
        <f t="shared" si="2"/>
        <v>11.653535423934022</v>
      </c>
      <c r="K60" s="54">
        <v>1.4073550994109105</v>
      </c>
      <c r="L60" s="56">
        <f t="shared" si="5"/>
        <v>9.1500678397633178E-2</v>
      </c>
    </row>
    <row r="61" spans="1:12" x14ac:dyDescent="0.2">
      <c r="A61" s="78">
        <f t="shared" si="6"/>
        <v>56</v>
      </c>
      <c r="B61" s="57" t="s">
        <v>552</v>
      </c>
      <c r="C61" s="57">
        <v>478.1</v>
      </c>
      <c r="D61" s="57"/>
      <c r="E61" s="57"/>
      <c r="F61" s="57">
        <f t="shared" si="3"/>
        <v>478.1</v>
      </c>
      <c r="G61" s="56">
        <f t="shared" si="7"/>
        <v>6.9527450018238013E-3</v>
      </c>
      <c r="H61" s="54">
        <f t="shared" si="1"/>
        <v>25.586101606711587</v>
      </c>
      <c r="I61" s="54">
        <f t="shared" si="4"/>
        <v>5.6289423534765488</v>
      </c>
      <c r="J61" s="54">
        <f t="shared" si="2"/>
        <v>11.181126402132964</v>
      </c>
      <c r="K61" s="54">
        <v>1.3503039795873093</v>
      </c>
      <c r="L61" s="56">
        <f t="shared" si="5"/>
        <v>9.1500678397633151E-2</v>
      </c>
    </row>
    <row r="62" spans="1:12" x14ac:dyDescent="0.2">
      <c r="A62" s="78">
        <f t="shared" si="6"/>
        <v>57</v>
      </c>
      <c r="B62" s="57" t="s">
        <v>553</v>
      </c>
      <c r="C62" s="57">
        <v>429.3</v>
      </c>
      <c r="D62" s="57">
        <v>34.299999999999997</v>
      </c>
      <c r="E62" s="57"/>
      <c r="F62" s="57">
        <f t="shared" si="3"/>
        <v>463.6</v>
      </c>
      <c r="G62" s="56">
        <f t="shared" si="7"/>
        <v>6.7418794872317811E-3</v>
      </c>
      <c r="H62" s="54">
        <f t="shared" si="1"/>
        <v>24.810116513012954</v>
      </c>
      <c r="I62" s="54">
        <f t="shared" si="4"/>
        <v>5.4582256328628498</v>
      </c>
      <c r="J62" s="54">
        <f t="shared" si="2"/>
        <v>10.842020916186661</v>
      </c>
      <c r="K62" s="54">
        <v>1.2124775118946494</v>
      </c>
      <c r="L62" s="56">
        <f t="shared" si="5"/>
        <v>9.1291718235455357E-2</v>
      </c>
    </row>
    <row r="63" spans="1:12" x14ac:dyDescent="0.2">
      <c r="A63" s="78">
        <f t="shared" si="6"/>
        <v>58</v>
      </c>
      <c r="B63" s="57" t="s">
        <v>554</v>
      </c>
      <c r="C63" s="57">
        <v>1630.6</v>
      </c>
      <c r="D63" s="57"/>
      <c r="E63" s="57">
        <v>228.3</v>
      </c>
      <c r="F63" s="57">
        <f t="shared" si="3"/>
        <v>1858.8999999999999</v>
      </c>
      <c r="G63" s="56">
        <f t="shared" si="7"/>
        <v>2.7032958970697057E-2</v>
      </c>
      <c r="H63" s="54">
        <f t="shared" si="1"/>
        <v>99.481289012165163</v>
      </c>
      <c r="I63" s="54">
        <f t="shared" si="4"/>
        <v>21.885883582676335</v>
      </c>
      <c r="J63" s="54">
        <f t="shared" si="2"/>
        <v>43.473323298316174</v>
      </c>
      <c r="K63" s="54">
        <v>4.6053245536813776</v>
      </c>
      <c r="L63" s="56">
        <f t="shared" si="5"/>
        <v>9.1153811634213266E-2</v>
      </c>
    </row>
    <row r="64" spans="1:12" x14ac:dyDescent="0.2">
      <c r="A64" s="78">
        <f t="shared" si="6"/>
        <v>59</v>
      </c>
      <c r="B64" s="57" t="s">
        <v>555</v>
      </c>
      <c r="C64" s="57">
        <v>584.88</v>
      </c>
      <c r="D64" s="57">
        <v>40.700000000000003</v>
      </c>
      <c r="E64" s="57"/>
      <c r="F64" s="57">
        <f t="shared" si="3"/>
        <v>625.58000000000004</v>
      </c>
      <c r="G64" s="56">
        <f t="shared" si="7"/>
        <v>9.0974654219638865E-3</v>
      </c>
      <c r="H64" s="54">
        <f t="shared" si="1"/>
        <v>33.478672752827102</v>
      </c>
      <c r="I64" s="54">
        <f t="shared" si="4"/>
        <v>7.3653080056219622</v>
      </c>
      <c r="J64" s="54">
        <f t="shared" si="2"/>
        <v>14.630179992985443</v>
      </c>
      <c r="K64" s="54">
        <v>1.6518841070508796</v>
      </c>
      <c r="L64" s="56">
        <f t="shared" si="5"/>
        <v>9.1316929662849503E-2</v>
      </c>
    </row>
    <row r="65" spans="1:12" x14ac:dyDescent="0.2">
      <c r="A65" s="78">
        <f t="shared" si="6"/>
        <v>60</v>
      </c>
      <c r="B65" s="57" t="s">
        <v>556</v>
      </c>
      <c r="C65" s="57">
        <v>444.85</v>
      </c>
      <c r="D65" s="57"/>
      <c r="E65" s="57"/>
      <c r="F65" s="57">
        <f t="shared" si="3"/>
        <v>444.85</v>
      </c>
      <c r="G65" s="56">
        <f t="shared" si="7"/>
        <v>6.4692085631903751E-3</v>
      </c>
      <c r="H65" s="54">
        <f t="shared" si="1"/>
        <v>23.806687512540581</v>
      </c>
      <c r="I65" s="54">
        <f t="shared" si="4"/>
        <v>5.2374712527589278</v>
      </c>
      <c r="J65" s="54">
        <f t="shared" si="2"/>
        <v>10.403522442980234</v>
      </c>
      <c r="K65" s="54">
        <v>1.256395576907372</v>
      </c>
      <c r="L65" s="56">
        <f t="shared" si="5"/>
        <v>9.1500678397633164E-2</v>
      </c>
    </row>
    <row r="66" spans="1:12" x14ac:dyDescent="0.2">
      <c r="A66" s="78">
        <f t="shared" si="6"/>
        <v>61</v>
      </c>
      <c r="B66" s="57" t="s">
        <v>557</v>
      </c>
      <c r="C66" s="57">
        <v>550.70000000000005</v>
      </c>
      <c r="D66" s="57"/>
      <c r="E66" s="57"/>
      <c r="F66" s="57">
        <f t="shared" si="3"/>
        <v>550.70000000000005</v>
      </c>
      <c r="G66" s="56">
        <f t="shared" si="7"/>
        <v>8.0085268197121265E-3</v>
      </c>
      <c r="H66" s="54">
        <f t="shared" si="1"/>
        <v>29.471378696540626</v>
      </c>
      <c r="I66" s="54">
        <f t="shared" si="4"/>
        <v>6.4837033132389381</v>
      </c>
      <c r="J66" s="54">
        <f t="shared" si="2"/>
        <v>12.878992490388253</v>
      </c>
      <c r="K66" s="54">
        <v>1.5553490934087666</v>
      </c>
      <c r="L66" s="56">
        <f t="shared" si="5"/>
        <v>9.1500678397633151E-2</v>
      </c>
    </row>
    <row r="67" spans="1:12" x14ac:dyDescent="0.2">
      <c r="A67" s="78">
        <f t="shared" si="6"/>
        <v>62</v>
      </c>
      <c r="B67" s="57" t="s">
        <v>558</v>
      </c>
      <c r="C67" s="57">
        <v>213.7</v>
      </c>
      <c r="D67" s="57"/>
      <c r="E67" s="57"/>
      <c r="F67" s="57">
        <f t="shared" si="3"/>
        <v>213.7</v>
      </c>
      <c r="G67" s="56">
        <f t="shared" si="7"/>
        <v>3.1077214116079195E-3</v>
      </c>
      <c r="H67" s="54">
        <f t="shared" si="1"/>
        <v>11.436414794717145</v>
      </c>
      <c r="I67" s="54">
        <f t="shared" si="4"/>
        <v>2.516011254837772</v>
      </c>
      <c r="J67" s="54">
        <f t="shared" si="2"/>
        <v>4.9977132652913925</v>
      </c>
      <c r="K67" s="54">
        <v>0.60355565872789785</v>
      </c>
      <c r="L67" s="56">
        <f t="shared" si="5"/>
        <v>9.1500678397633164E-2</v>
      </c>
    </row>
    <row r="68" spans="1:12" x14ac:dyDescent="0.2">
      <c r="A68" s="78">
        <f t="shared" si="6"/>
        <v>63</v>
      </c>
      <c r="B68" s="57" t="s">
        <v>559</v>
      </c>
      <c r="C68" s="57">
        <v>537.54999999999995</v>
      </c>
      <c r="D68" s="57"/>
      <c r="E68" s="57"/>
      <c r="F68" s="57">
        <f t="shared" si="3"/>
        <v>537.54999999999995</v>
      </c>
      <c r="G68" s="56">
        <f t="shared" si="7"/>
        <v>7.8172936116510851E-3</v>
      </c>
      <c r="H68" s="54">
        <f t="shared" si="1"/>
        <v>28.767640490875994</v>
      </c>
      <c r="I68" s="54">
        <f t="shared" si="4"/>
        <v>6.3288809079927191</v>
      </c>
      <c r="J68" s="54">
        <f t="shared" si="2"/>
        <v>12.57145889451281</v>
      </c>
      <c r="K68" s="54">
        <v>1.5182093792661746</v>
      </c>
      <c r="L68" s="56">
        <f t="shared" si="5"/>
        <v>9.1500678397633164E-2</v>
      </c>
    </row>
    <row r="69" spans="1:12" x14ac:dyDescent="0.2">
      <c r="A69" s="78">
        <f t="shared" si="6"/>
        <v>64</v>
      </c>
      <c r="B69" s="57" t="s">
        <v>560</v>
      </c>
      <c r="C69" s="57">
        <v>467.1</v>
      </c>
      <c r="D69" s="57"/>
      <c r="E69" s="57">
        <v>80.8</v>
      </c>
      <c r="F69" s="57">
        <f t="shared" si="3"/>
        <v>547.9</v>
      </c>
      <c r="G69" s="56">
        <f t="shared" si="7"/>
        <v>7.967807961721942E-3</v>
      </c>
      <c r="H69" s="54">
        <f t="shared" si="1"/>
        <v>29.321533299136746</v>
      </c>
      <c r="I69" s="54">
        <f t="shared" si="4"/>
        <v>6.450737325810084</v>
      </c>
      <c r="J69" s="54">
        <f t="shared" si="2"/>
        <v>12.813510051722758</v>
      </c>
      <c r="K69" s="54">
        <v>1.3192365380992099</v>
      </c>
      <c r="L69" s="56">
        <f t="shared" si="5"/>
        <v>9.1084170861049099E-2</v>
      </c>
    </row>
    <row r="70" spans="1:12" x14ac:dyDescent="0.2">
      <c r="A70" s="78">
        <f t="shared" si="6"/>
        <v>65</v>
      </c>
      <c r="B70" s="57" t="s">
        <v>561</v>
      </c>
      <c r="C70" s="57">
        <v>430.8</v>
      </c>
      <c r="D70" s="57"/>
      <c r="E70" s="57"/>
      <c r="F70" s="57">
        <f t="shared" si="3"/>
        <v>430.8</v>
      </c>
      <c r="G70" s="56">
        <f t="shared" si="7"/>
        <v>6.2648871507753473E-3</v>
      </c>
      <c r="H70" s="54">
        <f t="shared" ref="H70:H133" si="8">G70*3680</f>
        <v>23.054784714853277</v>
      </c>
      <c r="I70" s="54">
        <f t="shared" si="4"/>
        <v>5.0720526372677206</v>
      </c>
      <c r="J70" s="54">
        <f t="shared" ref="J70:J133" si="9">H70*0.437</f>
        <v>10.074940920390882</v>
      </c>
      <c r="K70" s="54">
        <v>1.2167139811884811</v>
      </c>
      <c r="L70" s="56">
        <f t="shared" si="5"/>
        <v>9.1500678397633151E-2</v>
      </c>
    </row>
    <row r="71" spans="1:12" x14ac:dyDescent="0.2">
      <c r="A71" s="78">
        <f t="shared" si="6"/>
        <v>66</v>
      </c>
      <c r="B71" s="57" t="s">
        <v>562</v>
      </c>
      <c r="C71" s="57">
        <v>487.85</v>
      </c>
      <c r="D71" s="57"/>
      <c r="E71" s="57"/>
      <c r="F71" s="57">
        <f t="shared" ref="F71:F132" si="10">C71+D71+E71</f>
        <v>487.85</v>
      </c>
      <c r="G71" s="56">
        <f t="shared" si="7"/>
        <v>7.0945338823253327E-3</v>
      </c>
      <c r="H71" s="54">
        <f t="shared" si="8"/>
        <v>26.107884686957224</v>
      </c>
      <c r="I71" s="54">
        <f t="shared" ref="I71:I132" si="11">H71*0.22</f>
        <v>5.7437346311305895</v>
      </c>
      <c r="J71" s="54">
        <f t="shared" si="9"/>
        <v>11.409145608200307</v>
      </c>
      <c r="K71" s="54">
        <v>1.3778410299972157</v>
      </c>
      <c r="L71" s="56">
        <f t="shared" ref="L71:L134" si="12">(H71+I71+J71+K71)/F71</f>
        <v>9.1500678397633151E-2</v>
      </c>
    </row>
    <row r="72" spans="1:12" x14ac:dyDescent="0.2">
      <c r="A72" s="78">
        <f t="shared" ref="A72:A135" si="13">A71+1</f>
        <v>67</v>
      </c>
      <c r="B72" s="57" t="s">
        <v>563</v>
      </c>
      <c r="C72" s="57">
        <v>2572.4</v>
      </c>
      <c r="D72" s="57"/>
      <c r="E72" s="57">
        <v>488</v>
      </c>
      <c r="F72" s="57">
        <f t="shared" si="10"/>
        <v>3060.4</v>
      </c>
      <c r="G72" s="56">
        <f t="shared" si="7"/>
        <v>4.4505711783270369E-2</v>
      </c>
      <c r="H72" s="54">
        <f t="shared" si="8"/>
        <v>163.78101936243496</v>
      </c>
      <c r="I72" s="54">
        <f t="shared" si="11"/>
        <v>36.031824259735693</v>
      </c>
      <c r="J72" s="54">
        <f t="shared" si="9"/>
        <v>71.572305461384076</v>
      </c>
      <c r="K72" s="54">
        <v>7.2652624076352117</v>
      </c>
      <c r="L72" s="56">
        <f t="shared" si="12"/>
        <v>9.1050323974379135E-2</v>
      </c>
    </row>
    <row r="73" spans="1:12" x14ac:dyDescent="0.2">
      <c r="A73" s="78">
        <f t="shared" si="13"/>
        <v>68</v>
      </c>
      <c r="B73" s="57" t="s">
        <v>564</v>
      </c>
      <c r="C73" s="57">
        <v>386.9</v>
      </c>
      <c r="D73" s="57"/>
      <c r="E73" s="57"/>
      <c r="F73" s="57">
        <f t="shared" si="10"/>
        <v>386.9</v>
      </c>
      <c r="G73" s="56">
        <f t="shared" ref="G73:G136" si="14">4/$F$387*F73</f>
        <v>5.6264736272864015E-3</v>
      </c>
      <c r="H73" s="54">
        <f t="shared" si="8"/>
        <v>20.705422948413958</v>
      </c>
      <c r="I73" s="54">
        <f t="shared" si="11"/>
        <v>4.5551930486510708</v>
      </c>
      <c r="J73" s="54">
        <f t="shared" si="9"/>
        <v>9.048269828456899</v>
      </c>
      <c r="K73" s="54">
        <v>1.0927266465223384</v>
      </c>
      <c r="L73" s="56">
        <f t="shared" si="12"/>
        <v>9.1500678397633151E-2</v>
      </c>
    </row>
    <row r="74" spans="1:12" x14ac:dyDescent="0.2">
      <c r="A74" s="78">
        <f t="shared" si="13"/>
        <v>69</v>
      </c>
      <c r="B74" s="57" t="s">
        <v>565</v>
      </c>
      <c r="C74" s="57">
        <v>902</v>
      </c>
      <c r="D74" s="57"/>
      <c r="E74" s="57"/>
      <c r="F74" s="57">
        <f t="shared" si="10"/>
        <v>902</v>
      </c>
      <c r="G74" s="56">
        <f t="shared" si="14"/>
        <v>1.3117289252551911E-2</v>
      </c>
      <c r="H74" s="54">
        <f t="shared" si="8"/>
        <v>48.271624449391034</v>
      </c>
      <c r="I74" s="54">
        <f t="shared" si="11"/>
        <v>10.619757378866028</v>
      </c>
      <c r="J74" s="54">
        <f t="shared" si="9"/>
        <v>21.094699884383882</v>
      </c>
      <c r="K74" s="54">
        <v>2.5475302020241646</v>
      </c>
      <c r="L74" s="56">
        <f t="shared" si="12"/>
        <v>9.1500678397633151E-2</v>
      </c>
    </row>
    <row r="75" spans="1:12" x14ac:dyDescent="0.2">
      <c r="A75" s="78">
        <f t="shared" si="13"/>
        <v>70</v>
      </c>
      <c r="B75" s="57" t="s">
        <v>566</v>
      </c>
      <c r="C75" s="57">
        <v>659.8</v>
      </c>
      <c r="D75" s="57">
        <v>57.3</v>
      </c>
      <c r="E75" s="57"/>
      <c r="F75" s="57">
        <f t="shared" si="10"/>
        <v>717.09999999999991</v>
      </c>
      <c r="G75" s="56">
        <f t="shared" si="14"/>
        <v>1.0428390380271589E-2</v>
      </c>
      <c r="H75" s="54">
        <f t="shared" si="8"/>
        <v>38.376476599399446</v>
      </c>
      <c r="I75" s="54">
        <f t="shared" si="11"/>
        <v>8.4428248518678775</v>
      </c>
      <c r="J75" s="54">
        <f t="shared" si="9"/>
        <v>16.770520273937557</v>
      </c>
      <c r="K75" s="54">
        <v>1.8634816267134628</v>
      </c>
      <c r="L75" s="56">
        <f t="shared" si="12"/>
        <v>9.1275001188004939E-2</v>
      </c>
    </row>
    <row r="76" spans="1:12" x14ac:dyDescent="0.2">
      <c r="A76" s="78">
        <f t="shared" si="13"/>
        <v>71</v>
      </c>
      <c r="B76" s="57" t="s">
        <v>567</v>
      </c>
      <c r="C76" s="57">
        <v>542.70000000000005</v>
      </c>
      <c r="D76" s="57"/>
      <c r="E76" s="57"/>
      <c r="F76" s="57">
        <f t="shared" si="10"/>
        <v>542.70000000000005</v>
      </c>
      <c r="G76" s="56">
        <f t="shared" si="14"/>
        <v>7.8921872254544608E-3</v>
      </c>
      <c r="H76" s="54">
        <f t="shared" si="8"/>
        <v>29.043248989672417</v>
      </c>
      <c r="I76" s="54">
        <f t="shared" si="11"/>
        <v>6.389514777727932</v>
      </c>
      <c r="J76" s="54">
        <f t="shared" si="9"/>
        <v>12.691899808486847</v>
      </c>
      <c r="K76" s="54">
        <v>1.5327545905083304</v>
      </c>
      <c r="L76" s="56">
        <f t="shared" si="12"/>
        <v>9.1500678397633164E-2</v>
      </c>
    </row>
    <row r="77" spans="1:12" x14ac:dyDescent="0.2">
      <c r="A77" s="78">
        <f t="shared" si="13"/>
        <v>72</v>
      </c>
      <c r="B77" s="57" t="s">
        <v>568</v>
      </c>
      <c r="C77" s="57">
        <v>605.70000000000005</v>
      </c>
      <c r="D77" s="57"/>
      <c r="E77" s="57">
        <v>19</v>
      </c>
      <c r="F77" s="57">
        <f t="shared" si="10"/>
        <v>624.70000000000005</v>
      </c>
      <c r="G77" s="56">
        <f t="shared" si="14"/>
        <v>9.0846680665955422E-3</v>
      </c>
      <c r="H77" s="54">
        <f t="shared" si="8"/>
        <v>33.431578485071597</v>
      </c>
      <c r="I77" s="54">
        <f t="shared" si="11"/>
        <v>7.3549472667157518</v>
      </c>
      <c r="J77" s="54">
        <f t="shared" si="9"/>
        <v>14.609599797976287</v>
      </c>
      <c r="K77" s="54">
        <v>1.7106863008492648</v>
      </c>
      <c r="L77" s="56">
        <f t="shared" si="12"/>
        <v>9.1414778054446783E-2</v>
      </c>
    </row>
    <row r="78" spans="1:12" x14ac:dyDescent="0.2">
      <c r="A78" s="78">
        <f t="shared" si="13"/>
        <v>73</v>
      </c>
      <c r="B78" s="57" t="s">
        <v>569</v>
      </c>
      <c r="C78" s="57">
        <v>1311.1</v>
      </c>
      <c r="D78" s="57"/>
      <c r="E78" s="57">
        <v>43.3</v>
      </c>
      <c r="F78" s="57">
        <f t="shared" si="10"/>
        <v>1354.3999999999999</v>
      </c>
      <c r="G78" s="56">
        <f t="shared" si="14"/>
        <v>1.9696293307822958E-2</v>
      </c>
      <c r="H78" s="54">
        <f t="shared" si="8"/>
        <v>72.48235937278848</v>
      </c>
      <c r="I78" s="54">
        <f t="shared" si="11"/>
        <v>15.946119062013466</v>
      </c>
      <c r="J78" s="54">
        <f t="shared" si="9"/>
        <v>31.674791045908567</v>
      </c>
      <c r="K78" s="54">
        <v>3.7029565940952129</v>
      </c>
      <c r="L78" s="56">
        <f t="shared" si="12"/>
        <v>9.1410385465745522E-2</v>
      </c>
    </row>
    <row r="79" spans="1:12" x14ac:dyDescent="0.2">
      <c r="A79" s="78">
        <f t="shared" si="13"/>
        <v>74</v>
      </c>
      <c r="B79" s="57" t="s">
        <v>570</v>
      </c>
      <c r="C79" s="57">
        <v>235.6</v>
      </c>
      <c r="D79" s="57"/>
      <c r="E79" s="57"/>
      <c r="F79" s="57">
        <f t="shared" si="10"/>
        <v>235.6</v>
      </c>
      <c r="G79" s="56">
        <f t="shared" si="14"/>
        <v>3.4262010508882817E-3</v>
      </c>
      <c r="H79" s="54">
        <f t="shared" si="8"/>
        <v>12.608419867268877</v>
      </c>
      <c r="I79" s="54">
        <f t="shared" si="11"/>
        <v>2.7738523707991529</v>
      </c>
      <c r="J79" s="54">
        <f t="shared" si="9"/>
        <v>5.5098794819964994</v>
      </c>
      <c r="K79" s="54">
        <v>0.66540811041784165</v>
      </c>
      <c r="L79" s="56">
        <f t="shared" si="12"/>
        <v>9.1500678397633164E-2</v>
      </c>
    </row>
    <row r="80" spans="1:12" x14ac:dyDescent="0.2">
      <c r="A80" s="78">
        <f t="shared" si="13"/>
        <v>75</v>
      </c>
      <c r="B80" s="57" t="s">
        <v>571</v>
      </c>
      <c r="C80" s="57">
        <v>666.3</v>
      </c>
      <c r="D80" s="57">
        <v>58.1</v>
      </c>
      <c r="E80" s="57"/>
      <c r="F80" s="57">
        <f t="shared" si="10"/>
        <v>724.4</v>
      </c>
      <c r="G80" s="56">
        <f t="shared" si="14"/>
        <v>1.0534550260031712E-2</v>
      </c>
      <c r="H80" s="54">
        <f t="shared" si="8"/>
        <v>38.767144956916695</v>
      </c>
      <c r="I80" s="54">
        <f t="shared" si="11"/>
        <v>8.5287718905216732</v>
      </c>
      <c r="J80" s="54">
        <f t="shared" si="9"/>
        <v>16.941242346172597</v>
      </c>
      <c r="K80" s="54">
        <v>1.8818396603200673</v>
      </c>
      <c r="L80" s="56">
        <f t="shared" si="12"/>
        <v>9.127415634170491E-2</v>
      </c>
    </row>
    <row r="81" spans="1:12" x14ac:dyDescent="0.2">
      <c r="A81" s="78">
        <f t="shared" si="13"/>
        <v>76</v>
      </c>
      <c r="B81" s="57" t="s">
        <v>572</v>
      </c>
      <c r="C81" s="57">
        <v>574.5</v>
      </c>
      <c r="D81" s="57"/>
      <c r="E81" s="57"/>
      <c r="F81" s="57">
        <f t="shared" si="10"/>
        <v>574.5</v>
      </c>
      <c r="G81" s="56">
        <f t="shared" si="14"/>
        <v>8.354637112628684E-3</v>
      </c>
      <c r="H81" s="54">
        <f t="shared" si="8"/>
        <v>30.745064574473556</v>
      </c>
      <c r="I81" s="54">
        <f t="shared" si="11"/>
        <v>6.7639142063841824</v>
      </c>
      <c r="J81" s="54">
        <f t="shared" si="9"/>
        <v>13.435593219044945</v>
      </c>
      <c r="K81" s="54">
        <v>1.6225677395375639</v>
      </c>
      <c r="L81" s="56">
        <f t="shared" si="12"/>
        <v>9.1500678397633164E-2</v>
      </c>
    </row>
    <row r="82" spans="1:12" x14ac:dyDescent="0.2">
      <c r="A82" s="78">
        <f t="shared" si="13"/>
        <v>77</v>
      </c>
      <c r="B82" s="57" t="s">
        <v>573</v>
      </c>
      <c r="C82" s="57">
        <v>656.4</v>
      </c>
      <c r="D82" s="57">
        <v>40.5</v>
      </c>
      <c r="E82" s="57"/>
      <c r="F82" s="57">
        <f t="shared" si="10"/>
        <v>696.9</v>
      </c>
      <c r="G82" s="56">
        <f t="shared" si="14"/>
        <v>1.0134632904770983E-2</v>
      </c>
      <c r="H82" s="54">
        <f t="shared" si="8"/>
        <v>37.295449089557216</v>
      </c>
      <c r="I82" s="54">
        <f t="shared" si="11"/>
        <v>8.2049987997025884</v>
      </c>
      <c r="J82" s="54">
        <f t="shared" si="9"/>
        <v>16.298111252136504</v>
      </c>
      <c r="K82" s="54">
        <v>1.8538789629807777</v>
      </c>
      <c r="L82" s="56">
        <f t="shared" si="12"/>
        <v>9.1336544847721468E-2</v>
      </c>
    </row>
    <row r="83" spans="1:12" x14ac:dyDescent="0.2">
      <c r="A83" s="78">
        <f t="shared" si="13"/>
        <v>78</v>
      </c>
      <c r="B83" s="57" t="s">
        <v>575</v>
      </c>
      <c r="C83" s="57">
        <v>560.6</v>
      </c>
      <c r="D83" s="57"/>
      <c r="E83" s="57">
        <v>38.4</v>
      </c>
      <c r="F83" s="57">
        <f t="shared" si="10"/>
        <v>599</v>
      </c>
      <c r="G83" s="56">
        <f t="shared" si="14"/>
        <v>8.7109271200427885E-3</v>
      </c>
      <c r="H83" s="54">
        <f t="shared" si="8"/>
        <v>32.056211801757463</v>
      </c>
      <c r="I83" s="54">
        <f t="shared" si="11"/>
        <v>7.0523665963866415</v>
      </c>
      <c r="J83" s="54">
        <f t="shared" si="9"/>
        <v>14.008564557368011</v>
      </c>
      <c r="K83" s="54">
        <v>1.583309790748056</v>
      </c>
      <c r="L83" s="56">
        <f t="shared" si="12"/>
        <v>9.1319620611452698E-2</v>
      </c>
    </row>
    <row r="84" spans="1:12" x14ac:dyDescent="0.2">
      <c r="A84" s="78">
        <f t="shared" si="13"/>
        <v>79</v>
      </c>
      <c r="B84" s="57" t="s">
        <v>576</v>
      </c>
      <c r="C84" s="57">
        <v>494.5</v>
      </c>
      <c r="D84" s="57"/>
      <c r="E84" s="57"/>
      <c r="F84" s="57">
        <f t="shared" si="10"/>
        <v>494.5</v>
      </c>
      <c r="G84" s="56">
        <f t="shared" si="14"/>
        <v>7.1912411700520177E-3</v>
      </c>
      <c r="H84" s="54">
        <f t="shared" si="8"/>
        <v>26.463767505791424</v>
      </c>
      <c r="I84" s="54">
        <f t="shared" si="11"/>
        <v>5.822028851274113</v>
      </c>
      <c r="J84" s="54">
        <f t="shared" si="9"/>
        <v>11.564666400030852</v>
      </c>
      <c r="K84" s="54">
        <v>1.3966227105332034</v>
      </c>
      <c r="L84" s="56">
        <f t="shared" si="12"/>
        <v>9.1500678397633137E-2</v>
      </c>
    </row>
    <row r="85" spans="1:12" x14ac:dyDescent="0.2">
      <c r="A85" s="78">
        <f t="shared" si="13"/>
        <v>80</v>
      </c>
      <c r="B85" s="57" t="s">
        <v>577</v>
      </c>
      <c r="C85" s="57">
        <v>719.5</v>
      </c>
      <c r="D85" s="57">
        <v>20.3</v>
      </c>
      <c r="E85" s="57"/>
      <c r="F85" s="57">
        <f t="shared" si="10"/>
        <v>739.8</v>
      </c>
      <c r="G85" s="56">
        <f t="shared" si="14"/>
        <v>1.0758503978977719E-2</v>
      </c>
      <c r="H85" s="54">
        <f t="shared" si="8"/>
        <v>39.591294642638005</v>
      </c>
      <c r="I85" s="54">
        <f t="shared" si="11"/>
        <v>8.7100848213803612</v>
      </c>
      <c r="J85" s="54">
        <f t="shared" si="9"/>
        <v>17.301395758832808</v>
      </c>
      <c r="K85" s="54">
        <v>2.0320931046079673</v>
      </c>
      <c r="L85" s="56">
        <f t="shared" si="12"/>
        <v>9.1423179680263783E-2</v>
      </c>
    </row>
    <row r="86" spans="1:12" x14ac:dyDescent="0.2">
      <c r="A86" s="78">
        <f t="shared" si="13"/>
        <v>81</v>
      </c>
      <c r="B86" s="57" t="s">
        <v>578</v>
      </c>
      <c r="C86" s="57">
        <v>673</v>
      </c>
      <c r="D86" s="57">
        <v>43.4</v>
      </c>
      <c r="E86" s="57"/>
      <c r="F86" s="57">
        <f t="shared" si="10"/>
        <v>716.4</v>
      </c>
      <c r="G86" s="56">
        <f t="shared" si="14"/>
        <v>1.0418210665774046E-2</v>
      </c>
      <c r="H86" s="54">
        <f t="shared" si="8"/>
        <v>38.33901525004849</v>
      </c>
      <c r="I86" s="54">
        <f t="shared" si="11"/>
        <v>8.4345833550106679</v>
      </c>
      <c r="J86" s="54">
        <f t="shared" si="9"/>
        <v>16.754149664271189</v>
      </c>
      <c r="K86" s="54">
        <v>1.9007625564991826</v>
      </c>
      <c r="L86" s="56">
        <f t="shared" si="12"/>
        <v>9.1329579600543748E-2</v>
      </c>
    </row>
    <row r="87" spans="1:12" x14ac:dyDescent="0.2">
      <c r="A87" s="78">
        <f t="shared" si="13"/>
        <v>82</v>
      </c>
      <c r="B87" s="57" t="s">
        <v>579</v>
      </c>
      <c r="C87" s="57">
        <v>628.5</v>
      </c>
      <c r="D87" s="57"/>
      <c r="E87" s="57"/>
      <c r="F87" s="57">
        <f t="shared" si="10"/>
        <v>628.5</v>
      </c>
      <c r="G87" s="56">
        <f t="shared" si="14"/>
        <v>9.1399293738679346E-3</v>
      </c>
      <c r="H87" s="54">
        <f t="shared" si="8"/>
        <v>33.634940095833997</v>
      </c>
      <c r="I87" s="54">
        <f t="shared" si="11"/>
        <v>7.3996868210834794</v>
      </c>
      <c r="J87" s="54">
        <f t="shared" si="9"/>
        <v>14.698468821879457</v>
      </c>
      <c r="K87" s="54">
        <v>1.7750806341155072</v>
      </c>
      <c r="L87" s="56">
        <f t="shared" si="12"/>
        <v>9.1500678397633151E-2</v>
      </c>
    </row>
    <row r="88" spans="1:12" x14ac:dyDescent="0.2">
      <c r="A88" s="78">
        <f t="shared" si="13"/>
        <v>83</v>
      </c>
      <c r="B88" s="57" t="s">
        <v>580</v>
      </c>
      <c r="C88" s="57">
        <v>1817.4</v>
      </c>
      <c r="D88" s="57">
        <v>90.8</v>
      </c>
      <c r="E88" s="57"/>
      <c r="F88" s="57">
        <f t="shared" si="10"/>
        <v>1908.2</v>
      </c>
      <c r="G88" s="56">
        <f t="shared" si="14"/>
        <v>2.774990172030993E-2</v>
      </c>
      <c r="H88" s="54">
        <f t="shared" si="8"/>
        <v>102.11963833074054</v>
      </c>
      <c r="I88" s="54">
        <f t="shared" si="11"/>
        <v>22.46632043276292</v>
      </c>
      <c r="J88" s="54">
        <f t="shared" si="9"/>
        <v>44.626281950533617</v>
      </c>
      <c r="K88" s="54">
        <v>5.1329061964065597</v>
      </c>
      <c r="L88" s="56">
        <f t="shared" si="12"/>
        <v>9.1366285981785783E-2</v>
      </c>
    </row>
    <row r="89" spans="1:12" x14ac:dyDescent="0.2">
      <c r="A89" s="78">
        <f t="shared" si="13"/>
        <v>84</v>
      </c>
      <c r="B89" s="57" t="s">
        <v>581</v>
      </c>
      <c r="C89" s="57">
        <v>872.9</v>
      </c>
      <c r="D89" s="57"/>
      <c r="E89" s="57">
        <v>66</v>
      </c>
      <c r="F89" s="57">
        <f t="shared" si="10"/>
        <v>938.9</v>
      </c>
      <c r="G89" s="56">
        <f t="shared" si="14"/>
        <v>1.3653905631065399E-2</v>
      </c>
      <c r="H89" s="54">
        <f t="shared" si="8"/>
        <v>50.246372722320665</v>
      </c>
      <c r="I89" s="54">
        <f t="shared" si="11"/>
        <v>11.054201998910546</v>
      </c>
      <c r="J89" s="54">
        <f t="shared" si="9"/>
        <v>21.957664879654132</v>
      </c>
      <c r="K89" s="54">
        <v>2.4653426977238282</v>
      </c>
      <c r="L89" s="56">
        <f t="shared" si="12"/>
        <v>9.1302143251261236E-2</v>
      </c>
    </row>
    <row r="90" spans="1:12" x14ac:dyDescent="0.2">
      <c r="A90" s="78">
        <f t="shared" si="13"/>
        <v>85</v>
      </c>
      <c r="B90" s="57" t="s">
        <v>582</v>
      </c>
      <c r="C90" s="57">
        <v>583.5</v>
      </c>
      <c r="D90" s="57"/>
      <c r="E90" s="57"/>
      <c r="F90" s="57">
        <f t="shared" si="10"/>
        <v>583.5</v>
      </c>
      <c r="G90" s="56">
        <f t="shared" si="14"/>
        <v>8.4855191561685594E-3</v>
      </c>
      <c r="H90" s="54">
        <f t="shared" si="8"/>
        <v>31.226710494700299</v>
      </c>
      <c r="I90" s="54">
        <f t="shared" si="11"/>
        <v>6.8698763088340655</v>
      </c>
      <c r="J90" s="54">
        <f t="shared" si="9"/>
        <v>13.64607248618403</v>
      </c>
      <c r="K90" s="54">
        <v>1.6479865553005542</v>
      </c>
      <c r="L90" s="56">
        <f t="shared" si="12"/>
        <v>9.1500678397633164E-2</v>
      </c>
    </row>
    <row r="91" spans="1:12" x14ac:dyDescent="0.2">
      <c r="A91" s="78">
        <f t="shared" si="13"/>
        <v>86</v>
      </c>
      <c r="B91" s="57" t="s">
        <v>583</v>
      </c>
      <c r="C91" s="57">
        <v>288.43</v>
      </c>
      <c r="D91" s="57"/>
      <c r="E91" s="57"/>
      <c r="F91" s="57">
        <f t="shared" si="10"/>
        <v>288.43</v>
      </c>
      <c r="G91" s="56">
        <f t="shared" si="14"/>
        <v>4.1944786464673482E-3</v>
      </c>
      <c r="H91" s="54">
        <f t="shared" si="8"/>
        <v>15.435681418999842</v>
      </c>
      <c r="I91" s="54">
        <f t="shared" si="11"/>
        <v>3.395849912179965</v>
      </c>
      <c r="J91" s="54">
        <f t="shared" si="9"/>
        <v>6.7453927801029305</v>
      </c>
      <c r="K91" s="54">
        <v>0.81461655894659613</v>
      </c>
      <c r="L91" s="56">
        <f t="shared" si="12"/>
        <v>9.1500678397633164E-2</v>
      </c>
    </row>
    <row r="92" spans="1:12" x14ac:dyDescent="0.2">
      <c r="A92" s="78">
        <f t="shared" si="13"/>
        <v>87</v>
      </c>
      <c r="B92" s="57" t="s">
        <v>584</v>
      </c>
      <c r="C92" s="57">
        <v>539.6</v>
      </c>
      <c r="D92" s="57"/>
      <c r="E92" s="57"/>
      <c r="F92" s="57">
        <f t="shared" si="10"/>
        <v>539.6</v>
      </c>
      <c r="G92" s="56">
        <f t="shared" si="14"/>
        <v>7.8471056326796136E-3</v>
      </c>
      <c r="H92" s="54">
        <f t="shared" si="8"/>
        <v>28.877348728260976</v>
      </c>
      <c r="I92" s="54">
        <f t="shared" si="11"/>
        <v>6.3530167202174148</v>
      </c>
      <c r="J92" s="54">
        <f t="shared" si="9"/>
        <v>12.619401394250046</v>
      </c>
      <c r="K92" s="54">
        <v>1.5239992206344115</v>
      </c>
      <c r="L92" s="56">
        <f t="shared" si="12"/>
        <v>9.1500678397633151E-2</v>
      </c>
    </row>
    <row r="93" spans="1:12" x14ac:dyDescent="0.2">
      <c r="A93" s="78">
        <f t="shared" si="13"/>
        <v>88</v>
      </c>
      <c r="B93" s="57" t="s">
        <v>585</v>
      </c>
      <c r="C93" s="57">
        <v>2006.4</v>
      </c>
      <c r="D93" s="57"/>
      <c r="E93" s="57"/>
      <c r="F93" s="57">
        <f t="shared" si="10"/>
        <v>2006.4</v>
      </c>
      <c r="G93" s="56">
        <f t="shared" si="14"/>
        <v>2.9177970239822791E-2</v>
      </c>
      <c r="H93" s="54">
        <f t="shared" si="8"/>
        <v>107.37493048254787</v>
      </c>
      <c r="I93" s="54">
        <f t="shared" si="11"/>
        <v>23.622484706160531</v>
      </c>
      <c r="J93" s="54">
        <f t="shared" si="9"/>
        <v>46.92284462087342</v>
      </c>
      <c r="K93" s="54">
        <v>5.6667013274293607</v>
      </c>
      <c r="L93" s="56">
        <f t="shared" si="12"/>
        <v>9.1500678397633151E-2</v>
      </c>
    </row>
    <row r="94" spans="1:12" x14ac:dyDescent="0.2">
      <c r="A94" s="78">
        <f t="shared" si="13"/>
        <v>89</v>
      </c>
      <c r="B94" s="57" t="s">
        <v>586</v>
      </c>
      <c r="C94" s="57">
        <v>3433.2</v>
      </c>
      <c r="D94" s="57">
        <v>78</v>
      </c>
      <c r="E94" s="57"/>
      <c r="F94" s="57">
        <f t="shared" si="10"/>
        <v>3511.2</v>
      </c>
      <c r="G94" s="56">
        <f t="shared" si="14"/>
        <v>5.1061447919689876E-2</v>
      </c>
      <c r="H94" s="54">
        <f t="shared" si="8"/>
        <v>187.90612834445875</v>
      </c>
      <c r="I94" s="54">
        <f t="shared" si="11"/>
        <v>41.339348235780925</v>
      </c>
      <c r="J94" s="54">
        <f t="shared" si="9"/>
        <v>82.114978086528467</v>
      </c>
      <c r="K94" s="54">
        <v>9.696430919722129</v>
      </c>
      <c r="L94" s="56">
        <f t="shared" si="12"/>
        <v>9.1437937339510778E-2</v>
      </c>
    </row>
    <row r="95" spans="1:12" x14ac:dyDescent="0.2">
      <c r="A95" s="78">
        <f t="shared" si="13"/>
        <v>90</v>
      </c>
      <c r="B95" s="57" t="s">
        <v>587</v>
      </c>
      <c r="C95" s="57">
        <v>416.5</v>
      </c>
      <c r="D95" s="57"/>
      <c r="E95" s="57">
        <v>27.3</v>
      </c>
      <c r="F95" s="57">
        <f t="shared" si="10"/>
        <v>443.8</v>
      </c>
      <c r="G95" s="56">
        <f t="shared" si="14"/>
        <v>6.4539389914440555E-3</v>
      </c>
      <c r="H95" s="54">
        <f t="shared" si="8"/>
        <v>23.750495488514126</v>
      </c>
      <c r="I95" s="54">
        <f t="shared" si="11"/>
        <v>5.2251090074731081</v>
      </c>
      <c r="J95" s="54">
        <f t="shared" si="9"/>
        <v>10.378966528480673</v>
      </c>
      <c r="K95" s="54">
        <v>1.1763263072539516</v>
      </c>
      <c r="L95" s="56">
        <f t="shared" si="12"/>
        <v>9.1326943063816723E-2</v>
      </c>
    </row>
    <row r="96" spans="1:12" x14ac:dyDescent="0.2">
      <c r="A96" s="78">
        <f t="shared" si="13"/>
        <v>91</v>
      </c>
      <c r="B96" s="57" t="s">
        <v>588</v>
      </c>
      <c r="C96" s="57">
        <v>514.9</v>
      </c>
      <c r="D96" s="57">
        <v>88.2</v>
      </c>
      <c r="E96" s="57"/>
      <c r="F96" s="57">
        <f t="shared" si="10"/>
        <v>603.1</v>
      </c>
      <c r="G96" s="56">
        <f t="shared" si="14"/>
        <v>8.7705511620998419E-3</v>
      </c>
      <c r="H96" s="54">
        <f t="shared" si="8"/>
        <v>32.275628276527421</v>
      </c>
      <c r="I96" s="54">
        <f t="shared" si="11"/>
        <v>7.100638220836033</v>
      </c>
      <c r="J96" s="54">
        <f t="shared" si="9"/>
        <v>14.104449556842482</v>
      </c>
      <c r="K96" s="54">
        <v>1.4542386929293152</v>
      </c>
      <c r="L96" s="56">
        <f t="shared" si="12"/>
        <v>9.1087638446584726E-2</v>
      </c>
    </row>
    <row r="97" spans="1:12" x14ac:dyDescent="0.2">
      <c r="A97" s="78">
        <f t="shared" si="13"/>
        <v>92</v>
      </c>
      <c r="B97" s="57" t="s">
        <v>589</v>
      </c>
      <c r="C97" s="57">
        <v>368.8</v>
      </c>
      <c r="D97" s="57">
        <v>30.4</v>
      </c>
      <c r="E97" s="57"/>
      <c r="F97" s="57">
        <f t="shared" si="10"/>
        <v>399.2</v>
      </c>
      <c r="G97" s="56">
        <f t="shared" si="14"/>
        <v>5.8053457534575645E-3</v>
      </c>
      <c r="H97" s="54">
        <f t="shared" si="8"/>
        <v>21.363672372723837</v>
      </c>
      <c r="I97" s="54">
        <f t="shared" si="11"/>
        <v>4.7000079219992443</v>
      </c>
      <c r="J97" s="54">
        <f t="shared" si="9"/>
        <v>9.3359248268803174</v>
      </c>
      <c r="K97" s="54">
        <v>1.0416065837101018</v>
      </c>
      <c r="L97" s="56">
        <f t="shared" si="12"/>
        <v>9.1285600464212177E-2</v>
      </c>
    </row>
    <row r="98" spans="1:12" x14ac:dyDescent="0.2">
      <c r="A98" s="78">
        <f t="shared" si="13"/>
        <v>93</v>
      </c>
      <c r="B98" s="57" t="s">
        <v>590</v>
      </c>
      <c r="C98" s="57">
        <v>939.1</v>
      </c>
      <c r="D98" s="57"/>
      <c r="E98" s="57"/>
      <c r="F98" s="57">
        <f t="shared" si="10"/>
        <v>939.1</v>
      </c>
      <c r="G98" s="56">
        <f t="shared" si="14"/>
        <v>1.365681412092184E-2</v>
      </c>
      <c r="H98" s="54">
        <f t="shared" si="8"/>
        <v>50.257075964992374</v>
      </c>
      <c r="I98" s="54">
        <f t="shared" si="11"/>
        <v>11.056556712298322</v>
      </c>
      <c r="J98" s="54">
        <f t="shared" si="9"/>
        <v>21.962342196701666</v>
      </c>
      <c r="K98" s="54">
        <v>2.6523122092249367</v>
      </c>
      <c r="L98" s="56">
        <f t="shared" si="12"/>
        <v>9.1500678397633151E-2</v>
      </c>
    </row>
    <row r="99" spans="1:12" x14ac:dyDescent="0.2">
      <c r="A99" s="78">
        <f t="shared" si="13"/>
        <v>94</v>
      </c>
      <c r="B99" s="57" t="s">
        <v>591</v>
      </c>
      <c r="C99" s="57">
        <v>455.8</v>
      </c>
      <c r="D99" s="57"/>
      <c r="E99" s="57"/>
      <c r="F99" s="57">
        <f t="shared" si="10"/>
        <v>455.8</v>
      </c>
      <c r="G99" s="56">
        <f t="shared" si="14"/>
        <v>6.6284483828305558E-3</v>
      </c>
      <c r="H99" s="54">
        <f t="shared" si="8"/>
        <v>24.392690048816444</v>
      </c>
      <c r="I99" s="54">
        <f t="shared" si="11"/>
        <v>5.3663918107396178</v>
      </c>
      <c r="J99" s="54">
        <f t="shared" si="9"/>
        <v>10.659605551332787</v>
      </c>
      <c r="K99" s="54">
        <v>1.2873218027523439</v>
      </c>
      <c r="L99" s="56">
        <f t="shared" si="12"/>
        <v>9.1500678397633164E-2</v>
      </c>
    </row>
    <row r="100" spans="1:12" x14ac:dyDescent="0.2">
      <c r="A100" s="78">
        <f t="shared" si="13"/>
        <v>95</v>
      </c>
      <c r="B100" s="57" t="s">
        <v>592</v>
      </c>
      <c r="C100" s="57">
        <v>592.29999999999995</v>
      </c>
      <c r="D100" s="57"/>
      <c r="E100" s="57"/>
      <c r="F100" s="57">
        <f t="shared" si="10"/>
        <v>592.29999999999995</v>
      </c>
      <c r="G100" s="56">
        <f t="shared" si="14"/>
        <v>8.6134927098519918E-3</v>
      </c>
      <c r="H100" s="54">
        <f t="shared" si="8"/>
        <v>31.697653172255329</v>
      </c>
      <c r="I100" s="54">
        <f t="shared" si="11"/>
        <v>6.9734836978961727</v>
      </c>
      <c r="J100" s="54">
        <f t="shared" si="9"/>
        <v>13.851874436275578</v>
      </c>
      <c r="K100" s="54">
        <v>1.6728405084910336</v>
      </c>
      <c r="L100" s="56">
        <f t="shared" si="12"/>
        <v>9.1500678397633151E-2</v>
      </c>
    </row>
    <row r="101" spans="1:12" x14ac:dyDescent="0.2">
      <c r="A101" s="78">
        <f t="shared" si="13"/>
        <v>96</v>
      </c>
      <c r="B101" s="57" t="s">
        <v>593</v>
      </c>
      <c r="C101" s="57">
        <v>636.6</v>
      </c>
      <c r="D101" s="57"/>
      <c r="E101" s="57"/>
      <c r="F101" s="57">
        <f t="shared" si="10"/>
        <v>636.6</v>
      </c>
      <c r="G101" s="56">
        <f t="shared" si="14"/>
        <v>9.2577232130538218E-3</v>
      </c>
      <c r="H101" s="54">
        <f t="shared" si="8"/>
        <v>34.068421424038064</v>
      </c>
      <c r="I101" s="54">
        <f t="shared" si="11"/>
        <v>7.4950527132883744</v>
      </c>
      <c r="J101" s="54">
        <f t="shared" si="9"/>
        <v>14.887900162304634</v>
      </c>
      <c r="K101" s="54">
        <v>1.7979575683021984</v>
      </c>
      <c r="L101" s="56">
        <f t="shared" si="12"/>
        <v>9.1500678397633151E-2</v>
      </c>
    </row>
    <row r="102" spans="1:12" x14ac:dyDescent="0.2">
      <c r="A102" s="78">
        <f t="shared" si="13"/>
        <v>97</v>
      </c>
      <c r="B102" s="57" t="s">
        <v>594</v>
      </c>
      <c r="C102" s="57">
        <v>335</v>
      </c>
      <c r="D102" s="57"/>
      <c r="E102" s="57">
        <v>55.3</v>
      </c>
      <c r="F102" s="57">
        <f t="shared" si="10"/>
        <v>390.3</v>
      </c>
      <c r="G102" s="56">
        <f t="shared" si="14"/>
        <v>5.6759179548459106E-3</v>
      </c>
      <c r="H102" s="54">
        <f t="shared" si="8"/>
        <v>20.887378073832952</v>
      </c>
      <c r="I102" s="54">
        <f t="shared" si="11"/>
        <v>4.5952231762432492</v>
      </c>
      <c r="J102" s="54">
        <f t="shared" si="9"/>
        <v>9.1277842182650009</v>
      </c>
      <c r="K102" s="54">
        <v>0.94614480895575948</v>
      </c>
      <c r="L102" s="56">
        <f t="shared" si="12"/>
        <v>9.110051313681003E-2</v>
      </c>
    </row>
    <row r="103" spans="1:12" x14ac:dyDescent="0.2">
      <c r="A103" s="78">
        <f t="shared" si="13"/>
        <v>98</v>
      </c>
      <c r="B103" s="57" t="s">
        <v>595</v>
      </c>
      <c r="C103" s="57">
        <v>784</v>
      </c>
      <c r="D103" s="57"/>
      <c r="E103" s="57"/>
      <c r="F103" s="57">
        <f t="shared" si="10"/>
        <v>784</v>
      </c>
      <c r="G103" s="56">
        <f t="shared" si="14"/>
        <v>1.1401280237251329E-2</v>
      </c>
      <c r="H103" s="54">
        <f t="shared" si="8"/>
        <v>41.956711273084892</v>
      </c>
      <c r="I103" s="54">
        <f t="shared" si="11"/>
        <v>9.2304764800786767</v>
      </c>
      <c r="J103" s="54">
        <f t="shared" si="9"/>
        <v>18.335082826338098</v>
      </c>
      <c r="K103" s="54">
        <v>2.2142612842427329</v>
      </c>
      <c r="L103" s="56">
        <f t="shared" si="12"/>
        <v>9.1500678397633164E-2</v>
      </c>
    </row>
    <row r="104" spans="1:12" x14ac:dyDescent="0.2">
      <c r="A104" s="78">
        <f t="shared" si="13"/>
        <v>99</v>
      </c>
      <c r="B104" s="57" t="s">
        <v>596</v>
      </c>
      <c r="C104" s="57">
        <v>324.2</v>
      </c>
      <c r="D104" s="57"/>
      <c r="E104" s="57">
        <v>31.1</v>
      </c>
      <c r="F104" s="57">
        <f t="shared" si="10"/>
        <v>355.3</v>
      </c>
      <c r="G104" s="56">
        <f t="shared" si="14"/>
        <v>5.1669322299686187E-3</v>
      </c>
      <c r="H104" s="54">
        <f t="shared" si="8"/>
        <v>19.014310606284518</v>
      </c>
      <c r="I104" s="54">
        <f t="shared" si="11"/>
        <v>4.1831483333825936</v>
      </c>
      <c r="J104" s="54">
        <f t="shared" si="9"/>
        <v>8.3092537349463349</v>
      </c>
      <c r="K104" s="54">
        <v>0.91564223004017087</v>
      </c>
      <c r="L104" s="56">
        <f t="shared" si="12"/>
        <v>9.12534615948596E-2</v>
      </c>
    </row>
    <row r="105" spans="1:12" x14ac:dyDescent="0.2">
      <c r="A105" s="78">
        <f t="shared" si="13"/>
        <v>100</v>
      </c>
      <c r="B105" s="57" t="s">
        <v>597</v>
      </c>
      <c r="C105" s="57">
        <v>767.05</v>
      </c>
      <c r="D105" s="57"/>
      <c r="E105" s="57"/>
      <c r="F105" s="57">
        <f t="shared" si="10"/>
        <v>767.05</v>
      </c>
      <c r="G105" s="56">
        <f t="shared" si="14"/>
        <v>1.1154785721917897E-2</v>
      </c>
      <c r="H105" s="54">
        <f t="shared" si="8"/>
        <v>41.049611456657864</v>
      </c>
      <c r="I105" s="54">
        <f t="shared" si="11"/>
        <v>9.0309145204647301</v>
      </c>
      <c r="J105" s="54">
        <f t="shared" si="9"/>
        <v>17.938680206559486</v>
      </c>
      <c r="K105" s="54">
        <v>2.1663891812224336</v>
      </c>
      <c r="L105" s="56">
        <f t="shared" si="12"/>
        <v>9.1500678397633151E-2</v>
      </c>
    </row>
    <row r="106" spans="1:12" x14ac:dyDescent="0.2">
      <c r="A106" s="78">
        <f t="shared" si="13"/>
        <v>101</v>
      </c>
      <c r="B106" s="57" t="s">
        <v>598</v>
      </c>
      <c r="C106" s="57">
        <v>364.8</v>
      </c>
      <c r="D106" s="57"/>
      <c r="E106" s="57"/>
      <c r="F106" s="57">
        <f t="shared" si="10"/>
        <v>364.8</v>
      </c>
      <c r="G106" s="56">
        <f t="shared" si="14"/>
        <v>5.3050854981495981E-3</v>
      </c>
      <c r="H106" s="54">
        <f t="shared" si="8"/>
        <v>19.522714633190521</v>
      </c>
      <c r="I106" s="54">
        <f t="shared" si="11"/>
        <v>4.2949972193019148</v>
      </c>
      <c r="J106" s="54">
        <f t="shared" si="9"/>
        <v>8.5314262947042572</v>
      </c>
      <c r="K106" s="54">
        <v>1.0303093322598837</v>
      </c>
      <c r="L106" s="56">
        <f t="shared" si="12"/>
        <v>9.1500678397633164E-2</v>
      </c>
    </row>
    <row r="107" spans="1:12" x14ac:dyDescent="0.2">
      <c r="A107" s="78">
        <f t="shared" si="13"/>
        <v>102</v>
      </c>
      <c r="B107" s="57" t="s">
        <v>599</v>
      </c>
      <c r="C107" s="57">
        <v>638.5</v>
      </c>
      <c r="D107" s="57">
        <v>25.4</v>
      </c>
      <c r="E107" s="57"/>
      <c r="F107" s="57">
        <f t="shared" si="10"/>
        <v>663.9</v>
      </c>
      <c r="G107" s="56">
        <f t="shared" si="14"/>
        <v>9.654732078458109E-3</v>
      </c>
      <c r="H107" s="54">
        <f t="shared" si="8"/>
        <v>35.52941404872584</v>
      </c>
      <c r="I107" s="54">
        <f t="shared" si="11"/>
        <v>7.816471090719685</v>
      </c>
      <c r="J107" s="54">
        <f t="shared" si="9"/>
        <v>15.526353939293193</v>
      </c>
      <c r="K107" s="54">
        <v>1.8033237627410521</v>
      </c>
      <c r="L107" s="56">
        <f t="shared" si="12"/>
        <v>9.1392623650368696E-2</v>
      </c>
    </row>
    <row r="108" spans="1:12" x14ac:dyDescent="0.2">
      <c r="A108" s="78">
        <f t="shared" si="13"/>
        <v>103</v>
      </c>
      <c r="B108" s="57" t="s">
        <v>600</v>
      </c>
      <c r="C108" s="57">
        <v>939.5</v>
      </c>
      <c r="D108" s="57"/>
      <c r="E108" s="57"/>
      <c r="F108" s="57">
        <f t="shared" si="10"/>
        <v>939.5</v>
      </c>
      <c r="G108" s="56">
        <f t="shared" si="14"/>
        <v>1.3662631100634724E-2</v>
      </c>
      <c r="H108" s="54">
        <f t="shared" si="8"/>
        <v>50.278482450335787</v>
      </c>
      <c r="I108" s="54">
        <f t="shared" si="11"/>
        <v>11.061266139073874</v>
      </c>
      <c r="J108" s="54">
        <f t="shared" si="9"/>
        <v>21.971696830796738</v>
      </c>
      <c r="K108" s="54">
        <v>2.6534419343699587</v>
      </c>
      <c r="L108" s="56">
        <f t="shared" si="12"/>
        <v>9.1500678397633164E-2</v>
      </c>
    </row>
    <row r="109" spans="1:12" x14ac:dyDescent="0.2">
      <c r="A109" s="78">
        <f t="shared" si="13"/>
        <v>104</v>
      </c>
      <c r="B109" s="57" t="s">
        <v>601</v>
      </c>
      <c r="C109" s="57">
        <v>804.7</v>
      </c>
      <c r="D109" s="57"/>
      <c r="E109" s="57"/>
      <c r="F109" s="57">
        <f t="shared" si="10"/>
        <v>804.7</v>
      </c>
      <c r="G109" s="56">
        <f t="shared" si="14"/>
        <v>1.1702308937393041E-2</v>
      </c>
      <c r="H109" s="54">
        <f t="shared" si="8"/>
        <v>43.064496889606396</v>
      </c>
      <c r="I109" s="54">
        <f t="shared" si="11"/>
        <v>9.4741893157134065</v>
      </c>
      <c r="J109" s="54">
        <f t="shared" si="9"/>
        <v>18.819185140757995</v>
      </c>
      <c r="K109" s="54">
        <v>2.2727245604976116</v>
      </c>
      <c r="L109" s="56">
        <f t="shared" si="12"/>
        <v>9.1500678397633164E-2</v>
      </c>
    </row>
    <row r="110" spans="1:12" x14ac:dyDescent="0.2">
      <c r="A110" s="78">
        <f t="shared" si="13"/>
        <v>105</v>
      </c>
      <c r="B110" s="57" t="s">
        <v>602</v>
      </c>
      <c r="C110" s="57">
        <v>683.2</v>
      </c>
      <c r="D110" s="57"/>
      <c r="E110" s="57"/>
      <c r="F110" s="57">
        <f t="shared" si="10"/>
        <v>683.2</v>
      </c>
      <c r="G110" s="56">
        <f t="shared" si="14"/>
        <v>9.9354013496047305E-3</v>
      </c>
      <c r="H110" s="54">
        <f t="shared" si="8"/>
        <v>36.562276966545411</v>
      </c>
      <c r="I110" s="54">
        <f t="shared" si="11"/>
        <v>8.0437009326399913</v>
      </c>
      <c r="J110" s="54">
        <f t="shared" si="9"/>
        <v>15.977715034380346</v>
      </c>
      <c r="K110" s="54">
        <v>1.9295705476972385</v>
      </c>
      <c r="L110" s="56">
        <f t="shared" si="12"/>
        <v>9.1500678397633178E-2</v>
      </c>
    </row>
    <row r="111" spans="1:12" x14ac:dyDescent="0.2">
      <c r="A111" s="78">
        <f t="shared" si="13"/>
        <v>106</v>
      </c>
      <c r="B111" s="57" t="s">
        <v>603</v>
      </c>
      <c r="C111" s="57">
        <v>367.7</v>
      </c>
      <c r="D111" s="57">
        <v>41.3</v>
      </c>
      <c r="E111" s="57"/>
      <c r="F111" s="57">
        <f t="shared" si="10"/>
        <v>409</v>
      </c>
      <c r="G111" s="56">
        <f t="shared" si="14"/>
        <v>5.9478617564232058E-3</v>
      </c>
      <c r="H111" s="54">
        <f t="shared" si="8"/>
        <v>21.888131263637398</v>
      </c>
      <c r="I111" s="54">
        <f t="shared" si="11"/>
        <v>4.8153888780002276</v>
      </c>
      <c r="J111" s="54">
        <f t="shared" si="9"/>
        <v>9.5651133622095426</v>
      </c>
      <c r="K111" s="54">
        <v>1.0384998395612917</v>
      </c>
      <c r="L111" s="56">
        <f t="shared" si="12"/>
        <v>9.121548494720895E-2</v>
      </c>
    </row>
    <row r="112" spans="1:12" x14ac:dyDescent="0.2">
      <c r="A112" s="78">
        <f t="shared" si="13"/>
        <v>107</v>
      </c>
      <c r="B112" s="57" t="s">
        <v>604</v>
      </c>
      <c r="C112" s="57">
        <v>417.4</v>
      </c>
      <c r="D112" s="57"/>
      <c r="E112" s="57"/>
      <c r="F112" s="57">
        <f t="shared" si="10"/>
        <v>417.4</v>
      </c>
      <c r="G112" s="56">
        <f t="shared" si="14"/>
        <v>6.0700183303937557E-3</v>
      </c>
      <c r="H112" s="54">
        <f t="shared" si="8"/>
        <v>22.337667455849022</v>
      </c>
      <c r="I112" s="54">
        <f t="shared" si="11"/>
        <v>4.9142868402867848</v>
      </c>
      <c r="J112" s="54">
        <f t="shared" si="9"/>
        <v>9.7615606782060222</v>
      </c>
      <c r="K112" s="54">
        <v>1.1788681888302508</v>
      </c>
      <c r="L112" s="56">
        <f t="shared" si="12"/>
        <v>9.1500678397633164E-2</v>
      </c>
    </row>
    <row r="113" spans="1:12" x14ac:dyDescent="0.2">
      <c r="A113" s="78">
        <f t="shared" si="13"/>
        <v>108</v>
      </c>
      <c r="B113" s="57" t="s">
        <v>605</v>
      </c>
      <c r="C113" s="57">
        <v>250.6</v>
      </c>
      <c r="D113" s="57"/>
      <c r="E113" s="57"/>
      <c r="F113" s="57">
        <f t="shared" si="10"/>
        <v>250.6</v>
      </c>
      <c r="G113" s="56">
        <f t="shared" si="14"/>
        <v>3.6443377901214068E-3</v>
      </c>
      <c r="H113" s="54">
        <f t="shared" si="8"/>
        <v>13.411163067646777</v>
      </c>
      <c r="I113" s="54">
        <f t="shared" si="11"/>
        <v>2.9504558748822909</v>
      </c>
      <c r="J113" s="54">
        <f t="shared" si="9"/>
        <v>5.8606782605616417</v>
      </c>
      <c r="K113" s="54">
        <v>0.70777280335615922</v>
      </c>
      <c r="L113" s="56">
        <f t="shared" si="12"/>
        <v>9.1500678397633164E-2</v>
      </c>
    </row>
    <row r="114" spans="1:12" x14ac:dyDescent="0.2">
      <c r="A114" s="78">
        <f t="shared" si="13"/>
        <v>109</v>
      </c>
      <c r="B114" s="57" t="s">
        <v>606</v>
      </c>
      <c r="C114" s="57">
        <v>362.9</v>
      </c>
      <c r="D114" s="57"/>
      <c r="E114" s="57"/>
      <c r="F114" s="57">
        <f t="shared" si="10"/>
        <v>362.9</v>
      </c>
      <c r="G114" s="56">
        <f t="shared" si="14"/>
        <v>5.2774548445134019E-3</v>
      </c>
      <c r="H114" s="54">
        <f t="shared" si="8"/>
        <v>19.421033827809318</v>
      </c>
      <c r="I114" s="54">
        <f t="shared" si="11"/>
        <v>4.2726274421180497</v>
      </c>
      <c r="J114" s="54">
        <f t="shared" si="9"/>
        <v>8.4869917827526713</v>
      </c>
      <c r="K114" s="54">
        <v>1.0249431378210303</v>
      </c>
      <c r="L114" s="56">
        <f t="shared" si="12"/>
        <v>9.1500678397633178E-2</v>
      </c>
    </row>
    <row r="115" spans="1:12" x14ac:dyDescent="0.2">
      <c r="A115" s="78">
        <f t="shared" si="13"/>
        <v>110</v>
      </c>
      <c r="B115" s="57" t="s">
        <v>607</v>
      </c>
      <c r="C115" s="57">
        <v>270.2</v>
      </c>
      <c r="D115" s="57"/>
      <c r="E115" s="57"/>
      <c r="F115" s="57">
        <f t="shared" si="10"/>
        <v>270.2</v>
      </c>
      <c r="G115" s="56">
        <f t="shared" si="14"/>
        <v>3.9293697960526902E-3</v>
      </c>
      <c r="H115" s="54">
        <f t="shared" si="8"/>
        <v>14.460080849473901</v>
      </c>
      <c r="I115" s="54">
        <f t="shared" si="11"/>
        <v>3.1812177868842579</v>
      </c>
      <c r="J115" s="54">
        <f t="shared" si="9"/>
        <v>6.3190553312200946</v>
      </c>
      <c r="K115" s="54">
        <v>0.7631293354622275</v>
      </c>
      <c r="L115" s="56">
        <f t="shared" si="12"/>
        <v>9.1500678397633164E-2</v>
      </c>
    </row>
    <row r="116" spans="1:12" x14ac:dyDescent="0.2">
      <c r="A116" s="78">
        <f t="shared" si="13"/>
        <v>111</v>
      </c>
      <c r="B116" s="57" t="s">
        <v>608</v>
      </c>
      <c r="C116" s="57">
        <v>1561.8</v>
      </c>
      <c r="D116" s="57"/>
      <c r="E116" s="57"/>
      <c r="F116" s="57">
        <f t="shared" si="10"/>
        <v>1561.8</v>
      </c>
      <c r="G116" s="56">
        <f t="shared" si="14"/>
        <v>2.2712397288952964E-2</v>
      </c>
      <c r="H116" s="54">
        <f t="shared" si="8"/>
        <v>83.58162202334691</v>
      </c>
      <c r="I116" s="54">
        <f t="shared" si="11"/>
        <v>18.387956845136319</v>
      </c>
      <c r="J116" s="54">
        <f t="shared" si="9"/>
        <v>36.525168824202602</v>
      </c>
      <c r="K116" s="54">
        <v>4.4110118287376281</v>
      </c>
      <c r="L116" s="56">
        <f t="shared" si="12"/>
        <v>9.1500678397633151E-2</v>
      </c>
    </row>
    <row r="117" spans="1:12" x14ac:dyDescent="0.2">
      <c r="A117" s="78">
        <f t="shared" si="13"/>
        <v>112</v>
      </c>
      <c r="B117" s="57" t="s">
        <v>610</v>
      </c>
      <c r="C117" s="57">
        <v>468.9</v>
      </c>
      <c r="D117" s="57"/>
      <c r="E117" s="57"/>
      <c r="F117" s="57">
        <f t="shared" si="10"/>
        <v>468.9</v>
      </c>
      <c r="G117" s="56">
        <f t="shared" si="14"/>
        <v>6.8189544684274846E-3</v>
      </c>
      <c r="H117" s="54">
        <f t="shared" si="8"/>
        <v>25.093752443813145</v>
      </c>
      <c r="I117" s="54">
        <f t="shared" si="11"/>
        <v>5.5206255376388915</v>
      </c>
      <c r="J117" s="54">
        <f t="shared" si="9"/>
        <v>10.965969817946345</v>
      </c>
      <c r="K117" s="54">
        <v>1.3243203012518077</v>
      </c>
      <c r="L117" s="56">
        <f t="shared" si="12"/>
        <v>9.1500678397633164E-2</v>
      </c>
    </row>
    <row r="118" spans="1:12" x14ac:dyDescent="0.2">
      <c r="A118" s="78">
        <f t="shared" si="13"/>
        <v>113</v>
      </c>
      <c r="B118" s="57" t="s">
        <v>611</v>
      </c>
      <c r="C118" s="57">
        <v>1267.5999999999999</v>
      </c>
      <c r="D118" s="57"/>
      <c r="E118" s="57">
        <v>90.9</v>
      </c>
      <c r="F118" s="57">
        <f t="shared" si="10"/>
        <v>1358.5</v>
      </c>
      <c r="G118" s="56">
        <f t="shared" si="14"/>
        <v>1.9755917349880012E-2</v>
      </c>
      <c r="H118" s="54">
        <f t="shared" si="8"/>
        <v>72.701775847558437</v>
      </c>
      <c r="I118" s="54">
        <f t="shared" si="11"/>
        <v>15.994390686462856</v>
      </c>
      <c r="J118" s="54">
        <f t="shared" si="9"/>
        <v>31.770676045383038</v>
      </c>
      <c r="K118" s="54">
        <v>3.5800989845740916</v>
      </c>
      <c r="L118" s="56">
        <f t="shared" si="12"/>
        <v>9.1311697875582201E-2</v>
      </c>
    </row>
    <row r="119" spans="1:12" x14ac:dyDescent="0.2">
      <c r="A119" s="78">
        <f t="shared" si="13"/>
        <v>114</v>
      </c>
      <c r="B119" s="57" t="s">
        <v>612</v>
      </c>
      <c r="C119" s="57">
        <v>1398.4</v>
      </c>
      <c r="D119" s="57"/>
      <c r="E119" s="57"/>
      <c r="F119" s="57">
        <f t="shared" si="10"/>
        <v>1398.4</v>
      </c>
      <c r="G119" s="56">
        <f t="shared" si="14"/>
        <v>2.0336161076240127E-2</v>
      </c>
      <c r="H119" s="54">
        <f t="shared" si="8"/>
        <v>74.837072760563672</v>
      </c>
      <c r="I119" s="54">
        <f t="shared" si="11"/>
        <v>16.464156007324007</v>
      </c>
      <c r="J119" s="54">
        <f t="shared" si="9"/>
        <v>32.703800796366323</v>
      </c>
      <c r="K119" s="54">
        <v>3.9495191069962217</v>
      </c>
      <c r="L119" s="56">
        <f t="shared" si="12"/>
        <v>9.1500678397633164E-2</v>
      </c>
    </row>
    <row r="120" spans="1:12" x14ac:dyDescent="0.2">
      <c r="A120" s="78">
        <f t="shared" si="13"/>
        <v>115</v>
      </c>
      <c r="B120" s="57" t="s">
        <v>613</v>
      </c>
      <c r="C120" s="57">
        <v>270.39999999999998</v>
      </c>
      <c r="D120" s="57"/>
      <c r="E120" s="57"/>
      <c r="F120" s="57">
        <f t="shared" si="10"/>
        <v>270.39999999999998</v>
      </c>
      <c r="G120" s="56">
        <f t="shared" si="14"/>
        <v>3.9322782859091314E-3</v>
      </c>
      <c r="H120" s="54">
        <f t="shared" si="8"/>
        <v>14.470784092145603</v>
      </c>
      <c r="I120" s="54">
        <f t="shared" si="11"/>
        <v>3.1835725002720325</v>
      </c>
      <c r="J120" s="54">
        <f t="shared" si="9"/>
        <v>6.3237326482676286</v>
      </c>
      <c r="K120" s="54">
        <v>0.76369419803473837</v>
      </c>
      <c r="L120" s="56">
        <f t="shared" si="12"/>
        <v>9.1500678397633151E-2</v>
      </c>
    </row>
    <row r="121" spans="1:12" x14ac:dyDescent="0.2">
      <c r="A121" s="78">
        <f t="shared" si="13"/>
        <v>116</v>
      </c>
      <c r="B121" s="57" t="s">
        <v>614</v>
      </c>
      <c r="C121" s="57">
        <v>450.5</v>
      </c>
      <c r="D121" s="57">
        <v>29.8</v>
      </c>
      <c r="E121" s="57"/>
      <c r="F121" s="57">
        <f t="shared" si="10"/>
        <v>480.3</v>
      </c>
      <c r="G121" s="56">
        <f t="shared" si="14"/>
        <v>6.9847383902446603E-3</v>
      </c>
      <c r="H121" s="54">
        <f t="shared" si="8"/>
        <v>25.703837276100352</v>
      </c>
      <c r="I121" s="54">
        <f t="shared" si="11"/>
        <v>5.6548442007420769</v>
      </c>
      <c r="J121" s="54">
        <f t="shared" si="9"/>
        <v>11.232576889655853</v>
      </c>
      <c r="K121" s="54">
        <v>1.2723529445808051</v>
      </c>
      <c r="L121" s="56">
        <f t="shared" si="12"/>
        <v>9.1325445161522134E-2</v>
      </c>
    </row>
    <row r="122" spans="1:12" x14ac:dyDescent="0.2">
      <c r="A122" s="78">
        <f t="shared" si="13"/>
        <v>117</v>
      </c>
      <c r="B122" s="57" t="s">
        <v>615</v>
      </c>
      <c r="C122" s="57">
        <v>830.9</v>
      </c>
      <c r="D122" s="57">
        <v>89.8</v>
      </c>
      <c r="E122" s="57"/>
      <c r="F122" s="57">
        <f t="shared" si="10"/>
        <v>920.69999999999993</v>
      </c>
      <c r="G122" s="56">
        <f t="shared" si="14"/>
        <v>1.3389233054129207E-2</v>
      </c>
      <c r="H122" s="54">
        <f t="shared" si="8"/>
        <v>49.272377639195483</v>
      </c>
      <c r="I122" s="54">
        <f t="shared" si="11"/>
        <v>10.839923080623006</v>
      </c>
      <c r="J122" s="54">
        <f t="shared" si="9"/>
        <v>21.532029028328427</v>
      </c>
      <c r="K122" s="54">
        <v>2.3467215574965392</v>
      </c>
      <c r="L122" s="56">
        <f t="shared" si="12"/>
        <v>9.122521049814647E-2</v>
      </c>
    </row>
    <row r="123" spans="1:12" x14ac:dyDescent="0.2">
      <c r="A123" s="78">
        <f t="shared" si="13"/>
        <v>118</v>
      </c>
      <c r="B123" s="57" t="s">
        <v>2120</v>
      </c>
      <c r="C123" s="79">
        <v>549.29999999999995</v>
      </c>
      <c r="D123" s="57">
        <v>73.599999999999994</v>
      </c>
      <c r="E123" s="57"/>
      <c r="F123" s="57">
        <f t="shared" si="10"/>
        <v>622.9</v>
      </c>
      <c r="G123" s="56">
        <f t="shared" si="14"/>
        <v>9.0584916578875675E-3</v>
      </c>
      <c r="H123" s="54">
        <f t="shared" si="8"/>
        <v>33.335249301026245</v>
      </c>
      <c r="I123" s="54">
        <f t="shared" si="11"/>
        <v>7.3337548462257738</v>
      </c>
      <c r="J123" s="54">
        <f t="shared" si="9"/>
        <v>14.567503944548468</v>
      </c>
      <c r="K123" s="54">
        <v>1.5513950554011902</v>
      </c>
      <c r="L123" s="56">
        <f t="shared" si="12"/>
        <v>9.1166966041421854E-2</v>
      </c>
    </row>
    <row r="124" spans="1:12" x14ac:dyDescent="0.2">
      <c r="A124" s="78">
        <f t="shared" si="13"/>
        <v>119</v>
      </c>
      <c r="B124" s="57" t="s">
        <v>2121</v>
      </c>
      <c r="C124" s="57">
        <v>473.9</v>
      </c>
      <c r="D124" s="57"/>
      <c r="E124" s="57"/>
      <c r="F124" s="57">
        <f t="shared" si="10"/>
        <v>473.9</v>
      </c>
      <c r="G124" s="56">
        <f t="shared" si="14"/>
        <v>6.8916667148385263E-3</v>
      </c>
      <c r="H124" s="54">
        <f t="shared" si="8"/>
        <v>25.361333510605778</v>
      </c>
      <c r="I124" s="54">
        <f t="shared" si="11"/>
        <v>5.5794933723332711</v>
      </c>
      <c r="J124" s="54">
        <f t="shared" si="9"/>
        <v>11.082902744134724</v>
      </c>
      <c r="K124" s="54">
        <v>1.3384418655645804</v>
      </c>
      <c r="L124" s="56">
        <f t="shared" si="12"/>
        <v>9.1500678397633178E-2</v>
      </c>
    </row>
    <row r="125" spans="1:12" x14ac:dyDescent="0.2">
      <c r="A125" s="78">
        <f t="shared" si="13"/>
        <v>120</v>
      </c>
      <c r="B125" s="57" t="s">
        <v>2122</v>
      </c>
      <c r="C125" s="57">
        <v>696.4</v>
      </c>
      <c r="D125" s="57">
        <v>43.5</v>
      </c>
      <c r="E125" s="57"/>
      <c r="F125" s="57">
        <f t="shared" si="10"/>
        <v>739.9</v>
      </c>
      <c r="G125" s="56">
        <f t="shared" si="14"/>
        <v>1.0759958223905941E-2</v>
      </c>
      <c r="H125" s="54">
        <f t="shared" si="8"/>
        <v>39.596646263973859</v>
      </c>
      <c r="I125" s="54">
        <f t="shared" si="11"/>
        <v>8.7112621780742483</v>
      </c>
      <c r="J125" s="54">
        <f t="shared" si="9"/>
        <v>17.303734417356576</v>
      </c>
      <c r="K125" s="54">
        <v>1.9668514774829577</v>
      </c>
      <c r="L125" s="56">
        <f t="shared" si="12"/>
        <v>9.1334632162302531E-2</v>
      </c>
    </row>
    <row r="126" spans="1:12" x14ac:dyDescent="0.2">
      <c r="A126" s="78">
        <f t="shared" si="13"/>
        <v>121</v>
      </c>
      <c r="B126" s="57" t="s">
        <v>2123</v>
      </c>
      <c r="C126" s="57">
        <v>774.6</v>
      </c>
      <c r="D126" s="57">
        <v>49.5</v>
      </c>
      <c r="E126" s="57"/>
      <c r="F126" s="57">
        <f t="shared" si="10"/>
        <v>824.1</v>
      </c>
      <c r="G126" s="56">
        <f t="shared" si="14"/>
        <v>1.1984432453467883E-2</v>
      </c>
      <c r="H126" s="54">
        <f t="shared" si="8"/>
        <v>44.102711428761808</v>
      </c>
      <c r="I126" s="54">
        <f t="shared" si="11"/>
        <v>9.7025965143275972</v>
      </c>
      <c r="J126" s="54">
        <f t="shared" si="9"/>
        <v>19.272884894368911</v>
      </c>
      <c r="K126" s="54">
        <v>2.1877127433347208</v>
      </c>
      <c r="L126" s="56">
        <f t="shared" si="12"/>
        <v>9.1331034559875054E-2</v>
      </c>
    </row>
    <row r="127" spans="1:12" x14ac:dyDescent="0.2">
      <c r="A127" s="78">
        <f t="shared" si="13"/>
        <v>122</v>
      </c>
      <c r="B127" s="57" t="s">
        <v>2124</v>
      </c>
      <c r="C127" s="57">
        <v>360</v>
      </c>
      <c r="D127" s="57"/>
      <c r="E127" s="57"/>
      <c r="F127" s="57">
        <f t="shared" si="10"/>
        <v>360</v>
      </c>
      <c r="G127" s="56">
        <f t="shared" si="14"/>
        <v>5.2352817415949977E-3</v>
      </c>
      <c r="H127" s="54">
        <f t="shared" si="8"/>
        <v>19.26583680906959</v>
      </c>
      <c r="I127" s="54">
        <f t="shared" si="11"/>
        <v>4.2384840979953102</v>
      </c>
      <c r="J127" s="54">
        <f t="shared" si="9"/>
        <v>8.4191706855634116</v>
      </c>
      <c r="K127" s="54">
        <v>1.0167526305196222</v>
      </c>
      <c r="L127" s="56">
        <f t="shared" si="12"/>
        <v>9.1500678397633151E-2</v>
      </c>
    </row>
    <row r="128" spans="1:12" x14ac:dyDescent="0.2">
      <c r="A128" s="78">
        <f t="shared" si="13"/>
        <v>123</v>
      </c>
      <c r="B128" s="57" t="s">
        <v>2125</v>
      </c>
      <c r="C128" s="57">
        <v>304.8</v>
      </c>
      <c r="D128" s="57"/>
      <c r="E128" s="57"/>
      <c r="F128" s="57">
        <f t="shared" si="10"/>
        <v>304.8</v>
      </c>
      <c r="G128" s="56">
        <f t="shared" si="14"/>
        <v>4.4325385412170987E-3</v>
      </c>
      <c r="H128" s="54">
        <f t="shared" si="8"/>
        <v>16.311741831678923</v>
      </c>
      <c r="I128" s="54">
        <f t="shared" si="11"/>
        <v>3.588583202969363</v>
      </c>
      <c r="J128" s="54">
        <f t="shared" si="9"/>
        <v>7.1282311804436889</v>
      </c>
      <c r="K128" s="54">
        <v>0.86085056050661346</v>
      </c>
      <c r="L128" s="56">
        <f t="shared" si="12"/>
        <v>9.1500678397633151E-2</v>
      </c>
    </row>
    <row r="129" spans="1:12" x14ac:dyDescent="0.2">
      <c r="A129" s="78">
        <f t="shared" si="13"/>
        <v>124</v>
      </c>
      <c r="B129" s="57" t="s">
        <v>2126</v>
      </c>
      <c r="C129" s="57">
        <v>821.7</v>
      </c>
      <c r="D129" s="57"/>
      <c r="E129" s="57"/>
      <c r="F129" s="57">
        <f t="shared" si="10"/>
        <v>821.7</v>
      </c>
      <c r="G129" s="56">
        <f t="shared" si="14"/>
        <v>1.1949530575190583E-2</v>
      </c>
      <c r="H129" s="54">
        <f t="shared" si="8"/>
        <v>43.97427251670134</v>
      </c>
      <c r="I129" s="54">
        <f t="shared" si="11"/>
        <v>9.6743399536742949</v>
      </c>
      <c r="J129" s="54">
        <f t="shared" si="9"/>
        <v>19.216757089798485</v>
      </c>
      <c r="K129" s="54">
        <v>2.3207378791610376</v>
      </c>
      <c r="L129" s="56">
        <f t="shared" si="12"/>
        <v>9.1500678397633151E-2</v>
      </c>
    </row>
    <row r="130" spans="1:12" x14ac:dyDescent="0.2">
      <c r="A130" s="78">
        <f t="shared" si="13"/>
        <v>125</v>
      </c>
      <c r="B130" s="57" t="s">
        <v>2127</v>
      </c>
      <c r="C130" s="57">
        <v>834.7</v>
      </c>
      <c r="D130" s="57"/>
      <c r="E130" s="57"/>
      <c r="F130" s="57">
        <f t="shared" si="10"/>
        <v>834.7</v>
      </c>
      <c r="G130" s="56">
        <f t="shared" si="14"/>
        <v>1.2138582415859292E-2</v>
      </c>
      <c r="H130" s="54">
        <f t="shared" si="8"/>
        <v>44.669983290362197</v>
      </c>
      <c r="I130" s="54">
        <f t="shared" si="11"/>
        <v>9.8273963238796842</v>
      </c>
      <c r="J130" s="54">
        <f t="shared" si="9"/>
        <v>19.520782697888279</v>
      </c>
      <c r="K130" s="54">
        <v>2.3574539463742461</v>
      </c>
      <c r="L130" s="56">
        <f t="shared" si="12"/>
        <v>9.1500678397633164E-2</v>
      </c>
    </row>
    <row r="131" spans="1:12" x14ac:dyDescent="0.2">
      <c r="A131" s="78">
        <f t="shared" si="13"/>
        <v>126</v>
      </c>
      <c r="B131" s="57" t="s">
        <v>2128</v>
      </c>
      <c r="C131" s="57">
        <v>321.8</v>
      </c>
      <c r="D131" s="57"/>
      <c r="E131" s="57"/>
      <c r="F131" s="57">
        <f t="shared" si="10"/>
        <v>321.8</v>
      </c>
      <c r="G131" s="56">
        <f t="shared" si="14"/>
        <v>4.6797601790146397E-3</v>
      </c>
      <c r="H131" s="54">
        <f t="shared" si="8"/>
        <v>17.221517458773874</v>
      </c>
      <c r="I131" s="54">
        <f t="shared" si="11"/>
        <v>3.7887338409302522</v>
      </c>
      <c r="J131" s="54">
        <f t="shared" si="9"/>
        <v>7.5258031294841832</v>
      </c>
      <c r="K131" s="54">
        <v>0.90886387917003997</v>
      </c>
      <c r="L131" s="56">
        <f t="shared" si="12"/>
        <v>9.1500678397633151E-2</v>
      </c>
    </row>
    <row r="132" spans="1:12" x14ac:dyDescent="0.2">
      <c r="A132" s="78">
        <f t="shared" si="13"/>
        <v>127</v>
      </c>
      <c r="B132" s="57" t="s">
        <v>2129</v>
      </c>
      <c r="C132" s="57">
        <v>427</v>
      </c>
      <c r="D132" s="57"/>
      <c r="E132" s="57"/>
      <c r="F132" s="57">
        <f t="shared" si="10"/>
        <v>427</v>
      </c>
      <c r="G132" s="56">
        <f t="shared" si="14"/>
        <v>6.2096258435029557E-3</v>
      </c>
      <c r="H132" s="54">
        <f t="shared" si="8"/>
        <v>22.851423104090877</v>
      </c>
      <c r="I132" s="54">
        <f t="shared" si="11"/>
        <v>5.027313082899993</v>
      </c>
      <c r="J132" s="54">
        <f t="shared" si="9"/>
        <v>9.9860718964877133</v>
      </c>
      <c r="K132" s="54">
        <v>1.2059815923107742</v>
      </c>
      <c r="L132" s="56">
        <f t="shared" si="12"/>
        <v>9.1500678397633151E-2</v>
      </c>
    </row>
    <row r="133" spans="1:12" x14ac:dyDescent="0.2">
      <c r="A133" s="78">
        <f t="shared" si="13"/>
        <v>128</v>
      </c>
      <c r="B133" s="57" t="s">
        <v>2130</v>
      </c>
      <c r="C133" s="57">
        <v>546.1</v>
      </c>
      <c r="D133" s="57"/>
      <c r="E133" s="57"/>
      <c r="F133" s="57">
        <f t="shared" ref="F133:F315" si="15">C133+D133+E133</f>
        <v>546.1</v>
      </c>
      <c r="G133" s="56">
        <f t="shared" si="14"/>
        <v>7.9416315530139673E-3</v>
      </c>
      <c r="H133" s="54">
        <f t="shared" si="8"/>
        <v>29.225204115091401</v>
      </c>
      <c r="I133" s="54">
        <f t="shared" ref="I133:I194" si="16">H133*0.22</f>
        <v>6.4295449053201086</v>
      </c>
      <c r="J133" s="54">
        <f t="shared" si="9"/>
        <v>12.771414198294941</v>
      </c>
      <c r="K133" s="54">
        <v>1.542357254241016</v>
      </c>
      <c r="L133" s="56">
        <f t="shared" si="12"/>
        <v>9.1500678397633151E-2</v>
      </c>
    </row>
    <row r="134" spans="1:12" x14ac:dyDescent="0.2">
      <c r="A134" s="78">
        <f t="shared" si="13"/>
        <v>129</v>
      </c>
      <c r="B134" s="57" t="s">
        <v>2131</v>
      </c>
      <c r="C134" s="57">
        <v>912.32</v>
      </c>
      <c r="D134" s="57">
        <v>50</v>
      </c>
      <c r="E134" s="57"/>
      <c r="F134" s="57">
        <f t="shared" si="15"/>
        <v>962.32</v>
      </c>
      <c r="G134" s="56">
        <f t="shared" si="14"/>
        <v>1.3994489793254718E-2</v>
      </c>
      <c r="H134" s="54">
        <f t="shared" ref="H134:H197" si="17">G134*3680</f>
        <v>51.499722439177361</v>
      </c>
      <c r="I134" s="54">
        <f t="shared" si="16"/>
        <v>11.329938936619019</v>
      </c>
      <c r="J134" s="54">
        <f t="shared" ref="J134:J197" si="18">H134*0.437</f>
        <v>22.505378705920506</v>
      </c>
      <c r="K134" s="54">
        <v>2.5766771107657269</v>
      </c>
      <c r="L134" s="56">
        <f t="shared" si="12"/>
        <v>9.1353933403111862E-2</v>
      </c>
    </row>
    <row r="135" spans="1:12" x14ac:dyDescent="0.2">
      <c r="A135" s="78">
        <f t="shared" si="13"/>
        <v>130</v>
      </c>
      <c r="B135" s="57" t="s">
        <v>2132</v>
      </c>
      <c r="C135" s="57">
        <v>1925.1</v>
      </c>
      <c r="D135" s="57"/>
      <c r="E135" s="57"/>
      <c r="F135" s="57">
        <f t="shared" si="15"/>
        <v>1925.1</v>
      </c>
      <c r="G135" s="56">
        <f t="shared" si="14"/>
        <v>2.7995669113179251E-2</v>
      </c>
      <c r="H135" s="54">
        <f t="shared" si="17"/>
        <v>103.02406233649964</v>
      </c>
      <c r="I135" s="54">
        <f t="shared" si="16"/>
        <v>22.665293714029922</v>
      </c>
      <c r="J135" s="54">
        <f t="shared" si="18"/>
        <v>45.021515241050345</v>
      </c>
      <c r="K135" s="54">
        <v>5.4370846917036806</v>
      </c>
      <c r="L135" s="56">
        <f t="shared" ref="L135:L198" si="19">(H135+I135+J135+K135)/F135</f>
        <v>9.1500678397633164E-2</v>
      </c>
    </row>
    <row r="136" spans="1:12" x14ac:dyDescent="0.2">
      <c r="A136" s="78">
        <f t="shared" ref="A136:A199" si="20">A135+1</f>
        <v>131</v>
      </c>
      <c r="B136" s="57" t="s">
        <v>2133</v>
      </c>
      <c r="C136" s="57">
        <v>770.9</v>
      </c>
      <c r="D136" s="57"/>
      <c r="E136" s="57"/>
      <c r="F136" s="57">
        <f t="shared" si="15"/>
        <v>770.9</v>
      </c>
      <c r="G136" s="56">
        <f t="shared" si="14"/>
        <v>1.1210774151654399E-2</v>
      </c>
      <c r="H136" s="54">
        <f t="shared" si="17"/>
        <v>41.255648878088188</v>
      </c>
      <c r="I136" s="54">
        <f t="shared" si="16"/>
        <v>9.0762427531794021</v>
      </c>
      <c r="J136" s="54">
        <f t="shared" si="18"/>
        <v>18.028718559724538</v>
      </c>
      <c r="K136" s="54">
        <v>2.1772627857432689</v>
      </c>
      <c r="L136" s="56">
        <f t="shared" si="19"/>
        <v>9.1500678397633164E-2</v>
      </c>
    </row>
    <row r="137" spans="1:12" x14ac:dyDescent="0.2">
      <c r="A137" s="78">
        <f t="shared" si="20"/>
        <v>132</v>
      </c>
      <c r="B137" s="57" t="s">
        <v>2134</v>
      </c>
      <c r="C137" s="57">
        <v>1461.8</v>
      </c>
      <c r="D137" s="57">
        <v>44.9</v>
      </c>
      <c r="E137" s="57"/>
      <c r="F137" s="57">
        <f t="shared" si="15"/>
        <v>1506.7</v>
      </c>
      <c r="G137" s="56">
        <f t="shared" ref="G137:G200" si="21">4/$F$387*F137</f>
        <v>2.1911108333503286E-2</v>
      </c>
      <c r="H137" s="54">
        <f t="shared" si="17"/>
        <v>80.63287866729209</v>
      </c>
      <c r="I137" s="54">
        <f t="shared" si="16"/>
        <v>17.739233306804259</v>
      </c>
      <c r="J137" s="54">
        <f t="shared" si="18"/>
        <v>35.23656797760664</v>
      </c>
      <c r="K137" s="54">
        <v>4.1285805424821769</v>
      </c>
      <c r="L137" s="56">
        <f t="shared" si="19"/>
        <v>9.1416513236998176E-2</v>
      </c>
    </row>
    <row r="138" spans="1:12" x14ac:dyDescent="0.2">
      <c r="A138" s="78">
        <f t="shared" si="20"/>
        <v>133</v>
      </c>
      <c r="B138" s="57" t="s">
        <v>2135</v>
      </c>
      <c r="C138" s="57">
        <v>583.6</v>
      </c>
      <c r="D138" s="57"/>
      <c r="E138" s="57"/>
      <c r="F138" s="57">
        <f t="shared" si="15"/>
        <v>583.6</v>
      </c>
      <c r="G138" s="56">
        <f t="shared" si="21"/>
        <v>8.4869734010967809E-3</v>
      </c>
      <c r="H138" s="54">
        <f t="shared" si="17"/>
        <v>31.232062116036154</v>
      </c>
      <c r="I138" s="54">
        <f t="shared" si="16"/>
        <v>6.8710536655279535</v>
      </c>
      <c r="J138" s="54">
        <f t="shared" si="18"/>
        <v>13.648411144707799</v>
      </c>
      <c r="K138" s="54">
        <v>1.6482689865868099</v>
      </c>
      <c r="L138" s="56">
        <f t="shared" si="19"/>
        <v>9.1500678397633164E-2</v>
      </c>
    </row>
    <row r="139" spans="1:12" x14ac:dyDescent="0.2">
      <c r="A139" s="78">
        <f t="shared" si="20"/>
        <v>134</v>
      </c>
      <c r="B139" s="57" t="s">
        <v>2136</v>
      </c>
      <c r="C139" s="57">
        <v>399.2</v>
      </c>
      <c r="D139" s="57"/>
      <c r="E139" s="57"/>
      <c r="F139" s="57">
        <f t="shared" si="15"/>
        <v>399.2</v>
      </c>
      <c r="G139" s="56">
        <f t="shared" si="21"/>
        <v>5.8053457534575645E-3</v>
      </c>
      <c r="H139" s="54">
        <f t="shared" si="17"/>
        <v>21.363672372723837</v>
      </c>
      <c r="I139" s="54">
        <f t="shared" si="16"/>
        <v>4.7000079219992443</v>
      </c>
      <c r="J139" s="54">
        <f t="shared" si="18"/>
        <v>9.3359248268803174</v>
      </c>
      <c r="K139" s="54">
        <v>1.1274656947317589</v>
      </c>
      <c r="L139" s="56">
        <f t="shared" si="19"/>
        <v>9.1500678397633178E-2</v>
      </c>
    </row>
    <row r="140" spans="1:12" x14ac:dyDescent="0.2">
      <c r="A140" s="78">
        <f t="shared" si="20"/>
        <v>135</v>
      </c>
      <c r="B140" s="57" t="s">
        <v>2137</v>
      </c>
      <c r="C140" s="57">
        <v>408.5</v>
      </c>
      <c r="D140" s="57"/>
      <c r="E140" s="57">
        <v>16.100000000000001</v>
      </c>
      <c r="F140" s="57">
        <f t="shared" si="15"/>
        <v>424.6</v>
      </c>
      <c r="G140" s="56">
        <f t="shared" si="21"/>
        <v>6.1747239652256564E-3</v>
      </c>
      <c r="H140" s="54">
        <f t="shared" si="17"/>
        <v>22.722984192030417</v>
      </c>
      <c r="I140" s="54">
        <f t="shared" si="16"/>
        <v>4.9990565222466916</v>
      </c>
      <c r="J140" s="54">
        <f t="shared" si="18"/>
        <v>9.9299440919172923</v>
      </c>
      <c r="K140" s="54">
        <v>1.1537318043535156</v>
      </c>
      <c r="L140" s="56">
        <f t="shared" si="19"/>
        <v>9.1393585988101531E-2</v>
      </c>
    </row>
    <row r="141" spans="1:12" x14ac:dyDescent="0.2">
      <c r="A141" s="78">
        <f t="shared" si="20"/>
        <v>136</v>
      </c>
      <c r="B141" s="57" t="s">
        <v>2138</v>
      </c>
      <c r="C141" s="57">
        <v>744</v>
      </c>
      <c r="D141" s="57"/>
      <c r="E141" s="57">
        <v>108.9</v>
      </c>
      <c r="F141" s="57">
        <f t="shared" si="15"/>
        <v>852.9</v>
      </c>
      <c r="G141" s="56">
        <f t="shared" si="21"/>
        <v>1.2403254992795482E-2</v>
      </c>
      <c r="H141" s="54">
        <f t="shared" si="17"/>
        <v>45.643978373487371</v>
      </c>
      <c r="I141" s="54">
        <f t="shared" si="16"/>
        <v>10.041675242167221</v>
      </c>
      <c r="J141" s="54">
        <f t="shared" si="18"/>
        <v>19.94641854921398</v>
      </c>
      <c r="K141" s="54">
        <v>2.1012887697405529</v>
      </c>
      <c r="L141" s="56">
        <f t="shared" si="19"/>
        <v>9.1140064409202873E-2</v>
      </c>
    </row>
    <row r="142" spans="1:12" x14ac:dyDescent="0.2">
      <c r="A142" s="78">
        <f t="shared" si="20"/>
        <v>137</v>
      </c>
      <c r="B142" s="57" t="s">
        <v>2139</v>
      </c>
      <c r="C142" s="57">
        <v>226.1</v>
      </c>
      <c r="D142" s="57"/>
      <c r="E142" s="57"/>
      <c r="F142" s="57">
        <f t="shared" si="15"/>
        <v>226.1</v>
      </c>
      <c r="G142" s="56">
        <f t="shared" si="21"/>
        <v>3.2880477827073027E-3</v>
      </c>
      <c r="H142" s="54">
        <f t="shared" si="17"/>
        <v>12.100015840362873</v>
      </c>
      <c r="I142" s="54">
        <f t="shared" si="16"/>
        <v>2.6620034848798322</v>
      </c>
      <c r="J142" s="54">
        <f t="shared" si="18"/>
        <v>5.2877069222385753</v>
      </c>
      <c r="K142" s="54">
        <v>0.63857713822357387</v>
      </c>
      <c r="L142" s="56">
        <f t="shared" si="19"/>
        <v>9.1500678397633151E-2</v>
      </c>
    </row>
    <row r="143" spans="1:12" x14ac:dyDescent="0.2">
      <c r="A143" s="78">
        <f t="shared" si="20"/>
        <v>138</v>
      </c>
      <c r="B143" s="57" t="s">
        <v>2140</v>
      </c>
      <c r="C143" s="57">
        <v>481.6</v>
      </c>
      <c r="D143" s="57">
        <v>222</v>
      </c>
      <c r="E143" s="57"/>
      <c r="F143" s="57">
        <f t="shared" si="15"/>
        <v>703.6</v>
      </c>
      <c r="G143" s="56">
        <f t="shared" si="21"/>
        <v>1.023206731496178E-2</v>
      </c>
      <c r="H143" s="54">
        <f t="shared" si="17"/>
        <v>37.654007719059351</v>
      </c>
      <c r="I143" s="54">
        <f t="shared" si="16"/>
        <v>8.2838816981930581</v>
      </c>
      <c r="J143" s="54">
        <f t="shared" si="18"/>
        <v>16.454801373228936</v>
      </c>
      <c r="K143" s="54">
        <v>1.3601890746062502</v>
      </c>
      <c r="L143" s="56">
        <f t="shared" si="19"/>
        <v>9.0609550689436602E-2</v>
      </c>
    </row>
    <row r="144" spans="1:12" x14ac:dyDescent="0.2">
      <c r="A144" s="78">
        <f t="shared" si="20"/>
        <v>139</v>
      </c>
      <c r="B144" s="57" t="s">
        <v>2141</v>
      </c>
      <c r="C144" s="57">
        <v>280.5</v>
      </c>
      <c r="D144" s="57">
        <v>98.9</v>
      </c>
      <c r="E144" s="57"/>
      <c r="F144" s="57">
        <f t="shared" si="15"/>
        <v>379.4</v>
      </c>
      <c r="G144" s="56">
        <f t="shared" si="21"/>
        <v>5.517405257669839E-3</v>
      </c>
      <c r="H144" s="54">
        <f t="shared" si="17"/>
        <v>20.304051348225009</v>
      </c>
      <c r="I144" s="54">
        <f t="shared" si="16"/>
        <v>4.4668912966095018</v>
      </c>
      <c r="J144" s="54">
        <f t="shared" si="18"/>
        <v>8.8728704391743296</v>
      </c>
      <c r="K144" s="54">
        <v>0.79221975794653887</v>
      </c>
      <c r="L144" s="56">
        <f t="shared" si="19"/>
        <v>9.0764451349381617E-2</v>
      </c>
    </row>
    <row r="145" spans="1:12" x14ac:dyDescent="0.2">
      <c r="A145" s="78">
        <f t="shared" si="20"/>
        <v>140</v>
      </c>
      <c r="B145" s="57" t="s">
        <v>2142</v>
      </c>
      <c r="C145" s="57">
        <v>206.6</v>
      </c>
      <c r="D145" s="57"/>
      <c r="E145" s="57">
        <v>28</v>
      </c>
      <c r="F145" s="57">
        <f t="shared" si="15"/>
        <v>234.6</v>
      </c>
      <c r="G145" s="56">
        <f t="shared" si="21"/>
        <v>3.4116586016060737E-3</v>
      </c>
      <c r="H145" s="54">
        <f t="shared" si="17"/>
        <v>12.554903653910351</v>
      </c>
      <c r="I145" s="54">
        <f t="shared" si="16"/>
        <v>2.7620788038602773</v>
      </c>
      <c r="J145" s="54">
        <f t="shared" si="18"/>
        <v>5.4864928967588238</v>
      </c>
      <c r="K145" s="54">
        <v>0.58350303740376097</v>
      </c>
      <c r="L145" s="56">
        <f t="shared" si="19"/>
        <v>9.1163590758453608E-2</v>
      </c>
    </row>
    <row r="146" spans="1:12" x14ac:dyDescent="0.2">
      <c r="A146" s="78">
        <f t="shared" si="20"/>
        <v>141</v>
      </c>
      <c r="B146" s="57" t="s">
        <v>2143</v>
      </c>
      <c r="C146" s="57">
        <v>230.6</v>
      </c>
      <c r="D146" s="57"/>
      <c r="E146" s="57"/>
      <c r="F146" s="57">
        <f t="shared" si="15"/>
        <v>230.6</v>
      </c>
      <c r="G146" s="56">
        <f t="shared" si="21"/>
        <v>3.3534888044772404E-3</v>
      </c>
      <c r="H146" s="54">
        <f t="shared" si="17"/>
        <v>12.340838800476245</v>
      </c>
      <c r="I146" s="54">
        <f t="shared" si="16"/>
        <v>2.7149845361047737</v>
      </c>
      <c r="J146" s="54">
        <f t="shared" si="18"/>
        <v>5.3929465558081189</v>
      </c>
      <c r="K146" s="54">
        <v>0.65128654610506898</v>
      </c>
      <c r="L146" s="56">
        <f t="shared" si="19"/>
        <v>9.1500678397633164E-2</v>
      </c>
    </row>
    <row r="147" spans="1:12" x14ac:dyDescent="0.2">
      <c r="A147" s="78">
        <f t="shared" si="20"/>
        <v>142</v>
      </c>
      <c r="B147" s="57" t="s">
        <v>2144</v>
      </c>
      <c r="C147" s="57">
        <v>305.60000000000002</v>
      </c>
      <c r="D147" s="57"/>
      <c r="E147" s="57">
        <v>165.3</v>
      </c>
      <c r="F147" s="57">
        <f t="shared" si="15"/>
        <v>470.90000000000003</v>
      </c>
      <c r="G147" s="56">
        <f t="shared" si="21"/>
        <v>6.8480393669919015E-3</v>
      </c>
      <c r="H147" s="54">
        <f t="shared" si="17"/>
        <v>25.200784870530196</v>
      </c>
      <c r="I147" s="54">
        <f t="shared" si="16"/>
        <v>5.5441726715166428</v>
      </c>
      <c r="J147" s="54">
        <f t="shared" si="18"/>
        <v>11.012742988421696</v>
      </c>
      <c r="K147" s="54">
        <v>0.86311001079665717</v>
      </c>
      <c r="L147" s="56">
        <f t="shared" si="19"/>
        <v>9.0509260015428319E-2</v>
      </c>
    </row>
    <row r="148" spans="1:12" x14ac:dyDescent="0.2">
      <c r="A148" s="78">
        <f t="shared" si="20"/>
        <v>143</v>
      </c>
      <c r="B148" s="57" t="s">
        <v>2145</v>
      </c>
      <c r="C148" s="80">
        <v>2174.8000000000002</v>
      </c>
      <c r="D148" s="57"/>
      <c r="E148" s="57">
        <v>163.69999999999999</v>
      </c>
      <c r="F148" s="57">
        <f t="shared" si="15"/>
        <v>2338.5</v>
      </c>
      <c r="G148" s="56">
        <f t="shared" si="21"/>
        <v>3.4007517646444177E-2</v>
      </c>
      <c r="H148" s="54">
        <f t="shared" si="17"/>
        <v>125.14766493891457</v>
      </c>
      <c r="I148" s="54">
        <f t="shared" si="16"/>
        <v>27.532486286561205</v>
      </c>
      <c r="J148" s="54">
        <f t="shared" si="18"/>
        <v>54.689529578305667</v>
      </c>
      <c r="K148" s="54">
        <v>6.1423156134835404</v>
      </c>
      <c r="L148" s="56">
        <f t="shared" si="19"/>
        <v>9.1302970458526825E-2</v>
      </c>
    </row>
    <row r="149" spans="1:12" x14ac:dyDescent="0.2">
      <c r="A149" s="78">
        <f t="shared" si="20"/>
        <v>144</v>
      </c>
      <c r="B149" s="57" t="s">
        <v>2146</v>
      </c>
      <c r="C149" s="80">
        <v>308.60000000000002</v>
      </c>
      <c r="D149" s="57"/>
      <c r="E149" s="57"/>
      <c r="F149" s="57">
        <f t="shared" si="15"/>
        <v>308.60000000000002</v>
      </c>
      <c r="G149" s="56">
        <f t="shared" si="21"/>
        <v>4.4877998484894903E-3</v>
      </c>
      <c r="H149" s="54">
        <f t="shared" si="17"/>
        <v>16.515103442441323</v>
      </c>
      <c r="I149" s="54">
        <f t="shared" si="16"/>
        <v>3.633322757337091</v>
      </c>
      <c r="J149" s="54">
        <f t="shared" si="18"/>
        <v>7.217100204346858</v>
      </c>
      <c r="K149" s="54">
        <v>0.87158294938432046</v>
      </c>
      <c r="L149" s="56">
        <f t="shared" si="19"/>
        <v>9.1500678397633137E-2</v>
      </c>
    </row>
    <row r="150" spans="1:12" x14ac:dyDescent="0.2">
      <c r="A150" s="78">
        <f t="shared" si="20"/>
        <v>145</v>
      </c>
      <c r="B150" s="57" t="s">
        <v>2147</v>
      </c>
      <c r="C150" s="57">
        <v>441.9</v>
      </c>
      <c r="D150" s="57"/>
      <c r="E150" s="57"/>
      <c r="F150" s="57">
        <f t="shared" si="15"/>
        <v>441.9</v>
      </c>
      <c r="G150" s="56">
        <f t="shared" si="21"/>
        <v>6.4263083378078593E-3</v>
      </c>
      <c r="H150" s="54">
        <f t="shared" si="17"/>
        <v>23.648814683132922</v>
      </c>
      <c r="I150" s="54">
        <f t="shared" si="16"/>
        <v>5.202739230289243</v>
      </c>
      <c r="J150" s="54">
        <f t="shared" si="18"/>
        <v>10.334532016529087</v>
      </c>
      <c r="K150" s="54">
        <v>1.2480638539628361</v>
      </c>
      <c r="L150" s="56">
        <f t="shared" si="19"/>
        <v>9.1500678397633151E-2</v>
      </c>
    </row>
    <row r="151" spans="1:12" x14ac:dyDescent="0.2">
      <c r="A151" s="78">
        <f t="shared" si="20"/>
        <v>146</v>
      </c>
      <c r="B151" s="57" t="s">
        <v>2148</v>
      </c>
      <c r="C151" s="57">
        <v>358</v>
      </c>
      <c r="D151" s="57"/>
      <c r="E151" s="57"/>
      <c r="F151" s="57">
        <f t="shared" si="15"/>
        <v>358</v>
      </c>
      <c r="G151" s="56">
        <f t="shared" si="21"/>
        <v>5.2061968430305808E-3</v>
      </c>
      <c r="H151" s="54">
        <f t="shared" si="17"/>
        <v>19.158804382352539</v>
      </c>
      <c r="I151" s="54">
        <f t="shared" si="16"/>
        <v>4.2149369641175589</v>
      </c>
      <c r="J151" s="54">
        <f t="shared" si="18"/>
        <v>8.3723975150880587</v>
      </c>
      <c r="K151" s="54">
        <v>1.011104004794513</v>
      </c>
      <c r="L151" s="56">
        <f t="shared" si="19"/>
        <v>9.1500678397633151E-2</v>
      </c>
    </row>
    <row r="152" spans="1:12" x14ac:dyDescent="0.2">
      <c r="A152" s="78">
        <f t="shared" si="20"/>
        <v>147</v>
      </c>
      <c r="B152" s="57" t="s">
        <v>2149</v>
      </c>
      <c r="C152" s="57">
        <v>438.7</v>
      </c>
      <c r="D152" s="57"/>
      <c r="E152" s="57"/>
      <c r="F152" s="57">
        <f t="shared" si="15"/>
        <v>438.7</v>
      </c>
      <c r="G152" s="56">
        <f t="shared" si="21"/>
        <v>6.3797725001047932E-3</v>
      </c>
      <c r="H152" s="54">
        <f t="shared" si="17"/>
        <v>23.477562800385638</v>
      </c>
      <c r="I152" s="54">
        <f t="shared" si="16"/>
        <v>5.1650638160848406</v>
      </c>
      <c r="J152" s="54">
        <f t="shared" si="18"/>
        <v>10.259694943768524</v>
      </c>
      <c r="K152" s="54">
        <v>1.239026052802662</v>
      </c>
      <c r="L152" s="56">
        <f t="shared" si="19"/>
        <v>9.1500678397633164E-2</v>
      </c>
    </row>
    <row r="153" spans="1:12" x14ac:dyDescent="0.2">
      <c r="A153" s="78">
        <f t="shared" si="20"/>
        <v>148</v>
      </c>
      <c r="B153" s="57" t="s">
        <v>2150</v>
      </c>
      <c r="C153" s="57">
        <v>378.9</v>
      </c>
      <c r="D153" s="57"/>
      <c r="E153" s="57"/>
      <c r="F153" s="57">
        <f t="shared" si="15"/>
        <v>378.9</v>
      </c>
      <c r="G153" s="56">
        <f t="shared" si="21"/>
        <v>5.510134033028735E-3</v>
      </c>
      <c r="H153" s="54">
        <f t="shared" si="17"/>
        <v>20.277293241545745</v>
      </c>
      <c r="I153" s="54">
        <f t="shared" si="16"/>
        <v>4.4610045131400637</v>
      </c>
      <c r="J153" s="54">
        <f t="shared" si="18"/>
        <v>8.8611771465554909</v>
      </c>
      <c r="K153" s="54">
        <v>1.0701321436219022</v>
      </c>
      <c r="L153" s="56">
        <f t="shared" si="19"/>
        <v>9.1500678397633164E-2</v>
      </c>
    </row>
    <row r="154" spans="1:12" x14ac:dyDescent="0.2">
      <c r="A154" s="78">
        <f t="shared" si="20"/>
        <v>149</v>
      </c>
      <c r="B154" s="57" t="s">
        <v>2151</v>
      </c>
      <c r="C154" s="57">
        <v>243.9</v>
      </c>
      <c r="D154" s="57">
        <v>16.2</v>
      </c>
      <c r="E154" s="57">
        <v>35.6</v>
      </c>
      <c r="F154" s="57">
        <f t="shared" si="15"/>
        <v>295.70000000000005</v>
      </c>
      <c r="G154" s="56">
        <f t="shared" si="21"/>
        <v>4.3002022527490035E-3</v>
      </c>
      <c r="H154" s="54">
        <f t="shared" si="17"/>
        <v>15.824744290116334</v>
      </c>
      <c r="I154" s="54">
        <f t="shared" si="16"/>
        <v>3.4814437438255932</v>
      </c>
      <c r="J154" s="54">
        <f t="shared" si="18"/>
        <v>6.9154132547808373</v>
      </c>
      <c r="K154" s="54">
        <v>0.6888499071770442</v>
      </c>
      <c r="L154" s="56">
        <f t="shared" si="19"/>
        <v>9.1005922204598591E-2</v>
      </c>
    </row>
    <row r="155" spans="1:12" x14ac:dyDescent="0.2">
      <c r="A155" s="78">
        <f t="shared" si="20"/>
        <v>150</v>
      </c>
      <c r="B155" s="57" t="s">
        <v>2152</v>
      </c>
      <c r="C155" s="57">
        <v>699.2</v>
      </c>
      <c r="D155" s="57"/>
      <c r="E155" s="57"/>
      <c r="F155" s="57">
        <f t="shared" si="15"/>
        <v>699.2</v>
      </c>
      <c r="G155" s="56">
        <f t="shared" si="21"/>
        <v>1.0168080538120064E-2</v>
      </c>
      <c r="H155" s="54">
        <f t="shared" si="17"/>
        <v>37.418536380281836</v>
      </c>
      <c r="I155" s="54">
        <f t="shared" si="16"/>
        <v>8.2320780036620036</v>
      </c>
      <c r="J155" s="54">
        <f t="shared" si="18"/>
        <v>16.351900398183162</v>
      </c>
      <c r="K155" s="54">
        <v>1.9747595534981108</v>
      </c>
      <c r="L155" s="56">
        <f t="shared" si="19"/>
        <v>9.1500678397633164E-2</v>
      </c>
    </row>
    <row r="156" spans="1:12" x14ac:dyDescent="0.2">
      <c r="A156" s="78">
        <f t="shared" si="20"/>
        <v>151</v>
      </c>
      <c r="B156" s="57" t="s">
        <v>2153</v>
      </c>
      <c r="C156" s="57">
        <v>765.5</v>
      </c>
      <c r="D156" s="57"/>
      <c r="E156" s="57"/>
      <c r="F156" s="57">
        <f t="shared" si="15"/>
        <v>765.5</v>
      </c>
      <c r="G156" s="56">
        <f t="shared" si="21"/>
        <v>1.1132244925530475E-2</v>
      </c>
      <c r="H156" s="54">
        <f t="shared" si="17"/>
        <v>40.966661325952145</v>
      </c>
      <c r="I156" s="54">
        <f t="shared" si="16"/>
        <v>9.0126654917094715</v>
      </c>
      <c r="J156" s="54">
        <f t="shared" si="18"/>
        <v>17.902430999441087</v>
      </c>
      <c r="K156" s="54">
        <v>2.1620114962854742</v>
      </c>
      <c r="L156" s="56">
        <f t="shared" si="19"/>
        <v>9.1500678397633164E-2</v>
      </c>
    </row>
    <row r="157" spans="1:12" x14ac:dyDescent="0.2">
      <c r="A157" s="78">
        <f t="shared" si="20"/>
        <v>152</v>
      </c>
      <c r="B157" s="57" t="s">
        <v>2154</v>
      </c>
      <c r="C157" s="57">
        <v>774.85</v>
      </c>
      <c r="D157" s="57">
        <v>31.4</v>
      </c>
      <c r="E157" s="57"/>
      <c r="F157" s="57">
        <f t="shared" si="15"/>
        <v>806.25</v>
      </c>
      <c r="G157" s="56">
        <f t="shared" si="21"/>
        <v>1.1724849733780464E-2</v>
      </c>
      <c r="H157" s="54">
        <f t="shared" si="17"/>
        <v>43.147447020312107</v>
      </c>
      <c r="I157" s="54">
        <f t="shared" si="16"/>
        <v>9.4924383444686633</v>
      </c>
      <c r="J157" s="54">
        <f t="shared" si="18"/>
        <v>18.85543434787639</v>
      </c>
      <c r="K157" s="54">
        <v>2.1884188215503588</v>
      </c>
      <c r="L157" s="56">
        <f t="shared" si="19"/>
        <v>9.1390683453280649E-2</v>
      </c>
    </row>
    <row r="158" spans="1:12" x14ac:dyDescent="0.2">
      <c r="A158" s="78">
        <f t="shared" si="20"/>
        <v>153</v>
      </c>
      <c r="B158" s="57" t="s">
        <v>2155</v>
      </c>
      <c r="C158" s="57">
        <v>506.14</v>
      </c>
      <c r="D158" s="57">
        <v>17.100000000000001</v>
      </c>
      <c r="E158" s="57"/>
      <c r="F158" s="57">
        <f t="shared" si="15"/>
        <v>523.24</v>
      </c>
      <c r="G158" s="56">
        <f t="shared" si="21"/>
        <v>7.6091911624226851E-3</v>
      </c>
      <c r="H158" s="54">
        <f t="shared" si="17"/>
        <v>28.00182347771548</v>
      </c>
      <c r="I158" s="54">
        <f t="shared" si="16"/>
        <v>6.1604011650974053</v>
      </c>
      <c r="J158" s="54">
        <f t="shared" si="18"/>
        <v>12.236796859761665</v>
      </c>
      <c r="K158" s="54">
        <v>1.4294977122533377</v>
      </c>
      <c r="L158" s="56">
        <f t="shared" si="19"/>
        <v>9.1408377063733448E-2</v>
      </c>
    </row>
    <row r="159" spans="1:12" x14ac:dyDescent="0.2">
      <c r="A159" s="78">
        <f t="shared" si="20"/>
        <v>154</v>
      </c>
      <c r="B159" s="57" t="s">
        <v>2156</v>
      </c>
      <c r="C159" s="57">
        <v>574.20000000000005</v>
      </c>
      <c r="D159" s="57"/>
      <c r="E159" s="57"/>
      <c r="F159" s="57">
        <f t="shared" si="15"/>
        <v>574.20000000000005</v>
      </c>
      <c r="G159" s="56">
        <f t="shared" si="21"/>
        <v>8.350274377844023E-3</v>
      </c>
      <c r="H159" s="54">
        <f t="shared" si="17"/>
        <v>30.729009710466006</v>
      </c>
      <c r="I159" s="54">
        <f t="shared" si="16"/>
        <v>6.7603821363025212</v>
      </c>
      <c r="J159" s="54">
        <f t="shared" si="18"/>
        <v>13.428577243473644</v>
      </c>
      <c r="K159" s="54">
        <v>1.6217204456787975</v>
      </c>
      <c r="L159" s="56">
        <f t="shared" si="19"/>
        <v>9.1500678397633164E-2</v>
      </c>
    </row>
    <row r="160" spans="1:12" x14ac:dyDescent="0.2">
      <c r="A160" s="78">
        <f t="shared" si="20"/>
        <v>155</v>
      </c>
      <c r="B160" s="57" t="s">
        <v>2157</v>
      </c>
      <c r="C160" s="57">
        <v>265.10000000000002</v>
      </c>
      <c r="D160" s="57"/>
      <c r="E160" s="57"/>
      <c r="F160" s="57">
        <f t="shared" si="15"/>
        <v>265.10000000000002</v>
      </c>
      <c r="G160" s="56">
        <f t="shared" si="21"/>
        <v>3.8552033047134279E-3</v>
      </c>
      <c r="H160" s="54">
        <f t="shared" si="17"/>
        <v>14.187148161345414</v>
      </c>
      <c r="I160" s="54">
        <f t="shared" si="16"/>
        <v>3.1211725954959912</v>
      </c>
      <c r="J160" s="54">
        <f t="shared" si="18"/>
        <v>6.1997837465079462</v>
      </c>
      <c r="K160" s="54">
        <v>0.74872533986319967</v>
      </c>
      <c r="L160" s="56">
        <f t="shared" si="19"/>
        <v>9.1500678397633151E-2</v>
      </c>
    </row>
    <row r="161" spans="1:12" ht="15" customHeight="1" x14ac:dyDescent="0.2">
      <c r="A161" s="78">
        <f t="shared" si="20"/>
        <v>156</v>
      </c>
      <c r="B161" s="57" t="s">
        <v>2158</v>
      </c>
      <c r="C161" s="57">
        <v>733.7</v>
      </c>
      <c r="D161" s="57"/>
      <c r="E161" s="57"/>
      <c r="F161" s="57">
        <f t="shared" si="15"/>
        <v>733.7</v>
      </c>
      <c r="G161" s="56">
        <f t="shared" si="21"/>
        <v>1.066979503835625E-2</v>
      </c>
      <c r="H161" s="54">
        <f t="shared" si="17"/>
        <v>39.264845741150999</v>
      </c>
      <c r="I161" s="54">
        <f t="shared" si="16"/>
        <v>8.6382660630532193</v>
      </c>
      <c r="J161" s="54">
        <f t="shared" si="18"/>
        <v>17.158737588882985</v>
      </c>
      <c r="K161" s="54">
        <v>2.0721983472562413</v>
      </c>
      <c r="L161" s="56">
        <f t="shared" si="19"/>
        <v>9.1500678397633151E-2</v>
      </c>
    </row>
    <row r="162" spans="1:12" x14ac:dyDescent="0.2">
      <c r="A162" s="78">
        <f t="shared" si="20"/>
        <v>157</v>
      </c>
      <c r="B162" s="57" t="s">
        <v>2159</v>
      </c>
      <c r="C162" s="57">
        <v>560.1</v>
      </c>
      <c r="D162" s="57"/>
      <c r="E162" s="57"/>
      <c r="F162" s="57">
        <f t="shared" si="15"/>
        <v>560.1</v>
      </c>
      <c r="G162" s="56">
        <f t="shared" si="21"/>
        <v>8.1452258429648844E-3</v>
      </c>
      <c r="H162" s="54">
        <f t="shared" si="17"/>
        <v>29.974431102110774</v>
      </c>
      <c r="I162" s="54">
        <f t="shared" si="16"/>
        <v>6.5943748424643704</v>
      </c>
      <c r="J162" s="54">
        <f t="shared" si="18"/>
        <v>13.098826391622408</v>
      </c>
      <c r="K162" s="54">
        <v>1.5818976343167788</v>
      </c>
      <c r="L162" s="56">
        <f t="shared" si="19"/>
        <v>9.1500678397633164E-2</v>
      </c>
    </row>
    <row r="163" spans="1:12" x14ac:dyDescent="0.2">
      <c r="A163" s="78">
        <f t="shared" si="20"/>
        <v>158</v>
      </c>
      <c r="B163" s="57" t="s">
        <v>2160</v>
      </c>
      <c r="C163" s="57">
        <v>635.20000000000005</v>
      </c>
      <c r="D163" s="57">
        <v>38.700000000000003</v>
      </c>
      <c r="E163" s="57"/>
      <c r="F163" s="57">
        <f t="shared" si="15"/>
        <v>673.90000000000009</v>
      </c>
      <c r="G163" s="56">
        <f t="shared" si="21"/>
        <v>9.8001565712801924E-3</v>
      </c>
      <c r="H163" s="54">
        <f t="shared" si="17"/>
        <v>36.064576182311107</v>
      </c>
      <c r="I163" s="54">
        <f t="shared" si="16"/>
        <v>7.9342067601084434</v>
      </c>
      <c r="J163" s="54">
        <f t="shared" si="18"/>
        <v>15.760219791669954</v>
      </c>
      <c r="K163" s="54">
        <v>1.7940035302946225</v>
      </c>
      <c r="L163" s="56">
        <f t="shared" si="19"/>
        <v>9.1338486814637368E-2</v>
      </c>
    </row>
    <row r="164" spans="1:12" x14ac:dyDescent="0.2">
      <c r="A164" s="78">
        <f t="shared" si="20"/>
        <v>159</v>
      </c>
      <c r="B164" s="57" t="s">
        <v>2161</v>
      </c>
      <c r="C164" s="57">
        <v>485.6</v>
      </c>
      <c r="D164" s="57"/>
      <c r="E164" s="57"/>
      <c r="F164" s="57">
        <f t="shared" si="15"/>
        <v>485.6</v>
      </c>
      <c r="G164" s="56">
        <f t="shared" si="21"/>
        <v>7.0618133714403638E-3</v>
      </c>
      <c r="H164" s="54">
        <f t="shared" si="17"/>
        <v>25.987473206900539</v>
      </c>
      <c r="I164" s="54">
        <f t="shared" si="16"/>
        <v>5.7172441055181187</v>
      </c>
      <c r="J164" s="54">
        <f t="shared" si="18"/>
        <v>11.356525791415535</v>
      </c>
      <c r="K164" s="54">
        <v>1.371486326056468</v>
      </c>
      <c r="L164" s="56">
        <f t="shared" si="19"/>
        <v>9.1500678397633164E-2</v>
      </c>
    </row>
    <row r="165" spans="1:12" x14ac:dyDescent="0.2">
      <c r="A165" s="78">
        <f t="shared" si="20"/>
        <v>160</v>
      </c>
      <c r="B165" s="57" t="s">
        <v>2162</v>
      </c>
      <c r="C165" s="57">
        <v>464.9</v>
      </c>
      <c r="D165" s="57"/>
      <c r="E165" s="57"/>
      <c r="F165" s="57">
        <f t="shared" si="15"/>
        <v>464.9</v>
      </c>
      <c r="G165" s="56">
        <f t="shared" si="21"/>
        <v>6.7607846712986509E-3</v>
      </c>
      <c r="H165" s="54">
        <f t="shared" si="17"/>
        <v>24.879687590379035</v>
      </c>
      <c r="I165" s="54">
        <f t="shared" si="16"/>
        <v>5.473531269883388</v>
      </c>
      <c r="J165" s="54">
        <f t="shared" si="18"/>
        <v>10.872423476995639</v>
      </c>
      <c r="K165" s="54">
        <v>1.31302304980159</v>
      </c>
      <c r="L165" s="56">
        <f t="shared" si="19"/>
        <v>9.1500678397633164E-2</v>
      </c>
    </row>
    <row r="166" spans="1:12" x14ac:dyDescent="0.2">
      <c r="A166" s="78">
        <f t="shared" si="20"/>
        <v>161</v>
      </c>
      <c r="B166" s="57" t="s">
        <v>2163</v>
      </c>
      <c r="C166" s="57">
        <v>624.1</v>
      </c>
      <c r="D166" s="57"/>
      <c r="E166" s="57"/>
      <c r="F166" s="57">
        <f t="shared" si="15"/>
        <v>624.1</v>
      </c>
      <c r="G166" s="56">
        <f t="shared" si="21"/>
        <v>9.0759425970262167E-3</v>
      </c>
      <c r="H166" s="54">
        <f t="shared" si="17"/>
        <v>33.399468757056475</v>
      </c>
      <c r="I166" s="54">
        <f t="shared" si="16"/>
        <v>7.3478831265524249</v>
      </c>
      <c r="J166" s="54">
        <f t="shared" si="18"/>
        <v>14.59556784683368</v>
      </c>
      <c r="K166" s="54">
        <v>1.7626536575202674</v>
      </c>
      <c r="L166" s="56">
        <f t="shared" si="19"/>
        <v>9.1500678397633151E-2</v>
      </c>
    </row>
    <row r="167" spans="1:12" x14ac:dyDescent="0.2">
      <c r="A167" s="78">
        <f t="shared" si="20"/>
        <v>162</v>
      </c>
      <c r="B167" s="57" t="s">
        <v>2164</v>
      </c>
      <c r="C167" s="57">
        <v>764.3</v>
      </c>
      <c r="D167" s="57"/>
      <c r="E167" s="57"/>
      <c r="F167" s="57">
        <f t="shared" si="15"/>
        <v>764.3</v>
      </c>
      <c r="G167" s="56">
        <f t="shared" si="21"/>
        <v>1.1114793986391824E-2</v>
      </c>
      <c r="H167" s="54">
        <f t="shared" si="17"/>
        <v>40.902441869921908</v>
      </c>
      <c r="I167" s="54">
        <f t="shared" si="16"/>
        <v>8.9985372113828195</v>
      </c>
      <c r="J167" s="54">
        <f t="shared" si="18"/>
        <v>17.874367097155876</v>
      </c>
      <c r="K167" s="54">
        <v>2.1586223208504087</v>
      </c>
      <c r="L167" s="56">
        <f t="shared" si="19"/>
        <v>9.1500678397633164E-2</v>
      </c>
    </row>
    <row r="168" spans="1:12" x14ac:dyDescent="0.2">
      <c r="A168" s="78">
        <f t="shared" si="20"/>
        <v>163</v>
      </c>
      <c r="B168" s="57" t="s">
        <v>2165</v>
      </c>
      <c r="C168" s="57">
        <v>726.1</v>
      </c>
      <c r="D168" s="57"/>
      <c r="E168" s="57">
        <v>20.6</v>
      </c>
      <c r="F168" s="57">
        <f t="shared" si="15"/>
        <v>746.7</v>
      </c>
      <c r="G168" s="56">
        <f t="shared" si="21"/>
        <v>1.0858846879024959E-2</v>
      </c>
      <c r="H168" s="54">
        <f t="shared" si="17"/>
        <v>39.960556514811849</v>
      </c>
      <c r="I168" s="54">
        <f t="shared" si="16"/>
        <v>8.7913224332586068</v>
      </c>
      <c r="J168" s="54">
        <f t="shared" si="18"/>
        <v>17.462763196972777</v>
      </c>
      <c r="K168" s="54">
        <v>2.0507335695008271</v>
      </c>
      <c r="L168" s="56">
        <f t="shared" si="19"/>
        <v>9.1422761101572311E-2</v>
      </c>
    </row>
    <row r="169" spans="1:12" x14ac:dyDescent="0.2">
      <c r="A169" s="78">
        <f t="shared" si="20"/>
        <v>164</v>
      </c>
      <c r="B169" s="57" t="s">
        <v>2166</v>
      </c>
      <c r="C169" s="57">
        <v>644.70000000000005</v>
      </c>
      <c r="D169" s="57">
        <v>38.200000000000003</v>
      </c>
      <c r="E169" s="57">
        <v>32.799999999999997</v>
      </c>
      <c r="F169" s="57">
        <f t="shared" si="15"/>
        <v>715.7</v>
      </c>
      <c r="G169" s="56">
        <f t="shared" si="21"/>
        <v>1.0408030951276501E-2</v>
      </c>
      <c r="H169" s="54">
        <f t="shared" si="17"/>
        <v>38.30155390069752</v>
      </c>
      <c r="I169" s="54">
        <f t="shared" si="16"/>
        <v>8.4263418581534548</v>
      </c>
      <c r="J169" s="54">
        <f t="shared" si="18"/>
        <v>16.737779054604815</v>
      </c>
      <c r="K169" s="54">
        <v>1.8208345024888903</v>
      </c>
      <c r="L169" s="56">
        <f t="shared" si="19"/>
        <v>9.122049645933307E-2</v>
      </c>
    </row>
    <row r="170" spans="1:12" x14ac:dyDescent="0.2">
      <c r="A170" s="78">
        <f t="shared" si="20"/>
        <v>165</v>
      </c>
      <c r="B170" s="57" t="s">
        <v>2167</v>
      </c>
      <c r="C170" s="57">
        <v>233.7</v>
      </c>
      <c r="D170" s="57"/>
      <c r="E170" s="57"/>
      <c r="F170" s="57">
        <f t="shared" si="15"/>
        <v>233.7</v>
      </c>
      <c r="G170" s="56">
        <f t="shared" si="21"/>
        <v>3.3985703972520859E-3</v>
      </c>
      <c r="H170" s="54">
        <f t="shared" si="17"/>
        <v>12.506739061887677</v>
      </c>
      <c r="I170" s="54">
        <f t="shared" si="16"/>
        <v>2.7514825936152891</v>
      </c>
      <c r="J170" s="54">
        <f t="shared" si="18"/>
        <v>5.4654449700449144</v>
      </c>
      <c r="K170" s="54">
        <v>0.66004191597898798</v>
      </c>
      <c r="L170" s="56">
        <f t="shared" si="19"/>
        <v>9.1500678397633164E-2</v>
      </c>
    </row>
    <row r="171" spans="1:12" x14ac:dyDescent="0.2">
      <c r="A171" s="78">
        <f t="shared" si="20"/>
        <v>166</v>
      </c>
      <c r="B171" s="57" t="s">
        <v>2168</v>
      </c>
      <c r="C171" s="57">
        <v>428.1</v>
      </c>
      <c r="D171" s="57">
        <v>104.4</v>
      </c>
      <c r="E171" s="57">
        <v>125.8</v>
      </c>
      <c r="F171" s="57">
        <f t="shared" si="15"/>
        <v>658.3</v>
      </c>
      <c r="G171" s="56">
        <f t="shared" si="21"/>
        <v>9.5732943624777418E-3</v>
      </c>
      <c r="H171" s="54">
        <f t="shared" si="17"/>
        <v>35.229723253918088</v>
      </c>
      <c r="I171" s="54">
        <f t="shared" si="16"/>
        <v>7.7505391158619794</v>
      </c>
      <c r="J171" s="54">
        <f t="shared" si="18"/>
        <v>15.395389061962204</v>
      </c>
      <c r="K171" s="54">
        <v>1.2090883364595841</v>
      </c>
      <c r="L171" s="56">
        <f t="shared" si="19"/>
        <v>9.0513048409846364E-2</v>
      </c>
    </row>
    <row r="172" spans="1:12" x14ac:dyDescent="0.2">
      <c r="A172" s="78">
        <f t="shared" si="20"/>
        <v>167</v>
      </c>
      <c r="B172" s="57" t="s">
        <v>2169</v>
      </c>
      <c r="C172" s="57">
        <v>692.5</v>
      </c>
      <c r="D172" s="57"/>
      <c r="E172" s="57">
        <v>41</v>
      </c>
      <c r="F172" s="57">
        <f t="shared" si="15"/>
        <v>733.5</v>
      </c>
      <c r="G172" s="56">
        <f t="shared" si="21"/>
        <v>1.0666886548499808E-2</v>
      </c>
      <c r="H172" s="54">
        <f t="shared" si="17"/>
        <v>39.254142498479297</v>
      </c>
      <c r="I172" s="54">
        <f t="shared" si="16"/>
        <v>8.6359113496654452</v>
      </c>
      <c r="J172" s="54">
        <f t="shared" si="18"/>
        <v>17.154060271835451</v>
      </c>
      <c r="K172" s="54">
        <v>1.9558366573189951</v>
      </c>
      <c r="L172" s="56">
        <f t="shared" si="19"/>
        <v>9.1342809512337003E-2</v>
      </c>
    </row>
    <row r="173" spans="1:12" x14ac:dyDescent="0.2">
      <c r="A173" s="78">
        <f t="shared" si="20"/>
        <v>168</v>
      </c>
      <c r="B173" s="57" t="s">
        <v>2170</v>
      </c>
      <c r="C173" s="57">
        <v>739</v>
      </c>
      <c r="D173" s="57"/>
      <c r="E173" s="57">
        <v>21.7</v>
      </c>
      <c r="F173" s="57">
        <f t="shared" si="15"/>
        <v>760.7</v>
      </c>
      <c r="G173" s="56">
        <f t="shared" si="21"/>
        <v>1.1062441168975876E-2</v>
      </c>
      <c r="H173" s="54">
        <f t="shared" si="17"/>
        <v>40.709783501831225</v>
      </c>
      <c r="I173" s="54">
        <f t="shared" si="16"/>
        <v>8.9561523704028705</v>
      </c>
      <c r="J173" s="54">
        <f t="shared" si="18"/>
        <v>17.790175390300245</v>
      </c>
      <c r="K173" s="54">
        <v>2.0871672054277797</v>
      </c>
      <c r="L173" s="56">
        <f t="shared" si="19"/>
        <v>9.1420111039781926E-2</v>
      </c>
    </row>
    <row r="174" spans="1:12" x14ac:dyDescent="0.2">
      <c r="A174" s="78">
        <f t="shared" si="20"/>
        <v>169</v>
      </c>
      <c r="B174" s="57" t="s">
        <v>2171</v>
      </c>
      <c r="C174" s="57">
        <v>571.5</v>
      </c>
      <c r="D174" s="57"/>
      <c r="E174" s="57"/>
      <c r="F174" s="57">
        <f t="shared" si="15"/>
        <v>571.5</v>
      </c>
      <c r="G174" s="56">
        <f t="shared" si="21"/>
        <v>8.31100976478206E-3</v>
      </c>
      <c r="H174" s="54">
        <f t="shared" si="17"/>
        <v>30.584515934397981</v>
      </c>
      <c r="I174" s="54">
        <f t="shared" si="16"/>
        <v>6.7285935055675559</v>
      </c>
      <c r="J174" s="54">
        <f t="shared" si="18"/>
        <v>13.365433463331918</v>
      </c>
      <c r="K174" s="54">
        <v>1.6140948009499003</v>
      </c>
      <c r="L174" s="56">
        <f t="shared" si="19"/>
        <v>9.1500678397633164E-2</v>
      </c>
    </row>
    <row r="175" spans="1:12" x14ac:dyDescent="0.2">
      <c r="A175" s="78">
        <f t="shared" si="20"/>
        <v>170</v>
      </c>
      <c r="B175" s="57" t="s">
        <v>2172</v>
      </c>
      <c r="C175" s="57">
        <v>539.9</v>
      </c>
      <c r="D175" s="57">
        <v>31.5</v>
      </c>
      <c r="E175" s="57"/>
      <c r="F175" s="57">
        <f t="shared" si="15"/>
        <v>571.4</v>
      </c>
      <c r="G175" s="56">
        <f t="shared" si="21"/>
        <v>8.3095555198538385E-3</v>
      </c>
      <c r="H175" s="54">
        <f t="shared" si="17"/>
        <v>30.579164313062126</v>
      </c>
      <c r="I175" s="54">
        <f t="shared" si="16"/>
        <v>6.7274161488736679</v>
      </c>
      <c r="J175" s="54">
        <f t="shared" si="18"/>
        <v>13.363094804808149</v>
      </c>
      <c r="K175" s="54">
        <v>1.5248465144931778</v>
      </c>
      <c r="L175" s="56">
        <f t="shared" si="19"/>
        <v>9.134498036618327E-2</v>
      </c>
    </row>
    <row r="176" spans="1:12" x14ac:dyDescent="0.2">
      <c r="A176" s="78">
        <f t="shared" si="20"/>
        <v>171</v>
      </c>
      <c r="B176" s="57" t="s">
        <v>2173</v>
      </c>
      <c r="C176" s="57">
        <v>555.79999999999995</v>
      </c>
      <c r="D176" s="57">
        <v>65.2</v>
      </c>
      <c r="E176" s="57"/>
      <c r="F176" s="57">
        <f t="shared" si="15"/>
        <v>621</v>
      </c>
      <c r="G176" s="56">
        <f t="shared" si="21"/>
        <v>9.0308610042513712E-3</v>
      </c>
      <c r="H176" s="54">
        <f t="shared" si="17"/>
        <v>33.233568495645045</v>
      </c>
      <c r="I176" s="54">
        <f t="shared" si="16"/>
        <v>7.3113850690419095</v>
      </c>
      <c r="J176" s="54">
        <f t="shared" si="18"/>
        <v>14.523069432596884</v>
      </c>
      <c r="K176" s="54">
        <v>1.5697530890077942</v>
      </c>
      <c r="L176" s="56">
        <f t="shared" si="19"/>
        <v>9.1204148287104089E-2</v>
      </c>
    </row>
    <row r="177" spans="1:12" x14ac:dyDescent="0.2">
      <c r="A177" s="78">
        <f t="shared" si="20"/>
        <v>172</v>
      </c>
      <c r="B177" s="57" t="s">
        <v>2174</v>
      </c>
      <c r="C177" s="57">
        <v>627.5</v>
      </c>
      <c r="D177" s="57">
        <v>32.299999999999997</v>
      </c>
      <c r="E177" s="57"/>
      <c r="F177" s="57">
        <f t="shared" si="15"/>
        <v>659.8</v>
      </c>
      <c r="G177" s="56">
        <f t="shared" si="21"/>
        <v>9.5951080364010538E-3</v>
      </c>
      <c r="H177" s="54">
        <f t="shared" si="17"/>
        <v>35.309997573955876</v>
      </c>
      <c r="I177" s="54">
        <f t="shared" si="16"/>
        <v>7.7681994662702927</v>
      </c>
      <c r="J177" s="54">
        <f t="shared" si="18"/>
        <v>15.430468939818718</v>
      </c>
      <c r="K177" s="54">
        <v>1.7722563212529525</v>
      </c>
      <c r="L177" s="56">
        <f t="shared" si="19"/>
        <v>9.1362416340251357E-2</v>
      </c>
    </row>
    <row r="178" spans="1:12" x14ac:dyDescent="0.2">
      <c r="A178" s="78">
        <f t="shared" si="20"/>
        <v>173</v>
      </c>
      <c r="B178" s="57" t="s">
        <v>2175</v>
      </c>
      <c r="C178" s="57">
        <v>647.1</v>
      </c>
      <c r="D178" s="57">
        <v>50</v>
      </c>
      <c r="E178" s="57">
        <v>99.3</v>
      </c>
      <c r="F178" s="57">
        <f t="shared" si="15"/>
        <v>796.4</v>
      </c>
      <c r="G178" s="56">
        <f t="shared" si="21"/>
        <v>1.1581606608350711E-2</v>
      </c>
      <c r="H178" s="54">
        <f t="shared" si="17"/>
        <v>42.620312318730619</v>
      </c>
      <c r="I178" s="54">
        <f t="shared" si="16"/>
        <v>9.3764687101207365</v>
      </c>
      <c r="J178" s="54">
        <f t="shared" si="18"/>
        <v>18.62507648328528</v>
      </c>
      <c r="K178" s="54">
        <v>1.827612853359021</v>
      </c>
      <c r="L178" s="56">
        <f t="shared" si="19"/>
        <v>9.0971208394645495E-2</v>
      </c>
    </row>
    <row r="179" spans="1:12" x14ac:dyDescent="0.2">
      <c r="A179" s="78">
        <f t="shared" si="20"/>
        <v>174</v>
      </c>
      <c r="B179" s="57" t="s">
        <v>2176</v>
      </c>
      <c r="C179" s="57">
        <v>560.79999999999995</v>
      </c>
      <c r="D179" s="57"/>
      <c r="E179" s="57"/>
      <c r="F179" s="57">
        <f t="shared" si="15"/>
        <v>560.79999999999995</v>
      </c>
      <c r="G179" s="56">
        <f t="shared" si="21"/>
        <v>8.1554055574624296E-3</v>
      </c>
      <c r="H179" s="54">
        <f t="shared" si="17"/>
        <v>30.01189245146174</v>
      </c>
      <c r="I179" s="54">
        <f t="shared" si="16"/>
        <v>6.6026163393215827</v>
      </c>
      <c r="J179" s="54">
        <f t="shared" si="18"/>
        <v>13.115197001288781</v>
      </c>
      <c r="K179" s="54">
        <v>1.583874653320567</v>
      </c>
      <c r="L179" s="56">
        <f t="shared" si="19"/>
        <v>9.1500678397633164E-2</v>
      </c>
    </row>
    <row r="180" spans="1:12" x14ac:dyDescent="0.2">
      <c r="A180" s="78">
        <f t="shared" si="20"/>
        <v>175</v>
      </c>
      <c r="B180" s="57" t="s">
        <v>2177</v>
      </c>
      <c r="C180" s="57">
        <v>584.1</v>
      </c>
      <c r="D180" s="57"/>
      <c r="E180" s="57"/>
      <c r="F180" s="57">
        <f t="shared" si="15"/>
        <v>584.1</v>
      </c>
      <c r="G180" s="56">
        <f t="shared" si="21"/>
        <v>8.4942446257378849E-3</v>
      </c>
      <c r="H180" s="54">
        <f t="shared" si="17"/>
        <v>31.258820222715418</v>
      </c>
      <c r="I180" s="54">
        <f t="shared" si="16"/>
        <v>6.8769404489973915</v>
      </c>
      <c r="J180" s="54">
        <f t="shared" si="18"/>
        <v>13.660104437326638</v>
      </c>
      <c r="K180" s="54">
        <v>1.6496811430180873</v>
      </c>
      <c r="L180" s="56">
        <f t="shared" si="19"/>
        <v>9.1500678397633164E-2</v>
      </c>
    </row>
    <row r="181" spans="1:12" x14ac:dyDescent="0.2">
      <c r="A181" s="78">
        <f t="shared" si="20"/>
        <v>176</v>
      </c>
      <c r="B181" s="57" t="s">
        <v>2178</v>
      </c>
      <c r="C181" s="57">
        <v>557.1</v>
      </c>
      <c r="D181" s="57">
        <v>231.9</v>
      </c>
      <c r="E181" s="57"/>
      <c r="F181" s="57">
        <f t="shared" si="15"/>
        <v>789</v>
      </c>
      <c r="G181" s="56">
        <f t="shared" si="21"/>
        <v>1.1473992483662371E-2</v>
      </c>
      <c r="H181" s="54">
        <f t="shared" si="17"/>
        <v>42.224292339877529</v>
      </c>
      <c r="I181" s="54">
        <f t="shared" si="16"/>
        <v>9.2893443147730572</v>
      </c>
      <c r="J181" s="54">
        <f t="shared" si="18"/>
        <v>18.452015752526481</v>
      </c>
      <c r="K181" s="54">
        <v>1.5734246957291154</v>
      </c>
      <c r="L181" s="56">
        <f t="shared" si="19"/>
        <v>9.0670566670350033E-2</v>
      </c>
    </row>
    <row r="182" spans="1:12" x14ac:dyDescent="0.2">
      <c r="A182" s="78">
        <f t="shared" si="20"/>
        <v>177</v>
      </c>
      <c r="B182" s="57" t="s">
        <v>2179</v>
      </c>
      <c r="C182" s="57">
        <v>2669.4</v>
      </c>
      <c r="D182" s="57"/>
      <c r="E182" s="57">
        <v>28.5</v>
      </c>
      <c r="F182" s="57">
        <f t="shared" si="15"/>
        <v>2697.9</v>
      </c>
      <c r="G182" s="56">
        <f t="shared" si="21"/>
        <v>3.923407391846985E-2</v>
      </c>
      <c r="H182" s="54">
        <f t="shared" si="17"/>
        <v>144.38139201996904</v>
      </c>
      <c r="I182" s="54">
        <f t="shared" si="16"/>
        <v>31.763906244393191</v>
      </c>
      <c r="J182" s="54">
        <f t="shared" si="18"/>
        <v>63.094668312726469</v>
      </c>
      <c r="K182" s="54">
        <v>7.5392207553029991</v>
      </c>
      <c r="L182" s="56">
        <f t="shared" si="19"/>
        <v>9.1470843000997698E-2</v>
      </c>
    </row>
    <row r="183" spans="1:12" x14ac:dyDescent="0.2">
      <c r="A183" s="78">
        <f t="shared" si="20"/>
        <v>178</v>
      </c>
      <c r="B183" s="57" t="s">
        <v>2180</v>
      </c>
      <c r="C183" s="81">
        <v>671.45</v>
      </c>
      <c r="D183" s="81"/>
      <c r="E183" s="81"/>
      <c r="F183" s="57">
        <f t="shared" si="15"/>
        <v>671.45</v>
      </c>
      <c r="G183" s="56">
        <f t="shared" si="21"/>
        <v>9.7645275705387814E-3</v>
      </c>
      <c r="H183" s="54">
        <f t="shared" si="17"/>
        <v>35.933461459582716</v>
      </c>
      <c r="I183" s="54">
        <f t="shared" si="16"/>
        <v>7.9053615211081976</v>
      </c>
      <c r="J183" s="54">
        <f t="shared" si="18"/>
        <v>15.702922657837647</v>
      </c>
      <c r="K183" s="54">
        <v>1.8963848715622231</v>
      </c>
      <c r="L183" s="56">
        <f t="shared" si="19"/>
        <v>9.1500678397633151E-2</v>
      </c>
    </row>
    <row r="184" spans="1:12" x14ac:dyDescent="0.2">
      <c r="A184" s="78">
        <f t="shared" si="20"/>
        <v>179</v>
      </c>
      <c r="B184" s="81" t="s">
        <v>829</v>
      </c>
      <c r="C184" s="81">
        <v>606.9</v>
      </c>
      <c r="D184" s="81"/>
      <c r="E184" s="81"/>
      <c r="F184" s="81">
        <f t="shared" si="15"/>
        <v>606.9</v>
      </c>
      <c r="G184" s="56">
        <f t="shared" si="21"/>
        <v>8.8258124693722344E-3</v>
      </c>
      <c r="H184" s="54">
        <f t="shared" si="17"/>
        <v>32.478989887289821</v>
      </c>
      <c r="I184" s="54">
        <f t="shared" si="16"/>
        <v>7.1453777752037606</v>
      </c>
      <c r="J184" s="54">
        <f t="shared" si="18"/>
        <v>14.193318580745652</v>
      </c>
      <c r="K184" s="54">
        <v>1.7140754762843298</v>
      </c>
      <c r="L184" s="56">
        <f t="shared" si="19"/>
        <v>9.1500678397633164E-2</v>
      </c>
    </row>
    <row r="185" spans="1:12" x14ac:dyDescent="0.2">
      <c r="A185" s="78">
        <f t="shared" si="20"/>
        <v>180</v>
      </c>
      <c r="B185" s="81" t="s">
        <v>830</v>
      </c>
      <c r="C185" s="81">
        <v>487</v>
      </c>
      <c r="D185" s="81"/>
      <c r="E185" s="81"/>
      <c r="F185" s="81">
        <f t="shared" si="15"/>
        <v>487</v>
      </c>
      <c r="G185" s="56">
        <f t="shared" si="21"/>
        <v>7.0821728004354552E-3</v>
      </c>
      <c r="H185" s="54">
        <f t="shared" si="17"/>
        <v>26.062395905602475</v>
      </c>
      <c r="I185" s="54">
        <f t="shared" si="16"/>
        <v>5.7337270992325449</v>
      </c>
      <c r="J185" s="54">
        <f t="shared" si="18"/>
        <v>11.389267010748283</v>
      </c>
      <c r="K185" s="54">
        <v>1.3754403640640445</v>
      </c>
      <c r="L185" s="56">
        <f t="shared" si="19"/>
        <v>9.1500678397633164E-2</v>
      </c>
    </row>
    <row r="186" spans="1:12" x14ac:dyDescent="0.2">
      <c r="A186" s="78">
        <f t="shared" si="20"/>
        <v>181</v>
      </c>
      <c r="B186" s="81" t="s">
        <v>831</v>
      </c>
      <c r="C186" s="81">
        <v>450.5</v>
      </c>
      <c r="D186" s="81"/>
      <c r="E186" s="81"/>
      <c r="F186" s="81">
        <f t="shared" si="15"/>
        <v>450.5</v>
      </c>
      <c r="G186" s="56">
        <f t="shared" si="21"/>
        <v>6.5513734016348513E-3</v>
      </c>
      <c r="H186" s="54">
        <f t="shared" si="17"/>
        <v>24.109054118016253</v>
      </c>
      <c r="I186" s="54">
        <f t="shared" si="16"/>
        <v>5.3039919059635761</v>
      </c>
      <c r="J186" s="54">
        <f t="shared" si="18"/>
        <v>10.535656649573102</v>
      </c>
      <c r="K186" s="54">
        <v>1.2723529445808051</v>
      </c>
      <c r="L186" s="56">
        <f t="shared" si="19"/>
        <v>9.1500678397633151E-2</v>
      </c>
    </row>
    <row r="187" spans="1:12" x14ac:dyDescent="0.2">
      <c r="A187" s="78">
        <f t="shared" si="20"/>
        <v>182</v>
      </c>
      <c r="B187" s="81" t="s">
        <v>832</v>
      </c>
      <c r="C187" s="81">
        <v>2680.77</v>
      </c>
      <c r="D187" s="81"/>
      <c r="E187" s="81"/>
      <c r="F187" s="81">
        <f t="shared" si="15"/>
        <v>2680.77</v>
      </c>
      <c r="G187" s="56">
        <f t="shared" si="21"/>
        <v>3.8984961762265617E-2</v>
      </c>
      <c r="H187" s="54">
        <f t="shared" si="17"/>
        <v>143.46465928513746</v>
      </c>
      <c r="I187" s="54">
        <f t="shared" si="16"/>
        <v>31.56222504273024</v>
      </c>
      <c r="J187" s="54">
        <f t="shared" si="18"/>
        <v>62.694056107605071</v>
      </c>
      <c r="K187" s="54">
        <v>7.5713331925502434</v>
      </c>
      <c r="L187" s="56">
        <f t="shared" si="19"/>
        <v>9.1500678397633137E-2</v>
      </c>
    </row>
    <row r="188" spans="1:12" x14ac:dyDescent="0.2">
      <c r="A188" s="78">
        <f t="shared" si="20"/>
        <v>183</v>
      </c>
      <c r="B188" s="81" t="s">
        <v>833</v>
      </c>
      <c r="C188" s="81">
        <v>995.3</v>
      </c>
      <c r="D188" s="81"/>
      <c r="E188" s="81"/>
      <c r="F188" s="81">
        <f t="shared" si="15"/>
        <v>995.3</v>
      </c>
      <c r="G188" s="56">
        <f t="shared" si="21"/>
        <v>1.4474099770581948E-2</v>
      </c>
      <c r="H188" s="54">
        <f t="shared" si="17"/>
        <v>53.264687155741569</v>
      </c>
      <c r="I188" s="54">
        <f t="shared" si="16"/>
        <v>11.718231174263146</v>
      </c>
      <c r="J188" s="54">
        <f t="shared" si="18"/>
        <v>23.276668287059067</v>
      </c>
      <c r="K188" s="54">
        <v>2.8110385921004997</v>
      </c>
      <c r="L188" s="56">
        <f t="shared" si="19"/>
        <v>9.1500678397633151E-2</v>
      </c>
    </row>
    <row r="189" spans="1:12" x14ac:dyDescent="0.2">
      <c r="A189" s="78">
        <f t="shared" si="20"/>
        <v>184</v>
      </c>
      <c r="B189" s="81" t="s">
        <v>834</v>
      </c>
      <c r="C189" s="81">
        <v>2062.92</v>
      </c>
      <c r="D189" s="81"/>
      <c r="E189" s="81"/>
      <c r="F189" s="81">
        <f t="shared" si="15"/>
        <v>2062.92</v>
      </c>
      <c r="G189" s="56">
        <f t="shared" si="21"/>
        <v>2.9999909473253206E-2</v>
      </c>
      <c r="H189" s="54">
        <f t="shared" si="17"/>
        <v>110.3996668615718</v>
      </c>
      <c r="I189" s="54">
        <f t="shared" si="16"/>
        <v>24.287926709545797</v>
      </c>
      <c r="J189" s="54">
        <f t="shared" si="18"/>
        <v>48.244654418506876</v>
      </c>
      <c r="K189" s="54">
        <v>5.8263314904209409</v>
      </c>
      <c r="L189" s="56">
        <f t="shared" si="19"/>
        <v>9.1500678397633151E-2</v>
      </c>
    </row>
    <row r="190" spans="1:12" x14ac:dyDescent="0.2">
      <c r="A190" s="78">
        <f t="shared" si="20"/>
        <v>185</v>
      </c>
      <c r="B190" s="81" t="s">
        <v>835</v>
      </c>
      <c r="C190" s="81">
        <v>706.9</v>
      </c>
      <c r="D190" s="81"/>
      <c r="E190" s="81">
        <v>19.8</v>
      </c>
      <c r="F190" s="81">
        <f t="shared" si="15"/>
        <v>726.69999999999993</v>
      </c>
      <c r="G190" s="56">
        <f t="shared" si="21"/>
        <v>1.056799789338079E-2</v>
      </c>
      <c r="H190" s="54">
        <f t="shared" si="17"/>
        <v>38.890232247641308</v>
      </c>
      <c r="I190" s="54">
        <f t="shared" si="16"/>
        <v>8.5558510944810884</v>
      </c>
      <c r="J190" s="54">
        <f t="shared" si="18"/>
        <v>16.995031492219251</v>
      </c>
      <c r="K190" s="54">
        <v>1.9965067625397805</v>
      </c>
      <c r="L190" s="56">
        <f t="shared" si="19"/>
        <v>9.1423725879842349E-2</v>
      </c>
    </row>
    <row r="191" spans="1:12" x14ac:dyDescent="0.2">
      <c r="A191" s="78">
        <f t="shared" si="20"/>
        <v>186</v>
      </c>
      <c r="B191" s="81" t="s">
        <v>836</v>
      </c>
      <c r="C191" s="81">
        <v>682.6</v>
      </c>
      <c r="D191" s="81"/>
      <c r="E191" s="81">
        <v>11.5</v>
      </c>
      <c r="F191" s="81">
        <f t="shared" si="15"/>
        <v>694.1</v>
      </c>
      <c r="G191" s="56">
        <f t="shared" si="21"/>
        <v>1.00939140467808E-2</v>
      </c>
      <c r="H191" s="54">
        <f t="shared" si="17"/>
        <v>37.145603692153344</v>
      </c>
      <c r="I191" s="54">
        <f t="shared" si="16"/>
        <v>8.172032812273736</v>
      </c>
      <c r="J191" s="54">
        <f t="shared" si="18"/>
        <v>16.23262881347101</v>
      </c>
      <c r="K191" s="54">
        <v>1.927875959979706</v>
      </c>
      <c r="L191" s="56">
        <f t="shared" si="19"/>
        <v>9.1453884566889201E-2</v>
      </c>
    </row>
    <row r="192" spans="1:12" x14ac:dyDescent="0.2">
      <c r="A192" s="78">
        <f t="shared" si="20"/>
        <v>187</v>
      </c>
      <c r="B192" s="81" t="s">
        <v>837</v>
      </c>
      <c r="C192" s="81">
        <v>770.3</v>
      </c>
      <c r="D192" s="81"/>
      <c r="E192" s="81"/>
      <c r="F192" s="81">
        <f t="shared" si="15"/>
        <v>770.3</v>
      </c>
      <c r="G192" s="56">
        <f t="shared" si="21"/>
        <v>1.1202048682085073E-2</v>
      </c>
      <c r="H192" s="54">
        <f t="shared" si="17"/>
        <v>41.223539150073073</v>
      </c>
      <c r="I192" s="54">
        <f t="shared" si="16"/>
        <v>9.0691786130160761</v>
      </c>
      <c r="J192" s="54">
        <f t="shared" si="18"/>
        <v>18.014686608581933</v>
      </c>
      <c r="K192" s="54">
        <v>2.175568198025736</v>
      </c>
      <c r="L192" s="56">
        <f t="shared" si="19"/>
        <v>9.1500678397633151E-2</v>
      </c>
    </row>
    <row r="193" spans="1:12" x14ac:dyDescent="0.2">
      <c r="A193" s="78">
        <f t="shared" si="20"/>
        <v>188</v>
      </c>
      <c r="B193" s="81" t="s">
        <v>838</v>
      </c>
      <c r="C193" s="81">
        <v>535.9</v>
      </c>
      <c r="D193" s="81"/>
      <c r="E193" s="81"/>
      <c r="F193" s="81">
        <f t="shared" si="15"/>
        <v>535.9</v>
      </c>
      <c r="G193" s="56">
        <f t="shared" si="21"/>
        <v>7.7932985703354427E-3</v>
      </c>
      <c r="H193" s="54">
        <f t="shared" si="17"/>
        <v>28.679338738834428</v>
      </c>
      <c r="I193" s="54">
        <f t="shared" si="16"/>
        <v>6.3094545225435743</v>
      </c>
      <c r="J193" s="54">
        <f t="shared" si="18"/>
        <v>12.532871028870645</v>
      </c>
      <c r="K193" s="54">
        <v>1.5135492630429597</v>
      </c>
      <c r="L193" s="56">
        <f t="shared" si="19"/>
        <v>9.1500678397633151E-2</v>
      </c>
    </row>
    <row r="194" spans="1:12" x14ac:dyDescent="0.2">
      <c r="A194" s="78">
        <f t="shared" si="20"/>
        <v>189</v>
      </c>
      <c r="B194" s="81" t="s">
        <v>839</v>
      </c>
      <c r="C194" s="81">
        <v>732.5</v>
      </c>
      <c r="D194" s="81"/>
      <c r="E194" s="81">
        <v>60</v>
      </c>
      <c r="F194" s="81">
        <f t="shared" si="15"/>
        <v>792.5</v>
      </c>
      <c r="G194" s="56">
        <f t="shared" si="21"/>
        <v>1.1524891056150099E-2</v>
      </c>
      <c r="H194" s="54">
        <f t="shared" si="17"/>
        <v>42.411599086632364</v>
      </c>
      <c r="I194" s="54">
        <f t="shared" si="16"/>
        <v>9.3305517990591209</v>
      </c>
      <c r="J194" s="54">
        <f t="shared" si="18"/>
        <v>18.533868800858343</v>
      </c>
      <c r="K194" s="54">
        <v>2.0688091718211759</v>
      </c>
      <c r="L194" s="56">
        <f t="shared" si="19"/>
        <v>9.1286850294474448E-2</v>
      </c>
    </row>
    <row r="195" spans="1:12" x14ac:dyDescent="0.2">
      <c r="A195" s="78">
        <f t="shared" si="20"/>
        <v>190</v>
      </c>
      <c r="B195" s="81" t="s">
        <v>840</v>
      </c>
      <c r="C195" s="81">
        <v>665.7</v>
      </c>
      <c r="D195" s="81"/>
      <c r="E195" s="81"/>
      <c r="F195" s="81">
        <f t="shared" si="15"/>
        <v>665.7</v>
      </c>
      <c r="G195" s="56">
        <f t="shared" si="21"/>
        <v>9.6809084871660837E-3</v>
      </c>
      <c r="H195" s="54">
        <f t="shared" si="17"/>
        <v>35.625743232771185</v>
      </c>
      <c r="I195" s="54">
        <f t="shared" ref="I195:I257" si="22">H195*0.22</f>
        <v>7.8376635112096604</v>
      </c>
      <c r="J195" s="54">
        <f t="shared" si="18"/>
        <v>15.568449792721008</v>
      </c>
      <c r="K195" s="54">
        <v>1.8801450726025348</v>
      </c>
      <c r="L195" s="56">
        <f t="shared" si="19"/>
        <v>9.1500678397633151E-2</v>
      </c>
    </row>
    <row r="196" spans="1:12" x14ac:dyDescent="0.2">
      <c r="A196" s="78">
        <f t="shared" si="20"/>
        <v>191</v>
      </c>
      <c r="B196" s="81" t="s">
        <v>841</v>
      </c>
      <c r="C196" s="81">
        <v>772.6</v>
      </c>
      <c r="D196" s="81">
        <v>46.1</v>
      </c>
      <c r="E196" s="81"/>
      <c r="F196" s="81">
        <f t="shared" si="15"/>
        <v>818.7</v>
      </c>
      <c r="G196" s="56">
        <f t="shared" si="21"/>
        <v>1.1905903227343959E-2</v>
      </c>
      <c r="H196" s="54">
        <f t="shared" si="17"/>
        <v>43.813723876625765</v>
      </c>
      <c r="I196" s="54">
        <f t="shared" si="22"/>
        <v>9.6390192528576684</v>
      </c>
      <c r="J196" s="54">
        <f t="shared" si="18"/>
        <v>19.14659733408546</v>
      </c>
      <c r="K196" s="54">
        <v>2.1820641176096114</v>
      </c>
      <c r="L196" s="56">
        <f t="shared" si="19"/>
        <v>9.1341644779746559E-2</v>
      </c>
    </row>
    <row r="197" spans="1:12" x14ac:dyDescent="0.2">
      <c r="A197" s="78">
        <f t="shared" si="20"/>
        <v>192</v>
      </c>
      <c r="B197" s="81" t="s">
        <v>842</v>
      </c>
      <c r="C197" s="81">
        <v>659.7</v>
      </c>
      <c r="D197" s="81"/>
      <c r="E197" s="81"/>
      <c r="F197" s="81">
        <f t="shared" si="15"/>
        <v>659.7</v>
      </c>
      <c r="G197" s="56">
        <f t="shared" si="21"/>
        <v>9.593653791472834E-3</v>
      </c>
      <c r="H197" s="54">
        <f t="shared" si="17"/>
        <v>35.304645952620028</v>
      </c>
      <c r="I197" s="54">
        <f t="shared" si="22"/>
        <v>7.7670221095764065</v>
      </c>
      <c r="J197" s="54">
        <f t="shared" si="18"/>
        <v>15.428130281294953</v>
      </c>
      <c r="K197" s="54">
        <v>1.8631991954272078</v>
      </c>
      <c r="L197" s="56">
        <f t="shared" si="19"/>
        <v>9.1500678397633164E-2</v>
      </c>
    </row>
    <row r="198" spans="1:12" x14ac:dyDescent="0.2">
      <c r="A198" s="78">
        <f t="shared" si="20"/>
        <v>193</v>
      </c>
      <c r="B198" s="81" t="s">
        <v>843</v>
      </c>
      <c r="C198" s="81">
        <v>1045.7</v>
      </c>
      <c r="D198" s="81"/>
      <c r="E198" s="81">
        <v>87.3</v>
      </c>
      <c r="F198" s="81">
        <f t="shared" si="15"/>
        <v>1133</v>
      </c>
      <c r="G198" s="56">
        <f t="shared" si="21"/>
        <v>1.6476595036742037E-2</v>
      </c>
      <c r="H198" s="54">
        <f t="shared" ref="H198:H261" si="23">G198*3680</f>
        <v>60.633869735210695</v>
      </c>
      <c r="I198" s="54">
        <f t="shared" si="22"/>
        <v>13.339451341746352</v>
      </c>
      <c r="J198" s="54">
        <f t="shared" ref="J198:J261" si="24">H198*0.437</f>
        <v>26.497001074287073</v>
      </c>
      <c r="K198" s="54">
        <v>2.9533839603732472</v>
      </c>
      <c r="L198" s="56">
        <f t="shared" si="19"/>
        <v>9.1283059233554606E-2</v>
      </c>
    </row>
    <row r="199" spans="1:12" x14ac:dyDescent="0.2">
      <c r="A199" s="78">
        <f t="shared" si="20"/>
        <v>194</v>
      </c>
      <c r="B199" s="81" t="s">
        <v>844</v>
      </c>
      <c r="C199" s="81">
        <v>610.5</v>
      </c>
      <c r="D199" s="81"/>
      <c r="E199" s="81">
        <v>114</v>
      </c>
      <c r="F199" s="81">
        <f t="shared" si="15"/>
        <v>724.5</v>
      </c>
      <c r="G199" s="56">
        <f t="shared" si="21"/>
        <v>1.0536004504959933E-2</v>
      </c>
      <c r="H199" s="54">
        <f t="shared" si="23"/>
        <v>38.772496578252557</v>
      </c>
      <c r="I199" s="54">
        <f t="shared" si="22"/>
        <v>8.529949247215562</v>
      </c>
      <c r="J199" s="54">
        <f t="shared" si="24"/>
        <v>16.943581004696366</v>
      </c>
      <c r="K199" s="54">
        <v>1.7242430025895257</v>
      </c>
      <c r="L199" s="56">
        <f t="shared" ref="L199:L262" si="25">(H199+I199+J199+K199)/F199</f>
        <v>9.1056273061082146E-2</v>
      </c>
    </row>
    <row r="200" spans="1:12" x14ac:dyDescent="0.2">
      <c r="A200" s="78">
        <f t="shared" ref="A200:A263" si="26">A199+1</f>
        <v>195</v>
      </c>
      <c r="B200" s="81" t="s">
        <v>845</v>
      </c>
      <c r="C200" s="81">
        <v>1026.5</v>
      </c>
      <c r="D200" s="81"/>
      <c r="E200" s="81"/>
      <c r="F200" s="81">
        <f t="shared" si="15"/>
        <v>1026.5</v>
      </c>
      <c r="G200" s="56">
        <f t="shared" si="21"/>
        <v>1.4927824188186847E-2</v>
      </c>
      <c r="H200" s="54">
        <f t="shared" si="23"/>
        <v>54.9343930125276</v>
      </c>
      <c r="I200" s="54">
        <f t="shared" si="22"/>
        <v>12.085566462756072</v>
      </c>
      <c r="J200" s="54">
        <f t="shared" si="24"/>
        <v>24.006329746474563</v>
      </c>
      <c r="K200" s="54">
        <v>2.8991571534122005</v>
      </c>
      <c r="L200" s="56">
        <f t="shared" si="25"/>
        <v>9.1500678397633164E-2</v>
      </c>
    </row>
    <row r="201" spans="1:12" x14ac:dyDescent="0.2">
      <c r="A201" s="78">
        <f t="shared" si="26"/>
        <v>196</v>
      </c>
      <c r="B201" s="81" t="s">
        <v>846</v>
      </c>
      <c r="C201" s="81">
        <v>244.6</v>
      </c>
      <c r="D201" s="81"/>
      <c r="E201" s="81">
        <v>133.1</v>
      </c>
      <c r="F201" s="81">
        <f t="shared" si="15"/>
        <v>377.7</v>
      </c>
      <c r="G201" s="56">
        <f t="shared" ref="G201:G264" si="27">4/$F$387*F201</f>
        <v>5.4926830938900849E-3</v>
      </c>
      <c r="H201" s="54">
        <f t="shared" si="23"/>
        <v>20.213073785515512</v>
      </c>
      <c r="I201" s="54">
        <f t="shared" si="22"/>
        <v>4.4468762328134126</v>
      </c>
      <c r="J201" s="54">
        <f t="shared" si="24"/>
        <v>8.8331132442702778</v>
      </c>
      <c r="K201" s="54">
        <v>0.69082692618083208</v>
      </c>
      <c r="L201" s="56">
        <f t="shared" si="25"/>
        <v>9.0505401611808409E-2</v>
      </c>
    </row>
    <row r="202" spans="1:12" x14ac:dyDescent="0.2">
      <c r="A202" s="78">
        <f t="shared" si="26"/>
        <v>197</v>
      </c>
      <c r="B202" s="81" t="s">
        <v>847</v>
      </c>
      <c r="C202" s="81">
        <v>950.1</v>
      </c>
      <c r="D202" s="81"/>
      <c r="E202" s="81"/>
      <c r="F202" s="81">
        <f t="shared" si="15"/>
        <v>950.1</v>
      </c>
      <c r="G202" s="56">
        <f t="shared" si="27"/>
        <v>1.3816781063026133E-2</v>
      </c>
      <c r="H202" s="54">
        <f t="shared" si="23"/>
        <v>50.845754311936169</v>
      </c>
      <c r="I202" s="54">
        <f t="shared" si="22"/>
        <v>11.186065948625957</v>
      </c>
      <c r="J202" s="54">
        <f t="shared" si="24"/>
        <v>22.219594634316106</v>
      </c>
      <c r="K202" s="54">
        <v>2.6833796507130363</v>
      </c>
      <c r="L202" s="56">
        <f t="shared" si="25"/>
        <v>9.1500678397633164E-2</v>
      </c>
    </row>
    <row r="203" spans="1:12" x14ac:dyDescent="0.2">
      <c r="A203" s="78">
        <f t="shared" si="26"/>
        <v>198</v>
      </c>
      <c r="B203" s="81" t="s">
        <v>848</v>
      </c>
      <c r="C203" s="81">
        <v>760.7</v>
      </c>
      <c r="D203" s="81"/>
      <c r="E203" s="81">
        <v>125</v>
      </c>
      <c r="F203" s="81">
        <f t="shared" si="15"/>
        <v>885.7</v>
      </c>
      <c r="G203" s="56">
        <f t="shared" si="27"/>
        <v>1.2880247329251917E-2</v>
      </c>
      <c r="H203" s="54">
        <f t="shared" si="23"/>
        <v>47.399310171647052</v>
      </c>
      <c r="I203" s="54">
        <f t="shared" si="22"/>
        <v>10.427848237762351</v>
      </c>
      <c r="J203" s="54">
        <f t="shared" si="24"/>
        <v>20.713498545009763</v>
      </c>
      <c r="K203" s="54">
        <v>2.1484547945452128</v>
      </c>
      <c r="L203" s="56">
        <f t="shared" si="25"/>
        <v>9.1102079427531207E-2</v>
      </c>
    </row>
    <row r="204" spans="1:12" x14ac:dyDescent="0.2">
      <c r="A204" s="78">
        <f t="shared" si="26"/>
        <v>199</v>
      </c>
      <c r="B204" s="81" t="s">
        <v>849</v>
      </c>
      <c r="C204" s="81">
        <v>254.2</v>
      </c>
      <c r="D204" s="81"/>
      <c r="E204" s="81"/>
      <c r="F204" s="81">
        <f t="shared" si="15"/>
        <v>254.2</v>
      </c>
      <c r="G204" s="56">
        <f t="shared" si="27"/>
        <v>3.6966906075373567E-3</v>
      </c>
      <c r="H204" s="54">
        <f t="shared" si="23"/>
        <v>13.603821435737473</v>
      </c>
      <c r="I204" s="54">
        <f t="shared" si="22"/>
        <v>2.9928407158622439</v>
      </c>
      <c r="J204" s="54">
        <f t="shared" si="24"/>
        <v>5.9448699674172758</v>
      </c>
      <c r="K204" s="54">
        <v>0.71794032966135535</v>
      </c>
      <c r="L204" s="56">
        <f t="shared" si="25"/>
        <v>9.1500678397633164E-2</v>
      </c>
    </row>
    <row r="205" spans="1:12" x14ac:dyDescent="0.2">
      <c r="A205" s="78">
        <f t="shared" si="26"/>
        <v>200</v>
      </c>
      <c r="B205" s="81" t="s">
        <v>850</v>
      </c>
      <c r="C205" s="81">
        <v>302.2</v>
      </c>
      <c r="D205" s="81"/>
      <c r="E205" s="81">
        <v>39.799999999999997</v>
      </c>
      <c r="F205" s="81">
        <f t="shared" si="15"/>
        <v>342</v>
      </c>
      <c r="G205" s="56">
        <f t="shared" si="27"/>
        <v>4.9735176545152478E-3</v>
      </c>
      <c r="H205" s="54">
        <f t="shared" si="23"/>
        <v>18.302544968616111</v>
      </c>
      <c r="I205" s="54">
        <f t="shared" si="22"/>
        <v>4.0265598930955449</v>
      </c>
      <c r="J205" s="54">
        <f t="shared" si="24"/>
        <v>7.9982121512852409</v>
      </c>
      <c r="K205" s="54">
        <v>0.8535073470639718</v>
      </c>
      <c r="L205" s="56">
        <f t="shared" si="25"/>
        <v>9.1172001052809551E-2</v>
      </c>
    </row>
    <row r="206" spans="1:12" x14ac:dyDescent="0.2">
      <c r="A206" s="78">
        <f t="shared" si="26"/>
        <v>201</v>
      </c>
      <c r="B206" s="81" t="s">
        <v>2349</v>
      </c>
      <c r="C206" s="81">
        <v>405.7</v>
      </c>
      <c r="D206" s="81">
        <v>122.9</v>
      </c>
      <c r="E206" s="81">
        <v>22.3</v>
      </c>
      <c r="F206" s="81">
        <f t="shared" si="15"/>
        <v>550.9</v>
      </c>
      <c r="G206" s="56">
        <f t="shared" si="27"/>
        <v>8.0114353095685677E-3</v>
      </c>
      <c r="H206" s="54">
        <f t="shared" si="23"/>
        <v>29.482081939212328</v>
      </c>
      <c r="I206" s="54">
        <f t="shared" si="22"/>
        <v>6.4860580266267123</v>
      </c>
      <c r="J206" s="54">
        <f t="shared" si="24"/>
        <v>12.883669807435787</v>
      </c>
      <c r="K206" s="54">
        <v>1.145823728338363</v>
      </c>
      <c r="L206" s="56">
        <f t="shared" si="25"/>
        <v>9.075627791180467E-2</v>
      </c>
    </row>
    <row r="207" spans="1:12" x14ac:dyDescent="0.2">
      <c r="A207" s="78">
        <f t="shared" si="26"/>
        <v>202</v>
      </c>
      <c r="B207" s="81" t="s">
        <v>2350</v>
      </c>
      <c r="C207" s="81">
        <v>1271.93</v>
      </c>
      <c r="D207" s="81">
        <v>43.5</v>
      </c>
      <c r="E207" s="81">
        <v>59.1</v>
      </c>
      <c r="F207" s="81">
        <f t="shared" si="15"/>
        <v>1374.53</v>
      </c>
      <c r="G207" s="56">
        <f t="shared" si="27"/>
        <v>1.9989032811873812E-2</v>
      </c>
      <c r="H207" s="54">
        <f t="shared" si="23"/>
        <v>73.559640747695624</v>
      </c>
      <c r="I207" s="54">
        <f t="shared" si="22"/>
        <v>16.183120964493039</v>
      </c>
      <c r="J207" s="54">
        <f t="shared" si="24"/>
        <v>32.145563006742989</v>
      </c>
      <c r="K207" s="54">
        <v>3.5923282592689527</v>
      </c>
      <c r="L207" s="56">
        <f t="shared" si="25"/>
        <v>9.128986124580811E-2</v>
      </c>
    </row>
    <row r="208" spans="1:12" x14ac:dyDescent="0.2">
      <c r="A208" s="78">
        <f t="shared" si="26"/>
        <v>203</v>
      </c>
      <c r="B208" s="81" t="s">
        <v>2351</v>
      </c>
      <c r="C208" s="81">
        <v>453.6</v>
      </c>
      <c r="D208" s="81"/>
      <c r="E208" s="81"/>
      <c r="F208" s="81">
        <f t="shared" si="15"/>
        <v>453.6</v>
      </c>
      <c r="G208" s="56">
        <f t="shared" si="27"/>
        <v>6.5964549944096977E-3</v>
      </c>
      <c r="H208" s="54">
        <f t="shared" si="23"/>
        <v>24.274954379427687</v>
      </c>
      <c r="I208" s="54">
        <f t="shared" si="22"/>
        <v>5.3404899634740914</v>
      </c>
      <c r="J208" s="54">
        <f t="shared" si="24"/>
        <v>10.6081550638099</v>
      </c>
      <c r="K208" s="54">
        <v>1.2811083144547242</v>
      </c>
      <c r="L208" s="56">
        <f t="shared" si="25"/>
        <v>9.1500678397633164E-2</v>
      </c>
    </row>
    <row r="209" spans="1:12" x14ac:dyDescent="0.2">
      <c r="A209" s="78">
        <f t="shared" si="26"/>
        <v>204</v>
      </c>
      <c r="B209" s="81" t="s">
        <v>2352</v>
      </c>
      <c r="C209" s="81">
        <v>622.29999999999995</v>
      </c>
      <c r="D209" s="81"/>
      <c r="E209" s="81">
        <v>99.8</v>
      </c>
      <c r="F209" s="81">
        <f t="shared" si="15"/>
        <v>722.09999999999991</v>
      </c>
      <c r="G209" s="56">
        <f t="shared" si="27"/>
        <v>1.0501102626682631E-2</v>
      </c>
      <c r="H209" s="54">
        <f t="shared" si="23"/>
        <v>38.644057666192083</v>
      </c>
      <c r="I209" s="54">
        <f t="shared" si="22"/>
        <v>8.501692686562258</v>
      </c>
      <c r="J209" s="54">
        <f t="shared" si="24"/>
        <v>16.88745320012594</v>
      </c>
      <c r="K209" s="54">
        <v>1.7575698943676692</v>
      </c>
      <c r="L209" s="56">
        <f t="shared" si="25"/>
        <v>9.1110335753009211E-2</v>
      </c>
    </row>
    <row r="210" spans="1:12" x14ac:dyDescent="0.2">
      <c r="A210" s="78">
        <f t="shared" si="26"/>
        <v>205</v>
      </c>
      <c r="B210" s="81" t="s">
        <v>2353</v>
      </c>
      <c r="C210" s="81">
        <v>610.9</v>
      </c>
      <c r="D210" s="81">
        <v>29.9</v>
      </c>
      <c r="E210" s="81"/>
      <c r="F210" s="81">
        <f t="shared" si="15"/>
        <v>640.79999999999995</v>
      </c>
      <c r="G210" s="56">
        <f t="shared" si="27"/>
        <v>9.318801500039095E-3</v>
      </c>
      <c r="H210" s="54">
        <f t="shared" si="23"/>
        <v>34.293189520143869</v>
      </c>
      <c r="I210" s="54">
        <f t="shared" si="22"/>
        <v>7.5445016944316512</v>
      </c>
      <c r="J210" s="54">
        <f t="shared" si="24"/>
        <v>14.98612382030287</v>
      </c>
      <c r="K210" s="54">
        <v>1.7253727277345476</v>
      </c>
      <c r="L210" s="56">
        <f t="shared" si="25"/>
        <v>9.1368894760631938E-2</v>
      </c>
    </row>
    <row r="211" spans="1:12" x14ac:dyDescent="0.2">
      <c r="A211" s="78">
        <f t="shared" si="26"/>
        <v>206</v>
      </c>
      <c r="B211" s="81" t="s">
        <v>2354</v>
      </c>
      <c r="C211" s="81">
        <v>481.4</v>
      </c>
      <c r="D211" s="81"/>
      <c r="E211" s="81"/>
      <c r="F211" s="81">
        <f t="shared" si="15"/>
        <v>481.4</v>
      </c>
      <c r="G211" s="56">
        <f t="shared" si="27"/>
        <v>7.0007350844550889E-3</v>
      </c>
      <c r="H211" s="54">
        <f t="shared" si="23"/>
        <v>25.762705110794727</v>
      </c>
      <c r="I211" s="54">
        <f t="shared" si="22"/>
        <v>5.6677951243748401</v>
      </c>
      <c r="J211" s="54">
        <f t="shared" si="24"/>
        <v>11.258302133417295</v>
      </c>
      <c r="K211" s="54">
        <v>1.3596242120337392</v>
      </c>
      <c r="L211" s="56">
        <f t="shared" si="25"/>
        <v>9.1500678397633151E-2</v>
      </c>
    </row>
    <row r="212" spans="1:12" x14ac:dyDescent="0.2">
      <c r="A212" s="78">
        <f t="shared" si="26"/>
        <v>207</v>
      </c>
      <c r="B212" s="81" t="s">
        <v>2355</v>
      </c>
      <c r="C212" s="81">
        <v>973.8</v>
      </c>
      <c r="D212" s="81"/>
      <c r="E212" s="81"/>
      <c r="F212" s="81">
        <f t="shared" si="15"/>
        <v>973.8</v>
      </c>
      <c r="G212" s="56">
        <f t="shared" si="27"/>
        <v>1.4161437111014469E-2</v>
      </c>
      <c r="H212" s="54">
        <f t="shared" si="23"/>
        <v>52.114088568533248</v>
      </c>
      <c r="I212" s="54">
        <f t="shared" si="22"/>
        <v>11.465099485077314</v>
      </c>
      <c r="J212" s="54">
        <f t="shared" si="24"/>
        <v>22.773856704449031</v>
      </c>
      <c r="K212" s="54">
        <v>2.7503158655555779</v>
      </c>
      <c r="L212" s="56">
        <f t="shared" si="25"/>
        <v>9.1500678397633164E-2</v>
      </c>
    </row>
    <row r="213" spans="1:12" x14ac:dyDescent="0.2">
      <c r="A213" s="78">
        <f t="shared" si="26"/>
        <v>208</v>
      </c>
      <c r="B213" s="81" t="s">
        <v>2356</v>
      </c>
      <c r="C213" s="81">
        <v>724.7</v>
      </c>
      <c r="D213" s="81">
        <v>41.9</v>
      </c>
      <c r="E213" s="81"/>
      <c r="F213" s="81">
        <f t="shared" si="15"/>
        <v>766.6</v>
      </c>
      <c r="G213" s="56">
        <f t="shared" si="27"/>
        <v>1.1148241619740904E-2</v>
      </c>
      <c r="H213" s="54">
        <f t="shared" si="23"/>
        <v>41.025529160646528</v>
      </c>
      <c r="I213" s="54">
        <f t="shared" si="22"/>
        <v>9.0256164153422365</v>
      </c>
      <c r="J213" s="54">
        <f t="shared" si="24"/>
        <v>17.928156243202533</v>
      </c>
      <c r="K213" s="54">
        <v>2.0467795314932506</v>
      </c>
      <c r="L213" s="56">
        <f t="shared" si="25"/>
        <v>9.1346310136556932E-2</v>
      </c>
    </row>
    <row r="214" spans="1:12" x14ac:dyDescent="0.2">
      <c r="A214" s="78">
        <f t="shared" si="26"/>
        <v>209</v>
      </c>
      <c r="B214" s="81" t="s">
        <v>2357</v>
      </c>
      <c r="C214" s="81">
        <v>743.6</v>
      </c>
      <c r="D214" s="81"/>
      <c r="E214" s="81"/>
      <c r="F214" s="81">
        <f t="shared" si="15"/>
        <v>743.6</v>
      </c>
      <c r="G214" s="56">
        <f t="shared" si="27"/>
        <v>1.0813765286250113E-2</v>
      </c>
      <c r="H214" s="54">
        <f t="shared" si="23"/>
        <v>39.794656253400419</v>
      </c>
      <c r="I214" s="54">
        <f t="shared" si="22"/>
        <v>8.7548243757480915</v>
      </c>
      <c r="J214" s="54">
        <f t="shared" si="24"/>
        <v>17.390264782735983</v>
      </c>
      <c r="K214" s="54">
        <v>2.1001590445955309</v>
      </c>
      <c r="L214" s="56">
        <f t="shared" si="25"/>
        <v>9.1500678397633178E-2</v>
      </c>
    </row>
    <row r="215" spans="1:12" x14ac:dyDescent="0.2">
      <c r="A215" s="78">
        <f t="shared" si="26"/>
        <v>210</v>
      </c>
      <c r="B215" s="81" t="s">
        <v>2358</v>
      </c>
      <c r="C215" s="81">
        <v>682.02</v>
      </c>
      <c r="D215" s="81"/>
      <c r="E215" s="81">
        <v>80.3</v>
      </c>
      <c r="F215" s="81">
        <f t="shared" si="15"/>
        <v>762.31999999999994</v>
      </c>
      <c r="G215" s="56">
        <f t="shared" si="27"/>
        <v>1.1085999936813052E-2</v>
      </c>
      <c r="H215" s="54">
        <f t="shared" si="23"/>
        <v>40.796479767472029</v>
      </c>
      <c r="I215" s="54">
        <f t="shared" si="22"/>
        <v>8.9752255488438468</v>
      </c>
      <c r="J215" s="54">
        <f t="shared" si="24"/>
        <v>17.828061658385277</v>
      </c>
      <c r="K215" s="54">
        <v>1.9262378585194242</v>
      </c>
      <c r="L215" s="56">
        <f t="shared" si="25"/>
        <v>9.1203175612892998E-2</v>
      </c>
    </row>
    <row r="216" spans="1:12" x14ac:dyDescent="0.2">
      <c r="A216" s="78">
        <f t="shared" si="26"/>
        <v>211</v>
      </c>
      <c r="B216" s="81" t="s">
        <v>2359</v>
      </c>
      <c r="C216" s="81">
        <v>509.8</v>
      </c>
      <c r="D216" s="81"/>
      <c r="E216" s="81">
        <v>20.7</v>
      </c>
      <c r="F216" s="81">
        <f t="shared" si="15"/>
        <v>530.5</v>
      </c>
      <c r="G216" s="56">
        <f t="shared" si="27"/>
        <v>7.7147693442115176E-3</v>
      </c>
      <c r="H216" s="54">
        <f t="shared" si="23"/>
        <v>28.390351186698386</v>
      </c>
      <c r="I216" s="54">
        <f t="shared" si="22"/>
        <v>6.2458772610736446</v>
      </c>
      <c r="J216" s="54">
        <f t="shared" si="24"/>
        <v>12.406583468587195</v>
      </c>
      <c r="K216" s="54">
        <v>1.4398346973302873</v>
      </c>
      <c r="L216" s="56">
        <f t="shared" si="25"/>
        <v>9.1390474295361943E-2</v>
      </c>
    </row>
    <row r="217" spans="1:12" x14ac:dyDescent="0.2">
      <c r="A217" s="78">
        <f t="shared" si="26"/>
        <v>212</v>
      </c>
      <c r="B217" s="81" t="s">
        <v>2360</v>
      </c>
      <c r="C217" s="81">
        <v>548.4</v>
      </c>
      <c r="D217" s="81"/>
      <c r="E217" s="81">
        <v>39</v>
      </c>
      <c r="F217" s="81">
        <f t="shared" si="15"/>
        <v>587.4</v>
      </c>
      <c r="G217" s="56">
        <f t="shared" si="27"/>
        <v>8.5422347083691716E-3</v>
      </c>
      <c r="H217" s="54">
        <f t="shared" si="23"/>
        <v>31.43542372679855</v>
      </c>
      <c r="I217" s="54">
        <f t="shared" si="22"/>
        <v>6.9157932198956811</v>
      </c>
      <c r="J217" s="54">
        <f t="shared" si="24"/>
        <v>13.737280168610967</v>
      </c>
      <c r="K217" s="54">
        <v>1.5488531738248912</v>
      </c>
      <c r="L217" s="56">
        <f t="shared" si="25"/>
        <v>9.1313160178975283E-2</v>
      </c>
    </row>
    <row r="218" spans="1:12" x14ac:dyDescent="0.2">
      <c r="A218" s="78">
        <f t="shared" si="26"/>
        <v>213</v>
      </c>
      <c r="B218" s="81" t="s">
        <v>2361</v>
      </c>
      <c r="C218" s="81">
        <v>450.9</v>
      </c>
      <c r="D218" s="81"/>
      <c r="E218" s="81">
        <v>36</v>
      </c>
      <c r="F218" s="81">
        <f t="shared" si="15"/>
        <v>486.9</v>
      </c>
      <c r="G218" s="56">
        <f t="shared" si="27"/>
        <v>7.0807185555072346E-3</v>
      </c>
      <c r="H218" s="54">
        <f t="shared" si="23"/>
        <v>26.057044284266624</v>
      </c>
      <c r="I218" s="54">
        <f t="shared" si="22"/>
        <v>5.7325497425386569</v>
      </c>
      <c r="J218" s="54">
        <f t="shared" si="24"/>
        <v>11.386928352224515</v>
      </c>
      <c r="K218" s="54">
        <v>1.2734826697258268</v>
      </c>
      <c r="L218" s="56">
        <f t="shared" si="25"/>
        <v>9.1291856744209546E-2</v>
      </c>
    </row>
    <row r="219" spans="1:12" x14ac:dyDescent="0.2">
      <c r="A219" s="78">
        <f t="shared" si="26"/>
        <v>214</v>
      </c>
      <c r="B219" s="81" t="s">
        <v>2362</v>
      </c>
      <c r="C219" s="81">
        <v>1505.5</v>
      </c>
      <c r="D219" s="81">
        <v>827.5</v>
      </c>
      <c r="E219" s="81"/>
      <c r="F219" s="81">
        <f t="shared" si="15"/>
        <v>2333</v>
      </c>
      <c r="G219" s="56">
        <f t="shared" si="27"/>
        <v>3.392753417539203E-2</v>
      </c>
      <c r="H219" s="54">
        <f t="shared" si="23"/>
        <v>124.85332576544266</v>
      </c>
      <c r="I219" s="54">
        <f t="shared" si="22"/>
        <v>27.467731668397384</v>
      </c>
      <c r="J219" s="54">
        <f t="shared" si="24"/>
        <v>54.560903359498447</v>
      </c>
      <c r="K219" s="54">
        <v>4.2520030145758092</v>
      </c>
      <c r="L219" s="56">
        <f t="shared" si="25"/>
        <v>9.0498912905235457E-2</v>
      </c>
    </row>
    <row r="220" spans="1:12" x14ac:dyDescent="0.2">
      <c r="A220" s="78">
        <f t="shared" si="26"/>
        <v>215</v>
      </c>
      <c r="B220" s="81" t="s">
        <v>2363</v>
      </c>
      <c r="C220" s="81">
        <v>922.6</v>
      </c>
      <c r="D220" s="81"/>
      <c r="E220" s="81">
        <v>33</v>
      </c>
      <c r="F220" s="81">
        <f t="shared" si="15"/>
        <v>955.6</v>
      </c>
      <c r="G220" s="56">
        <f t="shared" si="27"/>
        <v>1.3896764534078279E-2</v>
      </c>
      <c r="H220" s="54">
        <f t="shared" si="23"/>
        <v>51.140093485408066</v>
      </c>
      <c r="I220" s="54">
        <f t="shared" si="22"/>
        <v>11.250820566789775</v>
      </c>
      <c r="J220" s="54">
        <f t="shared" si="24"/>
        <v>22.348220853123326</v>
      </c>
      <c r="K220" s="54">
        <v>2.6057110469927873</v>
      </c>
      <c r="L220" s="56">
        <f t="shared" si="25"/>
        <v>9.1403145617741668E-2</v>
      </c>
    </row>
    <row r="221" spans="1:12" x14ac:dyDescent="0.2">
      <c r="A221" s="78">
        <f t="shared" si="26"/>
        <v>216</v>
      </c>
      <c r="B221" s="81" t="s">
        <v>2364</v>
      </c>
      <c r="C221" s="81">
        <v>1175.5</v>
      </c>
      <c r="D221" s="81"/>
      <c r="E221" s="81"/>
      <c r="F221" s="81">
        <f t="shared" si="15"/>
        <v>1175.5</v>
      </c>
      <c r="G221" s="56">
        <f t="shared" si="27"/>
        <v>1.709464913123589E-2</v>
      </c>
      <c r="H221" s="54">
        <f t="shared" si="23"/>
        <v>62.908308802948078</v>
      </c>
      <c r="I221" s="54">
        <f t="shared" si="22"/>
        <v>13.839827936648577</v>
      </c>
      <c r="J221" s="54">
        <f t="shared" si="24"/>
        <v>27.490930946888309</v>
      </c>
      <c r="K221" s="54">
        <v>3.319979769932822</v>
      </c>
      <c r="L221" s="56">
        <f t="shared" si="25"/>
        <v>9.1500678397633178E-2</v>
      </c>
    </row>
    <row r="222" spans="1:12" x14ac:dyDescent="0.2">
      <c r="A222" s="78">
        <f t="shared" si="26"/>
        <v>217</v>
      </c>
      <c r="B222" s="81" t="s">
        <v>2365</v>
      </c>
      <c r="C222" s="81">
        <v>504.4</v>
      </c>
      <c r="D222" s="81">
        <v>189.5</v>
      </c>
      <c r="E222" s="81"/>
      <c r="F222" s="81">
        <f t="shared" si="15"/>
        <v>693.9</v>
      </c>
      <c r="G222" s="56">
        <f t="shared" si="27"/>
        <v>1.0091005556924357E-2</v>
      </c>
      <c r="H222" s="54">
        <f t="shared" si="23"/>
        <v>37.134900449481634</v>
      </c>
      <c r="I222" s="54">
        <f t="shared" si="22"/>
        <v>8.1696780988859601</v>
      </c>
      <c r="J222" s="54">
        <f t="shared" si="24"/>
        <v>16.227951496423476</v>
      </c>
      <c r="K222" s="54">
        <v>1.424583407872493</v>
      </c>
      <c r="L222" s="56">
        <f t="shared" si="25"/>
        <v>9.0729375201993895E-2</v>
      </c>
    </row>
    <row r="223" spans="1:12" x14ac:dyDescent="0.2">
      <c r="A223" s="78">
        <f t="shared" si="26"/>
        <v>218</v>
      </c>
      <c r="B223" s="81" t="s">
        <v>2366</v>
      </c>
      <c r="C223" s="81">
        <v>606.6</v>
      </c>
      <c r="D223" s="81"/>
      <c r="E223" s="81"/>
      <c r="F223" s="81">
        <f t="shared" si="15"/>
        <v>606.6</v>
      </c>
      <c r="G223" s="56">
        <f t="shared" si="27"/>
        <v>8.8214497345875716E-3</v>
      </c>
      <c r="H223" s="54">
        <f t="shared" si="23"/>
        <v>32.462935023282263</v>
      </c>
      <c r="I223" s="54">
        <f t="shared" si="22"/>
        <v>7.1418457051220976</v>
      </c>
      <c r="J223" s="54">
        <f t="shared" si="24"/>
        <v>14.186302605174349</v>
      </c>
      <c r="K223" s="54">
        <v>1.7132281824255635</v>
      </c>
      <c r="L223" s="56">
        <f t="shared" si="25"/>
        <v>9.1500678397633164E-2</v>
      </c>
    </row>
    <row r="224" spans="1:12" x14ac:dyDescent="0.2">
      <c r="A224" s="78">
        <f t="shared" si="26"/>
        <v>219</v>
      </c>
      <c r="B224" s="81" t="s">
        <v>2367</v>
      </c>
      <c r="C224" s="81">
        <v>520.5</v>
      </c>
      <c r="D224" s="81"/>
      <c r="E224" s="81"/>
      <c r="F224" s="81">
        <f t="shared" si="15"/>
        <v>520.5</v>
      </c>
      <c r="G224" s="56">
        <f t="shared" si="27"/>
        <v>7.5693448513894342E-3</v>
      </c>
      <c r="H224" s="54">
        <f t="shared" si="23"/>
        <v>27.855189053113119</v>
      </c>
      <c r="I224" s="54">
        <f t="shared" si="22"/>
        <v>6.1281415916848863</v>
      </c>
      <c r="J224" s="54">
        <f t="shared" si="24"/>
        <v>12.172717616210432</v>
      </c>
      <c r="K224" s="54">
        <v>1.4700548449596205</v>
      </c>
      <c r="L224" s="56">
        <f t="shared" si="25"/>
        <v>9.1500678397633151E-2</v>
      </c>
    </row>
    <row r="225" spans="1:12" x14ac:dyDescent="0.2">
      <c r="A225" s="78">
        <f t="shared" si="26"/>
        <v>220</v>
      </c>
      <c r="B225" s="81" t="s">
        <v>2368</v>
      </c>
      <c r="C225" s="81">
        <v>539.9</v>
      </c>
      <c r="D225" s="81"/>
      <c r="E225" s="81"/>
      <c r="F225" s="81">
        <f t="shared" si="15"/>
        <v>539.9</v>
      </c>
      <c r="G225" s="56">
        <f t="shared" si="27"/>
        <v>7.8514683674642764E-3</v>
      </c>
      <c r="H225" s="54">
        <f t="shared" si="23"/>
        <v>28.893403592268537</v>
      </c>
      <c r="I225" s="54">
        <f t="shared" si="22"/>
        <v>6.3565487902990787</v>
      </c>
      <c r="J225" s="54">
        <f t="shared" si="24"/>
        <v>12.62641736982135</v>
      </c>
      <c r="K225" s="54">
        <v>1.5248465144931778</v>
      </c>
      <c r="L225" s="56">
        <f t="shared" si="25"/>
        <v>9.1500678397633164E-2</v>
      </c>
    </row>
    <row r="226" spans="1:12" x14ac:dyDescent="0.2">
      <c r="A226" s="78">
        <f t="shared" si="26"/>
        <v>221</v>
      </c>
      <c r="B226" s="81" t="s">
        <v>2369</v>
      </c>
      <c r="C226" s="81">
        <v>595.5</v>
      </c>
      <c r="D226" s="81"/>
      <c r="E226" s="81"/>
      <c r="F226" s="81">
        <f t="shared" si="15"/>
        <v>595.5</v>
      </c>
      <c r="G226" s="56">
        <f t="shared" si="27"/>
        <v>8.6600285475550588E-3</v>
      </c>
      <c r="H226" s="54">
        <f t="shared" si="23"/>
        <v>31.868905055002617</v>
      </c>
      <c r="I226" s="54">
        <f t="shared" si="22"/>
        <v>7.0111591121005761</v>
      </c>
      <c r="J226" s="54">
        <f t="shared" si="24"/>
        <v>13.926711509036144</v>
      </c>
      <c r="K226" s="54">
        <v>1.6818783096512084</v>
      </c>
      <c r="L226" s="56">
        <f t="shared" si="25"/>
        <v>9.1500678397633164E-2</v>
      </c>
    </row>
    <row r="227" spans="1:12" x14ac:dyDescent="0.2">
      <c r="A227" s="78">
        <f t="shared" si="26"/>
        <v>222</v>
      </c>
      <c r="B227" s="81" t="s">
        <v>2370</v>
      </c>
      <c r="C227" s="81">
        <v>711.4</v>
      </c>
      <c r="D227" s="81"/>
      <c r="E227" s="81">
        <v>63.4</v>
      </c>
      <c r="F227" s="81">
        <f t="shared" si="15"/>
        <v>774.8</v>
      </c>
      <c r="G227" s="56">
        <f t="shared" si="27"/>
        <v>1.1267489703855011E-2</v>
      </c>
      <c r="H227" s="54">
        <f t="shared" si="23"/>
        <v>41.464362110186443</v>
      </c>
      <c r="I227" s="54">
        <f t="shared" si="22"/>
        <v>9.1221596642410177</v>
      </c>
      <c r="J227" s="54">
        <f t="shared" si="24"/>
        <v>18.119926242151475</v>
      </c>
      <c r="K227" s="54">
        <v>2.0092161704212756</v>
      </c>
      <c r="L227" s="56">
        <f t="shared" si="25"/>
        <v>9.1269571743676073E-2</v>
      </c>
    </row>
    <row r="228" spans="1:12" x14ac:dyDescent="0.2">
      <c r="A228" s="78">
        <f t="shared" si="26"/>
        <v>223</v>
      </c>
      <c r="B228" s="81" t="s">
        <v>2371</v>
      </c>
      <c r="C228" s="81">
        <v>762.1</v>
      </c>
      <c r="D228" s="81">
        <v>53.2</v>
      </c>
      <c r="E228" s="81"/>
      <c r="F228" s="81">
        <f t="shared" si="15"/>
        <v>815.30000000000007</v>
      </c>
      <c r="G228" s="56">
        <f t="shared" si="27"/>
        <v>1.185645889978445E-2</v>
      </c>
      <c r="H228" s="54">
        <f t="shared" si="23"/>
        <v>43.631768751206778</v>
      </c>
      <c r="I228" s="54">
        <f t="shared" si="22"/>
        <v>9.5989891252654918</v>
      </c>
      <c r="J228" s="54">
        <f t="shared" si="24"/>
        <v>19.067082944277363</v>
      </c>
      <c r="K228" s="54">
        <v>2.1524088325527893</v>
      </c>
      <c r="L228" s="56">
        <f t="shared" si="25"/>
        <v>9.1316386180917961E-2</v>
      </c>
    </row>
    <row r="229" spans="1:12" x14ac:dyDescent="0.2">
      <c r="A229" s="78">
        <f t="shared" si="26"/>
        <v>224</v>
      </c>
      <c r="B229" s="81" t="s">
        <v>2372</v>
      </c>
      <c r="C229" s="81">
        <v>707.8</v>
      </c>
      <c r="D229" s="81">
        <v>33.1</v>
      </c>
      <c r="E229" s="81"/>
      <c r="F229" s="81">
        <f t="shared" si="15"/>
        <v>740.9</v>
      </c>
      <c r="G229" s="56">
        <f t="shared" si="27"/>
        <v>1.0774500673188149E-2</v>
      </c>
      <c r="H229" s="54">
        <f t="shared" si="23"/>
        <v>39.650162477332387</v>
      </c>
      <c r="I229" s="54">
        <f t="shared" si="22"/>
        <v>8.7230357450131244</v>
      </c>
      <c r="J229" s="54">
        <f t="shared" si="24"/>
        <v>17.327121002594254</v>
      </c>
      <c r="K229" s="54">
        <v>1.9990486441160789</v>
      </c>
      <c r="L229" s="56">
        <f t="shared" si="25"/>
        <v>9.1374501105487699E-2</v>
      </c>
    </row>
    <row r="230" spans="1:12" x14ac:dyDescent="0.2">
      <c r="A230" s="78">
        <f t="shared" si="26"/>
        <v>225</v>
      </c>
      <c r="B230" s="81" t="s">
        <v>2373</v>
      </c>
      <c r="C230" s="81">
        <v>952</v>
      </c>
      <c r="D230" s="81">
        <v>67.7</v>
      </c>
      <c r="E230" s="81">
        <v>127.2</v>
      </c>
      <c r="F230" s="81">
        <f t="shared" si="15"/>
        <v>1146.9000000000001</v>
      </c>
      <c r="G230" s="56">
        <f t="shared" si="27"/>
        <v>1.667873508176473E-2</v>
      </c>
      <c r="H230" s="54">
        <f t="shared" si="23"/>
        <v>61.377745100894209</v>
      </c>
      <c r="I230" s="54">
        <f t="shared" si="22"/>
        <v>13.503103922196726</v>
      </c>
      <c r="J230" s="54">
        <f t="shared" si="24"/>
        <v>26.82207460909077</v>
      </c>
      <c r="K230" s="54">
        <v>2.6887458451518893</v>
      </c>
      <c r="L230" s="56">
        <f t="shared" si="25"/>
        <v>9.1020724978056994E-2</v>
      </c>
    </row>
    <row r="231" spans="1:12" x14ac:dyDescent="0.2">
      <c r="A231" s="78">
        <f t="shared" si="26"/>
        <v>226</v>
      </c>
      <c r="B231" s="81" t="s">
        <v>2374</v>
      </c>
      <c r="C231" s="81">
        <v>348.4</v>
      </c>
      <c r="D231" s="81"/>
      <c r="E231" s="81">
        <v>48</v>
      </c>
      <c r="F231" s="81">
        <f t="shared" si="15"/>
        <v>396.4</v>
      </c>
      <c r="G231" s="56">
        <f t="shared" si="27"/>
        <v>5.7646268954673809E-3</v>
      </c>
      <c r="H231" s="54">
        <f t="shared" si="23"/>
        <v>21.213826975319961</v>
      </c>
      <c r="I231" s="54">
        <f t="shared" si="22"/>
        <v>4.6670419345703911</v>
      </c>
      <c r="J231" s="54">
        <f t="shared" si="24"/>
        <v>9.270442388214823</v>
      </c>
      <c r="K231" s="54">
        <v>0.98399060131398985</v>
      </c>
      <c r="L231" s="56">
        <f t="shared" si="25"/>
        <v>9.1158682894599316E-2</v>
      </c>
    </row>
    <row r="232" spans="1:12" x14ac:dyDescent="0.2">
      <c r="A232" s="78">
        <f t="shared" si="26"/>
        <v>227</v>
      </c>
      <c r="B232" s="81" t="s">
        <v>2375</v>
      </c>
      <c r="C232" s="81">
        <v>337.8</v>
      </c>
      <c r="D232" s="81"/>
      <c r="E232" s="81">
        <v>23.4</v>
      </c>
      <c r="F232" s="81">
        <f t="shared" si="15"/>
        <v>361.2</v>
      </c>
      <c r="G232" s="56">
        <f t="shared" si="27"/>
        <v>5.2527326807336478E-3</v>
      </c>
      <c r="H232" s="54">
        <f t="shared" si="23"/>
        <v>19.330056265099824</v>
      </c>
      <c r="I232" s="54">
        <f t="shared" si="22"/>
        <v>4.2526123783219614</v>
      </c>
      <c r="J232" s="54">
        <f t="shared" si="24"/>
        <v>8.447234587848623</v>
      </c>
      <c r="K232" s="54">
        <v>0.95405288497091223</v>
      </c>
      <c r="L232" s="56">
        <f t="shared" si="25"/>
        <v>9.1317707963015846E-2</v>
      </c>
    </row>
    <row r="233" spans="1:12" x14ac:dyDescent="0.2">
      <c r="A233" s="78">
        <f t="shared" si="26"/>
        <v>228</v>
      </c>
      <c r="B233" s="81" t="s">
        <v>2376</v>
      </c>
      <c r="C233" s="81">
        <v>699.3</v>
      </c>
      <c r="D233" s="81"/>
      <c r="E233" s="81">
        <v>36.700000000000003</v>
      </c>
      <c r="F233" s="81">
        <f t="shared" si="15"/>
        <v>736</v>
      </c>
      <c r="G233" s="56">
        <f t="shared" si="27"/>
        <v>1.0703242671705328E-2</v>
      </c>
      <c r="H233" s="54">
        <f t="shared" si="23"/>
        <v>39.387933031875612</v>
      </c>
      <c r="I233" s="54">
        <f t="shared" si="22"/>
        <v>8.6653452670126345</v>
      </c>
      <c r="J233" s="54">
        <f t="shared" si="24"/>
        <v>17.212526734929643</v>
      </c>
      <c r="K233" s="54">
        <v>1.9750419847843659</v>
      </c>
      <c r="L233" s="56">
        <f t="shared" si="25"/>
        <v>9.1359846492666111E-2</v>
      </c>
    </row>
    <row r="234" spans="1:12" x14ac:dyDescent="0.2">
      <c r="A234" s="78">
        <f t="shared" si="26"/>
        <v>229</v>
      </c>
      <c r="B234" s="81" t="s">
        <v>2377</v>
      </c>
      <c r="C234" s="81">
        <v>478.8</v>
      </c>
      <c r="D234" s="81"/>
      <c r="E234" s="81"/>
      <c r="F234" s="81">
        <f t="shared" si="15"/>
        <v>478.8</v>
      </c>
      <c r="G234" s="56">
        <f t="shared" si="27"/>
        <v>6.9629247163213474E-3</v>
      </c>
      <c r="H234" s="54">
        <f t="shared" si="23"/>
        <v>25.623562956062557</v>
      </c>
      <c r="I234" s="54">
        <f t="shared" si="22"/>
        <v>5.6371838503337628</v>
      </c>
      <c r="J234" s="54">
        <f t="shared" si="24"/>
        <v>11.197497011799337</v>
      </c>
      <c r="K234" s="54">
        <v>1.3522809985910973</v>
      </c>
      <c r="L234" s="56">
        <f t="shared" si="25"/>
        <v>9.1500678397633151E-2</v>
      </c>
    </row>
    <row r="235" spans="1:12" x14ac:dyDescent="0.2">
      <c r="A235" s="78">
        <f t="shared" si="26"/>
        <v>230</v>
      </c>
      <c r="B235" s="81" t="s">
        <v>2378</v>
      </c>
      <c r="C235" s="81">
        <v>676.9</v>
      </c>
      <c r="D235" s="81"/>
      <c r="E235" s="81"/>
      <c r="F235" s="81">
        <f t="shared" si="15"/>
        <v>676.9</v>
      </c>
      <c r="G235" s="56">
        <f t="shared" si="27"/>
        <v>9.8437839191268164E-3</v>
      </c>
      <c r="H235" s="54">
        <f t="shared" si="23"/>
        <v>36.225124822386682</v>
      </c>
      <c r="I235" s="54">
        <f t="shared" si="22"/>
        <v>7.9695274609250699</v>
      </c>
      <c r="J235" s="54">
        <f t="shared" si="24"/>
        <v>15.83037954738298</v>
      </c>
      <c r="K235" s="54">
        <v>1.9117773766631452</v>
      </c>
      <c r="L235" s="56">
        <f t="shared" si="25"/>
        <v>9.1500678397633151E-2</v>
      </c>
    </row>
    <row r="236" spans="1:12" x14ac:dyDescent="0.2">
      <c r="A236" s="78">
        <f t="shared" si="26"/>
        <v>231</v>
      </c>
      <c r="B236" s="81" t="s">
        <v>2379</v>
      </c>
      <c r="C236" s="81">
        <v>893.8</v>
      </c>
      <c r="D236" s="81"/>
      <c r="E236" s="81"/>
      <c r="F236" s="81">
        <f t="shared" si="15"/>
        <v>893.8</v>
      </c>
      <c r="G236" s="56">
        <f t="shared" si="27"/>
        <v>1.2998041168437802E-2</v>
      </c>
      <c r="H236" s="54">
        <f t="shared" si="23"/>
        <v>47.832791499851112</v>
      </c>
      <c r="I236" s="54">
        <f t="shared" si="22"/>
        <v>10.523214129967245</v>
      </c>
      <c r="J236" s="54">
        <f t="shared" si="24"/>
        <v>20.902929885434936</v>
      </c>
      <c r="K236" s="54">
        <v>2.5243708365512174</v>
      </c>
      <c r="L236" s="56">
        <f t="shared" si="25"/>
        <v>9.1500678397633137E-2</v>
      </c>
    </row>
    <row r="237" spans="1:12" x14ac:dyDescent="0.2">
      <c r="A237" s="78">
        <f t="shared" si="26"/>
        <v>232</v>
      </c>
      <c r="B237" s="81" t="s">
        <v>2380</v>
      </c>
      <c r="C237" s="81">
        <v>467.4</v>
      </c>
      <c r="D237" s="81"/>
      <c r="E237" s="81">
        <v>8.6</v>
      </c>
      <c r="F237" s="81">
        <f t="shared" si="15"/>
        <v>476</v>
      </c>
      <c r="G237" s="56">
        <f t="shared" si="27"/>
        <v>6.9222058583311638E-3</v>
      </c>
      <c r="H237" s="54">
        <f t="shared" si="23"/>
        <v>25.473717558658684</v>
      </c>
      <c r="I237" s="54">
        <f t="shared" si="22"/>
        <v>5.6042178629049104</v>
      </c>
      <c r="J237" s="54">
        <f t="shared" si="24"/>
        <v>11.132014573133844</v>
      </c>
      <c r="K237" s="54">
        <v>1.320083831957976</v>
      </c>
      <c r="L237" s="56">
        <f t="shared" si="25"/>
        <v>9.1449650896334903E-2</v>
      </c>
    </row>
    <row r="238" spans="1:12" x14ac:dyDescent="0.2">
      <c r="A238" s="78">
        <f t="shared" si="26"/>
        <v>233</v>
      </c>
      <c r="B238" s="81" t="s">
        <v>2381</v>
      </c>
      <c r="C238" s="81">
        <v>324.10000000000002</v>
      </c>
      <c r="D238" s="81"/>
      <c r="E238" s="81"/>
      <c r="F238" s="81">
        <f t="shared" si="15"/>
        <v>324.10000000000002</v>
      </c>
      <c r="G238" s="56">
        <f t="shared" si="27"/>
        <v>4.7132078123637193E-3</v>
      </c>
      <c r="H238" s="54">
        <f t="shared" si="23"/>
        <v>17.344604749498487</v>
      </c>
      <c r="I238" s="54">
        <f t="shared" si="22"/>
        <v>3.815813044889667</v>
      </c>
      <c r="J238" s="54">
        <f t="shared" si="24"/>
        <v>7.5795922755308389</v>
      </c>
      <c r="K238" s="54">
        <v>0.91535979875391549</v>
      </c>
      <c r="L238" s="56">
        <f t="shared" si="25"/>
        <v>9.1500678397633151E-2</v>
      </c>
    </row>
    <row r="239" spans="1:12" x14ac:dyDescent="0.2">
      <c r="A239" s="78">
        <f t="shared" si="26"/>
        <v>234</v>
      </c>
      <c r="B239" s="81" t="s">
        <v>2382</v>
      </c>
      <c r="C239" s="81">
        <v>433.9</v>
      </c>
      <c r="D239" s="81"/>
      <c r="E239" s="81"/>
      <c r="F239" s="81">
        <f t="shared" si="15"/>
        <v>433.9</v>
      </c>
      <c r="G239" s="56">
        <f t="shared" si="27"/>
        <v>6.3099687435501928E-3</v>
      </c>
      <c r="H239" s="54">
        <f t="shared" si="23"/>
        <v>23.22068497626471</v>
      </c>
      <c r="I239" s="54">
        <f t="shared" si="22"/>
        <v>5.108550694778236</v>
      </c>
      <c r="J239" s="54">
        <f t="shared" si="24"/>
        <v>10.147439334627679</v>
      </c>
      <c r="K239" s="54">
        <v>1.2254693510624002</v>
      </c>
      <c r="L239" s="56">
        <f t="shared" si="25"/>
        <v>9.1500678397633151E-2</v>
      </c>
    </row>
    <row r="240" spans="1:12" x14ac:dyDescent="0.2">
      <c r="A240" s="78">
        <f t="shared" si="26"/>
        <v>235</v>
      </c>
      <c r="B240" s="81" t="s">
        <v>2383</v>
      </c>
      <c r="C240" s="81">
        <v>375.2</v>
      </c>
      <c r="D240" s="81"/>
      <c r="E240" s="81"/>
      <c r="F240" s="81">
        <f t="shared" si="15"/>
        <v>375.2</v>
      </c>
      <c r="G240" s="56">
        <f t="shared" si="27"/>
        <v>5.456326970684564E-3</v>
      </c>
      <c r="H240" s="54">
        <f t="shared" si="23"/>
        <v>20.079283252119197</v>
      </c>
      <c r="I240" s="54">
        <f t="shared" si="22"/>
        <v>4.4174423154662232</v>
      </c>
      <c r="J240" s="54">
        <f t="shared" si="24"/>
        <v>8.7746467811760898</v>
      </c>
      <c r="K240" s="54">
        <v>1.0596821860304506</v>
      </c>
      <c r="L240" s="56">
        <f t="shared" si="25"/>
        <v>9.1500678397633164E-2</v>
      </c>
    </row>
    <row r="241" spans="1:12" x14ac:dyDescent="0.2">
      <c r="A241" s="78">
        <f t="shared" si="26"/>
        <v>236</v>
      </c>
      <c r="B241" s="81" t="s">
        <v>2384</v>
      </c>
      <c r="C241" s="81">
        <v>375.1</v>
      </c>
      <c r="D241" s="81"/>
      <c r="E241" s="81">
        <v>120.5</v>
      </c>
      <c r="F241" s="81">
        <f t="shared" si="15"/>
        <v>495.6</v>
      </c>
      <c r="G241" s="56">
        <f t="shared" si="27"/>
        <v>7.2072378642624472E-3</v>
      </c>
      <c r="H241" s="54">
        <f t="shared" si="23"/>
        <v>26.522635340485806</v>
      </c>
      <c r="I241" s="54">
        <f t="shared" si="22"/>
        <v>5.834979774906877</v>
      </c>
      <c r="J241" s="54">
        <f t="shared" si="24"/>
        <v>11.590391643792298</v>
      </c>
      <c r="K241" s="54">
        <v>1.0593997547441953</v>
      </c>
      <c r="L241" s="56">
        <f t="shared" si="25"/>
        <v>9.0813976016806242E-2</v>
      </c>
    </row>
    <row r="242" spans="1:12" x14ac:dyDescent="0.2">
      <c r="A242" s="78">
        <f t="shared" si="26"/>
        <v>237</v>
      </c>
      <c r="B242" s="81" t="s">
        <v>2385</v>
      </c>
      <c r="C242" s="81">
        <v>534.1</v>
      </c>
      <c r="D242" s="81">
        <v>48.8</v>
      </c>
      <c r="E242" s="81"/>
      <c r="F242" s="81">
        <f t="shared" si="15"/>
        <v>582.9</v>
      </c>
      <c r="G242" s="56">
        <f t="shared" si="27"/>
        <v>8.4767936865992339E-3</v>
      </c>
      <c r="H242" s="54">
        <f t="shared" si="23"/>
        <v>31.194600766685181</v>
      </c>
      <c r="I242" s="54">
        <f t="shared" si="22"/>
        <v>6.8628121686707395</v>
      </c>
      <c r="J242" s="54">
        <f t="shared" si="24"/>
        <v>13.632040535041424</v>
      </c>
      <c r="K242" s="54">
        <v>1.5084654998903617</v>
      </c>
      <c r="L242" s="56">
        <f t="shared" si="25"/>
        <v>9.1264228804748174E-2</v>
      </c>
    </row>
    <row r="243" spans="1:12" x14ac:dyDescent="0.2">
      <c r="A243" s="78">
        <f t="shared" si="26"/>
        <v>238</v>
      </c>
      <c r="B243" s="81" t="s">
        <v>2386</v>
      </c>
      <c r="C243" s="81">
        <v>471.8</v>
      </c>
      <c r="D243" s="81"/>
      <c r="E243" s="81"/>
      <c r="F243" s="81">
        <f t="shared" si="15"/>
        <v>471.8</v>
      </c>
      <c r="G243" s="56">
        <f t="shared" si="27"/>
        <v>6.8611275713458889E-3</v>
      </c>
      <c r="H243" s="54">
        <f t="shared" si="23"/>
        <v>25.248949462552872</v>
      </c>
      <c r="I243" s="54">
        <f t="shared" si="22"/>
        <v>5.5547688817616319</v>
      </c>
      <c r="J243" s="54">
        <f t="shared" si="24"/>
        <v>11.033790915135604</v>
      </c>
      <c r="K243" s="54">
        <v>1.332510808553216</v>
      </c>
      <c r="L243" s="56">
        <f t="shared" si="25"/>
        <v>9.1500678397633164E-2</v>
      </c>
    </row>
    <row r="244" spans="1:12" x14ac:dyDescent="0.2">
      <c r="A244" s="78">
        <f t="shared" si="26"/>
        <v>239</v>
      </c>
      <c r="B244" s="81" t="s">
        <v>2387</v>
      </c>
      <c r="C244" s="81">
        <v>579</v>
      </c>
      <c r="D244" s="81">
        <v>91.8</v>
      </c>
      <c r="E244" s="81"/>
      <c r="F244" s="81">
        <f t="shared" si="15"/>
        <v>670.8</v>
      </c>
      <c r="G244" s="56">
        <f t="shared" si="27"/>
        <v>9.7550749785053452E-3</v>
      </c>
      <c r="H244" s="54">
        <f t="shared" si="23"/>
        <v>35.89867592089967</v>
      </c>
      <c r="I244" s="54">
        <f t="shared" si="22"/>
        <v>7.8977087025979271</v>
      </c>
      <c r="J244" s="54">
        <f t="shared" si="24"/>
        <v>15.687721377433157</v>
      </c>
      <c r="K244" s="54">
        <v>1.6352771474190591</v>
      </c>
      <c r="L244" s="56">
        <f t="shared" si="25"/>
        <v>9.1114166887820244E-2</v>
      </c>
    </row>
    <row r="245" spans="1:12" x14ac:dyDescent="0.2">
      <c r="A245" s="78">
        <f t="shared" si="26"/>
        <v>240</v>
      </c>
      <c r="B245" s="81" t="s">
        <v>2388</v>
      </c>
      <c r="C245" s="81">
        <v>343.9</v>
      </c>
      <c r="D245" s="81"/>
      <c r="E245" s="81"/>
      <c r="F245" s="81">
        <f t="shared" si="15"/>
        <v>343.9</v>
      </c>
      <c r="G245" s="56">
        <f t="shared" si="27"/>
        <v>5.0011483081514431E-3</v>
      </c>
      <c r="H245" s="54">
        <f t="shared" si="23"/>
        <v>18.404225773997311</v>
      </c>
      <c r="I245" s="54">
        <f t="shared" si="22"/>
        <v>4.0489296702794082</v>
      </c>
      <c r="J245" s="54">
        <f t="shared" si="24"/>
        <v>8.042646663236825</v>
      </c>
      <c r="K245" s="54">
        <v>0.97128119343249464</v>
      </c>
      <c r="L245" s="56">
        <f t="shared" si="25"/>
        <v>9.1500678397633151E-2</v>
      </c>
    </row>
    <row r="246" spans="1:12" x14ac:dyDescent="0.2">
      <c r="A246" s="78">
        <f t="shared" si="26"/>
        <v>241</v>
      </c>
      <c r="B246" s="81" t="s">
        <v>2389</v>
      </c>
      <c r="C246" s="81">
        <v>664</v>
      </c>
      <c r="D246" s="81"/>
      <c r="E246" s="81">
        <v>35.700000000000003</v>
      </c>
      <c r="F246" s="81">
        <f t="shared" si="15"/>
        <v>699.7</v>
      </c>
      <c r="G246" s="56">
        <f t="shared" si="27"/>
        <v>1.0175351762761168E-2</v>
      </c>
      <c r="H246" s="54">
        <f t="shared" si="23"/>
        <v>37.445294486961096</v>
      </c>
      <c r="I246" s="54">
        <f t="shared" si="22"/>
        <v>8.2379647871314408</v>
      </c>
      <c r="J246" s="54">
        <f t="shared" si="24"/>
        <v>16.363593690801999</v>
      </c>
      <c r="K246" s="54">
        <v>1.8753437407361921</v>
      </c>
      <c r="L246" s="56">
        <f t="shared" si="25"/>
        <v>9.1356576683765497E-2</v>
      </c>
    </row>
    <row r="247" spans="1:12" x14ac:dyDescent="0.2">
      <c r="A247" s="78">
        <f t="shared" si="26"/>
        <v>242</v>
      </c>
      <c r="B247" s="81" t="s">
        <v>2390</v>
      </c>
      <c r="C247" s="81">
        <v>150.30000000000001</v>
      </c>
      <c r="D247" s="81"/>
      <c r="E247" s="81">
        <v>232.7</v>
      </c>
      <c r="F247" s="81">
        <f t="shared" si="15"/>
        <v>383</v>
      </c>
      <c r="G247" s="56">
        <f t="shared" si="27"/>
        <v>5.5697580750857893E-3</v>
      </c>
      <c r="H247" s="54">
        <f t="shared" si="23"/>
        <v>20.496709716315706</v>
      </c>
      <c r="I247" s="54">
        <f t="shared" si="22"/>
        <v>4.5092761375894552</v>
      </c>
      <c r="J247" s="54">
        <f t="shared" si="24"/>
        <v>8.9570621460299638</v>
      </c>
      <c r="K247" s="54">
        <v>0.4244942232419423</v>
      </c>
      <c r="L247" s="56">
        <f t="shared" si="25"/>
        <v>8.9784705543543272E-2</v>
      </c>
    </row>
    <row r="248" spans="1:12" x14ac:dyDescent="0.2">
      <c r="A248" s="78">
        <f t="shared" si="26"/>
        <v>243</v>
      </c>
      <c r="B248" s="81" t="s">
        <v>2391</v>
      </c>
      <c r="C248" s="81">
        <v>630.29999999999995</v>
      </c>
      <c r="D248" s="81"/>
      <c r="E248" s="81">
        <v>33.9</v>
      </c>
      <c r="F248" s="81">
        <f t="shared" si="15"/>
        <v>664.19999999999993</v>
      </c>
      <c r="G248" s="56">
        <f t="shared" si="27"/>
        <v>9.65909481324277E-3</v>
      </c>
      <c r="H248" s="54">
        <f t="shared" si="23"/>
        <v>35.545468912733391</v>
      </c>
      <c r="I248" s="54">
        <f t="shared" si="22"/>
        <v>7.8200031608013463</v>
      </c>
      <c r="J248" s="54">
        <f t="shared" si="24"/>
        <v>15.533369914864492</v>
      </c>
      <c r="K248" s="54">
        <v>1.7801643972681052</v>
      </c>
      <c r="L248" s="56">
        <f t="shared" si="25"/>
        <v>9.135652873481985E-2</v>
      </c>
    </row>
    <row r="249" spans="1:12" x14ac:dyDescent="0.2">
      <c r="A249" s="78">
        <f t="shared" si="26"/>
        <v>244</v>
      </c>
      <c r="B249" s="81" t="s">
        <v>2392</v>
      </c>
      <c r="C249" s="81">
        <v>447.75</v>
      </c>
      <c r="D249" s="81"/>
      <c r="E249" s="81"/>
      <c r="F249" s="81">
        <f t="shared" si="15"/>
        <v>447.75</v>
      </c>
      <c r="G249" s="56">
        <f t="shared" si="27"/>
        <v>6.5113816661087785E-3</v>
      </c>
      <c r="H249" s="54">
        <f t="shared" si="23"/>
        <v>23.961884531280305</v>
      </c>
      <c r="I249" s="54">
        <f t="shared" si="22"/>
        <v>5.2716145968816672</v>
      </c>
      <c r="J249" s="54">
        <f t="shared" si="24"/>
        <v>10.471343540169492</v>
      </c>
      <c r="K249" s="54">
        <v>1.2645860842087802</v>
      </c>
      <c r="L249" s="56">
        <f t="shared" si="25"/>
        <v>9.1500678397633151E-2</v>
      </c>
    </row>
    <row r="250" spans="1:12" x14ac:dyDescent="0.2">
      <c r="A250" s="78">
        <f t="shared" si="26"/>
        <v>245</v>
      </c>
      <c r="B250" s="81" t="s">
        <v>2393</v>
      </c>
      <c r="C250" s="81">
        <v>688.6</v>
      </c>
      <c r="D250" s="81"/>
      <c r="E250" s="81">
        <v>64.099999999999994</v>
      </c>
      <c r="F250" s="81">
        <f t="shared" si="15"/>
        <v>752.7</v>
      </c>
      <c r="G250" s="56">
        <f t="shared" si="27"/>
        <v>1.0946101574718209E-2</v>
      </c>
      <c r="H250" s="54">
        <f t="shared" si="23"/>
        <v>40.281653794963006</v>
      </c>
      <c r="I250" s="54">
        <f t="shared" si="22"/>
        <v>8.8619638348918617</v>
      </c>
      <c r="J250" s="54">
        <f t="shared" si="24"/>
        <v>17.603082708398833</v>
      </c>
      <c r="K250" s="54">
        <v>1.944821837155033</v>
      </c>
      <c r="L250" s="56">
        <f t="shared" si="25"/>
        <v>9.1260159659105528E-2</v>
      </c>
    </row>
    <row r="251" spans="1:12" x14ac:dyDescent="0.2">
      <c r="A251" s="78">
        <f t="shared" si="26"/>
        <v>246</v>
      </c>
      <c r="B251" s="81" t="s">
        <v>2394</v>
      </c>
      <c r="C251" s="81">
        <v>675.4</v>
      </c>
      <c r="D251" s="81"/>
      <c r="E251" s="81"/>
      <c r="F251" s="81">
        <f t="shared" si="15"/>
        <v>675.4</v>
      </c>
      <c r="G251" s="56">
        <f t="shared" si="27"/>
        <v>9.8219702452035044E-3</v>
      </c>
      <c r="H251" s="54">
        <f t="shared" si="23"/>
        <v>36.144850502348895</v>
      </c>
      <c r="I251" s="54">
        <f t="shared" si="22"/>
        <v>7.9518671105167567</v>
      </c>
      <c r="J251" s="54">
        <f t="shared" si="24"/>
        <v>15.795299669526466</v>
      </c>
      <c r="K251" s="54">
        <v>1.9075409073693133</v>
      </c>
      <c r="L251" s="56">
        <f t="shared" si="25"/>
        <v>9.1500678397633164E-2</v>
      </c>
    </row>
    <row r="252" spans="1:12" x14ac:dyDescent="0.2">
      <c r="A252" s="78">
        <f t="shared" si="26"/>
        <v>247</v>
      </c>
      <c r="B252" s="81" t="s">
        <v>2395</v>
      </c>
      <c r="C252" s="81">
        <v>633.9</v>
      </c>
      <c r="D252" s="81"/>
      <c r="E252" s="81"/>
      <c r="F252" s="81">
        <f t="shared" si="15"/>
        <v>633.9</v>
      </c>
      <c r="G252" s="56">
        <f t="shared" si="27"/>
        <v>9.2184585999918588E-3</v>
      </c>
      <c r="H252" s="54">
        <f t="shared" si="23"/>
        <v>33.923927647970039</v>
      </c>
      <c r="I252" s="54">
        <f t="shared" si="22"/>
        <v>7.4632640825534091</v>
      </c>
      <c r="J252" s="54">
        <f t="shared" si="24"/>
        <v>14.824756382162906</v>
      </c>
      <c r="K252" s="54">
        <v>1.7903319235733013</v>
      </c>
      <c r="L252" s="56">
        <f t="shared" si="25"/>
        <v>9.1500678397633151E-2</v>
      </c>
    </row>
    <row r="253" spans="1:12" x14ac:dyDescent="0.2">
      <c r="A253" s="78">
        <f t="shared" si="26"/>
        <v>248</v>
      </c>
      <c r="B253" s="81" t="s">
        <v>2396</v>
      </c>
      <c r="C253" s="81">
        <v>230.9</v>
      </c>
      <c r="D253" s="81">
        <v>51.2</v>
      </c>
      <c r="E253" s="81"/>
      <c r="F253" s="81">
        <f t="shared" si="15"/>
        <v>282.10000000000002</v>
      </c>
      <c r="G253" s="56">
        <f t="shared" si="27"/>
        <v>4.1024249425109698E-3</v>
      </c>
      <c r="H253" s="54">
        <f t="shared" si="23"/>
        <v>15.096923788440369</v>
      </c>
      <c r="I253" s="54">
        <f t="shared" si="22"/>
        <v>3.3213232334568814</v>
      </c>
      <c r="J253" s="54">
        <f t="shared" si="24"/>
        <v>6.5973556955484414</v>
      </c>
      <c r="K253" s="54">
        <v>0.65213383996383556</v>
      </c>
      <c r="L253" s="56">
        <f t="shared" si="25"/>
        <v>9.0988077126584632E-2</v>
      </c>
    </row>
    <row r="254" spans="1:12" x14ac:dyDescent="0.2">
      <c r="A254" s="78">
        <f t="shared" si="26"/>
        <v>249</v>
      </c>
      <c r="B254" s="81" t="s">
        <v>2397</v>
      </c>
      <c r="C254" s="81">
        <v>1262.0999999999999</v>
      </c>
      <c r="D254" s="81"/>
      <c r="E254" s="81">
        <v>163.6</v>
      </c>
      <c r="F254" s="81">
        <f t="shared" si="15"/>
        <v>1425.6999999999998</v>
      </c>
      <c r="G254" s="56">
        <f t="shared" si="27"/>
        <v>2.0733169941644411E-2</v>
      </c>
      <c r="H254" s="54">
        <f t="shared" si="23"/>
        <v>76.298065385251434</v>
      </c>
      <c r="I254" s="54">
        <f t="shared" si="22"/>
        <v>16.785574384755314</v>
      </c>
      <c r="J254" s="54">
        <f t="shared" si="24"/>
        <v>33.342254573354879</v>
      </c>
      <c r="K254" s="54">
        <v>3.5645652638300418</v>
      </c>
      <c r="L254" s="56">
        <f t="shared" si="25"/>
        <v>9.1176586664229273E-2</v>
      </c>
    </row>
    <row r="255" spans="1:12" x14ac:dyDescent="0.2">
      <c r="A255" s="78">
        <f t="shared" si="26"/>
        <v>250</v>
      </c>
      <c r="B255" s="81" t="s">
        <v>2398</v>
      </c>
      <c r="C255" s="81">
        <v>332.6</v>
      </c>
      <c r="D255" s="81"/>
      <c r="E255" s="81">
        <v>108.7</v>
      </c>
      <c r="F255" s="81">
        <f t="shared" si="15"/>
        <v>441.3</v>
      </c>
      <c r="G255" s="56">
        <f t="shared" si="27"/>
        <v>6.4175828682385347E-3</v>
      </c>
      <c r="H255" s="54">
        <f t="shared" si="23"/>
        <v>23.616704955117807</v>
      </c>
      <c r="I255" s="54">
        <f t="shared" si="22"/>
        <v>5.1956750901259179</v>
      </c>
      <c r="J255" s="54">
        <f t="shared" si="24"/>
        <v>10.320500065386481</v>
      </c>
      <c r="K255" s="54">
        <v>0.93936645808562869</v>
      </c>
      <c r="L255" s="56">
        <f t="shared" si="25"/>
        <v>9.0805000155712287E-2</v>
      </c>
    </row>
    <row r="256" spans="1:12" x14ac:dyDescent="0.2">
      <c r="A256" s="78">
        <f t="shared" si="26"/>
        <v>251</v>
      </c>
      <c r="B256" s="81" t="s">
        <v>2399</v>
      </c>
      <c r="C256" s="81">
        <v>511</v>
      </c>
      <c r="D256" s="81"/>
      <c r="E256" s="81">
        <v>141.6</v>
      </c>
      <c r="F256" s="81">
        <f t="shared" si="15"/>
        <v>652.6</v>
      </c>
      <c r="G256" s="56">
        <f t="shared" si="27"/>
        <v>9.4904024015691549E-3</v>
      </c>
      <c r="H256" s="54">
        <f t="shared" si="23"/>
        <v>34.924680837774488</v>
      </c>
      <c r="I256" s="54">
        <f t="shared" si="22"/>
        <v>7.6834297843103876</v>
      </c>
      <c r="J256" s="54">
        <f t="shared" si="24"/>
        <v>15.262085526107452</v>
      </c>
      <c r="K256" s="54">
        <v>1.4432238727653524</v>
      </c>
      <c r="L256" s="56">
        <f t="shared" si="25"/>
        <v>9.0887863961013921E-2</v>
      </c>
    </row>
    <row r="257" spans="1:12" x14ac:dyDescent="0.2">
      <c r="A257" s="78">
        <f t="shared" si="26"/>
        <v>252</v>
      </c>
      <c r="B257" s="81" t="s">
        <v>2400</v>
      </c>
      <c r="C257" s="81">
        <v>1078.7</v>
      </c>
      <c r="D257" s="81"/>
      <c r="E257" s="81"/>
      <c r="F257" s="81">
        <f t="shared" si="15"/>
        <v>1078.7</v>
      </c>
      <c r="G257" s="56">
        <f t="shared" si="27"/>
        <v>1.5686940040718123E-2</v>
      </c>
      <c r="H257" s="54">
        <f t="shared" si="23"/>
        <v>57.727939349842693</v>
      </c>
      <c r="I257" s="54">
        <f t="shared" si="22"/>
        <v>12.700146656965392</v>
      </c>
      <c r="J257" s="54">
        <f t="shared" si="24"/>
        <v>25.227109495881258</v>
      </c>
      <c r="K257" s="54">
        <v>3.0465862848375456</v>
      </c>
      <c r="L257" s="56">
        <f t="shared" si="25"/>
        <v>9.1500678397633151E-2</v>
      </c>
    </row>
    <row r="258" spans="1:12" x14ac:dyDescent="0.2">
      <c r="A258" s="78">
        <f t="shared" si="26"/>
        <v>253</v>
      </c>
      <c r="B258" s="81" t="s">
        <v>2401</v>
      </c>
      <c r="C258" s="81">
        <v>611.4</v>
      </c>
      <c r="D258" s="81"/>
      <c r="E258" s="81">
        <v>112.1</v>
      </c>
      <c r="F258" s="81">
        <f t="shared" si="15"/>
        <v>723.5</v>
      </c>
      <c r="G258" s="56">
        <f t="shared" si="27"/>
        <v>1.0521462055677725E-2</v>
      </c>
      <c r="H258" s="54">
        <f t="shared" si="23"/>
        <v>38.71898036489403</v>
      </c>
      <c r="I258" s="54">
        <f t="shared" ref="I258:I317" si="28">H258*0.22</f>
        <v>8.5181756802766859</v>
      </c>
      <c r="J258" s="54">
        <f t="shared" si="24"/>
        <v>16.920194419458692</v>
      </c>
      <c r="K258" s="54">
        <v>1.7267848841658251</v>
      </c>
      <c r="L258" s="56">
        <f t="shared" si="25"/>
        <v>9.1063075810359675E-2</v>
      </c>
    </row>
    <row r="259" spans="1:12" x14ac:dyDescent="0.2">
      <c r="A259" s="78">
        <f t="shared" si="26"/>
        <v>254</v>
      </c>
      <c r="B259" s="81" t="s">
        <v>2402</v>
      </c>
      <c r="C259" s="81">
        <v>690.47</v>
      </c>
      <c r="D259" s="81">
        <v>27.1</v>
      </c>
      <c r="E259" s="81">
        <v>79.3</v>
      </c>
      <c r="F259" s="81">
        <f t="shared" si="15"/>
        <v>796.87</v>
      </c>
      <c r="G259" s="56">
        <f t="shared" si="27"/>
        <v>1.158844155951335E-2</v>
      </c>
      <c r="H259" s="54">
        <f t="shared" si="23"/>
        <v>42.64546493900913</v>
      </c>
      <c r="I259" s="54">
        <f t="shared" si="28"/>
        <v>9.3820022865820096</v>
      </c>
      <c r="J259" s="54">
        <f t="shared" si="24"/>
        <v>18.636068178346989</v>
      </c>
      <c r="K259" s="54">
        <v>1.9501033022080099</v>
      </c>
      <c r="L259" s="56">
        <f t="shared" si="25"/>
        <v>9.1123569347755756E-2</v>
      </c>
    </row>
    <row r="260" spans="1:12" x14ac:dyDescent="0.2">
      <c r="A260" s="78">
        <f t="shared" si="26"/>
        <v>255</v>
      </c>
      <c r="B260" s="81" t="s">
        <v>10</v>
      </c>
      <c r="C260" s="81">
        <v>401.2</v>
      </c>
      <c r="D260" s="81"/>
      <c r="E260" s="81">
        <v>112.2</v>
      </c>
      <c r="F260" s="81">
        <f t="shared" si="15"/>
        <v>513.4</v>
      </c>
      <c r="G260" s="56">
        <f t="shared" si="27"/>
        <v>7.466093461485755E-3</v>
      </c>
      <c r="H260" s="54">
        <f t="shared" si="23"/>
        <v>27.475223938267579</v>
      </c>
      <c r="I260" s="54">
        <f t="shared" si="28"/>
        <v>6.0445492664188674</v>
      </c>
      <c r="J260" s="54">
        <f t="shared" si="24"/>
        <v>12.006672861022931</v>
      </c>
      <c r="K260" s="54">
        <v>1.1331143204568677</v>
      </c>
      <c r="L260" s="56">
        <f t="shared" si="25"/>
        <v>9.0883444460783502E-2</v>
      </c>
    </row>
    <row r="261" spans="1:12" x14ac:dyDescent="0.2">
      <c r="A261" s="78">
        <f t="shared" si="26"/>
        <v>256</v>
      </c>
      <c r="B261" s="81" t="s">
        <v>11</v>
      </c>
      <c r="C261" s="81">
        <v>339.2</v>
      </c>
      <c r="D261" s="81"/>
      <c r="E261" s="81"/>
      <c r="F261" s="81">
        <f t="shared" si="15"/>
        <v>339.2</v>
      </c>
      <c r="G261" s="56">
        <f t="shared" si="27"/>
        <v>4.9327987965250642E-3</v>
      </c>
      <c r="H261" s="54">
        <f t="shared" si="23"/>
        <v>18.152699571212235</v>
      </c>
      <c r="I261" s="54">
        <f t="shared" si="28"/>
        <v>3.9935939056666916</v>
      </c>
      <c r="J261" s="54">
        <f t="shared" si="24"/>
        <v>7.9327297126197465</v>
      </c>
      <c r="K261" s="54">
        <v>0.95800692297848855</v>
      </c>
      <c r="L261" s="56">
        <f t="shared" si="25"/>
        <v>9.1500678397633151E-2</v>
      </c>
    </row>
    <row r="262" spans="1:12" x14ac:dyDescent="0.2">
      <c r="A262" s="78">
        <f t="shared" si="26"/>
        <v>257</v>
      </c>
      <c r="B262" s="81" t="s">
        <v>12</v>
      </c>
      <c r="C262" s="81">
        <v>213.9</v>
      </c>
      <c r="D262" s="81"/>
      <c r="E262" s="81"/>
      <c r="F262" s="81">
        <f t="shared" si="15"/>
        <v>213.9</v>
      </c>
      <c r="G262" s="56">
        <f t="shared" si="27"/>
        <v>3.1106299014643612E-3</v>
      </c>
      <c r="H262" s="54">
        <f t="shared" ref="H262:H325" si="29">G262*3680</f>
        <v>11.447118037388849</v>
      </c>
      <c r="I262" s="54">
        <f t="shared" si="28"/>
        <v>2.5183659682255466</v>
      </c>
      <c r="J262" s="54">
        <f t="shared" ref="J262:J325" si="30">H262*0.437</f>
        <v>5.0023905823389274</v>
      </c>
      <c r="K262" s="54">
        <v>0.60412052130040894</v>
      </c>
      <c r="L262" s="56">
        <f t="shared" si="25"/>
        <v>9.1500678397633164E-2</v>
      </c>
    </row>
    <row r="263" spans="1:12" x14ac:dyDescent="0.2">
      <c r="A263" s="78">
        <f t="shared" si="26"/>
        <v>258</v>
      </c>
      <c r="B263" s="81" t="s">
        <v>13</v>
      </c>
      <c r="C263" s="81">
        <v>184.4</v>
      </c>
      <c r="D263" s="81"/>
      <c r="E263" s="81"/>
      <c r="F263" s="81">
        <f t="shared" si="15"/>
        <v>184.4</v>
      </c>
      <c r="G263" s="56">
        <f t="shared" si="27"/>
        <v>2.6816276476392155E-3</v>
      </c>
      <c r="H263" s="54">
        <f t="shared" si="29"/>
        <v>9.8683897433123136</v>
      </c>
      <c r="I263" s="54">
        <f t="shared" si="28"/>
        <v>2.1710457435287092</v>
      </c>
      <c r="J263" s="54">
        <f t="shared" si="30"/>
        <v>4.3124863178274806</v>
      </c>
      <c r="K263" s="54">
        <v>0.52080329185505092</v>
      </c>
      <c r="L263" s="56">
        <f t="shared" ref="L263:L326" si="31">(H263+I263+J263+K263)/F263</f>
        <v>9.1500678397633151E-2</v>
      </c>
    </row>
    <row r="264" spans="1:12" x14ac:dyDescent="0.2">
      <c r="A264" s="78">
        <f t="shared" ref="A264:A327" si="32">A263+1</f>
        <v>259</v>
      </c>
      <c r="B264" s="81" t="s">
        <v>14</v>
      </c>
      <c r="C264" s="81">
        <v>227.3</v>
      </c>
      <c r="D264" s="81"/>
      <c r="E264" s="81"/>
      <c r="F264" s="81">
        <f t="shared" si="15"/>
        <v>227.3</v>
      </c>
      <c r="G264" s="56">
        <f t="shared" si="27"/>
        <v>3.3054987218459528E-3</v>
      </c>
      <c r="H264" s="54">
        <f t="shared" si="29"/>
        <v>12.164235296393107</v>
      </c>
      <c r="I264" s="54">
        <f t="shared" si="28"/>
        <v>2.6761317652064838</v>
      </c>
      <c r="J264" s="54">
        <f t="shared" si="30"/>
        <v>5.3157708245237876</v>
      </c>
      <c r="K264" s="54">
        <v>0.64196631365863932</v>
      </c>
      <c r="L264" s="56">
        <f t="shared" si="31"/>
        <v>9.1500678397633151E-2</v>
      </c>
    </row>
    <row r="265" spans="1:12" x14ac:dyDescent="0.2">
      <c r="A265" s="78">
        <f t="shared" si="32"/>
        <v>260</v>
      </c>
      <c r="B265" s="81" t="s">
        <v>15</v>
      </c>
      <c r="C265" s="81">
        <v>479.8</v>
      </c>
      <c r="D265" s="81"/>
      <c r="E265" s="81"/>
      <c r="F265" s="81">
        <f t="shared" si="15"/>
        <v>479.8</v>
      </c>
      <c r="G265" s="56">
        <f t="shared" ref="G265:G328" si="33">4/$F$387*F265</f>
        <v>6.9774671656035554E-3</v>
      </c>
      <c r="H265" s="54">
        <f t="shared" si="29"/>
        <v>25.677079169421084</v>
      </c>
      <c r="I265" s="54">
        <f t="shared" si="28"/>
        <v>5.6489574172726389</v>
      </c>
      <c r="J265" s="54">
        <f t="shared" si="30"/>
        <v>11.220883597037014</v>
      </c>
      <c r="K265" s="54">
        <v>1.355105311453652</v>
      </c>
      <c r="L265" s="56">
        <f t="shared" si="31"/>
        <v>9.1500678397633151E-2</v>
      </c>
    </row>
    <row r="266" spans="1:12" x14ac:dyDescent="0.2">
      <c r="A266" s="78">
        <f t="shared" si="32"/>
        <v>261</v>
      </c>
      <c r="B266" s="81" t="s">
        <v>16</v>
      </c>
      <c r="C266" s="81">
        <v>209.3</v>
      </c>
      <c r="D266" s="81"/>
      <c r="E266" s="81"/>
      <c r="F266" s="81">
        <f t="shared" si="15"/>
        <v>209.3</v>
      </c>
      <c r="G266" s="56">
        <f t="shared" si="33"/>
        <v>3.0437346347662029E-3</v>
      </c>
      <c r="H266" s="54">
        <f t="shared" si="29"/>
        <v>11.200943455939626</v>
      </c>
      <c r="I266" s="54">
        <f t="shared" si="28"/>
        <v>2.4642075603067179</v>
      </c>
      <c r="J266" s="54">
        <f t="shared" si="30"/>
        <v>4.8948122902456168</v>
      </c>
      <c r="K266" s="54">
        <v>0.59112868213265812</v>
      </c>
      <c r="L266" s="56">
        <f t="shared" si="31"/>
        <v>9.1500678397633164E-2</v>
      </c>
    </row>
    <row r="267" spans="1:12" x14ac:dyDescent="0.2">
      <c r="A267" s="78">
        <f t="shared" si="32"/>
        <v>262</v>
      </c>
      <c r="B267" s="81" t="s">
        <v>17</v>
      </c>
      <c r="C267" s="81">
        <v>510.7</v>
      </c>
      <c r="D267" s="81"/>
      <c r="E267" s="81"/>
      <c r="F267" s="81">
        <f t="shared" si="15"/>
        <v>510.7</v>
      </c>
      <c r="G267" s="56">
        <f t="shared" si="33"/>
        <v>7.4268288484237929E-3</v>
      </c>
      <c r="H267" s="54">
        <f t="shared" si="29"/>
        <v>27.330730162199558</v>
      </c>
      <c r="I267" s="54">
        <f t="shared" si="28"/>
        <v>6.012760635683903</v>
      </c>
      <c r="J267" s="54">
        <f t="shared" si="30"/>
        <v>11.943529080881207</v>
      </c>
      <c r="K267" s="54">
        <v>1.4423765789065861</v>
      </c>
      <c r="L267" s="56">
        <f t="shared" si="31"/>
        <v>9.1500678397633164E-2</v>
      </c>
    </row>
    <row r="268" spans="1:12" x14ac:dyDescent="0.2">
      <c r="A268" s="78">
        <f t="shared" si="32"/>
        <v>263</v>
      </c>
      <c r="B268" s="81" t="s">
        <v>18</v>
      </c>
      <c r="C268" s="81">
        <v>482.5</v>
      </c>
      <c r="D268" s="81"/>
      <c r="E268" s="81">
        <v>43.8</v>
      </c>
      <c r="F268" s="81">
        <f t="shared" si="15"/>
        <v>526.29999999999995</v>
      </c>
      <c r="G268" s="56">
        <f t="shared" si="33"/>
        <v>7.6536910572262418E-3</v>
      </c>
      <c r="H268" s="54">
        <f t="shared" si="29"/>
        <v>28.16558309059257</v>
      </c>
      <c r="I268" s="54">
        <f t="shared" si="28"/>
        <v>6.1964282799303652</v>
      </c>
      <c r="J268" s="54">
        <f t="shared" si="30"/>
        <v>12.308359810588954</v>
      </c>
      <c r="K268" s="54">
        <v>1.3627309561825491</v>
      </c>
      <c r="L268" s="56">
        <f t="shared" si="31"/>
        <v>9.1265632029820326E-2</v>
      </c>
    </row>
    <row r="269" spans="1:12" x14ac:dyDescent="0.2">
      <c r="A269" s="78">
        <f t="shared" si="32"/>
        <v>264</v>
      </c>
      <c r="B269" s="81" t="s">
        <v>19</v>
      </c>
      <c r="C269" s="81">
        <v>265.39999999999998</v>
      </c>
      <c r="D269" s="81"/>
      <c r="E269" s="81">
        <v>29.8</v>
      </c>
      <c r="F269" s="81">
        <f t="shared" si="15"/>
        <v>295.2</v>
      </c>
      <c r="G269" s="56">
        <f t="shared" si="33"/>
        <v>4.2929310281078978E-3</v>
      </c>
      <c r="H269" s="54">
        <f t="shared" si="29"/>
        <v>15.797986183437065</v>
      </c>
      <c r="I269" s="54">
        <f t="shared" si="28"/>
        <v>3.4755569603561542</v>
      </c>
      <c r="J269" s="54">
        <f t="shared" si="30"/>
        <v>6.9037199621619969</v>
      </c>
      <c r="K269" s="54">
        <v>0.74957263372196581</v>
      </c>
      <c r="L269" s="56">
        <f t="shared" si="31"/>
        <v>9.1215568223838694E-2</v>
      </c>
    </row>
    <row r="270" spans="1:12" x14ac:dyDescent="0.2">
      <c r="A270" s="78">
        <f t="shared" si="32"/>
        <v>265</v>
      </c>
      <c r="B270" s="81" t="s">
        <v>20</v>
      </c>
      <c r="C270" s="81">
        <v>211.6</v>
      </c>
      <c r="D270" s="81"/>
      <c r="E270" s="81"/>
      <c r="F270" s="81">
        <f t="shared" si="15"/>
        <v>211.6</v>
      </c>
      <c r="G270" s="56">
        <f t="shared" si="33"/>
        <v>3.0771822681152821E-3</v>
      </c>
      <c r="H270" s="54">
        <f t="shared" si="29"/>
        <v>11.324030746664238</v>
      </c>
      <c r="I270" s="54">
        <f t="shared" si="28"/>
        <v>2.4912867642661323</v>
      </c>
      <c r="J270" s="54">
        <f t="shared" si="30"/>
        <v>4.9486014362922726</v>
      </c>
      <c r="K270" s="54">
        <v>0.59762460171653342</v>
      </c>
      <c r="L270" s="56">
        <f t="shared" si="31"/>
        <v>9.1500678397633151E-2</v>
      </c>
    </row>
    <row r="271" spans="1:12" x14ac:dyDescent="0.2">
      <c r="A271" s="78">
        <f t="shared" si="32"/>
        <v>266</v>
      </c>
      <c r="B271" s="81" t="s">
        <v>21</v>
      </c>
      <c r="C271" s="81">
        <v>224</v>
      </c>
      <c r="D271" s="81">
        <v>79.5</v>
      </c>
      <c r="E271" s="81"/>
      <c r="F271" s="81">
        <f t="shared" si="15"/>
        <v>303.5</v>
      </c>
      <c r="G271" s="56">
        <f t="shared" si="33"/>
        <v>4.4136333571502271E-3</v>
      </c>
      <c r="H271" s="54">
        <f t="shared" si="29"/>
        <v>16.242170754312834</v>
      </c>
      <c r="I271" s="54">
        <f t="shared" si="28"/>
        <v>3.5732775659488234</v>
      </c>
      <c r="J271" s="54">
        <f t="shared" si="30"/>
        <v>7.0978286196347087</v>
      </c>
      <c r="K271" s="54">
        <v>0.63264608121220933</v>
      </c>
      <c r="L271" s="56">
        <f t="shared" si="31"/>
        <v>9.0760866626387396E-2</v>
      </c>
    </row>
    <row r="272" spans="1:12" x14ac:dyDescent="0.2">
      <c r="A272" s="78">
        <f t="shared" si="32"/>
        <v>267</v>
      </c>
      <c r="B272" s="81" t="s">
        <v>22</v>
      </c>
      <c r="C272" s="81">
        <v>177.6</v>
      </c>
      <c r="D272" s="81"/>
      <c r="E272" s="81"/>
      <c r="F272" s="81">
        <f t="shared" si="15"/>
        <v>177.6</v>
      </c>
      <c r="G272" s="56">
        <f t="shared" si="33"/>
        <v>2.5827389925201991E-3</v>
      </c>
      <c r="H272" s="54">
        <f t="shared" si="29"/>
        <v>9.5044794924743332</v>
      </c>
      <c r="I272" s="54">
        <f t="shared" si="28"/>
        <v>2.0909854883443533</v>
      </c>
      <c r="J272" s="54">
        <f t="shared" si="30"/>
        <v>4.1534575382112839</v>
      </c>
      <c r="K272" s="54">
        <v>0.50159796438968018</v>
      </c>
      <c r="L272" s="56">
        <f t="shared" si="31"/>
        <v>9.1500678397633178E-2</v>
      </c>
    </row>
    <row r="273" spans="1:12" x14ac:dyDescent="0.2">
      <c r="A273" s="78">
        <f t="shared" si="32"/>
        <v>268</v>
      </c>
      <c r="B273" s="81" t="s">
        <v>23</v>
      </c>
      <c r="C273" s="81">
        <v>590</v>
      </c>
      <c r="D273" s="81"/>
      <c r="E273" s="81">
        <v>44.1</v>
      </c>
      <c r="F273" s="81">
        <f t="shared" si="15"/>
        <v>634.1</v>
      </c>
      <c r="G273" s="56">
        <f t="shared" si="33"/>
        <v>9.2213670898483001E-3</v>
      </c>
      <c r="H273" s="54">
        <f t="shared" si="29"/>
        <v>33.934630890641742</v>
      </c>
      <c r="I273" s="54">
        <f t="shared" si="28"/>
        <v>7.4656187959411833</v>
      </c>
      <c r="J273" s="54">
        <f t="shared" si="30"/>
        <v>14.829433699210441</v>
      </c>
      <c r="K273" s="54">
        <v>1.6663445889071584</v>
      </c>
      <c r="L273" s="56">
        <f t="shared" si="31"/>
        <v>9.1304254809494598E-2</v>
      </c>
    </row>
    <row r="274" spans="1:12" x14ac:dyDescent="0.2">
      <c r="A274" s="78">
        <f t="shared" si="32"/>
        <v>269</v>
      </c>
      <c r="B274" s="81" t="s">
        <v>24</v>
      </c>
      <c r="C274" s="81">
        <v>119.2</v>
      </c>
      <c r="D274" s="81"/>
      <c r="E274" s="81"/>
      <c r="F274" s="81">
        <f t="shared" si="15"/>
        <v>119.2</v>
      </c>
      <c r="G274" s="56">
        <f t="shared" si="33"/>
        <v>1.7334599544392326E-3</v>
      </c>
      <c r="H274" s="54">
        <f t="shared" si="29"/>
        <v>6.3791326323363764</v>
      </c>
      <c r="I274" s="54">
        <f t="shared" si="28"/>
        <v>1.4034091791140029</v>
      </c>
      <c r="J274" s="54">
        <f t="shared" si="30"/>
        <v>2.7876809603309964</v>
      </c>
      <c r="K274" s="54">
        <v>0.33665809321649709</v>
      </c>
      <c r="L274" s="56">
        <f t="shared" si="31"/>
        <v>9.1500678397633164E-2</v>
      </c>
    </row>
    <row r="275" spans="1:12" x14ac:dyDescent="0.2">
      <c r="A275" s="78">
        <f t="shared" si="32"/>
        <v>270</v>
      </c>
      <c r="B275" s="81" t="s">
        <v>25</v>
      </c>
      <c r="C275" s="81">
        <v>1517.4</v>
      </c>
      <c r="D275" s="81"/>
      <c r="E275" s="81">
        <v>120</v>
      </c>
      <c r="F275" s="81">
        <f t="shared" si="15"/>
        <v>1637.4</v>
      </c>
      <c r="G275" s="56">
        <f t="shared" si="33"/>
        <v>2.3811806454687917E-2</v>
      </c>
      <c r="H275" s="54">
        <f t="shared" si="29"/>
        <v>87.627447753251531</v>
      </c>
      <c r="I275" s="54">
        <f t="shared" si="28"/>
        <v>19.278038505715337</v>
      </c>
      <c r="J275" s="54">
        <f t="shared" si="30"/>
        <v>38.293194668170919</v>
      </c>
      <c r="K275" s="54">
        <v>4.2856123376402078</v>
      </c>
      <c r="L275" s="56">
        <f t="shared" si="31"/>
        <v>9.1293693211663599E-2</v>
      </c>
    </row>
    <row r="276" spans="1:12" x14ac:dyDescent="0.2">
      <c r="A276" s="78">
        <f t="shared" si="32"/>
        <v>271</v>
      </c>
      <c r="B276" s="81" t="s">
        <v>26</v>
      </c>
      <c r="C276" s="81">
        <v>256.8</v>
      </c>
      <c r="D276" s="81"/>
      <c r="E276" s="81"/>
      <c r="F276" s="81">
        <f t="shared" si="15"/>
        <v>256.8</v>
      </c>
      <c r="G276" s="56">
        <f t="shared" si="33"/>
        <v>3.7345009756710986E-3</v>
      </c>
      <c r="H276" s="54">
        <f t="shared" si="29"/>
        <v>13.742963590469643</v>
      </c>
      <c r="I276" s="54">
        <f t="shared" si="28"/>
        <v>3.0234519899033212</v>
      </c>
      <c r="J276" s="54">
        <f t="shared" si="30"/>
        <v>6.0056750890352335</v>
      </c>
      <c r="K276" s="54">
        <v>0.72528354310399712</v>
      </c>
      <c r="L276" s="56">
        <f t="shared" si="31"/>
        <v>9.1500678397633151E-2</v>
      </c>
    </row>
    <row r="277" spans="1:12" x14ac:dyDescent="0.2">
      <c r="A277" s="78">
        <f t="shared" si="32"/>
        <v>272</v>
      </c>
      <c r="B277" s="81" t="s">
        <v>27</v>
      </c>
      <c r="C277" s="81">
        <v>293.31</v>
      </c>
      <c r="D277" s="81"/>
      <c r="E277" s="81"/>
      <c r="F277" s="81">
        <f t="shared" si="15"/>
        <v>293.31</v>
      </c>
      <c r="G277" s="56">
        <f t="shared" si="33"/>
        <v>4.2654457989645244E-3</v>
      </c>
      <c r="H277" s="54">
        <f t="shared" si="29"/>
        <v>15.69684054018945</v>
      </c>
      <c r="I277" s="54">
        <f t="shared" si="28"/>
        <v>3.4533049188416789</v>
      </c>
      <c r="J277" s="54">
        <f t="shared" si="30"/>
        <v>6.8595193160627899</v>
      </c>
      <c r="K277" s="54">
        <v>0.82839920571586212</v>
      </c>
      <c r="L277" s="56">
        <f t="shared" si="31"/>
        <v>9.1500678397633164E-2</v>
      </c>
    </row>
    <row r="278" spans="1:12" x14ac:dyDescent="0.2">
      <c r="A278" s="78">
        <f t="shared" si="32"/>
        <v>273</v>
      </c>
      <c r="B278" s="81" t="s">
        <v>28</v>
      </c>
      <c r="C278" s="81">
        <v>452.8</v>
      </c>
      <c r="D278" s="81">
        <v>35.6</v>
      </c>
      <c r="E278" s="81"/>
      <c r="F278" s="81">
        <f t="shared" si="15"/>
        <v>488.40000000000003</v>
      </c>
      <c r="G278" s="56">
        <f t="shared" si="33"/>
        <v>7.1025322294305474E-3</v>
      </c>
      <c r="H278" s="54">
        <f t="shared" si="29"/>
        <v>26.137318604304415</v>
      </c>
      <c r="I278" s="54">
        <f t="shared" si="28"/>
        <v>5.7502100929469711</v>
      </c>
      <c r="J278" s="54">
        <f t="shared" si="30"/>
        <v>11.42200823008103</v>
      </c>
      <c r="K278" s="54">
        <v>1.2788488641646802</v>
      </c>
      <c r="L278" s="56">
        <f t="shared" si="31"/>
        <v>9.1294811202901505E-2</v>
      </c>
    </row>
    <row r="279" spans="1:12" x14ac:dyDescent="0.2">
      <c r="A279" s="78">
        <f t="shared" si="32"/>
        <v>274</v>
      </c>
      <c r="B279" s="81" t="s">
        <v>29</v>
      </c>
      <c r="C279" s="81">
        <v>271.2</v>
      </c>
      <c r="D279" s="81"/>
      <c r="E279" s="81"/>
      <c r="F279" s="81">
        <f t="shared" si="15"/>
        <v>271.2</v>
      </c>
      <c r="G279" s="56">
        <f t="shared" si="33"/>
        <v>3.9439122453348982E-3</v>
      </c>
      <c r="H279" s="54">
        <f t="shared" si="29"/>
        <v>14.513597062832424</v>
      </c>
      <c r="I279" s="54">
        <f t="shared" si="28"/>
        <v>3.1929913538231336</v>
      </c>
      <c r="J279" s="54">
        <f t="shared" si="30"/>
        <v>6.3424419164577692</v>
      </c>
      <c r="K279" s="54">
        <v>0.76595364832478208</v>
      </c>
      <c r="L279" s="56">
        <f t="shared" si="31"/>
        <v>9.1500678397633137E-2</v>
      </c>
    </row>
    <row r="280" spans="1:12" x14ac:dyDescent="0.2">
      <c r="A280" s="78">
        <f t="shared" si="32"/>
        <v>275</v>
      </c>
      <c r="B280" s="81" t="s">
        <v>30</v>
      </c>
      <c r="C280" s="81">
        <v>455.2</v>
      </c>
      <c r="D280" s="81"/>
      <c r="E280" s="81"/>
      <c r="F280" s="81">
        <f t="shared" si="15"/>
        <v>455.2</v>
      </c>
      <c r="G280" s="56">
        <f t="shared" si="33"/>
        <v>6.6197229132612303E-3</v>
      </c>
      <c r="H280" s="54">
        <f t="shared" si="29"/>
        <v>24.360580320801329</v>
      </c>
      <c r="I280" s="54">
        <f t="shared" si="28"/>
        <v>5.3593276705762927</v>
      </c>
      <c r="J280" s="54">
        <f t="shared" si="30"/>
        <v>10.645573600190181</v>
      </c>
      <c r="K280" s="54">
        <v>1.2856272150348111</v>
      </c>
      <c r="L280" s="56">
        <f t="shared" si="31"/>
        <v>9.1500678397633151E-2</v>
      </c>
    </row>
    <row r="281" spans="1:12" x14ac:dyDescent="0.2">
      <c r="A281" s="78">
        <f t="shared" si="32"/>
        <v>276</v>
      </c>
      <c r="B281" s="81" t="s">
        <v>31</v>
      </c>
      <c r="C281" s="81">
        <v>510.8</v>
      </c>
      <c r="D281" s="81"/>
      <c r="E281" s="81"/>
      <c r="F281" s="81">
        <f t="shared" si="15"/>
        <v>510.8</v>
      </c>
      <c r="G281" s="56">
        <f t="shared" si="33"/>
        <v>7.4282830933520136E-3</v>
      </c>
      <c r="H281" s="54">
        <f t="shared" si="29"/>
        <v>27.336081783535409</v>
      </c>
      <c r="I281" s="54">
        <f t="shared" si="28"/>
        <v>6.01393799237779</v>
      </c>
      <c r="J281" s="54">
        <f t="shared" si="30"/>
        <v>11.945867739404974</v>
      </c>
      <c r="K281" s="54">
        <v>1.4426590101928416</v>
      </c>
      <c r="L281" s="56">
        <f t="shared" si="31"/>
        <v>9.1500678397633151E-2</v>
      </c>
    </row>
    <row r="282" spans="1:12" x14ac:dyDescent="0.2">
      <c r="A282" s="78">
        <f t="shared" si="32"/>
        <v>277</v>
      </c>
      <c r="B282" s="81" t="s">
        <v>32</v>
      </c>
      <c r="C282" s="81">
        <v>209.8</v>
      </c>
      <c r="D282" s="81"/>
      <c r="E282" s="81">
        <v>30.1</v>
      </c>
      <c r="F282" s="81">
        <f t="shared" si="15"/>
        <v>239.9</v>
      </c>
      <c r="G282" s="56">
        <f t="shared" si="33"/>
        <v>3.4887335828017777E-3</v>
      </c>
      <c r="H282" s="54">
        <f t="shared" si="29"/>
        <v>12.838539584710542</v>
      </c>
      <c r="I282" s="54">
        <f t="shared" si="28"/>
        <v>2.8244787086363194</v>
      </c>
      <c r="J282" s="54">
        <f t="shared" si="30"/>
        <v>5.6104417985185071</v>
      </c>
      <c r="K282" s="54">
        <v>0.59254083856393536</v>
      </c>
      <c r="L282" s="56">
        <f t="shared" si="31"/>
        <v>9.1146314841305975E-2</v>
      </c>
    </row>
    <row r="283" spans="1:12" x14ac:dyDescent="0.2">
      <c r="A283" s="78">
        <f t="shared" si="32"/>
        <v>278</v>
      </c>
      <c r="B283" s="81" t="s">
        <v>33</v>
      </c>
      <c r="C283" s="81">
        <v>506.6</v>
      </c>
      <c r="D283" s="81"/>
      <c r="E283" s="81"/>
      <c r="F283" s="81">
        <f t="shared" si="15"/>
        <v>506.6</v>
      </c>
      <c r="G283" s="56">
        <f t="shared" si="33"/>
        <v>7.3672048063667386E-3</v>
      </c>
      <c r="H283" s="54">
        <f t="shared" si="29"/>
        <v>27.111313687429597</v>
      </c>
      <c r="I283" s="54">
        <f t="shared" si="28"/>
        <v>5.9644890112345115</v>
      </c>
      <c r="J283" s="54">
        <f t="shared" si="30"/>
        <v>11.847644081406735</v>
      </c>
      <c r="K283" s="54">
        <v>1.430796896170113</v>
      </c>
      <c r="L283" s="56">
        <f t="shared" si="31"/>
        <v>9.1500678397633151E-2</v>
      </c>
    </row>
    <row r="284" spans="1:12" x14ac:dyDescent="0.2">
      <c r="A284" s="78">
        <f t="shared" si="32"/>
        <v>279</v>
      </c>
      <c r="B284" s="81" t="s">
        <v>34</v>
      </c>
      <c r="C284" s="81">
        <v>229.4</v>
      </c>
      <c r="D284" s="81"/>
      <c r="E284" s="81"/>
      <c r="F284" s="81">
        <f t="shared" si="15"/>
        <v>229.4</v>
      </c>
      <c r="G284" s="56">
        <f t="shared" si="33"/>
        <v>3.3360378653385903E-3</v>
      </c>
      <c r="H284" s="54">
        <f t="shared" si="29"/>
        <v>12.276619344446013</v>
      </c>
      <c r="I284" s="54">
        <f t="shared" si="28"/>
        <v>2.700856255778123</v>
      </c>
      <c r="J284" s="54">
        <f t="shared" si="30"/>
        <v>5.3648826535229075</v>
      </c>
      <c r="K284" s="54">
        <v>0.64789737067000375</v>
      </c>
      <c r="L284" s="56">
        <f t="shared" si="31"/>
        <v>9.1500678397633164E-2</v>
      </c>
    </row>
    <row r="285" spans="1:12" x14ac:dyDescent="0.2">
      <c r="A285" s="78">
        <f t="shared" si="32"/>
        <v>280</v>
      </c>
      <c r="B285" s="81" t="s">
        <v>35</v>
      </c>
      <c r="C285" s="81">
        <v>619.9</v>
      </c>
      <c r="D285" s="81"/>
      <c r="E285" s="81"/>
      <c r="F285" s="81">
        <f t="shared" si="15"/>
        <v>619.9</v>
      </c>
      <c r="G285" s="56">
        <f t="shared" si="33"/>
        <v>9.0148643100409417E-3</v>
      </c>
      <c r="H285" s="54">
        <f t="shared" si="29"/>
        <v>33.174700660950663</v>
      </c>
      <c r="I285" s="54">
        <f t="shared" si="28"/>
        <v>7.2984341454091455</v>
      </c>
      <c r="J285" s="54">
        <f t="shared" si="30"/>
        <v>14.49734418883544</v>
      </c>
      <c r="K285" s="54">
        <v>1.7507915434975383</v>
      </c>
      <c r="L285" s="56">
        <f t="shared" si="31"/>
        <v>9.1500678397633151E-2</v>
      </c>
    </row>
    <row r="286" spans="1:12" x14ac:dyDescent="0.2">
      <c r="A286" s="78">
        <f t="shared" si="32"/>
        <v>281</v>
      </c>
      <c r="B286" s="81" t="s">
        <v>36</v>
      </c>
      <c r="C286" s="81">
        <v>356.2</v>
      </c>
      <c r="D286" s="81"/>
      <c r="E286" s="81"/>
      <c r="F286" s="81">
        <f t="shared" si="15"/>
        <v>356.2</v>
      </c>
      <c r="G286" s="56">
        <f t="shared" si="33"/>
        <v>5.1800204343226061E-3</v>
      </c>
      <c r="H286" s="54">
        <f t="shared" si="29"/>
        <v>19.06247519830719</v>
      </c>
      <c r="I286" s="54">
        <f t="shared" si="28"/>
        <v>4.1937445436275818</v>
      </c>
      <c r="J286" s="54">
        <f t="shared" si="30"/>
        <v>8.3303016616602417</v>
      </c>
      <c r="K286" s="54">
        <v>1.0060202416419151</v>
      </c>
      <c r="L286" s="56">
        <f t="shared" si="31"/>
        <v>9.1500678397633151E-2</v>
      </c>
    </row>
    <row r="287" spans="1:12" x14ac:dyDescent="0.2">
      <c r="A287" s="78">
        <f t="shared" si="32"/>
        <v>282</v>
      </c>
      <c r="B287" s="81" t="s">
        <v>37</v>
      </c>
      <c r="C287" s="81">
        <v>1295.8</v>
      </c>
      <c r="D287" s="81"/>
      <c r="E287" s="81"/>
      <c r="F287" s="81">
        <f t="shared" si="15"/>
        <v>1295.8</v>
      </c>
      <c r="G287" s="56">
        <f t="shared" si="33"/>
        <v>1.8844105779885548E-2</v>
      </c>
      <c r="H287" s="54">
        <f t="shared" si="29"/>
        <v>69.346309269978818</v>
      </c>
      <c r="I287" s="54">
        <f t="shared" si="28"/>
        <v>15.25618803939534</v>
      </c>
      <c r="J287" s="54">
        <f t="shared" si="30"/>
        <v>30.304337150980743</v>
      </c>
      <c r="K287" s="54">
        <v>3.6597446072981286</v>
      </c>
      <c r="L287" s="56">
        <f t="shared" si="31"/>
        <v>9.1500678397633151E-2</v>
      </c>
    </row>
    <row r="288" spans="1:12" x14ac:dyDescent="0.2">
      <c r="A288" s="78">
        <f t="shared" si="32"/>
        <v>283</v>
      </c>
      <c r="B288" s="81" t="s">
        <v>62</v>
      </c>
      <c r="C288" s="81">
        <v>156.44999999999999</v>
      </c>
      <c r="D288" s="81"/>
      <c r="E288" s="81">
        <v>36.1</v>
      </c>
      <c r="F288" s="81">
        <f t="shared" si="15"/>
        <v>192.54999999999998</v>
      </c>
      <c r="G288" s="56">
        <f t="shared" si="33"/>
        <v>2.8001486092892134E-3</v>
      </c>
      <c r="H288" s="54">
        <f t="shared" si="29"/>
        <v>10.304546882184304</v>
      </c>
      <c r="I288" s="54">
        <f t="shared" si="28"/>
        <v>2.2670003140805468</v>
      </c>
      <c r="J288" s="54">
        <f t="shared" si="30"/>
        <v>4.503086987514541</v>
      </c>
      <c r="K288" s="54">
        <v>0.4418637473466524</v>
      </c>
      <c r="L288" s="56">
        <f t="shared" si="31"/>
        <v>9.0971165573233176E-2</v>
      </c>
    </row>
    <row r="289" spans="1:12" x14ac:dyDescent="0.2">
      <c r="A289" s="78">
        <f t="shared" si="32"/>
        <v>284</v>
      </c>
      <c r="B289" s="81" t="s">
        <v>63</v>
      </c>
      <c r="C289" s="81">
        <v>160.69999999999999</v>
      </c>
      <c r="D289" s="81"/>
      <c r="E289" s="81"/>
      <c r="F289" s="81">
        <f t="shared" si="15"/>
        <v>160.69999999999999</v>
      </c>
      <c r="G289" s="56">
        <f t="shared" si="33"/>
        <v>2.3369715996508782E-3</v>
      </c>
      <c r="H289" s="54">
        <f t="shared" si="29"/>
        <v>8.600055486715231</v>
      </c>
      <c r="I289" s="54">
        <f t="shared" si="28"/>
        <v>1.8920122070773508</v>
      </c>
      <c r="J289" s="54">
        <f t="shared" si="30"/>
        <v>3.7582242476945558</v>
      </c>
      <c r="K289" s="54">
        <v>0.45386707701250906</v>
      </c>
      <c r="L289" s="56">
        <f t="shared" si="31"/>
        <v>9.1500678397633151E-2</v>
      </c>
    </row>
    <row r="290" spans="1:12" x14ac:dyDescent="0.2">
      <c r="A290" s="78">
        <f t="shared" si="32"/>
        <v>285</v>
      </c>
      <c r="B290" s="81" t="s">
        <v>64</v>
      </c>
      <c r="C290" s="81">
        <v>170.8</v>
      </c>
      <c r="D290" s="81"/>
      <c r="E290" s="81">
        <v>34.5</v>
      </c>
      <c r="F290" s="81">
        <f t="shared" si="15"/>
        <v>205.3</v>
      </c>
      <c r="G290" s="56">
        <f t="shared" si="33"/>
        <v>2.9855648376373696E-3</v>
      </c>
      <c r="H290" s="54">
        <f t="shared" si="29"/>
        <v>10.98687860250552</v>
      </c>
      <c r="I290" s="54">
        <f t="shared" si="28"/>
        <v>2.4171132925512144</v>
      </c>
      <c r="J290" s="54">
        <f t="shared" si="30"/>
        <v>4.8012659492949119</v>
      </c>
      <c r="K290" s="54">
        <v>0.48239263692430961</v>
      </c>
      <c r="L290" s="56">
        <f t="shared" si="31"/>
        <v>9.1026061769488326E-2</v>
      </c>
    </row>
    <row r="291" spans="1:12" x14ac:dyDescent="0.2">
      <c r="A291" s="78">
        <f t="shared" si="32"/>
        <v>286</v>
      </c>
      <c r="B291" s="81" t="s">
        <v>65</v>
      </c>
      <c r="C291" s="81">
        <v>114.5</v>
      </c>
      <c r="D291" s="81"/>
      <c r="E291" s="81"/>
      <c r="F291" s="81">
        <f t="shared" si="15"/>
        <v>114.5</v>
      </c>
      <c r="G291" s="56">
        <f t="shared" si="33"/>
        <v>1.6651104428128535E-3</v>
      </c>
      <c r="H291" s="54">
        <f t="shared" si="29"/>
        <v>6.1276064295513004</v>
      </c>
      <c r="I291" s="54">
        <f t="shared" si="28"/>
        <v>1.348073414501286</v>
      </c>
      <c r="J291" s="54">
        <f t="shared" si="30"/>
        <v>2.6777640097139184</v>
      </c>
      <c r="K291" s="54">
        <v>0.32338382276249095</v>
      </c>
      <c r="L291" s="56">
        <f t="shared" si="31"/>
        <v>9.1500678397633137E-2</v>
      </c>
    </row>
    <row r="292" spans="1:12" x14ac:dyDescent="0.2">
      <c r="A292" s="78">
        <f t="shared" si="32"/>
        <v>287</v>
      </c>
      <c r="B292" s="81" t="s">
        <v>66</v>
      </c>
      <c r="C292" s="81">
        <v>132.19999999999999</v>
      </c>
      <c r="D292" s="81"/>
      <c r="E292" s="81"/>
      <c r="F292" s="81">
        <f t="shared" si="15"/>
        <v>132.19999999999999</v>
      </c>
      <c r="G292" s="56">
        <f t="shared" si="33"/>
        <v>1.9225117951079407E-3</v>
      </c>
      <c r="H292" s="54">
        <f t="shared" si="29"/>
        <v>7.0748434059972212</v>
      </c>
      <c r="I292" s="54">
        <f t="shared" si="28"/>
        <v>1.5564655493193886</v>
      </c>
      <c r="J292" s="54">
        <f t="shared" si="30"/>
        <v>3.0917065684207858</v>
      </c>
      <c r="K292" s="54">
        <v>0.37337416042970567</v>
      </c>
      <c r="L292" s="56">
        <f t="shared" si="31"/>
        <v>9.1500678397633151E-2</v>
      </c>
    </row>
    <row r="293" spans="1:12" x14ac:dyDescent="0.2">
      <c r="A293" s="78">
        <f t="shared" si="32"/>
        <v>288</v>
      </c>
      <c r="B293" s="81" t="s">
        <v>67</v>
      </c>
      <c r="C293" s="81">
        <v>143.9</v>
      </c>
      <c r="D293" s="81"/>
      <c r="E293" s="81"/>
      <c r="F293" s="81">
        <f t="shared" si="15"/>
        <v>143.9</v>
      </c>
      <c r="G293" s="56">
        <f t="shared" si="33"/>
        <v>2.0926584517097784E-3</v>
      </c>
      <c r="H293" s="54">
        <f t="shared" si="29"/>
        <v>7.7009831022919846</v>
      </c>
      <c r="I293" s="54">
        <f t="shared" si="28"/>
        <v>1.6942162825042366</v>
      </c>
      <c r="J293" s="54">
        <f t="shared" si="30"/>
        <v>3.3653296157015973</v>
      </c>
      <c r="K293" s="54">
        <v>0.40641862092159348</v>
      </c>
      <c r="L293" s="56">
        <f t="shared" si="31"/>
        <v>9.1500678397633164E-2</v>
      </c>
    </row>
    <row r="294" spans="1:12" x14ac:dyDescent="0.2">
      <c r="A294" s="78">
        <f t="shared" si="32"/>
        <v>289</v>
      </c>
      <c r="B294" s="81" t="s">
        <v>84</v>
      </c>
      <c r="C294" s="81">
        <v>302</v>
      </c>
      <c r="D294" s="81"/>
      <c r="E294" s="81">
        <v>49</v>
      </c>
      <c r="F294" s="81">
        <f t="shared" si="15"/>
        <v>351</v>
      </c>
      <c r="G294" s="56">
        <f t="shared" si="33"/>
        <v>5.1043996980551232E-3</v>
      </c>
      <c r="H294" s="54">
        <f t="shared" si="29"/>
        <v>18.784190888842854</v>
      </c>
      <c r="I294" s="54">
        <f t="shared" si="28"/>
        <v>4.132521995545428</v>
      </c>
      <c r="J294" s="54">
        <f t="shared" si="30"/>
        <v>8.208691418424328</v>
      </c>
      <c r="K294" s="54">
        <v>0.85294248449146082</v>
      </c>
      <c r="L294" s="56">
        <f t="shared" si="31"/>
        <v>9.1106401103430407E-2</v>
      </c>
    </row>
    <row r="295" spans="1:12" x14ac:dyDescent="0.2">
      <c r="A295" s="78">
        <f t="shared" si="32"/>
        <v>290</v>
      </c>
      <c r="B295" s="81" t="s">
        <v>85</v>
      </c>
      <c r="C295" s="81">
        <v>299.10000000000002</v>
      </c>
      <c r="D295" s="81"/>
      <c r="E295" s="81">
        <v>30.3</v>
      </c>
      <c r="F295" s="81">
        <f t="shared" si="15"/>
        <v>329.40000000000003</v>
      </c>
      <c r="G295" s="56">
        <f t="shared" si="33"/>
        <v>4.7902827935594238E-3</v>
      </c>
      <c r="H295" s="54">
        <f t="shared" si="29"/>
        <v>17.628240680298678</v>
      </c>
      <c r="I295" s="54">
        <f t="shared" si="28"/>
        <v>3.8782129496657092</v>
      </c>
      <c r="J295" s="54">
        <f t="shared" si="30"/>
        <v>7.7035411772905222</v>
      </c>
      <c r="K295" s="54">
        <v>0.84475197719005279</v>
      </c>
      <c r="L295" s="56">
        <f t="shared" si="31"/>
        <v>9.1240882770021126E-2</v>
      </c>
    </row>
    <row r="296" spans="1:12" x14ac:dyDescent="0.2">
      <c r="A296" s="78">
        <f t="shared" si="32"/>
        <v>291</v>
      </c>
      <c r="B296" s="81" t="s">
        <v>86</v>
      </c>
      <c r="C296" s="81">
        <v>240.7</v>
      </c>
      <c r="D296" s="81"/>
      <c r="E296" s="81">
        <v>32</v>
      </c>
      <c r="F296" s="81">
        <f t="shared" si="15"/>
        <v>272.7</v>
      </c>
      <c r="G296" s="56">
        <f t="shared" si="33"/>
        <v>3.965725919258211E-3</v>
      </c>
      <c r="H296" s="54">
        <f t="shared" si="29"/>
        <v>14.593871382870217</v>
      </c>
      <c r="I296" s="54">
        <f t="shared" si="28"/>
        <v>3.2106517042314477</v>
      </c>
      <c r="J296" s="54">
        <f t="shared" si="30"/>
        <v>6.3775217943142852</v>
      </c>
      <c r="K296" s="54">
        <v>0.67981210601686959</v>
      </c>
      <c r="L296" s="56">
        <f t="shared" si="31"/>
        <v>9.116925921317498E-2</v>
      </c>
    </row>
    <row r="297" spans="1:12" x14ac:dyDescent="0.2">
      <c r="A297" s="78">
        <f t="shared" si="32"/>
        <v>292</v>
      </c>
      <c r="B297" s="81" t="s">
        <v>87</v>
      </c>
      <c r="C297" s="81">
        <v>354.6</v>
      </c>
      <c r="D297" s="81"/>
      <c r="E297" s="81">
        <v>49</v>
      </c>
      <c r="F297" s="81">
        <f t="shared" si="15"/>
        <v>403.6</v>
      </c>
      <c r="G297" s="56">
        <f t="shared" si="33"/>
        <v>5.8693325302992816E-3</v>
      </c>
      <c r="H297" s="54">
        <f t="shared" si="29"/>
        <v>21.599143711501355</v>
      </c>
      <c r="I297" s="54">
        <f t="shared" si="28"/>
        <v>4.7518116165302979</v>
      </c>
      <c r="J297" s="54">
        <f t="shared" si="30"/>
        <v>9.4388258019260931</v>
      </c>
      <c r="K297" s="54">
        <v>1.0015013410618279</v>
      </c>
      <c r="L297" s="56">
        <f t="shared" si="31"/>
        <v>9.1157786102625288E-2</v>
      </c>
    </row>
    <row r="298" spans="1:12" x14ac:dyDescent="0.2">
      <c r="A298" s="78">
        <f t="shared" si="32"/>
        <v>293</v>
      </c>
      <c r="B298" s="81" t="s">
        <v>88</v>
      </c>
      <c r="C298" s="81">
        <v>306.2</v>
      </c>
      <c r="D298" s="81"/>
      <c r="E298" s="81"/>
      <c r="F298" s="81">
        <f t="shared" si="15"/>
        <v>306.2</v>
      </c>
      <c r="G298" s="56">
        <f t="shared" si="33"/>
        <v>4.45289797021219E-3</v>
      </c>
      <c r="H298" s="54">
        <f t="shared" si="29"/>
        <v>16.386664530380859</v>
      </c>
      <c r="I298" s="54">
        <f t="shared" si="28"/>
        <v>3.6050661966837891</v>
      </c>
      <c r="J298" s="54">
        <f t="shared" si="30"/>
        <v>7.1609723997764352</v>
      </c>
      <c r="K298" s="54">
        <v>0.86480459851418978</v>
      </c>
      <c r="L298" s="56">
        <f t="shared" si="31"/>
        <v>9.1500678397633164E-2</v>
      </c>
    </row>
    <row r="299" spans="1:12" x14ac:dyDescent="0.2">
      <c r="A299" s="78">
        <f t="shared" si="32"/>
        <v>294</v>
      </c>
      <c r="B299" s="81" t="s">
        <v>89</v>
      </c>
      <c r="C299" s="81">
        <v>426.9</v>
      </c>
      <c r="D299" s="81"/>
      <c r="E299" s="81"/>
      <c r="F299" s="81">
        <f t="shared" si="15"/>
        <v>426.9</v>
      </c>
      <c r="G299" s="56">
        <f t="shared" si="33"/>
        <v>6.2081715985747351E-3</v>
      </c>
      <c r="H299" s="54">
        <f t="shared" si="29"/>
        <v>22.846071482755026</v>
      </c>
      <c r="I299" s="54">
        <f t="shared" si="28"/>
        <v>5.0261357262061059</v>
      </c>
      <c r="J299" s="54">
        <f t="shared" si="30"/>
        <v>9.9837332379639463</v>
      </c>
      <c r="K299" s="54">
        <v>1.2056991610245185</v>
      </c>
      <c r="L299" s="56">
        <f t="shared" si="31"/>
        <v>9.1500678397633164E-2</v>
      </c>
    </row>
    <row r="300" spans="1:12" x14ac:dyDescent="0.2">
      <c r="A300" s="78">
        <f t="shared" si="32"/>
        <v>295</v>
      </c>
      <c r="B300" s="81" t="s">
        <v>90</v>
      </c>
      <c r="C300" s="81">
        <v>347.5</v>
      </c>
      <c r="D300" s="81"/>
      <c r="E300" s="81"/>
      <c r="F300" s="81">
        <f t="shared" si="15"/>
        <v>347.5</v>
      </c>
      <c r="G300" s="56">
        <f t="shared" si="33"/>
        <v>5.0535011255673935E-3</v>
      </c>
      <c r="H300" s="54">
        <f t="shared" si="29"/>
        <v>18.596884142088008</v>
      </c>
      <c r="I300" s="54">
        <f t="shared" si="28"/>
        <v>4.0913145112593616</v>
      </c>
      <c r="J300" s="54">
        <f t="shared" si="30"/>
        <v>8.1268383700924591</v>
      </c>
      <c r="K300" s="54">
        <v>0.98144871973769077</v>
      </c>
      <c r="L300" s="56">
        <f t="shared" si="31"/>
        <v>9.1500678397633151E-2</v>
      </c>
    </row>
    <row r="301" spans="1:12" x14ac:dyDescent="0.2">
      <c r="A301" s="78">
        <f t="shared" si="32"/>
        <v>296</v>
      </c>
      <c r="B301" s="81" t="s">
        <v>91</v>
      </c>
      <c r="C301" s="81">
        <v>667.2</v>
      </c>
      <c r="D301" s="81"/>
      <c r="E301" s="81"/>
      <c r="F301" s="81">
        <f t="shared" si="15"/>
        <v>667.2</v>
      </c>
      <c r="G301" s="56">
        <f t="shared" si="33"/>
        <v>9.7027221610893975E-3</v>
      </c>
      <c r="H301" s="54">
        <f t="shared" si="29"/>
        <v>35.70601755280898</v>
      </c>
      <c r="I301" s="54">
        <f t="shared" si="28"/>
        <v>7.8553238616179755</v>
      </c>
      <c r="J301" s="54">
        <f t="shared" si="30"/>
        <v>15.603529670577524</v>
      </c>
      <c r="K301" s="54">
        <v>1.8843815418963668</v>
      </c>
      <c r="L301" s="56">
        <f t="shared" si="31"/>
        <v>9.1500678397633151E-2</v>
      </c>
    </row>
    <row r="302" spans="1:12" x14ac:dyDescent="0.2">
      <c r="A302" s="78">
        <f t="shared" si="32"/>
        <v>297</v>
      </c>
      <c r="B302" s="81" t="s">
        <v>92</v>
      </c>
      <c r="C302" s="81">
        <v>364</v>
      </c>
      <c r="D302" s="81"/>
      <c r="E302" s="81"/>
      <c r="F302" s="81">
        <f t="shared" si="15"/>
        <v>364</v>
      </c>
      <c r="G302" s="56">
        <f t="shared" si="33"/>
        <v>5.2934515387238314E-3</v>
      </c>
      <c r="H302" s="54">
        <f t="shared" si="29"/>
        <v>19.4799016625037</v>
      </c>
      <c r="I302" s="54">
        <f t="shared" si="28"/>
        <v>4.2855783657508137</v>
      </c>
      <c r="J302" s="54">
        <f t="shared" si="30"/>
        <v>8.5127170265141174</v>
      </c>
      <c r="K302" s="54">
        <v>1.0280498819698403</v>
      </c>
      <c r="L302" s="56">
        <f t="shared" si="31"/>
        <v>9.1500678397633178E-2</v>
      </c>
    </row>
    <row r="303" spans="1:12" x14ac:dyDescent="0.2">
      <c r="A303" s="78">
        <f t="shared" si="32"/>
        <v>298</v>
      </c>
      <c r="B303" s="81" t="s">
        <v>93</v>
      </c>
      <c r="C303" s="81">
        <v>180.5</v>
      </c>
      <c r="D303" s="81"/>
      <c r="E303" s="81"/>
      <c r="F303" s="81">
        <f t="shared" si="15"/>
        <v>180.5</v>
      </c>
      <c r="G303" s="56">
        <f t="shared" si="33"/>
        <v>2.6249120954386033E-3</v>
      </c>
      <c r="H303" s="54">
        <f t="shared" si="29"/>
        <v>9.6596765112140606</v>
      </c>
      <c r="I303" s="54">
        <f t="shared" si="28"/>
        <v>2.1251288324670932</v>
      </c>
      <c r="J303" s="54">
        <f t="shared" si="30"/>
        <v>4.2212786354005445</v>
      </c>
      <c r="K303" s="54">
        <v>0.50978847169108832</v>
      </c>
      <c r="L303" s="56">
        <f t="shared" si="31"/>
        <v>9.1500678397633164E-2</v>
      </c>
    </row>
    <row r="304" spans="1:12" x14ac:dyDescent="0.2">
      <c r="A304" s="78">
        <f t="shared" si="32"/>
        <v>299</v>
      </c>
      <c r="B304" s="81" t="s">
        <v>94</v>
      </c>
      <c r="C304" s="81">
        <v>235.8</v>
      </c>
      <c r="D304" s="81"/>
      <c r="E304" s="81"/>
      <c r="F304" s="81">
        <f t="shared" si="15"/>
        <v>235.8</v>
      </c>
      <c r="G304" s="56">
        <f t="shared" si="33"/>
        <v>3.4291095407447238E-3</v>
      </c>
      <c r="H304" s="54">
        <f t="shared" si="29"/>
        <v>12.619123109940583</v>
      </c>
      <c r="I304" s="54">
        <f t="shared" si="28"/>
        <v>2.7762070841869284</v>
      </c>
      <c r="J304" s="54">
        <f t="shared" si="30"/>
        <v>5.5145567990440352</v>
      </c>
      <c r="K304" s="54">
        <v>0.66597297299035263</v>
      </c>
      <c r="L304" s="56">
        <f t="shared" si="31"/>
        <v>9.1500678397633164E-2</v>
      </c>
    </row>
    <row r="305" spans="1:12" x14ac:dyDescent="0.2">
      <c r="A305" s="78">
        <f t="shared" si="32"/>
        <v>300</v>
      </c>
      <c r="B305" s="81" t="s">
        <v>95</v>
      </c>
      <c r="C305" s="81">
        <v>234.1</v>
      </c>
      <c r="D305" s="81"/>
      <c r="E305" s="81"/>
      <c r="F305" s="81">
        <f t="shared" si="15"/>
        <v>234.1</v>
      </c>
      <c r="G305" s="56">
        <f t="shared" si="33"/>
        <v>3.4043873769649693E-3</v>
      </c>
      <c r="H305" s="54">
        <f t="shared" si="29"/>
        <v>12.528145547231087</v>
      </c>
      <c r="I305" s="54">
        <f t="shared" si="28"/>
        <v>2.7561920203908392</v>
      </c>
      <c r="J305" s="54">
        <f t="shared" si="30"/>
        <v>5.4747996041399851</v>
      </c>
      <c r="K305" s="54">
        <v>0.66117164112400983</v>
      </c>
      <c r="L305" s="56">
        <f t="shared" si="31"/>
        <v>9.1500678397633164E-2</v>
      </c>
    </row>
    <row r="306" spans="1:12" x14ac:dyDescent="0.2">
      <c r="A306" s="78">
        <f t="shared" si="32"/>
        <v>301</v>
      </c>
      <c r="B306" s="81" t="s">
        <v>96</v>
      </c>
      <c r="C306" s="81">
        <v>490.4</v>
      </c>
      <c r="D306" s="81"/>
      <c r="E306" s="81"/>
      <c r="F306" s="81">
        <f t="shared" si="15"/>
        <v>490.4</v>
      </c>
      <c r="G306" s="56">
        <f t="shared" si="33"/>
        <v>7.1316171279949634E-3</v>
      </c>
      <c r="H306" s="54">
        <f t="shared" si="29"/>
        <v>26.244351031021466</v>
      </c>
      <c r="I306" s="54">
        <f t="shared" si="28"/>
        <v>5.7737572268247224</v>
      </c>
      <c r="J306" s="54">
        <f t="shared" si="30"/>
        <v>11.468781400556381</v>
      </c>
      <c r="K306" s="54">
        <v>1.3850430277967298</v>
      </c>
      <c r="L306" s="56">
        <f t="shared" si="31"/>
        <v>9.1500678397633164E-2</v>
      </c>
    </row>
    <row r="307" spans="1:12" x14ac:dyDescent="0.2">
      <c r="A307" s="78">
        <f t="shared" si="32"/>
        <v>302</v>
      </c>
      <c r="B307" s="81" t="s">
        <v>97</v>
      </c>
      <c r="C307" s="81">
        <v>157</v>
      </c>
      <c r="D307" s="81"/>
      <c r="E307" s="81"/>
      <c r="F307" s="81">
        <f t="shared" si="15"/>
        <v>157</v>
      </c>
      <c r="G307" s="56">
        <f t="shared" si="33"/>
        <v>2.2831645373067072E-3</v>
      </c>
      <c r="H307" s="54">
        <f t="shared" si="29"/>
        <v>8.4020454972886824</v>
      </c>
      <c r="I307" s="54">
        <f t="shared" si="28"/>
        <v>1.8484500094035101</v>
      </c>
      <c r="J307" s="54">
        <f t="shared" si="30"/>
        <v>3.6716938823151541</v>
      </c>
      <c r="K307" s="54">
        <v>0.44341711942105749</v>
      </c>
      <c r="L307" s="56">
        <f t="shared" si="31"/>
        <v>9.1500678397633151E-2</v>
      </c>
    </row>
    <row r="308" spans="1:12" x14ac:dyDescent="0.2">
      <c r="A308" s="78">
        <f t="shared" si="32"/>
        <v>303</v>
      </c>
      <c r="B308" s="81" t="s">
        <v>98</v>
      </c>
      <c r="C308" s="81">
        <v>274</v>
      </c>
      <c r="D308" s="81"/>
      <c r="E308" s="81"/>
      <c r="F308" s="81">
        <f t="shared" si="15"/>
        <v>274</v>
      </c>
      <c r="G308" s="56">
        <f t="shared" si="33"/>
        <v>3.9846311033250818E-3</v>
      </c>
      <c r="H308" s="54">
        <f t="shared" si="29"/>
        <v>14.6634424602363</v>
      </c>
      <c r="I308" s="54">
        <f t="shared" si="28"/>
        <v>3.225957341251986</v>
      </c>
      <c r="J308" s="54">
        <f t="shared" si="30"/>
        <v>6.4079243551232636</v>
      </c>
      <c r="K308" s="54">
        <v>0.77386172433993472</v>
      </c>
      <c r="L308" s="56">
        <f t="shared" si="31"/>
        <v>9.1500678397633164E-2</v>
      </c>
    </row>
    <row r="309" spans="1:12" x14ac:dyDescent="0.2">
      <c r="A309" s="78">
        <f t="shared" si="32"/>
        <v>304</v>
      </c>
      <c r="B309" s="81" t="s">
        <v>99</v>
      </c>
      <c r="C309" s="81">
        <v>287.60000000000002</v>
      </c>
      <c r="D309" s="81"/>
      <c r="E309" s="81"/>
      <c r="F309" s="81">
        <f t="shared" si="15"/>
        <v>287.60000000000002</v>
      </c>
      <c r="G309" s="56">
        <f t="shared" si="33"/>
        <v>4.1824084135631155E-3</v>
      </c>
      <c r="H309" s="54">
        <f t="shared" si="29"/>
        <v>15.391262961912265</v>
      </c>
      <c r="I309" s="54">
        <f t="shared" si="28"/>
        <v>3.3860778516206982</v>
      </c>
      <c r="J309" s="54">
        <f t="shared" si="30"/>
        <v>6.7259819143556596</v>
      </c>
      <c r="K309" s="54">
        <v>0.81227237927067608</v>
      </c>
      <c r="L309" s="56">
        <f t="shared" si="31"/>
        <v>9.1500678397633164E-2</v>
      </c>
    </row>
    <row r="310" spans="1:12" x14ac:dyDescent="0.2">
      <c r="A310" s="78">
        <f t="shared" si="32"/>
        <v>305</v>
      </c>
      <c r="B310" s="81" t="s">
        <v>100</v>
      </c>
      <c r="C310" s="81">
        <v>254.08</v>
      </c>
      <c r="D310" s="81"/>
      <c r="E310" s="81"/>
      <c r="F310" s="81">
        <f t="shared" si="15"/>
        <v>254.08</v>
      </c>
      <c r="G310" s="56">
        <f t="shared" si="33"/>
        <v>3.6949455136234921E-3</v>
      </c>
      <c r="H310" s="54">
        <f t="shared" si="29"/>
        <v>13.597399490134451</v>
      </c>
      <c r="I310" s="54">
        <f t="shared" si="28"/>
        <v>2.9914278878295795</v>
      </c>
      <c r="J310" s="54">
        <f t="shared" si="30"/>
        <v>5.9420635771887556</v>
      </c>
      <c r="K310" s="54">
        <v>0.717601412117849</v>
      </c>
      <c r="L310" s="56">
        <f t="shared" si="31"/>
        <v>9.1500678397633151E-2</v>
      </c>
    </row>
    <row r="311" spans="1:12" x14ac:dyDescent="0.2">
      <c r="A311" s="78">
        <f t="shared" si="32"/>
        <v>306</v>
      </c>
      <c r="B311" s="81" t="s">
        <v>101</v>
      </c>
      <c r="C311" s="81">
        <v>389.6</v>
      </c>
      <c r="D311" s="81"/>
      <c r="E311" s="81"/>
      <c r="F311" s="81">
        <f t="shared" si="15"/>
        <v>389.6</v>
      </c>
      <c r="G311" s="56">
        <f t="shared" si="33"/>
        <v>5.6657382403483645E-3</v>
      </c>
      <c r="H311" s="54">
        <f t="shared" si="29"/>
        <v>20.849916724481982</v>
      </c>
      <c r="I311" s="54">
        <f t="shared" si="28"/>
        <v>4.5869816793860361</v>
      </c>
      <c r="J311" s="54">
        <f t="shared" si="30"/>
        <v>9.1114136085986264</v>
      </c>
      <c r="K311" s="54">
        <v>1.1003522912512356</v>
      </c>
      <c r="L311" s="56">
        <f t="shared" si="31"/>
        <v>9.1500678397633151E-2</v>
      </c>
    </row>
    <row r="312" spans="1:12" x14ac:dyDescent="0.2">
      <c r="A312" s="78">
        <f t="shared" si="32"/>
        <v>307</v>
      </c>
      <c r="B312" s="81" t="s">
        <v>102</v>
      </c>
      <c r="C312" s="81">
        <v>181.8</v>
      </c>
      <c r="D312" s="81"/>
      <c r="E312" s="81"/>
      <c r="F312" s="81">
        <f t="shared" si="15"/>
        <v>181.8</v>
      </c>
      <c r="G312" s="56">
        <f t="shared" si="33"/>
        <v>2.643817279505474E-3</v>
      </c>
      <c r="H312" s="54">
        <f t="shared" si="29"/>
        <v>9.7292475885801437</v>
      </c>
      <c r="I312" s="54">
        <f t="shared" si="28"/>
        <v>2.1404344694876318</v>
      </c>
      <c r="J312" s="54">
        <f t="shared" si="30"/>
        <v>4.2516811962095229</v>
      </c>
      <c r="K312" s="54">
        <v>0.51346007841240926</v>
      </c>
      <c r="L312" s="56">
        <f t="shared" si="31"/>
        <v>9.1500678397633137E-2</v>
      </c>
    </row>
    <row r="313" spans="1:12" x14ac:dyDescent="0.2">
      <c r="A313" s="78">
        <f t="shared" si="32"/>
        <v>308</v>
      </c>
      <c r="B313" s="81" t="s">
        <v>103</v>
      </c>
      <c r="C313" s="81">
        <v>439.7</v>
      </c>
      <c r="D313" s="81"/>
      <c r="E313" s="81"/>
      <c r="F313" s="81">
        <f t="shared" si="15"/>
        <v>439.7</v>
      </c>
      <c r="G313" s="56">
        <f t="shared" si="33"/>
        <v>6.3943149493870012E-3</v>
      </c>
      <c r="H313" s="54">
        <f t="shared" si="29"/>
        <v>23.531079013744165</v>
      </c>
      <c r="I313" s="54">
        <f t="shared" si="28"/>
        <v>5.1768373830237167</v>
      </c>
      <c r="J313" s="54">
        <f t="shared" si="30"/>
        <v>10.2830815290062</v>
      </c>
      <c r="K313" s="54">
        <v>1.2418503656652164</v>
      </c>
      <c r="L313" s="56">
        <f t="shared" si="31"/>
        <v>9.1500678397633151E-2</v>
      </c>
    </row>
    <row r="314" spans="1:12" x14ac:dyDescent="0.2">
      <c r="A314" s="78">
        <f t="shared" si="32"/>
        <v>309</v>
      </c>
      <c r="B314" s="81" t="s">
        <v>104</v>
      </c>
      <c r="C314" s="81">
        <v>245.7</v>
      </c>
      <c r="D314" s="81"/>
      <c r="E314" s="81"/>
      <c r="F314" s="81">
        <f t="shared" si="15"/>
        <v>245.7</v>
      </c>
      <c r="G314" s="56">
        <f t="shared" si="33"/>
        <v>3.5730797886385857E-3</v>
      </c>
      <c r="H314" s="54">
        <f t="shared" si="29"/>
        <v>13.148933622189995</v>
      </c>
      <c r="I314" s="54">
        <f t="shared" si="28"/>
        <v>2.8927653968817988</v>
      </c>
      <c r="J314" s="54">
        <f t="shared" si="30"/>
        <v>5.7460839928970282</v>
      </c>
      <c r="K314" s="54">
        <v>0.69393367032964215</v>
      </c>
      <c r="L314" s="56">
        <f t="shared" si="31"/>
        <v>9.1500678397633137E-2</v>
      </c>
    </row>
    <row r="315" spans="1:12" x14ac:dyDescent="0.2">
      <c r="A315" s="78">
        <f t="shared" si="32"/>
        <v>310</v>
      </c>
      <c r="B315" s="81" t="s">
        <v>105</v>
      </c>
      <c r="C315" s="81">
        <v>288.60000000000002</v>
      </c>
      <c r="D315" s="81"/>
      <c r="E315" s="81"/>
      <c r="F315" s="81">
        <f t="shared" si="15"/>
        <v>288.60000000000002</v>
      </c>
      <c r="G315" s="56">
        <f t="shared" si="33"/>
        <v>4.1969508628453235E-3</v>
      </c>
      <c r="H315" s="54">
        <f t="shared" si="29"/>
        <v>15.44477917527079</v>
      </c>
      <c r="I315" s="54">
        <f t="shared" si="28"/>
        <v>3.3978514185595738</v>
      </c>
      <c r="J315" s="54">
        <f t="shared" si="30"/>
        <v>6.7493684995933352</v>
      </c>
      <c r="K315" s="54">
        <v>0.81509669213323055</v>
      </c>
      <c r="L315" s="56">
        <f t="shared" si="31"/>
        <v>9.1500678397633151E-2</v>
      </c>
    </row>
    <row r="316" spans="1:12" x14ac:dyDescent="0.2">
      <c r="A316" s="78">
        <f t="shared" si="32"/>
        <v>311</v>
      </c>
      <c r="B316" s="81" t="s">
        <v>1738</v>
      </c>
      <c r="C316" s="81">
        <v>2653.63</v>
      </c>
      <c r="D316" s="81"/>
      <c r="E316" s="81"/>
      <c r="F316" s="81">
        <f>C316+D316+E316</f>
        <v>2653.63</v>
      </c>
      <c r="G316" s="56">
        <f t="shared" si="33"/>
        <v>3.8590279688746489E-2</v>
      </c>
      <c r="H316" s="54">
        <f t="shared" si="29"/>
        <v>142.01222925458708</v>
      </c>
      <c r="I316" s="54">
        <f t="shared" si="28"/>
        <v>31.242690436009159</v>
      </c>
      <c r="J316" s="54">
        <f t="shared" si="30"/>
        <v>62.059344184254556</v>
      </c>
      <c r="K316" s="54">
        <v>7.494681341460514</v>
      </c>
      <c r="L316" s="56">
        <f t="shared" si="31"/>
        <v>9.1500678397633164E-2</v>
      </c>
    </row>
    <row r="317" spans="1:12" x14ac:dyDescent="0.2">
      <c r="A317" s="78">
        <f t="shared" si="32"/>
        <v>312</v>
      </c>
      <c r="B317" s="81" t="s">
        <v>1739</v>
      </c>
      <c r="C317" s="81">
        <v>268.3</v>
      </c>
      <c r="D317" s="81"/>
      <c r="E317" s="81"/>
      <c r="F317" s="81">
        <f>C317+D317+E317</f>
        <v>268.3</v>
      </c>
      <c r="G317" s="56">
        <f t="shared" si="33"/>
        <v>3.9017391424164944E-3</v>
      </c>
      <c r="H317" s="54">
        <f t="shared" si="29"/>
        <v>14.358400044092699</v>
      </c>
      <c r="I317" s="54">
        <f t="shared" si="28"/>
        <v>3.1588480097003937</v>
      </c>
      <c r="J317" s="54">
        <f t="shared" si="30"/>
        <v>6.2746208192685096</v>
      </c>
      <c r="K317" s="54">
        <v>0.75776314102337405</v>
      </c>
      <c r="L317" s="56">
        <f t="shared" si="31"/>
        <v>9.1500678397633164E-2</v>
      </c>
    </row>
    <row r="318" spans="1:12" x14ac:dyDescent="0.2">
      <c r="A318" s="78">
        <f t="shared" si="32"/>
        <v>313</v>
      </c>
      <c r="B318" s="81" t="s">
        <v>1740</v>
      </c>
      <c r="C318" s="81">
        <v>2006.88</v>
      </c>
      <c r="D318" s="81"/>
      <c r="E318" s="81">
        <v>105.2</v>
      </c>
      <c r="F318" s="81">
        <f>C318+D318+E318</f>
        <v>2112.08</v>
      </c>
      <c r="G318" s="56">
        <f t="shared" si="33"/>
        <v>3.0714816279966563E-2</v>
      </c>
      <c r="H318" s="54">
        <f t="shared" si="29"/>
        <v>113.03052391027695</v>
      </c>
      <c r="I318" s="54">
        <f t="shared" ref="I318:I387" si="34">H318*0.22</f>
        <v>24.866715260260928</v>
      </c>
      <c r="J318" s="54">
        <f t="shared" si="30"/>
        <v>49.394338948791031</v>
      </c>
      <c r="K318" s="54">
        <v>5.6680569976033865</v>
      </c>
      <c r="L318" s="56">
        <f t="shared" si="31"/>
        <v>9.1360002990858447E-2</v>
      </c>
    </row>
    <row r="319" spans="1:12" x14ac:dyDescent="0.2">
      <c r="A319" s="78">
        <f t="shared" si="32"/>
        <v>314</v>
      </c>
      <c r="B319" s="81" t="s">
        <v>1741</v>
      </c>
      <c r="C319" s="81">
        <v>1829</v>
      </c>
      <c r="D319" s="81"/>
      <c r="E319" s="81"/>
      <c r="F319" s="81">
        <f>C319+D319+E319</f>
        <v>1829</v>
      </c>
      <c r="G319" s="56">
        <f t="shared" si="33"/>
        <v>2.6598139737159032E-2</v>
      </c>
      <c r="H319" s="54">
        <f t="shared" si="29"/>
        <v>97.881154232745232</v>
      </c>
      <c r="I319" s="54">
        <f t="shared" si="34"/>
        <v>21.53385393120395</v>
      </c>
      <c r="J319" s="54">
        <f t="shared" si="30"/>
        <v>42.774064399709665</v>
      </c>
      <c r="K319" s="54">
        <v>5.1656682256121913</v>
      </c>
      <c r="L319" s="56">
        <f t="shared" si="31"/>
        <v>9.1500678397633151E-2</v>
      </c>
    </row>
    <row r="320" spans="1:12" x14ac:dyDescent="0.2">
      <c r="A320" s="78">
        <f t="shared" si="32"/>
        <v>315</v>
      </c>
      <c r="B320" s="81" t="s">
        <v>1742</v>
      </c>
      <c r="C320" s="81">
        <v>1983.1</v>
      </c>
      <c r="D320" s="81"/>
      <c r="E320" s="81"/>
      <c r="F320" s="81">
        <f>C320+D320+E320</f>
        <v>1983.1</v>
      </c>
      <c r="G320" s="56">
        <f t="shared" si="33"/>
        <v>2.8839131171547332E-2</v>
      </c>
      <c r="H320" s="54">
        <f t="shared" si="29"/>
        <v>106.12800271129419</v>
      </c>
      <c r="I320" s="54">
        <f t="shared" si="34"/>
        <v>23.348160596484721</v>
      </c>
      <c r="J320" s="54">
        <f t="shared" si="30"/>
        <v>46.377937184835559</v>
      </c>
      <c r="K320" s="54">
        <v>5.6008948377318406</v>
      </c>
      <c r="L320" s="56">
        <f t="shared" si="31"/>
        <v>9.1500678397633151E-2</v>
      </c>
    </row>
    <row r="321" spans="1:12" x14ac:dyDescent="0.2">
      <c r="A321" s="78">
        <f t="shared" si="32"/>
        <v>316</v>
      </c>
      <c r="B321" s="81" t="s">
        <v>1790</v>
      </c>
      <c r="C321" s="81">
        <v>94.9</v>
      </c>
      <c r="D321" s="81"/>
      <c r="E321" s="81"/>
      <c r="F321" s="81">
        <f t="shared" ref="F321:F382" si="35">C321+D321+E321</f>
        <v>94.9</v>
      </c>
      <c r="G321" s="56">
        <f t="shared" si="33"/>
        <v>1.3800784368815703E-3</v>
      </c>
      <c r="H321" s="54">
        <f t="shared" si="29"/>
        <v>5.0786886477241788</v>
      </c>
      <c r="I321" s="54">
        <f t="shared" si="34"/>
        <v>1.1173115024993194</v>
      </c>
      <c r="J321" s="54">
        <f t="shared" si="30"/>
        <v>2.2193869390554664</v>
      </c>
      <c r="K321" s="54">
        <v>0.26802729065642261</v>
      </c>
      <c r="L321" s="56">
        <f t="shared" si="31"/>
        <v>9.1500678397633178E-2</v>
      </c>
    </row>
    <row r="322" spans="1:12" x14ac:dyDescent="0.2">
      <c r="A322" s="78">
        <f t="shared" si="32"/>
        <v>317</v>
      </c>
      <c r="B322" s="81" t="s">
        <v>1791</v>
      </c>
      <c r="C322" s="81">
        <v>63</v>
      </c>
      <c r="D322" s="81"/>
      <c r="E322" s="81"/>
      <c r="F322" s="81">
        <f t="shared" si="35"/>
        <v>63</v>
      </c>
      <c r="G322" s="56">
        <f t="shared" si="33"/>
        <v>9.1617430477912464E-4</v>
      </c>
      <c r="H322" s="54">
        <f t="shared" si="29"/>
        <v>3.3715214415871788</v>
      </c>
      <c r="I322" s="54">
        <f t="shared" si="34"/>
        <v>0.74173471714917938</v>
      </c>
      <c r="J322" s="54">
        <f t="shared" si="30"/>
        <v>1.4733548699735972</v>
      </c>
      <c r="K322" s="54">
        <v>0.17793171034093389</v>
      </c>
      <c r="L322" s="56">
        <f t="shared" si="31"/>
        <v>9.1500678397633151E-2</v>
      </c>
    </row>
    <row r="323" spans="1:12" x14ac:dyDescent="0.2">
      <c r="A323" s="78">
        <f t="shared" si="32"/>
        <v>318</v>
      </c>
      <c r="B323" s="81" t="s">
        <v>1808</v>
      </c>
      <c r="C323" s="81">
        <v>75.599999999999994</v>
      </c>
      <c r="D323" s="81"/>
      <c r="E323" s="81"/>
      <c r="F323" s="81">
        <f t="shared" si="35"/>
        <v>75.599999999999994</v>
      </c>
      <c r="G323" s="56">
        <f t="shared" si="33"/>
        <v>1.0994091657349494E-3</v>
      </c>
      <c r="H323" s="54">
        <f t="shared" si="29"/>
        <v>4.0458257299046139</v>
      </c>
      <c r="I323" s="54">
        <f t="shared" si="34"/>
        <v>0.89008166057901505</v>
      </c>
      <c r="J323" s="54">
        <f t="shared" si="30"/>
        <v>1.7680258439683163</v>
      </c>
      <c r="K323" s="54">
        <v>0.21351805240912064</v>
      </c>
      <c r="L323" s="56">
        <f t="shared" si="31"/>
        <v>9.1500678397633151E-2</v>
      </c>
    </row>
    <row r="324" spans="1:12" x14ac:dyDescent="0.2">
      <c r="A324" s="78">
        <f t="shared" si="32"/>
        <v>319</v>
      </c>
      <c r="B324" s="81" t="s">
        <v>1809</v>
      </c>
      <c r="C324" s="81">
        <v>129.69999999999999</v>
      </c>
      <c r="D324" s="81"/>
      <c r="E324" s="81"/>
      <c r="F324" s="81">
        <f t="shared" si="35"/>
        <v>129.69999999999999</v>
      </c>
      <c r="G324" s="56">
        <f t="shared" si="33"/>
        <v>1.8861556719024198E-3</v>
      </c>
      <c r="H324" s="54">
        <f t="shared" si="29"/>
        <v>6.9410528726009053</v>
      </c>
      <c r="I324" s="54">
        <f t="shared" si="34"/>
        <v>1.5270316319721993</v>
      </c>
      <c r="J324" s="54">
        <f t="shared" si="30"/>
        <v>3.0332401053265956</v>
      </c>
      <c r="K324" s="54">
        <v>0.36631337827331939</v>
      </c>
      <c r="L324" s="56">
        <f t="shared" si="31"/>
        <v>9.1500678397633164E-2</v>
      </c>
    </row>
    <row r="325" spans="1:12" x14ac:dyDescent="0.2">
      <c r="A325" s="78">
        <f t="shared" si="32"/>
        <v>320</v>
      </c>
      <c r="B325" s="81" t="s">
        <v>1810</v>
      </c>
      <c r="C325" s="81">
        <v>137.4</v>
      </c>
      <c r="D325" s="81"/>
      <c r="E325" s="81"/>
      <c r="F325" s="81">
        <f t="shared" si="35"/>
        <v>137.4</v>
      </c>
      <c r="G325" s="56">
        <f t="shared" si="33"/>
        <v>1.9981325313754243E-3</v>
      </c>
      <c r="H325" s="54">
        <f t="shared" si="29"/>
        <v>7.3531277154615609</v>
      </c>
      <c r="I325" s="54">
        <f t="shared" si="34"/>
        <v>1.6176880974015433</v>
      </c>
      <c r="J325" s="54">
        <f t="shared" si="30"/>
        <v>3.2133168116567021</v>
      </c>
      <c r="K325" s="54">
        <v>0.38806058731498916</v>
      </c>
      <c r="L325" s="56">
        <f t="shared" si="31"/>
        <v>9.1500678397633151E-2</v>
      </c>
    </row>
    <row r="326" spans="1:12" x14ac:dyDescent="0.2">
      <c r="A326" s="78">
        <f t="shared" si="32"/>
        <v>321</v>
      </c>
      <c r="B326" s="81" t="s">
        <v>1811</v>
      </c>
      <c r="C326" s="81">
        <v>243.35</v>
      </c>
      <c r="D326" s="81"/>
      <c r="E326" s="81"/>
      <c r="F326" s="81">
        <f t="shared" si="35"/>
        <v>243.35</v>
      </c>
      <c r="G326" s="56">
        <f t="shared" si="33"/>
        <v>3.5389050328253962E-3</v>
      </c>
      <c r="H326" s="54">
        <f t="shared" ref="H326:H387" si="36">G326*3680</f>
        <v>13.023170520797459</v>
      </c>
      <c r="I326" s="54">
        <f t="shared" si="34"/>
        <v>2.8650975145754409</v>
      </c>
      <c r="J326" s="54">
        <f t="shared" ref="J326:J387" si="37">H326*0.437</f>
        <v>5.6911255175884898</v>
      </c>
      <c r="K326" s="54">
        <v>0.68729653510263911</v>
      </c>
      <c r="L326" s="56">
        <f t="shared" si="31"/>
        <v>9.1500678397633151E-2</v>
      </c>
    </row>
    <row r="327" spans="1:12" x14ac:dyDescent="0.2">
      <c r="A327" s="78">
        <f t="shared" si="32"/>
        <v>322</v>
      </c>
      <c r="B327" s="81" t="s">
        <v>1812</v>
      </c>
      <c r="C327" s="81">
        <v>130.80000000000001</v>
      </c>
      <c r="D327" s="81"/>
      <c r="E327" s="81"/>
      <c r="F327" s="81">
        <f t="shared" si="35"/>
        <v>130.80000000000001</v>
      </c>
      <c r="G327" s="56">
        <f t="shared" si="33"/>
        <v>1.9021523661128493E-3</v>
      </c>
      <c r="H327" s="54">
        <f t="shared" si="36"/>
        <v>6.9999207072952858</v>
      </c>
      <c r="I327" s="54">
        <f t="shared" si="34"/>
        <v>1.5399825556049629</v>
      </c>
      <c r="J327" s="54">
        <f t="shared" si="37"/>
        <v>3.05896534908804</v>
      </c>
      <c r="K327" s="54">
        <v>0.3694201224221294</v>
      </c>
      <c r="L327" s="56">
        <f t="shared" ref="L327:L387" si="38">(H327+I327+J327+K327)/F327</f>
        <v>9.1500678397633151E-2</v>
      </c>
    </row>
    <row r="328" spans="1:12" x14ac:dyDescent="0.2">
      <c r="A328" s="78">
        <f t="shared" ref="A328:A386" si="39">A327+1</f>
        <v>323</v>
      </c>
      <c r="B328" s="81" t="s">
        <v>1813</v>
      </c>
      <c r="C328" s="81">
        <v>104</v>
      </c>
      <c r="D328" s="81"/>
      <c r="E328" s="81"/>
      <c r="F328" s="81">
        <f t="shared" si="35"/>
        <v>104</v>
      </c>
      <c r="G328" s="56">
        <f t="shared" si="33"/>
        <v>1.5124147253496661E-3</v>
      </c>
      <c r="H328" s="54">
        <f t="shared" si="36"/>
        <v>5.5656861892867715</v>
      </c>
      <c r="I328" s="54">
        <f t="shared" si="34"/>
        <v>1.2244509616430896</v>
      </c>
      <c r="J328" s="54">
        <f t="shared" si="37"/>
        <v>2.4322048647183192</v>
      </c>
      <c r="K328" s="54">
        <v>0.29372853770566865</v>
      </c>
      <c r="L328" s="56">
        <f t="shared" si="38"/>
        <v>9.1500678397633164E-2</v>
      </c>
    </row>
    <row r="329" spans="1:12" x14ac:dyDescent="0.2">
      <c r="A329" s="78">
        <f t="shared" si="39"/>
        <v>324</v>
      </c>
      <c r="B329" s="81" t="s">
        <v>1814</v>
      </c>
      <c r="C329" s="81">
        <v>147.6</v>
      </c>
      <c r="D329" s="81"/>
      <c r="E329" s="81"/>
      <c r="F329" s="81">
        <f t="shared" si="35"/>
        <v>147.6</v>
      </c>
      <c r="G329" s="56">
        <f t="shared" ref="G329:G386" si="40">4/$F$387*F329</f>
        <v>2.1464655140539489E-3</v>
      </c>
      <c r="H329" s="54">
        <f t="shared" si="36"/>
        <v>7.8989930917185323</v>
      </c>
      <c r="I329" s="54">
        <f t="shared" si="34"/>
        <v>1.7377784801780771</v>
      </c>
      <c r="J329" s="54">
        <f t="shared" si="37"/>
        <v>3.4518599810809985</v>
      </c>
      <c r="K329" s="54">
        <v>0.41686857851304504</v>
      </c>
      <c r="L329" s="56">
        <f t="shared" si="38"/>
        <v>9.1500678397633151E-2</v>
      </c>
    </row>
    <row r="330" spans="1:12" x14ac:dyDescent="0.2">
      <c r="A330" s="78">
        <f t="shared" si="39"/>
        <v>325</v>
      </c>
      <c r="B330" s="81" t="s">
        <v>1845</v>
      </c>
      <c r="C330" s="81">
        <v>613.6</v>
      </c>
      <c r="D330" s="81"/>
      <c r="E330" s="81">
        <v>61.8</v>
      </c>
      <c r="F330" s="81">
        <f t="shared" si="35"/>
        <v>675.4</v>
      </c>
      <c r="G330" s="56">
        <f t="shared" si="40"/>
        <v>9.8219702452035044E-3</v>
      </c>
      <c r="H330" s="54">
        <f t="shared" si="36"/>
        <v>36.144850502348895</v>
      </c>
      <c r="I330" s="54">
        <f t="shared" si="34"/>
        <v>7.9518671105167567</v>
      </c>
      <c r="J330" s="54">
        <f t="shared" si="37"/>
        <v>15.795299669526466</v>
      </c>
      <c r="K330" s="54">
        <v>1.732998372463445</v>
      </c>
      <c r="L330" s="56">
        <f t="shared" si="38"/>
        <v>9.1242250007189163E-2</v>
      </c>
    </row>
    <row r="331" spans="1:12" x14ac:dyDescent="0.2">
      <c r="A331" s="78">
        <f t="shared" si="39"/>
        <v>326</v>
      </c>
      <c r="B331" s="81" t="s">
        <v>1846</v>
      </c>
      <c r="C331" s="81">
        <v>250.6</v>
      </c>
      <c r="D331" s="81"/>
      <c r="E331" s="81"/>
      <c r="F331" s="81">
        <f t="shared" si="35"/>
        <v>250.6</v>
      </c>
      <c r="G331" s="56">
        <f t="shared" si="40"/>
        <v>3.6443377901214068E-3</v>
      </c>
      <c r="H331" s="54">
        <f t="shared" si="36"/>
        <v>13.411163067646777</v>
      </c>
      <c r="I331" s="54">
        <f t="shared" si="34"/>
        <v>2.9504558748822909</v>
      </c>
      <c r="J331" s="54">
        <f t="shared" si="37"/>
        <v>5.8606782605616417</v>
      </c>
      <c r="K331" s="54">
        <v>0.70777280335615922</v>
      </c>
      <c r="L331" s="56">
        <f t="shared" si="38"/>
        <v>9.1500678397633164E-2</v>
      </c>
    </row>
    <row r="332" spans="1:12" x14ac:dyDescent="0.2">
      <c r="A332" s="78">
        <f t="shared" si="39"/>
        <v>327</v>
      </c>
      <c r="B332" s="81" t="s">
        <v>1847</v>
      </c>
      <c r="C332" s="81">
        <v>252.6</v>
      </c>
      <c r="D332" s="81"/>
      <c r="E332" s="81"/>
      <c r="F332" s="81">
        <f t="shared" si="35"/>
        <v>252.6</v>
      </c>
      <c r="G332" s="56">
        <f t="shared" si="40"/>
        <v>3.6734226886858236E-3</v>
      </c>
      <c r="H332" s="54">
        <f t="shared" si="36"/>
        <v>13.51819549436383</v>
      </c>
      <c r="I332" s="54">
        <f t="shared" si="34"/>
        <v>2.9740030087600426</v>
      </c>
      <c r="J332" s="54">
        <f t="shared" si="37"/>
        <v>5.9074514310369937</v>
      </c>
      <c r="K332" s="54">
        <v>0.71342142908126815</v>
      </c>
      <c r="L332" s="56">
        <f t="shared" si="38"/>
        <v>9.1500678397633151E-2</v>
      </c>
    </row>
    <row r="333" spans="1:12" x14ac:dyDescent="0.2">
      <c r="A333" s="78">
        <f t="shared" si="39"/>
        <v>328</v>
      </c>
      <c r="B333" s="81" t="s">
        <v>251</v>
      </c>
      <c r="C333" s="81">
        <v>282.7</v>
      </c>
      <c r="D333" s="81"/>
      <c r="E333" s="81"/>
      <c r="F333" s="81">
        <f t="shared" si="35"/>
        <v>282.7</v>
      </c>
      <c r="G333" s="56">
        <f t="shared" si="40"/>
        <v>4.1111504120802944E-3</v>
      </c>
      <c r="H333" s="54">
        <f t="shared" si="36"/>
        <v>15.129033516455483</v>
      </c>
      <c r="I333" s="54">
        <f t="shared" si="34"/>
        <v>3.3283873736202061</v>
      </c>
      <c r="J333" s="54">
        <f t="shared" si="37"/>
        <v>6.6113876466910462</v>
      </c>
      <c r="K333" s="54">
        <v>0.79843324624415879</v>
      </c>
      <c r="L333" s="56">
        <f t="shared" si="38"/>
        <v>9.1500678397633164E-2</v>
      </c>
    </row>
    <row r="334" spans="1:12" x14ac:dyDescent="0.2">
      <c r="A334" s="78">
        <f t="shared" si="39"/>
        <v>329</v>
      </c>
      <c r="B334" s="81" t="s">
        <v>252</v>
      </c>
      <c r="C334" s="81">
        <v>280.89999999999998</v>
      </c>
      <c r="D334" s="81"/>
      <c r="E334" s="81"/>
      <c r="F334" s="81">
        <f t="shared" si="35"/>
        <v>280.89999999999998</v>
      </c>
      <c r="G334" s="56">
        <f t="shared" si="40"/>
        <v>4.0849740033723188E-3</v>
      </c>
      <c r="H334" s="54">
        <f t="shared" si="36"/>
        <v>15.032704332410134</v>
      </c>
      <c r="I334" s="54">
        <f t="shared" si="34"/>
        <v>3.3071949531302294</v>
      </c>
      <c r="J334" s="54">
        <f t="shared" si="37"/>
        <v>6.5692917932632282</v>
      </c>
      <c r="K334" s="54">
        <v>0.79334948309156073</v>
      </c>
      <c r="L334" s="56">
        <f t="shared" si="38"/>
        <v>9.1500678397633151E-2</v>
      </c>
    </row>
    <row r="335" spans="1:12" x14ac:dyDescent="0.2">
      <c r="A335" s="78">
        <f t="shared" si="39"/>
        <v>330</v>
      </c>
      <c r="B335" s="81" t="s">
        <v>253</v>
      </c>
      <c r="C335" s="81">
        <v>255.5</v>
      </c>
      <c r="D335" s="81"/>
      <c r="E335" s="81"/>
      <c r="F335" s="81">
        <f t="shared" si="35"/>
        <v>255.5</v>
      </c>
      <c r="G335" s="56">
        <f t="shared" si="40"/>
        <v>3.7155957916042278E-3</v>
      </c>
      <c r="H335" s="54">
        <f t="shared" si="36"/>
        <v>13.673392513103558</v>
      </c>
      <c r="I335" s="54">
        <f t="shared" si="34"/>
        <v>3.0081463528827825</v>
      </c>
      <c r="J335" s="54">
        <f t="shared" si="37"/>
        <v>5.9752725282262551</v>
      </c>
      <c r="K335" s="54">
        <v>0.72161193638267618</v>
      </c>
      <c r="L335" s="56">
        <f t="shared" si="38"/>
        <v>9.1500678397633164E-2</v>
      </c>
    </row>
    <row r="336" spans="1:12" x14ac:dyDescent="0.2">
      <c r="A336" s="78">
        <f t="shared" si="39"/>
        <v>331</v>
      </c>
      <c r="B336" s="81" t="s">
        <v>254</v>
      </c>
      <c r="C336" s="81">
        <v>426</v>
      </c>
      <c r="D336" s="81"/>
      <c r="E336" s="81"/>
      <c r="F336" s="81">
        <f t="shared" si="35"/>
        <v>426</v>
      </c>
      <c r="G336" s="56">
        <f t="shared" si="40"/>
        <v>6.1950833942207477E-3</v>
      </c>
      <c r="H336" s="54">
        <f t="shared" si="36"/>
        <v>22.797906890732353</v>
      </c>
      <c r="I336" s="54">
        <f t="shared" si="34"/>
        <v>5.0155395159611178</v>
      </c>
      <c r="J336" s="54">
        <f t="shared" si="37"/>
        <v>9.9626853112500378</v>
      </c>
      <c r="K336" s="54">
        <v>1.2031572794482195</v>
      </c>
      <c r="L336" s="56">
        <f t="shared" si="38"/>
        <v>9.1500678397633178E-2</v>
      </c>
    </row>
    <row r="337" spans="1:12" x14ac:dyDescent="0.2">
      <c r="A337" s="78">
        <f t="shared" si="39"/>
        <v>332</v>
      </c>
      <c r="B337" s="81" t="s">
        <v>255</v>
      </c>
      <c r="C337" s="81">
        <v>267.8</v>
      </c>
      <c r="D337" s="81"/>
      <c r="E337" s="81"/>
      <c r="F337" s="81">
        <f t="shared" si="35"/>
        <v>267.8</v>
      </c>
      <c r="G337" s="56">
        <f t="shared" si="40"/>
        <v>3.8944679177753904E-3</v>
      </c>
      <c r="H337" s="54">
        <f t="shared" si="36"/>
        <v>14.331641937413437</v>
      </c>
      <c r="I337" s="54">
        <f t="shared" si="34"/>
        <v>3.1529612262309561</v>
      </c>
      <c r="J337" s="54">
        <f t="shared" si="37"/>
        <v>6.2629275266496718</v>
      </c>
      <c r="K337" s="54">
        <v>0.75635098459209671</v>
      </c>
      <c r="L337" s="56">
        <f t="shared" si="38"/>
        <v>9.1500678397633164E-2</v>
      </c>
    </row>
    <row r="338" spans="1:12" x14ac:dyDescent="0.2">
      <c r="A338" s="78">
        <f t="shared" si="39"/>
        <v>333</v>
      </c>
      <c r="B338" s="81" t="s">
        <v>256</v>
      </c>
      <c r="C338" s="81">
        <v>503.7</v>
      </c>
      <c r="D338" s="81"/>
      <c r="E338" s="81"/>
      <c r="F338" s="81">
        <f t="shared" si="35"/>
        <v>503.7</v>
      </c>
      <c r="G338" s="56">
        <f t="shared" si="40"/>
        <v>7.3250317034483344E-3</v>
      </c>
      <c r="H338" s="54">
        <f t="shared" si="36"/>
        <v>26.956116668689869</v>
      </c>
      <c r="I338" s="54">
        <f t="shared" si="34"/>
        <v>5.9303456671117711</v>
      </c>
      <c r="J338" s="54">
        <f t="shared" si="37"/>
        <v>11.779822984217473</v>
      </c>
      <c r="K338" s="54">
        <v>1.4226063888687046</v>
      </c>
      <c r="L338" s="56">
        <f t="shared" si="38"/>
        <v>9.1500678397633164E-2</v>
      </c>
    </row>
    <row r="339" spans="1:12" x14ac:dyDescent="0.2">
      <c r="A339" s="78">
        <f t="shared" si="39"/>
        <v>334</v>
      </c>
      <c r="B339" s="81" t="s">
        <v>257</v>
      </c>
      <c r="C339" s="81">
        <v>841.6</v>
      </c>
      <c r="D339" s="81"/>
      <c r="E339" s="81"/>
      <c r="F339" s="81">
        <f t="shared" si="35"/>
        <v>841.6</v>
      </c>
      <c r="G339" s="56">
        <f t="shared" si="40"/>
        <v>1.223892531590653E-2</v>
      </c>
      <c r="H339" s="54">
        <f t="shared" si="36"/>
        <v>45.039245162536027</v>
      </c>
      <c r="I339" s="54">
        <f t="shared" si="34"/>
        <v>9.9086339357579263</v>
      </c>
      <c r="J339" s="54">
        <f t="shared" si="37"/>
        <v>19.682150136028245</v>
      </c>
      <c r="K339" s="54">
        <v>2.3769417051258728</v>
      </c>
      <c r="L339" s="56">
        <f t="shared" si="38"/>
        <v>9.1500678397633151E-2</v>
      </c>
    </row>
    <row r="340" spans="1:12" x14ac:dyDescent="0.2">
      <c r="A340" s="78">
        <f t="shared" si="39"/>
        <v>335</v>
      </c>
      <c r="B340" s="81" t="s">
        <v>258</v>
      </c>
      <c r="C340" s="81">
        <v>999</v>
      </c>
      <c r="D340" s="81"/>
      <c r="E340" s="81"/>
      <c r="F340" s="81">
        <f t="shared" si="35"/>
        <v>999</v>
      </c>
      <c r="G340" s="56">
        <f t="shared" si="40"/>
        <v>1.4527906832926119E-2</v>
      </c>
      <c r="H340" s="54">
        <f t="shared" si="36"/>
        <v>53.462697145168114</v>
      </c>
      <c r="I340" s="54">
        <f t="shared" si="34"/>
        <v>11.761793371936985</v>
      </c>
      <c r="J340" s="54">
        <f t="shared" si="37"/>
        <v>23.363198652438466</v>
      </c>
      <c r="K340" s="54">
        <v>2.8214885496919515</v>
      </c>
      <c r="L340" s="56">
        <f t="shared" si="38"/>
        <v>9.1500678397633151E-2</v>
      </c>
    </row>
    <row r="341" spans="1:12" x14ac:dyDescent="0.2">
      <c r="A341" s="78">
        <f t="shared" si="39"/>
        <v>336</v>
      </c>
      <c r="B341" s="81" t="s">
        <v>259</v>
      </c>
      <c r="C341" s="81">
        <v>764.25</v>
      </c>
      <c r="D341" s="81"/>
      <c r="E341" s="81"/>
      <c r="F341" s="81">
        <f t="shared" si="35"/>
        <v>764.25</v>
      </c>
      <c r="G341" s="56">
        <f t="shared" si="40"/>
        <v>1.1114066863927715E-2</v>
      </c>
      <c r="H341" s="54">
        <f t="shared" si="36"/>
        <v>40.899766059253992</v>
      </c>
      <c r="I341" s="54">
        <f t="shared" si="34"/>
        <v>8.9979485330358777</v>
      </c>
      <c r="J341" s="54">
        <f t="shared" si="37"/>
        <v>17.873197767893995</v>
      </c>
      <c r="K341" s="54">
        <v>2.1584811052072812</v>
      </c>
      <c r="L341" s="56">
        <f t="shared" si="38"/>
        <v>9.1500678397633178E-2</v>
      </c>
    </row>
    <row r="342" spans="1:12" x14ac:dyDescent="0.2">
      <c r="A342" s="78">
        <f t="shared" si="39"/>
        <v>337</v>
      </c>
      <c r="B342" s="81" t="s">
        <v>260</v>
      </c>
      <c r="C342" s="81">
        <v>342.3</v>
      </c>
      <c r="D342" s="81"/>
      <c r="E342" s="81"/>
      <c r="F342" s="81">
        <f t="shared" si="35"/>
        <v>342.3</v>
      </c>
      <c r="G342" s="56">
        <f t="shared" si="40"/>
        <v>4.9778803892999105E-3</v>
      </c>
      <c r="H342" s="54">
        <f t="shared" si="36"/>
        <v>18.318599832623672</v>
      </c>
      <c r="I342" s="54">
        <f t="shared" si="34"/>
        <v>4.0300919631772079</v>
      </c>
      <c r="J342" s="54">
        <f t="shared" si="37"/>
        <v>8.0052281268565455</v>
      </c>
      <c r="K342" s="54">
        <v>0.96676229285240745</v>
      </c>
      <c r="L342" s="56">
        <f t="shared" si="38"/>
        <v>9.1500678397633164E-2</v>
      </c>
    </row>
    <row r="343" spans="1:12" x14ac:dyDescent="0.2">
      <c r="A343" s="78">
        <f t="shared" si="39"/>
        <v>338</v>
      </c>
      <c r="B343" s="81" t="s">
        <v>261</v>
      </c>
      <c r="C343" s="81">
        <v>301</v>
      </c>
      <c r="D343" s="81"/>
      <c r="E343" s="81"/>
      <c r="F343" s="81">
        <f t="shared" si="35"/>
        <v>301</v>
      </c>
      <c r="G343" s="56">
        <f t="shared" si="40"/>
        <v>4.3772772339447062E-3</v>
      </c>
      <c r="H343" s="54">
        <f t="shared" si="36"/>
        <v>16.108380220916519</v>
      </c>
      <c r="I343" s="54">
        <f t="shared" si="34"/>
        <v>3.543843648601634</v>
      </c>
      <c r="J343" s="54">
        <f t="shared" si="37"/>
        <v>7.0393621565405189</v>
      </c>
      <c r="K343" s="54">
        <v>0.85011817162890635</v>
      </c>
      <c r="L343" s="56">
        <f t="shared" si="38"/>
        <v>9.1500678397633151E-2</v>
      </c>
    </row>
    <row r="344" spans="1:12" x14ac:dyDescent="0.2">
      <c r="A344" s="78">
        <f t="shared" si="39"/>
        <v>339</v>
      </c>
      <c r="B344" s="81" t="s">
        <v>262</v>
      </c>
      <c r="C344" s="81">
        <v>221.5</v>
      </c>
      <c r="D344" s="81"/>
      <c r="E344" s="81"/>
      <c r="F344" s="81">
        <f t="shared" si="35"/>
        <v>221.5</v>
      </c>
      <c r="G344" s="56">
        <f t="shared" si="40"/>
        <v>3.2211525160091444E-3</v>
      </c>
      <c r="H344" s="54">
        <f t="shared" si="36"/>
        <v>11.853841258913651</v>
      </c>
      <c r="I344" s="54">
        <f t="shared" si="34"/>
        <v>2.6078450769610031</v>
      </c>
      <c r="J344" s="54">
        <f t="shared" si="37"/>
        <v>5.1801286301452656</v>
      </c>
      <c r="K344" s="54">
        <v>0.62558529905582305</v>
      </c>
      <c r="L344" s="56">
        <f t="shared" si="38"/>
        <v>9.1500678397633151E-2</v>
      </c>
    </row>
    <row r="345" spans="1:12" x14ac:dyDescent="0.2">
      <c r="A345" s="78">
        <f t="shared" si="39"/>
        <v>340</v>
      </c>
      <c r="B345" s="81" t="s">
        <v>263</v>
      </c>
      <c r="C345" s="81">
        <v>232.5</v>
      </c>
      <c r="D345" s="81"/>
      <c r="E345" s="81"/>
      <c r="F345" s="81">
        <f t="shared" si="35"/>
        <v>232.5</v>
      </c>
      <c r="G345" s="56">
        <f t="shared" si="40"/>
        <v>3.3811194581134362E-3</v>
      </c>
      <c r="H345" s="54">
        <f t="shared" si="36"/>
        <v>12.442519605857445</v>
      </c>
      <c r="I345" s="54">
        <f t="shared" si="34"/>
        <v>2.737354313288638</v>
      </c>
      <c r="J345" s="54">
        <f t="shared" si="37"/>
        <v>5.4373810677597039</v>
      </c>
      <c r="K345" s="54">
        <v>0.65665274054392264</v>
      </c>
      <c r="L345" s="56">
        <f t="shared" si="38"/>
        <v>9.1500678397633151E-2</v>
      </c>
    </row>
    <row r="346" spans="1:12" x14ac:dyDescent="0.2">
      <c r="A346" s="78">
        <f t="shared" si="39"/>
        <v>341</v>
      </c>
      <c r="B346" s="81" t="s">
        <v>283</v>
      </c>
      <c r="C346" s="81">
        <v>325.3</v>
      </c>
      <c r="D346" s="81"/>
      <c r="E346" s="81"/>
      <c r="F346" s="81">
        <f t="shared" si="35"/>
        <v>325.3</v>
      </c>
      <c r="G346" s="56">
        <f t="shared" si="40"/>
        <v>4.7306587515023694E-3</v>
      </c>
      <c r="H346" s="54">
        <f t="shared" si="36"/>
        <v>17.40882420552872</v>
      </c>
      <c r="I346" s="54">
        <f t="shared" si="34"/>
        <v>3.8299413252163186</v>
      </c>
      <c r="J346" s="54">
        <f t="shared" si="37"/>
        <v>7.6076561778160512</v>
      </c>
      <c r="K346" s="54">
        <v>0.91874897418898094</v>
      </c>
      <c r="L346" s="56">
        <f t="shared" si="38"/>
        <v>9.1500678397633164E-2</v>
      </c>
    </row>
    <row r="347" spans="1:12" x14ac:dyDescent="0.2">
      <c r="A347" s="78">
        <f t="shared" si="39"/>
        <v>342</v>
      </c>
      <c r="B347" s="81" t="s">
        <v>287</v>
      </c>
      <c r="C347" s="81">
        <v>178.3</v>
      </c>
      <c r="D347" s="81"/>
      <c r="E347" s="81"/>
      <c r="F347" s="81">
        <f t="shared" si="35"/>
        <v>178.3</v>
      </c>
      <c r="G347" s="56">
        <f t="shared" si="40"/>
        <v>2.5929187070177447E-3</v>
      </c>
      <c r="H347" s="54">
        <f t="shared" si="36"/>
        <v>9.5419408418253013</v>
      </c>
      <c r="I347" s="54">
        <f t="shared" si="34"/>
        <v>2.0992269852015664</v>
      </c>
      <c r="J347" s="54">
        <f t="shared" si="37"/>
        <v>4.1698281478776567</v>
      </c>
      <c r="K347" s="54">
        <v>0.5035749833934684</v>
      </c>
      <c r="L347" s="56">
        <f t="shared" si="38"/>
        <v>9.1500678397633151E-2</v>
      </c>
    </row>
    <row r="348" spans="1:12" x14ac:dyDescent="0.2">
      <c r="A348" s="78">
        <f t="shared" si="39"/>
        <v>343</v>
      </c>
      <c r="B348" s="81" t="s">
        <v>311</v>
      </c>
      <c r="C348" s="81">
        <v>212.89</v>
      </c>
      <c r="D348" s="81"/>
      <c r="E348" s="81"/>
      <c r="F348" s="81">
        <f t="shared" si="35"/>
        <v>212.89</v>
      </c>
      <c r="G348" s="56">
        <f t="shared" si="40"/>
        <v>3.0959420276893308E-3</v>
      </c>
      <c r="H348" s="54">
        <f t="shared" si="36"/>
        <v>11.393066661896738</v>
      </c>
      <c r="I348" s="54">
        <f t="shared" si="34"/>
        <v>2.5064746656172825</v>
      </c>
      <c r="J348" s="54">
        <f t="shared" si="37"/>
        <v>4.9787701312488739</v>
      </c>
      <c r="K348" s="54">
        <v>0.60126796530922877</v>
      </c>
      <c r="L348" s="56">
        <f t="shared" si="38"/>
        <v>9.1500678397633164E-2</v>
      </c>
    </row>
    <row r="349" spans="1:12" x14ac:dyDescent="0.2">
      <c r="A349" s="78">
        <f t="shared" si="39"/>
        <v>344</v>
      </c>
      <c r="B349" s="81" t="s">
        <v>312</v>
      </c>
      <c r="C349" s="81">
        <v>235.6</v>
      </c>
      <c r="D349" s="81"/>
      <c r="E349" s="81"/>
      <c r="F349" s="81">
        <f t="shared" si="35"/>
        <v>235.6</v>
      </c>
      <c r="G349" s="56">
        <f t="shared" si="40"/>
        <v>3.4262010508882817E-3</v>
      </c>
      <c r="H349" s="54">
        <f t="shared" si="36"/>
        <v>12.608419867268877</v>
      </c>
      <c r="I349" s="54">
        <f t="shared" si="34"/>
        <v>2.7738523707991529</v>
      </c>
      <c r="J349" s="54">
        <f t="shared" si="37"/>
        <v>5.5098794819964994</v>
      </c>
      <c r="K349" s="54">
        <v>0.66540811041784165</v>
      </c>
      <c r="L349" s="56">
        <f t="shared" si="38"/>
        <v>9.1500678397633164E-2</v>
      </c>
    </row>
    <row r="350" spans="1:12" x14ac:dyDescent="0.2">
      <c r="A350" s="78">
        <f t="shared" si="39"/>
        <v>345</v>
      </c>
      <c r="B350" s="81" t="s">
        <v>313</v>
      </c>
      <c r="C350" s="81">
        <v>549.4</v>
      </c>
      <c r="D350" s="81"/>
      <c r="E350" s="81"/>
      <c r="F350" s="81">
        <f t="shared" si="35"/>
        <v>549.4</v>
      </c>
      <c r="G350" s="56">
        <f t="shared" si="40"/>
        <v>7.989621635645254E-3</v>
      </c>
      <c r="H350" s="54">
        <f t="shared" si="36"/>
        <v>29.401807619174534</v>
      </c>
      <c r="I350" s="54">
        <f t="shared" si="34"/>
        <v>6.4683976762183972</v>
      </c>
      <c r="J350" s="54">
        <f t="shared" si="37"/>
        <v>12.848589929579271</v>
      </c>
      <c r="K350" s="54">
        <v>1.5516774866874454</v>
      </c>
      <c r="L350" s="56">
        <f t="shared" si="38"/>
        <v>9.1500678397633137E-2</v>
      </c>
    </row>
    <row r="351" spans="1:12" x14ac:dyDescent="0.2">
      <c r="A351" s="78">
        <f t="shared" si="39"/>
        <v>346</v>
      </c>
      <c r="B351" s="81" t="s">
        <v>314</v>
      </c>
      <c r="C351" s="81">
        <v>335</v>
      </c>
      <c r="D351" s="81"/>
      <c r="E351" s="81"/>
      <c r="F351" s="81">
        <f t="shared" si="35"/>
        <v>335</v>
      </c>
      <c r="G351" s="56">
        <f t="shared" si="40"/>
        <v>4.8717205095397901E-3</v>
      </c>
      <c r="H351" s="54">
        <f t="shared" si="36"/>
        <v>17.927931475106426</v>
      </c>
      <c r="I351" s="54">
        <f t="shared" si="34"/>
        <v>3.9441449245234139</v>
      </c>
      <c r="J351" s="54">
        <f t="shared" si="37"/>
        <v>7.8345060546215084</v>
      </c>
      <c r="K351" s="54">
        <v>0.94614480895575948</v>
      </c>
      <c r="L351" s="56">
        <f t="shared" si="38"/>
        <v>9.1500678397633151E-2</v>
      </c>
    </row>
    <row r="352" spans="1:12" x14ac:dyDescent="0.2">
      <c r="A352" s="78">
        <f t="shared" si="39"/>
        <v>347</v>
      </c>
      <c r="B352" s="81" t="s">
        <v>315</v>
      </c>
      <c r="C352" s="81">
        <v>867.4</v>
      </c>
      <c r="D352" s="81"/>
      <c r="E352" s="81"/>
      <c r="F352" s="81">
        <f t="shared" si="35"/>
        <v>867.4</v>
      </c>
      <c r="G352" s="56">
        <f t="shared" si="40"/>
        <v>1.2614120507387503E-2</v>
      </c>
      <c r="H352" s="54">
        <f t="shared" si="36"/>
        <v>46.419963467186008</v>
      </c>
      <c r="I352" s="54">
        <f t="shared" si="34"/>
        <v>10.212391962780922</v>
      </c>
      <c r="J352" s="54">
        <f t="shared" si="37"/>
        <v>20.285524035160286</v>
      </c>
      <c r="K352" s="54">
        <v>2.4498089769797784</v>
      </c>
      <c r="L352" s="56">
        <f t="shared" si="38"/>
        <v>9.1500678397633151E-2</v>
      </c>
    </row>
    <row r="353" spans="1:12" x14ac:dyDescent="0.2">
      <c r="A353" s="78">
        <f t="shared" si="39"/>
        <v>348</v>
      </c>
      <c r="B353" s="81" t="s">
        <v>316</v>
      </c>
      <c r="C353" s="81">
        <v>617.4</v>
      </c>
      <c r="D353" s="81">
        <v>14.7</v>
      </c>
      <c r="E353" s="81"/>
      <c r="F353" s="81">
        <f t="shared" si="35"/>
        <v>632.1</v>
      </c>
      <c r="G353" s="56">
        <f t="shared" si="40"/>
        <v>9.1922821912838841E-3</v>
      </c>
      <c r="H353" s="54">
        <f t="shared" si="36"/>
        <v>33.827598463924694</v>
      </c>
      <c r="I353" s="54">
        <f t="shared" si="34"/>
        <v>7.4420716620634328</v>
      </c>
      <c r="J353" s="54">
        <f t="shared" si="37"/>
        <v>14.782660528735091</v>
      </c>
      <c r="K353" s="54">
        <v>1.7437307613411521</v>
      </c>
      <c r="L353" s="56">
        <f t="shared" si="38"/>
        <v>9.143499670315515E-2</v>
      </c>
    </row>
    <row r="354" spans="1:12" x14ac:dyDescent="0.2">
      <c r="A354" s="78">
        <f t="shared" si="39"/>
        <v>349</v>
      </c>
      <c r="B354" s="81" t="s">
        <v>317</v>
      </c>
      <c r="C354" s="81">
        <v>1578.2</v>
      </c>
      <c r="D354" s="81"/>
      <c r="E354" s="81"/>
      <c r="F354" s="81">
        <f t="shared" si="35"/>
        <v>1578.2</v>
      </c>
      <c r="G354" s="56">
        <f t="shared" si="40"/>
        <v>2.2950893457181182E-2</v>
      </c>
      <c r="H354" s="54">
        <f t="shared" si="36"/>
        <v>84.459287922426753</v>
      </c>
      <c r="I354" s="54">
        <f t="shared" si="34"/>
        <v>18.581043342933885</v>
      </c>
      <c r="J354" s="54">
        <f t="shared" si="37"/>
        <v>36.908708822100493</v>
      </c>
      <c r="K354" s="54">
        <v>4.4573305596835224</v>
      </c>
      <c r="L354" s="56">
        <f t="shared" si="38"/>
        <v>9.1500678397633164E-2</v>
      </c>
    </row>
    <row r="355" spans="1:12" x14ac:dyDescent="0.2">
      <c r="A355" s="78">
        <f t="shared" si="39"/>
        <v>350</v>
      </c>
      <c r="B355" s="81" t="s">
        <v>318</v>
      </c>
      <c r="C355" s="81">
        <v>261.7</v>
      </c>
      <c r="D355" s="81"/>
      <c r="E355" s="81"/>
      <c r="F355" s="81">
        <f t="shared" si="35"/>
        <v>261.7</v>
      </c>
      <c r="G355" s="56">
        <f t="shared" si="40"/>
        <v>3.8057589771539192E-3</v>
      </c>
      <c r="H355" s="54">
        <f t="shared" si="36"/>
        <v>14.005193035926423</v>
      </c>
      <c r="I355" s="54">
        <f t="shared" si="34"/>
        <v>3.0811424679038129</v>
      </c>
      <c r="J355" s="54">
        <f t="shared" si="37"/>
        <v>6.120269356699847</v>
      </c>
      <c r="K355" s="54">
        <v>0.7391226761305143</v>
      </c>
      <c r="L355" s="56">
        <f t="shared" si="38"/>
        <v>9.1500678397633151E-2</v>
      </c>
    </row>
    <row r="356" spans="1:12" x14ac:dyDescent="0.2">
      <c r="A356" s="78">
        <f t="shared" si="39"/>
        <v>351</v>
      </c>
      <c r="B356" s="81" t="s">
        <v>319</v>
      </c>
      <c r="C356" s="81">
        <v>674.21</v>
      </c>
      <c r="D356" s="81"/>
      <c r="E356" s="81"/>
      <c r="F356" s="81">
        <f t="shared" si="35"/>
        <v>674.21</v>
      </c>
      <c r="G356" s="56">
        <f t="shared" si="40"/>
        <v>9.8046647305576762E-3</v>
      </c>
      <c r="H356" s="54">
        <f t="shared" si="36"/>
        <v>36.081166208452245</v>
      </c>
      <c r="I356" s="54">
        <f t="shared" si="34"/>
        <v>7.9378565658594944</v>
      </c>
      <c r="J356" s="54">
        <f t="shared" si="37"/>
        <v>15.767469633093631</v>
      </c>
      <c r="K356" s="54">
        <v>1.9041799750628738</v>
      </c>
      <c r="L356" s="56">
        <f t="shared" si="38"/>
        <v>9.1500678397633137E-2</v>
      </c>
    </row>
    <row r="357" spans="1:12" x14ac:dyDescent="0.2">
      <c r="A357" s="78">
        <f t="shared" si="39"/>
        <v>352</v>
      </c>
      <c r="B357" s="81" t="s">
        <v>320</v>
      </c>
      <c r="C357" s="81">
        <v>258.89999999999998</v>
      </c>
      <c r="D357" s="81"/>
      <c r="E357" s="81"/>
      <c r="F357" s="81">
        <f t="shared" si="35"/>
        <v>258.89999999999998</v>
      </c>
      <c r="G357" s="56">
        <f t="shared" si="40"/>
        <v>3.7650401191637356E-3</v>
      </c>
      <c r="H357" s="54">
        <f t="shared" si="36"/>
        <v>13.855347638522547</v>
      </c>
      <c r="I357" s="54">
        <f t="shared" si="34"/>
        <v>3.0481764804749605</v>
      </c>
      <c r="J357" s="54">
        <f t="shared" si="37"/>
        <v>6.0547869180343534</v>
      </c>
      <c r="K357" s="54">
        <v>0.73121460011536155</v>
      </c>
      <c r="L357" s="56">
        <f t="shared" si="38"/>
        <v>9.1500678397633151E-2</v>
      </c>
    </row>
    <row r="358" spans="1:12" x14ac:dyDescent="0.2">
      <c r="A358" s="78">
        <f t="shared" si="39"/>
        <v>353</v>
      </c>
      <c r="B358" s="81" t="s">
        <v>321</v>
      </c>
      <c r="C358" s="81">
        <v>184.7</v>
      </c>
      <c r="D358" s="81"/>
      <c r="E358" s="81"/>
      <c r="F358" s="81">
        <f t="shared" si="35"/>
        <v>184.7</v>
      </c>
      <c r="G358" s="56">
        <f t="shared" si="40"/>
        <v>2.6859903824238778E-3</v>
      </c>
      <c r="H358" s="54">
        <f t="shared" si="36"/>
        <v>9.8844446073198711</v>
      </c>
      <c r="I358" s="54">
        <f t="shared" si="34"/>
        <v>2.1745778136103717</v>
      </c>
      <c r="J358" s="54">
        <f t="shared" si="37"/>
        <v>4.3195022933987834</v>
      </c>
      <c r="K358" s="54">
        <v>0.52165058571381728</v>
      </c>
      <c r="L358" s="56">
        <f t="shared" si="38"/>
        <v>9.1500678397633151E-2</v>
      </c>
    </row>
    <row r="359" spans="1:12" x14ac:dyDescent="0.2">
      <c r="A359" s="78">
        <f t="shared" si="39"/>
        <v>354</v>
      </c>
      <c r="B359" s="81" t="s">
        <v>322</v>
      </c>
      <c r="C359" s="81">
        <v>197.6</v>
      </c>
      <c r="D359" s="81"/>
      <c r="E359" s="81"/>
      <c r="F359" s="81">
        <f t="shared" si="35"/>
        <v>197.6</v>
      </c>
      <c r="G359" s="56">
        <f t="shared" si="40"/>
        <v>2.8735879781643654E-3</v>
      </c>
      <c r="H359" s="54">
        <f t="shared" si="36"/>
        <v>10.574803759644865</v>
      </c>
      <c r="I359" s="54">
        <f t="shared" si="34"/>
        <v>2.3264568271218704</v>
      </c>
      <c r="J359" s="54">
        <f t="shared" si="37"/>
        <v>4.6211892429648058</v>
      </c>
      <c r="K359" s="54">
        <v>0.55808422164077032</v>
      </c>
      <c r="L359" s="56">
        <f t="shared" si="38"/>
        <v>9.1500678397633151E-2</v>
      </c>
    </row>
    <row r="360" spans="1:12" x14ac:dyDescent="0.2">
      <c r="A360" s="78">
        <f t="shared" si="39"/>
        <v>355</v>
      </c>
      <c r="B360" s="81" t="s">
        <v>323</v>
      </c>
      <c r="C360" s="81">
        <v>229.2</v>
      </c>
      <c r="D360" s="81"/>
      <c r="E360" s="81"/>
      <c r="F360" s="81">
        <f t="shared" si="35"/>
        <v>229.2</v>
      </c>
      <c r="G360" s="56">
        <f t="shared" si="40"/>
        <v>3.3331293754821486E-3</v>
      </c>
      <c r="H360" s="54">
        <f t="shared" si="36"/>
        <v>12.265916101774307</v>
      </c>
      <c r="I360" s="54">
        <f t="shared" si="34"/>
        <v>2.6985015423903476</v>
      </c>
      <c r="J360" s="54">
        <f t="shared" si="37"/>
        <v>5.3602053364753726</v>
      </c>
      <c r="K360" s="54">
        <v>0.64733250809749276</v>
      </c>
      <c r="L360" s="56">
        <f t="shared" si="38"/>
        <v>9.1500678397633164E-2</v>
      </c>
    </row>
    <row r="361" spans="1:12" x14ac:dyDescent="0.2">
      <c r="A361" s="78">
        <f t="shared" si="39"/>
        <v>356</v>
      </c>
      <c r="B361" s="81" t="s">
        <v>1774</v>
      </c>
      <c r="C361" s="81">
        <v>455.74</v>
      </c>
      <c r="D361" s="81"/>
      <c r="E361" s="81"/>
      <c r="F361" s="81">
        <f t="shared" si="35"/>
        <v>455.74</v>
      </c>
      <c r="G361" s="56">
        <f t="shared" si="40"/>
        <v>6.6275758358736231E-3</v>
      </c>
      <c r="H361" s="54">
        <f t="shared" si="36"/>
        <v>24.389479076014933</v>
      </c>
      <c r="I361" s="54">
        <f t="shared" si="34"/>
        <v>5.3656853967232854</v>
      </c>
      <c r="J361" s="54">
        <f t="shared" si="37"/>
        <v>10.658202356218526</v>
      </c>
      <c r="K361" s="54">
        <v>1.2871523439805908</v>
      </c>
      <c r="L361" s="56">
        <f t="shared" si="38"/>
        <v>9.1500678397633164E-2</v>
      </c>
    </row>
    <row r="362" spans="1:12" x14ac:dyDescent="0.2">
      <c r="A362" s="78">
        <f t="shared" si="39"/>
        <v>357</v>
      </c>
      <c r="B362" s="81" t="s">
        <v>1775</v>
      </c>
      <c r="C362" s="81">
        <v>425.6</v>
      </c>
      <c r="D362" s="81">
        <v>38.1</v>
      </c>
      <c r="E362" s="81"/>
      <c r="F362" s="81">
        <f t="shared" si="35"/>
        <v>463.70000000000005</v>
      </c>
      <c r="G362" s="56">
        <f t="shared" si="40"/>
        <v>6.7433337321600017E-3</v>
      </c>
      <c r="H362" s="54">
        <f t="shared" si="36"/>
        <v>24.815468134348805</v>
      </c>
      <c r="I362" s="54">
        <f t="shared" si="34"/>
        <v>5.4594029895567369</v>
      </c>
      <c r="J362" s="54">
        <f t="shared" si="37"/>
        <v>10.844359574710428</v>
      </c>
      <c r="K362" s="54">
        <v>1.2020275543031977</v>
      </c>
      <c r="L362" s="56">
        <f t="shared" si="38"/>
        <v>9.1268618186153033E-2</v>
      </c>
    </row>
    <row r="363" spans="1:12" x14ac:dyDescent="0.2">
      <c r="A363" s="78">
        <f t="shared" si="39"/>
        <v>358</v>
      </c>
      <c r="B363" s="81" t="s">
        <v>1776</v>
      </c>
      <c r="C363" s="81">
        <v>475.2</v>
      </c>
      <c r="D363" s="81"/>
      <c r="E363" s="81"/>
      <c r="F363" s="81">
        <f t="shared" si="35"/>
        <v>475.2</v>
      </c>
      <c r="G363" s="56">
        <f t="shared" si="40"/>
        <v>6.9105718989053971E-3</v>
      </c>
      <c r="H363" s="54">
        <f t="shared" si="36"/>
        <v>25.43090458797186</v>
      </c>
      <c r="I363" s="54">
        <f t="shared" si="34"/>
        <v>5.5947990093538094</v>
      </c>
      <c r="J363" s="54">
        <f t="shared" si="37"/>
        <v>11.113305304943703</v>
      </c>
      <c r="K363" s="54">
        <v>1.3421134722859012</v>
      </c>
      <c r="L363" s="56">
        <f t="shared" si="38"/>
        <v>9.1500678397633164E-2</v>
      </c>
    </row>
    <row r="364" spans="1:12" x14ac:dyDescent="0.2">
      <c r="A364" s="78">
        <f t="shared" si="39"/>
        <v>359</v>
      </c>
      <c r="B364" s="81" t="s">
        <v>1777</v>
      </c>
      <c r="C364" s="81">
        <v>454.5</v>
      </c>
      <c r="D364" s="81"/>
      <c r="E364" s="81"/>
      <c r="F364" s="81">
        <f t="shared" si="35"/>
        <v>454.5</v>
      </c>
      <c r="G364" s="56">
        <f t="shared" si="40"/>
        <v>6.609543198763685E-3</v>
      </c>
      <c r="H364" s="54">
        <f t="shared" si="36"/>
        <v>24.323118971450359</v>
      </c>
      <c r="I364" s="54">
        <f t="shared" si="34"/>
        <v>5.3510861737190787</v>
      </c>
      <c r="J364" s="54">
        <f t="shared" si="37"/>
        <v>10.629202990523806</v>
      </c>
      <c r="K364" s="54">
        <v>1.2836501960310229</v>
      </c>
      <c r="L364" s="56">
        <f t="shared" si="38"/>
        <v>9.1500678397633164E-2</v>
      </c>
    </row>
    <row r="365" spans="1:12" x14ac:dyDescent="0.2">
      <c r="A365" s="78">
        <f t="shared" si="39"/>
        <v>360</v>
      </c>
      <c r="B365" s="81" t="s">
        <v>1778</v>
      </c>
      <c r="C365" s="81">
        <v>590.97</v>
      </c>
      <c r="D365" s="81"/>
      <c r="E365" s="81"/>
      <c r="F365" s="81">
        <f t="shared" si="35"/>
        <v>590.97</v>
      </c>
      <c r="G365" s="56">
        <f t="shared" si="40"/>
        <v>8.594151252306656E-3</v>
      </c>
      <c r="H365" s="54">
        <f t="shared" si="36"/>
        <v>31.626476608488495</v>
      </c>
      <c r="I365" s="54">
        <f t="shared" si="34"/>
        <v>6.9578248538674687</v>
      </c>
      <c r="J365" s="54">
        <f t="shared" si="37"/>
        <v>13.820770277909473</v>
      </c>
      <c r="K365" s="54">
        <v>1.6690841723838366</v>
      </c>
      <c r="L365" s="56">
        <f t="shared" si="38"/>
        <v>9.1500678397633164E-2</v>
      </c>
    </row>
    <row r="366" spans="1:12" x14ac:dyDescent="0.2">
      <c r="A366" s="78">
        <f t="shared" si="39"/>
        <v>361</v>
      </c>
      <c r="B366" s="81" t="s">
        <v>1779</v>
      </c>
      <c r="C366" s="81">
        <v>629.20000000000005</v>
      </c>
      <c r="D366" s="81"/>
      <c r="E366" s="81"/>
      <c r="F366" s="81">
        <f t="shared" si="35"/>
        <v>629.20000000000005</v>
      </c>
      <c r="G366" s="56">
        <f t="shared" si="40"/>
        <v>9.1501090883654799E-3</v>
      </c>
      <c r="H366" s="54">
        <f t="shared" si="36"/>
        <v>33.672401445184967</v>
      </c>
      <c r="I366" s="54">
        <f t="shared" si="34"/>
        <v>7.4079283179406925</v>
      </c>
      <c r="J366" s="54">
        <f t="shared" si="37"/>
        <v>14.71483943154583</v>
      </c>
      <c r="K366" s="54">
        <v>1.7770576531192954</v>
      </c>
      <c r="L366" s="56">
        <f t="shared" si="38"/>
        <v>9.1500678397633151E-2</v>
      </c>
    </row>
    <row r="367" spans="1:12" x14ac:dyDescent="0.2">
      <c r="A367" s="78">
        <f t="shared" si="39"/>
        <v>362</v>
      </c>
      <c r="B367" s="81" t="s">
        <v>1780</v>
      </c>
      <c r="C367" s="81">
        <v>484.9</v>
      </c>
      <c r="D367" s="81"/>
      <c r="E367" s="81"/>
      <c r="F367" s="81">
        <f t="shared" si="35"/>
        <v>484.9</v>
      </c>
      <c r="G367" s="56">
        <f t="shared" si="40"/>
        <v>7.0516336569428177E-3</v>
      </c>
      <c r="H367" s="54">
        <f t="shared" si="36"/>
        <v>25.950011857549569</v>
      </c>
      <c r="I367" s="54">
        <f t="shared" si="34"/>
        <v>5.7090026086609056</v>
      </c>
      <c r="J367" s="54">
        <f t="shared" si="37"/>
        <v>11.340155181749161</v>
      </c>
      <c r="K367" s="54">
        <v>1.3695093070526798</v>
      </c>
      <c r="L367" s="56">
        <f t="shared" si="38"/>
        <v>9.1500678397633151E-2</v>
      </c>
    </row>
    <row r="368" spans="1:12" x14ac:dyDescent="0.2">
      <c r="A368" s="78">
        <f t="shared" si="39"/>
        <v>363</v>
      </c>
      <c r="B368" s="81" t="s">
        <v>1781</v>
      </c>
      <c r="C368" s="81">
        <v>1170.4000000000001</v>
      </c>
      <c r="D368" s="81"/>
      <c r="E368" s="81"/>
      <c r="F368" s="81">
        <f t="shared" si="35"/>
        <v>1170.4000000000001</v>
      </c>
      <c r="G368" s="56">
        <f t="shared" si="40"/>
        <v>1.7020482639896629E-2</v>
      </c>
      <c r="H368" s="54">
        <f t="shared" si="36"/>
        <v>62.635376114819593</v>
      </c>
      <c r="I368" s="54">
        <f t="shared" si="34"/>
        <v>13.779782745260311</v>
      </c>
      <c r="J368" s="54">
        <f t="shared" si="37"/>
        <v>27.37165936217616</v>
      </c>
      <c r="K368" s="54">
        <v>3.3055757743337937</v>
      </c>
      <c r="L368" s="56">
        <f t="shared" si="38"/>
        <v>9.1500678397633151E-2</v>
      </c>
    </row>
    <row r="369" spans="1:12" x14ac:dyDescent="0.2">
      <c r="A369" s="78">
        <f t="shared" si="39"/>
        <v>364</v>
      </c>
      <c r="B369" s="81" t="s">
        <v>1782</v>
      </c>
      <c r="C369" s="81">
        <v>441.7</v>
      </c>
      <c r="D369" s="81"/>
      <c r="E369" s="81"/>
      <c r="F369" s="81">
        <f t="shared" si="35"/>
        <v>441.7</v>
      </c>
      <c r="G369" s="56">
        <f t="shared" si="40"/>
        <v>6.4233998479514181E-3</v>
      </c>
      <c r="H369" s="54">
        <f t="shared" si="36"/>
        <v>23.63811144046122</v>
      </c>
      <c r="I369" s="54">
        <f t="shared" si="34"/>
        <v>5.200384516901468</v>
      </c>
      <c r="J369" s="54">
        <f t="shared" si="37"/>
        <v>10.329854699481553</v>
      </c>
      <c r="K369" s="54">
        <v>1.2474989913903254</v>
      </c>
      <c r="L369" s="56">
        <f t="shared" si="38"/>
        <v>9.1500678397633151E-2</v>
      </c>
    </row>
    <row r="370" spans="1:12" x14ac:dyDescent="0.2">
      <c r="A370" s="78">
        <f t="shared" si="39"/>
        <v>365</v>
      </c>
      <c r="B370" s="81" t="s">
        <v>1783</v>
      </c>
      <c r="C370" s="81">
        <v>465.7</v>
      </c>
      <c r="D370" s="81"/>
      <c r="E370" s="81"/>
      <c r="F370" s="81">
        <f t="shared" si="35"/>
        <v>465.7</v>
      </c>
      <c r="G370" s="56">
        <f t="shared" si="40"/>
        <v>6.7724186307244177E-3</v>
      </c>
      <c r="H370" s="54">
        <f t="shared" si="36"/>
        <v>24.922500561065856</v>
      </c>
      <c r="I370" s="54">
        <f t="shared" si="34"/>
        <v>5.4829501234344882</v>
      </c>
      <c r="J370" s="54">
        <f t="shared" si="37"/>
        <v>10.891132745185779</v>
      </c>
      <c r="K370" s="54">
        <v>1.3152825000916335</v>
      </c>
      <c r="L370" s="56">
        <f t="shared" si="38"/>
        <v>9.1500678397633151E-2</v>
      </c>
    </row>
    <row r="371" spans="1:12" x14ac:dyDescent="0.2">
      <c r="A371" s="78">
        <f t="shared" si="39"/>
        <v>366</v>
      </c>
      <c r="B371" s="57" t="s">
        <v>2529</v>
      </c>
      <c r="C371" s="83">
        <v>7459.3</v>
      </c>
      <c r="D371" s="144"/>
      <c r="E371" s="84"/>
      <c r="F371" s="94">
        <f t="shared" si="35"/>
        <v>7459.3</v>
      </c>
      <c r="G371" s="56">
        <f t="shared" si="40"/>
        <v>0.10847649193077658</v>
      </c>
      <c r="H371" s="54">
        <f t="shared" si="36"/>
        <v>399.1934903052578</v>
      </c>
      <c r="I371" s="54">
        <f t="shared" si="34"/>
        <v>87.822567867156721</v>
      </c>
      <c r="J371" s="54">
        <f t="shared" si="37"/>
        <v>174.44755526339765</v>
      </c>
      <c r="K371" s="54">
        <v>21.06739693565283</v>
      </c>
      <c r="L371" s="56">
        <f t="shared" si="38"/>
        <v>9.1500678397633164E-2</v>
      </c>
    </row>
    <row r="372" spans="1:12" x14ac:dyDescent="0.2">
      <c r="A372" s="78">
        <f t="shared" si="39"/>
        <v>367</v>
      </c>
      <c r="B372" s="57" t="s">
        <v>2477</v>
      </c>
      <c r="C372" s="83">
        <v>1321</v>
      </c>
      <c r="D372" s="144"/>
      <c r="E372" s="84"/>
      <c r="F372" s="94">
        <f t="shared" si="35"/>
        <v>1321</v>
      </c>
      <c r="G372" s="56">
        <f t="shared" si="40"/>
        <v>1.9210575501797202E-2</v>
      </c>
      <c r="H372" s="54">
        <f t="shared" si="36"/>
        <v>70.694917846613706</v>
      </c>
      <c r="I372" s="54">
        <f t="shared" si="34"/>
        <v>15.552881926255015</v>
      </c>
      <c r="J372" s="54">
        <f t="shared" si="37"/>
        <v>30.893679098970189</v>
      </c>
      <c r="K372" s="54">
        <v>3.730917291434503</v>
      </c>
      <c r="L372" s="56">
        <f t="shared" si="38"/>
        <v>9.1500678397633164E-2</v>
      </c>
    </row>
    <row r="373" spans="1:12" x14ac:dyDescent="0.2">
      <c r="A373" s="78">
        <f t="shared" si="39"/>
        <v>368</v>
      </c>
      <c r="B373" s="57" t="s">
        <v>2478</v>
      </c>
      <c r="C373" s="83">
        <v>2046.5</v>
      </c>
      <c r="D373" s="144"/>
      <c r="E373" s="84"/>
      <c r="F373" s="94">
        <f t="shared" si="35"/>
        <v>2046.5</v>
      </c>
      <c r="G373" s="56">
        <f t="shared" si="40"/>
        <v>2.9761122456039343E-2</v>
      </c>
      <c r="H373" s="54">
        <f t="shared" si="36"/>
        <v>109.52093063822478</v>
      </c>
      <c r="I373" s="54">
        <f t="shared" si="34"/>
        <v>24.094604740409451</v>
      </c>
      <c r="J373" s="54">
        <f t="shared" si="37"/>
        <v>47.860646688904232</v>
      </c>
      <c r="K373" s="54">
        <v>5.7799562732177971</v>
      </c>
      <c r="L373" s="56">
        <f t="shared" si="38"/>
        <v>9.1500678397633164E-2</v>
      </c>
    </row>
    <row r="374" spans="1:12" x14ac:dyDescent="0.2">
      <c r="A374" s="78">
        <f t="shared" si="39"/>
        <v>369</v>
      </c>
      <c r="B374" s="57" t="s">
        <v>2479</v>
      </c>
      <c r="C374" s="83">
        <v>2053.5</v>
      </c>
      <c r="D374" s="144">
        <v>114</v>
      </c>
      <c r="E374" s="84"/>
      <c r="F374" s="94">
        <f t="shared" si="35"/>
        <v>2167.5</v>
      </c>
      <c r="G374" s="56">
        <f t="shared" si="40"/>
        <v>3.1520758819186548E-2</v>
      </c>
      <c r="H374" s="54">
        <f t="shared" si="36"/>
        <v>115.99639245460649</v>
      </c>
      <c r="I374" s="54">
        <f t="shared" si="34"/>
        <v>25.519206340013429</v>
      </c>
      <c r="J374" s="54">
        <f t="shared" si="37"/>
        <v>50.690423502663037</v>
      </c>
      <c r="K374" s="54">
        <v>5.799726463255678</v>
      </c>
      <c r="L374" s="56">
        <f t="shared" si="38"/>
        <v>9.1352133222855195E-2</v>
      </c>
    </row>
    <row r="375" spans="1:12" x14ac:dyDescent="0.2">
      <c r="A375" s="78">
        <f t="shared" si="39"/>
        <v>370</v>
      </c>
      <c r="B375" s="57" t="s">
        <v>2480</v>
      </c>
      <c r="C375" s="83">
        <v>644.5</v>
      </c>
      <c r="D375" s="144"/>
      <c r="E375" s="84"/>
      <c r="F375" s="94">
        <f t="shared" si="35"/>
        <v>644.5</v>
      </c>
      <c r="G375" s="56">
        <f t="shared" si="40"/>
        <v>9.3726085623832677E-3</v>
      </c>
      <c r="H375" s="54">
        <f t="shared" si="36"/>
        <v>34.491199509570428</v>
      </c>
      <c r="I375" s="54">
        <f t="shared" si="34"/>
        <v>7.5880638921054944</v>
      </c>
      <c r="J375" s="54">
        <f t="shared" si="37"/>
        <v>15.072654185682277</v>
      </c>
      <c r="K375" s="54">
        <v>1.8202696399163791</v>
      </c>
      <c r="L375" s="56">
        <f t="shared" si="38"/>
        <v>9.1500678397633164E-2</v>
      </c>
    </row>
    <row r="376" spans="1:12" x14ac:dyDescent="0.2">
      <c r="A376" s="78">
        <f t="shared" si="39"/>
        <v>371</v>
      </c>
      <c r="B376" s="57" t="s">
        <v>2481</v>
      </c>
      <c r="C376" s="83">
        <v>665.3</v>
      </c>
      <c r="D376" s="144"/>
      <c r="E376" s="84"/>
      <c r="F376" s="94">
        <f t="shared" si="35"/>
        <v>665.3</v>
      </c>
      <c r="G376" s="56">
        <f t="shared" si="40"/>
        <v>9.6750915074531995E-3</v>
      </c>
      <c r="H376" s="54">
        <f t="shared" si="36"/>
        <v>35.604336747427773</v>
      </c>
      <c r="I376" s="54">
        <f t="shared" si="34"/>
        <v>7.8329540844341103</v>
      </c>
      <c r="J376" s="54">
        <f t="shared" si="37"/>
        <v>15.559095158625937</v>
      </c>
      <c r="K376" s="54">
        <v>1.8790153474575126</v>
      </c>
      <c r="L376" s="56">
        <f t="shared" si="38"/>
        <v>9.1500678397633151E-2</v>
      </c>
    </row>
    <row r="377" spans="1:12" x14ac:dyDescent="0.2">
      <c r="A377" s="78">
        <f t="shared" si="39"/>
        <v>372</v>
      </c>
      <c r="B377" s="57" t="s">
        <v>2482</v>
      </c>
      <c r="C377" s="83">
        <v>3477.44</v>
      </c>
      <c r="D377" s="144"/>
      <c r="E377" s="84">
        <v>93.5</v>
      </c>
      <c r="F377" s="94">
        <f t="shared" si="35"/>
        <v>3570.94</v>
      </c>
      <c r="G377" s="56">
        <f t="shared" si="40"/>
        <v>5.1930213839809003E-2</v>
      </c>
      <c r="H377" s="54">
        <f t="shared" si="36"/>
        <v>191.10318693049715</v>
      </c>
      <c r="I377" s="54">
        <f t="shared" si="34"/>
        <v>42.042701124709374</v>
      </c>
      <c r="J377" s="54">
        <f t="shared" si="37"/>
        <v>83.512092688627249</v>
      </c>
      <c r="K377" s="54">
        <v>9.8213785207615416</v>
      </c>
      <c r="L377" s="56">
        <f t="shared" si="38"/>
        <v>9.1426727770445679E-2</v>
      </c>
    </row>
    <row r="378" spans="1:12" x14ac:dyDescent="0.2">
      <c r="A378" s="78">
        <f t="shared" si="39"/>
        <v>373</v>
      </c>
      <c r="B378" s="57" t="s">
        <v>2483</v>
      </c>
      <c r="C378" s="83">
        <v>2537.6</v>
      </c>
      <c r="D378" s="144"/>
      <c r="E378" s="84"/>
      <c r="F378" s="94">
        <f t="shared" si="35"/>
        <v>2537.6</v>
      </c>
      <c r="G378" s="56">
        <f t="shared" si="40"/>
        <v>3.6902919298531851E-2</v>
      </c>
      <c r="H378" s="54">
        <f t="shared" si="36"/>
        <v>135.80274301859723</v>
      </c>
      <c r="I378" s="54">
        <f t="shared" si="34"/>
        <v>29.876603464091389</v>
      </c>
      <c r="J378" s="54">
        <f t="shared" si="37"/>
        <v>59.345798699126988</v>
      </c>
      <c r="K378" s="54">
        <v>7.1669763200183141</v>
      </c>
      <c r="L378" s="56">
        <f t="shared" si="38"/>
        <v>9.1500678397633164E-2</v>
      </c>
    </row>
    <row r="379" spans="1:12" x14ac:dyDescent="0.2">
      <c r="A379" s="78">
        <f t="shared" si="39"/>
        <v>374</v>
      </c>
      <c r="B379" s="57" t="s">
        <v>2484</v>
      </c>
      <c r="C379" s="83">
        <v>2587.5</v>
      </c>
      <c r="D379" s="144"/>
      <c r="E379" s="84"/>
      <c r="F379" s="94">
        <f t="shared" si="35"/>
        <v>2587.5</v>
      </c>
      <c r="G379" s="56">
        <f t="shared" si="40"/>
        <v>3.762858751771405E-2</v>
      </c>
      <c r="H379" s="54">
        <f t="shared" si="36"/>
        <v>138.47320206518771</v>
      </c>
      <c r="I379" s="54">
        <f t="shared" si="34"/>
        <v>30.464104454341296</v>
      </c>
      <c r="J379" s="54">
        <f t="shared" si="37"/>
        <v>60.512789302487029</v>
      </c>
      <c r="K379" s="54">
        <v>7.3079095318597842</v>
      </c>
      <c r="L379" s="56">
        <f t="shared" si="38"/>
        <v>9.1500678397633164E-2</v>
      </c>
    </row>
    <row r="380" spans="1:12" x14ac:dyDescent="0.2">
      <c r="A380" s="78">
        <f t="shared" si="39"/>
        <v>375</v>
      </c>
      <c r="B380" s="57" t="s">
        <v>2485</v>
      </c>
      <c r="C380" s="83">
        <v>1484.2</v>
      </c>
      <c r="D380" s="144"/>
      <c r="E380" s="84"/>
      <c r="F380" s="94">
        <f t="shared" si="35"/>
        <v>1484.2</v>
      </c>
      <c r="G380" s="56">
        <f t="shared" si="40"/>
        <v>2.1583903224653599E-2</v>
      </c>
      <c r="H380" s="54">
        <f t="shared" si="36"/>
        <v>79.428763866725248</v>
      </c>
      <c r="I380" s="54">
        <f t="shared" si="34"/>
        <v>17.474328050679556</v>
      </c>
      <c r="J380" s="54">
        <f t="shared" si="37"/>
        <v>34.71036980975893</v>
      </c>
      <c r="K380" s="54">
        <v>4.191845150603398</v>
      </c>
      <c r="L380" s="56">
        <f t="shared" si="38"/>
        <v>9.1500678397633151E-2</v>
      </c>
    </row>
    <row r="381" spans="1:12" x14ac:dyDescent="0.2">
      <c r="A381" s="78">
        <f t="shared" si="39"/>
        <v>376</v>
      </c>
      <c r="B381" s="57" t="s">
        <v>2486</v>
      </c>
      <c r="C381" s="83">
        <v>1419.5</v>
      </c>
      <c r="D381" s="144">
        <v>60.5</v>
      </c>
      <c r="E381" s="84"/>
      <c r="F381" s="94">
        <f t="shared" si="35"/>
        <v>1480</v>
      </c>
      <c r="G381" s="56">
        <f t="shared" si="40"/>
        <v>2.1522824937668324E-2</v>
      </c>
      <c r="H381" s="54">
        <f t="shared" si="36"/>
        <v>79.203995770619429</v>
      </c>
      <c r="I381" s="54">
        <f t="shared" si="34"/>
        <v>17.424879069536274</v>
      </c>
      <c r="J381" s="54">
        <f t="shared" si="37"/>
        <v>34.61214615176069</v>
      </c>
      <c r="K381" s="54">
        <v>4.0091121083961214</v>
      </c>
      <c r="L381" s="56">
        <f t="shared" si="38"/>
        <v>9.1385225067778728E-2</v>
      </c>
    </row>
    <row r="382" spans="1:12" x14ac:dyDescent="0.2">
      <c r="A382" s="78">
        <f t="shared" si="39"/>
        <v>377</v>
      </c>
      <c r="B382" s="57" t="s">
        <v>2487</v>
      </c>
      <c r="C382" s="83">
        <v>999.4</v>
      </c>
      <c r="D382" s="144"/>
      <c r="E382" s="84"/>
      <c r="F382" s="94">
        <f t="shared" si="35"/>
        <v>999.4</v>
      </c>
      <c r="G382" s="56">
        <f t="shared" si="40"/>
        <v>1.4533723812639001E-2</v>
      </c>
      <c r="H382" s="54">
        <f t="shared" si="36"/>
        <v>53.484103630511527</v>
      </c>
      <c r="I382" s="54">
        <f t="shared" si="34"/>
        <v>11.766502798712535</v>
      </c>
      <c r="J382" s="54">
        <f t="shared" si="37"/>
        <v>23.372553286533538</v>
      </c>
      <c r="K382" s="54">
        <v>2.822618274836973</v>
      </c>
      <c r="L382" s="56">
        <f t="shared" si="38"/>
        <v>9.1500678397633151E-2</v>
      </c>
    </row>
    <row r="383" spans="1:12" x14ac:dyDescent="0.2">
      <c r="A383" s="78">
        <f t="shared" si="39"/>
        <v>378</v>
      </c>
      <c r="B383" s="57" t="s">
        <v>2488</v>
      </c>
      <c r="C383" s="83">
        <v>2110</v>
      </c>
      <c r="D383" s="144"/>
      <c r="E383" s="84">
        <v>179.1</v>
      </c>
      <c r="F383" s="94">
        <f>C383+D383+E383</f>
        <v>2289.1</v>
      </c>
      <c r="G383" s="56">
        <f t="shared" si="40"/>
        <v>3.3289120651903079E-2</v>
      </c>
      <c r="H383" s="54">
        <f t="shared" si="36"/>
        <v>122.50396399900333</v>
      </c>
      <c r="I383" s="54">
        <f t="shared" si="34"/>
        <v>26.950872079780734</v>
      </c>
      <c r="J383" s="54">
        <f t="shared" si="37"/>
        <v>53.534232267564455</v>
      </c>
      <c r="K383" s="54">
        <v>5.9593001399900087</v>
      </c>
      <c r="L383" s="56">
        <f t="shared" si="38"/>
        <v>9.1279703152478506E-2</v>
      </c>
    </row>
    <row r="384" spans="1:12" x14ac:dyDescent="0.2">
      <c r="A384" s="78">
        <f t="shared" si="39"/>
        <v>379</v>
      </c>
      <c r="B384" s="57" t="s">
        <v>2489</v>
      </c>
      <c r="C384" s="83">
        <v>3201.5</v>
      </c>
      <c r="D384" s="144"/>
      <c r="E384" s="84"/>
      <c r="F384" s="94">
        <f>C384+D384+E384</f>
        <v>3201.5</v>
      </c>
      <c r="G384" s="56">
        <f t="shared" si="40"/>
        <v>4.6557651376989959E-2</v>
      </c>
      <c r="H384" s="54">
        <f t="shared" si="36"/>
        <v>171.33215706732304</v>
      </c>
      <c r="I384" s="54">
        <f t="shared" si="34"/>
        <v>37.693074554811069</v>
      </c>
      <c r="J384" s="54">
        <f t="shared" si="37"/>
        <v>74.872152638420161</v>
      </c>
      <c r="K384" s="54">
        <v>9.0420376294682523</v>
      </c>
      <c r="L384" s="56">
        <f t="shared" si="38"/>
        <v>9.1500678397633151E-2</v>
      </c>
    </row>
    <row r="385" spans="1:12" x14ac:dyDescent="0.2">
      <c r="A385" s="78">
        <f t="shared" si="39"/>
        <v>380</v>
      </c>
      <c r="B385" s="57" t="s">
        <v>2530</v>
      </c>
      <c r="C385" s="83">
        <v>783.9</v>
      </c>
      <c r="D385" s="57"/>
      <c r="E385" s="84">
        <v>46.4</v>
      </c>
      <c r="F385" s="94">
        <f>C385+D385+E385</f>
        <v>830.3</v>
      </c>
      <c r="G385" s="56">
        <f t="shared" si="40"/>
        <v>1.2074595639017574E-2</v>
      </c>
      <c r="H385" s="54">
        <f t="shared" si="36"/>
        <v>44.434511951584675</v>
      </c>
      <c r="I385" s="54">
        <f t="shared" si="34"/>
        <v>9.7755926293486279</v>
      </c>
      <c r="J385" s="54">
        <f t="shared" si="37"/>
        <v>19.417881722842502</v>
      </c>
      <c r="K385" s="54">
        <v>2.2139788529564774</v>
      </c>
      <c r="L385" s="56">
        <f t="shared" si="38"/>
        <v>9.1342846148057655E-2</v>
      </c>
    </row>
    <row r="386" spans="1:12" x14ac:dyDescent="0.2">
      <c r="A386" s="78">
        <f t="shared" si="39"/>
        <v>381</v>
      </c>
      <c r="B386" s="57" t="s">
        <v>2531</v>
      </c>
      <c r="C386" s="83">
        <v>1990</v>
      </c>
      <c r="D386" s="57">
        <v>186.8</v>
      </c>
      <c r="E386" s="84">
        <v>270.60000000000002</v>
      </c>
      <c r="F386" s="94">
        <f>C386+D386+E386</f>
        <v>2447.4</v>
      </c>
      <c r="G386" s="56">
        <f t="shared" si="40"/>
        <v>3.5591190373276661E-2</v>
      </c>
      <c r="H386" s="54">
        <f t="shared" si="36"/>
        <v>130.97558057365811</v>
      </c>
      <c r="I386" s="54">
        <f t="shared" si="34"/>
        <v>28.814627726204783</v>
      </c>
      <c r="J386" s="54">
        <f t="shared" si="37"/>
        <v>57.236328710688589</v>
      </c>
      <c r="K386" s="54">
        <v>5.6203825964834664</v>
      </c>
      <c r="L386" s="56">
        <f t="shared" si="38"/>
        <v>9.0972836318964995E-2</v>
      </c>
    </row>
    <row r="387" spans="1:12" x14ac:dyDescent="0.2">
      <c r="A387" s="24"/>
      <c r="B387" s="24" t="s">
        <v>2181</v>
      </c>
      <c r="C387" s="24">
        <f>SUM(C6:C386)</f>
        <v>262877.03000000009</v>
      </c>
      <c r="D387" s="24">
        <f>SUM(D6:D386)</f>
        <v>4804.9000000000005</v>
      </c>
      <c r="E387" s="24">
        <f>SUM(E6:E386)</f>
        <v>7374.9000000000042</v>
      </c>
      <c r="F387" s="81">
        <f>C387+D387+E387</f>
        <v>275056.83000000013</v>
      </c>
      <c r="G387" s="56">
        <f>SUM(G6:G386)</f>
        <v>3.9999999999999964</v>
      </c>
      <c r="H387" s="54">
        <f t="shared" si="36"/>
        <v>14719.999999999987</v>
      </c>
      <c r="I387" s="54">
        <f t="shared" si="34"/>
        <v>3238.3999999999974</v>
      </c>
      <c r="J387" s="54">
        <f t="shared" si="37"/>
        <v>6432.6399999999949</v>
      </c>
      <c r="K387" s="54">
        <v>742.44697709912703</v>
      </c>
      <c r="L387" s="56">
        <f t="shared" si="38"/>
        <v>9.1375614912376807E-2</v>
      </c>
    </row>
    <row r="388" spans="1:12" x14ac:dyDescent="0.2">
      <c r="A388" s="348" t="s">
        <v>1972</v>
      </c>
      <c r="B388" s="348"/>
      <c r="C388" s="348"/>
      <c r="D388" s="348"/>
      <c r="E388" s="348"/>
      <c r="F388" s="348"/>
      <c r="G388" s="348"/>
      <c r="H388" s="348"/>
      <c r="I388" s="348"/>
      <c r="J388" s="348"/>
      <c r="K388" s="348"/>
      <c r="L388" s="348"/>
    </row>
    <row r="389" spans="1:12" x14ac:dyDescent="0.2">
      <c r="A389" s="144">
        <v>1</v>
      </c>
      <c r="B389" s="57" t="s">
        <v>2182</v>
      </c>
      <c r="C389" s="57">
        <v>400.8</v>
      </c>
      <c r="D389" s="57"/>
      <c r="E389" s="57"/>
      <c r="F389" s="57">
        <f t="shared" ref="F389:F447" si="41">C389+D389+E389</f>
        <v>400.8</v>
      </c>
      <c r="G389" s="56">
        <f>3/$F$718*F389</f>
        <v>5.1188000960413552E-3</v>
      </c>
      <c r="H389" s="54">
        <f t="shared" ref="H389:H452" si="42">G389*3680</f>
        <v>18.837184353432185</v>
      </c>
      <c r="I389" s="54">
        <f>H389*0.22</f>
        <v>4.1441805577550808</v>
      </c>
      <c r="J389" s="54">
        <f>H389*0.5</f>
        <v>9.4185921767160927</v>
      </c>
      <c r="K389" s="54">
        <v>1.8615961204036016</v>
      </c>
      <c r="L389" s="56">
        <f>(H389+I389+J389+K389)/F389</f>
        <v>8.5482917186394614E-2</v>
      </c>
    </row>
    <row r="390" spans="1:12" x14ac:dyDescent="0.2">
      <c r="A390" s="59">
        <f t="shared" ref="A390:A453" si="43">1+A389</f>
        <v>2</v>
      </c>
      <c r="B390" s="57" t="s">
        <v>2183</v>
      </c>
      <c r="C390" s="57">
        <v>272.8</v>
      </c>
      <c r="D390" s="57"/>
      <c r="E390" s="57"/>
      <c r="F390" s="57">
        <f t="shared" si="41"/>
        <v>272.8</v>
      </c>
      <c r="G390" s="56">
        <f t="shared" ref="G390:G453" si="44">3/$F$718*F390</f>
        <v>3.4840535583834376E-3</v>
      </c>
      <c r="H390" s="54">
        <f t="shared" si="42"/>
        <v>12.82131709485105</v>
      </c>
      <c r="I390" s="54">
        <f t="shared" ref="I390:I448" si="45">H390*0.22</f>
        <v>2.8206897608672312</v>
      </c>
      <c r="J390" s="54">
        <f t="shared" ref="J390:J453" si="46">H390*0.5</f>
        <v>6.4106585474255251</v>
      </c>
      <c r="K390" s="54">
        <v>1.2670744053046468</v>
      </c>
      <c r="L390" s="56">
        <f t="shared" ref="L390:L453" si="47">(H390+I390+J390+K390)/F390</f>
        <v>8.5482917186394614E-2</v>
      </c>
    </row>
    <row r="391" spans="1:12" x14ac:dyDescent="0.2">
      <c r="A391" s="59">
        <f t="shared" si="43"/>
        <v>3</v>
      </c>
      <c r="B391" s="57" t="s">
        <v>2184</v>
      </c>
      <c r="C391" s="57">
        <v>584.5</v>
      </c>
      <c r="D391" s="57"/>
      <c r="E391" s="57"/>
      <c r="F391" s="57">
        <f t="shared" si="41"/>
        <v>584.5</v>
      </c>
      <c r="G391" s="56">
        <f t="shared" si="44"/>
        <v>7.4649168067269763E-3</v>
      </c>
      <c r="H391" s="54">
        <f t="shared" si="42"/>
        <v>27.470893848755274</v>
      </c>
      <c r="I391" s="54">
        <f t="shared" si="45"/>
        <v>6.0435966467261606</v>
      </c>
      <c r="J391" s="54">
        <f t="shared" si="46"/>
        <v>13.735446924377637</v>
      </c>
      <c r="K391" s="54">
        <v>2.7148276755885852</v>
      </c>
      <c r="L391" s="56">
        <f t="shared" si="47"/>
        <v>8.5482917186394614E-2</v>
      </c>
    </row>
    <row r="392" spans="1:12" x14ac:dyDescent="0.2">
      <c r="A392" s="59">
        <f t="shared" si="43"/>
        <v>4</v>
      </c>
      <c r="B392" s="57" t="s">
        <v>2185</v>
      </c>
      <c r="C392" s="57">
        <v>274.10000000000002</v>
      </c>
      <c r="D392" s="57"/>
      <c r="E392" s="57">
        <v>19.2</v>
      </c>
      <c r="F392" s="57">
        <f t="shared" si="41"/>
        <v>293.3</v>
      </c>
      <c r="G392" s="56">
        <f t="shared" si="44"/>
        <v>3.7458684335552133E-3</v>
      </c>
      <c r="H392" s="54">
        <f t="shared" si="42"/>
        <v>13.784795835483186</v>
      </c>
      <c r="I392" s="54">
        <f t="shared" si="45"/>
        <v>3.0326550838063007</v>
      </c>
      <c r="J392" s="54">
        <f t="shared" si="46"/>
        <v>6.8923979177415928</v>
      </c>
      <c r="K392" s="54">
        <v>1.2731125164736208</v>
      </c>
      <c r="L392" s="56">
        <f t="shared" si="47"/>
        <v>8.5178865848976132E-2</v>
      </c>
    </row>
    <row r="393" spans="1:12" x14ac:dyDescent="0.2">
      <c r="A393" s="59">
        <f t="shared" si="43"/>
        <v>5</v>
      </c>
      <c r="B393" s="57" t="s">
        <v>2186</v>
      </c>
      <c r="C393" s="57">
        <v>468.6</v>
      </c>
      <c r="D393" s="57"/>
      <c r="E393" s="57"/>
      <c r="F393" s="57">
        <f t="shared" si="41"/>
        <v>468.6</v>
      </c>
      <c r="G393" s="56">
        <f t="shared" si="44"/>
        <v>5.9847049027070337E-3</v>
      </c>
      <c r="H393" s="54">
        <f t="shared" si="42"/>
        <v>22.023714041961885</v>
      </c>
      <c r="I393" s="54">
        <f t="shared" si="45"/>
        <v>4.8452170892316149</v>
      </c>
      <c r="J393" s="54">
        <f t="shared" si="46"/>
        <v>11.011857020980942</v>
      </c>
      <c r="K393" s="54">
        <v>2.1765068413700792</v>
      </c>
      <c r="L393" s="56">
        <f t="shared" si="47"/>
        <v>8.5482917186394614E-2</v>
      </c>
    </row>
    <row r="394" spans="1:12" x14ac:dyDescent="0.2">
      <c r="A394" s="59">
        <f t="shared" si="43"/>
        <v>6</v>
      </c>
      <c r="B394" s="57" t="s">
        <v>2187</v>
      </c>
      <c r="C394" s="57">
        <v>346.93</v>
      </c>
      <c r="D394" s="57"/>
      <c r="E394" s="57"/>
      <c r="F394" s="57">
        <f t="shared" si="41"/>
        <v>346.93</v>
      </c>
      <c r="G394" s="56">
        <f t="shared" si="44"/>
        <v>4.4308016899192301E-3</v>
      </c>
      <c r="H394" s="54">
        <f t="shared" si="42"/>
        <v>16.305350218902767</v>
      </c>
      <c r="I394" s="54">
        <f t="shared" si="45"/>
        <v>3.5871770481586087</v>
      </c>
      <c r="J394" s="54">
        <f t="shared" si="46"/>
        <v>8.1526751094513834</v>
      </c>
      <c r="K394" s="54">
        <v>1.6113860829631275</v>
      </c>
      <c r="L394" s="56">
        <f t="shared" si="47"/>
        <v>8.5482917186394614E-2</v>
      </c>
    </row>
    <row r="395" spans="1:12" x14ac:dyDescent="0.2">
      <c r="A395" s="59">
        <f t="shared" si="43"/>
        <v>7</v>
      </c>
      <c r="B395" s="57" t="s">
        <v>2188</v>
      </c>
      <c r="C395" s="57">
        <v>606.20000000000005</v>
      </c>
      <c r="D395" s="57"/>
      <c r="E395" s="57">
        <v>58.3</v>
      </c>
      <c r="F395" s="57">
        <f t="shared" si="41"/>
        <v>664.5</v>
      </c>
      <c r="G395" s="56">
        <f t="shared" si="44"/>
        <v>8.4866333927631748E-3</v>
      </c>
      <c r="H395" s="54">
        <f t="shared" si="42"/>
        <v>31.230810885368484</v>
      </c>
      <c r="I395" s="54">
        <f t="shared" si="45"/>
        <v>6.870778394781067</v>
      </c>
      <c r="J395" s="54">
        <f t="shared" si="46"/>
        <v>15.615405442684242</v>
      </c>
      <c r="K395" s="54">
        <v>2.8156176851014552</v>
      </c>
      <c r="L395" s="56">
        <f t="shared" si="47"/>
        <v>8.5075413706448846E-2</v>
      </c>
    </row>
    <row r="396" spans="1:12" x14ac:dyDescent="0.2">
      <c r="A396" s="59">
        <f t="shared" si="43"/>
        <v>8</v>
      </c>
      <c r="B396" s="57" t="s">
        <v>2189</v>
      </c>
      <c r="C396" s="57">
        <v>434.3</v>
      </c>
      <c r="D396" s="57"/>
      <c r="E396" s="57"/>
      <c r="F396" s="57">
        <f t="shared" si="41"/>
        <v>434.3</v>
      </c>
      <c r="G396" s="56">
        <f t="shared" si="44"/>
        <v>5.5466439164440131E-3</v>
      </c>
      <c r="H396" s="54">
        <f t="shared" si="42"/>
        <v>20.411649612513969</v>
      </c>
      <c r="I396" s="54">
        <f t="shared" si="45"/>
        <v>4.490562914753073</v>
      </c>
      <c r="J396" s="54">
        <f t="shared" si="46"/>
        <v>10.205824806256985</v>
      </c>
      <c r="K396" s="54">
        <v>2.0171936005271558</v>
      </c>
      <c r="L396" s="56">
        <f t="shared" si="47"/>
        <v>8.5482917186394614E-2</v>
      </c>
    </row>
    <row r="397" spans="1:12" x14ac:dyDescent="0.2">
      <c r="A397" s="59">
        <f t="shared" si="43"/>
        <v>9</v>
      </c>
      <c r="B397" s="57" t="s">
        <v>2190</v>
      </c>
      <c r="C397" s="57">
        <v>613.4</v>
      </c>
      <c r="D397" s="57"/>
      <c r="E397" s="57">
        <v>29</v>
      </c>
      <c r="F397" s="57">
        <f t="shared" si="41"/>
        <v>642.4</v>
      </c>
      <c r="G397" s="56">
        <f t="shared" si="44"/>
        <v>8.2043841858706751E-3</v>
      </c>
      <c r="H397" s="54">
        <f t="shared" si="42"/>
        <v>30.192133804004083</v>
      </c>
      <c r="I397" s="54">
        <f t="shared" si="45"/>
        <v>6.6422694368808983</v>
      </c>
      <c r="J397" s="54">
        <f t="shared" si="46"/>
        <v>15.096066902002041</v>
      </c>
      <c r="K397" s="54">
        <v>2.849059531575771</v>
      </c>
      <c r="L397" s="56">
        <f t="shared" si="47"/>
        <v>8.527324046460584E-2</v>
      </c>
    </row>
    <row r="398" spans="1:12" x14ac:dyDescent="0.2">
      <c r="A398" s="59">
        <f t="shared" si="43"/>
        <v>10</v>
      </c>
      <c r="B398" s="57" t="s">
        <v>2191</v>
      </c>
      <c r="C398" s="57">
        <v>237.3</v>
      </c>
      <c r="D398" s="57"/>
      <c r="E398" s="57"/>
      <c r="F398" s="57">
        <f t="shared" si="41"/>
        <v>237.3</v>
      </c>
      <c r="G398" s="56">
        <f t="shared" si="44"/>
        <v>3.0306668233298743E-3</v>
      </c>
      <c r="H398" s="54">
        <f t="shared" si="42"/>
        <v>11.152853909853938</v>
      </c>
      <c r="I398" s="54">
        <f t="shared" si="45"/>
        <v>2.4536278601678663</v>
      </c>
      <c r="J398" s="54">
        <f t="shared" si="46"/>
        <v>5.5764269549269692</v>
      </c>
      <c r="K398" s="54">
        <v>1.1021875233826712</v>
      </c>
      <c r="L398" s="56">
        <f t="shared" si="47"/>
        <v>8.5482917186394627E-2</v>
      </c>
    </row>
    <row r="399" spans="1:12" x14ac:dyDescent="0.2">
      <c r="A399" s="59">
        <f t="shared" si="43"/>
        <v>11</v>
      </c>
      <c r="B399" s="57" t="s">
        <v>2192</v>
      </c>
      <c r="C399" s="57">
        <v>662.7</v>
      </c>
      <c r="D399" s="57"/>
      <c r="E399" s="57">
        <v>66.400000000000006</v>
      </c>
      <c r="F399" s="57">
        <f t="shared" si="41"/>
        <v>729.1</v>
      </c>
      <c r="G399" s="56">
        <f t="shared" si="44"/>
        <v>9.3116695359874053E-3</v>
      </c>
      <c r="H399" s="54">
        <f t="shared" si="42"/>
        <v>34.266943892433652</v>
      </c>
      <c r="I399" s="54">
        <f t="shared" si="45"/>
        <v>7.5387276563354035</v>
      </c>
      <c r="J399" s="54">
        <f t="shared" si="46"/>
        <v>17.133471946216826</v>
      </c>
      <c r="K399" s="54">
        <v>3.0780432859068529</v>
      </c>
      <c r="L399" s="56">
        <f t="shared" si="47"/>
        <v>8.5059918777798296E-2</v>
      </c>
    </row>
    <row r="400" spans="1:12" x14ac:dyDescent="0.2">
      <c r="A400" s="59">
        <f t="shared" si="43"/>
        <v>12</v>
      </c>
      <c r="B400" s="57" t="s">
        <v>2194</v>
      </c>
      <c r="C400" s="57">
        <v>660.2</v>
      </c>
      <c r="D400" s="57"/>
      <c r="E400" s="57"/>
      <c r="F400" s="57">
        <f t="shared" si="41"/>
        <v>660.2</v>
      </c>
      <c r="G400" s="56">
        <f t="shared" si="44"/>
        <v>8.4317161262637292E-3</v>
      </c>
      <c r="H400" s="54">
        <f t="shared" si="42"/>
        <v>31.028715344650525</v>
      </c>
      <c r="I400" s="54">
        <f t="shared" si="45"/>
        <v>6.8263173758231153</v>
      </c>
      <c r="J400" s="54">
        <f t="shared" si="46"/>
        <v>15.514357672325263</v>
      </c>
      <c r="K400" s="54">
        <v>3.066431533658827</v>
      </c>
      <c r="L400" s="56">
        <f t="shared" si="47"/>
        <v>8.5482917186394614E-2</v>
      </c>
    </row>
    <row r="401" spans="1:12" x14ac:dyDescent="0.2">
      <c r="A401" s="59">
        <f t="shared" si="43"/>
        <v>13</v>
      </c>
      <c r="B401" s="57" t="s">
        <v>2195</v>
      </c>
      <c r="C401" s="57">
        <v>523.9</v>
      </c>
      <c r="D401" s="57"/>
      <c r="E401" s="57"/>
      <c r="F401" s="57">
        <f t="shared" si="41"/>
        <v>523.9</v>
      </c>
      <c r="G401" s="56">
        <f t="shared" si="44"/>
        <v>6.6909664928045554E-3</v>
      </c>
      <c r="H401" s="54">
        <f t="shared" si="42"/>
        <v>24.622756693520763</v>
      </c>
      <c r="I401" s="54">
        <f t="shared" si="45"/>
        <v>5.4170064725745677</v>
      </c>
      <c r="J401" s="54">
        <f t="shared" si="46"/>
        <v>12.311378346760382</v>
      </c>
      <c r="K401" s="54">
        <v>2.433358801096424</v>
      </c>
      <c r="L401" s="56">
        <f t="shared" si="47"/>
        <v>8.5482917186394614E-2</v>
      </c>
    </row>
    <row r="402" spans="1:12" x14ac:dyDescent="0.2">
      <c r="A402" s="59">
        <f t="shared" si="43"/>
        <v>14</v>
      </c>
      <c r="B402" s="57" t="s">
        <v>2196</v>
      </c>
      <c r="C402" s="57">
        <v>529.29999999999995</v>
      </c>
      <c r="D402" s="57">
        <v>23.9</v>
      </c>
      <c r="E402" s="57"/>
      <c r="F402" s="57">
        <f t="shared" si="41"/>
        <v>553.19999999999993</v>
      </c>
      <c r="G402" s="56">
        <f t="shared" si="44"/>
        <v>7.0651701924403128E-3</v>
      </c>
      <c r="H402" s="54">
        <f t="shared" si="42"/>
        <v>25.999826308180349</v>
      </c>
      <c r="I402" s="54">
        <f t="shared" si="45"/>
        <v>5.7199617877996767</v>
      </c>
      <c r="J402" s="54">
        <f t="shared" si="46"/>
        <v>12.999913154090175</v>
      </c>
      <c r="K402" s="54">
        <v>2.4584401859521612</v>
      </c>
      <c r="L402" s="56">
        <f t="shared" si="47"/>
        <v>8.5282251330481507E-2</v>
      </c>
    </row>
    <row r="403" spans="1:12" x14ac:dyDescent="0.2">
      <c r="A403" s="59">
        <f t="shared" si="43"/>
        <v>15</v>
      </c>
      <c r="B403" s="57" t="s">
        <v>2197</v>
      </c>
      <c r="C403" s="57">
        <v>533.79999999999995</v>
      </c>
      <c r="D403" s="57"/>
      <c r="E403" s="57"/>
      <c r="F403" s="57">
        <f t="shared" si="41"/>
        <v>533.79999999999995</v>
      </c>
      <c r="G403" s="56">
        <f t="shared" si="44"/>
        <v>6.8174039203265351E-3</v>
      </c>
      <c r="H403" s="54">
        <f t="shared" si="42"/>
        <v>25.08804642680165</v>
      </c>
      <c r="I403" s="54">
        <f t="shared" si="45"/>
        <v>5.5193702138963632</v>
      </c>
      <c r="J403" s="54">
        <f t="shared" si="46"/>
        <v>12.544023213400825</v>
      </c>
      <c r="K403" s="54">
        <v>2.4793413399986086</v>
      </c>
      <c r="L403" s="56">
        <f t="shared" si="47"/>
        <v>8.5482917186394627E-2</v>
      </c>
    </row>
    <row r="404" spans="1:12" x14ac:dyDescent="0.2">
      <c r="A404" s="59">
        <f t="shared" si="43"/>
        <v>16</v>
      </c>
      <c r="B404" s="57" t="s">
        <v>2198</v>
      </c>
      <c r="C404" s="57">
        <v>612</v>
      </c>
      <c r="D404" s="57">
        <v>49.8</v>
      </c>
      <c r="E404" s="57"/>
      <c r="F404" s="57">
        <f t="shared" si="41"/>
        <v>661.8</v>
      </c>
      <c r="G404" s="56">
        <f t="shared" si="44"/>
        <v>8.4521504579844527E-3</v>
      </c>
      <c r="H404" s="54">
        <f t="shared" si="42"/>
        <v>31.103913685382786</v>
      </c>
      <c r="I404" s="54">
        <f t="shared" si="45"/>
        <v>6.8428610107842127</v>
      </c>
      <c r="J404" s="54">
        <f t="shared" si="46"/>
        <v>15.551956842691393</v>
      </c>
      <c r="K404" s="54">
        <v>2.8425569503168764</v>
      </c>
      <c r="L404" s="56">
        <f t="shared" si="47"/>
        <v>8.5133406601957201E-2</v>
      </c>
    </row>
    <row r="405" spans="1:12" x14ac:dyDescent="0.2">
      <c r="A405" s="59">
        <f t="shared" si="43"/>
        <v>17</v>
      </c>
      <c r="B405" s="57" t="s">
        <v>2199</v>
      </c>
      <c r="C405" s="57">
        <v>641.79999999999995</v>
      </c>
      <c r="D405" s="57"/>
      <c r="E405" s="57"/>
      <c r="F405" s="57">
        <f t="shared" si="41"/>
        <v>641.79999999999995</v>
      </c>
      <c r="G405" s="56">
        <f t="shared" si="44"/>
        <v>8.1967213114754033E-3</v>
      </c>
      <c r="H405" s="54">
        <f t="shared" si="42"/>
        <v>30.163934426229485</v>
      </c>
      <c r="I405" s="54">
        <f t="shared" si="45"/>
        <v>6.6360655737704866</v>
      </c>
      <c r="J405" s="54">
        <f t="shared" si="46"/>
        <v>15.081967213114742</v>
      </c>
      <c r="K405" s="54">
        <v>2.980969037113351</v>
      </c>
      <c r="L405" s="56">
        <f t="shared" si="47"/>
        <v>8.5482917186394627E-2</v>
      </c>
    </row>
    <row r="406" spans="1:12" x14ac:dyDescent="0.2">
      <c r="A406" s="59">
        <f t="shared" si="43"/>
        <v>18</v>
      </c>
      <c r="B406" s="57" t="s">
        <v>2200</v>
      </c>
      <c r="C406" s="57">
        <v>170.2</v>
      </c>
      <c r="D406" s="57"/>
      <c r="E406" s="57"/>
      <c r="F406" s="57">
        <f t="shared" si="41"/>
        <v>170.2</v>
      </c>
      <c r="G406" s="56">
        <f t="shared" si="44"/>
        <v>2.1737020367920126E-3</v>
      </c>
      <c r="H406" s="54">
        <f t="shared" si="42"/>
        <v>7.999223495394606</v>
      </c>
      <c r="I406" s="54">
        <f t="shared" si="45"/>
        <v>1.7598291689868133</v>
      </c>
      <c r="J406" s="54">
        <f t="shared" si="46"/>
        <v>3.999611747697303</v>
      </c>
      <c r="K406" s="54">
        <v>0.79052809304564098</v>
      </c>
      <c r="L406" s="56">
        <f t="shared" si="47"/>
        <v>8.5482917186394614E-2</v>
      </c>
    </row>
    <row r="407" spans="1:12" x14ac:dyDescent="0.2">
      <c r="A407" s="59">
        <f t="shared" si="43"/>
        <v>19</v>
      </c>
      <c r="B407" s="57" t="s">
        <v>2201</v>
      </c>
      <c r="C407" s="57">
        <v>899</v>
      </c>
      <c r="D407" s="57"/>
      <c r="E407" s="57">
        <v>148.9</v>
      </c>
      <c r="F407" s="57">
        <f t="shared" si="41"/>
        <v>1047.9000000000001</v>
      </c>
      <c r="G407" s="56">
        <f t="shared" si="44"/>
        <v>1.3383210131341658E-2</v>
      </c>
      <c r="H407" s="54">
        <f t="shared" si="42"/>
        <v>49.250213283337303</v>
      </c>
      <c r="I407" s="54">
        <f t="shared" si="45"/>
        <v>10.835046922334207</v>
      </c>
      <c r="J407" s="54">
        <f t="shared" si="46"/>
        <v>24.625106641668651</v>
      </c>
      <c r="K407" s="54">
        <v>4.1755861083903136</v>
      </c>
      <c r="L407" s="56">
        <f t="shared" si="47"/>
        <v>8.4822934398063252E-2</v>
      </c>
    </row>
    <row r="408" spans="1:12" x14ac:dyDescent="0.2">
      <c r="A408" s="59">
        <f t="shared" si="43"/>
        <v>20</v>
      </c>
      <c r="B408" s="57" t="s">
        <v>2202</v>
      </c>
      <c r="C408" s="57">
        <v>463.25</v>
      </c>
      <c r="D408" s="57"/>
      <c r="E408" s="57"/>
      <c r="F408" s="57">
        <f t="shared" si="41"/>
        <v>463.25</v>
      </c>
      <c r="G408" s="56">
        <f t="shared" si="44"/>
        <v>5.9163776060158629E-3</v>
      </c>
      <c r="H408" s="54">
        <f t="shared" si="42"/>
        <v>21.772269590138375</v>
      </c>
      <c r="I408" s="54">
        <f t="shared" si="45"/>
        <v>4.7898993098304423</v>
      </c>
      <c r="J408" s="54">
        <f t="shared" si="46"/>
        <v>10.886134795069188</v>
      </c>
      <c r="K408" s="54">
        <v>2.1516576915593024</v>
      </c>
      <c r="L408" s="56">
        <f t="shared" si="47"/>
        <v>8.5482917186394614E-2</v>
      </c>
    </row>
    <row r="409" spans="1:12" x14ac:dyDescent="0.2">
      <c r="A409" s="59">
        <f t="shared" si="43"/>
        <v>21</v>
      </c>
      <c r="B409" s="57" t="s">
        <v>2203</v>
      </c>
      <c r="C409" s="57">
        <v>565.20000000000005</v>
      </c>
      <c r="D409" s="57"/>
      <c r="E409" s="57"/>
      <c r="F409" s="57">
        <f t="shared" si="41"/>
        <v>565.20000000000005</v>
      </c>
      <c r="G409" s="56">
        <f t="shared" si="44"/>
        <v>7.2184276803457436E-3</v>
      </c>
      <c r="H409" s="54">
        <f t="shared" si="42"/>
        <v>26.563813863672337</v>
      </c>
      <c r="I409" s="54">
        <f t="shared" si="45"/>
        <v>5.8440390500079138</v>
      </c>
      <c r="J409" s="54">
        <f t="shared" si="46"/>
        <v>13.281906931836168</v>
      </c>
      <c r="K409" s="54">
        <v>2.6251849482338212</v>
      </c>
      <c r="L409" s="56">
        <f t="shared" si="47"/>
        <v>8.5482917186394614E-2</v>
      </c>
    </row>
    <row r="410" spans="1:12" x14ac:dyDescent="0.2">
      <c r="A410" s="59">
        <f t="shared" si="43"/>
        <v>22</v>
      </c>
      <c r="B410" s="57" t="s">
        <v>2204</v>
      </c>
      <c r="C410" s="57">
        <v>482.6</v>
      </c>
      <c r="D410" s="57"/>
      <c r="E410" s="57"/>
      <c r="F410" s="57">
        <f t="shared" si="41"/>
        <v>482.6</v>
      </c>
      <c r="G410" s="56">
        <f t="shared" si="44"/>
        <v>6.1635053052633689E-3</v>
      </c>
      <c r="H410" s="54">
        <f t="shared" si="42"/>
        <v>22.681699523369197</v>
      </c>
      <c r="I410" s="54">
        <f t="shared" si="45"/>
        <v>4.9899738951412234</v>
      </c>
      <c r="J410" s="54">
        <f t="shared" si="46"/>
        <v>11.340849761684598</v>
      </c>
      <c r="K410" s="54">
        <v>2.2415326539590272</v>
      </c>
      <c r="L410" s="56">
        <f t="shared" si="47"/>
        <v>8.5482917186394614E-2</v>
      </c>
    </row>
    <row r="411" spans="1:12" x14ac:dyDescent="0.2">
      <c r="A411" s="59">
        <f t="shared" si="43"/>
        <v>23</v>
      </c>
      <c r="B411" s="57" t="s">
        <v>2205</v>
      </c>
      <c r="C411" s="57">
        <v>334</v>
      </c>
      <c r="D411" s="57"/>
      <c r="E411" s="57"/>
      <c r="F411" s="57">
        <f t="shared" si="41"/>
        <v>334</v>
      </c>
      <c r="G411" s="56">
        <f t="shared" si="44"/>
        <v>4.2656667467011293E-3</v>
      </c>
      <c r="H411" s="54">
        <f t="shared" si="42"/>
        <v>15.697653627860156</v>
      </c>
      <c r="I411" s="54">
        <f t="shared" si="45"/>
        <v>3.4534837981292341</v>
      </c>
      <c r="J411" s="54">
        <f t="shared" si="46"/>
        <v>7.8488268139300779</v>
      </c>
      <c r="K411" s="54">
        <v>1.5513301003363347</v>
      </c>
      <c r="L411" s="56">
        <f t="shared" si="47"/>
        <v>8.5482917186394614E-2</v>
      </c>
    </row>
    <row r="412" spans="1:12" x14ac:dyDescent="0.2">
      <c r="A412" s="59">
        <f t="shared" si="43"/>
        <v>24</v>
      </c>
      <c r="B412" s="57" t="s">
        <v>2206</v>
      </c>
      <c r="C412" s="57">
        <v>579</v>
      </c>
      <c r="D412" s="57"/>
      <c r="E412" s="57"/>
      <c r="F412" s="57">
        <f t="shared" si="41"/>
        <v>579</v>
      </c>
      <c r="G412" s="56">
        <f t="shared" si="44"/>
        <v>7.394673791436988E-3</v>
      </c>
      <c r="H412" s="54">
        <f t="shared" si="42"/>
        <v>27.212399552488115</v>
      </c>
      <c r="I412" s="54">
        <f t="shared" si="45"/>
        <v>5.9867279015473853</v>
      </c>
      <c r="J412" s="54">
        <f t="shared" si="46"/>
        <v>13.606199776244058</v>
      </c>
      <c r="K412" s="54">
        <v>2.6892818206429272</v>
      </c>
      <c r="L412" s="56">
        <f t="shared" si="47"/>
        <v>8.5482917186394614E-2</v>
      </c>
    </row>
    <row r="413" spans="1:12" x14ac:dyDescent="0.2">
      <c r="A413" s="59">
        <f t="shared" si="43"/>
        <v>25</v>
      </c>
      <c r="B413" s="57" t="s">
        <v>2207</v>
      </c>
      <c r="C413" s="57">
        <v>674.3</v>
      </c>
      <c r="D413" s="57"/>
      <c r="E413" s="57"/>
      <c r="F413" s="57">
        <f t="shared" si="41"/>
        <v>674.3</v>
      </c>
      <c r="G413" s="56">
        <f t="shared" si="44"/>
        <v>8.6117936745526095E-3</v>
      </c>
      <c r="H413" s="54">
        <f t="shared" si="42"/>
        <v>31.691400722353603</v>
      </c>
      <c r="I413" s="54">
        <f t="shared" si="45"/>
        <v>6.9721081589177922</v>
      </c>
      <c r="J413" s="54">
        <f t="shared" si="46"/>
        <v>15.845700361176801</v>
      </c>
      <c r="K413" s="54">
        <v>3.1319218163376958</v>
      </c>
      <c r="L413" s="56">
        <f t="shared" si="47"/>
        <v>8.5482917186394627E-2</v>
      </c>
    </row>
    <row r="414" spans="1:12" x14ac:dyDescent="0.2">
      <c r="A414" s="59">
        <f t="shared" si="43"/>
        <v>26</v>
      </c>
      <c r="B414" s="57" t="s">
        <v>2208</v>
      </c>
      <c r="C414" s="57">
        <v>90.6</v>
      </c>
      <c r="D414" s="57"/>
      <c r="E414" s="57"/>
      <c r="F414" s="57">
        <f t="shared" si="41"/>
        <v>90.6</v>
      </c>
      <c r="G414" s="56">
        <f t="shared" si="44"/>
        <v>1.157094033685995E-3</v>
      </c>
      <c r="H414" s="54">
        <f t="shared" si="42"/>
        <v>4.2581060439644611</v>
      </c>
      <c r="I414" s="54">
        <f t="shared" si="45"/>
        <v>0.93678332967218148</v>
      </c>
      <c r="J414" s="54">
        <f t="shared" si="46"/>
        <v>2.1290530219822306</v>
      </c>
      <c r="K414" s="54">
        <v>0.42080990146847874</v>
      </c>
      <c r="L414" s="56">
        <f t="shared" si="47"/>
        <v>8.5482917186394627E-2</v>
      </c>
    </row>
    <row r="415" spans="1:12" x14ac:dyDescent="0.2">
      <c r="A415" s="59">
        <f t="shared" si="43"/>
        <v>27</v>
      </c>
      <c r="B415" s="57" t="s">
        <v>2210</v>
      </c>
      <c r="C415" s="57">
        <v>267.5</v>
      </c>
      <c r="D415" s="57"/>
      <c r="E415" s="57"/>
      <c r="F415" s="57">
        <f t="shared" si="41"/>
        <v>267.5</v>
      </c>
      <c r="G415" s="56">
        <f t="shared" si="44"/>
        <v>3.4163648345585393E-3</v>
      </c>
      <c r="H415" s="54">
        <f t="shared" si="42"/>
        <v>12.572222591175425</v>
      </c>
      <c r="I415" s="54">
        <f t="shared" si="45"/>
        <v>2.7658889700585934</v>
      </c>
      <c r="J415" s="54">
        <f t="shared" si="46"/>
        <v>6.2861112955877125</v>
      </c>
      <c r="K415" s="54">
        <v>1.2424574905388308</v>
      </c>
      <c r="L415" s="56">
        <f t="shared" si="47"/>
        <v>8.5482917186394627E-2</v>
      </c>
    </row>
    <row r="416" spans="1:12" x14ac:dyDescent="0.2">
      <c r="A416" s="59">
        <f t="shared" si="43"/>
        <v>28</v>
      </c>
      <c r="B416" s="57" t="s">
        <v>2211</v>
      </c>
      <c r="C416" s="57">
        <v>584.20000000000005</v>
      </c>
      <c r="D416" s="57"/>
      <c r="E416" s="57"/>
      <c r="F416" s="57">
        <f t="shared" si="41"/>
        <v>584.20000000000005</v>
      </c>
      <c r="G416" s="56">
        <f t="shared" si="44"/>
        <v>7.4610853695293413E-3</v>
      </c>
      <c r="H416" s="54">
        <f t="shared" si="42"/>
        <v>27.456794159867975</v>
      </c>
      <c r="I416" s="54">
        <f t="shared" si="45"/>
        <v>6.0404947151709543</v>
      </c>
      <c r="J416" s="54">
        <f t="shared" si="46"/>
        <v>13.728397079933988</v>
      </c>
      <c r="K416" s="54">
        <v>2.7134342653188224</v>
      </c>
      <c r="L416" s="56">
        <f t="shared" si="47"/>
        <v>8.5482917186394627E-2</v>
      </c>
    </row>
    <row r="417" spans="1:12" x14ac:dyDescent="0.2">
      <c r="A417" s="59">
        <f t="shared" si="43"/>
        <v>29</v>
      </c>
      <c r="B417" s="57" t="s">
        <v>2212</v>
      </c>
      <c r="C417" s="57">
        <v>628.9</v>
      </c>
      <c r="D417" s="57"/>
      <c r="E417" s="57"/>
      <c r="F417" s="57">
        <f t="shared" si="41"/>
        <v>628.9</v>
      </c>
      <c r="G417" s="56">
        <f t="shared" si="44"/>
        <v>8.0319695119770666E-3</v>
      </c>
      <c r="H417" s="54">
        <f t="shared" si="42"/>
        <v>29.557647804075604</v>
      </c>
      <c r="I417" s="54">
        <f t="shared" si="45"/>
        <v>6.5026825168966331</v>
      </c>
      <c r="J417" s="54">
        <f t="shared" si="46"/>
        <v>14.778823902037802</v>
      </c>
      <c r="K417" s="54">
        <v>2.9210523955135352</v>
      </c>
      <c r="L417" s="56">
        <f t="shared" si="47"/>
        <v>8.5482917186394614E-2</v>
      </c>
    </row>
    <row r="418" spans="1:12" x14ac:dyDescent="0.2">
      <c r="A418" s="59">
        <f t="shared" si="43"/>
        <v>30</v>
      </c>
      <c r="B418" s="57" t="s">
        <v>2213</v>
      </c>
      <c r="C418" s="57">
        <v>409.2</v>
      </c>
      <c r="D418" s="57"/>
      <c r="E418" s="57"/>
      <c r="F418" s="57">
        <f t="shared" si="41"/>
        <v>409.2</v>
      </c>
      <c r="G418" s="56">
        <f t="shared" si="44"/>
        <v>5.2260803375751563E-3</v>
      </c>
      <c r="H418" s="54">
        <f t="shared" si="42"/>
        <v>19.231975642276574</v>
      </c>
      <c r="I418" s="54">
        <f t="shared" si="45"/>
        <v>4.2310346413008464</v>
      </c>
      <c r="J418" s="54">
        <f t="shared" si="46"/>
        <v>9.6159878211382868</v>
      </c>
      <c r="K418" s="54">
        <v>1.9006116079569704</v>
      </c>
      <c r="L418" s="56">
        <f t="shared" si="47"/>
        <v>8.5482917186394614E-2</v>
      </c>
    </row>
    <row r="419" spans="1:12" x14ac:dyDescent="0.2">
      <c r="A419" s="59">
        <f t="shared" si="43"/>
        <v>31</v>
      </c>
      <c r="B419" s="57" t="s">
        <v>2214</v>
      </c>
      <c r="C419" s="57">
        <v>320.60000000000002</v>
      </c>
      <c r="D419" s="57"/>
      <c r="E419" s="57"/>
      <c r="F419" s="57">
        <f t="shared" si="41"/>
        <v>320.60000000000002</v>
      </c>
      <c r="G419" s="56">
        <f t="shared" si="44"/>
        <v>4.0945292185400666E-3</v>
      </c>
      <c r="H419" s="54">
        <f t="shared" si="42"/>
        <v>15.067867524227445</v>
      </c>
      <c r="I419" s="54">
        <f t="shared" si="45"/>
        <v>3.3149308553300378</v>
      </c>
      <c r="J419" s="54">
        <f t="shared" si="46"/>
        <v>7.5339337621137226</v>
      </c>
      <c r="K419" s="54">
        <v>1.4890911082869127</v>
      </c>
      <c r="L419" s="56">
        <f t="shared" si="47"/>
        <v>8.5482917186394627E-2</v>
      </c>
    </row>
    <row r="420" spans="1:12" x14ac:dyDescent="0.2">
      <c r="A420" s="59">
        <f t="shared" si="43"/>
        <v>32</v>
      </c>
      <c r="B420" s="57" t="s">
        <v>2215</v>
      </c>
      <c r="C420" s="57">
        <v>505.8</v>
      </c>
      <c r="D420" s="57"/>
      <c r="E420" s="57"/>
      <c r="F420" s="57">
        <f t="shared" si="41"/>
        <v>505.8</v>
      </c>
      <c r="G420" s="56">
        <f t="shared" si="44"/>
        <v>6.4598031152138663E-3</v>
      </c>
      <c r="H420" s="54">
        <f t="shared" si="42"/>
        <v>23.772075463987029</v>
      </c>
      <c r="I420" s="54">
        <f t="shared" si="45"/>
        <v>5.2298566020771462</v>
      </c>
      <c r="J420" s="54">
        <f t="shared" si="46"/>
        <v>11.886037731993515</v>
      </c>
      <c r="K420" s="54">
        <v>2.3492897148207121</v>
      </c>
      <c r="L420" s="56">
        <f t="shared" si="47"/>
        <v>8.5482917186394627E-2</v>
      </c>
    </row>
    <row r="421" spans="1:12" x14ac:dyDescent="0.2">
      <c r="A421" s="59">
        <f t="shared" si="43"/>
        <v>33</v>
      </c>
      <c r="B421" s="57" t="s">
        <v>2216</v>
      </c>
      <c r="C421" s="57">
        <v>482.7</v>
      </c>
      <c r="D421" s="57"/>
      <c r="E421" s="57"/>
      <c r="F421" s="57">
        <f t="shared" si="41"/>
        <v>482.7</v>
      </c>
      <c r="G421" s="56">
        <f t="shared" si="44"/>
        <v>6.1647824509959131E-3</v>
      </c>
      <c r="H421" s="54">
        <f t="shared" si="42"/>
        <v>22.686399419664959</v>
      </c>
      <c r="I421" s="54">
        <f t="shared" si="45"/>
        <v>4.991007872326291</v>
      </c>
      <c r="J421" s="54">
        <f t="shared" si="46"/>
        <v>11.343199709832479</v>
      </c>
      <c r="K421" s="54">
        <v>2.241997124048948</v>
      </c>
      <c r="L421" s="56">
        <f t="shared" si="47"/>
        <v>8.5482917186394627E-2</v>
      </c>
    </row>
    <row r="422" spans="1:12" x14ac:dyDescent="0.2">
      <c r="A422" s="59">
        <f t="shared" si="43"/>
        <v>34</v>
      </c>
      <c r="B422" s="57" t="s">
        <v>2217</v>
      </c>
      <c r="C422" s="57">
        <v>236.2</v>
      </c>
      <c r="D422" s="57"/>
      <c r="E422" s="57"/>
      <c r="F422" s="57">
        <f t="shared" si="41"/>
        <v>236.2</v>
      </c>
      <c r="G422" s="56">
        <f t="shared" si="44"/>
        <v>3.0166182202718763E-3</v>
      </c>
      <c r="H422" s="54">
        <f t="shared" si="42"/>
        <v>11.101155050600505</v>
      </c>
      <c r="I422" s="54">
        <f t="shared" si="45"/>
        <v>2.4422541111321112</v>
      </c>
      <c r="J422" s="54">
        <f t="shared" si="46"/>
        <v>5.5505775253002527</v>
      </c>
      <c r="K422" s="54">
        <v>1.0970783523935395</v>
      </c>
      <c r="L422" s="56">
        <f t="shared" si="47"/>
        <v>8.5482917186394627E-2</v>
      </c>
    </row>
    <row r="423" spans="1:12" x14ac:dyDescent="0.2">
      <c r="A423" s="59">
        <f t="shared" si="43"/>
        <v>35</v>
      </c>
      <c r="B423" s="57" t="s">
        <v>2218</v>
      </c>
      <c r="C423" s="57">
        <v>412.4</v>
      </c>
      <c r="D423" s="57">
        <v>16.8</v>
      </c>
      <c r="E423" s="57"/>
      <c r="F423" s="57">
        <f t="shared" si="41"/>
        <v>429.2</v>
      </c>
      <c r="G423" s="56">
        <f t="shared" si="44"/>
        <v>5.4815094840842057E-3</v>
      </c>
      <c r="H423" s="54">
        <f t="shared" si="42"/>
        <v>20.171954901429878</v>
      </c>
      <c r="I423" s="54">
        <f t="shared" si="45"/>
        <v>4.4378300783145734</v>
      </c>
      <c r="J423" s="54">
        <f t="shared" si="46"/>
        <v>10.085977450714939</v>
      </c>
      <c r="K423" s="54">
        <v>1.915474650834444</v>
      </c>
      <c r="L423" s="56">
        <f t="shared" si="47"/>
        <v>8.5301111559398499E-2</v>
      </c>
    </row>
    <row r="424" spans="1:12" x14ac:dyDescent="0.2">
      <c r="A424" s="59">
        <f t="shared" si="43"/>
        <v>36</v>
      </c>
      <c r="B424" s="57" t="s">
        <v>2219</v>
      </c>
      <c r="C424" s="57">
        <v>551.1</v>
      </c>
      <c r="D424" s="57"/>
      <c r="E424" s="57"/>
      <c r="F424" s="57">
        <f t="shared" si="41"/>
        <v>551.1</v>
      </c>
      <c r="G424" s="56">
        <f t="shared" si="44"/>
        <v>7.0383501320568633E-3</v>
      </c>
      <c r="H424" s="54">
        <f t="shared" si="42"/>
        <v>25.901128485969256</v>
      </c>
      <c r="I424" s="54">
        <f t="shared" si="45"/>
        <v>5.6982482669132359</v>
      </c>
      <c r="J424" s="54">
        <f t="shared" si="46"/>
        <v>12.950564242984628</v>
      </c>
      <c r="K424" s="54">
        <v>2.5596946655549524</v>
      </c>
      <c r="L424" s="56">
        <f t="shared" si="47"/>
        <v>8.54829171863946E-2</v>
      </c>
    </row>
    <row r="425" spans="1:12" x14ac:dyDescent="0.2">
      <c r="A425" s="59">
        <f t="shared" si="43"/>
        <v>37</v>
      </c>
      <c r="B425" s="57" t="s">
        <v>2220</v>
      </c>
      <c r="C425" s="57">
        <v>129.1</v>
      </c>
      <c r="D425" s="57">
        <v>13.6</v>
      </c>
      <c r="E425" s="57"/>
      <c r="F425" s="57">
        <f t="shared" si="41"/>
        <v>142.69999999999999</v>
      </c>
      <c r="G425" s="56">
        <f t="shared" si="44"/>
        <v>1.8224869603420692E-3</v>
      </c>
      <c r="H425" s="54">
        <f t="shared" si="42"/>
        <v>6.7067520140588144</v>
      </c>
      <c r="I425" s="54">
        <f t="shared" si="45"/>
        <v>1.4754854430929392</v>
      </c>
      <c r="J425" s="54">
        <f t="shared" si="46"/>
        <v>3.3533760070294072</v>
      </c>
      <c r="K425" s="54">
        <v>0.59963088608808612</v>
      </c>
      <c r="L425" s="56">
        <f t="shared" si="47"/>
        <v>8.5040254732090037E-2</v>
      </c>
    </row>
    <row r="426" spans="1:12" x14ac:dyDescent="0.2">
      <c r="A426" s="59">
        <f t="shared" si="43"/>
        <v>38</v>
      </c>
      <c r="B426" s="57" t="s">
        <v>2221</v>
      </c>
      <c r="C426" s="57">
        <v>508.7</v>
      </c>
      <c r="D426" s="57"/>
      <c r="E426" s="57"/>
      <c r="F426" s="57">
        <f t="shared" si="41"/>
        <v>508.7</v>
      </c>
      <c r="G426" s="56">
        <f t="shared" si="44"/>
        <v>6.4968403414576784E-3</v>
      </c>
      <c r="H426" s="54">
        <f t="shared" si="42"/>
        <v>23.908372456564255</v>
      </c>
      <c r="I426" s="54">
        <f t="shared" si="45"/>
        <v>5.2598419404441357</v>
      </c>
      <c r="J426" s="54">
        <f t="shared" si="46"/>
        <v>11.954186228282127</v>
      </c>
      <c r="K426" s="54">
        <v>2.362759347428423</v>
      </c>
      <c r="L426" s="56">
        <f t="shared" si="47"/>
        <v>8.5482917186394614E-2</v>
      </c>
    </row>
    <row r="427" spans="1:12" x14ac:dyDescent="0.2">
      <c r="A427" s="59">
        <f t="shared" si="43"/>
        <v>39</v>
      </c>
      <c r="B427" s="57" t="s">
        <v>2222</v>
      </c>
      <c r="C427" s="57">
        <v>172.3</v>
      </c>
      <c r="D427" s="57"/>
      <c r="E427" s="57">
        <v>54.6</v>
      </c>
      <c r="F427" s="57">
        <f t="shared" si="41"/>
        <v>226.9</v>
      </c>
      <c r="G427" s="56">
        <f t="shared" si="44"/>
        <v>2.8978436671451683E-3</v>
      </c>
      <c r="H427" s="54">
        <f t="shared" si="42"/>
        <v>10.66406469509422</v>
      </c>
      <c r="I427" s="54">
        <f t="shared" si="45"/>
        <v>2.3460942329207284</v>
      </c>
      <c r="J427" s="54">
        <f t="shared" si="46"/>
        <v>5.3320323475471101</v>
      </c>
      <c r="K427" s="54">
        <v>0.8002819649339834</v>
      </c>
      <c r="L427" s="56">
        <f t="shared" si="47"/>
        <v>8.4365241253838874E-2</v>
      </c>
    </row>
    <row r="428" spans="1:12" x14ac:dyDescent="0.2">
      <c r="A428" s="59">
        <f t="shared" si="43"/>
        <v>40</v>
      </c>
      <c r="B428" s="57" t="s">
        <v>2223</v>
      </c>
      <c r="C428" s="29">
        <v>355.6</v>
      </c>
      <c r="D428" s="29"/>
      <c r="E428" s="29"/>
      <c r="F428" s="57">
        <f t="shared" si="41"/>
        <v>355.6</v>
      </c>
      <c r="G428" s="56">
        <f t="shared" si="44"/>
        <v>4.5415302249309031E-3</v>
      </c>
      <c r="H428" s="54">
        <f t="shared" si="42"/>
        <v>16.712831227745724</v>
      </c>
      <c r="I428" s="54">
        <f t="shared" si="45"/>
        <v>3.6768228701040595</v>
      </c>
      <c r="J428" s="54">
        <f t="shared" si="46"/>
        <v>8.356415613872862</v>
      </c>
      <c r="K428" s="54">
        <v>1.6516556397592832</v>
      </c>
      <c r="L428" s="56">
        <f t="shared" si="47"/>
        <v>8.5482917186394627E-2</v>
      </c>
    </row>
    <row r="429" spans="1:12" x14ac:dyDescent="0.2">
      <c r="A429" s="59">
        <f t="shared" si="43"/>
        <v>41</v>
      </c>
      <c r="B429" s="57" t="s">
        <v>2224</v>
      </c>
      <c r="C429" s="57">
        <v>42.8</v>
      </c>
      <c r="D429" s="57"/>
      <c r="E429" s="57"/>
      <c r="F429" s="57">
        <f t="shared" si="41"/>
        <v>42.8</v>
      </c>
      <c r="G429" s="56">
        <f t="shared" si="44"/>
        <v>5.466183735293662E-4</v>
      </c>
      <c r="H429" s="54">
        <f t="shared" si="42"/>
        <v>2.0115556145880675</v>
      </c>
      <c r="I429" s="54">
        <f t="shared" si="45"/>
        <v>0.44254223520937486</v>
      </c>
      <c r="J429" s="54">
        <f t="shared" si="46"/>
        <v>1.0057778072940338</v>
      </c>
      <c r="K429" s="54">
        <v>0.19879319848621291</v>
      </c>
      <c r="L429" s="56">
        <f t="shared" si="47"/>
        <v>8.54829171863946E-2</v>
      </c>
    </row>
    <row r="430" spans="1:12" x14ac:dyDescent="0.2">
      <c r="A430" s="59">
        <f t="shared" si="43"/>
        <v>42</v>
      </c>
      <c r="B430" s="57" t="s">
        <v>2225</v>
      </c>
      <c r="C430" s="57">
        <v>504</v>
      </c>
      <c r="D430" s="57">
        <v>50</v>
      </c>
      <c r="E430" s="57">
        <v>35.1</v>
      </c>
      <c r="F430" s="57">
        <f t="shared" si="41"/>
        <v>589.1</v>
      </c>
      <c r="G430" s="56">
        <f t="shared" si="44"/>
        <v>7.5236655104240577E-3</v>
      </c>
      <c r="H430" s="54">
        <f t="shared" si="42"/>
        <v>27.687089078360533</v>
      </c>
      <c r="I430" s="54">
        <f t="shared" si="45"/>
        <v>6.0911595972393169</v>
      </c>
      <c r="J430" s="54">
        <f t="shared" si="46"/>
        <v>13.843544539180266</v>
      </c>
      <c r="K430" s="54">
        <v>2.3409292532021335</v>
      </c>
      <c r="L430" s="56">
        <f t="shared" si="47"/>
        <v>8.4811954622275074E-2</v>
      </c>
    </row>
    <row r="431" spans="1:12" x14ac:dyDescent="0.2">
      <c r="A431" s="59">
        <f t="shared" si="43"/>
        <v>43</v>
      </c>
      <c r="B431" s="57" t="s">
        <v>2226</v>
      </c>
      <c r="C431" s="57">
        <v>729.9</v>
      </c>
      <c r="D431" s="57">
        <v>32.700000000000003</v>
      </c>
      <c r="E431" s="57"/>
      <c r="F431" s="57">
        <f t="shared" si="41"/>
        <v>762.6</v>
      </c>
      <c r="G431" s="56">
        <f t="shared" si="44"/>
        <v>9.7395133563900633E-3</v>
      </c>
      <c r="H431" s="54">
        <f t="shared" si="42"/>
        <v>35.841409151515435</v>
      </c>
      <c r="I431" s="54">
        <f t="shared" si="45"/>
        <v>7.8851100133333958</v>
      </c>
      <c r="J431" s="54">
        <f t="shared" si="46"/>
        <v>17.920704575757718</v>
      </c>
      <c r="K431" s="54">
        <v>3.3901671863338039</v>
      </c>
      <c r="L431" s="56">
        <f t="shared" si="47"/>
        <v>8.5283754165932785E-2</v>
      </c>
    </row>
    <row r="432" spans="1:12" x14ac:dyDescent="0.2">
      <c r="A432" s="59">
        <f t="shared" si="43"/>
        <v>44</v>
      </c>
      <c r="B432" s="57" t="s">
        <v>2227</v>
      </c>
      <c r="C432" s="57">
        <v>851.12</v>
      </c>
      <c r="D432" s="57"/>
      <c r="E432" s="57"/>
      <c r="F432" s="57">
        <f t="shared" si="41"/>
        <v>851.12</v>
      </c>
      <c r="G432" s="56">
        <f t="shared" si="44"/>
        <v>1.0870042758839118E-2</v>
      </c>
      <c r="H432" s="54">
        <f t="shared" si="42"/>
        <v>40.001757352527953</v>
      </c>
      <c r="I432" s="54">
        <f t="shared" si="45"/>
        <v>8.8003866175561498</v>
      </c>
      <c r="J432" s="54">
        <f t="shared" si="46"/>
        <v>20.000878676263977</v>
      </c>
      <c r="K432" s="54">
        <v>3.9531978293361107</v>
      </c>
      <c r="L432" s="56">
        <f t="shared" si="47"/>
        <v>8.5482917186394614E-2</v>
      </c>
    </row>
    <row r="433" spans="1:12" x14ac:dyDescent="0.2">
      <c r="A433" s="59">
        <f t="shared" si="43"/>
        <v>45</v>
      </c>
      <c r="B433" s="57" t="s">
        <v>2228</v>
      </c>
      <c r="C433" s="57">
        <v>650.29999999999995</v>
      </c>
      <c r="D433" s="57">
        <v>180</v>
      </c>
      <c r="E433" s="57"/>
      <c r="F433" s="57">
        <f t="shared" si="41"/>
        <v>830.3</v>
      </c>
      <c r="G433" s="56">
        <f t="shared" si="44"/>
        <v>1.0604141017323196E-2</v>
      </c>
      <c r="H433" s="54">
        <f t="shared" si="42"/>
        <v>39.023238943749362</v>
      </c>
      <c r="I433" s="54">
        <f t="shared" si="45"/>
        <v>8.5851125676248596</v>
      </c>
      <c r="J433" s="54">
        <f t="shared" si="46"/>
        <v>19.511619471874681</v>
      </c>
      <c r="K433" s="54">
        <v>3.0204489947566411</v>
      </c>
      <c r="L433" s="56">
        <f t="shared" si="47"/>
        <v>8.4475996601235143E-2</v>
      </c>
    </row>
    <row r="434" spans="1:12" x14ac:dyDescent="0.2">
      <c r="A434" s="59">
        <f t="shared" si="43"/>
        <v>46</v>
      </c>
      <c r="B434" s="57" t="s">
        <v>2229</v>
      </c>
      <c r="C434" s="57">
        <v>1204.45</v>
      </c>
      <c r="D434" s="57">
        <v>254.7</v>
      </c>
      <c r="E434" s="57"/>
      <c r="F434" s="57">
        <f t="shared" si="41"/>
        <v>1459.15</v>
      </c>
      <c r="G434" s="56">
        <f t="shared" si="44"/>
        <v>1.8635471956433992E-2</v>
      </c>
      <c r="H434" s="54">
        <f t="shared" si="42"/>
        <v>68.578536799677096</v>
      </c>
      <c r="I434" s="54">
        <f t="shared" si="45"/>
        <v>15.08727809592896</v>
      </c>
      <c r="J434" s="54">
        <f t="shared" si="46"/>
        <v>34.289268399838548</v>
      </c>
      <c r="K434" s="54">
        <v>5.5943099980541859</v>
      </c>
      <c r="L434" s="56">
        <f t="shared" si="47"/>
        <v>8.467216755885193E-2</v>
      </c>
    </row>
    <row r="435" spans="1:12" x14ac:dyDescent="0.2">
      <c r="A435" s="59">
        <f t="shared" si="43"/>
        <v>47</v>
      </c>
      <c r="B435" s="57" t="s">
        <v>2230</v>
      </c>
      <c r="C435" s="57">
        <v>490.1</v>
      </c>
      <c r="D435" s="57"/>
      <c r="E435" s="57">
        <v>67.099999999999994</v>
      </c>
      <c r="F435" s="57">
        <f t="shared" si="41"/>
        <v>557.20000000000005</v>
      </c>
      <c r="G435" s="56">
        <f t="shared" si="44"/>
        <v>7.1162560217421242E-3</v>
      </c>
      <c r="H435" s="54">
        <f t="shared" si="42"/>
        <v>26.187822160011017</v>
      </c>
      <c r="I435" s="54">
        <f t="shared" si="45"/>
        <v>5.7613208752024239</v>
      </c>
      <c r="J435" s="54">
        <f t="shared" si="46"/>
        <v>13.093911080005508</v>
      </c>
      <c r="K435" s="54">
        <v>2.2763679107031063</v>
      </c>
      <c r="L435" s="56">
        <f t="shared" si="47"/>
        <v>8.4923585832595211E-2</v>
      </c>
    </row>
    <row r="436" spans="1:12" x14ac:dyDescent="0.2">
      <c r="A436" s="59">
        <f t="shared" si="43"/>
        <v>48</v>
      </c>
      <c r="B436" s="57" t="s">
        <v>2231</v>
      </c>
      <c r="C436" s="57">
        <v>269</v>
      </c>
      <c r="D436" s="57"/>
      <c r="E436" s="57">
        <v>31.1</v>
      </c>
      <c r="F436" s="57">
        <f t="shared" si="41"/>
        <v>300.10000000000002</v>
      </c>
      <c r="G436" s="56">
        <f t="shared" si="44"/>
        <v>3.8327143433682905E-3</v>
      </c>
      <c r="H436" s="54">
        <f t="shared" si="42"/>
        <v>14.10438878359531</v>
      </c>
      <c r="I436" s="54">
        <f t="shared" si="45"/>
        <v>3.102965532390968</v>
      </c>
      <c r="J436" s="54">
        <f t="shared" si="46"/>
        <v>7.0521943917976548</v>
      </c>
      <c r="K436" s="54">
        <v>1.2494245418876466</v>
      </c>
      <c r="L436" s="56">
        <f t="shared" si="47"/>
        <v>8.5001576973247506E-2</v>
      </c>
    </row>
    <row r="437" spans="1:12" x14ac:dyDescent="0.2">
      <c r="A437" s="59">
        <f t="shared" si="43"/>
        <v>49</v>
      </c>
      <c r="B437" s="57" t="s">
        <v>2232</v>
      </c>
      <c r="C437" s="57">
        <v>331.5</v>
      </c>
      <c r="D437" s="57"/>
      <c r="E437" s="57">
        <v>54</v>
      </c>
      <c r="F437" s="57">
        <f t="shared" si="41"/>
        <v>385.5</v>
      </c>
      <c r="G437" s="56">
        <f t="shared" si="44"/>
        <v>4.9233967989619322E-3</v>
      </c>
      <c r="H437" s="54">
        <f t="shared" si="42"/>
        <v>18.118100220179912</v>
      </c>
      <c r="I437" s="54">
        <f t="shared" si="45"/>
        <v>3.9859820484395807</v>
      </c>
      <c r="J437" s="54">
        <f t="shared" si="46"/>
        <v>9.0590501100899559</v>
      </c>
      <c r="K437" s="54">
        <v>1.5397183480883081</v>
      </c>
      <c r="L437" s="56">
        <f t="shared" si="47"/>
        <v>8.4832297605182252E-2</v>
      </c>
    </row>
    <row r="438" spans="1:12" x14ac:dyDescent="0.2">
      <c r="A438" s="59">
        <f t="shared" si="43"/>
        <v>50</v>
      </c>
      <c r="B438" s="57" t="s">
        <v>2233</v>
      </c>
      <c r="C438" s="57">
        <v>504</v>
      </c>
      <c r="D438" s="57"/>
      <c r="E438" s="57">
        <v>46.5</v>
      </c>
      <c r="F438" s="57">
        <f t="shared" si="41"/>
        <v>550.5</v>
      </c>
      <c r="G438" s="56">
        <f t="shared" si="44"/>
        <v>7.0306872576615916E-3</v>
      </c>
      <c r="H438" s="54">
        <f t="shared" si="42"/>
        <v>25.872929108194658</v>
      </c>
      <c r="I438" s="54">
        <f t="shared" si="45"/>
        <v>5.6920444038028251</v>
      </c>
      <c r="J438" s="54">
        <f t="shared" si="46"/>
        <v>12.936464554097329</v>
      </c>
      <c r="K438" s="54">
        <v>2.3409292532021335</v>
      </c>
      <c r="L438" s="56">
        <f t="shared" si="47"/>
        <v>8.5090585502810082E-2</v>
      </c>
    </row>
    <row r="439" spans="1:12" x14ac:dyDescent="0.2">
      <c r="A439" s="59">
        <f t="shared" si="43"/>
        <v>51</v>
      </c>
      <c r="B439" s="57" t="s">
        <v>2234</v>
      </c>
      <c r="C439" s="57">
        <v>529.5</v>
      </c>
      <c r="D439" s="57"/>
      <c r="E439" s="57">
        <v>43</v>
      </c>
      <c r="F439" s="57">
        <f t="shared" si="41"/>
        <v>572.5</v>
      </c>
      <c r="G439" s="56">
        <f t="shared" si="44"/>
        <v>7.3116593188215463E-3</v>
      </c>
      <c r="H439" s="54">
        <f t="shared" si="42"/>
        <v>26.90690629326329</v>
      </c>
      <c r="I439" s="54">
        <f t="shared" si="45"/>
        <v>5.9195193845179235</v>
      </c>
      <c r="J439" s="54">
        <f t="shared" si="46"/>
        <v>13.453453146631645</v>
      </c>
      <c r="K439" s="54">
        <v>2.4593691261320032</v>
      </c>
      <c r="L439" s="56">
        <f t="shared" si="47"/>
        <v>8.5134057555536879E-2</v>
      </c>
    </row>
    <row r="440" spans="1:12" x14ac:dyDescent="0.2">
      <c r="A440" s="59">
        <f t="shared" si="43"/>
        <v>52</v>
      </c>
      <c r="B440" s="57" t="s">
        <v>2235</v>
      </c>
      <c r="C440" s="57">
        <v>964.1</v>
      </c>
      <c r="D440" s="57"/>
      <c r="E440" s="57">
        <v>72.3</v>
      </c>
      <c r="F440" s="57">
        <f t="shared" si="41"/>
        <v>1036.4000000000001</v>
      </c>
      <c r="G440" s="56">
        <f t="shared" si="44"/>
        <v>1.3236338372098954E-2</v>
      </c>
      <c r="H440" s="54">
        <f t="shared" si="42"/>
        <v>48.709725209324155</v>
      </c>
      <c r="I440" s="54">
        <f t="shared" si="45"/>
        <v>10.716139546051314</v>
      </c>
      <c r="J440" s="54">
        <f t="shared" si="46"/>
        <v>24.354862604662078</v>
      </c>
      <c r="K440" s="54">
        <v>4.4779561369289222</v>
      </c>
      <c r="L440" s="56">
        <f t="shared" si="47"/>
        <v>8.5158899553228931E-2</v>
      </c>
    </row>
    <row r="441" spans="1:12" x14ac:dyDescent="0.2">
      <c r="A441" s="59">
        <f t="shared" si="43"/>
        <v>53</v>
      </c>
      <c r="B441" s="57" t="s">
        <v>2236</v>
      </c>
      <c r="C441" s="57">
        <v>472.5</v>
      </c>
      <c r="D441" s="57"/>
      <c r="E441" s="57">
        <v>96.5</v>
      </c>
      <c r="F441" s="57">
        <f t="shared" si="41"/>
        <v>569</v>
      </c>
      <c r="G441" s="56">
        <f t="shared" si="44"/>
        <v>7.2669592181824625E-3</v>
      </c>
      <c r="H441" s="54">
        <f t="shared" si="42"/>
        <v>26.742409922911463</v>
      </c>
      <c r="I441" s="54">
        <f t="shared" si="45"/>
        <v>5.8833301830405222</v>
      </c>
      <c r="J441" s="54">
        <f t="shared" si="46"/>
        <v>13.371204961455732</v>
      </c>
      <c r="K441" s="54">
        <v>2.1946211748770001</v>
      </c>
      <c r="L441" s="56">
        <f t="shared" si="47"/>
        <v>8.4695195504894044E-2</v>
      </c>
    </row>
    <row r="442" spans="1:12" x14ac:dyDescent="0.2">
      <c r="A442" s="59">
        <f t="shared" si="43"/>
        <v>54</v>
      </c>
      <c r="B442" s="57" t="s">
        <v>2237</v>
      </c>
      <c r="C442" s="57">
        <v>219</v>
      </c>
      <c r="D442" s="57"/>
      <c r="E442" s="57"/>
      <c r="F442" s="57">
        <f t="shared" si="41"/>
        <v>219</v>
      </c>
      <c r="G442" s="56">
        <f t="shared" si="44"/>
        <v>2.7969491542740939E-3</v>
      </c>
      <c r="H442" s="54">
        <f t="shared" si="42"/>
        <v>10.292772887728665</v>
      </c>
      <c r="I442" s="54">
        <f t="shared" si="45"/>
        <v>2.2644100353003065</v>
      </c>
      <c r="J442" s="54">
        <f t="shared" si="46"/>
        <v>5.1463864438643325</v>
      </c>
      <c r="K442" s="54">
        <v>1.0171894969271174</v>
      </c>
      <c r="L442" s="56">
        <f t="shared" si="47"/>
        <v>8.5482917186394614E-2</v>
      </c>
    </row>
    <row r="443" spans="1:12" x14ac:dyDescent="0.2">
      <c r="A443" s="59">
        <f t="shared" si="43"/>
        <v>55</v>
      </c>
      <c r="B443" s="57" t="s">
        <v>2238</v>
      </c>
      <c r="C443" s="57">
        <v>361.4</v>
      </c>
      <c r="D443" s="57"/>
      <c r="E443" s="57"/>
      <c r="F443" s="57">
        <f t="shared" si="41"/>
        <v>361.4</v>
      </c>
      <c r="G443" s="56">
        <f t="shared" si="44"/>
        <v>4.6156046774185272E-3</v>
      </c>
      <c r="H443" s="54">
        <f t="shared" si="42"/>
        <v>16.985425212900179</v>
      </c>
      <c r="I443" s="54">
        <f t="shared" si="45"/>
        <v>3.7367935468380393</v>
      </c>
      <c r="J443" s="54">
        <f t="shared" si="46"/>
        <v>8.4927126064500893</v>
      </c>
      <c r="K443" s="54">
        <v>1.6785949049747042</v>
      </c>
      <c r="L443" s="56">
        <f t="shared" si="47"/>
        <v>8.5482917186394627E-2</v>
      </c>
    </row>
    <row r="444" spans="1:12" x14ac:dyDescent="0.2">
      <c r="A444" s="59">
        <f t="shared" si="43"/>
        <v>56</v>
      </c>
      <c r="B444" s="57" t="s">
        <v>2239</v>
      </c>
      <c r="C444" s="57">
        <v>325.7</v>
      </c>
      <c r="D444" s="57"/>
      <c r="E444" s="57">
        <v>17.7</v>
      </c>
      <c r="F444" s="57">
        <f t="shared" si="41"/>
        <v>343.4</v>
      </c>
      <c r="G444" s="56">
        <f t="shared" si="44"/>
        <v>4.3857184455603822E-3</v>
      </c>
      <c r="H444" s="54">
        <f t="shared" si="42"/>
        <v>16.139443879662206</v>
      </c>
      <c r="I444" s="54">
        <f t="shared" si="45"/>
        <v>3.5506776535256854</v>
      </c>
      <c r="J444" s="54">
        <f t="shared" si="46"/>
        <v>8.0697219398311031</v>
      </c>
      <c r="K444" s="54">
        <v>1.5127790828728866</v>
      </c>
      <c r="L444" s="56">
        <f t="shared" si="47"/>
        <v>8.5243513558217479E-2</v>
      </c>
    </row>
    <row r="445" spans="1:12" x14ac:dyDescent="0.2">
      <c r="A445" s="59">
        <f t="shared" si="43"/>
        <v>57</v>
      </c>
      <c r="B445" s="57" t="s">
        <v>2240</v>
      </c>
      <c r="C445" s="57">
        <v>398.4</v>
      </c>
      <c r="D445" s="57"/>
      <c r="E445" s="57">
        <v>80.599999999999994</v>
      </c>
      <c r="F445" s="57">
        <f t="shared" si="41"/>
        <v>479</v>
      </c>
      <c r="G445" s="56">
        <f t="shared" si="44"/>
        <v>6.1175280588917393E-3</v>
      </c>
      <c r="H445" s="54">
        <f t="shared" si="42"/>
        <v>22.512503256721601</v>
      </c>
      <c r="I445" s="54">
        <f t="shared" si="45"/>
        <v>4.9527507164787519</v>
      </c>
      <c r="J445" s="54">
        <f t="shared" si="46"/>
        <v>11.256251628360801</v>
      </c>
      <c r="K445" s="54">
        <v>1.850448838245496</v>
      </c>
      <c r="L445" s="56">
        <f t="shared" si="47"/>
        <v>8.4701366262644365E-2</v>
      </c>
    </row>
    <row r="446" spans="1:12" x14ac:dyDescent="0.2">
      <c r="A446" s="59">
        <f t="shared" si="43"/>
        <v>58</v>
      </c>
      <c r="B446" s="57" t="s">
        <v>2241</v>
      </c>
      <c r="C446" s="57">
        <v>675.5</v>
      </c>
      <c r="D446" s="57"/>
      <c r="E446" s="57"/>
      <c r="F446" s="57">
        <f t="shared" si="41"/>
        <v>675.5</v>
      </c>
      <c r="G446" s="56">
        <f t="shared" si="44"/>
        <v>8.627119423343153E-3</v>
      </c>
      <c r="H446" s="54">
        <f t="shared" si="42"/>
        <v>31.747799477902802</v>
      </c>
      <c r="I446" s="54">
        <f t="shared" si="45"/>
        <v>6.9845158851386167</v>
      </c>
      <c r="J446" s="54">
        <f t="shared" si="46"/>
        <v>15.873899738951401</v>
      </c>
      <c r="K446" s="54">
        <v>3.137495457416748</v>
      </c>
      <c r="L446" s="56">
        <f t="shared" si="47"/>
        <v>8.5482917186394627E-2</v>
      </c>
    </row>
    <row r="447" spans="1:12" x14ac:dyDescent="0.2">
      <c r="A447" s="59">
        <f t="shared" si="43"/>
        <v>59</v>
      </c>
      <c r="B447" s="57" t="s">
        <v>2242</v>
      </c>
      <c r="C447" s="57">
        <v>1644.9</v>
      </c>
      <c r="D447" s="57">
        <v>102.4</v>
      </c>
      <c r="E447" s="57">
        <v>88.7</v>
      </c>
      <c r="F447" s="57">
        <f t="shared" si="41"/>
        <v>1836.0000000000002</v>
      </c>
      <c r="G447" s="56">
        <f t="shared" si="44"/>
        <v>2.3448395649530763E-2</v>
      </c>
      <c r="H447" s="54">
        <f t="shared" si="42"/>
        <v>86.290095990273201</v>
      </c>
      <c r="I447" s="54">
        <f t="shared" si="45"/>
        <v>18.983821117860103</v>
      </c>
      <c r="J447" s="54">
        <f t="shared" si="46"/>
        <v>43.145047995136601</v>
      </c>
      <c r="K447" s="54">
        <v>7.6400685091114866</v>
      </c>
      <c r="L447" s="56">
        <f t="shared" si="47"/>
        <v>8.4999473645087878E-2</v>
      </c>
    </row>
    <row r="448" spans="1:12" x14ac:dyDescent="0.2">
      <c r="A448" s="59">
        <f t="shared" si="43"/>
        <v>60</v>
      </c>
      <c r="B448" s="57" t="s">
        <v>704</v>
      </c>
      <c r="C448" s="57">
        <v>640.29999999999995</v>
      </c>
      <c r="D448" s="57">
        <v>45.5</v>
      </c>
      <c r="E448" s="57"/>
      <c r="F448" s="57">
        <f t="shared" ref="F448:F511" si="48">C448+D448+E448</f>
        <v>685.8</v>
      </c>
      <c r="G448" s="56">
        <f t="shared" si="44"/>
        <v>8.7586654337953127E-3</v>
      </c>
      <c r="H448" s="54">
        <f t="shared" si="42"/>
        <v>32.231888796366754</v>
      </c>
      <c r="I448" s="54">
        <f t="shared" si="45"/>
        <v>7.0910155352006861</v>
      </c>
      <c r="J448" s="54">
        <f t="shared" si="46"/>
        <v>16.115944398183377</v>
      </c>
      <c r="K448" s="54">
        <v>2.9740019857645357</v>
      </c>
      <c r="L448" s="56">
        <f t="shared" si="47"/>
        <v>8.5174760448403844E-2</v>
      </c>
    </row>
    <row r="449" spans="1:12" x14ac:dyDescent="0.2">
      <c r="A449" s="59">
        <f t="shared" si="43"/>
        <v>61</v>
      </c>
      <c r="B449" s="57" t="s">
        <v>705</v>
      </c>
      <c r="C449" s="57">
        <v>484.9</v>
      </c>
      <c r="D449" s="57">
        <v>39.799999999999997</v>
      </c>
      <c r="E449" s="57"/>
      <c r="F449" s="57">
        <f t="shared" si="48"/>
        <v>524.69999999999993</v>
      </c>
      <c r="G449" s="56">
        <f t="shared" si="44"/>
        <v>6.7011836586649172E-3</v>
      </c>
      <c r="H449" s="54">
        <f t="shared" si="42"/>
        <v>24.660355863886895</v>
      </c>
      <c r="I449" s="54">
        <f t="shared" ref="I449:I512" si="49">H449*0.22</f>
        <v>5.4252782900551173</v>
      </c>
      <c r="J449" s="54">
        <f t="shared" si="46"/>
        <v>12.330177931943448</v>
      </c>
      <c r="K449" s="54">
        <v>2.2522154660272111</v>
      </c>
      <c r="L449" s="56">
        <f t="shared" si="47"/>
        <v>8.5130603300767438E-2</v>
      </c>
    </row>
    <row r="450" spans="1:12" x14ac:dyDescent="0.2">
      <c r="A450" s="59">
        <f t="shared" si="43"/>
        <v>62</v>
      </c>
      <c r="B450" s="57" t="s">
        <v>706</v>
      </c>
      <c r="C450" s="57">
        <v>642.79999999999995</v>
      </c>
      <c r="D450" s="57"/>
      <c r="E450" s="57"/>
      <c r="F450" s="57">
        <f t="shared" si="48"/>
        <v>642.79999999999995</v>
      </c>
      <c r="G450" s="56">
        <f t="shared" si="44"/>
        <v>8.2094927688008551E-3</v>
      </c>
      <c r="H450" s="54">
        <f t="shared" si="42"/>
        <v>30.210933389187147</v>
      </c>
      <c r="I450" s="54">
        <f t="shared" si="49"/>
        <v>6.6464053456211722</v>
      </c>
      <c r="J450" s="54">
        <f t="shared" si="46"/>
        <v>15.105466694593574</v>
      </c>
      <c r="K450" s="54">
        <v>2.9856137380125616</v>
      </c>
      <c r="L450" s="56">
        <f t="shared" si="47"/>
        <v>8.5482917186394614E-2</v>
      </c>
    </row>
    <row r="451" spans="1:12" x14ac:dyDescent="0.2">
      <c r="A451" s="59">
        <f t="shared" si="43"/>
        <v>63</v>
      </c>
      <c r="B451" s="57" t="s">
        <v>707</v>
      </c>
      <c r="C451" s="57">
        <v>637.20000000000005</v>
      </c>
      <c r="D451" s="57"/>
      <c r="E451" s="57"/>
      <c r="F451" s="57">
        <f t="shared" si="48"/>
        <v>637.20000000000005</v>
      </c>
      <c r="G451" s="56">
        <f t="shared" si="44"/>
        <v>8.1379726077783227E-3</v>
      </c>
      <c r="H451" s="54">
        <f t="shared" si="42"/>
        <v>29.947739196624227</v>
      </c>
      <c r="I451" s="54">
        <f t="shared" si="49"/>
        <v>6.5885026232573303</v>
      </c>
      <c r="J451" s="54">
        <f t="shared" si="46"/>
        <v>14.973869598312113</v>
      </c>
      <c r="K451" s="54">
        <v>2.9596034129769833</v>
      </c>
      <c r="L451" s="56">
        <f t="shared" si="47"/>
        <v>8.5482917186394614E-2</v>
      </c>
    </row>
    <row r="452" spans="1:12" x14ac:dyDescent="0.2">
      <c r="A452" s="59">
        <f t="shared" si="43"/>
        <v>64</v>
      </c>
      <c r="B452" s="57" t="s">
        <v>708</v>
      </c>
      <c r="C452" s="57">
        <v>453.2</v>
      </c>
      <c r="D452" s="57"/>
      <c r="E452" s="57"/>
      <c r="F452" s="57">
        <f t="shared" si="48"/>
        <v>453.2</v>
      </c>
      <c r="G452" s="56">
        <f t="shared" si="44"/>
        <v>5.7880244598950649E-3</v>
      </c>
      <c r="H452" s="54">
        <f t="shared" si="42"/>
        <v>21.299930012413839</v>
      </c>
      <c r="I452" s="54">
        <f t="shared" si="49"/>
        <v>4.6859846027310441</v>
      </c>
      <c r="J452" s="54">
        <f t="shared" si="46"/>
        <v>10.649965006206919</v>
      </c>
      <c r="K452" s="54">
        <v>2.1049784475222357</v>
      </c>
      <c r="L452" s="56">
        <f t="shared" si="47"/>
        <v>8.5482917186394614E-2</v>
      </c>
    </row>
    <row r="453" spans="1:12" x14ac:dyDescent="0.2">
      <c r="A453" s="59">
        <f t="shared" si="43"/>
        <v>65</v>
      </c>
      <c r="B453" s="57" t="s">
        <v>709</v>
      </c>
      <c r="C453" s="57">
        <v>771.5</v>
      </c>
      <c r="D453" s="57">
        <v>16.600000000000001</v>
      </c>
      <c r="E453" s="57"/>
      <c r="F453" s="57">
        <f t="shared" si="48"/>
        <v>788.1</v>
      </c>
      <c r="G453" s="56">
        <f t="shared" si="44"/>
        <v>1.0065185518189102E-2</v>
      </c>
      <c r="H453" s="54">
        <f t="shared" ref="H453:H516" si="50">G453*3680</f>
        <v>37.039882706935892</v>
      </c>
      <c r="I453" s="54">
        <f t="shared" si="49"/>
        <v>8.1487741955258954</v>
      </c>
      <c r="J453" s="54">
        <f t="shared" si="46"/>
        <v>18.519941353467946</v>
      </c>
      <c r="K453" s="54">
        <v>3.5833867437409648</v>
      </c>
      <c r="L453" s="56">
        <f t="shared" si="47"/>
        <v>8.538508437973695E-2</v>
      </c>
    </row>
    <row r="454" spans="1:12" x14ac:dyDescent="0.2">
      <c r="A454" s="59">
        <f t="shared" ref="A454:A517" si="51">1+A453</f>
        <v>66</v>
      </c>
      <c r="B454" s="57" t="s">
        <v>710</v>
      </c>
      <c r="C454" s="57">
        <v>1131.7</v>
      </c>
      <c r="D454" s="57"/>
      <c r="E454" s="57">
        <v>24.6</v>
      </c>
      <c r="F454" s="57">
        <f t="shared" si="48"/>
        <v>1156.3</v>
      </c>
      <c r="G454" s="56">
        <f t="shared" ref="G454:G517" si="52">3/$F$718*F454</f>
        <v>1.4767636105420706E-2</v>
      </c>
      <c r="H454" s="54">
        <f t="shared" si="50"/>
        <v>54.344900867948198</v>
      </c>
      <c r="I454" s="54">
        <f t="shared" si="49"/>
        <v>11.955878190948603</v>
      </c>
      <c r="J454" s="54">
        <f t="shared" ref="J454:J517" si="53">H454*0.5</f>
        <v>27.172450433974099</v>
      </c>
      <c r="K454" s="54">
        <v>5.2564080076366162</v>
      </c>
      <c r="L454" s="56">
        <f t="shared" ref="L454:L517" si="54">(H454+I454+J454+K454)/F454</f>
        <v>8.5384102309528254E-2</v>
      </c>
    </row>
    <row r="455" spans="1:12" x14ac:dyDescent="0.2">
      <c r="A455" s="59">
        <f t="shared" si="51"/>
        <v>67</v>
      </c>
      <c r="B455" s="57" t="s">
        <v>711</v>
      </c>
      <c r="C455" s="57">
        <v>534.6</v>
      </c>
      <c r="D455" s="57"/>
      <c r="E455" s="57"/>
      <c r="F455" s="57">
        <f t="shared" si="48"/>
        <v>534.6</v>
      </c>
      <c r="G455" s="56">
        <f t="shared" si="52"/>
        <v>6.8276210861868978E-3</v>
      </c>
      <c r="H455" s="54">
        <f t="shared" si="50"/>
        <v>25.125645597167782</v>
      </c>
      <c r="I455" s="54">
        <f t="shared" si="49"/>
        <v>5.5276420313769119</v>
      </c>
      <c r="J455" s="54">
        <f t="shared" si="53"/>
        <v>12.562822798583891</v>
      </c>
      <c r="K455" s="54">
        <v>2.4830571007179776</v>
      </c>
      <c r="L455" s="56">
        <f t="shared" si="54"/>
        <v>8.5482917186394614E-2</v>
      </c>
    </row>
    <row r="456" spans="1:12" x14ac:dyDescent="0.2">
      <c r="A456" s="59">
        <f t="shared" si="51"/>
        <v>68</v>
      </c>
      <c r="B456" s="57" t="s">
        <v>712</v>
      </c>
      <c r="C456" s="57">
        <v>640.5</v>
      </c>
      <c r="D456" s="57"/>
      <c r="E456" s="57"/>
      <c r="F456" s="57">
        <f t="shared" si="48"/>
        <v>640.5</v>
      </c>
      <c r="G456" s="56">
        <f t="shared" si="52"/>
        <v>8.1801184169523148E-3</v>
      </c>
      <c r="H456" s="54">
        <f t="shared" si="50"/>
        <v>30.10283577438452</v>
      </c>
      <c r="I456" s="54">
        <f t="shared" si="49"/>
        <v>6.6226238703645945</v>
      </c>
      <c r="J456" s="54">
        <f t="shared" si="53"/>
        <v>15.05141788719226</v>
      </c>
      <c r="K456" s="54">
        <v>2.9749309259443777</v>
      </c>
      <c r="L456" s="56">
        <f t="shared" si="54"/>
        <v>8.5482917186394614E-2</v>
      </c>
    </row>
    <row r="457" spans="1:12" x14ac:dyDescent="0.2">
      <c r="A457" s="59">
        <f t="shared" si="51"/>
        <v>69</v>
      </c>
      <c r="B457" s="57" t="s">
        <v>713</v>
      </c>
      <c r="C457" s="57">
        <v>679.9</v>
      </c>
      <c r="D457" s="57">
        <v>100.6</v>
      </c>
      <c r="E457" s="57"/>
      <c r="F457" s="57">
        <f t="shared" si="48"/>
        <v>780.5</v>
      </c>
      <c r="G457" s="56">
        <f t="shared" si="52"/>
        <v>9.9681224425156624E-3</v>
      </c>
      <c r="H457" s="54">
        <f t="shared" si="50"/>
        <v>36.682690588457639</v>
      </c>
      <c r="I457" s="54">
        <f t="shared" si="49"/>
        <v>8.0701919294606803</v>
      </c>
      <c r="J457" s="54">
        <f t="shared" si="53"/>
        <v>18.34134529422882</v>
      </c>
      <c r="K457" s="54">
        <v>3.1579321413732746</v>
      </c>
      <c r="L457" s="56">
        <f t="shared" si="54"/>
        <v>8.4884253623985162E-2</v>
      </c>
    </row>
    <row r="458" spans="1:12" x14ac:dyDescent="0.2">
      <c r="A458" s="59">
        <f t="shared" si="51"/>
        <v>70</v>
      </c>
      <c r="B458" s="57" t="s">
        <v>714</v>
      </c>
      <c r="C458" s="57">
        <v>708.5</v>
      </c>
      <c r="D458" s="57"/>
      <c r="E458" s="57"/>
      <c r="F458" s="57">
        <f t="shared" si="48"/>
        <v>708.5</v>
      </c>
      <c r="G458" s="56">
        <f t="shared" si="52"/>
        <v>9.0485775150830842E-3</v>
      </c>
      <c r="H458" s="54">
        <f t="shared" si="50"/>
        <v>33.298765255505749</v>
      </c>
      <c r="I458" s="54">
        <f t="shared" si="49"/>
        <v>7.3257283562112647</v>
      </c>
      <c r="J458" s="54">
        <f t="shared" si="53"/>
        <v>16.649382627752875</v>
      </c>
      <c r="K458" s="54">
        <v>3.2907705870906976</v>
      </c>
      <c r="L458" s="56">
        <f t="shared" si="54"/>
        <v>8.5482917186394614E-2</v>
      </c>
    </row>
    <row r="459" spans="1:12" x14ac:dyDescent="0.2">
      <c r="A459" s="59">
        <f t="shared" si="51"/>
        <v>71</v>
      </c>
      <c r="B459" s="57" t="s">
        <v>715</v>
      </c>
      <c r="C459" s="57">
        <v>959</v>
      </c>
      <c r="D459" s="57"/>
      <c r="E459" s="57"/>
      <c r="F459" s="57">
        <f t="shared" si="48"/>
        <v>959</v>
      </c>
      <c r="G459" s="56">
        <f t="shared" si="52"/>
        <v>1.2247827575108932E-2</v>
      </c>
      <c r="H459" s="54">
        <f t="shared" si="50"/>
        <v>45.072005476400868</v>
      </c>
      <c r="I459" s="54">
        <f t="shared" si="49"/>
        <v>9.9158412048081903</v>
      </c>
      <c r="J459" s="54">
        <f t="shared" si="53"/>
        <v>22.536002738200434</v>
      </c>
      <c r="K459" s="54">
        <v>4.4542681623429479</v>
      </c>
      <c r="L459" s="56">
        <f t="shared" si="54"/>
        <v>8.5482917186394614E-2</v>
      </c>
    </row>
    <row r="460" spans="1:12" x14ac:dyDescent="0.2">
      <c r="A460" s="59">
        <f t="shared" si="51"/>
        <v>72</v>
      </c>
      <c r="B460" s="57" t="s">
        <v>716</v>
      </c>
      <c r="C460" s="57">
        <v>492.4</v>
      </c>
      <c r="D460" s="57"/>
      <c r="E460" s="57"/>
      <c r="F460" s="57">
        <f t="shared" si="48"/>
        <v>492.4</v>
      </c>
      <c r="G460" s="56">
        <f t="shared" si="52"/>
        <v>6.2886655870528028E-3</v>
      </c>
      <c r="H460" s="54">
        <f t="shared" si="50"/>
        <v>23.142289360354315</v>
      </c>
      <c r="I460" s="54">
        <f t="shared" si="49"/>
        <v>5.0913036592779495</v>
      </c>
      <c r="J460" s="54">
        <f t="shared" si="53"/>
        <v>11.571144680177158</v>
      </c>
      <c r="K460" s="54">
        <v>2.2870507227712906</v>
      </c>
      <c r="L460" s="56">
        <f t="shared" si="54"/>
        <v>8.5482917186394627E-2</v>
      </c>
    </row>
    <row r="461" spans="1:12" x14ac:dyDescent="0.2">
      <c r="A461" s="59">
        <f t="shared" si="51"/>
        <v>73</v>
      </c>
      <c r="B461" s="57" t="s">
        <v>717</v>
      </c>
      <c r="C461" s="57">
        <v>287.5</v>
      </c>
      <c r="D461" s="57"/>
      <c r="E461" s="57">
        <v>44.8</v>
      </c>
      <c r="F461" s="57">
        <f t="shared" si="48"/>
        <v>332.3</v>
      </c>
      <c r="G461" s="56">
        <f t="shared" si="52"/>
        <v>4.2439552692478599E-3</v>
      </c>
      <c r="H461" s="54">
        <f t="shared" si="50"/>
        <v>15.617755390832125</v>
      </c>
      <c r="I461" s="54">
        <f t="shared" si="49"/>
        <v>3.4359061859830673</v>
      </c>
      <c r="J461" s="54">
        <f t="shared" si="53"/>
        <v>7.8088776954160624</v>
      </c>
      <c r="K461" s="54">
        <v>1.3353515085230423</v>
      </c>
      <c r="L461" s="56">
        <f t="shared" si="54"/>
        <v>8.4856728199681902E-2</v>
      </c>
    </row>
    <row r="462" spans="1:12" x14ac:dyDescent="0.2">
      <c r="A462" s="59">
        <f t="shared" si="51"/>
        <v>74</v>
      </c>
      <c r="B462" s="57" t="s">
        <v>718</v>
      </c>
      <c r="C462" s="57">
        <v>227.9</v>
      </c>
      <c r="D462" s="57"/>
      <c r="E462" s="57"/>
      <c r="F462" s="57">
        <f t="shared" si="48"/>
        <v>227.9</v>
      </c>
      <c r="G462" s="56">
        <f t="shared" si="52"/>
        <v>2.910615124470621E-3</v>
      </c>
      <c r="H462" s="54">
        <f t="shared" si="50"/>
        <v>10.711063658051884</v>
      </c>
      <c r="I462" s="54">
        <f t="shared" si="49"/>
        <v>2.3564340047714145</v>
      </c>
      <c r="J462" s="54">
        <f t="shared" si="53"/>
        <v>5.3555318290259422</v>
      </c>
      <c r="K462" s="54">
        <v>1.0585273349300917</v>
      </c>
      <c r="L462" s="56">
        <f t="shared" si="54"/>
        <v>8.5482917186394614E-2</v>
      </c>
    </row>
    <row r="463" spans="1:12" x14ac:dyDescent="0.2">
      <c r="A463" s="59">
        <f t="shared" si="51"/>
        <v>75</v>
      </c>
      <c r="B463" s="57" t="s">
        <v>719</v>
      </c>
      <c r="C463" s="57">
        <v>638.54999999999995</v>
      </c>
      <c r="D463" s="57">
        <v>38.700000000000003</v>
      </c>
      <c r="E463" s="57"/>
      <c r="F463" s="57">
        <f t="shared" si="48"/>
        <v>677.25</v>
      </c>
      <c r="G463" s="56">
        <f t="shared" si="52"/>
        <v>8.649469473662694E-3</v>
      </c>
      <c r="H463" s="54">
        <f t="shared" si="50"/>
        <v>31.830047663078712</v>
      </c>
      <c r="I463" s="54">
        <f t="shared" si="49"/>
        <v>7.0026104858773168</v>
      </c>
      <c r="J463" s="54">
        <f t="shared" si="53"/>
        <v>15.915023831539356</v>
      </c>
      <c r="K463" s="54">
        <v>2.965873759190917</v>
      </c>
      <c r="L463" s="56">
        <f t="shared" si="54"/>
        <v>8.5217505706439725E-2</v>
      </c>
    </row>
    <row r="464" spans="1:12" x14ac:dyDescent="0.2">
      <c r="A464" s="59">
        <f t="shared" si="51"/>
        <v>76</v>
      </c>
      <c r="B464" s="57" t="s">
        <v>720</v>
      </c>
      <c r="C464" s="57">
        <v>844.8</v>
      </c>
      <c r="D464" s="57">
        <v>33</v>
      </c>
      <c r="E464" s="57"/>
      <c r="F464" s="57">
        <f t="shared" si="48"/>
        <v>877.8</v>
      </c>
      <c r="G464" s="56">
        <f t="shared" si="52"/>
        <v>1.1210785240282189E-2</v>
      </c>
      <c r="H464" s="54">
        <f t="shared" si="50"/>
        <v>41.255689684238455</v>
      </c>
      <c r="I464" s="54">
        <f t="shared" si="49"/>
        <v>9.0762517305324604</v>
      </c>
      <c r="J464" s="54">
        <f t="shared" si="53"/>
        <v>20.627844842119227</v>
      </c>
      <c r="K464" s="54">
        <v>3.9238433196530997</v>
      </c>
      <c r="L464" s="56">
        <f t="shared" si="54"/>
        <v>8.5308304370634816E-2</v>
      </c>
    </row>
    <row r="465" spans="1:12" x14ac:dyDescent="0.2">
      <c r="A465" s="59">
        <f t="shared" si="51"/>
        <v>77</v>
      </c>
      <c r="B465" s="57" t="s">
        <v>721</v>
      </c>
      <c r="C465" s="57">
        <v>623.70000000000005</v>
      </c>
      <c r="D465" s="57">
        <v>33.200000000000003</v>
      </c>
      <c r="E465" s="57"/>
      <c r="F465" s="57">
        <f t="shared" si="48"/>
        <v>656.90000000000009</v>
      </c>
      <c r="G465" s="56">
        <f t="shared" si="52"/>
        <v>8.3895703170897371E-3</v>
      </c>
      <c r="H465" s="54">
        <f t="shared" si="50"/>
        <v>30.873618766890232</v>
      </c>
      <c r="I465" s="54">
        <f t="shared" si="49"/>
        <v>6.792196128715851</v>
      </c>
      <c r="J465" s="54">
        <f t="shared" si="53"/>
        <v>15.436809383445116</v>
      </c>
      <c r="K465" s="54">
        <v>2.8968999508376405</v>
      </c>
      <c r="L465" s="56">
        <f t="shared" si="54"/>
        <v>8.5248172065594208E-2</v>
      </c>
    </row>
    <row r="466" spans="1:12" x14ac:dyDescent="0.2">
      <c r="A466" s="59">
        <f t="shared" si="51"/>
        <v>78</v>
      </c>
      <c r="B466" s="57" t="s">
        <v>722</v>
      </c>
      <c r="C466" s="57">
        <v>572.4</v>
      </c>
      <c r="D466" s="57"/>
      <c r="E466" s="57"/>
      <c r="F466" s="57">
        <f t="shared" si="48"/>
        <v>572.4</v>
      </c>
      <c r="G466" s="56">
        <f t="shared" si="52"/>
        <v>7.3103821730890013E-3</v>
      </c>
      <c r="H466" s="54">
        <f t="shared" si="50"/>
        <v>26.902206396967525</v>
      </c>
      <c r="I466" s="54">
        <f t="shared" si="49"/>
        <v>5.9184854073328559</v>
      </c>
      <c r="J466" s="54">
        <f t="shared" si="53"/>
        <v>13.451103198483763</v>
      </c>
      <c r="K466" s="54">
        <v>2.6586267947081375</v>
      </c>
      <c r="L466" s="56">
        <f t="shared" si="54"/>
        <v>8.5482917186394627E-2</v>
      </c>
    </row>
    <row r="467" spans="1:12" x14ac:dyDescent="0.2">
      <c r="A467" s="59">
        <f t="shared" si="51"/>
        <v>79</v>
      </c>
      <c r="B467" s="57" t="s">
        <v>723</v>
      </c>
      <c r="C467" s="57">
        <v>678.9</v>
      </c>
      <c r="D467" s="57"/>
      <c r="E467" s="57"/>
      <c r="F467" s="57">
        <f t="shared" si="48"/>
        <v>678.9</v>
      </c>
      <c r="G467" s="56">
        <f t="shared" si="52"/>
        <v>8.6705423782496901E-3</v>
      </c>
      <c r="H467" s="54">
        <f t="shared" si="50"/>
        <v>31.907595951958861</v>
      </c>
      <c r="I467" s="54">
        <f t="shared" si="49"/>
        <v>7.0196711094309494</v>
      </c>
      <c r="J467" s="54">
        <f t="shared" si="53"/>
        <v>15.95379797597943</v>
      </c>
      <c r="K467" s="54">
        <v>3.1532874404740641</v>
      </c>
      <c r="L467" s="56">
        <f t="shared" si="54"/>
        <v>8.5482917186394627E-2</v>
      </c>
    </row>
    <row r="468" spans="1:12" x14ac:dyDescent="0.2">
      <c r="A468" s="59">
        <f t="shared" si="51"/>
        <v>80</v>
      </c>
      <c r="B468" s="57" t="s">
        <v>724</v>
      </c>
      <c r="C468" s="57">
        <v>785.9</v>
      </c>
      <c r="D468" s="57"/>
      <c r="E468" s="57"/>
      <c r="F468" s="57">
        <f t="shared" si="48"/>
        <v>785.9</v>
      </c>
      <c r="G468" s="56">
        <f t="shared" si="52"/>
        <v>1.0037088312073107E-2</v>
      </c>
      <c r="H468" s="54">
        <f t="shared" si="50"/>
        <v>36.936484988429029</v>
      </c>
      <c r="I468" s="54">
        <f t="shared" si="49"/>
        <v>8.1260266974543871</v>
      </c>
      <c r="J468" s="54">
        <f t="shared" si="53"/>
        <v>18.468242494214515</v>
      </c>
      <c r="K468" s="54">
        <v>3.6502704366895959</v>
      </c>
      <c r="L468" s="56">
        <f t="shared" si="54"/>
        <v>8.5482917186394614E-2</v>
      </c>
    </row>
    <row r="469" spans="1:12" x14ac:dyDescent="0.2">
      <c r="A469" s="59">
        <f t="shared" si="51"/>
        <v>81</v>
      </c>
      <c r="B469" s="57" t="s">
        <v>725</v>
      </c>
      <c r="C469" s="57">
        <v>557.20000000000005</v>
      </c>
      <c r="D469" s="57"/>
      <c r="E469" s="57"/>
      <c r="F469" s="57">
        <f t="shared" si="48"/>
        <v>557.20000000000005</v>
      </c>
      <c r="G469" s="56">
        <f t="shared" si="52"/>
        <v>7.1162560217421242E-3</v>
      </c>
      <c r="H469" s="54">
        <f t="shared" si="50"/>
        <v>26.187822160011017</v>
      </c>
      <c r="I469" s="54">
        <f t="shared" si="49"/>
        <v>5.7613208752024239</v>
      </c>
      <c r="J469" s="54">
        <f t="shared" si="53"/>
        <v>13.093911080005508</v>
      </c>
      <c r="K469" s="54">
        <v>2.588027341040136</v>
      </c>
      <c r="L469" s="56">
        <f t="shared" si="54"/>
        <v>8.5482917186394627E-2</v>
      </c>
    </row>
    <row r="470" spans="1:12" x14ac:dyDescent="0.2">
      <c r="A470" s="59">
        <f t="shared" si="51"/>
        <v>82</v>
      </c>
      <c r="B470" s="57" t="s">
        <v>726</v>
      </c>
      <c r="C470" s="57">
        <v>780.8</v>
      </c>
      <c r="D470" s="57">
        <v>45.6</v>
      </c>
      <c r="E470" s="57"/>
      <c r="F470" s="57">
        <f t="shared" si="48"/>
        <v>826.4</v>
      </c>
      <c r="G470" s="56">
        <f t="shared" si="52"/>
        <v>1.0554332333753932E-2</v>
      </c>
      <c r="H470" s="54">
        <f t="shared" si="50"/>
        <v>38.839942988214467</v>
      </c>
      <c r="I470" s="54">
        <f t="shared" si="49"/>
        <v>8.5447874574071836</v>
      </c>
      <c r="J470" s="54">
        <f t="shared" si="53"/>
        <v>19.419971494107234</v>
      </c>
      <c r="K470" s="54">
        <v>3.626582462103622</v>
      </c>
      <c r="L470" s="56">
        <f t="shared" si="54"/>
        <v>8.5226626817319115E-2</v>
      </c>
    </row>
    <row r="471" spans="1:12" x14ac:dyDescent="0.2">
      <c r="A471" s="59">
        <f t="shared" si="51"/>
        <v>83</v>
      </c>
      <c r="B471" s="57" t="s">
        <v>727</v>
      </c>
      <c r="C471" s="57">
        <v>1009.3</v>
      </c>
      <c r="D471" s="57"/>
      <c r="E471" s="57"/>
      <c r="F471" s="57">
        <f t="shared" si="48"/>
        <v>1009.3</v>
      </c>
      <c r="G471" s="56">
        <f t="shared" si="52"/>
        <v>1.2890231878579191E-2</v>
      </c>
      <c r="H471" s="54">
        <f t="shared" si="50"/>
        <v>47.436053313171421</v>
      </c>
      <c r="I471" s="54">
        <f t="shared" si="49"/>
        <v>10.435931728897712</v>
      </c>
      <c r="J471" s="54">
        <f t="shared" si="53"/>
        <v>23.71802665658571</v>
      </c>
      <c r="K471" s="54">
        <v>4.6878966175732399</v>
      </c>
      <c r="L471" s="56">
        <f t="shared" si="54"/>
        <v>8.5482917186394627E-2</v>
      </c>
    </row>
    <row r="472" spans="1:12" x14ac:dyDescent="0.2">
      <c r="A472" s="59">
        <f t="shared" si="51"/>
        <v>84</v>
      </c>
      <c r="B472" s="57" t="s">
        <v>728</v>
      </c>
      <c r="C472" s="57">
        <v>602.29999999999995</v>
      </c>
      <c r="D472" s="57"/>
      <c r="E472" s="57"/>
      <c r="F472" s="57">
        <f t="shared" si="48"/>
        <v>602.29999999999995</v>
      </c>
      <c r="G472" s="56">
        <f t="shared" si="52"/>
        <v>7.6922487471200295E-3</v>
      </c>
      <c r="H472" s="54">
        <f t="shared" si="50"/>
        <v>28.307475389401709</v>
      </c>
      <c r="I472" s="54">
        <f t="shared" si="49"/>
        <v>6.2276445856683758</v>
      </c>
      <c r="J472" s="54">
        <f t="shared" si="53"/>
        <v>14.153737694700855</v>
      </c>
      <c r="K472" s="54">
        <v>2.7975033515945333</v>
      </c>
      <c r="L472" s="56">
        <f t="shared" si="54"/>
        <v>8.5482917186394614E-2</v>
      </c>
    </row>
    <row r="473" spans="1:12" x14ac:dyDescent="0.2">
      <c r="A473" s="59">
        <f t="shared" si="51"/>
        <v>85</v>
      </c>
      <c r="B473" s="57" t="s">
        <v>729</v>
      </c>
      <c r="C473" s="57">
        <v>655.4</v>
      </c>
      <c r="D473" s="57">
        <v>60.8</v>
      </c>
      <c r="E473" s="57"/>
      <c r="F473" s="57">
        <f t="shared" si="48"/>
        <v>716.19999999999993</v>
      </c>
      <c r="G473" s="56">
        <f t="shared" si="52"/>
        <v>9.1469177364890668E-3</v>
      </c>
      <c r="H473" s="54">
        <f t="shared" si="50"/>
        <v>33.660657270279764</v>
      </c>
      <c r="I473" s="54">
        <f t="shared" si="49"/>
        <v>7.4053445994615483</v>
      </c>
      <c r="J473" s="54">
        <f t="shared" si="53"/>
        <v>16.830328635139882</v>
      </c>
      <c r="K473" s="54">
        <v>3.0441369693426155</v>
      </c>
      <c r="L473" s="56">
        <f t="shared" si="54"/>
        <v>8.5088616970432587E-2</v>
      </c>
    </row>
    <row r="474" spans="1:12" x14ac:dyDescent="0.2">
      <c r="A474" s="59">
        <f t="shared" si="51"/>
        <v>86</v>
      </c>
      <c r="B474" s="57" t="s">
        <v>730</v>
      </c>
      <c r="C474" s="57">
        <v>707.3</v>
      </c>
      <c r="D474" s="57"/>
      <c r="E474" s="57"/>
      <c r="F474" s="57">
        <f t="shared" si="48"/>
        <v>707.3</v>
      </c>
      <c r="G474" s="56">
        <f t="shared" si="52"/>
        <v>9.0332517662925407E-3</v>
      </c>
      <c r="H474" s="54">
        <f t="shared" si="50"/>
        <v>33.242366499956553</v>
      </c>
      <c r="I474" s="54">
        <f t="shared" si="49"/>
        <v>7.3133206299904421</v>
      </c>
      <c r="J474" s="54">
        <f t="shared" si="53"/>
        <v>16.621183249978277</v>
      </c>
      <c r="K474" s="54">
        <v>3.2851969460116441</v>
      </c>
      <c r="L474" s="56">
        <f t="shared" si="54"/>
        <v>8.5482917186394641E-2</v>
      </c>
    </row>
    <row r="475" spans="1:12" x14ac:dyDescent="0.2">
      <c r="A475" s="59">
        <f t="shared" si="51"/>
        <v>87</v>
      </c>
      <c r="B475" s="57" t="s">
        <v>731</v>
      </c>
      <c r="C475" s="57">
        <v>789.4</v>
      </c>
      <c r="D475" s="57"/>
      <c r="E475" s="57"/>
      <c r="F475" s="57">
        <f t="shared" si="48"/>
        <v>789.4</v>
      </c>
      <c r="G475" s="56">
        <f t="shared" si="52"/>
        <v>1.008178841271219E-2</v>
      </c>
      <c r="H475" s="54">
        <f t="shared" si="50"/>
        <v>37.100981358780864</v>
      </c>
      <c r="I475" s="54">
        <f t="shared" si="49"/>
        <v>8.1622158989317892</v>
      </c>
      <c r="J475" s="54">
        <f t="shared" si="53"/>
        <v>18.550490679390432</v>
      </c>
      <c r="K475" s="54">
        <v>3.6665268898368337</v>
      </c>
      <c r="L475" s="56">
        <f t="shared" si="54"/>
        <v>8.5482917186394627E-2</v>
      </c>
    </row>
    <row r="476" spans="1:12" x14ac:dyDescent="0.2">
      <c r="A476" s="59">
        <f t="shared" si="51"/>
        <v>88</v>
      </c>
      <c r="B476" s="57" t="s">
        <v>732</v>
      </c>
      <c r="C476" s="57">
        <v>714.2</v>
      </c>
      <c r="D476" s="57"/>
      <c r="E476" s="57"/>
      <c r="F476" s="57">
        <f t="shared" si="48"/>
        <v>714.2</v>
      </c>
      <c r="G476" s="56">
        <f t="shared" si="52"/>
        <v>9.1213748218381633E-3</v>
      </c>
      <c r="H476" s="54">
        <f t="shared" si="50"/>
        <v>33.566659344364439</v>
      </c>
      <c r="I476" s="54">
        <f t="shared" si="49"/>
        <v>7.384665055760177</v>
      </c>
      <c r="J476" s="54">
        <f t="shared" si="53"/>
        <v>16.783329672182219</v>
      </c>
      <c r="K476" s="54">
        <v>3.317245382216198</v>
      </c>
      <c r="L476" s="56">
        <f t="shared" si="54"/>
        <v>8.5482917186394614E-2</v>
      </c>
    </row>
    <row r="477" spans="1:12" x14ac:dyDescent="0.2">
      <c r="A477" s="59">
        <f t="shared" si="51"/>
        <v>89</v>
      </c>
      <c r="B477" s="57" t="s">
        <v>733</v>
      </c>
      <c r="C477" s="57">
        <v>713.1</v>
      </c>
      <c r="D477" s="57"/>
      <c r="E477" s="57"/>
      <c r="F477" s="57">
        <f t="shared" si="48"/>
        <v>713.1</v>
      </c>
      <c r="G477" s="56">
        <f t="shared" si="52"/>
        <v>9.1073262187801665E-3</v>
      </c>
      <c r="H477" s="54">
        <f t="shared" si="50"/>
        <v>33.514960485111011</v>
      </c>
      <c r="I477" s="54">
        <f t="shared" si="49"/>
        <v>7.3732913067244228</v>
      </c>
      <c r="J477" s="54">
        <f t="shared" si="53"/>
        <v>16.757480242555506</v>
      </c>
      <c r="K477" s="54">
        <v>3.3121362112270667</v>
      </c>
      <c r="L477" s="56">
        <f t="shared" si="54"/>
        <v>8.5482917186394641E-2</v>
      </c>
    </row>
    <row r="478" spans="1:12" x14ac:dyDescent="0.2">
      <c r="A478" s="59">
        <f t="shared" si="51"/>
        <v>90</v>
      </c>
      <c r="B478" s="57" t="s">
        <v>734</v>
      </c>
      <c r="C478" s="57">
        <v>771.4</v>
      </c>
      <c r="D478" s="57">
        <v>100</v>
      </c>
      <c r="E478" s="57"/>
      <c r="F478" s="57">
        <f t="shared" si="48"/>
        <v>871.4</v>
      </c>
      <c r="G478" s="56">
        <f t="shared" si="52"/>
        <v>1.1129047913399293E-2</v>
      </c>
      <c r="H478" s="54">
        <f t="shared" si="50"/>
        <v>40.954896321309398</v>
      </c>
      <c r="I478" s="54">
        <f t="shared" si="49"/>
        <v>9.010077190688067</v>
      </c>
      <c r="J478" s="54">
        <f t="shared" si="53"/>
        <v>20.477448160654699</v>
      </c>
      <c r="K478" s="54">
        <v>3.5829222736510427</v>
      </c>
      <c r="L478" s="56">
        <f t="shared" si="54"/>
        <v>8.4949901246618317E-2</v>
      </c>
    </row>
    <row r="479" spans="1:12" x14ac:dyDescent="0.2">
      <c r="A479" s="59">
        <f t="shared" si="51"/>
        <v>91</v>
      </c>
      <c r="B479" s="57" t="s">
        <v>735</v>
      </c>
      <c r="C479" s="57">
        <v>1203.7</v>
      </c>
      <c r="D479" s="57">
        <v>132</v>
      </c>
      <c r="E479" s="57"/>
      <c r="F479" s="57">
        <f t="shared" si="48"/>
        <v>1335.7</v>
      </c>
      <c r="G479" s="56">
        <f t="shared" si="52"/>
        <v>1.7058835549606882E-2</v>
      </c>
      <c r="H479" s="54">
        <f t="shared" si="50"/>
        <v>62.776514822553324</v>
      </c>
      <c r="I479" s="54">
        <f t="shared" si="49"/>
        <v>13.810833260961731</v>
      </c>
      <c r="J479" s="54">
        <f t="shared" si="53"/>
        <v>31.388257411276662</v>
      </c>
      <c r="K479" s="54">
        <v>5.5908264723797778</v>
      </c>
      <c r="L479" s="56">
        <f t="shared" si="54"/>
        <v>8.5023906541267874E-2</v>
      </c>
    </row>
    <row r="480" spans="1:12" x14ac:dyDescent="0.2">
      <c r="A480" s="59">
        <f t="shared" si="51"/>
        <v>92</v>
      </c>
      <c r="B480" s="57" t="s">
        <v>736</v>
      </c>
      <c r="C480" s="57">
        <v>500.7</v>
      </c>
      <c r="D480" s="57"/>
      <c r="E480" s="57">
        <v>56.7</v>
      </c>
      <c r="F480" s="57">
        <f t="shared" si="48"/>
        <v>557.4</v>
      </c>
      <c r="G480" s="56">
        <f t="shared" si="52"/>
        <v>7.1188103132072134E-3</v>
      </c>
      <c r="H480" s="54">
        <f t="shared" si="50"/>
        <v>26.197221952602547</v>
      </c>
      <c r="I480" s="54">
        <f t="shared" si="49"/>
        <v>5.7633888295725599</v>
      </c>
      <c r="J480" s="54">
        <f t="shared" si="53"/>
        <v>13.098610976301273</v>
      </c>
      <c r="K480" s="54">
        <v>2.3256017402347386</v>
      </c>
      <c r="L480" s="56">
        <f t="shared" si="54"/>
        <v>8.5010447611609474E-2</v>
      </c>
    </row>
    <row r="481" spans="1:12" x14ac:dyDescent="0.2">
      <c r="A481" s="59">
        <f t="shared" si="51"/>
        <v>93</v>
      </c>
      <c r="B481" s="57" t="s">
        <v>737</v>
      </c>
      <c r="C481" s="57">
        <v>476.1</v>
      </c>
      <c r="D481" s="57"/>
      <c r="E481" s="57"/>
      <c r="F481" s="57">
        <f t="shared" si="48"/>
        <v>476.1</v>
      </c>
      <c r="G481" s="56">
        <f t="shared" si="52"/>
        <v>6.0804908326479272E-3</v>
      </c>
      <c r="H481" s="54">
        <f t="shared" si="50"/>
        <v>22.376206264144372</v>
      </c>
      <c r="I481" s="54">
        <f t="shared" si="49"/>
        <v>4.9227653781117615</v>
      </c>
      <c r="J481" s="54">
        <f t="shared" si="53"/>
        <v>11.188103132072186</v>
      </c>
      <c r="K481" s="54">
        <v>2.2113420981141583</v>
      </c>
      <c r="L481" s="56">
        <f t="shared" si="54"/>
        <v>8.5482917186394614E-2</v>
      </c>
    </row>
    <row r="482" spans="1:12" x14ac:dyDescent="0.2">
      <c r="A482" s="59">
        <f t="shared" si="51"/>
        <v>94</v>
      </c>
      <c r="B482" s="31" t="s">
        <v>738</v>
      </c>
      <c r="C482" s="29">
        <v>364.5</v>
      </c>
      <c r="D482" s="29"/>
      <c r="E482" s="29">
        <v>21</v>
      </c>
      <c r="F482" s="57">
        <f t="shared" si="48"/>
        <v>385.5</v>
      </c>
      <c r="G482" s="56">
        <f t="shared" si="52"/>
        <v>4.9233967989619322E-3</v>
      </c>
      <c r="H482" s="54">
        <f t="shared" si="50"/>
        <v>18.118100220179912</v>
      </c>
      <c r="I482" s="54">
        <f t="shared" si="49"/>
        <v>3.9859820484395807</v>
      </c>
      <c r="J482" s="54">
        <f t="shared" si="53"/>
        <v>9.0590501100899559</v>
      </c>
      <c r="K482" s="54">
        <v>1.6929934777622573</v>
      </c>
      <c r="L482" s="56">
        <f t="shared" si="54"/>
        <v>8.522989846036759E-2</v>
      </c>
    </row>
    <row r="483" spans="1:12" x14ac:dyDescent="0.2">
      <c r="A483" s="59">
        <f t="shared" si="51"/>
        <v>95</v>
      </c>
      <c r="B483" s="57" t="s">
        <v>739</v>
      </c>
      <c r="C483" s="57">
        <v>1235.0999999999999</v>
      </c>
      <c r="D483" s="57">
        <v>129.69999999999999</v>
      </c>
      <c r="E483" s="57"/>
      <c r="F483" s="57">
        <f t="shared" si="48"/>
        <v>1364.8</v>
      </c>
      <c r="G483" s="56">
        <f t="shared" si="52"/>
        <v>1.7430484957777548E-2</v>
      </c>
      <c r="H483" s="54">
        <f t="shared" si="50"/>
        <v>64.144184644621376</v>
      </c>
      <c r="I483" s="54">
        <f t="shared" si="49"/>
        <v>14.111720621816703</v>
      </c>
      <c r="J483" s="54">
        <f t="shared" si="53"/>
        <v>32.072092322310688</v>
      </c>
      <c r="K483" s="54">
        <v>5.7366700806149904</v>
      </c>
      <c r="L483" s="56">
        <f t="shared" si="54"/>
        <v>8.5041520859733113E-2</v>
      </c>
    </row>
    <row r="484" spans="1:12" x14ac:dyDescent="0.2">
      <c r="A484" s="59">
        <f t="shared" si="51"/>
        <v>96</v>
      </c>
      <c r="B484" s="57" t="s">
        <v>740</v>
      </c>
      <c r="C484" s="57">
        <v>283</v>
      </c>
      <c r="D484" s="57">
        <v>27.9</v>
      </c>
      <c r="E484" s="57"/>
      <c r="F484" s="57">
        <f t="shared" si="48"/>
        <v>310.89999999999998</v>
      </c>
      <c r="G484" s="56">
        <f t="shared" si="52"/>
        <v>3.970646082483177E-3</v>
      </c>
      <c r="H484" s="54">
        <f t="shared" si="50"/>
        <v>14.611977583538092</v>
      </c>
      <c r="I484" s="54">
        <f t="shared" si="49"/>
        <v>3.2146350683783802</v>
      </c>
      <c r="J484" s="54">
        <f t="shared" si="53"/>
        <v>7.305988791769046</v>
      </c>
      <c r="K484" s="54">
        <v>1.3144503544765949</v>
      </c>
      <c r="L484" s="56">
        <f t="shared" si="54"/>
        <v>8.5066104207662002E-2</v>
      </c>
    </row>
    <row r="485" spans="1:12" x14ac:dyDescent="0.2">
      <c r="A485" s="59">
        <f t="shared" si="51"/>
        <v>97</v>
      </c>
      <c r="B485" s="57" t="s">
        <v>741</v>
      </c>
      <c r="C485" s="57">
        <v>882.8</v>
      </c>
      <c r="D485" s="57"/>
      <c r="E485" s="57"/>
      <c r="F485" s="57">
        <f t="shared" si="48"/>
        <v>882.8</v>
      </c>
      <c r="G485" s="56">
        <f t="shared" si="52"/>
        <v>1.1274642526909451E-2</v>
      </c>
      <c r="H485" s="54">
        <f t="shared" si="50"/>
        <v>41.490684499026784</v>
      </c>
      <c r="I485" s="54">
        <f t="shared" si="49"/>
        <v>9.1279505897858932</v>
      </c>
      <c r="J485" s="54">
        <f t="shared" si="53"/>
        <v>20.745342249513392</v>
      </c>
      <c r="K485" s="54">
        <v>4.1003419538231016</v>
      </c>
      <c r="L485" s="56">
        <f t="shared" si="54"/>
        <v>8.5482917186394627E-2</v>
      </c>
    </row>
    <row r="486" spans="1:12" x14ac:dyDescent="0.2">
      <c r="A486" s="59">
        <f t="shared" si="51"/>
        <v>98</v>
      </c>
      <c r="B486" s="80" t="s">
        <v>574</v>
      </c>
      <c r="C486" s="57">
        <v>222</v>
      </c>
      <c r="D486" s="57"/>
      <c r="E486" s="57"/>
      <c r="F486" s="57">
        <f t="shared" si="48"/>
        <v>222</v>
      </c>
      <c r="G486" s="56">
        <f t="shared" si="52"/>
        <v>2.8352635262504514E-3</v>
      </c>
      <c r="H486" s="54">
        <f t="shared" si="50"/>
        <v>10.433769776601661</v>
      </c>
      <c r="I486" s="54">
        <f t="shared" si="49"/>
        <v>2.2954293508523653</v>
      </c>
      <c r="J486" s="54">
        <f t="shared" si="53"/>
        <v>5.2168848883008305</v>
      </c>
      <c r="K486" s="54">
        <v>1.0311235996247492</v>
      </c>
      <c r="L486" s="56">
        <f t="shared" si="54"/>
        <v>8.5482917186394614E-2</v>
      </c>
    </row>
    <row r="487" spans="1:12" x14ac:dyDescent="0.2">
      <c r="A487" s="59">
        <f t="shared" si="51"/>
        <v>99</v>
      </c>
      <c r="B487" s="57" t="s">
        <v>742</v>
      </c>
      <c r="C487" s="57">
        <v>772.9</v>
      </c>
      <c r="D487" s="57"/>
      <c r="E487" s="57"/>
      <c r="F487" s="57">
        <f t="shared" si="48"/>
        <v>772.9</v>
      </c>
      <c r="G487" s="56">
        <f t="shared" si="52"/>
        <v>9.871059366842223E-3</v>
      </c>
      <c r="H487" s="54">
        <f t="shared" si="50"/>
        <v>36.325498469979379</v>
      </c>
      <c r="I487" s="54">
        <f t="shared" si="49"/>
        <v>7.9916096633954634</v>
      </c>
      <c r="J487" s="54">
        <f t="shared" si="53"/>
        <v>18.16274923498969</v>
      </c>
      <c r="K487" s="54">
        <v>3.5898893249998594</v>
      </c>
      <c r="L487" s="56">
        <f t="shared" si="54"/>
        <v>8.5482917186394614E-2</v>
      </c>
    </row>
    <row r="488" spans="1:12" x14ac:dyDescent="0.2">
      <c r="A488" s="59">
        <f t="shared" si="51"/>
        <v>100</v>
      </c>
      <c r="B488" s="57" t="s">
        <v>743</v>
      </c>
      <c r="C488" s="57">
        <v>669.9</v>
      </c>
      <c r="D488" s="57"/>
      <c r="E488" s="57"/>
      <c r="F488" s="57">
        <f t="shared" si="48"/>
        <v>669.9</v>
      </c>
      <c r="G488" s="56">
        <f t="shared" si="52"/>
        <v>8.5555992623206189E-3</v>
      </c>
      <c r="H488" s="54">
        <f t="shared" si="50"/>
        <v>31.484605285339878</v>
      </c>
      <c r="I488" s="54">
        <f t="shared" si="49"/>
        <v>6.9266131627747729</v>
      </c>
      <c r="J488" s="54">
        <f t="shared" si="53"/>
        <v>15.742302642669939</v>
      </c>
      <c r="K488" s="54">
        <v>3.1114851323811692</v>
      </c>
      <c r="L488" s="56">
        <f t="shared" si="54"/>
        <v>8.5482917186394627E-2</v>
      </c>
    </row>
    <row r="489" spans="1:12" x14ac:dyDescent="0.2">
      <c r="A489" s="59">
        <f t="shared" si="51"/>
        <v>101</v>
      </c>
      <c r="B489" s="57" t="s">
        <v>744</v>
      </c>
      <c r="C489" s="57">
        <v>872.5</v>
      </c>
      <c r="D489" s="57"/>
      <c r="E489" s="57"/>
      <c r="F489" s="57">
        <f t="shared" si="48"/>
        <v>872.5</v>
      </c>
      <c r="G489" s="56">
        <f t="shared" si="52"/>
        <v>1.1143096516457292E-2</v>
      </c>
      <c r="H489" s="54">
        <f t="shared" si="50"/>
        <v>41.006595180562833</v>
      </c>
      <c r="I489" s="54">
        <f t="shared" si="49"/>
        <v>9.0214509397238238</v>
      </c>
      <c r="J489" s="54">
        <f t="shared" si="53"/>
        <v>20.503297590281417</v>
      </c>
      <c r="K489" s="54">
        <v>4.052501534561233</v>
      </c>
      <c r="L489" s="56">
        <f t="shared" si="54"/>
        <v>8.5482917186394627E-2</v>
      </c>
    </row>
    <row r="490" spans="1:12" x14ac:dyDescent="0.2">
      <c r="A490" s="59">
        <f t="shared" si="51"/>
        <v>102</v>
      </c>
      <c r="B490" s="57" t="s">
        <v>745</v>
      </c>
      <c r="C490" s="57">
        <v>416.2</v>
      </c>
      <c r="D490" s="57">
        <v>126.1</v>
      </c>
      <c r="E490" s="57"/>
      <c r="F490" s="57">
        <f t="shared" si="48"/>
        <v>542.29999999999995</v>
      </c>
      <c r="G490" s="56">
        <f t="shared" si="52"/>
        <v>6.9259613075928813E-3</v>
      </c>
      <c r="H490" s="54">
        <f t="shared" si="50"/>
        <v>25.487537611941804</v>
      </c>
      <c r="I490" s="54">
        <f t="shared" si="49"/>
        <v>5.6072582746271964</v>
      </c>
      <c r="J490" s="54">
        <f t="shared" si="53"/>
        <v>12.743768805970902</v>
      </c>
      <c r="K490" s="54">
        <v>1.9331245142514444</v>
      </c>
      <c r="L490" s="56">
        <f t="shared" si="54"/>
        <v>8.4402893613850921E-2</v>
      </c>
    </row>
    <row r="491" spans="1:12" x14ac:dyDescent="0.2">
      <c r="A491" s="59">
        <f t="shared" si="51"/>
        <v>103</v>
      </c>
      <c r="B491" s="91" t="s">
        <v>1418</v>
      </c>
      <c r="C491" s="33">
        <v>735.4</v>
      </c>
      <c r="D491" s="33"/>
      <c r="E491" s="33"/>
      <c r="F491" s="57">
        <f t="shared" si="48"/>
        <v>735.4</v>
      </c>
      <c r="G491" s="56">
        <f t="shared" si="52"/>
        <v>9.3921297171377562E-3</v>
      </c>
      <c r="H491" s="54">
        <f t="shared" si="50"/>
        <v>34.563037359066946</v>
      </c>
      <c r="I491" s="54">
        <f t="shared" si="49"/>
        <v>7.6038682189947284</v>
      </c>
      <c r="J491" s="54">
        <f t="shared" si="53"/>
        <v>17.281518679533473</v>
      </c>
      <c r="K491" s="54">
        <v>3.4157130412794623</v>
      </c>
      <c r="L491" s="56">
        <f t="shared" si="54"/>
        <v>8.5482917186394627E-2</v>
      </c>
    </row>
    <row r="492" spans="1:12" x14ac:dyDescent="0.2">
      <c r="A492" s="59">
        <f t="shared" si="51"/>
        <v>104</v>
      </c>
      <c r="B492" s="57" t="s">
        <v>746</v>
      </c>
      <c r="C492" s="57">
        <v>767.4</v>
      </c>
      <c r="D492" s="57">
        <v>16.7</v>
      </c>
      <c r="E492" s="57"/>
      <c r="F492" s="57">
        <f t="shared" si="48"/>
        <v>784.1</v>
      </c>
      <c r="G492" s="56">
        <f t="shared" si="52"/>
        <v>1.0014099688887293E-2</v>
      </c>
      <c r="H492" s="54">
        <f t="shared" si="50"/>
        <v>36.851886855105235</v>
      </c>
      <c r="I492" s="54">
        <f t="shared" si="49"/>
        <v>8.1074151081231509</v>
      </c>
      <c r="J492" s="54">
        <f t="shared" si="53"/>
        <v>18.425943427552617</v>
      </c>
      <c r="K492" s="54">
        <v>3.5643434700542005</v>
      </c>
      <c r="L492" s="56">
        <f t="shared" si="54"/>
        <v>8.5383992935639849E-2</v>
      </c>
    </row>
    <row r="493" spans="1:12" x14ac:dyDescent="0.2">
      <c r="A493" s="59">
        <f t="shared" si="51"/>
        <v>105</v>
      </c>
      <c r="B493" s="57" t="s">
        <v>747</v>
      </c>
      <c r="C493" s="57">
        <v>495.5</v>
      </c>
      <c r="D493" s="57"/>
      <c r="E493" s="57"/>
      <c r="F493" s="57">
        <f t="shared" si="48"/>
        <v>495.5</v>
      </c>
      <c r="G493" s="56">
        <f t="shared" si="52"/>
        <v>6.3282571047617057E-3</v>
      </c>
      <c r="H493" s="54">
        <f t="shared" si="50"/>
        <v>23.287986145523078</v>
      </c>
      <c r="I493" s="54">
        <f t="shared" si="49"/>
        <v>5.1233569520150768</v>
      </c>
      <c r="J493" s="54">
        <f t="shared" si="53"/>
        <v>11.643993072761539</v>
      </c>
      <c r="K493" s="54">
        <v>2.3014492955588435</v>
      </c>
      <c r="L493" s="56">
        <f t="shared" si="54"/>
        <v>8.5482917186394641E-2</v>
      </c>
    </row>
    <row r="494" spans="1:12" x14ac:dyDescent="0.2">
      <c r="A494" s="59">
        <f t="shared" si="51"/>
        <v>106</v>
      </c>
      <c r="B494" s="57" t="s">
        <v>748</v>
      </c>
      <c r="C494" s="57">
        <v>534.20000000000005</v>
      </c>
      <c r="D494" s="57">
        <v>22.3</v>
      </c>
      <c r="E494" s="57"/>
      <c r="F494" s="57">
        <f t="shared" si="48"/>
        <v>556.5</v>
      </c>
      <c r="G494" s="56">
        <f t="shared" si="52"/>
        <v>7.1073160016143066E-3</v>
      </c>
      <c r="H494" s="54">
        <f t="shared" si="50"/>
        <v>26.15492288594065</v>
      </c>
      <c r="I494" s="54">
        <f t="shared" si="49"/>
        <v>5.7540830349069427</v>
      </c>
      <c r="J494" s="54">
        <f t="shared" si="53"/>
        <v>13.077461442970325</v>
      </c>
      <c r="K494" s="54">
        <v>2.4811992203582935</v>
      </c>
      <c r="L494" s="56">
        <f t="shared" si="54"/>
        <v>8.529679529950801E-2</v>
      </c>
    </row>
    <row r="495" spans="1:12" x14ac:dyDescent="0.2">
      <c r="A495" s="59">
        <f t="shared" si="51"/>
        <v>107</v>
      </c>
      <c r="B495" s="57" t="s">
        <v>749</v>
      </c>
      <c r="C495" s="57">
        <v>758</v>
      </c>
      <c r="D495" s="57"/>
      <c r="E495" s="57"/>
      <c r="F495" s="57">
        <f t="shared" si="48"/>
        <v>758</v>
      </c>
      <c r="G495" s="56">
        <f t="shared" si="52"/>
        <v>9.6807646526929827E-3</v>
      </c>
      <c r="H495" s="54">
        <f t="shared" si="50"/>
        <v>35.625213921910174</v>
      </c>
      <c r="I495" s="54">
        <f t="shared" si="49"/>
        <v>7.8375470628202386</v>
      </c>
      <c r="J495" s="54">
        <f t="shared" si="53"/>
        <v>17.812606960955087</v>
      </c>
      <c r="K495" s="54">
        <v>3.5206832816016216</v>
      </c>
      <c r="L495" s="56">
        <f t="shared" si="54"/>
        <v>8.5482917186394627E-2</v>
      </c>
    </row>
    <row r="496" spans="1:12" x14ac:dyDescent="0.2">
      <c r="A496" s="59">
        <f t="shared" si="51"/>
        <v>108</v>
      </c>
      <c r="B496" s="57" t="s">
        <v>750</v>
      </c>
      <c r="C496" s="57">
        <v>463.8</v>
      </c>
      <c r="D496" s="57">
        <v>43.7</v>
      </c>
      <c r="E496" s="57"/>
      <c r="F496" s="57">
        <f t="shared" si="48"/>
        <v>507.5</v>
      </c>
      <c r="G496" s="56">
        <f t="shared" si="52"/>
        <v>6.4815145926671348E-3</v>
      </c>
      <c r="H496" s="54">
        <f t="shared" si="50"/>
        <v>23.851973701015055</v>
      </c>
      <c r="I496" s="54">
        <f t="shared" si="49"/>
        <v>5.2474342142233121</v>
      </c>
      <c r="J496" s="54">
        <f t="shared" si="53"/>
        <v>11.925986850507527</v>
      </c>
      <c r="K496" s="54">
        <v>2.1542122770538681</v>
      </c>
      <c r="L496" s="56">
        <f t="shared" si="54"/>
        <v>8.5082969542462583E-2</v>
      </c>
    </row>
    <row r="497" spans="1:12" x14ac:dyDescent="0.2">
      <c r="A497" s="59">
        <f t="shared" si="51"/>
        <v>109</v>
      </c>
      <c r="B497" s="57" t="s">
        <v>751</v>
      </c>
      <c r="C497" s="57">
        <v>564</v>
      </c>
      <c r="D497" s="57"/>
      <c r="E497" s="57"/>
      <c r="F497" s="57">
        <f t="shared" si="48"/>
        <v>564</v>
      </c>
      <c r="G497" s="56">
        <f t="shared" si="52"/>
        <v>7.2031019315552001E-3</v>
      </c>
      <c r="H497" s="54">
        <f t="shared" si="50"/>
        <v>26.507415108123137</v>
      </c>
      <c r="I497" s="54">
        <f t="shared" si="49"/>
        <v>5.8316313237870903</v>
      </c>
      <c r="J497" s="54">
        <f t="shared" si="53"/>
        <v>13.253707554061569</v>
      </c>
      <c r="K497" s="54">
        <v>2.6196113071547686</v>
      </c>
      <c r="L497" s="56">
        <f t="shared" si="54"/>
        <v>8.5482917186394627E-2</v>
      </c>
    </row>
    <row r="498" spans="1:12" x14ac:dyDescent="0.2">
      <c r="A498" s="59">
        <f t="shared" si="51"/>
        <v>110</v>
      </c>
      <c r="B498" s="57" t="s">
        <v>752</v>
      </c>
      <c r="C498" s="57">
        <v>832.2</v>
      </c>
      <c r="D498" s="57">
        <v>47.7</v>
      </c>
      <c r="E498" s="57"/>
      <c r="F498" s="57">
        <f t="shared" si="48"/>
        <v>879.90000000000009</v>
      </c>
      <c r="G498" s="56">
        <f t="shared" si="52"/>
        <v>1.1237605300665641E-2</v>
      </c>
      <c r="H498" s="54">
        <f t="shared" si="50"/>
        <v>41.354387506449562</v>
      </c>
      <c r="I498" s="54">
        <f t="shared" si="49"/>
        <v>9.0979652514189038</v>
      </c>
      <c r="J498" s="54">
        <f t="shared" si="53"/>
        <v>20.677193753224781</v>
      </c>
      <c r="K498" s="54">
        <v>3.8653200883230463</v>
      </c>
      <c r="L498" s="56">
        <f t="shared" si="54"/>
        <v>8.5231124672594943E-2</v>
      </c>
    </row>
    <row r="499" spans="1:12" x14ac:dyDescent="0.2">
      <c r="A499" s="59">
        <f t="shared" si="51"/>
        <v>111</v>
      </c>
      <c r="B499" s="57" t="s">
        <v>753</v>
      </c>
      <c r="C499" s="57">
        <v>751.4</v>
      </c>
      <c r="D499" s="57"/>
      <c r="E499" s="57"/>
      <c r="F499" s="57">
        <f t="shared" si="48"/>
        <v>751.4</v>
      </c>
      <c r="G499" s="56">
        <f t="shared" si="52"/>
        <v>9.5964730343449951E-3</v>
      </c>
      <c r="H499" s="54">
        <f t="shared" si="50"/>
        <v>35.31502076638958</v>
      </c>
      <c r="I499" s="54">
        <f t="shared" si="49"/>
        <v>7.7693045686057074</v>
      </c>
      <c r="J499" s="54">
        <f t="shared" si="53"/>
        <v>17.65751038319479</v>
      </c>
      <c r="K499" s="54">
        <v>3.4900282556668314</v>
      </c>
      <c r="L499" s="56">
        <f t="shared" si="54"/>
        <v>8.54829171863946E-2</v>
      </c>
    </row>
    <row r="500" spans="1:12" x14ac:dyDescent="0.2">
      <c r="A500" s="59">
        <f t="shared" si="51"/>
        <v>112</v>
      </c>
      <c r="B500" s="57" t="s">
        <v>754</v>
      </c>
      <c r="C500" s="57">
        <v>568.4</v>
      </c>
      <c r="D500" s="57"/>
      <c r="E500" s="57"/>
      <c r="F500" s="57">
        <f t="shared" si="48"/>
        <v>568.4</v>
      </c>
      <c r="G500" s="56">
        <f t="shared" si="52"/>
        <v>7.2592963437871907E-3</v>
      </c>
      <c r="H500" s="54">
        <f t="shared" si="50"/>
        <v>26.714210545136861</v>
      </c>
      <c r="I500" s="54">
        <f t="shared" si="49"/>
        <v>5.8771263199301096</v>
      </c>
      <c r="J500" s="54">
        <f t="shared" si="53"/>
        <v>13.357105272568431</v>
      </c>
      <c r="K500" s="54">
        <v>2.6400479911112953</v>
      </c>
      <c r="L500" s="56">
        <f t="shared" si="54"/>
        <v>8.5482917186394614E-2</v>
      </c>
    </row>
    <row r="501" spans="1:12" x14ac:dyDescent="0.2">
      <c r="A501" s="59">
        <f t="shared" si="51"/>
        <v>113</v>
      </c>
      <c r="B501" s="57" t="s">
        <v>755</v>
      </c>
      <c r="C501" s="57">
        <v>678.1</v>
      </c>
      <c r="D501" s="57">
        <v>31.4</v>
      </c>
      <c r="E501" s="57"/>
      <c r="F501" s="57">
        <f t="shared" si="48"/>
        <v>709.5</v>
      </c>
      <c r="G501" s="56">
        <f t="shared" si="52"/>
        <v>9.061348972408536E-3</v>
      </c>
      <c r="H501" s="54">
        <f t="shared" si="50"/>
        <v>33.345764218463415</v>
      </c>
      <c r="I501" s="54">
        <f t="shared" si="49"/>
        <v>7.3360681280619513</v>
      </c>
      <c r="J501" s="54">
        <f t="shared" si="53"/>
        <v>16.672882109231708</v>
      </c>
      <c r="K501" s="54">
        <v>3.149571679754696</v>
      </c>
      <c r="L501" s="56">
        <f t="shared" si="54"/>
        <v>8.5277358894308347E-2</v>
      </c>
    </row>
    <row r="502" spans="1:12" x14ac:dyDescent="0.2">
      <c r="A502" s="59">
        <f t="shared" si="51"/>
        <v>114</v>
      </c>
      <c r="B502" s="57" t="s">
        <v>756</v>
      </c>
      <c r="C502" s="57">
        <v>726.3</v>
      </c>
      <c r="D502" s="57"/>
      <c r="E502" s="57"/>
      <c r="F502" s="57">
        <f t="shared" si="48"/>
        <v>726.3</v>
      </c>
      <c r="G502" s="56">
        <f t="shared" si="52"/>
        <v>9.2759094554761383E-3</v>
      </c>
      <c r="H502" s="54">
        <f t="shared" si="50"/>
        <v>34.135346796152191</v>
      </c>
      <c r="I502" s="54">
        <f t="shared" si="49"/>
        <v>7.5097762951534826</v>
      </c>
      <c r="J502" s="54">
        <f t="shared" si="53"/>
        <v>17.067673398076096</v>
      </c>
      <c r="K502" s="54">
        <v>3.3734462630966457</v>
      </c>
      <c r="L502" s="56">
        <f t="shared" si="54"/>
        <v>8.5482917186394641E-2</v>
      </c>
    </row>
    <row r="503" spans="1:12" x14ac:dyDescent="0.2">
      <c r="A503" s="59">
        <f t="shared" si="51"/>
        <v>115</v>
      </c>
      <c r="B503" s="57" t="s">
        <v>757</v>
      </c>
      <c r="C503" s="57">
        <v>407.5</v>
      </c>
      <c r="D503" s="57"/>
      <c r="E503" s="57"/>
      <c r="F503" s="57">
        <f t="shared" si="48"/>
        <v>407.5</v>
      </c>
      <c r="G503" s="56">
        <f t="shared" si="52"/>
        <v>5.2043688601218869E-3</v>
      </c>
      <c r="H503" s="54">
        <f t="shared" si="50"/>
        <v>19.152077405248544</v>
      </c>
      <c r="I503" s="54">
        <f t="shared" si="49"/>
        <v>4.2134570291546796</v>
      </c>
      <c r="J503" s="54">
        <f t="shared" si="53"/>
        <v>9.5760387026242721</v>
      </c>
      <c r="K503" s="54">
        <v>1.8927156164283125</v>
      </c>
      <c r="L503" s="56">
        <f t="shared" si="54"/>
        <v>8.5482917186394627E-2</v>
      </c>
    </row>
    <row r="504" spans="1:12" x14ac:dyDescent="0.2">
      <c r="A504" s="59">
        <f t="shared" si="51"/>
        <v>116</v>
      </c>
      <c r="B504" s="57" t="s">
        <v>758</v>
      </c>
      <c r="C504" s="57">
        <v>659.3</v>
      </c>
      <c r="D504" s="57"/>
      <c r="E504" s="57"/>
      <c r="F504" s="57">
        <f t="shared" si="48"/>
        <v>659.3</v>
      </c>
      <c r="G504" s="56">
        <f t="shared" si="52"/>
        <v>8.4202218146708207E-3</v>
      </c>
      <c r="H504" s="54">
        <f t="shared" si="50"/>
        <v>30.986416277988621</v>
      </c>
      <c r="I504" s="54">
        <f t="shared" si="49"/>
        <v>6.8170115811574963</v>
      </c>
      <c r="J504" s="54">
        <f t="shared" si="53"/>
        <v>15.49320813899431</v>
      </c>
      <c r="K504" s="54">
        <v>3.0622513028495368</v>
      </c>
      <c r="L504" s="56">
        <f t="shared" si="54"/>
        <v>8.5482917186394627E-2</v>
      </c>
    </row>
    <row r="505" spans="1:12" x14ac:dyDescent="0.2">
      <c r="A505" s="59">
        <f t="shared" si="51"/>
        <v>117</v>
      </c>
      <c r="B505" s="57" t="s">
        <v>759</v>
      </c>
      <c r="C505" s="57">
        <v>2185</v>
      </c>
      <c r="D505" s="57"/>
      <c r="E505" s="57"/>
      <c r="F505" s="57">
        <f t="shared" si="48"/>
        <v>2185</v>
      </c>
      <c r="G505" s="56">
        <f t="shared" si="52"/>
        <v>2.7905634256113674E-2</v>
      </c>
      <c r="H505" s="54">
        <f t="shared" si="50"/>
        <v>102.69273406249832</v>
      </c>
      <c r="I505" s="54">
        <f t="shared" si="49"/>
        <v>22.59240149374963</v>
      </c>
      <c r="J505" s="54">
        <f t="shared" si="53"/>
        <v>51.346367031249159</v>
      </c>
      <c r="K505" s="54">
        <v>10.148671464775122</v>
      </c>
      <c r="L505" s="56">
        <f t="shared" si="54"/>
        <v>8.5482917186394614E-2</v>
      </c>
    </row>
    <row r="506" spans="1:12" x14ac:dyDescent="0.2">
      <c r="A506" s="59">
        <f t="shared" si="51"/>
        <v>118</v>
      </c>
      <c r="B506" s="57" t="s">
        <v>760</v>
      </c>
      <c r="C506" s="57">
        <v>880.1</v>
      </c>
      <c r="D506" s="57">
        <v>63.6</v>
      </c>
      <c r="E506" s="57">
        <v>117.1</v>
      </c>
      <c r="F506" s="57">
        <f t="shared" si="48"/>
        <v>1060.8</v>
      </c>
      <c r="G506" s="56">
        <f t="shared" si="52"/>
        <v>1.3547961930839993E-2</v>
      </c>
      <c r="H506" s="54">
        <f t="shared" si="50"/>
        <v>49.856499905491169</v>
      </c>
      <c r="I506" s="54">
        <f t="shared" si="49"/>
        <v>10.968429979208057</v>
      </c>
      <c r="J506" s="54">
        <f t="shared" si="53"/>
        <v>24.928249952745585</v>
      </c>
      <c r="K506" s="54">
        <v>4.0878012613952333</v>
      </c>
      <c r="L506" s="56">
        <f t="shared" si="54"/>
        <v>8.469172426361242E-2</v>
      </c>
    </row>
    <row r="507" spans="1:12" x14ac:dyDescent="0.2">
      <c r="A507" s="59">
        <f t="shared" si="51"/>
        <v>119</v>
      </c>
      <c r="B507" s="57" t="s">
        <v>761</v>
      </c>
      <c r="C507" s="57">
        <v>673.6</v>
      </c>
      <c r="D507" s="57"/>
      <c r="E507" s="57"/>
      <c r="F507" s="57">
        <f t="shared" si="48"/>
        <v>673.6</v>
      </c>
      <c r="G507" s="56">
        <f t="shared" si="52"/>
        <v>8.6028536544247927E-3</v>
      </c>
      <c r="H507" s="54">
        <f t="shared" si="50"/>
        <v>31.658501448283236</v>
      </c>
      <c r="I507" s="54">
        <f t="shared" si="49"/>
        <v>6.964870318622312</v>
      </c>
      <c r="J507" s="54">
        <f t="shared" si="53"/>
        <v>15.829250724141618</v>
      </c>
      <c r="K507" s="54">
        <v>3.1286705257082481</v>
      </c>
      <c r="L507" s="56">
        <f t="shared" si="54"/>
        <v>8.5482917186394614E-2</v>
      </c>
    </row>
    <row r="508" spans="1:12" x14ac:dyDescent="0.2">
      <c r="A508" s="59">
        <f t="shared" si="51"/>
        <v>120</v>
      </c>
      <c r="B508" s="57" t="s">
        <v>762</v>
      </c>
      <c r="C508" s="57">
        <v>511.5</v>
      </c>
      <c r="D508" s="57"/>
      <c r="E508" s="57"/>
      <c r="F508" s="57">
        <f t="shared" si="48"/>
        <v>511.5</v>
      </c>
      <c r="G508" s="56">
        <f t="shared" si="52"/>
        <v>6.5326004219689454E-3</v>
      </c>
      <c r="H508" s="54">
        <f t="shared" si="50"/>
        <v>24.039969552845719</v>
      </c>
      <c r="I508" s="54">
        <f t="shared" si="49"/>
        <v>5.2887933016260584</v>
      </c>
      <c r="J508" s="54">
        <f t="shared" si="53"/>
        <v>12.019984776422859</v>
      </c>
      <c r="K508" s="54">
        <v>2.3757645099462126</v>
      </c>
      <c r="L508" s="56">
        <f t="shared" si="54"/>
        <v>8.5482917186394627E-2</v>
      </c>
    </row>
    <row r="509" spans="1:12" x14ac:dyDescent="0.2">
      <c r="A509" s="59">
        <f t="shared" si="51"/>
        <v>121</v>
      </c>
      <c r="B509" s="57" t="s">
        <v>763</v>
      </c>
      <c r="C509" s="57">
        <v>541.65</v>
      </c>
      <c r="D509" s="57"/>
      <c r="E509" s="57">
        <v>87.1</v>
      </c>
      <c r="F509" s="57">
        <f t="shared" si="48"/>
        <v>628.75</v>
      </c>
      <c r="G509" s="56">
        <f t="shared" si="52"/>
        <v>8.0300537933782491E-3</v>
      </c>
      <c r="H509" s="54">
        <f t="shared" si="50"/>
        <v>29.550597959631958</v>
      </c>
      <c r="I509" s="54">
        <f t="shared" si="49"/>
        <v>6.5011315511190304</v>
      </c>
      <c r="J509" s="54">
        <f t="shared" si="53"/>
        <v>14.775298979815979</v>
      </c>
      <c r="K509" s="54">
        <v>2.5158022420574118</v>
      </c>
      <c r="L509" s="56">
        <f t="shared" si="54"/>
        <v>8.483949221888569E-2</v>
      </c>
    </row>
    <row r="510" spans="1:12" x14ac:dyDescent="0.2">
      <c r="A510" s="59">
        <f t="shared" si="51"/>
        <v>122</v>
      </c>
      <c r="B510" s="57" t="s">
        <v>764</v>
      </c>
      <c r="C510" s="57">
        <v>341.1</v>
      </c>
      <c r="D510" s="57"/>
      <c r="E510" s="57"/>
      <c r="F510" s="57">
        <f t="shared" si="48"/>
        <v>341.1</v>
      </c>
      <c r="G510" s="56">
        <f t="shared" si="52"/>
        <v>4.3563440937118419E-3</v>
      </c>
      <c r="H510" s="54">
        <f t="shared" si="50"/>
        <v>16.031346264859579</v>
      </c>
      <c r="I510" s="54">
        <f t="shared" si="49"/>
        <v>3.5268961782691073</v>
      </c>
      <c r="J510" s="54">
        <f t="shared" si="53"/>
        <v>8.0156731324297894</v>
      </c>
      <c r="K510" s="54">
        <v>1.5843074767207297</v>
      </c>
      <c r="L510" s="56">
        <f t="shared" si="54"/>
        <v>8.5482917186394627E-2</v>
      </c>
    </row>
    <row r="511" spans="1:12" x14ac:dyDescent="0.2">
      <c r="A511" s="59">
        <f t="shared" si="51"/>
        <v>123</v>
      </c>
      <c r="B511" s="57" t="s">
        <v>765</v>
      </c>
      <c r="C511" s="57">
        <v>134.1</v>
      </c>
      <c r="D511" s="57"/>
      <c r="E511" s="57"/>
      <c r="F511" s="57">
        <f t="shared" si="48"/>
        <v>134.1</v>
      </c>
      <c r="G511" s="56">
        <f t="shared" si="52"/>
        <v>1.7126524273431778E-3</v>
      </c>
      <c r="H511" s="54">
        <f t="shared" si="50"/>
        <v>6.3025609326228942</v>
      </c>
      <c r="I511" s="54">
        <f t="shared" si="49"/>
        <v>1.3865634051770368</v>
      </c>
      <c r="J511" s="54">
        <f t="shared" si="53"/>
        <v>3.1512804663114471</v>
      </c>
      <c r="K511" s="54">
        <v>0.62285439058413905</v>
      </c>
      <c r="L511" s="56">
        <f t="shared" si="54"/>
        <v>8.5482917186394614E-2</v>
      </c>
    </row>
    <row r="512" spans="1:12" x14ac:dyDescent="0.2">
      <c r="A512" s="59">
        <f t="shared" si="51"/>
        <v>124</v>
      </c>
      <c r="B512" s="57" t="s">
        <v>766</v>
      </c>
      <c r="C512" s="57">
        <v>1501.3</v>
      </c>
      <c r="D512" s="57"/>
      <c r="E512" s="57"/>
      <c r="F512" s="57">
        <f t="shared" ref="F512:F572" si="55">C512+D512+E512</f>
        <v>1501.3</v>
      </c>
      <c r="G512" s="56">
        <f t="shared" si="52"/>
        <v>1.9173788882701812E-2</v>
      </c>
      <c r="H512" s="54">
        <f t="shared" si="50"/>
        <v>70.559543088342664</v>
      </c>
      <c r="I512" s="54">
        <f t="shared" si="49"/>
        <v>15.523099479435386</v>
      </c>
      <c r="J512" s="54">
        <f t="shared" si="53"/>
        <v>35.279771544171332</v>
      </c>
      <c r="K512" s="54">
        <v>6.9730894599848465</v>
      </c>
      <c r="L512" s="56">
        <f t="shared" si="54"/>
        <v>8.5482917186394614E-2</v>
      </c>
    </row>
    <row r="513" spans="1:12" x14ac:dyDescent="0.2">
      <c r="A513" s="59">
        <f t="shared" si="51"/>
        <v>125</v>
      </c>
      <c r="B513" s="57" t="s">
        <v>767</v>
      </c>
      <c r="C513" s="57">
        <v>558.79999999999995</v>
      </c>
      <c r="D513" s="57"/>
      <c r="E513" s="57"/>
      <c r="F513" s="57">
        <f t="shared" si="55"/>
        <v>558.79999999999995</v>
      </c>
      <c r="G513" s="56">
        <f t="shared" si="52"/>
        <v>7.1366903534628469E-3</v>
      </c>
      <c r="H513" s="54">
        <f t="shared" si="50"/>
        <v>26.263020500743277</v>
      </c>
      <c r="I513" s="54">
        <f t="shared" ref="I513:I573" si="56">H513*0.22</f>
        <v>5.7778645101635213</v>
      </c>
      <c r="J513" s="54">
        <f t="shared" si="53"/>
        <v>13.131510250371639</v>
      </c>
      <c r="K513" s="54">
        <v>2.595458862478873</v>
      </c>
      <c r="L513" s="56">
        <f t="shared" si="54"/>
        <v>8.5482917186394614E-2</v>
      </c>
    </row>
    <row r="514" spans="1:12" x14ac:dyDescent="0.2">
      <c r="A514" s="59">
        <f t="shared" si="51"/>
        <v>126</v>
      </c>
      <c r="B514" s="57" t="s">
        <v>768</v>
      </c>
      <c r="C514" s="57">
        <v>518.79999999999995</v>
      </c>
      <c r="D514" s="57">
        <v>32.700000000000003</v>
      </c>
      <c r="E514" s="57"/>
      <c r="F514" s="57">
        <f t="shared" si="55"/>
        <v>551.5</v>
      </c>
      <c r="G514" s="56">
        <f t="shared" si="52"/>
        <v>7.0434587149870442E-3</v>
      </c>
      <c r="H514" s="54">
        <f t="shared" si="50"/>
        <v>25.919928071152324</v>
      </c>
      <c r="I514" s="54">
        <f t="shared" si="56"/>
        <v>5.7023841756535116</v>
      </c>
      <c r="J514" s="54">
        <f t="shared" si="53"/>
        <v>12.959964035576162</v>
      </c>
      <c r="K514" s="54">
        <v>2.4096708265104501</v>
      </c>
      <c r="L514" s="56">
        <f t="shared" si="54"/>
        <v>8.5207519689741523E-2</v>
      </c>
    </row>
    <row r="515" spans="1:12" x14ac:dyDescent="0.2">
      <c r="A515" s="59">
        <f t="shared" si="51"/>
        <v>127</v>
      </c>
      <c r="B515" s="57" t="s">
        <v>769</v>
      </c>
      <c r="C515" s="57">
        <v>366.5</v>
      </c>
      <c r="D515" s="57"/>
      <c r="E515" s="57"/>
      <c r="F515" s="57">
        <f t="shared" si="55"/>
        <v>366.5</v>
      </c>
      <c r="G515" s="56">
        <f t="shared" si="52"/>
        <v>4.6807391097783346E-3</v>
      </c>
      <c r="H515" s="54">
        <f t="shared" si="50"/>
        <v>17.22511992398427</v>
      </c>
      <c r="I515" s="54">
        <f t="shared" si="56"/>
        <v>3.7895263832765393</v>
      </c>
      <c r="J515" s="54">
        <f t="shared" si="53"/>
        <v>8.6125599619921349</v>
      </c>
      <c r="K515" s="54">
        <v>1.7022828795606784</v>
      </c>
      <c r="L515" s="56">
        <f t="shared" si="54"/>
        <v>8.54829171863946E-2</v>
      </c>
    </row>
    <row r="516" spans="1:12" x14ac:dyDescent="0.2">
      <c r="A516" s="59">
        <f t="shared" si="51"/>
        <v>128</v>
      </c>
      <c r="B516" s="57" t="s">
        <v>770</v>
      </c>
      <c r="C516" s="57">
        <v>485.9</v>
      </c>
      <c r="D516" s="57"/>
      <c r="E516" s="57"/>
      <c r="F516" s="57">
        <f t="shared" si="55"/>
        <v>485.9</v>
      </c>
      <c r="G516" s="56">
        <f t="shared" si="52"/>
        <v>6.205651114437361E-3</v>
      </c>
      <c r="H516" s="54">
        <f t="shared" si="50"/>
        <v>22.83679610112949</v>
      </c>
      <c r="I516" s="54">
        <f t="shared" si="56"/>
        <v>5.0240951422484876</v>
      </c>
      <c r="J516" s="54">
        <f t="shared" si="53"/>
        <v>11.418398050564745</v>
      </c>
      <c r="K516" s="54">
        <v>2.2568601669264217</v>
      </c>
      <c r="L516" s="56">
        <f t="shared" si="54"/>
        <v>8.5482917186394627E-2</v>
      </c>
    </row>
    <row r="517" spans="1:12" x14ac:dyDescent="0.2">
      <c r="A517" s="59">
        <f t="shared" si="51"/>
        <v>129</v>
      </c>
      <c r="B517" s="57" t="s">
        <v>771</v>
      </c>
      <c r="C517" s="57">
        <v>302.89999999999998</v>
      </c>
      <c r="D517" s="57"/>
      <c r="E517" s="57"/>
      <c r="F517" s="57">
        <f t="shared" si="55"/>
        <v>302.89999999999998</v>
      </c>
      <c r="G517" s="56">
        <f t="shared" si="52"/>
        <v>3.8684744238795567E-3</v>
      </c>
      <c r="H517" s="54">
        <f t="shared" ref="H517:H580" si="57">G517*3680</f>
        <v>14.235985879876768</v>
      </c>
      <c r="I517" s="54">
        <f t="shared" si="56"/>
        <v>3.1319168935728889</v>
      </c>
      <c r="J517" s="54">
        <f t="shared" si="53"/>
        <v>7.1179929399383841</v>
      </c>
      <c r="K517" s="54">
        <v>1.4068799023708853</v>
      </c>
      <c r="L517" s="56">
        <f t="shared" si="54"/>
        <v>8.5482917186394614E-2</v>
      </c>
    </row>
    <row r="518" spans="1:12" x14ac:dyDescent="0.2">
      <c r="A518" s="59">
        <f t="shared" ref="A518:A581" si="58">1+A517</f>
        <v>130</v>
      </c>
      <c r="B518" s="57" t="s">
        <v>772</v>
      </c>
      <c r="C518" s="57">
        <v>376.1</v>
      </c>
      <c r="D518" s="57"/>
      <c r="E518" s="57"/>
      <c r="F518" s="57">
        <f t="shared" si="55"/>
        <v>376.1</v>
      </c>
      <c r="G518" s="56">
        <f t="shared" ref="G518:G581" si="59">3/$F$718*F518</f>
        <v>4.8033451001026793E-3</v>
      </c>
      <c r="H518" s="54">
        <f t="shared" si="57"/>
        <v>17.676309968377861</v>
      </c>
      <c r="I518" s="54">
        <f t="shared" si="56"/>
        <v>3.8887881930431294</v>
      </c>
      <c r="J518" s="54">
        <f t="shared" ref="J518:J581" si="60">H518*0.5</f>
        <v>8.8381549841889306</v>
      </c>
      <c r="K518" s="54">
        <v>1.7468720081931</v>
      </c>
      <c r="L518" s="56">
        <f t="shared" ref="L518:L581" si="61">(H518+I518+J518+K518)/F518</f>
        <v>8.5482917186394641E-2</v>
      </c>
    </row>
    <row r="519" spans="1:12" x14ac:dyDescent="0.2">
      <c r="A519" s="59">
        <f t="shared" si="58"/>
        <v>131</v>
      </c>
      <c r="B519" s="57" t="s">
        <v>773</v>
      </c>
      <c r="C519" s="57">
        <v>381.2</v>
      </c>
      <c r="D519" s="57"/>
      <c r="E519" s="57"/>
      <c r="F519" s="57">
        <f t="shared" si="55"/>
        <v>381.2</v>
      </c>
      <c r="G519" s="56">
        <f t="shared" si="59"/>
        <v>4.8684795324624866E-3</v>
      </c>
      <c r="H519" s="54">
        <f t="shared" si="57"/>
        <v>17.916004679461953</v>
      </c>
      <c r="I519" s="54">
        <f t="shared" si="56"/>
        <v>3.9415210294816294</v>
      </c>
      <c r="J519" s="54">
        <f t="shared" si="60"/>
        <v>8.9580023397309763</v>
      </c>
      <c r="K519" s="54">
        <v>1.7705599827790739</v>
      </c>
      <c r="L519" s="56">
        <f t="shared" si="61"/>
        <v>8.5482917186394641E-2</v>
      </c>
    </row>
    <row r="520" spans="1:12" x14ac:dyDescent="0.2">
      <c r="A520" s="59">
        <f t="shared" si="58"/>
        <v>132</v>
      </c>
      <c r="B520" s="57" t="s">
        <v>774</v>
      </c>
      <c r="C520" s="57">
        <v>323.89999999999998</v>
      </c>
      <c r="D520" s="57"/>
      <c r="E520" s="57"/>
      <c r="F520" s="57">
        <f t="shared" si="55"/>
        <v>323.89999999999998</v>
      </c>
      <c r="G520" s="56">
        <f t="shared" si="59"/>
        <v>4.1366750277140587E-3</v>
      </c>
      <c r="H520" s="54">
        <f t="shared" si="57"/>
        <v>15.222964101987737</v>
      </c>
      <c r="I520" s="54">
        <f t="shared" si="56"/>
        <v>3.3490521024373021</v>
      </c>
      <c r="J520" s="54">
        <f t="shared" si="60"/>
        <v>7.6114820509938683</v>
      </c>
      <c r="K520" s="54">
        <v>1.5044186212543074</v>
      </c>
      <c r="L520" s="56">
        <f t="shared" si="61"/>
        <v>8.5482917186394614E-2</v>
      </c>
    </row>
    <row r="521" spans="1:12" x14ac:dyDescent="0.2">
      <c r="A521" s="59">
        <f t="shared" si="58"/>
        <v>133</v>
      </c>
      <c r="B521" s="57" t="s">
        <v>775</v>
      </c>
      <c r="C521" s="57">
        <v>465.1</v>
      </c>
      <c r="D521" s="57"/>
      <c r="E521" s="57"/>
      <c r="F521" s="57">
        <f t="shared" si="55"/>
        <v>465.1</v>
      </c>
      <c r="G521" s="56">
        <f t="shared" si="59"/>
        <v>5.9400048020679498E-3</v>
      </c>
      <c r="H521" s="54">
        <f t="shared" si="57"/>
        <v>21.859217671610054</v>
      </c>
      <c r="I521" s="54">
        <f t="shared" si="56"/>
        <v>4.8090278877542119</v>
      </c>
      <c r="J521" s="54">
        <f t="shared" si="60"/>
        <v>10.929608835805027</v>
      </c>
      <c r="K521" s="54">
        <v>2.1602503882228419</v>
      </c>
      <c r="L521" s="56">
        <f t="shared" si="61"/>
        <v>8.5482917186394614E-2</v>
      </c>
    </row>
    <row r="522" spans="1:12" x14ac:dyDescent="0.2">
      <c r="A522" s="59">
        <f t="shared" si="58"/>
        <v>134</v>
      </c>
      <c r="B522" s="57" t="s">
        <v>776</v>
      </c>
      <c r="C522" s="57">
        <v>806.2</v>
      </c>
      <c r="D522" s="57"/>
      <c r="E522" s="57"/>
      <c r="F522" s="57">
        <f t="shared" si="55"/>
        <v>806.2</v>
      </c>
      <c r="G522" s="56">
        <f t="shared" si="59"/>
        <v>1.0296348895779793E-2</v>
      </c>
      <c r="H522" s="54">
        <f t="shared" si="57"/>
        <v>37.89056393646964</v>
      </c>
      <c r="I522" s="54">
        <f t="shared" si="56"/>
        <v>8.3359240660233205</v>
      </c>
      <c r="J522" s="54">
        <f t="shared" si="60"/>
        <v>18.94528196823482</v>
      </c>
      <c r="K522" s="54">
        <v>3.7445578649435713</v>
      </c>
      <c r="L522" s="56">
        <f t="shared" si="61"/>
        <v>8.5482917186394627E-2</v>
      </c>
    </row>
    <row r="523" spans="1:12" x14ac:dyDescent="0.2">
      <c r="A523" s="59">
        <f t="shared" si="58"/>
        <v>135</v>
      </c>
      <c r="B523" s="57" t="s">
        <v>777</v>
      </c>
      <c r="C523" s="57">
        <v>445.2</v>
      </c>
      <c r="D523" s="57"/>
      <c r="E523" s="57"/>
      <c r="F523" s="57">
        <f t="shared" si="55"/>
        <v>445.2</v>
      </c>
      <c r="G523" s="56">
        <f t="shared" si="59"/>
        <v>5.6858528012914454E-3</v>
      </c>
      <c r="H523" s="54">
        <f t="shared" si="57"/>
        <v>20.923938308752518</v>
      </c>
      <c r="I523" s="54">
        <f t="shared" si="56"/>
        <v>4.6032664279255542</v>
      </c>
      <c r="J523" s="54">
        <f t="shared" si="60"/>
        <v>10.461969154376259</v>
      </c>
      <c r="K523" s="54">
        <v>2.0678208403285514</v>
      </c>
      <c r="L523" s="56">
        <f t="shared" si="61"/>
        <v>8.5482917186394627E-2</v>
      </c>
    </row>
    <row r="524" spans="1:12" x14ac:dyDescent="0.2">
      <c r="A524" s="59">
        <f t="shared" si="58"/>
        <v>136</v>
      </c>
      <c r="B524" s="57" t="s">
        <v>778</v>
      </c>
      <c r="C524" s="57">
        <v>698.9</v>
      </c>
      <c r="D524" s="57">
        <v>44.3</v>
      </c>
      <c r="E524" s="57">
        <v>87.4</v>
      </c>
      <c r="F524" s="57">
        <f t="shared" si="55"/>
        <v>830.59999999999991</v>
      </c>
      <c r="G524" s="56">
        <f t="shared" si="59"/>
        <v>1.0607972454520831E-2</v>
      </c>
      <c r="H524" s="54">
        <f t="shared" si="57"/>
        <v>39.037338632636661</v>
      </c>
      <c r="I524" s="54">
        <f t="shared" si="56"/>
        <v>8.5882144991800651</v>
      </c>
      <c r="J524" s="54">
        <f t="shared" si="60"/>
        <v>19.518669316318331</v>
      </c>
      <c r="K524" s="54">
        <v>3.2461814584582753</v>
      </c>
      <c r="L524" s="56">
        <f t="shared" si="61"/>
        <v>8.4746453053928902E-2</v>
      </c>
    </row>
    <row r="525" spans="1:12" x14ac:dyDescent="0.2">
      <c r="A525" s="59">
        <f t="shared" si="58"/>
        <v>137</v>
      </c>
      <c r="B525" s="57" t="s">
        <v>779</v>
      </c>
      <c r="C525" s="57">
        <v>537.4</v>
      </c>
      <c r="D525" s="57"/>
      <c r="E525" s="57"/>
      <c r="F525" s="57">
        <f t="shared" si="55"/>
        <v>537.4</v>
      </c>
      <c r="G525" s="56">
        <f t="shared" si="59"/>
        <v>6.8633811666981639E-3</v>
      </c>
      <c r="H525" s="54">
        <f t="shared" si="57"/>
        <v>25.257242693449243</v>
      </c>
      <c r="I525" s="54">
        <f t="shared" si="56"/>
        <v>5.5565933925588338</v>
      </c>
      <c r="J525" s="54">
        <f t="shared" si="60"/>
        <v>12.628621346724621</v>
      </c>
      <c r="K525" s="54">
        <v>2.4960622632357672</v>
      </c>
      <c r="L525" s="56">
        <f t="shared" si="61"/>
        <v>8.54829171863946E-2</v>
      </c>
    </row>
    <row r="526" spans="1:12" x14ac:dyDescent="0.2">
      <c r="A526" s="59">
        <f t="shared" si="58"/>
        <v>138</v>
      </c>
      <c r="B526" s="57" t="s">
        <v>780</v>
      </c>
      <c r="C526" s="57">
        <v>2042.1</v>
      </c>
      <c r="D526" s="57"/>
      <c r="E526" s="57"/>
      <c r="F526" s="57">
        <f t="shared" si="55"/>
        <v>2042.1</v>
      </c>
      <c r="G526" s="56">
        <f t="shared" si="59"/>
        <v>2.6080593004306516E-2</v>
      </c>
      <c r="H526" s="54">
        <f t="shared" si="57"/>
        <v>95.976582255847973</v>
      </c>
      <c r="I526" s="54">
        <f t="shared" si="56"/>
        <v>21.114848096286554</v>
      </c>
      <c r="J526" s="54">
        <f t="shared" si="60"/>
        <v>47.988291127923986</v>
      </c>
      <c r="K526" s="54">
        <v>9.4849437062779298</v>
      </c>
      <c r="L526" s="56">
        <f t="shared" si="61"/>
        <v>8.5482917186394614E-2</v>
      </c>
    </row>
    <row r="527" spans="1:12" x14ac:dyDescent="0.2">
      <c r="A527" s="59">
        <f t="shared" si="58"/>
        <v>139</v>
      </c>
      <c r="B527" s="57" t="s">
        <v>781</v>
      </c>
      <c r="C527" s="57">
        <v>264.39999999999998</v>
      </c>
      <c r="D527" s="57"/>
      <c r="E527" s="57"/>
      <c r="F527" s="57">
        <f t="shared" si="55"/>
        <v>264.39999999999998</v>
      </c>
      <c r="G527" s="56">
        <f t="shared" si="59"/>
        <v>3.3767733168496364E-3</v>
      </c>
      <c r="H527" s="54">
        <f t="shared" si="57"/>
        <v>12.426525806006662</v>
      </c>
      <c r="I527" s="54">
        <f t="shared" si="56"/>
        <v>2.7338356773214656</v>
      </c>
      <c r="J527" s="54">
        <f t="shared" si="60"/>
        <v>6.2132629030033311</v>
      </c>
      <c r="K527" s="54">
        <v>1.228058917751278</v>
      </c>
      <c r="L527" s="56">
        <f t="shared" si="61"/>
        <v>8.5482917186394614E-2</v>
      </c>
    </row>
    <row r="528" spans="1:12" x14ac:dyDescent="0.2">
      <c r="A528" s="59">
        <f t="shared" si="58"/>
        <v>140</v>
      </c>
      <c r="B528" s="57" t="s">
        <v>782</v>
      </c>
      <c r="C528" s="57">
        <v>2510.6</v>
      </c>
      <c r="D528" s="57"/>
      <c r="E528" s="57"/>
      <c r="F528" s="57">
        <f t="shared" si="55"/>
        <v>2510.6</v>
      </c>
      <c r="G528" s="56">
        <f t="shared" si="59"/>
        <v>3.2064020761281002E-2</v>
      </c>
      <c r="H528" s="54">
        <f t="shared" si="57"/>
        <v>117.99559640151409</v>
      </c>
      <c r="I528" s="54">
        <f t="shared" si="56"/>
        <v>25.959031208333101</v>
      </c>
      <c r="J528" s="54">
        <f t="shared" si="60"/>
        <v>58.997798200757046</v>
      </c>
      <c r="K528" s="54">
        <v>11.660986077558087</v>
      </c>
      <c r="L528" s="56">
        <f t="shared" si="61"/>
        <v>8.5482917186394614E-2</v>
      </c>
    </row>
    <row r="529" spans="1:12" x14ac:dyDescent="0.2">
      <c r="A529" s="59">
        <f t="shared" si="58"/>
        <v>141</v>
      </c>
      <c r="B529" s="57" t="s">
        <v>783</v>
      </c>
      <c r="C529" s="57">
        <v>618.6</v>
      </c>
      <c r="D529" s="57"/>
      <c r="E529" s="57">
        <v>97</v>
      </c>
      <c r="F529" s="57">
        <f t="shared" si="55"/>
        <v>715.6</v>
      </c>
      <c r="G529" s="56">
        <f t="shared" si="59"/>
        <v>9.1392548620937968E-3</v>
      </c>
      <c r="H529" s="54">
        <f t="shared" si="57"/>
        <v>33.632457892505172</v>
      </c>
      <c r="I529" s="54">
        <f t="shared" si="56"/>
        <v>7.3991407363511383</v>
      </c>
      <c r="J529" s="54">
        <f t="shared" si="60"/>
        <v>16.816228946252586</v>
      </c>
      <c r="K529" s="54">
        <v>2.8732119762516661</v>
      </c>
      <c r="L529" s="56">
        <f t="shared" si="61"/>
        <v>8.4853325253438458E-2</v>
      </c>
    </row>
    <row r="530" spans="1:12" x14ac:dyDescent="0.2">
      <c r="A530" s="59">
        <f t="shared" si="58"/>
        <v>142</v>
      </c>
      <c r="B530" s="57" t="s">
        <v>784</v>
      </c>
      <c r="C530" s="57">
        <v>439.5</v>
      </c>
      <c r="D530" s="57"/>
      <c r="E530" s="57"/>
      <c r="F530" s="57">
        <f t="shared" si="55"/>
        <v>439.5</v>
      </c>
      <c r="G530" s="56">
        <f t="shared" si="59"/>
        <v>5.6130554945363663E-3</v>
      </c>
      <c r="H530" s="54">
        <f t="shared" si="57"/>
        <v>20.656044219893829</v>
      </c>
      <c r="I530" s="54">
        <f t="shared" si="56"/>
        <v>4.5443297283766428</v>
      </c>
      <c r="J530" s="54">
        <f t="shared" si="60"/>
        <v>10.328022109946914</v>
      </c>
      <c r="K530" s="54">
        <v>2.041346045203051</v>
      </c>
      <c r="L530" s="56">
        <f t="shared" si="61"/>
        <v>8.5482917186394614E-2</v>
      </c>
    </row>
    <row r="531" spans="1:12" x14ac:dyDescent="0.2">
      <c r="A531" s="59">
        <f t="shared" si="58"/>
        <v>143</v>
      </c>
      <c r="B531" s="57" t="s">
        <v>785</v>
      </c>
      <c r="C531" s="57">
        <v>489.6</v>
      </c>
      <c r="D531" s="57"/>
      <c r="E531" s="57"/>
      <c r="F531" s="57">
        <f t="shared" si="55"/>
        <v>489.6</v>
      </c>
      <c r="G531" s="56">
        <f t="shared" si="59"/>
        <v>6.2529055065415357E-3</v>
      </c>
      <c r="H531" s="54">
        <f t="shared" si="57"/>
        <v>23.010692264072851</v>
      </c>
      <c r="I531" s="54">
        <f t="shared" si="56"/>
        <v>5.0623522980960276</v>
      </c>
      <c r="J531" s="54">
        <f t="shared" si="60"/>
        <v>11.505346132036426</v>
      </c>
      <c r="K531" s="54">
        <v>2.274045560253501</v>
      </c>
      <c r="L531" s="56">
        <f t="shared" si="61"/>
        <v>8.5482917186394614E-2</v>
      </c>
    </row>
    <row r="532" spans="1:12" x14ac:dyDescent="0.2">
      <c r="A532" s="59">
        <f t="shared" si="58"/>
        <v>144</v>
      </c>
      <c r="B532" s="57" t="s">
        <v>786</v>
      </c>
      <c r="C532" s="57">
        <v>556.5</v>
      </c>
      <c r="D532" s="57"/>
      <c r="E532" s="57"/>
      <c r="F532" s="57">
        <f t="shared" si="55"/>
        <v>556.5</v>
      </c>
      <c r="G532" s="56">
        <f t="shared" si="59"/>
        <v>7.1073160016143066E-3</v>
      </c>
      <c r="H532" s="54">
        <f t="shared" si="57"/>
        <v>26.15492288594065</v>
      </c>
      <c r="I532" s="54">
        <f t="shared" si="56"/>
        <v>5.7540830349069427</v>
      </c>
      <c r="J532" s="54">
        <f t="shared" si="60"/>
        <v>13.077461442970325</v>
      </c>
      <c r="K532" s="54">
        <v>2.5847760504106887</v>
      </c>
      <c r="L532" s="56">
        <f t="shared" si="61"/>
        <v>8.5482917186394614E-2</v>
      </c>
    </row>
    <row r="533" spans="1:12" x14ac:dyDescent="0.2">
      <c r="A533" s="59">
        <f t="shared" si="58"/>
        <v>145</v>
      </c>
      <c r="B533" s="57" t="s">
        <v>787</v>
      </c>
      <c r="C533" s="57">
        <v>502</v>
      </c>
      <c r="D533" s="57"/>
      <c r="E533" s="57"/>
      <c r="F533" s="57">
        <f t="shared" si="55"/>
        <v>502</v>
      </c>
      <c r="G533" s="56">
        <f t="shared" si="59"/>
        <v>6.4112715773771466E-3</v>
      </c>
      <c r="H533" s="54">
        <f t="shared" si="57"/>
        <v>23.5934794047479</v>
      </c>
      <c r="I533" s="54">
        <f t="shared" si="56"/>
        <v>5.1905654690445377</v>
      </c>
      <c r="J533" s="54">
        <f t="shared" si="60"/>
        <v>11.79673970237395</v>
      </c>
      <c r="K533" s="54">
        <v>2.3316398514037124</v>
      </c>
      <c r="L533" s="56">
        <f t="shared" si="61"/>
        <v>8.5482917186394627E-2</v>
      </c>
    </row>
    <row r="534" spans="1:12" x14ac:dyDescent="0.2">
      <c r="A534" s="59">
        <f t="shared" si="58"/>
        <v>146</v>
      </c>
      <c r="B534" s="57" t="s">
        <v>788</v>
      </c>
      <c r="C534" s="57">
        <v>467.6</v>
      </c>
      <c r="D534" s="57"/>
      <c r="E534" s="57"/>
      <c r="F534" s="57">
        <f t="shared" si="55"/>
        <v>467.6</v>
      </c>
      <c r="G534" s="56">
        <f t="shared" si="59"/>
        <v>5.971933445381581E-3</v>
      </c>
      <c r="H534" s="54">
        <f t="shared" si="57"/>
        <v>21.976715079004219</v>
      </c>
      <c r="I534" s="54">
        <f t="shared" si="56"/>
        <v>4.8348773173809283</v>
      </c>
      <c r="J534" s="54">
        <f t="shared" si="60"/>
        <v>10.988357539502109</v>
      </c>
      <c r="K534" s="54">
        <v>2.1718621404708687</v>
      </c>
      <c r="L534" s="56">
        <f t="shared" si="61"/>
        <v>8.5482917186394627E-2</v>
      </c>
    </row>
    <row r="535" spans="1:12" x14ac:dyDescent="0.2">
      <c r="A535" s="59">
        <f t="shared" si="58"/>
        <v>147</v>
      </c>
      <c r="B535" s="57" t="s">
        <v>789</v>
      </c>
      <c r="C535" s="57">
        <v>493.8</v>
      </c>
      <c r="D535" s="57"/>
      <c r="E535" s="57"/>
      <c r="F535" s="57">
        <f t="shared" si="55"/>
        <v>493.8</v>
      </c>
      <c r="G535" s="56">
        <f t="shared" si="59"/>
        <v>6.3065456273084363E-3</v>
      </c>
      <c r="H535" s="54">
        <f t="shared" si="57"/>
        <v>23.208087908495045</v>
      </c>
      <c r="I535" s="54">
        <f t="shared" si="56"/>
        <v>5.10577933986891</v>
      </c>
      <c r="J535" s="54">
        <f t="shared" si="60"/>
        <v>11.604043954247523</v>
      </c>
      <c r="K535" s="54">
        <v>2.2935533040301856</v>
      </c>
      <c r="L535" s="56">
        <f t="shared" si="61"/>
        <v>8.5482917186394614E-2</v>
      </c>
    </row>
    <row r="536" spans="1:12" x14ac:dyDescent="0.2">
      <c r="A536" s="59">
        <f t="shared" si="58"/>
        <v>148</v>
      </c>
      <c r="B536" s="57" t="s">
        <v>790</v>
      </c>
      <c r="C536" s="57">
        <v>515.79999999999995</v>
      </c>
      <c r="D536" s="57"/>
      <c r="E536" s="57"/>
      <c r="F536" s="57">
        <f t="shared" si="55"/>
        <v>515.79999999999995</v>
      </c>
      <c r="G536" s="56">
        <f t="shared" si="59"/>
        <v>6.5875176884683901E-3</v>
      </c>
      <c r="H536" s="54">
        <f t="shared" si="57"/>
        <v>24.242065093563674</v>
      </c>
      <c r="I536" s="54">
        <f t="shared" si="56"/>
        <v>5.3332543205840084</v>
      </c>
      <c r="J536" s="54">
        <f t="shared" si="60"/>
        <v>12.121032546781837</v>
      </c>
      <c r="K536" s="54">
        <v>2.3957367238128184</v>
      </c>
      <c r="L536" s="56">
        <f t="shared" si="61"/>
        <v>8.5482917186394614E-2</v>
      </c>
    </row>
    <row r="537" spans="1:12" x14ac:dyDescent="0.2">
      <c r="A537" s="59">
        <f t="shared" si="58"/>
        <v>149</v>
      </c>
      <c r="B537" s="57" t="s">
        <v>791</v>
      </c>
      <c r="C537" s="57">
        <v>1334.9</v>
      </c>
      <c r="D537" s="57"/>
      <c r="E537" s="57"/>
      <c r="F537" s="57">
        <f t="shared" si="55"/>
        <v>1334.9</v>
      </c>
      <c r="G537" s="56">
        <f t="shared" si="59"/>
        <v>1.7048618383746522E-2</v>
      </c>
      <c r="H537" s="54">
        <f t="shared" si="57"/>
        <v>62.738915652187202</v>
      </c>
      <c r="I537" s="54">
        <f t="shared" si="56"/>
        <v>13.802561443481185</v>
      </c>
      <c r="J537" s="54">
        <f t="shared" si="60"/>
        <v>31.369457826093601</v>
      </c>
      <c r="K537" s="54">
        <v>6.2002112303562074</v>
      </c>
      <c r="L537" s="56">
        <f t="shared" si="61"/>
        <v>8.5482917186394627E-2</v>
      </c>
    </row>
    <row r="538" spans="1:12" x14ac:dyDescent="0.2">
      <c r="A538" s="59">
        <f t="shared" si="58"/>
        <v>150</v>
      </c>
      <c r="B538" s="57" t="s">
        <v>792</v>
      </c>
      <c r="C538" s="57">
        <v>418.1</v>
      </c>
      <c r="D538" s="57"/>
      <c r="E538" s="57"/>
      <c r="F538" s="57">
        <f t="shared" si="55"/>
        <v>418.1</v>
      </c>
      <c r="G538" s="56">
        <f t="shared" si="59"/>
        <v>5.3397463077716834E-3</v>
      </c>
      <c r="H538" s="54">
        <f t="shared" si="57"/>
        <v>19.650266412599795</v>
      </c>
      <c r="I538" s="54">
        <f t="shared" si="56"/>
        <v>4.3230586107719544</v>
      </c>
      <c r="J538" s="54">
        <f t="shared" si="60"/>
        <v>9.8251332062998973</v>
      </c>
      <c r="K538" s="54">
        <v>1.9419494459599445</v>
      </c>
      <c r="L538" s="56">
        <f t="shared" si="61"/>
        <v>8.5482917186394614E-2</v>
      </c>
    </row>
    <row r="539" spans="1:12" x14ac:dyDescent="0.2">
      <c r="A539" s="59">
        <f t="shared" si="58"/>
        <v>151</v>
      </c>
      <c r="B539" s="57" t="s">
        <v>793</v>
      </c>
      <c r="C539" s="57">
        <v>496.6</v>
      </c>
      <c r="D539" s="57"/>
      <c r="E539" s="57"/>
      <c r="F539" s="57">
        <f t="shared" si="55"/>
        <v>496.6</v>
      </c>
      <c r="G539" s="56">
        <f t="shared" si="59"/>
        <v>6.3423057078197034E-3</v>
      </c>
      <c r="H539" s="54">
        <f t="shared" si="57"/>
        <v>23.339685004776509</v>
      </c>
      <c r="I539" s="54">
        <f t="shared" si="56"/>
        <v>5.1347307010508318</v>
      </c>
      <c r="J539" s="54">
        <f t="shared" si="60"/>
        <v>11.669842502388255</v>
      </c>
      <c r="K539" s="54">
        <v>2.3065584665479753</v>
      </c>
      <c r="L539" s="56">
        <f t="shared" si="61"/>
        <v>8.5482917186394627E-2</v>
      </c>
    </row>
    <row r="540" spans="1:12" x14ac:dyDescent="0.2">
      <c r="A540" s="59">
        <f t="shared" si="58"/>
        <v>152</v>
      </c>
      <c r="B540" s="57" t="s">
        <v>794</v>
      </c>
      <c r="C540" s="57">
        <v>357.5</v>
      </c>
      <c r="D540" s="57"/>
      <c r="E540" s="57"/>
      <c r="F540" s="57">
        <f t="shared" si="55"/>
        <v>357.5</v>
      </c>
      <c r="G540" s="56">
        <f t="shared" si="59"/>
        <v>4.5657959938492625E-3</v>
      </c>
      <c r="H540" s="54">
        <f t="shared" si="57"/>
        <v>16.802129257365287</v>
      </c>
      <c r="I540" s="54">
        <f t="shared" si="56"/>
        <v>3.6964684366203633</v>
      </c>
      <c r="J540" s="54">
        <f t="shared" si="60"/>
        <v>8.4010646286826436</v>
      </c>
      <c r="K540" s="54">
        <v>1.6604805714677831</v>
      </c>
      <c r="L540" s="56">
        <f t="shared" si="61"/>
        <v>8.5482917186394627E-2</v>
      </c>
    </row>
    <row r="541" spans="1:12" x14ac:dyDescent="0.2">
      <c r="A541" s="59">
        <f t="shared" si="58"/>
        <v>153</v>
      </c>
      <c r="B541" s="57" t="s">
        <v>795</v>
      </c>
      <c r="C541" s="57">
        <v>325.89999999999998</v>
      </c>
      <c r="D541" s="57"/>
      <c r="E541" s="57"/>
      <c r="F541" s="57">
        <f t="shared" si="55"/>
        <v>325.89999999999998</v>
      </c>
      <c r="G541" s="56">
        <f t="shared" si="59"/>
        <v>4.162217942364964E-3</v>
      </c>
      <c r="H541" s="54">
        <f t="shared" si="57"/>
        <v>15.316962027903067</v>
      </c>
      <c r="I541" s="54">
        <f t="shared" si="56"/>
        <v>3.3697316461386748</v>
      </c>
      <c r="J541" s="54">
        <f t="shared" si="60"/>
        <v>7.6584810139515334</v>
      </c>
      <c r="K541" s="54">
        <v>1.5137080230527287</v>
      </c>
      <c r="L541" s="56">
        <f t="shared" si="61"/>
        <v>8.5482917186394614E-2</v>
      </c>
    </row>
    <row r="542" spans="1:12" x14ac:dyDescent="0.2">
      <c r="A542" s="59">
        <f t="shared" si="58"/>
        <v>154</v>
      </c>
      <c r="B542" s="57" t="s">
        <v>796</v>
      </c>
      <c r="C542" s="57">
        <v>451.9</v>
      </c>
      <c r="D542" s="57"/>
      <c r="E542" s="57"/>
      <c r="F542" s="57">
        <f t="shared" si="55"/>
        <v>451.9</v>
      </c>
      <c r="G542" s="56">
        <f t="shared" si="59"/>
        <v>5.7714215653719772E-3</v>
      </c>
      <c r="H542" s="54">
        <f t="shared" si="57"/>
        <v>21.238831360568877</v>
      </c>
      <c r="I542" s="54">
        <f t="shared" si="56"/>
        <v>4.672542899325153</v>
      </c>
      <c r="J542" s="54">
        <f t="shared" si="60"/>
        <v>10.619415680284439</v>
      </c>
      <c r="K542" s="54">
        <v>2.0989403363532619</v>
      </c>
      <c r="L542" s="56">
        <f t="shared" si="61"/>
        <v>8.5482917186394627E-2</v>
      </c>
    </row>
    <row r="543" spans="1:12" x14ac:dyDescent="0.2">
      <c r="A543" s="59">
        <f t="shared" si="58"/>
        <v>155</v>
      </c>
      <c r="B543" s="57" t="s">
        <v>797</v>
      </c>
      <c r="C543" s="57">
        <v>766.2</v>
      </c>
      <c r="D543" s="57"/>
      <c r="E543" s="57"/>
      <c r="F543" s="57">
        <f t="shared" si="55"/>
        <v>766.2</v>
      </c>
      <c r="G543" s="56">
        <f t="shared" si="59"/>
        <v>9.7854906027616938E-3</v>
      </c>
      <c r="H543" s="54">
        <f t="shared" si="57"/>
        <v>36.010605418163031</v>
      </c>
      <c r="I543" s="54">
        <f t="shared" si="56"/>
        <v>7.9223331919958673</v>
      </c>
      <c r="J543" s="54">
        <f t="shared" si="60"/>
        <v>18.005302709081516</v>
      </c>
      <c r="K543" s="54">
        <v>3.5587698289751488</v>
      </c>
      <c r="L543" s="56">
        <f t="shared" si="61"/>
        <v>8.5482917186394627E-2</v>
      </c>
    </row>
    <row r="544" spans="1:12" x14ac:dyDescent="0.2">
      <c r="A544" s="59">
        <f t="shared" si="58"/>
        <v>156</v>
      </c>
      <c r="B544" s="57" t="s">
        <v>798</v>
      </c>
      <c r="C544" s="57">
        <v>402.2</v>
      </c>
      <c r="D544" s="57"/>
      <c r="E544" s="57">
        <v>61</v>
      </c>
      <c r="F544" s="57">
        <f t="shared" si="55"/>
        <v>463.2</v>
      </c>
      <c r="G544" s="56">
        <f t="shared" si="59"/>
        <v>5.9157390331495896E-3</v>
      </c>
      <c r="H544" s="54">
        <f t="shared" si="57"/>
        <v>21.769919641990491</v>
      </c>
      <c r="I544" s="54">
        <f t="shared" si="56"/>
        <v>4.7893823212379081</v>
      </c>
      <c r="J544" s="54">
        <f t="shared" si="60"/>
        <v>10.884959820995245</v>
      </c>
      <c r="K544" s="54">
        <v>1.8680987016624961</v>
      </c>
      <c r="L544" s="56">
        <f t="shared" si="61"/>
        <v>8.4871244572293045E-2</v>
      </c>
    </row>
    <row r="545" spans="1:12" x14ac:dyDescent="0.2">
      <c r="A545" s="59">
        <f t="shared" si="58"/>
        <v>157</v>
      </c>
      <c r="B545" s="57" t="s">
        <v>799</v>
      </c>
      <c r="C545" s="57">
        <v>578.1</v>
      </c>
      <c r="D545" s="57"/>
      <c r="E545" s="57"/>
      <c r="F545" s="57">
        <f t="shared" si="55"/>
        <v>578.1</v>
      </c>
      <c r="G545" s="56">
        <f t="shared" si="59"/>
        <v>7.3831794798440804E-3</v>
      </c>
      <c r="H545" s="54">
        <f t="shared" si="57"/>
        <v>27.170100485826215</v>
      </c>
      <c r="I545" s="54">
        <f t="shared" si="56"/>
        <v>5.9774221068817672</v>
      </c>
      <c r="J545" s="54">
        <f t="shared" si="60"/>
        <v>13.585050242913107</v>
      </c>
      <c r="K545" s="54">
        <v>2.6851015898336374</v>
      </c>
      <c r="L545" s="56">
        <f t="shared" si="61"/>
        <v>8.54829171863946E-2</v>
      </c>
    </row>
    <row r="546" spans="1:12" x14ac:dyDescent="0.2">
      <c r="A546" s="59">
        <f t="shared" si="58"/>
        <v>158</v>
      </c>
      <c r="B546" s="57" t="s">
        <v>800</v>
      </c>
      <c r="C546" s="57">
        <v>567.29999999999995</v>
      </c>
      <c r="D546" s="57"/>
      <c r="E546" s="57">
        <v>96.7</v>
      </c>
      <c r="F546" s="57">
        <f t="shared" si="55"/>
        <v>664</v>
      </c>
      <c r="G546" s="56">
        <f t="shared" si="59"/>
        <v>8.480247664100448E-3</v>
      </c>
      <c r="H546" s="54">
        <f t="shared" si="57"/>
        <v>31.207311403889648</v>
      </c>
      <c r="I546" s="54">
        <f t="shared" si="56"/>
        <v>6.8656085088557228</v>
      </c>
      <c r="J546" s="54">
        <f t="shared" si="60"/>
        <v>15.603655701944824</v>
      </c>
      <c r="K546" s="54">
        <v>2.6349388201221631</v>
      </c>
      <c r="L546" s="56">
        <f t="shared" si="61"/>
        <v>8.4806497642789691E-2</v>
      </c>
    </row>
    <row r="547" spans="1:12" x14ac:dyDescent="0.2">
      <c r="A547" s="59">
        <f t="shared" si="58"/>
        <v>159</v>
      </c>
      <c r="B547" s="57" t="s">
        <v>801</v>
      </c>
      <c r="C547" s="57">
        <v>4428.7</v>
      </c>
      <c r="D547" s="57"/>
      <c r="E547" s="57">
        <v>319.5</v>
      </c>
      <c r="F547" s="57">
        <f t="shared" si="55"/>
        <v>4748.2</v>
      </c>
      <c r="G547" s="56">
        <f t="shared" si="59"/>
        <v>6.0641433672713477E-2</v>
      </c>
      <c r="H547" s="54">
        <f t="shared" si="57"/>
        <v>223.16047591558561</v>
      </c>
      <c r="I547" s="54">
        <f t="shared" si="56"/>
        <v>49.095304701428837</v>
      </c>
      <c r="J547" s="54">
        <f t="shared" si="60"/>
        <v>111.5802379577928</v>
      </c>
      <c r="K547" s="54">
        <v>20.569986872333903</v>
      </c>
      <c r="L547" s="56">
        <f t="shared" si="61"/>
        <v>8.5170381501862014E-2</v>
      </c>
    </row>
    <row r="548" spans="1:12" x14ac:dyDescent="0.2">
      <c r="A548" s="59">
        <f t="shared" si="58"/>
        <v>160</v>
      </c>
      <c r="B548" s="57" t="s">
        <v>802</v>
      </c>
      <c r="C548" s="57">
        <v>231</v>
      </c>
      <c r="D548" s="57"/>
      <c r="E548" s="57"/>
      <c r="F548" s="57">
        <f t="shared" si="55"/>
        <v>231</v>
      </c>
      <c r="G548" s="56">
        <f t="shared" si="59"/>
        <v>2.9502066421795235E-3</v>
      </c>
      <c r="H548" s="54">
        <f t="shared" si="57"/>
        <v>10.856760443220645</v>
      </c>
      <c r="I548" s="54">
        <f t="shared" si="56"/>
        <v>2.3884872975085418</v>
      </c>
      <c r="J548" s="54">
        <f t="shared" si="60"/>
        <v>5.4283802216103227</v>
      </c>
      <c r="K548" s="54">
        <v>1.0729259077176445</v>
      </c>
      <c r="L548" s="56">
        <f t="shared" si="61"/>
        <v>8.54829171863946E-2</v>
      </c>
    </row>
    <row r="549" spans="1:12" x14ac:dyDescent="0.2">
      <c r="A549" s="59">
        <f t="shared" si="58"/>
        <v>161</v>
      </c>
      <c r="B549" s="57" t="s">
        <v>803</v>
      </c>
      <c r="C549" s="57">
        <v>260.2</v>
      </c>
      <c r="D549" s="57"/>
      <c r="E549" s="57"/>
      <c r="F549" s="57">
        <f t="shared" si="55"/>
        <v>260.2</v>
      </c>
      <c r="G549" s="56">
        <f t="shared" si="59"/>
        <v>3.3231331960827358E-3</v>
      </c>
      <c r="H549" s="54">
        <f t="shared" si="57"/>
        <v>12.229130161584468</v>
      </c>
      <c r="I549" s="54">
        <f t="shared" si="56"/>
        <v>2.6904086355485828</v>
      </c>
      <c r="J549" s="54">
        <f t="shared" si="60"/>
        <v>6.114565080792234</v>
      </c>
      <c r="K549" s="54">
        <v>1.2085511739745936</v>
      </c>
      <c r="L549" s="56">
        <f t="shared" si="61"/>
        <v>8.5482917186394614E-2</v>
      </c>
    </row>
    <row r="550" spans="1:12" x14ac:dyDescent="0.2">
      <c r="A550" s="59">
        <f t="shared" si="58"/>
        <v>162</v>
      </c>
      <c r="B550" s="57" t="s">
        <v>1435</v>
      </c>
      <c r="C550" s="81">
        <v>678.5</v>
      </c>
      <c r="D550" s="81"/>
      <c r="E550" s="81"/>
      <c r="F550" s="81">
        <f t="shared" si="55"/>
        <v>678.5</v>
      </c>
      <c r="G550" s="56">
        <f t="shared" si="59"/>
        <v>8.6654337953195101E-3</v>
      </c>
      <c r="H550" s="54">
        <f t="shared" si="57"/>
        <v>31.888796366775797</v>
      </c>
      <c r="I550" s="54">
        <f t="shared" si="56"/>
        <v>7.0155352006906755</v>
      </c>
      <c r="J550" s="54">
        <f t="shared" si="60"/>
        <v>15.944398183387898</v>
      </c>
      <c r="K550" s="54">
        <v>3.15142956011438</v>
      </c>
      <c r="L550" s="56">
        <f t="shared" si="61"/>
        <v>8.5482917186394614E-2</v>
      </c>
    </row>
    <row r="551" spans="1:12" x14ac:dyDescent="0.2">
      <c r="A551" s="59">
        <f t="shared" si="58"/>
        <v>163</v>
      </c>
      <c r="B551" s="57" t="s">
        <v>1436</v>
      </c>
      <c r="C551" s="81">
        <v>713</v>
      </c>
      <c r="D551" s="81">
        <v>20</v>
      </c>
      <c r="E551" s="81"/>
      <c r="F551" s="81">
        <f t="shared" si="55"/>
        <v>733</v>
      </c>
      <c r="G551" s="56">
        <f t="shared" si="59"/>
        <v>9.3614782195566692E-3</v>
      </c>
      <c r="H551" s="54">
        <f t="shared" si="57"/>
        <v>34.45023984796854</v>
      </c>
      <c r="I551" s="54">
        <f t="shared" si="56"/>
        <v>7.5790527665530787</v>
      </c>
      <c r="J551" s="54">
        <f t="shared" si="60"/>
        <v>17.22511992398427</v>
      </c>
      <c r="K551" s="54">
        <v>3.311671741137145</v>
      </c>
      <c r="L551" s="56">
        <f t="shared" si="61"/>
        <v>8.535618592038613E-2</v>
      </c>
    </row>
    <row r="552" spans="1:12" x14ac:dyDescent="0.2">
      <c r="A552" s="59">
        <f t="shared" si="58"/>
        <v>164</v>
      </c>
      <c r="B552" s="57" t="s">
        <v>1437</v>
      </c>
      <c r="C552" s="81">
        <v>922.8</v>
      </c>
      <c r="D552" s="81"/>
      <c r="E552" s="81"/>
      <c r="F552" s="81">
        <f t="shared" si="55"/>
        <v>922.8</v>
      </c>
      <c r="G552" s="56">
        <f t="shared" si="59"/>
        <v>1.178550081992755E-2</v>
      </c>
      <c r="H552" s="54">
        <f t="shared" si="57"/>
        <v>43.370643017333386</v>
      </c>
      <c r="I552" s="54">
        <f t="shared" si="56"/>
        <v>9.5415414638133456</v>
      </c>
      <c r="J552" s="54">
        <f t="shared" si="60"/>
        <v>21.685321508666693</v>
      </c>
      <c r="K552" s="54">
        <v>4.286129989791525</v>
      </c>
      <c r="L552" s="56">
        <f t="shared" si="61"/>
        <v>8.5482917186394614E-2</v>
      </c>
    </row>
    <row r="553" spans="1:12" x14ac:dyDescent="0.2">
      <c r="A553" s="59">
        <f t="shared" si="58"/>
        <v>165</v>
      </c>
      <c r="B553" s="57" t="s">
        <v>1438</v>
      </c>
      <c r="C553" s="81">
        <v>396.9</v>
      </c>
      <c r="D553" s="81"/>
      <c r="E553" s="81"/>
      <c r="F553" s="81">
        <f t="shared" si="55"/>
        <v>396.9</v>
      </c>
      <c r="G553" s="56">
        <f t="shared" si="59"/>
        <v>5.0689914124720905E-3</v>
      </c>
      <c r="H553" s="54">
        <f t="shared" si="57"/>
        <v>18.653888397897294</v>
      </c>
      <c r="I553" s="54">
        <f t="shared" si="56"/>
        <v>4.1038554475374047</v>
      </c>
      <c r="J553" s="54">
        <f t="shared" si="60"/>
        <v>9.326944198948647</v>
      </c>
      <c r="K553" s="54">
        <v>1.8434817868966802</v>
      </c>
      <c r="L553" s="56">
        <f t="shared" si="61"/>
        <v>8.5482917186394641E-2</v>
      </c>
    </row>
    <row r="554" spans="1:12" x14ac:dyDescent="0.2">
      <c r="A554" s="59">
        <f t="shared" si="58"/>
        <v>166</v>
      </c>
      <c r="B554" s="57" t="s">
        <v>1439</v>
      </c>
      <c r="C554" s="81">
        <v>817.4</v>
      </c>
      <c r="D554" s="81">
        <v>44.7</v>
      </c>
      <c r="E554" s="81">
        <v>29.9</v>
      </c>
      <c r="F554" s="81">
        <f t="shared" si="55"/>
        <v>892</v>
      </c>
      <c r="G554" s="56">
        <f t="shared" si="59"/>
        <v>1.1392139934303614E-2</v>
      </c>
      <c r="H554" s="54">
        <f t="shared" si="57"/>
        <v>41.923074958237301</v>
      </c>
      <c r="I554" s="54">
        <f t="shared" si="56"/>
        <v>9.2230764908122058</v>
      </c>
      <c r="J554" s="54">
        <f t="shared" si="60"/>
        <v>20.96153747911865</v>
      </c>
      <c r="K554" s="54">
        <v>3.7965785150147298</v>
      </c>
      <c r="L554" s="56">
        <f t="shared" si="61"/>
        <v>8.5094470227783506E-2</v>
      </c>
    </row>
    <row r="555" spans="1:12" x14ac:dyDescent="0.2">
      <c r="A555" s="59">
        <f t="shared" si="58"/>
        <v>167</v>
      </c>
      <c r="B555" s="57" t="s">
        <v>1440</v>
      </c>
      <c r="C555" s="81">
        <v>872.1</v>
      </c>
      <c r="D555" s="81"/>
      <c r="E555" s="81"/>
      <c r="F555" s="81">
        <f t="shared" si="55"/>
        <v>872.1</v>
      </c>
      <c r="G555" s="56">
        <f t="shared" si="59"/>
        <v>1.113798793352711E-2</v>
      </c>
      <c r="H555" s="54">
        <f t="shared" si="57"/>
        <v>40.987795595379765</v>
      </c>
      <c r="I555" s="54">
        <f t="shared" si="56"/>
        <v>9.0173150309835481</v>
      </c>
      <c r="J555" s="54">
        <f t="shared" si="60"/>
        <v>20.493897797689883</v>
      </c>
      <c r="K555" s="54">
        <v>4.0506436542015489</v>
      </c>
      <c r="L555" s="56">
        <f t="shared" si="61"/>
        <v>8.54829171863946E-2</v>
      </c>
    </row>
    <row r="556" spans="1:12" x14ac:dyDescent="0.2">
      <c r="A556" s="59">
        <f t="shared" si="58"/>
        <v>168</v>
      </c>
      <c r="B556" s="57" t="s">
        <v>1441</v>
      </c>
      <c r="C556" s="81">
        <v>654.1</v>
      </c>
      <c r="D556" s="81"/>
      <c r="E556" s="81">
        <v>31.8</v>
      </c>
      <c r="F556" s="81">
        <f t="shared" si="55"/>
        <v>685.9</v>
      </c>
      <c r="G556" s="56">
        <f t="shared" si="59"/>
        <v>8.7599425795278577E-3</v>
      </c>
      <c r="H556" s="54">
        <f t="shared" si="57"/>
        <v>32.236588692662515</v>
      </c>
      <c r="I556" s="54">
        <f t="shared" si="56"/>
        <v>7.0920495123857537</v>
      </c>
      <c r="J556" s="54">
        <f t="shared" si="60"/>
        <v>16.118294346331258</v>
      </c>
      <c r="K556" s="54">
        <v>3.0380988581736421</v>
      </c>
      <c r="L556" s="56">
        <f t="shared" si="61"/>
        <v>8.526757750335788E-2</v>
      </c>
    </row>
    <row r="557" spans="1:12" x14ac:dyDescent="0.2">
      <c r="A557" s="59">
        <f t="shared" si="58"/>
        <v>169</v>
      </c>
      <c r="B557" s="57" t="s">
        <v>1442</v>
      </c>
      <c r="C557" s="81">
        <v>253.3</v>
      </c>
      <c r="D557" s="81">
        <v>10.1</v>
      </c>
      <c r="E557" s="81"/>
      <c r="F557" s="81">
        <f t="shared" si="55"/>
        <v>263.40000000000003</v>
      </c>
      <c r="G557" s="56">
        <f t="shared" si="59"/>
        <v>3.3640018595241846E-3</v>
      </c>
      <c r="H557" s="54">
        <f t="shared" si="57"/>
        <v>12.379526843049</v>
      </c>
      <c r="I557" s="54">
        <f t="shared" si="56"/>
        <v>2.7234959054707799</v>
      </c>
      <c r="J557" s="54">
        <f t="shared" si="60"/>
        <v>6.1897634215244999</v>
      </c>
      <c r="K557" s="54">
        <v>1.1765027377700406</v>
      </c>
      <c r="L557" s="56">
        <f t="shared" si="61"/>
        <v>8.5304817417670153E-2</v>
      </c>
    </row>
    <row r="558" spans="1:12" x14ac:dyDescent="0.2">
      <c r="A558" s="59">
        <f t="shared" si="58"/>
        <v>170</v>
      </c>
      <c r="B558" s="57" t="s">
        <v>1443</v>
      </c>
      <c r="C558" s="81">
        <v>603.79999999999995</v>
      </c>
      <c r="D558" s="81"/>
      <c r="E558" s="81"/>
      <c r="F558" s="81">
        <f t="shared" si="55"/>
        <v>603.79999999999995</v>
      </c>
      <c r="G558" s="56">
        <f t="shared" si="59"/>
        <v>7.7114059331082089E-3</v>
      </c>
      <c r="H558" s="54">
        <f t="shared" si="57"/>
        <v>28.377973833838208</v>
      </c>
      <c r="I558" s="54">
        <f t="shared" si="56"/>
        <v>6.2431542434444056</v>
      </c>
      <c r="J558" s="54">
        <f t="shared" si="60"/>
        <v>14.188986916919104</v>
      </c>
      <c r="K558" s="54">
        <v>2.8044704029433496</v>
      </c>
      <c r="L558" s="56">
        <f t="shared" si="61"/>
        <v>8.5482917186394627E-2</v>
      </c>
    </row>
    <row r="559" spans="1:12" x14ac:dyDescent="0.2">
      <c r="A559" s="59">
        <f t="shared" si="58"/>
        <v>171</v>
      </c>
      <c r="B559" s="57" t="s">
        <v>1444</v>
      </c>
      <c r="C559" s="81">
        <v>664</v>
      </c>
      <c r="D559" s="81">
        <v>24.3</v>
      </c>
      <c r="E559" s="81"/>
      <c r="F559" s="81">
        <f t="shared" si="55"/>
        <v>688.3</v>
      </c>
      <c r="G559" s="56">
        <f t="shared" si="59"/>
        <v>8.790594077108943E-3</v>
      </c>
      <c r="H559" s="54">
        <f t="shared" si="57"/>
        <v>32.349386203760908</v>
      </c>
      <c r="I559" s="54">
        <f t="shared" si="56"/>
        <v>7.1168649648273998</v>
      </c>
      <c r="J559" s="54">
        <f t="shared" si="60"/>
        <v>16.174693101880454</v>
      </c>
      <c r="K559" s="54">
        <v>3.0840813970758267</v>
      </c>
      <c r="L559" s="56">
        <f t="shared" si="61"/>
        <v>8.53189389329429E-2</v>
      </c>
    </row>
    <row r="560" spans="1:12" x14ac:dyDescent="0.2">
      <c r="A560" s="59">
        <f t="shared" si="58"/>
        <v>172</v>
      </c>
      <c r="B560" s="57" t="s">
        <v>1445</v>
      </c>
      <c r="C560" s="81">
        <v>621.6</v>
      </c>
      <c r="D560" s="81"/>
      <c r="E560" s="81"/>
      <c r="F560" s="81">
        <f t="shared" si="55"/>
        <v>621.6</v>
      </c>
      <c r="G560" s="56">
        <f t="shared" si="59"/>
        <v>7.9387378735012639E-3</v>
      </c>
      <c r="H560" s="54">
        <f t="shared" si="57"/>
        <v>29.21455537448465</v>
      </c>
      <c r="I560" s="54">
        <f t="shared" si="56"/>
        <v>6.4272021823866234</v>
      </c>
      <c r="J560" s="54">
        <f t="shared" si="60"/>
        <v>14.607277687242325</v>
      </c>
      <c r="K560" s="54">
        <v>2.8871460789492978</v>
      </c>
      <c r="L560" s="56">
        <f t="shared" si="61"/>
        <v>8.5482917186394627E-2</v>
      </c>
    </row>
    <row r="561" spans="1:12" x14ac:dyDescent="0.2">
      <c r="A561" s="59">
        <f t="shared" si="58"/>
        <v>173</v>
      </c>
      <c r="B561" s="57" t="s">
        <v>1446</v>
      </c>
      <c r="C561" s="81">
        <v>547.1</v>
      </c>
      <c r="D561" s="81">
        <v>23.2</v>
      </c>
      <c r="E561" s="81"/>
      <c r="F561" s="81">
        <f t="shared" si="55"/>
        <v>570.30000000000007</v>
      </c>
      <c r="G561" s="56">
        <f t="shared" si="59"/>
        <v>7.2835621127055519E-3</v>
      </c>
      <c r="H561" s="54">
        <f t="shared" si="57"/>
        <v>26.803508574756432</v>
      </c>
      <c r="I561" s="54">
        <f t="shared" si="56"/>
        <v>5.8967718864464151</v>
      </c>
      <c r="J561" s="54">
        <f t="shared" si="60"/>
        <v>13.401754287378216</v>
      </c>
      <c r="K561" s="54">
        <v>2.5411158619581098</v>
      </c>
      <c r="L561" s="56">
        <f t="shared" si="61"/>
        <v>8.5293969157529667E-2</v>
      </c>
    </row>
    <row r="562" spans="1:12" x14ac:dyDescent="0.2">
      <c r="A562" s="59">
        <f t="shared" si="58"/>
        <v>174</v>
      </c>
      <c r="B562" s="57" t="s">
        <v>1447</v>
      </c>
      <c r="C562" s="81">
        <v>536.29999999999995</v>
      </c>
      <c r="D562" s="81"/>
      <c r="E562" s="81">
        <v>85.9</v>
      </c>
      <c r="F562" s="81">
        <f t="shared" si="55"/>
        <v>622.19999999999993</v>
      </c>
      <c r="G562" s="56">
        <f t="shared" si="59"/>
        <v>7.9464007478965339E-3</v>
      </c>
      <c r="H562" s="54">
        <f t="shared" si="57"/>
        <v>29.242754752259245</v>
      </c>
      <c r="I562" s="54">
        <f t="shared" si="56"/>
        <v>6.4334060454970343</v>
      </c>
      <c r="J562" s="54">
        <f t="shared" si="60"/>
        <v>14.621377376129622</v>
      </c>
      <c r="K562" s="54">
        <v>2.490953092246635</v>
      </c>
      <c r="L562" s="56">
        <f t="shared" si="61"/>
        <v>8.4841676737596503E-2</v>
      </c>
    </row>
    <row r="563" spans="1:12" x14ac:dyDescent="0.2">
      <c r="A563" s="59">
        <f t="shared" si="58"/>
        <v>175</v>
      </c>
      <c r="B563" s="57" t="s">
        <v>1448</v>
      </c>
      <c r="C563" s="81">
        <v>523.03</v>
      </c>
      <c r="D563" s="81"/>
      <c r="E563" s="81"/>
      <c r="F563" s="81">
        <f t="shared" si="55"/>
        <v>523.03</v>
      </c>
      <c r="G563" s="56">
        <f t="shared" si="59"/>
        <v>6.6798553249314118E-3</v>
      </c>
      <c r="H563" s="54">
        <f t="shared" si="57"/>
        <v>24.581867595747596</v>
      </c>
      <c r="I563" s="54">
        <f t="shared" si="56"/>
        <v>5.4080108710644712</v>
      </c>
      <c r="J563" s="54">
        <f t="shared" si="60"/>
        <v>12.290933797873798</v>
      </c>
      <c r="K563" s="54">
        <v>2.429317911314111</v>
      </c>
      <c r="L563" s="56">
        <f t="shared" si="61"/>
        <v>8.5482917186394614E-2</v>
      </c>
    </row>
    <row r="564" spans="1:12" x14ac:dyDescent="0.2">
      <c r="A564" s="59">
        <f t="shared" si="58"/>
        <v>176</v>
      </c>
      <c r="B564" s="57" t="s">
        <v>1449</v>
      </c>
      <c r="C564" s="81">
        <v>628.20000000000005</v>
      </c>
      <c r="D564" s="81"/>
      <c r="E564" s="81">
        <v>93.9</v>
      </c>
      <c r="F564" s="81">
        <f t="shared" si="55"/>
        <v>722.1</v>
      </c>
      <c r="G564" s="56">
        <f t="shared" si="59"/>
        <v>9.2222693347092377E-3</v>
      </c>
      <c r="H564" s="54">
        <f t="shared" si="57"/>
        <v>33.937951151729997</v>
      </c>
      <c r="I564" s="54">
        <f t="shared" si="56"/>
        <v>7.4663492533805993</v>
      </c>
      <c r="J564" s="54">
        <f t="shared" si="60"/>
        <v>16.968975575864999</v>
      </c>
      <c r="K564" s="54">
        <v>2.9178011048840884</v>
      </c>
      <c r="L564" s="56">
        <f t="shared" si="61"/>
        <v>8.4878932399750293E-2</v>
      </c>
    </row>
    <row r="565" spans="1:12" x14ac:dyDescent="0.2">
      <c r="A565" s="59">
        <f t="shared" si="58"/>
        <v>177</v>
      </c>
      <c r="B565" s="57" t="s">
        <v>1450</v>
      </c>
      <c r="C565" s="81">
        <v>570.4</v>
      </c>
      <c r="D565" s="81"/>
      <c r="E565" s="81"/>
      <c r="F565" s="81">
        <f t="shared" si="55"/>
        <v>570.4</v>
      </c>
      <c r="G565" s="56">
        <f t="shared" si="59"/>
        <v>7.284839258438096E-3</v>
      </c>
      <c r="H565" s="54">
        <f t="shared" si="57"/>
        <v>26.808208471052193</v>
      </c>
      <c r="I565" s="54">
        <f t="shared" si="56"/>
        <v>5.8978058636314827</v>
      </c>
      <c r="J565" s="54">
        <f t="shared" si="60"/>
        <v>13.404104235526097</v>
      </c>
      <c r="K565" s="54">
        <v>2.6493373929097164</v>
      </c>
      <c r="L565" s="56">
        <f t="shared" si="61"/>
        <v>8.5482917186394614E-2</v>
      </c>
    </row>
    <row r="566" spans="1:12" x14ac:dyDescent="0.2">
      <c r="A566" s="59">
        <f t="shared" si="58"/>
        <v>178</v>
      </c>
      <c r="B566" s="57" t="s">
        <v>1451</v>
      </c>
      <c r="C566" s="81">
        <v>672.28</v>
      </c>
      <c r="D566" s="81">
        <v>45.9</v>
      </c>
      <c r="E566" s="81"/>
      <c r="F566" s="81">
        <f t="shared" si="55"/>
        <v>718.18</v>
      </c>
      <c r="G566" s="56">
        <f t="shared" si="59"/>
        <v>9.1722052219934628E-3</v>
      </c>
      <c r="H566" s="54">
        <f t="shared" si="57"/>
        <v>33.753715216935944</v>
      </c>
      <c r="I566" s="54">
        <f t="shared" si="56"/>
        <v>7.425817347725908</v>
      </c>
      <c r="J566" s="54">
        <f t="shared" si="60"/>
        <v>16.876857608467972</v>
      </c>
      <c r="K566" s="54">
        <v>0.85555390563458922</v>
      </c>
      <c r="L566" s="56">
        <f t="shared" si="61"/>
        <v>8.2029496893208417E-2</v>
      </c>
    </row>
    <row r="567" spans="1:12" x14ac:dyDescent="0.2">
      <c r="A567" s="59">
        <f t="shared" si="58"/>
        <v>179</v>
      </c>
      <c r="B567" s="57" t="s">
        <v>1452</v>
      </c>
      <c r="C567" s="81">
        <v>862.5</v>
      </c>
      <c r="D567" s="81"/>
      <c r="E567" s="81"/>
      <c r="F567" s="81">
        <f t="shared" si="55"/>
        <v>862.5</v>
      </c>
      <c r="G567" s="56">
        <f t="shared" si="59"/>
        <v>1.1015381943202767E-2</v>
      </c>
      <c r="H567" s="54">
        <f t="shared" si="57"/>
        <v>40.536605550986181</v>
      </c>
      <c r="I567" s="54">
        <f t="shared" si="56"/>
        <v>8.9180532212169599</v>
      </c>
      <c r="J567" s="54">
        <f t="shared" si="60"/>
        <v>20.26830277549309</v>
      </c>
      <c r="K567" s="54">
        <v>3.1225395205212902</v>
      </c>
      <c r="L567" s="56">
        <f t="shared" si="61"/>
        <v>8.4458551963150746E-2</v>
      </c>
    </row>
    <row r="568" spans="1:12" x14ac:dyDescent="0.2">
      <c r="A568" s="59">
        <f t="shared" si="58"/>
        <v>180</v>
      </c>
      <c r="B568" s="57" t="s">
        <v>1453</v>
      </c>
      <c r="C568" s="81">
        <v>693.7</v>
      </c>
      <c r="D568" s="81">
        <v>26.4</v>
      </c>
      <c r="E568" s="81"/>
      <c r="F568" s="81">
        <f t="shared" si="55"/>
        <v>720.1</v>
      </c>
      <c r="G568" s="56">
        <f t="shared" si="59"/>
        <v>9.1967264200583342E-3</v>
      </c>
      <c r="H568" s="54">
        <f t="shared" si="57"/>
        <v>33.843953225814673</v>
      </c>
      <c r="I568" s="54">
        <f t="shared" si="56"/>
        <v>7.4456697096792279</v>
      </c>
      <c r="J568" s="54">
        <f t="shared" si="60"/>
        <v>16.921976612907336</v>
      </c>
      <c r="K568" s="54">
        <v>4.0060545255691276</v>
      </c>
      <c r="L568" s="56">
        <f t="shared" si="61"/>
        <v>8.6401408240480995E-2</v>
      </c>
    </row>
    <row r="569" spans="1:12" x14ac:dyDescent="0.2">
      <c r="A569" s="59">
        <f t="shared" si="58"/>
        <v>181</v>
      </c>
      <c r="B569" s="57" t="s">
        <v>1454</v>
      </c>
      <c r="C569" s="81">
        <v>689.6</v>
      </c>
      <c r="D569" s="81"/>
      <c r="E569" s="81"/>
      <c r="F569" s="81">
        <f t="shared" si="55"/>
        <v>689.6</v>
      </c>
      <c r="G569" s="56">
        <f t="shared" si="59"/>
        <v>8.8071969716320333E-3</v>
      </c>
      <c r="H569" s="54">
        <f t="shared" si="57"/>
        <v>32.41048485560588</v>
      </c>
      <c r="I569" s="54">
        <f t="shared" si="56"/>
        <v>7.1303066682332936</v>
      </c>
      <c r="J569" s="54">
        <f t="shared" si="60"/>
        <v>16.20524242780294</v>
      </c>
      <c r="K569" s="54">
        <v>3.2220290137823815</v>
      </c>
      <c r="L569" s="56">
        <f t="shared" si="61"/>
        <v>8.5510532142436924E-2</v>
      </c>
    </row>
    <row r="570" spans="1:12" x14ac:dyDescent="0.2">
      <c r="A570" s="59">
        <f t="shared" si="58"/>
        <v>182</v>
      </c>
      <c r="B570" s="57" t="s">
        <v>1455</v>
      </c>
      <c r="C570" s="81">
        <v>599</v>
      </c>
      <c r="D570" s="81"/>
      <c r="E570" s="81">
        <v>61.7</v>
      </c>
      <c r="F570" s="81">
        <f t="shared" si="55"/>
        <v>660.7</v>
      </c>
      <c r="G570" s="56">
        <f t="shared" si="59"/>
        <v>8.438101854926456E-3</v>
      </c>
      <c r="H570" s="54">
        <f t="shared" si="57"/>
        <v>31.052214826129358</v>
      </c>
      <c r="I570" s="54">
        <f t="shared" si="56"/>
        <v>6.8314872617484586</v>
      </c>
      <c r="J570" s="54">
        <f t="shared" si="60"/>
        <v>15.526107413064679</v>
      </c>
      <c r="K570" s="54">
        <v>3.2029857400956177</v>
      </c>
      <c r="L570" s="56">
        <f t="shared" si="61"/>
        <v>8.5686083307156213E-2</v>
      </c>
    </row>
    <row r="571" spans="1:12" x14ac:dyDescent="0.2">
      <c r="A571" s="59">
        <f t="shared" si="58"/>
        <v>183</v>
      </c>
      <c r="B571" s="57" t="s">
        <v>1456</v>
      </c>
      <c r="C571" s="81">
        <v>502.6</v>
      </c>
      <c r="D571" s="81"/>
      <c r="E571" s="81">
        <v>53.9</v>
      </c>
      <c r="F571" s="81">
        <f t="shared" si="55"/>
        <v>556.5</v>
      </c>
      <c r="G571" s="56">
        <f t="shared" si="59"/>
        <v>7.1073160016143066E-3</v>
      </c>
      <c r="H571" s="54">
        <f t="shared" si="57"/>
        <v>26.15492288594065</v>
      </c>
      <c r="I571" s="54">
        <f t="shared" si="56"/>
        <v>5.7540830349069427</v>
      </c>
      <c r="J571" s="54">
        <f t="shared" si="60"/>
        <v>13.077461442970325</v>
      </c>
      <c r="K571" s="54">
        <v>2.7821758386271385</v>
      </c>
      <c r="L571" s="56">
        <f t="shared" si="61"/>
        <v>8.5837633786963269E-2</v>
      </c>
    </row>
    <row r="572" spans="1:12" x14ac:dyDescent="0.2">
      <c r="A572" s="59">
        <f t="shared" si="58"/>
        <v>184</v>
      </c>
      <c r="B572" s="57" t="s">
        <v>1457</v>
      </c>
      <c r="C572" s="81">
        <v>4995.63</v>
      </c>
      <c r="D572" s="81">
        <v>255.4</v>
      </c>
      <c r="E572" s="81">
        <v>189.6</v>
      </c>
      <c r="F572" s="81">
        <f t="shared" si="55"/>
        <v>5440.63</v>
      </c>
      <c r="G572" s="56">
        <f t="shared" si="59"/>
        <v>6.9484773868576544E-2</v>
      </c>
      <c r="H572" s="54">
        <f t="shared" si="57"/>
        <v>255.70396783636167</v>
      </c>
      <c r="I572" s="54">
        <f t="shared" si="56"/>
        <v>56.254872923999571</v>
      </c>
      <c r="J572" s="54">
        <f t="shared" si="60"/>
        <v>127.85198391818084</v>
      </c>
      <c r="K572" s="54">
        <v>2.3344266719432385</v>
      </c>
      <c r="L572" s="56">
        <f t="shared" si="61"/>
        <v>8.1267289146750521E-2</v>
      </c>
    </row>
    <row r="573" spans="1:12" x14ac:dyDescent="0.2">
      <c r="A573" s="59">
        <f t="shared" si="58"/>
        <v>185</v>
      </c>
      <c r="B573" s="57" t="s">
        <v>1458</v>
      </c>
      <c r="C573" s="81">
        <v>574.70000000000005</v>
      </c>
      <c r="D573" s="81">
        <v>14</v>
      </c>
      <c r="E573" s="81"/>
      <c r="F573" s="81">
        <f t="shared" ref="F573:F584" si="62">C573+D573+E573</f>
        <v>588.70000000000005</v>
      </c>
      <c r="G573" s="56">
        <f t="shared" si="59"/>
        <v>7.5185569274938777E-3</v>
      </c>
      <c r="H573" s="54">
        <f t="shared" si="57"/>
        <v>27.668289493177468</v>
      </c>
      <c r="I573" s="54">
        <f t="shared" si="56"/>
        <v>6.087023688499043</v>
      </c>
      <c r="J573" s="54">
        <f t="shared" si="60"/>
        <v>13.834144746588734</v>
      </c>
      <c r="K573" s="54">
        <v>23.203207153123362</v>
      </c>
      <c r="L573" s="56">
        <f t="shared" si="61"/>
        <v>0.120252531138761</v>
      </c>
    </row>
    <row r="574" spans="1:12" x14ac:dyDescent="0.2">
      <c r="A574" s="59">
        <f t="shared" si="58"/>
        <v>186</v>
      </c>
      <c r="B574" s="57" t="s">
        <v>1459</v>
      </c>
      <c r="C574" s="81">
        <v>666.7</v>
      </c>
      <c r="D574" s="81"/>
      <c r="E574" s="81">
        <v>37.9</v>
      </c>
      <c r="F574" s="81">
        <f t="shared" si="62"/>
        <v>704.6</v>
      </c>
      <c r="G574" s="56">
        <f t="shared" si="59"/>
        <v>8.9987688315138203E-3</v>
      </c>
      <c r="H574" s="54">
        <f t="shared" si="57"/>
        <v>33.115469299970862</v>
      </c>
      <c r="I574" s="54">
        <f t="shared" ref="I574:I639" si="63">H574*0.22</f>
        <v>7.2854032459935896</v>
      </c>
      <c r="J574" s="54">
        <f t="shared" si="60"/>
        <v>16.557734649985431</v>
      </c>
      <c r="K574" s="54">
        <v>2.6693096067763218</v>
      </c>
      <c r="L574" s="56">
        <f t="shared" si="61"/>
        <v>8.4626620497766397E-2</v>
      </c>
    </row>
    <row r="575" spans="1:12" x14ac:dyDescent="0.2">
      <c r="A575" s="59">
        <f t="shared" si="58"/>
        <v>187</v>
      </c>
      <c r="B575" s="57" t="s">
        <v>1460</v>
      </c>
      <c r="C575" s="81">
        <v>663.6</v>
      </c>
      <c r="D575" s="81"/>
      <c r="E575" s="81"/>
      <c r="F575" s="81">
        <f t="shared" si="62"/>
        <v>663.6</v>
      </c>
      <c r="G575" s="56">
        <f t="shared" si="59"/>
        <v>8.475139081170268E-3</v>
      </c>
      <c r="H575" s="54">
        <f t="shared" si="57"/>
        <v>31.188511818706587</v>
      </c>
      <c r="I575" s="54">
        <f t="shared" si="63"/>
        <v>6.8614726001154489</v>
      </c>
      <c r="J575" s="54">
        <f t="shared" si="60"/>
        <v>15.594255909353294</v>
      </c>
      <c r="K575" s="54">
        <v>3.0966220895036951</v>
      </c>
      <c r="L575" s="56">
        <f t="shared" si="61"/>
        <v>8.5504614854850849E-2</v>
      </c>
    </row>
    <row r="576" spans="1:12" x14ac:dyDescent="0.2">
      <c r="A576" s="59">
        <f t="shared" si="58"/>
        <v>188</v>
      </c>
      <c r="B576" s="57" t="s">
        <v>1461</v>
      </c>
      <c r="C576" s="81">
        <v>693.2</v>
      </c>
      <c r="D576" s="81"/>
      <c r="E576" s="81"/>
      <c r="F576" s="81">
        <f t="shared" si="62"/>
        <v>693.2</v>
      </c>
      <c r="G576" s="56">
        <f t="shared" si="59"/>
        <v>8.8531742180036621E-3</v>
      </c>
      <c r="H576" s="54">
        <f t="shared" si="57"/>
        <v>32.579681122253476</v>
      </c>
      <c r="I576" s="54">
        <f t="shared" si="63"/>
        <v>7.1675298468957651</v>
      </c>
      <c r="J576" s="54">
        <f t="shared" si="60"/>
        <v>16.289840561126738</v>
      </c>
      <c r="K576" s="54">
        <v>3.0822235167161427</v>
      </c>
      <c r="L576" s="56">
        <f t="shared" si="61"/>
        <v>8.5284586045862837E-2</v>
      </c>
    </row>
    <row r="577" spans="1:12" x14ac:dyDescent="0.2">
      <c r="A577" s="59">
        <f t="shared" si="58"/>
        <v>189</v>
      </c>
      <c r="B577" s="57" t="s">
        <v>1462</v>
      </c>
      <c r="C577" s="81">
        <v>777.3</v>
      </c>
      <c r="D577" s="81"/>
      <c r="E577" s="81">
        <v>88.3</v>
      </c>
      <c r="F577" s="81">
        <f t="shared" si="62"/>
        <v>865.59999999999991</v>
      </c>
      <c r="G577" s="56">
        <f t="shared" si="59"/>
        <v>1.1054973460911667E-2</v>
      </c>
      <c r="H577" s="54">
        <f t="shared" si="57"/>
        <v>40.682302336154933</v>
      </c>
      <c r="I577" s="54">
        <f t="shared" si="63"/>
        <v>8.9501065139540845</v>
      </c>
      <c r="J577" s="54">
        <f t="shared" si="60"/>
        <v>20.341151168077467</v>
      </c>
      <c r="K577" s="54">
        <v>3.2197066633327762</v>
      </c>
      <c r="L577" s="56">
        <f t="shared" si="61"/>
        <v>8.4557840436135928E-2</v>
      </c>
    </row>
    <row r="578" spans="1:12" x14ac:dyDescent="0.2">
      <c r="A578" s="59">
        <f t="shared" si="58"/>
        <v>190</v>
      </c>
      <c r="B578" s="57" t="s">
        <v>1463</v>
      </c>
      <c r="C578" s="81">
        <v>635.6</v>
      </c>
      <c r="D578" s="81"/>
      <c r="E578" s="81"/>
      <c r="F578" s="81">
        <f t="shared" si="62"/>
        <v>635.6</v>
      </c>
      <c r="G578" s="56">
        <f t="shared" si="59"/>
        <v>8.1175382760575992E-3</v>
      </c>
      <c r="H578" s="54">
        <f t="shared" si="57"/>
        <v>29.872540855891966</v>
      </c>
      <c r="I578" s="54">
        <f t="shared" si="63"/>
        <v>6.5719589882962328</v>
      </c>
      <c r="J578" s="54">
        <f t="shared" si="60"/>
        <v>14.936270427945983</v>
      </c>
      <c r="K578" s="54">
        <v>3.6103260089563851</v>
      </c>
      <c r="L578" s="56">
        <f t="shared" si="61"/>
        <v>8.6518401952628332E-2</v>
      </c>
    </row>
    <row r="579" spans="1:12" x14ac:dyDescent="0.2">
      <c r="A579" s="59">
        <f t="shared" si="58"/>
        <v>191</v>
      </c>
      <c r="B579" s="57" t="s">
        <v>1464</v>
      </c>
      <c r="C579" s="81">
        <v>504.2</v>
      </c>
      <c r="D579" s="81"/>
      <c r="E579" s="81"/>
      <c r="F579" s="81">
        <f t="shared" si="62"/>
        <v>504.2</v>
      </c>
      <c r="G579" s="56">
        <f t="shared" si="59"/>
        <v>6.4393687834931419E-3</v>
      </c>
      <c r="H579" s="54">
        <f t="shared" si="57"/>
        <v>23.696877123254762</v>
      </c>
      <c r="I579" s="54">
        <f t="shared" si="63"/>
        <v>5.2133129671160479</v>
      </c>
      <c r="J579" s="54">
        <f t="shared" si="60"/>
        <v>11.848438561627381</v>
      </c>
      <c r="K579" s="54">
        <v>2.9521718915382467</v>
      </c>
      <c r="L579" s="56">
        <f t="shared" si="61"/>
        <v>8.6693376722603022E-2</v>
      </c>
    </row>
    <row r="580" spans="1:12" x14ac:dyDescent="0.2">
      <c r="A580" s="59">
        <f t="shared" si="58"/>
        <v>192</v>
      </c>
      <c r="B580" s="57" t="s">
        <v>1465</v>
      </c>
      <c r="C580" s="81">
        <v>166</v>
      </c>
      <c r="D580" s="81"/>
      <c r="E580" s="81"/>
      <c r="F580" s="81">
        <f t="shared" si="62"/>
        <v>166</v>
      </c>
      <c r="G580" s="56">
        <f t="shared" si="59"/>
        <v>2.120061916025112E-3</v>
      </c>
      <c r="H580" s="54">
        <f t="shared" si="57"/>
        <v>7.8018278509724119</v>
      </c>
      <c r="I580" s="54">
        <f t="shared" si="63"/>
        <v>1.7164021272139307</v>
      </c>
      <c r="J580" s="54">
        <f t="shared" si="60"/>
        <v>3.900913925486206</v>
      </c>
      <c r="K580" s="54">
        <v>2.3418581933819755</v>
      </c>
      <c r="L580" s="56">
        <f t="shared" si="61"/>
        <v>9.4945795765388696E-2</v>
      </c>
    </row>
    <row r="581" spans="1:12" x14ac:dyDescent="0.2">
      <c r="A581" s="59">
        <f t="shared" si="58"/>
        <v>193</v>
      </c>
      <c r="B581" s="57" t="s">
        <v>1466</v>
      </c>
      <c r="C581" s="81">
        <v>588.9</v>
      </c>
      <c r="D581" s="81"/>
      <c r="E581" s="81"/>
      <c r="F581" s="81">
        <f t="shared" si="62"/>
        <v>588.9</v>
      </c>
      <c r="G581" s="56">
        <f t="shared" si="59"/>
        <v>7.5211112189589669E-3</v>
      </c>
      <c r="H581" s="54">
        <f t="shared" ref="H581:H644" si="64">G581*3680</f>
        <v>27.677689285768999</v>
      </c>
      <c r="I581" s="54">
        <f t="shared" si="63"/>
        <v>6.0890916428691799</v>
      </c>
      <c r="J581" s="54">
        <f t="shared" si="60"/>
        <v>13.838844642884499</v>
      </c>
      <c r="K581" s="54">
        <v>0.77102034926895668</v>
      </c>
      <c r="L581" s="56">
        <f t="shared" si="61"/>
        <v>8.2147471422638202E-2</v>
      </c>
    </row>
    <row r="582" spans="1:12" x14ac:dyDescent="0.2">
      <c r="A582" s="59">
        <f t="shared" ref="A582:A647" si="65">1+A581</f>
        <v>194</v>
      </c>
      <c r="B582" s="57" t="s">
        <v>1467</v>
      </c>
      <c r="C582" s="81">
        <v>659.3</v>
      </c>
      <c r="D582" s="81"/>
      <c r="E582" s="81"/>
      <c r="F582" s="81">
        <f t="shared" si="62"/>
        <v>659.3</v>
      </c>
      <c r="G582" s="56">
        <f t="shared" ref="G582:G645" si="66">3/$F$718*F582</f>
        <v>8.4202218146708207E-3</v>
      </c>
      <c r="H582" s="54">
        <f t="shared" si="64"/>
        <v>30.986416277988621</v>
      </c>
      <c r="I582" s="54">
        <f t="shared" si="63"/>
        <v>6.8170115811574963</v>
      </c>
      <c r="J582" s="54">
        <f t="shared" ref="J582:J645" si="67">H582*0.5</f>
        <v>15.49320813899431</v>
      </c>
      <c r="K582" s="54">
        <v>2.7352643595451114</v>
      </c>
      <c r="L582" s="56">
        <f t="shared" ref="L582:L645" si="68">(H582+I582+J582+K582)/F582</f>
        <v>8.4986956404801375E-2</v>
      </c>
    </row>
    <row r="583" spans="1:12" x14ac:dyDescent="0.2">
      <c r="A583" s="59">
        <f t="shared" si="65"/>
        <v>195</v>
      </c>
      <c r="B583" s="57" t="s">
        <v>1468</v>
      </c>
      <c r="C583" s="81">
        <v>199.6</v>
      </c>
      <c r="D583" s="81"/>
      <c r="E583" s="81"/>
      <c r="F583" s="81">
        <f t="shared" si="62"/>
        <v>199.6</v>
      </c>
      <c r="G583" s="56">
        <f t="shared" si="66"/>
        <v>2.5491828821603154E-3</v>
      </c>
      <c r="H583" s="54">
        <f t="shared" si="64"/>
        <v>9.3809930063499607</v>
      </c>
      <c r="I583" s="54">
        <f t="shared" si="63"/>
        <v>2.0638184613969912</v>
      </c>
      <c r="J583" s="54">
        <f t="shared" si="67"/>
        <v>4.6904965031749803</v>
      </c>
      <c r="K583" s="54">
        <v>3.0622513028495368</v>
      </c>
      <c r="L583" s="56">
        <f t="shared" si="68"/>
        <v>9.6180156682221782E-2</v>
      </c>
    </row>
    <row r="584" spans="1:12" x14ac:dyDescent="0.2">
      <c r="A584" s="59">
        <f t="shared" si="65"/>
        <v>196</v>
      </c>
      <c r="B584" s="57" t="s">
        <v>1469</v>
      </c>
      <c r="C584" s="81">
        <v>826.4</v>
      </c>
      <c r="D584" s="81"/>
      <c r="E584" s="81"/>
      <c r="F584" s="81">
        <f t="shared" si="62"/>
        <v>826.4</v>
      </c>
      <c r="G584" s="56">
        <f t="shared" si="66"/>
        <v>1.0554332333753932E-2</v>
      </c>
      <c r="H584" s="54">
        <f t="shared" si="64"/>
        <v>38.839942988214467</v>
      </c>
      <c r="I584" s="54">
        <f t="shared" si="63"/>
        <v>8.5447874574071836</v>
      </c>
      <c r="J584" s="54">
        <f t="shared" si="67"/>
        <v>19.419971494107234</v>
      </c>
      <c r="K584" s="54">
        <v>0.92708229948243215</v>
      </c>
      <c r="L584" s="56">
        <f t="shared" si="68"/>
        <v>8.1960048692172466E-2</v>
      </c>
    </row>
    <row r="585" spans="1:12" x14ac:dyDescent="0.2">
      <c r="A585" s="59">
        <f t="shared" si="65"/>
        <v>197</v>
      </c>
      <c r="B585" s="57" t="s">
        <v>1470</v>
      </c>
      <c r="C585" s="81">
        <v>582.70000000000005</v>
      </c>
      <c r="D585" s="81"/>
      <c r="E585" s="81">
        <v>61.9</v>
      </c>
      <c r="F585" s="81">
        <f t="shared" ref="F585:F638" si="69">C585+D585+E585</f>
        <v>644.6</v>
      </c>
      <c r="G585" s="56">
        <f t="shared" si="66"/>
        <v>8.2324813919866704E-3</v>
      </c>
      <c r="H585" s="54">
        <f t="shared" si="64"/>
        <v>30.295531522510949</v>
      </c>
      <c r="I585" s="54">
        <f t="shared" si="63"/>
        <v>6.6650169349524084</v>
      </c>
      <c r="J585" s="54">
        <f t="shared" si="67"/>
        <v>15.147765761255474</v>
      </c>
      <c r="K585" s="54">
        <v>3.8383808231076251</v>
      </c>
      <c r="L585" s="56">
        <f t="shared" si="68"/>
        <v>8.6792887126631177E-2</v>
      </c>
    </row>
    <row r="586" spans="1:12" x14ac:dyDescent="0.2">
      <c r="A586" s="59">
        <f t="shared" si="65"/>
        <v>198</v>
      </c>
      <c r="B586" s="57" t="s">
        <v>1471</v>
      </c>
      <c r="C586" s="81">
        <v>358.4</v>
      </c>
      <c r="D586" s="81"/>
      <c r="E586" s="81">
        <v>54.6</v>
      </c>
      <c r="F586" s="81">
        <f t="shared" si="69"/>
        <v>413</v>
      </c>
      <c r="G586" s="56">
        <f t="shared" si="66"/>
        <v>5.2746118754118752E-3</v>
      </c>
      <c r="H586" s="54">
        <f t="shared" si="64"/>
        <v>19.4105717015157</v>
      </c>
      <c r="I586" s="54">
        <f t="shared" si="63"/>
        <v>4.2703257743334539</v>
      </c>
      <c r="J586" s="54">
        <f t="shared" si="67"/>
        <v>9.7052858507578499</v>
      </c>
      <c r="K586" s="54">
        <v>1.6646608022770726</v>
      </c>
      <c r="L586" s="56">
        <f t="shared" si="68"/>
        <v>8.4868871982770155E-2</v>
      </c>
    </row>
    <row r="587" spans="1:12" x14ac:dyDescent="0.2">
      <c r="A587" s="59">
        <f t="shared" si="65"/>
        <v>199</v>
      </c>
      <c r="B587" s="57" t="s">
        <v>1472</v>
      </c>
      <c r="C587" s="81">
        <v>708.8</v>
      </c>
      <c r="D587" s="81"/>
      <c r="E587" s="81">
        <v>106.4</v>
      </c>
      <c r="F587" s="81">
        <f t="shared" si="69"/>
        <v>815.19999999999993</v>
      </c>
      <c r="G587" s="56">
        <f t="shared" si="66"/>
        <v>1.0411292011708864E-2</v>
      </c>
      <c r="H587" s="54">
        <f t="shared" si="64"/>
        <v>38.313554603088619</v>
      </c>
      <c r="I587" s="54">
        <f t="shared" si="63"/>
        <v>8.4289820126794961</v>
      </c>
      <c r="J587" s="54">
        <f t="shared" si="67"/>
        <v>19.156777301544309</v>
      </c>
      <c r="K587" s="54">
        <v>3.2921639973604608</v>
      </c>
      <c r="L587" s="56">
        <f t="shared" si="68"/>
        <v>8.4876690278058012E-2</v>
      </c>
    </row>
    <row r="588" spans="1:12" x14ac:dyDescent="0.2">
      <c r="A588" s="59">
        <f t="shared" si="65"/>
        <v>200</v>
      </c>
      <c r="B588" s="57" t="s">
        <v>1473</v>
      </c>
      <c r="C588" s="81">
        <v>520.55999999999995</v>
      </c>
      <c r="D588" s="81">
        <v>21.1</v>
      </c>
      <c r="E588" s="81">
        <v>104.6</v>
      </c>
      <c r="F588" s="81">
        <f t="shared" si="69"/>
        <v>646.26</v>
      </c>
      <c r="G588" s="56">
        <f t="shared" si="66"/>
        <v>8.253682011146922E-3</v>
      </c>
      <c r="H588" s="54">
        <f t="shared" si="64"/>
        <v>30.373549801020673</v>
      </c>
      <c r="I588" s="54">
        <f t="shared" si="63"/>
        <v>6.6821809562245482</v>
      </c>
      <c r="J588" s="54">
        <f t="shared" si="67"/>
        <v>15.186774900510336</v>
      </c>
      <c r="K588" s="54">
        <v>2.4178455000930605</v>
      </c>
      <c r="L588" s="56">
        <f t="shared" si="68"/>
        <v>8.4579505396974314E-2</v>
      </c>
    </row>
    <row r="589" spans="1:12" x14ac:dyDescent="0.2">
      <c r="A589" s="59">
        <f t="shared" si="65"/>
        <v>201</v>
      </c>
      <c r="B589" s="57" t="s">
        <v>1474</v>
      </c>
      <c r="C589" s="81">
        <v>468.6</v>
      </c>
      <c r="D589" s="81">
        <v>34.5</v>
      </c>
      <c r="E589" s="81">
        <v>198</v>
      </c>
      <c r="F589" s="81">
        <f t="shared" si="69"/>
        <v>701.1</v>
      </c>
      <c r="G589" s="56">
        <f t="shared" si="66"/>
        <v>8.9540687308747365E-3</v>
      </c>
      <c r="H589" s="54">
        <f t="shared" si="64"/>
        <v>32.950972929619027</v>
      </c>
      <c r="I589" s="54">
        <f t="shared" si="63"/>
        <v>7.2492140445161857</v>
      </c>
      <c r="J589" s="54">
        <f t="shared" si="67"/>
        <v>16.475486464809514</v>
      </c>
      <c r="K589" s="54">
        <v>2.1765068413700792</v>
      </c>
      <c r="L589" s="56">
        <f t="shared" si="68"/>
        <v>8.3942633405098846E-2</v>
      </c>
    </row>
    <row r="590" spans="1:12" x14ac:dyDescent="0.2">
      <c r="A590" s="59">
        <f t="shared" si="65"/>
        <v>202</v>
      </c>
      <c r="B590" s="57" t="s">
        <v>1475</v>
      </c>
      <c r="C590" s="81">
        <v>644.66</v>
      </c>
      <c r="D590" s="81"/>
      <c r="E590" s="81">
        <v>56.9</v>
      </c>
      <c r="F590" s="81">
        <f t="shared" si="69"/>
        <v>701.56</v>
      </c>
      <c r="G590" s="56">
        <f t="shared" si="66"/>
        <v>8.9599436012444428E-3</v>
      </c>
      <c r="H590" s="54">
        <f t="shared" si="64"/>
        <v>32.972592452579548</v>
      </c>
      <c r="I590" s="54">
        <f t="shared" si="63"/>
        <v>7.2539703395675001</v>
      </c>
      <c r="J590" s="54">
        <f t="shared" si="67"/>
        <v>16.486296226289774</v>
      </c>
      <c r="K590" s="54">
        <v>2.9942528816850937</v>
      </c>
      <c r="L590" s="56">
        <f t="shared" si="68"/>
        <v>8.5106208877532813E-2</v>
      </c>
    </row>
    <row r="591" spans="1:12" x14ac:dyDescent="0.2">
      <c r="A591" s="59">
        <f t="shared" si="65"/>
        <v>203</v>
      </c>
      <c r="B591" s="57" t="s">
        <v>1476</v>
      </c>
      <c r="C591" s="81">
        <v>665.3</v>
      </c>
      <c r="D591" s="81"/>
      <c r="E591" s="81"/>
      <c r="F591" s="81">
        <f t="shared" si="69"/>
        <v>665.3</v>
      </c>
      <c r="G591" s="56">
        <f t="shared" si="66"/>
        <v>8.4968505586235366E-3</v>
      </c>
      <c r="H591" s="54">
        <f t="shared" si="64"/>
        <v>31.268410055734613</v>
      </c>
      <c r="I591" s="54">
        <f t="shared" si="63"/>
        <v>6.8790502122616148</v>
      </c>
      <c r="J591" s="54">
        <f t="shared" si="67"/>
        <v>15.634205027867306</v>
      </c>
      <c r="K591" s="54">
        <v>3.0901195082448001</v>
      </c>
      <c r="L591" s="56">
        <f t="shared" si="68"/>
        <v>8.5482917186394614E-2</v>
      </c>
    </row>
    <row r="592" spans="1:12" x14ac:dyDescent="0.2">
      <c r="A592" s="59">
        <f t="shared" si="65"/>
        <v>204</v>
      </c>
      <c r="B592" s="57" t="s">
        <v>1477</v>
      </c>
      <c r="C592" s="81">
        <v>485.4</v>
      </c>
      <c r="D592" s="81"/>
      <c r="E592" s="81">
        <v>128.4</v>
      </c>
      <c r="F592" s="81">
        <f t="shared" si="69"/>
        <v>613.79999999999995</v>
      </c>
      <c r="G592" s="56">
        <f t="shared" si="66"/>
        <v>7.8391205063627328E-3</v>
      </c>
      <c r="H592" s="54">
        <f t="shared" si="64"/>
        <v>28.847963463414857</v>
      </c>
      <c r="I592" s="54">
        <f t="shared" si="63"/>
        <v>6.3465519619512687</v>
      </c>
      <c r="J592" s="54">
        <f t="shared" si="67"/>
        <v>14.423981731707428</v>
      </c>
      <c r="K592" s="54">
        <v>2.2545378164768164</v>
      </c>
      <c r="L592" s="56">
        <f t="shared" si="68"/>
        <v>8.451129842546494E-2</v>
      </c>
    </row>
    <row r="593" spans="1:12" x14ac:dyDescent="0.2">
      <c r="A593" s="59">
        <f t="shared" si="65"/>
        <v>205</v>
      </c>
      <c r="B593" s="57" t="s">
        <v>1478</v>
      </c>
      <c r="C593" s="81">
        <v>704</v>
      </c>
      <c r="D593" s="81">
        <v>41.3</v>
      </c>
      <c r="E593" s="81">
        <v>161</v>
      </c>
      <c r="F593" s="81">
        <f t="shared" si="69"/>
        <v>906.3</v>
      </c>
      <c r="G593" s="56">
        <f t="shared" si="66"/>
        <v>1.1574771774057585E-2</v>
      </c>
      <c r="H593" s="54">
        <f t="shared" si="64"/>
        <v>42.595160128531909</v>
      </c>
      <c r="I593" s="54">
        <f t="shared" si="63"/>
        <v>9.3709352282770197</v>
      </c>
      <c r="J593" s="54">
        <f t="shared" si="67"/>
        <v>21.297580064265954</v>
      </c>
      <c r="K593" s="54">
        <v>3.2698694330442502</v>
      </c>
      <c r="L593" s="56">
        <f t="shared" si="68"/>
        <v>8.4446149017013278E-2</v>
      </c>
    </row>
    <row r="594" spans="1:12" x14ac:dyDescent="0.2">
      <c r="A594" s="59">
        <f t="shared" si="65"/>
        <v>206</v>
      </c>
      <c r="B594" s="57" t="s">
        <v>1479</v>
      </c>
      <c r="C594" s="81">
        <v>745.99</v>
      </c>
      <c r="D594" s="81">
        <v>91.8</v>
      </c>
      <c r="E594" s="81">
        <v>153.19999999999999</v>
      </c>
      <c r="F594" s="81">
        <f t="shared" si="69"/>
        <v>990.99</v>
      </c>
      <c r="G594" s="56">
        <f t="shared" si="66"/>
        <v>1.2656386494950156E-2</v>
      </c>
      <c r="H594" s="54">
        <f t="shared" si="64"/>
        <v>46.575502301416577</v>
      </c>
      <c r="I594" s="54">
        <f t="shared" si="63"/>
        <v>10.246610506311647</v>
      </c>
      <c r="J594" s="54">
        <f t="shared" si="67"/>
        <v>23.287751150708289</v>
      </c>
      <c r="K594" s="54">
        <v>3.4649004238021024</v>
      </c>
      <c r="L594" s="56">
        <f t="shared" si="68"/>
        <v>8.4334619302150998E-2</v>
      </c>
    </row>
    <row r="595" spans="1:12" x14ac:dyDescent="0.2">
      <c r="A595" s="59">
        <f t="shared" si="65"/>
        <v>207</v>
      </c>
      <c r="B595" s="57" t="s">
        <v>1480</v>
      </c>
      <c r="C595" s="81">
        <v>675.4</v>
      </c>
      <c r="D595" s="81"/>
      <c r="E595" s="81">
        <v>182.9</v>
      </c>
      <c r="F595" s="81">
        <f t="shared" si="69"/>
        <v>858.3</v>
      </c>
      <c r="G595" s="56">
        <f t="shared" si="66"/>
        <v>1.0961741822435865E-2</v>
      </c>
      <c r="H595" s="54">
        <f t="shared" si="64"/>
        <v>40.33920990656398</v>
      </c>
      <c r="I595" s="54">
        <f t="shared" si="63"/>
        <v>8.8746261794440748</v>
      </c>
      <c r="J595" s="54">
        <f t="shared" si="67"/>
        <v>20.16960495328199</v>
      </c>
      <c r="K595" s="54">
        <v>3.1370309873268276</v>
      </c>
      <c r="L595" s="56">
        <f t="shared" si="68"/>
        <v>8.4493151609713241E-2</v>
      </c>
    </row>
    <row r="596" spans="1:12" x14ac:dyDescent="0.2">
      <c r="A596" s="59">
        <f t="shared" si="65"/>
        <v>208</v>
      </c>
      <c r="B596" s="57" t="s">
        <v>1481</v>
      </c>
      <c r="C596" s="81">
        <v>1034.8</v>
      </c>
      <c r="D596" s="81"/>
      <c r="E596" s="81">
        <v>19.3</v>
      </c>
      <c r="F596" s="81">
        <f t="shared" si="69"/>
        <v>1054.0999999999999</v>
      </c>
      <c r="G596" s="56">
        <f t="shared" si="66"/>
        <v>1.3462393166759462E-2</v>
      </c>
      <c r="H596" s="54">
        <f t="shared" si="64"/>
        <v>49.541606853674821</v>
      </c>
      <c r="I596" s="54">
        <f t="shared" si="63"/>
        <v>10.89915350780846</v>
      </c>
      <c r="J596" s="54">
        <f t="shared" si="67"/>
        <v>24.770803426837411</v>
      </c>
      <c r="K596" s="54">
        <v>4.8063364905031101</v>
      </c>
      <c r="L596" s="56">
        <f t="shared" si="68"/>
        <v>8.5397875228938255E-2</v>
      </c>
    </row>
    <row r="597" spans="1:12" x14ac:dyDescent="0.2">
      <c r="A597" s="59">
        <f t="shared" si="65"/>
        <v>209</v>
      </c>
      <c r="B597" s="229" t="s">
        <v>1482</v>
      </c>
      <c r="C597" s="81">
        <v>910.15</v>
      </c>
      <c r="D597" s="81"/>
      <c r="E597" s="81">
        <v>91.5</v>
      </c>
      <c r="F597" s="230">
        <f>C597+D597+E597</f>
        <v>1001.65</v>
      </c>
      <c r="G597" s="56">
        <f t="shared" si="66"/>
        <v>1.2792530230039479E-2</v>
      </c>
      <c r="H597" s="54">
        <f t="shared" si="64"/>
        <v>47.07651124654528</v>
      </c>
      <c r="I597" s="54">
        <f t="shared" ref="I597:I598" si="70">H597*0.22</f>
        <v>10.356832474239962</v>
      </c>
      <c r="J597" s="54">
        <f t="shared" si="67"/>
        <v>23.53825562327264</v>
      </c>
      <c r="K597" s="54">
        <v>4.2273745234165112</v>
      </c>
      <c r="L597" s="56">
        <f t="shared" si="68"/>
        <v>8.5058627132705442E-2</v>
      </c>
    </row>
    <row r="598" spans="1:12" x14ac:dyDescent="0.2">
      <c r="A598" s="59">
        <f t="shared" si="65"/>
        <v>210</v>
      </c>
      <c r="B598" s="229" t="s">
        <v>1483</v>
      </c>
      <c r="C598" s="81">
        <v>712</v>
      </c>
      <c r="D598" s="81"/>
      <c r="E598" s="81"/>
      <c r="F598" s="230">
        <f t="shared" si="69"/>
        <v>712</v>
      </c>
      <c r="G598" s="56">
        <f t="shared" si="66"/>
        <v>9.093277615722168E-3</v>
      </c>
      <c r="H598" s="54">
        <f t="shared" si="64"/>
        <v>33.463261625857577</v>
      </c>
      <c r="I598" s="54">
        <f t="shared" si="70"/>
        <v>7.3619175576886668</v>
      </c>
      <c r="J598" s="54">
        <f t="shared" si="67"/>
        <v>16.731630812928788</v>
      </c>
      <c r="K598" s="54">
        <v>3.3070270402379345</v>
      </c>
      <c r="L598" s="56">
        <f t="shared" si="68"/>
        <v>8.54829171863946E-2</v>
      </c>
    </row>
    <row r="599" spans="1:12" x14ac:dyDescent="0.2">
      <c r="A599" s="59">
        <f t="shared" si="65"/>
        <v>211</v>
      </c>
      <c r="B599" s="57" t="s">
        <v>1484</v>
      </c>
      <c r="C599" s="81">
        <v>305.89999999999998</v>
      </c>
      <c r="D599" s="81"/>
      <c r="E599" s="81">
        <v>31.5</v>
      </c>
      <c r="F599" s="81">
        <f t="shared" si="69"/>
        <v>337.4</v>
      </c>
      <c r="G599" s="56">
        <f t="shared" si="66"/>
        <v>4.3090897016076673E-3</v>
      </c>
      <c r="H599" s="54">
        <f t="shared" si="64"/>
        <v>15.857450101916216</v>
      </c>
      <c r="I599" s="54">
        <f t="shared" si="63"/>
        <v>3.4886390224215673</v>
      </c>
      <c r="J599" s="54">
        <f t="shared" si="67"/>
        <v>7.928725050958108</v>
      </c>
      <c r="K599" s="54">
        <v>1.420814005068517</v>
      </c>
      <c r="L599" s="56">
        <f t="shared" si="68"/>
        <v>8.5049283285016042E-2</v>
      </c>
    </row>
    <row r="600" spans="1:12" x14ac:dyDescent="0.2">
      <c r="A600" s="59">
        <f t="shared" si="65"/>
        <v>212</v>
      </c>
      <c r="B600" s="57" t="s">
        <v>1485</v>
      </c>
      <c r="C600" s="81">
        <v>687.07</v>
      </c>
      <c r="D600" s="81"/>
      <c r="E600" s="81">
        <v>16.899999999999999</v>
      </c>
      <c r="F600" s="81">
        <f t="shared" si="69"/>
        <v>703.97</v>
      </c>
      <c r="G600" s="56">
        <f t="shared" si="66"/>
        <v>8.9907228133987854E-3</v>
      </c>
      <c r="H600" s="54">
        <f t="shared" si="64"/>
        <v>33.085859953307533</v>
      </c>
      <c r="I600" s="54">
        <f t="shared" si="63"/>
        <v>7.2788891897276571</v>
      </c>
      <c r="J600" s="54">
        <f t="shared" si="67"/>
        <v>16.542929976653767</v>
      </c>
      <c r="K600" s="54">
        <v>3.191234646820615</v>
      </c>
      <c r="L600" s="56">
        <f t="shared" si="68"/>
        <v>8.5371413222878209E-2</v>
      </c>
    </row>
    <row r="601" spans="1:12" x14ac:dyDescent="0.2">
      <c r="A601" s="59">
        <f t="shared" si="65"/>
        <v>213</v>
      </c>
      <c r="B601" s="57" t="s">
        <v>1486</v>
      </c>
      <c r="C601" s="81">
        <v>884.9</v>
      </c>
      <c r="D601" s="81">
        <v>28.7</v>
      </c>
      <c r="E601" s="81"/>
      <c r="F601" s="81">
        <f t="shared" si="69"/>
        <v>913.6</v>
      </c>
      <c r="G601" s="56">
        <f t="shared" si="66"/>
        <v>1.1668003412533389E-2</v>
      </c>
      <c r="H601" s="54">
        <f t="shared" si="64"/>
        <v>42.938252558122869</v>
      </c>
      <c r="I601" s="54">
        <f t="shared" si="63"/>
        <v>9.4464155627870312</v>
      </c>
      <c r="J601" s="54">
        <f t="shared" si="67"/>
        <v>21.469126279061435</v>
      </c>
      <c r="K601" s="54">
        <v>4.1100958257114444</v>
      </c>
      <c r="L601" s="56">
        <f t="shared" si="68"/>
        <v>8.5337007690108116E-2</v>
      </c>
    </row>
    <row r="602" spans="1:12" x14ac:dyDescent="0.2">
      <c r="A602" s="59">
        <f t="shared" si="65"/>
        <v>214</v>
      </c>
      <c r="B602" s="57" t="s">
        <v>1487</v>
      </c>
      <c r="C602" s="81">
        <v>534.6</v>
      </c>
      <c r="D602" s="81"/>
      <c r="E602" s="81">
        <v>68.599999999999994</v>
      </c>
      <c r="F602" s="81">
        <f t="shared" si="69"/>
        <v>603.20000000000005</v>
      </c>
      <c r="G602" s="56">
        <f t="shared" si="66"/>
        <v>7.703743058712938E-3</v>
      </c>
      <c r="H602" s="54">
        <f t="shared" si="64"/>
        <v>28.349774456063614</v>
      </c>
      <c r="I602" s="54">
        <f t="shared" si="63"/>
        <v>6.2369503803339947</v>
      </c>
      <c r="J602" s="54">
        <f t="shared" si="67"/>
        <v>14.174887228031807</v>
      </c>
      <c r="K602" s="54">
        <v>2.4830571007179776</v>
      </c>
      <c r="L602" s="56">
        <f t="shared" si="68"/>
        <v>8.4954690260522853E-2</v>
      </c>
    </row>
    <row r="603" spans="1:12" x14ac:dyDescent="0.2">
      <c r="A603" s="59">
        <f t="shared" si="65"/>
        <v>215</v>
      </c>
      <c r="B603" s="57" t="s">
        <v>1488</v>
      </c>
      <c r="C603" s="81">
        <v>548.1</v>
      </c>
      <c r="D603" s="81"/>
      <c r="E603" s="81"/>
      <c r="F603" s="81">
        <f t="shared" si="69"/>
        <v>548.1</v>
      </c>
      <c r="G603" s="56">
        <f t="shared" si="66"/>
        <v>7.0000357600805063E-3</v>
      </c>
      <c r="H603" s="54">
        <f t="shared" si="64"/>
        <v>25.760131597096262</v>
      </c>
      <c r="I603" s="54">
        <f t="shared" si="63"/>
        <v>5.667228951361178</v>
      </c>
      <c r="J603" s="54">
        <f t="shared" si="67"/>
        <v>12.880065798548131</v>
      </c>
      <c r="K603" s="54">
        <v>2.5457605628573203</v>
      </c>
      <c r="L603" s="56">
        <f t="shared" si="68"/>
        <v>8.5482917186394614E-2</v>
      </c>
    </row>
    <row r="604" spans="1:12" x14ac:dyDescent="0.2">
      <c r="A604" s="59">
        <f t="shared" si="65"/>
        <v>216</v>
      </c>
      <c r="B604" s="57" t="s">
        <v>1489</v>
      </c>
      <c r="C604" s="81">
        <v>630.6</v>
      </c>
      <c r="D604" s="81">
        <v>114.7</v>
      </c>
      <c r="E604" s="81"/>
      <c r="F604" s="81">
        <f t="shared" si="69"/>
        <v>745.30000000000007</v>
      </c>
      <c r="G604" s="56">
        <f t="shared" si="66"/>
        <v>9.5185671446597359E-3</v>
      </c>
      <c r="H604" s="54">
        <f t="shared" si="64"/>
        <v>35.02832709234783</v>
      </c>
      <c r="I604" s="54">
        <f t="shared" si="63"/>
        <v>7.706231960316523</v>
      </c>
      <c r="J604" s="54">
        <f t="shared" si="67"/>
        <v>17.514163546173915</v>
      </c>
      <c r="K604" s="54">
        <v>2.9289483870421935</v>
      </c>
      <c r="L604" s="56">
        <f t="shared" si="68"/>
        <v>8.4768108125426608E-2</v>
      </c>
    </row>
    <row r="605" spans="1:12" x14ac:dyDescent="0.2">
      <c r="A605" s="59">
        <f t="shared" si="65"/>
        <v>217</v>
      </c>
      <c r="B605" s="57" t="s">
        <v>1490</v>
      </c>
      <c r="C605" s="81">
        <v>473.1</v>
      </c>
      <c r="D605" s="81">
        <v>12.4</v>
      </c>
      <c r="E605" s="81">
        <v>260.39999999999998</v>
      </c>
      <c r="F605" s="81">
        <f t="shared" si="69"/>
        <v>745.9</v>
      </c>
      <c r="G605" s="56">
        <f t="shared" si="66"/>
        <v>9.526230019055006E-3</v>
      </c>
      <c r="H605" s="54">
        <f t="shared" si="64"/>
        <v>35.056526470122421</v>
      </c>
      <c r="I605" s="54">
        <f t="shared" si="63"/>
        <v>7.712435823426933</v>
      </c>
      <c r="J605" s="54">
        <f t="shared" si="67"/>
        <v>17.52826323506121</v>
      </c>
      <c r="K605" s="54">
        <v>2.1974079954165262</v>
      </c>
      <c r="L605" s="56">
        <f t="shared" si="68"/>
        <v>8.3784198316164488E-2</v>
      </c>
    </row>
    <row r="606" spans="1:12" x14ac:dyDescent="0.2">
      <c r="A606" s="59">
        <f t="shared" si="65"/>
        <v>218</v>
      </c>
      <c r="B606" s="57" t="s">
        <v>1491</v>
      </c>
      <c r="C606" s="81">
        <v>986.7</v>
      </c>
      <c r="D606" s="81"/>
      <c r="E606" s="81">
        <v>215.4</v>
      </c>
      <c r="F606" s="81">
        <f t="shared" si="69"/>
        <v>1202.1000000000001</v>
      </c>
      <c r="G606" s="56">
        <f t="shared" si="66"/>
        <v>1.5352568850926432E-2</v>
      </c>
      <c r="H606" s="54">
        <f t="shared" si="64"/>
        <v>56.497453371409271</v>
      </c>
      <c r="I606" s="54">
        <f t="shared" si="63"/>
        <v>12.42943974171004</v>
      </c>
      <c r="J606" s="54">
        <f t="shared" si="67"/>
        <v>28.248726685704636</v>
      </c>
      <c r="K606" s="54">
        <v>4.5829263772510815</v>
      </c>
      <c r="L606" s="56">
        <f t="shared" si="68"/>
        <v>8.4650649842837544E-2</v>
      </c>
    </row>
    <row r="607" spans="1:12" x14ac:dyDescent="0.2">
      <c r="A607" s="59">
        <f t="shared" si="65"/>
        <v>219</v>
      </c>
      <c r="B607" s="57" t="s">
        <v>1492</v>
      </c>
      <c r="C607" s="81">
        <v>648.20000000000005</v>
      </c>
      <c r="D607" s="81"/>
      <c r="E607" s="81"/>
      <c r="F607" s="81">
        <f t="shared" si="69"/>
        <v>648.20000000000005</v>
      </c>
      <c r="G607" s="56">
        <f t="shared" si="66"/>
        <v>8.2784586383582992E-3</v>
      </c>
      <c r="H607" s="54">
        <f t="shared" si="64"/>
        <v>30.464727789158541</v>
      </c>
      <c r="I607" s="54">
        <f t="shared" si="63"/>
        <v>6.702240113614879</v>
      </c>
      <c r="J607" s="54">
        <f t="shared" si="67"/>
        <v>15.232363894579271</v>
      </c>
      <c r="K607" s="54">
        <v>3.0106951228682997</v>
      </c>
      <c r="L607" s="56">
        <f t="shared" si="68"/>
        <v>8.5482917186394614E-2</v>
      </c>
    </row>
    <row r="608" spans="1:12" x14ac:dyDescent="0.2">
      <c r="A608" s="59">
        <f t="shared" si="65"/>
        <v>220</v>
      </c>
      <c r="B608" s="57" t="s">
        <v>1493</v>
      </c>
      <c r="C608" s="81">
        <v>696.9</v>
      </c>
      <c r="D608" s="81"/>
      <c r="E608" s="81">
        <v>42.8</v>
      </c>
      <c r="F608" s="81">
        <f t="shared" si="69"/>
        <v>739.69999999999993</v>
      </c>
      <c r="G608" s="56">
        <f t="shared" si="66"/>
        <v>9.4470469836372001E-3</v>
      </c>
      <c r="H608" s="54">
        <f t="shared" si="64"/>
        <v>34.765132899784895</v>
      </c>
      <c r="I608" s="54">
        <f t="shared" si="63"/>
        <v>7.6483292379526766</v>
      </c>
      <c r="J608" s="54">
        <f t="shared" si="67"/>
        <v>17.382566449892447</v>
      </c>
      <c r="K608" s="54">
        <v>3.2368920566598551</v>
      </c>
      <c r="L608" s="56">
        <f t="shared" si="68"/>
        <v>8.5214168776922908E-2</v>
      </c>
    </row>
    <row r="609" spans="1:12" x14ac:dyDescent="0.2">
      <c r="A609" s="59">
        <f t="shared" si="65"/>
        <v>221</v>
      </c>
      <c r="B609" s="57" t="s">
        <v>1494</v>
      </c>
      <c r="C609" s="81">
        <v>686.9</v>
      </c>
      <c r="D609" s="81"/>
      <c r="E609" s="81">
        <v>111.8</v>
      </c>
      <c r="F609" s="81">
        <f t="shared" si="69"/>
        <v>798.69999999999993</v>
      </c>
      <c r="G609" s="56">
        <f t="shared" si="66"/>
        <v>1.0200562965838897E-2</v>
      </c>
      <c r="H609" s="54">
        <f t="shared" si="64"/>
        <v>37.538071714287142</v>
      </c>
      <c r="I609" s="54">
        <f t="shared" si="63"/>
        <v>8.2583757771431721</v>
      </c>
      <c r="J609" s="54">
        <f t="shared" si="67"/>
        <v>18.769035857143571</v>
      </c>
      <c r="K609" s="54">
        <v>3.1904450476677488</v>
      </c>
      <c r="L609" s="56">
        <f t="shared" si="68"/>
        <v>8.4832763736373648E-2</v>
      </c>
    </row>
    <row r="610" spans="1:12" x14ac:dyDescent="0.2">
      <c r="A610" s="59">
        <f t="shared" si="65"/>
        <v>222</v>
      </c>
      <c r="B610" s="57" t="s">
        <v>1495</v>
      </c>
      <c r="C610" s="81">
        <v>6173.94</v>
      </c>
      <c r="D610" s="81">
        <v>111.6</v>
      </c>
      <c r="E610" s="81"/>
      <c r="F610" s="81">
        <f t="shared" si="69"/>
        <v>6285.54</v>
      </c>
      <c r="G610" s="56">
        <f t="shared" si="66"/>
        <v>8.0275505877424602E-2</v>
      </c>
      <c r="H610" s="54">
        <f t="shared" si="64"/>
        <v>295.41386162892252</v>
      </c>
      <c r="I610" s="54">
        <f t="shared" si="63"/>
        <v>64.99104955836296</v>
      </c>
      <c r="J610" s="54">
        <f t="shared" si="67"/>
        <v>147.70693081446126</v>
      </c>
      <c r="K610" s="54">
        <v>28.676104669672181</v>
      </c>
      <c r="L610" s="56">
        <f t="shared" si="68"/>
        <v>8.5400450346576257E-2</v>
      </c>
    </row>
    <row r="611" spans="1:12" x14ac:dyDescent="0.2">
      <c r="A611" s="59">
        <f t="shared" si="65"/>
        <v>223</v>
      </c>
      <c r="B611" s="57" t="s">
        <v>1496</v>
      </c>
      <c r="C611" s="81">
        <v>842.4</v>
      </c>
      <c r="D611" s="81">
        <v>158.5</v>
      </c>
      <c r="E611" s="81"/>
      <c r="F611" s="81">
        <f t="shared" si="69"/>
        <v>1000.9</v>
      </c>
      <c r="G611" s="56">
        <f t="shared" si="66"/>
        <v>1.2782951637045389E-2</v>
      </c>
      <c r="H611" s="54">
        <f t="shared" si="64"/>
        <v>47.041262024327033</v>
      </c>
      <c r="I611" s="54">
        <f t="shared" si="63"/>
        <v>10.349077645351947</v>
      </c>
      <c r="J611" s="54">
        <f t="shared" si="67"/>
        <v>23.520631012163516</v>
      </c>
      <c r="K611" s="54">
        <v>3.9126960374949946</v>
      </c>
      <c r="L611" s="56">
        <f t="shared" si="68"/>
        <v>8.4747394064679279E-2</v>
      </c>
    </row>
    <row r="612" spans="1:12" x14ac:dyDescent="0.2">
      <c r="A612" s="59">
        <f t="shared" si="65"/>
        <v>224</v>
      </c>
      <c r="B612" s="57" t="s">
        <v>1497</v>
      </c>
      <c r="C612" s="81">
        <v>372.1</v>
      </c>
      <c r="D612" s="81"/>
      <c r="E612" s="81">
        <v>20.3</v>
      </c>
      <c r="F612" s="81">
        <f t="shared" si="69"/>
        <v>392.40000000000003</v>
      </c>
      <c r="G612" s="56">
        <f t="shared" si="66"/>
        <v>5.0115198545075549E-3</v>
      </c>
      <c r="H612" s="54">
        <f t="shared" si="64"/>
        <v>18.442393064587801</v>
      </c>
      <c r="I612" s="54">
        <f t="shared" si="63"/>
        <v>4.057326474209316</v>
      </c>
      <c r="J612" s="54">
        <f t="shared" si="67"/>
        <v>9.2211965322939005</v>
      </c>
      <c r="K612" s="54">
        <v>1.728293204596258</v>
      </c>
      <c r="L612" s="56">
        <f t="shared" si="68"/>
        <v>8.5242633220405886E-2</v>
      </c>
    </row>
    <row r="613" spans="1:12" x14ac:dyDescent="0.2">
      <c r="A613" s="59">
        <f t="shared" si="65"/>
        <v>225</v>
      </c>
      <c r="B613" s="57" t="s">
        <v>1498</v>
      </c>
      <c r="C613" s="81">
        <v>555.1</v>
      </c>
      <c r="D613" s="81"/>
      <c r="E613" s="81">
        <v>40.6</v>
      </c>
      <c r="F613" s="81">
        <f t="shared" si="69"/>
        <v>595.70000000000005</v>
      </c>
      <c r="G613" s="56">
        <f t="shared" si="66"/>
        <v>7.6079571287720445E-3</v>
      </c>
      <c r="H613" s="54">
        <f t="shared" si="64"/>
        <v>27.997282233881123</v>
      </c>
      <c r="I613" s="54">
        <f t="shared" si="63"/>
        <v>6.1594020914538472</v>
      </c>
      <c r="J613" s="54">
        <f t="shared" si="67"/>
        <v>13.998641116940561</v>
      </c>
      <c r="K613" s="54">
        <v>2.5782734691517941</v>
      </c>
      <c r="L613" s="56">
        <f t="shared" si="68"/>
        <v>8.5166357078105298E-2</v>
      </c>
    </row>
    <row r="614" spans="1:12" x14ac:dyDescent="0.2">
      <c r="A614" s="59">
        <f t="shared" si="65"/>
        <v>226</v>
      </c>
      <c r="B614" s="57" t="s">
        <v>1499</v>
      </c>
      <c r="C614" s="81">
        <v>538.45000000000005</v>
      </c>
      <c r="D614" s="81"/>
      <c r="E614" s="81">
        <v>37.799999999999997</v>
      </c>
      <c r="F614" s="81">
        <f t="shared" si="69"/>
        <v>576.25</v>
      </c>
      <c r="G614" s="56">
        <f t="shared" si="66"/>
        <v>7.3595522837919935E-3</v>
      </c>
      <c r="H614" s="54">
        <f t="shared" si="64"/>
        <v>27.083152404354536</v>
      </c>
      <c r="I614" s="54">
        <f t="shared" si="63"/>
        <v>5.9582935289579977</v>
      </c>
      <c r="J614" s="54">
        <f t="shared" si="67"/>
        <v>13.541576202177268</v>
      </c>
      <c r="K614" s="54">
        <v>2.5009391991799381</v>
      </c>
      <c r="L614" s="56">
        <f t="shared" si="68"/>
        <v>8.517824092784336E-2</v>
      </c>
    </row>
    <row r="615" spans="1:12" x14ac:dyDescent="0.2">
      <c r="A615" s="59">
        <f t="shared" si="65"/>
        <v>227</v>
      </c>
      <c r="B615" s="57" t="s">
        <v>1500</v>
      </c>
      <c r="C615" s="81">
        <v>877.8</v>
      </c>
      <c r="D615" s="81"/>
      <c r="E615" s="81"/>
      <c r="F615" s="81">
        <f t="shared" si="69"/>
        <v>877.8</v>
      </c>
      <c r="G615" s="56">
        <f t="shared" si="66"/>
        <v>1.1210785240282189E-2</v>
      </c>
      <c r="H615" s="54">
        <f t="shared" si="64"/>
        <v>41.255689684238455</v>
      </c>
      <c r="I615" s="54">
        <f t="shared" si="63"/>
        <v>9.0762517305324604</v>
      </c>
      <c r="J615" s="54">
        <f t="shared" si="67"/>
        <v>20.627844842119227</v>
      </c>
      <c r="K615" s="54">
        <v>4.0771184493270489</v>
      </c>
      <c r="L615" s="56">
        <f t="shared" si="68"/>
        <v>8.5482917186394614E-2</v>
      </c>
    </row>
    <row r="616" spans="1:12" x14ac:dyDescent="0.2">
      <c r="A616" s="59">
        <f t="shared" si="65"/>
        <v>228</v>
      </c>
      <c r="B616" s="57" t="s">
        <v>1501</v>
      </c>
      <c r="C616" s="81">
        <v>654.9</v>
      </c>
      <c r="D616" s="81">
        <v>53.4</v>
      </c>
      <c r="E616" s="81"/>
      <c r="F616" s="81">
        <f t="shared" si="69"/>
        <v>708.3</v>
      </c>
      <c r="G616" s="56">
        <f t="shared" si="66"/>
        <v>9.0460232236179924E-3</v>
      </c>
      <c r="H616" s="54">
        <f t="shared" si="64"/>
        <v>33.289365462914212</v>
      </c>
      <c r="I616" s="54">
        <f t="shared" si="63"/>
        <v>7.3236604018411269</v>
      </c>
      <c r="J616" s="54">
        <f t="shared" si="67"/>
        <v>16.644682731457106</v>
      </c>
      <c r="K616" s="54">
        <v>3.0418146188930102</v>
      </c>
      <c r="L616" s="56">
        <f t="shared" si="68"/>
        <v>8.5132744903438459E-2</v>
      </c>
    </row>
    <row r="617" spans="1:12" x14ac:dyDescent="0.2">
      <c r="A617" s="59">
        <f t="shared" si="65"/>
        <v>229</v>
      </c>
      <c r="B617" s="57" t="s">
        <v>1502</v>
      </c>
      <c r="C617" s="81">
        <v>392.4</v>
      </c>
      <c r="D617" s="81"/>
      <c r="E617" s="81">
        <v>19.899999999999999</v>
      </c>
      <c r="F617" s="81">
        <f t="shared" si="69"/>
        <v>412.29999999999995</v>
      </c>
      <c r="G617" s="56">
        <f t="shared" si="66"/>
        <v>5.2656718552840584E-3</v>
      </c>
      <c r="H617" s="54">
        <f t="shared" si="64"/>
        <v>19.377672427445336</v>
      </c>
      <c r="I617" s="54">
        <f t="shared" si="63"/>
        <v>4.2630879340379737</v>
      </c>
      <c r="J617" s="54">
        <f t="shared" si="67"/>
        <v>9.6888362137226682</v>
      </c>
      <c r="K617" s="54">
        <v>1.8225806328502323</v>
      </c>
      <c r="L617" s="56">
        <f t="shared" si="68"/>
        <v>8.5258736861644951E-2</v>
      </c>
    </row>
    <row r="618" spans="1:12" x14ac:dyDescent="0.2">
      <c r="A618" s="59">
        <f t="shared" si="65"/>
        <v>230</v>
      </c>
      <c r="B618" s="57" t="s">
        <v>1503</v>
      </c>
      <c r="C618" s="81">
        <v>598.14</v>
      </c>
      <c r="D618" s="81"/>
      <c r="E618" s="81"/>
      <c r="F618" s="81">
        <f t="shared" si="69"/>
        <v>598.14</v>
      </c>
      <c r="G618" s="56">
        <f t="shared" si="66"/>
        <v>7.6391194846461476E-3</v>
      </c>
      <c r="H618" s="54">
        <f t="shared" si="64"/>
        <v>28.111959703497824</v>
      </c>
      <c r="I618" s="54">
        <f t="shared" si="63"/>
        <v>6.1846311347695213</v>
      </c>
      <c r="J618" s="54">
        <f t="shared" si="67"/>
        <v>14.055979851748912</v>
      </c>
      <c r="K618" s="54">
        <v>2.7781813958538177</v>
      </c>
      <c r="L618" s="56">
        <f t="shared" si="68"/>
        <v>8.5482917186394641E-2</v>
      </c>
    </row>
    <row r="619" spans="1:12" x14ac:dyDescent="0.2">
      <c r="A619" s="59">
        <f t="shared" si="65"/>
        <v>231</v>
      </c>
      <c r="B619" s="57" t="s">
        <v>1504</v>
      </c>
      <c r="C619" s="81">
        <v>388.6</v>
      </c>
      <c r="D619" s="81"/>
      <c r="E619" s="81"/>
      <c r="F619" s="81">
        <f t="shared" si="69"/>
        <v>388.6</v>
      </c>
      <c r="G619" s="56">
        <f t="shared" si="66"/>
        <v>4.9629883166708352E-3</v>
      </c>
      <c r="H619" s="54">
        <f t="shared" si="64"/>
        <v>18.263797005348675</v>
      </c>
      <c r="I619" s="54">
        <f t="shared" si="63"/>
        <v>4.0180353411767085</v>
      </c>
      <c r="J619" s="54">
        <f t="shared" si="67"/>
        <v>9.1318985026743373</v>
      </c>
      <c r="K619" s="54">
        <v>1.8049307694332322</v>
      </c>
      <c r="L619" s="56">
        <f t="shared" si="68"/>
        <v>8.5482917186394641E-2</v>
      </c>
    </row>
    <row r="620" spans="1:12" x14ac:dyDescent="0.2">
      <c r="A620" s="59">
        <f t="shared" si="65"/>
        <v>232</v>
      </c>
      <c r="B620" s="57" t="s">
        <v>1505</v>
      </c>
      <c r="C620" s="81">
        <v>634.1</v>
      </c>
      <c r="D620" s="81"/>
      <c r="E620" s="81"/>
      <c r="F620" s="81">
        <f t="shared" si="69"/>
        <v>634.1</v>
      </c>
      <c r="G620" s="56">
        <f t="shared" si="66"/>
        <v>8.0983810900694189E-3</v>
      </c>
      <c r="H620" s="54">
        <f t="shared" si="64"/>
        <v>29.80204241145546</v>
      </c>
      <c r="I620" s="54">
        <f t="shared" si="63"/>
        <v>6.5564493305202012</v>
      </c>
      <c r="J620" s="54">
        <f t="shared" si="67"/>
        <v>14.90102120572773</v>
      </c>
      <c r="K620" s="54">
        <v>2.94520484018943</v>
      </c>
      <c r="L620" s="56">
        <f t="shared" si="68"/>
        <v>8.5482917186394614E-2</v>
      </c>
    </row>
    <row r="621" spans="1:12" x14ac:dyDescent="0.2">
      <c r="A621" s="59">
        <f t="shared" si="65"/>
        <v>233</v>
      </c>
      <c r="B621" s="57" t="s">
        <v>1506</v>
      </c>
      <c r="C621" s="81">
        <v>629.6</v>
      </c>
      <c r="D621" s="81"/>
      <c r="E621" s="81">
        <v>82.9</v>
      </c>
      <c r="F621" s="81">
        <f t="shared" si="69"/>
        <v>712.5</v>
      </c>
      <c r="G621" s="56">
        <f t="shared" si="66"/>
        <v>9.0996633443848948E-3</v>
      </c>
      <c r="H621" s="54">
        <f t="shared" si="64"/>
        <v>33.486761107336413</v>
      </c>
      <c r="I621" s="54">
        <f t="shared" si="63"/>
        <v>7.367087443614011</v>
      </c>
      <c r="J621" s="54">
        <f t="shared" si="67"/>
        <v>16.743380553668207</v>
      </c>
      <c r="K621" s="54">
        <v>2.924303686142983</v>
      </c>
      <c r="L621" s="56">
        <f t="shared" si="68"/>
        <v>8.4942502162472441E-2</v>
      </c>
    </row>
    <row r="622" spans="1:12" x14ac:dyDescent="0.2">
      <c r="A622" s="59">
        <f t="shared" si="65"/>
        <v>234</v>
      </c>
      <c r="B622" s="57" t="s">
        <v>1507</v>
      </c>
      <c r="C622" s="81">
        <v>597.1</v>
      </c>
      <c r="D622" s="81"/>
      <c r="E622" s="81">
        <v>43.4</v>
      </c>
      <c r="F622" s="81">
        <f t="shared" si="69"/>
        <v>640.5</v>
      </c>
      <c r="G622" s="56">
        <f t="shared" si="66"/>
        <v>8.1801184169523148E-3</v>
      </c>
      <c r="H622" s="54">
        <f t="shared" si="64"/>
        <v>30.10283577438452</v>
      </c>
      <c r="I622" s="54">
        <f t="shared" si="63"/>
        <v>6.6226238703645945</v>
      </c>
      <c r="J622" s="54">
        <f t="shared" si="67"/>
        <v>15.05141788719226</v>
      </c>
      <c r="K622" s="54">
        <v>2.7733509069186391</v>
      </c>
      <c r="L622" s="56">
        <f t="shared" si="68"/>
        <v>8.5168194283934448E-2</v>
      </c>
    </row>
    <row r="623" spans="1:12" x14ac:dyDescent="0.2">
      <c r="A623" s="59">
        <f t="shared" si="65"/>
        <v>235</v>
      </c>
      <c r="B623" s="57" t="s">
        <v>1508</v>
      </c>
      <c r="C623" s="81">
        <v>589.5</v>
      </c>
      <c r="D623" s="81"/>
      <c r="E623" s="81">
        <v>28.2</v>
      </c>
      <c r="F623" s="81">
        <f t="shared" si="69"/>
        <v>617.70000000000005</v>
      </c>
      <c r="G623" s="56">
        <f t="shared" si="66"/>
        <v>7.8889291899320001E-3</v>
      </c>
      <c r="H623" s="54">
        <f t="shared" si="64"/>
        <v>29.031259418949759</v>
      </c>
      <c r="I623" s="54">
        <f t="shared" si="63"/>
        <v>6.3868770721689474</v>
      </c>
      <c r="J623" s="54">
        <f t="shared" si="67"/>
        <v>14.515629709474879</v>
      </c>
      <c r="K623" s="54">
        <v>2.7380511800846383</v>
      </c>
      <c r="L623" s="56">
        <f t="shared" si="68"/>
        <v>8.5270871589247565E-2</v>
      </c>
    </row>
    <row r="624" spans="1:12" x14ac:dyDescent="0.2">
      <c r="A624" s="59">
        <f t="shared" si="65"/>
        <v>236</v>
      </c>
      <c r="B624" s="57" t="s">
        <v>1509</v>
      </c>
      <c r="C624" s="81">
        <v>657.5</v>
      </c>
      <c r="D624" s="81"/>
      <c r="E624" s="81">
        <v>28.8</v>
      </c>
      <c r="F624" s="81">
        <f t="shared" si="69"/>
        <v>686.3</v>
      </c>
      <c r="G624" s="56">
        <f t="shared" si="66"/>
        <v>8.7650511624580377E-3</v>
      </c>
      <c r="H624" s="54">
        <f t="shared" si="64"/>
        <v>32.255388277845576</v>
      </c>
      <c r="I624" s="54">
        <f t="shared" si="63"/>
        <v>7.0961854211260267</v>
      </c>
      <c r="J624" s="54">
        <f t="shared" si="67"/>
        <v>16.127694138922788</v>
      </c>
      <c r="K624" s="54">
        <v>3.0538908412309578</v>
      </c>
      <c r="L624" s="56">
        <f t="shared" si="68"/>
        <v>8.5288006235065369E-2</v>
      </c>
    </row>
    <row r="625" spans="1:12" x14ac:dyDescent="0.2">
      <c r="A625" s="59">
        <f t="shared" si="65"/>
        <v>237</v>
      </c>
      <c r="B625" s="57" t="s">
        <v>1510</v>
      </c>
      <c r="C625" s="81">
        <v>494</v>
      </c>
      <c r="D625" s="81"/>
      <c r="E625" s="81">
        <v>79.900000000000006</v>
      </c>
      <c r="F625" s="81">
        <f t="shared" si="69"/>
        <v>573.9</v>
      </c>
      <c r="G625" s="56">
        <f t="shared" si="66"/>
        <v>7.3295393590771798E-3</v>
      </c>
      <c r="H625" s="54">
        <f t="shared" si="64"/>
        <v>26.97270484140402</v>
      </c>
      <c r="I625" s="54">
        <f t="shared" si="63"/>
        <v>5.9339950651088849</v>
      </c>
      <c r="J625" s="54">
        <f t="shared" si="67"/>
        <v>13.48635242070201</v>
      </c>
      <c r="K625" s="54">
        <v>2.2944822442100277</v>
      </c>
      <c r="L625" s="56">
        <f t="shared" si="68"/>
        <v>8.4836268638133733E-2</v>
      </c>
    </row>
    <row r="626" spans="1:12" x14ac:dyDescent="0.2">
      <c r="A626" s="59">
        <f t="shared" si="65"/>
        <v>238</v>
      </c>
      <c r="B626" s="57" t="s">
        <v>1511</v>
      </c>
      <c r="C626" s="81">
        <v>710.1</v>
      </c>
      <c r="D626" s="81"/>
      <c r="E626" s="81"/>
      <c r="F626" s="81">
        <f t="shared" si="69"/>
        <v>710.1</v>
      </c>
      <c r="G626" s="56">
        <f t="shared" si="66"/>
        <v>9.0690118468038077E-3</v>
      </c>
      <c r="H626" s="54">
        <f t="shared" si="64"/>
        <v>33.373963596238013</v>
      </c>
      <c r="I626" s="54">
        <f t="shared" si="63"/>
        <v>7.3422719911723631</v>
      </c>
      <c r="J626" s="54">
        <f t="shared" si="67"/>
        <v>16.686981798119007</v>
      </c>
      <c r="K626" s="54">
        <v>3.2982021085294346</v>
      </c>
      <c r="L626" s="56">
        <f t="shared" si="68"/>
        <v>8.5482917186394614E-2</v>
      </c>
    </row>
    <row r="627" spans="1:12" x14ac:dyDescent="0.2">
      <c r="A627" s="59">
        <f t="shared" si="65"/>
        <v>239</v>
      </c>
      <c r="B627" s="57" t="s">
        <v>1512</v>
      </c>
      <c r="C627" s="81">
        <v>689.64</v>
      </c>
      <c r="D627" s="81">
        <v>121.5</v>
      </c>
      <c r="E627" s="81"/>
      <c r="F627" s="81">
        <f t="shared" si="69"/>
        <v>811.14</v>
      </c>
      <c r="G627" s="56">
        <f t="shared" si="66"/>
        <v>1.0359439894967527E-2</v>
      </c>
      <c r="H627" s="54">
        <f t="shared" si="64"/>
        <v>38.122738813480503</v>
      </c>
      <c r="I627" s="54">
        <f t="shared" si="63"/>
        <v>8.3870025389657101</v>
      </c>
      <c r="J627" s="54">
        <f t="shared" si="67"/>
        <v>19.061369406740251</v>
      </c>
      <c r="K627" s="54">
        <v>3.2031715281315858</v>
      </c>
      <c r="L627" s="56">
        <f t="shared" si="68"/>
        <v>8.4787191221389724E-2</v>
      </c>
    </row>
    <row r="628" spans="1:12" x14ac:dyDescent="0.2">
      <c r="A628" s="59">
        <f t="shared" si="65"/>
        <v>240</v>
      </c>
      <c r="B628" s="57" t="s">
        <v>1513</v>
      </c>
      <c r="C628" s="81">
        <v>1029</v>
      </c>
      <c r="D628" s="81">
        <v>102.5</v>
      </c>
      <c r="E628" s="81"/>
      <c r="F628" s="81">
        <f t="shared" si="69"/>
        <v>1131.5</v>
      </c>
      <c r="G628" s="56">
        <f t="shared" si="66"/>
        <v>1.4450903963749484E-2</v>
      </c>
      <c r="H628" s="54">
        <f t="shared" si="64"/>
        <v>53.179326586598101</v>
      </c>
      <c r="I628" s="54">
        <f t="shared" si="63"/>
        <v>11.699451849051583</v>
      </c>
      <c r="J628" s="54">
        <f t="shared" si="67"/>
        <v>26.589663293299051</v>
      </c>
      <c r="K628" s="54">
        <v>4.7793972252876893</v>
      </c>
      <c r="L628" s="56">
        <f t="shared" si="68"/>
        <v>8.50621643431166E-2</v>
      </c>
    </row>
    <row r="629" spans="1:12" x14ac:dyDescent="0.2">
      <c r="A629" s="59">
        <f t="shared" si="65"/>
        <v>241</v>
      </c>
      <c r="B629" s="57" t="s">
        <v>1514</v>
      </c>
      <c r="C629" s="81">
        <v>478</v>
      </c>
      <c r="D629" s="81"/>
      <c r="E629" s="81">
        <v>77.5</v>
      </c>
      <c r="F629" s="81">
        <f t="shared" si="69"/>
        <v>555.5</v>
      </c>
      <c r="G629" s="56">
        <f t="shared" si="66"/>
        <v>7.0945445442888539E-3</v>
      </c>
      <c r="H629" s="54">
        <f t="shared" si="64"/>
        <v>26.107923922982984</v>
      </c>
      <c r="I629" s="54">
        <f t="shared" si="63"/>
        <v>5.7437432630562562</v>
      </c>
      <c r="J629" s="54">
        <f t="shared" si="67"/>
        <v>13.053961961491492</v>
      </c>
      <c r="K629" s="54">
        <v>2.2201670298226581</v>
      </c>
      <c r="L629" s="56">
        <f t="shared" si="68"/>
        <v>8.4834916610897204E-2</v>
      </c>
    </row>
    <row r="630" spans="1:12" x14ac:dyDescent="0.2">
      <c r="A630" s="59">
        <f t="shared" si="65"/>
        <v>242</v>
      </c>
      <c r="B630" s="57" t="s">
        <v>1515</v>
      </c>
      <c r="C630" s="81">
        <v>937.9</v>
      </c>
      <c r="D630" s="81"/>
      <c r="E630" s="81"/>
      <c r="F630" s="81">
        <f t="shared" si="69"/>
        <v>937.9</v>
      </c>
      <c r="G630" s="56">
        <f t="shared" si="66"/>
        <v>1.1978349825541884E-2</v>
      </c>
      <c r="H630" s="54">
        <f t="shared" si="64"/>
        <v>44.080327357994136</v>
      </c>
      <c r="I630" s="54">
        <f t="shared" si="63"/>
        <v>9.6976720187587109</v>
      </c>
      <c r="J630" s="54">
        <f t="shared" si="67"/>
        <v>22.040163678997068</v>
      </c>
      <c r="K630" s="54">
        <v>4.3562649733696057</v>
      </c>
      <c r="L630" s="56">
        <f t="shared" si="68"/>
        <v>8.5482917186394627E-2</v>
      </c>
    </row>
    <row r="631" spans="1:12" x14ac:dyDescent="0.2">
      <c r="A631" s="59">
        <f t="shared" si="65"/>
        <v>243</v>
      </c>
      <c r="B631" s="57" t="s">
        <v>1516</v>
      </c>
      <c r="C631" s="81">
        <v>848.1</v>
      </c>
      <c r="D631" s="81"/>
      <c r="E631" s="81">
        <v>34.700000000000003</v>
      </c>
      <c r="F631" s="81">
        <f t="shared" si="69"/>
        <v>882.80000000000007</v>
      </c>
      <c r="G631" s="56">
        <f t="shared" si="66"/>
        <v>1.1274642526909453E-2</v>
      </c>
      <c r="H631" s="54">
        <f t="shared" si="64"/>
        <v>41.490684499026791</v>
      </c>
      <c r="I631" s="54">
        <f t="shared" si="63"/>
        <v>9.127950589785895</v>
      </c>
      <c r="J631" s="54">
        <f t="shared" si="67"/>
        <v>20.745342249513396</v>
      </c>
      <c r="K631" s="54">
        <v>3.9391708326204951</v>
      </c>
      <c r="L631" s="56">
        <f t="shared" si="68"/>
        <v>8.5300349083537119E-2</v>
      </c>
    </row>
    <row r="632" spans="1:12" x14ac:dyDescent="0.2">
      <c r="A632" s="59">
        <f t="shared" si="65"/>
        <v>244</v>
      </c>
      <c r="B632" s="57" t="s">
        <v>1517</v>
      </c>
      <c r="C632" s="81">
        <v>958.6</v>
      </c>
      <c r="D632" s="81"/>
      <c r="E632" s="81"/>
      <c r="F632" s="81">
        <f t="shared" si="69"/>
        <v>958.6</v>
      </c>
      <c r="G632" s="56">
        <f t="shared" si="66"/>
        <v>1.224271899217875E-2</v>
      </c>
      <c r="H632" s="54">
        <f t="shared" si="64"/>
        <v>45.0532058912178</v>
      </c>
      <c r="I632" s="54">
        <f t="shared" si="63"/>
        <v>9.9117052960679164</v>
      </c>
      <c r="J632" s="54">
        <f t="shared" si="67"/>
        <v>22.5266029456089</v>
      </c>
      <c r="K632" s="54">
        <v>4.4524102819832647</v>
      </c>
      <c r="L632" s="56">
        <f t="shared" si="68"/>
        <v>8.5482917186394614E-2</v>
      </c>
    </row>
    <row r="633" spans="1:12" x14ac:dyDescent="0.2">
      <c r="A633" s="59">
        <f t="shared" si="65"/>
        <v>245</v>
      </c>
      <c r="B633" s="57" t="s">
        <v>1518</v>
      </c>
      <c r="C633" s="81">
        <v>950.2</v>
      </c>
      <c r="D633" s="81"/>
      <c r="E633" s="81"/>
      <c r="F633" s="81">
        <f t="shared" si="69"/>
        <v>950.2</v>
      </c>
      <c r="G633" s="56">
        <f t="shared" si="66"/>
        <v>1.2135438750644949E-2</v>
      </c>
      <c r="H633" s="54">
        <f t="shared" si="64"/>
        <v>44.658414602373412</v>
      </c>
      <c r="I633" s="54">
        <f t="shared" si="63"/>
        <v>9.8248512125221499</v>
      </c>
      <c r="J633" s="54">
        <f t="shared" si="67"/>
        <v>22.329207301186706</v>
      </c>
      <c r="K633" s="54">
        <v>4.4133947944298955</v>
      </c>
      <c r="L633" s="56">
        <f t="shared" si="68"/>
        <v>8.54829171863946E-2</v>
      </c>
    </row>
    <row r="634" spans="1:12" x14ac:dyDescent="0.2">
      <c r="A634" s="59">
        <f t="shared" si="65"/>
        <v>246</v>
      </c>
      <c r="B634" s="57" t="s">
        <v>1519</v>
      </c>
      <c r="C634" s="81">
        <v>717.45</v>
      </c>
      <c r="D634" s="81"/>
      <c r="E634" s="81">
        <v>83.8</v>
      </c>
      <c r="F634" s="81">
        <f t="shared" si="69"/>
        <v>801.25</v>
      </c>
      <c r="G634" s="56">
        <f t="shared" si="66"/>
        <v>1.0233130182018803E-2</v>
      </c>
      <c r="H634" s="54">
        <f t="shared" si="64"/>
        <v>37.657919069829191</v>
      </c>
      <c r="I634" s="54">
        <f t="shared" si="63"/>
        <v>8.2847421953624227</v>
      </c>
      <c r="J634" s="54">
        <f t="shared" si="67"/>
        <v>18.828959534914596</v>
      </c>
      <c r="K634" s="54">
        <v>3.3323406601386325</v>
      </c>
      <c r="L634" s="56">
        <f t="shared" si="68"/>
        <v>8.4997143788137081E-2</v>
      </c>
    </row>
    <row r="635" spans="1:12" x14ac:dyDescent="0.2">
      <c r="A635" s="59">
        <f t="shared" si="65"/>
        <v>247</v>
      </c>
      <c r="B635" s="57" t="s">
        <v>1520</v>
      </c>
      <c r="C635" s="81">
        <v>678.26</v>
      </c>
      <c r="D635" s="81"/>
      <c r="E635" s="81"/>
      <c r="F635" s="81">
        <f t="shared" si="69"/>
        <v>678.26</v>
      </c>
      <c r="G635" s="56">
        <f t="shared" si="66"/>
        <v>8.6623686455614014E-3</v>
      </c>
      <c r="H635" s="54">
        <f t="shared" si="64"/>
        <v>31.877516615665957</v>
      </c>
      <c r="I635" s="54">
        <f t="shared" si="63"/>
        <v>7.0130536554465106</v>
      </c>
      <c r="J635" s="54">
        <f t="shared" si="67"/>
        <v>15.938758307832979</v>
      </c>
      <c r="K635" s="54">
        <v>3.1503148318985694</v>
      </c>
      <c r="L635" s="56">
        <f t="shared" si="68"/>
        <v>8.5482917186394614E-2</v>
      </c>
    </row>
    <row r="636" spans="1:12" x14ac:dyDescent="0.2">
      <c r="A636" s="59">
        <f t="shared" si="65"/>
        <v>248</v>
      </c>
      <c r="B636" s="57" t="s">
        <v>1521</v>
      </c>
      <c r="C636" s="81">
        <v>633.9</v>
      </c>
      <c r="D636" s="81"/>
      <c r="E636" s="81">
        <v>33.200000000000003</v>
      </c>
      <c r="F636" s="81">
        <f t="shared" si="69"/>
        <v>667.1</v>
      </c>
      <c r="G636" s="56">
        <f t="shared" si="66"/>
        <v>8.5198391818093518E-3</v>
      </c>
      <c r="H636" s="54">
        <f t="shared" si="64"/>
        <v>31.353008189058414</v>
      </c>
      <c r="I636" s="54">
        <f t="shared" si="63"/>
        <v>6.897661801592851</v>
      </c>
      <c r="J636" s="54">
        <f t="shared" si="67"/>
        <v>15.676504094529207</v>
      </c>
      <c r="K636" s="54">
        <v>2.9442759000095884</v>
      </c>
      <c r="L636" s="56">
        <f t="shared" si="68"/>
        <v>8.5251761332918688E-2</v>
      </c>
    </row>
    <row r="637" spans="1:12" x14ac:dyDescent="0.2">
      <c r="A637" s="59">
        <f t="shared" si="65"/>
        <v>249</v>
      </c>
      <c r="B637" s="57" t="s">
        <v>1522</v>
      </c>
      <c r="C637" s="81">
        <v>657.24</v>
      </c>
      <c r="D637" s="81"/>
      <c r="E637" s="81">
        <v>32.6</v>
      </c>
      <c r="F637" s="81">
        <f t="shared" si="69"/>
        <v>689.84</v>
      </c>
      <c r="G637" s="56">
        <f t="shared" si="66"/>
        <v>8.810262121390142E-3</v>
      </c>
      <c r="H637" s="54">
        <f t="shared" si="64"/>
        <v>32.421764606715719</v>
      </c>
      <c r="I637" s="54">
        <f t="shared" si="63"/>
        <v>7.1327882134774585</v>
      </c>
      <c r="J637" s="54">
        <f t="shared" si="67"/>
        <v>16.21088230335786</v>
      </c>
      <c r="K637" s="54">
        <v>3.0526832189971631</v>
      </c>
      <c r="L637" s="56">
        <f t="shared" si="68"/>
        <v>8.5263420999866932E-2</v>
      </c>
    </row>
    <row r="638" spans="1:12" x14ac:dyDescent="0.2">
      <c r="A638" s="59">
        <f t="shared" si="65"/>
        <v>250</v>
      </c>
      <c r="B638" s="57" t="s">
        <v>1523</v>
      </c>
      <c r="C638" s="81">
        <v>546.5</v>
      </c>
      <c r="D638" s="81"/>
      <c r="E638" s="81">
        <v>73.2</v>
      </c>
      <c r="F638" s="81">
        <f t="shared" si="69"/>
        <v>619.70000000000005</v>
      </c>
      <c r="G638" s="56">
        <f t="shared" si="66"/>
        <v>7.9144721045829036E-3</v>
      </c>
      <c r="H638" s="54">
        <f t="shared" si="64"/>
        <v>29.125257344865084</v>
      </c>
      <c r="I638" s="54">
        <f t="shared" si="63"/>
        <v>6.4075566158703188</v>
      </c>
      <c r="J638" s="54">
        <f t="shared" si="67"/>
        <v>14.562628672432542</v>
      </c>
      <c r="K638" s="54">
        <v>2.5383290414185833</v>
      </c>
      <c r="L638" s="56">
        <f t="shared" si="68"/>
        <v>8.4934277351277274E-2</v>
      </c>
    </row>
    <row r="639" spans="1:12" x14ac:dyDescent="0.2">
      <c r="A639" s="59">
        <f t="shared" si="65"/>
        <v>251</v>
      </c>
      <c r="B639" s="57" t="s">
        <v>1524</v>
      </c>
      <c r="C639" s="81">
        <v>648.6</v>
      </c>
      <c r="D639" s="81"/>
      <c r="E639" s="81"/>
      <c r="F639" s="81">
        <f t="shared" ref="F639:F699" si="71">C639+D639+E639</f>
        <v>648.6</v>
      </c>
      <c r="G639" s="56">
        <f t="shared" si="66"/>
        <v>8.283567221288481E-3</v>
      </c>
      <c r="H639" s="54">
        <f t="shared" si="64"/>
        <v>30.483527374341609</v>
      </c>
      <c r="I639" s="54">
        <f t="shared" si="63"/>
        <v>6.7063760223551538</v>
      </c>
      <c r="J639" s="54">
        <f t="shared" si="67"/>
        <v>15.241763687170804</v>
      </c>
      <c r="K639" s="54">
        <v>3.0125530032279837</v>
      </c>
      <c r="L639" s="56">
        <f t="shared" si="68"/>
        <v>8.5482917186394614E-2</v>
      </c>
    </row>
    <row r="640" spans="1:12" x14ac:dyDescent="0.2">
      <c r="A640" s="59">
        <f t="shared" si="65"/>
        <v>252</v>
      </c>
      <c r="B640" s="57" t="s">
        <v>1525</v>
      </c>
      <c r="C640" s="81">
        <v>633.29999999999995</v>
      </c>
      <c r="D640" s="81"/>
      <c r="E640" s="81">
        <v>40.9</v>
      </c>
      <c r="F640" s="81">
        <f t="shared" si="71"/>
        <v>674.19999999999993</v>
      </c>
      <c r="G640" s="56">
        <f t="shared" si="66"/>
        <v>8.6105165288200627E-3</v>
      </c>
      <c r="H640" s="54">
        <f t="shared" si="64"/>
        <v>31.68670082605783</v>
      </c>
      <c r="I640" s="54">
        <f t="shared" ref="I640:I700" si="72">H640*0.22</f>
        <v>6.9710741817327229</v>
      </c>
      <c r="J640" s="54">
        <f t="shared" si="67"/>
        <v>15.843350413028915</v>
      </c>
      <c r="K640" s="54">
        <v>2.9414890794700614</v>
      </c>
      <c r="L640" s="56">
        <f t="shared" si="68"/>
        <v>8.5201148769340748E-2</v>
      </c>
    </row>
    <row r="641" spans="1:12" x14ac:dyDescent="0.2">
      <c r="A641" s="59">
        <f t="shared" si="65"/>
        <v>253</v>
      </c>
      <c r="B641" s="57" t="s">
        <v>38</v>
      </c>
      <c r="C641" s="81">
        <v>297.2</v>
      </c>
      <c r="D641" s="81"/>
      <c r="E641" s="81">
        <v>60.8</v>
      </c>
      <c r="F641" s="81">
        <f t="shared" si="71"/>
        <v>358</v>
      </c>
      <c r="G641" s="56">
        <f t="shared" si="66"/>
        <v>4.5721817225119893E-3</v>
      </c>
      <c r="H641" s="54">
        <f t="shared" si="64"/>
        <v>16.82562873884412</v>
      </c>
      <c r="I641" s="54">
        <f t="shared" si="72"/>
        <v>3.7016383225457066</v>
      </c>
      <c r="J641" s="54">
        <f t="shared" si="67"/>
        <v>8.4128143694220601</v>
      </c>
      <c r="K641" s="54">
        <v>0.22201670298226583</v>
      </c>
      <c r="L641" s="56">
        <f t="shared" si="68"/>
        <v>8.1458374675402664E-2</v>
      </c>
    </row>
    <row r="642" spans="1:12" x14ac:dyDescent="0.2">
      <c r="A642" s="59">
        <f t="shared" si="65"/>
        <v>254</v>
      </c>
      <c r="B642" s="57" t="s">
        <v>41</v>
      </c>
      <c r="C642" s="81">
        <v>226.9</v>
      </c>
      <c r="D642" s="81"/>
      <c r="E642" s="81"/>
      <c r="F642" s="81">
        <f t="shared" si="71"/>
        <v>226.9</v>
      </c>
      <c r="G642" s="56">
        <f t="shared" si="66"/>
        <v>2.8978436671451683E-3</v>
      </c>
      <c r="H642" s="54">
        <f t="shared" si="64"/>
        <v>10.66406469509422</v>
      </c>
      <c r="I642" s="54">
        <f t="shared" si="72"/>
        <v>2.3460942329207284</v>
      </c>
      <c r="J642" s="54">
        <f t="shared" si="67"/>
        <v>5.3320323475471101</v>
      </c>
      <c r="K642" s="54">
        <v>1.0538826340308811</v>
      </c>
      <c r="L642" s="56">
        <f t="shared" si="68"/>
        <v>8.5482917186394614E-2</v>
      </c>
    </row>
    <row r="643" spans="1:12" x14ac:dyDescent="0.2">
      <c r="A643" s="59">
        <f t="shared" si="65"/>
        <v>255</v>
      </c>
      <c r="B643" s="57" t="s">
        <v>42</v>
      </c>
      <c r="C643" s="81">
        <v>314.89999999999998</v>
      </c>
      <c r="D643" s="81"/>
      <c r="E643" s="81"/>
      <c r="F643" s="81">
        <f t="shared" si="71"/>
        <v>314.89999999999998</v>
      </c>
      <c r="G643" s="56">
        <f t="shared" si="66"/>
        <v>4.0217319117849867E-3</v>
      </c>
      <c r="H643" s="54">
        <f t="shared" si="64"/>
        <v>14.79997343536875</v>
      </c>
      <c r="I643" s="54">
        <f t="shared" si="72"/>
        <v>3.2559941557811252</v>
      </c>
      <c r="J643" s="54">
        <f t="shared" si="67"/>
        <v>7.3999867176843752</v>
      </c>
      <c r="K643" s="54">
        <v>1.4626163131614123</v>
      </c>
      <c r="L643" s="56">
        <f t="shared" si="68"/>
        <v>8.5482917186394614E-2</v>
      </c>
    </row>
    <row r="644" spans="1:12" x14ac:dyDescent="0.2">
      <c r="A644" s="59">
        <f t="shared" si="65"/>
        <v>256</v>
      </c>
      <c r="B644" s="57" t="s">
        <v>43</v>
      </c>
      <c r="C644" s="81">
        <v>199.2</v>
      </c>
      <c r="D644" s="81"/>
      <c r="E644" s="81"/>
      <c r="F644" s="81">
        <f t="shared" si="71"/>
        <v>199.2</v>
      </c>
      <c r="G644" s="56">
        <f t="shared" si="66"/>
        <v>2.5440742992301345E-3</v>
      </c>
      <c r="H644" s="54">
        <f t="shared" si="64"/>
        <v>9.3621934211668947</v>
      </c>
      <c r="I644" s="54">
        <f t="shared" si="72"/>
        <v>2.0596825526567168</v>
      </c>
      <c r="J644" s="54">
        <f t="shared" si="67"/>
        <v>4.6810967105834473</v>
      </c>
      <c r="K644" s="54">
        <v>0.925224419122748</v>
      </c>
      <c r="L644" s="56">
        <f t="shared" si="68"/>
        <v>8.5482917186394627E-2</v>
      </c>
    </row>
    <row r="645" spans="1:12" x14ac:dyDescent="0.2">
      <c r="A645" s="59">
        <f t="shared" si="65"/>
        <v>257</v>
      </c>
      <c r="B645" s="57" t="s">
        <v>44</v>
      </c>
      <c r="C645" s="81">
        <v>748.1</v>
      </c>
      <c r="D645" s="81"/>
      <c r="E645" s="81">
        <v>189.2</v>
      </c>
      <c r="F645" s="81">
        <f t="shared" si="71"/>
        <v>937.3</v>
      </c>
      <c r="G645" s="56">
        <f t="shared" si="66"/>
        <v>1.1970686951146612E-2</v>
      </c>
      <c r="H645" s="54">
        <f t="shared" ref="H645:H708" si="73">G645*3680</f>
        <v>44.052127980219531</v>
      </c>
      <c r="I645" s="54">
        <f t="shared" si="72"/>
        <v>9.6914681556482964</v>
      </c>
      <c r="J645" s="54">
        <f t="shared" si="67"/>
        <v>22.026063990109765</v>
      </c>
      <c r="K645" s="54">
        <v>3.4747007426994365</v>
      </c>
      <c r="L645" s="56">
        <f t="shared" si="68"/>
        <v>8.4545354602237319E-2</v>
      </c>
    </row>
    <row r="646" spans="1:12" x14ac:dyDescent="0.2">
      <c r="A646" s="59">
        <f t="shared" si="65"/>
        <v>258</v>
      </c>
      <c r="B646" s="57" t="s">
        <v>45</v>
      </c>
      <c r="C646" s="81">
        <v>486.2</v>
      </c>
      <c r="D646" s="81"/>
      <c r="E646" s="81"/>
      <c r="F646" s="81">
        <f t="shared" si="71"/>
        <v>486.2</v>
      </c>
      <c r="G646" s="56">
        <f t="shared" ref="G646:G709" si="74">3/$F$718*F646</f>
        <v>6.2094825516349969E-3</v>
      </c>
      <c r="H646" s="54">
        <f t="shared" si="73"/>
        <v>22.850895790016789</v>
      </c>
      <c r="I646" s="54">
        <f t="shared" si="72"/>
        <v>5.027197073803694</v>
      </c>
      <c r="J646" s="54">
        <f t="shared" ref="J646:J709" si="75">H646*0.5</f>
        <v>11.425447895008395</v>
      </c>
      <c r="K646" s="54">
        <v>2.2582535771961849</v>
      </c>
      <c r="L646" s="56">
        <f t="shared" ref="L646:L709" si="76">(H646+I646+J646+K646)/F646</f>
        <v>8.5482917186394627E-2</v>
      </c>
    </row>
    <row r="647" spans="1:12" x14ac:dyDescent="0.2">
      <c r="A647" s="59">
        <f t="shared" si="65"/>
        <v>259</v>
      </c>
      <c r="B647" s="57" t="s">
        <v>46</v>
      </c>
      <c r="C647" s="81">
        <v>1811.6</v>
      </c>
      <c r="D647" s="81"/>
      <c r="E647" s="81">
        <v>36.9</v>
      </c>
      <c r="F647" s="81">
        <f t="shared" si="71"/>
        <v>1848.5</v>
      </c>
      <c r="G647" s="56">
        <f t="shared" si="74"/>
        <v>2.3608038866098916E-2</v>
      </c>
      <c r="H647" s="54">
        <f t="shared" si="73"/>
        <v>86.877583027244015</v>
      </c>
      <c r="I647" s="54">
        <f t="shared" si="72"/>
        <v>19.113068265993682</v>
      </c>
      <c r="J647" s="54">
        <f t="shared" si="75"/>
        <v>43.438791513622007</v>
      </c>
      <c r="K647" s="54">
        <v>8.4143401490098917</v>
      </c>
      <c r="L647" s="56">
        <f t="shared" si="76"/>
        <v>8.5390199056461766E-2</v>
      </c>
    </row>
    <row r="648" spans="1:12" x14ac:dyDescent="0.2">
      <c r="A648" s="59">
        <f t="shared" ref="A648:A711" si="77">1+A647</f>
        <v>260</v>
      </c>
      <c r="B648" s="57" t="s">
        <v>47</v>
      </c>
      <c r="C648" s="81">
        <v>314</v>
      </c>
      <c r="D648" s="81"/>
      <c r="E648" s="81"/>
      <c r="F648" s="81">
        <f t="shared" si="71"/>
        <v>314</v>
      </c>
      <c r="G648" s="56">
        <f t="shared" si="74"/>
        <v>4.0102376001920799E-3</v>
      </c>
      <c r="H648" s="54">
        <f t="shared" si="73"/>
        <v>14.757674368706853</v>
      </c>
      <c r="I648" s="54">
        <f t="shared" si="72"/>
        <v>3.2466883611155075</v>
      </c>
      <c r="J648" s="54">
        <f t="shared" si="75"/>
        <v>7.3788371843534266</v>
      </c>
      <c r="K648" s="54">
        <v>1.4584360823521227</v>
      </c>
      <c r="L648" s="56">
        <f t="shared" si="76"/>
        <v>8.5482917186394614E-2</v>
      </c>
    </row>
    <row r="649" spans="1:12" x14ac:dyDescent="0.2">
      <c r="A649" s="59">
        <f t="shared" si="77"/>
        <v>261</v>
      </c>
      <c r="B649" s="57" t="s">
        <v>48</v>
      </c>
      <c r="C649" s="81">
        <v>1446.6</v>
      </c>
      <c r="D649" s="81"/>
      <c r="E649" s="81">
        <v>54.7</v>
      </c>
      <c r="F649" s="81">
        <f t="shared" si="71"/>
        <v>1501.3</v>
      </c>
      <c r="G649" s="56">
        <f t="shared" si="74"/>
        <v>1.9173788882701812E-2</v>
      </c>
      <c r="H649" s="54">
        <f t="shared" si="73"/>
        <v>70.559543088342664</v>
      </c>
      <c r="I649" s="54">
        <f t="shared" si="72"/>
        <v>15.523099479435386</v>
      </c>
      <c r="J649" s="54">
        <f t="shared" si="75"/>
        <v>35.279771544171332</v>
      </c>
      <c r="K649" s="54">
        <v>6.7190243207980282</v>
      </c>
      <c r="L649" s="56">
        <f t="shared" si="76"/>
        <v>8.5313687093017676E-2</v>
      </c>
    </row>
    <row r="650" spans="1:12" x14ac:dyDescent="0.2">
      <c r="A650" s="59">
        <f t="shared" si="77"/>
        <v>262</v>
      </c>
      <c r="B650" s="57" t="s">
        <v>68</v>
      </c>
      <c r="C650" s="81">
        <v>249.2</v>
      </c>
      <c r="D650" s="81"/>
      <c r="E650" s="81"/>
      <c r="F650" s="81">
        <f t="shared" si="71"/>
        <v>249.2</v>
      </c>
      <c r="G650" s="56">
        <f t="shared" si="74"/>
        <v>3.1826471655027585E-3</v>
      </c>
      <c r="H650" s="54">
        <f t="shared" si="73"/>
        <v>11.712141569050152</v>
      </c>
      <c r="I650" s="54">
        <f t="shared" si="72"/>
        <v>2.5766711451910336</v>
      </c>
      <c r="J650" s="54">
        <f t="shared" si="75"/>
        <v>5.8560707845250759</v>
      </c>
      <c r="K650" s="54">
        <v>1.1574594640832769</v>
      </c>
      <c r="L650" s="56">
        <f t="shared" si="76"/>
        <v>8.5482917186394627E-2</v>
      </c>
    </row>
    <row r="651" spans="1:12" x14ac:dyDescent="0.2">
      <c r="A651" s="59">
        <f t="shared" si="77"/>
        <v>263</v>
      </c>
      <c r="B651" s="57" t="s">
        <v>69</v>
      </c>
      <c r="C651" s="81">
        <v>299.39999999999998</v>
      </c>
      <c r="D651" s="81"/>
      <c r="E651" s="81"/>
      <c r="F651" s="81">
        <f t="shared" si="71"/>
        <v>299.39999999999998</v>
      </c>
      <c r="G651" s="56">
        <f t="shared" si="74"/>
        <v>3.8237743232404733E-3</v>
      </c>
      <c r="H651" s="54">
        <f t="shared" si="73"/>
        <v>14.071489509524941</v>
      </c>
      <c r="I651" s="54">
        <f t="shared" si="72"/>
        <v>3.0957276920954873</v>
      </c>
      <c r="J651" s="54">
        <f t="shared" si="75"/>
        <v>7.0357447547624705</v>
      </c>
      <c r="K651" s="54">
        <v>1.3906234492236482</v>
      </c>
      <c r="L651" s="56">
        <f t="shared" si="76"/>
        <v>8.5482917186394614E-2</v>
      </c>
    </row>
    <row r="652" spans="1:12" x14ac:dyDescent="0.2">
      <c r="A652" s="59">
        <f t="shared" si="77"/>
        <v>264</v>
      </c>
      <c r="B652" s="57" t="s">
        <v>70</v>
      </c>
      <c r="C652" s="81">
        <v>51.3</v>
      </c>
      <c r="D652" s="81"/>
      <c r="E652" s="81"/>
      <c r="F652" s="81">
        <f t="shared" si="71"/>
        <v>51.3</v>
      </c>
      <c r="G652" s="56">
        <f t="shared" si="74"/>
        <v>6.5517576079571237E-4</v>
      </c>
      <c r="H652" s="54">
        <f t="shared" si="73"/>
        <v>2.4110467997282217</v>
      </c>
      <c r="I652" s="54">
        <f t="shared" si="72"/>
        <v>0.53043029594020874</v>
      </c>
      <c r="J652" s="54">
        <f t="shared" si="75"/>
        <v>1.2055233998641108</v>
      </c>
      <c r="K652" s="54">
        <v>0.23827315612950287</v>
      </c>
      <c r="L652" s="56">
        <f t="shared" si="76"/>
        <v>8.5482917186394627E-2</v>
      </c>
    </row>
    <row r="653" spans="1:12" x14ac:dyDescent="0.2">
      <c r="A653" s="59">
        <f t="shared" si="77"/>
        <v>265</v>
      </c>
      <c r="B653" s="57" t="s">
        <v>71</v>
      </c>
      <c r="C653" s="81">
        <v>312.3</v>
      </c>
      <c r="D653" s="81"/>
      <c r="E653" s="81"/>
      <c r="F653" s="81">
        <f t="shared" si="71"/>
        <v>312.3</v>
      </c>
      <c r="G653" s="56">
        <f t="shared" si="74"/>
        <v>3.9885261227388105E-3</v>
      </c>
      <c r="H653" s="54">
        <f t="shared" si="73"/>
        <v>14.677776131678822</v>
      </c>
      <c r="I653" s="54">
        <f t="shared" si="72"/>
        <v>3.2291107489693407</v>
      </c>
      <c r="J653" s="54">
        <f t="shared" si="75"/>
        <v>7.3388880658394111</v>
      </c>
      <c r="K653" s="54">
        <v>1.4505400908234649</v>
      </c>
      <c r="L653" s="56">
        <f t="shared" si="76"/>
        <v>8.5482917186394614E-2</v>
      </c>
    </row>
    <row r="654" spans="1:12" x14ac:dyDescent="0.2">
      <c r="A654" s="59">
        <f t="shared" si="77"/>
        <v>266</v>
      </c>
      <c r="B654" s="57" t="s">
        <v>72</v>
      </c>
      <c r="C654" s="81">
        <v>706.6</v>
      </c>
      <c r="D654" s="81">
        <v>191.5</v>
      </c>
      <c r="E654" s="81"/>
      <c r="F654" s="81">
        <f t="shared" si="71"/>
        <v>898.1</v>
      </c>
      <c r="G654" s="56">
        <f t="shared" si="74"/>
        <v>1.1470045823988875E-2</v>
      </c>
      <c r="H654" s="54">
        <f t="shared" si="73"/>
        <v>42.209768632279058</v>
      </c>
      <c r="I654" s="54">
        <f t="shared" si="72"/>
        <v>9.286149099101392</v>
      </c>
      <c r="J654" s="54">
        <f t="shared" si="75"/>
        <v>21.104884316139529</v>
      </c>
      <c r="K654" s="54">
        <v>3.2819456553821973</v>
      </c>
      <c r="L654" s="56">
        <f t="shared" si="76"/>
        <v>8.4492537248527094E-2</v>
      </c>
    </row>
    <row r="655" spans="1:12" x14ac:dyDescent="0.2">
      <c r="A655" s="59">
        <f t="shared" si="77"/>
        <v>267</v>
      </c>
      <c r="B655" s="57" t="s">
        <v>73</v>
      </c>
      <c r="C655" s="81">
        <v>552.4</v>
      </c>
      <c r="D655" s="81"/>
      <c r="E655" s="81"/>
      <c r="F655" s="81">
        <f t="shared" si="71"/>
        <v>552.4</v>
      </c>
      <c r="G655" s="56">
        <f t="shared" si="74"/>
        <v>7.054953026579951E-3</v>
      </c>
      <c r="H655" s="54">
        <f t="shared" si="73"/>
        <v>25.962227137814221</v>
      </c>
      <c r="I655" s="54">
        <f t="shared" si="72"/>
        <v>5.7116899703191288</v>
      </c>
      <c r="J655" s="54">
        <f t="shared" si="75"/>
        <v>12.98111356890711</v>
      </c>
      <c r="K655" s="54">
        <v>2.5657327767239257</v>
      </c>
      <c r="L655" s="56">
        <f t="shared" si="76"/>
        <v>8.5482917186394614E-2</v>
      </c>
    </row>
    <row r="656" spans="1:12" x14ac:dyDescent="0.2">
      <c r="A656" s="59">
        <f t="shared" si="77"/>
        <v>268</v>
      </c>
      <c r="B656" s="57" t="s">
        <v>74</v>
      </c>
      <c r="C656" s="81">
        <v>971.2</v>
      </c>
      <c r="D656" s="81"/>
      <c r="E656" s="81"/>
      <c r="F656" s="81">
        <f t="shared" si="71"/>
        <v>971.2</v>
      </c>
      <c r="G656" s="56">
        <f t="shared" si="74"/>
        <v>1.2403639354479452E-2</v>
      </c>
      <c r="H656" s="54">
        <f t="shared" si="73"/>
        <v>45.645392824484382</v>
      </c>
      <c r="I656" s="54">
        <f t="shared" si="72"/>
        <v>10.041986421386564</v>
      </c>
      <c r="J656" s="54">
        <f t="shared" si="75"/>
        <v>22.822696412242191</v>
      </c>
      <c r="K656" s="54">
        <v>4.5109335133133177</v>
      </c>
      <c r="L656" s="56">
        <f t="shared" si="76"/>
        <v>8.5482917186394614E-2</v>
      </c>
    </row>
    <row r="657" spans="1:12" x14ac:dyDescent="0.2">
      <c r="A657" s="59">
        <f t="shared" si="77"/>
        <v>269</v>
      </c>
      <c r="B657" s="57" t="s">
        <v>75</v>
      </c>
      <c r="C657" s="81">
        <v>391.8</v>
      </c>
      <c r="D657" s="81"/>
      <c r="E657" s="81"/>
      <c r="F657" s="81">
        <f t="shared" si="71"/>
        <v>391.8</v>
      </c>
      <c r="G657" s="56">
        <f t="shared" si="74"/>
        <v>5.0038569801122831E-3</v>
      </c>
      <c r="H657" s="54">
        <f t="shared" si="73"/>
        <v>18.414193686813203</v>
      </c>
      <c r="I657" s="54">
        <f t="shared" si="72"/>
        <v>4.0511226110989043</v>
      </c>
      <c r="J657" s="54">
        <f t="shared" si="75"/>
        <v>9.2070968434066014</v>
      </c>
      <c r="K657" s="54">
        <v>1.819793812310706</v>
      </c>
      <c r="L657" s="56">
        <f t="shared" si="76"/>
        <v>8.5482917186394614E-2</v>
      </c>
    </row>
    <row r="658" spans="1:12" x14ac:dyDescent="0.2">
      <c r="A658" s="59">
        <f t="shared" si="77"/>
        <v>270</v>
      </c>
      <c r="B658" s="57" t="s">
        <v>76</v>
      </c>
      <c r="C658" s="81">
        <v>414</v>
      </c>
      <c r="D658" s="81"/>
      <c r="E658" s="81"/>
      <c r="F658" s="81">
        <f t="shared" si="71"/>
        <v>414</v>
      </c>
      <c r="G658" s="56">
        <f t="shared" si="74"/>
        <v>5.2873833327373278E-3</v>
      </c>
      <c r="H658" s="54">
        <f t="shared" si="73"/>
        <v>19.457570664473366</v>
      </c>
      <c r="I658" s="54">
        <f t="shared" si="72"/>
        <v>4.2806655461841405</v>
      </c>
      <c r="J658" s="54">
        <f t="shared" si="75"/>
        <v>9.7287853322366828</v>
      </c>
      <c r="K658" s="54">
        <v>1.9229061722731808</v>
      </c>
      <c r="L658" s="56">
        <f t="shared" si="76"/>
        <v>8.5482917186394614E-2</v>
      </c>
    </row>
    <row r="659" spans="1:12" x14ac:dyDescent="0.2">
      <c r="A659" s="59">
        <f t="shared" si="77"/>
        <v>271</v>
      </c>
      <c r="B659" s="57" t="s">
        <v>77</v>
      </c>
      <c r="C659" s="81">
        <v>370.4</v>
      </c>
      <c r="D659" s="81">
        <v>116.4</v>
      </c>
      <c r="E659" s="81"/>
      <c r="F659" s="81">
        <f t="shared" si="71"/>
        <v>486.79999999999995</v>
      </c>
      <c r="G659" s="56">
        <f t="shared" si="74"/>
        <v>6.2171454260302678E-3</v>
      </c>
      <c r="H659" s="54">
        <f t="shared" si="73"/>
        <v>22.879095167791384</v>
      </c>
      <c r="I659" s="54">
        <f t="shared" si="72"/>
        <v>5.0334009369141048</v>
      </c>
      <c r="J659" s="54">
        <f t="shared" si="75"/>
        <v>11.439547583895692</v>
      </c>
      <c r="K659" s="54">
        <v>1.7203972130675997</v>
      </c>
      <c r="L659" s="56">
        <f t="shared" si="76"/>
        <v>8.4372310808686915E-2</v>
      </c>
    </row>
    <row r="660" spans="1:12" x14ac:dyDescent="0.2">
      <c r="A660" s="59">
        <f t="shared" si="77"/>
        <v>272</v>
      </c>
      <c r="B660" s="57" t="s">
        <v>78</v>
      </c>
      <c r="C660" s="81">
        <v>355</v>
      </c>
      <c r="D660" s="81"/>
      <c r="E660" s="81"/>
      <c r="F660" s="81">
        <f t="shared" si="71"/>
        <v>355</v>
      </c>
      <c r="G660" s="56">
        <f t="shared" si="74"/>
        <v>4.5338673505356314E-3</v>
      </c>
      <c r="H660" s="54">
        <f t="shared" si="73"/>
        <v>16.684631849971122</v>
      </c>
      <c r="I660" s="54">
        <f t="shared" si="72"/>
        <v>3.6706190069936468</v>
      </c>
      <c r="J660" s="54">
        <f t="shared" si="75"/>
        <v>8.3423159249855612</v>
      </c>
      <c r="K660" s="54">
        <v>1.6488688192197567</v>
      </c>
      <c r="L660" s="56">
        <f t="shared" si="76"/>
        <v>8.5482917186394614E-2</v>
      </c>
    </row>
    <row r="661" spans="1:12" x14ac:dyDescent="0.2">
      <c r="A661" s="59">
        <f t="shared" si="77"/>
        <v>273</v>
      </c>
      <c r="B661" s="57" t="s">
        <v>79</v>
      </c>
      <c r="C661" s="81">
        <v>143.19999999999999</v>
      </c>
      <c r="D661" s="81"/>
      <c r="E661" s="81">
        <v>41.9</v>
      </c>
      <c r="F661" s="81">
        <f t="shared" si="71"/>
        <v>185.1</v>
      </c>
      <c r="G661" s="56">
        <f t="shared" si="74"/>
        <v>2.3639967509412546E-3</v>
      </c>
      <c r="H661" s="54">
        <f t="shared" si="73"/>
        <v>8.6995080434638172</v>
      </c>
      <c r="I661" s="54">
        <f t="shared" si="72"/>
        <v>1.9138917695620399</v>
      </c>
      <c r="J661" s="54">
        <f t="shared" si="75"/>
        <v>4.3497540217319086</v>
      </c>
      <c r="K661" s="54">
        <v>0.66512116876695537</v>
      </c>
      <c r="L661" s="56">
        <f t="shared" si="76"/>
        <v>8.4431523519852628E-2</v>
      </c>
    </row>
    <row r="662" spans="1:12" x14ac:dyDescent="0.2">
      <c r="A662" s="59">
        <f t="shared" si="77"/>
        <v>274</v>
      </c>
      <c r="B662" s="57" t="s">
        <v>80</v>
      </c>
      <c r="C662" s="81">
        <v>163.19999999999999</v>
      </c>
      <c r="D662" s="81"/>
      <c r="E662" s="81"/>
      <c r="F662" s="81">
        <f t="shared" si="71"/>
        <v>163.19999999999999</v>
      </c>
      <c r="G662" s="56">
        <f t="shared" si="74"/>
        <v>2.084301835513845E-3</v>
      </c>
      <c r="H662" s="54">
        <f t="shared" si="73"/>
        <v>7.6702307546909498</v>
      </c>
      <c r="I662" s="54">
        <f t="shared" si="72"/>
        <v>1.6874507660320091</v>
      </c>
      <c r="J662" s="54">
        <f t="shared" si="75"/>
        <v>3.8351153773454749</v>
      </c>
      <c r="K662" s="54">
        <v>0.75801518675116697</v>
      </c>
      <c r="L662" s="56">
        <f t="shared" si="76"/>
        <v>8.5482917186394627E-2</v>
      </c>
    </row>
    <row r="663" spans="1:12" x14ac:dyDescent="0.2">
      <c r="A663" s="59">
        <f t="shared" si="77"/>
        <v>275</v>
      </c>
      <c r="B663" s="57" t="s">
        <v>81</v>
      </c>
      <c r="C663" s="81">
        <v>268.2</v>
      </c>
      <c r="D663" s="81"/>
      <c r="E663" s="81"/>
      <c r="F663" s="81">
        <f t="shared" si="71"/>
        <v>268.2</v>
      </c>
      <c r="G663" s="56">
        <f t="shared" si="74"/>
        <v>3.4253048546863557E-3</v>
      </c>
      <c r="H663" s="54">
        <f t="shared" si="73"/>
        <v>12.605121865245788</v>
      </c>
      <c r="I663" s="54">
        <f t="shared" si="72"/>
        <v>2.7731268103540736</v>
      </c>
      <c r="J663" s="54">
        <f t="shared" si="75"/>
        <v>6.3025609326228942</v>
      </c>
      <c r="K663" s="54">
        <v>1.2457087811682781</v>
      </c>
      <c r="L663" s="56">
        <f t="shared" si="76"/>
        <v>8.5482917186394614E-2</v>
      </c>
    </row>
    <row r="664" spans="1:12" x14ac:dyDescent="0.2">
      <c r="A664" s="59">
        <f t="shared" si="77"/>
        <v>276</v>
      </c>
      <c r="B664" s="57" t="s">
        <v>82</v>
      </c>
      <c r="C664" s="81">
        <v>1401.05</v>
      </c>
      <c r="D664" s="81"/>
      <c r="E664" s="81"/>
      <c r="F664" s="81">
        <f t="shared" si="71"/>
        <v>1401.05</v>
      </c>
      <c r="G664" s="56">
        <f t="shared" si="74"/>
        <v>1.7893450285825202E-2</v>
      </c>
      <c r="H664" s="54">
        <f t="shared" si="73"/>
        <v>65.847897051836739</v>
      </c>
      <c r="I664" s="54">
        <f t="shared" si="72"/>
        <v>14.486537351404083</v>
      </c>
      <c r="J664" s="54">
        <f t="shared" si="75"/>
        <v>32.92394852591837</v>
      </c>
      <c r="K664" s="54">
        <v>6.5074581948389865</v>
      </c>
      <c r="L664" s="56">
        <f t="shared" si="76"/>
        <v>8.5482917186394614E-2</v>
      </c>
    </row>
    <row r="665" spans="1:12" x14ac:dyDescent="0.2">
      <c r="A665" s="59">
        <f t="shared" si="77"/>
        <v>277</v>
      </c>
      <c r="B665" s="57" t="s">
        <v>83</v>
      </c>
      <c r="C665" s="81">
        <v>1909.5</v>
      </c>
      <c r="D665" s="81"/>
      <c r="E665" s="81"/>
      <c r="F665" s="81">
        <f t="shared" si="71"/>
        <v>1909.5</v>
      </c>
      <c r="G665" s="56">
        <f t="shared" si="74"/>
        <v>2.4387097762951518E-2</v>
      </c>
      <c r="H665" s="54">
        <f t="shared" si="73"/>
        <v>89.744519767661586</v>
      </c>
      <c r="I665" s="54">
        <f t="shared" si="72"/>
        <v>19.743794348885547</v>
      </c>
      <c r="J665" s="54">
        <f t="shared" si="75"/>
        <v>44.872259883830793</v>
      </c>
      <c r="K665" s="54">
        <v>8.8690563670426066</v>
      </c>
      <c r="L665" s="56">
        <f t="shared" si="76"/>
        <v>8.5482917186394641E-2</v>
      </c>
    </row>
    <row r="666" spans="1:12" x14ac:dyDescent="0.2">
      <c r="A666" s="59">
        <f t="shared" si="77"/>
        <v>278</v>
      </c>
      <c r="B666" s="57" t="s">
        <v>116</v>
      </c>
      <c r="C666" s="81">
        <v>542.20000000000005</v>
      </c>
      <c r="D666" s="81"/>
      <c r="E666" s="81"/>
      <c r="F666" s="81">
        <f t="shared" si="71"/>
        <v>542.20000000000005</v>
      </c>
      <c r="G666" s="56">
        <f t="shared" si="74"/>
        <v>6.9246841618603372E-3</v>
      </c>
      <c r="H666" s="54">
        <f t="shared" si="73"/>
        <v>25.482837715646042</v>
      </c>
      <c r="I666" s="54">
        <f t="shared" si="72"/>
        <v>5.6062242974421297</v>
      </c>
      <c r="J666" s="54">
        <f t="shared" si="75"/>
        <v>12.741418857823021</v>
      </c>
      <c r="K666" s="54">
        <v>2.5183568275519779</v>
      </c>
      <c r="L666" s="56">
        <f t="shared" si="76"/>
        <v>8.5482917186394614E-2</v>
      </c>
    </row>
    <row r="667" spans="1:12" x14ac:dyDescent="0.2">
      <c r="A667" s="59">
        <f t="shared" si="77"/>
        <v>279</v>
      </c>
      <c r="B667" s="57" t="s">
        <v>117</v>
      </c>
      <c r="C667" s="81">
        <v>168.8</v>
      </c>
      <c r="D667" s="81"/>
      <c r="E667" s="81"/>
      <c r="F667" s="81">
        <f t="shared" si="71"/>
        <v>168.8</v>
      </c>
      <c r="G667" s="56">
        <f t="shared" si="74"/>
        <v>2.1558219965363791E-3</v>
      </c>
      <c r="H667" s="54">
        <f t="shared" si="73"/>
        <v>7.9334249472538749</v>
      </c>
      <c r="I667" s="54">
        <f t="shared" si="72"/>
        <v>1.7453534883958526</v>
      </c>
      <c r="J667" s="54">
        <f t="shared" si="75"/>
        <v>3.9667124736269375</v>
      </c>
      <c r="K667" s="54">
        <v>0.78402551178674629</v>
      </c>
      <c r="L667" s="56">
        <f t="shared" si="76"/>
        <v>8.5482917186394614E-2</v>
      </c>
    </row>
    <row r="668" spans="1:12" x14ac:dyDescent="0.2">
      <c r="A668" s="59">
        <f t="shared" si="77"/>
        <v>280</v>
      </c>
      <c r="B668" s="57" t="s">
        <v>118</v>
      </c>
      <c r="C668" s="81">
        <v>173.2</v>
      </c>
      <c r="D668" s="81"/>
      <c r="E668" s="81"/>
      <c r="F668" s="81">
        <f t="shared" si="71"/>
        <v>173.2</v>
      </c>
      <c r="G668" s="56">
        <f t="shared" si="74"/>
        <v>2.2120164087683701E-3</v>
      </c>
      <c r="H668" s="54">
        <f t="shared" si="73"/>
        <v>8.140220384267602</v>
      </c>
      <c r="I668" s="54">
        <f t="shared" si="72"/>
        <v>1.7908484845388724</v>
      </c>
      <c r="J668" s="54">
        <f t="shared" si="75"/>
        <v>4.070110192133801</v>
      </c>
      <c r="K668" s="54">
        <v>0.80446219574327271</v>
      </c>
      <c r="L668" s="56">
        <f t="shared" si="76"/>
        <v>8.5482917186394614E-2</v>
      </c>
    </row>
    <row r="669" spans="1:12" x14ac:dyDescent="0.2">
      <c r="A669" s="59">
        <f t="shared" si="77"/>
        <v>281</v>
      </c>
      <c r="B669" s="57" t="s">
        <v>119</v>
      </c>
      <c r="C669" s="81">
        <v>174.6</v>
      </c>
      <c r="D669" s="81"/>
      <c r="E669" s="81"/>
      <c r="F669" s="81">
        <f t="shared" si="71"/>
        <v>174.6</v>
      </c>
      <c r="G669" s="56">
        <f t="shared" si="74"/>
        <v>2.2298964490240036E-3</v>
      </c>
      <c r="H669" s="54">
        <f t="shared" si="73"/>
        <v>8.2060189324083339</v>
      </c>
      <c r="I669" s="54">
        <f t="shared" si="72"/>
        <v>1.8053241651298335</v>
      </c>
      <c r="J669" s="54">
        <f t="shared" si="75"/>
        <v>4.103009466204167</v>
      </c>
      <c r="K669" s="54">
        <v>0.81096477700216762</v>
      </c>
      <c r="L669" s="56">
        <f t="shared" si="76"/>
        <v>8.5482917186394627E-2</v>
      </c>
    </row>
    <row r="670" spans="1:12" x14ac:dyDescent="0.2">
      <c r="A670" s="59">
        <f t="shared" si="77"/>
        <v>282</v>
      </c>
      <c r="B670" s="57" t="s">
        <v>120</v>
      </c>
      <c r="C670" s="81">
        <v>174.6</v>
      </c>
      <c r="D670" s="81"/>
      <c r="E670" s="81">
        <v>31</v>
      </c>
      <c r="F670" s="81">
        <f t="shared" si="71"/>
        <v>205.6</v>
      </c>
      <c r="G670" s="56">
        <f t="shared" si="74"/>
        <v>2.6258116261130304E-3</v>
      </c>
      <c r="H670" s="54">
        <f t="shared" si="73"/>
        <v>9.6629867840959509</v>
      </c>
      <c r="I670" s="54">
        <f t="shared" si="72"/>
        <v>2.1258570925011093</v>
      </c>
      <c r="J670" s="54">
        <f t="shared" si="75"/>
        <v>4.8314933920479755</v>
      </c>
      <c r="K670" s="54">
        <v>0.81096477700216762</v>
      </c>
      <c r="L670" s="56">
        <f t="shared" si="76"/>
        <v>8.4782597498284054E-2</v>
      </c>
    </row>
    <row r="671" spans="1:12" x14ac:dyDescent="0.2">
      <c r="A671" s="59">
        <f t="shared" si="77"/>
        <v>283</v>
      </c>
      <c r="B671" s="57" t="s">
        <v>121</v>
      </c>
      <c r="C671" s="81">
        <v>285.89999999999998</v>
      </c>
      <c r="D671" s="81"/>
      <c r="E671" s="81"/>
      <c r="F671" s="81">
        <f t="shared" si="71"/>
        <v>285.89999999999998</v>
      </c>
      <c r="G671" s="56">
        <f t="shared" si="74"/>
        <v>3.6513596493468648E-3</v>
      </c>
      <c r="H671" s="54">
        <f t="shared" si="73"/>
        <v>13.437003509596462</v>
      </c>
      <c r="I671" s="54">
        <f t="shared" si="72"/>
        <v>2.9561407721112216</v>
      </c>
      <c r="J671" s="54">
        <f t="shared" si="75"/>
        <v>6.7185017547982309</v>
      </c>
      <c r="K671" s="54">
        <v>1.3279199870843055</v>
      </c>
      <c r="L671" s="56">
        <f t="shared" si="76"/>
        <v>8.5482917186394641E-2</v>
      </c>
    </row>
    <row r="672" spans="1:12" x14ac:dyDescent="0.2">
      <c r="A672" s="59">
        <f t="shared" si="77"/>
        <v>284</v>
      </c>
      <c r="B672" s="57" t="s">
        <v>122</v>
      </c>
      <c r="C672" s="81">
        <v>365.3</v>
      </c>
      <c r="D672" s="81">
        <v>20.6</v>
      </c>
      <c r="E672" s="81"/>
      <c r="F672" s="81">
        <f t="shared" si="71"/>
        <v>385.90000000000003</v>
      </c>
      <c r="G672" s="56">
        <f t="shared" si="74"/>
        <v>4.928505381892114E-3</v>
      </c>
      <c r="H672" s="54">
        <f t="shared" si="73"/>
        <v>18.13689980536298</v>
      </c>
      <c r="I672" s="54">
        <f t="shared" si="72"/>
        <v>3.9901179571798555</v>
      </c>
      <c r="J672" s="54">
        <f t="shared" si="75"/>
        <v>9.0684499026814898</v>
      </c>
      <c r="K672" s="54">
        <v>1.6967092384816256</v>
      </c>
      <c r="L672" s="56">
        <f t="shared" si="76"/>
        <v>8.5234975132692278E-2</v>
      </c>
    </row>
    <row r="673" spans="1:12" x14ac:dyDescent="0.2">
      <c r="A673" s="59">
        <f t="shared" si="77"/>
        <v>285</v>
      </c>
      <c r="B673" s="57" t="s">
        <v>123</v>
      </c>
      <c r="C673" s="81">
        <v>204.5</v>
      </c>
      <c r="D673" s="81"/>
      <c r="E673" s="81"/>
      <c r="F673" s="81">
        <f t="shared" si="71"/>
        <v>204.5</v>
      </c>
      <c r="G673" s="56">
        <f t="shared" si="74"/>
        <v>2.6117630230550327E-3</v>
      </c>
      <c r="H673" s="54">
        <f t="shared" si="73"/>
        <v>9.6112879248425198</v>
      </c>
      <c r="I673" s="54">
        <f t="shared" si="72"/>
        <v>2.1144833434653543</v>
      </c>
      <c r="J673" s="54">
        <f t="shared" si="75"/>
        <v>4.8056439624212599</v>
      </c>
      <c r="K673" s="54">
        <v>0.94984133388856395</v>
      </c>
      <c r="L673" s="56">
        <f t="shared" si="76"/>
        <v>8.5482917186394614E-2</v>
      </c>
    </row>
    <row r="674" spans="1:12" x14ac:dyDescent="0.2">
      <c r="A674" s="59">
        <f t="shared" si="77"/>
        <v>286</v>
      </c>
      <c r="B674" s="57" t="s">
        <v>124</v>
      </c>
      <c r="C674" s="81">
        <v>625.70000000000005</v>
      </c>
      <c r="D674" s="81"/>
      <c r="E674" s="81"/>
      <c r="F674" s="81">
        <f t="shared" si="71"/>
        <v>625.70000000000005</v>
      </c>
      <c r="G674" s="56">
        <f t="shared" si="74"/>
        <v>7.9911008485356195E-3</v>
      </c>
      <c r="H674" s="54">
        <f t="shared" si="73"/>
        <v>29.407251122611079</v>
      </c>
      <c r="I674" s="54">
        <f t="shared" si="72"/>
        <v>6.4695952469744373</v>
      </c>
      <c r="J674" s="54">
        <f t="shared" si="75"/>
        <v>14.70362556130554</v>
      </c>
      <c r="K674" s="54">
        <v>2.9061893526360612</v>
      </c>
      <c r="L674" s="56">
        <f t="shared" si="76"/>
        <v>8.5482917186394614E-2</v>
      </c>
    </row>
    <row r="675" spans="1:12" x14ac:dyDescent="0.2">
      <c r="A675" s="59">
        <f t="shared" si="77"/>
        <v>287</v>
      </c>
      <c r="B675" s="57" t="s">
        <v>126</v>
      </c>
      <c r="C675" s="81">
        <v>429.5</v>
      </c>
      <c r="D675" s="81"/>
      <c r="E675" s="81">
        <v>30.7</v>
      </c>
      <c r="F675" s="81">
        <f t="shared" si="71"/>
        <v>460.2</v>
      </c>
      <c r="G675" s="56">
        <f t="shared" si="74"/>
        <v>5.8774246611732325E-3</v>
      </c>
      <c r="H675" s="54">
        <f t="shared" si="73"/>
        <v>21.628922753117497</v>
      </c>
      <c r="I675" s="54">
        <f t="shared" si="72"/>
        <v>4.7583630056858492</v>
      </c>
      <c r="J675" s="54">
        <f t="shared" si="75"/>
        <v>10.814461376558748</v>
      </c>
      <c r="K675" s="54">
        <v>1.9948990362109451</v>
      </c>
      <c r="L675" s="56">
        <f t="shared" si="76"/>
        <v>8.5173068604026597E-2</v>
      </c>
    </row>
    <row r="676" spans="1:12" x14ac:dyDescent="0.2">
      <c r="A676" s="59">
        <f t="shared" si="77"/>
        <v>288</v>
      </c>
      <c r="B676" s="57" t="s">
        <v>127</v>
      </c>
      <c r="C676" s="81">
        <v>206.4</v>
      </c>
      <c r="D676" s="81"/>
      <c r="E676" s="81"/>
      <c r="F676" s="81">
        <f t="shared" si="71"/>
        <v>206.4</v>
      </c>
      <c r="G676" s="56">
        <f t="shared" si="74"/>
        <v>2.6360287919733926E-3</v>
      </c>
      <c r="H676" s="54">
        <f t="shared" si="73"/>
        <v>9.7005859544620847</v>
      </c>
      <c r="I676" s="54">
        <f t="shared" si="72"/>
        <v>2.1341289099816585</v>
      </c>
      <c r="J676" s="54">
        <f t="shared" si="75"/>
        <v>4.8502929772310424</v>
      </c>
      <c r="K676" s="54">
        <v>0.95866626559706425</v>
      </c>
      <c r="L676" s="56">
        <f t="shared" si="76"/>
        <v>8.5482917186394614E-2</v>
      </c>
    </row>
    <row r="677" spans="1:12" x14ac:dyDescent="0.2">
      <c r="A677" s="59">
        <f t="shared" si="77"/>
        <v>289</v>
      </c>
      <c r="B677" s="57" t="s">
        <v>1757</v>
      </c>
      <c r="C677" s="81">
        <v>275.2</v>
      </c>
      <c r="D677" s="81"/>
      <c r="E677" s="81"/>
      <c r="F677" s="81">
        <f t="shared" si="71"/>
        <v>275.2</v>
      </c>
      <c r="G677" s="56">
        <f t="shared" si="74"/>
        <v>3.5147050559645233E-3</v>
      </c>
      <c r="H677" s="54">
        <f t="shared" si="73"/>
        <v>12.934114605949446</v>
      </c>
      <c r="I677" s="54">
        <f t="shared" si="72"/>
        <v>2.8455052133088783</v>
      </c>
      <c r="J677" s="54">
        <f t="shared" si="75"/>
        <v>6.4670573029747231</v>
      </c>
      <c r="K677" s="54">
        <v>1.2782216874627523</v>
      </c>
      <c r="L677" s="56">
        <f t="shared" si="76"/>
        <v>8.5482917186394627E-2</v>
      </c>
    </row>
    <row r="678" spans="1:12" x14ac:dyDescent="0.2">
      <c r="A678" s="59">
        <f t="shared" si="77"/>
        <v>290</v>
      </c>
      <c r="B678" s="57" t="s">
        <v>1758</v>
      </c>
      <c r="C678" s="81">
        <v>318.89999999999998</v>
      </c>
      <c r="D678" s="81"/>
      <c r="E678" s="81"/>
      <c r="F678" s="81">
        <f t="shared" si="71"/>
        <v>318.89999999999998</v>
      </c>
      <c r="G678" s="56">
        <f t="shared" si="74"/>
        <v>4.0728177410867964E-3</v>
      </c>
      <c r="H678" s="54">
        <f t="shared" si="73"/>
        <v>14.987969287199411</v>
      </c>
      <c r="I678" s="54">
        <f t="shared" si="72"/>
        <v>3.2973532431838701</v>
      </c>
      <c r="J678" s="54">
        <f t="shared" si="75"/>
        <v>7.4939846435997053</v>
      </c>
      <c r="K678" s="54">
        <v>1.4811951167582544</v>
      </c>
      <c r="L678" s="56">
        <f t="shared" si="76"/>
        <v>8.5482917186394614E-2</v>
      </c>
    </row>
    <row r="679" spans="1:12" x14ac:dyDescent="0.2">
      <c r="A679" s="59">
        <f t="shared" si="77"/>
        <v>291</v>
      </c>
      <c r="B679" s="57" t="s">
        <v>1759</v>
      </c>
      <c r="C679" s="81">
        <v>75.2</v>
      </c>
      <c r="D679" s="81"/>
      <c r="E679" s="81"/>
      <c r="F679" s="81">
        <f t="shared" si="71"/>
        <v>75.2</v>
      </c>
      <c r="G679" s="56">
        <f t="shared" si="74"/>
        <v>9.6041359087402681E-4</v>
      </c>
      <c r="H679" s="54">
        <f t="shared" si="73"/>
        <v>3.5343220144164187</v>
      </c>
      <c r="I679" s="54">
        <f t="shared" si="72"/>
        <v>0.77755084317161216</v>
      </c>
      <c r="J679" s="54">
        <f t="shared" si="75"/>
        <v>1.7671610072082093</v>
      </c>
      <c r="K679" s="54">
        <v>0.34928150762063576</v>
      </c>
      <c r="L679" s="56">
        <f t="shared" si="76"/>
        <v>8.5482917186394627E-2</v>
      </c>
    </row>
    <row r="680" spans="1:12" x14ac:dyDescent="0.2">
      <c r="A680" s="59">
        <f t="shared" si="77"/>
        <v>292</v>
      </c>
      <c r="B680" s="57" t="s">
        <v>1760</v>
      </c>
      <c r="C680" s="81">
        <v>320.89999999999998</v>
      </c>
      <c r="D680" s="81"/>
      <c r="E680" s="81"/>
      <c r="F680" s="81">
        <f t="shared" si="71"/>
        <v>320.89999999999998</v>
      </c>
      <c r="G680" s="56">
        <f t="shared" si="74"/>
        <v>4.0983606557377017E-3</v>
      </c>
      <c r="H680" s="54">
        <f t="shared" si="73"/>
        <v>15.081967213114742</v>
      </c>
      <c r="I680" s="54">
        <f t="shared" si="72"/>
        <v>3.3180327868852433</v>
      </c>
      <c r="J680" s="54">
        <f t="shared" si="75"/>
        <v>7.5409836065573712</v>
      </c>
      <c r="K680" s="54">
        <v>1.4904845185566755</v>
      </c>
      <c r="L680" s="56">
        <f t="shared" si="76"/>
        <v>8.5482917186394627E-2</v>
      </c>
    </row>
    <row r="681" spans="1:12" x14ac:dyDescent="0.2">
      <c r="A681" s="59">
        <f t="shared" si="77"/>
        <v>293</v>
      </c>
      <c r="B681" s="57" t="s">
        <v>1761</v>
      </c>
      <c r="C681" s="81">
        <v>417.2</v>
      </c>
      <c r="D681" s="81"/>
      <c r="E681" s="81"/>
      <c r="F681" s="81">
        <f t="shared" si="71"/>
        <v>417.2</v>
      </c>
      <c r="G681" s="56">
        <f t="shared" si="74"/>
        <v>5.3282519961787757E-3</v>
      </c>
      <c r="H681" s="54">
        <f t="shared" si="73"/>
        <v>19.607967345937894</v>
      </c>
      <c r="I681" s="54">
        <f t="shared" si="72"/>
        <v>4.3137528161063363</v>
      </c>
      <c r="J681" s="54">
        <f t="shared" si="75"/>
        <v>9.8039836729689469</v>
      </c>
      <c r="K681" s="54">
        <v>1.9377692151506549</v>
      </c>
      <c r="L681" s="56">
        <f t="shared" si="76"/>
        <v>8.5482917186394614E-2</v>
      </c>
    </row>
    <row r="682" spans="1:12" x14ac:dyDescent="0.2">
      <c r="A682" s="59">
        <f t="shared" si="77"/>
        <v>294</v>
      </c>
      <c r="B682" s="57" t="s">
        <v>1762</v>
      </c>
      <c r="C682" s="81">
        <v>321.3</v>
      </c>
      <c r="D682" s="81"/>
      <c r="E682" s="81"/>
      <c r="F682" s="81">
        <f t="shared" si="71"/>
        <v>321.3</v>
      </c>
      <c r="G682" s="56">
        <f t="shared" si="74"/>
        <v>4.1034692386678825E-3</v>
      </c>
      <c r="H682" s="54">
        <f t="shared" si="73"/>
        <v>15.100766798297808</v>
      </c>
      <c r="I682" s="54">
        <f t="shared" si="72"/>
        <v>3.3221686956255181</v>
      </c>
      <c r="J682" s="54">
        <f t="shared" si="75"/>
        <v>7.5503833991489042</v>
      </c>
      <c r="K682" s="54">
        <v>1.4923423989163602</v>
      </c>
      <c r="L682" s="56">
        <f t="shared" si="76"/>
        <v>8.5482917186394614E-2</v>
      </c>
    </row>
    <row r="683" spans="1:12" x14ac:dyDescent="0.2">
      <c r="A683" s="59">
        <f t="shared" si="77"/>
        <v>295</v>
      </c>
      <c r="B683" s="57" t="s">
        <v>1763</v>
      </c>
      <c r="C683" s="81">
        <v>284.5</v>
      </c>
      <c r="D683" s="81"/>
      <c r="E683" s="81"/>
      <c r="F683" s="81">
        <f t="shared" si="71"/>
        <v>284.5</v>
      </c>
      <c r="G683" s="56">
        <f t="shared" si="74"/>
        <v>3.6334796090912312E-3</v>
      </c>
      <c r="H683" s="54">
        <f t="shared" si="73"/>
        <v>13.371204961455732</v>
      </c>
      <c r="I683" s="54">
        <f t="shared" si="72"/>
        <v>2.9416650915202611</v>
      </c>
      <c r="J683" s="54">
        <f t="shared" si="75"/>
        <v>6.6856024807278658</v>
      </c>
      <c r="K683" s="54">
        <v>1.3214174058254105</v>
      </c>
      <c r="L683" s="56">
        <f t="shared" si="76"/>
        <v>8.5482917186394614E-2</v>
      </c>
    </row>
    <row r="684" spans="1:12" x14ac:dyDescent="0.2">
      <c r="A684" s="59">
        <f t="shared" si="77"/>
        <v>296</v>
      </c>
      <c r="B684" s="57" t="s">
        <v>1764</v>
      </c>
      <c r="C684" s="81">
        <v>326.10000000000002</v>
      </c>
      <c r="D684" s="81"/>
      <c r="E684" s="81"/>
      <c r="F684" s="81">
        <f t="shared" si="71"/>
        <v>326.10000000000002</v>
      </c>
      <c r="G684" s="56">
        <f t="shared" si="74"/>
        <v>4.1647722338300549E-3</v>
      </c>
      <c r="H684" s="54">
        <f t="shared" si="73"/>
        <v>15.326361820494602</v>
      </c>
      <c r="I684" s="54">
        <f t="shared" si="72"/>
        <v>3.3717996005088127</v>
      </c>
      <c r="J684" s="54">
        <f t="shared" si="75"/>
        <v>7.6631809102473012</v>
      </c>
      <c r="K684" s="54">
        <v>1.5146369632325709</v>
      </c>
      <c r="L684" s="56">
        <f t="shared" si="76"/>
        <v>8.5482917186394627E-2</v>
      </c>
    </row>
    <row r="685" spans="1:12" x14ac:dyDescent="0.2">
      <c r="A685" s="59">
        <f t="shared" si="77"/>
        <v>297</v>
      </c>
      <c r="B685" s="57" t="s">
        <v>1765</v>
      </c>
      <c r="C685" s="81">
        <v>497.9</v>
      </c>
      <c r="D685" s="81"/>
      <c r="E685" s="81">
        <v>40.6</v>
      </c>
      <c r="F685" s="81">
        <f t="shared" si="71"/>
        <v>538.5</v>
      </c>
      <c r="G685" s="56">
        <f t="shared" si="74"/>
        <v>6.8774297697561625E-3</v>
      </c>
      <c r="H685" s="54">
        <f t="shared" si="73"/>
        <v>25.308941552702677</v>
      </c>
      <c r="I685" s="54">
        <f t="shared" si="72"/>
        <v>5.5679671415945888</v>
      </c>
      <c r="J685" s="54">
        <f t="shared" si="75"/>
        <v>12.654470776351339</v>
      </c>
      <c r="K685" s="54">
        <v>2.3125965777169486</v>
      </c>
      <c r="L685" s="56">
        <f t="shared" si="76"/>
        <v>8.5132731751839455E-2</v>
      </c>
    </row>
    <row r="686" spans="1:12" x14ac:dyDescent="0.2">
      <c r="A686" s="59">
        <f t="shared" si="77"/>
        <v>298</v>
      </c>
      <c r="B686" s="57" t="s">
        <v>1766</v>
      </c>
      <c r="C686" s="81">
        <v>138.80000000000001</v>
      </c>
      <c r="D686" s="81"/>
      <c r="E686" s="81"/>
      <c r="F686" s="81">
        <f t="shared" si="71"/>
        <v>138.80000000000001</v>
      </c>
      <c r="G686" s="56">
        <f t="shared" si="74"/>
        <v>1.7726782767728047E-3</v>
      </c>
      <c r="H686" s="54">
        <f t="shared" si="73"/>
        <v>6.5234560585239212</v>
      </c>
      <c r="I686" s="54">
        <f t="shared" si="72"/>
        <v>1.4351603328752627</v>
      </c>
      <c r="J686" s="54">
        <f t="shared" si="75"/>
        <v>3.2617280292619606</v>
      </c>
      <c r="K686" s="54">
        <v>0.64468448481042895</v>
      </c>
      <c r="L686" s="56">
        <f t="shared" si="76"/>
        <v>8.5482917186394627E-2</v>
      </c>
    </row>
    <row r="687" spans="1:12" x14ac:dyDescent="0.2">
      <c r="A687" s="59">
        <f t="shared" si="77"/>
        <v>299</v>
      </c>
      <c r="B687" s="57" t="s">
        <v>1767</v>
      </c>
      <c r="C687" s="81">
        <v>4598.6000000000004</v>
      </c>
      <c r="D687" s="81">
        <v>90.9</v>
      </c>
      <c r="E687" s="81">
        <v>100</v>
      </c>
      <c r="F687" s="81">
        <f t="shared" si="71"/>
        <v>4789.5</v>
      </c>
      <c r="G687" s="56">
        <f t="shared" si="74"/>
        <v>6.1168894860254668E-2</v>
      </c>
      <c r="H687" s="54">
        <f t="shared" si="73"/>
        <v>225.10153308573717</v>
      </c>
      <c r="I687" s="54">
        <f t="shared" si="72"/>
        <v>49.522337278862182</v>
      </c>
      <c r="J687" s="54">
        <f t="shared" si="75"/>
        <v>112.55076654286859</v>
      </c>
      <c r="K687" s="54">
        <v>21.359121555109784</v>
      </c>
      <c r="L687" s="56">
        <f t="shared" si="76"/>
        <v>8.5297788592249235E-2</v>
      </c>
    </row>
    <row r="688" spans="1:12" x14ac:dyDescent="0.2">
      <c r="A688" s="59">
        <f t="shared" si="77"/>
        <v>300</v>
      </c>
      <c r="B688" s="57" t="s">
        <v>1768</v>
      </c>
      <c r="C688" s="81">
        <v>387.4</v>
      </c>
      <c r="D688" s="81"/>
      <c r="E688" s="81"/>
      <c r="F688" s="81">
        <f t="shared" si="71"/>
        <v>387.4</v>
      </c>
      <c r="G688" s="56">
        <f t="shared" si="74"/>
        <v>4.9476625678802916E-3</v>
      </c>
      <c r="H688" s="54">
        <f t="shared" si="73"/>
        <v>18.207398249799475</v>
      </c>
      <c r="I688" s="54">
        <f t="shared" si="72"/>
        <v>4.0056276149558849</v>
      </c>
      <c r="J688" s="54">
        <f t="shared" si="75"/>
        <v>9.1036991248997374</v>
      </c>
      <c r="K688" s="54">
        <v>1.7993571283541794</v>
      </c>
      <c r="L688" s="56">
        <f t="shared" si="76"/>
        <v>8.5482917186394614E-2</v>
      </c>
    </row>
    <row r="689" spans="1:12" x14ac:dyDescent="0.2">
      <c r="A689" s="59">
        <f t="shared" si="77"/>
        <v>301</v>
      </c>
      <c r="B689" s="57" t="s">
        <v>1769</v>
      </c>
      <c r="C689" s="81">
        <v>4956.8999999999996</v>
      </c>
      <c r="D689" s="81"/>
      <c r="E689" s="81"/>
      <c r="F689" s="81">
        <f t="shared" si="71"/>
        <v>4956.8999999999996</v>
      </c>
      <c r="G689" s="56">
        <f t="shared" si="74"/>
        <v>6.3306836816535414E-2</v>
      </c>
      <c r="H689" s="54">
        <f t="shared" si="73"/>
        <v>232.96915948485034</v>
      </c>
      <c r="I689" s="54">
        <f t="shared" si="72"/>
        <v>51.253215086667076</v>
      </c>
      <c r="J689" s="54">
        <f t="shared" si="75"/>
        <v>116.48457974242517</v>
      </c>
      <c r="K689" s="54">
        <v>23.023317887296937</v>
      </c>
      <c r="L689" s="56">
        <f t="shared" si="76"/>
        <v>8.5482917186394627E-2</v>
      </c>
    </row>
    <row r="690" spans="1:12" x14ac:dyDescent="0.2">
      <c r="A690" s="59">
        <f t="shared" si="77"/>
        <v>302</v>
      </c>
      <c r="B690" s="57" t="s">
        <v>1770</v>
      </c>
      <c r="C690" s="81">
        <v>4250.2</v>
      </c>
      <c r="D690" s="81"/>
      <c r="E690" s="81"/>
      <c r="F690" s="81">
        <f t="shared" si="71"/>
        <v>4250.2</v>
      </c>
      <c r="G690" s="56">
        <f t="shared" si="74"/>
        <v>5.4281247924638142E-2</v>
      </c>
      <c r="H690" s="54">
        <f t="shared" si="73"/>
        <v>199.75499236266836</v>
      </c>
      <c r="I690" s="54">
        <f t="shared" si="72"/>
        <v>43.946098319787041</v>
      </c>
      <c r="J690" s="54">
        <f t="shared" si="75"/>
        <v>99.87749618133418</v>
      </c>
      <c r="K690" s="54">
        <v>0.7844899818766673</v>
      </c>
      <c r="L690" s="56">
        <f t="shared" si="76"/>
        <v>8.1022793479287161E-2</v>
      </c>
    </row>
    <row r="691" spans="1:12" x14ac:dyDescent="0.2">
      <c r="A691" s="59">
        <f t="shared" si="77"/>
        <v>303</v>
      </c>
      <c r="B691" s="57" t="s">
        <v>1771</v>
      </c>
      <c r="C691" s="81">
        <v>251.9</v>
      </c>
      <c r="D691" s="81"/>
      <c r="E691" s="81"/>
      <c r="F691" s="81">
        <f t="shared" si="71"/>
        <v>251.9</v>
      </c>
      <c r="G691" s="56">
        <f t="shared" si="74"/>
        <v>3.2171301002814805E-3</v>
      </c>
      <c r="H691" s="54">
        <f t="shared" si="73"/>
        <v>11.839038769035849</v>
      </c>
      <c r="I691" s="54">
        <f t="shared" si="72"/>
        <v>2.6045885291878865</v>
      </c>
      <c r="J691" s="54">
        <f t="shared" si="75"/>
        <v>5.9195193845179244</v>
      </c>
      <c r="K691" s="54">
        <v>1.1700001565111455</v>
      </c>
      <c r="L691" s="56">
        <f t="shared" si="76"/>
        <v>8.5482917186394614E-2</v>
      </c>
    </row>
    <row r="692" spans="1:12" x14ac:dyDescent="0.2">
      <c r="A692" s="59">
        <f t="shared" si="77"/>
        <v>304</v>
      </c>
      <c r="B692" s="57" t="s">
        <v>1772</v>
      </c>
      <c r="C692" s="81">
        <v>352.7</v>
      </c>
      <c r="D692" s="81"/>
      <c r="E692" s="81"/>
      <c r="F692" s="81">
        <f t="shared" si="71"/>
        <v>352.7</v>
      </c>
      <c r="G692" s="56">
        <f t="shared" si="74"/>
        <v>4.5044929986870902E-3</v>
      </c>
      <c r="H692" s="54">
        <f t="shared" si="73"/>
        <v>16.576534235168491</v>
      </c>
      <c r="I692" s="54">
        <f t="shared" si="72"/>
        <v>3.6468375317370683</v>
      </c>
      <c r="J692" s="54">
        <f t="shared" si="75"/>
        <v>8.2882671175842457</v>
      </c>
      <c r="K692" s="54">
        <v>1.6381860071515724</v>
      </c>
      <c r="L692" s="56">
        <f t="shared" si="76"/>
        <v>8.54829171863946E-2</v>
      </c>
    </row>
    <row r="693" spans="1:12" x14ac:dyDescent="0.2">
      <c r="A693" s="59">
        <f t="shared" si="77"/>
        <v>305</v>
      </c>
      <c r="B693" s="57" t="s">
        <v>1773</v>
      </c>
      <c r="C693" s="81">
        <v>301.8</v>
      </c>
      <c r="D693" s="81"/>
      <c r="E693" s="81"/>
      <c r="F693" s="81">
        <f t="shared" si="71"/>
        <v>301.8</v>
      </c>
      <c r="G693" s="56">
        <f t="shared" si="74"/>
        <v>3.8544258208215595E-3</v>
      </c>
      <c r="H693" s="54">
        <f t="shared" si="73"/>
        <v>14.184287020623339</v>
      </c>
      <c r="I693" s="54">
        <f t="shared" si="72"/>
        <v>3.1205431445371348</v>
      </c>
      <c r="J693" s="54">
        <f t="shared" si="75"/>
        <v>7.0921435103116695</v>
      </c>
      <c r="K693" s="54">
        <v>1.4017707313817538</v>
      </c>
      <c r="L693" s="56">
        <f t="shared" si="76"/>
        <v>8.5482917186394614E-2</v>
      </c>
    </row>
    <row r="694" spans="1:12" x14ac:dyDescent="0.2">
      <c r="A694" s="59">
        <f t="shared" si="77"/>
        <v>306</v>
      </c>
      <c r="B694" s="57" t="s">
        <v>1795</v>
      </c>
      <c r="C694" s="81">
        <v>244.4</v>
      </c>
      <c r="D694" s="81"/>
      <c r="E694" s="81">
        <v>51.7</v>
      </c>
      <c r="F694" s="81">
        <f t="shared" si="71"/>
        <v>296.10000000000002</v>
      </c>
      <c r="G694" s="56">
        <f t="shared" si="74"/>
        <v>3.7816285140664803E-3</v>
      </c>
      <c r="H694" s="54">
        <f t="shared" si="73"/>
        <v>13.916392931764648</v>
      </c>
      <c r="I694" s="54">
        <f t="shared" si="72"/>
        <v>3.0616064449882225</v>
      </c>
      <c r="J694" s="54">
        <f t="shared" si="75"/>
        <v>6.9581964658823239</v>
      </c>
      <c r="K694" s="54">
        <v>1.1351648997670662</v>
      </c>
      <c r="L694" s="56">
        <f t="shared" si="76"/>
        <v>8.4671937664310221E-2</v>
      </c>
    </row>
    <row r="695" spans="1:12" x14ac:dyDescent="0.2">
      <c r="A695" s="59">
        <f t="shared" si="77"/>
        <v>307</v>
      </c>
      <c r="B695" s="57" t="s">
        <v>1796</v>
      </c>
      <c r="C695" s="81">
        <v>253.1</v>
      </c>
      <c r="D695" s="81"/>
      <c r="E695" s="81"/>
      <c r="F695" s="81">
        <f t="shared" si="71"/>
        <v>253.1</v>
      </c>
      <c r="G695" s="56">
        <f t="shared" si="74"/>
        <v>3.2324558490720236E-3</v>
      </c>
      <c r="H695" s="54">
        <f t="shared" si="73"/>
        <v>11.895437524585047</v>
      </c>
      <c r="I695" s="54">
        <f t="shared" si="72"/>
        <v>2.6169962554087105</v>
      </c>
      <c r="J695" s="54">
        <f t="shared" si="75"/>
        <v>5.9477187622925234</v>
      </c>
      <c r="K695" s="54">
        <v>1.1755737975901983</v>
      </c>
      <c r="L695" s="56">
        <f t="shared" si="76"/>
        <v>8.5482917186394614E-2</v>
      </c>
    </row>
    <row r="696" spans="1:12" x14ac:dyDescent="0.2">
      <c r="A696" s="59">
        <f t="shared" si="77"/>
        <v>308</v>
      </c>
      <c r="B696" s="57" t="s">
        <v>1797</v>
      </c>
      <c r="C696" s="81">
        <v>480.1</v>
      </c>
      <c r="D696" s="81"/>
      <c r="E696" s="81"/>
      <c r="F696" s="81">
        <f t="shared" si="71"/>
        <v>480.1</v>
      </c>
      <c r="G696" s="56">
        <f t="shared" si="74"/>
        <v>6.1315766619497378E-3</v>
      </c>
      <c r="H696" s="54">
        <f t="shared" si="73"/>
        <v>22.564202115975036</v>
      </c>
      <c r="I696" s="54">
        <f t="shared" si="72"/>
        <v>4.9641244655145078</v>
      </c>
      <c r="J696" s="54">
        <f t="shared" si="75"/>
        <v>11.282101057987518</v>
      </c>
      <c r="K696" s="54">
        <v>2.2299209017110004</v>
      </c>
      <c r="L696" s="56">
        <f t="shared" si="76"/>
        <v>8.5482917186394627E-2</v>
      </c>
    </row>
    <row r="697" spans="1:12" x14ac:dyDescent="0.2">
      <c r="A697" s="59">
        <f t="shared" si="77"/>
        <v>309</v>
      </c>
      <c r="B697" s="57" t="s">
        <v>1798</v>
      </c>
      <c r="C697" s="81">
        <v>199</v>
      </c>
      <c r="D697" s="81"/>
      <c r="E697" s="81"/>
      <c r="F697" s="81">
        <f t="shared" si="71"/>
        <v>199</v>
      </c>
      <c r="G697" s="56">
        <f t="shared" si="74"/>
        <v>2.5415200077650441E-3</v>
      </c>
      <c r="H697" s="54">
        <f t="shared" si="73"/>
        <v>9.3527936285753626</v>
      </c>
      <c r="I697" s="54">
        <f t="shared" si="72"/>
        <v>2.0576145982865799</v>
      </c>
      <c r="J697" s="54">
        <f t="shared" si="75"/>
        <v>4.6763968142876813</v>
      </c>
      <c r="K697" s="54">
        <v>0.92429547894290576</v>
      </c>
      <c r="L697" s="56">
        <f t="shared" si="76"/>
        <v>8.5482917186394627E-2</v>
      </c>
    </row>
    <row r="698" spans="1:12" x14ac:dyDescent="0.2">
      <c r="A698" s="59">
        <f t="shared" si="77"/>
        <v>310</v>
      </c>
      <c r="B698" s="57" t="s">
        <v>1799</v>
      </c>
      <c r="C698" s="81">
        <v>296.41000000000003</v>
      </c>
      <c r="D698" s="81"/>
      <c r="E698" s="81"/>
      <c r="F698" s="81">
        <f t="shared" si="71"/>
        <v>296.41000000000003</v>
      </c>
      <c r="G698" s="56">
        <f t="shared" si="74"/>
        <v>3.7855876658373709E-3</v>
      </c>
      <c r="H698" s="54">
        <f t="shared" si="73"/>
        <v>13.930962610281524</v>
      </c>
      <c r="I698" s="54">
        <f t="shared" si="72"/>
        <v>3.0648117742619352</v>
      </c>
      <c r="J698" s="54">
        <f t="shared" si="75"/>
        <v>6.965481305140762</v>
      </c>
      <c r="K698" s="54">
        <v>1.3767357935350086</v>
      </c>
      <c r="L698" s="56">
        <f t="shared" si="76"/>
        <v>8.5482917186394614E-2</v>
      </c>
    </row>
    <row r="699" spans="1:12" x14ac:dyDescent="0.2">
      <c r="A699" s="59">
        <f t="shared" si="77"/>
        <v>311</v>
      </c>
      <c r="B699" s="57" t="s">
        <v>1800</v>
      </c>
      <c r="C699" s="81">
        <v>273.60000000000002</v>
      </c>
      <c r="D699" s="81">
        <v>19.399999999999999</v>
      </c>
      <c r="E699" s="81"/>
      <c r="F699" s="81">
        <f t="shared" si="71"/>
        <v>293</v>
      </c>
      <c r="G699" s="56">
        <f t="shared" si="74"/>
        <v>3.7420369963575774E-3</v>
      </c>
      <c r="H699" s="54">
        <f t="shared" si="73"/>
        <v>13.770696146595885</v>
      </c>
      <c r="I699" s="54">
        <f t="shared" si="72"/>
        <v>3.0295531522510948</v>
      </c>
      <c r="J699" s="54">
        <f t="shared" si="75"/>
        <v>6.8853480732979424</v>
      </c>
      <c r="K699" s="54">
        <v>1.2707901660240155</v>
      </c>
      <c r="L699" s="56">
        <f t="shared" si="76"/>
        <v>8.5175384089313758E-2</v>
      </c>
    </row>
    <row r="700" spans="1:12" x14ac:dyDescent="0.2">
      <c r="A700" s="59">
        <f t="shared" si="77"/>
        <v>312</v>
      </c>
      <c r="B700" s="57" t="s">
        <v>1801</v>
      </c>
      <c r="C700" s="81">
        <v>308.60000000000002</v>
      </c>
      <c r="D700" s="81"/>
      <c r="E700" s="81"/>
      <c r="F700" s="81">
        <f t="shared" ref="F700:F717" si="78">C700+D700+E700</f>
        <v>308.60000000000002</v>
      </c>
      <c r="G700" s="56">
        <f t="shared" si="74"/>
        <v>3.9412717306346367E-3</v>
      </c>
      <c r="H700" s="54">
        <f t="shared" si="73"/>
        <v>14.503879968735463</v>
      </c>
      <c r="I700" s="54">
        <f t="shared" si="72"/>
        <v>3.1908535931218021</v>
      </c>
      <c r="J700" s="54">
        <f t="shared" si="75"/>
        <v>7.2519399843677315</v>
      </c>
      <c r="K700" s="54">
        <v>0.35996431968882014</v>
      </c>
      <c r="L700" s="56">
        <f t="shared" si="76"/>
        <v>8.2004659319228179E-2</v>
      </c>
    </row>
    <row r="701" spans="1:12" x14ac:dyDescent="0.2">
      <c r="A701" s="59">
        <f t="shared" si="77"/>
        <v>313</v>
      </c>
      <c r="B701" s="57" t="s">
        <v>1804</v>
      </c>
      <c r="C701" s="81">
        <v>203.5</v>
      </c>
      <c r="D701" s="81"/>
      <c r="E701" s="81"/>
      <c r="F701" s="81">
        <f t="shared" si="78"/>
        <v>203.5</v>
      </c>
      <c r="G701" s="56">
        <f t="shared" si="74"/>
        <v>2.5989915657295801E-3</v>
      </c>
      <c r="H701" s="54">
        <f t="shared" si="73"/>
        <v>9.5642889618848539</v>
      </c>
      <c r="I701" s="54">
        <f t="shared" ref="I701:I717" si="79">H701*0.22</f>
        <v>2.1041435716146677</v>
      </c>
      <c r="J701" s="54">
        <f t="shared" si="75"/>
        <v>4.7821444809424269</v>
      </c>
      <c r="K701" s="54">
        <v>0.94519663298935352</v>
      </c>
      <c r="L701" s="56">
        <f t="shared" si="76"/>
        <v>8.54829171863946E-2</v>
      </c>
    </row>
    <row r="702" spans="1:12" x14ac:dyDescent="0.2">
      <c r="A702" s="59">
        <f t="shared" si="77"/>
        <v>314</v>
      </c>
      <c r="B702" s="57" t="s">
        <v>1817</v>
      </c>
      <c r="C702" s="81">
        <v>96.1</v>
      </c>
      <c r="D702" s="81"/>
      <c r="E702" s="81"/>
      <c r="F702" s="81">
        <f t="shared" si="78"/>
        <v>96.1</v>
      </c>
      <c r="G702" s="56">
        <f t="shared" si="74"/>
        <v>1.2273370489759836E-3</v>
      </c>
      <c r="H702" s="54">
        <f t="shared" si="73"/>
        <v>4.5166003402316202</v>
      </c>
      <c r="I702" s="54">
        <f t="shared" si="79"/>
        <v>0.99365207485095641</v>
      </c>
      <c r="J702" s="54">
        <f t="shared" si="75"/>
        <v>2.2583001701158101</v>
      </c>
      <c r="K702" s="54">
        <v>0.44635575641413694</v>
      </c>
      <c r="L702" s="56">
        <f t="shared" si="76"/>
        <v>8.5482917186394641E-2</v>
      </c>
    </row>
    <row r="703" spans="1:12" x14ac:dyDescent="0.2">
      <c r="A703" s="59">
        <f t="shared" si="77"/>
        <v>315</v>
      </c>
      <c r="B703" s="57" t="s">
        <v>1818</v>
      </c>
      <c r="C703" s="81">
        <v>428.2</v>
      </c>
      <c r="D703" s="81"/>
      <c r="E703" s="81"/>
      <c r="F703" s="81">
        <f t="shared" si="78"/>
        <v>428.2</v>
      </c>
      <c r="G703" s="56">
        <f t="shared" si="74"/>
        <v>5.4687380267587531E-3</v>
      </c>
      <c r="H703" s="54">
        <f t="shared" si="73"/>
        <v>20.124955938472212</v>
      </c>
      <c r="I703" s="54">
        <f t="shared" si="79"/>
        <v>4.4274903064638869</v>
      </c>
      <c r="J703" s="54">
        <f t="shared" si="75"/>
        <v>10.062477969236106</v>
      </c>
      <c r="K703" s="54">
        <v>1.9888609250419713</v>
      </c>
      <c r="L703" s="56">
        <f t="shared" si="76"/>
        <v>8.5482917186394614E-2</v>
      </c>
    </row>
    <row r="704" spans="1:12" x14ac:dyDescent="0.2">
      <c r="A704" s="59">
        <f t="shared" si="77"/>
        <v>316</v>
      </c>
      <c r="B704" s="57" t="s">
        <v>1819</v>
      </c>
      <c r="C704" s="81">
        <v>198.3</v>
      </c>
      <c r="D704" s="81"/>
      <c r="E704" s="81"/>
      <c r="F704" s="81">
        <f t="shared" si="78"/>
        <v>198.3</v>
      </c>
      <c r="G704" s="56">
        <f t="shared" si="74"/>
        <v>2.5325799876372277E-3</v>
      </c>
      <c r="H704" s="54">
        <f t="shared" si="73"/>
        <v>9.3198943545049975</v>
      </c>
      <c r="I704" s="54">
        <f t="shared" si="79"/>
        <v>2.0503767579910996</v>
      </c>
      <c r="J704" s="54">
        <f t="shared" si="75"/>
        <v>4.6599471772524987</v>
      </c>
      <c r="K704" s="54">
        <v>0.92104418831345847</v>
      </c>
      <c r="L704" s="56">
        <f t="shared" si="76"/>
        <v>8.5482917186394627E-2</v>
      </c>
    </row>
    <row r="705" spans="1:12" x14ac:dyDescent="0.2">
      <c r="A705" s="59">
        <f t="shared" si="77"/>
        <v>317</v>
      </c>
      <c r="B705" s="57" t="s">
        <v>1820</v>
      </c>
      <c r="C705" s="81">
        <v>304.7</v>
      </c>
      <c r="D705" s="81"/>
      <c r="E705" s="81"/>
      <c r="F705" s="81">
        <f t="shared" si="78"/>
        <v>304.7</v>
      </c>
      <c r="G705" s="56">
        <f t="shared" si="74"/>
        <v>3.8914630470653715E-3</v>
      </c>
      <c r="H705" s="54">
        <f t="shared" si="73"/>
        <v>14.320584013200568</v>
      </c>
      <c r="I705" s="54">
        <f t="shared" si="79"/>
        <v>3.1505284829041251</v>
      </c>
      <c r="J705" s="54">
        <f t="shared" si="75"/>
        <v>7.160292006600284</v>
      </c>
      <c r="K705" s="54">
        <v>1.4152403639894642</v>
      </c>
      <c r="L705" s="56">
        <f t="shared" si="76"/>
        <v>8.5482917186394627E-2</v>
      </c>
    </row>
    <row r="706" spans="1:12" x14ac:dyDescent="0.2">
      <c r="A706" s="59">
        <f t="shared" si="77"/>
        <v>318</v>
      </c>
      <c r="B706" s="57" t="s">
        <v>1821</v>
      </c>
      <c r="C706" s="81">
        <v>292.2</v>
      </c>
      <c r="D706" s="81"/>
      <c r="E706" s="81"/>
      <c r="F706" s="81">
        <f t="shared" si="78"/>
        <v>292.2</v>
      </c>
      <c r="G706" s="56">
        <f t="shared" si="74"/>
        <v>3.7318198304972152E-3</v>
      </c>
      <c r="H706" s="54">
        <f t="shared" si="73"/>
        <v>13.733096976229753</v>
      </c>
      <c r="I706" s="54">
        <f t="shared" si="79"/>
        <v>3.0212813347705456</v>
      </c>
      <c r="J706" s="54">
        <f t="shared" si="75"/>
        <v>6.8665484881148764</v>
      </c>
      <c r="K706" s="54">
        <v>1.357181602749332</v>
      </c>
      <c r="L706" s="56">
        <f t="shared" si="76"/>
        <v>8.5482917186394614E-2</v>
      </c>
    </row>
    <row r="707" spans="1:12" x14ac:dyDescent="0.2">
      <c r="A707" s="59">
        <f t="shared" si="77"/>
        <v>319</v>
      </c>
      <c r="B707" s="57" t="s">
        <v>1822</v>
      </c>
      <c r="C707" s="81">
        <v>411.5</v>
      </c>
      <c r="D707" s="81"/>
      <c r="E707" s="81"/>
      <c r="F707" s="81">
        <f t="shared" si="78"/>
        <v>411.5</v>
      </c>
      <c r="G707" s="56">
        <f t="shared" si="74"/>
        <v>5.2554546894236966E-3</v>
      </c>
      <c r="H707" s="54">
        <f t="shared" si="73"/>
        <v>19.340073257079204</v>
      </c>
      <c r="I707" s="54">
        <f t="shared" si="79"/>
        <v>4.254816116557425</v>
      </c>
      <c r="J707" s="54">
        <f t="shared" si="75"/>
        <v>9.6700366285396022</v>
      </c>
      <c r="K707" s="54">
        <v>1.9112944200251545</v>
      </c>
      <c r="L707" s="56">
        <f t="shared" si="76"/>
        <v>8.5482917186394627E-2</v>
      </c>
    </row>
    <row r="708" spans="1:12" x14ac:dyDescent="0.2">
      <c r="A708" s="59">
        <f t="shared" si="77"/>
        <v>320</v>
      </c>
      <c r="B708" s="57" t="s">
        <v>1843</v>
      </c>
      <c r="C708" s="81">
        <v>2772.2</v>
      </c>
      <c r="D708" s="81"/>
      <c r="E708" s="81">
        <v>77.400000000000006</v>
      </c>
      <c r="F708" s="81">
        <f t="shared" si="78"/>
        <v>2849.6</v>
      </c>
      <c r="G708" s="56">
        <f t="shared" si="74"/>
        <v>3.6393544794609392E-2</v>
      </c>
      <c r="H708" s="54">
        <f t="shared" si="73"/>
        <v>133.92824484416255</v>
      </c>
      <c r="I708" s="54">
        <f t="shared" si="79"/>
        <v>29.46421386571576</v>
      </c>
      <c r="J708" s="54">
        <f t="shared" si="75"/>
        <v>66.964122422081275</v>
      </c>
      <c r="K708" s="54">
        <v>12.876039832791577</v>
      </c>
      <c r="L708" s="56">
        <f t="shared" si="76"/>
        <v>8.5356759181903122E-2</v>
      </c>
    </row>
    <row r="709" spans="1:12" x14ac:dyDescent="0.2">
      <c r="A709" s="59">
        <f t="shared" si="77"/>
        <v>321</v>
      </c>
      <c r="B709" s="57" t="s">
        <v>1844</v>
      </c>
      <c r="C709" s="81">
        <v>256.10000000000002</v>
      </c>
      <c r="D709" s="81"/>
      <c r="E709" s="81"/>
      <c r="F709" s="81">
        <f t="shared" si="78"/>
        <v>256.10000000000002</v>
      </c>
      <c r="G709" s="56">
        <f t="shared" si="74"/>
        <v>3.2707702210483811E-3</v>
      </c>
      <c r="H709" s="54">
        <f t="shared" ref="H709:H717" si="80">G709*3680</f>
        <v>12.036434413458043</v>
      </c>
      <c r="I709" s="54">
        <f t="shared" si="79"/>
        <v>2.6480155709607693</v>
      </c>
      <c r="J709" s="54">
        <f t="shared" si="75"/>
        <v>6.0182172067290214</v>
      </c>
      <c r="K709" s="54">
        <v>1.1895079002878302</v>
      </c>
      <c r="L709" s="56">
        <f t="shared" si="76"/>
        <v>8.5482917186394614E-2</v>
      </c>
    </row>
    <row r="710" spans="1:12" x14ac:dyDescent="0.2">
      <c r="A710" s="59">
        <f t="shared" si="77"/>
        <v>322</v>
      </c>
      <c r="B710" s="57" t="s">
        <v>307</v>
      </c>
      <c r="C710" s="81">
        <v>173</v>
      </c>
      <c r="D710" s="81">
        <v>33.299999999999997</v>
      </c>
      <c r="E710" s="81"/>
      <c r="F710" s="81">
        <f t="shared" si="78"/>
        <v>206.3</v>
      </c>
      <c r="G710" s="56">
        <f t="shared" ref="G710:G717" si="81">3/$F$718*F710</f>
        <v>2.6347516462408476E-3</v>
      </c>
      <c r="H710" s="54">
        <f t="shared" si="80"/>
        <v>9.6958860581663195</v>
      </c>
      <c r="I710" s="54">
        <f t="shared" si="79"/>
        <v>2.1330949327965905</v>
      </c>
      <c r="J710" s="54">
        <f t="shared" ref="J710:J717" si="82">H710*0.5</f>
        <v>4.8479430290831598</v>
      </c>
      <c r="K710" s="54">
        <v>1.2382772597295413</v>
      </c>
      <c r="L710" s="56">
        <f t="shared" ref="L710:L718" si="83">(H710+I710+J710+K710)/F710</f>
        <v>8.6840529712921041E-2</v>
      </c>
    </row>
    <row r="711" spans="1:12" x14ac:dyDescent="0.2">
      <c r="A711" s="59">
        <f t="shared" si="77"/>
        <v>323</v>
      </c>
      <c r="B711" s="57" t="s">
        <v>308</v>
      </c>
      <c r="C711" s="81">
        <v>203.9</v>
      </c>
      <c r="D711" s="81">
        <v>33.799999999999997</v>
      </c>
      <c r="E711" s="81"/>
      <c r="F711" s="81">
        <f t="shared" si="78"/>
        <v>237.7</v>
      </c>
      <c r="G711" s="56">
        <f t="shared" si="81"/>
        <v>3.0357754062600552E-3</v>
      </c>
      <c r="H711" s="54">
        <f t="shared" si="80"/>
        <v>11.171653495037003</v>
      </c>
      <c r="I711" s="54">
        <f t="shared" si="79"/>
        <v>2.4577637689081406</v>
      </c>
      <c r="J711" s="54">
        <f t="shared" si="82"/>
        <v>5.5858267475185013</v>
      </c>
      <c r="K711" s="54">
        <v>0.8035332555634308</v>
      </c>
      <c r="L711" s="56">
        <f t="shared" si="83"/>
        <v>8.4218667509579626E-2</v>
      </c>
    </row>
    <row r="712" spans="1:12" x14ac:dyDescent="0.2">
      <c r="A712" s="59">
        <f t="shared" ref="A712:A717" si="84">1+A711</f>
        <v>324</v>
      </c>
      <c r="B712" s="57" t="s">
        <v>309</v>
      </c>
      <c r="C712" s="81">
        <v>152.1</v>
      </c>
      <c r="D712" s="81"/>
      <c r="E712" s="81"/>
      <c r="F712" s="81">
        <f t="shared" si="78"/>
        <v>152.1</v>
      </c>
      <c r="G712" s="56">
        <f t="shared" si="81"/>
        <v>1.9425386592013226E-3</v>
      </c>
      <c r="H712" s="54">
        <f t="shared" si="80"/>
        <v>7.1485422658608675</v>
      </c>
      <c r="I712" s="54">
        <f t="shared" si="79"/>
        <v>1.5726792984893909</v>
      </c>
      <c r="J712" s="54">
        <f t="shared" si="82"/>
        <v>3.5742711329304337</v>
      </c>
      <c r="K712" s="54">
        <v>0.94705451334903767</v>
      </c>
      <c r="L712" s="56">
        <f t="shared" si="83"/>
        <v>8.7064741687243472E-2</v>
      </c>
    </row>
    <row r="713" spans="1:12" x14ac:dyDescent="0.2">
      <c r="A713" s="59">
        <f t="shared" si="84"/>
        <v>325</v>
      </c>
      <c r="B713" s="57" t="s">
        <v>310</v>
      </c>
      <c r="C713" s="57">
        <v>2247.4</v>
      </c>
      <c r="D713" s="57"/>
      <c r="E713" s="57"/>
      <c r="F713" s="81">
        <f t="shared" si="78"/>
        <v>2247.4</v>
      </c>
      <c r="G713" s="56">
        <f t="shared" si="81"/>
        <v>2.8702573193221913E-2</v>
      </c>
      <c r="H713" s="54">
        <f t="shared" si="80"/>
        <v>105.62546935105664</v>
      </c>
      <c r="I713" s="54">
        <f t="shared" si="79"/>
        <v>23.237603257232461</v>
      </c>
      <c r="J713" s="54">
        <f t="shared" si="82"/>
        <v>52.812734675528318</v>
      </c>
      <c r="K713" s="54">
        <v>0.70645900676992945</v>
      </c>
      <c r="L713" s="56">
        <f t="shared" si="83"/>
        <v>8.1152561311109428E-2</v>
      </c>
    </row>
    <row r="714" spans="1:12" x14ac:dyDescent="0.2">
      <c r="A714" s="59">
        <f t="shared" si="84"/>
        <v>326</v>
      </c>
      <c r="B714" s="57" t="s">
        <v>2532</v>
      </c>
      <c r="C714" s="57">
        <v>2555.1999999999998</v>
      </c>
      <c r="D714" s="57"/>
      <c r="E714" s="57"/>
      <c r="F714" s="57">
        <f t="shared" si="78"/>
        <v>2555.1999999999998</v>
      </c>
      <c r="G714" s="56">
        <f t="shared" si="81"/>
        <v>3.2633627757996185E-2</v>
      </c>
      <c r="H714" s="54">
        <f t="shared" si="80"/>
        <v>120.09175014942596</v>
      </c>
      <c r="I714" s="54">
        <f t="shared" si="79"/>
        <v>26.420185032873711</v>
      </c>
      <c r="J714" s="54">
        <f t="shared" si="82"/>
        <v>60.045875074712981</v>
      </c>
      <c r="K714" s="54">
        <v>10.438500800885864</v>
      </c>
      <c r="L714" s="56">
        <f t="shared" si="83"/>
        <v>8.4923415410887021E-2</v>
      </c>
    </row>
    <row r="715" spans="1:12" x14ac:dyDescent="0.2">
      <c r="A715" s="59">
        <f t="shared" si="84"/>
        <v>327</v>
      </c>
      <c r="B715" s="57" t="s">
        <v>2533</v>
      </c>
      <c r="C715" s="57">
        <v>2484.8000000000002</v>
      </c>
      <c r="D715" s="57"/>
      <c r="E715" s="57"/>
      <c r="F715" s="57">
        <f t="shared" si="78"/>
        <v>2484.8000000000002</v>
      </c>
      <c r="G715" s="56">
        <f t="shared" si="81"/>
        <v>3.1734517162284336E-2</v>
      </c>
      <c r="H715" s="54">
        <f t="shared" si="80"/>
        <v>116.78302315720636</v>
      </c>
      <c r="I715" s="54">
        <f t="shared" si="79"/>
        <v>25.692265094585398</v>
      </c>
      <c r="J715" s="54">
        <f t="shared" si="82"/>
        <v>58.391511578603179</v>
      </c>
      <c r="K715" s="54">
        <v>11.868139737662878</v>
      </c>
      <c r="L715" s="56">
        <f t="shared" si="83"/>
        <v>8.5614512060551276E-2</v>
      </c>
    </row>
    <row r="716" spans="1:12" x14ac:dyDescent="0.2">
      <c r="A716" s="59">
        <f t="shared" si="84"/>
        <v>328</v>
      </c>
      <c r="B716" s="57" t="s">
        <v>2534</v>
      </c>
      <c r="C716" s="57">
        <v>3106.2</v>
      </c>
      <c r="D716" s="57">
        <v>30.3</v>
      </c>
      <c r="E716" s="57"/>
      <c r="F716" s="57">
        <f t="shared" si="78"/>
        <v>3136.5</v>
      </c>
      <c r="G716" s="56">
        <f t="shared" si="81"/>
        <v>4.005767590128171E-2</v>
      </c>
      <c r="H716" s="54">
        <f t="shared" si="80"/>
        <v>147.4122473167167</v>
      </c>
      <c r="I716" s="54">
        <f t="shared" si="79"/>
        <v>32.430694409677677</v>
      </c>
      <c r="J716" s="54">
        <f t="shared" si="82"/>
        <v>73.706123658358351</v>
      </c>
      <c r="K716" s="54">
        <v>11.541152794358457</v>
      </c>
      <c r="L716" s="56">
        <f t="shared" si="83"/>
        <v>8.4517844150840502E-2</v>
      </c>
    </row>
    <row r="717" spans="1:12" x14ac:dyDescent="0.2">
      <c r="A717" s="59">
        <f t="shared" si="84"/>
        <v>329</v>
      </c>
      <c r="B717" s="57" t="s">
        <v>2535</v>
      </c>
      <c r="C717" s="57">
        <v>3106.2</v>
      </c>
      <c r="D717" s="57">
        <v>30.3</v>
      </c>
      <c r="E717" s="57"/>
      <c r="F717" s="57">
        <f t="shared" si="78"/>
        <v>3136.5</v>
      </c>
      <c r="G717" s="56">
        <f t="shared" si="81"/>
        <v>4.005767590128171E-2</v>
      </c>
      <c r="H717" s="54">
        <f t="shared" si="80"/>
        <v>147.4122473167167</v>
      </c>
      <c r="I717" s="54">
        <f t="shared" si="79"/>
        <v>32.430694409677677</v>
      </c>
      <c r="J717" s="54">
        <f t="shared" si="82"/>
        <v>73.706123658358351</v>
      </c>
      <c r="K717" s="54">
        <v>14.42736993312791</v>
      </c>
      <c r="L717" s="56">
        <f t="shared" si="83"/>
        <v>8.5438047287703059E-2</v>
      </c>
    </row>
    <row r="718" spans="1:12" x14ac:dyDescent="0.2">
      <c r="A718" s="57"/>
      <c r="B718" s="33" t="s">
        <v>1276</v>
      </c>
      <c r="C718" s="24">
        <f>SUM(C389:C717)</f>
        <v>224787.00000000026</v>
      </c>
      <c r="D718" s="24">
        <f t="shared" ref="D718:J718" si="85">SUM(D389:D717)</f>
        <v>3878.3000000000011</v>
      </c>
      <c r="E718" s="24">
        <f t="shared" si="85"/>
        <v>6233.4999999999982</v>
      </c>
      <c r="F718" s="24">
        <f t="shared" si="85"/>
        <v>234898.80000000019</v>
      </c>
      <c r="G718" s="24">
        <f t="shared" si="85"/>
        <v>2.9999999999999969</v>
      </c>
      <c r="H718" s="24">
        <f t="shared" si="85"/>
        <v>11040</v>
      </c>
      <c r="I718" s="24">
        <f t="shared" si="85"/>
        <v>2428.7999999999993</v>
      </c>
      <c r="J718" s="24">
        <f t="shared" si="85"/>
        <v>5520</v>
      </c>
      <c r="K718" s="54">
        <v>1007.8401784870975</v>
      </c>
      <c r="L718" s="56">
        <f t="shared" si="83"/>
        <v>8.5128745563992164E-2</v>
      </c>
    </row>
    <row r="719" spans="1:12" x14ac:dyDescent="0.2">
      <c r="A719" s="348" t="s">
        <v>1973</v>
      </c>
      <c r="B719" s="348"/>
      <c r="C719" s="348"/>
      <c r="D719" s="348"/>
      <c r="E719" s="348"/>
      <c r="F719" s="348"/>
      <c r="G719" s="348"/>
      <c r="H719" s="348"/>
      <c r="I719" s="348"/>
      <c r="J719" s="348"/>
      <c r="K719" s="348"/>
      <c r="L719" s="348"/>
    </row>
    <row r="720" spans="1:12" x14ac:dyDescent="0.2">
      <c r="A720" s="59">
        <v>1</v>
      </c>
      <c r="B720" s="57" t="s">
        <v>2404</v>
      </c>
      <c r="C720" s="94">
        <v>576.20000000000005</v>
      </c>
      <c r="D720" s="57"/>
      <c r="E720" s="59"/>
      <c r="F720" s="57">
        <f t="shared" ref="F720:F777" si="86">C720+D720+E720</f>
        <v>576.20000000000005</v>
      </c>
      <c r="G720" s="56">
        <f>3/$F$896*F720</f>
        <v>8.1430804143558869E-3</v>
      </c>
      <c r="H720" s="54">
        <f t="shared" ref="H720:H751" si="87">G720*3680</f>
        <v>29.966535924829664</v>
      </c>
      <c r="I720" s="142">
        <f>H720*0.22</f>
        <v>6.592637903462526</v>
      </c>
      <c r="J720" s="54">
        <f>H720*0.452</f>
        <v>13.544874238023008</v>
      </c>
      <c r="K720" s="142">
        <v>1.1097325878733226</v>
      </c>
      <c r="L720" s="56">
        <f>(H720+I720+J720+K720)/F720</f>
        <v>8.8881951846908211E-2</v>
      </c>
    </row>
    <row r="721" spans="1:12" x14ac:dyDescent="0.2">
      <c r="A721" s="59">
        <f>A720+1</f>
        <v>2</v>
      </c>
      <c r="B721" s="57" t="s">
        <v>2405</v>
      </c>
      <c r="C721" s="94">
        <v>311</v>
      </c>
      <c r="D721" s="57"/>
      <c r="E721" s="59"/>
      <c r="F721" s="57">
        <f t="shared" si="86"/>
        <v>311</v>
      </c>
      <c r="G721" s="56">
        <f t="shared" ref="G721:G784" si="88">3/$F$896*F721</f>
        <v>4.3951718307266244E-3</v>
      </c>
      <c r="H721" s="54">
        <f t="shared" si="87"/>
        <v>16.174232337073978</v>
      </c>
      <c r="I721" s="142">
        <f t="shared" ref="I721:I777" si="89">H721*0.22</f>
        <v>3.558331114156275</v>
      </c>
      <c r="J721" s="54">
        <f t="shared" ref="J721:J751" si="90">H721*0.452</f>
        <v>7.3107530163574381</v>
      </c>
      <c r="K721" s="142">
        <v>0.59897055680076938</v>
      </c>
      <c r="L721" s="56">
        <f t="shared" ref="L721:L784" si="91">(H721+I721+J721+K721)/F721</f>
        <v>8.8881951846908225E-2</v>
      </c>
    </row>
    <row r="722" spans="1:12" x14ac:dyDescent="0.2">
      <c r="A722" s="59">
        <f t="shared" ref="A722:A785" si="92">A721+1</f>
        <v>3</v>
      </c>
      <c r="B722" s="57" t="s">
        <v>2406</v>
      </c>
      <c r="C722" s="94">
        <v>309.10000000000002</v>
      </c>
      <c r="D722" s="57"/>
      <c r="E722" s="59"/>
      <c r="F722" s="57">
        <f t="shared" si="86"/>
        <v>309.10000000000002</v>
      </c>
      <c r="G722" s="56">
        <f t="shared" si="88"/>
        <v>4.368320298641799E-3</v>
      </c>
      <c r="H722" s="54">
        <f t="shared" si="87"/>
        <v>16.075418699001819</v>
      </c>
      <c r="I722" s="142">
        <f t="shared" si="89"/>
        <v>3.5365921137804004</v>
      </c>
      <c r="J722" s="54">
        <f t="shared" si="90"/>
        <v>7.2660892519488227</v>
      </c>
      <c r="K722" s="142">
        <v>0.59531125114828887</v>
      </c>
      <c r="L722" s="56">
        <f t="shared" si="91"/>
        <v>8.8881951846908211E-2</v>
      </c>
    </row>
    <row r="723" spans="1:12" x14ac:dyDescent="0.2">
      <c r="A723" s="59">
        <f t="shared" si="92"/>
        <v>4</v>
      </c>
      <c r="B723" s="57" t="s">
        <v>2407</v>
      </c>
      <c r="C723" s="94">
        <v>309.3</v>
      </c>
      <c r="D723" s="57"/>
      <c r="E723" s="59"/>
      <c r="F723" s="57">
        <f t="shared" si="86"/>
        <v>309.3</v>
      </c>
      <c r="G723" s="56">
        <f t="shared" si="88"/>
        <v>4.3711467757033594E-3</v>
      </c>
      <c r="H723" s="54">
        <f t="shared" si="87"/>
        <v>16.085820134588364</v>
      </c>
      <c r="I723" s="142">
        <f t="shared" si="89"/>
        <v>3.5388804296094398</v>
      </c>
      <c r="J723" s="54">
        <f t="shared" si="90"/>
        <v>7.270790700833941</v>
      </c>
      <c r="K723" s="142">
        <v>0.59569644121697107</v>
      </c>
      <c r="L723" s="56">
        <f t="shared" si="91"/>
        <v>8.8881951846908225E-2</v>
      </c>
    </row>
    <row r="724" spans="1:12" x14ac:dyDescent="0.2">
      <c r="A724" s="59">
        <f t="shared" si="92"/>
        <v>5</v>
      </c>
      <c r="B724" s="57" t="s">
        <v>2408</v>
      </c>
      <c r="C724" s="94">
        <v>421.2</v>
      </c>
      <c r="D724" s="57"/>
      <c r="E724" s="59"/>
      <c r="F724" s="57">
        <f t="shared" si="86"/>
        <v>421.2</v>
      </c>
      <c r="G724" s="56">
        <f t="shared" si="88"/>
        <v>5.9525606916464762E-3</v>
      </c>
      <c r="H724" s="54">
        <f t="shared" si="87"/>
        <v>21.905423345259031</v>
      </c>
      <c r="I724" s="142">
        <f t="shared" si="89"/>
        <v>4.8191931359569873</v>
      </c>
      <c r="J724" s="54">
        <f t="shared" si="90"/>
        <v>9.9012513520570824</v>
      </c>
      <c r="K724" s="142">
        <v>0.81121028464464329</v>
      </c>
      <c r="L724" s="56">
        <f t="shared" si="91"/>
        <v>8.8881951846908225E-2</v>
      </c>
    </row>
    <row r="725" spans="1:12" x14ac:dyDescent="0.2">
      <c r="A725" s="59">
        <f t="shared" si="92"/>
        <v>6</v>
      </c>
      <c r="B725" s="57" t="s">
        <v>2409</v>
      </c>
      <c r="C725" s="94">
        <v>635.6</v>
      </c>
      <c r="D725" s="57"/>
      <c r="E725" s="59"/>
      <c r="F725" s="57">
        <f t="shared" si="86"/>
        <v>635.6</v>
      </c>
      <c r="G725" s="56">
        <f t="shared" si="88"/>
        <v>8.9825441016393639E-3</v>
      </c>
      <c r="H725" s="54">
        <f t="shared" si="87"/>
        <v>33.05576229403286</v>
      </c>
      <c r="I725" s="142">
        <f t="shared" si="89"/>
        <v>7.2722677046872288</v>
      </c>
      <c r="J725" s="54">
        <f t="shared" si="90"/>
        <v>14.941204556902854</v>
      </c>
      <c r="K725" s="142">
        <v>1.2241340382719261</v>
      </c>
      <c r="L725" s="56">
        <f t="shared" si="91"/>
        <v>8.8881951846908225E-2</v>
      </c>
    </row>
    <row r="726" spans="1:12" x14ac:dyDescent="0.2">
      <c r="A726" s="59">
        <f t="shared" si="92"/>
        <v>7</v>
      </c>
      <c r="B726" s="57" t="s">
        <v>2410</v>
      </c>
      <c r="C726" s="94">
        <v>392.8</v>
      </c>
      <c r="D726" s="57"/>
      <c r="E726" s="59"/>
      <c r="F726" s="57">
        <f t="shared" si="86"/>
        <v>392.8</v>
      </c>
      <c r="G726" s="56">
        <f t="shared" si="88"/>
        <v>5.5512009489048809E-3</v>
      </c>
      <c r="H726" s="54">
        <f t="shared" si="87"/>
        <v>20.428419491969962</v>
      </c>
      <c r="I726" s="142">
        <f t="shared" si="89"/>
        <v>4.4942522882333913</v>
      </c>
      <c r="J726" s="54">
        <f t="shared" si="90"/>
        <v>9.2336456103704236</v>
      </c>
      <c r="K726" s="142">
        <v>0.75651329489177566</v>
      </c>
      <c r="L726" s="56">
        <f t="shared" si="91"/>
        <v>8.8881951846908225E-2</v>
      </c>
    </row>
    <row r="727" spans="1:12" x14ac:dyDescent="0.2">
      <c r="A727" s="59">
        <f t="shared" si="92"/>
        <v>8</v>
      </c>
      <c r="B727" s="57" t="s">
        <v>2411</v>
      </c>
      <c r="C727" s="96">
        <v>150.4</v>
      </c>
      <c r="D727" s="57"/>
      <c r="E727" s="59"/>
      <c r="F727" s="57">
        <f t="shared" si="86"/>
        <v>150.4</v>
      </c>
      <c r="G727" s="56">
        <f t="shared" si="88"/>
        <v>2.1255107502935184E-3</v>
      </c>
      <c r="H727" s="54">
        <f t="shared" si="87"/>
        <v>7.8218795610801477</v>
      </c>
      <c r="I727" s="142">
        <f t="shared" si="89"/>
        <v>1.7208135034376324</v>
      </c>
      <c r="J727" s="54">
        <f t="shared" si="90"/>
        <v>3.5354895616082267</v>
      </c>
      <c r="K727" s="142">
        <v>0.28966293164898943</v>
      </c>
      <c r="L727" s="56">
        <f t="shared" si="91"/>
        <v>8.8881951846908211E-2</v>
      </c>
    </row>
    <row r="728" spans="1:12" x14ac:dyDescent="0.2">
      <c r="A728" s="59">
        <f t="shared" si="92"/>
        <v>9</v>
      </c>
      <c r="B728" s="57" t="s">
        <v>2412</v>
      </c>
      <c r="C728" s="94">
        <v>308.2</v>
      </c>
      <c r="D728" s="57"/>
      <c r="E728" s="59"/>
      <c r="F728" s="57">
        <f t="shared" si="86"/>
        <v>308.2</v>
      </c>
      <c r="G728" s="56">
        <f t="shared" si="88"/>
        <v>4.3556011518647766E-3</v>
      </c>
      <c r="H728" s="54">
        <f t="shared" si="87"/>
        <v>16.02861223886238</v>
      </c>
      <c r="I728" s="142">
        <f t="shared" si="89"/>
        <v>3.5262946925497234</v>
      </c>
      <c r="J728" s="54">
        <f t="shared" si="90"/>
        <v>7.2449327319657959</v>
      </c>
      <c r="K728" s="142">
        <v>0.59357789583921905</v>
      </c>
      <c r="L728" s="56">
        <f t="shared" si="91"/>
        <v>8.8881951846908239E-2</v>
      </c>
    </row>
    <row r="729" spans="1:12" x14ac:dyDescent="0.2">
      <c r="A729" s="59">
        <f t="shared" si="92"/>
        <v>10</v>
      </c>
      <c r="B729" s="57" t="s">
        <v>2413</v>
      </c>
      <c r="C729" s="94">
        <v>313.8</v>
      </c>
      <c r="D729" s="57"/>
      <c r="E729" s="59"/>
      <c r="F729" s="57">
        <f t="shared" si="86"/>
        <v>313.8</v>
      </c>
      <c r="G729" s="56">
        <f t="shared" si="88"/>
        <v>4.4347425095884714E-3</v>
      </c>
      <c r="H729" s="54">
        <f t="shared" si="87"/>
        <v>16.319852435285576</v>
      </c>
      <c r="I729" s="142">
        <f t="shared" si="89"/>
        <v>3.5903675357628266</v>
      </c>
      <c r="J729" s="54">
        <f t="shared" si="90"/>
        <v>7.3765733007490804</v>
      </c>
      <c r="K729" s="142">
        <v>0.60436321776231983</v>
      </c>
      <c r="L729" s="56">
        <f t="shared" si="91"/>
        <v>8.8881951846908225E-2</v>
      </c>
    </row>
    <row r="730" spans="1:12" x14ac:dyDescent="0.2">
      <c r="A730" s="59">
        <f t="shared" si="92"/>
        <v>11</v>
      </c>
      <c r="B730" s="57" t="s">
        <v>2414</v>
      </c>
      <c r="C730" s="94">
        <v>138.4</v>
      </c>
      <c r="D730" s="57"/>
      <c r="E730" s="59"/>
      <c r="F730" s="57">
        <f t="shared" si="86"/>
        <v>138.4</v>
      </c>
      <c r="G730" s="56">
        <f t="shared" si="88"/>
        <v>1.955922126599887E-3</v>
      </c>
      <c r="H730" s="54">
        <f t="shared" si="87"/>
        <v>7.1977934258875838</v>
      </c>
      <c r="I730" s="142">
        <f t="shared" si="89"/>
        <v>1.5835145536952684</v>
      </c>
      <c r="J730" s="54">
        <f t="shared" si="90"/>
        <v>3.2534026285011879</v>
      </c>
      <c r="K730" s="142">
        <v>0.26655152752805944</v>
      </c>
      <c r="L730" s="56">
        <f t="shared" si="91"/>
        <v>8.8881951846908239E-2</v>
      </c>
    </row>
    <row r="731" spans="1:12" x14ac:dyDescent="0.2">
      <c r="A731" s="59">
        <f t="shared" si="92"/>
        <v>12</v>
      </c>
      <c r="B731" s="57" t="s">
        <v>2415</v>
      </c>
      <c r="C731" s="94">
        <v>106.1</v>
      </c>
      <c r="D731" s="57"/>
      <c r="E731" s="59"/>
      <c r="F731" s="57">
        <f t="shared" si="86"/>
        <v>106.1</v>
      </c>
      <c r="G731" s="56">
        <f t="shared" si="88"/>
        <v>1.499446081157861E-3</v>
      </c>
      <c r="H731" s="54">
        <f t="shared" si="87"/>
        <v>5.5179615786609286</v>
      </c>
      <c r="I731" s="142">
        <f t="shared" si="89"/>
        <v>1.2139515473054043</v>
      </c>
      <c r="J731" s="54">
        <f t="shared" si="90"/>
        <v>2.4941186335547396</v>
      </c>
      <c r="K731" s="142">
        <v>0.20434333143588951</v>
      </c>
      <c r="L731" s="56">
        <f t="shared" si="91"/>
        <v>8.8881951846908225E-2</v>
      </c>
    </row>
    <row r="732" spans="1:12" x14ac:dyDescent="0.2">
      <c r="A732" s="59">
        <f t="shared" si="92"/>
        <v>13</v>
      </c>
      <c r="B732" s="57" t="s">
        <v>2416</v>
      </c>
      <c r="C732" s="94">
        <v>225.1</v>
      </c>
      <c r="D732" s="57"/>
      <c r="E732" s="59"/>
      <c r="F732" s="57">
        <f t="shared" si="86"/>
        <v>225.1</v>
      </c>
      <c r="G732" s="56">
        <f t="shared" si="88"/>
        <v>3.1811999327863764E-3</v>
      </c>
      <c r="H732" s="54">
        <f t="shared" si="87"/>
        <v>11.706815752653865</v>
      </c>
      <c r="I732" s="142">
        <f t="shared" si="89"/>
        <v>2.5754994655838503</v>
      </c>
      <c r="J732" s="54">
        <f t="shared" si="90"/>
        <v>5.2914807201995471</v>
      </c>
      <c r="K732" s="142">
        <v>0.43353142230177877</v>
      </c>
      <c r="L732" s="56">
        <f t="shared" si="91"/>
        <v>8.8881951846908239E-2</v>
      </c>
    </row>
    <row r="733" spans="1:12" x14ac:dyDescent="0.2">
      <c r="A733" s="59">
        <f t="shared" si="92"/>
        <v>14</v>
      </c>
      <c r="B733" s="57" t="s">
        <v>2417</v>
      </c>
      <c r="C733" s="94">
        <v>184.65</v>
      </c>
      <c r="D733" s="57"/>
      <c r="E733" s="59"/>
      <c r="F733" s="57">
        <f t="shared" si="86"/>
        <v>184.65</v>
      </c>
      <c r="G733" s="56">
        <f t="shared" si="88"/>
        <v>2.6095449470857593E-3</v>
      </c>
      <c r="H733" s="54">
        <f t="shared" si="87"/>
        <v>9.6031254052755948</v>
      </c>
      <c r="I733" s="142">
        <f t="shared" si="89"/>
        <v>2.1126875891606307</v>
      </c>
      <c r="J733" s="54">
        <f t="shared" si="90"/>
        <v>4.3406126831845686</v>
      </c>
      <c r="K733" s="142">
        <v>0.35562673091081054</v>
      </c>
      <c r="L733" s="56">
        <f t="shared" si="91"/>
        <v>8.8881951846908225E-2</v>
      </c>
    </row>
    <row r="734" spans="1:12" x14ac:dyDescent="0.2">
      <c r="A734" s="59">
        <f t="shared" si="92"/>
        <v>15</v>
      </c>
      <c r="B734" s="57" t="s">
        <v>2418</v>
      </c>
      <c r="C734" s="97">
        <v>113.8</v>
      </c>
      <c r="D734" s="57"/>
      <c r="E734" s="59"/>
      <c r="F734" s="57">
        <f t="shared" si="86"/>
        <v>113.8</v>
      </c>
      <c r="G734" s="56">
        <f t="shared" si="88"/>
        <v>1.6082654480279416E-3</v>
      </c>
      <c r="H734" s="54">
        <f t="shared" si="87"/>
        <v>5.918416848742825</v>
      </c>
      <c r="I734" s="142">
        <f t="shared" si="89"/>
        <v>1.3020517067234214</v>
      </c>
      <c r="J734" s="54">
        <f t="shared" si="90"/>
        <v>2.6751244156317568</v>
      </c>
      <c r="K734" s="142">
        <v>0.2191731490801529</v>
      </c>
      <c r="L734" s="56">
        <f t="shared" si="91"/>
        <v>8.8881951846908239E-2</v>
      </c>
    </row>
    <row r="735" spans="1:12" x14ac:dyDescent="0.2">
      <c r="A735" s="59">
        <f t="shared" si="92"/>
        <v>16</v>
      </c>
      <c r="B735" s="57" t="s">
        <v>2419</v>
      </c>
      <c r="C735" s="94">
        <v>2829.85</v>
      </c>
      <c r="D735" s="57"/>
      <c r="E735" s="59"/>
      <c r="F735" s="57">
        <f t="shared" si="86"/>
        <v>2829.85</v>
      </c>
      <c r="G735" s="56">
        <f t="shared" si="88"/>
        <v>3.9992530563285326E-2</v>
      </c>
      <c r="H735" s="54">
        <f t="shared" si="87"/>
        <v>147.17251247288999</v>
      </c>
      <c r="I735" s="142">
        <f t="shared" si="89"/>
        <v>32.377952744035795</v>
      </c>
      <c r="J735" s="54">
        <f t="shared" si="90"/>
        <v>66.52197563774628</v>
      </c>
      <c r="K735" s="142">
        <v>5.4501505793011482</v>
      </c>
      <c r="L735" s="56">
        <f t="shared" si="91"/>
        <v>8.8881951846908211E-2</v>
      </c>
    </row>
    <row r="736" spans="1:12" x14ac:dyDescent="0.2">
      <c r="A736" s="59">
        <f t="shared" si="92"/>
        <v>17</v>
      </c>
      <c r="B736" s="57" t="s">
        <v>2420</v>
      </c>
      <c r="C736" s="94">
        <v>130</v>
      </c>
      <c r="D736" s="57"/>
      <c r="E736" s="59"/>
      <c r="F736" s="57">
        <f t="shared" si="86"/>
        <v>130</v>
      </c>
      <c r="G736" s="56">
        <f t="shared" si="88"/>
        <v>1.8372100900143444E-3</v>
      </c>
      <c r="H736" s="54">
        <f t="shared" si="87"/>
        <v>6.7609331312527878</v>
      </c>
      <c r="I736" s="142">
        <f t="shared" si="89"/>
        <v>1.4874052888756133</v>
      </c>
      <c r="J736" s="54">
        <f t="shared" si="90"/>
        <v>3.0559417753262603</v>
      </c>
      <c r="K736" s="142">
        <v>0.25037354464340844</v>
      </c>
      <c r="L736" s="56">
        <f t="shared" si="91"/>
        <v>8.8881951846908239E-2</v>
      </c>
    </row>
    <row r="737" spans="1:12" x14ac:dyDescent="0.2">
      <c r="A737" s="59">
        <f t="shared" si="92"/>
        <v>18</v>
      </c>
      <c r="B737" s="57" t="s">
        <v>2421</v>
      </c>
      <c r="C737" s="94">
        <v>132.19999999999999</v>
      </c>
      <c r="D737" s="57"/>
      <c r="E737" s="59"/>
      <c r="F737" s="57">
        <f t="shared" si="86"/>
        <v>132.19999999999999</v>
      </c>
      <c r="G737" s="56">
        <f t="shared" si="88"/>
        <v>1.8683013376915101E-3</v>
      </c>
      <c r="H737" s="54">
        <f t="shared" si="87"/>
        <v>6.8753489227047568</v>
      </c>
      <c r="I737" s="142">
        <f t="shared" si="89"/>
        <v>1.5125767629950466</v>
      </c>
      <c r="J737" s="54">
        <f t="shared" si="90"/>
        <v>3.10765771306255</v>
      </c>
      <c r="K737" s="142">
        <v>0.25461063539891221</v>
      </c>
      <c r="L737" s="56">
        <f t="shared" si="91"/>
        <v>8.8881951846908211E-2</v>
      </c>
    </row>
    <row r="738" spans="1:12" x14ac:dyDescent="0.2">
      <c r="A738" s="59">
        <f t="shared" si="92"/>
        <v>19</v>
      </c>
      <c r="B738" s="57" t="s">
        <v>2422</v>
      </c>
      <c r="C738" s="94">
        <v>130.6</v>
      </c>
      <c r="D738" s="57"/>
      <c r="E738" s="59"/>
      <c r="F738" s="57">
        <f t="shared" si="86"/>
        <v>130.6</v>
      </c>
      <c r="G738" s="56">
        <f t="shared" si="88"/>
        <v>1.845689521199026E-3</v>
      </c>
      <c r="H738" s="54">
        <f t="shared" si="87"/>
        <v>6.792137438012416</v>
      </c>
      <c r="I738" s="142">
        <f t="shared" si="89"/>
        <v>1.4942702363627316</v>
      </c>
      <c r="J738" s="54">
        <f t="shared" si="90"/>
        <v>3.070046121981612</v>
      </c>
      <c r="K738" s="142">
        <v>0.25152911484945489</v>
      </c>
      <c r="L738" s="56">
        <f t="shared" si="91"/>
        <v>8.8881951846908225E-2</v>
      </c>
    </row>
    <row r="739" spans="1:12" x14ac:dyDescent="0.2">
      <c r="A739" s="59">
        <f t="shared" si="92"/>
        <v>20</v>
      </c>
      <c r="B739" s="57" t="s">
        <v>2423</v>
      </c>
      <c r="C739" s="94">
        <v>302.39999999999998</v>
      </c>
      <c r="D739" s="57"/>
      <c r="E739" s="59"/>
      <c r="F739" s="57">
        <f t="shared" si="86"/>
        <v>302.39999999999998</v>
      </c>
      <c r="G739" s="56">
        <f t="shared" si="88"/>
        <v>4.2736333170795213E-3</v>
      </c>
      <c r="H739" s="54">
        <f t="shared" si="87"/>
        <v>15.726970606852639</v>
      </c>
      <c r="I739" s="142">
        <f t="shared" si="89"/>
        <v>3.4599335335075807</v>
      </c>
      <c r="J739" s="54">
        <f t="shared" si="90"/>
        <v>7.1085907142973932</v>
      </c>
      <c r="K739" s="142">
        <v>0.58240738384743618</v>
      </c>
      <c r="L739" s="56">
        <f t="shared" si="91"/>
        <v>8.8881951846908239E-2</v>
      </c>
    </row>
    <row r="740" spans="1:12" x14ac:dyDescent="0.2">
      <c r="A740" s="59">
        <f t="shared" si="92"/>
        <v>21</v>
      </c>
      <c r="B740" s="57" t="s">
        <v>2424</v>
      </c>
      <c r="C740" s="94">
        <v>2716.6</v>
      </c>
      <c r="D740" s="57"/>
      <c r="E740" s="59"/>
      <c r="F740" s="57">
        <f t="shared" si="86"/>
        <v>2716.6</v>
      </c>
      <c r="G740" s="56">
        <f t="shared" si="88"/>
        <v>3.839203792717668E-2</v>
      </c>
      <c r="H740" s="54">
        <f t="shared" si="87"/>
        <v>141.28269957201019</v>
      </c>
      <c r="I740" s="142">
        <f t="shared" si="89"/>
        <v>31.082193905842242</v>
      </c>
      <c r="J740" s="54">
        <f t="shared" si="90"/>
        <v>63.859780206548606</v>
      </c>
      <c r="K740" s="142">
        <v>5.2320367029098716</v>
      </c>
      <c r="L740" s="56">
        <f t="shared" si="91"/>
        <v>8.8881951846908239E-2</v>
      </c>
    </row>
    <row r="741" spans="1:12" x14ac:dyDescent="0.2">
      <c r="A741" s="59">
        <f t="shared" si="92"/>
        <v>22</v>
      </c>
      <c r="B741" s="57" t="s">
        <v>2425</v>
      </c>
      <c r="C741" s="94">
        <v>453</v>
      </c>
      <c r="D741" s="57"/>
      <c r="E741" s="59"/>
      <c r="F741" s="57">
        <f t="shared" si="86"/>
        <v>453</v>
      </c>
      <c r="G741" s="56">
        <f t="shared" si="88"/>
        <v>6.4019705444346006E-3</v>
      </c>
      <c r="H741" s="54">
        <f t="shared" si="87"/>
        <v>23.559251603519328</v>
      </c>
      <c r="I741" s="142">
        <f t="shared" si="89"/>
        <v>5.1830353527742519</v>
      </c>
      <c r="J741" s="54">
        <f t="shared" si="90"/>
        <v>10.648781724790737</v>
      </c>
      <c r="K741" s="142">
        <v>0.87245550556510798</v>
      </c>
      <c r="L741" s="56">
        <f t="shared" si="91"/>
        <v>8.8881951846908225E-2</v>
      </c>
    </row>
    <row r="742" spans="1:12" x14ac:dyDescent="0.2">
      <c r="A742" s="59">
        <f t="shared" si="92"/>
        <v>23</v>
      </c>
      <c r="B742" s="57" t="s">
        <v>2426</v>
      </c>
      <c r="C742" s="94">
        <v>183.6</v>
      </c>
      <c r="D742" s="57"/>
      <c r="E742" s="59">
        <v>33.299999999999997</v>
      </c>
      <c r="F742" s="57">
        <f t="shared" si="86"/>
        <v>216.89999999999998</v>
      </c>
      <c r="G742" s="56">
        <f t="shared" si="88"/>
        <v>3.0653143732623945E-3</v>
      </c>
      <c r="H742" s="54">
        <f t="shared" si="87"/>
        <v>11.280356893605612</v>
      </c>
      <c r="I742" s="142">
        <f t="shared" si="89"/>
        <v>2.4816785165932345</v>
      </c>
      <c r="J742" s="54">
        <f t="shared" si="90"/>
        <v>5.0987213159097369</v>
      </c>
      <c r="K742" s="142">
        <v>0.35360448305022912</v>
      </c>
      <c r="L742" s="56">
        <f t="shared" si="91"/>
        <v>8.8586266524475862E-2</v>
      </c>
    </row>
    <row r="743" spans="1:12" x14ac:dyDescent="0.2">
      <c r="A743" s="59">
        <f t="shared" si="92"/>
        <v>24</v>
      </c>
      <c r="B743" s="57" t="s">
        <v>2427</v>
      </c>
      <c r="C743" s="94">
        <v>1099.8</v>
      </c>
      <c r="D743" s="57"/>
      <c r="E743" s="59"/>
      <c r="F743" s="57">
        <f t="shared" si="86"/>
        <v>1099.8</v>
      </c>
      <c r="G743" s="56">
        <f t="shared" si="88"/>
        <v>1.5542797361521353E-2</v>
      </c>
      <c r="H743" s="54">
        <f t="shared" si="87"/>
        <v>57.197494290398581</v>
      </c>
      <c r="I743" s="142">
        <f t="shared" si="89"/>
        <v>12.583448743887688</v>
      </c>
      <c r="J743" s="54">
        <f t="shared" si="90"/>
        <v>25.85326741926016</v>
      </c>
      <c r="K743" s="142">
        <v>2.1181601876832352</v>
      </c>
      <c r="L743" s="56">
        <f t="shared" si="91"/>
        <v>8.8881951846908225E-2</v>
      </c>
    </row>
    <row r="744" spans="1:12" x14ac:dyDescent="0.2">
      <c r="A744" s="59">
        <f t="shared" si="92"/>
        <v>25</v>
      </c>
      <c r="B744" s="57" t="s">
        <v>2428</v>
      </c>
      <c r="C744" s="94">
        <v>287.8</v>
      </c>
      <c r="D744" s="57">
        <v>29</v>
      </c>
      <c r="E744" s="59"/>
      <c r="F744" s="57">
        <f t="shared" si="86"/>
        <v>316.8</v>
      </c>
      <c r="G744" s="56">
        <f t="shared" si="88"/>
        <v>4.4771396655118798E-3</v>
      </c>
      <c r="H744" s="54">
        <f t="shared" si="87"/>
        <v>16.475873969083718</v>
      </c>
      <c r="I744" s="142">
        <f t="shared" si="89"/>
        <v>3.6246922731984181</v>
      </c>
      <c r="J744" s="54">
        <f t="shared" si="90"/>
        <v>7.4470950340258408</v>
      </c>
      <c r="K744" s="142">
        <v>0.55428850883363801</v>
      </c>
      <c r="L744" s="56">
        <f t="shared" si="91"/>
        <v>8.8705649574310638E-2</v>
      </c>
    </row>
    <row r="745" spans="1:12" x14ac:dyDescent="0.2">
      <c r="A745" s="59">
        <f t="shared" si="92"/>
        <v>26</v>
      </c>
      <c r="B745" s="57" t="s">
        <v>2429</v>
      </c>
      <c r="C745" s="94">
        <v>272.5</v>
      </c>
      <c r="D745" s="57"/>
      <c r="E745" s="59"/>
      <c r="F745" s="57">
        <f t="shared" si="86"/>
        <v>272.5</v>
      </c>
      <c r="G745" s="56">
        <f t="shared" si="88"/>
        <v>3.8510749963762219E-3</v>
      </c>
      <c r="H745" s="54">
        <f t="shared" si="87"/>
        <v>14.171955986664496</v>
      </c>
      <c r="I745" s="142">
        <f t="shared" si="89"/>
        <v>3.1178303170661894</v>
      </c>
      <c r="J745" s="54">
        <f t="shared" si="90"/>
        <v>6.4057241059723529</v>
      </c>
      <c r="K745" s="142">
        <v>0.52482146857945233</v>
      </c>
      <c r="L745" s="56">
        <f t="shared" si="91"/>
        <v>8.8881951846908239E-2</v>
      </c>
    </row>
    <row r="746" spans="1:12" x14ac:dyDescent="0.2">
      <c r="A746" s="59">
        <f t="shared" si="92"/>
        <v>27</v>
      </c>
      <c r="B746" s="57" t="s">
        <v>2430</v>
      </c>
      <c r="C746" s="94">
        <v>206.8</v>
      </c>
      <c r="D746" s="57"/>
      <c r="E746" s="59"/>
      <c r="F746" s="57">
        <f t="shared" si="86"/>
        <v>206.8</v>
      </c>
      <c r="G746" s="56">
        <f t="shared" si="88"/>
        <v>2.922577281653588E-3</v>
      </c>
      <c r="H746" s="54">
        <f t="shared" si="87"/>
        <v>10.755084396485204</v>
      </c>
      <c r="I746" s="142">
        <f t="shared" si="89"/>
        <v>2.3661185672267449</v>
      </c>
      <c r="J746" s="54">
        <f t="shared" si="90"/>
        <v>4.8612981472113121</v>
      </c>
      <c r="K746" s="142">
        <v>0.3982865310173605</v>
      </c>
      <c r="L746" s="56">
        <f t="shared" si="91"/>
        <v>8.8881951846908225E-2</v>
      </c>
    </row>
    <row r="747" spans="1:12" x14ac:dyDescent="0.2">
      <c r="A747" s="59">
        <f t="shared" si="92"/>
        <v>28</v>
      </c>
      <c r="B747" s="57" t="s">
        <v>2431</v>
      </c>
      <c r="C747" s="94">
        <v>90.7</v>
      </c>
      <c r="D747" s="57"/>
      <c r="E747" s="59"/>
      <c r="F747" s="57">
        <f t="shared" si="86"/>
        <v>90.7</v>
      </c>
      <c r="G747" s="56">
        <f t="shared" si="88"/>
        <v>1.2818073474177003E-3</v>
      </c>
      <c r="H747" s="54">
        <f t="shared" si="87"/>
        <v>4.7170510384971376</v>
      </c>
      <c r="I747" s="142">
        <f t="shared" si="89"/>
        <v>1.0377512284693702</v>
      </c>
      <c r="J747" s="54">
        <f t="shared" si="90"/>
        <v>2.132107069400706</v>
      </c>
      <c r="K747" s="142">
        <v>0.17468369614736265</v>
      </c>
      <c r="L747" s="56">
        <f t="shared" si="91"/>
        <v>8.8881951846908225E-2</v>
      </c>
    </row>
    <row r="748" spans="1:12" x14ac:dyDescent="0.2">
      <c r="A748" s="59">
        <f t="shared" si="92"/>
        <v>29</v>
      </c>
      <c r="B748" s="57" t="s">
        <v>2432</v>
      </c>
      <c r="C748" s="94">
        <v>315.8</v>
      </c>
      <c r="D748" s="57"/>
      <c r="E748" s="59"/>
      <c r="F748" s="57">
        <f t="shared" si="86"/>
        <v>315.8</v>
      </c>
      <c r="G748" s="56">
        <f t="shared" si="88"/>
        <v>4.4630072802040767E-3</v>
      </c>
      <c r="H748" s="54">
        <f t="shared" si="87"/>
        <v>16.423866791151003</v>
      </c>
      <c r="I748" s="142">
        <f t="shared" si="89"/>
        <v>3.6132506940532205</v>
      </c>
      <c r="J748" s="54">
        <f t="shared" si="90"/>
        <v>7.4235877896002531</v>
      </c>
      <c r="K748" s="142">
        <v>0.60821511844914133</v>
      </c>
      <c r="L748" s="56">
        <f t="shared" si="91"/>
        <v>8.8881951846908225E-2</v>
      </c>
    </row>
    <row r="749" spans="1:12" x14ac:dyDescent="0.2">
      <c r="A749" s="59">
        <f t="shared" si="92"/>
        <v>30</v>
      </c>
      <c r="B749" s="57" t="s">
        <v>2433</v>
      </c>
      <c r="C749" s="94">
        <v>728.38</v>
      </c>
      <c r="D749" s="57"/>
      <c r="E749" s="59">
        <v>237.1</v>
      </c>
      <c r="F749" s="57">
        <f t="shared" si="86"/>
        <v>965.48</v>
      </c>
      <c r="G749" s="56">
        <f t="shared" si="88"/>
        <v>1.3644535366977302E-2</v>
      </c>
      <c r="H749" s="54">
        <f t="shared" si="87"/>
        <v>50.211890150476471</v>
      </c>
      <c r="I749" s="142">
        <f t="shared" si="89"/>
        <v>11.046615833104823</v>
      </c>
      <c r="J749" s="54">
        <f t="shared" si="90"/>
        <v>22.695774348015366</v>
      </c>
      <c r="K749" s="142">
        <v>1.4028237111335833</v>
      </c>
      <c r="L749" s="56">
        <f t="shared" si="91"/>
        <v>8.8408982104994663E-2</v>
      </c>
    </row>
    <row r="750" spans="1:12" x14ac:dyDescent="0.2">
      <c r="A750" s="59">
        <f t="shared" si="92"/>
        <v>31</v>
      </c>
      <c r="B750" s="57" t="s">
        <v>2434</v>
      </c>
      <c r="C750" s="94">
        <v>2744.5</v>
      </c>
      <c r="D750" s="57">
        <v>461.4</v>
      </c>
      <c r="E750" s="59">
        <v>413</v>
      </c>
      <c r="F750" s="57">
        <f t="shared" si="86"/>
        <v>3618.9</v>
      </c>
      <c r="G750" s="56">
        <f t="shared" si="88"/>
        <v>5.1143689190407009E-2</v>
      </c>
      <c r="H750" s="54">
        <f t="shared" si="87"/>
        <v>188.20877622069779</v>
      </c>
      <c r="I750" s="142">
        <f t="shared" si="89"/>
        <v>41.40593076855351</v>
      </c>
      <c r="J750" s="54">
        <f t="shared" si="90"/>
        <v>85.070366851755395</v>
      </c>
      <c r="K750" s="142">
        <v>5.2857707174910331</v>
      </c>
      <c r="L750" s="56">
        <f t="shared" si="91"/>
        <v>8.8416602989443663E-2</v>
      </c>
    </row>
    <row r="751" spans="1:12" x14ac:dyDescent="0.2">
      <c r="A751" s="59">
        <f t="shared" si="92"/>
        <v>32</v>
      </c>
      <c r="B751" s="57" t="s">
        <v>2435</v>
      </c>
      <c r="C751" s="94">
        <v>853.9</v>
      </c>
      <c r="D751" s="57"/>
      <c r="E751" s="59">
        <v>126.4</v>
      </c>
      <c r="F751" s="57">
        <f t="shared" si="86"/>
        <v>980.3</v>
      </c>
      <c r="G751" s="56">
        <f t="shared" si="88"/>
        <v>1.3853977317238936E-2</v>
      </c>
      <c r="H751" s="54">
        <f t="shared" si="87"/>
        <v>50.982636527439283</v>
      </c>
      <c r="I751" s="142">
        <f t="shared" si="89"/>
        <v>11.216180036036642</v>
      </c>
      <c r="J751" s="54">
        <f t="shared" si="90"/>
        <v>23.044151710402556</v>
      </c>
      <c r="K751" s="142">
        <v>1.644568998238511</v>
      </c>
      <c r="L751" s="56">
        <f t="shared" si="91"/>
        <v>8.8633619577799638E-2</v>
      </c>
    </row>
    <row r="752" spans="1:12" x14ac:dyDescent="0.2">
      <c r="A752" s="59">
        <f t="shared" si="92"/>
        <v>33</v>
      </c>
      <c r="B752" s="57" t="s">
        <v>2436</v>
      </c>
      <c r="C752" s="94">
        <v>996.64</v>
      </c>
      <c r="D752" s="57"/>
      <c r="E752" s="59">
        <v>120.2</v>
      </c>
      <c r="F752" s="57">
        <f t="shared" si="86"/>
        <v>1116.8399999999999</v>
      </c>
      <c r="G752" s="56">
        <f t="shared" si="88"/>
        <v>1.578361320716631E-2</v>
      </c>
      <c r="H752" s="54">
        <f t="shared" ref="H752:H783" si="93">G752*3680</f>
        <v>58.083696602372022</v>
      </c>
      <c r="I752" s="142">
        <f t="shared" si="89"/>
        <v>12.778413252521846</v>
      </c>
      <c r="J752" s="54">
        <f t="shared" ref="J752:J783" si="94">H752*0.452</f>
        <v>26.253830864272153</v>
      </c>
      <c r="K752" s="142">
        <v>1.9194791502569737</v>
      </c>
      <c r="L752" s="56">
        <f t="shared" si="91"/>
        <v>8.8674671277374564E-2</v>
      </c>
    </row>
    <row r="753" spans="1:12" x14ac:dyDescent="0.2">
      <c r="A753" s="59">
        <f t="shared" si="92"/>
        <v>34</v>
      </c>
      <c r="B753" s="57" t="s">
        <v>2437</v>
      </c>
      <c r="C753" s="94">
        <v>978.3</v>
      </c>
      <c r="D753" s="57">
        <v>22.8</v>
      </c>
      <c r="E753" s="59"/>
      <c r="F753" s="57">
        <f t="shared" si="86"/>
        <v>1001.0999999999999</v>
      </c>
      <c r="G753" s="56">
        <f t="shared" si="88"/>
        <v>1.4147930931641231E-2</v>
      </c>
      <c r="H753" s="54">
        <f t="shared" si="93"/>
        <v>52.064385828439733</v>
      </c>
      <c r="I753" s="142">
        <f t="shared" si="89"/>
        <v>11.454164882256741</v>
      </c>
      <c r="J753" s="54">
        <f t="shared" si="94"/>
        <v>23.533102394454758</v>
      </c>
      <c r="K753" s="142">
        <v>1.8841572209588189</v>
      </c>
      <c r="L753" s="56">
        <f t="shared" si="91"/>
        <v>8.8838088428838335E-2</v>
      </c>
    </row>
    <row r="754" spans="1:12" x14ac:dyDescent="0.2">
      <c r="A754" s="59">
        <f t="shared" si="92"/>
        <v>35</v>
      </c>
      <c r="B754" s="57" t="s">
        <v>2438</v>
      </c>
      <c r="C754" s="94">
        <v>290.39999999999998</v>
      </c>
      <c r="D754" s="57"/>
      <c r="E754" s="59"/>
      <c r="F754" s="57">
        <f t="shared" si="86"/>
        <v>290.39999999999998</v>
      </c>
      <c r="G754" s="56">
        <f t="shared" si="88"/>
        <v>4.1040446933858889E-3</v>
      </c>
      <c r="H754" s="54">
        <f t="shared" si="93"/>
        <v>15.102884471660071</v>
      </c>
      <c r="I754" s="142">
        <f t="shared" si="89"/>
        <v>3.3226345837652156</v>
      </c>
      <c r="J754" s="54">
        <f t="shared" si="94"/>
        <v>6.8265037811903522</v>
      </c>
      <c r="K754" s="142">
        <v>0.55929597972650613</v>
      </c>
      <c r="L754" s="56">
        <f t="shared" si="91"/>
        <v>8.8881951846908211E-2</v>
      </c>
    </row>
    <row r="755" spans="1:12" x14ac:dyDescent="0.2">
      <c r="A755" s="59">
        <f t="shared" si="92"/>
        <v>36</v>
      </c>
      <c r="B755" s="57" t="s">
        <v>2439</v>
      </c>
      <c r="C755" s="94">
        <v>1017.8</v>
      </c>
      <c r="D755" s="57"/>
      <c r="E755" s="59">
        <v>108.5</v>
      </c>
      <c r="F755" s="57">
        <f t="shared" si="86"/>
        <v>1126.3</v>
      </c>
      <c r="G755" s="56">
        <f t="shared" si="88"/>
        <v>1.5917305572178124E-2</v>
      </c>
      <c r="H755" s="54">
        <f t="shared" si="93"/>
        <v>58.575684505615499</v>
      </c>
      <c r="I755" s="142">
        <f t="shared" si="89"/>
        <v>12.88665059123541</v>
      </c>
      <c r="J755" s="54">
        <f t="shared" si="94"/>
        <v>26.476209396538206</v>
      </c>
      <c r="K755" s="142">
        <v>1.9602322595235468</v>
      </c>
      <c r="L755" s="56">
        <f t="shared" si="91"/>
        <v>8.8696419029488299E-2</v>
      </c>
    </row>
    <row r="756" spans="1:12" x14ac:dyDescent="0.2">
      <c r="A756" s="59">
        <f t="shared" si="92"/>
        <v>37</v>
      </c>
      <c r="B756" s="57" t="s">
        <v>985</v>
      </c>
      <c r="C756" s="94">
        <v>803.6</v>
      </c>
      <c r="D756" s="57"/>
      <c r="E756" s="59">
        <v>89</v>
      </c>
      <c r="F756" s="57">
        <f t="shared" si="86"/>
        <v>892.6</v>
      </c>
      <c r="G756" s="56">
        <f t="shared" si="88"/>
        <v>1.2614567125744646E-2</v>
      </c>
      <c r="H756" s="54">
        <f t="shared" si="93"/>
        <v>46.421607022740297</v>
      </c>
      <c r="I756" s="142">
        <f t="shared" si="89"/>
        <v>10.212753545002865</v>
      </c>
      <c r="J756" s="54">
        <f t="shared" si="94"/>
        <v>20.982566374278615</v>
      </c>
      <c r="K756" s="142">
        <v>1.5476936959649463</v>
      </c>
      <c r="L756" s="56">
        <f t="shared" si="91"/>
        <v>8.8689917810874666E-2</v>
      </c>
    </row>
    <row r="757" spans="1:12" x14ac:dyDescent="0.2">
      <c r="A757" s="59">
        <f t="shared" si="92"/>
        <v>38</v>
      </c>
      <c r="B757" s="57" t="s">
        <v>986</v>
      </c>
      <c r="C757" s="94">
        <v>923.4</v>
      </c>
      <c r="D757" s="57"/>
      <c r="E757" s="59"/>
      <c r="F757" s="57">
        <f t="shared" si="86"/>
        <v>923.4</v>
      </c>
      <c r="G757" s="56">
        <f t="shared" si="88"/>
        <v>1.3049844593224967E-2</v>
      </c>
      <c r="H757" s="54">
        <f t="shared" si="93"/>
        <v>48.023428103067879</v>
      </c>
      <c r="I757" s="142">
        <f t="shared" si="89"/>
        <v>10.565154182674933</v>
      </c>
      <c r="J757" s="54">
        <f t="shared" si="94"/>
        <v>21.706589502586681</v>
      </c>
      <c r="K757" s="142">
        <v>1.7784225471055641</v>
      </c>
      <c r="L757" s="56">
        <f t="shared" si="91"/>
        <v>8.8881951846908239E-2</v>
      </c>
    </row>
    <row r="758" spans="1:12" x14ac:dyDescent="0.2">
      <c r="A758" s="59">
        <f t="shared" si="92"/>
        <v>39</v>
      </c>
      <c r="B758" s="57" t="s">
        <v>987</v>
      </c>
      <c r="C758" s="94">
        <v>953.3</v>
      </c>
      <c r="D758" s="57"/>
      <c r="E758" s="59"/>
      <c r="F758" s="57">
        <f t="shared" si="86"/>
        <v>953.3</v>
      </c>
      <c r="G758" s="56">
        <f t="shared" si="88"/>
        <v>1.3472402913928266E-2</v>
      </c>
      <c r="H758" s="54">
        <f t="shared" si="93"/>
        <v>49.578442723256018</v>
      </c>
      <c r="I758" s="142">
        <f t="shared" si="89"/>
        <v>10.907257399116324</v>
      </c>
      <c r="J758" s="54">
        <f t="shared" si="94"/>
        <v>22.409456110911719</v>
      </c>
      <c r="K758" s="142">
        <v>1.8360084623735478</v>
      </c>
      <c r="L758" s="56">
        <f t="shared" si="91"/>
        <v>8.8881951846908225E-2</v>
      </c>
    </row>
    <row r="759" spans="1:12" x14ac:dyDescent="0.2">
      <c r="A759" s="59">
        <f t="shared" si="92"/>
        <v>40</v>
      </c>
      <c r="B759" s="57" t="s">
        <v>988</v>
      </c>
      <c r="C759" s="94">
        <v>956.1</v>
      </c>
      <c r="D759" s="57">
        <v>153.69999999999999</v>
      </c>
      <c r="E759" s="59"/>
      <c r="F759" s="57">
        <f t="shared" si="86"/>
        <v>1109.8</v>
      </c>
      <c r="G759" s="56">
        <f t="shared" si="88"/>
        <v>1.5684121214599379E-2</v>
      </c>
      <c r="H759" s="54">
        <f t="shared" si="93"/>
        <v>57.717566069725713</v>
      </c>
      <c r="I759" s="142">
        <f t="shared" si="89"/>
        <v>12.697864535339656</v>
      </c>
      <c r="J759" s="54">
        <f t="shared" si="94"/>
        <v>26.088339863516023</v>
      </c>
      <c r="K759" s="142">
        <v>1.8414011233350984</v>
      </c>
      <c r="L759" s="56">
        <f t="shared" si="91"/>
        <v>8.8615220392788338E-2</v>
      </c>
    </row>
    <row r="760" spans="1:12" x14ac:dyDescent="0.2">
      <c r="A760" s="59">
        <f t="shared" si="92"/>
        <v>41</v>
      </c>
      <c r="B760" s="57" t="s">
        <v>989</v>
      </c>
      <c r="C760" s="94">
        <v>900.4</v>
      </c>
      <c r="D760" s="57"/>
      <c r="E760" s="59"/>
      <c r="F760" s="57">
        <f t="shared" si="86"/>
        <v>900.4</v>
      </c>
      <c r="G760" s="56">
        <f t="shared" si="88"/>
        <v>1.2724799731145505E-2</v>
      </c>
      <c r="H760" s="54">
        <f t="shared" si="93"/>
        <v>46.827263010615461</v>
      </c>
      <c r="I760" s="142">
        <f t="shared" si="89"/>
        <v>10.301997862335401</v>
      </c>
      <c r="J760" s="54">
        <f t="shared" si="94"/>
        <v>21.165922880798188</v>
      </c>
      <c r="K760" s="142">
        <v>1.7341256892071151</v>
      </c>
      <c r="L760" s="56">
        <f t="shared" si="91"/>
        <v>8.8881951846908239E-2</v>
      </c>
    </row>
    <row r="761" spans="1:12" x14ac:dyDescent="0.2">
      <c r="A761" s="59">
        <f t="shared" si="92"/>
        <v>42</v>
      </c>
      <c r="B761" s="57" t="s">
        <v>990</v>
      </c>
      <c r="C761" s="94">
        <v>643.84</v>
      </c>
      <c r="D761" s="57">
        <v>33.299999999999997</v>
      </c>
      <c r="E761" s="59"/>
      <c r="F761" s="57">
        <f t="shared" si="86"/>
        <v>677.14</v>
      </c>
      <c r="G761" s="56">
        <f t="shared" si="88"/>
        <v>9.5696033873254854E-3</v>
      </c>
      <c r="H761" s="54">
        <f t="shared" si="93"/>
        <v>35.216140465357789</v>
      </c>
      <c r="I761" s="142">
        <f t="shared" si="89"/>
        <v>7.7475509023787135</v>
      </c>
      <c r="J761" s="54">
        <f t="shared" si="94"/>
        <v>15.917695490341721</v>
      </c>
      <c r="K761" s="142">
        <v>1.2400038691016315</v>
      </c>
      <c r="L761" s="56">
        <f t="shared" si="91"/>
        <v>8.8787238572791236E-2</v>
      </c>
    </row>
    <row r="762" spans="1:12" x14ac:dyDescent="0.2">
      <c r="A762" s="59">
        <f t="shared" si="92"/>
        <v>43</v>
      </c>
      <c r="B762" s="57" t="s">
        <v>991</v>
      </c>
      <c r="C762" s="94">
        <v>1596</v>
      </c>
      <c r="D762" s="57"/>
      <c r="E762" s="59">
        <v>102.9</v>
      </c>
      <c r="F762" s="57">
        <f t="shared" si="86"/>
        <v>1698.9</v>
      </c>
      <c r="G762" s="56">
        <f t="shared" si="88"/>
        <v>2.4009509399425925E-2</v>
      </c>
      <c r="H762" s="54">
        <f t="shared" si="93"/>
        <v>88.354994589887397</v>
      </c>
      <c r="I762" s="142">
        <f t="shared" si="89"/>
        <v>19.438098809775227</v>
      </c>
      <c r="J762" s="54">
        <f t="shared" si="94"/>
        <v>39.936457554629108</v>
      </c>
      <c r="K762" s="142">
        <v>3.0738167480836913</v>
      </c>
      <c r="L762" s="56">
        <f t="shared" si="91"/>
        <v>8.8765299724748614E-2</v>
      </c>
    </row>
    <row r="763" spans="1:12" x14ac:dyDescent="0.2">
      <c r="A763" s="59">
        <f t="shared" si="92"/>
        <v>44</v>
      </c>
      <c r="B763" s="57" t="s">
        <v>992</v>
      </c>
      <c r="C763" s="94">
        <v>697.3</v>
      </c>
      <c r="D763" s="57"/>
      <c r="E763" s="59"/>
      <c r="F763" s="57">
        <f t="shared" si="86"/>
        <v>697.3</v>
      </c>
      <c r="G763" s="56">
        <f t="shared" si="88"/>
        <v>9.8545122751307872E-3</v>
      </c>
      <c r="H763" s="54">
        <f t="shared" si="93"/>
        <v>36.264605172481296</v>
      </c>
      <c r="I763" s="142">
        <f t="shared" si="89"/>
        <v>7.9782131379458852</v>
      </c>
      <c r="J763" s="54">
        <f t="shared" si="94"/>
        <v>16.391601537961545</v>
      </c>
      <c r="K763" s="142">
        <v>1.3429651744603746</v>
      </c>
      <c r="L763" s="56">
        <f t="shared" si="91"/>
        <v>8.8881951846908225E-2</v>
      </c>
    </row>
    <row r="764" spans="1:12" x14ac:dyDescent="0.2">
      <c r="A764" s="59">
        <f t="shared" si="92"/>
        <v>45</v>
      </c>
      <c r="B764" s="57" t="s">
        <v>993</v>
      </c>
      <c r="C764" s="94">
        <v>696.5</v>
      </c>
      <c r="D764" s="57"/>
      <c r="E764" s="59">
        <v>42.8</v>
      </c>
      <c r="F764" s="57">
        <f t="shared" si="86"/>
        <v>739.3</v>
      </c>
      <c r="G764" s="56">
        <f t="shared" si="88"/>
        <v>1.0448072458058498E-2</v>
      </c>
      <c r="H764" s="54">
        <f t="shared" si="93"/>
        <v>38.448906645655271</v>
      </c>
      <c r="I764" s="142">
        <f t="shared" si="89"/>
        <v>8.45875946204416</v>
      </c>
      <c r="J764" s="54">
        <f t="shared" si="94"/>
        <v>17.378905803836183</v>
      </c>
      <c r="K764" s="142">
        <v>1.341424414185646</v>
      </c>
      <c r="L764" s="56">
        <f t="shared" si="91"/>
        <v>8.8770453571921107E-2</v>
      </c>
    </row>
    <row r="765" spans="1:12" x14ac:dyDescent="0.2">
      <c r="A765" s="59">
        <f t="shared" si="92"/>
        <v>46</v>
      </c>
      <c r="B765" s="57" t="s">
        <v>994</v>
      </c>
      <c r="C765" s="94">
        <v>570.20000000000005</v>
      </c>
      <c r="D765" s="57"/>
      <c r="E765" s="59"/>
      <c r="F765" s="57">
        <f t="shared" si="86"/>
        <v>570.20000000000005</v>
      </c>
      <c r="G765" s="56">
        <f t="shared" si="88"/>
        <v>8.058286102509072E-3</v>
      </c>
      <c r="H765" s="54">
        <f t="shared" si="93"/>
        <v>29.654492857233386</v>
      </c>
      <c r="I765" s="142">
        <f t="shared" si="89"/>
        <v>6.5239884285913448</v>
      </c>
      <c r="J765" s="54">
        <f t="shared" si="94"/>
        <v>13.40383077146949</v>
      </c>
      <c r="K765" s="142">
        <v>1.0981768858128576</v>
      </c>
      <c r="L765" s="56">
        <f t="shared" si="91"/>
        <v>8.8881951846908225E-2</v>
      </c>
    </row>
    <row r="766" spans="1:12" x14ac:dyDescent="0.2">
      <c r="A766" s="59">
        <f t="shared" si="92"/>
        <v>47</v>
      </c>
      <c r="B766" s="57" t="s">
        <v>995</v>
      </c>
      <c r="C766" s="94">
        <v>251.5</v>
      </c>
      <c r="D766" s="57"/>
      <c r="E766" s="59"/>
      <c r="F766" s="57">
        <f t="shared" si="86"/>
        <v>251.5</v>
      </c>
      <c r="G766" s="56">
        <f t="shared" si="88"/>
        <v>3.5542949049123663E-3</v>
      </c>
      <c r="H766" s="54">
        <f t="shared" si="93"/>
        <v>13.079805250077507</v>
      </c>
      <c r="I766" s="142">
        <f t="shared" si="89"/>
        <v>2.8775571550170516</v>
      </c>
      <c r="J766" s="54">
        <f t="shared" si="94"/>
        <v>5.912071973035034</v>
      </c>
      <c r="K766" s="142">
        <v>0.48437651136782472</v>
      </c>
      <c r="L766" s="56">
        <f t="shared" si="91"/>
        <v>8.8881951846908225E-2</v>
      </c>
    </row>
    <row r="767" spans="1:12" x14ac:dyDescent="0.2">
      <c r="A767" s="59">
        <f t="shared" si="92"/>
        <v>48</v>
      </c>
      <c r="B767" s="57" t="s">
        <v>996</v>
      </c>
      <c r="C767" s="94">
        <v>810.9</v>
      </c>
      <c r="D767" s="57">
        <v>47.5</v>
      </c>
      <c r="E767" s="59"/>
      <c r="F767" s="57">
        <f t="shared" si="86"/>
        <v>858.4</v>
      </c>
      <c r="G767" s="56">
        <f t="shared" si="88"/>
        <v>1.2131239548217794E-2</v>
      </c>
      <c r="H767" s="54">
        <f t="shared" si="93"/>
        <v>44.642961537441487</v>
      </c>
      <c r="I767" s="142">
        <f t="shared" si="89"/>
        <v>9.8214515382371275</v>
      </c>
      <c r="J767" s="54">
        <f t="shared" si="94"/>
        <v>20.178618614923554</v>
      </c>
      <c r="K767" s="142">
        <v>1.5617531334718453</v>
      </c>
      <c r="L767" s="56">
        <f t="shared" si="91"/>
        <v>8.8775378406423591E-2</v>
      </c>
    </row>
    <row r="768" spans="1:12" x14ac:dyDescent="0.2">
      <c r="A768" s="59">
        <f t="shared" si="92"/>
        <v>49</v>
      </c>
      <c r="B768" s="57" t="s">
        <v>997</v>
      </c>
      <c r="C768" s="94">
        <v>553</v>
      </c>
      <c r="D768" s="57"/>
      <c r="E768" s="59"/>
      <c r="F768" s="57">
        <f t="shared" si="86"/>
        <v>553</v>
      </c>
      <c r="G768" s="56">
        <f t="shared" si="88"/>
        <v>7.8152090752148656E-3</v>
      </c>
      <c r="H768" s="54">
        <f t="shared" si="93"/>
        <v>28.759969396790705</v>
      </c>
      <c r="I768" s="142">
        <f t="shared" si="89"/>
        <v>6.3271932672939553</v>
      </c>
      <c r="J768" s="54">
        <f t="shared" si="94"/>
        <v>12.999506167349399</v>
      </c>
      <c r="K768" s="142">
        <v>1.0650505399061911</v>
      </c>
      <c r="L768" s="56">
        <f t="shared" si="91"/>
        <v>8.8881951846908211E-2</v>
      </c>
    </row>
    <row r="769" spans="1:12" x14ac:dyDescent="0.2">
      <c r="A769" s="59">
        <f t="shared" si="92"/>
        <v>50</v>
      </c>
      <c r="B769" s="57" t="s">
        <v>998</v>
      </c>
      <c r="C769" s="94">
        <v>993.9</v>
      </c>
      <c r="D769" s="57"/>
      <c r="E769" s="59"/>
      <c r="F769" s="57">
        <f t="shared" si="86"/>
        <v>993.9</v>
      </c>
      <c r="G769" s="56">
        <f t="shared" si="88"/>
        <v>1.4046177757425053E-2</v>
      </c>
      <c r="H769" s="54">
        <f t="shared" si="93"/>
        <v>51.689934147324195</v>
      </c>
      <c r="I769" s="142">
        <f t="shared" si="89"/>
        <v>11.371785512411323</v>
      </c>
      <c r="J769" s="54">
        <f t="shared" si="94"/>
        <v>23.363850234590537</v>
      </c>
      <c r="K769" s="142">
        <v>1.9142020463160281</v>
      </c>
      <c r="L769" s="56">
        <f t="shared" si="91"/>
        <v>8.8881951846908239E-2</v>
      </c>
    </row>
    <row r="770" spans="1:12" x14ac:dyDescent="0.2">
      <c r="A770" s="59">
        <f t="shared" si="92"/>
        <v>51</v>
      </c>
      <c r="B770" s="57" t="s">
        <v>999</v>
      </c>
      <c r="C770" s="94">
        <v>351.3</v>
      </c>
      <c r="D770" s="57"/>
      <c r="E770" s="59"/>
      <c r="F770" s="57">
        <f t="shared" si="86"/>
        <v>351.3</v>
      </c>
      <c r="G770" s="56">
        <f t="shared" si="88"/>
        <v>4.9647069586310714E-3</v>
      </c>
      <c r="H770" s="54">
        <f t="shared" si="93"/>
        <v>18.270121607762341</v>
      </c>
      <c r="I770" s="142">
        <f t="shared" si="89"/>
        <v>4.0194267537077151</v>
      </c>
      <c r="J770" s="54">
        <f t="shared" si="94"/>
        <v>8.2580949667085779</v>
      </c>
      <c r="K770" s="142">
        <v>0.67658635564022607</v>
      </c>
      <c r="L770" s="56">
        <f t="shared" si="91"/>
        <v>8.8881951846908225E-2</v>
      </c>
    </row>
    <row r="771" spans="1:12" x14ac:dyDescent="0.2">
      <c r="A771" s="59">
        <f t="shared" si="92"/>
        <v>52</v>
      </c>
      <c r="B771" s="57" t="s">
        <v>1000</v>
      </c>
      <c r="C771" s="94">
        <v>330</v>
      </c>
      <c r="D771" s="57"/>
      <c r="E771" s="59">
        <v>35</v>
      </c>
      <c r="F771" s="57">
        <f t="shared" si="86"/>
        <v>365</v>
      </c>
      <c r="G771" s="56">
        <f t="shared" si="88"/>
        <v>5.158320637347967E-3</v>
      </c>
      <c r="H771" s="54">
        <f t="shared" si="93"/>
        <v>18.982619945440518</v>
      </c>
      <c r="I771" s="142">
        <f t="shared" si="89"/>
        <v>4.1761763879969145</v>
      </c>
      <c r="J771" s="54">
        <f t="shared" si="94"/>
        <v>8.5801442153391143</v>
      </c>
      <c r="K771" s="142">
        <v>0.63556361332557532</v>
      </c>
      <c r="L771" s="56">
        <f t="shared" si="91"/>
        <v>8.8697271676992109E-2</v>
      </c>
    </row>
    <row r="772" spans="1:12" x14ac:dyDescent="0.2">
      <c r="A772" s="59">
        <f t="shared" si="92"/>
        <v>53</v>
      </c>
      <c r="B772" s="57" t="s">
        <v>1001</v>
      </c>
      <c r="C772" s="94">
        <v>207.1</v>
      </c>
      <c r="D772" s="57"/>
      <c r="E772" s="59">
        <v>43.3</v>
      </c>
      <c r="F772" s="57">
        <f t="shared" si="86"/>
        <v>250.39999999999998</v>
      </c>
      <c r="G772" s="56">
        <f t="shared" si="88"/>
        <v>3.5387492810737831E-3</v>
      </c>
      <c r="H772" s="54">
        <f t="shared" si="93"/>
        <v>13.022597354351522</v>
      </c>
      <c r="I772" s="142">
        <f t="shared" si="89"/>
        <v>2.8649714179573347</v>
      </c>
      <c r="J772" s="54">
        <f t="shared" si="94"/>
        <v>5.886214004166888</v>
      </c>
      <c r="K772" s="142">
        <v>0.3988643161203837</v>
      </c>
      <c r="L772" s="56">
        <f t="shared" si="91"/>
        <v>8.8548910114201809E-2</v>
      </c>
    </row>
    <row r="773" spans="1:12" x14ac:dyDescent="0.2">
      <c r="A773" s="59">
        <f t="shared" si="92"/>
        <v>54</v>
      </c>
      <c r="B773" s="57" t="s">
        <v>1002</v>
      </c>
      <c r="C773" s="94">
        <v>285.8</v>
      </c>
      <c r="D773" s="57"/>
      <c r="E773" s="59">
        <v>39.1</v>
      </c>
      <c r="F773" s="57">
        <f t="shared" si="86"/>
        <v>324.90000000000003</v>
      </c>
      <c r="G773" s="56">
        <f t="shared" si="88"/>
        <v>4.5916119865050814E-3</v>
      </c>
      <c r="H773" s="54">
        <f t="shared" si="93"/>
        <v>16.897132110338699</v>
      </c>
      <c r="I773" s="142">
        <f t="shared" si="89"/>
        <v>3.7173690642745139</v>
      </c>
      <c r="J773" s="54">
        <f t="shared" si="94"/>
        <v>7.6375037138730919</v>
      </c>
      <c r="K773" s="142">
        <v>0.55043660814681639</v>
      </c>
      <c r="L773" s="56">
        <f t="shared" si="91"/>
        <v>8.8650173889298606E-2</v>
      </c>
    </row>
    <row r="774" spans="1:12" x14ac:dyDescent="0.2">
      <c r="A774" s="59">
        <f t="shared" si="92"/>
        <v>55</v>
      </c>
      <c r="B774" s="57" t="s">
        <v>1003</v>
      </c>
      <c r="C774" s="94">
        <v>255</v>
      </c>
      <c r="D774" s="57"/>
      <c r="E774" s="59"/>
      <c r="F774" s="57">
        <f t="shared" si="86"/>
        <v>255</v>
      </c>
      <c r="G774" s="56">
        <f t="shared" si="88"/>
        <v>3.6037582534896757E-3</v>
      </c>
      <c r="H774" s="54">
        <f t="shared" si="93"/>
        <v>13.261830372842006</v>
      </c>
      <c r="I774" s="142">
        <f t="shared" si="89"/>
        <v>2.9176026820252412</v>
      </c>
      <c r="J774" s="54">
        <f t="shared" si="94"/>
        <v>5.9943473285245865</v>
      </c>
      <c r="K774" s="142">
        <v>0.49111733756976272</v>
      </c>
      <c r="L774" s="56">
        <f t="shared" si="91"/>
        <v>8.8881951846908211E-2</v>
      </c>
    </row>
    <row r="775" spans="1:12" x14ac:dyDescent="0.2">
      <c r="A775" s="59">
        <f t="shared" si="92"/>
        <v>56</v>
      </c>
      <c r="B775" s="57" t="s">
        <v>1004</v>
      </c>
      <c r="C775" s="94">
        <v>313.39999999999998</v>
      </c>
      <c r="D775" s="57"/>
      <c r="E775" s="59"/>
      <c r="F775" s="57">
        <f t="shared" si="86"/>
        <v>313.39999999999998</v>
      </c>
      <c r="G775" s="56">
        <f t="shared" si="88"/>
        <v>4.4290895554653506E-3</v>
      </c>
      <c r="H775" s="54">
        <f t="shared" si="93"/>
        <v>16.29904956411249</v>
      </c>
      <c r="I775" s="142">
        <f t="shared" si="89"/>
        <v>3.5857909041047478</v>
      </c>
      <c r="J775" s="54">
        <f t="shared" si="94"/>
        <v>7.3671704029788456</v>
      </c>
      <c r="K775" s="142">
        <v>0.60359283762495541</v>
      </c>
      <c r="L775" s="56">
        <f t="shared" si="91"/>
        <v>8.8881951846908239E-2</v>
      </c>
    </row>
    <row r="776" spans="1:12" x14ac:dyDescent="0.2">
      <c r="A776" s="59">
        <f t="shared" si="92"/>
        <v>57</v>
      </c>
      <c r="B776" s="57" t="s">
        <v>1005</v>
      </c>
      <c r="C776" s="94">
        <v>129.80000000000001</v>
      </c>
      <c r="D776" s="57"/>
      <c r="E776" s="59"/>
      <c r="F776" s="57">
        <f t="shared" si="86"/>
        <v>129.80000000000001</v>
      </c>
      <c r="G776" s="56">
        <f t="shared" si="88"/>
        <v>1.8343836129527842E-3</v>
      </c>
      <c r="H776" s="54">
        <f t="shared" si="93"/>
        <v>6.750531695666246</v>
      </c>
      <c r="I776" s="142">
        <f t="shared" si="89"/>
        <v>1.4851169730465741</v>
      </c>
      <c r="J776" s="54">
        <f t="shared" si="94"/>
        <v>3.0512403264411434</v>
      </c>
      <c r="K776" s="142">
        <v>0.24998835457472623</v>
      </c>
      <c r="L776" s="56">
        <f t="shared" si="91"/>
        <v>8.8881951846908225E-2</v>
      </c>
    </row>
    <row r="777" spans="1:12" x14ac:dyDescent="0.2">
      <c r="A777" s="59">
        <f t="shared" si="92"/>
        <v>58</v>
      </c>
      <c r="B777" s="57" t="s">
        <v>1006</v>
      </c>
      <c r="C777" s="94">
        <v>307.3</v>
      </c>
      <c r="D777" s="57"/>
      <c r="E777" s="59"/>
      <c r="F777" s="57">
        <f t="shared" si="86"/>
        <v>307.3</v>
      </c>
      <c r="G777" s="56">
        <f t="shared" si="88"/>
        <v>4.3428820050877542E-3</v>
      </c>
      <c r="H777" s="54">
        <f t="shared" si="93"/>
        <v>15.981805778722935</v>
      </c>
      <c r="I777" s="142">
        <f t="shared" si="89"/>
        <v>3.5159972713190455</v>
      </c>
      <c r="J777" s="54">
        <f t="shared" si="94"/>
        <v>7.2237762119827664</v>
      </c>
      <c r="K777" s="142">
        <v>0.59184454053014934</v>
      </c>
      <c r="L777" s="56">
        <f t="shared" si="91"/>
        <v>8.8881951846908225E-2</v>
      </c>
    </row>
    <row r="778" spans="1:12" x14ac:dyDescent="0.2">
      <c r="A778" s="59">
        <f t="shared" si="92"/>
        <v>59</v>
      </c>
      <c r="B778" s="57" t="s">
        <v>1008</v>
      </c>
      <c r="C778" s="94">
        <v>134.5</v>
      </c>
      <c r="D778" s="57"/>
      <c r="E778" s="59"/>
      <c r="F778" s="57">
        <f t="shared" ref="F778:F824" si="95">C778+D778+E778</f>
        <v>134.5</v>
      </c>
      <c r="G778" s="56">
        <f t="shared" si="88"/>
        <v>1.9008058238994565E-3</v>
      </c>
      <c r="H778" s="54">
        <f t="shared" si="93"/>
        <v>6.9949654319499999</v>
      </c>
      <c r="I778" s="142">
        <f t="shared" ref="I778:I827" si="96">H778*0.22</f>
        <v>1.5388923950289999</v>
      </c>
      <c r="J778" s="54">
        <f t="shared" si="94"/>
        <v>3.1617243752414002</v>
      </c>
      <c r="K778" s="142">
        <v>0.25904032118875719</v>
      </c>
      <c r="L778" s="56">
        <f t="shared" si="91"/>
        <v>8.8881951846908239E-2</v>
      </c>
    </row>
    <row r="779" spans="1:12" x14ac:dyDescent="0.2">
      <c r="A779" s="59">
        <f t="shared" si="92"/>
        <v>60</v>
      </c>
      <c r="B779" s="57" t="s">
        <v>1009</v>
      </c>
      <c r="C779" s="94">
        <v>4314.8999999999996</v>
      </c>
      <c r="D779" s="57"/>
      <c r="E779" s="59">
        <v>196.7</v>
      </c>
      <c r="F779" s="57">
        <f t="shared" si="95"/>
        <v>4511.5999999999995</v>
      </c>
      <c r="G779" s="56">
        <f t="shared" si="88"/>
        <v>6.375966955468243E-2</v>
      </c>
      <c r="H779" s="54">
        <f t="shared" si="93"/>
        <v>234.63558396123133</v>
      </c>
      <c r="I779" s="142">
        <f t="shared" si="96"/>
        <v>51.619828471470896</v>
      </c>
      <c r="J779" s="54">
        <f t="shared" si="94"/>
        <v>106.05528395047656</v>
      </c>
      <c r="K779" s="142">
        <v>8.310283136783406</v>
      </c>
      <c r="L779" s="56">
        <f t="shared" si="91"/>
        <v>8.8797982870813516E-2</v>
      </c>
    </row>
    <row r="780" spans="1:12" x14ac:dyDescent="0.2">
      <c r="A780" s="59">
        <f t="shared" si="92"/>
        <v>61</v>
      </c>
      <c r="B780" s="57" t="s">
        <v>1010</v>
      </c>
      <c r="C780" s="94">
        <v>3549.4</v>
      </c>
      <c r="D780" s="57"/>
      <c r="E780" s="59"/>
      <c r="F780" s="57">
        <f t="shared" si="95"/>
        <v>3549.4</v>
      </c>
      <c r="G780" s="56">
        <f t="shared" si="88"/>
        <v>5.0161488411514729E-2</v>
      </c>
      <c r="H780" s="54">
        <f t="shared" si="93"/>
        <v>184.59427735437421</v>
      </c>
      <c r="I780" s="142">
        <f t="shared" si="96"/>
        <v>40.610741017962326</v>
      </c>
      <c r="J780" s="54">
        <f t="shared" si="94"/>
        <v>83.436613364177148</v>
      </c>
      <c r="K780" s="142">
        <v>6.8359681489024151</v>
      </c>
      <c r="L780" s="56">
        <f t="shared" si="91"/>
        <v>8.8881951846908239E-2</v>
      </c>
    </row>
    <row r="781" spans="1:12" x14ac:dyDescent="0.2">
      <c r="A781" s="59">
        <f t="shared" si="92"/>
        <v>62</v>
      </c>
      <c r="B781" s="57" t="s">
        <v>1011</v>
      </c>
      <c r="C781" s="94">
        <v>3345.7</v>
      </c>
      <c r="D781" s="57"/>
      <c r="E781" s="59"/>
      <c r="F781" s="57">
        <f t="shared" si="95"/>
        <v>3345.7</v>
      </c>
      <c r="G781" s="56">
        <f t="shared" si="88"/>
        <v>4.728272152431532E-2</v>
      </c>
      <c r="H781" s="54">
        <f t="shared" si="93"/>
        <v>174.00041520948037</v>
      </c>
      <c r="I781" s="142">
        <f t="shared" si="96"/>
        <v>38.280091346085683</v>
      </c>
      <c r="J781" s="54">
        <f t="shared" si="94"/>
        <v>78.648187674685133</v>
      </c>
      <c r="K781" s="142">
        <v>6.4436520639496271</v>
      </c>
      <c r="L781" s="56">
        <f t="shared" si="91"/>
        <v>8.8881951846908211E-2</v>
      </c>
    </row>
    <row r="782" spans="1:12" x14ac:dyDescent="0.2">
      <c r="A782" s="59">
        <f t="shared" si="92"/>
        <v>63</v>
      </c>
      <c r="B782" s="57" t="s">
        <v>1012</v>
      </c>
      <c r="C782" s="94">
        <v>3098.6</v>
      </c>
      <c r="D782" s="57"/>
      <c r="E782" s="59">
        <v>182</v>
      </c>
      <c r="F782" s="57">
        <f t="shared" si="95"/>
        <v>3280.6</v>
      </c>
      <c r="G782" s="56">
        <f t="shared" si="88"/>
        <v>4.6362703240777368E-2</v>
      </c>
      <c r="H782" s="54">
        <f t="shared" si="93"/>
        <v>170.61474792606072</v>
      </c>
      <c r="I782" s="142">
        <f t="shared" si="96"/>
        <v>37.535244543733356</v>
      </c>
      <c r="J782" s="54">
        <f t="shared" si="94"/>
        <v>77.117866062579452</v>
      </c>
      <c r="K782" s="142">
        <v>5.9677497340928101</v>
      </c>
      <c r="L782" s="56">
        <f t="shared" si="91"/>
        <v>8.8775104635269886E-2</v>
      </c>
    </row>
    <row r="783" spans="1:12" x14ac:dyDescent="0.2">
      <c r="A783" s="59">
        <f t="shared" si="92"/>
        <v>64</v>
      </c>
      <c r="B783" s="57" t="s">
        <v>1013</v>
      </c>
      <c r="C783" s="94">
        <v>141.30000000000001</v>
      </c>
      <c r="D783" s="57"/>
      <c r="E783" s="59"/>
      <c r="F783" s="57">
        <f t="shared" si="95"/>
        <v>141.30000000000001</v>
      </c>
      <c r="G783" s="56">
        <f t="shared" si="88"/>
        <v>1.9969060439925146E-3</v>
      </c>
      <c r="H783" s="54">
        <f t="shared" si="93"/>
        <v>7.348614241892454</v>
      </c>
      <c r="I783" s="142">
        <f t="shared" si="96"/>
        <v>1.61669513321634</v>
      </c>
      <c r="J783" s="54">
        <f t="shared" si="94"/>
        <v>3.3215736373353892</v>
      </c>
      <c r="K783" s="142">
        <v>0.27213678352395088</v>
      </c>
      <c r="L783" s="56">
        <f t="shared" si="91"/>
        <v>8.8881951846908225E-2</v>
      </c>
    </row>
    <row r="784" spans="1:12" x14ac:dyDescent="0.2">
      <c r="A784" s="59">
        <f t="shared" si="92"/>
        <v>65</v>
      </c>
      <c r="B784" s="57" t="s">
        <v>1014</v>
      </c>
      <c r="C784" s="94">
        <v>263.8</v>
      </c>
      <c r="D784" s="57"/>
      <c r="E784" s="59"/>
      <c r="F784" s="57">
        <f t="shared" si="95"/>
        <v>263.8</v>
      </c>
      <c r="G784" s="56">
        <f t="shared" si="88"/>
        <v>3.7281232441983394E-3</v>
      </c>
      <c r="H784" s="54">
        <f t="shared" ref="H784:H815" si="97">G784*3680</f>
        <v>13.719493538649889</v>
      </c>
      <c r="I784" s="142">
        <f t="shared" si="96"/>
        <v>3.0182885785029758</v>
      </c>
      <c r="J784" s="54">
        <f t="shared" ref="J784:J815" si="98">H784*0.452</f>
        <v>6.2012110794697497</v>
      </c>
      <c r="K784" s="142">
        <v>0.50806570059177802</v>
      </c>
      <c r="L784" s="56">
        <f t="shared" si="91"/>
        <v>8.8881951846908239E-2</v>
      </c>
    </row>
    <row r="785" spans="1:12" x14ac:dyDescent="0.2">
      <c r="A785" s="59">
        <f t="shared" si="92"/>
        <v>66</v>
      </c>
      <c r="B785" s="57" t="s">
        <v>1015</v>
      </c>
      <c r="C785" s="94">
        <v>117.3</v>
      </c>
      <c r="D785" s="57"/>
      <c r="E785" s="59"/>
      <c r="F785" s="57">
        <f t="shared" si="95"/>
        <v>117.3</v>
      </c>
      <c r="G785" s="56">
        <f t="shared" ref="G785:G848" si="99">3/$F$896*F785</f>
        <v>1.6577287966052508E-3</v>
      </c>
      <c r="H785" s="54">
        <f t="shared" si="97"/>
        <v>6.1004419715073226</v>
      </c>
      <c r="I785" s="142">
        <f t="shared" si="96"/>
        <v>1.3420972337316111</v>
      </c>
      <c r="J785" s="54">
        <f t="shared" si="98"/>
        <v>2.7573997711213099</v>
      </c>
      <c r="K785" s="142">
        <v>0.22591397528209081</v>
      </c>
      <c r="L785" s="56">
        <f t="shared" ref="L785:L848" si="100">(H785+I785+J785+K785)/F785</f>
        <v>8.8881951846908225E-2</v>
      </c>
    </row>
    <row r="786" spans="1:12" x14ac:dyDescent="0.2">
      <c r="A786" s="59">
        <f t="shared" ref="A786:A849" si="101">A785+1</f>
        <v>67</v>
      </c>
      <c r="B786" s="57" t="s">
        <v>1016</v>
      </c>
      <c r="C786" s="94">
        <v>138</v>
      </c>
      <c r="D786" s="57"/>
      <c r="E786" s="59"/>
      <c r="F786" s="57">
        <f t="shared" si="95"/>
        <v>138</v>
      </c>
      <c r="G786" s="56">
        <f t="shared" si="99"/>
        <v>1.9502691724767656E-3</v>
      </c>
      <c r="H786" s="54">
        <f t="shared" si="97"/>
        <v>7.1769905547144974</v>
      </c>
      <c r="I786" s="142">
        <f t="shared" si="96"/>
        <v>1.5789379220371895</v>
      </c>
      <c r="J786" s="54">
        <f t="shared" si="98"/>
        <v>3.2439997307309527</v>
      </c>
      <c r="K786" s="142">
        <v>0.26578114739069514</v>
      </c>
      <c r="L786" s="56">
        <f t="shared" si="100"/>
        <v>8.8881951846908225E-2</v>
      </c>
    </row>
    <row r="787" spans="1:12" x14ac:dyDescent="0.2">
      <c r="A787" s="59">
        <f t="shared" si="101"/>
        <v>68</v>
      </c>
      <c r="B787" s="57" t="s">
        <v>1017</v>
      </c>
      <c r="C787" s="94">
        <v>139</v>
      </c>
      <c r="D787" s="57"/>
      <c r="E787" s="59"/>
      <c r="F787" s="57">
        <f t="shared" si="95"/>
        <v>139</v>
      </c>
      <c r="G787" s="56">
        <f t="shared" si="99"/>
        <v>1.9644015577845683E-3</v>
      </c>
      <c r="H787" s="54">
        <f t="shared" si="97"/>
        <v>7.228997732647211</v>
      </c>
      <c r="I787" s="142">
        <f t="shared" si="96"/>
        <v>1.5903795011823865</v>
      </c>
      <c r="J787" s="54">
        <f t="shared" si="98"/>
        <v>3.2675069751565395</v>
      </c>
      <c r="K787" s="142">
        <v>0.26770709773410595</v>
      </c>
      <c r="L787" s="56">
        <f t="shared" si="100"/>
        <v>8.8881951846908225E-2</v>
      </c>
    </row>
    <row r="788" spans="1:12" x14ac:dyDescent="0.2">
      <c r="A788" s="59">
        <f t="shared" si="101"/>
        <v>69</v>
      </c>
      <c r="B788" s="57" t="s">
        <v>1018</v>
      </c>
      <c r="C788" s="94">
        <v>133</v>
      </c>
      <c r="D788" s="57"/>
      <c r="E788" s="59"/>
      <c r="F788" s="57">
        <f t="shared" si="95"/>
        <v>133</v>
      </c>
      <c r="G788" s="56">
        <f t="shared" si="99"/>
        <v>1.8796072459377525E-3</v>
      </c>
      <c r="H788" s="54">
        <f t="shared" si="97"/>
        <v>6.9169546650509295</v>
      </c>
      <c r="I788" s="142">
        <f t="shared" si="96"/>
        <v>1.5217300263112046</v>
      </c>
      <c r="J788" s="54">
        <f t="shared" si="98"/>
        <v>3.1264635086030204</v>
      </c>
      <c r="K788" s="142">
        <v>0.25615139567364092</v>
      </c>
      <c r="L788" s="56">
        <f t="shared" si="100"/>
        <v>8.8881951846908239E-2</v>
      </c>
    </row>
    <row r="789" spans="1:12" x14ac:dyDescent="0.2">
      <c r="A789" s="59">
        <f t="shared" si="101"/>
        <v>70</v>
      </c>
      <c r="B789" s="57" t="s">
        <v>1019</v>
      </c>
      <c r="C789" s="94">
        <v>315.60000000000002</v>
      </c>
      <c r="D789" s="81"/>
      <c r="E789" s="59"/>
      <c r="F789" s="57">
        <f t="shared" si="95"/>
        <v>315.60000000000002</v>
      </c>
      <c r="G789" s="56">
        <f t="shared" si="99"/>
        <v>4.4601808031425163E-3</v>
      </c>
      <c r="H789" s="54">
        <f t="shared" si="97"/>
        <v>16.413465355564458</v>
      </c>
      <c r="I789" s="142">
        <f t="shared" si="96"/>
        <v>3.6109623782241806</v>
      </c>
      <c r="J789" s="54">
        <f t="shared" si="98"/>
        <v>7.4188863407151358</v>
      </c>
      <c r="K789" s="142">
        <v>0.60782992838045924</v>
      </c>
      <c r="L789" s="56">
        <f t="shared" si="100"/>
        <v>8.8881951846908211E-2</v>
      </c>
    </row>
    <row r="790" spans="1:12" x14ac:dyDescent="0.2">
      <c r="A790" s="59">
        <f t="shared" si="101"/>
        <v>71</v>
      </c>
      <c r="B790" s="57" t="s">
        <v>1020</v>
      </c>
      <c r="C790" s="94">
        <v>265.7</v>
      </c>
      <c r="D790" s="57"/>
      <c r="E790" s="59"/>
      <c r="F790" s="57">
        <f t="shared" si="95"/>
        <v>265.7</v>
      </c>
      <c r="G790" s="56">
        <f t="shared" si="99"/>
        <v>3.754974776283164E-3</v>
      </c>
      <c r="H790" s="54">
        <f t="shared" si="97"/>
        <v>13.818307176722044</v>
      </c>
      <c r="I790" s="142">
        <f t="shared" si="96"/>
        <v>3.0400275788788496</v>
      </c>
      <c r="J790" s="54">
        <f t="shared" si="98"/>
        <v>6.2458748438783642</v>
      </c>
      <c r="K790" s="142">
        <v>0.51172500624425854</v>
      </c>
      <c r="L790" s="56">
        <f t="shared" si="100"/>
        <v>8.8881951846908239E-2</v>
      </c>
    </row>
    <row r="791" spans="1:12" x14ac:dyDescent="0.2">
      <c r="A791" s="59">
        <f t="shared" si="101"/>
        <v>72</v>
      </c>
      <c r="B791" s="57" t="s">
        <v>1021</v>
      </c>
      <c r="C791" s="94">
        <v>156.80000000000001</v>
      </c>
      <c r="D791" s="57"/>
      <c r="E791" s="98">
        <v>17.5</v>
      </c>
      <c r="F791" s="57">
        <f t="shared" si="95"/>
        <v>174.3</v>
      </c>
      <c r="G791" s="56">
        <f t="shared" si="99"/>
        <v>2.4632747591500021E-3</v>
      </c>
      <c r="H791" s="54">
        <f t="shared" si="97"/>
        <v>9.0648511136720078</v>
      </c>
      <c r="I791" s="142">
        <f t="shared" si="96"/>
        <v>1.9942672450078418</v>
      </c>
      <c r="J791" s="54">
        <f t="shared" si="98"/>
        <v>4.0973127033797478</v>
      </c>
      <c r="K791" s="142">
        <v>0.30198901384681881</v>
      </c>
      <c r="L791" s="56">
        <f t="shared" si="100"/>
        <v>8.8688583338533661E-2</v>
      </c>
    </row>
    <row r="792" spans="1:12" x14ac:dyDescent="0.2">
      <c r="A792" s="59">
        <f t="shared" si="101"/>
        <v>73</v>
      </c>
      <c r="B792" s="57" t="s">
        <v>1022</v>
      </c>
      <c r="C792" s="94">
        <v>132.30000000000001</v>
      </c>
      <c r="D792" s="57"/>
      <c r="E792" s="59"/>
      <c r="F792" s="57">
        <f t="shared" si="95"/>
        <v>132.30000000000001</v>
      </c>
      <c r="G792" s="56">
        <f t="shared" si="99"/>
        <v>1.8697145762222908E-3</v>
      </c>
      <c r="H792" s="54">
        <f t="shared" si="97"/>
        <v>6.88054964049803</v>
      </c>
      <c r="I792" s="142">
        <f t="shared" si="96"/>
        <v>1.5137209209095666</v>
      </c>
      <c r="J792" s="54">
        <f t="shared" si="98"/>
        <v>3.1100084375051096</v>
      </c>
      <c r="K792" s="142">
        <v>0.25480323043325331</v>
      </c>
      <c r="L792" s="56">
        <f t="shared" si="100"/>
        <v>8.8881951846908239E-2</v>
      </c>
    </row>
    <row r="793" spans="1:12" x14ac:dyDescent="0.2">
      <c r="A793" s="59">
        <f t="shared" si="101"/>
        <v>74</v>
      </c>
      <c r="B793" s="57" t="s">
        <v>1023</v>
      </c>
      <c r="C793" s="94">
        <v>238.1</v>
      </c>
      <c r="D793" s="57"/>
      <c r="E793" s="59"/>
      <c r="F793" s="57">
        <f t="shared" si="95"/>
        <v>238.1</v>
      </c>
      <c r="G793" s="56">
        <f t="shared" si="99"/>
        <v>3.3649209417878109E-3</v>
      </c>
      <c r="H793" s="54">
        <f t="shared" si="97"/>
        <v>12.382909065779144</v>
      </c>
      <c r="I793" s="142">
        <f t="shared" si="96"/>
        <v>2.7242399944714117</v>
      </c>
      <c r="J793" s="54">
        <f t="shared" si="98"/>
        <v>5.5970748977321731</v>
      </c>
      <c r="K793" s="142">
        <v>0.45856877676611951</v>
      </c>
      <c r="L793" s="56">
        <f t="shared" si="100"/>
        <v>8.8881951846908225E-2</v>
      </c>
    </row>
    <row r="794" spans="1:12" x14ac:dyDescent="0.2">
      <c r="A794" s="59">
        <f t="shared" si="101"/>
        <v>75</v>
      </c>
      <c r="B794" s="57" t="s">
        <v>1024</v>
      </c>
      <c r="C794" s="94">
        <v>80.8</v>
      </c>
      <c r="D794" s="57"/>
      <c r="E794" s="59"/>
      <c r="F794" s="57">
        <f t="shared" si="95"/>
        <v>80.8</v>
      </c>
      <c r="G794" s="56">
        <f t="shared" si="99"/>
        <v>1.1418967328704541E-3</v>
      </c>
      <c r="H794" s="54">
        <f t="shared" si="97"/>
        <v>4.2021799769632713</v>
      </c>
      <c r="I794" s="142">
        <f t="shared" si="96"/>
        <v>0.92447959493191967</v>
      </c>
      <c r="J794" s="54">
        <f t="shared" si="98"/>
        <v>1.8993853495873987</v>
      </c>
      <c r="K794" s="142">
        <v>0.15561678774759538</v>
      </c>
      <c r="L794" s="56">
        <f t="shared" si="100"/>
        <v>8.8881951846908239E-2</v>
      </c>
    </row>
    <row r="795" spans="1:12" x14ac:dyDescent="0.2">
      <c r="A795" s="59">
        <f t="shared" si="101"/>
        <v>76</v>
      </c>
      <c r="B795" s="57" t="s">
        <v>1025</v>
      </c>
      <c r="C795" s="94">
        <v>137.5</v>
      </c>
      <c r="D795" s="57"/>
      <c r="E795" s="59">
        <v>41.1</v>
      </c>
      <c r="F795" s="57">
        <f t="shared" si="95"/>
        <v>178.6</v>
      </c>
      <c r="G795" s="56">
        <f t="shared" si="99"/>
        <v>2.5240440159735532E-3</v>
      </c>
      <c r="H795" s="54">
        <f t="shared" si="97"/>
        <v>9.2884819787826753</v>
      </c>
      <c r="I795" s="142">
        <f t="shared" si="96"/>
        <v>2.0434660353321887</v>
      </c>
      <c r="J795" s="54">
        <f t="shared" si="98"/>
        <v>4.198393854409769</v>
      </c>
      <c r="K795" s="142">
        <v>0.26481817221898968</v>
      </c>
      <c r="L795" s="56">
        <f t="shared" si="100"/>
        <v>8.8438746028799683E-2</v>
      </c>
    </row>
    <row r="796" spans="1:12" x14ac:dyDescent="0.2">
      <c r="A796" s="59">
        <f t="shared" si="101"/>
        <v>77</v>
      </c>
      <c r="B796" s="57" t="s">
        <v>1026</v>
      </c>
      <c r="C796" s="94">
        <v>84.9</v>
      </c>
      <c r="D796" s="57"/>
      <c r="E796" s="59"/>
      <c r="F796" s="57">
        <f t="shared" si="95"/>
        <v>84.9</v>
      </c>
      <c r="G796" s="56">
        <f t="shared" si="99"/>
        <v>1.199839512632445E-3</v>
      </c>
      <c r="H796" s="54">
        <f t="shared" si="97"/>
        <v>4.4154094064873979</v>
      </c>
      <c r="I796" s="142">
        <f t="shared" si="96"/>
        <v>0.9713900694272275</v>
      </c>
      <c r="J796" s="54">
        <f t="shared" si="98"/>
        <v>1.995765051732304</v>
      </c>
      <c r="K796" s="142">
        <v>0.1635131841555798</v>
      </c>
      <c r="L796" s="56">
        <f t="shared" si="100"/>
        <v>8.8881951846908225E-2</v>
      </c>
    </row>
    <row r="797" spans="1:12" x14ac:dyDescent="0.2">
      <c r="A797" s="59">
        <f t="shared" si="101"/>
        <v>78</v>
      </c>
      <c r="B797" s="57" t="s">
        <v>1027</v>
      </c>
      <c r="C797" s="94">
        <v>332.9</v>
      </c>
      <c r="D797" s="57"/>
      <c r="E797" s="59"/>
      <c r="F797" s="57">
        <f t="shared" si="95"/>
        <v>332.9</v>
      </c>
      <c r="G797" s="56">
        <f t="shared" si="99"/>
        <v>4.7046710689675015E-3</v>
      </c>
      <c r="H797" s="54">
        <f t="shared" si="97"/>
        <v>17.313189533800404</v>
      </c>
      <c r="I797" s="142">
        <f t="shared" si="96"/>
        <v>3.808901697436089</v>
      </c>
      <c r="J797" s="54">
        <f t="shared" si="98"/>
        <v>7.825561669277783</v>
      </c>
      <c r="K797" s="142">
        <v>0.64114886932146664</v>
      </c>
      <c r="L797" s="56">
        <f t="shared" si="100"/>
        <v>8.8881951846908211E-2</v>
      </c>
    </row>
    <row r="798" spans="1:12" x14ac:dyDescent="0.2">
      <c r="A798" s="59">
        <f t="shared" si="101"/>
        <v>79</v>
      </c>
      <c r="B798" s="57" t="s">
        <v>1028</v>
      </c>
      <c r="C798" s="94">
        <v>3867.9</v>
      </c>
      <c r="D798" s="57"/>
      <c r="E798" s="59"/>
      <c r="F798" s="57">
        <f t="shared" si="95"/>
        <v>3867.9</v>
      </c>
      <c r="G798" s="56">
        <f t="shared" si="99"/>
        <v>5.466265313204987E-2</v>
      </c>
      <c r="H798" s="54">
        <f t="shared" si="97"/>
        <v>201.15856352594352</v>
      </c>
      <c r="I798" s="142">
        <f t="shared" si="96"/>
        <v>44.254883975707578</v>
      </c>
      <c r="J798" s="54">
        <f t="shared" si="98"/>
        <v>90.92367071372648</v>
      </c>
      <c r="K798" s="142">
        <v>7.4493833332787647</v>
      </c>
      <c r="L798" s="56">
        <f t="shared" si="100"/>
        <v>8.8881951846908239E-2</v>
      </c>
    </row>
    <row r="799" spans="1:12" x14ac:dyDescent="0.2">
      <c r="A799" s="59">
        <f t="shared" si="101"/>
        <v>80</v>
      </c>
      <c r="B799" s="57" t="s">
        <v>1029</v>
      </c>
      <c r="C799" s="94">
        <v>3143.8</v>
      </c>
      <c r="D799" s="57"/>
      <c r="E799" s="59">
        <v>91.3</v>
      </c>
      <c r="F799" s="57">
        <f t="shared" si="95"/>
        <v>3235.1000000000004</v>
      </c>
      <c r="G799" s="56">
        <f t="shared" si="99"/>
        <v>4.5719679709272355E-2</v>
      </c>
      <c r="H799" s="54">
        <f t="shared" si="97"/>
        <v>168.24842133012226</v>
      </c>
      <c r="I799" s="142">
        <f t="shared" si="96"/>
        <v>37.014652692626896</v>
      </c>
      <c r="J799" s="54">
        <f t="shared" si="98"/>
        <v>76.048286441215268</v>
      </c>
      <c r="K799" s="142">
        <v>6.0548026896149807</v>
      </c>
      <c r="L799" s="56">
        <f t="shared" si="100"/>
        <v>8.8827598267002372E-2</v>
      </c>
    </row>
    <row r="800" spans="1:12" x14ac:dyDescent="0.2">
      <c r="A800" s="59">
        <f t="shared" si="101"/>
        <v>81</v>
      </c>
      <c r="B800" s="57" t="s">
        <v>1030</v>
      </c>
      <c r="C800" s="94">
        <v>147.19999999999999</v>
      </c>
      <c r="D800" s="57"/>
      <c r="E800" s="59"/>
      <c r="F800" s="57">
        <f t="shared" si="95"/>
        <v>147.19999999999999</v>
      </c>
      <c r="G800" s="56">
        <f t="shared" si="99"/>
        <v>2.0802871173085497E-3</v>
      </c>
      <c r="H800" s="54">
        <f t="shared" si="97"/>
        <v>7.6554565916954633</v>
      </c>
      <c r="I800" s="142">
        <f t="shared" si="96"/>
        <v>1.6842004501730019</v>
      </c>
      <c r="J800" s="54">
        <f t="shared" si="98"/>
        <v>3.4602663794463497</v>
      </c>
      <c r="K800" s="142">
        <v>0.28349989055007474</v>
      </c>
      <c r="L800" s="56">
        <f t="shared" si="100"/>
        <v>8.8881951846908239E-2</v>
      </c>
    </row>
    <row r="801" spans="1:12" x14ac:dyDescent="0.2">
      <c r="A801" s="59">
        <f t="shared" si="101"/>
        <v>82</v>
      </c>
      <c r="B801" s="57" t="s">
        <v>1031</v>
      </c>
      <c r="C801" s="94">
        <v>3088.4</v>
      </c>
      <c r="D801" s="57"/>
      <c r="E801" s="59">
        <v>104.6</v>
      </c>
      <c r="F801" s="57">
        <f t="shared" si="95"/>
        <v>3193</v>
      </c>
      <c r="G801" s="56">
        <f t="shared" si="99"/>
        <v>4.5124706287813864E-2</v>
      </c>
      <c r="H801" s="54">
        <f t="shared" si="97"/>
        <v>166.05891913915502</v>
      </c>
      <c r="I801" s="142">
        <f t="shared" si="96"/>
        <v>36.532962210614109</v>
      </c>
      <c r="J801" s="54">
        <f t="shared" si="98"/>
        <v>75.058631450898076</v>
      </c>
      <c r="K801" s="142">
        <v>5.9481050405900202</v>
      </c>
      <c r="L801" s="56">
        <f t="shared" si="100"/>
        <v>8.8818859330177649E-2</v>
      </c>
    </row>
    <row r="802" spans="1:12" x14ac:dyDescent="0.2">
      <c r="A802" s="59">
        <f t="shared" si="101"/>
        <v>83</v>
      </c>
      <c r="B802" s="57" t="s">
        <v>1032</v>
      </c>
      <c r="C802" s="94">
        <v>3233.9</v>
      </c>
      <c r="D802" s="57"/>
      <c r="E802" s="59"/>
      <c r="F802" s="57">
        <f t="shared" si="95"/>
        <v>3233.9</v>
      </c>
      <c r="G802" s="56">
        <f t="shared" si="99"/>
        <v>4.5702720846902987E-2</v>
      </c>
      <c r="H802" s="54">
        <f t="shared" si="97"/>
        <v>168.18601271660299</v>
      </c>
      <c r="I802" s="142">
        <f t="shared" si="96"/>
        <v>37.000922797652656</v>
      </c>
      <c r="J802" s="54">
        <f t="shared" si="98"/>
        <v>76.020077747904551</v>
      </c>
      <c r="K802" s="142">
        <v>6.228330815556296</v>
      </c>
      <c r="L802" s="56">
        <f t="shared" si="100"/>
        <v>8.8881951846908225E-2</v>
      </c>
    </row>
    <row r="803" spans="1:12" x14ac:dyDescent="0.2">
      <c r="A803" s="59">
        <f t="shared" si="101"/>
        <v>84</v>
      </c>
      <c r="B803" s="57" t="s">
        <v>1033</v>
      </c>
      <c r="C803" s="94">
        <v>2156.4</v>
      </c>
      <c r="D803" s="57"/>
      <c r="E803" s="59">
        <v>96.5</v>
      </c>
      <c r="F803" s="57">
        <f t="shared" si="95"/>
        <v>2252.9</v>
      </c>
      <c r="G803" s="56">
        <f t="shared" si="99"/>
        <v>3.1838850859948593E-2</v>
      </c>
      <c r="H803" s="54">
        <f t="shared" si="97"/>
        <v>117.16697116461083</v>
      </c>
      <c r="I803" s="142">
        <f t="shared" si="96"/>
        <v>25.776733656214383</v>
      </c>
      <c r="J803" s="54">
        <f t="shared" si="98"/>
        <v>52.959470966404098</v>
      </c>
      <c r="K803" s="142">
        <v>4.1531193205311228</v>
      </c>
      <c r="L803" s="56">
        <f t="shared" si="100"/>
        <v>8.8799456304212543E-2</v>
      </c>
    </row>
    <row r="804" spans="1:12" x14ac:dyDescent="0.2">
      <c r="A804" s="59">
        <f t="shared" si="101"/>
        <v>85</v>
      </c>
      <c r="B804" s="57" t="s">
        <v>1034</v>
      </c>
      <c r="C804" s="94">
        <v>213.4</v>
      </c>
      <c r="D804" s="57"/>
      <c r="E804" s="59"/>
      <c r="F804" s="57">
        <f t="shared" si="95"/>
        <v>213.4</v>
      </c>
      <c r="G804" s="56">
        <f t="shared" si="99"/>
        <v>3.0158510246850855E-3</v>
      </c>
      <c r="H804" s="54">
        <f t="shared" si="97"/>
        <v>11.098331770841115</v>
      </c>
      <c r="I804" s="142">
        <f t="shared" si="96"/>
        <v>2.4416329895850453</v>
      </c>
      <c r="J804" s="54">
        <f t="shared" si="98"/>
        <v>5.0164459604201843</v>
      </c>
      <c r="K804" s="142">
        <v>0.41099780328387198</v>
      </c>
      <c r="L804" s="56">
        <f t="shared" si="100"/>
        <v>8.8881951846908239E-2</v>
      </c>
    </row>
    <row r="805" spans="1:12" x14ac:dyDescent="0.2">
      <c r="A805" s="59">
        <f t="shared" si="101"/>
        <v>86</v>
      </c>
      <c r="B805" s="57" t="s">
        <v>1035</v>
      </c>
      <c r="C805" s="94">
        <v>316.39999999999998</v>
      </c>
      <c r="D805" s="57"/>
      <c r="E805" s="59"/>
      <c r="F805" s="57">
        <f t="shared" si="95"/>
        <v>316.39999999999998</v>
      </c>
      <c r="G805" s="56">
        <f t="shared" si="99"/>
        <v>4.471486711388758E-3</v>
      </c>
      <c r="H805" s="54">
        <f t="shared" si="97"/>
        <v>16.455071097910629</v>
      </c>
      <c r="I805" s="142">
        <f t="shared" si="96"/>
        <v>3.6201156415403384</v>
      </c>
      <c r="J805" s="54">
        <f t="shared" si="98"/>
        <v>7.4376921362556043</v>
      </c>
      <c r="K805" s="142">
        <v>0.60937068865518784</v>
      </c>
      <c r="L805" s="56">
        <f t="shared" si="100"/>
        <v>8.8881951846908211E-2</v>
      </c>
    </row>
    <row r="806" spans="1:12" x14ac:dyDescent="0.2">
      <c r="A806" s="59">
        <f t="shared" si="101"/>
        <v>87</v>
      </c>
      <c r="B806" s="57" t="s">
        <v>1036</v>
      </c>
      <c r="C806" s="94">
        <v>356.6</v>
      </c>
      <c r="D806" s="57"/>
      <c r="E806" s="59"/>
      <c r="F806" s="57">
        <f t="shared" si="95"/>
        <v>356.6</v>
      </c>
      <c r="G806" s="56">
        <f t="shared" si="99"/>
        <v>5.0396086007624252E-3</v>
      </c>
      <c r="H806" s="54">
        <f t="shared" si="97"/>
        <v>18.545759650805724</v>
      </c>
      <c r="I806" s="142">
        <f t="shared" si="96"/>
        <v>4.0800671231772592</v>
      </c>
      <c r="J806" s="54">
        <f t="shared" si="98"/>
        <v>8.3826833621641867</v>
      </c>
      <c r="K806" s="142">
        <v>0.68679389246030353</v>
      </c>
      <c r="L806" s="56">
        <f t="shared" si="100"/>
        <v>8.8881951846908225E-2</v>
      </c>
    </row>
    <row r="807" spans="1:12" x14ac:dyDescent="0.2">
      <c r="A807" s="59">
        <f t="shared" si="101"/>
        <v>88</v>
      </c>
      <c r="B807" s="57" t="s">
        <v>1037</v>
      </c>
      <c r="C807" s="94">
        <v>324.7</v>
      </c>
      <c r="D807" s="57"/>
      <c r="E807" s="59"/>
      <c r="F807" s="57">
        <f t="shared" si="95"/>
        <v>324.7</v>
      </c>
      <c r="G807" s="56">
        <f t="shared" si="99"/>
        <v>4.5887855094435201E-3</v>
      </c>
      <c r="H807" s="54">
        <f t="shared" si="97"/>
        <v>16.886730674752155</v>
      </c>
      <c r="I807" s="142">
        <f t="shared" si="96"/>
        <v>3.715080748445474</v>
      </c>
      <c r="J807" s="54">
        <f t="shared" si="98"/>
        <v>7.6328022649879745</v>
      </c>
      <c r="K807" s="142">
        <v>0.62535607650549785</v>
      </c>
      <c r="L807" s="56">
        <f t="shared" si="100"/>
        <v>8.8881951846908225E-2</v>
      </c>
    </row>
    <row r="808" spans="1:12" x14ac:dyDescent="0.2">
      <c r="A808" s="59">
        <f t="shared" si="101"/>
        <v>89</v>
      </c>
      <c r="B808" s="57" t="s">
        <v>1038</v>
      </c>
      <c r="C808" s="94">
        <v>140.69999999999999</v>
      </c>
      <c r="D808" s="57"/>
      <c r="E808" s="59"/>
      <c r="F808" s="57">
        <f t="shared" si="95"/>
        <v>140.69999999999999</v>
      </c>
      <c r="G808" s="56">
        <f t="shared" si="99"/>
        <v>1.9884266128078329E-3</v>
      </c>
      <c r="H808" s="54">
        <f t="shared" si="97"/>
        <v>7.317409935132825</v>
      </c>
      <c r="I808" s="142">
        <f t="shared" si="96"/>
        <v>1.6098301857292214</v>
      </c>
      <c r="J808" s="54">
        <f t="shared" si="98"/>
        <v>3.3074692906800371</v>
      </c>
      <c r="K808" s="142">
        <v>0.27098121331790431</v>
      </c>
      <c r="L808" s="56">
        <f t="shared" si="100"/>
        <v>8.8881951846908239E-2</v>
      </c>
    </row>
    <row r="809" spans="1:12" x14ac:dyDescent="0.2">
      <c r="A809" s="59">
        <f t="shared" si="101"/>
        <v>90</v>
      </c>
      <c r="B809" s="57" t="s">
        <v>1039</v>
      </c>
      <c r="C809" s="94">
        <v>135</v>
      </c>
      <c r="D809" s="57"/>
      <c r="E809" s="59"/>
      <c r="F809" s="57">
        <f t="shared" si="95"/>
        <v>135</v>
      </c>
      <c r="G809" s="56">
        <f t="shared" si="99"/>
        <v>1.9078720165533578E-3</v>
      </c>
      <c r="H809" s="54">
        <f t="shared" si="97"/>
        <v>7.0209690209163567</v>
      </c>
      <c r="I809" s="142">
        <f t="shared" si="96"/>
        <v>1.5446131846015985</v>
      </c>
      <c r="J809" s="54">
        <f t="shared" si="98"/>
        <v>3.1734779974541931</v>
      </c>
      <c r="K809" s="142">
        <v>0.2600032963604626</v>
      </c>
      <c r="L809" s="56">
        <f t="shared" si="100"/>
        <v>8.8881951846908225E-2</v>
      </c>
    </row>
    <row r="810" spans="1:12" x14ac:dyDescent="0.2">
      <c r="A810" s="59">
        <f t="shared" si="101"/>
        <v>91</v>
      </c>
      <c r="B810" s="57" t="s">
        <v>1040</v>
      </c>
      <c r="C810" s="94">
        <v>303.7</v>
      </c>
      <c r="D810" s="57"/>
      <c r="E810" s="59"/>
      <c r="F810" s="57">
        <f t="shared" si="95"/>
        <v>303.7</v>
      </c>
      <c r="G810" s="56">
        <f t="shared" si="99"/>
        <v>4.2920054179796645E-3</v>
      </c>
      <c r="H810" s="54">
        <f t="shared" si="97"/>
        <v>15.794579938165166</v>
      </c>
      <c r="I810" s="142">
        <f t="shared" si="96"/>
        <v>3.4748075863963366</v>
      </c>
      <c r="J810" s="54">
        <f t="shared" si="98"/>
        <v>7.1391501320506547</v>
      </c>
      <c r="K810" s="142">
        <v>0.5849111192938703</v>
      </c>
      <c r="L810" s="56">
        <f t="shared" si="100"/>
        <v>8.8881951846908225E-2</v>
      </c>
    </row>
    <row r="811" spans="1:12" x14ac:dyDescent="0.2">
      <c r="A811" s="59">
        <f t="shared" si="101"/>
        <v>92</v>
      </c>
      <c r="B811" s="57" t="s">
        <v>1041</v>
      </c>
      <c r="C811" s="94">
        <v>405.1</v>
      </c>
      <c r="D811" s="57"/>
      <c r="E811" s="59"/>
      <c r="F811" s="57">
        <f t="shared" si="95"/>
        <v>405.1</v>
      </c>
      <c r="G811" s="56">
        <f t="shared" si="99"/>
        <v>5.7250292881908535E-3</v>
      </c>
      <c r="H811" s="54">
        <f t="shared" si="97"/>
        <v>21.068107780542341</v>
      </c>
      <c r="I811" s="142">
        <f t="shared" si="96"/>
        <v>4.6349837117193156</v>
      </c>
      <c r="J811" s="54">
        <f t="shared" si="98"/>
        <v>9.5227847168051394</v>
      </c>
      <c r="K811" s="142">
        <v>0.7802024841157289</v>
      </c>
      <c r="L811" s="56">
        <f t="shared" si="100"/>
        <v>8.8881951846908225E-2</v>
      </c>
    </row>
    <row r="812" spans="1:12" x14ac:dyDescent="0.2">
      <c r="A812" s="59">
        <f t="shared" si="101"/>
        <v>93</v>
      </c>
      <c r="B812" s="57" t="s">
        <v>1042</v>
      </c>
      <c r="C812" s="94">
        <v>409.6</v>
      </c>
      <c r="D812" s="57"/>
      <c r="E812" s="59"/>
      <c r="F812" s="57">
        <f t="shared" si="95"/>
        <v>409.6</v>
      </c>
      <c r="G812" s="56">
        <f t="shared" si="99"/>
        <v>5.7886250220759656E-3</v>
      </c>
      <c r="H812" s="54">
        <f t="shared" si="97"/>
        <v>21.302140081239553</v>
      </c>
      <c r="I812" s="142">
        <f t="shared" si="96"/>
        <v>4.6864708178727019</v>
      </c>
      <c r="J812" s="54">
        <f t="shared" si="98"/>
        <v>9.6285673167202788</v>
      </c>
      <c r="K812" s="142">
        <v>0.78886926066107776</v>
      </c>
      <c r="L812" s="56">
        <f t="shared" si="100"/>
        <v>8.8881951846908239E-2</v>
      </c>
    </row>
    <row r="813" spans="1:12" x14ac:dyDescent="0.2">
      <c r="A813" s="59">
        <f t="shared" si="101"/>
        <v>94</v>
      </c>
      <c r="B813" s="57" t="s">
        <v>1043</v>
      </c>
      <c r="C813" s="94">
        <v>411</v>
      </c>
      <c r="D813" s="57"/>
      <c r="E813" s="59"/>
      <c r="F813" s="57">
        <f t="shared" si="95"/>
        <v>411</v>
      </c>
      <c r="G813" s="56">
        <f t="shared" si="99"/>
        <v>5.8084103615068895E-3</v>
      </c>
      <c r="H813" s="54">
        <f t="shared" si="97"/>
        <v>21.374950130345354</v>
      </c>
      <c r="I813" s="142">
        <f t="shared" si="96"/>
        <v>4.702489028675978</v>
      </c>
      <c r="J813" s="54">
        <f t="shared" si="98"/>
        <v>9.6614774589161012</v>
      </c>
      <c r="K813" s="142">
        <v>0.79156559114185288</v>
      </c>
      <c r="L813" s="56">
        <f t="shared" si="100"/>
        <v>8.8881951846908239E-2</v>
      </c>
    </row>
    <row r="814" spans="1:12" x14ac:dyDescent="0.2">
      <c r="A814" s="59">
        <f t="shared" si="101"/>
        <v>95</v>
      </c>
      <c r="B814" s="57" t="s">
        <v>1044</v>
      </c>
      <c r="C814" s="94">
        <v>394.7</v>
      </c>
      <c r="D814" s="57"/>
      <c r="E814" s="59"/>
      <c r="F814" s="57">
        <f t="shared" si="95"/>
        <v>394.7</v>
      </c>
      <c r="G814" s="56">
        <f t="shared" si="99"/>
        <v>5.5780524809897055E-3</v>
      </c>
      <c r="H814" s="54">
        <f t="shared" si="97"/>
        <v>20.527233130042116</v>
      </c>
      <c r="I814" s="142">
        <f t="shared" si="96"/>
        <v>4.5159912886092659</v>
      </c>
      <c r="J814" s="54">
        <f t="shared" si="98"/>
        <v>9.2783093747790364</v>
      </c>
      <c r="K814" s="142">
        <v>0.76017260054425606</v>
      </c>
      <c r="L814" s="56">
        <f t="shared" si="100"/>
        <v>8.8881951846908225E-2</v>
      </c>
    </row>
    <row r="815" spans="1:12" x14ac:dyDescent="0.2">
      <c r="A815" s="59">
        <f t="shared" si="101"/>
        <v>96</v>
      </c>
      <c r="B815" s="57" t="s">
        <v>1045</v>
      </c>
      <c r="C815" s="94">
        <v>242.2</v>
      </c>
      <c r="D815" s="57"/>
      <c r="E815" s="59"/>
      <c r="F815" s="57">
        <f t="shared" si="95"/>
        <v>242.2</v>
      </c>
      <c r="G815" s="56">
        <f t="shared" si="99"/>
        <v>3.4228637215498016E-3</v>
      </c>
      <c r="H815" s="54">
        <f t="shared" si="97"/>
        <v>12.59613849530327</v>
      </c>
      <c r="I815" s="142">
        <f t="shared" si="96"/>
        <v>2.7711504689667197</v>
      </c>
      <c r="J815" s="54">
        <f t="shared" si="98"/>
        <v>5.6934545998770787</v>
      </c>
      <c r="K815" s="142">
        <v>0.46646517317410402</v>
      </c>
      <c r="L815" s="56">
        <f t="shared" si="100"/>
        <v>8.8881951846908225E-2</v>
      </c>
    </row>
    <row r="816" spans="1:12" x14ac:dyDescent="0.2">
      <c r="A816" s="59">
        <f t="shared" si="101"/>
        <v>97</v>
      </c>
      <c r="B816" s="57" t="s">
        <v>1046</v>
      </c>
      <c r="C816" s="94">
        <v>1242.4000000000001</v>
      </c>
      <c r="D816" s="57"/>
      <c r="E816" s="59">
        <v>37.299999999999997</v>
      </c>
      <c r="F816" s="57">
        <f t="shared" si="95"/>
        <v>1279.7</v>
      </c>
      <c r="G816" s="56">
        <f t="shared" si="99"/>
        <v>1.8085213478395052E-2</v>
      </c>
      <c r="H816" s="54">
        <f t="shared" ref="H816:H847" si="102">G816*3680</f>
        <v>66.55358560049379</v>
      </c>
      <c r="I816" s="142">
        <f t="shared" si="96"/>
        <v>14.641788832108634</v>
      </c>
      <c r="J816" s="54">
        <f t="shared" ref="J816:J847" si="103">H816*0.452</f>
        <v>30.082220691423196</v>
      </c>
      <c r="K816" s="142">
        <v>2.3928007066536203</v>
      </c>
      <c r="L816" s="56">
        <f t="shared" si="100"/>
        <v>8.8825815293177499E-2</v>
      </c>
    </row>
    <row r="817" spans="1:12" x14ac:dyDescent="0.2">
      <c r="A817" s="59">
        <f t="shared" si="101"/>
        <v>98</v>
      </c>
      <c r="B817" s="57" t="s">
        <v>1047</v>
      </c>
      <c r="C817" s="94">
        <v>1061.7</v>
      </c>
      <c r="D817" s="57"/>
      <c r="E817" s="59"/>
      <c r="F817" s="57">
        <f t="shared" si="95"/>
        <v>1061.7</v>
      </c>
      <c r="G817" s="56">
        <f t="shared" si="99"/>
        <v>1.5004353481294074E-2</v>
      </c>
      <c r="H817" s="54">
        <f t="shared" si="102"/>
        <v>55.216020811162188</v>
      </c>
      <c r="I817" s="142">
        <f t="shared" si="96"/>
        <v>12.147524578455682</v>
      </c>
      <c r="J817" s="54">
        <f t="shared" si="103"/>
        <v>24.957641406645308</v>
      </c>
      <c r="K817" s="142">
        <v>2.0447814795992825</v>
      </c>
      <c r="L817" s="56">
        <f t="shared" si="100"/>
        <v>8.8881951846908211E-2</v>
      </c>
    </row>
    <row r="818" spans="1:12" x14ac:dyDescent="0.2">
      <c r="A818" s="59">
        <f t="shared" si="101"/>
        <v>99</v>
      </c>
      <c r="B818" s="57" t="s">
        <v>1048</v>
      </c>
      <c r="C818" s="94">
        <v>439.1</v>
      </c>
      <c r="D818" s="57"/>
      <c r="E818" s="59"/>
      <c r="F818" s="57">
        <f t="shared" si="95"/>
        <v>439.1</v>
      </c>
      <c r="G818" s="56">
        <f t="shared" si="99"/>
        <v>6.2055303886561436E-3</v>
      </c>
      <c r="H818" s="54">
        <f t="shared" si="102"/>
        <v>22.836351830254607</v>
      </c>
      <c r="I818" s="142">
        <f t="shared" si="96"/>
        <v>5.0239974026560139</v>
      </c>
      <c r="J818" s="54">
        <f t="shared" si="103"/>
        <v>10.322031027275083</v>
      </c>
      <c r="K818" s="142">
        <v>0.8456847957916972</v>
      </c>
      <c r="L818" s="56">
        <f t="shared" si="100"/>
        <v>8.8881951846908211E-2</v>
      </c>
    </row>
    <row r="819" spans="1:12" x14ac:dyDescent="0.2">
      <c r="A819" s="59">
        <f t="shared" si="101"/>
        <v>100</v>
      </c>
      <c r="B819" s="57" t="s">
        <v>1049</v>
      </c>
      <c r="C819" s="94">
        <v>805.2</v>
      </c>
      <c r="D819" s="57"/>
      <c r="E819" s="59"/>
      <c r="F819" s="57">
        <f t="shared" si="95"/>
        <v>805.2</v>
      </c>
      <c r="G819" s="56">
        <f t="shared" si="99"/>
        <v>1.1379396649842694E-2</v>
      </c>
      <c r="H819" s="54">
        <f t="shared" si="102"/>
        <v>41.876179671421113</v>
      </c>
      <c r="I819" s="142">
        <f t="shared" si="96"/>
        <v>9.2127595277126453</v>
      </c>
      <c r="J819" s="54">
        <f t="shared" si="103"/>
        <v>18.928033211482344</v>
      </c>
      <c r="K819" s="142">
        <v>1.5507752165144038</v>
      </c>
      <c r="L819" s="56">
        <f t="shared" si="100"/>
        <v>8.8881951846908239E-2</v>
      </c>
    </row>
    <row r="820" spans="1:12" x14ac:dyDescent="0.2">
      <c r="A820" s="59">
        <f t="shared" si="101"/>
        <v>101</v>
      </c>
      <c r="B820" s="57" t="s">
        <v>1050</v>
      </c>
      <c r="C820" s="94">
        <v>853</v>
      </c>
      <c r="D820" s="57"/>
      <c r="E820" s="59"/>
      <c r="F820" s="57">
        <f t="shared" si="95"/>
        <v>853</v>
      </c>
      <c r="G820" s="56">
        <f t="shared" si="99"/>
        <v>1.205492466755566E-2</v>
      </c>
      <c r="H820" s="54">
        <f t="shared" si="102"/>
        <v>44.362122776604828</v>
      </c>
      <c r="I820" s="142">
        <f t="shared" si="96"/>
        <v>9.7596670108530628</v>
      </c>
      <c r="J820" s="54">
        <f t="shared" si="103"/>
        <v>20.051679495025382</v>
      </c>
      <c r="K820" s="142">
        <v>1.6428356429294415</v>
      </c>
      <c r="L820" s="56">
        <f t="shared" si="100"/>
        <v>8.8881951846908211E-2</v>
      </c>
    </row>
    <row r="821" spans="1:12" x14ac:dyDescent="0.2">
      <c r="A821" s="59">
        <f t="shared" si="101"/>
        <v>102</v>
      </c>
      <c r="B821" s="57" t="s">
        <v>1051</v>
      </c>
      <c r="C821" s="94">
        <v>424.1</v>
      </c>
      <c r="D821" s="57"/>
      <c r="E821" s="59"/>
      <c r="F821" s="57">
        <f t="shared" si="95"/>
        <v>424.1</v>
      </c>
      <c r="G821" s="56">
        <f t="shared" si="99"/>
        <v>5.9935446090391038E-3</v>
      </c>
      <c r="H821" s="54">
        <f t="shared" si="102"/>
        <v>22.056244161263901</v>
      </c>
      <c r="I821" s="142">
        <f t="shared" si="96"/>
        <v>4.8523737154780582</v>
      </c>
      <c r="J821" s="54">
        <f t="shared" si="103"/>
        <v>9.9694223608912829</v>
      </c>
      <c r="K821" s="142">
        <v>0.81679554064053483</v>
      </c>
      <c r="L821" s="56">
        <f t="shared" si="100"/>
        <v>8.8881951846908225E-2</v>
      </c>
    </row>
    <row r="822" spans="1:12" x14ac:dyDescent="0.2">
      <c r="A822" s="59">
        <f t="shared" si="101"/>
        <v>103</v>
      </c>
      <c r="B822" s="57" t="s">
        <v>1052</v>
      </c>
      <c r="C822" s="94">
        <v>250.6</v>
      </c>
      <c r="D822" s="57"/>
      <c r="E822" s="59"/>
      <c r="F822" s="57">
        <f t="shared" si="95"/>
        <v>250.6</v>
      </c>
      <c r="G822" s="56">
        <f t="shared" si="99"/>
        <v>3.5415757581353439E-3</v>
      </c>
      <c r="H822" s="54">
        <f t="shared" si="102"/>
        <v>13.032998789938066</v>
      </c>
      <c r="I822" s="142">
        <f t="shared" si="96"/>
        <v>2.8672597337863746</v>
      </c>
      <c r="J822" s="54">
        <f t="shared" si="103"/>
        <v>5.8909154530520063</v>
      </c>
      <c r="K822" s="142">
        <v>0.48264315605875507</v>
      </c>
      <c r="L822" s="56">
        <f t="shared" si="100"/>
        <v>8.8881951846908239E-2</v>
      </c>
    </row>
    <row r="823" spans="1:12" x14ac:dyDescent="0.2">
      <c r="A823" s="59">
        <f t="shared" si="101"/>
        <v>104</v>
      </c>
      <c r="B823" s="57" t="s">
        <v>1053</v>
      </c>
      <c r="C823" s="94">
        <v>117.5</v>
      </c>
      <c r="D823" s="57"/>
      <c r="E823" s="59"/>
      <c r="F823" s="57">
        <f t="shared" si="95"/>
        <v>117.5</v>
      </c>
      <c r="G823" s="56">
        <f t="shared" si="99"/>
        <v>1.6605552736668114E-3</v>
      </c>
      <c r="H823" s="54">
        <f t="shared" si="102"/>
        <v>6.1108434070938662</v>
      </c>
      <c r="I823" s="142">
        <f t="shared" si="96"/>
        <v>1.3443855495606505</v>
      </c>
      <c r="J823" s="54">
        <f t="shared" si="103"/>
        <v>2.7621012200064277</v>
      </c>
      <c r="K823" s="142">
        <v>0.22629916535077302</v>
      </c>
      <c r="L823" s="56">
        <f t="shared" si="100"/>
        <v>8.8881951846908225E-2</v>
      </c>
    </row>
    <row r="824" spans="1:12" x14ac:dyDescent="0.2">
      <c r="A824" s="59">
        <f t="shared" si="101"/>
        <v>105</v>
      </c>
      <c r="B824" s="57" t="s">
        <v>1054</v>
      </c>
      <c r="C824" s="94">
        <v>133.19999999999999</v>
      </c>
      <c r="D824" s="57"/>
      <c r="E824" s="59"/>
      <c r="F824" s="57">
        <f t="shared" si="95"/>
        <v>133.19999999999999</v>
      </c>
      <c r="G824" s="56">
        <f t="shared" si="99"/>
        <v>1.8824337229993127E-3</v>
      </c>
      <c r="H824" s="54">
        <f t="shared" si="102"/>
        <v>6.9273561006374713</v>
      </c>
      <c r="I824" s="142">
        <f t="shared" si="96"/>
        <v>1.5240183421402438</v>
      </c>
      <c r="J824" s="54">
        <f t="shared" si="103"/>
        <v>3.1311649574881373</v>
      </c>
      <c r="K824" s="142">
        <v>0.25653658574232302</v>
      </c>
      <c r="L824" s="56">
        <f t="shared" si="100"/>
        <v>8.8881951846908225E-2</v>
      </c>
    </row>
    <row r="825" spans="1:12" x14ac:dyDescent="0.2">
      <c r="A825" s="59">
        <f t="shared" si="101"/>
        <v>106</v>
      </c>
      <c r="B825" s="57" t="s">
        <v>1055</v>
      </c>
      <c r="C825" s="94">
        <v>134.19999999999999</v>
      </c>
      <c r="D825" s="57"/>
      <c r="E825" s="59"/>
      <c r="F825" s="57">
        <f t="shared" ref="F825:F876" si="104">C825+D825+E825</f>
        <v>134.19999999999999</v>
      </c>
      <c r="G825" s="56">
        <f t="shared" si="99"/>
        <v>1.8965661083071154E-3</v>
      </c>
      <c r="H825" s="54">
        <f t="shared" si="102"/>
        <v>6.9793632785701849</v>
      </c>
      <c r="I825" s="142">
        <f t="shared" si="96"/>
        <v>1.5354599212854407</v>
      </c>
      <c r="J825" s="54">
        <f t="shared" si="103"/>
        <v>3.1546722019137237</v>
      </c>
      <c r="K825" s="142">
        <v>0.25846253608573394</v>
      </c>
      <c r="L825" s="56">
        <f t="shared" si="100"/>
        <v>8.8881951846908225E-2</v>
      </c>
    </row>
    <row r="826" spans="1:12" x14ac:dyDescent="0.2">
      <c r="A826" s="59">
        <f t="shared" si="101"/>
        <v>107</v>
      </c>
      <c r="B826" s="57" t="s">
        <v>1056</v>
      </c>
      <c r="C826" s="94">
        <v>137</v>
      </c>
      <c r="D826" s="57"/>
      <c r="E826" s="59"/>
      <c r="F826" s="57">
        <f t="shared" si="104"/>
        <v>137</v>
      </c>
      <c r="G826" s="56">
        <f t="shared" si="99"/>
        <v>1.936136787168963E-3</v>
      </c>
      <c r="H826" s="54">
        <f t="shared" si="102"/>
        <v>7.1249833767817838</v>
      </c>
      <c r="I826" s="142">
        <f t="shared" si="96"/>
        <v>1.5674963428919924</v>
      </c>
      <c r="J826" s="54">
        <f t="shared" si="103"/>
        <v>3.2204924863053663</v>
      </c>
      <c r="K826" s="142">
        <v>0.26385519704728427</v>
      </c>
      <c r="L826" s="56">
        <f t="shared" si="100"/>
        <v>8.8881951846908225E-2</v>
      </c>
    </row>
    <row r="827" spans="1:12" x14ac:dyDescent="0.2">
      <c r="A827" s="59">
        <f t="shared" si="101"/>
        <v>108</v>
      </c>
      <c r="B827" s="57" t="s">
        <v>1057</v>
      </c>
      <c r="C827" s="94">
        <v>139.6</v>
      </c>
      <c r="D827" s="57"/>
      <c r="E827" s="59"/>
      <c r="F827" s="57">
        <f t="shared" si="104"/>
        <v>139.6</v>
      </c>
      <c r="G827" s="56">
        <f t="shared" si="99"/>
        <v>1.97288098896925E-3</v>
      </c>
      <c r="H827" s="54">
        <f t="shared" si="102"/>
        <v>7.2602020394068401</v>
      </c>
      <c r="I827" s="142">
        <f t="shared" si="96"/>
        <v>1.5972444486695048</v>
      </c>
      <c r="J827" s="54">
        <f t="shared" si="103"/>
        <v>3.2816113218118916</v>
      </c>
      <c r="K827" s="142">
        <v>0.2688626679401524</v>
      </c>
      <c r="L827" s="56">
        <f t="shared" si="100"/>
        <v>8.8881951846908225E-2</v>
      </c>
    </row>
    <row r="828" spans="1:12" x14ac:dyDescent="0.2">
      <c r="A828" s="59">
        <f t="shared" si="101"/>
        <v>109</v>
      </c>
      <c r="B828" s="57" t="s">
        <v>1058</v>
      </c>
      <c r="C828" s="94">
        <v>48.8</v>
      </c>
      <c r="D828" s="57"/>
      <c r="E828" s="59"/>
      <c r="F828" s="57">
        <f t="shared" si="104"/>
        <v>48.8</v>
      </c>
      <c r="G828" s="56">
        <f t="shared" si="99"/>
        <v>6.8966040302076924E-4</v>
      </c>
      <c r="H828" s="54">
        <f t="shared" si="102"/>
        <v>2.5379502831164307</v>
      </c>
      <c r="I828" s="142">
        <f t="shared" ref="I828:I876" si="105">H828*0.22</f>
        <v>0.55834906228561476</v>
      </c>
      <c r="J828" s="54">
        <f t="shared" si="103"/>
        <v>1.1471535279686267</v>
      </c>
      <c r="K828" s="142">
        <v>9.3986376758448689E-2</v>
      </c>
      <c r="L828" s="56">
        <f t="shared" si="100"/>
        <v>8.8881951846908225E-2</v>
      </c>
    </row>
    <row r="829" spans="1:12" x14ac:dyDescent="0.2">
      <c r="A829" s="59">
        <f t="shared" si="101"/>
        <v>110</v>
      </c>
      <c r="B829" s="57" t="s">
        <v>1059</v>
      </c>
      <c r="C829" s="94">
        <v>291</v>
      </c>
      <c r="D829" s="57"/>
      <c r="E829" s="59"/>
      <c r="F829" s="57">
        <f t="shared" si="104"/>
        <v>291</v>
      </c>
      <c r="G829" s="56">
        <f t="shared" si="99"/>
        <v>4.1125241245705711E-3</v>
      </c>
      <c r="H829" s="54">
        <f t="shared" si="102"/>
        <v>15.134088778419702</v>
      </c>
      <c r="I829" s="142">
        <f t="shared" si="105"/>
        <v>3.3294995312523343</v>
      </c>
      <c r="J829" s="54">
        <f t="shared" si="103"/>
        <v>6.840608127845706</v>
      </c>
      <c r="K829" s="142">
        <v>0.56045154993255275</v>
      </c>
      <c r="L829" s="56">
        <f t="shared" si="100"/>
        <v>8.8881951846908225E-2</v>
      </c>
    </row>
    <row r="830" spans="1:12" x14ac:dyDescent="0.2">
      <c r="A830" s="59">
        <f t="shared" si="101"/>
        <v>111</v>
      </c>
      <c r="B830" s="57" t="s">
        <v>1060</v>
      </c>
      <c r="C830" s="94">
        <v>455.4</v>
      </c>
      <c r="D830" s="57"/>
      <c r="E830" s="59"/>
      <c r="F830" s="57">
        <f t="shared" si="104"/>
        <v>455.4</v>
      </c>
      <c r="G830" s="56">
        <f t="shared" si="99"/>
        <v>6.4358882691733267E-3</v>
      </c>
      <c r="H830" s="54">
        <f t="shared" si="102"/>
        <v>23.684068830557841</v>
      </c>
      <c r="I830" s="142">
        <f t="shared" si="105"/>
        <v>5.2104951427227251</v>
      </c>
      <c r="J830" s="54">
        <f t="shared" si="103"/>
        <v>10.705199111412144</v>
      </c>
      <c r="K830" s="142">
        <v>0.87707778638929379</v>
      </c>
      <c r="L830" s="56">
        <f t="shared" si="100"/>
        <v>8.8881951846908225E-2</v>
      </c>
    </row>
    <row r="831" spans="1:12" x14ac:dyDescent="0.2">
      <c r="A831" s="59">
        <f t="shared" si="101"/>
        <v>112</v>
      </c>
      <c r="B831" s="57" t="s">
        <v>1061</v>
      </c>
      <c r="C831" s="94">
        <v>260</v>
      </c>
      <c r="D831" s="57"/>
      <c r="E831" s="59"/>
      <c r="F831" s="57">
        <f t="shared" si="104"/>
        <v>260</v>
      </c>
      <c r="G831" s="56">
        <f t="shared" si="99"/>
        <v>3.6744201800286889E-3</v>
      </c>
      <c r="H831" s="54">
        <f t="shared" si="102"/>
        <v>13.521866262505576</v>
      </c>
      <c r="I831" s="142">
        <f t="shared" si="105"/>
        <v>2.9748105777512266</v>
      </c>
      <c r="J831" s="54">
        <f t="shared" si="103"/>
        <v>6.1118835506525206</v>
      </c>
      <c r="K831" s="142">
        <v>0.50074708928681688</v>
      </c>
      <c r="L831" s="56">
        <f t="shared" si="100"/>
        <v>8.8881951846908239E-2</v>
      </c>
    </row>
    <row r="832" spans="1:12" x14ac:dyDescent="0.2">
      <c r="A832" s="59">
        <f t="shared" si="101"/>
        <v>113</v>
      </c>
      <c r="B832" s="57" t="s">
        <v>1062</v>
      </c>
      <c r="C832" s="94">
        <v>1677.5</v>
      </c>
      <c r="D832" s="57"/>
      <c r="E832" s="59">
        <v>89.1</v>
      </c>
      <c r="F832" s="57">
        <f t="shared" si="104"/>
        <v>1766.6</v>
      </c>
      <c r="G832" s="56">
        <f t="shared" si="99"/>
        <v>2.4966271884764159E-2</v>
      </c>
      <c r="H832" s="54">
        <f t="shared" si="102"/>
        <v>91.875880535932112</v>
      </c>
      <c r="I832" s="142">
        <f t="shared" si="105"/>
        <v>20.212693717905065</v>
      </c>
      <c r="J832" s="54">
        <f t="shared" si="103"/>
        <v>41.527898002241315</v>
      </c>
      <c r="K832" s="142">
        <v>3.2307817010716744</v>
      </c>
      <c r="L832" s="56">
        <f t="shared" si="100"/>
        <v>8.8784814874419887E-2</v>
      </c>
    </row>
    <row r="833" spans="1:12" x14ac:dyDescent="0.2">
      <c r="A833" s="59">
        <f t="shared" si="101"/>
        <v>114</v>
      </c>
      <c r="B833" s="57" t="s">
        <v>1063</v>
      </c>
      <c r="C833" s="94">
        <v>4349.5</v>
      </c>
      <c r="D833" s="57"/>
      <c r="E833" s="59"/>
      <c r="F833" s="57">
        <f t="shared" si="104"/>
        <v>4349.5</v>
      </c>
      <c r="G833" s="56">
        <f t="shared" si="99"/>
        <v>6.1468809896287627E-2</v>
      </c>
      <c r="H833" s="54">
        <f t="shared" si="102"/>
        <v>226.20522041833846</v>
      </c>
      <c r="I833" s="142">
        <f t="shared" si="105"/>
        <v>49.765148492034463</v>
      </c>
      <c r="J833" s="54">
        <f t="shared" si="103"/>
        <v>102.24475962908899</v>
      </c>
      <c r="K833" s="142">
        <v>8.3769210186654224</v>
      </c>
      <c r="L833" s="56">
        <f t="shared" si="100"/>
        <v>8.8881951846908239E-2</v>
      </c>
    </row>
    <row r="834" spans="1:12" x14ac:dyDescent="0.2">
      <c r="A834" s="59">
        <f t="shared" si="101"/>
        <v>115</v>
      </c>
      <c r="B834" s="57" t="s">
        <v>1064</v>
      </c>
      <c r="C834" s="94">
        <v>2979.4</v>
      </c>
      <c r="D834" s="57"/>
      <c r="E834" s="59">
        <v>29</v>
      </c>
      <c r="F834" s="57">
        <f t="shared" si="104"/>
        <v>3008.4</v>
      </c>
      <c r="G834" s="56">
        <f t="shared" si="99"/>
        <v>4.2515867959993493E-2</v>
      </c>
      <c r="H834" s="54">
        <f t="shared" si="102"/>
        <v>156.45839409277605</v>
      </c>
      <c r="I834" s="142">
        <f t="shared" si="105"/>
        <v>34.420846700410728</v>
      </c>
      <c r="J834" s="54">
        <f t="shared" si="103"/>
        <v>70.719194129934777</v>
      </c>
      <c r="K834" s="142">
        <v>5.7381764531582391</v>
      </c>
      <c r="L834" s="56">
        <f t="shared" si="100"/>
        <v>8.8863386310424078E-2</v>
      </c>
    </row>
    <row r="835" spans="1:12" x14ac:dyDescent="0.2">
      <c r="A835" s="59">
        <f t="shared" si="101"/>
        <v>116</v>
      </c>
      <c r="B835" s="57" t="s">
        <v>1065</v>
      </c>
      <c r="C835" s="94">
        <v>4293.7</v>
      </c>
      <c r="D835" s="57"/>
      <c r="E835" s="59">
        <v>255.7</v>
      </c>
      <c r="F835" s="57">
        <f t="shared" si="104"/>
        <v>4549.3999999999996</v>
      </c>
      <c r="G835" s="56">
        <f t="shared" si="99"/>
        <v>6.4293873719317371E-2</v>
      </c>
      <c r="H835" s="54">
        <f t="shared" si="102"/>
        <v>236.60145528708793</v>
      </c>
      <c r="I835" s="142">
        <f t="shared" si="105"/>
        <v>52.052320163159344</v>
      </c>
      <c r="J835" s="54">
        <f t="shared" si="103"/>
        <v>106.94385778976375</v>
      </c>
      <c r="K835" s="142">
        <v>8.2694529895030975</v>
      </c>
      <c r="L835" s="56">
        <f t="shared" si="100"/>
        <v>8.8773703395945439E-2</v>
      </c>
    </row>
    <row r="836" spans="1:12" x14ac:dyDescent="0.2">
      <c r="A836" s="59">
        <f t="shared" si="101"/>
        <v>117</v>
      </c>
      <c r="B836" s="38" t="s">
        <v>1066</v>
      </c>
      <c r="C836" s="94">
        <v>296.8</v>
      </c>
      <c r="D836" s="57"/>
      <c r="E836" s="59"/>
      <c r="F836" s="57">
        <f t="shared" si="104"/>
        <v>296.8</v>
      </c>
      <c r="G836" s="56">
        <f t="shared" si="99"/>
        <v>4.1944919593558264E-3</v>
      </c>
      <c r="H836" s="54">
        <f t="shared" si="102"/>
        <v>15.435730410429441</v>
      </c>
      <c r="I836" s="142">
        <f t="shared" si="105"/>
        <v>3.395860690294477</v>
      </c>
      <c r="J836" s="54">
        <f t="shared" si="103"/>
        <v>6.9769501455141079</v>
      </c>
      <c r="K836" s="142">
        <v>0.57162206192433551</v>
      </c>
      <c r="L836" s="56">
        <f t="shared" si="100"/>
        <v>8.8881951846908239E-2</v>
      </c>
    </row>
    <row r="837" spans="1:12" x14ac:dyDescent="0.2">
      <c r="A837" s="59">
        <f t="shared" si="101"/>
        <v>118</v>
      </c>
      <c r="B837" s="57" t="s">
        <v>1067</v>
      </c>
      <c r="C837" s="94">
        <v>146.30000000000001</v>
      </c>
      <c r="D837" s="57"/>
      <c r="E837" s="59"/>
      <c r="F837" s="57">
        <f t="shared" si="104"/>
        <v>146.30000000000001</v>
      </c>
      <c r="G837" s="56">
        <f t="shared" si="99"/>
        <v>2.0675679705315277E-3</v>
      </c>
      <c r="H837" s="54">
        <f t="shared" si="102"/>
        <v>7.608650131556022</v>
      </c>
      <c r="I837" s="142">
        <f t="shared" si="105"/>
        <v>1.6739030289423249</v>
      </c>
      <c r="J837" s="54">
        <f t="shared" si="103"/>
        <v>3.439109859463322</v>
      </c>
      <c r="K837" s="142">
        <v>0.28176653524100503</v>
      </c>
      <c r="L837" s="56">
        <f t="shared" si="100"/>
        <v>8.8881951846908225E-2</v>
      </c>
    </row>
    <row r="838" spans="1:12" x14ac:dyDescent="0.2">
      <c r="A838" s="59">
        <f t="shared" si="101"/>
        <v>119</v>
      </c>
      <c r="B838" s="57" t="s">
        <v>1068</v>
      </c>
      <c r="C838" s="94">
        <v>1345.9</v>
      </c>
      <c r="D838" s="57"/>
      <c r="E838" s="59"/>
      <c r="F838" s="57">
        <f t="shared" si="104"/>
        <v>1345.9</v>
      </c>
      <c r="G838" s="56">
        <f t="shared" si="99"/>
        <v>1.9020777385771587E-2</v>
      </c>
      <c r="H838" s="54">
        <f t="shared" si="102"/>
        <v>69.996460779639435</v>
      </c>
      <c r="I838" s="142">
        <f t="shared" si="105"/>
        <v>15.399221371520676</v>
      </c>
      <c r="J838" s="54">
        <f t="shared" si="103"/>
        <v>31.638400272397025</v>
      </c>
      <c r="K838" s="142">
        <v>2.5921365671966416</v>
      </c>
      <c r="L838" s="56">
        <f t="shared" si="100"/>
        <v>8.8881951846908225E-2</v>
      </c>
    </row>
    <row r="839" spans="1:12" x14ac:dyDescent="0.2">
      <c r="A839" s="59">
        <f t="shared" si="101"/>
        <v>120</v>
      </c>
      <c r="B839" s="57" t="s">
        <v>1069</v>
      </c>
      <c r="C839" s="94">
        <v>2193.8000000000002</v>
      </c>
      <c r="D839" s="57"/>
      <c r="E839" s="59"/>
      <c r="F839" s="57">
        <f t="shared" si="104"/>
        <v>2193.8000000000002</v>
      </c>
      <c r="G839" s="56">
        <f t="shared" si="99"/>
        <v>3.1003626888257457E-2</v>
      </c>
      <c r="H839" s="54">
        <f t="shared" si="102"/>
        <v>114.09334694878744</v>
      </c>
      <c r="I839" s="142">
        <f t="shared" si="105"/>
        <v>25.100536328733238</v>
      </c>
      <c r="J839" s="54">
        <f t="shared" si="103"/>
        <v>51.570192820851922</v>
      </c>
      <c r="K839" s="142">
        <v>4.2251498633746882</v>
      </c>
      <c r="L839" s="56">
        <f t="shared" si="100"/>
        <v>8.8881951846908239E-2</v>
      </c>
    </row>
    <row r="840" spans="1:12" x14ac:dyDescent="0.2">
      <c r="A840" s="59">
        <f t="shared" si="101"/>
        <v>121</v>
      </c>
      <c r="B840" s="57" t="s">
        <v>1070</v>
      </c>
      <c r="C840" s="94">
        <v>11261.6</v>
      </c>
      <c r="D840" s="57">
        <v>194.6</v>
      </c>
      <c r="E840" s="59">
        <v>748.5</v>
      </c>
      <c r="F840" s="57">
        <f t="shared" si="104"/>
        <v>12204.7</v>
      </c>
      <c r="G840" s="56">
        <f t="shared" si="99"/>
        <v>0.172481522966139</v>
      </c>
      <c r="H840" s="54">
        <f t="shared" si="102"/>
        <v>634.73200451539151</v>
      </c>
      <c r="I840" s="142">
        <f t="shared" si="105"/>
        <v>139.64104099338613</v>
      </c>
      <c r="J840" s="54">
        <f t="shared" si="103"/>
        <v>286.89886604095699</v>
      </c>
      <c r="K840" s="142">
        <v>21.689282387355451</v>
      </c>
      <c r="L840" s="56">
        <f t="shared" si="100"/>
        <v>8.8733126904970205E-2</v>
      </c>
    </row>
    <row r="841" spans="1:12" x14ac:dyDescent="0.2">
      <c r="A841" s="59">
        <f t="shared" si="101"/>
        <v>122</v>
      </c>
      <c r="B841" s="57" t="s">
        <v>1071</v>
      </c>
      <c r="C841" s="94">
        <v>444</v>
      </c>
      <c r="D841" s="57"/>
      <c r="E841" s="59"/>
      <c r="F841" s="57">
        <f t="shared" si="104"/>
        <v>444</v>
      </c>
      <c r="G841" s="56">
        <f t="shared" si="99"/>
        <v>6.2747790766643765E-3</v>
      </c>
      <c r="H841" s="54">
        <f t="shared" si="102"/>
        <v>23.091187002124904</v>
      </c>
      <c r="I841" s="142">
        <f t="shared" si="105"/>
        <v>5.0800611404674791</v>
      </c>
      <c r="J841" s="54">
        <f t="shared" si="103"/>
        <v>10.437216524960457</v>
      </c>
      <c r="K841" s="142">
        <v>0.85512195247441025</v>
      </c>
      <c r="L841" s="56">
        <f t="shared" si="100"/>
        <v>8.8881951846908225E-2</v>
      </c>
    </row>
    <row r="842" spans="1:12" x14ac:dyDescent="0.2">
      <c r="A842" s="59">
        <f t="shared" si="101"/>
        <v>123</v>
      </c>
      <c r="B842" s="57" t="s">
        <v>1072</v>
      </c>
      <c r="C842" s="94">
        <v>442.5</v>
      </c>
      <c r="D842" s="57"/>
      <c r="E842" s="59"/>
      <c r="F842" s="57">
        <f t="shared" si="104"/>
        <v>442.5</v>
      </c>
      <c r="G842" s="56">
        <f t="shared" si="99"/>
        <v>6.2535804987026728E-3</v>
      </c>
      <c r="H842" s="54">
        <f t="shared" si="102"/>
        <v>23.013176235225835</v>
      </c>
      <c r="I842" s="142">
        <f t="shared" si="105"/>
        <v>5.0628987717496834</v>
      </c>
      <c r="J842" s="54">
        <f t="shared" si="103"/>
        <v>10.401955658322077</v>
      </c>
      <c r="K842" s="142">
        <v>0.85223302695929415</v>
      </c>
      <c r="L842" s="56">
        <f t="shared" si="100"/>
        <v>8.8881951846908225E-2</v>
      </c>
    </row>
    <row r="843" spans="1:12" x14ac:dyDescent="0.2">
      <c r="A843" s="59">
        <f t="shared" si="101"/>
        <v>124</v>
      </c>
      <c r="B843" s="38" t="s">
        <v>1073</v>
      </c>
      <c r="C843" s="94">
        <v>371.5</v>
      </c>
      <c r="D843" s="57"/>
      <c r="E843" s="59"/>
      <c r="F843" s="57">
        <f t="shared" si="104"/>
        <v>371.5</v>
      </c>
      <c r="G843" s="56">
        <f t="shared" si="99"/>
        <v>5.2501811418486843E-3</v>
      </c>
      <c r="H843" s="54">
        <f t="shared" si="102"/>
        <v>19.320666602003158</v>
      </c>
      <c r="I843" s="142">
        <f t="shared" si="105"/>
        <v>4.2505466524406943</v>
      </c>
      <c r="J843" s="54">
        <f t="shared" si="103"/>
        <v>8.7329413041054273</v>
      </c>
      <c r="K843" s="142">
        <v>0.71549055257712479</v>
      </c>
      <c r="L843" s="56">
        <f t="shared" si="100"/>
        <v>8.8881951846908211E-2</v>
      </c>
    </row>
    <row r="844" spans="1:12" x14ac:dyDescent="0.2">
      <c r="A844" s="59">
        <f t="shared" si="101"/>
        <v>125</v>
      </c>
      <c r="B844" s="57" t="s">
        <v>1074</v>
      </c>
      <c r="C844" s="94">
        <v>449.5</v>
      </c>
      <c r="D844" s="57"/>
      <c r="E844" s="59">
        <v>34.200000000000003</v>
      </c>
      <c r="F844" s="57">
        <f t="shared" si="104"/>
        <v>483.7</v>
      </c>
      <c r="G844" s="56">
        <f t="shared" si="99"/>
        <v>6.8358347733841413E-3</v>
      </c>
      <c r="H844" s="54">
        <f t="shared" si="102"/>
        <v>25.155871966053638</v>
      </c>
      <c r="I844" s="142">
        <f t="shared" si="105"/>
        <v>5.5342918325318005</v>
      </c>
      <c r="J844" s="54">
        <f t="shared" si="103"/>
        <v>11.370454128656245</v>
      </c>
      <c r="K844" s="142">
        <v>0.86571467936317004</v>
      </c>
      <c r="L844" s="56">
        <f t="shared" si="100"/>
        <v>8.8745777561721834E-2</v>
      </c>
    </row>
    <row r="845" spans="1:12" x14ac:dyDescent="0.2">
      <c r="A845" s="59">
        <f t="shared" si="101"/>
        <v>126</v>
      </c>
      <c r="B845" s="57" t="s">
        <v>1075</v>
      </c>
      <c r="C845" s="94">
        <v>197</v>
      </c>
      <c r="D845" s="57"/>
      <c r="E845" s="59"/>
      <c r="F845" s="57">
        <f t="shared" si="104"/>
        <v>197</v>
      </c>
      <c r="G845" s="56">
        <f t="shared" si="99"/>
        <v>2.7840799056371222E-3</v>
      </c>
      <c r="H845" s="54">
        <f t="shared" si="102"/>
        <v>10.245414052744609</v>
      </c>
      <c r="I845" s="142">
        <f t="shared" si="105"/>
        <v>2.2539910916038139</v>
      </c>
      <c r="J845" s="54">
        <f t="shared" si="103"/>
        <v>4.630927151840563</v>
      </c>
      <c r="K845" s="142">
        <v>0.37941221765193428</v>
      </c>
      <c r="L845" s="56">
        <f t="shared" si="100"/>
        <v>8.8881951846908225E-2</v>
      </c>
    </row>
    <row r="846" spans="1:12" x14ac:dyDescent="0.2">
      <c r="A846" s="59">
        <f t="shared" si="101"/>
        <v>127</v>
      </c>
      <c r="B846" s="57" t="s">
        <v>1076</v>
      </c>
      <c r="C846" s="94">
        <v>310.3</v>
      </c>
      <c r="D846" s="57"/>
      <c r="E846" s="59"/>
      <c r="F846" s="57">
        <f t="shared" si="104"/>
        <v>310.3</v>
      </c>
      <c r="G846" s="56">
        <f t="shared" si="99"/>
        <v>4.3852791610111625E-3</v>
      </c>
      <c r="H846" s="54">
        <f t="shared" si="102"/>
        <v>16.137827312521079</v>
      </c>
      <c r="I846" s="142">
        <f t="shared" si="105"/>
        <v>3.5503220087546374</v>
      </c>
      <c r="J846" s="54">
        <f t="shared" si="103"/>
        <v>7.2942979452595278</v>
      </c>
      <c r="K846" s="142">
        <v>0.59762239156038177</v>
      </c>
      <c r="L846" s="56">
        <f t="shared" si="100"/>
        <v>8.8881951846908239E-2</v>
      </c>
    </row>
    <row r="847" spans="1:12" x14ac:dyDescent="0.2">
      <c r="A847" s="59">
        <f t="shared" si="101"/>
        <v>128</v>
      </c>
      <c r="B847" s="57" t="s">
        <v>1077</v>
      </c>
      <c r="C847" s="94">
        <v>2084.5</v>
      </c>
      <c r="D847" s="57"/>
      <c r="E847" s="59">
        <v>106.4</v>
      </c>
      <c r="F847" s="57">
        <f t="shared" si="104"/>
        <v>2190.9</v>
      </c>
      <c r="G847" s="56">
        <f t="shared" si="99"/>
        <v>3.0962642970864828E-2</v>
      </c>
      <c r="H847" s="54">
        <f t="shared" si="102"/>
        <v>113.94252613278256</v>
      </c>
      <c r="I847" s="142">
        <f t="shared" si="105"/>
        <v>25.067355749212165</v>
      </c>
      <c r="J847" s="54">
        <f t="shared" si="103"/>
        <v>51.502021812017716</v>
      </c>
      <c r="K847" s="142">
        <v>4.0146434908398829</v>
      </c>
      <c r="L847" s="56">
        <f t="shared" si="100"/>
        <v>8.8788418998974078E-2</v>
      </c>
    </row>
    <row r="848" spans="1:12" x14ac:dyDescent="0.2">
      <c r="A848" s="59">
        <f t="shared" si="101"/>
        <v>129</v>
      </c>
      <c r="B848" s="57" t="s">
        <v>1078</v>
      </c>
      <c r="C848" s="94">
        <v>1343.2</v>
      </c>
      <c r="D848" s="57"/>
      <c r="E848" s="59"/>
      <c r="F848" s="57">
        <f t="shared" si="104"/>
        <v>1343.2</v>
      </c>
      <c r="G848" s="56">
        <f t="shared" si="99"/>
        <v>1.898261994544052E-2</v>
      </c>
      <c r="H848" s="54">
        <f t="shared" ref="H848:H879" si="106">G848*3680</f>
        <v>69.856041399221112</v>
      </c>
      <c r="I848" s="142">
        <f t="shared" si="105"/>
        <v>15.368329107828645</v>
      </c>
      <c r="J848" s="54">
        <f t="shared" ref="J848:J879" si="107">H848*0.452</f>
        <v>31.574930712447944</v>
      </c>
      <c r="K848" s="142">
        <v>2.5869365012694328</v>
      </c>
      <c r="L848" s="56">
        <f t="shared" si="100"/>
        <v>8.8881951846908225E-2</v>
      </c>
    </row>
    <row r="849" spans="1:12" x14ac:dyDescent="0.2">
      <c r="A849" s="59">
        <f t="shared" si="101"/>
        <v>130</v>
      </c>
      <c r="B849" s="57" t="s">
        <v>1079</v>
      </c>
      <c r="C849" s="94">
        <v>3247.3</v>
      </c>
      <c r="D849" s="57"/>
      <c r="E849" s="59"/>
      <c r="F849" s="57">
        <f t="shared" si="104"/>
        <v>3247.3</v>
      </c>
      <c r="G849" s="56">
        <f t="shared" ref="G849:G895" si="108">3/$F$896*F849</f>
        <v>4.5892094810027546E-2</v>
      </c>
      <c r="H849" s="54">
        <f t="shared" si="106"/>
        <v>168.88290890090138</v>
      </c>
      <c r="I849" s="142">
        <f t="shared" si="105"/>
        <v>37.154239958198303</v>
      </c>
      <c r="J849" s="54">
        <f t="shared" si="107"/>
        <v>76.335074823207421</v>
      </c>
      <c r="K849" s="142">
        <v>6.2541385501580029</v>
      </c>
      <c r="L849" s="56">
        <f t="shared" ref="L849:L896" si="109">(H849+I849+J849+K849)/F849</f>
        <v>8.8881951846908225E-2</v>
      </c>
    </row>
    <row r="850" spans="1:12" x14ac:dyDescent="0.2">
      <c r="A850" s="59">
        <f t="shared" ref="A850:A895" si="110">A849+1</f>
        <v>131</v>
      </c>
      <c r="B850" s="57" t="s">
        <v>1080</v>
      </c>
      <c r="C850" s="94">
        <v>193.9</v>
      </c>
      <c r="D850" s="57"/>
      <c r="E850" s="59"/>
      <c r="F850" s="57">
        <f t="shared" si="104"/>
        <v>193.9</v>
      </c>
      <c r="G850" s="56">
        <f t="shared" si="108"/>
        <v>2.7402695111829337E-3</v>
      </c>
      <c r="H850" s="54">
        <f t="shared" si="106"/>
        <v>10.084191801153196</v>
      </c>
      <c r="I850" s="142">
        <f t="shared" si="105"/>
        <v>2.2185221962537032</v>
      </c>
      <c r="J850" s="54">
        <f t="shared" si="107"/>
        <v>4.5580546941212443</v>
      </c>
      <c r="K850" s="142">
        <v>0.37344177158736075</v>
      </c>
      <c r="L850" s="56">
        <f t="shared" si="109"/>
        <v>8.8881951846908211E-2</v>
      </c>
    </row>
    <row r="851" spans="1:12" x14ac:dyDescent="0.2">
      <c r="A851" s="59">
        <f t="shared" si="110"/>
        <v>132</v>
      </c>
      <c r="B851" s="57" t="s">
        <v>811</v>
      </c>
      <c r="C851" s="94">
        <v>1434.2</v>
      </c>
      <c r="D851" s="57"/>
      <c r="E851" s="59"/>
      <c r="F851" s="57">
        <f t="shared" si="104"/>
        <v>1434.2</v>
      </c>
      <c r="G851" s="56">
        <f t="shared" si="108"/>
        <v>2.026866700845056E-2</v>
      </c>
      <c r="H851" s="54">
        <f t="shared" si="106"/>
        <v>74.588694591098061</v>
      </c>
      <c r="I851" s="142">
        <f t="shared" si="105"/>
        <v>16.409512810041573</v>
      </c>
      <c r="J851" s="54">
        <f t="shared" si="107"/>
        <v>33.714089955176327</v>
      </c>
      <c r="K851" s="142">
        <v>2.762197982519818</v>
      </c>
      <c r="L851" s="56">
        <f t="shared" si="109"/>
        <v>8.8881951846908225E-2</v>
      </c>
    </row>
    <row r="852" spans="1:12" x14ac:dyDescent="0.2">
      <c r="A852" s="59">
        <f t="shared" si="110"/>
        <v>133</v>
      </c>
      <c r="B852" s="57" t="s">
        <v>812</v>
      </c>
      <c r="C852" s="94">
        <v>333.8</v>
      </c>
      <c r="D852" s="57"/>
      <c r="E852" s="59"/>
      <c r="F852" s="57">
        <f t="shared" si="104"/>
        <v>333.8</v>
      </c>
      <c r="G852" s="56">
        <f t="shared" si="108"/>
        <v>4.7173902157445248E-3</v>
      </c>
      <c r="H852" s="54">
        <f t="shared" si="106"/>
        <v>17.359995993939851</v>
      </c>
      <c r="I852" s="142">
        <f t="shared" si="105"/>
        <v>3.8191991186667673</v>
      </c>
      <c r="J852" s="54">
        <f t="shared" si="107"/>
        <v>7.8467181892608124</v>
      </c>
      <c r="K852" s="142">
        <v>0.64288222463053646</v>
      </c>
      <c r="L852" s="56">
        <f t="shared" si="109"/>
        <v>8.8881951846908225E-2</v>
      </c>
    </row>
    <row r="853" spans="1:12" x14ac:dyDescent="0.2">
      <c r="A853" s="59">
        <f t="shared" si="110"/>
        <v>134</v>
      </c>
      <c r="B853" s="57" t="s">
        <v>813</v>
      </c>
      <c r="C853" s="94">
        <v>797.8</v>
      </c>
      <c r="D853" s="57">
        <v>14.2</v>
      </c>
      <c r="E853" s="59"/>
      <c r="F853" s="57">
        <f t="shared" si="104"/>
        <v>812</v>
      </c>
      <c r="G853" s="56">
        <f t="shared" si="108"/>
        <v>1.1475496869935752E-2</v>
      </c>
      <c r="H853" s="54">
        <f t="shared" si="106"/>
        <v>42.229828481363569</v>
      </c>
      <c r="I853" s="142">
        <f t="shared" si="105"/>
        <v>9.290562265899986</v>
      </c>
      <c r="J853" s="54">
        <f t="shared" si="107"/>
        <v>19.087882473576332</v>
      </c>
      <c r="K853" s="142">
        <v>1.5365231839731632</v>
      </c>
      <c r="L853" s="56">
        <f t="shared" si="109"/>
        <v>8.8848271434498832E-2</v>
      </c>
    </row>
    <row r="854" spans="1:12" x14ac:dyDescent="0.2">
      <c r="A854" s="59">
        <f t="shared" si="110"/>
        <v>135</v>
      </c>
      <c r="B854" s="57" t="s">
        <v>814</v>
      </c>
      <c r="C854" s="99">
        <v>798.6</v>
      </c>
      <c r="D854" s="94"/>
      <c r="E854" s="100"/>
      <c r="F854" s="57">
        <f t="shared" si="104"/>
        <v>798.6</v>
      </c>
      <c r="G854" s="56">
        <f t="shared" si="108"/>
        <v>1.1286122906811196E-2</v>
      </c>
      <c r="H854" s="54">
        <f t="shared" si="106"/>
        <v>41.532932297065202</v>
      </c>
      <c r="I854" s="142">
        <f t="shared" si="105"/>
        <v>9.137245105354344</v>
      </c>
      <c r="J854" s="54">
        <f t="shared" si="107"/>
        <v>18.772885398273473</v>
      </c>
      <c r="K854" s="142">
        <v>1.5380639442478923</v>
      </c>
      <c r="L854" s="56">
        <f t="shared" si="109"/>
        <v>8.8881951846908225E-2</v>
      </c>
    </row>
    <row r="855" spans="1:12" x14ac:dyDescent="0.2">
      <c r="A855" s="59">
        <f t="shared" si="110"/>
        <v>136</v>
      </c>
      <c r="B855" s="57" t="s">
        <v>815</v>
      </c>
      <c r="C855" s="99">
        <v>325.2</v>
      </c>
      <c r="D855" s="94"/>
      <c r="E855" s="100"/>
      <c r="F855" s="57">
        <f t="shared" si="104"/>
        <v>325.2</v>
      </c>
      <c r="G855" s="56">
        <f t="shared" si="108"/>
        <v>4.5958517020974216E-3</v>
      </c>
      <c r="H855" s="54">
        <f t="shared" si="106"/>
        <v>16.912734263718512</v>
      </c>
      <c r="I855" s="142">
        <f t="shared" si="105"/>
        <v>3.7208015380180726</v>
      </c>
      <c r="J855" s="54">
        <f t="shared" si="107"/>
        <v>7.6445558872007675</v>
      </c>
      <c r="K855" s="142">
        <v>0.62631905167720325</v>
      </c>
      <c r="L855" s="56">
        <f t="shared" si="109"/>
        <v>8.8881951846908225E-2</v>
      </c>
    </row>
    <row r="856" spans="1:12" x14ac:dyDescent="0.2">
      <c r="A856" s="59">
        <f t="shared" si="110"/>
        <v>137</v>
      </c>
      <c r="B856" s="57" t="s">
        <v>816</v>
      </c>
      <c r="C856" s="99">
        <v>701.7</v>
      </c>
      <c r="D856" s="94"/>
      <c r="E856" s="100"/>
      <c r="F856" s="57">
        <f t="shared" si="104"/>
        <v>701.7</v>
      </c>
      <c r="G856" s="56">
        <f t="shared" si="108"/>
        <v>9.9166947704851204E-3</v>
      </c>
      <c r="H856" s="54">
        <f t="shared" si="106"/>
        <v>36.49343675538524</v>
      </c>
      <c r="I856" s="142">
        <f t="shared" si="105"/>
        <v>8.0285560861847536</v>
      </c>
      <c r="J856" s="54">
        <f t="shared" si="107"/>
        <v>16.495033413434129</v>
      </c>
      <c r="K856" s="142">
        <v>1.3514393559713822</v>
      </c>
      <c r="L856" s="56">
        <f t="shared" si="109"/>
        <v>8.8881951846908225E-2</v>
      </c>
    </row>
    <row r="857" spans="1:12" x14ac:dyDescent="0.2">
      <c r="A857" s="59">
        <f t="shared" si="110"/>
        <v>138</v>
      </c>
      <c r="B857" s="57" t="s">
        <v>817</v>
      </c>
      <c r="C857" s="99">
        <v>693</v>
      </c>
      <c r="D857" s="94">
        <v>17</v>
      </c>
      <c r="E857" s="100"/>
      <c r="F857" s="57">
        <f t="shared" si="104"/>
        <v>710</v>
      </c>
      <c r="G857" s="56">
        <f t="shared" si="108"/>
        <v>1.0033993568539882E-2</v>
      </c>
      <c r="H857" s="54">
        <f t="shared" si="106"/>
        <v>36.925096332226765</v>
      </c>
      <c r="I857" s="142">
        <f t="shared" si="105"/>
        <v>8.1235211930898892</v>
      </c>
      <c r="J857" s="54">
        <f t="shared" si="107"/>
        <v>16.690143542166499</v>
      </c>
      <c r="K857" s="142">
        <v>1.334683587983708</v>
      </c>
      <c r="L857" s="56">
        <f t="shared" si="109"/>
        <v>8.8835837542911064E-2</v>
      </c>
    </row>
    <row r="858" spans="1:12" x14ac:dyDescent="0.2">
      <c r="A858" s="59">
        <f t="shared" si="110"/>
        <v>139</v>
      </c>
      <c r="B858" s="57" t="s">
        <v>818</v>
      </c>
      <c r="C858" s="99">
        <v>717.8</v>
      </c>
      <c r="D858" s="94">
        <v>39.4</v>
      </c>
      <c r="E858" s="100"/>
      <c r="F858" s="57">
        <f t="shared" si="104"/>
        <v>757.19999999999993</v>
      </c>
      <c r="G858" s="56">
        <f t="shared" si="108"/>
        <v>1.0701042155068166E-2</v>
      </c>
      <c r="H858" s="54">
        <f t="shared" si="106"/>
        <v>39.379835130650854</v>
      </c>
      <c r="I858" s="142">
        <f t="shared" si="105"/>
        <v>8.6635637287431884</v>
      </c>
      <c r="J858" s="54">
        <f t="shared" si="107"/>
        <v>17.799685479054187</v>
      </c>
      <c r="K858" s="142">
        <v>1.3824471565002967</v>
      </c>
      <c r="L858" s="56">
        <f t="shared" si="109"/>
        <v>8.8781737315040327E-2</v>
      </c>
    </row>
    <row r="859" spans="1:12" x14ac:dyDescent="0.2">
      <c r="A859" s="59">
        <f t="shared" si="110"/>
        <v>140</v>
      </c>
      <c r="B859" s="57" t="s">
        <v>819</v>
      </c>
      <c r="C859" s="99">
        <v>681.3</v>
      </c>
      <c r="D859" s="94">
        <v>38.299999999999997</v>
      </c>
      <c r="E859" s="100"/>
      <c r="F859" s="57">
        <f t="shared" si="104"/>
        <v>719.59999999999991</v>
      </c>
      <c r="G859" s="56">
        <f t="shared" si="108"/>
        <v>1.0169664467494786E-2</v>
      </c>
      <c r="H859" s="54">
        <f t="shared" si="106"/>
        <v>37.424365240380816</v>
      </c>
      <c r="I859" s="142">
        <f t="shared" si="105"/>
        <v>8.2333603528837802</v>
      </c>
      <c r="J859" s="54">
        <f t="shared" si="107"/>
        <v>16.915813088652129</v>
      </c>
      <c r="K859" s="142">
        <v>1.3121499689658009</v>
      </c>
      <c r="L859" s="56">
        <f t="shared" si="109"/>
        <v>8.877944504013692E-2</v>
      </c>
    </row>
    <row r="860" spans="1:12" x14ac:dyDescent="0.2">
      <c r="A860" s="59">
        <f t="shared" si="110"/>
        <v>141</v>
      </c>
      <c r="B860" s="57" t="s">
        <v>820</v>
      </c>
      <c r="C860" s="99">
        <v>670.9</v>
      </c>
      <c r="D860" s="94"/>
      <c r="E860" s="100">
        <v>107</v>
      </c>
      <c r="F860" s="57">
        <f t="shared" si="104"/>
        <v>777.9</v>
      </c>
      <c r="G860" s="56">
        <f t="shared" si="108"/>
        <v>1.0993582530939681E-2</v>
      </c>
      <c r="H860" s="54">
        <f t="shared" si="106"/>
        <v>40.456383713858024</v>
      </c>
      <c r="I860" s="142">
        <f t="shared" si="105"/>
        <v>8.9004044170487653</v>
      </c>
      <c r="J860" s="54">
        <f t="shared" si="107"/>
        <v>18.286285438663828</v>
      </c>
      <c r="K860" s="142">
        <v>1.2921200853943287</v>
      </c>
      <c r="L860" s="56">
        <f t="shared" si="109"/>
        <v>8.8617037736167817E-2</v>
      </c>
    </row>
    <row r="861" spans="1:12" x14ac:dyDescent="0.2">
      <c r="A861" s="59">
        <f t="shared" si="110"/>
        <v>142</v>
      </c>
      <c r="B861" s="57" t="s">
        <v>821</v>
      </c>
      <c r="C861" s="99">
        <v>775.8</v>
      </c>
      <c r="D861" s="94"/>
      <c r="E861" s="100">
        <v>58.5</v>
      </c>
      <c r="F861" s="57">
        <f t="shared" si="104"/>
        <v>834.3</v>
      </c>
      <c r="G861" s="56">
        <f t="shared" si="108"/>
        <v>1.1790649062299751E-2</v>
      </c>
      <c r="H861" s="54">
        <f t="shared" si="106"/>
        <v>43.389588549263081</v>
      </c>
      <c r="I861" s="142">
        <f t="shared" si="105"/>
        <v>9.5457094808378784</v>
      </c>
      <c r="J861" s="54">
        <f t="shared" si="107"/>
        <v>19.612094024266913</v>
      </c>
      <c r="K861" s="142">
        <v>1.494152276418125</v>
      </c>
      <c r="L861" s="56">
        <f t="shared" si="109"/>
        <v>8.8746906785072521E-2</v>
      </c>
    </row>
    <row r="862" spans="1:12" x14ac:dyDescent="0.2">
      <c r="A862" s="59">
        <f t="shared" si="110"/>
        <v>143</v>
      </c>
      <c r="B862" s="57" t="s">
        <v>822</v>
      </c>
      <c r="C862" s="99">
        <v>812.5</v>
      </c>
      <c r="D862" s="94"/>
      <c r="E862" s="100"/>
      <c r="F862" s="57">
        <f t="shared" si="104"/>
        <v>812.5</v>
      </c>
      <c r="G862" s="56">
        <f t="shared" si="108"/>
        <v>1.1482563062589653E-2</v>
      </c>
      <c r="H862" s="54">
        <f t="shared" si="106"/>
        <v>42.255832070329923</v>
      </c>
      <c r="I862" s="142">
        <f t="shared" si="105"/>
        <v>9.2962830554725837</v>
      </c>
      <c r="J862" s="54">
        <f t="shared" si="107"/>
        <v>19.099636095789126</v>
      </c>
      <c r="K862" s="142">
        <v>1.5648346540213025</v>
      </c>
      <c r="L862" s="56">
        <f t="shared" si="109"/>
        <v>8.8881951846908225E-2</v>
      </c>
    </row>
    <row r="863" spans="1:12" x14ac:dyDescent="0.2">
      <c r="A863" s="59">
        <f t="shared" si="110"/>
        <v>144</v>
      </c>
      <c r="B863" s="57" t="s">
        <v>823</v>
      </c>
      <c r="C863" s="99">
        <v>781.3</v>
      </c>
      <c r="D863" s="94"/>
      <c r="E863" s="100">
        <v>43.3</v>
      </c>
      <c r="F863" s="57">
        <f t="shared" si="104"/>
        <v>824.59999999999991</v>
      </c>
      <c r="G863" s="56">
        <f t="shared" si="108"/>
        <v>1.1653564924814064E-2</v>
      </c>
      <c r="H863" s="54">
        <f t="shared" si="106"/>
        <v>42.885118923315758</v>
      </c>
      <c r="I863" s="142">
        <f t="shared" si="105"/>
        <v>9.4347261631294668</v>
      </c>
      <c r="J863" s="54">
        <f t="shared" si="107"/>
        <v>19.384073753338722</v>
      </c>
      <c r="K863" s="142">
        <v>1.5047450033068848</v>
      </c>
      <c r="L863" s="56">
        <f t="shared" si="109"/>
        <v>8.8780819601128838E-2</v>
      </c>
    </row>
    <row r="864" spans="1:12" x14ac:dyDescent="0.2">
      <c r="A864" s="59">
        <f t="shared" si="110"/>
        <v>145</v>
      </c>
      <c r="B864" s="57" t="s">
        <v>824</v>
      </c>
      <c r="C864" s="99">
        <v>748.9</v>
      </c>
      <c r="D864" s="94"/>
      <c r="E864" s="100">
        <v>75.400000000000006</v>
      </c>
      <c r="F864" s="57">
        <f t="shared" si="104"/>
        <v>824.3</v>
      </c>
      <c r="G864" s="56">
        <f t="shared" si="108"/>
        <v>1.1649325209221724E-2</v>
      </c>
      <c r="H864" s="54">
        <f t="shared" si="106"/>
        <v>42.869516769935942</v>
      </c>
      <c r="I864" s="142">
        <f t="shared" si="105"/>
        <v>9.4312936893859067</v>
      </c>
      <c r="J864" s="54">
        <f t="shared" si="107"/>
        <v>19.377021580011046</v>
      </c>
      <c r="K864" s="142">
        <v>1.4423442121803736</v>
      </c>
      <c r="L864" s="56">
        <f t="shared" si="109"/>
        <v>8.8705782180654225E-2</v>
      </c>
    </row>
    <row r="865" spans="1:12" x14ac:dyDescent="0.2">
      <c r="A865" s="59">
        <f t="shared" si="110"/>
        <v>146</v>
      </c>
      <c r="B865" s="57" t="s">
        <v>825</v>
      </c>
      <c r="C865" s="99">
        <v>585.79999999999995</v>
      </c>
      <c r="D865" s="94"/>
      <c r="E865" s="100">
        <v>154.4</v>
      </c>
      <c r="F865" s="57">
        <f t="shared" si="104"/>
        <v>740.19999999999993</v>
      </c>
      <c r="G865" s="56">
        <f t="shared" si="108"/>
        <v>1.0460791604835521E-2</v>
      </c>
      <c r="H865" s="54">
        <f t="shared" si="106"/>
        <v>38.495713105794714</v>
      </c>
      <c r="I865" s="142">
        <f t="shared" si="105"/>
        <v>8.4690568832748365</v>
      </c>
      <c r="J865" s="54">
        <f t="shared" si="107"/>
        <v>17.40006232381921</v>
      </c>
      <c r="K865" s="142">
        <v>1.1282217111700665</v>
      </c>
      <c r="L865" s="56">
        <f t="shared" si="109"/>
        <v>8.8480213488325909E-2</v>
      </c>
    </row>
    <row r="866" spans="1:12" x14ac:dyDescent="0.2">
      <c r="A866" s="59">
        <f t="shared" si="110"/>
        <v>147</v>
      </c>
      <c r="B866" s="57" t="s">
        <v>826</v>
      </c>
      <c r="C866" s="99">
        <v>868.4</v>
      </c>
      <c r="D866" s="94"/>
      <c r="E866" s="100"/>
      <c r="F866" s="57">
        <f t="shared" si="104"/>
        <v>868.4</v>
      </c>
      <c r="G866" s="56">
        <f t="shared" si="108"/>
        <v>1.2272563401295821E-2</v>
      </c>
      <c r="H866" s="54">
        <f t="shared" si="106"/>
        <v>45.163033316768626</v>
      </c>
      <c r="I866" s="142">
        <f t="shared" si="105"/>
        <v>9.9358673296890974</v>
      </c>
      <c r="J866" s="54">
        <f t="shared" si="107"/>
        <v>20.413691059179421</v>
      </c>
      <c r="K866" s="142">
        <v>1.6724952782179685</v>
      </c>
      <c r="L866" s="56">
        <f t="shared" si="109"/>
        <v>8.8881951846908225E-2</v>
      </c>
    </row>
    <row r="867" spans="1:12" x14ac:dyDescent="0.2">
      <c r="A867" s="59">
        <f t="shared" si="110"/>
        <v>148</v>
      </c>
      <c r="B867" s="57" t="s">
        <v>827</v>
      </c>
      <c r="C867" s="99">
        <v>909.8</v>
      </c>
      <c r="D867" s="94"/>
      <c r="E867" s="100"/>
      <c r="F867" s="57">
        <f t="shared" si="104"/>
        <v>909.8</v>
      </c>
      <c r="G867" s="56">
        <f t="shared" si="108"/>
        <v>1.285764415303885E-2</v>
      </c>
      <c r="H867" s="54">
        <f t="shared" si="106"/>
        <v>47.316130483182967</v>
      </c>
      <c r="I867" s="142">
        <f t="shared" si="105"/>
        <v>10.409548706300253</v>
      </c>
      <c r="J867" s="54">
        <f t="shared" si="107"/>
        <v>21.3868909783987</v>
      </c>
      <c r="K867" s="142">
        <v>1.7522296224351768</v>
      </c>
      <c r="L867" s="56">
        <f t="shared" si="109"/>
        <v>8.8881951846908225E-2</v>
      </c>
    </row>
    <row r="868" spans="1:12" x14ac:dyDescent="0.2">
      <c r="A868" s="59">
        <f t="shared" si="110"/>
        <v>149</v>
      </c>
      <c r="B868" s="57" t="s">
        <v>828</v>
      </c>
      <c r="C868" s="99">
        <v>915.4</v>
      </c>
      <c r="D868" s="94"/>
      <c r="E868" s="100"/>
      <c r="F868" s="57">
        <f t="shared" si="104"/>
        <v>915.4</v>
      </c>
      <c r="G868" s="56">
        <f t="shared" si="108"/>
        <v>1.2936785510762546E-2</v>
      </c>
      <c r="H868" s="54">
        <f t="shared" si="106"/>
        <v>47.60737067960617</v>
      </c>
      <c r="I868" s="142">
        <f t="shared" si="105"/>
        <v>10.473621549513357</v>
      </c>
      <c r="J868" s="54">
        <f t="shared" si="107"/>
        <v>21.51853154718199</v>
      </c>
      <c r="K868" s="142">
        <v>1.7630149443582774</v>
      </c>
      <c r="L868" s="56">
        <f t="shared" si="109"/>
        <v>8.8881951846908239E-2</v>
      </c>
    </row>
    <row r="869" spans="1:12" x14ac:dyDescent="0.2">
      <c r="A869" s="59">
        <f t="shared" si="110"/>
        <v>150</v>
      </c>
      <c r="B869" s="57" t="s">
        <v>805</v>
      </c>
      <c r="C869" s="99">
        <v>402.5</v>
      </c>
      <c r="D869" s="94"/>
      <c r="E869" s="100"/>
      <c r="F869" s="57">
        <f t="shared" si="104"/>
        <v>402.5</v>
      </c>
      <c r="G869" s="56">
        <f t="shared" si="108"/>
        <v>5.688285086390567E-3</v>
      </c>
      <c r="H869" s="54">
        <f t="shared" si="106"/>
        <v>20.932889117917288</v>
      </c>
      <c r="I869" s="142">
        <f t="shared" si="105"/>
        <v>4.6052356059418029</v>
      </c>
      <c r="J869" s="54">
        <f t="shared" si="107"/>
        <v>9.4616658812986145</v>
      </c>
      <c r="K869" s="142">
        <v>0.77519501322286066</v>
      </c>
      <c r="L869" s="56">
        <f t="shared" si="109"/>
        <v>8.8881951846908253E-2</v>
      </c>
    </row>
    <row r="870" spans="1:12" x14ac:dyDescent="0.2">
      <c r="A870" s="59">
        <f t="shared" si="110"/>
        <v>151</v>
      </c>
      <c r="B870" s="57" t="s">
        <v>806</v>
      </c>
      <c r="C870" s="99">
        <v>303.60000000000002</v>
      </c>
      <c r="D870" s="94"/>
      <c r="E870" s="100"/>
      <c r="F870" s="57">
        <f t="shared" si="104"/>
        <v>303.60000000000002</v>
      </c>
      <c r="G870" s="56">
        <f t="shared" si="108"/>
        <v>4.2905921794488848E-3</v>
      </c>
      <c r="H870" s="54">
        <f t="shared" si="106"/>
        <v>15.789379220371895</v>
      </c>
      <c r="I870" s="142">
        <f t="shared" si="105"/>
        <v>3.4736634284818169</v>
      </c>
      <c r="J870" s="54">
        <f t="shared" si="107"/>
        <v>7.1367994076080965</v>
      </c>
      <c r="K870" s="142">
        <v>0.58471852425952919</v>
      </c>
      <c r="L870" s="56">
        <f t="shared" si="109"/>
        <v>8.8881951846908211E-2</v>
      </c>
    </row>
    <row r="871" spans="1:12" x14ac:dyDescent="0.2">
      <c r="A871" s="59">
        <f t="shared" si="110"/>
        <v>152</v>
      </c>
      <c r="B871" s="57" t="s">
        <v>807</v>
      </c>
      <c r="C871" s="99">
        <v>444</v>
      </c>
      <c r="D871" s="94"/>
      <c r="E871" s="100"/>
      <c r="F871" s="57">
        <f t="shared" si="104"/>
        <v>444</v>
      </c>
      <c r="G871" s="56">
        <f t="shared" si="108"/>
        <v>6.2747790766643765E-3</v>
      </c>
      <c r="H871" s="54">
        <f t="shared" si="106"/>
        <v>23.091187002124904</v>
      </c>
      <c r="I871" s="142">
        <f t="shared" si="105"/>
        <v>5.0800611404674791</v>
      </c>
      <c r="J871" s="54">
        <f t="shared" si="107"/>
        <v>10.437216524960457</v>
      </c>
      <c r="K871" s="142">
        <v>0.85512195247441025</v>
      </c>
      <c r="L871" s="56">
        <f t="shared" si="109"/>
        <v>8.8881951846908225E-2</v>
      </c>
    </row>
    <row r="872" spans="1:12" x14ac:dyDescent="0.2">
      <c r="A872" s="59">
        <f t="shared" si="110"/>
        <v>153</v>
      </c>
      <c r="B872" s="57" t="s">
        <v>808</v>
      </c>
      <c r="C872" s="99">
        <v>424.99</v>
      </c>
      <c r="D872" s="94"/>
      <c r="E872" s="100"/>
      <c r="F872" s="57">
        <f t="shared" si="104"/>
        <v>424.99</v>
      </c>
      <c r="G872" s="56">
        <f t="shared" si="108"/>
        <v>6.0061224319630487E-3</v>
      </c>
      <c r="H872" s="54">
        <f t="shared" si="106"/>
        <v>22.102530549624021</v>
      </c>
      <c r="I872" s="142">
        <f t="shared" si="105"/>
        <v>4.8625567209172846</v>
      </c>
      <c r="J872" s="54">
        <f t="shared" si="107"/>
        <v>9.9903438084300582</v>
      </c>
      <c r="K872" s="142">
        <v>0.81850963644617036</v>
      </c>
      <c r="L872" s="56">
        <f t="shared" si="109"/>
        <v>8.8881951846908239E-2</v>
      </c>
    </row>
    <row r="873" spans="1:12" x14ac:dyDescent="0.2">
      <c r="A873" s="59">
        <f t="shared" si="110"/>
        <v>154</v>
      </c>
      <c r="B873" s="57" t="s">
        <v>808</v>
      </c>
      <c r="C873" s="99">
        <v>230</v>
      </c>
      <c r="D873" s="94"/>
      <c r="E873" s="100"/>
      <c r="F873" s="57">
        <f t="shared" si="104"/>
        <v>230</v>
      </c>
      <c r="G873" s="56">
        <f t="shared" si="108"/>
        <v>3.2504486207946093E-3</v>
      </c>
      <c r="H873" s="54">
        <f t="shared" si="106"/>
        <v>11.961650924524163</v>
      </c>
      <c r="I873" s="142">
        <f t="shared" si="105"/>
        <v>2.631563203395316</v>
      </c>
      <c r="J873" s="54">
        <f t="shared" si="107"/>
        <v>5.4066662178849221</v>
      </c>
      <c r="K873" s="142">
        <v>0.44296857898449182</v>
      </c>
      <c r="L873" s="56">
        <f t="shared" si="109"/>
        <v>8.8881951846908225E-2</v>
      </c>
    </row>
    <row r="874" spans="1:12" x14ac:dyDescent="0.2">
      <c r="A874" s="59">
        <f t="shared" si="110"/>
        <v>155</v>
      </c>
      <c r="B874" s="57" t="s">
        <v>809</v>
      </c>
      <c r="C874" s="99">
        <v>298.89999999999998</v>
      </c>
      <c r="D874" s="94"/>
      <c r="E874" s="100"/>
      <c r="F874" s="57">
        <f t="shared" si="104"/>
        <v>298.89999999999998</v>
      </c>
      <c r="G874" s="56">
        <f t="shared" si="108"/>
        <v>4.2241699685022114E-3</v>
      </c>
      <c r="H874" s="54">
        <f t="shared" si="106"/>
        <v>15.544945484088139</v>
      </c>
      <c r="I874" s="142">
        <f t="shared" si="105"/>
        <v>3.4198880064993906</v>
      </c>
      <c r="J874" s="54">
        <f t="shared" si="107"/>
        <v>7.0263153588078389</v>
      </c>
      <c r="K874" s="142">
        <v>0.57566655764549823</v>
      </c>
      <c r="L874" s="56">
        <f t="shared" si="109"/>
        <v>8.8881951846908225E-2</v>
      </c>
    </row>
    <row r="875" spans="1:12" x14ac:dyDescent="0.2">
      <c r="A875" s="59">
        <f t="shared" si="110"/>
        <v>156</v>
      </c>
      <c r="B875" s="57" t="s">
        <v>810</v>
      </c>
      <c r="C875" s="101">
        <v>624.6</v>
      </c>
      <c r="D875" s="94"/>
      <c r="E875" s="100"/>
      <c r="F875" s="57">
        <f t="shared" si="104"/>
        <v>624.6</v>
      </c>
      <c r="G875" s="56">
        <f t="shared" si="108"/>
        <v>8.8270878632535354E-3</v>
      </c>
      <c r="H875" s="54">
        <f t="shared" si="106"/>
        <v>32.483683336773012</v>
      </c>
      <c r="I875" s="142">
        <f t="shared" si="105"/>
        <v>7.1464103340900627</v>
      </c>
      <c r="J875" s="54">
        <f t="shared" si="107"/>
        <v>14.682624868221401</v>
      </c>
      <c r="K875" s="142">
        <v>1.202948584494407</v>
      </c>
      <c r="L875" s="56">
        <f t="shared" si="109"/>
        <v>8.8881951846908239E-2</v>
      </c>
    </row>
    <row r="876" spans="1:12" x14ac:dyDescent="0.2">
      <c r="A876" s="59">
        <f t="shared" si="110"/>
        <v>157</v>
      </c>
      <c r="B876" s="57" t="s">
        <v>57</v>
      </c>
      <c r="C876" s="99">
        <v>4530.8</v>
      </c>
      <c r="D876" s="94">
        <v>149.19999999999999</v>
      </c>
      <c r="E876" s="100"/>
      <c r="F876" s="57">
        <f t="shared" si="104"/>
        <v>4680</v>
      </c>
      <c r="G876" s="56">
        <f t="shared" si="108"/>
        <v>6.6139563240516397E-2</v>
      </c>
      <c r="H876" s="54">
        <f t="shared" si="106"/>
        <v>243.39359272510035</v>
      </c>
      <c r="I876" s="142">
        <f t="shared" si="105"/>
        <v>53.546590399522074</v>
      </c>
      <c r="J876" s="54">
        <f t="shared" si="107"/>
        <v>110.01390391174536</v>
      </c>
      <c r="K876" s="142">
        <v>8.726095815925806</v>
      </c>
      <c r="L876" s="56">
        <f t="shared" si="109"/>
        <v>8.8820551891515734E-2</v>
      </c>
    </row>
    <row r="877" spans="1:12" x14ac:dyDescent="0.2">
      <c r="A877" s="59">
        <f t="shared" si="110"/>
        <v>158</v>
      </c>
      <c r="B877" s="57" t="s">
        <v>2496</v>
      </c>
      <c r="C877" s="94">
        <v>545.4</v>
      </c>
      <c r="D877" s="94"/>
      <c r="E877" s="144"/>
      <c r="F877" s="57">
        <f>C877+D877+E877</f>
        <v>545.4</v>
      </c>
      <c r="G877" s="56">
        <f t="shared" si="108"/>
        <v>7.7078029468755646E-3</v>
      </c>
      <c r="H877" s="54">
        <f t="shared" si="106"/>
        <v>28.364714844502078</v>
      </c>
      <c r="I877" s="54">
        <f>H877*0.22</f>
        <v>6.2402372657904577</v>
      </c>
      <c r="J877" s="54">
        <f t="shared" si="107"/>
        <v>12.82085110971494</v>
      </c>
      <c r="K877" s="54">
        <v>1.0504133172962689</v>
      </c>
      <c r="L877" s="56">
        <f t="shared" si="109"/>
        <v>8.8881951846908239E-2</v>
      </c>
    </row>
    <row r="878" spans="1:12" x14ac:dyDescent="0.2">
      <c r="A878" s="59">
        <f t="shared" si="110"/>
        <v>159</v>
      </c>
      <c r="B878" s="57" t="s">
        <v>2542</v>
      </c>
      <c r="C878" s="83">
        <v>8672.6</v>
      </c>
      <c r="D878" s="144">
        <v>15.2</v>
      </c>
      <c r="E878" s="84">
        <v>458.1</v>
      </c>
      <c r="F878" s="94">
        <f t="shared" ref="F878:F891" si="111">C878+D878+E878</f>
        <v>9145.9000000000015</v>
      </c>
      <c r="G878" s="56">
        <f t="shared" si="108"/>
        <v>0.12925338278663229</v>
      </c>
      <c r="H878" s="54">
        <f t="shared" si="106"/>
        <v>475.65244865480679</v>
      </c>
      <c r="I878" s="54">
        <f t="shared" ref="I878:I895" si="112">H878*0.22</f>
        <v>104.64353870405749</v>
      </c>
      <c r="J878" s="54">
        <f t="shared" si="107"/>
        <v>214.99490679197268</v>
      </c>
      <c r="K878" s="54">
        <v>16.702996948264801</v>
      </c>
      <c r="L878" s="56">
        <f t="shared" si="109"/>
        <v>8.8782283985075469E-2</v>
      </c>
    </row>
    <row r="879" spans="1:12" x14ac:dyDescent="0.2">
      <c r="A879" s="59">
        <f t="shared" si="110"/>
        <v>160</v>
      </c>
      <c r="B879" s="57" t="s">
        <v>2543</v>
      </c>
      <c r="C879" s="83">
        <v>6447</v>
      </c>
      <c r="D879" s="144"/>
      <c r="E879" s="84">
        <v>321.39999999999998</v>
      </c>
      <c r="F879" s="94">
        <f t="shared" si="111"/>
        <v>6768.4</v>
      </c>
      <c r="G879" s="56">
        <f t="shared" si="108"/>
        <v>9.5653636717331444E-2</v>
      </c>
      <c r="H879" s="54">
        <f t="shared" si="106"/>
        <v>352.00538311977971</v>
      </c>
      <c r="I879" s="54">
        <f t="shared" si="112"/>
        <v>77.441184286351543</v>
      </c>
      <c r="J879" s="54">
        <f t="shared" si="107"/>
        <v>159.10643317014043</v>
      </c>
      <c r="K879" s="54">
        <v>12.416601863969648</v>
      </c>
      <c r="L879" s="56">
        <f t="shared" si="109"/>
        <v>8.8790497376077249E-2</v>
      </c>
    </row>
    <row r="880" spans="1:12" x14ac:dyDescent="0.2">
      <c r="A880" s="59">
        <f t="shared" si="110"/>
        <v>161</v>
      </c>
      <c r="B880" s="57" t="s">
        <v>2499</v>
      </c>
      <c r="C880" s="83">
        <v>898.9</v>
      </c>
      <c r="D880" s="144"/>
      <c r="E880" s="84"/>
      <c r="F880" s="94">
        <f t="shared" si="111"/>
        <v>898.9</v>
      </c>
      <c r="G880" s="56">
        <f t="shared" si="108"/>
        <v>1.2703601153183801E-2</v>
      </c>
      <c r="H880" s="54">
        <f t="shared" ref="H880:H895" si="113">G880*3680</f>
        <v>46.749252243716384</v>
      </c>
      <c r="I880" s="54">
        <f t="shared" si="112"/>
        <v>10.284835493617605</v>
      </c>
      <c r="J880" s="54">
        <f t="shared" ref="J880:J895" si="114">H880*0.452</f>
        <v>21.130662014159807</v>
      </c>
      <c r="K880" s="54">
        <v>1.7312367636919985</v>
      </c>
      <c r="L880" s="56">
        <f t="shared" si="109"/>
        <v>8.8881951846908225E-2</v>
      </c>
    </row>
    <row r="881" spans="1:12" x14ac:dyDescent="0.2">
      <c r="A881" s="59">
        <f t="shared" si="110"/>
        <v>162</v>
      </c>
      <c r="B881" s="57" t="s">
        <v>2500</v>
      </c>
      <c r="C881" s="83">
        <v>975.23</v>
      </c>
      <c r="D881" s="144"/>
      <c r="E881" s="84"/>
      <c r="F881" s="94">
        <f t="shared" si="111"/>
        <v>975.23</v>
      </c>
      <c r="G881" s="56">
        <f t="shared" si="108"/>
        <v>1.3782326123728379E-2</v>
      </c>
      <c r="H881" s="54">
        <f t="shared" si="113"/>
        <v>50.718960135320437</v>
      </c>
      <c r="I881" s="54">
        <f t="shared" si="112"/>
        <v>11.158171229770495</v>
      </c>
      <c r="J881" s="54">
        <f t="shared" si="114"/>
        <v>22.924969981164839</v>
      </c>
      <c r="K881" s="54">
        <v>1.878244553404548</v>
      </c>
      <c r="L881" s="56">
        <f t="shared" si="109"/>
        <v>8.8881951846908225E-2</v>
      </c>
    </row>
    <row r="882" spans="1:12" x14ac:dyDescent="0.2">
      <c r="A882" s="59">
        <f t="shared" si="110"/>
        <v>163</v>
      </c>
      <c r="B882" s="57" t="s">
        <v>2501</v>
      </c>
      <c r="C882" s="83">
        <v>3450.4</v>
      </c>
      <c r="D882" s="144">
        <v>452.4</v>
      </c>
      <c r="E882" s="84">
        <v>86.2</v>
      </c>
      <c r="F882" s="94">
        <f t="shared" si="111"/>
        <v>3989</v>
      </c>
      <c r="G882" s="56">
        <f t="shared" si="108"/>
        <v>5.6374084992824772E-2</v>
      </c>
      <c r="H882" s="54">
        <f t="shared" si="113"/>
        <v>207.45663277359515</v>
      </c>
      <c r="I882" s="54">
        <f t="shared" si="112"/>
        <v>45.640459210190933</v>
      </c>
      <c r="J882" s="54">
        <f t="shared" si="114"/>
        <v>93.770398013665002</v>
      </c>
      <c r="K882" s="54">
        <v>6.6452990649047425</v>
      </c>
      <c r="L882" s="56">
        <f t="shared" si="109"/>
        <v>8.862190751124488E-2</v>
      </c>
    </row>
    <row r="883" spans="1:12" x14ac:dyDescent="0.2">
      <c r="A883" s="59">
        <f t="shared" si="110"/>
        <v>164</v>
      </c>
      <c r="B883" s="57" t="s">
        <v>2502</v>
      </c>
      <c r="C883" s="83">
        <v>3983.22</v>
      </c>
      <c r="D883" s="144"/>
      <c r="E883" s="84"/>
      <c r="F883" s="94">
        <f t="shared" si="111"/>
        <v>3983.22</v>
      </c>
      <c r="G883" s="56">
        <f t="shared" si="108"/>
        <v>5.6292399805745671E-2</v>
      </c>
      <c r="H883" s="54">
        <f t="shared" si="113"/>
        <v>207.15603128514408</v>
      </c>
      <c r="I883" s="54">
        <f t="shared" si="112"/>
        <v>45.574326882731697</v>
      </c>
      <c r="J883" s="54">
        <f t="shared" si="114"/>
        <v>93.634526140885129</v>
      </c>
      <c r="K883" s="54">
        <v>7.6714839268809021</v>
      </c>
      <c r="L883" s="56">
        <f t="shared" si="109"/>
        <v>8.8881951846908239E-2</v>
      </c>
    </row>
    <row r="884" spans="1:12" x14ac:dyDescent="0.2">
      <c r="A884" s="59">
        <f t="shared" si="110"/>
        <v>165</v>
      </c>
      <c r="B884" s="57" t="s">
        <v>2503</v>
      </c>
      <c r="C884" s="83">
        <v>2372.4</v>
      </c>
      <c r="D884" s="144"/>
      <c r="E884" s="84">
        <v>236.9</v>
      </c>
      <c r="F884" s="94">
        <f t="shared" si="111"/>
        <v>2609.3000000000002</v>
      </c>
      <c r="G884" s="56">
        <f t="shared" si="108"/>
        <v>3.6875632983649459E-2</v>
      </c>
      <c r="H884" s="54">
        <f t="shared" si="113"/>
        <v>135.70232937983002</v>
      </c>
      <c r="I884" s="54">
        <f t="shared" si="112"/>
        <v>29.854512463562603</v>
      </c>
      <c r="J884" s="54">
        <f t="shared" si="114"/>
        <v>61.33745287968317</v>
      </c>
      <c r="K884" s="54">
        <v>4.5691245947078638</v>
      </c>
      <c r="L884" s="56">
        <f t="shared" si="109"/>
        <v>8.8707093595134193E-2</v>
      </c>
    </row>
    <row r="885" spans="1:12" x14ac:dyDescent="0.2">
      <c r="A885" s="59">
        <f t="shared" si="110"/>
        <v>166</v>
      </c>
      <c r="B885" s="57" t="s">
        <v>2504</v>
      </c>
      <c r="C885" s="83">
        <v>3517.7</v>
      </c>
      <c r="D885" s="144"/>
      <c r="E885" s="84">
        <v>76.7</v>
      </c>
      <c r="F885" s="94">
        <f t="shared" si="111"/>
        <v>3594.3999999999996</v>
      </c>
      <c r="G885" s="56">
        <f t="shared" si="108"/>
        <v>5.0797445750365842E-2</v>
      </c>
      <c r="H885" s="54">
        <f t="shared" si="113"/>
        <v>186.9346003613463</v>
      </c>
      <c r="I885" s="54">
        <f t="shared" si="112"/>
        <v>41.125612079496186</v>
      </c>
      <c r="J885" s="54">
        <f t="shared" si="114"/>
        <v>84.494439363328524</v>
      </c>
      <c r="K885" s="54">
        <v>6.7749155230162899</v>
      </c>
      <c r="L885" s="56">
        <f t="shared" si="109"/>
        <v>8.8840854475625231E-2</v>
      </c>
    </row>
    <row r="886" spans="1:12" x14ac:dyDescent="0.2">
      <c r="A886" s="59">
        <f t="shared" si="110"/>
        <v>167</v>
      </c>
      <c r="B886" s="57" t="s">
        <v>2505</v>
      </c>
      <c r="C886" s="83">
        <v>3630.4</v>
      </c>
      <c r="D886" s="144">
        <v>226.3</v>
      </c>
      <c r="E886" s="84">
        <v>73.8</v>
      </c>
      <c r="F886" s="94">
        <f t="shared" si="111"/>
        <v>3930.5000000000005</v>
      </c>
      <c r="G886" s="56">
        <f t="shared" si="108"/>
        <v>5.5547340452318322E-2</v>
      </c>
      <c r="H886" s="54">
        <f t="shared" si="113"/>
        <v>204.41421286453144</v>
      </c>
      <c r="I886" s="54">
        <f t="shared" si="112"/>
        <v>44.971126830196916</v>
      </c>
      <c r="J886" s="54">
        <f t="shared" si="114"/>
        <v>92.395224214768206</v>
      </c>
      <c r="K886" s="54">
        <v>6.9919701267186909</v>
      </c>
      <c r="L886" s="56">
        <f t="shared" si="109"/>
        <v>8.8734902438930216E-2</v>
      </c>
    </row>
    <row r="887" spans="1:12" x14ac:dyDescent="0.2">
      <c r="A887" s="59">
        <f t="shared" si="110"/>
        <v>168</v>
      </c>
      <c r="B887" s="57" t="s">
        <v>2506</v>
      </c>
      <c r="C887" s="83">
        <v>3842</v>
      </c>
      <c r="D887" s="144">
        <v>43.9</v>
      </c>
      <c r="E887" s="84">
        <v>131.80000000000001</v>
      </c>
      <c r="F887" s="94">
        <f t="shared" si="111"/>
        <v>4017.7000000000003</v>
      </c>
      <c r="G887" s="56">
        <f t="shared" si="108"/>
        <v>5.6779684451158711E-2</v>
      </c>
      <c r="H887" s="54">
        <f t="shared" si="113"/>
        <v>208.94923878026407</v>
      </c>
      <c r="I887" s="54">
        <f t="shared" si="112"/>
        <v>45.968832531658094</v>
      </c>
      <c r="J887" s="54">
        <f t="shared" si="114"/>
        <v>94.445055928679366</v>
      </c>
      <c r="K887" s="54">
        <v>7.3995012193844243</v>
      </c>
      <c r="L887" s="56">
        <f t="shared" si="109"/>
        <v>8.8797727172259242E-2</v>
      </c>
    </row>
    <row r="888" spans="1:12" x14ac:dyDescent="0.2">
      <c r="A888" s="59">
        <f t="shared" si="110"/>
        <v>169</v>
      </c>
      <c r="B888" s="57" t="s">
        <v>2507</v>
      </c>
      <c r="C888" s="83">
        <v>4482.6099999999997</v>
      </c>
      <c r="D888" s="144">
        <v>302.60000000000002</v>
      </c>
      <c r="E888" s="84"/>
      <c r="F888" s="94">
        <f t="shared" si="111"/>
        <v>4785.21</v>
      </c>
      <c r="G888" s="56">
        <f t="shared" si="108"/>
        <v>6.762643149875032E-2</v>
      </c>
      <c r="H888" s="54">
        <f t="shared" si="113"/>
        <v>248.86526791540118</v>
      </c>
      <c r="I888" s="54">
        <f t="shared" si="112"/>
        <v>54.750358941388257</v>
      </c>
      <c r="J888" s="54">
        <f t="shared" si="114"/>
        <v>112.48710109776134</v>
      </c>
      <c r="K888" s="54">
        <v>8.6332842688768388</v>
      </c>
      <c r="L888" s="56">
        <f t="shared" si="109"/>
        <v>8.8760161460714915E-2</v>
      </c>
    </row>
    <row r="889" spans="1:12" x14ac:dyDescent="0.2">
      <c r="A889" s="59">
        <f t="shared" si="110"/>
        <v>170</v>
      </c>
      <c r="B889" s="57" t="s">
        <v>2508</v>
      </c>
      <c r="C889" s="83">
        <v>3046.4</v>
      </c>
      <c r="D889" s="144"/>
      <c r="E889" s="84"/>
      <c r="F889" s="94">
        <f t="shared" si="111"/>
        <v>3046.4</v>
      </c>
      <c r="G889" s="56">
        <f t="shared" si="108"/>
        <v>4.3052898601689996E-2</v>
      </c>
      <c r="H889" s="54">
        <f t="shared" si="113"/>
        <v>158.43466685421919</v>
      </c>
      <c r="I889" s="54">
        <f t="shared" si="112"/>
        <v>34.855626707928224</v>
      </c>
      <c r="J889" s="54">
        <f t="shared" si="114"/>
        <v>71.612469418107068</v>
      </c>
      <c r="K889" s="54">
        <v>5.8672151261667649</v>
      </c>
      <c r="L889" s="56">
        <f t="shared" si="109"/>
        <v>8.8881951846908225E-2</v>
      </c>
    </row>
    <row r="890" spans="1:12" x14ac:dyDescent="0.2">
      <c r="A890" s="59">
        <f t="shared" si="110"/>
        <v>171</v>
      </c>
      <c r="B890" s="57" t="s">
        <v>2509</v>
      </c>
      <c r="C890" s="83">
        <v>2915.8</v>
      </c>
      <c r="D890" s="144"/>
      <c r="E890" s="84"/>
      <c r="F890" s="94">
        <f t="shared" si="111"/>
        <v>2915.8</v>
      </c>
      <c r="G890" s="56">
        <f t="shared" si="108"/>
        <v>4.120720908049097E-2</v>
      </c>
      <c r="H890" s="54">
        <f t="shared" si="113"/>
        <v>151.64252941620677</v>
      </c>
      <c r="I890" s="54">
        <f t="shared" si="112"/>
        <v>33.361356471565493</v>
      </c>
      <c r="J890" s="54">
        <f t="shared" si="114"/>
        <v>68.542423296125463</v>
      </c>
      <c r="K890" s="54">
        <v>5.6156860113173108</v>
      </c>
      <c r="L890" s="56">
        <f t="shared" si="109"/>
        <v>8.8881951846908239E-2</v>
      </c>
    </row>
    <row r="891" spans="1:12" x14ac:dyDescent="0.2">
      <c r="A891" s="59">
        <f t="shared" si="110"/>
        <v>172</v>
      </c>
      <c r="B891" s="57" t="s">
        <v>2510</v>
      </c>
      <c r="C891" s="83">
        <v>4782.58</v>
      </c>
      <c r="D891" s="144"/>
      <c r="E891" s="84"/>
      <c r="F891" s="94">
        <f t="shared" si="111"/>
        <v>4782.58</v>
      </c>
      <c r="G891" s="56">
        <f t="shared" si="108"/>
        <v>6.7589263325390794E-2</v>
      </c>
      <c r="H891" s="54">
        <f t="shared" si="113"/>
        <v>248.72848903743812</v>
      </c>
      <c r="I891" s="54">
        <f t="shared" si="112"/>
        <v>54.720267588236389</v>
      </c>
      <c r="J891" s="54">
        <f t="shared" si="114"/>
        <v>112.42527704492204</v>
      </c>
      <c r="K891" s="54">
        <v>9.2110115933897863</v>
      </c>
      <c r="L891" s="56">
        <f t="shared" si="109"/>
        <v>8.8881951846908225E-2</v>
      </c>
    </row>
    <row r="892" spans="1:12" x14ac:dyDescent="0.2">
      <c r="A892" s="59">
        <f t="shared" si="110"/>
        <v>173</v>
      </c>
      <c r="B892" s="57" t="s">
        <v>2511</v>
      </c>
      <c r="C892" s="83">
        <v>3712.8</v>
      </c>
      <c r="D892" s="144">
        <v>400.8</v>
      </c>
      <c r="E892" s="84"/>
      <c r="F892" s="94">
        <f>C892+D892+E892</f>
        <v>4113.6000000000004</v>
      </c>
      <c r="G892" s="56">
        <f t="shared" si="108"/>
        <v>5.8134980202176986E-2</v>
      </c>
      <c r="H892" s="54">
        <f t="shared" si="113"/>
        <v>213.93672714401131</v>
      </c>
      <c r="I892" s="54">
        <f t="shared" si="112"/>
        <v>47.066079971682491</v>
      </c>
      <c r="J892" s="54">
        <f t="shared" si="114"/>
        <v>96.699400669093123</v>
      </c>
      <c r="K892" s="54">
        <v>7.1506684350157448</v>
      </c>
      <c r="L892" s="56">
        <f t="shared" si="109"/>
        <v>8.8694300909131329E-2</v>
      </c>
    </row>
    <row r="893" spans="1:12" x14ac:dyDescent="0.2">
      <c r="A893" s="59">
        <f t="shared" si="110"/>
        <v>174</v>
      </c>
      <c r="B893" s="57" t="s">
        <v>2512</v>
      </c>
      <c r="C893" s="57">
        <v>4320.1000000000004</v>
      </c>
      <c r="D893" s="144"/>
      <c r="E893" s="84"/>
      <c r="F893" s="94">
        <f>C893+D893+E893</f>
        <v>4320.1000000000004</v>
      </c>
      <c r="G893" s="56">
        <f t="shared" si="108"/>
        <v>6.1053317768238233E-2</v>
      </c>
      <c r="H893" s="54">
        <f t="shared" si="113"/>
        <v>224.6762093871167</v>
      </c>
      <c r="I893" s="54">
        <f t="shared" si="112"/>
        <v>49.428766065165675</v>
      </c>
      <c r="J893" s="54">
        <f t="shared" si="114"/>
        <v>101.55364664297674</v>
      </c>
      <c r="K893" s="54">
        <v>8.3202980785691452</v>
      </c>
      <c r="L893" s="56">
        <f t="shared" si="109"/>
        <v>8.8881951846908211E-2</v>
      </c>
    </row>
    <row r="894" spans="1:12" x14ac:dyDescent="0.2">
      <c r="A894" s="59">
        <f t="shared" si="110"/>
        <v>175</v>
      </c>
      <c r="B894" s="57" t="s">
        <v>2513</v>
      </c>
      <c r="C894" s="83">
        <v>1849.5</v>
      </c>
      <c r="D894" s="144"/>
      <c r="E894" s="84">
        <v>465.7</v>
      </c>
      <c r="F894" s="94">
        <f>C894+D894+E894</f>
        <v>2315.1999999999998</v>
      </c>
      <c r="G894" s="56">
        <f t="shared" si="108"/>
        <v>3.2719298464624694E-2</v>
      </c>
      <c r="H894" s="54">
        <f t="shared" si="113"/>
        <v>120.40701834981887</v>
      </c>
      <c r="I894" s="54">
        <f t="shared" si="112"/>
        <v>26.489544036960151</v>
      </c>
      <c r="J894" s="54">
        <f t="shared" si="114"/>
        <v>54.42397229411813</v>
      </c>
      <c r="K894" s="54">
        <v>3.5620451601383376</v>
      </c>
      <c r="L894" s="56">
        <f t="shared" si="109"/>
        <v>8.8494548998374001E-2</v>
      </c>
    </row>
    <row r="895" spans="1:12" x14ac:dyDescent="0.2">
      <c r="A895" s="59">
        <f t="shared" si="110"/>
        <v>176</v>
      </c>
      <c r="B895" s="57" t="s">
        <v>2514</v>
      </c>
      <c r="C895" s="83">
        <v>3875.6</v>
      </c>
      <c r="D895" s="144"/>
      <c r="E895" s="84">
        <v>176.2</v>
      </c>
      <c r="F895" s="94">
        <f>C895+D895+E895</f>
        <v>4051.7999999999997</v>
      </c>
      <c r="G895" s="56">
        <f t="shared" si="108"/>
        <v>5.7261598790154772E-2</v>
      </c>
      <c r="H895" s="54">
        <f t="shared" si="113"/>
        <v>210.72268354776955</v>
      </c>
      <c r="I895" s="54">
        <f t="shared" si="112"/>
        <v>46.358990380509304</v>
      </c>
      <c r="J895" s="54">
        <f t="shared" si="114"/>
        <v>95.246652963591842</v>
      </c>
      <c r="K895" s="54">
        <v>7.4642131509230278</v>
      </c>
      <c r="L895" s="56">
        <f t="shared" si="109"/>
        <v>8.8798198342167359E-2</v>
      </c>
    </row>
    <row r="896" spans="1:12" x14ac:dyDescent="0.2">
      <c r="A896" s="59"/>
      <c r="B896" s="57" t="s">
        <v>2181</v>
      </c>
      <c r="C896" s="263">
        <f>SUM(C720:C895)</f>
        <v>203750.88999999998</v>
      </c>
      <c r="D896" s="263">
        <f t="shared" ref="D896:K896" si="115">SUM(D720:D895)</f>
        <v>2641.6000000000004</v>
      </c>
      <c r="E896" s="263">
        <f t="shared" si="115"/>
        <v>5885.8999999999987</v>
      </c>
      <c r="F896" s="263">
        <f t="shared" si="115"/>
        <v>212278.38999999993</v>
      </c>
      <c r="G896" s="263">
        <f t="shared" si="115"/>
        <v>3.0000000000000004</v>
      </c>
      <c r="H896" s="263">
        <f t="shared" si="115"/>
        <v>11040.000000000002</v>
      </c>
      <c r="I896" s="263">
        <f t="shared" si="115"/>
        <v>2428.7999999999997</v>
      </c>
      <c r="J896" s="263">
        <f t="shared" si="115"/>
        <v>4990.0800000000027</v>
      </c>
      <c r="K896" s="263">
        <f t="shared" si="115"/>
        <v>392.41409656576303</v>
      </c>
      <c r="L896" s="56">
        <f t="shared" si="109"/>
        <v>8.8804583907790974E-2</v>
      </c>
    </row>
    <row r="897" spans="1:12" x14ac:dyDescent="0.2">
      <c r="A897" s="348" t="s">
        <v>1974</v>
      </c>
      <c r="B897" s="348"/>
      <c r="C897" s="348"/>
      <c r="D897" s="348"/>
      <c r="E897" s="348"/>
      <c r="F897" s="348"/>
      <c r="G897" s="348"/>
      <c r="H897" s="348"/>
      <c r="I897" s="348"/>
      <c r="J897" s="348"/>
      <c r="K897" s="348"/>
      <c r="L897" s="348"/>
    </row>
    <row r="898" spans="1:12" x14ac:dyDescent="0.2">
      <c r="A898" s="105">
        <v>1</v>
      </c>
      <c r="B898" s="57" t="s">
        <v>1082</v>
      </c>
      <c r="C898" s="40">
        <v>645.70000000000005</v>
      </c>
      <c r="D898" s="40"/>
      <c r="E898" s="40"/>
      <c r="F898" s="57">
        <f>C898+D898+E898</f>
        <v>645.70000000000005</v>
      </c>
      <c r="G898" s="56">
        <f>2/$F$963*F898</f>
        <v>6.9998779872591831E-3</v>
      </c>
      <c r="H898" s="54">
        <f t="shared" ref="H898:H929" si="116">G898*3680</f>
        <v>25.759550993113795</v>
      </c>
      <c r="I898" s="142">
        <f t="shared" ref="I898:I957" si="117">H898*0.22</f>
        <v>5.6671012184850351</v>
      </c>
      <c r="J898" s="54">
        <f>H898*0.5</f>
        <v>12.879775496556897</v>
      </c>
      <c r="K898" s="142">
        <v>3.3883498306776048</v>
      </c>
      <c r="L898" s="231">
        <f>(H898+I898+J898+K898)/F898</f>
        <v>7.3865227720045418E-2</v>
      </c>
    </row>
    <row r="899" spans="1:12" x14ac:dyDescent="0.2">
      <c r="A899" s="105">
        <v>2</v>
      </c>
      <c r="B899" s="38" t="s">
        <v>1083</v>
      </c>
      <c r="C899" s="40">
        <v>4141.22</v>
      </c>
      <c r="D899" s="40">
        <v>409.9</v>
      </c>
      <c r="E899" s="40">
        <v>53.5</v>
      </c>
      <c r="F899" s="57">
        <f t="shared" ref="F899:F958" si="118">C899+D899+E899</f>
        <v>4604.62</v>
      </c>
      <c r="G899" s="56">
        <f t="shared" ref="G899:G962" si="119">2/$F$963*F899</f>
        <v>4.9917575000299481E-2</v>
      </c>
      <c r="H899" s="54">
        <f t="shared" si="116"/>
        <v>183.69667600110211</v>
      </c>
      <c r="I899" s="142">
        <f t="shared" si="117"/>
        <v>40.413268720242463</v>
      </c>
      <c r="J899" s="54">
        <f t="shared" ref="J899:J962" si="120">H899*0.5</f>
        <v>91.848338000551053</v>
      </c>
      <c r="K899" s="142">
        <v>21.731302595320912</v>
      </c>
      <c r="L899" s="231">
        <f t="shared" ref="L899:L962" si="121">(H899+I899+J899+K899)/F899</f>
        <v>7.3337123436291493E-2</v>
      </c>
    </row>
    <row r="900" spans="1:12" x14ac:dyDescent="0.2">
      <c r="A900" s="105">
        <f t="shared" ref="A900:A962" si="122">A899+1</f>
        <v>3</v>
      </c>
      <c r="B900" s="57" t="s">
        <v>1084</v>
      </c>
      <c r="C900" s="40">
        <v>300.7</v>
      </c>
      <c r="D900" s="40"/>
      <c r="E900" s="40">
        <v>53.5</v>
      </c>
      <c r="F900" s="57">
        <f t="shared" si="118"/>
        <v>354.2</v>
      </c>
      <c r="G900" s="56">
        <f t="shared" si="119"/>
        <v>3.8397967834709651E-3</v>
      </c>
      <c r="H900" s="54">
        <f t="shared" si="116"/>
        <v>14.130452163173151</v>
      </c>
      <c r="I900" s="142">
        <f t="shared" si="117"/>
        <v>3.1086994758980935</v>
      </c>
      <c r="J900" s="54">
        <f t="shared" si="120"/>
        <v>7.0652260815865757</v>
      </c>
      <c r="K900" s="142">
        <v>1.5779414497208544</v>
      </c>
      <c r="L900" s="231">
        <f t="shared" si="121"/>
        <v>7.3072611999939793E-2</v>
      </c>
    </row>
    <row r="901" spans="1:12" x14ac:dyDescent="0.2">
      <c r="A901" s="105">
        <f t="shared" si="122"/>
        <v>4</v>
      </c>
      <c r="B901" s="38" t="s">
        <v>1085</v>
      </c>
      <c r="C901" s="40">
        <v>4230.32</v>
      </c>
      <c r="D901" s="40"/>
      <c r="E901" s="40"/>
      <c r="F901" s="57">
        <f t="shared" si="118"/>
        <v>4230.32</v>
      </c>
      <c r="G901" s="56">
        <f t="shared" si="119"/>
        <v>4.5859878964011558E-2</v>
      </c>
      <c r="H901" s="54">
        <f t="shared" si="116"/>
        <v>168.76435458756254</v>
      </c>
      <c r="I901" s="142">
        <f t="shared" si="117"/>
        <v>37.128158009263757</v>
      </c>
      <c r="J901" s="54">
        <f t="shared" si="120"/>
        <v>84.382177293781268</v>
      </c>
      <c r="K901" s="142">
        <v>22.198860238054955</v>
      </c>
      <c r="L901" s="231">
        <f t="shared" si="121"/>
        <v>7.3865227720045418E-2</v>
      </c>
    </row>
    <row r="902" spans="1:12" x14ac:dyDescent="0.2">
      <c r="A902" s="105">
        <f t="shared" si="122"/>
        <v>5</v>
      </c>
      <c r="B902" s="57" t="s">
        <v>1086</v>
      </c>
      <c r="C902" s="40">
        <v>7824.4</v>
      </c>
      <c r="D902" s="40"/>
      <c r="E902" s="40"/>
      <c r="F902" s="57">
        <f t="shared" si="118"/>
        <v>7824.4</v>
      </c>
      <c r="G902" s="56">
        <f t="shared" si="119"/>
        <v>8.4822433519452914E-2</v>
      </c>
      <c r="H902" s="54">
        <f t="shared" si="116"/>
        <v>312.1465553515867</v>
      </c>
      <c r="I902" s="142">
        <f t="shared" si="117"/>
        <v>68.672242177349077</v>
      </c>
      <c r="J902" s="54">
        <f t="shared" si="120"/>
        <v>156.07327767579335</v>
      </c>
      <c r="K902" s="142">
        <v>41.059012567994195</v>
      </c>
      <c r="L902" s="231">
        <f t="shared" si="121"/>
        <v>7.3865227720045404E-2</v>
      </c>
    </row>
    <row r="903" spans="1:12" x14ac:dyDescent="0.2">
      <c r="A903" s="105">
        <f t="shared" si="122"/>
        <v>6</v>
      </c>
      <c r="B903" s="57" t="s">
        <v>1087</v>
      </c>
      <c r="C903" s="40">
        <v>4013.9</v>
      </c>
      <c r="D903" s="40"/>
      <c r="E903" s="40"/>
      <c r="F903" s="57">
        <f t="shared" si="118"/>
        <v>4013.9</v>
      </c>
      <c r="G903" s="56">
        <f t="shared" si="119"/>
        <v>4.3513721934427187E-2</v>
      </c>
      <c r="H903" s="54">
        <f t="shared" si="116"/>
        <v>160.13049671869206</v>
      </c>
      <c r="I903" s="142">
        <f t="shared" si="117"/>
        <v>35.228709278112255</v>
      </c>
      <c r="J903" s="54">
        <f t="shared" si="120"/>
        <v>80.065248359346029</v>
      </c>
      <c r="K903" s="142">
        <v>21.063183189340002</v>
      </c>
      <c r="L903" s="231">
        <f t="shared" si="121"/>
        <v>7.3865227720045432E-2</v>
      </c>
    </row>
    <row r="904" spans="1:12" x14ac:dyDescent="0.2">
      <c r="A904" s="105">
        <f t="shared" si="122"/>
        <v>7</v>
      </c>
      <c r="B904" s="57" t="s">
        <v>1088</v>
      </c>
      <c r="C904" s="40">
        <v>8035.65</v>
      </c>
      <c r="D904" s="40"/>
      <c r="E904" s="40"/>
      <c r="F904" s="57">
        <f t="shared" si="118"/>
        <v>8035.65</v>
      </c>
      <c r="G904" s="56">
        <f t="shared" si="119"/>
        <v>8.711254382580029E-2</v>
      </c>
      <c r="H904" s="54">
        <f t="shared" si="116"/>
        <v>320.57416127894504</v>
      </c>
      <c r="I904" s="142">
        <f t="shared" si="117"/>
        <v>70.526315481367917</v>
      </c>
      <c r="J904" s="54">
        <f t="shared" si="120"/>
        <v>160.28708063947252</v>
      </c>
      <c r="K904" s="142">
        <v>42.167559728797421</v>
      </c>
      <c r="L904" s="231">
        <f t="shared" si="121"/>
        <v>7.3865227720045418E-2</v>
      </c>
    </row>
    <row r="905" spans="1:12" x14ac:dyDescent="0.2">
      <c r="A905" s="105">
        <f t="shared" si="122"/>
        <v>8</v>
      </c>
      <c r="B905" s="38" t="s">
        <v>1089</v>
      </c>
      <c r="C905" s="40">
        <v>4255.7299999999996</v>
      </c>
      <c r="D905" s="40"/>
      <c r="E905" s="40">
        <v>76.8</v>
      </c>
      <c r="F905" s="57">
        <f t="shared" si="118"/>
        <v>4332.53</v>
      </c>
      <c r="G905" s="56">
        <f t="shared" si="119"/>
        <v>4.6967912925724054E-2</v>
      </c>
      <c r="H905" s="54">
        <f t="shared" si="116"/>
        <v>172.84191956666453</v>
      </c>
      <c r="I905" s="142">
        <f t="shared" si="117"/>
        <v>38.025222304666194</v>
      </c>
      <c r="J905" s="54">
        <f t="shared" si="120"/>
        <v>86.420959783332265</v>
      </c>
      <c r="K905" s="142">
        <v>22.332200750982814</v>
      </c>
      <c r="L905" s="231">
        <f t="shared" si="121"/>
        <v>7.3772207556703773E-2</v>
      </c>
    </row>
    <row r="906" spans="1:12" x14ac:dyDescent="0.2">
      <c r="A906" s="105">
        <f t="shared" si="122"/>
        <v>9</v>
      </c>
      <c r="B906" s="57" t="s">
        <v>1090</v>
      </c>
      <c r="C906" s="40">
        <v>3910.03</v>
      </c>
      <c r="D906" s="40"/>
      <c r="E906" s="40">
        <v>129.5</v>
      </c>
      <c r="F906" s="57">
        <f t="shared" si="118"/>
        <v>4039.53</v>
      </c>
      <c r="G906" s="56">
        <f t="shared" si="119"/>
        <v>4.3791570583665923E-2</v>
      </c>
      <c r="H906" s="54">
        <f t="shared" si="116"/>
        <v>161.15297974789058</v>
      </c>
      <c r="I906" s="142">
        <f t="shared" si="117"/>
        <v>35.453655544535927</v>
      </c>
      <c r="J906" s="54">
        <f t="shared" si="120"/>
        <v>80.576489873945292</v>
      </c>
      <c r="K906" s="142">
        <v>20.518119077658906</v>
      </c>
      <c r="L906" s="231">
        <f t="shared" si="121"/>
        <v>7.369700045402082E-2</v>
      </c>
    </row>
    <row r="907" spans="1:12" x14ac:dyDescent="0.2">
      <c r="A907" s="105">
        <f t="shared" si="122"/>
        <v>10</v>
      </c>
      <c r="B907" s="57" t="s">
        <v>1091</v>
      </c>
      <c r="C907" s="40">
        <v>280.39999999999998</v>
      </c>
      <c r="D907" s="40"/>
      <c r="E907" s="40">
        <v>30.9</v>
      </c>
      <c r="F907" s="57">
        <f t="shared" si="118"/>
        <v>311.29999999999995</v>
      </c>
      <c r="G907" s="56">
        <f t="shared" si="119"/>
        <v>3.3747282289511896E-3</v>
      </c>
      <c r="H907" s="54">
        <f t="shared" si="116"/>
        <v>12.418999882540378</v>
      </c>
      <c r="I907" s="142">
        <f t="shared" si="117"/>
        <v>2.7321799741588833</v>
      </c>
      <c r="J907" s="54">
        <f t="shared" si="120"/>
        <v>6.209499941270189</v>
      </c>
      <c r="K907" s="142">
        <v>1.4714159710732542</v>
      </c>
      <c r="L907" s="231">
        <f t="shared" si="121"/>
        <v>7.3344348760175732E-2</v>
      </c>
    </row>
    <row r="908" spans="1:12" x14ac:dyDescent="0.2">
      <c r="A908" s="105">
        <f t="shared" si="122"/>
        <v>11</v>
      </c>
      <c r="B908" s="57" t="s">
        <v>1092</v>
      </c>
      <c r="C908" s="40">
        <v>309.10000000000002</v>
      </c>
      <c r="D908" s="40"/>
      <c r="E908" s="40"/>
      <c r="F908" s="57">
        <f t="shared" si="118"/>
        <v>309.10000000000002</v>
      </c>
      <c r="G908" s="56">
        <f t="shared" si="119"/>
        <v>3.3508785594886376E-3</v>
      </c>
      <c r="H908" s="54">
        <f t="shared" si="116"/>
        <v>12.331233098918187</v>
      </c>
      <c r="I908" s="142">
        <f t="shared" si="117"/>
        <v>2.7128712817620011</v>
      </c>
      <c r="J908" s="54">
        <f t="shared" si="120"/>
        <v>6.1656165494590933</v>
      </c>
      <c r="K908" s="142">
        <v>1.6220209581267582</v>
      </c>
      <c r="L908" s="231">
        <f t="shared" si="121"/>
        <v>7.3865227720045418E-2</v>
      </c>
    </row>
    <row r="909" spans="1:12" x14ac:dyDescent="0.2">
      <c r="A909" s="105">
        <f t="shared" si="122"/>
        <v>12</v>
      </c>
      <c r="B909" s="57" t="s">
        <v>1093</v>
      </c>
      <c r="C909" s="40">
        <v>529.20000000000005</v>
      </c>
      <c r="D909" s="40"/>
      <c r="E909" s="40"/>
      <c r="F909" s="57">
        <f t="shared" si="118"/>
        <v>529.20000000000005</v>
      </c>
      <c r="G909" s="56">
        <f t="shared" si="119"/>
        <v>5.7369295816285578E-3</v>
      </c>
      <c r="H909" s="54">
        <f t="shared" si="116"/>
        <v>21.111900860393092</v>
      </c>
      <c r="I909" s="142">
        <f t="shared" si="117"/>
        <v>4.6446181892864802</v>
      </c>
      <c r="J909" s="54">
        <f t="shared" si="120"/>
        <v>10.555950430196546</v>
      </c>
      <c r="K909" s="142">
        <v>2.7770090295719196</v>
      </c>
      <c r="L909" s="231">
        <f t="shared" si="121"/>
        <v>7.3865227720045418E-2</v>
      </c>
    </row>
    <row r="910" spans="1:12" x14ac:dyDescent="0.2">
      <c r="A910" s="105">
        <f t="shared" si="122"/>
        <v>13</v>
      </c>
      <c r="B910" s="57" t="s">
        <v>1094</v>
      </c>
      <c r="C910" s="40">
        <v>4612.71</v>
      </c>
      <c r="D910" s="40">
        <v>38.799999999999997</v>
      </c>
      <c r="E910" s="40">
        <v>58.7</v>
      </c>
      <c r="F910" s="57">
        <f t="shared" si="118"/>
        <v>4710.21</v>
      </c>
      <c r="G910" s="56">
        <f t="shared" si="119"/>
        <v>5.106225072691354E-2</v>
      </c>
      <c r="H910" s="54">
        <f t="shared" si="116"/>
        <v>187.90908267504182</v>
      </c>
      <c r="I910" s="142">
        <f t="shared" si="117"/>
        <v>41.339998188509199</v>
      </c>
      <c r="J910" s="54">
        <f t="shared" si="120"/>
        <v>93.954541337520908</v>
      </c>
      <c r="K910" s="142">
        <v>24.205474907023223</v>
      </c>
      <c r="L910" s="231">
        <f t="shared" si="121"/>
        <v>7.3756604717856555E-2</v>
      </c>
    </row>
    <row r="911" spans="1:12" x14ac:dyDescent="0.2">
      <c r="A911" s="105">
        <f t="shared" si="122"/>
        <v>14</v>
      </c>
      <c r="B911" s="57" t="s">
        <v>1095</v>
      </c>
      <c r="C911" s="40">
        <v>337.4</v>
      </c>
      <c r="D911" s="40"/>
      <c r="E911" s="40"/>
      <c r="F911" s="57">
        <f t="shared" si="118"/>
        <v>337.4</v>
      </c>
      <c r="G911" s="56">
        <f t="shared" si="119"/>
        <v>3.6576720348478363E-3</v>
      </c>
      <c r="H911" s="54">
        <f t="shared" si="116"/>
        <v>13.460233088240038</v>
      </c>
      <c r="I911" s="142">
        <f t="shared" si="117"/>
        <v>2.9612512794128083</v>
      </c>
      <c r="J911" s="54">
        <f t="shared" si="120"/>
        <v>6.730116544120019</v>
      </c>
      <c r="K911" s="142">
        <v>1.7705269209704566</v>
      </c>
      <c r="L911" s="231">
        <f t="shared" si="121"/>
        <v>7.3865227720045418E-2</v>
      </c>
    </row>
    <row r="912" spans="1:12" x14ac:dyDescent="0.2">
      <c r="A912" s="105">
        <f t="shared" si="122"/>
        <v>15</v>
      </c>
      <c r="B912" s="57" t="s">
        <v>1096</v>
      </c>
      <c r="C912" s="40">
        <v>344.8</v>
      </c>
      <c r="D912" s="40"/>
      <c r="E912" s="40"/>
      <c r="F912" s="57">
        <f t="shared" si="118"/>
        <v>344.8</v>
      </c>
      <c r="G912" s="56">
        <f t="shared" si="119"/>
        <v>3.7378936503127862E-3</v>
      </c>
      <c r="H912" s="54">
        <f t="shared" si="116"/>
        <v>13.755448633151053</v>
      </c>
      <c r="I912" s="142">
        <f t="shared" si="117"/>
        <v>3.0261986992932317</v>
      </c>
      <c r="J912" s="54">
        <f t="shared" si="120"/>
        <v>6.8777243165755264</v>
      </c>
      <c r="K912" s="142">
        <v>1.809358868851848</v>
      </c>
      <c r="L912" s="231">
        <f t="shared" si="121"/>
        <v>7.3865227720045418E-2</v>
      </c>
    </row>
    <row r="913" spans="1:12" x14ac:dyDescent="0.2">
      <c r="A913" s="105">
        <f t="shared" si="122"/>
        <v>16</v>
      </c>
      <c r="B913" s="57" t="s">
        <v>1097</v>
      </c>
      <c r="C913" s="40">
        <v>338.65</v>
      </c>
      <c r="D913" s="40"/>
      <c r="E913" s="40"/>
      <c r="F913" s="57">
        <f t="shared" si="118"/>
        <v>338.65</v>
      </c>
      <c r="G913" s="56">
        <f t="shared" si="119"/>
        <v>3.6712229834061048E-3</v>
      </c>
      <c r="H913" s="54">
        <f t="shared" si="116"/>
        <v>13.510100578934466</v>
      </c>
      <c r="I913" s="142">
        <f t="shared" si="117"/>
        <v>2.9722221273655824</v>
      </c>
      <c r="J913" s="54">
        <f t="shared" si="120"/>
        <v>6.7550502894672331</v>
      </c>
      <c r="K913" s="142">
        <v>1.777086371626097</v>
      </c>
      <c r="L913" s="231">
        <f t="shared" si="121"/>
        <v>7.3865227720045418E-2</v>
      </c>
    </row>
    <row r="914" spans="1:12" x14ac:dyDescent="0.2">
      <c r="A914" s="105">
        <f t="shared" si="122"/>
        <v>17</v>
      </c>
      <c r="B914" s="57" t="s">
        <v>1098</v>
      </c>
      <c r="C914" s="40">
        <v>344.1</v>
      </c>
      <c r="D914" s="40"/>
      <c r="E914" s="40"/>
      <c r="F914" s="57">
        <f t="shared" si="118"/>
        <v>344.1</v>
      </c>
      <c r="G914" s="56">
        <f t="shared" si="119"/>
        <v>3.7303051191201562E-3</v>
      </c>
      <c r="H914" s="54">
        <f t="shared" si="116"/>
        <v>13.727522838362175</v>
      </c>
      <c r="I914" s="142">
        <f t="shared" si="117"/>
        <v>3.0200550244396784</v>
      </c>
      <c r="J914" s="54">
        <f t="shared" si="120"/>
        <v>6.8637614191810874</v>
      </c>
      <c r="K914" s="142">
        <v>1.8056855764846891</v>
      </c>
      <c r="L914" s="231">
        <f t="shared" si="121"/>
        <v>7.3865227720045418E-2</v>
      </c>
    </row>
    <row r="915" spans="1:12" x14ac:dyDescent="0.2">
      <c r="A915" s="105">
        <f t="shared" si="122"/>
        <v>18</v>
      </c>
      <c r="B915" s="57" t="s">
        <v>1099</v>
      </c>
      <c r="C915" s="40">
        <v>340.9</v>
      </c>
      <c r="D915" s="40"/>
      <c r="E915" s="40"/>
      <c r="F915" s="57">
        <f t="shared" si="118"/>
        <v>340.9</v>
      </c>
      <c r="G915" s="56">
        <f t="shared" si="119"/>
        <v>3.6956146908109881E-3</v>
      </c>
      <c r="H915" s="54">
        <f t="shared" si="116"/>
        <v>13.599862062184437</v>
      </c>
      <c r="I915" s="142">
        <f t="shared" si="117"/>
        <v>2.991969653680576</v>
      </c>
      <c r="J915" s="54">
        <f t="shared" si="120"/>
        <v>6.7999310310922185</v>
      </c>
      <c r="K915" s="142">
        <v>1.7888933828062497</v>
      </c>
      <c r="L915" s="231">
        <f t="shared" si="121"/>
        <v>7.3865227720045418E-2</v>
      </c>
    </row>
    <row r="916" spans="1:12" x14ac:dyDescent="0.2">
      <c r="A916" s="105">
        <f t="shared" si="122"/>
        <v>19</v>
      </c>
      <c r="B916" s="57" t="s">
        <v>1100</v>
      </c>
      <c r="C916" s="40">
        <v>346</v>
      </c>
      <c r="D916" s="40"/>
      <c r="E916" s="40"/>
      <c r="F916" s="57">
        <f t="shared" si="118"/>
        <v>346</v>
      </c>
      <c r="G916" s="56">
        <f t="shared" si="119"/>
        <v>3.750902560928724E-3</v>
      </c>
      <c r="H916" s="54">
        <f t="shared" si="116"/>
        <v>13.803321424217705</v>
      </c>
      <c r="I916" s="142">
        <f t="shared" si="117"/>
        <v>3.0367307133278949</v>
      </c>
      <c r="J916" s="54">
        <f t="shared" si="120"/>
        <v>6.9016607121088525</v>
      </c>
      <c r="K916" s="142">
        <v>1.8156559414812623</v>
      </c>
      <c r="L916" s="231">
        <f t="shared" si="121"/>
        <v>7.3865227720045418E-2</v>
      </c>
    </row>
    <row r="917" spans="1:12" x14ac:dyDescent="0.2">
      <c r="A917" s="105">
        <f t="shared" si="122"/>
        <v>20</v>
      </c>
      <c r="B917" s="57" t="s">
        <v>1101</v>
      </c>
      <c r="C917" s="40">
        <v>343.4</v>
      </c>
      <c r="D917" s="40"/>
      <c r="E917" s="40"/>
      <c r="F917" s="57">
        <f t="shared" si="118"/>
        <v>343.4</v>
      </c>
      <c r="G917" s="56">
        <f t="shared" si="119"/>
        <v>3.7227165879275253E-3</v>
      </c>
      <c r="H917" s="54">
        <f t="shared" si="116"/>
        <v>13.699597043573293</v>
      </c>
      <c r="I917" s="142">
        <f t="shared" si="117"/>
        <v>3.0139113495861247</v>
      </c>
      <c r="J917" s="54">
        <f t="shared" si="120"/>
        <v>6.8497985217866466</v>
      </c>
      <c r="K917" s="142">
        <v>1.8020122841175306</v>
      </c>
      <c r="L917" s="231">
        <f t="shared" si="121"/>
        <v>7.3865227720045418E-2</v>
      </c>
    </row>
    <row r="918" spans="1:12" x14ac:dyDescent="0.2">
      <c r="A918" s="105">
        <f t="shared" si="122"/>
        <v>21</v>
      </c>
      <c r="B918" s="57" t="s">
        <v>2544</v>
      </c>
      <c r="C918" s="40">
        <v>345.5</v>
      </c>
      <c r="D918" s="40"/>
      <c r="E918" s="40"/>
      <c r="F918" s="57">
        <f t="shared" si="118"/>
        <v>345.5</v>
      </c>
      <c r="G918" s="56">
        <f t="shared" si="119"/>
        <v>3.7454821815054167E-3</v>
      </c>
      <c r="H918" s="54">
        <f t="shared" si="116"/>
        <v>13.783374427939933</v>
      </c>
      <c r="I918" s="142">
        <f t="shared" si="117"/>
        <v>3.032342374146785</v>
      </c>
      <c r="J918" s="54">
        <f t="shared" si="120"/>
        <v>6.8916872139699663</v>
      </c>
      <c r="K918" s="142">
        <v>1.8130321612190063</v>
      </c>
      <c r="L918" s="231">
        <f t="shared" si="121"/>
        <v>7.3865227720045418E-2</v>
      </c>
    </row>
    <row r="919" spans="1:12" x14ac:dyDescent="0.2">
      <c r="A919" s="105">
        <f t="shared" si="122"/>
        <v>22</v>
      </c>
      <c r="B919" s="57" t="s">
        <v>2545</v>
      </c>
      <c r="C919" s="40">
        <v>341.7</v>
      </c>
      <c r="D919" s="40"/>
      <c r="E919" s="40"/>
      <c r="F919" s="57">
        <f t="shared" si="118"/>
        <v>341.7</v>
      </c>
      <c r="G919" s="56">
        <f t="shared" si="119"/>
        <v>3.7042872978882801E-3</v>
      </c>
      <c r="H919" s="54">
        <f t="shared" si="116"/>
        <v>13.631777256228871</v>
      </c>
      <c r="I919" s="142">
        <f t="shared" si="117"/>
        <v>2.9989909963703516</v>
      </c>
      <c r="J919" s="54">
        <f t="shared" si="120"/>
        <v>6.8158886281144353</v>
      </c>
      <c r="K919" s="142">
        <v>1.7930914312258595</v>
      </c>
      <c r="L919" s="231">
        <f t="shared" si="121"/>
        <v>7.3865227720045418E-2</v>
      </c>
    </row>
    <row r="920" spans="1:12" x14ac:dyDescent="0.2">
      <c r="A920" s="105">
        <f t="shared" si="122"/>
        <v>23</v>
      </c>
      <c r="B920" s="57" t="s">
        <v>2546</v>
      </c>
      <c r="C920" s="40">
        <v>346.5</v>
      </c>
      <c r="D920" s="40"/>
      <c r="E920" s="40"/>
      <c r="F920" s="57">
        <f t="shared" si="118"/>
        <v>346.5</v>
      </c>
      <c r="G920" s="56">
        <f t="shared" si="119"/>
        <v>3.7563229403520314E-3</v>
      </c>
      <c r="H920" s="54">
        <v>0</v>
      </c>
      <c r="I920" s="142">
        <f t="shared" si="117"/>
        <v>0</v>
      </c>
      <c r="J920" s="54">
        <f t="shared" si="120"/>
        <v>0</v>
      </c>
      <c r="K920" s="142">
        <v>0</v>
      </c>
      <c r="L920" s="231">
        <f t="shared" si="121"/>
        <v>0</v>
      </c>
    </row>
    <row r="921" spans="1:12" x14ac:dyDescent="0.2">
      <c r="A921" s="105">
        <f t="shared" si="122"/>
        <v>24</v>
      </c>
      <c r="B921" s="57" t="s">
        <v>2547</v>
      </c>
      <c r="C921" s="40">
        <v>77.5</v>
      </c>
      <c r="D921" s="40"/>
      <c r="E921" s="40"/>
      <c r="F921" s="57">
        <f t="shared" si="118"/>
        <v>77.5</v>
      </c>
      <c r="G921" s="56">
        <f t="shared" si="119"/>
        <v>8.4015881061264767E-4</v>
      </c>
      <c r="H921" s="54">
        <f t="shared" si="116"/>
        <v>3.0917844230545435</v>
      </c>
      <c r="I921" s="142">
        <f t="shared" si="117"/>
        <v>0.68019257307199954</v>
      </c>
      <c r="J921" s="54">
        <f t="shared" si="120"/>
        <v>1.5458922115272717</v>
      </c>
      <c r="K921" s="142">
        <v>0.40668594064970476</v>
      </c>
      <c r="L921" s="231">
        <f t="shared" si="121"/>
        <v>7.3865227720045404E-2</v>
      </c>
    </row>
    <row r="922" spans="1:12" x14ac:dyDescent="0.2">
      <c r="A922" s="105">
        <f t="shared" si="122"/>
        <v>25</v>
      </c>
      <c r="B922" s="57" t="s">
        <v>2548</v>
      </c>
      <c r="C922" s="40">
        <v>176.7</v>
      </c>
      <c r="D922" s="40"/>
      <c r="E922" s="40"/>
      <c r="F922" s="57">
        <f t="shared" si="118"/>
        <v>176.7</v>
      </c>
      <c r="G922" s="56">
        <f t="shared" si="119"/>
        <v>1.9155620881968368E-3</v>
      </c>
      <c r="H922" s="54">
        <f t="shared" si="116"/>
        <v>7.0492684845643589</v>
      </c>
      <c r="I922" s="142">
        <f t="shared" si="117"/>
        <v>1.5508390666041589</v>
      </c>
      <c r="J922" s="54">
        <f t="shared" si="120"/>
        <v>3.5246342422821795</v>
      </c>
      <c r="K922" s="142">
        <v>0.92724394468132676</v>
      </c>
      <c r="L922" s="231">
        <f t="shared" si="121"/>
        <v>7.3865227720045418E-2</v>
      </c>
    </row>
    <row r="923" spans="1:12" x14ac:dyDescent="0.2">
      <c r="A923" s="105">
        <f t="shared" si="122"/>
        <v>26</v>
      </c>
      <c r="B923" s="57" t="s">
        <v>1231</v>
      </c>
      <c r="C923" s="40">
        <v>3973.8</v>
      </c>
      <c r="D923" s="40"/>
      <c r="E923" s="40">
        <v>282.60000000000002</v>
      </c>
      <c r="F923" s="57">
        <f t="shared" si="118"/>
        <v>4256.4000000000005</v>
      </c>
      <c r="G923" s="56">
        <f t="shared" si="119"/>
        <v>4.6142605954731276E-2</v>
      </c>
      <c r="H923" s="54">
        <f t="shared" si="116"/>
        <v>169.8047899134111</v>
      </c>
      <c r="I923" s="142">
        <f t="shared" si="117"/>
        <v>37.357053780950444</v>
      </c>
      <c r="J923" s="54">
        <f t="shared" si="120"/>
        <v>84.90239495670555</v>
      </c>
      <c r="K923" s="142">
        <v>20.852756012307054</v>
      </c>
      <c r="L923" s="231">
        <f t="shared" si="121"/>
        <v>7.3516820473492658E-2</v>
      </c>
    </row>
    <row r="924" spans="1:12" x14ac:dyDescent="0.2">
      <c r="A924" s="105">
        <f t="shared" si="122"/>
        <v>27</v>
      </c>
      <c r="B924" s="57" t="s">
        <v>1232</v>
      </c>
      <c r="C924" s="40">
        <v>2318.1999999999998</v>
      </c>
      <c r="D924" s="40"/>
      <c r="E924" s="40"/>
      <c r="F924" s="57">
        <f t="shared" si="118"/>
        <v>2318.1999999999998</v>
      </c>
      <c r="G924" s="56">
        <f t="shared" si="119"/>
        <v>2.5131047158222449E-2</v>
      </c>
      <c r="H924" s="54">
        <f t="shared" si="116"/>
        <v>92.482253542258618</v>
      </c>
      <c r="I924" s="142">
        <f t="shared" si="117"/>
        <v>20.346095779296896</v>
      </c>
      <c r="J924" s="54">
        <f t="shared" si="120"/>
        <v>46.241126771129309</v>
      </c>
      <c r="K924" s="142">
        <v>12.16489480792446</v>
      </c>
      <c r="L924" s="231">
        <f t="shared" si="121"/>
        <v>7.3865227720045432E-2</v>
      </c>
    </row>
    <row r="925" spans="1:12" x14ac:dyDescent="0.2">
      <c r="A925" s="105">
        <f t="shared" si="122"/>
        <v>28</v>
      </c>
      <c r="B925" s="57" t="s">
        <v>1233</v>
      </c>
      <c r="C925" s="40">
        <v>19972.8</v>
      </c>
      <c r="D925" s="40">
        <v>200.6</v>
      </c>
      <c r="E925" s="40">
        <v>2292.4</v>
      </c>
      <c r="F925" s="57">
        <f t="shared" si="118"/>
        <v>22465.8</v>
      </c>
      <c r="G925" s="56">
        <f t="shared" si="119"/>
        <v>0.24354632009627897</v>
      </c>
      <c r="H925" s="54">
        <f t="shared" si="116"/>
        <v>896.25045795430663</v>
      </c>
      <c r="I925" s="142">
        <f t="shared" si="117"/>
        <v>197.17510074994746</v>
      </c>
      <c r="J925" s="54">
        <f t="shared" si="120"/>
        <v>448.12522897715331</v>
      </c>
      <c r="K925" s="142">
        <v>104.80847684397965</v>
      </c>
      <c r="L925" s="231">
        <f t="shared" si="121"/>
        <v>7.3282912895395985E-2</v>
      </c>
    </row>
    <row r="926" spans="1:12" x14ac:dyDescent="0.2">
      <c r="A926" s="105">
        <f t="shared" si="122"/>
        <v>29</v>
      </c>
      <c r="B926" s="38" t="s">
        <v>1234</v>
      </c>
      <c r="C926" s="42">
        <v>4510.8999999999996</v>
      </c>
      <c r="D926" s="40"/>
      <c r="E926" s="40"/>
      <c r="F926" s="57">
        <f t="shared" si="118"/>
        <v>4510.8999999999996</v>
      </c>
      <c r="G926" s="56">
        <f t="shared" si="119"/>
        <v>4.8901579081194739E-2</v>
      </c>
      <c r="H926" s="54">
        <f t="shared" si="116"/>
        <v>179.95781101879663</v>
      </c>
      <c r="I926" s="142">
        <f t="shared" si="117"/>
        <v>39.590718424135261</v>
      </c>
      <c r="J926" s="54">
        <f t="shared" si="120"/>
        <v>89.978905509398317</v>
      </c>
      <c r="K926" s="142">
        <v>23.671220770022622</v>
      </c>
      <c r="L926" s="231">
        <f t="shared" si="121"/>
        <v>7.3865227720045418E-2</v>
      </c>
    </row>
    <row r="927" spans="1:12" x14ac:dyDescent="0.2">
      <c r="A927" s="105">
        <f t="shared" si="122"/>
        <v>30</v>
      </c>
      <c r="B927" s="57" t="s">
        <v>1235</v>
      </c>
      <c r="C927" s="40">
        <v>3364.6</v>
      </c>
      <c r="D927" s="40">
        <v>242</v>
      </c>
      <c r="E927" s="40">
        <v>228.7</v>
      </c>
      <c r="F927" s="57">
        <f t="shared" si="118"/>
        <v>3835.2999999999997</v>
      </c>
      <c r="G927" s="56">
        <f t="shared" si="119"/>
        <v>4.1577562404421772E-2</v>
      </c>
      <c r="H927" s="54">
        <f t="shared" si="116"/>
        <v>153.00542964827213</v>
      </c>
      <c r="I927" s="142">
        <f t="shared" si="117"/>
        <v>33.661194522619866</v>
      </c>
      <c r="J927" s="54">
        <f t="shared" si="120"/>
        <v>76.502714824136063</v>
      </c>
      <c r="K927" s="142">
        <v>17.655942140774151</v>
      </c>
      <c r="L927" s="231">
        <f t="shared" si="121"/>
        <v>7.3221203331108958E-2</v>
      </c>
    </row>
    <row r="928" spans="1:12" x14ac:dyDescent="0.2">
      <c r="A928" s="105">
        <f t="shared" si="122"/>
        <v>31</v>
      </c>
      <c r="B928" s="57" t="s">
        <v>1236</v>
      </c>
      <c r="C928" s="40">
        <v>3738.09</v>
      </c>
      <c r="D928" s="40"/>
      <c r="E928" s="40">
        <v>73</v>
      </c>
      <c r="F928" s="57">
        <f t="shared" si="118"/>
        <v>3811.09</v>
      </c>
      <c r="G928" s="56">
        <f t="shared" si="119"/>
        <v>4.1315107632745235E-2</v>
      </c>
      <c r="H928" s="54">
        <f t="shared" si="116"/>
        <v>152.03959608850246</v>
      </c>
      <c r="I928" s="142">
        <f t="shared" si="117"/>
        <v>33.448711139470539</v>
      </c>
      <c r="J928" s="54">
        <f t="shared" si="120"/>
        <v>76.019798044251232</v>
      </c>
      <c r="K928" s="142">
        <v>19.615853521074257</v>
      </c>
      <c r="L928" s="231">
        <f t="shared" si="121"/>
        <v>7.3764712665746135E-2</v>
      </c>
    </row>
    <row r="929" spans="1:12" x14ac:dyDescent="0.2">
      <c r="A929" s="105">
        <f t="shared" si="122"/>
        <v>32</v>
      </c>
      <c r="B929" s="57" t="s">
        <v>1237</v>
      </c>
      <c r="C929" s="40">
        <v>4404.33</v>
      </c>
      <c r="D929" s="40"/>
      <c r="E929" s="40"/>
      <c r="F929" s="57">
        <f t="shared" si="118"/>
        <v>4404.33</v>
      </c>
      <c r="G929" s="56">
        <f t="shared" si="119"/>
        <v>4.7746279410911002E-2</v>
      </c>
      <c r="H929" s="54">
        <f t="shared" si="116"/>
        <v>175.70630823215248</v>
      </c>
      <c r="I929" s="142">
        <f t="shared" si="117"/>
        <v>38.655387811073545</v>
      </c>
      <c r="J929" s="54">
        <f t="shared" si="120"/>
        <v>87.85315411607624</v>
      </c>
      <c r="K929" s="142">
        <v>23.111988244925342</v>
      </c>
      <c r="L929" s="231">
        <f t="shared" si="121"/>
        <v>7.3865227720045418E-2</v>
      </c>
    </row>
    <row r="930" spans="1:12" x14ac:dyDescent="0.2">
      <c r="A930" s="105">
        <f t="shared" si="122"/>
        <v>33</v>
      </c>
      <c r="B930" s="38" t="s">
        <v>1238</v>
      </c>
      <c r="C930" s="40">
        <v>2676.4</v>
      </c>
      <c r="D930" s="40"/>
      <c r="E930" s="40"/>
      <c r="F930" s="57">
        <f t="shared" si="118"/>
        <v>2676.4</v>
      </c>
      <c r="G930" s="56">
        <f t="shared" si="119"/>
        <v>2.9014206977079876E-2</v>
      </c>
      <c r="H930" s="54">
        <f t="shared" ref="H930:H961" si="123">G930*3680</f>
        <v>106.77228167565394</v>
      </c>
      <c r="I930" s="142">
        <f t="shared" si="117"/>
        <v>23.489901968643867</v>
      </c>
      <c r="J930" s="54">
        <f t="shared" si="120"/>
        <v>53.386140837826972</v>
      </c>
      <c r="K930" s="142">
        <v>14.044570987804773</v>
      </c>
      <c r="L930" s="231">
        <f t="shared" si="121"/>
        <v>7.3865227720045418E-2</v>
      </c>
    </row>
    <row r="931" spans="1:12" x14ac:dyDescent="0.2">
      <c r="A931" s="105">
        <f t="shared" si="122"/>
        <v>34</v>
      </c>
      <c r="B931" s="57" t="s">
        <v>1239</v>
      </c>
      <c r="C931" s="40">
        <v>1241.5999999999999</v>
      </c>
      <c r="D931" s="40"/>
      <c r="E931" s="40"/>
      <c r="F931" s="57">
        <f t="shared" si="118"/>
        <v>1241.5999999999999</v>
      </c>
      <c r="G931" s="56">
        <f t="shared" si="119"/>
        <v>1.3459886183956946E-2</v>
      </c>
      <c r="H931" s="54">
        <f t="shared" si="123"/>
        <v>49.532381156961563</v>
      </c>
      <c r="I931" s="142">
        <f t="shared" si="117"/>
        <v>10.897123854531545</v>
      </c>
      <c r="J931" s="54">
        <f t="shared" si="120"/>
        <v>24.766190578480781</v>
      </c>
      <c r="K931" s="142">
        <v>6.5153711472344957</v>
      </c>
      <c r="L931" s="231">
        <f t="shared" si="121"/>
        <v>7.3865227720045418E-2</v>
      </c>
    </row>
    <row r="932" spans="1:12" x14ac:dyDescent="0.2">
      <c r="A932" s="105">
        <f t="shared" si="122"/>
        <v>35</v>
      </c>
      <c r="B932" s="57" t="s">
        <v>56</v>
      </c>
      <c r="C932" s="40">
        <v>7600.7</v>
      </c>
      <c r="D932" s="40"/>
      <c r="E932" s="40">
        <v>75.599999999999994</v>
      </c>
      <c r="F932" s="57">
        <f t="shared" si="118"/>
        <v>7676.3</v>
      </c>
      <c r="G932" s="56">
        <f t="shared" si="119"/>
        <v>8.3216917134269264E-2</v>
      </c>
      <c r="H932" s="54">
        <f t="shared" si="123"/>
        <v>306.23825505411088</v>
      </c>
      <c r="I932" s="142">
        <f t="shared" si="117"/>
        <v>67.3724161119044</v>
      </c>
      <c r="J932" s="54">
        <f t="shared" si="120"/>
        <v>153.11912752705544</v>
      </c>
      <c r="K932" s="142">
        <v>39.885133278660788</v>
      </c>
      <c r="L932" s="231">
        <f t="shared" si="121"/>
        <v>7.3813547147939959E-2</v>
      </c>
    </row>
    <row r="933" spans="1:12" x14ac:dyDescent="0.2">
      <c r="A933" s="105">
        <f t="shared" si="122"/>
        <v>36</v>
      </c>
      <c r="B933" s="57" t="s">
        <v>1240</v>
      </c>
      <c r="C933" s="40">
        <v>9475.4500000000007</v>
      </c>
      <c r="D933" s="40"/>
      <c r="E933" s="40"/>
      <c r="F933" s="57">
        <f t="shared" si="118"/>
        <v>9475.4500000000007</v>
      </c>
      <c r="G933" s="56">
        <f t="shared" si="119"/>
        <v>0.1027210684131563</v>
      </c>
      <c r="H933" s="54">
        <f t="shared" si="123"/>
        <v>378.01353176041516</v>
      </c>
      <c r="I933" s="142">
        <f t="shared" si="117"/>
        <v>83.16297698729133</v>
      </c>
      <c r="J933" s="54">
        <f t="shared" si="120"/>
        <v>189.00676588020758</v>
      </c>
      <c r="K933" s="142">
        <v>49.722997371990267</v>
      </c>
      <c r="L933" s="231">
        <f t="shared" si="121"/>
        <v>7.3865227720045404E-2</v>
      </c>
    </row>
    <row r="934" spans="1:12" x14ac:dyDescent="0.2">
      <c r="A934" s="105">
        <f t="shared" si="122"/>
        <v>37</v>
      </c>
      <c r="B934" s="57" t="s">
        <v>1241</v>
      </c>
      <c r="C934" s="40">
        <v>4310.78</v>
      </c>
      <c r="D934" s="40"/>
      <c r="E934" s="40">
        <v>310.10000000000002</v>
      </c>
      <c r="F934" s="57">
        <f t="shared" si="118"/>
        <v>4620.88</v>
      </c>
      <c r="G934" s="56">
        <f t="shared" si="119"/>
        <v>5.0093845739145437E-2</v>
      </c>
      <c r="H934" s="54">
        <f t="shared" si="123"/>
        <v>184.34535232005521</v>
      </c>
      <c r="I934" s="142">
        <f t="shared" si="117"/>
        <v>40.555977510412148</v>
      </c>
      <c r="J934" s="54">
        <f t="shared" si="120"/>
        <v>92.172676160027606</v>
      </c>
      <c r="K934" s="142">
        <v>22.621078957857215</v>
      </c>
      <c r="L934" s="231">
        <f t="shared" si="121"/>
        <v>7.351307217420755E-2</v>
      </c>
    </row>
    <row r="935" spans="1:12" x14ac:dyDescent="0.2">
      <c r="A935" s="105">
        <f t="shared" si="122"/>
        <v>38</v>
      </c>
      <c r="B935" s="57" t="s">
        <v>1242</v>
      </c>
      <c r="C935" s="40">
        <v>6507.98</v>
      </c>
      <c r="D935" s="40">
        <v>48.6</v>
      </c>
      <c r="E935" s="40"/>
      <c r="F935" s="57">
        <f t="shared" si="118"/>
        <v>6556.58</v>
      </c>
      <c r="G935" s="56">
        <f t="shared" si="119"/>
        <v>7.1078302638537719E-2</v>
      </c>
      <c r="H935" s="54">
        <f t="shared" si="123"/>
        <v>261.56815370981883</v>
      </c>
      <c r="I935" s="142">
        <f t="shared" si="117"/>
        <v>57.544993816160144</v>
      </c>
      <c r="J935" s="54">
        <f t="shared" si="120"/>
        <v>130.78407685490942</v>
      </c>
      <c r="K935" s="142">
        <v>34.151018942315687</v>
      </c>
      <c r="L935" s="231">
        <f t="shared" si="121"/>
        <v>7.3826330697284892E-2</v>
      </c>
    </row>
    <row r="936" spans="1:12" x14ac:dyDescent="0.2">
      <c r="A936" s="105">
        <f t="shared" si="122"/>
        <v>39</v>
      </c>
      <c r="B936" s="57" t="s">
        <v>1243</v>
      </c>
      <c r="C936" s="40">
        <v>374.3</v>
      </c>
      <c r="D936" s="40"/>
      <c r="E936" s="40"/>
      <c r="F936" s="57">
        <f t="shared" si="118"/>
        <v>374.3</v>
      </c>
      <c r="G936" s="56">
        <f t="shared" si="119"/>
        <v>4.0576960362879236E-3</v>
      </c>
      <c r="H936" s="54">
        <f t="shared" si="123"/>
        <v>14.932321413539558</v>
      </c>
      <c r="I936" s="142">
        <f t="shared" si="117"/>
        <v>3.285110710978703</v>
      </c>
      <c r="J936" s="54">
        <f t="shared" si="120"/>
        <v>7.4661607067697791</v>
      </c>
      <c r="K936" s="142">
        <v>1.9641619043249614</v>
      </c>
      <c r="L936" s="231">
        <f t="shared" si="121"/>
        <v>7.3865227720045418E-2</v>
      </c>
    </row>
    <row r="937" spans="1:12" x14ac:dyDescent="0.2">
      <c r="A937" s="105">
        <f t="shared" si="122"/>
        <v>40</v>
      </c>
      <c r="B937" s="57" t="s">
        <v>1244</v>
      </c>
      <c r="C937" s="40">
        <v>376.1</v>
      </c>
      <c r="D937" s="40"/>
      <c r="E937" s="40"/>
      <c r="F937" s="57">
        <f t="shared" si="118"/>
        <v>376.1</v>
      </c>
      <c r="G937" s="56">
        <f t="shared" si="119"/>
        <v>4.0772094022118299E-3</v>
      </c>
      <c r="H937" s="54">
        <f t="shared" si="123"/>
        <v>15.004130600139534</v>
      </c>
      <c r="I937" s="142">
        <f t="shared" si="117"/>
        <v>3.3009087320306976</v>
      </c>
      <c r="J937" s="54">
        <f t="shared" si="120"/>
        <v>7.5020653000697672</v>
      </c>
      <c r="K937" s="142">
        <v>1.9736075132690836</v>
      </c>
      <c r="L937" s="231">
        <f t="shared" si="121"/>
        <v>7.3865227720045418E-2</v>
      </c>
    </row>
    <row r="938" spans="1:12" x14ac:dyDescent="0.2">
      <c r="A938" s="105">
        <f t="shared" si="122"/>
        <v>41</v>
      </c>
      <c r="B938" s="57" t="s">
        <v>1245</v>
      </c>
      <c r="C938" s="40">
        <v>382.3</v>
      </c>
      <c r="D938" s="40"/>
      <c r="E938" s="40"/>
      <c r="F938" s="57">
        <f t="shared" si="118"/>
        <v>382.3</v>
      </c>
      <c r="G938" s="56">
        <f t="shared" si="119"/>
        <v>4.144422107060842E-3</v>
      </c>
      <c r="H938" s="54">
        <f t="shared" si="123"/>
        <v>15.251473353983899</v>
      </c>
      <c r="I938" s="142">
        <f t="shared" si="117"/>
        <v>3.3553241378764578</v>
      </c>
      <c r="J938" s="54">
        <f t="shared" si="120"/>
        <v>7.6257366769919495</v>
      </c>
      <c r="K938" s="142">
        <v>2.0061423885210599</v>
      </c>
      <c r="L938" s="231">
        <f t="shared" si="121"/>
        <v>7.3865227720045418E-2</v>
      </c>
    </row>
    <row r="939" spans="1:12" x14ac:dyDescent="0.2">
      <c r="A939" s="105">
        <f t="shared" si="122"/>
        <v>42</v>
      </c>
      <c r="B939" s="57" t="s">
        <v>1246</v>
      </c>
      <c r="C939" s="40">
        <v>411</v>
      </c>
      <c r="D939" s="40"/>
      <c r="E939" s="40"/>
      <c r="F939" s="57">
        <f t="shared" si="118"/>
        <v>411</v>
      </c>
      <c r="G939" s="56">
        <f t="shared" si="119"/>
        <v>4.4555518859586869E-3</v>
      </c>
      <c r="H939" s="54">
        <f t="shared" si="123"/>
        <v>16.396430940327967</v>
      </c>
      <c r="I939" s="142">
        <f t="shared" si="117"/>
        <v>3.6072148068721526</v>
      </c>
      <c r="J939" s="54">
        <f t="shared" si="120"/>
        <v>8.1982154701639836</v>
      </c>
      <c r="K939" s="142">
        <v>2.1567473755745636</v>
      </c>
      <c r="L939" s="231">
        <f t="shared" si="121"/>
        <v>7.3865227720045418E-2</v>
      </c>
    </row>
    <row r="940" spans="1:12" x14ac:dyDescent="0.2">
      <c r="A940" s="105">
        <f t="shared" si="122"/>
        <v>43</v>
      </c>
      <c r="B940" s="57" t="s">
        <v>1247</v>
      </c>
      <c r="C940" s="40">
        <v>388.9</v>
      </c>
      <c r="D940" s="40"/>
      <c r="E940" s="40"/>
      <c r="F940" s="57">
        <f t="shared" si="118"/>
        <v>388.9</v>
      </c>
      <c r="G940" s="56">
        <f t="shared" si="119"/>
        <v>4.2159711154484986E-3</v>
      </c>
      <c r="H940" s="54">
        <f t="shared" si="123"/>
        <v>15.514773704850475</v>
      </c>
      <c r="I940" s="142">
        <f t="shared" si="117"/>
        <v>3.4132502150671047</v>
      </c>
      <c r="J940" s="54">
        <f t="shared" si="120"/>
        <v>7.7573868524252374</v>
      </c>
      <c r="K940" s="142">
        <v>2.0407762879828413</v>
      </c>
      <c r="L940" s="231">
        <f t="shared" si="121"/>
        <v>7.3865227720045404E-2</v>
      </c>
    </row>
    <row r="941" spans="1:12" x14ac:dyDescent="0.2">
      <c r="A941" s="105">
        <f t="shared" si="122"/>
        <v>44</v>
      </c>
      <c r="B941" s="57" t="s">
        <v>1248</v>
      </c>
      <c r="C941" s="40">
        <v>364.6</v>
      </c>
      <c r="D941" s="40"/>
      <c r="E941" s="40"/>
      <c r="F941" s="57">
        <f t="shared" si="118"/>
        <v>364.6</v>
      </c>
      <c r="G941" s="56">
        <f t="shared" si="119"/>
        <v>3.9525406754757596E-3</v>
      </c>
      <c r="H941" s="54">
        <f t="shared" si="123"/>
        <v>14.545349685750795</v>
      </c>
      <c r="I941" s="142">
        <f t="shared" si="117"/>
        <v>3.1999769308651747</v>
      </c>
      <c r="J941" s="54">
        <f t="shared" si="120"/>
        <v>7.2726748428753973</v>
      </c>
      <c r="K941" s="142">
        <v>1.9132605672371921</v>
      </c>
      <c r="L941" s="231">
        <f t="shared" si="121"/>
        <v>7.3865227720045404E-2</v>
      </c>
    </row>
    <row r="942" spans="1:12" x14ac:dyDescent="0.2">
      <c r="A942" s="105">
        <f t="shared" si="122"/>
        <v>45</v>
      </c>
      <c r="B942" s="57" t="s">
        <v>1249</v>
      </c>
      <c r="C942" s="40">
        <v>133.5</v>
      </c>
      <c r="D942" s="40"/>
      <c r="E942" s="40"/>
      <c r="F942" s="57">
        <f t="shared" si="118"/>
        <v>133.5</v>
      </c>
      <c r="G942" s="56">
        <f t="shared" si="119"/>
        <v>1.447241306023077E-3</v>
      </c>
      <c r="H942" s="54">
        <f t="shared" si="123"/>
        <v>5.3258480061649234</v>
      </c>
      <c r="I942" s="142">
        <f t="shared" si="117"/>
        <v>1.1716865613562832</v>
      </c>
      <c r="J942" s="54">
        <f t="shared" si="120"/>
        <v>2.6629240030824617</v>
      </c>
      <c r="K942" s="142">
        <v>0.70054933002239461</v>
      </c>
      <c r="L942" s="231">
        <f t="shared" si="121"/>
        <v>7.3865227720045418E-2</v>
      </c>
    </row>
    <row r="943" spans="1:12" x14ac:dyDescent="0.2">
      <c r="A943" s="105">
        <f t="shared" si="122"/>
        <v>46</v>
      </c>
      <c r="B943" s="57" t="s">
        <v>1250</v>
      </c>
      <c r="C943" s="40">
        <v>9198.7099999999991</v>
      </c>
      <c r="D943" s="40"/>
      <c r="E943" s="40"/>
      <c r="F943" s="57">
        <f t="shared" si="118"/>
        <v>9198.7099999999991</v>
      </c>
      <c r="G943" s="56">
        <f t="shared" si="119"/>
        <v>9.9720996809944104E-2</v>
      </c>
      <c r="H943" s="54">
        <f t="shared" si="123"/>
        <v>366.9732682605943</v>
      </c>
      <c r="I943" s="142">
        <f t="shared" si="117"/>
        <v>80.734119017330741</v>
      </c>
      <c r="J943" s="54">
        <f t="shared" si="120"/>
        <v>183.48663413029715</v>
      </c>
      <c r="K943" s="142">
        <v>48.270787472436716</v>
      </c>
      <c r="L943" s="231">
        <f t="shared" si="121"/>
        <v>7.3865227720045418E-2</v>
      </c>
    </row>
    <row r="944" spans="1:12" x14ac:dyDescent="0.2">
      <c r="A944" s="105">
        <f t="shared" si="122"/>
        <v>47</v>
      </c>
      <c r="B944" s="57" t="s">
        <v>1261</v>
      </c>
      <c r="C944" s="40">
        <v>3168.96</v>
      </c>
      <c r="D944" s="40"/>
      <c r="E944" s="40"/>
      <c r="F944" s="57">
        <f t="shared" si="118"/>
        <v>3168.96</v>
      </c>
      <c r="G944" s="56">
        <f t="shared" si="119"/>
        <v>3.4353931154568466E-2</v>
      </c>
      <c r="H944" s="54">
        <f t="shared" si="123"/>
        <v>126.42246664881196</v>
      </c>
      <c r="I944" s="142">
        <f t="shared" si="117"/>
        <v>27.812942662738632</v>
      </c>
      <c r="J944" s="54">
        <f t="shared" si="120"/>
        <v>63.211233324405981</v>
      </c>
      <c r="K944" s="142">
        <v>16.629309399758561</v>
      </c>
      <c r="L944" s="231">
        <f t="shared" si="121"/>
        <v>7.3865227720045418E-2</v>
      </c>
    </row>
    <row r="945" spans="1:12" x14ac:dyDescent="0.2">
      <c r="A945" s="105">
        <f t="shared" si="122"/>
        <v>48</v>
      </c>
      <c r="B945" s="57" t="s">
        <v>1262</v>
      </c>
      <c r="C945" s="40">
        <v>4196.6499999999996</v>
      </c>
      <c r="D945" s="40"/>
      <c r="E945" s="40">
        <v>69.099999999999994</v>
      </c>
      <c r="F945" s="57">
        <f t="shared" si="118"/>
        <v>4265.75</v>
      </c>
      <c r="G945" s="56">
        <f t="shared" si="119"/>
        <v>4.624396704994712E-2</v>
      </c>
      <c r="H945" s="54">
        <f t="shared" si="123"/>
        <v>170.1777987438054</v>
      </c>
      <c r="I945" s="142">
        <f t="shared" si="117"/>
        <v>37.439115723637187</v>
      </c>
      <c r="J945" s="54">
        <f t="shared" si="120"/>
        <v>85.088899371902698</v>
      </c>
      <c r="K945" s="142">
        <v>22.022174875194622</v>
      </c>
      <c r="L945" s="231">
        <f t="shared" si="121"/>
        <v>7.378022357487897E-2</v>
      </c>
    </row>
    <row r="946" spans="1:12" x14ac:dyDescent="0.2">
      <c r="A946" s="105">
        <f t="shared" si="122"/>
        <v>49</v>
      </c>
      <c r="B946" s="38" t="s">
        <v>1263</v>
      </c>
      <c r="C946" s="40">
        <v>8277.0499999999993</v>
      </c>
      <c r="D946" s="40"/>
      <c r="E946" s="40"/>
      <c r="F946" s="57">
        <f t="shared" si="118"/>
        <v>8277.0499999999993</v>
      </c>
      <c r="G946" s="56">
        <f t="shared" si="119"/>
        <v>8.9729503011373099E-2</v>
      </c>
      <c r="H946" s="54">
        <f t="shared" si="123"/>
        <v>330.20457108185303</v>
      </c>
      <c r="I946" s="142">
        <f t="shared" si="117"/>
        <v>72.645005638007675</v>
      </c>
      <c r="J946" s="54">
        <f t="shared" si="120"/>
        <v>165.10228554092652</v>
      </c>
      <c r="K946" s="142">
        <v>43.434320839414688</v>
      </c>
      <c r="L946" s="231">
        <f t="shared" si="121"/>
        <v>7.3865227720045432E-2</v>
      </c>
    </row>
    <row r="947" spans="1:12" x14ac:dyDescent="0.2">
      <c r="A947" s="105">
        <f t="shared" si="122"/>
        <v>50</v>
      </c>
      <c r="B947" s="38" t="s">
        <v>1264</v>
      </c>
      <c r="C947" s="40">
        <v>1475.3</v>
      </c>
      <c r="D947" s="40"/>
      <c r="E947" s="40"/>
      <c r="F947" s="57">
        <f t="shared" si="118"/>
        <v>1475.3</v>
      </c>
      <c r="G947" s="56">
        <f t="shared" si="119"/>
        <v>1.5993371526410827E-2</v>
      </c>
      <c r="H947" s="54">
        <f t="shared" si="123"/>
        <v>58.855607217191846</v>
      </c>
      <c r="I947" s="142">
        <f t="shared" si="117"/>
        <v>12.948233587782207</v>
      </c>
      <c r="J947" s="54">
        <f t="shared" si="120"/>
        <v>29.427803608595923</v>
      </c>
      <c r="K947" s="142">
        <v>7.7417260418130249</v>
      </c>
      <c r="L947" s="231">
        <f t="shared" si="121"/>
        <v>7.3865227720045418E-2</v>
      </c>
    </row>
    <row r="948" spans="1:12" x14ac:dyDescent="0.2">
      <c r="A948" s="105">
        <f t="shared" si="122"/>
        <v>51</v>
      </c>
      <c r="B948" s="57" t="s">
        <v>1265</v>
      </c>
      <c r="C948" s="40">
        <v>1459.86</v>
      </c>
      <c r="D948" s="40"/>
      <c r="E948" s="40"/>
      <c r="F948" s="57">
        <f t="shared" si="118"/>
        <v>1459.86</v>
      </c>
      <c r="G948" s="56">
        <f t="shared" si="119"/>
        <v>1.5825990209819094E-2</v>
      </c>
      <c r="H948" s="54">
        <f t="shared" si="123"/>
        <v>58.239643972134267</v>
      </c>
      <c r="I948" s="142">
        <f t="shared" si="117"/>
        <v>12.81272167386954</v>
      </c>
      <c r="J948" s="54">
        <f t="shared" si="120"/>
        <v>29.119821986067134</v>
      </c>
      <c r="K948" s="142">
        <v>7.6607037073145534</v>
      </c>
      <c r="L948" s="231">
        <f t="shared" si="121"/>
        <v>7.3865227720045418E-2</v>
      </c>
    </row>
    <row r="949" spans="1:12" x14ac:dyDescent="0.2">
      <c r="A949" s="105">
        <f t="shared" si="122"/>
        <v>52</v>
      </c>
      <c r="B949" s="57" t="s">
        <v>1266</v>
      </c>
      <c r="C949" s="40">
        <v>411.3</v>
      </c>
      <c r="D949" s="40"/>
      <c r="E949" s="40"/>
      <c r="F949" s="57">
        <f t="shared" si="118"/>
        <v>411.3</v>
      </c>
      <c r="G949" s="56">
        <f t="shared" si="119"/>
        <v>4.4588041136126707E-3</v>
      </c>
      <c r="H949" s="54">
        <v>0</v>
      </c>
      <c r="I949" s="142">
        <f t="shared" si="117"/>
        <v>0</v>
      </c>
      <c r="J949" s="54">
        <f t="shared" si="120"/>
        <v>0</v>
      </c>
      <c r="K949" s="142">
        <v>0</v>
      </c>
      <c r="L949" s="231">
        <f t="shared" si="121"/>
        <v>0</v>
      </c>
    </row>
    <row r="950" spans="1:12" x14ac:dyDescent="0.2">
      <c r="A950" s="105">
        <f t="shared" si="122"/>
        <v>53</v>
      </c>
      <c r="B950" s="57" t="s">
        <v>1267</v>
      </c>
      <c r="C950" s="40">
        <v>402.8</v>
      </c>
      <c r="D950" s="40"/>
      <c r="E950" s="40"/>
      <c r="F950" s="57">
        <f t="shared" si="118"/>
        <v>402.8</v>
      </c>
      <c r="G950" s="56">
        <f t="shared" si="119"/>
        <v>4.3666576634164454E-3</v>
      </c>
      <c r="H950" s="54">
        <v>0</v>
      </c>
      <c r="I950" s="142">
        <f t="shared" si="117"/>
        <v>0</v>
      </c>
      <c r="J950" s="54">
        <f t="shared" si="120"/>
        <v>0</v>
      </c>
      <c r="K950" s="142">
        <v>0</v>
      </c>
      <c r="L950" s="231">
        <f t="shared" si="121"/>
        <v>0</v>
      </c>
    </row>
    <row r="951" spans="1:12" x14ac:dyDescent="0.2">
      <c r="A951" s="105">
        <f t="shared" si="122"/>
        <v>54</v>
      </c>
      <c r="B951" s="57" t="s">
        <v>1268</v>
      </c>
      <c r="C951" s="40">
        <v>142.9</v>
      </c>
      <c r="D951" s="40"/>
      <c r="E951" s="40"/>
      <c r="F951" s="57">
        <f t="shared" si="118"/>
        <v>142.9</v>
      </c>
      <c r="G951" s="56">
        <f t="shared" si="119"/>
        <v>1.5491444391812564E-3</v>
      </c>
      <c r="H951" s="54">
        <f t="shared" si="123"/>
        <v>5.7008515361870238</v>
      </c>
      <c r="I951" s="142">
        <f t="shared" si="117"/>
        <v>1.2541873379611452</v>
      </c>
      <c r="J951" s="54">
        <f t="shared" si="120"/>
        <v>2.8504257680935119</v>
      </c>
      <c r="K951" s="142">
        <v>0.74987639895281055</v>
      </c>
      <c r="L951" s="231">
        <f t="shared" si="121"/>
        <v>7.3865227720045432E-2</v>
      </c>
    </row>
    <row r="952" spans="1:12" x14ac:dyDescent="0.2">
      <c r="A952" s="105">
        <f t="shared" si="122"/>
        <v>55</v>
      </c>
      <c r="B952" s="57" t="s">
        <v>1269</v>
      </c>
      <c r="C952" s="40">
        <v>776.7</v>
      </c>
      <c r="D952" s="40"/>
      <c r="E952" s="40"/>
      <c r="F952" s="57">
        <f t="shared" si="118"/>
        <v>776.7</v>
      </c>
      <c r="G952" s="56">
        <f t="shared" si="119"/>
        <v>8.4200173961657236E-3</v>
      </c>
      <c r="H952" s="54">
        <f t="shared" si="123"/>
        <v>30.985664017889864</v>
      </c>
      <c r="I952" s="142">
        <f t="shared" si="117"/>
        <v>6.8168460839357703</v>
      </c>
      <c r="J952" s="54">
        <f t="shared" si="120"/>
        <v>15.492832008944932</v>
      </c>
      <c r="K952" s="142">
        <v>4.0757802593887185</v>
      </c>
      <c r="L952" s="231">
        <f t="shared" si="121"/>
        <v>7.3865227720045418E-2</v>
      </c>
    </row>
    <row r="953" spans="1:12" x14ac:dyDescent="0.2">
      <c r="A953" s="105">
        <f t="shared" si="122"/>
        <v>56</v>
      </c>
      <c r="B953" s="57" t="s">
        <v>1270</v>
      </c>
      <c r="C953" s="40">
        <v>159.5</v>
      </c>
      <c r="D953" s="40"/>
      <c r="E953" s="40"/>
      <c r="F953" s="57">
        <f t="shared" si="118"/>
        <v>159.5</v>
      </c>
      <c r="G953" s="56">
        <f t="shared" si="119"/>
        <v>1.7291010360350621E-3</v>
      </c>
      <c r="H953" s="54">
        <f t="shared" si="123"/>
        <v>6.3630918126090288</v>
      </c>
      <c r="I953" s="142">
        <f t="shared" si="117"/>
        <v>1.3998801987739864</v>
      </c>
      <c r="J953" s="54">
        <f t="shared" si="120"/>
        <v>3.1815459063045144</v>
      </c>
      <c r="K953" s="142">
        <v>0.83698590365971492</v>
      </c>
      <c r="L953" s="231">
        <f t="shared" si="121"/>
        <v>7.3865227720045418E-2</v>
      </c>
    </row>
    <row r="954" spans="1:12" x14ac:dyDescent="0.2">
      <c r="A954" s="105">
        <f t="shared" si="122"/>
        <v>57</v>
      </c>
      <c r="B954" s="57" t="s">
        <v>1271</v>
      </c>
      <c r="C954" s="40">
        <v>8044.64</v>
      </c>
      <c r="D954" s="40"/>
      <c r="E954" s="40"/>
      <c r="F954" s="57">
        <f t="shared" si="118"/>
        <v>8044.64</v>
      </c>
      <c r="G954" s="56">
        <f t="shared" si="119"/>
        <v>8.7210002247831361E-2</v>
      </c>
      <c r="H954" s="54">
        <f t="shared" si="123"/>
        <v>320.93280827201943</v>
      </c>
      <c r="I954" s="142">
        <f t="shared" si="117"/>
        <v>70.60521781984427</v>
      </c>
      <c r="J954" s="54">
        <f t="shared" si="120"/>
        <v>160.46640413600971</v>
      </c>
      <c r="K954" s="142">
        <v>42.214735297912796</v>
      </c>
      <c r="L954" s="231">
        <f t="shared" si="121"/>
        <v>7.3865227720045418E-2</v>
      </c>
    </row>
    <row r="955" spans="1:12" x14ac:dyDescent="0.2">
      <c r="A955" s="105">
        <f t="shared" si="122"/>
        <v>58</v>
      </c>
      <c r="B955" s="57" t="s">
        <v>1272</v>
      </c>
      <c r="C955" s="40">
        <v>3996.29</v>
      </c>
      <c r="D955" s="40"/>
      <c r="E955" s="40"/>
      <c r="F955" s="57">
        <f t="shared" si="118"/>
        <v>3996.29</v>
      </c>
      <c r="G955" s="56">
        <f t="shared" si="119"/>
        <v>4.3322816171138298E-2</v>
      </c>
      <c r="H955" s="54">
        <f t="shared" si="123"/>
        <v>159.42796350978892</v>
      </c>
      <c r="I955" s="142">
        <f t="shared" si="117"/>
        <v>35.074151972153565</v>
      </c>
      <c r="J955" s="54">
        <f t="shared" si="120"/>
        <v>79.713981754894462</v>
      </c>
      <c r="K955" s="142">
        <v>20.970773648503339</v>
      </c>
      <c r="L955" s="231">
        <f t="shared" si="121"/>
        <v>7.3865227720045418E-2</v>
      </c>
    </row>
    <row r="956" spans="1:12" x14ac:dyDescent="0.2">
      <c r="A956" s="105">
        <f t="shared" si="122"/>
        <v>59</v>
      </c>
      <c r="B956" s="57" t="s">
        <v>1273</v>
      </c>
      <c r="C956" s="40">
        <v>69.53</v>
      </c>
      <c r="D956" s="40"/>
      <c r="E956" s="40"/>
      <c r="F956" s="57">
        <f t="shared" si="118"/>
        <v>69.53</v>
      </c>
      <c r="G956" s="56">
        <f t="shared" si="119"/>
        <v>7.5375796260512774E-4</v>
      </c>
      <c r="H956" s="54">
        <f t="shared" si="123"/>
        <v>2.7738293023868703</v>
      </c>
      <c r="I956" s="142">
        <f t="shared" si="117"/>
        <v>0.6102424465251115</v>
      </c>
      <c r="J956" s="54">
        <f t="shared" si="120"/>
        <v>1.3869146511934352</v>
      </c>
      <c r="K956" s="142">
        <v>0.36486288326934158</v>
      </c>
      <c r="L956" s="231">
        <f t="shared" si="121"/>
        <v>7.3865227720045432E-2</v>
      </c>
    </row>
    <row r="957" spans="1:12" x14ac:dyDescent="0.2">
      <c r="A957" s="105">
        <f t="shared" si="122"/>
        <v>60</v>
      </c>
      <c r="B957" s="57" t="s">
        <v>1274</v>
      </c>
      <c r="C957" s="40">
        <v>3450.5</v>
      </c>
      <c r="D957" s="40"/>
      <c r="E957" s="40"/>
      <c r="F957" s="57">
        <f t="shared" si="118"/>
        <v>3450.5</v>
      </c>
      <c r="G957" s="56">
        <f t="shared" si="119"/>
        <v>3.7406038400244396E-2</v>
      </c>
      <c r="H957" s="54">
        <f t="shared" si="123"/>
        <v>137.65422131289938</v>
      </c>
      <c r="I957" s="142">
        <f t="shared" si="117"/>
        <v>30.283928688837864</v>
      </c>
      <c r="J957" s="54">
        <f t="shared" si="120"/>
        <v>68.82711065644969</v>
      </c>
      <c r="K957" s="142">
        <v>18.10670758982976</v>
      </c>
      <c r="L957" s="231">
        <f t="shared" si="121"/>
        <v>7.3865227720045418E-2</v>
      </c>
    </row>
    <row r="958" spans="1:12" x14ac:dyDescent="0.2">
      <c r="A958" s="105">
        <f t="shared" si="122"/>
        <v>61</v>
      </c>
      <c r="B958" s="57" t="s">
        <v>1275</v>
      </c>
      <c r="C958" s="40">
        <v>46</v>
      </c>
      <c r="D958" s="40"/>
      <c r="E958" s="40"/>
      <c r="F958" s="57">
        <f t="shared" si="118"/>
        <v>46</v>
      </c>
      <c r="G958" s="56">
        <f t="shared" si="119"/>
        <v>4.9867490694428124E-4</v>
      </c>
      <c r="H958" s="54">
        <f t="shared" si="123"/>
        <v>1.835123657554955</v>
      </c>
      <c r="I958" s="142">
        <f t="shared" ref="I958:I962" si="124">H958*0.22</f>
        <v>0.40372720466209011</v>
      </c>
      <c r="J958" s="54">
        <f t="shared" si="120"/>
        <v>0.9175618287774775</v>
      </c>
      <c r="K958" s="142">
        <v>0.2413877841275667</v>
      </c>
      <c r="L958" s="231">
        <f t="shared" si="121"/>
        <v>7.3865227720045418E-2</v>
      </c>
    </row>
    <row r="959" spans="1:12" x14ac:dyDescent="0.2">
      <c r="A959" s="105">
        <f t="shared" si="122"/>
        <v>62</v>
      </c>
      <c r="B959" s="57" t="s">
        <v>1317</v>
      </c>
      <c r="C959" s="40">
        <v>3217.4</v>
      </c>
      <c r="D959" s="40"/>
      <c r="E959" s="40"/>
      <c r="F959" s="57">
        <f>C959+D959+E959</f>
        <v>3217.4</v>
      </c>
      <c r="G959" s="56">
        <f t="shared" si="119"/>
        <v>3.4879057513098485E-2</v>
      </c>
      <c r="H959" s="54">
        <f t="shared" si="123"/>
        <v>128.35493164820244</v>
      </c>
      <c r="I959" s="142">
        <f t="shared" si="124"/>
        <v>28.238084962604535</v>
      </c>
      <c r="J959" s="54">
        <f t="shared" si="120"/>
        <v>64.177465824101219</v>
      </c>
      <c r="K959" s="142">
        <v>16.883501231565941</v>
      </c>
      <c r="L959" s="231">
        <f t="shared" si="121"/>
        <v>7.3865227720045418E-2</v>
      </c>
    </row>
    <row r="960" spans="1:12" x14ac:dyDescent="0.2">
      <c r="A960" s="105">
        <f t="shared" si="122"/>
        <v>63</v>
      </c>
      <c r="B960" s="57" t="s">
        <v>1318</v>
      </c>
      <c r="C960" s="40">
        <v>3196.1</v>
      </c>
      <c r="D960" s="40"/>
      <c r="E960" s="40"/>
      <c r="F960" s="57">
        <f>C960+D960+E960</f>
        <v>3196.1</v>
      </c>
      <c r="G960" s="56">
        <f t="shared" si="119"/>
        <v>3.4648149349665591E-2</v>
      </c>
      <c r="H960" s="54">
        <f t="shared" si="123"/>
        <v>127.50518960676938</v>
      </c>
      <c r="I960" s="142">
        <f t="shared" si="124"/>
        <v>28.051141713489262</v>
      </c>
      <c r="J960" s="54">
        <f t="shared" si="120"/>
        <v>63.752594803384689</v>
      </c>
      <c r="K960" s="142">
        <v>16.771728192393823</v>
      </c>
      <c r="L960" s="231">
        <f t="shared" si="121"/>
        <v>7.3865227720045418E-2</v>
      </c>
    </row>
    <row r="961" spans="1:12" x14ac:dyDescent="0.2">
      <c r="A961" s="105">
        <f t="shared" si="122"/>
        <v>64</v>
      </c>
      <c r="B961" s="57" t="s">
        <v>1319</v>
      </c>
      <c r="C961" s="40">
        <v>1632.1</v>
      </c>
      <c r="D961" s="40"/>
      <c r="E961" s="40"/>
      <c r="F961" s="57">
        <f>C961+D961+E961</f>
        <v>1632.1</v>
      </c>
      <c r="G961" s="56">
        <f t="shared" si="119"/>
        <v>1.7693202513560029E-2</v>
      </c>
      <c r="H961" s="54">
        <f t="shared" si="123"/>
        <v>65.110985249900907</v>
      </c>
      <c r="I961" s="142">
        <f t="shared" si="124"/>
        <v>14.3244167549782</v>
      </c>
      <c r="J961" s="54">
        <f t="shared" si="120"/>
        <v>32.555492624950453</v>
      </c>
      <c r="K961" s="142">
        <v>8.5645435320565557</v>
      </c>
      <c r="L961" s="231">
        <f t="shared" si="121"/>
        <v>7.3865227720045418E-2</v>
      </c>
    </row>
    <row r="962" spans="1:12" x14ac:dyDescent="0.2">
      <c r="A962" s="105">
        <f t="shared" si="122"/>
        <v>65</v>
      </c>
      <c r="B962" s="57" t="s">
        <v>609</v>
      </c>
      <c r="C962" s="107">
        <v>3084.1</v>
      </c>
      <c r="D962" s="59"/>
      <c r="E962" s="59">
        <v>109.7</v>
      </c>
      <c r="F962" s="57">
        <f>C962+D962+E962</f>
        <v>3193.7999999999997</v>
      </c>
      <c r="G962" s="56">
        <f t="shared" si="119"/>
        <v>3.4623215604318372E-2</v>
      </c>
      <c r="H962" s="54">
        <f t="shared" ref="H962" si="125">G962*3680</f>
        <v>127.4134334238916</v>
      </c>
      <c r="I962" s="142">
        <f t="shared" si="124"/>
        <v>28.030955353256154</v>
      </c>
      <c r="J962" s="54">
        <f t="shared" si="120"/>
        <v>63.706716711945802</v>
      </c>
      <c r="K962" s="142">
        <v>14.316394622974508</v>
      </c>
      <c r="L962" s="231">
        <f t="shared" si="121"/>
        <v>7.3100225471873032E-2</v>
      </c>
    </row>
    <row r="963" spans="1:12" x14ac:dyDescent="0.2">
      <c r="A963" s="105"/>
      <c r="B963" s="57" t="s">
        <v>1276</v>
      </c>
      <c r="C963" s="66">
        <f>SUM(C898:C962)</f>
        <v>179704.92999999996</v>
      </c>
      <c r="D963" s="66">
        <f t="shared" ref="D963:L963" si="126">SUM(D898:D962)</f>
        <v>939.9</v>
      </c>
      <c r="E963" s="66">
        <f t="shared" si="126"/>
        <v>3844.0999999999995</v>
      </c>
      <c r="F963" s="66">
        <f t="shared" si="126"/>
        <v>184488.92999999996</v>
      </c>
      <c r="G963" s="66">
        <f t="shared" si="126"/>
        <v>2</v>
      </c>
      <c r="H963" s="66">
        <f t="shared" si="126"/>
        <v>7313.699032240037</v>
      </c>
      <c r="I963" s="66">
        <f t="shared" si="126"/>
        <v>1609.0137870928083</v>
      </c>
      <c r="J963" s="66">
        <f t="shared" si="126"/>
        <v>3656.8495161200185</v>
      </c>
      <c r="K963" s="66">
        <f t="shared" si="126"/>
        <v>935.05457119282653</v>
      </c>
      <c r="L963" s="260">
        <f t="shared" si="126"/>
        <v>4.5744646481990507</v>
      </c>
    </row>
    <row r="964" spans="1:12" x14ac:dyDescent="0.2">
      <c r="A964" s="348" t="s">
        <v>1976</v>
      </c>
      <c r="B964" s="348"/>
      <c r="C964" s="348"/>
      <c r="D964" s="348"/>
      <c r="E964" s="348"/>
      <c r="F964" s="348"/>
      <c r="G964" s="348"/>
      <c r="H964" s="348"/>
      <c r="I964" s="348"/>
      <c r="J964" s="348"/>
      <c r="K964" s="348"/>
      <c r="L964" s="348"/>
    </row>
    <row r="965" spans="1:12" x14ac:dyDescent="0.2">
      <c r="A965" s="77">
        <v>1</v>
      </c>
      <c r="B965" s="57" t="s">
        <v>1278</v>
      </c>
      <c r="C965" s="57">
        <v>653.70000000000005</v>
      </c>
      <c r="D965" s="57">
        <v>37.5</v>
      </c>
      <c r="E965" s="57">
        <v>147.30000000000001</v>
      </c>
      <c r="F965" s="57">
        <f t="shared" ref="F965:F1027" si="127">C965+D965+E965</f>
        <v>838.5</v>
      </c>
      <c r="G965" s="141">
        <f>3/$F$1330*F965</f>
        <v>1.1226364385964499E-2</v>
      </c>
      <c r="H965" s="142">
        <f t="shared" ref="H965:H1028" si="128">G965*3680</f>
        <v>41.313020940349354</v>
      </c>
      <c r="I965" s="142">
        <f>H965*0.22</f>
        <v>9.0888646068768573</v>
      </c>
      <c r="J965" s="54">
        <f t="shared" ref="J965:J1028" si="129">H965*0.475</f>
        <v>19.623684946665943</v>
      </c>
      <c r="K965" s="142">
        <v>2.846507691075276</v>
      </c>
      <c r="L965" s="141">
        <f>(H965+I965+J965+K965)/F965</f>
        <v>8.6907666290956989E-2</v>
      </c>
    </row>
    <row r="966" spans="1:12" x14ac:dyDescent="0.2">
      <c r="A966" s="78">
        <f>A965+1</f>
        <v>2</v>
      </c>
      <c r="B966" s="57" t="s">
        <v>1279</v>
      </c>
      <c r="C966" s="57">
        <v>244</v>
      </c>
      <c r="D966" s="57"/>
      <c r="E966" s="57"/>
      <c r="F966" s="57">
        <f t="shared" si="127"/>
        <v>244</v>
      </c>
      <c r="G966" s="141">
        <f t="shared" ref="G966:G1029" si="130">3/$F$1330*F966</f>
        <v>3.266825176118471E-3</v>
      </c>
      <c r="H966" s="142">
        <f t="shared" si="128"/>
        <v>12.021916648115974</v>
      </c>
      <c r="I966" s="142">
        <f t="shared" ref="I966:I1028" si="131">H966*0.22</f>
        <v>2.6448216625855143</v>
      </c>
      <c r="J966" s="54">
        <f t="shared" si="129"/>
        <v>5.7104104078550879</v>
      </c>
      <c r="K966" s="142">
        <v>1.0624871907945039</v>
      </c>
      <c r="L966" s="141">
        <f t="shared" ref="L966:L1029" si="132">(H966+I966+J966+K966)/F966</f>
        <v>8.7867360284225732E-2</v>
      </c>
    </row>
    <row r="967" spans="1:12" x14ac:dyDescent="0.2">
      <c r="A967" s="78">
        <f t="shared" ref="A967:A1030" si="133">A966+1</f>
        <v>3</v>
      </c>
      <c r="B967" s="57" t="s">
        <v>1280</v>
      </c>
      <c r="C967" s="57">
        <v>279.89999999999998</v>
      </c>
      <c r="D967" s="57"/>
      <c r="E967" s="57"/>
      <c r="F967" s="57">
        <f t="shared" si="127"/>
        <v>279.89999999999998</v>
      </c>
      <c r="G967" s="141">
        <f t="shared" si="130"/>
        <v>3.7474769130965572E-3</v>
      </c>
      <c r="H967" s="142">
        <f t="shared" si="128"/>
        <v>13.79071504019533</v>
      </c>
      <c r="I967" s="142">
        <f t="shared" si="131"/>
        <v>3.0339573088429725</v>
      </c>
      <c r="J967" s="54">
        <f t="shared" si="129"/>
        <v>6.5505896440927813</v>
      </c>
      <c r="K967" s="142">
        <v>1.2188121504236953</v>
      </c>
      <c r="L967" s="141">
        <f t="shared" si="132"/>
        <v>8.7867360284225718E-2</v>
      </c>
    </row>
    <row r="968" spans="1:12" x14ac:dyDescent="0.2">
      <c r="A968" s="78">
        <f t="shared" si="133"/>
        <v>4</v>
      </c>
      <c r="B968" s="57" t="s">
        <v>1281</v>
      </c>
      <c r="C968" s="57">
        <v>107.3</v>
      </c>
      <c r="D968" s="57"/>
      <c r="E968" s="57"/>
      <c r="F968" s="57">
        <f t="shared" si="127"/>
        <v>107.3</v>
      </c>
      <c r="G968" s="141">
        <f t="shared" si="130"/>
        <v>1.4365997598258687E-3</v>
      </c>
      <c r="H968" s="142">
        <f t="shared" si="128"/>
        <v>5.2866871161591966</v>
      </c>
      <c r="I968" s="142">
        <f t="shared" si="131"/>
        <v>1.1630711655550232</v>
      </c>
      <c r="J968" s="54">
        <f t="shared" si="129"/>
        <v>2.5111763801756184</v>
      </c>
      <c r="K968" s="142">
        <v>0.46723309660758311</v>
      </c>
      <c r="L968" s="141">
        <f t="shared" si="132"/>
        <v>8.7867360284225732E-2</v>
      </c>
    </row>
    <row r="969" spans="1:12" x14ac:dyDescent="0.2">
      <c r="A969" s="78">
        <f t="shared" si="133"/>
        <v>5</v>
      </c>
      <c r="B969" s="57" t="s">
        <v>1283</v>
      </c>
      <c r="C969" s="57">
        <v>149.30000000000001</v>
      </c>
      <c r="D969" s="57"/>
      <c r="E969" s="57"/>
      <c r="F969" s="57">
        <f t="shared" si="127"/>
        <v>149.30000000000001</v>
      </c>
      <c r="G969" s="141">
        <f t="shared" si="130"/>
        <v>1.9989221262069171E-3</v>
      </c>
      <c r="H969" s="142">
        <f t="shared" si="128"/>
        <v>7.3560334244414545</v>
      </c>
      <c r="I969" s="142">
        <f t="shared" si="131"/>
        <v>1.6183273533771201</v>
      </c>
      <c r="J969" s="54">
        <f t="shared" si="129"/>
        <v>3.4941158766096909</v>
      </c>
      <c r="K969" s="142">
        <v>0.65012023600663715</v>
      </c>
      <c r="L969" s="141">
        <f t="shared" si="132"/>
        <v>8.7867360284225732E-2</v>
      </c>
    </row>
    <row r="970" spans="1:12" x14ac:dyDescent="0.2">
      <c r="A970" s="78">
        <f t="shared" si="133"/>
        <v>6</v>
      </c>
      <c r="B970" s="57" t="s">
        <v>1284</v>
      </c>
      <c r="C970" s="57">
        <v>111.1</v>
      </c>
      <c r="D970" s="57">
        <v>25.8</v>
      </c>
      <c r="E970" s="57"/>
      <c r="F970" s="57">
        <f t="shared" si="127"/>
        <v>136.9</v>
      </c>
      <c r="G970" s="141">
        <f t="shared" si="130"/>
        <v>1.8329031418467979E-3</v>
      </c>
      <c r="H970" s="142">
        <f t="shared" si="128"/>
        <v>6.7450835619962159</v>
      </c>
      <c r="I970" s="142">
        <f t="shared" si="131"/>
        <v>1.4839183836391676</v>
      </c>
      <c r="J970" s="54">
        <f t="shared" si="129"/>
        <v>3.2039146919482024</v>
      </c>
      <c r="K970" s="142">
        <v>0.48378002826749739</v>
      </c>
      <c r="L970" s="141">
        <f t="shared" si="132"/>
        <v>8.7046725097524355E-2</v>
      </c>
    </row>
    <row r="971" spans="1:12" x14ac:dyDescent="0.2">
      <c r="A971" s="78">
        <f t="shared" si="133"/>
        <v>7</v>
      </c>
      <c r="B971" s="57" t="s">
        <v>1285</v>
      </c>
      <c r="C971" s="57">
        <v>131.5</v>
      </c>
      <c r="D971" s="57"/>
      <c r="E971" s="57"/>
      <c r="F971" s="57">
        <f t="shared" si="127"/>
        <v>131.5</v>
      </c>
      <c r="G971" s="141">
        <f t="shared" si="130"/>
        <v>1.7606045518835203E-3</v>
      </c>
      <c r="H971" s="142">
        <f t="shared" si="128"/>
        <v>6.4790247509313543</v>
      </c>
      <c r="I971" s="142">
        <f t="shared" si="131"/>
        <v>1.425385445204898</v>
      </c>
      <c r="J971" s="54">
        <f t="shared" si="129"/>
        <v>3.077536756692393</v>
      </c>
      <c r="K971" s="142">
        <v>0.57261092454703799</v>
      </c>
      <c r="L971" s="141">
        <f t="shared" si="132"/>
        <v>8.7867360284225718E-2</v>
      </c>
    </row>
    <row r="972" spans="1:12" x14ac:dyDescent="0.2">
      <c r="A972" s="78">
        <f t="shared" si="133"/>
        <v>8</v>
      </c>
      <c r="B972" s="57" t="s">
        <v>1286</v>
      </c>
      <c r="C972" s="57">
        <v>164</v>
      </c>
      <c r="D972" s="57"/>
      <c r="E972" s="57"/>
      <c r="F972" s="57">
        <f t="shared" si="127"/>
        <v>164</v>
      </c>
      <c r="G972" s="141">
        <f t="shared" si="130"/>
        <v>2.1957349544402837E-3</v>
      </c>
      <c r="H972" s="142">
        <f t="shared" si="128"/>
        <v>8.0803046323402441</v>
      </c>
      <c r="I972" s="142">
        <f t="shared" si="131"/>
        <v>1.7776670191148538</v>
      </c>
      <c r="J972" s="54">
        <f t="shared" si="129"/>
        <v>3.8381447003616156</v>
      </c>
      <c r="K972" s="142">
        <v>0.71413073479630584</v>
      </c>
      <c r="L972" s="141">
        <f t="shared" si="132"/>
        <v>8.7867360284225732E-2</v>
      </c>
    </row>
    <row r="973" spans="1:12" x14ac:dyDescent="0.2">
      <c r="A973" s="78">
        <f t="shared" si="133"/>
        <v>9</v>
      </c>
      <c r="B973" s="57" t="s">
        <v>1287</v>
      </c>
      <c r="C973" s="57">
        <v>183.5</v>
      </c>
      <c r="D973" s="57"/>
      <c r="E973" s="57"/>
      <c r="F973" s="57">
        <f t="shared" si="127"/>
        <v>183.5</v>
      </c>
      <c r="G973" s="141">
        <f t="shared" si="130"/>
        <v>2.4568131959743418E-3</v>
      </c>
      <c r="H973" s="142">
        <f t="shared" si="128"/>
        <v>9.0410725611855778</v>
      </c>
      <c r="I973" s="142">
        <f t="shared" si="131"/>
        <v>1.9890359634608272</v>
      </c>
      <c r="J973" s="54">
        <f t="shared" si="129"/>
        <v>4.2945094665631496</v>
      </c>
      <c r="K973" s="142">
        <v>0.79904262094586664</v>
      </c>
      <c r="L973" s="141">
        <f t="shared" si="132"/>
        <v>8.7867360284225718E-2</v>
      </c>
    </row>
    <row r="974" spans="1:12" x14ac:dyDescent="0.2">
      <c r="A974" s="78">
        <f t="shared" si="133"/>
        <v>10</v>
      </c>
      <c r="B974" s="57" t="s">
        <v>1288</v>
      </c>
      <c r="C974" s="57">
        <v>4270.7</v>
      </c>
      <c r="D974" s="57"/>
      <c r="E974" s="57"/>
      <c r="F974" s="57">
        <f t="shared" si="127"/>
        <v>4270.7</v>
      </c>
      <c r="G974" s="141">
        <f t="shared" si="130"/>
        <v>5.7178812621512927E-2</v>
      </c>
      <c r="H974" s="142">
        <f t="shared" si="128"/>
        <v>210.41803044716758</v>
      </c>
      <c r="I974" s="142">
        <f t="shared" si="131"/>
        <v>46.291966698376868</v>
      </c>
      <c r="J974" s="54">
        <f t="shared" si="129"/>
        <v>99.94856446240459</v>
      </c>
      <c r="K974" s="142">
        <v>18.596573957893803</v>
      </c>
      <c r="L974" s="141">
        <f t="shared" si="132"/>
        <v>8.7867360284225732E-2</v>
      </c>
    </row>
    <row r="975" spans="1:12" x14ac:dyDescent="0.2">
      <c r="A975" s="78">
        <f t="shared" si="133"/>
        <v>11</v>
      </c>
      <c r="B975" s="57" t="s">
        <v>1289</v>
      </c>
      <c r="C975" s="57">
        <v>2670.7</v>
      </c>
      <c r="D975" s="57"/>
      <c r="E975" s="57"/>
      <c r="F975" s="57">
        <f t="shared" si="127"/>
        <v>2670.7</v>
      </c>
      <c r="G975" s="141">
        <f t="shared" si="130"/>
        <v>3.5757008187949177E-2</v>
      </c>
      <c r="H975" s="142">
        <f t="shared" si="128"/>
        <v>131.58579013165297</v>
      </c>
      <c r="I975" s="142">
        <f t="shared" si="131"/>
        <v>28.948873828963652</v>
      </c>
      <c r="J975" s="54">
        <f t="shared" si="129"/>
        <v>62.503250312535158</v>
      </c>
      <c r="K975" s="142">
        <v>11.629444837929842</v>
      </c>
      <c r="L975" s="141">
        <f t="shared" si="132"/>
        <v>8.7867360284225718E-2</v>
      </c>
    </row>
    <row r="976" spans="1:12" x14ac:dyDescent="0.2">
      <c r="A976" s="78">
        <f t="shared" si="133"/>
        <v>12</v>
      </c>
      <c r="B976" s="57" t="s">
        <v>1290</v>
      </c>
      <c r="C976" s="57">
        <v>463.7</v>
      </c>
      <c r="D976" s="57"/>
      <c r="E976" s="57">
        <v>121.1</v>
      </c>
      <c r="F976" s="57">
        <f t="shared" si="127"/>
        <v>584.79999999999995</v>
      </c>
      <c r="G976" s="141">
        <f t="shared" si="130"/>
        <v>7.8296695204675484E-3</v>
      </c>
      <c r="H976" s="142">
        <f t="shared" si="128"/>
        <v>28.813183835320579</v>
      </c>
      <c r="I976" s="142">
        <f t="shared" si="131"/>
        <v>6.3389004437705276</v>
      </c>
      <c r="J976" s="54">
        <f t="shared" si="129"/>
        <v>13.686262321777274</v>
      </c>
      <c r="K976" s="142">
        <v>2.0191611080795551</v>
      </c>
      <c r="L976" s="141">
        <f t="shared" si="132"/>
        <v>8.6965642457161318E-2</v>
      </c>
    </row>
    <row r="977" spans="1:12" x14ac:dyDescent="0.2">
      <c r="A977" s="78">
        <f t="shared" si="133"/>
        <v>13</v>
      </c>
      <c r="B977" s="57" t="s">
        <v>1291</v>
      </c>
      <c r="C977" s="57">
        <v>892.4</v>
      </c>
      <c r="D977" s="57"/>
      <c r="E977" s="57"/>
      <c r="F977" s="57">
        <f t="shared" si="127"/>
        <v>892.4</v>
      </c>
      <c r="G977" s="141">
        <f t="shared" si="130"/>
        <v>1.1948011422820178E-2</v>
      </c>
      <c r="H977" s="142">
        <f t="shared" si="128"/>
        <v>43.968682035978254</v>
      </c>
      <c r="I977" s="142">
        <f t="shared" si="131"/>
        <v>9.6731100479152161</v>
      </c>
      <c r="J977" s="54">
        <f t="shared" si="129"/>
        <v>20.885123967089669</v>
      </c>
      <c r="K977" s="142">
        <v>3.8859162666598985</v>
      </c>
      <c r="L977" s="141">
        <f t="shared" si="132"/>
        <v>8.7867360284225746E-2</v>
      </c>
    </row>
    <row r="978" spans="1:12" x14ac:dyDescent="0.2">
      <c r="A978" s="78">
        <f t="shared" si="133"/>
        <v>14</v>
      </c>
      <c r="B978" s="57" t="s">
        <v>1292</v>
      </c>
      <c r="C978" s="57">
        <v>481.8</v>
      </c>
      <c r="D978" s="57"/>
      <c r="E978" s="57">
        <v>50.8</v>
      </c>
      <c r="F978" s="57">
        <f t="shared" si="127"/>
        <v>532.6</v>
      </c>
      <c r="G978" s="141">
        <f t="shared" si="130"/>
        <v>7.1307831508225315E-3</v>
      </c>
      <c r="H978" s="142">
        <f t="shared" si="128"/>
        <v>26.241281995026917</v>
      </c>
      <c r="I978" s="142">
        <f t="shared" si="131"/>
        <v>5.7730820389059216</v>
      </c>
      <c r="J978" s="54">
        <f t="shared" si="129"/>
        <v>12.464608947637785</v>
      </c>
      <c r="K978" s="142">
        <v>2.0979767562491478</v>
      </c>
      <c r="L978" s="141">
        <f t="shared" si="132"/>
        <v>8.7452027295943979E-2</v>
      </c>
    </row>
    <row r="979" spans="1:12" x14ac:dyDescent="0.2">
      <c r="A979" s="78">
        <f t="shared" si="133"/>
        <v>15</v>
      </c>
      <c r="B979" s="57" t="s">
        <v>1293</v>
      </c>
      <c r="C979" s="57">
        <v>340.1</v>
      </c>
      <c r="D979" s="57"/>
      <c r="E979" s="57"/>
      <c r="F979" s="57">
        <f t="shared" si="127"/>
        <v>340.1</v>
      </c>
      <c r="G979" s="141">
        <f t="shared" si="130"/>
        <v>4.553472304909394E-3</v>
      </c>
      <c r="H979" s="142">
        <f t="shared" si="128"/>
        <v>16.756778082066571</v>
      </c>
      <c r="I979" s="142">
        <f t="shared" si="131"/>
        <v>3.6864911780546454</v>
      </c>
      <c r="J979" s="54">
        <f t="shared" si="129"/>
        <v>7.9594695889816212</v>
      </c>
      <c r="K979" s="142">
        <v>1.4809503835623392</v>
      </c>
      <c r="L979" s="141">
        <f t="shared" si="132"/>
        <v>8.7867360284225746E-2</v>
      </c>
    </row>
    <row r="980" spans="1:12" x14ac:dyDescent="0.2">
      <c r="A980" s="78">
        <f t="shared" si="133"/>
        <v>16</v>
      </c>
      <c r="B980" s="57" t="s">
        <v>1294</v>
      </c>
      <c r="C980" s="57">
        <v>449.9</v>
      </c>
      <c r="D980" s="57"/>
      <c r="E980" s="57">
        <v>99.3</v>
      </c>
      <c r="F980" s="57">
        <f t="shared" si="127"/>
        <v>549.19999999999993</v>
      </c>
      <c r="G980" s="141">
        <f t="shared" si="130"/>
        <v>7.3530343718207544E-3</v>
      </c>
      <c r="H980" s="142">
        <f t="shared" si="128"/>
        <v>27.059166488300377</v>
      </c>
      <c r="I980" s="142">
        <f t="shared" si="131"/>
        <v>5.9530166274260834</v>
      </c>
      <c r="J980" s="54">
        <f t="shared" si="129"/>
        <v>12.853104081942679</v>
      </c>
      <c r="K980" s="142">
        <v>1.959069619419866</v>
      </c>
      <c r="L980" s="141">
        <f t="shared" si="132"/>
        <v>8.7080037904386384E-2</v>
      </c>
    </row>
    <row r="981" spans="1:12" x14ac:dyDescent="0.2">
      <c r="A981" s="78">
        <f t="shared" si="133"/>
        <v>17</v>
      </c>
      <c r="B981" s="57" t="s">
        <v>1295</v>
      </c>
      <c r="C981" s="57">
        <v>855.5</v>
      </c>
      <c r="D981" s="57"/>
      <c r="E981" s="57">
        <v>188</v>
      </c>
      <c r="F981" s="57">
        <f t="shared" si="127"/>
        <v>1043.5</v>
      </c>
      <c r="G981" s="141">
        <f t="shared" si="130"/>
        <v>1.3971033079014854E-2</v>
      </c>
      <c r="H981" s="142">
        <f t="shared" si="128"/>
        <v>51.413401730774666</v>
      </c>
      <c r="I981" s="142">
        <f t="shared" si="131"/>
        <v>11.310948380770427</v>
      </c>
      <c r="J981" s="54">
        <f t="shared" si="129"/>
        <v>24.421365822117966</v>
      </c>
      <c r="K981" s="142">
        <v>3.7252368513307297</v>
      </c>
      <c r="L981" s="141">
        <f t="shared" si="132"/>
        <v>8.7082848859601145E-2</v>
      </c>
    </row>
    <row r="982" spans="1:12" x14ac:dyDescent="0.2">
      <c r="A982" s="78">
        <f t="shared" si="133"/>
        <v>18</v>
      </c>
      <c r="B982" s="57" t="s">
        <v>1296</v>
      </c>
      <c r="C982" s="57">
        <v>851.2</v>
      </c>
      <c r="D982" s="57"/>
      <c r="E982" s="57">
        <v>76.2</v>
      </c>
      <c r="F982" s="57">
        <f t="shared" si="127"/>
        <v>927.40000000000009</v>
      </c>
      <c r="G982" s="141">
        <f t="shared" si="130"/>
        <v>1.2416613394804387E-2</v>
      </c>
      <c r="H982" s="142">
        <f t="shared" si="128"/>
        <v>45.693137292880145</v>
      </c>
      <c r="I982" s="142">
        <f t="shared" si="131"/>
        <v>10.052490204433632</v>
      </c>
      <c r="J982" s="54">
        <f t="shared" si="129"/>
        <v>21.704240214118069</v>
      </c>
      <c r="K982" s="142">
        <v>3.7065126918208269</v>
      </c>
      <c r="L982" s="141">
        <f t="shared" si="132"/>
        <v>8.7509575591171743E-2</v>
      </c>
    </row>
    <row r="983" spans="1:12" x14ac:dyDescent="0.2">
      <c r="A983" s="78">
        <f t="shared" si="133"/>
        <v>19</v>
      </c>
      <c r="B983" s="57" t="s">
        <v>1297</v>
      </c>
      <c r="C983" s="57">
        <v>544.4</v>
      </c>
      <c r="D983" s="57">
        <v>105.8</v>
      </c>
      <c r="E983" s="57">
        <v>74</v>
      </c>
      <c r="F983" s="57">
        <f t="shared" si="127"/>
        <v>724.19999999999993</v>
      </c>
      <c r="G983" s="141">
        <f t="shared" si="130"/>
        <v>9.6960442317417881E-3</v>
      </c>
      <c r="H983" s="142">
        <f t="shared" si="128"/>
        <v>35.681442772809781</v>
      </c>
      <c r="I983" s="142">
        <f t="shared" si="131"/>
        <v>7.8499174100181515</v>
      </c>
      <c r="J983" s="54">
        <f t="shared" si="129"/>
        <v>16.948685317084646</v>
      </c>
      <c r="K983" s="142">
        <v>2.3705656830677371</v>
      </c>
      <c r="L983" s="141">
        <f t="shared" si="132"/>
        <v>8.6786262334963157E-2</v>
      </c>
    </row>
    <row r="984" spans="1:12" x14ac:dyDescent="0.2">
      <c r="A984" s="78">
        <f t="shared" si="133"/>
        <v>20</v>
      </c>
      <c r="B984" s="57" t="s">
        <v>1298</v>
      </c>
      <c r="C984" s="57">
        <v>252.4</v>
      </c>
      <c r="D984" s="57">
        <v>53</v>
      </c>
      <c r="E984" s="57">
        <v>35.4</v>
      </c>
      <c r="F984" s="57">
        <f t="shared" si="127"/>
        <v>340.79999999999995</v>
      </c>
      <c r="G984" s="141">
        <f t="shared" si="130"/>
        <v>4.562844344349077E-3</v>
      </c>
      <c r="H984" s="142">
        <f t="shared" si="128"/>
        <v>16.791267187204603</v>
      </c>
      <c r="I984" s="142">
        <f t="shared" si="131"/>
        <v>3.6940787811850129</v>
      </c>
      <c r="J984" s="54">
        <f t="shared" si="129"/>
        <v>7.9758519139221864</v>
      </c>
      <c r="K984" s="142">
        <v>1.0990646186743147</v>
      </c>
      <c r="L984" s="141">
        <f t="shared" si="132"/>
        <v>8.6737859451250357E-2</v>
      </c>
    </row>
    <row r="985" spans="1:12" x14ac:dyDescent="0.2">
      <c r="A985" s="78">
        <f t="shared" si="133"/>
        <v>21</v>
      </c>
      <c r="B985" s="57" t="s">
        <v>1299</v>
      </c>
      <c r="C985" s="57">
        <v>446.3</v>
      </c>
      <c r="D985" s="57">
        <v>12.4</v>
      </c>
      <c r="E985" s="57">
        <v>75.400000000000006</v>
      </c>
      <c r="F985" s="57">
        <f t="shared" si="127"/>
        <v>534.1</v>
      </c>
      <c r="G985" s="141">
        <f t="shared" si="130"/>
        <v>7.1508660924789981E-3</v>
      </c>
      <c r="H985" s="142">
        <f t="shared" si="128"/>
        <v>26.315187220322713</v>
      </c>
      <c r="I985" s="142">
        <f t="shared" si="131"/>
        <v>5.7893411884709964</v>
      </c>
      <c r="J985" s="54">
        <f t="shared" si="129"/>
        <v>12.499713929653288</v>
      </c>
      <c r="K985" s="142">
        <v>1.9433935788999472</v>
      </c>
      <c r="L985" s="141">
        <f t="shared" si="132"/>
        <v>8.7151537010572835E-2</v>
      </c>
    </row>
    <row r="986" spans="1:12" x14ac:dyDescent="0.2">
      <c r="A986" s="78">
        <f t="shared" si="133"/>
        <v>22</v>
      </c>
      <c r="B986" s="57" t="s">
        <v>1300</v>
      </c>
      <c r="C986" s="57">
        <v>237.5</v>
      </c>
      <c r="D986" s="57"/>
      <c r="E986" s="57"/>
      <c r="F986" s="57">
        <f t="shared" si="127"/>
        <v>237.5</v>
      </c>
      <c r="G986" s="141">
        <f t="shared" si="130"/>
        <v>3.1797990956071182E-3</v>
      </c>
      <c r="H986" s="142">
        <f t="shared" si="128"/>
        <v>11.701660671834196</v>
      </c>
      <c r="I986" s="142">
        <f t="shared" si="131"/>
        <v>2.5743653478035231</v>
      </c>
      <c r="J986" s="54">
        <f t="shared" si="129"/>
        <v>5.558288819121243</v>
      </c>
      <c r="K986" s="142">
        <v>1.0341832287446504</v>
      </c>
      <c r="L986" s="141">
        <f t="shared" si="132"/>
        <v>8.7867360284225746E-2</v>
      </c>
    </row>
    <row r="987" spans="1:12" x14ac:dyDescent="0.2">
      <c r="A987" s="78">
        <f t="shared" si="133"/>
        <v>23</v>
      </c>
      <c r="B987" s="57" t="s">
        <v>1301</v>
      </c>
      <c r="C987" s="57">
        <v>159.5</v>
      </c>
      <c r="D987" s="57"/>
      <c r="E987" s="57">
        <v>91.9</v>
      </c>
      <c r="F987" s="57">
        <f t="shared" si="127"/>
        <v>251.4</v>
      </c>
      <c r="G987" s="141">
        <f t="shared" si="130"/>
        <v>3.3659010216237034E-3</v>
      </c>
      <c r="H987" s="142">
        <f t="shared" si="128"/>
        <v>12.386515759575229</v>
      </c>
      <c r="I987" s="142">
        <f t="shared" si="131"/>
        <v>2.7250334671065501</v>
      </c>
      <c r="J987" s="54">
        <f t="shared" si="129"/>
        <v>5.8835949857982337</v>
      </c>
      <c r="K987" s="142">
        <v>0.69453568414640732</v>
      </c>
      <c r="L987" s="141">
        <f t="shared" si="132"/>
        <v>8.6275576358895878E-2</v>
      </c>
    </row>
    <row r="988" spans="1:12" x14ac:dyDescent="0.2">
      <c r="A988" s="78">
        <f t="shared" si="133"/>
        <v>24</v>
      </c>
      <c r="B988" s="57" t="s">
        <v>1302</v>
      </c>
      <c r="C988" s="57">
        <v>6036.5</v>
      </c>
      <c r="D988" s="57"/>
      <c r="E988" s="57">
        <v>57.9</v>
      </c>
      <c r="F988" s="57">
        <f t="shared" si="127"/>
        <v>6094.4</v>
      </c>
      <c r="G988" s="141">
        <f t="shared" si="130"/>
        <v>8.1595653087444292E-2</v>
      </c>
      <c r="H988" s="142">
        <f t="shared" si="128"/>
        <v>300.27200336179499</v>
      </c>
      <c r="I988" s="142">
        <f t="shared" si="131"/>
        <v>66.059840739594904</v>
      </c>
      <c r="J988" s="54">
        <f t="shared" si="129"/>
        <v>142.62920159685262</v>
      </c>
      <c r="K988" s="142">
        <v>26.285671832914026</v>
      </c>
      <c r="L988" s="141">
        <f t="shared" si="132"/>
        <v>8.7825990668672305E-2</v>
      </c>
    </row>
    <row r="989" spans="1:12" x14ac:dyDescent="0.2">
      <c r="A989" s="78">
        <f t="shared" si="133"/>
        <v>25</v>
      </c>
      <c r="B989" s="57" t="s">
        <v>1303</v>
      </c>
      <c r="C989" s="57">
        <v>5942.78</v>
      </c>
      <c r="D989" s="57">
        <v>26.3</v>
      </c>
      <c r="E989" s="57">
        <v>169.5</v>
      </c>
      <c r="F989" s="57">
        <f t="shared" si="127"/>
        <v>6138.58</v>
      </c>
      <c r="G989" s="141">
        <f t="shared" si="130"/>
        <v>8.2187162662366087E-2</v>
      </c>
      <c r="H989" s="142">
        <f t="shared" si="128"/>
        <v>302.44875859750721</v>
      </c>
      <c r="I989" s="142">
        <f t="shared" si="131"/>
        <v>66.538726891451589</v>
      </c>
      <c r="J989" s="54">
        <f t="shared" si="129"/>
        <v>143.66316033381591</v>
      </c>
      <c r="K989" s="142">
        <v>25.877572244712141</v>
      </c>
      <c r="L989" s="141">
        <f t="shared" si="132"/>
        <v>8.7728467832542192E-2</v>
      </c>
    </row>
    <row r="990" spans="1:12" x14ac:dyDescent="0.2">
      <c r="A990" s="78">
        <f t="shared" si="133"/>
        <v>26</v>
      </c>
      <c r="B990" s="57" t="s">
        <v>1304</v>
      </c>
      <c r="C990" s="57">
        <v>362.7</v>
      </c>
      <c r="D990" s="57"/>
      <c r="E990" s="57">
        <v>64.8</v>
      </c>
      <c r="F990" s="57">
        <f t="shared" si="127"/>
        <v>427.5</v>
      </c>
      <c r="G990" s="141">
        <f t="shared" si="130"/>
        <v>5.7236383720928128E-3</v>
      </c>
      <c r="H990" s="142">
        <f t="shared" si="128"/>
        <v>21.062989209301552</v>
      </c>
      <c r="I990" s="142">
        <f t="shared" si="131"/>
        <v>4.6338576260463418</v>
      </c>
      <c r="J990" s="54">
        <f t="shared" si="129"/>
        <v>10.004919874418237</v>
      </c>
      <c r="K990" s="142">
        <v>1.5793610823818303</v>
      </c>
      <c r="L990" s="141">
        <f t="shared" si="132"/>
        <v>8.720731647286073E-2</v>
      </c>
    </row>
    <row r="991" spans="1:12" x14ac:dyDescent="0.2">
      <c r="A991" s="78">
        <f t="shared" si="133"/>
        <v>27</v>
      </c>
      <c r="B991" s="57" t="s">
        <v>1305</v>
      </c>
      <c r="C991" s="57">
        <v>5493.7</v>
      </c>
      <c r="D991" s="57"/>
      <c r="E991" s="57"/>
      <c r="F991" s="57">
        <f t="shared" si="127"/>
        <v>5493.7</v>
      </c>
      <c r="G991" s="141">
        <f t="shared" si="130"/>
        <v>7.3553104385418205E-2</v>
      </c>
      <c r="H991" s="142">
        <f t="shared" si="128"/>
        <v>270.675424138339</v>
      </c>
      <c r="I991" s="142">
        <f t="shared" si="131"/>
        <v>59.548593310434576</v>
      </c>
      <c r="J991" s="54">
        <f t="shared" si="129"/>
        <v>128.57082646571101</v>
      </c>
      <c r="K991" s="142">
        <v>23.922073278966256</v>
      </c>
      <c r="L991" s="141">
        <f t="shared" si="132"/>
        <v>8.7867360284225718E-2</v>
      </c>
    </row>
    <row r="992" spans="1:12" x14ac:dyDescent="0.2">
      <c r="A992" s="78">
        <f t="shared" si="133"/>
        <v>28</v>
      </c>
      <c r="B992" s="57" t="s">
        <v>1306</v>
      </c>
      <c r="C992" s="57">
        <v>5413.1</v>
      </c>
      <c r="D992" s="57"/>
      <c r="E992" s="57">
        <v>26</v>
      </c>
      <c r="F992" s="57">
        <f t="shared" si="127"/>
        <v>5439.1</v>
      </c>
      <c r="G992" s="141">
        <f t="shared" si="130"/>
        <v>7.2822085309122861E-2</v>
      </c>
      <c r="H992" s="142">
        <f t="shared" si="128"/>
        <v>267.98527393757212</v>
      </c>
      <c r="I992" s="142">
        <f t="shared" si="131"/>
        <v>58.956760266265867</v>
      </c>
      <c r="J992" s="54">
        <f t="shared" si="129"/>
        <v>127.29300512034675</v>
      </c>
      <c r="K992" s="142">
        <v>23.57110414954807</v>
      </c>
      <c r="L992" s="141">
        <f t="shared" si="132"/>
        <v>8.7846545103736434E-2</v>
      </c>
    </row>
    <row r="993" spans="1:12" x14ac:dyDescent="0.2">
      <c r="A993" s="78">
        <f t="shared" si="133"/>
        <v>29</v>
      </c>
      <c r="B993" s="57" t="s">
        <v>1307</v>
      </c>
      <c r="C993" s="57">
        <v>420.4</v>
      </c>
      <c r="D993" s="57"/>
      <c r="E993" s="57">
        <v>81.3</v>
      </c>
      <c r="F993" s="57">
        <f t="shared" si="127"/>
        <v>501.7</v>
      </c>
      <c r="G993" s="141">
        <f t="shared" si="130"/>
        <v>6.7170745526993316E-3</v>
      </c>
      <c r="H993" s="142">
        <f t="shared" si="128"/>
        <v>24.718834353933541</v>
      </c>
      <c r="I993" s="142">
        <f t="shared" si="131"/>
        <v>5.438143557865379</v>
      </c>
      <c r="J993" s="54">
        <f t="shared" si="129"/>
        <v>11.741446318118431</v>
      </c>
      <c r="K993" s="142">
        <v>1.8306131762705304</v>
      </c>
      <c r="L993" s="141">
        <f t="shared" si="132"/>
        <v>8.7161724947554087E-2</v>
      </c>
    </row>
    <row r="994" spans="1:12" x14ac:dyDescent="0.2">
      <c r="A994" s="78">
        <f t="shared" si="133"/>
        <v>30</v>
      </c>
      <c r="B994" s="57" t="s">
        <v>1308</v>
      </c>
      <c r="C994" s="57">
        <v>176.4</v>
      </c>
      <c r="D994" s="57"/>
      <c r="E994" s="57">
        <v>88.5</v>
      </c>
      <c r="F994" s="57">
        <f t="shared" si="127"/>
        <v>264.89999999999998</v>
      </c>
      <c r="G994" s="141">
        <f t="shared" si="130"/>
        <v>3.5466474965318972E-3</v>
      </c>
      <c r="H994" s="142">
        <f t="shared" si="128"/>
        <v>13.051662787237381</v>
      </c>
      <c r="I994" s="142">
        <f t="shared" si="131"/>
        <v>2.8713658131922237</v>
      </c>
      <c r="J994" s="54">
        <f t="shared" si="129"/>
        <v>6.1995398239377559</v>
      </c>
      <c r="K994" s="142">
        <v>0.76812598547602673</v>
      </c>
      <c r="L994" s="141">
        <f t="shared" si="132"/>
        <v>8.6412587428627369E-2</v>
      </c>
    </row>
    <row r="995" spans="1:12" x14ac:dyDescent="0.2">
      <c r="A995" s="78">
        <f t="shared" si="133"/>
        <v>31</v>
      </c>
      <c r="B995" s="57" t="s">
        <v>1309</v>
      </c>
      <c r="C995" s="57">
        <v>476.7</v>
      </c>
      <c r="D995" s="57"/>
      <c r="E995" s="57">
        <v>38</v>
      </c>
      <c r="F995" s="57">
        <f t="shared" si="127"/>
        <v>514.70000000000005</v>
      </c>
      <c r="G995" s="141">
        <f t="shared" si="130"/>
        <v>6.8911267137220372E-3</v>
      </c>
      <c r="H995" s="142">
        <f t="shared" si="128"/>
        <v>25.359346306497098</v>
      </c>
      <c r="I995" s="142">
        <f t="shared" si="131"/>
        <v>5.5790561874293614</v>
      </c>
      <c r="J995" s="54">
        <f t="shared" si="129"/>
        <v>12.045689495586121</v>
      </c>
      <c r="K995" s="142">
        <v>2.0757690321792621</v>
      </c>
      <c r="L995" s="141">
        <f t="shared" si="132"/>
        <v>8.7545873366411175E-2</v>
      </c>
    </row>
    <row r="996" spans="1:12" x14ac:dyDescent="0.2">
      <c r="A996" s="78">
        <f t="shared" si="133"/>
        <v>32</v>
      </c>
      <c r="B996" s="57" t="s">
        <v>1314</v>
      </c>
      <c r="C996" s="57">
        <v>474.8</v>
      </c>
      <c r="D996" s="57"/>
      <c r="E996" s="57"/>
      <c r="F996" s="57">
        <f t="shared" si="127"/>
        <v>474.8</v>
      </c>
      <c r="G996" s="141">
        <f t="shared" si="130"/>
        <v>6.3569204656600412E-3</v>
      </c>
      <c r="H996" s="142">
        <f t="shared" si="128"/>
        <v>23.393467313628953</v>
      </c>
      <c r="I996" s="142">
        <f t="shared" si="131"/>
        <v>5.1465628089983699</v>
      </c>
      <c r="J996" s="54">
        <f t="shared" si="129"/>
        <v>11.111896973973753</v>
      </c>
      <c r="K996" s="142">
        <v>2.0674955663493053</v>
      </c>
      <c r="L996" s="141">
        <f t="shared" si="132"/>
        <v>8.7867360284225732E-2</v>
      </c>
    </row>
    <row r="997" spans="1:12" x14ac:dyDescent="0.2">
      <c r="A997" s="78">
        <f t="shared" si="133"/>
        <v>33</v>
      </c>
      <c r="B997" s="57" t="s">
        <v>1315</v>
      </c>
      <c r="C997" s="57">
        <v>667.03</v>
      </c>
      <c r="D997" s="57"/>
      <c r="E997" s="57"/>
      <c r="F997" s="57">
        <f t="shared" si="127"/>
        <v>667.03</v>
      </c>
      <c r="G997" s="141">
        <f t="shared" si="130"/>
        <v>8.9306163820750146E-3</v>
      </c>
      <c r="H997" s="142">
        <f t="shared" si="128"/>
        <v>32.864668286036057</v>
      </c>
      <c r="I997" s="142">
        <f t="shared" si="131"/>
        <v>7.2302270229279326</v>
      </c>
      <c r="J997" s="54">
        <f t="shared" si="129"/>
        <v>15.610717435867127</v>
      </c>
      <c r="K997" s="142">
        <v>2.9045525855559746</v>
      </c>
      <c r="L997" s="141">
        <f t="shared" si="132"/>
        <v>8.7867360284225732E-2</v>
      </c>
    </row>
    <row r="998" spans="1:12" x14ac:dyDescent="0.2">
      <c r="A998" s="78">
        <f t="shared" si="133"/>
        <v>34</v>
      </c>
      <c r="B998" s="57" t="s">
        <v>1316</v>
      </c>
      <c r="C998" s="57">
        <v>1023.7</v>
      </c>
      <c r="D998" s="57"/>
      <c r="E998" s="57"/>
      <c r="F998" s="57">
        <f t="shared" si="127"/>
        <v>1023.7</v>
      </c>
      <c r="G998" s="141">
        <f t="shared" si="130"/>
        <v>1.3705938249149504E-2</v>
      </c>
      <c r="H998" s="142">
        <f t="shared" si="128"/>
        <v>50.437852756870171</v>
      </c>
      <c r="I998" s="142">
        <f t="shared" si="131"/>
        <v>11.096327606511437</v>
      </c>
      <c r="J998" s="54">
        <f t="shared" si="129"/>
        <v>23.957980059513329</v>
      </c>
      <c r="K998" s="142">
        <v>4.4576563000669411</v>
      </c>
      <c r="L998" s="141">
        <f t="shared" si="132"/>
        <v>8.7867360284225732E-2</v>
      </c>
    </row>
    <row r="999" spans="1:12" x14ac:dyDescent="0.2">
      <c r="A999" s="78">
        <f t="shared" si="133"/>
        <v>35</v>
      </c>
      <c r="B999" s="57" t="s">
        <v>1320</v>
      </c>
      <c r="C999" s="57">
        <v>214.1</v>
      </c>
      <c r="D999" s="57"/>
      <c r="E999" s="57"/>
      <c r="F999" s="57">
        <f t="shared" si="127"/>
        <v>214.1</v>
      </c>
      <c r="G999" s="141">
        <f t="shared" si="130"/>
        <v>2.8665052057662483E-3</v>
      </c>
      <c r="H999" s="142">
        <f t="shared" si="128"/>
        <v>10.548739157219794</v>
      </c>
      <c r="I999" s="142">
        <f t="shared" si="131"/>
        <v>2.3207226145883548</v>
      </c>
      <c r="J999" s="54">
        <f t="shared" si="129"/>
        <v>5.0106510996794018</v>
      </c>
      <c r="K999" s="142">
        <v>0.93228896536517736</v>
      </c>
      <c r="L999" s="141">
        <f t="shared" si="132"/>
        <v>8.7867360284225732E-2</v>
      </c>
    </row>
    <row r="1000" spans="1:12" x14ac:dyDescent="0.2">
      <c r="A1000" s="78">
        <f t="shared" si="133"/>
        <v>36</v>
      </c>
      <c r="B1000" s="57" t="s">
        <v>1321</v>
      </c>
      <c r="C1000" s="57">
        <v>396.1</v>
      </c>
      <c r="D1000" s="57"/>
      <c r="E1000" s="57">
        <v>77.8</v>
      </c>
      <c r="F1000" s="57">
        <f t="shared" si="127"/>
        <v>473.90000000000003</v>
      </c>
      <c r="G1000" s="141">
        <f t="shared" si="130"/>
        <v>6.3448707006661621E-3</v>
      </c>
      <c r="H1000" s="142">
        <f t="shared" si="128"/>
        <v>23.349124178451476</v>
      </c>
      <c r="I1000" s="142">
        <f t="shared" si="131"/>
        <v>5.1368073192593249</v>
      </c>
      <c r="J1000" s="54">
        <f t="shared" si="129"/>
        <v>11.090833984764451</v>
      </c>
      <c r="K1000" s="142">
        <v>1.7247999027610781</v>
      </c>
      <c r="L1000" s="141">
        <f t="shared" si="132"/>
        <v>8.7152490789694712E-2</v>
      </c>
    </row>
    <row r="1001" spans="1:12" x14ac:dyDescent="0.2">
      <c r="A1001" s="78">
        <f t="shared" si="133"/>
        <v>37</v>
      </c>
      <c r="B1001" s="57" t="s">
        <v>1322</v>
      </c>
      <c r="C1001" s="57">
        <v>479.6</v>
      </c>
      <c r="D1001" s="57"/>
      <c r="E1001" s="57"/>
      <c r="F1001" s="57">
        <f t="shared" si="127"/>
        <v>479.6</v>
      </c>
      <c r="G1001" s="141">
        <f t="shared" si="130"/>
        <v>6.4211858789607326E-3</v>
      </c>
      <c r="H1001" s="142">
        <f t="shared" si="128"/>
        <v>23.629964034575497</v>
      </c>
      <c r="I1001" s="142">
        <f t="shared" si="131"/>
        <v>5.1985920876066096</v>
      </c>
      <c r="J1001" s="54">
        <f t="shared" si="129"/>
        <v>11.224232916423361</v>
      </c>
      <c r="K1001" s="142">
        <v>2.0883969537091973</v>
      </c>
      <c r="L1001" s="141">
        <f t="shared" si="132"/>
        <v>8.7867360284225746E-2</v>
      </c>
    </row>
    <row r="1002" spans="1:12" x14ac:dyDescent="0.2">
      <c r="A1002" s="78">
        <f t="shared" si="133"/>
        <v>38</v>
      </c>
      <c r="B1002" s="57" t="s">
        <v>1323</v>
      </c>
      <c r="C1002" s="57">
        <v>415.6</v>
      </c>
      <c r="D1002" s="57"/>
      <c r="E1002" s="57"/>
      <c r="F1002" s="57">
        <f t="shared" si="127"/>
        <v>415.6</v>
      </c>
      <c r="G1002" s="141">
        <f t="shared" si="130"/>
        <v>5.5643137016181832E-3</v>
      </c>
      <c r="H1002" s="142">
        <f t="shared" si="128"/>
        <v>20.476674421954915</v>
      </c>
      <c r="I1002" s="142">
        <f t="shared" si="131"/>
        <v>4.5048683728300816</v>
      </c>
      <c r="J1002" s="54">
        <f t="shared" si="129"/>
        <v>9.7264203504285831</v>
      </c>
      <c r="K1002" s="142">
        <v>1.8097117889106389</v>
      </c>
      <c r="L1002" s="141">
        <f t="shared" si="132"/>
        <v>8.7867360284225746E-2</v>
      </c>
    </row>
    <row r="1003" spans="1:12" x14ac:dyDescent="0.2">
      <c r="A1003" s="78">
        <f t="shared" si="133"/>
        <v>39</v>
      </c>
      <c r="B1003" s="57" t="s">
        <v>1324</v>
      </c>
      <c r="C1003" s="57">
        <v>338.9</v>
      </c>
      <c r="D1003" s="57"/>
      <c r="E1003" s="57">
        <v>73.099999999999994</v>
      </c>
      <c r="F1003" s="57">
        <f t="shared" si="127"/>
        <v>412</v>
      </c>
      <c r="G1003" s="141">
        <f t="shared" si="130"/>
        <v>5.5161146416426643E-3</v>
      </c>
      <c r="H1003" s="142">
        <f t="shared" si="128"/>
        <v>20.299301881245004</v>
      </c>
      <c r="I1003" s="142">
        <f t="shared" si="131"/>
        <v>4.4658464138739005</v>
      </c>
      <c r="J1003" s="54">
        <f t="shared" si="129"/>
        <v>9.6421683935913762</v>
      </c>
      <c r="K1003" s="142">
        <v>1.4757250367223662</v>
      </c>
      <c r="L1003" s="141">
        <f t="shared" si="132"/>
        <v>8.7094761469496712E-2</v>
      </c>
    </row>
    <row r="1004" spans="1:12" x14ac:dyDescent="0.2">
      <c r="A1004" s="78">
        <f t="shared" si="133"/>
        <v>40</v>
      </c>
      <c r="B1004" s="57" t="s">
        <v>1325</v>
      </c>
      <c r="C1004" s="57">
        <v>154.69999999999999</v>
      </c>
      <c r="D1004" s="57"/>
      <c r="E1004" s="57"/>
      <c r="F1004" s="57">
        <f t="shared" si="127"/>
        <v>154.69999999999999</v>
      </c>
      <c r="G1004" s="141">
        <f t="shared" si="130"/>
        <v>2.0712207161701942E-3</v>
      </c>
      <c r="H1004" s="142">
        <f t="shared" si="128"/>
        <v>7.6220922355063152</v>
      </c>
      <c r="I1004" s="142">
        <f t="shared" si="131"/>
        <v>1.6768602918113893</v>
      </c>
      <c r="J1004" s="54">
        <f t="shared" si="129"/>
        <v>3.6204938118654995</v>
      </c>
      <c r="K1004" s="142">
        <v>0.67363429678651532</v>
      </c>
      <c r="L1004" s="141">
        <f t="shared" si="132"/>
        <v>8.7867360284225718E-2</v>
      </c>
    </row>
    <row r="1005" spans="1:12" x14ac:dyDescent="0.2">
      <c r="A1005" s="78">
        <f t="shared" si="133"/>
        <v>41</v>
      </c>
      <c r="B1005" s="57" t="s">
        <v>1326</v>
      </c>
      <c r="C1005" s="57">
        <v>127</v>
      </c>
      <c r="D1005" s="57">
        <v>51.8</v>
      </c>
      <c r="E1005" s="57"/>
      <c r="F1005" s="57">
        <f t="shared" si="127"/>
        <v>178.8</v>
      </c>
      <c r="G1005" s="141">
        <f t="shared" si="130"/>
        <v>2.3938866454507484E-3</v>
      </c>
      <c r="H1005" s="142">
        <f t="shared" si="128"/>
        <v>8.8095028552587546</v>
      </c>
      <c r="I1005" s="142">
        <f t="shared" si="131"/>
        <v>1.9380906281569261</v>
      </c>
      <c r="J1005" s="54">
        <f t="shared" si="129"/>
        <v>4.1845138562479081</v>
      </c>
      <c r="K1005" s="142">
        <v>0.55301587389713935</v>
      </c>
      <c r="L1005" s="141">
        <f t="shared" si="132"/>
        <v>8.6605834527744563E-2</v>
      </c>
    </row>
    <row r="1006" spans="1:12" x14ac:dyDescent="0.2">
      <c r="A1006" s="78">
        <f t="shared" si="133"/>
        <v>42</v>
      </c>
      <c r="B1006" s="57" t="s">
        <v>1327</v>
      </c>
      <c r="C1006" s="57">
        <v>228.6</v>
      </c>
      <c r="D1006" s="57"/>
      <c r="E1006" s="57"/>
      <c r="F1006" s="57">
        <f t="shared" si="127"/>
        <v>228.6</v>
      </c>
      <c r="G1006" s="141">
        <f t="shared" si="130"/>
        <v>3.0606403084454197E-3</v>
      </c>
      <c r="H1006" s="142">
        <f t="shared" si="128"/>
        <v>11.263156335079145</v>
      </c>
      <c r="I1006" s="142">
        <f t="shared" si="131"/>
        <v>2.477894393717412</v>
      </c>
      <c r="J1006" s="54">
        <f t="shared" si="129"/>
        <v>5.349999259162594</v>
      </c>
      <c r="K1006" s="142">
        <v>0.99542857301485077</v>
      </c>
      <c r="L1006" s="141">
        <f t="shared" si="132"/>
        <v>8.7867360284225746E-2</v>
      </c>
    </row>
    <row r="1007" spans="1:12" x14ac:dyDescent="0.2">
      <c r="A1007" s="78">
        <f t="shared" si="133"/>
        <v>43</v>
      </c>
      <c r="B1007" s="57" t="s">
        <v>1328</v>
      </c>
      <c r="C1007" s="57">
        <v>211.7</v>
      </c>
      <c r="D1007" s="57"/>
      <c r="E1007" s="57"/>
      <c r="F1007" s="57">
        <f t="shared" si="127"/>
        <v>211.7</v>
      </c>
      <c r="G1007" s="141">
        <f t="shared" si="130"/>
        <v>2.8343724991159026E-3</v>
      </c>
      <c r="H1007" s="142">
        <f t="shared" si="128"/>
        <v>10.430490796746522</v>
      </c>
      <c r="I1007" s="142">
        <f t="shared" si="131"/>
        <v>2.294707975284235</v>
      </c>
      <c r="J1007" s="54">
        <f t="shared" si="129"/>
        <v>4.9544831284545978</v>
      </c>
      <c r="K1007" s="142">
        <v>0.92183827168523136</v>
      </c>
      <c r="L1007" s="141">
        <f t="shared" si="132"/>
        <v>8.7867360284225732E-2</v>
      </c>
    </row>
    <row r="1008" spans="1:12" x14ac:dyDescent="0.2">
      <c r="A1008" s="78">
        <f t="shared" si="133"/>
        <v>44</v>
      </c>
      <c r="B1008" s="57" t="s">
        <v>1329</v>
      </c>
      <c r="C1008" s="57">
        <v>209.66</v>
      </c>
      <c r="D1008" s="57"/>
      <c r="E1008" s="29"/>
      <c r="F1008" s="57">
        <f t="shared" si="127"/>
        <v>209.66</v>
      </c>
      <c r="G1008" s="141">
        <f t="shared" si="130"/>
        <v>2.8070596984631092E-3</v>
      </c>
      <c r="H1008" s="142">
        <f t="shared" si="128"/>
        <v>10.329979690344242</v>
      </c>
      <c r="I1008" s="142">
        <f t="shared" si="131"/>
        <v>2.2725955318757332</v>
      </c>
      <c r="J1008" s="54">
        <f t="shared" si="129"/>
        <v>4.9067403529135145</v>
      </c>
      <c r="K1008" s="142">
        <v>0.91295518205727744</v>
      </c>
      <c r="L1008" s="141">
        <f t="shared" si="132"/>
        <v>8.7867360284225746E-2</v>
      </c>
    </row>
    <row r="1009" spans="1:12" x14ac:dyDescent="0.2">
      <c r="A1009" s="78">
        <f t="shared" si="133"/>
        <v>45</v>
      </c>
      <c r="B1009" s="57" t="s">
        <v>1330</v>
      </c>
      <c r="C1009" s="57">
        <v>211.9</v>
      </c>
      <c r="D1009" s="57"/>
      <c r="E1009" s="57"/>
      <c r="F1009" s="57">
        <f t="shared" si="127"/>
        <v>211.9</v>
      </c>
      <c r="G1009" s="141">
        <f t="shared" si="130"/>
        <v>2.8370502246700983E-3</v>
      </c>
      <c r="H1009" s="142">
        <f t="shared" si="128"/>
        <v>10.440344826785962</v>
      </c>
      <c r="I1009" s="142">
        <f t="shared" si="131"/>
        <v>2.2968758618929117</v>
      </c>
      <c r="J1009" s="54">
        <f t="shared" si="129"/>
        <v>4.9591637927233316</v>
      </c>
      <c r="K1009" s="142">
        <v>0.92270916282522708</v>
      </c>
      <c r="L1009" s="141">
        <f t="shared" si="132"/>
        <v>8.7867360284225732E-2</v>
      </c>
    </row>
    <row r="1010" spans="1:12" x14ac:dyDescent="0.2">
      <c r="A1010" s="78">
        <f t="shared" si="133"/>
        <v>46</v>
      </c>
      <c r="B1010" s="57" t="s">
        <v>1331</v>
      </c>
      <c r="C1010" s="57">
        <v>207</v>
      </c>
      <c r="D1010" s="57"/>
      <c r="E1010" s="57"/>
      <c r="F1010" s="57">
        <f t="shared" si="127"/>
        <v>207</v>
      </c>
      <c r="G1010" s="141">
        <f t="shared" si="130"/>
        <v>2.7714459485923093E-3</v>
      </c>
      <c r="H1010" s="142">
        <f t="shared" si="128"/>
        <v>10.198921090819699</v>
      </c>
      <c r="I1010" s="142">
        <f t="shared" si="131"/>
        <v>2.2437626399803339</v>
      </c>
      <c r="J1010" s="54">
        <f t="shared" si="129"/>
        <v>4.8444875181393563</v>
      </c>
      <c r="K1010" s="142">
        <v>0.90137232989533722</v>
      </c>
      <c r="L1010" s="141">
        <f t="shared" si="132"/>
        <v>8.7867360284225732E-2</v>
      </c>
    </row>
    <row r="1011" spans="1:12" x14ac:dyDescent="0.2">
      <c r="A1011" s="78">
        <f t="shared" si="133"/>
        <v>47</v>
      </c>
      <c r="B1011" s="57" t="s">
        <v>1332</v>
      </c>
      <c r="C1011" s="57">
        <v>513.6</v>
      </c>
      <c r="D1011" s="57"/>
      <c r="E1011" s="57"/>
      <c r="F1011" s="57">
        <f t="shared" si="127"/>
        <v>513.6</v>
      </c>
      <c r="G1011" s="141">
        <f t="shared" si="130"/>
        <v>6.876399223173962E-3</v>
      </c>
      <c r="H1011" s="142">
        <f t="shared" si="128"/>
        <v>25.305149141280179</v>
      </c>
      <c r="I1011" s="142">
        <f t="shared" si="131"/>
        <v>5.5671328110816392</v>
      </c>
      <c r="J1011" s="54">
        <f t="shared" si="129"/>
        <v>12.019945842108084</v>
      </c>
      <c r="K1011" s="142">
        <v>2.2364484475084314</v>
      </c>
      <c r="L1011" s="141">
        <f t="shared" si="132"/>
        <v>8.7867360284225718E-2</v>
      </c>
    </row>
    <row r="1012" spans="1:12" x14ac:dyDescent="0.2">
      <c r="A1012" s="78">
        <f t="shared" si="133"/>
        <v>48</v>
      </c>
      <c r="B1012" s="57" t="s">
        <v>1333</v>
      </c>
      <c r="C1012" s="57">
        <v>322.89999999999998</v>
      </c>
      <c r="D1012" s="57">
        <v>13.4</v>
      </c>
      <c r="E1012" s="57"/>
      <c r="F1012" s="57">
        <f t="shared" si="127"/>
        <v>336.29999999999995</v>
      </c>
      <c r="G1012" s="141">
        <f t="shared" si="130"/>
        <v>4.5025955193796789E-3</v>
      </c>
      <c r="H1012" s="142">
        <f t="shared" si="128"/>
        <v>16.569551511317218</v>
      </c>
      <c r="I1012" s="142">
        <f t="shared" si="131"/>
        <v>3.645301332489788</v>
      </c>
      <c r="J1012" s="54">
        <f t="shared" si="129"/>
        <v>7.8705369678756787</v>
      </c>
      <c r="K1012" s="142">
        <v>1.4060537455227264</v>
      </c>
      <c r="L1012" s="141">
        <f t="shared" si="132"/>
        <v>8.7693855358921838E-2</v>
      </c>
    </row>
    <row r="1013" spans="1:12" x14ac:dyDescent="0.2">
      <c r="A1013" s="78">
        <f t="shared" si="133"/>
        <v>49</v>
      </c>
      <c r="B1013" s="57" t="s">
        <v>1334</v>
      </c>
      <c r="C1013" s="57">
        <v>315.5</v>
      </c>
      <c r="D1013" s="57"/>
      <c r="E1013" s="57"/>
      <c r="F1013" s="57">
        <f t="shared" si="127"/>
        <v>315.5</v>
      </c>
      <c r="G1013" s="141">
        <f t="shared" si="130"/>
        <v>4.2241120617433512E-3</v>
      </c>
      <c r="H1013" s="142">
        <f t="shared" si="128"/>
        <v>15.544732387215532</v>
      </c>
      <c r="I1013" s="142">
        <f t="shared" si="131"/>
        <v>3.4198411251874172</v>
      </c>
      <c r="J1013" s="54">
        <f t="shared" si="129"/>
        <v>7.3837478839273771</v>
      </c>
      <c r="K1013" s="142">
        <v>1.3738307733428932</v>
      </c>
      <c r="L1013" s="141">
        <f t="shared" si="132"/>
        <v>8.7867360284225732E-2</v>
      </c>
    </row>
    <row r="1014" spans="1:12" x14ac:dyDescent="0.2">
      <c r="A1014" s="78">
        <f t="shared" si="133"/>
        <v>50</v>
      </c>
      <c r="B1014" s="57" t="s">
        <v>1335</v>
      </c>
      <c r="C1014" s="57">
        <v>375.8</v>
      </c>
      <c r="D1014" s="57"/>
      <c r="E1014" s="57"/>
      <c r="F1014" s="57">
        <f t="shared" si="127"/>
        <v>375.8</v>
      </c>
      <c r="G1014" s="141">
        <f t="shared" si="130"/>
        <v>5.0314463163332844E-3</v>
      </c>
      <c r="H1014" s="142">
        <f t="shared" si="128"/>
        <v>18.515722444106487</v>
      </c>
      <c r="I1014" s="142">
        <f t="shared" si="131"/>
        <v>4.0734589377034274</v>
      </c>
      <c r="J1014" s="54">
        <f t="shared" si="129"/>
        <v>8.7949681609505816</v>
      </c>
      <c r="K1014" s="142">
        <v>1.6364044520515351</v>
      </c>
      <c r="L1014" s="141">
        <f t="shared" si="132"/>
        <v>8.7867360284225732E-2</v>
      </c>
    </row>
    <row r="1015" spans="1:12" x14ac:dyDescent="0.2">
      <c r="A1015" s="78">
        <f t="shared" si="133"/>
        <v>51</v>
      </c>
      <c r="B1015" s="57" t="s">
        <v>1341</v>
      </c>
      <c r="C1015" s="57">
        <v>267.3</v>
      </c>
      <c r="D1015" s="57"/>
      <c r="E1015" s="57"/>
      <c r="F1015" s="57">
        <f t="shared" si="127"/>
        <v>267.3</v>
      </c>
      <c r="G1015" s="141">
        <f t="shared" si="130"/>
        <v>3.5787802031822433E-3</v>
      </c>
      <c r="H1015" s="142">
        <f t="shared" si="128"/>
        <v>13.169911147710655</v>
      </c>
      <c r="I1015" s="142">
        <f t="shared" si="131"/>
        <v>2.897380452496344</v>
      </c>
      <c r="J1015" s="54">
        <f t="shared" si="129"/>
        <v>6.2557077951625608</v>
      </c>
      <c r="K1015" s="142">
        <v>1.1639460086039792</v>
      </c>
      <c r="L1015" s="141">
        <f t="shared" si="132"/>
        <v>8.7867360284225732E-2</v>
      </c>
    </row>
    <row r="1016" spans="1:12" x14ac:dyDescent="0.2">
      <c r="A1016" s="78">
        <f t="shared" si="133"/>
        <v>52</v>
      </c>
      <c r="B1016" s="57" t="s">
        <v>1342</v>
      </c>
      <c r="C1016" s="57">
        <v>505.3</v>
      </c>
      <c r="D1016" s="57"/>
      <c r="E1016" s="57"/>
      <c r="F1016" s="57">
        <f t="shared" si="127"/>
        <v>505.3</v>
      </c>
      <c r="G1016" s="141">
        <f t="shared" si="130"/>
        <v>6.7652736126748506E-3</v>
      </c>
      <c r="H1016" s="142">
        <f t="shared" si="128"/>
        <v>24.896206894643448</v>
      </c>
      <c r="I1016" s="142">
        <f t="shared" si="131"/>
        <v>5.4771655168215583</v>
      </c>
      <c r="J1016" s="54">
        <f t="shared" si="129"/>
        <v>11.825698274955638</v>
      </c>
      <c r="K1016" s="142">
        <v>2.2003064651986182</v>
      </c>
      <c r="L1016" s="141">
        <f t="shared" si="132"/>
        <v>8.7867360284225718E-2</v>
      </c>
    </row>
    <row r="1017" spans="1:12" x14ac:dyDescent="0.2">
      <c r="A1017" s="78">
        <f t="shared" si="133"/>
        <v>53</v>
      </c>
      <c r="B1017" s="57" t="s">
        <v>1343</v>
      </c>
      <c r="C1017" s="57">
        <v>500.8</v>
      </c>
      <c r="D1017" s="57"/>
      <c r="E1017" s="57"/>
      <c r="F1017" s="57">
        <f t="shared" si="127"/>
        <v>500.8</v>
      </c>
      <c r="G1017" s="141">
        <f t="shared" si="130"/>
        <v>6.7050247877054525E-3</v>
      </c>
      <c r="H1017" s="142">
        <f t="shared" si="128"/>
        <v>24.674491218756064</v>
      </c>
      <c r="I1017" s="142">
        <f t="shared" si="131"/>
        <v>5.4283880681263339</v>
      </c>
      <c r="J1017" s="54">
        <f t="shared" si="129"/>
        <v>11.720383328909129</v>
      </c>
      <c r="K1017" s="142">
        <v>2.1807114145487194</v>
      </c>
      <c r="L1017" s="141">
        <f t="shared" si="132"/>
        <v>8.7867360284225732E-2</v>
      </c>
    </row>
    <row r="1018" spans="1:12" x14ac:dyDescent="0.2">
      <c r="A1018" s="78">
        <f t="shared" si="133"/>
        <v>54</v>
      </c>
      <c r="B1018" s="57" t="s">
        <v>1344</v>
      </c>
      <c r="C1018" s="57">
        <v>494</v>
      </c>
      <c r="D1018" s="57"/>
      <c r="E1018" s="57"/>
      <c r="F1018" s="57">
        <f t="shared" si="127"/>
        <v>494</v>
      </c>
      <c r="G1018" s="141">
        <f t="shared" si="130"/>
        <v>6.6139821188628059E-3</v>
      </c>
      <c r="H1018" s="142">
        <f t="shared" si="128"/>
        <v>24.339454197415126</v>
      </c>
      <c r="I1018" s="142">
        <f t="shared" si="131"/>
        <v>5.3546799234313278</v>
      </c>
      <c r="J1018" s="54">
        <f t="shared" si="129"/>
        <v>11.561240743772185</v>
      </c>
      <c r="K1018" s="142">
        <v>2.1511011157888724</v>
      </c>
      <c r="L1018" s="141">
        <f t="shared" si="132"/>
        <v>8.7867360284225718E-2</v>
      </c>
    </row>
    <row r="1019" spans="1:12" x14ac:dyDescent="0.2">
      <c r="A1019" s="78">
        <f t="shared" si="133"/>
        <v>55</v>
      </c>
      <c r="B1019" s="57" t="s">
        <v>1345</v>
      </c>
      <c r="C1019" s="57">
        <v>504.3</v>
      </c>
      <c r="D1019" s="57"/>
      <c r="E1019" s="57"/>
      <c r="F1019" s="57">
        <f t="shared" si="127"/>
        <v>504.3</v>
      </c>
      <c r="G1019" s="141">
        <f t="shared" si="130"/>
        <v>6.7518849849038725E-3</v>
      </c>
      <c r="H1019" s="142">
        <f t="shared" si="128"/>
        <v>24.84693674444625</v>
      </c>
      <c r="I1019" s="142">
        <f t="shared" si="131"/>
        <v>5.4663260837781751</v>
      </c>
      <c r="J1019" s="54">
        <f t="shared" si="129"/>
        <v>11.802294953611968</v>
      </c>
      <c r="K1019" s="142">
        <v>2.1959520094986407</v>
      </c>
      <c r="L1019" s="141">
        <f t="shared" si="132"/>
        <v>8.7867360284225718E-2</v>
      </c>
    </row>
    <row r="1020" spans="1:12" x14ac:dyDescent="0.2">
      <c r="A1020" s="78">
        <f t="shared" si="133"/>
        <v>56</v>
      </c>
      <c r="B1020" s="57" t="s">
        <v>1346</v>
      </c>
      <c r="C1020" s="57">
        <v>272.3</v>
      </c>
      <c r="D1020" s="57"/>
      <c r="E1020" s="57"/>
      <c r="F1020" s="57">
        <f t="shared" si="127"/>
        <v>272.3</v>
      </c>
      <c r="G1020" s="141">
        <f t="shared" si="130"/>
        <v>3.64572334203713E-3</v>
      </c>
      <c r="H1020" s="142">
        <f t="shared" si="128"/>
        <v>13.416261898696638</v>
      </c>
      <c r="I1020" s="142">
        <f t="shared" si="131"/>
        <v>2.9515776177132604</v>
      </c>
      <c r="J1020" s="54">
        <f t="shared" si="129"/>
        <v>6.3727244018809026</v>
      </c>
      <c r="K1020" s="142">
        <v>1.1857182871038665</v>
      </c>
      <c r="L1020" s="141">
        <f t="shared" si="132"/>
        <v>8.7867360284225732E-2</v>
      </c>
    </row>
    <row r="1021" spans="1:12" x14ac:dyDescent="0.2">
      <c r="A1021" s="78">
        <f t="shared" si="133"/>
        <v>57</v>
      </c>
      <c r="B1021" s="57" t="s">
        <v>1347</v>
      </c>
      <c r="C1021" s="57">
        <v>388.84</v>
      </c>
      <c r="D1021" s="57"/>
      <c r="E1021" s="57"/>
      <c r="F1021" s="57">
        <f t="shared" si="127"/>
        <v>388.84</v>
      </c>
      <c r="G1021" s="141">
        <f t="shared" si="130"/>
        <v>5.2060340224668288E-3</v>
      </c>
      <c r="H1021" s="142">
        <f t="shared" si="128"/>
        <v>19.15820520267793</v>
      </c>
      <c r="I1021" s="142">
        <f t="shared" si="131"/>
        <v>4.2148051445891443</v>
      </c>
      <c r="J1021" s="54">
        <f t="shared" si="129"/>
        <v>9.1001474712720167</v>
      </c>
      <c r="K1021" s="142">
        <v>1.693186554379241</v>
      </c>
      <c r="L1021" s="141">
        <f t="shared" si="132"/>
        <v>8.7867360284225732E-2</v>
      </c>
    </row>
    <row r="1022" spans="1:12" x14ac:dyDescent="0.2">
      <c r="A1022" s="78">
        <f t="shared" si="133"/>
        <v>58</v>
      </c>
      <c r="B1022" s="57" t="s">
        <v>1348</v>
      </c>
      <c r="C1022" s="57">
        <v>441.6</v>
      </c>
      <c r="D1022" s="57"/>
      <c r="E1022" s="57"/>
      <c r="F1022" s="57">
        <f t="shared" si="127"/>
        <v>441.6</v>
      </c>
      <c r="G1022" s="141">
        <f t="shared" si="130"/>
        <v>5.9124180236635937E-3</v>
      </c>
      <c r="H1022" s="142">
        <f t="shared" si="128"/>
        <v>21.757698327082025</v>
      </c>
      <c r="I1022" s="142">
        <f t="shared" si="131"/>
        <v>4.7866936319580455</v>
      </c>
      <c r="J1022" s="54">
        <f t="shared" si="129"/>
        <v>10.334906705363961</v>
      </c>
      <c r="K1022" s="142">
        <v>1.9229276371100532</v>
      </c>
      <c r="L1022" s="141">
        <f t="shared" si="132"/>
        <v>8.7867360284225732E-2</v>
      </c>
    </row>
    <row r="1023" spans="1:12" x14ac:dyDescent="0.2">
      <c r="A1023" s="78">
        <f t="shared" si="133"/>
        <v>59</v>
      </c>
      <c r="B1023" s="57" t="s">
        <v>1349</v>
      </c>
      <c r="C1023" s="57">
        <v>440.7</v>
      </c>
      <c r="D1023" s="57"/>
      <c r="E1023" s="57"/>
      <c r="F1023" s="57">
        <f t="shared" si="127"/>
        <v>440.7</v>
      </c>
      <c r="G1023" s="141">
        <f t="shared" si="130"/>
        <v>5.9003682586697137E-3</v>
      </c>
      <c r="H1023" s="142">
        <f t="shared" si="128"/>
        <v>21.713355191904547</v>
      </c>
      <c r="I1023" s="142">
        <f t="shared" si="131"/>
        <v>4.7769381422190005</v>
      </c>
      <c r="J1023" s="54">
        <f t="shared" si="129"/>
        <v>10.313843716154659</v>
      </c>
      <c r="K1023" s="142">
        <v>1.9190086269800732</v>
      </c>
      <c r="L1023" s="141">
        <f t="shared" si="132"/>
        <v>8.7867360284225732E-2</v>
      </c>
    </row>
    <row r="1024" spans="1:12" x14ac:dyDescent="0.2">
      <c r="A1024" s="78">
        <f t="shared" si="133"/>
        <v>60</v>
      </c>
      <c r="B1024" s="57" t="s">
        <v>1350</v>
      </c>
      <c r="C1024" s="57">
        <v>399.7</v>
      </c>
      <c r="D1024" s="57"/>
      <c r="E1024" s="57"/>
      <c r="F1024" s="57">
        <f t="shared" si="127"/>
        <v>399.7</v>
      </c>
      <c r="G1024" s="141">
        <f t="shared" si="130"/>
        <v>5.3514345200596425E-3</v>
      </c>
      <c r="H1024" s="142">
        <f t="shared" si="128"/>
        <v>19.693279033819483</v>
      </c>
      <c r="I1024" s="142">
        <f t="shared" si="131"/>
        <v>4.3325213874402859</v>
      </c>
      <c r="J1024" s="54">
        <f t="shared" si="129"/>
        <v>9.3543075410642533</v>
      </c>
      <c r="K1024" s="142">
        <v>1.7404759432809969</v>
      </c>
      <c r="L1024" s="141">
        <f t="shared" si="132"/>
        <v>8.7867360284225718E-2</v>
      </c>
    </row>
    <row r="1025" spans="1:12" x14ac:dyDescent="0.2">
      <c r="A1025" s="78">
        <f t="shared" si="133"/>
        <v>61</v>
      </c>
      <c r="B1025" s="57" t="s">
        <v>1351</v>
      </c>
      <c r="C1025" s="57">
        <v>275.89999999999998</v>
      </c>
      <c r="D1025" s="57"/>
      <c r="E1025" s="57"/>
      <c r="F1025" s="57">
        <f t="shared" si="127"/>
        <v>275.89999999999998</v>
      </c>
      <c r="G1025" s="141">
        <f t="shared" si="130"/>
        <v>3.6939224020126477E-3</v>
      </c>
      <c r="H1025" s="142">
        <f t="shared" si="128"/>
        <v>13.593634439406543</v>
      </c>
      <c r="I1025" s="142">
        <f t="shared" si="131"/>
        <v>2.9905995766694393</v>
      </c>
      <c r="J1025" s="54">
        <f t="shared" si="129"/>
        <v>6.4569763587181077</v>
      </c>
      <c r="K1025" s="142">
        <v>1.2013943276237853</v>
      </c>
      <c r="L1025" s="141">
        <f t="shared" si="132"/>
        <v>8.7867360284225718E-2</v>
      </c>
    </row>
    <row r="1026" spans="1:12" x14ac:dyDescent="0.2">
      <c r="A1026" s="78">
        <f t="shared" si="133"/>
        <v>62</v>
      </c>
      <c r="B1026" s="57" t="s">
        <v>1352</v>
      </c>
      <c r="C1026" s="57">
        <v>417.4</v>
      </c>
      <c r="D1026" s="57"/>
      <c r="E1026" s="57"/>
      <c r="F1026" s="57">
        <f t="shared" si="127"/>
        <v>417.4</v>
      </c>
      <c r="G1026" s="141">
        <f t="shared" si="130"/>
        <v>5.5884132316059414E-3</v>
      </c>
      <c r="H1026" s="142">
        <f t="shared" si="128"/>
        <v>20.565360692309863</v>
      </c>
      <c r="I1026" s="142">
        <f t="shared" si="131"/>
        <v>4.5243793523081699</v>
      </c>
      <c r="J1026" s="54">
        <f t="shared" si="129"/>
        <v>9.7685463288471848</v>
      </c>
      <c r="K1026" s="142">
        <v>1.8175498091705979</v>
      </c>
      <c r="L1026" s="141">
        <f t="shared" si="132"/>
        <v>8.7867360284225732E-2</v>
      </c>
    </row>
    <row r="1027" spans="1:12" x14ac:dyDescent="0.2">
      <c r="A1027" s="78">
        <f t="shared" si="133"/>
        <v>63</v>
      </c>
      <c r="B1027" s="57" t="s">
        <v>1353</v>
      </c>
      <c r="C1027" s="57">
        <v>450.1</v>
      </c>
      <c r="D1027" s="57"/>
      <c r="E1027" s="57"/>
      <c r="F1027" s="57">
        <f t="shared" si="127"/>
        <v>450.1</v>
      </c>
      <c r="G1027" s="141">
        <f t="shared" si="130"/>
        <v>6.0262213597169012E-3</v>
      </c>
      <c r="H1027" s="142">
        <f t="shared" si="128"/>
        <v>22.176494603758197</v>
      </c>
      <c r="I1027" s="142">
        <f t="shared" si="131"/>
        <v>4.8788288128268036</v>
      </c>
      <c r="J1027" s="54">
        <f t="shared" si="129"/>
        <v>10.533834936785142</v>
      </c>
      <c r="K1027" s="142">
        <v>1.9599405105598615</v>
      </c>
      <c r="L1027" s="141">
        <f t="shared" si="132"/>
        <v>8.7867360284225732E-2</v>
      </c>
    </row>
    <row r="1028" spans="1:12" x14ac:dyDescent="0.2">
      <c r="A1028" s="78">
        <f t="shared" si="133"/>
        <v>64</v>
      </c>
      <c r="B1028" s="57" t="s">
        <v>1354</v>
      </c>
      <c r="C1028" s="57">
        <v>451</v>
      </c>
      <c r="D1028" s="57"/>
      <c r="E1028" s="57"/>
      <c r="F1028" s="57">
        <f t="shared" ref="F1028:F1085" si="134">C1028+D1028+E1028</f>
        <v>451</v>
      </c>
      <c r="G1028" s="141">
        <f t="shared" si="130"/>
        <v>6.0382711247107803E-3</v>
      </c>
      <c r="H1028" s="142">
        <f t="shared" si="128"/>
        <v>22.220837738935671</v>
      </c>
      <c r="I1028" s="142">
        <f t="shared" si="131"/>
        <v>4.8885843025658478</v>
      </c>
      <c r="J1028" s="54">
        <f t="shared" si="129"/>
        <v>10.554897925994444</v>
      </c>
      <c r="K1028" s="142">
        <v>1.963859520689841</v>
      </c>
      <c r="L1028" s="141">
        <f t="shared" si="132"/>
        <v>8.7867360284225732E-2</v>
      </c>
    </row>
    <row r="1029" spans="1:12" x14ac:dyDescent="0.2">
      <c r="A1029" s="78">
        <f t="shared" si="133"/>
        <v>65</v>
      </c>
      <c r="B1029" s="57" t="s">
        <v>1355</v>
      </c>
      <c r="C1029" s="57">
        <v>416.4</v>
      </c>
      <c r="D1029" s="57"/>
      <c r="E1029" s="57"/>
      <c r="F1029" s="57">
        <f t="shared" si="134"/>
        <v>416.4</v>
      </c>
      <c r="G1029" s="141">
        <f t="shared" si="130"/>
        <v>5.5750246038349643E-3</v>
      </c>
      <c r="H1029" s="142">
        <f t="shared" ref="H1029:H1092" si="135">G1029*3680</f>
        <v>20.516090542112668</v>
      </c>
      <c r="I1029" s="142">
        <f t="shared" ref="I1029:I1087" si="136">H1029*0.22</f>
        <v>4.5135399192647867</v>
      </c>
      <c r="J1029" s="54">
        <f t="shared" ref="J1029:J1092" si="137">H1029*0.475</f>
        <v>9.7451430075035166</v>
      </c>
      <c r="K1029" s="142">
        <v>1.8131953534706207</v>
      </c>
      <c r="L1029" s="141">
        <f t="shared" si="132"/>
        <v>8.7867360284225732E-2</v>
      </c>
    </row>
    <row r="1030" spans="1:12" x14ac:dyDescent="0.2">
      <c r="A1030" s="78">
        <f t="shared" si="133"/>
        <v>66</v>
      </c>
      <c r="B1030" s="57" t="s">
        <v>1356</v>
      </c>
      <c r="C1030" s="57">
        <v>309.8</v>
      </c>
      <c r="D1030" s="57"/>
      <c r="E1030" s="57"/>
      <c r="F1030" s="57">
        <f t="shared" si="134"/>
        <v>309.8</v>
      </c>
      <c r="G1030" s="141">
        <f t="shared" ref="G1030:G1093" si="138">3/$F$1330*F1030</f>
        <v>4.1477968834487799E-3</v>
      </c>
      <c r="H1030" s="142">
        <f t="shared" si="135"/>
        <v>15.263892531091511</v>
      </c>
      <c r="I1030" s="142">
        <f t="shared" si="136"/>
        <v>3.3580563568401325</v>
      </c>
      <c r="J1030" s="54">
        <f t="shared" si="137"/>
        <v>7.2503489522684674</v>
      </c>
      <c r="K1030" s="142">
        <v>1.3490103758530216</v>
      </c>
      <c r="L1030" s="141">
        <f t="shared" ref="L1030:L1093" si="139">(H1030+I1030+J1030+K1030)/F1030</f>
        <v>8.7867360284225746E-2</v>
      </c>
    </row>
    <row r="1031" spans="1:12" x14ac:dyDescent="0.2">
      <c r="A1031" s="78">
        <f t="shared" ref="A1031:A1094" si="140">A1030+1</f>
        <v>67</v>
      </c>
      <c r="B1031" s="57" t="s">
        <v>1357</v>
      </c>
      <c r="C1031" s="57">
        <v>265.89999999999998</v>
      </c>
      <c r="D1031" s="57"/>
      <c r="E1031" s="57"/>
      <c r="F1031" s="57">
        <f t="shared" si="134"/>
        <v>265.89999999999998</v>
      </c>
      <c r="G1031" s="141">
        <f t="shared" si="138"/>
        <v>3.5600361243028743E-3</v>
      </c>
      <c r="H1031" s="142">
        <f t="shared" si="135"/>
        <v>13.100932937434578</v>
      </c>
      <c r="I1031" s="142">
        <f t="shared" si="136"/>
        <v>2.8822052462356074</v>
      </c>
      <c r="J1031" s="54">
        <f t="shared" si="137"/>
        <v>6.2229431452814241</v>
      </c>
      <c r="K1031" s="142">
        <v>1.1578497706240105</v>
      </c>
      <c r="L1031" s="141">
        <f t="shared" si="139"/>
        <v>8.7867360284225732E-2</v>
      </c>
    </row>
    <row r="1032" spans="1:12" x14ac:dyDescent="0.2">
      <c r="A1032" s="78">
        <f t="shared" si="140"/>
        <v>68</v>
      </c>
      <c r="B1032" s="57" t="s">
        <v>1358</v>
      </c>
      <c r="C1032" s="57">
        <v>274</v>
      </c>
      <c r="D1032" s="57"/>
      <c r="E1032" s="57"/>
      <c r="F1032" s="57">
        <f t="shared" si="134"/>
        <v>274</v>
      </c>
      <c r="G1032" s="141">
        <f t="shared" si="138"/>
        <v>3.6684840092477914E-3</v>
      </c>
      <c r="H1032" s="142">
        <f t="shared" si="135"/>
        <v>13.500021154031872</v>
      </c>
      <c r="I1032" s="142">
        <f t="shared" si="136"/>
        <v>2.970004653887012</v>
      </c>
      <c r="J1032" s="54">
        <f t="shared" si="137"/>
        <v>6.4125100481651387</v>
      </c>
      <c r="K1032" s="142">
        <v>1.1931208617938283</v>
      </c>
      <c r="L1032" s="141">
        <f t="shared" si="139"/>
        <v>8.7867360284225732E-2</v>
      </c>
    </row>
    <row r="1033" spans="1:12" x14ac:dyDescent="0.2">
      <c r="A1033" s="78">
        <f t="shared" si="140"/>
        <v>69</v>
      </c>
      <c r="B1033" s="57" t="s">
        <v>1359</v>
      </c>
      <c r="C1033" s="57">
        <v>245.3</v>
      </c>
      <c r="D1033" s="57"/>
      <c r="E1033" s="57"/>
      <c r="F1033" s="57">
        <f t="shared" si="134"/>
        <v>245.3</v>
      </c>
      <c r="G1033" s="141">
        <f t="shared" si="138"/>
        <v>3.2842303922207415E-3</v>
      </c>
      <c r="H1033" s="142">
        <f t="shared" si="135"/>
        <v>12.085967843372329</v>
      </c>
      <c r="I1033" s="142">
        <f t="shared" si="136"/>
        <v>2.6589129255419124</v>
      </c>
      <c r="J1033" s="54">
        <f t="shared" si="137"/>
        <v>5.7408347256018555</v>
      </c>
      <c r="K1033" s="142">
        <v>1.0681479832044747</v>
      </c>
      <c r="L1033" s="141">
        <f t="shared" si="139"/>
        <v>8.7867360284225732E-2</v>
      </c>
    </row>
    <row r="1034" spans="1:12" x14ac:dyDescent="0.2">
      <c r="A1034" s="78">
        <f t="shared" si="140"/>
        <v>70</v>
      </c>
      <c r="B1034" s="57" t="s">
        <v>1360</v>
      </c>
      <c r="C1034" s="57">
        <v>347.2</v>
      </c>
      <c r="D1034" s="57"/>
      <c r="E1034" s="57"/>
      <c r="F1034" s="57">
        <f t="shared" si="134"/>
        <v>347.2</v>
      </c>
      <c r="G1034" s="141">
        <f t="shared" si="138"/>
        <v>4.6485315620833322E-3</v>
      </c>
      <c r="H1034" s="142">
        <f t="shared" si="135"/>
        <v>17.106596148466661</v>
      </c>
      <c r="I1034" s="142">
        <f t="shared" si="136"/>
        <v>3.7634511526626655</v>
      </c>
      <c r="J1034" s="54">
        <f t="shared" si="137"/>
        <v>8.1256331705216631</v>
      </c>
      <c r="K1034" s="142">
        <v>1.511867019032179</v>
      </c>
      <c r="L1034" s="141">
        <f t="shared" si="139"/>
        <v>8.7867360284225718E-2</v>
      </c>
    </row>
    <row r="1035" spans="1:12" x14ac:dyDescent="0.2">
      <c r="A1035" s="78">
        <f t="shared" si="140"/>
        <v>71</v>
      </c>
      <c r="B1035" s="57" t="s">
        <v>1361</v>
      </c>
      <c r="C1035" s="57">
        <v>332.5</v>
      </c>
      <c r="D1035" s="57"/>
      <c r="E1035" s="57"/>
      <c r="F1035" s="57">
        <f t="shared" si="134"/>
        <v>332.5</v>
      </c>
      <c r="G1035" s="141">
        <f t="shared" si="138"/>
        <v>4.4517187338499655E-3</v>
      </c>
      <c r="H1035" s="142">
        <f t="shared" si="135"/>
        <v>16.382324940567873</v>
      </c>
      <c r="I1035" s="142">
        <f t="shared" si="136"/>
        <v>3.604111486924932</v>
      </c>
      <c r="J1035" s="54">
        <f t="shared" si="137"/>
        <v>7.7816043467697389</v>
      </c>
      <c r="K1035" s="142">
        <v>1.4478565202425104</v>
      </c>
      <c r="L1035" s="141">
        <f t="shared" si="139"/>
        <v>8.7867360284225732E-2</v>
      </c>
    </row>
    <row r="1036" spans="1:12" x14ac:dyDescent="0.2">
      <c r="A1036" s="78">
        <f t="shared" si="140"/>
        <v>72</v>
      </c>
      <c r="B1036" s="57" t="s">
        <v>1362</v>
      </c>
      <c r="C1036" s="57">
        <v>317.3</v>
      </c>
      <c r="D1036" s="57"/>
      <c r="E1036" s="57"/>
      <c r="F1036" s="57">
        <f t="shared" si="134"/>
        <v>317.3</v>
      </c>
      <c r="G1036" s="141">
        <f t="shared" si="138"/>
        <v>4.2482115917311103E-3</v>
      </c>
      <c r="H1036" s="142">
        <f t="shared" si="135"/>
        <v>15.633418657570486</v>
      </c>
      <c r="I1036" s="142">
        <f t="shared" si="136"/>
        <v>3.4393521046655069</v>
      </c>
      <c r="J1036" s="54">
        <f t="shared" si="137"/>
        <v>7.4258738623459806</v>
      </c>
      <c r="K1036" s="142">
        <v>1.3816687936028529</v>
      </c>
      <c r="L1036" s="141">
        <f t="shared" si="139"/>
        <v>8.7867360284225732E-2</v>
      </c>
    </row>
    <row r="1037" spans="1:12" x14ac:dyDescent="0.2">
      <c r="A1037" s="78">
        <f t="shared" si="140"/>
        <v>73</v>
      </c>
      <c r="B1037" s="57" t="s">
        <v>1363</v>
      </c>
      <c r="C1037" s="57">
        <v>286</v>
      </c>
      <c r="D1037" s="57"/>
      <c r="E1037" s="57"/>
      <c r="F1037" s="57">
        <f t="shared" si="134"/>
        <v>286</v>
      </c>
      <c r="G1037" s="141">
        <f t="shared" si="138"/>
        <v>3.8291475424995195E-3</v>
      </c>
      <c r="H1037" s="142">
        <f t="shared" si="135"/>
        <v>14.091262956398232</v>
      </c>
      <c r="I1037" s="142">
        <f t="shared" si="136"/>
        <v>3.1000778504076112</v>
      </c>
      <c r="J1037" s="54">
        <f t="shared" si="137"/>
        <v>6.6933499042891595</v>
      </c>
      <c r="K1037" s="142">
        <v>1.245374330193558</v>
      </c>
      <c r="L1037" s="141">
        <f t="shared" si="139"/>
        <v>8.7867360284225746E-2</v>
      </c>
    </row>
    <row r="1038" spans="1:12" x14ac:dyDescent="0.2">
      <c r="A1038" s="78">
        <f t="shared" si="140"/>
        <v>74</v>
      </c>
      <c r="B1038" s="57" t="s">
        <v>1364</v>
      </c>
      <c r="C1038" s="57">
        <v>226.4</v>
      </c>
      <c r="D1038" s="57"/>
      <c r="E1038" s="57"/>
      <c r="F1038" s="57">
        <f t="shared" si="134"/>
        <v>226.4</v>
      </c>
      <c r="G1038" s="141">
        <f t="shared" si="138"/>
        <v>3.0311853273492697E-3</v>
      </c>
      <c r="H1038" s="142">
        <f t="shared" si="135"/>
        <v>11.154762004645313</v>
      </c>
      <c r="I1038" s="142">
        <f t="shared" si="136"/>
        <v>2.4540476410219689</v>
      </c>
      <c r="J1038" s="54">
        <f t="shared" si="137"/>
        <v>5.2985119522065238</v>
      </c>
      <c r="K1038" s="142">
        <v>0.98584877047490027</v>
      </c>
      <c r="L1038" s="141">
        <f t="shared" si="139"/>
        <v>8.7867360284225732E-2</v>
      </c>
    </row>
    <row r="1039" spans="1:12" x14ac:dyDescent="0.2">
      <c r="A1039" s="78">
        <f t="shared" si="140"/>
        <v>75</v>
      </c>
      <c r="B1039" s="57" t="s">
        <v>1365</v>
      </c>
      <c r="C1039" s="57">
        <v>281.01</v>
      </c>
      <c r="D1039" s="57"/>
      <c r="E1039" s="57"/>
      <c r="F1039" s="57">
        <f t="shared" si="134"/>
        <v>281.01</v>
      </c>
      <c r="G1039" s="141">
        <f t="shared" si="138"/>
        <v>3.7623382899223423E-3</v>
      </c>
      <c r="H1039" s="142">
        <f t="shared" si="135"/>
        <v>13.845404906914219</v>
      </c>
      <c r="I1039" s="142">
        <f t="shared" si="136"/>
        <v>3.045989079521128</v>
      </c>
      <c r="J1039" s="54">
        <f t="shared" si="137"/>
        <v>6.5765673307842532</v>
      </c>
      <c r="K1039" s="142">
        <v>1.2236455962506703</v>
      </c>
      <c r="L1039" s="141">
        <f t="shared" si="139"/>
        <v>8.7867360284225732E-2</v>
      </c>
    </row>
    <row r="1040" spans="1:12" x14ac:dyDescent="0.2">
      <c r="A1040" s="78">
        <f t="shared" si="140"/>
        <v>76</v>
      </c>
      <c r="B1040" s="57" t="s">
        <v>1366</v>
      </c>
      <c r="C1040" s="57">
        <v>94.8</v>
      </c>
      <c r="D1040" s="57">
        <v>27.9</v>
      </c>
      <c r="E1040" s="57">
        <v>26</v>
      </c>
      <c r="F1040" s="57">
        <f t="shared" si="134"/>
        <v>148.69999999999999</v>
      </c>
      <c r="G1040" s="141">
        <f t="shared" si="138"/>
        <v>1.9908889495443304E-3</v>
      </c>
      <c r="H1040" s="142">
        <f t="shared" si="135"/>
        <v>7.326471334323136</v>
      </c>
      <c r="I1040" s="142">
        <f t="shared" si="136"/>
        <v>1.6118236935510899</v>
      </c>
      <c r="J1040" s="54">
        <f t="shared" si="137"/>
        <v>3.4800738838034895</v>
      </c>
      <c r="K1040" s="142">
        <v>0.41280240035786464</v>
      </c>
      <c r="L1040" s="141">
        <f t="shared" si="139"/>
        <v>8.6288979906089996E-2</v>
      </c>
    </row>
    <row r="1041" spans="1:12" x14ac:dyDescent="0.2">
      <c r="A1041" s="78">
        <f t="shared" si="140"/>
        <v>77</v>
      </c>
      <c r="B1041" s="57" t="s">
        <v>1367</v>
      </c>
      <c r="C1041" s="57">
        <v>222.4</v>
      </c>
      <c r="D1041" s="57"/>
      <c r="E1041" s="57"/>
      <c r="F1041" s="57">
        <f t="shared" si="134"/>
        <v>222.4</v>
      </c>
      <c r="G1041" s="141">
        <f t="shared" si="138"/>
        <v>2.9776308162653606E-3</v>
      </c>
      <c r="H1041" s="142">
        <f t="shared" si="135"/>
        <v>10.957681403856528</v>
      </c>
      <c r="I1041" s="142">
        <f t="shared" si="136"/>
        <v>2.4106899088484361</v>
      </c>
      <c r="J1041" s="54">
        <f t="shared" si="137"/>
        <v>5.2048986668318502</v>
      </c>
      <c r="K1041" s="142">
        <v>0.96843094767499038</v>
      </c>
      <c r="L1041" s="141">
        <f t="shared" si="139"/>
        <v>8.7867360284225732E-2</v>
      </c>
    </row>
    <row r="1042" spans="1:12" x14ac:dyDescent="0.2">
      <c r="A1042" s="78">
        <f t="shared" si="140"/>
        <v>78</v>
      </c>
      <c r="B1042" s="57" t="s">
        <v>1368</v>
      </c>
      <c r="C1042" s="57">
        <v>377.2</v>
      </c>
      <c r="D1042" s="57"/>
      <c r="E1042" s="57">
        <v>171.6</v>
      </c>
      <c r="F1042" s="57">
        <f t="shared" si="134"/>
        <v>548.79999999999995</v>
      </c>
      <c r="G1042" s="141">
        <f t="shared" si="138"/>
        <v>7.3476789207123638E-3</v>
      </c>
      <c r="H1042" s="142">
        <f t="shared" si="135"/>
        <v>27.039458428221501</v>
      </c>
      <c r="I1042" s="142">
        <f t="shared" si="136"/>
        <v>5.9486808542087299</v>
      </c>
      <c r="J1042" s="54">
        <f t="shared" si="137"/>
        <v>12.843742753405213</v>
      </c>
      <c r="K1042" s="142">
        <v>1.6425006900315036</v>
      </c>
      <c r="L1042" s="141">
        <f t="shared" si="139"/>
        <v>8.6505799427600144E-2</v>
      </c>
    </row>
    <row r="1043" spans="1:12" x14ac:dyDescent="0.2">
      <c r="A1043" s="78">
        <f t="shared" si="140"/>
        <v>79</v>
      </c>
      <c r="B1043" s="57" t="s">
        <v>1369</v>
      </c>
      <c r="C1043" s="57">
        <v>195.3</v>
      </c>
      <c r="D1043" s="57"/>
      <c r="E1043" s="57"/>
      <c r="F1043" s="57">
        <f t="shared" si="134"/>
        <v>195.3</v>
      </c>
      <c r="G1043" s="141">
        <f t="shared" si="138"/>
        <v>2.6147990036718746E-3</v>
      </c>
      <c r="H1043" s="142">
        <f t="shared" si="135"/>
        <v>9.6224603335124979</v>
      </c>
      <c r="I1043" s="142">
        <f t="shared" si="136"/>
        <v>2.1169412733727495</v>
      </c>
      <c r="J1043" s="54">
        <f t="shared" si="137"/>
        <v>4.5706686584184366</v>
      </c>
      <c r="K1043" s="142">
        <v>0.85042519820560092</v>
      </c>
      <c r="L1043" s="141">
        <f t="shared" si="139"/>
        <v>8.7867360284225732E-2</v>
      </c>
    </row>
    <row r="1044" spans="1:12" x14ac:dyDescent="0.2">
      <c r="A1044" s="78">
        <f t="shared" si="140"/>
        <v>80</v>
      </c>
      <c r="B1044" s="57" t="s">
        <v>1370</v>
      </c>
      <c r="C1044" s="57">
        <v>178.1</v>
      </c>
      <c r="D1044" s="57"/>
      <c r="E1044" s="57">
        <v>22.4</v>
      </c>
      <c r="F1044" s="57">
        <f t="shared" si="134"/>
        <v>200.5</v>
      </c>
      <c r="G1044" s="141">
        <f t="shared" si="138"/>
        <v>2.6844198680809569E-3</v>
      </c>
      <c r="H1044" s="142">
        <f t="shared" si="135"/>
        <v>9.8786651145379221</v>
      </c>
      <c r="I1044" s="142">
        <f t="shared" si="136"/>
        <v>2.1733063251983427</v>
      </c>
      <c r="J1044" s="54">
        <f t="shared" si="137"/>
        <v>4.6923659294055131</v>
      </c>
      <c r="K1044" s="142">
        <v>0.77552856016598826</v>
      </c>
      <c r="L1044" s="141">
        <f t="shared" si="139"/>
        <v>8.7380877452906569E-2</v>
      </c>
    </row>
    <row r="1045" spans="1:12" x14ac:dyDescent="0.2">
      <c r="A1045" s="78">
        <f t="shared" si="140"/>
        <v>81</v>
      </c>
      <c r="B1045" s="57" t="s">
        <v>1371</v>
      </c>
      <c r="C1045" s="57">
        <v>292.10000000000002</v>
      </c>
      <c r="D1045" s="57"/>
      <c r="E1045" s="57">
        <v>168.1</v>
      </c>
      <c r="F1045" s="57">
        <f t="shared" si="134"/>
        <v>460.20000000000005</v>
      </c>
      <c r="G1045" s="141">
        <f t="shared" si="138"/>
        <v>6.1614465002037726E-3</v>
      </c>
      <c r="H1045" s="142">
        <f t="shared" si="135"/>
        <v>22.674123120749883</v>
      </c>
      <c r="I1045" s="142">
        <f t="shared" si="136"/>
        <v>4.9883070865649746</v>
      </c>
      <c r="J1045" s="54">
        <f t="shared" si="137"/>
        <v>10.770208482356194</v>
      </c>
      <c r="K1045" s="142">
        <v>1.2719365099634206</v>
      </c>
      <c r="L1045" s="141">
        <f t="shared" si="139"/>
        <v>8.6276782267784582E-2</v>
      </c>
    </row>
    <row r="1046" spans="1:12" x14ac:dyDescent="0.2">
      <c r="A1046" s="78">
        <f t="shared" si="140"/>
        <v>82</v>
      </c>
      <c r="B1046" s="57" t="s">
        <v>1372</v>
      </c>
      <c r="C1046" s="57">
        <v>337</v>
      </c>
      <c r="D1046" s="57"/>
      <c r="E1046" s="57">
        <v>36.6</v>
      </c>
      <c r="F1046" s="57">
        <f t="shared" si="134"/>
        <v>373.6</v>
      </c>
      <c r="G1046" s="141">
        <f t="shared" si="138"/>
        <v>5.0019913352371348E-3</v>
      </c>
      <c r="H1046" s="142">
        <f t="shared" si="135"/>
        <v>18.407328113672655</v>
      </c>
      <c r="I1046" s="142">
        <f t="shared" si="136"/>
        <v>4.0496121850079838</v>
      </c>
      <c r="J1046" s="54">
        <f t="shared" si="137"/>
        <v>8.7434808539945106</v>
      </c>
      <c r="K1046" s="142">
        <v>1.4674515708924092</v>
      </c>
      <c r="L1046" s="141">
        <f t="shared" si="139"/>
        <v>8.7440772814688317E-2</v>
      </c>
    </row>
    <row r="1047" spans="1:12" x14ac:dyDescent="0.2">
      <c r="A1047" s="78">
        <f t="shared" si="140"/>
        <v>83</v>
      </c>
      <c r="B1047" s="57" t="s">
        <v>1373</v>
      </c>
      <c r="C1047" s="57">
        <v>275</v>
      </c>
      <c r="D1047" s="57"/>
      <c r="E1047" s="57"/>
      <c r="F1047" s="57">
        <f t="shared" si="134"/>
        <v>275</v>
      </c>
      <c r="G1047" s="141">
        <f t="shared" si="138"/>
        <v>3.6818726370187686E-3</v>
      </c>
      <c r="H1047" s="142">
        <f t="shared" si="135"/>
        <v>13.549291304229069</v>
      </c>
      <c r="I1047" s="142">
        <f t="shared" si="136"/>
        <v>2.9808440869303952</v>
      </c>
      <c r="J1047" s="54">
        <f t="shared" si="137"/>
        <v>6.4359133695088078</v>
      </c>
      <c r="K1047" s="142">
        <v>1.1974753174938058</v>
      </c>
      <c r="L1047" s="141">
        <f t="shared" si="139"/>
        <v>8.7867360284225732E-2</v>
      </c>
    </row>
    <row r="1048" spans="1:12" x14ac:dyDescent="0.2">
      <c r="A1048" s="78">
        <f t="shared" si="140"/>
        <v>84</v>
      </c>
      <c r="B1048" s="57" t="s">
        <v>1374</v>
      </c>
      <c r="C1048" s="57">
        <v>568.20000000000005</v>
      </c>
      <c r="D1048" s="57">
        <v>30.6</v>
      </c>
      <c r="E1048" s="57"/>
      <c r="F1048" s="57">
        <f t="shared" si="134"/>
        <v>598.80000000000007</v>
      </c>
      <c r="G1048" s="141">
        <f t="shared" si="138"/>
        <v>8.0171103092612321E-3</v>
      </c>
      <c r="H1048" s="142">
        <f t="shared" si="135"/>
        <v>29.502965938081335</v>
      </c>
      <c r="I1048" s="142">
        <f t="shared" si="136"/>
        <v>6.4906525063778941</v>
      </c>
      <c r="J1048" s="54">
        <f t="shared" si="137"/>
        <v>14.013908820588634</v>
      </c>
      <c r="K1048" s="142">
        <v>2.4742017287272016</v>
      </c>
      <c r="L1048" s="141">
        <f t="shared" si="139"/>
        <v>8.7644837998956338E-2</v>
      </c>
    </row>
    <row r="1049" spans="1:12" x14ac:dyDescent="0.2">
      <c r="A1049" s="78">
        <f t="shared" si="140"/>
        <v>85</v>
      </c>
      <c r="B1049" s="57" t="s">
        <v>1375</v>
      </c>
      <c r="C1049" s="57">
        <v>242.6</v>
      </c>
      <c r="D1049" s="57"/>
      <c r="E1049" s="57">
        <v>164.4</v>
      </c>
      <c r="F1049" s="57">
        <f t="shared" si="134"/>
        <v>407</v>
      </c>
      <c r="G1049" s="141">
        <f t="shared" si="138"/>
        <v>5.4491715027877776E-3</v>
      </c>
      <c r="H1049" s="142">
        <f t="shared" si="135"/>
        <v>20.052951130259022</v>
      </c>
      <c r="I1049" s="142">
        <f t="shared" si="136"/>
        <v>4.4116492486569845</v>
      </c>
      <c r="J1049" s="54">
        <f t="shared" si="137"/>
        <v>9.5251517868730353</v>
      </c>
      <c r="K1049" s="142">
        <v>1.0563909528145354</v>
      </c>
      <c r="L1049" s="141">
        <f t="shared" si="139"/>
        <v>8.6108459750868754E-2</v>
      </c>
    </row>
    <row r="1050" spans="1:12" x14ac:dyDescent="0.2">
      <c r="A1050" s="78">
        <f t="shared" si="140"/>
        <v>86</v>
      </c>
      <c r="B1050" s="57" t="s">
        <v>1376</v>
      </c>
      <c r="C1050" s="57">
        <v>255.3</v>
      </c>
      <c r="D1050" s="57"/>
      <c r="E1050" s="57"/>
      <c r="F1050" s="57">
        <f t="shared" si="134"/>
        <v>255.3</v>
      </c>
      <c r="G1050" s="141">
        <f t="shared" si="138"/>
        <v>3.4181166699305153E-3</v>
      </c>
      <c r="H1050" s="142">
        <f t="shared" si="135"/>
        <v>12.578669345344297</v>
      </c>
      <c r="I1050" s="142">
        <f t="shared" si="136"/>
        <v>2.7673072559757452</v>
      </c>
      <c r="J1050" s="54">
        <f t="shared" si="137"/>
        <v>5.9748679390385409</v>
      </c>
      <c r="K1050" s="142">
        <v>1.1116925402042495</v>
      </c>
      <c r="L1050" s="141">
        <f t="shared" si="139"/>
        <v>8.7867360284225746E-2</v>
      </c>
    </row>
    <row r="1051" spans="1:12" x14ac:dyDescent="0.2">
      <c r="A1051" s="78">
        <f t="shared" si="140"/>
        <v>87</v>
      </c>
      <c r="B1051" s="57" t="s">
        <v>1377</v>
      </c>
      <c r="C1051" s="57">
        <v>139.19999999999999</v>
      </c>
      <c r="D1051" s="57"/>
      <c r="E1051" s="57"/>
      <c r="F1051" s="57">
        <f t="shared" si="134"/>
        <v>139.19999999999999</v>
      </c>
      <c r="G1051" s="141">
        <f t="shared" si="138"/>
        <v>1.8636969857200457E-3</v>
      </c>
      <c r="H1051" s="142">
        <f t="shared" si="135"/>
        <v>6.8584049074497679</v>
      </c>
      <c r="I1051" s="142">
        <f t="shared" si="136"/>
        <v>1.5088490796389489</v>
      </c>
      <c r="J1051" s="54">
        <f t="shared" si="137"/>
        <v>3.2577423310386395</v>
      </c>
      <c r="K1051" s="142">
        <v>0.60614023343686452</v>
      </c>
      <c r="L1051" s="141">
        <f t="shared" si="139"/>
        <v>8.7867360284225718E-2</v>
      </c>
    </row>
    <row r="1052" spans="1:12" x14ac:dyDescent="0.2">
      <c r="A1052" s="78">
        <f t="shared" si="140"/>
        <v>88</v>
      </c>
      <c r="B1052" s="57" t="s">
        <v>1378</v>
      </c>
      <c r="C1052" s="57">
        <v>110.5</v>
      </c>
      <c r="D1052" s="57">
        <v>21.5</v>
      </c>
      <c r="E1052" s="57"/>
      <c r="F1052" s="57">
        <f t="shared" si="134"/>
        <v>132</v>
      </c>
      <c r="G1052" s="141">
        <f t="shared" si="138"/>
        <v>1.7672988657690088E-3</v>
      </c>
      <c r="H1052" s="142">
        <f t="shared" si="135"/>
        <v>6.5036598260299527</v>
      </c>
      <c r="I1052" s="142">
        <f t="shared" si="136"/>
        <v>1.4308051617265896</v>
      </c>
      <c r="J1052" s="54">
        <f t="shared" si="137"/>
        <v>3.0892384173642276</v>
      </c>
      <c r="K1052" s="142">
        <v>0.48116735484751094</v>
      </c>
      <c r="L1052" s="141">
        <f t="shared" si="139"/>
        <v>8.7158111817941517E-2</v>
      </c>
    </row>
    <row r="1053" spans="1:12" x14ac:dyDescent="0.2">
      <c r="A1053" s="78">
        <f t="shared" si="140"/>
        <v>89</v>
      </c>
      <c r="B1053" s="57" t="s">
        <v>1379</v>
      </c>
      <c r="C1053" s="57">
        <v>153.9</v>
      </c>
      <c r="D1053" s="57"/>
      <c r="E1053" s="57"/>
      <c r="F1053" s="57">
        <f t="shared" si="134"/>
        <v>153.9</v>
      </c>
      <c r="G1053" s="141">
        <f t="shared" si="138"/>
        <v>2.0605098139534128E-3</v>
      </c>
      <c r="H1053" s="142">
        <f t="shared" si="135"/>
        <v>7.5826761153485593</v>
      </c>
      <c r="I1053" s="142">
        <f t="shared" si="136"/>
        <v>1.668188745376683</v>
      </c>
      <c r="J1053" s="54">
        <f t="shared" si="137"/>
        <v>3.6017711547905655</v>
      </c>
      <c r="K1053" s="142">
        <v>0.67015073222653332</v>
      </c>
      <c r="L1053" s="141">
        <f t="shared" si="139"/>
        <v>8.7867360284225732E-2</v>
      </c>
    </row>
    <row r="1054" spans="1:12" x14ac:dyDescent="0.2">
      <c r="A1054" s="78">
        <f t="shared" si="140"/>
        <v>90</v>
      </c>
      <c r="B1054" s="57" t="s">
        <v>1380</v>
      </c>
      <c r="C1054" s="57">
        <v>120.6</v>
      </c>
      <c r="D1054" s="57"/>
      <c r="E1054" s="57"/>
      <c r="F1054" s="57">
        <f t="shared" si="134"/>
        <v>120.6</v>
      </c>
      <c r="G1054" s="141">
        <f t="shared" si="138"/>
        <v>1.6146685091798672E-3</v>
      </c>
      <c r="H1054" s="142">
        <f t="shared" si="135"/>
        <v>5.941980113781911</v>
      </c>
      <c r="I1054" s="142">
        <f t="shared" si="136"/>
        <v>1.3072356250320205</v>
      </c>
      <c r="J1054" s="54">
        <f t="shared" si="137"/>
        <v>2.8224405540464077</v>
      </c>
      <c r="K1054" s="142">
        <v>0.52514735741728347</v>
      </c>
      <c r="L1054" s="141">
        <f t="shared" si="139"/>
        <v>8.7867360284225732E-2</v>
      </c>
    </row>
    <row r="1055" spans="1:12" x14ac:dyDescent="0.2">
      <c r="A1055" s="78">
        <f t="shared" si="140"/>
        <v>91</v>
      </c>
      <c r="B1055" s="57" t="s">
        <v>1381</v>
      </c>
      <c r="C1055" s="57">
        <v>141.30000000000001</v>
      </c>
      <c r="D1055" s="57"/>
      <c r="E1055" s="57"/>
      <c r="F1055" s="57">
        <f t="shared" si="134"/>
        <v>141.30000000000001</v>
      </c>
      <c r="G1055" s="141">
        <f t="shared" si="138"/>
        <v>1.8918131040390983E-3</v>
      </c>
      <c r="H1055" s="142">
        <f t="shared" si="135"/>
        <v>6.9618722228638816</v>
      </c>
      <c r="I1055" s="142">
        <f t="shared" si="136"/>
        <v>1.5316118890300541</v>
      </c>
      <c r="J1055" s="54">
        <f t="shared" si="137"/>
        <v>3.3068893058603437</v>
      </c>
      <c r="K1055" s="142">
        <v>0.61528459040681738</v>
      </c>
      <c r="L1055" s="141">
        <f t="shared" si="139"/>
        <v>8.7867360284225732E-2</v>
      </c>
    </row>
    <row r="1056" spans="1:12" x14ac:dyDescent="0.2">
      <c r="A1056" s="78">
        <f t="shared" si="140"/>
        <v>92</v>
      </c>
      <c r="B1056" s="57" t="s">
        <v>1382</v>
      </c>
      <c r="C1056" s="57">
        <v>326</v>
      </c>
      <c r="D1056" s="57"/>
      <c r="E1056" s="57"/>
      <c r="F1056" s="57">
        <f t="shared" si="134"/>
        <v>326</v>
      </c>
      <c r="G1056" s="141">
        <f t="shared" si="138"/>
        <v>4.3646926533386131E-3</v>
      </c>
      <c r="H1056" s="142">
        <f t="shared" si="135"/>
        <v>16.062068964286095</v>
      </c>
      <c r="I1056" s="142">
        <f t="shared" si="136"/>
        <v>3.5336551721429408</v>
      </c>
      <c r="J1056" s="54">
        <f t="shared" si="137"/>
        <v>7.6294827580358948</v>
      </c>
      <c r="K1056" s="142">
        <v>1.4195525581926571</v>
      </c>
      <c r="L1056" s="141">
        <f t="shared" si="139"/>
        <v>8.7867360284225718E-2</v>
      </c>
    </row>
    <row r="1057" spans="1:12" x14ac:dyDescent="0.2">
      <c r="A1057" s="78">
        <f t="shared" si="140"/>
        <v>93</v>
      </c>
      <c r="B1057" s="57" t="s">
        <v>1383</v>
      </c>
      <c r="C1057" s="57">
        <v>378.3</v>
      </c>
      <c r="D1057" s="57"/>
      <c r="E1057" s="57"/>
      <c r="F1057" s="57">
        <f t="shared" si="134"/>
        <v>378.3</v>
      </c>
      <c r="G1057" s="141">
        <f t="shared" si="138"/>
        <v>5.0649178857607282E-3</v>
      </c>
      <c r="H1057" s="142">
        <f t="shared" si="135"/>
        <v>18.638897819599478</v>
      </c>
      <c r="I1057" s="142">
        <f t="shared" si="136"/>
        <v>4.1005575203118854</v>
      </c>
      <c r="J1057" s="54">
        <f t="shared" si="137"/>
        <v>8.8534764643097521</v>
      </c>
      <c r="K1057" s="142">
        <v>1.647290591301479</v>
      </c>
      <c r="L1057" s="141">
        <f t="shared" si="139"/>
        <v>8.7867360284225732E-2</v>
      </c>
    </row>
    <row r="1058" spans="1:12" x14ac:dyDescent="0.2">
      <c r="A1058" s="78">
        <f t="shared" si="140"/>
        <v>94</v>
      </c>
      <c r="B1058" s="57" t="s">
        <v>1384</v>
      </c>
      <c r="C1058" s="57">
        <v>228.2</v>
      </c>
      <c r="D1058" s="57"/>
      <c r="E1058" s="57"/>
      <c r="F1058" s="57">
        <f t="shared" si="134"/>
        <v>228.2</v>
      </c>
      <c r="G1058" s="141">
        <f t="shared" si="138"/>
        <v>3.0552848573370288E-3</v>
      </c>
      <c r="H1058" s="142">
        <f t="shared" si="135"/>
        <v>11.243448275000265</v>
      </c>
      <c r="I1058" s="142">
        <f t="shared" si="136"/>
        <v>2.4735586205000581</v>
      </c>
      <c r="J1058" s="54">
        <f t="shared" si="137"/>
        <v>5.3406379306251255</v>
      </c>
      <c r="K1058" s="142">
        <v>0.99368679073485988</v>
      </c>
      <c r="L1058" s="141">
        <f t="shared" si="139"/>
        <v>8.7867360284225704E-2</v>
      </c>
    </row>
    <row r="1059" spans="1:12" x14ac:dyDescent="0.2">
      <c r="A1059" s="78">
        <f t="shared" si="140"/>
        <v>95</v>
      </c>
      <c r="B1059" s="57" t="s">
        <v>1385</v>
      </c>
      <c r="C1059" s="57">
        <v>145.69999999999999</v>
      </c>
      <c r="D1059" s="57"/>
      <c r="E1059" s="57"/>
      <c r="F1059" s="57">
        <f t="shared" si="134"/>
        <v>145.69999999999999</v>
      </c>
      <c r="G1059" s="141">
        <f t="shared" si="138"/>
        <v>1.9507230662313983E-3</v>
      </c>
      <c r="H1059" s="142">
        <f t="shared" si="135"/>
        <v>7.1786608837315455</v>
      </c>
      <c r="I1059" s="142">
        <f t="shared" si="136"/>
        <v>1.5793053944209401</v>
      </c>
      <c r="J1059" s="54">
        <f t="shared" si="137"/>
        <v>3.409863919772484</v>
      </c>
      <c r="K1059" s="142">
        <v>0.63444419548671804</v>
      </c>
      <c r="L1059" s="141">
        <f t="shared" si="139"/>
        <v>8.7867360284225732E-2</v>
      </c>
    </row>
    <row r="1060" spans="1:12" x14ac:dyDescent="0.2">
      <c r="A1060" s="78">
        <f t="shared" si="140"/>
        <v>96</v>
      </c>
      <c r="B1060" s="57" t="s">
        <v>1386</v>
      </c>
      <c r="C1060" s="57">
        <v>220.3</v>
      </c>
      <c r="D1060" s="57"/>
      <c r="E1060" s="57"/>
      <c r="F1060" s="57">
        <f t="shared" si="134"/>
        <v>220.3</v>
      </c>
      <c r="G1060" s="141">
        <f t="shared" si="138"/>
        <v>2.9495146979463083E-3</v>
      </c>
      <c r="H1060" s="142">
        <f t="shared" si="135"/>
        <v>10.854214088442415</v>
      </c>
      <c r="I1060" s="142">
        <f t="shared" si="136"/>
        <v>2.3879270994573312</v>
      </c>
      <c r="J1060" s="54">
        <f t="shared" si="137"/>
        <v>5.1557516920101465</v>
      </c>
      <c r="K1060" s="142">
        <v>0.95928659070503774</v>
      </c>
      <c r="L1060" s="141">
        <f t="shared" si="139"/>
        <v>8.7867360284225732E-2</v>
      </c>
    </row>
    <row r="1061" spans="1:12" x14ac:dyDescent="0.2">
      <c r="A1061" s="78">
        <f t="shared" si="140"/>
        <v>97</v>
      </c>
      <c r="B1061" s="57" t="s">
        <v>1387</v>
      </c>
      <c r="C1061" s="57">
        <v>5244.1</v>
      </c>
      <c r="D1061" s="57"/>
      <c r="E1061" s="57"/>
      <c r="F1061" s="57">
        <f t="shared" si="134"/>
        <v>5244.1</v>
      </c>
      <c r="G1061" s="141">
        <f t="shared" si="138"/>
        <v>7.0211302893782274E-2</v>
      </c>
      <c r="H1061" s="142">
        <f t="shared" si="135"/>
        <v>258.37759464911875</v>
      </c>
      <c r="I1061" s="142">
        <f t="shared" si="136"/>
        <v>56.843070822806126</v>
      </c>
      <c r="J1061" s="54">
        <f t="shared" si="137"/>
        <v>122.72935745833139</v>
      </c>
      <c r="K1061" s="142">
        <v>22.835201136251879</v>
      </c>
      <c r="L1061" s="141">
        <f t="shared" si="139"/>
        <v>8.7867360284225718E-2</v>
      </c>
    </row>
    <row r="1062" spans="1:12" x14ac:dyDescent="0.2">
      <c r="A1062" s="78">
        <f t="shared" si="140"/>
        <v>98</v>
      </c>
      <c r="B1062" s="57" t="s">
        <v>1388</v>
      </c>
      <c r="C1062" s="57">
        <v>164.4</v>
      </c>
      <c r="D1062" s="57"/>
      <c r="E1062" s="29"/>
      <c r="F1062" s="57">
        <f t="shared" si="134"/>
        <v>164.4</v>
      </c>
      <c r="G1062" s="141">
        <f t="shared" si="138"/>
        <v>2.2010904055486747E-3</v>
      </c>
      <c r="H1062" s="142">
        <f t="shared" si="135"/>
        <v>8.1000126924191225</v>
      </c>
      <c r="I1062" s="142">
        <f t="shared" si="136"/>
        <v>1.782002792332207</v>
      </c>
      <c r="J1062" s="54">
        <f t="shared" si="137"/>
        <v>3.8475060288990828</v>
      </c>
      <c r="K1062" s="142">
        <v>0.71587251707629684</v>
      </c>
      <c r="L1062" s="141">
        <f t="shared" si="139"/>
        <v>8.7867360284225732E-2</v>
      </c>
    </row>
    <row r="1063" spans="1:12" x14ac:dyDescent="0.2">
      <c r="A1063" s="78">
        <f t="shared" si="140"/>
        <v>99</v>
      </c>
      <c r="B1063" s="57" t="s">
        <v>1389</v>
      </c>
      <c r="C1063" s="57">
        <v>126.2</v>
      </c>
      <c r="D1063" s="57"/>
      <c r="E1063" s="57"/>
      <c r="F1063" s="57">
        <f t="shared" si="134"/>
        <v>126.2</v>
      </c>
      <c r="G1063" s="141">
        <f t="shared" si="138"/>
        <v>1.6896448246973403E-3</v>
      </c>
      <c r="H1063" s="142">
        <f t="shared" si="135"/>
        <v>6.2178929548862119</v>
      </c>
      <c r="I1063" s="142">
        <f t="shared" si="136"/>
        <v>1.3679364500749667</v>
      </c>
      <c r="J1063" s="54">
        <f t="shared" si="137"/>
        <v>2.9534991535709505</v>
      </c>
      <c r="K1063" s="142">
        <v>0.54953230933715735</v>
      </c>
      <c r="L1063" s="141">
        <f t="shared" si="139"/>
        <v>8.7867360284225732E-2</v>
      </c>
    </row>
    <row r="1064" spans="1:12" x14ac:dyDescent="0.2">
      <c r="A1064" s="78">
        <f t="shared" si="140"/>
        <v>100</v>
      </c>
      <c r="B1064" s="57" t="s">
        <v>1390</v>
      </c>
      <c r="C1064" s="57">
        <v>232.2</v>
      </c>
      <c r="D1064" s="57"/>
      <c r="E1064" s="57">
        <v>29.4</v>
      </c>
      <c r="F1064" s="57">
        <f t="shared" si="134"/>
        <v>261.59999999999997</v>
      </c>
      <c r="G1064" s="141">
        <f t="shared" si="138"/>
        <v>3.502465024887672E-3</v>
      </c>
      <c r="H1064" s="142">
        <f t="shared" si="135"/>
        <v>12.889071291586633</v>
      </c>
      <c r="I1064" s="142">
        <f t="shared" si="136"/>
        <v>2.8355956841490593</v>
      </c>
      <c r="J1064" s="54">
        <f t="shared" si="137"/>
        <v>6.1223088635036502</v>
      </c>
      <c r="K1064" s="142">
        <v>1.0111046135347697</v>
      </c>
      <c r="L1064" s="141">
        <f t="shared" si="139"/>
        <v>8.7377983382164043E-2</v>
      </c>
    </row>
    <row r="1065" spans="1:12" x14ac:dyDescent="0.2">
      <c r="A1065" s="78">
        <f t="shared" si="140"/>
        <v>101</v>
      </c>
      <c r="B1065" s="57" t="s">
        <v>1391</v>
      </c>
      <c r="C1065" s="57">
        <v>561.9</v>
      </c>
      <c r="D1065" s="57"/>
      <c r="E1065" s="57"/>
      <c r="F1065" s="57">
        <f t="shared" si="134"/>
        <v>561.9</v>
      </c>
      <c r="G1065" s="141">
        <f t="shared" si="138"/>
        <v>7.5230699445121675E-3</v>
      </c>
      <c r="H1065" s="142">
        <f t="shared" si="135"/>
        <v>27.684897395804775</v>
      </c>
      <c r="I1065" s="142">
        <f t="shared" si="136"/>
        <v>6.0906774270770505</v>
      </c>
      <c r="J1065" s="54">
        <f t="shared" si="137"/>
        <v>13.150326263007267</v>
      </c>
      <c r="K1065" s="142">
        <v>2.4467686578173429</v>
      </c>
      <c r="L1065" s="141">
        <f t="shared" si="139"/>
        <v>8.7867360284225718E-2</v>
      </c>
    </row>
    <row r="1066" spans="1:12" x14ac:dyDescent="0.2">
      <c r="A1066" s="78">
        <f t="shared" si="140"/>
        <v>102</v>
      </c>
      <c r="B1066" s="57" t="s">
        <v>1392</v>
      </c>
      <c r="C1066" s="57">
        <v>452.2</v>
      </c>
      <c r="D1066" s="57"/>
      <c r="E1066" s="57"/>
      <c r="F1066" s="57">
        <f t="shared" si="134"/>
        <v>452.2</v>
      </c>
      <c r="G1066" s="141">
        <f t="shared" si="138"/>
        <v>6.0543374780359527E-3</v>
      </c>
      <c r="H1066" s="142">
        <f t="shared" si="135"/>
        <v>22.279961919172305</v>
      </c>
      <c r="I1066" s="142">
        <f t="shared" si="136"/>
        <v>4.9015916222179072</v>
      </c>
      <c r="J1066" s="54">
        <f t="shared" si="137"/>
        <v>10.582981911606844</v>
      </c>
      <c r="K1066" s="142">
        <v>1.969084867529814</v>
      </c>
      <c r="L1066" s="141">
        <f t="shared" si="139"/>
        <v>8.7867360284225718E-2</v>
      </c>
    </row>
    <row r="1067" spans="1:12" x14ac:dyDescent="0.2">
      <c r="A1067" s="78">
        <f t="shared" si="140"/>
        <v>103</v>
      </c>
      <c r="B1067" s="57" t="s">
        <v>1393</v>
      </c>
      <c r="C1067" s="57">
        <v>569.4</v>
      </c>
      <c r="D1067" s="57"/>
      <c r="E1067" s="57"/>
      <c r="F1067" s="57">
        <f t="shared" si="134"/>
        <v>569.4</v>
      </c>
      <c r="G1067" s="141">
        <f t="shared" si="138"/>
        <v>7.6234846527944971E-3</v>
      </c>
      <c r="H1067" s="142">
        <f t="shared" si="135"/>
        <v>28.054423522283749</v>
      </c>
      <c r="I1067" s="142">
        <f t="shared" si="136"/>
        <v>6.1719731749024245</v>
      </c>
      <c r="J1067" s="54">
        <f t="shared" si="137"/>
        <v>13.32585117308478</v>
      </c>
      <c r="K1067" s="142">
        <v>2.4794270755671741</v>
      </c>
      <c r="L1067" s="141">
        <f t="shared" si="139"/>
        <v>8.7867360284225732E-2</v>
      </c>
    </row>
    <row r="1068" spans="1:12" x14ac:dyDescent="0.2">
      <c r="A1068" s="78">
        <f t="shared" si="140"/>
        <v>104</v>
      </c>
      <c r="B1068" s="57" t="s">
        <v>1394</v>
      </c>
      <c r="C1068" s="57">
        <v>154.30000000000001</v>
      </c>
      <c r="D1068" s="57"/>
      <c r="E1068" s="57"/>
      <c r="F1068" s="57">
        <f t="shared" si="134"/>
        <v>154.30000000000001</v>
      </c>
      <c r="G1068" s="141">
        <f t="shared" si="138"/>
        <v>2.0658652650618037E-3</v>
      </c>
      <c r="H1068" s="142">
        <f t="shared" si="135"/>
        <v>7.6023841754274377</v>
      </c>
      <c r="I1068" s="142">
        <f t="shared" si="136"/>
        <v>1.6725245185940363</v>
      </c>
      <c r="J1068" s="54">
        <f t="shared" si="137"/>
        <v>3.6111324833280327</v>
      </c>
      <c r="K1068" s="142">
        <v>0.67189251450652443</v>
      </c>
      <c r="L1068" s="141">
        <f t="shared" si="139"/>
        <v>8.7867360284225732E-2</v>
      </c>
    </row>
    <row r="1069" spans="1:12" x14ac:dyDescent="0.2">
      <c r="A1069" s="78">
        <f t="shared" si="140"/>
        <v>105</v>
      </c>
      <c r="B1069" s="57" t="s">
        <v>1395</v>
      </c>
      <c r="C1069" s="57">
        <v>394.45</v>
      </c>
      <c r="D1069" s="57"/>
      <c r="E1069" s="57">
        <v>115.6</v>
      </c>
      <c r="F1069" s="57">
        <f t="shared" si="134"/>
        <v>510.04999999999995</v>
      </c>
      <c r="G1069" s="141">
        <f t="shared" si="138"/>
        <v>6.8288695945869921E-3</v>
      </c>
      <c r="H1069" s="142">
        <f t="shared" si="135"/>
        <v>25.13024010808013</v>
      </c>
      <c r="I1069" s="142">
        <f t="shared" si="136"/>
        <v>5.5286528237776285</v>
      </c>
      <c r="J1069" s="54">
        <f t="shared" si="137"/>
        <v>11.936864051338061</v>
      </c>
      <c r="K1069" s="142">
        <v>1.717615050856115</v>
      </c>
      <c r="L1069" s="141">
        <f t="shared" si="139"/>
        <v>8.6880447081760501E-2</v>
      </c>
    </row>
    <row r="1070" spans="1:12" x14ac:dyDescent="0.2">
      <c r="A1070" s="78">
        <f t="shared" si="140"/>
        <v>106</v>
      </c>
      <c r="B1070" s="57" t="s">
        <v>1396</v>
      </c>
      <c r="C1070" s="57">
        <v>382.2</v>
      </c>
      <c r="D1070" s="57"/>
      <c r="E1070" s="80"/>
      <c r="F1070" s="57">
        <f t="shared" si="134"/>
        <v>382.2</v>
      </c>
      <c r="G1070" s="141">
        <f t="shared" si="138"/>
        <v>5.1171335340675396E-3</v>
      </c>
      <c r="H1070" s="142">
        <f t="shared" si="135"/>
        <v>18.831051405368544</v>
      </c>
      <c r="I1070" s="142">
        <f t="shared" si="136"/>
        <v>4.14283130918108</v>
      </c>
      <c r="J1070" s="54">
        <f t="shared" si="137"/>
        <v>8.9447494175500584</v>
      </c>
      <c r="K1070" s="142">
        <v>1.6642729685313908</v>
      </c>
      <c r="L1070" s="141">
        <f t="shared" si="139"/>
        <v>8.7867360284225732E-2</v>
      </c>
    </row>
    <row r="1071" spans="1:12" x14ac:dyDescent="0.2">
      <c r="A1071" s="78">
        <f t="shared" si="140"/>
        <v>107</v>
      </c>
      <c r="B1071" s="57" t="s">
        <v>1397</v>
      </c>
      <c r="C1071" s="57">
        <v>360.6</v>
      </c>
      <c r="D1071" s="57"/>
      <c r="E1071" s="57">
        <v>114.9</v>
      </c>
      <c r="F1071" s="57">
        <f t="shared" si="134"/>
        <v>475.5</v>
      </c>
      <c r="G1071" s="141">
        <f t="shared" si="138"/>
        <v>6.366292505099725E-3</v>
      </c>
      <c r="H1071" s="142">
        <f t="shared" si="135"/>
        <v>23.427956418766989</v>
      </c>
      <c r="I1071" s="142">
        <f t="shared" si="136"/>
        <v>5.1541504121287378</v>
      </c>
      <c r="J1071" s="54">
        <f t="shared" si="137"/>
        <v>11.12827929891432</v>
      </c>
      <c r="K1071" s="142">
        <v>1.5702167254118775</v>
      </c>
      <c r="L1071" s="141">
        <f t="shared" si="139"/>
        <v>8.6815147960508779E-2</v>
      </c>
    </row>
    <row r="1072" spans="1:12" x14ac:dyDescent="0.2">
      <c r="A1072" s="78">
        <f t="shared" si="140"/>
        <v>108</v>
      </c>
      <c r="B1072" s="57" t="s">
        <v>1398</v>
      </c>
      <c r="C1072" s="57">
        <v>340.3</v>
      </c>
      <c r="D1072" s="57"/>
      <c r="E1072" s="57">
        <v>203.8</v>
      </c>
      <c r="F1072" s="57">
        <f t="shared" si="134"/>
        <v>544.1</v>
      </c>
      <c r="G1072" s="141">
        <f t="shared" si="138"/>
        <v>7.2847523701887714E-3</v>
      </c>
      <c r="H1072" s="142">
        <f t="shared" si="135"/>
        <v>26.807888722294678</v>
      </c>
      <c r="I1072" s="142">
        <f t="shared" si="136"/>
        <v>5.8977355189048293</v>
      </c>
      <c r="J1072" s="54">
        <f t="shared" si="137"/>
        <v>12.733747143089971</v>
      </c>
      <c r="K1072" s="142">
        <v>1.4818212747023347</v>
      </c>
      <c r="L1072" s="141">
        <f t="shared" si="139"/>
        <v>8.6236340119448279E-2</v>
      </c>
    </row>
    <row r="1073" spans="1:12" x14ac:dyDescent="0.2">
      <c r="A1073" s="78">
        <f t="shared" si="140"/>
        <v>109</v>
      </c>
      <c r="B1073" s="57" t="s">
        <v>1399</v>
      </c>
      <c r="C1073" s="57">
        <v>171.5</v>
      </c>
      <c r="D1073" s="57"/>
      <c r="E1073" s="57">
        <v>70</v>
      </c>
      <c r="F1073" s="57">
        <f t="shared" si="134"/>
        <v>241.5</v>
      </c>
      <c r="G1073" s="141">
        <f t="shared" si="138"/>
        <v>3.2333536066910277E-3</v>
      </c>
      <c r="H1073" s="142">
        <f t="shared" si="135"/>
        <v>11.898741272622981</v>
      </c>
      <c r="I1073" s="142">
        <f t="shared" si="136"/>
        <v>2.6177230799770559</v>
      </c>
      <c r="J1073" s="54">
        <f t="shared" si="137"/>
        <v>5.6519021044959157</v>
      </c>
      <c r="K1073" s="142">
        <v>0.74678915254613698</v>
      </c>
      <c r="L1073" s="141">
        <f t="shared" si="139"/>
        <v>8.6605199211768485E-2</v>
      </c>
    </row>
    <row r="1074" spans="1:12" x14ac:dyDescent="0.2">
      <c r="A1074" s="78">
        <f t="shared" si="140"/>
        <v>110</v>
      </c>
      <c r="B1074" s="57" t="s">
        <v>1400</v>
      </c>
      <c r="C1074" s="57">
        <v>338.7</v>
      </c>
      <c r="D1074" s="57"/>
      <c r="E1074" s="57">
        <v>33.5</v>
      </c>
      <c r="F1074" s="57">
        <f t="shared" si="134"/>
        <v>372.2</v>
      </c>
      <c r="G1074" s="141">
        <f t="shared" si="138"/>
        <v>4.9832472563577663E-3</v>
      </c>
      <c r="H1074" s="142">
        <f t="shared" si="135"/>
        <v>18.33834990339658</v>
      </c>
      <c r="I1074" s="142">
        <f t="shared" si="136"/>
        <v>4.0344369787472472</v>
      </c>
      <c r="J1074" s="54">
        <f t="shared" si="137"/>
        <v>8.7107162041133748</v>
      </c>
      <c r="K1074" s="142">
        <v>1.4748541455823709</v>
      </c>
      <c r="L1074" s="141">
        <f t="shared" si="139"/>
        <v>8.7475435872755442E-2</v>
      </c>
    </row>
    <row r="1075" spans="1:12" x14ac:dyDescent="0.2">
      <c r="A1075" s="78">
        <f t="shared" si="140"/>
        <v>111</v>
      </c>
      <c r="B1075" s="57" t="s">
        <v>1401</v>
      </c>
      <c r="C1075" s="57">
        <v>241.5</v>
      </c>
      <c r="D1075" s="57"/>
      <c r="E1075" s="57"/>
      <c r="F1075" s="57">
        <f t="shared" si="134"/>
        <v>241.5</v>
      </c>
      <c r="G1075" s="141">
        <f t="shared" si="138"/>
        <v>3.2333536066910277E-3</v>
      </c>
      <c r="H1075" s="142">
        <f t="shared" si="135"/>
        <v>11.898741272622981</v>
      </c>
      <c r="I1075" s="142">
        <f t="shared" si="136"/>
        <v>2.6177230799770559</v>
      </c>
      <c r="J1075" s="54">
        <f t="shared" si="137"/>
        <v>5.6519021044959157</v>
      </c>
      <c r="K1075" s="142">
        <v>1.0516010515445602</v>
      </c>
      <c r="L1075" s="141">
        <f t="shared" si="139"/>
        <v>8.7867360284225718E-2</v>
      </c>
    </row>
    <row r="1076" spans="1:12" x14ac:dyDescent="0.2">
      <c r="A1076" s="78">
        <f t="shared" si="140"/>
        <v>112</v>
      </c>
      <c r="B1076" s="57" t="s">
        <v>1402</v>
      </c>
      <c r="C1076" s="57">
        <v>331.7</v>
      </c>
      <c r="D1076" s="57"/>
      <c r="E1076" s="57"/>
      <c r="F1076" s="57">
        <f t="shared" si="134"/>
        <v>331.7</v>
      </c>
      <c r="G1076" s="141">
        <f t="shared" si="138"/>
        <v>4.4410078316331836E-3</v>
      </c>
      <c r="H1076" s="142">
        <f t="shared" si="135"/>
        <v>16.342908820410116</v>
      </c>
      <c r="I1076" s="142">
        <f t="shared" si="136"/>
        <v>3.5954399404902255</v>
      </c>
      <c r="J1076" s="54">
        <f t="shared" si="137"/>
        <v>7.7628816896948045</v>
      </c>
      <c r="K1076" s="142">
        <v>1.4443729556825284</v>
      </c>
      <c r="L1076" s="141">
        <f t="shared" si="139"/>
        <v>8.7867360284225732E-2</v>
      </c>
    </row>
    <row r="1077" spans="1:12" x14ac:dyDescent="0.2">
      <c r="A1077" s="78">
        <f t="shared" si="140"/>
        <v>113</v>
      </c>
      <c r="B1077" s="57" t="s">
        <v>1403</v>
      </c>
      <c r="C1077" s="57">
        <v>95</v>
      </c>
      <c r="D1077" s="57"/>
      <c r="E1077" s="57"/>
      <c r="F1077" s="57">
        <f t="shared" si="134"/>
        <v>95</v>
      </c>
      <c r="G1077" s="141">
        <f t="shared" si="138"/>
        <v>1.2719196382428473E-3</v>
      </c>
      <c r="H1077" s="142">
        <f t="shared" si="135"/>
        <v>4.6806642687336781</v>
      </c>
      <c r="I1077" s="142">
        <f t="shared" si="136"/>
        <v>1.0297461391214091</v>
      </c>
      <c r="J1077" s="54">
        <f t="shared" si="137"/>
        <v>2.2233155276484968</v>
      </c>
      <c r="K1077" s="142">
        <v>0.41367329149786009</v>
      </c>
      <c r="L1077" s="141">
        <f t="shared" si="139"/>
        <v>8.7867360284225732E-2</v>
      </c>
    </row>
    <row r="1078" spans="1:12" x14ac:dyDescent="0.2">
      <c r="A1078" s="78">
        <f t="shared" si="140"/>
        <v>114</v>
      </c>
      <c r="B1078" s="57" t="s">
        <v>1404</v>
      </c>
      <c r="C1078" s="57">
        <v>208.9</v>
      </c>
      <c r="D1078" s="57"/>
      <c r="E1078" s="57"/>
      <c r="F1078" s="57">
        <f t="shared" si="134"/>
        <v>208.9</v>
      </c>
      <c r="G1078" s="141">
        <f t="shared" si="138"/>
        <v>2.7968843413571664E-3</v>
      </c>
      <c r="H1078" s="142">
        <f t="shared" si="135"/>
        <v>10.292534376194372</v>
      </c>
      <c r="I1078" s="142">
        <f t="shared" si="136"/>
        <v>2.2643575627627617</v>
      </c>
      <c r="J1078" s="54">
        <f t="shared" si="137"/>
        <v>4.8889538286923262</v>
      </c>
      <c r="K1078" s="142">
        <v>0.90964579572529469</v>
      </c>
      <c r="L1078" s="141">
        <f t="shared" si="139"/>
        <v>8.7867360284225718E-2</v>
      </c>
    </row>
    <row r="1079" spans="1:12" x14ac:dyDescent="0.2">
      <c r="A1079" s="78">
        <f t="shared" si="140"/>
        <v>115</v>
      </c>
      <c r="B1079" s="57" t="s">
        <v>1405</v>
      </c>
      <c r="C1079" s="57">
        <v>141.30000000000001</v>
      </c>
      <c r="D1079" s="57"/>
      <c r="E1079" s="57"/>
      <c r="F1079" s="57">
        <f t="shared" si="134"/>
        <v>141.30000000000001</v>
      </c>
      <c r="G1079" s="141">
        <f t="shared" si="138"/>
        <v>1.8918131040390983E-3</v>
      </c>
      <c r="H1079" s="142">
        <f t="shared" si="135"/>
        <v>6.9618722228638816</v>
      </c>
      <c r="I1079" s="142">
        <f t="shared" si="136"/>
        <v>1.5316118890300541</v>
      </c>
      <c r="J1079" s="54">
        <f t="shared" si="137"/>
        <v>3.3068893058603437</v>
      </c>
      <c r="K1079" s="142">
        <v>0.61528459040681738</v>
      </c>
      <c r="L1079" s="141">
        <f t="shared" si="139"/>
        <v>8.7867360284225732E-2</v>
      </c>
    </row>
    <row r="1080" spans="1:12" x14ac:dyDescent="0.2">
      <c r="A1080" s="78">
        <f t="shared" si="140"/>
        <v>116</v>
      </c>
      <c r="B1080" s="57" t="s">
        <v>1406</v>
      </c>
      <c r="C1080" s="57">
        <v>372.1</v>
      </c>
      <c r="D1080" s="57"/>
      <c r="E1080" s="57"/>
      <c r="F1080" s="57">
        <f t="shared" si="134"/>
        <v>372.1</v>
      </c>
      <c r="G1080" s="141">
        <f t="shared" si="138"/>
        <v>4.9819083935806682E-3</v>
      </c>
      <c r="H1080" s="142">
        <f t="shared" si="135"/>
        <v>18.333422888376859</v>
      </c>
      <c r="I1080" s="142">
        <f t="shared" si="136"/>
        <v>4.033353035442909</v>
      </c>
      <c r="J1080" s="54">
        <f t="shared" si="137"/>
        <v>8.7083758719790083</v>
      </c>
      <c r="K1080" s="142">
        <v>1.6202929659616188</v>
      </c>
      <c r="L1080" s="141">
        <f t="shared" si="139"/>
        <v>8.7867360284225718E-2</v>
      </c>
    </row>
    <row r="1081" spans="1:12" x14ac:dyDescent="0.2">
      <c r="A1081" s="78">
        <f t="shared" si="140"/>
        <v>117</v>
      </c>
      <c r="B1081" s="57" t="s">
        <v>1407</v>
      </c>
      <c r="C1081" s="57">
        <v>313.60000000000002</v>
      </c>
      <c r="D1081" s="57"/>
      <c r="E1081" s="57">
        <v>40</v>
      </c>
      <c r="F1081" s="57">
        <f t="shared" si="134"/>
        <v>353.6</v>
      </c>
      <c r="G1081" s="141">
        <f t="shared" si="138"/>
        <v>4.7342187798175882E-3</v>
      </c>
      <c r="H1081" s="142">
        <f t="shared" si="135"/>
        <v>17.421925109728726</v>
      </c>
      <c r="I1081" s="142">
        <f t="shared" si="136"/>
        <v>3.8328235241403195</v>
      </c>
      <c r="J1081" s="54">
        <f t="shared" si="137"/>
        <v>8.2754144271211434</v>
      </c>
      <c r="K1081" s="142">
        <v>1.3655573075129364</v>
      </c>
      <c r="L1081" s="141">
        <f t="shared" si="139"/>
        <v>8.7374774797802951E-2</v>
      </c>
    </row>
    <row r="1082" spans="1:12" x14ac:dyDescent="0.2">
      <c r="A1082" s="78">
        <f t="shared" si="140"/>
        <v>118</v>
      </c>
      <c r="B1082" s="57" t="s">
        <v>1408</v>
      </c>
      <c r="C1082" s="57">
        <v>249.6</v>
      </c>
      <c r="D1082" s="57"/>
      <c r="E1082" s="57"/>
      <c r="F1082" s="57">
        <f t="shared" si="134"/>
        <v>249.6</v>
      </c>
      <c r="G1082" s="141">
        <f t="shared" si="138"/>
        <v>3.3418014916359439E-3</v>
      </c>
      <c r="H1082" s="142">
        <f t="shared" si="135"/>
        <v>12.297829489220273</v>
      </c>
      <c r="I1082" s="142">
        <f t="shared" si="136"/>
        <v>2.70552248762846</v>
      </c>
      <c r="J1082" s="54">
        <f t="shared" si="137"/>
        <v>5.8414690073796294</v>
      </c>
      <c r="K1082" s="142">
        <v>1.0868721427143777</v>
      </c>
      <c r="L1082" s="141">
        <f t="shared" si="139"/>
        <v>8.7867360284225718E-2</v>
      </c>
    </row>
    <row r="1083" spans="1:12" x14ac:dyDescent="0.2">
      <c r="A1083" s="78">
        <f t="shared" si="140"/>
        <v>119</v>
      </c>
      <c r="B1083" s="57" t="s">
        <v>1409</v>
      </c>
      <c r="C1083" s="57">
        <v>305.8</v>
      </c>
      <c r="D1083" s="57"/>
      <c r="E1083" s="57">
        <v>36.5</v>
      </c>
      <c r="F1083" s="57">
        <f t="shared" si="134"/>
        <v>342.3</v>
      </c>
      <c r="G1083" s="141">
        <f t="shared" si="138"/>
        <v>4.5829272860055436E-3</v>
      </c>
      <c r="H1083" s="142">
        <f t="shared" si="135"/>
        <v>16.865172412500399</v>
      </c>
      <c r="I1083" s="142">
        <f t="shared" si="136"/>
        <v>3.7103379307500881</v>
      </c>
      <c r="J1083" s="54">
        <f t="shared" si="137"/>
        <v>8.0109568959376887</v>
      </c>
      <c r="K1083" s="142">
        <v>1.3315925530531119</v>
      </c>
      <c r="L1083" s="141">
        <f t="shared" si="139"/>
        <v>8.740303766357374E-2</v>
      </c>
    </row>
    <row r="1084" spans="1:12" x14ac:dyDescent="0.2">
      <c r="A1084" s="78">
        <f t="shared" si="140"/>
        <v>120</v>
      </c>
      <c r="B1084" s="57" t="s">
        <v>1410</v>
      </c>
      <c r="C1084" s="57">
        <v>206.5</v>
      </c>
      <c r="D1084" s="57"/>
      <c r="E1084" s="57"/>
      <c r="F1084" s="57">
        <f t="shared" si="134"/>
        <v>206.5</v>
      </c>
      <c r="G1084" s="141">
        <f t="shared" si="138"/>
        <v>2.7647516347068207E-3</v>
      </c>
      <c r="H1084" s="142">
        <f t="shared" si="135"/>
        <v>10.174286015721099</v>
      </c>
      <c r="I1084" s="142">
        <f t="shared" si="136"/>
        <v>2.2383429234586418</v>
      </c>
      <c r="J1084" s="54">
        <f t="shared" si="137"/>
        <v>4.8327858574675222</v>
      </c>
      <c r="K1084" s="142">
        <v>0.89919510204534858</v>
      </c>
      <c r="L1084" s="141">
        <f t="shared" si="139"/>
        <v>8.7867360284225718E-2</v>
      </c>
    </row>
    <row r="1085" spans="1:12" x14ac:dyDescent="0.2">
      <c r="A1085" s="78">
        <f t="shared" si="140"/>
        <v>121</v>
      </c>
      <c r="B1085" s="57" t="s">
        <v>1411</v>
      </c>
      <c r="C1085" s="57">
        <v>300.39999999999998</v>
      </c>
      <c r="D1085" s="57"/>
      <c r="E1085" s="57"/>
      <c r="F1085" s="57">
        <f t="shared" si="134"/>
        <v>300.39999999999998</v>
      </c>
      <c r="G1085" s="141">
        <f t="shared" si="138"/>
        <v>4.0219437824015923E-3</v>
      </c>
      <c r="H1085" s="142">
        <f t="shared" si="135"/>
        <v>14.800753119237859</v>
      </c>
      <c r="I1085" s="142">
        <f t="shared" si="136"/>
        <v>3.2561656862323289</v>
      </c>
      <c r="J1085" s="54">
        <f t="shared" si="137"/>
        <v>7.0303577316379826</v>
      </c>
      <c r="K1085" s="142">
        <v>1.3080784922732334</v>
      </c>
      <c r="L1085" s="141">
        <f t="shared" si="139"/>
        <v>8.7867360284225732E-2</v>
      </c>
    </row>
    <row r="1086" spans="1:12" x14ac:dyDescent="0.2">
      <c r="A1086" s="78">
        <f t="shared" si="140"/>
        <v>122</v>
      </c>
      <c r="B1086" s="57" t="s">
        <v>1412</v>
      </c>
      <c r="C1086" s="57">
        <v>913.8</v>
      </c>
      <c r="D1086" s="57"/>
      <c r="E1086" s="57"/>
      <c r="F1086" s="57">
        <f t="shared" ref="F1086:F1146" si="141">C1086+D1086+E1086</f>
        <v>913.8</v>
      </c>
      <c r="G1086" s="141">
        <f t="shared" si="138"/>
        <v>1.2234528057119092E-2</v>
      </c>
      <c r="H1086" s="142">
        <f t="shared" si="135"/>
        <v>45.023063250198263</v>
      </c>
      <c r="I1086" s="142">
        <f t="shared" si="136"/>
        <v>9.9050739150436176</v>
      </c>
      <c r="J1086" s="54">
        <f t="shared" si="137"/>
        <v>21.385955043844174</v>
      </c>
      <c r="K1086" s="142">
        <v>3.979101618639417</v>
      </c>
      <c r="L1086" s="141">
        <f t="shared" si="139"/>
        <v>8.7867360284225732E-2</v>
      </c>
    </row>
    <row r="1087" spans="1:12" x14ac:dyDescent="0.2">
      <c r="A1087" s="78">
        <f t="shared" si="140"/>
        <v>123</v>
      </c>
      <c r="B1087" s="57" t="s">
        <v>1413</v>
      </c>
      <c r="C1087" s="57">
        <v>124.1</v>
      </c>
      <c r="D1087" s="57"/>
      <c r="E1087" s="57"/>
      <c r="F1087" s="57">
        <f t="shared" si="141"/>
        <v>124.1</v>
      </c>
      <c r="G1087" s="141">
        <f t="shared" si="138"/>
        <v>1.6615287063782879E-3</v>
      </c>
      <c r="H1087" s="142">
        <f t="shared" si="135"/>
        <v>6.114425639472099</v>
      </c>
      <c r="I1087" s="142">
        <f t="shared" si="136"/>
        <v>1.3451736406838617</v>
      </c>
      <c r="J1087" s="54">
        <f t="shared" si="137"/>
        <v>2.9043521787492468</v>
      </c>
      <c r="K1087" s="142">
        <v>0.5403879523672046</v>
      </c>
      <c r="L1087" s="141">
        <f t="shared" si="139"/>
        <v>8.7867360284225718E-2</v>
      </c>
    </row>
    <row r="1088" spans="1:12" x14ac:dyDescent="0.2">
      <c r="A1088" s="78">
        <f t="shared" si="140"/>
        <v>124</v>
      </c>
      <c r="B1088" s="57" t="s">
        <v>1414</v>
      </c>
      <c r="C1088" s="57">
        <v>173.4</v>
      </c>
      <c r="D1088" s="57"/>
      <c r="E1088" s="57"/>
      <c r="F1088" s="57">
        <f t="shared" si="141"/>
        <v>173.4</v>
      </c>
      <c r="G1088" s="141">
        <f t="shared" si="138"/>
        <v>2.3215880554874708E-3</v>
      </c>
      <c r="H1088" s="142">
        <f t="shared" si="135"/>
        <v>8.5434440441938921</v>
      </c>
      <c r="I1088" s="142">
        <f t="shared" ref="I1088:I1148" si="142">H1088*0.22</f>
        <v>1.8795576897226562</v>
      </c>
      <c r="J1088" s="54">
        <f t="shared" si="137"/>
        <v>4.0581359209920986</v>
      </c>
      <c r="K1088" s="142">
        <v>0.75506261837609412</v>
      </c>
      <c r="L1088" s="141">
        <f t="shared" si="139"/>
        <v>8.7867360284225718E-2</v>
      </c>
    </row>
    <row r="1089" spans="1:12" x14ac:dyDescent="0.2">
      <c r="A1089" s="78">
        <f t="shared" si="140"/>
        <v>125</v>
      </c>
      <c r="B1089" s="57" t="s">
        <v>1415</v>
      </c>
      <c r="C1089" s="57">
        <v>262.2</v>
      </c>
      <c r="D1089" s="57"/>
      <c r="E1089" s="57"/>
      <c r="F1089" s="57">
        <f t="shared" si="141"/>
        <v>262.2</v>
      </c>
      <c r="G1089" s="141">
        <f t="shared" si="138"/>
        <v>3.5104982015502586E-3</v>
      </c>
      <c r="H1089" s="142">
        <f t="shared" si="135"/>
        <v>12.918633381704952</v>
      </c>
      <c r="I1089" s="142">
        <f t="shared" si="142"/>
        <v>2.8420993439750895</v>
      </c>
      <c r="J1089" s="54">
        <f t="shared" si="137"/>
        <v>6.1363508563098517</v>
      </c>
      <c r="K1089" s="142">
        <v>1.141738284534094</v>
      </c>
      <c r="L1089" s="141">
        <f t="shared" si="139"/>
        <v>8.7867360284225732E-2</v>
      </c>
    </row>
    <row r="1090" spans="1:12" x14ac:dyDescent="0.2">
      <c r="A1090" s="78">
        <f t="shared" si="140"/>
        <v>126</v>
      </c>
      <c r="B1090" s="57" t="s">
        <v>1419</v>
      </c>
      <c r="C1090" s="57">
        <v>375.7</v>
      </c>
      <c r="D1090" s="57"/>
      <c r="E1090" s="57">
        <v>26.9</v>
      </c>
      <c r="F1090" s="57">
        <f t="shared" si="141"/>
        <v>402.59999999999997</v>
      </c>
      <c r="G1090" s="141">
        <f t="shared" si="138"/>
        <v>5.3902615405954767E-3</v>
      </c>
      <c r="H1090" s="142">
        <f t="shared" si="135"/>
        <v>19.836162469391354</v>
      </c>
      <c r="I1090" s="142">
        <f t="shared" si="142"/>
        <v>4.3639557432660983</v>
      </c>
      <c r="J1090" s="54">
        <f t="shared" si="137"/>
        <v>9.4221771729608932</v>
      </c>
      <c r="K1090" s="142">
        <v>1.6359690064815373</v>
      </c>
      <c r="L1090" s="141">
        <f t="shared" si="139"/>
        <v>8.7576414287381735E-2</v>
      </c>
    </row>
    <row r="1091" spans="1:12" x14ac:dyDescent="0.2">
      <c r="A1091" s="78">
        <f t="shared" si="140"/>
        <v>127</v>
      </c>
      <c r="B1091" s="57" t="s">
        <v>1420</v>
      </c>
      <c r="C1091" s="57">
        <v>180</v>
      </c>
      <c r="D1091" s="57"/>
      <c r="E1091" s="57"/>
      <c r="F1091" s="57">
        <f t="shared" si="141"/>
        <v>180</v>
      </c>
      <c r="G1091" s="141">
        <f t="shared" si="138"/>
        <v>2.4099529987759213E-3</v>
      </c>
      <c r="H1091" s="142">
        <f t="shared" si="135"/>
        <v>8.8686270354953898</v>
      </c>
      <c r="I1091" s="142">
        <f t="shared" si="142"/>
        <v>1.9510979478089858</v>
      </c>
      <c r="J1091" s="54">
        <f t="shared" si="137"/>
        <v>4.2125978418603101</v>
      </c>
      <c r="K1091" s="142">
        <v>0.7838020259959454</v>
      </c>
      <c r="L1091" s="141">
        <f t="shared" si="139"/>
        <v>8.7867360284225718E-2</v>
      </c>
    </row>
    <row r="1092" spans="1:12" x14ac:dyDescent="0.2">
      <c r="A1092" s="78">
        <f t="shared" si="140"/>
        <v>128</v>
      </c>
      <c r="B1092" s="57" t="s">
        <v>1421</v>
      </c>
      <c r="C1092" s="57">
        <v>580.1</v>
      </c>
      <c r="D1092" s="57"/>
      <c r="E1092" s="57"/>
      <c r="F1092" s="57">
        <f t="shared" si="141"/>
        <v>580.1</v>
      </c>
      <c r="G1092" s="141">
        <f t="shared" si="138"/>
        <v>7.7667429699439551E-3</v>
      </c>
      <c r="H1092" s="142">
        <f t="shared" si="135"/>
        <v>28.581614129393756</v>
      </c>
      <c r="I1092" s="142">
        <f t="shared" si="142"/>
        <v>6.2879551084666261</v>
      </c>
      <c r="J1092" s="54">
        <f t="shared" si="137"/>
        <v>13.576266711462033</v>
      </c>
      <c r="K1092" s="142">
        <v>2.5260197515569334</v>
      </c>
      <c r="L1092" s="141">
        <f t="shared" si="139"/>
        <v>8.7867360284225732E-2</v>
      </c>
    </row>
    <row r="1093" spans="1:12" x14ac:dyDescent="0.2">
      <c r="A1093" s="78">
        <f t="shared" si="140"/>
        <v>129</v>
      </c>
      <c r="B1093" s="57" t="s">
        <v>1425</v>
      </c>
      <c r="C1093" s="57">
        <v>351</v>
      </c>
      <c r="D1093" s="57"/>
      <c r="E1093" s="57"/>
      <c r="F1093" s="57">
        <f t="shared" si="141"/>
        <v>351</v>
      </c>
      <c r="G1093" s="141">
        <f t="shared" si="138"/>
        <v>4.6994083476130464E-3</v>
      </c>
      <c r="H1093" s="142">
        <f t="shared" ref="H1093:H1156" si="143">G1093*3680</f>
        <v>17.29382271921601</v>
      </c>
      <c r="I1093" s="142">
        <f t="shared" si="142"/>
        <v>3.804640998227522</v>
      </c>
      <c r="J1093" s="54">
        <f t="shared" ref="J1093:J1156" si="144">H1093*0.475</f>
        <v>8.2145657916276047</v>
      </c>
      <c r="K1093" s="142">
        <v>1.528413950692094</v>
      </c>
      <c r="L1093" s="141">
        <f t="shared" si="139"/>
        <v>8.7867360284225732E-2</v>
      </c>
    </row>
    <row r="1094" spans="1:12" x14ac:dyDescent="0.2">
      <c r="A1094" s="78">
        <f t="shared" si="140"/>
        <v>130</v>
      </c>
      <c r="B1094" s="57" t="s">
        <v>1426</v>
      </c>
      <c r="C1094" s="57">
        <v>299.7</v>
      </c>
      <c r="D1094" s="57"/>
      <c r="E1094" s="57"/>
      <c r="F1094" s="57">
        <f t="shared" si="141"/>
        <v>299.7</v>
      </c>
      <c r="G1094" s="141">
        <f t="shared" ref="G1094:G1157" si="145">3/$F$1330*F1094</f>
        <v>4.0125717429619085E-3</v>
      </c>
      <c r="H1094" s="142">
        <f t="shared" si="143"/>
        <v>14.766264014099823</v>
      </c>
      <c r="I1094" s="142">
        <f t="shared" si="142"/>
        <v>3.2485780831019611</v>
      </c>
      <c r="J1094" s="54">
        <f t="shared" si="144"/>
        <v>7.0139754066974156</v>
      </c>
      <c r="K1094" s="142">
        <v>1.3050303732832493</v>
      </c>
      <c r="L1094" s="141">
        <f t="shared" ref="L1094:L1157" si="146">(H1094+I1094+J1094+K1094)/F1094</f>
        <v>8.7867360284225732E-2</v>
      </c>
    </row>
    <row r="1095" spans="1:12" x14ac:dyDescent="0.2">
      <c r="A1095" s="78">
        <f t="shared" ref="A1095:A1158" si="147">A1094+1</f>
        <v>131</v>
      </c>
      <c r="B1095" s="57" t="s">
        <v>1427</v>
      </c>
      <c r="C1095" s="57">
        <v>428.3</v>
      </c>
      <c r="D1095" s="57"/>
      <c r="E1095" s="57"/>
      <c r="F1095" s="57">
        <f t="shared" si="141"/>
        <v>428.3</v>
      </c>
      <c r="G1095" s="141">
        <f t="shared" si="145"/>
        <v>5.7343492743095947E-3</v>
      </c>
      <c r="H1095" s="142">
        <f t="shared" si="143"/>
        <v>21.102405329459309</v>
      </c>
      <c r="I1095" s="142">
        <f t="shared" si="142"/>
        <v>4.6425291724810478</v>
      </c>
      <c r="J1095" s="54">
        <f t="shared" si="144"/>
        <v>10.023642531493172</v>
      </c>
      <c r="K1095" s="142">
        <v>1.8650133763003525</v>
      </c>
      <c r="L1095" s="141">
        <f t="shared" si="146"/>
        <v>8.7867360284225732E-2</v>
      </c>
    </row>
    <row r="1096" spans="1:12" x14ac:dyDescent="0.2">
      <c r="A1096" s="78">
        <f t="shared" si="147"/>
        <v>132</v>
      </c>
      <c r="B1096" s="57" t="s">
        <v>1428</v>
      </c>
      <c r="C1096" s="57">
        <v>299.3</v>
      </c>
      <c r="D1096" s="57"/>
      <c r="E1096" s="57"/>
      <c r="F1096" s="57">
        <f t="shared" si="141"/>
        <v>299.3</v>
      </c>
      <c r="G1096" s="141">
        <f t="shared" si="145"/>
        <v>4.007216291853518E-3</v>
      </c>
      <c r="H1096" s="142">
        <f t="shared" si="143"/>
        <v>14.746555954020947</v>
      </c>
      <c r="I1096" s="142">
        <f t="shared" si="142"/>
        <v>3.244242309884608</v>
      </c>
      <c r="J1096" s="54">
        <f t="shared" si="144"/>
        <v>7.0046140781599489</v>
      </c>
      <c r="K1096" s="142">
        <v>1.3032885910032586</v>
      </c>
      <c r="L1096" s="141">
        <f t="shared" si="146"/>
        <v>8.7867360284225732E-2</v>
      </c>
    </row>
    <row r="1097" spans="1:12" x14ac:dyDescent="0.2">
      <c r="A1097" s="78">
        <f t="shared" si="147"/>
        <v>133</v>
      </c>
      <c r="B1097" s="57" t="s">
        <v>1429</v>
      </c>
      <c r="C1097" s="57">
        <v>343.9</v>
      </c>
      <c r="D1097" s="57"/>
      <c r="E1097" s="57"/>
      <c r="F1097" s="57">
        <f t="shared" si="141"/>
        <v>343.9</v>
      </c>
      <c r="G1097" s="141">
        <f t="shared" si="145"/>
        <v>4.6043490904391074E-3</v>
      </c>
      <c r="H1097" s="142">
        <f t="shared" si="143"/>
        <v>16.944004652815917</v>
      </c>
      <c r="I1097" s="142">
        <f t="shared" si="142"/>
        <v>3.7276810236195015</v>
      </c>
      <c r="J1097" s="54">
        <f t="shared" si="144"/>
        <v>8.0484022100875592</v>
      </c>
      <c r="K1097" s="142">
        <v>1.4974973152222535</v>
      </c>
      <c r="L1097" s="141">
        <f t="shared" si="146"/>
        <v>8.7867360284225746E-2</v>
      </c>
    </row>
    <row r="1098" spans="1:12" x14ac:dyDescent="0.2">
      <c r="A1098" s="78">
        <f t="shared" si="147"/>
        <v>134</v>
      </c>
      <c r="B1098" s="57" t="s">
        <v>1430</v>
      </c>
      <c r="C1098" s="57">
        <v>282</v>
      </c>
      <c r="D1098" s="57"/>
      <c r="E1098" s="57"/>
      <c r="F1098" s="57">
        <f t="shared" si="141"/>
        <v>282</v>
      </c>
      <c r="G1098" s="141">
        <f t="shared" si="145"/>
        <v>3.77559303141561E-3</v>
      </c>
      <c r="H1098" s="142">
        <f t="shared" si="143"/>
        <v>13.894182355609445</v>
      </c>
      <c r="I1098" s="142">
        <f t="shared" si="142"/>
        <v>3.056720118234078</v>
      </c>
      <c r="J1098" s="54">
        <f t="shared" si="144"/>
        <v>6.5997366189144859</v>
      </c>
      <c r="K1098" s="142">
        <v>1.227956507393648</v>
      </c>
      <c r="L1098" s="141">
        <f t="shared" si="146"/>
        <v>8.7867360284225746E-2</v>
      </c>
    </row>
    <row r="1099" spans="1:12" x14ac:dyDescent="0.2">
      <c r="A1099" s="78">
        <f t="shared" si="147"/>
        <v>135</v>
      </c>
      <c r="B1099" s="57" t="s">
        <v>1431</v>
      </c>
      <c r="C1099" s="57">
        <v>357.6</v>
      </c>
      <c r="D1099" s="57"/>
      <c r="E1099" s="57"/>
      <c r="F1099" s="57">
        <f t="shared" si="141"/>
        <v>357.6</v>
      </c>
      <c r="G1099" s="141">
        <f t="shared" si="145"/>
        <v>4.7877732909014968E-3</v>
      </c>
      <c r="H1099" s="142">
        <f t="shared" si="143"/>
        <v>17.619005710517509</v>
      </c>
      <c r="I1099" s="142">
        <f t="shared" si="142"/>
        <v>3.8761812563138522</v>
      </c>
      <c r="J1099" s="54">
        <f t="shared" si="144"/>
        <v>8.3690277124958161</v>
      </c>
      <c r="K1099" s="142">
        <v>1.5571533583119452</v>
      </c>
      <c r="L1099" s="141">
        <f t="shared" si="146"/>
        <v>8.7867360284225732E-2</v>
      </c>
    </row>
    <row r="1100" spans="1:12" x14ac:dyDescent="0.2">
      <c r="A1100" s="78">
        <f t="shared" si="147"/>
        <v>136</v>
      </c>
      <c r="B1100" s="57" t="s">
        <v>1432</v>
      </c>
      <c r="C1100" s="57">
        <v>300.8</v>
      </c>
      <c r="D1100" s="57">
        <v>27.5</v>
      </c>
      <c r="E1100" s="57"/>
      <c r="F1100" s="57">
        <f t="shared" si="141"/>
        <v>328.3</v>
      </c>
      <c r="G1100" s="141">
        <f t="shared" si="145"/>
        <v>4.3954864972118608E-3</v>
      </c>
      <c r="H1100" s="142">
        <f t="shared" si="143"/>
        <v>16.175390309739647</v>
      </c>
      <c r="I1100" s="142">
        <f t="shared" si="142"/>
        <v>3.5585858681427225</v>
      </c>
      <c r="J1100" s="54">
        <f t="shared" si="144"/>
        <v>7.6833103971263323</v>
      </c>
      <c r="K1100" s="142">
        <v>1.3098202745532246</v>
      </c>
      <c r="L1100" s="141">
        <f t="shared" si="146"/>
        <v>8.7502609959067695E-2</v>
      </c>
    </row>
    <row r="1101" spans="1:12" x14ac:dyDescent="0.2">
      <c r="A1101" s="78">
        <f t="shared" si="147"/>
        <v>137</v>
      </c>
      <c r="B1101" s="57" t="s">
        <v>1528</v>
      </c>
      <c r="C1101" s="57">
        <v>424.7</v>
      </c>
      <c r="D1101" s="57"/>
      <c r="E1101" s="57"/>
      <c r="F1101" s="57">
        <f t="shared" si="141"/>
        <v>424.7</v>
      </c>
      <c r="G1101" s="141">
        <f t="shared" si="145"/>
        <v>5.6861502143340766E-3</v>
      </c>
      <c r="H1101" s="142">
        <f t="shared" si="143"/>
        <v>20.925032788749402</v>
      </c>
      <c r="I1101" s="142">
        <f t="shared" si="142"/>
        <v>4.6035072135248685</v>
      </c>
      <c r="J1101" s="54">
        <f t="shared" si="144"/>
        <v>9.939390574655965</v>
      </c>
      <c r="K1101" s="142">
        <v>1.8493373357804335</v>
      </c>
      <c r="L1101" s="141">
        <f t="shared" si="146"/>
        <v>8.7867360284225732E-2</v>
      </c>
    </row>
    <row r="1102" spans="1:12" x14ac:dyDescent="0.2">
      <c r="A1102" s="78">
        <f t="shared" si="147"/>
        <v>138</v>
      </c>
      <c r="B1102" s="57" t="s">
        <v>1529</v>
      </c>
      <c r="C1102" s="57">
        <v>120.4</v>
      </c>
      <c r="D1102" s="57"/>
      <c r="E1102" s="57"/>
      <c r="F1102" s="57">
        <f t="shared" si="141"/>
        <v>120.4</v>
      </c>
      <c r="G1102" s="141">
        <f t="shared" si="145"/>
        <v>1.6119907836256719E-3</v>
      </c>
      <c r="H1102" s="142">
        <f t="shared" si="143"/>
        <v>5.9321260837424727</v>
      </c>
      <c r="I1102" s="142">
        <f t="shared" si="142"/>
        <v>1.305067738423344</v>
      </c>
      <c r="J1102" s="54">
        <f t="shared" si="144"/>
        <v>2.8177598897776743</v>
      </c>
      <c r="K1102" s="142">
        <v>0.52427646627728808</v>
      </c>
      <c r="L1102" s="141">
        <f t="shared" si="146"/>
        <v>8.7867360284225718E-2</v>
      </c>
    </row>
    <row r="1103" spans="1:12" x14ac:dyDescent="0.2">
      <c r="A1103" s="78">
        <f t="shared" si="147"/>
        <v>139</v>
      </c>
      <c r="B1103" s="57" t="s">
        <v>1530</v>
      </c>
      <c r="C1103" s="57">
        <v>317.60000000000002</v>
      </c>
      <c r="D1103" s="57"/>
      <c r="E1103" s="57"/>
      <c r="F1103" s="57">
        <f t="shared" si="141"/>
        <v>317.60000000000002</v>
      </c>
      <c r="G1103" s="141">
        <f t="shared" si="145"/>
        <v>4.2522281800624036E-3</v>
      </c>
      <c r="H1103" s="142">
        <f t="shared" si="143"/>
        <v>15.648199702629645</v>
      </c>
      <c r="I1103" s="142">
        <f t="shared" si="142"/>
        <v>3.4426039345785218</v>
      </c>
      <c r="J1103" s="54">
        <f t="shared" si="144"/>
        <v>7.4328948587490808</v>
      </c>
      <c r="K1103" s="142">
        <v>1.3829751303128464</v>
      </c>
      <c r="L1103" s="141">
        <f t="shared" si="146"/>
        <v>8.7867360284225732E-2</v>
      </c>
    </row>
    <row r="1104" spans="1:12" x14ac:dyDescent="0.2">
      <c r="A1104" s="78">
        <f t="shared" si="147"/>
        <v>140</v>
      </c>
      <c r="B1104" s="57" t="s">
        <v>1531</v>
      </c>
      <c r="C1104" s="57">
        <v>395.53</v>
      </c>
      <c r="D1104" s="57"/>
      <c r="E1104" s="57"/>
      <c r="F1104" s="57">
        <f t="shared" si="141"/>
        <v>395.53</v>
      </c>
      <c r="G1104" s="141">
        <f t="shared" si="145"/>
        <v>5.2956039422546669E-3</v>
      </c>
      <c r="H1104" s="142">
        <f t="shared" si="143"/>
        <v>19.487822507497174</v>
      </c>
      <c r="I1104" s="142">
        <f t="shared" si="142"/>
        <v>4.2873209516493782</v>
      </c>
      <c r="J1104" s="54">
        <f t="shared" si="144"/>
        <v>9.2567156910611583</v>
      </c>
      <c r="K1104" s="142">
        <v>1.7223178630120906</v>
      </c>
      <c r="L1104" s="141">
        <f t="shared" si="146"/>
        <v>8.7867360284225732E-2</v>
      </c>
    </row>
    <row r="1105" spans="1:12" x14ac:dyDescent="0.2">
      <c r="A1105" s="78">
        <f t="shared" si="147"/>
        <v>141</v>
      </c>
      <c r="B1105" s="57" t="s">
        <v>1532</v>
      </c>
      <c r="C1105" s="57">
        <v>516.79999999999995</v>
      </c>
      <c r="D1105" s="57"/>
      <c r="E1105" s="57"/>
      <c r="F1105" s="57">
        <f t="shared" si="141"/>
        <v>516.79999999999995</v>
      </c>
      <c r="G1105" s="141">
        <f t="shared" si="145"/>
        <v>6.9192428320410887E-3</v>
      </c>
      <c r="H1105" s="142">
        <f t="shared" si="143"/>
        <v>25.462813621911206</v>
      </c>
      <c r="I1105" s="142">
        <f t="shared" si="142"/>
        <v>5.601818996820465</v>
      </c>
      <c r="J1105" s="54">
        <f t="shared" si="144"/>
        <v>12.094836470407822</v>
      </c>
      <c r="K1105" s="142">
        <v>2.250382705748359</v>
      </c>
      <c r="L1105" s="141">
        <f t="shared" si="146"/>
        <v>8.7867360284225718E-2</v>
      </c>
    </row>
    <row r="1106" spans="1:12" x14ac:dyDescent="0.2">
      <c r="A1106" s="78">
        <f t="shared" si="147"/>
        <v>142</v>
      </c>
      <c r="B1106" s="57" t="s">
        <v>1533</v>
      </c>
      <c r="C1106" s="57">
        <v>305.89999999999998</v>
      </c>
      <c r="D1106" s="57"/>
      <c r="E1106" s="57"/>
      <c r="F1106" s="57">
        <f t="shared" si="141"/>
        <v>305.89999999999998</v>
      </c>
      <c r="G1106" s="141">
        <f t="shared" si="145"/>
        <v>4.0955812351419684E-3</v>
      </c>
      <c r="H1106" s="142">
        <f t="shared" si="143"/>
        <v>15.071738945322444</v>
      </c>
      <c r="I1106" s="142">
        <f t="shared" si="142"/>
        <v>3.3157825679709378</v>
      </c>
      <c r="J1106" s="54">
        <f t="shared" si="144"/>
        <v>7.1590759990281603</v>
      </c>
      <c r="K1106" s="142">
        <v>1.3320279986231096</v>
      </c>
      <c r="L1106" s="141">
        <f t="shared" si="146"/>
        <v>8.7867360284225746E-2</v>
      </c>
    </row>
    <row r="1107" spans="1:12" x14ac:dyDescent="0.2">
      <c r="A1107" s="78">
        <f t="shared" si="147"/>
        <v>143</v>
      </c>
      <c r="B1107" s="57" t="s">
        <v>1534</v>
      </c>
      <c r="C1107" s="57">
        <v>483.9</v>
      </c>
      <c r="D1107" s="57"/>
      <c r="E1107" s="57">
        <v>35.299999999999997</v>
      </c>
      <c r="F1107" s="57">
        <f t="shared" si="141"/>
        <v>519.19999999999993</v>
      </c>
      <c r="G1107" s="141">
        <f t="shared" si="145"/>
        <v>6.9513755386914344E-3</v>
      </c>
      <c r="H1107" s="142">
        <f t="shared" si="143"/>
        <v>25.58106198238448</v>
      </c>
      <c r="I1107" s="142">
        <f t="shared" si="142"/>
        <v>5.6278336361245858</v>
      </c>
      <c r="J1107" s="54">
        <f t="shared" si="144"/>
        <v>12.151004441632628</v>
      </c>
      <c r="K1107" s="142">
        <v>2.1071211132190997</v>
      </c>
      <c r="L1107" s="141">
        <f t="shared" si="146"/>
        <v>8.7571304263021565E-2</v>
      </c>
    </row>
    <row r="1108" spans="1:12" x14ac:dyDescent="0.2">
      <c r="A1108" s="78">
        <f t="shared" si="147"/>
        <v>144</v>
      </c>
      <c r="B1108" s="57" t="s">
        <v>1535</v>
      </c>
      <c r="C1108" s="57">
        <v>257.3</v>
      </c>
      <c r="D1108" s="57"/>
      <c r="E1108" s="57"/>
      <c r="F1108" s="57">
        <f t="shared" si="141"/>
        <v>257.3</v>
      </c>
      <c r="G1108" s="141">
        <f t="shared" si="145"/>
        <v>3.4448939254724696E-3</v>
      </c>
      <c r="H1108" s="142">
        <f t="shared" si="143"/>
        <v>12.677209645738689</v>
      </c>
      <c r="I1108" s="142">
        <f t="shared" si="142"/>
        <v>2.7889861220625116</v>
      </c>
      <c r="J1108" s="54">
        <f t="shared" si="144"/>
        <v>6.0216745817258772</v>
      </c>
      <c r="K1108" s="142">
        <v>1.1204014516042045</v>
      </c>
      <c r="L1108" s="141">
        <f t="shared" si="146"/>
        <v>8.7867360284225746E-2</v>
      </c>
    </row>
    <row r="1109" spans="1:12" x14ac:dyDescent="0.2">
      <c r="A1109" s="78">
        <f t="shared" si="147"/>
        <v>145</v>
      </c>
      <c r="B1109" s="57" t="s">
        <v>1536</v>
      </c>
      <c r="C1109" s="57">
        <v>261.3</v>
      </c>
      <c r="D1109" s="57"/>
      <c r="E1109" s="57"/>
      <c r="F1109" s="57">
        <f t="shared" si="141"/>
        <v>261.3</v>
      </c>
      <c r="G1109" s="141">
        <f t="shared" si="145"/>
        <v>3.4984484365563791E-3</v>
      </c>
      <c r="H1109" s="142">
        <f t="shared" si="143"/>
        <v>12.874290246527474</v>
      </c>
      <c r="I1109" s="142">
        <f t="shared" si="142"/>
        <v>2.8323438542360444</v>
      </c>
      <c r="J1109" s="54">
        <f t="shared" si="144"/>
        <v>6.1152878671005499</v>
      </c>
      <c r="K1109" s="142">
        <v>1.1378192744041142</v>
      </c>
      <c r="L1109" s="141">
        <f t="shared" si="146"/>
        <v>8.7867360284225746E-2</v>
      </c>
    </row>
    <row r="1110" spans="1:12" x14ac:dyDescent="0.2">
      <c r="A1110" s="78">
        <f t="shared" si="147"/>
        <v>146</v>
      </c>
      <c r="B1110" s="57" t="s">
        <v>1537</v>
      </c>
      <c r="C1110" s="57">
        <v>296.89999999999998</v>
      </c>
      <c r="D1110" s="57"/>
      <c r="E1110" s="57">
        <v>50</v>
      </c>
      <c r="F1110" s="57">
        <f t="shared" si="141"/>
        <v>346.9</v>
      </c>
      <c r="G1110" s="141">
        <f t="shared" si="145"/>
        <v>4.6445149737520388E-3</v>
      </c>
      <c r="H1110" s="142">
        <f t="shared" si="143"/>
        <v>17.091815103407502</v>
      </c>
      <c r="I1110" s="142">
        <f t="shared" si="142"/>
        <v>3.7601993227496502</v>
      </c>
      <c r="J1110" s="54">
        <f t="shared" si="144"/>
        <v>8.1186121741185637</v>
      </c>
      <c r="K1110" s="142">
        <v>1.2928378973233121</v>
      </c>
      <c r="L1110" s="141">
        <f t="shared" si="146"/>
        <v>8.7239736228305068E-2</v>
      </c>
    </row>
    <row r="1111" spans="1:12" x14ac:dyDescent="0.2">
      <c r="A1111" s="78">
        <f t="shared" si="147"/>
        <v>147</v>
      </c>
      <c r="B1111" s="57" t="s">
        <v>1538</v>
      </c>
      <c r="C1111" s="57">
        <v>495.2</v>
      </c>
      <c r="D1111" s="57"/>
      <c r="E1111" s="57">
        <v>62.5</v>
      </c>
      <c r="F1111" s="57">
        <f t="shared" si="141"/>
        <v>557.70000000000005</v>
      </c>
      <c r="G1111" s="141">
        <f t="shared" si="145"/>
        <v>7.4668377078740637E-3</v>
      </c>
      <c r="H1111" s="142">
        <f t="shared" si="143"/>
        <v>27.477962764976553</v>
      </c>
      <c r="I1111" s="142">
        <f t="shared" si="142"/>
        <v>6.0451518082948414</v>
      </c>
      <c r="J1111" s="54">
        <f t="shared" si="144"/>
        <v>13.052032313363862</v>
      </c>
      <c r="K1111" s="142">
        <v>2.1563264626288459</v>
      </c>
      <c r="L1111" s="141">
        <f t="shared" si="146"/>
        <v>8.7379367669471214E-2</v>
      </c>
    </row>
    <row r="1112" spans="1:12" x14ac:dyDescent="0.2">
      <c r="A1112" s="78">
        <f t="shared" si="147"/>
        <v>148</v>
      </c>
      <c r="B1112" s="57" t="s">
        <v>1539</v>
      </c>
      <c r="C1112" s="57">
        <v>446.2</v>
      </c>
      <c r="D1112" s="57"/>
      <c r="E1112" s="57"/>
      <c r="F1112" s="57">
        <f t="shared" si="141"/>
        <v>446.2</v>
      </c>
      <c r="G1112" s="141">
        <f t="shared" si="145"/>
        <v>5.9740057114100889E-3</v>
      </c>
      <c r="H1112" s="142">
        <f t="shared" si="143"/>
        <v>21.984341017989127</v>
      </c>
      <c r="I1112" s="142">
        <f t="shared" si="142"/>
        <v>4.8365550239576081</v>
      </c>
      <c r="J1112" s="54">
        <f t="shared" si="144"/>
        <v>10.442561983544834</v>
      </c>
      <c r="K1112" s="142">
        <v>1.9429581333299493</v>
      </c>
      <c r="L1112" s="141">
        <f t="shared" si="146"/>
        <v>8.7867360284225746E-2</v>
      </c>
    </row>
    <row r="1113" spans="1:12" x14ac:dyDescent="0.2">
      <c r="A1113" s="78">
        <f t="shared" si="147"/>
        <v>149</v>
      </c>
      <c r="B1113" s="57" t="s">
        <v>1540</v>
      </c>
      <c r="C1113" s="57">
        <v>266.39999999999998</v>
      </c>
      <c r="D1113" s="57"/>
      <c r="E1113" s="57"/>
      <c r="F1113" s="57">
        <f t="shared" si="141"/>
        <v>266.39999999999998</v>
      </c>
      <c r="G1113" s="141">
        <f t="shared" si="145"/>
        <v>3.5667304381883629E-3</v>
      </c>
      <c r="H1113" s="142">
        <f t="shared" si="143"/>
        <v>13.125568012533176</v>
      </c>
      <c r="I1113" s="142">
        <f t="shared" si="142"/>
        <v>2.8876249627572985</v>
      </c>
      <c r="J1113" s="54">
        <f t="shared" si="144"/>
        <v>6.2346448059532582</v>
      </c>
      <c r="K1113" s="142">
        <v>1.1600269984739993</v>
      </c>
      <c r="L1113" s="141">
        <f t="shared" si="146"/>
        <v>8.7867360284225718E-2</v>
      </c>
    </row>
    <row r="1114" spans="1:12" x14ac:dyDescent="0.2">
      <c r="A1114" s="78">
        <f t="shared" si="147"/>
        <v>150</v>
      </c>
      <c r="B1114" s="57" t="s">
        <v>1541</v>
      </c>
      <c r="C1114" s="57">
        <v>548.4</v>
      </c>
      <c r="D1114" s="57"/>
      <c r="E1114" s="29">
        <v>215.2</v>
      </c>
      <c r="F1114" s="57">
        <f t="shared" si="141"/>
        <v>763.59999999999991</v>
      </c>
      <c r="G1114" s="141">
        <f t="shared" si="145"/>
        <v>1.0223556165918296E-2</v>
      </c>
      <c r="H1114" s="142">
        <f t="shared" si="143"/>
        <v>37.622686690579329</v>
      </c>
      <c r="I1114" s="142">
        <f t="shared" si="142"/>
        <v>8.2769910719274531</v>
      </c>
      <c r="J1114" s="54">
        <f t="shared" si="144"/>
        <v>17.870776178025181</v>
      </c>
      <c r="K1114" s="142">
        <v>2.3879835058676471</v>
      </c>
      <c r="L1114" s="141">
        <f t="shared" si="146"/>
        <v>8.6640174759559485E-2</v>
      </c>
    </row>
    <row r="1115" spans="1:12" x14ac:dyDescent="0.2">
      <c r="A1115" s="78">
        <f t="shared" si="147"/>
        <v>151</v>
      </c>
      <c r="B1115" s="57" t="s">
        <v>1542</v>
      </c>
      <c r="C1115" s="57">
        <v>539.79999999999995</v>
      </c>
      <c r="D1115" s="57">
        <v>83.3</v>
      </c>
      <c r="E1115" s="57"/>
      <c r="F1115" s="57">
        <f t="shared" si="141"/>
        <v>623.09999999999991</v>
      </c>
      <c r="G1115" s="141">
        <f t="shared" si="145"/>
        <v>8.3424539640959798E-3</v>
      </c>
      <c r="H1115" s="142">
        <f t="shared" si="143"/>
        <v>30.700230587873207</v>
      </c>
      <c r="I1115" s="142">
        <f t="shared" si="142"/>
        <v>6.7540507293321053</v>
      </c>
      <c r="J1115" s="54">
        <f t="shared" si="144"/>
        <v>14.582609529239773</v>
      </c>
      <c r="K1115" s="142">
        <v>2.350535186847841</v>
      </c>
      <c r="L1115" s="141">
        <f t="shared" si="146"/>
        <v>8.7285228748664651E-2</v>
      </c>
    </row>
    <row r="1116" spans="1:12" x14ac:dyDescent="0.2">
      <c r="A1116" s="78">
        <f t="shared" si="147"/>
        <v>152</v>
      </c>
      <c r="B1116" s="57" t="s">
        <v>1543</v>
      </c>
      <c r="C1116" s="57">
        <v>384.6</v>
      </c>
      <c r="D1116" s="57"/>
      <c r="E1116" s="57"/>
      <c r="F1116" s="57">
        <f t="shared" si="141"/>
        <v>384.6</v>
      </c>
      <c r="G1116" s="141">
        <f t="shared" si="145"/>
        <v>5.1492662407178853E-3</v>
      </c>
      <c r="H1116" s="142">
        <f t="shared" si="143"/>
        <v>18.949299765841818</v>
      </c>
      <c r="I1116" s="142">
        <f t="shared" si="142"/>
        <v>4.1688459484851998</v>
      </c>
      <c r="J1116" s="54">
        <f t="shared" si="144"/>
        <v>9.0009173887748641</v>
      </c>
      <c r="K1116" s="142">
        <v>1.6747236622113373</v>
      </c>
      <c r="L1116" s="141">
        <f t="shared" si="146"/>
        <v>8.7867360284225718E-2</v>
      </c>
    </row>
    <row r="1117" spans="1:12" x14ac:dyDescent="0.2">
      <c r="A1117" s="78">
        <f t="shared" si="147"/>
        <v>153</v>
      </c>
      <c r="B1117" s="57" t="s">
        <v>2440</v>
      </c>
      <c r="C1117" s="57">
        <v>589.75</v>
      </c>
      <c r="D1117" s="57"/>
      <c r="E1117" s="57">
        <v>32.799999999999997</v>
      </c>
      <c r="F1117" s="57">
        <f t="shared" si="141"/>
        <v>622.54999999999995</v>
      </c>
      <c r="G1117" s="141">
        <f t="shared" si="145"/>
        <v>8.3350902188219431E-3</v>
      </c>
      <c r="H1117" s="142">
        <f t="shared" si="143"/>
        <v>30.673132005264751</v>
      </c>
      <c r="I1117" s="142">
        <f t="shared" si="142"/>
        <v>6.748089041158245</v>
      </c>
      <c r="J1117" s="54">
        <f t="shared" si="144"/>
        <v>14.569737702500756</v>
      </c>
      <c r="K1117" s="142">
        <v>2.568040249061716</v>
      </c>
      <c r="L1117" s="141">
        <f t="shared" si="146"/>
        <v>8.7637939118119804E-2</v>
      </c>
    </row>
    <row r="1118" spans="1:12" x14ac:dyDescent="0.2">
      <c r="A1118" s="78">
        <f t="shared" si="147"/>
        <v>154</v>
      </c>
      <c r="B1118" s="57" t="s">
        <v>2441</v>
      </c>
      <c r="C1118" s="57">
        <v>405</v>
      </c>
      <c r="D1118" s="57"/>
      <c r="E1118" s="57">
        <v>21</v>
      </c>
      <c r="F1118" s="57">
        <f t="shared" si="141"/>
        <v>426</v>
      </c>
      <c r="G1118" s="141">
        <f t="shared" si="145"/>
        <v>5.7035554304363471E-3</v>
      </c>
      <c r="H1118" s="142">
        <f t="shared" si="143"/>
        <v>20.989083984005756</v>
      </c>
      <c r="I1118" s="142">
        <f t="shared" si="142"/>
        <v>4.6175984764812661</v>
      </c>
      <c r="J1118" s="54">
        <f t="shared" si="144"/>
        <v>9.9698148924027343</v>
      </c>
      <c r="K1118" s="142">
        <v>1.7635545584908776</v>
      </c>
      <c r="L1118" s="141">
        <f t="shared" si="146"/>
        <v>8.7652704017325445E-2</v>
      </c>
    </row>
    <row r="1119" spans="1:12" x14ac:dyDescent="0.2">
      <c r="A1119" s="78">
        <f t="shared" si="147"/>
        <v>155</v>
      </c>
      <c r="B1119" s="57" t="s">
        <v>2442</v>
      </c>
      <c r="C1119" s="57">
        <v>678.5</v>
      </c>
      <c r="D1119" s="57"/>
      <c r="E1119" s="57"/>
      <c r="F1119" s="57">
        <f t="shared" si="141"/>
        <v>678.5</v>
      </c>
      <c r="G1119" s="141">
        <f t="shared" si="145"/>
        <v>9.0841839426081261E-3</v>
      </c>
      <c r="H1119" s="142">
        <f t="shared" si="143"/>
        <v>33.429796908797904</v>
      </c>
      <c r="I1119" s="142">
        <f t="shared" si="142"/>
        <v>7.3545553199355389</v>
      </c>
      <c r="J1119" s="54">
        <f t="shared" si="144"/>
        <v>15.879153531679004</v>
      </c>
      <c r="K1119" s="142">
        <v>2.9544981924347171</v>
      </c>
      <c r="L1119" s="141">
        <f t="shared" si="146"/>
        <v>8.7867360284225732E-2</v>
      </c>
    </row>
    <row r="1120" spans="1:12" x14ac:dyDescent="0.2">
      <c r="A1120" s="78">
        <f t="shared" si="147"/>
        <v>156</v>
      </c>
      <c r="B1120" s="57" t="s">
        <v>2443</v>
      </c>
      <c r="C1120" s="57">
        <v>973.9</v>
      </c>
      <c r="D1120" s="57"/>
      <c r="E1120" s="57">
        <v>132.80000000000001</v>
      </c>
      <c r="F1120" s="57">
        <f t="shared" si="141"/>
        <v>1106.7</v>
      </c>
      <c r="G1120" s="141">
        <f t="shared" si="145"/>
        <v>1.4817194354140624E-2</v>
      </c>
      <c r="H1120" s="142">
        <f t="shared" si="143"/>
        <v>54.527275223237496</v>
      </c>
      <c r="I1120" s="142">
        <f t="shared" si="142"/>
        <v>11.996000549112249</v>
      </c>
      <c r="J1120" s="54">
        <f t="shared" si="144"/>
        <v>25.900455731037809</v>
      </c>
      <c r="K1120" s="142">
        <v>4.2408044062080625</v>
      </c>
      <c r="L1120" s="141">
        <f t="shared" si="146"/>
        <v>8.7344841338750895E-2</v>
      </c>
    </row>
    <row r="1121" spans="1:12" x14ac:dyDescent="0.2">
      <c r="A1121" s="78">
        <f t="shared" si="147"/>
        <v>157</v>
      </c>
      <c r="B1121" s="57" t="s">
        <v>2444</v>
      </c>
      <c r="C1121" s="57">
        <v>669.8</v>
      </c>
      <c r="D1121" s="57"/>
      <c r="E1121" s="57"/>
      <c r="F1121" s="57">
        <f t="shared" si="141"/>
        <v>669.8</v>
      </c>
      <c r="G1121" s="141">
        <f t="shared" si="145"/>
        <v>8.9677028810006224E-3</v>
      </c>
      <c r="H1121" s="142">
        <f t="shared" si="143"/>
        <v>33.001146602082294</v>
      </c>
      <c r="I1121" s="142">
        <f t="shared" si="142"/>
        <v>7.2602522524581046</v>
      </c>
      <c r="J1121" s="54">
        <f t="shared" si="144"/>
        <v>15.675544635989089</v>
      </c>
      <c r="K1121" s="142">
        <v>2.9166144278449124</v>
      </c>
      <c r="L1121" s="141">
        <f t="shared" si="146"/>
        <v>8.7867360284225746E-2</v>
      </c>
    </row>
    <row r="1122" spans="1:12" x14ac:dyDescent="0.2">
      <c r="A1122" s="78">
        <f t="shared" si="147"/>
        <v>158</v>
      </c>
      <c r="B1122" s="57" t="s">
        <v>2445</v>
      </c>
      <c r="C1122" s="57">
        <v>533.79999999999995</v>
      </c>
      <c r="D1122" s="57"/>
      <c r="E1122" s="57"/>
      <c r="F1122" s="57">
        <f t="shared" si="141"/>
        <v>533.79999999999995</v>
      </c>
      <c r="G1122" s="141">
        <f t="shared" si="145"/>
        <v>7.1468495041477039E-3</v>
      </c>
      <c r="H1122" s="142">
        <f t="shared" si="143"/>
        <v>26.30040617526355</v>
      </c>
      <c r="I1122" s="142">
        <f t="shared" si="142"/>
        <v>5.7860893585579811</v>
      </c>
      <c r="J1122" s="54">
        <f t="shared" si="144"/>
        <v>12.492692933250186</v>
      </c>
      <c r="K1122" s="142">
        <v>2.324408452647976</v>
      </c>
      <c r="L1122" s="141">
        <f t="shared" si="146"/>
        <v>8.7867360284225732E-2</v>
      </c>
    </row>
    <row r="1123" spans="1:12" x14ac:dyDescent="0.2">
      <c r="A1123" s="78">
        <f t="shared" si="147"/>
        <v>159</v>
      </c>
      <c r="B1123" s="57" t="s">
        <v>2446</v>
      </c>
      <c r="C1123" s="57">
        <v>413.5</v>
      </c>
      <c r="D1123" s="57"/>
      <c r="E1123" s="57">
        <v>30.4</v>
      </c>
      <c r="F1123" s="57">
        <f t="shared" si="141"/>
        <v>443.9</v>
      </c>
      <c r="G1123" s="141">
        <f t="shared" si="145"/>
        <v>5.9432118675368413E-3</v>
      </c>
      <c r="H1123" s="142">
        <f t="shared" si="143"/>
        <v>21.871019672535574</v>
      </c>
      <c r="I1123" s="142">
        <f t="shared" si="142"/>
        <v>4.8116243279578264</v>
      </c>
      <c r="J1123" s="54">
        <f t="shared" si="144"/>
        <v>10.388734344454397</v>
      </c>
      <c r="K1123" s="142">
        <v>1.8005674319406859</v>
      </c>
      <c r="L1123" s="141">
        <f t="shared" si="146"/>
        <v>8.7569150207002663E-2</v>
      </c>
    </row>
    <row r="1124" spans="1:12" x14ac:dyDescent="0.2">
      <c r="A1124" s="78">
        <f t="shared" si="147"/>
        <v>160</v>
      </c>
      <c r="B1124" s="57" t="s">
        <v>2447</v>
      </c>
      <c r="C1124" s="57">
        <v>526.5</v>
      </c>
      <c r="D1124" s="57"/>
      <c r="E1124" s="57">
        <v>45.5</v>
      </c>
      <c r="F1124" s="57">
        <f t="shared" si="141"/>
        <v>572</v>
      </c>
      <c r="G1124" s="141">
        <f t="shared" si="145"/>
        <v>7.6582950849990389E-3</v>
      </c>
      <c r="H1124" s="142">
        <f t="shared" si="143"/>
        <v>28.182525912796464</v>
      </c>
      <c r="I1124" s="142">
        <f t="shared" si="142"/>
        <v>6.2001557008152224</v>
      </c>
      <c r="J1124" s="54">
        <f t="shared" si="144"/>
        <v>13.386699808578319</v>
      </c>
      <c r="K1124" s="142">
        <v>2.2926209260381407</v>
      </c>
      <c r="L1124" s="141">
        <f t="shared" si="146"/>
        <v>8.7520983126272989E-2</v>
      </c>
    </row>
    <row r="1125" spans="1:12" x14ac:dyDescent="0.2">
      <c r="A1125" s="78">
        <f t="shared" si="147"/>
        <v>161</v>
      </c>
      <c r="B1125" s="57" t="s">
        <v>2448</v>
      </c>
      <c r="C1125" s="57">
        <v>894.7</v>
      </c>
      <c r="D1125" s="57"/>
      <c r="E1125" s="57">
        <v>42.5</v>
      </c>
      <c r="F1125" s="57">
        <f t="shared" si="141"/>
        <v>937.2</v>
      </c>
      <c r="G1125" s="141">
        <f t="shared" si="145"/>
        <v>1.2547821946959964E-2</v>
      </c>
      <c r="H1125" s="142">
        <f t="shared" si="143"/>
        <v>46.175984764812668</v>
      </c>
      <c r="I1125" s="142">
        <f t="shared" si="142"/>
        <v>10.158716648258787</v>
      </c>
      <c r="J1125" s="54">
        <f t="shared" si="144"/>
        <v>21.933592763286015</v>
      </c>
      <c r="K1125" s="142">
        <v>3.8959315147698477</v>
      </c>
      <c r="L1125" s="141">
        <f t="shared" si="146"/>
        <v>8.7669895103635626E-2</v>
      </c>
    </row>
    <row r="1126" spans="1:12" x14ac:dyDescent="0.2">
      <c r="A1126" s="78">
        <f t="shared" si="147"/>
        <v>162</v>
      </c>
      <c r="B1126" s="57" t="s">
        <v>2449</v>
      </c>
      <c r="C1126" s="57">
        <v>544.79999999999995</v>
      </c>
      <c r="D1126" s="57"/>
      <c r="E1126" s="57"/>
      <c r="F1126" s="57">
        <f t="shared" si="141"/>
        <v>544.79999999999995</v>
      </c>
      <c r="G1126" s="141">
        <f t="shared" si="145"/>
        <v>7.2941244096284543E-3</v>
      </c>
      <c r="H1126" s="142">
        <f t="shared" si="143"/>
        <v>26.842377827432713</v>
      </c>
      <c r="I1126" s="142">
        <f t="shared" si="142"/>
        <v>5.9053231220351972</v>
      </c>
      <c r="J1126" s="54">
        <f t="shared" si="144"/>
        <v>12.750129468030538</v>
      </c>
      <c r="K1126" s="142">
        <v>2.3723074653477285</v>
      </c>
      <c r="L1126" s="141">
        <f t="shared" si="146"/>
        <v>8.7867360284225746E-2</v>
      </c>
    </row>
    <row r="1127" spans="1:12" x14ac:dyDescent="0.2">
      <c r="A1127" s="78">
        <f t="shared" si="147"/>
        <v>163</v>
      </c>
      <c r="B1127" s="57" t="s">
        <v>2450</v>
      </c>
      <c r="C1127" s="57">
        <v>521.9</v>
      </c>
      <c r="D1127" s="57"/>
      <c r="E1127" s="57"/>
      <c r="F1127" s="57">
        <f t="shared" si="141"/>
        <v>521.9</v>
      </c>
      <c r="G1127" s="141">
        <f t="shared" si="145"/>
        <v>6.9875248336730734E-3</v>
      </c>
      <c r="H1127" s="142">
        <f t="shared" si="143"/>
        <v>25.714091387916909</v>
      </c>
      <c r="I1127" s="142">
        <f t="shared" si="142"/>
        <v>5.65710010534172</v>
      </c>
      <c r="J1127" s="54">
        <f t="shared" si="144"/>
        <v>12.214193409260531</v>
      </c>
      <c r="K1127" s="142">
        <v>2.2725904298182442</v>
      </c>
      <c r="L1127" s="141">
        <f t="shared" si="146"/>
        <v>8.7867360284225718E-2</v>
      </c>
    </row>
    <row r="1128" spans="1:12" x14ac:dyDescent="0.2">
      <c r="A1128" s="78">
        <f t="shared" si="147"/>
        <v>164</v>
      </c>
      <c r="B1128" s="57" t="s">
        <v>2451</v>
      </c>
      <c r="C1128" s="57">
        <v>522.6</v>
      </c>
      <c r="D1128" s="57"/>
      <c r="E1128" s="57"/>
      <c r="F1128" s="57">
        <f t="shared" si="141"/>
        <v>522.6</v>
      </c>
      <c r="G1128" s="141">
        <f t="shared" si="145"/>
        <v>6.9968968731127582E-3</v>
      </c>
      <c r="H1128" s="142">
        <f t="shared" si="143"/>
        <v>25.748580493054948</v>
      </c>
      <c r="I1128" s="142">
        <f t="shared" si="142"/>
        <v>5.6646877084720888</v>
      </c>
      <c r="J1128" s="54">
        <f t="shared" si="144"/>
        <v>12.2305757342011</v>
      </c>
      <c r="K1128" s="142">
        <v>2.2756385488082285</v>
      </c>
      <c r="L1128" s="141">
        <f t="shared" si="146"/>
        <v>8.7867360284225746E-2</v>
      </c>
    </row>
    <row r="1129" spans="1:12" x14ac:dyDescent="0.2">
      <c r="A1129" s="78">
        <f t="shared" si="147"/>
        <v>165</v>
      </c>
      <c r="B1129" s="57" t="s">
        <v>2452</v>
      </c>
      <c r="C1129" s="57">
        <v>551.6</v>
      </c>
      <c r="D1129" s="57"/>
      <c r="E1129" s="57"/>
      <c r="F1129" s="57">
        <f t="shared" si="141"/>
        <v>551.6</v>
      </c>
      <c r="G1129" s="141">
        <f t="shared" si="145"/>
        <v>7.3851670784711009E-3</v>
      </c>
      <c r="H1129" s="142">
        <f t="shared" si="143"/>
        <v>27.177414848773651</v>
      </c>
      <c r="I1129" s="142">
        <f t="shared" si="142"/>
        <v>5.9790312667302032</v>
      </c>
      <c r="J1129" s="54">
        <f t="shared" si="144"/>
        <v>12.909272053167484</v>
      </c>
      <c r="K1129" s="142">
        <v>2.4019177641075755</v>
      </c>
      <c r="L1129" s="141">
        <f t="shared" si="146"/>
        <v>8.7867360284225718E-2</v>
      </c>
    </row>
    <row r="1130" spans="1:12" x14ac:dyDescent="0.2">
      <c r="A1130" s="78">
        <f t="shared" si="147"/>
        <v>166</v>
      </c>
      <c r="B1130" s="57" t="s">
        <v>2453</v>
      </c>
      <c r="C1130" s="57">
        <v>683.5</v>
      </c>
      <c r="D1130" s="57"/>
      <c r="E1130" s="57"/>
      <c r="F1130" s="57">
        <f t="shared" si="141"/>
        <v>683.5</v>
      </c>
      <c r="G1130" s="141">
        <f t="shared" si="145"/>
        <v>9.1511270814630119E-3</v>
      </c>
      <c r="H1130" s="142">
        <f t="shared" si="143"/>
        <v>33.676147659783886</v>
      </c>
      <c r="I1130" s="142">
        <f t="shared" si="142"/>
        <v>7.4087524851524549</v>
      </c>
      <c r="J1130" s="54">
        <f t="shared" si="144"/>
        <v>15.996170138397344</v>
      </c>
      <c r="K1130" s="142">
        <v>2.9762704709346042</v>
      </c>
      <c r="L1130" s="141">
        <f t="shared" si="146"/>
        <v>8.7867360284225732E-2</v>
      </c>
    </row>
    <row r="1131" spans="1:12" x14ac:dyDescent="0.2">
      <c r="A1131" s="78">
        <f t="shared" si="147"/>
        <v>167</v>
      </c>
      <c r="B1131" s="57" t="s">
        <v>2454</v>
      </c>
      <c r="C1131" s="57">
        <v>416.7</v>
      </c>
      <c r="D1131" s="57">
        <v>3.8</v>
      </c>
      <c r="E1131" s="57">
        <v>203.4</v>
      </c>
      <c r="F1131" s="57">
        <f t="shared" si="141"/>
        <v>623.9</v>
      </c>
      <c r="G1131" s="141">
        <f t="shared" si="145"/>
        <v>8.3531648663127626E-3</v>
      </c>
      <c r="H1131" s="142">
        <f t="shared" si="143"/>
        <v>30.739646708030968</v>
      </c>
      <c r="I1131" s="142">
        <f t="shared" si="142"/>
        <v>6.7627222757668131</v>
      </c>
      <c r="J1131" s="54">
        <f t="shared" si="144"/>
        <v>14.601332186314709</v>
      </c>
      <c r="K1131" s="142">
        <v>1.8145016901806139</v>
      </c>
      <c r="L1131" s="141">
        <f t="shared" si="146"/>
        <v>8.6421225934113E-2</v>
      </c>
    </row>
    <row r="1132" spans="1:12" x14ac:dyDescent="0.2">
      <c r="A1132" s="78">
        <f t="shared" si="147"/>
        <v>168</v>
      </c>
      <c r="B1132" s="57" t="s">
        <v>2455</v>
      </c>
      <c r="C1132" s="57">
        <v>353.8</v>
      </c>
      <c r="D1132" s="57"/>
      <c r="E1132" s="57"/>
      <c r="F1132" s="57">
        <f t="shared" si="141"/>
        <v>353.8</v>
      </c>
      <c r="G1132" s="141">
        <f t="shared" si="145"/>
        <v>4.7368965053717835E-3</v>
      </c>
      <c r="H1132" s="142">
        <f t="shared" si="143"/>
        <v>17.431779139768164</v>
      </c>
      <c r="I1132" s="142">
        <f t="shared" si="142"/>
        <v>3.8349914107489962</v>
      </c>
      <c r="J1132" s="54">
        <f t="shared" si="144"/>
        <v>8.2800950913898781</v>
      </c>
      <c r="K1132" s="142">
        <v>1.5406064266520305</v>
      </c>
      <c r="L1132" s="141">
        <f t="shared" si="146"/>
        <v>8.7867360284225732E-2</v>
      </c>
    </row>
    <row r="1133" spans="1:12" x14ac:dyDescent="0.2">
      <c r="A1133" s="78">
        <f t="shared" si="147"/>
        <v>169</v>
      </c>
      <c r="B1133" s="57" t="s">
        <v>2456</v>
      </c>
      <c r="C1133" s="57">
        <v>168.1</v>
      </c>
      <c r="D1133" s="57"/>
      <c r="E1133" s="57">
        <v>67.7</v>
      </c>
      <c r="F1133" s="57">
        <f t="shared" si="141"/>
        <v>235.8</v>
      </c>
      <c r="G1133" s="141">
        <f t="shared" si="145"/>
        <v>3.1570384283964568E-3</v>
      </c>
      <c r="H1133" s="142">
        <f t="shared" si="143"/>
        <v>11.617901416498961</v>
      </c>
      <c r="I1133" s="142">
        <f t="shared" si="142"/>
        <v>2.5559383116297716</v>
      </c>
      <c r="J1133" s="54">
        <f t="shared" si="144"/>
        <v>5.518503172837006</v>
      </c>
      <c r="K1133" s="142">
        <v>0.73198400316621348</v>
      </c>
      <c r="L1133" s="141">
        <f t="shared" si="146"/>
        <v>8.6617162443307694E-2</v>
      </c>
    </row>
    <row r="1134" spans="1:12" x14ac:dyDescent="0.2">
      <c r="A1134" s="78">
        <f t="shared" si="147"/>
        <v>170</v>
      </c>
      <c r="B1134" s="57" t="s">
        <v>2457</v>
      </c>
      <c r="C1134" s="57">
        <v>417.2</v>
      </c>
      <c r="D1134" s="57"/>
      <c r="E1134" s="57">
        <v>90</v>
      </c>
      <c r="F1134" s="57">
        <f t="shared" si="141"/>
        <v>507.2</v>
      </c>
      <c r="G1134" s="141">
        <f t="shared" si="145"/>
        <v>6.7907120054397068E-3</v>
      </c>
      <c r="H1134" s="142">
        <f t="shared" si="143"/>
        <v>24.989820180018121</v>
      </c>
      <c r="I1134" s="142">
        <f t="shared" si="142"/>
        <v>5.4977604396039865</v>
      </c>
      <c r="J1134" s="54">
        <f t="shared" si="144"/>
        <v>11.870164585508608</v>
      </c>
      <c r="K1134" s="142">
        <v>1.8166789180306029</v>
      </c>
      <c r="L1134" s="141">
        <f t="shared" si="146"/>
        <v>8.7094684785412685E-2</v>
      </c>
    </row>
    <row r="1135" spans="1:12" x14ac:dyDescent="0.2">
      <c r="A1135" s="78">
        <f t="shared" si="147"/>
        <v>171</v>
      </c>
      <c r="B1135" s="57" t="s">
        <v>2458</v>
      </c>
      <c r="C1135" s="57">
        <v>718.3</v>
      </c>
      <c r="D1135" s="57"/>
      <c r="E1135" s="57"/>
      <c r="F1135" s="57">
        <f t="shared" si="141"/>
        <v>718.3</v>
      </c>
      <c r="G1135" s="141">
        <f t="shared" si="145"/>
        <v>9.6170513278930232E-3</v>
      </c>
      <c r="H1135" s="142">
        <f t="shared" si="143"/>
        <v>35.390748886646328</v>
      </c>
      <c r="I1135" s="142">
        <f t="shared" si="142"/>
        <v>7.7859647550621922</v>
      </c>
      <c r="J1135" s="54">
        <f t="shared" si="144"/>
        <v>16.810605721157007</v>
      </c>
      <c r="K1135" s="142">
        <v>3.1278055292938203</v>
      </c>
      <c r="L1135" s="141">
        <f t="shared" si="146"/>
        <v>8.7867360284225732E-2</v>
      </c>
    </row>
    <row r="1136" spans="1:12" x14ac:dyDescent="0.2">
      <c r="A1136" s="78">
        <f t="shared" si="147"/>
        <v>172</v>
      </c>
      <c r="B1136" s="57" t="s">
        <v>2459</v>
      </c>
      <c r="C1136" s="57">
        <v>376.4</v>
      </c>
      <c r="D1136" s="57"/>
      <c r="E1136" s="57"/>
      <c r="F1136" s="57">
        <f t="shared" si="141"/>
        <v>376.4</v>
      </c>
      <c r="G1136" s="141">
        <f t="shared" si="145"/>
        <v>5.0394794929958702E-3</v>
      </c>
      <c r="H1136" s="142">
        <f t="shared" si="143"/>
        <v>18.545284534224802</v>
      </c>
      <c r="I1136" s="142">
        <f t="shared" si="142"/>
        <v>4.0799625975294562</v>
      </c>
      <c r="J1136" s="54">
        <f t="shared" si="144"/>
        <v>8.8090101537567804</v>
      </c>
      <c r="K1136" s="142">
        <v>1.6390171254715216</v>
      </c>
      <c r="L1136" s="141">
        <f t="shared" si="146"/>
        <v>8.7867360284225718E-2</v>
      </c>
    </row>
    <row r="1137" spans="1:12" x14ac:dyDescent="0.2">
      <c r="A1137" s="78">
        <f t="shared" si="147"/>
        <v>173</v>
      </c>
      <c r="B1137" s="57" t="s">
        <v>2460</v>
      </c>
      <c r="C1137" s="57">
        <v>382.6</v>
      </c>
      <c r="D1137" s="57"/>
      <c r="E1137" s="57"/>
      <c r="F1137" s="57">
        <f t="shared" si="141"/>
        <v>382.6</v>
      </c>
      <c r="G1137" s="141">
        <f t="shared" si="145"/>
        <v>5.122488985175931E-3</v>
      </c>
      <c r="H1137" s="142">
        <f t="shared" si="143"/>
        <v>18.850759465447425</v>
      </c>
      <c r="I1137" s="142">
        <f t="shared" si="142"/>
        <v>4.1471670823984335</v>
      </c>
      <c r="J1137" s="54">
        <f t="shared" si="144"/>
        <v>8.954110746087526</v>
      </c>
      <c r="K1137" s="142">
        <v>1.6660147508113821</v>
      </c>
      <c r="L1137" s="141">
        <f t="shared" si="146"/>
        <v>8.7867360284225732E-2</v>
      </c>
    </row>
    <row r="1138" spans="1:12" x14ac:dyDescent="0.2">
      <c r="A1138" s="78">
        <f t="shared" si="147"/>
        <v>174</v>
      </c>
      <c r="B1138" s="57" t="s">
        <v>2461</v>
      </c>
      <c r="C1138" s="57">
        <v>2603.6999999999998</v>
      </c>
      <c r="D1138" s="57"/>
      <c r="E1138" s="57"/>
      <c r="F1138" s="57">
        <f t="shared" si="141"/>
        <v>2603.6999999999998</v>
      </c>
      <c r="G1138" s="141">
        <f t="shared" si="145"/>
        <v>3.48599701272937E-2</v>
      </c>
      <c r="H1138" s="142">
        <f t="shared" si="143"/>
        <v>128.28469006844082</v>
      </c>
      <c r="I1138" s="142">
        <f t="shared" si="142"/>
        <v>28.222631815056982</v>
      </c>
      <c r="J1138" s="54">
        <f t="shared" si="144"/>
        <v>60.935227782509386</v>
      </c>
      <c r="K1138" s="142">
        <v>11.337696306031352</v>
      </c>
      <c r="L1138" s="141">
        <f t="shared" si="146"/>
        <v>8.7867360284225746E-2</v>
      </c>
    </row>
    <row r="1139" spans="1:12" x14ac:dyDescent="0.2">
      <c r="A1139" s="78">
        <f t="shared" si="147"/>
        <v>175</v>
      </c>
      <c r="B1139" s="57" t="s">
        <v>2462</v>
      </c>
      <c r="C1139" s="57">
        <v>474.3</v>
      </c>
      <c r="D1139" s="57"/>
      <c r="E1139" s="57">
        <v>105.2</v>
      </c>
      <c r="F1139" s="57">
        <f t="shared" si="141"/>
        <v>579.5</v>
      </c>
      <c r="G1139" s="141">
        <f t="shared" si="145"/>
        <v>7.7587097932813685E-3</v>
      </c>
      <c r="H1139" s="142">
        <f t="shared" si="143"/>
        <v>28.552052039275434</v>
      </c>
      <c r="I1139" s="142">
        <f t="shared" si="142"/>
        <v>6.2814514486405955</v>
      </c>
      <c r="J1139" s="54">
        <f t="shared" si="144"/>
        <v>13.56222471865583</v>
      </c>
      <c r="K1139" s="142">
        <v>2.0653183384993166</v>
      </c>
      <c r="L1139" s="141">
        <f t="shared" si="146"/>
        <v>8.7076870655860533E-2</v>
      </c>
    </row>
    <row r="1140" spans="1:12" x14ac:dyDescent="0.2">
      <c r="A1140" s="78">
        <f t="shared" si="147"/>
        <v>176</v>
      </c>
      <c r="B1140" s="57" t="s">
        <v>2463</v>
      </c>
      <c r="C1140" s="57">
        <v>314.8</v>
      </c>
      <c r="D1140" s="57"/>
      <c r="E1140" s="57"/>
      <c r="F1140" s="57">
        <f t="shared" si="141"/>
        <v>314.8</v>
      </c>
      <c r="G1140" s="141">
        <f t="shared" si="145"/>
        <v>4.2147400223036665E-3</v>
      </c>
      <c r="H1140" s="142">
        <f t="shared" si="143"/>
        <v>15.510243282077493</v>
      </c>
      <c r="I1140" s="142">
        <f t="shared" si="142"/>
        <v>3.4122535220570485</v>
      </c>
      <c r="J1140" s="54">
        <f t="shared" si="144"/>
        <v>7.3673655589868092</v>
      </c>
      <c r="K1140" s="142">
        <v>1.3707826543529089</v>
      </c>
      <c r="L1140" s="141">
        <f t="shared" si="146"/>
        <v>8.7867360284225718E-2</v>
      </c>
    </row>
    <row r="1141" spans="1:12" x14ac:dyDescent="0.2">
      <c r="A1141" s="78">
        <f t="shared" si="147"/>
        <v>177</v>
      </c>
      <c r="B1141" s="57" t="s">
        <v>2464</v>
      </c>
      <c r="C1141" s="57">
        <v>223.6</v>
      </c>
      <c r="D1141" s="57"/>
      <c r="E1141" s="57"/>
      <c r="F1141" s="57">
        <f t="shared" si="141"/>
        <v>223.6</v>
      </c>
      <c r="G1141" s="141">
        <f t="shared" si="145"/>
        <v>2.993697169590533E-3</v>
      </c>
      <c r="H1141" s="142">
        <f t="shared" si="143"/>
        <v>11.016805584093161</v>
      </c>
      <c r="I1141" s="142">
        <f t="shared" si="142"/>
        <v>2.4236972285004956</v>
      </c>
      <c r="J1141" s="54">
        <f t="shared" si="144"/>
        <v>5.2329826524442513</v>
      </c>
      <c r="K1141" s="142">
        <v>0.97365629451496349</v>
      </c>
      <c r="L1141" s="141">
        <f t="shared" si="146"/>
        <v>8.7867360284225718E-2</v>
      </c>
    </row>
    <row r="1142" spans="1:12" x14ac:dyDescent="0.2">
      <c r="A1142" s="78">
        <f t="shared" si="147"/>
        <v>178</v>
      </c>
      <c r="B1142" s="57" t="s">
        <v>2465</v>
      </c>
      <c r="C1142" s="57">
        <v>243.3</v>
      </c>
      <c r="D1142" s="57"/>
      <c r="E1142" s="57">
        <v>216.6</v>
      </c>
      <c r="F1142" s="57">
        <f t="shared" si="141"/>
        <v>459.9</v>
      </c>
      <c r="G1142" s="141">
        <f t="shared" si="145"/>
        <v>6.1574299118724784E-3</v>
      </c>
      <c r="H1142" s="142">
        <f t="shared" si="143"/>
        <v>22.65934207569072</v>
      </c>
      <c r="I1142" s="142">
        <f t="shared" si="142"/>
        <v>4.9850552566519584</v>
      </c>
      <c r="J1142" s="54">
        <f t="shared" si="144"/>
        <v>10.763187485953091</v>
      </c>
      <c r="K1142" s="142">
        <v>1.0594390718045199</v>
      </c>
      <c r="L1142" s="141">
        <f t="shared" si="146"/>
        <v>8.58165337901724E-2</v>
      </c>
    </row>
    <row r="1143" spans="1:12" x14ac:dyDescent="0.2">
      <c r="A1143" s="78">
        <f t="shared" si="147"/>
        <v>179</v>
      </c>
      <c r="B1143" s="57" t="s">
        <v>2466</v>
      </c>
      <c r="C1143" s="57">
        <v>530.5</v>
      </c>
      <c r="D1143" s="57"/>
      <c r="E1143" s="57"/>
      <c r="F1143" s="57">
        <f t="shared" si="141"/>
        <v>530.5</v>
      </c>
      <c r="G1143" s="141">
        <f t="shared" si="145"/>
        <v>7.1026670325034791E-3</v>
      </c>
      <c r="H1143" s="142">
        <f t="shared" si="143"/>
        <v>26.137814679612802</v>
      </c>
      <c r="I1143" s="142">
        <f t="shared" si="142"/>
        <v>5.7503192295148162</v>
      </c>
      <c r="J1143" s="54">
        <f t="shared" si="144"/>
        <v>12.415461972816081</v>
      </c>
      <c r="K1143" s="142">
        <v>2.3100387488380503</v>
      </c>
      <c r="L1143" s="141">
        <f t="shared" si="146"/>
        <v>8.7867360284225732E-2</v>
      </c>
    </row>
    <row r="1144" spans="1:12" x14ac:dyDescent="0.2">
      <c r="A1144" s="78">
        <f t="shared" si="147"/>
        <v>180</v>
      </c>
      <c r="B1144" s="57" t="s">
        <v>2467</v>
      </c>
      <c r="C1144" s="57">
        <v>377</v>
      </c>
      <c r="D1144" s="57"/>
      <c r="E1144" s="57"/>
      <c r="F1144" s="57">
        <f t="shared" si="141"/>
        <v>377</v>
      </c>
      <c r="G1144" s="141">
        <f t="shared" si="145"/>
        <v>5.0475126696584577E-3</v>
      </c>
      <c r="H1144" s="142">
        <f t="shared" si="143"/>
        <v>18.574846624343124</v>
      </c>
      <c r="I1144" s="142">
        <f t="shared" si="142"/>
        <v>4.0864662573554869</v>
      </c>
      <c r="J1144" s="54">
        <f t="shared" si="144"/>
        <v>8.8230521465629828</v>
      </c>
      <c r="K1144" s="142">
        <v>1.6416297988915083</v>
      </c>
      <c r="L1144" s="141">
        <f t="shared" si="146"/>
        <v>8.7867360284225732E-2</v>
      </c>
    </row>
    <row r="1145" spans="1:12" x14ac:dyDescent="0.2">
      <c r="A1145" s="78">
        <f t="shared" si="147"/>
        <v>181</v>
      </c>
      <c r="B1145" s="57" t="s">
        <v>2468</v>
      </c>
      <c r="C1145" s="57">
        <v>439.5</v>
      </c>
      <c r="D1145" s="57"/>
      <c r="E1145" s="57"/>
      <c r="F1145" s="57">
        <f t="shared" si="141"/>
        <v>439.5</v>
      </c>
      <c r="G1145" s="141">
        <f t="shared" si="145"/>
        <v>5.8843019053445413E-3</v>
      </c>
      <c r="H1145" s="142">
        <f t="shared" si="143"/>
        <v>21.65423101166791</v>
      </c>
      <c r="I1145" s="142">
        <f t="shared" si="142"/>
        <v>4.7639308225669401</v>
      </c>
      <c r="J1145" s="54">
        <f t="shared" si="144"/>
        <v>10.285759730542257</v>
      </c>
      <c r="K1145" s="142">
        <v>1.9137832801401002</v>
      </c>
      <c r="L1145" s="141">
        <f t="shared" si="146"/>
        <v>8.7867360284225732E-2</v>
      </c>
    </row>
    <row r="1146" spans="1:12" x14ac:dyDescent="0.2">
      <c r="A1146" s="78">
        <f t="shared" si="147"/>
        <v>182</v>
      </c>
      <c r="B1146" s="57" t="s">
        <v>2469</v>
      </c>
      <c r="C1146" s="57">
        <v>150.1</v>
      </c>
      <c r="D1146" s="57"/>
      <c r="E1146" s="57"/>
      <c r="F1146" s="57">
        <f t="shared" si="141"/>
        <v>150.1</v>
      </c>
      <c r="G1146" s="141">
        <f t="shared" si="145"/>
        <v>2.0096330284236985E-3</v>
      </c>
      <c r="H1146" s="142">
        <f t="shared" si="143"/>
        <v>7.3954495445992103</v>
      </c>
      <c r="I1146" s="142">
        <f t="shared" si="142"/>
        <v>1.6269988998118263</v>
      </c>
      <c r="J1146" s="54">
        <f t="shared" si="144"/>
        <v>3.5128385336846248</v>
      </c>
      <c r="K1146" s="142">
        <v>0.65360380056661904</v>
      </c>
      <c r="L1146" s="141">
        <f t="shared" si="146"/>
        <v>8.7867360284225732E-2</v>
      </c>
    </row>
    <row r="1147" spans="1:12" x14ac:dyDescent="0.2">
      <c r="A1147" s="78">
        <f t="shared" si="147"/>
        <v>183</v>
      </c>
      <c r="B1147" s="57" t="s">
        <v>2470</v>
      </c>
      <c r="C1147" s="57">
        <v>438.6</v>
      </c>
      <c r="D1147" s="57"/>
      <c r="E1147" s="57"/>
      <c r="F1147" s="57">
        <f t="shared" ref="F1147:F1206" si="148">C1147+D1147+E1147</f>
        <v>438.6</v>
      </c>
      <c r="G1147" s="141">
        <f t="shared" si="145"/>
        <v>5.8722521403506613E-3</v>
      </c>
      <c r="H1147" s="142">
        <f t="shared" si="143"/>
        <v>21.609887876490433</v>
      </c>
      <c r="I1147" s="142">
        <f t="shared" si="142"/>
        <v>4.7541753328278951</v>
      </c>
      <c r="J1147" s="54">
        <f t="shared" si="144"/>
        <v>10.264696741332955</v>
      </c>
      <c r="K1147" s="142">
        <v>1.9098642700101207</v>
      </c>
      <c r="L1147" s="141">
        <f t="shared" si="146"/>
        <v>8.7867360284225718E-2</v>
      </c>
    </row>
    <row r="1148" spans="1:12" x14ac:dyDescent="0.2">
      <c r="A1148" s="78">
        <f t="shared" si="147"/>
        <v>184</v>
      </c>
      <c r="B1148" s="57" t="s">
        <v>2471</v>
      </c>
      <c r="C1148" s="57">
        <v>124.3</v>
      </c>
      <c r="D1148" s="57"/>
      <c r="E1148" s="57"/>
      <c r="F1148" s="57">
        <f t="shared" si="148"/>
        <v>124.3</v>
      </c>
      <c r="G1148" s="141">
        <f t="shared" si="145"/>
        <v>1.6642064319324834E-3</v>
      </c>
      <c r="H1148" s="142">
        <f t="shared" si="143"/>
        <v>6.1242796695115391</v>
      </c>
      <c r="I1148" s="142">
        <f t="shared" si="142"/>
        <v>1.3473415272925386</v>
      </c>
      <c r="J1148" s="54">
        <f t="shared" si="144"/>
        <v>2.909032843017981</v>
      </c>
      <c r="K1148" s="142">
        <v>0.5412588435072001</v>
      </c>
      <c r="L1148" s="141">
        <f t="shared" si="146"/>
        <v>8.7867360284225746E-2</v>
      </c>
    </row>
    <row r="1149" spans="1:12" x14ac:dyDescent="0.2">
      <c r="A1149" s="78">
        <f t="shared" si="147"/>
        <v>185</v>
      </c>
      <c r="B1149" s="57" t="s">
        <v>2472</v>
      </c>
      <c r="C1149" s="57">
        <v>511.6</v>
      </c>
      <c r="D1149" s="57"/>
      <c r="E1149" s="57"/>
      <c r="F1149" s="57">
        <f t="shared" si="148"/>
        <v>511.6</v>
      </c>
      <c r="G1149" s="141">
        <f t="shared" si="145"/>
        <v>6.8496219676320077E-3</v>
      </c>
      <c r="H1149" s="142">
        <f t="shared" si="143"/>
        <v>25.206608840885789</v>
      </c>
      <c r="I1149" s="142">
        <f t="shared" ref="I1149:I1206" si="149">H1149*0.22</f>
        <v>5.5454539449948737</v>
      </c>
      <c r="J1149" s="54">
        <f t="shared" si="144"/>
        <v>11.97313919942075</v>
      </c>
      <c r="K1149" s="142">
        <v>2.2277395361084764</v>
      </c>
      <c r="L1149" s="141">
        <f t="shared" si="146"/>
        <v>8.7867360284225732E-2</v>
      </c>
    </row>
    <row r="1150" spans="1:12" x14ac:dyDescent="0.2">
      <c r="A1150" s="78">
        <f t="shared" si="147"/>
        <v>186</v>
      </c>
      <c r="B1150" s="57" t="s">
        <v>2473</v>
      </c>
      <c r="C1150" s="57">
        <v>174.2</v>
      </c>
      <c r="D1150" s="57">
        <v>37.6</v>
      </c>
      <c r="E1150" s="57"/>
      <c r="F1150" s="57">
        <f t="shared" si="148"/>
        <v>211.79999999999998</v>
      </c>
      <c r="G1150" s="141">
        <f t="shared" si="145"/>
        <v>2.8357113618930002E-3</v>
      </c>
      <c r="H1150" s="142">
        <f t="shared" si="143"/>
        <v>10.435417811766241</v>
      </c>
      <c r="I1150" s="142">
        <f t="shared" si="149"/>
        <v>2.2957919185885731</v>
      </c>
      <c r="J1150" s="54">
        <f t="shared" si="144"/>
        <v>4.9568234605889643</v>
      </c>
      <c r="K1150" s="142">
        <v>0.75854618293607612</v>
      </c>
      <c r="L1150" s="141">
        <f t="shared" si="146"/>
        <v>8.7094331321434626E-2</v>
      </c>
    </row>
    <row r="1151" spans="1:12" x14ac:dyDescent="0.2">
      <c r="A1151" s="78">
        <f t="shared" si="147"/>
        <v>187</v>
      </c>
      <c r="B1151" s="57" t="s">
        <v>2474</v>
      </c>
      <c r="C1151" s="57">
        <v>172.8</v>
      </c>
      <c r="D1151" s="57"/>
      <c r="E1151" s="57">
        <v>14.6</v>
      </c>
      <c r="F1151" s="57">
        <f t="shared" si="148"/>
        <v>187.4</v>
      </c>
      <c r="G1151" s="141">
        <f t="shared" si="145"/>
        <v>2.5090288442811536E-3</v>
      </c>
      <c r="H1151" s="142">
        <f t="shared" si="143"/>
        <v>9.2332261469546459</v>
      </c>
      <c r="I1151" s="142">
        <f t="shared" si="149"/>
        <v>2.0313097523300221</v>
      </c>
      <c r="J1151" s="54">
        <f t="shared" si="144"/>
        <v>4.3857824198034567</v>
      </c>
      <c r="K1151" s="142">
        <v>0.75244994495610784</v>
      </c>
      <c r="L1151" s="141">
        <f t="shared" si="146"/>
        <v>8.7528112401516714E-2</v>
      </c>
    </row>
    <row r="1152" spans="1:12" x14ac:dyDescent="0.2">
      <c r="A1152" s="78">
        <f t="shared" si="147"/>
        <v>188</v>
      </c>
      <c r="B1152" s="57" t="s">
        <v>2475</v>
      </c>
      <c r="C1152" s="57">
        <v>273.7</v>
      </c>
      <c r="D1152" s="57"/>
      <c r="E1152" s="57"/>
      <c r="F1152" s="57">
        <f t="shared" si="148"/>
        <v>273.7</v>
      </c>
      <c r="G1152" s="141">
        <f t="shared" si="145"/>
        <v>3.6644674209164981E-3</v>
      </c>
      <c r="H1152" s="142">
        <f t="shared" si="143"/>
        <v>13.485240108972713</v>
      </c>
      <c r="I1152" s="142">
        <f t="shared" si="149"/>
        <v>2.9667528239739966</v>
      </c>
      <c r="J1152" s="54">
        <f t="shared" si="144"/>
        <v>6.4054890517620384</v>
      </c>
      <c r="K1152" s="142">
        <v>1.1918145250838348</v>
      </c>
      <c r="L1152" s="141">
        <f t="shared" si="146"/>
        <v>8.7867360284225732E-2</v>
      </c>
    </row>
    <row r="1153" spans="1:12" x14ac:dyDescent="0.2">
      <c r="A1153" s="78">
        <f t="shared" si="147"/>
        <v>189</v>
      </c>
      <c r="B1153" s="57" t="s">
        <v>978</v>
      </c>
      <c r="C1153" s="57">
        <v>479.4</v>
      </c>
      <c r="D1153" s="57"/>
      <c r="E1153" s="57"/>
      <c r="F1153" s="57">
        <f t="shared" si="148"/>
        <v>479.4</v>
      </c>
      <c r="G1153" s="141">
        <f t="shared" si="145"/>
        <v>6.4185081534065365E-3</v>
      </c>
      <c r="H1153" s="142">
        <f t="shared" si="143"/>
        <v>23.620110004536055</v>
      </c>
      <c r="I1153" s="142">
        <f t="shared" si="149"/>
        <v>5.1964242009979325</v>
      </c>
      <c r="J1153" s="54">
        <f t="shared" si="144"/>
        <v>11.219552252154626</v>
      </c>
      <c r="K1153" s="142">
        <v>2.0875260625692018</v>
      </c>
      <c r="L1153" s="141">
        <f t="shared" si="146"/>
        <v>8.7867360284225732E-2</v>
      </c>
    </row>
    <row r="1154" spans="1:12" x14ac:dyDescent="0.2">
      <c r="A1154" s="78">
        <f t="shared" si="147"/>
        <v>190</v>
      </c>
      <c r="B1154" s="57" t="s">
        <v>979</v>
      </c>
      <c r="C1154" s="57">
        <v>381.4</v>
      </c>
      <c r="D1154" s="57"/>
      <c r="E1154" s="57">
        <v>32</v>
      </c>
      <c r="F1154" s="57">
        <f t="shared" si="148"/>
        <v>413.4</v>
      </c>
      <c r="G1154" s="141">
        <f t="shared" si="145"/>
        <v>5.5348587205220319E-3</v>
      </c>
      <c r="H1154" s="142">
        <f t="shared" si="143"/>
        <v>20.368280091521079</v>
      </c>
      <c r="I1154" s="142">
        <f t="shared" si="149"/>
        <v>4.4810216201346371</v>
      </c>
      <c r="J1154" s="54">
        <f t="shared" si="144"/>
        <v>9.674933043472512</v>
      </c>
      <c r="K1154" s="142">
        <v>1.6607894039714088</v>
      </c>
      <c r="L1154" s="141">
        <f t="shared" si="146"/>
        <v>8.7530295498547739E-2</v>
      </c>
    </row>
    <row r="1155" spans="1:12" x14ac:dyDescent="0.2">
      <c r="A1155" s="78">
        <f t="shared" si="147"/>
        <v>191</v>
      </c>
      <c r="B1155" s="57" t="s">
        <v>980</v>
      </c>
      <c r="C1155" s="57">
        <v>9330.6</v>
      </c>
      <c r="D1155" s="57"/>
      <c r="E1155" s="57">
        <v>1157.25</v>
      </c>
      <c r="F1155" s="57">
        <f t="shared" si="148"/>
        <v>10487.85</v>
      </c>
      <c r="G1155" s="141">
        <f t="shared" si="145"/>
        <v>0.14041791976784471</v>
      </c>
      <c r="H1155" s="142">
        <f t="shared" si="143"/>
        <v>516.73794474566853</v>
      </c>
      <c r="I1155" s="142">
        <f t="shared" si="149"/>
        <v>113.68234784404707</v>
      </c>
      <c r="J1155" s="54">
        <f t="shared" si="144"/>
        <v>245.45052375419255</v>
      </c>
      <c r="K1155" s="142">
        <v>40.629684354209836</v>
      </c>
      <c r="L1155" s="141">
        <f t="shared" si="146"/>
        <v>8.738688107649499E-2</v>
      </c>
    </row>
    <row r="1156" spans="1:12" x14ac:dyDescent="0.2">
      <c r="A1156" s="78">
        <f t="shared" si="147"/>
        <v>192</v>
      </c>
      <c r="B1156" s="57" t="s">
        <v>981</v>
      </c>
      <c r="C1156" s="57">
        <v>2360</v>
      </c>
      <c r="D1156" s="57">
        <v>47.2</v>
      </c>
      <c r="E1156" s="57"/>
      <c r="F1156" s="57">
        <f t="shared" si="148"/>
        <v>2407.1999999999998</v>
      </c>
      <c r="G1156" s="141">
        <f t="shared" si="145"/>
        <v>3.2229104770296654E-2</v>
      </c>
      <c r="H1156" s="142">
        <f t="shared" si="143"/>
        <v>118.60310555469169</v>
      </c>
      <c r="I1156" s="142">
        <f t="shared" si="149"/>
        <v>26.092683222032171</v>
      </c>
      <c r="J1156" s="54">
        <f t="shared" si="144"/>
        <v>56.336475138478555</v>
      </c>
      <c r="K1156" s="142">
        <v>10.276515451946842</v>
      </c>
      <c r="L1156" s="141">
        <f t="shared" si="146"/>
        <v>8.7781978799912466E-2</v>
      </c>
    </row>
    <row r="1157" spans="1:12" x14ac:dyDescent="0.2">
      <c r="A1157" s="78">
        <f t="shared" si="147"/>
        <v>193</v>
      </c>
      <c r="B1157" s="57" t="s">
        <v>982</v>
      </c>
      <c r="C1157" s="57">
        <v>3652.21</v>
      </c>
      <c r="D1157" s="57">
        <v>536.29999999999995</v>
      </c>
      <c r="E1157" s="57">
        <v>38.4</v>
      </c>
      <c r="F1157" s="57">
        <f t="shared" si="148"/>
        <v>4226.91</v>
      </c>
      <c r="G1157" s="141">
        <f t="shared" si="145"/>
        <v>5.6592524611421828E-2</v>
      </c>
      <c r="H1157" s="142">
        <f t="shared" ref="H1157:H1220" si="150">G1157*3680</f>
        <v>208.26049057003232</v>
      </c>
      <c r="I1157" s="142">
        <f t="shared" si="149"/>
        <v>45.817307925407107</v>
      </c>
      <c r="J1157" s="54">
        <f t="shared" ref="J1157:J1220" si="151">H1157*0.475</f>
        <v>98.92373302076534</v>
      </c>
      <c r="K1157" s="142">
        <v>15.903386652014737</v>
      </c>
      <c r="L1157" s="141">
        <f t="shared" si="146"/>
        <v>8.7275318889737302E-2</v>
      </c>
    </row>
    <row r="1158" spans="1:12" x14ac:dyDescent="0.2">
      <c r="A1158" s="78">
        <f t="shared" si="147"/>
        <v>194</v>
      </c>
      <c r="B1158" s="57" t="s">
        <v>983</v>
      </c>
      <c r="C1158" s="57">
        <v>1805.5</v>
      </c>
      <c r="D1158" s="57"/>
      <c r="E1158" s="57"/>
      <c r="F1158" s="57">
        <f t="shared" si="148"/>
        <v>1805.5</v>
      </c>
      <c r="G1158" s="141">
        <f t="shared" ref="G1158:G1221" si="152">3/$F$1330*F1158</f>
        <v>2.4173167440499587E-2</v>
      </c>
      <c r="H1158" s="142">
        <f t="shared" si="150"/>
        <v>88.957256181038474</v>
      </c>
      <c r="I1158" s="142">
        <f t="shared" si="149"/>
        <v>19.570596359828464</v>
      </c>
      <c r="J1158" s="54">
        <f t="shared" si="151"/>
        <v>42.254696685993274</v>
      </c>
      <c r="K1158" s="142">
        <v>7.8619697663093318</v>
      </c>
      <c r="L1158" s="141">
        <f t="shared" ref="L1158:L1221" si="153">(H1158+I1158+J1158+K1158)/F1158</f>
        <v>8.7867360284225732E-2</v>
      </c>
    </row>
    <row r="1159" spans="1:12" x14ac:dyDescent="0.2">
      <c r="A1159" s="78">
        <f t="shared" ref="A1159:A1222" si="154">A1158+1</f>
        <v>195</v>
      </c>
      <c r="B1159" s="57" t="s">
        <v>984</v>
      </c>
      <c r="C1159" s="57">
        <v>1806.9</v>
      </c>
      <c r="D1159" s="57"/>
      <c r="E1159" s="57"/>
      <c r="F1159" s="57">
        <f t="shared" si="148"/>
        <v>1806.9</v>
      </c>
      <c r="G1159" s="141">
        <f t="shared" si="152"/>
        <v>2.4191911519378956E-2</v>
      </c>
      <c r="H1159" s="142">
        <f t="shared" si="150"/>
        <v>89.02623439131456</v>
      </c>
      <c r="I1159" s="142">
        <f t="shared" si="149"/>
        <v>19.585771566089203</v>
      </c>
      <c r="J1159" s="54">
        <f t="shared" si="151"/>
        <v>42.287461335874411</v>
      </c>
      <c r="K1159" s="142">
        <v>7.8680660042893011</v>
      </c>
      <c r="L1159" s="141">
        <f t="shared" si="153"/>
        <v>8.7867360284225718E-2</v>
      </c>
    </row>
    <row r="1160" spans="1:12" x14ac:dyDescent="0.2">
      <c r="A1160" s="78">
        <f t="shared" si="154"/>
        <v>196</v>
      </c>
      <c r="B1160" s="57" t="s">
        <v>1544</v>
      </c>
      <c r="C1160" s="57">
        <v>119.6</v>
      </c>
      <c r="D1160" s="57"/>
      <c r="E1160" s="57"/>
      <c r="F1160" s="57">
        <f t="shared" si="148"/>
        <v>119.6</v>
      </c>
      <c r="G1160" s="141">
        <f t="shared" si="152"/>
        <v>1.6012798814088898E-3</v>
      </c>
      <c r="H1160" s="142">
        <f t="shared" si="150"/>
        <v>5.8927099635847142</v>
      </c>
      <c r="I1160" s="142">
        <f t="shared" si="149"/>
        <v>1.2963961919886371</v>
      </c>
      <c r="J1160" s="54">
        <f t="shared" si="151"/>
        <v>2.7990372327027391</v>
      </c>
      <c r="K1160" s="142">
        <v>0.52079290171730597</v>
      </c>
      <c r="L1160" s="141">
        <f t="shared" si="153"/>
        <v>8.7867360284225718E-2</v>
      </c>
    </row>
    <row r="1161" spans="1:12" x14ac:dyDescent="0.2">
      <c r="A1161" s="78">
        <f t="shared" si="154"/>
        <v>197</v>
      </c>
      <c r="B1161" s="57" t="s">
        <v>1545</v>
      </c>
      <c r="C1161" s="57">
        <v>151.69999999999999</v>
      </c>
      <c r="D1161" s="57"/>
      <c r="E1161" s="57">
        <v>205.3</v>
      </c>
      <c r="F1161" s="57">
        <f t="shared" si="148"/>
        <v>357</v>
      </c>
      <c r="G1161" s="141">
        <f t="shared" si="152"/>
        <v>4.7797401142389102E-3</v>
      </c>
      <c r="H1161" s="142">
        <f t="shared" si="150"/>
        <v>17.589443620399191</v>
      </c>
      <c r="I1161" s="142">
        <f t="shared" si="149"/>
        <v>3.8696775964878221</v>
      </c>
      <c r="J1161" s="54">
        <f t="shared" si="151"/>
        <v>8.3549857196896156</v>
      </c>
      <c r="K1161" s="142">
        <v>0.66057092968658293</v>
      </c>
      <c r="L1161" s="141">
        <f t="shared" si="153"/>
        <v>8.5363243322866142E-2</v>
      </c>
    </row>
    <row r="1162" spans="1:12" x14ac:dyDescent="0.2">
      <c r="A1162" s="78">
        <f t="shared" si="154"/>
        <v>198</v>
      </c>
      <c r="B1162" s="57" t="s">
        <v>1546</v>
      </c>
      <c r="C1162" s="57">
        <v>171.7</v>
      </c>
      <c r="D1162" s="57">
        <v>16.100000000000001</v>
      </c>
      <c r="E1162" s="57"/>
      <c r="F1162" s="57">
        <f t="shared" si="148"/>
        <v>187.79999999999998</v>
      </c>
      <c r="G1162" s="141">
        <f t="shared" si="152"/>
        <v>2.5143842953895441E-3</v>
      </c>
      <c r="H1162" s="142">
        <f t="shared" si="150"/>
        <v>9.2529342070335225</v>
      </c>
      <c r="I1162" s="142">
        <f t="shared" si="149"/>
        <v>2.0356455255473751</v>
      </c>
      <c r="J1162" s="54">
        <f t="shared" si="151"/>
        <v>4.3951437483409226</v>
      </c>
      <c r="K1162" s="142">
        <v>0.74766004368613248</v>
      </c>
      <c r="L1162" s="141">
        <f t="shared" si="153"/>
        <v>8.7494054976613167E-2</v>
      </c>
    </row>
    <row r="1163" spans="1:12" x14ac:dyDescent="0.2">
      <c r="A1163" s="78">
        <f t="shared" si="154"/>
        <v>199</v>
      </c>
      <c r="B1163" s="57" t="s">
        <v>1547</v>
      </c>
      <c r="C1163" s="57">
        <v>198.5</v>
      </c>
      <c r="D1163" s="57"/>
      <c r="E1163" s="57">
        <v>65.5</v>
      </c>
      <c r="F1163" s="57">
        <f t="shared" si="148"/>
        <v>264</v>
      </c>
      <c r="G1163" s="141">
        <f t="shared" si="152"/>
        <v>3.5345977315380177E-3</v>
      </c>
      <c r="H1163" s="142">
        <f t="shared" si="150"/>
        <v>13.007319652059905</v>
      </c>
      <c r="I1163" s="142">
        <f t="shared" si="149"/>
        <v>2.8616103234531791</v>
      </c>
      <c r="J1163" s="54">
        <f t="shared" si="151"/>
        <v>6.1784768347284551</v>
      </c>
      <c r="K1163" s="142">
        <v>0.86435945644552881</v>
      </c>
      <c r="L1163" s="141">
        <f t="shared" si="153"/>
        <v>8.6786993434420714E-2</v>
      </c>
    </row>
    <row r="1164" spans="1:12" x14ac:dyDescent="0.2">
      <c r="A1164" s="78">
        <f t="shared" si="154"/>
        <v>200</v>
      </c>
      <c r="B1164" s="57" t="s">
        <v>1548</v>
      </c>
      <c r="C1164" s="57">
        <v>451.6</v>
      </c>
      <c r="D1164" s="57"/>
      <c r="E1164" s="57">
        <v>23.5</v>
      </c>
      <c r="F1164" s="57">
        <f t="shared" si="148"/>
        <v>475.1</v>
      </c>
      <c r="G1164" s="141">
        <f t="shared" si="152"/>
        <v>6.3609370539913345E-3</v>
      </c>
      <c r="H1164" s="142">
        <f t="shared" si="150"/>
        <v>23.408248358688112</v>
      </c>
      <c r="I1164" s="142">
        <f t="shared" si="149"/>
        <v>5.1498146389113844</v>
      </c>
      <c r="J1164" s="54">
        <f t="shared" si="151"/>
        <v>11.118917970376852</v>
      </c>
      <c r="K1164" s="142">
        <v>1.9664721941098278</v>
      </c>
      <c r="L1164" s="141">
        <f t="shared" si="153"/>
        <v>8.7651974662357759E-2</v>
      </c>
    </row>
    <row r="1165" spans="1:12" x14ac:dyDescent="0.2">
      <c r="A1165" s="78">
        <f t="shared" si="154"/>
        <v>201</v>
      </c>
      <c r="B1165" s="57" t="s">
        <v>1549</v>
      </c>
      <c r="C1165" s="57">
        <v>316.7</v>
      </c>
      <c r="D1165" s="57"/>
      <c r="E1165" s="57">
        <v>70.5</v>
      </c>
      <c r="F1165" s="57">
        <f t="shared" si="148"/>
        <v>387.2</v>
      </c>
      <c r="G1165" s="141">
        <f t="shared" si="152"/>
        <v>5.1840766729224263E-3</v>
      </c>
      <c r="H1165" s="142">
        <f t="shared" si="150"/>
        <v>19.077402156354527</v>
      </c>
      <c r="I1165" s="142">
        <f t="shared" si="149"/>
        <v>4.197028474397996</v>
      </c>
      <c r="J1165" s="54">
        <f t="shared" si="151"/>
        <v>9.0617660242683993</v>
      </c>
      <c r="K1165" s="142">
        <v>1.3790561201828664</v>
      </c>
      <c r="L1165" s="141">
        <f t="shared" si="153"/>
        <v>8.7074516464885815E-2</v>
      </c>
    </row>
    <row r="1166" spans="1:12" x14ac:dyDescent="0.2">
      <c r="A1166" s="78">
        <f t="shared" si="154"/>
        <v>202</v>
      </c>
      <c r="B1166" s="57" t="s">
        <v>1550</v>
      </c>
      <c r="C1166" s="57">
        <v>234</v>
      </c>
      <c r="D1166" s="57"/>
      <c r="E1166" s="57">
        <v>92.6</v>
      </c>
      <c r="F1166" s="57">
        <f t="shared" si="148"/>
        <v>326.60000000000002</v>
      </c>
      <c r="G1166" s="141">
        <f t="shared" si="152"/>
        <v>4.3727258300011998E-3</v>
      </c>
      <c r="H1166" s="142">
        <f t="shared" si="150"/>
        <v>16.091631054404417</v>
      </c>
      <c r="I1166" s="142">
        <f t="shared" si="149"/>
        <v>3.5401588319689719</v>
      </c>
      <c r="J1166" s="54">
        <f t="shared" si="151"/>
        <v>7.6435247508420971</v>
      </c>
      <c r="K1166" s="142">
        <v>1.0189426337947292</v>
      </c>
      <c r="L1166" s="141">
        <f t="shared" si="153"/>
        <v>8.6632753432364401E-2</v>
      </c>
    </row>
    <row r="1167" spans="1:12" x14ac:dyDescent="0.2">
      <c r="A1167" s="78">
        <f t="shared" si="154"/>
        <v>203</v>
      </c>
      <c r="B1167" s="57" t="s">
        <v>1551</v>
      </c>
      <c r="C1167" s="57">
        <v>267.89999999999998</v>
      </c>
      <c r="D1167" s="57"/>
      <c r="E1167" s="57">
        <v>98</v>
      </c>
      <c r="F1167" s="57">
        <f t="shared" si="148"/>
        <v>365.9</v>
      </c>
      <c r="G1167" s="141">
        <f t="shared" si="152"/>
        <v>4.8988989014006083E-3</v>
      </c>
      <c r="H1167" s="142">
        <f t="shared" si="150"/>
        <v>18.02794795715424</v>
      </c>
      <c r="I1167" s="142">
        <f t="shared" si="149"/>
        <v>3.9661485505739327</v>
      </c>
      <c r="J1167" s="54">
        <f t="shared" si="151"/>
        <v>8.5632752796482627</v>
      </c>
      <c r="K1167" s="142">
        <v>1.1665586820239653</v>
      </c>
      <c r="L1167" s="141">
        <f t="shared" si="153"/>
        <v>8.6701094477727253E-2</v>
      </c>
    </row>
    <row r="1168" spans="1:12" x14ac:dyDescent="0.2">
      <c r="A1168" s="78">
        <f t="shared" si="154"/>
        <v>204</v>
      </c>
      <c r="B1168" s="57" t="s">
        <v>1552</v>
      </c>
      <c r="C1168" s="57">
        <v>705.4</v>
      </c>
      <c r="D1168" s="57"/>
      <c r="E1168" s="57">
        <v>73.430000000000007</v>
      </c>
      <c r="F1168" s="57">
        <f t="shared" si="148"/>
        <v>778.82999999999993</v>
      </c>
      <c r="G1168" s="141">
        <f t="shared" si="152"/>
        <v>1.0427464966870281E-2</v>
      </c>
      <c r="H1168" s="142">
        <f t="shared" si="150"/>
        <v>38.373071078082631</v>
      </c>
      <c r="I1168" s="142">
        <f t="shared" si="149"/>
        <v>8.4420756371781795</v>
      </c>
      <c r="J1168" s="54">
        <f t="shared" si="151"/>
        <v>18.227208762089248</v>
      </c>
      <c r="K1168" s="142">
        <v>3.0716330507641114</v>
      </c>
      <c r="L1168" s="141">
        <f t="shared" si="153"/>
        <v>8.745681153539818E-2</v>
      </c>
    </row>
    <row r="1169" spans="1:12" x14ac:dyDescent="0.2">
      <c r="A1169" s="78">
        <f t="shared" si="154"/>
        <v>205</v>
      </c>
      <c r="B1169" s="57" t="s">
        <v>1553</v>
      </c>
      <c r="C1169" s="57">
        <v>147.9</v>
      </c>
      <c r="D1169" s="57"/>
      <c r="E1169" s="57">
        <v>136</v>
      </c>
      <c r="F1169" s="57">
        <f t="shared" si="148"/>
        <v>283.89999999999998</v>
      </c>
      <c r="G1169" s="141">
        <f t="shared" si="152"/>
        <v>3.8010314241804666E-3</v>
      </c>
      <c r="H1169" s="142">
        <f t="shared" si="150"/>
        <v>13.987795640984118</v>
      </c>
      <c r="I1169" s="142">
        <f t="shared" si="149"/>
        <v>3.0773150410165058</v>
      </c>
      <c r="J1169" s="54">
        <f t="shared" si="151"/>
        <v>6.6442029294674558</v>
      </c>
      <c r="K1169" s="142">
        <v>0.64402399802666854</v>
      </c>
      <c r="L1169" s="141">
        <f t="shared" si="153"/>
        <v>8.57813934818413E-2</v>
      </c>
    </row>
    <row r="1170" spans="1:12" x14ac:dyDescent="0.2">
      <c r="A1170" s="78">
        <f t="shared" si="154"/>
        <v>206</v>
      </c>
      <c r="B1170" s="57" t="s">
        <v>1554</v>
      </c>
      <c r="C1170" s="57">
        <v>1317.61</v>
      </c>
      <c r="D1170" s="57"/>
      <c r="E1170" s="57">
        <v>44.4</v>
      </c>
      <c r="F1170" s="57">
        <f t="shared" si="148"/>
        <v>1362.01</v>
      </c>
      <c r="G1170" s="141">
        <f t="shared" si="152"/>
        <v>1.8235444910348848E-2</v>
      </c>
      <c r="H1170" s="142">
        <f t="shared" si="150"/>
        <v>67.106437270083759</v>
      </c>
      <c r="I1170" s="142">
        <f t="shared" si="149"/>
        <v>14.763416199418428</v>
      </c>
      <c r="J1170" s="54">
        <f t="shared" si="151"/>
        <v>31.875557703289783</v>
      </c>
      <c r="K1170" s="142">
        <v>5.73747437484732</v>
      </c>
      <c r="L1170" s="141">
        <f t="shared" si="153"/>
        <v>8.7725409907151414E-2</v>
      </c>
    </row>
    <row r="1171" spans="1:12" x14ac:dyDescent="0.2">
      <c r="A1171" s="78">
        <f t="shared" si="154"/>
        <v>207</v>
      </c>
      <c r="B1171" s="57" t="s">
        <v>1555</v>
      </c>
      <c r="C1171" s="57">
        <v>300.39999999999998</v>
      </c>
      <c r="D1171" s="57"/>
      <c r="E1171" s="57">
        <v>132.19999999999999</v>
      </c>
      <c r="F1171" s="57">
        <f t="shared" si="148"/>
        <v>432.59999999999997</v>
      </c>
      <c r="G1171" s="141">
        <f t="shared" si="152"/>
        <v>5.7919203737247967E-3</v>
      </c>
      <c r="H1171" s="142">
        <f t="shared" si="150"/>
        <v>21.314266975307252</v>
      </c>
      <c r="I1171" s="142">
        <f t="shared" si="149"/>
        <v>4.689138734567595</v>
      </c>
      <c r="J1171" s="54">
        <f t="shared" si="151"/>
        <v>10.124276813270944</v>
      </c>
      <c r="K1171" s="142">
        <v>1.3080784922732334</v>
      </c>
      <c r="L1171" s="141">
        <f t="shared" si="153"/>
        <v>8.6536664390705106E-2</v>
      </c>
    </row>
    <row r="1172" spans="1:12" x14ac:dyDescent="0.2">
      <c r="A1172" s="78">
        <f t="shared" si="154"/>
        <v>208</v>
      </c>
      <c r="B1172" s="57" t="s">
        <v>1556</v>
      </c>
      <c r="C1172" s="57">
        <v>359.6</v>
      </c>
      <c r="D1172" s="57">
        <v>18.100000000000001</v>
      </c>
      <c r="E1172" s="57"/>
      <c r="F1172" s="57">
        <f t="shared" si="148"/>
        <v>377.70000000000005</v>
      </c>
      <c r="G1172" s="141">
        <f t="shared" si="152"/>
        <v>5.0568847090981424E-3</v>
      </c>
      <c r="H1172" s="142">
        <f t="shared" si="150"/>
        <v>18.609335729481163</v>
      </c>
      <c r="I1172" s="142">
        <f t="shared" si="149"/>
        <v>4.0940538604858556</v>
      </c>
      <c r="J1172" s="54">
        <f t="shared" si="151"/>
        <v>8.8394344715035515</v>
      </c>
      <c r="K1172" s="142">
        <v>1.5658622697119</v>
      </c>
      <c r="L1172" s="141">
        <f t="shared" si="153"/>
        <v>8.7658687665296442E-2</v>
      </c>
    </row>
    <row r="1173" spans="1:12" x14ac:dyDescent="0.2">
      <c r="A1173" s="78">
        <f t="shared" si="154"/>
        <v>209</v>
      </c>
      <c r="B1173" s="57" t="s">
        <v>1557</v>
      </c>
      <c r="C1173" s="57">
        <v>327.5</v>
      </c>
      <c r="D1173" s="57"/>
      <c r="E1173" s="57"/>
      <c r="F1173" s="57">
        <f t="shared" si="148"/>
        <v>327.5</v>
      </c>
      <c r="G1173" s="141">
        <f t="shared" si="152"/>
        <v>4.3847755949950789E-3</v>
      </c>
      <c r="H1173" s="142">
        <f t="shared" si="150"/>
        <v>16.135974189581891</v>
      </c>
      <c r="I1173" s="142">
        <f t="shared" si="149"/>
        <v>3.549914321708016</v>
      </c>
      <c r="J1173" s="54">
        <f t="shared" si="151"/>
        <v>7.664587740051398</v>
      </c>
      <c r="K1173" s="142">
        <v>1.4260842417426229</v>
      </c>
      <c r="L1173" s="141">
        <f t="shared" si="153"/>
        <v>8.7867360284225732E-2</v>
      </c>
    </row>
    <row r="1174" spans="1:12" x14ac:dyDescent="0.2">
      <c r="A1174" s="78">
        <f t="shared" si="154"/>
        <v>210</v>
      </c>
      <c r="B1174" s="57" t="s">
        <v>1558</v>
      </c>
      <c r="C1174" s="57">
        <v>278.2</v>
      </c>
      <c r="D1174" s="57"/>
      <c r="E1174" s="57">
        <v>45</v>
      </c>
      <c r="F1174" s="57">
        <f t="shared" si="148"/>
        <v>323.2</v>
      </c>
      <c r="G1174" s="141">
        <f t="shared" si="152"/>
        <v>4.327204495579876E-3</v>
      </c>
      <c r="H1174" s="142">
        <f t="shared" si="150"/>
        <v>15.924112543733944</v>
      </c>
      <c r="I1174" s="142">
        <f t="shared" si="149"/>
        <v>3.5033047596214679</v>
      </c>
      <c r="J1174" s="54">
        <f t="shared" si="151"/>
        <v>7.5639534582736232</v>
      </c>
      <c r="K1174" s="142">
        <v>1.2114095757337335</v>
      </c>
      <c r="L1174" s="141">
        <f t="shared" si="153"/>
        <v>8.7261077776493709E-2</v>
      </c>
    </row>
    <row r="1175" spans="1:12" x14ac:dyDescent="0.2">
      <c r="A1175" s="78">
        <f t="shared" si="154"/>
        <v>211</v>
      </c>
      <c r="B1175" s="57" t="s">
        <v>1559</v>
      </c>
      <c r="C1175" s="57">
        <v>863.3</v>
      </c>
      <c r="D1175" s="57"/>
      <c r="E1175" s="57"/>
      <c r="F1175" s="57">
        <f t="shared" si="148"/>
        <v>863.3</v>
      </c>
      <c r="G1175" s="141">
        <f t="shared" si="152"/>
        <v>1.1558402354684737E-2</v>
      </c>
      <c r="H1175" s="142">
        <f t="shared" si="150"/>
        <v>42.534920665239831</v>
      </c>
      <c r="I1175" s="142">
        <f t="shared" si="149"/>
        <v>9.3576825463527626</v>
      </c>
      <c r="J1175" s="54">
        <f t="shared" si="151"/>
        <v>20.204087315988918</v>
      </c>
      <c r="K1175" s="142">
        <v>3.7592016057905537</v>
      </c>
      <c r="L1175" s="141">
        <f t="shared" si="153"/>
        <v>8.7867360284225732E-2</v>
      </c>
    </row>
    <row r="1176" spans="1:12" x14ac:dyDescent="0.2">
      <c r="A1176" s="78">
        <f t="shared" si="154"/>
        <v>212</v>
      </c>
      <c r="B1176" s="57" t="s">
        <v>1560</v>
      </c>
      <c r="C1176" s="57">
        <v>306.39999999999998</v>
      </c>
      <c r="D1176" s="57"/>
      <c r="E1176" s="57">
        <v>28.3</v>
      </c>
      <c r="F1176" s="57">
        <f t="shared" si="148"/>
        <v>334.7</v>
      </c>
      <c r="G1176" s="141">
        <f t="shared" si="152"/>
        <v>4.481173714946116E-3</v>
      </c>
      <c r="H1176" s="142">
        <f t="shared" si="150"/>
        <v>16.490719271001705</v>
      </c>
      <c r="I1176" s="142">
        <f t="shared" si="149"/>
        <v>3.6279582396203751</v>
      </c>
      <c r="J1176" s="54">
        <f t="shared" si="151"/>
        <v>7.8330916537258091</v>
      </c>
      <c r="K1176" s="142">
        <v>1.3342052264730984</v>
      </c>
      <c r="L1176" s="141">
        <f t="shared" si="153"/>
        <v>8.7499176548613652E-2</v>
      </c>
    </row>
    <row r="1177" spans="1:12" x14ac:dyDescent="0.2">
      <c r="A1177" s="78">
        <f t="shared" si="154"/>
        <v>213</v>
      </c>
      <c r="B1177" s="57" t="s">
        <v>1561</v>
      </c>
      <c r="C1177" s="57">
        <v>383.2</v>
      </c>
      <c r="D1177" s="57"/>
      <c r="E1177" s="57">
        <v>34</v>
      </c>
      <c r="F1177" s="57">
        <f t="shared" si="148"/>
        <v>417.2</v>
      </c>
      <c r="G1177" s="141">
        <f t="shared" si="152"/>
        <v>5.5857355060517462E-3</v>
      </c>
      <c r="H1177" s="142">
        <f t="shared" si="150"/>
        <v>20.555506662270425</v>
      </c>
      <c r="I1177" s="142">
        <f t="shared" si="149"/>
        <v>4.5222114656994936</v>
      </c>
      <c r="J1177" s="54">
        <f t="shared" si="151"/>
        <v>9.7638656645784518</v>
      </c>
      <c r="K1177" s="142">
        <v>1.6686274242313683</v>
      </c>
      <c r="L1177" s="141">
        <f t="shared" si="153"/>
        <v>8.7512490931878573E-2</v>
      </c>
    </row>
    <row r="1178" spans="1:12" x14ac:dyDescent="0.2">
      <c r="A1178" s="78">
        <f t="shared" si="154"/>
        <v>214</v>
      </c>
      <c r="B1178" s="57" t="s">
        <v>1562</v>
      </c>
      <c r="C1178" s="57">
        <v>492.7</v>
      </c>
      <c r="D1178" s="57"/>
      <c r="E1178" s="57">
        <v>183.5</v>
      </c>
      <c r="F1178" s="57">
        <f t="shared" si="148"/>
        <v>676.2</v>
      </c>
      <c r="G1178" s="141">
        <f t="shared" si="152"/>
        <v>9.0533900987348776E-3</v>
      </c>
      <c r="H1178" s="142">
        <f t="shared" si="150"/>
        <v>33.316475563344348</v>
      </c>
      <c r="I1178" s="142">
        <f t="shared" si="149"/>
        <v>7.3296246239357563</v>
      </c>
      <c r="J1178" s="54">
        <f t="shared" si="151"/>
        <v>15.825325892588564</v>
      </c>
      <c r="K1178" s="142">
        <v>2.1454403233789021</v>
      </c>
      <c r="L1178" s="141">
        <f t="shared" si="153"/>
        <v>8.6685694178124176E-2</v>
      </c>
    </row>
    <row r="1179" spans="1:12" x14ac:dyDescent="0.2">
      <c r="A1179" s="78">
        <f t="shared" si="154"/>
        <v>215</v>
      </c>
      <c r="B1179" s="57" t="s">
        <v>1563</v>
      </c>
      <c r="C1179" s="57">
        <v>697.4</v>
      </c>
      <c r="D1179" s="57"/>
      <c r="E1179" s="57">
        <v>17.2</v>
      </c>
      <c r="F1179" s="57">
        <f t="shared" si="148"/>
        <v>714.6</v>
      </c>
      <c r="G1179" s="141">
        <f t="shared" si="152"/>
        <v>9.567513405140407E-3</v>
      </c>
      <c r="H1179" s="142">
        <f t="shared" si="150"/>
        <v>35.2084493309167</v>
      </c>
      <c r="I1179" s="142">
        <f t="shared" si="149"/>
        <v>7.7458588528016739</v>
      </c>
      <c r="J1179" s="54">
        <f t="shared" si="151"/>
        <v>16.724013432185433</v>
      </c>
      <c r="K1179" s="142">
        <v>3.036797405164291</v>
      </c>
      <c r="L1179" s="141">
        <f t="shared" si="153"/>
        <v>8.7762551107008258E-2</v>
      </c>
    </row>
    <row r="1180" spans="1:12" x14ac:dyDescent="0.2">
      <c r="A1180" s="78">
        <f t="shared" si="154"/>
        <v>216</v>
      </c>
      <c r="B1180" s="57" t="s">
        <v>1564</v>
      </c>
      <c r="C1180" s="57">
        <v>509.9</v>
      </c>
      <c r="D1180" s="57"/>
      <c r="E1180" s="57">
        <v>97.6</v>
      </c>
      <c r="F1180" s="57">
        <f t="shared" si="148"/>
        <v>607.5</v>
      </c>
      <c r="G1180" s="141">
        <f t="shared" si="152"/>
        <v>8.1335913708687341E-3</v>
      </c>
      <c r="H1180" s="142">
        <f t="shared" si="150"/>
        <v>29.931616244796942</v>
      </c>
      <c r="I1180" s="142">
        <f t="shared" si="149"/>
        <v>6.5849555738553276</v>
      </c>
      <c r="J1180" s="54">
        <f t="shared" si="151"/>
        <v>14.217517716278547</v>
      </c>
      <c r="K1180" s="142">
        <v>2.2203369614185142</v>
      </c>
      <c r="L1180" s="141">
        <f t="shared" si="153"/>
        <v>8.7167780240904241E-2</v>
      </c>
    </row>
    <row r="1181" spans="1:12" x14ac:dyDescent="0.2">
      <c r="A1181" s="78">
        <f t="shared" si="154"/>
        <v>217</v>
      </c>
      <c r="B1181" s="57" t="s">
        <v>1565</v>
      </c>
      <c r="C1181" s="57">
        <v>238.2</v>
      </c>
      <c r="D1181" s="57"/>
      <c r="E1181" s="57"/>
      <c r="F1181" s="57">
        <f t="shared" si="148"/>
        <v>238.2</v>
      </c>
      <c r="G1181" s="141">
        <f t="shared" si="152"/>
        <v>3.1891711350468025E-3</v>
      </c>
      <c r="H1181" s="142">
        <f t="shared" si="150"/>
        <v>11.736149776972233</v>
      </c>
      <c r="I1181" s="142">
        <f t="shared" si="149"/>
        <v>2.5819529509338914</v>
      </c>
      <c r="J1181" s="54">
        <f t="shared" si="151"/>
        <v>5.5746711440618109</v>
      </c>
      <c r="K1181" s="142">
        <v>1.0372313477346347</v>
      </c>
      <c r="L1181" s="141">
        <f t="shared" si="153"/>
        <v>8.7867360284225746E-2</v>
      </c>
    </row>
    <row r="1182" spans="1:12" x14ac:dyDescent="0.2">
      <c r="A1182" s="78">
        <f t="shared" si="154"/>
        <v>218</v>
      </c>
      <c r="B1182" s="57" t="s">
        <v>1566</v>
      </c>
      <c r="C1182" s="57">
        <v>524.6</v>
      </c>
      <c r="D1182" s="57"/>
      <c r="E1182" s="57">
        <v>132.1</v>
      </c>
      <c r="F1182" s="57">
        <f t="shared" si="148"/>
        <v>656.7</v>
      </c>
      <c r="G1182" s="141">
        <f t="shared" si="152"/>
        <v>8.7923118572008196E-3</v>
      </c>
      <c r="H1182" s="142">
        <f t="shared" si="150"/>
        <v>32.355707634499019</v>
      </c>
      <c r="I1182" s="142">
        <f t="shared" si="149"/>
        <v>7.118255679589784</v>
      </c>
      <c r="J1182" s="54">
        <f t="shared" si="151"/>
        <v>15.368961126387033</v>
      </c>
      <c r="K1182" s="142">
        <v>2.2843474602081835</v>
      </c>
      <c r="L1182" s="141">
        <f t="shared" si="153"/>
        <v>8.6991429725421066E-2</v>
      </c>
    </row>
    <row r="1183" spans="1:12" x14ac:dyDescent="0.2">
      <c r="A1183" s="78">
        <f t="shared" si="154"/>
        <v>219</v>
      </c>
      <c r="B1183" s="57" t="s">
        <v>1567</v>
      </c>
      <c r="C1183" s="57">
        <v>436.8</v>
      </c>
      <c r="D1183" s="57"/>
      <c r="E1183" s="57"/>
      <c r="F1183" s="57">
        <f t="shared" si="148"/>
        <v>436.8</v>
      </c>
      <c r="G1183" s="141">
        <f t="shared" si="152"/>
        <v>5.8481526103629023E-3</v>
      </c>
      <c r="H1183" s="142">
        <f t="shared" si="150"/>
        <v>21.521201606135481</v>
      </c>
      <c r="I1183" s="142">
        <f t="shared" si="149"/>
        <v>4.7346643533498058</v>
      </c>
      <c r="J1183" s="54">
        <f t="shared" si="151"/>
        <v>10.222570762914353</v>
      </c>
      <c r="K1183" s="142">
        <v>1.9020262497501612</v>
      </c>
      <c r="L1183" s="141">
        <f t="shared" si="153"/>
        <v>8.7867360284225732E-2</v>
      </c>
    </row>
    <row r="1184" spans="1:12" x14ac:dyDescent="0.2">
      <c r="A1184" s="78">
        <f t="shared" si="154"/>
        <v>220</v>
      </c>
      <c r="B1184" s="57" t="s">
        <v>1568</v>
      </c>
      <c r="C1184" s="57">
        <v>829.6</v>
      </c>
      <c r="D1184" s="57"/>
      <c r="E1184" s="57">
        <v>76</v>
      </c>
      <c r="F1184" s="57">
        <f t="shared" si="148"/>
        <v>905.6</v>
      </c>
      <c r="G1184" s="141">
        <f t="shared" si="152"/>
        <v>1.2124741309397079E-2</v>
      </c>
      <c r="H1184" s="142">
        <f t="shared" si="150"/>
        <v>44.619048018581253</v>
      </c>
      <c r="I1184" s="142">
        <f t="shared" si="149"/>
        <v>9.8161905640878757</v>
      </c>
      <c r="J1184" s="54">
        <f t="shared" si="151"/>
        <v>21.194047808826095</v>
      </c>
      <c r="K1184" s="142">
        <v>3.6124564487013133</v>
      </c>
      <c r="L1184" s="141">
        <f t="shared" si="153"/>
        <v>8.7501924514351292E-2</v>
      </c>
    </row>
    <row r="1185" spans="1:12" x14ac:dyDescent="0.2">
      <c r="A1185" s="78">
        <f t="shared" si="154"/>
        <v>221</v>
      </c>
      <c r="B1185" s="57" t="s">
        <v>1569</v>
      </c>
      <c r="C1185" s="57">
        <v>690.33</v>
      </c>
      <c r="D1185" s="57"/>
      <c r="E1185" s="57"/>
      <c r="F1185" s="57">
        <f t="shared" si="148"/>
        <v>690.33</v>
      </c>
      <c r="G1185" s="141">
        <f t="shared" si="152"/>
        <v>9.2425714091387886E-3</v>
      </c>
      <c r="H1185" s="142">
        <f t="shared" si="150"/>
        <v>34.012662785630745</v>
      </c>
      <c r="I1185" s="142">
        <f t="shared" si="149"/>
        <v>7.4827858128387641</v>
      </c>
      <c r="J1185" s="54">
        <f t="shared" si="151"/>
        <v>16.156014823174605</v>
      </c>
      <c r="K1185" s="142">
        <v>3.0060114033654508</v>
      </c>
      <c r="L1185" s="141">
        <f t="shared" si="153"/>
        <v>8.7867360284225746E-2</v>
      </c>
    </row>
    <row r="1186" spans="1:12" x14ac:dyDescent="0.2">
      <c r="A1186" s="78">
        <f t="shared" si="154"/>
        <v>222</v>
      </c>
      <c r="B1186" s="57" t="s">
        <v>1570</v>
      </c>
      <c r="C1186" s="57">
        <v>548.21</v>
      </c>
      <c r="D1186" s="57"/>
      <c r="E1186" s="57"/>
      <c r="F1186" s="57">
        <f t="shared" si="148"/>
        <v>548.21</v>
      </c>
      <c r="G1186" s="141">
        <f t="shared" si="152"/>
        <v>7.3397796303274884E-3</v>
      </c>
      <c r="H1186" s="142">
        <f t="shared" si="150"/>
        <v>27.010389039605158</v>
      </c>
      <c r="I1186" s="142">
        <f t="shared" si="149"/>
        <v>5.9422855887131352</v>
      </c>
      <c r="J1186" s="54">
        <f t="shared" si="151"/>
        <v>12.82993479381245</v>
      </c>
      <c r="K1186" s="142">
        <v>2.3871561592846517</v>
      </c>
      <c r="L1186" s="141">
        <f t="shared" si="153"/>
        <v>8.7867360284225732E-2</v>
      </c>
    </row>
    <row r="1187" spans="1:12" x14ac:dyDescent="0.2">
      <c r="A1187" s="78">
        <f t="shared" si="154"/>
        <v>223</v>
      </c>
      <c r="B1187" s="57" t="s">
        <v>1571</v>
      </c>
      <c r="C1187" s="57">
        <v>433.09</v>
      </c>
      <c r="D1187" s="57"/>
      <c r="E1187" s="57"/>
      <c r="F1187" s="57">
        <f t="shared" si="148"/>
        <v>433.09</v>
      </c>
      <c r="G1187" s="141">
        <f t="shared" si="152"/>
        <v>5.7984808013325758E-3</v>
      </c>
      <c r="H1187" s="142">
        <f t="shared" si="150"/>
        <v>21.33840934890388</v>
      </c>
      <c r="I1187" s="142">
        <f t="shared" si="149"/>
        <v>4.6944500567588534</v>
      </c>
      <c r="J1187" s="54">
        <f t="shared" si="151"/>
        <v>10.135744440729344</v>
      </c>
      <c r="K1187" s="142">
        <v>1.8858712191032447</v>
      </c>
      <c r="L1187" s="141">
        <f t="shared" si="153"/>
        <v>8.7867360284225732E-2</v>
      </c>
    </row>
    <row r="1188" spans="1:12" x14ac:dyDescent="0.2">
      <c r="A1188" s="78">
        <f t="shared" si="154"/>
        <v>224</v>
      </c>
      <c r="B1188" s="57" t="s">
        <v>1572</v>
      </c>
      <c r="C1188" s="57">
        <v>478.9</v>
      </c>
      <c r="D1188" s="57"/>
      <c r="E1188" s="57"/>
      <c r="F1188" s="57">
        <f t="shared" si="148"/>
        <v>478.9</v>
      </c>
      <c r="G1188" s="141">
        <f t="shared" si="152"/>
        <v>6.4118138395210479E-3</v>
      </c>
      <c r="H1188" s="142">
        <f t="shared" si="150"/>
        <v>23.595474929437458</v>
      </c>
      <c r="I1188" s="142">
        <f t="shared" si="149"/>
        <v>5.1910044844762409</v>
      </c>
      <c r="J1188" s="54">
        <f t="shared" si="151"/>
        <v>11.207850591482792</v>
      </c>
      <c r="K1188" s="142">
        <v>2.0853488347192126</v>
      </c>
      <c r="L1188" s="141">
        <f t="shared" si="153"/>
        <v>8.7867360284225746E-2</v>
      </c>
    </row>
    <row r="1189" spans="1:12" x14ac:dyDescent="0.2">
      <c r="A1189" s="78">
        <f t="shared" si="154"/>
        <v>225</v>
      </c>
      <c r="B1189" s="57" t="s">
        <v>1573</v>
      </c>
      <c r="C1189" s="57">
        <v>3670.09</v>
      </c>
      <c r="D1189" s="57"/>
      <c r="E1189" s="57"/>
      <c r="F1189" s="57">
        <f t="shared" si="148"/>
        <v>3670.09</v>
      </c>
      <c r="G1189" s="141">
        <f t="shared" si="152"/>
        <v>4.9137468895986226E-2</v>
      </c>
      <c r="H1189" s="142">
        <f t="shared" si="150"/>
        <v>180.82588553722931</v>
      </c>
      <c r="I1189" s="142">
        <f t="shared" si="149"/>
        <v>39.781694818190452</v>
      </c>
      <c r="J1189" s="54">
        <f t="shared" si="151"/>
        <v>85.892295630183924</v>
      </c>
      <c r="K1189" s="142">
        <v>15.981244319930331</v>
      </c>
      <c r="L1189" s="141">
        <f t="shared" si="153"/>
        <v>8.7867360284225732E-2</v>
      </c>
    </row>
    <row r="1190" spans="1:12" x14ac:dyDescent="0.2">
      <c r="A1190" s="78">
        <f t="shared" si="154"/>
        <v>226</v>
      </c>
      <c r="B1190" s="57" t="s">
        <v>1574</v>
      </c>
      <c r="C1190" s="57">
        <v>428.84</v>
      </c>
      <c r="D1190" s="57"/>
      <c r="E1190" s="57"/>
      <c r="F1190" s="57">
        <f t="shared" si="148"/>
        <v>428.84</v>
      </c>
      <c r="G1190" s="141">
        <f t="shared" si="152"/>
        <v>5.741579133305922E-3</v>
      </c>
      <c r="H1190" s="142">
        <f t="shared" si="150"/>
        <v>21.129011210565793</v>
      </c>
      <c r="I1190" s="142">
        <f t="shared" si="149"/>
        <v>4.6483824663244748</v>
      </c>
      <c r="J1190" s="54">
        <f t="shared" si="151"/>
        <v>10.036280325018751</v>
      </c>
      <c r="K1190" s="142">
        <v>1.8673647823783404</v>
      </c>
      <c r="L1190" s="141">
        <f t="shared" si="153"/>
        <v>8.7867360284225732E-2</v>
      </c>
    </row>
    <row r="1191" spans="1:12" x14ac:dyDescent="0.2">
      <c r="A1191" s="78">
        <f t="shared" si="154"/>
        <v>227</v>
      </c>
      <c r="B1191" s="57" t="s">
        <v>1575</v>
      </c>
      <c r="C1191" s="57">
        <v>192.9</v>
      </c>
      <c r="D1191" s="57"/>
      <c r="E1191" s="57"/>
      <c r="F1191" s="57">
        <v>192.9</v>
      </c>
      <c r="G1191" s="141">
        <f t="shared" si="152"/>
        <v>2.5826662970215289E-3</v>
      </c>
      <c r="H1191" s="142">
        <f t="shared" si="150"/>
        <v>9.5042119730392258</v>
      </c>
      <c r="I1191" s="142">
        <f t="shared" si="149"/>
        <v>2.0909266340686297</v>
      </c>
      <c r="J1191" s="54">
        <f t="shared" si="151"/>
        <v>4.5145006871936317</v>
      </c>
      <c r="K1191" s="142">
        <v>0.83997450452565492</v>
      </c>
      <c r="L1191" s="141">
        <f t="shared" si="153"/>
        <v>8.7867360284225732E-2</v>
      </c>
    </row>
    <row r="1192" spans="1:12" x14ac:dyDescent="0.2">
      <c r="A1192" s="78">
        <f t="shared" si="154"/>
        <v>228</v>
      </c>
      <c r="B1192" s="57" t="s">
        <v>1576</v>
      </c>
      <c r="C1192" s="57">
        <v>315.60000000000002</v>
      </c>
      <c r="D1192" s="57"/>
      <c r="E1192" s="57"/>
      <c r="F1192" s="57">
        <f t="shared" si="148"/>
        <v>315.60000000000002</v>
      </c>
      <c r="G1192" s="141">
        <f t="shared" si="152"/>
        <v>4.2254509245204493E-3</v>
      </c>
      <c r="H1192" s="142">
        <f t="shared" si="150"/>
        <v>15.549659402235253</v>
      </c>
      <c r="I1192" s="142">
        <f t="shared" si="149"/>
        <v>3.4209250684917558</v>
      </c>
      <c r="J1192" s="54">
        <f t="shared" si="151"/>
        <v>7.3860882160617454</v>
      </c>
      <c r="K1192" s="142">
        <v>1.3742662189128911</v>
      </c>
      <c r="L1192" s="141">
        <f t="shared" si="153"/>
        <v>8.7867360284225746E-2</v>
      </c>
    </row>
    <row r="1193" spans="1:12" x14ac:dyDescent="0.2">
      <c r="A1193" s="78">
        <f t="shared" si="154"/>
        <v>229</v>
      </c>
      <c r="B1193" s="57" t="s">
        <v>49</v>
      </c>
      <c r="C1193" s="57">
        <v>146.4</v>
      </c>
      <c r="D1193" s="57"/>
      <c r="E1193" s="57"/>
      <c r="F1193" s="57">
        <f t="shared" si="148"/>
        <v>146.4</v>
      </c>
      <c r="G1193" s="141">
        <f t="shared" si="152"/>
        <v>1.9600951056710828E-3</v>
      </c>
      <c r="H1193" s="142">
        <f t="shared" si="150"/>
        <v>7.2131499888695849</v>
      </c>
      <c r="I1193" s="142">
        <f t="shared" si="149"/>
        <v>1.5868929975513086</v>
      </c>
      <c r="J1193" s="54">
        <f t="shared" si="151"/>
        <v>3.4262462447130528</v>
      </c>
      <c r="K1193" s="142">
        <v>0.6374923144767024</v>
      </c>
      <c r="L1193" s="141">
        <f t="shared" si="153"/>
        <v>8.7867360284225732E-2</v>
      </c>
    </row>
    <row r="1194" spans="1:12" x14ac:dyDescent="0.2">
      <c r="A1194" s="78">
        <f t="shared" si="154"/>
        <v>230</v>
      </c>
      <c r="B1194" s="57" t="s">
        <v>50</v>
      </c>
      <c r="C1194" s="57">
        <v>145.1</v>
      </c>
      <c r="D1194" s="57"/>
      <c r="E1194" s="57"/>
      <c r="F1194" s="57">
        <f t="shared" si="148"/>
        <v>145.1</v>
      </c>
      <c r="G1194" s="141">
        <f t="shared" si="152"/>
        <v>1.9426898895688119E-3</v>
      </c>
      <c r="H1194" s="142">
        <f t="shared" si="150"/>
        <v>7.149098793613228</v>
      </c>
      <c r="I1194" s="142">
        <f t="shared" si="149"/>
        <v>1.5728017345949101</v>
      </c>
      <c r="J1194" s="54">
        <f t="shared" si="151"/>
        <v>3.395821926966283</v>
      </c>
      <c r="K1194" s="142">
        <v>0.63183152206673154</v>
      </c>
      <c r="L1194" s="141">
        <f t="shared" si="153"/>
        <v>8.7867360284225732E-2</v>
      </c>
    </row>
    <row r="1195" spans="1:12" x14ac:dyDescent="0.2">
      <c r="A1195" s="78">
        <f t="shared" si="154"/>
        <v>231</v>
      </c>
      <c r="B1195" s="57" t="s">
        <v>51</v>
      </c>
      <c r="C1195" s="57">
        <v>206.7</v>
      </c>
      <c r="D1195" s="57"/>
      <c r="E1195" s="57"/>
      <c r="F1195" s="57">
        <f t="shared" si="148"/>
        <v>206.7</v>
      </c>
      <c r="G1195" s="141">
        <f t="shared" si="152"/>
        <v>2.767429360261016E-3</v>
      </c>
      <c r="H1195" s="142">
        <f t="shared" si="150"/>
        <v>10.18414004576054</v>
      </c>
      <c r="I1195" s="142">
        <f t="shared" si="149"/>
        <v>2.2405108100673186</v>
      </c>
      <c r="J1195" s="54">
        <f t="shared" si="151"/>
        <v>4.837466521736256</v>
      </c>
      <c r="K1195" s="142">
        <v>0.90006599318534386</v>
      </c>
      <c r="L1195" s="141">
        <f t="shared" si="153"/>
        <v>8.7867360284225732E-2</v>
      </c>
    </row>
    <row r="1196" spans="1:12" x14ac:dyDescent="0.2">
      <c r="A1196" s="78">
        <f t="shared" si="154"/>
        <v>232</v>
      </c>
      <c r="B1196" s="57" t="s">
        <v>52</v>
      </c>
      <c r="C1196" s="57">
        <v>117.5</v>
      </c>
      <c r="D1196" s="57"/>
      <c r="E1196" s="57"/>
      <c r="F1196" s="57">
        <f t="shared" si="148"/>
        <v>117.5</v>
      </c>
      <c r="G1196" s="141">
        <f t="shared" si="152"/>
        <v>1.5731637630898374E-3</v>
      </c>
      <c r="H1196" s="142">
        <f t="shared" si="150"/>
        <v>5.7892426481706014</v>
      </c>
      <c r="I1196" s="142">
        <f t="shared" si="149"/>
        <v>1.2736333825975323</v>
      </c>
      <c r="J1196" s="54">
        <f t="shared" si="151"/>
        <v>2.7498902578810354</v>
      </c>
      <c r="K1196" s="142">
        <v>0.51164854474735333</v>
      </c>
      <c r="L1196" s="141">
        <f t="shared" si="153"/>
        <v>8.7867360284225718E-2</v>
      </c>
    </row>
    <row r="1197" spans="1:12" x14ac:dyDescent="0.2">
      <c r="A1197" s="78">
        <f t="shared" si="154"/>
        <v>233</v>
      </c>
      <c r="B1197" s="57" t="s">
        <v>53</v>
      </c>
      <c r="C1197" s="57">
        <v>108.4</v>
      </c>
      <c r="D1197" s="57"/>
      <c r="E1197" s="57"/>
      <c r="F1197" s="57">
        <f t="shared" si="148"/>
        <v>108.4</v>
      </c>
      <c r="G1197" s="141">
        <f t="shared" si="152"/>
        <v>1.4513272503739437E-3</v>
      </c>
      <c r="H1197" s="142">
        <f t="shared" si="150"/>
        <v>5.3408842813761126</v>
      </c>
      <c r="I1197" s="142">
        <f t="shared" si="149"/>
        <v>1.1749945419027448</v>
      </c>
      <c r="J1197" s="54">
        <f t="shared" si="151"/>
        <v>2.5369200336536535</v>
      </c>
      <c r="K1197" s="142">
        <v>0.4720229978775583</v>
      </c>
      <c r="L1197" s="141">
        <f t="shared" si="153"/>
        <v>8.7867360284225746E-2</v>
      </c>
    </row>
    <row r="1198" spans="1:12" x14ac:dyDescent="0.2">
      <c r="A1198" s="78">
        <f t="shared" si="154"/>
        <v>234</v>
      </c>
      <c r="B1198" s="57" t="s">
        <v>54</v>
      </c>
      <c r="C1198" s="57">
        <v>253.3</v>
      </c>
      <c r="D1198" s="57"/>
      <c r="E1198" s="57"/>
      <c r="F1198" s="57">
        <f t="shared" si="148"/>
        <v>253.3</v>
      </c>
      <c r="G1198" s="141">
        <f t="shared" si="152"/>
        <v>3.3913394143885605E-3</v>
      </c>
      <c r="H1198" s="142">
        <f t="shared" si="150"/>
        <v>12.480129044949903</v>
      </c>
      <c r="I1198" s="142">
        <f t="shared" si="149"/>
        <v>2.7456283898889788</v>
      </c>
      <c r="J1198" s="54">
        <f t="shared" si="151"/>
        <v>5.9280612963512036</v>
      </c>
      <c r="K1198" s="142">
        <v>1.1029836288042947</v>
      </c>
      <c r="L1198" s="141">
        <f t="shared" si="153"/>
        <v>8.7867360284225746E-2</v>
      </c>
    </row>
    <row r="1199" spans="1:12" x14ac:dyDescent="0.2">
      <c r="A1199" s="78">
        <f t="shared" si="154"/>
        <v>235</v>
      </c>
      <c r="B1199" s="57" t="s">
        <v>55</v>
      </c>
      <c r="C1199" s="57">
        <v>3062.2</v>
      </c>
      <c r="D1199" s="57"/>
      <c r="E1199" s="57"/>
      <c r="F1199" s="57">
        <f t="shared" si="148"/>
        <v>3062.2</v>
      </c>
      <c r="G1199" s="141">
        <f t="shared" si="152"/>
        <v>4.099865596028681E-2</v>
      </c>
      <c r="H1199" s="142">
        <f t="shared" si="150"/>
        <v>150.87505393385547</v>
      </c>
      <c r="I1199" s="142">
        <f t="shared" si="149"/>
        <v>33.192511865448203</v>
      </c>
      <c r="J1199" s="54">
        <f t="shared" si="151"/>
        <v>71.665650618581338</v>
      </c>
      <c r="K1199" s="142">
        <v>13.334214244471022</v>
      </c>
      <c r="L1199" s="141">
        <f t="shared" si="153"/>
        <v>8.7867360284225746E-2</v>
      </c>
    </row>
    <row r="1200" spans="1:12" x14ac:dyDescent="0.2">
      <c r="A1200" s="78">
        <f t="shared" si="154"/>
        <v>236</v>
      </c>
      <c r="B1200" s="57" t="s">
        <v>58</v>
      </c>
      <c r="C1200" s="57">
        <v>111.8</v>
      </c>
      <c r="D1200" s="57"/>
      <c r="E1200" s="57"/>
      <c r="F1200" s="57">
        <f t="shared" si="148"/>
        <v>111.8</v>
      </c>
      <c r="G1200" s="141">
        <f t="shared" si="152"/>
        <v>1.4968485847952665E-3</v>
      </c>
      <c r="H1200" s="142">
        <f t="shared" si="150"/>
        <v>5.5084027920465806</v>
      </c>
      <c r="I1200" s="142">
        <f t="shared" si="149"/>
        <v>1.2118486142502478</v>
      </c>
      <c r="J1200" s="54">
        <f t="shared" si="151"/>
        <v>2.6164913262221257</v>
      </c>
      <c r="K1200" s="142">
        <v>0.48682814725748175</v>
      </c>
      <c r="L1200" s="141">
        <f t="shared" si="153"/>
        <v>8.7867360284225718E-2</v>
      </c>
    </row>
    <row r="1201" spans="1:12" x14ac:dyDescent="0.2">
      <c r="A1201" s="78">
        <f t="shared" si="154"/>
        <v>237</v>
      </c>
      <c r="B1201" s="57" t="s">
        <v>59</v>
      </c>
      <c r="C1201" s="57">
        <v>2015.4</v>
      </c>
      <c r="D1201" s="57"/>
      <c r="E1201" s="57"/>
      <c r="F1201" s="57">
        <f t="shared" si="148"/>
        <v>2015.4</v>
      </c>
      <c r="G1201" s="141">
        <f t="shared" si="152"/>
        <v>2.6983440409627732E-2</v>
      </c>
      <c r="H1201" s="142">
        <f t="shared" si="150"/>
        <v>99.299060707430058</v>
      </c>
      <c r="I1201" s="142">
        <f t="shared" si="149"/>
        <v>21.845793355634612</v>
      </c>
      <c r="J1201" s="54">
        <f t="shared" si="151"/>
        <v>47.167053836029275</v>
      </c>
      <c r="K1201" s="142">
        <v>8.7759700177346023</v>
      </c>
      <c r="L1201" s="141">
        <f t="shared" si="153"/>
        <v>8.7867360284225732E-2</v>
      </c>
    </row>
    <row r="1202" spans="1:12" x14ac:dyDescent="0.2">
      <c r="A1202" s="78">
        <f t="shared" si="154"/>
        <v>238</v>
      </c>
      <c r="B1202" s="57" t="s">
        <v>60</v>
      </c>
      <c r="C1202" s="57">
        <v>3806.5</v>
      </c>
      <c r="D1202" s="57"/>
      <c r="E1202" s="57"/>
      <c r="F1202" s="57">
        <f t="shared" si="148"/>
        <v>3806.5</v>
      </c>
      <c r="G1202" s="141">
        <f t="shared" si="152"/>
        <v>5.0963811610225243E-2</v>
      </c>
      <c r="H1202" s="142">
        <f t="shared" si="150"/>
        <v>187.5468267256289</v>
      </c>
      <c r="I1202" s="142">
        <f t="shared" si="149"/>
        <v>41.260301879638362</v>
      </c>
      <c r="J1202" s="54">
        <f t="shared" si="151"/>
        <v>89.084742694673722</v>
      </c>
      <c r="K1202" s="142">
        <v>16.575235621964261</v>
      </c>
      <c r="L1202" s="141">
        <f t="shared" si="153"/>
        <v>8.7867360284225732E-2</v>
      </c>
    </row>
    <row r="1203" spans="1:12" x14ac:dyDescent="0.2">
      <c r="A1203" s="78">
        <f t="shared" si="154"/>
        <v>239</v>
      </c>
      <c r="B1203" s="57" t="s">
        <v>61</v>
      </c>
      <c r="C1203" s="57">
        <v>300.8</v>
      </c>
      <c r="D1203" s="57"/>
      <c r="E1203" s="57"/>
      <c r="F1203" s="57">
        <f t="shared" si="148"/>
        <v>300.8</v>
      </c>
      <c r="G1203" s="141">
        <f t="shared" si="152"/>
        <v>4.0272992335099837E-3</v>
      </c>
      <c r="H1203" s="142">
        <f t="shared" si="150"/>
        <v>14.820461179316741</v>
      </c>
      <c r="I1203" s="142">
        <f t="shared" si="149"/>
        <v>3.2605014594496828</v>
      </c>
      <c r="J1203" s="54">
        <f t="shared" si="151"/>
        <v>7.039719060175452</v>
      </c>
      <c r="K1203" s="142">
        <v>1.3098202745532246</v>
      </c>
      <c r="L1203" s="141">
        <f t="shared" si="153"/>
        <v>8.7867360284225718E-2</v>
      </c>
    </row>
    <row r="1204" spans="1:12" x14ac:dyDescent="0.2">
      <c r="A1204" s="78">
        <f t="shared" si="154"/>
        <v>240</v>
      </c>
      <c r="B1204" s="57" t="s">
        <v>106</v>
      </c>
      <c r="C1204" s="57">
        <v>1711.2</v>
      </c>
      <c r="D1204" s="57"/>
      <c r="E1204" s="57">
        <v>324.10000000000002</v>
      </c>
      <c r="F1204" s="57">
        <f t="shared" si="148"/>
        <v>2035.3000000000002</v>
      </c>
      <c r="G1204" s="141">
        <f t="shared" si="152"/>
        <v>2.7249874102270182E-2</v>
      </c>
      <c r="H1204" s="142">
        <f t="shared" si="150"/>
        <v>100.27953669635427</v>
      </c>
      <c r="I1204" s="142">
        <f t="shared" si="149"/>
        <v>22.061498073197939</v>
      </c>
      <c r="J1204" s="54">
        <f t="shared" si="151"/>
        <v>47.63277993076828</v>
      </c>
      <c r="K1204" s="142">
        <v>7.4513445938014558</v>
      </c>
      <c r="L1204" s="141">
        <f t="shared" si="153"/>
        <v>8.7173959266015774E-2</v>
      </c>
    </row>
    <row r="1205" spans="1:12" x14ac:dyDescent="0.2">
      <c r="A1205" s="78">
        <f t="shared" si="154"/>
        <v>241</v>
      </c>
      <c r="B1205" s="57" t="s">
        <v>107</v>
      </c>
      <c r="C1205" s="57">
        <v>1885.6</v>
      </c>
      <c r="D1205" s="57"/>
      <c r="E1205" s="57"/>
      <c r="F1205" s="57">
        <f t="shared" si="148"/>
        <v>1885.6</v>
      </c>
      <c r="G1205" s="141">
        <f t="shared" si="152"/>
        <v>2.524559652495487E-2</v>
      </c>
      <c r="H1205" s="142">
        <f t="shared" si="150"/>
        <v>92.903795211833923</v>
      </c>
      <c r="I1205" s="142">
        <f t="shared" si="149"/>
        <v>20.438834946603464</v>
      </c>
      <c r="J1205" s="54">
        <f t="shared" si="151"/>
        <v>44.129302725621109</v>
      </c>
      <c r="K1205" s="142">
        <v>8.2107616678775273</v>
      </c>
      <c r="L1205" s="141">
        <f t="shared" si="153"/>
        <v>8.7867360284225732E-2</v>
      </c>
    </row>
    <row r="1206" spans="1:12" x14ac:dyDescent="0.2">
      <c r="A1206" s="78">
        <f t="shared" si="154"/>
        <v>242</v>
      </c>
      <c r="B1206" s="57" t="s">
        <v>108</v>
      </c>
      <c r="C1206" s="57">
        <v>2603.3000000000002</v>
      </c>
      <c r="D1206" s="57"/>
      <c r="E1206" s="57">
        <v>443.5</v>
      </c>
      <c r="F1206" s="57">
        <f t="shared" si="148"/>
        <v>3046.8</v>
      </c>
      <c r="G1206" s="141">
        <f t="shared" si="152"/>
        <v>4.0792471092613761E-2</v>
      </c>
      <c r="H1206" s="142">
        <f t="shared" si="150"/>
        <v>150.11629362081865</v>
      </c>
      <c r="I1206" s="142">
        <f t="shared" si="149"/>
        <v>33.025584596580103</v>
      </c>
      <c r="J1206" s="54">
        <f t="shared" si="151"/>
        <v>71.305239469888861</v>
      </c>
      <c r="K1206" s="142">
        <v>11.335954523751361</v>
      </c>
      <c r="L1206" s="141">
        <f t="shared" si="153"/>
        <v>8.7233514576289542E-2</v>
      </c>
    </row>
    <row r="1207" spans="1:12" x14ac:dyDescent="0.2">
      <c r="A1207" s="78">
        <f t="shared" si="154"/>
        <v>243</v>
      </c>
      <c r="B1207" s="57" t="s">
        <v>109</v>
      </c>
      <c r="C1207" s="57">
        <v>122.5</v>
      </c>
      <c r="D1207" s="57"/>
      <c r="E1207" s="57"/>
      <c r="F1207" s="57">
        <f t="shared" ref="F1207:F1253" si="155">C1207+D1207+E1207</f>
        <v>122.5</v>
      </c>
      <c r="G1207" s="141">
        <f t="shared" si="152"/>
        <v>1.6401069019447241E-3</v>
      </c>
      <c r="H1207" s="142">
        <f t="shared" si="150"/>
        <v>6.0355933991565847</v>
      </c>
      <c r="I1207" s="142">
        <f t="shared" ref="I1207:I1255" si="156">H1207*0.22</f>
        <v>1.3278305478144485</v>
      </c>
      <c r="J1207" s="54">
        <f t="shared" si="151"/>
        <v>2.8669068645993776</v>
      </c>
      <c r="K1207" s="142">
        <v>0.53342082324724072</v>
      </c>
      <c r="L1207" s="141">
        <f t="shared" si="153"/>
        <v>8.7867360284225732E-2</v>
      </c>
    </row>
    <row r="1208" spans="1:12" x14ac:dyDescent="0.2">
      <c r="A1208" s="78">
        <f t="shared" si="154"/>
        <v>244</v>
      </c>
      <c r="B1208" s="57" t="s">
        <v>110</v>
      </c>
      <c r="C1208" s="57">
        <v>1944.7</v>
      </c>
      <c r="D1208" s="57"/>
      <c r="E1208" s="57">
        <v>44.7</v>
      </c>
      <c r="F1208" s="57">
        <f t="shared" si="155"/>
        <v>1989.4</v>
      </c>
      <c r="G1208" s="141">
        <f t="shared" si="152"/>
        <v>2.6635336087582322E-2</v>
      </c>
      <c r="H1208" s="142">
        <f t="shared" si="150"/>
        <v>98.018036802302944</v>
      </c>
      <c r="I1208" s="142">
        <f t="shared" si="156"/>
        <v>21.563968096506649</v>
      </c>
      <c r="J1208" s="54">
        <f t="shared" si="151"/>
        <v>46.558567481093895</v>
      </c>
      <c r="K1208" s="142">
        <v>8.4681099997461953</v>
      </c>
      <c r="L1208" s="141">
        <f t="shared" si="153"/>
        <v>8.7769519643937699E-2</v>
      </c>
    </row>
    <row r="1209" spans="1:12" x14ac:dyDescent="0.2">
      <c r="A1209" s="78">
        <f t="shared" si="154"/>
        <v>245</v>
      </c>
      <c r="B1209" s="57" t="s">
        <v>111</v>
      </c>
      <c r="C1209" s="57">
        <v>275.8</v>
      </c>
      <c r="D1209" s="57"/>
      <c r="E1209" s="57">
        <v>62.2</v>
      </c>
      <c r="F1209" s="57">
        <f t="shared" si="155"/>
        <v>338</v>
      </c>
      <c r="G1209" s="141">
        <f t="shared" si="152"/>
        <v>4.5253561865903407E-3</v>
      </c>
      <c r="H1209" s="142">
        <f t="shared" si="150"/>
        <v>16.653310766652453</v>
      </c>
      <c r="I1209" s="142">
        <f t="shared" si="156"/>
        <v>3.6637283686635396</v>
      </c>
      <c r="J1209" s="54">
        <f t="shared" si="151"/>
        <v>7.9103226141599148</v>
      </c>
      <c r="K1209" s="142">
        <v>1.2009588820537878</v>
      </c>
      <c r="L1209" s="141">
        <f t="shared" si="153"/>
        <v>8.706603737138964E-2</v>
      </c>
    </row>
    <row r="1210" spans="1:12" x14ac:dyDescent="0.2">
      <c r="A1210" s="78">
        <f t="shared" si="154"/>
        <v>246</v>
      </c>
      <c r="B1210" s="57" t="s">
        <v>112</v>
      </c>
      <c r="C1210" s="57">
        <v>1780.7</v>
      </c>
      <c r="D1210" s="57"/>
      <c r="E1210" s="57">
        <v>144.19999999999999</v>
      </c>
      <c r="F1210" s="57">
        <f t="shared" si="155"/>
        <v>1924.9</v>
      </c>
      <c r="G1210" s="141">
        <f t="shared" si="152"/>
        <v>2.5771769596354282E-2</v>
      </c>
      <c r="H1210" s="142">
        <f t="shared" si="150"/>
        <v>94.840112114583761</v>
      </c>
      <c r="I1210" s="142">
        <f t="shared" si="156"/>
        <v>20.864824665208427</v>
      </c>
      <c r="J1210" s="54">
        <f t="shared" si="151"/>
        <v>45.049053254427285</v>
      </c>
      <c r="K1210" s="142">
        <v>7.7539792649498898</v>
      </c>
      <c r="L1210" s="141">
        <f t="shared" si="153"/>
        <v>8.7541155020608524E-2</v>
      </c>
    </row>
    <row r="1211" spans="1:12" x14ac:dyDescent="0.2">
      <c r="A1211" s="78">
        <f t="shared" si="154"/>
        <v>247</v>
      </c>
      <c r="B1211" s="57" t="s">
        <v>113</v>
      </c>
      <c r="C1211" s="57">
        <v>3125.4</v>
      </c>
      <c r="D1211" s="57"/>
      <c r="E1211" s="57">
        <v>54.7</v>
      </c>
      <c r="F1211" s="57">
        <f t="shared" si="155"/>
        <v>3180.1</v>
      </c>
      <c r="G1211" s="141">
        <f t="shared" si="152"/>
        <v>4.2577175174485039E-2</v>
      </c>
      <c r="H1211" s="142">
        <f t="shared" si="150"/>
        <v>156.68400464210495</v>
      </c>
      <c r="I1211" s="142">
        <f t="shared" si="156"/>
        <v>34.47048102126309</v>
      </c>
      <c r="J1211" s="54">
        <f t="shared" si="151"/>
        <v>74.424902204999853</v>
      </c>
      <c r="K1211" s="142">
        <v>13.609415844709602</v>
      </c>
      <c r="L1211" s="141">
        <f t="shared" si="153"/>
        <v>8.7792460524221724E-2</v>
      </c>
    </row>
    <row r="1212" spans="1:12" x14ac:dyDescent="0.2">
      <c r="A1212" s="78">
        <f t="shared" si="154"/>
        <v>248</v>
      </c>
      <c r="B1212" s="57" t="s">
        <v>114</v>
      </c>
      <c r="C1212" s="57">
        <v>296</v>
      </c>
      <c r="D1212" s="57"/>
      <c r="E1212" s="57">
        <v>36.799999999999997</v>
      </c>
      <c r="F1212" s="57">
        <f t="shared" si="155"/>
        <v>332.8</v>
      </c>
      <c r="G1212" s="141">
        <f t="shared" si="152"/>
        <v>4.4557353221812588E-3</v>
      </c>
      <c r="H1212" s="142">
        <f t="shared" si="150"/>
        <v>16.397105985627032</v>
      </c>
      <c r="I1212" s="142">
        <f t="shared" si="156"/>
        <v>3.6073633168379473</v>
      </c>
      <c r="J1212" s="54">
        <f t="shared" si="151"/>
        <v>7.7886253431728401</v>
      </c>
      <c r="K1212" s="142">
        <v>1.2889188871933326</v>
      </c>
      <c r="L1212" s="141">
        <f t="shared" si="153"/>
        <v>8.7385857971247441E-2</v>
      </c>
    </row>
    <row r="1213" spans="1:12" x14ac:dyDescent="0.2">
      <c r="A1213" s="78">
        <f t="shared" si="154"/>
        <v>249</v>
      </c>
      <c r="B1213" s="57" t="s">
        <v>115</v>
      </c>
      <c r="C1213" s="57">
        <v>154.80000000000001</v>
      </c>
      <c r="D1213" s="57"/>
      <c r="E1213" s="57"/>
      <c r="F1213" s="57">
        <f t="shared" si="155"/>
        <v>154.80000000000001</v>
      </c>
      <c r="G1213" s="141">
        <f t="shared" si="152"/>
        <v>2.0725595789472923E-3</v>
      </c>
      <c r="H1213" s="142">
        <f t="shared" si="150"/>
        <v>7.6270192505260361</v>
      </c>
      <c r="I1213" s="142">
        <f t="shared" si="156"/>
        <v>1.6779442351157279</v>
      </c>
      <c r="J1213" s="54">
        <f t="shared" si="151"/>
        <v>3.6228341439998668</v>
      </c>
      <c r="K1213" s="142">
        <v>0.67406974235651318</v>
      </c>
      <c r="L1213" s="141">
        <f t="shared" si="153"/>
        <v>8.7867360284225732E-2</v>
      </c>
    </row>
    <row r="1214" spans="1:12" x14ac:dyDescent="0.2">
      <c r="A1214" s="78">
        <f t="shared" si="154"/>
        <v>250</v>
      </c>
      <c r="B1214" s="57" t="s">
        <v>128</v>
      </c>
      <c r="C1214" s="57">
        <v>247.5</v>
      </c>
      <c r="D1214" s="57"/>
      <c r="E1214" s="57"/>
      <c r="F1214" s="57">
        <f t="shared" si="155"/>
        <v>247.5</v>
      </c>
      <c r="G1214" s="141">
        <f t="shared" si="152"/>
        <v>3.3136853733168915E-3</v>
      </c>
      <c r="H1214" s="142">
        <f t="shared" si="150"/>
        <v>12.19436217380616</v>
      </c>
      <c r="I1214" s="142">
        <f t="shared" si="156"/>
        <v>2.6827596782373555</v>
      </c>
      <c r="J1214" s="54">
        <f t="shared" si="151"/>
        <v>5.7923220325579257</v>
      </c>
      <c r="K1214" s="142">
        <v>1.0777277857444252</v>
      </c>
      <c r="L1214" s="141">
        <f t="shared" si="153"/>
        <v>8.7867360284225732E-2</v>
      </c>
    </row>
    <row r="1215" spans="1:12" x14ac:dyDescent="0.2">
      <c r="A1215" s="78">
        <f t="shared" si="154"/>
        <v>251</v>
      </c>
      <c r="B1215" s="57" t="s">
        <v>1727</v>
      </c>
      <c r="C1215" s="57">
        <v>54.1</v>
      </c>
      <c r="D1215" s="57"/>
      <c r="E1215" s="57">
        <v>22.5</v>
      </c>
      <c r="F1215" s="57">
        <f t="shared" si="155"/>
        <v>76.599999999999994</v>
      </c>
      <c r="G1215" s="141">
        <f t="shared" si="152"/>
        <v>1.0255688872568643E-3</v>
      </c>
      <c r="H1215" s="142">
        <f t="shared" si="150"/>
        <v>3.7740935051052604</v>
      </c>
      <c r="I1215" s="142">
        <f t="shared" si="156"/>
        <v>0.83030057112315725</v>
      </c>
      <c r="J1215" s="54">
        <f t="shared" si="151"/>
        <v>1.7926944149249986</v>
      </c>
      <c r="K1215" s="142">
        <v>0.23557605336878137</v>
      </c>
      <c r="L1215" s="141">
        <f t="shared" si="153"/>
        <v>8.6588309980707545E-2</v>
      </c>
    </row>
    <row r="1216" spans="1:12" x14ac:dyDescent="0.2">
      <c r="A1216" s="78">
        <f t="shared" si="154"/>
        <v>252</v>
      </c>
      <c r="B1216" s="57" t="s">
        <v>1728</v>
      </c>
      <c r="C1216" s="57">
        <v>101.8</v>
      </c>
      <c r="D1216" s="57"/>
      <c r="E1216" s="57"/>
      <c r="F1216" s="57">
        <f t="shared" si="155"/>
        <v>101.8</v>
      </c>
      <c r="G1216" s="141">
        <f t="shared" si="152"/>
        <v>1.3629623070854932E-3</v>
      </c>
      <c r="H1216" s="142">
        <f t="shared" si="150"/>
        <v>5.015701290074615</v>
      </c>
      <c r="I1216" s="142">
        <f t="shared" si="156"/>
        <v>1.1034542838164152</v>
      </c>
      <c r="J1216" s="54">
        <f t="shared" si="151"/>
        <v>2.3824581127854421</v>
      </c>
      <c r="K1216" s="142">
        <v>0.44328359025770697</v>
      </c>
      <c r="L1216" s="141">
        <f t="shared" si="153"/>
        <v>8.7867360284225718E-2</v>
      </c>
    </row>
    <row r="1217" spans="1:12" x14ac:dyDescent="0.2">
      <c r="A1217" s="78">
        <f t="shared" si="154"/>
        <v>253</v>
      </c>
      <c r="B1217" s="57" t="s">
        <v>1729</v>
      </c>
      <c r="C1217" s="57">
        <v>115</v>
      </c>
      <c r="D1217" s="57"/>
      <c r="E1217" s="57"/>
      <c r="F1217" s="57">
        <f t="shared" si="155"/>
        <v>115</v>
      </c>
      <c r="G1217" s="141">
        <f t="shared" si="152"/>
        <v>1.5396921936623941E-3</v>
      </c>
      <c r="H1217" s="142">
        <f t="shared" si="150"/>
        <v>5.6660672726776102</v>
      </c>
      <c r="I1217" s="142">
        <f t="shared" si="156"/>
        <v>1.2465347999890743</v>
      </c>
      <c r="J1217" s="54">
        <f t="shared" si="151"/>
        <v>2.6913819545218649</v>
      </c>
      <c r="K1217" s="142">
        <v>0.50076240549740969</v>
      </c>
      <c r="L1217" s="141">
        <f t="shared" si="153"/>
        <v>8.7867360284225732E-2</v>
      </c>
    </row>
    <row r="1218" spans="1:12" x14ac:dyDescent="0.2">
      <c r="A1218" s="78">
        <f t="shared" si="154"/>
        <v>254</v>
      </c>
      <c r="B1218" s="57" t="s">
        <v>1730</v>
      </c>
      <c r="C1218" s="57">
        <v>140.6</v>
      </c>
      <c r="D1218" s="57"/>
      <c r="E1218" s="57"/>
      <c r="F1218" s="57">
        <f t="shared" si="155"/>
        <v>140.6</v>
      </c>
      <c r="G1218" s="141">
        <f t="shared" si="152"/>
        <v>1.882441064599414E-3</v>
      </c>
      <c r="H1218" s="142">
        <f t="shared" si="150"/>
        <v>6.927383117725844</v>
      </c>
      <c r="I1218" s="142">
        <f t="shared" si="156"/>
        <v>1.5240242858996857</v>
      </c>
      <c r="J1218" s="54">
        <f t="shared" si="151"/>
        <v>3.2905069809197758</v>
      </c>
      <c r="K1218" s="142">
        <v>0.61223647141683291</v>
      </c>
      <c r="L1218" s="141">
        <f t="shared" si="153"/>
        <v>8.7867360284225746E-2</v>
      </c>
    </row>
    <row r="1219" spans="1:12" x14ac:dyDescent="0.2">
      <c r="A1219" s="78">
        <f t="shared" si="154"/>
        <v>255</v>
      </c>
      <c r="B1219" s="57" t="s">
        <v>1731</v>
      </c>
      <c r="C1219" s="57">
        <v>309.3</v>
      </c>
      <c r="D1219" s="57"/>
      <c r="E1219" s="57"/>
      <c r="F1219" s="57">
        <f t="shared" si="155"/>
        <v>309.3</v>
      </c>
      <c r="G1219" s="141">
        <f t="shared" si="152"/>
        <v>4.1411025695632913E-3</v>
      </c>
      <c r="H1219" s="142">
        <f t="shared" si="150"/>
        <v>15.239257455992911</v>
      </c>
      <c r="I1219" s="142">
        <f t="shared" si="156"/>
        <v>3.3526366403184404</v>
      </c>
      <c r="J1219" s="54">
        <f t="shared" si="151"/>
        <v>7.2386472915966324</v>
      </c>
      <c r="K1219" s="142">
        <v>1.3468331480030331</v>
      </c>
      <c r="L1219" s="141">
        <f t="shared" si="153"/>
        <v>8.7867360284225718E-2</v>
      </c>
    </row>
    <row r="1220" spans="1:12" x14ac:dyDescent="0.2">
      <c r="A1220" s="78">
        <f t="shared" si="154"/>
        <v>256</v>
      </c>
      <c r="B1220" s="57" t="s">
        <v>1732</v>
      </c>
      <c r="C1220" s="57">
        <v>156.5</v>
      </c>
      <c r="D1220" s="57"/>
      <c r="E1220" s="57"/>
      <c r="F1220" s="57">
        <f t="shared" si="155"/>
        <v>156.5</v>
      </c>
      <c r="G1220" s="141">
        <f t="shared" si="152"/>
        <v>2.0953202461579537E-3</v>
      </c>
      <c r="H1220" s="142">
        <f t="shared" si="150"/>
        <v>7.7107785058612697</v>
      </c>
      <c r="I1220" s="142">
        <f t="shared" si="156"/>
        <v>1.6963712712894794</v>
      </c>
      <c r="J1220" s="54">
        <f t="shared" si="151"/>
        <v>3.6626197902841029</v>
      </c>
      <c r="K1220" s="142">
        <v>0.68147231704647493</v>
      </c>
      <c r="L1220" s="141">
        <f t="shared" si="153"/>
        <v>8.7867360284225732E-2</v>
      </c>
    </row>
    <row r="1221" spans="1:12" x14ac:dyDescent="0.2">
      <c r="A1221" s="78">
        <f t="shared" si="154"/>
        <v>257</v>
      </c>
      <c r="B1221" s="57" t="s">
        <v>1733</v>
      </c>
      <c r="C1221" s="57">
        <v>85.5</v>
      </c>
      <c r="D1221" s="57"/>
      <c r="E1221" s="57"/>
      <c r="F1221" s="57">
        <f t="shared" si="155"/>
        <v>85.5</v>
      </c>
      <c r="G1221" s="141">
        <f t="shared" si="152"/>
        <v>1.1447276744185626E-3</v>
      </c>
      <c r="H1221" s="142">
        <f t="shared" ref="H1221:H1284" si="157">G1221*3680</f>
        <v>4.2125978418603101</v>
      </c>
      <c r="I1221" s="142">
        <f t="shared" si="156"/>
        <v>0.9267715252092682</v>
      </c>
      <c r="J1221" s="54">
        <f t="shared" ref="J1221:J1284" si="158">H1221*0.475</f>
        <v>2.0009839748836473</v>
      </c>
      <c r="K1221" s="142">
        <v>0.37230596234807412</v>
      </c>
      <c r="L1221" s="141">
        <f t="shared" si="153"/>
        <v>8.7867360284225732E-2</v>
      </c>
    </row>
    <row r="1222" spans="1:12" x14ac:dyDescent="0.2">
      <c r="A1222" s="78">
        <f t="shared" si="154"/>
        <v>258</v>
      </c>
      <c r="B1222" s="57" t="s">
        <v>1734</v>
      </c>
      <c r="C1222" s="57">
        <v>305</v>
      </c>
      <c r="D1222" s="57"/>
      <c r="E1222" s="57"/>
      <c r="F1222" s="57">
        <f t="shared" si="155"/>
        <v>305</v>
      </c>
      <c r="G1222" s="141">
        <f t="shared" ref="G1222:G1285" si="159">3/$F$1330*F1222</f>
        <v>4.0835314701480885E-3</v>
      </c>
      <c r="H1222" s="142">
        <f t="shared" si="157"/>
        <v>15.027395810144967</v>
      </c>
      <c r="I1222" s="142">
        <f t="shared" si="156"/>
        <v>3.3060270782318928</v>
      </c>
      <c r="J1222" s="54">
        <f t="shared" si="158"/>
        <v>7.1380130098188586</v>
      </c>
      <c r="K1222" s="142">
        <v>1.3281089884931301</v>
      </c>
      <c r="L1222" s="141">
        <f t="shared" ref="L1222:L1285" si="160">(H1222+I1222+J1222+K1222)/F1222</f>
        <v>8.7867360284225732E-2</v>
      </c>
    </row>
    <row r="1223" spans="1:12" x14ac:dyDescent="0.2">
      <c r="A1223" s="78">
        <f t="shared" ref="A1223:A1286" si="161">A1222+1</f>
        <v>259</v>
      </c>
      <c r="B1223" s="57" t="s">
        <v>1735</v>
      </c>
      <c r="C1223" s="57">
        <v>340.2</v>
      </c>
      <c r="D1223" s="57"/>
      <c r="E1223" s="57"/>
      <c r="F1223" s="57">
        <f t="shared" si="155"/>
        <v>340.2</v>
      </c>
      <c r="G1223" s="141">
        <f t="shared" si="159"/>
        <v>4.5548111676864912E-3</v>
      </c>
      <c r="H1223" s="142">
        <f t="shared" si="157"/>
        <v>16.761705097086288</v>
      </c>
      <c r="I1223" s="142">
        <f t="shared" si="156"/>
        <v>3.6875751213589836</v>
      </c>
      <c r="J1223" s="54">
        <f t="shared" si="158"/>
        <v>7.9618099211159867</v>
      </c>
      <c r="K1223" s="142">
        <v>1.4813858291323372</v>
      </c>
      <c r="L1223" s="141">
        <f t="shared" si="160"/>
        <v>8.7867360284225732E-2</v>
      </c>
    </row>
    <row r="1224" spans="1:12" x14ac:dyDescent="0.2">
      <c r="A1224" s="78">
        <f t="shared" si="161"/>
        <v>260</v>
      </c>
      <c r="B1224" s="57" t="s">
        <v>1736</v>
      </c>
      <c r="C1224" s="57">
        <v>189.1</v>
      </c>
      <c r="D1224" s="57"/>
      <c r="E1224" s="57"/>
      <c r="F1224" s="57">
        <f t="shared" si="155"/>
        <v>189.1</v>
      </c>
      <c r="G1224" s="141">
        <f t="shared" si="159"/>
        <v>2.531789511491815E-3</v>
      </c>
      <c r="H1224" s="142">
        <f t="shared" si="157"/>
        <v>9.3169854022898786</v>
      </c>
      <c r="I1224" s="142">
        <f t="shared" si="156"/>
        <v>2.0497367885037732</v>
      </c>
      <c r="J1224" s="54">
        <f t="shared" si="158"/>
        <v>4.4255680660876919</v>
      </c>
      <c r="K1224" s="142">
        <v>0.82342757286574053</v>
      </c>
      <c r="L1224" s="141">
        <f t="shared" si="160"/>
        <v>8.7867360284225718E-2</v>
      </c>
    </row>
    <row r="1225" spans="1:12" x14ac:dyDescent="0.2">
      <c r="A1225" s="78">
        <f t="shared" si="161"/>
        <v>261</v>
      </c>
      <c r="B1225" s="57" t="s">
        <v>1737</v>
      </c>
      <c r="C1225" s="57">
        <v>101.7</v>
      </c>
      <c r="D1225" s="57"/>
      <c r="E1225" s="57"/>
      <c r="F1225" s="57">
        <f t="shared" si="155"/>
        <v>101.7</v>
      </c>
      <c r="G1225" s="141">
        <f t="shared" si="159"/>
        <v>1.3616234443083956E-3</v>
      </c>
      <c r="H1225" s="142">
        <f t="shared" si="157"/>
        <v>5.0107742750548958</v>
      </c>
      <c r="I1225" s="142">
        <f t="shared" si="156"/>
        <v>1.1023703405120771</v>
      </c>
      <c r="J1225" s="54">
        <f t="shared" si="158"/>
        <v>2.3801177806510756</v>
      </c>
      <c r="K1225" s="142">
        <v>0.44284814468770917</v>
      </c>
      <c r="L1225" s="141">
        <f t="shared" si="160"/>
        <v>8.7867360284225732E-2</v>
      </c>
    </row>
    <row r="1226" spans="1:12" x14ac:dyDescent="0.2">
      <c r="A1226" s="78">
        <f t="shared" si="161"/>
        <v>262</v>
      </c>
      <c r="B1226" s="57" t="s">
        <v>1743</v>
      </c>
      <c r="C1226" s="57">
        <v>414.8</v>
      </c>
      <c r="D1226" s="57"/>
      <c r="E1226" s="57"/>
      <c r="F1226" s="57">
        <f t="shared" si="155"/>
        <v>414.8</v>
      </c>
      <c r="G1226" s="141">
        <f t="shared" si="159"/>
        <v>5.5536027994014005E-3</v>
      </c>
      <c r="H1226" s="142">
        <f t="shared" si="157"/>
        <v>20.437258301797154</v>
      </c>
      <c r="I1226" s="142">
        <f t="shared" si="156"/>
        <v>4.4961968263953738</v>
      </c>
      <c r="J1226" s="54">
        <f t="shared" si="158"/>
        <v>9.7076976933536478</v>
      </c>
      <c r="K1226" s="142">
        <v>1.8062282243506567</v>
      </c>
      <c r="L1226" s="141">
        <f t="shared" si="160"/>
        <v>8.7867360284225718E-2</v>
      </c>
    </row>
    <row r="1227" spans="1:12" x14ac:dyDescent="0.2">
      <c r="A1227" s="78">
        <f t="shared" si="161"/>
        <v>263</v>
      </c>
      <c r="B1227" s="57" t="s">
        <v>1744</v>
      </c>
      <c r="C1227" s="57">
        <v>143.6</v>
      </c>
      <c r="D1227" s="57"/>
      <c r="E1227" s="57"/>
      <c r="F1227" s="57">
        <f t="shared" si="155"/>
        <v>143.6</v>
      </c>
      <c r="G1227" s="141">
        <f t="shared" si="159"/>
        <v>1.9226069479123459E-3</v>
      </c>
      <c r="H1227" s="142">
        <f t="shared" si="157"/>
        <v>7.0751935683174327</v>
      </c>
      <c r="I1227" s="142">
        <f t="shared" si="156"/>
        <v>1.5565425850298351</v>
      </c>
      <c r="J1227" s="54">
        <f t="shared" si="158"/>
        <v>3.3607169449507803</v>
      </c>
      <c r="K1227" s="142">
        <v>0.62529983851676529</v>
      </c>
      <c r="L1227" s="141">
        <f t="shared" si="160"/>
        <v>8.7867360284225718E-2</v>
      </c>
    </row>
    <row r="1228" spans="1:12" x14ac:dyDescent="0.2">
      <c r="A1228" s="78">
        <f t="shared" si="161"/>
        <v>264</v>
      </c>
      <c r="B1228" s="57" t="s">
        <v>1745</v>
      </c>
      <c r="C1228" s="57">
        <v>314.10000000000002</v>
      </c>
      <c r="D1228" s="57"/>
      <c r="E1228" s="57"/>
      <c r="F1228" s="57">
        <f t="shared" si="155"/>
        <v>314.10000000000002</v>
      </c>
      <c r="G1228" s="141">
        <f t="shared" si="159"/>
        <v>4.2053679828639827E-3</v>
      </c>
      <c r="H1228" s="142">
        <f t="shared" si="157"/>
        <v>15.475754176939457</v>
      </c>
      <c r="I1228" s="142">
        <f t="shared" si="156"/>
        <v>3.4046659189266806</v>
      </c>
      <c r="J1228" s="54">
        <f t="shared" si="158"/>
        <v>7.3509832340462422</v>
      </c>
      <c r="K1228" s="142">
        <v>1.3677345353629249</v>
      </c>
      <c r="L1228" s="141">
        <f t="shared" si="160"/>
        <v>8.7867360284225732E-2</v>
      </c>
    </row>
    <row r="1229" spans="1:12" x14ac:dyDescent="0.2">
      <c r="A1229" s="78">
        <f t="shared" si="161"/>
        <v>265</v>
      </c>
      <c r="B1229" s="57" t="s">
        <v>1746</v>
      </c>
      <c r="C1229" s="57">
        <v>158.19999999999999</v>
      </c>
      <c r="D1229" s="57"/>
      <c r="E1229" s="57"/>
      <c r="F1229" s="57">
        <f t="shared" si="155"/>
        <v>158.19999999999999</v>
      </c>
      <c r="G1229" s="141">
        <f t="shared" si="159"/>
        <v>2.1180809133686152E-3</v>
      </c>
      <c r="H1229" s="142">
        <f t="shared" si="157"/>
        <v>7.7945377611965041</v>
      </c>
      <c r="I1229" s="142">
        <f t="shared" si="156"/>
        <v>1.7147983074632309</v>
      </c>
      <c r="J1229" s="54">
        <f t="shared" si="158"/>
        <v>3.7024054365683394</v>
      </c>
      <c r="K1229" s="142">
        <v>0.68887489173643646</v>
      </c>
      <c r="L1229" s="141">
        <f t="shared" si="160"/>
        <v>8.7867360284225732E-2</v>
      </c>
    </row>
    <row r="1230" spans="1:12" x14ac:dyDescent="0.2">
      <c r="A1230" s="78">
        <f t="shared" si="161"/>
        <v>266</v>
      </c>
      <c r="B1230" s="57" t="s">
        <v>1747</v>
      </c>
      <c r="C1230" s="57">
        <v>168.4</v>
      </c>
      <c r="D1230" s="57"/>
      <c r="E1230" s="57"/>
      <c r="F1230" s="57">
        <f t="shared" si="155"/>
        <v>168.4</v>
      </c>
      <c r="G1230" s="141">
        <f t="shared" si="159"/>
        <v>2.2546449166325842E-3</v>
      </c>
      <c r="H1230" s="142">
        <f t="shared" si="157"/>
        <v>8.2970932932079098</v>
      </c>
      <c r="I1230" s="142">
        <f t="shared" si="156"/>
        <v>1.8253605245057403</v>
      </c>
      <c r="J1230" s="54">
        <f t="shared" si="158"/>
        <v>3.9411193142737568</v>
      </c>
      <c r="K1230" s="142">
        <v>0.73329033987620684</v>
      </c>
      <c r="L1230" s="141">
        <f t="shared" si="160"/>
        <v>8.7867360284225746E-2</v>
      </c>
    </row>
    <row r="1231" spans="1:12" x14ac:dyDescent="0.2">
      <c r="A1231" s="78">
        <f t="shared" si="161"/>
        <v>267</v>
      </c>
      <c r="B1231" s="57" t="s">
        <v>1748</v>
      </c>
      <c r="C1231" s="57">
        <v>145.4</v>
      </c>
      <c r="D1231" s="57"/>
      <c r="E1231" s="57"/>
      <c r="F1231" s="57">
        <f t="shared" si="155"/>
        <v>145.4</v>
      </c>
      <c r="G1231" s="141">
        <f t="shared" si="159"/>
        <v>1.9467064779001054E-3</v>
      </c>
      <c r="H1231" s="142">
        <f t="shared" si="157"/>
        <v>7.1638798386723881</v>
      </c>
      <c r="I1231" s="142">
        <f t="shared" si="156"/>
        <v>1.5760535645079254</v>
      </c>
      <c r="J1231" s="54">
        <f t="shared" si="158"/>
        <v>3.4028429233693842</v>
      </c>
      <c r="K1231" s="142">
        <v>0.6331378587767249</v>
      </c>
      <c r="L1231" s="141">
        <f t="shared" si="160"/>
        <v>8.7867360284225732E-2</v>
      </c>
    </row>
    <row r="1232" spans="1:12" x14ac:dyDescent="0.2">
      <c r="A1232" s="78">
        <f t="shared" si="161"/>
        <v>268</v>
      </c>
      <c r="B1232" s="57" t="s">
        <v>1749</v>
      </c>
      <c r="C1232" s="57">
        <v>120.3</v>
      </c>
      <c r="D1232" s="57"/>
      <c r="E1232" s="57"/>
      <c r="F1232" s="57">
        <f t="shared" si="155"/>
        <v>120.3</v>
      </c>
      <c r="G1232" s="141">
        <f t="shared" si="159"/>
        <v>1.6106519208485741E-3</v>
      </c>
      <c r="H1232" s="142">
        <f t="shared" si="157"/>
        <v>5.9271990687227527</v>
      </c>
      <c r="I1232" s="142">
        <f t="shared" si="156"/>
        <v>1.3039837951190056</v>
      </c>
      <c r="J1232" s="54">
        <f t="shared" si="158"/>
        <v>2.8154195576433074</v>
      </c>
      <c r="K1232" s="142">
        <v>0.52384102070729033</v>
      </c>
      <c r="L1232" s="141">
        <f t="shared" si="160"/>
        <v>8.7867360284225746E-2</v>
      </c>
    </row>
    <row r="1233" spans="1:12" x14ac:dyDescent="0.2">
      <c r="A1233" s="78">
        <f t="shared" si="161"/>
        <v>269</v>
      </c>
      <c r="B1233" s="57" t="s">
        <v>1750</v>
      </c>
      <c r="C1233" s="57">
        <v>1901.4</v>
      </c>
      <c r="D1233" s="57"/>
      <c r="E1233" s="57"/>
      <c r="F1233" s="57">
        <f t="shared" si="155"/>
        <v>1901.4</v>
      </c>
      <c r="G1233" s="141">
        <f t="shared" si="159"/>
        <v>2.5457136843736315E-2</v>
      </c>
      <c r="H1233" s="142">
        <f t="shared" si="157"/>
        <v>93.682263584949638</v>
      </c>
      <c r="I1233" s="142">
        <f t="shared" si="156"/>
        <v>20.610097988688921</v>
      </c>
      <c r="J1233" s="54">
        <f t="shared" si="158"/>
        <v>44.499075202851074</v>
      </c>
      <c r="K1233" s="142">
        <v>8.2795620679371726</v>
      </c>
      <c r="L1233" s="141">
        <f t="shared" si="160"/>
        <v>8.7867360284225732E-2</v>
      </c>
    </row>
    <row r="1234" spans="1:12" x14ac:dyDescent="0.2">
      <c r="A1234" s="78">
        <f t="shared" si="161"/>
        <v>270</v>
      </c>
      <c r="B1234" s="57" t="s">
        <v>1751</v>
      </c>
      <c r="C1234" s="57">
        <v>404.1</v>
      </c>
      <c r="D1234" s="57"/>
      <c r="E1234" s="57"/>
      <c r="F1234" s="57">
        <f t="shared" si="155"/>
        <v>404.1</v>
      </c>
      <c r="G1234" s="141">
        <f t="shared" si="159"/>
        <v>5.4103444822519433E-3</v>
      </c>
      <c r="H1234" s="142">
        <f t="shared" si="157"/>
        <v>19.91006769468715</v>
      </c>
      <c r="I1234" s="142">
        <f t="shared" si="156"/>
        <v>4.380214892831173</v>
      </c>
      <c r="J1234" s="54">
        <f t="shared" si="158"/>
        <v>9.4572821549763955</v>
      </c>
      <c r="K1234" s="142">
        <v>1.7596355483608981</v>
      </c>
      <c r="L1234" s="141">
        <f t="shared" si="160"/>
        <v>8.7867360284225718E-2</v>
      </c>
    </row>
    <row r="1235" spans="1:12" x14ac:dyDescent="0.2">
      <c r="A1235" s="78">
        <f t="shared" si="161"/>
        <v>271</v>
      </c>
      <c r="B1235" s="57" t="s">
        <v>1752</v>
      </c>
      <c r="C1235" s="57">
        <v>148.19999999999999</v>
      </c>
      <c r="D1235" s="57"/>
      <c r="E1235" s="57"/>
      <c r="F1235" s="57">
        <f t="shared" si="155"/>
        <v>148.19999999999999</v>
      </c>
      <c r="G1235" s="141">
        <f t="shared" si="159"/>
        <v>1.9841946356588419E-3</v>
      </c>
      <c r="H1235" s="142">
        <f t="shared" si="157"/>
        <v>7.3018362592245376</v>
      </c>
      <c r="I1235" s="142">
        <f t="shared" si="156"/>
        <v>1.6064039770293983</v>
      </c>
      <c r="J1235" s="54">
        <f t="shared" si="158"/>
        <v>3.4683722231316554</v>
      </c>
      <c r="K1235" s="142">
        <v>0.64533033473666168</v>
      </c>
      <c r="L1235" s="141">
        <f t="shared" si="160"/>
        <v>8.7867360284225732E-2</v>
      </c>
    </row>
    <row r="1236" spans="1:12" x14ac:dyDescent="0.2">
      <c r="A1236" s="78">
        <f t="shared" si="161"/>
        <v>272</v>
      </c>
      <c r="B1236" s="57" t="s">
        <v>1753</v>
      </c>
      <c r="C1236" s="57">
        <v>156.9</v>
      </c>
      <c r="D1236" s="57"/>
      <c r="E1236" s="57"/>
      <c r="F1236" s="57">
        <f t="shared" si="155"/>
        <v>156.9</v>
      </c>
      <c r="G1236" s="141">
        <f t="shared" si="159"/>
        <v>2.1006756972663447E-3</v>
      </c>
      <c r="H1236" s="142">
        <f t="shared" si="157"/>
        <v>7.730486565940148</v>
      </c>
      <c r="I1236" s="142">
        <f t="shared" si="156"/>
        <v>1.7007070445068326</v>
      </c>
      <c r="J1236" s="54">
        <f t="shared" si="158"/>
        <v>3.6719811188215701</v>
      </c>
      <c r="K1236" s="142">
        <v>0.68321409932646593</v>
      </c>
      <c r="L1236" s="141">
        <f t="shared" si="160"/>
        <v>8.7867360284225732E-2</v>
      </c>
    </row>
    <row r="1237" spans="1:12" x14ac:dyDescent="0.2">
      <c r="A1237" s="78">
        <f t="shared" si="161"/>
        <v>273</v>
      </c>
      <c r="B1237" s="57" t="s">
        <v>1754</v>
      </c>
      <c r="C1237" s="57">
        <v>156.6</v>
      </c>
      <c r="D1237" s="57"/>
      <c r="E1237" s="57"/>
      <c r="F1237" s="57">
        <f t="shared" si="155"/>
        <v>156.6</v>
      </c>
      <c r="G1237" s="141">
        <f t="shared" si="159"/>
        <v>2.0966591089350514E-3</v>
      </c>
      <c r="H1237" s="142">
        <f t="shared" si="157"/>
        <v>7.7157055208809888</v>
      </c>
      <c r="I1237" s="142">
        <f t="shared" si="156"/>
        <v>1.6974552145938175</v>
      </c>
      <c r="J1237" s="54">
        <f t="shared" si="158"/>
        <v>3.6649601224184694</v>
      </c>
      <c r="K1237" s="142">
        <v>0.68190776261647257</v>
      </c>
      <c r="L1237" s="141">
        <f t="shared" si="160"/>
        <v>8.7867360284225718E-2</v>
      </c>
    </row>
    <row r="1238" spans="1:12" x14ac:dyDescent="0.2">
      <c r="A1238" s="78">
        <f t="shared" si="161"/>
        <v>274</v>
      </c>
      <c r="B1238" s="57" t="s">
        <v>1755</v>
      </c>
      <c r="C1238" s="57">
        <v>164.4</v>
      </c>
      <c r="D1238" s="57"/>
      <c r="E1238" s="57"/>
      <c r="F1238" s="57">
        <f t="shared" si="155"/>
        <v>164.4</v>
      </c>
      <c r="G1238" s="141">
        <f t="shared" si="159"/>
        <v>2.2010904055486747E-3</v>
      </c>
      <c r="H1238" s="142">
        <f t="shared" si="157"/>
        <v>8.1000126924191225</v>
      </c>
      <c r="I1238" s="142">
        <f t="shared" si="156"/>
        <v>1.782002792332207</v>
      </c>
      <c r="J1238" s="54">
        <f t="shared" si="158"/>
        <v>3.8475060288990828</v>
      </c>
      <c r="K1238" s="142">
        <v>0.71587251707629684</v>
      </c>
      <c r="L1238" s="141">
        <f t="shared" si="160"/>
        <v>8.7867360284225732E-2</v>
      </c>
    </row>
    <row r="1239" spans="1:12" x14ac:dyDescent="0.2">
      <c r="A1239" s="78">
        <f t="shared" si="161"/>
        <v>275</v>
      </c>
      <c r="B1239" s="57" t="s">
        <v>1756</v>
      </c>
      <c r="C1239" s="57">
        <v>149.69999999999999</v>
      </c>
      <c r="D1239" s="57"/>
      <c r="E1239" s="57"/>
      <c r="F1239" s="57">
        <f t="shared" si="155"/>
        <v>149.69999999999999</v>
      </c>
      <c r="G1239" s="141">
        <f t="shared" si="159"/>
        <v>2.0042775773153076E-3</v>
      </c>
      <c r="H1239" s="142">
        <f t="shared" si="157"/>
        <v>7.375741484520332</v>
      </c>
      <c r="I1239" s="142">
        <f t="shared" si="156"/>
        <v>1.6226631265944731</v>
      </c>
      <c r="J1239" s="54">
        <f t="shared" si="158"/>
        <v>3.5034772051471577</v>
      </c>
      <c r="K1239" s="142">
        <v>0.65186201828662804</v>
      </c>
      <c r="L1239" s="141">
        <f t="shared" si="160"/>
        <v>8.7867360284225746E-2</v>
      </c>
    </row>
    <row r="1240" spans="1:12" x14ac:dyDescent="0.2">
      <c r="A1240" s="78">
        <f t="shared" si="161"/>
        <v>276</v>
      </c>
      <c r="B1240" s="57" t="s">
        <v>1784</v>
      </c>
      <c r="C1240" s="57">
        <v>94</v>
      </c>
      <c r="D1240" s="57"/>
      <c r="E1240" s="57"/>
      <c r="F1240" s="57">
        <f t="shared" si="155"/>
        <v>94</v>
      </c>
      <c r="G1240" s="141">
        <f t="shared" si="159"/>
        <v>1.2585310104718699E-3</v>
      </c>
      <c r="H1240" s="142">
        <f t="shared" si="157"/>
        <v>4.6313941185364813</v>
      </c>
      <c r="I1240" s="142">
        <f t="shared" si="156"/>
        <v>1.0189067060780259</v>
      </c>
      <c r="J1240" s="54">
        <f t="shared" si="158"/>
        <v>2.1999122063048286</v>
      </c>
      <c r="K1240" s="142">
        <v>0.40931883579788264</v>
      </c>
      <c r="L1240" s="141">
        <f t="shared" si="160"/>
        <v>8.7867360284225718E-2</v>
      </c>
    </row>
    <row r="1241" spans="1:12" x14ac:dyDescent="0.2">
      <c r="A1241" s="78">
        <f t="shared" si="161"/>
        <v>277</v>
      </c>
      <c r="B1241" s="57" t="s">
        <v>1785</v>
      </c>
      <c r="C1241" s="57">
        <v>190.9</v>
      </c>
      <c r="D1241" s="57"/>
      <c r="E1241" s="57"/>
      <c r="F1241" s="57">
        <f t="shared" si="155"/>
        <v>190.9</v>
      </c>
      <c r="G1241" s="141">
        <f t="shared" si="159"/>
        <v>2.5558890414795745E-3</v>
      </c>
      <c r="H1241" s="142">
        <f t="shared" si="157"/>
        <v>9.4056716726448339</v>
      </c>
      <c r="I1241" s="142">
        <f t="shared" si="156"/>
        <v>2.0692477679818633</v>
      </c>
      <c r="J1241" s="54">
        <f t="shared" si="158"/>
        <v>4.4676940445062963</v>
      </c>
      <c r="K1241" s="142">
        <v>0.83126559312569992</v>
      </c>
      <c r="L1241" s="141">
        <f t="shared" si="160"/>
        <v>8.7867360284225746E-2</v>
      </c>
    </row>
    <row r="1242" spans="1:12" x14ac:dyDescent="0.2">
      <c r="A1242" s="78">
        <f t="shared" si="161"/>
        <v>278</v>
      </c>
      <c r="B1242" s="57" t="s">
        <v>1786</v>
      </c>
      <c r="C1242" s="57">
        <v>204.2</v>
      </c>
      <c r="D1242" s="57"/>
      <c r="E1242" s="57"/>
      <c r="F1242" s="57">
        <f t="shared" si="155"/>
        <v>204.2</v>
      </c>
      <c r="G1242" s="141">
        <f t="shared" si="159"/>
        <v>2.7339577908335726E-3</v>
      </c>
      <c r="H1242" s="142">
        <f t="shared" si="157"/>
        <v>10.060964670267547</v>
      </c>
      <c r="I1242" s="142">
        <f t="shared" si="156"/>
        <v>2.2134122274588601</v>
      </c>
      <c r="J1242" s="54">
        <f t="shared" si="158"/>
        <v>4.7789582183770847</v>
      </c>
      <c r="K1242" s="142">
        <v>0.88917985393540033</v>
      </c>
      <c r="L1242" s="141">
        <f t="shared" si="160"/>
        <v>8.7867360284225718E-2</v>
      </c>
    </row>
    <row r="1243" spans="1:12" x14ac:dyDescent="0.2">
      <c r="A1243" s="78">
        <f t="shared" si="161"/>
        <v>279</v>
      </c>
      <c r="B1243" s="57" t="s">
        <v>1787</v>
      </c>
      <c r="C1243" s="57">
        <v>215.5</v>
      </c>
      <c r="D1243" s="57"/>
      <c r="E1243" s="57"/>
      <c r="F1243" s="57">
        <f t="shared" si="155"/>
        <v>215.5</v>
      </c>
      <c r="G1243" s="141">
        <f t="shared" si="159"/>
        <v>2.8852492846456169E-3</v>
      </c>
      <c r="H1243" s="142">
        <f t="shared" si="157"/>
        <v>10.617717367495871</v>
      </c>
      <c r="I1243" s="142">
        <f t="shared" si="156"/>
        <v>2.3358978208490915</v>
      </c>
      <c r="J1243" s="54">
        <f t="shared" si="158"/>
        <v>5.0434157495605385</v>
      </c>
      <c r="K1243" s="142">
        <v>0.93838520334514575</v>
      </c>
      <c r="L1243" s="141">
        <f t="shared" si="160"/>
        <v>8.7867360284225732E-2</v>
      </c>
    </row>
    <row r="1244" spans="1:12" x14ac:dyDescent="0.2">
      <c r="A1244" s="78">
        <f t="shared" si="161"/>
        <v>280</v>
      </c>
      <c r="B1244" s="57" t="s">
        <v>1788</v>
      </c>
      <c r="C1244" s="57">
        <v>182.6</v>
      </c>
      <c r="D1244" s="57"/>
      <c r="E1244" s="57"/>
      <c r="F1244" s="57">
        <f t="shared" si="155"/>
        <v>182.6</v>
      </c>
      <c r="G1244" s="141">
        <f t="shared" si="159"/>
        <v>2.4447634309804622E-3</v>
      </c>
      <c r="H1244" s="142">
        <f t="shared" si="157"/>
        <v>8.9967294260081019</v>
      </c>
      <c r="I1244" s="142">
        <f t="shared" si="156"/>
        <v>1.9792804737217824</v>
      </c>
      <c r="J1244" s="54">
        <f t="shared" si="158"/>
        <v>4.2734464773538479</v>
      </c>
      <c r="K1244" s="142">
        <v>0.79512361081588701</v>
      </c>
      <c r="L1244" s="141">
        <f t="shared" si="160"/>
        <v>8.7867360284225732E-2</v>
      </c>
    </row>
    <row r="1245" spans="1:12" x14ac:dyDescent="0.2">
      <c r="A1245" s="78">
        <f t="shared" si="161"/>
        <v>281</v>
      </c>
      <c r="B1245" s="57" t="s">
        <v>1789</v>
      </c>
      <c r="C1245" s="57">
        <v>140.1</v>
      </c>
      <c r="D1245" s="57"/>
      <c r="E1245" s="57"/>
      <c r="F1245" s="57">
        <f t="shared" si="155"/>
        <v>140.1</v>
      </c>
      <c r="G1245" s="141">
        <f t="shared" si="159"/>
        <v>1.8757467507139252E-3</v>
      </c>
      <c r="H1245" s="142">
        <f t="shared" si="157"/>
        <v>6.9027480426272447</v>
      </c>
      <c r="I1245" s="142">
        <f t="shared" si="156"/>
        <v>1.5186045693779939</v>
      </c>
      <c r="J1245" s="54">
        <f t="shared" si="158"/>
        <v>3.2788053202479412</v>
      </c>
      <c r="K1245" s="142">
        <v>0.61005924356684427</v>
      </c>
      <c r="L1245" s="141">
        <f t="shared" si="160"/>
        <v>8.7867360284225732E-2</v>
      </c>
    </row>
    <row r="1246" spans="1:12" x14ac:dyDescent="0.2">
      <c r="A1246" s="78">
        <f t="shared" si="161"/>
        <v>282</v>
      </c>
      <c r="B1246" s="57" t="s">
        <v>1792</v>
      </c>
      <c r="C1246" s="57">
        <v>2666.8</v>
      </c>
      <c r="D1246" s="57"/>
      <c r="E1246" s="57">
        <v>64.2</v>
      </c>
      <c r="F1246" s="57">
        <f t="shared" si="155"/>
        <v>2731</v>
      </c>
      <c r="G1246" s="141">
        <f t="shared" si="159"/>
        <v>3.6564342442539116E-2</v>
      </c>
      <c r="H1246" s="142">
        <f t="shared" si="157"/>
        <v>134.55678018854394</v>
      </c>
      <c r="I1246" s="142">
        <f t="shared" si="156"/>
        <v>29.602491641479666</v>
      </c>
      <c r="J1246" s="54">
        <f t="shared" si="158"/>
        <v>63.91447058955837</v>
      </c>
      <c r="K1246" s="142">
        <v>11.612462460699932</v>
      </c>
      <c r="L1246" s="141">
        <f t="shared" si="160"/>
        <v>8.776499629450088E-2</v>
      </c>
    </row>
    <row r="1247" spans="1:12" x14ac:dyDescent="0.2">
      <c r="A1247" s="78">
        <f t="shared" si="161"/>
        <v>283</v>
      </c>
      <c r="B1247" s="57" t="s">
        <v>1793</v>
      </c>
      <c r="C1247" s="57">
        <v>84.6</v>
      </c>
      <c r="D1247" s="57"/>
      <c r="E1247" s="57"/>
      <c r="F1247" s="57">
        <f t="shared" si="155"/>
        <v>84.6</v>
      </c>
      <c r="G1247" s="141">
        <f t="shared" si="159"/>
        <v>1.1326779094246828E-3</v>
      </c>
      <c r="H1247" s="142">
        <f t="shared" si="157"/>
        <v>4.1682547066828324</v>
      </c>
      <c r="I1247" s="142">
        <f t="shared" si="156"/>
        <v>0.91701603547022315</v>
      </c>
      <c r="J1247" s="54">
        <f t="shared" si="158"/>
        <v>1.9799209856743454</v>
      </c>
      <c r="K1247" s="142">
        <v>0.36838695221809442</v>
      </c>
      <c r="L1247" s="141">
        <f t="shared" si="160"/>
        <v>8.7867360284225732E-2</v>
      </c>
    </row>
    <row r="1248" spans="1:12" x14ac:dyDescent="0.2">
      <c r="A1248" s="78">
        <f t="shared" si="161"/>
        <v>284</v>
      </c>
      <c r="B1248" s="57" t="s">
        <v>1794</v>
      </c>
      <c r="C1248" s="57">
        <v>219.7</v>
      </c>
      <c r="D1248" s="57"/>
      <c r="E1248" s="57"/>
      <c r="F1248" s="57">
        <f t="shared" si="155"/>
        <v>219.7</v>
      </c>
      <c r="G1248" s="141">
        <f t="shared" si="159"/>
        <v>2.9414815212837216E-3</v>
      </c>
      <c r="H1248" s="142">
        <f t="shared" si="157"/>
        <v>10.824651998324095</v>
      </c>
      <c r="I1248" s="142">
        <f t="shared" si="156"/>
        <v>2.381423439631301</v>
      </c>
      <c r="J1248" s="54">
        <f t="shared" si="158"/>
        <v>5.141709699203945</v>
      </c>
      <c r="K1248" s="142">
        <v>0.95667391728505125</v>
      </c>
      <c r="L1248" s="141">
        <f t="shared" si="160"/>
        <v>8.7867360284225732E-2</v>
      </c>
    </row>
    <row r="1249" spans="1:12" x14ac:dyDescent="0.2">
      <c r="A1249" s="78">
        <f t="shared" si="161"/>
        <v>285</v>
      </c>
      <c r="B1249" s="57" t="s">
        <v>1802</v>
      </c>
      <c r="C1249" s="57">
        <v>171.2</v>
      </c>
      <c r="D1249" s="57"/>
      <c r="E1249" s="57"/>
      <c r="F1249" s="57">
        <f t="shared" si="155"/>
        <v>171.2</v>
      </c>
      <c r="G1249" s="141">
        <f t="shared" si="159"/>
        <v>2.2921330743913204E-3</v>
      </c>
      <c r="H1249" s="142">
        <f t="shared" si="157"/>
        <v>8.4350497137600584</v>
      </c>
      <c r="I1249" s="142">
        <f t="shared" si="156"/>
        <v>1.8557109370272129</v>
      </c>
      <c r="J1249" s="54">
        <f t="shared" si="158"/>
        <v>4.0066486140360276</v>
      </c>
      <c r="K1249" s="142">
        <v>0.74548281583614362</v>
      </c>
      <c r="L1249" s="141">
        <f t="shared" si="160"/>
        <v>8.7867360284225732E-2</v>
      </c>
    </row>
    <row r="1250" spans="1:12" x14ac:dyDescent="0.2">
      <c r="A1250" s="78">
        <f t="shared" si="161"/>
        <v>286</v>
      </c>
      <c r="B1250" s="57" t="s">
        <v>1803</v>
      </c>
      <c r="C1250" s="57">
        <v>246.6</v>
      </c>
      <c r="D1250" s="57">
        <v>31.9</v>
      </c>
      <c r="E1250" s="57"/>
      <c r="F1250" s="57">
        <f t="shared" si="155"/>
        <v>278.5</v>
      </c>
      <c r="G1250" s="141">
        <f t="shared" si="159"/>
        <v>3.728732834217189E-3</v>
      </c>
      <c r="H1250" s="142">
        <f t="shared" si="157"/>
        <v>13.721736829919255</v>
      </c>
      <c r="I1250" s="142">
        <f t="shared" si="156"/>
        <v>3.0187821025822363</v>
      </c>
      <c r="J1250" s="54">
        <f t="shared" si="158"/>
        <v>6.5178249942116455</v>
      </c>
      <c r="K1250" s="142">
        <v>1.0738087756144454</v>
      </c>
      <c r="L1250" s="141">
        <f t="shared" si="160"/>
        <v>8.736859139076332E-2</v>
      </c>
    </row>
    <row r="1251" spans="1:12" x14ac:dyDescent="0.2">
      <c r="A1251" s="78">
        <f t="shared" si="161"/>
        <v>287</v>
      </c>
      <c r="B1251" s="57" t="s">
        <v>1805</v>
      </c>
      <c r="C1251" s="57">
        <v>138.4</v>
      </c>
      <c r="D1251" s="57"/>
      <c r="E1251" s="57"/>
      <c r="F1251" s="57">
        <f t="shared" si="155"/>
        <v>138.4</v>
      </c>
      <c r="G1251" s="141">
        <f t="shared" si="159"/>
        <v>1.852986083503264E-3</v>
      </c>
      <c r="H1251" s="142">
        <f t="shared" si="157"/>
        <v>6.8189887872920112</v>
      </c>
      <c r="I1251" s="142">
        <f t="shared" si="156"/>
        <v>1.5001775332042424</v>
      </c>
      <c r="J1251" s="54">
        <f t="shared" si="158"/>
        <v>3.2390196739637052</v>
      </c>
      <c r="K1251" s="142">
        <v>0.60265666887688263</v>
      </c>
      <c r="L1251" s="141">
        <f t="shared" si="160"/>
        <v>8.7867360284225732E-2</v>
      </c>
    </row>
    <row r="1252" spans="1:12" x14ac:dyDescent="0.2">
      <c r="A1252" s="78">
        <f t="shared" si="161"/>
        <v>288</v>
      </c>
      <c r="B1252" s="57" t="s">
        <v>1806</v>
      </c>
      <c r="C1252" s="57">
        <v>990.2</v>
      </c>
      <c r="D1252" s="57"/>
      <c r="E1252" s="57"/>
      <c r="F1252" s="57">
        <f t="shared" si="155"/>
        <v>990.2</v>
      </c>
      <c r="G1252" s="141">
        <f t="shared" si="159"/>
        <v>1.3257419218821762E-2</v>
      </c>
      <c r="H1252" s="142">
        <f t="shared" si="157"/>
        <v>48.787302725264084</v>
      </c>
      <c r="I1252" s="142">
        <f t="shared" si="156"/>
        <v>10.733206599558098</v>
      </c>
      <c r="J1252" s="54">
        <f t="shared" si="158"/>
        <v>23.173968794500439</v>
      </c>
      <c r="K1252" s="142">
        <v>4.3117820341176962</v>
      </c>
      <c r="L1252" s="141">
        <f t="shared" si="160"/>
        <v>8.7867360284225732E-2</v>
      </c>
    </row>
    <row r="1253" spans="1:12" x14ac:dyDescent="0.2">
      <c r="A1253" s="78">
        <f t="shared" si="161"/>
        <v>289</v>
      </c>
      <c r="B1253" s="57" t="s">
        <v>1807</v>
      </c>
      <c r="C1253" s="57">
        <v>184.5</v>
      </c>
      <c r="D1253" s="57"/>
      <c r="E1253" s="57"/>
      <c r="F1253" s="57">
        <f t="shared" si="155"/>
        <v>184.5</v>
      </c>
      <c r="G1253" s="141">
        <f t="shared" si="159"/>
        <v>2.4702018237453193E-3</v>
      </c>
      <c r="H1253" s="142">
        <f t="shared" si="157"/>
        <v>9.0903427113827746</v>
      </c>
      <c r="I1253" s="142">
        <f t="shared" si="156"/>
        <v>1.9998753965042104</v>
      </c>
      <c r="J1253" s="54">
        <f t="shared" si="158"/>
        <v>4.3179127879068178</v>
      </c>
      <c r="K1253" s="142">
        <v>0.80339707664584414</v>
      </c>
      <c r="L1253" s="141">
        <f t="shared" si="160"/>
        <v>8.7867360284225732E-2</v>
      </c>
    </row>
    <row r="1254" spans="1:12" x14ac:dyDescent="0.2">
      <c r="A1254" s="78">
        <f t="shared" si="161"/>
        <v>290</v>
      </c>
      <c r="B1254" s="57" t="s">
        <v>1815</v>
      </c>
      <c r="C1254" s="57">
        <v>96.2</v>
      </c>
      <c r="D1254" s="57"/>
      <c r="E1254" s="57"/>
      <c r="F1254" s="57">
        <f t="shared" ref="F1254:F1301" si="162">C1254+D1254+E1254</f>
        <v>96.2</v>
      </c>
      <c r="G1254" s="141">
        <f t="shared" si="159"/>
        <v>1.2879859915680201E-3</v>
      </c>
      <c r="H1254" s="142">
        <f t="shared" si="157"/>
        <v>4.7397884489703141</v>
      </c>
      <c r="I1254" s="142">
        <f t="shared" si="156"/>
        <v>1.042753458773469</v>
      </c>
      <c r="J1254" s="54">
        <f t="shared" si="158"/>
        <v>2.2513995132608993</v>
      </c>
      <c r="K1254" s="142">
        <v>0.41889863833783314</v>
      </c>
      <c r="L1254" s="141">
        <f t="shared" si="160"/>
        <v>8.7867360284225732E-2</v>
      </c>
    </row>
    <row r="1255" spans="1:12" x14ac:dyDescent="0.2">
      <c r="A1255" s="78">
        <f t="shared" si="161"/>
        <v>291</v>
      </c>
      <c r="B1255" s="57" t="s">
        <v>1816</v>
      </c>
      <c r="C1255" s="57">
        <v>150.80000000000001</v>
      </c>
      <c r="D1255" s="57"/>
      <c r="E1255" s="57"/>
      <c r="F1255" s="57">
        <f t="shared" si="162"/>
        <v>150.80000000000001</v>
      </c>
      <c r="G1255" s="141">
        <f t="shared" si="159"/>
        <v>2.0190050678633832E-3</v>
      </c>
      <c r="H1255" s="142">
        <f t="shared" si="157"/>
        <v>7.4299386497372506</v>
      </c>
      <c r="I1255" s="142">
        <f t="shared" si="156"/>
        <v>1.6345865029421951</v>
      </c>
      <c r="J1255" s="54">
        <f t="shared" si="158"/>
        <v>3.5292208586251941</v>
      </c>
      <c r="K1255" s="142">
        <v>0.65665191955660329</v>
      </c>
      <c r="L1255" s="141">
        <f t="shared" si="160"/>
        <v>8.7867360284225746E-2</v>
      </c>
    </row>
    <row r="1256" spans="1:12" x14ac:dyDescent="0.2">
      <c r="A1256" s="78">
        <f t="shared" si="161"/>
        <v>292</v>
      </c>
      <c r="B1256" s="57" t="s">
        <v>1823</v>
      </c>
      <c r="C1256" s="57">
        <v>301.02</v>
      </c>
      <c r="D1256" s="57"/>
      <c r="E1256" s="57"/>
      <c r="F1256" s="57">
        <f t="shared" si="162"/>
        <v>301.02</v>
      </c>
      <c r="G1256" s="141">
        <f t="shared" si="159"/>
        <v>4.0302447316195988E-3</v>
      </c>
      <c r="H1256" s="142">
        <f t="shared" si="157"/>
        <v>14.831300612360124</v>
      </c>
      <c r="I1256" s="142">
        <f t="shared" ref="I1256:I1307" si="163">H1256*0.22</f>
        <v>3.2628861347192273</v>
      </c>
      <c r="J1256" s="54">
        <f t="shared" si="158"/>
        <v>7.0448677908710584</v>
      </c>
      <c r="K1256" s="142">
        <v>1.3107782548072195</v>
      </c>
      <c r="L1256" s="141">
        <f t="shared" si="160"/>
        <v>8.7867360284225732E-2</v>
      </c>
    </row>
    <row r="1257" spans="1:12" x14ac:dyDescent="0.2">
      <c r="A1257" s="78">
        <f t="shared" si="161"/>
        <v>293</v>
      </c>
      <c r="B1257" s="57" t="s">
        <v>1824</v>
      </c>
      <c r="C1257" s="57">
        <v>725.3</v>
      </c>
      <c r="D1257" s="57"/>
      <c r="E1257" s="57"/>
      <c r="F1257" s="57">
        <f t="shared" si="162"/>
        <v>725.3</v>
      </c>
      <c r="G1257" s="141">
        <f t="shared" si="159"/>
        <v>9.7107717222898651E-3</v>
      </c>
      <c r="H1257" s="142">
        <f t="shared" si="157"/>
        <v>35.735639938026701</v>
      </c>
      <c r="I1257" s="142">
        <f t="shared" si="163"/>
        <v>7.8618407863658746</v>
      </c>
      <c r="J1257" s="54">
        <f t="shared" si="158"/>
        <v>16.974428970562681</v>
      </c>
      <c r="K1257" s="142">
        <v>3.1582867191936628</v>
      </c>
      <c r="L1257" s="141">
        <f t="shared" si="160"/>
        <v>8.7867360284225718E-2</v>
      </c>
    </row>
    <row r="1258" spans="1:12" x14ac:dyDescent="0.2">
      <c r="A1258" s="78">
        <f t="shared" si="161"/>
        <v>294</v>
      </c>
      <c r="B1258" s="57" t="s">
        <v>1825</v>
      </c>
      <c r="C1258" s="57">
        <v>1494.6</v>
      </c>
      <c r="D1258" s="57">
        <v>88.8</v>
      </c>
      <c r="E1258" s="57"/>
      <c r="F1258" s="57">
        <f t="shared" si="162"/>
        <v>1583.3999999999999</v>
      </c>
      <c r="G1258" s="141">
        <f t="shared" si="159"/>
        <v>2.119955321256552E-2</v>
      </c>
      <c r="H1258" s="142">
        <f t="shared" si="157"/>
        <v>78.014355822241114</v>
      </c>
      <c r="I1258" s="142">
        <f t="shared" si="163"/>
        <v>17.163158280893047</v>
      </c>
      <c r="J1258" s="54">
        <f t="shared" si="158"/>
        <v>37.056819015564528</v>
      </c>
      <c r="K1258" s="142">
        <v>6.5081694891863338</v>
      </c>
      <c r="L1258" s="141">
        <f t="shared" si="160"/>
        <v>8.7623154356375549E-2</v>
      </c>
    </row>
    <row r="1259" spans="1:12" x14ac:dyDescent="0.2">
      <c r="A1259" s="78">
        <f t="shared" si="161"/>
        <v>295</v>
      </c>
      <c r="B1259" s="57" t="s">
        <v>1826</v>
      </c>
      <c r="C1259" s="57">
        <v>1123</v>
      </c>
      <c r="D1259" s="57"/>
      <c r="E1259" s="57">
        <v>374</v>
      </c>
      <c r="F1259" s="57">
        <f t="shared" si="162"/>
        <v>1497</v>
      </c>
      <c r="G1259" s="141">
        <f t="shared" si="159"/>
        <v>2.0042775773153079E-2</v>
      </c>
      <c r="H1259" s="142">
        <f t="shared" si="157"/>
        <v>73.757414845203328</v>
      </c>
      <c r="I1259" s="142">
        <f t="shared" si="163"/>
        <v>16.226631265944732</v>
      </c>
      <c r="J1259" s="54">
        <f t="shared" si="158"/>
        <v>35.034772051471577</v>
      </c>
      <c r="K1259" s="142">
        <v>4.8900537510747046</v>
      </c>
      <c r="L1259" s="141">
        <f t="shared" si="160"/>
        <v>8.6779473556242048E-2</v>
      </c>
    </row>
    <row r="1260" spans="1:12" x14ac:dyDescent="0.2">
      <c r="A1260" s="78">
        <f t="shared" si="161"/>
        <v>296</v>
      </c>
      <c r="B1260" s="57" t="s">
        <v>1827</v>
      </c>
      <c r="C1260" s="57">
        <v>1486.2</v>
      </c>
      <c r="D1260" s="57"/>
      <c r="E1260" s="57"/>
      <c r="F1260" s="57">
        <f t="shared" si="162"/>
        <v>1486.2</v>
      </c>
      <c r="G1260" s="141">
        <f t="shared" si="159"/>
        <v>1.9898178593226522E-2</v>
      </c>
      <c r="H1260" s="142">
        <f t="shared" si="157"/>
        <v>73.225297223073596</v>
      </c>
      <c r="I1260" s="142">
        <f t="shared" si="163"/>
        <v>16.109565389076192</v>
      </c>
      <c r="J1260" s="54">
        <f t="shared" si="158"/>
        <v>34.782016180959957</v>
      </c>
      <c r="K1260" s="142">
        <v>6.4715920613065236</v>
      </c>
      <c r="L1260" s="141">
        <f t="shared" si="160"/>
        <v>8.7867360284225718E-2</v>
      </c>
    </row>
    <row r="1261" spans="1:12" x14ac:dyDescent="0.2">
      <c r="A1261" s="78">
        <f t="shared" si="161"/>
        <v>297</v>
      </c>
      <c r="B1261" s="57" t="s">
        <v>1828</v>
      </c>
      <c r="C1261" s="57">
        <v>2557.9</v>
      </c>
      <c r="D1261" s="57"/>
      <c r="E1261" s="57"/>
      <c r="F1261" s="57">
        <f t="shared" si="162"/>
        <v>2557.9</v>
      </c>
      <c r="G1261" s="141">
        <f t="shared" si="159"/>
        <v>3.4246770975382937E-2</v>
      </c>
      <c r="H1261" s="142">
        <f t="shared" si="157"/>
        <v>126.0281171894092</v>
      </c>
      <c r="I1261" s="142">
        <f t="shared" si="163"/>
        <v>27.726185781670026</v>
      </c>
      <c r="J1261" s="54">
        <f t="shared" si="158"/>
        <v>59.863355664969369</v>
      </c>
      <c r="K1261" s="142">
        <v>11.138262234972384</v>
      </c>
      <c r="L1261" s="141">
        <f t="shared" si="160"/>
        <v>8.7867360284225718E-2</v>
      </c>
    </row>
    <row r="1262" spans="1:12" x14ac:dyDescent="0.2">
      <c r="A1262" s="78">
        <f t="shared" si="161"/>
        <v>298</v>
      </c>
      <c r="B1262" s="57" t="s">
        <v>1829</v>
      </c>
      <c r="C1262" s="57">
        <v>2559.3000000000002</v>
      </c>
      <c r="D1262" s="57"/>
      <c r="E1262" s="57"/>
      <c r="F1262" s="57">
        <f t="shared" si="162"/>
        <v>2559.3000000000002</v>
      </c>
      <c r="G1262" s="141">
        <f t="shared" si="159"/>
        <v>3.4265515054262306E-2</v>
      </c>
      <c r="H1262" s="142">
        <f t="shared" si="157"/>
        <v>126.09709539968529</v>
      </c>
      <c r="I1262" s="142">
        <f t="shared" si="163"/>
        <v>27.741360987930765</v>
      </c>
      <c r="J1262" s="54">
        <f t="shared" si="158"/>
        <v>59.896120314850506</v>
      </c>
      <c r="K1262" s="142">
        <v>11.144358472952351</v>
      </c>
      <c r="L1262" s="141">
        <f t="shared" si="160"/>
        <v>8.7867360284225718E-2</v>
      </c>
    </row>
    <row r="1263" spans="1:12" x14ac:dyDescent="0.2">
      <c r="A1263" s="78">
        <f t="shared" si="161"/>
        <v>299</v>
      </c>
      <c r="B1263" s="57" t="s">
        <v>1830</v>
      </c>
      <c r="C1263" s="57">
        <v>1346.9</v>
      </c>
      <c r="D1263" s="57"/>
      <c r="E1263" s="57"/>
      <c r="F1263" s="57">
        <f t="shared" si="162"/>
        <v>1346.9</v>
      </c>
      <c r="G1263" s="141">
        <f t="shared" si="159"/>
        <v>1.8033142744729381E-2</v>
      </c>
      <c r="H1263" s="142">
        <f t="shared" si="157"/>
        <v>66.361965300604126</v>
      </c>
      <c r="I1263" s="142">
        <f t="shared" si="163"/>
        <v>14.599632366132909</v>
      </c>
      <c r="J1263" s="54">
        <f t="shared" si="158"/>
        <v>31.521933517786959</v>
      </c>
      <c r="K1263" s="142">
        <v>5.865016382299661</v>
      </c>
      <c r="L1263" s="141">
        <f t="shared" si="160"/>
        <v>8.7867360284225732E-2</v>
      </c>
    </row>
    <row r="1264" spans="1:12" x14ac:dyDescent="0.2">
      <c r="A1264" s="78">
        <f t="shared" si="161"/>
        <v>300</v>
      </c>
      <c r="B1264" s="57" t="s">
        <v>1831</v>
      </c>
      <c r="C1264" s="57">
        <v>2035.1</v>
      </c>
      <c r="D1264" s="57"/>
      <c r="E1264" s="57"/>
      <c r="F1264" s="57">
        <f t="shared" si="162"/>
        <v>2035.1</v>
      </c>
      <c r="G1264" s="141">
        <f t="shared" si="159"/>
        <v>2.7247196376715983E-2</v>
      </c>
      <c r="H1264" s="142">
        <f t="shared" si="157"/>
        <v>100.26968266631482</v>
      </c>
      <c r="I1264" s="142">
        <f t="shared" si="163"/>
        <v>22.059330186589261</v>
      </c>
      <c r="J1264" s="54">
        <f t="shared" si="158"/>
        <v>47.62809926649954</v>
      </c>
      <c r="K1264" s="142">
        <v>8.8617527950241595</v>
      </c>
      <c r="L1264" s="141">
        <f t="shared" si="160"/>
        <v>8.7867360284225732E-2</v>
      </c>
    </row>
    <row r="1265" spans="1:12" x14ac:dyDescent="0.2">
      <c r="A1265" s="78">
        <f t="shared" si="161"/>
        <v>301</v>
      </c>
      <c r="B1265" s="57" t="s">
        <v>1832</v>
      </c>
      <c r="C1265" s="57">
        <v>1523.5</v>
      </c>
      <c r="D1265" s="57"/>
      <c r="E1265" s="57"/>
      <c r="F1265" s="57">
        <f t="shared" si="162"/>
        <v>1523.5</v>
      </c>
      <c r="G1265" s="141">
        <f t="shared" si="159"/>
        <v>2.0397574409083977E-2</v>
      </c>
      <c r="H1265" s="142">
        <f t="shared" si="157"/>
        <v>75.063073825429029</v>
      </c>
      <c r="I1265" s="142">
        <f t="shared" si="163"/>
        <v>16.513876241594385</v>
      </c>
      <c r="J1265" s="54">
        <f t="shared" si="158"/>
        <v>35.65496006707879</v>
      </c>
      <c r="K1265" s="142">
        <v>6.6340132589156831</v>
      </c>
      <c r="L1265" s="141">
        <f t="shared" si="160"/>
        <v>8.7867360284225718E-2</v>
      </c>
    </row>
    <row r="1266" spans="1:12" x14ac:dyDescent="0.2">
      <c r="A1266" s="78">
        <f t="shared" si="161"/>
        <v>302</v>
      </c>
      <c r="B1266" s="57" t="s">
        <v>1833</v>
      </c>
      <c r="C1266" s="57">
        <v>2022.1</v>
      </c>
      <c r="D1266" s="57"/>
      <c r="E1266" s="57"/>
      <c r="F1266" s="57">
        <f t="shared" si="162"/>
        <v>2022.1</v>
      </c>
      <c r="G1266" s="141">
        <f t="shared" si="159"/>
        <v>2.707314421569328E-2</v>
      </c>
      <c r="H1266" s="142">
        <f t="shared" si="157"/>
        <v>99.629170713751265</v>
      </c>
      <c r="I1266" s="142">
        <f t="shared" si="163"/>
        <v>21.918417557025279</v>
      </c>
      <c r="J1266" s="54">
        <f t="shared" si="158"/>
        <v>47.32385608903185</v>
      </c>
      <c r="K1266" s="142">
        <v>8.8051448709244529</v>
      </c>
      <c r="L1266" s="141">
        <f t="shared" si="160"/>
        <v>8.7867360284225732E-2</v>
      </c>
    </row>
    <row r="1267" spans="1:12" x14ac:dyDescent="0.2">
      <c r="A1267" s="78">
        <f t="shared" si="161"/>
        <v>303</v>
      </c>
      <c r="B1267" s="57" t="s">
        <v>1834</v>
      </c>
      <c r="C1267" s="57">
        <v>147.19999999999999</v>
      </c>
      <c r="D1267" s="57"/>
      <c r="E1267" s="57"/>
      <c r="F1267" s="57">
        <f t="shared" si="162"/>
        <v>147.19999999999999</v>
      </c>
      <c r="G1267" s="141">
        <f t="shared" si="159"/>
        <v>1.9708060078878643E-3</v>
      </c>
      <c r="H1267" s="142">
        <f t="shared" si="157"/>
        <v>7.2525661090273408</v>
      </c>
      <c r="I1267" s="142">
        <f t="shared" si="163"/>
        <v>1.5955645439860149</v>
      </c>
      <c r="J1267" s="54">
        <f t="shared" si="158"/>
        <v>3.4449689017879868</v>
      </c>
      <c r="K1267" s="142">
        <v>0.64097587903668429</v>
      </c>
      <c r="L1267" s="141">
        <f t="shared" si="160"/>
        <v>8.7867360284225746E-2</v>
      </c>
    </row>
    <row r="1268" spans="1:12" x14ac:dyDescent="0.2">
      <c r="A1268" s="78">
        <f t="shared" si="161"/>
        <v>304</v>
      </c>
      <c r="B1268" s="57" t="s">
        <v>1835</v>
      </c>
      <c r="C1268" s="57">
        <v>1486.9</v>
      </c>
      <c r="D1268" s="57"/>
      <c r="E1268" s="57"/>
      <c r="F1268" s="57">
        <f t="shared" si="162"/>
        <v>1486.9</v>
      </c>
      <c r="G1268" s="141">
        <f t="shared" si="159"/>
        <v>1.9907550632666207E-2</v>
      </c>
      <c r="H1268" s="142">
        <f t="shared" si="157"/>
        <v>73.259786328211646</v>
      </c>
      <c r="I1268" s="142">
        <f t="shared" si="163"/>
        <v>16.117152992206563</v>
      </c>
      <c r="J1268" s="54">
        <f t="shared" si="158"/>
        <v>34.798398505900529</v>
      </c>
      <c r="K1268" s="142">
        <v>6.4746401802965075</v>
      </c>
      <c r="L1268" s="141">
        <f t="shared" si="160"/>
        <v>8.7867360284225746E-2</v>
      </c>
    </row>
    <row r="1269" spans="1:12" x14ac:dyDescent="0.2">
      <c r="A1269" s="78">
        <f t="shared" si="161"/>
        <v>305</v>
      </c>
      <c r="B1269" s="57" t="s">
        <v>1836</v>
      </c>
      <c r="C1269" s="57">
        <v>252.3</v>
      </c>
      <c r="D1269" s="57"/>
      <c r="E1269" s="57"/>
      <c r="F1269" s="57">
        <f t="shared" si="162"/>
        <v>252.3</v>
      </c>
      <c r="G1269" s="141">
        <f t="shared" si="159"/>
        <v>3.3779507866175829E-3</v>
      </c>
      <c r="H1269" s="142">
        <f t="shared" si="157"/>
        <v>12.430858894752705</v>
      </c>
      <c r="I1269" s="142">
        <f t="shared" si="163"/>
        <v>2.7347889568455952</v>
      </c>
      <c r="J1269" s="54">
        <f t="shared" si="158"/>
        <v>5.9046579750075345</v>
      </c>
      <c r="K1269" s="142">
        <v>1.0986291731043172</v>
      </c>
      <c r="L1269" s="141">
        <f t="shared" si="160"/>
        <v>8.7867360284225718E-2</v>
      </c>
    </row>
    <row r="1270" spans="1:12" x14ac:dyDescent="0.2">
      <c r="A1270" s="78">
        <f t="shared" si="161"/>
        <v>306</v>
      </c>
      <c r="B1270" s="57" t="s">
        <v>1837</v>
      </c>
      <c r="C1270" s="57">
        <v>127.4</v>
      </c>
      <c r="D1270" s="57"/>
      <c r="E1270" s="57">
        <v>58.5</v>
      </c>
      <c r="F1270" s="57">
        <f t="shared" si="162"/>
        <v>185.9</v>
      </c>
      <c r="G1270" s="141">
        <f t="shared" si="159"/>
        <v>2.4889459026246875E-3</v>
      </c>
      <c r="H1270" s="142">
        <f t="shared" si="157"/>
        <v>9.1593209216588498</v>
      </c>
      <c r="I1270" s="142">
        <f t="shared" si="163"/>
        <v>2.0150506027649469</v>
      </c>
      <c r="J1270" s="54">
        <f t="shared" si="158"/>
        <v>4.3506774377879536</v>
      </c>
      <c r="K1270" s="142">
        <v>0.55475765617713035</v>
      </c>
      <c r="L1270" s="141">
        <f t="shared" si="160"/>
        <v>8.6497077021995064E-2</v>
      </c>
    </row>
    <row r="1271" spans="1:12" x14ac:dyDescent="0.2">
      <c r="A1271" s="78">
        <f t="shared" si="161"/>
        <v>307</v>
      </c>
      <c r="B1271" s="57" t="s">
        <v>1838</v>
      </c>
      <c r="C1271" s="57">
        <v>148.4</v>
      </c>
      <c r="D1271" s="57"/>
      <c r="E1271" s="57"/>
      <c r="F1271" s="57">
        <f t="shared" si="162"/>
        <v>148.4</v>
      </c>
      <c r="G1271" s="141">
        <f t="shared" si="159"/>
        <v>1.9868723612130375E-3</v>
      </c>
      <c r="H1271" s="142">
        <f t="shared" si="157"/>
        <v>7.3116902892639786</v>
      </c>
      <c r="I1271" s="142">
        <f t="shared" si="163"/>
        <v>1.6085718636380752</v>
      </c>
      <c r="J1271" s="54">
        <f t="shared" si="158"/>
        <v>3.4730528874003896</v>
      </c>
      <c r="K1271" s="142">
        <v>0.64620122587665729</v>
      </c>
      <c r="L1271" s="141">
        <f t="shared" si="160"/>
        <v>8.7867360284225746E-2</v>
      </c>
    </row>
    <row r="1272" spans="1:12" x14ac:dyDescent="0.2">
      <c r="A1272" s="78">
        <f t="shared" si="161"/>
        <v>308</v>
      </c>
      <c r="B1272" s="57" t="s">
        <v>1839</v>
      </c>
      <c r="C1272" s="57">
        <v>166</v>
      </c>
      <c r="D1272" s="57"/>
      <c r="E1272" s="57"/>
      <c r="F1272" s="57">
        <f t="shared" si="162"/>
        <v>166</v>
      </c>
      <c r="G1272" s="141">
        <f t="shared" si="159"/>
        <v>2.2225122099822385E-3</v>
      </c>
      <c r="H1272" s="142">
        <f t="shared" si="157"/>
        <v>8.1788449327346378</v>
      </c>
      <c r="I1272" s="142">
        <f t="shared" si="163"/>
        <v>1.7993458852016204</v>
      </c>
      <c r="J1272" s="54">
        <f t="shared" si="158"/>
        <v>3.8849513430489528</v>
      </c>
      <c r="K1272" s="142">
        <v>0.72283964619626095</v>
      </c>
      <c r="L1272" s="141">
        <f t="shared" si="160"/>
        <v>8.7867360284225746E-2</v>
      </c>
    </row>
    <row r="1273" spans="1:12" x14ac:dyDescent="0.2">
      <c r="A1273" s="78">
        <f t="shared" si="161"/>
        <v>309</v>
      </c>
      <c r="B1273" s="57" t="s">
        <v>1840</v>
      </c>
      <c r="C1273" s="57">
        <v>1491.85</v>
      </c>
      <c r="D1273" s="57"/>
      <c r="E1273" s="57">
        <v>243</v>
      </c>
      <c r="F1273" s="57">
        <f t="shared" si="162"/>
        <v>1734.85</v>
      </c>
      <c r="G1273" s="141">
        <f t="shared" si="159"/>
        <v>2.3227260888480039E-2</v>
      </c>
      <c r="H1273" s="142">
        <f t="shared" si="157"/>
        <v>85.476320069606544</v>
      </c>
      <c r="I1273" s="142">
        <f t="shared" si="163"/>
        <v>18.804790415313441</v>
      </c>
      <c r="J1273" s="54">
        <f t="shared" si="158"/>
        <v>40.601252033063105</v>
      </c>
      <c r="K1273" s="142">
        <v>6.4961947360113959</v>
      </c>
      <c r="L1273" s="141">
        <f t="shared" si="160"/>
        <v>8.725743277747039E-2</v>
      </c>
    </row>
    <row r="1274" spans="1:12" x14ac:dyDescent="0.2">
      <c r="A1274" s="78">
        <f t="shared" si="161"/>
        <v>310</v>
      </c>
      <c r="B1274" s="57" t="s">
        <v>1841</v>
      </c>
      <c r="C1274" s="57">
        <v>213.8</v>
      </c>
      <c r="D1274" s="57"/>
      <c r="E1274" s="57"/>
      <c r="F1274" s="57">
        <f t="shared" si="162"/>
        <v>213.8</v>
      </c>
      <c r="G1274" s="141">
        <f t="shared" si="159"/>
        <v>2.8624886174349554E-3</v>
      </c>
      <c r="H1274" s="142">
        <f t="shared" si="157"/>
        <v>10.533958112160636</v>
      </c>
      <c r="I1274" s="142">
        <f t="shared" si="163"/>
        <v>2.31747078467534</v>
      </c>
      <c r="J1274" s="54">
        <f t="shared" si="158"/>
        <v>5.0036301032763024</v>
      </c>
      <c r="K1274" s="142">
        <v>0.93098262865518422</v>
      </c>
      <c r="L1274" s="141">
        <f t="shared" si="160"/>
        <v>8.7867360284225718E-2</v>
      </c>
    </row>
    <row r="1275" spans="1:12" x14ac:dyDescent="0.2">
      <c r="A1275" s="78">
        <f t="shared" si="161"/>
        <v>311</v>
      </c>
      <c r="B1275" s="57" t="s">
        <v>1842</v>
      </c>
      <c r="C1275" s="57">
        <v>123.2</v>
      </c>
      <c r="D1275" s="57"/>
      <c r="E1275" s="57"/>
      <c r="F1275" s="57">
        <f t="shared" si="162"/>
        <v>123.2</v>
      </c>
      <c r="G1275" s="141">
        <f t="shared" si="159"/>
        <v>1.6494789413844084E-3</v>
      </c>
      <c r="H1275" s="142">
        <f t="shared" si="157"/>
        <v>6.0700825042946231</v>
      </c>
      <c r="I1275" s="142">
        <f t="shared" si="163"/>
        <v>1.3354181509448171</v>
      </c>
      <c r="J1275" s="54">
        <f t="shared" si="158"/>
        <v>2.883289189539946</v>
      </c>
      <c r="K1275" s="142">
        <v>0.53646894223722497</v>
      </c>
      <c r="L1275" s="141">
        <f t="shared" si="160"/>
        <v>8.7867360284225746E-2</v>
      </c>
    </row>
    <row r="1276" spans="1:12" x14ac:dyDescent="0.2">
      <c r="A1276" s="78">
        <f t="shared" si="161"/>
        <v>312</v>
      </c>
      <c r="B1276" s="57" t="s">
        <v>264</v>
      </c>
      <c r="C1276" s="57">
        <v>187.1</v>
      </c>
      <c r="D1276" s="57"/>
      <c r="E1276" s="57"/>
      <c r="F1276" s="57">
        <f t="shared" si="162"/>
        <v>187.1</v>
      </c>
      <c r="G1276" s="141">
        <f t="shared" si="159"/>
        <v>2.5050122559498603E-3</v>
      </c>
      <c r="H1276" s="142">
        <f t="shared" si="157"/>
        <v>9.2184451018954867</v>
      </c>
      <c r="I1276" s="142">
        <f t="shared" si="163"/>
        <v>2.0280579224170072</v>
      </c>
      <c r="J1276" s="54">
        <f t="shared" si="158"/>
        <v>4.3787614234003556</v>
      </c>
      <c r="K1276" s="142">
        <v>0.81471866146578553</v>
      </c>
      <c r="L1276" s="141">
        <f t="shared" si="160"/>
        <v>8.7867360284225732E-2</v>
      </c>
    </row>
    <row r="1277" spans="1:12" x14ac:dyDescent="0.2">
      <c r="A1277" s="78">
        <f t="shared" si="161"/>
        <v>313</v>
      </c>
      <c r="B1277" s="57" t="s">
        <v>265</v>
      </c>
      <c r="C1277" s="57">
        <v>120.6</v>
      </c>
      <c r="D1277" s="57"/>
      <c r="E1277" s="57"/>
      <c r="F1277" s="57">
        <f t="shared" si="162"/>
        <v>120.6</v>
      </c>
      <c r="G1277" s="141">
        <f t="shared" si="159"/>
        <v>1.6146685091798672E-3</v>
      </c>
      <c r="H1277" s="142">
        <f t="shared" si="157"/>
        <v>5.941980113781911</v>
      </c>
      <c r="I1277" s="142">
        <f t="shared" si="163"/>
        <v>1.3072356250320205</v>
      </c>
      <c r="J1277" s="54">
        <f t="shared" si="158"/>
        <v>2.8224405540464077</v>
      </c>
      <c r="K1277" s="142">
        <v>0.52514735741728347</v>
      </c>
      <c r="L1277" s="141">
        <f t="shared" si="160"/>
        <v>8.7867360284225732E-2</v>
      </c>
    </row>
    <row r="1278" spans="1:12" x14ac:dyDescent="0.2">
      <c r="A1278" s="78">
        <f t="shared" si="161"/>
        <v>314</v>
      </c>
      <c r="B1278" s="57" t="s">
        <v>266</v>
      </c>
      <c r="C1278" s="57">
        <v>151.1</v>
      </c>
      <c r="D1278" s="57"/>
      <c r="E1278" s="57"/>
      <c r="F1278" s="57">
        <f t="shared" si="162"/>
        <v>151.1</v>
      </c>
      <c r="G1278" s="141">
        <f t="shared" si="159"/>
        <v>2.0230216561946761E-3</v>
      </c>
      <c r="H1278" s="142">
        <f t="shared" si="157"/>
        <v>7.444719694796408</v>
      </c>
      <c r="I1278" s="142">
        <f t="shared" si="163"/>
        <v>1.6378383328552097</v>
      </c>
      <c r="J1278" s="54">
        <f t="shared" si="158"/>
        <v>3.5362418550282935</v>
      </c>
      <c r="K1278" s="142">
        <v>0.65795825626659632</v>
      </c>
      <c r="L1278" s="141">
        <f t="shared" si="160"/>
        <v>8.7867360284225732E-2</v>
      </c>
    </row>
    <row r="1279" spans="1:12" x14ac:dyDescent="0.2">
      <c r="A1279" s="78">
        <f t="shared" si="161"/>
        <v>315</v>
      </c>
      <c r="B1279" s="57" t="s">
        <v>267</v>
      </c>
      <c r="C1279" s="57">
        <v>96</v>
      </c>
      <c r="D1279" s="57"/>
      <c r="E1279" s="57"/>
      <c r="F1279" s="57">
        <f t="shared" si="162"/>
        <v>96</v>
      </c>
      <c r="G1279" s="141">
        <f t="shared" si="159"/>
        <v>1.2853082660138247E-3</v>
      </c>
      <c r="H1279" s="142">
        <f t="shared" si="157"/>
        <v>4.729934418930875</v>
      </c>
      <c r="I1279" s="142">
        <f t="shared" si="163"/>
        <v>1.0405855721647925</v>
      </c>
      <c r="J1279" s="54">
        <f t="shared" si="158"/>
        <v>2.2467188489921655</v>
      </c>
      <c r="K1279" s="142">
        <v>0.41802774719783764</v>
      </c>
      <c r="L1279" s="141">
        <f t="shared" si="160"/>
        <v>8.7867360284225746E-2</v>
      </c>
    </row>
    <row r="1280" spans="1:12" x14ac:dyDescent="0.2">
      <c r="A1280" s="78">
        <f t="shared" si="161"/>
        <v>316</v>
      </c>
      <c r="B1280" s="57" t="s">
        <v>268</v>
      </c>
      <c r="C1280" s="57">
        <v>145.9</v>
      </c>
      <c r="D1280" s="57"/>
      <c r="E1280" s="57"/>
      <c r="F1280" s="57">
        <f t="shared" si="162"/>
        <v>145.9</v>
      </c>
      <c r="G1280" s="141">
        <f t="shared" si="159"/>
        <v>1.9534007917855942E-3</v>
      </c>
      <c r="H1280" s="142">
        <f t="shared" si="157"/>
        <v>7.1885149137709865</v>
      </c>
      <c r="I1280" s="142">
        <f t="shared" si="163"/>
        <v>1.581473281029617</v>
      </c>
      <c r="J1280" s="54">
        <f t="shared" si="158"/>
        <v>3.4145445840412183</v>
      </c>
      <c r="K1280" s="142">
        <v>0.63531508662671365</v>
      </c>
      <c r="L1280" s="141">
        <f t="shared" si="160"/>
        <v>8.7867360284225732E-2</v>
      </c>
    </row>
    <row r="1281" spans="1:12" x14ac:dyDescent="0.2">
      <c r="A1281" s="78">
        <f t="shared" si="161"/>
        <v>317</v>
      </c>
      <c r="B1281" s="57" t="s">
        <v>269</v>
      </c>
      <c r="C1281" s="57">
        <v>184.6</v>
      </c>
      <c r="D1281" s="57"/>
      <c r="E1281" s="57"/>
      <c r="F1281" s="57">
        <f t="shared" si="162"/>
        <v>184.6</v>
      </c>
      <c r="G1281" s="141">
        <f t="shared" si="159"/>
        <v>2.471540686522417E-3</v>
      </c>
      <c r="H1281" s="142">
        <f t="shared" si="157"/>
        <v>9.0952697264024938</v>
      </c>
      <c r="I1281" s="142">
        <f t="shared" si="163"/>
        <v>2.0009593398085488</v>
      </c>
      <c r="J1281" s="54">
        <f t="shared" si="158"/>
        <v>4.3202531200411842</v>
      </c>
      <c r="K1281" s="142">
        <v>0.80383252221584178</v>
      </c>
      <c r="L1281" s="141">
        <f t="shared" si="160"/>
        <v>8.7867360284225732E-2</v>
      </c>
    </row>
    <row r="1282" spans="1:12" x14ac:dyDescent="0.2">
      <c r="A1282" s="78">
        <f t="shared" si="161"/>
        <v>318</v>
      </c>
      <c r="B1282" s="57" t="s">
        <v>270</v>
      </c>
      <c r="C1282" s="57">
        <v>185.1</v>
      </c>
      <c r="D1282" s="57"/>
      <c r="E1282" s="57"/>
      <c r="F1282" s="57">
        <f t="shared" si="162"/>
        <v>185.1</v>
      </c>
      <c r="G1282" s="141">
        <f t="shared" si="159"/>
        <v>2.4782350004079056E-3</v>
      </c>
      <c r="H1282" s="142">
        <f t="shared" si="157"/>
        <v>9.1199048015010931</v>
      </c>
      <c r="I1282" s="142">
        <f t="shared" si="163"/>
        <v>2.0063790563302404</v>
      </c>
      <c r="J1282" s="54">
        <f t="shared" si="158"/>
        <v>4.3319547807130192</v>
      </c>
      <c r="K1282" s="142">
        <v>0.80600975006583064</v>
      </c>
      <c r="L1282" s="141">
        <f t="shared" si="160"/>
        <v>8.7867360284225746E-2</v>
      </c>
    </row>
    <row r="1283" spans="1:12" x14ac:dyDescent="0.2">
      <c r="A1283" s="78">
        <f t="shared" si="161"/>
        <v>319</v>
      </c>
      <c r="B1283" s="57" t="s">
        <v>271</v>
      </c>
      <c r="C1283" s="57">
        <v>190.2</v>
      </c>
      <c r="D1283" s="57"/>
      <c r="E1283" s="57"/>
      <c r="F1283" s="57">
        <f t="shared" si="162"/>
        <v>190.2</v>
      </c>
      <c r="G1283" s="141">
        <f t="shared" si="159"/>
        <v>2.5465170020398898E-3</v>
      </c>
      <c r="H1283" s="142">
        <f t="shared" si="157"/>
        <v>9.3711825675067946</v>
      </c>
      <c r="I1283" s="142">
        <f t="shared" si="163"/>
        <v>2.0616601648514949</v>
      </c>
      <c r="J1283" s="54">
        <f t="shared" si="158"/>
        <v>4.4513117195657275</v>
      </c>
      <c r="K1283" s="142">
        <v>0.82821747413571567</v>
      </c>
      <c r="L1283" s="141">
        <f t="shared" si="160"/>
        <v>8.7867360284225718E-2</v>
      </c>
    </row>
    <row r="1284" spans="1:12" x14ac:dyDescent="0.2">
      <c r="A1284" s="78">
        <f t="shared" si="161"/>
        <v>320</v>
      </c>
      <c r="B1284" s="57" t="s">
        <v>272</v>
      </c>
      <c r="C1284" s="57">
        <v>90</v>
      </c>
      <c r="D1284" s="57"/>
      <c r="E1284" s="57"/>
      <c r="F1284" s="57">
        <f t="shared" si="162"/>
        <v>90</v>
      </c>
      <c r="G1284" s="141">
        <f t="shared" si="159"/>
        <v>1.2049764993879606E-3</v>
      </c>
      <c r="H1284" s="142">
        <f t="shared" si="157"/>
        <v>4.4343135177476949</v>
      </c>
      <c r="I1284" s="142">
        <f t="shared" si="163"/>
        <v>0.97554897390449291</v>
      </c>
      <c r="J1284" s="54">
        <f t="shared" si="158"/>
        <v>2.106298920930155</v>
      </c>
      <c r="K1284" s="142">
        <v>0.3919010129979727</v>
      </c>
      <c r="L1284" s="141">
        <f t="shared" si="160"/>
        <v>8.7867360284225718E-2</v>
      </c>
    </row>
    <row r="1285" spans="1:12" x14ac:dyDescent="0.2">
      <c r="A1285" s="78">
        <f t="shared" si="161"/>
        <v>321</v>
      </c>
      <c r="B1285" s="57" t="s">
        <v>273</v>
      </c>
      <c r="C1285" s="57">
        <v>113.2</v>
      </c>
      <c r="D1285" s="57"/>
      <c r="E1285" s="57"/>
      <c r="F1285" s="57">
        <f t="shared" si="162"/>
        <v>113.2</v>
      </c>
      <c r="G1285" s="141">
        <f t="shared" si="159"/>
        <v>1.5155926636746348E-3</v>
      </c>
      <c r="H1285" s="142">
        <f t="shared" ref="H1285:H1329" si="164">G1285*3680</f>
        <v>5.5773810023226567</v>
      </c>
      <c r="I1285" s="142">
        <f t="shared" si="163"/>
        <v>1.2270238205109845</v>
      </c>
      <c r="J1285" s="54">
        <f t="shared" ref="J1285:J1329" si="165">H1285*0.475</f>
        <v>2.6492559761032619</v>
      </c>
      <c r="K1285" s="142">
        <v>0.49292438523745014</v>
      </c>
      <c r="L1285" s="141">
        <f t="shared" si="160"/>
        <v>8.7867360284225732E-2</v>
      </c>
    </row>
    <row r="1286" spans="1:12" x14ac:dyDescent="0.2">
      <c r="A1286" s="78">
        <f t="shared" si="161"/>
        <v>322</v>
      </c>
      <c r="B1286" s="57" t="s">
        <v>274</v>
      </c>
      <c r="C1286" s="57">
        <v>125.7</v>
      </c>
      <c r="D1286" s="57"/>
      <c r="E1286" s="57"/>
      <c r="F1286" s="57">
        <f t="shared" si="162"/>
        <v>125.7</v>
      </c>
      <c r="G1286" s="141">
        <f t="shared" ref="G1286:G1329" si="166">3/$F$1330*F1286</f>
        <v>1.6829505108118517E-3</v>
      </c>
      <c r="H1286" s="142">
        <f t="shared" si="164"/>
        <v>6.1932578797876143</v>
      </c>
      <c r="I1286" s="142">
        <f t="shared" si="163"/>
        <v>1.3625167335532751</v>
      </c>
      <c r="J1286" s="54">
        <f t="shared" si="165"/>
        <v>2.9417974928991169</v>
      </c>
      <c r="K1286" s="142">
        <v>0.5473550814871686</v>
      </c>
      <c r="L1286" s="141">
        <f t="shared" ref="L1286:L1329" si="167">(H1286+I1286+J1286+K1286)/F1286</f>
        <v>8.7867360284225732E-2</v>
      </c>
    </row>
    <row r="1287" spans="1:12" x14ac:dyDescent="0.2">
      <c r="A1287" s="78">
        <f t="shared" ref="A1287:A1329" si="168">A1286+1</f>
        <v>323</v>
      </c>
      <c r="B1287" s="57" t="s">
        <v>275</v>
      </c>
      <c r="C1287" s="57">
        <v>385.4</v>
      </c>
      <c r="D1287" s="57"/>
      <c r="E1287" s="57"/>
      <c r="F1287" s="57">
        <f t="shared" si="162"/>
        <v>385.4</v>
      </c>
      <c r="G1287" s="141">
        <f t="shared" si="166"/>
        <v>5.1599771429346663E-3</v>
      </c>
      <c r="H1287" s="142">
        <f t="shared" si="164"/>
        <v>18.988715885999571</v>
      </c>
      <c r="I1287" s="142">
        <f t="shared" si="163"/>
        <v>4.1775174949199059</v>
      </c>
      <c r="J1287" s="54">
        <f t="shared" si="165"/>
        <v>9.0196400458497958</v>
      </c>
      <c r="K1287" s="142">
        <v>1.6782072267713191</v>
      </c>
      <c r="L1287" s="141">
        <f t="shared" si="167"/>
        <v>8.7867360284225732E-2</v>
      </c>
    </row>
    <row r="1288" spans="1:12" x14ac:dyDescent="0.2">
      <c r="A1288" s="78">
        <f t="shared" si="168"/>
        <v>324</v>
      </c>
      <c r="B1288" s="57" t="s">
        <v>276</v>
      </c>
      <c r="C1288" s="57">
        <v>133.4</v>
      </c>
      <c r="D1288" s="57"/>
      <c r="E1288" s="57"/>
      <c r="F1288" s="57">
        <f t="shared" si="162"/>
        <v>133.4</v>
      </c>
      <c r="G1288" s="141">
        <f t="shared" si="166"/>
        <v>1.7860429446483774E-3</v>
      </c>
      <c r="H1288" s="142">
        <f t="shared" si="164"/>
        <v>6.5726380363060288</v>
      </c>
      <c r="I1288" s="142">
        <f t="shared" si="163"/>
        <v>1.4459803679873264</v>
      </c>
      <c r="J1288" s="54">
        <f t="shared" si="165"/>
        <v>3.1220030672453634</v>
      </c>
      <c r="K1288" s="142">
        <v>0.58088439037699524</v>
      </c>
      <c r="L1288" s="141">
        <f t="shared" si="167"/>
        <v>8.7867360284225746E-2</v>
      </c>
    </row>
    <row r="1289" spans="1:12" x14ac:dyDescent="0.2">
      <c r="A1289" s="78">
        <f t="shared" si="168"/>
        <v>325</v>
      </c>
      <c r="B1289" s="57" t="s">
        <v>277</v>
      </c>
      <c r="C1289" s="57">
        <v>197.2</v>
      </c>
      <c r="D1289" s="57"/>
      <c r="E1289" s="57"/>
      <c r="F1289" s="57">
        <f t="shared" si="162"/>
        <v>197.2</v>
      </c>
      <c r="G1289" s="141">
        <f t="shared" si="166"/>
        <v>2.6402373964367312E-3</v>
      </c>
      <c r="H1289" s="142">
        <f t="shared" si="164"/>
        <v>9.7160736188871706</v>
      </c>
      <c r="I1289" s="142">
        <f t="shared" si="163"/>
        <v>2.1375361961551778</v>
      </c>
      <c r="J1289" s="54">
        <f t="shared" si="165"/>
        <v>4.6151349689714056</v>
      </c>
      <c r="K1289" s="142">
        <v>0.85869866403555806</v>
      </c>
      <c r="L1289" s="141">
        <f t="shared" si="167"/>
        <v>8.7867360284225732E-2</v>
      </c>
    </row>
    <row r="1290" spans="1:12" x14ac:dyDescent="0.2">
      <c r="A1290" s="78">
        <f t="shared" si="168"/>
        <v>326</v>
      </c>
      <c r="B1290" s="57" t="s">
        <v>278</v>
      </c>
      <c r="C1290" s="57">
        <v>752.2</v>
      </c>
      <c r="D1290" s="57"/>
      <c r="E1290" s="57">
        <v>270.8</v>
      </c>
      <c r="F1290" s="57">
        <f t="shared" si="162"/>
        <v>1023</v>
      </c>
      <c r="G1290" s="141">
        <f t="shared" si="166"/>
        <v>1.3696566209709819E-2</v>
      </c>
      <c r="H1290" s="142">
        <f t="shared" si="164"/>
        <v>50.403363651732136</v>
      </c>
      <c r="I1290" s="142">
        <f t="shared" si="163"/>
        <v>11.088740003381069</v>
      </c>
      <c r="J1290" s="54">
        <f t="shared" si="165"/>
        <v>23.941597734572763</v>
      </c>
      <c r="K1290" s="142">
        <v>3.2754215775230571</v>
      </c>
      <c r="L1290" s="141">
        <f t="shared" si="167"/>
        <v>8.6714685207437955E-2</v>
      </c>
    </row>
    <row r="1291" spans="1:12" x14ac:dyDescent="0.2">
      <c r="A1291" s="78">
        <f t="shared" si="168"/>
        <v>327</v>
      </c>
      <c r="B1291" s="57" t="s">
        <v>279</v>
      </c>
      <c r="C1291" s="57">
        <v>41.8</v>
      </c>
      <c r="D1291" s="57"/>
      <c r="E1291" s="57"/>
      <c r="F1291" s="57">
        <f t="shared" si="162"/>
        <v>41.8</v>
      </c>
      <c r="G1291" s="141">
        <f t="shared" si="166"/>
        <v>5.5964464082685283E-4</v>
      </c>
      <c r="H1291" s="142">
        <f t="shared" si="164"/>
        <v>2.0594922782428182</v>
      </c>
      <c r="I1291" s="142">
        <f t="shared" si="163"/>
        <v>0.45308830121342003</v>
      </c>
      <c r="J1291" s="54">
        <f t="shared" si="165"/>
        <v>0.9782588321653386</v>
      </c>
      <c r="K1291" s="142">
        <v>0.18201624825905843</v>
      </c>
      <c r="L1291" s="141">
        <f t="shared" si="167"/>
        <v>8.7867360284225746E-2</v>
      </c>
    </row>
    <row r="1292" spans="1:12" x14ac:dyDescent="0.2">
      <c r="A1292" s="78">
        <f t="shared" si="168"/>
        <v>328</v>
      </c>
      <c r="B1292" s="57" t="s">
        <v>280</v>
      </c>
      <c r="C1292" s="57">
        <v>144.19999999999999</v>
      </c>
      <c r="D1292" s="57"/>
      <c r="E1292" s="57"/>
      <c r="F1292" s="57">
        <f t="shared" si="162"/>
        <v>144.19999999999999</v>
      </c>
      <c r="G1292" s="141">
        <f t="shared" si="166"/>
        <v>1.9306401245749324E-3</v>
      </c>
      <c r="H1292" s="142">
        <f t="shared" si="164"/>
        <v>7.1047556584357512</v>
      </c>
      <c r="I1292" s="142">
        <f t="shared" si="163"/>
        <v>1.5630462448558653</v>
      </c>
      <c r="J1292" s="54">
        <f t="shared" si="165"/>
        <v>3.3747589377569818</v>
      </c>
      <c r="K1292" s="142">
        <v>0.6279125119367519</v>
      </c>
      <c r="L1292" s="141">
        <f t="shared" si="167"/>
        <v>8.7867360284225746E-2</v>
      </c>
    </row>
    <row r="1293" spans="1:12" x14ac:dyDescent="0.2">
      <c r="A1293" s="78">
        <f t="shared" si="168"/>
        <v>329</v>
      </c>
      <c r="B1293" s="57" t="s">
        <v>281</v>
      </c>
      <c r="C1293" s="57">
        <v>378.5</v>
      </c>
      <c r="D1293" s="57"/>
      <c r="E1293" s="57"/>
      <c r="F1293" s="57">
        <f t="shared" si="162"/>
        <v>378.5</v>
      </c>
      <c r="G1293" s="141">
        <f t="shared" si="166"/>
        <v>5.0675956113149234E-3</v>
      </c>
      <c r="H1293" s="142">
        <f t="shared" si="164"/>
        <v>18.64875184963892</v>
      </c>
      <c r="I1293" s="142">
        <f t="shared" si="163"/>
        <v>4.1027254069205625</v>
      </c>
      <c r="J1293" s="54">
        <f t="shared" si="165"/>
        <v>8.8581571285784868</v>
      </c>
      <c r="K1293" s="142">
        <v>1.6481614824414743</v>
      </c>
      <c r="L1293" s="141">
        <f t="shared" si="167"/>
        <v>8.7867360284225746E-2</v>
      </c>
    </row>
    <row r="1294" spans="1:12" x14ac:dyDescent="0.2">
      <c r="A1294" s="78">
        <f t="shared" si="168"/>
        <v>330</v>
      </c>
      <c r="B1294" s="57" t="s">
        <v>282</v>
      </c>
      <c r="C1294" s="57">
        <v>145.9</v>
      </c>
      <c r="D1294" s="57"/>
      <c r="E1294" s="57"/>
      <c r="F1294" s="57">
        <f t="shared" si="162"/>
        <v>145.9</v>
      </c>
      <c r="G1294" s="141">
        <f t="shared" si="166"/>
        <v>1.9534007917855942E-3</v>
      </c>
      <c r="H1294" s="142">
        <f t="shared" si="164"/>
        <v>7.1885149137709865</v>
      </c>
      <c r="I1294" s="142">
        <f t="shared" si="163"/>
        <v>1.581473281029617</v>
      </c>
      <c r="J1294" s="54">
        <f t="shared" si="165"/>
        <v>3.4145445840412183</v>
      </c>
      <c r="K1294" s="142">
        <v>0.63531508662671365</v>
      </c>
      <c r="L1294" s="141">
        <f t="shared" si="167"/>
        <v>8.7867360284225732E-2</v>
      </c>
    </row>
    <row r="1295" spans="1:12" x14ac:dyDescent="0.2">
      <c r="A1295" s="78">
        <f t="shared" si="168"/>
        <v>331</v>
      </c>
      <c r="B1295" s="57" t="s">
        <v>288</v>
      </c>
      <c r="C1295" s="57">
        <v>153</v>
      </c>
      <c r="D1295" s="57"/>
      <c r="E1295" s="57"/>
      <c r="F1295" s="57">
        <f t="shared" si="162"/>
        <v>153</v>
      </c>
      <c r="G1295" s="141">
        <f t="shared" si="166"/>
        <v>2.0484600489595333E-3</v>
      </c>
      <c r="H1295" s="142">
        <f t="shared" si="164"/>
        <v>7.5383329801710826</v>
      </c>
      <c r="I1295" s="142">
        <f t="shared" si="163"/>
        <v>1.6584332556376382</v>
      </c>
      <c r="J1295" s="54">
        <f t="shared" si="165"/>
        <v>3.5807081655812643</v>
      </c>
      <c r="K1295" s="142">
        <v>0.66623172209655379</v>
      </c>
      <c r="L1295" s="141">
        <f t="shared" si="167"/>
        <v>8.7867360284225732E-2</v>
      </c>
    </row>
    <row r="1296" spans="1:12" x14ac:dyDescent="0.2">
      <c r="A1296" s="78">
        <f t="shared" si="168"/>
        <v>332</v>
      </c>
      <c r="B1296" s="57" t="s">
        <v>289</v>
      </c>
      <c r="C1296" s="57">
        <v>126.6</v>
      </c>
      <c r="D1296" s="57"/>
      <c r="E1296" s="57"/>
      <c r="F1296" s="57">
        <f t="shared" si="162"/>
        <v>126.6</v>
      </c>
      <c r="G1296" s="141">
        <f t="shared" si="166"/>
        <v>1.6950002758057312E-3</v>
      </c>
      <c r="H1296" s="142">
        <f t="shared" si="164"/>
        <v>6.2376010149650911</v>
      </c>
      <c r="I1296" s="142">
        <f t="shared" si="163"/>
        <v>1.3722722232923201</v>
      </c>
      <c r="J1296" s="54">
        <f t="shared" si="165"/>
        <v>2.9628604821084181</v>
      </c>
      <c r="K1296" s="142">
        <v>0.55127409161714835</v>
      </c>
      <c r="L1296" s="141">
        <f t="shared" si="167"/>
        <v>8.7867360284225732E-2</v>
      </c>
    </row>
    <row r="1297" spans="1:12" x14ac:dyDescent="0.2">
      <c r="A1297" s="78">
        <f t="shared" si="168"/>
        <v>333</v>
      </c>
      <c r="B1297" s="57" t="s">
        <v>290</v>
      </c>
      <c r="C1297" s="57">
        <v>251.9</v>
      </c>
      <c r="D1297" s="57"/>
      <c r="E1297" s="57"/>
      <c r="F1297" s="57">
        <f t="shared" si="162"/>
        <v>251.9</v>
      </c>
      <c r="G1297" s="141">
        <f t="shared" si="166"/>
        <v>3.372595335509192E-3</v>
      </c>
      <c r="H1297" s="142">
        <f t="shared" si="164"/>
        <v>12.411150834673826</v>
      </c>
      <c r="I1297" s="142">
        <f t="shared" si="163"/>
        <v>2.7304531836282417</v>
      </c>
      <c r="J1297" s="54">
        <f t="shared" si="165"/>
        <v>5.8952966464700669</v>
      </c>
      <c r="K1297" s="142">
        <v>1.096887390824326</v>
      </c>
      <c r="L1297" s="141">
        <f t="shared" si="167"/>
        <v>8.7867360284225718E-2</v>
      </c>
    </row>
    <row r="1298" spans="1:12" x14ac:dyDescent="0.2">
      <c r="A1298" s="78">
        <f t="shared" si="168"/>
        <v>334</v>
      </c>
      <c r="B1298" s="57" t="s">
        <v>291</v>
      </c>
      <c r="C1298" s="57">
        <v>200.4</v>
      </c>
      <c r="D1298" s="57"/>
      <c r="E1298" s="57"/>
      <c r="F1298" s="57">
        <f t="shared" si="162"/>
        <v>200.4</v>
      </c>
      <c r="G1298" s="141">
        <f t="shared" si="166"/>
        <v>2.6830810053038593E-3</v>
      </c>
      <c r="H1298" s="142">
        <f t="shared" si="164"/>
        <v>9.8737380995182029</v>
      </c>
      <c r="I1298" s="142">
        <f t="shared" si="163"/>
        <v>2.1722223818940045</v>
      </c>
      <c r="J1298" s="54">
        <f t="shared" si="165"/>
        <v>4.6900255972711458</v>
      </c>
      <c r="K1298" s="142">
        <v>0.87263292227548594</v>
      </c>
      <c r="L1298" s="141">
        <f t="shared" si="167"/>
        <v>8.7867360284225746E-2</v>
      </c>
    </row>
    <row r="1299" spans="1:12" x14ac:dyDescent="0.2">
      <c r="A1299" s="78">
        <f t="shared" si="168"/>
        <v>335</v>
      </c>
      <c r="B1299" s="57" t="s">
        <v>292</v>
      </c>
      <c r="C1299" s="57">
        <v>142.6</v>
      </c>
      <c r="D1299" s="57"/>
      <c r="E1299" s="57"/>
      <c r="F1299" s="57">
        <f t="shared" si="162"/>
        <v>142.6</v>
      </c>
      <c r="G1299" s="141">
        <f t="shared" si="166"/>
        <v>1.9092183201413686E-3</v>
      </c>
      <c r="H1299" s="142">
        <f t="shared" si="164"/>
        <v>7.0259234181202359</v>
      </c>
      <c r="I1299" s="142">
        <f t="shared" si="163"/>
        <v>1.5457031519864519</v>
      </c>
      <c r="J1299" s="54">
        <f t="shared" si="165"/>
        <v>3.3373136236071117</v>
      </c>
      <c r="K1299" s="142">
        <v>0.62094538281678791</v>
      </c>
      <c r="L1299" s="141">
        <f t="shared" si="167"/>
        <v>8.7867360284225732E-2</v>
      </c>
    </row>
    <row r="1300" spans="1:12" x14ac:dyDescent="0.2">
      <c r="A1300" s="78">
        <f t="shared" si="168"/>
        <v>336</v>
      </c>
      <c r="B1300" s="57" t="s">
        <v>293</v>
      </c>
      <c r="C1300" s="57">
        <v>276.5</v>
      </c>
      <c r="D1300" s="57"/>
      <c r="E1300" s="57"/>
      <c r="F1300" s="57">
        <f t="shared" si="162"/>
        <v>276.5</v>
      </c>
      <c r="G1300" s="141">
        <f t="shared" si="166"/>
        <v>3.7019555786752347E-3</v>
      </c>
      <c r="H1300" s="142">
        <f t="shared" si="164"/>
        <v>13.623196529524863</v>
      </c>
      <c r="I1300" s="142">
        <f t="shared" si="163"/>
        <v>2.9971032364954699</v>
      </c>
      <c r="J1300" s="54">
        <f t="shared" si="165"/>
        <v>6.47101835152431</v>
      </c>
      <c r="K1300" s="142">
        <v>1.204007001043772</v>
      </c>
      <c r="L1300" s="141">
        <f t="shared" si="167"/>
        <v>8.7867360284225732E-2</v>
      </c>
    </row>
    <row r="1301" spans="1:12" x14ac:dyDescent="0.2">
      <c r="A1301" s="78">
        <f t="shared" si="168"/>
        <v>337</v>
      </c>
      <c r="B1301" s="57" t="s">
        <v>294</v>
      </c>
      <c r="C1301" s="57">
        <v>214.3</v>
      </c>
      <c r="D1301" s="57"/>
      <c r="E1301" s="57"/>
      <c r="F1301" s="57">
        <f t="shared" si="162"/>
        <v>214.3</v>
      </c>
      <c r="G1301" s="141">
        <f t="shared" si="166"/>
        <v>2.869182931320444E-3</v>
      </c>
      <c r="H1301" s="142">
        <f t="shared" si="164"/>
        <v>10.558593187259234</v>
      </c>
      <c r="I1301" s="142">
        <f t="shared" si="163"/>
        <v>2.3228905011970316</v>
      </c>
      <c r="J1301" s="54">
        <f t="shared" si="165"/>
        <v>5.0153317639481356</v>
      </c>
      <c r="K1301" s="142">
        <v>0.93315985650517286</v>
      </c>
      <c r="L1301" s="141">
        <f t="shared" si="167"/>
        <v>8.7867360284225732E-2</v>
      </c>
    </row>
    <row r="1302" spans="1:12" x14ac:dyDescent="0.2">
      <c r="A1302" s="78">
        <f t="shared" si="168"/>
        <v>338</v>
      </c>
      <c r="B1302" s="57" t="s">
        <v>295</v>
      </c>
      <c r="C1302" s="57">
        <v>219.5</v>
      </c>
      <c r="D1302" s="57"/>
      <c r="E1302" s="57"/>
      <c r="F1302" s="57">
        <f t="shared" ref="F1302:F1314" si="169">C1302+D1302+E1302</f>
        <v>219.5</v>
      </c>
      <c r="G1302" s="141">
        <f t="shared" si="166"/>
        <v>2.9388037957295264E-3</v>
      </c>
      <c r="H1302" s="142">
        <f t="shared" si="164"/>
        <v>10.814797968284656</v>
      </c>
      <c r="I1302" s="142">
        <f t="shared" si="163"/>
        <v>2.3792555530226243</v>
      </c>
      <c r="J1302" s="54">
        <f t="shared" si="165"/>
        <v>5.1370290349352112</v>
      </c>
      <c r="K1302" s="142">
        <v>0.95580302614505575</v>
      </c>
      <c r="L1302" s="141">
        <f t="shared" si="167"/>
        <v>8.7867360284225732E-2</v>
      </c>
    </row>
    <row r="1303" spans="1:12" x14ac:dyDescent="0.2">
      <c r="A1303" s="78">
        <f t="shared" si="168"/>
        <v>339</v>
      </c>
      <c r="B1303" s="57" t="s">
        <v>296</v>
      </c>
      <c r="C1303" s="57">
        <v>139.69999999999999</v>
      </c>
      <c r="D1303" s="57"/>
      <c r="E1303" s="57"/>
      <c r="F1303" s="57">
        <f t="shared" si="169"/>
        <v>139.69999999999999</v>
      </c>
      <c r="G1303" s="141">
        <f t="shared" si="166"/>
        <v>1.8703912996055343E-3</v>
      </c>
      <c r="H1303" s="142">
        <f t="shared" si="164"/>
        <v>6.8830399825483664</v>
      </c>
      <c r="I1303" s="142">
        <f t="shared" si="163"/>
        <v>1.5142687961606407</v>
      </c>
      <c r="J1303" s="54">
        <f t="shared" si="165"/>
        <v>3.2694439917104741</v>
      </c>
      <c r="K1303" s="142">
        <v>0.60831746128685327</v>
      </c>
      <c r="L1303" s="141">
        <f t="shared" si="167"/>
        <v>8.7867360284225746E-2</v>
      </c>
    </row>
    <row r="1304" spans="1:12" x14ac:dyDescent="0.2">
      <c r="A1304" s="78">
        <f t="shared" si="168"/>
        <v>340</v>
      </c>
      <c r="B1304" s="57" t="s">
        <v>297</v>
      </c>
      <c r="C1304" s="57">
        <v>207.5</v>
      </c>
      <c r="D1304" s="57"/>
      <c r="E1304" s="57"/>
      <c r="F1304" s="57">
        <f t="shared" si="169"/>
        <v>207.5</v>
      </c>
      <c r="G1304" s="141">
        <f t="shared" si="166"/>
        <v>2.7781402624777983E-3</v>
      </c>
      <c r="H1304" s="142">
        <f t="shared" si="164"/>
        <v>10.223556165918298</v>
      </c>
      <c r="I1304" s="142">
        <f t="shared" si="163"/>
        <v>2.2491823565020255</v>
      </c>
      <c r="J1304" s="54">
        <f t="shared" si="165"/>
        <v>4.8561891788111913</v>
      </c>
      <c r="K1304" s="142">
        <v>0.90354955774532608</v>
      </c>
      <c r="L1304" s="141">
        <f t="shared" si="167"/>
        <v>8.7867360284225732E-2</v>
      </c>
    </row>
    <row r="1305" spans="1:12" x14ac:dyDescent="0.2">
      <c r="A1305" s="78">
        <f t="shared" si="168"/>
        <v>341</v>
      </c>
      <c r="B1305" s="57" t="s">
        <v>298</v>
      </c>
      <c r="C1305" s="57">
        <v>1523.2</v>
      </c>
      <c r="D1305" s="57"/>
      <c r="E1305" s="57"/>
      <c r="F1305" s="57">
        <f t="shared" si="169"/>
        <v>1523.2</v>
      </c>
      <c r="G1305" s="141">
        <f t="shared" si="166"/>
        <v>2.0393557820752684E-2</v>
      </c>
      <c r="H1305" s="142">
        <f t="shared" si="164"/>
        <v>75.048292780369877</v>
      </c>
      <c r="I1305" s="142">
        <f t="shared" si="163"/>
        <v>16.510624411681373</v>
      </c>
      <c r="J1305" s="54">
        <f t="shared" si="165"/>
        <v>35.64793907067569</v>
      </c>
      <c r="K1305" s="142">
        <v>6.6327069222056894</v>
      </c>
      <c r="L1305" s="141">
        <f t="shared" si="167"/>
        <v>8.7867360284225732E-2</v>
      </c>
    </row>
    <row r="1306" spans="1:12" x14ac:dyDescent="0.2">
      <c r="A1306" s="78">
        <f t="shared" si="168"/>
        <v>342</v>
      </c>
      <c r="B1306" s="57" t="s">
        <v>299</v>
      </c>
      <c r="C1306" s="57">
        <v>747.1</v>
      </c>
      <c r="D1306" s="57"/>
      <c r="E1306" s="57"/>
      <c r="F1306" s="57">
        <f t="shared" si="169"/>
        <v>747.1</v>
      </c>
      <c r="G1306" s="141">
        <f t="shared" si="166"/>
        <v>1.0002643807697172E-2</v>
      </c>
      <c r="H1306" s="142">
        <f t="shared" si="164"/>
        <v>36.809729212325593</v>
      </c>
      <c r="I1306" s="142">
        <f t="shared" si="163"/>
        <v>8.0981404267116304</v>
      </c>
      <c r="J1306" s="54">
        <f t="shared" si="165"/>
        <v>17.484621375854655</v>
      </c>
      <c r="K1306" s="142">
        <v>3.2532138534531718</v>
      </c>
      <c r="L1306" s="141">
        <f t="shared" si="167"/>
        <v>8.7867360284225732E-2</v>
      </c>
    </row>
    <row r="1307" spans="1:12" x14ac:dyDescent="0.2">
      <c r="A1307" s="78">
        <f t="shared" si="168"/>
        <v>343</v>
      </c>
      <c r="B1307" s="57" t="s">
        <v>300</v>
      </c>
      <c r="C1307" s="57">
        <v>139.6</v>
      </c>
      <c r="D1307" s="57"/>
      <c r="E1307" s="57"/>
      <c r="F1307" s="57">
        <f t="shared" si="169"/>
        <v>139.6</v>
      </c>
      <c r="G1307" s="141">
        <f t="shared" si="166"/>
        <v>1.8690524368284367E-3</v>
      </c>
      <c r="H1307" s="142">
        <f t="shared" si="164"/>
        <v>6.8781129675286472</v>
      </c>
      <c r="I1307" s="142">
        <f t="shared" si="163"/>
        <v>1.5131848528563023</v>
      </c>
      <c r="J1307" s="54">
        <f t="shared" si="165"/>
        <v>3.2671036595761072</v>
      </c>
      <c r="K1307" s="142">
        <v>0.60788201571685552</v>
      </c>
      <c r="L1307" s="141">
        <f t="shared" si="167"/>
        <v>8.7867360284225732E-2</v>
      </c>
    </row>
    <row r="1308" spans="1:12" x14ac:dyDescent="0.2">
      <c r="A1308" s="78">
        <f t="shared" si="168"/>
        <v>344</v>
      </c>
      <c r="B1308" s="57" t="s">
        <v>301</v>
      </c>
      <c r="C1308" s="57">
        <v>127.4</v>
      </c>
      <c r="D1308" s="57"/>
      <c r="E1308" s="57"/>
      <c r="F1308" s="57">
        <f t="shared" si="169"/>
        <v>127.4</v>
      </c>
      <c r="G1308" s="141">
        <f t="shared" si="166"/>
        <v>1.7057111780225131E-3</v>
      </c>
      <c r="H1308" s="142">
        <f t="shared" si="164"/>
        <v>6.2770171351228479</v>
      </c>
      <c r="I1308" s="142">
        <f t="shared" ref="I1308:I1316" si="170">H1308*0.22</f>
        <v>1.3809437697270266</v>
      </c>
      <c r="J1308" s="54">
        <f t="shared" si="165"/>
        <v>2.9815831391833525</v>
      </c>
      <c r="K1308" s="142">
        <v>0.55475765617713035</v>
      </c>
      <c r="L1308" s="141">
        <f t="shared" si="167"/>
        <v>8.7867360284225718E-2</v>
      </c>
    </row>
    <row r="1309" spans="1:12" x14ac:dyDescent="0.2">
      <c r="A1309" s="78">
        <f t="shared" si="168"/>
        <v>345</v>
      </c>
      <c r="B1309" s="57" t="s">
        <v>302</v>
      </c>
      <c r="C1309" s="57">
        <v>112.8</v>
      </c>
      <c r="D1309" s="57"/>
      <c r="E1309" s="57"/>
      <c r="F1309" s="57">
        <f t="shared" si="169"/>
        <v>112.8</v>
      </c>
      <c r="G1309" s="141">
        <f t="shared" si="166"/>
        <v>1.5102372125662439E-3</v>
      </c>
      <c r="H1309" s="142">
        <f t="shared" si="164"/>
        <v>5.5576729422437774</v>
      </c>
      <c r="I1309" s="142">
        <f t="shared" si="170"/>
        <v>1.222688047293631</v>
      </c>
      <c r="J1309" s="54">
        <f t="shared" si="165"/>
        <v>2.6398946475657943</v>
      </c>
      <c r="K1309" s="142">
        <v>0.49118260295745914</v>
      </c>
      <c r="L1309" s="141">
        <f t="shared" si="167"/>
        <v>8.7867360284225732E-2</v>
      </c>
    </row>
    <row r="1310" spans="1:12" x14ac:dyDescent="0.2">
      <c r="A1310" s="78">
        <f t="shared" si="168"/>
        <v>346</v>
      </c>
      <c r="B1310" s="57" t="s">
        <v>303</v>
      </c>
      <c r="C1310" s="57">
        <v>84.2</v>
      </c>
      <c r="D1310" s="57"/>
      <c r="E1310" s="57"/>
      <c r="F1310" s="57">
        <f t="shared" si="169"/>
        <v>84.2</v>
      </c>
      <c r="G1310" s="141">
        <f t="shared" si="166"/>
        <v>1.1273224583162921E-3</v>
      </c>
      <c r="H1310" s="142">
        <f t="shared" si="164"/>
        <v>4.1485466466039549</v>
      </c>
      <c r="I1310" s="142">
        <f t="shared" si="170"/>
        <v>0.91268026225287013</v>
      </c>
      <c r="J1310" s="54">
        <f t="shared" si="165"/>
        <v>1.9705596571368784</v>
      </c>
      <c r="K1310" s="142">
        <v>0.36664516993810342</v>
      </c>
      <c r="L1310" s="141">
        <f t="shared" si="167"/>
        <v>8.7867360284225746E-2</v>
      </c>
    </row>
    <row r="1311" spans="1:12" x14ac:dyDescent="0.2">
      <c r="A1311" s="78">
        <f t="shared" si="168"/>
        <v>347</v>
      </c>
      <c r="B1311" s="57" t="s">
        <v>304</v>
      </c>
      <c r="C1311" s="57">
        <v>151.6</v>
      </c>
      <c r="D1311" s="57"/>
      <c r="E1311" s="57"/>
      <c r="F1311" s="57">
        <f t="shared" si="169"/>
        <v>151.6</v>
      </c>
      <c r="G1311" s="141">
        <f t="shared" si="166"/>
        <v>2.0297159700801647E-3</v>
      </c>
      <c r="H1311" s="142">
        <f t="shared" si="164"/>
        <v>7.4693547698950065</v>
      </c>
      <c r="I1311" s="142">
        <f t="shared" si="170"/>
        <v>1.6432580493769013</v>
      </c>
      <c r="J1311" s="54">
        <f t="shared" si="165"/>
        <v>3.547943515700128</v>
      </c>
      <c r="K1311" s="142">
        <v>0.66013548411658518</v>
      </c>
      <c r="L1311" s="141">
        <f t="shared" si="167"/>
        <v>8.7867360284225732E-2</v>
      </c>
    </row>
    <row r="1312" spans="1:12" x14ac:dyDescent="0.2">
      <c r="A1312" s="78">
        <f t="shared" si="168"/>
        <v>348</v>
      </c>
      <c r="B1312" s="57" t="s">
        <v>305</v>
      </c>
      <c r="C1312" s="57">
        <v>45.6</v>
      </c>
      <c r="D1312" s="57"/>
      <c r="E1312" s="57"/>
      <c r="F1312" s="57">
        <f t="shared" si="169"/>
        <v>45.6</v>
      </c>
      <c r="G1312" s="141">
        <f t="shared" si="166"/>
        <v>6.1052142635656674E-4</v>
      </c>
      <c r="H1312" s="142">
        <f t="shared" si="164"/>
        <v>2.2467188489921655</v>
      </c>
      <c r="I1312" s="142">
        <f t="shared" si="170"/>
        <v>0.49427814677827642</v>
      </c>
      <c r="J1312" s="54">
        <f t="shared" si="165"/>
        <v>1.0671914532712785</v>
      </c>
      <c r="K1312" s="142">
        <v>0.19856317991897288</v>
      </c>
      <c r="L1312" s="141">
        <f t="shared" si="167"/>
        <v>8.7867360284225732E-2</v>
      </c>
    </row>
    <row r="1313" spans="1:12" x14ac:dyDescent="0.2">
      <c r="A1313" s="78">
        <f t="shared" si="168"/>
        <v>349</v>
      </c>
      <c r="B1313" s="57" t="s">
        <v>306</v>
      </c>
      <c r="C1313" s="57">
        <v>193.6</v>
      </c>
      <c r="D1313" s="57"/>
      <c r="E1313" s="57"/>
      <c r="F1313" s="57">
        <f t="shared" si="169"/>
        <v>193.6</v>
      </c>
      <c r="G1313" s="141">
        <f t="shared" si="166"/>
        <v>2.5920383364612131E-3</v>
      </c>
      <c r="H1313" s="142">
        <f t="shared" si="164"/>
        <v>9.5387010781772634</v>
      </c>
      <c r="I1313" s="142">
        <f t="shared" si="170"/>
        <v>2.098514237198998</v>
      </c>
      <c r="J1313" s="54">
        <f t="shared" si="165"/>
        <v>4.5308830121341996</v>
      </c>
      <c r="K1313" s="142">
        <v>0.84302262351563906</v>
      </c>
      <c r="L1313" s="141">
        <f t="shared" si="167"/>
        <v>8.7867360284225732E-2</v>
      </c>
    </row>
    <row r="1314" spans="1:12" x14ac:dyDescent="0.2">
      <c r="A1314" s="78">
        <f t="shared" si="168"/>
        <v>350</v>
      </c>
      <c r="B1314" s="57" t="s">
        <v>1007</v>
      </c>
      <c r="C1314" s="57">
        <v>743</v>
      </c>
      <c r="D1314" s="57"/>
      <c r="E1314" s="57"/>
      <c r="F1314" s="57">
        <f t="shared" si="169"/>
        <v>743</v>
      </c>
      <c r="G1314" s="141">
        <f t="shared" si="166"/>
        <v>9.9477504338361632E-3</v>
      </c>
      <c r="H1314" s="142">
        <f t="shared" si="164"/>
        <v>36.607721596517081</v>
      </c>
      <c r="I1314" s="142">
        <f t="shared" si="170"/>
        <v>8.0536987512337586</v>
      </c>
      <c r="J1314" s="54">
        <f t="shared" si="165"/>
        <v>17.388667758345612</v>
      </c>
      <c r="K1314" s="142">
        <v>3.2353605850832641</v>
      </c>
      <c r="L1314" s="141">
        <f t="shared" si="167"/>
        <v>8.7867360284225732E-2</v>
      </c>
    </row>
    <row r="1315" spans="1:12" x14ac:dyDescent="0.2">
      <c r="A1315" s="78">
        <f t="shared" si="168"/>
        <v>351</v>
      </c>
      <c r="B1315" s="57" t="s">
        <v>1433</v>
      </c>
      <c r="C1315" s="57">
        <v>1518.08</v>
      </c>
      <c r="D1315" s="57"/>
      <c r="E1315" s="57"/>
      <c r="F1315" s="57">
        <v>1518.08</v>
      </c>
      <c r="G1315" s="141">
        <f t="shared" si="166"/>
        <v>2.0325008046565278E-2</v>
      </c>
      <c r="H1315" s="142">
        <f t="shared" si="164"/>
        <v>74.796029611360225</v>
      </c>
      <c r="I1315" s="142">
        <f t="shared" si="170"/>
        <v>16.455126514499248</v>
      </c>
      <c r="J1315" s="54">
        <f t="shared" si="165"/>
        <v>35.528114065396103</v>
      </c>
      <c r="K1315" s="142">
        <v>6.6104121090218051</v>
      </c>
      <c r="L1315" s="141">
        <f t="shared" si="167"/>
        <v>8.7867360284225718E-2</v>
      </c>
    </row>
    <row r="1316" spans="1:12" x14ac:dyDescent="0.2">
      <c r="A1316" s="78">
        <f t="shared" si="168"/>
        <v>352</v>
      </c>
      <c r="B1316" s="57" t="s">
        <v>2515</v>
      </c>
      <c r="C1316" s="57">
        <v>320.7</v>
      </c>
      <c r="D1316" s="57"/>
      <c r="E1316" s="57"/>
      <c r="F1316" s="57">
        <f>C1316+D1316+E1316</f>
        <v>320.7</v>
      </c>
      <c r="G1316" s="141">
        <f t="shared" si="166"/>
        <v>4.2937329261524331E-3</v>
      </c>
      <c r="H1316" s="142">
        <f t="shared" si="164"/>
        <v>15.800937168240955</v>
      </c>
      <c r="I1316" s="54">
        <f t="shared" si="170"/>
        <v>3.4762061770130099</v>
      </c>
      <c r="J1316" s="54">
        <f t="shared" si="165"/>
        <v>7.5054451549144527</v>
      </c>
      <c r="K1316" s="54">
        <v>1.3964739429827762</v>
      </c>
      <c r="L1316" s="141">
        <f t="shared" si="167"/>
        <v>8.7867360284225732E-2</v>
      </c>
    </row>
    <row r="1317" spans="1:12" x14ac:dyDescent="0.2">
      <c r="A1317" s="78">
        <f t="shared" si="168"/>
        <v>353</v>
      </c>
      <c r="B1317" s="57" t="s">
        <v>2516</v>
      </c>
      <c r="C1317" s="57">
        <v>352.5</v>
      </c>
      <c r="D1317" s="57"/>
      <c r="E1317" s="57"/>
      <c r="F1317" s="57">
        <f t="shared" ref="F1317:F1329" si="171">C1317+D1317+E1317</f>
        <v>352.5</v>
      </c>
      <c r="G1317" s="141">
        <f t="shared" si="166"/>
        <v>4.7194912892695121E-3</v>
      </c>
      <c r="H1317" s="142">
        <f t="shared" si="164"/>
        <v>17.367727944511806</v>
      </c>
      <c r="I1317" s="54">
        <f t="shared" ref="I1317:I1329" si="172">H1317*0.22</f>
        <v>3.8209001477925972</v>
      </c>
      <c r="J1317" s="54">
        <f t="shared" si="165"/>
        <v>8.249670773643107</v>
      </c>
      <c r="K1317" s="54">
        <v>1.53494563424206</v>
      </c>
      <c r="L1317" s="141">
        <f t="shared" si="167"/>
        <v>8.7867360284225732E-2</v>
      </c>
    </row>
    <row r="1318" spans="1:12" x14ac:dyDescent="0.2">
      <c r="A1318" s="78">
        <f t="shared" si="168"/>
        <v>354</v>
      </c>
      <c r="B1318" s="57" t="s">
        <v>2517</v>
      </c>
      <c r="C1318" s="57">
        <v>399.4</v>
      </c>
      <c r="D1318" s="57"/>
      <c r="E1318" s="57"/>
      <c r="F1318" s="57">
        <f t="shared" si="171"/>
        <v>399.4</v>
      </c>
      <c r="G1318" s="141">
        <f t="shared" si="166"/>
        <v>5.3474179317283491E-3</v>
      </c>
      <c r="H1318" s="142">
        <f t="shared" si="164"/>
        <v>19.678497988760324</v>
      </c>
      <c r="I1318" s="54">
        <f t="shared" si="172"/>
        <v>4.3292695575272715</v>
      </c>
      <c r="J1318" s="54">
        <f t="shared" si="165"/>
        <v>9.3472865446611539</v>
      </c>
      <c r="K1318" s="54">
        <v>1.7391696065710034</v>
      </c>
      <c r="L1318" s="141">
        <f t="shared" si="167"/>
        <v>8.7867360284225718E-2</v>
      </c>
    </row>
    <row r="1319" spans="1:12" x14ac:dyDescent="0.2">
      <c r="A1319" s="78">
        <f t="shared" si="168"/>
        <v>355</v>
      </c>
      <c r="B1319" s="57" t="s">
        <v>2518</v>
      </c>
      <c r="C1319" s="57">
        <v>381.3</v>
      </c>
      <c r="D1319" s="57"/>
      <c r="E1319" s="57"/>
      <c r="F1319" s="57">
        <f t="shared" si="171"/>
        <v>381.3</v>
      </c>
      <c r="G1319" s="141">
        <f t="shared" si="166"/>
        <v>5.1050837690736596E-3</v>
      </c>
      <c r="H1319" s="142">
        <f t="shared" si="164"/>
        <v>18.786708270191067</v>
      </c>
      <c r="I1319" s="54">
        <f t="shared" si="172"/>
        <v>4.1330758194420349</v>
      </c>
      <c r="J1319" s="54">
        <f t="shared" si="165"/>
        <v>8.9236864283407566</v>
      </c>
      <c r="K1319" s="54">
        <v>1.6603539584014113</v>
      </c>
      <c r="L1319" s="141">
        <f t="shared" si="167"/>
        <v>8.7867360284225704E-2</v>
      </c>
    </row>
    <row r="1320" spans="1:12" x14ac:dyDescent="0.2">
      <c r="A1320" s="78">
        <f t="shared" si="168"/>
        <v>356</v>
      </c>
      <c r="B1320" s="57" t="s">
        <v>2519</v>
      </c>
      <c r="C1320" s="57">
        <v>351.4</v>
      </c>
      <c r="D1320" s="57"/>
      <c r="E1320" s="57"/>
      <c r="F1320" s="57">
        <f t="shared" si="171"/>
        <v>351.4</v>
      </c>
      <c r="G1320" s="141">
        <f t="shared" si="166"/>
        <v>4.7047637987214369E-3</v>
      </c>
      <c r="H1320" s="142">
        <f t="shared" si="164"/>
        <v>17.313530779294886</v>
      </c>
      <c r="I1320" s="54">
        <f t="shared" si="172"/>
        <v>3.808976771444875</v>
      </c>
      <c r="J1320" s="54">
        <f t="shared" si="165"/>
        <v>8.2239271201650705</v>
      </c>
      <c r="K1320" s="54">
        <v>1.5301557329720847</v>
      </c>
      <c r="L1320" s="141">
        <f t="shared" si="167"/>
        <v>8.7867360284225732E-2</v>
      </c>
    </row>
    <row r="1321" spans="1:12" x14ac:dyDescent="0.2">
      <c r="A1321" s="78">
        <f t="shared" si="168"/>
        <v>357</v>
      </c>
      <c r="B1321" s="57" t="s">
        <v>2520</v>
      </c>
      <c r="C1321" s="57">
        <v>381.3</v>
      </c>
      <c r="D1321" s="57"/>
      <c r="E1321" s="57"/>
      <c r="F1321" s="57">
        <f t="shared" si="171"/>
        <v>381.3</v>
      </c>
      <c r="G1321" s="141">
        <f t="shared" si="166"/>
        <v>5.1050837690736596E-3</v>
      </c>
      <c r="H1321" s="142">
        <f t="shared" si="164"/>
        <v>18.786708270191067</v>
      </c>
      <c r="I1321" s="54">
        <f t="shared" si="172"/>
        <v>4.1330758194420349</v>
      </c>
      <c r="J1321" s="54">
        <f t="shared" si="165"/>
        <v>8.9236864283407566</v>
      </c>
      <c r="K1321" s="54">
        <v>1.6603539584014113</v>
      </c>
      <c r="L1321" s="141">
        <f t="shared" si="167"/>
        <v>8.7867360284225704E-2</v>
      </c>
    </row>
    <row r="1322" spans="1:12" x14ac:dyDescent="0.2">
      <c r="A1322" s="78">
        <f t="shared" si="168"/>
        <v>358</v>
      </c>
      <c r="B1322" s="57" t="s">
        <v>2521</v>
      </c>
      <c r="C1322" s="57">
        <v>125.1</v>
      </c>
      <c r="D1322" s="57"/>
      <c r="E1322" s="57"/>
      <c r="F1322" s="57">
        <f t="shared" si="171"/>
        <v>125.1</v>
      </c>
      <c r="G1322" s="141">
        <f t="shared" si="166"/>
        <v>1.6749173341492653E-3</v>
      </c>
      <c r="H1322" s="142">
        <f t="shared" si="164"/>
        <v>6.1636957896692959</v>
      </c>
      <c r="I1322" s="54">
        <f t="shared" si="172"/>
        <v>1.3560130737272451</v>
      </c>
      <c r="J1322" s="54">
        <f t="shared" si="165"/>
        <v>2.9277555000929154</v>
      </c>
      <c r="K1322" s="54">
        <v>0.5447424080671821</v>
      </c>
      <c r="L1322" s="141">
        <f t="shared" si="167"/>
        <v>8.7867360284225732E-2</v>
      </c>
    </row>
    <row r="1323" spans="1:12" x14ac:dyDescent="0.2">
      <c r="A1323" s="78">
        <f t="shared" si="168"/>
        <v>359</v>
      </c>
      <c r="B1323" s="57" t="s">
        <v>2522</v>
      </c>
      <c r="C1323" s="57">
        <v>120.3</v>
      </c>
      <c r="D1323" s="57"/>
      <c r="E1323" s="57"/>
      <c r="F1323" s="57">
        <f t="shared" si="171"/>
        <v>120.3</v>
      </c>
      <c r="G1323" s="141">
        <f t="shared" si="166"/>
        <v>1.6106519208485741E-3</v>
      </c>
      <c r="H1323" s="142">
        <f t="shared" si="164"/>
        <v>5.9271990687227527</v>
      </c>
      <c r="I1323" s="54">
        <f t="shared" si="172"/>
        <v>1.3039837951190056</v>
      </c>
      <c r="J1323" s="54">
        <f t="shared" si="165"/>
        <v>2.8154195576433074</v>
      </c>
      <c r="K1323" s="54">
        <v>0.52384102070729033</v>
      </c>
      <c r="L1323" s="141">
        <f t="shared" si="167"/>
        <v>8.7867360284225746E-2</v>
      </c>
    </row>
    <row r="1324" spans="1:12" x14ac:dyDescent="0.2">
      <c r="A1324" s="78">
        <f t="shared" si="168"/>
        <v>360</v>
      </c>
      <c r="B1324" s="57" t="s">
        <v>2523</v>
      </c>
      <c r="C1324" s="57">
        <v>342.6</v>
      </c>
      <c r="D1324" s="57"/>
      <c r="E1324" s="57"/>
      <c r="F1324" s="57">
        <f t="shared" si="171"/>
        <v>342.6</v>
      </c>
      <c r="G1324" s="141">
        <f t="shared" si="166"/>
        <v>4.5869438743368369E-3</v>
      </c>
      <c r="H1324" s="142">
        <f t="shared" si="164"/>
        <v>16.879953457559559</v>
      </c>
      <c r="I1324" s="54">
        <f t="shared" si="172"/>
        <v>3.713589760663103</v>
      </c>
      <c r="J1324" s="54">
        <f t="shared" si="165"/>
        <v>8.0179778923407898</v>
      </c>
      <c r="K1324" s="54">
        <v>1.491836522812283</v>
      </c>
      <c r="L1324" s="141">
        <f t="shared" si="167"/>
        <v>8.7867360284225718E-2</v>
      </c>
    </row>
    <row r="1325" spans="1:12" x14ac:dyDescent="0.2">
      <c r="A1325" s="78">
        <f t="shared" si="168"/>
        <v>361</v>
      </c>
      <c r="B1325" s="57" t="s">
        <v>2524</v>
      </c>
      <c r="C1325" s="57">
        <v>341.6</v>
      </c>
      <c r="D1325" s="57"/>
      <c r="E1325" s="57"/>
      <c r="F1325" s="57">
        <f t="shared" si="171"/>
        <v>341.6</v>
      </c>
      <c r="G1325" s="141">
        <f t="shared" si="166"/>
        <v>4.5735552465658597E-3</v>
      </c>
      <c r="H1325" s="142">
        <f t="shared" si="164"/>
        <v>16.830683307362364</v>
      </c>
      <c r="I1325" s="54">
        <f t="shared" si="172"/>
        <v>3.7027503276197202</v>
      </c>
      <c r="J1325" s="54">
        <f t="shared" si="165"/>
        <v>7.9945745709971225</v>
      </c>
      <c r="K1325" s="54">
        <v>1.4874820671123055</v>
      </c>
      <c r="L1325" s="141">
        <f t="shared" si="167"/>
        <v>8.7867360284225746E-2</v>
      </c>
    </row>
    <row r="1326" spans="1:12" x14ac:dyDescent="0.2">
      <c r="A1326" s="78">
        <f t="shared" si="168"/>
        <v>362</v>
      </c>
      <c r="B1326" s="57" t="s">
        <v>2525</v>
      </c>
      <c r="C1326" s="57">
        <v>348.8</v>
      </c>
      <c r="D1326" s="57"/>
      <c r="E1326" s="57"/>
      <c r="F1326" s="57">
        <f t="shared" si="171"/>
        <v>348.8</v>
      </c>
      <c r="G1326" s="141">
        <f t="shared" si="166"/>
        <v>4.6699533665168968E-3</v>
      </c>
      <c r="H1326" s="142">
        <f t="shared" si="164"/>
        <v>17.185428388782181</v>
      </c>
      <c r="I1326" s="54">
        <f t="shared" si="172"/>
        <v>3.7807942455320798</v>
      </c>
      <c r="J1326" s="54">
        <f t="shared" si="165"/>
        <v>8.1630784846715354</v>
      </c>
      <c r="K1326" s="54">
        <v>1.5188341481521432</v>
      </c>
      <c r="L1326" s="141">
        <f t="shared" si="167"/>
        <v>8.7867360284225732E-2</v>
      </c>
    </row>
    <row r="1327" spans="1:12" x14ac:dyDescent="0.2">
      <c r="A1327" s="78">
        <f t="shared" si="168"/>
        <v>363</v>
      </c>
      <c r="B1327" s="57" t="s">
        <v>2526</v>
      </c>
      <c r="C1327" s="57">
        <v>348.5</v>
      </c>
      <c r="D1327" s="57"/>
      <c r="E1327" s="57"/>
      <c r="F1327" s="57">
        <f t="shared" si="171"/>
        <v>348.5</v>
      </c>
      <c r="G1327" s="141">
        <f t="shared" si="166"/>
        <v>4.6659367781856035E-3</v>
      </c>
      <c r="H1327" s="142">
        <f t="shared" si="164"/>
        <v>17.170647343723022</v>
      </c>
      <c r="I1327" s="54">
        <f t="shared" si="172"/>
        <v>3.7775424156190649</v>
      </c>
      <c r="J1327" s="54">
        <f t="shared" si="165"/>
        <v>8.156057488268436</v>
      </c>
      <c r="K1327" s="54">
        <v>1.51752781144215</v>
      </c>
      <c r="L1327" s="141">
        <f t="shared" si="167"/>
        <v>8.7867360284225746E-2</v>
      </c>
    </row>
    <row r="1328" spans="1:12" x14ac:dyDescent="0.2">
      <c r="A1328" s="78">
        <f t="shared" si="168"/>
        <v>364</v>
      </c>
      <c r="B1328" s="57" t="s">
        <v>2527</v>
      </c>
      <c r="C1328" s="57">
        <v>713.6</v>
      </c>
      <c r="D1328" s="57"/>
      <c r="E1328" s="57"/>
      <c r="F1328" s="57">
        <f t="shared" si="171"/>
        <v>713.6</v>
      </c>
      <c r="G1328" s="141">
        <f t="shared" si="166"/>
        <v>9.5541247773694299E-3</v>
      </c>
      <c r="H1328" s="142">
        <f t="shared" si="164"/>
        <v>35.159179180719505</v>
      </c>
      <c r="I1328" s="54">
        <f t="shared" si="172"/>
        <v>7.7350194197582915</v>
      </c>
      <c r="J1328" s="54">
        <f t="shared" si="165"/>
        <v>16.700610110841765</v>
      </c>
      <c r="K1328" s="54">
        <v>3.1073395875039265</v>
      </c>
      <c r="L1328" s="141">
        <f t="shared" si="167"/>
        <v>8.7867360284225732E-2</v>
      </c>
    </row>
    <row r="1329" spans="1:12" x14ac:dyDescent="0.2">
      <c r="A1329" s="78">
        <f t="shared" si="168"/>
        <v>365</v>
      </c>
      <c r="B1329" s="57" t="s">
        <v>2528</v>
      </c>
      <c r="C1329" s="57">
        <v>343.6</v>
      </c>
      <c r="D1329" s="57"/>
      <c r="E1329" s="57"/>
      <c r="F1329" s="57">
        <f t="shared" si="171"/>
        <v>343.6</v>
      </c>
      <c r="G1329" s="141">
        <f t="shared" si="166"/>
        <v>4.600332502107814E-3</v>
      </c>
      <c r="H1329" s="142">
        <f t="shared" si="164"/>
        <v>16.929223607756757</v>
      </c>
      <c r="I1329" s="54">
        <f t="shared" si="172"/>
        <v>3.7244291937064866</v>
      </c>
      <c r="J1329" s="54">
        <f t="shared" si="165"/>
        <v>8.0413812136844598</v>
      </c>
      <c r="K1329" s="54">
        <v>1.4961909785122607</v>
      </c>
      <c r="L1329" s="141">
        <f t="shared" si="167"/>
        <v>8.7867360284225732E-2</v>
      </c>
    </row>
    <row r="1330" spans="1:12" x14ac:dyDescent="0.2">
      <c r="A1330" s="57"/>
      <c r="B1330" s="57" t="s">
        <v>1276</v>
      </c>
      <c r="C1330" s="49">
        <f>SUM(C965:C1329)</f>
        <v>213586.68000000002</v>
      </c>
      <c r="D1330" s="49">
        <f t="shared" ref="D1330:K1330" si="173">SUM(D965:D1329)</f>
        <v>1296.5999999999997</v>
      </c>
      <c r="E1330" s="49">
        <f t="shared" si="173"/>
        <v>9187.4800000000014</v>
      </c>
      <c r="F1330" s="49">
        <f t="shared" si="173"/>
        <v>224070.7600000001</v>
      </c>
      <c r="G1330" s="49">
        <f t="shared" si="173"/>
        <v>2.9999999999999973</v>
      </c>
      <c r="H1330" s="49">
        <f t="shared" si="173"/>
        <v>11039.999999999989</v>
      </c>
      <c r="I1330" s="49">
        <f t="shared" si="173"/>
        <v>2428.7999999999988</v>
      </c>
      <c r="J1330" s="49">
        <f t="shared" si="173"/>
        <v>5243.9999999999973</v>
      </c>
      <c r="K1330" s="49">
        <f t="shared" si="173"/>
        <v>930.05373616526447</v>
      </c>
      <c r="L1330" s="309">
        <f t="shared" ref="L1330" si="174">(H1330+I1330+J1330+K1330)/C1330</f>
        <v>9.1966660730740543E-2</v>
      </c>
    </row>
    <row r="1331" spans="1:12" x14ac:dyDescent="0.2">
      <c r="A1331" s="348" t="s">
        <v>1977</v>
      </c>
      <c r="B1331" s="348"/>
      <c r="C1331" s="348"/>
      <c r="D1331" s="348"/>
      <c r="E1331" s="348"/>
      <c r="F1331" s="348"/>
      <c r="G1331" s="348"/>
      <c r="H1331" s="348"/>
      <c r="I1331" s="348"/>
      <c r="J1331" s="348"/>
      <c r="K1331" s="348"/>
      <c r="L1331" s="348"/>
    </row>
    <row r="1332" spans="1:12" x14ac:dyDescent="0.2">
      <c r="A1332" s="57">
        <v>1</v>
      </c>
      <c r="B1332" s="57" t="s">
        <v>1578</v>
      </c>
      <c r="C1332" s="144">
        <v>2589.1999999999998</v>
      </c>
      <c r="D1332" s="57"/>
      <c r="E1332" s="60"/>
      <c r="F1332" s="57">
        <f t="shared" ref="F1332:F1382" si="175">C1332+D1332+E1332</f>
        <v>2589.1999999999998</v>
      </c>
      <c r="G1332" s="56">
        <f>4/$F$1385*F1332</f>
        <v>3.4719130653994061E-2</v>
      </c>
      <c r="H1332" s="54">
        <f t="shared" ref="H1332:H1363" si="176">G1332*3680</f>
        <v>127.76640080669814</v>
      </c>
      <c r="I1332" s="54">
        <f>H1332*0.22</f>
        <v>28.108608177473592</v>
      </c>
      <c r="J1332" s="54">
        <f t="shared" ref="J1332:J1363" si="177">H1332*0.31</f>
        <v>39.607584250076421</v>
      </c>
      <c r="K1332" s="142">
        <v>12.036419239653162</v>
      </c>
      <c r="L1332" s="56">
        <f>(H1332+I1332+J1332+K1332)/F1332</f>
        <v>8.0147926955778354E-2</v>
      </c>
    </row>
    <row r="1333" spans="1:12" x14ac:dyDescent="0.2">
      <c r="A1333" s="57">
        <f>A1332+1</f>
        <v>2</v>
      </c>
      <c r="B1333" s="57" t="s">
        <v>1579</v>
      </c>
      <c r="C1333" s="144">
        <v>3208.2</v>
      </c>
      <c r="D1333" s="59"/>
      <c r="E1333" s="60"/>
      <c r="F1333" s="57">
        <f t="shared" si="175"/>
        <v>3208.2</v>
      </c>
      <c r="G1333" s="56">
        <f t="shared" ref="G1333:G1384" si="178">4/$F$1385*F1333</f>
        <v>4.3019432629439115E-2</v>
      </c>
      <c r="H1333" s="54">
        <f t="shared" si="176"/>
        <v>158.31151207633593</v>
      </c>
      <c r="I1333" s="54">
        <f t="shared" ref="I1333:I1385" si="179">H1333*0.22</f>
        <v>34.828532656793904</v>
      </c>
      <c r="J1333" s="54">
        <f t="shared" si="177"/>
        <v>49.07656874366414</v>
      </c>
      <c r="K1333" s="142">
        <v>14.913965782734156</v>
      </c>
      <c r="L1333" s="56">
        <f t="shared" ref="L1333:L1384" si="180">(H1333+I1333+J1333+K1333)/F1333</f>
        <v>8.0147926955778367E-2</v>
      </c>
    </row>
    <row r="1334" spans="1:12" x14ac:dyDescent="0.2">
      <c r="A1334" s="57">
        <f t="shared" ref="A1334:A1384" si="181">A1333+1</f>
        <v>3</v>
      </c>
      <c r="B1334" s="57" t="s">
        <v>1978</v>
      </c>
      <c r="C1334" s="144">
        <v>7422.1</v>
      </c>
      <c r="D1334" s="59"/>
      <c r="E1334" s="60"/>
      <c r="F1334" s="57">
        <f t="shared" si="175"/>
        <v>7422.1</v>
      </c>
      <c r="G1334" s="56">
        <f t="shared" si="178"/>
        <v>9.9524509356947843E-2</v>
      </c>
      <c r="H1334" s="54">
        <f t="shared" si="176"/>
        <v>366.25019443356808</v>
      </c>
      <c r="I1334" s="54">
        <f t="shared" si="179"/>
        <v>80.575042775384972</v>
      </c>
      <c r="J1334" s="54">
        <f t="shared" si="177"/>
        <v>113.5375602744061</v>
      </c>
      <c r="K1334" s="142">
        <v>34.503131175123492</v>
      </c>
      <c r="L1334" s="56">
        <f t="shared" si="180"/>
        <v>8.0147926955778367E-2</v>
      </c>
    </row>
    <row r="1335" spans="1:12" x14ac:dyDescent="0.2">
      <c r="A1335" s="57">
        <f t="shared" si="181"/>
        <v>4</v>
      </c>
      <c r="B1335" s="57" t="s">
        <v>1581</v>
      </c>
      <c r="C1335" s="144">
        <v>3200.7</v>
      </c>
      <c r="D1335" s="59">
        <v>43.2</v>
      </c>
      <c r="E1335" s="60"/>
      <c r="F1335" s="57">
        <f t="shared" si="175"/>
        <v>3243.8999999999996</v>
      </c>
      <c r="G1335" s="56">
        <f t="shared" si="178"/>
        <v>4.3498141483273342E-2</v>
      </c>
      <c r="H1335" s="54">
        <f t="shared" si="176"/>
        <v>160.07316065844589</v>
      </c>
      <c r="I1335" s="54">
        <f t="shared" si="179"/>
        <v>35.216095344858097</v>
      </c>
      <c r="J1335" s="54">
        <f t="shared" si="177"/>
        <v>49.622679804118228</v>
      </c>
      <c r="K1335" s="142">
        <v>14.879100517672592</v>
      </c>
      <c r="L1335" s="56">
        <f t="shared" si="180"/>
        <v>8.0086018781434329E-2</v>
      </c>
    </row>
    <row r="1336" spans="1:12" x14ac:dyDescent="0.2">
      <c r="A1336" s="57">
        <f t="shared" si="181"/>
        <v>5</v>
      </c>
      <c r="B1336" s="57" t="s">
        <v>1582</v>
      </c>
      <c r="C1336" s="144">
        <v>3204.9</v>
      </c>
      <c r="D1336" s="59"/>
      <c r="E1336" s="60"/>
      <c r="F1336" s="57">
        <f t="shared" si="175"/>
        <v>3204.9</v>
      </c>
      <c r="G1336" s="56">
        <f t="shared" si="178"/>
        <v>4.297518223118553E-2</v>
      </c>
      <c r="H1336" s="54">
        <f t="shared" si="176"/>
        <v>158.14867061076274</v>
      </c>
      <c r="I1336" s="54">
        <f t="shared" si="179"/>
        <v>34.7927075343678</v>
      </c>
      <c r="J1336" s="54">
        <f t="shared" si="177"/>
        <v>49.026087889336445</v>
      </c>
      <c r="K1336" s="142">
        <v>14.898625066107069</v>
      </c>
      <c r="L1336" s="56">
        <f t="shared" si="180"/>
        <v>8.0147926955778354E-2</v>
      </c>
    </row>
    <row r="1337" spans="1:12" x14ac:dyDescent="0.2">
      <c r="A1337" s="57">
        <f t="shared" si="181"/>
        <v>6</v>
      </c>
      <c r="B1337" s="57" t="s">
        <v>1583</v>
      </c>
      <c r="C1337" s="144">
        <v>3188.3</v>
      </c>
      <c r="D1337" s="59"/>
      <c r="E1337" s="60"/>
      <c r="F1337" s="57">
        <f t="shared" si="175"/>
        <v>3188.3</v>
      </c>
      <c r="G1337" s="56">
        <f t="shared" si="178"/>
        <v>4.2752589318758409E-2</v>
      </c>
      <c r="H1337" s="54">
        <f t="shared" si="176"/>
        <v>157.32952869303094</v>
      </c>
      <c r="I1337" s="54">
        <f t="shared" si="179"/>
        <v>34.61249631246681</v>
      </c>
      <c r="J1337" s="54">
        <f t="shared" si="177"/>
        <v>48.77215389483959</v>
      </c>
      <c r="K1337" s="142">
        <v>14.82145661277081</v>
      </c>
      <c r="L1337" s="56">
        <f t="shared" si="180"/>
        <v>8.0147926955778354E-2</v>
      </c>
    </row>
    <row r="1338" spans="1:12" x14ac:dyDescent="0.2">
      <c r="A1338" s="57">
        <f t="shared" si="181"/>
        <v>7</v>
      </c>
      <c r="B1338" s="57" t="s">
        <v>1584</v>
      </c>
      <c r="C1338" s="144">
        <v>3475.5</v>
      </c>
      <c r="D1338" s="59"/>
      <c r="E1338" s="60"/>
      <c r="F1338" s="57">
        <f t="shared" si="175"/>
        <v>3475.5</v>
      </c>
      <c r="G1338" s="56">
        <f t="shared" si="178"/>
        <v>4.6603714887979437E-2</v>
      </c>
      <c r="H1338" s="54">
        <f t="shared" si="176"/>
        <v>171.50167078776434</v>
      </c>
      <c r="I1338" s="54">
        <f t="shared" si="179"/>
        <v>37.730367573308158</v>
      </c>
      <c r="J1338" s="54">
        <f t="shared" si="177"/>
        <v>53.165517944206947</v>
      </c>
      <c r="K1338" s="142">
        <v>16.15656382952826</v>
      </c>
      <c r="L1338" s="56">
        <f t="shared" si="180"/>
        <v>8.0147926955778367E-2</v>
      </c>
    </row>
    <row r="1339" spans="1:12" x14ac:dyDescent="0.2">
      <c r="A1339" s="57">
        <f t="shared" si="181"/>
        <v>8</v>
      </c>
      <c r="B1339" s="57" t="s">
        <v>1979</v>
      </c>
      <c r="C1339" s="144">
        <v>3043.6</v>
      </c>
      <c r="D1339" s="59"/>
      <c r="E1339" s="60"/>
      <c r="F1339" s="57">
        <f t="shared" si="175"/>
        <v>3043.6</v>
      </c>
      <c r="G1339" s="56">
        <f t="shared" si="178"/>
        <v>4.0812276401396695E-2</v>
      </c>
      <c r="H1339" s="54">
        <f t="shared" si="176"/>
        <v>150.18917715713985</v>
      </c>
      <c r="I1339" s="54">
        <f t="shared" si="179"/>
        <v>33.041618974570767</v>
      </c>
      <c r="J1339" s="54">
        <f t="shared" si="177"/>
        <v>46.558644918713355</v>
      </c>
      <c r="K1339" s="142">
        <v>14.148789432183053</v>
      </c>
      <c r="L1339" s="56">
        <f t="shared" si="180"/>
        <v>8.0147926955778381E-2</v>
      </c>
    </row>
    <row r="1340" spans="1:12" x14ac:dyDescent="0.2">
      <c r="A1340" s="57">
        <f t="shared" si="181"/>
        <v>9</v>
      </c>
      <c r="B1340" s="57" t="s">
        <v>1585</v>
      </c>
      <c r="C1340" s="144">
        <v>7039.4</v>
      </c>
      <c r="D1340" s="59"/>
      <c r="E1340" s="60"/>
      <c r="F1340" s="57">
        <f t="shared" si="175"/>
        <v>7039.4</v>
      </c>
      <c r="G1340" s="56">
        <f t="shared" si="178"/>
        <v>9.4392804080691256E-2</v>
      </c>
      <c r="H1340" s="54">
        <f t="shared" si="176"/>
        <v>347.36551901694384</v>
      </c>
      <c r="I1340" s="54">
        <f t="shared" si="179"/>
        <v>76.420414183727644</v>
      </c>
      <c r="J1340" s="54">
        <f t="shared" si="177"/>
        <v>107.68331089525259</v>
      </c>
      <c r="K1340" s="142">
        <v>32.724072916582138</v>
      </c>
      <c r="L1340" s="56">
        <f t="shared" si="180"/>
        <v>8.0147926955778367E-2</v>
      </c>
    </row>
    <row r="1341" spans="1:12" x14ac:dyDescent="0.2">
      <c r="A1341" s="57">
        <f t="shared" si="181"/>
        <v>10</v>
      </c>
      <c r="B1341" s="57" t="s">
        <v>1586</v>
      </c>
      <c r="C1341" s="144">
        <v>10010.700000000001</v>
      </c>
      <c r="D1341" s="59">
        <v>269</v>
      </c>
      <c r="E1341" s="60"/>
      <c r="F1341" s="57">
        <f t="shared" si="175"/>
        <v>10279.700000000001</v>
      </c>
      <c r="G1341" s="56">
        <f t="shared" si="178"/>
        <v>0.13784267240223344</v>
      </c>
      <c r="H1341" s="54">
        <f t="shared" si="176"/>
        <v>507.26103444021908</v>
      </c>
      <c r="I1341" s="54">
        <f t="shared" si="179"/>
        <v>111.5974275768482</v>
      </c>
      <c r="J1341" s="54">
        <f t="shared" si="177"/>
        <v>157.2509206764679</v>
      </c>
      <c r="K1341" s="142">
        <v>46.536761193571728</v>
      </c>
      <c r="L1341" s="56">
        <f t="shared" si="180"/>
        <v>8.0026279355147209E-2</v>
      </c>
    </row>
    <row r="1342" spans="1:12" x14ac:dyDescent="0.2">
      <c r="A1342" s="57">
        <f t="shared" si="181"/>
        <v>11</v>
      </c>
      <c r="B1342" s="57" t="s">
        <v>1587</v>
      </c>
      <c r="C1342" s="144">
        <v>9985.1</v>
      </c>
      <c r="D1342" s="59">
        <v>248.8</v>
      </c>
      <c r="E1342" s="60"/>
      <c r="F1342" s="57">
        <f t="shared" si="175"/>
        <v>10233.9</v>
      </c>
      <c r="G1342" s="56">
        <f t="shared" si="178"/>
        <v>0.13722853051132003</v>
      </c>
      <c r="H1342" s="54">
        <f t="shared" si="176"/>
        <v>505.00099228165772</v>
      </c>
      <c r="I1342" s="54">
        <f t="shared" si="179"/>
        <v>111.1002183019647</v>
      </c>
      <c r="J1342" s="54">
        <f t="shared" si="177"/>
        <v>156.5503076073139</v>
      </c>
      <c r="K1342" s="142">
        <v>46.417754422161593</v>
      </c>
      <c r="L1342" s="56">
        <f t="shared" si="180"/>
        <v>8.0034910700035961E-2</v>
      </c>
    </row>
    <row r="1343" spans="1:12" x14ac:dyDescent="0.2">
      <c r="A1343" s="57">
        <f t="shared" si="181"/>
        <v>12</v>
      </c>
      <c r="B1343" s="57" t="s">
        <v>1980</v>
      </c>
      <c r="C1343" s="144">
        <v>4399.7</v>
      </c>
      <c r="D1343" s="59"/>
      <c r="E1343" s="60"/>
      <c r="F1343" s="57">
        <f t="shared" si="175"/>
        <v>4399.7</v>
      </c>
      <c r="G1343" s="56">
        <f t="shared" si="178"/>
        <v>5.8996508241301433E-2</v>
      </c>
      <c r="H1343" s="54">
        <f t="shared" si="176"/>
        <v>217.10715032798927</v>
      </c>
      <c r="I1343" s="54">
        <f t="shared" si="179"/>
        <v>47.763573072157641</v>
      </c>
      <c r="J1343" s="54">
        <f t="shared" si="177"/>
        <v>67.303216601676681</v>
      </c>
      <c r="K1343" s="142">
        <v>20.452894225514452</v>
      </c>
      <c r="L1343" s="56">
        <f t="shared" si="180"/>
        <v>8.0147926955778367E-2</v>
      </c>
    </row>
    <row r="1344" spans="1:12" x14ac:dyDescent="0.2">
      <c r="A1344" s="57">
        <f t="shared" si="181"/>
        <v>13</v>
      </c>
      <c r="B1344" s="57" t="s">
        <v>1588</v>
      </c>
      <c r="C1344" s="144">
        <v>4393.8999999999996</v>
      </c>
      <c r="D1344" s="59"/>
      <c r="E1344" s="60"/>
      <c r="F1344" s="57">
        <f t="shared" si="175"/>
        <v>4393.8999999999996</v>
      </c>
      <c r="G1344" s="56">
        <f t="shared" si="178"/>
        <v>5.8918734814067862E-2</v>
      </c>
      <c r="H1344" s="54">
        <f t="shared" si="176"/>
        <v>216.82094411576972</v>
      </c>
      <c r="I1344" s="54">
        <f t="shared" si="179"/>
        <v>47.700607705469338</v>
      </c>
      <c r="J1344" s="54">
        <f t="shared" si="177"/>
        <v>67.214492675888607</v>
      </c>
      <c r="K1344" s="142">
        <v>20.425931753866845</v>
      </c>
      <c r="L1344" s="56">
        <f t="shared" si="180"/>
        <v>8.0147926955778367E-2</v>
      </c>
    </row>
    <row r="1345" spans="1:12" x14ac:dyDescent="0.2">
      <c r="A1345" s="57">
        <f t="shared" si="181"/>
        <v>14</v>
      </c>
      <c r="B1345" s="57" t="s">
        <v>1589</v>
      </c>
      <c r="C1345" s="144">
        <v>13614.8</v>
      </c>
      <c r="D1345" s="59"/>
      <c r="E1345" s="60"/>
      <c r="F1345" s="57">
        <f t="shared" si="175"/>
        <v>13614.8</v>
      </c>
      <c r="G1345" s="56">
        <f t="shared" si="178"/>
        <v>0.18256373398269674</v>
      </c>
      <c r="H1345" s="54">
        <f t="shared" si="176"/>
        <v>671.83454105632404</v>
      </c>
      <c r="I1345" s="54">
        <f t="shared" si="179"/>
        <v>147.8035990323913</v>
      </c>
      <c r="J1345" s="54">
        <f t="shared" si="177"/>
        <v>208.26870772746045</v>
      </c>
      <c r="K1345" s="142">
        <v>63.291148101355581</v>
      </c>
      <c r="L1345" s="56">
        <f t="shared" si="180"/>
        <v>8.0147926955778367E-2</v>
      </c>
    </row>
    <row r="1346" spans="1:12" x14ac:dyDescent="0.2">
      <c r="A1346" s="57">
        <f t="shared" si="181"/>
        <v>15</v>
      </c>
      <c r="B1346" s="57" t="s">
        <v>1590</v>
      </c>
      <c r="C1346" s="144">
        <v>3086.6</v>
      </c>
      <c r="D1346" s="59"/>
      <c r="E1346" s="60"/>
      <c r="F1346" s="57">
        <f t="shared" si="175"/>
        <v>3086.6</v>
      </c>
      <c r="G1346" s="56">
        <f t="shared" si="178"/>
        <v>4.1388872499852493E-2</v>
      </c>
      <c r="H1346" s="54">
        <f t="shared" si="176"/>
        <v>152.31105079945718</v>
      </c>
      <c r="I1346" s="54">
        <f t="shared" si="179"/>
        <v>33.508431175880581</v>
      </c>
      <c r="J1346" s="54">
        <f t="shared" si="177"/>
        <v>47.216425747831728</v>
      </c>
      <c r="K1346" s="142">
        <v>14.348683618536016</v>
      </c>
      <c r="L1346" s="56">
        <f t="shared" si="180"/>
        <v>8.0147926955778367E-2</v>
      </c>
    </row>
    <row r="1347" spans="1:12" x14ac:dyDescent="0.2">
      <c r="A1347" s="57">
        <f t="shared" si="181"/>
        <v>16</v>
      </c>
      <c r="B1347" s="57" t="s">
        <v>1591</v>
      </c>
      <c r="C1347" s="144">
        <v>3011.7</v>
      </c>
      <c r="D1347" s="59"/>
      <c r="E1347" s="60"/>
      <c r="F1347" s="57">
        <f t="shared" si="175"/>
        <v>3011.7</v>
      </c>
      <c r="G1347" s="56">
        <f t="shared" si="178"/>
        <v>4.0384522551612047E-2</v>
      </c>
      <c r="H1347" s="54">
        <f t="shared" si="176"/>
        <v>148.61504298993233</v>
      </c>
      <c r="I1347" s="54">
        <f t="shared" si="179"/>
        <v>32.695309457785115</v>
      </c>
      <c r="J1347" s="54">
        <f t="shared" si="177"/>
        <v>46.070663326879021</v>
      </c>
      <c r="K1347" s="142">
        <v>14.000495838121205</v>
      </c>
      <c r="L1347" s="56">
        <f t="shared" si="180"/>
        <v>8.0147926955778354E-2</v>
      </c>
    </row>
    <row r="1348" spans="1:12" x14ac:dyDescent="0.2">
      <c r="A1348" s="57">
        <f t="shared" si="181"/>
        <v>17</v>
      </c>
      <c r="B1348" s="57" t="s">
        <v>1592</v>
      </c>
      <c r="C1348" s="144">
        <v>4401.5</v>
      </c>
      <c r="D1348" s="59"/>
      <c r="E1348" s="60"/>
      <c r="F1348" s="57">
        <f t="shared" si="175"/>
        <v>4401.5</v>
      </c>
      <c r="G1348" s="56">
        <f t="shared" si="178"/>
        <v>5.9020644822167026E-2</v>
      </c>
      <c r="H1348" s="54">
        <f t="shared" si="176"/>
        <v>217.19597294557465</v>
      </c>
      <c r="I1348" s="54">
        <f t="shared" si="179"/>
        <v>47.783114048026427</v>
      </c>
      <c r="J1348" s="54">
        <f t="shared" si="177"/>
        <v>67.330751613128143</v>
      </c>
      <c r="K1348" s="142">
        <v>20.461261889129226</v>
      </c>
      <c r="L1348" s="56">
        <f t="shared" si="180"/>
        <v>8.0147926955778354E-2</v>
      </c>
    </row>
    <row r="1349" spans="1:12" x14ac:dyDescent="0.2">
      <c r="A1349" s="57">
        <f t="shared" si="181"/>
        <v>18</v>
      </c>
      <c r="B1349" s="57" t="s">
        <v>1593</v>
      </c>
      <c r="C1349" s="144">
        <v>4380.8999999999996</v>
      </c>
      <c r="D1349" s="59"/>
      <c r="E1349" s="60"/>
      <c r="F1349" s="57">
        <f t="shared" si="175"/>
        <v>4380.8999999999996</v>
      </c>
      <c r="G1349" s="56">
        <f t="shared" si="178"/>
        <v>5.874441506337192E-2</v>
      </c>
      <c r="H1349" s="54">
        <f t="shared" si="176"/>
        <v>216.17944743320868</v>
      </c>
      <c r="I1349" s="54">
        <f t="shared" si="179"/>
        <v>47.559478435305913</v>
      </c>
      <c r="J1349" s="54">
        <f t="shared" si="177"/>
        <v>67.015628704294684</v>
      </c>
      <c r="K1349" s="142">
        <v>20.365498627760132</v>
      </c>
      <c r="L1349" s="56">
        <f t="shared" si="180"/>
        <v>8.0147926955778354E-2</v>
      </c>
    </row>
    <row r="1350" spans="1:12" x14ac:dyDescent="0.2">
      <c r="A1350" s="57">
        <f t="shared" si="181"/>
        <v>19</v>
      </c>
      <c r="B1350" s="57" t="s">
        <v>1595</v>
      </c>
      <c r="C1350" s="144">
        <v>9529.6</v>
      </c>
      <c r="D1350" s="59"/>
      <c r="E1350" s="60"/>
      <c r="F1350" s="57">
        <f t="shared" si="175"/>
        <v>9529.6</v>
      </c>
      <c r="G1350" s="56">
        <f t="shared" si="178"/>
        <v>0.1277844227870778</v>
      </c>
      <c r="H1350" s="54">
        <f t="shared" si="176"/>
        <v>470.2466758564463</v>
      </c>
      <c r="I1350" s="54">
        <f t="shared" si="179"/>
        <v>103.45426868841818</v>
      </c>
      <c r="J1350" s="54">
        <f t="shared" si="177"/>
        <v>145.77646951549835</v>
      </c>
      <c r="K1350" s="142">
        <v>44.300270657422672</v>
      </c>
      <c r="L1350" s="56">
        <f t="shared" si="180"/>
        <v>8.0147926955778354E-2</v>
      </c>
    </row>
    <row r="1351" spans="1:12" x14ac:dyDescent="0.2">
      <c r="A1351" s="57">
        <f t="shared" si="181"/>
        <v>20</v>
      </c>
      <c r="B1351" s="57" t="s">
        <v>1596</v>
      </c>
      <c r="C1351" s="144">
        <v>1989.5</v>
      </c>
      <c r="D1351" s="59"/>
      <c r="E1351" s="60"/>
      <c r="F1351" s="57">
        <f t="shared" si="175"/>
        <v>1989.5</v>
      </c>
      <c r="G1351" s="56">
        <f t="shared" si="178"/>
        <v>2.667762646227452E-2</v>
      </c>
      <c r="H1351" s="54">
        <f t="shared" si="176"/>
        <v>98.173665381170238</v>
      </c>
      <c r="I1351" s="54">
        <f t="shared" si="179"/>
        <v>21.598206383857452</v>
      </c>
      <c r="J1351" s="54">
        <f t="shared" si="177"/>
        <v>30.433836268162775</v>
      </c>
      <c r="K1351" s="142">
        <v>9.2485926453305911</v>
      </c>
      <c r="L1351" s="56">
        <f t="shared" si="180"/>
        <v>8.0147926955778367E-2</v>
      </c>
    </row>
    <row r="1352" spans="1:12" x14ac:dyDescent="0.2">
      <c r="A1352" s="57">
        <f t="shared" si="181"/>
        <v>21</v>
      </c>
      <c r="B1352" s="57" t="s">
        <v>1597</v>
      </c>
      <c r="C1352" s="144">
        <v>2017.8</v>
      </c>
      <c r="D1352" s="59"/>
      <c r="E1352" s="60"/>
      <c r="F1352" s="57">
        <f t="shared" si="175"/>
        <v>2017.8</v>
      </c>
      <c r="G1352" s="56">
        <f t="shared" si="178"/>
        <v>2.7057107150327987E-2</v>
      </c>
      <c r="H1352" s="54">
        <f t="shared" si="176"/>
        <v>99.570154313206984</v>
      </c>
      <c r="I1352" s="54">
        <f t="shared" si="179"/>
        <v>21.905433948905536</v>
      </c>
      <c r="J1352" s="54">
        <f t="shared" si="177"/>
        <v>30.866747837094167</v>
      </c>
      <c r="K1352" s="142">
        <v>9.3801509121628879</v>
      </c>
      <c r="L1352" s="56">
        <f t="shared" si="180"/>
        <v>8.0147926955778367E-2</v>
      </c>
    </row>
    <row r="1353" spans="1:12" x14ac:dyDescent="0.2">
      <c r="A1353" s="57">
        <f t="shared" si="181"/>
        <v>22</v>
      </c>
      <c r="B1353" s="57" t="s">
        <v>1598</v>
      </c>
      <c r="C1353" s="144">
        <v>2036.7</v>
      </c>
      <c r="D1353" s="59"/>
      <c r="E1353" s="60"/>
      <c r="F1353" s="57">
        <f t="shared" si="175"/>
        <v>2036.7</v>
      </c>
      <c r="G1353" s="56">
        <f t="shared" si="178"/>
        <v>2.7310541249416696E-2</v>
      </c>
      <c r="H1353" s="54">
        <f t="shared" si="176"/>
        <v>100.50279179785345</v>
      </c>
      <c r="I1353" s="54">
        <f t="shared" si="179"/>
        <v>22.110614195527759</v>
      </c>
      <c r="J1353" s="54">
        <f t="shared" si="177"/>
        <v>31.155865457334567</v>
      </c>
      <c r="K1353" s="142">
        <v>9.4680113801180283</v>
      </c>
      <c r="L1353" s="56">
        <f t="shared" si="180"/>
        <v>8.0147926955778367E-2</v>
      </c>
    </row>
    <row r="1354" spans="1:12" x14ac:dyDescent="0.2">
      <c r="A1354" s="57">
        <f t="shared" si="181"/>
        <v>23</v>
      </c>
      <c r="B1354" s="57" t="s">
        <v>1599</v>
      </c>
      <c r="C1354" s="144">
        <v>1983.9</v>
      </c>
      <c r="D1354" s="59"/>
      <c r="E1354" s="60"/>
      <c r="F1354" s="57">
        <f t="shared" si="175"/>
        <v>1983.9</v>
      </c>
      <c r="G1354" s="56">
        <f t="shared" si="178"/>
        <v>2.6602534877359349E-2</v>
      </c>
      <c r="H1354" s="54">
        <f t="shared" si="176"/>
        <v>97.897328348682407</v>
      </c>
      <c r="I1354" s="54">
        <f t="shared" si="179"/>
        <v>21.537412236710129</v>
      </c>
      <c r="J1354" s="54">
        <f t="shared" si="177"/>
        <v>30.348171788091545</v>
      </c>
      <c r="K1354" s="142">
        <v>9.2225599140846235</v>
      </c>
      <c r="L1354" s="56">
        <f t="shared" si="180"/>
        <v>8.0147926955778354E-2</v>
      </c>
    </row>
    <row r="1355" spans="1:12" x14ac:dyDescent="0.2">
      <c r="A1355" s="57">
        <f t="shared" si="181"/>
        <v>24</v>
      </c>
      <c r="B1355" s="57" t="s">
        <v>1600</v>
      </c>
      <c r="C1355" s="144">
        <v>5840.7</v>
      </c>
      <c r="D1355" s="59"/>
      <c r="E1355" s="60"/>
      <c r="F1355" s="57">
        <f t="shared" si="175"/>
        <v>5840.7</v>
      </c>
      <c r="G1355" s="56">
        <f t="shared" si="178"/>
        <v>7.8319182145366567E-2</v>
      </c>
      <c r="H1355" s="54">
        <f t="shared" si="176"/>
        <v>288.21459029494895</v>
      </c>
      <c r="I1355" s="54">
        <f t="shared" si="179"/>
        <v>63.40720986488877</v>
      </c>
      <c r="J1355" s="54">
        <f t="shared" si="177"/>
        <v>89.346522991434171</v>
      </c>
      <c r="K1355" s="142">
        <v>27.151673819342744</v>
      </c>
      <c r="L1355" s="56">
        <f t="shared" si="180"/>
        <v>8.0147926955778354E-2</v>
      </c>
    </row>
    <row r="1356" spans="1:12" x14ac:dyDescent="0.2">
      <c r="A1356" s="57">
        <f t="shared" si="181"/>
        <v>25</v>
      </c>
      <c r="B1356" s="57" t="s">
        <v>1601</v>
      </c>
      <c r="C1356" s="144">
        <v>6026.6</v>
      </c>
      <c r="D1356" s="59"/>
      <c r="E1356" s="60"/>
      <c r="F1356" s="57">
        <f t="shared" si="175"/>
        <v>6026.6</v>
      </c>
      <c r="G1356" s="56">
        <f t="shared" si="178"/>
        <v>8.0811954580318493E-2</v>
      </c>
      <c r="H1356" s="54">
        <f t="shared" si="176"/>
        <v>297.38799285557207</v>
      </c>
      <c r="I1356" s="54">
        <f t="shared" si="179"/>
        <v>65.425358428225849</v>
      </c>
      <c r="J1356" s="54">
        <f t="shared" si="177"/>
        <v>92.190277785227337</v>
      </c>
      <c r="K1356" s="142">
        <v>28.015867522668685</v>
      </c>
      <c r="L1356" s="56">
        <f t="shared" si="180"/>
        <v>8.0147926955778367E-2</v>
      </c>
    </row>
    <row r="1357" spans="1:12" x14ac:dyDescent="0.2">
      <c r="A1357" s="57">
        <f t="shared" si="181"/>
        <v>26</v>
      </c>
      <c r="B1357" s="57" t="s">
        <v>1602</v>
      </c>
      <c r="C1357" s="144">
        <v>5850.8</v>
      </c>
      <c r="D1357" s="59"/>
      <c r="E1357" s="60"/>
      <c r="F1357" s="57">
        <f t="shared" si="175"/>
        <v>5850.8</v>
      </c>
      <c r="G1357" s="56">
        <f t="shared" si="178"/>
        <v>7.8454615182445731E-2</v>
      </c>
      <c r="H1357" s="54">
        <f t="shared" si="176"/>
        <v>288.7129838714003</v>
      </c>
      <c r="I1357" s="54">
        <f t="shared" si="179"/>
        <v>63.516856451708065</v>
      </c>
      <c r="J1357" s="54">
        <f t="shared" si="177"/>
        <v>89.501025000134092</v>
      </c>
      <c r="K1357" s="142">
        <v>27.198625709625649</v>
      </c>
      <c r="L1357" s="56">
        <f t="shared" si="180"/>
        <v>8.0147926955778381E-2</v>
      </c>
    </row>
    <row r="1358" spans="1:12" x14ac:dyDescent="0.2">
      <c r="A1358" s="57">
        <f t="shared" si="181"/>
        <v>27</v>
      </c>
      <c r="B1358" s="57" t="s">
        <v>1603</v>
      </c>
      <c r="C1358" s="144">
        <v>7972.6</v>
      </c>
      <c r="D1358" s="59"/>
      <c r="E1358" s="60"/>
      <c r="F1358" s="57">
        <f t="shared" si="175"/>
        <v>7972.6</v>
      </c>
      <c r="G1358" s="56">
        <f t="shared" si="178"/>
        <v>0.10690628033834122</v>
      </c>
      <c r="H1358" s="54">
        <f t="shared" si="176"/>
        <v>393.41511164509569</v>
      </c>
      <c r="I1358" s="54">
        <f t="shared" si="179"/>
        <v>86.551324561921049</v>
      </c>
      <c r="J1358" s="54">
        <f t="shared" si="177"/>
        <v>121.95868460997967</v>
      </c>
      <c r="K1358" s="142">
        <v>37.062241630642212</v>
      </c>
      <c r="L1358" s="56">
        <f t="shared" si="180"/>
        <v>8.0147926955778367E-2</v>
      </c>
    </row>
    <row r="1359" spans="1:12" x14ac:dyDescent="0.2">
      <c r="A1359" s="57">
        <f t="shared" si="181"/>
        <v>28</v>
      </c>
      <c r="B1359" s="57" t="s">
        <v>1604</v>
      </c>
      <c r="C1359" s="144">
        <v>4276.3</v>
      </c>
      <c r="D1359" s="59"/>
      <c r="E1359" s="60"/>
      <c r="F1359" s="57">
        <f t="shared" si="175"/>
        <v>4276.3</v>
      </c>
      <c r="G1359" s="56">
        <f t="shared" si="178"/>
        <v>5.7341811530849225E-2</v>
      </c>
      <c r="H1359" s="54">
        <f t="shared" si="176"/>
        <v>211.01786643352514</v>
      </c>
      <c r="I1359" s="54">
        <f t="shared" si="179"/>
        <v>46.423930615375532</v>
      </c>
      <c r="J1359" s="54">
        <f t="shared" si="177"/>
        <v>65.4155385943928</v>
      </c>
      <c r="K1359" s="142">
        <v>19.879244397701541</v>
      </c>
      <c r="L1359" s="56">
        <f t="shared" si="180"/>
        <v>8.0147926955778367E-2</v>
      </c>
    </row>
    <row r="1360" spans="1:12" x14ac:dyDescent="0.2">
      <c r="A1360" s="57">
        <f t="shared" si="181"/>
        <v>29</v>
      </c>
      <c r="B1360" s="57" t="s">
        <v>1605</v>
      </c>
      <c r="C1360" s="144">
        <v>4367.5</v>
      </c>
      <c r="D1360" s="59"/>
      <c r="E1360" s="60"/>
      <c r="F1360" s="57">
        <f t="shared" si="175"/>
        <v>4367.5</v>
      </c>
      <c r="G1360" s="56">
        <f t="shared" si="178"/>
        <v>5.8564731628039192E-2</v>
      </c>
      <c r="H1360" s="54">
        <f t="shared" si="176"/>
        <v>215.51821239118422</v>
      </c>
      <c r="I1360" s="54">
        <f t="shared" si="179"/>
        <v>47.414006726060528</v>
      </c>
      <c r="J1360" s="54">
        <f t="shared" si="177"/>
        <v>66.810645841267103</v>
      </c>
      <c r="K1360" s="142">
        <v>20.303206020850141</v>
      </c>
      <c r="L1360" s="56">
        <f t="shared" si="180"/>
        <v>8.0147926955778367E-2</v>
      </c>
    </row>
    <row r="1361" spans="1:12" x14ac:dyDescent="0.2">
      <c r="A1361" s="57">
        <f t="shared" si="181"/>
        <v>30</v>
      </c>
      <c r="B1361" s="57" t="s">
        <v>1606</v>
      </c>
      <c r="C1361" s="144">
        <v>4175.8999999999996</v>
      </c>
      <c r="D1361" s="59"/>
      <c r="E1361" s="60"/>
      <c r="F1361" s="57">
        <f t="shared" si="175"/>
        <v>4175.8999999999996</v>
      </c>
      <c r="G1361" s="56">
        <f t="shared" si="178"/>
        <v>5.5995526687012902E-2</v>
      </c>
      <c r="H1361" s="54">
        <f t="shared" si="176"/>
        <v>206.06353820820749</v>
      </c>
      <c r="I1361" s="54">
        <f t="shared" si="179"/>
        <v>45.333978405805645</v>
      </c>
      <c r="J1361" s="54">
        <f t="shared" si="177"/>
        <v>63.87969684454432</v>
      </c>
      <c r="K1361" s="142">
        <v>19.412514716077411</v>
      </c>
      <c r="L1361" s="56">
        <f t="shared" si="180"/>
        <v>8.0147926955778367E-2</v>
      </c>
    </row>
    <row r="1362" spans="1:12" x14ac:dyDescent="0.2">
      <c r="A1362" s="57">
        <f t="shared" si="181"/>
        <v>31</v>
      </c>
      <c r="B1362" s="57" t="s">
        <v>1607</v>
      </c>
      <c r="C1362" s="144">
        <v>12124</v>
      </c>
      <c r="D1362" s="59"/>
      <c r="E1362" s="60"/>
      <c r="F1362" s="57">
        <f t="shared" si="175"/>
        <v>12124</v>
      </c>
      <c r="G1362" s="56">
        <f t="shared" si="178"/>
        <v>0.16257328134135024</v>
      </c>
      <c r="H1362" s="54">
        <f t="shared" si="176"/>
        <v>598.26967533616892</v>
      </c>
      <c r="I1362" s="54">
        <f t="shared" si="179"/>
        <v>131.61932857395718</v>
      </c>
      <c r="J1362" s="54">
        <f t="shared" si="177"/>
        <v>185.46359935421236</v>
      </c>
      <c r="K1362" s="142">
        <v>56.360863147518515</v>
      </c>
      <c r="L1362" s="56">
        <f t="shared" si="180"/>
        <v>8.0147926955778381E-2</v>
      </c>
    </row>
    <row r="1363" spans="1:12" x14ac:dyDescent="0.2">
      <c r="A1363" s="57">
        <f t="shared" si="181"/>
        <v>32</v>
      </c>
      <c r="B1363" s="57" t="s">
        <v>1608</v>
      </c>
      <c r="C1363" s="144">
        <v>5787.7</v>
      </c>
      <c r="D1363" s="59"/>
      <c r="E1363" s="60"/>
      <c r="F1363" s="57">
        <f t="shared" si="175"/>
        <v>5787.7</v>
      </c>
      <c r="G1363" s="56">
        <f t="shared" si="178"/>
        <v>7.7608493930990827E-2</v>
      </c>
      <c r="H1363" s="54">
        <f t="shared" si="176"/>
        <v>285.59925766604624</v>
      </c>
      <c r="I1363" s="54">
        <f t="shared" si="179"/>
        <v>62.831836686530174</v>
      </c>
      <c r="J1363" s="54">
        <f t="shared" si="177"/>
        <v>88.535769876474333</v>
      </c>
      <c r="K1363" s="142">
        <v>26.905292612907694</v>
      </c>
      <c r="L1363" s="56">
        <f t="shared" si="180"/>
        <v>8.0147926955778367E-2</v>
      </c>
    </row>
    <row r="1364" spans="1:12" x14ac:dyDescent="0.2">
      <c r="A1364" s="57">
        <f t="shared" si="181"/>
        <v>33</v>
      </c>
      <c r="B1364" s="57" t="s">
        <v>1609</v>
      </c>
      <c r="C1364" s="144">
        <v>4389.3999999999996</v>
      </c>
      <c r="D1364" s="59"/>
      <c r="E1364" s="60"/>
      <c r="F1364" s="57">
        <f t="shared" si="175"/>
        <v>4389.3999999999996</v>
      </c>
      <c r="G1364" s="56">
        <f t="shared" si="178"/>
        <v>5.8858393361903884E-2</v>
      </c>
      <c r="H1364" s="54">
        <f t="shared" ref="H1364:H1385" si="182">G1364*3680</f>
        <v>216.5988875718063</v>
      </c>
      <c r="I1364" s="54">
        <f t="shared" si="179"/>
        <v>47.651755265797384</v>
      </c>
      <c r="J1364" s="54">
        <f t="shared" ref="J1364:J1385" si="183">H1364*0.31</f>
        <v>67.145655147259959</v>
      </c>
      <c r="K1364" s="142">
        <v>20.405012594829902</v>
      </c>
      <c r="L1364" s="56">
        <f t="shared" si="180"/>
        <v>8.0147926955778367E-2</v>
      </c>
    </row>
    <row r="1365" spans="1:12" x14ac:dyDescent="0.2">
      <c r="A1365" s="57">
        <f t="shared" si="181"/>
        <v>34</v>
      </c>
      <c r="B1365" s="57" t="s">
        <v>1981</v>
      </c>
      <c r="C1365" s="144">
        <v>4397.2</v>
      </c>
      <c r="D1365" s="59"/>
      <c r="E1365" s="60"/>
      <c r="F1365" s="57">
        <f t="shared" si="175"/>
        <v>4397.2</v>
      </c>
      <c r="G1365" s="56">
        <f t="shared" si="178"/>
        <v>5.8962985212321448E-2</v>
      </c>
      <c r="H1365" s="54">
        <f t="shared" si="182"/>
        <v>216.98378558134291</v>
      </c>
      <c r="I1365" s="54">
        <f t="shared" si="179"/>
        <v>47.736432827895442</v>
      </c>
      <c r="J1365" s="54">
        <f t="shared" si="183"/>
        <v>67.264973530216309</v>
      </c>
      <c r="K1365" s="142">
        <v>20.441272470493928</v>
      </c>
      <c r="L1365" s="56">
        <f t="shared" si="180"/>
        <v>8.0147926955778354E-2</v>
      </c>
    </row>
    <row r="1366" spans="1:12" x14ac:dyDescent="0.2">
      <c r="A1366" s="57">
        <f t="shared" si="181"/>
        <v>35</v>
      </c>
      <c r="B1366" s="57" t="s">
        <v>1610</v>
      </c>
      <c r="C1366" s="144">
        <v>4374.3999999999996</v>
      </c>
      <c r="D1366" s="59"/>
      <c r="E1366" s="60"/>
      <c r="F1366" s="57">
        <f t="shared" si="175"/>
        <v>4374.3999999999996</v>
      </c>
      <c r="G1366" s="56">
        <f t="shared" si="178"/>
        <v>5.8657255188023956E-2</v>
      </c>
      <c r="H1366" s="54">
        <f t="shared" si="182"/>
        <v>215.85869909192814</v>
      </c>
      <c r="I1366" s="54">
        <f t="shared" si="179"/>
        <v>47.488913800224189</v>
      </c>
      <c r="J1366" s="54">
        <f t="shared" si="183"/>
        <v>66.91619671849773</v>
      </c>
      <c r="K1366" s="142">
        <v>20.335282064706778</v>
      </c>
      <c r="L1366" s="56">
        <f t="shared" si="180"/>
        <v>8.0147926955778354E-2</v>
      </c>
    </row>
    <row r="1367" spans="1:12" x14ac:dyDescent="0.2">
      <c r="A1367" s="57">
        <f t="shared" si="181"/>
        <v>36</v>
      </c>
      <c r="B1367" s="57" t="s">
        <v>0</v>
      </c>
      <c r="C1367" s="144">
        <v>5726.2</v>
      </c>
      <c r="D1367" s="59"/>
      <c r="E1367" s="60"/>
      <c r="F1367" s="57">
        <f t="shared" si="175"/>
        <v>5726.2</v>
      </c>
      <c r="G1367" s="56">
        <f t="shared" si="178"/>
        <v>7.6783827418083109E-2</v>
      </c>
      <c r="H1367" s="54">
        <f t="shared" si="182"/>
        <v>282.56448489854586</v>
      </c>
      <c r="I1367" s="54">
        <f t="shared" si="179"/>
        <v>62.164186677680085</v>
      </c>
      <c r="J1367" s="54">
        <f t="shared" si="183"/>
        <v>87.594990318549222</v>
      </c>
      <c r="K1367" s="142">
        <v>26.619397439402881</v>
      </c>
      <c r="L1367" s="56">
        <f t="shared" si="180"/>
        <v>8.0147926955778354E-2</v>
      </c>
    </row>
    <row r="1368" spans="1:12" x14ac:dyDescent="0.2">
      <c r="A1368" s="57">
        <f t="shared" si="181"/>
        <v>37</v>
      </c>
      <c r="B1368" s="57" t="s">
        <v>1</v>
      </c>
      <c r="C1368" s="144">
        <v>16363.4</v>
      </c>
      <c r="D1368" s="59"/>
      <c r="E1368" s="60"/>
      <c r="F1368" s="57">
        <f t="shared" si="175"/>
        <v>16363.4</v>
      </c>
      <c r="G1368" s="56">
        <f t="shared" si="178"/>
        <v>0.21942029296445484</v>
      </c>
      <c r="H1368" s="54">
        <f t="shared" si="182"/>
        <v>807.46667810919382</v>
      </c>
      <c r="I1368" s="54">
        <f t="shared" si="179"/>
        <v>177.64266918402265</v>
      </c>
      <c r="J1368" s="54">
        <f t="shared" si="183"/>
        <v>250.31467021385009</v>
      </c>
      <c r="K1368" s="142">
        <v>76.068570441117174</v>
      </c>
      <c r="L1368" s="56">
        <f t="shared" si="180"/>
        <v>8.0147926955778367E-2</v>
      </c>
    </row>
    <row r="1369" spans="1:12" x14ac:dyDescent="0.2">
      <c r="A1369" s="57">
        <f t="shared" si="181"/>
        <v>38</v>
      </c>
      <c r="B1369" s="57" t="s">
        <v>2</v>
      </c>
      <c r="C1369" s="144">
        <v>20325.400000000001</v>
      </c>
      <c r="D1369" s="59"/>
      <c r="E1369" s="60"/>
      <c r="F1369" s="57">
        <f t="shared" si="175"/>
        <v>20325.400000000001</v>
      </c>
      <c r="G1369" s="56">
        <f t="shared" si="178"/>
        <v>0.27254758929193995</v>
      </c>
      <c r="H1369" s="54">
        <f t="shared" si="182"/>
        <v>1002.975128594339</v>
      </c>
      <c r="I1369" s="54">
        <f t="shared" si="179"/>
        <v>220.6545282907546</v>
      </c>
      <c r="J1369" s="54">
        <f t="shared" si="183"/>
        <v>310.9222898642451</v>
      </c>
      <c r="K1369" s="142">
        <v>94.486727797638807</v>
      </c>
      <c r="L1369" s="56">
        <f t="shared" si="180"/>
        <v>8.0147926955778367E-2</v>
      </c>
    </row>
    <row r="1370" spans="1:12" x14ac:dyDescent="0.2">
      <c r="A1370" s="57">
        <f t="shared" si="181"/>
        <v>39</v>
      </c>
      <c r="B1370" s="57" t="s">
        <v>3</v>
      </c>
      <c r="C1370" s="144">
        <v>3233.5</v>
      </c>
      <c r="D1370" s="59"/>
      <c r="E1370" s="60"/>
      <c r="F1370" s="57">
        <f t="shared" si="175"/>
        <v>3233.5</v>
      </c>
      <c r="G1370" s="56">
        <f t="shared" si="178"/>
        <v>4.3358685682716593E-2</v>
      </c>
      <c r="H1370" s="54">
        <f t="shared" si="182"/>
        <v>159.55996331239706</v>
      </c>
      <c r="I1370" s="54">
        <f t="shared" si="179"/>
        <v>35.103191928727355</v>
      </c>
      <c r="J1370" s="54">
        <f t="shared" si="183"/>
        <v>49.463588626843091</v>
      </c>
      <c r="K1370" s="142">
        <v>15.031577943541826</v>
      </c>
      <c r="L1370" s="56">
        <f t="shared" si="180"/>
        <v>8.0147926955778354E-2</v>
      </c>
    </row>
    <row r="1371" spans="1:12" x14ac:dyDescent="0.2">
      <c r="A1371" s="57">
        <f t="shared" si="181"/>
        <v>40</v>
      </c>
      <c r="B1371" s="57" t="s">
        <v>4</v>
      </c>
      <c r="C1371" s="144">
        <v>6170.7</v>
      </c>
      <c r="D1371" s="59"/>
      <c r="E1371" s="60"/>
      <c r="F1371" s="57">
        <f t="shared" si="175"/>
        <v>6170.7</v>
      </c>
      <c r="G1371" s="56">
        <f t="shared" si="178"/>
        <v>8.2744221970724993E-2</v>
      </c>
      <c r="H1371" s="54">
        <f t="shared" si="182"/>
        <v>304.498736852268</v>
      </c>
      <c r="I1371" s="54">
        <f t="shared" si="179"/>
        <v>66.989722107498963</v>
      </c>
      <c r="J1371" s="54">
        <f t="shared" si="183"/>
        <v>94.394608424203085</v>
      </c>
      <c r="K1371" s="142">
        <v>28.685745482051505</v>
      </c>
      <c r="L1371" s="56">
        <f t="shared" si="180"/>
        <v>8.0147926955778367E-2</v>
      </c>
    </row>
    <row r="1372" spans="1:12" x14ac:dyDescent="0.2">
      <c r="A1372" s="57">
        <f t="shared" si="181"/>
        <v>41</v>
      </c>
      <c r="B1372" s="57" t="s">
        <v>5</v>
      </c>
      <c r="C1372" s="144">
        <v>2571</v>
      </c>
      <c r="D1372" s="59"/>
      <c r="E1372" s="60"/>
      <c r="F1372" s="57">
        <f t="shared" si="175"/>
        <v>2571</v>
      </c>
      <c r="G1372" s="56">
        <f t="shared" si="178"/>
        <v>3.4475083003019748E-2</v>
      </c>
      <c r="H1372" s="54">
        <f t="shared" si="182"/>
        <v>126.86830545111268</v>
      </c>
      <c r="I1372" s="54">
        <f t="shared" si="179"/>
        <v>27.911027199244788</v>
      </c>
      <c r="J1372" s="54">
        <f t="shared" si="183"/>
        <v>39.329174689844926</v>
      </c>
      <c r="K1372" s="142">
        <v>11.95181286310377</v>
      </c>
      <c r="L1372" s="56">
        <f t="shared" si="180"/>
        <v>8.0147926955778367E-2</v>
      </c>
    </row>
    <row r="1373" spans="1:12" x14ac:dyDescent="0.2">
      <c r="A1373" s="57">
        <f t="shared" si="181"/>
        <v>42</v>
      </c>
      <c r="B1373" s="57" t="s">
        <v>6</v>
      </c>
      <c r="C1373" s="144">
        <v>4446</v>
      </c>
      <c r="D1373" s="59"/>
      <c r="E1373" s="60">
        <v>135.1</v>
      </c>
      <c r="F1373" s="57">
        <f t="shared" si="175"/>
        <v>4581.1000000000004</v>
      </c>
      <c r="G1373" s="56">
        <f t="shared" si="178"/>
        <v>6.1428939224089381E-2</v>
      </c>
      <c r="H1373" s="54">
        <f t="shared" si="182"/>
        <v>226.05849634464892</v>
      </c>
      <c r="I1373" s="54">
        <f t="shared" si="179"/>
        <v>49.732869195822765</v>
      </c>
      <c r="J1373" s="54">
        <f t="shared" si="183"/>
        <v>70.078133866841156</v>
      </c>
      <c r="K1373" s="142">
        <v>20.668129128494499</v>
      </c>
      <c r="L1373" s="56">
        <f t="shared" si="180"/>
        <v>8.0010833322958969E-2</v>
      </c>
    </row>
    <row r="1374" spans="1:12" x14ac:dyDescent="0.2">
      <c r="A1374" s="57">
        <f t="shared" si="181"/>
        <v>43</v>
      </c>
      <c r="B1374" s="57" t="s">
        <v>7</v>
      </c>
      <c r="C1374" s="144">
        <v>2571.8000000000002</v>
      </c>
      <c r="D1374" s="59"/>
      <c r="E1374" s="60"/>
      <c r="F1374" s="57">
        <f t="shared" si="175"/>
        <v>2571.8000000000002</v>
      </c>
      <c r="G1374" s="56">
        <f t="shared" si="178"/>
        <v>3.4485810372293348E-2</v>
      </c>
      <c r="H1374" s="54">
        <f t="shared" si="182"/>
        <v>126.90778217003952</v>
      </c>
      <c r="I1374" s="54">
        <f t="shared" si="179"/>
        <v>27.919712077408697</v>
      </c>
      <c r="J1374" s="54">
        <f t="shared" si="183"/>
        <v>39.34141247271225</v>
      </c>
      <c r="K1374" s="142">
        <v>11.95553182471034</v>
      </c>
      <c r="L1374" s="56">
        <f t="shared" si="180"/>
        <v>8.0147926955778354E-2</v>
      </c>
    </row>
    <row r="1375" spans="1:12" x14ac:dyDescent="0.2">
      <c r="A1375" s="57">
        <f t="shared" si="181"/>
        <v>44</v>
      </c>
      <c r="B1375" s="57" t="s">
        <v>8</v>
      </c>
      <c r="C1375" s="144">
        <v>4089.4</v>
      </c>
      <c r="D1375" s="59"/>
      <c r="E1375" s="60"/>
      <c r="F1375" s="57">
        <f t="shared" si="175"/>
        <v>4089.4</v>
      </c>
      <c r="G1375" s="56">
        <f t="shared" si="178"/>
        <v>5.483562988430532E-2</v>
      </c>
      <c r="H1375" s="54">
        <f t="shared" si="182"/>
        <v>201.79511797424357</v>
      </c>
      <c r="I1375" s="54">
        <f t="shared" si="179"/>
        <v>44.394925954333587</v>
      </c>
      <c r="J1375" s="54">
        <f t="shared" si="183"/>
        <v>62.556486572015508</v>
      </c>
      <c r="K1375" s="142">
        <v>19.010401992367388</v>
      </c>
      <c r="L1375" s="56">
        <f t="shared" si="180"/>
        <v>8.0147926955778367E-2</v>
      </c>
    </row>
    <row r="1376" spans="1:12" x14ac:dyDescent="0.2">
      <c r="A1376" s="57">
        <f t="shared" si="181"/>
        <v>45</v>
      </c>
      <c r="B1376" s="57" t="s">
        <v>9</v>
      </c>
      <c r="C1376" s="144">
        <v>4079.1</v>
      </c>
      <c r="D1376" s="59"/>
      <c r="E1376" s="60"/>
      <c r="F1376" s="57">
        <f t="shared" si="175"/>
        <v>4079.1</v>
      </c>
      <c r="G1376" s="56">
        <f t="shared" si="178"/>
        <v>5.4697515004907764E-2</v>
      </c>
      <c r="H1376" s="54">
        <f t="shared" si="182"/>
        <v>201.28685521806057</v>
      </c>
      <c r="I1376" s="54">
        <f t="shared" si="179"/>
        <v>44.283108147973323</v>
      </c>
      <c r="J1376" s="54">
        <f t="shared" si="183"/>
        <v>62.398925117598772</v>
      </c>
      <c r="K1376" s="142">
        <v>18.962520361682841</v>
      </c>
      <c r="L1376" s="56">
        <f t="shared" si="180"/>
        <v>8.0147926955778354E-2</v>
      </c>
    </row>
    <row r="1377" spans="1:13" x14ac:dyDescent="0.2">
      <c r="A1377" s="57">
        <f t="shared" si="181"/>
        <v>46</v>
      </c>
      <c r="B1377" s="57" t="s">
        <v>1982</v>
      </c>
      <c r="C1377" s="144">
        <v>8506.9</v>
      </c>
      <c r="D1377" s="59"/>
      <c r="E1377" s="60"/>
      <c r="F1377" s="57">
        <f t="shared" si="175"/>
        <v>8506.9</v>
      </c>
      <c r="G1377" s="56">
        <f t="shared" si="178"/>
        <v>0.11407082209194426</v>
      </c>
      <c r="H1377" s="54">
        <f t="shared" si="182"/>
        <v>419.78062529835489</v>
      </c>
      <c r="I1377" s="54">
        <f t="shared" si="179"/>
        <v>92.351737565638075</v>
      </c>
      <c r="J1377" s="54">
        <f t="shared" si="183"/>
        <v>130.13199384249</v>
      </c>
      <c r="K1377" s="142">
        <v>39.546043113627952</v>
      </c>
      <c r="L1377" s="56">
        <f t="shared" si="180"/>
        <v>8.0147926955778367E-2</v>
      </c>
    </row>
    <row r="1378" spans="1:13" x14ac:dyDescent="0.2">
      <c r="A1378" s="57">
        <f t="shared" si="181"/>
        <v>47</v>
      </c>
      <c r="B1378" s="179" t="s">
        <v>536</v>
      </c>
      <c r="C1378" s="144">
        <v>1934.1</v>
      </c>
      <c r="D1378" s="59"/>
      <c r="E1378" s="60">
        <v>1212.4000000000001</v>
      </c>
      <c r="F1378" s="57">
        <f t="shared" si="175"/>
        <v>3146.5</v>
      </c>
      <c r="G1378" s="56">
        <f t="shared" si="178"/>
        <v>4.2192084274213011E-2</v>
      </c>
      <c r="H1378" s="54">
        <f t="shared" si="182"/>
        <v>155.26687012910389</v>
      </c>
      <c r="I1378" s="54">
        <f t="shared" si="179"/>
        <v>34.15871142840286</v>
      </c>
      <c r="J1378" s="54">
        <f t="shared" si="183"/>
        <v>48.132729740022206</v>
      </c>
      <c r="K1378" s="142">
        <v>8.9910545540758466</v>
      </c>
      <c r="L1378" s="56">
        <f t="shared" si="180"/>
        <v>7.8356702956175042E-2</v>
      </c>
    </row>
    <row r="1379" spans="1:13" x14ac:dyDescent="0.2">
      <c r="A1379" s="57">
        <f t="shared" si="181"/>
        <v>48</v>
      </c>
      <c r="B1379" s="179" t="s">
        <v>537</v>
      </c>
      <c r="C1379" s="144">
        <v>4269.5</v>
      </c>
      <c r="D1379" s="59"/>
      <c r="E1379" s="60"/>
      <c r="F1379" s="57">
        <f t="shared" si="175"/>
        <v>4269.5</v>
      </c>
      <c r="G1379" s="56">
        <f t="shared" si="178"/>
        <v>5.7250628892023661E-2</v>
      </c>
      <c r="H1379" s="54">
        <f t="shared" si="182"/>
        <v>210.68231432264707</v>
      </c>
      <c r="I1379" s="54">
        <f t="shared" si="179"/>
        <v>46.350109150982355</v>
      </c>
      <c r="J1379" s="54">
        <f t="shared" si="183"/>
        <v>65.311517440020594</v>
      </c>
      <c r="K1379" s="142">
        <v>19.847633224045719</v>
      </c>
      <c r="L1379" s="56">
        <f t="shared" si="180"/>
        <v>8.0147926955778367E-2</v>
      </c>
    </row>
    <row r="1380" spans="1:13" x14ac:dyDescent="0.2">
      <c r="A1380" s="57">
        <f t="shared" si="181"/>
        <v>49</v>
      </c>
      <c r="B1380" s="53" t="s">
        <v>2209</v>
      </c>
      <c r="C1380" s="144">
        <v>4095</v>
      </c>
      <c r="D1380" s="59"/>
      <c r="E1380" s="60"/>
      <c r="F1380" s="57">
        <f t="shared" si="175"/>
        <v>4095</v>
      </c>
      <c r="G1380" s="56">
        <f t="shared" si="178"/>
        <v>5.4910721469220491E-2</v>
      </c>
      <c r="H1380" s="54">
        <f t="shared" si="182"/>
        <v>202.07145500673141</v>
      </c>
      <c r="I1380" s="54">
        <f t="shared" si="179"/>
        <v>44.455720101480914</v>
      </c>
      <c r="J1380" s="54">
        <f t="shared" si="183"/>
        <v>62.642151052086739</v>
      </c>
      <c r="K1380" s="142">
        <v>19.036434723613354</v>
      </c>
      <c r="L1380" s="56">
        <f t="shared" si="180"/>
        <v>8.0147926955778367E-2</v>
      </c>
    </row>
    <row r="1381" spans="1:13" s="115" customFormat="1" x14ac:dyDescent="0.2">
      <c r="A1381" s="57">
        <f t="shared" si="181"/>
        <v>50</v>
      </c>
      <c r="B1381" s="214" t="s">
        <v>1282</v>
      </c>
      <c r="C1381" s="144">
        <v>15885</v>
      </c>
      <c r="D1381" s="59"/>
      <c r="E1381" s="60">
        <v>238.9</v>
      </c>
      <c r="F1381" s="57">
        <f t="shared" si="175"/>
        <v>16123.9</v>
      </c>
      <c r="G1381" s="56">
        <f t="shared" si="178"/>
        <v>0.21620878678817196</v>
      </c>
      <c r="H1381" s="54">
        <f t="shared" si="182"/>
        <v>795.64833538047276</v>
      </c>
      <c r="I1381" s="113">
        <f t="shared" si="179"/>
        <v>175.04263378370402</v>
      </c>
      <c r="J1381" s="54">
        <f t="shared" si="183"/>
        <v>246.65098396794656</v>
      </c>
      <c r="K1381" s="232">
        <v>33.36419918311244</v>
      </c>
      <c r="L1381" s="56">
        <f t="shared" si="180"/>
        <v>7.7568463728703102E-2</v>
      </c>
    </row>
    <row r="1382" spans="1:13" x14ac:dyDescent="0.2">
      <c r="A1382" s="57">
        <f t="shared" si="181"/>
        <v>51</v>
      </c>
      <c r="B1382" s="53" t="s">
        <v>1726</v>
      </c>
      <c r="C1382" s="144">
        <v>3468</v>
      </c>
      <c r="D1382" s="59"/>
      <c r="E1382" s="60"/>
      <c r="F1382" s="57">
        <f t="shared" si="175"/>
        <v>3468</v>
      </c>
      <c r="G1382" s="56">
        <f t="shared" si="178"/>
        <v>4.6503145801039474E-2</v>
      </c>
      <c r="H1382" s="54">
        <f t="shared" si="182"/>
        <v>171.13157654782526</v>
      </c>
      <c r="I1382" s="54">
        <f t="shared" si="179"/>
        <v>37.64894684052156</v>
      </c>
      <c r="J1382" s="54">
        <f t="shared" si="183"/>
        <v>53.050788729825832</v>
      </c>
      <c r="K1382" s="142">
        <v>16.121698564466694</v>
      </c>
      <c r="L1382" s="56">
        <f t="shared" si="180"/>
        <v>8.0147926955778354E-2</v>
      </c>
    </row>
    <row r="1383" spans="1:13" x14ac:dyDescent="0.2">
      <c r="A1383" s="57">
        <f t="shared" si="181"/>
        <v>52</v>
      </c>
      <c r="B1383" s="111" t="s">
        <v>2921</v>
      </c>
      <c r="C1383" s="144">
        <v>4728.3</v>
      </c>
      <c r="D1383" s="59"/>
      <c r="E1383" s="60"/>
      <c r="F1383" s="144">
        <v>4728.3</v>
      </c>
      <c r="G1383" s="56">
        <f t="shared" si="178"/>
        <v>6.340277517043108E-2</v>
      </c>
      <c r="H1383" s="54">
        <f t="shared" si="182"/>
        <v>233.32221262718639</v>
      </c>
      <c r="I1383" s="54">
        <f t="shared" ref="I1383:I1384" si="184">H1383*0.22</f>
        <v>51.330886777981007</v>
      </c>
      <c r="J1383" s="54">
        <f t="shared" si="183"/>
        <v>72.329885914427777</v>
      </c>
      <c r="K1383" s="142">
        <f>G1383*193.77*1.7</f>
        <v>20.885444766116532</v>
      </c>
      <c r="L1383" s="56">
        <f t="shared" si="180"/>
        <v>7.9916339928877533E-2</v>
      </c>
    </row>
    <row r="1384" spans="1:13" x14ac:dyDescent="0.2">
      <c r="A1384" s="57">
        <f t="shared" si="181"/>
        <v>53</v>
      </c>
      <c r="B1384" s="111" t="s">
        <v>2922</v>
      </c>
      <c r="C1384" s="144">
        <v>2894.3</v>
      </c>
      <c r="D1384" s="59"/>
      <c r="E1384" s="60"/>
      <c r="F1384" s="144">
        <v>2894.3</v>
      </c>
      <c r="G1384" s="56">
        <f t="shared" si="178"/>
        <v>3.881028111071181E-2</v>
      </c>
      <c r="H1384" s="54">
        <f t="shared" si="182"/>
        <v>142.82183448741947</v>
      </c>
      <c r="I1384" s="54">
        <f t="shared" si="184"/>
        <v>31.420803587232282</v>
      </c>
      <c r="J1384" s="54">
        <f t="shared" si="183"/>
        <v>44.274768691100036</v>
      </c>
      <c r="K1384" s="142">
        <f>G1384*193.77*1.7</f>
        <v>12.784455890398467</v>
      </c>
      <c r="L1384" s="56">
        <f t="shared" si="180"/>
        <v>7.9916339928877533E-2</v>
      </c>
    </row>
    <row r="1385" spans="1:13" x14ac:dyDescent="0.2">
      <c r="A1385" s="33"/>
      <c r="B1385" s="33" t="s">
        <v>1276</v>
      </c>
      <c r="C1385" s="49">
        <f>SUM(C1332:C1384)</f>
        <v>296155</v>
      </c>
      <c r="D1385" s="33">
        <f t="shared" ref="D1385:F1385" si="185">SUM(D1332:D1384)</f>
        <v>561</v>
      </c>
      <c r="E1385" s="33">
        <f t="shared" si="185"/>
        <v>1586.4</v>
      </c>
      <c r="F1385" s="33">
        <f t="shared" si="185"/>
        <v>298302.40000000002</v>
      </c>
      <c r="G1385" s="56">
        <f>SUM(G1332:G1384)</f>
        <v>3.9999999999999987</v>
      </c>
      <c r="H1385" s="54">
        <f t="shared" si="182"/>
        <v>14719.999999999995</v>
      </c>
      <c r="I1385" s="54">
        <f t="shared" si="179"/>
        <v>3238.3999999999987</v>
      </c>
      <c r="J1385" s="54">
        <f t="shared" si="183"/>
        <v>4563.199999999998</v>
      </c>
      <c r="K1385" s="142">
        <f>G1385*193.77*1.7</f>
        <v>1317.6359999999997</v>
      </c>
      <c r="L1385" s="56">
        <f>(H1385+I1385+J1385+K1385)/F1385</f>
        <v>7.9916339928877506E-2</v>
      </c>
    </row>
    <row r="1386" spans="1:13" x14ac:dyDescent="0.2">
      <c r="A1386" s="348" t="s">
        <v>1983</v>
      </c>
      <c r="B1386" s="348"/>
      <c r="C1386" s="348"/>
      <c r="D1386" s="348"/>
      <c r="E1386" s="348"/>
      <c r="F1386" s="348"/>
      <c r="G1386" s="348"/>
      <c r="H1386" s="348"/>
      <c r="I1386" s="348"/>
      <c r="J1386" s="348"/>
      <c r="K1386" s="348"/>
      <c r="L1386" s="348"/>
    </row>
    <row r="1387" spans="1:13" x14ac:dyDescent="0.2">
      <c r="A1387" s="57">
        <v>1</v>
      </c>
      <c r="B1387" s="57" t="s">
        <v>325</v>
      </c>
      <c r="C1387" s="94">
        <v>5786.79</v>
      </c>
      <c r="D1387" s="57"/>
      <c r="E1387" s="60"/>
      <c r="F1387" s="57">
        <f t="shared" ref="F1387:F1423" si="186">C1387+D1387+E1387</f>
        <v>5786.79</v>
      </c>
      <c r="G1387" s="56">
        <f>3/$F$1424*F1387</f>
        <v>8.6393902312973281E-2</v>
      </c>
      <c r="H1387" s="54">
        <f t="shared" ref="H1387:H1424" si="187">G1387*3680</f>
        <v>317.92956051174167</v>
      </c>
      <c r="I1387" s="54">
        <f>H1387*0.22</f>
        <v>69.944503312583166</v>
      </c>
      <c r="J1387" s="54">
        <f t="shared" ref="J1387:J1424" si="188">H1387*0.467</f>
        <v>148.47310475898337</v>
      </c>
      <c r="K1387" s="54">
        <v>19.000735890347549</v>
      </c>
      <c r="L1387" s="56">
        <f>(H1387+I1387+J1387+K1387)/F1387</f>
        <v>9.5968214584191872E-2</v>
      </c>
    </row>
    <row r="1388" spans="1:13" x14ac:dyDescent="0.2">
      <c r="A1388" s="57">
        <f>A1387+1</f>
        <v>2</v>
      </c>
      <c r="B1388" s="57" t="s">
        <v>326</v>
      </c>
      <c r="C1388" s="94">
        <v>3626.15</v>
      </c>
      <c r="D1388" s="59"/>
      <c r="E1388" s="60"/>
      <c r="F1388" s="57">
        <f t="shared" si="186"/>
        <v>3626.15</v>
      </c>
      <c r="G1388" s="56">
        <f t="shared" ref="G1388:G1423" si="189">3/$F$1424*F1388</f>
        <v>5.4136619589131116E-2</v>
      </c>
      <c r="H1388" s="54">
        <f t="shared" si="187"/>
        <v>199.2227600880025</v>
      </c>
      <c r="I1388" s="54">
        <f t="shared" ref="I1388:I1424" si="190">H1388*0.22</f>
        <v>43.829007219360548</v>
      </c>
      <c r="J1388" s="54">
        <f t="shared" si="188"/>
        <v>93.037028961097178</v>
      </c>
      <c r="K1388" s="54">
        <v>11.906345046007157</v>
      </c>
      <c r="L1388" s="56">
        <f t="shared" ref="L1388:L1424" si="191">(H1388+I1388+J1388+K1388)/F1388</f>
        <v>9.5968214584191885E-2</v>
      </c>
    </row>
    <row r="1389" spans="1:13" x14ac:dyDescent="0.2">
      <c r="A1389" s="57">
        <f t="shared" ref="A1389:A1423" si="192">A1388+1</f>
        <v>3</v>
      </c>
      <c r="B1389" s="57" t="s">
        <v>327</v>
      </c>
      <c r="C1389" s="94">
        <v>7702.04</v>
      </c>
      <c r="D1389" s="59"/>
      <c r="E1389" s="60"/>
      <c r="F1389" s="57">
        <f t="shared" si="186"/>
        <v>7702.04</v>
      </c>
      <c r="G1389" s="56">
        <f t="shared" si="189"/>
        <v>0.11498763414096809</v>
      </c>
      <c r="H1389" s="54">
        <f t="shared" si="187"/>
        <v>423.15449363876257</v>
      </c>
      <c r="I1389" s="54">
        <f t="shared" si="190"/>
        <v>93.093988600527766</v>
      </c>
      <c r="J1389" s="54">
        <f t="shared" si="188"/>
        <v>197.61314852930212</v>
      </c>
      <c r="K1389" s="54">
        <v>25.289396687436806</v>
      </c>
      <c r="L1389" s="56">
        <f t="shared" si="191"/>
        <v>9.5968214584191885E-2</v>
      </c>
    </row>
    <row r="1390" spans="1:13" x14ac:dyDescent="0.2">
      <c r="A1390" s="57">
        <f t="shared" si="192"/>
        <v>4</v>
      </c>
      <c r="B1390" s="57" t="s">
        <v>328</v>
      </c>
      <c r="C1390" s="94">
        <v>5721.7</v>
      </c>
      <c r="D1390" s="59"/>
      <c r="E1390" s="60"/>
      <c r="F1390" s="57">
        <f t="shared" si="186"/>
        <v>5721.7</v>
      </c>
      <c r="G1390" s="56">
        <f t="shared" si="189"/>
        <v>8.5422140921674911E-2</v>
      </c>
      <c r="H1390" s="54">
        <f t="shared" si="187"/>
        <v>314.35347859176369</v>
      </c>
      <c r="I1390" s="54">
        <f t="shared" si="190"/>
        <v>69.15776529018801</v>
      </c>
      <c r="J1390" s="54">
        <f t="shared" si="188"/>
        <v>146.80307450235364</v>
      </c>
      <c r="K1390" s="54">
        <v>18.787015002065317</v>
      </c>
      <c r="L1390" s="56">
        <f t="shared" si="191"/>
        <v>9.5968214584191885E-2</v>
      </c>
    </row>
    <row r="1391" spans="1:13" x14ac:dyDescent="0.2">
      <c r="A1391" s="57">
        <f t="shared" si="192"/>
        <v>5</v>
      </c>
      <c r="B1391" s="57" t="s">
        <v>329</v>
      </c>
      <c r="C1391" s="94">
        <v>5777.4</v>
      </c>
      <c r="D1391" s="59"/>
      <c r="E1391" s="60"/>
      <c r="F1391" s="57">
        <f t="shared" si="186"/>
        <v>5777.4</v>
      </c>
      <c r="G1391" s="56">
        <f t="shared" si="189"/>
        <v>8.6253714273884452E-2</v>
      </c>
      <c r="H1391" s="54">
        <f t="shared" si="187"/>
        <v>317.4136685278948</v>
      </c>
      <c r="I1391" s="54">
        <f t="shared" si="190"/>
        <v>69.831007076136856</v>
      </c>
      <c r="J1391" s="54">
        <f t="shared" si="188"/>
        <v>148.23218320252687</v>
      </c>
      <c r="K1391" s="54">
        <v>18.969904132151665</v>
      </c>
      <c r="L1391" s="56">
        <f t="shared" si="191"/>
        <v>9.5968214584191899E-2</v>
      </c>
      <c r="M1391" s="233"/>
    </row>
    <row r="1392" spans="1:13" x14ac:dyDescent="0.2">
      <c r="A1392" s="57">
        <f t="shared" si="192"/>
        <v>6</v>
      </c>
      <c r="B1392" s="57" t="s">
        <v>330</v>
      </c>
      <c r="C1392" s="94">
        <v>5627.6</v>
      </c>
      <c r="D1392" s="59"/>
      <c r="E1392" s="60">
        <v>46.65</v>
      </c>
      <c r="F1392" s="57">
        <f t="shared" si="186"/>
        <v>5674.25</v>
      </c>
      <c r="G1392" s="56">
        <f t="shared" si="189"/>
        <v>8.471373597441563E-2</v>
      </c>
      <c r="H1392" s="54">
        <f t="shared" si="187"/>
        <v>311.74654838584951</v>
      </c>
      <c r="I1392" s="54">
        <f t="shared" si="190"/>
        <v>68.58424064488689</v>
      </c>
      <c r="J1392" s="54">
        <f t="shared" si="188"/>
        <v>145.58563809619173</v>
      </c>
      <c r="K1392" s="54">
        <v>18.478040726641172</v>
      </c>
      <c r="L1392" s="56">
        <f t="shared" si="191"/>
        <v>9.5941220047331258E-2</v>
      </c>
    </row>
    <row r="1393" spans="1:12" x14ac:dyDescent="0.2">
      <c r="A1393" s="57">
        <f t="shared" si="192"/>
        <v>7</v>
      </c>
      <c r="B1393" s="57" t="s">
        <v>331</v>
      </c>
      <c r="C1393" s="94">
        <v>4060.15</v>
      </c>
      <c r="D1393" s="59">
        <v>29</v>
      </c>
      <c r="E1393" s="60"/>
      <c r="F1393" s="57">
        <f t="shared" si="186"/>
        <v>4089.15</v>
      </c>
      <c r="G1393" s="56">
        <f t="shared" si="189"/>
        <v>6.1048979769975184E-2</v>
      </c>
      <c r="H1393" s="54">
        <f t="shared" si="187"/>
        <v>224.66024555350867</v>
      </c>
      <c r="I1393" s="54">
        <f t="shared" si="190"/>
        <v>49.425254021771906</v>
      </c>
      <c r="J1393" s="54">
        <f t="shared" si="188"/>
        <v>104.91633467348855</v>
      </c>
      <c r="K1393" s="54">
        <v>13.331369865710453</v>
      </c>
      <c r="L1393" s="56">
        <f t="shared" si="191"/>
        <v>9.5944928436100294E-2</v>
      </c>
    </row>
    <row r="1394" spans="1:12" x14ac:dyDescent="0.2">
      <c r="A1394" s="57">
        <f t="shared" si="192"/>
        <v>8</v>
      </c>
      <c r="B1394" s="57" t="s">
        <v>332</v>
      </c>
      <c r="C1394" s="94">
        <v>3998.55</v>
      </c>
      <c r="D1394" s="59"/>
      <c r="E1394" s="60"/>
      <c r="F1394" s="57">
        <f t="shared" si="186"/>
        <v>3998.55</v>
      </c>
      <c r="G1394" s="56">
        <f t="shared" si="189"/>
        <v>5.9696366741067035E-2</v>
      </c>
      <c r="H1394" s="54">
        <f t="shared" si="187"/>
        <v>219.6826296071267</v>
      </c>
      <c r="I1394" s="54">
        <f t="shared" si="190"/>
        <v>48.330178513567873</v>
      </c>
      <c r="J1394" s="54">
        <f t="shared" si="188"/>
        <v>102.59178802652818</v>
      </c>
      <c r="K1394" s="54">
        <v>13.129108278397728</v>
      </c>
      <c r="L1394" s="56">
        <f t="shared" si="191"/>
        <v>9.5968214584191885E-2</v>
      </c>
    </row>
    <row r="1395" spans="1:12" x14ac:dyDescent="0.2">
      <c r="A1395" s="57">
        <f t="shared" si="192"/>
        <v>9</v>
      </c>
      <c r="B1395" s="57" t="s">
        <v>333</v>
      </c>
      <c r="C1395" s="94">
        <v>9976.0499999999993</v>
      </c>
      <c r="D1395" s="59"/>
      <c r="E1395" s="60">
        <v>37.299999999999997</v>
      </c>
      <c r="F1395" s="57">
        <f t="shared" si="186"/>
        <v>10013.349999999999</v>
      </c>
      <c r="G1395" s="56">
        <f t="shared" si="189"/>
        <v>0.14949434517679247</v>
      </c>
      <c r="H1395" s="54">
        <f t="shared" si="187"/>
        <v>550.13919025059624</v>
      </c>
      <c r="I1395" s="54">
        <f t="shared" si="190"/>
        <v>121.03062185513117</v>
      </c>
      <c r="J1395" s="54">
        <f t="shared" si="188"/>
        <v>256.91500184702846</v>
      </c>
      <c r="K1395" s="54">
        <v>32.756034222583096</v>
      </c>
      <c r="L1395" s="56">
        <f t="shared" si="191"/>
        <v>9.595598357945534E-2</v>
      </c>
    </row>
    <row r="1396" spans="1:12" x14ac:dyDescent="0.2">
      <c r="A1396" s="57">
        <f t="shared" si="192"/>
        <v>10</v>
      </c>
      <c r="B1396" s="57" t="s">
        <v>334</v>
      </c>
      <c r="C1396" s="94">
        <v>8239.06</v>
      </c>
      <c r="D1396" s="59"/>
      <c r="E1396" s="60"/>
      <c r="F1396" s="57">
        <f t="shared" si="186"/>
        <v>8239.06</v>
      </c>
      <c r="G1396" s="56">
        <f t="shared" si="189"/>
        <v>0.12300507618052937</v>
      </c>
      <c r="H1396" s="54">
        <f t="shared" si="187"/>
        <v>452.65868034434811</v>
      </c>
      <c r="I1396" s="54">
        <f t="shared" si="190"/>
        <v>99.584909675756592</v>
      </c>
      <c r="J1396" s="54">
        <f t="shared" si="188"/>
        <v>211.39160372081059</v>
      </c>
      <c r="K1396" s="54">
        <v>27.052684311116675</v>
      </c>
      <c r="L1396" s="56">
        <f t="shared" si="191"/>
        <v>9.5968214584191885E-2</v>
      </c>
    </row>
    <row r="1397" spans="1:12" x14ac:dyDescent="0.2">
      <c r="A1397" s="57">
        <f t="shared" si="192"/>
        <v>11</v>
      </c>
      <c r="B1397" s="57" t="s">
        <v>335</v>
      </c>
      <c r="C1397" s="94">
        <v>5737.55</v>
      </c>
      <c r="D1397" s="59"/>
      <c r="E1397" s="60"/>
      <c r="F1397" s="57">
        <f t="shared" si="186"/>
        <v>5737.55</v>
      </c>
      <c r="G1397" s="56">
        <f t="shared" si="189"/>
        <v>8.5658773554215695E-2</v>
      </c>
      <c r="H1397" s="54">
        <f t="shared" si="187"/>
        <v>315.22428667951374</v>
      </c>
      <c r="I1397" s="54">
        <f t="shared" si="190"/>
        <v>69.349343069493017</v>
      </c>
      <c r="J1397" s="54">
        <f t="shared" si="188"/>
        <v>147.20974187933294</v>
      </c>
      <c r="K1397" s="54">
        <v>18.839057959190427</v>
      </c>
      <c r="L1397" s="56">
        <f t="shared" si="191"/>
        <v>9.5968214584191872E-2</v>
      </c>
    </row>
    <row r="1398" spans="1:12" x14ac:dyDescent="0.2">
      <c r="A1398" s="57">
        <f t="shared" si="192"/>
        <v>12</v>
      </c>
      <c r="B1398" s="57" t="s">
        <v>336</v>
      </c>
      <c r="C1398" s="94">
        <v>4073.5</v>
      </c>
      <c r="D1398" s="59"/>
      <c r="E1398" s="60"/>
      <c r="F1398" s="57">
        <f t="shared" si="186"/>
        <v>4073.5</v>
      </c>
      <c r="G1398" s="56">
        <f t="shared" si="189"/>
        <v>6.0815333038160474E-2</v>
      </c>
      <c r="H1398" s="54">
        <f t="shared" si="187"/>
        <v>223.80042558043056</v>
      </c>
      <c r="I1398" s="54">
        <f t="shared" si="190"/>
        <v>49.236093627694721</v>
      </c>
      <c r="J1398" s="54">
        <f t="shared" si="188"/>
        <v>104.51479874606108</v>
      </c>
      <c r="K1398" s="54">
        <v>13.375204154519301</v>
      </c>
      <c r="L1398" s="56">
        <f t="shared" si="191"/>
        <v>9.5968214584191899E-2</v>
      </c>
    </row>
    <row r="1399" spans="1:12" x14ac:dyDescent="0.2">
      <c r="A1399" s="57">
        <f t="shared" si="192"/>
        <v>13</v>
      </c>
      <c r="B1399" s="57" t="s">
        <v>337</v>
      </c>
      <c r="C1399" s="94">
        <v>3747.29</v>
      </c>
      <c r="D1399" s="59"/>
      <c r="E1399" s="60"/>
      <c r="F1399" s="57">
        <f t="shared" si="186"/>
        <v>3747.29</v>
      </c>
      <c r="G1399" s="56">
        <f t="shared" si="189"/>
        <v>5.5945179658909626E-2</v>
      </c>
      <c r="H1399" s="54">
        <f t="shared" si="187"/>
        <v>205.87826114478742</v>
      </c>
      <c r="I1399" s="54">
        <f t="shared" si="190"/>
        <v>45.293217451853231</v>
      </c>
      <c r="J1399" s="54">
        <f t="shared" si="188"/>
        <v>96.145147954615723</v>
      </c>
      <c r="K1399" s="54">
        <v>12.304104277940008</v>
      </c>
      <c r="L1399" s="56">
        <f t="shared" si="191"/>
        <v>9.5968214584191872E-2</v>
      </c>
    </row>
    <row r="1400" spans="1:12" x14ac:dyDescent="0.2">
      <c r="A1400" s="57">
        <f t="shared" si="192"/>
        <v>14</v>
      </c>
      <c r="B1400" s="57" t="s">
        <v>338</v>
      </c>
      <c r="C1400" s="94">
        <v>3638.7</v>
      </c>
      <c r="D1400" s="59"/>
      <c r="E1400" s="60"/>
      <c r="F1400" s="57">
        <f t="shared" si="186"/>
        <v>3638.7</v>
      </c>
      <c r="G1400" s="56">
        <f t="shared" si="189"/>
        <v>5.4323984859691789E-2</v>
      </c>
      <c r="H1400" s="54">
        <f t="shared" si="187"/>
        <v>199.91226428366579</v>
      </c>
      <c r="I1400" s="54">
        <f t="shared" si="190"/>
        <v>43.980698142406474</v>
      </c>
      <c r="J1400" s="54">
        <f t="shared" si="188"/>
        <v>93.359027420471932</v>
      </c>
      <c r="K1400" s="54">
        <v>11.947552560954799</v>
      </c>
      <c r="L1400" s="56">
        <f t="shared" si="191"/>
        <v>9.5968214584191899E-2</v>
      </c>
    </row>
    <row r="1401" spans="1:12" x14ac:dyDescent="0.2">
      <c r="A1401" s="57">
        <f t="shared" si="192"/>
        <v>15</v>
      </c>
      <c r="B1401" s="57" t="s">
        <v>339</v>
      </c>
      <c r="C1401" s="94">
        <v>6155.56</v>
      </c>
      <c r="D1401" s="59"/>
      <c r="E1401" s="60"/>
      <c r="F1401" s="57">
        <f t="shared" si="186"/>
        <v>6155.56</v>
      </c>
      <c r="G1401" s="56">
        <f t="shared" si="189"/>
        <v>9.1899455366731095E-2</v>
      </c>
      <c r="H1401" s="54">
        <f t="shared" si="187"/>
        <v>338.18999574957041</v>
      </c>
      <c r="I1401" s="54">
        <f t="shared" si="190"/>
        <v>74.401799064905489</v>
      </c>
      <c r="J1401" s="54">
        <f t="shared" si="188"/>
        <v>157.93472801504939</v>
      </c>
      <c r="K1401" s="54">
        <v>20.211580136342906</v>
      </c>
      <c r="L1401" s="56">
        <f t="shared" si="191"/>
        <v>9.5968214584191885E-2</v>
      </c>
    </row>
    <row r="1402" spans="1:12" x14ac:dyDescent="0.2">
      <c r="A1402" s="57">
        <f t="shared" si="192"/>
        <v>16</v>
      </c>
      <c r="B1402" s="57" t="s">
        <v>340</v>
      </c>
      <c r="C1402" s="94">
        <v>3981.75</v>
      </c>
      <c r="D1402" s="59"/>
      <c r="E1402" s="60"/>
      <c r="F1402" s="57">
        <f t="shared" si="186"/>
        <v>3981.75</v>
      </c>
      <c r="G1402" s="56">
        <f t="shared" si="189"/>
        <v>5.9445551080077444E-2</v>
      </c>
      <c r="H1402" s="54">
        <f t="shared" si="187"/>
        <v>218.759627974685</v>
      </c>
      <c r="I1402" s="54">
        <f t="shared" si="190"/>
        <v>48.127118154430704</v>
      </c>
      <c r="J1402" s="54">
        <f t="shared" si="188"/>
        <v>102.1607462641779</v>
      </c>
      <c r="K1402" s="54">
        <v>13.07394602731244</v>
      </c>
      <c r="L1402" s="56">
        <f t="shared" si="191"/>
        <v>9.5968214584191899E-2</v>
      </c>
    </row>
    <row r="1403" spans="1:12" x14ac:dyDescent="0.2">
      <c r="A1403" s="57">
        <f t="shared" si="192"/>
        <v>17</v>
      </c>
      <c r="B1403" s="57" t="s">
        <v>341</v>
      </c>
      <c r="C1403" s="94">
        <v>4019.15</v>
      </c>
      <c r="D1403" s="59"/>
      <c r="E1403" s="60"/>
      <c r="F1403" s="57">
        <f t="shared" si="186"/>
        <v>4019.15</v>
      </c>
      <c r="G1403" s="56">
        <f t="shared" si="189"/>
        <v>6.0003914515851887E-2</v>
      </c>
      <c r="H1403" s="54">
        <f t="shared" si="187"/>
        <v>220.81440541833496</v>
      </c>
      <c r="I1403" s="54">
        <f t="shared" si="190"/>
        <v>48.579169192033689</v>
      </c>
      <c r="J1403" s="54">
        <f t="shared" si="188"/>
        <v>103.12032733036243</v>
      </c>
      <c r="K1403" s="54">
        <v>13.196747705323737</v>
      </c>
      <c r="L1403" s="56">
        <f t="shared" si="191"/>
        <v>9.5968214584191885E-2</v>
      </c>
    </row>
    <row r="1404" spans="1:12" x14ac:dyDescent="0.2">
      <c r="A1404" s="57">
        <f t="shared" si="192"/>
        <v>18</v>
      </c>
      <c r="B1404" s="57" t="s">
        <v>342</v>
      </c>
      <c r="C1404" s="94">
        <v>2190.5</v>
      </c>
      <c r="D1404" s="59"/>
      <c r="E1404" s="60"/>
      <c r="F1404" s="57">
        <f t="shared" si="186"/>
        <v>2190.5</v>
      </c>
      <c r="G1404" s="56">
        <f t="shared" si="189"/>
        <v>3.2703077702243899E-2</v>
      </c>
      <c r="H1404" s="54">
        <f t="shared" si="187"/>
        <v>120.34732594425755</v>
      </c>
      <c r="I1404" s="54">
        <f t="shared" si="190"/>
        <v>26.476411707736659</v>
      </c>
      <c r="J1404" s="54">
        <f t="shared" si="188"/>
        <v>56.20220121596828</v>
      </c>
      <c r="K1404" s="54">
        <v>7.1924351787098377</v>
      </c>
      <c r="L1404" s="56">
        <f t="shared" si="191"/>
        <v>9.5968214584191885E-2</v>
      </c>
    </row>
    <row r="1405" spans="1:12" x14ac:dyDescent="0.2">
      <c r="A1405" s="57">
        <f t="shared" si="192"/>
        <v>19</v>
      </c>
      <c r="B1405" s="57" t="s">
        <v>343</v>
      </c>
      <c r="C1405" s="94">
        <v>3923.4</v>
      </c>
      <c r="D1405" s="59"/>
      <c r="E1405" s="60"/>
      <c r="F1405" s="57">
        <f t="shared" si="186"/>
        <v>3923.4</v>
      </c>
      <c r="G1405" s="56">
        <f t="shared" si="189"/>
        <v>5.8574414543247529E-2</v>
      </c>
      <c r="H1405" s="54">
        <f t="shared" si="187"/>
        <v>215.55384551915091</v>
      </c>
      <c r="I1405" s="54">
        <f t="shared" si="190"/>
        <v>47.421846014213202</v>
      </c>
      <c r="J1405" s="54">
        <f t="shared" si="188"/>
        <v>100.66364585744348</v>
      </c>
      <c r="K1405" s="54">
        <v>12.882355708810856</v>
      </c>
      <c r="L1405" s="56">
        <f t="shared" si="191"/>
        <v>9.5968214584191885E-2</v>
      </c>
    </row>
    <row r="1406" spans="1:12" x14ac:dyDescent="0.2">
      <c r="A1406" s="57">
        <f t="shared" si="192"/>
        <v>20</v>
      </c>
      <c r="B1406" s="57" t="s">
        <v>344</v>
      </c>
      <c r="C1406" s="94">
        <v>7774.24</v>
      </c>
      <c r="D1406" s="59"/>
      <c r="E1406" s="60"/>
      <c r="F1406" s="57">
        <f t="shared" si="186"/>
        <v>7774.24</v>
      </c>
      <c r="G1406" s="56">
        <f t="shared" si="189"/>
        <v>0.11606554430307811</v>
      </c>
      <c r="H1406" s="54">
        <f t="shared" si="187"/>
        <v>427.12120303532743</v>
      </c>
      <c r="I1406" s="54">
        <f t="shared" si="190"/>
        <v>93.966664667772037</v>
      </c>
      <c r="J1406" s="54">
        <f t="shared" si="188"/>
        <v>199.46560181749791</v>
      </c>
      <c r="K1406" s="54">
        <v>25.526463028410486</v>
      </c>
      <c r="L1406" s="56">
        <f t="shared" si="191"/>
        <v>9.5968214584191885E-2</v>
      </c>
    </row>
    <row r="1407" spans="1:12" x14ac:dyDescent="0.2">
      <c r="A1407" s="57">
        <f t="shared" si="192"/>
        <v>21</v>
      </c>
      <c r="B1407" s="57" t="s">
        <v>345</v>
      </c>
      <c r="C1407" s="94">
        <v>13720.72</v>
      </c>
      <c r="D1407" s="59">
        <v>29.7</v>
      </c>
      <c r="E1407" s="60"/>
      <c r="F1407" s="57">
        <f t="shared" si="186"/>
        <v>13750.42</v>
      </c>
      <c r="G1407" s="56">
        <f t="shared" si="189"/>
        <v>0.20528694530860012</v>
      </c>
      <c r="H1407" s="54">
        <f t="shared" si="187"/>
        <v>755.45595873564844</v>
      </c>
      <c r="I1407" s="54">
        <f t="shared" si="190"/>
        <v>166.20031092184266</v>
      </c>
      <c r="J1407" s="54">
        <f t="shared" si="188"/>
        <v>352.79793272954782</v>
      </c>
      <c r="K1407" s="54">
        <v>45.051535816127661</v>
      </c>
      <c r="L1407" s="56">
        <f t="shared" si="191"/>
        <v>9.5961122511397226E-2</v>
      </c>
    </row>
    <row r="1408" spans="1:12" x14ac:dyDescent="0.2">
      <c r="A1408" s="57">
        <f t="shared" si="192"/>
        <v>22</v>
      </c>
      <c r="B1408" s="57" t="s">
        <v>346</v>
      </c>
      <c r="C1408" s="94">
        <v>7628.53</v>
      </c>
      <c r="D1408" s="59"/>
      <c r="E1408" s="60"/>
      <c r="F1408" s="57">
        <f t="shared" si="186"/>
        <v>7628.53</v>
      </c>
      <c r="G1408" s="56">
        <f t="shared" si="189"/>
        <v>0.11389016632910232</v>
      </c>
      <c r="H1408" s="54">
        <f t="shared" si="187"/>
        <v>419.11581209109653</v>
      </c>
      <c r="I1408" s="54">
        <f t="shared" si="190"/>
        <v>92.205478660041237</v>
      </c>
      <c r="J1408" s="54">
        <f t="shared" si="188"/>
        <v>195.72708424654209</v>
      </c>
      <c r="K1408" s="54">
        <v>25.048029004265402</v>
      </c>
      <c r="L1408" s="56">
        <f t="shared" si="191"/>
        <v>9.5968214584191885E-2</v>
      </c>
    </row>
    <row r="1409" spans="1:12" x14ac:dyDescent="0.2">
      <c r="A1409" s="57">
        <f t="shared" si="192"/>
        <v>23</v>
      </c>
      <c r="B1409" s="57" t="s">
        <v>347</v>
      </c>
      <c r="C1409" s="94">
        <v>7731.41</v>
      </c>
      <c r="D1409" s="59"/>
      <c r="E1409" s="60"/>
      <c r="F1409" s="57">
        <f t="shared" si="186"/>
        <v>7731.41</v>
      </c>
      <c r="G1409" s="56">
        <f t="shared" si="189"/>
        <v>0.11542611366259095</v>
      </c>
      <c r="H1409" s="54">
        <f t="shared" si="187"/>
        <v>424.76809827833472</v>
      </c>
      <c r="I1409" s="54">
        <f t="shared" si="190"/>
        <v>93.448981621233642</v>
      </c>
      <c r="J1409" s="54">
        <f t="shared" si="188"/>
        <v>198.36670189598232</v>
      </c>
      <c r="K1409" s="54">
        <v>25.385832122816264</v>
      </c>
      <c r="L1409" s="56">
        <f t="shared" si="191"/>
        <v>9.5968214584191899E-2</v>
      </c>
    </row>
    <row r="1410" spans="1:12" x14ac:dyDescent="0.2">
      <c r="A1410" s="57">
        <f t="shared" si="192"/>
        <v>24</v>
      </c>
      <c r="B1410" s="57" t="s">
        <v>348</v>
      </c>
      <c r="C1410" s="94">
        <v>7718.47</v>
      </c>
      <c r="D1410" s="59"/>
      <c r="E1410" s="60"/>
      <c r="F1410" s="57">
        <f t="shared" si="186"/>
        <v>7718.47</v>
      </c>
      <c r="G1410" s="56">
        <f t="shared" si="189"/>
        <v>0.11523292588561446</v>
      </c>
      <c r="H1410" s="54">
        <f t="shared" si="187"/>
        <v>424.0571672590612</v>
      </c>
      <c r="I1410" s="54">
        <f t="shared" si="190"/>
        <v>93.292576796993458</v>
      </c>
      <c r="J1410" s="54">
        <f t="shared" si="188"/>
        <v>198.03469710998158</v>
      </c>
      <c r="K1410" s="54">
        <v>25.34334405561129</v>
      </c>
      <c r="L1410" s="56">
        <f t="shared" si="191"/>
        <v>9.5968214584191885E-2</v>
      </c>
    </row>
    <row r="1411" spans="1:12" x14ac:dyDescent="0.2">
      <c r="A1411" s="57">
        <f t="shared" si="192"/>
        <v>25</v>
      </c>
      <c r="B1411" s="57" t="s">
        <v>349</v>
      </c>
      <c r="C1411" s="94">
        <v>7958</v>
      </c>
      <c r="D1411" s="59"/>
      <c r="E1411" s="60"/>
      <c r="F1411" s="57">
        <f t="shared" si="186"/>
        <v>7958</v>
      </c>
      <c r="G1411" s="56">
        <f t="shared" si="189"/>
        <v>0.11880898989018805</v>
      </c>
      <c r="H1411" s="54">
        <f t="shared" si="187"/>
        <v>437.21708279589205</v>
      </c>
      <c r="I1411" s="54">
        <f t="shared" si="190"/>
        <v>96.187758215096252</v>
      </c>
      <c r="J1411" s="54">
        <f t="shared" si="188"/>
        <v>204.18037766568159</v>
      </c>
      <c r="K1411" s="54">
        <v>26.129832984329099</v>
      </c>
      <c r="L1411" s="56">
        <f t="shared" si="191"/>
        <v>9.5968214584191885E-2</v>
      </c>
    </row>
    <row r="1412" spans="1:12" x14ac:dyDescent="0.2">
      <c r="A1412" s="57">
        <f t="shared" si="192"/>
        <v>26</v>
      </c>
      <c r="B1412" s="57" t="s">
        <v>350</v>
      </c>
      <c r="C1412" s="94">
        <v>3973.2</v>
      </c>
      <c r="D1412" s="59"/>
      <c r="E1412" s="60"/>
      <c r="F1412" s="57">
        <f t="shared" si="186"/>
        <v>3973.2</v>
      </c>
      <c r="G1412" s="56">
        <f t="shared" si="189"/>
        <v>5.9317903824038093E-2</v>
      </c>
      <c r="H1412" s="54">
        <f t="shared" si="187"/>
        <v>218.28988607246018</v>
      </c>
      <c r="I1412" s="54">
        <f t="shared" si="190"/>
        <v>48.02377493594124</v>
      </c>
      <c r="J1412" s="54">
        <f t="shared" si="188"/>
        <v>101.94137679583891</v>
      </c>
      <c r="K1412" s="54">
        <v>13.045872381670819</v>
      </c>
      <c r="L1412" s="56">
        <f t="shared" si="191"/>
        <v>9.5968214584191872E-2</v>
      </c>
    </row>
    <row r="1413" spans="1:12" x14ac:dyDescent="0.2">
      <c r="A1413" s="57">
        <f t="shared" si="192"/>
        <v>27</v>
      </c>
      <c r="B1413" s="57" t="s">
        <v>351</v>
      </c>
      <c r="C1413" s="94">
        <v>4035</v>
      </c>
      <c r="D1413" s="59"/>
      <c r="E1413" s="60"/>
      <c r="F1413" s="57">
        <f t="shared" si="186"/>
        <v>4035</v>
      </c>
      <c r="G1413" s="56">
        <f t="shared" si="189"/>
        <v>6.0240547148392665E-2</v>
      </c>
      <c r="H1413" s="54">
        <f t="shared" si="187"/>
        <v>221.68521350608501</v>
      </c>
      <c r="I1413" s="54">
        <f t="shared" si="190"/>
        <v>48.770746971338703</v>
      </c>
      <c r="J1413" s="54">
        <f t="shared" si="188"/>
        <v>103.5269947073417</v>
      </c>
      <c r="K1413" s="54">
        <v>13.248790662448847</v>
      </c>
      <c r="L1413" s="56">
        <f t="shared" si="191"/>
        <v>9.5968214584191899E-2</v>
      </c>
    </row>
    <row r="1414" spans="1:12" x14ac:dyDescent="0.2">
      <c r="A1414" s="57">
        <f t="shared" si="192"/>
        <v>28</v>
      </c>
      <c r="B1414" s="57" t="s">
        <v>352</v>
      </c>
      <c r="C1414" s="94">
        <v>3981.6</v>
      </c>
      <c r="D1414" s="59"/>
      <c r="E1414" s="60"/>
      <c r="F1414" s="57">
        <f t="shared" si="186"/>
        <v>3981.6</v>
      </c>
      <c r="G1414" s="56">
        <f t="shared" si="189"/>
        <v>5.9443311654532892E-2</v>
      </c>
      <c r="H1414" s="54">
        <f t="shared" si="187"/>
        <v>218.75138688868105</v>
      </c>
      <c r="I1414" s="54">
        <f t="shared" si="190"/>
        <v>48.125305115509832</v>
      </c>
      <c r="J1414" s="54">
        <f t="shared" si="188"/>
        <v>102.15689767701406</v>
      </c>
      <c r="K1414" s="54">
        <v>13.073453507213463</v>
      </c>
      <c r="L1414" s="56">
        <f t="shared" si="191"/>
        <v>9.5968214584191885E-2</v>
      </c>
    </row>
    <row r="1415" spans="1:12" x14ac:dyDescent="0.2">
      <c r="A1415" s="57">
        <f t="shared" si="192"/>
        <v>29</v>
      </c>
      <c r="B1415" s="57" t="s">
        <v>353</v>
      </c>
      <c r="C1415" s="94">
        <v>3970.65</v>
      </c>
      <c r="D1415" s="59"/>
      <c r="E1415" s="60">
        <v>104.6</v>
      </c>
      <c r="F1415" s="57">
        <f t="shared" si="186"/>
        <v>4075.25</v>
      </c>
      <c r="G1415" s="56">
        <f t="shared" si="189"/>
        <v>6.0841459669513556E-2</v>
      </c>
      <c r="H1415" s="54">
        <f t="shared" si="187"/>
        <v>223.89657158380987</v>
      </c>
      <c r="I1415" s="54">
        <f t="shared" si="190"/>
        <v>49.257245748438173</v>
      </c>
      <c r="J1415" s="54">
        <f t="shared" si="188"/>
        <v>104.55969892963921</v>
      </c>
      <c r="K1415" s="54">
        <v>13.037499539988231</v>
      </c>
      <c r="L1415" s="56">
        <f t="shared" si="191"/>
        <v>9.5883937378535164E-2</v>
      </c>
    </row>
    <row r="1416" spans="1:12" x14ac:dyDescent="0.2">
      <c r="A1416" s="57">
        <f t="shared" si="192"/>
        <v>30</v>
      </c>
      <c r="B1416" s="57" t="s">
        <v>354</v>
      </c>
      <c r="C1416" s="94">
        <v>4030.55</v>
      </c>
      <c r="D1416" s="59"/>
      <c r="E1416" s="60"/>
      <c r="F1416" s="57">
        <f t="shared" si="186"/>
        <v>4030.55</v>
      </c>
      <c r="G1416" s="56">
        <f t="shared" si="189"/>
        <v>6.0174110857237686E-2</v>
      </c>
      <c r="H1416" s="54">
        <f t="shared" si="187"/>
        <v>221.4407279546347</v>
      </c>
      <c r="I1416" s="54">
        <f t="shared" si="190"/>
        <v>48.716960150019631</v>
      </c>
      <c r="J1416" s="54">
        <f t="shared" si="188"/>
        <v>103.41281995481441</v>
      </c>
      <c r="K1416" s="54">
        <v>13.234179232845896</v>
      </c>
      <c r="L1416" s="56">
        <f t="shared" si="191"/>
        <v>9.5968214584191885E-2</v>
      </c>
    </row>
    <row r="1417" spans="1:12" x14ac:dyDescent="0.2">
      <c r="A1417" s="57">
        <f t="shared" si="192"/>
        <v>31</v>
      </c>
      <c r="B1417" s="57" t="s">
        <v>355</v>
      </c>
      <c r="C1417" s="94">
        <v>4226.88</v>
      </c>
      <c r="D1417" s="59"/>
      <c r="E1417" s="60"/>
      <c r="F1417" s="57">
        <f t="shared" si="186"/>
        <v>4226.88</v>
      </c>
      <c r="G1417" s="56">
        <f t="shared" si="189"/>
        <v>6.3105220304980919E-2</v>
      </c>
      <c r="H1417" s="54">
        <f t="shared" si="187"/>
        <v>232.22721072232977</v>
      </c>
      <c r="I1417" s="54">
        <f t="shared" si="190"/>
        <v>51.089986358912547</v>
      </c>
      <c r="J1417" s="54">
        <f t="shared" si="188"/>
        <v>108.45010740732801</v>
      </c>
      <c r="K1417" s="54">
        <v>13.878822373058682</v>
      </c>
      <c r="L1417" s="56">
        <f t="shared" si="191"/>
        <v>9.5968214584191885E-2</v>
      </c>
    </row>
    <row r="1418" spans="1:12" x14ac:dyDescent="0.2">
      <c r="A1418" s="57">
        <f t="shared" si="192"/>
        <v>32</v>
      </c>
      <c r="B1418" s="57" t="s">
        <v>356</v>
      </c>
      <c r="C1418" s="94">
        <v>4140.3</v>
      </c>
      <c r="D1418" s="59"/>
      <c r="E1418" s="60">
        <v>50.1</v>
      </c>
      <c r="F1418" s="57">
        <f t="shared" si="186"/>
        <v>4190.4000000000005</v>
      </c>
      <c r="G1418" s="56">
        <f t="shared" si="189"/>
        <v>6.2560592012546379E-2</v>
      </c>
      <c r="H1418" s="54">
        <f t="shared" si="187"/>
        <v>230.22297860617067</v>
      </c>
      <c r="I1418" s="54">
        <f t="shared" si="190"/>
        <v>50.649055293357549</v>
      </c>
      <c r="J1418" s="54">
        <f t="shared" si="188"/>
        <v>107.51413100908171</v>
      </c>
      <c r="K1418" s="54">
        <v>13.594539771929854</v>
      </c>
      <c r="L1418" s="56">
        <f t="shared" si="191"/>
        <v>9.5928957779815707E-2</v>
      </c>
    </row>
    <row r="1419" spans="1:12" x14ac:dyDescent="0.2">
      <c r="A1419" s="57">
        <f t="shared" si="192"/>
        <v>33</v>
      </c>
      <c r="B1419" s="47" t="s">
        <v>1310</v>
      </c>
      <c r="C1419" s="94">
        <v>4059.4</v>
      </c>
      <c r="D1419" s="107"/>
      <c r="E1419" s="118"/>
      <c r="F1419" s="57">
        <f t="shared" si="186"/>
        <v>4059.4</v>
      </c>
      <c r="G1419" s="56">
        <f t="shared" si="189"/>
        <v>6.0604827036972786E-2</v>
      </c>
      <c r="H1419" s="54">
        <f t="shared" si="187"/>
        <v>223.02576349605985</v>
      </c>
      <c r="I1419" s="54">
        <f t="shared" si="190"/>
        <v>49.065667969133166</v>
      </c>
      <c r="J1419" s="54">
        <f t="shared" si="188"/>
        <v>104.15303155265995</v>
      </c>
      <c r="K1419" s="54">
        <v>13.328907265215577</v>
      </c>
      <c r="L1419" s="56">
        <f t="shared" si="191"/>
        <v>9.5968214584191899E-2</v>
      </c>
    </row>
    <row r="1420" spans="1:12" x14ac:dyDescent="0.2">
      <c r="A1420" s="57">
        <f t="shared" si="192"/>
        <v>34</v>
      </c>
      <c r="B1420" s="48" t="s">
        <v>1311</v>
      </c>
      <c r="C1420" s="105">
        <v>4225.3</v>
      </c>
      <c r="D1420" s="107"/>
      <c r="E1420" s="118"/>
      <c r="F1420" s="57">
        <f t="shared" si="186"/>
        <v>4225.3</v>
      </c>
      <c r="G1420" s="56">
        <f t="shared" si="189"/>
        <v>6.3081631689244994E-2</v>
      </c>
      <c r="H1420" s="54">
        <f t="shared" si="187"/>
        <v>232.14040461642156</v>
      </c>
      <c r="I1420" s="54">
        <f t="shared" si="190"/>
        <v>51.070889015612742</v>
      </c>
      <c r="J1420" s="54">
        <f t="shared" si="188"/>
        <v>108.40956895586888</v>
      </c>
      <c r="K1420" s="54">
        <v>13.873634494682802</v>
      </c>
      <c r="L1420" s="56">
        <f t="shared" si="191"/>
        <v>9.5968214584191872E-2</v>
      </c>
    </row>
    <row r="1421" spans="1:12" x14ac:dyDescent="0.2">
      <c r="A1421" s="57">
        <f t="shared" si="192"/>
        <v>35</v>
      </c>
      <c r="B1421" s="48" t="s">
        <v>1312</v>
      </c>
      <c r="C1421" s="105">
        <v>3974.4</v>
      </c>
      <c r="D1421" s="107"/>
      <c r="E1421" s="118"/>
      <c r="F1421" s="57">
        <f t="shared" si="186"/>
        <v>3974.4</v>
      </c>
      <c r="G1421" s="56">
        <f t="shared" si="189"/>
        <v>5.9335819228394503E-2</v>
      </c>
      <c r="H1421" s="54">
        <f t="shared" si="187"/>
        <v>218.35581476049177</v>
      </c>
      <c r="I1421" s="54">
        <f t="shared" si="190"/>
        <v>48.038279247308189</v>
      </c>
      <c r="J1421" s="54">
        <f t="shared" si="188"/>
        <v>101.97216549314966</v>
      </c>
      <c r="K1421" s="54">
        <v>13.049812542462627</v>
      </c>
      <c r="L1421" s="56">
        <f t="shared" si="191"/>
        <v>9.5968214584191885E-2</v>
      </c>
    </row>
    <row r="1422" spans="1:12" x14ac:dyDescent="0.2">
      <c r="A1422" s="57">
        <f t="shared" si="192"/>
        <v>36</v>
      </c>
      <c r="B1422" s="48" t="s">
        <v>1313</v>
      </c>
      <c r="C1422" s="105">
        <v>3989.7</v>
      </c>
      <c r="D1422" s="107"/>
      <c r="E1422" s="118"/>
      <c r="F1422" s="57">
        <f t="shared" si="186"/>
        <v>3989.7</v>
      </c>
      <c r="G1422" s="56">
        <f t="shared" si="189"/>
        <v>5.9564240633938587E-2</v>
      </c>
      <c r="H1422" s="54">
        <f t="shared" si="187"/>
        <v>219.196405532894</v>
      </c>
      <c r="I1422" s="54">
        <f t="shared" si="190"/>
        <v>48.223209217236679</v>
      </c>
      <c r="J1422" s="54">
        <f t="shared" si="188"/>
        <v>102.36472138386151</v>
      </c>
      <c r="K1422" s="54">
        <v>13.100049592558156</v>
      </c>
      <c r="L1422" s="56">
        <f t="shared" si="191"/>
        <v>9.5968214584191872E-2</v>
      </c>
    </row>
    <row r="1423" spans="1:12" x14ac:dyDescent="0.2">
      <c r="A1423" s="57">
        <f t="shared" si="192"/>
        <v>37</v>
      </c>
      <c r="B1423" s="48" t="s">
        <v>1527</v>
      </c>
      <c r="C1423" s="105">
        <v>5525.8</v>
      </c>
      <c r="D1423" s="107"/>
      <c r="E1423" s="118"/>
      <c r="F1423" s="57">
        <f t="shared" si="186"/>
        <v>5525.8</v>
      </c>
      <c r="G1423" s="56">
        <f t="shared" si="189"/>
        <v>8.249745116049273E-2</v>
      </c>
      <c r="H1423" s="54">
        <f t="shared" si="187"/>
        <v>303.59062027061327</v>
      </c>
      <c r="I1423" s="54">
        <f t="shared" si="190"/>
        <v>66.789936459534914</v>
      </c>
      <c r="J1423" s="54">
        <f t="shared" si="188"/>
        <v>141.77681966637641</v>
      </c>
      <c r="K1423" s="54">
        <v>18.143783752802932</v>
      </c>
      <c r="L1423" s="56">
        <f t="shared" si="191"/>
        <v>9.5968214584191885E-2</v>
      </c>
    </row>
    <row r="1424" spans="1:12" x14ac:dyDescent="0.2">
      <c r="A1424" s="57"/>
      <c r="B1424" s="57" t="s">
        <v>2181</v>
      </c>
      <c r="C1424" s="94">
        <f>SUM(C1387:C1423)</f>
        <v>200647.03999999995</v>
      </c>
      <c r="D1424" s="94">
        <f>SUM(D1387:D1423)</f>
        <v>58.7</v>
      </c>
      <c r="E1424" s="94">
        <f>SUM(E1387:E1423)</f>
        <v>238.64999999999998</v>
      </c>
      <c r="F1424" s="94">
        <f>SUM(F1387:F1423)</f>
        <v>200944.38999999996</v>
      </c>
      <c r="G1424" s="56">
        <f>SUM(G1387:G1423)</f>
        <v>3.0000000000000004</v>
      </c>
      <c r="H1424" s="54">
        <f t="shared" si="187"/>
        <v>11040.000000000002</v>
      </c>
      <c r="I1424" s="54">
        <f t="shared" si="190"/>
        <v>2428.8000000000006</v>
      </c>
      <c r="J1424" s="54">
        <f t="shared" si="188"/>
        <v>5155.6800000000012</v>
      </c>
      <c r="K1424" s="54">
        <v>658.81799999999987</v>
      </c>
      <c r="L1424" s="56">
        <f t="shared" si="191"/>
        <v>9.5963355831929456E-2</v>
      </c>
    </row>
    <row r="1425" spans="1:16" x14ac:dyDescent="0.2">
      <c r="A1425" s="348" t="s">
        <v>1984</v>
      </c>
      <c r="B1425" s="348"/>
      <c r="C1425" s="348"/>
      <c r="D1425" s="348"/>
      <c r="E1425" s="348"/>
      <c r="F1425" s="348"/>
      <c r="G1425" s="348"/>
      <c r="H1425" s="348"/>
      <c r="I1425" s="348"/>
      <c r="J1425" s="348"/>
      <c r="K1425" s="348"/>
      <c r="L1425" s="348"/>
    </row>
    <row r="1426" spans="1:16" x14ac:dyDescent="0.2">
      <c r="A1426" s="57">
        <v>1</v>
      </c>
      <c r="B1426" s="57" t="s">
        <v>2549</v>
      </c>
      <c r="C1426" s="57">
        <v>22381.8</v>
      </c>
      <c r="D1426" s="57"/>
      <c r="E1426" s="60"/>
      <c r="F1426" s="57">
        <f>C1426+D1426+E1426</f>
        <v>22381.8</v>
      </c>
      <c r="G1426" s="56">
        <f>6/$F$1491*F1426</f>
        <v>0.36079766625562998</v>
      </c>
      <c r="H1426" s="54">
        <f t="shared" ref="H1426:H1457" si="193">G1426*3680</f>
        <v>1327.7354118207184</v>
      </c>
      <c r="I1426" s="54">
        <f>H1426*0.22</f>
        <v>292.10179060055805</v>
      </c>
      <c r="J1426" s="54">
        <f t="shared" ref="J1426:J1457" si="194">H1426*0.312</f>
        <v>414.25344848806412</v>
      </c>
      <c r="K1426" s="54">
        <v>118.25393970333566</v>
      </c>
      <c r="L1426" s="56">
        <f>(H1426+I1426+J1426+K1426)/F1426</f>
        <v>9.6164946099629001E-2</v>
      </c>
      <c r="M1426" s="68" t="s">
        <v>1526</v>
      </c>
    </row>
    <row r="1427" spans="1:16" x14ac:dyDescent="0.2">
      <c r="A1427" s="57">
        <f>A1426+1</f>
        <v>2</v>
      </c>
      <c r="B1427" s="57" t="s">
        <v>2550</v>
      </c>
      <c r="C1427" s="57">
        <v>2034</v>
      </c>
      <c r="D1427" s="59">
        <v>106.1</v>
      </c>
      <c r="E1427" s="60"/>
      <c r="F1427" s="57">
        <f>C1427+D1427+E1427</f>
        <v>2140.1</v>
      </c>
      <c r="G1427" s="56">
        <f t="shared" ref="G1427:G1490" si="195">6/$F$1491*F1427</f>
        <v>3.4498703658940463E-2</v>
      </c>
      <c r="H1427" s="54">
        <f t="shared" si="193"/>
        <v>126.95522946490091</v>
      </c>
      <c r="I1427" s="54">
        <f t="shared" ref="I1427:I1489" si="196">H1427*0.22</f>
        <v>27.930150482278201</v>
      </c>
      <c r="J1427" s="54">
        <f t="shared" si="194"/>
        <v>39.610031593049086</v>
      </c>
      <c r="K1427" s="54">
        <v>10.746611682553894</v>
      </c>
      <c r="L1427" s="56">
        <f t="shared" ref="L1427:L1491" si="197">(H1427+I1427+J1427+K1427)/F1427</f>
        <v>9.5903006038401045E-2</v>
      </c>
    </row>
    <row r="1428" spans="1:16" x14ac:dyDescent="0.2">
      <c r="A1428" s="57">
        <f>A1427+1</f>
        <v>3</v>
      </c>
      <c r="B1428" s="57" t="str">
        <f>[1]Лист1!$B$7</f>
        <v>В.Великого,93а</v>
      </c>
      <c r="C1428" s="57">
        <v>12358.7</v>
      </c>
      <c r="D1428" s="59"/>
      <c r="E1428" s="60"/>
      <c r="F1428" s="57">
        <f t="shared" ref="F1428:F1489" si="198">C1428+D1428+E1428</f>
        <v>12358.7</v>
      </c>
      <c r="G1428" s="56">
        <f t="shared" si="195"/>
        <v>0.19922392827893443</v>
      </c>
      <c r="H1428" s="54">
        <f t="shared" si="193"/>
        <v>733.1440560664787</v>
      </c>
      <c r="I1428" s="54">
        <f t="shared" si="196"/>
        <v>161.29169233462531</v>
      </c>
      <c r="J1428" s="54">
        <f t="shared" si="194"/>
        <v>228.74094549274136</v>
      </c>
      <c r="K1428" s="54">
        <v>65.297025467639529</v>
      </c>
      <c r="L1428" s="56">
        <f t="shared" si="197"/>
        <v>9.6164946099628987E-2</v>
      </c>
    </row>
    <row r="1429" spans="1:16" x14ac:dyDescent="0.2">
      <c r="A1429" s="57">
        <f>A1428+1</f>
        <v>4</v>
      </c>
      <c r="B1429" s="57" t="str">
        <f>[1]Лист1!$B$8</f>
        <v>В.Великого,103</v>
      </c>
      <c r="C1429" s="57">
        <v>1958.1</v>
      </c>
      <c r="D1429" s="59"/>
      <c r="E1429" s="60"/>
      <c r="F1429" s="57">
        <f t="shared" si="198"/>
        <v>1958.1</v>
      </c>
      <c r="G1429" s="56">
        <f t="shared" si="195"/>
        <v>3.1564838855460645E-2</v>
      </c>
      <c r="H1429" s="54">
        <f t="shared" si="193"/>
        <v>116.15860698809517</v>
      </c>
      <c r="I1429" s="54">
        <f t="shared" si="196"/>
        <v>25.554893537380938</v>
      </c>
      <c r="J1429" s="54">
        <f t="shared" si="194"/>
        <v>36.241485380285695</v>
      </c>
      <c r="K1429" s="54">
        <v>10.345595051921721</v>
      </c>
      <c r="L1429" s="56">
        <f t="shared" si="197"/>
        <v>9.6164946099629001E-2</v>
      </c>
    </row>
    <row r="1430" spans="1:16" x14ac:dyDescent="0.2">
      <c r="A1430" s="57">
        <f>A1429+1</f>
        <v>5</v>
      </c>
      <c r="B1430" s="57" t="str">
        <f>[1]Лист1!$B$9</f>
        <v>В.Великого,105</v>
      </c>
      <c r="C1430" s="57">
        <v>2016.3</v>
      </c>
      <c r="D1430" s="59"/>
      <c r="E1430" s="60"/>
      <c r="F1430" s="57">
        <f t="shared" si="198"/>
        <v>2016.3</v>
      </c>
      <c r="G1430" s="56">
        <f t="shared" si="195"/>
        <v>3.2503030787122876E-2</v>
      </c>
      <c r="H1430" s="54">
        <f t="shared" si="193"/>
        <v>119.61115329661219</v>
      </c>
      <c r="I1430" s="54">
        <f t="shared" si="196"/>
        <v>26.31445372525468</v>
      </c>
      <c r="J1430" s="54">
        <f t="shared" si="194"/>
        <v>37.318679828543004</v>
      </c>
      <c r="K1430" s="54">
        <v>10.653093970272083</v>
      </c>
      <c r="L1430" s="56">
        <f t="shared" si="197"/>
        <v>9.6164946099629015E-2</v>
      </c>
    </row>
    <row r="1431" spans="1:16" x14ac:dyDescent="0.2">
      <c r="A1431" s="57">
        <f t="shared" ref="A1431:A1490" si="199">A1430+1</f>
        <v>6</v>
      </c>
      <c r="B1431" s="57" t="str">
        <f>[1]Лист1!$B$10</f>
        <v>В.Великого,109</v>
      </c>
      <c r="C1431" s="57">
        <v>2040.5</v>
      </c>
      <c r="D1431" s="59">
        <v>153.19999999999999</v>
      </c>
      <c r="E1431" s="60"/>
      <c r="F1431" s="57">
        <f t="shared" si="198"/>
        <v>2193.6999999999998</v>
      </c>
      <c r="G1431" s="56">
        <f t="shared" si="195"/>
        <v>3.5362742963701552E-2</v>
      </c>
      <c r="H1431" s="54">
        <f t="shared" si="193"/>
        <v>130.13489410642171</v>
      </c>
      <c r="I1431" s="54">
        <f t="shared" si="196"/>
        <v>28.629676703412777</v>
      </c>
      <c r="J1431" s="54">
        <f t="shared" si="194"/>
        <v>40.602086961203575</v>
      </c>
      <c r="K1431" s="54">
        <v>10.780954345256253</v>
      </c>
      <c r="L1431" s="56">
        <f t="shared" si="197"/>
        <v>9.5795966684730977E-2</v>
      </c>
      <c r="M1431" s="116"/>
      <c r="N1431" s="117"/>
      <c r="O1431" s="117"/>
      <c r="P1431" s="117"/>
    </row>
    <row r="1432" spans="1:16" x14ac:dyDescent="0.2">
      <c r="A1432" s="57">
        <f t="shared" si="199"/>
        <v>7</v>
      </c>
      <c r="B1432" s="57" t="str">
        <f>[1]Лист1!$B$11</f>
        <v>В.Великого,111</v>
      </c>
      <c r="C1432" s="57">
        <v>8086.8</v>
      </c>
      <c r="D1432" s="59">
        <v>73.7</v>
      </c>
      <c r="E1432" s="60"/>
      <c r="F1432" s="57">
        <f t="shared" si="198"/>
        <v>8160.5</v>
      </c>
      <c r="G1432" s="56">
        <f t="shared" si="195"/>
        <v>0.1315483721362477</v>
      </c>
      <c r="H1432" s="54">
        <f t="shared" si="193"/>
        <v>484.09800946139154</v>
      </c>
      <c r="I1432" s="54">
        <f t="shared" si="196"/>
        <v>106.50156208150614</v>
      </c>
      <c r="J1432" s="54">
        <f t="shared" si="194"/>
        <v>151.03857895195415</v>
      </c>
      <c r="K1432" s="54">
        <v>42.726499190991554</v>
      </c>
      <c r="L1432" s="56">
        <f t="shared" si="197"/>
        <v>9.6117229297940504E-2</v>
      </c>
    </row>
    <row r="1433" spans="1:16" x14ac:dyDescent="0.2">
      <c r="A1433" s="57">
        <f t="shared" si="199"/>
        <v>8</v>
      </c>
      <c r="B1433" s="57" t="str">
        <f>[1]Лист1!$B$12</f>
        <v>В.Великого,113</v>
      </c>
      <c r="C1433" s="57">
        <v>4049.6</v>
      </c>
      <c r="D1433" s="59"/>
      <c r="E1433" s="60"/>
      <c r="F1433" s="57">
        <f t="shared" si="198"/>
        <v>4049.6</v>
      </c>
      <c r="G1433" s="56">
        <f t="shared" si="195"/>
        <v>6.5280103891054306E-2</v>
      </c>
      <c r="H1433" s="54">
        <f t="shared" si="193"/>
        <v>240.23078231907985</v>
      </c>
      <c r="I1433" s="54">
        <f t="shared" si="196"/>
        <v>52.850772110197568</v>
      </c>
      <c r="J1433" s="54">
        <f t="shared" si="194"/>
        <v>74.952004083552907</v>
      </c>
      <c r="K1433" s="54">
        <v>21.396007212227261</v>
      </c>
      <c r="L1433" s="56">
        <f t="shared" si="197"/>
        <v>9.6164946099628973E-2</v>
      </c>
    </row>
    <row r="1434" spans="1:16" x14ac:dyDescent="0.2">
      <c r="A1434" s="57">
        <f t="shared" si="199"/>
        <v>9</v>
      </c>
      <c r="B1434" s="57" t="str">
        <f>[1]Лист1!$B$13</f>
        <v>В.Великого,117</v>
      </c>
      <c r="C1434" s="57">
        <v>4091.8</v>
      </c>
      <c r="D1434" s="59"/>
      <c r="E1434" s="60"/>
      <c r="F1434" s="57">
        <f t="shared" si="198"/>
        <v>4091.8</v>
      </c>
      <c r="G1434" s="56">
        <f t="shared" si="195"/>
        <v>6.5960373642190831E-2</v>
      </c>
      <c r="H1434" s="54">
        <f t="shared" si="193"/>
        <v>242.73417500326227</v>
      </c>
      <c r="I1434" s="54">
        <f t="shared" si="196"/>
        <v>53.4015185007177</v>
      </c>
      <c r="J1434" s="54">
        <f t="shared" si="194"/>
        <v>75.733062601017821</v>
      </c>
      <c r="K1434" s="54">
        <v>21.618970345464124</v>
      </c>
      <c r="L1434" s="56">
        <f t="shared" si="197"/>
        <v>9.6164946099628987E-2</v>
      </c>
    </row>
    <row r="1435" spans="1:16" x14ac:dyDescent="0.2">
      <c r="A1435" s="57">
        <f t="shared" si="199"/>
        <v>10</v>
      </c>
      <c r="B1435" s="57" t="str">
        <f>[1]Лист1!$B$14</f>
        <v>В.Великого,121</v>
      </c>
      <c r="C1435" s="57">
        <v>4035.2</v>
      </c>
      <c r="D1435" s="59"/>
      <c r="E1435" s="60"/>
      <c r="F1435" s="57">
        <f t="shared" si="198"/>
        <v>4035.2</v>
      </c>
      <c r="G1435" s="56">
        <f t="shared" si="195"/>
        <v>6.5047973928581179E-2</v>
      </c>
      <c r="H1435" s="54">
        <f t="shared" si="193"/>
        <v>239.37654405717873</v>
      </c>
      <c r="I1435" s="54">
        <f t="shared" si="196"/>
        <v>52.662839692579318</v>
      </c>
      <c r="J1435" s="54">
        <f t="shared" si="194"/>
        <v>74.685481745839766</v>
      </c>
      <c r="K1435" s="54">
        <v>21.319925005625109</v>
      </c>
      <c r="L1435" s="56">
        <f t="shared" si="197"/>
        <v>9.6164946099629001E-2</v>
      </c>
    </row>
    <row r="1436" spans="1:16" x14ac:dyDescent="0.2">
      <c r="A1436" s="57">
        <f t="shared" si="199"/>
        <v>11</v>
      </c>
      <c r="B1436" s="57" t="str">
        <f>[1]Лист1!$B$15</f>
        <v>В.Великого,125</v>
      </c>
      <c r="C1436" s="57">
        <v>6226.5</v>
      </c>
      <c r="D1436" s="59"/>
      <c r="E1436" s="60"/>
      <c r="F1436" s="57">
        <f t="shared" si="198"/>
        <v>6226.5</v>
      </c>
      <c r="G1436" s="56">
        <f t="shared" si="195"/>
        <v>0.10037202856520389</v>
      </c>
      <c r="H1436" s="54">
        <f t="shared" si="193"/>
        <v>369.36906511995028</v>
      </c>
      <c r="I1436" s="54">
        <f t="shared" si="196"/>
        <v>81.261194326389059</v>
      </c>
      <c r="J1436" s="54">
        <f t="shared" si="194"/>
        <v>115.24314831742448</v>
      </c>
      <c r="K1436" s="54">
        <v>32.897629125576124</v>
      </c>
      <c r="L1436" s="56">
        <f t="shared" si="197"/>
        <v>9.6164946099629001E-2</v>
      </c>
    </row>
    <row r="1437" spans="1:16" x14ac:dyDescent="0.2">
      <c r="A1437" s="57">
        <f t="shared" si="199"/>
        <v>12</v>
      </c>
      <c r="B1437" s="57" t="str">
        <f>[1]Лист1!$B$17</f>
        <v>Кульпарківська,121</v>
      </c>
      <c r="C1437" s="57">
        <v>7649.6</v>
      </c>
      <c r="D1437" s="59"/>
      <c r="E1437" s="60"/>
      <c r="F1437" s="57">
        <f t="shared" si="198"/>
        <v>7649.6</v>
      </c>
      <c r="G1437" s="56">
        <f t="shared" si="195"/>
        <v>0.12331259450933649</v>
      </c>
      <c r="H1437" s="54">
        <f t="shared" si="193"/>
        <v>453.7903477943583</v>
      </c>
      <c r="I1437" s="54">
        <f t="shared" si="196"/>
        <v>99.833876514758828</v>
      </c>
      <c r="J1437" s="54">
        <f t="shared" si="194"/>
        <v>141.58258851183979</v>
      </c>
      <c r="K1437" s="54">
        <v>40.416558862765136</v>
      </c>
      <c r="L1437" s="56">
        <f t="shared" si="197"/>
        <v>9.6164946099628987E-2</v>
      </c>
    </row>
    <row r="1438" spans="1:16" x14ac:dyDescent="0.2">
      <c r="A1438" s="57">
        <f t="shared" si="199"/>
        <v>13</v>
      </c>
      <c r="B1438" s="57" t="str">
        <f>[1]Лист1!$B$18</f>
        <v>Кульпарківська,123</v>
      </c>
      <c r="C1438" s="57">
        <v>5959.3</v>
      </c>
      <c r="D1438" s="59"/>
      <c r="E1438" s="60"/>
      <c r="F1438" s="57">
        <f t="shared" si="198"/>
        <v>5959.3</v>
      </c>
      <c r="G1438" s="56">
        <f t="shared" si="195"/>
        <v>9.6064728150424716E-2</v>
      </c>
      <c r="H1438" s="54">
        <f t="shared" si="193"/>
        <v>353.51819959356294</v>
      </c>
      <c r="I1438" s="54">
        <f t="shared" si="196"/>
        <v>77.774003910583843</v>
      </c>
      <c r="J1438" s="54">
        <f t="shared" si="194"/>
        <v>110.29767827319164</v>
      </c>
      <c r="K1438" s="54">
        <v>31.48588151418064</v>
      </c>
      <c r="L1438" s="56">
        <f t="shared" si="197"/>
        <v>9.6164946099628987E-2</v>
      </c>
    </row>
    <row r="1439" spans="1:16" x14ac:dyDescent="0.2">
      <c r="A1439" s="57">
        <f t="shared" si="199"/>
        <v>14</v>
      </c>
      <c r="B1439" s="57" t="str">
        <f>[1]Лист1!$B$19</f>
        <v>Кульпарківська,125</v>
      </c>
      <c r="C1439" s="57">
        <v>4182.7</v>
      </c>
      <c r="D1439" s="59">
        <v>439.8</v>
      </c>
      <c r="E1439" s="60"/>
      <c r="F1439" s="57">
        <f t="shared" si="198"/>
        <v>4622.5</v>
      </c>
      <c r="G1439" s="56">
        <f t="shared" si="195"/>
        <v>7.4515329967502597E-2</v>
      </c>
      <c r="H1439" s="54">
        <f t="shared" si="193"/>
        <v>274.21641428040954</v>
      </c>
      <c r="I1439" s="54">
        <f t="shared" si="196"/>
        <v>60.327611141690099</v>
      </c>
      <c r="J1439" s="54">
        <f t="shared" si="194"/>
        <v>85.555521255487776</v>
      </c>
      <c r="K1439" s="54">
        <v>22.099239274640201</v>
      </c>
      <c r="L1439" s="56">
        <f t="shared" si="197"/>
        <v>9.5662257642450538E-2</v>
      </c>
    </row>
    <row r="1440" spans="1:16" x14ac:dyDescent="0.2">
      <c r="A1440" s="57">
        <f t="shared" si="199"/>
        <v>15</v>
      </c>
      <c r="B1440" s="57" t="str">
        <f>[1]Лист1!$B$20</f>
        <v>Кульпарківська,129</v>
      </c>
      <c r="C1440" s="57">
        <v>4158.5</v>
      </c>
      <c r="D1440" s="59">
        <v>82.1</v>
      </c>
      <c r="E1440" s="60"/>
      <c r="F1440" s="57">
        <f t="shared" si="198"/>
        <v>4240.6000000000004</v>
      </c>
      <c r="G1440" s="56">
        <f t="shared" si="195"/>
        <v>6.8359049921079842E-2</v>
      </c>
      <c r="H1440" s="54">
        <f t="shared" si="193"/>
        <v>251.56130370957382</v>
      </c>
      <c r="I1440" s="54">
        <f t="shared" si="196"/>
        <v>55.343486816106243</v>
      </c>
      <c r="J1440" s="54">
        <f t="shared" si="194"/>
        <v>78.487126757387031</v>
      </c>
      <c r="K1440" s="54">
        <v>21.971378899656035</v>
      </c>
      <c r="L1440" s="56">
        <f t="shared" si="197"/>
        <v>9.6062655327718516E-2</v>
      </c>
    </row>
    <row r="1441" spans="1:12" x14ac:dyDescent="0.2">
      <c r="A1441" s="57">
        <f t="shared" si="199"/>
        <v>16</v>
      </c>
      <c r="B1441" s="57" t="str">
        <f>[1]Лист1!$B$21</f>
        <v>Кульпарківська,133</v>
      </c>
      <c r="C1441" s="57">
        <v>7806.9</v>
      </c>
      <c r="D1441" s="59"/>
      <c r="E1441" s="60"/>
      <c r="F1441" s="57">
        <f t="shared" si="198"/>
        <v>7806.9</v>
      </c>
      <c r="G1441" s="56">
        <f t="shared" si="195"/>
        <v>0.12584829194662975</v>
      </c>
      <c r="H1441" s="54">
        <f t="shared" si="193"/>
        <v>463.12171436359745</v>
      </c>
      <c r="I1441" s="54">
        <f t="shared" si="196"/>
        <v>101.88677715999144</v>
      </c>
      <c r="J1441" s="54">
        <f t="shared" si="194"/>
        <v>144.4939748814424</v>
      </c>
      <c r="K1441" s="54">
        <v>41.247651300162239</v>
      </c>
      <c r="L1441" s="56">
        <f t="shared" si="197"/>
        <v>9.6164946099629001E-2</v>
      </c>
    </row>
    <row r="1442" spans="1:12" x14ac:dyDescent="0.2">
      <c r="A1442" s="57">
        <f t="shared" si="199"/>
        <v>17</v>
      </c>
      <c r="B1442" s="57" t="str">
        <f>[1]Лист1!$B$22</f>
        <v>Кульпарківська,133а</v>
      </c>
      <c r="C1442" s="57">
        <v>4253.3999999999996</v>
      </c>
      <c r="D1442" s="59"/>
      <c r="E1442" s="60"/>
      <c r="F1442" s="57">
        <f t="shared" si="198"/>
        <v>4253.3999999999996</v>
      </c>
      <c r="G1442" s="56">
        <f t="shared" si="195"/>
        <v>6.8565387665500382E-2</v>
      </c>
      <c r="H1442" s="54">
        <f t="shared" si="193"/>
        <v>252.3206266090414</v>
      </c>
      <c r="I1442" s="54">
        <f t="shared" si="196"/>
        <v>55.510537853989106</v>
      </c>
      <c r="J1442" s="54">
        <f t="shared" si="194"/>
        <v>78.724035502020911</v>
      </c>
      <c r="K1442" s="54">
        <v>22.472781775110487</v>
      </c>
      <c r="L1442" s="56">
        <f t="shared" si="197"/>
        <v>9.6164946099628987E-2</v>
      </c>
    </row>
    <row r="1443" spans="1:12" x14ac:dyDescent="0.2">
      <c r="A1443" s="57">
        <f t="shared" si="199"/>
        <v>18</v>
      </c>
      <c r="B1443" s="57" t="str">
        <f>[1]Лист1!$B$23</f>
        <v>Кульпарківська,135</v>
      </c>
      <c r="C1443" s="57">
        <v>7737.08</v>
      </c>
      <c r="D1443" s="59"/>
      <c r="E1443" s="60"/>
      <c r="F1443" s="57">
        <f t="shared" si="198"/>
        <v>7737.08</v>
      </c>
      <c r="G1443" s="56">
        <f t="shared" si="195"/>
        <v>0.12472278403136074</v>
      </c>
      <c r="H1443" s="54">
        <f t="shared" si="193"/>
        <v>458.97984523540754</v>
      </c>
      <c r="I1443" s="54">
        <f t="shared" si="196"/>
        <v>100.97556595178966</v>
      </c>
      <c r="J1443" s="54">
        <f t="shared" si="194"/>
        <v>143.20171171344714</v>
      </c>
      <c r="K1443" s="54">
        <v>40.878758267873195</v>
      </c>
      <c r="L1443" s="56">
        <f t="shared" si="197"/>
        <v>9.6164946099629001E-2</v>
      </c>
    </row>
    <row r="1444" spans="1:12" x14ac:dyDescent="0.2">
      <c r="A1444" s="57">
        <f t="shared" si="199"/>
        <v>19</v>
      </c>
      <c r="B1444" s="57" t="str">
        <f>[1]Лист1!$B$24</f>
        <v>Наукова,44</v>
      </c>
      <c r="C1444" s="57">
        <v>8046.52</v>
      </c>
      <c r="D1444" s="59"/>
      <c r="E1444" s="60"/>
      <c r="F1444" s="57">
        <f t="shared" si="198"/>
        <v>8046.52</v>
      </c>
      <c r="G1444" s="56">
        <f t="shared" si="195"/>
        <v>0.12971099900272776</v>
      </c>
      <c r="H1444" s="54">
        <f t="shared" si="193"/>
        <v>477.33647633003812</v>
      </c>
      <c r="I1444" s="54">
        <f t="shared" si="196"/>
        <v>105.01402479260838</v>
      </c>
      <c r="J1444" s="54">
        <f t="shared" si="194"/>
        <v>148.92898061497189</v>
      </c>
      <c r="K1444" s="54">
        <v>42.513680351968326</v>
      </c>
      <c r="L1444" s="56">
        <f t="shared" si="197"/>
        <v>9.6164946099629001E-2</v>
      </c>
    </row>
    <row r="1445" spans="1:12" x14ac:dyDescent="0.2">
      <c r="A1445" s="57">
        <f t="shared" si="199"/>
        <v>20</v>
      </c>
      <c r="B1445" s="57" t="str">
        <f>[1]Лист1!$B$25</f>
        <v>Наукова,46</v>
      </c>
      <c r="C1445" s="57">
        <v>8105.15</v>
      </c>
      <c r="D1445" s="59"/>
      <c r="E1445" s="60"/>
      <c r="F1445" s="57">
        <f t="shared" si="198"/>
        <v>8105.15</v>
      </c>
      <c r="G1445" s="56">
        <f t="shared" si="195"/>
        <v>0.13065612259299159</v>
      </c>
      <c r="H1445" s="54">
        <f t="shared" si="193"/>
        <v>480.81453114220903</v>
      </c>
      <c r="I1445" s="54">
        <f t="shared" si="196"/>
        <v>105.77919685128599</v>
      </c>
      <c r="J1445" s="54">
        <f t="shared" si="194"/>
        <v>150.01413371636923</v>
      </c>
      <c r="K1445" s="54">
        <v>42.82345116954361</v>
      </c>
      <c r="L1445" s="56">
        <f t="shared" si="197"/>
        <v>9.6164946099628987E-2</v>
      </c>
    </row>
    <row r="1446" spans="1:12" x14ac:dyDescent="0.2">
      <c r="A1446" s="57">
        <f t="shared" si="199"/>
        <v>21</v>
      </c>
      <c r="B1446" s="57" t="str">
        <f>[1]Лист1!$B$26</f>
        <v>Наукова,48</v>
      </c>
      <c r="C1446" s="57">
        <v>4156.1000000000004</v>
      </c>
      <c r="D1446" s="59"/>
      <c r="E1446" s="60"/>
      <c r="F1446" s="57">
        <f t="shared" si="198"/>
        <v>4156.1000000000004</v>
      </c>
      <c r="G1446" s="56">
        <f t="shared" si="195"/>
        <v>6.6996898405178487E-2</v>
      </c>
      <c r="H1446" s="54">
        <f t="shared" si="193"/>
        <v>246.54858613105682</v>
      </c>
      <c r="I1446" s="54">
        <f t="shared" si="196"/>
        <v>54.240688948832499</v>
      </c>
      <c r="J1446" s="54">
        <f t="shared" si="194"/>
        <v>76.923158872889729</v>
      </c>
      <c r="K1446" s="54">
        <v>21.958698531889009</v>
      </c>
      <c r="L1446" s="56">
        <f t="shared" si="197"/>
        <v>9.6164946099628987E-2</v>
      </c>
    </row>
    <row r="1447" spans="1:12" x14ac:dyDescent="0.2">
      <c r="A1447" s="57">
        <f t="shared" si="199"/>
        <v>22</v>
      </c>
      <c r="B1447" s="57" t="str">
        <f>[1]Лист1!$B$27</f>
        <v>Наукова,50</v>
      </c>
      <c r="C1447" s="57">
        <v>4088.3</v>
      </c>
      <c r="D1447" s="59"/>
      <c r="E1447" s="60"/>
      <c r="F1447" s="57">
        <f t="shared" si="198"/>
        <v>4088.3</v>
      </c>
      <c r="G1447" s="56">
        <f t="shared" si="195"/>
        <v>6.590395316520084E-2</v>
      </c>
      <c r="H1447" s="54">
        <f t="shared" si="193"/>
        <v>242.52654764793908</v>
      </c>
      <c r="I1447" s="54">
        <f t="shared" si="196"/>
        <v>53.355840482546597</v>
      </c>
      <c r="J1447" s="54">
        <f t="shared" si="194"/>
        <v>75.668282866157</v>
      </c>
      <c r="K1447" s="54">
        <v>21.600478142470543</v>
      </c>
      <c r="L1447" s="56">
        <f t="shared" si="197"/>
        <v>9.6164946099628987E-2</v>
      </c>
    </row>
    <row r="1448" spans="1:12" x14ac:dyDescent="0.2">
      <c r="A1448" s="57">
        <f t="shared" si="199"/>
        <v>23</v>
      </c>
      <c r="B1448" s="57" t="str">
        <f>[1]Лист1!$B$28</f>
        <v>Наукова,52</v>
      </c>
      <c r="C1448" s="57">
        <v>4075.2</v>
      </c>
      <c r="D1448" s="59"/>
      <c r="E1448" s="60"/>
      <c r="F1448" s="57">
        <f t="shared" si="198"/>
        <v>4075.2</v>
      </c>
      <c r="G1448" s="56">
        <f t="shared" si="195"/>
        <v>6.5692779379895413E-2</v>
      </c>
      <c r="H1448" s="54">
        <f t="shared" si="193"/>
        <v>241.74942811801512</v>
      </c>
      <c r="I1448" s="54">
        <f t="shared" si="196"/>
        <v>53.184874185963324</v>
      </c>
      <c r="J1448" s="54">
        <f t="shared" si="194"/>
        <v>75.425821572820723</v>
      </c>
      <c r="K1448" s="54">
        <v>21.531264468408864</v>
      </c>
      <c r="L1448" s="56">
        <f t="shared" si="197"/>
        <v>9.6164946099628987E-2</v>
      </c>
    </row>
    <row r="1449" spans="1:12" x14ac:dyDescent="0.2">
      <c r="A1449" s="57">
        <f t="shared" si="199"/>
        <v>24</v>
      </c>
      <c r="B1449" s="57" t="str">
        <f>[1]Лист1!$B$29</f>
        <v>Наукова,62</v>
      </c>
      <c r="C1449" s="57">
        <v>12235.2</v>
      </c>
      <c r="D1449" s="59"/>
      <c r="E1449" s="60">
        <v>13</v>
      </c>
      <c r="F1449" s="57">
        <f t="shared" si="198"/>
        <v>12248.2</v>
      </c>
      <c r="G1449" s="56">
        <f t="shared" si="195"/>
        <v>0.19744265321967883</v>
      </c>
      <c r="H1449" s="54">
        <f t="shared" si="193"/>
        <v>726.58896384841808</v>
      </c>
      <c r="I1449" s="54">
        <f t="shared" si="196"/>
        <v>159.84957204665199</v>
      </c>
      <c r="J1449" s="54">
        <f t="shared" si="194"/>
        <v>226.69575672070644</v>
      </c>
      <c r="K1449" s="54">
        <v>64.644514876294693</v>
      </c>
      <c r="L1449" s="56">
        <f t="shared" si="197"/>
        <v>9.6159338310288139E-2</v>
      </c>
    </row>
    <row r="1450" spans="1:12" x14ac:dyDescent="0.2">
      <c r="A1450" s="57">
        <f t="shared" si="199"/>
        <v>25</v>
      </c>
      <c r="B1450" s="57" t="str">
        <f>[1]Лист1!$B$30</f>
        <v>Наукова,64</v>
      </c>
      <c r="C1450" s="57">
        <v>8230.2999999999993</v>
      </c>
      <c r="D1450" s="59">
        <v>160.6</v>
      </c>
      <c r="E1450" s="60"/>
      <c r="F1450" s="57">
        <f t="shared" si="198"/>
        <v>8390.9</v>
      </c>
      <c r="G1450" s="56">
        <f t="shared" si="195"/>
        <v>0.13526245153581776</v>
      </c>
      <c r="H1450" s="54">
        <f t="shared" si="193"/>
        <v>497.76582165180935</v>
      </c>
      <c r="I1450" s="54">
        <f t="shared" si="196"/>
        <v>109.50848076339805</v>
      </c>
      <c r="J1450" s="54">
        <f t="shared" si="194"/>
        <v>155.30293635536452</v>
      </c>
      <c r="K1450" s="54">
        <v>43.484679513728274</v>
      </c>
      <c r="L1450" s="56">
        <f t="shared" si="197"/>
        <v>9.6063821316461906E-2</v>
      </c>
    </row>
    <row r="1451" spans="1:12" x14ac:dyDescent="0.2">
      <c r="A1451" s="57">
        <f t="shared" si="199"/>
        <v>26</v>
      </c>
      <c r="B1451" s="57" t="str">
        <f>[1]Лист1!$B$31</f>
        <v>Наукова,74</v>
      </c>
      <c r="C1451" s="57">
        <v>6165.7</v>
      </c>
      <c r="D1451" s="59"/>
      <c r="E1451" s="60"/>
      <c r="F1451" s="57">
        <f t="shared" si="198"/>
        <v>6165.7</v>
      </c>
      <c r="G1451" s="56">
        <f t="shared" si="195"/>
        <v>9.939192427920622E-2</v>
      </c>
      <c r="H1451" s="54">
        <f t="shared" si="193"/>
        <v>365.7622813474789</v>
      </c>
      <c r="I1451" s="54">
        <f t="shared" si="196"/>
        <v>80.467701896445362</v>
      </c>
      <c r="J1451" s="54">
        <f t="shared" si="194"/>
        <v>114.11783178041341</v>
      </c>
      <c r="K1451" s="54">
        <v>32.576393142144809</v>
      </c>
      <c r="L1451" s="56">
        <f t="shared" si="197"/>
        <v>9.6164946099628987E-2</v>
      </c>
    </row>
    <row r="1452" spans="1:12" x14ac:dyDescent="0.2">
      <c r="A1452" s="57">
        <f t="shared" si="199"/>
        <v>27</v>
      </c>
      <c r="B1452" s="57" t="str">
        <f>[1]Лист1!$B$32</f>
        <v>Наукова,86</v>
      </c>
      <c r="C1452" s="57">
        <v>4053.1</v>
      </c>
      <c r="D1452" s="59"/>
      <c r="E1452" s="60"/>
      <c r="F1452" s="57">
        <f t="shared" si="198"/>
        <v>4053.1</v>
      </c>
      <c r="G1452" s="56">
        <f t="shared" si="195"/>
        <v>6.5336524368044296E-2</v>
      </c>
      <c r="H1452" s="54">
        <f t="shared" si="193"/>
        <v>240.438409674403</v>
      </c>
      <c r="I1452" s="54">
        <f t="shared" si="196"/>
        <v>52.896450128368663</v>
      </c>
      <c r="J1452" s="54">
        <f t="shared" si="194"/>
        <v>75.016783818413742</v>
      </c>
      <c r="K1452" s="54">
        <v>21.414499415220842</v>
      </c>
      <c r="L1452" s="56">
        <f t="shared" si="197"/>
        <v>9.6164946099629001E-2</v>
      </c>
    </row>
    <row r="1453" spans="1:12" x14ac:dyDescent="0.2">
      <c r="A1453" s="57">
        <f t="shared" si="199"/>
        <v>28</v>
      </c>
      <c r="B1453" s="57" t="str">
        <f>[1]Лист1!$B$33</f>
        <v>Наукова,94</v>
      </c>
      <c r="C1453" s="57">
        <v>12192.44</v>
      </c>
      <c r="D1453" s="59"/>
      <c r="E1453" s="60"/>
      <c r="F1453" s="57">
        <f t="shared" si="198"/>
        <v>12192.44</v>
      </c>
      <c r="G1453" s="56">
        <f t="shared" si="195"/>
        <v>0.19654379442054676</v>
      </c>
      <c r="H1453" s="54">
        <f t="shared" si="193"/>
        <v>723.28116346761203</v>
      </c>
      <c r="I1453" s="54">
        <f t="shared" si="196"/>
        <v>159.12185596287466</v>
      </c>
      <c r="J1453" s="54">
        <f t="shared" si="194"/>
        <v>225.66372300189497</v>
      </c>
      <c r="K1453" s="54">
        <v>64.418592990578873</v>
      </c>
      <c r="L1453" s="56">
        <f t="shared" si="197"/>
        <v>9.6164946099629001E-2</v>
      </c>
    </row>
    <row r="1454" spans="1:12" x14ac:dyDescent="0.2">
      <c r="A1454" s="57">
        <f t="shared" si="199"/>
        <v>29</v>
      </c>
      <c r="B1454" s="57" t="str">
        <f>[1]Лист1!$B$34</f>
        <v>Наукова,112</v>
      </c>
      <c r="C1454" s="57">
        <v>8096.5</v>
      </c>
      <c r="D1454" s="59"/>
      <c r="E1454" s="60">
        <v>112.7</v>
      </c>
      <c r="F1454" s="57">
        <f t="shared" si="198"/>
        <v>8209.2000000000007</v>
      </c>
      <c r="G1454" s="56">
        <f t="shared" si="195"/>
        <v>0.1323334227732228</v>
      </c>
      <c r="H1454" s="54">
        <f t="shared" si="193"/>
        <v>486.98699580545991</v>
      </c>
      <c r="I1454" s="54">
        <f t="shared" si="196"/>
        <v>107.13713907720118</v>
      </c>
      <c r="J1454" s="54">
        <f t="shared" si="194"/>
        <v>151.93994269130349</v>
      </c>
      <c r="K1454" s="54">
        <v>42.777749010716619</v>
      </c>
      <c r="L1454" s="56">
        <f t="shared" si="197"/>
        <v>9.6092411755674262E-2</v>
      </c>
    </row>
    <row r="1455" spans="1:12" x14ac:dyDescent="0.2">
      <c r="A1455" s="57">
        <f t="shared" si="199"/>
        <v>30</v>
      </c>
      <c r="B1455" s="57" t="str">
        <f>[1]Лист1!$B$35</f>
        <v>Наукова,114</v>
      </c>
      <c r="C1455" s="57">
        <v>3682.5</v>
      </c>
      <c r="D1455" s="59"/>
      <c r="E1455" s="60"/>
      <c r="F1455" s="57">
        <f t="shared" si="198"/>
        <v>3682.5</v>
      </c>
      <c r="G1455" s="56">
        <f t="shared" si="195"/>
        <v>5.9362401861617807E-2</v>
      </c>
      <c r="H1455" s="54">
        <f t="shared" si="193"/>
        <v>218.45363885075352</v>
      </c>
      <c r="I1455" s="54">
        <f t="shared" si="196"/>
        <v>48.059800547165771</v>
      </c>
      <c r="J1455" s="54">
        <f t="shared" si="194"/>
        <v>68.157535321435105</v>
      </c>
      <c r="K1455" s="54">
        <v>19.45643929252936</v>
      </c>
      <c r="L1455" s="56">
        <f t="shared" si="197"/>
        <v>9.6164946099628987E-2</v>
      </c>
    </row>
    <row r="1456" spans="1:12" x14ac:dyDescent="0.2">
      <c r="A1456" s="57">
        <f t="shared" si="199"/>
        <v>31</v>
      </c>
      <c r="B1456" s="57" t="str">
        <f>[2]Лист1!$B$36</f>
        <v>Наукова,116</v>
      </c>
      <c r="C1456" s="57">
        <v>8191.3</v>
      </c>
      <c r="D1456" s="59"/>
      <c r="E1456" s="60"/>
      <c r="F1456" s="57">
        <f t="shared" si="198"/>
        <v>8191.3</v>
      </c>
      <c r="G1456" s="56">
        <f t="shared" si="195"/>
        <v>0.13204487233375967</v>
      </c>
      <c r="H1456" s="54">
        <f t="shared" si="193"/>
        <v>485.92513018823558</v>
      </c>
      <c r="I1456" s="54">
        <f t="shared" si="196"/>
        <v>106.90352864141182</v>
      </c>
      <c r="J1456" s="54">
        <f t="shared" si="194"/>
        <v>151.60864061872951</v>
      </c>
      <c r="K1456" s="54">
        <v>43.278623537514115</v>
      </c>
      <c r="L1456" s="56">
        <f t="shared" si="197"/>
        <v>9.6164946099629001E-2</v>
      </c>
    </row>
    <row r="1457" spans="1:12" x14ac:dyDescent="0.2">
      <c r="A1457" s="57">
        <f t="shared" si="199"/>
        <v>32</v>
      </c>
      <c r="B1457" s="57" t="str">
        <f>[1]Лист1!$B$37</f>
        <v>Симоненка,3</v>
      </c>
      <c r="C1457" s="57">
        <v>4054.7</v>
      </c>
      <c r="D1457" s="59"/>
      <c r="E1457" s="60">
        <v>125</v>
      </c>
      <c r="F1457" s="57">
        <f t="shared" si="198"/>
        <v>4179.7</v>
      </c>
      <c r="G1457" s="56">
        <f t="shared" si="195"/>
        <v>6.7377333621453886E-2</v>
      </c>
      <c r="H1457" s="54">
        <f t="shared" si="193"/>
        <v>247.94858772695031</v>
      </c>
      <c r="I1457" s="54">
        <f t="shared" si="196"/>
        <v>54.548689299929066</v>
      </c>
      <c r="J1457" s="54">
        <f t="shared" si="194"/>
        <v>77.359959370808497</v>
      </c>
      <c r="K1457" s="54">
        <v>21.422952993732192</v>
      </c>
      <c r="L1457" s="56">
        <f t="shared" si="197"/>
        <v>9.600693575888701E-2</v>
      </c>
    </row>
    <row r="1458" spans="1:12" x14ac:dyDescent="0.2">
      <c r="A1458" s="57">
        <f t="shared" si="199"/>
        <v>33</v>
      </c>
      <c r="B1458" s="57" t="str">
        <f>[1]Лист1!$B$38</f>
        <v>Симоненка,7</v>
      </c>
      <c r="C1458" s="57">
        <v>3967.5</v>
      </c>
      <c r="D1458" s="59"/>
      <c r="E1458" s="60">
        <v>74.5</v>
      </c>
      <c r="F1458" s="57">
        <f t="shared" si="198"/>
        <v>4042</v>
      </c>
      <c r="G1458" s="56">
        <f t="shared" si="195"/>
        <v>6.5157590855304592E-2</v>
      </c>
      <c r="H1458" s="54">
        <f t="shared" ref="H1458:H1489" si="200">G1458*3680</f>
        <v>239.77993434752091</v>
      </c>
      <c r="I1458" s="54">
        <f t="shared" si="196"/>
        <v>52.7515855564546</v>
      </c>
      <c r="J1458" s="54">
        <f t="shared" ref="J1458:J1490" si="201">H1458*0.312</f>
        <v>74.811339516426528</v>
      </c>
      <c r="K1458" s="54">
        <v>20.962232964863603</v>
      </c>
      <c r="L1458" s="56">
        <f t="shared" si="197"/>
        <v>9.6067563677700557E-2</v>
      </c>
    </row>
    <row r="1459" spans="1:12" x14ac:dyDescent="0.2">
      <c r="A1459" s="57">
        <f t="shared" si="199"/>
        <v>34</v>
      </c>
      <c r="B1459" s="57" t="str">
        <f>[1]Лист1!$B$39</f>
        <v>Симоненка,12</v>
      </c>
      <c r="C1459" s="57">
        <v>7733.7</v>
      </c>
      <c r="D1459" s="59"/>
      <c r="E1459" s="60"/>
      <c r="F1459" s="57">
        <f t="shared" si="198"/>
        <v>7733.7</v>
      </c>
      <c r="G1459" s="56">
        <f t="shared" si="195"/>
        <v>0.12466829797072468</v>
      </c>
      <c r="H1459" s="54">
        <f t="shared" si="200"/>
        <v>458.77933653226683</v>
      </c>
      <c r="I1459" s="54">
        <f t="shared" si="196"/>
        <v>100.9314540370987</v>
      </c>
      <c r="J1459" s="54">
        <f t="shared" si="201"/>
        <v>143.13915299806726</v>
      </c>
      <c r="K1459" s="54">
        <v>40.860900083267971</v>
      </c>
      <c r="L1459" s="56">
        <f t="shared" si="197"/>
        <v>9.6164946099629001E-2</v>
      </c>
    </row>
    <row r="1460" spans="1:12" x14ac:dyDescent="0.2">
      <c r="A1460" s="57">
        <f t="shared" si="199"/>
        <v>35</v>
      </c>
      <c r="B1460" s="57" t="str">
        <f>[1]Лист1!$B$41</f>
        <v>Симоненка,18</v>
      </c>
      <c r="C1460" s="57">
        <v>5374.3</v>
      </c>
      <c r="D1460" s="59"/>
      <c r="E1460" s="60"/>
      <c r="F1460" s="57">
        <f t="shared" si="198"/>
        <v>5374.3</v>
      </c>
      <c r="G1460" s="56">
        <f t="shared" si="195"/>
        <v>8.6634448424953867E-2</v>
      </c>
      <c r="H1460" s="54">
        <f t="shared" si="200"/>
        <v>318.81477020383022</v>
      </c>
      <c r="I1460" s="54">
        <f t="shared" si="196"/>
        <v>70.139249444842648</v>
      </c>
      <c r="J1460" s="54">
        <f t="shared" si="201"/>
        <v>99.47020830359503</v>
      </c>
      <c r="K1460" s="54">
        <v>28.395041870968242</v>
      </c>
      <c r="L1460" s="56">
        <f t="shared" si="197"/>
        <v>9.6164946099629001E-2</v>
      </c>
    </row>
    <row r="1461" spans="1:12" x14ac:dyDescent="0.2">
      <c r="A1461" s="57">
        <f t="shared" si="199"/>
        <v>36</v>
      </c>
      <c r="B1461" s="57" t="str">
        <f>[1]Лист1!$B$42</f>
        <v>Симоненка,20</v>
      </c>
      <c r="C1461" s="57">
        <v>8191.7</v>
      </c>
      <c r="D1461" s="59"/>
      <c r="E1461" s="60"/>
      <c r="F1461" s="57">
        <f t="shared" si="198"/>
        <v>8191.7</v>
      </c>
      <c r="G1461" s="56">
        <f t="shared" si="195"/>
        <v>0.1320513203882728</v>
      </c>
      <c r="H1461" s="54">
        <f t="shared" si="200"/>
        <v>485.94885902884391</v>
      </c>
      <c r="I1461" s="54">
        <f t="shared" si="196"/>
        <v>106.90874898634566</v>
      </c>
      <c r="J1461" s="54">
        <f t="shared" si="201"/>
        <v>151.6160440169993</v>
      </c>
      <c r="K1461" s="54">
        <v>43.280736932141956</v>
      </c>
      <c r="L1461" s="56">
        <f t="shared" si="197"/>
        <v>9.6164946099629015E-2</v>
      </c>
    </row>
    <row r="1462" spans="1:12" x14ac:dyDescent="0.2">
      <c r="A1462" s="57">
        <f t="shared" si="199"/>
        <v>37</v>
      </c>
      <c r="B1462" s="57" t="str">
        <f>[1]Лист1!$B$43</f>
        <v>Симоненка,22</v>
      </c>
      <c r="C1462" s="57">
        <v>4123.8999999999996</v>
      </c>
      <c r="D1462" s="59"/>
      <c r="E1462" s="60"/>
      <c r="F1462" s="57">
        <f t="shared" si="198"/>
        <v>4123.8999999999996</v>
      </c>
      <c r="G1462" s="56">
        <f t="shared" si="195"/>
        <v>6.6477830016870507E-2</v>
      </c>
      <c r="H1462" s="54">
        <f t="shared" si="200"/>
        <v>244.63841446208346</v>
      </c>
      <c r="I1462" s="54">
        <f t="shared" si="196"/>
        <v>53.820451181658363</v>
      </c>
      <c r="J1462" s="54">
        <f t="shared" si="201"/>
        <v>76.327185312170045</v>
      </c>
      <c r="K1462" s="54">
        <v>21.788570264348085</v>
      </c>
      <c r="L1462" s="56">
        <f t="shared" si="197"/>
        <v>9.6164946099629001E-2</v>
      </c>
    </row>
    <row r="1463" spans="1:12" x14ac:dyDescent="0.2">
      <c r="A1463" s="57">
        <f t="shared" si="199"/>
        <v>38</v>
      </c>
      <c r="B1463" s="57" t="s">
        <v>358</v>
      </c>
      <c r="C1463" s="57">
        <v>4398.3999999999996</v>
      </c>
      <c r="D1463" s="59"/>
      <c r="E1463" s="60"/>
      <c r="F1463" s="57">
        <f t="shared" si="198"/>
        <v>4398.3999999999996</v>
      </c>
      <c r="G1463" s="56">
        <f t="shared" si="195"/>
        <v>7.090280742651453E-2</v>
      </c>
      <c r="H1463" s="54">
        <f t="shared" si="200"/>
        <v>260.92233132957347</v>
      </c>
      <c r="I1463" s="54">
        <f t="shared" si="196"/>
        <v>57.402912892506166</v>
      </c>
      <c r="J1463" s="54">
        <f t="shared" si="201"/>
        <v>81.407767374826918</v>
      </c>
      <c r="K1463" s="54">
        <v>23.238887327701597</v>
      </c>
      <c r="L1463" s="56">
        <f t="shared" si="197"/>
        <v>9.6164946099628987E-2</v>
      </c>
    </row>
    <row r="1464" spans="1:12" x14ac:dyDescent="0.2">
      <c r="A1464" s="57">
        <f t="shared" si="199"/>
        <v>39</v>
      </c>
      <c r="B1464" s="57" t="s">
        <v>359</v>
      </c>
      <c r="C1464" s="57">
        <v>4369.7</v>
      </c>
      <c r="D1464" s="59"/>
      <c r="E1464" s="60"/>
      <c r="F1464" s="57">
        <f t="shared" si="198"/>
        <v>4369.7</v>
      </c>
      <c r="G1464" s="56">
        <f t="shared" si="195"/>
        <v>7.0440159515196554E-2</v>
      </c>
      <c r="H1464" s="54">
        <f t="shared" si="200"/>
        <v>259.21978701592332</v>
      </c>
      <c r="I1464" s="54">
        <f t="shared" si="196"/>
        <v>57.028353143503132</v>
      </c>
      <c r="J1464" s="54">
        <f t="shared" si="201"/>
        <v>80.876573548968068</v>
      </c>
      <c r="K1464" s="54">
        <v>23.087251263154254</v>
      </c>
      <c r="L1464" s="56">
        <f t="shared" si="197"/>
        <v>9.6164946099628987E-2</v>
      </c>
    </row>
    <row r="1465" spans="1:12" x14ac:dyDescent="0.2">
      <c r="A1465" s="57">
        <f t="shared" si="199"/>
        <v>40</v>
      </c>
      <c r="B1465" s="57" t="s">
        <v>360</v>
      </c>
      <c r="C1465" s="57">
        <v>5769.7</v>
      </c>
      <c r="D1465" s="59"/>
      <c r="E1465" s="60"/>
      <c r="F1465" s="57">
        <f t="shared" si="198"/>
        <v>5769.7</v>
      </c>
      <c r="G1465" s="56">
        <f t="shared" si="195"/>
        <v>9.3008350311195184E-2</v>
      </c>
      <c r="H1465" s="54">
        <f t="shared" si="200"/>
        <v>342.27072914519829</v>
      </c>
      <c r="I1465" s="54">
        <f t="shared" si="196"/>
        <v>75.299560411943631</v>
      </c>
      <c r="J1465" s="54">
        <f t="shared" si="201"/>
        <v>106.78846749330187</v>
      </c>
      <c r="K1465" s="54">
        <v>30.484132460585645</v>
      </c>
      <c r="L1465" s="56">
        <f t="shared" si="197"/>
        <v>9.6164946099629001E-2</v>
      </c>
    </row>
    <row r="1466" spans="1:12" x14ac:dyDescent="0.2">
      <c r="A1466" s="57">
        <f t="shared" si="199"/>
        <v>41</v>
      </c>
      <c r="B1466" s="57" t="s">
        <v>361</v>
      </c>
      <c r="C1466" s="57">
        <v>4446.8999999999996</v>
      </c>
      <c r="D1466" s="59"/>
      <c r="E1466" s="60"/>
      <c r="F1466" s="57">
        <f t="shared" si="198"/>
        <v>4446.8999999999996</v>
      </c>
      <c r="G1466" s="56">
        <f t="shared" si="195"/>
        <v>7.1684634036233055E-2</v>
      </c>
      <c r="H1466" s="54">
        <f t="shared" si="200"/>
        <v>263.79945325333762</v>
      </c>
      <c r="I1466" s="54">
        <f t="shared" si="196"/>
        <v>58.035879715734275</v>
      </c>
      <c r="J1466" s="54">
        <f t="shared" si="201"/>
        <v>82.305429415041331</v>
      </c>
      <c r="K1466" s="54">
        <v>23.495136426326898</v>
      </c>
      <c r="L1466" s="56">
        <f t="shared" si="197"/>
        <v>9.6164946099628987E-2</v>
      </c>
    </row>
    <row r="1467" spans="1:12" x14ac:dyDescent="0.2">
      <c r="A1467" s="57">
        <f t="shared" si="199"/>
        <v>42</v>
      </c>
      <c r="B1467" s="57" t="s">
        <v>362</v>
      </c>
      <c r="C1467" s="57">
        <v>4422.5</v>
      </c>
      <c r="D1467" s="59"/>
      <c r="E1467" s="60"/>
      <c r="F1467" s="57">
        <f t="shared" si="198"/>
        <v>4422.5</v>
      </c>
      <c r="G1467" s="56">
        <f t="shared" si="195"/>
        <v>7.129130271093137E-2</v>
      </c>
      <c r="H1467" s="54">
        <f t="shared" si="200"/>
        <v>262.35199397622745</v>
      </c>
      <c r="I1467" s="54">
        <f t="shared" si="196"/>
        <v>57.717438674770037</v>
      </c>
      <c r="J1467" s="54">
        <f t="shared" si="201"/>
        <v>81.853822120582961</v>
      </c>
      <c r="K1467" s="54">
        <v>23.366219354028811</v>
      </c>
      <c r="L1467" s="56">
        <f t="shared" si="197"/>
        <v>9.6164946099629001E-2</v>
      </c>
    </row>
    <row r="1468" spans="1:12" x14ac:dyDescent="0.2">
      <c r="A1468" s="57">
        <f t="shared" si="199"/>
        <v>43</v>
      </c>
      <c r="B1468" s="57" t="s">
        <v>363</v>
      </c>
      <c r="C1468" s="57">
        <v>3984.5</v>
      </c>
      <c r="D1468" s="59"/>
      <c r="E1468" s="60"/>
      <c r="F1468" s="57">
        <f t="shared" si="198"/>
        <v>3984.5</v>
      </c>
      <c r="G1468" s="56">
        <f t="shared" si="195"/>
        <v>6.4230683019040363E-2</v>
      </c>
      <c r="H1468" s="54">
        <f t="shared" si="200"/>
        <v>236.36891351006852</v>
      </c>
      <c r="I1468" s="54">
        <f t="shared" si="196"/>
        <v>52.001160972215075</v>
      </c>
      <c r="J1468" s="54">
        <f t="shared" si="201"/>
        <v>73.747101015141382</v>
      </c>
      <c r="K1468" s="54">
        <v>21.052052236546704</v>
      </c>
      <c r="L1468" s="56">
        <f t="shared" si="197"/>
        <v>9.6164946099628987E-2</v>
      </c>
    </row>
    <row r="1469" spans="1:12" x14ac:dyDescent="0.2">
      <c r="A1469" s="57">
        <f t="shared" si="199"/>
        <v>44</v>
      </c>
      <c r="B1469" s="57" t="s">
        <v>364</v>
      </c>
      <c r="C1469" s="57">
        <v>5874.6</v>
      </c>
      <c r="D1469" s="59"/>
      <c r="E1469" s="60"/>
      <c r="F1469" s="57">
        <f t="shared" si="198"/>
        <v>5874.6</v>
      </c>
      <c r="G1469" s="56">
        <f t="shared" si="195"/>
        <v>9.4699352607266807E-2</v>
      </c>
      <c r="H1469" s="54">
        <f t="shared" si="200"/>
        <v>348.49361759474186</v>
      </c>
      <c r="I1469" s="54">
        <f t="shared" si="196"/>
        <v>76.668595870843205</v>
      </c>
      <c r="J1469" s="54">
        <f t="shared" si="201"/>
        <v>108.73000868955945</v>
      </c>
      <c r="K1469" s="54">
        <v>31.03837020173604</v>
      </c>
      <c r="L1469" s="56">
        <f t="shared" si="197"/>
        <v>9.6164946099629001E-2</v>
      </c>
    </row>
    <row r="1470" spans="1:12" x14ac:dyDescent="0.2">
      <c r="A1470" s="57">
        <f t="shared" si="199"/>
        <v>45</v>
      </c>
      <c r="B1470" s="57" t="s">
        <v>365</v>
      </c>
      <c r="C1470" s="57">
        <v>5861.2</v>
      </c>
      <c r="D1470" s="59"/>
      <c r="E1470" s="60"/>
      <c r="F1470" s="57">
        <f t="shared" si="198"/>
        <v>5861.2</v>
      </c>
      <c r="G1470" s="56">
        <f t="shared" si="195"/>
        <v>9.4483342781076521E-2</v>
      </c>
      <c r="H1470" s="54">
        <f t="shared" si="200"/>
        <v>347.69870143436162</v>
      </c>
      <c r="I1470" s="54">
        <f t="shared" si="196"/>
        <v>76.493714315559558</v>
      </c>
      <c r="J1470" s="54">
        <f t="shared" si="201"/>
        <v>108.48199484752082</v>
      </c>
      <c r="K1470" s="54">
        <v>30.96757148170348</v>
      </c>
      <c r="L1470" s="56">
        <f t="shared" si="197"/>
        <v>9.6164946099629001E-2</v>
      </c>
    </row>
    <row r="1471" spans="1:12" x14ac:dyDescent="0.2">
      <c r="A1471" s="57">
        <f t="shared" si="199"/>
        <v>46</v>
      </c>
      <c r="B1471" s="57" t="s">
        <v>366</v>
      </c>
      <c r="C1471" s="57">
        <v>4068.9</v>
      </c>
      <c r="D1471" s="59"/>
      <c r="E1471" s="60"/>
      <c r="F1471" s="57">
        <f t="shared" si="198"/>
        <v>4068.9</v>
      </c>
      <c r="G1471" s="56">
        <f t="shared" si="195"/>
        <v>6.5591222521313428E-2</v>
      </c>
      <c r="H1471" s="54">
        <f t="shared" si="200"/>
        <v>241.37569887843341</v>
      </c>
      <c r="I1471" s="54">
        <f t="shared" si="196"/>
        <v>53.102653753255353</v>
      </c>
      <c r="J1471" s="54">
        <f t="shared" si="201"/>
        <v>75.309218050071223</v>
      </c>
      <c r="K1471" s="54">
        <v>21.497978503020423</v>
      </c>
      <c r="L1471" s="56">
        <f t="shared" si="197"/>
        <v>9.6164946099629001E-2</v>
      </c>
    </row>
    <row r="1472" spans="1:12" x14ac:dyDescent="0.2">
      <c r="A1472" s="57">
        <f t="shared" si="199"/>
        <v>47</v>
      </c>
      <c r="B1472" s="57" t="s">
        <v>367</v>
      </c>
      <c r="C1472" s="57">
        <v>4057</v>
      </c>
      <c r="D1472" s="59"/>
      <c r="E1472" s="60"/>
      <c r="F1472" s="57">
        <f t="shared" si="198"/>
        <v>4057</v>
      </c>
      <c r="G1472" s="56">
        <f t="shared" si="195"/>
        <v>6.5399392899547437E-2</v>
      </c>
      <c r="H1472" s="54">
        <f t="shared" si="200"/>
        <v>240.66976587033457</v>
      </c>
      <c r="I1472" s="54">
        <f t="shared" si="196"/>
        <v>52.947348491473605</v>
      </c>
      <c r="J1472" s="54">
        <f t="shared" si="201"/>
        <v>75.088966951544393</v>
      </c>
      <c r="K1472" s="54">
        <v>21.435105012842257</v>
      </c>
      <c r="L1472" s="56">
        <f t="shared" si="197"/>
        <v>9.6164946099628987E-2</v>
      </c>
    </row>
    <row r="1473" spans="1:12" x14ac:dyDescent="0.2">
      <c r="A1473" s="57">
        <f t="shared" si="199"/>
        <v>48</v>
      </c>
      <c r="B1473" s="57" t="s">
        <v>368</v>
      </c>
      <c r="C1473" s="57">
        <v>5809.5</v>
      </c>
      <c r="D1473" s="59"/>
      <c r="E1473" s="60"/>
      <c r="F1473" s="57">
        <f t="shared" si="198"/>
        <v>5809.5</v>
      </c>
      <c r="G1473" s="56">
        <f t="shared" si="195"/>
        <v>9.3649931735252864E-2</v>
      </c>
      <c r="H1473" s="54">
        <f t="shared" si="200"/>
        <v>344.63174878573057</v>
      </c>
      <c r="I1473" s="54">
        <f t="shared" si="196"/>
        <v>75.818984732860727</v>
      </c>
      <c r="J1473" s="54">
        <f t="shared" si="201"/>
        <v>107.52510562114793</v>
      </c>
      <c r="K1473" s="54">
        <v>30.694415226055476</v>
      </c>
      <c r="L1473" s="56">
        <f t="shared" si="197"/>
        <v>9.6164946099629015E-2</v>
      </c>
    </row>
    <row r="1474" spans="1:12" x14ac:dyDescent="0.2">
      <c r="A1474" s="57">
        <f t="shared" si="199"/>
        <v>49</v>
      </c>
      <c r="B1474" s="57" t="s">
        <v>369</v>
      </c>
      <c r="C1474" s="57">
        <v>5835.6</v>
      </c>
      <c r="D1474" s="59"/>
      <c r="E1474" s="60"/>
      <c r="F1474" s="57">
        <f t="shared" si="198"/>
        <v>5835.6</v>
      </c>
      <c r="G1474" s="56">
        <f t="shared" si="195"/>
        <v>9.4070667292235413E-2</v>
      </c>
      <c r="H1474" s="54">
        <f t="shared" si="200"/>
        <v>346.1800556354263</v>
      </c>
      <c r="I1474" s="54">
        <f t="shared" si="196"/>
        <v>76.159612239793788</v>
      </c>
      <c r="J1474" s="54">
        <f t="shared" si="201"/>
        <v>108.00817735825301</v>
      </c>
      <c r="K1474" s="54">
        <v>30.832314225521884</v>
      </c>
      <c r="L1474" s="56">
        <f t="shared" si="197"/>
        <v>9.6164946099628987E-2</v>
      </c>
    </row>
    <row r="1475" spans="1:12" x14ac:dyDescent="0.2">
      <c r="A1475" s="57">
        <f t="shared" si="199"/>
        <v>50</v>
      </c>
      <c r="B1475" s="57" t="s">
        <v>370</v>
      </c>
      <c r="C1475" s="57">
        <v>4048.9</v>
      </c>
      <c r="D1475" s="59"/>
      <c r="E1475" s="60"/>
      <c r="F1475" s="57">
        <f t="shared" si="198"/>
        <v>4048.9</v>
      </c>
      <c r="G1475" s="56">
        <f t="shared" si="195"/>
        <v>6.526881979565631E-2</v>
      </c>
      <c r="H1475" s="54">
        <f t="shared" si="200"/>
        <v>240.18925684801522</v>
      </c>
      <c r="I1475" s="54">
        <f t="shared" si="196"/>
        <v>52.841636506563347</v>
      </c>
      <c r="J1475" s="54">
        <f t="shared" si="201"/>
        <v>74.939048136580752</v>
      </c>
      <c r="K1475" s="54">
        <v>21.392308771628549</v>
      </c>
      <c r="L1475" s="56">
        <f t="shared" si="197"/>
        <v>9.6164946099629001E-2</v>
      </c>
    </row>
    <row r="1476" spans="1:12" x14ac:dyDescent="0.2">
      <c r="A1476" s="57">
        <f t="shared" si="199"/>
        <v>51</v>
      </c>
      <c r="B1476" s="57" t="s">
        <v>1948</v>
      </c>
      <c r="C1476" s="57">
        <v>4427.8</v>
      </c>
      <c r="D1476" s="59"/>
      <c r="E1476" s="60"/>
      <c r="F1476" s="57">
        <f t="shared" si="198"/>
        <v>4427.8</v>
      </c>
      <c r="G1476" s="56">
        <f t="shared" si="195"/>
        <v>7.1376739433230502E-2</v>
      </c>
      <c r="H1476" s="54">
        <f t="shared" si="200"/>
        <v>262.66640111428825</v>
      </c>
      <c r="I1476" s="54">
        <f t="shared" si="196"/>
        <v>57.786608245143412</v>
      </c>
      <c r="J1476" s="54">
        <f t="shared" si="201"/>
        <v>81.951917147657937</v>
      </c>
      <c r="K1476" s="54">
        <v>23.394221832847656</v>
      </c>
      <c r="L1476" s="56">
        <f t="shared" si="197"/>
        <v>9.6164946099629001E-2</v>
      </c>
    </row>
    <row r="1477" spans="1:12" x14ac:dyDescent="0.2">
      <c r="A1477" s="57">
        <f t="shared" si="199"/>
        <v>52</v>
      </c>
      <c r="B1477" s="57" t="s">
        <v>1949</v>
      </c>
      <c r="C1477" s="57">
        <v>4428.6000000000004</v>
      </c>
      <c r="D1477" s="59"/>
      <c r="E1477" s="60"/>
      <c r="F1477" s="57">
        <f t="shared" si="198"/>
        <v>4428.6000000000004</v>
      </c>
      <c r="G1477" s="56">
        <f t="shared" si="195"/>
        <v>7.1389635542256802E-2</v>
      </c>
      <c r="H1477" s="54">
        <f t="shared" si="200"/>
        <v>262.71385879550502</v>
      </c>
      <c r="I1477" s="54">
        <f t="shared" si="196"/>
        <v>57.797048935011105</v>
      </c>
      <c r="J1477" s="54">
        <f t="shared" si="201"/>
        <v>81.966723944197568</v>
      </c>
      <c r="K1477" s="54">
        <v>23.398448622103331</v>
      </c>
      <c r="L1477" s="56">
        <f t="shared" si="197"/>
        <v>9.6164946099629001E-2</v>
      </c>
    </row>
    <row r="1478" spans="1:12" x14ac:dyDescent="0.2">
      <c r="A1478" s="57">
        <f t="shared" si="199"/>
        <v>53</v>
      </c>
      <c r="B1478" s="57" t="s">
        <v>1950</v>
      </c>
      <c r="C1478" s="57">
        <v>5782.4</v>
      </c>
      <c r="D1478" s="59"/>
      <c r="E1478" s="60"/>
      <c r="F1478" s="57">
        <f t="shared" si="198"/>
        <v>5782.4</v>
      </c>
      <c r="G1478" s="56">
        <f t="shared" si="195"/>
        <v>9.3213076041987447E-2</v>
      </c>
      <c r="H1478" s="54">
        <f t="shared" si="200"/>
        <v>343.02411983451378</v>
      </c>
      <c r="I1478" s="54">
        <f t="shared" si="196"/>
        <v>75.465306363593029</v>
      </c>
      <c r="J1478" s="54">
        <f t="shared" si="201"/>
        <v>107.0235253883683</v>
      </c>
      <c r="K1478" s="54">
        <v>30.551232740019486</v>
      </c>
      <c r="L1478" s="56">
        <f t="shared" si="197"/>
        <v>9.6164946099628973E-2</v>
      </c>
    </row>
    <row r="1479" spans="1:12" x14ac:dyDescent="0.2">
      <c r="A1479" s="57">
        <f t="shared" si="199"/>
        <v>54</v>
      </c>
      <c r="B1479" s="57" t="s">
        <v>1951</v>
      </c>
      <c r="C1479" s="57">
        <v>5882.7</v>
      </c>
      <c r="D1479" s="59"/>
      <c r="E1479" s="60"/>
      <c r="F1479" s="57">
        <f t="shared" si="198"/>
        <v>5882.7</v>
      </c>
      <c r="G1479" s="56">
        <f t="shared" si="195"/>
        <v>9.4829925711157934E-2</v>
      </c>
      <c r="H1479" s="54">
        <f t="shared" si="200"/>
        <v>348.97412661706119</v>
      </c>
      <c r="I1479" s="54">
        <f t="shared" si="196"/>
        <v>76.774307855753463</v>
      </c>
      <c r="J1479" s="54">
        <f t="shared" si="201"/>
        <v>108.8799275045231</v>
      </c>
      <c r="K1479" s="54">
        <v>31.081166442949748</v>
      </c>
      <c r="L1479" s="56">
        <f t="shared" si="197"/>
        <v>9.6164946099629015E-2</v>
      </c>
    </row>
    <row r="1480" spans="1:12" x14ac:dyDescent="0.2">
      <c r="A1480" s="57">
        <f t="shared" si="199"/>
        <v>55</v>
      </c>
      <c r="B1480" s="57" t="s">
        <v>1952</v>
      </c>
      <c r="C1480" s="57">
        <v>4404.7</v>
      </c>
      <c r="D1480" s="59"/>
      <c r="E1480" s="60"/>
      <c r="F1480" s="57">
        <f t="shared" si="198"/>
        <v>4404.7</v>
      </c>
      <c r="G1480" s="56">
        <f t="shared" si="195"/>
        <v>7.100436428509653E-2</v>
      </c>
      <c r="H1480" s="54">
        <f t="shared" si="200"/>
        <v>261.29606056915526</v>
      </c>
      <c r="I1480" s="54">
        <f t="shared" si="196"/>
        <v>57.485133325214157</v>
      </c>
      <c r="J1480" s="54">
        <f t="shared" si="201"/>
        <v>81.524370897576446</v>
      </c>
      <c r="K1480" s="54">
        <v>23.272173293090034</v>
      </c>
      <c r="L1480" s="56">
        <f t="shared" si="197"/>
        <v>9.6164946099629015E-2</v>
      </c>
    </row>
    <row r="1481" spans="1:12" x14ac:dyDescent="0.2">
      <c r="A1481" s="57">
        <f t="shared" si="199"/>
        <v>56</v>
      </c>
      <c r="B1481" s="57" t="s">
        <v>1953</v>
      </c>
      <c r="C1481" s="57">
        <v>4428.3999999999996</v>
      </c>
      <c r="D1481" s="59"/>
      <c r="E1481" s="60"/>
      <c r="F1481" s="57">
        <f t="shared" si="198"/>
        <v>4428.3999999999996</v>
      </c>
      <c r="G1481" s="56">
        <f t="shared" si="195"/>
        <v>7.1386411515000206E-2</v>
      </c>
      <c r="H1481" s="54">
        <f t="shared" si="200"/>
        <v>262.70199437520074</v>
      </c>
      <c r="I1481" s="54">
        <f t="shared" si="196"/>
        <v>57.794438762544161</v>
      </c>
      <c r="J1481" s="54">
        <f t="shared" si="201"/>
        <v>81.963022245062632</v>
      </c>
      <c r="K1481" s="54">
        <v>23.397391924789414</v>
      </c>
      <c r="L1481" s="56">
        <f t="shared" si="197"/>
        <v>9.6164946099628987E-2</v>
      </c>
    </row>
    <row r="1482" spans="1:12" x14ac:dyDescent="0.2">
      <c r="A1482" s="57">
        <f t="shared" si="199"/>
        <v>57</v>
      </c>
      <c r="B1482" s="57" t="s">
        <v>1954</v>
      </c>
      <c r="C1482" s="57">
        <v>4419.2</v>
      </c>
      <c r="D1482" s="59"/>
      <c r="E1482" s="60"/>
      <c r="F1482" s="57">
        <f t="shared" si="198"/>
        <v>4419.2</v>
      </c>
      <c r="G1482" s="56">
        <f t="shared" si="195"/>
        <v>7.1238106261197934E-2</v>
      </c>
      <c r="H1482" s="54">
        <f t="shared" si="200"/>
        <v>262.1562310412084</v>
      </c>
      <c r="I1482" s="54">
        <f t="shared" si="196"/>
        <v>57.67437082906585</v>
      </c>
      <c r="J1482" s="54">
        <f t="shared" si="201"/>
        <v>81.79274408485702</v>
      </c>
      <c r="K1482" s="54">
        <v>23.348783848349147</v>
      </c>
      <c r="L1482" s="56">
        <f t="shared" si="197"/>
        <v>9.6164946099628987E-2</v>
      </c>
    </row>
    <row r="1483" spans="1:12" x14ac:dyDescent="0.2">
      <c r="A1483" s="57">
        <f t="shared" si="199"/>
        <v>58</v>
      </c>
      <c r="B1483" s="57" t="s">
        <v>1955</v>
      </c>
      <c r="C1483" s="57">
        <v>5902.1</v>
      </c>
      <c r="D1483" s="59"/>
      <c r="E1483" s="60"/>
      <c r="F1483" s="57">
        <f t="shared" si="198"/>
        <v>5902.1</v>
      </c>
      <c r="G1483" s="56">
        <f t="shared" si="195"/>
        <v>9.5142656355045346E-2</v>
      </c>
      <c r="H1483" s="54">
        <f t="shared" si="200"/>
        <v>350.12497538656686</v>
      </c>
      <c r="I1483" s="54">
        <f t="shared" si="196"/>
        <v>77.027494585044707</v>
      </c>
      <c r="J1483" s="54">
        <f t="shared" si="201"/>
        <v>109.23899232060886</v>
      </c>
      <c r="K1483" s="54">
        <v>31.183666082399874</v>
      </c>
      <c r="L1483" s="56">
        <f t="shared" si="197"/>
        <v>9.6164946099629001E-2</v>
      </c>
    </row>
    <row r="1484" spans="1:12" x14ac:dyDescent="0.2">
      <c r="A1484" s="57">
        <f t="shared" si="199"/>
        <v>59</v>
      </c>
      <c r="B1484" s="57" t="s">
        <v>1956</v>
      </c>
      <c r="C1484" s="57">
        <v>4397.8</v>
      </c>
      <c r="D1484" s="59"/>
      <c r="E1484" s="60"/>
      <c r="F1484" s="57">
        <f t="shared" si="198"/>
        <v>4397.8</v>
      </c>
      <c r="G1484" s="56">
        <f t="shared" si="195"/>
        <v>7.0893135344744826E-2</v>
      </c>
      <c r="H1484" s="54">
        <f t="shared" si="200"/>
        <v>260.88673806866097</v>
      </c>
      <c r="I1484" s="54">
        <f t="shared" si="196"/>
        <v>57.395082375105417</v>
      </c>
      <c r="J1484" s="54">
        <f t="shared" si="201"/>
        <v>81.396662277422223</v>
      </c>
      <c r="K1484" s="54">
        <v>23.235717235759843</v>
      </c>
      <c r="L1484" s="56">
        <f t="shared" si="197"/>
        <v>9.6164946099629015E-2</v>
      </c>
    </row>
    <row r="1485" spans="1:12" x14ac:dyDescent="0.2">
      <c r="A1485" s="57">
        <f t="shared" si="199"/>
        <v>60</v>
      </c>
      <c r="B1485" s="57" t="s">
        <v>1957</v>
      </c>
      <c r="C1485" s="57">
        <v>4423.3999999999996</v>
      </c>
      <c r="D1485" s="59"/>
      <c r="E1485" s="60"/>
      <c r="F1485" s="57">
        <f t="shared" si="198"/>
        <v>4423.3999999999996</v>
      </c>
      <c r="G1485" s="56">
        <f t="shared" si="195"/>
        <v>7.1305810833585934E-2</v>
      </c>
      <c r="H1485" s="54">
        <f t="shared" si="200"/>
        <v>262.40538386759624</v>
      </c>
      <c r="I1485" s="54">
        <f t="shared" si="196"/>
        <v>57.729184450871173</v>
      </c>
      <c r="J1485" s="54">
        <f t="shared" si="201"/>
        <v>81.870479766690025</v>
      </c>
      <c r="K1485" s="54">
        <v>23.370974491941446</v>
      </c>
      <c r="L1485" s="56">
        <f t="shared" si="197"/>
        <v>9.6164946099629015E-2</v>
      </c>
    </row>
    <row r="1486" spans="1:12" x14ac:dyDescent="0.2">
      <c r="A1486" s="57">
        <f t="shared" si="199"/>
        <v>61</v>
      </c>
      <c r="B1486" s="57" t="s">
        <v>1958</v>
      </c>
      <c r="C1486" s="57">
        <v>5916.4</v>
      </c>
      <c r="D1486" s="59"/>
      <c r="E1486" s="60"/>
      <c r="F1486" s="57">
        <f t="shared" si="198"/>
        <v>5916.4</v>
      </c>
      <c r="G1486" s="56">
        <f t="shared" si="195"/>
        <v>9.5373174303890182E-2</v>
      </c>
      <c r="H1486" s="54">
        <f t="shared" si="200"/>
        <v>350.97328143831589</v>
      </c>
      <c r="I1486" s="54">
        <f t="shared" si="196"/>
        <v>77.214121916429491</v>
      </c>
      <c r="J1486" s="54">
        <f t="shared" si="201"/>
        <v>109.50366380875455</v>
      </c>
      <c r="K1486" s="54">
        <v>31.259219940345062</v>
      </c>
      <c r="L1486" s="56">
        <f t="shared" si="197"/>
        <v>9.6164946099629001E-2</v>
      </c>
    </row>
    <row r="1487" spans="1:12" x14ac:dyDescent="0.2">
      <c r="A1487" s="57">
        <f t="shared" si="199"/>
        <v>62</v>
      </c>
      <c r="B1487" s="57" t="s">
        <v>1959</v>
      </c>
      <c r="C1487" s="57">
        <v>3331.8</v>
      </c>
      <c r="D1487" s="59"/>
      <c r="E1487" s="60"/>
      <c r="F1487" s="57">
        <f t="shared" si="198"/>
        <v>3331.8</v>
      </c>
      <c r="G1487" s="56">
        <f t="shared" si="195"/>
        <v>5.3709070067220158E-2</v>
      </c>
      <c r="H1487" s="54">
        <f t="shared" si="200"/>
        <v>197.64937784737018</v>
      </c>
      <c r="I1487" s="54">
        <f t="shared" si="196"/>
        <v>43.482863126421442</v>
      </c>
      <c r="J1487" s="54">
        <f t="shared" si="201"/>
        <v>61.666605888379493</v>
      </c>
      <c r="K1487" s="54">
        <v>17.603520552572796</v>
      </c>
      <c r="L1487" s="56">
        <f t="shared" si="197"/>
        <v>9.6164946099628987E-2</v>
      </c>
    </row>
    <row r="1488" spans="1:12" x14ac:dyDescent="0.2">
      <c r="A1488" s="57">
        <f t="shared" si="199"/>
        <v>63</v>
      </c>
      <c r="B1488" s="57" t="s">
        <v>1960</v>
      </c>
      <c r="C1488" s="57">
        <v>4392.1000000000004</v>
      </c>
      <c r="D1488" s="59"/>
      <c r="E1488" s="60"/>
      <c r="F1488" s="57">
        <f t="shared" si="198"/>
        <v>4392.1000000000004</v>
      </c>
      <c r="G1488" s="56">
        <f t="shared" si="195"/>
        <v>7.0801250567932544E-2</v>
      </c>
      <c r="H1488" s="54">
        <f t="shared" si="200"/>
        <v>260.54860208999179</v>
      </c>
      <c r="I1488" s="54">
        <f t="shared" si="196"/>
        <v>57.320692459798195</v>
      </c>
      <c r="J1488" s="54">
        <f t="shared" si="201"/>
        <v>81.291163852077432</v>
      </c>
      <c r="K1488" s="54">
        <v>23.205601362313161</v>
      </c>
      <c r="L1488" s="56">
        <f t="shared" si="197"/>
        <v>9.6164946099629001E-2</v>
      </c>
    </row>
    <row r="1489" spans="1:12" x14ac:dyDescent="0.2">
      <c r="A1489" s="57">
        <f t="shared" si="199"/>
        <v>64</v>
      </c>
      <c r="B1489" s="57" t="s">
        <v>1961</v>
      </c>
      <c r="C1489" s="57">
        <v>5869.2</v>
      </c>
      <c r="D1489" s="59"/>
      <c r="E1489" s="60"/>
      <c r="F1489" s="57">
        <f t="shared" si="198"/>
        <v>5869.2</v>
      </c>
      <c r="G1489" s="56">
        <f t="shared" si="195"/>
        <v>9.461230387133937E-2</v>
      </c>
      <c r="H1489" s="54">
        <f t="shared" si="200"/>
        <v>348.17327824652887</v>
      </c>
      <c r="I1489" s="54">
        <f t="shared" si="196"/>
        <v>76.598121214236357</v>
      </c>
      <c r="J1489" s="54">
        <f t="shared" si="201"/>
        <v>108.630062812917</v>
      </c>
      <c r="K1489" s="54">
        <v>31.009839374260235</v>
      </c>
      <c r="L1489" s="56">
        <f t="shared" si="197"/>
        <v>9.6164946099628987E-2</v>
      </c>
    </row>
    <row r="1490" spans="1:12" x14ac:dyDescent="0.2">
      <c r="A1490" s="57">
        <f t="shared" si="199"/>
        <v>65</v>
      </c>
      <c r="B1490" s="57" t="s">
        <v>2536</v>
      </c>
      <c r="C1490" s="83">
        <v>4119.7</v>
      </c>
      <c r="D1490" s="144"/>
      <c r="E1490" s="84"/>
      <c r="F1490" s="94">
        <f>C1490+D1490+E1490</f>
        <v>4119.7</v>
      </c>
      <c r="G1490" s="56">
        <f t="shared" si="195"/>
        <v>6.6410125444482521E-2</v>
      </c>
      <c r="H1490" s="54">
        <f t="shared" ref="H1490:H1492" si="202">G1490*3680</f>
        <v>244.38926163569568</v>
      </c>
      <c r="I1490" s="54">
        <f>H1490*0.22</f>
        <v>53.765637559853047</v>
      </c>
      <c r="J1490" s="54">
        <f t="shared" si="201"/>
        <v>76.249449630337054</v>
      </c>
      <c r="K1490" s="54">
        <v>21.766379620755789</v>
      </c>
      <c r="L1490" s="56">
        <f t="shared" si="197"/>
        <v>9.6164946099629001E-2</v>
      </c>
    </row>
    <row r="1491" spans="1:12" x14ac:dyDescent="0.2">
      <c r="A1491" s="57"/>
      <c r="B1491" s="57" t="s">
        <v>1975</v>
      </c>
      <c r="C1491" s="57">
        <f>SUM(C1426:C1490)</f>
        <v>370864.59000000008</v>
      </c>
      <c r="D1491" s="57">
        <f>SUM(D1426:D1490)</f>
        <v>1015.5</v>
      </c>
      <c r="E1491" s="57">
        <f>SUM(E1426:E1490)</f>
        <v>325.2</v>
      </c>
      <c r="F1491" s="57">
        <f>C1491+D1491+E1491</f>
        <v>372205.2900000001</v>
      </c>
      <c r="G1491" s="56">
        <f>SUM(G1426:G1490)</f>
        <v>6</v>
      </c>
      <c r="H1491" s="54">
        <f t="shared" si="202"/>
        <v>22080</v>
      </c>
      <c r="I1491" s="54">
        <f>H1491*0.22</f>
        <v>4857.6000000000004</v>
      </c>
      <c r="J1491" s="54">
        <f t="shared" ref="J1491:J1492" si="203">H1491*0.312</f>
        <v>6888.96</v>
      </c>
      <c r="K1491" s="54">
        <v>1959.4580804029308</v>
      </c>
      <c r="L1491" s="56">
        <f t="shared" si="197"/>
        <v>9.614591474614162E-2</v>
      </c>
    </row>
    <row r="1492" spans="1:12" x14ac:dyDescent="0.2">
      <c r="A1492" s="57"/>
      <c r="B1492" s="57" t="s">
        <v>2021</v>
      </c>
      <c r="C1492" s="49">
        <f>C1491+C1424+C1385+C1330+C963+C896+C718+C387</f>
        <v>1952373.1600000001</v>
      </c>
      <c r="D1492" s="49">
        <f>D1491+D1424+D1385+D1330+D963+D896+D718+D387</f>
        <v>15196.500000000004</v>
      </c>
      <c r="E1492" s="49">
        <f>E1491+E1424+E1385+E1330+E963+E896+E718+E387</f>
        <v>34676.129999999997</v>
      </c>
      <c r="F1492" s="49">
        <f>F1491+F1424+F1385+F1330+F963+F896+F718+F387</f>
        <v>2002245.7900000003</v>
      </c>
      <c r="G1492" s="49">
        <f>G1491+G1424+G1385+G1330+G963+G896+G718+G387</f>
        <v>27.999999999999989</v>
      </c>
      <c r="H1492" s="54">
        <f t="shared" si="202"/>
        <v>103039.99999999996</v>
      </c>
      <c r="I1492" s="54">
        <f>H1492*0.22</f>
        <v>22668.799999999992</v>
      </c>
      <c r="J1492" s="54">
        <f t="shared" si="203"/>
        <v>32148.479999999985</v>
      </c>
      <c r="K1492" s="54">
        <v>7957.8367850672466</v>
      </c>
      <c r="L1492" s="56">
        <f t="shared" ref="L1492" si="204">(H1492+I1492+J1492+K1492)/F1492</f>
        <v>8.2814566330074377E-2</v>
      </c>
    </row>
  </sheetData>
  <mergeCells count="9">
    <mergeCell ref="A1:L1"/>
    <mergeCell ref="A5:L5"/>
    <mergeCell ref="A388:L388"/>
    <mergeCell ref="A1425:L1425"/>
    <mergeCell ref="A719:L719"/>
    <mergeCell ref="A897:L897"/>
    <mergeCell ref="A964:L964"/>
    <mergeCell ref="A1331:L1331"/>
    <mergeCell ref="A1386:L1386"/>
  </mergeCells>
  <phoneticPr fontId="16" type="noConversion"/>
  <pageMargins left="0" right="0" top="0.31" bottom="0.35" header="0.51181102362204722" footer="0.51181102362204722"/>
  <pageSetup paperSize="9" scale="66" orientation="portrait" r:id="rId1"/>
  <headerFooter alignWithMargins="0"/>
  <colBreaks count="1" manualBreakCount="1">
    <brk id="12" max="1048575" man="1"/>
  </colBreaks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16">
    <tabColor indexed="11"/>
  </sheetPr>
  <dimension ref="B1:N1495"/>
  <sheetViews>
    <sheetView view="pageBreakPreview" topLeftCell="C706" zoomScale="86" zoomScaleNormal="90" zoomScaleSheetLayoutView="86" workbookViewId="0">
      <selection activeCell="I740" sqref="I740"/>
    </sheetView>
  </sheetViews>
  <sheetFormatPr defaultColWidth="9.140625" defaultRowHeight="12.75" x14ac:dyDescent="0.2"/>
  <cols>
    <col min="1" max="1" width="4.7109375" style="68" customWidth="1"/>
    <col min="2" max="2" width="7" style="68" customWidth="1"/>
    <col min="3" max="3" width="23.7109375" style="68" customWidth="1"/>
    <col min="4" max="4" width="15.42578125" style="68" customWidth="1"/>
    <col min="5" max="5" width="13.140625" style="68" customWidth="1"/>
    <col min="6" max="6" width="13" style="68" customWidth="1"/>
    <col min="7" max="7" width="11.7109375" style="68" customWidth="1"/>
    <col min="8" max="8" width="16.140625" style="68" customWidth="1"/>
    <col min="9" max="9" width="15.85546875" style="68" customWidth="1"/>
    <col min="10" max="10" width="15.85546875" style="160" customWidth="1"/>
    <col min="11" max="16384" width="9.140625" style="68"/>
  </cols>
  <sheetData>
    <row r="1" spans="2:14" ht="12.75" customHeight="1" x14ac:dyDescent="0.2">
      <c r="B1" s="341" t="s">
        <v>286</v>
      </c>
      <c r="C1" s="341"/>
      <c r="D1" s="341"/>
      <c r="E1" s="341"/>
      <c r="F1" s="341"/>
      <c r="G1" s="341"/>
      <c r="H1" s="341"/>
      <c r="I1" s="341"/>
      <c r="J1" s="341"/>
    </row>
    <row r="2" spans="2:14" ht="34.5" customHeight="1" x14ac:dyDescent="0.2">
      <c r="B2" s="353"/>
      <c r="C2" s="353"/>
      <c r="D2" s="353"/>
      <c r="E2" s="353"/>
      <c r="F2" s="353"/>
      <c r="G2" s="353"/>
      <c r="H2" s="353"/>
      <c r="I2" s="353"/>
      <c r="J2" s="353"/>
    </row>
    <row r="3" spans="2:14" ht="88.5" customHeight="1" x14ac:dyDescent="0.2">
      <c r="B3" s="19" t="s">
        <v>487</v>
      </c>
      <c r="C3" s="19" t="s">
        <v>490</v>
      </c>
      <c r="D3" s="19" t="s">
        <v>489</v>
      </c>
      <c r="E3" s="19" t="s">
        <v>1422</v>
      </c>
      <c r="F3" s="20" t="s">
        <v>1251</v>
      </c>
      <c r="G3" s="19" t="s">
        <v>1424</v>
      </c>
      <c r="H3" s="19" t="s">
        <v>284</v>
      </c>
      <c r="I3" s="19" t="s">
        <v>2979</v>
      </c>
      <c r="J3" s="147" t="s">
        <v>285</v>
      </c>
    </row>
    <row r="4" spans="2:14" x14ac:dyDescent="0.2">
      <c r="B4" s="21">
        <v>1</v>
      </c>
      <c r="C4" s="21">
        <v>2</v>
      </c>
      <c r="D4" s="21">
        <v>3</v>
      </c>
      <c r="E4" s="21">
        <v>4</v>
      </c>
      <c r="F4" s="21">
        <v>5</v>
      </c>
      <c r="G4" s="21">
        <v>6</v>
      </c>
      <c r="H4" s="21">
        <v>7</v>
      </c>
      <c r="I4" s="21">
        <v>8</v>
      </c>
      <c r="J4" s="21">
        <v>9</v>
      </c>
    </row>
    <row r="5" spans="2:14" ht="15.75" x14ac:dyDescent="0.25">
      <c r="B5" s="349" t="s">
        <v>1971</v>
      </c>
      <c r="C5" s="349"/>
      <c r="D5" s="349"/>
      <c r="E5" s="349"/>
      <c r="F5" s="349"/>
      <c r="G5" s="349"/>
      <c r="H5" s="349"/>
      <c r="I5" s="349"/>
      <c r="J5" s="349"/>
      <c r="K5" s="148"/>
      <c r="L5" s="148"/>
      <c r="M5" s="148"/>
      <c r="N5" s="149"/>
    </row>
    <row r="6" spans="2:14" x14ac:dyDescent="0.2">
      <c r="B6" s="77">
        <v>1</v>
      </c>
      <c r="C6" s="57" t="s">
        <v>493</v>
      </c>
      <c r="D6" s="57">
        <v>410.1</v>
      </c>
      <c r="E6" s="57"/>
      <c r="F6" s="57"/>
      <c r="G6" s="57">
        <f>D6+E6+F6</f>
        <v>410.1</v>
      </c>
      <c r="H6" s="150">
        <f>SUM(I6*G6)</f>
        <v>35.387529000000008</v>
      </c>
      <c r="I6" s="322">
        <v>8.6290000000000006E-2</v>
      </c>
      <c r="J6" s="89">
        <f>SUM(H6/G6)</f>
        <v>8.6290000000000019E-2</v>
      </c>
    </row>
    <row r="7" spans="2:14" x14ac:dyDescent="0.2">
      <c r="B7" s="78">
        <f>B6+1</f>
        <v>2</v>
      </c>
      <c r="C7" s="57" t="s">
        <v>494</v>
      </c>
      <c r="D7" s="57">
        <v>458.5</v>
      </c>
      <c r="E7" s="57"/>
      <c r="F7" s="57"/>
      <c r="G7" s="57">
        <f t="shared" ref="G7:G70" si="0">D7+E7+F7</f>
        <v>458.5</v>
      </c>
      <c r="H7" s="150">
        <f t="shared" ref="H7:H70" si="1">SUM(I7*G7)</f>
        <v>39.563965000000003</v>
      </c>
      <c r="I7" s="322">
        <v>8.6290000000000006E-2</v>
      </c>
      <c r="J7" s="89">
        <f t="shared" ref="J7:J70" si="2">SUM(H7/G7)</f>
        <v>8.6290000000000006E-2</v>
      </c>
    </row>
    <row r="8" spans="2:14" x14ac:dyDescent="0.2">
      <c r="B8" s="78">
        <f t="shared" ref="B8:B71" si="3">B7+1</f>
        <v>3</v>
      </c>
      <c r="C8" s="57" t="s">
        <v>495</v>
      </c>
      <c r="D8" s="57">
        <v>507.2</v>
      </c>
      <c r="E8" s="57"/>
      <c r="F8" s="57"/>
      <c r="G8" s="57">
        <f t="shared" si="0"/>
        <v>507.2</v>
      </c>
      <c r="H8" s="150">
        <f t="shared" si="1"/>
        <v>43.766288000000003</v>
      </c>
      <c r="I8" s="322">
        <v>8.6290000000000006E-2</v>
      </c>
      <c r="J8" s="89">
        <f t="shared" si="2"/>
        <v>8.6290000000000006E-2</v>
      </c>
    </row>
    <row r="9" spans="2:14" x14ac:dyDescent="0.2">
      <c r="B9" s="78">
        <f t="shared" si="3"/>
        <v>4</v>
      </c>
      <c r="C9" s="57" t="s">
        <v>496</v>
      </c>
      <c r="D9" s="57">
        <v>1675</v>
      </c>
      <c r="E9" s="57"/>
      <c r="F9" s="57"/>
      <c r="G9" s="57">
        <f t="shared" si="0"/>
        <v>1675</v>
      </c>
      <c r="H9" s="150">
        <f t="shared" si="1"/>
        <v>144.53575000000001</v>
      </c>
      <c r="I9" s="322">
        <v>8.6290000000000006E-2</v>
      </c>
      <c r="J9" s="89">
        <f t="shared" si="2"/>
        <v>8.6290000000000006E-2</v>
      </c>
    </row>
    <row r="10" spans="2:14" x14ac:dyDescent="0.2">
      <c r="B10" s="78">
        <f t="shared" si="3"/>
        <v>5</v>
      </c>
      <c r="C10" s="57" t="s">
        <v>497</v>
      </c>
      <c r="D10" s="57">
        <v>546.6</v>
      </c>
      <c r="E10" s="57"/>
      <c r="F10" s="57"/>
      <c r="G10" s="57">
        <f t="shared" si="0"/>
        <v>546.6</v>
      </c>
      <c r="H10" s="150">
        <f t="shared" si="1"/>
        <v>47.166114000000007</v>
      </c>
      <c r="I10" s="322">
        <v>8.6290000000000006E-2</v>
      </c>
      <c r="J10" s="89">
        <f>SUM(H10/G10)</f>
        <v>8.6290000000000006E-2</v>
      </c>
    </row>
    <row r="11" spans="2:14" x14ac:dyDescent="0.2">
      <c r="B11" s="78">
        <f t="shared" si="3"/>
        <v>6</v>
      </c>
      <c r="C11" s="57" t="s">
        <v>498</v>
      </c>
      <c r="D11" s="57">
        <v>2868.3</v>
      </c>
      <c r="E11" s="57"/>
      <c r="F11" s="57"/>
      <c r="G11" s="57">
        <f t="shared" si="0"/>
        <v>2868.3</v>
      </c>
      <c r="H11" s="150">
        <f t="shared" si="1"/>
        <v>247.50560700000003</v>
      </c>
      <c r="I11" s="322">
        <v>8.6290000000000006E-2</v>
      </c>
      <c r="J11" s="89">
        <f t="shared" si="2"/>
        <v>8.6290000000000006E-2</v>
      </c>
    </row>
    <row r="12" spans="2:14" x14ac:dyDescent="0.2">
      <c r="B12" s="78">
        <f t="shared" si="3"/>
        <v>7</v>
      </c>
      <c r="C12" s="57" t="s">
        <v>499</v>
      </c>
      <c r="D12" s="57">
        <v>405</v>
      </c>
      <c r="E12" s="57"/>
      <c r="F12" s="57"/>
      <c r="G12" s="57">
        <f t="shared" si="0"/>
        <v>405</v>
      </c>
      <c r="H12" s="150">
        <f t="shared" si="1"/>
        <v>34.947450000000003</v>
      </c>
      <c r="I12" s="322">
        <v>8.6290000000000006E-2</v>
      </c>
      <c r="J12" s="89">
        <f t="shared" si="2"/>
        <v>8.6290000000000006E-2</v>
      </c>
    </row>
    <row r="13" spans="2:14" x14ac:dyDescent="0.2">
      <c r="B13" s="78">
        <f t="shared" si="3"/>
        <v>8</v>
      </c>
      <c r="C13" s="57" t="s">
        <v>500</v>
      </c>
      <c r="D13" s="57">
        <v>141.30000000000001</v>
      </c>
      <c r="E13" s="57"/>
      <c r="F13" s="57"/>
      <c r="G13" s="57">
        <f t="shared" si="0"/>
        <v>141.30000000000001</v>
      </c>
      <c r="H13" s="150">
        <f t="shared" si="1"/>
        <v>12.192777000000001</v>
      </c>
      <c r="I13" s="322">
        <v>8.6290000000000006E-2</v>
      </c>
      <c r="J13" s="89">
        <f t="shared" si="2"/>
        <v>8.6290000000000006E-2</v>
      </c>
    </row>
    <row r="14" spans="2:14" x14ac:dyDescent="0.2">
      <c r="B14" s="78">
        <f t="shared" si="3"/>
        <v>9</v>
      </c>
      <c r="C14" s="57" t="s">
        <v>502</v>
      </c>
      <c r="D14" s="57">
        <v>221.7</v>
      </c>
      <c r="E14" s="57"/>
      <c r="F14" s="57"/>
      <c r="G14" s="57">
        <f t="shared" si="0"/>
        <v>221.7</v>
      </c>
      <c r="H14" s="150">
        <f t="shared" si="1"/>
        <v>19.130493000000001</v>
      </c>
      <c r="I14" s="322">
        <v>8.6290000000000006E-2</v>
      </c>
      <c r="J14" s="89">
        <f t="shared" si="2"/>
        <v>8.6290000000000006E-2</v>
      </c>
    </row>
    <row r="15" spans="2:14" x14ac:dyDescent="0.2">
      <c r="B15" s="78">
        <f t="shared" si="3"/>
        <v>10</v>
      </c>
      <c r="C15" s="57" t="s">
        <v>503</v>
      </c>
      <c r="D15" s="57">
        <v>206.1</v>
      </c>
      <c r="E15" s="57"/>
      <c r="F15" s="57"/>
      <c r="G15" s="57">
        <f t="shared" si="0"/>
        <v>206.1</v>
      </c>
      <c r="H15" s="150">
        <f t="shared" si="1"/>
        <v>17.784369000000002</v>
      </c>
      <c r="I15" s="322">
        <v>8.6290000000000006E-2</v>
      </c>
      <c r="J15" s="89">
        <f t="shared" si="2"/>
        <v>8.6290000000000006E-2</v>
      </c>
    </row>
    <row r="16" spans="2:14" x14ac:dyDescent="0.2">
      <c r="B16" s="78">
        <f t="shared" si="3"/>
        <v>11</v>
      </c>
      <c r="C16" s="57" t="s">
        <v>504</v>
      </c>
      <c r="D16" s="57">
        <v>512.4</v>
      </c>
      <c r="E16" s="57"/>
      <c r="F16" s="57">
        <v>84.7</v>
      </c>
      <c r="G16" s="57">
        <f t="shared" si="0"/>
        <v>597.1</v>
      </c>
      <c r="H16" s="150">
        <f t="shared" si="1"/>
        <v>51.523759000000005</v>
      </c>
      <c r="I16" s="322">
        <v>8.6290000000000006E-2</v>
      </c>
      <c r="J16" s="89">
        <f t="shared" si="2"/>
        <v>8.6290000000000006E-2</v>
      </c>
    </row>
    <row r="17" spans="2:10" x14ac:dyDescent="0.2">
      <c r="B17" s="78">
        <f t="shared" si="3"/>
        <v>12</v>
      </c>
      <c r="C17" s="57" t="s">
        <v>505</v>
      </c>
      <c r="D17" s="57">
        <v>683.9</v>
      </c>
      <c r="E17" s="57"/>
      <c r="F17" s="57">
        <v>19.5</v>
      </c>
      <c r="G17" s="57">
        <f t="shared" si="0"/>
        <v>703.4</v>
      </c>
      <c r="H17" s="150">
        <f t="shared" si="1"/>
        <v>60.696386000000004</v>
      </c>
      <c r="I17" s="322">
        <v>8.6290000000000006E-2</v>
      </c>
      <c r="J17" s="89">
        <f t="shared" si="2"/>
        <v>8.6290000000000006E-2</v>
      </c>
    </row>
    <row r="18" spans="2:10" x14ac:dyDescent="0.2">
      <c r="B18" s="78">
        <f t="shared" si="3"/>
        <v>13</v>
      </c>
      <c r="C18" s="57" t="s">
        <v>506</v>
      </c>
      <c r="D18" s="57">
        <v>551.20000000000005</v>
      </c>
      <c r="E18" s="57"/>
      <c r="F18" s="57">
        <v>111.5</v>
      </c>
      <c r="G18" s="57">
        <f t="shared" si="0"/>
        <v>662.7</v>
      </c>
      <c r="H18" s="150">
        <f t="shared" si="1"/>
        <v>57.184383000000011</v>
      </c>
      <c r="I18" s="322">
        <v>8.6290000000000006E-2</v>
      </c>
      <c r="J18" s="89">
        <f t="shared" si="2"/>
        <v>8.6290000000000006E-2</v>
      </c>
    </row>
    <row r="19" spans="2:10" x14ac:dyDescent="0.2">
      <c r="B19" s="78">
        <f t="shared" si="3"/>
        <v>14</v>
      </c>
      <c r="C19" s="57" t="s">
        <v>507</v>
      </c>
      <c r="D19" s="57">
        <v>872.9</v>
      </c>
      <c r="E19" s="57"/>
      <c r="F19" s="57">
        <v>62.9</v>
      </c>
      <c r="G19" s="57">
        <f t="shared" si="0"/>
        <v>935.8</v>
      </c>
      <c r="H19" s="150">
        <f t="shared" si="1"/>
        <v>80.750181999999995</v>
      </c>
      <c r="I19" s="322">
        <v>8.6290000000000006E-2</v>
      </c>
      <c r="J19" s="89">
        <f t="shared" si="2"/>
        <v>8.6290000000000006E-2</v>
      </c>
    </row>
    <row r="20" spans="2:10" x14ac:dyDescent="0.2">
      <c r="B20" s="78">
        <f t="shared" si="3"/>
        <v>15</v>
      </c>
      <c r="C20" s="57" t="s">
        <v>508</v>
      </c>
      <c r="D20" s="57">
        <v>559.20000000000005</v>
      </c>
      <c r="E20" s="57"/>
      <c r="F20" s="57"/>
      <c r="G20" s="57">
        <f t="shared" si="0"/>
        <v>559.20000000000005</v>
      </c>
      <c r="H20" s="150">
        <f t="shared" si="1"/>
        <v>48.253368000000009</v>
      </c>
      <c r="I20" s="322">
        <v>8.6290000000000006E-2</v>
      </c>
      <c r="J20" s="89">
        <f t="shared" si="2"/>
        <v>8.6290000000000006E-2</v>
      </c>
    </row>
    <row r="21" spans="2:10" x14ac:dyDescent="0.2">
      <c r="B21" s="78">
        <f t="shared" si="3"/>
        <v>16</v>
      </c>
      <c r="C21" s="57" t="s">
        <v>509</v>
      </c>
      <c r="D21" s="57">
        <v>740.8</v>
      </c>
      <c r="E21" s="57">
        <v>57.8</v>
      </c>
      <c r="F21" s="57"/>
      <c r="G21" s="57">
        <f t="shared" si="0"/>
        <v>798.59999999999991</v>
      </c>
      <c r="H21" s="150">
        <f t="shared" si="1"/>
        <v>68.911193999999995</v>
      </c>
      <c r="I21" s="322">
        <v>8.6290000000000006E-2</v>
      </c>
      <c r="J21" s="89">
        <f t="shared" si="2"/>
        <v>8.6290000000000006E-2</v>
      </c>
    </row>
    <row r="22" spans="2:10" x14ac:dyDescent="0.2">
      <c r="B22" s="78">
        <f t="shared" si="3"/>
        <v>17</v>
      </c>
      <c r="C22" s="57" t="s">
        <v>510</v>
      </c>
      <c r="D22" s="57">
        <v>611.4</v>
      </c>
      <c r="E22" s="57"/>
      <c r="F22" s="57"/>
      <c r="G22" s="57">
        <f t="shared" si="0"/>
        <v>611.4</v>
      </c>
      <c r="H22" s="150">
        <f t="shared" si="1"/>
        <v>52.757705999999999</v>
      </c>
      <c r="I22" s="322">
        <v>8.6290000000000006E-2</v>
      </c>
      <c r="J22" s="89">
        <f t="shared" si="2"/>
        <v>8.6290000000000006E-2</v>
      </c>
    </row>
    <row r="23" spans="2:10" x14ac:dyDescent="0.2">
      <c r="B23" s="78">
        <f t="shared" si="3"/>
        <v>18</v>
      </c>
      <c r="C23" s="57" t="s">
        <v>511</v>
      </c>
      <c r="D23" s="57">
        <v>603.70000000000005</v>
      </c>
      <c r="E23" s="57"/>
      <c r="F23" s="57"/>
      <c r="G23" s="57">
        <f t="shared" si="0"/>
        <v>603.70000000000005</v>
      </c>
      <c r="H23" s="150">
        <f t="shared" si="1"/>
        <v>52.093273000000011</v>
      </c>
      <c r="I23" s="322">
        <v>8.6290000000000006E-2</v>
      </c>
      <c r="J23" s="89">
        <f t="shared" si="2"/>
        <v>8.6290000000000006E-2</v>
      </c>
    </row>
    <row r="24" spans="2:10" x14ac:dyDescent="0.2">
      <c r="B24" s="78">
        <f t="shared" si="3"/>
        <v>19</v>
      </c>
      <c r="C24" s="57" t="s">
        <v>512</v>
      </c>
      <c r="D24" s="57">
        <v>813.6</v>
      </c>
      <c r="E24" s="57"/>
      <c r="F24" s="57"/>
      <c r="G24" s="57">
        <f t="shared" si="0"/>
        <v>813.6</v>
      </c>
      <c r="H24" s="150">
        <f t="shared" si="1"/>
        <v>70.205544000000003</v>
      </c>
      <c r="I24" s="322">
        <v>8.6290000000000006E-2</v>
      </c>
      <c r="J24" s="89">
        <f t="shared" si="2"/>
        <v>8.6290000000000006E-2</v>
      </c>
    </row>
    <row r="25" spans="2:10" x14ac:dyDescent="0.2">
      <c r="B25" s="78">
        <f t="shared" si="3"/>
        <v>20</v>
      </c>
      <c r="C25" s="57" t="s">
        <v>513</v>
      </c>
      <c r="D25" s="57">
        <v>632.1</v>
      </c>
      <c r="E25" s="57"/>
      <c r="F25" s="57"/>
      <c r="G25" s="57">
        <f t="shared" si="0"/>
        <v>632.1</v>
      </c>
      <c r="H25" s="150">
        <f t="shared" si="1"/>
        <v>54.543909000000006</v>
      </c>
      <c r="I25" s="322">
        <v>8.6290000000000006E-2</v>
      </c>
      <c r="J25" s="89">
        <f t="shared" si="2"/>
        <v>8.6290000000000006E-2</v>
      </c>
    </row>
    <row r="26" spans="2:10" x14ac:dyDescent="0.2">
      <c r="B26" s="78">
        <f t="shared" si="3"/>
        <v>21</v>
      </c>
      <c r="C26" s="57" t="s">
        <v>514</v>
      </c>
      <c r="D26" s="57">
        <v>507.6</v>
      </c>
      <c r="E26" s="57"/>
      <c r="F26" s="57">
        <v>37.1</v>
      </c>
      <c r="G26" s="57">
        <f t="shared" si="0"/>
        <v>544.70000000000005</v>
      </c>
      <c r="H26" s="150">
        <f t="shared" si="1"/>
        <v>47.00216300000001</v>
      </c>
      <c r="I26" s="322">
        <v>8.6290000000000006E-2</v>
      </c>
      <c r="J26" s="89">
        <f t="shared" si="2"/>
        <v>8.6290000000000006E-2</v>
      </c>
    </row>
    <row r="27" spans="2:10" x14ac:dyDescent="0.2">
      <c r="B27" s="78">
        <f t="shared" si="3"/>
        <v>22</v>
      </c>
      <c r="C27" s="57" t="s">
        <v>515</v>
      </c>
      <c r="D27" s="57">
        <v>712</v>
      </c>
      <c r="E27" s="57"/>
      <c r="F27" s="57"/>
      <c r="G27" s="57">
        <f t="shared" si="0"/>
        <v>712</v>
      </c>
      <c r="H27" s="150">
        <f t="shared" si="1"/>
        <v>61.438480000000006</v>
      </c>
      <c r="I27" s="322">
        <v>8.6290000000000006E-2</v>
      </c>
      <c r="J27" s="89">
        <f t="shared" si="2"/>
        <v>8.6290000000000006E-2</v>
      </c>
    </row>
    <row r="28" spans="2:10" x14ac:dyDescent="0.2">
      <c r="B28" s="78">
        <f t="shared" si="3"/>
        <v>23</v>
      </c>
      <c r="C28" s="57" t="s">
        <v>516</v>
      </c>
      <c r="D28" s="57">
        <v>667</v>
      </c>
      <c r="E28" s="57"/>
      <c r="F28" s="57"/>
      <c r="G28" s="57">
        <f t="shared" si="0"/>
        <v>667</v>
      </c>
      <c r="H28" s="150">
        <f t="shared" si="1"/>
        <v>57.555430000000001</v>
      </c>
      <c r="I28" s="322">
        <v>8.6290000000000006E-2</v>
      </c>
      <c r="J28" s="89">
        <f t="shared" si="2"/>
        <v>8.6290000000000006E-2</v>
      </c>
    </row>
    <row r="29" spans="2:10" x14ac:dyDescent="0.2">
      <c r="B29" s="78">
        <f t="shared" si="3"/>
        <v>24</v>
      </c>
      <c r="C29" s="57" t="s">
        <v>517</v>
      </c>
      <c r="D29" s="57">
        <v>569</v>
      </c>
      <c r="E29" s="57"/>
      <c r="F29" s="57"/>
      <c r="G29" s="57">
        <f t="shared" si="0"/>
        <v>569</v>
      </c>
      <c r="H29" s="150">
        <f t="shared" si="1"/>
        <v>49.09901</v>
      </c>
      <c r="I29" s="322">
        <v>8.6290000000000006E-2</v>
      </c>
      <c r="J29" s="89">
        <f t="shared" si="2"/>
        <v>8.6290000000000006E-2</v>
      </c>
    </row>
    <row r="30" spans="2:10" x14ac:dyDescent="0.2">
      <c r="B30" s="78">
        <f t="shared" si="3"/>
        <v>25</v>
      </c>
      <c r="C30" s="57" t="s">
        <v>518</v>
      </c>
      <c r="D30" s="57">
        <v>833.8</v>
      </c>
      <c r="E30" s="57"/>
      <c r="F30" s="57">
        <v>59.3</v>
      </c>
      <c r="G30" s="57">
        <f t="shared" si="0"/>
        <v>893.09999999999991</v>
      </c>
      <c r="H30" s="150">
        <f t="shared" si="1"/>
        <v>77.065598999999992</v>
      </c>
      <c r="I30" s="322">
        <v>8.6290000000000006E-2</v>
      </c>
      <c r="J30" s="89">
        <f t="shared" si="2"/>
        <v>8.6290000000000006E-2</v>
      </c>
    </row>
    <row r="31" spans="2:10" x14ac:dyDescent="0.2">
      <c r="B31" s="78">
        <f t="shared" si="3"/>
        <v>26</v>
      </c>
      <c r="C31" s="57" t="s">
        <v>519</v>
      </c>
      <c r="D31" s="57">
        <v>880.8</v>
      </c>
      <c r="E31" s="57"/>
      <c r="F31" s="57"/>
      <c r="G31" s="57">
        <f t="shared" si="0"/>
        <v>880.8</v>
      </c>
      <c r="H31" s="150">
        <f t="shared" si="1"/>
        <v>76.004232000000002</v>
      </c>
      <c r="I31" s="322">
        <v>8.6290000000000006E-2</v>
      </c>
      <c r="J31" s="89">
        <f t="shared" si="2"/>
        <v>8.6290000000000006E-2</v>
      </c>
    </row>
    <row r="32" spans="2:10" x14ac:dyDescent="0.2">
      <c r="B32" s="78">
        <f t="shared" si="3"/>
        <v>27</v>
      </c>
      <c r="C32" s="57" t="s">
        <v>520</v>
      </c>
      <c r="D32" s="57">
        <v>853.7</v>
      </c>
      <c r="E32" s="57">
        <v>45.8</v>
      </c>
      <c r="F32" s="57">
        <v>34.200000000000003</v>
      </c>
      <c r="G32" s="57">
        <f t="shared" si="0"/>
        <v>933.7</v>
      </c>
      <c r="H32" s="150">
        <f t="shared" si="1"/>
        <v>80.568973000000014</v>
      </c>
      <c r="I32" s="322">
        <v>8.6290000000000006E-2</v>
      </c>
      <c r="J32" s="89">
        <f t="shared" si="2"/>
        <v>8.6290000000000006E-2</v>
      </c>
    </row>
    <row r="33" spans="2:10" x14ac:dyDescent="0.2">
      <c r="B33" s="78">
        <f t="shared" si="3"/>
        <v>28</v>
      </c>
      <c r="C33" s="57" t="s">
        <v>521</v>
      </c>
      <c r="D33" s="57">
        <v>737.2</v>
      </c>
      <c r="E33" s="57"/>
      <c r="F33" s="57"/>
      <c r="G33" s="57">
        <f t="shared" si="0"/>
        <v>737.2</v>
      </c>
      <c r="H33" s="150">
        <f t="shared" si="1"/>
        <v>63.612988000000009</v>
      </c>
      <c r="I33" s="322">
        <v>8.6290000000000006E-2</v>
      </c>
      <c r="J33" s="89">
        <f t="shared" si="2"/>
        <v>8.6290000000000006E-2</v>
      </c>
    </row>
    <row r="34" spans="2:10" x14ac:dyDescent="0.2">
      <c r="B34" s="78">
        <f t="shared" si="3"/>
        <v>29</v>
      </c>
      <c r="C34" s="57" t="s">
        <v>522</v>
      </c>
      <c r="D34" s="57">
        <v>2643.9</v>
      </c>
      <c r="E34" s="57"/>
      <c r="F34" s="57">
        <v>525.79999999999995</v>
      </c>
      <c r="G34" s="57">
        <f t="shared" si="0"/>
        <v>3169.7</v>
      </c>
      <c r="H34" s="150">
        <f t="shared" si="1"/>
        <v>273.51341300000001</v>
      </c>
      <c r="I34" s="322">
        <v>8.6290000000000006E-2</v>
      </c>
      <c r="J34" s="89">
        <f t="shared" si="2"/>
        <v>8.6290000000000006E-2</v>
      </c>
    </row>
    <row r="35" spans="2:10" x14ac:dyDescent="0.2">
      <c r="B35" s="78">
        <f t="shared" si="3"/>
        <v>30</v>
      </c>
      <c r="C35" s="57" t="s">
        <v>523</v>
      </c>
      <c r="D35" s="57">
        <v>757.5</v>
      </c>
      <c r="E35" s="57"/>
      <c r="F35" s="57"/>
      <c r="G35" s="57">
        <f t="shared" si="0"/>
        <v>757.5</v>
      </c>
      <c r="H35" s="150">
        <f t="shared" si="1"/>
        <v>65.364675000000005</v>
      </c>
      <c r="I35" s="322">
        <v>8.6290000000000006E-2</v>
      </c>
      <c r="J35" s="89">
        <f t="shared" si="2"/>
        <v>8.6290000000000006E-2</v>
      </c>
    </row>
    <row r="36" spans="2:10" x14ac:dyDescent="0.2">
      <c r="B36" s="78">
        <f t="shared" si="3"/>
        <v>31</v>
      </c>
      <c r="C36" s="57" t="s">
        <v>524</v>
      </c>
      <c r="D36" s="57">
        <v>386.9</v>
      </c>
      <c r="E36" s="57">
        <v>101.6</v>
      </c>
      <c r="F36" s="57"/>
      <c r="G36" s="57">
        <f t="shared" si="0"/>
        <v>488.5</v>
      </c>
      <c r="H36" s="150">
        <f t="shared" si="1"/>
        <v>42.152665000000006</v>
      </c>
      <c r="I36" s="322">
        <v>8.6290000000000006E-2</v>
      </c>
      <c r="J36" s="89">
        <f t="shared" si="2"/>
        <v>8.6290000000000006E-2</v>
      </c>
    </row>
    <row r="37" spans="2:10" x14ac:dyDescent="0.2">
      <c r="B37" s="78">
        <f t="shared" si="3"/>
        <v>32</v>
      </c>
      <c r="C37" s="57" t="s">
        <v>525</v>
      </c>
      <c r="D37" s="57">
        <v>1722.05</v>
      </c>
      <c r="E37" s="57"/>
      <c r="F37" s="57">
        <v>115.8</v>
      </c>
      <c r="G37" s="57">
        <f t="shared" si="0"/>
        <v>1837.85</v>
      </c>
      <c r="H37" s="150">
        <f t="shared" si="1"/>
        <v>158.5880765</v>
      </c>
      <c r="I37" s="322">
        <v>8.6290000000000006E-2</v>
      </c>
      <c r="J37" s="89">
        <f t="shared" si="2"/>
        <v>8.6290000000000006E-2</v>
      </c>
    </row>
    <row r="38" spans="2:10" x14ac:dyDescent="0.2">
      <c r="B38" s="78">
        <f t="shared" si="3"/>
        <v>33</v>
      </c>
      <c r="C38" s="57" t="s">
        <v>526</v>
      </c>
      <c r="D38" s="57">
        <v>534.6</v>
      </c>
      <c r="E38" s="57">
        <v>34.4</v>
      </c>
      <c r="F38" s="57"/>
      <c r="G38" s="57">
        <f t="shared" si="0"/>
        <v>569</v>
      </c>
      <c r="H38" s="150">
        <f t="shared" si="1"/>
        <v>49.09901</v>
      </c>
      <c r="I38" s="322">
        <v>8.6290000000000006E-2</v>
      </c>
      <c r="J38" s="89">
        <f t="shared" si="2"/>
        <v>8.6290000000000006E-2</v>
      </c>
    </row>
    <row r="39" spans="2:10" x14ac:dyDescent="0.2">
      <c r="B39" s="78">
        <f t="shared" si="3"/>
        <v>34</v>
      </c>
      <c r="C39" s="57" t="s">
        <v>527</v>
      </c>
      <c r="D39" s="57">
        <v>578.79999999999995</v>
      </c>
      <c r="E39" s="57"/>
      <c r="F39" s="57">
        <v>47.8</v>
      </c>
      <c r="G39" s="57">
        <f t="shared" si="0"/>
        <v>626.59999999999991</v>
      </c>
      <c r="H39" s="150">
        <f t="shared" si="1"/>
        <v>54.069313999999999</v>
      </c>
      <c r="I39" s="322">
        <v>8.6290000000000006E-2</v>
      </c>
      <c r="J39" s="89">
        <f t="shared" si="2"/>
        <v>8.6290000000000006E-2</v>
      </c>
    </row>
    <row r="40" spans="2:10" x14ac:dyDescent="0.2">
      <c r="B40" s="78">
        <f t="shared" si="3"/>
        <v>35</v>
      </c>
      <c r="C40" s="57" t="s">
        <v>528</v>
      </c>
      <c r="D40" s="57">
        <v>1126.7</v>
      </c>
      <c r="E40" s="57"/>
      <c r="F40" s="57">
        <v>28.1</v>
      </c>
      <c r="G40" s="57">
        <f t="shared" si="0"/>
        <v>1154.8</v>
      </c>
      <c r="H40" s="150">
        <f t="shared" si="1"/>
        <v>99.647692000000006</v>
      </c>
      <c r="I40" s="322">
        <v>8.6290000000000006E-2</v>
      </c>
      <c r="J40" s="89">
        <f t="shared" si="2"/>
        <v>8.6290000000000006E-2</v>
      </c>
    </row>
    <row r="41" spans="2:10" x14ac:dyDescent="0.2">
      <c r="B41" s="78">
        <f t="shared" si="3"/>
        <v>36</v>
      </c>
      <c r="C41" s="57" t="s">
        <v>529</v>
      </c>
      <c r="D41" s="57">
        <v>627.1</v>
      </c>
      <c r="E41" s="57"/>
      <c r="F41" s="57"/>
      <c r="G41" s="57">
        <f t="shared" si="0"/>
        <v>627.1</v>
      </c>
      <c r="H41" s="150">
        <f t="shared" si="1"/>
        <v>54.112459000000008</v>
      </c>
      <c r="I41" s="322">
        <v>8.6290000000000006E-2</v>
      </c>
      <c r="J41" s="89">
        <f t="shared" si="2"/>
        <v>8.6290000000000006E-2</v>
      </c>
    </row>
    <row r="42" spans="2:10" x14ac:dyDescent="0.2">
      <c r="B42" s="78">
        <f t="shared" si="3"/>
        <v>37</v>
      </c>
      <c r="C42" s="57" t="s">
        <v>530</v>
      </c>
      <c r="D42" s="57">
        <v>820.3</v>
      </c>
      <c r="E42" s="57">
        <v>55.7</v>
      </c>
      <c r="F42" s="57"/>
      <c r="G42" s="57">
        <f t="shared" si="0"/>
        <v>876</v>
      </c>
      <c r="H42" s="150">
        <f t="shared" si="1"/>
        <v>75.590040000000002</v>
      </c>
      <c r="I42" s="322">
        <v>8.6290000000000006E-2</v>
      </c>
      <c r="J42" s="89">
        <f t="shared" si="2"/>
        <v>8.6290000000000006E-2</v>
      </c>
    </row>
    <row r="43" spans="2:10" x14ac:dyDescent="0.2">
      <c r="B43" s="78">
        <f t="shared" si="3"/>
        <v>38</v>
      </c>
      <c r="C43" s="57" t="s">
        <v>531</v>
      </c>
      <c r="D43" s="57">
        <v>834.6</v>
      </c>
      <c r="E43" s="57"/>
      <c r="F43" s="57">
        <v>120.9</v>
      </c>
      <c r="G43" s="57">
        <f t="shared" si="0"/>
        <v>955.5</v>
      </c>
      <c r="H43" s="150">
        <f t="shared" si="1"/>
        <v>82.450095000000005</v>
      </c>
      <c r="I43" s="322">
        <v>8.6290000000000006E-2</v>
      </c>
      <c r="J43" s="89">
        <f t="shared" si="2"/>
        <v>8.6290000000000006E-2</v>
      </c>
    </row>
    <row r="44" spans="2:10" x14ac:dyDescent="0.2">
      <c r="B44" s="78">
        <f t="shared" si="3"/>
        <v>39</v>
      </c>
      <c r="C44" s="57" t="s">
        <v>532</v>
      </c>
      <c r="D44" s="57">
        <v>2791.8</v>
      </c>
      <c r="E44" s="57"/>
      <c r="F44" s="57">
        <v>70.7</v>
      </c>
      <c r="G44" s="57">
        <f t="shared" si="0"/>
        <v>2862.5</v>
      </c>
      <c r="H44" s="150">
        <f t="shared" si="1"/>
        <v>247.00512500000002</v>
      </c>
      <c r="I44" s="322">
        <v>8.6290000000000006E-2</v>
      </c>
      <c r="J44" s="89">
        <f t="shared" si="2"/>
        <v>8.6290000000000006E-2</v>
      </c>
    </row>
    <row r="45" spans="2:10" x14ac:dyDescent="0.2">
      <c r="B45" s="78">
        <f t="shared" si="3"/>
        <v>40</v>
      </c>
      <c r="C45" s="57" t="s">
        <v>533</v>
      </c>
      <c r="D45" s="57">
        <v>643.79999999999995</v>
      </c>
      <c r="E45" s="57"/>
      <c r="F45" s="57">
        <v>33.700000000000003</v>
      </c>
      <c r="G45" s="57">
        <f t="shared" si="0"/>
        <v>677.5</v>
      </c>
      <c r="H45" s="150">
        <f t="shared" si="1"/>
        <v>58.461475000000007</v>
      </c>
      <c r="I45" s="322">
        <v>8.6290000000000006E-2</v>
      </c>
      <c r="J45" s="89">
        <f t="shared" si="2"/>
        <v>8.6290000000000006E-2</v>
      </c>
    </row>
    <row r="46" spans="2:10" x14ac:dyDescent="0.2">
      <c r="B46" s="78">
        <f t="shared" si="3"/>
        <v>41</v>
      </c>
      <c r="C46" s="57" t="s">
        <v>534</v>
      </c>
      <c r="D46" s="57">
        <v>2514.1999999999998</v>
      </c>
      <c r="E46" s="57"/>
      <c r="F46" s="57"/>
      <c r="G46" s="57">
        <f t="shared" si="0"/>
        <v>2514.1999999999998</v>
      </c>
      <c r="H46" s="150">
        <f t="shared" si="1"/>
        <v>216.95031800000001</v>
      </c>
      <c r="I46" s="322">
        <v>8.6290000000000006E-2</v>
      </c>
      <c r="J46" s="89">
        <f t="shared" si="2"/>
        <v>8.6290000000000006E-2</v>
      </c>
    </row>
    <row r="47" spans="2:10" x14ac:dyDescent="0.2">
      <c r="B47" s="78">
        <f t="shared" si="3"/>
        <v>42</v>
      </c>
      <c r="C47" s="57" t="s">
        <v>535</v>
      </c>
      <c r="D47" s="57">
        <v>366.9</v>
      </c>
      <c r="E47" s="57">
        <v>25</v>
      </c>
      <c r="F47" s="57"/>
      <c r="G47" s="57">
        <f t="shared" si="0"/>
        <v>391.9</v>
      </c>
      <c r="H47" s="150">
        <f t="shared" si="1"/>
        <v>33.817050999999999</v>
      </c>
      <c r="I47" s="322">
        <v>8.6290000000000006E-2</v>
      </c>
      <c r="J47" s="89">
        <f t="shared" si="2"/>
        <v>8.6290000000000006E-2</v>
      </c>
    </row>
    <row r="48" spans="2:10" x14ac:dyDescent="0.2">
      <c r="B48" s="78">
        <f t="shared" si="3"/>
        <v>43</v>
      </c>
      <c r="C48" s="57" t="s">
        <v>538</v>
      </c>
      <c r="D48" s="57">
        <v>623.5</v>
      </c>
      <c r="E48" s="57">
        <v>121.1</v>
      </c>
      <c r="F48" s="57">
        <v>31.1</v>
      </c>
      <c r="G48" s="57">
        <f t="shared" si="0"/>
        <v>775.7</v>
      </c>
      <c r="H48" s="150">
        <f t="shared" si="1"/>
        <v>66.935153000000014</v>
      </c>
      <c r="I48" s="322">
        <v>8.6290000000000006E-2</v>
      </c>
      <c r="J48" s="89">
        <f t="shared" si="2"/>
        <v>8.6290000000000019E-2</v>
      </c>
    </row>
    <row r="49" spans="2:10" x14ac:dyDescent="0.2">
      <c r="B49" s="78">
        <f t="shared" si="3"/>
        <v>44</v>
      </c>
      <c r="C49" s="57" t="s">
        <v>539</v>
      </c>
      <c r="D49" s="57">
        <v>1208.3</v>
      </c>
      <c r="E49" s="57"/>
      <c r="F49" s="57"/>
      <c r="G49" s="57">
        <f t="shared" si="0"/>
        <v>1208.3</v>
      </c>
      <c r="H49" s="150">
        <f t="shared" si="1"/>
        <v>104.264207</v>
      </c>
      <c r="I49" s="322">
        <v>8.6290000000000006E-2</v>
      </c>
      <c r="J49" s="89">
        <f t="shared" si="2"/>
        <v>8.6290000000000006E-2</v>
      </c>
    </row>
    <row r="50" spans="2:10" x14ac:dyDescent="0.2">
      <c r="B50" s="78">
        <f t="shared" si="3"/>
        <v>45</v>
      </c>
      <c r="C50" s="57" t="s">
        <v>540</v>
      </c>
      <c r="D50" s="57">
        <v>625.20000000000005</v>
      </c>
      <c r="E50" s="57"/>
      <c r="F50" s="57"/>
      <c r="G50" s="57">
        <f t="shared" si="0"/>
        <v>625.20000000000005</v>
      </c>
      <c r="H50" s="150">
        <f t="shared" si="1"/>
        <v>53.948508000000004</v>
      </c>
      <c r="I50" s="322">
        <v>8.6290000000000006E-2</v>
      </c>
      <c r="J50" s="89">
        <f t="shared" si="2"/>
        <v>8.6290000000000006E-2</v>
      </c>
    </row>
    <row r="51" spans="2:10" x14ac:dyDescent="0.2">
      <c r="B51" s="78">
        <f t="shared" si="3"/>
        <v>46</v>
      </c>
      <c r="C51" s="57" t="s">
        <v>542</v>
      </c>
      <c r="D51" s="57">
        <v>493.3</v>
      </c>
      <c r="E51" s="57"/>
      <c r="F51" s="57">
        <v>24.2</v>
      </c>
      <c r="G51" s="57">
        <f t="shared" si="0"/>
        <v>517.5</v>
      </c>
      <c r="H51" s="150">
        <f t="shared" si="1"/>
        <v>44.655075000000004</v>
      </c>
      <c r="I51" s="322">
        <v>8.6290000000000006E-2</v>
      </c>
      <c r="J51" s="89">
        <f t="shared" si="2"/>
        <v>8.6290000000000006E-2</v>
      </c>
    </row>
    <row r="52" spans="2:10" x14ac:dyDescent="0.2">
      <c r="B52" s="78">
        <f t="shared" si="3"/>
        <v>47</v>
      </c>
      <c r="C52" s="57" t="s">
        <v>543</v>
      </c>
      <c r="D52" s="57">
        <v>338</v>
      </c>
      <c r="E52" s="57">
        <v>30.7</v>
      </c>
      <c r="F52" s="57"/>
      <c r="G52" s="57">
        <f t="shared" si="0"/>
        <v>368.7</v>
      </c>
      <c r="H52" s="150">
        <f t="shared" si="1"/>
        <v>31.815123</v>
      </c>
      <c r="I52" s="322">
        <v>8.6290000000000006E-2</v>
      </c>
      <c r="J52" s="89">
        <f t="shared" si="2"/>
        <v>8.6290000000000006E-2</v>
      </c>
    </row>
    <row r="53" spans="2:10" x14ac:dyDescent="0.2">
      <c r="B53" s="78">
        <f t="shared" si="3"/>
        <v>48</v>
      </c>
      <c r="C53" s="57" t="s">
        <v>544</v>
      </c>
      <c r="D53" s="57">
        <v>331.1</v>
      </c>
      <c r="E53" s="57"/>
      <c r="F53" s="57"/>
      <c r="G53" s="57">
        <f t="shared" si="0"/>
        <v>331.1</v>
      </c>
      <c r="H53" s="150">
        <f t="shared" si="1"/>
        <v>28.570619000000004</v>
      </c>
      <c r="I53" s="322">
        <v>8.6290000000000006E-2</v>
      </c>
      <c r="J53" s="89">
        <f t="shared" si="2"/>
        <v>8.6290000000000006E-2</v>
      </c>
    </row>
    <row r="54" spans="2:10" x14ac:dyDescent="0.2">
      <c r="B54" s="78">
        <f t="shared" si="3"/>
        <v>49</v>
      </c>
      <c r="C54" s="57" t="s">
        <v>545</v>
      </c>
      <c r="D54" s="57">
        <v>215.4</v>
      </c>
      <c r="E54" s="57"/>
      <c r="F54" s="57"/>
      <c r="G54" s="57">
        <f t="shared" si="0"/>
        <v>215.4</v>
      </c>
      <c r="H54" s="150">
        <f t="shared" si="1"/>
        <v>18.586866000000001</v>
      </c>
      <c r="I54" s="322">
        <v>8.6290000000000006E-2</v>
      </c>
      <c r="J54" s="89">
        <f t="shared" si="2"/>
        <v>8.6290000000000006E-2</v>
      </c>
    </row>
    <row r="55" spans="2:10" x14ac:dyDescent="0.2">
      <c r="B55" s="78">
        <f t="shared" si="3"/>
        <v>50</v>
      </c>
      <c r="C55" s="57" t="s">
        <v>546</v>
      </c>
      <c r="D55" s="57">
        <v>720.4</v>
      </c>
      <c r="E55" s="57"/>
      <c r="F55" s="57"/>
      <c r="G55" s="57">
        <f t="shared" si="0"/>
        <v>720.4</v>
      </c>
      <c r="H55" s="150">
        <f t="shared" si="1"/>
        <v>62.163316000000002</v>
      </c>
      <c r="I55" s="322">
        <v>8.6290000000000006E-2</v>
      </c>
      <c r="J55" s="89">
        <f t="shared" si="2"/>
        <v>8.6290000000000006E-2</v>
      </c>
    </row>
    <row r="56" spans="2:10" x14ac:dyDescent="0.2">
      <c r="B56" s="78">
        <f t="shared" si="3"/>
        <v>51</v>
      </c>
      <c r="C56" s="57" t="s">
        <v>547</v>
      </c>
      <c r="D56" s="57">
        <v>191</v>
      </c>
      <c r="E56" s="57"/>
      <c r="F56" s="57">
        <v>101.5</v>
      </c>
      <c r="G56" s="57">
        <f t="shared" si="0"/>
        <v>292.5</v>
      </c>
      <c r="H56" s="150">
        <f t="shared" si="1"/>
        <v>25.239825000000003</v>
      </c>
      <c r="I56" s="322">
        <v>8.6290000000000006E-2</v>
      </c>
      <c r="J56" s="89">
        <f t="shared" si="2"/>
        <v>8.6290000000000006E-2</v>
      </c>
    </row>
    <row r="57" spans="2:10" x14ac:dyDescent="0.2">
      <c r="B57" s="78">
        <f t="shared" si="3"/>
        <v>52</v>
      </c>
      <c r="C57" s="57" t="s">
        <v>548</v>
      </c>
      <c r="D57" s="57">
        <v>936.65</v>
      </c>
      <c r="E57" s="57">
        <v>28.5</v>
      </c>
      <c r="F57" s="57"/>
      <c r="G57" s="57">
        <f t="shared" si="0"/>
        <v>965.15</v>
      </c>
      <c r="H57" s="150">
        <f t="shared" si="1"/>
        <v>83.282793499999997</v>
      </c>
      <c r="I57" s="322">
        <v>8.6290000000000006E-2</v>
      </c>
      <c r="J57" s="89">
        <f t="shared" si="2"/>
        <v>8.6290000000000006E-2</v>
      </c>
    </row>
    <row r="58" spans="2:10" x14ac:dyDescent="0.2">
      <c r="B58" s="78">
        <f t="shared" si="3"/>
        <v>53</v>
      </c>
      <c r="C58" s="57" t="s">
        <v>549</v>
      </c>
      <c r="D58" s="57">
        <v>349.5</v>
      </c>
      <c r="E58" s="57"/>
      <c r="F58" s="57">
        <v>62.7</v>
      </c>
      <c r="G58" s="57">
        <f t="shared" si="0"/>
        <v>412.2</v>
      </c>
      <c r="H58" s="150">
        <f t="shared" si="1"/>
        <v>35.568738000000003</v>
      </c>
      <c r="I58" s="322">
        <v>8.6290000000000006E-2</v>
      </c>
      <c r="J58" s="89">
        <f t="shared" si="2"/>
        <v>8.6290000000000006E-2</v>
      </c>
    </row>
    <row r="59" spans="2:10" x14ac:dyDescent="0.2">
      <c r="B59" s="78">
        <f t="shared" si="3"/>
        <v>54</v>
      </c>
      <c r="C59" s="57" t="s">
        <v>550</v>
      </c>
      <c r="D59" s="57">
        <v>878.9</v>
      </c>
      <c r="E59" s="57">
        <v>93.3</v>
      </c>
      <c r="F59" s="57"/>
      <c r="G59" s="57">
        <f t="shared" si="0"/>
        <v>972.19999999999993</v>
      </c>
      <c r="H59" s="150">
        <f t="shared" si="1"/>
        <v>83.891137999999998</v>
      </c>
      <c r="I59" s="322">
        <v>8.6290000000000006E-2</v>
      </c>
      <c r="J59" s="89">
        <f t="shared" si="2"/>
        <v>8.6290000000000006E-2</v>
      </c>
    </row>
    <row r="60" spans="2:10" x14ac:dyDescent="0.2">
      <c r="B60" s="78">
        <f t="shared" si="3"/>
        <v>55</v>
      </c>
      <c r="C60" s="57" t="s">
        <v>551</v>
      </c>
      <c r="D60" s="57">
        <v>498.3</v>
      </c>
      <c r="E60" s="57"/>
      <c r="F60" s="57"/>
      <c r="G60" s="57">
        <f t="shared" si="0"/>
        <v>498.3</v>
      </c>
      <c r="H60" s="150">
        <f t="shared" si="1"/>
        <v>42.998307000000004</v>
      </c>
      <c r="I60" s="322">
        <v>8.6290000000000006E-2</v>
      </c>
      <c r="J60" s="89">
        <f t="shared" si="2"/>
        <v>8.6290000000000006E-2</v>
      </c>
    </row>
    <row r="61" spans="2:10" x14ac:dyDescent="0.2">
      <c r="B61" s="78">
        <f t="shared" si="3"/>
        <v>56</v>
      </c>
      <c r="C61" s="57" t="s">
        <v>552</v>
      </c>
      <c r="D61" s="57">
        <v>478.1</v>
      </c>
      <c r="E61" s="57"/>
      <c r="F61" s="57"/>
      <c r="G61" s="57">
        <f t="shared" si="0"/>
        <v>478.1</v>
      </c>
      <c r="H61" s="150">
        <f t="shared" si="1"/>
        <v>41.255249000000006</v>
      </c>
      <c r="I61" s="322">
        <v>8.6290000000000006E-2</v>
      </c>
      <c r="J61" s="89">
        <f t="shared" si="2"/>
        <v>8.6290000000000006E-2</v>
      </c>
    </row>
    <row r="62" spans="2:10" x14ac:dyDescent="0.2">
      <c r="B62" s="78">
        <f t="shared" si="3"/>
        <v>57</v>
      </c>
      <c r="C62" s="57" t="s">
        <v>553</v>
      </c>
      <c r="D62" s="57">
        <v>429.3</v>
      </c>
      <c r="E62" s="57">
        <v>34.299999999999997</v>
      </c>
      <c r="F62" s="57"/>
      <c r="G62" s="57">
        <f t="shared" si="0"/>
        <v>463.6</v>
      </c>
      <c r="H62" s="150">
        <f t="shared" si="1"/>
        <v>40.004044000000007</v>
      </c>
      <c r="I62" s="322">
        <v>8.6290000000000006E-2</v>
      </c>
      <c r="J62" s="89">
        <f t="shared" si="2"/>
        <v>8.6290000000000006E-2</v>
      </c>
    </row>
    <row r="63" spans="2:10" x14ac:dyDescent="0.2">
      <c r="B63" s="78">
        <f t="shared" si="3"/>
        <v>58</v>
      </c>
      <c r="C63" s="57" t="s">
        <v>554</v>
      </c>
      <c r="D63" s="57">
        <v>1630.6</v>
      </c>
      <c r="E63" s="57"/>
      <c r="F63" s="57">
        <v>228.3</v>
      </c>
      <c r="G63" s="57">
        <f t="shared" si="0"/>
        <v>1858.8999999999999</v>
      </c>
      <c r="H63" s="150">
        <f t="shared" si="1"/>
        <v>160.404481</v>
      </c>
      <c r="I63" s="322">
        <v>8.6290000000000006E-2</v>
      </c>
      <c r="J63" s="89">
        <f t="shared" si="2"/>
        <v>8.6290000000000006E-2</v>
      </c>
    </row>
    <row r="64" spans="2:10" x14ac:dyDescent="0.2">
      <c r="B64" s="78">
        <f t="shared" si="3"/>
        <v>59</v>
      </c>
      <c r="C64" s="57" t="s">
        <v>555</v>
      </c>
      <c r="D64" s="57">
        <v>584.88</v>
      </c>
      <c r="E64" s="57">
        <v>40.700000000000003</v>
      </c>
      <c r="F64" s="57"/>
      <c r="G64" s="57">
        <f t="shared" si="0"/>
        <v>625.58000000000004</v>
      </c>
      <c r="H64" s="150">
        <f t="shared" si="1"/>
        <v>53.981298200000005</v>
      </c>
      <c r="I64" s="322">
        <v>8.6290000000000006E-2</v>
      </c>
      <c r="J64" s="89">
        <f t="shared" si="2"/>
        <v>8.6290000000000006E-2</v>
      </c>
    </row>
    <row r="65" spans="2:10" x14ac:dyDescent="0.2">
      <c r="B65" s="78">
        <f t="shared" si="3"/>
        <v>60</v>
      </c>
      <c r="C65" s="57" t="s">
        <v>556</v>
      </c>
      <c r="D65" s="57">
        <v>444.85</v>
      </c>
      <c r="E65" s="57"/>
      <c r="F65" s="57"/>
      <c r="G65" s="57">
        <f t="shared" si="0"/>
        <v>444.85</v>
      </c>
      <c r="H65" s="150">
        <f t="shared" si="1"/>
        <v>38.386106500000004</v>
      </c>
      <c r="I65" s="322">
        <v>8.6290000000000006E-2</v>
      </c>
      <c r="J65" s="89">
        <f t="shared" si="2"/>
        <v>8.6290000000000006E-2</v>
      </c>
    </row>
    <row r="66" spans="2:10" x14ac:dyDescent="0.2">
      <c r="B66" s="78">
        <f t="shared" si="3"/>
        <v>61</v>
      </c>
      <c r="C66" s="57" t="s">
        <v>557</v>
      </c>
      <c r="D66" s="57">
        <v>550.70000000000005</v>
      </c>
      <c r="E66" s="57"/>
      <c r="F66" s="57"/>
      <c r="G66" s="57">
        <f t="shared" si="0"/>
        <v>550.70000000000005</v>
      </c>
      <c r="H66" s="150">
        <f t="shared" si="1"/>
        <v>47.519903000000006</v>
      </c>
      <c r="I66" s="322">
        <v>8.6290000000000006E-2</v>
      </c>
      <c r="J66" s="89">
        <f t="shared" si="2"/>
        <v>8.6290000000000006E-2</v>
      </c>
    </row>
    <row r="67" spans="2:10" x14ac:dyDescent="0.2">
      <c r="B67" s="78">
        <f t="shared" si="3"/>
        <v>62</v>
      </c>
      <c r="C67" s="57" t="s">
        <v>558</v>
      </c>
      <c r="D67" s="57">
        <v>213.7</v>
      </c>
      <c r="E67" s="57"/>
      <c r="F67" s="57"/>
      <c r="G67" s="57">
        <f t="shared" si="0"/>
        <v>213.7</v>
      </c>
      <c r="H67" s="150">
        <f t="shared" si="1"/>
        <v>18.440173000000001</v>
      </c>
      <c r="I67" s="322">
        <v>8.6290000000000006E-2</v>
      </c>
      <c r="J67" s="89">
        <f t="shared" si="2"/>
        <v>8.6290000000000006E-2</v>
      </c>
    </row>
    <row r="68" spans="2:10" x14ac:dyDescent="0.2">
      <c r="B68" s="78">
        <f t="shared" si="3"/>
        <v>63</v>
      </c>
      <c r="C68" s="57" t="s">
        <v>559</v>
      </c>
      <c r="D68" s="57">
        <v>537.54999999999995</v>
      </c>
      <c r="E68" s="57"/>
      <c r="F68" s="57"/>
      <c r="G68" s="57">
        <f t="shared" si="0"/>
        <v>537.54999999999995</v>
      </c>
      <c r="H68" s="150">
        <f t="shared" si="1"/>
        <v>46.385189499999996</v>
      </c>
      <c r="I68" s="322">
        <v>8.6290000000000006E-2</v>
      </c>
      <c r="J68" s="89">
        <f t="shared" si="2"/>
        <v>8.6290000000000006E-2</v>
      </c>
    </row>
    <row r="69" spans="2:10" x14ac:dyDescent="0.2">
      <c r="B69" s="78">
        <f t="shared" si="3"/>
        <v>64</v>
      </c>
      <c r="C69" s="57" t="s">
        <v>560</v>
      </c>
      <c r="D69" s="57">
        <v>467.1</v>
      </c>
      <c r="E69" s="57"/>
      <c r="F69" s="57">
        <v>80.8</v>
      </c>
      <c r="G69" s="57">
        <f t="shared" si="0"/>
        <v>547.9</v>
      </c>
      <c r="H69" s="150">
        <f t="shared" si="1"/>
        <v>47.278291000000003</v>
      </c>
      <c r="I69" s="322">
        <v>8.6290000000000006E-2</v>
      </c>
      <c r="J69" s="89">
        <f t="shared" si="2"/>
        <v>8.6290000000000006E-2</v>
      </c>
    </row>
    <row r="70" spans="2:10" x14ac:dyDescent="0.2">
      <c r="B70" s="78">
        <f t="shared" si="3"/>
        <v>65</v>
      </c>
      <c r="C70" s="57" t="s">
        <v>561</v>
      </c>
      <c r="D70" s="57">
        <v>430.8</v>
      </c>
      <c r="E70" s="57"/>
      <c r="F70" s="57"/>
      <c r="G70" s="57">
        <f t="shared" si="0"/>
        <v>430.8</v>
      </c>
      <c r="H70" s="150">
        <f t="shared" si="1"/>
        <v>37.173732000000001</v>
      </c>
      <c r="I70" s="322">
        <v>8.6290000000000006E-2</v>
      </c>
      <c r="J70" s="89">
        <f t="shared" si="2"/>
        <v>8.6290000000000006E-2</v>
      </c>
    </row>
    <row r="71" spans="2:10" x14ac:dyDescent="0.2">
      <c r="B71" s="78">
        <f t="shared" si="3"/>
        <v>66</v>
      </c>
      <c r="C71" s="57" t="s">
        <v>562</v>
      </c>
      <c r="D71" s="57">
        <v>487.85</v>
      </c>
      <c r="E71" s="57"/>
      <c r="F71" s="57"/>
      <c r="G71" s="57">
        <f t="shared" ref="G71:G132" si="4">D71+E71+F71</f>
        <v>487.85</v>
      </c>
      <c r="H71" s="150">
        <f t="shared" ref="H71:H132" si="5">SUM(I71*G71)</f>
        <v>42.096576500000005</v>
      </c>
      <c r="I71" s="322">
        <v>8.6290000000000006E-2</v>
      </c>
      <c r="J71" s="89">
        <f t="shared" ref="J71:J132" si="6">SUM(H71/G71)</f>
        <v>8.6290000000000006E-2</v>
      </c>
    </row>
    <row r="72" spans="2:10" x14ac:dyDescent="0.2">
      <c r="B72" s="78">
        <f t="shared" ref="B72:B135" si="7">B71+1</f>
        <v>67</v>
      </c>
      <c r="C72" s="57" t="s">
        <v>563</v>
      </c>
      <c r="D72" s="57">
        <v>2572.4</v>
      </c>
      <c r="E72" s="57"/>
      <c r="F72" s="57">
        <v>488</v>
      </c>
      <c r="G72" s="57">
        <f t="shared" si="4"/>
        <v>3060.4</v>
      </c>
      <c r="H72" s="150">
        <f t="shared" si="5"/>
        <v>264.08191600000004</v>
      </c>
      <c r="I72" s="322">
        <v>8.6290000000000006E-2</v>
      </c>
      <c r="J72" s="89">
        <f t="shared" si="6"/>
        <v>8.6290000000000006E-2</v>
      </c>
    </row>
    <row r="73" spans="2:10" x14ac:dyDescent="0.2">
      <c r="B73" s="78">
        <f t="shared" si="7"/>
        <v>68</v>
      </c>
      <c r="C73" s="57" t="s">
        <v>564</v>
      </c>
      <c r="D73" s="57">
        <v>386.9</v>
      </c>
      <c r="E73" s="57"/>
      <c r="F73" s="57"/>
      <c r="G73" s="57">
        <f t="shared" si="4"/>
        <v>386.9</v>
      </c>
      <c r="H73" s="150">
        <f t="shared" si="5"/>
        <v>33.385601000000001</v>
      </c>
      <c r="I73" s="322">
        <v>8.6290000000000006E-2</v>
      </c>
      <c r="J73" s="89">
        <f t="shared" si="6"/>
        <v>8.6290000000000006E-2</v>
      </c>
    </row>
    <row r="74" spans="2:10" x14ac:dyDescent="0.2">
      <c r="B74" s="78">
        <f t="shared" si="7"/>
        <v>69</v>
      </c>
      <c r="C74" s="57" t="s">
        <v>565</v>
      </c>
      <c r="D74" s="57">
        <v>902</v>
      </c>
      <c r="E74" s="57"/>
      <c r="F74" s="57"/>
      <c r="G74" s="57">
        <f t="shared" si="4"/>
        <v>902</v>
      </c>
      <c r="H74" s="150">
        <f t="shared" si="5"/>
        <v>77.833580000000012</v>
      </c>
      <c r="I74" s="322">
        <v>8.6290000000000006E-2</v>
      </c>
      <c r="J74" s="89">
        <f t="shared" si="6"/>
        <v>8.6290000000000019E-2</v>
      </c>
    </row>
    <row r="75" spans="2:10" x14ac:dyDescent="0.2">
      <c r="B75" s="78">
        <f t="shared" si="7"/>
        <v>70</v>
      </c>
      <c r="C75" s="57" t="s">
        <v>566</v>
      </c>
      <c r="D75" s="57">
        <v>659.8</v>
      </c>
      <c r="E75" s="57">
        <v>57.3</v>
      </c>
      <c r="F75" s="57"/>
      <c r="G75" s="57">
        <f t="shared" si="4"/>
        <v>717.09999999999991</v>
      </c>
      <c r="H75" s="150">
        <f t="shared" si="5"/>
        <v>61.878558999999996</v>
      </c>
      <c r="I75" s="322">
        <v>8.6290000000000006E-2</v>
      </c>
      <c r="J75" s="89">
        <f t="shared" si="6"/>
        <v>8.6290000000000006E-2</v>
      </c>
    </row>
    <row r="76" spans="2:10" x14ac:dyDescent="0.2">
      <c r="B76" s="78">
        <f t="shared" si="7"/>
        <v>71</v>
      </c>
      <c r="C76" s="57" t="s">
        <v>567</v>
      </c>
      <c r="D76" s="57">
        <v>542.70000000000005</v>
      </c>
      <c r="E76" s="57"/>
      <c r="F76" s="57"/>
      <c r="G76" s="57">
        <f t="shared" si="4"/>
        <v>542.70000000000005</v>
      </c>
      <c r="H76" s="150">
        <f t="shared" si="5"/>
        <v>46.829583000000007</v>
      </c>
      <c r="I76" s="322">
        <v>8.6290000000000006E-2</v>
      </c>
      <c r="J76" s="89">
        <f t="shared" si="6"/>
        <v>8.6290000000000006E-2</v>
      </c>
    </row>
    <row r="77" spans="2:10" x14ac:dyDescent="0.2">
      <c r="B77" s="78">
        <f t="shared" si="7"/>
        <v>72</v>
      </c>
      <c r="C77" s="57" t="s">
        <v>568</v>
      </c>
      <c r="D77" s="57">
        <v>605.70000000000005</v>
      </c>
      <c r="E77" s="57"/>
      <c r="F77" s="57">
        <v>19</v>
      </c>
      <c r="G77" s="57">
        <f t="shared" si="4"/>
        <v>624.70000000000005</v>
      </c>
      <c r="H77" s="150">
        <f t="shared" si="5"/>
        <v>53.905363000000008</v>
      </c>
      <c r="I77" s="322">
        <v>8.6290000000000006E-2</v>
      </c>
      <c r="J77" s="89">
        <f t="shared" si="6"/>
        <v>8.6290000000000006E-2</v>
      </c>
    </row>
    <row r="78" spans="2:10" x14ac:dyDescent="0.2">
      <c r="B78" s="78">
        <f t="shared" si="7"/>
        <v>73</v>
      </c>
      <c r="C78" s="57" t="s">
        <v>569</v>
      </c>
      <c r="D78" s="57">
        <v>1311.1</v>
      </c>
      <c r="E78" s="57"/>
      <c r="F78" s="57">
        <v>43.3</v>
      </c>
      <c r="G78" s="57">
        <f t="shared" si="4"/>
        <v>1354.3999999999999</v>
      </c>
      <c r="H78" s="150">
        <f t="shared" si="5"/>
        <v>116.87117599999999</v>
      </c>
      <c r="I78" s="322">
        <v>8.6290000000000006E-2</v>
      </c>
      <c r="J78" s="89">
        <f t="shared" si="6"/>
        <v>8.6290000000000006E-2</v>
      </c>
    </row>
    <row r="79" spans="2:10" x14ac:dyDescent="0.2">
      <c r="B79" s="78">
        <f t="shared" si="7"/>
        <v>74</v>
      </c>
      <c r="C79" s="57" t="s">
        <v>570</v>
      </c>
      <c r="D79" s="57">
        <v>235.6</v>
      </c>
      <c r="E79" s="57"/>
      <c r="F79" s="57"/>
      <c r="G79" s="57">
        <f t="shared" si="4"/>
        <v>235.6</v>
      </c>
      <c r="H79" s="150">
        <f t="shared" si="5"/>
        <v>20.329924000000002</v>
      </c>
      <c r="I79" s="322">
        <v>8.6290000000000006E-2</v>
      </c>
      <c r="J79" s="89">
        <f t="shared" si="6"/>
        <v>8.6290000000000006E-2</v>
      </c>
    </row>
    <row r="80" spans="2:10" x14ac:dyDescent="0.2">
      <c r="B80" s="78">
        <f t="shared" si="7"/>
        <v>75</v>
      </c>
      <c r="C80" s="57" t="s">
        <v>571</v>
      </c>
      <c r="D80" s="57">
        <v>666.3</v>
      </c>
      <c r="E80" s="57">
        <v>58.1</v>
      </c>
      <c r="F80" s="57"/>
      <c r="G80" s="57">
        <f t="shared" si="4"/>
        <v>724.4</v>
      </c>
      <c r="H80" s="150">
        <f t="shared" si="5"/>
        <v>62.508476000000002</v>
      </c>
      <c r="I80" s="322">
        <v>8.6290000000000006E-2</v>
      </c>
      <c r="J80" s="89">
        <f t="shared" si="6"/>
        <v>8.6290000000000006E-2</v>
      </c>
    </row>
    <row r="81" spans="2:10" x14ac:dyDescent="0.2">
      <c r="B81" s="78">
        <f t="shared" si="7"/>
        <v>76</v>
      </c>
      <c r="C81" s="57" t="s">
        <v>572</v>
      </c>
      <c r="D81" s="57">
        <v>574.5</v>
      </c>
      <c r="E81" s="57"/>
      <c r="F81" s="57"/>
      <c r="G81" s="57">
        <f t="shared" si="4"/>
        <v>574.5</v>
      </c>
      <c r="H81" s="150">
        <f t="shared" si="5"/>
        <v>49.573605000000001</v>
      </c>
      <c r="I81" s="322">
        <v>8.6290000000000006E-2</v>
      </c>
      <c r="J81" s="89">
        <f t="shared" si="6"/>
        <v>8.6290000000000006E-2</v>
      </c>
    </row>
    <row r="82" spans="2:10" x14ac:dyDescent="0.2">
      <c r="B82" s="78">
        <f t="shared" si="7"/>
        <v>77</v>
      </c>
      <c r="C82" s="57" t="s">
        <v>573</v>
      </c>
      <c r="D82" s="57">
        <v>656.4</v>
      </c>
      <c r="E82" s="57">
        <v>40.5</v>
      </c>
      <c r="F82" s="57"/>
      <c r="G82" s="57">
        <f t="shared" si="4"/>
        <v>696.9</v>
      </c>
      <c r="H82" s="150">
        <f t="shared" si="5"/>
        <v>60.135501000000005</v>
      </c>
      <c r="I82" s="322">
        <v>8.6290000000000006E-2</v>
      </c>
      <c r="J82" s="89">
        <f t="shared" si="6"/>
        <v>8.6290000000000006E-2</v>
      </c>
    </row>
    <row r="83" spans="2:10" x14ac:dyDescent="0.2">
      <c r="B83" s="78">
        <f t="shared" si="7"/>
        <v>78</v>
      </c>
      <c r="C83" s="57" t="s">
        <v>575</v>
      </c>
      <c r="D83" s="57">
        <v>560.6</v>
      </c>
      <c r="E83" s="57"/>
      <c r="F83" s="57">
        <v>38.4</v>
      </c>
      <c r="G83" s="57">
        <f t="shared" si="4"/>
        <v>599</v>
      </c>
      <c r="H83" s="150">
        <f t="shared" si="5"/>
        <v>51.687710000000003</v>
      </c>
      <c r="I83" s="322">
        <v>8.6290000000000006E-2</v>
      </c>
      <c r="J83" s="89">
        <f t="shared" si="6"/>
        <v>8.6290000000000006E-2</v>
      </c>
    </row>
    <row r="84" spans="2:10" x14ac:dyDescent="0.2">
      <c r="B84" s="78">
        <f t="shared" si="7"/>
        <v>79</v>
      </c>
      <c r="C84" s="57" t="s">
        <v>576</v>
      </c>
      <c r="D84" s="57">
        <v>494.5</v>
      </c>
      <c r="E84" s="57"/>
      <c r="F84" s="57"/>
      <c r="G84" s="57">
        <f t="shared" si="4"/>
        <v>494.5</v>
      </c>
      <c r="H84" s="150">
        <f t="shared" si="5"/>
        <v>42.670405000000002</v>
      </c>
      <c r="I84" s="322">
        <v>8.6290000000000006E-2</v>
      </c>
      <c r="J84" s="89">
        <f t="shared" si="6"/>
        <v>8.6290000000000006E-2</v>
      </c>
    </row>
    <row r="85" spans="2:10" x14ac:dyDescent="0.2">
      <c r="B85" s="78">
        <f t="shared" si="7"/>
        <v>80</v>
      </c>
      <c r="C85" s="57" t="s">
        <v>577</v>
      </c>
      <c r="D85" s="57">
        <v>719.5</v>
      </c>
      <c r="E85" s="57">
        <v>20.3</v>
      </c>
      <c r="F85" s="57"/>
      <c r="G85" s="57">
        <f t="shared" si="4"/>
        <v>739.8</v>
      </c>
      <c r="H85" s="150">
        <f t="shared" si="5"/>
        <v>63.837342</v>
      </c>
      <c r="I85" s="322">
        <v>8.6290000000000006E-2</v>
      </c>
      <c r="J85" s="89">
        <f t="shared" si="6"/>
        <v>8.6290000000000006E-2</v>
      </c>
    </row>
    <row r="86" spans="2:10" x14ac:dyDescent="0.2">
      <c r="B86" s="78">
        <f t="shared" si="7"/>
        <v>81</v>
      </c>
      <c r="C86" s="57" t="s">
        <v>578</v>
      </c>
      <c r="D86" s="57">
        <v>673</v>
      </c>
      <c r="E86" s="57">
        <v>43.4</v>
      </c>
      <c r="F86" s="57"/>
      <c r="G86" s="57">
        <f t="shared" si="4"/>
        <v>716.4</v>
      </c>
      <c r="H86" s="150">
        <f t="shared" si="5"/>
        <v>61.818156000000002</v>
      </c>
      <c r="I86" s="322">
        <v>8.6290000000000006E-2</v>
      </c>
      <c r="J86" s="89">
        <f t="shared" si="6"/>
        <v>8.6290000000000006E-2</v>
      </c>
    </row>
    <row r="87" spans="2:10" x14ac:dyDescent="0.2">
      <c r="B87" s="78">
        <f t="shared" si="7"/>
        <v>82</v>
      </c>
      <c r="C87" s="57" t="s">
        <v>579</v>
      </c>
      <c r="D87" s="57">
        <v>628.5</v>
      </c>
      <c r="E87" s="57"/>
      <c r="F87" s="57"/>
      <c r="G87" s="57">
        <f t="shared" si="4"/>
        <v>628.5</v>
      </c>
      <c r="H87" s="150">
        <f t="shared" si="5"/>
        <v>54.233265000000003</v>
      </c>
      <c r="I87" s="322">
        <v>8.6290000000000006E-2</v>
      </c>
      <c r="J87" s="89">
        <f t="shared" si="6"/>
        <v>8.6290000000000006E-2</v>
      </c>
    </row>
    <row r="88" spans="2:10" x14ac:dyDescent="0.2">
      <c r="B88" s="78">
        <f t="shared" si="7"/>
        <v>83</v>
      </c>
      <c r="C88" s="57" t="s">
        <v>580</v>
      </c>
      <c r="D88" s="57">
        <v>1817.4</v>
      </c>
      <c r="E88" s="57">
        <v>90.8</v>
      </c>
      <c r="F88" s="57"/>
      <c r="G88" s="57">
        <f t="shared" si="4"/>
        <v>1908.2</v>
      </c>
      <c r="H88" s="150">
        <f t="shared" si="5"/>
        <v>164.65857800000001</v>
      </c>
      <c r="I88" s="322">
        <v>8.6290000000000006E-2</v>
      </c>
      <c r="J88" s="89">
        <f t="shared" si="6"/>
        <v>8.6290000000000006E-2</v>
      </c>
    </row>
    <row r="89" spans="2:10" x14ac:dyDescent="0.2">
      <c r="B89" s="78">
        <f t="shared" si="7"/>
        <v>84</v>
      </c>
      <c r="C89" s="57" t="s">
        <v>581</v>
      </c>
      <c r="D89" s="57">
        <v>872.9</v>
      </c>
      <c r="E89" s="57"/>
      <c r="F89" s="57">
        <v>66</v>
      </c>
      <c r="G89" s="57">
        <f t="shared" si="4"/>
        <v>938.9</v>
      </c>
      <c r="H89" s="150">
        <f t="shared" si="5"/>
        <v>81.01768100000001</v>
      </c>
      <c r="I89" s="322">
        <v>8.6290000000000006E-2</v>
      </c>
      <c r="J89" s="89">
        <f t="shared" si="6"/>
        <v>8.6290000000000019E-2</v>
      </c>
    </row>
    <row r="90" spans="2:10" x14ac:dyDescent="0.2">
      <c r="B90" s="78">
        <f t="shared" si="7"/>
        <v>85</v>
      </c>
      <c r="C90" s="57" t="s">
        <v>582</v>
      </c>
      <c r="D90" s="57">
        <v>583.5</v>
      </c>
      <c r="E90" s="57"/>
      <c r="F90" s="57"/>
      <c r="G90" s="57">
        <f t="shared" si="4"/>
        <v>583.5</v>
      </c>
      <c r="H90" s="150">
        <f t="shared" si="5"/>
        <v>50.350215000000006</v>
      </c>
      <c r="I90" s="322">
        <v>8.6290000000000006E-2</v>
      </c>
      <c r="J90" s="89">
        <f t="shared" si="6"/>
        <v>8.6290000000000006E-2</v>
      </c>
    </row>
    <row r="91" spans="2:10" x14ac:dyDescent="0.2">
      <c r="B91" s="78">
        <f t="shared" si="7"/>
        <v>86</v>
      </c>
      <c r="C91" s="57" t="s">
        <v>583</v>
      </c>
      <c r="D91" s="57">
        <v>288.43</v>
      </c>
      <c r="E91" s="57"/>
      <c r="F91" s="57"/>
      <c r="G91" s="57">
        <f t="shared" si="4"/>
        <v>288.43</v>
      </c>
      <c r="H91" s="150">
        <f t="shared" si="5"/>
        <v>24.888624700000001</v>
      </c>
      <c r="I91" s="322">
        <v>8.6290000000000006E-2</v>
      </c>
      <c r="J91" s="89">
        <f t="shared" si="6"/>
        <v>8.6290000000000006E-2</v>
      </c>
    </row>
    <row r="92" spans="2:10" x14ac:dyDescent="0.2">
      <c r="B92" s="78">
        <f t="shared" si="7"/>
        <v>87</v>
      </c>
      <c r="C92" s="57" t="s">
        <v>584</v>
      </c>
      <c r="D92" s="57">
        <v>539.6</v>
      </c>
      <c r="E92" s="57"/>
      <c r="F92" s="57"/>
      <c r="G92" s="57">
        <f t="shared" si="4"/>
        <v>539.6</v>
      </c>
      <c r="H92" s="150">
        <f t="shared" si="5"/>
        <v>46.562084000000006</v>
      </c>
      <c r="I92" s="322">
        <v>8.6290000000000006E-2</v>
      </c>
      <c r="J92" s="89">
        <f t="shared" si="6"/>
        <v>8.6290000000000006E-2</v>
      </c>
    </row>
    <row r="93" spans="2:10" x14ac:dyDescent="0.2">
      <c r="B93" s="78">
        <f t="shared" si="7"/>
        <v>88</v>
      </c>
      <c r="C93" s="57" t="s">
        <v>585</v>
      </c>
      <c r="D93" s="57">
        <v>2006.4</v>
      </c>
      <c r="E93" s="57"/>
      <c r="F93" s="57"/>
      <c r="G93" s="57">
        <f t="shared" si="4"/>
        <v>2006.4</v>
      </c>
      <c r="H93" s="150">
        <f t="shared" si="5"/>
        <v>173.13225600000001</v>
      </c>
      <c r="I93" s="322">
        <v>8.6290000000000006E-2</v>
      </c>
      <c r="J93" s="89">
        <f t="shared" si="6"/>
        <v>8.6290000000000006E-2</v>
      </c>
    </row>
    <row r="94" spans="2:10" x14ac:dyDescent="0.2">
      <c r="B94" s="78">
        <f t="shared" si="7"/>
        <v>89</v>
      </c>
      <c r="C94" s="57" t="s">
        <v>586</v>
      </c>
      <c r="D94" s="57">
        <v>3433.2</v>
      </c>
      <c r="E94" s="57">
        <v>78</v>
      </c>
      <c r="F94" s="57"/>
      <c r="G94" s="57">
        <f t="shared" si="4"/>
        <v>3511.2</v>
      </c>
      <c r="H94" s="150">
        <f t="shared" si="5"/>
        <v>302.981448</v>
      </c>
      <c r="I94" s="322">
        <v>8.6290000000000006E-2</v>
      </c>
      <c r="J94" s="89">
        <f t="shared" si="6"/>
        <v>8.6290000000000006E-2</v>
      </c>
    </row>
    <row r="95" spans="2:10" x14ac:dyDescent="0.2">
      <c r="B95" s="78">
        <f t="shared" si="7"/>
        <v>90</v>
      </c>
      <c r="C95" s="57" t="s">
        <v>587</v>
      </c>
      <c r="D95" s="57">
        <v>416.5</v>
      </c>
      <c r="E95" s="57"/>
      <c r="F95" s="57">
        <v>27.3</v>
      </c>
      <c r="G95" s="57">
        <f t="shared" si="4"/>
        <v>443.8</v>
      </c>
      <c r="H95" s="150">
        <f t="shared" si="5"/>
        <v>38.295502000000006</v>
      </c>
      <c r="I95" s="322">
        <v>8.6290000000000006E-2</v>
      </c>
      <c r="J95" s="89">
        <f t="shared" si="6"/>
        <v>8.6290000000000006E-2</v>
      </c>
    </row>
    <row r="96" spans="2:10" x14ac:dyDescent="0.2">
      <c r="B96" s="78">
        <f t="shared" si="7"/>
        <v>91</v>
      </c>
      <c r="C96" s="57" t="s">
        <v>588</v>
      </c>
      <c r="D96" s="57">
        <v>514.9</v>
      </c>
      <c r="E96" s="57">
        <v>88.2</v>
      </c>
      <c r="F96" s="57"/>
      <c r="G96" s="57">
        <f t="shared" si="4"/>
        <v>603.1</v>
      </c>
      <c r="H96" s="150">
        <f t="shared" si="5"/>
        <v>52.041499000000009</v>
      </c>
      <c r="I96" s="322">
        <v>8.6290000000000006E-2</v>
      </c>
      <c r="J96" s="89">
        <f t="shared" si="6"/>
        <v>8.6290000000000006E-2</v>
      </c>
    </row>
    <row r="97" spans="2:10" x14ac:dyDescent="0.2">
      <c r="B97" s="78">
        <f t="shared" si="7"/>
        <v>92</v>
      </c>
      <c r="C97" s="57" t="s">
        <v>589</v>
      </c>
      <c r="D97" s="57">
        <v>368.8</v>
      </c>
      <c r="E97" s="57">
        <v>30.4</v>
      </c>
      <c r="F97" s="57"/>
      <c r="G97" s="57">
        <f t="shared" si="4"/>
        <v>399.2</v>
      </c>
      <c r="H97" s="150">
        <f t="shared" si="5"/>
        <v>34.446967999999998</v>
      </c>
      <c r="I97" s="322">
        <v>8.6290000000000006E-2</v>
      </c>
      <c r="J97" s="89">
        <f t="shared" si="6"/>
        <v>8.6289999999999992E-2</v>
      </c>
    </row>
    <row r="98" spans="2:10" x14ac:dyDescent="0.2">
      <c r="B98" s="78">
        <f t="shared" si="7"/>
        <v>93</v>
      </c>
      <c r="C98" s="57" t="s">
        <v>590</v>
      </c>
      <c r="D98" s="57">
        <v>939.1</v>
      </c>
      <c r="E98" s="57"/>
      <c r="F98" s="57"/>
      <c r="G98" s="57">
        <f t="shared" si="4"/>
        <v>939.1</v>
      </c>
      <c r="H98" s="150">
        <f t="shared" si="5"/>
        <v>81.034939000000008</v>
      </c>
      <c r="I98" s="322">
        <v>8.6290000000000006E-2</v>
      </c>
      <c r="J98" s="89">
        <f t="shared" si="6"/>
        <v>8.6290000000000006E-2</v>
      </c>
    </row>
    <row r="99" spans="2:10" x14ac:dyDescent="0.2">
      <c r="B99" s="78">
        <f t="shared" si="7"/>
        <v>94</v>
      </c>
      <c r="C99" s="57" t="s">
        <v>591</v>
      </c>
      <c r="D99" s="57">
        <v>455.8</v>
      </c>
      <c r="E99" s="57"/>
      <c r="F99" s="57"/>
      <c r="G99" s="57">
        <f t="shared" si="4"/>
        <v>455.8</v>
      </c>
      <c r="H99" s="150">
        <f t="shared" si="5"/>
        <v>39.330982000000006</v>
      </c>
      <c r="I99" s="322">
        <v>8.6290000000000006E-2</v>
      </c>
      <c r="J99" s="89">
        <f t="shared" si="6"/>
        <v>8.6290000000000006E-2</v>
      </c>
    </row>
    <row r="100" spans="2:10" x14ac:dyDescent="0.2">
      <c r="B100" s="78">
        <f t="shared" si="7"/>
        <v>95</v>
      </c>
      <c r="C100" s="57" t="s">
        <v>592</v>
      </c>
      <c r="D100" s="57">
        <v>592.29999999999995</v>
      </c>
      <c r="E100" s="57"/>
      <c r="F100" s="57"/>
      <c r="G100" s="57">
        <f t="shared" si="4"/>
        <v>592.29999999999995</v>
      </c>
      <c r="H100" s="150">
        <f t="shared" si="5"/>
        <v>51.109566999999998</v>
      </c>
      <c r="I100" s="322">
        <v>8.6290000000000006E-2</v>
      </c>
      <c r="J100" s="89">
        <f t="shared" si="6"/>
        <v>8.6290000000000006E-2</v>
      </c>
    </row>
    <row r="101" spans="2:10" x14ac:dyDescent="0.2">
      <c r="B101" s="78">
        <f t="shared" si="7"/>
        <v>96</v>
      </c>
      <c r="C101" s="57" t="s">
        <v>593</v>
      </c>
      <c r="D101" s="57">
        <v>636.6</v>
      </c>
      <c r="E101" s="57"/>
      <c r="F101" s="57"/>
      <c r="G101" s="57">
        <f t="shared" si="4"/>
        <v>636.6</v>
      </c>
      <c r="H101" s="150">
        <f t="shared" si="5"/>
        <v>54.932214000000009</v>
      </c>
      <c r="I101" s="322">
        <v>8.6290000000000006E-2</v>
      </c>
      <c r="J101" s="89">
        <f t="shared" si="6"/>
        <v>8.6290000000000006E-2</v>
      </c>
    </row>
    <row r="102" spans="2:10" x14ac:dyDescent="0.2">
      <c r="B102" s="78">
        <f t="shared" si="7"/>
        <v>97</v>
      </c>
      <c r="C102" s="57" t="s">
        <v>594</v>
      </c>
      <c r="D102" s="57">
        <v>335</v>
      </c>
      <c r="E102" s="57"/>
      <c r="F102" s="57">
        <v>55.3</v>
      </c>
      <c r="G102" s="57">
        <f t="shared" si="4"/>
        <v>390.3</v>
      </c>
      <c r="H102" s="150">
        <f t="shared" si="5"/>
        <v>33.678987000000006</v>
      </c>
      <c r="I102" s="322">
        <v>8.6290000000000006E-2</v>
      </c>
      <c r="J102" s="89">
        <f t="shared" si="6"/>
        <v>8.6290000000000019E-2</v>
      </c>
    </row>
    <row r="103" spans="2:10" x14ac:dyDescent="0.2">
      <c r="B103" s="78">
        <f t="shared" si="7"/>
        <v>98</v>
      </c>
      <c r="C103" s="57" t="s">
        <v>595</v>
      </c>
      <c r="D103" s="57">
        <v>784</v>
      </c>
      <c r="E103" s="57"/>
      <c r="F103" s="57"/>
      <c r="G103" s="57">
        <f t="shared" si="4"/>
        <v>784</v>
      </c>
      <c r="H103" s="150">
        <f t="shared" si="5"/>
        <v>67.651360000000011</v>
      </c>
      <c r="I103" s="322">
        <v>8.6290000000000006E-2</v>
      </c>
      <c r="J103" s="89">
        <f t="shared" si="6"/>
        <v>8.6290000000000019E-2</v>
      </c>
    </row>
    <row r="104" spans="2:10" x14ac:dyDescent="0.2">
      <c r="B104" s="78">
        <f t="shared" si="7"/>
        <v>99</v>
      </c>
      <c r="C104" s="57" t="s">
        <v>596</v>
      </c>
      <c r="D104" s="57">
        <v>324.2</v>
      </c>
      <c r="E104" s="57"/>
      <c r="F104" s="57">
        <v>31.1</v>
      </c>
      <c r="G104" s="57">
        <f t="shared" si="4"/>
        <v>355.3</v>
      </c>
      <c r="H104" s="150">
        <f t="shared" si="5"/>
        <v>30.658837000000002</v>
      </c>
      <c r="I104" s="322">
        <v>8.6290000000000006E-2</v>
      </c>
      <c r="J104" s="89">
        <f t="shared" si="6"/>
        <v>8.6290000000000006E-2</v>
      </c>
    </row>
    <row r="105" spans="2:10" x14ac:dyDescent="0.2">
      <c r="B105" s="78">
        <f t="shared" si="7"/>
        <v>100</v>
      </c>
      <c r="C105" s="57" t="s">
        <v>597</v>
      </c>
      <c r="D105" s="57">
        <v>767.05</v>
      </c>
      <c r="E105" s="57"/>
      <c r="F105" s="57"/>
      <c r="G105" s="57">
        <f t="shared" si="4"/>
        <v>767.05</v>
      </c>
      <c r="H105" s="150">
        <f t="shared" si="5"/>
        <v>66.188744499999999</v>
      </c>
      <c r="I105" s="322">
        <v>8.6290000000000006E-2</v>
      </c>
      <c r="J105" s="89">
        <f t="shared" si="6"/>
        <v>8.6290000000000006E-2</v>
      </c>
    </row>
    <row r="106" spans="2:10" x14ac:dyDescent="0.2">
      <c r="B106" s="78">
        <f t="shared" si="7"/>
        <v>101</v>
      </c>
      <c r="C106" s="57" t="s">
        <v>598</v>
      </c>
      <c r="D106" s="57">
        <v>364.8</v>
      </c>
      <c r="E106" s="57"/>
      <c r="F106" s="57"/>
      <c r="G106" s="57">
        <f t="shared" si="4"/>
        <v>364.8</v>
      </c>
      <c r="H106" s="150">
        <f t="shared" si="5"/>
        <v>31.478592000000003</v>
      </c>
      <c r="I106" s="322">
        <v>8.6290000000000006E-2</v>
      </c>
      <c r="J106" s="89">
        <f t="shared" si="6"/>
        <v>8.6290000000000006E-2</v>
      </c>
    </row>
    <row r="107" spans="2:10" x14ac:dyDescent="0.2">
      <c r="B107" s="78">
        <f t="shared" si="7"/>
        <v>102</v>
      </c>
      <c r="C107" s="57" t="s">
        <v>599</v>
      </c>
      <c r="D107" s="57">
        <v>638.5</v>
      </c>
      <c r="E107" s="57">
        <v>25.4</v>
      </c>
      <c r="F107" s="57"/>
      <c r="G107" s="57">
        <f t="shared" si="4"/>
        <v>663.9</v>
      </c>
      <c r="H107" s="150">
        <f t="shared" si="5"/>
        <v>57.287931</v>
      </c>
      <c r="I107" s="322">
        <v>8.6290000000000006E-2</v>
      </c>
      <c r="J107" s="89">
        <f t="shared" si="6"/>
        <v>8.6290000000000006E-2</v>
      </c>
    </row>
    <row r="108" spans="2:10" x14ac:dyDescent="0.2">
      <c r="B108" s="78">
        <f t="shared" si="7"/>
        <v>103</v>
      </c>
      <c r="C108" s="57" t="s">
        <v>600</v>
      </c>
      <c r="D108" s="57">
        <v>939.5</v>
      </c>
      <c r="E108" s="57"/>
      <c r="F108" s="57"/>
      <c r="G108" s="57">
        <f t="shared" si="4"/>
        <v>939.5</v>
      </c>
      <c r="H108" s="150">
        <f t="shared" si="5"/>
        <v>81.069455000000005</v>
      </c>
      <c r="I108" s="322">
        <v>8.6290000000000006E-2</v>
      </c>
      <c r="J108" s="89">
        <f t="shared" si="6"/>
        <v>8.6290000000000006E-2</v>
      </c>
    </row>
    <row r="109" spans="2:10" x14ac:dyDescent="0.2">
      <c r="B109" s="78">
        <f t="shared" si="7"/>
        <v>104</v>
      </c>
      <c r="C109" s="57" t="s">
        <v>601</v>
      </c>
      <c r="D109" s="57">
        <v>804.7</v>
      </c>
      <c r="E109" s="57"/>
      <c r="F109" s="57"/>
      <c r="G109" s="57">
        <f t="shared" si="4"/>
        <v>804.7</v>
      </c>
      <c r="H109" s="150">
        <f t="shared" si="5"/>
        <v>69.437563000000011</v>
      </c>
      <c r="I109" s="322">
        <v>8.6290000000000006E-2</v>
      </c>
      <c r="J109" s="89">
        <f t="shared" si="6"/>
        <v>8.6290000000000006E-2</v>
      </c>
    </row>
    <row r="110" spans="2:10" x14ac:dyDescent="0.2">
      <c r="B110" s="78">
        <f t="shared" si="7"/>
        <v>105</v>
      </c>
      <c r="C110" s="57" t="s">
        <v>602</v>
      </c>
      <c r="D110" s="57">
        <v>683.2</v>
      </c>
      <c r="E110" s="57"/>
      <c r="F110" s="57"/>
      <c r="G110" s="57">
        <f t="shared" si="4"/>
        <v>683.2</v>
      </c>
      <c r="H110" s="150">
        <f t="shared" si="5"/>
        <v>58.953328000000006</v>
      </c>
      <c r="I110" s="322">
        <v>8.6290000000000006E-2</v>
      </c>
      <c r="J110" s="89">
        <f t="shared" si="6"/>
        <v>8.6290000000000006E-2</v>
      </c>
    </row>
    <row r="111" spans="2:10" x14ac:dyDescent="0.2">
      <c r="B111" s="78">
        <f t="shared" si="7"/>
        <v>106</v>
      </c>
      <c r="C111" s="57" t="s">
        <v>603</v>
      </c>
      <c r="D111" s="57">
        <v>367.7</v>
      </c>
      <c r="E111" s="57">
        <v>41.3</v>
      </c>
      <c r="F111" s="57"/>
      <c r="G111" s="57">
        <f t="shared" si="4"/>
        <v>409</v>
      </c>
      <c r="H111" s="150">
        <f t="shared" si="5"/>
        <v>35.292610000000003</v>
      </c>
      <c r="I111" s="322">
        <v>8.6290000000000006E-2</v>
      </c>
      <c r="J111" s="89">
        <f t="shared" si="6"/>
        <v>8.6290000000000006E-2</v>
      </c>
    </row>
    <row r="112" spans="2:10" x14ac:dyDescent="0.2">
      <c r="B112" s="78">
        <f t="shared" si="7"/>
        <v>107</v>
      </c>
      <c r="C112" s="57" t="s">
        <v>604</v>
      </c>
      <c r="D112" s="57">
        <v>417.4</v>
      </c>
      <c r="E112" s="57"/>
      <c r="F112" s="57"/>
      <c r="G112" s="57">
        <f t="shared" si="4"/>
        <v>417.4</v>
      </c>
      <c r="H112" s="150">
        <f t="shared" si="5"/>
        <v>36.017446</v>
      </c>
      <c r="I112" s="322">
        <v>8.6290000000000006E-2</v>
      </c>
      <c r="J112" s="89">
        <f t="shared" si="6"/>
        <v>8.6290000000000006E-2</v>
      </c>
    </row>
    <row r="113" spans="2:10" x14ac:dyDescent="0.2">
      <c r="B113" s="78">
        <f t="shared" si="7"/>
        <v>108</v>
      </c>
      <c r="C113" s="57" t="s">
        <v>605</v>
      </c>
      <c r="D113" s="57">
        <v>250.6</v>
      </c>
      <c r="E113" s="57"/>
      <c r="F113" s="57"/>
      <c r="G113" s="57">
        <f t="shared" si="4"/>
        <v>250.6</v>
      </c>
      <c r="H113" s="150">
        <f t="shared" si="5"/>
        <v>21.624274</v>
      </c>
      <c r="I113" s="322">
        <v>8.6290000000000006E-2</v>
      </c>
      <c r="J113" s="89">
        <f t="shared" si="6"/>
        <v>8.6290000000000006E-2</v>
      </c>
    </row>
    <row r="114" spans="2:10" x14ac:dyDescent="0.2">
      <c r="B114" s="78">
        <f t="shared" si="7"/>
        <v>109</v>
      </c>
      <c r="C114" s="57" t="s">
        <v>606</v>
      </c>
      <c r="D114" s="57">
        <v>362.9</v>
      </c>
      <c r="E114" s="57"/>
      <c r="F114" s="57"/>
      <c r="G114" s="57">
        <f t="shared" si="4"/>
        <v>362.9</v>
      </c>
      <c r="H114" s="150">
        <f t="shared" si="5"/>
        <v>31.314641000000002</v>
      </c>
      <c r="I114" s="322">
        <v>8.6290000000000006E-2</v>
      </c>
      <c r="J114" s="89">
        <f t="shared" si="6"/>
        <v>8.6290000000000006E-2</v>
      </c>
    </row>
    <row r="115" spans="2:10" x14ac:dyDescent="0.2">
      <c r="B115" s="78">
        <f t="shared" si="7"/>
        <v>110</v>
      </c>
      <c r="C115" s="57" t="s">
        <v>607</v>
      </c>
      <c r="D115" s="57">
        <v>270.2</v>
      </c>
      <c r="E115" s="57"/>
      <c r="F115" s="57"/>
      <c r="G115" s="57">
        <f t="shared" si="4"/>
        <v>270.2</v>
      </c>
      <c r="H115" s="150">
        <f t="shared" si="5"/>
        <v>23.315557999999999</v>
      </c>
      <c r="I115" s="322">
        <v>8.6290000000000006E-2</v>
      </c>
      <c r="J115" s="89">
        <f t="shared" si="6"/>
        <v>8.6290000000000006E-2</v>
      </c>
    </row>
    <row r="116" spans="2:10" x14ac:dyDescent="0.2">
      <c r="B116" s="78">
        <f t="shared" si="7"/>
        <v>111</v>
      </c>
      <c r="C116" s="57" t="s">
        <v>608</v>
      </c>
      <c r="D116" s="57">
        <v>1561.8</v>
      </c>
      <c r="E116" s="57"/>
      <c r="F116" s="57"/>
      <c r="G116" s="57">
        <f t="shared" si="4"/>
        <v>1561.8</v>
      </c>
      <c r="H116" s="150">
        <f t="shared" si="5"/>
        <v>134.76772199999999</v>
      </c>
      <c r="I116" s="322">
        <v>8.6290000000000006E-2</v>
      </c>
      <c r="J116" s="89">
        <f t="shared" si="6"/>
        <v>8.6289999999999992E-2</v>
      </c>
    </row>
    <row r="117" spans="2:10" x14ac:dyDescent="0.2">
      <c r="B117" s="78">
        <f t="shared" si="7"/>
        <v>112</v>
      </c>
      <c r="C117" s="57" t="s">
        <v>610</v>
      </c>
      <c r="D117" s="57">
        <v>468.9</v>
      </c>
      <c r="E117" s="57"/>
      <c r="F117" s="57"/>
      <c r="G117" s="57">
        <f t="shared" si="4"/>
        <v>468.9</v>
      </c>
      <c r="H117" s="150">
        <f t="shared" si="5"/>
        <v>40.461381000000003</v>
      </c>
      <c r="I117" s="322">
        <v>8.6290000000000006E-2</v>
      </c>
      <c r="J117" s="89">
        <f t="shared" si="6"/>
        <v>8.6290000000000006E-2</v>
      </c>
    </row>
    <row r="118" spans="2:10" x14ac:dyDescent="0.2">
      <c r="B118" s="78">
        <f t="shared" si="7"/>
        <v>113</v>
      </c>
      <c r="C118" s="57" t="s">
        <v>611</v>
      </c>
      <c r="D118" s="57">
        <v>1267.5999999999999</v>
      </c>
      <c r="E118" s="57"/>
      <c r="F118" s="57">
        <v>90.9</v>
      </c>
      <c r="G118" s="57">
        <f t="shared" si="4"/>
        <v>1358.5</v>
      </c>
      <c r="H118" s="150">
        <f t="shared" si="5"/>
        <v>117.22496500000001</v>
      </c>
      <c r="I118" s="322">
        <v>8.6290000000000006E-2</v>
      </c>
      <c r="J118" s="89">
        <f t="shared" si="6"/>
        <v>8.6290000000000006E-2</v>
      </c>
    </row>
    <row r="119" spans="2:10" x14ac:dyDescent="0.2">
      <c r="B119" s="78">
        <f t="shared" si="7"/>
        <v>114</v>
      </c>
      <c r="C119" s="57" t="s">
        <v>612</v>
      </c>
      <c r="D119" s="57">
        <v>1398.4</v>
      </c>
      <c r="E119" s="57"/>
      <c r="F119" s="57"/>
      <c r="G119" s="57">
        <f t="shared" si="4"/>
        <v>1398.4</v>
      </c>
      <c r="H119" s="150">
        <f t="shared" si="5"/>
        <v>120.66793600000001</v>
      </c>
      <c r="I119" s="322">
        <v>8.6290000000000006E-2</v>
      </c>
      <c r="J119" s="89">
        <f t="shared" si="6"/>
        <v>8.6290000000000006E-2</v>
      </c>
    </row>
    <row r="120" spans="2:10" x14ac:dyDescent="0.2">
      <c r="B120" s="78">
        <f t="shared" si="7"/>
        <v>115</v>
      </c>
      <c r="C120" s="57" t="s">
        <v>613</v>
      </c>
      <c r="D120" s="57">
        <v>270.39999999999998</v>
      </c>
      <c r="E120" s="57"/>
      <c r="F120" s="57"/>
      <c r="G120" s="57">
        <f t="shared" si="4"/>
        <v>270.39999999999998</v>
      </c>
      <c r="H120" s="150">
        <f t="shared" si="5"/>
        <v>23.332816000000001</v>
      </c>
      <c r="I120" s="322">
        <v>8.6290000000000006E-2</v>
      </c>
      <c r="J120" s="89">
        <f t="shared" si="6"/>
        <v>8.6290000000000006E-2</v>
      </c>
    </row>
    <row r="121" spans="2:10" x14ac:dyDescent="0.2">
      <c r="B121" s="78">
        <f t="shared" si="7"/>
        <v>116</v>
      </c>
      <c r="C121" s="57" t="s">
        <v>614</v>
      </c>
      <c r="D121" s="57">
        <v>450.5</v>
      </c>
      <c r="E121" s="57">
        <v>29.8</v>
      </c>
      <c r="F121" s="57"/>
      <c r="G121" s="57">
        <f t="shared" si="4"/>
        <v>480.3</v>
      </c>
      <c r="H121" s="150">
        <f t="shared" si="5"/>
        <v>41.445087000000001</v>
      </c>
      <c r="I121" s="322">
        <v>8.6290000000000006E-2</v>
      </c>
      <c r="J121" s="89">
        <f t="shared" si="6"/>
        <v>8.6290000000000006E-2</v>
      </c>
    </row>
    <row r="122" spans="2:10" x14ac:dyDescent="0.2">
      <c r="B122" s="78">
        <f t="shared" si="7"/>
        <v>117</v>
      </c>
      <c r="C122" s="57" t="s">
        <v>615</v>
      </c>
      <c r="D122" s="57">
        <v>830.9</v>
      </c>
      <c r="E122" s="57">
        <v>89.8</v>
      </c>
      <c r="F122" s="57"/>
      <c r="G122" s="57">
        <f t="shared" si="4"/>
        <v>920.69999999999993</v>
      </c>
      <c r="H122" s="150">
        <f t="shared" si="5"/>
        <v>79.447203000000002</v>
      </c>
      <c r="I122" s="322">
        <v>8.6290000000000006E-2</v>
      </c>
      <c r="J122" s="89">
        <f t="shared" si="6"/>
        <v>8.6290000000000006E-2</v>
      </c>
    </row>
    <row r="123" spans="2:10" x14ac:dyDescent="0.2">
      <c r="B123" s="78">
        <f t="shared" si="7"/>
        <v>118</v>
      </c>
      <c r="C123" s="57" t="s">
        <v>2120</v>
      </c>
      <c r="D123" s="79">
        <v>549.29999999999995</v>
      </c>
      <c r="E123" s="57">
        <v>73.599999999999994</v>
      </c>
      <c r="F123" s="57"/>
      <c r="G123" s="57">
        <f t="shared" si="4"/>
        <v>622.9</v>
      </c>
      <c r="H123" s="150">
        <f t="shared" si="5"/>
        <v>53.750041000000003</v>
      </c>
      <c r="I123" s="322">
        <v>8.6290000000000006E-2</v>
      </c>
      <c r="J123" s="89">
        <f t="shared" si="6"/>
        <v>8.6290000000000006E-2</v>
      </c>
    </row>
    <row r="124" spans="2:10" x14ac:dyDescent="0.2">
      <c r="B124" s="78">
        <f t="shared" si="7"/>
        <v>119</v>
      </c>
      <c r="C124" s="57" t="s">
        <v>2121</v>
      </c>
      <c r="D124" s="57">
        <v>473.9</v>
      </c>
      <c r="E124" s="57"/>
      <c r="F124" s="57"/>
      <c r="G124" s="57">
        <f t="shared" si="4"/>
        <v>473.9</v>
      </c>
      <c r="H124" s="150">
        <f t="shared" si="5"/>
        <v>40.892831000000001</v>
      </c>
      <c r="I124" s="322">
        <v>8.6290000000000006E-2</v>
      </c>
      <c r="J124" s="89">
        <f t="shared" si="6"/>
        <v>8.6290000000000006E-2</v>
      </c>
    </row>
    <row r="125" spans="2:10" x14ac:dyDescent="0.2">
      <c r="B125" s="78">
        <f t="shared" si="7"/>
        <v>120</v>
      </c>
      <c r="C125" s="57" t="s">
        <v>2122</v>
      </c>
      <c r="D125" s="57">
        <v>696.4</v>
      </c>
      <c r="E125" s="57">
        <v>43.5</v>
      </c>
      <c r="F125" s="57"/>
      <c r="G125" s="57">
        <f t="shared" si="4"/>
        <v>739.9</v>
      </c>
      <c r="H125" s="150">
        <f t="shared" si="5"/>
        <v>63.845970999999999</v>
      </c>
      <c r="I125" s="322">
        <v>8.6290000000000006E-2</v>
      </c>
      <c r="J125" s="89">
        <f t="shared" si="6"/>
        <v>8.6290000000000006E-2</v>
      </c>
    </row>
    <row r="126" spans="2:10" x14ac:dyDescent="0.2">
      <c r="B126" s="78">
        <f t="shared" si="7"/>
        <v>121</v>
      </c>
      <c r="C126" s="57" t="s">
        <v>2123</v>
      </c>
      <c r="D126" s="57">
        <v>774.6</v>
      </c>
      <c r="E126" s="57">
        <v>49.5</v>
      </c>
      <c r="F126" s="57"/>
      <c r="G126" s="57">
        <f t="shared" si="4"/>
        <v>824.1</v>
      </c>
      <c r="H126" s="150">
        <f t="shared" si="5"/>
        <v>71.111589000000009</v>
      </c>
      <c r="I126" s="322">
        <v>8.6290000000000006E-2</v>
      </c>
      <c r="J126" s="89">
        <f t="shared" si="6"/>
        <v>8.6290000000000006E-2</v>
      </c>
    </row>
    <row r="127" spans="2:10" x14ac:dyDescent="0.2">
      <c r="B127" s="78">
        <f t="shared" si="7"/>
        <v>122</v>
      </c>
      <c r="C127" s="57" t="s">
        <v>2124</v>
      </c>
      <c r="D127" s="57">
        <v>360</v>
      </c>
      <c r="E127" s="57"/>
      <c r="F127" s="57"/>
      <c r="G127" s="57">
        <f t="shared" si="4"/>
        <v>360</v>
      </c>
      <c r="H127" s="150">
        <f t="shared" si="5"/>
        <v>31.064400000000003</v>
      </c>
      <c r="I127" s="322">
        <v>8.6290000000000006E-2</v>
      </c>
      <c r="J127" s="89">
        <f t="shared" si="6"/>
        <v>8.6290000000000006E-2</v>
      </c>
    </row>
    <row r="128" spans="2:10" x14ac:dyDescent="0.2">
      <c r="B128" s="78">
        <f t="shared" si="7"/>
        <v>123</v>
      </c>
      <c r="C128" s="57" t="s">
        <v>2125</v>
      </c>
      <c r="D128" s="57">
        <v>304.8</v>
      </c>
      <c r="E128" s="57"/>
      <c r="F128" s="57"/>
      <c r="G128" s="57">
        <f t="shared" si="4"/>
        <v>304.8</v>
      </c>
      <c r="H128" s="150">
        <f t="shared" si="5"/>
        <v>26.301192000000004</v>
      </c>
      <c r="I128" s="322">
        <v>8.6290000000000006E-2</v>
      </c>
      <c r="J128" s="89">
        <f t="shared" si="6"/>
        <v>8.6290000000000006E-2</v>
      </c>
    </row>
    <row r="129" spans="2:10" x14ac:dyDescent="0.2">
      <c r="B129" s="78">
        <f t="shared" si="7"/>
        <v>124</v>
      </c>
      <c r="C129" s="57" t="s">
        <v>2126</v>
      </c>
      <c r="D129" s="57">
        <v>821.7</v>
      </c>
      <c r="E129" s="57"/>
      <c r="F129" s="57"/>
      <c r="G129" s="57">
        <f t="shared" si="4"/>
        <v>821.7</v>
      </c>
      <c r="H129" s="150">
        <f t="shared" si="5"/>
        <v>70.904493000000002</v>
      </c>
      <c r="I129" s="322">
        <v>8.6290000000000006E-2</v>
      </c>
      <c r="J129" s="89">
        <f t="shared" si="6"/>
        <v>8.6289999999999992E-2</v>
      </c>
    </row>
    <row r="130" spans="2:10" x14ac:dyDescent="0.2">
      <c r="B130" s="78">
        <f t="shared" si="7"/>
        <v>125</v>
      </c>
      <c r="C130" s="57" t="s">
        <v>2127</v>
      </c>
      <c r="D130" s="57">
        <v>834.7</v>
      </c>
      <c r="E130" s="57"/>
      <c r="F130" s="57"/>
      <c r="G130" s="57">
        <f t="shared" si="4"/>
        <v>834.7</v>
      </c>
      <c r="H130" s="150">
        <f t="shared" si="5"/>
        <v>72.026263000000014</v>
      </c>
      <c r="I130" s="322">
        <v>8.6290000000000006E-2</v>
      </c>
      <c r="J130" s="89">
        <f t="shared" si="6"/>
        <v>8.6290000000000006E-2</v>
      </c>
    </row>
    <row r="131" spans="2:10" x14ac:dyDescent="0.2">
      <c r="B131" s="78">
        <f t="shared" si="7"/>
        <v>126</v>
      </c>
      <c r="C131" s="57" t="s">
        <v>2128</v>
      </c>
      <c r="D131" s="57">
        <v>321.8</v>
      </c>
      <c r="E131" s="57"/>
      <c r="F131" s="57"/>
      <c r="G131" s="57">
        <f t="shared" si="4"/>
        <v>321.8</v>
      </c>
      <c r="H131" s="150">
        <f t="shared" si="5"/>
        <v>27.768122000000002</v>
      </c>
      <c r="I131" s="322">
        <v>8.6290000000000006E-2</v>
      </c>
      <c r="J131" s="89">
        <f t="shared" si="6"/>
        <v>8.6290000000000006E-2</v>
      </c>
    </row>
    <row r="132" spans="2:10" x14ac:dyDescent="0.2">
      <c r="B132" s="78">
        <f t="shared" si="7"/>
        <v>127</v>
      </c>
      <c r="C132" s="57" t="s">
        <v>2129</v>
      </c>
      <c r="D132" s="57">
        <v>427</v>
      </c>
      <c r="E132" s="57"/>
      <c r="F132" s="57"/>
      <c r="G132" s="57">
        <f t="shared" si="4"/>
        <v>427</v>
      </c>
      <c r="H132" s="150">
        <f t="shared" si="5"/>
        <v>36.845829999999999</v>
      </c>
      <c r="I132" s="322">
        <v>8.6290000000000006E-2</v>
      </c>
      <c r="J132" s="89">
        <f t="shared" si="6"/>
        <v>8.6289999999999992E-2</v>
      </c>
    </row>
    <row r="133" spans="2:10" x14ac:dyDescent="0.2">
      <c r="B133" s="78">
        <f t="shared" si="7"/>
        <v>128</v>
      </c>
      <c r="C133" s="57" t="s">
        <v>2130</v>
      </c>
      <c r="D133" s="57">
        <v>546.1</v>
      </c>
      <c r="E133" s="57"/>
      <c r="F133" s="57"/>
      <c r="G133" s="57">
        <f t="shared" ref="G133:G315" si="8">D133+E133+F133</f>
        <v>546.1</v>
      </c>
      <c r="H133" s="150">
        <f t="shared" ref="H133:H387" si="9">SUM(I133*G133)</f>
        <v>47.122969000000005</v>
      </c>
      <c r="I133" s="322">
        <v>8.6290000000000006E-2</v>
      </c>
      <c r="J133" s="89">
        <f t="shared" ref="J133:J387" si="10">SUM(H133/G133)</f>
        <v>8.6290000000000006E-2</v>
      </c>
    </row>
    <row r="134" spans="2:10" x14ac:dyDescent="0.2">
      <c r="B134" s="78">
        <f t="shared" si="7"/>
        <v>129</v>
      </c>
      <c r="C134" s="57" t="s">
        <v>2131</v>
      </c>
      <c r="D134" s="57">
        <v>912.32</v>
      </c>
      <c r="E134" s="57">
        <v>50</v>
      </c>
      <c r="F134" s="57"/>
      <c r="G134" s="57">
        <f t="shared" si="8"/>
        <v>962.32</v>
      </c>
      <c r="H134" s="150">
        <f t="shared" si="9"/>
        <v>83.038592800000004</v>
      </c>
      <c r="I134" s="322">
        <v>8.6290000000000006E-2</v>
      </c>
      <c r="J134" s="89">
        <f t="shared" si="10"/>
        <v>8.6290000000000006E-2</v>
      </c>
    </row>
    <row r="135" spans="2:10" x14ac:dyDescent="0.2">
      <c r="B135" s="78">
        <f t="shared" si="7"/>
        <v>130</v>
      </c>
      <c r="C135" s="57" t="s">
        <v>2132</v>
      </c>
      <c r="D135" s="57">
        <v>1925.1</v>
      </c>
      <c r="E135" s="57"/>
      <c r="F135" s="57"/>
      <c r="G135" s="57">
        <f t="shared" si="8"/>
        <v>1925.1</v>
      </c>
      <c r="H135" s="150">
        <f t="shared" si="9"/>
        <v>166.11687900000001</v>
      </c>
      <c r="I135" s="322">
        <v>8.6290000000000006E-2</v>
      </c>
      <c r="J135" s="89">
        <f t="shared" si="10"/>
        <v>8.6290000000000006E-2</v>
      </c>
    </row>
    <row r="136" spans="2:10" x14ac:dyDescent="0.2">
      <c r="B136" s="78">
        <f t="shared" ref="B136:B199" si="11">B135+1</f>
        <v>131</v>
      </c>
      <c r="C136" s="57" t="s">
        <v>2133</v>
      </c>
      <c r="D136" s="57">
        <v>770.9</v>
      </c>
      <c r="E136" s="57"/>
      <c r="F136" s="57"/>
      <c r="G136" s="57">
        <f t="shared" si="8"/>
        <v>770.9</v>
      </c>
      <c r="H136" s="150">
        <f t="shared" si="9"/>
        <v>66.520961</v>
      </c>
      <c r="I136" s="322">
        <v>8.6290000000000006E-2</v>
      </c>
      <c r="J136" s="89">
        <f t="shared" si="10"/>
        <v>8.6290000000000006E-2</v>
      </c>
    </row>
    <row r="137" spans="2:10" x14ac:dyDescent="0.2">
      <c r="B137" s="78">
        <f t="shared" si="11"/>
        <v>132</v>
      </c>
      <c r="C137" s="57" t="s">
        <v>2134</v>
      </c>
      <c r="D137" s="57">
        <v>1461.8</v>
      </c>
      <c r="E137" s="57">
        <v>44.9</v>
      </c>
      <c r="F137" s="57"/>
      <c r="G137" s="57">
        <f t="shared" si="8"/>
        <v>1506.7</v>
      </c>
      <c r="H137" s="150">
        <f t="shared" si="9"/>
        <v>130.01314300000001</v>
      </c>
      <c r="I137" s="322">
        <v>8.6290000000000006E-2</v>
      </c>
      <c r="J137" s="89">
        <f t="shared" si="10"/>
        <v>8.6290000000000006E-2</v>
      </c>
    </row>
    <row r="138" spans="2:10" x14ac:dyDescent="0.2">
      <c r="B138" s="78">
        <f t="shared" si="11"/>
        <v>133</v>
      </c>
      <c r="C138" s="57" t="s">
        <v>2135</v>
      </c>
      <c r="D138" s="57">
        <v>583.6</v>
      </c>
      <c r="E138" s="57"/>
      <c r="F138" s="57"/>
      <c r="G138" s="57">
        <f t="shared" si="8"/>
        <v>583.6</v>
      </c>
      <c r="H138" s="150">
        <f t="shared" si="9"/>
        <v>50.358844000000005</v>
      </c>
      <c r="I138" s="322">
        <v>8.6290000000000006E-2</v>
      </c>
      <c r="J138" s="89">
        <f t="shared" si="10"/>
        <v>8.6290000000000006E-2</v>
      </c>
    </row>
    <row r="139" spans="2:10" x14ac:dyDescent="0.2">
      <c r="B139" s="78">
        <f t="shared" si="11"/>
        <v>134</v>
      </c>
      <c r="C139" s="57" t="s">
        <v>2136</v>
      </c>
      <c r="D139" s="57">
        <v>399.2</v>
      </c>
      <c r="E139" s="57"/>
      <c r="F139" s="57"/>
      <c r="G139" s="57">
        <f t="shared" si="8"/>
        <v>399.2</v>
      </c>
      <c r="H139" s="150">
        <f t="shared" si="9"/>
        <v>34.446967999999998</v>
      </c>
      <c r="I139" s="322">
        <v>8.6290000000000006E-2</v>
      </c>
      <c r="J139" s="89">
        <f t="shared" si="10"/>
        <v>8.6289999999999992E-2</v>
      </c>
    </row>
    <row r="140" spans="2:10" x14ac:dyDescent="0.2">
      <c r="B140" s="78">
        <f t="shared" si="11"/>
        <v>135</v>
      </c>
      <c r="C140" s="57" t="s">
        <v>2137</v>
      </c>
      <c r="D140" s="57">
        <v>408.5</v>
      </c>
      <c r="E140" s="57"/>
      <c r="F140" s="57">
        <v>16.100000000000001</v>
      </c>
      <c r="G140" s="57">
        <f t="shared" si="8"/>
        <v>424.6</v>
      </c>
      <c r="H140" s="150">
        <f t="shared" si="9"/>
        <v>36.638734000000007</v>
      </c>
      <c r="I140" s="322">
        <v>8.6290000000000006E-2</v>
      </c>
      <c r="J140" s="89">
        <f t="shared" si="10"/>
        <v>8.6290000000000006E-2</v>
      </c>
    </row>
    <row r="141" spans="2:10" x14ac:dyDescent="0.2">
      <c r="B141" s="78">
        <f t="shared" si="11"/>
        <v>136</v>
      </c>
      <c r="C141" s="57" t="s">
        <v>2138</v>
      </c>
      <c r="D141" s="57">
        <v>744</v>
      </c>
      <c r="E141" s="57"/>
      <c r="F141" s="57">
        <v>108.9</v>
      </c>
      <c r="G141" s="57">
        <f t="shared" si="8"/>
        <v>852.9</v>
      </c>
      <c r="H141" s="150">
        <f t="shared" si="9"/>
        <v>73.596741000000009</v>
      </c>
      <c r="I141" s="322">
        <v>8.6290000000000006E-2</v>
      </c>
      <c r="J141" s="89">
        <f t="shared" si="10"/>
        <v>8.6290000000000006E-2</v>
      </c>
    </row>
    <row r="142" spans="2:10" x14ac:dyDescent="0.2">
      <c r="B142" s="78">
        <f t="shared" si="11"/>
        <v>137</v>
      </c>
      <c r="C142" s="57" t="s">
        <v>2139</v>
      </c>
      <c r="D142" s="57">
        <v>226.1</v>
      </c>
      <c r="E142" s="57"/>
      <c r="F142" s="57"/>
      <c r="G142" s="57">
        <f t="shared" si="8"/>
        <v>226.1</v>
      </c>
      <c r="H142" s="150">
        <f t="shared" si="9"/>
        <v>19.510169000000001</v>
      </c>
      <c r="I142" s="322">
        <v>8.6290000000000006E-2</v>
      </c>
      <c r="J142" s="89">
        <f t="shared" si="10"/>
        <v>8.6290000000000006E-2</v>
      </c>
    </row>
    <row r="143" spans="2:10" x14ac:dyDescent="0.2">
      <c r="B143" s="78">
        <f t="shared" si="11"/>
        <v>138</v>
      </c>
      <c r="C143" s="57" t="s">
        <v>2140</v>
      </c>
      <c r="D143" s="57">
        <v>481.6</v>
      </c>
      <c r="E143" s="57">
        <v>222</v>
      </c>
      <c r="F143" s="57"/>
      <c r="G143" s="57">
        <f t="shared" si="8"/>
        <v>703.6</v>
      </c>
      <c r="H143" s="150">
        <f t="shared" si="9"/>
        <v>60.713644000000009</v>
      </c>
      <c r="I143" s="322">
        <v>8.6290000000000006E-2</v>
      </c>
      <c r="J143" s="89">
        <f t="shared" si="10"/>
        <v>8.6290000000000006E-2</v>
      </c>
    </row>
    <row r="144" spans="2:10" x14ac:dyDescent="0.2">
      <c r="B144" s="78">
        <f t="shared" si="11"/>
        <v>139</v>
      </c>
      <c r="C144" s="57" t="s">
        <v>2141</v>
      </c>
      <c r="D144" s="57">
        <v>280.5</v>
      </c>
      <c r="E144" s="57">
        <v>98.9</v>
      </c>
      <c r="F144" s="57"/>
      <c r="G144" s="57">
        <f t="shared" si="8"/>
        <v>379.4</v>
      </c>
      <c r="H144" s="150">
        <f t="shared" si="9"/>
        <v>32.738425999999997</v>
      </c>
      <c r="I144" s="322">
        <v>8.6290000000000006E-2</v>
      </c>
      <c r="J144" s="89">
        <f t="shared" si="10"/>
        <v>8.6289999999999992E-2</v>
      </c>
    </row>
    <row r="145" spans="2:10" x14ac:dyDescent="0.2">
      <c r="B145" s="78">
        <f t="shared" si="11"/>
        <v>140</v>
      </c>
      <c r="C145" s="57" t="s">
        <v>2142</v>
      </c>
      <c r="D145" s="57">
        <v>206.6</v>
      </c>
      <c r="E145" s="57"/>
      <c r="F145" s="57">
        <v>28</v>
      </c>
      <c r="G145" s="57">
        <f t="shared" si="8"/>
        <v>234.6</v>
      </c>
      <c r="H145" s="150">
        <f t="shared" si="9"/>
        <v>20.243634</v>
      </c>
      <c r="I145" s="322">
        <v>8.6290000000000006E-2</v>
      </c>
      <c r="J145" s="89">
        <f t="shared" si="10"/>
        <v>8.6290000000000006E-2</v>
      </c>
    </row>
    <row r="146" spans="2:10" x14ac:dyDescent="0.2">
      <c r="B146" s="78">
        <f t="shared" si="11"/>
        <v>141</v>
      </c>
      <c r="C146" s="57" t="s">
        <v>2143</v>
      </c>
      <c r="D146" s="57">
        <v>230.6</v>
      </c>
      <c r="E146" s="57"/>
      <c r="F146" s="57"/>
      <c r="G146" s="57">
        <f t="shared" si="8"/>
        <v>230.6</v>
      </c>
      <c r="H146" s="150">
        <f t="shared" si="9"/>
        <v>19.898474</v>
      </c>
      <c r="I146" s="322">
        <v>8.6290000000000006E-2</v>
      </c>
      <c r="J146" s="89">
        <f t="shared" si="10"/>
        <v>8.6290000000000006E-2</v>
      </c>
    </row>
    <row r="147" spans="2:10" x14ac:dyDescent="0.2">
      <c r="B147" s="78">
        <f t="shared" si="11"/>
        <v>142</v>
      </c>
      <c r="C147" s="57" t="s">
        <v>2144</v>
      </c>
      <c r="D147" s="57">
        <v>305.60000000000002</v>
      </c>
      <c r="E147" s="57"/>
      <c r="F147" s="57">
        <v>165.3</v>
      </c>
      <c r="G147" s="57">
        <f t="shared" si="8"/>
        <v>470.90000000000003</v>
      </c>
      <c r="H147" s="150">
        <f t="shared" si="9"/>
        <v>40.633961000000006</v>
      </c>
      <c r="I147" s="322">
        <v>8.6290000000000006E-2</v>
      </c>
      <c r="J147" s="89">
        <f t="shared" si="10"/>
        <v>8.6290000000000006E-2</v>
      </c>
    </row>
    <row r="148" spans="2:10" x14ac:dyDescent="0.2">
      <c r="B148" s="78">
        <f t="shared" si="11"/>
        <v>143</v>
      </c>
      <c r="C148" s="57" t="s">
        <v>2145</v>
      </c>
      <c r="D148" s="80">
        <v>2174.8000000000002</v>
      </c>
      <c r="E148" s="57"/>
      <c r="F148" s="57">
        <v>163.69999999999999</v>
      </c>
      <c r="G148" s="57">
        <f t="shared" si="8"/>
        <v>2338.5</v>
      </c>
      <c r="H148" s="150">
        <f t="shared" si="9"/>
        <v>201.78916500000003</v>
      </c>
      <c r="I148" s="322">
        <v>8.6290000000000006E-2</v>
      </c>
      <c r="J148" s="89">
        <f t="shared" si="10"/>
        <v>8.6290000000000006E-2</v>
      </c>
    </row>
    <row r="149" spans="2:10" x14ac:dyDescent="0.2">
      <c r="B149" s="78">
        <f t="shared" si="11"/>
        <v>144</v>
      </c>
      <c r="C149" s="57" t="s">
        <v>2146</v>
      </c>
      <c r="D149" s="80">
        <v>308.60000000000002</v>
      </c>
      <c r="E149" s="57"/>
      <c r="F149" s="57"/>
      <c r="G149" s="57">
        <f t="shared" si="8"/>
        <v>308.60000000000002</v>
      </c>
      <c r="H149" s="150">
        <f t="shared" si="9"/>
        <v>26.629094000000002</v>
      </c>
      <c r="I149" s="322">
        <v>8.6290000000000006E-2</v>
      </c>
      <c r="J149" s="89">
        <f t="shared" si="10"/>
        <v>8.6290000000000006E-2</v>
      </c>
    </row>
    <row r="150" spans="2:10" x14ac:dyDescent="0.2">
      <c r="B150" s="78">
        <f t="shared" si="11"/>
        <v>145</v>
      </c>
      <c r="C150" s="57" t="s">
        <v>2147</v>
      </c>
      <c r="D150" s="57">
        <v>441.9</v>
      </c>
      <c r="E150" s="57"/>
      <c r="F150" s="57"/>
      <c r="G150" s="57">
        <f t="shared" si="8"/>
        <v>441.9</v>
      </c>
      <c r="H150" s="150">
        <f t="shared" si="9"/>
        <v>38.131551000000002</v>
      </c>
      <c r="I150" s="322">
        <v>8.6290000000000006E-2</v>
      </c>
      <c r="J150" s="89">
        <f t="shared" si="10"/>
        <v>8.6290000000000006E-2</v>
      </c>
    </row>
    <row r="151" spans="2:10" x14ac:dyDescent="0.2">
      <c r="B151" s="78">
        <f t="shared" si="11"/>
        <v>146</v>
      </c>
      <c r="C151" s="57" t="s">
        <v>2148</v>
      </c>
      <c r="D151" s="57">
        <v>358</v>
      </c>
      <c r="E151" s="57"/>
      <c r="F151" s="57"/>
      <c r="G151" s="57">
        <f t="shared" si="8"/>
        <v>358</v>
      </c>
      <c r="H151" s="150">
        <f t="shared" si="9"/>
        <v>30.891820000000003</v>
      </c>
      <c r="I151" s="322">
        <v>8.6290000000000006E-2</v>
      </c>
      <c r="J151" s="89">
        <f t="shared" si="10"/>
        <v>8.6290000000000006E-2</v>
      </c>
    </row>
    <row r="152" spans="2:10" x14ac:dyDescent="0.2">
      <c r="B152" s="78">
        <f t="shared" si="11"/>
        <v>147</v>
      </c>
      <c r="C152" s="57" t="s">
        <v>2149</v>
      </c>
      <c r="D152" s="57">
        <v>438.7</v>
      </c>
      <c r="E152" s="57"/>
      <c r="F152" s="57"/>
      <c r="G152" s="57">
        <f t="shared" si="8"/>
        <v>438.7</v>
      </c>
      <c r="H152" s="150">
        <f t="shared" si="9"/>
        <v>37.855423000000002</v>
      </c>
      <c r="I152" s="322">
        <v>8.6290000000000006E-2</v>
      </c>
      <c r="J152" s="89">
        <f t="shared" si="10"/>
        <v>8.6290000000000006E-2</v>
      </c>
    </row>
    <row r="153" spans="2:10" x14ac:dyDescent="0.2">
      <c r="B153" s="78">
        <f t="shared" si="11"/>
        <v>148</v>
      </c>
      <c r="C153" s="57" t="s">
        <v>2150</v>
      </c>
      <c r="D153" s="57">
        <v>378.9</v>
      </c>
      <c r="E153" s="57"/>
      <c r="F153" s="57"/>
      <c r="G153" s="57">
        <f t="shared" si="8"/>
        <v>378.9</v>
      </c>
      <c r="H153" s="150">
        <f t="shared" si="9"/>
        <v>32.695281000000001</v>
      </c>
      <c r="I153" s="322">
        <v>8.6290000000000006E-2</v>
      </c>
      <c r="J153" s="89">
        <f t="shared" si="10"/>
        <v>8.6290000000000006E-2</v>
      </c>
    </row>
    <row r="154" spans="2:10" x14ac:dyDescent="0.2">
      <c r="B154" s="78">
        <f t="shared" si="11"/>
        <v>149</v>
      </c>
      <c r="C154" s="57" t="s">
        <v>2151</v>
      </c>
      <c r="D154" s="57">
        <v>243.9</v>
      </c>
      <c r="E154" s="57">
        <v>16.2</v>
      </c>
      <c r="F154" s="57">
        <v>35.6</v>
      </c>
      <c r="G154" s="57">
        <f t="shared" si="8"/>
        <v>295.70000000000005</v>
      </c>
      <c r="H154" s="150">
        <f t="shared" si="9"/>
        <v>25.515953000000007</v>
      </c>
      <c r="I154" s="322">
        <v>8.6290000000000006E-2</v>
      </c>
      <c r="J154" s="89">
        <f t="shared" si="10"/>
        <v>8.6290000000000006E-2</v>
      </c>
    </row>
    <row r="155" spans="2:10" x14ac:dyDescent="0.2">
      <c r="B155" s="78">
        <f t="shared" si="11"/>
        <v>150</v>
      </c>
      <c r="C155" s="57" t="s">
        <v>2152</v>
      </c>
      <c r="D155" s="57">
        <v>699.2</v>
      </c>
      <c r="E155" s="57"/>
      <c r="F155" s="57"/>
      <c r="G155" s="57">
        <f t="shared" si="8"/>
        <v>699.2</v>
      </c>
      <c r="H155" s="150">
        <f t="shared" si="9"/>
        <v>60.333968000000006</v>
      </c>
      <c r="I155" s="322">
        <v>8.6290000000000006E-2</v>
      </c>
      <c r="J155" s="89">
        <f t="shared" si="10"/>
        <v>8.6290000000000006E-2</v>
      </c>
    </row>
    <row r="156" spans="2:10" x14ac:dyDescent="0.2">
      <c r="B156" s="78">
        <f t="shared" si="11"/>
        <v>151</v>
      </c>
      <c r="C156" s="57" t="s">
        <v>2153</v>
      </c>
      <c r="D156" s="57">
        <v>765.5</v>
      </c>
      <c r="E156" s="57"/>
      <c r="F156" s="57"/>
      <c r="G156" s="57">
        <f t="shared" si="8"/>
        <v>765.5</v>
      </c>
      <c r="H156" s="150">
        <f t="shared" si="9"/>
        <v>66.054995000000005</v>
      </c>
      <c r="I156" s="322">
        <v>8.6290000000000006E-2</v>
      </c>
      <c r="J156" s="89">
        <f t="shared" si="10"/>
        <v>8.6290000000000006E-2</v>
      </c>
    </row>
    <row r="157" spans="2:10" x14ac:dyDescent="0.2">
      <c r="B157" s="78">
        <f t="shared" si="11"/>
        <v>152</v>
      </c>
      <c r="C157" s="57" t="s">
        <v>2154</v>
      </c>
      <c r="D157" s="57">
        <v>774.85</v>
      </c>
      <c r="E157" s="57">
        <v>31.4</v>
      </c>
      <c r="F157" s="57"/>
      <c r="G157" s="57">
        <f t="shared" si="8"/>
        <v>806.25</v>
      </c>
      <c r="H157" s="150">
        <f t="shared" si="9"/>
        <v>69.571312500000005</v>
      </c>
      <c r="I157" s="322">
        <v>8.6290000000000006E-2</v>
      </c>
      <c r="J157" s="89">
        <f t="shared" si="10"/>
        <v>8.6290000000000006E-2</v>
      </c>
    </row>
    <row r="158" spans="2:10" x14ac:dyDescent="0.2">
      <c r="B158" s="78">
        <f t="shared" si="11"/>
        <v>153</v>
      </c>
      <c r="C158" s="57" t="s">
        <v>2155</v>
      </c>
      <c r="D158" s="57">
        <v>506.14</v>
      </c>
      <c r="E158" s="57">
        <v>17.100000000000001</v>
      </c>
      <c r="F158" s="57"/>
      <c r="G158" s="57">
        <f t="shared" si="8"/>
        <v>523.24</v>
      </c>
      <c r="H158" s="150">
        <f t="shared" si="9"/>
        <v>45.150379600000001</v>
      </c>
      <c r="I158" s="322">
        <v>8.6290000000000006E-2</v>
      </c>
      <c r="J158" s="89">
        <f t="shared" si="10"/>
        <v>8.6290000000000006E-2</v>
      </c>
    </row>
    <row r="159" spans="2:10" x14ac:dyDescent="0.2">
      <c r="B159" s="78">
        <f t="shared" si="11"/>
        <v>154</v>
      </c>
      <c r="C159" s="57" t="s">
        <v>2156</v>
      </c>
      <c r="D159" s="57">
        <v>574.20000000000005</v>
      </c>
      <c r="E159" s="57"/>
      <c r="F159" s="57"/>
      <c r="G159" s="57">
        <f t="shared" si="8"/>
        <v>574.20000000000005</v>
      </c>
      <c r="H159" s="150">
        <f t="shared" si="9"/>
        <v>49.54771800000001</v>
      </c>
      <c r="I159" s="322">
        <v>8.6290000000000006E-2</v>
      </c>
      <c r="J159" s="89">
        <f t="shared" si="10"/>
        <v>8.6290000000000006E-2</v>
      </c>
    </row>
    <row r="160" spans="2:10" x14ac:dyDescent="0.2">
      <c r="B160" s="78">
        <f t="shared" si="11"/>
        <v>155</v>
      </c>
      <c r="C160" s="57" t="s">
        <v>2157</v>
      </c>
      <c r="D160" s="57">
        <v>265.10000000000002</v>
      </c>
      <c r="E160" s="57"/>
      <c r="F160" s="57"/>
      <c r="G160" s="57">
        <f t="shared" si="8"/>
        <v>265.10000000000002</v>
      </c>
      <c r="H160" s="150">
        <f t="shared" si="9"/>
        <v>22.875479000000002</v>
      </c>
      <c r="I160" s="322">
        <v>8.6290000000000006E-2</v>
      </c>
      <c r="J160" s="89">
        <f t="shared" si="10"/>
        <v>8.6290000000000006E-2</v>
      </c>
    </row>
    <row r="161" spans="2:10" x14ac:dyDescent="0.2">
      <c r="B161" s="78">
        <f t="shared" si="11"/>
        <v>156</v>
      </c>
      <c r="C161" s="57" t="s">
        <v>2158</v>
      </c>
      <c r="D161" s="57">
        <v>733.7</v>
      </c>
      <c r="E161" s="57"/>
      <c r="F161" s="57"/>
      <c r="G161" s="57">
        <f t="shared" si="8"/>
        <v>733.7</v>
      </c>
      <c r="H161" s="150">
        <f t="shared" si="9"/>
        <v>63.310973000000011</v>
      </c>
      <c r="I161" s="322">
        <v>8.6290000000000006E-2</v>
      </c>
      <c r="J161" s="89">
        <f t="shared" si="10"/>
        <v>8.6290000000000006E-2</v>
      </c>
    </row>
    <row r="162" spans="2:10" x14ac:dyDescent="0.2">
      <c r="B162" s="78">
        <f t="shared" si="11"/>
        <v>157</v>
      </c>
      <c r="C162" s="57" t="s">
        <v>2159</v>
      </c>
      <c r="D162" s="57">
        <v>560.1</v>
      </c>
      <c r="E162" s="57"/>
      <c r="F162" s="57"/>
      <c r="G162" s="57">
        <f t="shared" si="8"/>
        <v>560.1</v>
      </c>
      <c r="H162" s="150">
        <f t="shared" si="9"/>
        <v>48.331029000000008</v>
      </c>
      <c r="I162" s="322">
        <v>8.6290000000000006E-2</v>
      </c>
      <c r="J162" s="89">
        <f t="shared" si="10"/>
        <v>8.6290000000000006E-2</v>
      </c>
    </row>
    <row r="163" spans="2:10" x14ac:dyDescent="0.2">
      <c r="B163" s="78">
        <f t="shared" si="11"/>
        <v>158</v>
      </c>
      <c r="C163" s="57" t="s">
        <v>2160</v>
      </c>
      <c r="D163" s="57">
        <v>635.20000000000005</v>
      </c>
      <c r="E163" s="57">
        <v>38.700000000000003</v>
      </c>
      <c r="F163" s="57"/>
      <c r="G163" s="57">
        <f t="shared" si="8"/>
        <v>673.90000000000009</v>
      </c>
      <c r="H163" s="150">
        <f t="shared" si="9"/>
        <v>58.150831000000011</v>
      </c>
      <c r="I163" s="322">
        <v>8.6290000000000006E-2</v>
      </c>
      <c r="J163" s="89">
        <f t="shared" si="10"/>
        <v>8.6290000000000006E-2</v>
      </c>
    </row>
    <row r="164" spans="2:10" x14ac:dyDescent="0.2">
      <c r="B164" s="78">
        <f t="shared" si="11"/>
        <v>159</v>
      </c>
      <c r="C164" s="57" t="s">
        <v>2161</v>
      </c>
      <c r="D164" s="57">
        <v>485.6</v>
      </c>
      <c r="E164" s="57"/>
      <c r="F164" s="57"/>
      <c r="G164" s="57">
        <f t="shared" si="8"/>
        <v>485.6</v>
      </c>
      <c r="H164" s="150">
        <f t="shared" si="9"/>
        <v>41.902424000000003</v>
      </c>
      <c r="I164" s="322">
        <v>8.6290000000000006E-2</v>
      </c>
      <c r="J164" s="89">
        <f t="shared" si="10"/>
        <v>8.6290000000000006E-2</v>
      </c>
    </row>
    <row r="165" spans="2:10" x14ac:dyDescent="0.2">
      <c r="B165" s="78">
        <f t="shared" si="11"/>
        <v>160</v>
      </c>
      <c r="C165" s="57" t="s">
        <v>2162</v>
      </c>
      <c r="D165" s="57">
        <v>464.9</v>
      </c>
      <c r="E165" s="57"/>
      <c r="F165" s="57"/>
      <c r="G165" s="57">
        <f t="shared" si="8"/>
        <v>464.9</v>
      </c>
      <c r="H165" s="150">
        <f t="shared" si="9"/>
        <v>40.116221000000003</v>
      </c>
      <c r="I165" s="322">
        <v>8.6290000000000006E-2</v>
      </c>
      <c r="J165" s="89">
        <f t="shared" si="10"/>
        <v>8.6290000000000006E-2</v>
      </c>
    </row>
    <row r="166" spans="2:10" x14ac:dyDescent="0.2">
      <c r="B166" s="78">
        <f t="shared" si="11"/>
        <v>161</v>
      </c>
      <c r="C166" s="57" t="s">
        <v>2163</v>
      </c>
      <c r="D166" s="57">
        <v>624.1</v>
      </c>
      <c r="E166" s="57"/>
      <c r="F166" s="57"/>
      <c r="G166" s="57">
        <f t="shared" si="8"/>
        <v>624.1</v>
      </c>
      <c r="H166" s="150">
        <f t="shared" si="9"/>
        <v>53.853589000000007</v>
      </c>
      <c r="I166" s="322">
        <v>8.6290000000000006E-2</v>
      </c>
      <c r="J166" s="89">
        <f t="shared" si="10"/>
        <v>8.6290000000000006E-2</v>
      </c>
    </row>
    <row r="167" spans="2:10" x14ac:dyDescent="0.2">
      <c r="B167" s="78">
        <f t="shared" si="11"/>
        <v>162</v>
      </c>
      <c r="C167" s="57" t="s">
        <v>2164</v>
      </c>
      <c r="D167" s="57">
        <v>764.3</v>
      </c>
      <c r="E167" s="57"/>
      <c r="F167" s="57"/>
      <c r="G167" s="57">
        <f t="shared" si="8"/>
        <v>764.3</v>
      </c>
      <c r="H167" s="150">
        <f t="shared" si="9"/>
        <v>65.951447000000002</v>
      </c>
      <c r="I167" s="322">
        <v>8.6290000000000006E-2</v>
      </c>
      <c r="J167" s="89">
        <f t="shared" si="10"/>
        <v>8.6290000000000006E-2</v>
      </c>
    </row>
    <row r="168" spans="2:10" x14ac:dyDescent="0.2">
      <c r="B168" s="78">
        <f t="shared" si="11"/>
        <v>163</v>
      </c>
      <c r="C168" s="57" t="s">
        <v>2165</v>
      </c>
      <c r="D168" s="57">
        <v>726.1</v>
      </c>
      <c r="E168" s="57"/>
      <c r="F168" s="57">
        <v>20.6</v>
      </c>
      <c r="G168" s="57">
        <f t="shared" si="8"/>
        <v>746.7</v>
      </c>
      <c r="H168" s="150">
        <f t="shared" si="9"/>
        <v>64.432743000000002</v>
      </c>
      <c r="I168" s="322">
        <v>8.6290000000000006E-2</v>
      </c>
      <c r="J168" s="89">
        <f t="shared" si="10"/>
        <v>8.6289999999999992E-2</v>
      </c>
    </row>
    <row r="169" spans="2:10" x14ac:dyDescent="0.2">
      <c r="B169" s="78">
        <f t="shared" si="11"/>
        <v>164</v>
      </c>
      <c r="C169" s="57" t="s">
        <v>2166</v>
      </c>
      <c r="D169" s="57">
        <v>644.70000000000005</v>
      </c>
      <c r="E169" s="57">
        <v>38.200000000000003</v>
      </c>
      <c r="F169" s="57">
        <v>32.799999999999997</v>
      </c>
      <c r="G169" s="57">
        <f t="shared" si="8"/>
        <v>715.7</v>
      </c>
      <c r="H169" s="150">
        <f t="shared" si="9"/>
        <v>61.757753000000008</v>
      </c>
      <c r="I169" s="322">
        <v>8.6290000000000006E-2</v>
      </c>
      <c r="J169" s="89">
        <f t="shared" si="10"/>
        <v>8.6290000000000006E-2</v>
      </c>
    </row>
    <row r="170" spans="2:10" x14ac:dyDescent="0.2">
      <c r="B170" s="78">
        <f t="shared" si="11"/>
        <v>165</v>
      </c>
      <c r="C170" s="57" t="s">
        <v>2167</v>
      </c>
      <c r="D170" s="57">
        <v>233.7</v>
      </c>
      <c r="E170" s="57"/>
      <c r="F170" s="57"/>
      <c r="G170" s="57">
        <f t="shared" si="8"/>
        <v>233.7</v>
      </c>
      <c r="H170" s="150">
        <f t="shared" si="9"/>
        <v>20.165973000000001</v>
      </c>
      <c r="I170" s="322">
        <v>8.6290000000000006E-2</v>
      </c>
      <c r="J170" s="89">
        <f t="shared" si="10"/>
        <v>8.6290000000000006E-2</v>
      </c>
    </row>
    <row r="171" spans="2:10" x14ac:dyDescent="0.2">
      <c r="B171" s="78">
        <f t="shared" si="11"/>
        <v>166</v>
      </c>
      <c r="C171" s="57" t="s">
        <v>2168</v>
      </c>
      <c r="D171" s="57">
        <v>428.1</v>
      </c>
      <c r="E171" s="57">
        <v>104.4</v>
      </c>
      <c r="F171" s="57">
        <v>125.8</v>
      </c>
      <c r="G171" s="57">
        <f t="shared" si="8"/>
        <v>658.3</v>
      </c>
      <c r="H171" s="150">
        <f t="shared" si="9"/>
        <v>56.804707000000001</v>
      </c>
      <c r="I171" s="322">
        <v>8.6290000000000006E-2</v>
      </c>
      <c r="J171" s="89">
        <f t="shared" si="10"/>
        <v>8.6290000000000006E-2</v>
      </c>
    </row>
    <row r="172" spans="2:10" x14ac:dyDescent="0.2">
      <c r="B172" s="78">
        <f t="shared" si="11"/>
        <v>167</v>
      </c>
      <c r="C172" s="57" t="s">
        <v>2169</v>
      </c>
      <c r="D172" s="57">
        <v>692.5</v>
      </c>
      <c r="E172" s="57"/>
      <c r="F172" s="57">
        <v>41</v>
      </c>
      <c r="G172" s="57">
        <f t="shared" si="8"/>
        <v>733.5</v>
      </c>
      <c r="H172" s="150">
        <f t="shared" si="9"/>
        <v>63.293715000000006</v>
      </c>
      <c r="I172" s="322">
        <v>8.6290000000000006E-2</v>
      </c>
      <c r="J172" s="89">
        <f t="shared" si="10"/>
        <v>8.6290000000000006E-2</v>
      </c>
    </row>
    <row r="173" spans="2:10" x14ac:dyDescent="0.2">
      <c r="B173" s="78">
        <f t="shared" si="11"/>
        <v>168</v>
      </c>
      <c r="C173" s="57" t="s">
        <v>2170</v>
      </c>
      <c r="D173" s="57">
        <v>739</v>
      </c>
      <c r="E173" s="57"/>
      <c r="F173" s="57">
        <v>21.7</v>
      </c>
      <c r="G173" s="57">
        <f t="shared" si="8"/>
        <v>760.7</v>
      </c>
      <c r="H173" s="150">
        <f t="shared" si="9"/>
        <v>65.640803000000005</v>
      </c>
      <c r="I173" s="322">
        <v>8.6290000000000006E-2</v>
      </c>
      <c r="J173" s="89">
        <f t="shared" si="10"/>
        <v>8.6290000000000006E-2</v>
      </c>
    </row>
    <row r="174" spans="2:10" x14ac:dyDescent="0.2">
      <c r="B174" s="78">
        <f t="shared" si="11"/>
        <v>169</v>
      </c>
      <c r="C174" s="57" t="s">
        <v>2171</v>
      </c>
      <c r="D174" s="57">
        <v>571.5</v>
      </c>
      <c r="E174" s="57"/>
      <c r="F174" s="57"/>
      <c r="G174" s="57">
        <f t="shared" si="8"/>
        <v>571.5</v>
      </c>
      <c r="H174" s="150">
        <f t="shared" si="9"/>
        <v>49.314735000000006</v>
      </c>
      <c r="I174" s="322">
        <v>8.6290000000000006E-2</v>
      </c>
      <c r="J174" s="89">
        <f t="shared" si="10"/>
        <v>8.6290000000000006E-2</v>
      </c>
    </row>
    <row r="175" spans="2:10" x14ac:dyDescent="0.2">
      <c r="B175" s="78">
        <f t="shared" si="11"/>
        <v>170</v>
      </c>
      <c r="C175" s="57" t="s">
        <v>2172</v>
      </c>
      <c r="D175" s="57">
        <v>539.9</v>
      </c>
      <c r="E175" s="57">
        <v>31.5</v>
      </c>
      <c r="F175" s="57"/>
      <c r="G175" s="57">
        <f t="shared" si="8"/>
        <v>571.4</v>
      </c>
      <c r="H175" s="150">
        <f t="shared" si="9"/>
        <v>49.306106</v>
      </c>
      <c r="I175" s="322">
        <v>8.6290000000000006E-2</v>
      </c>
      <c r="J175" s="89">
        <f t="shared" si="10"/>
        <v>8.6290000000000006E-2</v>
      </c>
    </row>
    <row r="176" spans="2:10" x14ac:dyDescent="0.2">
      <c r="B176" s="78">
        <f t="shared" si="11"/>
        <v>171</v>
      </c>
      <c r="C176" s="57" t="s">
        <v>2173</v>
      </c>
      <c r="D176" s="57">
        <v>555.79999999999995</v>
      </c>
      <c r="E176" s="57">
        <v>65.2</v>
      </c>
      <c r="F176" s="57"/>
      <c r="G176" s="57">
        <f t="shared" si="8"/>
        <v>621</v>
      </c>
      <c r="H176" s="150">
        <f t="shared" si="9"/>
        <v>53.586090000000006</v>
      </c>
      <c r="I176" s="322">
        <v>8.6290000000000006E-2</v>
      </c>
      <c r="J176" s="89">
        <f t="shared" si="10"/>
        <v>8.6290000000000006E-2</v>
      </c>
    </row>
    <row r="177" spans="2:11" x14ac:dyDescent="0.2">
      <c r="B177" s="78">
        <f t="shared" si="11"/>
        <v>172</v>
      </c>
      <c r="C177" s="57" t="s">
        <v>2174</v>
      </c>
      <c r="D177" s="57">
        <v>627.5</v>
      </c>
      <c r="E177" s="57">
        <v>32.299999999999997</v>
      </c>
      <c r="F177" s="57"/>
      <c r="G177" s="57">
        <f t="shared" si="8"/>
        <v>659.8</v>
      </c>
      <c r="H177" s="150">
        <f t="shared" si="9"/>
        <v>56.934142000000001</v>
      </c>
      <c r="I177" s="322">
        <v>8.6290000000000006E-2</v>
      </c>
      <c r="J177" s="89">
        <f t="shared" si="10"/>
        <v>8.6290000000000006E-2</v>
      </c>
    </row>
    <row r="178" spans="2:11" x14ac:dyDescent="0.2">
      <c r="B178" s="78">
        <f t="shared" si="11"/>
        <v>173</v>
      </c>
      <c r="C178" s="57" t="s">
        <v>2175</v>
      </c>
      <c r="D178" s="57">
        <v>647.1</v>
      </c>
      <c r="E178" s="57">
        <v>50</v>
      </c>
      <c r="F178" s="57">
        <v>99.3</v>
      </c>
      <c r="G178" s="57">
        <f t="shared" si="8"/>
        <v>796.4</v>
      </c>
      <c r="H178" s="150">
        <f t="shared" si="9"/>
        <v>68.721356</v>
      </c>
      <c r="I178" s="322">
        <v>8.6290000000000006E-2</v>
      </c>
      <c r="J178" s="89">
        <f>SUM(H178/G178)</f>
        <v>8.6290000000000006E-2</v>
      </c>
    </row>
    <row r="179" spans="2:11" x14ac:dyDescent="0.2">
      <c r="B179" s="78">
        <f t="shared" si="11"/>
        <v>174</v>
      </c>
      <c r="C179" s="57" t="s">
        <v>2176</v>
      </c>
      <c r="D179" s="57">
        <v>560.79999999999995</v>
      </c>
      <c r="E179" s="57"/>
      <c r="F179" s="57"/>
      <c r="G179" s="57">
        <f t="shared" si="8"/>
        <v>560.79999999999995</v>
      </c>
      <c r="H179" s="150">
        <f>SUM(I179*G179)</f>
        <v>48.391432000000002</v>
      </c>
      <c r="I179" s="322">
        <v>8.6290000000000006E-2</v>
      </c>
      <c r="J179" s="89">
        <f t="shared" si="10"/>
        <v>8.6290000000000006E-2</v>
      </c>
    </row>
    <row r="180" spans="2:11" x14ac:dyDescent="0.2">
      <c r="B180" s="78">
        <f t="shared" si="11"/>
        <v>175</v>
      </c>
      <c r="C180" s="57" t="s">
        <v>2177</v>
      </c>
      <c r="D180" s="57">
        <v>584.1</v>
      </c>
      <c r="E180" s="57"/>
      <c r="F180" s="57"/>
      <c r="G180" s="57">
        <f t="shared" si="8"/>
        <v>584.1</v>
      </c>
      <c r="H180" s="150">
        <f t="shared" si="9"/>
        <v>50.401989000000007</v>
      </c>
      <c r="I180" s="322">
        <v>8.6290000000000006E-2</v>
      </c>
      <c r="J180" s="89">
        <f t="shared" si="10"/>
        <v>8.6290000000000006E-2</v>
      </c>
    </row>
    <row r="181" spans="2:11" x14ac:dyDescent="0.2">
      <c r="B181" s="78">
        <f t="shared" si="11"/>
        <v>176</v>
      </c>
      <c r="C181" s="57" t="s">
        <v>2178</v>
      </c>
      <c r="D181" s="57">
        <v>557.1</v>
      </c>
      <c r="E181" s="57">
        <v>231.9</v>
      </c>
      <c r="F181" s="57"/>
      <c r="G181" s="57">
        <f t="shared" si="8"/>
        <v>789</v>
      </c>
      <c r="H181" s="150">
        <f t="shared" si="9"/>
        <v>68.082810000000009</v>
      </c>
      <c r="I181" s="322">
        <v>8.6290000000000006E-2</v>
      </c>
      <c r="J181" s="89">
        <f t="shared" si="10"/>
        <v>8.6290000000000006E-2</v>
      </c>
    </row>
    <row r="182" spans="2:11" x14ac:dyDescent="0.2">
      <c r="B182" s="78">
        <f t="shared" si="11"/>
        <v>177</v>
      </c>
      <c r="C182" s="57" t="s">
        <v>2179</v>
      </c>
      <c r="D182" s="57">
        <v>2669.4</v>
      </c>
      <c r="E182" s="57"/>
      <c r="F182" s="57">
        <v>28.5</v>
      </c>
      <c r="G182" s="57">
        <f t="shared" si="8"/>
        <v>2697.9</v>
      </c>
      <c r="H182" s="150">
        <f t="shared" si="9"/>
        <v>232.80179100000004</v>
      </c>
      <c r="I182" s="322">
        <v>8.6290000000000006E-2</v>
      </c>
      <c r="J182" s="89">
        <f t="shared" si="10"/>
        <v>8.6290000000000006E-2</v>
      </c>
    </row>
    <row r="183" spans="2:11" x14ac:dyDescent="0.2">
      <c r="B183" s="78">
        <f t="shared" si="11"/>
        <v>178</v>
      </c>
      <c r="C183" s="80" t="s">
        <v>2180</v>
      </c>
      <c r="D183" s="81">
        <v>671.45</v>
      </c>
      <c r="E183" s="81"/>
      <c r="F183" s="81"/>
      <c r="G183" s="57">
        <f t="shared" si="8"/>
        <v>671.45</v>
      </c>
      <c r="H183" s="150">
        <f t="shared" si="9"/>
        <v>57.939420500000004</v>
      </c>
      <c r="I183" s="322">
        <v>8.6290000000000006E-2</v>
      </c>
      <c r="J183" s="89">
        <f t="shared" si="10"/>
        <v>8.6290000000000006E-2</v>
      </c>
      <c r="K183" s="68">
        <f>SUM(G6:G183)</f>
        <v>133931.26999999999</v>
      </c>
    </row>
    <row r="184" spans="2:11" x14ac:dyDescent="0.2">
      <c r="B184" s="78">
        <f t="shared" si="11"/>
        <v>179</v>
      </c>
      <c r="C184" s="81" t="s">
        <v>829</v>
      </c>
      <c r="D184" s="81">
        <v>606.9</v>
      </c>
      <c r="E184" s="81"/>
      <c r="F184" s="81"/>
      <c r="G184" s="81">
        <f t="shared" si="8"/>
        <v>606.9</v>
      </c>
      <c r="H184" s="152">
        <f t="shared" si="9"/>
        <v>52.369401000000003</v>
      </c>
      <c r="I184" s="322">
        <v>8.6290000000000006E-2</v>
      </c>
      <c r="J184" s="89">
        <f t="shared" si="10"/>
        <v>8.6290000000000006E-2</v>
      </c>
    </row>
    <row r="185" spans="2:11" x14ac:dyDescent="0.2">
      <c r="B185" s="78">
        <f t="shared" si="11"/>
        <v>180</v>
      </c>
      <c r="C185" s="81" t="s">
        <v>830</v>
      </c>
      <c r="D185" s="81">
        <v>487</v>
      </c>
      <c r="E185" s="81"/>
      <c r="F185" s="81"/>
      <c r="G185" s="81">
        <f t="shared" si="8"/>
        <v>487</v>
      </c>
      <c r="H185" s="152">
        <f t="shared" si="9"/>
        <v>42.023230000000005</v>
      </c>
      <c r="I185" s="322">
        <v>8.6290000000000006E-2</v>
      </c>
      <c r="J185" s="89">
        <f t="shared" si="10"/>
        <v>8.6290000000000006E-2</v>
      </c>
    </row>
    <row r="186" spans="2:11" x14ac:dyDescent="0.2">
      <c r="B186" s="78">
        <f t="shared" si="11"/>
        <v>181</v>
      </c>
      <c r="C186" s="81" t="s">
        <v>831</v>
      </c>
      <c r="D186" s="81">
        <v>450.5</v>
      </c>
      <c r="E186" s="81"/>
      <c r="F186" s="81"/>
      <c r="G186" s="81">
        <f t="shared" si="8"/>
        <v>450.5</v>
      </c>
      <c r="H186" s="152">
        <f t="shared" si="9"/>
        <v>38.873645000000003</v>
      </c>
      <c r="I186" s="322">
        <v>8.6290000000000006E-2</v>
      </c>
      <c r="J186" s="89">
        <f t="shared" si="10"/>
        <v>8.6290000000000006E-2</v>
      </c>
    </row>
    <row r="187" spans="2:11" x14ac:dyDescent="0.2">
      <c r="B187" s="78">
        <f t="shared" si="11"/>
        <v>182</v>
      </c>
      <c r="C187" s="81" t="s">
        <v>832</v>
      </c>
      <c r="D187" s="81">
        <v>2680.77</v>
      </c>
      <c r="E187" s="81"/>
      <c r="F187" s="81"/>
      <c r="G187" s="81">
        <f t="shared" si="8"/>
        <v>2680.77</v>
      </c>
      <c r="H187" s="152">
        <f t="shared" si="9"/>
        <v>231.32364330000001</v>
      </c>
      <c r="I187" s="322">
        <v>8.6290000000000006E-2</v>
      </c>
      <c r="J187" s="89">
        <f t="shared" si="10"/>
        <v>8.6290000000000006E-2</v>
      </c>
    </row>
    <row r="188" spans="2:11" x14ac:dyDescent="0.2">
      <c r="B188" s="78">
        <f t="shared" si="11"/>
        <v>183</v>
      </c>
      <c r="C188" s="81" t="s">
        <v>833</v>
      </c>
      <c r="D188" s="81">
        <v>995.3</v>
      </c>
      <c r="E188" s="81"/>
      <c r="F188" s="81"/>
      <c r="G188" s="81">
        <f t="shared" si="8"/>
        <v>995.3</v>
      </c>
      <c r="H188" s="152">
        <f t="shared" si="9"/>
        <v>85.884437000000005</v>
      </c>
      <c r="I188" s="322">
        <v>8.6290000000000006E-2</v>
      </c>
      <c r="J188" s="89">
        <f t="shared" si="10"/>
        <v>8.6290000000000006E-2</v>
      </c>
    </row>
    <row r="189" spans="2:11" x14ac:dyDescent="0.2">
      <c r="B189" s="78">
        <f t="shared" si="11"/>
        <v>184</v>
      </c>
      <c r="C189" s="81" t="s">
        <v>834</v>
      </c>
      <c r="D189" s="81">
        <v>2062.92</v>
      </c>
      <c r="E189" s="81"/>
      <c r="F189" s="81"/>
      <c r="G189" s="81">
        <f t="shared" si="8"/>
        <v>2062.92</v>
      </c>
      <c r="H189" s="152">
        <f t="shared" si="9"/>
        <v>178.00936680000001</v>
      </c>
      <c r="I189" s="322">
        <v>8.6290000000000006E-2</v>
      </c>
      <c r="J189" s="89">
        <f t="shared" si="10"/>
        <v>8.6290000000000006E-2</v>
      </c>
    </row>
    <row r="190" spans="2:11" x14ac:dyDescent="0.2">
      <c r="B190" s="78">
        <f t="shared" si="11"/>
        <v>185</v>
      </c>
      <c r="C190" s="81" t="s">
        <v>835</v>
      </c>
      <c r="D190" s="81">
        <v>706.9</v>
      </c>
      <c r="E190" s="81"/>
      <c r="F190" s="81">
        <v>19.8</v>
      </c>
      <c r="G190" s="81">
        <f t="shared" si="8"/>
        <v>726.69999999999993</v>
      </c>
      <c r="H190" s="152">
        <f t="shared" si="9"/>
        <v>62.706942999999995</v>
      </c>
      <c r="I190" s="322">
        <v>8.6290000000000006E-2</v>
      </c>
      <c r="J190" s="89">
        <f t="shared" si="10"/>
        <v>8.6290000000000006E-2</v>
      </c>
    </row>
    <row r="191" spans="2:11" x14ac:dyDescent="0.2">
      <c r="B191" s="78">
        <f t="shared" si="11"/>
        <v>186</v>
      </c>
      <c r="C191" s="81" t="s">
        <v>836</v>
      </c>
      <c r="D191" s="81">
        <v>682.6</v>
      </c>
      <c r="E191" s="81"/>
      <c r="F191" s="81">
        <v>11.5</v>
      </c>
      <c r="G191" s="81">
        <f t="shared" si="8"/>
        <v>694.1</v>
      </c>
      <c r="H191" s="152">
        <f t="shared" si="9"/>
        <v>59.893889000000009</v>
      </c>
      <c r="I191" s="322">
        <v>8.6290000000000006E-2</v>
      </c>
      <c r="J191" s="89">
        <f t="shared" si="10"/>
        <v>8.6290000000000006E-2</v>
      </c>
    </row>
    <row r="192" spans="2:11" x14ac:dyDescent="0.2">
      <c r="B192" s="78">
        <f t="shared" si="11"/>
        <v>187</v>
      </c>
      <c r="C192" s="81" t="s">
        <v>837</v>
      </c>
      <c r="D192" s="81">
        <v>770.3</v>
      </c>
      <c r="E192" s="81"/>
      <c r="F192" s="81"/>
      <c r="G192" s="81">
        <f t="shared" si="8"/>
        <v>770.3</v>
      </c>
      <c r="H192" s="152">
        <f t="shared" si="9"/>
        <v>66.469187000000005</v>
      </c>
      <c r="I192" s="322">
        <v>8.6290000000000006E-2</v>
      </c>
      <c r="J192" s="89">
        <f t="shared" si="10"/>
        <v>8.6290000000000006E-2</v>
      </c>
    </row>
    <row r="193" spans="2:10" x14ac:dyDescent="0.2">
      <c r="B193" s="78">
        <f t="shared" si="11"/>
        <v>188</v>
      </c>
      <c r="C193" s="81" t="s">
        <v>838</v>
      </c>
      <c r="D193" s="81">
        <v>535.9</v>
      </c>
      <c r="E193" s="81"/>
      <c r="F193" s="81"/>
      <c r="G193" s="81">
        <f t="shared" si="8"/>
        <v>535.9</v>
      </c>
      <c r="H193" s="152">
        <f t="shared" si="9"/>
        <v>46.242811000000003</v>
      </c>
      <c r="I193" s="322">
        <v>8.6290000000000006E-2</v>
      </c>
      <c r="J193" s="89">
        <f t="shared" si="10"/>
        <v>8.6290000000000006E-2</v>
      </c>
    </row>
    <row r="194" spans="2:10" x14ac:dyDescent="0.2">
      <c r="B194" s="78">
        <f t="shared" si="11"/>
        <v>189</v>
      </c>
      <c r="C194" s="81" t="s">
        <v>839</v>
      </c>
      <c r="D194" s="81">
        <v>732.5</v>
      </c>
      <c r="E194" s="81"/>
      <c r="F194" s="81">
        <v>60</v>
      </c>
      <c r="G194" s="81">
        <f t="shared" si="8"/>
        <v>792.5</v>
      </c>
      <c r="H194" s="152">
        <f t="shared" si="9"/>
        <v>68.384825000000006</v>
      </c>
      <c r="I194" s="322">
        <v>8.6290000000000006E-2</v>
      </c>
      <c r="J194" s="89">
        <f t="shared" si="10"/>
        <v>8.6290000000000006E-2</v>
      </c>
    </row>
    <row r="195" spans="2:10" x14ac:dyDescent="0.2">
      <c r="B195" s="78">
        <f t="shared" si="11"/>
        <v>190</v>
      </c>
      <c r="C195" s="81" t="s">
        <v>840</v>
      </c>
      <c r="D195" s="81">
        <v>665.7</v>
      </c>
      <c r="E195" s="81"/>
      <c r="F195" s="81"/>
      <c r="G195" s="81">
        <f t="shared" si="8"/>
        <v>665.7</v>
      </c>
      <c r="H195" s="152">
        <f t="shared" si="9"/>
        <v>57.443253000000006</v>
      </c>
      <c r="I195" s="322">
        <v>8.6290000000000006E-2</v>
      </c>
      <c r="J195" s="89">
        <f t="shared" si="10"/>
        <v>8.6290000000000006E-2</v>
      </c>
    </row>
    <row r="196" spans="2:10" x14ac:dyDescent="0.2">
      <c r="B196" s="78">
        <f t="shared" si="11"/>
        <v>191</v>
      </c>
      <c r="C196" s="81" t="s">
        <v>841</v>
      </c>
      <c r="D196" s="81">
        <v>772.6</v>
      </c>
      <c r="E196" s="81">
        <v>46.1</v>
      </c>
      <c r="F196" s="81"/>
      <c r="G196" s="81">
        <f t="shared" si="8"/>
        <v>818.7</v>
      </c>
      <c r="H196" s="152">
        <f t="shared" si="9"/>
        <v>70.645623000000015</v>
      </c>
      <c r="I196" s="322">
        <v>8.6290000000000006E-2</v>
      </c>
      <c r="J196" s="89">
        <f t="shared" si="10"/>
        <v>8.6290000000000019E-2</v>
      </c>
    </row>
    <row r="197" spans="2:10" x14ac:dyDescent="0.2">
      <c r="B197" s="78">
        <f t="shared" si="11"/>
        <v>192</v>
      </c>
      <c r="C197" s="81" t="s">
        <v>842</v>
      </c>
      <c r="D197" s="81">
        <v>659.7</v>
      </c>
      <c r="E197" s="81"/>
      <c r="F197" s="81"/>
      <c r="G197" s="81">
        <f t="shared" si="8"/>
        <v>659.7</v>
      </c>
      <c r="H197" s="152">
        <f t="shared" si="9"/>
        <v>56.925513000000009</v>
      </c>
      <c r="I197" s="322">
        <v>8.6290000000000006E-2</v>
      </c>
      <c r="J197" s="89">
        <f t="shared" si="10"/>
        <v>8.6290000000000006E-2</v>
      </c>
    </row>
    <row r="198" spans="2:10" x14ac:dyDescent="0.2">
      <c r="B198" s="78">
        <f t="shared" si="11"/>
        <v>193</v>
      </c>
      <c r="C198" s="81" t="s">
        <v>843</v>
      </c>
      <c r="D198" s="81">
        <v>1045.7</v>
      </c>
      <c r="E198" s="81"/>
      <c r="F198" s="81">
        <v>87.3</v>
      </c>
      <c r="G198" s="81">
        <f t="shared" si="8"/>
        <v>1133</v>
      </c>
      <c r="H198" s="152">
        <f t="shared" si="9"/>
        <v>97.766570000000002</v>
      </c>
      <c r="I198" s="322">
        <v>8.6290000000000006E-2</v>
      </c>
      <c r="J198" s="89">
        <f t="shared" si="10"/>
        <v>8.6290000000000006E-2</v>
      </c>
    </row>
    <row r="199" spans="2:10" x14ac:dyDescent="0.2">
      <c r="B199" s="78">
        <f t="shared" si="11"/>
        <v>194</v>
      </c>
      <c r="C199" s="81" t="s">
        <v>844</v>
      </c>
      <c r="D199" s="81">
        <v>610.5</v>
      </c>
      <c r="E199" s="81"/>
      <c r="F199" s="81">
        <v>114</v>
      </c>
      <c r="G199" s="81">
        <f t="shared" si="8"/>
        <v>724.5</v>
      </c>
      <c r="H199" s="152">
        <f t="shared" si="9"/>
        <v>62.517105000000001</v>
      </c>
      <c r="I199" s="322">
        <v>8.6290000000000006E-2</v>
      </c>
      <c r="J199" s="89">
        <f t="shared" si="10"/>
        <v>8.6290000000000006E-2</v>
      </c>
    </row>
    <row r="200" spans="2:10" x14ac:dyDescent="0.2">
      <c r="B200" s="78">
        <f t="shared" ref="B200:B263" si="12">B199+1</f>
        <v>195</v>
      </c>
      <c r="C200" s="81" t="s">
        <v>845</v>
      </c>
      <c r="D200" s="81">
        <v>1026.5</v>
      </c>
      <c r="E200" s="81"/>
      <c r="F200" s="81"/>
      <c r="G200" s="81">
        <f t="shared" si="8"/>
        <v>1026.5</v>
      </c>
      <c r="H200" s="152">
        <f t="shared" si="9"/>
        <v>88.576685000000012</v>
      </c>
      <c r="I200" s="322">
        <v>8.6290000000000006E-2</v>
      </c>
      <c r="J200" s="89">
        <f t="shared" si="10"/>
        <v>8.6290000000000006E-2</v>
      </c>
    </row>
    <row r="201" spans="2:10" x14ac:dyDescent="0.2">
      <c r="B201" s="78">
        <f t="shared" si="12"/>
        <v>196</v>
      </c>
      <c r="C201" s="81" t="s">
        <v>846</v>
      </c>
      <c r="D201" s="81">
        <v>244.6</v>
      </c>
      <c r="E201" s="81"/>
      <c r="F201" s="81">
        <v>133.1</v>
      </c>
      <c r="G201" s="81">
        <f t="shared" si="8"/>
        <v>377.7</v>
      </c>
      <c r="H201" s="152">
        <f t="shared" si="9"/>
        <v>32.591732999999998</v>
      </c>
      <c r="I201" s="322">
        <v>8.6290000000000006E-2</v>
      </c>
      <c r="J201" s="89">
        <f t="shared" si="10"/>
        <v>8.6289999999999992E-2</v>
      </c>
    </row>
    <row r="202" spans="2:10" x14ac:dyDescent="0.2">
      <c r="B202" s="78">
        <f t="shared" si="12"/>
        <v>197</v>
      </c>
      <c r="C202" s="81" t="s">
        <v>847</v>
      </c>
      <c r="D202" s="81">
        <v>950.1</v>
      </c>
      <c r="E202" s="81"/>
      <c r="F202" s="81"/>
      <c r="G202" s="81">
        <f t="shared" si="8"/>
        <v>950.1</v>
      </c>
      <c r="H202" s="152">
        <f t="shared" si="9"/>
        <v>81.98412900000001</v>
      </c>
      <c r="I202" s="322">
        <v>8.6290000000000006E-2</v>
      </c>
      <c r="J202" s="89">
        <f t="shared" si="10"/>
        <v>8.6290000000000006E-2</v>
      </c>
    </row>
    <row r="203" spans="2:10" x14ac:dyDescent="0.2">
      <c r="B203" s="78">
        <f t="shared" si="12"/>
        <v>198</v>
      </c>
      <c r="C203" s="81" t="s">
        <v>848</v>
      </c>
      <c r="D203" s="81">
        <v>760.7</v>
      </c>
      <c r="E203" s="81"/>
      <c r="F203" s="81">
        <v>125</v>
      </c>
      <c r="G203" s="81">
        <f t="shared" si="8"/>
        <v>885.7</v>
      </c>
      <c r="H203" s="152">
        <f t="shared" si="9"/>
        <v>76.427053000000015</v>
      </c>
      <c r="I203" s="322">
        <v>8.6290000000000006E-2</v>
      </c>
      <c r="J203" s="89">
        <f t="shared" si="10"/>
        <v>8.6290000000000006E-2</v>
      </c>
    </row>
    <row r="204" spans="2:10" x14ac:dyDescent="0.2">
      <c r="B204" s="78">
        <f t="shared" si="12"/>
        <v>199</v>
      </c>
      <c r="C204" s="81" t="s">
        <v>849</v>
      </c>
      <c r="D204" s="81">
        <v>254.2</v>
      </c>
      <c r="E204" s="81"/>
      <c r="F204" s="81"/>
      <c r="G204" s="81">
        <f t="shared" si="8"/>
        <v>254.2</v>
      </c>
      <c r="H204" s="152">
        <f t="shared" si="9"/>
        <v>21.934918</v>
      </c>
      <c r="I204" s="322">
        <v>8.6290000000000006E-2</v>
      </c>
      <c r="J204" s="89">
        <f t="shared" si="10"/>
        <v>8.6290000000000006E-2</v>
      </c>
    </row>
    <row r="205" spans="2:10" x14ac:dyDescent="0.2">
      <c r="B205" s="78">
        <f t="shared" si="12"/>
        <v>200</v>
      </c>
      <c r="C205" s="81" t="s">
        <v>850</v>
      </c>
      <c r="D205" s="81">
        <v>302.2</v>
      </c>
      <c r="E205" s="81"/>
      <c r="F205" s="81">
        <v>39.799999999999997</v>
      </c>
      <c r="G205" s="81">
        <f t="shared" si="8"/>
        <v>342</v>
      </c>
      <c r="H205" s="152">
        <f t="shared" si="9"/>
        <v>29.511180000000003</v>
      </c>
      <c r="I205" s="322">
        <v>8.6290000000000006E-2</v>
      </c>
      <c r="J205" s="89">
        <f t="shared" si="10"/>
        <v>8.6290000000000006E-2</v>
      </c>
    </row>
    <row r="206" spans="2:10" x14ac:dyDescent="0.2">
      <c r="B206" s="78">
        <f t="shared" si="12"/>
        <v>201</v>
      </c>
      <c r="C206" s="81" t="s">
        <v>2349</v>
      </c>
      <c r="D206" s="81">
        <v>405.7</v>
      </c>
      <c r="E206" s="81">
        <v>122.9</v>
      </c>
      <c r="F206" s="81">
        <v>22.3</v>
      </c>
      <c r="G206" s="81">
        <f t="shared" si="8"/>
        <v>550.9</v>
      </c>
      <c r="H206" s="152">
        <f t="shared" si="9"/>
        <v>47.537161000000005</v>
      </c>
      <c r="I206" s="322">
        <v>8.6290000000000006E-2</v>
      </c>
      <c r="J206" s="89">
        <f t="shared" si="10"/>
        <v>8.6290000000000006E-2</v>
      </c>
    </row>
    <row r="207" spans="2:10" x14ac:dyDescent="0.2">
      <c r="B207" s="78">
        <f t="shared" si="12"/>
        <v>202</v>
      </c>
      <c r="C207" s="81" t="s">
        <v>2350</v>
      </c>
      <c r="D207" s="81">
        <v>1271.93</v>
      </c>
      <c r="E207" s="81">
        <v>43.5</v>
      </c>
      <c r="F207" s="81">
        <v>59.1</v>
      </c>
      <c r="G207" s="81">
        <f t="shared" si="8"/>
        <v>1374.53</v>
      </c>
      <c r="H207" s="152">
        <f t="shared" si="9"/>
        <v>118.6081937</v>
      </c>
      <c r="I207" s="322">
        <v>8.6290000000000006E-2</v>
      </c>
      <c r="J207" s="89">
        <f t="shared" si="10"/>
        <v>8.6290000000000006E-2</v>
      </c>
    </row>
    <row r="208" spans="2:10" x14ac:dyDescent="0.2">
      <c r="B208" s="78">
        <f t="shared" si="12"/>
        <v>203</v>
      </c>
      <c r="C208" s="81" t="s">
        <v>2351</v>
      </c>
      <c r="D208" s="81">
        <v>453.6</v>
      </c>
      <c r="E208" s="81"/>
      <c r="F208" s="81"/>
      <c r="G208" s="81">
        <f t="shared" si="8"/>
        <v>453.6</v>
      </c>
      <c r="H208" s="152">
        <f t="shared" si="9"/>
        <v>39.141144000000004</v>
      </c>
      <c r="I208" s="322">
        <v>8.6290000000000006E-2</v>
      </c>
      <c r="J208" s="89">
        <f t="shared" si="10"/>
        <v>8.6290000000000006E-2</v>
      </c>
    </row>
    <row r="209" spans="2:10" x14ac:dyDescent="0.2">
      <c r="B209" s="78">
        <f t="shared" si="12"/>
        <v>204</v>
      </c>
      <c r="C209" s="81" t="s">
        <v>2352</v>
      </c>
      <c r="D209" s="81">
        <v>622.29999999999995</v>
      </c>
      <c r="E209" s="81"/>
      <c r="F209" s="81">
        <v>99.8</v>
      </c>
      <c r="G209" s="81">
        <f t="shared" si="8"/>
        <v>722.09999999999991</v>
      </c>
      <c r="H209" s="152">
        <f t="shared" si="9"/>
        <v>62.310008999999994</v>
      </c>
      <c r="I209" s="322">
        <v>8.6290000000000006E-2</v>
      </c>
      <c r="J209" s="89">
        <f t="shared" si="10"/>
        <v>8.6290000000000006E-2</v>
      </c>
    </row>
    <row r="210" spans="2:10" x14ac:dyDescent="0.2">
      <c r="B210" s="78">
        <f t="shared" si="12"/>
        <v>205</v>
      </c>
      <c r="C210" s="81" t="s">
        <v>2353</v>
      </c>
      <c r="D210" s="81">
        <v>610.9</v>
      </c>
      <c r="E210" s="81">
        <v>29.9</v>
      </c>
      <c r="F210" s="81"/>
      <c r="G210" s="81">
        <f t="shared" si="8"/>
        <v>640.79999999999995</v>
      </c>
      <c r="H210" s="152">
        <f t="shared" si="9"/>
        <v>55.294632</v>
      </c>
      <c r="I210" s="322">
        <v>8.6290000000000006E-2</v>
      </c>
      <c r="J210" s="89">
        <f t="shared" si="10"/>
        <v>8.6290000000000006E-2</v>
      </c>
    </row>
    <row r="211" spans="2:10" x14ac:dyDescent="0.2">
      <c r="B211" s="78">
        <f t="shared" si="12"/>
        <v>206</v>
      </c>
      <c r="C211" s="81" t="s">
        <v>2354</v>
      </c>
      <c r="D211" s="81">
        <v>481.4</v>
      </c>
      <c r="E211" s="81"/>
      <c r="F211" s="81"/>
      <c r="G211" s="81">
        <f t="shared" si="8"/>
        <v>481.4</v>
      </c>
      <c r="H211" s="152">
        <f t="shared" si="9"/>
        <v>41.540005999999998</v>
      </c>
      <c r="I211" s="322">
        <v>8.6290000000000006E-2</v>
      </c>
      <c r="J211" s="89">
        <f t="shared" si="10"/>
        <v>8.6290000000000006E-2</v>
      </c>
    </row>
    <row r="212" spans="2:10" x14ac:dyDescent="0.2">
      <c r="B212" s="78">
        <f t="shared" si="12"/>
        <v>207</v>
      </c>
      <c r="C212" s="81" t="s">
        <v>2355</v>
      </c>
      <c r="D212" s="81">
        <v>973.8</v>
      </c>
      <c r="E212" s="81"/>
      <c r="F212" s="81"/>
      <c r="G212" s="81">
        <f t="shared" si="8"/>
        <v>973.8</v>
      </c>
      <c r="H212" s="152">
        <f t="shared" si="9"/>
        <v>84.029201999999998</v>
      </c>
      <c r="I212" s="322">
        <v>8.6290000000000006E-2</v>
      </c>
      <c r="J212" s="89">
        <f t="shared" si="10"/>
        <v>8.6290000000000006E-2</v>
      </c>
    </row>
    <row r="213" spans="2:10" x14ac:dyDescent="0.2">
      <c r="B213" s="78">
        <f t="shared" si="12"/>
        <v>208</v>
      </c>
      <c r="C213" s="81" t="s">
        <v>2356</v>
      </c>
      <c r="D213" s="81">
        <v>724.7</v>
      </c>
      <c r="E213" s="81">
        <v>41.9</v>
      </c>
      <c r="F213" s="81"/>
      <c r="G213" s="81">
        <f t="shared" si="8"/>
        <v>766.6</v>
      </c>
      <c r="H213" s="152">
        <f t="shared" si="9"/>
        <v>66.14991400000001</v>
      </c>
      <c r="I213" s="322">
        <v>8.6290000000000006E-2</v>
      </c>
      <c r="J213" s="89">
        <f t="shared" si="10"/>
        <v>8.6290000000000006E-2</v>
      </c>
    </row>
    <row r="214" spans="2:10" x14ac:dyDescent="0.2">
      <c r="B214" s="78">
        <f t="shared" si="12"/>
        <v>209</v>
      </c>
      <c r="C214" s="81" t="s">
        <v>2357</v>
      </c>
      <c r="D214" s="81">
        <v>743.6</v>
      </c>
      <c r="E214" s="81"/>
      <c r="F214" s="81"/>
      <c r="G214" s="81">
        <f t="shared" si="8"/>
        <v>743.6</v>
      </c>
      <c r="H214" s="152">
        <f t="shared" si="9"/>
        <v>64.165244000000001</v>
      </c>
      <c r="I214" s="322">
        <v>8.6290000000000006E-2</v>
      </c>
      <c r="J214" s="89">
        <f t="shared" si="10"/>
        <v>8.6290000000000006E-2</v>
      </c>
    </row>
    <row r="215" spans="2:10" x14ac:dyDescent="0.2">
      <c r="B215" s="78">
        <f t="shared" si="12"/>
        <v>210</v>
      </c>
      <c r="C215" s="81" t="s">
        <v>2358</v>
      </c>
      <c r="D215" s="81">
        <v>682.02</v>
      </c>
      <c r="E215" s="81"/>
      <c r="F215" s="81">
        <v>80.3</v>
      </c>
      <c r="G215" s="81">
        <f t="shared" si="8"/>
        <v>762.31999999999994</v>
      </c>
      <c r="H215" s="152">
        <f t="shared" si="9"/>
        <v>65.780592799999994</v>
      </c>
      <c r="I215" s="322">
        <v>8.6290000000000006E-2</v>
      </c>
      <c r="J215" s="89">
        <f t="shared" si="10"/>
        <v>8.6290000000000006E-2</v>
      </c>
    </row>
    <row r="216" spans="2:10" x14ac:dyDescent="0.2">
      <c r="B216" s="78">
        <f t="shared" si="12"/>
        <v>211</v>
      </c>
      <c r="C216" s="81" t="s">
        <v>2359</v>
      </c>
      <c r="D216" s="81">
        <v>509.8</v>
      </c>
      <c r="E216" s="81"/>
      <c r="F216" s="81">
        <v>20.7</v>
      </c>
      <c r="G216" s="81">
        <f t="shared" si="8"/>
        <v>530.5</v>
      </c>
      <c r="H216" s="152">
        <f t="shared" si="9"/>
        <v>45.776845000000002</v>
      </c>
      <c r="I216" s="322">
        <v>8.6290000000000006E-2</v>
      </c>
      <c r="J216" s="89">
        <f t="shared" si="10"/>
        <v>8.6290000000000006E-2</v>
      </c>
    </row>
    <row r="217" spans="2:10" x14ac:dyDescent="0.2">
      <c r="B217" s="78">
        <f t="shared" si="12"/>
        <v>212</v>
      </c>
      <c r="C217" s="81" t="s">
        <v>2360</v>
      </c>
      <c r="D217" s="81">
        <v>548.4</v>
      </c>
      <c r="E217" s="81"/>
      <c r="F217" s="81">
        <v>39</v>
      </c>
      <c r="G217" s="81">
        <f t="shared" si="8"/>
        <v>587.4</v>
      </c>
      <c r="H217" s="152">
        <f t="shared" si="9"/>
        <v>50.686745999999999</v>
      </c>
      <c r="I217" s="322">
        <v>8.6290000000000006E-2</v>
      </c>
      <c r="J217" s="89">
        <f t="shared" si="10"/>
        <v>8.6290000000000006E-2</v>
      </c>
    </row>
    <row r="218" spans="2:10" x14ac:dyDescent="0.2">
      <c r="B218" s="78">
        <f t="shared" si="12"/>
        <v>213</v>
      </c>
      <c r="C218" s="81" t="s">
        <v>2361</v>
      </c>
      <c r="D218" s="81">
        <v>450.9</v>
      </c>
      <c r="E218" s="81"/>
      <c r="F218" s="81">
        <v>36</v>
      </c>
      <c r="G218" s="81">
        <f t="shared" si="8"/>
        <v>486.9</v>
      </c>
      <c r="H218" s="152">
        <f t="shared" si="9"/>
        <v>42.014600999999999</v>
      </c>
      <c r="I218" s="322">
        <v>8.6290000000000006E-2</v>
      </c>
      <c r="J218" s="89">
        <f t="shared" si="10"/>
        <v>8.6290000000000006E-2</v>
      </c>
    </row>
    <row r="219" spans="2:10" x14ac:dyDescent="0.2">
      <c r="B219" s="78">
        <f t="shared" si="12"/>
        <v>214</v>
      </c>
      <c r="C219" s="81" t="s">
        <v>2362</v>
      </c>
      <c r="D219" s="81">
        <v>1505.5</v>
      </c>
      <c r="E219" s="81">
        <v>827.5</v>
      </c>
      <c r="F219" s="81"/>
      <c r="G219" s="81">
        <f t="shared" si="8"/>
        <v>2333</v>
      </c>
      <c r="H219" s="152">
        <f t="shared" si="9"/>
        <v>201.31457</v>
      </c>
      <c r="I219" s="322">
        <v>8.6290000000000006E-2</v>
      </c>
      <c r="J219" s="89">
        <f t="shared" si="10"/>
        <v>8.6290000000000006E-2</v>
      </c>
    </row>
    <row r="220" spans="2:10" x14ac:dyDescent="0.2">
      <c r="B220" s="78">
        <f t="shared" si="12"/>
        <v>215</v>
      </c>
      <c r="C220" s="81" t="s">
        <v>2363</v>
      </c>
      <c r="D220" s="81">
        <v>922.6</v>
      </c>
      <c r="E220" s="81"/>
      <c r="F220" s="81">
        <v>33</v>
      </c>
      <c r="G220" s="81">
        <f t="shared" si="8"/>
        <v>955.6</v>
      </c>
      <c r="H220" s="152">
        <f t="shared" si="9"/>
        <v>82.458724000000004</v>
      </c>
      <c r="I220" s="322">
        <v>8.6290000000000006E-2</v>
      </c>
      <c r="J220" s="89">
        <f t="shared" si="10"/>
        <v>8.6290000000000006E-2</v>
      </c>
    </row>
    <row r="221" spans="2:10" x14ac:dyDescent="0.2">
      <c r="B221" s="78">
        <f t="shared" si="12"/>
        <v>216</v>
      </c>
      <c r="C221" s="81" t="s">
        <v>2364</v>
      </c>
      <c r="D221" s="81">
        <v>1175.5</v>
      </c>
      <c r="E221" s="81"/>
      <c r="F221" s="81"/>
      <c r="G221" s="81">
        <f t="shared" si="8"/>
        <v>1175.5</v>
      </c>
      <c r="H221" s="152">
        <f t="shared" si="9"/>
        <v>101.43389500000001</v>
      </c>
      <c r="I221" s="322">
        <v>8.6290000000000006E-2</v>
      </c>
      <c r="J221" s="89">
        <f t="shared" si="10"/>
        <v>8.6290000000000006E-2</v>
      </c>
    </row>
    <row r="222" spans="2:10" x14ac:dyDescent="0.2">
      <c r="B222" s="78">
        <f t="shared" si="12"/>
        <v>217</v>
      </c>
      <c r="C222" s="81" t="s">
        <v>2365</v>
      </c>
      <c r="D222" s="81">
        <v>504.4</v>
      </c>
      <c r="E222" s="81">
        <v>189.5</v>
      </c>
      <c r="F222" s="81"/>
      <c r="G222" s="81">
        <f t="shared" si="8"/>
        <v>693.9</v>
      </c>
      <c r="H222" s="152">
        <f t="shared" si="9"/>
        <v>59.876631000000003</v>
      </c>
      <c r="I222" s="322">
        <v>8.6290000000000006E-2</v>
      </c>
      <c r="J222" s="89">
        <f t="shared" si="10"/>
        <v>8.6290000000000006E-2</v>
      </c>
    </row>
    <row r="223" spans="2:10" x14ac:dyDescent="0.2">
      <c r="B223" s="78">
        <f t="shared" si="12"/>
        <v>218</v>
      </c>
      <c r="C223" s="81" t="s">
        <v>2366</v>
      </c>
      <c r="D223" s="81">
        <v>606.6</v>
      </c>
      <c r="E223" s="81"/>
      <c r="F223" s="81"/>
      <c r="G223" s="81">
        <f t="shared" si="8"/>
        <v>606.6</v>
      </c>
      <c r="H223" s="152">
        <f t="shared" si="9"/>
        <v>52.343514000000006</v>
      </c>
      <c r="I223" s="322">
        <v>8.6290000000000006E-2</v>
      </c>
      <c r="J223" s="89">
        <f t="shared" si="10"/>
        <v>8.6290000000000006E-2</v>
      </c>
    </row>
    <row r="224" spans="2:10" x14ac:dyDescent="0.2">
      <c r="B224" s="78">
        <f t="shared" si="12"/>
        <v>219</v>
      </c>
      <c r="C224" s="81" t="s">
        <v>2367</v>
      </c>
      <c r="D224" s="81">
        <v>520.5</v>
      </c>
      <c r="E224" s="81"/>
      <c r="F224" s="81"/>
      <c r="G224" s="81">
        <f t="shared" si="8"/>
        <v>520.5</v>
      </c>
      <c r="H224" s="152">
        <f t="shared" si="9"/>
        <v>44.913945000000005</v>
      </c>
      <c r="I224" s="322">
        <v>8.6290000000000006E-2</v>
      </c>
      <c r="J224" s="89">
        <f t="shared" si="10"/>
        <v>8.6290000000000006E-2</v>
      </c>
    </row>
    <row r="225" spans="2:10" x14ac:dyDescent="0.2">
      <c r="B225" s="78">
        <f t="shared" si="12"/>
        <v>220</v>
      </c>
      <c r="C225" s="81" t="s">
        <v>2368</v>
      </c>
      <c r="D225" s="81">
        <v>539.9</v>
      </c>
      <c r="E225" s="81"/>
      <c r="F225" s="81"/>
      <c r="G225" s="81">
        <f t="shared" si="8"/>
        <v>539.9</v>
      </c>
      <c r="H225" s="152">
        <f t="shared" si="9"/>
        <v>46.587971000000003</v>
      </c>
      <c r="I225" s="322">
        <v>8.6290000000000006E-2</v>
      </c>
      <c r="J225" s="89">
        <f t="shared" si="10"/>
        <v>8.6290000000000006E-2</v>
      </c>
    </row>
    <row r="226" spans="2:10" x14ac:dyDescent="0.2">
      <c r="B226" s="78">
        <f t="shared" si="12"/>
        <v>221</v>
      </c>
      <c r="C226" s="81" t="s">
        <v>2369</v>
      </c>
      <c r="D226" s="81">
        <v>595.5</v>
      </c>
      <c r="E226" s="81"/>
      <c r="F226" s="81"/>
      <c r="G226" s="81">
        <f t="shared" si="8"/>
        <v>595.5</v>
      </c>
      <c r="H226" s="152">
        <f t="shared" si="9"/>
        <v>51.385695000000005</v>
      </c>
      <c r="I226" s="322">
        <v>8.6290000000000006E-2</v>
      </c>
      <c r="J226" s="89">
        <f t="shared" si="10"/>
        <v>8.6290000000000006E-2</v>
      </c>
    </row>
    <row r="227" spans="2:10" x14ac:dyDescent="0.2">
      <c r="B227" s="78">
        <f t="shared" si="12"/>
        <v>222</v>
      </c>
      <c r="C227" s="81" t="s">
        <v>2370</v>
      </c>
      <c r="D227" s="81">
        <v>711.4</v>
      </c>
      <c r="E227" s="81"/>
      <c r="F227" s="81">
        <v>63.4</v>
      </c>
      <c r="G227" s="81">
        <f t="shared" si="8"/>
        <v>774.8</v>
      </c>
      <c r="H227" s="152">
        <f t="shared" si="9"/>
        <v>66.857491999999993</v>
      </c>
      <c r="I227" s="322">
        <v>8.6290000000000006E-2</v>
      </c>
      <c r="J227" s="89">
        <f t="shared" si="10"/>
        <v>8.6289999999999992E-2</v>
      </c>
    </row>
    <row r="228" spans="2:10" x14ac:dyDescent="0.2">
      <c r="B228" s="78">
        <f t="shared" si="12"/>
        <v>223</v>
      </c>
      <c r="C228" s="81" t="s">
        <v>2371</v>
      </c>
      <c r="D228" s="81">
        <v>762.1</v>
      </c>
      <c r="E228" s="81">
        <v>53.2</v>
      </c>
      <c r="F228" s="81"/>
      <c r="G228" s="81">
        <f t="shared" si="8"/>
        <v>815.30000000000007</v>
      </c>
      <c r="H228" s="152">
        <f t="shared" si="9"/>
        <v>70.352237000000017</v>
      </c>
      <c r="I228" s="322">
        <v>8.6290000000000006E-2</v>
      </c>
      <c r="J228" s="89">
        <f t="shared" si="10"/>
        <v>8.6290000000000019E-2</v>
      </c>
    </row>
    <row r="229" spans="2:10" x14ac:dyDescent="0.2">
      <c r="B229" s="78">
        <f t="shared" si="12"/>
        <v>224</v>
      </c>
      <c r="C229" s="81" t="s">
        <v>2372</v>
      </c>
      <c r="D229" s="81">
        <v>707.8</v>
      </c>
      <c r="E229" s="81">
        <v>33.1</v>
      </c>
      <c r="F229" s="81"/>
      <c r="G229" s="81">
        <f t="shared" si="8"/>
        <v>740.9</v>
      </c>
      <c r="H229" s="152">
        <f t="shared" si="9"/>
        <v>63.932261000000004</v>
      </c>
      <c r="I229" s="322">
        <v>8.6290000000000006E-2</v>
      </c>
      <c r="J229" s="89">
        <f t="shared" si="10"/>
        <v>8.6290000000000006E-2</v>
      </c>
    </row>
    <row r="230" spans="2:10" x14ac:dyDescent="0.2">
      <c r="B230" s="78">
        <f t="shared" si="12"/>
        <v>225</v>
      </c>
      <c r="C230" s="81" t="s">
        <v>2373</v>
      </c>
      <c r="D230" s="81">
        <v>952</v>
      </c>
      <c r="E230" s="81">
        <v>67.7</v>
      </c>
      <c r="F230" s="81">
        <v>127.2</v>
      </c>
      <c r="G230" s="81">
        <f t="shared" si="8"/>
        <v>1146.9000000000001</v>
      </c>
      <c r="H230" s="152">
        <f t="shared" si="9"/>
        <v>98.96600100000002</v>
      </c>
      <c r="I230" s="322">
        <v>8.6290000000000006E-2</v>
      </c>
      <c r="J230" s="89">
        <f t="shared" si="10"/>
        <v>8.6290000000000006E-2</v>
      </c>
    </row>
    <row r="231" spans="2:10" x14ac:dyDescent="0.2">
      <c r="B231" s="78">
        <f t="shared" si="12"/>
        <v>226</v>
      </c>
      <c r="C231" s="81" t="s">
        <v>2374</v>
      </c>
      <c r="D231" s="81">
        <v>348.4</v>
      </c>
      <c r="E231" s="81"/>
      <c r="F231" s="81">
        <v>48</v>
      </c>
      <c r="G231" s="81">
        <f t="shared" si="8"/>
        <v>396.4</v>
      </c>
      <c r="H231" s="152">
        <f t="shared" si="9"/>
        <v>34.205356000000002</v>
      </c>
      <c r="I231" s="322">
        <v>8.6290000000000006E-2</v>
      </c>
      <c r="J231" s="89">
        <f t="shared" si="10"/>
        <v>8.6290000000000006E-2</v>
      </c>
    </row>
    <row r="232" spans="2:10" x14ac:dyDescent="0.2">
      <c r="B232" s="78">
        <f t="shared" si="12"/>
        <v>227</v>
      </c>
      <c r="C232" s="81" t="s">
        <v>2375</v>
      </c>
      <c r="D232" s="81">
        <v>337.8</v>
      </c>
      <c r="E232" s="81"/>
      <c r="F232" s="81">
        <v>23.4</v>
      </c>
      <c r="G232" s="81">
        <f t="shared" si="8"/>
        <v>361.2</v>
      </c>
      <c r="H232" s="152">
        <f t="shared" si="9"/>
        <v>31.167948000000003</v>
      </c>
      <c r="I232" s="322">
        <v>8.6290000000000006E-2</v>
      </c>
      <c r="J232" s="89">
        <f t="shared" si="10"/>
        <v>8.6290000000000006E-2</v>
      </c>
    </row>
    <row r="233" spans="2:10" x14ac:dyDescent="0.2">
      <c r="B233" s="78">
        <f t="shared" si="12"/>
        <v>228</v>
      </c>
      <c r="C233" s="81" t="s">
        <v>2376</v>
      </c>
      <c r="D233" s="81">
        <v>699.3</v>
      </c>
      <c r="E233" s="81"/>
      <c r="F233" s="81">
        <v>36.700000000000003</v>
      </c>
      <c r="G233" s="81">
        <f t="shared" si="8"/>
        <v>736</v>
      </c>
      <c r="H233" s="152">
        <f t="shared" si="9"/>
        <v>63.509440000000005</v>
      </c>
      <c r="I233" s="322">
        <v>8.6290000000000006E-2</v>
      </c>
      <c r="J233" s="89">
        <f t="shared" si="10"/>
        <v>8.6290000000000006E-2</v>
      </c>
    </row>
    <row r="234" spans="2:10" x14ac:dyDescent="0.2">
      <c r="B234" s="78">
        <f t="shared" si="12"/>
        <v>229</v>
      </c>
      <c r="C234" s="81" t="s">
        <v>2377</v>
      </c>
      <c r="D234" s="81">
        <v>478.8</v>
      </c>
      <c r="E234" s="81"/>
      <c r="F234" s="81"/>
      <c r="G234" s="81">
        <f t="shared" si="8"/>
        <v>478.8</v>
      </c>
      <c r="H234" s="152">
        <f t="shared" si="9"/>
        <v>41.315652000000007</v>
      </c>
      <c r="I234" s="322">
        <v>8.6290000000000006E-2</v>
      </c>
      <c r="J234" s="89">
        <f t="shared" si="10"/>
        <v>8.6290000000000019E-2</v>
      </c>
    </row>
    <row r="235" spans="2:10" x14ac:dyDescent="0.2">
      <c r="B235" s="78">
        <f t="shared" si="12"/>
        <v>230</v>
      </c>
      <c r="C235" s="81" t="s">
        <v>2378</v>
      </c>
      <c r="D235" s="81">
        <v>676.9</v>
      </c>
      <c r="E235" s="81"/>
      <c r="F235" s="81"/>
      <c r="G235" s="81">
        <f t="shared" si="8"/>
        <v>676.9</v>
      </c>
      <c r="H235" s="152">
        <f t="shared" si="9"/>
        <v>58.409700999999998</v>
      </c>
      <c r="I235" s="322">
        <v>8.6290000000000006E-2</v>
      </c>
      <c r="J235" s="89">
        <f t="shared" si="10"/>
        <v>8.6290000000000006E-2</v>
      </c>
    </row>
    <row r="236" spans="2:10" x14ac:dyDescent="0.2">
      <c r="B236" s="78">
        <f t="shared" si="12"/>
        <v>231</v>
      </c>
      <c r="C236" s="81" t="s">
        <v>2379</v>
      </c>
      <c r="D236" s="81">
        <v>893.8</v>
      </c>
      <c r="E236" s="81"/>
      <c r="F236" s="81"/>
      <c r="G236" s="81">
        <f t="shared" si="8"/>
        <v>893.8</v>
      </c>
      <c r="H236" s="152">
        <f t="shared" si="9"/>
        <v>77.126002</v>
      </c>
      <c r="I236" s="322">
        <v>8.6290000000000006E-2</v>
      </c>
      <c r="J236" s="89">
        <f t="shared" si="10"/>
        <v>8.6290000000000006E-2</v>
      </c>
    </row>
    <row r="237" spans="2:10" x14ac:dyDescent="0.2">
      <c r="B237" s="78">
        <f t="shared" si="12"/>
        <v>232</v>
      </c>
      <c r="C237" s="81" t="s">
        <v>2380</v>
      </c>
      <c r="D237" s="81">
        <v>467.4</v>
      </c>
      <c r="E237" s="81"/>
      <c r="F237" s="81">
        <v>8.6</v>
      </c>
      <c r="G237" s="81">
        <f t="shared" si="8"/>
        <v>476</v>
      </c>
      <c r="H237" s="152">
        <f t="shared" si="9"/>
        <v>41.074040000000004</v>
      </c>
      <c r="I237" s="322">
        <v>8.6290000000000006E-2</v>
      </c>
      <c r="J237" s="89">
        <f t="shared" si="10"/>
        <v>8.6290000000000006E-2</v>
      </c>
    </row>
    <row r="238" spans="2:10" x14ac:dyDescent="0.2">
      <c r="B238" s="78">
        <f t="shared" si="12"/>
        <v>233</v>
      </c>
      <c r="C238" s="81" t="s">
        <v>2381</v>
      </c>
      <c r="D238" s="81">
        <v>324.10000000000002</v>
      </c>
      <c r="E238" s="81"/>
      <c r="F238" s="81"/>
      <c r="G238" s="81">
        <f t="shared" si="8"/>
        <v>324.10000000000002</v>
      </c>
      <c r="H238" s="152">
        <f t="shared" si="9"/>
        <v>27.966589000000003</v>
      </c>
      <c r="I238" s="322">
        <v>8.6290000000000006E-2</v>
      </c>
      <c r="J238" s="89">
        <f t="shared" si="10"/>
        <v>8.6290000000000006E-2</v>
      </c>
    </row>
    <row r="239" spans="2:10" x14ac:dyDescent="0.2">
      <c r="B239" s="78">
        <f t="shared" si="12"/>
        <v>234</v>
      </c>
      <c r="C239" s="81" t="s">
        <v>2382</v>
      </c>
      <c r="D239" s="81">
        <v>433.9</v>
      </c>
      <c r="E239" s="81"/>
      <c r="F239" s="81"/>
      <c r="G239" s="81">
        <f t="shared" si="8"/>
        <v>433.9</v>
      </c>
      <c r="H239" s="152">
        <f t="shared" si="9"/>
        <v>37.441231000000002</v>
      </c>
      <c r="I239" s="322">
        <v>8.6290000000000006E-2</v>
      </c>
      <c r="J239" s="89">
        <f t="shared" si="10"/>
        <v>8.6290000000000006E-2</v>
      </c>
    </row>
    <row r="240" spans="2:10" x14ac:dyDescent="0.2">
      <c r="B240" s="78">
        <f t="shared" si="12"/>
        <v>235</v>
      </c>
      <c r="C240" s="81" t="s">
        <v>2383</v>
      </c>
      <c r="D240" s="81">
        <v>375.2</v>
      </c>
      <c r="E240" s="81"/>
      <c r="F240" s="81"/>
      <c r="G240" s="81">
        <f t="shared" si="8"/>
        <v>375.2</v>
      </c>
      <c r="H240" s="152">
        <f t="shared" si="9"/>
        <v>32.376007999999999</v>
      </c>
      <c r="I240" s="322">
        <v>8.6290000000000006E-2</v>
      </c>
      <c r="J240" s="89">
        <f t="shared" si="10"/>
        <v>8.6290000000000006E-2</v>
      </c>
    </row>
    <row r="241" spans="2:10" x14ac:dyDescent="0.2">
      <c r="B241" s="78">
        <f t="shared" si="12"/>
        <v>236</v>
      </c>
      <c r="C241" s="81" t="s">
        <v>2384</v>
      </c>
      <c r="D241" s="81">
        <v>375.1</v>
      </c>
      <c r="E241" s="81"/>
      <c r="F241" s="81">
        <v>120.5</v>
      </c>
      <c r="G241" s="81">
        <f t="shared" si="8"/>
        <v>495.6</v>
      </c>
      <c r="H241" s="152">
        <f t="shared" si="9"/>
        <v>42.765324000000007</v>
      </c>
      <c r="I241" s="322">
        <v>8.6290000000000006E-2</v>
      </c>
      <c r="J241" s="89">
        <f t="shared" si="10"/>
        <v>8.6290000000000006E-2</v>
      </c>
    </row>
    <row r="242" spans="2:10" x14ac:dyDescent="0.2">
      <c r="B242" s="78">
        <f t="shared" si="12"/>
        <v>237</v>
      </c>
      <c r="C242" s="81" t="s">
        <v>2385</v>
      </c>
      <c r="D242" s="81">
        <v>534.1</v>
      </c>
      <c r="E242" s="81">
        <v>48.8</v>
      </c>
      <c r="F242" s="81"/>
      <c r="G242" s="81">
        <f t="shared" si="8"/>
        <v>582.9</v>
      </c>
      <c r="H242" s="152">
        <f t="shared" si="9"/>
        <v>50.298441000000004</v>
      </c>
      <c r="I242" s="322">
        <v>8.6290000000000006E-2</v>
      </c>
      <c r="J242" s="89">
        <f t="shared" si="10"/>
        <v>8.6290000000000006E-2</v>
      </c>
    </row>
    <row r="243" spans="2:10" x14ac:dyDescent="0.2">
      <c r="B243" s="78">
        <f t="shared" si="12"/>
        <v>238</v>
      </c>
      <c r="C243" s="81" t="s">
        <v>2386</v>
      </c>
      <c r="D243" s="81">
        <v>471.8</v>
      </c>
      <c r="E243" s="81"/>
      <c r="F243" s="81"/>
      <c r="G243" s="81">
        <f t="shared" si="8"/>
        <v>471.8</v>
      </c>
      <c r="H243" s="152">
        <f t="shared" si="9"/>
        <v>40.711622000000006</v>
      </c>
      <c r="I243" s="322">
        <v>8.6290000000000006E-2</v>
      </c>
      <c r="J243" s="89">
        <f t="shared" si="10"/>
        <v>8.6290000000000006E-2</v>
      </c>
    </row>
    <row r="244" spans="2:10" x14ac:dyDescent="0.2">
      <c r="B244" s="78">
        <f t="shared" si="12"/>
        <v>239</v>
      </c>
      <c r="C244" s="81" t="s">
        <v>2387</v>
      </c>
      <c r="D244" s="81">
        <v>579</v>
      </c>
      <c r="E244" s="81">
        <v>91.8</v>
      </c>
      <c r="F244" s="81"/>
      <c r="G244" s="81">
        <f t="shared" si="8"/>
        <v>670.8</v>
      </c>
      <c r="H244" s="152">
        <f t="shared" si="9"/>
        <v>57.883332000000003</v>
      </c>
      <c r="I244" s="322">
        <v>8.6290000000000006E-2</v>
      </c>
      <c r="J244" s="89">
        <f t="shared" si="10"/>
        <v>8.6290000000000006E-2</v>
      </c>
    </row>
    <row r="245" spans="2:10" x14ac:dyDescent="0.2">
      <c r="B245" s="78">
        <f t="shared" si="12"/>
        <v>240</v>
      </c>
      <c r="C245" s="81" t="s">
        <v>2388</v>
      </c>
      <c r="D245" s="81">
        <v>343.9</v>
      </c>
      <c r="E245" s="81"/>
      <c r="F245" s="81"/>
      <c r="G245" s="81">
        <f t="shared" si="8"/>
        <v>343.9</v>
      </c>
      <c r="H245" s="152">
        <f t="shared" si="9"/>
        <v>29.675131</v>
      </c>
      <c r="I245" s="322">
        <v>8.6290000000000006E-2</v>
      </c>
      <c r="J245" s="89">
        <f t="shared" si="10"/>
        <v>8.6290000000000006E-2</v>
      </c>
    </row>
    <row r="246" spans="2:10" x14ac:dyDescent="0.2">
      <c r="B246" s="78">
        <f t="shared" si="12"/>
        <v>241</v>
      </c>
      <c r="C246" s="81" t="s">
        <v>2389</v>
      </c>
      <c r="D246" s="81">
        <v>664</v>
      </c>
      <c r="E246" s="81"/>
      <c r="F246" s="81">
        <v>35.700000000000003</v>
      </c>
      <c r="G246" s="81">
        <f t="shared" si="8"/>
        <v>699.7</v>
      </c>
      <c r="H246" s="152">
        <f t="shared" si="9"/>
        <v>60.377113000000008</v>
      </c>
      <c r="I246" s="322">
        <v>8.6290000000000006E-2</v>
      </c>
      <c r="J246" s="89">
        <f t="shared" si="10"/>
        <v>8.6290000000000006E-2</v>
      </c>
    </row>
    <row r="247" spans="2:10" x14ac:dyDescent="0.2">
      <c r="B247" s="78">
        <f t="shared" si="12"/>
        <v>242</v>
      </c>
      <c r="C247" s="81" t="s">
        <v>2390</v>
      </c>
      <c r="D247" s="81">
        <v>150.30000000000001</v>
      </c>
      <c r="E247" s="81"/>
      <c r="F247" s="81">
        <v>232.7</v>
      </c>
      <c r="G247" s="81">
        <f t="shared" si="8"/>
        <v>383</v>
      </c>
      <c r="H247" s="152">
        <f t="shared" si="9"/>
        <v>33.04907</v>
      </c>
      <c r="I247" s="322">
        <v>8.6290000000000006E-2</v>
      </c>
      <c r="J247" s="89">
        <f t="shared" si="10"/>
        <v>8.6290000000000006E-2</v>
      </c>
    </row>
    <row r="248" spans="2:10" x14ac:dyDescent="0.2">
      <c r="B248" s="78">
        <f t="shared" si="12"/>
        <v>243</v>
      </c>
      <c r="C248" s="81" t="s">
        <v>2391</v>
      </c>
      <c r="D248" s="81">
        <v>630.29999999999995</v>
      </c>
      <c r="E248" s="81"/>
      <c r="F248" s="81">
        <v>33.9</v>
      </c>
      <c r="G248" s="81">
        <f t="shared" si="8"/>
        <v>664.19999999999993</v>
      </c>
      <c r="H248" s="152">
        <f t="shared" si="9"/>
        <v>57.313817999999998</v>
      </c>
      <c r="I248" s="322">
        <v>8.6290000000000006E-2</v>
      </c>
      <c r="J248" s="89">
        <f t="shared" si="10"/>
        <v>8.6290000000000006E-2</v>
      </c>
    </row>
    <row r="249" spans="2:10" x14ac:dyDescent="0.2">
      <c r="B249" s="78">
        <f t="shared" si="12"/>
        <v>244</v>
      </c>
      <c r="C249" s="81" t="s">
        <v>2392</v>
      </c>
      <c r="D249" s="81">
        <v>447.75</v>
      </c>
      <c r="E249" s="81"/>
      <c r="F249" s="81"/>
      <c r="G249" s="81">
        <f t="shared" si="8"/>
        <v>447.75</v>
      </c>
      <c r="H249" s="152">
        <f t="shared" si="9"/>
        <v>38.636347499999999</v>
      </c>
      <c r="I249" s="322">
        <v>8.6290000000000006E-2</v>
      </c>
      <c r="J249" s="89">
        <f t="shared" si="10"/>
        <v>8.6290000000000006E-2</v>
      </c>
    </row>
    <row r="250" spans="2:10" x14ac:dyDescent="0.2">
      <c r="B250" s="78">
        <f t="shared" si="12"/>
        <v>245</v>
      </c>
      <c r="C250" s="81" t="s">
        <v>2393</v>
      </c>
      <c r="D250" s="81">
        <v>688.6</v>
      </c>
      <c r="E250" s="81"/>
      <c r="F250" s="81">
        <v>64.099999999999994</v>
      </c>
      <c r="G250" s="81">
        <f t="shared" si="8"/>
        <v>752.7</v>
      </c>
      <c r="H250" s="152">
        <f t="shared" si="9"/>
        <v>64.950483000000006</v>
      </c>
      <c r="I250" s="322">
        <v>8.6290000000000006E-2</v>
      </c>
      <c r="J250" s="89">
        <f t="shared" si="10"/>
        <v>8.6290000000000006E-2</v>
      </c>
    </row>
    <row r="251" spans="2:10" x14ac:dyDescent="0.2">
      <c r="B251" s="78">
        <f t="shared" si="12"/>
        <v>246</v>
      </c>
      <c r="C251" s="81" t="s">
        <v>2394</v>
      </c>
      <c r="D251" s="81">
        <v>675.4</v>
      </c>
      <c r="E251" s="81"/>
      <c r="F251" s="81"/>
      <c r="G251" s="81">
        <f t="shared" si="8"/>
        <v>675.4</v>
      </c>
      <c r="H251" s="152">
        <f t="shared" si="9"/>
        <v>58.280266000000005</v>
      </c>
      <c r="I251" s="322">
        <v>8.6290000000000006E-2</v>
      </c>
      <c r="J251" s="89">
        <f t="shared" si="10"/>
        <v>8.6290000000000006E-2</v>
      </c>
    </row>
    <row r="252" spans="2:10" x14ac:dyDescent="0.2">
      <c r="B252" s="78">
        <f t="shared" si="12"/>
        <v>247</v>
      </c>
      <c r="C252" s="81" t="s">
        <v>2395</v>
      </c>
      <c r="D252" s="81">
        <v>633.9</v>
      </c>
      <c r="E252" s="81"/>
      <c r="F252" s="81"/>
      <c r="G252" s="81">
        <f t="shared" si="8"/>
        <v>633.9</v>
      </c>
      <c r="H252" s="152">
        <f t="shared" si="9"/>
        <v>54.699231000000005</v>
      </c>
      <c r="I252" s="322">
        <v>8.6290000000000006E-2</v>
      </c>
      <c r="J252" s="89">
        <f t="shared" si="10"/>
        <v>8.6290000000000006E-2</v>
      </c>
    </row>
    <row r="253" spans="2:10" x14ac:dyDescent="0.2">
      <c r="B253" s="78">
        <f t="shared" si="12"/>
        <v>248</v>
      </c>
      <c r="C253" s="81" t="s">
        <v>2396</v>
      </c>
      <c r="D253" s="81">
        <v>230.9</v>
      </c>
      <c r="E253" s="81">
        <v>51.2</v>
      </c>
      <c r="F253" s="81"/>
      <c r="G253" s="81">
        <f t="shared" si="8"/>
        <v>282.10000000000002</v>
      </c>
      <c r="H253" s="152">
        <f t="shared" si="9"/>
        <v>24.342409000000004</v>
      </c>
      <c r="I253" s="322">
        <v>8.6290000000000006E-2</v>
      </c>
      <c r="J253" s="89">
        <f t="shared" si="10"/>
        <v>8.6290000000000006E-2</v>
      </c>
    </row>
    <row r="254" spans="2:10" x14ac:dyDescent="0.2">
      <c r="B254" s="78">
        <f t="shared" si="12"/>
        <v>249</v>
      </c>
      <c r="C254" s="81" t="s">
        <v>2397</v>
      </c>
      <c r="D254" s="81">
        <v>1262.0999999999999</v>
      </c>
      <c r="E254" s="81"/>
      <c r="F254" s="81">
        <v>163.6</v>
      </c>
      <c r="G254" s="81">
        <f t="shared" si="8"/>
        <v>1425.6999999999998</v>
      </c>
      <c r="H254" s="152">
        <f t="shared" si="9"/>
        <v>123.023653</v>
      </c>
      <c r="I254" s="322">
        <v>8.6290000000000006E-2</v>
      </c>
      <c r="J254" s="89">
        <f t="shared" si="10"/>
        <v>8.6290000000000006E-2</v>
      </c>
    </row>
    <row r="255" spans="2:10" x14ac:dyDescent="0.2">
      <c r="B255" s="78">
        <f t="shared" si="12"/>
        <v>250</v>
      </c>
      <c r="C255" s="81" t="s">
        <v>2398</v>
      </c>
      <c r="D255" s="81">
        <v>332.6</v>
      </c>
      <c r="E255" s="81"/>
      <c r="F255" s="81">
        <v>108.7</v>
      </c>
      <c r="G255" s="81">
        <f t="shared" si="8"/>
        <v>441.3</v>
      </c>
      <c r="H255" s="152">
        <f t="shared" si="9"/>
        <v>38.079777</v>
      </c>
      <c r="I255" s="322">
        <v>8.6290000000000006E-2</v>
      </c>
      <c r="J255" s="89">
        <f t="shared" si="10"/>
        <v>8.6289999999999992E-2</v>
      </c>
    </row>
    <row r="256" spans="2:10" x14ac:dyDescent="0.2">
      <c r="B256" s="78">
        <f t="shared" si="12"/>
        <v>251</v>
      </c>
      <c r="C256" s="81" t="s">
        <v>2399</v>
      </c>
      <c r="D256" s="81">
        <v>511</v>
      </c>
      <c r="E256" s="81"/>
      <c r="F256" s="81">
        <v>141.6</v>
      </c>
      <c r="G256" s="81">
        <f t="shared" si="8"/>
        <v>652.6</v>
      </c>
      <c r="H256" s="152">
        <f t="shared" si="9"/>
        <v>56.312854000000009</v>
      </c>
      <c r="I256" s="322">
        <v>8.6290000000000006E-2</v>
      </c>
      <c r="J256" s="89">
        <f t="shared" si="10"/>
        <v>8.6290000000000006E-2</v>
      </c>
    </row>
    <row r="257" spans="2:10" x14ac:dyDescent="0.2">
      <c r="B257" s="78">
        <f t="shared" si="12"/>
        <v>252</v>
      </c>
      <c r="C257" s="81" t="s">
        <v>2400</v>
      </c>
      <c r="D257" s="81">
        <v>1078.7</v>
      </c>
      <c r="E257" s="81"/>
      <c r="F257" s="81"/>
      <c r="G257" s="81">
        <f t="shared" si="8"/>
        <v>1078.7</v>
      </c>
      <c r="H257" s="152">
        <f t="shared" si="9"/>
        <v>93.081023000000016</v>
      </c>
      <c r="I257" s="322">
        <v>8.6290000000000006E-2</v>
      </c>
      <c r="J257" s="89">
        <f t="shared" si="10"/>
        <v>8.6290000000000006E-2</v>
      </c>
    </row>
    <row r="258" spans="2:10" x14ac:dyDescent="0.2">
      <c r="B258" s="78">
        <f t="shared" si="12"/>
        <v>253</v>
      </c>
      <c r="C258" s="81" t="s">
        <v>2401</v>
      </c>
      <c r="D258" s="81">
        <v>611.4</v>
      </c>
      <c r="E258" s="81"/>
      <c r="F258" s="81">
        <v>112.1</v>
      </c>
      <c r="G258" s="81">
        <f t="shared" si="8"/>
        <v>723.5</v>
      </c>
      <c r="H258" s="152">
        <f t="shared" si="9"/>
        <v>62.430815000000003</v>
      </c>
      <c r="I258" s="322">
        <v>8.6290000000000006E-2</v>
      </c>
      <c r="J258" s="89">
        <f t="shared" si="10"/>
        <v>8.6290000000000006E-2</v>
      </c>
    </row>
    <row r="259" spans="2:10" x14ac:dyDescent="0.2">
      <c r="B259" s="78">
        <f t="shared" si="12"/>
        <v>254</v>
      </c>
      <c r="C259" s="81" t="s">
        <v>2402</v>
      </c>
      <c r="D259" s="81">
        <v>690.47</v>
      </c>
      <c r="E259" s="81">
        <v>27.1</v>
      </c>
      <c r="F259" s="81">
        <v>79.3</v>
      </c>
      <c r="G259" s="81">
        <f t="shared" si="8"/>
        <v>796.87</v>
      </c>
      <c r="H259" s="152">
        <f t="shared" si="9"/>
        <v>68.761912300000006</v>
      </c>
      <c r="I259" s="322">
        <v>8.6290000000000006E-2</v>
      </c>
      <c r="J259" s="89">
        <f t="shared" si="10"/>
        <v>8.6290000000000006E-2</v>
      </c>
    </row>
    <row r="260" spans="2:10" x14ac:dyDescent="0.2">
      <c r="B260" s="78">
        <f t="shared" si="12"/>
        <v>255</v>
      </c>
      <c r="C260" s="81" t="s">
        <v>10</v>
      </c>
      <c r="D260" s="81">
        <v>401.2</v>
      </c>
      <c r="E260" s="81"/>
      <c r="F260" s="81">
        <v>112.2</v>
      </c>
      <c r="G260" s="81">
        <f t="shared" si="8"/>
        <v>513.4</v>
      </c>
      <c r="H260" s="152">
        <f t="shared" si="9"/>
        <v>44.301285999999998</v>
      </c>
      <c r="I260" s="322">
        <v>8.6290000000000006E-2</v>
      </c>
      <c r="J260" s="89">
        <f t="shared" si="10"/>
        <v>8.6290000000000006E-2</v>
      </c>
    </row>
    <row r="261" spans="2:10" x14ac:dyDescent="0.2">
      <c r="B261" s="78">
        <f t="shared" si="12"/>
        <v>256</v>
      </c>
      <c r="C261" s="81" t="s">
        <v>11</v>
      </c>
      <c r="D261" s="81">
        <v>339.2</v>
      </c>
      <c r="E261" s="81"/>
      <c r="F261" s="81"/>
      <c r="G261" s="81">
        <f t="shared" si="8"/>
        <v>339.2</v>
      </c>
      <c r="H261" s="152">
        <f t="shared" si="9"/>
        <v>29.269568</v>
      </c>
      <c r="I261" s="322">
        <v>8.6290000000000006E-2</v>
      </c>
      <c r="J261" s="89">
        <f t="shared" si="10"/>
        <v>8.6290000000000006E-2</v>
      </c>
    </row>
    <row r="262" spans="2:10" x14ac:dyDescent="0.2">
      <c r="B262" s="78">
        <f t="shared" si="12"/>
        <v>257</v>
      </c>
      <c r="C262" s="81" t="s">
        <v>12</v>
      </c>
      <c r="D262" s="81">
        <v>213.9</v>
      </c>
      <c r="E262" s="81"/>
      <c r="F262" s="81"/>
      <c r="G262" s="81">
        <f t="shared" si="8"/>
        <v>213.9</v>
      </c>
      <c r="H262" s="152">
        <f t="shared" si="9"/>
        <v>18.457431000000003</v>
      </c>
      <c r="I262" s="322">
        <v>8.6290000000000006E-2</v>
      </c>
      <c r="J262" s="89">
        <f t="shared" si="10"/>
        <v>8.6290000000000019E-2</v>
      </c>
    </row>
    <row r="263" spans="2:10" x14ac:dyDescent="0.2">
      <c r="B263" s="78">
        <f t="shared" si="12"/>
        <v>258</v>
      </c>
      <c r="C263" s="81" t="s">
        <v>13</v>
      </c>
      <c r="D263" s="81">
        <v>184.4</v>
      </c>
      <c r="E263" s="81"/>
      <c r="F263" s="81"/>
      <c r="G263" s="81">
        <f t="shared" si="8"/>
        <v>184.4</v>
      </c>
      <c r="H263" s="152">
        <f t="shared" si="9"/>
        <v>15.911876000000001</v>
      </c>
      <c r="I263" s="322">
        <v>8.6290000000000006E-2</v>
      </c>
      <c r="J263" s="89">
        <f t="shared" si="10"/>
        <v>8.6290000000000006E-2</v>
      </c>
    </row>
    <row r="264" spans="2:10" x14ac:dyDescent="0.2">
      <c r="B264" s="78">
        <f t="shared" ref="B264:B327" si="13">B263+1</f>
        <v>259</v>
      </c>
      <c r="C264" s="81" t="s">
        <v>14</v>
      </c>
      <c r="D264" s="81">
        <v>227.3</v>
      </c>
      <c r="E264" s="81"/>
      <c r="F264" s="81"/>
      <c r="G264" s="81">
        <f t="shared" si="8"/>
        <v>227.3</v>
      </c>
      <c r="H264" s="152">
        <f t="shared" si="9"/>
        <v>19.613717000000001</v>
      </c>
      <c r="I264" s="322">
        <v>8.6290000000000006E-2</v>
      </c>
      <c r="J264" s="89">
        <f t="shared" si="10"/>
        <v>8.6290000000000006E-2</v>
      </c>
    </row>
    <row r="265" spans="2:10" x14ac:dyDescent="0.2">
      <c r="B265" s="78">
        <f t="shared" si="13"/>
        <v>260</v>
      </c>
      <c r="C265" s="81" t="s">
        <v>15</v>
      </c>
      <c r="D265" s="81">
        <v>479.8</v>
      </c>
      <c r="E265" s="81"/>
      <c r="F265" s="81"/>
      <c r="G265" s="81">
        <f t="shared" si="8"/>
        <v>479.8</v>
      </c>
      <c r="H265" s="152">
        <f t="shared" si="9"/>
        <v>41.401942000000005</v>
      </c>
      <c r="I265" s="322">
        <v>8.6290000000000006E-2</v>
      </c>
      <c r="J265" s="89">
        <f t="shared" si="10"/>
        <v>8.6290000000000006E-2</v>
      </c>
    </row>
    <row r="266" spans="2:10" x14ac:dyDescent="0.2">
      <c r="B266" s="78">
        <f t="shared" si="13"/>
        <v>261</v>
      </c>
      <c r="C266" s="81" t="s">
        <v>16</v>
      </c>
      <c r="D266" s="81">
        <v>209.3</v>
      </c>
      <c r="E266" s="81"/>
      <c r="F266" s="81"/>
      <c r="G266" s="81">
        <f t="shared" si="8"/>
        <v>209.3</v>
      </c>
      <c r="H266" s="152">
        <f t="shared" si="9"/>
        <v>18.060497000000002</v>
      </c>
      <c r="I266" s="322">
        <v>8.6290000000000006E-2</v>
      </c>
      <c r="J266" s="89">
        <f t="shared" si="10"/>
        <v>8.6290000000000006E-2</v>
      </c>
    </row>
    <row r="267" spans="2:10" x14ac:dyDescent="0.2">
      <c r="B267" s="78">
        <f t="shared" si="13"/>
        <v>262</v>
      </c>
      <c r="C267" s="81" t="s">
        <v>17</v>
      </c>
      <c r="D267" s="81">
        <v>510.7</v>
      </c>
      <c r="E267" s="81"/>
      <c r="F267" s="81"/>
      <c r="G267" s="81">
        <f t="shared" si="8"/>
        <v>510.7</v>
      </c>
      <c r="H267" s="152">
        <f t="shared" si="9"/>
        <v>44.068303</v>
      </c>
      <c r="I267" s="322">
        <v>8.6290000000000006E-2</v>
      </c>
      <c r="J267" s="89">
        <f t="shared" si="10"/>
        <v>8.6290000000000006E-2</v>
      </c>
    </row>
    <row r="268" spans="2:10" x14ac:dyDescent="0.2">
      <c r="B268" s="78">
        <f t="shared" si="13"/>
        <v>263</v>
      </c>
      <c r="C268" s="81" t="s">
        <v>18</v>
      </c>
      <c r="D268" s="81">
        <v>482.5</v>
      </c>
      <c r="E268" s="81"/>
      <c r="F268" s="81">
        <v>43.8</v>
      </c>
      <c r="G268" s="81">
        <f t="shared" si="8"/>
        <v>526.29999999999995</v>
      </c>
      <c r="H268" s="152">
        <f t="shared" si="9"/>
        <v>45.414426999999996</v>
      </c>
      <c r="I268" s="322">
        <v>8.6290000000000006E-2</v>
      </c>
      <c r="J268" s="89">
        <f t="shared" si="10"/>
        <v>8.6290000000000006E-2</v>
      </c>
    </row>
    <row r="269" spans="2:10" x14ac:dyDescent="0.2">
      <c r="B269" s="78">
        <f t="shared" si="13"/>
        <v>264</v>
      </c>
      <c r="C269" s="81" t="s">
        <v>19</v>
      </c>
      <c r="D269" s="81">
        <v>265.39999999999998</v>
      </c>
      <c r="E269" s="81"/>
      <c r="F269" s="81">
        <v>29.8</v>
      </c>
      <c r="G269" s="81">
        <f t="shared" si="8"/>
        <v>295.2</v>
      </c>
      <c r="H269" s="152">
        <f t="shared" si="9"/>
        <v>25.472808000000001</v>
      </c>
      <c r="I269" s="322">
        <v>8.6290000000000006E-2</v>
      </c>
      <c r="J269" s="89">
        <f t="shared" si="10"/>
        <v>8.6290000000000006E-2</v>
      </c>
    </row>
    <row r="270" spans="2:10" x14ac:dyDescent="0.2">
      <c r="B270" s="78">
        <f t="shared" si="13"/>
        <v>265</v>
      </c>
      <c r="C270" s="81" t="s">
        <v>20</v>
      </c>
      <c r="D270" s="81">
        <v>211.6</v>
      </c>
      <c r="E270" s="81"/>
      <c r="F270" s="81"/>
      <c r="G270" s="81">
        <f t="shared" si="8"/>
        <v>211.6</v>
      </c>
      <c r="H270" s="152">
        <f>SUM(I270*G270)</f>
        <v>18.258964000000002</v>
      </c>
      <c r="I270" s="322">
        <v>8.6290000000000006E-2</v>
      </c>
      <c r="J270" s="89">
        <f>SUM(H270/G270)</f>
        <v>8.6290000000000019E-2</v>
      </c>
    </row>
    <row r="271" spans="2:10" x14ac:dyDescent="0.2">
      <c r="B271" s="78">
        <f t="shared" si="13"/>
        <v>266</v>
      </c>
      <c r="C271" s="81" t="s">
        <v>21</v>
      </c>
      <c r="D271" s="81">
        <v>224</v>
      </c>
      <c r="E271" s="81">
        <v>79.5</v>
      </c>
      <c r="F271" s="81"/>
      <c r="G271" s="81">
        <f t="shared" si="8"/>
        <v>303.5</v>
      </c>
      <c r="H271" s="152">
        <f>SUM(I271*G271)</f>
        <v>26.189015000000001</v>
      </c>
      <c r="I271" s="322">
        <v>8.6290000000000006E-2</v>
      </c>
      <c r="J271" s="89">
        <f>SUM(H271/G271)</f>
        <v>8.6290000000000006E-2</v>
      </c>
    </row>
    <row r="272" spans="2:10" x14ac:dyDescent="0.2">
      <c r="B272" s="78">
        <f t="shared" si="13"/>
        <v>267</v>
      </c>
      <c r="C272" s="81" t="s">
        <v>22</v>
      </c>
      <c r="D272" s="81">
        <v>177.6</v>
      </c>
      <c r="E272" s="81"/>
      <c r="F272" s="81"/>
      <c r="G272" s="81">
        <f t="shared" si="8"/>
        <v>177.6</v>
      </c>
      <c r="H272" s="152">
        <f>SUM(I272*G272)</f>
        <v>15.325104</v>
      </c>
      <c r="I272" s="322">
        <v>8.6290000000000006E-2</v>
      </c>
      <c r="J272" s="89">
        <f>SUM(H272/G272)</f>
        <v>8.6290000000000006E-2</v>
      </c>
    </row>
    <row r="273" spans="2:10" x14ac:dyDescent="0.2">
      <c r="B273" s="78">
        <f t="shared" si="13"/>
        <v>268</v>
      </c>
      <c r="C273" s="81" t="s">
        <v>23</v>
      </c>
      <c r="D273" s="81">
        <v>590</v>
      </c>
      <c r="E273" s="81"/>
      <c r="F273" s="81">
        <v>44.1</v>
      </c>
      <c r="G273" s="81">
        <f t="shared" si="8"/>
        <v>634.1</v>
      </c>
      <c r="H273" s="152">
        <f>SUM(I273*G273)</f>
        <v>54.716489000000003</v>
      </c>
      <c r="I273" s="322">
        <v>8.6290000000000006E-2</v>
      </c>
      <c r="J273" s="89">
        <f>SUM(H273/G273)</f>
        <v>8.6290000000000006E-2</v>
      </c>
    </row>
    <row r="274" spans="2:10" x14ac:dyDescent="0.2">
      <c r="B274" s="78">
        <f t="shared" si="13"/>
        <v>269</v>
      </c>
      <c r="C274" s="81" t="s">
        <v>24</v>
      </c>
      <c r="D274" s="81">
        <v>119.2</v>
      </c>
      <c r="E274" s="81"/>
      <c r="F274" s="81"/>
      <c r="G274" s="81">
        <f t="shared" si="8"/>
        <v>119.2</v>
      </c>
      <c r="H274" s="152">
        <f>SUM(I274*G274)</f>
        <v>10.285768000000001</v>
      </c>
      <c r="I274" s="322">
        <v>8.6290000000000006E-2</v>
      </c>
      <c r="J274" s="89">
        <f>SUM(H274/G274)</f>
        <v>8.6290000000000006E-2</v>
      </c>
    </row>
    <row r="275" spans="2:10" x14ac:dyDescent="0.2">
      <c r="B275" s="78">
        <f t="shared" si="13"/>
        <v>270</v>
      </c>
      <c r="C275" s="81" t="s">
        <v>25</v>
      </c>
      <c r="D275" s="81">
        <v>1517.4</v>
      </c>
      <c r="E275" s="81"/>
      <c r="F275" s="81">
        <v>120</v>
      </c>
      <c r="G275" s="81">
        <f t="shared" si="8"/>
        <v>1637.4</v>
      </c>
      <c r="H275" s="152">
        <f t="shared" ref="H275:H334" si="14">SUM(I275*G275)</f>
        <v>141.29124600000003</v>
      </c>
      <c r="I275" s="322">
        <v>8.6290000000000006E-2</v>
      </c>
      <c r="J275" s="89">
        <f t="shared" ref="J275:J334" si="15">SUM(H275/G275)</f>
        <v>8.6290000000000019E-2</v>
      </c>
    </row>
    <row r="276" spans="2:10" x14ac:dyDescent="0.2">
      <c r="B276" s="78">
        <f t="shared" si="13"/>
        <v>271</v>
      </c>
      <c r="C276" s="81" t="s">
        <v>26</v>
      </c>
      <c r="D276" s="81">
        <v>256.8</v>
      </c>
      <c r="E276" s="81"/>
      <c r="F276" s="81"/>
      <c r="G276" s="81">
        <f t="shared" si="8"/>
        <v>256.8</v>
      </c>
      <c r="H276" s="152">
        <f t="shared" si="14"/>
        <v>22.159272000000001</v>
      </c>
      <c r="I276" s="322">
        <v>8.6290000000000006E-2</v>
      </c>
      <c r="J276" s="89">
        <f t="shared" si="15"/>
        <v>8.6290000000000006E-2</v>
      </c>
    </row>
    <row r="277" spans="2:10" x14ac:dyDescent="0.2">
      <c r="B277" s="78">
        <f t="shared" si="13"/>
        <v>272</v>
      </c>
      <c r="C277" s="81" t="s">
        <v>27</v>
      </c>
      <c r="D277" s="81">
        <v>293.31</v>
      </c>
      <c r="E277" s="81"/>
      <c r="F277" s="81"/>
      <c r="G277" s="81">
        <f t="shared" si="8"/>
        <v>293.31</v>
      </c>
      <c r="H277" s="152">
        <f t="shared" si="14"/>
        <v>25.309719900000001</v>
      </c>
      <c r="I277" s="322">
        <v>8.6290000000000006E-2</v>
      </c>
      <c r="J277" s="89">
        <f t="shared" si="15"/>
        <v>8.6290000000000006E-2</v>
      </c>
    </row>
    <row r="278" spans="2:10" x14ac:dyDescent="0.2">
      <c r="B278" s="78">
        <f t="shared" si="13"/>
        <v>273</v>
      </c>
      <c r="C278" s="81" t="s">
        <v>28</v>
      </c>
      <c r="D278" s="81">
        <v>452.8</v>
      </c>
      <c r="E278" s="81">
        <v>35.6</v>
      </c>
      <c r="F278" s="81"/>
      <c r="G278" s="81">
        <f t="shared" si="8"/>
        <v>488.40000000000003</v>
      </c>
      <c r="H278" s="152">
        <f t="shared" si="14"/>
        <v>42.144036000000007</v>
      </c>
      <c r="I278" s="322">
        <v>8.6290000000000006E-2</v>
      </c>
      <c r="J278" s="89">
        <f t="shared" si="15"/>
        <v>8.6290000000000006E-2</v>
      </c>
    </row>
    <row r="279" spans="2:10" x14ac:dyDescent="0.2">
      <c r="B279" s="78">
        <f t="shared" si="13"/>
        <v>274</v>
      </c>
      <c r="C279" s="81" t="s">
        <v>29</v>
      </c>
      <c r="D279" s="81">
        <v>271.2</v>
      </c>
      <c r="E279" s="81"/>
      <c r="F279" s="81"/>
      <c r="G279" s="81">
        <f t="shared" si="8"/>
        <v>271.2</v>
      </c>
      <c r="H279" s="152">
        <f t="shared" si="14"/>
        <v>23.401848000000001</v>
      </c>
      <c r="I279" s="322">
        <v>8.6290000000000006E-2</v>
      </c>
      <c r="J279" s="89">
        <f t="shared" si="15"/>
        <v>8.6290000000000006E-2</v>
      </c>
    </row>
    <row r="280" spans="2:10" x14ac:dyDescent="0.2">
      <c r="B280" s="78">
        <f t="shared" si="13"/>
        <v>275</v>
      </c>
      <c r="C280" s="81" t="s">
        <v>30</v>
      </c>
      <c r="D280" s="81">
        <v>455.2</v>
      </c>
      <c r="E280" s="81"/>
      <c r="F280" s="81"/>
      <c r="G280" s="81">
        <f t="shared" si="8"/>
        <v>455.2</v>
      </c>
      <c r="H280" s="152">
        <f t="shared" si="14"/>
        <v>39.279208000000004</v>
      </c>
      <c r="I280" s="322">
        <v>8.6290000000000006E-2</v>
      </c>
      <c r="J280" s="89">
        <f t="shared" si="15"/>
        <v>8.6290000000000006E-2</v>
      </c>
    </row>
    <row r="281" spans="2:10" x14ac:dyDescent="0.2">
      <c r="B281" s="78">
        <f t="shared" si="13"/>
        <v>276</v>
      </c>
      <c r="C281" s="81" t="s">
        <v>31</v>
      </c>
      <c r="D281" s="81">
        <v>510.8</v>
      </c>
      <c r="E281" s="81"/>
      <c r="F281" s="81"/>
      <c r="G281" s="81">
        <f t="shared" si="8"/>
        <v>510.8</v>
      </c>
      <c r="H281" s="152">
        <f t="shared" si="14"/>
        <v>44.076932000000006</v>
      </c>
      <c r="I281" s="322">
        <v>8.6290000000000006E-2</v>
      </c>
      <c r="J281" s="89">
        <f t="shared" si="15"/>
        <v>8.6290000000000006E-2</v>
      </c>
    </row>
    <row r="282" spans="2:10" x14ac:dyDescent="0.2">
      <c r="B282" s="78">
        <f t="shared" si="13"/>
        <v>277</v>
      </c>
      <c r="C282" s="81" t="s">
        <v>32</v>
      </c>
      <c r="D282" s="81">
        <v>209.8</v>
      </c>
      <c r="E282" s="81"/>
      <c r="F282" s="81">
        <v>30.1</v>
      </c>
      <c r="G282" s="81">
        <f t="shared" si="8"/>
        <v>239.9</v>
      </c>
      <c r="H282" s="152">
        <f t="shared" si="14"/>
        <v>20.700971000000003</v>
      </c>
      <c r="I282" s="322">
        <v>8.6290000000000006E-2</v>
      </c>
      <c r="J282" s="89">
        <f t="shared" si="15"/>
        <v>8.6290000000000006E-2</v>
      </c>
    </row>
    <row r="283" spans="2:10" x14ac:dyDescent="0.2">
      <c r="B283" s="78">
        <f t="shared" si="13"/>
        <v>278</v>
      </c>
      <c r="C283" s="81" t="s">
        <v>33</v>
      </c>
      <c r="D283" s="81">
        <v>506.6</v>
      </c>
      <c r="E283" s="81"/>
      <c r="F283" s="81"/>
      <c r="G283" s="81">
        <f t="shared" si="8"/>
        <v>506.6</v>
      </c>
      <c r="H283" s="152">
        <f t="shared" si="14"/>
        <v>43.714514000000008</v>
      </c>
      <c r="I283" s="322">
        <v>8.6290000000000006E-2</v>
      </c>
      <c r="J283" s="89">
        <f t="shared" si="15"/>
        <v>8.6290000000000019E-2</v>
      </c>
    </row>
    <row r="284" spans="2:10" x14ac:dyDescent="0.2">
      <c r="B284" s="78">
        <f t="shared" si="13"/>
        <v>279</v>
      </c>
      <c r="C284" s="81" t="s">
        <v>34</v>
      </c>
      <c r="D284" s="81">
        <v>229.4</v>
      </c>
      <c r="E284" s="81"/>
      <c r="F284" s="81"/>
      <c r="G284" s="81">
        <f t="shared" si="8"/>
        <v>229.4</v>
      </c>
      <c r="H284" s="152">
        <f t="shared" si="14"/>
        <v>19.794926</v>
      </c>
      <c r="I284" s="322">
        <v>8.6290000000000006E-2</v>
      </c>
      <c r="J284" s="89">
        <f t="shared" si="15"/>
        <v>8.6290000000000006E-2</v>
      </c>
    </row>
    <row r="285" spans="2:10" x14ac:dyDescent="0.2">
      <c r="B285" s="78">
        <f t="shared" si="13"/>
        <v>280</v>
      </c>
      <c r="C285" s="81" t="s">
        <v>35</v>
      </c>
      <c r="D285" s="81">
        <v>619.9</v>
      </c>
      <c r="E285" s="81"/>
      <c r="F285" s="81"/>
      <c r="G285" s="81">
        <f t="shared" si="8"/>
        <v>619.9</v>
      </c>
      <c r="H285" s="152">
        <f t="shared" si="14"/>
        <v>53.491171000000001</v>
      </c>
      <c r="I285" s="322">
        <v>8.6290000000000006E-2</v>
      </c>
      <c r="J285" s="89">
        <f t="shared" si="15"/>
        <v>8.6290000000000006E-2</v>
      </c>
    </row>
    <row r="286" spans="2:10" x14ac:dyDescent="0.2">
      <c r="B286" s="78">
        <f t="shared" si="13"/>
        <v>281</v>
      </c>
      <c r="C286" s="81" t="s">
        <v>36</v>
      </c>
      <c r="D286" s="81">
        <v>356.2</v>
      </c>
      <c r="E286" s="81"/>
      <c r="F286" s="81"/>
      <c r="G286" s="81">
        <f t="shared" si="8"/>
        <v>356.2</v>
      </c>
      <c r="H286" s="152">
        <f t="shared" si="14"/>
        <v>30.736498000000001</v>
      </c>
      <c r="I286" s="322">
        <v>8.6290000000000006E-2</v>
      </c>
      <c r="J286" s="89">
        <f t="shared" si="15"/>
        <v>8.6290000000000006E-2</v>
      </c>
    </row>
    <row r="287" spans="2:10" x14ac:dyDescent="0.2">
      <c r="B287" s="78">
        <f t="shared" si="13"/>
        <v>282</v>
      </c>
      <c r="C287" s="81" t="s">
        <v>37</v>
      </c>
      <c r="D287" s="81">
        <v>1295.8</v>
      </c>
      <c r="E287" s="81"/>
      <c r="F287" s="81"/>
      <c r="G287" s="81">
        <f t="shared" si="8"/>
        <v>1295.8</v>
      </c>
      <c r="H287" s="152">
        <f t="shared" si="14"/>
        <v>111.814582</v>
      </c>
      <c r="I287" s="322">
        <v>8.6290000000000006E-2</v>
      </c>
      <c r="J287" s="89">
        <f t="shared" si="15"/>
        <v>8.6290000000000006E-2</v>
      </c>
    </row>
    <row r="288" spans="2:10" x14ac:dyDescent="0.2">
      <c r="B288" s="78">
        <f t="shared" si="13"/>
        <v>283</v>
      </c>
      <c r="C288" s="81" t="s">
        <v>62</v>
      </c>
      <c r="D288" s="81">
        <v>156.44999999999999</v>
      </c>
      <c r="E288" s="81"/>
      <c r="F288" s="81">
        <v>36.1</v>
      </c>
      <c r="G288" s="81">
        <f t="shared" si="8"/>
        <v>192.54999999999998</v>
      </c>
      <c r="H288" s="152">
        <f t="shared" si="14"/>
        <v>16.615139499999998</v>
      </c>
      <c r="I288" s="322">
        <v>8.6290000000000006E-2</v>
      </c>
      <c r="J288" s="89">
        <f t="shared" si="15"/>
        <v>8.6289999999999992E-2</v>
      </c>
    </row>
    <row r="289" spans="2:10" x14ac:dyDescent="0.2">
      <c r="B289" s="78">
        <f t="shared" si="13"/>
        <v>284</v>
      </c>
      <c r="C289" s="81" t="s">
        <v>63</v>
      </c>
      <c r="D289" s="81">
        <v>160.69999999999999</v>
      </c>
      <c r="E289" s="81"/>
      <c r="F289" s="81"/>
      <c r="G289" s="81">
        <f t="shared" si="8"/>
        <v>160.69999999999999</v>
      </c>
      <c r="H289" s="152">
        <f t="shared" si="14"/>
        <v>13.866802999999999</v>
      </c>
      <c r="I289" s="322">
        <v>8.6290000000000006E-2</v>
      </c>
      <c r="J289" s="89">
        <f t="shared" si="15"/>
        <v>8.6290000000000006E-2</v>
      </c>
    </row>
    <row r="290" spans="2:10" x14ac:dyDescent="0.2">
      <c r="B290" s="78">
        <f t="shared" si="13"/>
        <v>285</v>
      </c>
      <c r="C290" s="81" t="s">
        <v>64</v>
      </c>
      <c r="D290" s="81">
        <v>170.8</v>
      </c>
      <c r="E290" s="81"/>
      <c r="F290" s="81">
        <v>34.5</v>
      </c>
      <c r="G290" s="81">
        <f t="shared" si="8"/>
        <v>205.3</v>
      </c>
      <c r="H290" s="152">
        <f t="shared" si="14"/>
        <v>17.715337000000002</v>
      </c>
      <c r="I290" s="322">
        <v>8.6290000000000006E-2</v>
      </c>
      <c r="J290" s="89">
        <f t="shared" si="15"/>
        <v>8.6290000000000006E-2</v>
      </c>
    </row>
    <row r="291" spans="2:10" x14ac:dyDescent="0.2">
      <c r="B291" s="78">
        <f t="shared" si="13"/>
        <v>286</v>
      </c>
      <c r="C291" s="81" t="s">
        <v>65</v>
      </c>
      <c r="D291" s="81">
        <v>114.5</v>
      </c>
      <c r="E291" s="81"/>
      <c r="F291" s="81"/>
      <c r="G291" s="81">
        <f t="shared" si="8"/>
        <v>114.5</v>
      </c>
      <c r="H291" s="152">
        <f t="shared" si="14"/>
        <v>9.8802050000000001</v>
      </c>
      <c r="I291" s="322">
        <v>8.6290000000000006E-2</v>
      </c>
      <c r="J291" s="89">
        <f t="shared" si="15"/>
        <v>8.6290000000000006E-2</v>
      </c>
    </row>
    <row r="292" spans="2:10" x14ac:dyDescent="0.2">
      <c r="B292" s="78">
        <f t="shared" si="13"/>
        <v>287</v>
      </c>
      <c r="C292" s="81" t="s">
        <v>66</v>
      </c>
      <c r="D292" s="81">
        <v>132.19999999999999</v>
      </c>
      <c r="E292" s="81"/>
      <c r="F292" s="81"/>
      <c r="G292" s="81">
        <f t="shared" si="8"/>
        <v>132.19999999999999</v>
      </c>
      <c r="H292" s="152">
        <f t="shared" si="14"/>
        <v>11.407538000000001</v>
      </c>
      <c r="I292" s="322">
        <v>8.6290000000000006E-2</v>
      </c>
      <c r="J292" s="89">
        <f t="shared" si="15"/>
        <v>8.6290000000000006E-2</v>
      </c>
    </row>
    <row r="293" spans="2:10" x14ac:dyDescent="0.2">
      <c r="B293" s="78">
        <f t="shared" si="13"/>
        <v>288</v>
      </c>
      <c r="C293" s="81" t="s">
        <v>67</v>
      </c>
      <c r="D293" s="81">
        <v>143.9</v>
      </c>
      <c r="E293" s="81"/>
      <c r="F293" s="81"/>
      <c r="G293" s="81">
        <f t="shared" si="8"/>
        <v>143.9</v>
      </c>
      <c r="H293" s="152">
        <f t="shared" si="14"/>
        <v>12.417131000000001</v>
      </c>
      <c r="I293" s="322">
        <v>8.6290000000000006E-2</v>
      </c>
      <c r="J293" s="89">
        <f t="shared" si="15"/>
        <v>8.6290000000000006E-2</v>
      </c>
    </row>
    <row r="294" spans="2:10" x14ac:dyDescent="0.2">
      <c r="B294" s="78">
        <f t="shared" si="13"/>
        <v>289</v>
      </c>
      <c r="C294" s="81" t="s">
        <v>84</v>
      </c>
      <c r="D294" s="81">
        <v>302</v>
      </c>
      <c r="E294" s="81"/>
      <c r="F294" s="81">
        <v>49</v>
      </c>
      <c r="G294" s="81">
        <f t="shared" si="8"/>
        <v>351</v>
      </c>
      <c r="H294" s="152">
        <f t="shared" si="14"/>
        <v>30.287790000000001</v>
      </c>
      <c r="I294" s="322">
        <v>8.6290000000000006E-2</v>
      </c>
      <c r="J294" s="89">
        <f t="shared" si="15"/>
        <v>8.6290000000000006E-2</v>
      </c>
    </row>
    <row r="295" spans="2:10" x14ac:dyDescent="0.2">
      <c r="B295" s="78">
        <f t="shared" si="13"/>
        <v>290</v>
      </c>
      <c r="C295" s="81" t="s">
        <v>85</v>
      </c>
      <c r="D295" s="81">
        <v>299.10000000000002</v>
      </c>
      <c r="E295" s="81"/>
      <c r="F295" s="81">
        <v>30.3</v>
      </c>
      <c r="G295" s="81">
        <f t="shared" si="8"/>
        <v>329.40000000000003</v>
      </c>
      <c r="H295" s="152">
        <f t="shared" si="14"/>
        <v>28.423926000000005</v>
      </c>
      <c r="I295" s="322">
        <v>8.6290000000000006E-2</v>
      </c>
      <c r="J295" s="89">
        <f t="shared" si="15"/>
        <v>8.6290000000000006E-2</v>
      </c>
    </row>
    <row r="296" spans="2:10" x14ac:dyDescent="0.2">
      <c r="B296" s="78">
        <f t="shared" si="13"/>
        <v>291</v>
      </c>
      <c r="C296" s="81" t="s">
        <v>86</v>
      </c>
      <c r="D296" s="81">
        <v>240.7</v>
      </c>
      <c r="E296" s="81"/>
      <c r="F296" s="81">
        <v>32</v>
      </c>
      <c r="G296" s="81">
        <f t="shared" si="8"/>
        <v>272.7</v>
      </c>
      <c r="H296" s="152">
        <f t="shared" si="14"/>
        <v>23.531283000000002</v>
      </c>
      <c r="I296" s="322">
        <v>8.6290000000000006E-2</v>
      </c>
      <c r="J296" s="89">
        <f t="shared" si="15"/>
        <v>8.6290000000000006E-2</v>
      </c>
    </row>
    <row r="297" spans="2:10" x14ac:dyDescent="0.2">
      <c r="B297" s="78">
        <f t="shared" si="13"/>
        <v>292</v>
      </c>
      <c r="C297" s="81" t="s">
        <v>87</v>
      </c>
      <c r="D297" s="81">
        <v>354.6</v>
      </c>
      <c r="E297" s="81"/>
      <c r="F297" s="81">
        <v>49</v>
      </c>
      <c r="G297" s="81">
        <f t="shared" si="8"/>
        <v>403.6</v>
      </c>
      <c r="H297" s="152">
        <f t="shared" si="14"/>
        <v>34.826644000000002</v>
      </c>
      <c r="I297" s="322">
        <v>8.6290000000000006E-2</v>
      </c>
      <c r="J297" s="89">
        <f t="shared" si="15"/>
        <v>8.6290000000000006E-2</v>
      </c>
    </row>
    <row r="298" spans="2:10" x14ac:dyDescent="0.2">
      <c r="B298" s="78">
        <f t="shared" si="13"/>
        <v>293</v>
      </c>
      <c r="C298" s="81" t="s">
        <v>88</v>
      </c>
      <c r="D298" s="81">
        <v>306.2</v>
      </c>
      <c r="E298" s="81"/>
      <c r="F298" s="81"/>
      <c r="G298" s="81">
        <f t="shared" si="8"/>
        <v>306.2</v>
      </c>
      <c r="H298" s="152">
        <f t="shared" si="14"/>
        <v>26.421998000000002</v>
      </c>
      <c r="I298" s="322">
        <v>8.6290000000000006E-2</v>
      </c>
      <c r="J298" s="89">
        <f t="shared" si="15"/>
        <v>8.6290000000000006E-2</v>
      </c>
    </row>
    <row r="299" spans="2:10" x14ac:dyDescent="0.2">
      <c r="B299" s="78">
        <f t="shared" si="13"/>
        <v>294</v>
      </c>
      <c r="C299" s="81" t="s">
        <v>89</v>
      </c>
      <c r="D299" s="81">
        <v>426.9</v>
      </c>
      <c r="E299" s="81"/>
      <c r="F299" s="81"/>
      <c r="G299" s="81">
        <f t="shared" si="8"/>
        <v>426.9</v>
      </c>
      <c r="H299" s="152">
        <f t="shared" si="14"/>
        <v>36.837201</v>
      </c>
      <c r="I299" s="322">
        <v>8.6290000000000006E-2</v>
      </c>
      <c r="J299" s="89">
        <f t="shared" si="15"/>
        <v>8.6290000000000006E-2</v>
      </c>
    </row>
    <row r="300" spans="2:10" x14ac:dyDescent="0.2">
      <c r="B300" s="78">
        <f t="shared" si="13"/>
        <v>295</v>
      </c>
      <c r="C300" s="81" t="s">
        <v>90</v>
      </c>
      <c r="D300" s="81">
        <v>347.5</v>
      </c>
      <c r="E300" s="81"/>
      <c r="F300" s="81"/>
      <c r="G300" s="81">
        <f t="shared" si="8"/>
        <v>347.5</v>
      </c>
      <c r="H300" s="152">
        <f t="shared" si="14"/>
        <v>29.985775</v>
      </c>
      <c r="I300" s="322">
        <v>8.6290000000000006E-2</v>
      </c>
      <c r="J300" s="89">
        <f t="shared" si="15"/>
        <v>8.6290000000000006E-2</v>
      </c>
    </row>
    <row r="301" spans="2:10" x14ac:dyDescent="0.2">
      <c r="B301" s="78">
        <f t="shared" si="13"/>
        <v>296</v>
      </c>
      <c r="C301" s="81" t="s">
        <v>91</v>
      </c>
      <c r="D301" s="81">
        <v>667.2</v>
      </c>
      <c r="E301" s="81"/>
      <c r="F301" s="81"/>
      <c r="G301" s="81">
        <f t="shared" si="8"/>
        <v>667.2</v>
      </c>
      <c r="H301" s="152">
        <f t="shared" si="14"/>
        <v>57.572688000000007</v>
      </c>
      <c r="I301" s="322">
        <v>8.6290000000000006E-2</v>
      </c>
      <c r="J301" s="89">
        <f t="shared" si="15"/>
        <v>8.6290000000000006E-2</v>
      </c>
    </row>
    <row r="302" spans="2:10" x14ac:dyDescent="0.2">
      <c r="B302" s="78">
        <f t="shared" si="13"/>
        <v>297</v>
      </c>
      <c r="C302" s="81" t="s">
        <v>92</v>
      </c>
      <c r="D302" s="81">
        <v>364</v>
      </c>
      <c r="E302" s="81"/>
      <c r="F302" s="81"/>
      <c r="G302" s="81">
        <f t="shared" si="8"/>
        <v>364</v>
      </c>
      <c r="H302" s="152">
        <f t="shared" si="14"/>
        <v>31.409560000000003</v>
      </c>
      <c r="I302" s="322">
        <v>8.6290000000000006E-2</v>
      </c>
      <c r="J302" s="89">
        <f t="shared" si="15"/>
        <v>8.6290000000000006E-2</v>
      </c>
    </row>
    <row r="303" spans="2:10" x14ac:dyDescent="0.2">
      <c r="B303" s="78">
        <f t="shared" si="13"/>
        <v>298</v>
      </c>
      <c r="C303" s="81" t="s">
        <v>93</v>
      </c>
      <c r="D303" s="81">
        <v>180.5</v>
      </c>
      <c r="E303" s="81"/>
      <c r="F303" s="81"/>
      <c r="G303" s="81">
        <f t="shared" si="8"/>
        <v>180.5</v>
      </c>
      <c r="H303" s="152">
        <f t="shared" si="14"/>
        <v>15.575345</v>
      </c>
      <c r="I303" s="322">
        <v>8.6290000000000006E-2</v>
      </c>
      <c r="J303" s="89">
        <f t="shared" si="15"/>
        <v>8.6290000000000006E-2</v>
      </c>
    </row>
    <row r="304" spans="2:10" x14ac:dyDescent="0.2">
      <c r="B304" s="78">
        <f t="shared" si="13"/>
        <v>299</v>
      </c>
      <c r="C304" s="81" t="s">
        <v>94</v>
      </c>
      <c r="D304" s="81">
        <v>235.8</v>
      </c>
      <c r="E304" s="81"/>
      <c r="F304" s="81"/>
      <c r="G304" s="81">
        <f t="shared" si="8"/>
        <v>235.8</v>
      </c>
      <c r="H304" s="152">
        <f t="shared" si="14"/>
        <v>20.347182000000004</v>
      </c>
      <c r="I304" s="322">
        <v>8.6290000000000006E-2</v>
      </c>
      <c r="J304" s="89">
        <f t="shared" si="15"/>
        <v>8.6290000000000006E-2</v>
      </c>
    </row>
    <row r="305" spans="2:10" x14ac:dyDescent="0.2">
      <c r="B305" s="78">
        <f t="shared" si="13"/>
        <v>300</v>
      </c>
      <c r="C305" s="81" t="s">
        <v>95</v>
      </c>
      <c r="D305" s="81">
        <v>234.1</v>
      </c>
      <c r="E305" s="81"/>
      <c r="F305" s="81"/>
      <c r="G305" s="81">
        <f t="shared" si="8"/>
        <v>234.1</v>
      </c>
      <c r="H305" s="152">
        <f t="shared" si="14"/>
        <v>20.200489000000001</v>
      </c>
      <c r="I305" s="322">
        <v>8.6290000000000006E-2</v>
      </c>
      <c r="J305" s="89">
        <f t="shared" si="15"/>
        <v>8.6290000000000006E-2</v>
      </c>
    </row>
    <row r="306" spans="2:10" x14ac:dyDescent="0.2">
      <c r="B306" s="78">
        <f t="shared" si="13"/>
        <v>301</v>
      </c>
      <c r="C306" s="81" t="s">
        <v>96</v>
      </c>
      <c r="D306" s="81">
        <v>490.4</v>
      </c>
      <c r="E306" s="81"/>
      <c r="F306" s="81"/>
      <c r="G306" s="81">
        <f t="shared" si="8"/>
        <v>490.4</v>
      </c>
      <c r="H306" s="152">
        <f t="shared" si="14"/>
        <v>42.316616000000003</v>
      </c>
      <c r="I306" s="322">
        <v>8.6290000000000006E-2</v>
      </c>
      <c r="J306" s="89">
        <f t="shared" si="15"/>
        <v>8.6290000000000006E-2</v>
      </c>
    </row>
    <row r="307" spans="2:10" x14ac:dyDescent="0.2">
      <c r="B307" s="78">
        <f t="shared" si="13"/>
        <v>302</v>
      </c>
      <c r="C307" s="81" t="s">
        <v>97</v>
      </c>
      <c r="D307" s="81">
        <v>157</v>
      </c>
      <c r="E307" s="81"/>
      <c r="F307" s="81"/>
      <c r="G307" s="81">
        <f t="shared" si="8"/>
        <v>157</v>
      </c>
      <c r="H307" s="152">
        <f t="shared" si="14"/>
        <v>13.54753</v>
      </c>
      <c r="I307" s="322">
        <v>8.6290000000000006E-2</v>
      </c>
      <c r="J307" s="89">
        <f t="shared" si="15"/>
        <v>8.6290000000000006E-2</v>
      </c>
    </row>
    <row r="308" spans="2:10" x14ac:dyDescent="0.2">
      <c r="B308" s="78">
        <f t="shared" si="13"/>
        <v>303</v>
      </c>
      <c r="C308" s="81" t="s">
        <v>98</v>
      </c>
      <c r="D308" s="81">
        <v>274</v>
      </c>
      <c r="E308" s="81"/>
      <c r="F308" s="81"/>
      <c r="G308" s="81">
        <f t="shared" si="8"/>
        <v>274</v>
      </c>
      <c r="H308" s="152">
        <f t="shared" si="14"/>
        <v>23.643460000000001</v>
      </c>
      <c r="I308" s="322">
        <v>8.6290000000000006E-2</v>
      </c>
      <c r="J308" s="89">
        <f t="shared" si="15"/>
        <v>8.6290000000000006E-2</v>
      </c>
    </row>
    <row r="309" spans="2:10" x14ac:dyDescent="0.2">
      <c r="B309" s="78">
        <f t="shared" si="13"/>
        <v>304</v>
      </c>
      <c r="C309" s="81" t="s">
        <v>99</v>
      </c>
      <c r="D309" s="81">
        <v>287.60000000000002</v>
      </c>
      <c r="E309" s="81"/>
      <c r="F309" s="81"/>
      <c r="G309" s="81">
        <f t="shared" si="8"/>
        <v>287.60000000000002</v>
      </c>
      <c r="H309" s="152">
        <f t="shared" si="14"/>
        <v>24.817004000000004</v>
      </c>
      <c r="I309" s="322">
        <v>8.6290000000000006E-2</v>
      </c>
      <c r="J309" s="89">
        <f t="shared" si="15"/>
        <v>8.6290000000000006E-2</v>
      </c>
    </row>
    <row r="310" spans="2:10" x14ac:dyDescent="0.2">
      <c r="B310" s="78">
        <f t="shared" si="13"/>
        <v>305</v>
      </c>
      <c r="C310" s="81" t="s">
        <v>100</v>
      </c>
      <c r="D310" s="81">
        <v>254.08</v>
      </c>
      <c r="E310" s="81"/>
      <c r="F310" s="81"/>
      <c r="G310" s="81">
        <f t="shared" si="8"/>
        <v>254.08</v>
      </c>
      <c r="H310" s="152">
        <f t="shared" si="14"/>
        <v>21.924563200000001</v>
      </c>
      <c r="I310" s="322">
        <v>8.6290000000000006E-2</v>
      </c>
      <c r="J310" s="89">
        <f t="shared" si="15"/>
        <v>8.6290000000000006E-2</v>
      </c>
    </row>
    <row r="311" spans="2:10" x14ac:dyDescent="0.2">
      <c r="B311" s="78">
        <f t="shared" si="13"/>
        <v>306</v>
      </c>
      <c r="C311" s="81" t="s">
        <v>101</v>
      </c>
      <c r="D311" s="81">
        <v>389.6</v>
      </c>
      <c r="E311" s="81"/>
      <c r="F311" s="81"/>
      <c r="G311" s="81">
        <f t="shared" si="8"/>
        <v>389.6</v>
      </c>
      <c r="H311" s="152">
        <f t="shared" si="14"/>
        <v>33.618584000000006</v>
      </c>
      <c r="I311" s="322">
        <v>8.6290000000000006E-2</v>
      </c>
      <c r="J311" s="89">
        <f t="shared" si="15"/>
        <v>8.6290000000000006E-2</v>
      </c>
    </row>
    <row r="312" spans="2:10" x14ac:dyDescent="0.2">
      <c r="B312" s="78">
        <f t="shared" si="13"/>
        <v>307</v>
      </c>
      <c r="C312" s="81" t="s">
        <v>102</v>
      </c>
      <c r="D312" s="81">
        <v>181.8</v>
      </c>
      <c r="E312" s="81"/>
      <c r="F312" s="81"/>
      <c r="G312" s="81">
        <f t="shared" si="8"/>
        <v>181.8</v>
      </c>
      <c r="H312" s="152">
        <f t="shared" si="14"/>
        <v>15.687522000000001</v>
      </c>
      <c r="I312" s="322">
        <v>8.6290000000000006E-2</v>
      </c>
      <c r="J312" s="89">
        <f t="shared" si="15"/>
        <v>8.6290000000000006E-2</v>
      </c>
    </row>
    <row r="313" spans="2:10" x14ac:dyDescent="0.2">
      <c r="B313" s="78">
        <f t="shared" si="13"/>
        <v>308</v>
      </c>
      <c r="C313" s="81" t="s">
        <v>103</v>
      </c>
      <c r="D313" s="81">
        <v>439.7</v>
      </c>
      <c r="E313" s="81"/>
      <c r="F313" s="81"/>
      <c r="G313" s="81">
        <f t="shared" si="8"/>
        <v>439.7</v>
      </c>
      <c r="H313" s="152">
        <f>SUM(I313*G313)</f>
        <v>37.941713</v>
      </c>
      <c r="I313" s="322">
        <v>8.6290000000000006E-2</v>
      </c>
      <c r="J313" s="89">
        <f t="shared" si="15"/>
        <v>8.6290000000000006E-2</v>
      </c>
    </row>
    <row r="314" spans="2:10" x14ac:dyDescent="0.2">
      <c r="B314" s="78">
        <f t="shared" si="13"/>
        <v>309</v>
      </c>
      <c r="C314" s="81" t="s">
        <v>104</v>
      </c>
      <c r="D314" s="81">
        <v>245.7</v>
      </c>
      <c r="E314" s="81"/>
      <c r="F314" s="81"/>
      <c r="G314" s="81">
        <f t="shared" si="8"/>
        <v>245.7</v>
      </c>
      <c r="H314" s="152">
        <f t="shared" si="14"/>
        <v>21.201453000000001</v>
      </c>
      <c r="I314" s="322">
        <v>8.6290000000000006E-2</v>
      </c>
      <c r="J314" s="89">
        <f t="shared" si="15"/>
        <v>8.6290000000000006E-2</v>
      </c>
    </row>
    <row r="315" spans="2:10" x14ac:dyDescent="0.2">
      <c r="B315" s="78">
        <f t="shared" si="13"/>
        <v>310</v>
      </c>
      <c r="C315" s="81" t="s">
        <v>105</v>
      </c>
      <c r="D315" s="81">
        <v>288.60000000000002</v>
      </c>
      <c r="E315" s="81"/>
      <c r="F315" s="81"/>
      <c r="G315" s="81">
        <f t="shared" si="8"/>
        <v>288.60000000000002</v>
      </c>
      <c r="H315" s="152">
        <f t="shared" si="14"/>
        <v>24.903294000000002</v>
      </c>
      <c r="I315" s="322">
        <v>8.6290000000000006E-2</v>
      </c>
      <c r="J315" s="89">
        <f t="shared" si="15"/>
        <v>8.6290000000000006E-2</v>
      </c>
    </row>
    <row r="316" spans="2:10" x14ac:dyDescent="0.2">
      <c r="B316" s="78">
        <f t="shared" si="13"/>
        <v>311</v>
      </c>
      <c r="C316" s="81" t="s">
        <v>1738</v>
      </c>
      <c r="D316" s="81">
        <v>2653.63</v>
      </c>
      <c r="E316" s="81"/>
      <c r="F316" s="81"/>
      <c r="G316" s="81">
        <f>D316+E316+F316</f>
        <v>2653.63</v>
      </c>
      <c r="H316" s="152">
        <f t="shared" si="14"/>
        <v>228.98173270000004</v>
      </c>
      <c r="I316" s="322">
        <v>8.6290000000000006E-2</v>
      </c>
      <c r="J316" s="89">
        <f t="shared" si="15"/>
        <v>8.6290000000000006E-2</v>
      </c>
    </row>
    <row r="317" spans="2:10" x14ac:dyDescent="0.2">
      <c r="B317" s="78">
        <f t="shared" si="13"/>
        <v>312</v>
      </c>
      <c r="C317" s="81" t="s">
        <v>1739</v>
      </c>
      <c r="D317" s="81">
        <v>268.3</v>
      </c>
      <c r="E317" s="81"/>
      <c r="F317" s="81"/>
      <c r="G317" s="81">
        <f>D317+E317+F317</f>
        <v>268.3</v>
      </c>
      <c r="H317" s="152">
        <f t="shared" si="14"/>
        <v>23.151607000000002</v>
      </c>
      <c r="I317" s="322">
        <v>8.6290000000000006E-2</v>
      </c>
      <c r="J317" s="89">
        <f t="shared" si="15"/>
        <v>8.6290000000000006E-2</v>
      </c>
    </row>
    <row r="318" spans="2:10" x14ac:dyDescent="0.2">
      <c r="B318" s="78">
        <f t="shared" si="13"/>
        <v>313</v>
      </c>
      <c r="C318" s="81" t="s">
        <v>1740</v>
      </c>
      <c r="D318" s="81">
        <v>2006.88</v>
      </c>
      <c r="E318" s="81"/>
      <c r="F318" s="81">
        <v>105.2</v>
      </c>
      <c r="G318" s="81">
        <f>D318+E318+F318</f>
        <v>2112.08</v>
      </c>
      <c r="H318" s="152">
        <f t="shared" si="14"/>
        <v>182.25138319999999</v>
      </c>
      <c r="I318" s="322">
        <v>8.6290000000000006E-2</v>
      </c>
      <c r="J318" s="89">
        <f t="shared" si="15"/>
        <v>8.6290000000000006E-2</v>
      </c>
    </row>
    <row r="319" spans="2:10" x14ac:dyDescent="0.2">
      <c r="B319" s="78">
        <f t="shared" si="13"/>
        <v>314</v>
      </c>
      <c r="C319" s="81" t="s">
        <v>1741</v>
      </c>
      <c r="D319" s="81">
        <v>1829</v>
      </c>
      <c r="E319" s="81"/>
      <c r="F319" s="81"/>
      <c r="G319" s="81">
        <f>D319+E319+F319</f>
        <v>1829</v>
      </c>
      <c r="H319" s="152">
        <f t="shared" si="14"/>
        <v>157.82441</v>
      </c>
      <c r="I319" s="322">
        <v>8.6290000000000006E-2</v>
      </c>
      <c r="J319" s="89">
        <f t="shared" si="15"/>
        <v>8.6290000000000006E-2</v>
      </c>
    </row>
    <row r="320" spans="2:10" x14ac:dyDescent="0.2">
      <c r="B320" s="78">
        <f t="shared" si="13"/>
        <v>315</v>
      </c>
      <c r="C320" s="81" t="s">
        <v>1742</v>
      </c>
      <c r="D320" s="81">
        <v>1983.1</v>
      </c>
      <c r="E320" s="81"/>
      <c r="F320" s="81"/>
      <c r="G320" s="81">
        <f>D320+E320+F320</f>
        <v>1983.1</v>
      </c>
      <c r="H320" s="152">
        <f t="shared" si="14"/>
        <v>171.12169900000001</v>
      </c>
      <c r="I320" s="322">
        <v>8.6290000000000006E-2</v>
      </c>
      <c r="J320" s="89">
        <f t="shared" si="15"/>
        <v>8.6290000000000006E-2</v>
      </c>
    </row>
    <row r="321" spans="2:10" x14ac:dyDescent="0.2">
      <c r="B321" s="78">
        <f t="shared" si="13"/>
        <v>316</v>
      </c>
      <c r="C321" s="81" t="s">
        <v>1790</v>
      </c>
      <c r="D321" s="81">
        <v>94.9</v>
      </c>
      <c r="E321" s="81"/>
      <c r="F321" s="81"/>
      <c r="G321" s="81">
        <f t="shared" ref="G321:G370" si="16">D321+E321+F321</f>
        <v>94.9</v>
      </c>
      <c r="H321" s="152">
        <f t="shared" si="14"/>
        <v>8.1889210000000006</v>
      </c>
      <c r="I321" s="322">
        <v>8.6290000000000006E-2</v>
      </c>
      <c r="J321" s="89">
        <f t="shared" si="15"/>
        <v>8.6290000000000006E-2</v>
      </c>
    </row>
    <row r="322" spans="2:10" x14ac:dyDescent="0.2">
      <c r="B322" s="78">
        <f t="shared" si="13"/>
        <v>317</v>
      </c>
      <c r="C322" s="81" t="s">
        <v>1791</v>
      </c>
      <c r="D322" s="81">
        <v>63</v>
      </c>
      <c r="E322" s="81"/>
      <c r="F322" s="81"/>
      <c r="G322" s="81">
        <f t="shared" si="16"/>
        <v>63</v>
      </c>
      <c r="H322" s="152">
        <f t="shared" si="14"/>
        <v>5.4362700000000004</v>
      </c>
      <c r="I322" s="322">
        <v>8.6290000000000006E-2</v>
      </c>
      <c r="J322" s="89">
        <f t="shared" si="15"/>
        <v>8.6290000000000006E-2</v>
      </c>
    </row>
    <row r="323" spans="2:10" x14ac:dyDescent="0.2">
      <c r="B323" s="78">
        <f t="shared" si="13"/>
        <v>318</v>
      </c>
      <c r="C323" s="81" t="s">
        <v>1808</v>
      </c>
      <c r="D323" s="81">
        <v>75.599999999999994</v>
      </c>
      <c r="E323" s="81"/>
      <c r="F323" s="81"/>
      <c r="G323" s="81">
        <f t="shared" si="16"/>
        <v>75.599999999999994</v>
      </c>
      <c r="H323" s="152">
        <f t="shared" si="14"/>
        <v>6.5235240000000001</v>
      </c>
      <c r="I323" s="322">
        <v>8.6290000000000006E-2</v>
      </c>
      <c r="J323" s="89">
        <f t="shared" si="15"/>
        <v>8.6290000000000006E-2</v>
      </c>
    </row>
    <row r="324" spans="2:10" x14ac:dyDescent="0.2">
      <c r="B324" s="78">
        <f t="shared" si="13"/>
        <v>319</v>
      </c>
      <c r="C324" s="81" t="s">
        <v>1809</v>
      </c>
      <c r="D324" s="81">
        <v>129.69999999999999</v>
      </c>
      <c r="E324" s="81"/>
      <c r="F324" s="81"/>
      <c r="G324" s="81">
        <f t="shared" si="16"/>
        <v>129.69999999999999</v>
      </c>
      <c r="H324" s="152">
        <f t="shared" si="14"/>
        <v>11.191813</v>
      </c>
      <c r="I324" s="322">
        <v>8.6290000000000006E-2</v>
      </c>
      <c r="J324" s="89">
        <f t="shared" si="15"/>
        <v>8.6290000000000006E-2</v>
      </c>
    </row>
    <row r="325" spans="2:10" x14ac:dyDescent="0.2">
      <c r="B325" s="78">
        <f t="shared" si="13"/>
        <v>320</v>
      </c>
      <c r="C325" s="81" t="s">
        <v>1810</v>
      </c>
      <c r="D325" s="81">
        <v>137.4</v>
      </c>
      <c r="E325" s="81"/>
      <c r="F325" s="81"/>
      <c r="G325" s="81">
        <f t="shared" si="16"/>
        <v>137.4</v>
      </c>
      <c r="H325" s="152">
        <f t="shared" si="14"/>
        <v>11.856246000000001</v>
      </c>
      <c r="I325" s="322">
        <v>8.6290000000000006E-2</v>
      </c>
      <c r="J325" s="89">
        <f t="shared" si="15"/>
        <v>8.6290000000000006E-2</v>
      </c>
    </row>
    <row r="326" spans="2:10" x14ac:dyDescent="0.2">
      <c r="B326" s="78">
        <f t="shared" si="13"/>
        <v>321</v>
      </c>
      <c r="C326" s="81" t="s">
        <v>1811</v>
      </c>
      <c r="D326" s="81">
        <v>243.35</v>
      </c>
      <c r="E326" s="81"/>
      <c r="F326" s="81"/>
      <c r="G326" s="81">
        <f t="shared" si="16"/>
        <v>243.35</v>
      </c>
      <c r="H326" s="152">
        <f t="shared" si="14"/>
        <v>20.9986715</v>
      </c>
      <c r="I326" s="322">
        <v>8.6290000000000006E-2</v>
      </c>
      <c r="J326" s="89">
        <f t="shared" si="15"/>
        <v>8.6290000000000006E-2</v>
      </c>
    </row>
    <row r="327" spans="2:10" x14ac:dyDescent="0.2">
      <c r="B327" s="78">
        <f t="shared" si="13"/>
        <v>322</v>
      </c>
      <c r="C327" s="81" t="s">
        <v>1812</v>
      </c>
      <c r="D327" s="81">
        <v>130.80000000000001</v>
      </c>
      <c r="E327" s="81"/>
      <c r="F327" s="81"/>
      <c r="G327" s="81">
        <f t="shared" si="16"/>
        <v>130.80000000000001</v>
      </c>
      <c r="H327" s="152">
        <f t="shared" si="14"/>
        <v>11.286732000000002</v>
      </c>
      <c r="I327" s="322">
        <v>8.6290000000000006E-2</v>
      </c>
      <c r="J327" s="89">
        <f t="shared" si="15"/>
        <v>8.6290000000000006E-2</v>
      </c>
    </row>
    <row r="328" spans="2:10" x14ac:dyDescent="0.2">
      <c r="B328" s="78">
        <f t="shared" ref="B328:B386" si="17">B327+1</f>
        <v>323</v>
      </c>
      <c r="C328" s="81" t="s">
        <v>1813</v>
      </c>
      <c r="D328" s="81">
        <v>104</v>
      </c>
      <c r="E328" s="81"/>
      <c r="F328" s="81"/>
      <c r="G328" s="81">
        <f t="shared" si="16"/>
        <v>104</v>
      </c>
      <c r="H328" s="152">
        <f t="shared" si="14"/>
        <v>8.9741600000000012</v>
      </c>
      <c r="I328" s="322">
        <v>8.6290000000000006E-2</v>
      </c>
      <c r="J328" s="89">
        <f t="shared" si="15"/>
        <v>8.6290000000000006E-2</v>
      </c>
    </row>
    <row r="329" spans="2:10" x14ac:dyDescent="0.2">
      <c r="B329" s="78">
        <f t="shared" si="17"/>
        <v>324</v>
      </c>
      <c r="C329" s="81" t="s">
        <v>1814</v>
      </c>
      <c r="D329" s="81">
        <v>147.6</v>
      </c>
      <c r="E329" s="81"/>
      <c r="F329" s="81"/>
      <c r="G329" s="81">
        <f t="shared" si="16"/>
        <v>147.6</v>
      </c>
      <c r="H329" s="152">
        <f t="shared" si="14"/>
        <v>12.736404</v>
      </c>
      <c r="I329" s="322">
        <v>8.6290000000000006E-2</v>
      </c>
      <c r="J329" s="89">
        <f t="shared" si="15"/>
        <v>8.6290000000000006E-2</v>
      </c>
    </row>
    <row r="330" spans="2:10" x14ac:dyDescent="0.2">
      <c r="B330" s="78">
        <f t="shared" si="17"/>
        <v>325</v>
      </c>
      <c r="C330" s="81" t="s">
        <v>1845</v>
      </c>
      <c r="D330" s="81">
        <v>613.6</v>
      </c>
      <c r="E330" s="81"/>
      <c r="F330" s="81">
        <v>61.8</v>
      </c>
      <c r="G330" s="81">
        <f t="shared" si="16"/>
        <v>675.4</v>
      </c>
      <c r="H330" s="152">
        <f t="shared" si="14"/>
        <v>58.280266000000005</v>
      </c>
      <c r="I330" s="322">
        <v>8.6290000000000006E-2</v>
      </c>
      <c r="J330" s="89">
        <f t="shared" si="15"/>
        <v>8.6290000000000006E-2</v>
      </c>
    </row>
    <row r="331" spans="2:10" x14ac:dyDescent="0.2">
      <c r="B331" s="78">
        <f t="shared" si="17"/>
        <v>326</v>
      </c>
      <c r="C331" s="81" t="s">
        <v>1846</v>
      </c>
      <c r="D331" s="81">
        <v>250.6</v>
      </c>
      <c r="E331" s="81"/>
      <c r="F331" s="81"/>
      <c r="G331" s="81">
        <f t="shared" si="16"/>
        <v>250.6</v>
      </c>
      <c r="H331" s="152">
        <f t="shared" si="14"/>
        <v>21.624274</v>
      </c>
      <c r="I331" s="322">
        <v>8.6290000000000006E-2</v>
      </c>
      <c r="J331" s="89">
        <f t="shared" si="15"/>
        <v>8.6290000000000006E-2</v>
      </c>
    </row>
    <row r="332" spans="2:10" x14ac:dyDescent="0.2">
      <c r="B332" s="78">
        <f t="shared" si="17"/>
        <v>327</v>
      </c>
      <c r="C332" s="81" t="s">
        <v>1847</v>
      </c>
      <c r="D332" s="81">
        <v>252.6</v>
      </c>
      <c r="E332" s="81"/>
      <c r="F332" s="81"/>
      <c r="G332" s="81">
        <f t="shared" si="16"/>
        <v>252.6</v>
      </c>
      <c r="H332" s="152">
        <f t="shared" si="14"/>
        <v>21.796854</v>
      </c>
      <c r="I332" s="322">
        <v>8.6290000000000006E-2</v>
      </c>
      <c r="J332" s="89">
        <f t="shared" si="15"/>
        <v>8.6290000000000006E-2</v>
      </c>
    </row>
    <row r="333" spans="2:10" x14ac:dyDescent="0.2">
      <c r="B333" s="78">
        <f t="shared" si="17"/>
        <v>328</v>
      </c>
      <c r="C333" s="81" t="s">
        <v>251</v>
      </c>
      <c r="D333" s="81">
        <v>282.7</v>
      </c>
      <c r="E333" s="81"/>
      <c r="F333" s="81"/>
      <c r="G333" s="81">
        <f t="shared" si="16"/>
        <v>282.7</v>
      </c>
      <c r="H333" s="152">
        <f t="shared" si="14"/>
        <v>24.394183000000002</v>
      </c>
      <c r="I333" s="322">
        <v>8.6290000000000006E-2</v>
      </c>
      <c r="J333" s="89">
        <f t="shared" si="15"/>
        <v>8.6290000000000006E-2</v>
      </c>
    </row>
    <row r="334" spans="2:10" x14ac:dyDescent="0.2">
      <c r="B334" s="78">
        <f t="shared" si="17"/>
        <v>329</v>
      </c>
      <c r="C334" s="81" t="s">
        <v>252</v>
      </c>
      <c r="D334" s="81">
        <v>280.89999999999998</v>
      </c>
      <c r="E334" s="81"/>
      <c r="F334" s="81"/>
      <c r="G334" s="81">
        <f t="shared" si="16"/>
        <v>280.89999999999998</v>
      </c>
      <c r="H334" s="152">
        <f t="shared" si="14"/>
        <v>24.238861</v>
      </c>
      <c r="I334" s="322">
        <v>8.6290000000000006E-2</v>
      </c>
      <c r="J334" s="89">
        <f t="shared" si="15"/>
        <v>8.6290000000000006E-2</v>
      </c>
    </row>
    <row r="335" spans="2:10" x14ac:dyDescent="0.2">
      <c r="B335" s="78">
        <f t="shared" si="17"/>
        <v>330</v>
      </c>
      <c r="C335" s="81" t="s">
        <v>253</v>
      </c>
      <c r="D335" s="81">
        <v>255.5</v>
      </c>
      <c r="E335" s="81"/>
      <c r="F335" s="81"/>
      <c r="G335" s="81">
        <f t="shared" si="16"/>
        <v>255.5</v>
      </c>
      <c r="H335" s="152">
        <f t="shared" ref="H335:H367" si="18">SUM(I335*G335)</f>
        <v>22.047095000000002</v>
      </c>
      <c r="I335" s="322">
        <v>8.6290000000000006E-2</v>
      </c>
      <c r="J335" s="89">
        <f t="shared" ref="J335:J367" si="19">SUM(H335/G335)</f>
        <v>8.6290000000000006E-2</v>
      </c>
    </row>
    <row r="336" spans="2:10" x14ac:dyDescent="0.2">
      <c r="B336" s="78">
        <f t="shared" si="17"/>
        <v>331</v>
      </c>
      <c r="C336" s="81" t="s">
        <v>254</v>
      </c>
      <c r="D336" s="81">
        <v>426</v>
      </c>
      <c r="E336" s="81"/>
      <c r="F336" s="81"/>
      <c r="G336" s="81">
        <f t="shared" si="16"/>
        <v>426</v>
      </c>
      <c r="H336" s="152">
        <f t="shared" si="18"/>
        <v>36.759540000000001</v>
      </c>
      <c r="I336" s="322">
        <v>8.6290000000000006E-2</v>
      </c>
      <c r="J336" s="89">
        <f t="shared" si="19"/>
        <v>8.6290000000000006E-2</v>
      </c>
    </row>
    <row r="337" spans="2:10" x14ac:dyDescent="0.2">
      <c r="B337" s="78">
        <f t="shared" si="17"/>
        <v>332</v>
      </c>
      <c r="C337" s="81" t="s">
        <v>255</v>
      </c>
      <c r="D337" s="81">
        <v>267.8</v>
      </c>
      <c r="E337" s="81"/>
      <c r="F337" s="81"/>
      <c r="G337" s="81">
        <f t="shared" si="16"/>
        <v>267.8</v>
      </c>
      <c r="H337" s="152">
        <f t="shared" si="18"/>
        <v>23.108462000000003</v>
      </c>
      <c r="I337" s="322">
        <v>8.6290000000000006E-2</v>
      </c>
      <c r="J337" s="89">
        <f t="shared" si="19"/>
        <v>8.6290000000000006E-2</v>
      </c>
    </row>
    <row r="338" spans="2:10" x14ac:dyDescent="0.2">
      <c r="B338" s="78">
        <f t="shared" si="17"/>
        <v>333</v>
      </c>
      <c r="C338" s="81" t="s">
        <v>256</v>
      </c>
      <c r="D338" s="81">
        <v>503.7</v>
      </c>
      <c r="E338" s="81"/>
      <c r="F338" s="81"/>
      <c r="G338" s="81">
        <f t="shared" si="16"/>
        <v>503.7</v>
      </c>
      <c r="H338" s="152">
        <f t="shared" si="18"/>
        <v>43.464272999999999</v>
      </c>
      <c r="I338" s="322">
        <v>8.6290000000000006E-2</v>
      </c>
      <c r="J338" s="89">
        <f t="shared" si="19"/>
        <v>8.6290000000000006E-2</v>
      </c>
    </row>
    <row r="339" spans="2:10" x14ac:dyDescent="0.2">
      <c r="B339" s="78">
        <f t="shared" si="17"/>
        <v>334</v>
      </c>
      <c r="C339" s="81" t="s">
        <v>257</v>
      </c>
      <c r="D339" s="81">
        <v>841.6</v>
      </c>
      <c r="E339" s="81"/>
      <c r="F339" s="81"/>
      <c r="G339" s="81">
        <f t="shared" si="16"/>
        <v>841.6</v>
      </c>
      <c r="H339" s="152">
        <f t="shared" si="18"/>
        <v>72.62166400000001</v>
      </c>
      <c r="I339" s="322">
        <v>8.6290000000000006E-2</v>
      </c>
      <c r="J339" s="89">
        <f t="shared" si="19"/>
        <v>8.6290000000000006E-2</v>
      </c>
    </row>
    <row r="340" spans="2:10" x14ac:dyDescent="0.2">
      <c r="B340" s="78">
        <f t="shared" si="17"/>
        <v>335</v>
      </c>
      <c r="C340" s="81" t="s">
        <v>258</v>
      </c>
      <c r="D340" s="81">
        <v>999</v>
      </c>
      <c r="E340" s="81"/>
      <c r="F340" s="81"/>
      <c r="G340" s="81">
        <f t="shared" si="16"/>
        <v>999</v>
      </c>
      <c r="H340" s="152">
        <f t="shared" si="18"/>
        <v>86.203710000000001</v>
      </c>
      <c r="I340" s="322">
        <v>8.6290000000000006E-2</v>
      </c>
      <c r="J340" s="89">
        <f t="shared" si="19"/>
        <v>8.6290000000000006E-2</v>
      </c>
    </row>
    <row r="341" spans="2:10" x14ac:dyDescent="0.2">
      <c r="B341" s="78">
        <f t="shared" si="17"/>
        <v>336</v>
      </c>
      <c r="C341" s="81" t="s">
        <v>259</v>
      </c>
      <c r="D341" s="81">
        <v>764.25</v>
      </c>
      <c r="E341" s="81"/>
      <c r="F341" s="81"/>
      <c r="G341" s="81">
        <f t="shared" si="16"/>
        <v>764.25</v>
      </c>
      <c r="H341" s="152">
        <f t="shared" si="18"/>
        <v>65.947132500000009</v>
      </c>
      <c r="I341" s="322">
        <v>8.6290000000000006E-2</v>
      </c>
      <c r="J341" s="89">
        <f t="shared" si="19"/>
        <v>8.6290000000000006E-2</v>
      </c>
    </row>
    <row r="342" spans="2:10" x14ac:dyDescent="0.2">
      <c r="B342" s="78">
        <f t="shared" si="17"/>
        <v>337</v>
      </c>
      <c r="C342" s="81" t="s">
        <v>260</v>
      </c>
      <c r="D342" s="81">
        <v>342.3</v>
      </c>
      <c r="E342" s="81"/>
      <c r="F342" s="81"/>
      <c r="G342" s="81">
        <f t="shared" si="16"/>
        <v>342.3</v>
      </c>
      <c r="H342" s="152">
        <f t="shared" si="18"/>
        <v>29.537067000000004</v>
      </c>
      <c r="I342" s="322">
        <v>8.6290000000000006E-2</v>
      </c>
      <c r="J342" s="89">
        <f t="shared" si="19"/>
        <v>8.6290000000000006E-2</v>
      </c>
    </row>
    <row r="343" spans="2:10" x14ac:dyDescent="0.2">
      <c r="B343" s="78">
        <f t="shared" si="17"/>
        <v>338</v>
      </c>
      <c r="C343" s="81" t="s">
        <v>261</v>
      </c>
      <c r="D343" s="81">
        <v>301</v>
      </c>
      <c r="E343" s="81"/>
      <c r="F343" s="81"/>
      <c r="G343" s="81">
        <f t="shared" si="16"/>
        <v>301</v>
      </c>
      <c r="H343" s="152">
        <f t="shared" si="18"/>
        <v>25.973290000000002</v>
      </c>
      <c r="I343" s="322">
        <v>8.6290000000000006E-2</v>
      </c>
      <c r="J343" s="89">
        <f t="shared" si="19"/>
        <v>8.6290000000000006E-2</v>
      </c>
    </row>
    <row r="344" spans="2:10" x14ac:dyDescent="0.2">
      <c r="B344" s="78">
        <f t="shared" si="17"/>
        <v>339</v>
      </c>
      <c r="C344" s="81" t="s">
        <v>262</v>
      </c>
      <c r="D344" s="81">
        <v>221.5</v>
      </c>
      <c r="E344" s="81"/>
      <c r="F344" s="81"/>
      <c r="G344" s="81">
        <f t="shared" si="16"/>
        <v>221.5</v>
      </c>
      <c r="H344" s="152">
        <f t="shared" si="18"/>
        <v>19.113235</v>
      </c>
      <c r="I344" s="322">
        <v>8.6290000000000006E-2</v>
      </c>
      <c r="J344" s="89">
        <f t="shared" si="19"/>
        <v>8.6289999999999992E-2</v>
      </c>
    </row>
    <row r="345" spans="2:10" x14ac:dyDescent="0.2">
      <c r="B345" s="78">
        <f t="shared" si="17"/>
        <v>340</v>
      </c>
      <c r="C345" s="81" t="s">
        <v>263</v>
      </c>
      <c r="D345" s="81">
        <v>232.5</v>
      </c>
      <c r="E345" s="81"/>
      <c r="F345" s="81"/>
      <c r="G345" s="81">
        <f t="shared" si="16"/>
        <v>232.5</v>
      </c>
      <c r="H345" s="152">
        <f t="shared" si="18"/>
        <v>20.062425000000001</v>
      </c>
      <c r="I345" s="322">
        <v>8.6290000000000006E-2</v>
      </c>
      <c r="J345" s="89">
        <f t="shared" si="19"/>
        <v>8.6290000000000006E-2</v>
      </c>
    </row>
    <row r="346" spans="2:10" x14ac:dyDescent="0.2">
      <c r="B346" s="78">
        <f t="shared" si="17"/>
        <v>341</v>
      </c>
      <c r="C346" s="81" t="s">
        <v>283</v>
      </c>
      <c r="D346" s="81">
        <v>325.3</v>
      </c>
      <c r="E346" s="81"/>
      <c r="F346" s="81"/>
      <c r="G346" s="81">
        <f t="shared" si="16"/>
        <v>325.3</v>
      </c>
      <c r="H346" s="152">
        <f t="shared" si="18"/>
        <v>28.070137000000003</v>
      </c>
      <c r="I346" s="322">
        <v>8.6290000000000006E-2</v>
      </c>
      <c r="J346" s="89">
        <f t="shared" si="19"/>
        <v>8.6290000000000006E-2</v>
      </c>
    </row>
    <row r="347" spans="2:10" x14ac:dyDescent="0.2">
      <c r="B347" s="78">
        <f t="shared" si="17"/>
        <v>342</v>
      </c>
      <c r="C347" s="81" t="s">
        <v>287</v>
      </c>
      <c r="D347" s="81">
        <v>178.3</v>
      </c>
      <c r="E347" s="81"/>
      <c r="F347" s="81"/>
      <c r="G347" s="81">
        <f t="shared" si="16"/>
        <v>178.3</v>
      </c>
      <c r="H347" s="152">
        <f t="shared" si="18"/>
        <v>15.385507000000002</v>
      </c>
      <c r="I347" s="322">
        <v>8.6290000000000006E-2</v>
      </c>
      <c r="J347" s="89">
        <f t="shared" si="19"/>
        <v>8.6290000000000006E-2</v>
      </c>
    </row>
    <row r="348" spans="2:10" x14ac:dyDescent="0.2">
      <c r="B348" s="78">
        <f t="shared" si="17"/>
        <v>343</v>
      </c>
      <c r="C348" s="81" t="s">
        <v>311</v>
      </c>
      <c r="D348" s="81">
        <v>212.89</v>
      </c>
      <c r="E348" s="81"/>
      <c r="F348" s="81"/>
      <c r="G348" s="81">
        <f t="shared" si="16"/>
        <v>212.89</v>
      </c>
      <c r="H348" s="152">
        <f t="shared" si="18"/>
        <v>18.3702781</v>
      </c>
      <c r="I348" s="322">
        <v>8.6290000000000006E-2</v>
      </c>
      <c r="J348" s="89">
        <f t="shared" si="19"/>
        <v>8.6290000000000006E-2</v>
      </c>
    </row>
    <row r="349" spans="2:10" x14ac:dyDescent="0.2">
      <c r="B349" s="78">
        <f t="shared" si="17"/>
        <v>344</v>
      </c>
      <c r="C349" s="81" t="s">
        <v>312</v>
      </c>
      <c r="D349" s="81">
        <v>235.6</v>
      </c>
      <c r="E349" s="81"/>
      <c r="F349" s="81"/>
      <c r="G349" s="81">
        <f t="shared" si="16"/>
        <v>235.6</v>
      </c>
      <c r="H349" s="152">
        <f t="shared" si="18"/>
        <v>20.329924000000002</v>
      </c>
      <c r="I349" s="322">
        <v>8.6290000000000006E-2</v>
      </c>
      <c r="J349" s="89">
        <f t="shared" si="19"/>
        <v>8.6290000000000006E-2</v>
      </c>
    </row>
    <row r="350" spans="2:10" x14ac:dyDescent="0.2">
      <c r="B350" s="78">
        <f t="shared" si="17"/>
        <v>345</v>
      </c>
      <c r="C350" s="81" t="s">
        <v>313</v>
      </c>
      <c r="D350" s="81">
        <v>549.4</v>
      </c>
      <c r="E350" s="81"/>
      <c r="F350" s="81"/>
      <c r="G350" s="81">
        <f t="shared" si="16"/>
        <v>549.4</v>
      </c>
      <c r="H350" s="152">
        <f t="shared" si="18"/>
        <v>47.407726000000004</v>
      </c>
      <c r="I350" s="322">
        <v>8.6290000000000006E-2</v>
      </c>
      <c r="J350" s="89">
        <f t="shared" si="19"/>
        <v>8.6290000000000006E-2</v>
      </c>
    </row>
    <row r="351" spans="2:10" x14ac:dyDescent="0.2">
      <c r="B351" s="78">
        <f t="shared" si="17"/>
        <v>346</v>
      </c>
      <c r="C351" s="81" t="s">
        <v>314</v>
      </c>
      <c r="D351" s="81">
        <v>335</v>
      </c>
      <c r="E351" s="81"/>
      <c r="F351" s="81"/>
      <c r="G351" s="81">
        <f t="shared" si="16"/>
        <v>335</v>
      </c>
      <c r="H351" s="152">
        <f t="shared" si="18"/>
        <v>28.907150000000001</v>
      </c>
      <c r="I351" s="322">
        <v>8.6290000000000006E-2</v>
      </c>
      <c r="J351" s="89">
        <f t="shared" si="19"/>
        <v>8.6290000000000006E-2</v>
      </c>
    </row>
    <row r="352" spans="2:10" x14ac:dyDescent="0.2">
      <c r="B352" s="78">
        <f t="shared" si="17"/>
        <v>347</v>
      </c>
      <c r="C352" s="81" t="s">
        <v>315</v>
      </c>
      <c r="D352" s="81">
        <v>867.4</v>
      </c>
      <c r="E352" s="81"/>
      <c r="F352" s="81"/>
      <c r="G352" s="81">
        <f t="shared" si="16"/>
        <v>867.4</v>
      </c>
      <c r="H352" s="152">
        <f t="shared" si="18"/>
        <v>74.847946000000007</v>
      </c>
      <c r="I352" s="322">
        <v>8.6290000000000006E-2</v>
      </c>
      <c r="J352" s="89">
        <f t="shared" si="19"/>
        <v>8.6290000000000006E-2</v>
      </c>
    </row>
    <row r="353" spans="2:10" x14ac:dyDescent="0.2">
      <c r="B353" s="78">
        <f t="shared" si="17"/>
        <v>348</v>
      </c>
      <c r="C353" s="81" t="s">
        <v>316</v>
      </c>
      <c r="D353" s="81">
        <v>617.4</v>
      </c>
      <c r="E353" s="81">
        <v>14.7</v>
      </c>
      <c r="F353" s="81"/>
      <c r="G353" s="81">
        <f t="shared" si="16"/>
        <v>632.1</v>
      </c>
      <c r="H353" s="152">
        <f t="shared" si="18"/>
        <v>54.543909000000006</v>
      </c>
      <c r="I353" s="322">
        <v>8.6290000000000006E-2</v>
      </c>
      <c r="J353" s="89">
        <f t="shared" si="19"/>
        <v>8.6290000000000006E-2</v>
      </c>
    </row>
    <row r="354" spans="2:10" x14ac:dyDescent="0.2">
      <c r="B354" s="78">
        <f t="shared" si="17"/>
        <v>349</v>
      </c>
      <c r="C354" s="81" t="s">
        <v>317</v>
      </c>
      <c r="D354" s="81">
        <v>1578.2</v>
      </c>
      <c r="E354" s="81"/>
      <c r="F354" s="81"/>
      <c r="G354" s="81">
        <f t="shared" si="16"/>
        <v>1578.2</v>
      </c>
      <c r="H354" s="152">
        <f t="shared" si="18"/>
        <v>136.18287800000002</v>
      </c>
      <c r="I354" s="322">
        <v>8.6290000000000006E-2</v>
      </c>
      <c r="J354" s="89">
        <f t="shared" si="19"/>
        <v>8.6290000000000006E-2</v>
      </c>
    </row>
    <row r="355" spans="2:10" x14ac:dyDescent="0.2">
      <c r="B355" s="78">
        <f t="shared" si="17"/>
        <v>350</v>
      </c>
      <c r="C355" s="81" t="s">
        <v>318</v>
      </c>
      <c r="D355" s="81">
        <v>261.7</v>
      </c>
      <c r="E355" s="81"/>
      <c r="F355" s="81"/>
      <c r="G355" s="81">
        <f t="shared" si="16"/>
        <v>261.7</v>
      </c>
      <c r="H355" s="152">
        <f t="shared" si="18"/>
        <v>22.582093</v>
      </c>
      <c r="I355" s="322">
        <v>8.6290000000000006E-2</v>
      </c>
      <c r="J355" s="89">
        <f t="shared" si="19"/>
        <v>8.6290000000000006E-2</v>
      </c>
    </row>
    <row r="356" spans="2:10" x14ac:dyDescent="0.2">
      <c r="B356" s="78">
        <f t="shared" si="17"/>
        <v>351</v>
      </c>
      <c r="C356" s="81" t="s">
        <v>319</v>
      </c>
      <c r="D356" s="81">
        <v>674.21</v>
      </c>
      <c r="E356" s="81"/>
      <c r="F356" s="81"/>
      <c r="G356" s="81">
        <f t="shared" si="16"/>
        <v>674.21</v>
      </c>
      <c r="H356" s="152">
        <f t="shared" si="18"/>
        <v>58.177580900000009</v>
      </c>
      <c r="I356" s="322">
        <v>8.6290000000000006E-2</v>
      </c>
      <c r="J356" s="89">
        <f t="shared" si="19"/>
        <v>8.6290000000000006E-2</v>
      </c>
    </row>
    <row r="357" spans="2:10" x14ac:dyDescent="0.2">
      <c r="B357" s="78">
        <f t="shared" si="17"/>
        <v>352</v>
      </c>
      <c r="C357" s="81" t="s">
        <v>320</v>
      </c>
      <c r="D357" s="81">
        <v>258.89999999999998</v>
      </c>
      <c r="E357" s="81"/>
      <c r="F357" s="81"/>
      <c r="G357" s="81">
        <f t="shared" si="16"/>
        <v>258.89999999999998</v>
      </c>
      <c r="H357" s="152">
        <f t="shared" si="18"/>
        <v>22.340481</v>
      </c>
      <c r="I357" s="322">
        <v>8.6290000000000006E-2</v>
      </c>
      <c r="J357" s="89">
        <f t="shared" si="19"/>
        <v>8.6290000000000006E-2</v>
      </c>
    </row>
    <row r="358" spans="2:10" x14ac:dyDescent="0.2">
      <c r="B358" s="78">
        <f t="shared" si="17"/>
        <v>353</v>
      </c>
      <c r="C358" s="81" t="s">
        <v>321</v>
      </c>
      <c r="D358" s="81">
        <v>184.7</v>
      </c>
      <c r="E358" s="81"/>
      <c r="F358" s="81"/>
      <c r="G358" s="81">
        <f t="shared" si="16"/>
        <v>184.7</v>
      </c>
      <c r="H358" s="152">
        <f t="shared" si="18"/>
        <v>15.937763</v>
      </c>
      <c r="I358" s="322">
        <v>8.6290000000000006E-2</v>
      </c>
      <c r="J358" s="89">
        <f t="shared" si="19"/>
        <v>8.6290000000000006E-2</v>
      </c>
    </row>
    <row r="359" spans="2:10" x14ac:dyDescent="0.2">
      <c r="B359" s="78">
        <f t="shared" si="17"/>
        <v>354</v>
      </c>
      <c r="C359" s="81" t="s">
        <v>322</v>
      </c>
      <c r="D359" s="81">
        <v>197.6</v>
      </c>
      <c r="E359" s="81"/>
      <c r="F359" s="81"/>
      <c r="G359" s="81">
        <f t="shared" si="16"/>
        <v>197.6</v>
      </c>
      <c r="H359" s="152">
        <f t="shared" si="18"/>
        <v>17.050903999999999</v>
      </c>
      <c r="I359" s="322">
        <v>8.6290000000000006E-2</v>
      </c>
      <c r="J359" s="89">
        <f t="shared" si="19"/>
        <v>8.6289999999999992E-2</v>
      </c>
    </row>
    <row r="360" spans="2:10" x14ac:dyDescent="0.2">
      <c r="B360" s="78">
        <f t="shared" si="17"/>
        <v>355</v>
      </c>
      <c r="C360" s="81" t="s">
        <v>323</v>
      </c>
      <c r="D360" s="81">
        <v>229.2</v>
      </c>
      <c r="E360" s="81"/>
      <c r="F360" s="81"/>
      <c r="G360" s="81">
        <f t="shared" si="16"/>
        <v>229.2</v>
      </c>
      <c r="H360" s="152">
        <f t="shared" si="18"/>
        <v>19.777668000000002</v>
      </c>
      <c r="I360" s="322">
        <v>8.6290000000000006E-2</v>
      </c>
      <c r="J360" s="89">
        <f t="shared" si="19"/>
        <v>8.6290000000000019E-2</v>
      </c>
    </row>
    <row r="361" spans="2:10" x14ac:dyDescent="0.2">
      <c r="B361" s="78">
        <f t="shared" si="17"/>
        <v>356</v>
      </c>
      <c r="C361" s="81" t="s">
        <v>1774</v>
      </c>
      <c r="D361" s="81">
        <v>455.74</v>
      </c>
      <c r="E361" s="81"/>
      <c r="F361" s="81"/>
      <c r="G361" s="81">
        <f t="shared" si="16"/>
        <v>455.74</v>
      </c>
      <c r="H361" s="152">
        <f t="shared" si="18"/>
        <v>39.325804600000005</v>
      </c>
      <c r="I361" s="322">
        <v>8.6290000000000006E-2</v>
      </c>
      <c r="J361" s="89">
        <f t="shared" si="19"/>
        <v>8.6290000000000006E-2</v>
      </c>
    </row>
    <row r="362" spans="2:10" x14ac:dyDescent="0.2">
      <c r="B362" s="78">
        <f t="shared" si="17"/>
        <v>357</v>
      </c>
      <c r="C362" s="81" t="s">
        <v>1775</v>
      </c>
      <c r="D362" s="81">
        <v>425.6</v>
      </c>
      <c r="E362" s="81">
        <v>38.1</v>
      </c>
      <c r="F362" s="81"/>
      <c r="G362" s="81">
        <f t="shared" si="16"/>
        <v>463.70000000000005</v>
      </c>
      <c r="H362" s="152">
        <f t="shared" si="18"/>
        <v>40.012673000000007</v>
      </c>
      <c r="I362" s="322">
        <v>8.6290000000000006E-2</v>
      </c>
      <c r="J362" s="89">
        <f t="shared" si="19"/>
        <v>8.6290000000000006E-2</v>
      </c>
    </row>
    <row r="363" spans="2:10" x14ac:dyDescent="0.2">
      <c r="B363" s="78">
        <f t="shared" si="17"/>
        <v>358</v>
      </c>
      <c r="C363" s="81" t="s">
        <v>1776</v>
      </c>
      <c r="D363" s="81">
        <v>475.2</v>
      </c>
      <c r="E363" s="81"/>
      <c r="F363" s="81"/>
      <c r="G363" s="81">
        <f t="shared" si="16"/>
        <v>475.2</v>
      </c>
      <c r="H363" s="152">
        <f t="shared" si="18"/>
        <v>41.005008000000004</v>
      </c>
      <c r="I363" s="322">
        <v>8.6290000000000006E-2</v>
      </c>
      <c r="J363" s="89">
        <f t="shared" si="19"/>
        <v>8.6290000000000006E-2</v>
      </c>
    </row>
    <row r="364" spans="2:10" x14ac:dyDescent="0.2">
      <c r="B364" s="78">
        <f t="shared" si="17"/>
        <v>359</v>
      </c>
      <c r="C364" s="81" t="s">
        <v>1777</v>
      </c>
      <c r="D364" s="81">
        <v>454.5</v>
      </c>
      <c r="E364" s="81"/>
      <c r="F364" s="81"/>
      <c r="G364" s="81">
        <f t="shared" si="16"/>
        <v>454.5</v>
      </c>
      <c r="H364" s="152">
        <f t="shared" si="18"/>
        <v>39.218805000000003</v>
      </c>
      <c r="I364" s="322">
        <v>8.6290000000000006E-2</v>
      </c>
      <c r="J364" s="89">
        <f t="shared" si="19"/>
        <v>8.6290000000000006E-2</v>
      </c>
    </row>
    <row r="365" spans="2:10" x14ac:dyDescent="0.2">
      <c r="B365" s="78">
        <f t="shared" si="17"/>
        <v>360</v>
      </c>
      <c r="C365" s="81" t="s">
        <v>1778</v>
      </c>
      <c r="D365" s="81">
        <v>590.97</v>
      </c>
      <c r="E365" s="81"/>
      <c r="F365" s="81"/>
      <c r="G365" s="81">
        <f t="shared" si="16"/>
        <v>590.97</v>
      </c>
      <c r="H365" s="152">
        <f t="shared" si="18"/>
        <v>50.994801300000006</v>
      </c>
      <c r="I365" s="322">
        <v>8.6290000000000006E-2</v>
      </c>
      <c r="J365" s="89">
        <f t="shared" si="19"/>
        <v>8.6290000000000006E-2</v>
      </c>
    </row>
    <row r="366" spans="2:10" x14ac:dyDescent="0.2">
      <c r="B366" s="78">
        <f t="shared" si="17"/>
        <v>361</v>
      </c>
      <c r="C366" s="81" t="s">
        <v>1779</v>
      </c>
      <c r="D366" s="81">
        <v>629.20000000000005</v>
      </c>
      <c r="E366" s="81"/>
      <c r="F366" s="81"/>
      <c r="G366" s="81">
        <f t="shared" si="16"/>
        <v>629.20000000000005</v>
      </c>
      <c r="H366" s="152">
        <f t="shared" si="18"/>
        <v>54.293668000000011</v>
      </c>
      <c r="I366" s="322">
        <v>8.6290000000000006E-2</v>
      </c>
      <c r="J366" s="89">
        <f t="shared" si="19"/>
        <v>8.6290000000000006E-2</v>
      </c>
    </row>
    <row r="367" spans="2:10" x14ac:dyDescent="0.2">
      <c r="B367" s="78">
        <f t="shared" si="17"/>
        <v>362</v>
      </c>
      <c r="C367" s="81" t="s">
        <v>1780</v>
      </c>
      <c r="D367" s="81">
        <v>484.9</v>
      </c>
      <c r="E367" s="81"/>
      <c r="F367" s="81"/>
      <c r="G367" s="81">
        <f t="shared" si="16"/>
        <v>484.9</v>
      </c>
      <c r="H367" s="152">
        <f t="shared" si="18"/>
        <v>41.842021000000003</v>
      </c>
      <c r="I367" s="322">
        <v>8.6290000000000006E-2</v>
      </c>
      <c r="J367" s="89">
        <f t="shared" si="19"/>
        <v>8.6290000000000006E-2</v>
      </c>
    </row>
    <row r="368" spans="2:10" x14ac:dyDescent="0.2">
      <c r="B368" s="78">
        <f t="shared" si="17"/>
        <v>363</v>
      </c>
      <c r="C368" s="81" t="s">
        <v>1781</v>
      </c>
      <c r="D368" s="81">
        <v>1170.4000000000001</v>
      </c>
      <c r="E368" s="81"/>
      <c r="F368" s="81"/>
      <c r="G368" s="81">
        <f t="shared" si="16"/>
        <v>1170.4000000000001</v>
      </c>
      <c r="H368" s="152">
        <f>SUM(I368*G368)</f>
        <v>100.99381600000001</v>
      </c>
      <c r="I368" s="322">
        <v>8.6290000000000006E-2</v>
      </c>
      <c r="J368" s="89">
        <f>SUM(H368/G368)</f>
        <v>8.6290000000000006E-2</v>
      </c>
    </row>
    <row r="369" spans="2:10" x14ac:dyDescent="0.2">
      <c r="B369" s="78">
        <f t="shared" si="17"/>
        <v>364</v>
      </c>
      <c r="C369" s="81" t="s">
        <v>1782</v>
      </c>
      <c r="D369" s="81">
        <v>441.7</v>
      </c>
      <c r="E369" s="81"/>
      <c r="F369" s="81"/>
      <c r="G369" s="81">
        <f t="shared" si="16"/>
        <v>441.7</v>
      </c>
      <c r="H369" s="152">
        <f>SUM(I369*G369)</f>
        <v>38.114293000000004</v>
      </c>
      <c r="I369" s="322">
        <v>8.6290000000000006E-2</v>
      </c>
      <c r="J369" s="89">
        <f>SUM(H369/G369)</f>
        <v>8.6290000000000006E-2</v>
      </c>
    </row>
    <row r="370" spans="2:10" x14ac:dyDescent="0.2">
      <c r="B370" s="78">
        <f t="shared" si="17"/>
        <v>365</v>
      </c>
      <c r="C370" s="81" t="s">
        <v>1783</v>
      </c>
      <c r="D370" s="81">
        <v>465.7</v>
      </c>
      <c r="E370" s="81"/>
      <c r="F370" s="81"/>
      <c r="G370" s="81">
        <f t="shared" si="16"/>
        <v>465.7</v>
      </c>
      <c r="H370" s="152">
        <f>SUM(I370*G370)</f>
        <v>40.185253000000003</v>
      </c>
      <c r="I370" s="322">
        <v>8.6290000000000006E-2</v>
      </c>
      <c r="J370" s="89">
        <f>SUM(H370/G370)</f>
        <v>8.6290000000000006E-2</v>
      </c>
    </row>
    <row r="371" spans="2:10" x14ac:dyDescent="0.2">
      <c r="B371" s="78">
        <f t="shared" si="17"/>
        <v>366</v>
      </c>
      <c r="C371" s="57" t="s">
        <v>2529</v>
      </c>
      <c r="D371" s="83">
        <v>7459.3</v>
      </c>
      <c r="E371" s="84"/>
      <c r="F371" s="84"/>
      <c r="G371" s="84">
        <f>D371+E371+F371</f>
        <v>7459.3</v>
      </c>
      <c r="H371" s="150">
        <f t="shared" ref="H371:H386" si="20">SUM(I371*G371)</f>
        <v>643.66299700000002</v>
      </c>
      <c r="I371" s="322">
        <v>8.6290000000000006E-2</v>
      </c>
      <c r="J371" s="89">
        <f t="shared" ref="J371:J386" si="21">SUM(H371/G371)</f>
        <v>8.6290000000000006E-2</v>
      </c>
    </row>
    <row r="372" spans="2:10" x14ac:dyDescent="0.2">
      <c r="B372" s="78">
        <f t="shared" si="17"/>
        <v>367</v>
      </c>
      <c r="C372" s="57" t="s">
        <v>2477</v>
      </c>
      <c r="D372" s="83">
        <v>1321</v>
      </c>
      <c r="E372" s="84"/>
      <c r="F372" s="84"/>
      <c r="G372" s="84">
        <f>D372+E372+F372</f>
        <v>1321</v>
      </c>
      <c r="H372" s="150">
        <f t="shared" si="20"/>
        <v>113.98909</v>
      </c>
      <c r="I372" s="322">
        <v>8.6290000000000006E-2</v>
      </c>
      <c r="J372" s="89">
        <f t="shared" si="21"/>
        <v>8.6290000000000006E-2</v>
      </c>
    </row>
    <row r="373" spans="2:10" x14ac:dyDescent="0.2">
      <c r="B373" s="78">
        <f t="shared" si="17"/>
        <v>368</v>
      </c>
      <c r="C373" s="57" t="s">
        <v>2478</v>
      </c>
      <c r="D373" s="83">
        <v>2046.5</v>
      </c>
      <c r="E373" s="84"/>
      <c r="F373" s="84"/>
      <c r="G373" s="84">
        <f>D373+E373+F373</f>
        <v>2046.5</v>
      </c>
      <c r="H373" s="150">
        <f t="shared" si="20"/>
        <v>176.59248500000001</v>
      </c>
      <c r="I373" s="322">
        <v>8.6290000000000006E-2</v>
      </c>
      <c r="J373" s="89">
        <f t="shared" si="21"/>
        <v>8.6290000000000006E-2</v>
      </c>
    </row>
    <row r="374" spans="2:10" x14ac:dyDescent="0.2">
      <c r="B374" s="78">
        <f t="shared" si="17"/>
        <v>369</v>
      </c>
      <c r="C374" s="57" t="s">
        <v>2479</v>
      </c>
      <c r="D374" s="83">
        <v>2053.5</v>
      </c>
      <c r="E374" s="84">
        <v>114</v>
      </c>
      <c r="F374" s="84"/>
      <c r="G374" s="84">
        <f>D374+E374+F374</f>
        <v>2167.5</v>
      </c>
      <c r="H374" s="150">
        <f t="shared" si="20"/>
        <v>187.03357500000001</v>
      </c>
      <c r="I374" s="322">
        <v>8.6290000000000006E-2</v>
      </c>
      <c r="J374" s="89">
        <f t="shared" si="21"/>
        <v>8.6290000000000006E-2</v>
      </c>
    </row>
    <row r="375" spans="2:10" x14ac:dyDescent="0.2">
      <c r="B375" s="78">
        <f t="shared" si="17"/>
        <v>370</v>
      </c>
      <c r="C375" s="57" t="s">
        <v>2480</v>
      </c>
      <c r="D375" s="83">
        <v>644.5</v>
      </c>
      <c r="E375" s="84"/>
      <c r="F375" s="84"/>
      <c r="G375" s="84">
        <f t="shared" ref="G375:G384" si="22">D375+E375+F375</f>
        <v>644.5</v>
      </c>
      <c r="H375" s="150">
        <f t="shared" si="20"/>
        <v>55.613905000000003</v>
      </c>
      <c r="I375" s="322">
        <v>8.6290000000000006E-2</v>
      </c>
      <c r="J375" s="89">
        <f t="shared" si="21"/>
        <v>8.6290000000000006E-2</v>
      </c>
    </row>
    <row r="376" spans="2:10" x14ac:dyDescent="0.2">
      <c r="B376" s="78">
        <f t="shared" si="17"/>
        <v>371</v>
      </c>
      <c r="C376" s="57" t="s">
        <v>2481</v>
      </c>
      <c r="D376" s="83">
        <v>665.3</v>
      </c>
      <c r="E376" s="84"/>
      <c r="F376" s="84"/>
      <c r="G376" s="84">
        <f t="shared" si="22"/>
        <v>665.3</v>
      </c>
      <c r="H376" s="150">
        <f t="shared" si="20"/>
        <v>57.408737000000002</v>
      </c>
      <c r="I376" s="322">
        <v>8.6290000000000006E-2</v>
      </c>
      <c r="J376" s="89">
        <f t="shared" si="21"/>
        <v>8.6290000000000006E-2</v>
      </c>
    </row>
    <row r="377" spans="2:10" x14ac:dyDescent="0.2">
      <c r="B377" s="78">
        <f t="shared" si="17"/>
        <v>372</v>
      </c>
      <c r="C377" s="57" t="s">
        <v>2482</v>
      </c>
      <c r="D377" s="83">
        <v>3477.44</v>
      </c>
      <c r="E377" s="84"/>
      <c r="F377" s="84">
        <v>93.5</v>
      </c>
      <c r="G377" s="84">
        <f t="shared" si="22"/>
        <v>3570.94</v>
      </c>
      <c r="H377" s="150">
        <f t="shared" si="20"/>
        <v>308.13641260000003</v>
      </c>
      <c r="I377" s="322">
        <v>8.6290000000000006E-2</v>
      </c>
      <c r="J377" s="89">
        <f t="shared" si="21"/>
        <v>8.6290000000000006E-2</v>
      </c>
    </row>
    <row r="378" spans="2:10" x14ac:dyDescent="0.2">
      <c r="B378" s="78">
        <f t="shared" si="17"/>
        <v>373</v>
      </c>
      <c r="C378" s="57" t="s">
        <v>2483</v>
      </c>
      <c r="D378" s="83">
        <v>2537.6</v>
      </c>
      <c r="E378" s="84"/>
      <c r="F378" s="84"/>
      <c r="G378" s="84">
        <f t="shared" si="22"/>
        <v>2537.6</v>
      </c>
      <c r="H378" s="150">
        <f t="shared" si="20"/>
        <v>218.969504</v>
      </c>
      <c r="I378" s="322">
        <v>8.6290000000000006E-2</v>
      </c>
      <c r="J378" s="89">
        <f t="shared" si="21"/>
        <v>8.6290000000000006E-2</v>
      </c>
    </row>
    <row r="379" spans="2:10" x14ac:dyDescent="0.2">
      <c r="B379" s="78">
        <f t="shared" si="17"/>
        <v>374</v>
      </c>
      <c r="C379" s="57" t="s">
        <v>2484</v>
      </c>
      <c r="D379" s="83">
        <v>2587.5</v>
      </c>
      <c r="E379" s="84"/>
      <c r="F379" s="84"/>
      <c r="G379" s="84">
        <f t="shared" si="22"/>
        <v>2587.5</v>
      </c>
      <c r="H379" s="150">
        <f t="shared" si="20"/>
        <v>223.27537500000003</v>
      </c>
      <c r="I379" s="322">
        <v>8.6290000000000006E-2</v>
      </c>
      <c r="J379" s="89">
        <f t="shared" si="21"/>
        <v>8.6290000000000006E-2</v>
      </c>
    </row>
    <row r="380" spans="2:10" x14ac:dyDescent="0.2">
      <c r="B380" s="78">
        <f t="shared" si="17"/>
        <v>375</v>
      </c>
      <c r="C380" s="57" t="s">
        <v>2485</v>
      </c>
      <c r="D380" s="83">
        <v>1484.2</v>
      </c>
      <c r="E380" s="84"/>
      <c r="F380" s="84"/>
      <c r="G380" s="84">
        <f t="shared" si="22"/>
        <v>1484.2</v>
      </c>
      <c r="H380" s="150">
        <f t="shared" si="20"/>
        <v>128.071618</v>
      </c>
      <c r="I380" s="322">
        <v>8.6290000000000006E-2</v>
      </c>
      <c r="J380" s="89">
        <f t="shared" si="21"/>
        <v>8.6289999999999992E-2</v>
      </c>
    </row>
    <row r="381" spans="2:10" x14ac:dyDescent="0.2">
      <c r="B381" s="78">
        <f t="shared" si="17"/>
        <v>376</v>
      </c>
      <c r="C381" s="57" t="s">
        <v>2486</v>
      </c>
      <c r="D381" s="83">
        <v>1419.5</v>
      </c>
      <c r="E381" s="84">
        <v>60.5</v>
      </c>
      <c r="F381" s="84"/>
      <c r="G381" s="84">
        <f t="shared" si="22"/>
        <v>1480</v>
      </c>
      <c r="H381" s="150">
        <f t="shared" si="20"/>
        <v>127.70920000000001</v>
      </c>
      <c r="I381" s="322">
        <v>8.6290000000000006E-2</v>
      </c>
      <c r="J381" s="89">
        <f t="shared" si="21"/>
        <v>8.6290000000000006E-2</v>
      </c>
    </row>
    <row r="382" spans="2:10" x14ac:dyDescent="0.2">
      <c r="B382" s="78">
        <f t="shared" si="17"/>
        <v>377</v>
      </c>
      <c r="C382" s="57" t="s">
        <v>2487</v>
      </c>
      <c r="D382" s="83">
        <v>999.4</v>
      </c>
      <c r="E382" s="84"/>
      <c r="F382" s="84"/>
      <c r="G382" s="84">
        <f t="shared" si="22"/>
        <v>999.4</v>
      </c>
      <c r="H382" s="150">
        <f t="shared" si="20"/>
        <v>86.238225999999997</v>
      </c>
      <c r="I382" s="322">
        <v>8.6290000000000006E-2</v>
      </c>
      <c r="J382" s="89">
        <f t="shared" si="21"/>
        <v>8.6290000000000006E-2</v>
      </c>
    </row>
    <row r="383" spans="2:10" x14ac:dyDescent="0.2">
      <c r="B383" s="78">
        <f t="shared" si="17"/>
        <v>378</v>
      </c>
      <c r="C383" s="57" t="s">
        <v>2488</v>
      </c>
      <c r="D383" s="83">
        <v>2110</v>
      </c>
      <c r="E383" s="84"/>
      <c r="F383" s="84">
        <v>179.1</v>
      </c>
      <c r="G383" s="84">
        <f t="shared" si="22"/>
        <v>2289.1</v>
      </c>
      <c r="H383" s="150">
        <f t="shared" si="20"/>
        <v>197.52643900000001</v>
      </c>
      <c r="I383" s="322">
        <v>8.6290000000000006E-2</v>
      </c>
      <c r="J383" s="89">
        <f t="shared" si="21"/>
        <v>8.6290000000000006E-2</v>
      </c>
    </row>
    <row r="384" spans="2:10" x14ac:dyDescent="0.2">
      <c r="B384" s="78">
        <f t="shared" si="17"/>
        <v>379</v>
      </c>
      <c r="C384" s="57" t="s">
        <v>2489</v>
      </c>
      <c r="D384" s="83">
        <v>3201.5</v>
      </c>
      <c r="E384" s="84"/>
      <c r="F384" s="84"/>
      <c r="G384" s="84">
        <f t="shared" si="22"/>
        <v>3201.5</v>
      </c>
      <c r="H384" s="150">
        <f t="shared" si="20"/>
        <v>276.25743500000004</v>
      </c>
      <c r="I384" s="322">
        <v>8.6290000000000006E-2</v>
      </c>
      <c r="J384" s="89">
        <f t="shared" si="21"/>
        <v>8.6290000000000019E-2</v>
      </c>
    </row>
    <row r="385" spans="2:10" x14ac:dyDescent="0.2">
      <c r="B385" s="78">
        <f t="shared" si="17"/>
        <v>380</v>
      </c>
      <c r="C385" s="57" t="s">
        <v>2530</v>
      </c>
      <c r="D385" s="83">
        <v>783.9</v>
      </c>
      <c r="E385" s="84"/>
      <c r="F385" s="84">
        <v>46.4</v>
      </c>
      <c r="G385" s="84">
        <f>D385+E385+F385</f>
        <v>830.3</v>
      </c>
      <c r="H385" s="150">
        <f t="shared" si="20"/>
        <v>71.646586999999997</v>
      </c>
      <c r="I385" s="322">
        <v>8.6290000000000006E-2</v>
      </c>
      <c r="J385" s="89">
        <f t="shared" si="21"/>
        <v>8.6290000000000006E-2</v>
      </c>
    </row>
    <row r="386" spans="2:10" x14ac:dyDescent="0.2">
      <c r="B386" s="78">
        <f t="shared" si="17"/>
        <v>381</v>
      </c>
      <c r="C386" s="57" t="s">
        <v>2531</v>
      </c>
      <c r="D386" s="83">
        <v>1990</v>
      </c>
      <c r="E386" s="84">
        <v>186.8</v>
      </c>
      <c r="F386" s="84">
        <v>270.60000000000002</v>
      </c>
      <c r="G386" s="84">
        <f>D386+E386+F386</f>
        <v>2447.4</v>
      </c>
      <c r="H386" s="150">
        <f t="shared" si="20"/>
        <v>211.18614600000001</v>
      </c>
      <c r="I386" s="322">
        <v>8.6290000000000006E-2</v>
      </c>
      <c r="J386" s="89">
        <f t="shared" si="21"/>
        <v>8.6290000000000006E-2</v>
      </c>
    </row>
    <row r="387" spans="2:10" x14ac:dyDescent="0.2">
      <c r="B387" s="81"/>
      <c r="C387" s="24" t="s">
        <v>2181</v>
      </c>
      <c r="D387" s="24">
        <f>SUM(D6:D386)</f>
        <v>262877.03000000009</v>
      </c>
      <c r="E387" s="24">
        <f>SUM(E6:E386)</f>
        <v>4804.9000000000005</v>
      </c>
      <c r="F387" s="24">
        <f>SUM(F6:F386)</f>
        <v>7374.9000000000042</v>
      </c>
      <c r="G387" s="24">
        <f>SUM(G6:G386)</f>
        <v>275056.83000000007</v>
      </c>
      <c r="H387" s="152">
        <f t="shared" si="9"/>
        <v>23734.653860700007</v>
      </c>
      <c r="I387" s="322">
        <v>8.6290000000000006E-2</v>
      </c>
      <c r="J387" s="89">
        <f t="shared" si="10"/>
        <v>8.6290000000000006E-2</v>
      </c>
    </row>
    <row r="388" spans="2:10" x14ac:dyDescent="0.2">
      <c r="B388" s="348" t="s">
        <v>1972</v>
      </c>
      <c r="C388" s="348"/>
      <c r="D388" s="348"/>
      <c r="E388" s="348"/>
      <c r="F388" s="348"/>
      <c r="G388" s="348"/>
      <c r="H388" s="348"/>
      <c r="I388" s="348"/>
      <c r="J388" s="348"/>
    </row>
    <row r="389" spans="2:10" x14ac:dyDescent="0.2">
      <c r="B389" s="144">
        <v>1</v>
      </c>
      <c r="C389" s="57" t="s">
        <v>2182</v>
      </c>
      <c r="D389" s="57">
        <v>400.8</v>
      </c>
      <c r="E389" s="57"/>
      <c r="F389" s="57"/>
      <c r="G389" s="57">
        <f t="shared" ref="G389:G447" si="23">D389+E389+F389</f>
        <v>400.8</v>
      </c>
      <c r="H389" s="150">
        <f>SUM(I389*G389)</f>
        <v>34.585032000000005</v>
      </c>
      <c r="I389" s="322">
        <v>8.6290000000000006E-2</v>
      </c>
      <c r="J389" s="89">
        <f>H389/G389</f>
        <v>8.6290000000000006E-2</v>
      </c>
    </row>
    <row r="390" spans="2:10" x14ac:dyDescent="0.2">
      <c r="B390" s="59">
        <f t="shared" ref="B390:B453" si="24">1+B389</f>
        <v>2</v>
      </c>
      <c r="C390" s="57" t="s">
        <v>2183</v>
      </c>
      <c r="D390" s="57">
        <v>272.8</v>
      </c>
      <c r="E390" s="57"/>
      <c r="F390" s="57"/>
      <c r="G390" s="57">
        <f t="shared" si="23"/>
        <v>272.8</v>
      </c>
      <c r="H390" s="150">
        <f t="shared" ref="H390:H448" si="25">SUM(I390*G390)</f>
        <v>23.539912000000001</v>
      </c>
      <c r="I390" s="322">
        <v>8.6290000000000006E-2</v>
      </c>
      <c r="J390" s="89">
        <f t="shared" ref="J390:J448" si="26">H390/G390</f>
        <v>8.6290000000000006E-2</v>
      </c>
    </row>
    <row r="391" spans="2:10" x14ac:dyDescent="0.2">
      <c r="B391" s="59">
        <f t="shared" si="24"/>
        <v>3</v>
      </c>
      <c r="C391" s="57" t="s">
        <v>2184</v>
      </c>
      <c r="D391" s="57">
        <v>584.5</v>
      </c>
      <c r="E391" s="57"/>
      <c r="F391" s="57"/>
      <c r="G391" s="57">
        <f t="shared" si="23"/>
        <v>584.5</v>
      </c>
      <c r="H391" s="150">
        <f t="shared" si="25"/>
        <v>50.436505000000004</v>
      </c>
      <c r="I391" s="322">
        <v>8.6290000000000006E-2</v>
      </c>
      <c r="J391" s="89">
        <f t="shared" si="26"/>
        <v>8.6290000000000006E-2</v>
      </c>
    </row>
    <row r="392" spans="2:10" x14ac:dyDescent="0.2">
      <c r="B392" s="59">
        <f t="shared" si="24"/>
        <v>4</v>
      </c>
      <c r="C392" s="57" t="s">
        <v>2185</v>
      </c>
      <c r="D392" s="57">
        <v>274.10000000000002</v>
      </c>
      <c r="E392" s="57"/>
      <c r="F392" s="57">
        <v>19.2</v>
      </c>
      <c r="G392" s="57">
        <f t="shared" si="23"/>
        <v>293.3</v>
      </c>
      <c r="H392" s="150">
        <f t="shared" si="25"/>
        <v>25.308857000000003</v>
      </c>
      <c r="I392" s="322">
        <v>8.6290000000000006E-2</v>
      </c>
      <c r="J392" s="89">
        <f t="shared" si="26"/>
        <v>8.6290000000000006E-2</v>
      </c>
    </row>
    <row r="393" spans="2:10" x14ac:dyDescent="0.2">
      <c r="B393" s="59">
        <f t="shared" si="24"/>
        <v>5</v>
      </c>
      <c r="C393" s="57" t="s">
        <v>2186</v>
      </c>
      <c r="D393" s="57">
        <v>468.6</v>
      </c>
      <c r="E393" s="57"/>
      <c r="F393" s="57"/>
      <c r="G393" s="57">
        <f t="shared" si="23"/>
        <v>468.6</v>
      </c>
      <c r="H393" s="150">
        <f t="shared" si="25"/>
        <v>40.435494000000006</v>
      </c>
      <c r="I393" s="322">
        <v>8.6290000000000006E-2</v>
      </c>
      <c r="J393" s="89">
        <f t="shared" si="26"/>
        <v>8.6290000000000006E-2</v>
      </c>
    </row>
    <row r="394" spans="2:10" x14ac:dyDescent="0.2">
      <c r="B394" s="59">
        <f t="shared" si="24"/>
        <v>6</v>
      </c>
      <c r="C394" s="57" t="s">
        <v>2187</v>
      </c>
      <c r="D394" s="57">
        <v>346.93</v>
      </c>
      <c r="E394" s="57"/>
      <c r="F394" s="57"/>
      <c r="G394" s="57">
        <f t="shared" si="23"/>
        <v>346.93</v>
      </c>
      <c r="H394" s="150">
        <f t="shared" si="25"/>
        <v>29.936589700000003</v>
      </c>
      <c r="I394" s="322">
        <v>8.6290000000000006E-2</v>
      </c>
      <c r="J394" s="89">
        <f t="shared" si="26"/>
        <v>8.6290000000000006E-2</v>
      </c>
    </row>
    <row r="395" spans="2:10" x14ac:dyDescent="0.2">
      <c r="B395" s="59">
        <f t="shared" si="24"/>
        <v>7</v>
      </c>
      <c r="C395" s="57" t="s">
        <v>2188</v>
      </c>
      <c r="D395" s="57">
        <v>606.20000000000005</v>
      </c>
      <c r="E395" s="57"/>
      <c r="F395" s="57">
        <v>58.3</v>
      </c>
      <c r="G395" s="57">
        <f t="shared" si="23"/>
        <v>664.5</v>
      </c>
      <c r="H395" s="150">
        <f t="shared" si="25"/>
        <v>57.339705000000002</v>
      </c>
      <c r="I395" s="322">
        <v>8.6290000000000006E-2</v>
      </c>
      <c r="J395" s="89">
        <f t="shared" si="26"/>
        <v>8.6290000000000006E-2</v>
      </c>
    </row>
    <row r="396" spans="2:10" x14ac:dyDescent="0.2">
      <c r="B396" s="59">
        <f t="shared" si="24"/>
        <v>8</v>
      </c>
      <c r="C396" s="57" t="s">
        <v>2189</v>
      </c>
      <c r="D396" s="57">
        <v>434.3</v>
      </c>
      <c r="E396" s="57"/>
      <c r="F396" s="57"/>
      <c r="G396" s="57">
        <f t="shared" si="23"/>
        <v>434.3</v>
      </c>
      <c r="H396" s="150">
        <f t="shared" si="25"/>
        <v>37.475747000000005</v>
      </c>
      <c r="I396" s="322">
        <v>8.6290000000000006E-2</v>
      </c>
      <c r="J396" s="89">
        <f t="shared" si="26"/>
        <v>8.6290000000000006E-2</v>
      </c>
    </row>
    <row r="397" spans="2:10" x14ac:dyDescent="0.2">
      <c r="B397" s="59">
        <f t="shared" si="24"/>
        <v>9</v>
      </c>
      <c r="C397" s="57" t="s">
        <v>2190</v>
      </c>
      <c r="D397" s="57">
        <v>613.4</v>
      </c>
      <c r="E397" s="57"/>
      <c r="F397" s="57">
        <v>29</v>
      </c>
      <c r="G397" s="57">
        <f t="shared" si="23"/>
        <v>642.4</v>
      </c>
      <c r="H397" s="150">
        <f t="shared" si="25"/>
        <v>55.432696</v>
      </c>
      <c r="I397" s="322">
        <v>8.6290000000000006E-2</v>
      </c>
      <c r="J397" s="89">
        <f t="shared" si="26"/>
        <v>8.6290000000000006E-2</v>
      </c>
    </row>
    <row r="398" spans="2:10" x14ac:dyDescent="0.2">
      <c r="B398" s="59">
        <f t="shared" si="24"/>
        <v>10</v>
      </c>
      <c r="C398" s="57" t="s">
        <v>2191</v>
      </c>
      <c r="D398" s="57">
        <v>237.3</v>
      </c>
      <c r="E398" s="57"/>
      <c r="F398" s="57"/>
      <c r="G398" s="57">
        <f t="shared" si="23"/>
        <v>237.3</v>
      </c>
      <c r="H398" s="150">
        <f t="shared" si="25"/>
        <v>20.476617000000001</v>
      </c>
      <c r="I398" s="322">
        <v>8.6290000000000006E-2</v>
      </c>
      <c r="J398" s="89">
        <f t="shared" si="26"/>
        <v>8.6290000000000006E-2</v>
      </c>
    </row>
    <row r="399" spans="2:10" x14ac:dyDescent="0.2">
      <c r="B399" s="59">
        <f t="shared" si="24"/>
        <v>11</v>
      </c>
      <c r="C399" s="57" t="s">
        <v>2192</v>
      </c>
      <c r="D399" s="57">
        <v>662.7</v>
      </c>
      <c r="E399" s="57"/>
      <c r="F399" s="57">
        <v>66.400000000000006</v>
      </c>
      <c r="G399" s="57">
        <f t="shared" si="23"/>
        <v>729.1</v>
      </c>
      <c r="H399" s="150">
        <f t="shared" si="25"/>
        <v>62.914039000000002</v>
      </c>
      <c r="I399" s="322">
        <v>8.6290000000000006E-2</v>
      </c>
      <c r="J399" s="89">
        <f t="shared" si="26"/>
        <v>8.6290000000000006E-2</v>
      </c>
    </row>
    <row r="400" spans="2:10" x14ac:dyDescent="0.2">
      <c r="B400" s="59">
        <f t="shared" si="24"/>
        <v>12</v>
      </c>
      <c r="C400" s="57" t="s">
        <v>2194</v>
      </c>
      <c r="D400" s="57">
        <v>660.2</v>
      </c>
      <c r="E400" s="57"/>
      <c r="F400" s="57"/>
      <c r="G400" s="57">
        <f t="shared" si="23"/>
        <v>660.2</v>
      </c>
      <c r="H400" s="150">
        <f t="shared" si="25"/>
        <v>56.968658000000005</v>
      </c>
      <c r="I400" s="322">
        <v>8.6290000000000006E-2</v>
      </c>
      <c r="J400" s="89">
        <f t="shared" si="26"/>
        <v>8.6290000000000006E-2</v>
      </c>
    </row>
    <row r="401" spans="2:10" x14ac:dyDescent="0.2">
      <c r="B401" s="59">
        <f t="shared" si="24"/>
        <v>13</v>
      </c>
      <c r="C401" s="57" t="s">
        <v>2195</v>
      </c>
      <c r="D401" s="57">
        <v>523.9</v>
      </c>
      <c r="E401" s="57"/>
      <c r="F401" s="57"/>
      <c r="G401" s="57">
        <f t="shared" si="23"/>
        <v>523.9</v>
      </c>
      <c r="H401" s="150">
        <f t="shared" si="25"/>
        <v>45.207331000000003</v>
      </c>
      <c r="I401" s="322">
        <v>8.6290000000000006E-2</v>
      </c>
      <c r="J401" s="89">
        <f t="shared" si="26"/>
        <v>8.6290000000000006E-2</v>
      </c>
    </row>
    <row r="402" spans="2:10" x14ac:dyDescent="0.2">
      <c r="B402" s="59">
        <f t="shared" si="24"/>
        <v>14</v>
      </c>
      <c r="C402" s="57" t="s">
        <v>2196</v>
      </c>
      <c r="D402" s="57">
        <v>529.29999999999995</v>
      </c>
      <c r="E402" s="57">
        <v>23.9</v>
      </c>
      <c r="F402" s="57"/>
      <c r="G402" s="57">
        <f t="shared" si="23"/>
        <v>553.19999999999993</v>
      </c>
      <c r="H402" s="150">
        <f t="shared" si="25"/>
        <v>47.735627999999998</v>
      </c>
      <c r="I402" s="322">
        <v>8.6290000000000006E-2</v>
      </c>
      <c r="J402" s="89">
        <f t="shared" si="26"/>
        <v>8.6290000000000006E-2</v>
      </c>
    </row>
    <row r="403" spans="2:10" x14ac:dyDescent="0.2">
      <c r="B403" s="59">
        <f t="shared" si="24"/>
        <v>15</v>
      </c>
      <c r="C403" s="57" t="s">
        <v>2197</v>
      </c>
      <c r="D403" s="57">
        <v>533.79999999999995</v>
      </c>
      <c r="E403" s="57"/>
      <c r="F403" s="57"/>
      <c r="G403" s="57">
        <f t="shared" si="23"/>
        <v>533.79999999999995</v>
      </c>
      <c r="H403" s="150">
        <f t="shared" si="25"/>
        <v>46.061602000000001</v>
      </c>
      <c r="I403" s="322">
        <v>8.6290000000000006E-2</v>
      </c>
      <c r="J403" s="89">
        <f t="shared" si="26"/>
        <v>8.6290000000000006E-2</v>
      </c>
    </row>
    <row r="404" spans="2:10" x14ac:dyDescent="0.2">
      <c r="B404" s="59">
        <f t="shared" si="24"/>
        <v>16</v>
      </c>
      <c r="C404" s="57" t="s">
        <v>2198</v>
      </c>
      <c r="D404" s="57">
        <v>612</v>
      </c>
      <c r="E404" s="57">
        <v>49.8</v>
      </c>
      <c r="F404" s="57"/>
      <c r="G404" s="57">
        <f t="shared" si="23"/>
        <v>661.8</v>
      </c>
      <c r="H404" s="150">
        <f t="shared" si="25"/>
        <v>57.106721999999998</v>
      </c>
      <c r="I404" s="322">
        <v>8.6290000000000006E-2</v>
      </c>
      <c r="J404" s="89">
        <f t="shared" si="26"/>
        <v>8.6290000000000006E-2</v>
      </c>
    </row>
    <row r="405" spans="2:10" x14ac:dyDescent="0.2">
      <c r="B405" s="59">
        <f t="shared" si="24"/>
        <v>17</v>
      </c>
      <c r="C405" s="57" t="s">
        <v>2199</v>
      </c>
      <c r="D405" s="57">
        <v>641.79999999999995</v>
      </c>
      <c r="E405" s="57"/>
      <c r="F405" s="57"/>
      <c r="G405" s="57">
        <f t="shared" si="23"/>
        <v>641.79999999999995</v>
      </c>
      <c r="H405" s="150">
        <f t="shared" si="25"/>
        <v>55.380921999999998</v>
      </c>
      <c r="I405" s="322">
        <v>8.6290000000000006E-2</v>
      </c>
      <c r="J405" s="89">
        <f t="shared" si="26"/>
        <v>8.6290000000000006E-2</v>
      </c>
    </row>
    <row r="406" spans="2:10" x14ac:dyDescent="0.2">
      <c r="B406" s="59">
        <f t="shared" si="24"/>
        <v>18</v>
      </c>
      <c r="C406" s="57" t="s">
        <v>2200</v>
      </c>
      <c r="D406" s="57">
        <v>170.2</v>
      </c>
      <c r="E406" s="57"/>
      <c r="F406" s="57"/>
      <c r="G406" s="57">
        <f t="shared" si="23"/>
        <v>170.2</v>
      </c>
      <c r="H406" s="150">
        <f t="shared" si="25"/>
        <v>14.686558</v>
      </c>
      <c r="I406" s="322">
        <v>8.6290000000000006E-2</v>
      </c>
      <c r="J406" s="89">
        <f t="shared" si="26"/>
        <v>8.6290000000000006E-2</v>
      </c>
    </row>
    <row r="407" spans="2:10" x14ac:dyDescent="0.2">
      <c r="B407" s="59">
        <f t="shared" si="24"/>
        <v>19</v>
      </c>
      <c r="C407" s="57" t="s">
        <v>2201</v>
      </c>
      <c r="D407" s="57">
        <v>899</v>
      </c>
      <c r="E407" s="57"/>
      <c r="F407" s="57">
        <v>148.9</v>
      </c>
      <c r="G407" s="57">
        <f t="shared" si="23"/>
        <v>1047.9000000000001</v>
      </c>
      <c r="H407" s="150">
        <f t="shared" si="25"/>
        <v>90.42329100000002</v>
      </c>
      <c r="I407" s="322">
        <v>8.6290000000000006E-2</v>
      </c>
      <c r="J407" s="89">
        <f t="shared" si="26"/>
        <v>8.6290000000000006E-2</v>
      </c>
    </row>
    <row r="408" spans="2:10" x14ac:dyDescent="0.2">
      <c r="B408" s="59">
        <f t="shared" si="24"/>
        <v>20</v>
      </c>
      <c r="C408" s="57" t="s">
        <v>2202</v>
      </c>
      <c r="D408" s="57">
        <v>463.25</v>
      </c>
      <c r="E408" s="57"/>
      <c r="F408" s="57"/>
      <c r="G408" s="57">
        <f t="shared" si="23"/>
        <v>463.25</v>
      </c>
      <c r="H408" s="150">
        <f t="shared" si="25"/>
        <v>39.973842500000003</v>
      </c>
      <c r="I408" s="322">
        <v>8.6290000000000006E-2</v>
      </c>
      <c r="J408" s="89">
        <f t="shared" si="26"/>
        <v>8.6290000000000006E-2</v>
      </c>
    </row>
    <row r="409" spans="2:10" x14ac:dyDescent="0.2">
      <c r="B409" s="59">
        <f t="shared" si="24"/>
        <v>21</v>
      </c>
      <c r="C409" s="57" t="s">
        <v>2203</v>
      </c>
      <c r="D409" s="57">
        <v>565.20000000000005</v>
      </c>
      <c r="E409" s="57"/>
      <c r="F409" s="57"/>
      <c r="G409" s="57">
        <f t="shared" si="23"/>
        <v>565.20000000000005</v>
      </c>
      <c r="H409" s="150">
        <f t="shared" si="25"/>
        <v>48.771108000000005</v>
      </c>
      <c r="I409" s="322">
        <v>8.6290000000000006E-2</v>
      </c>
      <c r="J409" s="89">
        <f t="shared" si="26"/>
        <v>8.6290000000000006E-2</v>
      </c>
    </row>
    <row r="410" spans="2:10" x14ac:dyDescent="0.2">
      <c r="B410" s="59">
        <f t="shared" si="24"/>
        <v>22</v>
      </c>
      <c r="C410" s="57" t="s">
        <v>2204</v>
      </c>
      <c r="D410" s="57">
        <v>482.6</v>
      </c>
      <c r="E410" s="57"/>
      <c r="F410" s="57"/>
      <c r="G410" s="57">
        <f t="shared" si="23"/>
        <v>482.6</v>
      </c>
      <c r="H410" s="150">
        <f t="shared" si="25"/>
        <v>41.643554000000002</v>
      </c>
      <c r="I410" s="322">
        <v>8.6290000000000006E-2</v>
      </c>
      <c r="J410" s="89">
        <f t="shared" si="26"/>
        <v>8.6290000000000006E-2</v>
      </c>
    </row>
    <row r="411" spans="2:10" x14ac:dyDescent="0.2">
      <c r="B411" s="59">
        <f t="shared" si="24"/>
        <v>23</v>
      </c>
      <c r="C411" s="57" t="s">
        <v>2205</v>
      </c>
      <c r="D411" s="57">
        <v>334</v>
      </c>
      <c r="E411" s="57"/>
      <c r="F411" s="57"/>
      <c r="G411" s="57">
        <f t="shared" si="23"/>
        <v>334</v>
      </c>
      <c r="H411" s="150">
        <f t="shared" si="25"/>
        <v>28.820860000000003</v>
      </c>
      <c r="I411" s="322">
        <v>8.6290000000000006E-2</v>
      </c>
      <c r="J411" s="89">
        <f t="shared" si="26"/>
        <v>8.6290000000000006E-2</v>
      </c>
    </row>
    <row r="412" spans="2:10" x14ac:dyDescent="0.2">
      <c r="B412" s="59">
        <f t="shared" si="24"/>
        <v>24</v>
      </c>
      <c r="C412" s="57" t="s">
        <v>2206</v>
      </c>
      <c r="D412" s="57">
        <v>579</v>
      </c>
      <c r="E412" s="57"/>
      <c r="F412" s="57"/>
      <c r="G412" s="57">
        <f t="shared" si="23"/>
        <v>579</v>
      </c>
      <c r="H412" s="150">
        <f t="shared" si="25"/>
        <v>49.961910000000003</v>
      </c>
      <c r="I412" s="322">
        <v>8.6290000000000006E-2</v>
      </c>
      <c r="J412" s="89">
        <f t="shared" si="26"/>
        <v>8.6290000000000006E-2</v>
      </c>
    </row>
    <row r="413" spans="2:10" x14ac:dyDescent="0.2">
      <c r="B413" s="59">
        <f t="shared" si="24"/>
        <v>25</v>
      </c>
      <c r="C413" s="57" t="s">
        <v>2207</v>
      </c>
      <c r="D413" s="57">
        <v>674.3</v>
      </c>
      <c r="E413" s="57"/>
      <c r="F413" s="57"/>
      <c r="G413" s="57">
        <f t="shared" si="23"/>
        <v>674.3</v>
      </c>
      <c r="H413" s="150">
        <f t="shared" si="25"/>
        <v>58.185347</v>
      </c>
      <c r="I413" s="322">
        <v>8.6290000000000006E-2</v>
      </c>
      <c r="J413" s="89">
        <f t="shared" si="26"/>
        <v>8.6290000000000006E-2</v>
      </c>
    </row>
    <row r="414" spans="2:10" x14ac:dyDescent="0.2">
      <c r="B414" s="59">
        <f t="shared" si="24"/>
        <v>26</v>
      </c>
      <c r="C414" s="57" t="s">
        <v>2208</v>
      </c>
      <c r="D414" s="57">
        <v>90.6</v>
      </c>
      <c r="E414" s="57"/>
      <c r="F414" s="57"/>
      <c r="G414" s="57">
        <f t="shared" si="23"/>
        <v>90.6</v>
      </c>
      <c r="H414" s="150">
        <f t="shared" si="25"/>
        <v>7.8178739999999998</v>
      </c>
      <c r="I414" s="322">
        <v>8.6290000000000006E-2</v>
      </c>
      <c r="J414" s="89">
        <f t="shared" si="26"/>
        <v>8.6290000000000006E-2</v>
      </c>
    </row>
    <row r="415" spans="2:10" x14ac:dyDescent="0.2">
      <c r="B415" s="59">
        <f t="shared" si="24"/>
        <v>27</v>
      </c>
      <c r="C415" s="57" t="s">
        <v>2210</v>
      </c>
      <c r="D415" s="57">
        <v>267.5</v>
      </c>
      <c r="E415" s="57"/>
      <c r="F415" s="57"/>
      <c r="G415" s="57">
        <f t="shared" si="23"/>
        <v>267.5</v>
      </c>
      <c r="H415" s="150">
        <f t="shared" si="25"/>
        <v>23.082575000000002</v>
      </c>
      <c r="I415" s="322">
        <v>8.6290000000000006E-2</v>
      </c>
      <c r="J415" s="89">
        <f t="shared" si="26"/>
        <v>8.6290000000000006E-2</v>
      </c>
    </row>
    <row r="416" spans="2:10" x14ac:dyDescent="0.2">
      <c r="B416" s="59">
        <f t="shared" si="24"/>
        <v>28</v>
      </c>
      <c r="C416" s="57" t="s">
        <v>2211</v>
      </c>
      <c r="D416" s="57">
        <v>584.20000000000005</v>
      </c>
      <c r="E416" s="57"/>
      <c r="F416" s="57"/>
      <c r="G416" s="57">
        <f t="shared" si="23"/>
        <v>584.20000000000005</v>
      </c>
      <c r="H416" s="150">
        <f t="shared" si="25"/>
        <v>50.410618000000007</v>
      </c>
      <c r="I416" s="322">
        <v>8.6290000000000006E-2</v>
      </c>
      <c r="J416" s="89">
        <f t="shared" si="26"/>
        <v>8.6290000000000006E-2</v>
      </c>
    </row>
    <row r="417" spans="2:10" x14ac:dyDescent="0.2">
      <c r="B417" s="59">
        <f t="shared" si="24"/>
        <v>29</v>
      </c>
      <c r="C417" s="57" t="s">
        <v>2212</v>
      </c>
      <c r="D417" s="57">
        <v>628.9</v>
      </c>
      <c r="E417" s="57"/>
      <c r="F417" s="57"/>
      <c r="G417" s="57">
        <f t="shared" si="23"/>
        <v>628.9</v>
      </c>
      <c r="H417" s="150">
        <f t="shared" si="25"/>
        <v>54.267780999999999</v>
      </c>
      <c r="I417" s="322">
        <v>8.6290000000000006E-2</v>
      </c>
      <c r="J417" s="89">
        <f t="shared" si="26"/>
        <v>8.6290000000000006E-2</v>
      </c>
    </row>
    <row r="418" spans="2:10" x14ac:dyDescent="0.2">
      <c r="B418" s="59">
        <f t="shared" si="24"/>
        <v>30</v>
      </c>
      <c r="C418" s="57" t="s">
        <v>2213</v>
      </c>
      <c r="D418" s="57">
        <v>409.2</v>
      </c>
      <c r="E418" s="57"/>
      <c r="F418" s="57"/>
      <c r="G418" s="57">
        <f t="shared" si="23"/>
        <v>409.2</v>
      </c>
      <c r="H418" s="150">
        <f t="shared" si="25"/>
        <v>35.309868000000002</v>
      </c>
      <c r="I418" s="322">
        <v>8.6290000000000006E-2</v>
      </c>
      <c r="J418" s="89">
        <f t="shared" si="26"/>
        <v>8.6290000000000006E-2</v>
      </c>
    </row>
    <row r="419" spans="2:10" x14ac:dyDescent="0.2">
      <c r="B419" s="59">
        <f t="shared" si="24"/>
        <v>31</v>
      </c>
      <c r="C419" s="57" t="s">
        <v>2214</v>
      </c>
      <c r="D419" s="57">
        <v>320.60000000000002</v>
      </c>
      <c r="E419" s="57"/>
      <c r="F419" s="57"/>
      <c r="G419" s="57">
        <f t="shared" si="23"/>
        <v>320.60000000000002</v>
      </c>
      <c r="H419" s="150">
        <f t="shared" si="25"/>
        <v>27.664574000000005</v>
      </c>
      <c r="I419" s="322">
        <v>8.6290000000000006E-2</v>
      </c>
      <c r="J419" s="89">
        <f t="shared" si="26"/>
        <v>8.6290000000000006E-2</v>
      </c>
    </row>
    <row r="420" spans="2:10" x14ac:dyDescent="0.2">
      <c r="B420" s="59">
        <f t="shared" si="24"/>
        <v>32</v>
      </c>
      <c r="C420" s="57" t="s">
        <v>2215</v>
      </c>
      <c r="D420" s="57">
        <v>505.8</v>
      </c>
      <c r="E420" s="57"/>
      <c r="F420" s="57"/>
      <c r="G420" s="57">
        <f t="shared" si="23"/>
        <v>505.8</v>
      </c>
      <c r="H420" s="150">
        <f t="shared" si="25"/>
        <v>43.645482000000001</v>
      </c>
      <c r="I420" s="322">
        <v>8.6290000000000006E-2</v>
      </c>
      <c r="J420" s="89">
        <f t="shared" si="26"/>
        <v>8.6290000000000006E-2</v>
      </c>
    </row>
    <row r="421" spans="2:10" x14ac:dyDescent="0.2">
      <c r="B421" s="59">
        <f t="shared" si="24"/>
        <v>33</v>
      </c>
      <c r="C421" s="57" t="s">
        <v>2216</v>
      </c>
      <c r="D421" s="57">
        <v>482.7</v>
      </c>
      <c r="E421" s="57"/>
      <c r="F421" s="57"/>
      <c r="G421" s="57">
        <f t="shared" si="23"/>
        <v>482.7</v>
      </c>
      <c r="H421" s="150">
        <f t="shared" si="25"/>
        <v>41.652183000000001</v>
      </c>
      <c r="I421" s="322">
        <v>8.6290000000000006E-2</v>
      </c>
      <c r="J421" s="89">
        <f t="shared" si="26"/>
        <v>8.6290000000000006E-2</v>
      </c>
    </row>
    <row r="422" spans="2:10" x14ac:dyDescent="0.2">
      <c r="B422" s="59">
        <f t="shared" si="24"/>
        <v>34</v>
      </c>
      <c r="C422" s="57" t="s">
        <v>2217</v>
      </c>
      <c r="D422" s="57">
        <v>236.2</v>
      </c>
      <c r="E422" s="57"/>
      <c r="F422" s="57"/>
      <c r="G422" s="57">
        <f t="shared" si="23"/>
        <v>236.2</v>
      </c>
      <c r="H422" s="150">
        <f t="shared" si="25"/>
        <v>20.381698</v>
      </c>
      <c r="I422" s="322">
        <v>8.6290000000000006E-2</v>
      </c>
      <c r="J422" s="89">
        <f t="shared" si="26"/>
        <v>8.6290000000000006E-2</v>
      </c>
    </row>
    <row r="423" spans="2:10" x14ac:dyDescent="0.2">
      <c r="B423" s="59">
        <f t="shared" si="24"/>
        <v>35</v>
      </c>
      <c r="C423" s="57" t="s">
        <v>2218</v>
      </c>
      <c r="D423" s="57">
        <v>412.4</v>
      </c>
      <c r="E423" s="57">
        <v>16.8</v>
      </c>
      <c r="F423" s="57"/>
      <c r="G423" s="57">
        <f t="shared" si="23"/>
        <v>429.2</v>
      </c>
      <c r="H423" s="150">
        <f t="shared" si="25"/>
        <v>37.035668000000001</v>
      </c>
      <c r="I423" s="322">
        <v>8.6290000000000006E-2</v>
      </c>
      <c r="J423" s="89">
        <f t="shared" si="26"/>
        <v>8.6290000000000006E-2</v>
      </c>
    </row>
    <row r="424" spans="2:10" x14ac:dyDescent="0.2">
      <c r="B424" s="59">
        <f t="shared" si="24"/>
        <v>36</v>
      </c>
      <c r="C424" s="57" t="s">
        <v>2219</v>
      </c>
      <c r="D424" s="57">
        <v>551.1</v>
      </c>
      <c r="E424" s="57"/>
      <c r="F424" s="57"/>
      <c r="G424" s="57">
        <f t="shared" si="23"/>
        <v>551.1</v>
      </c>
      <c r="H424" s="150">
        <f t="shared" si="25"/>
        <v>47.554419000000003</v>
      </c>
      <c r="I424" s="322">
        <v>8.6290000000000006E-2</v>
      </c>
      <c r="J424" s="89">
        <f t="shared" si="26"/>
        <v>8.6290000000000006E-2</v>
      </c>
    </row>
    <row r="425" spans="2:10" x14ac:dyDescent="0.2">
      <c r="B425" s="59">
        <f t="shared" si="24"/>
        <v>37</v>
      </c>
      <c r="C425" s="57" t="s">
        <v>2220</v>
      </c>
      <c r="D425" s="57">
        <v>129.1</v>
      </c>
      <c r="E425" s="57">
        <v>13.6</v>
      </c>
      <c r="F425" s="57"/>
      <c r="G425" s="57">
        <f t="shared" si="23"/>
        <v>142.69999999999999</v>
      </c>
      <c r="H425" s="150">
        <f t="shared" si="25"/>
        <v>12.313583</v>
      </c>
      <c r="I425" s="322">
        <v>8.6290000000000006E-2</v>
      </c>
      <c r="J425" s="89">
        <f t="shared" si="26"/>
        <v>8.6290000000000006E-2</v>
      </c>
    </row>
    <row r="426" spans="2:10" x14ac:dyDescent="0.2">
      <c r="B426" s="59">
        <f t="shared" si="24"/>
        <v>38</v>
      </c>
      <c r="C426" s="57" t="s">
        <v>2221</v>
      </c>
      <c r="D426" s="57">
        <v>508.7</v>
      </c>
      <c r="E426" s="57"/>
      <c r="F426" s="57"/>
      <c r="G426" s="57">
        <f t="shared" si="23"/>
        <v>508.7</v>
      </c>
      <c r="H426" s="150">
        <f t="shared" si="25"/>
        <v>43.895723000000004</v>
      </c>
      <c r="I426" s="322">
        <v>8.6290000000000006E-2</v>
      </c>
      <c r="J426" s="89">
        <f t="shared" si="26"/>
        <v>8.6290000000000006E-2</v>
      </c>
    </row>
    <row r="427" spans="2:10" x14ac:dyDescent="0.2">
      <c r="B427" s="59">
        <f t="shared" si="24"/>
        <v>39</v>
      </c>
      <c r="C427" s="57" t="s">
        <v>2222</v>
      </c>
      <c r="D427" s="57">
        <v>172.3</v>
      </c>
      <c r="E427" s="57"/>
      <c r="F427" s="57">
        <v>54.6</v>
      </c>
      <c r="G427" s="57">
        <f t="shared" si="23"/>
        <v>226.9</v>
      </c>
      <c r="H427" s="150">
        <f t="shared" si="25"/>
        <v>19.579201000000001</v>
      </c>
      <c r="I427" s="322">
        <v>8.6290000000000006E-2</v>
      </c>
      <c r="J427" s="89">
        <f t="shared" si="26"/>
        <v>8.6290000000000006E-2</v>
      </c>
    </row>
    <row r="428" spans="2:10" x14ac:dyDescent="0.2">
      <c r="B428" s="59">
        <f t="shared" si="24"/>
        <v>40</v>
      </c>
      <c r="C428" s="57" t="s">
        <v>2223</v>
      </c>
      <c r="D428" s="29">
        <v>355.6</v>
      </c>
      <c r="E428" s="29"/>
      <c r="F428" s="29"/>
      <c r="G428" s="57">
        <f t="shared" si="23"/>
        <v>355.6</v>
      </c>
      <c r="H428" s="150">
        <f t="shared" si="25"/>
        <v>30.684724000000003</v>
      </c>
      <c r="I428" s="322">
        <v>8.6290000000000006E-2</v>
      </c>
      <c r="J428" s="89">
        <f t="shared" si="26"/>
        <v>8.6290000000000006E-2</v>
      </c>
    </row>
    <row r="429" spans="2:10" x14ac:dyDescent="0.2">
      <c r="B429" s="59">
        <f t="shared" si="24"/>
        <v>41</v>
      </c>
      <c r="C429" s="57" t="s">
        <v>2224</v>
      </c>
      <c r="D429" s="57">
        <v>42.8</v>
      </c>
      <c r="E429" s="57"/>
      <c r="F429" s="57"/>
      <c r="G429" s="57">
        <f t="shared" si="23"/>
        <v>42.8</v>
      </c>
      <c r="H429" s="150">
        <f t="shared" si="25"/>
        <v>3.6932119999999999</v>
      </c>
      <c r="I429" s="322">
        <v>8.6290000000000006E-2</v>
      </c>
      <c r="J429" s="89">
        <f t="shared" si="26"/>
        <v>8.6290000000000006E-2</v>
      </c>
    </row>
    <row r="430" spans="2:10" x14ac:dyDescent="0.2">
      <c r="B430" s="59">
        <f t="shared" si="24"/>
        <v>42</v>
      </c>
      <c r="C430" s="57" t="s">
        <v>2225</v>
      </c>
      <c r="D430" s="57">
        <v>504</v>
      </c>
      <c r="E430" s="57">
        <v>50</v>
      </c>
      <c r="F430" s="57">
        <v>35.1</v>
      </c>
      <c r="G430" s="57">
        <f t="shared" si="23"/>
        <v>589.1</v>
      </c>
      <c r="H430" s="150">
        <f t="shared" si="25"/>
        <v>50.833439000000006</v>
      </c>
      <c r="I430" s="322">
        <v>8.6290000000000006E-2</v>
      </c>
      <c r="J430" s="89">
        <f t="shared" si="26"/>
        <v>8.6290000000000006E-2</v>
      </c>
    </row>
    <row r="431" spans="2:10" x14ac:dyDescent="0.2">
      <c r="B431" s="59">
        <f t="shared" si="24"/>
        <v>43</v>
      </c>
      <c r="C431" s="57" t="s">
        <v>2226</v>
      </c>
      <c r="D431" s="57">
        <v>729.9</v>
      </c>
      <c r="E431" s="57">
        <v>32.700000000000003</v>
      </c>
      <c r="F431" s="57"/>
      <c r="G431" s="57">
        <f t="shared" si="23"/>
        <v>762.6</v>
      </c>
      <c r="H431" s="150">
        <f t="shared" si="25"/>
        <v>65.804754000000003</v>
      </c>
      <c r="I431" s="322">
        <v>8.6290000000000006E-2</v>
      </c>
      <c r="J431" s="89">
        <f t="shared" si="26"/>
        <v>8.6290000000000006E-2</v>
      </c>
    </row>
    <row r="432" spans="2:10" x14ac:dyDescent="0.2">
      <c r="B432" s="59">
        <f t="shared" si="24"/>
        <v>44</v>
      </c>
      <c r="C432" s="57" t="s">
        <v>2227</v>
      </c>
      <c r="D432" s="57">
        <v>851.12</v>
      </c>
      <c r="E432" s="57"/>
      <c r="F432" s="57"/>
      <c r="G432" s="57">
        <f t="shared" si="23"/>
        <v>851.12</v>
      </c>
      <c r="H432" s="150">
        <f t="shared" si="25"/>
        <v>73.443144799999999</v>
      </c>
      <c r="I432" s="322">
        <v>8.6290000000000006E-2</v>
      </c>
      <c r="J432" s="89">
        <f t="shared" si="26"/>
        <v>8.6289999999999992E-2</v>
      </c>
    </row>
    <row r="433" spans="2:10" x14ac:dyDescent="0.2">
      <c r="B433" s="59">
        <f t="shared" si="24"/>
        <v>45</v>
      </c>
      <c r="C433" s="57" t="s">
        <v>2228</v>
      </c>
      <c r="D433" s="57">
        <v>650.29999999999995</v>
      </c>
      <c r="E433" s="57">
        <v>180</v>
      </c>
      <c r="F433" s="57"/>
      <c r="G433" s="57">
        <f t="shared" si="23"/>
        <v>830.3</v>
      </c>
      <c r="H433" s="150">
        <f t="shared" si="25"/>
        <v>71.646586999999997</v>
      </c>
      <c r="I433" s="322">
        <v>8.6290000000000006E-2</v>
      </c>
      <c r="J433" s="89">
        <f t="shared" si="26"/>
        <v>8.6290000000000006E-2</v>
      </c>
    </row>
    <row r="434" spans="2:10" x14ac:dyDescent="0.2">
      <c r="B434" s="59">
        <f t="shared" si="24"/>
        <v>46</v>
      </c>
      <c r="C434" s="57" t="s">
        <v>2229</v>
      </c>
      <c r="D434" s="57">
        <v>1204.45</v>
      </c>
      <c r="E434" s="57">
        <v>254.7</v>
      </c>
      <c r="F434" s="57"/>
      <c r="G434" s="57">
        <f t="shared" si="23"/>
        <v>1459.15</v>
      </c>
      <c r="H434" s="150">
        <f t="shared" si="25"/>
        <v>125.91005350000002</v>
      </c>
      <c r="I434" s="322">
        <v>8.6290000000000006E-2</v>
      </c>
      <c r="J434" s="89">
        <f t="shared" si="26"/>
        <v>8.6290000000000006E-2</v>
      </c>
    </row>
    <row r="435" spans="2:10" x14ac:dyDescent="0.2">
      <c r="B435" s="59">
        <f t="shared" si="24"/>
        <v>47</v>
      </c>
      <c r="C435" s="57" t="s">
        <v>2230</v>
      </c>
      <c r="D435" s="57">
        <v>490.1</v>
      </c>
      <c r="E435" s="57"/>
      <c r="F435" s="57">
        <v>67.099999999999994</v>
      </c>
      <c r="G435" s="57">
        <f t="shared" si="23"/>
        <v>557.20000000000005</v>
      </c>
      <c r="H435" s="150">
        <f t="shared" si="25"/>
        <v>48.080788000000005</v>
      </c>
      <c r="I435" s="322">
        <v>8.6290000000000006E-2</v>
      </c>
      <c r="J435" s="89">
        <f t="shared" si="26"/>
        <v>8.6290000000000006E-2</v>
      </c>
    </row>
    <row r="436" spans="2:10" x14ac:dyDescent="0.2">
      <c r="B436" s="59">
        <f t="shared" si="24"/>
        <v>48</v>
      </c>
      <c r="C436" s="57" t="s">
        <v>2231</v>
      </c>
      <c r="D436" s="57">
        <v>269</v>
      </c>
      <c r="E436" s="57"/>
      <c r="F436" s="57">
        <v>31.1</v>
      </c>
      <c r="G436" s="57">
        <f t="shared" si="23"/>
        <v>300.10000000000002</v>
      </c>
      <c r="H436" s="150">
        <f t="shared" si="25"/>
        <v>25.895629000000003</v>
      </c>
      <c r="I436" s="322">
        <v>8.6290000000000006E-2</v>
      </c>
      <c r="J436" s="89">
        <f t="shared" si="26"/>
        <v>8.6290000000000006E-2</v>
      </c>
    </row>
    <row r="437" spans="2:10" x14ac:dyDescent="0.2">
      <c r="B437" s="59">
        <f t="shared" si="24"/>
        <v>49</v>
      </c>
      <c r="C437" s="57" t="s">
        <v>2232</v>
      </c>
      <c r="D437" s="57">
        <v>331.5</v>
      </c>
      <c r="E437" s="57"/>
      <c r="F437" s="57">
        <v>54</v>
      </c>
      <c r="G437" s="57">
        <f t="shared" si="23"/>
        <v>385.5</v>
      </c>
      <c r="H437" s="150">
        <f t="shared" si="25"/>
        <v>33.264794999999999</v>
      </c>
      <c r="I437" s="322">
        <v>8.6290000000000006E-2</v>
      </c>
      <c r="J437" s="89">
        <f t="shared" si="26"/>
        <v>8.6289999999999992E-2</v>
      </c>
    </row>
    <row r="438" spans="2:10" x14ac:dyDescent="0.2">
      <c r="B438" s="59">
        <f t="shared" si="24"/>
        <v>50</v>
      </c>
      <c r="C438" s="57" t="s">
        <v>2233</v>
      </c>
      <c r="D438" s="57">
        <v>504</v>
      </c>
      <c r="E438" s="57"/>
      <c r="F438" s="57">
        <v>46.5</v>
      </c>
      <c r="G438" s="57">
        <f t="shared" si="23"/>
        <v>550.5</v>
      </c>
      <c r="H438" s="150">
        <f t="shared" si="25"/>
        <v>47.502645000000001</v>
      </c>
      <c r="I438" s="322">
        <v>8.6290000000000006E-2</v>
      </c>
      <c r="J438" s="89">
        <f t="shared" si="26"/>
        <v>8.6290000000000006E-2</v>
      </c>
    </row>
    <row r="439" spans="2:10" x14ac:dyDescent="0.2">
      <c r="B439" s="59">
        <f t="shared" si="24"/>
        <v>51</v>
      </c>
      <c r="C439" s="57" t="s">
        <v>2234</v>
      </c>
      <c r="D439" s="57">
        <v>529.5</v>
      </c>
      <c r="E439" s="57"/>
      <c r="F439" s="57">
        <v>43</v>
      </c>
      <c r="G439" s="57">
        <f t="shared" si="23"/>
        <v>572.5</v>
      </c>
      <c r="H439" s="150">
        <f t="shared" si="25"/>
        <v>49.401025000000004</v>
      </c>
      <c r="I439" s="322">
        <v>8.6290000000000006E-2</v>
      </c>
      <c r="J439" s="89">
        <f t="shared" si="26"/>
        <v>8.6290000000000006E-2</v>
      </c>
    </row>
    <row r="440" spans="2:10" x14ac:dyDescent="0.2">
      <c r="B440" s="59">
        <f t="shared" si="24"/>
        <v>52</v>
      </c>
      <c r="C440" s="57" t="s">
        <v>2235</v>
      </c>
      <c r="D440" s="57">
        <v>964.1</v>
      </c>
      <c r="E440" s="57"/>
      <c r="F440" s="57">
        <v>72.3</v>
      </c>
      <c r="G440" s="57">
        <f t="shared" si="23"/>
        <v>1036.4000000000001</v>
      </c>
      <c r="H440" s="150">
        <f t="shared" si="25"/>
        <v>89.430956000000009</v>
      </c>
      <c r="I440" s="322">
        <v>8.6290000000000006E-2</v>
      </c>
      <c r="J440" s="89">
        <f t="shared" si="26"/>
        <v>8.6290000000000006E-2</v>
      </c>
    </row>
    <row r="441" spans="2:10" x14ac:dyDescent="0.2">
      <c r="B441" s="59">
        <f t="shared" si="24"/>
        <v>53</v>
      </c>
      <c r="C441" s="57" t="s">
        <v>2236</v>
      </c>
      <c r="D441" s="57">
        <v>472.5</v>
      </c>
      <c r="E441" s="57"/>
      <c r="F441" s="57">
        <v>96.5</v>
      </c>
      <c r="G441" s="57">
        <f t="shared" si="23"/>
        <v>569</v>
      </c>
      <c r="H441" s="150">
        <f t="shared" si="25"/>
        <v>49.09901</v>
      </c>
      <c r="I441" s="322">
        <v>8.6290000000000006E-2</v>
      </c>
      <c r="J441" s="89">
        <f t="shared" si="26"/>
        <v>8.6290000000000006E-2</v>
      </c>
    </row>
    <row r="442" spans="2:10" x14ac:dyDescent="0.2">
      <c r="B442" s="59">
        <f t="shared" si="24"/>
        <v>54</v>
      </c>
      <c r="C442" s="57" t="s">
        <v>2237</v>
      </c>
      <c r="D442" s="57">
        <v>219</v>
      </c>
      <c r="E442" s="57"/>
      <c r="F442" s="57"/>
      <c r="G442" s="57">
        <f t="shared" si="23"/>
        <v>219</v>
      </c>
      <c r="H442" s="150">
        <f t="shared" si="25"/>
        <v>18.89751</v>
      </c>
      <c r="I442" s="322">
        <v>8.6290000000000006E-2</v>
      </c>
      <c r="J442" s="89">
        <f t="shared" si="26"/>
        <v>8.6290000000000006E-2</v>
      </c>
    </row>
    <row r="443" spans="2:10" x14ac:dyDescent="0.2">
      <c r="B443" s="59">
        <f t="shared" si="24"/>
        <v>55</v>
      </c>
      <c r="C443" s="57" t="s">
        <v>2238</v>
      </c>
      <c r="D443" s="57">
        <v>361.4</v>
      </c>
      <c r="E443" s="57"/>
      <c r="F443" s="57"/>
      <c r="G443" s="57">
        <f t="shared" si="23"/>
        <v>361.4</v>
      </c>
      <c r="H443" s="150">
        <f t="shared" si="25"/>
        <v>31.185206000000001</v>
      </c>
      <c r="I443" s="322">
        <v>8.6290000000000006E-2</v>
      </c>
      <c r="J443" s="89">
        <f t="shared" si="26"/>
        <v>8.6290000000000006E-2</v>
      </c>
    </row>
    <row r="444" spans="2:10" x14ac:dyDescent="0.2">
      <c r="B444" s="59">
        <f t="shared" si="24"/>
        <v>56</v>
      </c>
      <c r="C444" s="57" t="s">
        <v>2239</v>
      </c>
      <c r="D444" s="57">
        <v>325.7</v>
      </c>
      <c r="E444" s="57"/>
      <c r="F444" s="57">
        <v>17.7</v>
      </c>
      <c r="G444" s="57">
        <f t="shared" si="23"/>
        <v>343.4</v>
      </c>
      <c r="H444" s="150">
        <f t="shared" si="25"/>
        <v>29.631986000000001</v>
      </c>
      <c r="I444" s="322">
        <v>8.6290000000000006E-2</v>
      </c>
      <c r="J444" s="89">
        <f t="shared" si="26"/>
        <v>8.6290000000000006E-2</v>
      </c>
    </row>
    <row r="445" spans="2:10" x14ac:dyDescent="0.2">
      <c r="B445" s="59">
        <f t="shared" si="24"/>
        <v>57</v>
      </c>
      <c r="C445" s="57" t="s">
        <v>2240</v>
      </c>
      <c r="D445" s="57">
        <v>398.4</v>
      </c>
      <c r="E445" s="57"/>
      <c r="F445" s="57">
        <v>80.599999999999994</v>
      </c>
      <c r="G445" s="57">
        <f t="shared" si="23"/>
        <v>479</v>
      </c>
      <c r="H445" s="150">
        <f t="shared" si="25"/>
        <v>41.332910000000005</v>
      </c>
      <c r="I445" s="322">
        <v>8.6290000000000006E-2</v>
      </c>
      <c r="J445" s="89">
        <f t="shared" si="26"/>
        <v>8.6290000000000006E-2</v>
      </c>
    </row>
    <row r="446" spans="2:10" x14ac:dyDescent="0.2">
      <c r="B446" s="59">
        <f t="shared" si="24"/>
        <v>58</v>
      </c>
      <c r="C446" s="57" t="s">
        <v>2241</v>
      </c>
      <c r="D446" s="57">
        <v>675.5</v>
      </c>
      <c r="E446" s="57"/>
      <c r="F446" s="57"/>
      <c r="G446" s="57">
        <f t="shared" si="23"/>
        <v>675.5</v>
      </c>
      <c r="H446" s="150">
        <f t="shared" si="25"/>
        <v>58.288895000000004</v>
      </c>
      <c r="I446" s="322">
        <v>8.6290000000000006E-2</v>
      </c>
      <c r="J446" s="89">
        <f t="shared" si="26"/>
        <v>8.6290000000000006E-2</v>
      </c>
    </row>
    <row r="447" spans="2:10" x14ac:dyDescent="0.2">
      <c r="B447" s="59">
        <f t="shared" si="24"/>
        <v>59</v>
      </c>
      <c r="C447" s="57" t="s">
        <v>2242</v>
      </c>
      <c r="D447" s="57">
        <v>1644.9</v>
      </c>
      <c r="E447" s="57">
        <v>102.4</v>
      </c>
      <c r="F447" s="57">
        <v>88.7</v>
      </c>
      <c r="G447" s="57">
        <f t="shared" si="23"/>
        <v>1836.0000000000002</v>
      </c>
      <c r="H447" s="150">
        <f t="shared" si="25"/>
        <v>158.42844000000002</v>
      </c>
      <c r="I447" s="322">
        <v>8.6290000000000006E-2</v>
      </c>
      <c r="J447" s="89">
        <f t="shared" si="26"/>
        <v>8.6290000000000006E-2</v>
      </c>
    </row>
    <row r="448" spans="2:10" x14ac:dyDescent="0.2">
      <c r="B448" s="59">
        <f t="shared" si="24"/>
        <v>60</v>
      </c>
      <c r="C448" s="57" t="s">
        <v>704</v>
      </c>
      <c r="D448" s="57">
        <v>640.29999999999995</v>
      </c>
      <c r="E448" s="57">
        <v>45.5</v>
      </c>
      <c r="F448" s="57"/>
      <c r="G448" s="57">
        <f t="shared" ref="G448:G511" si="27">D448+E448+F448</f>
        <v>685.8</v>
      </c>
      <c r="H448" s="150">
        <f t="shared" si="25"/>
        <v>59.177681999999997</v>
      </c>
      <c r="I448" s="322">
        <v>8.6290000000000006E-2</v>
      </c>
      <c r="J448" s="89">
        <f t="shared" si="26"/>
        <v>8.6290000000000006E-2</v>
      </c>
    </row>
    <row r="449" spans="2:10" x14ac:dyDescent="0.2">
      <c r="B449" s="59">
        <f t="shared" si="24"/>
        <v>61</v>
      </c>
      <c r="C449" s="57" t="s">
        <v>705</v>
      </c>
      <c r="D449" s="57">
        <v>484.9</v>
      </c>
      <c r="E449" s="57">
        <v>39.799999999999997</v>
      </c>
      <c r="F449" s="57"/>
      <c r="G449" s="57">
        <f t="shared" si="27"/>
        <v>524.69999999999993</v>
      </c>
      <c r="H449" s="150">
        <f t="shared" ref="H449:H511" si="28">SUM(I449*G449)</f>
        <v>45.276362999999996</v>
      </c>
      <c r="I449" s="322">
        <v>8.6290000000000006E-2</v>
      </c>
      <c r="J449" s="89">
        <f t="shared" ref="J449:J511" si="29">H449/G449</f>
        <v>8.6290000000000006E-2</v>
      </c>
    </row>
    <row r="450" spans="2:10" x14ac:dyDescent="0.2">
      <c r="B450" s="59">
        <f t="shared" si="24"/>
        <v>62</v>
      </c>
      <c r="C450" s="57" t="s">
        <v>706</v>
      </c>
      <c r="D450" s="57">
        <v>642.79999999999995</v>
      </c>
      <c r="E450" s="57"/>
      <c r="F450" s="57"/>
      <c r="G450" s="57">
        <f t="shared" si="27"/>
        <v>642.79999999999995</v>
      </c>
      <c r="H450" s="150">
        <f t="shared" si="28"/>
        <v>55.467211999999996</v>
      </c>
      <c r="I450" s="322">
        <v>8.6290000000000006E-2</v>
      </c>
      <c r="J450" s="89">
        <f t="shared" si="29"/>
        <v>8.6290000000000006E-2</v>
      </c>
    </row>
    <row r="451" spans="2:10" x14ac:dyDescent="0.2">
      <c r="B451" s="59">
        <f t="shared" si="24"/>
        <v>63</v>
      </c>
      <c r="C451" s="57" t="s">
        <v>707</v>
      </c>
      <c r="D451" s="57">
        <v>637.20000000000005</v>
      </c>
      <c r="E451" s="57"/>
      <c r="F451" s="57"/>
      <c r="G451" s="57">
        <f t="shared" si="27"/>
        <v>637.20000000000005</v>
      </c>
      <c r="H451" s="150">
        <f t="shared" si="28"/>
        <v>54.983988000000011</v>
      </c>
      <c r="I451" s="322">
        <v>8.6290000000000006E-2</v>
      </c>
      <c r="J451" s="89">
        <f t="shared" si="29"/>
        <v>8.6290000000000006E-2</v>
      </c>
    </row>
    <row r="452" spans="2:10" x14ac:dyDescent="0.2">
      <c r="B452" s="59">
        <f t="shared" si="24"/>
        <v>64</v>
      </c>
      <c r="C452" s="57" t="s">
        <v>708</v>
      </c>
      <c r="D452" s="57">
        <v>453.2</v>
      </c>
      <c r="E452" s="57"/>
      <c r="F452" s="57"/>
      <c r="G452" s="57">
        <f t="shared" si="27"/>
        <v>453.2</v>
      </c>
      <c r="H452" s="150">
        <f t="shared" si="28"/>
        <v>39.106628000000001</v>
      </c>
      <c r="I452" s="322">
        <v>8.6290000000000006E-2</v>
      </c>
      <c r="J452" s="89">
        <f t="shared" si="29"/>
        <v>8.6290000000000006E-2</v>
      </c>
    </row>
    <row r="453" spans="2:10" x14ac:dyDescent="0.2">
      <c r="B453" s="59">
        <f t="shared" si="24"/>
        <v>65</v>
      </c>
      <c r="C453" s="57" t="s">
        <v>709</v>
      </c>
      <c r="D453" s="57">
        <v>771.5</v>
      </c>
      <c r="E453" s="57">
        <v>16.600000000000001</v>
      </c>
      <c r="F453" s="57"/>
      <c r="G453" s="57">
        <f t="shared" si="27"/>
        <v>788.1</v>
      </c>
      <c r="H453" s="150">
        <f t="shared" si="28"/>
        <v>68.005149000000003</v>
      </c>
      <c r="I453" s="322">
        <v>8.6290000000000006E-2</v>
      </c>
      <c r="J453" s="89">
        <f t="shared" si="29"/>
        <v>8.6290000000000006E-2</v>
      </c>
    </row>
    <row r="454" spans="2:10" x14ac:dyDescent="0.2">
      <c r="B454" s="59">
        <f t="shared" ref="B454:B517" si="30">1+B453</f>
        <v>66</v>
      </c>
      <c r="C454" s="57" t="s">
        <v>710</v>
      </c>
      <c r="D454" s="57">
        <v>1131.7</v>
      </c>
      <c r="E454" s="57"/>
      <c r="F454" s="57">
        <v>24.6</v>
      </c>
      <c r="G454" s="57">
        <f t="shared" si="27"/>
        <v>1156.3</v>
      </c>
      <c r="H454" s="150">
        <f t="shared" si="28"/>
        <v>99.777127000000007</v>
      </c>
      <c r="I454" s="322">
        <v>8.6290000000000006E-2</v>
      </c>
      <c r="J454" s="89">
        <f t="shared" si="29"/>
        <v>8.6290000000000006E-2</v>
      </c>
    </row>
    <row r="455" spans="2:10" x14ac:dyDescent="0.2">
      <c r="B455" s="59">
        <f t="shared" si="30"/>
        <v>67</v>
      </c>
      <c r="C455" s="57" t="s">
        <v>711</v>
      </c>
      <c r="D455" s="57">
        <v>534.6</v>
      </c>
      <c r="E455" s="57"/>
      <c r="F455" s="57"/>
      <c r="G455" s="57">
        <f t="shared" si="27"/>
        <v>534.6</v>
      </c>
      <c r="H455" s="150">
        <f t="shared" si="28"/>
        <v>46.130634000000008</v>
      </c>
      <c r="I455" s="322">
        <v>8.6290000000000006E-2</v>
      </c>
      <c r="J455" s="89">
        <f t="shared" si="29"/>
        <v>8.6290000000000006E-2</v>
      </c>
    </row>
    <row r="456" spans="2:10" x14ac:dyDescent="0.2">
      <c r="B456" s="59">
        <f t="shared" si="30"/>
        <v>68</v>
      </c>
      <c r="C456" s="57" t="s">
        <v>712</v>
      </c>
      <c r="D456" s="57">
        <v>640.5</v>
      </c>
      <c r="E456" s="57"/>
      <c r="F456" s="57"/>
      <c r="G456" s="57">
        <f t="shared" si="27"/>
        <v>640.5</v>
      </c>
      <c r="H456" s="150">
        <f t="shared" si="28"/>
        <v>55.268745000000003</v>
      </c>
      <c r="I456" s="322">
        <v>8.6290000000000006E-2</v>
      </c>
      <c r="J456" s="89">
        <f t="shared" si="29"/>
        <v>8.6290000000000006E-2</v>
      </c>
    </row>
    <row r="457" spans="2:10" x14ac:dyDescent="0.2">
      <c r="B457" s="59">
        <f t="shared" si="30"/>
        <v>69</v>
      </c>
      <c r="C457" s="57" t="s">
        <v>713</v>
      </c>
      <c r="D457" s="57">
        <v>679.9</v>
      </c>
      <c r="E457" s="57">
        <v>100.6</v>
      </c>
      <c r="F457" s="57"/>
      <c r="G457" s="57">
        <f t="shared" si="27"/>
        <v>780.5</v>
      </c>
      <c r="H457" s="150">
        <f t="shared" si="28"/>
        <v>67.349345</v>
      </c>
      <c r="I457" s="322">
        <v>8.6290000000000006E-2</v>
      </c>
      <c r="J457" s="89">
        <f t="shared" si="29"/>
        <v>8.6290000000000006E-2</v>
      </c>
    </row>
    <row r="458" spans="2:10" x14ac:dyDescent="0.2">
      <c r="B458" s="59">
        <f t="shared" si="30"/>
        <v>70</v>
      </c>
      <c r="C458" s="57" t="s">
        <v>714</v>
      </c>
      <c r="D458" s="57">
        <v>708.5</v>
      </c>
      <c r="E458" s="57"/>
      <c r="F458" s="57"/>
      <c r="G458" s="57">
        <f t="shared" si="27"/>
        <v>708.5</v>
      </c>
      <c r="H458" s="150">
        <f t="shared" si="28"/>
        <v>61.136465000000001</v>
      </c>
      <c r="I458" s="322">
        <v>8.6290000000000006E-2</v>
      </c>
      <c r="J458" s="89">
        <f t="shared" si="29"/>
        <v>8.6290000000000006E-2</v>
      </c>
    </row>
    <row r="459" spans="2:10" x14ac:dyDescent="0.2">
      <c r="B459" s="59">
        <f t="shared" si="30"/>
        <v>71</v>
      </c>
      <c r="C459" s="57" t="s">
        <v>715</v>
      </c>
      <c r="D459" s="57">
        <v>959</v>
      </c>
      <c r="E459" s="57"/>
      <c r="F459" s="57"/>
      <c r="G459" s="57">
        <f t="shared" si="27"/>
        <v>959</v>
      </c>
      <c r="H459" s="150">
        <f t="shared" si="28"/>
        <v>82.752110000000002</v>
      </c>
      <c r="I459" s="322">
        <v>8.6290000000000006E-2</v>
      </c>
      <c r="J459" s="89">
        <f t="shared" si="29"/>
        <v>8.6290000000000006E-2</v>
      </c>
    </row>
    <row r="460" spans="2:10" x14ac:dyDescent="0.2">
      <c r="B460" s="59">
        <f t="shared" si="30"/>
        <v>72</v>
      </c>
      <c r="C460" s="57" t="s">
        <v>716</v>
      </c>
      <c r="D460" s="57">
        <v>492.4</v>
      </c>
      <c r="E460" s="57"/>
      <c r="F460" s="57"/>
      <c r="G460" s="57">
        <f t="shared" si="27"/>
        <v>492.4</v>
      </c>
      <c r="H460" s="150">
        <f t="shared" si="28"/>
        <v>42.489196</v>
      </c>
      <c r="I460" s="322">
        <v>8.6290000000000006E-2</v>
      </c>
      <c r="J460" s="89">
        <f t="shared" si="29"/>
        <v>8.6290000000000006E-2</v>
      </c>
    </row>
    <row r="461" spans="2:10" x14ac:dyDescent="0.2">
      <c r="B461" s="59">
        <f t="shared" si="30"/>
        <v>73</v>
      </c>
      <c r="C461" s="57" t="s">
        <v>717</v>
      </c>
      <c r="D461" s="57">
        <v>287.5</v>
      </c>
      <c r="E461" s="57"/>
      <c r="F461" s="57">
        <v>44.8</v>
      </c>
      <c r="G461" s="57">
        <f t="shared" si="27"/>
        <v>332.3</v>
      </c>
      <c r="H461" s="150">
        <f t="shared" si="28"/>
        <v>28.674167000000004</v>
      </c>
      <c r="I461" s="322">
        <v>8.6290000000000006E-2</v>
      </c>
      <c r="J461" s="89">
        <f t="shared" si="29"/>
        <v>8.6290000000000006E-2</v>
      </c>
    </row>
    <row r="462" spans="2:10" x14ac:dyDescent="0.2">
      <c r="B462" s="59">
        <f t="shared" si="30"/>
        <v>74</v>
      </c>
      <c r="C462" s="57" t="s">
        <v>718</v>
      </c>
      <c r="D462" s="57">
        <v>227.9</v>
      </c>
      <c r="E462" s="57"/>
      <c r="F462" s="57"/>
      <c r="G462" s="57">
        <f t="shared" si="27"/>
        <v>227.9</v>
      </c>
      <c r="H462" s="150">
        <f t="shared" si="28"/>
        <v>19.665491000000003</v>
      </c>
      <c r="I462" s="322">
        <v>8.6290000000000006E-2</v>
      </c>
      <c r="J462" s="89">
        <f t="shared" si="29"/>
        <v>8.6290000000000006E-2</v>
      </c>
    </row>
    <row r="463" spans="2:10" x14ac:dyDescent="0.2">
      <c r="B463" s="59">
        <f t="shared" si="30"/>
        <v>75</v>
      </c>
      <c r="C463" s="57" t="s">
        <v>719</v>
      </c>
      <c r="D463" s="57">
        <v>638.54999999999995</v>
      </c>
      <c r="E463" s="57">
        <v>38.700000000000003</v>
      </c>
      <c r="F463" s="57"/>
      <c r="G463" s="57">
        <f t="shared" si="27"/>
        <v>677.25</v>
      </c>
      <c r="H463" s="150">
        <f t="shared" si="28"/>
        <v>58.439902500000002</v>
      </c>
      <c r="I463" s="322">
        <v>8.6290000000000006E-2</v>
      </c>
      <c r="J463" s="89">
        <f t="shared" si="29"/>
        <v>8.6290000000000006E-2</v>
      </c>
    </row>
    <row r="464" spans="2:10" x14ac:dyDescent="0.2">
      <c r="B464" s="59">
        <f t="shared" si="30"/>
        <v>76</v>
      </c>
      <c r="C464" s="57" t="s">
        <v>720</v>
      </c>
      <c r="D464" s="57">
        <v>844.8</v>
      </c>
      <c r="E464" s="57">
        <v>33</v>
      </c>
      <c r="F464" s="57"/>
      <c r="G464" s="57">
        <f t="shared" si="27"/>
        <v>877.8</v>
      </c>
      <c r="H464" s="150">
        <f t="shared" si="28"/>
        <v>75.745362</v>
      </c>
      <c r="I464" s="322">
        <v>8.6290000000000006E-2</v>
      </c>
      <c r="J464" s="89">
        <f t="shared" si="29"/>
        <v>8.6290000000000006E-2</v>
      </c>
    </row>
    <row r="465" spans="2:10" x14ac:dyDescent="0.2">
      <c r="B465" s="59">
        <f t="shared" si="30"/>
        <v>77</v>
      </c>
      <c r="C465" s="57" t="s">
        <v>721</v>
      </c>
      <c r="D465" s="57">
        <v>623.70000000000005</v>
      </c>
      <c r="E465" s="57">
        <v>33.200000000000003</v>
      </c>
      <c r="F465" s="57"/>
      <c r="G465" s="57">
        <f t="shared" si="27"/>
        <v>656.90000000000009</v>
      </c>
      <c r="H465" s="150">
        <f t="shared" si="28"/>
        <v>56.683901000000013</v>
      </c>
      <c r="I465" s="322">
        <v>8.6290000000000006E-2</v>
      </c>
      <c r="J465" s="89">
        <f t="shared" si="29"/>
        <v>8.6290000000000006E-2</v>
      </c>
    </row>
    <row r="466" spans="2:10" x14ac:dyDescent="0.2">
      <c r="B466" s="59">
        <f t="shared" si="30"/>
        <v>78</v>
      </c>
      <c r="C466" s="57" t="s">
        <v>722</v>
      </c>
      <c r="D466" s="57">
        <v>572.4</v>
      </c>
      <c r="E466" s="57"/>
      <c r="F466" s="57"/>
      <c r="G466" s="57">
        <f t="shared" si="27"/>
        <v>572.4</v>
      </c>
      <c r="H466" s="150">
        <f t="shared" si="28"/>
        <v>49.392395999999998</v>
      </c>
      <c r="I466" s="322">
        <v>8.6290000000000006E-2</v>
      </c>
      <c r="J466" s="89">
        <f t="shared" si="29"/>
        <v>8.6290000000000006E-2</v>
      </c>
    </row>
    <row r="467" spans="2:10" x14ac:dyDescent="0.2">
      <c r="B467" s="59">
        <f t="shared" si="30"/>
        <v>79</v>
      </c>
      <c r="C467" s="57" t="s">
        <v>723</v>
      </c>
      <c r="D467" s="57">
        <v>678.9</v>
      </c>
      <c r="E467" s="57"/>
      <c r="F467" s="57"/>
      <c r="G467" s="57">
        <f t="shared" si="27"/>
        <v>678.9</v>
      </c>
      <c r="H467" s="150">
        <f t="shared" si="28"/>
        <v>58.582281000000002</v>
      </c>
      <c r="I467" s="322">
        <v>8.6290000000000006E-2</v>
      </c>
      <c r="J467" s="89">
        <f t="shared" si="29"/>
        <v>8.6290000000000006E-2</v>
      </c>
    </row>
    <row r="468" spans="2:10" x14ac:dyDescent="0.2">
      <c r="B468" s="59">
        <f t="shared" si="30"/>
        <v>80</v>
      </c>
      <c r="C468" s="57" t="s">
        <v>724</v>
      </c>
      <c r="D468" s="57">
        <v>785.9</v>
      </c>
      <c r="E468" s="57"/>
      <c r="F468" s="57"/>
      <c r="G468" s="57">
        <f t="shared" si="27"/>
        <v>785.9</v>
      </c>
      <c r="H468" s="150">
        <f t="shared" si="28"/>
        <v>67.815311000000008</v>
      </c>
      <c r="I468" s="322">
        <v>8.6290000000000006E-2</v>
      </c>
      <c r="J468" s="89">
        <f t="shared" si="29"/>
        <v>8.6290000000000019E-2</v>
      </c>
    </row>
    <row r="469" spans="2:10" x14ac:dyDescent="0.2">
      <c r="B469" s="59">
        <f t="shared" si="30"/>
        <v>81</v>
      </c>
      <c r="C469" s="57" t="s">
        <v>725</v>
      </c>
      <c r="D469" s="57">
        <v>557.20000000000005</v>
      </c>
      <c r="E469" s="57"/>
      <c r="F469" s="57"/>
      <c r="G469" s="57">
        <f t="shared" si="27"/>
        <v>557.20000000000005</v>
      </c>
      <c r="H469" s="150">
        <f t="shared" si="28"/>
        <v>48.080788000000005</v>
      </c>
      <c r="I469" s="322">
        <v>8.6290000000000006E-2</v>
      </c>
      <c r="J469" s="89">
        <f t="shared" si="29"/>
        <v>8.6290000000000006E-2</v>
      </c>
    </row>
    <row r="470" spans="2:10" x14ac:dyDescent="0.2">
      <c r="B470" s="59">
        <f t="shared" si="30"/>
        <v>82</v>
      </c>
      <c r="C470" s="57" t="s">
        <v>726</v>
      </c>
      <c r="D470" s="57">
        <v>780.8</v>
      </c>
      <c r="E470" s="57">
        <v>45.6</v>
      </c>
      <c r="F470" s="57"/>
      <c r="G470" s="57">
        <f t="shared" si="27"/>
        <v>826.4</v>
      </c>
      <c r="H470" s="150">
        <f t="shared" si="28"/>
        <v>71.310056000000003</v>
      </c>
      <c r="I470" s="322">
        <v>8.6290000000000006E-2</v>
      </c>
      <c r="J470" s="89">
        <f t="shared" si="29"/>
        <v>8.6290000000000006E-2</v>
      </c>
    </row>
    <row r="471" spans="2:10" x14ac:dyDescent="0.2">
      <c r="B471" s="59">
        <f t="shared" si="30"/>
        <v>83</v>
      </c>
      <c r="C471" s="57" t="s">
        <v>727</v>
      </c>
      <c r="D471" s="57">
        <v>1009.3</v>
      </c>
      <c r="E471" s="57"/>
      <c r="F471" s="57"/>
      <c r="G471" s="57">
        <f t="shared" si="27"/>
        <v>1009.3</v>
      </c>
      <c r="H471" s="150">
        <f t="shared" si="28"/>
        <v>87.092497000000009</v>
      </c>
      <c r="I471" s="322">
        <v>8.6290000000000006E-2</v>
      </c>
      <c r="J471" s="89">
        <f t="shared" si="29"/>
        <v>8.6290000000000006E-2</v>
      </c>
    </row>
    <row r="472" spans="2:10" x14ac:dyDescent="0.2">
      <c r="B472" s="59">
        <f t="shared" si="30"/>
        <v>84</v>
      </c>
      <c r="C472" s="57" t="s">
        <v>728</v>
      </c>
      <c r="D472" s="57">
        <v>602.29999999999995</v>
      </c>
      <c r="E472" s="57"/>
      <c r="F472" s="57"/>
      <c r="G472" s="57">
        <f t="shared" si="27"/>
        <v>602.29999999999995</v>
      </c>
      <c r="H472" s="150">
        <f t="shared" si="28"/>
        <v>51.972467000000002</v>
      </c>
      <c r="I472" s="322">
        <v>8.6290000000000006E-2</v>
      </c>
      <c r="J472" s="89">
        <f t="shared" si="29"/>
        <v>8.6290000000000006E-2</v>
      </c>
    </row>
    <row r="473" spans="2:10" x14ac:dyDescent="0.2">
      <c r="B473" s="59">
        <f t="shared" si="30"/>
        <v>85</v>
      </c>
      <c r="C473" s="57" t="s">
        <v>729</v>
      </c>
      <c r="D473" s="57">
        <v>655.4</v>
      </c>
      <c r="E473" s="57">
        <v>60.8</v>
      </c>
      <c r="F473" s="57"/>
      <c r="G473" s="57">
        <f t="shared" si="27"/>
        <v>716.19999999999993</v>
      </c>
      <c r="H473" s="150">
        <f t="shared" si="28"/>
        <v>61.800897999999997</v>
      </c>
      <c r="I473" s="322">
        <v>8.6290000000000006E-2</v>
      </c>
      <c r="J473" s="89">
        <f t="shared" si="29"/>
        <v>8.6290000000000006E-2</v>
      </c>
    </row>
    <row r="474" spans="2:10" x14ac:dyDescent="0.2">
      <c r="B474" s="59">
        <f t="shared" si="30"/>
        <v>86</v>
      </c>
      <c r="C474" s="57" t="s">
        <v>730</v>
      </c>
      <c r="D474" s="57">
        <v>707.3</v>
      </c>
      <c r="E474" s="57"/>
      <c r="F474" s="57"/>
      <c r="G474" s="57">
        <f t="shared" si="27"/>
        <v>707.3</v>
      </c>
      <c r="H474" s="150">
        <f t="shared" si="28"/>
        <v>61.032916999999998</v>
      </c>
      <c r="I474" s="322">
        <v>8.6290000000000006E-2</v>
      </c>
      <c r="J474" s="89">
        <f t="shared" si="29"/>
        <v>8.6290000000000006E-2</v>
      </c>
    </row>
    <row r="475" spans="2:10" x14ac:dyDescent="0.2">
      <c r="B475" s="59">
        <f t="shared" si="30"/>
        <v>87</v>
      </c>
      <c r="C475" s="57" t="s">
        <v>731</v>
      </c>
      <c r="D475" s="57">
        <v>789.4</v>
      </c>
      <c r="E475" s="57"/>
      <c r="F475" s="57"/>
      <c r="G475" s="57">
        <f t="shared" si="27"/>
        <v>789.4</v>
      </c>
      <c r="H475" s="150">
        <f t="shared" si="28"/>
        <v>68.117326000000006</v>
      </c>
      <c r="I475" s="322">
        <v>8.6290000000000006E-2</v>
      </c>
      <c r="J475" s="89">
        <f t="shared" si="29"/>
        <v>8.6290000000000006E-2</v>
      </c>
    </row>
    <row r="476" spans="2:10" x14ac:dyDescent="0.2">
      <c r="B476" s="59">
        <f t="shared" si="30"/>
        <v>88</v>
      </c>
      <c r="C476" s="57" t="s">
        <v>732</v>
      </c>
      <c r="D476" s="57">
        <v>714.2</v>
      </c>
      <c r="E476" s="57"/>
      <c r="F476" s="57"/>
      <c r="G476" s="57">
        <f t="shared" si="27"/>
        <v>714.2</v>
      </c>
      <c r="H476" s="150">
        <f t="shared" si="28"/>
        <v>61.628318000000007</v>
      </c>
      <c r="I476" s="322">
        <v>8.6290000000000006E-2</v>
      </c>
      <c r="J476" s="89">
        <f t="shared" si="29"/>
        <v>8.6290000000000006E-2</v>
      </c>
    </row>
    <row r="477" spans="2:10" x14ac:dyDescent="0.2">
      <c r="B477" s="59">
        <f t="shared" si="30"/>
        <v>89</v>
      </c>
      <c r="C477" s="57" t="s">
        <v>733</v>
      </c>
      <c r="D477" s="57">
        <v>713.1</v>
      </c>
      <c r="E477" s="57"/>
      <c r="F477" s="57"/>
      <c r="G477" s="57">
        <f t="shared" si="27"/>
        <v>713.1</v>
      </c>
      <c r="H477" s="150">
        <f t="shared" si="28"/>
        <v>61.533399000000003</v>
      </c>
      <c r="I477" s="322">
        <v>8.6290000000000006E-2</v>
      </c>
      <c r="J477" s="89">
        <f t="shared" si="29"/>
        <v>8.6290000000000006E-2</v>
      </c>
    </row>
    <row r="478" spans="2:10" x14ac:dyDescent="0.2">
      <c r="B478" s="59">
        <f t="shared" si="30"/>
        <v>90</v>
      </c>
      <c r="C478" s="57" t="s">
        <v>734</v>
      </c>
      <c r="D478" s="57">
        <v>771.4</v>
      </c>
      <c r="E478" s="57">
        <v>100</v>
      </c>
      <c r="F478" s="57"/>
      <c r="G478" s="57">
        <f t="shared" si="27"/>
        <v>871.4</v>
      </c>
      <c r="H478" s="150">
        <f t="shared" si="28"/>
        <v>75.193106</v>
      </c>
      <c r="I478" s="322">
        <v>8.6290000000000006E-2</v>
      </c>
      <c r="J478" s="89">
        <f t="shared" si="29"/>
        <v>8.6290000000000006E-2</v>
      </c>
    </row>
    <row r="479" spans="2:10" x14ac:dyDescent="0.2">
      <c r="B479" s="59">
        <f t="shared" si="30"/>
        <v>91</v>
      </c>
      <c r="C479" s="57" t="s">
        <v>735</v>
      </c>
      <c r="D479" s="57">
        <v>1203.7</v>
      </c>
      <c r="E479" s="57">
        <v>132</v>
      </c>
      <c r="F479" s="57"/>
      <c r="G479" s="57">
        <f t="shared" si="27"/>
        <v>1335.7</v>
      </c>
      <c r="H479" s="150">
        <f t="shared" si="28"/>
        <v>115.25755300000002</v>
      </c>
      <c r="I479" s="322">
        <v>8.6290000000000006E-2</v>
      </c>
      <c r="J479" s="89">
        <f t="shared" si="29"/>
        <v>8.6290000000000006E-2</v>
      </c>
    </row>
    <row r="480" spans="2:10" x14ac:dyDescent="0.2">
      <c r="B480" s="59">
        <f t="shared" si="30"/>
        <v>92</v>
      </c>
      <c r="C480" s="57" t="s">
        <v>736</v>
      </c>
      <c r="D480" s="57">
        <v>500.7</v>
      </c>
      <c r="E480" s="57"/>
      <c r="F480" s="57">
        <v>56.7</v>
      </c>
      <c r="G480" s="57">
        <f t="shared" si="27"/>
        <v>557.4</v>
      </c>
      <c r="H480" s="150">
        <f t="shared" si="28"/>
        <v>48.098046000000004</v>
      </c>
      <c r="I480" s="322">
        <v>8.6290000000000006E-2</v>
      </c>
      <c r="J480" s="89">
        <f t="shared" si="29"/>
        <v>8.6290000000000006E-2</v>
      </c>
    </row>
    <row r="481" spans="2:10" x14ac:dyDescent="0.2">
      <c r="B481" s="59">
        <f t="shared" si="30"/>
        <v>93</v>
      </c>
      <c r="C481" s="57" t="s">
        <v>737</v>
      </c>
      <c r="D481" s="57">
        <v>476.1</v>
      </c>
      <c r="E481" s="57"/>
      <c r="F481" s="57"/>
      <c r="G481" s="57">
        <f t="shared" si="27"/>
        <v>476.1</v>
      </c>
      <c r="H481" s="150">
        <f t="shared" si="28"/>
        <v>41.082669000000003</v>
      </c>
      <c r="I481" s="322">
        <v>8.6290000000000006E-2</v>
      </c>
      <c r="J481" s="89">
        <f t="shared" si="29"/>
        <v>8.6290000000000006E-2</v>
      </c>
    </row>
    <row r="482" spans="2:10" x14ac:dyDescent="0.2">
      <c r="B482" s="59">
        <f t="shared" si="30"/>
        <v>94</v>
      </c>
      <c r="C482" s="31" t="s">
        <v>738</v>
      </c>
      <c r="D482" s="29">
        <v>364.5</v>
      </c>
      <c r="E482" s="29"/>
      <c r="F482" s="29">
        <v>21</v>
      </c>
      <c r="G482" s="57">
        <f t="shared" si="27"/>
        <v>385.5</v>
      </c>
      <c r="H482" s="150">
        <f t="shared" si="28"/>
        <v>33.264794999999999</v>
      </c>
      <c r="I482" s="322">
        <v>8.6290000000000006E-2</v>
      </c>
      <c r="J482" s="89">
        <f t="shared" si="29"/>
        <v>8.6289999999999992E-2</v>
      </c>
    </row>
    <row r="483" spans="2:10" x14ac:dyDescent="0.2">
      <c r="B483" s="59">
        <f t="shared" si="30"/>
        <v>95</v>
      </c>
      <c r="C483" s="57" t="s">
        <v>739</v>
      </c>
      <c r="D483" s="57">
        <v>1235.0999999999999</v>
      </c>
      <c r="E483" s="57">
        <v>129.69999999999999</v>
      </c>
      <c r="F483" s="57"/>
      <c r="G483" s="57">
        <f t="shared" si="27"/>
        <v>1364.8</v>
      </c>
      <c r="H483" s="150">
        <f t="shared" si="28"/>
        <v>117.768592</v>
      </c>
      <c r="I483" s="322">
        <v>8.6290000000000006E-2</v>
      </c>
      <c r="J483" s="89">
        <f t="shared" si="29"/>
        <v>8.6290000000000006E-2</v>
      </c>
    </row>
    <row r="484" spans="2:10" x14ac:dyDescent="0.2">
      <c r="B484" s="59">
        <f t="shared" si="30"/>
        <v>96</v>
      </c>
      <c r="C484" s="57" t="s">
        <v>740</v>
      </c>
      <c r="D484" s="57">
        <v>283</v>
      </c>
      <c r="E484" s="57">
        <v>27.9</v>
      </c>
      <c r="F484" s="57"/>
      <c r="G484" s="57">
        <f t="shared" si="27"/>
        <v>310.89999999999998</v>
      </c>
      <c r="H484" s="150">
        <f t="shared" si="28"/>
        <v>26.827560999999999</v>
      </c>
      <c r="I484" s="322">
        <v>8.6290000000000006E-2</v>
      </c>
      <c r="J484" s="89">
        <f t="shared" si="29"/>
        <v>8.6290000000000006E-2</v>
      </c>
    </row>
    <row r="485" spans="2:10" x14ac:dyDescent="0.2">
      <c r="B485" s="59">
        <f t="shared" si="30"/>
        <v>97</v>
      </c>
      <c r="C485" s="57" t="s">
        <v>741</v>
      </c>
      <c r="D485" s="57">
        <v>882.8</v>
      </c>
      <c r="E485" s="57"/>
      <c r="F485" s="57"/>
      <c r="G485" s="57">
        <f t="shared" si="27"/>
        <v>882.8</v>
      </c>
      <c r="H485" s="150">
        <f t="shared" si="28"/>
        <v>76.176811999999998</v>
      </c>
      <c r="I485" s="322">
        <v>8.6290000000000006E-2</v>
      </c>
      <c r="J485" s="89">
        <f t="shared" si="29"/>
        <v>8.6290000000000006E-2</v>
      </c>
    </row>
    <row r="486" spans="2:10" x14ac:dyDescent="0.2">
      <c r="B486" s="59">
        <f t="shared" si="30"/>
        <v>98</v>
      </c>
      <c r="C486" s="57" t="s">
        <v>574</v>
      </c>
      <c r="D486" s="57">
        <v>222</v>
      </c>
      <c r="E486" s="57"/>
      <c r="F486" s="57"/>
      <c r="G486" s="57">
        <f t="shared" si="27"/>
        <v>222</v>
      </c>
      <c r="H486" s="150">
        <f t="shared" si="28"/>
        <v>19.156380000000002</v>
      </c>
      <c r="I486" s="322">
        <v>8.6290000000000006E-2</v>
      </c>
      <c r="J486" s="89">
        <f t="shared" si="29"/>
        <v>8.6290000000000006E-2</v>
      </c>
    </row>
    <row r="487" spans="2:10" x14ac:dyDescent="0.2">
      <c r="B487" s="59">
        <f t="shared" si="30"/>
        <v>99</v>
      </c>
      <c r="C487" s="57" t="s">
        <v>742</v>
      </c>
      <c r="D487" s="57">
        <v>772.9</v>
      </c>
      <c r="E487" s="57"/>
      <c r="F487" s="57"/>
      <c r="G487" s="57">
        <f t="shared" si="27"/>
        <v>772.9</v>
      </c>
      <c r="H487" s="150">
        <f t="shared" si="28"/>
        <v>66.693540999999996</v>
      </c>
      <c r="I487" s="322">
        <v>8.6290000000000006E-2</v>
      </c>
      <c r="J487" s="89">
        <f t="shared" si="29"/>
        <v>8.6289999999999992E-2</v>
      </c>
    </row>
    <row r="488" spans="2:10" x14ac:dyDescent="0.2">
      <c r="B488" s="59">
        <f t="shared" si="30"/>
        <v>100</v>
      </c>
      <c r="C488" s="57" t="s">
        <v>743</v>
      </c>
      <c r="D488" s="57">
        <v>669.9</v>
      </c>
      <c r="E488" s="57"/>
      <c r="F488" s="57"/>
      <c r="G488" s="57">
        <f t="shared" si="27"/>
        <v>669.9</v>
      </c>
      <c r="H488" s="150">
        <f t="shared" si="28"/>
        <v>57.805671000000004</v>
      </c>
      <c r="I488" s="322">
        <v>8.6290000000000006E-2</v>
      </c>
      <c r="J488" s="89">
        <f t="shared" si="29"/>
        <v>8.6290000000000006E-2</v>
      </c>
    </row>
    <row r="489" spans="2:10" x14ac:dyDescent="0.2">
      <c r="B489" s="59">
        <f t="shared" si="30"/>
        <v>101</v>
      </c>
      <c r="C489" s="57" t="s">
        <v>744</v>
      </c>
      <c r="D489" s="57">
        <v>872.5</v>
      </c>
      <c r="E489" s="57"/>
      <c r="F489" s="57"/>
      <c r="G489" s="57">
        <f t="shared" si="27"/>
        <v>872.5</v>
      </c>
      <c r="H489" s="150">
        <f t="shared" si="28"/>
        <v>75.288025000000005</v>
      </c>
      <c r="I489" s="322">
        <v>8.6290000000000006E-2</v>
      </c>
      <c r="J489" s="89">
        <f t="shared" si="29"/>
        <v>8.6290000000000006E-2</v>
      </c>
    </row>
    <row r="490" spans="2:10" x14ac:dyDescent="0.2">
      <c r="B490" s="59">
        <f t="shared" si="30"/>
        <v>102</v>
      </c>
      <c r="C490" s="57" t="s">
        <v>745</v>
      </c>
      <c r="D490" s="57">
        <v>416.2</v>
      </c>
      <c r="E490" s="57">
        <v>126.1</v>
      </c>
      <c r="F490" s="57"/>
      <c r="G490" s="57">
        <f t="shared" si="27"/>
        <v>542.29999999999995</v>
      </c>
      <c r="H490" s="150">
        <f t="shared" si="28"/>
        <v>46.795066999999996</v>
      </c>
      <c r="I490" s="322">
        <v>8.6290000000000006E-2</v>
      </c>
      <c r="J490" s="89">
        <f t="shared" si="29"/>
        <v>8.6290000000000006E-2</v>
      </c>
    </row>
    <row r="491" spans="2:10" x14ac:dyDescent="0.2">
      <c r="B491" s="59">
        <f t="shared" si="30"/>
        <v>103</v>
      </c>
      <c r="C491" s="91" t="s">
        <v>1418</v>
      </c>
      <c r="D491" s="33">
        <v>735.4</v>
      </c>
      <c r="E491" s="33"/>
      <c r="F491" s="33"/>
      <c r="G491" s="57">
        <f t="shared" si="27"/>
        <v>735.4</v>
      </c>
      <c r="H491" s="150">
        <f t="shared" si="28"/>
        <v>63.457666000000003</v>
      </c>
      <c r="I491" s="322">
        <v>8.6290000000000006E-2</v>
      </c>
      <c r="J491" s="89">
        <f t="shared" si="29"/>
        <v>8.6290000000000006E-2</v>
      </c>
    </row>
    <row r="492" spans="2:10" x14ac:dyDescent="0.2">
      <c r="B492" s="59">
        <f t="shared" si="30"/>
        <v>104</v>
      </c>
      <c r="C492" s="57" t="s">
        <v>746</v>
      </c>
      <c r="D492" s="57">
        <v>767.4</v>
      </c>
      <c r="E492" s="57">
        <v>16.7</v>
      </c>
      <c r="F492" s="57"/>
      <c r="G492" s="57">
        <f t="shared" si="27"/>
        <v>784.1</v>
      </c>
      <c r="H492" s="150">
        <f t="shared" si="28"/>
        <v>67.65998900000001</v>
      </c>
      <c r="I492" s="322">
        <v>8.6290000000000006E-2</v>
      </c>
      <c r="J492" s="89">
        <f t="shared" si="29"/>
        <v>8.6290000000000006E-2</v>
      </c>
    </row>
    <row r="493" spans="2:10" x14ac:dyDescent="0.2">
      <c r="B493" s="59">
        <f t="shared" si="30"/>
        <v>105</v>
      </c>
      <c r="C493" s="57" t="s">
        <v>747</v>
      </c>
      <c r="D493" s="57">
        <v>495.5</v>
      </c>
      <c r="E493" s="57"/>
      <c r="F493" s="57"/>
      <c r="G493" s="57">
        <f t="shared" si="27"/>
        <v>495.5</v>
      </c>
      <c r="H493" s="150">
        <f t="shared" si="28"/>
        <v>42.756695000000001</v>
      </c>
      <c r="I493" s="322">
        <v>8.6290000000000006E-2</v>
      </c>
      <c r="J493" s="89">
        <f t="shared" si="29"/>
        <v>8.6290000000000006E-2</v>
      </c>
    </row>
    <row r="494" spans="2:10" x14ac:dyDescent="0.2">
      <c r="B494" s="59">
        <f t="shared" si="30"/>
        <v>106</v>
      </c>
      <c r="C494" s="57" t="s">
        <v>748</v>
      </c>
      <c r="D494" s="57">
        <v>534.20000000000005</v>
      </c>
      <c r="E494" s="57">
        <v>22.3</v>
      </c>
      <c r="F494" s="57"/>
      <c r="G494" s="57">
        <f t="shared" si="27"/>
        <v>556.5</v>
      </c>
      <c r="H494" s="150">
        <f t="shared" si="28"/>
        <v>48.020385000000005</v>
      </c>
      <c r="I494" s="322">
        <v>8.6290000000000006E-2</v>
      </c>
      <c r="J494" s="89">
        <f t="shared" si="29"/>
        <v>8.6290000000000006E-2</v>
      </c>
    </row>
    <row r="495" spans="2:10" x14ac:dyDescent="0.2">
      <c r="B495" s="59">
        <f t="shared" si="30"/>
        <v>107</v>
      </c>
      <c r="C495" s="57" t="s">
        <v>749</v>
      </c>
      <c r="D495" s="57">
        <v>758</v>
      </c>
      <c r="E495" s="57"/>
      <c r="F495" s="57"/>
      <c r="G495" s="57">
        <f t="shared" si="27"/>
        <v>758</v>
      </c>
      <c r="H495" s="150">
        <f t="shared" si="28"/>
        <v>65.407820000000001</v>
      </c>
      <c r="I495" s="322">
        <v>8.6290000000000006E-2</v>
      </c>
      <c r="J495" s="89">
        <f t="shared" si="29"/>
        <v>8.6290000000000006E-2</v>
      </c>
    </row>
    <row r="496" spans="2:10" x14ac:dyDescent="0.2">
      <c r="B496" s="59">
        <f t="shared" si="30"/>
        <v>108</v>
      </c>
      <c r="C496" s="57" t="s">
        <v>750</v>
      </c>
      <c r="D496" s="57">
        <v>463.8</v>
      </c>
      <c r="E496" s="57">
        <v>43.7</v>
      </c>
      <c r="F496" s="57"/>
      <c r="G496" s="57">
        <f t="shared" si="27"/>
        <v>507.5</v>
      </c>
      <c r="H496" s="150">
        <f t="shared" si="28"/>
        <v>43.792175</v>
      </c>
      <c r="I496" s="322">
        <v>8.6290000000000006E-2</v>
      </c>
      <c r="J496" s="89">
        <f t="shared" si="29"/>
        <v>8.6290000000000006E-2</v>
      </c>
    </row>
    <row r="497" spans="2:10" x14ac:dyDescent="0.2">
      <c r="B497" s="59">
        <f t="shared" si="30"/>
        <v>109</v>
      </c>
      <c r="C497" s="57" t="s">
        <v>751</v>
      </c>
      <c r="D497" s="57">
        <v>564</v>
      </c>
      <c r="E497" s="57"/>
      <c r="F497" s="57"/>
      <c r="G497" s="57">
        <f t="shared" si="27"/>
        <v>564</v>
      </c>
      <c r="H497" s="150">
        <f t="shared" si="28"/>
        <v>48.667560000000002</v>
      </c>
      <c r="I497" s="322">
        <v>8.6290000000000006E-2</v>
      </c>
      <c r="J497" s="89">
        <f t="shared" si="29"/>
        <v>8.6290000000000006E-2</v>
      </c>
    </row>
    <row r="498" spans="2:10" x14ac:dyDescent="0.2">
      <c r="B498" s="59">
        <f t="shared" si="30"/>
        <v>110</v>
      </c>
      <c r="C498" s="57" t="s">
        <v>752</v>
      </c>
      <c r="D498" s="57">
        <v>832.2</v>
      </c>
      <c r="E498" s="57">
        <v>47.7</v>
      </c>
      <c r="F498" s="57"/>
      <c r="G498" s="57">
        <f t="shared" si="27"/>
        <v>879.90000000000009</v>
      </c>
      <c r="H498" s="150">
        <f t="shared" si="28"/>
        <v>75.92657100000001</v>
      </c>
      <c r="I498" s="322">
        <v>8.6290000000000006E-2</v>
      </c>
      <c r="J498" s="89">
        <f t="shared" si="29"/>
        <v>8.6290000000000006E-2</v>
      </c>
    </row>
    <row r="499" spans="2:10" x14ac:dyDescent="0.2">
      <c r="B499" s="59">
        <f t="shared" si="30"/>
        <v>111</v>
      </c>
      <c r="C499" s="57" t="s">
        <v>753</v>
      </c>
      <c r="D499" s="57">
        <v>751.4</v>
      </c>
      <c r="E499" s="57"/>
      <c r="F499" s="57"/>
      <c r="G499" s="57">
        <f t="shared" si="27"/>
        <v>751.4</v>
      </c>
      <c r="H499" s="150">
        <f t="shared" si="28"/>
        <v>64.838306000000003</v>
      </c>
      <c r="I499" s="322">
        <v>8.6290000000000006E-2</v>
      </c>
      <c r="J499" s="89">
        <f t="shared" si="29"/>
        <v>8.6290000000000006E-2</v>
      </c>
    </row>
    <row r="500" spans="2:10" x14ac:dyDescent="0.2">
      <c r="B500" s="59">
        <f t="shared" si="30"/>
        <v>112</v>
      </c>
      <c r="C500" s="57" t="s">
        <v>754</v>
      </c>
      <c r="D500" s="57">
        <v>568.4</v>
      </c>
      <c r="E500" s="57"/>
      <c r="F500" s="57"/>
      <c r="G500" s="57">
        <f t="shared" si="27"/>
        <v>568.4</v>
      </c>
      <c r="H500" s="150">
        <f t="shared" si="28"/>
        <v>49.047235999999998</v>
      </c>
      <c r="I500" s="322">
        <v>8.6290000000000006E-2</v>
      </c>
      <c r="J500" s="89">
        <f t="shared" si="29"/>
        <v>8.6290000000000006E-2</v>
      </c>
    </row>
    <row r="501" spans="2:10" x14ac:dyDescent="0.2">
      <c r="B501" s="59">
        <f t="shared" si="30"/>
        <v>113</v>
      </c>
      <c r="C501" s="57" t="s">
        <v>755</v>
      </c>
      <c r="D501" s="57">
        <v>678.1</v>
      </c>
      <c r="E501" s="57">
        <v>31.4</v>
      </c>
      <c r="F501" s="57"/>
      <c r="G501" s="57">
        <f t="shared" si="27"/>
        <v>709.5</v>
      </c>
      <c r="H501" s="150">
        <f t="shared" si="28"/>
        <v>61.222755000000006</v>
      </c>
      <c r="I501" s="322">
        <v>8.6290000000000006E-2</v>
      </c>
      <c r="J501" s="89">
        <f t="shared" si="29"/>
        <v>8.6290000000000006E-2</v>
      </c>
    </row>
    <row r="502" spans="2:10" x14ac:dyDescent="0.2">
      <c r="B502" s="59">
        <f t="shared" si="30"/>
        <v>114</v>
      </c>
      <c r="C502" s="57" t="s">
        <v>756</v>
      </c>
      <c r="D502" s="57">
        <v>726.3</v>
      </c>
      <c r="E502" s="57"/>
      <c r="F502" s="57"/>
      <c r="G502" s="57">
        <f t="shared" si="27"/>
        <v>726.3</v>
      </c>
      <c r="H502" s="150">
        <f t="shared" si="28"/>
        <v>62.672426999999999</v>
      </c>
      <c r="I502" s="322">
        <v>8.6290000000000006E-2</v>
      </c>
      <c r="J502" s="89">
        <f t="shared" si="29"/>
        <v>8.6290000000000006E-2</v>
      </c>
    </row>
    <row r="503" spans="2:10" x14ac:dyDescent="0.2">
      <c r="B503" s="59">
        <f t="shared" si="30"/>
        <v>115</v>
      </c>
      <c r="C503" s="57" t="s">
        <v>757</v>
      </c>
      <c r="D503" s="57">
        <v>407.5</v>
      </c>
      <c r="E503" s="57"/>
      <c r="F503" s="57"/>
      <c r="G503" s="57">
        <f t="shared" si="27"/>
        <v>407.5</v>
      </c>
      <c r="H503" s="150">
        <f t="shared" si="28"/>
        <v>35.163175000000003</v>
      </c>
      <c r="I503" s="322">
        <v>8.6290000000000006E-2</v>
      </c>
      <c r="J503" s="89">
        <f t="shared" si="29"/>
        <v>8.6290000000000006E-2</v>
      </c>
    </row>
    <row r="504" spans="2:10" x14ac:dyDescent="0.2">
      <c r="B504" s="59">
        <f t="shared" si="30"/>
        <v>116</v>
      </c>
      <c r="C504" s="57" t="s">
        <v>758</v>
      </c>
      <c r="D504" s="57">
        <v>659.3</v>
      </c>
      <c r="E504" s="57"/>
      <c r="F504" s="57"/>
      <c r="G504" s="57">
        <f t="shared" si="27"/>
        <v>659.3</v>
      </c>
      <c r="H504" s="150">
        <f t="shared" si="28"/>
        <v>56.890996999999999</v>
      </c>
      <c r="I504" s="322">
        <v>8.6290000000000006E-2</v>
      </c>
      <c r="J504" s="89">
        <f t="shared" si="29"/>
        <v>8.6290000000000006E-2</v>
      </c>
    </row>
    <row r="505" spans="2:10" x14ac:dyDescent="0.2">
      <c r="B505" s="59">
        <f t="shared" si="30"/>
        <v>117</v>
      </c>
      <c r="C505" s="57" t="s">
        <v>759</v>
      </c>
      <c r="D505" s="57">
        <v>2185</v>
      </c>
      <c r="E505" s="57"/>
      <c r="F505" s="57"/>
      <c r="G505" s="57">
        <f t="shared" si="27"/>
        <v>2185</v>
      </c>
      <c r="H505" s="150">
        <f t="shared" si="28"/>
        <v>188.54365000000001</v>
      </c>
      <c r="I505" s="322">
        <v>8.6290000000000006E-2</v>
      </c>
      <c r="J505" s="89">
        <f t="shared" si="29"/>
        <v>8.6290000000000006E-2</v>
      </c>
    </row>
    <row r="506" spans="2:10" x14ac:dyDescent="0.2">
      <c r="B506" s="59">
        <f t="shared" si="30"/>
        <v>118</v>
      </c>
      <c r="C506" s="57" t="s">
        <v>760</v>
      </c>
      <c r="D506" s="57">
        <v>880.1</v>
      </c>
      <c r="E506" s="57">
        <v>63.6</v>
      </c>
      <c r="F506" s="57">
        <v>117.1</v>
      </c>
      <c r="G506" s="57">
        <f t="shared" si="27"/>
        <v>1060.8</v>
      </c>
      <c r="H506" s="150">
        <f t="shared" si="28"/>
        <v>91.536432000000005</v>
      </c>
      <c r="I506" s="322">
        <v>8.6290000000000006E-2</v>
      </c>
      <c r="J506" s="89">
        <f t="shared" si="29"/>
        <v>8.6290000000000006E-2</v>
      </c>
    </row>
    <row r="507" spans="2:10" x14ac:dyDescent="0.2">
      <c r="B507" s="59">
        <f t="shared" si="30"/>
        <v>119</v>
      </c>
      <c r="C507" s="57" t="s">
        <v>761</v>
      </c>
      <c r="D507" s="57">
        <v>673.6</v>
      </c>
      <c r="E507" s="57"/>
      <c r="F507" s="57"/>
      <c r="G507" s="57">
        <f t="shared" si="27"/>
        <v>673.6</v>
      </c>
      <c r="H507" s="150">
        <f t="shared" si="28"/>
        <v>58.124944000000006</v>
      </c>
      <c r="I507" s="322">
        <v>8.6290000000000006E-2</v>
      </c>
      <c r="J507" s="89">
        <f t="shared" si="29"/>
        <v>8.6290000000000006E-2</v>
      </c>
    </row>
    <row r="508" spans="2:10" x14ac:dyDescent="0.2">
      <c r="B508" s="59">
        <f t="shared" si="30"/>
        <v>120</v>
      </c>
      <c r="C508" s="57" t="s">
        <v>762</v>
      </c>
      <c r="D508" s="57">
        <v>511.5</v>
      </c>
      <c r="E508" s="57"/>
      <c r="F508" s="57"/>
      <c r="G508" s="57">
        <f t="shared" si="27"/>
        <v>511.5</v>
      </c>
      <c r="H508" s="150">
        <f t="shared" si="28"/>
        <v>44.137335</v>
      </c>
      <c r="I508" s="322">
        <v>8.6290000000000006E-2</v>
      </c>
      <c r="J508" s="89">
        <f t="shared" si="29"/>
        <v>8.6290000000000006E-2</v>
      </c>
    </row>
    <row r="509" spans="2:10" x14ac:dyDescent="0.2">
      <c r="B509" s="59">
        <f t="shared" si="30"/>
        <v>121</v>
      </c>
      <c r="C509" s="57" t="s">
        <v>763</v>
      </c>
      <c r="D509" s="57">
        <v>541.65</v>
      </c>
      <c r="E509" s="57"/>
      <c r="F509" s="57">
        <v>87.1</v>
      </c>
      <c r="G509" s="57">
        <f t="shared" si="27"/>
        <v>628.75</v>
      </c>
      <c r="H509" s="150">
        <f t="shared" si="28"/>
        <v>54.254837500000001</v>
      </c>
      <c r="I509" s="322">
        <v>8.6290000000000006E-2</v>
      </c>
      <c r="J509" s="89">
        <f t="shared" si="29"/>
        <v>8.6290000000000006E-2</v>
      </c>
    </row>
    <row r="510" spans="2:10" x14ac:dyDescent="0.2">
      <c r="B510" s="59">
        <f t="shared" si="30"/>
        <v>122</v>
      </c>
      <c r="C510" s="57" t="s">
        <v>764</v>
      </c>
      <c r="D510" s="57">
        <v>341.1</v>
      </c>
      <c r="E510" s="57"/>
      <c r="F510" s="57"/>
      <c r="G510" s="57">
        <f t="shared" si="27"/>
        <v>341.1</v>
      </c>
      <c r="H510" s="150">
        <f t="shared" si="28"/>
        <v>29.433519000000004</v>
      </c>
      <c r="I510" s="322">
        <v>8.6290000000000006E-2</v>
      </c>
      <c r="J510" s="89">
        <f t="shared" si="29"/>
        <v>8.6290000000000006E-2</v>
      </c>
    </row>
    <row r="511" spans="2:10" x14ac:dyDescent="0.2">
      <c r="B511" s="59">
        <f t="shared" si="30"/>
        <v>123</v>
      </c>
      <c r="C511" s="57" t="s">
        <v>765</v>
      </c>
      <c r="D511" s="57">
        <v>134.1</v>
      </c>
      <c r="E511" s="57"/>
      <c r="F511" s="57"/>
      <c r="G511" s="57">
        <f t="shared" si="27"/>
        <v>134.1</v>
      </c>
      <c r="H511" s="150">
        <f t="shared" si="28"/>
        <v>11.571489</v>
      </c>
      <c r="I511" s="322">
        <v>8.6290000000000006E-2</v>
      </c>
      <c r="J511" s="89">
        <f t="shared" si="29"/>
        <v>8.6290000000000006E-2</v>
      </c>
    </row>
    <row r="512" spans="2:10" x14ac:dyDescent="0.2">
      <c r="B512" s="59">
        <f t="shared" si="30"/>
        <v>124</v>
      </c>
      <c r="C512" s="57" t="s">
        <v>766</v>
      </c>
      <c r="D512" s="57">
        <v>1501.3</v>
      </c>
      <c r="E512" s="57"/>
      <c r="F512" s="57"/>
      <c r="G512" s="57">
        <f t="shared" ref="G512:G573" si="31">D512+E512+F512</f>
        <v>1501.3</v>
      </c>
      <c r="H512" s="150">
        <f t="shared" ref="H512:H573" si="32">SUM(I512*G512)</f>
        <v>129.547177</v>
      </c>
      <c r="I512" s="322">
        <v>8.6290000000000006E-2</v>
      </c>
      <c r="J512" s="89">
        <f t="shared" ref="J512:J573" si="33">H512/G512</f>
        <v>8.6290000000000006E-2</v>
      </c>
    </row>
    <row r="513" spans="2:10" x14ac:dyDescent="0.2">
      <c r="B513" s="59">
        <f t="shared" si="30"/>
        <v>125</v>
      </c>
      <c r="C513" s="57" t="s">
        <v>767</v>
      </c>
      <c r="D513" s="57">
        <v>558.79999999999995</v>
      </c>
      <c r="E513" s="57"/>
      <c r="F513" s="57"/>
      <c r="G513" s="57">
        <f t="shared" si="31"/>
        <v>558.79999999999995</v>
      </c>
      <c r="H513" s="150">
        <f t="shared" si="32"/>
        <v>48.218851999999998</v>
      </c>
      <c r="I513" s="322">
        <v>8.6290000000000006E-2</v>
      </c>
      <c r="J513" s="89">
        <f t="shared" si="33"/>
        <v>8.6290000000000006E-2</v>
      </c>
    </row>
    <row r="514" spans="2:10" x14ac:dyDescent="0.2">
      <c r="B514" s="59">
        <f t="shared" si="30"/>
        <v>126</v>
      </c>
      <c r="C514" s="57" t="s">
        <v>768</v>
      </c>
      <c r="D514" s="57">
        <v>518.79999999999995</v>
      </c>
      <c r="E514" s="57">
        <v>32.700000000000003</v>
      </c>
      <c r="F514" s="57"/>
      <c r="G514" s="57">
        <f t="shared" si="31"/>
        <v>551.5</v>
      </c>
      <c r="H514" s="150">
        <f t="shared" si="32"/>
        <v>47.588935000000006</v>
      </c>
      <c r="I514" s="322">
        <v>8.6290000000000006E-2</v>
      </c>
      <c r="J514" s="89">
        <f t="shared" si="33"/>
        <v>8.6290000000000006E-2</v>
      </c>
    </row>
    <row r="515" spans="2:10" x14ac:dyDescent="0.2">
      <c r="B515" s="59">
        <f t="shared" si="30"/>
        <v>127</v>
      </c>
      <c r="C515" s="57" t="s">
        <v>769</v>
      </c>
      <c r="D515" s="57">
        <v>366.5</v>
      </c>
      <c r="E515" s="57"/>
      <c r="F515" s="57"/>
      <c r="G515" s="57">
        <f t="shared" si="31"/>
        <v>366.5</v>
      </c>
      <c r="H515" s="150">
        <f t="shared" si="32"/>
        <v>31.625285000000002</v>
      </c>
      <c r="I515" s="322">
        <v>8.6290000000000006E-2</v>
      </c>
      <c r="J515" s="89">
        <f t="shared" si="33"/>
        <v>8.6290000000000006E-2</v>
      </c>
    </row>
    <row r="516" spans="2:10" x14ac:dyDescent="0.2">
      <c r="B516" s="59">
        <f t="shared" si="30"/>
        <v>128</v>
      </c>
      <c r="C516" s="57" t="s">
        <v>770</v>
      </c>
      <c r="D516" s="57">
        <v>485.9</v>
      </c>
      <c r="E516" s="57"/>
      <c r="F516" s="57"/>
      <c r="G516" s="57">
        <f t="shared" si="31"/>
        <v>485.9</v>
      </c>
      <c r="H516" s="150">
        <f t="shared" si="32"/>
        <v>41.928311000000001</v>
      </c>
      <c r="I516" s="322">
        <v>8.6290000000000006E-2</v>
      </c>
      <c r="J516" s="89">
        <f t="shared" si="33"/>
        <v>8.6290000000000006E-2</v>
      </c>
    </row>
    <row r="517" spans="2:10" x14ac:dyDescent="0.2">
      <c r="B517" s="59">
        <f t="shared" si="30"/>
        <v>129</v>
      </c>
      <c r="C517" s="57" t="s">
        <v>771</v>
      </c>
      <c r="D517" s="57">
        <v>302.89999999999998</v>
      </c>
      <c r="E517" s="57"/>
      <c r="F517" s="57"/>
      <c r="G517" s="57">
        <f t="shared" si="31"/>
        <v>302.89999999999998</v>
      </c>
      <c r="H517" s="150">
        <f t="shared" si="32"/>
        <v>26.137241</v>
      </c>
      <c r="I517" s="322">
        <v>8.6290000000000006E-2</v>
      </c>
      <c r="J517" s="89">
        <f t="shared" si="33"/>
        <v>8.6290000000000006E-2</v>
      </c>
    </row>
    <row r="518" spans="2:10" x14ac:dyDescent="0.2">
      <c r="B518" s="59">
        <f t="shared" ref="B518:B581" si="34">1+B517</f>
        <v>130</v>
      </c>
      <c r="C518" s="57" t="s">
        <v>772</v>
      </c>
      <c r="D518" s="57">
        <v>376.1</v>
      </c>
      <c r="E518" s="57"/>
      <c r="F518" s="57"/>
      <c r="G518" s="57">
        <f t="shared" si="31"/>
        <v>376.1</v>
      </c>
      <c r="H518" s="150">
        <f t="shared" si="32"/>
        <v>32.453669000000005</v>
      </c>
      <c r="I518" s="322">
        <v>8.6290000000000006E-2</v>
      </c>
      <c r="J518" s="89">
        <f t="shared" si="33"/>
        <v>8.6290000000000006E-2</v>
      </c>
    </row>
    <row r="519" spans="2:10" x14ac:dyDescent="0.2">
      <c r="B519" s="59">
        <f t="shared" si="34"/>
        <v>131</v>
      </c>
      <c r="C519" s="57" t="s">
        <v>773</v>
      </c>
      <c r="D519" s="57">
        <v>381.2</v>
      </c>
      <c r="E519" s="57"/>
      <c r="F519" s="57"/>
      <c r="G519" s="57">
        <f t="shared" si="31"/>
        <v>381.2</v>
      </c>
      <c r="H519" s="150">
        <f t="shared" si="32"/>
        <v>32.893748000000002</v>
      </c>
      <c r="I519" s="322">
        <v>8.6290000000000006E-2</v>
      </c>
      <c r="J519" s="89">
        <f t="shared" si="33"/>
        <v>8.6290000000000006E-2</v>
      </c>
    </row>
    <row r="520" spans="2:10" x14ac:dyDescent="0.2">
      <c r="B520" s="59">
        <f t="shared" si="34"/>
        <v>132</v>
      </c>
      <c r="C520" s="57" t="s">
        <v>774</v>
      </c>
      <c r="D520" s="57">
        <v>323.89999999999998</v>
      </c>
      <c r="E520" s="57"/>
      <c r="F520" s="57"/>
      <c r="G520" s="57">
        <f t="shared" si="31"/>
        <v>323.89999999999998</v>
      </c>
      <c r="H520" s="150">
        <f t="shared" si="32"/>
        <v>27.949331000000001</v>
      </c>
      <c r="I520" s="322">
        <v>8.6290000000000006E-2</v>
      </c>
      <c r="J520" s="89">
        <f t="shared" si="33"/>
        <v>8.6290000000000006E-2</v>
      </c>
    </row>
    <row r="521" spans="2:10" x14ac:dyDescent="0.2">
      <c r="B521" s="59">
        <f t="shared" si="34"/>
        <v>133</v>
      </c>
      <c r="C521" s="57" t="s">
        <v>775</v>
      </c>
      <c r="D521" s="57">
        <v>465.1</v>
      </c>
      <c r="E521" s="57"/>
      <c r="F521" s="57"/>
      <c r="G521" s="57">
        <f t="shared" si="31"/>
        <v>465.1</v>
      </c>
      <c r="H521" s="150">
        <f t="shared" si="32"/>
        <v>40.133479000000001</v>
      </c>
      <c r="I521" s="322">
        <v>8.6290000000000006E-2</v>
      </c>
      <c r="J521" s="89">
        <f t="shared" si="33"/>
        <v>8.6289999999999992E-2</v>
      </c>
    </row>
    <row r="522" spans="2:10" x14ac:dyDescent="0.2">
      <c r="B522" s="59">
        <f t="shared" si="34"/>
        <v>134</v>
      </c>
      <c r="C522" s="57" t="s">
        <v>776</v>
      </c>
      <c r="D522" s="57">
        <v>806.2</v>
      </c>
      <c r="E522" s="57"/>
      <c r="F522" s="57"/>
      <c r="G522" s="57">
        <f t="shared" si="31"/>
        <v>806.2</v>
      </c>
      <c r="H522" s="150">
        <f t="shared" si="32"/>
        <v>69.566998000000012</v>
      </c>
      <c r="I522" s="322">
        <v>8.6290000000000006E-2</v>
      </c>
      <c r="J522" s="89">
        <f t="shared" si="33"/>
        <v>8.6290000000000006E-2</v>
      </c>
    </row>
    <row r="523" spans="2:10" x14ac:dyDescent="0.2">
      <c r="B523" s="59">
        <f t="shared" si="34"/>
        <v>135</v>
      </c>
      <c r="C523" s="57" t="s">
        <v>777</v>
      </c>
      <c r="D523" s="57">
        <v>445.2</v>
      </c>
      <c r="E523" s="57"/>
      <c r="F523" s="57"/>
      <c r="G523" s="57">
        <f t="shared" si="31"/>
        <v>445.2</v>
      </c>
      <c r="H523" s="150">
        <f t="shared" si="32"/>
        <v>38.416308000000001</v>
      </c>
      <c r="I523" s="322">
        <v>8.6290000000000006E-2</v>
      </c>
      <c r="J523" s="89">
        <f t="shared" si="33"/>
        <v>8.6290000000000006E-2</v>
      </c>
    </row>
    <row r="524" spans="2:10" x14ac:dyDescent="0.2">
      <c r="B524" s="59">
        <f t="shared" si="34"/>
        <v>136</v>
      </c>
      <c r="C524" s="57" t="s">
        <v>778</v>
      </c>
      <c r="D524" s="57">
        <v>698.9</v>
      </c>
      <c r="E524" s="57">
        <v>44.3</v>
      </c>
      <c r="F524" s="57">
        <v>87.4</v>
      </c>
      <c r="G524" s="57">
        <f t="shared" si="31"/>
        <v>830.59999999999991</v>
      </c>
      <c r="H524" s="150">
        <f t="shared" si="32"/>
        <v>71.672473999999994</v>
      </c>
      <c r="I524" s="322">
        <v>8.6290000000000006E-2</v>
      </c>
      <c r="J524" s="89">
        <f t="shared" si="33"/>
        <v>8.6290000000000006E-2</v>
      </c>
    </row>
    <row r="525" spans="2:10" x14ac:dyDescent="0.2">
      <c r="B525" s="59">
        <f t="shared" si="34"/>
        <v>137</v>
      </c>
      <c r="C525" s="57" t="s">
        <v>779</v>
      </c>
      <c r="D525" s="57">
        <v>537.4</v>
      </c>
      <c r="E525" s="57"/>
      <c r="F525" s="57"/>
      <c r="G525" s="57">
        <f t="shared" si="31"/>
        <v>537.4</v>
      </c>
      <c r="H525" s="150">
        <f t="shared" si="32"/>
        <v>46.372246000000004</v>
      </c>
      <c r="I525" s="322">
        <v>8.6290000000000006E-2</v>
      </c>
      <c r="J525" s="89">
        <f t="shared" si="33"/>
        <v>8.6290000000000006E-2</v>
      </c>
    </row>
    <row r="526" spans="2:10" x14ac:dyDescent="0.2">
      <c r="B526" s="59">
        <f t="shared" si="34"/>
        <v>138</v>
      </c>
      <c r="C526" s="57" t="s">
        <v>780</v>
      </c>
      <c r="D526" s="57">
        <v>2042.1</v>
      </c>
      <c r="E526" s="57"/>
      <c r="F526" s="57"/>
      <c r="G526" s="57">
        <f t="shared" si="31"/>
        <v>2042.1</v>
      </c>
      <c r="H526" s="150">
        <f t="shared" si="32"/>
        <v>176.21280899999999</v>
      </c>
      <c r="I526" s="322">
        <v>8.6290000000000006E-2</v>
      </c>
      <c r="J526" s="89">
        <f t="shared" si="33"/>
        <v>8.6290000000000006E-2</v>
      </c>
    </row>
    <row r="527" spans="2:10" x14ac:dyDescent="0.2">
      <c r="B527" s="59">
        <f t="shared" si="34"/>
        <v>139</v>
      </c>
      <c r="C527" s="57" t="s">
        <v>781</v>
      </c>
      <c r="D527" s="57">
        <v>264.39999999999998</v>
      </c>
      <c r="E527" s="57"/>
      <c r="F527" s="57"/>
      <c r="G527" s="57">
        <f t="shared" si="31"/>
        <v>264.39999999999998</v>
      </c>
      <c r="H527" s="150">
        <f t="shared" si="32"/>
        <v>22.815076000000001</v>
      </c>
      <c r="I527" s="322">
        <v>8.6290000000000006E-2</v>
      </c>
      <c r="J527" s="89">
        <f t="shared" si="33"/>
        <v>8.6290000000000006E-2</v>
      </c>
    </row>
    <row r="528" spans="2:10" x14ac:dyDescent="0.2">
      <c r="B528" s="59">
        <f t="shared" si="34"/>
        <v>140</v>
      </c>
      <c r="C528" s="57" t="s">
        <v>782</v>
      </c>
      <c r="D528" s="57">
        <v>2510.6</v>
      </c>
      <c r="E528" s="57"/>
      <c r="F528" s="57"/>
      <c r="G528" s="57">
        <f t="shared" si="31"/>
        <v>2510.6</v>
      </c>
      <c r="H528" s="150">
        <f t="shared" si="32"/>
        <v>216.63967400000001</v>
      </c>
      <c r="I528" s="322">
        <v>8.6290000000000006E-2</v>
      </c>
      <c r="J528" s="89">
        <f t="shared" si="33"/>
        <v>8.6290000000000006E-2</v>
      </c>
    </row>
    <row r="529" spans="2:10" x14ac:dyDescent="0.2">
      <c r="B529" s="59">
        <f t="shared" si="34"/>
        <v>141</v>
      </c>
      <c r="C529" s="57" t="s">
        <v>783</v>
      </c>
      <c r="D529" s="57">
        <v>618.6</v>
      </c>
      <c r="E529" s="57"/>
      <c r="F529" s="57">
        <v>97</v>
      </c>
      <c r="G529" s="57">
        <f t="shared" si="31"/>
        <v>715.6</v>
      </c>
      <c r="H529" s="150">
        <f t="shared" si="32"/>
        <v>61.749124000000009</v>
      </c>
      <c r="I529" s="322">
        <v>8.6290000000000006E-2</v>
      </c>
      <c r="J529" s="89">
        <f t="shared" si="33"/>
        <v>8.6290000000000006E-2</v>
      </c>
    </row>
    <row r="530" spans="2:10" x14ac:dyDescent="0.2">
      <c r="B530" s="59">
        <f t="shared" si="34"/>
        <v>142</v>
      </c>
      <c r="C530" s="57" t="s">
        <v>784</v>
      </c>
      <c r="D530" s="57">
        <v>439.5</v>
      </c>
      <c r="E530" s="57"/>
      <c r="F530" s="57"/>
      <c r="G530" s="57">
        <f t="shared" si="31"/>
        <v>439.5</v>
      </c>
      <c r="H530" s="150">
        <f t="shared" si="32"/>
        <v>37.924455000000002</v>
      </c>
      <c r="I530" s="322">
        <v>8.6290000000000006E-2</v>
      </c>
      <c r="J530" s="89">
        <f t="shared" si="33"/>
        <v>8.6290000000000006E-2</v>
      </c>
    </row>
    <row r="531" spans="2:10" x14ac:dyDescent="0.2">
      <c r="B531" s="59">
        <f t="shared" si="34"/>
        <v>143</v>
      </c>
      <c r="C531" s="57" t="s">
        <v>785</v>
      </c>
      <c r="D531" s="57">
        <v>489.6</v>
      </c>
      <c r="E531" s="57"/>
      <c r="F531" s="57"/>
      <c r="G531" s="57">
        <f t="shared" si="31"/>
        <v>489.6</v>
      </c>
      <c r="H531" s="150">
        <f t="shared" si="32"/>
        <v>42.247584000000003</v>
      </c>
      <c r="I531" s="322">
        <v>8.6290000000000006E-2</v>
      </c>
      <c r="J531" s="89">
        <f t="shared" si="33"/>
        <v>8.6290000000000006E-2</v>
      </c>
    </row>
    <row r="532" spans="2:10" x14ac:dyDescent="0.2">
      <c r="B532" s="59">
        <f t="shared" si="34"/>
        <v>144</v>
      </c>
      <c r="C532" s="57" t="s">
        <v>786</v>
      </c>
      <c r="D532" s="57">
        <v>556.5</v>
      </c>
      <c r="E532" s="57"/>
      <c r="F532" s="57"/>
      <c r="G532" s="57">
        <f t="shared" si="31"/>
        <v>556.5</v>
      </c>
      <c r="H532" s="150">
        <f t="shared" si="32"/>
        <v>48.020385000000005</v>
      </c>
      <c r="I532" s="322">
        <v>8.6290000000000006E-2</v>
      </c>
      <c r="J532" s="89">
        <f t="shared" si="33"/>
        <v>8.6290000000000006E-2</v>
      </c>
    </row>
    <row r="533" spans="2:10" x14ac:dyDescent="0.2">
      <c r="B533" s="59">
        <f t="shared" si="34"/>
        <v>145</v>
      </c>
      <c r="C533" s="57" t="s">
        <v>787</v>
      </c>
      <c r="D533" s="57">
        <v>502</v>
      </c>
      <c r="E533" s="57"/>
      <c r="F533" s="57"/>
      <c r="G533" s="57">
        <f t="shared" si="31"/>
        <v>502</v>
      </c>
      <c r="H533" s="150">
        <f t="shared" si="32"/>
        <v>43.31758</v>
      </c>
      <c r="I533" s="322">
        <v>8.6290000000000006E-2</v>
      </c>
      <c r="J533" s="89">
        <f t="shared" si="33"/>
        <v>8.6290000000000006E-2</v>
      </c>
    </row>
    <row r="534" spans="2:10" x14ac:dyDescent="0.2">
      <c r="B534" s="59">
        <f t="shared" si="34"/>
        <v>146</v>
      </c>
      <c r="C534" s="57" t="s">
        <v>788</v>
      </c>
      <c r="D534" s="57">
        <v>467.6</v>
      </c>
      <c r="E534" s="57"/>
      <c r="F534" s="57"/>
      <c r="G534" s="57">
        <f t="shared" si="31"/>
        <v>467.6</v>
      </c>
      <c r="H534" s="150">
        <f t="shared" si="32"/>
        <v>40.349204000000007</v>
      </c>
      <c r="I534" s="322">
        <v>8.6290000000000006E-2</v>
      </c>
      <c r="J534" s="89">
        <f t="shared" si="33"/>
        <v>8.6290000000000006E-2</v>
      </c>
    </row>
    <row r="535" spans="2:10" x14ac:dyDescent="0.2">
      <c r="B535" s="59">
        <f t="shared" si="34"/>
        <v>147</v>
      </c>
      <c r="C535" s="57" t="s">
        <v>789</v>
      </c>
      <c r="D535" s="57">
        <v>493.8</v>
      </c>
      <c r="E535" s="57"/>
      <c r="F535" s="57"/>
      <c r="G535" s="57">
        <f t="shared" si="31"/>
        <v>493.8</v>
      </c>
      <c r="H535" s="150">
        <f t="shared" si="32"/>
        <v>42.610002000000001</v>
      </c>
      <c r="I535" s="322">
        <v>8.6290000000000006E-2</v>
      </c>
      <c r="J535" s="89">
        <f t="shared" si="33"/>
        <v>8.6290000000000006E-2</v>
      </c>
    </row>
    <row r="536" spans="2:10" x14ac:dyDescent="0.2">
      <c r="B536" s="59">
        <f t="shared" si="34"/>
        <v>148</v>
      </c>
      <c r="C536" s="57" t="s">
        <v>790</v>
      </c>
      <c r="D536" s="57">
        <v>515.79999999999995</v>
      </c>
      <c r="E536" s="57"/>
      <c r="F536" s="57"/>
      <c r="G536" s="57">
        <f t="shared" si="31"/>
        <v>515.79999999999995</v>
      </c>
      <c r="H536" s="150">
        <f t="shared" si="32"/>
        <v>44.508381999999997</v>
      </c>
      <c r="I536" s="322">
        <v>8.6290000000000006E-2</v>
      </c>
      <c r="J536" s="89">
        <f t="shared" si="33"/>
        <v>8.6290000000000006E-2</v>
      </c>
    </row>
    <row r="537" spans="2:10" x14ac:dyDescent="0.2">
      <c r="B537" s="59">
        <f t="shared" si="34"/>
        <v>149</v>
      </c>
      <c r="C537" s="57" t="s">
        <v>791</v>
      </c>
      <c r="D537" s="57">
        <v>1334.9</v>
      </c>
      <c r="E537" s="57"/>
      <c r="F537" s="57"/>
      <c r="G537" s="57">
        <f t="shared" si="31"/>
        <v>1334.9</v>
      </c>
      <c r="H537" s="150">
        <f t="shared" si="32"/>
        <v>115.18852100000001</v>
      </c>
      <c r="I537" s="322">
        <v>8.6290000000000006E-2</v>
      </c>
      <c r="J537" s="89">
        <f t="shared" si="33"/>
        <v>8.6290000000000006E-2</v>
      </c>
    </row>
    <row r="538" spans="2:10" x14ac:dyDescent="0.2">
      <c r="B538" s="59">
        <f t="shared" si="34"/>
        <v>150</v>
      </c>
      <c r="C538" s="57" t="s">
        <v>792</v>
      </c>
      <c r="D538" s="57">
        <v>418.1</v>
      </c>
      <c r="E538" s="57"/>
      <c r="F538" s="57"/>
      <c r="G538" s="57">
        <f t="shared" si="31"/>
        <v>418.1</v>
      </c>
      <c r="H538" s="150">
        <f t="shared" si="32"/>
        <v>36.077849000000008</v>
      </c>
      <c r="I538" s="322">
        <v>8.6290000000000006E-2</v>
      </c>
      <c r="J538" s="89">
        <f t="shared" si="33"/>
        <v>8.6290000000000019E-2</v>
      </c>
    </row>
    <row r="539" spans="2:10" x14ac:dyDescent="0.2">
      <c r="B539" s="59">
        <f t="shared" si="34"/>
        <v>151</v>
      </c>
      <c r="C539" s="57" t="s">
        <v>793</v>
      </c>
      <c r="D539" s="57">
        <v>496.6</v>
      </c>
      <c r="E539" s="57"/>
      <c r="F539" s="57"/>
      <c r="G539" s="57">
        <f t="shared" si="31"/>
        <v>496.6</v>
      </c>
      <c r="H539" s="150">
        <f t="shared" si="32"/>
        <v>42.851614000000005</v>
      </c>
      <c r="I539" s="322">
        <v>8.6290000000000006E-2</v>
      </c>
      <c r="J539" s="89">
        <f t="shared" si="33"/>
        <v>8.6290000000000006E-2</v>
      </c>
    </row>
    <row r="540" spans="2:10" x14ac:dyDescent="0.2">
      <c r="B540" s="59">
        <f t="shared" si="34"/>
        <v>152</v>
      </c>
      <c r="C540" s="57" t="s">
        <v>794</v>
      </c>
      <c r="D540" s="57">
        <v>357.5</v>
      </c>
      <c r="E540" s="57"/>
      <c r="F540" s="57"/>
      <c r="G540" s="57">
        <f t="shared" si="31"/>
        <v>357.5</v>
      </c>
      <c r="H540" s="150">
        <f t="shared" si="32"/>
        <v>30.848675000000004</v>
      </c>
      <c r="I540" s="322">
        <v>8.6290000000000006E-2</v>
      </c>
      <c r="J540" s="89">
        <f t="shared" si="33"/>
        <v>8.6290000000000006E-2</v>
      </c>
    </row>
    <row r="541" spans="2:10" x14ac:dyDescent="0.2">
      <c r="B541" s="59">
        <f t="shared" si="34"/>
        <v>153</v>
      </c>
      <c r="C541" s="57" t="s">
        <v>795</v>
      </c>
      <c r="D541" s="57">
        <v>325.89999999999998</v>
      </c>
      <c r="E541" s="57"/>
      <c r="F541" s="57"/>
      <c r="G541" s="57">
        <f t="shared" si="31"/>
        <v>325.89999999999998</v>
      </c>
      <c r="H541" s="150">
        <f t="shared" si="32"/>
        <v>28.121911000000001</v>
      </c>
      <c r="I541" s="322">
        <v>8.6290000000000006E-2</v>
      </c>
      <c r="J541" s="89">
        <f t="shared" si="33"/>
        <v>8.6290000000000006E-2</v>
      </c>
    </row>
    <row r="542" spans="2:10" x14ac:dyDescent="0.2">
      <c r="B542" s="59">
        <f t="shared" si="34"/>
        <v>154</v>
      </c>
      <c r="C542" s="57" t="s">
        <v>796</v>
      </c>
      <c r="D542" s="57">
        <v>451.9</v>
      </c>
      <c r="E542" s="57"/>
      <c r="F542" s="57"/>
      <c r="G542" s="57">
        <f t="shared" si="31"/>
        <v>451.9</v>
      </c>
      <c r="H542" s="150">
        <f t="shared" si="32"/>
        <v>38.994450999999998</v>
      </c>
      <c r="I542" s="322">
        <v>8.6290000000000006E-2</v>
      </c>
      <c r="J542" s="89">
        <f t="shared" si="33"/>
        <v>8.6290000000000006E-2</v>
      </c>
    </row>
    <row r="543" spans="2:10" x14ac:dyDescent="0.2">
      <c r="B543" s="59">
        <f t="shared" si="34"/>
        <v>155</v>
      </c>
      <c r="C543" s="57" t="s">
        <v>797</v>
      </c>
      <c r="D543" s="57">
        <v>766.2</v>
      </c>
      <c r="E543" s="57"/>
      <c r="F543" s="57"/>
      <c r="G543" s="57">
        <f t="shared" si="31"/>
        <v>766.2</v>
      </c>
      <c r="H543" s="150">
        <f t="shared" si="32"/>
        <v>66.115398000000013</v>
      </c>
      <c r="I543" s="322">
        <v>8.6290000000000006E-2</v>
      </c>
      <c r="J543" s="89">
        <f t="shared" si="33"/>
        <v>8.6290000000000006E-2</v>
      </c>
    </row>
    <row r="544" spans="2:10" x14ac:dyDescent="0.2">
      <c r="B544" s="59">
        <f t="shared" si="34"/>
        <v>156</v>
      </c>
      <c r="C544" s="57" t="s">
        <v>798</v>
      </c>
      <c r="D544" s="57">
        <v>402.2</v>
      </c>
      <c r="E544" s="57"/>
      <c r="F544" s="57">
        <v>61</v>
      </c>
      <c r="G544" s="57">
        <f t="shared" si="31"/>
        <v>463.2</v>
      </c>
      <c r="H544" s="150">
        <f t="shared" si="32"/>
        <v>39.969528000000004</v>
      </c>
      <c r="I544" s="322">
        <v>8.6290000000000006E-2</v>
      </c>
      <c r="J544" s="89">
        <f t="shared" si="33"/>
        <v>8.6290000000000006E-2</v>
      </c>
    </row>
    <row r="545" spans="2:10" x14ac:dyDescent="0.2">
      <c r="B545" s="59">
        <f t="shared" si="34"/>
        <v>157</v>
      </c>
      <c r="C545" s="57" t="s">
        <v>799</v>
      </c>
      <c r="D545" s="57">
        <v>578.1</v>
      </c>
      <c r="E545" s="57"/>
      <c r="F545" s="57"/>
      <c r="G545" s="57">
        <f t="shared" si="31"/>
        <v>578.1</v>
      </c>
      <c r="H545" s="150">
        <f t="shared" si="32"/>
        <v>49.884249000000004</v>
      </c>
      <c r="I545" s="322">
        <v>8.6290000000000006E-2</v>
      </c>
      <c r="J545" s="89">
        <f t="shared" si="33"/>
        <v>8.6290000000000006E-2</v>
      </c>
    </row>
    <row r="546" spans="2:10" x14ac:dyDescent="0.2">
      <c r="B546" s="59">
        <f t="shared" si="34"/>
        <v>158</v>
      </c>
      <c r="C546" s="57" t="s">
        <v>800</v>
      </c>
      <c r="D546" s="57">
        <v>567.29999999999995</v>
      </c>
      <c r="E546" s="57"/>
      <c r="F546" s="57">
        <v>96.7</v>
      </c>
      <c r="G546" s="57">
        <f t="shared" si="31"/>
        <v>664</v>
      </c>
      <c r="H546" s="150">
        <f t="shared" si="32"/>
        <v>57.296560000000007</v>
      </c>
      <c r="I546" s="322">
        <v>8.6290000000000006E-2</v>
      </c>
      <c r="J546" s="89">
        <f t="shared" si="33"/>
        <v>8.6290000000000006E-2</v>
      </c>
    </row>
    <row r="547" spans="2:10" x14ac:dyDescent="0.2">
      <c r="B547" s="59">
        <f t="shared" si="34"/>
        <v>159</v>
      </c>
      <c r="C547" s="57" t="s">
        <v>801</v>
      </c>
      <c r="D547" s="57">
        <v>4428.7</v>
      </c>
      <c r="E547" s="57"/>
      <c r="F547" s="57">
        <v>319.5</v>
      </c>
      <c r="G547" s="57">
        <f t="shared" si="31"/>
        <v>4748.2</v>
      </c>
      <c r="H547" s="150">
        <f t="shared" si="32"/>
        <v>409.72217799999999</v>
      </c>
      <c r="I547" s="322">
        <v>8.6290000000000006E-2</v>
      </c>
      <c r="J547" s="89">
        <f t="shared" si="33"/>
        <v>8.6290000000000006E-2</v>
      </c>
    </row>
    <row r="548" spans="2:10" x14ac:dyDescent="0.2">
      <c r="B548" s="59">
        <f t="shared" si="34"/>
        <v>160</v>
      </c>
      <c r="C548" s="57" t="s">
        <v>802</v>
      </c>
      <c r="D548" s="57">
        <v>231</v>
      </c>
      <c r="E548" s="57"/>
      <c r="F548" s="57"/>
      <c r="G548" s="57">
        <f t="shared" si="31"/>
        <v>231</v>
      </c>
      <c r="H548" s="150">
        <f t="shared" si="32"/>
        <v>19.93299</v>
      </c>
      <c r="I548" s="322">
        <v>8.6290000000000006E-2</v>
      </c>
      <c r="J548" s="89">
        <f t="shared" si="33"/>
        <v>8.6290000000000006E-2</v>
      </c>
    </row>
    <row r="549" spans="2:10" x14ac:dyDescent="0.2">
      <c r="B549" s="59">
        <f t="shared" si="34"/>
        <v>161</v>
      </c>
      <c r="C549" s="57" t="s">
        <v>803</v>
      </c>
      <c r="D549" s="57">
        <v>260.2</v>
      </c>
      <c r="E549" s="57"/>
      <c r="F549" s="57"/>
      <c r="G549" s="57">
        <f t="shared" si="31"/>
        <v>260.2</v>
      </c>
      <c r="H549" s="150">
        <f t="shared" si="32"/>
        <v>22.452658</v>
      </c>
      <c r="I549" s="322">
        <v>8.6290000000000006E-2</v>
      </c>
      <c r="J549" s="89">
        <f t="shared" si="33"/>
        <v>8.6290000000000006E-2</v>
      </c>
    </row>
    <row r="550" spans="2:10" x14ac:dyDescent="0.2">
      <c r="B550" s="59">
        <f t="shared" si="34"/>
        <v>162</v>
      </c>
      <c r="C550" s="57" t="s">
        <v>1435</v>
      </c>
      <c r="D550" s="81">
        <v>678.5</v>
      </c>
      <c r="E550" s="81"/>
      <c r="F550" s="81"/>
      <c r="G550" s="81">
        <f t="shared" si="31"/>
        <v>678.5</v>
      </c>
      <c r="H550" s="150">
        <f t="shared" si="32"/>
        <v>58.547765000000005</v>
      </c>
      <c r="I550" s="322">
        <v>8.6290000000000006E-2</v>
      </c>
      <c r="J550" s="89">
        <f t="shared" si="33"/>
        <v>8.6290000000000006E-2</v>
      </c>
    </row>
    <row r="551" spans="2:10" x14ac:dyDescent="0.2">
      <c r="B551" s="59">
        <f t="shared" si="34"/>
        <v>163</v>
      </c>
      <c r="C551" s="57" t="s">
        <v>1436</v>
      </c>
      <c r="D551" s="81">
        <v>713</v>
      </c>
      <c r="E551" s="81">
        <v>20</v>
      </c>
      <c r="F551" s="81"/>
      <c r="G551" s="81">
        <f t="shared" si="31"/>
        <v>733</v>
      </c>
      <c r="H551" s="150">
        <f t="shared" si="32"/>
        <v>63.250570000000003</v>
      </c>
      <c r="I551" s="322">
        <v>8.6290000000000006E-2</v>
      </c>
      <c r="J551" s="89">
        <f t="shared" si="33"/>
        <v>8.6290000000000006E-2</v>
      </c>
    </row>
    <row r="552" spans="2:10" x14ac:dyDescent="0.2">
      <c r="B552" s="59">
        <f t="shared" si="34"/>
        <v>164</v>
      </c>
      <c r="C552" s="57" t="s">
        <v>1437</v>
      </c>
      <c r="D552" s="81">
        <v>922.8</v>
      </c>
      <c r="E552" s="81"/>
      <c r="F552" s="81"/>
      <c r="G552" s="81">
        <f t="shared" si="31"/>
        <v>922.8</v>
      </c>
      <c r="H552" s="150">
        <f t="shared" si="32"/>
        <v>79.628411999999997</v>
      </c>
      <c r="I552" s="322">
        <v>8.6290000000000006E-2</v>
      </c>
      <c r="J552" s="89">
        <f t="shared" si="33"/>
        <v>8.6290000000000006E-2</v>
      </c>
    </row>
    <row r="553" spans="2:10" x14ac:dyDescent="0.2">
      <c r="B553" s="59">
        <f t="shared" si="34"/>
        <v>165</v>
      </c>
      <c r="C553" s="57" t="s">
        <v>1438</v>
      </c>
      <c r="D553" s="81">
        <v>396.9</v>
      </c>
      <c r="E553" s="81"/>
      <c r="F553" s="81"/>
      <c r="G553" s="81">
        <f t="shared" si="31"/>
        <v>396.9</v>
      </c>
      <c r="H553" s="150">
        <f t="shared" si="32"/>
        <v>34.248500999999997</v>
      </c>
      <c r="I553" s="322">
        <v>8.6290000000000006E-2</v>
      </c>
      <c r="J553" s="89">
        <f t="shared" si="33"/>
        <v>8.6289999999999992E-2</v>
      </c>
    </row>
    <row r="554" spans="2:10" x14ac:dyDescent="0.2">
      <c r="B554" s="59">
        <f t="shared" si="34"/>
        <v>166</v>
      </c>
      <c r="C554" s="57" t="s">
        <v>1439</v>
      </c>
      <c r="D554" s="81">
        <v>817.4</v>
      </c>
      <c r="E554" s="81">
        <v>44.7</v>
      </c>
      <c r="F554" s="81">
        <v>29.9</v>
      </c>
      <c r="G554" s="81">
        <f t="shared" si="31"/>
        <v>892</v>
      </c>
      <c r="H554" s="150">
        <f t="shared" si="32"/>
        <v>76.970680000000002</v>
      </c>
      <c r="I554" s="322">
        <v>8.6290000000000006E-2</v>
      </c>
      <c r="J554" s="89">
        <f t="shared" si="33"/>
        <v>8.6290000000000006E-2</v>
      </c>
    </row>
    <row r="555" spans="2:10" x14ac:dyDescent="0.2">
      <c r="B555" s="59">
        <f t="shared" si="34"/>
        <v>167</v>
      </c>
      <c r="C555" s="57" t="s">
        <v>1440</v>
      </c>
      <c r="D555" s="81">
        <v>872.1</v>
      </c>
      <c r="E555" s="81"/>
      <c r="F555" s="81"/>
      <c r="G555" s="81">
        <f t="shared" si="31"/>
        <v>872.1</v>
      </c>
      <c r="H555" s="150">
        <f t="shared" si="32"/>
        <v>75.253509000000008</v>
      </c>
      <c r="I555" s="322">
        <v>8.6290000000000006E-2</v>
      </c>
      <c r="J555" s="89">
        <f t="shared" si="33"/>
        <v>8.6290000000000006E-2</v>
      </c>
    </row>
    <row r="556" spans="2:10" x14ac:dyDescent="0.2">
      <c r="B556" s="59">
        <f t="shared" si="34"/>
        <v>168</v>
      </c>
      <c r="C556" s="57" t="s">
        <v>1441</v>
      </c>
      <c r="D556" s="81">
        <v>654.1</v>
      </c>
      <c r="E556" s="81"/>
      <c r="F556" s="81">
        <v>31.8</v>
      </c>
      <c r="G556" s="81">
        <f t="shared" si="31"/>
        <v>685.9</v>
      </c>
      <c r="H556" s="150">
        <f t="shared" si="32"/>
        <v>59.186311000000003</v>
      </c>
      <c r="I556" s="322">
        <v>8.6290000000000006E-2</v>
      </c>
      <c r="J556" s="89">
        <f t="shared" si="33"/>
        <v>8.6290000000000006E-2</v>
      </c>
    </row>
    <row r="557" spans="2:10" x14ac:dyDescent="0.2">
      <c r="B557" s="59">
        <f t="shared" si="34"/>
        <v>169</v>
      </c>
      <c r="C557" s="57" t="s">
        <v>1442</v>
      </c>
      <c r="D557" s="81">
        <v>253.3</v>
      </c>
      <c r="E557" s="81">
        <v>10.1</v>
      </c>
      <c r="F557" s="81"/>
      <c r="G557" s="81">
        <f t="shared" si="31"/>
        <v>263.40000000000003</v>
      </c>
      <c r="H557" s="150">
        <f t="shared" si="32"/>
        <v>22.728786000000003</v>
      </c>
      <c r="I557" s="322">
        <v>8.6290000000000006E-2</v>
      </c>
      <c r="J557" s="89">
        <f t="shared" si="33"/>
        <v>8.6290000000000006E-2</v>
      </c>
    </row>
    <row r="558" spans="2:10" x14ac:dyDescent="0.2">
      <c r="B558" s="59">
        <f t="shared" si="34"/>
        <v>170</v>
      </c>
      <c r="C558" s="57" t="s">
        <v>1443</v>
      </c>
      <c r="D558" s="81">
        <v>603.79999999999995</v>
      </c>
      <c r="E558" s="81"/>
      <c r="F558" s="81"/>
      <c r="G558" s="81">
        <f t="shared" si="31"/>
        <v>603.79999999999995</v>
      </c>
      <c r="H558" s="150">
        <f t="shared" si="32"/>
        <v>52.101902000000003</v>
      </c>
      <c r="I558" s="322">
        <v>8.6290000000000006E-2</v>
      </c>
      <c r="J558" s="89">
        <f t="shared" si="33"/>
        <v>8.6290000000000006E-2</v>
      </c>
    </row>
    <row r="559" spans="2:10" x14ac:dyDescent="0.2">
      <c r="B559" s="59">
        <f t="shared" si="34"/>
        <v>171</v>
      </c>
      <c r="C559" s="57" t="s">
        <v>1444</v>
      </c>
      <c r="D559" s="81">
        <v>664</v>
      </c>
      <c r="E559" s="81">
        <v>24.3</v>
      </c>
      <c r="F559" s="81"/>
      <c r="G559" s="81">
        <f t="shared" si="31"/>
        <v>688.3</v>
      </c>
      <c r="H559" s="150">
        <f t="shared" si="32"/>
        <v>59.393407000000003</v>
      </c>
      <c r="I559" s="322">
        <v>8.6290000000000006E-2</v>
      </c>
      <c r="J559" s="89">
        <f t="shared" si="33"/>
        <v>8.6290000000000006E-2</v>
      </c>
    </row>
    <row r="560" spans="2:10" x14ac:dyDescent="0.2">
      <c r="B560" s="59">
        <f t="shared" si="34"/>
        <v>172</v>
      </c>
      <c r="C560" s="57" t="s">
        <v>1445</v>
      </c>
      <c r="D560" s="81">
        <v>621.6</v>
      </c>
      <c r="E560" s="81"/>
      <c r="F560" s="81"/>
      <c r="G560" s="81">
        <f t="shared" si="31"/>
        <v>621.6</v>
      </c>
      <c r="H560" s="150">
        <f t="shared" si="32"/>
        <v>53.637864000000008</v>
      </c>
      <c r="I560" s="322">
        <v>8.6290000000000006E-2</v>
      </c>
      <c r="J560" s="89">
        <f t="shared" si="33"/>
        <v>8.6290000000000006E-2</v>
      </c>
    </row>
    <row r="561" spans="2:10" x14ac:dyDescent="0.2">
      <c r="B561" s="59">
        <f t="shared" si="34"/>
        <v>173</v>
      </c>
      <c r="C561" s="57" t="s">
        <v>1446</v>
      </c>
      <c r="D561" s="81">
        <v>547.1</v>
      </c>
      <c r="E561" s="81">
        <v>23.2</v>
      </c>
      <c r="F561" s="81"/>
      <c r="G561" s="81">
        <f t="shared" si="31"/>
        <v>570.30000000000007</v>
      </c>
      <c r="H561" s="150">
        <f t="shared" si="32"/>
        <v>49.21118700000001</v>
      </c>
      <c r="I561" s="322">
        <v>8.6290000000000006E-2</v>
      </c>
      <c r="J561" s="89">
        <f t="shared" si="33"/>
        <v>8.6290000000000006E-2</v>
      </c>
    </row>
    <row r="562" spans="2:10" x14ac:dyDescent="0.2">
      <c r="B562" s="59">
        <f t="shared" si="34"/>
        <v>174</v>
      </c>
      <c r="C562" s="57" t="s">
        <v>1447</v>
      </c>
      <c r="D562" s="81">
        <v>536.29999999999995</v>
      </c>
      <c r="E562" s="81"/>
      <c r="F562" s="81">
        <v>85.9</v>
      </c>
      <c r="G562" s="81">
        <f t="shared" si="31"/>
        <v>622.19999999999993</v>
      </c>
      <c r="H562" s="150">
        <f t="shared" si="32"/>
        <v>53.689637999999995</v>
      </c>
      <c r="I562" s="322">
        <v>8.6290000000000006E-2</v>
      </c>
      <c r="J562" s="89">
        <f t="shared" si="33"/>
        <v>8.6290000000000006E-2</v>
      </c>
    </row>
    <row r="563" spans="2:10" x14ac:dyDescent="0.2">
      <c r="B563" s="59">
        <f t="shared" si="34"/>
        <v>175</v>
      </c>
      <c r="C563" s="57" t="s">
        <v>1448</v>
      </c>
      <c r="D563" s="81">
        <v>523.03</v>
      </c>
      <c r="E563" s="81"/>
      <c r="F563" s="81"/>
      <c r="G563" s="81">
        <f t="shared" si="31"/>
        <v>523.03</v>
      </c>
      <c r="H563" s="150">
        <f t="shared" si="32"/>
        <v>45.132258700000001</v>
      </c>
      <c r="I563" s="322">
        <v>8.6290000000000006E-2</v>
      </c>
      <c r="J563" s="89">
        <f t="shared" si="33"/>
        <v>8.6290000000000006E-2</v>
      </c>
    </row>
    <row r="564" spans="2:10" x14ac:dyDescent="0.2">
      <c r="B564" s="59">
        <f t="shared" si="34"/>
        <v>176</v>
      </c>
      <c r="C564" s="57" t="s">
        <v>1449</v>
      </c>
      <c r="D564" s="81">
        <v>628.20000000000005</v>
      </c>
      <c r="E564" s="81"/>
      <c r="F564" s="81">
        <v>93.9</v>
      </c>
      <c r="G564" s="81">
        <f t="shared" si="31"/>
        <v>722.1</v>
      </c>
      <c r="H564" s="150">
        <f t="shared" si="32"/>
        <v>62.310009000000008</v>
      </c>
      <c r="I564" s="322">
        <v>8.6290000000000006E-2</v>
      </c>
      <c r="J564" s="89">
        <f t="shared" si="33"/>
        <v>8.6290000000000006E-2</v>
      </c>
    </row>
    <row r="565" spans="2:10" x14ac:dyDescent="0.2">
      <c r="B565" s="59">
        <f t="shared" si="34"/>
        <v>177</v>
      </c>
      <c r="C565" s="57" t="s">
        <v>1450</v>
      </c>
      <c r="D565" s="81">
        <v>570.4</v>
      </c>
      <c r="E565" s="81"/>
      <c r="F565" s="81"/>
      <c r="G565" s="81">
        <f t="shared" si="31"/>
        <v>570.4</v>
      </c>
      <c r="H565" s="150">
        <f t="shared" si="32"/>
        <v>49.219816000000002</v>
      </c>
      <c r="I565" s="322">
        <v>8.6290000000000006E-2</v>
      </c>
      <c r="J565" s="89">
        <f t="shared" si="33"/>
        <v>8.6290000000000006E-2</v>
      </c>
    </row>
    <row r="566" spans="2:10" x14ac:dyDescent="0.2">
      <c r="B566" s="59">
        <f t="shared" si="34"/>
        <v>178</v>
      </c>
      <c r="C566" s="57" t="s">
        <v>1451</v>
      </c>
      <c r="D566" s="81">
        <v>672.28</v>
      </c>
      <c r="E566" s="81">
        <v>45.9</v>
      </c>
      <c r="F566" s="81"/>
      <c r="G566" s="81">
        <f t="shared" si="31"/>
        <v>718.18</v>
      </c>
      <c r="H566" s="150">
        <f t="shared" si="32"/>
        <v>61.971752199999997</v>
      </c>
      <c r="I566" s="322">
        <v>8.6290000000000006E-2</v>
      </c>
      <c r="J566" s="89">
        <f t="shared" si="33"/>
        <v>8.6290000000000006E-2</v>
      </c>
    </row>
    <row r="567" spans="2:10" x14ac:dyDescent="0.2">
      <c r="B567" s="59">
        <f t="shared" si="34"/>
        <v>179</v>
      </c>
      <c r="C567" s="57" t="s">
        <v>1452</v>
      </c>
      <c r="D567" s="81">
        <v>862.5</v>
      </c>
      <c r="E567" s="81"/>
      <c r="F567" s="81"/>
      <c r="G567" s="81">
        <f t="shared" si="31"/>
        <v>862.5</v>
      </c>
      <c r="H567" s="150">
        <f t="shared" si="32"/>
        <v>74.425125000000008</v>
      </c>
      <c r="I567" s="322">
        <v>8.6290000000000006E-2</v>
      </c>
      <c r="J567" s="89">
        <f t="shared" si="33"/>
        <v>8.6290000000000006E-2</v>
      </c>
    </row>
    <row r="568" spans="2:10" x14ac:dyDescent="0.2">
      <c r="B568" s="59">
        <f t="shared" si="34"/>
        <v>180</v>
      </c>
      <c r="C568" s="57" t="s">
        <v>1453</v>
      </c>
      <c r="D568" s="81">
        <v>693.7</v>
      </c>
      <c r="E568" s="81">
        <v>26.4</v>
      </c>
      <c r="F568" s="81"/>
      <c r="G568" s="81">
        <f t="shared" si="31"/>
        <v>720.1</v>
      </c>
      <c r="H568" s="150">
        <f t="shared" si="32"/>
        <v>62.137429000000004</v>
      </c>
      <c r="I568" s="322">
        <v>8.6290000000000006E-2</v>
      </c>
      <c r="J568" s="89">
        <f t="shared" si="33"/>
        <v>8.6290000000000006E-2</v>
      </c>
    </row>
    <row r="569" spans="2:10" x14ac:dyDescent="0.2">
      <c r="B569" s="59">
        <f t="shared" si="34"/>
        <v>181</v>
      </c>
      <c r="C569" s="57" t="s">
        <v>1454</v>
      </c>
      <c r="D569" s="81">
        <v>689.6</v>
      </c>
      <c r="E569" s="81"/>
      <c r="F569" s="81"/>
      <c r="G569" s="81">
        <f t="shared" si="31"/>
        <v>689.6</v>
      </c>
      <c r="H569" s="150">
        <f t="shared" si="32"/>
        <v>59.505584000000006</v>
      </c>
      <c r="I569" s="322">
        <v>8.6290000000000006E-2</v>
      </c>
      <c r="J569" s="89">
        <f t="shared" si="33"/>
        <v>8.6290000000000006E-2</v>
      </c>
    </row>
    <row r="570" spans="2:10" x14ac:dyDescent="0.2">
      <c r="B570" s="59">
        <f t="shared" si="34"/>
        <v>182</v>
      </c>
      <c r="C570" s="57" t="s">
        <v>1455</v>
      </c>
      <c r="D570" s="81">
        <v>599</v>
      </c>
      <c r="E570" s="81"/>
      <c r="F570" s="81">
        <v>61.7</v>
      </c>
      <c r="G570" s="81">
        <f t="shared" si="31"/>
        <v>660.7</v>
      </c>
      <c r="H570" s="150">
        <f t="shared" si="32"/>
        <v>57.011803000000008</v>
      </c>
      <c r="I570" s="322">
        <v>8.6290000000000006E-2</v>
      </c>
      <c r="J570" s="89">
        <f t="shared" si="33"/>
        <v>8.6290000000000006E-2</v>
      </c>
    </row>
    <row r="571" spans="2:10" x14ac:dyDescent="0.2">
      <c r="B571" s="59">
        <f t="shared" si="34"/>
        <v>183</v>
      </c>
      <c r="C571" s="57" t="s">
        <v>1456</v>
      </c>
      <c r="D571" s="81">
        <v>502.6</v>
      </c>
      <c r="E571" s="81"/>
      <c r="F571" s="81">
        <v>53.9</v>
      </c>
      <c r="G571" s="81">
        <f t="shared" si="31"/>
        <v>556.5</v>
      </c>
      <c r="H571" s="150">
        <f t="shared" si="32"/>
        <v>48.020385000000005</v>
      </c>
      <c r="I571" s="322">
        <v>8.6290000000000006E-2</v>
      </c>
      <c r="J571" s="89">
        <f t="shared" si="33"/>
        <v>8.6290000000000006E-2</v>
      </c>
    </row>
    <row r="572" spans="2:10" x14ac:dyDescent="0.2">
      <c r="B572" s="59">
        <f t="shared" si="34"/>
        <v>184</v>
      </c>
      <c r="C572" s="57" t="s">
        <v>1457</v>
      </c>
      <c r="D572" s="81">
        <v>4995.63</v>
      </c>
      <c r="E572" s="81">
        <v>255.4</v>
      </c>
      <c r="F572" s="81">
        <v>189.6</v>
      </c>
      <c r="G572" s="81">
        <f t="shared" si="31"/>
        <v>5440.63</v>
      </c>
      <c r="H572" s="150">
        <f t="shared" si="32"/>
        <v>469.47196270000006</v>
      </c>
      <c r="I572" s="322">
        <v>8.6290000000000006E-2</v>
      </c>
      <c r="J572" s="89">
        <f t="shared" si="33"/>
        <v>8.6290000000000006E-2</v>
      </c>
    </row>
    <row r="573" spans="2:10" x14ac:dyDescent="0.2">
      <c r="B573" s="59">
        <f t="shared" si="34"/>
        <v>185</v>
      </c>
      <c r="C573" s="57" t="s">
        <v>1458</v>
      </c>
      <c r="D573" s="81">
        <v>574.70000000000005</v>
      </c>
      <c r="E573" s="81">
        <v>14</v>
      </c>
      <c r="F573" s="81"/>
      <c r="G573" s="81">
        <f t="shared" si="31"/>
        <v>588.70000000000005</v>
      </c>
      <c r="H573" s="150">
        <f t="shared" si="32"/>
        <v>50.798923000000009</v>
      </c>
      <c r="I573" s="322">
        <v>8.6290000000000006E-2</v>
      </c>
      <c r="J573" s="89">
        <f t="shared" si="33"/>
        <v>8.6290000000000006E-2</v>
      </c>
    </row>
    <row r="574" spans="2:10" x14ac:dyDescent="0.2">
      <c r="B574" s="59">
        <f t="shared" si="34"/>
        <v>186</v>
      </c>
      <c r="C574" s="57" t="s">
        <v>1459</v>
      </c>
      <c r="D574" s="81">
        <v>666.7</v>
      </c>
      <c r="E574" s="81"/>
      <c r="F574" s="81">
        <v>37.9</v>
      </c>
      <c r="G574" s="81">
        <f t="shared" ref="G574:G637" si="35">D574+E574+F574</f>
        <v>704.6</v>
      </c>
      <c r="H574" s="150">
        <f t="shared" ref="H574:H637" si="36">SUM(I574*G574)</f>
        <v>60.799934000000007</v>
      </c>
      <c r="I574" s="322">
        <v>8.6290000000000006E-2</v>
      </c>
      <c r="J574" s="89">
        <f t="shared" ref="J574:J637" si="37">H574/G574</f>
        <v>8.6290000000000006E-2</v>
      </c>
    </row>
    <row r="575" spans="2:10" x14ac:dyDescent="0.2">
      <c r="B575" s="59">
        <f t="shared" si="34"/>
        <v>187</v>
      </c>
      <c r="C575" s="57" t="s">
        <v>1460</v>
      </c>
      <c r="D575" s="81">
        <v>663.6</v>
      </c>
      <c r="E575" s="81"/>
      <c r="F575" s="81"/>
      <c r="G575" s="81">
        <f t="shared" si="35"/>
        <v>663.6</v>
      </c>
      <c r="H575" s="150">
        <f t="shared" si="36"/>
        <v>57.262044000000003</v>
      </c>
      <c r="I575" s="322">
        <v>8.6290000000000006E-2</v>
      </c>
      <c r="J575" s="89">
        <f t="shared" si="37"/>
        <v>8.6290000000000006E-2</v>
      </c>
    </row>
    <row r="576" spans="2:10" x14ac:dyDescent="0.2">
      <c r="B576" s="59">
        <f t="shared" si="34"/>
        <v>188</v>
      </c>
      <c r="C576" s="57" t="s">
        <v>1461</v>
      </c>
      <c r="D576" s="81">
        <v>693.2</v>
      </c>
      <c r="E576" s="81"/>
      <c r="F576" s="81"/>
      <c r="G576" s="81">
        <f t="shared" si="35"/>
        <v>693.2</v>
      </c>
      <c r="H576" s="150">
        <f t="shared" si="36"/>
        <v>59.81622800000001</v>
      </c>
      <c r="I576" s="322">
        <v>8.6290000000000006E-2</v>
      </c>
      <c r="J576" s="89">
        <f t="shared" si="37"/>
        <v>8.6290000000000006E-2</v>
      </c>
    </row>
    <row r="577" spans="2:10" x14ac:dyDescent="0.2">
      <c r="B577" s="59">
        <f t="shared" si="34"/>
        <v>189</v>
      </c>
      <c r="C577" s="57" t="s">
        <v>1462</v>
      </c>
      <c r="D577" s="81">
        <v>777.3</v>
      </c>
      <c r="E577" s="81"/>
      <c r="F577" s="81">
        <v>88.3</v>
      </c>
      <c r="G577" s="81">
        <f t="shared" si="35"/>
        <v>865.59999999999991</v>
      </c>
      <c r="H577" s="150">
        <f t="shared" si="36"/>
        <v>74.692623999999995</v>
      </c>
      <c r="I577" s="322">
        <v>8.6290000000000006E-2</v>
      </c>
      <c r="J577" s="89">
        <f t="shared" si="37"/>
        <v>8.6290000000000006E-2</v>
      </c>
    </row>
    <row r="578" spans="2:10" x14ac:dyDescent="0.2">
      <c r="B578" s="59">
        <f t="shared" si="34"/>
        <v>190</v>
      </c>
      <c r="C578" s="57" t="s">
        <v>1463</v>
      </c>
      <c r="D578" s="81">
        <v>635.6</v>
      </c>
      <c r="E578" s="81"/>
      <c r="F578" s="81"/>
      <c r="G578" s="81">
        <f t="shared" si="35"/>
        <v>635.6</v>
      </c>
      <c r="H578" s="150">
        <f t="shared" si="36"/>
        <v>54.845924000000004</v>
      </c>
      <c r="I578" s="322">
        <v>8.6290000000000006E-2</v>
      </c>
      <c r="J578" s="89">
        <f t="shared" si="37"/>
        <v>8.6290000000000006E-2</v>
      </c>
    </row>
    <row r="579" spans="2:10" x14ac:dyDescent="0.2">
      <c r="B579" s="59">
        <f t="shared" si="34"/>
        <v>191</v>
      </c>
      <c r="C579" s="57" t="s">
        <v>1464</v>
      </c>
      <c r="D579" s="81">
        <v>504.2</v>
      </c>
      <c r="E579" s="81"/>
      <c r="F579" s="81"/>
      <c r="G579" s="81">
        <f t="shared" si="35"/>
        <v>504.2</v>
      </c>
      <c r="H579" s="150">
        <f t="shared" si="36"/>
        <v>43.507418000000001</v>
      </c>
      <c r="I579" s="322">
        <v>8.6290000000000006E-2</v>
      </c>
      <c r="J579" s="89">
        <f t="shared" si="37"/>
        <v>8.6290000000000006E-2</v>
      </c>
    </row>
    <row r="580" spans="2:10" x14ac:dyDescent="0.2">
      <c r="B580" s="59">
        <f t="shared" si="34"/>
        <v>192</v>
      </c>
      <c r="C580" s="57" t="s">
        <v>1465</v>
      </c>
      <c r="D580" s="81">
        <v>166</v>
      </c>
      <c r="E580" s="81"/>
      <c r="F580" s="81"/>
      <c r="G580" s="81">
        <f t="shared" si="35"/>
        <v>166</v>
      </c>
      <c r="H580" s="150">
        <f t="shared" si="36"/>
        <v>14.324140000000002</v>
      </c>
      <c r="I580" s="322">
        <v>8.6290000000000006E-2</v>
      </c>
      <c r="J580" s="89">
        <f t="shared" si="37"/>
        <v>8.6290000000000006E-2</v>
      </c>
    </row>
    <row r="581" spans="2:10" x14ac:dyDescent="0.2">
      <c r="B581" s="59">
        <f t="shared" si="34"/>
        <v>193</v>
      </c>
      <c r="C581" s="57" t="s">
        <v>1466</v>
      </c>
      <c r="D581" s="81">
        <v>588.9</v>
      </c>
      <c r="E581" s="81"/>
      <c r="F581" s="81"/>
      <c r="G581" s="81">
        <f t="shared" si="35"/>
        <v>588.9</v>
      </c>
      <c r="H581" s="150">
        <f t="shared" si="36"/>
        <v>50.816181</v>
      </c>
      <c r="I581" s="322">
        <v>8.6290000000000006E-2</v>
      </c>
      <c r="J581" s="89">
        <f t="shared" si="37"/>
        <v>8.6290000000000006E-2</v>
      </c>
    </row>
    <row r="582" spans="2:10" x14ac:dyDescent="0.2">
      <c r="B582" s="59">
        <f t="shared" ref="B582:B645" si="38">1+B581</f>
        <v>194</v>
      </c>
      <c r="C582" s="57" t="s">
        <v>1467</v>
      </c>
      <c r="D582" s="81">
        <v>659.3</v>
      </c>
      <c r="E582" s="81"/>
      <c r="F582" s="81"/>
      <c r="G582" s="81">
        <f t="shared" si="35"/>
        <v>659.3</v>
      </c>
      <c r="H582" s="150">
        <f t="shared" si="36"/>
        <v>56.890996999999999</v>
      </c>
      <c r="I582" s="322">
        <v>8.6290000000000006E-2</v>
      </c>
      <c r="J582" s="89">
        <f t="shared" si="37"/>
        <v>8.6290000000000006E-2</v>
      </c>
    </row>
    <row r="583" spans="2:10" x14ac:dyDescent="0.2">
      <c r="B583" s="59">
        <f t="shared" si="38"/>
        <v>195</v>
      </c>
      <c r="C583" s="57" t="s">
        <v>1468</v>
      </c>
      <c r="D583" s="81">
        <v>199.6</v>
      </c>
      <c r="E583" s="81"/>
      <c r="F583" s="81"/>
      <c r="G583" s="81">
        <f t="shared" si="35"/>
        <v>199.6</v>
      </c>
      <c r="H583" s="150">
        <f t="shared" si="36"/>
        <v>17.223483999999999</v>
      </c>
      <c r="I583" s="322">
        <v>8.6290000000000006E-2</v>
      </c>
      <c r="J583" s="89">
        <f t="shared" si="37"/>
        <v>8.6289999999999992E-2</v>
      </c>
    </row>
    <row r="584" spans="2:10" x14ac:dyDescent="0.2">
      <c r="B584" s="59">
        <f t="shared" si="38"/>
        <v>196</v>
      </c>
      <c r="C584" s="57" t="s">
        <v>1469</v>
      </c>
      <c r="D584" s="81">
        <v>826.4</v>
      </c>
      <c r="E584" s="81"/>
      <c r="F584" s="81"/>
      <c r="G584" s="81">
        <f t="shared" si="35"/>
        <v>826.4</v>
      </c>
      <c r="H584" s="150">
        <f t="shared" si="36"/>
        <v>71.310056000000003</v>
      </c>
      <c r="I584" s="322">
        <v>8.6290000000000006E-2</v>
      </c>
      <c r="J584" s="89">
        <f t="shared" si="37"/>
        <v>8.6290000000000006E-2</v>
      </c>
    </row>
    <row r="585" spans="2:10" x14ac:dyDescent="0.2">
      <c r="B585" s="59">
        <f t="shared" si="38"/>
        <v>197</v>
      </c>
      <c r="C585" s="57" t="s">
        <v>1470</v>
      </c>
      <c r="D585" s="81">
        <v>582.70000000000005</v>
      </c>
      <c r="E585" s="81"/>
      <c r="F585" s="81">
        <v>61.9</v>
      </c>
      <c r="G585" s="81">
        <f t="shared" si="35"/>
        <v>644.6</v>
      </c>
      <c r="H585" s="150">
        <f t="shared" si="36"/>
        <v>55.622534000000009</v>
      </c>
      <c r="I585" s="322">
        <v>8.6290000000000006E-2</v>
      </c>
      <c r="J585" s="89">
        <f t="shared" si="37"/>
        <v>8.6290000000000006E-2</v>
      </c>
    </row>
    <row r="586" spans="2:10" x14ac:dyDescent="0.2">
      <c r="B586" s="59">
        <f t="shared" si="38"/>
        <v>198</v>
      </c>
      <c r="C586" s="57" t="s">
        <v>1471</v>
      </c>
      <c r="D586" s="81">
        <v>358.4</v>
      </c>
      <c r="E586" s="81"/>
      <c r="F586" s="81">
        <v>54.6</v>
      </c>
      <c r="G586" s="81">
        <f t="shared" si="35"/>
        <v>413</v>
      </c>
      <c r="H586" s="150">
        <f t="shared" si="36"/>
        <v>35.637770000000003</v>
      </c>
      <c r="I586" s="322">
        <v>8.6290000000000006E-2</v>
      </c>
      <c r="J586" s="89">
        <f t="shared" si="37"/>
        <v>8.6290000000000006E-2</v>
      </c>
    </row>
    <row r="587" spans="2:10" x14ac:dyDescent="0.2">
      <c r="B587" s="59">
        <f t="shared" si="38"/>
        <v>199</v>
      </c>
      <c r="C587" s="57" t="s">
        <v>1472</v>
      </c>
      <c r="D587" s="81">
        <v>708.8</v>
      </c>
      <c r="E587" s="81"/>
      <c r="F587" s="81">
        <v>106.4</v>
      </c>
      <c r="G587" s="81">
        <f t="shared" si="35"/>
        <v>815.19999999999993</v>
      </c>
      <c r="H587" s="150">
        <f t="shared" si="36"/>
        <v>70.343608000000003</v>
      </c>
      <c r="I587" s="322">
        <v>8.6290000000000006E-2</v>
      </c>
      <c r="J587" s="89">
        <f t="shared" si="37"/>
        <v>8.6290000000000006E-2</v>
      </c>
    </row>
    <row r="588" spans="2:10" x14ac:dyDescent="0.2">
      <c r="B588" s="59">
        <f t="shared" si="38"/>
        <v>200</v>
      </c>
      <c r="C588" s="57" t="s">
        <v>1473</v>
      </c>
      <c r="D588" s="81">
        <v>520.55999999999995</v>
      </c>
      <c r="E588" s="81">
        <v>21.1</v>
      </c>
      <c r="F588" s="81">
        <v>104.6</v>
      </c>
      <c r="G588" s="81">
        <f t="shared" si="35"/>
        <v>646.26</v>
      </c>
      <c r="H588" s="150">
        <f t="shared" si="36"/>
        <v>55.765775400000003</v>
      </c>
      <c r="I588" s="322">
        <v>8.6290000000000006E-2</v>
      </c>
      <c r="J588" s="89">
        <f t="shared" si="37"/>
        <v>8.6290000000000006E-2</v>
      </c>
    </row>
    <row r="589" spans="2:10" x14ac:dyDescent="0.2">
      <c r="B589" s="59">
        <f t="shared" si="38"/>
        <v>201</v>
      </c>
      <c r="C589" s="57" t="s">
        <v>1474</v>
      </c>
      <c r="D589" s="81">
        <v>468.6</v>
      </c>
      <c r="E589" s="81">
        <v>34.5</v>
      </c>
      <c r="F589" s="81">
        <v>198</v>
      </c>
      <c r="G589" s="81">
        <f t="shared" si="35"/>
        <v>701.1</v>
      </c>
      <c r="H589" s="150">
        <f t="shared" si="36"/>
        <v>60.497919000000003</v>
      </c>
      <c r="I589" s="322">
        <v>8.6290000000000006E-2</v>
      </c>
      <c r="J589" s="89">
        <f t="shared" si="37"/>
        <v>8.6290000000000006E-2</v>
      </c>
    </row>
    <row r="590" spans="2:10" x14ac:dyDescent="0.2">
      <c r="B590" s="59">
        <f t="shared" si="38"/>
        <v>202</v>
      </c>
      <c r="C590" s="57" t="s">
        <v>1475</v>
      </c>
      <c r="D590" s="81">
        <v>644.66</v>
      </c>
      <c r="E590" s="81"/>
      <c r="F590" s="81">
        <v>56.9</v>
      </c>
      <c r="G590" s="81">
        <f t="shared" si="35"/>
        <v>701.56</v>
      </c>
      <c r="H590" s="150">
        <f t="shared" si="36"/>
        <v>60.5376124</v>
      </c>
      <c r="I590" s="322">
        <v>8.6290000000000006E-2</v>
      </c>
      <c r="J590" s="89">
        <f t="shared" si="37"/>
        <v>8.6290000000000006E-2</v>
      </c>
    </row>
    <row r="591" spans="2:10" x14ac:dyDescent="0.2">
      <c r="B591" s="59">
        <f t="shared" si="38"/>
        <v>203</v>
      </c>
      <c r="C591" s="57" t="s">
        <v>1476</v>
      </c>
      <c r="D591" s="81">
        <v>665.3</v>
      </c>
      <c r="E591" s="81"/>
      <c r="F591" s="81"/>
      <c r="G591" s="81">
        <f t="shared" si="35"/>
        <v>665.3</v>
      </c>
      <c r="H591" s="150">
        <f t="shared" si="36"/>
        <v>57.408737000000002</v>
      </c>
      <c r="I591" s="322">
        <v>8.6290000000000006E-2</v>
      </c>
      <c r="J591" s="89">
        <f t="shared" si="37"/>
        <v>8.6290000000000006E-2</v>
      </c>
    </row>
    <row r="592" spans="2:10" x14ac:dyDescent="0.2">
      <c r="B592" s="59">
        <f t="shared" si="38"/>
        <v>204</v>
      </c>
      <c r="C592" s="57" t="s">
        <v>1477</v>
      </c>
      <c r="D592" s="81">
        <v>485.4</v>
      </c>
      <c r="E592" s="81"/>
      <c r="F592" s="81">
        <v>128.4</v>
      </c>
      <c r="G592" s="81">
        <f t="shared" si="35"/>
        <v>613.79999999999995</v>
      </c>
      <c r="H592" s="150">
        <f t="shared" si="36"/>
        <v>52.964801999999999</v>
      </c>
      <c r="I592" s="322">
        <v>8.6290000000000006E-2</v>
      </c>
      <c r="J592" s="89">
        <f t="shared" si="37"/>
        <v>8.6290000000000006E-2</v>
      </c>
    </row>
    <row r="593" spans="2:10" x14ac:dyDescent="0.2">
      <c r="B593" s="59">
        <f t="shared" si="38"/>
        <v>205</v>
      </c>
      <c r="C593" s="57" t="s">
        <v>1478</v>
      </c>
      <c r="D593" s="81">
        <v>704</v>
      </c>
      <c r="E593" s="81">
        <v>41.3</v>
      </c>
      <c r="F593" s="81">
        <v>161</v>
      </c>
      <c r="G593" s="81">
        <f t="shared" si="35"/>
        <v>906.3</v>
      </c>
      <c r="H593" s="150">
        <f t="shared" si="36"/>
        <v>78.204627000000002</v>
      </c>
      <c r="I593" s="322">
        <v>8.6290000000000006E-2</v>
      </c>
      <c r="J593" s="89">
        <f t="shared" si="37"/>
        <v>8.6290000000000006E-2</v>
      </c>
    </row>
    <row r="594" spans="2:10" x14ac:dyDescent="0.2">
      <c r="B594" s="59">
        <f t="shared" si="38"/>
        <v>206</v>
      </c>
      <c r="C594" s="57" t="s">
        <v>1479</v>
      </c>
      <c r="D594" s="81">
        <v>745.99</v>
      </c>
      <c r="E594" s="81">
        <v>91.8</v>
      </c>
      <c r="F594" s="81">
        <v>153.19999999999999</v>
      </c>
      <c r="G594" s="81">
        <f t="shared" si="35"/>
        <v>990.99</v>
      </c>
      <c r="H594" s="150">
        <f t="shared" si="36"/>
        <v>85.5125271</v>
      </c>
      <c r="I594" s="322">
        <v>8.6290000000000006E-2</v>
      </c>
      <c r="J594" s="89">
        <f t="shared" si="37"/>
        <v>8.6290000000000006E-2</v>
      </c>
    </row>
    <row r="595" spans="2:10" x14ac:dyDescent="0.2">
      <c r="B595" s="59">
        <f t="shared" si="38"/>
        <v>207</v>
      </c>
      <c r="C595" s="57" t="s">
        <v>1480</v>
      </c>
      <c r="D595" s="81">
        <v>675.4</v>
      </c>
      <c r="E595" s="81"/>
      <c r="F595" s="81">
        <v>182.9</v>
      </c>
      <c r="G595" s="81">
        <f t="shared" si="35"/>
        <v>858.3</v>
      </c>
      <c r="H595" s="150">
        <f t="shared" si="36"/>
        <v>74.062707000000003</v>
      </c>
      <c r="I595" s="322">
        <v>8.6290000000000006E-2</v>
      </c>
      <c r="J595" s="89">
        <f t="shared" si="37"/>
        <v>8.6290000000000006E-2</v>
      </c>
    </row>
    <row r="596" spans="2:10" x14ac:dyDescent="0.2">
      <c r="B596" s="59">
        <f t="shared" si="38"/>
        <v>208</v>
      </c>
      <c r="C596" s="57" t="s">
        <v>1481</v>
      </c>
      <c r="D596" s="81">
        <v>1034.8</v>
      </c>
      <c r="E596" s="81"/>
      <c r="F596" s="81">
        <v>19.3</v>
      </c>
      <c r="G596" s="81">
        <f t="shared" si="35"/>
        <v>1054.0999999999999</v>
      </c>
      <c r="H596" s="150">
        <f t="shared" si="36"/>
        <v>90.958288999999994</v>
      </c>
      <c r="I596" s="322">
        <v>8.6290000000000006E-2</v>
      </c>
      <c r="J596" s="89">
        <f t="shared" si="37"/>
        <v>8.6290000000000006E-2</v>
      </c>
    </row>
    <row r="597" spans="2:10" x14ac:dyDescent="0.2">
      <c r="B597" s="59">
        <f t="shared" si="38"/>
        <v>209</v>
      </c>
      <c r="C597" s="57" t="s">
        <v>1482</v>
      </c>
      <c r="D597" s="81">
        <v>910.15</v>
      </c>
      <c r="E597" s="81"/>
      <c r="F597" s="81">
        <v>91.5</v>
      </c>
      <c r="G597" s="81">
        <f t="shared" si="35"/>
        <v>1001.65</v>
      </c>
      <c r="H597" s="150">
        <f t="shared" si="36"/>
        <v>86.432378499999999</v>
      </c>
      <c r="I597" s="322">
        <v>8.6290000000000006E-2</v>
      </c>
      <c r="J597" s="89">
        <f t="shared" si="37"/>
        <v>8.6290000000000006E-2</v>
      </c>
    </row>
    <row r="598" spans="2:10" x14ac:dyDescent="0.2">
      <c r="B598" s="59">
        <f t="shared" si="38"/>
        <v>210</v>
      </c>
      <c r="C598" s="57" t="s">
        <v>1483</v>
      </c>
      <c r="D598" s="81">
        <v>712</v>
      </c>
      <c r="E598" s="81"/>
      <c r="F598" s="81"/>
      <c r="G598" s="81">
        <f t="shared" si="35"/>
        <v>712</v>
      </c>
      <c r="H598" s="150">
        <f t="shared" si="36"/>
        <v>61.438480000000006</v>
      </c>
      <c r="I598" s="322">
        <v>8.6290000000000006E-2</v>
      </c>
      <c r="J598" s="89">
        <f t="shared" si="37"/>
        <v>8.6290000000000006E-2</v>
      </c>
    </row>
    <row r="599" spans="2:10" x14ac:dyDescent="0.2">
      <c r="B599" s="59">
        <f t="shared" si="38"/>
        <v>211</v>
      </c>
      <c r="C599" s="57" t="s">
        <v>1484</v>
      </c>
      <c r="D599" s="81">
        <v>305.89999999999998</v>
      </c>
      <c r="E599" s="81"/>
      <c r="F599" s="81">
        <v>31.5</v>
      </c>
      <c r="G599" s="81">
        <f t="shared" si="35"/>
        <v>337.4</v>
      </c>
      <c r="H599" s="150">
        <f t="shared" si="36"/>
        <v>29.114246000000001</v>
      </c>
      <c r="I599" s="322">
        <v>8.6290000000000006E-2</v>
      </c>
      <c r="J599" s="89">
        <f t="shared" si="37"/>
        <v>8.6290000000000006E-2</v>
      </c>
    </row>
    <row r="600" spans="2:10" x14ac:dyDescent="0.2">
      <c r="B600" s="59">
        <f t="shared" si="38"/>
        <v>212</v>
      </c>
      <c r="C600" s="57" t="s">
        <v>1485</v>
      </c>
      <c r="D600" s="81">
        <v>687.07</v>
      </c>
      <c r="E600" s="81"/>
      <c r="F600" s="81">
        <v>16.899999999999999</v>
      </c>
      <c r="G600" s="81">
        <f t="shared" si="35"/>
        <v>703.97</v>
      </c>
      <c r="H600" s="150">
        <f t="shared" si="36"/>
        <v>60.745571300000009</v>
      </c>
      <c r="I600" s="322">
        <v>8.6290000000000006E-2</v>
      </c>
      <c r="J600" s="89">
        <f t="shared" si="37"/>
        <v>8.6290000000000006E-2</v>
      </c>
    </row>
    <row r="601" spans="2:10" x14ac:dyDescent="0.2">
      <c r="B601" s="59">
        <f t="shared" si="38"/>
        <v>213</v>
      </c>
      <c r="C601" s="57" t="s">
        <v>1486</v>
      </c>
      <c r="D601" s="81">
        <v>884.9</v>
      </c>
      <c r="E601" s="81">
        <v>28.7</v>
      </c>
      <c r="F601" s="81"/>
      <c r="G601" s="81">
        <f t="shared" si="35"/>
        <v>913.6</v>
      </c>
      <c r="H601" s="150">
        <f t="shared" si="36"/>
        <v>78.834544000000008</v>
      </c>
      <c r="I601" s="322">
        <v>8.6290000000000006E-2</v>
      </c>
      <c r="J601" s="89">
        <f t="shared" si="37"/>
        <v>8.6290000000000006E-2</v>
      </c>
    </row>
    <row r="602" spans="2:10" x14ac:dyDescent="0.2">
      <c r="B602" s="59">
        <f t="shared" si="38"/>
        <v>214</v>
      </c>
      <c r="C602" s="57" t="s">
        <v>1487</v>
      </c>
      <c r="D602" s="81">
        <v>534.6</v>
      </c>
      <c r="E602" s="81"/>
      <c r="F602" s="81">
        <v>68.599999999999994</v>
      </c>
      <c r="G602" s="81">
        <f t="shared" si="35"/>
        <v>603.20000000000005</v>
      </c>
      <c r="H602" s="150">
        <f t="shared" si="36"/>
        <v>52.050128000000008</v>
      </c>
      <c r="I602" s="322">
        <v>8.6290000000000006E-2</v>
      </c>
      <c r="J602" s="89">
        <f t="shared" si="37"/>
        <v>8.6290000000000006E-2</v>
      </c>
    </row>
    <row r="603" spans="2:10" x14ac:dyDescent="0.2">
      <c r="B603" s="59">
        <f t="shared" si="38"/>
        <v>215</v>
      </c>
      <c r="C603" s="57" t="s">
        <v>1488</v>
      </c>
      <c r="D603" s="81">
        <v>548.1</v>
      </c>
      <c r="E603" s="81"/>
      <c r="F603" s="81"/>
      <c r="G603" s="81">
        <f t="shared" si="35"/>
        <v>548.1</v>
      </c>
      <c r="H603" s="150">
        <f t="shared" si="36"/>
        <v>47.295549000000008</v>
      </c>
      <c r="I603" s="322">
        <v>8.6290000000000006E-2</v>
      </c>
      <c r="J603" s="89">
        <f t="shared" si="37"/>
        <v>8.6290000000000006E-2</v>
      </c>
    </row>
    <row r="604" spans="2:10" x14ac:dyDescent="0.2">
      <c r="B604" s="59">
        <f t="shared" si="38"/>
        <v>216</v>
      </c>
      <c r="C604" s="57" t="s">
        <v>1489</v>
      </c>
      <c r="D604" s="81">
        <v>630.6</v>
      </c>
      <c r="E604" s="81">
        <v>114.7</v>
      </c>
      <c r="F604" s="81"/>
      <c r="G604" s="81">
        <f t="shared" si="35"/>
        <v>745.30000000000007</v>
      </c>
      <c r="H604" s="150">
        <f t="shared" si="36"/>
        <v>64.311937000000015</v>
      </c>
      <c r="I604" s="322">
        <v>8.6290000000000006E-2</v>
      </c>
      <c r="J604" s="89">
        <f t="shared" si="37"/>
        <v>8.6290000000000006E-2</v>
      </c>
    </row>
    <row r="605" spans="2:10" x14ac:dyDescent="0.2">
      <c r="B605" s="59">
        <f t="shared" si="38"/>
        <v>217</v>
      </c>
      <c r="C605" s="57" t="s">
        <v>1490</v>
      </c>
      <c r="D605" s="81">
        <v>473.1</v>
      </c>
      <c r="E605" s="81">
        <v>12.4</v>
      </c>
      <c r="F605" s="81">
        <v>260.39999999999998</v>
      </c>
      <c r="G605" s="81">
        <f t="shared" si="35"/>
        <v>745.9</v>
      </c>
      <c r="H605" s="150">
        <f t="shared" si="36"/>
        <v>64.363711000000009</v>
      </c>
      <c r="I605" s="322">
        <v>8.6290000000000006E-2</v>
      </c>
      <c r="J605" s="89">
        <f t="shared" si="37"/>
        <v>8.6290000000000019E-2</v>
      </c>
    </row>
    <row r="606" spans="2:10" x14ac:dyDescent="0.2">
      <c r="B606" s="59">
        <f t="shared" si="38"/>
        <v>218</v>
      </c>
      <c r="C606" s="57" t="s">
        <v>1491</v>
      </c>
      <c r="D606" s="81">
        <v>986.7</v>
      </c>
      <c r="E606" s="81"/>
      <c r="F606" s="81">
        <v>215.4</v>
      </c>
      <c r="G606" s="81">
        <f t="shared" si="35"/>
        <v>1202.1000000000001</v>
      </c>
      <c r="H606" s="150">
        <f t="shared" si="36"/>
        <v>103.72920900000001</v>
      </c>
      <c r="I606" s="322">
        <v>8.6290000000000006E-2</v>
      </c>
      <c r="J606" s="89">
        <f t="shared" si="37"/>
        <v>8.6290000000000006E-2</v>
      </c>
    </row>
    <row r="607" spans="2:10" x14ac:dyDescent="0.2">
      <c r="B607" s="59">
        <f t="shared" si="38"/>
        <v>219</v>
      </c>
      <c r="C607" s="57" t="s">
        <v>1492</v>
      </c>
      <c r="D607" s="81">
        <v>648.20000000000005</v>
      </c>
      <c r="E607" s="81"/>
      <c r="F607" s="81"/>
      <c r="G607" s="81">
        <f t="shared" si="35"/>
        <v>648.20000000000005</v>
      </c>
      <c r="H607" s="150">
        <f t="shared" si="36"/>
        <v>55.933178000000005</v>
      </c>
      <c r="I607" s="322">
        <v>8.6290000000000006E-2</v>
      </c>
      <c r="J607" s="89">
        <f t="shared" si="37"/>
        <v>8.6290000000000006E-2</v>
      </c>
    </row>
    <row r="608" spans="2:10" x14ac:dyDescent="0.2">
      <c r="B608" s="59">
        <f t="shared" si="38"/>
        <v>220</v>
      </c>
      <c r="C608" s="57" t="s">
        <v>1493</v>
      </c>
      <c r="D608" s="81">
        <v>696.9</v>
      </c>
      <c r="E608" s="81"/>
      <c r="F608" s="81">
        <v>42.8</v>
      </c>
      <c r="G608" s="81">
        <f t="shared" si="35"/>
        <v>739.69999999999993</v>
      </c>
      <c r="H608" s="150">
        <f t="shared" si="36"/>
        <v>63.828713</v>
      </c>
      <c r="I608" s="322">
        <v>8.6290000000000006E-2</v>
      </c>
      <c r="J608" s="89">
        <f t="shared" si="37"/>
        <v>8.6290000000000006E-2</v>
      </c>
    </row>
    <row r="609" spans="2:10" x14ac:dyDescent="0.2">
      <c r="B609" s="59">
        <f t="shared" si="38"/>
        <v>221</v>
      </c>
      <c r="C609" s="57" t="s">
        <v>1494</v>
      </c>
      <c r="D609" s="81">
        <v>686.9</v>
      </c>
      <c r="E609" s="81"/>
      <c r="F609" s="81">
        <v>111.8</v>
      </c>
      <c r="G609" s="81">
        <f t="shared" si="35"/>
        <v>798.69999999999993</v>
      </c>
      <c r="H609" s="150">
        <f t="shared" si="36"/>
        <v>68.919822999999994</v>
      </c>
      <c r="I609" s="322">
        <v>8.6290000000000006E-2</v>
      </c>
      <c r="J609" s="89">
        <f t="shared" si="37"/>
        <v>8.6290000000000006E-2</v>
      </c>
    </row>
    <row r="610" spans="2:10" x14ac:dyDescent="0.2">
      <c r="B610" s="59">
        <f t="shared" si="38"/>
        <v>222</v>
      </c>
      <c r="C610" s="57" t="s">
        <v>1495</v>
      </c>
      <c r="D610" s="81">
        <v>6173.94</v>
      </c>
      <c r="E610" s="81">
        <v>111.6</v>
      </c>
      <c r="F610" s="81"/>
      <c r="G610" s="81">
        <f t="shared" si="35"/>
        <v>6285.54</v>
      </c>
      <c r="H610" s="150">
        <f t="shared" si="36"/>
        <v>542.37924659999999</v>
      </c>
      <c r="I610" s="322">
        <v>8.6290000000000006E-2</v>
      </c>
      <c r="J610" s="89">
        <f t="shared" si="37"/>
        <v>8.6289999999999992E-2</v>
      </c>
    </row>
    <row r="611" spans="2:10" x14ac:dyDescent="0.2">
      <c r="B611" s="59">
        <f t="shared" si="38"/>
        <v>223</v>
      </c>
      <c r="C611" s="57" t="s">
        <v>1496</v>
      </c>
      <c r="D611" s="81">
        <v>842.4</v>
      </c>
      <c r="E611" s="81">
        <v>158.5</v>
      </c>
      <c r="F611" s="81"/>
      <c r="G611" s="81">
        <f t="shared" si="35"/>
        <v>1000.9</v>
      </c>
      <c r="H611" s="150">
        <f t="shared" si="36"/>
        <v>86.367660999999998</v>
      </c>
      <c r="I611" s="322">
        <v>8.6290000000000006E-2</v>
      </c>
      <c r="J611" s="89">
        <f t="shared" si="37"/>
        <v>8.6290000000000006E-2</v>
      </c>
    </row>
    <row r="612" spans="2:10" x14ac:dyDescent="0.2">
      <c r="B612" s="59">
        <f t="shared" si="38"/>
        <v>224</v>
      </c>
      <c r="C612" s="57" t="s">
        <v>1497</v>
      </c>
      <c r="D612" s="81">
        <v>372.1</v>
      </c>
      <c r="E612" s="81"/>
      <c r="F612" s="81">
        <v>20.3</v>
      </c>
      <c r="G612" s="81">
        <f t="shared" si="35"/>
        <v>392.40000000000003</v>
      </c>
      <c r="H612" s="150">
        <f t="shared" si="36"/>
        <v>33.860196000000002</v>
      </c>
      <c r="I612" s="322">
        <v>8.6290000000000006E-2</v>
      </c>
      <c r="J612" s="89">
        <f t="shared" si="37"/>
        <v>8.6289999999999992E-2</v>
      </c>
    </row>
    <row r="613" spans="2:10" x14ac:dyDescent="0.2">
      <c r="B613" s="59">
        <f t="shared" si="38"/>
        <v>225</v>
      </c>
      <c r="C613" s="57" t="s">
        <v>1498</v>
      </c>
      <c r="D613" s="81">
        <v>555.1</v>
      </c>
      <c r="E613" s="81"/>
      <c r="F613" s="81">
        <v>40.6</v>
      </c>
      <c r="G613" s="81">
        <f t="shared" si="35"/>
        <v>595.70000000000005</v>
      </c>
      <c r="H613" s="150">
        <f t="shared" si="36"/>
        <v>51.402953000000011</v>
      </c>
      <c r="I613" s="322">
        <v>8.6290000000000006E-2</v>
      </c>
      <c r="J613" s="89">
        <f t="shared" si="37"/>
        <v>8.6290000000000006E-2</v>
      </c>
    </row>
    <row r="614" spans="2:10" x14ac:dyDescent="0.2">
      <c r="B614" s="59">
        <f t="shared" si="38"/>
        <v>226</v>
      </c>
      <c r="C614" s="57" t="s">
        <v>1499</v>
      </c>
      <c r="D614" s="81">
        <v>538.45000000000005</v>
      </c>
      <c r="E614" s="81"/>
      <c r="F614" s="81">
        <v>37.799999999999997</v>
      </c>
      <c r="G614" s="81">
        <f t="shared" si="35"/>
        <v>576.25</v>
      </c>
      <c r="H614" s="150">
        <f t="shared" si="36"/>
        <v>49.724612500000006</v>
      </c>
      <c r="I614" s="322">
        <v>8.6290000000000006E-2</v>
      </c>
      <c r="J614" s="89">
        <f t="shared" si="37"/>
        <v>8.6290000000000006E-2</v>
      </c>
    </row>
    <row r="615" spans="2:10" x14ac:dyDescent="0.2">
      <c r="B615" s="59">
        <f t="shared" si="38"/>
        <v>227</v>
      </c>
      <c r="C615" s="57" t="s">
        <v>1500</v>
      </c>
      <c r="D615" s="81">
        <v>877.8</v>
      </c>
      <c r="E615" s="81"/>
      <c r="F615" s="81"/>
      <c r="G615" s="81">
        <f t="shared" si="35"/>
        <v>877.8</v>
      </c>
      <c r="H615" s="150">
        <f t="shared" si="36"/>
        <v>75.745362</v>
      </c>
      <c r="I615" s="322">
        <v>8.6290000000000006E-2</v>
      </c>
      <c r="J615" s="89">
        <f t="shared" si="37"/>
        <v>8.6290000000000006E-2</v>
      </c>
    </row>
    <row r="616" spans="2:10" x14ac:dyDescent="0.2">
      <c r="B616" s="59">
        <f t="shared" si="38"/>
        <v>228</v>
      </c>
      <c r="C616" s="57" t="s">
        <v>1501</v>
      </c>
      <c r="D616" s="81">
        <v>654.9</v>
      </c>
      <c r="E616" s="81">
        <v>53.4</v>
      </c>
      <c r="F616" s="81"/>
      <c r="G616" s="81">
        <f t="shared" si="35"/>
        <v>708.3</v>
      </c>
      <c r="H616" s="150">
        <f t="shared" si="36"/>
        <v>61.119207000000003</v>
      </c>
      <c r="I616" s="322">
        <v>8.6290000000000006E-2</v>
      </c>
      <c r="J616" s="89">
        <f t="shared" si="37"/>
        <v>8.6290000000000006E-2</v>
      </c>
    </row>
    <row r="617" spans="2:10" x14ac:dyDescent="0.2">
      <c r="B617" s="59">
        <f t="shared" si="38"/>
        <v>229</v>
      </c>
      <c r="C617" s="57" t="s">
        <v>1502</v>
      </c>
      <c r="D617" s="81">
        <v>392.4</v>
      </c>
      <c r="E617" s="81"/>
      <c r="F617" s="81">
        <v>19.899999999999999</v>
      </c>
      <c r="G617" s="81">
        <f t="shared" si="35"/>
        <v>412.29999999999995</v>
      </c>
      <c r="H617" s="150">
        <f t="shared" si="36"/>
        <v>35.577366999999995</v>
      </c>
      <c r="I617" s="322">
        <v>8.6290000000000006E-2</v>
      </c>
      <c r="J617" s="89">
        <f t="shared" si="37"/>
        <v>8.6289999999999992E-2</v>
      </c>
    </row>
    <row r="618" spans="2:10" x14ac:dyDescent="0.2">
      <c r="B618" s="59">
        <f t="shared" si="38"/>
        <v>230</v>
      </c>
      <c r="C618" s="57" t="s">
        <v>1503</v>
      </c>
      <c r="D618" s="81">
        <v>598.14</v>
      </c>
      <c r="E618" s="81"/>
      <c r="F618" s="81"/>
      <c r="G618" s="81">
        <f t="shared" si="35"/>
        <v>598.14</v>
      </c>
      <c r="H618" s="150">
        <f t="shared" si="36"/>
        <v>51.613500600000002</v>
      </c>
      <c r="I618" s="322">
        <v>8.6290000000000006E-2</v>
      </c>
      <c r="J618" s="89">
        <f t="shared" si="37"/>
        <v>8.6290000000000006E-2</v>
      </c>
    </row>
    <row r="619" spans="2:10" x14ac:dyDescent="0.2">
      <c r="B619" s="59">
        <f t="shared" si="38"/>
        <v>231</v>
      </c>
      <c r="C619" s="57" t="s">
        <v>1504</v>
      </c>
      <c r="D619" s="81">
        <v>388.6</v>
      </c>
      <c r="E619" s="81"/>
      <c r="F619" s="81"/>
      <c r="G619" s="81">
        <f t="shared" si="35"/>
        <v>388.6</v>
      </c>
      <c r="H619" s="150">
        <f t="shared" si="36"/>
        <v>33.532294000000007</v>
      </c>
      <c r="I619" s="322">
        <v>8.6290000000000006E-2</v>
      </c>
      <c r="J619" s="89">
        <f t="shared" si="37"/>
        <v>8.6290000000000019E-2</v>
      </c>
    </row>
    <row r="620" spans="2:10" x14ac:dyDescent="0.2">
      <c r="B620" s="59">
        <f t="shared" si="38"/>
        <v>232</v>
      </c>
      <c r="C620" s="57" t="s">
        <v>1505</v>
      </c>
      <c r="D620" s="81">
        <v>634.1</v>
      </c>
      <c r="E620" s="81"/>
      <c r="F620" s="81"/>
      <c r="G620" s="81">
        <f t="shared" si="35"/>
        <v>634.1</v>
      </c>
      <c r="H620" s="150">
        <f t="shared" si="36"/>
        <v>54.716489000000003</v>
      </c>
      <c r="I620" s="322">
        <v>8.6290000000000006E-2</v>
      </c>
      <c r="J620" s="89">
        <f t="shared" si="37"/>
        <v>8.6290000000000006E-2</v>
      </c>
    </row>
    <row r="621" spans="2:10" x14ac:dyDescent="0.2">
      <c r="B621" s="59">
        <f t="shared" si="38"/>
        <v>233</v>
      </c>
      <c r="C621" s="57" t="s">
        <v>1506</v>
      </c>
      <c r="D621" s="81">
        <v>629.6</v>
      </c>
      <c r="E621" s="81"/>
      <c r="F621" s="81">
        <v>82.9</v>
      </c>
      <c r="G621" s="81">
        <f t="shared" si="35"/>
        <v>712.5</v>
      </c>
      <c r="H621" s="150">
        <f t="shared" si="36"/>
        <v>61.481625000000001</v>
      </c>
      <c r="I621" s="322">
        <v>8.6290000000000006E-2</v>
      </c>
      <c r="J621" s="89">
        <f t="shared" si="37"/>
        <v>8.6290000000000006E-2</v>
      </c>
    </row>
    <row r="622" spans="2:10" x14ac:dyDescent="0.2">
      <c r="B622" s="59">
        <f t="shared" si="38"/>
        <v>234</v>
      </c>
      <c r="C622" s="57" t="s">
        <v>1507</v>
      </c>
      <c r="D622" s="81">
        <v>597.1</v>
      </c>
      <c r="E622" s="81"/>
      <c r="F622" s="81">
        <v>43.4</v>
      </c>
      <c r="G622" s="81">
        <f t="shared" si="35"/>
        <v>640.5</v>
      </c>
      <c r="H622" s="150">
        <f t="shared" si="36"/>
        <v>55.268745000000003</v>
      </c>
      <c r="I622" s="322">
        <v>8.6290000000000006E-2</v>
      </c>
      <c r="J622" s="89">
        <f t="shared" si="37"/>
        <v>8.6290000000000006E-2</v>
      </c>
    </row>
    <row r="623" spans="2:10" x14ac:dyDescent="0.2">
      <c r="B623" s="59">
        <f t="shared" si="38"/>
        <v>235</v>
      </c>
      <c r="C623" s="57" t="s">
        <v>1508</v>
      </c>
      <c r="D623" s="81">
        <v>589.5</v>
      </c>
      <c r="E623" s="81"/>
      <c r="F623" s="81">
        <v>28.2</v>
      </c>
      <c r="G623" s="81">
        <f t="shared" si="35"/>
        <v>617.70000000000005</v>
      </c>
      <c r="H623" s="150">
        <f t="shared" si="36"/>
        <v>53.301333000000007</v>
      </c>
      <c r="I623" s="322">
        <v>8.6290000000000006E-2</v>
      </c>
      <c r="J623" s="89">
        <f t="shared" si="37"/>
        <v>8.6290000000000006E-2</v>
      </c>
    </row>
    <row r="624" spans="2:10" x14ac:dyDescent="0.2">
      <c r="B624" s="59">
        <f t="shared" si="38"/>
        <v>236</v>
      </c>
      <c r="C624" s="57" t="s">
        <v>1509</v>
      </c>
      <c r="D624" s="81">
        <v>657.5</v>
      </c>
      <c r="E624" s="81"/>
      <c r="F624" s="81">
        <v>28.8</v>
      </c>
      <c r="G624" s="81">
        <f t="shared" si="35"/>
        <v>686.3</v>
      </c>
      <c r="H624" s="150">
        <f t="shared" si="36"/>
        <v>59.220827</v>
      </c>
      <c r="I624" s="322">
        <v>8.6290000000000006E-2</v>
      </c>
      <c r="J624" s="89">
        <f t="shared" si="37"/>
        <v>8.6290000000000006E-2</v>
      </c>
    </row>
    <row r="625" spans="2:10" x14ac:dyDescent="0.2">
      <c r="B625" s="59">
        <f t="shared" si="38"/>
        <v>237</v>
      </c>
      <c r="C625" s="57" t="s">
        <v>1510</v>
      </c>
      <c r="D625" s="81">
        <v>494</v>
      </c>
      <c r="E625" s="81"/>
      <c r="F625" s="81">
        <v>79.900000000000006</v>
      </c>
      <c r="G625" s="81">
        <f t="shared" si="35"/>
        <v>573.9</v>
      </c>
      <c r="H625" s="150">
        <f t="shared" si="36"/>
        <v>49.521830999999999</v>
      </c>
      <c r="I625" s="322">
        <v>8.6290000000000006E-2</v>
      </c>
      <c r="J625" s="89">
        <f t="shared" si="37"/>
        <v>8.6290000000000006E-2</v>
      </c>
    </row>
    <row r="626" spans="2:10" x14ac:dyDescent="0.2">
      <c r="B626" s="59">
        <f t="shared" si="38"/>
        <v>238</v>
      </c>
      <c r="C626" s="57" t="s">
        <v>1511</v>
      </c>
      <c r="D626" s="81">
        <v>710.1</v>
      </c>
      <c r="E626" s="81"/>
      <c r="F626" s="81"/>
      <c r="G626" s="81">
        <f t="shared" si="35"/>
        <v>710.1</v>
      </c>
      <c r="H626" s="150">
        <f t="shared" si="36"/>
        <v>61.274529000000008</v>
      </c>
      <c r="I626" s="322">
        <v>8.6290000000000006E-2</v>
      </c>
      <c r="J626" s="89">
        <f t="shared" si="37"/>
        <v>8.6290000000000006E-2</v>
      </c>
    </row>
    <row r="627" spans="2:10" x14ac:dyDescent="0.2">
      <c r="B627" s="59">
        <f t="shared" si="38"/>
        <v>239</v>
      </c>
      <c r="C627" s="57" t="s">
        <v>1512</v>
      </c>
      <c r="D627" s="81">
        <v>689.64</v>
      </c>
      <c r="E627" s="81">
        <v>121.5</v>
      </c>
      <c r="F627" s="81"/>
      <c r="G627" s="81">
        <f t="shared" si="35"/>
        <v>811.14</v>
      </c>
      <c r="H627" s="150">
        <f t="shared" si="36"/>
        <v>69.993270600000002</v>
      </c>
      <c r="I627" s="322">
        <v>8.6290000000000006E-2</v>
      </c>
      <c r="J627" s="89">
        <f t="shared" si="37"/>
        <v>8.6290000000000006E-2</v>
      </c>
    </row>
    <row r="628" spans="2:10" x14ac:dyDescent="0.2">
      <c r="B628" s="59">
        <f t="shared" si="38"/>
        <v>240</v>
      </c>
      <c r="C628" s="57" t="s">
        <v>1513</v>
      </c>
      <c r="D628" s="81">
        <v>1029</v>
      </c>
      <c r="E628" s="81">
        <v>102.5</v>
      </c>
      <c r="F628" s="81"/>
      <c r="G628" s="81">
        <f t="shared" si="35"/>
        <v>1131.5</v>
      </c>
      <c r="H628" s="150">
        <f t="shared" si="36"/>
        <v>97.637135000000001</v>
      </c>
      <c r="I628" s="322">
        <v>8.6290000000000006E-2</v>
      </c>
      <c r="J628" s="89">
        <f t="shared" si="37"/>
        <v>8.6290000000000006E-2</v>
      </c>
    </row>
    <row r="629" spans="2:10" x14ac:dyDescent="0.2">
      <c r="B629" s="59">
        <f t="shared" si="38"/>
        <v>241</v>
      </c>
      <c r="C629" s="57" t="s">
        <v>1514</v>
      </c>
      <c r="D629" s="81">
        <v>478</v>
      </c>
      <c r="E629" s="81"/>
      <c r="F629" s="81">
        <v>77.5</v>
      </c>
      <c r="G629" s="81">
        <f t="shared" si="35"/>
        <v>555.5</v>
      </c>
      <c r="H629" s="150">
        <f t="shared" si="36"/>
        <v>47.934095000000006</v>
      </c>
      <c r="I629" s="322">
        <v>8.6290000000000006E-2</v>
      </c>
      <c r="J629" s="89">
        <f t="shared" si="37"/>
        <v>8.6290000000000006E-2</v>
      </c>
    </row>
    <row r="630" spans="2:10" x14ac:dyDescent="0.2">
      <c r="B630" s="59">
        <f t="shared" si="38"/>
        <v>242</v>
      </c>
      <c r="C630" s="57" t="s">
        <v>1515</v>
      </c>
      <c r="D630" s="81">
        <v>937.9</v>
      </c>
      <c r="E630" s="81"/>
      <c r="F630" s="81"/>
      <c r="G630" s="81">
        <f t="shared" si="35"/>
        <v>937.9</v>
      </c>
      <c r="H630" s="150">
        <f t="shared" si="36"/>
        <v>80.931391000000005</v>
      </c>
      <c r="I630" s="322">
        <v>8.6290000000000006E-2</v>
      </c>
      <c r="J630" s="89">
        <f t="shared" si="37"/>
        <v>8.6290000000000006E-2</v>
      </c>
    </row>
    <row r="631" spans="2:10" x14ac:dyDescent="0.2">
      <c r="B631" s="59">
        <f t="shared" si="38"/>
        <v>243</v>
      </c>
      <c r="C631" s="57" t="s">
        <v>1516</v>
      </c>
      <c r="D631" s="81">
        <v>848.1</v>
      </c>
      <c r="E631" s="81"/>
      <c r="F631" s="81">
        <v>34.700000000000003</v>
      </c>
      <c r="G631" s="81">
        <f t="shared" si="35"/>
        <v>882.80000000000007</v>
      </c>
      <c r="H631" s="150">
        <f t="shared" si="36"/>
        <v>76.176812000000012</v>
      </c>
      <c r="I631" s="322">
        <v>8.6290000000000006E-2</v>
      </c>
      <c r="J631" s="89">
        <f t="shared" si="37"/>
        <v>8.6290000000000006E-2</v>
      </c>
    </row>
    <row r="632" spans="2:10" x14ac:dyDescent="0.2">
      <c r="B632" s="59">
        <f t="shared" si="38"/>
        <v>244</v>
      </c>
      <c r="C632" s="57" t="s">
        <v>1517</v>
      </c>
      <c r="D632" s="81">
        <v>958.6</v>
      </c>
      <c r="E632" s="81"/>
      <c r="F632" s="81"/>
      <c r="G632" s="81">
        <f t="shared" si="35"/>
        <v>958.6</v>
      </c>
      <c r="H632" s="150">
        <f t="shared" si="36"/>
        <v>82.717594000000005</v>
      </c>
      <c r="I632" s="322">
        <v>8.6290000000000006E-2</v>
      </c>
      <c r="J632" s="89">
        <f t="shared" si="37"/>
        <v>8.6290000000000006E-2</v>
      </c>
    </row>
    <row r="633" spans="2:10" x14ac:dyDescent="0.2">
      <c r="B633" s="59">
        <f t="shared" si="38"/>
        <v>245</v>
      </c>
      <c r="C633" s="57" t="s">
        <v>1518</v>
      </c>
      <c r="D633" s="81">
        <v>950.2</v>
      </c>
      <c r="E633" s="81"/>
      <c r="F633" s="81"/>
      <c r="G633" s="81">
        <f t="shared" si="35"/>
        <v>950.2</v>
      </c>
      <c r="H633" s="150">
        <f t="shared" si="36"/>
        <v>81.992758000000009</v>
      </c>
      <c r="I633" s="322">
        <v>8.6290000000000006E-2</v>
      </c>
      <c r="J633" s="89">
        <f t="shared" si="37"/>
        <v>8.6290000000000006E-2</v>
      </c>
    </row>
    <row r="634" spans="2:10" x14ac:dyDescent="0.2">
      <c r="B634" s="59">
        <f t="shared" si="38"/>
        <v>246</v>
      </c>
      <c r="C634" s="57" t="s">
        <v>1519</v>
      </c>
      <c r="D634" s="81">
        <v>717.45</v>
      </c>
      <c r="E634" s="81"/>
      <c r="F634" s="81">
        <v>83.8</v>
      </c>
      <c r="G634" s="81">
        <f t="shared" si="35"/>
        <v>801.25</v>
      </c>
      <c r="H634" s="150">
        <f t="shared" si="36"/>
        <v>69.139862500000007</v>
      </c>
      <c r="I634" s="322">
        <v>8.6290000000000006E-2</v>
      </c>
      <c r="J634" s="89">
        <f t="shared" si="37"/>
        <v>8.6290000000000006E-2</v>
      </c>
    </row>
    <row r="635" spans="2:10" x14ac:dyDescent="0.2">
      <c r="B635" s="59">
        <f t="shared" si="38"/>
        <v>247</v>
      </c>
      <c r="C635" s="57" t="s">
        <v>1520</v>
      </c>
      <c r="D635" s="81">
        <v>678.26</v>
      </c>
      <c r="E635" s="81"/>
      <c r="F635" s="81"/>
      <c r="G635" s="81">
        <f t="shared" si="35"/>
        <v>678.26</v>
      </c>
      <c r="H635" s="150">
        <f t="shared" si="36"/>
        <v>58.527055400000002</v>
      </c>
      <c r="I635" s="322">
        <v>8.6290000000000006E-2</v>
      </c>
      <c r="J635" s="89">
        <f t="shared" si="37"/>
        <v>8.6290000000000006E-2</v>
      </c>
    </row>
    <row r="636" spans="2:10" x14ac:dyDescent="0.2">
      <c r="B636" s="59">
        <f t="shared" si="38"/>
        <v>248</v>
      </c>
      <c r="C636" s="57" t="s">
        <v>1521</v>
      </c>
      <c r="D636" s="81">
        <v>633.9</v>
      </c>
      <c r="E636" s="81"/>
      <c r="F636" s="81">
        <v>33.200000000000003</v>
      </c>
      <c r="G636" s="81">
        <f t="shared" si="35"/>
        <v>667.1</v>
      </c>
      <c r="H636" s="150">
        <f t="shared" si="36"/>
        <v>57.564059000000007</v>
      </c>
      <c r="I636" s="322">
        <v>8.6290000000000006E-2</v>
      </c>
      <c r="J636" s="89">
        <f t="shared" si="37"/>
        <v>8.6290000000000006E-2</v>
      </c>
    </row>
    <row r="637" spans="2:10" x14ac:dyDescent="0.2">
      <c r="B637" s="59">
        <f t="shared" si="38"/>
        <v>249</v>
      </c>
      <c r="C637" s="57" t="s">
        <v>1522</v>
      </c>
      <c r="D637" s="81">
        <v>657.24</v>
      </c>
      <c r="E637" s="81"/>
      <c r="F637" s="81">
        <v>32.6</v>
      </c>
      <c r="G637" s="81">
        <f t="shared" si="35"/>
        <v>689.84</v>
      </c>
      <c r="H637" s="150">
        <f t="shared" si="36"/>
        <v>59.52629360000001</v>
      </c>
      <c r="I637" s="322">
        <v>8.6290000000000006E-2</v>
      </c>
      <c r="J637" s="89">
        <f t="shared" si="37"/>
        <v>8.6290000000000006E-2</v>
      </c>
    </row>
    <row r="638" spans="2:10" x14ac:dyDescent="0.2">
      <c r="B638" s="59">
        <f t="shared" si="38"/>
        <v>250</v>
      </c>
      <c r="C638" s="57" t="s">
        <v>1523</v>
      </c>
      <c r="D638" s="81">
        <v>546.5</v>
      </c>
      <c r="E638" s="81"/>
      <c r="F638" s="81">
        <v>73.2</v>
      </c>
      <c r="G638" s="81">
        <f t="shared" ref="G638:G698" si="39">D638+E638+F638</f>
        <v>619.70000000000005</v>
      </c>
      <c r="H638" s="150">
        <f t="shared" ref="H638:H696" si="40">SUM(I638*G638)</f>
        <v>53.47391300000001</v>
      </c>
      <c r="I638" s="322">
        <v>8.6290000000000006E-2</v>
      </c>
      <c r="J638" s="89">
        <f t="shared" ref="J638:J696" si="41">H638/G638</f>
        <v>8.6290000000000006E-2</v>
      </c>
    </row>
    <row r="639" spans="2:10" x14ac:dyDescent="0.2">
      <c r="B639" s="59">
        <f t="shared" si="38"/>
        <v>251</v>
      </c>
      <c r="C639" s="57" t="s">
        <v>1524</v>
      </c>
      <c r="D639" s="81">
        <v>648.6</v>
      </c>
      <c r="E639" s="81"/>
      <c r="F639" s="81"/>
      <c r="G639" s="81">
        <f t="shared" si="39"/>
        <v>648.6</v>
      </c>
      <c r="H639" s="150">
        <f t="shared" si="40"/>
        <v>55.967694000000009</v>
      </c>
      <c r="I639" s="322">
        <v>8.6290000000000006E-2</v>
      </c>
      <c r="J639" s="89">
        <f t="shared" si="41"/>
        <v>8.6290000000000006E-2</v>
      </c>
    </row>
    <row r="640" spans="2:10" x14ac:dyDescent="0.2">
      <c r="B640" s="59">
        <f t="shared" si="38"/>
        <v>252</v>
      </c>
      <c r="C640" s="57" t="s">
        <v>1525</v>
      </c>
      <c r="D640" s="81">
        <v>633.29999999999995</v>
      </c>
      <c r="E640" s="81"/>
      <c r="F640" s="81">
        <v>40.9</v>
      </c>
      <c r="G640" s="81">
        <f t="shared" si="39"/>
        <v>674.19999999999993</v>
      </c>
      <c r="H640" s="150">
        <f t="shared" si="40"/>
        <v>58.176718000000001</v>
      </c>
      <c r="I640" s="322">
        <v>8.6290000000000006E-2</v>
      </c>
      <c r="J640" s="89">
        <f t="shared" si="41"/>
        <v>8.6290000000000006E-2</v>
      </c>
    </row>
    <row r="641" spans="2:10" x14ac:dyDescent="0.2">
      <c r="B641" s="59">
        <f t="shared" si="38"/>
        <v>253</v>
      </c>
      <c r="C641" s="57" t="s">
        <v>38</v>
      </c>
      <c r="D641" s="81">
        <v>297.2</v>
      </c>
      <c r="E641" s="81"/>
      <c r="F641" s="81">
        <v>60.8</v>
      </c>
      <c r="G641" s="81">
        <f t="shared" si="39"/>
        <v>358</v>
      </c>
      <c r="H641" s="150">
        <f t="shared" si="40"/>
        <v>30.891820000000003</v>
      </c>
      <c r="I641" s="322">
        <v>8.6290000000000006E-2</v>
      </c>
      <c r="J641" s="89">
        <f t="shared" si="41"/>
        <v>8.6290000000000006E-2</v>
      </c>
    </row>
    <row r="642" spans="2:10" x14ac:dyDescent="0.2">
      <c r="B642" s="59">
        <f t="shared" si="38"/>
        <v>254</v>
      </c>
      <c r="C642" s="57" t="s">
        <v>41</v>
      </c>
      <c r="D642" s="81">
        <v>226.9</v>
      </c>
      <c r="E642" s="81"/>
      <c r="F642" s="81"/>
      <c r="G642" s="81">
        <f t="shared" si="39"/>
        <v>226.9</v>
      </c>
      <c r="H642" s="150">
        <f t="shared" si="40"/>
        <v>19.579201000000001</v>
      </c>
      <c r="I642" s="322">
        <v>8.6290000000000006E-2</v>
      </c>
      <c r="J642" s="89">
        <f t="shared" si="41"/>
        <v>8.6290000000000006E-2</v>
      </c>
    </row>
    <row r="643" spans="2:10" x14ac:dyDescent="0.2">
      <c r="B643" s="59">
        <f t="shared" si="38"/>
        <v>255</v>
      </c>
      <c r="C643" s="57" t="s">
        <v>42</v>
      </c>
      <c r="D643" s="81">
        <v>314.89999999999998</v>
      </c>
      <c r="E643" s="81"/>
      <c r="F643" s="81"/>
      <c r="G643" s="81">
        <f t="shared" si="39"/>
        <v>314.89999999999998</v>
      </c>
      <c r="H643" s="150">
        <f t="shared" si="40"/>
        <v>27.172720999999999</v>
      </c>
      <c r="I643" s="322">
        <v>8.6290000000000006E-2</v>
      </c>
      <c r="J643" s="89">
        <f t="shared" si="41"/>
        <v>8.6290000000000006E-2</v>
      </c>
    </row>
    <row r="644" spans="2:10" x14ac:dyDescent="0.2">
      <c r="B644" s="59">
        <f t="shared" si="38"/>
        <v>256</v>
      </c>
      <c r="C644" s="57" t="s">
        <v>43</v>
      </c>
      <c r="D644" s="81">
        <v>199.2</v>
      </c>
      <c r="E644" s="81"/>
      <c r="F644" s="81"/>
      <c r="G644" s="81">
        <f t="shared" si="39"/>
        <v>199.2</v>
      </c>
      <c r="H644" s="150">
        <f t="shared" si="40"/>
        <v>17.188967999999999</v>
      </c>
      <c r="I644" s="322">
        <v>8.6290000000000006E-2</v>
      </c>
      <c r="J644" s="89">
        <f t="shared" si="41"/>
        <v>8.6290000000000006E-2</v>
      </c>
    </row>
    <row r="645" spans="2:10" x14ac:dyDescent="0.2">
      <c r="B645" s="59">
        <f t="shared" si="38"/>
        <v>257</v>
      </c>
      <c r="C645" s="57" t="s">
        <v>44</v>
      </c>
      <c r="D645" s="81">
        <v>748.1</v>
      </c>
      <c r="E645" s="81"/>
      <c r="F645" s="81">
        <v>189.2</v>
      </c>
      <c r="G645" s="81">
        <f t="shared" si="39"/>
        <v>937.3</v>
      </c>
      <c r="H645" s="150">
        <f t="shared" si="40"/>
        <v>80.879616999999996</v>
      </c>
      <c r="I645" s="322">
        <v>8.6290000000000006E-2</v>
      </c>
      <c r="J645" s="89">
        <f t="shared" si="41"/>
        <v>8.6290000000000006E-2</v>
      </c>
    </row>
    <row r="646" spans="2:10" x14ac:dyDescent="0.2">
      <c r="B646" s="59">
        <f t="shared" ref="B646:B709" si="42">1+B645</f>
        <v>258</v>
      </c>
      <c r="C646" s="57" t="s">
        <v>45</v>
      </c>
      <c r="D646" s="81">
        <v>486.2</v>
      </c>
      <c r="E646" s="81"/>
      <c r="F646" s="81"/>
      <c r="G646" s="81">
        <f t="shared" si="39"/>
        <v>486.2</v>
      </c>
      <c r="H646" s="150">
        <f t="shared" si="40"/>
        <v>41.954198000000005</v>
      </c>
      <c r="I646" s="322">
        <v>8.6290000000000006E-2</v>
      </c>
      <c r="J646" s="89">
        <f t="shared" si="41"/>
        <v>8.6290000000000019E-2</v>
      </c>
    </row>
    <row r="647" spans="2:10" x14ac:dyDescent="0.2">
      <c r="B647" s="59">
        <f t="shared" si="42"/>
        <v>259</v>
      </c>
      <c r="C647" s="57" t="s">
        <v>46</v>
      </c>
      <c r="D647" s="81">
        <v>1811.6</v>
      </c>
      <c r="E647" s="81"/>
      <c r="F647" s="81">
        <v>36.9</v>
      </c>
      <c r="G647" s="81">
        <f t="shared" si="39"/>
        <v>1848.5</v>
      </c>
      <c r="H647" s="150">
        <f t="shared" si="40"/>
        <v>159.50706500000001</v>
      </c>
      <c r="I647" s="322">
        <v>8.6290000000000006E-2</v>
      </c>
      <c r="J647" s="89">
        <f t="shared" si="41"/>
        <v>8.6290000000000006E-2</v>
      </c>
    </row>
    <row r="648" spans="2:10" x14ac:dyDescent="0.2">
      <c r="B648" s="59">
        <f t="shared" si="42"/>
        <v>260</v>
      </c>
      <c r="C648" s="57" t="s">
        <v>47</v>
      </c>
      <c r="D648" s="81">
        <v>314</v>
      </c>
      <c r="E648" s="81"/>
      <c r="F648" s="81"/>
      <c r="G648" s="81">
        <f t="shared" si="39"/>
        <v>314</v>
      </c>
      <c r="H648" s="150">
        <f t="shared" si="40"/>
        <v>27.09506</v>
      </c>
      <c r="I648" s="322">
        <v>8.6290000000000006E-2</v>
      </c>
      <c r="J648" s="89">
        <f t="shared" si="41"/>
        <v>8.6290000000000006E-2</v>
      </c>
    </row>
    <row r="649" spans="2:10" x14ac:dyDescent="0.2">
      <c r="B649" s="59">
        <f t="shared" si="42"/>
        <v>261</v>
      </c>
      <c r="C649" s="57" t="s">
        <v>48</v>
      </c>
      <c r="D649" s="81">
        <v>1446.6</v>
      </c>
      <c r="E649" s="81"/>
      <c r="F649" s="81">
        <v>54.7</v>
      </c>
      <c r="G649" s="81">
        <f t="shared" si="39"/>
        <v>1501.3</v>
      </c>
      <c r="H649" s="150">
        <f t="shared" si="40"/>
        <v>129.547177</v>
      </c>
      <c r="I649" s="322">
        <v>8.6290000000000006E-2</v>
      </c>
      <c r="J649" s="89">
        <f t="shared" si="41"/>
        <v>8.6290000000000006E-2</v>
      </c>
    </row>
    <row r="650" spans="2:10" x14ac:dyDescent="0.2">
      <c r="B650" s="59">
        <f t="shared" si="42"/>
        <v>262</v>
      </c>
      <c r="C650" s="57" t="s">
        <v>68</v>
      </c>
      <c r="D650" s="81">
        <v>249.2</v>
      </c>
      <c r="E650" s="81"/>
      <c r="F650" s="81"/>
      <c r="G650" s="81">
        <f t="shared" si="39"/>
        <v>249.2</v>
      </c>
      <c r="H650" s="150">
        <f t="shared" si="40"/>
        <v>21.503468000000002</v>
      </c>
      <c r="I650" s="322">
        <v>8.6290000000000006E-2</v>
      </c>
      <c r="J650" s="89">
        <f t="shared" si="41"/>
        <v>8.6290000000000006E-2</v>
      </c>
    </row>
    <row r="651" spans="2:10" x14ac:dyDescent="0.2">
      <c r="B651" s="59">
        <f t="shared" si="42"/>
        <v>263</v>
      </c>
      <c r="C651" s="57" t="s">
        <v>69</v>
      </c>
      <c r="D651" s="81">
        <v>299.39999999999998</v>
      </c>
      <c r="E651" s="81"/>
      <c r="F651" s="81"/>
      <c r="G651" s="81">
        <f t="shared" si="39"/>
        <v>299.39999999999998</v>
      </c>
      <c r="H651" s="150">
        <f t="shared" si="40"/>
        <v>25.835225999999999</v>
      </c>
      <c r="I651" s="322">
        <v>8.6290000000000006E-2</v>
      </c>
      <c r="J651" s="89">
        <f t="shared" si="41"/>
        <v>8.6290000000000006E-2</v>
      </c>
    </row>
    <row r="652" spans="2:10" x14ac:dyDescent="0.2">
      <c r="B652" s="59">
        <f t="shared" si="42"/>
        <v>264</v>
      </c>
      <c r="C652" s="57" t="s">
        <v>70</v>
      </c>
      <c r="D652" s="81">
        <v>51.3</v>
      </c>
      <c r="E652" s="81"/>
      <c r="F652" s="81"/>
      <c r="G652" s="81">
        <f t="shared" si="39"/>
        <v>51.3</v>
      </c>
      <c r="H652" s="150">
        <f t="shared" si="40"/>
        <v>4.4266769999999998</v>
      </c>
      <c r="I652" s="322">
        <v>8.6290000000000006E-2</v>
      </c>
      <c r="J652" s="89">
        <f t="shared" si="41"/>
        <v>8.6290000000000006E-2</v>
      </c>
    </row>
    <row r="653" spans="2:10" x14ac:dyDescent="0.2">
      <c r="B653" s="59">
        <f t="shared" si="42"/>
        <v>265</v>
      </c>
      <c r="C653" s="57" t="s">
        <v>71</v>
      </c>
      <c r="D653" s="81">
        <v>312.3</v>
      </c>
      <c r="E653" s="81"/>
      <c r="F653" s="81"/>
      <c r="G653" s="81">
        <f t="shared" si="39"/>
        <v>312.3</v>
      </c>
      <c r="H653" s="150">
        <f t="shared" si="40"/>
        <v>26.948367000000001</v>
      </c>
      <c r="I653" s="322">
        <v>8.6290000000000006E-2</v>
      </c>
      <c r="J653" s="89">
        <f t="shared" si="41"/>
        <v>8.6290000000000006E-2</v>
      </c>
    </row>
    <row r="654" spans="2:10" x14ac:dyDescent="0.2">
      <c r="B654" s="59">
        <f t="shared" si="42"/>
        <v>266</v>
      </c>
      <c r="C654" s="57" t="s">
        <v>72</v>
      </c>
      <c r="D654" s="81">
        <v>706.6</v>
      </c>
      <c r="E654" s="81">
        <v>191.5</v>
      </c>
      <c r="F654" s="81"/>
      <c r="G654" s="81">
        <f t="shared" si="39"/>
        <v>898.1</v>
      </c>
      <c r="H654" s="150">
        <f t="shared" si="40"/>
        <v>77.497049000000004</v>
      </c>
      <c r="I654" s="322">
        <v>8.6290000000000006E-2</v>
      </c>
      <c r="J654" s="89">
        <f t="shared" si="41"/>
        <v>8.6290000000000006E-2</v>
      </c>
    </row>
    <row r="655" spans="2:10" x14ac:dyDescent="0.2">
      <c r="B655" s="59">
        <f t="shared" si="42"/>
        <v>267</v>
      </c>
      <c r="C655" s="57" t="s">
        <v>73</v>
      </c>
      <c r="D655" s="81">
        <v>552.4</v>
      </c>
      <c r="E655" s="81"/>
      <c r="F655" s="81"/>
      <c r="G655" s="81">
        <f t="shared" si="39"/>
        <v>552.4</v>
      </c>
      <c r="H655" s="150">
        <f t="shared" si="40"/>
        <v>47.666595999999998</v>
      </c>
      <c r="I655" s="322">
        <v>8.6290000000000006E-2</v>
      </c>
      <c r="J655" s="89">
        <f t="shared" si="41"/>
        <v>8.6290000000000006E-2</v>
      </c>
    </row>
    <row r="656" spans="2:10" x14ac:dyDescent="0.2">
      <c r="B656" s="59">
        <f t="shared" si="42"/>
        <v>268</v>
      </c>
      <c r="C656" s="57" t="s">
        <v>74</v>
      </c>
      <c r="D656" s="81">
        <v>971.2</v>
      </c>
      <c r="E656" s="81"/>
      <c r="F656" s="81"/>
      <c r="G656" s="81">
        <f t="shared" si="39"/>
        <v>971.2</v>
      </c>
      <c r="H656" s="150">
        <f t="shared" si="40"/>
        <v>83.804848000000007</v>
      </c>
      <c r="I656" s="322">
        <v>8.6290000000000006E-2</v>
      </c>
      <c r="J656" s="89">
        <f t="shared" si="41"/>
        <v>8.6290000000000006E-2</v>
      </c>
    </row>
    <row r="657" spans="2:10" x14ac:dyDescent="0.2">
      <c r="B657" s="59">
        <f t="shared" si="42"/>
        <v>269</v>
      </c>
      <c r="C657" s="57" t="s">
        <v>75</v>
      </c>
      <c r="D657" s="81">
        <v>391.8</v>
      </c>
      <c r="E657" s="81"/>
      <c r="F657" s="81"/>
      <c r="G657" s="81">
        <f t="shared" si="39"/>
        <v>391.8</v>
      </c>
      <c r="H657" s="150">
        <f t="shared" si="40"/>
        <v>33.808422</v>
      </c>
      <c r="I657" s="322">
        <v>8.6290000000000006E-2</v>
      </c>
      <c r="J657" s="89">
        <f t="shared" si="41"/>
        <v>8.6289999999999992E-2</v>
      </c>
    </row>
    <row r="658" spans="2:10" x14ac:dyDescent="0.2">
      <c r="B658" s="59">
        <f t="shared" si="42"/>
        <v>270</v>
      </c>
      <c r="C658" s="57" t="s">
        <v>76</v>
      </c>
      <c r="D658" s="81">
        <v>414</v>
      </c>
      <c r="E658" s="81"/>
      <c r="F658" s="81"/>
      <c r="G658" s="81">
        <f t="shared" si="39"/>
        <v>414</v>
      </c>
      <c r="H658" s="150">
        <f t="shared" si="40"/>
        <v>35.724060000000001</v>
      </c>
      <c r="I658" s="322">
        <v>8.6290000000000006E-2</v>
      </c>
      <c r="J658" s="89">
        <f t="shared" si="41"/>
        <v>8.6290000000000006E-2</v>
      </c>
    </row>
    <row r="659" spans="2:10" x14ac:dyDescent="0.2">
      <c r="B659" s="59">
        <f t="shared" si="42"/>
        <v>271</v>
      </c>
      <c r="C659" s="57" t="s">
        <v>77</v>
      </c>
      <c r="D659" s="81">
        <v>370.4</v>
      </c>
      <c r="E659" s="81">
        <v>116.4</v>
      </c>
      <c r="F659" s="81"/>
      <c r="G659" s="81">
        <f t="shared" si="39"/>
        <v>486.79999999999995</v>
      </c>
      <c r="H659" s="150">
        <f t="shared" si="40"/>
        <v>42.005972</v>
      </c>
      <c r="I659" s="322">
        <v>8.6290000000000006E-2</v>
      </c>
      <c r="J659" s="89">
        <f t="shared" si="41"/>
        <v>8.6290000000000006E-2</v>
      </c>
    </row>
    <row r="660" spans="2:10" x14ac:dyDescent="0.2">
      <c r="B660" s="59">
        <f t="shared" si="42"/>
        <v>272</v>
      </c>
      <c r="C660" s="57" t="s">
        <v>78</v>
      </c>
      <c r="D660" s="81">
        <v>355</v>
      </c>
      <c r="E660" s="81"/>
      <c r="F660" s="81"/>
      <c r="G660" s="81">
        <f t="shared" si="39"/>
        <v>355</v>
      </c>
      <c r="H660" s="150">
        <f t="shared" si="40"/>
        <v>30.632950000000001</v>
      </c>
      <c r="I660" s="322">
        <v>8.6290000000000006E-2</v>
      </c>
      <c r="J660" s="89">
        <f t="shared" si="41"/>
        <v>8.6290000000000006E-2</v>
      </c>
    </row>
    <row r="661" spans="2:10" x14ac:dyDescent="0.2">
      <c r="B661" s="59">
        <f t="shared" si="42"/>
        <v>273</v>
      </c>
      <c r="C661" s="57" t="s">
        <v>79</v>
      </c>
      <c r="D661" s="81">
        <v>143.19999999999999</v>
      </c>
      <c r="E661" s="81"/>
      <c r="F661" s="81">
        <v>41.9</v>
      </c>
      <c r="G661" s="81">
        <f t="shared" si="39"/>
        <v>185.1</v>
      </c>
      <c r="H661" s="150">
        <f t="shared" si="40"/>
        <v>15.972279</v>
      </c>
      <c r="I661" s="322">
        <v>8.6290000000000006E-2</v>
      </c>
      <c r="J661" s="89">
        <f t="shared" si="41"/>
        <v>8.6290000000000006E-2</v>
      </c>
    </row>
    <row r="662" spans="2:10" x14ac:dyDescent="0.2">
      <c r="B662" s="59">
        <f t="shared" si="42"/>
        <v>274</v>
      </c>
      <c r="C662" s="57" t="s">
        <v>80</v>
      </c>
      <c r="D662" s="81">
        <v>163.19999999999999</v>
      </c>
      <c r="E662" s="81"/>
      <c r="F662" s="81"/>
      <c r="G662" s="81">
        <f t="shared" si="39"/>
        <v>163.19999999999999</v>
      </c>
      <c r="H662" s="150">
        <f t="shared" si="40"/>
        <v>14.082528</v>
      </c>
      <c r="I662" s="322">
        <v>8.6290000000000006E-2</v>
      </c>
      <c r="J662" s="89">
        <f t="shared" si="41"/>
        <v>8.6290000000000006E-2</v>
      </c>
    </row>
    <row r="663" spans="2:10" x14ac:dyDescent="0.2">
      <c r="B663" s="59">
        <f t="shared" si="42"/>
        <v>275</v>
      </c>
      <c r="C663" s="57" t="s">
        <v>81</v>
      </c>
      <c r="D663" s="81">
        <v>268.2</v>
      </c>
      <c r="E663" s="81"/>
      <c r="F663" s="81"/>
      <c r="G663" s="81">
        <f t="shared" si="39"/>
        <v>268.2</v>
      </c>
      <c r="H663" s="150">
        <f t="shared" si="40"/>
        <v>23.142977999999999</v>
      </c>
      <c r="I663" s="322">
        <v>8.6290000000000006E-2</v>
      </c>
      <c r="J663" s="89">
        <f t="shared" si="41"/>
        <v>8.6290000000000006E-2</v>
      </c>
    </row>
    <row r="664" spans="2:10" x14ac:dyDescent="0.2">
      <c r="B664" s="59">
        <f t="shared" si="42"/>
        <v>276</v>
      </c>
      <c r="C664" s="57" t="s">
        <v>82</v>
      </c>
      <c r="D664" s="81">
        <v>1401.05</v>
      </c>
      <c r="E664" s="81"/>
      <c r="F664" s="81"/>
      <c r="G664" s="81">
        <f t="shared" si="39"/>
        <v>1401.05</v>
      </c>
      <c r="H664" s="150">
        <f t="shared" si="40"/>
        <v>120.89660450000001</v>
      </c>
      <c r="I664" s="322">
        <v>8.6290000000000006E-2</v>
      </c>
      <c r="J664" s="89">
        <f t="shared" si="41"/>
        <v>8.6290000000000006E-2</v>
      </c>
    </row>
    <row r="665" spans="2:10" x14ac:dyDescent="0.2">
      <c r="B665" s="59">
        <f t="shared" si="42"/>
        <v>277</v>
      </c>
      <c r="C665" s="57" t="s">
        <v>83</v>
      </c>
      <c r="D665" s="81">
        <v>1909.5</v>
      </c>
      <c r="E665" s="81"/>
      <c r="F665" s="81"/>
      <c r="G665" s="81">
        <f t="shared" si="39"/>
        <v>1909.5</v>
      </c>
      <c r="H665" s="150">
        <f t="shared" si="40"/>
        <v>164.77075500000001</v>
      </c>
      <c r="I665" s="322">
        <v>8.6290000000000006E-2</v>
      </c>
      <c r="J665" s="89">
        <f t="shared" si="41"/>
        <v>8.6290000000000006E-2</v>
      </c>
    </row>
    <row r="666" spans="2:10" x14ac:dyDescent="0.2">
      <c r="B666" s="59">
        <f t="shared" si="42"/>
        <v>278</v>
      </c>
      <c r="C666" s="57" t="s">
        <v>116</v>
      </c>
      <c r="D666" s="81">
        <v>542.20000000000005</v>
      </c>
      <c r="E666" s="81"/>
      <c r="F666" s="81"/>
      <c r="G666" s="81">
        <f t="shared" si="39"/>
        <v>542.20000000000005</v>
      </c>
      <c r="H666" s="150">
        <f t="shared" si="40"/>
        <v>46.786438000000004</v>
      </c>
      <c r="I666" s="322">
        <v>8.6290000000000006E-2</v>
      </c>
      <c r="J666" s="89">
        <f t="shared" si="41"/>
        <v>8.6290000000000006E-2</v>
      </c>
    </row>
    <row r="667" spans="2:10" x14ac:dyDescent="0.2">
      <c r="B667" s="59">
        <f t="shared" si="42"/>
        <v>279</v>
      </c>
      <c r="C667" s="57" t="s">
        <v>117</v>
      </c>
      <c r="D667" s="81">
        <v>168.8</v>
      </c>
      <c r="E667" s="81"/>
      <c r="F667" s="81"/>
      <c r="G667" s="81">
        <f t="shared" si="39"/>
        <v>168.8</v>
      </c>
      <c r="H667" s="150">
        <f t="shared" si="40"/>
        <v>14.565752000000002</v>
      </c>
      <c r="I667" s="322">
        <v>8.6290000000000006E-2</v>
      </c>
      <c r="J667" s="89">
        <f t="shared" si="41"/>
        <v>8.6290000000000006E-2</v>
      </c>
    </row>
    <row r="668" spans="2:10" x14ac:dyDescent="0.2">
      <c r="B668" s="59">
        <f t="shared" si="42"/>
        <v>280</v>
      </c>
      <c r="C668" s="57" t="s">
        <v>118</v>
      </c>
      <c r="D668" s="81">
        <v>173.2</v>
      </c>
      <c r="E668" s="81"/>
      <c r="F668" s="81"/>
      <c r="G668" s="81">
        <f t="shared" si="39"/>
        <v>173.2</v>
      </c>
      <c r="H668" s="150">
        <f t="shared" si="40"/>
        <v>14.945428</v>
      </c>
      <c r="I668" s="322">
        <v>8.6290000000000006E-2</v>
      </c>
      <c r="J668" s="89">
        <f t="shared" si="41"/>
        <v>8.6290000000000006E-2</v>
      </c>
    </row>
    <row r="669" spans="2:10" x14ac:dyDescent="0.2">
      <c r="B669" s="59">
        <f t="shared" si="42"/>
        <v>281</v>
      </c>
      <c r="C669" s="57" t="s">
        <v>119</v>
      </c>
      <c r="D669" s="81">
        <v>174.6</v>
      </c>
      <c r="E669" s="81"/>
      <c r="F669" s="81"/>
      <c r="G669" s="81">
        <f t="shared" si="39"/>
        <v>174.6</v>
      </c>
      <c r="H669" s="150">
        <f t="shared" si="40"/>
        <v>15.066234</v>
      </c>
      <c r="I669" s="322">
        <v>8.6290000000000006E-2</v>
      </c>
      <c r="J669" s="89">
        <f t="shared" si="41"/>
        <v>8.6290000000000006E-2</v>
      </c>
    </row>
    <row r="670" spans="2:10" x14ac:dyDescent="0.2">
      <c r="B670" s="59">
        <f t="shared" si="42"/>
        <v>282</v>
      </c>
      <c r="C670" s="57" t="s">
        <v>120</v>
      </c>
      <c r="D670" s="81">
        <v>174.6</v>
      </c>
      <c r="E670" s="81"/>
      <c r="F670" s="81">
        <v>31</v>
      </c>
      <c r="G670" s="81">
        <f t="shared" si="39"/>
        <v>205.6</v>
      </c>
      <c r="H670" s="150">
        <f t="shared" si="40"/>
        <v>17.741223999999999</v>
      </c>
      <c r="I670" s="322">
        <v>8.6290000000000006E-2</v>
      </c>
      <c r="J670" s="89">
        <f t="shared" si="41"/>
        <v>8.6289999999999992E-2</v>
      </c>
    </row>
    <row r="671" spans="2:10" x14ac:dyDescent="0.2">
      <c r="B671" s="59">
        <f t="shared" si="42"/>
        <v>283</v>
      </c>
      <c r="C671" s="57" t="s">
        <v>121</v>
      </c>
      <c r="D671" s="81">
        <v>285.89999999999998</v>
      </c>
      <c r="E671" s="81"/>
      <c r="F671" s="81"/>
      <c r="G671" s="81">
        <f t="shared" si="39"/>
        <v>285.89999999999998</v>
      </c>
      <c r="H671" s="150">
        <f t="shared" si="40"/>
        <v>24.670310999999998</v>
      </c>
      <c r="I671" s="322">
        <v>8.6290000000000006E-2</v>
      </c>
      <c r="J671" s="89">
        <f t="shared" si="41"/>
        <v>8.6290000000000006E-2</v>
      </c>
    </row>
    <row r="672" spans="2:10" x14ac:dyDescent="0.2">
      <c r="B672" s="59">
        <f t="shared" si="42"/>
        <v>284</v>
      </c>
      <c r="C672" s="57" t="s">
        <v>122</v>
      </c>
      <c r="D672" s="81">
        <v>365.3</v>
      </c>
      <c r="E672" s="81">
        <v>20.6</v>
      </c>
      <c r="F672" s="81"/>
      <c r="G672" s="81">
        <f t="shared" si="39"/>
        <v>385.90000000000003</v>
      </c>
      <c r="H672" s="150">
        <f t="shared" si="40"/>
        <v>33.299311000000003</v>
      </c>
      <c r="I672" s="322">
        <v>8.6290000000000006E-2</v>
      </c>
      <c r="J672" s="89">
        <f t="shared" si="41"/>
        <v>8.6290000000000006E-2</v>
      </c>
    </row>
    <row r="673" spans="2:10" x14ac:dyDescent="0.2">
      <c r="B673" s="59">
        <f t="shared" si="42"/>
        <v>285</v>
      </c>
      <c r="C673" s="57" t="s">
        <v>123</v>
      </c>
      <c r="D673" s="81">
        <v>204.5</v>
      </c>
      <c r="E673" s="81"/>
      <c r="F673" s="81"/>
      <c r="G673" s="81">
        <f t="shared" si="39"/>
        <v>204.5</v>
      </c>
      <c r="H673" s="150">
        <f t="shared" si="40"/>
        <v>17.646305000000002</v>
      </c>
      <c r="I673" s="322">
        <v>8.6290000000000006E-2</v>
      </c>
      <c r="J673" s="89">
        <f t="shared" si="41"/>
        <v>8.6290000000000006E-2</v>
      </c>
    </row>
    <row r="674" spans="2:10" x14ac:dyDescent="0.2">
      <c r="B674" s="59">
        <f t="shared" si="42"/>
        <v>286</v>
      </c>
      <c r="C674" s="57" t="s">
        <v>124</v>
      </c>
      <c r="D674" s="81">
        <v>625.70000000000005</v>
      </c>
      <c r="E674" s="81"/>
      <c r="F674" s="81"/>
      <c r="G674" s="81">
        <f t="shared" si="39"/>
        <v>625.70000000000005</v>
      </c>
      <c r="H674" s="150">
        <f t="shared" si="40"/>
        <v>53.991653000000007</v>
      </c>
      <c r="I674" s="322">
        <v>8.6290000000000006E-2</v>
      </c>
      <c r="J674" s="89">
        <f t="shared" si="41"/>
        <v>8.6290000000000006E-2</v>
      </c>
    </row>
    <row r="675" spans="2:10" x14ac:dyDescent="0.2">
      <c r="B675" s="59">
        <f t="shared" si="42"/>
        <v>287</v>
      </c>
      <c r="C675" s="57" t="s">
        <v>126</v>
      </c>
      <c r="D675" s="81">
        <v>429.5</v>
      </c>
      <c r="E675" s="81"/>
      <c r="F675" s="81">
        <v>30.7</v>
      </c>
      <c r="G675" s="81">
        <f t="shared" si="39"/>
        <v>460.2</v>
      </c>
      <c r="H675" s="150">
        <f t="shared" si="40"/>
        <v>39.710658000000002</v>
      </c>
      <c r="I675" s="322">
        <v>8.6290000000000006E-2</v>
      </c>
      <c r="J675" s="89">
        <f t="shared" si="41"/>
        <v>8.6290000000000006E-2</v>
      </c>
    </row>
    <row r="676" spans="2:10" x14ac:dyDescent="0.2">
      <c r="B676" s="59">
        <f t="shared" si="42"/>
        <v>288</v>
      </c>
      <c r="C676" s="57" t="s">
        <v>127</v>
      </c>
      <c r="D676" s="81">
        <v>206.4</v>
      </c>
      <c r="E676" s="81"/>
      <c r="F676" s="81"/>
      <c r="G676" s="81">
        <f t="shared" si="39"/>
        <v>206.4</v>
      </c>
      <c r="H676" s="150">
        <f t="shared" si="40"/>
        <v>17.810256000000003</v>
      </c>
      <c r="I676" s="322">
        <v>8.6290000000000006E-2</v>
      </c>
      <c r="J676" s="89">
        <f t="shared" si="41"/>
        <v>8.6290000000000006E-2</v>
      </c>
    </row>
    <row r="677" spans="2:10" x14ac:dyDescent="0.2">
      <c r="B677" s="59">
        <f t="shared" si="42"/>
        <v>289</v>
      </c>
      <c r="C677" s="57" t="s">
        <v>1757</v>
      </c>
      <c r="D677" s="81">
        <v>275.2</v>
      </c>
      <c r="E677" s="81"/>
      <c r="F677" s="81"/>
      <c r="G677" s="81">
        <f t="shared" si="39"/>
        <v>275.2</v>
      </c>
      <c r="H677" s="150">
        <f t="shared" si="40"/>
        <v>23.747008000000001</v>
      </c>
      <c r="I677" s="322">
        <v>8.6290000000000006E-2</v>
      </c>
      <c r="J677" s="89">
        <f t="shared" si="41"/>
        <v>8.6290000000000006E-2</v>
      </c>
    </row>
    <row r="678" spans="2:10" x14ac:dyDescent="0.2">
      <c r="B678" s="59">
        <f t="shared" si="42"/>
        <v>290</v>
      </c>
      <c r="C678" s="57" t="s">
        <v>1758</v>
      </c>
      <c r="D678" s="81">
        <v>318.89999999999998</v>
      </c>
      <c r="E678" s="81"/>
      <c r="F678" s="81"/>
      <c r="G678" s="81">
        <f t="shared" si="39"/>
        <v>318.89999999999998</v>
      </c>
      <c r="H678" s="150">
        <f t="shared" si="40"/>
        <v>27.517880999999999</v>
      </c>
      <c r="I678" s="322">
        <v>8.6290000000000006E-2</v>
      </c>
      <c r="J678" s="89">
        <f t="shared" si="41"/>
        <v>8.6290000000000006E-2</v>
      </c>
    </row>
    <row r="679" spans="2:10" x14ac:dyDescent="0.2">
      <c r="B679" s="59">
        <f t="shared" si="42"/>
        <v>291</v>
      </c>
      <c r="C679" s="57" t="s">
        <v>1759</v>
      </c>
      <c r="D679" s="81">
        <v>75.2</v>
      </c>
      <c r="E679" s="81"/>
      <c r="F679" s="81"/>
      <c r="G679" s="81">
        <f t="shared" si="39"/>
        <v>75.2</v>
      </c>
      <c r="H679" s="150">
        <f t="shared" si="40"/>
        <v>6.489008000000001</v>
      </c>
      <c r="I679" s="322">
        <v>8.6290000000000006E-2</v>
      </c>
      <c r="J679" s="89">
        <f t="shared" si="41"/>
        <v>8.6290000000000006E-2</v>
      </c>
    </row>
    <row r="680" spans="2:10" x14ac:dyDescent="0.2">
      <c r="B680" s="59">
        <f t="shared" si="42"/>
        <v>292</v>
      </c>
      <c r="C680" s="57" t="s">
        <v>1760</v>
      </c>
      <c r="D680" s="81">
        <v>320.89999999999998</v>
      </c>
      <c r="E680" s="81"/>
      <c r="F680" s="81"/>
      <c r="G680" s="81">
        <f t="shared" si="39"/>
        <v>320.89999999999998</v>
      </c>
      <c r="H680" s="150">
        <f t="shared" si="40"/>
        <v>27.690460999999999</v>
      </c>
      <c r="I680" s="322">
        <v>8.6290000000000006E-2</v>
      </c>
      <c r="J680" s="89">
        <f t="shared" si="41"/>
        <v>8.6290000000000006E-2</v>
      </c>
    </row>
    <row r="681" spans="2:10" x14ac:dyDescent="0.2">
      <c r="B681" s="59">
        <f t="shared" si="42"/>
        <v>293</v>
      </c>
      <c r="C681" s="57" t="s">
        <v>1761</v>
      </c>
      <c r="D681" s="81">
        <v>417.2</v>
      </c>
      <c r="E681" s="81"/>
      <c r="F681" s="81"/>
      <c r="G681" s="81">
        <f t="shared" si="39"/>
        <v>417.2</v>
      </c>
      <c r="H681" s="150">
        <f t="shared" si="40"/>
        <v>36.000188000000001</v>
      </c>
      <c r="I681" s="322">
        <v>8.6290000000000006E-2</v>
      </c>
      <c r="J681" s="89">
        <f t="shared" si="41"/>
        <v>8.6290000000000006E-2</v>
      </c>
    </row>
    <row r="682" spans="2:10" x14ac:dyDescent="0.2">
      <c r="B682" s="59">
        <f t="shared" si="42"/>
        <v>294</v>
      </c>
      <c r="C682" s="57" t="s">
        <v>1762</v>
      </c>
      <c r="D682" s="81">
        <v>321.3</v>
      </c>
      <c r="E682" s="81"/>
      <c r="F682" s="81"/>
      <c r="G682" s="81">
        <f t="shared" si="39"/>
        <v>321.3</v>
      </c>
      <c r="H682" s="150">
        <f t="shared" si="40"/>
        <v>27.724977000000003</v>
      </c>
      <c r="I682" s="322">
        <v>8.6290000000000006E-2</v>
      </c>
      <c r="J682" s="89">
        <f t="shared" si="41"/>
        <v>8.6290000000000006E-2</v>
      </c>
    </row>
    <row r="683" spans="2:10" x14ac:dyDescent="0.2">
      <c r="B683" s="59">
        <f t="shared" si="42"/>
        <v>295</v>
      </c>
      <c r="C683" s="57" t="s">
        <v>1763</v>
      </c>
      <c r="D683" s="81">
        <v>284.5</v>
      </c>
      <c r="E683" s="81"/>
      <c r="F683" s="81"/>
      <c r="G683" s="81">
        <f t="shared" si="39"/>
        <v>284.5</v>
      </c>
      <c r="H683" s="150">
        <f t="shared" si="40"/>
        <v>24.549505</v>
      </c>
      <c r="I683" s="322">
        <v>8.6290000000000006E-2</v>
      </c>
      <c r="J683" s="89">
        <f t="shared" si="41"/>
        <v>8.6290000000000006E-2</v>
      </c>
    </row>
    <row r="684" spans="2:10" x14ac:dyDescent="0.2">
      <c r="B684" s="59">
        <f t="shared" si="42"/>
        <v>296</v>
      </c>
      <c r="C684" s="57" t="s">
        <v>1764</v>
      </c>
      <c r="D684" s="81">
        <v>326.10000000000002</v>
      </c>
      <c r="E684" s="81"/>
      <c r="F684" s="81"/>
      <c r="G684" s="81">
        <f t="shared" si="39"/>
        <v>326.10000000000002</v>
      </c>
      <c r="H684" s="150">
        <f t="shared" si="40"/>
        <v>28.139169000000003</v>
      </c>
      <c r="I684" s="322">
        <v>8.6290000000000006E-2</v>
      </c>
      <c r="J684" s="89">
        <f t="shared" si="41"/>
        <v>8.6290000000000006E-2</v>
      </c>
    </row>
    <row r="685" spans="2:10" x14ac:dyDescent="0.2">
      <c r="B685" s="59">
        <f t="shared" si="42"/>
        <v>297</v>
      </c>
      <c r="C685" s="57" t="s">
        <v>1765</v>
      </c>
      <c r="D685" s="81">
        <v>497.9</v>
      </c>
      <c r="E685" s="81"/>
      <c r="F685" s="81">
        <v>40.6</v>
      </c>
      <c r="G685" s="81">
        <f t="shared" si="39"/>
        <v>538.5</v>
      </c>
      <c r="H685" s="150">
        <f t="shared" si="40"/>
        <v>46.467165000000001</v>
      </c>
      <c r="I685" s="322">
        <v>8.6290000000000006E-2</v>
      </c>
      <c r="J685" s="89">
        <f t="shared" si="41"/>
        <v>8.6290000000000006E-2</v>
      </c>
    </row>
    <row r="686" spans="2:10" x14ac:dyDescent="0.2">
      <c r="B686" s="59">
        <f t="shared" si="42"/>
        <v>298</v>
      </c>
      <c r="C686" s="57" t="s">
        <v>1766</v>
      </c>
      <c r="D686" s="81">
        <v>138.80000000000001</v>
      </c>
      <c r="E686" s="81"/>
      <c r="F686" s="81"/>
      <c r="G686" s="81">
        <f t="shared" si="39"/>
        <v>138.80000000000001</v>
      </c>
      <c r="H686" s="150">
        <f t="shared" si="40"/>
        <v>11.977052000000002</v>
      </c>
      <c r="I686" s="322">
        <v>8.6290000000000006E-2</v>
      </c>
      <c r="J686" s="89">
        <f t="shared" si="41"/>
        <v>8.6290000000000006E-2</v>
      </c>
    </row>
    <row r="687" spans="2:10" x14ac:dyDescent="0.2">
      <c r="B687" s="59">
        <f t="shared" si="42"/>
        <v>299</v>
      </c>
      <c r="C687" s="57" t="s">
        <v>1767</v>
      </c>
      <c r="D687" s="81">
        <v>4598.6000000000004</v>
      </c>
      <c r="E687" s="81">
        <v>90.9</v>
      </c>
      <c r="F687" s="81">
        <v>100</v>
      </c>
      <c r="G687" s="81">
        <f t="shared" si="39"/>
        <v>4789.5</v>
      </c>
      <c r="H687" s="150">
        <f t="shared" si="40"/>
        <v>413.285955</v>
      </c>
      <c r="I687" s="322">
        <v>8.6290000000000006E-2</v>
      </c>
      <c r="J687" s="89">
        <f t="shared" si="41"/>
        <v>8.6290000000000006E-2</v>
      </c>
    </row>
    <row r="688" spans="2:10" x14ac:dyDescent="0.2">
      <c r="B688" s="59">
        <f t="shared" si="42"/>
        <v>300</v>
      </c>
      <c r="C688" s="57" t="s">
        <v>1768</v>
      </c>
      <c r="D688" s="81">
        <v>387.4</v>
      </c>
      <c r="E688" s="81"/>
      <c r="F688" s="81"/>
      <c r="G688" s="81">
        <f t="shared" si="39"/>
        <v>387.4</v>
      </c>
      <c r="H688" s="150">
        <f t="shared" si="40"/>
        <v>33.428745999999997</v>
      </c>
      <c r="I688" s="322">
        <v>8.6290000000000006E-2</v>
      </c>
      <c r="J688" s="89">
        <f t="shared" si="41"/>
        <v>8.6289999999999992E-2</v>
      </c>
    </row>
    <row r="689" spans="2:10" x14ac:dyDescent="0.2">
      <c r="B689" s="59">
        <f t="shared" si="42"/>
        <v>301</v>
      </c>
      <c r="C689" s="57" t="s">
        <v>1769</v>
      </c>
      <c r="D689" s="81">
        <v>4956.8999999999996</v>
      </c>
      <c r="E689" s="81"/>
      <c r="F689" s="81"/>
      <c r="G689" s="81">
        <f t="shared" si="39"/>
        <v>4956.8999999999996</v>
      </c>
      <c r="H689" s="150">
        <f t="shared" si="40"/>
        <v>427.73090100000002</v>
      </c>
      <c r="I689" s="322">
        <v>8.6290000000000006E-2</v>
      </c>
      <c r="J689" s="89">
        <f t="shared" si="41"/>
        <v>8.6290000000000006E-2</v>
      </c>
    </row>
    <row r="690" spans="2:10" x14ac:dyDescent="0.2">
      <c r="B690" s="59">
        <f t="shared" si="42"/>
        <v>302</v>
      </c>
      <c r="C690" s="57" t="s">
        <v>1770</v>
      </c>
      <c r="D690" s="81">
        <v>4250.2</v>
      </c>
      <c r="E690" s="81"/>
      <c r="F690" s="81"/>
      <c r="G690" s="81">
        <v>4250.2</v>
      </c>
      <c r="H690" s="150">
        <f t="shared" si="40"/>
        <v>366.74975799999999</v>
      </c>
      <c r="I690" s="322">
        <v>8.6290000000000006E-2</v>
      </c>
      <c r="J690" s="89">
        <f t="shared" si="41"/>
        <v>8.6290000000000006E-2</v>
      </c>
    </row>
    <row r="691" spans="2:10" x14ac:dyDescent="0.2">
      <c r="B691" s="59">
        <f t="shared" si="42"/>
        <v>303</v>
      </c>
      <c r="C691" s="57" t="s">
        <v>1771</v>
      </c>
      <c r="D691" s="81">
        <v>251.9</v>
      </c>
      <c r="E691" s="81"/>
      <c r="F691" s="81"/>
      <c r="G691" s="81">
        <f t="shared" si="39"/>
        <v>251.9</v>
      </c>
      <c r="H691" s="150">
        <f t="shared" si="40"/>
        <v>21.736451000000002</v>
      </c>
      <c r="I691" s="322">
        <v>8.6290000000000006E-2</v>
      </c>
      <c r="J691" s="89">
        <f t="shared" si="41"/>
        <v>8.6290000000000006E-2</v>
      </c>
    </row>
    <row r="692" spans="2:10" x14ac:dyDescent="0.2">
      <c r="B692" s="59">
        <f t="shared" si="42"/>
        <v>304</v>
      </c>
      <c r="C692" s="57" t="s">
        <v>1772</v>
      </c>
      <c r="D692" s="81">
        <v>352.7</v>
      </c>
      <c r="E692" s="81"/>
      <c r="F692" s="81"/>
      <c r="G692" s="81">
        <f t="shared" si="39"/>
        <v>352.7</v>
      </c>
      <c r="H692" s="150">
        <f t="shared" si="40"/>
        <v>30.434483</v>
      </c>
      <c r="I692" s="322">
        <v>8.6290000000000006E-2</v>
      </c>
      <c r="J692" s="89">
        <f t="shared" si="41"/>
        <v>8.6290000000000006E-2</v>
      </c>
    </row>
    <row r="693" spans="2:10" x14ac:dyDescent="0.2">
      <c r="B693" s="59">
        <f t="shared" si="42"/>
        <v>305</v>
      </c>
      <c r="C693" s="57" t="s">
        <v>1773</v>
      </c>
      <c r="D693" s="81">
        <v>301.8</v>
      </c>
      <c r="E693" s="81"/>
      <c r="F693" s="81"/>
      <c r="G693" s="81">
        <f t="shared" si="39"/>
        <v>301.8</v>
      </c>
      <c r="H693" s="150">
        <f t="shared" si="40"/>
        <v>26.042322000000002</v>
      </c>
      <c r="I693" s="322">
        <v>8.6290000000000006E-2</v>
      </c>
      <c r="J693" s="89">
        <f t="shared" si="41"/>
        <v>8.6290000000000006E-2</v>
      </c>
    </row>
    <row r="694" spans="2:10" x14ac:dyDescent="0.2">
      <c r="B694" s="59">
        <f t="shared" si="42"/>
        <v>306</v>
      </c>
      <c r="C694" s="57" t="s">
        <v>1795</v>
      </c>
      <c r="D694" s="81">
        <v>244.4</v>
      </c>
      <c r="E694" s="81"/>
      <c r="F694" s="81">
        <v>51.7</v>
      </c>
      <c r="G694" s="81">
        <f t="shared" si="39"/>
        <v>296.10000000000002</v>
      </c>
      <c r="H694" s="150">
        <f t="shared" si="40"/>
        <v>25.550469000000003</v>
      </c>
      <c r="I694" s="322">
        <v>8.6290000000000006E-2</v>
      </c>
      <c r="J694" s="89">
        <f t="shared" si="41"/>
        <v>8.6290000000000006E-2</v>
      </c>
    </row>
    <row r="695" spans="2:10" x14ac:dyDescent="0.2">
      <c r="B695" s="59">
        <f t="shared" si="42"/>
        <v>307</v>
      </c>
      <c r="C695" s="57" t="s">
        <v>1796</v>
      </c>
      <c r="D695" s="81">
        <v>253.1</v>
      </c>
      <c r="E695" s="81"/>
      <c r="F695" s="81"/>
      <c r="G695" s="81">
        <f t="shared" si="39"/>
        <v>253.1</v>
      </c>
      <c r="H695" s="150">
        <f t="shared" si="40"/>
        <v>21.839999000000002</v>
      </c>
      <c r="I695" s="322">
        <v>8.6290000000000006E-2</v>
      </c>
      <c r="J695" s="89">
        <f t="shared" si="41"/>
        <v>8.6290000000000006E-2</v>
      </c>
    </row>
    <row r="696" spans="2:10" x14ac:dyDescent="0.2">
      <c r="B696" s="59">
        <f t="shared" si="42"/>
        <v>308</v>
      </c>
      <c r="C696" s="57" t="s">
        <v>1797</v>
      </c>
      <c r="D696" s="81">
        <v>480.1</v>
      </c>
      <c r="E696" s="81"/>
      <c r="F696" s="81"/>
      <c r="G696" s="81">
        <f t="shared" si="39"/>
        <v>480.1</v>
      </c>
      <c r="H696" s="150">
        <f t="shared" si="40"/>
        <v>41.427829000000003</v>
      </c>
      <c r="I696" s="322">
        <v>8.6290000000000006E-2</v>
      </c>
      <c r="J696" s="89">
        <f t="shared" si="41"/>
        <v>8.6290000000000006E-2</v>
      </c>
    </row>
    <row r="697" spans="2:10" x14ac:dyDescent="0.2">
      <c r="B697" s="59">
        <f t="shared" si="42"/>
        <v>309</v>
      </c>
      <c r="C697" s="57" t="s">
        <v>1798</v>
      </c>
      <c r="D697" s="81">
        <v>199</v>
      </c>
      <c r="E697" s="81"/>
      <c r="F697" s="81"/>
      <c r="G697" s="81">
        <f t="shared" si="39"/>
        <v>199</v>
      </c>
      <c r="H697" s="150">
        <f t="shared" ref="H697:H718" si="43">SUM(I697*G697)</f>
        <v>17.171710000000001</v>
      </c>
      <c r="I697" s="322">
        <v>8.6290000000000006E-2</v>
      </c>
      <c r="J697" s="89">
        <f t="shared" ref="J697:J718" si="44">H697/G697</f>
        <v>8.6290000000000006E-2</v>
      </c>
    </row>
    <row r="698" spans="2:10" x14ac:dyDescent="0.2">
      <c r="B698" s="59">
        <f t="shared" si="42"/>
        <v>310</v>
      </c>
      <c r="C698" s="57" t="s">
        <v>1799</v>
      </c>
      <c r="D698" s="81">
        <v>296.41000000000003</v>
      </c>
      <c r="E698" s="81"/>
      <c r="F698" s="81"/>
      <c r="G698" s="81">
        <f t="shared" si="39"/>
        <v>296.41000000000003</v>
      </c>
      <c r="H698" s="150">
        <f t="shared" si="43"/>
        <v>25.577218900000005</v>
      </c>
      <c r="I698" s="322">
        <v>8.6290000000000006E-2</v>
      </c>
      <c r="J698" s="89">
        <f t="shared" si="44"/>
        <v>8.6290000000000006E-2</v>
      </c>
    </row>
    <row r="699" spans="2:10" x14ac:dyDescent="0.2">
      <c r="B699" s="59">
        <f t="shared" si="42"/>
        <v>311</v>
      </c>
      <c r="C699" s="57" t="s">
        <v>1800</v>
      </c>
      <c r="D699" s="81">
        <v>273.60000000000002</v>
      </c>
      <c r="E699" s="81">
        <v>19.399999999999999</v>
      </c>
      <c r="F699" s="81"/>
      <c r="G699" s="81">
        <f t="shared" ref="G699:G717" si="45">D699+E699+F699</f>
        <v>293</v>
      </c>
      <c r="H699" s="150">
        <f t="shared" si="43"/>
        <v>25.282970000000002</v>
      </c>
      <c r="I699" s="322">
        <v>8.6290000000000006E-2</v>
      </c>
      <c r="J699" s="89">
        <f t="shared" si="44"/>
        <v>8.6290000000000006E-2</v>
      </c>
    </row>
    <row r="700" spans="2:10" x14ac:dyDescent="0.2">
      <c r="B700" s="59">
        <f t="shared" si="42"/>
        <v>312</v>
      </c>
      <c r="C700" s="57" t="s">
        <v>1801</v>
      </c>
      <c r="D700" s="81">
        <v>308.60000000000002</v>
      </c>
      <c r="E700" s="81"/>
      <c r="F700" s="81"/>
      <c r="G700" s="81">
        <f t="shared" si="45"/>
        <v>308.60000000000002</v>
      </c>
      <c r="H700" s="150">
        <f t="shared" si="43"/>
        <v>26.629094000000002</v>
      </c>
      <c r="I700" s="322">
        <v>8.6290000000000006E-2</v>
      </c>
      <c r="J700" s="89">
        <f t="shared" si="44"/>
        <v>8.6290000000000006E-2</v>
      </c>
    </row>
    <row r="701" spans="2:10" x14ac:dyDescent="0.2">
      <c r="B701" s="59">
        <f t="shared" si="42"/>
        <v>313</v>
      </c>
      <c r="C701" s="57" t="s">
        <v>1804</v>
      </c>
      <c r="D701" s="81">
        <v>203.5</v>
      </c>
      <c r="E701" s="81"/>
      <c r="F701" s="81"/>
      <c r="G701" s="81">
        <f t="shared" si="45"/>
        <v>203.5</v>
      </c>
      <c r="H701" s="150">
        <f t="shared" si="43"/>
        <v>17.560015</v>
      </c>
      <c r="I701" s="322">
        <v>8.6290000000000006E-2</v>
      </c>
      <c r="J701" s="89">
        <f t="shared" si="44"/>
        <v>8.6290000000000006E-2</v>
      </c>
    </row>
    <row r="702" spans="2:10" x14ac:dyDescent="0.2">
      <c r="B702" s="59">
        <f t="shared" si="42"/>
        <v>314</v>
      </c>
      <c r="C702" s="57" t="s">
        <v>1817</v>
      </c>
      <c r="D702" s="81">
        <v>96.1</v>
      </c>
      <c r="E702" s="81"/>
      <c r="F702" s="81"/>
      <c r="G702" s="81">
        <f t="shared" si="45"/>
        <v>96.1</v>
      </c>
      <c r="H702" s="150">
        <f t="shared" si="43"/>
        <v>8.2924690000000005</v>
      </c>
      <c r="I702" s="322">
        <v>8.6290000000000006E-2</v>
      </c>
      <c r="J702" s="89">
        <f t="shared" si="44"/>
        <v>8.6290000000000006E-2</v>
      </c>
    </row>
    <row r="703" spans="2:10" x14ac:dyDescent="0.2">
      <c r="B703" s="59">
        <f t="shared" si="42"/>
        <v>315</v>
      </c>
      <c r="C703" s="57" t="s">
        <v>1818</v>
      </c>
      <c r="D703" s="81">
        <v>428.2</v>
      </c>
      <c r="E703" s="81"/>
      <c r="F703" s="81"/>
      <c r="G703" s="81">
        <f t="shared" si="45"/>
        <v>428.2</v>
      </c>
      <c r="H703" s="150">
        <f t="shared" si="43"/>
        <v>36.949378000000003</v>
      </c>
      <c r="I703" s="322">
        <v>8.6290000000000006E-2</v>
      </c>
      <c r="J703" s="89">
        <f t="shared" si="44"/>
        <v>8.6290000000000006E-2</v>
      </c>
    </row>
    <row r="704" spans="2:10" x14ac:dyDescent="0.2">
      <c r="B704" s="59">
        <f t="shared" si="42"/>
        <v>316</v>
      </c>
      <c r="C704" s="57" t="s">
        <v>1819</v>
      </c>
      <c r="D704" s="81">
        <v>198.3</v>
      </c>
      <c r="E704" s="81"/>
      <c r="F704" s="81"/>
      <c r="G704" s="81">
        <f t="shared" si="45"/>
        <v>198.3</v>
      </c>
      <c r="H704" s="150">
        <f t="shared" si="43"/>
        <v>17.111307000000004</v>
      </c>
      <c r="I704" s="322">
        <v>8.6290000000000006E-2</v>
      </c>
      <c r="J704" s="89">
        <f t="shared" si="44"/>
        <v>8.6290000000000019E-2</v>
      </c>
    </row>
    <row r="705" spans="2:10" x14ac:dyDescent="0.2">
      <c r="B705" s="59">
        <f t="shared" si="42"/>
        <v>317</v>
      </c>
      <c r="C705" s="57" t="s">
        <v>1820</v>
      </c>
      <c r="D705" s="81">
        <v>304.7</v>
      </c>
      <c r="E705" s="81"/>
      <c r="F705" s="81"/>
      <c r="G705" s="81">
        <f t="shared" si="45"/>
        <v>304.7</v>
      </c>
      <c r="H705" s="150">
        <f t="shared" si="43"/>
        <v>26.292563000000001</v>
      </c>
      <c r="I705" s="322">
        <v>8.6290000000000006E-2</v>
      </c>
      <c r="J705" s="89">
        <f t="shared" si="44"/>
        <v>8.6290000000000006E-2</v>
      </c>
    </row>
    <row r="706" spans="2:10" x14ac:dyDescent="0.2">
      <c r="B706" s="59">
        <f t="shared" si="42"/>
        <v>318</v>
      </c>
      <c r="C706" s="57" t="s">
        <v>1821</v>
      </c>
      <c r="D706" s="81">
        <v>292.2</v>
      </c>
      <c r="E706" s="81"/>
      <c r="F706" s="81"/>
      <c r="G706" s="81">
        <f t="shared" si="45"/>
        <v>292.2</v>
      </c>
      <c r="H706" s="150">
        <f t="shared" si="43"/>
        <v>25.213938000000002</v>
      </c>
      <c r="I706" s="322">
        <v>8.6290000000000006E-2</v>
      </c>
      <c r="J706" s="89">
        <f t="shared" si="44"/>
        <v>8.6290000000000006E-2</v>
      </c>
    </row>
    <row r="707" spans="2:10" x14ac:dyDescent="0.2">
      <c r="B707" s="59">
        <f t="shared" si="42"/>
        <v>319</v>
      </c>
      <c r="C707" s="57" t="s">
        <v>1822</v>
      </c>
      <c r="D707" s="81">
        <v>411.5</v>
      </c>
      <c r="E707" s="81"/>
      <c r="F707" s="81"/>
      <c r="G707" s="81">
        <f t="shared" si="45"/>
        <v>411.5</v>
      </c>
      <c r="H707" s="150">
        <f t="shared" si="43"/>
        <v>35.508335000000002</v>
      </c>
      <c r="I707" s="322">
        <v>8.6290000000000006E-2</v>
      </c>
      <c r="J707" s="89">
        <f t="shared" si="44"/>
        <v>8.6290000000000006E-2</v>
      </c>
    </row>
    <row r="708" spans="2:10" x14ac:dyDescent="0.2">
      <c r="B708" s="59">
        <f t="shared" si="42"/>
        <v>320</v>
      </c>
      <c r="C708" s="57" t="s">
        <v>1843</v>
      </c>
      <c r="D708" s="81">
        <v>2772.2</v>
      </c>
      <c r="E708" s="81"/>
      <c r="F708" s="81">
        <v>77.400000000000006</v>
      </c>
      <c r="G708" s="81">
        <f t="shared" si="45"/>
        <v>2849.6</v>
      </c>
      <c r="H708" s="150">
        <f t="shared" si="43"/>
        <v>245.89198400000001</v>
      </c>
      <c r="I708" s="322">
        <v>8.6290000000000006E-2</v>
      </c>
      <c r="J708" s="89">
        <f t="shared" si="44"/>
        <v>8.6290000000000006E-2</v>
      </c>
    </row>
    <row r="709" spans="2:10" x14ac:dyDescent="0.2">
      <c r="B709" s="59">
        <f t="shared" si="42"/>
        <v>321</v>
      </c>
      <c r="C709" s="57" t="s">
        <v>1844</v>
      </c>
      <c r="D709" s="81">
        <v>256.10000000000002</v>
      </c>
      <c r="E709" s="81"/>
      <c r="F709" s="81"/>
      <c r="G709" s="81">
        <f t="shared" si="45"/>
        <v>256.10000000000002</v>
      </c>
      <c r="H709" s="150">
        <f t="shared" si="43"/>
        <v>22.098869000000004</v>
      </c>
      <c r="I709" s="322">
        <v>8.6290000000000006E-2</v>
      </c>
      <c r="J709" s="89">
        <f t="shared" si="44"/>
        <v>8.6290000000000006E-2</v>
      </c>
    </row>
    <row r="710" spans="2:10" x14ac:dyDescent="0.2">
      <c r="B710" s="59">
        <f t="shared" ref="B710:B717" si="46">1+B709</f>
        <v>322</v>
      </c>
      <c r="C710" s="57" t="s">
        <v>307</v>
      </c>
      <c r="D710" s="81">
        <v>266.60000000000002</v>
      </c>
      <c r="E710" s="81"/>
      <c r="F710" s="81"/>
      <c r="G710" s="81">
        <f t="shared" si="45"/>
        <v>266.60000000000002</v>
      </c>
      <c r="H710" s="150">
        <f t="shared" si="43"/>
        <v>23.004914000000003</v>
      </c>
      <c r="I710" s="322">
        <v>8.6290000000000006E-2</v>
      </c>
      <c r="J710" s="89">
        <f t="shared" si="44"/>
        <v>8.6290000000000006E-2</v>
      </c>
    </row>
    <row r="711" spans="2:10" x14ac:dyDescent="0.2">
      <c r="B711" s="59">
        <f t="shared" si="46"/>
        <v>323</v>
      </c>
      <c r="C711" s="57" t="s">
        <v>308</v>
      </c>
      <c r="D711" s="81">
        <v>173</v>
      </c>
      <c r="E711" s="81">
        <v>33.299999999999997</v>
      </c>
      <c r="F711" s="81"/>
      <c r="G711" s="81">
        <f t="shared" si="45"/>
        <v>206.3</v>
      </c>
      <c r="H711" s="150">
        <f t="shared" si="43"/>
        <v>17.801627000000003</v>
      </c>
      <c r="I711" s="322">
        <v>8.6290000000000006E-2</v>
      </c>
      <c r="J711" s="89">
        <f t="shared" si="44"/>
        <v>8.6290000000000006E-2</v>
      </c>
    </row>
    <row r="712" spans="2:10" x14ac:dyDescent="0.2">
      <c r="B712" s="59">
        <f t="shared" si="46"/>
        <v>324</v>
      </c>
      <c r="C712" s="57" t="s">
        <v>309</v>
      </c>
      <c r="D712" s="81">
        <v>203.9</v>
      </c>
      <c r="E712" s="81">
        <v>33.799999999999997</v>
      </c>
      <c r="F712" s="81"/>
      <c r="G712" s="81">
        <f t="shared" si="45"/>
        <v>237.7</v>
      </c>
      <c r="H712" s="150">
        <f t="shared" si="43"/>
        <v>20.511133000000001</v>
      </c>
      <c r="I712" s="322">
        <v>8.6290000000000006E-2</v>
      </c>
      <c r="J712" s="89">
        <f t="shared" si="44"/>
        <v>8.6290000000000006E-2</v>
      </c>
    </row>
    <row r="713" spans="2:10" x14ac:dyDescent="0.2">
      <c r="B713" s="59">
        <f t="shared" si="46"/>
        <v>325</v>
      </c>
      <c r="C713" s="57" t="s">
        <v>310</v>
      </c>
      <c r="D713" s="81">
        <v>152.1</v>
      </c>
      <c r="E713" s="81"/>
      <c r="F713" s="81"/>
      <c r="G713" s="81">
        <f t="shared" si="45"/>
        <v>152.1</v>
      </c>
      <c r="H713" s="150">
        <f t="shared" si="43"/>
        <v>13.124709000000001</v>
      </c>
      <c r="I713" s="322">
        <v>8.6290000000000006E-2</v>
      </c>
      <c r="J713" s="89">
        <f t="shared" si="44"/>
        <v>8.6290000000000006E-2</v>
      </c>
    </row>
    <row r="714" spans="2:10" x14ac:dyDescent="0.2">
      <c r="B714" s="59">
        <f t="shared" si="46"/>
        <v>326</v>
      </c>
      <c r="C714" s="57" t="s">
        <v>2532</v>
      </c>
      <c r="D714" s="57">
        <v>2247.4</v>
      </c>
      <c r="E714" s="57"/>
      <c r="F714" s="57"/>
      <c r="G714" s="57">
        <f t="shared" si="45"/>
        <v>2247.4</v>
      </c>
      <c r="H714" s="150">
        <f>SUM(I714*G714)</f>
        <v>193.92814600000003</v>
      </c>
      <c r="I714" s="322">
        <v>8.6290000000000006E-2</v>
      </c>
      <c r="J714" s="89">
        <f>SUM(H714/G714)</f>
        <v>8.6290000000000006E-2</v>
      </c>
    </row>
    <row r="715" spans="2:10" x14ac:dyDescent="0.2">
      <c r="B715" s="59">
        <f t="shared" si="46"/>
        <v>327</v>
      </c>
      <c r="C715" s="57" t="s">
        <v>2533</v>
      </c>
      <c r="D715" s="57">
        <v>2555.1999999999998</v>
      </c>
      <c r="E715" s="57"/>
      <c r="F715" s="57"/>
      <c r="G715" s="57">
        <f t="shared" si="45"/>
        <v>2555.1999999999998</v>
      </c>
      <c r="H715" s="150">
        <f>SUM(I715*G715)</f>
        <v>220.48820799999999</v>
      </c>
      <c r="I715" s="322">
        <v>8.6290000000000006E-2</v>
      </c>
      <c r="J715" s="89">
        <f>SUM(H715/G715)</f>
        <v>8.6290000000000006E-2</v>
      </c>
    </row>
    <row r="716" spans="2:10" x14ac:dyDescent="0.2">
      <c r="B716" s="59">
        <f t="shared" si="46"/>
        <v>328</v>
      </c>
      <c r="C716" s="57" t="s">
        <v>2534</v>
      </c>
      <c r="D716" s="57">
        <v>2484.8000000000002</v>
      </c>
      <c r="E716" s="57"/>
      <c r="F716" s="57"/>
      <c r="G716" s="57">
        <f t="shared" si="45"/>
        <v>2484.8000000000002</v>
      </c>
      <c r="H716" s="150">
        <f>SUM(I716*G716)</f>
        <v>214.41339200000002</v>
      </c>
      <c r="I716" s="322">
        <v>8.6290000000000006E-2</v>
      </c>
      <c r="J716" s="89">
        <f>SUM(H716/G716)</f>
        <v>8.6290000000000006E-2</v>
      </c>
    </row>
    <row r="717" spans="2:10" x14ac:dyDescent="0.2">
      <c r="B717" s="59">
        <f t="shared" si="46"/>
        <v>329</v>
      </c>
      <c r="C717" s="57" t="s">
        <v>2535</v>
      </c>
      <c r="D717" s="57">
        <v>3106.2</v>
      </c>
      <c r="E717" s="57">
        <v>30.3</v>
      </c>
      <c r="F717" s="57"/>
      <c r="G717" s="57">
        <f t="shared" si="45"/>
        <v>3136.5</v>
      </c>
      <c r="H717" s="150">
        <f>SUM(I717*G717)</f>
        <v>270.64858500000003</v>
      </c>
      <c r="I717" s="322">
        <v>8.6290000000000006E-2</v>
      </c>
      <c r="J717" s="89">
        <f>SUM(H717/G717)</f>
        <v>8.6290000000000006E-2</v>
      </c>
    </row>
    <row r="718" spans="2:10" x14ac:dyDescent="0.2">
      <c r="B718" s="57"/>
      <c r="C718" s="33"/>
      <c r="D718" s="33">
        <f>SUM(D389:D717)</f>
        <v>221947.40000000026</v>
      </c>
      <c r="E718" s="33">
        <f>SUM(E389:E717)</f>
        <v>3848.0000000000009</v>
      </c>
      <c r="F718" s="33">
        <f>SUM(F389:F717)</f>
        <v>6233.4999999999982</v>
      </c>
      <c r="G718" s="33">
        <f>D718+E718+F718</f>
        <v>232028.90000000026</v>
      </c>
      <c r="H718" s="168">
        <f t="shared" si="43"/>
        <v>20021.773781000022</v>
      </c>
      <c r="I718" s="322">
        <v>8.6290000000000006E-2</v>
      </c>
      <c r="J718" s="89">
        <f t="shared" si="44"/>
        <v>8.6289999999999992E-2</v>
      </c>
    </row>
    <row r="719" spans="2:10" x14ac:dyDescent="0.2">
      <c r="B719" s="348" t="s">
        <v>1973</v>
      </c>
      <c r="C719" s="348"/>
      <c r="D719" s="348"/>
      <c r="E719" s="348"/>
      <c r="F719" s="348"/>
      <c r="G719" s="348"/>
      <c r="H719" s="348"/>
      <c r="I719" s="348"/>
      <c r="J719" s="348"/>
    </row>
    <row r="720" spans="2:10" x14ac:dyDescent="0.2">
      <c r="B720" s="59">
        <v>1</v>
      </c>
      <c r="C720" s="57" t="s">
        <v>2404</v>
      </c>
      <c r="D720" s="94">
        <v>576.20000000000005</v>
      </c>
      <c r="E720" s="57"/>
      <c r="F720" s="59"/>
      <c r="G720" s="57">
        <f t="shared" ref="G720:G777" si="47">D720+E720+F720</f>
        <v>576.20000000000005</v>
      </c>
      <c r="H720" s="150">
        <f t="shared" ref="H720:H777" si="48">SUM(I720*G720)</f>
        <v>49.720298000000007</v>
      </c>
      <c r="I720" s="322">
        <v>8.6290000000000006E-2</v>
      </c>
      <c r="J720" s="89">
        <f>SUM(H720/G720)</f>
        <v>8.6290000000000006E-2</v>
      </c>
    </row>
    <row r="721" spans="2:10" x14ac:dyDescent="0.2">
      <c r="B721" s="59">
        <f>B720+1</f>
        <v>2</v>
      </c>
      <c r="C721" s="57" t="s">
        <v>2405</v>
      </c>
      <c r="D721" s="94">
        <v>311</v>
      </c>
      <c r="E721" s="57"/>
      <c r="F721" s="59"/>
      <c r="G721" s="57">
        <f t="shared" si="47"/>
        <v>311</v>
      </c>
      <c r="H721" s="150">
        <f t="shared" si="48"/>
        <v>26.836190000000002</v>
      </c>
      <c r="I721" s="322">
        <v>8.6290000000000006E-2</v>
      </c>
      <c r="J721" s="89">
        <f>SUM(H721/G721)</f>
        <v>8.6290000000000006E-2</v>
      </c>
    </row>
    <row r="722" spans="2:10" x14ac:dyDescent="0.2">
      <c r="B722" s="59">
        <f t="shared" ref="B722:B785" si="49">B721+1</f>
        <v>3</v>
      </c>
      <c r="C722" s="57" t="s">
        <v>2406</v>
      </c>
      <c r="D722" s="94">
        <v>309.10000000000002</v>
      </c>
      <c r="E722" s="57"/>
      <c r="F722" s="59"/>
      <c r="G722" s="57">
        <f t="shared" si="47"/>
        <v>309.10000000000002</v>
      </c>
      <c r="H722" s="150">
        <f t="shared" si="48"/>
        <v>26.672239000000005</v>
      </c>
      <c r="I722" s="322">
        <v>8.6290000000000006E-2</v>
      </c>
      <c r="J722" s="89">
        <f t="shared" ref="J722:J777" si="50">SUM(H722/G722)</f>
        <v>8.6290000000000006E-2</v>
      </c>
    </row>
    <row r="723" spans="2:10" x14ac:dyDescent="0.2">
      <c r="B723" s="59">
        <f t="shared" si="49"/>
        <v>4</v>
      </c>
      <c r="C723" s="57" t="s">
        <v>2407</v>
      </c>
      <c r="D723" s="94">
        <v>309.3</v>
      </c>
      <c r="E723" s="57"/>
      <c r="F723" s="59"/>
      <c r="G723" s="57">
        <f t="shared" si="47"/>
        <v>309.3</v>
      </c>
      <c r="H723" s="150">
        <f t="shared" si="48"/>
        <v>26.689497000000003</v>
      </c>
      <c r="I723" s="322">
        <v>8.6290000000000006E-2</v>
      </c>
      <c r="J723" s="89">
        <f t="shared" si="50"/>
        <v>8.6290000000000006E-2</v>
      </c>
    </row>
    <row r="724" spans="2:10" x14ac:dyDescent="0.2">
      <c r="B724" s="59">
        <f t="shared" si="49"/>
        <v>5</v>
      </c>
      <c r="C724" s="57" t="s">
        <v>2408</v>
      </c>
      <c r="D724" s="94">
        <v>421.2</v>
      </c>
      <c r="E724" s="57"/>
      <c r="F724" s="59"/>
      <c r="G724" s="57">
        <f t="shared" si="47"/>
        <v>421.2</v>
      </c>
      <c r="H724" s="150">
        <f t="shared" si="48"/>
        <v>36.345348000000001</v>
      </c>
      <c r="I724" s="322">
        <v>8.6290000000000006E-2</v>
      </c>
      <c r="J724" s="89">
        <f t="shared" si="50"/>
        <v>8.6290000000000006E-2</v>
      </c>
    </row>
    <row r="725" spans="2:10" x14ac:dyDescent="0.2">
      <c r="B725" s="59">
        <f t="shared" si="49"/>
        <v>6</v>
      </c>
      <c r="C725" s="57" t="s">
        <v>2409</v>
      </c>
      <c r="D725" s="94">
        <v>635.6</v>
      </c>
      <c r="E725" s="57"/>
      <c r="F725" s="59"/>
      <c r="G725" s="57">
        <f t="shared" si="47"/>
        <v>635.6</v>
      </c>
      <c r="H725" s="150">
        <f t="shared" si="48"/>
        <v>54.845924000000004</v>
      </c>
      <c r="I725" s="322">
        <v>8.6290000000000006E-2</v>
      </c>
      <c r="J725" s="89">
        <f t="shared" si="50"/>
        <v>8.6290000000000006E-2</v>
      </c>
    </row>
    <row r="726" spans="2:10" x14ac:dyDescent="0.2">
      <c r="B726" s="59">
        <f t="shared" si="49"/>
        <v>7</v>
      </c>
      <c r="C726" s="57" t="s">
        <v>2410</v>
      </c>
      <c r="D726" s="94">
        <v>392.8</v>
      </c>
      <c r="E726" s="57"/>
      <c r="F726" s="59"/>
      <c r="G726" s="57">
        <f t="shared" si="47"/>
        <v>392.8</v>
      </c>
      <c r="H726" s="150">
        <f t="shared" si="48"/>
        <v>33.894712000000006</v>
      </c>
      <c r="I726" s="322">
        <v>8.6290000000000006E-2</v>
      </c>
      <c r="J726" s="89">
        <f t="shared" si="50"/>
        <v>8.6290000000000006E-2</v>
      </c>
    </row>
    <row r="727" spans="2:10" x14ac:dyDescent="0.2">
      <c r="B727" s="59">
        <f t="shared" si="49"/>
        <v>8</v>
      </c>
      <c r="C727" s="57" t="s">
        <v>2411</v>
      </c>
      <c r="D727" s="96">
        <v>150.4</v>
      </c>
      <c r="E727" s="57"/>
      <c r="F727" s="59"/>
      <c r="G727" s="57">
        <f t="shared" si="47"/>
        <v>150.4</v>
      </c>
      <c r="H727" s="150">
        <f t="shared" si="48"/>
        <v>12.978016000000002</v>
      </c>
      <c r="I727" s="322">
        <v>8.6290000000000006E-2</v>
      </c>
      <c r="J727" s="89">
        <f t="shared" si="50"/>
        <v>8.6290000000000006E-2</v>
      </c>
    </row>
    <row r="728" spans="2:10" x14ac:dyDescent="0.2">
      <c r="B728" s="59">
        <f t="shared" si="49"/>
        <v>9</v>
      </c>
      <c r="C728" s="57" t="s">
        <v>2412</v>
      </c>
      <c r="D728" s="94">
        <v>308.2</v>
      </c>
      <c r="E728" s="57"/>
      <c r="F728" s="59"/>
      <c r="G728" s="57">
        <f t="shared" si="47"/>
        <v>308.2</v>
      </c>
      <c r="H728" s="150">
        <f t="shared" si="48"/>
        <v>26.594578000000002</v>
      </c>
      <c r="I728" s="322">
        <v>8.6290000000000006E-2</v>
      </c>
      <c r="J728" s="89">
        <f t="shared" si="50"/>
        <v>8.6290000000000006E-2</v>
      </c>
    </row>
    <row r="729" spans="2:10" x14ac:dyDescent="0.2">
      <c r="B729" s="59">
        <f t="shared" si="49"/>
        <v>10</v>
      </c>
      <c r="C729" s="57" t="s">
        <v>2413</v>
      </c>
      <c r="D729" s="94">
        <v>313.8</v>
      </c>
      <c r="E729" s="57"/>
      <c r="F729" s="59"/>
      <c r="G729" s="57">
        <f t="shared" si="47"/>
        <v>313.8</v>
      </c>
      <c r="H729" s="150">
        <f t="shared" si="48"/>
        <v>27.077802000000002</v>
      </c>
      <c r="I729" s="322">
        <v>8.6290000000000006E-2</v>
      </c>
      <c r="J729" s="89">
        <f t="shared" si="50"/>
        <v>8.6290000000000006E-2</v>
      </c>
    </row>
    <row r="730" spans="2:10" x14ac:dyDescent="0.2">
      <c r="B730" s="59">
        <f t="shared" si="49"/>
        <v>11</v>
      </c>
      <c r="C730" s="57" t="s">
        <v>2414</v>
      </c>
      <c r="D730" s="94">
        <v>138.4</v>
      </c>
      <c r="E730" s="57"/>
      <c r="F730" s="59"/>
      <c r="G730" s="57">
        <f t="shared" si="47"/>
        <v>138.4</v>
      </c>
      <c r="H730" s="150">
        <f t="shared" si="48"/>
        <v>11.942536</v>
      </c>
      <c r="I730" s="322">
        <v>8.6290000000000006E-2</v>
      </c>
      <c r="J730" s="89">
        <f t="shared" si="50"/>
        <v>8.6290000000000006E-2</v>
      </c>
    </row>
    <row r="731" spans="2:10" x14ac:dyDescent="0.2">
      <c r="B731" s="59">
        <f t="shared" si="49"/>
        <v>12</v>
      </c>
      <c r="C731" s="57" t="s">
        <v>2415</v>
      </c>
      <c r="D731" s="94">
        <v>106.1</v>
      </c>
      <c r="E731" s="57"/>
      <c r="F731" s="59"/>
      <c r="G731" s="57">
        <f t="shared" si="47"/>
        <v>106.1</v>
      </c>
      <c r="H731" s="150">
        <f t="shared" si="48"/>
        <v>9.1553690000000003</v>
      </c>
      <c r="I731" s="322">
        <v>8.6290000000000006E-2</v>
      </c>
      <c r="J731" s="89">
        <f t="shared" si="50"/>
        <v>8.6290000000000006E-2</v>
      </c>
    </row>
    <row r="732" spans="2:10" x14ac:dyDescent="0.2">
      <c r="B732" s="59">
        <f t="shared" si="49"/>
        <v>13</v>
      </c>
      <c r="C732" s="57" t="s">
        <v>2416</v>
      </c>
      <c r="D732" s="94">
        <v>225.1</v>
      </c>
      <c r="E732" s="57"/>
      <c r="F732" s="59"/>
      <c r="G732" s="57">
        <f t="shared" si="47"/>
        <v>225.1</v>
      </c>
      <c r="H732" s="150">
        <f t="shared" si="48"/>
        <v>19.423878999999999</v>
      </c>
      <c r="I732" s="322">
        <v>8.6290000000000006E-2</v>
      </c>
      <c r="J732" s="89">
        <f t="shared" si="50"/>
        <v>8.6290000000000006E-2</v>
      </c>
    </row>
    <row r="733" spans="2:10" x14ac:dyDescent="0.2">
      <c r="B733" s="59">
        <f t="shared" si="49"/>
        <v>14</v>
      </c>
      <c r="C733" s="57" t="s">
        <v>2417</v>
      </c>
      <c r="D733" s="94">
        <v>184.65</v>
      </c>
      <c r="E733" s="57"/>
      <c r="F733" s="59"/>
      <c r="G733" s="57">
        <f t="shared" si="47"/>
        <v>184.65</v>
      </c>
      <c r="H733" s="150">
        <f t="shared" si="48"/>
        <v>15.933448500000001</v>
      </c>
      <c r="I733" s="322">
        <v>8.6290000000000006E-2</v>
      </c>
      <c r="J733" s="89">
        <f t="shared" si="50"/>
        <v>8.6290000000000006E-2</v>
      </c>
    </row>
    <row r="734" spans="2:10" x14ac:dyDescent="0.2">
      <c r="B734" s="59">
        <f t="shared" si="49"/>
        <v>15</v>
      </c>
      <c r="C734" s="57" t="s">
        <v>2418</v>
      </c>
      <c r="D734" s="97">
        <v>113.8</v>
      </c>
      <c r="E734" s="57"/>
      <c r="F734" s="59"/>
      <c r="G734" s="57">
        <f t="shared" si="47"/>
        <v>113.8</v>
      </c>
      <c r="H734" s="150">
        <f t="shared" si="48"/>
        <v>9.819802000000001</v>
      </c>
      <c r="I734" s="322">
        <v>8.6290000000000006E-2</v>
      </c>
      <c r="J734" s="89">
        <f t="shared" si="50"/>
        <v>8.6290000000000006E-2</v>
      </c>
    </row>
    <row r="735" spans="2:10" x14ac:dyDescent="0.2">
      <c r="B735" s="59">
        <f t="shared" si="49"/>
        <v>16</v>
      </c>
      <c r="C735" s="57" t="s">
        <v>2419</v>
      </c>
      <c r="D735" s="94">
        <v>2829.85</v>
      </c>
      <c r="E735" s="57"/>
      <c r="F735" s="59"/>
      <c r="G735" s="57">
        <f t="shared" si="47"/>
        <v>2829.85</v>
      </c>
      <c r="H735" s="150">
        <f t="shared" si="48"/>
        <v>244.18775650000001</v>
      </c>
      <c r="I735" s="322">
        <v>8.6290000000000006E-2</v>
      </c>
      <c r="J735" s="89">
        <f t="shared" si="50"/>
        <v>8.6290000000000006E-2</v>
      </c>
    </row>
    <row r="736" spans="2:10" x14ac:dyDescent="0.2">
      <c r="B736" s="59">
        <f t="shared" si="49"/>
        <v>17</v>
      </c>
      <c r="C736" s="57" t="s">
        <v>2420</v>
      </c>
      <c r="D736" s="94">
        <v>130</v>
      </c>
      <c r="E736" s="57"/>
      <c r="F736" s="59"/>
      <c r="G736" s="57">
        <f t="shared" si="47"/>
        <v>130</v>
      </c>
      <c r="H736" s="150">
        <f t="shared" si="48"/>
        <v>11.217700000000001</v>
      </c>
      <c r="I736" s="322">
        <v>8.6290000000000006E-2</v>
      </c>
      <c r="J736" s="89">
        <f t="shared" si="50"/>
        <v>8.6290000000000006E-2</v>
      </c>
    </row>
    <row r="737" spans="2:10" x14ac:dyDescent="0.2">
      <c r="B737" s="59">
        <f t="shared" si="49"/>
        <v>18</v>
      </c>
      <c r="C737" s="57" t="s">
        <v>2421</v>
      </c>
      <c r="D737" s="94">
        <v>132.19999999999999</v>
      </c>
      <c r="E737" s="57"/>
      <c r="F737" s="59"/>
      <c r="G737" s="57">
        <f t="shared" si="47"/>
        <v>132.19999999999999</v>
      </c>
      <c r="H737" s="150">
        <f t="shared" si="48"/>
        <v>11.407538000000001</v>
      </c>
      <c r="I737" s="322">
        <v>8.6290000000000006E-2</v>
      </c>
      <c r="J737" s="89">
        <f t="shared" si="50"/>
        <v>8.6290000000000006E-2</v>
      </c>
    </row>
    <row r="738" spans="2:10" x14ac:dyDescent="0.2">
      <c r="B738" s="59">
        <f t="shared" si="49"/>
        <v>19</v>
      </c>
      <c r="C738" s="57" t="s">
        <v>2422</v>
      </c>
      <c r="D738" s="94">
        <v>130.6</v>
      </c>
      <c r="E738" s="57"/>
      <c r="F738" s="59"/>
      <c r="G738" s="57">
        <f t="shared" si="47"/>
        <v>130.6</v>
      </c>
      <c r="H738" s="150">
        <f t="shared" si="48"/>
        <v>11.269474000000001</v>
      </c>
      <c r="I738" s="322">
        <v>8.6290000000000006E-2</v>
      </c>
      <c r="J738" s="89">
        <f t="shared" si="50"/>
        <v>8.6290000000000006E-2</v>
      </c>
    </row>
    <row r="739" spans="2:10" x14ac:dyDescent="0.2">
      <c r="B739" s="59">
        <f t="shared" si="49"/>
        <v>20</v>
      </c>
      <c r="C739" s="57" t="s">
        <v>2423</v>
      </c>
      <c r="D739" s="94">
        <v>302.39999999999998</v>
      </c>
      <c r="E739" s="57"/>
      <c r="F739" s="59"/>
      <c r="G739" s="57">
        <f t="shared" si="47"/>
        <v>302.39999999999998</v>
      </c>
      <c r="H739" s="150">
        <f t="shared" si="48"/>
        <v>26.094096</v>
      </c>
      <c r="I739" s="322">
        <v>8.6290000000000006E-2</v>
      </c>
      <c r="J739" s="89">
        <f t="shared" si="50"/>
        <v>8.6290000000000006E-2</v>
      </c>
    </row>
    <row r="740" spans="2:10" x14ac:dyDescent="0.2">
      <c r="B740" s="59">
        <f t="shared" si="49"/>
        <v>21</v>
      </c>
      <c r="C740" s="57" t="s">
        <v>2424</v>
      </c>
      <c r="D740" s="94">
        <v>2716.6</v>
      </c>
      <c r="E740" s="57"/>
      <c r="F740" s="59"/>
      <c r="G740" s="57">
        <f t="shared" si="47"/>
        <v>2716.6</v>
      </c>
      <c r="H740" s="150">
        <f t="shared" si="48"/>
        <v>234.415414</v>
      </c>
      <c r="I740" s="322">
        <v>8.6290000000000006E-2</v>
      </c>
      <c r="J740" s="89">
        <f t="shared" si="50"/>
        <v>8.6290000000000006E-2</v>
      </c>
    </row>
    <row r="741" spans="2:10" x14ac:dyDescent="0.2">
      <c r="B741" s="59">
        <f t="shared" si="49"/>
        <v>22</v>
      </c>
      <c r="C741" s="57" t="s">
        <v>2425</v>
      </c>
      <c r="D741" s="94">
        <v>453</v>
      </c>
      <c r="E741" s="57"/>
      <c r="F741" s="59"/>
      <c r="G741" s="57">
        <f t="shared" si="47"/>
        <v>453</v>
      </c>
      <c r="H741" s="150">
        <f t="shared" si="48"/>
        <v>39.089370000000002</v>
      </c>
      <c r="I741" s="322">
        <v>8.6290000000000006E-2</v>
      </c>
      <c r="J741" s="89">
        <f t="shared" si="50"/>
        <v>8.6290000000000006E-2</v>
      </c>
    </row>
    <row r="742" spans="2:10" x14ac:dyDescent="0.2">
      <c r="B742" s="59">
        <f t="shared" si="49"/>
        <v>23</v>
      </c>
      <c r="C742" s="57" t="s">
        <v>2426</v>
      </c>
      <c r="D742" s="94">
        <v>183.6</v>
      </c>
      <c r="E742" s="57"/>
      <c r="F742" s="59">
        <v>33.299999999999997</v>
      </c>
      <c r="G742" s="57">
        <f t="shared" si="47"/>
        <v>216.89999999999998</v>
      </c>
      <c r="H742" s="150">
        <f t="shared" si="48"/>
        <v>18.716300999999998</v>
      </c>
      <c r="I742" s="322">
        <v>8.6290000000000006E-2</v>
      </c>
      <c r="J742" s="89">
        <f t="shared" si="50"/>
        <v>8.6290000000000006E-2</v>
      </c>
    </row>
    <row r="743" spans="2:10" x14ac:dyDescent="0.2">
      <c r="B743" s="59">
        <f t="shared" si="49"/>
        <v>24</v>
      </c>
      <c r="C743" s="57" t="s">
        <v>2427</v>
      </c>
      <c r="D743" s="94">
        <v>1099.8</v>
      </c>
      <c r="E743" s="57"/>
      <c r="F743" s="59"/>
      <c r="G743" s="57">
        <f t="shared" si="47"/>
        <v>1099.8</v>
      </c>
      <c r="H743" s="150">
        <f t="shared" si="48"/>
        <v>94.901741999999999</v>
      </c>
      <c r="I743" s="322">
        <v>8.6290000000000006E-2</v>
      </c>
      <c r="J743" s="89">
        <f t="shared" si="50"/>
        <v>8.6290000000000006E-2</v>
      </c>
    </row>
    <row r="744" spans="2:10" x14ac:dyDescent="0.2">
      <c r="B744" s="59">
        <f t="shared" si="49"/>
        <v>25</v>
      </c>
      <c r="C744" s="57" t="s">
        <v>2428</v>
      </c>
      <c r="D744" s="94">
        <v>287.8</v>
      </c>
      <c r="E744" s="57">
        <v>29</v>
      </c>
      <c r="F744" s="59"/>
      <c r="G744" s="57">
        <f t="shared" si="47"/>
        <v>316.8</v>
      </c>
      <c r="H744" s="150">
        <f t="shared" si="48"/>
        <v>27.336672000000004</v>
      </c>
      <c r="I744" s="322">
        <v>8.6290000000000006E-2</v>
      </c>
      <c r="J744" s="89">
        <f t="shared" si="50"/>
        <v>8.6290000000000006E-2</v>
      </c>
    </row>
    <row r="745" spans="2:10" x14ac:dyDescent="0.2">
      <c r="B745" s="59">
        <f t="shared" si="49"/>
        <v>26</v>
      </c>
      <c r="C745" s="57" t="s">
        <v>2429</v>
      </c>
      <c r="D745" s="94">
        <v>272.5</v>
      </c>
      <c r="E745" s="57"/>
      <c r="F745" s="59"/>
      <c r="G745" s="57">
        <f t="shared" si="47"/>
        <v>272.5</v>
      </c>
      <c r="H745" s="150">
        <f t="shared" si="48"/>
        <v>23.514025</v>
      </c>
      <c r="I745" s="322">
        <v>8.6290000000000006E-2</v>
      </c>
      <c r="J745" s="89">
        <f t="shared" si="50"/>
        <v>8.6290000000000006E-2</v>
      </c>
    </row>
    <row r="746" spans="2:10" x14ac:dyDescent="0.2">
      <c r="B746" s="59">
        <f t="shared" si="49"/>
        <v>27</v>
      </c>
      <c r="C746" s="57" t="s">
        <v>2430</v>
      </c>
      <c r="D746" s="94">
        <v>206.8</v>
      </c>
      <c r="E746" s="57"/>
      <c r="F746" s="59"/>
      <c r="G746" s="57">
        <f t="shared" si="47"/>
        <v>206.8</v>
      </c>
      <c r="H746" s="150">
        <f t="shared" si="48"/>
        <v>17.844772000000003</v>
      </c>
      <c r="I746" s="322">
        <v>8.6290000000000006E-2</v>
      </c>
      <c r="J746" s="89">
        <f t="shared" si="50"/>
        <v>8.6290000000000006E-2</v>
      </c>
    </row>
    <row r="747" spans="2:10" x14ac:dyDescent="0.2">
      <c r="B747" s="59">
        <f t="shared" si="49"/>
        <v>28</v>
      </c>
      <c r="C747" s="57" t="s">
        <v>2431</v>
      </c>
      <c r="D747" s="94">
        <v>90.7</v>
      </c>
      <c r="E747" s="57"/>
      <c r="F747" s="59"/>
      <c r="G747" s="57">
        <f t="shared" si="47"/>
        <v>90.7</v>
      </c>
      <c r="H747" s="150">
        <f t="shared" si="48"/>
        <v>7.8265030000000007</v>
      </c>
      <c r="I747" s="322">
        <v>8.6290000000000006E-2</v>
      </c>
      <c r="J747" s="89">
        <f t="shared" si="50"/>
        <v>8.6290000000000006E-2</v>
      </c>
    </row>
    <row r="748" spans="2:10" x14ac:dyDescent="0.2">
      <c r="B748" s="59">
        <f t="shared" si="49"/>
        <v>29</v>
      </c>
      <c r="C748" s="57" t="s">
        <v>2432</v>
      </c>
      <c r="D748" s="94">
        <v>315.8</v>
      </c>
      <c r="E748" s="57"/>
      <c r="F748" s="59"/>
      <c r="G748" s="57">
        <f t="shared" si="47"/>
        <v>315.8</v>
      </c>
      <c r="H748" s="150">
        <f t="shared" si="48"/>
        <v>27.250382000000002</v>
      </c>
      <c r="I748" s="322">
        <v>8.6290000000000006E-2</v>
      </c>
      <c r="J748" s="89">
        <f t="shared" si="50"/>
        <v>8.6290000000000006E-2</v>
      </c>
    </row>
    <row r="749" spans="2:10" x14ac:dyDescent="0.2">
      <c r="B749" s="59">
        <f t="shared" si="49"/>
        <v>30</v>
      </c>
      <c r="C749" s="57" t="s">
        <v>2433</v>
      </c>
      <c r="D749" s="94">
        <v>728.38</v>
      </c>
      <c r="E749" s="57"/>
      <c r="F749" s="59">
        <v>237.1</v>
      </c>
      <c r="G749" s="57">
        <f t="shared" si="47"/>
        <v>965.48</v>
      </c>
      <c r="H749" s="150">
        <f t="shared" si="48"/>
        <v>83.311269200000012</v>
      </c>
      <c r="I749" s="322">
        <v>8.6290000000000006E-2</v>
      </c>
      <c r="J749" s="89">
        <f t="shared" si="50"/>
        <v>8.6290000000000006E-2</v>
      </c>
    </row>
    <row r="750" spans="2:10" x14ac:dyDescent="0.2">
      <c r="B750" s="59">
        <f t="shared" si="49"/>
        <v>31</v>
      </c>
      <c r="C750" s="57" t="s">
        <v>2434</v>
      </c>
      <c r="D750" s="94">
        <v>2744.5</v>
      </c>
      <c r="E750" s="57">
        <v>461.4</v>
      </c>
      <c r="F750" s="59">
        <v>413</v>
      </c>
      <c r="G750" s="57">
        <f t="shared" si="47"/>
        <v>3618.9</v>
      </c>
      <c r="H750" s="150">
        <f t="shared" si="48"/>
        <v>312.27488100000005</v>
      </c>
      <c r="I750" s="322">
        <v>8.6290000000000006E-2</v>
      </c>
      <c r="J750" s="89">
        <f t="shared" si="50"/>
        <v>8.6290000000000006E-2</v>
      </c>
    </row>
    <row r="751" spans="2:10" x14ac:dyDescent="0.2">
      <c r="B751" s="59">
        <f t="shared" si="49"/>
        <v>32</v>
      </c>
      <c r="C751" s="57" t="s">
        <v>2435</v>
      </c>
      <c r="D751" s="94">
        <v>853.9</v>
      </c>
      <c r="E751" s="57"/>
      <c r="F751" s="59">
        <v>126.4</v>
      </c>
      <c r="G751" s="57">
        <f t="shared" si="47"/>
        <v>980.3</v>
      </c>
      <c r="H751" s="150">
        <f t="shared" si="48"/>
        <v>84.590086999999997</v>
      </c>
      <c r="I751" s="322">
        <v>8.6290000000000006E-2</v>
      </c>
      <c r="J751" s="89">
        <f t="shared" si="50"/>
        <v>8.6290000000000006E-2</v>
      </c>
    </row>
    <row r="752" spans="2:10" x14ac:dyDescent="0.2">
      <c r="B752" s="59">
        <f t="shared" si="49"/>
        <v>33</v>
      </c>
      <c r="C752" s="57" t="s">
        <v>2436</v>
      </c>
      <c r="D752" s="94">
        <v>996.64</v>
      </c>
      <c r="E752" s="57"/>
      <c r="F752" s="59">
        <v>120.2</v>
      </c>
      <c r="G752" s="57">
        <f t="shared" si="47"/>
        <v>1116.8399999999999</v>
      </c>
      <c r="H752" s="150">
        <f t="shared" si="48"/>
        <v>96.372123599999995</v>
      </c>
      <c r="I752" s="322">
        <v>8.6290000000000006E-2</v>
      </c>
      <c r="J752" s="89">
        <f t="shared" si="50"/>
        <v>8.6290000000000006E-2</v>
      </c>
    </row>
    <row r="753" spans="2:10" x14ac:dyDescent="0.2">
      <c r="B753" s="59">
        <f t="shared" si="49"/>
        <v>34</v>
      </c>
      <c r="C753" s="57" t="s">
        <v>2437</v>
      </c>
      <c r="D753" s="94">
        <v>978.3</v>
      </c>
      <c r="E753" s="57">
        <v>22.8</v>
      </c>
      <c r="F753" s="59"/>
      <c r="G753" s="57">
        <f t="shared" si="47"/>
        <v>1001.0999999999999</v>
      </c>
      <c r="H753" s="150">
        <f t="shared" si="48"/>
        <v>86.384918999999996</v>
      </c>
      <c r="I753" s="322">
        <v>8.6290000000000006E-2</v>
      </c>
      <c r="J753" s="89">
        <f t="shared" si="50"/>
        <v>8.6290000000000006E-2</v>
      </c>
    </row>
    <row r="754" spans="2:10" x14ac:dyDescent="0.2">
      <c r="B754" s="59">
        <f t="shared" si="49"/>
        <v>35</v>
      </c>
      <c r="C754" s="57" t="s">
        <v>2438</v>
      </c>
      <c r="D754" s="94">
        <v>290.39999999999998</v>
      </c>
      <c r="E754" s="57"/>
      <c r="F754" s="59"/>
      <c r="G754" s="57">
        <f t="shared" si="47"/>
        <v>290.39999999999998</v>
      </c>
      <c r="H754" s="150">
        <f t="shared" si="48"/>
        <v>25.058616000000001</v>
      </c>
      <c r="I754" s="322">
        <v>8.6290000000000006E-2</v>
      </c>
      <c r="J754" s="89">
        <f t="shared" si="50"/>
        <v>8.6290000000000006E-2</v>
      </c>
    </row>
    <row r="755" spans="2:10" x14ac:dyDescent="0.2">
      <c r="B755" s="59">
        <f t="shared" si="49"/>
        <v>36</v>
      </c>
      <c r="C755" s="57" t="s">
        <v>2439</v>
      </c>
      <c r="D755" s="94">
        <v>1017.8</v>
      </c>
      <c r="E755" s="57"/>
      <c r="F755" s="59">
        <v>108.5</v>
      </c>
      <c r="G755" s="57">
        <f t="shared" si="47"/>
        <v>1126.3</v>
      </c>
      <c r="H755" s="150">
        <f t="shared" si="48"/>
        <v>97.188427000000004</v>
      </c>
      <c r="I755" s="322">
        <v>8.6290000000000006E-2</v>
      </c>
      <c r="J755" s="89">
        <f t="shared" si="50"/>
        <v>8.6290000000000006E-2</v>
      </c>
    </row>
    <row r="756" spans="2:10" x14ac:dyDescent="0.2">
      <c r="B756" s="59">
        <f t="shared" si="49"/>
        <v>37</v>
      </c>
      <c r="C756" s="57" t="s">
        <v>985</v>
      </c>
      <c r="D756" s="94">
        <v>803.6</v>
      </c>
      <c r="E756" s="57"/>
      <c r="F756" s="59">
        <v>89</v>
      </c>
      <c r="G756" s="57">
        <f t="shared" si="47"/>
        <v>892.6</v>
      </c>
      <c r="H756" s="150">
        <f t="shared" si="48"/>
        <v>77.02245400000001</v>
      </c>
      <c r="I756" s="322">
        <v>8.6290000000000006E-2</v>
      </c>
      <c r="J756" s="89">
        <f t="shared" si="50"/>
        <v>8.6290000000000006E-2</v>
      </c>
    </row>
    <row r="757" spans="2:10" x14ac:dyDescent="0.2">
      <c r="B757" s="59">
        <f t="shared" si="49"/>
        <v>38</v>
      </c>
      <c r="C757" s="57" t="s">
        <v>986</v>
      </c>
      <c r="D757" s="94">
        <v>923.4</v>
      </c>
      <c r="E757" s="57"/>
      <c r="F757" s="59"/>
      <c r="G757" s="57">
        <f t="shared" si="47"/>
        <v>923.4</v>
      </c>
      <c r="H757" s="150">
        <f t="shared" si="48"/>
        <v>79.680186000000006</v>
      </c>
      <c r="I757" s="322">
        <v>8.6290000000000006E-2</v>
      </c>
      <c r="J757" s="89">
        <f t="shared" si="50"/>
        <v>8.6290000000000006E-2</v>
      </c>
    </row>
    <row r="758" spans="2:10" x14ac:dyDescent="0.2">
      <c r="B758" s="59">
        <f t="shared" si="49"/>
        <v>39</v>
      </c>
      <c r="C758" s="57" t="s">
        <v>987</v>
      </c>
      <c r="D758" s="94">
        <v>953.3</v>
      </c>
      <c r="E758" s="57"/>
      <c r="F758" s="59"/>
      <c r="G758" s="57">
        <f t="shared" si="47"/>
        <v>953.3</v>
      </c>
      <c r="H758" s="150">
        <f t="shared" si="48"/>
        <v>82.260256999999996</v>
      </c>
      <c r="I758" s="322">
        <v>8.6290000000000006E-2</v>
      </c>
      <c r="J758" s="89">
        <f t="shared" si="50"/>
        <v>8.6290000000000006E-2</v>
      </c>
    </row>
    <row r="759" spans="2:10" x14ac:dyDescent="0.2">
      <c r="B759" s="59">
        <f t="shared" si="49"/>
        <v>40</v>
      </c>
      <c r="C759" s="57" t="s">
        <v>988</v>
      </c>
      <c r="D759" s="94">
        <v>956.1</v>
      </c>
      <c r="E759" s="57">
        <v>153.69999999999999</v>
      </c>
      <c r="F759" s="59"/>
      <c r="G759" s="57">
        <f t="shared" si="47"/>
        <v>1109.8</v>
      </c>
      <c r="H759" s="150">
        <f t="shared" si="48"/>
        <v>95.764642000000009</v>
      </c>
      <c r="I759" s="322">
        <v>8.6290000000000006E-2</v>
      </c>
      <c r="J759" s="89">
        <f t="shared" si="50"/>
        <v>8.6290000000000006E-2</v>
      </c>
    </row>
    <row r="760" spans="2:10" x14ac:dyDescent="0.2">
      <c r="B760" s="59">
        <f t="shared" si="49"/>
        <v>41</v>
      </c>
      <c r="C760" s="57" t="s">
        <v>989</v>
      </c>
      <c r="D760" s="94">
        <v>900.4</v>
      </c>
      <c r="E760" s="57"/>
      <c r="F760" s="59"/>
      <c r="G760" s="57">
        <f t="shared" si="47"/>
        <v>900.4</v>
      </c>
      <c r="H760" s="150">
        <f t="shared" si="48"/>
        <v>77.695515999999998</v>
      </c>
      <c r="I760" s="322">
        <v>8.6290000000000006E-2</v>
      </c>
      <c r="J760" s="89">
        <f t="shared" si="50"/>
        <v>8.6290000000000006E-2</v>
      </c>
    </row>
    <row r="761" spans="2:10" x14ac:dyDescent="0.2">
      <c r="B761" s="59">
        <f t="shared" si="49"/>
        <v>42</v>
      </c>
      <c r="C761" s="57" t="s">
        <v>990</v>
      </c>
      <c r="D761" s="94">
        <v>643.84</v>
      </c>
      <c r="E761" s="57">
        <v>33.299999999999997</v>
      </c>
      <c r="F761" s="59"/>
      <c r="G761" s="57">
        <f t="shared" si="47"/>
        <v>677.14</v>
      </c>
      <c r="H761" s="150">
        <f t="shared" si="48"/>
        <v>58.430410600000002</v>
      </c>
      <c r="I761" s="322">
        <v>8.6290000000000006E-2</v>
      </c>
      <c r="J761" s="89">
        <f t="shared" si="50"/>
        <v>8.6290000000000006E-2</v>
      </c>
    </row>
    <row r="762" spans="2:10" x14ac:dyDescent="0.2">
      <c r="B762" s="59">
        <f t="shared" si="49"/>
        <v>43</v>
      </c>
      <c r="C762" s="57" t="s">
        <v>991</v>
      </c>
      <c r="D762" s="94">
        <v>1596</v>
      </c>
      <c r="E762" s="57"/>
      <c r="F762" s="59">
        <v>102.9</v>
      </c>
      <c r="G762" s="57">
        <f t="shared" si="47"/>
        <v>1698.9</v>
      </c>
      <c r="H762" s="150">
        <f t="shared" si="48"/>
        <v>146.59808100000001</v>
      </c>
      <c r="I762" s="322">
        <v>8.6290000000000006E-2</v>
      </c>
      <c r="J762" s="89">
        <f t="shared" si="50"/>
        <v>8.6290000000000006E-2</v>
      </c>
    </row>
    <row r="763" spans="2:10" x14ac:dyDescent="0.2">
      <c r="B763" s="59">
        <f t="shared" si="49"/>
        <v>44</v>
      </c>
      <c r="C763" s="57" t="s">
        <v>992</v>
      </c>
      <c r="D763" s="94">
        <v>697.3</v>
      </c>
      <c r="E763" s="57"/>
      <c r="F763" s="59"/>
      <c r="G763" s="57">
        <f t="shared" si="47"/>
        <v>697.3</v>
      </c>
      <c r="H763" s="150">
        <f t="shared" si="48"/>
        <v>60.170017000000001</v>
      </c>
      <c r="I763" s="322">
        <v>8.6290000000000006E-2</v>
      </c>
      <c r="J763" s="89">
        <f t="shared" si="50"/>
        <v>8.6290000000000006E-2</v>
      </c>
    </row>
    <row r="764" spans="2:10" x14ac:dyDescent="0.2">
      <c r="B764" s="59">
        <f t="shared" si="49"/>
        <v>45</v>
      </c>
      <c r="C764" s="57" t="s">
        <v>993</v>
      </c>
      <c r="D764" s="94">
        <v>696.5</v>
      </c>
      <c r="E764" s="57"/>
      <c r="F764" s="59">
        <v>42.8</v>
      </c>
      <c r="G764" s="57">
        <f t="shared" si="47"/>
        <v>739.3</v>
      </c>
      <c r="H764" s="150">
        <f t="shared" si="48"/>
        <v>63.794196999999997</v>
      </c>
      <c r="I764" s="322">
        <v>8.6290000000000006E-2</v>
      </c>
      <c r="J764" s="89">
        <f t="shared" si="50"/>
        <v>8.6290000000000006E-2</v>
      </c>
    </row>
    <row r="765" spans="2:10" x14ac:dyDescent="0.2">
      <c r="B765" s="59">
        <f t="shared" si="49"/>
        <v>46</v>
      </c>
      <c r="C765" s="57" t="s">
        <v>994</v>
      </c>
      <c r="D765" s="94">
        <v>570.20000000000005</v>
      </c>
      <c r="E765" s="57"/>
      <c r="F765" s="59"/>
      <c r="G765" s="57">
        <f t="shared" si="47"/>
        <v>570.20000000000005</v>
      </c>
      <c r="H765" s="150">
        <f t="shared" si="48"/>
        <v>49.20255800000001</v>
      </c>
      <c r="I765" s="322">
        <v>8.6290000000000006E-2</v>
      </c>
      <c r="J765" s="89">
        <f t="shared" si="50"/>
        <v>8.6290000000000006E-2</v>
      </c>
    </row>
    <row r="766" spans="2:10" x14ac:dyDescent="0.2">
      <c r="B766" s="59">
        <f t="shared" si="49"/>
        <v>47</v>
      </c>
      <c r="C766" s="57" t="s">
        <v>995</v>
      </c>
      <c r="D766" s="94">
        <v>251.5</v>
      </c>
      <c r="E766" s="57"/>
      <c r="F766" s="59"/>
      <c r="G766" s="57">
        <f t="shared" si="47"/>
        <v>251.5</v>
      </c>
      <c r="H766" s="150">
        <f t="shared" si="48"/>
        <v>21.701935000000002</v>
      </c>
      <c r="I766" s="322">
        <v>8.6290000000000006E-2</v>
      </c>
      <c r="J766" s="89">
        <f t="shared" si="50"/>
        <v>8.6290000000000006E-2</v>
      </c>
    </row>
    <row r="767" spans="2:10" x14ac:dyDescent="0.2">
      <c r="B767" s="59">
        <f t="shared" si="49"/>
        <v>48</v>
      </c>
      <c r="C767" s="57" t="s">
        <v>996</v>
      </c>
      <c r="D767" s="94">
        <v>810.9</v>
      </c>
      <c r="E767" s="57">
        <v>47.5</v>
      </c>
      <c r="F767" s="59"/>
      <c r="G767" s="57">
        <f t="shared" si="47"/>
        <v>858.4</v>
      </c>
      <c r="H767" s="150">
        <f t="shared" si="48"/>
        <v>74.071336000000002</v>
      </c>
      <c r="I767" s="322">
        <v>8.6290000000000006E-2</v>
      </c>
      <c r="J767" s="89">
        <f t="shared" si="50"/>
        <v>8.6290000000000006E-2</v>
      </c>
    </row>
    <row r="768" spans="2:10" x14ac:dyDescent="0.2">
      <c r="B768" s="59">
        <f t="shared" si="49"/>
        <v>49</v>
      </c>
      <c r="C768" s="57" t="s">
        <v>997</v>
      </c>
      <c r="D768" s="94">
        <v>553</v>
      </c>
      <c r="E768" s="57"/>
      <c r="F768" s="59"/>
      <c r="G768" s="57">
        <f t="shared" si="47"/>
        <v>553</v>
      </c>
      <c r="H768" s="150">
        <f t="shared" si="48"/>
        <v>47.71837</v>
      </c>
      <c r="I768" s="322">
        <v>8.6290000000000006E-2</v>
      </c>
      <c r="J768" s="89">
        <f t="shared" si="50"/>
        <v>8.6290000000000006E-2</v>
      </c>
    </row>
    <row r="769" spans="2:10" x14ac:dyDescent="0.2">
      <c r="B769" s="59">
        <f t="shared" si="49"/>
        <v>50</v>
      </c>
      <c r="C769" s="57" t="s">
        <v>998</v>
      </c>
      <c r="D769" s="94">
        <v>993.9</v>
      </c>
      <c r="E769" s="57"/>
      <c r="F769" s="59"/>
      <c r="G769" s="57">
        <f t="shared" si="47"/>
        <v>993.9</v>
      </c>
      <c r="H769" s="150">
        <f t="shared" si="48"/>
        <v>85.763631000000004</v>
      </c>
      <c r="I769" s="322">
        <v>8.6290000000000006E-2</v>
      </c>
      <c r="J769" s="89">
        <f t="shared" si="50"/>
        <v>8.6290000000000006E-2</v>
      </c>
    </row>
    <row r="770" spans="2:10" x14ac:dyDescent="0.2">
      <c r="B770" s="59">
        <f t="shared" si="49"/>
        <v>51</v>
      </c>
      <c r="C770" s="57" t="s">
        <v>999</v>
      </c>
      <c r="D770" s="94">
        <v>351.3</v>
      </c>
      <c r="E770" s="57"/>
      <c r="F770" s="59"/>
      <c r="G770" s="57">
        <f t="shared" si="47"/>
        <v>351.3</v>
      </c>
      <c r="H770" s="150">
        <f t="shared" si="48"/>
        <v>30.313677000000002</v>
      </c>
      <c r="I770" s="322">
        <v>8.6290000000000006E-2</v>
      </c>
      <c r="J770" s="89">
        <f t="shared" si="50"/>
        <v>8.6290000000000006E-2</v>
      </c>
    </row>
    <row r="771" spans="2:10" x14ac:dyDescent="0.2">
      <c r="B771" s="59">
        <f t="shared" si="49"/>
        <v>52</v>
      </c>
      <c r="C771" s="57" t="s">
        <v>1000</v>
      </c>
      <c r="D771" s="94">
        <v>330</v>
      </c>
      <c r="E771" s="57"/>
      <c r="F771" s="59">
        <v>35</v>
      </c>
      <c r="G771" s="57">
        <f t="shared" si="47"/>
        <v>365</v>
      </c>
      <c r="H771" s="150">
        <f t="shared" si="48"/>
        <v>31.495850000000001</v>
      </c>
      <c r="I771" s="322">
        <v>8.6290000000000006E-2</v>
      </c>
      <c r="J771" s="89">
        <f t="shared" si="50"/>
        <v>8.6290000000000006E-2</v>
      </c>
    </row>
    <row r="772" spans="2:10" x14ac:dyDescent="0.2">
      <c r="B772" s="59">
        <f t="shared" si="49"/>
        <v>53</v>
      </c>
      <c r="C772" s="57" t="s">
        <v>1001</v>
      </c>
      <c r="D772" s="94">
        <v>207.1</v>
      </c>
      <c r="E772" s="57"/>
      <c r="F772" s="59">
        <v>43.3</v>
      </c>
      <c r="G772" s="57">
        <f t="shared" si="47"/>
        <v>250.39999999999998</v>
      </c>
      <c r="H772" s="150">
        <f t="shared" si="48"/>
        <v>21.607015999999998</v>
      </c>
      <c r="I772" s="322">
        <v>8.6290000000000006E-2</v>
      </c>
      <c r="J772" s="89">
        <f t="shared" si="50"/>
        <v>8.6290000000000006E-2</v>
      </c>
    </row>
    <row r="773" spans="2:10" x14ac:dyDescent="0.2">
      <c r="B773" s="59">
        <f t="shared" si="49"/>
        <v>54</v>
      </c>
      <c r="C773" s="57" t="s">
        <v>1002</v>
      </c>
      <c r="D773" s="94">
        <v>285.8</v>
      </c>
      <c r="E773" s="57"/>
      <c r="F773" s="59">
        <v>39.1</v>
      </c>
      <c r="G773" s="57">
        <f t="shared" si="47"/>
        <v>324.90000000000003</v>
      </c>
      <c r="H773" s="150">
        <f t="shared" si="48"/>
        <v>28.035621000000006</v>
      </c>
      <c r="I773" s="322">
        <v>8.6290000000000006E-2</v>
      </c>
      <c r="J773" s="89">
        <f t="shared" si="50"/>
        <v>8.6290000000000006E-2</v>
      </c>
    </row>
    <row r="774" spans="2:10" x14ac:dyDescent="0.2">
      <c r="B774" s="59">
        <f t="shared" si="49"/>
        <v>55</v>
      </c>
      <c r="C774" s="57" t="s">
        <v>1003</v>
      </c>
      <c r="D774" s="94">
        <v>255</v>
      </c>
      <c r="E774" s="57"/>
      <c r="F774" s="59"/>
      <c r="G774" s="57">
        <f t="shared" si="47"/>
        <v>255</v>
      </c>
      <c r="H774" s="150">
        <f t="shared" si="48"/>
        <v>22.00395</v>
      </c>
      <c r="I774" s="322">
        <v>8.6290000000000006E-2</v>
      </c>
      <c r="J774" s="89">
        <f t="shared" si="50"/>
        <v>8.6290000000000006E-2</v>
      </c>
    </row>
    <row r="775" spans="2:10" x14ac:dyDescent="0.2">
      <c r="B775" s="59">
        <f t="shared" si="49"/>
        <v>56</v>
      </c>
      <c r="C775" s="57" t="s">
        <v>1004</v>
      </c>
      <c r="D775" s="94">
        <v>313.39999999999998</v>
      </c>
      <c r="E775" s="57"/>
      <c r="F775" s="59"/>
      <c r="G775" s="57">
        <f t="shared" si="47"/>
        <v>313.39999999999998</v>
      </c>
      <c r="H775" s="150">
        <f t="shared" si="48"/>
        <v>27.043285999999998</v>
      </c>
      <c r="I775" s="322">
        <v>8.6290000000000006E-2</v>
      </c>
      <c r="J775" s="89">
        <f t="shared" si="50"/>
        <v>8.6290000000000006E-2</v>
      </c>
    </row>
    <row r="776" spans="2:10" x14ac:dyDescent="0.2">
      <c r="B776" s="59">
        <f t="shared" si="49"/>
        <v>57</v>
      </c>
      <c r="C776" s="57" t="s">
        <v>1005</v>
      </c>
      <c r="D776" s="94">
        <v>129.80000000000001</v>
      </c>
      <c r="E776" s="57"/>
      <c r="F776" s="59"/>
      <c r="G776" s="57">
        <f t="shared" si="47"/>
        <v>129.80000000000001</v>
      </c>
      <c r="H776" s="150">
        <f t="shared" si="48"/>
        <v>11.200442000000002</v>
      </c>
      <c r="I776" s="322">
        <v>8.6290000000000006E-2</v>
      </c>
      <c r="J776" s="89">
        <f t="shared" si="50"/>
        <v>8.6290000000000006E-2</v>
      </c>
    </row>
    <row r="777" spans="2:10" x14ac:dyDescent="0.2">
      <c r="B777" s="59">
        <f t="shared" si="49"/>
        <v>58</v>
      </c>
      <c r="C777" s="57" t="s">
        <v>1006</v>
      </c>
      <c r="D777" s="94">
        <v>307.3</v>
      </c>
      <c r="E777" s="57"/>
      <c r="F777" s="59"/>
      <c r="G777" s="57">
        <f t="shared" si="47"/>
        <v>307.3</v>
      </c>
      <c r="H777" s="150">
        <f t="shared" si="48"/>
        <v>26.516917000000003</v>
      </c>
      <c r="I777" s="322">
        <v>8.6290000000000006E-2</v>
      </c>
      <c r="J777" s="89">
        <f t="shared" si="50"/>
        <v>8.6290000000000006E-2</v>
      </c>
    </row>
    <row r="778" spans="2:10" x14ac:dyDescent="0.2">
      <c r="B778" s="59">
        <f t="shared" si="49"/>
        <v>59</v>
      </c>
      <c r="C778" s="57" t="s">
        <v>1008</v>
      </c>
      <c r="D778" s="94">
        <v>134.5</v>
      </c>
      <c r="E778" s="57"/>
      <c r="F778" s="59"/>
      <c r="G778" s="57">
        <f t="shared" ref="G778:G824" si="51">D778+E778+F778</f>
        <v>134.5</v>
      </c>
      <c r="H778" s="150">
        <f t="shared" ref="H778:H824" si="52">SUM(I778*G778)</f>
        <v>11.606005000000001</v>
      </c>
      <c r="I778" s="322">
        <v>8.6290000000000006E-2</v>
      </c>
      <c r="J778" s="89">
        <f t="shared" ref="J778:J826" si="53">SUM(H778/G778)</f>
        <v>8.6290000000000006E-2</v>
      </c>
    </row>
    <row r="779" spans="2:10" x14ac:dyDescent="0.2">
      <c r="B779" s="59">
        <f t="shared" si="49"/>
        <v>60</v>
      </c>
      <c r="C779" s="57" t="s">
        <v>1009</v>
      </c>
      <c r="D779" s="94">
        <v>4314.8999999999996</v>
      </c>
      <c r="E779" s="57"/>
      <c r="F779" s="59">
        <v>196.7</v>
      </c>
      <c r="G779" s="57">
        <f t="shared" si="51"/>
        <v>4511.5999999999995</v>
      </c>
      <c r="H779" s="150">
        <f t="shared" si="52"/>
        <v>389.30596399999996</v>
      </c>
      <c r="I779" s="322">
        <v>8.6290000000000006E-2</v>
      </c>
      <c r="J779" s="89">
        <f t="shared" si="53"/>
        <v>8.6290000000000006E-2</v>
      </c>
    </row>
    <row r="780" spans="2:10" x14ac:dyDescent="0.2">
      <c r="B780" s="59">
        <f t="shared" si="49"/>
        <v>61</v>
      </c>
      <c r="C780" s="57" t="s">
        <v>1010</v>
      </c>
      <c r="D780" s="94">
        <v>3549.4</v>
      </c>
      <c r="E780" s="57"/>
      <c r="F780" s="59"/>
      <c r="G780" s="57">
        <f t="shared" si="51"/>
        <v>3549.4</v>
      </c>
      <c r="H780" s="150">
        <f t="shared" si="52"/>
        <v>306.27772600000003</v>
      </c>
      <c r="I780" s="322">
        <v>8.6290000000000006E-2</v>
      </c>
      <c r="J780" s="89">
        <f t="shared" si="53"/>
        <v>8.6290000000000006E-2</v>
      </c>
    </row>
    <row r="781" spans="2:10" x14ac:dyDescent="0.2">
      <c r="B781" s="59">
        <f t="shared" si="49"/>
        <v>62</v>
      </c>
      <c r="C781" s="57" t="s">
        <v>1011</v>
      </c>
      <c r="D781" s="94">
        <v>3345.7</v>
      </c>
      <c r="E781" s="57"/>
      <c r="F781" s="59"/>
      <c r="G781" s="57">
        <f t="shared" si="51"/>
        <v>3345.7</v>
      </c>
      <c r="H781" s="150">
        <f t="shared" si="52"/>
        <v>288.70045299999998</v>
      </c>
      <c r="I781" s="322">
        <v>8.6290000000000006E-2</v>
      </c>
      <c r="J781" s="89">
        <f t="shared" si="53"/>
        <v>8.6290000000000006E-2</v>
      </c>
    </row>
    <row r="782" spans="2:10" x14ac:dyDescent="0.2">
      <c r="B782" s="59">
        <f t="shared" si="49"/>
        <v>63</v>
      </c>
      <c r="C782" s="57" t="s">
        <v>1012</v>
      </c>
      <c r="D782" s="94">
        <v>3098.6</v>
      </c>
      <c r="E782" s="57"/>
      <c r="F782" s="59">
        <v>182</v>
      </c>
      <c r="G782" s="57">
        <f t="shared" si="51"/>
        <v>3280.6</v>
      </c>
      <c r="H782" s="150">
        <f t="shared" si="52"/>
        <v>283.08297400000004</v>
      </c>
      <c r="I782" s="322">
        <v>8.6290000000000006E-2</v>
      </c>
      <c r="J782" s="89">
        <f t="shared" si="53"/>
        <v>8.6290000000000019E-2</v>
      </c>
    </row>
    <row r="783" spans="2:10" x14ac:dyDescent="0.2">
      <c r="B783" s="59">
        <f t="shared" si="49"/>
        <v>64</v>
      </c>
      <c r="C783" s="57" t="s">
        <v>1013</v>
      </c>
      <c r="D783" s="94">
        <v>141.30000000000001</v>
      </c>
      <c r="E783" s="57"/>
      <c r="F783" s="59"/>
      <c r="G783" s="57">
        <f t="shared" si="51"/>
        <v>141.30000000000001</v>
      </c>
      <c r="H783" s="150">
        <f t="shared" si="52"/>
        <v>12.192777000000001</v>
      </c>
      <c r="I783" s="322">
        <v>8.6290000000000006E-2</v>
      </c>
      <c r="J783" s="89">
        <f t="shared" si="53"/>
        <v>8.6290000000000006E-2</v>
      </c>
    </row>
    <row r="784" spans="2:10" x14ac:dyDescent="0.2">
      <c r="B784" s="59">
        <f t="shared" si="49"/>
        <v>65</v>
      </c>
      <c r="C784" s="57" t="s">
        <v>1014</v>
      </c>
      <c r="D784" s="94">
        <v>263.8</v>
      </c>
      <c r="E784" s="57"/>
      <c r="F784" s="59"/>
      <c r="G784" s="57">
        <f t="shared" si="51"/>
        <v>263.8</v>
      </c>
      <c r="H784" s="150">
        <f t="shared" si="52"/>
        <v>22.763302000000003</v>
      </c>
      <c r="I784" s="322">
        <v>8.6290000000000006E-2</v>
      </c>
      <c r="J784" s="89">
        <f t="shared" si="53"/>
        <v>8.6290000000000006E-2</v>
      </c>
    </row>
    <row r="785" spans="2:10" x14ac:dyDescent="0.2">
      <c r="B785" s="59">
        <f t="shared" si="49"/>
        <v>66</v>
      </c>
      <c r="C785" s="57" t="s">
        <v>1015</v>
      </c>
      <c r="D785" s="94">
        <v>117.3</v>
      </c>
      <c r="E785" s="57"/>
      <c r="F785" s="59"/>
      <c r="G785" s="57">
        <f t="shared" si="51"/>
        <v>117.3</v>
      </c>
      <c r="H785" s="150">
        <f t="shared" si="52"/>
        <v>10.121817</v>
      </c>
      <c r="I785" s="322">
        <v>8.6290000000000006E-2</v>
      </c>
      <c r="J785" s="89">
        <f t="shared" si="53"/>
        <v>8.6290000000000006E-2</v>
      </c>
    </row>
    <row r="786" spans="2:10" x14ac:dyDescent="0.2">
      <c r="B786" s="59">
        <f t="shared" ref="B786:B849" si="54">B785+1</f>
        <v>67</v>
      </c>
      <c r="C786" s="57" t="s">
        <v>1016</v>
      </c>
      <c r="D786" s="94">
        <v>138</v>
      </c>
      <c r="E786" s="57"/>
      <c r="F786" s="59"/>
      <c r="G786" s="57">
        <f t="shared" si="51"/>
        <v>138</v>
      </c>
      <c r="H786" s="150">
        <f t="shared" si="52"/>
        <v>11.90802</v>
      </c>
      <c r="I786" s="322">
        <v>8.6290000000000006E-2</v>
      </c>
      <c r="J786" s="89">
        <f t="shared" si="53"/>
        <v>8.6290000000000006E-2</v>
      </c>
    </row>
    <row r="787" spans="2:10" x14ac:dyDescent="0.2">
      <c r="B787" s="59">
        <f t="shared" si="54"/>
        <v>68</v>
      </c>
      <c r="C787" s="57" t="s">
        <v>1017</v>
      </c>
      <c r="D787" s="94">
        <v>139</v>
      </c>
      <c r="E787" s="57"/>
      <c r="F787" s="59"/>
      <c r="G787" s="57">
        <f t="shared" si="51"/>
        <v>139</v>
      </c>
      <c r="H787" s="150">
        <f t="shared" si="52"/>
        <v>11.99431</v>
      </c>
      <c r="I787" s="322">
        <v>8.6290000000000006E-2</v>
      </c>
      <c r="J787" s="89">
        <f t="shared" si="53"/>
        <v>8.6290000000000006E-2</v>
      </c>
    </row>
    <row r="788" spans="2:10" x14ac:dyDescent="0.2">
      <c r="B788" s="59">
        <f t="shared" si="54"/>
        <v>69</v>
      </c>
      <c r="C788" s="57" t="s">
        <v>1018</v>
      </c>
      <c r="D788" s="94">
        <v>133</v>
      </c>
      <c r="E788" s="57"/>
      <c r="F788" s="59"/>
      <c r="G788" s="57">
        <f t="shared" si="51"/>
        <v>133</v>
      </c>
      <c r="H788" s="150">
        <f t="shared" si="52"/>
        <v>11.476570000000001</v>
      </c>
      <c r="I788" s="322">
        <v>8.6290000000000006E-2</v>
      </c>
      <c r="J788" s="89">
        <f t="shared" si="53"/>
        <v>8.6290000000000006E-2</v>
      </c>
    </row>
    <row r="789" spans="2:10" x14ac:dyDescent="0.2">
      <c r="B789" s="59">
        <f t="shared" si="54"/>
        <v>70</v>
      </c>
      <c r="C789" s="57" t="s">
        <v>1019</v>
      </c>
      <c r="D789" s="94">
        <v>315.60000000000002</v>
      </c>
      <c r="E789" s="81"/>
      <c r="F789" s="59"/>
      <c r="G789" s="57">
        <f t="shared" si="51"/>
        <v>315.60000000000002</v>
      </c>
      <c r="H789" s="150">
        <f t="shared" si="52"/>
        <v>27.233124000000004</v>
      </c>
      <c r="I789" s="322">
        <v>8.6290000000000006E-2</v>
      </c>
      <c r="J789" s="89">
        <f t="shared" si="53"/>
        <v>8.6290000000000006E-2</v>
      </c>
    </row>
    <row r="790" spans="2:10" x14ac:dyDescent="0.2">
      <c r="B790" s="59">
        <f t="shared" si="54"/>
        <v>71</v>
      </c>
      <c r="C790" s="57" t="s">
        <v>1020</v>
      </c>
      <c r="D790" s="94">
        <v>265.7</v>
      </c>
      <c r="E790" s="57"/>
      <c r="F790" s="59"/>
      <c r="G790" s="57">
        <f t="shared" si="51"/>
        <v>265.7</v>
      </c>
      <c r="H790" s="150">
        <f t="shared" si="52"/>
        <v>22.927253</v>
      </c>
      <c r="I790" s="322">
        <v>8.6290000000000006E-2</v>
      </c>
      <c r="J790" s="89">
        <f t="shared" si="53"/>
        <v>8.6290000000000006E-2</v>
      </c>
    </row>
    <row r="791" spans="2:10" x14ac:dyDescent="0.2">
      <c r="B791" s="59">
        <f t="shared" si="54"/>
        <v>72</v>
      </c>
      <c r="C791" s="57" t="s">
        <v>1021</v>
      </c>
      <c r="D791" s="94">
        <v>156.80000000000001</v>
      </c>
      <c r="E791" s="57"/>
      <c r="F791" s="98">
        <v>17.5</v>
      </c>
      <c r="G791" s="57">
        <f t="shared" si="51"/>
        <v>174.3</v>
      </c>
      <c r="H791" s="150">
        <f t="shared" si="52"/>
        <v>15.040347000000002</v>
      </c>
      <c r="I791" s="322">
        <v>8.6290000000000006E-2</v>
      </c>
      <c r="J791" s="89">
        <f t="shared" si="53"/>
        <v>8.6290000000000006E-2</v>
      </c>
    </row>
    <row r="792" spans="2:10" x14ac:dyDescent="0.2">
      <c r="B792" s="59">
        <f t="shared" si="54"/>
        <v>73</v>
      </c>
      <c r="C792" s="57" t="s">
        <v>1022</v>
      </c>
      <c r="D792" s="94">
        <v>132.30000000000001</v>
      </c>
      <c r="E792" s="57"/>
      <c r="F792" s="59"/>
      <c r="G792" s="57">
        <f t="shared" si="51"/>
        <v>132.30000000000001</v>
      </c>
      <c r="H792" s="150">
        <f t="shared" si="52"/>
        <v>11.416167000000002</v>
      </c>
      <c r="I792" s="322">
        <v>8.6290000000000006E-2</v>
      </c>
      <c r="J792" s="89">
        <f t="shared" si="53"/>
        <v>8.6290000000000006E-2</v>
      </c>
    </row>
    <row r="793" spans="2:10" x14ac:dyDescent="0.2">
      <c r="B793" s="59">
        <f t="shared" si="54"/>
        <v>74</v>
      </c>
      <c r="C793" s="57" t="s">
        <v>1023</v>
      </c>
      <c r="D793" s="94">
        <v>238.1</v>
      </c>
      <c r="E793" s="57"/>
      <c r="F793" s="59"/>
      <c r="G793" s="57">
        <f t="shared" si="51"/>
        <v>238.1</v>
      </c>
      <c r="H793" s="150">
        <f t="shared" si="52"/>
        <v>20.545649000000001</v>
      </c>
      <c r="I793" s="322">
        <v>8.6290000000000006E-2</v>
      </c>
      <c r="J793" s="89">
        <f t="shared" si="53"/>
        <v>8.6290000000000006E-2</v>
      </c>
    </row>
    <row r="794" spans="2:10" x14ac:dyDescent="0.2">
      <c r="B794" s="59">
        <f t="shared" si="54"/>
        <v>75</v>
      </c>
      <c r="C794" s="57" t="s">
        <v>1024</v>
      </c>
      <c r="D794" s="94">
        <v>80.8</v>
      </c>
      <c r="E794" s="57"/>
      <c r="F794" s="59"/>
      <c r="G794" s="57">
        <f t="shared" si="51"/>
        <v>80.8</v>
      </c>
      <c r="H794" s="150">
        <f t="shared" si="52"/>
        <v>6.972232</v>
      </c>
      <c r="I794" s="322">
        <v>8.6290000000000006E-2</v>
      </c>
      <c r="J794" s="89">
        <f t="shared" si="53"/>
        <v>8.6290000000000006E-2</v>
      </c>
    </row>
    <row r="795" spans="2:10" x14ac:dyDescent="0.2">
      <c r="B795" s="59">
        <f t="shared" si="54"/>
        <v>76</v>
      </c>
      <c r="C795" s="57" t="s">
        <v>1025</v>
      </c>
      <c r="D795" s="94">
        <v>137.5</v>
      </c>
      <c r="E795" s="57"/>
      <c r="F795" s="59">
        <v>41.1</v>
      </c>
      <c r="G795" s="57">
        <f t="shared" si="51"/>
        <v>178.6</v>
      </c>
      <c r="H795" s="150">
        <f t="shared" si="52"/>
        <v>15.411394000000001</v>
      </c>
      <c r="I795" s="322">
        <v>8.6290000000000006E-2</v>
      </c>
      <c r="J795" s="89">
        <f t="shared" si="53"/>
        <v>8.6290000000000006E-2</v>
      </c>
    </row>
    <row r="796" spans="2:10" x14ac:dyDescent="0.2">
      <c r="B796" s="59">
        <f t="shared" si="54"/>
        <v>77</v>
      </c>
      <c r="C796" s="57" t="s">
        <v>1026</v>
      </c>
      <c r="D796" s="94">
        <v>84.9</v>
      </c>
      <c r="E796" s="57"/>
      <c r="F796" s="59"/>
      <c r="G796" s="57">
        <f t="shared" si="51"/>
        <v>84.9</v>
      </c>
      <c r="H796" s="150">
        <f t="shared" si="52"/>
        <v>7.3260210000000008</v>
      </c>
      <c r="I796" s="322">
        <v>8.6290000000000006E-2</v>
      </c>
      <c r="J796" s="89">
        <f t="shared" si="53"/>
        <v>8.6290000000000006E-2</v>
      </c>
    </row>
    <row r="797" spans="2:10" x14ac:dyDescent="0.2">
      <c r="B797" s="59">
        <f t="shared" si="54"/>
        <v>78</v>
      </c>
      <c r="C797" s="57" t="s">
        <v>1027</v>
      </c>
      <c r="D797" s="94">
        <v>332.9</v>
      </c>
      <c r="E797" s="57"/>
      <c r="F797" s="59"/>
      <c r="G797" s="57">
        <f t="shared" si="51"/>
        <v>332.9</v>
      </c>
      <c r="H797" s="150">
        <f t="shared" si="52"/>
        <v>28.725940999999999</v>
      </c>
      <c r="I797" s="322">
        <v>8.6290000000000006E-2</v>
      </c>
      <c r="J797" s="89">
        <f t="shared" si="53"/>
        <v>8.6290000000000006E-2</v>
      </c>
    </row>
    <row r="798" spans="2:10" x14ac:dyDescent="0.2">
      <c r="B798" s="59">
        <f t="shared" si="54"/>
        <v>79</v>
      </c>
      <c r="C798" s="57" t="s">
        <v>1028</v>
      </c>
      <c r="D798" s="94">
        <v>3867.9</v>
      </c>
      <c r="E798" s="57"/>
      <c r="F798" s="59"/>
      <c r="G798" s="57">
        <f t="shared" si="51"/>
        <v>3867.9</v>
      </c>
      <c r="H798" s="150">
        <f t="shared" si="52"/>
        <v>333.76109100000002</v>
      </c>
      <c r="I798" s="322">
        <v>8.6290000000000006E-2</v>
      </c>
      <c r="J798" s="89">
        <f t="shared" si="53"/>
        <v>8.6290000000000006E-2</v>
      </c>
    </row>
    <row r="799" spans="2:10" x14ac:dyDescent="0.2">
      <c r="B799" s="59">
        <f t="shared" si="54"/>
        <v>80</v>
      </c>
      <c r="C799" s="57" t="s">
        <v>1029</v>
      </c>
      <c r="D799" s="94">
        <v>3143.8</v>
      </c>
      <c r="E799" s="57"/>
      <c r="F799" s="59">
        <v>91.3</v>
      </c>
      <c r="G799" s="57">
        <f t="shared" si="51"/>
        <v>3235.1000000000004</v>
      </c>
      <c r="H799" s="150">
        <f t="shared" si="52"/>
        <v>279.15677900000003</v>
      </c>
      <c r="I799" s="322">
        <v>8.6290000000000006E-2</v>
      </c>
      <c r="J799" s="89">
        <f t="shared" si="53"/>
        <v>8.6290000000000006E-2</v>
      </c>
    </row>
    <row r="800" spans="2:10" x14ac:dyDescent="0.2">
      <c r="B800" s="59">
        <f t="shared" si="54"/>
        <v>81</v>
      </c>
      <c r="C800" s="57" t="s">
        <v>1030</v>
      </c>
      <c r="D800" s="94">
        <v>147.19999999999999</v>
      </c>
      <c r="E800" s="57"/>
      <c r="F800" s="59"/>
      <c r="G800" s="57">
        <f t="shared" si="51"/>
        <v>147.19999999999999</v>
      </c>
      <c r="H800" s="150">
        <f t="shared" si="52"/>
        <v>12.701888</v>
      </c>
      <c r="I800" s="322">
        <v>8.6290000000000006E-2</v>
      </c>
      <c r="J800" s="89">
        <f t="shared" si="53"/>
        <v>8.6290000000000006E-2</v>
      </c>
    </row>
    <row r="801" spans="2:10" x14ac:dyDescent="0.2">
      <c r="B801" s="59">
        <f t="shared" si="54"/>
        <v>82</v>
      </c>
      <c r="C801" s="57" t="s">
        <v>1031</v>
      </c>
      <c r="D801" s="94">
        <v>3088.4</v>
      </c>
      <c r="E801" s="57"/>
      <c r="F801" s="59">
        <v>104.6</v>
      </c>
      <c r="G801" s="57">
        <f t="shared" si="51"/>
        <v>3193</v>
      </c>
      <c r="H801" s="150">
        <f t="shared" si="52"/>
        <v>275.52397000000002</v>
      </c>
      <c r="I801" s="322">
        <v>8.6290000000000006E-2</v>
      </c>
      <c r="J801" s="89">
        <f t="shared" si="53"/>
        <v>8.6290000000000006E-2</v>
      </c>
    </row>
    <row r="802" spans="2:10" x14ac:dyDescent="0.2">
      <c r="B802" s="59">
        <f t="shared" si="54"/>
        <v>83</v>
      </c>
      <c r="C802" s="57" t="s">
        <v>1032</v>
      </c>
      <c r="D802" s="94">
        <v>3233.9</v>
      </c>
      <c r="E802" s="57"/>
      <c r="F802" s="59"/>
      <c r="G802" s="57">
        <f t="shared" si="51"/>
        <v>3233.9</v>
      </c>
      <c r="H802" s="150">
        <f t="shared" si="52"/>
        <v>279.05323100000004</v>
      </c>
      <c r="I802" s="322">
        <v>8.6290000000000006E-2</v>
      </c>
      <c r="J802" s="89">
        <f t="shared" si="53"/>
        <v>8.6290000000000006E-2</v>
      </c>
    </row>
    <row r="803" spans="2:10" x14ac:dyDescent="0.2">
      <c r="B803" s="59">
        <f t="shared" si="54"/>
        <v>84</v>
      </c>
      <c r="C803" s="57" t="s">
        <v>1033</v>
      </c>
      <c r="D803" s="94">
        <v>2156.4</v>
      </c>
      <c r="E803" s="57"/>
      <c r="F803" s="59">
        <v>96.5</v>
      </c>
      <c r="G803" s="57">
        <f t="shared" si="51"/>
        <v>2252.9</v>
      </c>
      <c r="H803" s="150">
        <f t="shared" si="52"/>
        <v>194.40274100000002</v>
      </c>
      <c r="I803" s="322">
        <v>8.6290000000000006E-2</v>
      </c>
      <c r="J803" s="89">
        <f t="shared" si="53"/>
        <v>8.6290000000000006E-2</v>
      </c>
    </row>
    <row r="804" spans="2:10" x14ac:dyDescent="0.2">
      <c r="B804" s="59">
        <f t="shared" si="54"/>
        <v>85</v>
      </c>
      <c r="C804" s="57" t="s">
        <v>1034</v>
      </c>
      <c r="D804" s="94">
        <v>213.4</v>
      </c>
      <c r="E804" s="57"/>
      <c r="F804" s="59"/>
      <c r="G804" s="57">
        <f t="shared" si="51"/>
        <v>213.4</v>
      </c>
      <c r="H804" s="150">
        <f t="shared" si="52"/>
        <v>18.414286000000001</v>
      </c>
      <c r="I804" s="322">
        <v>8.6290000000000006E-2</v>
      </c>
      <c r="J804" s="89">
        <f t="shared" si="53"/>
        <v>8.6290000000000006E-2</v>
      </c>
    </row>
    <row r="805" spans="2:10" x14ac:dyDescent="0.2">
      <c r="B805" s="59">
        <f t="shared" si="54"/>
        <v>86</v>
      </c>
      <c r="C805" s="57" t="s">
        <v>1035</v>
      </c>
      <c r="D805" s="94">
        <v>316.39999999999998</v>
      </c>
      <c r="E805" s="57"/>
      <c r="F805" s="59"/>
      <c r="G805" s="57">
        <f t="shared" si="51"/>
        <v>316.39999999999998</v>
      </c>
      <c r="H805" s="150">
        <f t="shared" si="52"/>
        <v>27.302156</v>
      </c>
      <c r="I805" s="322">
        <v>8.6290000000000006E-2</v>
      </c>
      <c r="J805" s="89">
        <f t="shared" si="53"/>
        <v>8.6290000000000006E-2</v>
      </c>
    </row>
    <row r="806" spans="2:10" x14ac:dyDescent="0.2">
      <c r="B806" s="59">
        <f t="shared" si="54"/>
        <v>87</v>
      </c>
      <c r="C806" s="57" t="s">
        <v>1036</v>
      </c>
      <c r="D806" s="94">
        <v>356.6</v>
      </c>
      <c r="E806" s="57"/>
      <c r="F806" s="59"/>
      <c r="G806" s="57">
        <f t="shared" si="51"/>
        <v>356.6</v>
      </c>
      <c r="H806" s="150">
        <f t="shared" si="52"/>
        <v>30.771014000000005</v>
      </c>
      <c r="I806" s="322">
        <v>8.6290000000000006E-2</v>
      </c>
      <c r="J806" s="89">
        <f t="shared" si="53"/>
        <v>8.6290000000000006E-2</v>
      </c>
    </row>
    <row r="807" spans="2:10" x14ac:dyDescent="0.2">
      <c r="B807" s="59">
        <f t="shared" si="54"/>
        <v>88</v>
      </c>
      <c r="C807" s="57" t="s">
        <v>1037</v>
      </c>
      <c r="D807" s="94">
        <v>324.7</v>
      </c>
      <c r="E807" s="57"/>
      <c r="F807" s="59"/>
      <c r="G807" s="57">
        <f t="shared" si="51"/>
        <v>324.7</v>
      </c>
      <c r="H807" s="150">
        <f t="shared" si="52"/>
        <v>28.018363000000001</v>
      </c>
      <c r="I807" s="322">
        <v>8.6290000000000006E-2</v>
      </c>
      <c r="J807" s="89">
        <f t="shared" si="53"/>
        <v>8.6290000000000006E-2</v>
      </c>
    </row>
    <row r="808" spans="2:10" x14ac:dyDescent="0.2">
      <c r="B808" s="59">
        <f t="shared" si="54"/>
        <v>89</v>
      </c>
      <c r="C808" s="57" t="s">
        <v>1038</v>
      </c>
      <c r="D808" s="94">
        <v>140.69999999999999</v>
      </c>
      <c r="E808" s="57"/>
      <c r="F808" s="59"/>
      <c r="G808" s="57">
        <f t="shared" si="51"/>
        <v>140.69999999999999</v>
      </c>
      <c r="H808" s="150">
        <f t="shared" si="52"/>
        <v>12.141003</v>
      </c>
      <c r="I808" s="322">
        <v>8.6290000000000006E-2</v>
      </c>
      <c r="J808" s="89">
        <f t="shared" si="53"/>
        <v>8.6290000000000006E-2</v>
      </c>
    </row>
    <row r="809" spans="2:10" x14ac:dyDescent="0.2">
      <c r="B809" s="59">
        <f t="shared" si="54"/>
        <v>90</v>
      </c>
      <c r="C809" s="57" t="s">
        <v>1039</v>
      </c>
      <c r="D809" s="94">
        <v>135</v>
      </c>
      <c r="E809" s="57"/>
      <c r="F809" s="59"/>
      <c r="G809" s="57">
        <f t="shared" si="51"/>
        <v>135</v>
      </c>
      <c r="H809" s="150">
        <f t="shared" si="52"/>
        <v>11.649150000000001</v>
      </c>
      <c r="I809" s="322">
        <v>8.6290000000000006E-2</v>
      </c>
      <c r="J809" s="89">
        <f t="shared" si="53"/>
        <v>8.6290000000000006E-2</v>
      </c>
    </row>
    <row r="810" spans="2:10" x14ac:dyDescent="0.2">
      <c r="B810" s="59">
        <f t="shared" si="54"/>
        <v>91</v>
      </c>
      <c r="C810" s="57" t="s">
        <v>1040</v>
      </c>
      <c r="D810" s="94">
        <v>303.7</v>
      </c>
      <c r="E810" s="57"/>
      <c r="F810" s="59"/>
      <c r="G810" s="57">
        <f t="shared" si="51"/>
        <v>303.7</v>
      </c>
      <c r="H810" s="150">
        <f t="shared" si="52"/>
        <v>26.206272999999999</v>
      </c>
      <c r="I810" s="322">
        <v>8.6290000000000006E-2</v>
      </c>
      <c r="J810" s="89">
        <f t="shared" si="53"/>
        <v>8.6290000000000006E-2</v>
      </c>
    </row>
    <row r="811" spans="2:10" x14ac:dyDescent="0.2">
      <c r="B811" s="59">
        <f t="shared" si="54"/>
        <v>92</v>
      </c>
      <c r="C811" s="57" t="s">
        <v>1041</v>
      </c>
      <c r="D811" s="94">
        <v>405.1</v>
      </c>
      <c r="E811" s="57"/>
      <c r="F811" s="59"/>
      <c r="G811" s="57">
        <f t="shared" si="51"/>
        <v>405.1</v>
      </c>
      <c r="H811" s="150">
        <f t="shared" si="52"/>
        <v>34.956079000000003</v>
      </c>
      <c r="I811" s="322">
        <v>8.6290000000000006E-2</v>
      </c>
      <c r="J811" s="89">
        <f t="shared" si="53"/>
        <v>8.6290000000000006E-2</v>
      </c>
    </row>
    <row r="812" spans="2:10" x14ac:dyDescent="0.2">
      <c r="B812" s="59">
        <f t="shared" si="54"/>
        <v>93</v>
      </c>
      <c r="C812" s="57" t="s">
        <v>1042</v>
      </c>
      <c r="D812" s="94">
        <v>409.6</v>
      </c>
      <c r="E812" s="57"/>
      <c r="F812" s="59"/>
      <c r="G812" s="57">
        <f t="shared" si="51"/>
        <v>409.6</v>
      </c>
      <c r="H812" s="150">
        <f t="shared" si="52"/>
        <v>35.344384000000005</v>
      </c>
      <c r="I812" s="322">
        <v>8.6290000000000006E-2</v>
      </c>
      <c r="J812" s="89">
        <f t="shared" si="53"/>
        <v>8.6290000000000006E-2</v>
      </c>
    </row>
    <row r="813" spans="2:10" x14ac:dyDescent="0.2">
      <c r="B813" s="59">
        <f t="shared" si="54"/>
        <v>94</v>
      </c>
      <c r="C813" s="57" t="s">
        <v>1043</v>
      </c>
      <c r="D813" s="94">
        <v>411</v>
      </c>
      <c r="E813" s="57"/>
      <c r="F813" s="59"/>
      <c r="G813" s="57">
        <f t="shared" si="51"/>
        <v>411</v>
      </c>
      <c r="H813" s="150">
        <f t="shared" si="52"/>
        <v>35.46519</v>
      </c>
      <c r="I813" s="322">
        <v>8.6290000000000006E-2</v>
      </c>
      <c r="J813" s="89">
        <f t="shared" si="53"/>
        <v>8.6290000000000006E-2</v>
      </c>
    </row>
    <row r="814" spans="2:10" x14ac:dyDescent="0.2">
      <c r="B814" s="59">
        <f t="shared" si="54"/>
        <v>95</v>
      </c>
      <c r="C814" s="57" t="s">
        <v>1044</v>
      </c>
      <c r="D814" s="94">
        <v>394.7</v>
      </c>
      <c r="E814" s="57"/>
      <c r="F814" s="59"/>
      <c r="G814" s="57">
        <f t="shared" si="51"/>
        <v>394.7</v>
      </c>
      <c r="H814" s="150">
        <f t="shared" si="52"/>
        <v>34.058663000000003</v>
      </c>
      <c r="I814" s="322">
        <v>8.6290000000000006E-2</v>
      </c>
      <c r="J814" s="89">
        <f t="shared" si="53"/>
        <v>8.6290000000000006E-2</v>
      </c>
    </row>
    <row r="815" spans="2:10" x14ac:dyDescent="0.2">
      <c r="B815" s="59">
        <f t="shared" si="54"/>
        <v>96</v>
      </c>
      <c r="C815" s="57" t="s">
        <v>1045</v>
      </c>
      <c r="D815" s="94">
        <v>242.2</v>
      </c>
      <c r="E815" s="57"/>
      <c r="F815" s="59"/>
      <c r="G815" s="57">
        <f t="shared" si="51"/>
        <v>242.2</v>
      </c>
      <c r="H815" s="150">
        <f t="shared" si="52"/>
        <v>20.899438</v>
      </c>
      <c r="I815" s="322">
        <v>8.6290000000000006E-2</v>
      </c>
      <c r="J815" s="89">
        <f t="shared" si="53"/>
        <v>8.6290000000000006E-2</v>
      </c>
    </row>
    <row r="816" spans="2:10" x14ac:dyDescent="0.2">
      <c r="B816" s="59">
        <f t="shared" si="54"/>
        <v>97</v>
      </c>
      <c r="C816" s="57" t="s">
        <v>1046</v>
      </c>
      <c r="D816" s="94">
        <v>1242.4000000000001</v>
      </c>
      <c r="E816" s="57"/>
      <c r="F816" s="59">
        <v>37.299999999999997</v>
      </c>
      <c r="G816" s="57">
        <f t="shared" si="51"/>
        <v>1279.7</v>
      </c>
      <c r="H816" s="150">
        <f t="shared" si="52"/>
        <v>110.42531300000002</v>
      </c>
      <c r="I816" s="322">
        <v>8.6290000000000006E-2</v>
      </c>
      <c r="J816" s="89">
        <f t="shared" si="53"/>
        <v>8.6290000000000006E-2</v>
      </c>
    </row>
    <row r="817" spans="2:10" x14ac:dyDescent="0.2">
      <c r="B817" s="59">
        <f t="shared" si="54"/>
        <v>98</v>
      </c>
      <c r="C817" s="57" t="s">
        <v>1047</v>
      </c>
      <c r="D817" s="94">
        <v>1061.7</v>
      </c>
      <c r="E817" s="57"/>
      <c r="F817" s="59"/>
      <c r="G817" s="57">
        <f t="shared" si="51"/>
        <v>1061.7</v>
      </c>
      <c r="H817" s="150">
        <f t="shared" si="52"/>
        <v>91.614093000000011</v>
      </c>
      <c r="I817" s="322">
        <v>8.6290000000000006E-2</v>
      </c>
      <c r="J817" s="89">
        <f t="shared" si="53"/>
        <v>8.6290000000000006E-2</v>
      </c>
    </row>
    <row r="818" spans="2:10" x14ac:dyDescent="0.2">
      <c r="B818" s="59">
        <f t="shared" si="54"/>
        <v>99</v>
      </c>
      <c r="C818" s="57" t="s">
        <v>1048</v>
      </c>
      <c r="D818" s="94">
        <v>439.1</v>
      </c>
      <c r="E818" s="57"/>
      <c r="F818" s="59"/>
      <c r="G818" s="57">
        <f t="shared" si="51"/>
        <v>439.1</v>
      </c>
      <c r="H818" s="150">
        <f t="shared" si="52"/>
        <v>37.889939000000005</v>
      </c>
      <c r="I818" s="322">
        <v>8.6290000000000006E-2</v>
      </c>
      <c r="J818" s="89">
        <f t="shared" si="53"/>
        <v>8.6290000000000006E-2</v>
      </c>
    </row>
    <row r="819" spans="2:10" x14ac:dyDescent="0.2">
      <c r="B819" s="59">
        <f t="shared" si="54"/>
        <v>100</v>
      </c>
      <c r="C819" s="57" t="s">
        <v>1049</v>
      </c>
      <c r="D819" s="94">
        <v>805.2</v>
      </c>
      <c r="E819" s="57"/>
      <c r="F819" s="59"/>
      <c r="G819" s="57">
        <f t="shared" si="51"/>
        <v>805.2</v>
      </c>
      <c r="H819" s="150">
        <f t="shared" si="52"/>
        <v>69.480708000000007</v>
      </c>
      <c r="I819" s="322">
        <v>8.6290000000000006E-2</v>
      </c>
      <c r="J819" s="89">
        <f t="shared" si="53"/>
        <v>8.6290000000000006E-2</v>
      </c>
    </row>
    <row r="820" spans="2:10" x14ac:dyDescent="0.2">
      <c r="B820" s="59">
        <f t="shared" si="54"/>
        <v>101</v>
      </c>
      <c r="C820" s="57" t="s">
        <v>1050</v>
      </c>
      <c r="D820" s="94">
        <v>853</v>
      </c>
      <c r="E820" s="57"/>
      <c r="F820" s="59"/>
      <c r="G820" s="57">
        <f t="shared" si="51"/>
        <v>853</v>
      </c>
      <c r="H820" s="150">
        <f t="shared" si="52"/>
        <v>73.605370000000008</v>
      </c>
      <c r="I820" s="322">
        <v>8.6290000000000006E-2</v>
      </c>
      <c r="J820" s="89">
        <f t="shared" si="53"/>
        <v>8.6290000000000006E-2</v>
      </c>
    </row>
    <row r="821" spans="2:10" x14ac:dyDescent="0.2">
      <c r="B821" s="59">
        <f t="shared" si="54"/>
        <v>102</v>
      </c>
      <c r="C821" s="57" t="s">
        <v>1051</v>
      </c>
      <c r="D821" s="94">
        <v>424.1</v>
      </c>
      <c r="E821" s="57"/>
      <c r="F821" s="59"/>
      <c r="G821" s="57">
        <f t="shared" si="51"/>
        <v>424.1</v>
      </c>
      <c r="H821" s="150">
        <f t="shared" si="52"/>
        <v>36.595589000000004</v>
      </c>
      <c r="I821" s="322">
        <v>8.6290000000000006E-2</v>
      </c>
      <c r="J821" s="89">
        <f t="shared" si="53"/>
        <v>8.6290000000000006E-2</v>
      </c>
    </row>
    <row r="822" spans="2:10" x14ac:dyDescent="0.2">
      <c r="B822" s="59">
        <f t="shared" si="54"/>
        <v>103</v>
      </c>
      <c r="C822" s="57" t="s">
        <v>1052</v>
      </c>
      <c r="D822" s="94">
        <v>250.6</v>
      </c>
      <c r="E822" s="57"/>
      <c r="F822" s="59"/>
      <c r="G822" s="57">
        <f t="shared" si="51"/>
        <v>250.6</v>
      </c>
      <c r="H822" s="150">
        <f t="shared" si="52"/>
        <v>21.624274</v>
      </c>
      <c r="I822" s="322">
        <v>8.6290000000000006E-2</v>
      </c>
      <c r="J822" s="89">
        <f t="shared" si="53"/>
        <v>8.6290000000000006E-2</v>
      </c>
    </row>
    <row r="823" spans="2:10" x14ac:dyDescent="0.2">
      <c r="B823" s="59">
        <f t="shared" si="54"/>
        <v>104</v>
      </c>
      <c r="C823" s="57" t="s">
        <v>1053</v>
      </c>
      <c r="D823" s="94">
        <v>117.5</v>
      </c>
      <c r="E823" s="57"/>
      <c r="F823" s="59"/>
      <c r="G823" s="57">
        <f t="shared" si="51"/>
        <v>117.5</v>
      </c>
      <c r="H823" s="150">
        <f t="shared" si="52"/>
        <v>10.139075</v>
      </c>
      <c r="I823" s="322">
        <v>8.6290000000000006E-2</v>
      </c>
      <c r="J823" s="89">
        <f t="shared" si="53"/>
        <v>8.6290000000000006E-2</v>
      </c>
    </row>
    <row r="824" spans="2:10" x14ac:dyDescent="0.2">
      <c r="B824" s="59">
        <f t="shared" si="54"/>
        <v>105</v>
      </c>
      <c r="C824" s="57" t="s">
        <v>1054</v>
      </c>
      <c r="D824" s="94">
        <v>133.19999999999999</v>
      </c>
      <c r="E824" s="57"/>
      <c r="F824" s="59"/>
      <c r="G824" s="57">
        <f t="shared" si="51"/>
        <v>133.19999999999999</v>
      </c>
      <c r="H824" s="150">
        <f t="shared" si="52"/>
        <v>11.493828000000001</v>
      </c>
      <c r="I824" s="322">
        <v>8.6290000000000006E-2</v>
      </c>
      <c r="J824" s="89">
        <f t="shared" si="53"/>
        <v>8.6290000000000006E-2</v>
      </c>
    </row>
    <row r="825" spans="2:10" x14ac:dyDescent="0.2">
      <c r="B825" s="59">
        <f t="shared" si="54"/>
        <v>106</v>
      </c>
      <c r="C825" s="57" t="s">
        <v>1055</v>
      </c>
      <c r="D825" s="94">
        <v>134.19999999999999</v>
      </c>
      <c r="E825" s="57"/>
      <c r="F825" s="59"/>
      <c r="G825" s="57">
        <f t="shared" ref="G825:G887" si="55">D825+E825+F825</f>
        <v>134.19999999999999</v>
      </c>
      <c r="H825" s="150">
        <f t="shared" ref="H825:H896" si="56">SUM(I825*G825)</f>
        <v>11.580118000000001</v>
      </c>
      <c r="I825" s="322">
        <v>8.6290000000000006E-2</v>
      </c>
      <c r="J825" s="89">
        <f t="shared" si="53"/>
        <v>8.6290000000000006E-2</v>
      </c>
    </row>
    <row r="826" spans="2:10" x14ac:dyDescent="0.2">
      <c r="B826" s="59">
        <f t="shared" si="54"/>
        <v>107</v>
      </c>
      <c r="C826" s="57" t="s">
        <v>1056</v>
      </c>
      <c r="D826" s="94">
        <v>137</v>
      </c>
      <c r="E826" s="57"/>
      <c r="F826" s="59"/>
      <c r="G826" s="57">
        <f t="shared" si="55"/>
        <v>137</v>
      </c>
      <c r="H826" s="150">
        <f t="shared" si="56"/>
        <v>11.821730000000001</v>
      </c>
      <c r="I826" s="322">
        <v>8.6290000000000006E-2</v>
      </c>
      <c r="J826" s="89">
        <f t="shared" si="53"/>
        <v>8.6290000000000006E-2</v>
      </c>
    </row>
    <row r="827" spans="2:10" x14ac:dyDescent="0.2">
      <c r="B827" s="59">
        <f t="shared" si="54"/>
        <v>108</v>
      </c>
      <c r="C827" s="57" t="s">
        <v>1057</v>
      </c>
      <c r="D827" s="94">
        <v>139.6</v>
      </c>
      <c r="E827" s="57"/>
      <c r="F827" s="59"/>
      <c r="G827" s="57">
        <f t="shared" si="55"/>
        <v>139.6</v>
      </c>
      <c r="H827" s="150">
        <f t="shared" si="56"/>
        <v>12.046084</v>
      </c>
      <c r="I827" s="322">
        <v>8.6290000000000006E-2</v>
      </c>
      <c r="J827" s="89">
        <f t="shared" ref="J827:J868" si="57">SUM(H827/G827)</f>
        <v>8.6290000000000006E-2</v>
      </c>
    </row>
    <row r="828" spans="2:10" x14ac:dyDescent="0.2">
      <c r="B828" s="59">
        <f t="shared" si="54"/>
        <v>109</v>
      </c>
      <c r="C828" s="57" t="s">
        <v>1058</v>
      </c>
      <c r="D828" s="94">
        <v>48.8</v>
      </c>
      <c r="E828" s="57"/>
      <c r="F828" s="59"/>
      <c r="G828" s="57">
        <f t="shared" si="55"/>
        <v>48.8</v>
      </c>
      <c r="H828" s="150">
        <f t="shared" si="56"/>
        <v>4.2109519999999998</v>
      </c>
      <c r="I828" s="322">
        <v>8.6290000000000006E-2</v>
      </c>
      <c r="J828" s="89">
        <f t="shared" si="57"/>
        <v>8.6290000000000006E-2</v>
      </c>
    </row>
    <row r="829" spans="2:10" x14ac:dyDescent="0.2">
      <c r="B829" s="59">
        <f t="shared" si="54"/>
        <v>110</v>
      </c>
      <c r="C829" s="57" t="s">
        <v>1059</v>
      </c>
      <c r="D829" s="94">
        <v>291</v>
      </c>
      <c r="E829" s="57"/>
      <c r="F829" s="59"/>
      <c r="G829" s="57">
        <f t="shared" si="55"/>
        <v>291</v>
      </c>
      <c r="H829" s="150">
        <f t="shared" si="56"/>
        <v>25.110390000000002</v>
      </c>
      <c r="I829" s="322">
        <v>8.6290000000000006E-2</v>
      </c>
      <c r="J829" s="89">
        <f t="shared" si="57"/>
        <v>8.6290000000000006E-2</v>
      </c>
    </row>
    <row r="830" spans="2:10" x14ac:dyDescent="0.2">
      <c r="B830" s="59">
        <f t="shared" si="54"/>
        <v>111</v>
      </c>
      <c r="C830" s="57" t="s">
        <v>1060</v>
      </c>
      <c r="D830" s="94">
        <v>455.4</v>
      </c>
      <c r="E830" s="57"/>
      <c r="F830" s="59"/>
      <c r="G830" s="57">
        <f t="shared" si="55"/>
        <v>455.4</v>
      </c>
      <c r="H830" s="150">
        <f t="shared" si="56"/>
        <v>39.296466000000002</v>
      </c>
      <c r="I830" s="322">
        <v>8.6290000000000006E-2</v>
      </c>
      <c r="J830" s="89">
        <f t="shared" si="57"/>
        <v>8.6290000000000006E-2</v>
      </c>
    </row>
    <row r="831" spans="2:10" x14ac:dyDescent="0.2">
      <c r="B831" s="59">
        <f t="shared" si="54"/>
        <v>112</v>
      </c>
      <c r="C831" s="57" t="s">
        <v>1061</v>
      </c>
      <c r="D831" s="94">
        <v>260</v>
      </c>
      <c r="E831" s="57"/>
      <c r="F831" s="59"/>
      <c r="G831" s="57">
        <f t="shared" si="55"/>
        <v>260</v>
      </c>
      <c r="H831" s="150">
        <f t="shared" si="56"/>
        <v>22.435400000000001</v>
      </c>
      <c r="I831" s="322">
        <v>8.6290000000000006E-2</v>
      </c>
      <c r="J831" s="89">
        <f t="shared" si="57"/>
        <v>8.6290000000000006E-2</v>
      </c>
    </row>
    <row r="832" spans="2:10" x14ac:dyDescent="0.2">
      <c r="B832" s="59">
        <f t="shared" si="54"/>
        <v>113</v>
      </c>
      <c r="C832" s="57" t="s">
        <v>1062</v>
      </c>
      <c r="D832" s="94">
        <v>1677.5</v>
      </c>
      <c r="E832" s="57"/>
      <c r="F832" s="59">
        <v>89.1</v>
      </c>
      <c r="G832" s="57">
        <f t="shared" si="55"/>
        <v>1766.6</v>
      </c>
      <c r="H832" s="150">
        <f t="shared" si="56"/>
        <v>152.43991400000002</v>
      </c>
      <c r="I832" s="322">
        <v>8.6290000000000006E-2</v>
      </c>
      <c r="J832" s="89">
        <f t="shared" si="57"/>
        <v>8.6290000000000019E-2</v>
      </c>
    </row>
    <row r="833" spans="2:10" x14ac:dyDescent="0.2">
      <c r="B833" s="59">
        <f t="shared" si="54"/>
        <v>114</v>
      </c>
      <c r="C833" s="57" t="s">
        <v>1063</v>
      </c>
      <c r="D833" s="94">
        <v>4349.5</v>
      </c>
      <c r="E833" s="57"/>
      <c r="F833" s="59"/>
      <c r="G833" s="57">
        <f t="shared" si="55"/>
        <v>4349.5</v>
      </c>
      <c r="H833" s="150">
        <f t="shared" si="56"/>
        <v>375.318355</v>
      </c>
      <c r="I833" s="322">
        <v>8.6290000000000006E-2</v>
      </c>
      <c r="J833" s="89">
        <f t="shared" si="57"/>
        <v>8.6290000000000006E-2</v>
      </c>
    </row>
    <row r="834" spans="2:10" x14ac:dyDescent="0.2">
      <c r="B834" s="59">
        <f t="shared" si="54"/>
        <v>115</v>
      </c>
      <c r="C834" s="57" t="s">
        <v>1064</v>
      </c>
      <c r="D834" s="94">
        <v>2979.4</v>
      </c>
      <c r="E834" s="57"/>
      <c r="F834" s="59">
        <v>29</v>
      </c>
      <c r="G834" s="57">
        <f t="shared" si="55"/>
        <v>3008.4</v>
      </c>
      <c r="H834" s="150">
        <f t="shared" si="56"/>
        <v>259.59483600000004</v>
      </c>
      <c r="I834" s="322">
        <v>8.6290000000000006E-2</v>
      </c>
      <c r="J834" s="89">
        <f t="shared" si="57"/>
        <v>8.6290000000000006E-2</v>
      </c>
    </row>
    <row r="835" spans="2:10" x14ac:dyDescent="0.2">
      <c r="B835" s="59">
        <f t="shared" si="54"/>
        <v>116</v>
      </c>
      <c r="C835" s="57" t="s">
        <v>1065</v>
      </c>
      <c r="D835" s="94">
        <v>4293.7</v>
      </c>
      <c r="E835" s="57"/>
      <c r="F835" s="59">
        <v>255.7</v>
      </c>
      <c r="G835" s="57">
        <f t="shared" si="55"/>
        <v>4549.3999999999996</v>
      </c>
      <c r="H835" s="150">
        <f t="shared" si="56"/>
        <v>392.56772599999999</v>
      </c>
      <c r="I835" s="322">
        <v>8.6290000000000006E-2</v>
      </c>
      <c r="J835" s="89">
        <f t="shared" si="57"/>
        <v>8.6290000000000006E-2</v>
      </c>
    </row>
    <row r="836" spans="2:10" x14ac:dyDescent="0.2">
      <c r="B836" s="59">
        <f t="shared" si="54"/>
        <v>117</v>
      </c>
      <c r="C836" s="38" t="s">
        <v>1066</v>
      </c>
      <c r="D836" s="94">
        <v>296.8</v>
      </c>
      <c r="E836" s="57"/>
      <c r="F836" s="59"/>
      <c r="G836" s="57">
        <f t="shared" si="55"/>
        <v>296.8</v>
      </c>
      <c r="H836" s="150">
        <f t="shared" si="56"/>
        <v>25.610872000000004</v>
      </c>
      <c r="I836" s="322">
        <v>8.6290000000000006E-2</v>
      </c>
      <c r="J836" s="89">
        <f t="shared" si="57"/>
        <v>8.6290000000000006E-2</v>
      </c>
    </row>
    <row r="837" spans="2:10" x14ac:dyDescent="0.2">
      <c r="B837" s="59">
        <f t="shared" si="54"/>
        <v>118</v>
      </c>
      <c r="C837" s="57" t="s">
        <v>1067</v>
      </c>
      <c r="D837" s="94">
        <v>146.30000000000001</v>
      </c>
      <c r="E837" s="57"/>
      <c r="F837" s="59"/>
      <c r="G837" s="57">
        <f t="shared" si="55"/>
        <v>146.30000000000001</v>
      </c>
      <c r="H837" s="150">
        <f t="shared" si="56"/>
        <v>12.624227000000001</v>
      </c>
      <c r="I837" s="322">
        <v>8.6290000000000006E-2</v>
      </c>
      <c r="J837" s="89">
        <f t="shared" si="57"/>
        <v>8.6290000000000006E-2</v>
      </c>
    </row>
    <row r="838" spans="2:10" x14ac:dyDescent="0.2">
      <c r="B838" s="59">
        <f t="shared" si="54"/>
        <v>119</v>
      </c>
      <c r="C838" s="57" t="s">
        <v>1068</v>
      </c>
      <c r="D838" s="94">
        <v>1345.9</v>
      </c>
      <c r="E838" s="57"/>
      <c r="F838" s="59"/>
      <c r="G838" s="57">
        <f t="shared" si="55"/>
        <v>1345.9</v>
      </c>
      <c r="H838" s="150">
        <f t="shared" si="56"/>
        <v>116.13771100000001</v>
      </c>
      <c r="I838" s="322">
        <v>8.6290000000000006E-2</v>
      </c>
      <c r="J838" s="89">
        <f t="shared" si="57"/>
        <v>8.6290000000000006E-2</v>
      </c>
    </row>
    <row r="839" spans="2:10" x14ac:dyDescent="0.2">
      <c r="B839" s="59">
        <f t="shared" si="54"/>
        <v>120</v>
      </c>
      <c r="C839" s="57" t="s">
        <v>1069</v>
      </c>
      <c r="D839" s="94">
        <v>2193.8000000000002</v>
      </c>
      <c r="E839" s="57"/>
      <c r="F839" s="59"/>
      <c r="G839" s="57">
        <f t="shared" si="55"/>
        <v>2193.8000000000002</v>
      </c>
      <c r="H839" s="150">
        <f t="shared" si="56"/>
        <v>189.30300200000002</v>
      </c>
      <c r="I839" s="322">
        <v>8.6290000000000006E-2</v>
      </c>
      <c r="J839" s="89">
        <f t="shared" si="57"/>
        <v>8.6290000000000006E-2</v>
      </c>
    </row>
    <row r="840" spans="2:10" x14ac:dyDescent="0.2">
      <c r="B840" s="59">
        <f t="shared" si="54"/>
        <v>121</v>
      </c>
      <c r="C840" s="57" t="s">
        <v>1070</v>
      </c>
      <c r="D840" s="94">
        <v>11261.6</v>
      </c>
      <c r="E840" s="57">
        <v>194.6</v>
      </c>
      <c r="F840" s="59">
        <v>748.5</v>
      </c>
      <c r="G840" s="57">
        <f t="shared" si="55"/>
        <v>12204.7</v>
      </c>
      <c r="H840" s="150">
        <f t="shared" si="56"/>
        <v>1053.1435630000001</v>
      </c>
      <c r="I840" s="322">
        <v>8.6290000000000006E-2</v>
      </c>
      <c r="J840" s="89">
        <f t="shared" si="57"/>
        <v>8.6290000000000006E-2</v>
      </c>
    </row>
    <row r="841" spans="2:10" x14ac:dyDescent="0.2">
      <c r="B841" s="59">
        <f t="shared" si="54"/>
        <v>122</v>
      </c>
      <c r="C841" s="57" t="s">
        <v>1071</v>
      </c>
      <c r="D841" s="94">
        <v>444</v>
      </c>
      <c r="E841" s="57"/>
      <c r="F841" s="59"/>
      <c r="G841" s="57">
        <f t="shared" si="55"/>
        <v>444</v>
      </c>
      <c r="H841" s="150">
        <f t="shared" si="56"/>
        <v>38.312760000000004</v>
      </c>
      <c r="I841" s="322">
        <v>8.6290000000000006E-2</v>
      </c>
      <c r="J841" s="89">
        <f t="shared" si="57"/>
        <v>8.6290000000000006E-2</v>
      </c>
    </row>
    <row r="842" spans="2:10" x14ac:dyDescent="0.2">
      <c r="B842" s="59">
        <f t="shared" si="54"/>
        <v>123</v>
      </c>
      <c r="C842" s="57" t="s">
        <v>1072</v>
      </c>
      <c r="D842" s="94">
        <v>442.5</v>
      </c>
      <c r="E842" s="57"/>
      <c r="F842" s="59"/>
      <c r="G842" s="57">
        <f t="shared" si="55"/>
        <v>442.5</v>
      </c>
      <c r="H842" s="150">
        <f t="shared" si="56"/>
        <v>38.183325000000004</v>
      </c>
      <c r="I842" s="322">
        <v>8.6290000000000006E-2</v>
      </c>
      <c r="J842" s="89">
        <f t="shared" si="57"/>
        <v>8.6290000000000006E-2</v>
      </c>
    </row>
    <row r="843" spans="2:10" x14ac:dyDescent="0.2">
      <c r="B843" s="59">
        <f t="shared" si="54"/>
        <v>124</v>
      </c>
      <c r="C843" s="38" t="s">
        <v>1073</v>
      </c>
      <c r="D843" s="94">
        <v>371.5</v>
      </c>
      <c r="E843" s="57"/>
      <c r="F843" s="59"/>
      <c r="G843" s="57">
        <f t="shared" si="55"/>
        <v>371.5</v>
      </c>
      <c r="H843" s="150">
        <f t="shared" si="56"/>
        <v>32.056735000000003</v>
      </c>
      <c r="I843" s="322">
        <v>8.6290000000000006E-2</v>
      </c>
      <c r="J843" s="89">
        <f t="shared" si="57"/>
        <v>8.6290000000000006E-2</v>
      </c>
    </row>
    <row r="844" spans="2:10" x14ac:dyDescent="0.2">
      <c r="B844" s="59">
        <f t="shared" si="54"/>
        <v>125</v>
      </c>
      <c r="C844" s="57" t="s">
        <v>1074</v>
      </c>
      <c r="D844" s="94">
        <v>449.5</v>
      </c>
      <c r="E844" s="57"/>
      <c r="F844" s="59">
        <v>34.200000000000003</v>
      </c>
      <c r="G844" s="57">
        <f t="shared" si="55"/>
        <v>483.7</v>
      </c>
      <c r="H844" s="150">
        <f t="shared" si="56"/>
        <v>41.738472999999999</v>
      </c>
      <c r="I844" s="322">
        <v>8.6290000000000006E-2</v>
      </c>
      <c r="J844" s="89">
        <f t="shared" si="57"/>
        <v>8.6290000000000006E-2</v>
      </c>
    </row>
    <row r="845" spans="2:10" x14ac:dyDescent="0.2">
      <c r="B845" s="59">
        <f t="shared" si="54"/>
        <v>126</v>
      </c>
      <c r="C845" s="57" t="s">
        <v>1075</v>
      </c>
      <c r="D845" s="94">
        <v>197</v>
      </c>
      <c r="E845" s="57"/>
      <c r="F845" s="59"/>
      <c r="G845" s="57">
        <f t="shared" si="55"/>
        <v>197</v>
      </c>
      <c r="H845" s="150">
        <f t="shared" si="56"/>
        <v>16.999130000000001</v>
      </c>
      <c r="I845" s="322">
        <v>8.6290000000000006E-2</v>
      </c>
      <c r="J845" s="89">
        <f t="shared" si="57"/>
        <v>8.6290000000000006E-2</v>
      </c>
    </row>
    <row r="846" spans="2:10" x14ac:dyDescent="0.2">
      <c r="B846" s="59">
        <f t="shared" si="54"/>
        <v>127</v>
      </c>
      <c r="C846" s="57" t="s">
        <v>1076</v>
      </c>
      <c r="D846" s="94">
        <v>310.3</v>
      </c>
      <c r="E846" s="57"/>
      <c r="F846" s="59"/>
      <c r="G846" s="57">
        <f t="shared" si="55"/>
        <v>310.3</v>
      </c>
      <c r="H846" s="150">
        <f t="shared" si="56"/>
        <v>26.775787000000001</v>
      </c>
      <c r="I846" s="322">
        <v>8.6290000000000006E-2</v>
      </c>
      <c r="J846" s="89">
        <f t="shared" si="57"/>
        <v>8.6290000000000006E-2</v>
      </c>
    </row>
    <row r="847" spans="2:10" x14ac:dyDescent="0.2">
      <c r="B847" s="59">
        <f t="shared" si="54"/>
        <v>128</v>
      </c>
      <c r="C847" s="57" t="s">
        <v>1077</v>
      </c>
      <c r="D847" s="94">
        <v>2084.5</v>
      </c>
      <c r="E847" s="57"/>
      <c r="F847" s="59">
        <v>106.4</v>
      </c>
      <c r="G847" s="57">
        <f t="shared" si="55"/>
        <v>2190.9</v>
      </c>
      <c r="H847" s="150">
        <f t="shared" si="56"/>
        <v>189.05276100000003</v>
      </c>
      <c r="I847" s="322">
        <v>8.6290000000000006E-2</v>
      </c>
      <c r="J847" s="89">
        <f t="shared" si="57"/>
        <v>8.6290000000000006E-2</v>
      </c>
    </row>
    <row r="848" spans="2:10" x14ac:dyDescent="0.2">
      <c r="B848" s="59">
        <f t="shared" si="54"/>
        <v>129</v>
      </c>
      <c r="C848" s="57" t="s">
        <v>1078</v>
      </c>
      <c r="D848" s="94">
        <v>1343.2</v>
      </c>
      <c r="E848" s="57"/>
      <c r="F848" s="59"/>
      <c r="G848" s="57">
        <f t="shared" si="55"/>
        <v>1343.2</v>
      </c>
      <c r="H848" s="150">
        <f t="shared" si="56"/>
        <v>115.90472800000001</v>
      </c>
      <c r="I848" s="322">
        <v>8.6290000000000006E-2</v>
      </c>
      <c r="J848" s="89">
        <f t="shared" si="57"/>
        <v>8.6290000000000006E-2</v>
      </c>
    </row>
    <row r="849" spans="2:10" x14ac:dyDescent="0.2">
      <c r="B849" s="59">
        <f t="shared" si="54"/>
        <v>130</v>
      </c>
      <c r="C849" s="57" t="s">
        <v>1079</v>
      </c>
      <c r="D849" s="94">
        <v>3247.3</v>
      </c>
      <c r="E849" s="57"/>
      <c r="F849" s="59"/>
      <c r="G849" s="57">
        <f t="shared" si="55"/>
        <v>3247.3</v>
      </c>
      <c r="H849" s="150">
        <f t="shared" si="56"/>
        <v>280.20951700000006</v>
      </c>
      <c r="I849" s="322">
        <v>8.6290000000000006E-2</v>
      </c>
      <c r="J849" s="89">
        <f t="shared" si="57"/>
        <v>8.6290000000000019E-2</v>
      </c>
    </row>
    <row r="850" spans="2:10" x14ac:dyDescent="0.2">
      <c r="B850" s="59">
        <f t="shared" ref="B850:B895" si="58">B849+1</f>
        <v>131</v>
      </c>
      <c r="C850" s="57" t="s">
        <v>1080</v>
      </c>
      <c r="D850" s="94">
        <v>193.9</v>
      </c>
      <c r="E850" s="57"/>
      <c r="F850" s="59"/>
      <c r="G850" s="57">
        <f t="shared" si="55"/>
        <v>193.9</v>
      </c>
      <c r="H850" s="150">
        <f t="shared" si="56"/>
        <v>16.731631</v>
      </c>
      <c r="I850" s="322">
        <v>8.6290000000000006E-2</v>
      </c>
      <c r="J850" s="89">
        <f t="shared" si="57"/>
        <v>8.6289999999999992E-2</v>
      </c>
    </row>
    <row r="851" spans="2:10" x14ac:dyDescent="0.2">
      <c r="B851" s="59">
        <f t="shared" si="58"/>
        <v>132</v>
      </c>
      <c r="C851" s="57" t="s">
        <v>811</v>
      </c>
      <c r="D851" s="94">
        <v>1434.2</v>
      </c>
      <c r="E851" s="57"/>
      <c r="F851" s="59"/>
      <c r="G851" s="57">
        <f t="shared" si="55"/>
        <v>1434.2</v>
      </c>
      <c r="H851" s="150">
        <f t="shared" si="56"/>
        <v>123.75711800000001</v>
      </c>
      <c r="I851" s="322">
        <v>8.6290000000000006E-2</v>
      </c>
      <c r="J851" s="89">
        <f t="shared" si="57"/>
        <v>8.6290000000000006E-2</v>
      </c>
    </row>
    <row r="852" spans="2:10" x14ac:dyDescent="0.2">
      <c r="B852" s="59">
        <f t="shared" si="58"/>
        <v>133</v>
      </c>
      <c r="C852" s="57" t="s">
        <v>812</v>
      </c>
      <c r="D852" s="94">
        <v>333.8</v>
      </c>
      <c r="E852" s="57"/>
      <c r="F852" s="59"/>
      <c r="G852" s="57">
        <f t="shared" si="55"/>
        <v>333.8</v>
      </c>
      <c r="H852" s="150">
        <f t="shared" si="56"/>
        <v>28.803602000000001</v>
      </c>
      <c r="I852" s="322">
        <v>8.6290000000000006E-2</v>
      </c>
      <c r="J852" s="89">
        <f t="shared" si="57"/>
        <v>8.6290000000000006E-2</v>
      </c>
    </row>
    <row r="853" spans="2:10" x14ac:dyDescent="0.2">
      <c r="B853" s="59">
        <f t="shared" si="58"/>
        <v>134</v>
      </c>
      <c r="C853" s="57" t="s">
        <v>813</v>
      </c>
      <c r="D853" s="94">
        <v>797.8</v>
      </c>
      <c r="E853" s="57">
        <v>14.2</v>
      </c>
      <c r="F853" s="59"/>
      <c r="G853" s="57">
        <f t="shared" si="55"/>
        <v>812</v>
      </c>
      <c r="H853" s="150">
        <f t="shared" si="56"/>
        <v>70.067480000000003</v>
      </c>
      <c r="I853" s="322">
        <v>8.6290000000000006E-2</v>
      </c>
      <c r="J853" s="89">
        <f t="shared" si="57"/>
        <v>8.6290000000000006E-2</v>
      </c>
    </row>
    <row r="854" spans="2:10" x14ac:dyDescent="0.2">
      <c r="B854" s="59">
        <f t="shared" si="58"/>
        <v>135</v>
      </c>
      <c r="C854" s="57" t="s">
        <v>814</v>
      </c>
      <c r="D854" s="99">
        <v>798.6</v>
      </c>
      <c r="E854" s="94"/>
      <c r="F854" s="100"/>
      <c r="G854" s="57">
        <f t="shared" si="55"/>
        <v>798.6</v>
      </c>
      <c r="H854" s="150">
        <f t="shared" si="56"/>
        <v>68.911194000000009</v>
      </c>
      <c r="I854" s="322">
        <v>8.6290000000000006E-2</v>
      </c>
      <c r="J854" s="89">
        <f t="shared" si="57"/>
        <v>8.6290000000000006E-2</v>
      </c>
    </row>
    <row r="855" spans="2:10" x14ac:dyDescent="0.2">
      <c r="B855" s="59">
        <f t="shared" si="58"/>
        <v>136</v>
      </c>
      <c r="C855" s="57" t="s">
        <v>815</v>
      </c>
      <c r="D855" s="99">
        <v>325.2</v>
      </c>
      <c r="E855" s="94"/>
      <c r="F855" s="100"/>
      <c r="G855" s="57">
        <f t="shared" si="55"/>
        <v>325.2</v>
      </c>
      <c r="H855" s="150">
        <f t="shared" si="56"/>
        <v>28.061508</v>
      </c>
      <c r="I855" s="322">
        <v>8.6290000000000006E-2</v>
      </c>
      <c r="J855" s="89">
        <f t="shared" si="57"/>
        <v>8.6290000000000006E-2</v>
      </c>
    </row>
    <row r="856" spans="2:10" x14ac:dyDescent="0.2">
      <c r="B856" s="59">
        <f t="shared" si="58"/>
        <v>137</v>
      </c>
      <c r="C856" s="57" t="s">
        <v>816</v>
      </c>
      <c r="D856" s="99">
        <v>701.7</v>
      </c>
      <c r="E856" s="94"/>
      <c r="F856" s="100"/>
      <c r="G856" s="57">
        <f t="shared" si="55"/>
        <v>701.7</v>
      </c>
      <c r="H856" s="150">
        <f t="shared" si="56"/>
        <v>60.549693000000005</v>
      </c>
      <c r="I856" s="322">
        <v>8.6290000000000006E-2</v>
      </c>
      <c r="J856" s="89">
        <f t="shared" si="57"/>
        <v>8.6290000000000006E-2</v>
      </c>
    </row>
    <row r="857" spans="2:10" x14ac:dyDescent="0.2">
      <c r="B857" s="59">
        <f t="shared" si="58"/>
        <v>138</v>
      </c>
      <c r="C857" s="57" t="s">
        <v>817</v>
      </c>
      <c r="D857" s="99">
        <v>693</v>
      </c>
      <c r="E857" s="94">
        <v>17</v>
      </c>
      <c r="F857" s="100"/>
      <c r="G857" s="57">
        <f t="shared" si="55"/>
        <v>710</v>
      </c>
      <c r="H857" s="150">
        <f t="shared" si="56"/>
        <v>61.265900000000002</v>
      </c>
      <c r="I857" s="322">
        <v>8.6290000000000006E-2</v>
      </c>
      <c r="J857" s="89">
        <f t="shared" si="57"/>
        <v>8.6290000000000006E-2</v>
      </c>
    </row>
    <row r="858" spans="2:10" x14ac:dyDescent="0.2">
      <c r="B858" s="59">
        <f t="shared" si="58"/>
        <v>139</v>
      </c>
      <c r="C858" s="57" t="s">
        <v>818</v>
      </c>
      <c r="D858" s="99">
        <v>717.8</v>
      </c>
      <c r="E858" s="94">
        <v>39.4</v>
      </c>
      <c r="F858" s="100"/>
      <c r="G858" s="57">
        <f t="shared" si="55"/>
        <v>757.19999999999993</v>
      </c>
      <c r="H858" s="150">
        <f t="shared" si="56"/>
        <v>65.338787999999994</v>
      </c>
      <c r="I858" s="322">
        <v>8.6290000000000006E-2</v>
      </c>
      <c r="J858" s="89">
        <f t="shared" si="57"/>
        <v>8.6290000000000006E-2</v>
      </c>
    </row>
    <row r="859" spans="2:10" x14ac:dyDescent="0.2">
      <c r="B859" s="59">
        <f t="shared" si="58"/>
        <v>140</v>
      </c>
      <c r="C859" s="57" t="s">
        <v>819</v>
      </c>
      <c r="D859" s="99">
        <v>681.3</v>
      </c>
      <c r="E859" s="94">
        <v>38.299999999999997</v>
      </c>
      <c r="F859" s="100"/>
      <c r="G859" s="57">
        <f t="shared" si="55"/>
        <v>719.59999999999991</v>
      </c>
      <c r="H859" s="150">
        <f t="shared" si="56"/>
        <v>62.094283999999995</v>
      </c>
      <c r="I859" s="322">
        <v>8.6290000000000006E-2</v>
      </c>
      <c r="J859" s="89">
        <f t="shared" si="57"/>
        <v>8.6290000000000006E-2</v>
      </c>
    </row>
    <row r="860" spans="2:10" x14ac:dyDescent="0.2">
      <c r="B860" s="59">
        <f t="shared" si="58"/>
        <v>141</v>
      </c>
      <c r="C860" s="57" t="s">
        <v>820</v>
      </c>
      <c r="D860" s="99">
        <v>670.9</v>
      </c>
      <c r="E860" s="94"/>
      <c r="F860" s="100">
        <v>107</v>
      </c>
      <c r="G860" s="57">
        <f t="shared" si="55"/>
        <v>777.9</v>
      </c>
      <c r="H860" s="150">
        <f t="shared" si="56"/>
        <v>67.124991000000009</v>
      </c>
      <c r="I860" s="322">
        <v>8.6290000000000006E-2</v>
      </c>
      <c r="J860" s="89">
        <f t="shared" si="57"/>
        <v>8.6290000000000019E-2</v>
      </c>
    </row>
    <row r="861" spans="2:10" x14ac:dyDescent="0.2">
      <c r="B861" s="59">
        <f t="shared" si="58"/>
        <v>142</v>
      </c>
      <c r="C861" s="57" t="s">
        <v>821</v>
      </c>
      <c r="D861" s="99">
        <v>775.8</v>
      </c>
      <c r="E861" s="94"/>
      <c r="F861" s="100">
        <v>58.5</v>
      </c>
      <c r="G861" s="57">
        <f t="shared" si="55"/>
        <v>834.3</v>
      </c>
      <c r="H861" s="150">
        <f t="shared" si="56"/>
        <v>71.991747000000004</v>
      </c>
      <c r="I861" s="322">
        <v>8.6290000000000006E-2</v>
      </c>
      <c r="J861" s="89">
        <f t="shared" si="57"/>
        <v>8.6290000000000006E-2</v>
      </c>
    </row>
    <row r="862" spans="2:10" x14ac:dyDescent="0.2">
      <c r="B862" s="59">
        <f t="shared" si="58"/>
        <v>143</v>
      </c>
      <c r="C862" s="57" t="s">
        <v>822</v>
      </c>
      <c r="D862" s="99">
        <v>812.5</v>
      </c>
      <c r="E862" s="94"/>
      <c r="F862" s="100"/>
      <c r="G862" s="57">
        <f t="shared" si="55"/>
        <v>812.5</v>
      </c>
      <c r="H862" s="150">
        <f t="shared" si="56"/>
        <v>70.110624999999999</v>
      </c>
      <c r="I862" s="322">
        <v>8.6290000000000006E-2</v>
      </c>
      <c r="J862" s="89">
        <f t="shared" si="57"/>
        <v>8.6289999999999992E-2</v>
      </c>
    </row>
    <row r="863" spans="2:10" x14ac:dyDescent="0.2">
      <c r="B863" s="59">
        <f t="shared" si="58"/>
        <v>144</v>
      </c>
      <c r="C863" s="57" t="s">
        <v>823</v>
      </c>
      <c r="D863" s="99">
        <v>781.3</v>
      </c>
      <c r="E863" s="94"/>
      <c r="F863" s="100">
        <v>43.3</v>
      </c>
      <c r="G863" s="57">
        <f t="shared" si="55"/>
        <v>824.59999999999991</v>
      </c>
      <c r="H863" s="150">
        <f t="shared" si="56"/>
        <v>71.154733999999991</v>
      </c>
      <c r="I863" s="322">
        <v>8.6290000000000006E-2</v>
      </c>
      <c r="J863" s="89">
        <f t="shared" si="57"/>
        <v>8.6289999999999992E-2</v>
      </c>
    </row>
    <row r="864" spans="2:10" x14ac:dyDescent="0.2">
      <c r="B864" s="59">
        <f t="shared" si="58"/>
        <v>145</v>
      </c>
      <c r="C864" s="57" t="s">
        <v>824</v>
      </c>
      <c r="D864" s="99">
        <v>748.9</v>
      </c>
      <c r="E864" s="94"/>
      <c r="F864" s="100">
        <v>75.400000000000006</v>
      </c>
      <c r="G864" s="57">
        <f t="shared" si="55"/>
        <v>824.3</v>
      </c>
      <c r="H864" s="150">
        <f t="shared" si="56"/>
        <v>71.128847000000007</v>
      </c>
      <c r="I864" s="322">
        <v>8.6290000000000006E-2</v>
      </c>
      <c r="J864" s="89">
        <f t="shared" si="57"/>
        <v>8.6290000000000019E-2</v>
      </c>
    </row>
    <row r="865" spans="2:10" x14ac:dyDescent="0.2">
      <c r="B865" s="59">
        <f t="shared" si="58"/>
        <v>146</v>
      </c>
      <c r="C865" s="57" t="s">
        <v>825</v>
      </c>
      <c r="D865" s="99">
        <v>585.79999999999995</v>
      </c>
      <c r="E865" s="94"/>
      <c r="F865" s="100">
        <v>154.4</v>
      </c>
      <c r="G865" s="57">
        <f t="shared" si="55"/>
        <v>740.19999999999993</v>
      </c>
      <c r="H865" s="150">
        <f t="shared" si="56"/>
        <v>63.871857999999996</v>
      </c>
      <c r="I865" s="322">
        <v>8.6290000000000006E-2</v>
      </c>
      <c r="J865" s="89">
        <f t="shared" si="57"/>
        <v>8.6290000000000006E-2</v>
      </c>
    </row>
    <row r="866" spans="2:10" x14ac:dyDescent="0.2">
      <c r="B866" s="59">
        <f t="shared" si="58"/>
        <v>147</v>
      </c>
      <c r="C866" s="57" t="s">
        <v>826</v>
      </c>
      <c r="D866" s="99">
        <v>868.4</v>
      </c>
      <c r="E866" s="94"/>
      <c r="F866" s="100"/>
      <c r="G866" s="57">
        <f t="shared" si="55"/>
        <v>868.4</v>
      </c>
      <c r="H866" s="150">
        <f t="shared" si="56"/>
        <v>74.934235999999999</v>
      </c>
      <c r="I866" s="322">
        <v>8.6290000000000006E-2</v>
      </c>
      <c r="J866" s="89">
        <f t="shared" si="57"/>
        <v>8.6290000000000006E-2</v>
      </c>
    </row>
    <row r="867" spans="2:10" x14ac:dyDescent="0.2">
      <c r="B867" s="59">
        <f t="shared" si="58"/>
        <v>148</v>
      </c>
      <c r="C867" s="57" t="s">
        <v>827</v>
      </c>
      <c r="D867" s="99">
        <v>909.8</v>
      </c>
      <c r="E867" s="94"/>
      <c r="F867" s="100"/>
      <c r="G867" s="57">
        <f t="shared" si="55"/>
        <v>909.8</v>
      </c>
      <c r="H867" s="150">
        <f t="shared" si="56"/>
        <v>78.506641999999999</v>
      </c>
      <c r="I867" s="322">
        <v>8.6290000000000006E-2</v>
      </c>
      <c r="J867" s="89">
        <f t="shared" si="57"/>
        <v>8.6290000000000006E-2</v>
      </c>
    </row>
    <row r="868" spans="2:10" x14ac:dyDescent="0.2">
      <c r="B868" s="59">
        <f t="shared" si="58"/>
        <v>149</v>
      </c>
      <c r="C868" s="57" t="s">
        <v>828</v>
      </c>
      <c r="D868" s="99">
        <v>915.4</v>
      </c>
      <c r="E868" s="94"/>
      <c r="F868" s="100"/>
      <c r="G868" s="57">
        <f t="shared" si="55"/>
        <v>915.4</v>
      </c>
      <c r="H868" s="150">
        <f t="shared" si="56"/>
        <v>78.989866000000006</v>
      </c>
      <c r="I868" s="322">
        <v>8.6290000000000006E-2</v>
      </c>
      <c r="J868" s="89">
        <f t="shared" si="57"/>
        <v>8.6290000000000006E-2</v>
      </c>
    </row>
    <row r="869" spans="2:10" x14ac:dyDescent="0.2">
      <c r="B869" s="59">
        <f t="shared" si="58"/>
        <v>150</v>
      </c>
      <c r="C869" s="57" t="s">
        <v>805</v>
      </c>
      <c r="D869" s="99"/>
      <c r="E869" s="94"/>
      <c r="F869" s="100"/>
      <c r="G869" s="57">
        <f t="shared" si="55"/>
        <v>0</v>
      </c>
      <c r="H869" s="150">
        <v>0</v>
      </c>
      <c r="I869" s="322">
        <v>8.6290000000000006E-2</v>
      </c>
      <c r="J869" s="89">
        <v>0</v>
      </c>
    </row>
    <row r="870" spans="2:10" x14ac:dyDescent="0.2">
      <c r="B870" s="59">
        <f t="shared" si="58"/>
        <v>151</v>
      </c>
      <c r="C870" s="57" t="s">
        <v>806</v>
      </c>
      <c r="D870" s="99"/>
      <c r="E870" s="94"/>
      <c r="F870" s="100"/>
      <c r="G870" s="57">
        <f t="shared" si="55"/>
        <v>0</v>
      </c>
      <c r="H870" s="150">
        <v>0</v>
      </c>
      <c r="I870" s="322">
        <v>8.6290000000000006E-2</v>
      </c>
      <c r="J870" s="89">
        <v>0</v>
      </c>
    </row>
    <row r="871" spans="2:10" x14ac:dyDescent="0.2">
      <c r="B871" s="59">
        <f t="shared" si="58"/>
        <v>152</v>
      </c>
      <c r="C871" s="57" t="s">
        <v>807</v>
      </c>
      <c r="D871" s="99"/>
      <c r="E871" s="94"/>
      <c r="F871" s="100"/>
      <c r="G871" s="57">
        <f t="shared" si="55"/>
        <v>0</v>
      </c>
      <c r="H871" s="150">
        <v>0</v>
      </c>
      <c r="I871" s="322">
        <v>8.6290000000000006E-2</v>
      </c>
      <c r="J871" s="89">
        <v>0</v>
      </c>
    </row>
    <row r="872" spans="2:10" x14ac:dyDescent="0.2">
      <c r="B872" s="59">
        <f t="shared" si="58"/>
        <v>153</v>
      </c>
      <c r="C872" s="57" t="s">
        <v>808</v>
      </c>
      <c r="D872" s="99"/>
      <c r="E872" s="94"/>
      <c r="F872" s="100"/>
      <c r="G872" s="57">
        <f t="shared" si="55"/>
        <v>0</v>
      </c>
      <c r="H872" s="150">
        <v>0</v>
      </c>
      <c r="I872" s="322">
        <v>8.6290000000000006E-2</v>
      </c>
      <c r="J872" s="150">
        <v>0</v>
      </c>
    </row>
    <row r="873" spans="2:10" x14ac:dyDescent="0.2">
      <c r="B873" s="59">
        <f t="shared" si="58"/>
        <v>154</v>
      </c>
      <c r="C873" s="57" t="s">
        <v>808</v>
      </c>
      <c r="D873" s="99"/>
      <c r="E873" s="94"/>
      <c r="F873" s="100"/>
      <c r="G873" s="57">
        <f t="shared" si="55"/>
        <v>0</v>
      </c>
      <c r="H873" s="150">
        <v>0</v>
      </c>
      <c r="I873" s="322">
        <v>8.6290000000000006E-2</v>
      </c>
      <c r="J873" s="150">
        <v>0</v>
      </c>
    </row>
    <row r="874" spans="2:10" x14ac:dyDescent="0.2">
      <c r="B874" s="59">
        <f t="shared" si="58"/>
        <v>155</v>
      </c>
      <c r="C874" s="57" t="s">
        <v>809</v>
      </c>
      <c r="D874" s="99"/>
      <c r="E874" s="94"/>
      <c r="F874" s="100"/>
      <c r="G874" s="57">
        <f t="shared" si="55"/>
        <v>0</v>
      </c>
      <c r="H874" s="150">
        <v>0</v>
      </c>
      <c r="I874" s="322">
        <v>8.6290000000000006E-2</v>
      </c>
      <c r="J874" s="150">
        <v>0</v>
      </c>
    </row>
    <row r="875" spans="2:10" x14ac:dyDescent="0.2">
      <c r="B875" s="59">
        <f t="shared" si="58"/>
        <v>156</v>
      </c>
      <c r="C875" s="57" t="s">
        <v>810</v>
      </c>
      <c r="D875" s="101"/>
      <c r="E875" s="94"/>
      <c r="F875" s="100"/>
      <c r="G875" s="57">
        <f t="shared" si="55"/>
        <v>0</v>
      </c>
      <c r="H875" s="150">
        <v>0</v>
      </c>
      <c r="I875" s="322">
        <v>8.6290000000000006E-2</v>
      </c>
      <c r="J875" s="150">
        <v>0</v>
      </c>
    </row>
    <row r="876" spans="2:10" x14ac:dyDescent="0.2">
      <c r="B876" s="59">
        <f t="shared" si="58"/>
        <v>157</v>
      </c>
      <c r="C876" s="57" t="s">
        <v>57</v>
      </c>
      <c r="D876" s="99">
        <v>4530.8</v>
      </c>
      <c r="E876" s="94">
        <v>149.19999999999999</v>
      </c>
      <c r="F876" s="100"/>
      <c r="G876" s="57">
        <f t="shared" si="55"/>
        <v>4680</v>
      </c>
      <c r="H876" s="150">
        <f>SUM(I876*G876)</f>
        <v>403.83720000000005</v>
      </c>
      <c r="I876" s="322">
        <v>8.6290000000000006E-2</v>
      </c>
      <c r="J876" s="89">
        <f>SUM(H876/G876)</f>
        <v>8.6290000000000006E-2</v>
      </c>
    </row>
    <row r="877" spans="2:10" x14ac:dyDescent="0.2">
      <c r="B877" s="59">
        <f t="shared" si="58"/>
        <v>158</v>
      </c>
      <c r="C877" s="57" t="s">
        <v>2496</v>
      </c>
      <c r="D877" s="94">
        <v>545.4</v>
      </c>
      <c r="E877" s="94"/>
      <c r="F877" s="144"/>
      <c r="G877" s="57">
        <f t="shared" si="55"/>
        <v>545.4</v>
      </c>
      <c r="H877" s="150">
        <f t="shared" ref="H877:H895" si="59">SUM(I877*G877)</f>
        <v>47.062566000000004</v>
      </c>
      <c r="I877" s="322">
        <v>8.6290000000000006E-2</v>
      </c>
      <c r="J877" s="89">
        <f t="shared" ref="J877:J895" si="60">SUM(H877/G877)</f>
        <v>8.6290000000000006E-2</v>
      </c>
    </row>
    <row r="878" spans="2:10" x14ac:dyDescent="0.2">
      <c r="B878" s="59">
        <f t="shared" si="58"/>
        <v>159</v>
      </c>
      <c r="C878" s="57" t="s">
        <v>2542</v>
      </c>
      <c r="D878" s="83">
        <v>8672.6</v>
      </c>
      <c r="E878" s="144">
        <v>15.2</v>
      </c>
      <c r="F878" s="84">
        <v>458.1</v>
      </c>
      <c r="G878" s="94">
        <f t="shared" si="55"/>
        <v>9145.9000000000015</v>
      </c>
      <c r="H878" s="150">
        <f t="shared" si="59"/>
        <v>789.19971100000021</v>
      </c>
      <c r="I878" s="322">
        <v>8.6290000000000006E-2</v>
      </c>
      <c r="J878" s="89">
        <f t="shared" si="60"/>
        <v>8.6290000000000006E-2</v>
      </c>
    </row>
    <row r="879" spans="2:10" x14ac:dyDescent="0.2">
      <c r="B879" s="59">
        <f t="shared" si="58"/>
        <v>160</v>
      </c>
      <c r="C879" s="57" t="s">
        <v>2543</v>
      </c>
      <c r="D879" s="83">
        <v>6447</v>
      </c>
      <c r="E879" s="144"/>
      <c r="F879" s="84">
        <v>321.39999999999998</v>
      </c>
      <c r="G879" s="94">
        <f t="shared" si="55"/>
        <v>6768.4</v>
      </c>
      <c r="H879" s="150">
        <f t="shared" si="59"/>
        <v>584.04523600000005</v>
      </c>
      <c r="I879" s="322">
        <v>8.6290000000000006E-2</v>
      </c>
      <c r="J879" s="89">
        <f t="shared" si="60"/>
        <v>8.6290000000000006E-2</v>
      </c>
    </row>
    <row r="880" spans="2:10" x14ac:dyDescent="0.2">
      <c r="B880" s="59">
        <f t="shared" si="58"/>
        <v>161</v>
      </c>
      <c r="C880" s="57" t="s">
        <v>2499</v>
      </c>
      <c r="D880" s="83">
        <v>898.9</v>
      </c>
      <c r="E880" s="144"/>
      <c r="F880" s="84"/>
      <c r="G880" s="94">
        <f t="shared" si="55"/>
        <v>898.9</v>
      </c>
      <c r="H880" s="150">
        <f t="shared" si="59"/>
        <v>77.566080999999997</v>
      </c>
      <c r="I880" s="322">
        <v>8.6290000000000006E-2</v>
      </c>
      <c r="J880" s="89">
        <f t="shared" si="60"/>
        <v>8.6290000000000006E-2</v>
      </c>
    </row>
    <row r="881" spans="2:10" x14ac:dyDescent="0.2">
      <c r="B881" s="59">
        <f t="shared" si="58"/>
        <v>162</v>
      </c>
      <c r="C881" s="57" t="s">
        <v>2500</v>
      </c>
      <c r="D881" s="83">
        <v>975.23</v>
      </c>
      <c r="E881" s="144"/>
      <c r="F881" s="84"/>
      <c r="G881" s="94">
        <f t="shared" si="55"/>
        <v>975.23</v>
      </c>
      <c r="H881" s="150">
        <f t="shared" si="59"/>
        <v>84.152596700000004</v>
      </c>
      <c r="I881" s="322">
        <v>8.6290000000000006E-2</v>
      </c>
      <c r="J881" s="89">
        <f t="shared" si="60"/>
        <v>8.6290000000000006E-2</v>
      </c>
    </row>
    <row r="882" spans="2:10" x14ac:dyDescent="0.2">
      <c r="B882" s="59">
        <f t="shared" si="58"/>
        <v>163</v>
      </c>
      <c r="C882" s="57" t="s">
        <v>2501</v>
      </c>
      <c r="D882" s="83">
        <v>3450.4</v>
      </c>
      <c r="E882" s="144">
        <v>452.4</v>
      </c>
      <c r="F882" s="84">
        <v>86.2</v>
      </c>
      <c r="G882" s="94">
        <f t="shared" si="55"/>
        <v>3989</v>
      </c>
      <c r="H882" s="150">
        <f t="shared" si="59"/>
        <v>344.21081000000004</v>
      </c>
      <c r="I882" s="322">
        <v>8.6290000000000006E-2</v>
      </c>
      <c r="J882" s="89">
        <f t="shared" si="60"/>
        <v>8.6290000000000006E-2</v>
      </c>
    </row>
    <row r="883" spans="2:10" x14ac:dyDescent="0.2">
      <c r="B883" s="59">
        <f t="shared" si="58"/>
        <v>164</v>
      </c>
      <c r="C883" s="57" t="s">
        <v>2502</v>
      </c>
      <c r="D883" s="83">
        <v>3983.22</v>
      </c>
      <c r="E883" s="144"/>
      <c r="F883" s="84"/>
      <c r="G883" s="94">
        <f t="shared" si="55"/>
        <v>3983.22</v>
      </c>
      <c r="H883" s="150">
        <f t="shared" si="59"/>
        <v>343.71205379999998</v>
      </c>
      <c r="I883" s="322">
        <v>8.6290000000000006E-2</v>
      </c>
      <c r="J883" s="89">
        <f t="shared" si="60"/>
        <v>8.6290000000000006E-2</v>
      </c>
    </row>
    <row r="884" spans="2:10" x14ac:dyDescent="0.2">
      <c r="B884" s="59">
        <f t="shared" si="58"/>
        <v>165</v>
      </c>
      <c r="C884" s="57" t="s">
        <v>2503</v>
      </c>
      <c r="D884" s="83">
        <v>2372.4</v>
      </c>
      <c r="E884" s="144"/>
      <c r="F884" s="84">
        <v>236.9</v>
      </c>
      <c r="G884" s="94">
        <f t="shared" si="55"/>
        <v>2609.3000000000002</v>
      </c>
      <c r="H884" s="150">
        <f t="shared" si="59"/>
        <v>225.15649700000003</v>
      </c>
      <c r="I884" s="322">
        <v>8.6290000000000006E-2</v>
      </c>
      <c r="J884" s="89">
        <f t="shared" si="60"/>
        <v>8.6290000000000006E-2</v>
      </c>
    </row>
    <row r="885" spans="2:10" x14ac:dyDescent="0.2">
      <c r="B885" s="59">
        <f t="shared" si="58"/>
        <v>166</v>
      </c>
      <c r="C885" s="57" t="s">
        <v>2504</v>
      </c>
      <c r="D885" s="83">
        <v>3517.7</v>
      </c>
      <c r="E885" s="144"/>
      <c r="F885" s="84">
        <v>76.7</v>
      </c>
      <c r="G885" s="94">
        <f t="shared" si="55"/>
        <v>3594.3999999999996</v>
      </c>
      <c r="H885" s="150">
        <f t="shared" si="59"/>
        <v>310.160776</v>
      </c>
      <c r="I885" s="322">
        <v>8.6290000000000006E-2</v>
      </c>
      <c r="J885" s="89">
        <f t="shared" si="60"/>
        <v>8.6290000000000006E-2</v>
      </c>
    </row>
    <row r="886" spans="2:10" x14ac:dyDescent="0.2">
      <c r="B886" s="59">
        <f t="shared" si="58"/>
        <v>167</v>
      </c>
      <c r="C886" s="57" t="s">
        <v>2505</v>
      </c>
      <c r="D886" s="83">
        <v>3630.4</v>
      </c>
      <c r="E886" s="144">
        <v>226.3</v>
      </c>
      <c r="F886" s="84">
        <v>73.8</v>
      </c>
      <c r="G886" s="94">
        <f t="shared" si="55"/>
        <v>3930.5000000000005</v>
      </c>
      <c r="H886" s="150">
        <f t="shared" si="59"/>
        <v>339.16284500000006</v>
      </c>
      <c r="I886" s="322">
        <v>8.6290000000000006E-2</v>
      </c>
      <c r="J886" s="89">
        <f t="shared" si="60"/>
        <v>8.6290000000000006E-2</v>
      </c>
    </row>
    <row r="887" spans="2:10" x14ac:dyDescent="0.2">
      <c r="B887" s="59">
        <f t="shared" si="58"/>
        <v>168</v>
      </c>
      <c r="C887" s="57" t="s">
        <v>2506</v>
      </c>
      <c r="D887" s="83">
        <v>3842</v>
      </c>
      <c r="E887" s="144">
        <v>43.9</v>
      </c>
      <c r="F887" s="84">
        <v>131.80000000000001</v>
      </c>
      <c r="G887" s="94">
        <f t="shared" si="55"/>
        <v>4017.7000000000003</v>
      </c>
      <c r="H887" s="150">
        <f t="shared" si="59"/>
        <v>346.68733300000002</v>
      </c>
      <c r="I887" s="322">
        <v>8.6290000000000006E-2</v>
      </c>
      <c r="J887" s="89">
        <f t="shared" si="60"/>
        <v>8.6290000000000006E-2</v>
      </c>
    </row>
    <row r="888" spans="2:10" x14ac:dyDescent="0.2">
      <c r="B888" s="59">
        <f t="shared" si="58"/>
        <v>169</v>
      </c>
      <c r="C888" s="57" t="s">
        <v>2507</v>
      </c>
      <c r="D888" s="83">
        <v>4482.6099999999997</v>
      </c>
      <c r="E888" s="144">
        <v>302.60000000000002</v>
      </c>
      <c r="F888" s="84"/>
      <c r="G888" s="94">
        <f t="shared" ref="G888:G895" si="61">D888+E888+F888</f>
        <v>4785.21</v>
      </c>
      <c r="H888" s="150">
        <f t="shared" si="59"/>
        <v>412.91577090000004</v>
      </c>
      <c r="I888" s="322">
        <v>8.6290000000000006E-2</v>
      </c>
      <c r="J888" s="89">
        <f t="shared" si="60"/>
        <v>8.6290000000000006E-2</v>
      </c>
    </row>
    <row r="889" spans="2:10" x14ac:dyDescent="0.2">
      <c r="B889" s="59">
        <f t="shared" si="58"/>
        <v>170</v>
      </c>
      <c r="C889" s="57" t="s">
        <v>2508</v>
      </c>
      <c r="D889" s="83">
        <v>3046.4</v>
      </c>
      <c r="E889" s="144"/>
      <c r="F889" s="84"/>
      <c r="G889" s="94">
        <f t="shared" si="61"/>
        <v>3046.4</v>
      </c>
      <c r="H889" s="150">
        <f t="shared" si="59"/>
        <v>262.87385600000005</v>
      </c>
      <c r="I889" s="322">
        <v>8.6290000000000006E-2</v>
      </c>
      <c r="J889" s="89">
        <f t="shared" si="60"/>
        <v>8.6290000000000019E-2</v>
      </c>
    </row>
    <row r="890" spans="2:10" x14ac:dyDescent="0.2">
      <c r="B890" s="59">
        <f t="shared" si="58"/>
        <v>171</v>
      </c>
      <c r="C890" s="57" t="s">
        <v>2509</v>
      </c>
      <c r="D890" s="83">
        <v>2915.8</v>
      </c>
      <c r="E890" s="144"/>
      <c r="F890" s="84"/>
      <c r="G890" s="94">
        <f t="shared" si="61"/>
        <v>2915.8</v>
      </c>
      <c r="H890" s="150">
        <f t="shared" si="59"/>
        <v>251.60438200000004</v>
      </c>
      <c r="I890" s="322">
        <v>8.6290000000000006E-2</v>
      </c>
      <c r="J890" s="89">
        <f t="shared" si="60"/>
        <v>8.6290000000000006E-2</v>
      </c>
    </row>
    <row r="891" spans="2:10" x14ac:dyDescent="0.2">
      <c r="B891" s="59">
        <f t="shared" si="58"/>
        <v>172</v>
      </c>
      <c r="C891" s="57" t="s">
        <v>2510</v>
      </c>
      <c r="D891" s="83">
        <v>4782.58</v>
      </c>
      <c r="E891" s="144"/>
      <c r="F891" s="84"/>
      <c r="G891" s="94">
        <f t="shared" si="61"/>
        <v>4782.58</v>
      </c>
      <c r="H891" s="150">
        <f t="shared" si="59"/>
        <v>412.68882820000005</v>
      </c>
      <c r="I891" s="322">
        <v>8.6290000000000006E-2</v>
      </c>
      <c r="J891" s="89">
        <f t="shared" si="60"/>
        <v>8.6290000000000006E-2</v>
      </c>
    </row>
    <row r="892" spans="2:10" x14ac:dyDescent="0.2">
      <c r="B892" s="59">
        <f t="shared" si="58"/>
        <v>173</v>
      </c>
      <c r="C892" s="57" t="s">
        <v>2511</v>
      </c>
      <c r="D892" s="83">
        <v>3712.8</v>
      </c>
      <c r="E892" s="144">
        <v>400.8</v>
      </c>
      <c r="F892" s="84"/>
      <c r="G892" s="94">
        <f t="shared" si="61"/>
        <v>4113.6000000000004</v>
      </c>
      <c r="H892" s="150">
        <f t="shared" si="59"/>
        <v>354.96254400000004</v>
      </c>
      <c r="I892" s="322">
        <v>8.6290000000000006E-2</v>
      </c>
      <c r="J892" s="89">
        <f t="shared" si="60"/>
        <v>8.6290000000000006E-2</v>
      </c>
    </row>
    <row r="893" spans="2:10" x14ac:dyDescent="0.2">
      <c r="B893" s="59">
        <f t="shared" si="58"/>
        <v>174</v>
      </c>
      <c r="C893" s="57" t="s">
        <v>2512</v>
      </c>
      <c r="D893" s="57">
        <v>4320.1000000000004</v>
      </c>
      <c r="E893" s="144"/>
      <c r="F893" s="84"/>
      <c r="G893" s="94">
        <f t="shared" si="61"/>
        <v>4320.1000000000004</v>
      </c>
      <c r="H893" s="150">
        <f t="shared" si="59"/>
        <v>372.78142900000006</v>
      </c>
      <c r="I893" s="322">
        <v>8.6290000000000006E-2</v>
      </c>
      <c r="J893" s="89">
        <f t="shared" si="60"/>
        <v>8.6290000000000006E-2</v>
      </c>
    </row>
    <row r="894" spans="2:10" x14ac:dyDescent="0.2">
      <c r="B894" s="59">
        <f t="shared" si="58"/>
        <v>175</v>
      </c>
      <c r="C894" s="57" t="s">
        <v>2513</v>
      </c>
      <c r="D894" s="83">
        <v>1849.5</v>
      </c>
      <c r="E894" s="144"/>
      <c r="F894" s="84">
        <v>465.7</v>
      </c>
      <c r="G894" s="94">
        <f t="shared" si="61"/>
        <v>2315.1999999999998</v>
      </c>
      <c r="H894" s="150">
        <f t="shared" si="59"/>
        <v>199.77860799999999</v>
      </c>
      <c r="I894" s="322">
        <v>8.6290000000000006E-2</v>
      </c>
      <c r="J894" s="89">
        <f t="shared" si="60"/>
        <v>8.6290000000000006E-2</v>
      </c>
    </row>
    <row r="895" spans="2:10" x14ac:dyDescent="0.2">
      <c r="B895" s="59">
        <f t="shared" si="58"/>
        <v>176</v>
      </c>
      <c r="C895" s="57" t="s">
        <v>2514</v>
      </c>
      <c r="D895" s="83">
        <v>3875.6</v>
      </c>
      <c r="E895" s="144"/>
      <c r="F895" s="84">
        <v>176.2</v>
      </c>
      <c r="G895" s="94">
        <f t="shared" si="61"/>
        <v>4051.7999999999997</v>
      </c>
      <c r="H895" s="150">
        <f t="shared" si="59"/>
        <v>349.62982199999999</v>
      </c>
      <c r="I895" s="322">
        <v>8.6290000000000006E-2</v>
      </c>
      <c r="J895" s="89">
        <f t="shared" si="60"/>
        <v>8.6290000000000006E-2</v>
      </c>
    </row>
    <row r="896" spans="2:10" x14ac:dyDescent="0.2">
      <c r="B896" s="59"/>
      <c r="C896" s="57" t="s">
        <v>2181</v>
      </c>
      <c r="D896" s="99">
        <f>SUM(D720:D895)</f>
        <v>201022.29999999996</v>
      </c>
      <c r="E896" s="99">
        <f>SUM(E720:E895)</f>
        <v>2641.6000000000004</v>
      </c>
      <c r="F896" s="99">
        <f>SUM(F720:F895)</f>
        <v>5885.8999999999987</v>
      </c>
      <c r="G896" s="99">
        <f>SUM(G720:G895)</f>
        <v>209549.79999999993</v>
      </c>
      <c r="H896" s="150">
        <f t="shared" si="56"/>
        <v>18082.052241999994</v>
      </c>
      <c r="I896" s="322">
        <v>8.6290000000000006E-2</v>
      </c>
      <c r="J896" s="89">
        <f>SUM(H896/G896)</f>
        <v>8.6290000000000006E-2</v>
      </c>
    </row>
    <row r="897" spans="2:10" x14ac:dyDescent="0.2">
      <c r="B897" s="348" t="s">
        <v>1974</v>
      </c>
      <c r="C897" s="354"/>
      <c r="D897" s="354"/>
      <c r="E897" s="354"/>
      <c r="F897" s="354"/>
      <c r="G897" s="354"/>
      <c r="H897" s="354"/>
      <c r="I897" s="354"/>
      <c r="J897" s="348"/>
    </row>
    <row r="898" spans="2:10" x14ac:dyDescent="0.2">
      <c r="B898" s="105">
        <v>1</v>
      </c>
      <c r="C898" s="57" t="s">
        <v>1082</v>
      </c>
      <c r="D898" s="40">
        <v>645.70000000000005</v>
      </c>
      <c r="E898" s="40"/>
      <c r="F898" s="40"/>
      <c r="G898" s="57">
        <f>D898+E898+F898</f>
        <v>645.70000000000005</v>
      </c>
      <c r="H898" s="150">
        <f t="shared" ref="H898:H957" si="62">SUM(I898*G898)</f>
        <v>55.717453000000006</v>
      </c>
      <c r="I898" s="322">
        <v>8.6290000000000006E-2</v>
      </c>
      <c r="J898" s="57">
        <f t="shared" ref="J898:J918" si="63">SUM(H898/G898)</f>
        <v>8.6290000000000006E-2</v>
      </c>
    </row>
    <row r="899" spans="2:10" x14ac:dyDescent="0.2">
      <c r="B899" s="105">
        <v>2</v>
      </c>
      <c r="C899" s="38" t="s">
        <v>1083</v>
      </c>
      <c r="D899" s="40">
        <v>4141.22</v>
      </c>
      <c r="E899" s="40">
        <v>409.9</v>
      </c>
      <c r="F899" s="40">
        <v>53.5</v>
      </c>
      <c r="G899" s="57">
        <f t="shared" ref="G899:G958" si="64">D899+E899+F899</f>
        <v>4604.62</v>
      </c>
      <c r="H899" s="150">
        <f t="shared" si="62"/>
        <v>397.33265980000004</v>
      </c>
      <c r="I899" s="322">
        <v>8.6290000000000006E-2</v>
      </c>
      <c r="J899" s="57">
        <f t="shared" si="63"/>
        <v>8.6290000000000006E-2</v>
      </c>
    </row>
    <row r="900" spans="2:10" x14ac:dyDescent="0.2">
      <c r="B900" s="105">
        <f t="shared" ref="B900:B962" si="65">B899+1</f>
        <v>3</v>
      </c>
      <c r="C900" s="57" t="s">
        <v>1084</v>
      </c>
      <c r="D900" s="40">
        <v>300.7</v>
      </c>
      <c r="E900" s="40"/>
      <c r="F900" s="40">
        <v>53.5</v>
      </c>
      <c r="G900" s="57">
        <f t="shared" si="64"/>
        <v>354.2</v>
      </c>
      <c r="H900" s="150">
        <f t="shared" si="62"/>
        <v>30.563918000000001</v>
      </c>
      <c r="I900" s="322">
        <v>8.6290000000000006E-2</v>
      </c>
      <c r="J900" s="57">
        <f t="shared" si="63"/>
        <v>8.6290000000000006E-2</v>
      </c>
    </row>
    <row r="901" spans="2:10" x14ac:dyDescent="0.2">
      <c r="B901" s="105">
        <f t="shared" si="65"/>
        <v>4</v>
      </c>
      <c r="C901" s="38" t="s">
        <v>1085</v>
      </c>
      <c r="D901" s="40">
        <v>4230.32</v>
      </c>
      <c r="E901" s="40"/>
      <c r="F901" s="40"/>
      <c r="G901" s="57">
        <f t="shared" si="64"/>
        <v>4230.32</v>
      </c>
      <c r="H901" s="150">
        <f t="shared" si="62"/>
        <v>365.03431280000001</v>
      </c>
      <c r="I901" s="322">
        <v>8.6290000000000006E-2</v>
      </c>
      <c r="J901" s="57">
        <f t="shared" si="63"/>
        <v>8.6290000000000006E-2</v>
      </c>
    </row>
    <row r="902" spans="2:10" x14ac:dyDescent="0.2">
      <c r="B902" s="105">
        <f t="shared" si="65"/>
        <v>5</v>
      </c>
      <c r="C902" s="57" t="s">
        <v>1086</v>
      </c>
      <c r="D902" s="40">
        <v>7824.4</v>
      </c>
      <c r="E902" s="40"/>
      <c r="F902" s="40"/>
      <c r="G902" s="57">
        <f t="shared" si="64"/>
        <v>7824.4</v>
      </c>
      <c r="H902" s="150">
        <f t="shared" si="62"/>
        <v>675.16747599999997</v>
      </c>
      <c r="I902" s="322">
        <v>8.6290000000000006E-2</v>
      </c>
      <c r="J902" s="57">
        <f t="shared" si="63"/>
        <v>8.6290000000000006E-2</v>
      </c>
    </row>
    <row r="903" spans="2:10" x14ac:dyDescent="0.2">
      <c r="B903" s="105">
        <f t="shared" si="65"/>
        <v>6</v>
      </c>
      <c r="C903" s="57" t="s">
        <v>1087</v>
      </c>
      <c r="D903" s="40">
        <v>4013.9</v>
      </c>
      <c r="E903" s="40"/>
      <c r="F903" s="40"/>
      <c r="G903" s="57">
        <f t="shared" si="64"/>
        <v>4013.9</v>
      </c>
      <c r="H903" s="150">
        <f t="shared" si="62"/>
        <v>346.35943100000003</v>
      </c>
      <c r="I903" s="322">
        <v>8.6290000000000006E-2</v>
      </c>
      <c r="J903" s="57">
        <f t="shared" si="63"/>
        <v>8.6290000000000006E-2</v>
      </c>
    </row>
    <row r="904" spans="2:10" x14ac:dyDescent="0.2">
      <c r="B904" s="105">
        <f t="shared" si="65"/>
        <v>7</v>
      </c>
      <c r="C904" s="57" t="s">
        <v>1088</v>
      </c>
      <c r="D904" s="40">
        <v>8035.65</v>
      </c>
      <c r="E904" s="40"/>
      <c r="F904" s="40"/>
      <c r="G904" s="57">
        <f t="shared" si="64"/>
        <v>8035.65</v>
      </c>
      <c r="H904" s="150">
        <f t="shared" si="62"/>
        <v>693.39623849999998</v>
      </c>
      <c r="I904" s="322">
        <v>8.6290000000000006E-2</v>
      </c>
      <c r="J904" s="57">
        <f t="shared" si="63"/>
        <v>8.6290000000000006E-2</v>
      </c>
    </row>
    <row r="905" spans="2:10" x14ac:dyDescent="0.2">
      <c r="B905" s="105">
        <f t="shared" si="65"/>
        <v>8</v>
      </c>
      <c r="C905" s="38" t="s">
        <v>1089</v>
      </c>
      <c r="D905" s="40">
        <v>4255.7299999999996</v>
      </c>
      <c r="E905" s="40"/>
      <c r="F905" s="40">
        <v>76.8</v>
      </c>
      <c r="G905" s="57">
        <f t="shared" si="64"/>
        <v>4332.53</v>
      </c>
      <c r="H905" s="150">
        <f t="shared" si="62"/>
        <v>373.8540137</v>
      </c>
      <c r="I905" s="322">
        <v>8.6290000000000006E-2</v>
      </c>
      <c r="J905" s="57">
        <f t="shared" si="63"/>
        <v>8.6290000000000006E-2</v>
      </c>
    </row>
    <row r="906" spans="2:10" x14ac:dyDescent="0.2">
      <c r="B906" s="105">
        <f t="shared" si="65"/>
        <v>9</v>
      </c>
      <c r="C906" s="57" t="s">
        <v>1090</v>
      </c>
      <c r="D906" s="40">
        <v>3910.03</v>
      </c>
      <c r="E906" s="40"/>
      <c r="F906" s="40">
        <v>129.5</v>
      </c>
      <c r="G906" s="57">
        <f t="shared" si="64"/>
        <v>4039.53</v>
      </c>
      <c r="H906" s="150">
        <f t="shared" si="62"/>
        <v>348.57104370000002</v>
      </c>
      <c r="I906" s="322">
        <v>8.6290000000000006E-2</v>
      </c>
      <c r="J906" s="57">
        <f t="shared" si="63"/>
        <v>8.6290000000000006E-2</v>
      </c>
    </row>
    <row r="907" spans="2:10" x14ac:dyDescent="0.2">
      <c r="B907" s="105">
        <f t="shared" si="65"/>
        <v>10</v>
      </c>
      <c r="C907" s="57" t="s">
        <v>1091</v>
      </c>
      <c r="D907" s="40">
        <v>280.39999999999998</v>
      </c>
      <c r="E907" s="40"/>
      <c r="F907" s="40">
        <v>30.9</v>
      </c>
      <c r="G907" s="57">
        <f t="shared" si="64"/>
        <v>311.29999999999995</v>
      </c>
      <c r="H907" s="150">
        <f t="shared" si="62"/>
        <v>26.862076999999999</v>
      </c>
      <c r="I907" s="322">
        <v>8.6290000000000006E-2</v>
      </c>
      <c r="J907" s="57">
        <f t="shared" si="63"/>
        <v>8.6290000000000006E-2</v>
      </c>
    </row>
    <row r="908" spans="2:10" x14ac:dyDescent="0.2">
      <c r="B908" s="105">
        <f t="shared" si="65"/>
        <v>11</v>
      </c>
      <c r="C908" s="57" t="s">
        <v>1092</v>
      </c>
      <c r="D908" s="40">
        <v>309.10000000000002</v>
      </c>
      <c r="E908" s="40"/>
      <c r="F908" s="40"/>
      <c r="G908" s="57">
        <f t="shared" si="64"/>
        <v>309.10000000000002</v>
      </c>
      <c r="H908" s="150">
        <f t="shared" si="62"/>
        <v>26.672239000000005</v>
      </c>
      <c r="I908" s="322">
        <v>8.6290000000000006E-2</v>
      </c>
      <c r="J908" s="57">
        <f t="shared" si="63"/>
        <v>8.6290000000000006E-2</v>
      </c>
    </row>
    <row r="909" spans="2:10" x14ac:dyDescent="0.2">
      <c r="B909" s="105">
        <f t="shared" si="65"/>
        <v>12</v>
      </c>
      <c r="C909" s="57" t="s">
        <v>1093</v>
      </c>
      <c r="D909" s="40">
        <v>529.20000000000005</v>
      </c>
      <c r="E909" s="40"/>
      <c r="F909" s="40"/>
      <c r="G909" s="57">
        <f t="shared" si="64"/>
        <v>529.20000000000005</v>
      </c>
      <c r="H909" s="150">
        <f t="shared" si="62"/>
        <v>45.664668000000006</v>
      </c>
      <c r="I909" s="322">
        <v>8.6290000000000006E-2</v>
      </c>
      <c r="J909" s="57">
        <f t="shared" si="63"/>
        <v>8.6290000000000006E-2</v>
      </c>
    </row>
    <row r="910" spans="2:10" x14ac:dyDescent="0.2">
      <c r="B910" s="105">
        <f t="shared" si="65"/>
        <v>13</v>
      </c>
      <c r="C910" s="57" t="s">
        <v>1094</v>
      </c>
      <c r="D910" s="40">
        <v>4612.71</v>
      </c>
      <c r="E910" s="40">
        <v>38.799999999999997</v>
      </c>
      <c r="F910" s="40">
        <v>58.7</v>
      </c>
      <c r="G910" s="57">
        <f t="shared" si="64"/>
        <v>4710.21</v>
      </c>
      <c r="H910" s="150">
        <f t="shared" si="62"/>
        <v>406.44402090000006</v>
      </c>
      <c r="I910" s="322">
        <v>8.6290000000000006E-2</v>
      </c>
      <c r="J910" s="57">
        <f t="shared" si="63"/>
        <v>8.6290000000000006E-2</v>
      </c>
    </row>
    <row r="911" spans="2:10" x14ac:dyDescent="0.2">
      <c r="B911" s="105">
        <f t="shared" si="65"/>
        <v>14</v>
      </c>
      <c r="C911" s="57" t="s">
        <v>1095</v>
      </c>
      <c r="D911" s="40">
        <v>337.4</v>
      </c>
      <c r="E911" s="40"/>
      <c r="F911" s="40"/>
      <c r="G911" s="57">
        <f t="shared" si="64"/>
        <v>337.4</v>
      </c>
      <c r="H911" s="150">
        <f t="shared" si="62"/>
        <v>29.114246000000001</v>
      </c>
      <c r="I911" s="322">
        <v>8.6290000000000006E-2</v>
      </c>
      <c r="J911" s="57">
        <f t="shared" si="63"/>
        <v>8.6290000000000006E-2</v>
      </c>
    </row>
    <row r="912" spans="2:10" x14ac:dyDescent="0.2">
      <c r="B912" s="105">
        <f t="shared" si="65"/>
        <v>15</v>
      </c>
      <c r="C912" s="57" t="s">
        <v>1096</v>
      </c>
      <c r="D912" s="40">
        <v>344.8</v>
      </c>
      <c r="E912" s="40"/>
      <c r="F912" s="40"/>
      <c r="G912" s="57">
        <f t="shared" si="64"/>
        <v>344.8</v>
      </c>
      <c r="H912" s="150">
        <f t="shared" si="62"/>
        <v>29.752792000000003</v>
      </c>
      <c r="I912" s="322">
        <v>8.6290000000000006E-2</v>
      </c>
      <c r="J912" s="57">
        <f t="shared" si="63"/>
        <v>8.6290000000000006E-2</v>
      </c>
    </row>
    <row r="913" spans="2:10" x14ac:dyDescent="0.2">
      <c r="B913" s="105">
        <f t="shared" si="65"/>
        <v>16</v>
      </c>
      <c r="C913" s="57" t="s">
        <v>1097</v>
      </c>
      <c r="D913" s="40">
        <v>338.65</v>
      </c>
      <c r="E913" s="40"/>
      <c r="F913" s="40"/>
      <c r="G913" s="57">
        <f t="shared" si="64"/>
        <v>338.65</v>
      </c>
      <c r="H913" s="150">
        <f t="shared" si="62"/>
        <v>29.222108500000001</v>
      </c>
      <c r="I913" s="322">
        <v>8.6290000000000006E-2</v>
      </c>
      <c r="J913" s="57">
        <f t="shared" si="63"/>
        <v>8.6290000000000006E-2</v>
      </c>
    </row>
    <row r="914" spans="2:10" x14ac:dyDescent="0.2">
      <c r="B914" s="105">
        <f t="shared" si="65"/>
        <v>17</v>
      </c>
      <c r="C914" s="57" t="s">
        <v>1098</v>
      </c>
      <c r="D914" s="40">
        <v>344.1</v>
      </c>
      <c r="E914" s="40"/>
      <c r="F914" s="40"/>
      <c r="G914" s="57">
        <f t="shared" si="64"/>
        <v>344.1</v>
      </c>
      <c r="H914" s="150">
        <f t="shared" si="62"/>
        <v>29.692389000000002</v>
      </c>
      <c r="I914" s="322">
        <v>8.6290000000000006E-2</v>
      </c>
      <c r="J914" s="57">
        <f t="shared" si="63"/>
        <v>8.6290000000000006E-2</v>
      </c>
    </row>
    <row r="915" spans="2:10" x14ac:dyDescent="0.2">
      <c r="B915" s="105">
        <f t="shared" si="65"/>
        <v>18</v>
      </c>
      <c r="C915" s="57" t="s">
        <v>1099</v>
      </c>
      <c r="D915" s="40">
        <v>340.9</v>
      </c>
      <c r="E915" s="40"/>
      <c r="F915" s="40"/>
      <c r="G915" s="57">
        <f t="shared" si="64"/>
        <v>340.9</v>
      </c>
      <c r="H915" s="150">
        <f t="shared" si="62"/>
        <v>29.416260999999999</v>
      </c>
      <c r="I915" s="322">
        <v>8.6290000000000006E-2</v>
      </c>
      <c r="J915" s="57">
        <f t="shared" si="63"/>
        <v>8.6290000000000006E-2</v>
      </c>
    </row>
    <row r="916" spans="2:10" x14ac:dyDescent="0.2">
      <c r="B916" s="105">
        <f t="shared" si="65"/>
        <v>19</v>
      </c>
      <c r="C916" s="57" t="s">
        <v>1100</v>
      </c>
      <c r="D916" s="40">
        <v>346</v>
      </c>
      <c r="E916" s="40"/>
      <c r="F916" s="40"/>
      <c r="G916" s="57">
        <f t="shared" si="64"/>
        <v>346</v>
      </c>
      <c r="H916" s="150">
        <f t="shared" si="62"/>
        <v>29.856340000000003</v>
      </c>
      <c r="I916" s="322">
        <v>8.6290000000000006E-2</v>
      </c>
      <c r="J916" s="57">
        <f t="shared" si="63"/>
        <v>8.6290000000000006E-2</v>
      </c>
    </row>
    <row r="917" spans="2:10" x14ac:dyDescent="0.2">
      <c r="B917" s="105">
        <f t="shared" si="65"/>
        <v>20</v>
      </c>
      <c r="C917" s="57" t="s">
        <v>1101</v>
      </c>
      <c r="D917" s="40">
        <v>343.4</v>
      </c>
      <c r="E917" s="40"/>
      <c r="F917" s="40"/>
      <c r="G917" s="57">
        <f t="shared" si="64"/>
        <v>343.4</v>
      </c>
      <c r="H917" s="150">
        <f t="shared" si="62"/>
        <v>29.631986000000001</v>
      </c>
      <c r="I917" s="322">
        <v>8.6290000000000006E-2</v>
      </c>
      <c r="J917" s="57">
        <f t="shared" si="63"/>
        <v>8.6290000000000006E-2</v>
      </c>
    </row>
    <row r="918" spans="2:10" x14ac:dyDescent="0.2">
      <c r="B918" s="105">
        <f t="shared" si="65"/>
        <v>21</v>
      </c>
      <c r="C918" s="57" t="s">
        <v>2544</v>
      </c>
      <c r="D918" s="40">
        <v>345.5</v>
      </c>
      <c r="E918" s="40"/>
      <c r="F918" s="40"/>
      <c r="G918" s="57">
        <f t="shared" si="64"/>
        <v>345.5</v>
      </c>
      <c r="H918" s="150">
        <f t="shared" si="62"/>
        <v>29.813195</v>
      </c>
      <c r="I918" s="322">
        <v>8.6290000000000006E-2</v>
      </c>
      <c r="J918" s="57">
        <f t="shared" si="63"/>
        <v>8.6290000000000006E-2</v>
      </c>
    </row>
    <row r="919" spans="2:10" x14ac:dyDescent="0.2">
      <c r="B919" s="105">
        <f t="shared" si="65"/>
        <v>22</v>
      </c>
      <c r="C919" s="57" t="s">
        <v>2545</v>
      </c>
      <c r="D919" s="40">
        <v>341.7</v>
      </c>
      <c r="E919" s="40"/>
      <c r="F919" s="40"/>
      <c r="G919" s="57">
        <f t="shared" si="64"/>
        <v>341.7</v>
      </c>
      <c r="H919" s="150">
        <f t="shared" si="62"/>
        <v>29.485293000000002</v>
      </c>
      <c r="I919" s="322">
        <v>8.6290000000000006E-2</v>
      </c>
      <c r="J919" s="57">
        <f t="shared" ref="J919:J962" si="66">SUM(H919/G919)</f>
        <v>8.6290000000000006E-2</v>
      </c>
    </row>
    <row r="920" spans="2:10" x14ac:dyDescent="0.2">
      <c r="B920" s="105">
        <f t="shared" si="65"/>
        <v>23</v>
      </c>
      <c r="C920" s="57" t="s">
        <v>2546</v>
      </c>
      <c r="D920" s="40">
        <v>346.5</v>
      </c>
      <c r="E920" s="40"/>
      <c r="F920" s="40"/>
      <c r="G920" s="57">
        <f t="shared" si="64"/>
        <v>346.5</v>
      </c>
      <c r="H920" s="150">
        <f t="shared" si="62"/>
        <v>29.899485000000002</v>
      </c>
      <c r="I920" s="322">
        <v>8.6290000000000006E-2</v>
      </c>
      <c r="J920" s="57">
        <v>0</v>
      </c>
    </row>
    <row r="921" spans="2:10" x14ac:dyDescent="0.2">
      <c r="B921" s="105">
        <f t="shared" si="65"/>
        <v>24</v>
      </c>
      <c r="C921" s="57" t="s">
        <v>2547</v>
      </c>
      <c r="D921" s="40">
        <v>77.5</v>
      </c>
      <c r="E921" s="40"/>
      <c r="F921" s="40"/>
      <c r="G921" s="57">
        <f t="shared" si="64"/>
        <v>77.5</v>
      </c>
      <c r="H921" s="150">
        <f t="shared" si="62"/>
        <v>6.6874750000000001</v>
      </c>
      <c r="I921" s="322">
        <v>8.6290000000000006E-2</v>
      </c>
      <c r="J921" s="89">
        <f t="shared" si="66"/>
        <v>8.6290000000000006E-2</v>
      </c>
    </row>
    <row r="922" spans="2:10" x14ac:dyDescent="0.2">
      <c r="B922" s="105">
        <f t="shared" si="65"/>
        <v>25</v>
      </c>
      <c r="C922" s="57" t="s">
        <v>2548</v>
      </c>
      <c r="D922" s="40">
        <v>176.7</v>
      </c>
      <c r="E922" s="40"/>
      <c r="F922" s="40"/>
      <c r="G922" s="57">
        <f t="shared" si="64"/>
        <v>176.7</v>
      </c>
      <c r="H922" s="150">
        <f t="shared" si="62"/>
        <v>15.247443000000001</v>
      </c>
      <c r="I922" s="322">
        <v>8.6290000000000006E-2</v>
      </c>
      <c r="J922" s="89">
        <f t="shared" si="66"/>
        <v>8.6290000000000006E-2</v>
      </c>
    </row>
    <row r="923" spans="2:10" x14ac:dyDescent="0.2">
      <c r="B923" s="105">
        <f t="shared" si="65"/>
        <v>26</v>
      </c>
      <c r="C923" s="57" t="s">
        <v>1231</v>
      </c>
      <c r="D923" s="40">
        <v>3973.8</v>
      </c>
      <c r="E923" s="40"/>
      <c r="F923" s="40">
        <v>282.60000000000002</v>
      </c>
      <c r="G923" s="57">
        <f t="shared" si="64"/>
        <v>4256.4000000000005</v>
      </c>
      <c r="H923" s="150">
        <f t="shared" si="62"/>
        <v>367.28475600000007</v>
      </c>
      <c r="I923" s="322">
        <v>8.6290000000000006E-2</v>
      </c>
      <c r="J923" s="89">
        <f t="shared" si="66"/>
        <v>8.6290000000000006E-2</v>
      </c>
    </row>
    <row r="924" spans="2:10" x14ac:dyDescent="0.2">
      <c r="B924" s="105">
        <f t="shared" si="65"/>
        <v>27</v>
      </c>
      <c r="C924" s="57" t="s">
        <v>1232</v>
      </c>
      <c r="D924" s="40">
        <v>2318.1999999999998</v>
      </c>
      <c r="E924" s="40"/>
      <c r="F924" s="40"/>
      <c r="G924" s="57">
        <f t="shared" si="64"/>
        <v>2318.1999999999998</v>
      </c>
      <c r="H924" s="150">
        <f t="shared" si="62"/>
        <v>200.03747799999999</v>
      </c>
      <c r="I924" s="322">
        <v>8.6290000000000006E-2</v>
      </c>
      <c r="J924" s="89">
        <f t="shared" si="66"/>
        <v>8.6290000000000006E-2</v>
      </c>
    </row>
    <row r="925" spans="2:10" x14ac:dyDescent="0.2">
      <c r="B925" s="105">
        <f t="shared" si="65"/>
        <v>28</v>
      </c>
      <c r="C925" s="57" t="s">
        <v>1233</v>
      </c>
      <c r="D925" s="40">
        <v>19972.8</v>
      </c>
      <c r="E925" s="40">
        <v>200.6</v>
      </c>
      <c r="F925" s="40">
        <v>2292.4</v>
      </c>
      <c r="G925" s="57">
        <f t="shared" si="64"/>
        <v>22465.8</v>
      </c>
      <c r="H925" s="150">
        <f t="shared" si="62"/>
        <v>1938.5738820000001</v>
      </c>
      <c r="I925" s="322">
        <v>8.6290000000000006E-2</v>
      </c>
      <c r="J925" s="89">
        <f t="shared" si="66"/>
        <v>8.6290000000000006E-2</v>
      </c>
    </row>
    <row r="926" spans="2:10" x14ac:dyDescent="0.2">
      <c r="B926" s="105">
        <f t="shared" si="65"/>
        <v>29</v>
      </c>
      <c r="C926" s="38" t="s">
        <v>1234</v>
      </c>
      <c r="D926" s="42">
        <v>4510.8999999999996</v>
      </c>
      <c r="E926" s="40"/>
      <c r="F926" s="40"/>
      <c r="G926" s="57">
        <f t="shared" si="64"/>
        <v>4510.8999999999996</v>
      </c>
      <c r="H926" s="150">
        <f t="shared" si="62"/>
        <v>389.24556100000001</v>
      </c>
      <c r="I926" s="322">
        <v>8.6290000000000006E-2</v>
      </c>
      <c r="J926" s="89">
        <f t="shared" si="66"/>
        <v>8.6290000000000006E-2</v>
      </c>
    </row>
    <row r="927" spans="2:10" x14ac:dyDescent="0.2">
      <c r="B927" s="105">
        <f t="shared" si="65"/>
        <v>30</v>
      </c>
      <c r="C927" s="57" t="s">
        <v>1235</v>
      </c>
      <c r="D927" s="40">
        <v>3364.6</v>
      </c>
      <c r="E927" s="40">
        <v>242</v>
      </c>
      <c r="F927" s="40">
        <v>228.7</v>
      </c>
      <c r="G927" s="57">
        <f t="shared" si="64"/>
        <v>3835.2999999999997</v>
      </c>
      <c r="H927" s="150">
        <f t="shared" si="62"/>
        <v>330.948037</v>
      </c>
      <c r="I927" s="322">
        <v>8.6290000000000006E-2</v>
      </c>
      <c r="J927" s="89">
        <f t="shared" si="66"/>
        <v>8.6290000000000006E-2</v>
      </c>
    </row>
    <row r="928" spans="2:10" x14ac:dyDescent="0.2">
      <c r="B928" s="105">
        <f t="shared" si="65"/>
        <v>31</v>
      </c>
      <c r="C928" s="57" t="s">
        <v>1236</v>
      </c>
      <c r="D928" s="40">
        <v>3738.09</v>
      </c>
      <c r="E928" s="40"/>
      <c r="F928" s="40">
        <v>73</v>
      </c>
      <c r="G928" s="57">
        <f t="shared" si="64"/>
        <v>3811.09</v>
      </c>
      <c r="H928" s="150">
        <f t="shared" si="62"/>
        <v>328.85895610000006</v>
      </c>
      <c r="I928" s="322">
        <v>8.6290000000000006E-2</v>
      </c>
      <c r="J928" s="89">
        <f t="shared" si="66"/>
        <v>8.6290000000000006E-2</v>
      </c>
    </row>
    <row r="929" spans="2:10" x14ac:dyDescent="0.2">
      <c r="B929" s="105">
        <f t="shared" si="65"/>
        <v>32</v>
      </c>
      <c r="C929" s="57" t="s">
        <v>1237</v>
      </c>
      <c r="D929" s="40">
        <v>4404.33</v>
      </c>
      <c r="E929" s="40"/>
      <c r="F929" s="40"/>
      <c r="G929" s="57">
        <f t="shared" si="64"/>
        <v>4404.33</v>
      </c>
      <c r="H929" s="150">
        <f t="shared" si="62"/>
        <v>380.04963570000001</v>
      </c>
      <c r="I929" s="322">
        <v>8.6290000000000006E-2</v>
      </c>
      <c r="J929" s="89">
        <f t="shared" si="66"/>
        <v>8.6290000000000006E-2</v>
      </c>
    </row>
    <row r="930" spans="2:10" x14ac:dyDescent="0.2">
      <c r="B930" s="105">
        <f t="shared" si="65"/>
        <v>33</v>
      </c>
      <c r="C930" s="38" t="s">
        <v>1238</v>
      </c>
      <c r="D930" s="40">
        <v>2676.4</v>
      </c>
      <c r="E930" s="40"/>
      <c r="F930" s="40"/>
      <c r="G930" s="57">
        <f t="shared" si="64"/>
        <v>2676.4</v>
      </c>
      <c r="H930" s="150">
        <f t="shared" si="62"/>
        <v>230.94655600000002</v>
      </c>
      <c r="I930" s="322">
        <v>8.6290000000000006E-2</v>
      </c>
      <c r="J930" s="89">
        <f t="shared" si="66"/>
        <v>8.6290000000000006E-2</v>
      </c>
    </row>
    <row r="931" spans="2:10" x14ac:dyDescent="0.2">
      <c r="B931" s="105">
        <f t="shared" si="65"/>
        <v>34</v>
      </c>
      <c r="C931" s="57" t="s">
        <v>1239</v>
      </c>
      <c r="D931" s="40">
        <v>1241.5999999999999</v>
      </c>
      <c r="E931" s="40"/>
      <c r="F931" s="40"/>
      <c r="G931" s="57">
        <f t="shared" si="64"/>
        <v>1241.5999999999999</v>
      </c>
      <c r="H931" s="150">
        <f t="shared" si="62"/>
        <v>107.137664</v>
      </c>
      <c r="I931" s="322">
        <v>8.6290000000000006E-2</v>
      </c>
      <c r="J931" s="89">
        <f t="shared" si="66"/>
        <v>8.6290000000000006E-2</v>
      </c>
    </row>
    <row r="932" spans="2:10" x14ac:dyDescent="0.2">
      <c r="B932" s="105">
        <f t="shared" si="65"/>
        <v>35</v>
      </c>
      <c r="C932" s="57" t="s">
        <v>56</v>
      </c>
      <c r="D932" s="40">
        <v>7600.7</v>
      </c>
      <c r="E932" s="40"/>
      <c r="F932" s="40">
        <v>75.599999999999994</v>
      </c>
      <c r="G932" s="57">
        <f t="shared" si="64"/>
        <v>7676.3</v>
      </c>
      <c r="H932" s="150">
        <f t="shared" si="62"/>
        <v>662.3879270000001</v>
      </c>
      <c r="I932" s="322">
        <v>8.6290000000000006E-2</v>
      </c>
      <c r="J932" s="89">
        <f t="shared" si="66"/>
        <v>8.6290000000000006E-2</v>
      </c>
    </row>
    <row r="933" spans="2:10" x14ac:dyDescent="0.2">
      <c r="B933" s="105">
        <f t="shared" si="65"/>
        <v>36</v>
      </c>
      <c r="C933" s="57" t="s">
        <v>1240</v>
      </c>
      <c r="D933" s="40">
        <v>9475.4500000000007</v>
      </c>
      <c r="E933" s="40"/>
      <c r="F933" s="40"/>
      <c r="G933" s="57">
        <f t="shared" si="64"/>
        <v>9475.4500000000007</v>
      </c>
      <c r="H933" s="150">
        <f t="shared" si="62"/>
        <v>817.63658050000015</v>
      </c>
      <c r="I933" s="322">
        <v>8.6290000000000006E-2</v>
      </c>
      <c r="J933" s="89">
        <f t="shared" si="66"/>
        <v>8.6290000000000006E-2</v>
      </c>
    </row>
    <row r="934" spans="2:10" x14ac:dyDescent="0.2">
      <c r="B934" s="105">
        <f t="shared" si="65"/>
        <v>37</v>
      </c>
      <c r="C934" s="57" t="s">
        <v>1241</v>
      </c>
      <c r="D934" s="40">
        <v>4310.78</v>
      </c>
      <c r="E934" s="40"/>
      <c r="F934" s="40">
        <v>310.10000000000002</v>
      </c>
      <c r="G934" s="57">
        <f t="shared" si="64"/>
        <v>4620.88</v>
      </c>
      <c r="H934" s="150">
        <f t="shared" si="62"/>
        <v>398.73573520000002</v>
      </c>
      <c r="I934" s="322">
        <v>8.6290000000000006E-2</v>
      </c>
      <c r="J934" s="89">
        <f t="shared" si="66"/>
        <v>8.6290000000000006E-2</v>
      </c>
    </row>
    <row r="935" spans="2:10" x14ac:dyDescent="0.2">
      <c r="B935" s="105">
        <f t="shared" si="65"/>
        <v>38</v>
      </c>
      <c r="C935" s="57" t="s">
        <v>1242</v>
      </c>
      <c r="D935" s="40">
        <v>6507.98</v>
      </c>
      <c r="E935" s="40">
        <v>48.6</v>
      </c>
      <c r="F935" s="40"/>
      <c r="G935" s="57">
        <f t="shared" si="64"/>
        <v>6556.58</v>
      </c>
      <c r="H935" s="150">
        <f t="shared" si="62"/>
        <v>565.76728820000005</v>
      </c>
      <c r="I935" s="322">
        <v>8.6290000000000006E-2</v>
      </c>
      <c r="J935" s="89">
        <f t="shared" si="66"/>
        <v>8.6290000000000006E-2</v>
      </c>
    </row>
    <row r="936" spans="2:10" x14ac:dyDescent="0.2">
      <c r="B936" s="105">
        <f t="shared" si="65"/>
        <v>39</v>
      </c>
      <c r="C936" s="57" t="s">
        <v>1243</v>
      </c>
      <c r="D936" s="40">
        <v>374.3</v>
      </c>
      <c r="E936" s="40"/>
      <c r="F936" s="40"/>
      <c r="G936" s="57">
        <f t="shared" si="64"/>
        <v>374.3</v>
      </c>
      <c r="H936" s="150">
        <f t="shared" si="62"/>
        <v>32.298347</v>
      </c>
      <c r="I936" s="322">
        <v>8.6290000000000006E-2</v>
      </c>
      <c r="J936" s="89">
        <f t="shared" si="66"/>
        <v>8.6289999999999992E-2</v>
      </c>
    </row>
    <row r="937" spans="2:10" x14ac:dyDescent="0.2">
      <c r="B937" s="105">
        <f t="shared" si="65"/>
        <v>40</v>
      </c>
      <c r="C937" s="57" t="s">
        <v>1244</v>
      </c>
      <c r="D937" s="40">
        <v>376.1</v>
      </c>
      <c r="E937" s="40"/>
      <c r="F937" s="40"/>
      <c r="G937" s="57">
        <f t="shared" si="64"/>
        <v>376.1</v>
      </c>
      <c r="H937" s="150">
        <f t="shared" si="62"/>
        <v>32.453669000000005</v>
      </c>
      <c r="I937" s="322">
        <v>8.6290000000000006E-2</v>
      </c>
      <c r="J937" s="89">
        <f t="shared" si="66"/>
        <v>8.6290000000000006E-2</v>
      </c>
    </row>
    <row r="938" spans="2:10" x14ac:dyDescent="0.2">
      <c r="B938" s="105">
        <f t="shared" si="65"/>
        <v>41</v>
      </c>
      <c r="C938" s="57" t="s">
        <v>1245</v>
      </c>
      <c r="D938" s="40">
        <v>382.3</v>
      </c>
      <c r="E938" s="40"/>
      <c r="F938" s="40"/>
      <c r="G938" s="57">
        <f t="shared" si="64"/>
        <v>382.3</v>
      </c>
      <c r="H938" s="150">
        <f t="shared" si="62"/>
        <v>32.988667000000007</v>
      </c>
      <c r="I938" s="322">
        <v>8.6290000000000006E-2</v>
      </c>
      <c r="J938" s="89">
        <f t="shared" si="66"/>
        <v>8.6290000000000019E-2</v>
      </c>
    </row>
    <row r="939" spans="2:10" x14ac:dyDescent="0.2">
      <c r="B939" s="105">
        <f t="shared" si="65"/>
        <v>42</v>
      </c>
      <c r="C939" s="57" t="s">
        <v>1246</v>
      </c>
      <c r="D939" s="40">
        <v>411</v>
      </c>
      <c r="E939" s="40"/>
      <c r="F939" s="40"/>
      <c r="G939" s="57">
        <f t="shared" si="64"/>
        <v>411</v>
      </c>
      <c r="H939" s="150">
        <f t="shared" si="62"/>
        <v>35.46519</v>
      </c>
      <c r="I939" s="322">
        <v>8.6290000000000006E-2</v>
      </c>
      <c r="J939" s="89">
        <f t="shared" si="66"/>
        <v>8.6290000000000006E-2</v>
      </c>
    </row>
    <row r="940" spans="2:10" x14ac:dyDescent="0.2">
      <c r="B940" s="105">
        <f t="shared" si="65"/>
        <v>43</v>
      </c>
      <c r="C940" s="57" t="s">
        <v>1247</v>
      </c>
      <c r="D940" s="40">
        <v>388.9</v>
      </c>
      <c r="E940" s="40"/>
      <c r="F940" s="40"/>
      <c r="G940" s="57">
        <f t="shared" si="64"/>
        <v>388.9</v>
      </c>
      <c r="H940" s="150">
        <f t="shared" si="62"/>
        <v>33.558180999999998</v>
      </c>
      <c r="I940" s="322">
        <v>8.6290000000000006E-2</v>
      </c>
      <c r="J940" s="89">
        <f t="shared" si="66"/>
        <v>8.6290000000000006E-2</v>
      </c>
    </row>
    <row r="941" spans="2:10" x14ac:dyDescent="0.2">
      <c r="B941" s="105">
        <f t="shared" si="65"/>
        <v>44</v>
      </c>
      <c r="C941" s="57" t="s">
        <v>1248</v>
      </c>
      <c r="D941" s="40">
        <v>364.6</v>
      </c>
      <c r="E941" s="40"/>
      <c r="F941" s="40"/>
      <c r="G941" s="57">
        <f t="shared" si="64"/>
        <v>364.6</v>
      </c>
      <c r="H941" s="150">
        <f t="shared" si="62"/>
        <v>31.461334000000004</v>
      </c>
      <c r="I941" s="322">
        <v>8.6290000000000006E-2</v>
      </c>
      <c r="J941" s="89">
        <f t="shared" si="66"/>
        <v>8.6290000000000006E-2</v>
      </c>
    </row>
    <row r="942" spans="2:10" x14ac:dyDescent="0.2">
      <c r="B942" s="105">
        <f t="shared" si="65"/>
        <v>45</v>
      </c>
      <c r="C942" s="57" t="s">
        <v>1249</v>
      </c>
      <c r="D942" s="40">
        <v>133.5</v>
      </c>
      <c r="E942" s="40"/>
      <c r="F942" s="40"/>
      <c r="G942" s="57">
        <f t="shared" si="64"/>
        <v>133.5</v>
      </c>
      <c r="H942" s="150">
        <f t="shared" si="62"/>
        <v>11.519715000000001</v>
      </c>
      <c r="I942" s="322">
        <v>8.6290000000000006E-2</v>
      </c>
      <c r="J942" s="89">
        <f t="shared" si="66"/>
        <v>8.6290000000000006E-2</v>
      </c>
    </row>
    <row r="943" spans="2:10" x14ac:dyDescent="0.2">
      <c r="B943" s="105">
        <f t="shared" si="65"/>
        <v>46</v>
      </c>
      <c r="C943" s="57" t="s">
        <v>1250</v>
      </c>
      <c r="D943" s="40">
        <v>9198.7099999999991</v>
      </c>
      <c r="E943" s="40"/>
      <c r="F943" s="40"/>
      <c r="G943" s="57">
        <f t="shared" si="64"/>
        <v>9198.7099999999991</v>
      </c>
      <c r="H943" s="150">
        <f t="shared" si="62"/>
        <v>793.75668589999998</v>
      </c>
      <c r="I943" s="322">
        <v>8.6290000000000006E-2</v>
      </c>
      <c r="J943" s="89">
        <f t="shared" si="66"/>
        <v>8.6290000000000006E-2</v>
      </c>
    </row>
    <row r="944" spans="2:10" x14ac:dyDescent="0.2">
      <c r="B944" s="105">
        <f t="shared" si="65"/>
        <v>47</v>
      </c>
      <c r="C944" s="57" t="s">
        <v>1261</v>
      </c>
      <c r="D944" s="40">
        <v>3168.96</v>
      </c>
      <c r="E944" s="40"/>
      <c r="F944" s="40"/>
      <c r="G944" s="57">
        <f t="shared" si="64"/>
        <v>3168.96</v>
      </c>
      <c r="H944" s="150">
        <f t="shared" si="62"/>
        <v>273.4495584</v>
      </c>
      <c r="I944" s="322">
        <v>8.6290000000000006E-2</v>
      </c>
      <c r="J944" s="89">
        <f t="shared" si="66"/>
        <v>8.6290000000000006E-2</v>
      </c>
    </row>
    <row r="945" spans="2:10" x14ac:dyDescent="0.2">
      <c r="B945" s="105">
        <f t="shared" si="65"/>
        <v>48</v>
      </c>
      <c r="C945" s="57" t="s">
        <v>1262</v>
      </c>
      <c r="D945" s="40">
        <v>4196.6499999999996</v>
      </c>
      <c r="E945" s="40"/>
      <c r="F945" s="40">
        <v>69.099999999999994</v>
      </c>
      <c r="G945" s="57">
        <f t="shared" si="64"/>
        <v>4265.75</v>
      </c>
      <c r="H945" s="150">
        <f t="shared" si="62"/>
        <v>368.0915675</v>
      </c>
      <c r="I945" s="322">
        <v>8.6290000000000006E-2</v>
      </c>
      <c r="J945" s="89">
        <f t="shared" si="66"/>
        <v>8.6290000000000006E-2</v>
      </c>
    </row>
    <row r="946" spans="2:10" x14ac:dyDescent="0.2">
      <c r="B946" s="105">
        <f t="shared" si="65"/>
        <v>49</v>
      </c>
      <c r="C946" s="38" t="s">
        <v>1263</v>
      </c>
      <c r="D946" s="40">
        <v>8277.0499999999993</v>
      </c>
      <c r="E946" s="40"/>
      <c r="F946" s="40"/>
      <c r="G946" s="57">
        <f t="shared" si="64"/>
        <v>8277.0499999999993</v>
      </c>
      <c r="H946" s="150">
        <f t="shared" si="62"/>
        <v>714.22664450000002</v>
      </c>
      <c r="I946" s="322">
        <v>8.6290000000000006E-2</v>
      </c>
      <c r="J946" s="89">
        <f t="shared" si="66"/>
        <v>8.6290000000000006E-2</v>
      </c>
    </row>
    <row r="947" spans="2:10" x14ac:dyDescent="0.2">
      <c r="B947" s="105">
        <f t="shared" si="65"/>
        <v>50</v>
      </c>
      <c r="C947" s="38" t="s">
        <v>1264</v>
      </c>
      <c r="D947" s="40">
        <v>1475.3</v>
      </c>
      <c r="E947" s="40"/>
      <c r="F947" s="40"/>
      <c r="G947" s="57">
        <f t="shared" si="64"/>
        <v>1475.3</v>
      </c>
      <c r="H947" s="150">
        <f t="shared" si="62"/>
        <v>127.30363700000001</v>
      </c>
      <c r="I947" s="322">
        <v>8.6290000000000006E-2</v>
      </c>
      <c r="J947" s="89">
        <f t="shared" si="66"/>
        <v>8.6290000000000006E-2</v>
      </c>
    </row>
    <row r="948" spans="2:10" x14ac:dyDescent="0.2">
      <c r="B948" s="105">
        <f t="shared" si="65"/>
        <v>51</v>
      </c>
      <c r="C948" s="57" t="s">
        <v>1265</v>
      </c>
      <c r="D948" s="40">
        <v>1459.86</v>
      </c>
      <c r="E948" s="40"/>
      <c r="F948" s="40"/>
      <c r="G948" s="57">
        <f t="shared" si="64"/>
        <v>1459.86</v>
      </c>
      <c r="H948" s="150">
        <f t="shared" si="62"/>
        <v>125.9713194</v>
      </c>
      <c r="I948" s="322">
        <v>8.6290000000000006E-2</v>
      </c>
      <c r="J948" s="89">
        <f t="shared" si="66"/>
        <v>8.6290000000000006E-2</v>
      </c>
    </row>
    <row r="949" spans="2:10" x14ac:dyDescent="0.2">
      <c r="B949" s="105">
        <f t="shared" si="65"/>
        <v>52</v>
      </c>
      <c r="C949" s="57" t="s">
        <v>1266</v>
      </c>
      <c r="D949" s="40">
        <v>411.3</v>
      </c>
      <c r="E949" s="40"/>
      <c r="F949" s="40"/>
      <c r="G949" s="57">
        <f t="shared" si="64"/>
        <v>411.3</v>
      </c>
      <c r="H949" s="150">
        <f t="shared" si="62"/>
        <v>35.491077000000004</v>
      </c>
      <c r="I949" s="322">
        <v>8.6290000000000006E-2</v>
      </c>
      <c r="J949" s="89">
        <f t="shared" si="66"/>
        <v>8.6290000000000006E-2</v>
      </c>
    </row>
    <row r="950" spans="2:10" x14ac:dyDescent="0.2">
      <c r="B950" s="105">
        <f t="shared" si="65"/>
        <v>53</v>
      </c>
      <c r="C950" s="57" t="s">
        <v>1267</v>
      </c>
      <c r="D950" s="40">
        <v>402.8</v>
      </c>
      <c r="E950" s="40"/>
      <c r="F950" s="40"/>
      <c r="G950" s="57">
        <f t="shared" si="64"/>
        <v>402.8</v>
      </c>
      <c r="H950" s="150">
        <f t="shared" si="62"/>
        <v>34.757612000000002</v>
      </c>
      <c r="I950" s="322">
        <v>8.6290000000000006E-2</v>
      </c>
      <c r="J950" s="89">
        <f t="shared" si="66"/>
        <v>8.6290000000000006E-2</v>
      </c>
    </row>
    <row r="951" spans="2:10" x14ac:dyDescent="0.2">
      <c r="B951" s="105">
        <f t="shared" si="65"/>
        <v>54</v>
      </c>
      <c r="C951" s="57" t="s">
        <v>1268</v>
      </c>
      <c r="D951" s="40">
        <v>142.9</v>
      </c>
      <c r="E951" s="40"/>
      <c r="F951" s="40"/>
      <c r="G951" s="57">
        <f t="shared" si="64"/>
        <v>142.9</v>
      </c>
      <c r="H951" s="150">
        <f t="shared" si="62"/>
        <v>12.330841000000001</v>
      </c>
      <c r="I951" s="322">
        <v>8.6290000000000006E-2</v>
      </c>
      <c r="J951" s="89">
        <f t="shared" si="66"/>
        <v>8.6290000000000006E-2</v>
      </c>
    </row>
    <row r="952" spans="2:10" x14ac:dyDescent="0.2">
      <c r="B952" s="105">
        <f t="shared" si="65"/>
        <v>55</v>
      </c>
      <c r="C952" s="57" t="s">
        <v>1269</v>
      </c>
      <c r="D952" s="40">
        <v>776.7</v>
      </c>
      <c r="E952" s="40"/>
      <c r="F952" s="40"/>
      <c r="G952" s="57">
        <f t="shared" si="64"/>
        <v>776.7</v>
      </c>
      <c r="H952" s="150">
        <f t="shared" si="62"/>
        <v>67.021443000000005</v>
      </c>
      <c r="I952" s="322">
        <v>8.6290000000000006E-2</v>
      </c>
      <c r="J952" s="89">
        <f t="shared" si="66"/>
        <v>8.6290000000000006E-2</v>
      </c>
    </row>
    <row r="953" spans="2:10" x14ac:dyDescent="0.2">
      <c r="B953" s="105">
        <f t="shared" si="65"/>
        <v>56</v>
      </c>
      <c r="C953" s="57" t="s">
        <v>1270</v>
      </c>
      <c r="D953" s="40">
        <v>159.5</v>
      </c>
      <c r="E953" s="40"/>
      <c r="F953" s="40"/>
      <c r="G953" s="57">
        <f t="shared" si="64"/>
        <v>159.5</v>
      </c>
      <c r="H953" s="150">
        <f t="shared" si="62"/>
        <v>13.763255000000001</v>
      </c>
      <c r="I953" s="322">
        <v>8.6290000000000006E-2</v>
      </c>
      <c r="J953" s="89">
        <f t="shared" si="66"/>
        <v>8.6290000000000006E-2</v>
      </c>
    </row>
    <row r="954" spans="2:10" x14ac:dyDescent="0.2">
      <c r="B954" s="105">
        <f t="shared" si="65"/>
        <v>57</v>
      </c>
      <c r="C954" s="57" t="s">
        <v>1271</v>
      </c>
      <c r="D954" s="40">
        <v>8044.64</v>
      </c>
      <c r="E954" s="40"/>
      <c r="F954" s="40"/>
      <c r="G954" s="57">
        <f t="shared" si="64"/>
        <v>8044.64</v>
      </c>
      <c r="H954" s="150">
        <f t="shared" si="62"/>
        <v>694.17198560000008</v>
      </c>
      <c r="I954" s="322">
        <v>8.6290000000000006E-2</v>
      </c>
      <c r="J954" s="89">
        <f t="shared" si="66"/>
        <v>8.6290000000000006E-2</v>
      </c>
    </row>
    <row r="955" spans="2:10" x14ac:dyDescent="0.2">
      <c r="B955" s="105">
        <f t="shared" si="65"/>
        <v>58</v>
      </c>
      <c r="C955" s="57" t="s">
        <v>1272</v>
      </c>
      <c r="D955" s="40">
        <v>3996.29</v>
      </c>
      <c r="E955" s="40"/>
      <c r="F955" s="40"/>
      <c r="G955" s="57">
        <f t="shared" si="64"/>
        <v>3996.29</v>
      </c>
      <c r="H955" s="150">
        <f t="shared" si="62"/>
        <v>344.8398641</v>
      </c>
      <c r="I955" s="322">
        <v>8.6290000000000006E-2</v>
      </c>
      <c r="J955" s="89">
        <f t="shared" si="66"/>
        <v>8.6290000000000006E-2</v>
      </c>
    </row>
    <row r="956" spans="2:10" x14ac:dyDescent="0.2">
      <c r="B956" s="105">
        <f t="shared" si="65"/>
        <v>59</v>
      </c>
      <c r="C956" s="57" t="s">
        <v>1273</v>
      </c>
      <c r="D956" s="40">
        <v>69.53</v>
      </c>
      <c r="E956" s="40"/>
      <c r="F956" s="40"/>
      <c r="G956" s="57">
        <f t="shared" si="64"/>
        <v>69.53</v>
      </c>
      <c r="H956" s="150">
        <f t="shared" si="62"/>
        <v>5.9997437000000007</v>
      </c>
      <c r="I956" s="322">
        <v>8.6290000000000006E-2</v>
      </c>
      <c r="J956" s="89">
        <f t="shared" si="66"/>
        <v>8.6290000000000006E-2</v>
      </c>
    </row>
    <row r="957" spans="2:10" x14ac:dyDescent="0.2">
      <c r="B957" s="105">
        <f t="shared" si="65"/>
        <v>60</v>
      </c>
      <c r="C957" s="57" t="s">
        <v>1274</v>
      </c>
      <c r="D957" s="40">
        <v>3450.5</v>
      </c>
      <c r="E957" s="40"/>
      <c r="F957" s="40"/>
      <c r="G957" s="57">
        <f t="shared" si="64"/>
        <v>3450.5</v>
      </c>
      <c r="H957" s="150">
        <f t="shared" si="62"/>
        <v>297.74364500000001</v>
      </c>
      <c r="I957" s="322">
        <v>8.6290000000000006E-2</v>
      </c>
      <c r="J957" s="89">
        <f t="shared" si="66"/>
        <v>8.6290000000000006E-2</v>
      </c>
    </row>
    <row r="958" spans="2:10" x14ac:dyDescent="0.2">
      <c r="B958" s="105">
        <f t="shared" si="65"/>
        <v>61</v>
      </c>
      <c r="C958" s="57" t="s">
        <v>1275</v>
      </c>
      <c r="D958" s="40">
        <v>46</v>
      </c>
      <c r="E958" s="40"/>
      <c r="F958" s="40"/>
      <c r="G958" s="57">
        <f t="shared" si="64"/>
        <v>46</v>
      </c>
      <c r="H958" s="150">
        <f t="shared" ref="H958:H963" si="67">SUM(I958*G958)</f>
        <v>3.9693400000000003</v>
      </c>
      <c r="I958" s="322">
        <v>8.6290000000000006E-2</v>
      </c>
      <c r="J958" s="89">
        <f t="shared" si="66"/>
        <v>8.6290000000000006E-2</v>
      </c>
    </row>
    <row r="959" spans="2:10" x14ac:dyDescent="0.2">
      <c r="B959" s="105">
        <f t="shared" si="65"/>
        <v>62</v>
      </c>
      <c r="C959" s="57" t="s">
        <v>1317</v>
      </c>
      <c r="D959" s="40">
        <v>3217.4</v>
      </c>
      <c r="E959" s="40"/>
      <c r="F959" s="40"/>
      <c r="G959" s="57">
        <f>D959+E959+F959</f>
        <v>3217.4</v>
      </c>
      <c r="H959" s="150">
        <f t="shared" si="67"/>
        <v>277.62944600000003</v>
      </c>
      <c r="I959" s="322">
        <v>8.6290000000000006E-2</v>
      </c>
      <c r="J959" s="89">
        <f t="shared" si="66"/>
        <v>8.6290000000000006E-2</v>
      </c>
    </row>
    <row r="960" spans="2:10" x14ac:dyDescent="0.2">
      <c r="B960" s="105">
        <f t="shared" si="65"/>
        <v>63</v>
      </c>
      <c r="C960" s="57" t="s">
        <v>1318</v>
      </c>
      <c r="D960" s="40">
        <v>3196.1</v>
      </c>
      <c r="E960" s="40"/>
      <c r="F960" s="40"/>
      <c r="G960" s="57">
        <f>D960+E960+F960</f>
        <v>3196.1</v>
      </c>
      <c r="H960" s="150">
        <f t="shared" si="67"/>
        <v>275.79146900000001</v>
      </c>
      <c r="I960" s="322">
        <v>8.6290000000000006E-2</v>
      </c>
      <c r="J960" s="89">
        <f t="shared" si="66"/>
        <v>8.6290000000000006E-2</v>
      </c>
    </row>
    <row r="961" spans="2:10" x14ac:dyDescent="0.2">
      <c r="B961" s="105">
        <f t="shared" si="65"/>
        <v>64</v>
      </c>
      <c r="C961" s="57" t="s">
        <v>1319</v>
      </c>
      <c r="D961" s="40">
        <v>1632.1</v>
      </c>
      <c r="E961" s="40"/>
      <c r="F961" s="40"/>
      <c r="G961" s="57">
        <f>D961+E961+F961</f>
        <v>1632.1</v>
      </c>
      <c r="H961" s="150">
        <f t="shared" si="67"/>
        <v>140.83390900000001</v>
      </c>
      <c r="I961" s="322">
        <v>8.6290000000000006E-2</v>
      </c>
      <c r="J961" s="89">
        <f t="shared" si="66"/>
        <v>8.6290000000000006E-2</v>
      </c>
    </row>
    <row r="962" spans="2:10" x14ac:dyDescent="0.2">
      <c r="B962" s="105">
        <f t="shared" si="65"/>
        <v>65</v>
      </c>
      <c r="C962" s="57" t="s">
        <v>609</v>
      </c>
      <c r="D962" s="107">
        <v>3084.1</v>
      </c>
      <c r="E962" s="59"/>
      <c r="F962" s="59">
        <v>109.7</v>
      </c>
      <c r="G962" s="57">
        <f>D962+E962+F962</f>
        <v>3193.7999999999997</v>
      </c>
      <c r="H962" s="150">
        <f t="shared" si="67"/>
        <v>275.59300200000001</v>
      </c>
      <c r="I962" s="322">
        <v>8.6290000000000006E-2</v>
      </c>
      <c r="J962" s="89">
        <f t="shared" si="66"/>
        <v>8.6290000000000006E-2</v>
      </c>
    </row>
    <row r="963" spans="2:10" x14ac:dyDescent="0.2">
      <c r="B963" s="105"/>
      <c r="C963" s="57" t="s">
        <v>1276</v>
      </c>
      <c r="D963" s="107">
        <f>SUM(D898:D962)</f>
        <v>179704.92999999996</v>
      </c>
      <c r="E963" s="59">
        <f>SUM(E898:E962)</f>
        <v>939.9</v>
      </c>
      <c r="F963" s="59">
        <f>SUM(F898:F962)</f>
        <v>3844.0999999999995</v>
      </c>
      <c r="G963" s="57">
        <f>SUM(G898:G962)</f>
        <v>184488.92999999996</v>
      </c>
      <c r="H963" s="150">
        <f t="shared" si="67"/>
        <v>15919.549769699997</v>
      </c>
      <c r="I963" s="322">
        <v>8.6290000000000006E-2</v>
      </c>
      <c r="J963" s="89">
        <f t="shared" ref="J963:J1027" si="68">SUM(H963/G963)</f>
        <v>8.6290000000000006E-2</v>
      </c>
    </row>
    <row r="964" spans="2:10" x14ac:dyDescent="0.2">
      <c r="B964" s="348" t="s">
        <v>1976</v>
      </c>
      <c r="C964" s="348"/>
      <c r="D964" s="348"/>
      <c r="E964" s="348"/>
      <c r="F964" s="348"/>
      <c r="G964" s="348"/>
      <c r="H964" s="348"/>
      <c r="I964" s="348"/>
      <c r="J964" s="348"/>
    </row>
    <row r="965" spans="2:10" x14ac:dyDescent="0.2">
      <c r="B965" s="57">
        <v>1</v>
      </c>
      <c r="C965" s="57" t="s">
        <v>1278</v>
      </c>
      <c r="D965" s="57">
        <v>653.70000000000005</v>
      </c>
      <c r="E965" s="57">
        <v>37.5</v>
      </c>
      <c r="F965" s="57">
        <v>147.30000000000001</v>
      </c>
      <c r="G965" s="57">
        <f t="shared" ref="G965:G1027" si="69">D965+E965+F965</f>
        <v>838.5</v>
      </c>
      <c r="H965" s="150">
        <f t="shared" ref="H965:H1027" si="70">SUM(I965*G965)</f>
        <v>72.354165000000009</v>
      </c>
      <c r="I965" s="322">
        <v>8.6290000000000006E-2</v>
      </c>
      <c r="J965" s="89">
        <f t="shared" si="68"/>
        <v>8.6290000000000006E-2</v>
      </c>
    </row>
    <row r="966" spans="2:10" x14ac:dyDescent="0.2">
      <c r="B966" s="57">
        <f>B965+1</f>
        <v>2</v>
      </c>
      <c r="C966" s="57" t="s">
        <v>1279</v>
      </c>
      <c r="D966" s="57">
        <v>244</v>
      </c>
      <c r="E966" s="57"/>
      <c r="F966" s="57"/>
      <c r="G966" s="57">
        <f t="shared" si="69"/>
        <v>244</v>
      </c>
      <c r="H966" s="150">
        <f t="shared" si="70"/>
        <v>21.054760000000002</v>
      </c>
      <c r="I966" s="322">
        <v>8.6290000000000006E-2</v>
      </c>
      <c r="J966" s="89">
        <f t="shared" si="68"/>
        <v>8.6290000000000006E-2</v>
      </c>
    </row>
    <row r="967" spans="2:10" x14ac:dyDescent="0.2">
      <c r="B967" s="57">
        <f t="shared" ref="B967:B1030" si="71">B966+1</f>
        <v>3</v>
      </c>
      <c r="C967" s="57" t="s">
        <v>1280</v>
      </c>
      <c r="D967" s="57">
        <v>279.89999999999998</v>
      </c>
      <c r="E967" s="57"/>
      <c r="F967" s="57"/>
      <c r="G967" s="57">
        <f t="shared" si="69"/>
        <v>279.89999999999998</v>
      </c>
      <c r="H967" s="150">
        <f t="shared" si="70"/>
        <v>24.152570999999998</v>
      </c>
      <c r="I967" s="322">
        <v>8.6290000000000006E-2</v>
      </c>
      <c r="J967" s="89">
        <f t="shared" si="68"/>
        <v>8.6290000000000006E-2</v>
      </c>
    </row>
    <row r="968" spans="2:10" x14ac:dyDescent="0.2">
      <c r="B968" s="57">
        <f t="shared" si="71"/>
        <v>4</v>
      </c>
      <c r="C968" s="57" t="s">
        <v>1281</v>
      </c>
      <c r="D968" s="57">
        <v>107.3</v>
      </c>
      <c r="E968" s="57"/>
      <c r="F968" s="57"/>
      <c r="G968" s="57">
        <f t="shared" si="69"/>
        <v>107.3</v>
      </c>
      <c r="H968" s="150">
        <f t="shared" si="70"/>
        <v>9.2589170000000003</v>
      </c>
      <c r="I968" s="322">
        <v>8.6290000000000006E-2</v>
      </c>
      <c r="J968" s="89">
        <f t="shared" si="68"/>
        <v>8.6290000000000006E-2</v>
      </c>
    </row>
    <row r="969" spans="2:10" x14ac:dyDescent="0.2">
      <c r="B969" s="57">
        <f t="shared" si="71"/>
        <v>5</v>
      </c>
      <c r="C969" s="57" t="s">
        <v>1283</v>
      </c>
      <c r="D969" s="57">
        <v>149.30000000000001</v>
      </c>
      <c r="E969" s="57"/>
      <c r="F969" s="57"/>
      <c r="G969" s="57">
        <f t="shared" si="69"/>
        <v>149.30000000000001</v>
      </c>
      <c r="H969" s="150">
        <f t="shared" si="70"/>
        <v>12.883097000000001</v>
      </c>
      <c r="I969" s="322">
        <v>8.6290000000000006E-2</v>
      </c>
      <c r="J969" s="89">
        <f t="shared" si="68"/>
        <v>8.6290000000000006E-2</v>
      </c>
    </row>
    <row r="970" spans="2:10" x14ac:dyDescent="0.2">
      <c r="B970" s="57">
        <f t="shared" si="71"/>
        <v>6</v>
      </c>
      <c r="C970" s="57" t="s">
        <v>1284</v>
      </c>
      <c r="D970" s="57">
        <v>111.1</v>
      </c>
      <c r="E970" s="57">
        <v>25.8</v>
      </c>
      <c r="F970" s="57"/>
      <c r="G970" s="57">
        <f t="shared" si="69"/>
        <v>136.9</v>
      </c>
      <c r="H970" s="150">
        <f t="shared" si="70"/>
        <v>11.813101000000001</v>
      </c>
      <c r="I970" s="322">
        <v>8.6290000000000006E-2</v>
      </c>
      <c r="J970" s="89">
        <f t="shared" si="68"/>
        <v>8.6290000000000006E-2</v>
      </c>
    </row>
    <row r="971" spans="2:10" x14ac:dyDescent="0.2">
      <c r="B971" s="57">
        <f t="shared" si="71"/>
        <v>7</v>
      </c>
      <c r="C971" s="57" t="s">
        <v>1285</v>
      </c>
      <c r="D971" s="57">
        <v>131.5</v>
      </c>
      <c r="E971" s="57"/>
      <c r="F971" s="57"/>
      <c r="G971" s="57">
        <f t="shared" si="69"/>
        <v>131.5</v>
      </c>
      <c r="H971" s="150">
        <f t="shared" si="70"/>
        <v>11.347135000000002</v>
      </c>
      <c r="I971" s="322">
        <v>8.6290000000000006E-2</v>
      </c>
      <c r="J971" s="89">
        <f t="shared" si="68"/>
        <v>8.6290000000000006E-2</v>
      </c>
    </row>
    <row r="972" spans="2:10" x14ac:dyDescent="0.2">
      <c r="B972" s="57">
        <f t="shared" si="71"/>
        <v>8</v>
      </c>
      <c r="C972" s="57" t="s">
        <v>1286</v>
      </c>
      <c r="D972" s="57">
        <v>164</v>
      </c>
      <c r="E972" s="57"/>
      <c r="F972" s="57"/>
      <c r="G972" s="57">
        <f t="shared" si="69"/>
        <v>164</v>
      </c>
      <c r="H972" s="150">
        <f t="shared" si="70"/>
        <v>14.151560000000002</v>
      </c>
      <c r="I972" s="322">
        <v>8.6290000000000006E-2</v>
      </c>
      <c r="J972" s="89">
        <f t="shared" si="68"/>
        <v>8.6290000000000006E-2</v>
      </c>
    </row>
    <row r="973" spans="2:10" x14ac:dyDescent="0.2">
      <c r="B973" s="57">
        <f t="shared" si="71"/>
        <v>9</v>
      </c>
      <c r="C973" s="57" t="s">
        <v>1287</v>
      </c>
      <c r="D973" s="57">
        <v>183.5</v>
      </c>
      <c r="E973" s="57"/>
      <c r="F973" s="57"/>
      <c r="G973" s="57">
        <f t="shared" si="69"/>
        <v>183.5</v>
      </c>
      <c r="H973" s="150">
        <f t="shared" si="70"/>
        <v>15.834215</v>
      </c>
      <c r="I973" s="322">
        <v>8.6290000000000006E-2</v>
      </c>
      <c r="J973" s="89">
        <f t="shared" si="68"/>
        <v>8.6290000000000006E-2</v>
      </c>
    </row>
    <row r="974" spans="2:10" x14ac:dyDescent="0.2">
      <c r="B974" s="57">
        <f t="shared" si="71"/>
        <v>10</v>
      </c>
      <c r="C974" s="57" t="s">
        <v>1288</v>
      </c>
      <c r="D974" s="57">
        <v>4270.7</v>
      </c>
      <c r="E974" s="57"/>
      <c r="F974" s="57"/>
      <c r="G974" s="57">
        <f t="shared" si="69"/>
        <v>4270.7</v>
      </c>
      <c r="H974" s="150">
        <f t="shared" si="70"/>
        <v>368.51870300000002</v>
      </c>
      <c r="I974" s="322">
        <v>8.6290000000000006E-2</v>
      </c>
      <c r="J974" s="89">
        <f t="shared" si="68"/>
        <v>8.6290000000000006E-2</v>
      </c>
    </row>
    <row r="975" spans="2:10" x14ac:dyDescent="0.2">
      <c r="B975" s="57">
        <f t="shared" si="71"/>
        <v>11</v>
      </c>
      <c r="C975" s="57" t="s">
        <v>1289</v>
      </c>
      <c r="D975" s="57">
        <v>2670.7</v>
      </c>
      <c r="E975" s="57"/>
      <c r="F975" s="57"/>
      <c r="G975" s="57">
        <f t="shared" si="69"/>
        <v>2670.7</v>
      </c>
      <c r="H975" s="150">
        <f t="shared" si="70"/>
        <v>230.45470299999999</v>
      </c>
      <c r="I975" s="322">
        <v>8.6290000000000006E-2</v>
      </c>
      <c r="J975" s="89">
        <f t="shared" si="68"/>
        <v>8.6290000000000006E-2</v>
      </c>
    </row>
    <row r="976" spans="2:10" x14ac:dyDescent="0.2">
      <c r="B976" s="57">
        <f t="shared" si="71"/>
        <v>12</v>
      </c>
      <c r="C976" s="57" t="s">
        <v>1290</v>
      </c>
      <c r="D976" s="57">
        <v>463.7</v>
      </c>
      <c r="E976" s="57"/>
      <c r="F976" s="57">
        <v>121.1</v>
      </c>
      <c r="G976" s="57">
        <f t="shared" si="69"/>
        <v>584.79999999999995</v>
      </c>
      <c r="H976" s="150">
        <f t="shared" si="70"/>
        <v>50.462392000000001</v>
      </c>
      <c r="I976" s="322">
        <v>8.6290000000000006E-2</v>
      </c>
      <c r="J976" s="89">
        <f t="shared" si="68"/>
        <v>8.6290000000000006E-2</v>
      </c>
    </row>
    <row r="977" spans="2:10" x14ac:dyDescent="0.2">
      <c r="B977" s="57">
        <f t="shared" si="71"/>
        <v>13</v>
      </c>
      <c r="C977" s="57" t="s">
        <v>1291</v>
      </c>
      <c r="D977" s="57">
        <v>892.4</v>
      </c>
      <c r="E977" s="57"/>
      <c r="F977" s="57"/>
      <c r="G977" s="57">
        <f t="shared" si="69"/>
        <v>892.4</v>
      </c>
      <c r="H977" s="150">
        <f t="shared" si="70"/>
        <v>77.005195999999998</v>
      </c>
      <c r="I977" s="322">
        <v>8.6290000000000006E-2</v>
      </c>
      <c r="J977" s="89">
        <f t="shared" si="68"/>
        <v>8.6290000000000006E-2</v>
      </c>
    </row>
    <row r="978" spans="2:10" x14ac:dyDescent="0.2">
      <c r="B978" s="57">
        <f t="shared" si="71"/>
        <v>14</v>
      </c>
      <c r="C978" s="57" t="s">
        <v>1292</v>
      </c>
      <c r="D978" s="57">
        <v>481.8</v>
      </c>
      <c r="E978" s="57"/>
      <c r="F978" s="57">
        <v>50.8</v>
      </c>
      <c r="G978" s="57">
        <f t="shared" si="69"/>
        <v>532.6</v>
      </c>
      <c r="H978" s="150">
        <f t="shared" si="70"/>
        <v>45.958054000000004</v>
      </c>
      <c r="I978" s="322">
        <v>8.6290000000000006E-2</v>
      </c>
      <c r="J978" s="89">
        <f t="shared" si="68"/>
        <v>8.6290000000000006E-2</v>
      </c>
    </row>
    <row r="979" spans="2:10" x14ac:dyDescent="0.2">
      <c r="B979" s="57">
        <f t="shared" si="71"/>
        <v>15</v>
      </c>
      <c r="C979" s="57" t="s">
        <v>1293</v>
      </c>
      <c r="D979" s="57">
        <v>340.1</v>
      </c>
      <c r="E979" s="57"/>
      <c r="F979" s="57"/>
      <c r="G979" s="57">
        <f t="shared" si="69"/>
        <v>340.1</v>
      </c>
      <c r="H979" s="150">
        <f t="shared" si="70"/>
        <v>29.347229000000002</v>
      </c>
      <c r="I979" s="322">
        <v>8.6290000000000006E-2</v>
      </c>
      <c r="J979" s="89">
        <f t="shared" si="68"/>
        <v>8.6290000000000006E-2</v>
      </c>
    </row>
    <row r="980" spans="2:10" x14ac:dyDescent="0.2">
      <c r="B980" s="57">
        <f t="shared" si="71"/>
        <v>16</v>
      </c>
      <c r="C980" s="57" t="s">
        <v>1294</v>
      </c>
      <c r="D980" s="57">
        <v>449.9</v>
      </c>
      <c r="E980" s="57"/>
      <c r="F980" s="57">
        <v>99.3</v>
      </c>
      <c r="G980" s="57">
        <f t="shared" si="69"/>
        <v>549.19999999999993</v>
      </c>
      <c r="H980" s="150">
        <f t="shared" si="70"/>
        <v>47.390467999999998</v>
      </c>
      <c r="I980" s="322">
        <v>8.6290000000000006E-2</v>
      </c>
      <c r="J980" s="89">
        <f t="shared" si="68"/>
        <v>8.6290000000000006E-2</v>
      </c>
    </row>
    <row r="981" spans="2:10" x14ac:dyDescent="0.2">
      <c r="B981" s="57">
        <f t="shared" si="71"/>
        <v>17</v>
      </c>
      <c r="C981" s="57" t="s">
        <v>1295</v>
      </c>
      <c r="D981" s="57">
        <v>855.5</v>
      </c>
      <c r="E981" s="57"/>
      <c r="F981" s="57">
        <v>188</v>
      </c>
      <c r="G981" s="57">
        <f t="shared" si="69"/>
        <v>1043.5</v>
      </c>
      <c r="H981" s="150">
        <f t="shared" si="70"/>
        <v>90.043615000000003</v>
      </c>
      <c r="I981" s="322">
        <v>8.6290000000000006E-2</v>
      </c>
      <c r="J981" s="89">
        <f t="shared" si="68"/>
        <v>8.6290000000000006E-2</v>
      </c>
    </row>
    <row r="982" spans="2:10" x14ac:dyDescent="0.2">
      <c r="B982" s="57">
        <f t="shared" si="71"/>
        <v>18</v>
      </c>
      <c r="C982" s="57" t="s">
        <v>1296</v>
      </c>
      <c r="D982" s="57">
        <v>851.2</v>
      </c>
      <c r="E982" s="57"/>
      <c r="F982" s="57">
        <v>76.2</v>
      </c>
      <c r="G982" s="57">
        <f t="shared" si="69"/>
        <v>927.40000000000009</v>
      </c>
      <c r="H982" s="150">
        <f t="shared" si="70"/>
        <v>80.025346000000013</v>
      </c>
      <c r="I982" s="322">
        <v>8.6290000000000006E-2</v>
      </c>
      <c r="J982" s="89">
        <f t="shared" si="68"/>
        <v>8.6290000000000006E-2</v>
      </c>
    </row>
    <row r="983" spans="2:10" x14ac:dyDescent="0.2">
      <c r="B983" s="57">
        <f t="shared" si="71"/>
        <v>19</v>
      </c>
      <c r="C983" s="57" t="s">
        <v>1297</v>
      </c>
      <c r="D983" s="57">
        <v>544.4</v>
      </c>
      <c r="E983" s="57">
        <v>105.8</v>
      </c>
      <c r="F983" s="57">
        <v>74</v>
      </c>
      <c r="G983" s="57">
        <f t="shared" si="69"/>
        <v>724.19999999999993</v>
      </c>
      <c r="H983" s="150">
        <f t="shared" si="70"/>
        <v>62.491217999999996</v>
      </c>
      <c r="I983" s="322">
        <v>8.6290000000000006E-2</v>
      </c>
      <c r="J983" s="89">
        <f t="shared" si="68"/>
        <v>8.6290000000000006E-2</v>
      </c>
    </row>
    <row r="984" spans="2:10" x14ac:dyDescent="0.2">
      <c r="B984" s="57">
        <f t="shared" si="71"/>
        <v>20</v>
      </c>
      <c r="C984" s="57" t="s">
        <v>1298</v>
      </c>
      <c r="D984" s="57">
        <v>252.4</v>
      </c>
      <c r="E984" s="57">
        <v>53</v>
      </c>
      <c r="F984" s="57">
        <v>35.4</v>
      </c>
      <c r="G984" s="57">
        <f t="shared" si="69"/>
        <v>340.79999999999995</v>
      </c>
      <c r="H984" s="150">
        <f t="shared" si="70"/>
        <v>29.407632</v>
      </c>
      <c r="I984" s="322">
        <v>8.6290000000000006E-2</v>
      </c>
      <c r="J984" s="89">
        <f t="shared" si="68"/>
        <v>8.6290000000000006E-2</v>
      </c>
    </row>
    <row r="985" spans="2:10" x14ac:dyDescent="0.2">
      <c r="B985" s="57">
        <f t="shared" si="71"/>
        <v>21</v>
      </c>
      <c r="C985" s="57" t="s">
        <v>1299</v>
      </c>
      <c r="D985" s="57">
        <v>446.3</v>
      </c>
      <c r="E985" s="57">
        <v>12.4</v>
      </c>
      <c r="F985" s="57">
        <v>75.400000000000006</v>
      </c>
      <c r="G985" s="57">
        <f t="shared" si="69"/>
        <v>534.1</v>
      </c>
      <c r="H985" s="150">
        <f t="shared" si="70"/>
        <v>46.087489000000005</v>
      </c>
      <c r="I985" s="322">
        <v>8.6290000000000006E-2</v>
      </c>
      <c r="J985" s="89">
        <f t="shared" si="68"/>
        <v>8.6290000000000006E-2</v>
      </c>
    </row>
    <row r="986" spans="2:10" x14ac:dyDescent="0.2">
      <c r="B986" s="57">
        <f t="shared" si="71"/>
        <v>22</v>
      </c>
      <c r="C986" s="57" t="s">
        <v>1300</v>
      </c>
      <c r="D986" s="57">
        <v>237.5</v>
      </c>
      <c r="E986" s="57"/>
      <c r="F986" s="57"/>
      <c r="G986" s="57">
        <f t="shared" si="69"/>
        <v>237.5</v>
      </c>
      <c r="H986" s="150">
        <f t="shared" si="70"/>
        <v>20.493875000000003</v>
      </c>
      <c r="I986" s="322">
        <v>8.6290000000000006E-2</v>
      </c>
      <c r="J986" s="89">
        <f t="shared" si="68"/>
        <v>8.6290000000000006E-2</v>
      </c>
    </row>
    <row r="987" spans="2:10" x14ac:dyDescent="0.2">
      <c r="B987" s="57">
        <f t="shared" si="71"/>
        <v>23</v>
      </c>
      <c r="C987" s="57" t="s">
        <v>1301</v>
      </c>
      <c r="D987" s="57">
        <v>159.5</v>
      </c>
      <c r="E987" s="57"/>
      <c r="F987" s="57">
        <v>91.9</v>
      </c>
      <c r="G987" s="57">
        <f t="shared" si="69"/>
        <v>251.4</v>
      </c>
      <c r="H987" s="150">
        <f t="shared" si="70"/>
        <v>21.693306000000003</v>
      </c>
      <c r="I987" s="322">
        <v>8.6290000000000006E-2</v>
      </c>
      <c r="J987" s="89">
        <f t="shared" si="68"/>
        <v>8.6290000000000006E-2</v>
      </c>
    </row>
    <row r="988" spans="2:10" x14ac:dyDescent="0.2">
      <c r="B988" s="57">
        <f t="shared" si="71"/>
        <v>24</v>
      </c>
      <c r="C988" s="57" t="s">
        <v>1302</v>
      </c>
      <c r="D988" s="57">
        <v>6036.5</v>
      </c>
      <c r="E988" s="57"/>
      <c r="F988" s="57">
        <v>57.9</v>
      </c>
      <c r="G988" s="57">
        <f t="shared" si="69"/>
        <v>6094.4</v>
      </c>
      <c r="H988" s="150">
        <f t="shared" si="70"/>
        <v>525.88577599999996</v>
      </c>
      <c r="I988" s="322">
        <v>8.6290000000000006E-2</v>
      </c>
      <c r="J988" s="89">
        <f t="shared" si="68"/>
        <v>8.6290000000000006E-2</v>
      </c>
    </row>
    <row r="989" spans="2:10" x14ac:dyDescent="0.2">
      <c r="B989" s="57">
        <f t="shared" si="71"/>
        <v>25</v>
      </c>
      <c r="C989" s="57" t="s">
        <v>1303</v>
      </c>
      <c r="D989" s="57">
        <v>5942.78</v>
      </c>
      <c r="E989" s="57">
        <v>26.3</v>
      </c>
      <c r="F989" s="57">
        <v>169.5</v>
      </c>
      <c r="G989" s="57">
        <f t="shared" si="69"/>
        <v>6138.58</v>
      </c>
      <c r="H989" s="150">
        <f t="shared" si="70"/>
        <v>529.69806820000008</v>
      </c>
      <c r="I989" s="322">
        <v>8.6290000000000006E-2</v>
      </c>
      <c r="J989" s="89">
        <f t="shared" si="68"/>
        <v>8.6290000000000019E-2</v>
      </c>
    </row>
    <row r="990" spans="2:10" x14ac:dyDescent="0.2">
      <c r="B990" s="57">
        <f t="shared" si="71"/>
        <v>26</v>
      </c>
      <c r="C990" s="57" t="s">
        <v>1304</v>
      </c>
      <c r="D990" s="57">
        <v>362.7</v>
      </c>
      <c r="E990" s="57"/>
      <c r="F990" s="57">
        <v>64.8</v>
      </c>
      <c r="G990" s="57">
        <f t="shared" si="69"/>
        <v>427.5</v>
      </c>
      <c r="H990" s="150">
        <f t="shared" si="70"/>
        <v>36.888975000000002</v>
      </c>
      <c r="I990" s="322">
        <v>8.6290000000000006E-2</v>
      </c>
      <c r="J990" s="89">
        <f t="shared" si="68"/>
        <v>8.6290000000000006E-2</v>
      </c>
    </row>
    <row r="991" spans="2:10" x14ac:dyDescent="0.2">
      <c r="B991" s="57">
        <f t="shared" si="71"/>
        <v>27</v>
      </c>
      <c r="C991" s="57" t="s">
        <v>1305</v>
      </c>
      <c r="D991" s="57">
        <v>5493.7</v>
      </c>
      <c r="E991" s="57"/>
      <c r="F991" s="57"/>
      <c r="G991" s="57">
        <f t="shared" si="69"/>
        <v>5493.7</v>
      </c>
      <c r="H991" s="150">
        <f t="shared" si="70"/>
        <v>474.05137300000001</v>
      </c>
      <c r="I991" s="322">
        <v>8.6290000000000006E-2</v>
      </c>
      <c r="J991" s="89">
        <f t="shared" si="68"/>
        <v>8.6290000000000006E-2</v>
      </c>
    </row>
    <row r="992" spans="2:10" x14ac:dyDescent="0.2">
      <c r="B992" s="57">
        <f t="shared" si="71"/>
        <v>28</v>
      </c>
      <c r="C992" s="57" t="s">
        <v>1306</v>
      </c>
      <c r="D992" s="57">
        <v>5413.1</v>
      </c>
      <c r="E992" s="57"/>
      <c r="F992" s="57">
        <v>26</v>
      </c>
      <c r="G992" s="57">
        <f t="shared" si="69"/>
        <v>5439.1</v>
      </c>
      <c r="H992" s="150">
        <f t="shared" si="70"/>
        <v>469.33993900000007</v>
      </c>
      <c r="I992" s="322">
        <v>8.6290000000000006E-2</v>
      </c>
      <c r="J992" s="89">
        <f t="shared" si="68"/>
        <v>8.6290000000000006E-2</v>
      </c>
    </row>
    <row r="993" spans="2:10" x14ac:dyDescent="0.2">
      <c r="B993" s="57">
        <f t="shared" si="71"/>
        <v>29</v>
      </c>
      <c r="C993" s="57" t="s">
        <v>1307</v>
      </c>
      <c r="D993" s="57">
        <v>420.4</v>
      </c>
      <c r="E993" s="57"/>
      <c r="F993" s="57">
        <v>81.3</v>
      </c>
      <c r="G993" s="57">
        <f t="shared" si="69"/>
        <v>501.7</v>
      </c>
      <c r="H993" s="150">
        <f t="shared" si="70"/>
        <v>43.291693000000002</v>
      </c>
      <c r="I993" s="322">
        <v>8.6290000000000006E-2</v>
      </c>
      <c r="J993" s="89">
        <f t="shared" si="68"/>
        <v>8.6290000000000006E-2</v>
      </c>
    </row>
    <row r="994" spans="2:10" x14ac:dyDescent="0.2">
      <c r="B994" s="57">
        <f t="shared" si="71"/>
        <v>30</v>
      </c>
      <c r="C994" s="57" t="s">
        <v>1308</v>
      </c>
      <c r="D994" s="57">
        <v>176.4</v>
      </c>
      <c r="E994" s="57"/>
      <c r="F994" s="57">
        <v>88.5</v>
      </c>
      <c r="G994" s="57">
        <f t="shared" si="69"/>
        <v>264.89999999999998</v>
      </c>
      <c r="H994" s="150">
        <f t="shared" si="70"/>
        <v>22.858221</v>
      </c>
      <c r="I994" s="322">
        <v>8.6290000000000006E-2</v>
      </c>
      <c r="J994" s="89">
        <f t="shared" si="68"/>
        <v>8.6290000000000006E-2</v>
      </c>
    </row>
    <row r="995" spans="2:10" x14ac:dyDescent="0.2">
      <c r="B995" s="57">
        <f t="shared" si="71"/>
        <v>31</v>
      </c>
      <c r="C995" s="57" t="s">
        <v>1309</v>
      </c>
      <c r="D995" s="57">
        <v>476.7</v>
      </c>
      <c r="E995" s="57"/>
      <c r="F995" s="57">
        <v>38</v>
      </c>
      <c r="G995" s="57">
        <f t="shared" si="69"/>
        <v>514.70000000000005</v>
      </c>
      <c r="H995" s="150">
        <f t="shared" si="70"/>
        <v>44.413463000000007</v>
      </c>
      <c r="I995" s="322">
        <v>8.6290000000000006E-2</v>
      </c>
      <c r="J995" s="89">
        <f t="shared" si="68"/>
        <v>8.6290000000000006E-2</v>
      </c>
    </row>
    <row r="996" spans="2:10" x14ac:dyDescent="0.2">
      <c r="B996" s="57">
        <f t="shared" si="71"/>
        <v>32</v>
      </c>
      <c r="C996" s="57" t="s">
        <v>1314</v>
      </c>
      <c r="D996" s="57">
        <v>474.8</v>
      </c>
      <c r="E996" s="57"/>
      <c r="F996" s="57"/>
      <c r="G996" s="57">
        <f t="shared" si="69"/>
        <v>474.8</v>
      </c>
      <c r="H996" s="150">
        <f t="shared" si="70"/>
        <v>40.970492</v>
      </c>
      <c r="I996" s="322">
        <v>8.6290000000000006E-2</v>
      </c>
      <c r="J996" s="89">
        <f t="shared" si="68"/>
        <v>8.6289999999999992E-2</v>
      </c>
    </row>
    <row r="997" spans="2:10" x14ac:dyDescent="0.2">
      <c r="B997" s="57">
        <f t="shared" si="71"/>
        <v>33</v>
      </c>
      <c r="C997" s="57" t="s">
        <v>1315</v>
      </c>
      <c r="D997" s="57">
        <v>667.03</v>
      </c>
      <c r="E997" s="57"/>
      <c r="F997" s="57"/>
      <c r="G997" s="57">
        <f t="shared" si="69"/>
        <v>667.03</v>
      </c>
      <c r="H997" s="150">
        <f t="shared" si="70"/>
        <v>57.558018699999998</v>
      </c>
      <c r="I997" s="322">
        <v>8.6290000000000006E-2</v>
      </c>
      <c r="J997" s="89">
        <f t="shared" si="68"/>
        <v>8.6290000000000006E-2</v>
      </c>
    </row>
    <row r="998" spans="2:10" x14ac:dyDescent="0.2">
      <c r="B998" s="57">
        <f t="shared" si="71"/>
        <v>34</v>
      </c>
      <c r="C998" s="57" t="s">
        <v>1316</v>
      </c>
      <c r="D998" s="57">
        <v>1023.7</v>
      </c>
      <c r="E998" s="57"/>
      <c r="F998" s="57"/>
      <c r="G998" s="57">
        <f t="shared" si="69"/>
        <v>1023.7</v>
      </c>
      <c r="H998" s="150">
        <f t="shared" si="70"/>
        <v>88.335073000000008</v>
      </c>
      <c r="I998" s="322">
        <v>8.6290000000000006E-2</v>
      </c>
      <c r="J998" s="89">
        <f t="shared" si="68"/>
        <v>8.6290000000000006E-2</v>
      </c>
    </row>
    <row r="999" spans="2:10" x14ac:dyDescent="0.2">
      <c r="B999" s="57">
        <f t="shared" si="71"/>
        <v>35</v>
      </c>
      <c r="C999" s="57" t="s">
        <v>1320</v>
      </c>
      <c r="D999" s="57">
        <v>214.1</v>
      </c>
      <c r="E999" s="57"/>
      <c r="F999" s="57"/>
      <c r="G999" s="57">
        <f t="shared" si="69"/>
        <v>214.1</v>
      </c>
      <c r="H999" s="150">
        <f t="shared" si="70"/>
        <v>18.474689000000001</v>
      </c>
      <c r="I999" s="322">
        <v>8.6290000000000006E-2</v>
      </c>
      <c r="J999" s="89">
        <f t="shared" si="68"/>
        <v>8.6290000000000006E-2</v>
      </c>
    </row>
    <row r="1000" spans="2:10" x14ac:dyDescent="0.2">
      <c r="B1000" s="57">
        <f t="shared" si="71"/>
        <v>36</v>
      </c>
      <c r="C1000" s="57" t="s">
        <v>1321</v>
      </c>
      <c r="D1000" s="57">
        <v>396.1</v>
      </c>
      <c r="E1000" s="57"/>
      <c r="F1000" s="57">
        <v>77.8</v>
      </c>
      <c r="G1000" s="57">
        <f t="shared" si="69"/>
        <v>473.90000000000003</v>
      </c>
      <c r="H1000" s="150">
        <f t="shared" si="70"/>
        <v>40.892831000000008</v>
      </c>
      <c r="I1000" s="322">
        <v>8.6290000000000006E-2</v>
      </c>
      <c r="J1000" s="89">
        <f t="shared" si="68"/>
        <v>8.6290000000000006E-2</v>
      </c>
    </row>
    <row r="1001" spans="2:10" x14ac:dyDescent="0.2">
      <c r="B1001" s="57">
        <f t="shared" si="71"/>
        <v>37</v>
      </c>
      <c r="C1001" s="57" t="s">
        <v>1322</v>
      </c>
      <c r="D1001" s="57">
        <v>479.6</v>
      </c>
      <c r="E1001" s="57"/>
      <c r="F1001" s="57"/>
      <c r="G1001" s="57">
        <f t="shared" si="69"/>
        <v>479.6</v>
      </c>
      <c r="H1001" s="150">
        <f t="shared" si="70"/>
        <v>41.384684000000007</v>
      </c>
      <c r="I1001" s="322">
        <v>8.6290000000000006E-2</v>
      </c>
      <c r="J1001" s="89">
        <f t="shared" si="68"/>
        <v>8.6290000000000006E-2</v>
      </c>
    </row>
    <row r="1002" spans="2:10" x14ac:dyDescent="0.2">
      <c r="B1002" s="57">
        <f t="shared" si="71"/>
        <v>38</v>
      </c>
      <c r="C1002" s="57" t="s">
        <v>1323</v>
      </c>
      <c r="D1002" s="57">
        <v>415.6</v>
      </c>
      <c r="E1002" s="57"/>
      <c r="F1002" s="57"/>
      <c r="G1002" s="57">
        <f t="shared" si="69"/>
        <v>415.6</v>
      </c>
      <c r="H1002" s="150">
        <f t="shared" si="70"/>
        <v>35.862124000000001</v>
      </c>
      <c r="I1002" s="322">
        <v>8.6290000000000006E-2</v>
      </c>
      <c r="J1002" s="89">
        <f t="shared" si="68"/>
        <v>8.6290000000000006E-2</v>
      </c>
    </row>
    <row r="1003" spans="2:10" x14ac:dyDescent="0.2">
      <c r="B1003" s="57">
        <f t="shared" si="71"/>
        <v>39</v>
      </c>
      <c r="C1003" s="57" t="s">
        <v>1324</v>
      </c>
      <c r="D1003" s="57">
        <v>338.9</v>
      </c>
      <c r="E1003" s="57"/>
      <c r="F1003" s="57">
        <v>73.099999999999994</v>
      </c>
      <c r="G1003" s="57">
        <f t="shared" si="69"/>
        <v>412</v>
      </c>
      <c r="H1003" s="150">
        <f t="shared" si="70"/>
        <v>35.551480000000005</v>
      </c>
      <c r="I1003" s="322">
        <v>8.6290000000000006E-2</v>
      </c>
      <c r="J1003" s="89">
        <f t="shared" si="68"/>
        <v>8.6290000000000006E-2</v>
      </c>
    </row>
    <row r="1004" spans="2:10" x14ac:dyDescent="0.2">
      <c r="B1004" s="57">
        <f t="shared" si="71"/>
        <v>40</v>
      </c>
      <c r="C1004" s="57" t="s">
        <v>1325</v>
      </c>
      <c r="D1004" s="57">
        <v>154.69999999999999</v>
      </c>
      <c r="E1004" s="57"/>
      <c r="F1004" s="57"/>
      <c r="G1004" s="57">
        <f t="shared" si="69"/>
        <v>154.69999999999999</v>
      </c>
      <c r="H1004" s="150">
        <f t="shared" si="70"/>
        <v>13.349062999999999</v>
      </c>
      <c r="I1004" s="322">
        <v>8.6290000000000006E-2</v>
      </c>
      <c r="J1004" s="89">
        <f t="shared" si="68"/>
        <v>8.6290000000000006E-2</v>
      </c>
    </row>
    <row r="1005" spans="2:10" x14ac:dyDescent="0.2">
      <c r="B1005" s="57">
        <f t="shared" si="71"/>
        <v>41</v>
      </c>
      <c r="C1005" s="57" t="s">
        <v>1326</v>
      </c>
      <c r="D1005" s="57">
        <v>127</v>
      </c>
      <c r="E1005" s="57">
        <v>51.8</v>
      </c>
      <c r="F1005" s="57"/>
      <c r="G1005" s="57">
        <f t="shared" si="69"/>
        <v>178.8</v>
      </c>
      <c r="H1005" s="150">
        <f t="shared" si="70"/>
        <v>15.428652000000001</v>
      </c>
      <c r="I1005" s="322">
        <v>8.6290000000000006E-2</v>
      </c>
      <c r="J1005" s="89">
        <f t="shared" si="68"/>
        <v>8.6290000000000006E-2</v>
      </c>
    </row>
    <row r="1006" spans="2:10" x14ac:dyDescent="0.2">
      <c r="B1006" s="57">
        <f t="shared" si="71"/>
        <v>42</v>
      </c>
      <c r="C1006" s="57" t="s">
        <v>1327</v>
      </c>
      <c r="D1006" s="57">
        <v>228.6</v>
      </c>
      <c r="E1006" s="57"/>
      <c r="F1006" s="57"/>
      <c r="G1006" s="57">
        <f t="shared" si="69"/>
        <v>228.6</v>
      </c>
      <c r="H1006" s="150">
        <f t="shared" si="70"/>
        <v>19.725894</v>
      </c>
      <c r="I1006" s="322">
        <v>8.6290000000000006E-2</v>
      </c>
      <c r="J1006" s="89">
        <f t="shared" si="68"/>
        <v>8.6290000000000006E-2</v>
      </c>
    </row>
    <row r="1007" spans="2:10" x14ac:dyDescent="0.2">
      <c r="B1007" s="57">
        <f t="shared" si="71"/>
        <v>43</v>
      </c>
      <c r="C1007" s="57" t="s">
        <v>1328</v>
      </c>
      <c r="D1007" s="57">
        <v>211.7</v>
      </c>
      <c r="E1007" s="57"/>
      <c r="F1007" s="57"/>
      <c r="G1007" s="57">
        <f t="shared" si="69"/>
        <v>211.7</v>
      </c>
      <c r="H1007" s="150">
        <f t="shared" si="70"/>
        <v>18.267593000000002</v>
      </c>
      <c r="I1007" s="322">
        <v>8.6290000000000006E-2</v>
      </c>
      <c r="J1007" s="89">
        <f t="shared" si="68"/>
        <v>8.6290000000000006E-2</v>
      </c>
    </row>
    <row r="1008" spans="2:10" x14ac:dyDescent="0.2">
      <c r="B1008" s="57">
        <f t="shared" si="71"/>
        <v>44</v>
      </c>
      <c r="C1008" s="57" t="s">
        <v>1329</v>
      </c>
      <c r="D1008" s="57">
        <v>209.66</v>
      </c>
      <c r="E1008" s="57"/>
      <c r="F1008" s="29"/>
      <c r="G1008" s="57">
        <f t="shared" si="69"/>
        <v>209.66</v>
      </c>
      <c r="H1008" s="150">
        <f t="shared" si="70"/>
        <v>18.0915614</v>
      </c>
      <c r="I1008" s="322">
        <v>8.6290000000000006E-2</v>
      </c>
      <c r="J1008" s="89">
        <f t="shared" si="68"/>
        <v>8.6290000000000006E-2</v>
      </c>
    </row>
    <row r="1009" spans="2:10" x14ac:dyDescent="0.2">
      <c r="B1009" s="57">
        <f t="shared" si="71"/>
        <v>45</v>
      </c>
      <c r="C1009" s="57" t="s">
        <v>1330</v>
      </c>
      <c r="D1009" s="57">
        <v>211.9</v>
      </c>
      <c r="E1009" s="57"/>
      <c r="F1009" s="57"/>
      <c r="G1009" s="57">
        <f t="shared" si="69"/>
        <v>211.9</v>
      </c>
      <c r="H1009" s="150">
        <f t="shared" si="70"/>
        <v>18.284851000000003</v>
      </c>
      <c r="I1009" s="322">
        <v>8.6290000000000006E-2</v>
      </c>
      <c r="J1009" s="89">
        <f t="shared" si="68"/>
        <v>8.6290000000000019E-2</v>
      </c>
    </row>
    <row r="1010" spans="2:10" x14ac:dyDescent="0.2">
      <c r="B1010" s="57">
        <f t="shared" si="71"/>
        <v>46</v>
      </c>
      <c r="C1010" s="57" t="s">
        <v>1331</v>
      </c>
      <c r="D1010" s="57">
        <v>207</v>
      </c>
      <c r="E1010" s="57"/>
      <c r="F1010" s="57"/>
      <c r="G1010" s="57">
        <f t="shared" si="69"/>
        <v>207</v>
      </c>
      <c r="H1010" s="150">
        <f t="shared" si="70"/>
        <v>17.862030000000001</v>
      </c>
      <c r="I1010" s="322">
        <v>8.6290000000000006E-2</v>
      </c>
      <c r="J1010" s="89">
        <f t="shared" si="68"/>
        <v>8.6290000000000006E-2</v>
      </c>
    </row>
    <row r="1011" spans="2:10" x14ac:dyDescent="0.2">
      <c r="B1011" s="57">
        <f t="shared" si="71"/>
        <v>47</v>
      </c>
      <c r="C1011" s="57" t="s">
        <v>1332</v>
      </c>
      <c r="D1011" s="57">
        <v>513.6</v>
      </c>
      <c r="E1011" s="57"/>
      <c r="F1011" s="57"/>
      <c r="G1011" s="57">
        <f t="shared" si="69"/>
        <v>513.6</v>
      </c>
      <c r="H1011" s="150">
        <f t="shared" si="70"/>
        <v>44.318544000000003</v>
      </c>
      <c r="I1011" s="322">
        <v>8.6290000000000006E-2</v>
      </c>
      <c r="J1011" s="89">
        <f t="shared" si="68"/>
        <v>8.6290000000000006E-2</v>
      </c>
    </row>
    <row r="1012" spans="2:10" x14ac:dyDescent="0.2">
      <c r="B1012" s="57">
        <f t="shared" si="71"/>
        <v>48</v>
      </c>
      <c r="C1012" s="57" t="s">
        <v>1333</v>
      </c>
      <c r="D1012" s="57">
        <v>322.89999999999998</v>
      </c>
      <c r="E1012" s="57">
        <v>13.4</v>
      </c>
      <c r="F1012" s="57"/>
      <c r="G1012" s="57">
        <f t="shared" si="69"/>
        <v>336.29999999999995</v>
      </c>
      <c r="H1012" s="150">
        <f t="shared" si="70"/>
        <v>29.019326999999997</v>
      </c>
      <c r="I1012" s="322">
        <v>8.6290000000000006E-2</v>
      </c>
      <c r="J1012" s="89">
        <f t="shared" si="68"/>
        <v>8.6290000000000006E-2</v>
      </c>
    </row>
    <row r="1013" spans="2:10" x14ac:dyDescent="0.2">
      <c r="B1013" s="57">
        <f t="shared" si="71"/>
        <v>49</v>
      </c>
      <c r="C1013" s="57" t="s">
        <v>1334</v>
      </c>
      <c r="D1013" s="57">
        <v>315.5</v>
      </c>
      <c r="E1013" s="57"/>
      <c r="F1013" s="57"/>
      <c r="G1013" s="57">
        <f t="shared" si="69"/>
        <v>315.5</v>
      </c>
      <c r="H1013" s="150">
        <f t="shared" si="70"/>
        <v>27.224495000000001</v>
      </c>
      <c r="I1013" s="322">
        <v>8.6290000000000006E-2</v>
      </c>
      <c r="J1013" s="89">
        <f t="shared" si="68"/>
        <v>8.6290000000000006E-2</v>
      </c>
    </row>
    <row r="1014" spans="2:10" x14ac:dyDescent="0.2">
      <c r="B1014" s="57">
        <f t="shared" si="71"/>
        <v>50</v>
      </c>
      <c r="C1014" s="57" t="s">
        <v>1335</v>
      </c>
      <c r="D1014" s="57">
        <v>375.8</v>
      </c>
      <c r="E1014" s="57"/>
      <c r="F1014" s="57"/>
      <c r="G1014" s="57">
        <f t="shared" si="69"/>
        <v>375.8</v>
      </c>
      <c r="H1014" s="150">
        <f t="shared" si="70"/>
        <v>32.427782000000001</v>
      </c>
      <c r="I1014" s="322">
        <v>8.6290000000000006E-2</v>
      </c>
      <c r="J1014" s="89">
        <f t="shared" si="68"/>
        <v>8.6290000000000006E-2</v>
      </c>
    </row>
    <row r="1015" spans="2:10" x14ac:dyDescent="0.2">
      <c r="B1015" s="57">
        <f t="shared" si="71"/>
        <v>51</v>
      </c>
      <c r="C1015" s="57" t="s">
        <v>1341</v>
      </c>
      <c r="D1015" s="57">
        <v>267.3</v>
      </c>
      <c r="E1015" s="57"/>
      <c r="F1015" s="57"/>
      <c r="G1015" s="57">
        <f t="shared" si="69"/>
        <v>267.3</v>
      </c>
      <c r="H1015" s="150">
        <f t="shared" si="70"/>
        <v>23.065317000000004</v>
      </c>
      <c r="I1015" s="322">
        <v>8.6290000000000006E-2</v>
      </c>
      <c r="J1015" s="89">
        <f t="shared" si="68"/>
        <v>8.6290000000000006E-2</v>
      </c>
    </row>
    <row r="1016" spans="2:10" x14ac:dyDescent="0.2">
      <c r="B1016" s="57">
        <f t="shared" si="71"/>
        <v>52</v>
      </c>
      <c r="C1016" s="57" t="s">
        <v>1342</v>
      </c>
      <c r="D1016" s="57">
        <v>505.3</v>
      </c>
      <c r="E1016" s="57"/>
      <c r="F1016" s="57"/>
      <c r="G1016" s="57">
        <f t="shared" si="69"/>
        <v>505.3</v>
      </c>
      <c r="H1016" s="150">
        <f t="shared" si="70"/>
        <v>43.602337000000006</v>
      </c>
      <c r="I1016" s="322">
        <v>8.6290000000000006E-2</v>
      </c>
      <c r="J1016" s="89">
        <f t="shared" si="68"/>
        <v>8.6290000000000006E-2</v>
      </c>
    </row>
    <row r="1017" spans="2:10" x14ac:dyDescent="0.2">
      <c r="B1017" s="57">
        <f t="shared" si="71"/>
        <v>53</v>
      </c>
      <c r="C1017" s="57" t="s">
        <v>1343</v>
      </c>
      <c r="D1017" s="57">
        <v>500.8</v>
      </c>
      <c r="E1017" s="57"/>
      <c r="F1017" s="57"/>
      <c r="G1017" s="57">
        <f t="shared" si="69"/>
        <v>500.8</v>
      </c>
      <c r="H1017" s="150">
        <f t="shared" si="70"/>
        <v>43.214032000000003</v>
      </c>
      <c r="I1017" s="322">
        <v>8.6290000000000006E-2</v>
      </c>
      <c r="J1017" s="89">
        <f t="shared" si="68"/>
        <v>8.6290000000000006E-2</v>
      </c>
    </row>
    <row r="1018" spans="2:10" x14ac:dyDescent="0.2">
      <c r="B1018" s="57">
        <f t="shared" si="71"/>
        <v>54</v>
      </c>
      <c r="C1018" s="57" t="s">
        <v>1344</v>
      </c>
      <c r="D1018" s="57">
        <v>494</v>
      </c>
      <c r="E1018" s="57"/>
      <c r="F1018" s="57"/>
      <c r="G1018" s="57">
        <f t="shared" si="69"/>
        <v>494</v>
      </c>
      <c r="H1018" s="150">
        <f t="shared" si="70"/>
        <v>42.62726</v>
      </c>
      <c r="I1018" s="322">
        <v>8.6290000000000006E-2</v>
      </c>
      <c r="J1018" s="89">
        <f t="shared" si="68"/>
        <v>8.6290000000000006E-2</v>
      </c>
    </row>
    <row r="1019" spans="2:10" x14ac:dyDescent="0.2">
      <c r="B1019" s="57">
        <f t="shared" si="71"/>
        <v>55</v>
      </c>
      <c r="C1019" s="57" t="s">
        <v>1345</v>
      </c>
      <c r="D1019" s="57">
        <v>504.3</v>
      </c>
      <c r="E1019" s="57"/>
      <c r="F1019" s="57"/>
      <c r="G1019" s="57">
        <f t="shared" si="69"/>
        <v>504.3</v>
      </c>
      <c r="H1019" s="150">
        <f t="shared" si="70"/>
        <v>43.516047</v>
      </c>
      <c r="I1019" s="322">
        <v>8.6290000000000006E-2</v>
      </c>
      <c r="J1019" s="89">
        <f t="shared" si="68"/>
        <v>8.6290000000000006E-2</v>
      </c>
    </row>
    <row r="1020" spans="2:10" x14ac:dyDescent="0.2">
      <c r="B1020" s="57">
        <f t="shared" si="71"/>
        <v>56</v>
      </c>
      <c r="C1020" s="57" t="s">
        <v>1346</v>
      </c>
      <c r="D1020" s="57">
        <v>272.3</v>
      </c>
      <c r="E1020" s="57"/>
      <c r="F1020" s="57"/>
      <c r="G1020" s="57">
        <f t="shared" si="69"/>
        <v>272.3</v>
      </c>
      <c r="H1020" s="150">
        <f t="shared" si="70"/>
        <v>23.496767000000002</v>
      </c>
      <c r="I1020" s="322">
        <v>8.6290000000000006E-2</v>
      </c>
      <c r="J1020" s="89">
        <f t="shared" si="68"/>
        <v>8.6290000000000006E-2</v>
      </c>
    </row>
    <row r="1021" spans="2:10" x14ac:dyDescent="0.2">
      <c r="B1021" s="57">
        <f t="shared" si="71"/>
        <v>57</v>
      </c>
      <c r="C1021" s="57" t="s">
        <v>1347</v>
      </c>
      <c r="D1021" s="57">
        <v>388.84</v>
      </c>
      <c r="E1021" s="57"/>
      <c r="F1021" s="57"/>
      <c r="G1021" s="57">
        <f t="shared" si="69"/>
        <v>388.84</v>
      </c>
      <c r="H1021" s="150">
        <f t="shared" si="70"/>
        <v>33.553003599999997</v>
      </c>
      <c r="I1021" s="322">
        <v>8.6290000000000006E-2</v>
      </c>
      <c r="J1021" s="89">
        <f t="shared" si="68"/>
        <v>8.6289999999999992E-2</v>
      </c>
    </row>
    <row r="1022" spans="2:10" x14ac:dyDescent="0.2">
      <c r="B1022" s="57">
        <f t="shared" si="71"/>
        <v>58</v>
      </c>
      <c r="C1022" s="57" t="s">
        <v>1348</v>
      </c>
      <c r="D1022" s="57">
        <v>441.6</v>
      </c>
      <c r="E1022" s="57"/>
      <c r="F1022" s="57"/>
      <c r="G1022" s="57">
        <f t="shared" si="69"/>
        <v>441.6</v>
      </c>
      <c r="H1022" s="150">
        <f t="shared" si="70"/>
        <v>38.105664000000004</v>
      </c>
      <c r="I1022" s="322">
        <v>8.6290000000000006E-2</v>
      </c>
      <c r="J1022" s="89">
        <f t="shared" si="68"/>
        <v>8.6290000000000006E-2</v>
      </c>
    </row>
    <row r="1023" spans="2:10" x14ac:dyDescent="0.2">
      <c r="B1023" s="57">
        <f t="shared" si="71"/>
        <v>59</v>
      </c>
      <c r="C1023" s="57" t="s">
        <v>1349</v>
      </c>
      <c r="D1023" s="57">
        <v>440.7</v>
      </c>
      <c r="E1023" s="57"/>
      <c r="F1023" s="57"/>
      <c r="G1023" s="57">
        <f t="shared" si="69"/>
        <v>440.7</v>
      </c>
      <c r="H1023" s="150">
        <f t="shared" si="70"/>
        <v>38.028002999999998</v>
      </c>
      <c r="I1023" s="322">
        <v>8.6290000000000006E-2</v>
      </c>
      <c r="J1023" s="89">
        <f t="shared" si="68"/>
        <v>8.6289999999999992E-2</v>
      </c>
    </row>
    <row r="1024" spans="2:10" x14ac:dyDescent="0.2">
      <c r="B1024" s="57">
        <f t="shared" si="71"/>
        <v>60</v>
      </c>
      <c r="C1024" s="57" t="s">
        <v>1350</v>
      </c>
      <c r="D1024" s="57">
        <v>399.7</v>
      </c>
      <c r="E1024" s="57"/>
      <c r="F1024" s="57"/>
      <c r="G1024" s="57">
        <f t="shared" si="69"/>
        <v>399.7</v>
      </c>
      <c r="H1024" s="150">
        <f t="shared" si="70"/>
        <v>34.490113000000001</v>
      </c>
      <c r="I1024" s="322">
        <v>8.6290000000000006E-2</v>
      </c>
      <c r="J1024" s="89">
        <f t="shared" si="68"/>
        <v>8.6290000000000006E-2</v>
      </c>
    </row>
    <row r="1025" spans="2:10" x14ac:dyDescent="0.2">
      <c r="B1025" s="57">
        <f t="shared" si="71"/>
        <v>61</v>
      </c>
      <c r="C1025" s="57" t="s">
        <v>1351</v>
      </c>
      <c r="D1025" s="57">
        <v>275.89999999999998</v>
      </c>
      <c r="E1025" s="57"/>
      <c r="F1025" s="57"/>
      <c r="G1025" s="57">
        <f t="shared" si="69"/>
        <v>275.89999999999998</v>
      </c>
      <c r="H1025" s="150">
        <f t="shared" si="70"/>
        <v>23.807410999999998</v>
      </c>
      <c r="I1025" s="322">
        <v>8.6290000000000006E-2</v>
      </c>
      <c r="J1025" s="89">
        <f t="shared" si="68"/>
        <v>8.6290000000000006E-2</v>
      </c>
    </row>
    <row r="1026" spans="2:10" x14ac:dyDescent="0.2">
      <c r="B1026" s="57">
        <f t="shared" si="71"/>
        <v>62</v>
      </c>
      <c r="C1026" s="57" t="s">
        <v>1352</v>
      </c>
      <c r="D1026" s="57">
        <v>417.4</v>
      </c>
      <c r="E1026" s="57"/>
      <c r="F1026" s="57"/>
      <c r="G1026" s="57">
        <f t="shared" si="69"/>
        <v>417.4</v>
      </c>
      <c r="H1026" s="150">
        <f t="shared" si="70"/>
        <v>36.017446</v>
      </c>
      <c r="I1026" s="322">
        <v>8.6290000000000006E-2</v>
      </c>
      <c r="J1026" s="89">
        <f t="shared" si="68"/>
        <v>8.6290000000000006E-2</v>
      </c>
    </row>
    <row r="1027" spans="2:10" x14ac:dyDescent="0.2">
      <c r="B1027" s="57">
        <f t="shared" si="71"/>
        <v>63</v>
      </c>
      <c r="C1027" s="57" t="s">
        <v>1353</v>
      </c>
      <c r="D1027" s="57">
        <v>450.1</v>
      </c>
      <c r="E1027" s="57"/>
      <c r="F1027" s="57"/>
      <c r="G1027" s="57">
        <f t="shared" si="69"/>
        <v>450.1</v>
      </c>
      <c r="H1027" s="150">
        <f t="shared" si="70"/>
        <v>38.839129000000007</v>
      </c>
      <c r="I1027" s="322">
        <v>8.6290000000000006E-2</v>
      </c>
      <c r="J1027" s="89">
        <f t="shared" si="68"/>
        <v>8.6290000000000006E-2</v>
      </c>
    </row>
    <row r="1028" spans="2:10" x14ac:dyDescent="0.2">
      <c r="B1028" s="57">
        <f t="shared" si="71"/>
        <v>64</v>
      </c>
      <c r="C1028" s="57" t="s">
        <v>1354</v>
      </c>
      <c r="D1028" s="57">
        <v>451</v>
      </c>
      <c r="E1028" s="57"/>
      <c r="F1028" s="57"/>
      <c r="G1028" s="57">
        <f t="shared" ref="G1028:G1085" si="72">D1028+E1028+F1028</f>
        <v>451</v>
      </c>
      <c r="H1028" s="150">
        <f t="shared" ref="H1028:H1085" si="73">SUM(I1028*G1028)</f>
        <v>38.916790000000006</v>
      </c>
      <c r="I1028" s="322">
        <v>8.6290000000000006E-2</v>
      </c>
      <c r="J1028" s="89">
        <f t="shared" ref="J1028:J1085" si="74">SUM(H1028/G1028)</f>
        <v>8.6290000000000019E-2</v>
      </c>
    </row>
    <row r="1029" spans="2:10" x14ac:dyDescent="0.2">
      <c r="B1029" s="57">
        <f t="shared" si="71"/>
        <v>65</v>
      </c>
      <c r="C1029" s="57" t="s">
        <v>1355</v>
      </c>
      <c r="D1029" s="57">
        <v>416.4</v>
      </c>
      <c r="E1029" s="57"/>
      <c r="F1029" s="57"/>
      <c r="G1029" s="57">
        <f t="shared" si="72"/>
        <v>416.4</v>
      </c>
      <c r="H1029" s="150">
        <f t="shared" si="73"/>
        <v>35.931156000000001</v>
      </c>
      <c r="I1029" s="322">
        <v>8.6290000000000006E-2</v>
      </c>
      <c r="J1029" s="89">
        <f t="shared" si="74"/>
        <v>8.6290000000000006E-2</v>
      </c>
    </row>
    <row r="1030" spans="2:10" x14ac:dyDescent="0.2">
      <c r="B1030" s="57">
        <f t="shared" si="71"/>
        <v>66</v>
      </c>
      <c r="C1030" s="57" t="s">
        <v>1356</v>
      </c>
      <c r="D1030" s="57">
        <v>309.8</v>
      </c>
      <c r="E1030" s="57"/>
      <c r="F1030" s="57"/>
      <c r="G1030" s="57">
        <f t="shared" si="72"/>
        <v>309.8</v>
      </c>
      <c r="H1030" s="150">
        <f t="shared" si="73"/>
        <v>26.732642000000002</v>
      </c>
      <c r="I1030" s="322">
        <v>8.6290000000000006E-2</v>
      </c>
      <c r="J1030" s="89">
        <f t="shared" si="74"/>
        <v>8.6290000000000006E-2</v>
      </c>
    </row>
    <row r="1031" spans="2:10" x14ac:dyDescent="0.2">
      <c r="B1031" s="57">
        <f t="shared" ref="B1031:B1094" si="75">B1030+1</f>
        <v>67</v>
      </c>
      <c r="C1031" s="57" t="s">
        <v>1357</v>
      </c>
      <c r="D1031" s="57">
        <v>265.89999999999998</v>
      </c>
      <c r="E1031" s="57"/>
      <c r="F1031" s="57"/>
      <c r="G1031" s="57">
        <f t="shared" si="72"/>
        <v>265.89999999999998</v>
      </c>
      <c r="H1031" s="150">
        <f t="shared" si="73"/>
        <v>22.944510999999999</v>
      </c>
      <c r="I1031" s="322">
        <v>8.6290000000000006E-2</v>
      </c>
      <c r="J1031" s="89">
        <f t="shared" si="74"/>
        <v>8.6290000000000006E-2</v>
      </c>
    </row>
    <row r="1032" spans="2:10" x14ac:dyDescent="0.2">
      <c r="B1032" s="57">
        <f t="shared" si="75"/>
        <v>68</v>
      </c>
      <c r="C1032" s="57" t="s">
        <v>1358</v>
      </c>
      <c r="D1032" s="57">
        <v>274</v>
      </c>
      <c r="E1032" s="57"/>
      <c r="F1032" s="57"/>
      <c r="G1032" s="57">
        <f t="shared" si="72"/>
        <v>274</v>
      </c>
      <c r="H1032" s="150">
        <f t="shared" si="73"/>
        <v>23.643460000000001</v>
      </c>
      <c r="I1032" s="322">
        <v>8.6290000000000006E-2</v>
      </c>
      <c r="J1032" s="89">
        <f t="shared" si="74"/>
        <v>8.6290000000000006E-2</v>
      </c>
    </row>
    <row r="1033" spans="2:10" x14ac:dyDescent="0.2">
      <c r="B1033" s="57">
        <f t="shared" si="75"/>
        <v>69</v>
      </c>
      <c r="C1033" s="57" t="s">
        <v>1359</v>
      </c>
      <c r="D1033" s="57">
        <v>245.3</v>
      </c>
      <c r="E1033" s="57"/>
      <c r="F1033" s="57"/>
      <c r="G1033" s="57">
        <f t="shared" si="72"/>
        <v>245.3</v>
      </c>
      <c r="H1033" s="150">
        <f t="shared" si="73"/>
        <v>21.166937000000001</v>
      </c>
      <c r="I1033" s="322">
        <v>8.6290000000000006E-2</v>
      </c>
      <c r="J1033" s="89">
        <f t="shared" si="74"/>
        <v>8.6290000000000006E-2</v>
      </c>
    </row>
    <row r="1034" spans="2:10" x14ac:dyDescent="0.2">
      <c r="B1034" s="57">
        <f t="shared" si="75"/>
        <v>70</v>
      </c>
      <c r="C1034" s="57" t="s">
        <v>1360</v>
      </c>
      <c r="D1034" s="57">
        <v>347.2</v>
      </c>
      <c r="E1034" s="57"/>
      <c r="F1034" s="57"/>
      <c r="G1034" s="57">
        <f t="shared" si="72"/>
        <v>347.2</v>
      </c>
      <c r="H1034" s="150">
        <f t="shared" si="73"/>
        <v>29.959887999999999</v>
      </c>
      <c r="I1034" s="322">
        <v>8.6290000000000006E-2</v>
      </c>
      <c r="J1034" s="89">
        <f t="shared" si="74"/>
        <v>8.6290000000000006E-2</v>
      </c>
    </row>
    <row r="1035" spans="2:10" x14ac:dyDescent="0.2">
      <c r="B1035" s="57">
        <f t="shared" si="75"/>
        <v>71</v>
      </c>
      <c r="C1035" s="57" t="s">
        <v>1361</v>
      </c>
      <c r="D1035" s="57">
        <v>332.5</v>
      </c>
      <c r="E1035" s="57"/>
      <c r="F1035" s="57"/>
      <c r="G1035" s="57">
        <f t="shared" si="72"/>
        <v>332.5</v>
      </c>
      <c r="H1035" s="150">
        <f t="shared" si="73"/>
        <v>28.691425000000002</v>
      </c>
      <c r="I1035" s="322">
        <v>8.6290000000000006E-2</v>
      </c>
      <c r="J1035" s="89">
        <f t="shared" si="74"/>
        <v>8.6290000000000006E-2</v>
      </c>
    </row>
    <row r="1036" spans="2:10" x14ac:dyDescent="0.2">
      <c r="B1036" s="57">
        <f t="shared" si="75"/>
        <v>72</v>
      </c>
      <c r="C1036" s="57" t="s">
        <v>1362</v>
      </c>
      <c r="D1036" s="57">
        <v>317.3</v>
      </c>
      <c r="E1036" s="57"/>
      <c r="F1036" s="57"/>
      <c r="G1036" s="57">
        <f t="shared" si="72"/>
        <v>317.3</v>
      </c>
      <c r="H1036" s="150">
        <f t="shared" si="73"/>
        <v>27.379817000000003</v>
      </c>
      <c r="I1036" s="322">
        <v>8.6290000000000006E-2</v>
      </c>
      <c r="J1036" s="89">
        <f t="shared" si="74"/>
        <v>8.6290000000000006E-2</v>
      </c>
    </row>
    <row r="1037" spans="2:10" x14ac:dyDescent="0.2">
      <c r="B1037" s="57">
        <f t="shared" si="75"/>
        <v>73</v>
      </c>
      <c r="C1037" s="57" t="s">
        <v>1363</v>
      </c>
      <c r="D1037" s="57">
        <v>286</v>
      </c>
      <c r="E1037" s="57"/>
      <c r="F1037" s="57"/>
      <c r="G1037" s="57">
        <f t="shared" si="72"/>
        <v>286</v>
      </c>
      <c r="H1037" s="150">
        <f t="shared" si="73"/>
        <v>24.678940000000001</v>
      </c>
      <c r="I1037" s="322">
        <v>8.6290000000000006E-2</v>
      </c>
      <c r="J1037" s="89">
        <f t="shared" si="74"/>
        <v>8.6290000000000006E-2</v>
      </c>
    </row>
    <row r="1038" spans="2:10" x14ac:dyDescent="0.2">
      <c r="B1038" s="57">
        <f t="shared" si="75"/>
        <v>74</v>
      </c>
      <c r="C1038" s="57" t="s">
        <v>1364</v>
      </c>
      <c r="D1038" s="57">
        <v>226.4</v>
      </c>
      <c r="E1038" s="57"/>
      <c r="F1038" s="57"/>
      <c r="G1038" s="57">
        <f t="shared" si="72"/>
        <v>226.4</v>
      </c>
      <c r="H1038" s="150">
        <f t="shared" si="73"/>
        <v>19.536056000000002</v>
      </c>
      <c r="I1038" s="322">
        <v>8.6290000000000006E-2</v>
      </c>
      <c r="J1038" s="89">
        <f t="shared" si="74"/>
        <v>8.6290000000000006E-2</v>
      </c>
    </row>
    <row r="1039" spans="2:10" x14ac:dyDescent="0.2">
      <c r="B1039" s="57">
        <f t="shared" si="75"/>
        <v>75</v>
      </c>
      <c r="C1039" s="57" t="s">
        <v>1365</v>
      </c>
      <c r="D1039" s="57">
        <v>281.01</v>
      </c>
      <c r="E1039" s="57"/>
      <c r="F1039" s="57"/>
      <c r="G1039" s="57">
        <f t="shared" si="72"/>
        <v>281.01</v>
      </c>
      <c r="H1039" s="150">
        <f t="shared" si="73"/>
        <v>24.2483529</v>
      </c>
      <c r="I1039" s="322">
        <v>8.6290000000000006E-2</v>
      </c>
      <c r="J1039" s="89">
        <f t="shared" si="74"/>
        <v>8.6290000000000006E-2</v>
      </c>
    </row>
    <row r="1040" spans="2:10" x14ac:dyDescent="0.2">
      <c r="B1040" s="57">
        <f t="shared" si="75"/>
        <v>76</v>
      </c>
      <c r="C1040" s="57" t="s">
        <v>1366</v>
      </c>
      <c r="D1040" s="57">
        <v>94.8</v>
      </c>
      <c r="E1040" s="57">
        <v>27.9</v>
      </c>
      <c r="F1040" s="57">
        <v>26</v>
      </c>
      <c r="G1040" s="57">
        <f t="shared" si="72"/>
        <v>148.69999999999999</v>
      </c>
      <c r="H1040" s="150">
        <f t="shared" si="73"/>
        <v>12.831322999999999</v>
      </c>
      <c r="I1040" s="322">
        <v>8.6290000000000006E-2</v>
      </c>
      <c r="J1040" s="89">
        <f t="shared" si="74"/>
        <v>8.6290000000000006E-2</v>
      </c>
    </row>
    <row r="1041" spans="2:10" x14ac:dyDescent="0.2">
      <c r="B1041" s="57">
        <f t="shared" si="75"/>
        <v>77</v>
      </c>
      <c r="C1041" s="57" t="s">
        <v>1367</v>
      </c>
      <c r="D1041" s="57">
        <v>222.4</v>
      </c>
      <c r="E1041" s="57"/>
      <c r="F1041" s="57"/>
      <c r="G1041" s="57">
        <f t="shared" si="72"/>
        <v>222.4</v>
      </c>
      <c r="H1041" s="150">
        <f t="shared" si="73"/>
        <v>19.190896000000002</v>
      </c>
      <c r="I1041" s="322">
        <v>8.6290000000000006E-2</v>
      </c>
      <c r="J1041" s="89">
        <f t="shared" si="74"/>
        <v>8.6290000000000006E-2</v>
      </c>
    </row>
    <row r="1042" spans="2:10" x14ac:dyDescent="0.2">
      <c r="B1042" s="57">
        <f t="shared" si="75"/>
        <v>78</v>
      </c>
      <c r="C1042" s="57" t="s">
        <v>1368</v>
      </c>
      <c r="D1042" s="57">
        <v>377.2</v>
      </c>
      <c r="E1042" s="57"/>
      <c r="F1042" s="57">
        <v>171.6</v>
      </c>
      <c r="G1042" s="57">
        <f t="shared" si="72"/>
        <v>548.79999999999995</v>
      </c>
      <c r="H1042" s="150">
        <f t="shared" si="73"/>
        <v>47.355952000000002</v>
      </c>
      <c r="I1042" s="322">
        <v>8.6290000000000006E-2</v>
      </c>
      <c r="J1042" s="89">
        <f t="shared" si="74"/>
        <v>8.6290000000000006E-2</v>
      </c>
    </row>
    <row r="1043" spans="2:10" x14ac:dyDescent="0.2">
      <c r="B1043" s="57">
        <f t="shared" si="75"/>
        <v>79</v>
      </c>
      <c r="C1043" s="57" t="s">
        <v>1369</v>
      </c>
      <c r="D1043" s="57">
        <v>195.3</v>
      </c>
      <c r="E1043" s="57"/>
      <c r="F1043" s="57"/>
      <c r="G1043" s="57">
        <f t="shared" si="72"/>
        <v>195.3</v>
      </c>
      <c r="H1043" s="150">
        <f t="shared" si="73"/>
        <v>16.852437000000002</v>
      </c>
      <c r="I1043" s="322">
        <v>8.6290000000000006E-2</v>
      </c>
      <c r="J1043" s="89">
        <f t="shared" si="74"/>
        <v>8.6290000000000006E-2</v>
      </c>
    </row>
    <row r="1044" spans="2:10" x14ac:dyDescent="0.2">
      <c r="B1044" s="57">
        <f t="shared" si="75"/>
        <v>80</v>
      </c>
      <c r="C1044" s="57" t="s">
        <v>1370</v>
      </c>
      <c r="D1044" s="57">
        <v>178.1</v>
      </c>
      <c r="E1044" s="57"/>
      <c r="F1044" s="57">
        <v>22.4</v>
      </c>
      <c r="G1044" s="57">
        <f t="shared" si="72"/>
        <v>200.5</v>
      </c>
      <c r="H1044" s="150">
        <f t="shared" si="73"/>
        <v>17.301145000000002</v>
      </c>
      <c r="I1044" s="322">
        <v>8.6290000000000006E-2</v>
      </c>
      <c r="J1044" s="89">
        <f t="shared" si="74"/>
        <v>8.6290000000000006E-2</v>
      </c>
    </row>
    <row r="1045" spans="2:10" x14ac:dyDescent="0.2">
      <c r="B1045" s="57">
        <f t="shared" si="75"/>
        <v>81</v>
      </c>
      <c r="C1045" s="57" t="s">
        <v>1371</v>
      </c>
      <c r="D1045" s="57">
        <v>292.10000000000002</v>
      </c>
      <c r="E1045" s="57"/>
      <c r="F1045" s="57">
        <v>168.1</v>
      </c>
      <c r="G1045" s="57">
        <f t="shared" si="72"/>
        <v>460.20000000000005</v>
      </c>
      <c r="H1045" s="150">
        <f t="shared" si="73"/>
        <v>39.710658000000009</v>
      </c>
      <c r="I1045" s="322">
        <v>8.6290000000000006E-2</v>
      </c>
      <c r="J1045" s="89">
        <f t="shared" si="74"/>
        <v>8.6290000000000006E-2</v>
      </c>
    </row>
    <row r="1046" spans="2:10" x14ac:dyDescent="0.2">
      <c r="B1046" s="57">
        <f t="shared" si="75"/>
        <v>82</v>
      </c>
      <c r="C1046" s="57" t="s">
        <v>1372</v>
      </c>
      <c r="D1046" s="57">
        <v>337</v>
      </c>
      <c r="E1046" s="57"/>
      <c r="F1046" s="57">
        <v>36.6</v>
      </c>
      <c r="G1046" s="57">
        <f t="shared" si="72"/>
        <v>373.6</v>
      </c>
      <c r="H1046" s="150">
        <f t="shared" si="73"/>
        <v>32.237944000000006</v>
      </c>
      <c r="I1046" s="322">
        <v>8.6290000000000006E-2</v>
      </c>
      <c r="J1046" s="89">
        <f t="shared" si="74"/>
        <v>8.6290000000000006E-2</v>
      </c>
    </row>
    <row r="1047" spans="2:10" x14ac:dyDescent="0.2">
      <c r="B1047" s="57">
        <f t="shared" si="75"/>
        <v>83</v>
      </c>
      <c r="C1047" s="57" t="s">
        <v>1373</v>
      </c>
      <c r="D1047" s="57">
        <v>275</v>
      </c>
      <c r="E1047" s="57"/>
      <c r="F1047" s="57"/>
      <c r="G1047" s="57">
        <f t="shared" si="72"/>
        <v>275</v>
      </c>
      <c r="H1047" s="150">
        <f t="shared" si="73"/>
        <v>23.729750000000003</v>
      </c>
      <c r="I1047" s="322">
        <v>8.6290000000000006E-2</v>
      </c>
      <c r="J1047" s="89">
        <f t="shared" si="74"/>
        <v>8.6290000000000006E-2</v>
      </c>
    </row>
    <row r="1048" spans="2:10" x14ac:dyDescent="0.2">
      <c r="B1048" s="57">
        <f t="shared" si="75"/>
        <v>84</v>
      </c>
      <c r="C1048" s="57" t="s">
        <v>1374</v>
      </c>
      <c r="D1048" s="57">
        <v>568.20000000000005</v>
      </c>
      <c r="E1048" s="57">
        <v>30.6</v>
      </c>
      <c r="F1048" s="57"/>
      <c r="G1048" s="57">
        <f t="shared" si="72"/>
        <v>598.80000000000007</v>
      </c>
      <c r="H1048" s="150">
        <f t="shared" si="73"/>
        <v>51.670452000000012</v>
      </c>
      <c r="I1048" s="322">
        <v>8.6290000000000006E-2</v>
      </c>
      <c r="J1048" s="89">
        <f t="shared" si="74"/>
        <v>8.6290000000000006E-2</v>
      </c>
    </row>
    <row r="1049" spans="2:10" x14ac:dyDescent="0.2">
      <c r="B1049" s="57">
        <f t="shared" si="75"/>
        <v>85</v>
      </c>
      <c r="C1049" s="57" t="s">
        <v>1375</v>
      </c>
      <c r="D1049" s="57">
        <v>242.6</v>
      </c>
      <c r="E1049" s="57"/>
      <c r="F1049" s="57">
        <v>164.4</v>
      </c>
      <c r="G1049" s="57">
        <f t="shared" si="72"/>
        <v>407</v>
      </c>
      <c r="H1049" s="150">
        <f t="shared" si="73"/>
        <v>35.12003</v>
      </c>
      <c r="I1049" s="322">
        <v>8.6290000000000006E-2</v>
      </c>
      <c r="J1049" s="89">
        <f t="shared" si="74"/>
        <v>8.6290000000000006E-2</v>
      </c>
    </row>
    <row r="1050" spans="2:10" x14ac:dyDescent="0.2">
      <c r="B1050" s="57">
        <f t="shared" si="75"/>
        <v>86</v>
      </c>
      <c r="C1050" s="57" t="s">
        <v>1376</v>
      </c>
      <c r="D1050" s="57">
        <v>255.3</v>
      </c>
      <c r="E1050" s="57"/>
      <c r="F1050" s="57"/>
      <c r="G1050" s="57">
        <f t="shared" si="72"/>
        <v>255.3</v>
      </c>
      <c r="H1050" s="150">
        <f t="shared" si="73"/>
        <v>22.029837000000004</v>
      </c>
      <c r="I1050" s="322">
        <v>8.6290000000000006E-2</v>
      </c>
      <c r="J1050" s="89">
        <f t="shared" si="74"/>
        <v>8.6290000000000006E-2</v>
      </c>
    </row>
    <row r="1051" spans="2:10" x14ac:dyDescent="0.2">
      <c r="B1051" s="57">
        <f t="shared" si="75"/>
        <v>87</v>
      </c>
      <c r="C1051" s="57" t="s">
        <v>1377</v>
      </c>
      <c r="D1051" s="57">
        <v>139.19999999999999</v>
      </c>
      <c r="E1051" s="57"/>
      <c r="F1051" s="57"/>
      <c r="G1051" s="57">
        <f t="shared" si="72"/>
        <v>139.19999999999999</v>
      </c>
      <c r="H1051" s="150">
        <f t="shared" si="73"/>
        <v>12.011568</v>
      </c>
      <c r="I1051" s="322">
        <v>8.6290000000000006E-2</v>
      </c>
      <c r="J1051" s="89">
        <f t="shared" si="74"/>
        <v>8.6290000000000006E-2</v>
      </c>
    </row>
    <row r="1052" spans="2:10" x14ac:dyDescent="0.2">
      <c r="B1052" s="57">
        <f t="shared" si="75"/>
        <v>88</v>
      </c>
      <c r="C1052" s="57" t="s">
        <v>1378</v>
      </c>
      <c r="D1052" s="57">
        <v>110.5</v>
      </c>
      <c r="E1052" s="57">
        <v>21.5</v>
      </c>
      <c r="F1052" s="57"/>
      <c r="G1052" s="57">
        <f t="shared" si="72"/>
        <v>132</v>
      </c>
      <c r="H1052" s="150">
        <f t="shared" si="73"/>
        <v>11.390280000000001</v>
      </c>
      <c r="I1052" s="322">
        <v>8.6290000000000006E-2</v>
      </c>
      <c r="J1052" s="89">
        <f t="shared" si="74"/>
        <v>8.6290000000000006E-2</v>
      </c>
    </row>
    <row r="1053" spans="2:10" x14ac:dyDescent="0.2">
      <c r="B1053" s="57">
        <f t="shared" si="75"/>
        <v>89</v>
      </c>
      <c r="C1053" s="57" t="s">
        <v>1379</v>
      </c>
      <c r="D1053" s="57">
        <v>153.9</v>
      </c>
      <c r="E1053" s="57"/>
      <c r="F1053" s="57"/>
      <c r="G1053" s="57">
        <f t="shared" si="72"/>
        <v>153.9</v>
      </c>
      <c r="H1053" s="150">
        <f t="shared" si="73"/>
        <v>13.280031000000001</v>
      </c>
      <c r="I1053" s="322">
        <v>8.6290000000000006E-2</v>
      </c>
      <c r="J1053" s="89">
        <f t="shared" si="74"/>
        <v>8.6290000000000006E-2</v>
      </c>
    </row>
    <row r="1054" spans="2:10" x14ac:dyDescent="0.2">
      <c r="B1054" s="57">
        <f t="shared" si="75"/>
        <v>90</v>
      </c>
      <c r="C1054" s="57" t="s">
        <v>1380</v>
      </c>
      <c r="D1054" s="57">
        <v>120.6</v>
      </c>
      <c r="E1054" s="57"/>
      <c r="F1054" s="57"/>
      <c r="G1054" s="57">
        <f t="shared" si="72"/>
        <v>120.6</v>
      </c>
      <c r="H1054" s="150">
        <f t="shared" si="73"/>
        <v>10.406574000000001</v>
      </c>
      <c r="I1054" s="322">
        <v>8.6290000000000006E-2</v>
      </c>
      <c r="J1054" s="89">
        <f t="shared" si="74"/>
        <v>8.6290000000000006E-2</v>
      </c>
    </row>
    <row r="1055" spans="2:10" x14ac:dyDescent="0.2">
      <c r="B1055" s="57">
        <f t="shared" si="75"/>
        <v>91</v>
      </c>
      <c r="C1055" s="57" t="s">
        <v>1381</v>
      </c>
      <c r="D1055" s="57">
        <v>141.30000000000001</v>
      </c>
      <c r="E1055" s="57"/>
      <c r="F1055" s="57"/>
      <c r="G1055" s="57">
        <f t="shared" si="72"/>
        <v>141.30000000000001</v>
      </c>
      <c r="H1055" s="150">
        <f t="shared" si="73"/>
        <v>12.192777000000001</v>
      </c>
      <c r="I1055" s="322">
        <v>8.6290000000000006E-2</v>
      </c>
      <c r="J1055" s="89">
        <f t="shared" si="74"/>
        <v>8.6290000000000006E-2</v>
      </c>
    </row>
    <row r="1056" spans="2:10" x14ac:dyDescent="0.2">
      <c r="B1056" s="57">
        <f t="shared" si="75"/>
        <v>92</v>
      </c>
      <c r="C1056" s="57" t="s">
        <v>1382</v>
      </c>
      <c r="D1056" s="57">
        <v>326</v>
      </c>
      <c r="E1056" s="57"/>
      <c r="F1056" s="57"/>
      <c r="G1056" s="57">
        <f t="shared" si="72"/>
        <v>326</v>
      </c>
      <c r="H1056" s="150">
        <f t="shared" si="73"/>
        <v>28.130540000000003</v>
      </c>
      <c r="I1056" s="322">
        <v>8.6290000000000006E-2</v>
      </c>
      <c r="J1056" s="89">
        <f t="shared" si="74"/>
        <v>8.6290000000000006E-2</v>
      </c>
    </row>
    <row r="1057" spans="2:10" x14ac:dyDescent="0.2">
      <c r="B1057" s="57">
        <f t="shared" si="75"/>
        <v>93</v>
      </c>
      <c r="C1057" s="57" t="s">
        <v>1383</v>
      </c>
      <c r="D1057" s="57">
        <v>378.3</v>
      </c>
      <c r="E1057" s="57"/>
      <c r="F1057" s="57"/>
      <c r="G1057" s="57">
        <f t="shared" si="72"/>
        <v>378.3</v>
      </c>
      <c r="H1057" s="150">
        <f t="shared" si="73"/>
        <v>32.643507</v>
      </c>
      <c r="I1057" s="322">
        <v>8.6290000000000006E-2</v>
      </c>
      <c r="J1057" s="89">
        <f t="shared" si="74"/>
        <v>8.6289999999999992E-2</v>
      </c>
    </row>
    <row r="1058" spans="2:10" x14ac:dyDescent="0.2">
      <c r="B1058" s="57">
        <f t="shared" si="75"/>
        <v>94</v>
      </c>
      <c r="C1058" s="57" t="s">
        <v>1384</v>
      </c>
      <c r="D1058" s="57">
        <v>228.2</v>
      </c>
      <c r="E1058" s="57"/>
      <c r="F1058" s="57"/>
      <c r="G1058" s="57">
        <f t="shared" si="72"/>
        <v>228.2</v>
      </c>
      <c r="H1058" s="150">
        <f t="shared" si="73"/>
        <v>19.691378</v>
      </c>
      <c r="I1058" s="322">
        <v>8.6290000000000006E-2</v>
      </c>
      <c r="J1058" s="89">
        <f t="shared" si="74"/>
        <v>8.6290000000000006E-2</v>
      </c>
    </row>
    <row r="1059" spans="2:10" x14ac:dyDescent="0.2">
      <c r="B1059" s="57">
        <f t="shared" si="75"/>
        <v>95</v>
      </c>
      <c r="C1059" s="57" t="s">
        <v>1385</v>
      </c>
      <c r="D1059" s="57">
        <v>145.69999999999999</v>
      </c>
      <c r="E1059" s="57"/>
      <c r="F1059" s="57"/>
      <c r="G1059" s="57">
        <f t="shared" si="72"/>
        <v>145.69999999999999</v>
      </c>
      <c r="H1059" s="150">
        <f t="shared" si="73"/>
        <v>12.572452999999999</v>
      </c>
      <c r="I1059" s="322">
        <v>8.6290000000000006E-2</v>
      </c>
      <c r="J1059" s="89">
        <f t="shared" si="74"/>
        <v>8.6290000000000006E-2</v>
      </c>
    </row>
    <row r="1060" spans="2:10" x14ac:dyDescent="0.2">
      <c r="B1060" s="57">
        <f t="shared" si="75"/>
        <v>96</v>
      </c>
      <c r="C1060" s="57" t="s">
        <v>1386</v>
      </c>
      <c r="D1060" s="57">
        <v>220.3</v>
      </c>
      <c r="E1060" s="57"/>
      <c r="F1060" s="57"/>
      <c r="G1060" s="57">
        <f t="shared" si="72"/>
        <v>220.3</v>
      </c>
      <c r="H1060" s="150">
        <f t="shared" si="73"/>
        <v>19.009687000000003</v>
      </c>
      <c r="I1060" s="322">
        <v>8.6290000000000006E-2</v>
      </c>
      <c r="J1060" s="89">
        <f t="shared" si="74"/>
        <v>8.6290000000000006E-2</v>
      </c>
    </row>
    <row r="1061" spans="2:10" x14ac:dyDescent="0.2">
      <c r="B1061" s="57">
        <f t="shared" si="75"/>
        <v>97</v>
      </c>
      <c r="C1061" s="57" t="s">
        <v>1387</v>
      </c>
      <c r="D1061" s="57">
        <v>5244.1</v>
      </c>
      <c r="E1061" s="57"/>
      <c r="F1061" s="57"/>
      <c r="G1061" s="57">
        <f t="shared" si="72"/>
        <v>5244.1</v>
      </c>
      <c r="H1061" s="150">
        <f t="shared" si="73"/>
        <v>452.51338900000007</v>
      </c>
      <c r="I1061" s="322">
        <v>8.6290000000000006E-2</v>
      </c>
      <c r="J1061" s="89">
        <f t="shared" si="74"/>
        <v>8.6290000000000006E-2</v>
      </c>
    </row>
    <row r="1062" spans="2:10" x14ac:dyDescent="0.2">
      <c r="B1062" s="57">
        <f t="shared" si="75"/>
        <v>98</v>
      </c>
      <c r="C1062" s="57" t="s">
        <v>1388</v>
      </c>
      <c r="D1062" s="57">
        <v>164.4</v>
      </c>
      <c r="E1062" s="57"/>
      <c r="F1062" s="29"/>
      <c r="G1062" s="57">
        <f t="shared" si="72"/>
        <v>164.4</v>
      </c>
      <c r="H1062" s="150">
        <f t="shared" si="73"/>
        <v>14.186076000000002</v>
      </c>
      <c r="I1062" s="322">
        <v>8.6290000000000006E-2</v>
      </c>
      <c r="J1062" s="89">
        <f t="shared" si="74"/>
        <v>8.6290000000000006E-2</v>
      </c>
    </row>
    <row r="1063" spans="2:10" x14ac:dyDescent="0.2">
      <c r="B1063" s="57">
        <f t="shared" si="75"/>
        <v>99</v>
      </c>
      <c r="C1063" s="57" t="s">
        <v>1389</v>
      </c>
      <c r="D1063" s="57">
        <v>126.2</v>
      </c>
      <c r="E1063" s="57"/>
      <c r="F1063" s="57"/>
      <c r="G1063" s="57">
        <f t="shared" si="72"/>
        <v>126.2</v>
      </c>
      <c r="H1063" s="150">
        <f t="shared" si="73"/>
        <v>10.889798000000001</v>
      </c>
      <c r="I1063" s="322">
        <v>8.6290000000000006E-2</v>
      </c>
      <c r="J1063" s="89">
        <f t="shared" si="74"/>
        <v>8.6290000000000006E-2</v>
      </c>
    </row>
    <row r="1064" spans="2:10" x14ac:dyDescent="0.2">
      <c r="B1064" s="57">
        <f t="shared" si="75"/>
        <v>100</v>
      </c>
      <c r="C1064" s="57" t="s">
        <v>1390</v>
      </c>
      <c r="D1064" s="57">
        <v>232.2</v>
      </c>
      <c r="E1064" s="57"/>
      <c r="F1064" s="57">
        <v>29.4</v>
      </c>
      <c r="G1064" s="57">
        <f t="shared" si="72"/>
        <v>261.59999999999997</v>
      </c>
      <c r="H1064" s="150">
        <f t="shared" si="73"/>
        <v>22.573463999999998</v>
      </c>
      <c r="I1064" s="322">
        <v>8.6290000000000006E-2</v>
      </c>
      <c r="J1064" s="89">
        <f t="shared" si="74"/>
        <v>8.6290000000000006E-2</v>
      </c>
    </row>
    <row r="1065" spans="2:10" x14ac:dyDescent="0.2">
      <c r="B1065" s="57">
        <f t="shared" si="75"/>
        <v>101</v>
      </c>
      <c r="C1065" s="57" t="s">
        <v>1391</v>
      </c>
      <c r="D1065" s="57">
        <v>561.9</v>
      </c>
      <c r="E1065" s="57"/>
      <c r="F1065" s="57"/>
      <c r="G1065" s="57">
        <f t="shared" si="72"/>
        <v>561.9</v>
      </c>
      <c r="H1065" s="150">
        <f t="shared" si="73"/>
        <v>48.486350999999999</v>
      </c>
      <c r="I1065" s="322">
        <v>8.6290000000000006E-2</v>
      </c>
      <c r="J1065" s="89">
        <f t="shared" si="74"/>
        <v>8.6290000000000006E-2</v>
      </c>
    </row>
    <row r="1066" spans="2:10" x14ac:dyDescent="0.2">
      <c r="B1066" s="57">
        <f t="shared" si="75"/>
        <v>102</v>
      </c>
      <c r="C1066" s="57" t="s">
        <v>1392</v>
      </c>
      <c r="D1066" s="57">
        <v>452.2</v>
      </c>
      <c r="E1066" s="57"/>
      <c r="F1066" s="57"/>
      <c r="G1066" s="57">
        <f t="shared" si="72"/>
        <v>452.2</v>
      </c>
      <c r="H1066" s="150">
        <f t="shared" si="73"/>
        <v>39.020338000000002</v>
      </c>
      <c r="I1066" s="322">
        <v>8.6290000000000006E-2</v>
      </c>
      <c r="J1066" s="89">
        <f t="shared" si="74"/>
        <v>8.6290000000000006E-2</v>
      </c>
    </row>
    <row r="1067" spans="2:10" x14ac:dyDescent="0.2">
      <c r="B1067" s="57">
        <f t="shared" si="75"/>
        <v>103</v>
      </c>
      <c r="C1067" s="57" t="s">
        <v>1393</v>
      </c>
      <c r="D1067" s="57">
        <v>569.4</v>
      </c>
      <c r="E1067" s="57"/>
      <c r="F1067" s="57"/>
      <c r="G1067" s="57">
        <f t="shared" si="72"/>
        <v>569.4</v>
      </c>
      <c r="H1067" s="150">
        <f t="shared" si="73"/>
        <v>49.133526000000003</v>
      </c>
      <c r="I1067" s="322">
        <v>8.6290000000000006E-2</v>
      </c>
      <c r="J1067" s="89">
        <f t="shared" si="74"/>
        <v>8.6290000000000006E-2</v>
      </c>
    </row>
    <row r="1068" spans="2:10" x14ac:dyDescent="0.2">
      <c r="B1068" s="57">
        <f t="shared" si="75"/>
        <v>104</v>
      </c>
      <c r="C1068" s="57" t="s">
        <v>1394</v>
      </c>
      <c r="D1068" s="57">
        <v>154.30000000000001</v>
      </c>
      <c r="E1068" s="57"/>
      <c r="F1068" s="57"/>
      <c r="G1068" s="57">
        <f t="shared" si="72"/>
        <v>154.30000000000001</v>
      </c>
      <c r="H1068" s="150">
        <f t="shared" si="73"/>
        <v>13.314547000000001</v>
      </c>
      <c r="I1068" s="322">
        <v>8.6290000000000006E-2</v>
      </c>
      <c r="J1068" s="89">
        <f t="shared" si="74"/>
        <v>8.6290000000000006E-2</v>
      </c>
    </row>
    <row r="1069" spans="2:10" x14ac:dyDescent="0.2">
      <c r="B1069" s="57">
        <f t="shared" si="75"/>
        <v>105</v>
      </c>
      <c r="C1069" s="57" t="s">
        <v>1395</v>
      </c>
      <c r="D1069" s="57">
        <v>394.45</v>
      </c>
      <c r="E1069" s="57"/>
      <c r="F1069" s="57">
        <v>115.6</v>
      </c>
      <c r="G1069" s="57">
        <f t="shared" si="72"/>
        <v>510.04999999999995</v>
      </c>
      <c r="H1069" s="150">
        <f t="shared" si="73"/>
        <v>44.012214499999999</v>
      </c>
      <c r="I1069" s="322">
        <v>8.6290000000000006E-2</v>
      </c>
      <c r="J1069" s="89">
        <f t="shared" si="74"/>
        <v>8.6290000000000006E-2</v>
      </c>
    </row>
    <row r="1070" spans="2:10" x14ac:dyDescent="0.2">
      <c r="B1070" s="57">
        <f t="shared" si="75"/>
        <v>106</v>
      </c>
      <c r="C1070" s="57" t="s">
        <v>1396</v>
      </c>
      <c r="D1070" s="57">
        <v>382.2</v>
      </c>
      <c r="E1070" s="57"/>
      <c r="F1070" s="80"/>
      <c r="G1070" s="57">
        <f t="shared" si="72"/>
        <v>382.2</v>
      </c>
      <c r="H1070" s="150">
        <f t="shared" si="73"/>
        <v>32.980038</v>
      </c>
      <c r="I1070" s="322">
        <v>8.6290000000000006E-2</v>
      </c>
      <c r="J1070" s="89">
        <f t="shared" si="74"/>
        <v>8.6290000000000006E-2</v>
      </c>
    </row>
    <row r="1071" spans="2:10" x14ac:dyDescent="0.2">
      <c r="B1071" s="57">
        <f t="shared" si="75"/>
        <v>107</v>
      </c>
      <c r="C1071" s="57" t="s">
        <v>1397</v>
      </c>
      <c r="D1071" s="57">
        <v>360.6</v>
      </c>
      <c r="E1071" s="57"/>
      <c r="F1071" s="57">
        <v>114.9</v>
      </c>
      <c r="G1071" s="57">
        <f t="shared" si="72"/>
        <v>475.5</v>
      </c>
      <c r="H1071" s="150">
        <f t="shared" si="73"/>
        <v>41.030895000000001</v>
      </c>
      <c r="I1071" s="322">
        <v>8.6290000000000006E-2</v>
      </c>
      <c r="J1071" s="89">
        <f t="shared" si="74"/>
        <v>8.6290000000000006E-2</v>
      </c>
    </row>
    <row r="1072" spans="2:10" x14ac:dyDescent="0.2">
      <c r="B1072" s="57">
        <f t="shared" si="75"/>
        <v>108</v>
      </c>
      <c r="C1072" s="57" t="s">
        <v>1398</v>
      </c>
      <c r="D1072" s="57">
        <v>340.3</v>
      </c>
      <c r="E1072" s="57"/>
      <c r="F1072" s="57">
        <v>203.8</v>
      </c>
      <c r="G1072" s="57">
        <f t="shared" si="72"/>
        <v>544.1</v>
      </c>
      <c r="H1072" s="150">
        <f t="shared" si="73"/>
        <v>46.950389000000008</v>
      </c>
      <c r="I1072" s="322">
        <v>8.6290000000000006E-2</v>
      </c>
      <c r="J1072" s="89">
        <f t="shared" si="74"/>
        <v>8.6290000000000006E-2</v>
      </c>
    </row>
    <row r="1073" spans="2:10" x14ac:dyDescent="0.2">
      <c r="B1073" s="57">
        <f t="shared" si="75"/>
        <v>109</v>
      </c>
      <c r="C1073" s="57" t="s">
        <v>1399</v>
      </c>
      <c r="D1073" s="57">
        <v>171.5</v>
      </c>
      <c r="E1073" s="57"/>
      <c r="F1073" s="57">
        <v>70</v>
      </c>
      <c r="G1073" s="57">
        <f t="shared" si="72"/>
        <v>241.5</v>
      </c>
      <c r="H1073" s="150">
        <f t="shared" si="73"/>
        <v>20.839035000000003</v>
      </c>
      <c r="I1073" s="322">
        <v>8.6290000000000006E-2</v>
      </c>
      <c r="J1073" s="89">
        <f t="shared" si="74"/>
        <v>8.6290000000000006E-2</v>
      </c>
    </row>
    <row r="1074" spans="2:10" x14ac:dyDescent="0.2">
      <c r="B1074" s="57">
        <f t="shared" si="75"/>
        <v>110</v>
      </c>
      <c r="C1074" s="57" t="s">
        <v>1400</v>
      </c>
      <c r="D1074" s="57">
        <v>338.7</v>
      </c>
      <c r="E1074" s="57"/>
      <c r="F1074" s="57">
        <v>33.5</v>
      </c>
      <c r="G1074" s="57">
        <f t="shared" si="72"/>
        <v>372.2</v>
      </c>
      <c r="H1074" s="150">
        <f t="shared" si="73"/>
        <v>32.117138000000004</v>
      </c>
      <c r="I1074" s="322">
        <v>8.6290000000000006E-2</v>
      </c>
      <c r="J1074" s="89">
        <f t="shared" si="74"/>
        <v>8.6290000000000019E-2</v>
      </c>
    </row>
    <row r="1075" spans="2:10" x14ac:dyDescent="0.2">
      <c r="B1075" s="57">
        <f t="shared" si="75"/>
        <v>111</v>
      </c>
      <c r="C1075" s="57" t="s">
        <v>1401</v>
      </c>
      <c r="D1075" s="57">
        <v>241.5</v>
      </c>
      <c r="E1075" s="57"/>
      <c r="F1075" s="57"/>
      <c r="G1075" s="57">
        <f t="shared" si="72"/>
        <v>241.5</v>
      </c>
      <c r="H1075" s="150">
        <f t="shared" si="73"/>
        <v>20.839035000000003</v>
      </c>
      <c r="I1075" s="322">
        <v>8.6290000000000006E-2</v>
      </c>
      <c r="J1075" s="89">
        <f t="shared" si="74"/>
        <v>8.6290000000000006E-2</v>
      </c>
    </row>
    <row r="1076" spans="2:10" x14ac:dyDescent="0.2">
      <c r="B1076" s="57">
        <f t="shared" si="75"/>
        <v>112</v>
      </c>
      <c r="C1076" s="57" t="s">
        <v>1402</v>
      </c>
      <c r="D1076" s="57">
        <v>331.7</v>
      </c>
      <c r="E1076" s="57"/>
      <c r="F1076" s="57"/>
      <c r="G1076" s="57">
        <f t="shared" si="72"/>
        <v>331.7</v>
      </c>
      <c r="H1076" s="150">
        <f t="shared" si="73"/>
        <v>28.622393000000002</v>
      </c>
      <c r="I1076" s="322">
        <v>8.6290000000000006E-2</v>
      </c>
      <c r="J1076" s="89">
        <f t="shared" si="74"/>
        <v>8.6290000000000006E-2</v>
      </c>
    </row>
    <row r="1077" spans="2:10" x14ac:dyDescent="0.2">
      <c r="B1077" s="57">
        <f t="shared" si="75"/>
        <v>113</v>
      </c>
      <c r="C1077" s="57" t="s">
        <v>1403</v>
      </c>
      <c r="D1077" s="57">
        <v>95</v>
      </c>
      <c r="E1077" s="57"/>
      <c r="F1077" s="57"/>
      <c r="G1077" s="57">
        <f t="shared" si="72"/>
        <v>95</v>
      </c>
      <c r="H1077" s="150">
        <f t="shared" si="73"/>
        <v>8.1975499999999997</v>
      </c>
      <c r="I1077" s="322">
        <v>8.6290000000000006E-2</v>
      </c>
      <c r="J1077" s="89">
        <f t="shared" si="74"/>
        <v>8.6289999999999992E-2</v>
      </c>
    </row>
    <row r="1078" spans="2:10" x14ac:dyDescent="0.2">
      <c r="B1078" s="57">
        <f t="shared" si="75"/>
        <v>114</v>
      </c>
      <c r="C1078" s="57" t="s">
        <v>1404</v>
      </c>
      <c r="D1078" s="57">
        <v>208.9</v>
      </c>
      <c r="E1078" s="57"/>
      <c r="F1078" s="57"/>
      <c r="G1078" s="57">
        <f t="shared" si="72"/>
        <v>208.9</v>
      </c>
      <c r="H1078" s="150">
        <f t="shared" si="73"/>
        <v>18.025981000000002</v>
      </c>
      <c r="I1078" s="322">
        <v>8.6290000000000006E-2</v>
      </c>
      <c r="J1078" s="89">
        <f t="shared" si="74"/>
        <v>8.6290000000000006E-2</v>
      </c>
    </row>
    <row r="1079" spans="2:10" x14ac:dyDescent="0.2">
      <c r="B1079" s="57">
        <f t="shared" si="75"/>
        <v>115</v>
      </c>
      <c r="C1079" s="57" t="s">
        <v>1405</v>
      </c>
      <c r="D1079" s="57">
        <v>141.30000000000001</v>
      </c>
      <c r="E1079" s="57"/>
      <c r="F1079" s="57"/>
      <c r="G1079" s="57">
        <f t="shared" si="72"/>
        <v>141.30000000000001</v>
      </c>
      <c r="H1079" s="150">
        <f t="shared" si="73"/>
        <v>12.192777000000001</v>
      </c>
      <c r="I1079" s="322">
        <v>8.6290000000000006E-2</v>
      </c>
      <c r="J1079" s="89">
        <f t="shared" si="74"/>
        <v>8.6290000000000006E-2</v>
      </c>
    </row>
    <row r="1080" spans="2:10" x14ac:dyDescent="0.2">
      <c r="B1080" s="57">
        <f t="shared" si="75"/>
        <v>116</v>
      </c>
      <c r="C1080" s="57" t="s">
        <v>1406</v>
      </c>
      <c r="D1080" s="57">
        <v>372.1</v>
      </c>
      <c r="E1080" s="57"/>
      <c r="F1080" s="57"/>
      <c r="G1080" s="57">
        <f t="shared" si="72"/>
        <v>372.1</v>
      </c>
      <c r="H1080" s="150">
        <f t="shared" si="73"/>
        <v>32.108509000000005</v>
      </c>
      <c r="I1080" s="322">
        <v>8.6290000000000006E-2</v>
      </c>
      <c r="J1080" s="89">
        <f t="shared" si="74"/>
        <v>8.6290000000000006E-2</v>
      </c>
    </row>
    <row r="1081" spans="2:10" x14ac:dyDescent="0.2">
      <c r="B1081" s="57">
        <f t="shared" si="75"/>
        <v>117</v>
      </c>
      <c r="C1081" s="57" t="s">
        <v>1407</v>
      </c>
      <c r="D1081" s="57">
        <v>313.60000000000002</v>
      </c>
      <c r="E1081" s="57"/>
      <c r="F1081" s="57">
        <v>40</v>
      </c>
      <c r="G1081" s="57">
        <f t="shared" si="72"/>
        <v>353.6</v>
      </c>
      <c r="H1081" s="150">
        <f t="shared" si="73"/>
        <v>30.512144000000003</v>
      </c>
      <c r="I1081" s="322">
        <v>8.6290000000000006E-2</v>
      </c>
      <c r="J1081" s="89">
        <f t="shared" si="74"/>
        <v>8.6290000000000006E-2</v>
      </c>
    </row>
    <row r="1082" spans="2:10" x14ac:dyDescent="0.2">
      <c r="B1082" s="57">
        <f t="shared" si="75"/>
        <v>118</v>
      </c>
      <c r="C1082" s="57" t="s">
        <v>1408</v>
      </c>
      <c r="D1082" s="57">
        <v>249.6</v>
      </c>
      <c r="E1082" s="57"/>
      <c r="F1082" s="57"/>
      <c r="G1082" s="57">
        <f t="shared" si="72"/>
        <v>249.6</v>
      </c>
      <c r="H1082" s="150">
        <f t="shared" si="73"/>
        <v>21.537984000000002</v>
      </c>
      <c r="I1082" s="322">
        <v>8.6290000000000006E-2</v>
      </c>
      <c r="J1082" s="89">
        <f t="shared" si="74"/>
        <v>8.6290000000000006E-2</v>
      </c>
    </row>
    <row r="1083" spans="2:10" x14ac:dyDescent="0.2">
      <c r="B1083" s="57">
        <f t="shared" si="75"/>
        <v>119</v>
      </c>
      <c r="C1083" s="57" t="s">
        <v>1409</v>
      </c>
      <c r="D1083" s="57">
        <v>305.8</v>
      </c>
      <c r="E1083" s="57"/>
      <c r="F1083" s="57">
        <v>36.5</v>
      </c>
      <c r="G1083" s="57">
        <f t="shared" si="72"/>
        <v>342.3</v>
      </c>
      <c r="H1083" s="150">
        <f t="shared" si="73"/>
        <v>29.537067000000004</v>
      </c>
      <c r="I1083" s="322">
        <v>8.6290000000000006E-2</v>
      </c>
      <c r="J1083" s="89">
        <f t="shared" si="74"/>
        <v>8.6290000000000006E-2</v>
      </c>
    </row>
    <row r="1084" spans="2:10" x14ac:dyDescent="0.2">
      <c r="B1084" s="57">
        <f t="shared" si="75"/>
        <v>120</v>
      </c>
      <c r="C1084" s="57" t="s">
        <v>1410</v>
      </c>
      <c r="D1084" s="57">
        <v>206.5</v>
      </c>
      <c r="E1084" s="57"/>
      <c r="F1084" s="57"/>
      <c r="G1084" s="57">
        <f t="shared" si="72"/>
        <v>206.5</v>
      </c>
      <c r="H1084" s="150">
        <f t="shared" si="73"/>
        <v>17.818885000000002</v>
      </c>
      <c r="I1084" s="322">
        <v>8.6290000000000006E-2</v>
      </c>
      <c r="J1084" s="89">
        <f t="shared" si="74"/>
        <v>8.6290000000000006E-2</v>
      </c>
    </row>
    <row r="1085" spans="2:10" x14ac:dyDescent="0.2">
      <c r="B1085" s="57">
        <f t="shared" si="75"/>
        <v>121</v>
      </c>
      <c r="C1085" s="57" t="s">
        <v>1411</v>
      </c>
      <c r="D1085" s="57">
        <v>300.39999999999998</v>
      </c>
      <c r="E1085" s="57"/>
      <c r="F1085" s="57"/>
      <c r="G1085" s="57">
        <f t="shared" si="72"/>
        <v>300.39999999999998</v>
      </c>
      <c r="H1085" s="150">
        <f t="shared" si="73"/>
        <v>25.921516</v>
      </c>
      <c r="I1085" s="322">
        <v>8.6290000000000006E-2</v>
      </c>
      <c r="J1085" s="89">
        <f t="shared" si="74"/>
        <v>8.6290000000000006E-2</v>
      </c>
    </row>
    <row r="1086" spans="2:10" x14ac:dyDescent="0.2">
      <c r="B1086" s="57">
        <f t="shared" si="75"/>
        <v>122</v>
      </c>
      <c r="C1086" s="57" t="s">
        <v>1412</v>
      </c>
      <c r="D1086" s="57">
        <v>913.8</v>
      </c>
      <c r="E1086" s="57"/>
      <c r="F1086" s="57"/>
      <c r="G1086" s="57">
        <f t="shared" ref="G1086:G1146" si="76">D1086+E1086+F1086</f>
        <v>913.8</v>
      </c>
      <c r="H1086" s="150">
        <f t="shared" ref="H1086:H1146" si="77">SUM(I1086*G1086)</f>
        <v>78.851802000000006</v>
      </c>
      <c r="I1086" s="322">
        <v>8.6290000000000006E-2</v>
      </c>
      <c r="J1086" s="89">
        <f t="shared" ref="J1086:J1146" si="78">SUM(H1086/G1086)</f>
        <v>8.6290000000000006E-2</v>
      </c>
    </row>
    <row r="1087" spans="2:10" x14ac:dyDescent="0.2">
      <c r="B1087" s="57">
        <f t="shared" si="75"/>
        <v>123</v>
      </c>
      <c r="C1087" s="57" t="s">
        <v>1413</v>
      </c>
      <c r="D1087" s="57">
        <v>124.1</v>
      </c>
      <c r="E1087" s="57"/>
      <c r="F1087" s="57"/>
      <c r="G1087" s="57">
        <f t="shared" si="76"/>
        <v>124.1</v>
      </c>
      <c r="H1087" s="150">
        <f t="shared" si="77"/>
        <v>10.708589</v>
      </c>
      <c r="I1087" s="322">
        <v>8.6290000000000006E-2</v>
      </c>
      <c r="J1087" s="89">
        <f t="shared" si="78"/>
        <v>8.6290000000000006E-2</v>
      </c>
    </row>
    <row r="1088" spans="2:10" x14ac:dyDescent="0.2">
      <c r="B1088" s="57">
        <f t="shared" si="75"/>
        <v>124</v>
      </c>
      <c r="C1088" s="57" t="s">
        <v>1414</v>
      </c>
      <c r="D1088" s="57">
        <v>173.4</v>
      </c>
      <c r="E1088" s="57"/>
      <c r="F1088" s="57"/>
      <c r="G1088" s="57">
        <f t="shared" si="76"/>
        <v>173.4</v>
      </c>
      <c r="H1088" s="150">
        <f t="shared" si="77"/>
        <v>14.962686000000001</v>
      </c>
      <c r="I1088" s="322">
        <v>8.6290000000000006E-2</v>
      </c>
      <c r="J1088" s="89">
        <f t="shared" si="78"/>
        <v>8.6290000000000006E-2</v>
      </c>
    </row>
    <row r="1089" spans="2:10" x14ac:dyDescent="0.2">
      <c r="B1089" s="57">
        <f t="shared" si="75"/>
        <v>125</v>
      </c>
      <c r="C1089" s="57" t="s">
        <v>1415</v>
      </c>
      <c r="D1089" s="57">
        <v>262.2</v>
      </c>
      <c r="E1089" s="57"/>
      <c r="F1089" s="57"/>
      <c r="G1089" s="57">
        <f t="shared" si="76"/>
        <v>262.2</v>
      </c>
      <c r="H1089" s="150">
        <f t="shared" si="77"/>
        <v>22.625238</v>
      </c>
      <c r="I1089" s="322">
        <v>8.6290000000000006E-2</v>
      </c>
      <c r="J1089" s="89">
        <f t="shared" si="78"/>
        <v>8.6290000000000006E-2</v>
      </c>
    </row>
    <row r="1090" spans="2:10" x14ac:dyDescent="0.2">
      <c r="B1090" s="57">
        <f t="shared" si="75"/>
        <v>126</v>
      </c>
      <c r="C1090" s="57" t="s">
        <v>1419</v>
      </c>
      <c r="D1090" s="57">
        <v>375.7</v>
      </c>
      <c r="E1090" s="57"/>
      <c r="F1090" s="57">
        <v>26.9</v>
      </c>
      <c r="G1090" s="57">
        <f t="shared" si="76"/>
        <v>402.59999999999997</v>
      </c>
      <c r="H1090" s="150">
        <f t="shared" si="77"/>
        <v>34.740353999999996</v>
      </c>
      <c r="I1090" s="322">
        <v>8.6290000000000006E-2</v>
      </c>
      <c r="J1090" s="89">
        <f t="shared" si="78"/>
        <v>8.6289999999999992E-2</v>
      </c>
    </row>
    <row r="1091" spans="2:10" x14ac:dyDescent="0.2">
      <c r="B1091" s="57">
        <f t="shared" si="75"/>
        <v>127</v>
      </c>
      <c r="C1091" s="57" t="s">
        <v>1420</v>
      </c>
      <c r="D1091" s="57">
        <v>180</v>
      </c>
      <c r="E1091" s="57"/>
      <c r="F1091" s="57"/>
      <c r="G1091" s="57">
        <f t="shared" si="76"/>
        <v>180</v>
      </c>
      <c r="H1091" s="150">
        <f t="shared" si="77"/>
        <v>15.532200000000001</v>
      </c>
      <c r="I1091" s="322">
        <v>8.6290000000000006E-2</v>
      </c>
      <c r="J1091" s="89">
        <f t="shared" si="78"/>
        <v>8.6290000000000006E-2</v>
      </c>
    </row>
    <row r="1092" spans="2:10" x14ac:dyDescent="0.2">
      <c r="B1092" s="57">
        <f t="shared" si="75"/>
        <v>128</v>
      </c>
      <c r="C1092" s="57" t="s">
        <v>1421</v>
      </c>
      <c r="D1092" s="57">
        <v>580.1</v>
      </c>
      <c r="E1092" s="57"/>
      <c r="F1092" s="57"/>
      <c r="G1092" s="57">
        <f t="shared" si="76"/>
        <v>580.1</v>
      </c>
      <c r="H1092" s="150">
        <f t="shared" si="77"/>
        <v>50.056829000000008</v>
      </c>
      <c r="I1092" s="322">
        <v>8.6290000000000006E-2</v>
      </c>
      <c r="J1092" s="89">
        <f t="shared" si="78"/>
        <v>8.6290000000000006E-2</v>
      </c>
    </row>
    <row r="1093" spans="2:10" x14ac:dyDescent="0.2">
      <c r="B1093" s="57">
        <f t="shared" si="75"/>
        <v>129</v>
      </c>
      <c r="C1093" s="57" t="s">
        <v>1425</v>
      </c>
      <c r="D1093" s="57">
        <v>351</v>
      </c>
      <c r="E1093" s="57"/>
      <c r="F1093" s="57"/>
      <c r="G1093" s="57">
        <f t="shared" si="76"/>
        <v>351</v>
      </c>
      <c r="H1093" s="150">
        <f t="shared" si="77"/>
        <v>30.287790000000001</v>
      </c>
      <c r="I1093" s="322">
        <v>8.6290000000000006E-2</v>
      </c>
      <c r="J1093" s="89">
        <f t="shared" si="78"/>
        <v>8.6290000000000006E-2</v>
      </c>
    </row>
    <row r="1094" spans="2:10" x14ac:dyDescent="0.2">
      <c r="B1094" s="57">
        <f t="shared" si="75"/>
        <v>130</v>
      </c>
      <c r="C1094" s="57" t="s">
        <v>1426</v>
      </c>
      <c r="D1094" s="57">
        <v>299.7</v>
      </c>
      <c r="E1094" s="57"/>
      <c r="F1094" s="57"/>
      <c r="G1094" s="57">
        <f t="shared" si="76"/>
        <v>299.7</v>
      </c>
      <c r="H1094" s="150">
        <f t="shared" si="77"/>
        <v>25.861113</v>
      </c>
      <c r="I1094" s="322">
        <v>8.6290000000000006E-2</v>
      </c>
      <c r="J1094" s="89">
        <f t="shared" si="78"/>
        <v>8.6290000000000006E-2</v>
      </c>
    </row>
    <row r="1095" spans="2:10" x14ac:dyDescent="0.2">
      <c r="B1095" s="57">
        <f t="shared" ref="B1095:B1158" si="79">B1094+1</f>
        <v>131</v>
      </c>
      <c r="C1095" s="57" t="s">
        <v>1427</v>
      </c>
      <c r="D1095" s="57">
        <v>428.3</v>
      </c>
      <c r="E1095" s="57"/>
      <c r="F1095" s="57"/>
      <c r="G1095" s="57">
        <f t="shared" si="76"/>
        <v>428.3</v>
      </c>
      <c r="H1095" s="150">
        <f t="shared" si="77"/>
        <v>36.958007000000002</v>
      </c>
      <c r="I1095" s="322">
        <v>8.6290000000000006E-2</v>
      </c>
      <c r="J1095" s="89">
        <f t="shared" si="78"/>
        <v>8.6290000000000006E-2</v>
      </c>
    </row>
    <row r="1096" spans="2:10" x14ac:dyDescent="0.2">
      <c r="B1096" s="57">
        <f t="shared" si="79"/>
        <v>132</v>
      </c>
      <c r="C1096" s="57" t="s">
        <v>1428</v>
      </c>
      <c r="D1096" s="57">
        <v>299.3</v>
      </c>
      <c r="E1096" s="57"/>
      <c r="F1096" s="57"/>
      <c r="G1096" s="57">
        <f t="shared" si="76"/>
        <v>299.3</v>
      </c>
      <c r="H1096" s="150">
        <f t="shared" si="77"/>
        <v>25.826597000000003</v>
      </c>
      <c r="I1096" s="322">
        <v>8.6290000000000006E-2</v>
      </c>
      <c r="J1096" s="89">
        <f t="shared" si="78"/>
        <v>8.6290000000000006E-2</v>
      </c>
    </row>
    <row r="1097" spans="2:10" x14ac:dyDescent="0.2">
      <c r="B1097" s="57">
        <f t="shared" si="79"/>
        <v>133</v>
      </c>
      <c r="C1097" s="57" t="s">
        <v>1429</v>
      </c>
      <c r="D1097" s="57">
        <v>343.9</v>
      </c>
      <c r="E1097" s="57"/>
      <c r="F1097" s="57"/>
      <c r="G1097" s="57">
        <f t="shared" si="76"/>
        <v>343.9</v>
      </c>
      <c r="H1097" s="150">
        <f t="shared" si="77"/>
        <v>29.675131</v>
      </c>
      <c r="I1097" s="322">
        <v>8.6290000000000006E-2</v>
      </c>
      <c r="J1097" s="89">
        <f t="shared" si="78"/>
        <v>8.6290000000000006E-2</v>
      </c>
    </row>
    <row r="1098" spans="2:10" x14ac:dyDescent="0.2">
      <c r="B1098" s="57">
        <f t="shared" si="79"/>
        <v>134</v>
      </c>
      <c r="C1098" s="57" t="s">
        <v>1430</v>
      </c>
      <c r="D1098" s="57">
        <v>282</v>
      </c>
      <c r="E1098" s="57"/>
      <c r="F1098" s="57"/>
      <c r="G1098" s="57">
        <f t="shared" si="76"/>
        <v>282</v>
      </c>
      <c r="H1098" s="150">
        <f t="shared" si="77"/>
        <v>24.333780000000001</v>
      </c>
      <c r="I1098" s="322">
        <v>8.6290000000000006E-2</v>
      </c>
      <c r="J1098" s="89">
        <f t="shared" si="78"/>
        <v>8.6290000000000006E-2</v>
      </c>
    </row>
    <row r="1099" spans="2:10" x14ac:dyDescent="0.2">
      <c r="B1099" s="57">
        <f t="shared" si="79"/>
        <v>135</v>
      </c>
      <c r="C1099" s="57" t="s">
        <v>1431</v>
      </c>
      <c r="D1099" s="57">
        <v>357.6</v>
      </c>
      <c r="E1099" s="57"/>
      <c r="F1099" s="57"/>
      <c r="G1099" s="57">
        <f t="shared" si="76"/>
        <v>357.6</v>
      </c>
      <c r="H1099" s="150">
        <f t="shared" si="77"/>
        <v>30.857304000000003</v>
      </c>
      <c r="I1099" s="322">
        <v>8.6290000000000006E-2</v>
      </c>
      <c r="J1099" s="89">
        <f t="shared" si="78"/>
        <v>8.6290000000000006E-2</v>
      </c>
    </row>
    <row r="1100" spans="2:10" x14ac:dyDescent="0.2">
      <c r="B1100" s="57">
        <f t="shared" si="79"/>
        <v>136</v>
      </c>
      <c r="C1100" s="57" t="s">
        <v>1432</v>
      </c>
      <c r="D1100" s="57">
        <v>300.8</v>
      </c>
      <c r="E1100" s="57">
        <v>27.5</v>
      </c>
      <c r="F1100" s="57"/>
      <c r="G1100" s="57">
        <f t="shared" si="76"/>
        <v>328.3</v>
      </c>
      <c r="H1100" s="150">
        <f t="shared" si="77"/>
        <v>28.329007000000004</v>
      </c>
      <c r="I1100" s="322">
        <v>8.6290000000000006E-2</v>
      </c>
      <c r="J1100" s="89">
        <f t="shared" si="78"/>
        <v>8.6290000000000006E-2</v>
      </c>
    </row>
    <row r="1101" spans="2:10" x14ac:dyDescent="0.2">
      <c r="B1101" s="57">
        <f t="shared" si="79"/>
        <v>137</v>
      </c>
      <c r="C1101" s="57" t="s">
        <v>1528</v>
      </c>
      <c r="D1101" s="57">
        <v>424.7</v>
      </c>
      <c r="E1101" s="57"/>
      <c r="F1101" s="57"/>
      <c r="G1101" s="57">
        <f t="shared" si="76"/>
        <v>424.7</v>
      </c>
      <c r="H1101" s="150">
        <f t="shared" si="77"/>
        <v>36.647362999999999</v>
      </c>
      <c r="I1101" s="322">
        <v>8.6290000000000006E-2</v>
      </c>
      <c r="J1101" s="89">
        <f t="shared" si="78"/>
        <v>8.6290000000000006E-2</v>
      </c>
    </row>
    <row r="1102" spans="2:10" x14ac:dyDescent="0.2">
      <c r="B1102" s="57">
        <f t="shared" si="79"/>
        <v>138</v>
      </c>
      <c r="C1102" s="57" t="s">
        <v>1529</v>
      </c>
      <c r="D1102" s="57">
        <v>120.4</v>
      </c>
      <c r="E1102" s="57"/>
      <c r="F1102" s="57"/>
      <c r="G1102" s="57">
        <f t="shared" si="76"/>
        <v>120.4</v>
      </c>
      <c r="H1102" s="150">
        <f t="shared" si="77"/>
        <v>10.389316000000001</v>
      </c>
      <c r="I1102" s="322">
        <v>8.6290000000000006E-2</v>
      </c>
      <c r="J1102" s="89">
        <f t="shared" si="78"/>
        <v>8.6290000000000006E-2</v>
      </c>
    </row>
    <row r="1103" spans="2:10" x14ac:dyDescent="0.2">
      <c r="B1103" s="57">
        <f t="shared" si="79"/>
        <v>139</v>
      </c>
      <c r="C1103" s="57" t="s">
        <v>1530</v>
      </c>
      <c r="D1103" s="57">
        <v>317.60000000000002</v>
      </c>
      <c r="E1103" s="57"/>
      <c r="F1103" s="57"/>
      <c r="G1103" s="57">
        <f t="shared" si="76"/>
        <v>317.60000000000002</v>
      </c>
      <c r="H1103" s="150">
        <f t="shared" si="77"/>
        <v>27.405704000000004</v>
      </c>
      <c r="I1103" s="322">
        <v>8.6290000000000006E-2</v>
      </c>
      <c r="J1103" s="89">
        <f t="shared" si="78"/>
        <v>8.6290000000000006E-2</v>
      </c>
    </row>
    <row r="1104" spans="2:10" x14ac:dyDescent="0.2">
      <c r="B1104" s="57">
        <f t="shared" si="79"/>
        <v>140</v>
      </c>
      <c r="C1104" s="57" t="s">
        <v>1531</v>
      </c>
      <c r="D1104" s="57">
        <v>395.53</v>
      </c>
      <c r="E1104" s="57"/>
      <c r="F1104" s="57"/>
      <c r="G1104" s="57">
        <f t="shared" si="76"/>
        <v>395.53</v>
      </c>
      <c r="H1104" s="150">
        <f t="shared" si="77"/>
        <v>34.1302837</v>
      </c>
      <c r="I1104" s="322">
        <v>8.6290000000000006E-2</v>
      </c>
      <c r="J1104" s="89">
        <f t="shared" si="78"/>
        <v>8.6290000000000006E-2</v>
      </c>
    </row>
    <row r="1105" spans="2:10" x14ac:dyDescent="0.2">
      <c r="B1105" s="57">
        <f t="shared" si="79"/>
        <v>141</v>
      </c>
      <c r="C1105" s="57" t="s">
        <v>1532</v>
      </c>
      <c r="D1105" s="57">
        <v>516.79999999999995</v>
      </c>
      <c r="E1105" s="57"/>
      <c r="F1105" s="57"/>
      <c r="G1105" s="57">
        <f t="shared" si="76"/>
        <v>516.79999999999995</v>
      </c>
      <c r="H1105" s="150">
        <f t="shared" si="77"/>
        <v>44.594671999999996</v>
      </c>
      <c r="I1105" s="322">
        <v>8.6290000000000006E-2</v>
      </c>
      <c r="J1105" s="89">
        <f t="shared" si="78"/>
        <v>8.6290000000000006E-2</v>
      </c>
    </row>
    <row r="1106" spans="2:10" x14ac:dyDescent="0.2">
      <c r="B1106" s="57">
        <f t="shared" si="79"/>
        <v>142</v>
      </c>
      <c r="C1106" s="57" t="s">
        <v>1533</v>
      </c>
      <c r="D1106" s="57">
        <v>305.89999999999998</v>
      </c>
      <c r="E1106" s="57"/>
      <c r="F1106" s="57"/>
      <c r="G1106" s="57">
        <f t="shared" si="76"/>
        <v>305.89999999999998</v>
      </c>
      <c r="H1106" s="150">
        <f t="shared" si="77"/>
        <v>26.396111000000001</v>
      </c>
      <c r="I1106" s="322">
        <v>8.6290000000000006E-2</v>
      </c>
      <c r="J1106" s="89">
        <f t="shared" si="78"/>
        <v>8.6290000000000006E-2</v>
      </c>
    </row>
    <row r="1107" spans="2:10" x14ac:dyDescent="0.2">
      <c r="B1107" s="57">
        <f t="shared" si="79"/>
        <v>143</v>
      </c>
      <c r="C1107" s="57" t="s">
        <v>1534</v>
      </c>
      <c r="D1107" s="57">
        <v>483.9</v>
      </c>
      <c r="E1107" s="57"/>
      <c r="F1107" s="57">
        <v>35.299999999999997</v>
      </c>
      <c r="G1107" s="57">
        <f t="shared" si="76"/>
        <v>519.19999999999993</v>
      </c>
      <c r="H1107" s="150">
        <f t="shared" si="77"/>
        <v>44.801767999999996</v>
      </c>
      <c r="I1107" s="322">
        <v>8.6290000000000006E-2</v>
      </c>
      <c r="J1107" s="89">
        <f t="shared" si="78"/>
        <v>8.6290000000000006E-2</v>
      </c>
    </row>
    <row r="1108" spans="2:10" x14ac:dyDescent="0.2">
      <c r="B1108" s="57">
        <f t="shared" si="79"/>
        <v>144</v>
      </c>
      <c r="C1108" s="57" t="s">
        <v>1535</v>
      </c>
      <c r="D1108" s="57">
        <v>257.3</v>
      </c>
      <c r="E1108" s="57"/>
      <c r="F1108" s="57"/>
      <c r="G1108" s="57">
        <f t="shared" si="76"/>
        <v>257.3</v>
      </c>
      <c r="H1108" s="150">
        <f t="shared" si="77"/>
        <v>22.202417000000004</v>
      </c>
      <c r="I1108" s="322">
        <v>8.6290000000000006E-2</v>
      </c>
      <c r="J1108" s="89">
        <f t="shared" si="78"/>
        <v>8.6290000000000006E-2</v>
      </c>
    </row>
    <row r="1109" spans="2:10" x14ac:dyDescent="0.2">
      <c r="B1109" s="57">
        <f t="shared" si="79"/>
        <v>145</v>
      </c>
      <c r="C1109" s="57" t="s">
        <v>1536</v>
      </c>
      <c r="D1109" s="57">
        <v>261.3</v>
      </c>
      <c r="E1109" s="57"/>
      <c r="F1109" s="57"/>
      <c r="G1109" s="57">
        <f t="shared" si="76"/>
        <v>261.3</v>
      </c>
      <c r="H1109" s="150">
        <f t="shared" si="77"/>
        <v>22.547577000000004</v>
      </c>
      <c r="I1109" s="322">
        <v>8.6290000000000006E-2</v>
      </c>
      <c r="J1109" s="89">
        <f t="shared" si="78"/>
        <v>8.6290000000000006E-2</v>
      </c>
    </row>
    <row r="1110" spans="2:10" x14ac:dyDescent="0.2">
      <c r="B1110" s="57">
        <f t="shared" si="79"/>
        <v>146</v>
      </c>
      <c r="C1110" s="57" t="s">
        <v>1537</v>
      </c>
      <c r="D1110" s="57">
        <v>296.89999999999998</v>
      </c>
      <c r="E1110" s="57"/>
      <c r="F1110" s="57">
        <v>50</v>
      </c>
      <c r="G1110" s="57">
        <f t="shared" si="76"/>
        <v>346.9</v>
      </c>
      <c r="H1110" s="150">
        <f t="shared" si="77"/>
        <v>29.934000999999999</v>
      </c>
      <c r="I1110" s="322">
        <v>8.6290000000000006E-2</v>
      </c>
      <c r="J1110" s="89">
        <f t="shared" si="78"/>
        <v>8.6290000000000006E-2</v>
      </c>
    </row>
    <row r="1111" spans="2:10" x14ac:dyDescent="0.2">
      <c r="B1111" s="57">
        <f t="shared" si="79"/>
        <v>147</v>
      </c>
      <c r="C1111" s="57" t="s">
        <v>1538</v>
      </c>
      <c r="D1111" s="57">
        <v>495.2</v>
      </c>
      <c r="E1111" s="57"/>
      <c r="F1111" s="57">
        <v>62.5</v>
      </c>
      <c r="G1111" s="57">
        <f t="shared" si="76"/>
        <v>557.70000000000005</v>
      </c>
      <c r="H1111" s="150">
        <f t="shared" si="77"/>
        <v>48.123933000000008</v>
      </c>
      <c r="I1111" s="322">
        <v>8.6290000000000006E-2</v>
      </c>
      <c r="J1111" s="89">
        <f t="shared" si="78"/>
        <v>8.6290000000000006E-2</v>
      </c>
    </row>
    <row r="1112" spans="2:10" x14ac:dyDescent="0.2">
      <c r="B1112" s="57">
        <f t="shared" si="79"/>
        <v>148</v>
      </c>
      <c r="C1112" s="57" t="s">
        <v>1539</v>
      </c>
      <c r="D1112" s="57">
        <v>446.2</v>
      </c>
      <c r="E1112" s="57"/>
      <c r="F1112" s="57"/>
      <c r="G1112" s="57">
        <f t="shared" si="76"/>
        <v>446.2</v>
      </c>
      <c r="H1112" s="150">
        <f t="shared" si="77"/>
        <v>38.502597999999999</v>
      </c>
      <c r="I1112" s="322">
        <v>8.6290000000000006E-2</v>
      </c>
      <c r="J1112" s="89">
        <f t="shared" si="78"/>
        <v>8.6290000000000006E-2</v>
      </c>
    </row>
    <row r="1113" spans="2:10" x14ac:dyDescent="0.2">
      <c r="B1113" s="57">
        <f t="shared" si="79"/>
        <v>149</v>
      </c>
      <c r="C1113" s="57" t="s">
        <v>1540</v>
      </c>
      <c r="D1113" s="57">
        <v>266.39999999999998</v>
      </c>
      <c r="E1113" s="57"/>
      <c r="F1113" s="57"/>
      <c r="G1113" s="57">
        <f t="shared" si="76"/>
        <v>266.39999999999998</v>
      </c>
      <c r="H1113" s="150">
        <f t="shared" si="77"/>
        <v>22.987656000000001</v>
      </c>
      <c r="I1113" s="322">
        <v>8.6290000000000006E-2</v>
      </c>
      <c r="J1113" s="89">
        <f t="shared" si="78"/>
        <v>8.6290000000000006E-2</v>
      </c>
    </row>
    <row r="1114" spans="2:10" x14ac:dyDescent="0.2">
      <c r="B1114" s="57">
        <f t="shared" si="79"/>
        <v>150</v>
      </c>
      <c r="C1114" s="57" t="s">
        <v>1541</v>
      </c>
      <c r="D1114" s="57">
        <v>548.4</v>
      </c>
      <c r="E1114" s="57"/>
      <c r="F1114" s="29">
        <v>215.2</v>
      </c>
      <c r="G1114" s="57">
        <f t="shared" si="76"/>
        <v>763.59999999999991</v>
      </c>
      <c r="H1114" s="150">
        <f t="shared" si="77"/>
        <v>65.891043999999994</v>
      </c>
      <c r="I1114" s="322">
        <v>8.6290000000000006E-2</v>
      </c>
      <c r="J1114" s="89">
        <f t="shared" si="78"/>
        <v>8.6290000000000006E-2</v>
      </c>
    </row>
    <row r="1115" spans="2:10" x14ac:dyDescent="0.2">
      <c r="B1115" s="57">
        <f t="shared" si="79"/>
        <v>151</v>
      </c>
      <c r="C1115" s="57" t="s">
        <v>1542</v>
      </c>
      <c r="D1115" s="57">
        <v>539.79999999999995</v>
      </c>
      <c r="E1115" s="57">
        <v>83.3</v>
      </c>
      <c r="F1115" s="57"/>
      <c r="G1115" s="57">
        <f t="shared" si="76"/>
        <v>623.09999999999991</v>
      </c>
      <c r="H1115" s="150">
        <f t="shared" si="77"/>
        <v>53.767298999999994</v>
      </c>
      <c r="I1115" s="322">
        <v>8.6290000000000006E-2</v>
      </c>
      <c r="J1115" s="89">
        <f t="shared" si="78"/>
        <v>8.6290000000000006E-2</v>
      </c>
    </row>
    <row r="1116" spans="2:10" x14ac:dyDescent="0.2">
      <c r="B1116" s="57">
        <f t="shared" si="79"/>
        <v>152</v>
      </c>
      <c r="C1116" s="57" t="s">
        <v>1543</v>
      </c>
      <c r="D1116" s="57">
        <v>384.6</v>
      </c>
      <c r="E1116" s="57"/>
      <c r="F1116" s="57"/>
      <c r="G1116" s="57">
        <f t="shared" si="76"/>
        <v>384.6</v>
      </c>
      <c r="H1116" s="150">
        <f t="shared" si="77"/>
        <v>33.187134000000007</v>
      </c>
      <c r="I1116" s="322">
        <v>8.6290000000000006E-2</v>
      </c>
      <c r="J1116" s="89">
        <f t="shared" si="78"/>
        <v>8.6290000000000019E-2</v>
      </c>
    </row>
    <row r="1117" spans="2:10" x14ac:dyDescent="0.2">
      <c r="B1117" s="57">
        <f t="shared" si="79"/>
        <v>153</v>
      </c>
      <c r="C1117" s="57" t="s">
        <v>2440</v>
      </c>
      <c r="D1117" s="57">
        <v>589.75</v>
      </c>
      <c r="E1117" s="57"/>
      <c r="F1117" s="57">
        <v>32.799999999999997</v>
      </c>
      <c r="G1117" s="57">
        <f t="shared" si="76"/>
        <v>622.54999999999995</v>
      </c>
      <c r="H1117" s="150">
        <f t="shared" si="77"/>
        <v>53.719839499999999</v>
      </c>
      <c r="I1117" s="322">
        <v>8.6290000000000006E-2</v>
      </c>
      <c r="J1117" s="89">
        <f t="shared" si="78"/>
        <v>8.6290000000000006E-2</v>
      </c>
    </row>
    <row r="1118" spans="2:10" x14ac:dyDescent="0.2">
      <c r="B1118" s="57">
        <f t="shared" si="79"/>
        <v>154</v>
      </c>
      <c r="C1118" s="57" t="s">
        <v>2441</v>
      </c>
      <c r="D1118" s="57">
        <v>405</v>
      </c>
      <c r="E1118" s="57"/>
      <c r="F1118" s="57">
        <v>21</v>
      </c>
      <c r="G1118" s="57">
        <f t="shared" si="76"/>
        <v>426</v>
      </c>
      <c r="H1118" s="150">
        <f t="shared" si="77"/>
        <v>36.759540000000001</v>
      </c>
      <c r="I1118" s="322">
        <v>8.6290000000000006E-2</v>
      </c>
      <c r="J1118" s="89">
        <f t="shared" si="78"/>
        <v>8.6290000000000006E-2</v>
      </c>
    </row>
    <row r="1119" spans="2:10" x14ac:dyDescent="0.2">
      <c r="B1119" s="57">
        <f t="shared" si="79"/>
        <v>155</v>
      </c>
      <c r="C1119" s="57" t="s">
        <v>2442</v>
      </c>
      <c r="D1119" s="57">
        <v>678.5</v>
      </c>
      <c r="E1119" s="57"/>
      <c r="F1119" s="57"/>
      <c r="G1119" s="57">
        <f t="shared" si="76"/>
        <v>678.5</v>
      </c>
      <c r="H1119" s="150">
        <f t="shared" si="77"/>
        <v>58.547765000000005</v>
      </c>
      <c r="I1119" s="322">
        <v>8.6290000000000006E-2</v>
      </c>
      <c r="J1119" s="89">
        <f t="shared" si="78"/>
        <v>8.6290000000000006E-2</v>
      </c>
    </row>
    <row r="1120" spans="2:10" x14ac:dyDescent="0.2">
      <c r="B1120" s="57">
        <f t="shared" si="79"/>
        <v>156</v>
      </c>
      <c r="C1120" s="57" t="s">
        <v>2443</v>
      </c>
      <c r="D1120" s="57">
        <v>973.9</v>
      </c>
      <c r="E1120" s="57"/>
      <c r="F1120" s="57">
        <v>132.80000000000001</v>
      </c>
      <c r="G1120" s="57">
        <f t="shared" si="76"/>
        <v>1106.7</v>
      </c>
      <c r="H1120" s="150">
        <f t="shared" si="77"/>
        <v>95.497143000000008</v>
      </c>
      <c r="I1120" s="322">
        <v>8.6290000000000006E-2</v>
      </c>
      <c r="J1120" s="89">
        <f t="shared" si="78"/>
        <v>8.6290000000000006E-2</v>
      </c>
    </row>
    <row r="1121" spans="2:10" x14ac:dyDescent="0.2">
      <c r="B1121" s="57">
        <f t="shared" si="79"/>
        <v>157</v>
      </c>
      <c r="C1121" s="57" t="s">
        <v>2444</v>
      </c>
      <c r="D1121" s="57">
        <v>669.8</v>
      </c>
      <c r="E1121" s="57"/>
      <c r="F1121" s="57"/>
      <c r="G1121" s="57">
        <f t="shared" si="76"/>
        <v>669.8</v>
      </c>
      <c r="H1121" s="150">
        <f t="shared" si="77"/>
        <v>57.797041999999998</v>
      </c>
      <c r="I1121" s="322">
        <v>8.6290000000000006E-2</v>
      </c>
      <c r="J1121" s="89">
        <f t="shared" si="78"/>
        <v>8.6290000000000006E-2</v>
      </c>
    </row>
    <row r="1122" spans="2:10" x14ac:dyDescent="0.2">
      <c r="B1122" s="57">
        <f t="shared" si="79"/>
        <v>158</v>
      </c>
      <c r="C1122" s="57" t="s">
        <v>2445</v>
      </c>
      <c r="D1122" s="57">
        <v>533.79999999999995</v>
      </c>
      <c r="E1122" s="57"/>
      <c r="F1122" s="57"/>
      <c r="G1122" s="57">
        <f t="shared" si="76"/>
        <v>533.79999999999995</v>
      </c>
      <c r="H1122" s="150">
        <f t="shared" si="77"/>
        <v>46.061602000000001</v>
      </c>
      <c r="I1122" s="322">
        <v>8.6290000000000006E-2</v>
      </c>
      <c r="J1122" s="89">
        <f t="shared" si="78"/>
        <v>8.6290000000000006E-2</v>
      </c>
    </row>
    <row r="1123" spans="2:10" x14ac:dyDescent="0.2">
      <c r="B1123" s="57">
        <f t="shared" si="79"/>
        <v>159</v>
      </c>
      <c r="C1123" s="57" t="s">
        <v>2446</v>
      </c>
      <c r="D1123" s="57">
        <v>413.5</v>
      </c>
      <c r="E1123" s="57"/>
      <c r="F1123" s="57">
        <v>30.4</v>
      </c>
      <c r="G1123" s="57">
        <f t="shared" si="76"/>
        <v>443.9</v>
      </c>
      <c r="H1123" s="150">
        <f t="shared" si="77"/>
        <v>38.304130999999998</v>
      </c>
      <c r="I1123" s="322">
        <v>8.6290000000000006E-2</v>
      </c>
      <c r="J1123" s="89">
        <f t="shared" si="78"/>
        <v>8.6290000000000006E-2</v>
      </c>
    </row>
    <row r="1124" spans="2:10" x14ac:dyDescent="0.2">
      <c r="B1124" s="57">
        <f t="shared" si="79"/>
        <v>160</v>
      </c>
      <c r="C1124" s="57" t="s">
        <v>2447</v>
      </c>
      <c r="D1124" s="57">
        <v>526.5</v>
      </c>
      <c r="E1124" s="57"/>
      <c r="F1124" s="57">
        <v>45.5</v>
      </c>
      <c r="G1124" s="57">
        <f t="shared" si="76"/>
        <v>572</v>
      </c>
      <c r="H1124" s="150">
        <f t="shared" si="77"/>
        <v>49.357880000000002</v>
      </c>
      <c r="I1124" s="322">
        <v>8.6290000000000006E-2</v>
      </c>
      <c r="J1124" s="89">
        <f t="shared" si="78"/>
        <v>8.6290000000000006E-2</v>
      </c>
    </row>
    <row r="1125" spans="2:10" x14ac:dyDescent="0.2">
      <c r="B1125" s="57">
        <f t="shared" si="79"/>
        <v>161</v>
      </c>
      <c r="C1125" s="57" t="s">
        <v>2448</v>
      </c>
      <c r="D1125" s="57">
        <v>894.7</v>
      </c>
      <c r="E1125" s="57"/>
      <c r="F1125" s="57">
        <v>42.5</v>
      </c>
      <c r="G1125" s="57">
        <f t="shared" si="76"/>
        <v>937.2</v>
      </c>
      <c r="H1125" s="150">
        <f t="shared" si="77"/>
        <v>80.870988000000011</v>
      </c>
      <c r="I1125" s="322">
        <v>8.6290000000000006E-2</v>
      </c>
      <c r="J1125" s="89">
        <f t="shared" si="78"/>
        <v>8.6290000000000006E-2</v>
      </c>
    </row>
    <row r="1126" spans="2:10" x14ac:dyDescent="0.2">
      <c r="B1126" s="57">
        <f t="shared" si="79"/>
        <v>162</v>
      </c>
      <c r="C1126" s="57" t="s">
        <v>2449</v>
      </c>
      <c r="D1126" s="57">
        <v>544.79999999999995</v>
      </c>
      <c r="E1126" s="57"/>
      <c r="F1126" s="57"/>
      <c r="G1126" s="57">
        <f t="shared" si="76"/>
        <v>544.79999999999995</v>
      </c>
      <c r="H1126" s="150">
        <f t="shared" si="77"/>
        <v>47.010792000000002</v>
      </c>
      <c r="I1126" s="322">
        <v>8.6290000000000006E-2</v>
      </c>
      <c r="J1126" s="89">
        <f t="shared" si="78"/>
        <v>8.6290000000000006E-2</v>
      </c>
    </row>
    <row r="1127" spans="2:10" x14ac:dyDescent="0.2">
      <c r="B1127" s="57">
        <f t="shared" si="79"/>
        <v>163</v>
      </c>
      <c r="C1127" s="57" t="s">
        <v>2450</v>
      </c>
      <c r="D1127" s="57">
        <v>521.9</v>
      </c>
      <c r="E1127" s="57"/>
      <c r="F1127" s="57"/>
      <c r="G1127" s="57">
        <f t="shared" si="76"/>
        <v>521.9</v>
      </c>
      <c r="H1127" s="150">
        <f t="shared" si="77"/>
        <v>45.034751</v>
      </c>
      <c r="I1127" s="322">
        <v>8.6290000000000006E-2</v>
      </c>
      <c r="J1127" s="89">
        <f t="shared" si="78"/>
        <v>8.6290000000000006E-2</v>
      </c>
    </row>
    <row r="1128" spans="2:10" x14ac:dyDescent="0.2">
      <c r="B1128" s="57">
        <f t="shared" si="79"/>
        <v>164</v>
      </c>
      <c r="C1128" s="57" t="s">
        <v>2451</v>
      </c>
      <c r="D1128" s="57">
        <v>522.6</v>
      </c>
      <c r="E1128" s="57"/>
      <c r="F1128" s="57"/>
      <c r="G1128" s="57">
        <f t="shared" si="76"/>
        <v>522.6</v>
      </c>
      <c r="H1128" s="150">
        <f t="shared" si="77"/>
        <v>45.095154000000008</v>
      </c>
      <c r="I1128" s="322">
        <v>8.6290000000000006E-2</v>
      </c>
      <c r="J1128" s="89">
        <f t="shared" si="78"/>
        <v>8.6290000000000006E-2</v>
      </c>
    </row>
    <row r="1129" spans="2:10" x14ac:dyDescent="0.2">
      <c r="B1129" s="57">
        <f t="shared" si="79"/>
        <v>165</v>
      </c>
      <c r="C1129" s="57" t="s">
        <v>2452</v>
      </c>
      <c r="D1129" s="57">
        <v>551.6</v>
      </c>
      <c r="E1129" s="57"/>
      <c r="F1129" s="57"/>
      <c r="G1129" s="57">
        <f t="shared" si="76"/>
        <v>551.6</v>
      </c>
      <c r="H1129" s="150">
        <f t="shared" si="77"/>
        <v>47.597564000000006</v>
      </c>
      <c r="I1129" s="322">
        <v>8.6290000000000006E-2</v>
      </c>
      <c r="J1129" s="89">
        <f t="shared" si="78"/>
        <v>8.6290000000000006E-2</v>
      </c>
    </row>
    <row r="1130" spans="2:10" x14ac:dyDescent="0.2">
      <c r="B1130" s="57">
        <f t="shared" si="79"/>
        <v>166</v>
      </c>
      <c r="C1130" s="57" t="s">
        <v>2453</v>
      </c>
      <c r="D1130" s="57">
        <v>683.5</v>
      </c>
      <c r="E1130" s="57"/>
      <c r="F1130" s="57"/>
      <c r="G1130" s="57">
        <f t="shared" si="76"/>
        <v>683.5</v>
      </c>
      <c r="H1130" s="150">
        <f t="shared" si="77"/>
        <v>58.979215000000003</v>
      </c>
      <c r="I1130" s="322">
        <v>8.6290000000000006E-2</v>
      </c>
      <c r="J1130" s="89">
        <f t="shared" si="78"/>
        <v>8.6290000000000006E-2</v>
      </c>
    </row>
    <row r="1131" spans="2:10" x14ac:dyDescent="0.2">
      <c r="B1131" s="57">
        <f t="shared" si="79"/>
        <v>167</v>
      </c>
      <c r="C1131" s="57" t="s">
        <v>2454</v>
      </c>
      <c r="D1131" s="57">
        <v>416.7</v>
      </c>
      <c r="E1131" s="57">
        <v>3.8</v>
      </c>
      <c r="F1131" s="57">
        <v>203.4</v>
      </c>
      <c r="G1131" s="57">
        <f t="shared" si="76"/>
        <v>623.9</v>
      </c>
      <c r="H1131" s="150">
        <f t="shared" si="77"/>
        <v>53.836331000000001</v>
      </c>
      <c r="I1131" s="322">
        <v>8.6290000000000006E-2</v>
      </c>
      <c r="J1131" s="89">
        <f t="shared" si="78"/>
        <v>8.6290000000000006E-2</v>
      </c>
    </row>
    <row r="1132" spans="2:10" x14ac:dyDescent="0.2">
      <c r="B1132" s="57">
        <f t="shared" si="79"/>
        <v>168</v>
      </c>
      <c r="C1132" s="57" t="s">
        <v>2455</v>
      </c>
      <c r="D1132" s="57">
        <v>353.8</v>
      </c>
      <c r="E1132" s="57"/>
      <c r="F1132" s="57"/>
      <c r="G1132" s="57">
        <f t="shared" si="76"/>
        <v>353.8</v>
      </c>
      <c r="H1132" s="150">
        <f t="shared" si="77"/>
        <v>30.529402000000005</v>
      </c>
      <c r="I1132" s="322">
        <v>8.6290000000000006E-2</v>
      </c>
      <c r="J1132" s="89">
        <f t="shared" si="78"/>
        <v>8.6290000000000006E-2</v>
      </c>
    </row>
    <row r="1133" spans="2:10" x14ac:dyDescent="0.2">
      <c r="B1133" s="57">
        <f t="shared" si="79"/>
        <v>169</v>
      </c>
      <c r="C1133" s="57" t="s">
        <v>2456</v>
      </c>
      <c r="D1133" s="57">
        <v>168.1</v>
      </c>
      <c r="E1133" s="57"/>
      <c r="F1133" s="57">
        <v>67.7</v>
      </c>
      <c r="G1133" s="57">
        <f t="shared" si="76"/>
        <v>235.8</v>
      </c>
      <c r="H1133" s="150">
        <f t="shared" si="77"/>
        <v>20.347182000000004</v>
      </c>
      <c r="I1133" s="322">
        <v>8.6290000000000006E-2</v>
      </c>
      <c r="J1133" s="89">
        <f t="shared" si="78"/>
        <v>8.6290000000000006E-2</v>
      </c>
    </row>
    <row r="1134" spans="2:10" x14ac:dyDescent="0.2">
      <c r="B1134" s="57">
        <f t="shared" si="79"/>
        <v>170</v>
      </c>
      <c r="C1134" s="57" t="s">
        <v>2457</v>
      </c>
      <c r="D1134" s="57">
        <v>417.2</v>
      </c>
      <c r="E1134" s="57"/>
      <c r="F1134" s="57">
        <v>90</v>
      </c>
      <c r="G1134" s="57">
        <f t="shared" si="76"/>
        <v>507.2</v>
      </c>
      <c r="H1134" s="150">
        <f t="shared" si="77"/>
        <v>43.766288000000003</v>
      </c>
      <c r="I1134" s="322">
        <v>8.6290000000000006E-2</v>
      </c>
      <c r="J1134" s="89">
        <f t="shared" si="78"/>
        <v>8.6290000000000006E-2</v>
      </c>
    </row>
    <row r="1135" spans="2:10" x14ac:dyDescent="0.2">
      <c r="B1135" s="57">
        <f t="shared" si="79"/>
        <v>171</v>
      </c>
      <c r="C1135" s="57" t="s">
        <v>2458</v>
      </c>
      <c r="D1135" s="57">
        <v>718.3</v>
      </c>
      <c r="E1135" s="57"/>
      <c r="F1135" s="57"/>
      <c r="G1135" s="57">
        <f t="shared" si="76"/>
        <v>718.3</v>
      </c>
      <c r="H1135" s="150">
        <f t="shared" si="77"/>
        <v>61.982106999999999</v>
      </c>
      <c r="I1135" s="322">
        <v>8.6290000000000006E-2</v>
      </c>
      <c r="J1135" s="89">
        <f t="shared" si="78"/>
        <v>8.6290000000000006E-2</v>
      </c>
    </row>
    <row r="1136" spans="2:10" x14ac:dyDescent="0.2">
      <c r="B1136" s="57">
        <f t="shared" si="79"/>
        <v>172</v>
      </c>
      <c r="C1136" s="57" t="s">
        <v>2459</v>
      </c>
      <c r="D1136" s="57">
        <v>376.4</v>
      </c>
      <c r="E1136" s="57"/>
      <c r="F1136" s="57"/>
      <c r="G1136" s="57">
        <f t="shared" si="76"/>
        <v>376.4</v>
      </c>
      <c r="H1136" s="150">
        <f t="shared" si="77"/>
        <v>32.479556000000002</v>
      </c>
      <c r="I1136" s="322">
        <v>8.6290000000000006E-2</v>
      </c>
      <c r="J1136" s="89">
        <f t="shared" si="78"/>
        <v>8.6290000000000006E-2</v>
      </c>
    </row>
    <row r="1137" spans="2:10" x14ac:dyDescent="0.2">
      <c r="B1137" s="57">
        <f t="shared" si="79"/>
        <v>173</v>
      </c>
      <c r="C1137" s="57" t="s">
        <v>2460</v>
      </c>
      <c r="D1137" s="57">
        <v>382.6</v>
      </c>
      <c r="E1137" s="57"/>
      <c r="F1137" s="57"/>
      <c r="G1137" s="57">
        <f t="shared" si="76"/>
        <v>382.6</v>
      </c>
      <c r="H1137" s="150">
        <f t="shared" si="77"/>
        <v>33.014554000000004</v>
      </c>
      <c r="I1137" s="322">
        <v>8.6290000000000006E-2</v>
      </c>
      <c r="J1137" s="89">
        <f t="shared" si="78"/>
        <v>8.6290000000000006E-2</v>
      </c>
    </row>
    <row r="1138" spans="2:10" x14ac:dyDescent="0.2">
      <c r="B1138" s="57">
        <f t="shared" si="79"/>
        <v>174</v>
      </c>
      <c r="C1138" s="57" t="s">
        <v>2461</v>
      </c>
      <c r="D1138" s="57">
        <v>2603.6999999999998</v>
      </c>
      <c r="E1138" s="57"/>
      <c r="F1138" s="57"/>
      <c r="G1138" s="57">
        <f t="shared" si="76"/>
        <v>2603.6999999999998</v>
      </c>
      <c r="H1138" s="150">
        <f t="shared" si="77"/>
        <v>224.67327299999999</v>
      </c>
      <c r="I1138" s="322">
        <v>8.6290000000000006E-2</v>
      </c>
      <c r="J1138" s="89">
        <f t="shared" si="78"/>
        <v>8.6290000000000006E-2</v>
      </c>
    </row>
    <row r="1139" spans="2:10" x14ac:dyDescent="0.2">
      <c r="B1139" s="57">
        <f t="shared" si="79"/>
        <v>175</v>
      </c>
      <c r="C1139" s="57" t="s">
        <v>2462</v>
      </c>
      <c r="D1139" s="57">
        <v>474.3</v>
      </c>
      <c r="E1139" s="57"/>
      <c r="F1139" s="57">
        <v>105.2</v>
      </c>
      <c r="G1139" s="57">
        <f t="shared" si="76"/>
        <v>579.5</v>
      </c>
      <c r="H1139" s="150">
        <f t="shared" si="77"/>
        <v>50.005055000000006</v>
      </c>
      <c r="I1139" s="322">
        <v>8.6290000000000006E-2</v>
      </c>
      <c r="J1139" s="89">
        <f t="shared" si="78"/>
        <v>8.6290000000000006E-2</v>
      </c>
    </row>
    <row r="1140" spans="2:10" x14ac:dyDescent="0.2">
      <c r="B1140" s="57">
        <f t="shared" si="79"/>
        <v>176</v>
      </c>
      <c r="C1140" s="57" t="s">
        <v>2463</v>
      </c>
      <c r="D1140" s="57">
        <v>314.8</v>
      </c>
      <c r="E1140" s="57"/>
      <c r="F1140" s="57"/>
      <c r="G1140" s="57">
        <f t="shared" si="76"/>
        <v>314.8</v>
      </c>
      <c r="H1140" s="150">
        <f t="shared" si="77"/>
        <v>27.164092000000004</v>
      </c>
      <c r="I1140" s="322">
        <v>8.6290000000000006E-2</v>
      </c>
      <c r="J1140" s="89">
        <f t="shared" si="78"/>
        <v>8.6290000000000006E-2</v>
      </c>
    </row>
    <row r="1141" spans="2:10" x14ac:dyDescent="0.2">
      <c r="B1141" s="57">
        <f t="shared" si="79"/>
        <v>177</v>
      </c>
      <c r="C1141" s="57" t="s">
        <v>2464</v>
      </c>
      <c r="D1141" s="57">
        <v>223.6</v>
      </c>
      <c r="E1141" s="57"/>
      <c r="F1141" s="57"/>
      <c r="G1141" s="57">
        <f t="shared" si="76"/>
        <v>223.6</v>
      </c>
      <c r="H1141" s="150">
        <f t="shared" si="77"/>
        <v>19.294444000000002</v>
      </c>
      <c r="I1141" s="322">
        <v>8.6290000000000006E-2</v>
      </c>
      <c r="J1141" s="89">
        <f t="shared" si="78"/>
        <v>8.6290000000000006E-2</v>
      </c>
    </row>
    <row r="1142" spans="2:10" x14ac:dyDescent="0.2">
      <c r="B1142" s="57">
        <f t="shared" si="79"/>
        <v>178</v>
      </c>
      <c r="C1142" s="57" t="s">
        <v>2465</v>
      </c>
      <c r="D1142" s="57">
        <v>243.3</v>
      </c>
      <c r="E1142" s="57"/>
      <c r="F1142" s="57">
        <v>216.6</v>
      </c>
      <c r="G1142" s="57">
        <f t="shared" si="76"/>
        <v>459.9</v>
      </c>
      <c r="H1142" s="150">
        <f t="shared" si="77"/>
        <v>39.684770999999998</v>
      </c>
      <c r="I1142" s="322">
        <v>8.6290000000000006E-2</v>
      </c>
      <c r="J1142" s="89">
        <f t="shared" si="78"/>
        <v>8.6290000000000006E-2</v>
      </c>
    </row>
    <row r="1143" spans="2:10" x14ac:dyDescent="0.2">
      <c r="B1143" s="57">
        <f t="shared" si="79"/>
        <v>179</v>
      </c>
      <c r="C1143" s="57" t="s">
        <v>2466</v>
      </c>
      <c r="D1143" s="57">
        <v>530.5</v>
      </c>
      <c r="E1143" s="57"/>
      <c r="F1143" s="57"/>
      <c r="G1143" s="57">
        <f t="shared" si="76"/>
        <v>530.5</v>
      </c>
      <c r="H1143" s="150">
        <f t="shared" si="77"/>
        <v>45.776845000000002</v>
      </c>
      <c r="I1143" s="322">
        <v>8.6290000000000006E-2</v>
      </c>
      <c r="J1143" s="89">
        <f t="shared" si="78"/>
        <v>8.6290000000000006E-2</v>
      </c>
    </row>
    <row r="1144" spans="2:10" x14ac:dyDescent="0.2">
      <c r="B1144" s="57">
        <f t="shared" si="79"/>
        <v>180</v>
      </c>
      <c r="C1144" s="57" t="s">
        <v>2467</v>
      </c>
      <c r="D1144" s="57">
        <v>377</v>
      </c>
      <c r="E1144" s="57"/>
      <c r="F1144" s="57"/>
      <c r="G1144" s="57">
        <f t="shared" si="76"/>
        <v>377</v>
      </c>
      <c r="H1144" s="150">
        <f t="shared" si="77"/>
        <v>32.531330000000004</v>
      </c>
      <c r="I1144" s="322">
        <v>8.6290000000000006E-2</v>
      </c>
      <c r="J1144" s="89">
        <f t="shared" si="78"/>
        <v>8.6290000000000006E-2</v>
      </c>
    </row>
    <row r="1145" spans="2:10" x14ac:dyDescent="0.2">
      <c r="B1145" s="57">
        <f t="shared" si="79"/>
        <v>181</v>
      </c>
      <c r="C1145" s="57" t="s">
        <v>2468</v>
      </c>
      <c r="D1145" s="57">
        <v>439.5</v>
      </c>
      <c r="E1145" s="57"/>
      <c r="F1145" s="57"/>
      <c r="G1145" s="57">
        <f t="shared" si="76"/>
        <v>439.5</v>
      </c>
      <c r="H1145" s="150">
        <f t="shared" si="77"/>
        <v>37.924455000000002</v>
      </c>
      <c r="I1145" s="322">
        <v>8.6290000000000006E-2</v>
      </c>
      <c r="J1145" s="89">
        <f t="shared" si="78"/>
        <v>8.6290000000000006E-2</v>
      </c>
    </row>
    <row r="1146" spans="2:10" x14ac:dyDescent="0.2">
      <c r="B1146" s="57">
        <f t="shared" si="79"/>
        <v>182</v>
      </c>
      <c r="C1146" s="57" t="s">
        <v>2469</v>
      </c>
      <c r="D1146" s="57">
        <v>150.1</v>
      </c>
      <c r="E1146" s="57"/>
      <c r="F1146" s="57"/>
      <c r="G1146" s="57">
        <f t="shared" si="76"/>
        <v>150.1</v>
      </c>
      <c r="H1146" s="150">
        <f t="shared" si="77"/>
        <v>12.952129000000001</v>
      </c>
      <c r="I1146" s="322">
        <v>8.6290000000000006E-2</v>
      </c>
      <c r="J1146" s="89">
        <f t="shared" si="78"/>
        <v>8.6290000000000006E-2</v>
      </c>
    </row>
    <row r="1147" spans="2:10" x14ac:dyDescent="0.2">
      <c r="B1147" s="57">
        <f t="shared" si="79"/>
        <v>183</v>
      </c>
      <c r="C1147" s="57" t="s">
        <v>2470</v>
      </c>
      <c r="D1147" s="57">
        <v>438.6</v>
      </c>
      <c r="E1147" s="57"/>
      <c r="F1147" s="57"/>
      <c r="G1147" s="57">
        <f t="shared" ref="G1147:G1206" si="80">D1147+E1147+F1147</f>
        <v>438.6</v>
      </c>
      <c r="H1147" s="150">
        <f t="shared" ref="H1147:H1206" si="81">SUM(I1147*G1147)</f>
        <v>37.846794000000003</v>
      </c>
      <c r="I1147" s="322">
        <v>8.6290000000000006E-2</v>
      </c>
      <c r="J1147" s="89">
        <f t="shared" ref="J1147:J1206" si="82">SUM(H1147/G1147)</f>
        <v>8.6290000000000006E-2</v>
      </c>
    </row>
    <row r="1148" spans="2:10" x14ac:dyDescent="0.2">
      <c r="B1148" s="57">
        <f t="shared" si="79"/>
        <v>184</v>
      </c>
      <c r="C1148" s="57" t="s">
        <v>2471</v>
      </c>
      <c r="D1148" s="57">
        <v>124.3</v>
      </c>
      <c r="E1148" s="57"/>
      <c r="F1148" s="57"/>
      <c r="G1148" s="57">
        <f t="shared" si="80"/>
        <v>124.3</v>
      </c>
      <c r="H1148" s="150">
        <f t="shared" si="81"/>
        <v>10.725847</v>
      </c>
      <c r="I1148" s="322">
        <v>8.6290000000000006E-2</v>
      </c>
      <c r="J1148" s="89">
        <f t="shared" si="82"/>
        <v>8.6290000000000006E-2</v>
      </c>
    </row>
    <row r="1149" spans="2:10" x14ac:dyDescent="0.2">
      <c r="B1149" s="57">
        <f t="shared" si="79"/>
        <v>185</v>
      </c>
      <c r="C1149" s="57" t="s">
        <v>2472</v>
      </c>
      <c r="D1149" s="57">
        <v>511.6</v>
      </c>
      <c r="E1149" s="57"/>
      <c r="F1149" s="57"/>
      <c r="G1149" s="57">
        <f t="shared" si="80"/>
        <v>511.6</v>
      </c>
      <c r="H1149" s="150">
        <f t="shared" si="81"/>
        <v>44.145964000000006</v>
      </c>
      <c r="I1149" s="322">
        <v>8.6290000000000006E-2</v>
      </c>
      <c r="J1149" s="89">
        <f t="shared" si="82"/>
        <v>8.6290000000000006E-2</v>
      </c>
    </row>
    <row r="1150" spans="2:10" x14ac:dyDescent="0.2">
      <c r="B1150" s="57">
        <f t="shared" si="79"/>
        <v>186</v>
      </c>
      <c r="C1150" s="57" t="s">
        <v>2473</v>
      </c>
      <c r="D1150" s="57">
        <v>174.2</v>
      </c>
      <c r="E1150" s="57">
        <v>37.6</v>
      </c>
      <c r="F1150" s="57"/>
      <c r="G1150" s="57">
        <f t="shared" si="80"/>
        <v>211.79999999999998</v>
      </c>
      <c r="H1150" s="150">
        <f t="shared" si="81"/>
        <v>18.276222000000001</v>
      </c>
      <c r="I1150" s="322">
        <v>8.6290000000000006E-2</v>
      </c>
      <c r="J1150" s="89">
        <f t="shared" si="82"/>
        <v>8.6290000000000006E-2</v>
      </c>
    </row>
    <row r="1151" spans="2:10" x14ac:dyDescent="0.2">
      <c r="B1151" s="57">
        <f t="shared" si="79"/>
        <v>187</v>
      </c>
      <c r="C1151" s="57" t="s">
        <v>2474</v>
      </c>
      <c r="D1151" s="57">
        <v>172.8</v>
      </c>
      <c r="E1151" s="57"/>
      <c r="F1151" s="57">
        <v>14.6</v>
      </c>
      <c r="G1151" s="57">
        <f t="shared" si="80"/>
        <v>187.4</v>
      </c>
      <c r="H1151" s="150">
        <f t="shared" si="81"/>
        <v>16.170746000000001</v>
      </c>
      <c r="I1151" s="322">
        <v>8.6290000000000006E-2</v>
      </c>
      <c r="J1151" s="89">
        <f t="shared" si="82"/>
        <v>8.6290000000000006E-2</v>
      </c>
    </row>
    <row r="1152" spans="2:10" x14ac:dyDescent="0.2">
      <c r="B1152" s="57">
        <f t="shared" si="79"/>
        <v>188</v>
      </c>
      <c r="C1152" s="57" t="s">
        <v>2475</v>
      </c>
      <c r="D1152" s="57">
        <v>273.7</v>
      </c>
      <c r="E1152" s="57"/>
      <c r="F1152" s="57"/>
      <c r="G1152" s="57">
        <f t="shared" si="80"/>
        <v>273.7</v>
      </c>
      <c r="H1152" s="150">
        <f t="shared" si="81"/>
        <v>23.617573</v>
      </c>
      <c r="I1152" s="322">
        <v>8.6290000000000006E-2</v>
      </c>
      <c r="J1152" s="89">
        <f t="shared" si="82"/>
        <v>8.6290000000000006E-2</v>
      </c>
    </row>
    <row r="1153" spans="2:10" x14ac:dyDescent="0.2">
      <c r="B1153" s="57">
        <f t="shared" si="79"/>
        <v>189</v>
      </c>
      <c r="C1153" s="57" t="s">
        <v>978</v>
      </c>
      <c r="D1153" s="57">
        <v>479.4</v>
      </c>
      <c r="E1153" s="57"/>
      <c r="F1153" s="57"/>
      <c r="G1153" s="57">
        <f t="shared" si="80"/>
        <v>479.4</v>
      </c>
      <c r="H1153" s="150">
        <f t="shared" si="81"/>
        <v>41.367426000000002</v>
      </c>
      <c r="I1153" s="322">
        <v>8.6290000000000006E-2</v>
      </c>
      <c r="J1153" s="89">
        <f t="shared" si="82"/>
        <v>8.6290000000000006E-2</v>
      </c>
    </row>
    <row r="1154" spans="2:10" x14ac:dyDescent="0.2">
      <c r="B1154" s="57">
        <f t="shared" si="79"/>
        <v>190</v>
      </c>
      <c r="C1154" s="57" t="s">
        <v>979</v>
      </c>
      <c r="D1154" s="57">
        <v>381.4</v>
      </c>
      <c r="E1154" s="57"/>
      <c r="F1154" s="57">
        <v>32</v>
      </c>
      <c r="G1154" s="57">
        <f t="shared" si="80"/>
        <v>413.4</v>
      </c>
      <c r="H1154" s="150">
        <f t="shared" si="81"/>
        <v>35.672286</v>
      </c>
      <c r="I1154" s="322">
        <v>8.6290000000000006E-2</v>
      </c>
      <c r="J1154" s="89">
        <f t="shared" si="82"/>
        <v>8.6290000000000006E-2</v>
      </c>
    </row>
    <row r="1155" spans="2:10" x14ac:dyDescent="0.2">
      <c r="B1155" s="57">
        <f t="shared" si="79"/>
        <v>191</v>
      </c>
      <c r="C1155" s="57" t="s">
        <v>980</v>
      </c>
      <c r="D1155" s="57">
        <v>9330.6</v>
      </c>
      <c r="E1155" s="57"/>
      <c r="F1155" s="57">
        <v>1157.25</v>
      </c>
      <c r="G1155" s="57">
        <f t="shared" si="80"/>
        <v>10487.85</v>
      </c>
      <c r="H1155" s="150">
        <f t="shared" si="81"/>
        <v>904.99657650000006</v>
      </c>
      <c r="I1155" s="322">
        <v>8.6290000000000006E-2</v>
      </c>
      <c r="J1155" s="89">
        <f t="shared" si="82"/>
        <v>8.6290000000000006E-2</v>
      </c>
    </row>
    <row r="1156" spans="2:10" x14ac:dyDescent="0.2">
      <c r="B1156" s="57">
        <f t="shared" si="79"/>
        <v>192</v>
      </c>
      <c r="C1156" s="57" t="s">
        <v>981</v>
      </c>
      <c r="D1156" s="57">
        <v>2360</v>
      </c>
      <c r="E1156" s="57">
        <v>47.2</v>
      </c>
      <c r="F1156" s="57"/>
      <c r="G1156" s="57">
        <f t="shared" si="80"/>
        <v>2407.1999999999998</v>
      </c>
      <c r="H1156" s="150">
        <f t="shared" si="81"/>
        <v>207.717288</v>
      </c>
      <c r="I1156" s="322">
        <v>8.6290000000000006E-2</v>
      </c>
      <c r="J1156" s="89">
        <f t="shared" si="82"/>
        <v>8.6290000000000006E-2</v>
      </c>
    </row>
    <row r="1157" spans="2:10" x14ac:dyDescent="0.2">
      <c r="B1157" s="57">
        <f t="shared" si="79"/>
        <v>193</v>
      </c>
      <c r="C1157" s="57" t="s">
        <v>982</v>
      </c>
      <c r="D1157" s="57">
        <v>3652.21</v>
      </c>
      <c r="E1157" s="57">
        <v>536.29999999999995</v>
      </c>
      <c r="F1157" s="57">
        <v>38.4</v>
      </c>
      <c r="G1157" s="57">
        <f t="shared" si="80"/>
        <v>4226.91</v>
      </c>
      <c r="H1157" s="150">
        <f t="shared" si="81"/>
        <v>364.7400639</v>
      </c>
      <c r="I1157" s="322">
        <v>8.6290000000000006E-2</v>
      </c>
      <c r="J1157" s="89">
        <f t="shared" si="82"/>
        <v>8.6290000000000006E-2</v>
      </c>
    </row>
    <row r="1158" spans="2:10" x14ac:dyDescent="0.2">
      <c r="B1158" s="57">
        <f t="shared" si="79"/>
        <v>194</v>
      </c>
      <c r="C1158" s="57" t="s">
        <v>983</v>
      </c>
      <c r="D1158" s="57">
        <v>1805.5</v>
      </c>
      <c r="E1158" s="57"/>
      <c r="F1158" s="57"/>
      <c r="G1158" s="57">
        <f t="shared" si="80"/>
        <v>1805.5</v>
      </c>
      <c r="H1158" s="150">
        <f t="shared" si="81"/>
        <v>155.796595</v>
      </c>
      <c r="I1158" s="322">
        <v>8.6290000000000006E-2</v>
      </c>
      <c r="J1158" s="89">
        <f t="shared" si="82"/>
        <v>8.6289999999999992E-2</v>
      </c>
    </row>
    <row r="1159" spans="2:10" x14ac:dyDescent="0.2">
      <c r="B1159" s="57">
        <f t="shared" ref="B1159:B1222" si="83">B1158+1</f>
        <v>195</v>
      </c>
      <c r="C1159" s="57" t="s">
        <v>984</v>
      </c>
      <c r="D1159" s="57">
        <v>1806.9</v>
      </c>
      <c r="E1159" s="57"/>
      <c r="F1159" s="57"/>
      <c r="G1159" s="57">
        <f t="shared" si="80"/>
        <v>1806.9</v>
      </c>
      <c r="H1159" s="150">
        <f t="shared" si="81"/>
        <v>155.91740100000001</v>
      </c>
      <c r="I1159" s="322">
        <v>8.6290000000000006E-2</v>
      </c>
      <c r="J1159" s="89">
        <f t="shared" si="82"/>
        <v>8.6290000000000006E-2</v>
      </c>
    </row>
    <row r="1160" spans="2:10" x14ac:dyDescent="0.2">
      <c r="B1160" s="57">
        <f t="shared" si="83"/>
        <v>196</v>
      </c>
      <c r="C1160" s="57" t="s">
        <v>1544</v>
      </c>
      <c r="D1160" s="57">
        <v>119.6</v>
      </c>
      <c r="E1160" s="57"/>
      <c r="F1160" s="57"/>
      <c r="G1160" s="57">
        <f t="shared" si="80"/>
        <v>119.6</v>
      </c>
      <c r="H1160" s="150">
        <f t="shared" si="81"/>
        <v>10.320284000000001</v>
      </c>
      <c r="I1160" s="322">
        <v>8.6290000000000006E-2</v>
      </c>
      <c r="J1160" s="89">
        <f t="shared" si="82"/>
        <v>8.6290000000000006E-2</v>
      </c>
    </row>
    <row r="1161" spans="2:10" x14ac:dyDescent="0.2">
      <c r="B1161" s="57">
        <f t="shared" si="83"/>
        <v>197</v>
      </c>
      <c r="C1161" s="57" t="s">
        <v>1545</v>
      </c>
      <c r="D1161" s="57">
        <v>151.69999999999999</v>
      </c>
      <c r="E1161" s="57"/>
      <c r="F1161" s="57">
        <v>205.3</v>
      </c>
      <c r="G1161" s="57">
        <f t="shared" si="80"/>
        <v>357</v>
      </c>
      <c r="H1161" s="150">
        <f t="shared" si="81"/>
        <v>30.805530000000001</v>
      </c>
      <c r="I1161" s="322">
        <v>8.6290000000000006E-2</v>
      </c>
      <c r="J1161" s="89">
        <f t="shared" si="82"/>
        <v>8.6290000000000006E-2</v>
      </c>
    </row>
    <row r="1162" spans="2:10" x14ac:dyDescent="0.2">
      <c r="B1162" s="57">
        <f t="shared" si="83"/>
        <v>198</v>
      </c>
      <c r="C1162" s="57" t="s">
        <v>1546</v>
      </c>
      <c r="D1162" s="57">
        <v>171.7</v>
      </c>
      <c r="E1162" s="57">
        <v>16.100000000000001</v>
      </c>
      <c r="F1162" s="57"/>
      <c r="G1162" s="57">
        <f t="shared" si="80"/>
        <v>187.79999999999998</v>
      </c>
      <c r="H1162" s="150">
        <f t="shared" si="81"/>
        <v>16.205262000000001</v>
      </c>
      <c r="I1162" s="322">
        <v>8.6290000000000006E-2</v>
      </c>
      <c r="J1162" s="89">
        <f t="shared" si="82"/>
        <v>8.6290000000000019E-2</v>
      </c>
    </row>
    <row r="1163" spans="2:10" x14ac:dyDescent="0.2">
      <c r="B1163" s="57">
        <f t="shared" si="83"/>
        <v>199</v>
      </c>
      <c r="C1163" s="57" t="s">
        <v>1547</v>
      </c>
      <c r="D1163" s="57">
        <v>198.5</v>
      </c>
      <c r="E1163" s="57"/>
      <c r="F1163" s="57">
        <v>65.5</v>
      </c>
      <c r="G1163" s="57">
        <f t="shared" si="80"/>
        <v>264</v>
      </c>
      <c r="H1163" s="150">
        <f t="shared" si="81"/>
        <v>22.780560000000001</v>
      </c>
      <c r="I1163" s="322">
        <v>8.6290000000000006E-2</v>
      </c>
      <c r="J1163" s="89">
        <f t="shared" si="82"/>
        <v>8.6290000000000006E-2</v>
      </c>
    </row>
    <row r="1164" spans="2:10" x14ac:dyDescent="0.2">
      <c r="B1164" s="57">
        <f t="shared" si="83"/>
        <v>200</v>
      </c>
      <c r="C1164" s="57" t="s">
        <v>1548</v>
      </c>
      <c r="D1164" s="57">
        <v>451.6</v>
      </c>
      <c r="E1164" s="57"/>
      <c r="F1164" s="57">
        <v>23.5</v>
      </c>
      <c r="G1164" s="57">
        <f t="shared" si="80"/>
        <v>475.1</v>
      </c>
      <c r="H1164" s="150">
        <f t="shared" si="81"/>
        <v>40.996379000000005</v>
      </c>
      <c r="I1164" s="322">
        <v>8.6290000000000006E-2</v>
      </c>
      <c r="J1164" s="89">
        <f t="shared" si="82"/>
        <v>8.6290000000000006E-2</v>
      </c>
    </row>
    <row r="1165" spans="2:10" x14ac:dyDescent="0.2">
      <c r="B1165" s="57">
        <f t="shared" si="83"/>
        <v>201</v>
      </c>
      <c r="C1165" s="57" t="s">
        <v>1549</v>
      </c>
      <c r="D1165" s="57">
        <v>316.7</v>
      </c>
      <c r="E1165" s="57"/>
      <c r="F1165" s="57">
        <v>70.5</v>
      </c>
      <c r="G1165" s="57">
        <f t="shared" si="80"/>
        <v>387.2</v>
      </c>
      <c r="H1165" s="150">
        <f t="shared" si="81"/>
        <v>33.411487999999999</v>
      </c>
      <c r="I1165" s="322">
        <v>8.6290000000000006E-2</v>
      </c>
      <c r="J1165" s="89">
        <f t="shared" si="82"/>
        <v>8.6290000000000006E-2</v>
      </c>
    </row>
    <row r="1166" spans="2:10" x14ac:dyDescent="0.2">
      <c r="B1166" s="57">
        <f t="shared" si="83"/>
        <v>202</v>
      </c>
      <c r="C1166" s="57" t="s">
        <v>1550</v>
      </c>
      <c r="D1166" s="57">
        <v>234</v>
      </c>
      <c r="E1166" s="57"/>
      <c r="F1166" s="57">
        <v>92.6</v>
      </c>
      <c r="G1166" s="57">
        <f t="shared" si="80"/>
        <v>326.60000000000002</v>
      </c>
      <c r="H1166" s="150">
        <f t="shared" si="81"/>
        <v>28.182314000000005</v>
      </c>
      <c r="I1166" s="322">
        <v>8.6290000000000006E-2</v>
      </c>
      <c r="J1166" s="89">
        <f t="shared" si="82"/>
        <v>8.6290000000000006E-2</v>
      </c>
    </row>
    <row r="1167" spans="2:10" x14ac:dyDescent="0.2">
      <c r="B1167" s="57">
        <f t="shared" si="83"/>
        <v>203</v>
      </c>
      <c r="C1167" s="57" t="s">
        <v>1551</v>
      </c>
      <c r="D1167" s="57">
        <v>267.89999999999998</v>
      </c>
      <c r="E1167" s="57"/>
      <c r="F1167" s="57">
        <v>98</v>
      </c>
      <c r="G1167" s="57">
        <f t="shared" si="80"/>
        <v>365.9</v>
      </c>
      <c r="H1167" s="150">
        <f t="shared" si="81"/>
        <v>31.573511</v>
      </c>
      <c r="I1167" s="322">
        <v>8.6290000000000006E-2</v>
      </c>
      <c r="J1167" s="89">
        <f t="shared" si="82"/>
        <v>8.6290000000000006E-2</v>
      </c>
    </row>
    <row r="1168" spans="2:10" x14ac:dyDescent="0.2">
      <c r="B1168" s="57">
        <f t="shared" si="83"/>
        <v>204</v>
      </c>
      <c r="C1168" s="57" t="s">
        <v>1552</v>
      </c>
      <c r="D1168" s="57">
        <v>705.4</v>
      </c>
      <c r="E1168" s="57"/>
      <c r="F1168" s="57">
        <v>73.430000000000007</v>
      </c>
      <c r="G1168" s="57">
        <f t="shared" si="80"/>
        <v>778.82999999999993</v>
      </c>
      <c r="H1168" s="150">
        <f t="shared" si="81"/>
        <v>67.205240700000004</v>
      </c>
      <c r="I1168" s="322">
        <v>8.6290000000000006E-2</v>
      </c>
      <c r="J1168" s="89">
        <f t="shared" si="82"/>
        <v>8.6290000000000019E-2</v>
      </c>
    </row>
    <row r="1169" spans="2:10" x14ac:dyDescent="0.2">
      <c r="B1169" s="57">
        <f t="shared" si="83"/>
        <v>205</v>
      </c>
      <c r="C1169" s="57" t="s">
        <v>1553</v>
      </c>
      <c r="D1169" s="57">
        <v>147.9</v>
      </c>
      <c r="E1169" s="57"/>
      <c r="F1169" s="57">
        <v>136</v>
      </c>
      <c r="G1169" s="57">
        <f t="shared" si="80"/>
        <v>283.89999999999998</v>
      </c>
      <c r="H1169" s="150">
        <f t="shared" si="81"/>
        <v>24.497730999999998</v>
      </c>
      <c r="I1169" s="322">
        <v>8.6290000000000006E-2</v>
      </c>
      <c r="J1169" s="89">
        <f t="shared" si="82"/>
        <v>8.6290000000000006E-2</v>
      </c>
    </row>
    <row r="1170" spans="2:10" x14ac:dyDescent="0.2">
      <c r="B1170" s="57">
        <f t="shared" si="83"/>
        <v>206</v>
      </c>
      <c r="C1170" s="57" t="s">
        <v>1554</v>
      </c>
      <c r="D1170" s="57">
        <v>1317.61</v>
      </c>
      <c r="E1170" s="57"/>
      <c r="F1170" s="57">
        <v>44.4</v>
      </c>
      <c r="G1170" s="57">
        <f t="shared" si="80"/>
        <v>1362.01</v>
      </c>
      <c r="H1170" s="150">
        <f t="shared" si="81"/>
        <v>117.52784290000001</v>
      </c>
      <c r="I1170" s="322">
        <v>8.6290000000000006E-2</v>
      </c>
      <c r="J1170" s="89">
        <f t="shared" si="82"/>
        <v>8.6290000000000006E-2</v>
      </c>
    </row>
    <row r="1171" spans="2:10" x14ac:dyDescent="0.2">
      <c r="B1171" s="57">
        <f t="shared" si="83"/>
        <v>207</v>
      </c>
      <c r="C1171" s="57" t="s">
        <v>1555</v>
      </c>
      <c r="D1171" s="57">
        <v>300.39999999999998</v>
      </c>
      <c r="E1171" s="57"/>
      <c r="F1171" s="57">
        <v>132.19999999999999</v>
      </c>
      <c r="G1171" s="57">
        <f t="shared" si="80"/>
        <v>432.59999999999997</v>
      </c>
      <c r="H1171" s="150">
        <f t="shared" si="81"/>
        <v>37.329053999999999</v>
      </c>
      <c r="I1171" s="322">
        <v>8.6290000000000006E-2</v>
      </c>
      <c r="J1171" s="89">
        <f t="shared" si="82"/>
        <v>8.6290000000000006E-2</v>
      </c>
    </row>
    <row r="1172" spans="2:10" x14ac:dyDescent="0.2">
      <c r="B1172" s="57">
        <f t="shared" si="83"/>
        <v>208</v>
      </c>
      <c r="C1172" s="57" t="s">
        <v>1556</v>
      </c>
      <c r="D1172" s="57">
        <v>359.6</v>
      </c>
      <c r="E1172" s="57">
        <v>18.100000000000001</v>
      </c>
      <c r="F1172" s="57"/>
      <c r="G1172" s="57">
        <f t="shared" si="80"/>
        <v>377.70000000000005</v>
      </c>
      <c r="H1172" s="150">
        <f t="shared" si="81"/>
        <v>32.591733000000005</v>
      </c>
      <c r="I1172" s="322">
        <v>8.6290000000000006E-2</v>
      </c>
      <c r="J1172" s="89">
        <f t="shared" si="82"/>
        <v>8.6290000000000006E-2</v>
      </c>
    </row>
    <row r="1173" spans="2:10" x14ac:dyDescent="0.2">
      <c r="B1173" s="57">
        <f t="shared" si="83"/>
        <v>209</v>
      </c>
      <c r="C1173" s="57" t="s">
        <v>1557</v>
      </c>
      <c r="D1173" s="57">
        <v>327.5</v>
      </c>
      <c r="E1173" s="57"/>
      <c r="F1173" s="57"/>
      <c r="G1173" s="57">
        <f t="shared" si="80"/>
        <v>327.5</v>
      </c>
      <c r="H1173" s="150">
        <f t="shared" si="81"/>
        <v>28.259975000000001</v>
      </c>
      <c r="I1173" s="322">
        <v>8.6290000000000006E-2</v>
      </c>
      <c r="J1173" s="89">
        <f t="shared" si="82"/>
        <v>8.6290000000000006E-2</v>
      </c>
    </row>
    <row r="1174" spans="2:10" x14ac:dyDescent="0.2">
      <c r="B1174" s="57">
        <f t="shared" si="83"/>
        <v>210</v>
      </c>
      <c r="C1174" s="57" t="s">
        <v>1558</v>
      </c>
      <c r="D1174" s="57">
        <v>278.2</v>
      </c>
      <c r="E1174" s="57"/>
      <c r="F1174" s="57">
        <v>45</v>
      </c>
      <c r="G1174" s="57">
        <f t="shared" si="80"/>
        <v>323.2</v>
      </c>
      <c r="H1174" s="150">
        <f t="shared" si="81"/>
        <v>27.888928</v>
      </c>
      <c r="I1174" s="322">
        <v>8.6290000000000006E-2</v>
      </c>
      <c r="J1174" s="89">
        <f t="shared" si="82"/>
        <v>8.6290000000000006E-2</v>
      </c>
    </row>
    <row r="1175" spans="2:10" x14ac:dyDescent="0.2">
      <c r="B1175" s="57">
        <f t="shared" si="83"/>
        <v>211</v>
      </c>
      <c r="C1175" s="57" t="s">
        <v>1559</v>
      </c>
      <c r="D1175" s="57">
        <v>863.3</v>
      </c>
      <c r="E1175" s="57"/>
      <c r="F1175" s="57"/>
      <c r="G1175" s="57">
        <f t="shared" si="80"/>
        <v>863.3</v>
      </c>
      <c r="H1175" s="150">
        <f t="shared" si="81"/>
        <v>74.494157000000001</v>
      </c>
      <c r="I1175" s="322">
        <v>8.6290000000000006E-2</v>
      </c>
      <c r="J1175" s="89">
        <f t="shared" si="82"/>
        <v>8.6290000000000006E-2</v>
      </c>
    </row>
    <row r="1176" spans="2:10" x14ac:dyDescent="0.2">
      <c r="B1176" s="57">
        <f t="shared" si="83"/>
        <v>212</v>
      </c>
      <c r="C1176" s="57" t="s">
        <v>1560</v>
      </c>
      <c r="D1176" s="57">
        <v>306.39999999999998</v>
      </c>
      <c r="E1176" s="57"/>
      <c r="F1176" s="57">
        <v>28.3</v>
      </c>
      <c r="G1176" s="57">
        <f t="shared" si="80"/>
        <v>334.7</v>
      </c>
      <c r="H1176" s="150">
        <f t="shared" si="81"/>
        <v>28.881263000000001</v>
      </c>
      <c r="I1176" s="322">
        <v>8.6290000000000006E-2</v>
      </c>
      <c r="J1176" s="89">
        <f t="shared" si="82"/>
        <v>8.6290000000000006E-2</v>
      </c>
    </row>
    <row r="1177" spans="2:10" x14ac:dyDescent="0.2">
      <c r="B1177" s="57">
        <f t="shared" si="83"/>
        <v>213</v>
      </c>
      <c r="C1177" s="57" t="s">
        <v>1561</v>
      </c>
      <c r="D1177" s="57">
        <v>383.2</v>
      </c>
      <c r="E1177" s="57"/>
      <c r="F1177" s="57">
        <v>34</v>
      </c>
      <c r="G1177" s="57">
        <f t="shared" si="80"/>
        <v>417.2</v>
      </c>
      <c r="H1177" s="150">
        <f t="shared" si="81"/>
        <v>36.000188000000001</v>
      </c>
      <c r="I1177" s="322">
        <v>8.6290000000000006E-2</v>
      </c>
      <c r="J1177" s="89">
        <f t="shared" si="82"/>
        <v>8.6290000000000006E-2</v>
      </c>
    </row>
    <row r="1178" spans="2:10" x14ac:dyDescent="0.2">
      <c r="B1178" s="57">
        <f t="shared" si="83"/>
        <v>214</v>
      </c>
      <c r="C1178" s="57" t="s">
        <v>1562</v>
      </c>
      <c r="D1178" s="57">
        <v>492.7</v>
      </c>
      <c r="E1178" s="57"/>
      <c r="F1178" s="57">
        <v>183.5</v>
      </c>
      <c r="G1178" s="57">
        <f t="shared" si="80"/>
        <v>676.2</v>
      </c>
      <c r="H1178" s="150">
        <f t="shared" si="81"/>
        <v>58.349298000000005</v>
      </c>
      <c r="I1178" s="322">
        <v>8.6290000000000006E-2</v>
      </c>
      <c r="J1178" s="89">
        <f t="shared" si="82"/>
        <v>8.6290000000000006E-2</v>
      </c>
    </row>
    <row r="1179" spans="2:10" x14ac:dyDescent="0.2">
      <c r="B1179" s="57">
        <f t="shared" si="83"/>
        <v>215</v>
      </c>
      <c r="C1179" s="57" t="s">
        <v>1563</v>
      </c>
      <c r="D1179" s="57">
        <v>697.4</v>
      </c>
      <c r="E1179" s="57"/>
      <c r="F1179" s="57">
        <v>17.2</v>
      </c>
      <c r="G1179" s="57">
        <f t="shared" si="80"/>
        <v>714.6</v>
      </c>
      <c r="H1179" s="150">
        <f t="shared" si="81"/>
        <v>61.662834000000004</v>
      </c>
      <c r="I1179" s="322">
        <v>8.6290000000000006E-2</v>
      </c>
      <c r="J1179" s="89">
        <f t="shared" si="82"/>
        <v>8.6290000000000006E-2</v>
      </c>
    </row>
    <row r="1180" spans="2:10" x14ac:dyDescent="0.2">
      <c r="B1180" s="57">
        <f t="shared" si="83"/>
        <v>216</v>
      </c>
      <c r="C1180" s="57" t="s">
        <v>1564</v>
      </c>
      <c r="D1180" s="57">
        <v>509.9</v>
      </c>
      <c r="E1180" s="57"/>
      <c r="F1180" s="57">
        <v>97.6</v>
      </c>
      <c r="G1180" s="57">
        <f t="shared" si="80"/>
        <v>607.5</v>
      </c>
      <c r="H1180" s="150">
        <f t="shared" si="81"/>
        <v>52.421175000000005</v>
      </c>
      <c r="I1180" s="322">
        <v>8.6290000000000006E-2</v>
      </c>
      <c r="J1180" s="89">
        <f t="shared" si="82"/>
        <v>8.6290000000000006E-2</v>
      </c>
    </row>
    <row r="1181" spans="2:10" x14ac:dyDescent="0.2">
      <c r="B1181" s="57">
        <f t="shared" si="83"/>
        <v>217</v>
      </c>
      <c r="C1181" s="57" t="s">
        <v>1565</v>
      </c>
      <c r="D1181" s="57">
        <v>238.2</v>
      </c>
      <c r="E1181" s="57"/>
      <c r="F1181" s="57"/>
      <c r="G1181" s="57">
        <f t="shared" si="80"/>
        <v>238.2</v>
      </c>
      <c r="H1181" s="150">
        <f t="shared" si="81"/>
        <v>20.554278</v>
      </c>
      <c r="I1181" s="322">
        <v>8.6290000000000006E-2</v>
      </c>
      <c r="J1181" s="89">
        <f t="shared" si="82"/>
        <v>8.6290000000000006E-2</v>
      </c>
    </row>
    <row r="1182" spans="2:10" x14ac:dyDescent="0.2">
      <c r="B1182" s="57">
        <f t="shared" si="83"/>
        <v>218</v>
      </c>
      <c r="C1182" s="57" t="s">
        <v>1566</v>
      </c>
      <c r="D1182" s="57">
        <v>524.6</v>
      </c>
      <c r="E1182" s="57"/>
      <c r="F1182" s="57">
        <v>132.1</v>
      </c>
      <c r="G1182" s="57">
        <f t="shared" si="80"/>
        <v>656.7</v>
      </c>
      <c r="H1182" s="150">
        <f t="shared" si="81"/>
        <v>56.666643000000008</v>
      </c>
      <c r="I1182" s="322">
        <v>8.6290000000000006E-2</v>
      </c>
      <c r="J1182" s="89">
        <f t="shared" si="82"/>
        <v>8.6290000000000006E-2</v>
      </c>
    </row>
    <row r="1183" spans="2:10" x14ac:dyDescent="0.2">
      <c r="B1183" s="57">
        <f t="shared" si="83"/>
        <v>219</v>
      </c>
      <c r="C1183" s="57" t="s">
        <v>1567</v>
      </c>
      <c r="D1183" s="57">
        <v>436.8</v>
      </c>
      <c r="E1183" s="57"/>
      <c r="F1183" s="57"/>
      <c r="G1183" s="57">
        <f t="shared" si="80"/>
        <v>436.8</v>
      </c>
      <c r="H1183" s="150">
        <f t="shared" si="81"/>
        <v>37.691472000000005</v>
      </c>
      <c r="I1183" s="322">
        <v>8.6290000000000006E-2</v>
      </c>
      <c r="J1183" s="89">
        <f t="shared" si="82"/>
        <v>8.6290000000000006E-2</v>
      </c>
    </row>
    <row r="1184" spans="2:10" x14ac:dyDescent="0.2">
      <c r="B1184" s="57">
        <f t="shared" si="83"/>
        <v>220</v>
      </c>
      <c r="C1184" s="57" t="s">
        <v>1568</v>
      </c>
      <c r="D1184" s="57">
        <v>829.6</v>
      </c>
      <c r="E1184" s="57"/>
      <c r="F1184" s="57">
        <v>76</v>
      </c>
      <c r="G1184" s="57">
        <f t="shared" si="80"/>
        <v>905.6</v>
      </c>
      <c r="H1184" s="150">
        <f t="shared" si="81"/>
        <v>78.144224000000008</v>
      </c>
      <c r="I1184" s="322">
        <v>8.6290000000000006E-2</v>
      </c>
      <c r="J1184" s="89">
        <f t="shared" si="82"/>
        <v>8.6290000000000006E-2</v>
      </c>
    </row>
    <row r="1185" spans="2:10" x14ac:dyDescent="0.2">
      <c r="B1185" s="57">
        <f t="shared" si="83"/>
        <v>221</v>
      </c>
      <c r="C1185" s="57" t="s">
        <v>1569</v>
      </c>
      <c r="D1185" s="57">
        <v>690.33</v>
      </c>
      <c r="E1185" s="57"/>
      <c r="F1185" s="57"/>
      <c r="G1185" s="57">
        <f t="shared" si="80"/>
        <v>690.33</v>
      </c>
      <c r="H1185" s="150">
        <f t="shared" si="81"/>
        <v>59.568575700000011</v>
      </c>
      <c r="I1185" s="322">
        <v>8.6290000000000006E-2</v>
      </c>
      <c r="J1185" s="89">
        <f t="shared" si="82"/>
        <v>8.6290000000000006E-2</v>
      </c>
    </row>
    <row r="1186" spans="2:10" x14ac:dyDescent="0.2">
      <c r="B1186" s="57">
        <f t="shared" si="83"/>
        <v>222</v>
      </c>
      <c r="C1186" s="57" t="s">
        <v>1570</v>
      </c>
      <c r="D1186" s="57">
        <v>548.21</v>
      </c>
      <c r="E1186" s="57"/>
      <c r="F1186" s="57"/>
      <c r="G1186" s="57">
        <f t="shared" si="80"/>
        <v>548.21</v>
      </c>
      <c r="H1186" s="150">
        <f t="shared" si="81"/>
        <v>47.305040900000009</v>
      </c>
      <c r="I1186" s="322">
        <v>8.6290000000000006E-2</v>
      </c>
      <c r="J1186" s="89">
        <f t="shared" si="82"/>
        <v>8.6290000000000006E-2</v>
      </c>
    </row>
    <row r="1187" spans="2:10" x14ac:dyDescent="0.2">
      <c r="B1187" s="57">
        <f t="shared" si="83"/>
        <v>223</v>
      </c>
      <c r="C1187" s="57" t="s">
        <v>1571</v>
      </c>
      <c r="D1187" s="57">
        <v>433.09</v>
      </c>
      <c r="E1187" s="57"/>
      <c r="F1187" s="57"/>
      <c r="G1187" s="57">
        <f t="shared" si="80"/>
        <v>433.09</v>
      </c>
      <c r="H1187" s="150">
        <f t="shared" si="81"/>
        <v>37.371336100000001</v>
      </c>
      <c r="I1187" s="322">
        <v>8.6290000000000006E-2</v>
      </c>
      <c r="J1187" s="89">
        <f t="shared" si="82"/>
        <v>8.6290000000000006E-2</v>
      </c>
    </row>
    <row r="1188" spans="2:10" x14ac:dyDescent="0.2">
      <c r="B1188" s="57">
        <f t="shared" si="83"/>
        <v>224</v>
      </c>
      <c r="C1188" s="57" t="s">
        <v>1572</v>
      </c>
      <c r="D1188" s="57">
        <v>478.9</v>
      </c>
      <c r="E1188" s="57"/>
      <c r="F1188" s="57"/>
      <c r="G1188" s="57">
        <f t="shared" si="80"/>
        <v>478.9</v>
      </c>
      <c r="H1188" s="150">
        <f t="shared" si="81"/>
        <v>41.324280999999999</v>
      </c>
      <c r="I1188" s="322">
        <v>8.6290000000000006E-2</v>
      </c>
      <c r="J1188" s="89">
        <f t="shared" si="82"/>
        <v>8.6290000000000006E-2</v>
      </c>
    </row>
    <row r="1189" spans="2:10" x14ac:dyDescent="0.2">
      <c r="B1189" s="57">
        <f t="shared" si="83"/>
        <v>225</v>
      </c>
      <c r="C1189" s="57" t="s">
        <v>1573</v>
      </c>
      <c r="D1189" s="57">
        <v>3670.09</v>
      </c>
      <c r="E1189" s="57"/>
      <c r="F1189" s="57"/>
      <c r="G1189" s="57">
        <f t="shared" si="80"/>
        <v>3670.09</v>
      </c>
      <c r="H1189" s="150">
        <f t="shared" si="81"/>
        <v>316.69206610000003</v>
      </c>
      <c r="I1189" s="322">
        <v>8.6290000000000006E-2</v>
      </c>
      <c r="J1189" s="89">
        <f t="shared" si="82"/>
        <v>8.6290000000000006E-2</v>
      </c>
    </row>
    <row r="1190" spans="2:10" x14ac:dyDescent="0.2">
      <c r="B1190" s="57">
        <f t="shared" si="83"/>
        <v>226</v>
      </c>
      <c r="C1190" s="57" t="s">
        <v>1574</v>
      </c>
      <c r="D1190" s="57">
        <v>428.84</v>
      </c>
      <c r="E1190" s="57"/>
      <c r="F1190" s="57"/>
      <c r="G1190" s="57">
        <f t="shared" si="80"/>
        <v>428.84</v>
      </c>
      <c r="H1190" s="150">
        <f t="shared" si="81"/>
        <v>37.004603600000003</v>
      </c>
      <c r="I1190" s="322">
        <v>8.6290000000000006E-2</v>
      </c>
      <c r="J1190" s="89">
        <f t="shared" si="82"/>
        <v>8.6290000000000006E-2</v>
      </c>
    </row>
    <row r="1191" spans="2:10" x14ac:dyDescent="0.2">
      <c r="B1191" s="57">
        <f t="shared" si="83"/>
        <v>227</v>
      </c>
      <c r="C1191" s="57" t="s">
        <v>1575</v>
      </c>
      <c r="D1191" s="57">
        <v>192.9</v>
      </c>
      <c r="E1191" s="57"/>
      <c r="F1191" s="57"/>
      <c r="G1191" s="57">
        <f t="shared" si="80"/>
        <v>192.9</v>
      </c>
      <c r="H1191" s="150">
        <f t="shared" si="81"/>
        <v>16.645341000000002</v>
      </c>
      <c r="I1191" s="322">
        <v>8.6290000000000006E-2</v>
      </c>
      <c r="J1191" s="89">
        <f t="shared" si="82"/>
        <v>8.6290000000000006E-2</v>
      </c>
    </row>
    <row r="1192" spans="2:10" x14ac:dyDescent="0.2">
      <c r="B1192" s="57">
        <f t="shared" si="83"/>
        <v>228</v>
      </c>
      <c r="C1192" s="57" t="s">
        <v>1576</v>
      </c>
      <c r="D1192" s="57">
        <v>315.60000000000002</v>
      </c>
      <c r="E1192" s="57"/>
      <c r="F1192" s="57"/>
      <c r="G1192" s="57">
        <f t="shared" si="80"/>
        <v>315.60000000000002</v>
      </c>
      <c r="H1192" s="150">
        <f t="shared" si="81"/>
        <v>27.233124000000004</v>
      </c>
      <c r="I1192" s="322">
        <v>8.6290000000000006E-2</v>
      </c>
      <c r="J1192" s="89">
        <f t="shared" si="82"/>
        <v>8.6290000000000006E-2</v>
      </c>
    </row>
    <row r="1193" spans="2:10" x14ac:dyDescent="0.2">
      <c r="B1193" s="57">
        <f t="shared" si="83"/>
        <v>229</v>
      </c>
      <c r="C1193" s="57" t="s">
        <v>49</v>
      </c>
      <c r="D1193" s="57">
        <v>146.4</v>
      </c>
      <c r="E1193" s="57"/>
      <c r="F1193" s="57"/>
      <c r="G1193" s="57">
        <f t="shared" si="80"/>
        <v>146.4</v>
      </c>
      <c r="H1193" s="150">
        <f t="shared" si="81"/>
        <v>12.632856000000002</v>
      </c>
      <c r="I1193" s="322">
        <v>8.6290000000000006E-2</v>
      </c>
      <c r="J1193" s="89">
        <f t="shared" si="82"/>
        <v>8.6290000000000006E-2</v>
      </c>
    </row>
    <row r="1194" spans="2:10" x14ac:dyDescent="0.2">
      <c r="B1194" s="57">
        <f t="shared" si="83"/>
        <v>230</v>
      </c>
      <c r="C1194" s="57" t="s">
        <v>50</v>
      </c>
      <c r="D1194" s="57">
        <v>145.1</v>
      </c>
      <c r="E1194" s="57"/>
      <c r="F1194" s="57"/>
      <c r="G1194" s="57">
        <f t="shared" si="80"/>
        <v>145.1</v>
      </c>
      <c r="H1194" s="150">
        <f t="shared" si="81"/>
        <v>12.520678999999999</v>
      </c>
      <c r="I1194" s="322">
        <v>8.6290000000000006E-2</v>
      </c>
      <c r="J1194" s="89">
        <f t="shared" si="82"/>
        <v>8.6290000000000006E-2</v>
      </c>
    </row>
    <row r="1195" spans="2:10" x14ac:dyDescent="0.2">
      <c r="B1195" s="57">
        <f t="shared" si="83"/>
        <v>231</v>
      </c>
      <c r="C1195" s="57" t="s">
        <v>51</v>
      </c>
      <c r="D1195" s="57">
        <v>206.7</v>
      </c>
      <c r="E1195" s="57"/>
      <c r="F1195" s="57"/>
      <c r="G1195" s="57">
        <f t="shared" si="80"/>
        <v>206.7</v>
      </c>
      <c r="H1195" s="150">
        <f t="shared" si="81"/>
        <v>17.836143</v>
      </c>
      <c r="I1195" s="322">
        <v>8.6290000000000006E-2</v>
      </c>
      <c r="J1195" s="89">
        <f t="shared" si="82"/>
        <v>8.6290000000000006E-2</v>
      </c>
    </row>
    <row r="1196" spans="2:10" x14ac:dyDescent="0.2">
      <c r="B1196" s="57">
        <f t="shared" si="83"/>
        <v>232</v>
      </c>
      <c r="C1196" s="57" t="s">
        <v>52</v>
      </c>
      <c r="D1196" s="57">
        <v>117.5</v>
      </c>
      <c r="E1196" s="57"/>
      <c r="F1196" s="57"/>
      <c r="G1196" s="57">
        <f t="shared" si="80"/>
        <v>117.5</v>
      </c>
      <c r="H1196" s="150">
        <f t="shared" si="81"/>
        <v>10.139075</v>
      </c>
      <c r="I1196" s="322">
        <v>8.6290000000000006E-2</v>
      </c>
      <c r="J1196" s="89">
        <f t="shared" si="82"/>
        <v>8.6290000000000006E-2</v>
      </c>
    </row>
    <row r="1197" spans="2:10" x14ac:dyDescent="0.2">
      <c r="B1197" s="57">
        <f t="shared" si="83"/>
        <v>233</v>
      </c>
      <c r="C1197" s="57" t="s">
        <v>53</v>
      </c>
      <c r="D1197" s="57">
        <v>108.4</v>
      </c>
      <c r="E1197" s="57"/>
      <c r="F1197" s="57"/>
      <c r="G1197" s="57">
        <f t="shared" si="80"/>
        <v>108.4</v>
      </c>
      <c r="H1197" s="150">
        <f t="shared" si="81"/>
        <v>9.3538360000000011</v>
      </c>
      <c r="I1197" s="322">
        <v>8.6290000000000006E-2</v>
      </c>
      <c r="J1197" s="89">
        <f t="shared" si="82"/>
        <v>8.6290000000000006E-2</v>
      </c>
    </row>
    <row r="1198" spans="2:10" x14ac:dyDescent="0.2">
      <c r="B1198" s="57">
        <f t="shared" si="83"/>
        <v>234</v>
      </c>
      <c r="C1198" s="57" t="s">
        <v>54</v>
      </c>
      <c r="D1198" s="57">
        <v>253.3</v>
      </c>
      <c r="E1198" s="57"/>
      <c r="F1198" s="57"/>
      <c r="G1198" s="57">
        <f t="shared" si="80"/>
        <v>253.3</v>
      </c>
      <c r="H1198" s="150">
        <f t="shared" si="81"/>
        <v>21.857257000000004</v>
      </c>
      <c r="I1198" s="322">
        <v>8.6290000000000006E-2</v>
      </c>
      <c r="J1198" s="89">
        <f t="shared" si="82"/>
        <v>8.6290000000000019E-2</v>
      </c>
    </row>
    <row r="1199" spans="2:10" x14ac:dyDescent="0.2">
      <c r="B1199" s="57">
        <f t="shared" si="83"/>
        <v>235</v>
      </c>
      <c r="C1199" s="57" t="s">
        <v>55</v>
      </c>
      <c r="D1199" s="57">
        <v>3062.2</v>
      </c>
      <c r="E1199" s="57"/>
      <c r="F1199" s="57"/>
      <c r="G1199" s="57">
        <f t="shared" si="80"/>
        <v>3062.2</v>
      </c>
      <c r="H1199" s="150">
        <f t="shared" si="81"/>
        <v>264.23723799999999</v>
      </c>
      <c r="I1199" s="322">
        <v>8.6290000000000006E-2</v>
      </c>
      <c r="J1199" s="89">
        <f t="shared" si="82"/>
        <v>8.6290000000000006E-2</v>
      </c>
    </row>
    <row r="1200" spans="2:10" x14ac:dyDescent="0.2">
      <c r="B1200" s="57">
        <f t="shared" si="83"/>
        <v>236</v>
      </c>
      <c r="C1200" s="57" t="s">
        <v>58</v>
      </c>
      <c r="D1200" s="57">
        <v>111.8</v>
      </c>
      <c r="E1200" s="57"/>
      <c r="F1200" s="57"/>
      <c r="G1200" s="57">
        <f t="shared" si="80"/>
        <v>111.8</v>
      </c>
      <c r="H1200" s="150">
        <f t="shared" si="81"/>
        <v>9.6472220000000011</v>
      </c>
      <c r="I1200" s="322">
        <v>8.6290000000000006E-2</v>
      </c>
      <c r="J1200" s="89">
        <f t="shared" si="82"/>
        <v>8.6290000000000006E-2</v>
      </c>
    </row>
    <row r="1201" spans="2:10" x14ac:dyDescent="0.2">
      <c r="B1201" s="57">
        <f t="shared" si="83"/>
        <v>237</v>
      </c>
      <c r="C1201" s="57" t="s">
        <v>59</v>
      </c>
      <c r="D1201" s="57">
        <v>2015.4</v>
      </c>
      <c r="E1201" s="57"/>
      <c r="F1201" s="57"/>
      <c r="G1201" s="57">
        <f t="shared" si="80"/>
        <v>2015.4</v>
      </c>
      <c r="H1201" s="150">
        <f t="shared" si="81"/>
        <v>173.90886600000002</v>
      </c>
      <c r="I1201" s="322">
        <v>8.6290000000000006E-2</v>
      </c>
      <c r="J1201" s="89">
        <f t="shared" si="82"/>
        <v>8.6290000000000006E-2</v>
      </c>
    </row>
    <row r="1202" spans="2:10" x14ac:dyDescent="0.2">
      <c r="B1202" s="57">
        <f t="shared" si="83"/>
        <v>238</v>
      </c>
      <c r="C1202" s="57" t="s">
        <v>60</v>
      </c>
      <c r="D1202" s="57">
        <v>3806.5</v>
      </c>
      <c r="E1202" s="57"/>
      <c r="F1202" s="57"/>
      <c r="G1202" s="57">
        <f t="shared" si="80"/>
        <v>3806.5</v>
      </c>
      <c r="H1202" s="150">
        <f t="shared" si="81"/>
        <v>328.46288500000003</v>
      </c>
      <c r="I1202" s="322">
        <v>8.6290000000000006E-2</v>
      </c>
      <c r="J1202" s="89">
        <f t="shared" si="82"/>
        <v>8.6290000000000006E-2</v>
      </c>
    </row>
    <row r="1203" spans="2:10" x14ac:dyDescent="0.2">
      <c r="B1203" s="57">
        <f t="shared" si="83"/>
        <v>239</v>
      </c>
      <c r="C1203" s="57" t="s">
        <v>61</v>
      </c>
      <c r="D1203" s="57">
        <v>300.8</v>
      </c>
      <c r="E1203" s="57"/>
      <c r="F1203" s="57"/>
      <c r="G1203" s="57">
        <f t="shared" si="80"/>
        <v>300.8</v>
      </c>
      <c r="H1203" s="150">
        <f t="shared" si="81"/>
        <v>25.956032000000004</v>
      </c>
      <c r="I1203" s="322">
        <v>8.6290000000000006E-2</v>
      </c>
      <c r="J1203" s="89">
        <f t="shared" si="82"/>
        <v>8.6290000000000006E-2</v>
      </c>
    </row>
    <row r="1204" spans="2:10" x14ac:dyDescent="0.2">
      <c r="B1204" s="57">
        <f t="shared" si="83"/>
        <v>240</v>
      </c>
      <c r="C1204" s="57" t="s">
        <v>106</v>
      </c>
      <c r="D1204" s="57">
        <v>1711.2</v>
      </c>
      <c r="E1204" s="57"/>
      <c r="F1204" s="57">
        <v>324.10000000000002</v>
      </c>
      <c r="G1204" s="57">
        <f t="shared" si="80"/>
        <v>2035.3000000000002</v>
      </c>
      <c r="H1204" s="150">
        <f t="shared" si="81"/>
        <v>175.62603700000003</v>
      </c>
      <c r="I1204" s="322">
        <v>8.6290000000000006E-2</v>
      </c>
      <c r="J1204" s="89">
        <f t="shared" si="82"/>
        <v>8.6290000000000006E-2</v>
      </c>
    </row>
    <row r="1205" spans="2:10" x14ac:dyDescent="0.2">
      <c r="B1205" s="57">
        <f t="shared" si="83"/>
        <v>241</v>
      </c>
      <c r="C1205" s="57" t="s">
        <v>107</v>
      </c>
      <c r="D1205" s="57">
        <v>1885.6</v>
      </c>
      <c r="E1205" s="57"/>
      <c r="F1205" s="57"/>
      <c r="G1205" s="57">
        <f t="shared" si="80"/>
        <v>1885.6</v>
      </c>
      <c r="H1205" s="150">
        <f t="shared" si="81"/>
        <v>162.70842400000001</v>
      </c>
      <c r="I1205" s="322">
        <v>8.6290000000000006E-2</v>
      </c>
      <c r="J1205" s="89">
        <f t="shared" si="82"/>
        <v>8.6290000000000006E-2</v>
      </c>
    </row>
    <row r="1206" spans="2:10" x14ac:dyDescent="0.2">
      <c r="B1206" s="57">
        <f t="shared" si="83"/>
        <v>242</v>
      </c>
      <c r="C1206" s="57" t="s">
        <v>108</v>
      </c>
      <c r="D1206" s="57">
        <v>2603.3000000000002</v>
      </c>
      <c r="E1206" s="57"/>
      <c r="F1206" s="57">
        <v>443.5</v>
      </c>
      <c r="G1206" s="57">
        <f t="shared" si="80"/>
        <v>3046.8</v>
      </c>
      <c r="H1206" s="150">
        <f t="shared" si="81"/>
        <v>262.90837200000004</v>
      </c>
      <c r="I1206" s="322">
        <v>8.6290000000000006E-2</v>
      </c>
      <c r="J1206" s="89">
        <f t="shared" si="82"/>
        <v>8.6290000000000006E-2</v>
      </c>
    </row>
    <row r="1207" spans="2:10" x14ac:dyDescent="0.2">
      <c r="B1207" s="57">
        <f t="shared" si="83"/>
        <v>243</v>
      </c>
      <c r="C1207" s="57" t="s">
        <v>109</v>
      </c>
      <c r="D1207" s="57">
        <v>122.5</v>
      </c>
      <c r="E1207" s="57"/>
      <c r="F1207" s="57"/>
      <c r="G1207" s="57">
        <f t="shared" ref="G1207:G1253" si="84">D1207+E1207+F1207</f>
        <v>122.5</v>
      </c>
      <c r="H1207" s="150">
        <f t="shared" ref="H1207:H1253" si="85">SUM(I1207*G1207)</f>
        <v>10.570525</v>
      </c>
      <c r="I1207" s="322">
        <v>8.6290000000000006E-2</v>
      </c>
      <c r="J1207" s="89">
        <f t="shared" ref="J1207:J1253" si="86">SUM(H1207/G1207)</f>
        <v>8.6290000000000006E-2</v>
      </c>
    </row>
    <row r="1208" spans="2:10" x14ac:dyDescent="0.2">
      <c r="B1208" s="57">
        <f t="shared" si="83"/>
        <v>244</v>
      </c>
      <c r="C1208" s="57" t="s">
        <v>110</v>
      </c>
      <c r="D1208" s="57">
        <v>1944.7</v>
      </c>
      <c r="E1208" s="57"/>
      <c r="F1208" s="57">
        <v>44.7</v>
      </c>
      <c r="G1208" s="57">
        <f t="shared" si="84"/>
        <v>1989.4</v>
      </c>
      <c r="H1208" s="150">
        <f t="shared" si="85"/>
        <v>171.66532600000002</v>
      </c>
      <c r="I1208" s="322">
        <v>8.6290000000000006E-2</v>
      </c>
      <c r="J1208" s="89">
        <f t="shared" si="86"/>
        <v>8.6290000000000006E-2</v>
      </c>
    </row>
    <row r="1209" spans="2:10" x14ac:dyDescent="0.2">
      <c r="B1209" s="57">
        <f t="shared" si="83"/>
        <v>245</v>
      </c>
      <c r="C1209" s="57" t="s">
        <v>111</v>
      </c>
      <c r="D1209" s="57">
        <v>275.8</v>
      </c>
      <c r="E1209" s="57"/>
      <c r="F1209" s="57">
        <v>62.2</v>
      </c>
      <c r="G1209" s="57">
        <f t="shared" si="84"/>
        <v>338</v>
      </c>
      <c r="H1209" s="150">
        <f t="shared" si="85"/>
        <v>29.166020000000003</v>
      </c>
      <c r="I1209" s="322">
        <v>8.6290000000000006E-2</v>
      </c>
      <c r="J1209" s="89">
        <f t="shared" si="86"/>
        <v>8.6290000000000006E-2</v>
      </c>
    </row>
    <row r="1210" spans="2:10" x14ac:dyDescent="0.2">
      <c r="B1210" s="57">
        <f t="shared" si="83"/>
        <v>246</v>
      </c>
      <c r="C1210" s="57" t="s">
        <v>112</v>
      </c>
      <c r="D1210" s="57">
        <v>1780.7</v>
      </c>
      <c r="E1210" s="57"/>
      <c r="F1210" s="57">
        <v>144.19999999999999</v>
      </c>
      <c r="G1210" s="57">
        <f t="shared" si="84"/>
        <v>1924.9</v>
      </c>
      <c r="H1210" s="150">
        <f t="shared" si="85"/>
        <v>166.09962100000001</v>
      </c>
      <c r="I1210" s="322">
        <v>8.6290000000000006E-2</v>
      </c>
      <c r="J1210" s="89">
        <f t="shared" si="86"/>
        <v>8.6290000000000006E-2</v>
      </c>
    </row>
    <row r="1211" spans="2:10" x14ac:dyDescent="0.2">
      <c r="B1211" s="57">
        <f t="shared" si="83"/>
        <v>247</v>
      </c>
      <c r="C1211" s="57" t="s">
        <v>113</v>
      </c>
      <c r="D1211" s="57">
        <v>3125.4</v>
      </c>
      <c r="E1211" s="57"/>
      <c r="F1211" s="57">
        <v>54.7</v>
      </c>
      <c r="G1211" s="57">
        <f t="shared" si="84"/>
        <v>3180.1</v>
      </c>
      <c r="H1211" s="150">
        <f t="shared" si="85"/>
        <v>274.41082900000004</v>
      </c>
      <c r="I1211" s="322">
        <v>8.6290000000000006E-2</v>
      </c>
      <c r="J1211" s="89">
        <f t="shared" si="86"/>
        <v>8.6290000000000019E-2</v>
      </c>
    </row>
    <row r="1212" spans="2:10" x14ac:dyDescent="0.2">
      <c r="B1212" s="57">
        <f t="shared" si="83"/>
        <v>248</v>
      </c>
      <c r="C1212" s="57" t="s">
        <v>114</v>
      </c>
      <c r="D1212" s="57">
        <v>296</v>
      </c>
      <c r="E1212" s="57"/>
      <c r="F1212" s="57">
        <v>36.799999999999997</v>
      </c>
      <c r="G1212" s="57">
        <f t="shared" si="84"/>
        <v>332.8</v>
      </c>
      <c r="H1212" s="150">
        <f t="shared" si="85"/>
        <v>28.717312000000003</v>
      </c>
      <c r="I1212" s="322">
        <v>8.6290000000000006E-2</v>
      </c>
      <c r="J1212" s="89">
        <f t="shared" si="86"/>
        <v>8.6290000000000006E-2</v>
      </c>
    </row>
    <row r="1213" spans="2:10" x14ac:dyDescent="0.2">
      <c r="B1213" s="57">
        <f t="shared" si="83"/>
        <v>249</v>
      </c>
      <c r="C1213" s="57" t="s">
        <v>115</v>
      </c>
      <c r="D1213" s="57">
        <v>154.80000000000001</v>
      </c>
      <c r="E1213" s="57"/>
      <c r="F1213" s="57"/>
      <c r="G1213" s="57">
        <f t="shared" si="84"/>
        <v>154.80000000000001</v>
      </c>
      <c r="H1213" s="150">
        <f t="shared" si="85"/>
        <v>13.357692000000002</v>
      </c>
      <c r="I1213" s="322">
        <v>8.6290000000000006E-2</v>
      </c>
      <c r="J1213" s="89">
        <f t="shared" si="86"/>
        <v>8.6290000000000006E-2</v>
      </c>
    </row>
    <row r="1214" spans="2:10" x14ac:dyDescent="0.2">
      <c r="B1214" s="57">
        <f t="shared" si="83"/>
        <v>250</v>
      </c>
      <c r="C1214" s="57" t="s">
        <v>128</v>
      </c>
      <c r="D1214" s="57">
        <v>247.5</v>
      </c>
      <c r="E1214" s="57"/>
      <c r="F1214" s="57"/>
      <c r="G1214" s="57">
        <f t="shared" si="84"/>
        <v>247.5</v>
      </c>
      <c r="H1214" s="150">
        <f t="shared" si="85"/>
        <v>21.356775000000003</v>
      </c>
      <c r="I1214" s="322">
        <v>8.6290000000000006E-2</v>
      </c>
      <c r="J1214" s="89">
        <f t="shared" si="86"/>
        <v>8.6290000000000006E-2</v>
      </c>
    </row>
    <row r="1215" spans="2:10" x14ac:dyDescent="0.2">
      <c r="B1215" s="57">
        <f t="shared" si="83"/>
        <v>251</v>
      </c>
      <c r="C1215" s="57" t="s">
        <v>1727</v>
      </c>
      <c r="D1215" s="57">
        <v>54.1</v>
      </c>
      <c r="E1215" s="57"/>
      <c r="F1215" s="57">
        <v>22.5</v>
      </c>
      <c r="G1215" s="57">
        <f t="shared" si="84"/>
        <v>76.599999999999994</v>
      </c>
      <c r="H1215" s="150">
        <f t="shared" si="85"/>
        <v>6.6098140000000001</v>
      </c>
      <c r="I1215" s="322">
        <v>8.6290000000000006E-2</v>
      </c>
      <c r="J1215" s="89">
        <f t="shared" si="86"/>
        <v>8.6290000000000006E-2</v>
      </c>
    </row>
    <row r="1216" spans="2:10" x14ac:dyDescent="0.2">
      <c r="B1216" s="57">
        <f t="shared" si="83"/>
        <v>252</v>
      </c>
      <c r="C1216" s="57" t="s">
        <v>1728</v>
      </c>
      <c r="D1216" s="57">
        <v>101.8</v>
      </c>
      <c r="E1216" s="57"/>
      <c r="F1216" s="57"/>
      <c r="G1216" s="57">
        <f t="shared" si="84"/>
        <v>101.8</v>
      </c>
      <c r="H1216" s="150">
        <f t="shared" si="85"/>
        <v>8.7843219999999995</v>
      </c>
      <c r="I1216" s="322">
        <v>8.6290000000000006E-2</v>
      </c>
      <c r="J1216" s="89">
        <f t="shared" si="86"/>
        <v>8.6289999999999992E-2</v>
      </c>
    </row>
    <row r="1217" spans="2:10" x14ac:dyDescent="0.2">
      <c r="B1217" s="57">
        <f t="shared" si="83"/>
        <v>253</v>
      </c>
      <c r="C1217" s="57" t="s">
        <v>1729</v>
      </c>
      <c r="D1217" s="57">
        <v>115</v>
      </c>
      <c r="E1217" s="57"/>
      <c r="F1217" s="57"/>
      <c r="G1217" s="57">
        <f t="shared" si="84"/>
        <v>115</v>
      </c>
      <c r="H1217" s="150">
        <f t="shared" si="85"/>
        <v>9.923350000000001</v>
      </c>
      <c r="I1217" s="322">
        <v>8.6290000000000006E-2</v>
      </c>
      <c r="J1217" s="89">
        <f t="shared" si="86"/>
        <v>8.6290000000000006E-2</v>
      </c>
    </row>
    <row r="1218" spans="2:10" x14ac:dyDescent="0.2">
      <c r="B1218" s="57">
        <f t="shared" si="83"/>
        <v>254</v>
      </c>
      <c r="C1218" s="57" t="s">
        <v>1730</v>
      </c>
      <c r="D1218" s="57">
        <v>140.6</v>
      </c>
      <c r="E1218" s="57"/>
      <c r="F1218" s="57"/>
      <c r="G1218" s="57">
        <f t="shared" si="84"/>
        <v>140.6</v>
      </c>
      <c r="H1218" s="150">
        <f t="shared" si="85"/>
        <v>12.132374</v>
      </c>
      <c r="I1218" s="322">
        <v>8.6290000000000006E-2</v>
      </c>
      <c r="J1218" s="89">
        <f t="shared" si="86"/>
        <v>8.6290000000000006E-2</v>
      </c>
    </row>
    <row r="1219" spans="2:10" x14ac:dyDescent="0.2">
      <c r="B1219" s="57">
        <f t="shared" si="83"/>
        <v>255</v>
      </c>
      <c r="C1219" s="57" t="s">
        <v>1731</v>
      </c>
      <c r="D1219" s="57">
        <v>309.3</v>
      </c>
      <c r="E1219" s="57"/>
      <c r="F1219" s="57"/>
      <c r="G1219" s="57">
        <f t="shared" si="84"/>
        <v>309.3</v>
      </c>
      <c r="H1219" s="150">
        <f t="shared" si="85"/>
        <v>26.689497000000003</v>
      </c>
      <c r="I1219" s="322">
        <v>8.6290000000000006E-2</v>
      </c>
      <c r="J1219" s="89">
        <f t="shared" si="86"/>
        <v>8.6290000000000006E-2</v>
      </c>
    </row>
    <row r="1220" spans="2:10" x14ac:dyDescent="0.2">
      <c r="B1220" s="57">
        <f t="shared" si="83"/>
        <v>256</v>
      </c>
      <c r="C1220" s="57" t="s">
        <v>1732</v>
      </c>
      <c r="D1220" s="57">
        <v>156.5</v>
      </c>
      <c r="E1220" s="57"/>
      <c r="F1220" s="57"/>
      <c r="G1220" s="57">
        <f t="shared" si="84"/>
        <v>156.5</v>
      </c>
      <c r="H1220" s="150">
        <f t="shared" si="85"/>
        <v>13.504385000000001</v>
      </c>
      <c r="I1220" s="322">
        <v>8.6290000000000006E-2</v>
      </c>
      <c r="J1220" s="89">
        <f t="shared" si="86"/>
        <v>8.6290000000000006E-2</v>
      </c>
    </row>
    <row r="1221" spans="2:10" x14ac:dyDescent="0.2">
      <c r="B1221" s="57">
        <f t="shared" si="83"/>
        <v>257</v>
      </c>
      <c r="C1221" s="57" t="s">
        <v>1733</v>
      </c>
      <c r="D1221" s="57">
        <v>85.5</v>
      </c>
      <c r="E1221" s="57"/>
      <c r="F1221" s="57"/>
      <c r="G1221" s="57">
        <f t="shared" si="84"/>
        <v>85.5</v>
      </c>
      <c r="H1221" s="150">
        <f t="shared" si="85"/>
        <v>7.3777950000000008</v>
      </c>
      <c r="I1221" s="322">
        <v>8.6290000000000006E-2</v>
      </c>
      <c r="J1221" s="89">
        <f t="shared" si="86"/>
        <v>8.6290000000000006E-2</v>
      </c>
    </row>
    <row r="1222" spans="2:10" x14ac:dyDescent="0.2">
      <c r="B1222" s="57">
        <f t="shared" si="83"/>
        <v>258</v>
      </c>
      <c r="C1222" s="57" t="s">
        <v>1734</v>
      </c>
      <c r="D1222" s="57">
        <v>305</v>
      </c>
      <c r="E1222" s="57"/>
      <c r="F1222" s="57"/>
      <c r="G1222" s="57">
        <f t="shared" si="84"/>
        <v>305</v>
      </c>
      <c r="H1222" s="150">
        <f t="shared" si="85"/>
        <v>26.318450000000002</v>
      </c>
      <c r="I1222" s="322">
        <v>8.6290000000000006E-2</v>
      </c>
      <c r="J1222" s="89">
        <f t="shared" si="86"/>
        <v>8.6290000000000006E-2</v>
      </c>
    </row>
    <row r="1223" spans="2:10" x14ac:dyDescent="0.2">
      <c r="B1223" s="57">
        <f t="shared" ref="B1223:B1286" si="87">B1222+1</f>
        <v>259</v>
      </c>
      <c r="C1223" s="57" t="s">
        <v>1735</v>
      </c>
      <c r="D1223" s="57">
        <v>340.2</v>
      </c>
      <c r="E1223" s="57"/>
      <c r="F1223" s="57"/>
      <c r="G1223" s="57">
        <f t="shared" si="84"/>
        <v>340.2</v>
      </c>
      <c r="H1223" s="150">
        <f t="shared" si="85"/>
        <v>29.355858000000001</v>
      </c>
      <c r="I1223" s="322">
        <v>8.6290000000000006E-2</v>
      </c>
      <c r="J1223" s="89">
        <f t="shared" si="86"/>
        <v>8.6290000000000006E-2</v>
      </c>
    </row>
    <row r="1224" spans="2:10" x14ac:dyDescent="0.2">
      <c r="B1224" s="57">
        <f t="shared" si="87"/>
        <v>260</v>
      </c>
      <c r="C1224" s="57" t="s">
        <v>1736</v>
      </c>
      <c r="D1224" s="57">
        <v>189.1</v>
      </c>
      <c r="E1224" s="57"/>
      <c r="F1224" s="57"/>
      <c r="G1224" s="57">
        <f t="shared" si="84"/>
        <v>189.1</v>
      </c>
      <c r="H1224" s="150">
        <f t="shared" si="85"/>
        <v>16.317439</v>
      </c>
      <c r="I1224" s="322">
        <v>8.6290000000000006E-2</v>
      </c>
      <c r="J1224" s="89">
        <f t="shared" si="86"/>
        <v>8.6290000000000006E-2</v>
      </c>
    </row>
    <row r="1225" spans="2:10" x14ac:dyDescent="0.2">
      <c r="B1225" s="57">
        <f t="shared" si="87"/>
        <v>261</v>
      </c>
      <c r="C1225" s="57" t="s">
        <v>1737</v>
      </c>
      <c r="D1225" s="57">
        <v>101.7</v>
      </c>
      <c r="E1225" s="57"/>
      <c r="F1225" s="57"/>
      <c r="G1225" s="57">
        <f t="shared" si="84"/>
        <v>101.7</v>
      </c>
      <c r="H1225" s="150">
        <f t="shared" si="85"/>
        <v>8.7756930000000004</v>
      </c>
      <c r="I1225" s="322">
        <v>8.6290000000000006E-2</v>
      </c>
      <c r="J1225" s="89">
        <f t="shared" si="86"/>
        <v>8.6290000000000006E-2</v>
      </c>
    </row>
    <row r="1226" spans="2:10" x14ac:dyDescent="0.2">
      <c r="B1226" s="57">
        <f t="shared" si="87"/>
        <v>262</v>
      </c>
      <c r="C1226" s="57" t="s">
        <v>1743</v>
      </c>
      <c r="D1226" s="57">
        <v>414.8</v>
      </c>
      <c r="E1226" s="57"/>
      <c r="F1226" s="57"/>
      <c r="G1226" s="57">
        <f t="shared" si="84"/>
        <v>414.8</v>
      </c>
      <c r="H1226" s="150">
        <f t="shared" si="85"/>
        <v>35.793092000000001</v>
      </c>
      <c r="I1226" s="322">
        <v>8.6290000000000006E-2</v>
      </c>
      <c r="J1226" s="89">
        <f t="shared" si="86"/>
        <v>8.6290000000000006E-2</v>
      </c>
    </row>
    <row r="1227" spans="2:10" x14ac:dyDescent="0.2">
      <c r="B1227" s="57">
        <f t="shared" si="87"/>
        <v>263</v>
      </c>
      <c r="C1227" s="57" t="s">
        <v>1744</v>
      </c>
      <c r="D1227" s="57">
        <v>143.6</v>
      </c>
      <c r="E1227" s="57"/>
      <c r="F1227" s="57"/>
      <c r="G1227" s="57">
        <f t="shared" si="84"/>
        <v>143.6</v>
      </c>
      <c r="H1227" s="150">
        <f t="shared" si="85"/>
        <v>12.391244</v>
      </c>
      <c r="I1227" s="322">
        <v>8.6290000000000006E-2</v>
      </c>
      <c r="J1227" s="89">
        <f t="shared" si="86"/>
        <v>8.6290000000000006E-2</v>
      </c>
    </row>
    <row r="1228" spans="2:10" x14ac:dyDescent="0.2">
      <c r="B1228" s="57">
        <f t="shared" si="87"/>
        <v>264</v>
      </c>
      <c r="C1228" s="57" t="s">
        <v>1745</v>
      </c>
      <c r="D1228" s="57">
        <v>314.10000000000002</v>
      </c>
      <c r="E1228" s="57"/>
      <c r="F1228" s="57"/>
      <c r="G1228" s="57">
        <f t="shared" si="84"/>
        <v>314.10000000000002</v>
      </c>
      <c r="H1228" s="150">
        <f t="shared" si="85"/>
        <v>27.103689000000003</v>
      </c>
      <c r="I1228" s="322">
        <v>8.6290000000000006E-2</v>
      </c>
      <c r="J1228" s="89">
        <f t="shared" si="86"/>
        <v>8.6290000000000006E-2</v>
      </c>
    </row>
    <row r="1229" spans="2:10" x14ac:dyDescent="0.2">
      <c r="B1229" s="57">
        <f t="shared" si="87"/>
        <v>265</v>
      </c>
      <c r="C1229" s="57" t="s">
        <v>1746</v>
      </c>
      <c r="D1229" s="57">
        <v>158.19999999999999</v>
      </c>
      <c r="E1229" s="57"/>
      <c r="F1229" s="57"/>
      <c r="G1229" s="57">
        <f t="shared" si="84"/>
        <v>158.19999999999999</v>
      </c>
      <c r="H1229" s="150">
        <f t="shared" si="85"/>
        <v>13.651078</v>
      </c>
      <c r="I1229" s="322">
        <v>8.6290000000000006E-2</v>
      </c>
      <c r="J1229" s="89">
        <f t="shared" si="86"/>
        <v>8.6290000000000006E-2</v>
      </c>
    </row>
    <row r="1230" spans="2:10" x14ac:dyDescent="0.2">
      <c r="B1230" s="57">
        <f t="shared" si="87"/>
        <v>266</v>
      </c>
      <c r="C1230" s="57" t="s">
        <v>1747</v>
      </c>
      <c r="D1230" s="57">
        <v>168.4</v>
      </c>
      <c r="E1230" s="57"/>
      <c r="F1230" s="57"/>
      <c r="G1230" s="57">
        <f t="shared" si="84"/>
        <v>168.4</v>
      </c>
      <c r="H1230" s="150">
        <f t="shared" si="85"/>
        <v>14.531236000000002</v>
      </c>
      <c r="I1230" s="322">
        <v>8.6290000000000006E-2</v>
      </c>
      <c r="J1230" s="89">
        <f t="shared" si="86"/>
        <v>8.6290000000000006E-2</v>
      </c>
    </row>
    <row r="1231" spans="2:10" x14ac:dyDescent="0.2">
      <c r="B1231" s="57">
        <f t="shared" si="87"/>
        <v>267</v>
      </c>
      <c r="C1231" s="57" t="s">
        <v>1748</v>
      </c>
      <c r="D1231" s="57">
        <v>145.4</v>
      </c>
      <c r="E1231" s="57"/>
      <c r="F1231" s="57"/>
      <c r="G1231" s="57">
        <f t="shared" si="84"/>
        <v>145.4</v>
      </c>
      <c r="H1231" s="150">
        <f t="shared" si="85"/>
        <v>12.546566000000002</v>
      </c>
      <c r="I1231" s="322">
        <v>8.6290000000000006E-2</v>
      </c>
      <c r="J1231" s="89">
        <f t="shared" si="86"/>
        <v>8.6290000000000006E-2</v>
      </c>
    </row>
    <row r="1232" spans="2:10" x14ac:dyDescent="0.2">
      <c r="B1232" s="57">
        <f t="shared" si="87"/>
        <v>268</v>
      </c>
      <c r="C1232" s="57" t="s">
        <v>1749</v>
      </c>
      <c r="D1232" s="57">
        <v>120.3</v>
      </c>
      <c r="E1232" s="57"/>
      <c r="F1232" s="57"/>
      <c r="G1232" s="57">
        <f t="shared" si="84"/>
        <v>120.3</v>
      </c>
      <c r="H1232" s="150">
        <f t="shared" si="85"/>
        <v>10.380687</v>
      </c>
      <c r="I1232" s="322">
        <v>8.6290000000000006E-2</v>
      </c>
      <c r="J1232" s="89">
        <f t="shared" si="86"/>
        <v>8.6290000000000006E-2</v>
      </c>
    </row>
    <row r="1233" spans="2:10" x14ac:dyDescent="0.2">
      <c r="B1233" s="57">
        <f t="shared" si="87"/>
        <v>269</v>
      </c>
      <c r="C1233" s="57" t="s">
        <v>1750</v>
      </c>
      <c r="D1233" s="57">
        <v>1901.4</v>
      </c>
      <c r="E1233" s="57"/>
      <c r="F1233" s="57"/>
      <c r="G1233" s="57">
        <f t="shared" si="84"/>
        <v>1901.4</v>
      </c>
      <c r="H1233" s="150">
        <f t="shared" si="85"/>
        <v>164.07180600000001</v>
      </c>
      <c r="I1233" s="322">
        <v>8.6290000000000006E-2</v>
      </c>
      <c r="J1233" s="89">
        <f t="shared" si="86"/>
        <v>8.6290000000000006E-2</v>
      </c>
    </row>
    <row r="1234" spans="2:10" x14ac:dyDescent="0.2">
      <c r="B1234" s="57">
        <f t="shared" si="87"/>
        <v>270</v>
      </c>
      <c r="C1234" s="57" t="s">
        <v>1751</v>
      </c>
      <c r="D1234" s="57">
        <v>404.1</v>
      </c>
      <c r="E1234" s="57"/>
      <c r="F1234" s="57"/>
      <c r="G1234" s="57">
        <f t="shared" si="84"/>
        <v>404.1</v>
      </c>
      <c r="H1234" s="150">
        <f t="shared" si="85"/>
        <v>34.869789000000004</v>
      </c>
      <c r="I1234" s="322">
        <v>8.6290000000000006E-2</v>
      </c>
      <c r="J1234" s="89">
        <f t="shared" si="86"/>
        <v>8.6290000000000006E-2</v>
      </c>
    </row>
    <row r="1235" spans="2:10" x14ac:dyDescent="0.2">
      <c r="B1235" s="57">
        <f t="shared" si="87"/>
        <v>271</v>
      </c>
      <c r="C1235" s="57" t="s">
        <v>1752</v>
      </c>
      <c r="D1235" s="57">
        <v>148.19999999999999</v>
      </c>
      <c r="E1235" s="57"/>
      <c r="F1235" s="57"/>
      <c r="G1235" s="57">
        <f t="shared" si="84"/>
        <v>148.19999999999999</v>
      </c>
      <c r="H1235" s="150">
        <f t="shared" si="85"/>
        <v>12.788178</v>
      </c>
      <c r="I1235" s="322">
        <v>8.6290000000000006E-2</v>
      </c>
      <c r="J1235" s="89">
        <f t="shared" si="86"/>
        <v>8.6290000000000006E-2</v>
      </c>
    </row>
    <row r="1236" spans="2:10" x14ac:dyDescent="0.2">
      <c r="B1236" s="57">
        <f t="shared" si="87"/>
        <v>272</v>
      </c>
      <c r="C1236" s="57" t="s">
        <v>1753</v>
      </c>
      <c r="D1236" s="57">
        <v>156.9</v>
      </c>
      <c r="E1236" s="57"/>
      <c r="F1236" s="57"/>
      <c r="G1236" s="57">
        <f t="shared" si="84"/>
        <v>156.9</v>
      </c>
      <c r="H1236" s="150">
        <f t="shared" si="85"/>
        <v>13.538901000000001</v>
      </c>
      <c r="I1236" s="322">
        <v>8.6290000000000006E-2</v>
      </c>
      <c r="J1236" s="89">
        <f t="shared" si="86"/>
        <v>8.6290000000000006E-2</v>
      </c>
    </row>
    <row r="1237" spans="2:10" x14ac:dyDescent="0.2">
      <c r="B1237" s="57">
        <f t="shared" si="87"/>
        <v>273</v>
      </c>
      <c r="C1237" s="57" t="s">
        <v>1754</v>
      </c>
      <c r="D1237" s="57">
        <v>156.6</v>
      </c>
      <c r="E1237" s="57"/>
      <c r="F1237" s="57"/>
      <c r="G1237" s="57">
        <f t="shared" si="84"/>
        <v>156.6</v>
      </c>
      <c r="H1237" s="150">
        <f t="shared" si="85"/>
        <v>13.513014</v>
      </c>
      <c r="I1237" s="322">
        <v>8.6290000000000006E-2</v>
      </c>
      <c r="J1237" s="89">
        <f t="shared" si="86"/>
        <v>8.6290000000000006E-2</v>
      </c>
    </row>
    <row r="1238" spans="2:10" x14ac:dyDescent="0.2">
      <c r="B1238" s="57">
        <f t="shared" si="87"/>
        <v>274</v>
      </c>
      <c r="C1238" s="57" t="s">
        <v>1755</v>
      </c>
      <c r="D1238" s="57">
        <v>164.4</v>
      </c>
      <c r="E1238" s="57"/>
      <c r="F1238" s="57"/>
      <c r="G1238" s="57">
        <f t="shared" si="84"/>
        <v>164.4</v>
      </c>
      <c r="H1238" s="150">
        <f t="shared" si="85"/>
        <v>14.186076000000002</v>
      </c>
      <c r="I1238" s="322">
        <v>8.6290000000000006E-2</v>
      </c>
      <c r="J1238" s="89">
        <f t="shared" si="86"/>
        <v>8.6290000000000006E-2</v>
      </c>
    </row>
    <row r="1239" spans="2:10" x14ac:dyDescent="0.2">
      <c r="B1239" s="57">
        <f t="shared" si="87"/>
        <v>275</v>
      </c>
      <c r="C1239" s="57" t="s">
        <v>1756</v>
      </c>
      <c r="D1239" s="57">
        <v>149.69999999999999</v>
      </c>
      <c r="E1239" s="57"/>
      <c r="F1239" s="57"/>
      <c r="G1239" s="57">
        <f t="shared" si="84"/>
        <v>149.69999999999999</v>
      </c>
      <c r="H1239" s="150">
        <f t="shared" si="85"/>
        <v>12.917612999999999</v>
      </c>
      <c r="I1239" s="322">
        <v>8.6290000000000006E-2</v>
      </c>
      <c r="J1239" s="89">
        <f t="shared" si="86"/>
        <v>8.6290000000000006E-2</v>
      </c>
    </row>
    <row r="1240" spans="2:10" x14ac:dyDescent="0.2">
      <c r="B1240" s="57">
        <f t="shared" si="87"/>
        <v>276</v>
      </c>
      <c r="C1240" s="57" t="s">
        <v>1784</v>
      </c>
      <c r="D1240" s="57">
        <v>94</v>
      </c>
      <c r="E1240" s="57"/>
      <c r="F1240" s="57"/>
      <c r="G1240" s="57">
        <f t="shared" si="84"/>
        <v>94</v>
      </c>
      <c r="H1240" s="150">
        <f t="shared" si="85"/>
        <v>8.1112599999999997</v>
      </c>
      <c r="I1240" s="322">
        <v>8.6290000000000006E-2</v>
      </c>
      <c r="J1240" s="89">
        <f t="shared" si="86"/>
        <v>8.6289999999999992E-2</v>
      </c>
    </row>
    <row r="1241" spans="2:10" x14ac:dyDescent="0.2">
      <c r="B1241" s="57">
        <f t="shared" si="87"/>
        <v>277</v>
      </c>
      <c r="C1241" s="57" t="s">
        <v>1785</v>
      </c>
      <c r="D1241" s="57">
        <v>190.9</v>
      </c>
      <c r="E1241" s="57"/>
      <c r="F1241" s="57"/>
      <c r="G1241" s="57">
        <f t="shared" si="84"/>
        <v>190.9</v>
      </c>
      <c r="H1241" s="150">
        <f t="shared" si="85"/>
        <v>16.472761000000002</v>
      </c>
      <c r="I1241" s="322">
        <v>8.6290000000000006E-2</v>
      </c>
      <c r="J1241" s="89">
        <f t="shared" si="86"/>
        <v>8.6290000000000006E-2</v>
      </c>
    </row>
    <row r="1242" spans="2:10" x14ac:dyDescent="0.2">
      <c r="B1242" s="57">
        <f t="shared" si="87"/>
        <v>278</v>
      </c>
      <c r="C1242" s="57" t="s">
        <v>1786</v>
      </c>
      <c r="D1242" s="57">
        <v>204.2</v>
      </c>
      <c r="E1242" s="57"/>
      <c r="F1242" s="57"/>
      <c r="G1242" s="57">
        <f t="shared" si="84"/>
        <v>204.2</v>
      </c>
      <c r="H1242" s="150">
        <f t="shared" si="85"/>
        <v>17.620418000000001</v>
      </c>
      <c r="I1242" s="322">
        <v>8.6290000000000006E-2</v>
      </c>
      <c r="J1242" s="89">
        <f t="shared" si="86"/>
        <v>8.6290000000000006E-2</v>
      </c>
    </row>
    <row r="1243" spans="2:10" x14ac:dyDescent="0.2">
      <c r="B1243" s="57">
        <f t="shared" si="87"/>
        <v>279</v>
      </c>
      <c r="C1243" s="57" t="s">
        <v>1787</v>
      </c>
      <c r="D1243" s="57">
        <v>215.5</v>
      </c>
      <c r="E1243" s="57"/>
      <c r="F1243" s="57"/>
      <c r="G1243" s="57">
        <f t="shared" si="84"/>
        <v>215.5</v>
      </c>
      <c r="H1243" s="150">
        <f t="shared" si="85"/>
        <v>18.595495</v>
      </c>
      <c r="I1243" s="322">
        <v>8.6290000000000006E-2</v>
      </c>
      <c r="J1243" s="89">
        <f t="shared" si="86"/>
        <v>8.6289999999999992E-2</v>
      </c>
    </row>
    <row r="1244" spans="2:10" x14ac:dyDescent="0.2">
      <c r="B1244" s="57">
        <f t="shared" si="87"/>
        <v>280</v>
      </c>
      <c r="C1244" s="57" t="s">
        <v>1788</v>
      </c>
      <c r="D1244" s="57">
        <v>182.6</v>
      </c>
      <c r="E1244" s="57"/>
      <c r="F1244" s="57"/>
      <c r="G1244" s="57">
        <f t="shared" si="84"/>
        <v>182.6</v>
      </c>
      <c r="H1244" s="150">
        <f t="shared" si="85"/>
        <v>15.756554000000001</v>
      </c>
      <c r="I1244" s="322">
        <v>8.6290000000000006E-2</v>
      </c>
      <c r="J1244" s="89">
        <f t="shared" si="86"/>
        <v>8.6290000000000006E-2</v>
      </c>
    </row>
    <row r="1245" spans="2:10" x14ac:dyDescent="0.2">
      <c r="B1245" s="57">
        <f t="shared" si="87"/>
        <v>281</v>
      </c>
      <c r="C1245" s="57" t="s">
        <v>1789</v>
      </c>
      <c r="D1245" s="57">
        <v>140.1</v>
      </c>
      <c r="E1245" s="57"/>
      <c r="F1245" s="57"/>
      <c r="G1245" s="57">
        <f t="shared" si="84"/>
        <v>140.1</v>
      </c>
      <c r="H1245" s="150">
        <f t="shared" si="85"/>
        <v>12.089229</v>
      </c>
      <c r="I1245" s="322">
        <v>8.6290000000000006E-2</v>
      </c>
      <c r="J1245" s="89">
        <f t="shared" si="86"/>
        <v>8.6290000000000006E-2</v>
      </c>
    </row>
    <row r="1246" spans="2:10" x14ac:dyDescent="0.2">
      <c r="B1246" s="57">
        <f t="shared" si="87"/>
        <v>282</v>
      </c>
      <c r="C1246" s="57" t="s">
        <v>1792</v>
      </c>
      <c r="D1246" s="57">
        <v>2666.8</v>
      </c>
      <c r="E1246" s="57"/>
      <c r="F1246" s="57">
        <v>64.2</v>
      </c>
      <c r="G1246" s="57">
        <f t="shared" si="84"/>
        <v>2731</v>
      </c>
      <c r="H1246" s="150">
        <f t="shared" si="85"/>
        <v>235.65799000000001</v>
      </c>
      <c r="I1246" s="322">
        <v>8.6290000000000006E-2</v>
      </c>
      <c r="J1246" s="89">
        <f t="shared" si="86"/>
        <v>8.6290000000000006E-2</v>
      </c>
    </row>
    <row r="1247" spans="2:10" x14ac:dyDescent="0.2">
      <c r="B1247" s="57">
        <f t="shared" si="87"/>
        <v>283</v>
      </c>
      <c r="C1247" s="57" t="s">
        <v>1793</v>
      </c>
      <c r="D1247" s="57">
        <v>84.6</v>
      </c>
      <c r="E1247" s="57"/>
      <c r="F1247" s="57"/>
      <c r="G1247" s="57">
        <f t="shared" si="84"/>
        <v>84.6</v>
      </c>
      <c r="H1247" s="150">
        <f t="shared" si="85"/>
        <v>7.3001339999999999</v>
      </c>
      <c r="I1247" s="322">
        <v>8.6290000000000006E-2</v>
      </c>
      <c r="J1247" s="89">
        <f t="shared" si="86"/>
        <v>8.6290000000000006E-2</v>
      </c>
    </row>
    <row r="1248" spans="2:10" x14ac:dyDescent="0.2">
      <c r="B1248" s="57">
        <f t="shared" si="87"/>
        <v>284</v>
      </c>
      <c r="C1248" s="57" t="s">
        <v>1794</v>
      </c>
      <c r="D1248" s="57">
        <v>219.7</v>
      </c>
      <c r="E1248" s="57"/>
      <c r="F1248" s="57"/>
      <c r="G1248" s="57">
        <f t="shared" si="84"/>
        <v>219.7</v>
      </c>
      <c r="H1248" s="150">
        <f t="shared" si="85"/>
        <v>18.957913000000001</v>
      </c>
      <c r="I1248" s="322">
        <v>8.6290000000000006E-2</v>
      </c>
      <c r="J1248" s="89">
        <f t="shared" si="86"/>
        <v>8.6290000000000006E-2</v>
      </c>
    </row>
    <row r="1249" spans="2:10" x14ac:dyDescent="0.2">
      <c r="B1249" s="57">
        <f t="shared" si="87"/>
        <v>285</v>
      </c>
      <c r="C1249" s="57" t="s">
        <v>1802</v>
      </c>
      <c r="D1249" s="57">
        <v>171.2</v>
      </c>
      <c r="E1249" s="57"/>
      <c r="F1249" s="57"/>
      <c r="G1249" s="57">
        <f t="shared" si="84"/>
        <v>171.2</v>
      </c>
      <c r="H1249" s="150">
        <f t="shared" si="85"/>
        <v>14.772848</v>
      </c>
      <c r="I1249" s="322">
        <v>8.6290000000000006E-2</v>
      </c>
      <c r="J1249" s="89">
        <f t="shared" si="86"/>
        <v>8.6290000000000006E-2</v>
      </c>
    </row>
    <row r="1250" spans="2:10" x14ac:dyDescent="0.2">
      <c r="B1250" s="57">
        <f t="shared" si="87"/>
        <v>286</v>
      </c>
      <c r="C1250" s="57" t="s">
        <v>1803</v>
      </c>
      <c r="D1250" s="57">
        <v>246.6</v>
      </c>
      <c r="E1250" s="57">
        <v>31.9</v>
      </c>
      <c r="F1250" s="57"/>
      <c r="G1250" s="57">
        <f t="shared" si="84"/>
        <v>278.5</v>
      </c>
      <c r="H1250" s="150">
        <f t="shared" si="85"/>
        <v>24.031765</v>
      </c>
      <c r="I1250" s="322">
        <v>8.6290000000000006E-2</v>
      </c>
      <c r="J1250" s="89">
        <f t="shared" si="86"/>
        <v>8.6290000000000006E-2</v>
      </c>
    </row>
    <row r="1251" spans="2:10" x14ac:dyDescent="0.2">
      <c r="B1251" s="57">
        <f t="shared" si="87"/>
        <v>287</v>
      </c>
      <c r="C1251" s="57" t="s">
        <v>1805</v>
      </c>
      <c r="D1251" s="57">
        <v>138.4</v>
      </c>
      <c r="E1251" s="57"/>
      <c r="F1251" s="57"/>
      <c r="G1251" s="57">
        <f t="shared" si="84"/>
        <v>138.4</v>
      </c>
      <c r="H1251" s="150">
        <f t="shared" si="85"/>
        <v>11.942536</v>
      </c>
      <c r="I1251" s="322">
        <v>8.6290000000000006E-2</v>
      </c>
      <c r="J1251" s="89">
        <f t="shared" si="86"/>
        <v>8.6290000000000006E-2</v>
      </c>
    </row>
    <row r="1252" spans="2:10" x14ac:dyDescent="0.2">
      <c r="B1252" s="57">
        <f t="shared" si="87"/>
        <v>288</v>
      </c>
      <c r="C1252" s="57" t="s">
        <v>1806</v>
      </c>
      <c r="D1252" s="57">
        <v>990.2</v>
      </c>
      <c r="E1252" s="57"/>
      <c r="F1252" s="57"/>
      <c r="G1252" s="57">
        <f t="shared" si="84"/>
        <v>990.2</v>
      </c>
      <c r="H1252" s="150">
        <f t="shared" si="85"/>
        <v>85.444358000000008</v>
      </c>
      <c r="I1252" s="322">
        <v>8.6290000000000006E-2</v>
      </c>
      <c r="J1252" s="89">
        <f t="shared" si="86"/>
        <v>8.6290000000000006E-2</v>
      </c>
    </row>
    <row r="1253" spans="2:10" x14ac:dyDescent="0.2">
      <c r="B1253" s="57">
        <f t="shared" si="87"/>
        <v>289</v>
      </c>
      <c r="C1253" s="57" t="s">
        <v>1807</v>
      </c>
      <c r="D1253" s="57">
        <v>184.5</v>
      </c>
      <c r="E1253" s="57"/>
      <c r="F1253" s="57"/>
      <c r="G1253" s="57">
        <f t="shared" si="84"/>
        <v>184.5</v>
      </c>
      <c r="H1253" s="150">
        <f t="shared" si="85"/>
        <v>15.920505</v>
      </c>
      <c r="I1253" s="322">
        <v>8.6290000000000006E-2</v>
      </c>
      <c r="J1253" s="89">
        <f t="shared" si="86"/>
        <v>8.6290000000000006E-2</v>
      </c>
    </row>
    <row r="1254" spans="2:10" x14ac:dyDescent="0.2">
      <c r="B1254" s="57">
        <f t="shared" si="87"/>
        <v>290</v>
      </c>
      <c r="C1254" s="57" t="s">
        <v>1815</v>
      </c>
      <c r="D1254" s="57">
        <v>96.2</v>
      </c>
      <c r="E1254" s="57"/>
      <c r="F1254" s="57"/>
      <c r="G1254" s="57">
        <f t="shared" ref="G1254:G1301" si="88">D1254+E1254+F1254</f>
        <v>96.2</v>
      </c>
      <c r="H1254" s="150">
        <f t="shared" ref="H1254:H1301" si="89">SUM(I1254*G1254)</f>
        <v>8.3010980000000014</v>
      </c>
      <c r="I1254" s="322">
        <v>8.6290000000000006E-2</v>
      </c>
      <c r="J1254" s="89">
        <f t="shared" ref="J1254:J1301" si="90">SUM(H1254/G1254)</f>
        <v>8.6290000000000006E-2</v>
      </c>
    </row>
    <row r="1255" spans="2:10" x14ac:dyDescent="0.2">
      <c r="B1255" s="57">
        <f t="shared" si="87"/>
        <v>291</v>
      </c>
      <c r="C1255" s="57" t="s">
        <v>1816</v>
      </c>
      <c r="D1255" s="57">
        <v>150.80000000000001</v>
      </c>
      <c r="E1255" s="57"/>
      <c r="F1255" s="57"/>
      <c r="G1255" s="57">
        <f t="shared" si="88"/>
        <v>150.80000000000001</v>
      </c>
      <c r="H1255" s="150">
        <f t="shared" si="89"/>
        <v>13.012532000000002</v>
      </c>
      <c r="I1255" s="322">
        <v>8.6290000000000006E-2</v>
      </c>
      <c r="J1255" s="89">
        <f t="shared" si="90"/>
        <v>8.6290000000000006E-2</v>
      </c>
    </row>
    <row r="1256" spans="2:10" x14ac:dyDescent="0.2">
      <c r="B1256" s="57">
        <f t="shared" si="87"/>
        <v>292</v>
      </c>
      <c r="C1256" s="57" t="s">
        <v>1823</v>
      </c>
      <c r="D1256" s="57">
        <v>301.02</v>
      </c>
      <c r="E1256" s="57"/>
      <c r="F1256" s="57"/>
      <c r="G1256" s="57">
        <f t="shared" si="88"/>
        <v>301.02</v>
      </c>
      <c r="H1256" s="150">
        <f t="shared" si="89"/>
        <v>25.975015800000001</v>
      </c>
      <c r="I1256" s="322">
        <v>8.6290000000000006E-2</v>
      </c>
      <c r="J1256" s="89">
        <f t="shared" si="90"/>
        <v>8.6290000000000006E-2</v>
      </c>
    </row>
    <row r="1257" spans="2:10" x14ac:dyDescent="0.2">
      <c r="B1257" s="57">
        <f t="shared" si="87"/>
        <v>293</v>
      </c>
      <c r="C1257" s="57" t="s">
        <v>1824</v>
      </c>
      <c r="D1257" s="57">
        <v>725.3</v>
      </c>
      <c r="E1257" s="57"/>
      <c r="F1257" s="57"/>
      <c r="G1257" s="57">
        <f t="shared" si="88"/>
        <v>725.3</v>
      </c>
      <c r="H1257" s="150">
        <f t="shared" si="89"/>
        <v>62.586137000000001</v>
      </c>
      <c r="I1257" s="322">
        <v>8.6290000000000006E-2</v>
      </c>
      <c r="J1257" s="89">
        <f t="shared" si="90"/>
        <v>8.6290000000000006E-2</v>
      </c>
    </row>
    <row r="1258" spans="2:10" x14ac:dyDescent="0.2">
      <c r="B1258" s="57">
        <f t="shared" si="87"/>
        <v>294</v>
      </c>
      <c r="C1258" s="57" t="s">
        <v>1825</v>
      </c>
      <c r="D1258" s="57">
        <v>1494.6</v>
      </c>
      <c r="E1258" s="57">
        <v>88.8</v>
      </c>
      <c r="F1258" s="57"/>
      <c r="G1258" s="57">
        <f t="shared" si="88"/>
        <v>1583.3999999999999</v>
      </c>
      <c r="H1258" s="150">
        <f t="shared" si="89"/>
        <v>136.631586</v>
      </c>
      <c r="I1258" s="322">
        <v>8.6290000000000006E-2</v>
      </c>
      <c r="J1258" s="89">
        <f t="shared" si="90"/>
        <v>8.6290000000000006E-2</v>
      </c>
    </row>
    <row r="1259" spans="2:10" x14ac:dyDescent="0.2">
      <c r="B1259" s="57">
        <f t="shared" si="87"/>
        <v>295</v>
      </c>
      <c r="C1259" s="57" t="s">
        <v>1826</v>
      </c>
      <c r="D1259" s="57">
        <v>1123</v>
      </c>
      <c r="E1259" s="57"/>
      <c r="F1259" s="57">
        <v>374</v>
      </c>
      <c r="G1259" s="57">
        <f t="shared" si="88"/>
        <v>1497</v>
      </c>
      <c r="H1259" s="150">
        <f t="shared" si="89"/>
        <v>129.17613</v>
      </c>
      <c r="I1259" s="322">
        <v>8.6290000000000006E-2</v>
      </c>
      <c r="J1259" s="89">
        <f t="shared" si="90"/>
        <v>8.6290000000000006E-2</v>
      </c>
    </row>
    <row r="1260" spans="2:10" x14ac:dyDescent="0.2">
      <c r="B1260" s="57">
        <f t="shared" si="87"/>
        <v>296</v>
      </c>
      <c r="C1260" s="57" t="s">
        <v>1827</v>
      </c>
      <c r="D1260" s="57">
        <v>1486.2</v>
      </c>
      <c r="E1260" s="57"/>
      <c r="F1260" s="57"/>
      <c r="G1260" s="57">
        <f t="shared" si="88"/>
        <v>1486.2</v>
      </c>
      <c r="H1260" s="150">
        <f t="shared" si="89"/>
        <v>128.24419800000001</v>
      </c>
      <c r="I1260" s="322">
        <v>8.6290000000000006E-2</v>
      </c>
      <c r="J1260" s="89">
        <f t="shared" si="90"/>
        <v>8.6290000000000006E-2</v>
      </c>
    </row>
    <row r="1261" spans="2:10" x14ac:dyDescent="0.2">
      <c r="B1261" s="57">
        <f t="shared" si="87"/>
        <v>297</v>
      </c>
      <c r="C1261" s="57" t="s">
        <v>1828</v>
      </c>
      <c r="D1261" s="57">
        <v>2557.9</v>
      </c>
      <c r="E1261" s="57"/>
      <c r="F1261" s="57"/>
      <c r="G1261" s="57">
        <f t="shared" si="88"/>
        <v>2557.9</v>
      </c>
      <c r="H1261" s="150">
        <f t="shared" si="89"/>
        <v>220.72119100000003</v>
      </c>
      <c r="I1261" s="322">
        <v>8.6290000000000006E-2</v>
      </c>
      <c r="J1261" s="89">
        <f t="shared" si="90"/>
        <v>8.6290000000000006E-2</v>
      </c>
    </row>
    <row r="1262" spans="2:10" x14ac:dyDescent="0.2">
      <c r="B1262" s="57">
        <f t="shared" si="87"/>
        <v>298</v>
      </c>
      <c r="C1262" s="57" t="s">
        <v>1829</v>
      </c>
      <c r="D1262" s="57">
        <v>2559.3000000000002</v>
      </c>
      <c r="E1262" s="57"/>
      <c r="F1262" s="57"/>
      <c r="G1262" s="57">
        <f t="shared" si="88"/>
        <v>2559.3000000000002</v>
      </c>
      <c r="H1262" s="150">
        <f t="shared" si="89"/>
        <v>220.84199700000002</v>
      </c>
      <c r="I1262" s="322">
        <v>8.6290000000000006E-2</v>
      </c>
      <c r="J1262" s="89">
        <f t="shared" si="90"/>
        <v>8.6290000000000006E-2</v>
      </c>
    </row>
    <row r="1263" spans="2:10" x14ac:dyDescent="0.2">
      <c r="B1263" s="57">
        <f t="shared" si="87"/>
        <v>299</v>
      </c>
      <c r="C1263" s="57" t="s">
        <v>1830</v>
      </c>
      <c r="D1263" s="57">
        <v>1346.9</v>
      </c>
      <c r="E1263" s="57"/>
      <c r="F1263" s="57"/>
      <c r="G1263" s="57">
        <f t="shared" si="88"/>
        <v>1346.9</v>
      </c>
      <c r="H1263" s="150">
        <f t="shared" si="89"/>
        <v>116.22400100000002</v>
      </c>
      <c r="I1263" s="322">
        <v>8.6290000000000006E-2</v>
      </c>
      <c r="J1263" s="89">
        <f t="shared" si="90"/>
        <v>8.6290000000000006E-2</v>
      </c>
    </row>
    <row r="1264" spans="2:10" x14ac:dyDescent="0.2">
      <c r="B1264" s="57">
        <f t="shared" si="87"/>
        <v>300</v>
      </c>
      <c r="C1264" s="57" t="s">
        <v>1831</v>
      </c>
      <c r="D1264" s="57">
        <v>2035.1</v>
      </c>
      <c r="E1264" s="57"/>
      <c r="F1264" s="57"/>
      <c r="G1264" s="57">
        <f t="shared" si="88"/>
        <v>2035.1</v>
      </c>
      <c r="H1264" s="150">
        <f t="shared" si="89"/>
        <v>175.608779</v>
      </c>
      <c r="I1264" s="322">
        <v>8.6290000000000006E-2</v>
      </c>
      <c r="J1264" s="89">
        <f t="shared" si="90"/>
        <v>8.6290000000000006E-2</v>
      </c>
    </row>
    <row r="1265" spans="2:10" x14ac:dyDescent="0.2">
      <c r="B1265" s="57">
        <f t="shared" si="87"/>
        <v>301</v>
      </c>
      <c r="C1265" s="57" t="s">
        <v>1832</v>
      </c>
      <c r="D1265" s="57">
        <v>1523.5</v>
      </c>
      <c r="E1265" s="57"/>
      <c r="F1265" s="57"/>
      <c r="G1265" s="57">
        <f t="shared" si="88"/>
        <v>1523.5</v>
      </c>
      <c r="H1265" s="150">
        <f t="shared" si="89"/>
        <v>131.46281500000001</v>
      </c>
      <c r="I1265" s="322">
        <v>8.6290000000000006E-2</v>
      </c>
      <c r="J1265" s="89">
        <f t="shared" si="90"/>
        <v>8.6290000000000006E-2</v>
      </c>
    </row>
    <row r="1266" spans="2:10" x14ac:dyDescent="0.2">
      <c r="B1266" s="57">
        <f t="shared" si="87"/>
        <v>302</v>
      </c>
      <c r="C1266" s="57" t="s">
        <v>1833</v>
      </c>
      <c r="D1266" s="57">
        <v>2022.1</v>
      </c>
      <c r="E1266" s="57"/>
      <c r="F1266" s="57"/>
      <c r="G1266" s="57">
        <f t="shared" si="88"/>
        <v>2022.1</v>
      </c>
      <c r="H1266" s="150">
        <f t="shared" si="89"/>
        <v>174.487009</v>
      </c>
      <c r="I1266" s="322">
        <v>8.6290000000000006E-2</v>
      </c>
      <c r="J1266" s="89">
        <f t="shared" si="90"/>
        <v>8.6290000000000006E-2</v>
      </c>
    </row>
    <row r="1267" spans="2:10" x14ac:dyDescent="0.2">
      <c r="B1267" s="57">
        <f t="shared" si="87"/>
        <v>303</v>
      </c>
      <c r="C1267" s="57" t="s">
        <v>1834</v>
      </c>
      <c r="D1267" s="57">
        <v>147.19999999999999</v>
      </c>
      <c r="E1267" s="57"/>
      <c r="F1267" s="57"/>
      <c r="G1267" s="57">
        <f t="shared" si="88"/>
        <v>147.19999999999999</v>
      </c>
      <c r="H1267" s="150">
        <f t="shared" si="89"/>
        <v>12.701888</v>
      </c>
      <c r="I1267" s="322">
        <v>8.6290000000000006E-2</v>
      </c>
      <c r="J1267" s="89">
        <f t="shared" si="90"/>
        <v>8.6290000000000006E-2</v>
      </c>
    </row>
    <row r="1268" spans="2:10" x14ac:dyDescent="0.2">
      <c r="B1268" s="57">
        <f t="shared" si="87"/>
        <v>304</v>
      </c>
      <c r="C1268" s="57" t="s">
        <v>1835</v>
      </c>
      <c r="D1268" s="57">
        <v>1486.9</v>
      </c>
      <c r="E1268" s="57"/>
      <c r="F1268" s="57"/>
      <c r="G1268" s="57">
        <f t="shared" si="88"/>
        <v>1486.9</v>
      </c>
      <c r="H1268" s="150">
        <f t="shared" si="89"/>
        <v>128.30460100000002</v>
      </c>
      <c r="I1268" s="322">
        <v>8.6290000000000006E-2</v>
      </c>
      <c r="J1268" s="89">
        <f t="shared" si="90"/>
        <v>8.6290000000000006E-2</v>
      </c>
    </row>
    <row r="1269" spans="2:10" x14ac:dyDescent="0.2">
      <c r="B1269" s="57">
        <f t="shared" si="87"/>
        <v>305</v>
      </c>
      <c r="C1269" s="57" t="s">
        <v>1836</v>
      </c>
      <c r="D1269" s="57">
        <v>252.3</v>
      </c>
      <c r="E1269" s="57"/>
      <c r="F1269" s="57"/>
      <c r="G1269" s="57">
        <f t="shared" si="88"/>
        <v>252.3</v>
      </c>
      <c r="H1269" s="150">
        <f t="shared" si="89"/>
        <v>21.770967000000002</v>
      </c>
      <c r="I1269" s="322">
        <v>8.6290000000000006E-2</v>
      </c>
      <c r="J1269" s="89">
        <f t="shared" si="90"/>
        <v>8.6290000000000006E-2</v>
      </c>
    </row>
    <row r="1270" spans="2:10" x14ac:dyDescent="0.2">
      <c r="B1270" s="57">
        <f t="shared" si="87"/>
        <v>306</v>
      </c>
      <c r="C1270" s="57" t="s">
        <v>1837</v>
      </c>
      <c r="D1270" s="57">
        <v>127.4</v>
      </c>
      <c r="E1270" s="57"/>
      <c r="F1270" s="57">
        <v>58.5</v>
      </c>
      <c r="G1270" s="57">
        <f t="shared" si="88"/>
        <v>185.9</v>
      </c>
      <c r="H1270" s="150">
        <f t="shared" si="89"/>
        <v>16.041311</v>
      </c>
      <c r="I1270" s="322">
        <v>8.6290000000000006E-2</v>
      </c>
      <c r="J1270" s="89">
        <f t="shared" si="90"/>
        <v>8.6290000000000006E-2</v>
      </c>
    </row>
    <row r="1271" spans="2:10" x14ac:dyDescent="0.2">
      <c r="B1271" s="57">
        <f t="shared" si="87"/>
        <v>307</v>
      </c>
      <c r="C1271" s="57" t="s">
        <v>1838</v>
      </c>
      <c r="D1271" s="57">
        <v>148.4</v>
      </c>
      <c r="E1271" s="57"/>
      <c r="F1271" s="57"/>
      <c r="G1271" s="57">
        <f t="shared" si="88"/>
        <v>148.4</v>
      </c>
      <c r="H1271" s="150">
        <f t="shared" si="89"/>
        <v>12.805436000000002</v>
      </c>
      <c r="I1271" s="322">
        <v>8.6290000000000006E-2</v>
      </c>
      <c r="J1271" s="89">
        <f t="shared" si="90"/>
        <v>8.6290000000000006E-2</v>
      </c>
    </row>
    <row r="1272" spans="2:10" x14ac:dyDescent="0.2">
      <c r="B1272" s="57">
        <f t="shared" si="87"/>
        <v>308</v>
      </c>
      <c r="C1272" s="57" t="s">
        <v>1839</v>
      </c>
      <c r="D1272" s="57">
        <v>166</v>
      </c>
      <c r="E1272" s="57"/>
      <c r="F1272" s="57"/>
      <c r="G1272" s="57">
        <f t="shared" si="88"/>
        <v>166</v>
      </c>
      <c r="H1272" s="150">
        <f t="shared" si="89"/>
        <v>14.324140000000002</v>
      </c>
      <c r="I1272" s="322">
        <v>8.6290000000000006E-2</v>
      </c>
      <c r="J1272" s="89">
        <f t="shared" si="90"/>
        <v>8.6290000000000006E-2</v>
      </c>
    </row>
    <row r="1273" spans="2:10" x14ac:dyDescent="0.2">
      <c r="B1273" s="57">
        <f t="shared" si="87"/>
        <v>309</v>
      </c>
      <c r="C1273" s="57" t="s">
        <v>1840</v>
      </c>
      <c r="D1273" s="57">
        <v>1491.85</v>
      </c>
      <c r="E1273" s="57"/>
      <c r="F1273" s="57">
        <v>243</v>
      </c>
      <c r="G1273" s="57">
        <f t="shared" si="88"/>
        <v>1734.85</v>
      </c>
      <c r="H1273" s="150">
        <f t="shared" si="89"/>
        <v>149.70020650000001</v>
      </c>
      <c r="I1273" s="322">
        <v>8.6290000000000006E-2</v>
      </c>
      <c r="J1273" s="89">
        <f t="shared" si="90"/>
        <v>8.6290000000000006E-2</v>
      </c>
    </row>
    <row r="1274" spans="2:10" x14ac:dyDescent="0.2">
      <c r="B1274" s="57">
        <f t="shared" si="87"/>
        <v>310</v>
      </c>
      <c r="C1274" s="57" t="s">
        <v>1841</v>
      </c>
      <c r="D1274" s="57">
        <v>213.8</v>
      </c>
      <c r="E1274" s="57"/>
      <c r="F1274" s="57"/>
      <c r="G1274" s="57">
        <f t="shared" si="88"/>
        <v>213.8</v>
      </c>
      <c r="H1274" s="150">
        <f t="shared" si="89"/>
        <v>18.448802000000001</v>
      </c>
      <c r="I1274" s="322">
        <v>8.6290000000000006E-2</v>
      </c>
      <c r="J1274" s="89">
        <f t="shared" si="90"/>
        <v>8.6289999999999992E-2</v>
      </c>
    </row>
    <row r="1275" spans="2:10" x14ac:dyDescent="0.2">
      <c r="B1275" s="57">
        <f t="shared" si="87"/>
        <v>311</v>
      </c>
      <c r="C1275" s="57" t="s">
        <v>1842</v>
      </c>
      <c r="D1275" s="57">
        <v>123.2</v>
      </c>
      <c r="E1275" s="57"/>
      <c r="F1275" s="57"/>
      <c r="G1275" s="57">
        <f t="shared" si="88"/>
        <v>123.2</v>
      </c>
      <c r="H1275" s="150">
        <f t="shared" si="89"/>
        <v>10.630928000000001</v>
      </c>
      <c r="I1275" s="322">
        <v>8.6290000000000006E-2</v>
      </c>
      <c r="J1275" s="89">
        <f t="shared" si="90"/>
        <v>8.6290000000000006E-2</v>
      </c>
    </row>
    <row r="1276" spans="2:10" x14ac:dyDescent="0.2">
      <c r="B1276" s="57">
        <f t="shared" si="87"/>
        <v>312</v>
      </c>
      <c r="C1276" s="57" t="s">
        <v>264</v>
      </c>
      <c r="D1276" s="57">
        <v>187.1</v>
      </c>
      <c r="E1276" s="57"/>
      <c r="F1276" s="57"/>
      <c r="G1276" s="57">
        <f t="shared" si="88"/>
        <v>187.1</v>
      </c>
      <c r="H1276" s="150">
        <f t="shared" si="89"/>
        <v>16.144859</v>
      </c>
      <c r="I1276" s="322">
        <v>8.6290000000000006E-2</v>
      </c>
      <c r="J1276" s="89">
        <f t="shared" si="90"/>
        <v>8.6290000000000006E-2</v>
      </c>
    </row>
    <row r="1277" spans="2:10" x14ac:dyDescent="0.2">
      <c r="B1277" s="57">
        <f t="shared" si="87"/>
        <v>313</v>
      </c>
      <c r="C1277" s="57" t="s">
        <v>265</v>
      </c>
      <c r="D1277" s="57">
        <v>120.6</v>
      </c>
      <c r="E1277" s="57"/>
      <c r="F1277" s="57"/>
      <c r="G1277" s="57">
        <f t="shared" si="88"/>
        <v>120.6</v>
      </c>
      <c r="H1277" s="150">
        <f t="shared" si="89"/>
        <v>10.406574000000001</v>
      </c>
      <c r="I1277" s="322">
        <v>8.6290000000000006E-2</v>
      </c>
      <c r="J1277" s="89">
        <f t="shared" si="90"/>
        <v>8.6290000000000006E-2</v>
      </c>
    </row>
    <row r="1278" spans="2:10" x14ac:dyDescent="0.2">
      <c r="B1278" s="57">
        <f t="shared" si="87"/>
        <v>314</v>
      </c>
      <c r="C1278" s="57" t="s">
        <v>266</v>
      </c>
      <c r="D1278" s="57">
        <v>151.1</v>
      </c>
      <c r="E1278" s="57"/>
      <c r="F1278" s="57"/>
      <c r="G1278" s="57">
        <f t="shared" si="88"/>
        <v>151.1</v>
      </c>
      <c r="H1278" s="150">
        <f t="shared" si="89"/>
        <v>13.038419000000001</v>
      </c>
      <c r="I1278" s="322">
        <v>8.6290000000000006E-2</v>
      </c>
      <c r="J1278" s="89">
        <f t="shared" si="90"/>
        <v>8.6290000000000006E-2</v>
      </c>
    </row>
    <row r="1279" spans="2:10" x14ac:dyDescent="0.2">
      <c r="B1279" s="57">
        <f t="shared" si="87"/>
        <v>315</v>
      </c>
      <c r="C1279" s="57" t="s">
        <v>267</v>
      </c>
      <c r="D1279" s="57">
        <v>96</v>
      </c>
      <c r="E1279" s="57"/>
      <c r="F1279" s="57"/>
      <c r="G1279" s="57">
        <f t="shared" si="88"/>
        <v>96</v>
      </c>
      <c r="H1279" s="150">
        <f t="shared" si="89"/>
        <v>8.2838400000000014</v>
      </c>
      <c r="I1279" s="322">
        <v>8.6290000000000006E-2</v>
      </c>
      <c r="J1279" s="89">
        <f t="shared" si="90"/>
        <v>8.6290000000000019E-2</v>
      </c>
    </row>
    <row r="1280" spans="2:10" x14ac:dyDescent="0.2">
      <c r="B1280" s="57">
        <f t="shared" si="87"/>
        <v>316</v>
      </c>
      <c r="C1280" s="57" t="s">
        <v>268</v>
      </c>
      <c r="D1280" s="57">
        <v>145.9</v>
      </c>
      <c r="E1280" s="57"/>
      <c r="F1280" s="57"/>
      <c r="G1280" s="57">
        <f t="shared" si="88"/>
        <v>145.9</v>
      </c>
      <c r="H1280" s="150">
        <f t="shared" si="89"/>
        <v>12.589711000000001</v>
      </c>
      <c r="I1280" s="322">
        <v>8.6290000000000006E-2</v>
      </c>
      <c r="J1280" s="89">
        <f t="shared" si="90"/>
        <v>8.6290000000000006E-2</v>
      </c>
    </row>
    <row r="1281" spans="2:10" x14ac:dyDescent="0.2">
      <c r="B1281" s="57">
        <f t="shared" si="87"/>
        <v>317</v>
      </c>
      <c r="C1281" s="57" t="s">
        <v>269</v>
      </c>
      <c r="D1281" s="57">
        <v>184.6</v>
      </c>
      <c r="E1281" s="57"/>
      <c r="F1281" s="57"/>
      <c r="G1281" s="57">
        <f t="shared" si="88"/>
        <v>184.6</v>
      </c>
      <c r="H1281" s="150">
        <f t="shared" si="89"/>
        <v>15.929134000000001</v>
      </c>
      <c r="I1281" s="322">
        <v>8.6290000000000006E-2</v>
      </c>
      <c r="J1281" s="89">
        <f t="shared" si="90"/>
        <v>8.6290000000000006E-2</v>
      </c>
    </row>
    <row r="1282" spans="2:10" x14ac:dyDescent="0.2">
      <c r="B1282" s="57">
        <f t="shared" si="87"/>
        <v>318</v>
      </c>
      <c r="C1282" s="57" t="s">
        <v>270</v>
      </c>
      <c r="D1282" s="57">
        <v>185.1</v>
      </c>
      <c r="E1282" s="57"/>
      <c r="F1282" s="57"/>
      <c r="G1282" s="57">
        <f t="shared" si="88"/>
        <v>185.1</v>
      </c>
      <c r="H1282" s="150">
        <f t="shared" si="89"/>
        <v>15.972279</v>
      </c>
      <c r="I1282" s="322">
        <v>8.6290000000000006E-2</v>
      </c>
      <c r="J1282" s="89">
        <f t="shared" si="90"/>
        <v>8.6290000000000006E-2</v>
      </c>
    </row>
    <row r="1283" spans="2:10" x14ac:dyDescent="0.2">
      <c r="B1283" s="57">
        <f t="shared" si="87"/>
        <v>319</v>
      </c>
      <c r="C1283" s="57" t="s">
        <v>271</v>
      </c>
      <c r="D1283" s="57">
        <v>190.2</v>
      </c>
      <c r="E1283" s="57"/>
      <c r="F1283" s="57"/>
      <c r="G1283" s="57">
        <f t="shared" si="88"/>
        <v>190.2</v>
      </c>
      <c r="H1283" s="150">
        <f t="shared" si="89"/>
        <v>16.412358000000001</v>
      </c>
      <c r="I1283" s="322">
        <v>8.6290000000000006E-2</v>
      </c>
      <c r="J1283" s="89">
        <f t="shared" si="90"/>
        <v>8.6290000000000006E-2</v>
      </c>
    </row>
    <row r="1284" spans="2:10" x14ac:dyDescent="0.2">
      <c r="B1284" s="57">
        <f t="shared" si="87"/>
        <v>320</v>
      </c>
      <c r="C1284" s="57" t="s">
        <v>272</v>
      </c>
      <c r="D1284" s="57">
        <v>90</v>
      </c>
      <c r="E1284" s="57"/>
      <c r="F1284" s="57"/>
      <c r="G1284" s="57">
        <f t="shared" si="88"/>
        <v>90</v>
      </c>
      <c r="H1284" s="150">
        <f t="shared" si="89"/>
        <v>7.7661000000000007</v>
      </c>
      <c r="I1284" s="322">
        <v>8.6290000000000006E-2</v>
      </c>
      <c r="J1284" s="89">
        <f t="shared" si="90"/>
        <v>8.6290000000000006E-2</v>
      </c>
    </row>
    <row r="1285" spans="2:10" x14ac:dyDescent="0.2">
      <c r="B1285" s="57">
        <f t="shared" si="87"/>
        <v>321</v>
      </c>
      <c r="C1285" s="57" t="s">
        <v>273</v>
      </c>
      <c r="D1285" s="57">
        <v>113.2</v>
      </c>
      <c r="E1285" s="57"/>
      <c r="F1285" s="57"/>
      <c r="G1285" s="57">
        <f t="shared" si="88"/>
        <v>113.2</v>
      </c>
      <c r="H1285" s="150">
        <f t="shared" si="89"/>
        <v>9.768028000000001</v>
      </c>
      <c r="I1285" s="322">
        <v>8.6290000000000006E-2</v>
      </c>
      <c r="J1285" s="89">
        <f t="shared" si="90"/>
        <v>8.6290000000000006E-2</v>
      </c>
    </row>
    <row r="1286" spans="2:10" x14ac:dyDescent="0.2">
      <c r="B1286" s="57">
        <f t="shared" si="87"/>
        <v>322</v>
      </c>
      <c r="C1286" s="57" t="s">
        <v>274</v>
      </c>
      <c r="D1286" s="57">
        <v>125.7</v>
      </c>
      <c r="E1286" s="57"/>
      <c r="F1286" s="57"/>
      <c r="G1286" s="57">
        <f t="shared" si="88"/>
        <v>125.7</v>
      </c>
      <c r="H1286" s="150">
        <f t="shared" si="89"/>
        <v>10.846653000000002</v>
      </c>
      <c r="I1286" s="322">
        <v>8.6290000000000006E-2</v>
      </c>
      <c r="J1286" s="89">
        <f t="shared" si="90"/>
        <v>8.6290000000000006E-2</v>
      </c>
    </row>
    <row r="1287" spans="2:10" x14ac:dyDescent="0.2">
      <c r="B1287" s="57">
        <f t="shared" ref="B1287:B1329" si="91">B1286+1</f>
        <v>323</v>
      </c>
      <c r="C1287" s="57" t="s">
        <v>275</v>
      </c>
      <c r="D1287" s="57">
        <v>385.4</v>
      </c>
      <c r="E1287" s="57"/>
      <c r="F1287" s="57"/>
      <c r="G1287" s="57">
        <f t="shared" si="88"/>
        <v>385.4</v>
      </c>
      <c r="H1287" s="150">
        <f t="shared" si="89"/>
        <v>33.256166</v>
      </c>
      <c r="I1287" s="322">
        <v>8.6290000000000006E-2</v>
      </c>
      <c r="J1287" s="89">
        <f t="shared" si="90"/>
        <v>8.6290000000000006E-2</v>
      </c>
    </row>
    <row r="1288" spans="2:10" x14ac:dyDescent="0.2">
      <c r="B1288" s="57">
        <f t="shared" si="91"/>
        <v>324</v>
      </c>
      <c r="C1288" s="57" t="s">
        <v>276</v>
      </c>
      <c r="D1288" s="57">
        <v>133.4</v>
      </c>
      <c r="E1288" s="57"/>
      <c r="F1288" s="57"/>
      <c r="G1288" s="57">
        <f t="shared" si="88"/>
        <v>133.4</v>
      </c>
      <c r="H1288" s="150">
        <f t="shared" si="89"/>
        <v>11.511086000000001</v>
      </c>
      <c r="I1288" s="322">
        <v>8.6290000000000006E-2</v>
      </c>
      <c r="J1288" s="89">
        <f t="shared" si="90"/>
        <v>8.6290000000000006E-2</v>
      </c>
    </row>
    <row r="1289" spans="2:10" x14ac:dyDescent="0.2">
      <c r="B1289" s="57">
        <f t="shared" si="91"/>
        <v>325</v>
      </c>
      <c r="C1289" s="57" t="s">
        <v>277</v>
      </c>
      <c r="D1289" s="57">
        <v>197.2</v>
      </c>
      <c r="E1289" s="57"/>
      <c r="F1289" s="57"/>
      <c r="G1289" s="57">
        <f t="shared" si="88"/>
        <v>197.2</v>
      </c>
      <c r="H1289" s="150">
        <f t="shared" si="89"/>
        <v>17.016387999999999</v>
      </c>
      <c r="I1289" s="322">
        <v>8.6290000000000006E-2</v>
      </c>
      <c r="J1289" s="89">
        <f t="shared" si="90"/>
        <v>8.6290000000000006E-2</v>
      </c>
    </row>
    <row r="1290" spans="2:10" x14ac:dyDescent="0.2">
      <c r="B1290" s="57">
        <f t="shared" si="91"/>
        <v>326</v>
      </c>
      <c r="C1290" s="57" t="s">
        <v>278</v>
      </c>
      <c r="D1290" s="57">
        <v>752.2</v>
      </c>
      <c r="E1290" s="57"/>
      <c r="F1290" s="57">
        <v>270.8</v>
      </c>
      <c r="G1290" s="57">
        <f t="shared" si="88"/>
        <v>1023</v>
      </c>
      <c r="H1290" s="150">
        <f t="shared" si="89"/>
        <v>88.27467</v>
      </c>
      <c r="I1290" s="322">
        <v>8.6290000000000006E-2</v>
      </c>
      <c r="J1290" s="89">
        <f t="shared" si="90"/>
        <v>8.6290000000000006E-2</v>
      </c>
    </row>
    <row r="1291" spans="2:10" x14ac:dyDescent="0.2">
      <c r="B1291" s="57">
        <f t="shared" si="91"/>
        <v>327</v>
      </c>
      <c r="C1291" s="57" t="s">
        <v>279</v>
      </c>
      <c r="D1291" s="57">
        <v>41.8</v>
      </c>
      <c r="E1291" s="57"/>
      <c r="F1291" s="57"/>
      <c r="G1291" s="57">
        <f t="shared" si="88"/>
        <v>41.8</v>
      </c>
      <c r="H1291" s="150">
        <f t="shared" si="89"/>
        <v>3.606922</v>
      </c>
      <c r="I1291" s="322">
        <v>8.6290000000000006E-2</v>
      </c>
      <c r="J1291" s="89">
        <f t="shared" si="90"/>
        <v>8.6290000000000006E-2</v>
      </c>
    </row>
    <row r="1292" spans="2:10" x14ac:dyDescent="0.2">
      <c r="B1292" s="57">
        <f t="shared" si="91"/>
        <v>328</v>
      </c>
      <c r="C1292" s="57" t="s">
        <v>280</v>
      </c>
      <c r="D1292" s="57">
        <v>144.19999999999999</v>
      </c>
      <c r="E1292" s="57"/>
      <c r="F1292" s="57"/>
      <c r="G1292" s="57">
        <f t="shared" si="88"/>
        <v>144.19999999999999</v>
      </c>
      <c r="H1292" s="150">
        <f t="shared" si="89"/>
        <v>12.443018</v>
      </c>
      <c r="I1292" s="322">
        <v>8.6290000000000006E-2</v>
      </c>
      <c r="J1292" s="89">
        <f t="shared" si="90"/>
        <v>8.6290000000000006E-2</v>
      </c>
    </row>
    <row r="1293" spans="2:10" x14ac:dyDescent="0.2">
      <c r="B1293" s="57">
        <f t="shared" si="91"/>
        <v>329</v>
      </c>
      <c r="C1293" s="57" t="s">
        <v>281</v>
      </c>
      <c r="D1293" s="57">
        <v>378.5</v>
      </c>
      <c r="E1293" s="57"/>
      <c r="F1293" s="57"/>
      <c r="G1293" s="57">
        <f t="shared" si="88"/>
        <v>378.5</v>
      </c>
      <c r="H1293" s="150">
        <f t="shared" si="89"/>
        <v>32.660765000000005</v>
      </c>
      <c r="I1293" s="322">
        <v>8.6290000000000006E-2</v>
      </c>
      <c r="J1293" s="89">
        <f t="shared" si="90"/>
        <v>8.6290000000000019E-2</v>
      </c>
    </row>
    <row r="1294" spans="2:10" x14ac:dyDescent="0.2">
      <c r="B1294" s="57">
        <f t="shared" si="91"/>
        <v>330</v>
      </c>
      <c r="C1294" s="57" t="s">
        <v>282</v>
      </c>
      <c r="D1294" s="57">
        <v>145.9</v>
      </c>
      <c r="E1294" s="57"/>
      <c r="F1294" s="57"/>
      <c r="G1294" s="57">
        <f t="shared" si="88"/>
        <v>145.9</v>
      </c>
      <c r="H1294" s="150">
        <f t="shared" si="89"/>
        <v>12.589711000000001</v>
      </c>
      <c r="I1294" s="322">
        <v>8.6290000000000006E-2</v>
      </c>
      <c r="J1294" s="89">
        <f t="shared" si="90"/>
        <v>8.6290000000000006E-2</v>
      </c>
    </row>
    <row r="1295" spans="2:10" x14ac:dyDescent="0.2">
      <c r="B1295" s="57">
        <f t="shared" si="91"/>
        <v>331</v>
      </c>
      <c r="C1295" s="57" t="s">
        <v>288</v>
      </c>
      <c r="D1295" s="57">
        <v>153</v>
      </c>
      <c r="E1295" s="57"/>
      <c r="F1295" s="57"/>
      <c r="G1295" s="57">
        <f t="shared" si="88"/>
        <v>153</v>
      </c>
      <c r="H1295" s="150">
        <f t="shared" si="89"/>
        <v>13.20237</v>
      </c>
      <c r="I1295" s="322">
        <v>8.6290000000000006E-2</v>
      </c>
      <c r="J1295" s="89">
        <f t="shared" si="90"/>
        <v>8.6290000000000006E-2</v>
      </c>
    </row>
    <row r="1296" spans="2:10" x14ac:dyDescent="0.2">
      <c r="B1296" s="57">
        <f t="shared" si="91"/>
        <v>332</v>
      </c>
      <c r="C1296" s="57" t="s">
        <v>289</v>
      </c>
      <c r="D1296" s="57">
        <v>126.6</v>
      </c>
      <c r="E1296" s="57"/>
      <c r="F1296" s="57"/>
      <c r="G1296" s="57">
        <f t="shared" si="88"/>
        <v>126.6</v>
      </c>
      <c r="H1296" s="150">
        <f t="shared" si="89"/>
        <v>10.924314000000001</v>
      </c>
      <c r="I1296" s="322">
        <v>8.6290000000000006E-2</v>
      </c>
      <c r="J1296" s="89">
        <f t="shared" si="90"/>
        <v>8.6290000000000006E-2</v>
      </c>
    </row>
    <row r="1297" spans="2:10" x14ac:dyDescent="0.2">
      <c r="B1297" s="57">
        <f t="shared" si="91"/>
        <v>333</v>
      </c>
      <c r="C1297" s="57" t="s">
        <v>290</v>
      </c>
      <c r="D1297" s="57">
        <v>251.9</v>
      </c>
      <c r="E1297" s="57"/>
      <c r="F1297" s="57"/>
      <c r="G1297" s="57">
        <f t="shared" si="88"/>
        <v>251.9</v>
      </c>
      <c r="H1297" s="150">
        <f t="shared" si="89"/>
        <v>21.736451000000002</v>
      </c>
      <c r="I1297" s="322">
        <v>8.6290000000000006E-2</v>
      </c>
      <c r="J1297" s="89">
        <f t="shared" si="90"/>
        <v>8.6290000000000006E-2</v>
      </c>
    </row>
    <row r="1298" spans="2:10" x14ac:dyDescent="0.2">
      <c r="B1298" s="57">
        <f t="shared" si="91"/>
        <v>334</v>
      </c>
      <c r="C1298" s="57" t="s">
        <v>291</v>
      </c>
      <c r="D1298" s="57">
        <v>200.4</v>
      </c>
      <c r="E1298" s="57"/>
      <c r="F1298" s="57"/>
      <c r="G1298" s="57">
        <f t="shared" si="88"/>
        <v>200.4</v>
      </c>
      <c r="H1298" s="150">
        <f t="shared" si="89"/>
        <v>17.292516000000003</v>
      </c>
      <c r="I1298" s="322">
        <v>8.6290000000000006E-2</v>
      </c>
      <c r="J1298" s="89">
        <f t="shared" si="90"/>
        <v>8.6290000000000006E-2</v>
      </c>
    </row>
    <row r="1299" spans="2:10" x14ac:dyDescent="0.2">
      <c r="B1299" s="57">
        <f t="shared" si="91"/>
        <v>335</v>
      </c>
      <c r="C1299" s="57" t="s">
        <v>292</v>
      </c>
      <c r="D1299" s="57">
        <v>142.6</v>
      </c>
      <c r="E1299" s="57"/>
      <c r="F1299" s="57"/>
      <c r="G1299" s="57">
        <f t="shared" si="88"/>
        <v>142.6</v>
      </c>
      <c r="H1299" s="150">
        <f t="shared" si="89"/>
        <v>12.304954</v>
      </c>
      <c r="I1299" s="322">
        <v>8.6290000000000006E-2</v>
      </c>
      <c r="J1299" s="89">
        <f t="shared" si="90"/>
        <v>8.6290000000000006E-2</v>
      </c>
    </row>
    <row r="1300" spans="2:10" x14ac:dyDescent="0.2">
      <c r="B1300" s="57">
        <f t="shared" si="91"/>
        <v>336</v>
      </c>
      <c r="C1300" s="57" t="s">
        <v>293</v>
      </c>
      <c r="D1300" s="57">
        <v>276.5</v>
      </c>
      <c r="E1300" s="57"/>
      <c r="F1300" s="57"/>
      <c r="G1300" s="57">
        <f t="shared" si="88"/>
        <v>276.5</v>
      </c>
      <c r="H1300" s="150">
        <f t="shared" si="89"/>
        <v>23.859185</v>
      </c>
      <c r="I1300" s="322">
        <v>8.6290000000000006E-2</v>
      </c>
      <c r="J1300" s="89">
        <f t="shared" si="90"/>
        <v>8.6290000000000006E-2</v>
      </c>
    </row>
    <row r="1301" spans="2:10" x14ac:dyDescent="0.2">
      <c r="B1301" s="57">
        <f t="shared" si="91"/>
        <v>337</v>
      </c>
      <c r="C1301" s="57" t="s">
        <v>294</v>
      </c>
      <c r="D1301" s="57">
        <v>214.3</v>
      </c>
      <c r="E1301" s="57"/>
      <c r="F1301" s="57"/>
      <c r="G1301" s="57">
        <f t="shared" si="88"/>
        <v>214.3</v>
      </c>
      <c r="H1301" s="150">
        <f t="shared" si="89"/>
        <v>18.491947000000003</v>
      </c>
      <c r="I1301" s="322">
        <v>8.6290000000000006E-2</v>
      </c>
      <c r="J1301" s="89">
        <f t="shared" si="90"/>
        <v>8.6290000000000006E-2</v>
      </c>
    </row>
    <row r="1302" spans="2:10" x14ac:dyDescent="0.2">
      <c r="B1302" s="57">
        <f t="shared" si="91"/>
        <v>338</v>
      </c>
      <c r="C1302" s="57" t="s">
        <v>295</v>
      </c>
      <c r="D1302" s="57">
        <v>219.5</v>
      </c>
      <c r="E1302" s="57"/>
      <c r="F1302" s="57"/>
      <c r="G1302" s="57">
        <f t="shared" ref="G1302:G1314" si="92">D1302+E1302+F1302</f>
        <v>219.5</v>
      </c>
      <c r="H1302" s="150">
        <f t="shared" ref="H1302:H1330" si="93">SUM(I1302*G1302)</f>
        <v>18.940655</v>
      </c>
      <c r="I1302" s="322">
        <v>8.6290000000000006E-2</v>
      </c>
      <c r="J1302" s="89">
        <f t="shared" ref="J1302:J1330" si="94">SUM(H1302/G1302)</f>
        <v>8.6289999999999992E-2</v>
      </c>
    </row>
    <row r="1303" spans="2:10" x14ac:dyDescent="0.2">
      <c r="B1303" s="57">
        <f t="shared" si="91"/>
        <v>339</v>
      </c>
      <c r="C1303" s="57" t="s">
        <v>296</v>
      </c>
      <c r="D1303" s="57">
        <v>139.69999999999999</v>
      </c>
      <c r="E1303" s="57"/>
      <c r="F1303" s="57"/>
      <c r="G1303" s="57">
        <f t="shared" si="92"/>
        <v>139.69999999999999</v>
      </c>
      <c r="H1303" s="150">
        <f t="shared" si="93"/>
        <v>12.054713</v>
      </c>
      <c r="I1303" s="322">
        <v>8.6290000000000006E-2</v>
      </c>
      <c r="J1303" s="89">
        <f t="shared" si="94"/>
        <v>8.6290000000000006E-2</v>
      </c>
    </row>
    <row r="1304" spans="2:10" x14ac:dyDescent="0.2">
      <c r="B1304" s="57">
        <f t="shared" si="91"/>
        <v>340</v>
      </c>
      <c r="C1304" s="57" t="s">
        <v>297</v>
      </c>
      <c r="D1304" s="57">
        <v>207.5</v>
      </c>
      <c r="E1304" s="57"/>
      <c r="F1304" s="57"/>
      <c r="G1304" s="57">
        <f t="shared" si="92"/>
        <v>207.5</v>
      </c>
      <c r="H1304" s="150">
        <f t="shared" si="93"/>
        <v>17.905175</v>
      </c>
      <c r="I1304" s="322">
        <v>8.6290000000000006E-2</v>
      </c>
      <c r="J1304" s="89">
        <f t="shared" si="94"/>
        <v>8.6290000000000006E-2</v>
      </c>
    </row>
    <row r="1305" spans="2:10" x14ac:dyDescent="0.2">
      <c r="B1305" s="57">
        <f t="shared" si="91"/>
        <v>341</v>
      </c>
      <c r="C1305" s="57" t="s">
        <v>298</v>
      </c>
      <c r="D1305" s="57">
        <v>1523.2</v>
      </c>
      <c r="E1305" s="57"/>
      <c r="F1305" s="57"/>
      <c r="G1305" s="57">
        <f t="shared" si="92"/>
        <v>1523.2</v>
      </c>
      <c r="H1305" s="150">
        <f t="shared" si="93"/>
        <v>131.43692800000002</v>
      </c>
      <c r="I1305" s="322">
        <v>8.6290000000000006E-2</v>
      </c>
      <c r="J1305" s="89">
        <f t="shared" si="94"/>
        <v>8.6290000000000019E-2</v>
      </c>
    </row>
    <row r="1306" spans="2:10" x14ac:dyDescent="0.2">
      <c r="B1306" s="57">
        <f t="shared" si="91"/>
        <v>342</v>
      </c>
      <c r="C1306" s="57" t="s">
        <v>299</v>
      </c>
      <c r="D1306" s="57">
        <v>747.1</v>
      </c>
      <c r="E1306" s="57"/>
      <c r="F1306" s="57"/>
      <c r="G1306" s="57">
        <f t="shared" si="92"/>
        <v>747.1</v>
      </c>
      <c r="H1306" s="150">
        <f t="shared" si="93"/>
        <v>64.467259000000013</v>
      </c>
      <c r="I1306" s="322">
        <v>8.6290000000000006E-2</v>
      </c>
      <c r="J1306" s="89">
        <f t="shared" si="94"/>
        <v>8.6290000000000019E-2</v>
      </c>
    </row>
    <row r="1307" spans="2:10" x14ac:dyDescent="0.2">
      <c r="B1307" s="57">
        <f t="shared" si="91"/>
        <v>343</v>
      </c>
      <c r="C1307" s="57" t="s">
        <v>300</v>
      </c>
      <c r="D1307" s="57">
        <v>139.6</v>
      </c>
      <c r="E1307" s="57"/>
      <c r="F1307" s="57"/>
      <c r="G1307" s="57">
        <f t="shared" si="92"/>
        <v>139.6</v>
      </c>
      <c r="H1307" s="150">
        <f t="shared" si="93"/>
        <v>12.046084</v>
      </c>
      <c r="I1307" s="322">
        <v>8.6290000000000006E-2</v>
      </c>
      <c r="J1307" s="89">
        <f t="shared" si="94"/>
        <v>8.6290000000000006E-2</v>
      </c>
    </row>
    <row r="1308" spans="2:10" x14ac:dyDescent="0.2">
      <c r="B1308" s="57">
        <f t="shared" si="91"/>
        <v>344</v>
      </c>
      <c r="C1308" s="57" t="s">
        <v>301</v>
      </c>
      <c r="D1308" s="57">
        <v>127.4</v>
      </c>
      <c r="E1308" s="57"/>
      <c r="F1308" s="57"/>
      <c r="G1308" s="57">
        <f t="shared" si="92"/>
        <v>127.4</v>
      </c>
      <c r="H1308" s="150">
        <f t="shared" si="93"/>
        <v>10.993346000000001</v>
      </c>
      <c r="I1308" s="322">
        <v>8.6290000000000006E-2</v>
      </c>
      <c r="J1308" s="89">
        <f t="shared" si="94"/>
        <v>8.6290000000000006E-2</v>
      </c>
    </row>
    <row r="1309" spans="2:10" x14ac:dyDescent="0.2">
      <c r="B1309" s="57">
        <f t="shared" si="91"/>
        <v>345</v>
      </c>
      <c r="C1309" s="57" t="s">
        <v>302</v>
      </c>
      <c r="D1309" s="57">
        <v>112.8</v>
      </c>
      <c r="E1309" s="57"/>
      <c r="F1309" s="57"/>
      <c r="G1309" s="57">
        <f t="shared" si="92"/>
        <v>112.8</v>
      </c>
      <c r="H1309" s="150">
        <f t="shared" si="93"/>
        <v>9.7335120000000011</v>
      </c>
      <c r="I1309" s="322">
        <v>8.6290000000000006E-2</v>
      </c>
      <c r="J1309" s="89">
        <f t="shared" si="94"/>
        <v>8.6290000000000006E-2</v>
      </c>
    </row>
    <row r="1310" spans="2:10" x14ac:dyDescent="0.2">
      <c r="B1310" s="57">
        <f t="shared" si="91"/>
        <v>346</v>
      </c>
      <c r="C1310" s="57" t="s">
        <v>303</v>
      </c>
      <c r="D1310" s="57">
        <v>84.2</v>
      </c>
      <c r="E1310" s="57"/>
      <c r="F1310" s="57"/>
      <c r="G1310" s="57">
        <f t="shared" si="92"/>
        <v>84.2</v>
      </c>
      <c r="H1310" s="150">
        <f t="shared" si="93"/>
        <v>7.2656180000000008</v>
      </c>
      <c r="I1310" s="322">
        <v>8.6290000000000006E-2</v>
      </c>
      <c r="J1310" s="89">
        <f t="shared" si="94"/>
        <v>8.6290000000000006E-2</v>
      </c>
    </row>
    <row r="1311" spans="2:10" x14ac:dyDescent="0.2">
      <c r="B1311" s="57">
        <f t="shared" si="91"/>
        <v>347</v>
      </c>
      <c r="C1311" s="57" t="s">
        <v>304</v>
      </c>
      <c r="D1311" s="57">
        <v>151.6</v>
      </c>
      <c r="E1311" s="57"/>
      <c r="F1311" s="57"/>
      <c r="G1311" s="57">
        <f t="shared" si="92"/>
        <v>151.6</v>
      </c>
      <c r="H1311" s="150">
        <f t="shared" si="93"/>
        <v>13.081564</v>
      </c>
      <c r="I1311" s="322">
        <v>8.6290000000000006E-2</v>
      </c>
      <c r="J1311" s="89">
        <f t="shared" si="94"/>
        <v>8.6290000000000006E-2</v>
      </c>
    </row>
    <row r="1312" spans="2:10" x14ac:dyDescent="0.2">
      <c r="B1312" s="57">
        <f t="shared" si="91"/>
        <v>348</v>
      </c>
      <c r="C1312" s="57" t="s">
        <v>305</v>
      </c>
      <c r="D1312" s="57">
        <v>45.6</v>
      </c>
      <c r="E1312" s="57"/>
      <c r="F1312" s="57"/>
      <c r="G1312" s="57">
        <f t="shared" si="92"/>
        <v>45.6</v>
      </c>
      <c r="H1312" s="150">
        <f t="shared" si="93"/>
        <v>3.9348240000000003</v>
      </c>
      <c r="I1312" s="322">
        <v>8.6290000000000006E-2</v>
      </c>
      <c r="J1312" s="89">
        <f t="shared" si="94"/>
        <v>8.6290000000000006E-2</v>
      </c>
    </row>
    <row r="1313" spans="2:10" x14ac:dyDescent="0.2">
      <c r="B1313" s="57">
        <f t="shared" si="91"/>
        <v>349</v>
      </c>
      <c r="C1313" s="57" t="s">
        <v>306</v>
      </c>
      <c r="D1313" s="57">
        <v>193.6</v>
      </c>
      <c r="E1313" s="57"/>
      <c r="F1313" s="57"/>
      <c r="G1313" s="57">
        <f t="shared" si="92"/>
        <v>193.6</v>
      </c>
      <c r="H1313" s="150">
        <f t="shared" si="93"/>
        <v>16.705743999999999</v>
      </c>
      <c r="I1313" s="322">
        <v>8.6290000000000006E-2</v>
      </c>
      <c r="J1313" s="89">
        <f t="shared" si="94"/>
        <v>8.6290000000000006E-2</v>
      </c>
    </row>
    <row r="1314" spans="2:10" x14ac:dyDescent="0.2">
      <c r="B1314" s="57">
        <f t="shared" si="91"/>
        <v>350</v>
      </c>
      <c r="C1314" s="57" t="s">
        <v>1007</v>
      </c>
      <c r="D1314" s="57">
        <v>743</v>
      </c>
      <c r="E1314" s="57"/>
      <c r="F1314" s="57"/>
      <c r="G1314" s="57">
        <f t="shared" si="92"/>
        <v>743</v>
      </c>
      <c r="H1314" s="150">
        <f t="shared" si="93"/>
        <v>64.113470000000007</v>
      </c>
      <c r="I1314" s="322">
        <v>8.6290000000000006E-2</v>
      </c>
      <c r="J1314" s="89">
        <f t="shared" si="94"/>
        <v>8.6290000000000006E-2</v>
      </c>
    </row>
    <row r="1315" spans="2:10" x14ac:dyDescent="0.2">
      <c r="B1315" s="57">
        <f t="shared" si="91"/>
        <v>351</v>
      </c>
      <c r="C1315" s="57" t="s">
        <v>1433</v>
      </c>
      <c r="D1315" s="57">
        <v>1518.08</v>
      </c>
      <c r="E1315" s="57"/>
      <c r="F1315" s="57"/>
      <c r="G1315" s="57">
        <v>1518.08</v>
      </c>
      <c r="H1315" s="150">
        <f t="shared" si="93"/>
        <v>130.99512319999999</v>
      </c>
      <c r="I1315" s="322">
        <v>8.6290000000000006E-2</v>
      </c>
      <c r="J1315" s="89">
        <f t="shared" si="94"/>
        <v>8.6290000000000006E-2</v>
      </c>
    </row>
    <row r="1316" spans="2:10" x14ac:dyDescent="0.2">
      <c r="B1316" s="57">
        <f t="shared" si="91"/>
        <v>352</v>
      </c>
      <c r="C1316" s="57" t="s">
        <v>2515</v>
      </c>
      <c r="D1316" s="57">
        <v>320.7</v>
      </c>
      <c r="E1316" s="57"/>
      <c r="F1316" s="57"/>
      <c r="G1316" s="57">
        <f>D1316+E1316+F1316</f>
        <v>320.7</v>
      </c>
      <c r="H1316" s="150">
        <f t="shared" si="93"/>
        <v>27.673203000000001</v>
      </c>
      <c r="I1316" s="322">
        <v>8.6290000000000006E-2</v>
      </c>
      <c r="J1316" s="89">
        <f t="shared" si="94"/>
        <v>8.6290000000000006E-2</v>
      </c>
    </row>
    <row r="1317" spans="2:10" x14ac:dyDescent="0.2">
      <c r="B1317" s="57">
        <f t="shared" si="91"/>
        <v>353</v>
      </c>
      <c r="C1317" s="57" t="s">
        <v>2516</v>
      </c>
      <c r="D1317" s="57">
        <v>352.5</v>
      </c>
      <c r="E1317" s="57"/>
      <c r="F1317" s="57"/>
      <c r="G1317" s="57">
        <f t="shared" ref="G1317:G1329" si="95">D1317+E1317+F1317</f>
        <v>352.5</v>
      </c>
      <c r="H1317" s="150">
        <f t="shared" si="93"/>
        <v>30.417225000000002</v>
      </c>
      <c r="I1317" s="322">
        <v>8.6290000000000006E-2</v>
      </c>
      <c r="J1317" s="89">
        <f t="shared" si="94"/>
        <v>8.6290000000000006E-2</v>
      </c>
    </row>
    <row r="1318" spans="2:10" x14ac:dyDescent="0.2">
      <c r="B1318" s="57">
        <f t="shared" si="91"/>
        <v>354</v>
      </c>
      <c r="C1318" s="57" t="s">
        <v>2517</v>
      </c>
      <c r="D1318" s="57">
        <v>399.4</v>
      </c>
      <c r="E1318" s="57"/>
      <c r="F1318" s="57"/>
      <c r="G1318" s="57">
        <f t="shared" si="95"/>
        <v>399.4</v>
      </c>
      <c r="H1318" s="150">
        <f t="shared" si="93"/>
        <v>34.464226000000004</v>
      </c>
      <c r="I1318" s="322">
        <v>8.6290000000000006E-2</v>
      </c>
      <c r="J1318" s="89">
        <f t="shared" si="94"/>
        <v>8.6290000000000019E-2</v>
      </c>
    </row>
    <row r="1319" spans="2:10" x14ac:dyDescent="0.2">
      <c r="B1319" s="57">
        <f t="shared" si="91"/>
        <v>355</v>
      </c>
      <c r="C1319" s="57" t="s">
        <v>2518</v>
      </c>
      <c r="D1319" s="57">
        <v>381.3</v>
      </c>
      <c r="E1319" s="57"/>
      <c r="F1319" s="57"/>
      <c r="G1319" s="57">
        <f t="shared" si="95"/>
        <v>381.3</v>
      </c>
      <c r="H1319" s="150">
        <f t="shared" si="93"/>
        <v>32.902377000000001</v>
      </c>
      <c r="I1319" s="322">
        <v>8.6290000000000006E-2</v>
      </c>
      <c r="J1319" s="89">
        <f t="shared" si="94"/>
        <v>8.6290000000000006E-2</v>
      </c>
    </row>
    <row r="1320" spans="2:10" x14ac:dyDescent="0.2">
      <c r="B1320" s="57">
        <f t="shared" si="91"/>
        <v>356</v>
      </c>
      <c r="C1320" s="57" t="s">
        <v>2519</v>
      </c>
      <c r="D1320" s="57">
        <v>351.4</v>
      </c>
      <c r="E1320" s="57"/>
      <c r="F1320" s="57"/>
      <c r="G1320" s="57">
        <f t="shared" si="95"/>
        <v>351.4</v>
      </c>
      <c r="H1320" s="150">
        <f t="shared" si="93"/>
        <v>30.322306000000001</v>
      </c>
      <c r="I1320" s="322">
        <v>8.6290000000000006E-2</v>
      </c>
      <c r="J1320" s="89">
        <f t="shared" si="94"/>
        <v>8.6290000000000006E-2</v>
      </c>
    </row>
    <row r="1321" spans="2:10" x14ac:dyDescent="0.2">
      <c r="B1321" s="57">
        <f t="shared" si="91"/>
        <v>357</v>
      </c>
      <c r="C1321" s="57" t="s">
        <v>2520</v>
      </c>
      <c r="D1321" s="57">
        <v>381.3</v>
      </c>
      <c r="E1321" s="57"/>
      <c r="F1321" s="57"/>
      <c r="G1321" s="57">
        <f t="shared" si="95"/>
        <v>381.3</v>
      </c>
      <c r="H1321" s="150">
        <f t="shared" si="93"/>
        <v>32.902377000000001</v>
      </c>
      <c r="I1321" s="322">
        <v>8.6290000000000006E-2</v>
      </c>
      <c r="J1321" s="89">
        <f t="shared" si="94"/>
        <v>8.6290000000000006E-2</v>
      </c>
    </row>
    <row r="1322" spans="2:10" x14ac:dyDescent="0.2">
      <c r="B1322" s="57">
        <f t="shared" si="91"/>
        <v>358</v>
      </c>
      <c r="C1322" s="57" t="s">
        <v>2521</v>
      </c>
      <c r="D1322" s="57">
        <v>125.1</v>
      </c>
      <c r="E1322" s="57"/>
      <c r="F1322" s="57"/>
      <c r="G1322" s="57">
        <f t="shared" si="95"/>
        <v>125.1</v>
      </c>
      <c r="H1322" s="150">
        <f t="shared" si="93"/>
        <v>10.794879</v>
      </c>
      <c r="I1322" s="322">
        <v>8.6290000000000006E-2</v>
      </c>
      <c r="J1322" s="89">
        <f t="shared" si="94"/>
        <v>8.6290000000000006E-2</v>
      </c>
    </row>
    <row r="1323" spans="2:10" x14ac:dyDescent="0.2">
      <c r="B1323" s="57">
        <f t="shared" si="91"/>
        <v>359</v>
      </c>
      <c r="C1323" s="57" t="s">
        <v>2522</v>
      </c>
      <c r="D1323" s="57">
        <v>120.3</v>
      </c>
      <c r="E1323" s="57"/>
      <c r="F1323" s="57"/>
      <c r="G1323" s="57">
        <f t="shared" si="95"/>
        <v>120.3</v>
      </c>
      <c r="H1323" s="150">
        <f t="shared" si="93"/>
        <v>10.380687</v>
      </c>
      <c r="I1323" s="322">
        <v>8.6290000000000006E-2</v>
      </c>
      <c r="J1323" s="89">
        <f t="shared" si="94"/>
        <v>8.6290000000000006E-2</v>
      </c>
    </row>
    <row r="1324" spans="2:10" x14ac:dyDescent="0.2">
      <c r="B1324" s="57">
        <f t="shared" si="91"/>
        <v>360</v>
      </c>
      <c r="C1324" s="57" t="s">
        <v>2523</v>
      </c>
      <c r="D1324" s="57">
        <v>342.6</v>
      </c>
      <c r="E1324" s="57"/>
      <c r="F1324" s="57"/>
      <c r="G1324" s="57">
        <f t="shared" si="95"/>
        <v>342.6</v>
      </c>
      <c r="H1324" s="150">
        <f t="shared" si="93"/>
        <v>29.562954000000005</v>
      </c>
      <c r="I1324" s="322">
        <v>8.6290000000000006E-2</v>
      </c>
      <c r="J1324" s="89">
        <f t="shared" si="94"/>
        <v>8.6290000000000006E-2</v>
      </c>
    </row>
    <row r="1325" spans="2:10" x14ac:dyDescent="0.2">
      <c r="B1325" s="57">
        <f t="shared" si="91"/>
        <v>361</v>
      </c>
      <c r="C1325" s="57" t="s">
        <v>2524</v>
      </c>
      <c r="D1325" s="57">
        <v>341.6</v>
      </c>
      <c r="E1325" s="57"/>
      <c r="F1325" s="57"/>
      <c r="G1325" s="57">
        <f t="shared" si="95"/>
        <v>341.6</v>
      </c>
      <c r="H1325" s="150">
        <f t="shared" si="93"/>
        <v>29.476664000000003</v>
      </c>
      <c r="I1325" s="322">
        <v>8.6290000000000006E-2</v>
      </c>
      <c r="J1325" s="89">
        <f t="shared" si="94"/>
        <v>8.6290000000000006E-2</v>
      </c>
    </row>
    <row r="1326" spans="2:10" x14ac:dyDescent="0.2">
      <c r="B1326" s="57">
        <f t="shared" si="91"/>
        <v>362</v>
      </c>
      <c r="C1326" s="57" t="s">
        <v>2525</v>
      </c>
      <c r="D1326" s="57">
        <v>348.8</v>
      </c>
      <c r="E1326" s="57"/>
      <c r="F1326" s="57"/>
      <c r="G1326" s="57">
        <f t="shared" si="95"/>
        <v>348.8</v>
      </c>
      <c r="H1326" s="150">
        <f t="shared" si="93"/>
        <v>30.097952000000003</v>
      </c>
      <c r="I1326" s="322">
        <v>8.6290000000000006E-2</v>
      </c>
      <c r="J1326" s="89">
        <f t="shared" si="94"/>
        <v>8.6290000000000006E-2</v>
      </c>
    </row>
    <row r="1327" spans="2:10" x14ac:dyDescent="0.2">
      <c r="B1327" s="57">
        <f t="shared" si="91"/>
        <v>363</v>
      </c>
      <c r="C1327" s="57" t="s">
        <v>2526</v>
      </c>
      <c r="D1327" s="57">
        <v>348.5</v>
      </c>
      <c r="E1327" s="57"/>
      <c r="F1327" s="57"/>
      <c r="G1327" s="57">
        <f t="shared" si="95"/>
        <v>348.5</v>
      </c>
      <c r="H1327" s="150">
        <f t="shared" si="93"/>
        <v>30.072065000000002</v>
      </c>
      <c r="I1327" s="322">
        <v>8.6290000000000006E-2</v>
      </c>
      <c r="J1327" s="89">
        <f t="shared" si="94"/>
        <v>8.6290000000000006E-2</v>
      </c>
    </row>
    <row r="1328" spans="2:10" x14ac:dyDescent="0.2">
      <c r="B1328" s="57">
        <f t="shared" si="91"/>
        <v>364</v>
      </c>
      <c r="C1328" s="57" t="s">
        <v>2527</v>
      </c>
      <c r="D1328" s="57">
        <v>713.6</v>
      </c>
      <c r="E1328" s="57"/>
      <c r="F1328" s="57"/>
      <c r="G1328" s="57">
        <f t="shared" si="95"/>
        <v>713.6</v>
      </c>
      <c r="H1328" s="150">
        <f t="shared" si="93"/>
        <v>61.576544000000005</v>
      </c>
      <c r="I1328" s="322">
        <v>8.6290000000000006E-2</v>
      </c>
      <c r="J1328" s="89">
        <f t="shared" si="94"/>
        <v>8.6290000000000006E-2</v>
      </c>
    </row>
    <row r="1329" spans="2:10" x14ac:dyDescent="0.2">
      <c r="B1329" s="57">
        <f t="shared" si="91"/>
        <v>365</v>
      </c>
      <c r="C1329" s="57" t="s">
        <v>2528</v>
      </c>
      <c r="D1329" s="57">
        <v>343.6</v>
      </c>
      <c r="E1329" s="57"/>
      <c r="F1329" s="57"/>
      <c r="G1329" s="57">
        <f t="shared" si="95"/>
        <v>343.6</v>
      </c>
      <c r="H1329" s="150">
        <f t="shared" si="93"/>
        <v>29.649244000000003</v>
      </c>
      <c r="I1329" s="322">
        <v>8.6290000000000006E-2</v>
      </c>
      <c r="J1329" s="89">
        <f t="shared" si="94"/>
        <v>8.6290000000000006E-2</v>
      </c>
    </row>
    <row r="1330" spans="2:10" x14ac:dyDescent="0.2">
      <c r="B1330" s="33"/>
      <c r="C1330" s="33" t="s">
        <v>1276</v>
      </c>
      <c r="D1330" s="33">
        <f>SUM(D965:D1329)</f>
        <v>213586.68000000002</v>
      </c>
      <c r="E1330" s="33">
        <f>SUM(E965:E1329)</f>
        <v>1296.5999999999997</v>
      </c>
      <c r="F1330" s="33">
        <f>SUM(F965:F1329)</f>
        <v>9187.4800000000014</v>
      </c>
      <c r="G1330" s="33">
        <f>SUM(G965:G1329)</f>
        <v>224070.7600000001</v>
      </c>
      <c r="H1330" s="150">
        <f t="shared" si="93"/>
        <v>19335.065880400009</v>
      </c>
      <c r="I1330" s="322">
        <v>8.6290000000000006E-2</v>
      </c>
      <c r="J1330" s="89">
        <f t="shared" si="94"/>
        <v>8.6290000000000006E-2</v>
      </c>
    </row>
    <row r="1331" spans="2:10" x14ac:dyDescent="0.2">
      <c r="B1331" s="348" t="s">
        <v>1977</v>
      </c>
      <c r="C1331" s="348"/>
      <c r="D1331" s="348"/>
      <c r="E1331" s="348"/>
      <c r="F1331" s="348"/>
      <c r="G1331" s="348"/>
      <c r="H1331" s="348"/>
      <c r="I1331" s="348"/>
      <c r="J1331" s="348"/>
    </row>
    <row r="1332" spans="2:10" x14ac:dyDescent="0.2">
      <c r="B1332" s="57">
        <v>1</v>
      </c>
      <c r="C1332" s="57" t="s">
        <v>1578</v>
      </c>
      <c r="D1332" s="144">
        <v>2589.1999999999998</v>
      </c>
      <c r="E1332" s="57"/>
      <c r="F1332" s="60">
        <v>1780.4</v>
      </c>
      <c r="G1332" s="57">
        <f t="shared" ref="G1332:G1384" si="96">D1332+E1332+F1332</f>
        <v>4369.6000000000004</v>
      </c>
      <c r="H1332" s="150">
        <f t="shared" ref="H1332:H1385" si="97">SUM(I1332*G1332)</f>
        <v>377.05278400000003</v>
      </c>
      <c r="I1332" s="322">
        <v>8.6290000000000006E-2</v>
      </c>
      <c r="J1332" s="89">
        <f t="shared" ref="J1332:J1385" si="98">SUM(H1332/G1332)</f>
        <v>8.6290000000000006E-2</v>
      </c>
    </row>
    <row r="1333" spans="2:10" x14ac:dyDescent="0.2">
      <c r="B1333" s="57">
        <f>B1332+1</f>
        <v>2</v>
      </c>
      <c r="C1333" s="57" t="s">
        <v>1579</v>
      </c>
      <c r="D1333" s="144">
        <v>3208.2</v>
      </c>
      <c r="E1333" s="59"/>
      <c r="F1333" s="60">
        <v>45.1</v>
      </c>
      <c r="G1333" s="57">
        <f t="shared" si="96"/>
        <v>3253.2999999999997</v>
      </c>
      <c r="H1333" s="150">
        <f t="shared" si="97"/>
        <v>280.72725700000001</v>
      </c>
      <c r="I1333" s="322">
        <v>8.6290000000000006E-2</v>
      </c>
      <c r="J1333" s="89">
        <f t="shared" si="98"/>
        <v>8.6290000000000006E-2</v>
      </c>
    </row>
    <row r="1334" spans="2:10" x14ac:dyDescent="0.2">
      <c r="B1334" s="57">
        <f t="shared" ref="B1334:B1384" si="99">B1333+1</f>
        <v>3</v>
      </c>
      <c r="C1334" s="57" t="s">
        <v>1978</v>
      </c>
      <c r="D1334" s="144">
        <v>7422.1</v>
      </c>
      <c r="E1334" s="59"/>
      <c r="F1334" s="60">
        <v>176.5</v>
      </c>
      <c r="G1334" s="57">
        <f t="shared" si="96"/>
        <v>7598.6</v>
      </c>
      <c r="H1334" s="150">
        <f t="shared" si="97"/>
        <v>655.68319400000007</v>
      </c>
      <c r="I1334" s="322">
        <v>8.6290000000000006E-2</v>
      </c>
      <c r="J1334" s="89">
        <f t="shared" si="98"/>
        <v>8.6290000000000006E-2</v>
      </c>
    </row>
    <row r="1335" spans="2:10" x14ac:dyDescent="0.2">
      <c r="B1335" s="57">
        <f t="shared" si="99"/>
        <v>4</v>
      </c>
      <c r="C1335" s="57" t="s">
        <v>1581</v>
      </c>
      <c r="D1335" s="144">
        <v>3200.7</v>
      </c>
      <c r="E1335" s="59">
        <v>43.2</v>
      </c>
      <c r="F1335" s="60"/>
      <c r="G1335" s="57">
        <f t="shared" si="96"/>
        <v>3243.8999999999996</v>
      </c>
      <c r="H1335" s="150">
        <f t="shared" si="97"/>
        <v>279.91613100000001</v>
      </c>
      <c r="I1335" s="322">
        <v>8.6290000000000006E-2</v>
      </c>
      <c r="J1335" s="89">
        <f t="shared" si="98"/>
        <v>8.6290000000000006E-2</v>
      </c>
    </row>
    <row r="1336" spans="2:10" x14ac:dyDescent="0.2">
      <c r="B1336" s="57">
        <f t="shared" si="99"/>
        <v>5</v>
      </c>
      <c r="C1336" s="57" t="s">
        <v>1582</v>
      </c>
      <c r="D1336" s="144">
        <v>3204.9</v>
      </c>
      <c r="E1336" s="59"/>
      <c r="F1336" s="60"/>
      <c r="G1336" s="57">
        <f t="shared" si="96"/>
        <v>3204.9</v>
      </c>
      <c r="H1336" s="150">
        <f t="shared" si="97"/>
        <v>276.55082100000004</v>
      </c>
      <c r="I1336" s="322">
        <v>8.6290000000000006E-2</v>
      </c>
      <c r="J1336" s="89">
        <f t="shared" si="98"/>
        <v>8.6290000000000006E-2</v>
      </c>
    </row>
    <row r="1337" spans="2:10" x14ac:dyDescent="0.2">
      <c r="B1337" s="57">
        <f t="shared" si="99"/>
        <v>6</v>
      </c>
      <c r="C1337" s="57" t="s">
        <v>1583</v>
      </c>
      <c r="D1337" s="144">
        <v>3188.3</v>
      </c>
      <c r="E1337" s="59"/>
      <c r="F1337" s="60"/>
      <c r="G1337" s="57">
        <f t="shared" si="96"/>
        <v>3188.3</v>
      </c>
      <c r="H1337" s="150">
        <f t="shared" si="97"/>
        <v>275.11840700000005</v>
      </c>
      <c r="I1337" s="322">
        <v>8.6290000000000006E-2</v>
      </c>
      <c r="J1337" s="89">
        <f t="shared" si="98"/>
        <v>8.6290000000000006E-2</v>
      </c>
    </row>
    <row r="1338" spans="2:10" x14ac:dyDescent="0.2">
      <c r="B1338" s="57">
        <f t="shared" si="99"/>
        <v>7</v>
      </c>
      <c r="C1338" s="57" t="s">
        <v>1584</v>
      </c>
      <c r="D1338" s="144">
        <v>3475.5</v>
      </c>
      <c r="E1338" s="59"/>
      <c r="F1338" s="60"/>
      <c r="G1338" s="57">
        <f t="shared" si="96"/>
        <v>3475.5</v>
      </c>
      <c r="H1338" s="150">
        <f t="shared" si="97"/>
        <v>299.90089499999999</v>
      </c>
      <c r="I1338" s="322">
        <v>8.6290000000000006E-2</v>
      </c>
      <c r="J1338" s="89">
        <f t="shared" si="98"/>
        <v>8.6289999999999992E-2</v>
      </c>
    </row>
    <row r="1339" spans="2:10" x14ac:dyDescent="0.2">
      <c r="B1339" s="57">
        <f t="shared" si="99"/>
        <v>8</v>
      </c>
      <c r="C1339" s="57" t="s">
        <v>1979</v>
      </c>
      <c r="D1339" s="144">
        <v>3043.6</v>
      </c>
      <c r="E1339" s="59"/>
      <c r="F1339" s="60"/>
      <c r="G1339" s="57">
        <f t="shared" si="96"/>
        <v>3043.6</v>
      </c>
      <c r="H1339" s="150">
        <f t="shared" si="97"/>
        <v>262.63224400000001</v>
      </c>
      <c r="I1339" s="322">
        <v>8.6290000000000006E-2</v>
      </c>
      <c r="J1339" s="89">
        <f t="shared" si="98"/>
        <v>8.6290000000000006E-2</v>
      </c>
    </row>
    <row r="1340" spans="2:10" x14ac:dyDescent="0.2">
      <c r="B1340" s="57">
        <f t="shared" si="99"/>
        <v>9</v>
      </c>
      <c r="C1340" s="57" t="s">
        <v>1585</v>
      </c>
      <c r="D1340" s="144">
        <v>7039.4</v>
      </c>
      <c r="E1340" s="59"/>
      <c r="F1340" s="60">
        <v>816.4</v>
      </c>
      <c r="G1340" s="57">
        <f t="shared" si="96"/>
        <v>7855.7999999999993</v>
      </c>
      <c r="H1340" s="150">
        <f t="shared" si="97"/>
        <v>677.876982</v>
      </c>
      <c r="I1340" s="322">
        <v>8.6290000000000006E-2</v>
      </c>
      <c r="J1340" s="89">
        <f t="shared" si="98"/>
        <v>8.6290000000000006E-2</v>
      </c>
    </row>
    <row r="1341" spans="2:10" x14ac:dyDescent="0.2">
      <c r="B1341" s="57">
        <f t="shared" si="99"/>
        <v>10</v>
      </c>
      <c r="C1341" s="57" t="s">
        <v>1586</v>
      </c>
      <c r="D1341" s="144">
        <v>10010.700000000001</v>
      </c>
      <c r="E1341" s="59">
        <v>269</v>
      </c>
      <c r="F1341" s="60"/>
      <c r="G1341" s="57">
        <f t="shared" si="96"/>
        <v>10279.700000000001</v>
      </c>
      <c r="H1341" s="150">
        <f t="shared" si="97"/>
        <v>887.03531300000009</v>
      </c>
      <c r="I1341" s="322">
        <v>8.6290000000000006E-2</v>
      </c>
      <c r="J1341" s="89">
        <f t="shared" si="98"/>
        <v>8.6290000000000006E-2</v>
      </c>
    </row>
    <row r="1342" spans="2:10" x14ac:dyDescent="0.2">
      <c r="B1342" s="57">
        <f t="shared" si="99"/>
        <v>11</v>
      </c>
      <c r="C1342" s="57" t="s">
        <v>1587</v>
      </c>
      <c r="D1342" s="144">
        <v>9985.1</v>
      </c>
      <c r="E1342" s="59">
        <v>248.8</v>
      </c>
      <c r="F1342" s="60"/>
      <c r="G1342" s="57">
        <f t="shared" si="96"/>
        <v>10233.9</v>
      </c>
      <c r="H1342" s="150">
        <f t="shared" si="97"/>
        <v>883.08323100000007</v>
      </c>
      <c r="I1342" s="322">
        <v>8.6290000000000006E-2</v>
      </c>
      <c r="J1342" s="89">
        <f t="shared" si="98"/>
        <v>8.6290000000000006E-2</v>
      </c>
    </row>
    <row r="1343" spans="2:10" x14ac:dyDescent="0.2">
      <c r="B1343" s="57">
        <f t="shared" si="99"/>
        <v>12</v>
      </c>
      <c r="C1343" s="57" t="s">
        <v>1980</v>
      </c>
      <c r="D1343" s="144">
        <v>4399.7</v>
      </c>
      <c r="E1343" s="59"/>
      <c r="F1343" s="60"/>
      <c r="G1343" s="57">
        <f t="shared" si="96"/>
        <v>4399.7</v>
      </c>
      <c r="H1343" s="150">
        <f t="shared" si="97"/>
        <v>379.65011300000003</v>
      </c>
      <c r="I1343" s="322">
        <v>8.6290000000000006E-2</v>
      </c>
      <c r="J1343" s="89">
        <f t="shared" si="98"/>
        <v>8.6290000000000006E-2</v>
      </c>
    </row>
    <row r="1344" spans="2:10" x14ac:dyDescent="0.2">
      <c r="B1344" s="57">
        <f t="shared" si="99"/>
        <v>13</v>
      </c>
      <c r="C1344" s="57" t="s">
        <v>1588</v>
      </c>
      <c r="D1344" s="144">
        <v>4393.8999999999996</v>
      </c>
      <c r="E1344" s="59"/>
      <c r="F1344" s="60"/>
      <c r="G1344" s="57">
        <f t="shared" si="96"/>
        <v>4393.8999999999996</v>
      </c>
      <c r="H1344" s="150">
        <f t="shared" si="97"/>
        <v>379.149631</v>
      </c>
      <c r="I1344" s="322">
        <v>8.6290000000000006E-2</v>
      </c>
      <c r="J1344" s="89">
        <f t="shared" si="98"/>
        <v>8.6290000000000006E-2</v>
      </c>
    </row>
    <row r="1345" spans="2:10" x14ac:dyDescent="0.2">
      <c r="B1345" s="57">
        <f t="shared" si="99"/>
        <v>14</v>
      </c>
      <c r="C1345" s="57" t="s">
        <v>1589</v>
      </c>
      <c r="D1345" s="144">
        <v>13614.8</v>
      </c>
      <c r="E1345" s="59"/>
      <c r="F1345" s="60">
        <v>2083.39</v>
      </c>
      <c r="G1345" s="57">
        <f t="shared" si="96"/>
        <v>15698.189999999999</v>
      </c>
      <c r="H1345" s="150">
        <f t="shared" si="97"/>
        <v>1354.5968151</v>
      </c>
      <c r="I1345" s="322">
        <v>8.6290000000000006E-2</v>
      </c>
      <c r="J1345" s="89">
        <f t="shared" si="98"/>
        <v>8.6290000000000006E-2</v>
      </c>
    </row>
    <row r="1346" spans="2:10" x14ac:dyDescent="0.2">
      <c r="B1346" s="57">
        <f t="shared" si="99"/>
        <v>15</v>
      </c>
      <c r="C1346" s="57" t="s">
        <v>1590</v>
      </c>
      <c r="D1346" s="144">
        <v>3086.6</v>
      </c>
      <c r="E1346" s="59"/>
      <c r="F1346" s="60"/>
      <c r="G1346" s="57">
        <f t="shared" si="96"/>
        <v>3086.6</v>
      </c>
      <c r="H1346" s="150">
        <f t="shared" si="97"/>
        <v>266.342714</v>
      </c>
      <c r="I1346" s="322">
        <v>8.6290000000000006E-2</v>
      </c>
      <c r="J1346" s="89">
        <f t="shared" si="98"/>
        <v>8.6290000000000006E-2</v>
      </c>
    </row>
    <row r="1347" spans="2:10" x14ac:dyDescent="0.2">
      <c r="B1347" s="57">
        <f t="shared" si="99"/>
        <v>16</v>
      </c>
      <c r="C1347" s="57" t="s">
        <v>1591</v>
      </c>
      <c r="D1347" s="144">
        <v>3011.7</v>
      </c>
      <c r="E1347" s="59"/>
      <c r="F1347" s="60"/>
      <c r="G1347" s="57">
        <f t="shared" si="96"/>
        <v>3011.7</v>
      </c>
      <c r="H1347" s="150">
        <f t="shared" si="97"/>
        <v>259.879593</v>
      </c>
      <c r="I1347" s="322">
        <v>8.6290000000000006E-2</v>
      </c>
      <c r="J1347" s="89">
        <f t="shared" si="98"/>
        <v>8.6290000000000006E-2</v>
      </c>
    </row>
    <row r="1348" spans="2:10" x14ac:dyDescent="0.2">
      <c r="B1348" s="57">
        <f t="shared" si="99"/>
        <v>17</v>
      </c>
      <c r="C1348" s="57" t="s">
        <v>1592</v>
      </c>
      <c r="D1348" s="144">
        <v>4401.5</v>
      </c>
      <c r="E1348" s="59"/>
      <c r="F1348" s="60"/>
      <c r="G1348" s="57">
        <f t="shared" si="96"/>
        <v>4401.5</v>
      </c>
      <c r="H1348" s="150">
        <f t="shared" si="97"/>
        <v>379.80543500000005</v>
      </c>
      <c r="I1348" s="322">
        <v>8.6290000000000006E-2</v>
      </c>
      <c r="J1348" s="89">
        <f t="shared" si="98"/>
        <v>8.6290000000000006E-2</v>
      </c>
    </row>
    <row r="1349" spans="2:10" x14ac:dyDescent="0.2">
      <c r="B1349" s="57">
        <f t="shared" si="99"/>
        <v>18</v>
      </c>
      <c r="C1349" s="57" t="s">
        <v>1593</v>
      </c>
      <c r="D1349" s="144">
        <v>4380.8999999999996</v>
      </c>
      <c r="E1349" s="59"/>
      <c r="F1349" s="60"/>
      <c r="G1349" s="57">
        <f t="shared" si="96"/>
        <v>4380.8999999999996</v>
      </c>
      <c r="H1349" s="150">
        <f t="shared" si="97"/>
        <v>378.02786099999997</v>
      </c>
      <c r="I1349" s="322">
        <v>8.6290000000000006E-2</v>
      </c>
      <c r="J1349" s="89">
        <f t="shared" si="98"/>
        <v>8.6290000000000006E-2</v>
      </c>
    </row>
    <row r="1350" spans="2:10" x14ac:dyDescent="0.2">
      <c r="B1350" s="57">
        <f t="shared" si="99"/>
        <v>19</v>
      </c>
      <c r="C1350" s="57" t="s">
        <v>1595</v>
      </c>
      <c r="D1350" s="144">
        <v>9529.6</v>
      </c>
      <c r="E1350" s="59"/>
      <c r="F1350" s="60">
        <v>1865.5</v>
      </c>
      <c r="G1350" s="57">
        <f t="shared" si="96"/>
        <v>11395.1</v>
      </c>
      <c r="H1350" s="150">
        <f t="shared" si="97"/>
        <v>983.28317900000013</v>
      </c>
      <c r="I1350" s="322">
        <v>8.6290000000000006E-2</v>
      </c>
      <c r="J1350" s="89">
        <f t="shared" si="98"/>
        <v>8.6290000000000006E-2</v>
      </c>
    </row>
    <row r="1351" spans="2:10" x14ac:dyDescent="0.2">
      <c r="B1351" s="57">
        <f t="shared" si="99"/>
        <v>20</v>
      </c>
      <c r="C1351" s="57" t="s">
        <v>1596</v>
      </c>
      <c r="D1351" s="144">
        <v>1989.5</v>
      </c>
      <c r="E1351" s="59"/>
      <c r="F1351" s="60">
        <v>39.200000000000003</v>
      </c>
      <c r="G1351" s="57">
        <f t="shared" si="96"/>
        <v>2028.7</v>
      </c>
      <c r="H1351" s="150">
        <f t="shared" si="97"/>
        <v>175.05652300000003</v>
      </c>
      <c r="I1351" s="322">
        <v>8.6290000000000006E-2</v>
      </c>
      <c r="J1351" s="89">
        <f t="shared" si="98"/>
        <v>8.6290000000000006E-2</v>
      </c>
    </row>
    <row r="1352" spans="2:10" x14ac:dyDescent="0.2">
      <c r="B1352" s="57">
        <f t="shared" si="99"/>
        <v>21</v>
      </c>
      <c r="C1352" s="57" t="s">
        <v>1597</v>
      </c>
      <c r="D1352" s="144">
        <v>2017.8</v>
      </c>
      <c r="E1352" s="59"/>
      <c r="F1352" s="60"/>
      <c r="G1352" s="57">
        <f t="shared" si="96"/>
        <v>2017.8</v>
      </c>
      <c r="H1352" s="150">
        <f t="shared" si="97"/>
        <v>174.115962</v>
      </c>
      <c r="I1352" s="322">
        <v>8.6290000000000006E-2</v>
      </c>
      <c r="J1352" s="89">
        <f t="shared" si="98"/>
        <v>8.6290000000000006E-2</v>
      </c>
    </row>
    <row r="1353" spans="2:10" x14ac:dyDescent="0.2">
      <c r="B1353" s="57">
        <f t="shared" si="99"/>
        <v>22</v>
      </c>
      <c r="C1353" s="57" t="s">
        <v>1598</v>
      </c>
      <c r="D1353" s="144">
        <v>2036.7</v>
      </c>
      <c r="E1353" s="59"/>
      <c r="F1353" s="60"/>
      <c r="G1353" s="57">
        <f t="shared" si="96"/>
        <v>2036.7</v>
      </c>
      <c r="H1353" s="150">
        <f t="shared" si="97"/>
        <v>175.74684300000001</v>
      </c>
      <c r="I1353" s="322">
        <v>8.6290000000000006E-2</v>
      </c>
      <c r="J1353" s="89">
        <f t="shared" si="98"/>
        <v>8.6290000000000006E-2</v>
      </c>
    </row>
    <row r="1354" spans="2:10" x14ac:dyDescent="0.2">
      <c r="B1354" s="57">
        <f t="shared" si="99"/>
        <v>23</v>
      </c>
      <c r="C1354" s="57" t="s">
        <v>1599</v>
      </c>
      <c r="D1354" s="144">
        <v>1983.9</v>
      </c>
      <c r="E1354" s="59"/>
      <c r="F1354" s="60">
        <v>39.4</v>
      </c>
      <c r="G1354" s="57">
        <f t="shared" si="96"/>
        <v>2023.3000000000002</v>
      </c>
      <c r="H1354" s="150">
        <f t="shared" si="97"/>
        <v>174.59055700000002</v>
      </c>
      <c r="I1354" s="322">
        <v>8.6290000000000006E-2</v>
      </c>
      <c r="J1354" s="89">
        <f t="shared" si="98"/>
        <v>8.6290000000000006E-2</v>
      </c>
    </row>
    <row r="1355" spans="2:10" x14ac:dyDescent="0.2">
      <c r="B1355" s="57">
        <f t="shared" si="99"/>
        <v>24</v>
      </c>
      <c r="C1355" s="57" t="s">
        <v>1600</v>
      </c>
      <c r="D1355" s="144">
        <v>5840.7</v>
      </c>
      <c r="E1355" s="59"/>
      <c r="F1355" s="60"/>
      <c r="G1355" s="57">
        <f t="shared" si="96"/>
        <v>5840.7</v>
      </c>
      <c r="H1355" s="150">
        <f t="shared" si="97"/>
        <v>503.99400300000002</v>
      </c>
      <c r="I1355" s="322">
        <v>8.6290000000000006E-2</v>
      </c>
      <c r="J1355" s="89">
        <f t="shared" si="98"/>
        <v>8.6290000000000006E-2</v>
      </c>
    </row>
    <row r="1356" spans="2:10" x14ac:dyDescent="0.2">
      <c r="B1356" s="57">
        <f t="shared" si="99"/>
        <v>25</v>
      </c>
      <c r="C1356" s="57" t="s">
        <v>1601</v>
      </c>
      <c r="D1356" s="144">
        <v>6026.6</v>
      </c>
      <c r="E1356" s="59"/>
      <c r="F1356" s="60"/>
      <c r="G1356" s="57">
        <f t="shared" si="96"/>
        <v>6026.6</v>
      </c>
      <c r="H1356" s="150">
        <f t="shared" si="97"/>
        <v>520.03531400000008</v>
      </c>
      <c r="I1356" s="322">
        <v>8.6290000000000006E-2</v>
      </c>
      <c r="J1356" s="89">
        <f t="shared" si="98"/>
        <v>8.6290000000000006E-2</v>
      </c>
    </row>
    <row r="1357" spans="2:10" x14ac:dyDescent="0.2">
      <c r="B1357" s="57">
        <f t="shared" si="99"/>
        <v>26</v>
      </c>
      <c r="C1357" s="57" t="s">
        <v>1602</v>
      </c>
      <c r="D1357" s="144">
        <v>5850.8</v>
      </c>
      <c r="E1357" s="59"/>
      <c r="F1357" s="60"/>
      <c r="G1357" s="57">
        <f t="shared" si="96"/>
        <v>5850.8</v>
      </c>
      <c r="H1357" s="150">
        <f t="shared" si="97"/>
        <v>504.86553200000003</v>
      </c>
      <c r="I1357" s="322">
        <v>8.6290000000000006E-2</v>
      </c>
      <c r="J1357" s="89">
        <f t="shared" si="98"/>
        <v>8.6290000000000006E-2</v>
      </c>
    </row>
    <row r="1358" spans="2:10" x14ac:dyDescent="0.2">
      <c r="B1358" s="57">
        <f t="shared" si="99"/>
        <v>27</v>
      </c>
      <c r="C1358" s="57" t="s">
        <v>1603</v>
      </c>
      <c r="D1358" s="144">
        <v>7972.6</v>
      </c>
      <c r="E1358" s="59"/>
      <c r="F1358" s="60"/>
      <c r="G1358" s="57">
        <f t="shared" si="96"/>
        <v>7972.6</v>
      </c>
      <c r="H1358" s="150">
        <f t="shared" si="97"/>
        <v>687.9556540000001</v>
      </c>
      <c r="I1358" s="322">
        <v>8.6290000000000006E-2</v>
      </c>
      <c r="J1358" s="89">
        <f t="shared" si="98"/>
        <v>8.6290000000000006E-2</v>
      </c>
    </row>
    <row r="1359" spans="2:10" x14ac:dyDescent="0.2">
      <c r="B1359" s="57">
        <f t="shared" si="99"/>
        <v>28</v>
      </c>
      <c r="C1359" s="57" t="s">
        <v>1604</v>
      </c>
      <c r="D1359" s="144">
        <v>4276.3</v>
      </c>
      <c r="E1359" s="59"/>
      <c r="F1359" s="60"/>
      <c r="G1359" s="57">
        <f t="shared" si="96"/>
        <v>4276.3</v>
      </c>
      <c r="H1359" s="150">
        <f t="shared" si="97"/>
        <v>369.00192700000002</v>
      </c>
      <c r="I1359" s="322">
        <v>8.6290000000000006E-2</v>
      </c>
      <c r="J1359" s="89">
        <f t="shared" si="98"/>
        <v>8.6290000000000006E-2</v>
      </c>
    </row>
    <row r="1360" spans="2:10" x14ac:dyDescent="0.2">
      <c r="B1360" s="57">
        <f t="shared" si="99"/>
        <v>29</v>
      </c>
      <c r="C1360" s="57" t="s">
        <v>1605</v>
      </c>
      <c r="D1360" s="144">
        <v>4367.5</v>
      </c>
      <c r="E1360" s="59"/>
      <c r="F1360" s="60"/>
      <c r="G1360" s="57">
        <f t="shared" si="96"/>
        <v>4367.5</v>
      </c>
      <c r="H1360" s="150">
        <f t="shared" si="97"/>
        <v>376.87157500000001</v>
      </c>
      <c r="I1360" s="322">
        <v>8.6290000000000006E-2</v>
      </c>
      <c r="J1360" s="89">
        <f t="shared" si="98"/>
        <v>8.6290000000000006E-2</v>
      </c>
    </row>
    <row r="1361" spans="2:10" x14ac:dyDescent="0.2">
      <c r="B1361" s="57">
        <f t="shared" si="99"/>
        <v>30</v>
      </c>
      <c r="C1361" s="57" t="s">
        <v>1606</v>
      </c>
      <c r="D1361" s="144">
        <v>4175.8999999999996</v>
      </c>
      <c r="E1361" s="59"/>
      <c r="F1361" s="60"/>
      <c r="G1361" s="57">
        <f t="shared" si="96"/>
        <v>4175.8999999999996</v>
      </c>
      <c r="H1361" s="150">
        <f t="shared" si="97"/>
        <v>360.33841100000001</v>
      </c>
      <c r="I1361" s="322">
        <v>8.6290000000000006E-2</v>
      </c>
      <c r="J1361" s="89">
        <f t="shared" si="98"/>
        <v>8.6290000000000006E-2</v>
      </c>
    </row>
    <row r="1362" spans="2:10" x14ac:dyDescent="0.2">
      <c r="B1362" s="57">
        <f t="shared" si="99"/>
        <v>31</v>
      </c>
      <c r="C1362" s="57" t="s">
        <v>1607</v>
      </c>
      <c r="D1362" s="144">
        <v>12124</v>
      </c>
      <c r="E1362" s="59"/>
      <c r="F1362" s="60">
        <v>87.2</v>
      </c>
      <c r="G1362" s="57">
        <f t="shared" si="96"/>
        <v>12211.2</v>
      </c>
      <c r="H1362" s="150">
        <f t="shared" si="97"/>
        <v>1053.7044480000002</v>
      </c>
      <c r="I1362" s="322">
        <v>8.6290000000000006E-2</v>
      </c>
      <c r="J1362" s="89">
        <f t="shared" si="98"/>
        <v>8.6290000000000006E-2</v>
      </c>
    </row>
    <row r="1363" spans="2:10" x14ac:dyDescent="0.2">
      <c r="B1363" s="57">
        <f t="shared" si="99"/>
        <v>32</v>
      </c>
      <c r="C1363" s="57" t="s">
        <v>1608</v>
      </c>
      <c r="D1363" s="144">
        <v>5787.7</v>
      </c>
      <c r="E1363" s="59"/>
      <c r="F1363" s="60"/>
      <c r="G1363" s="57">
        <f t="shared" si="96"/>
        <v>5787.7</v>
      </c>
      <c r="H1363" s="150">
        <f t="shared" si="97"/>
        <v>499.42063300000001</v>
      </c>
      <c r="I1363" s="322">
        <v>8.6290000000000006E-2</v>
      </c>
      <c r="J1363" s="89">
        <f t="shared" si="98"/>
        <v>8.6290000000000006E-2</v>
      </c>
    </row>
    <row r="1364" spans="2:10" x14ac:dyDescent="0.2">
      <c r="B1364" s="57">
        <f t="shared" si="99"/>
        <v>33</v>
      </c>
      <c r="C1364" s="57" t="s">
        <v>1609</v>
      </c>
      <c r="D1364" s="144">
        <v>4389.3999999999996</v>
      </c>
      <c r="E1364" s="59"/>
      <c r="F1364" s="60"/>
      <c r="G1364" s="57">
        <f t="shared" si="96"/>
        <v>4389.3999999999996</v>
      </c>
      <c r="H1364" s="150">
        <f t="shared" si="97"/>
        <v>378.761326</v>
      </c>
      <c r="I1364" s="322">
        <v>8.6290000000000006E-2</v>
      </c>
      <c r="J1364" s="89">
        <f t="shared" si="98"/>
        <v>8.6290000000000006E-2</v>
      </c>
    </row>
    <row r="1365" spans="2:10" x14ac:dyDescent="0.2">
      <c r="B1365" s="57">
        <f t="shared" si="99"/>
        <v>34</v>
      </c>
      <c r="C1365" s="57" t="s">
        <v>1981</v>
      </c>
      <c r="D1365" s="144">
        <v>4397.2</v>
      </c>
      <c r="E1365" s="59"/>
      <c r="F1365" s="60"/>
      <c r="G1365" s="57">
        <f t="shared" si="96"/>
        <v>4397.2</v>
      </c>
      <c r="H1365" s="150">
        <f t="shared" si="97"/>
        <v>379.43438800000001</v>
      </c>
      <c r="I1365" s="322">
        <v>8.6290000000000006E-2</v>
      </c>
      <c r="J1365" s="89">
        <f t="shared" si="98"/>
        <v>8.6290000000000006E-2</v>
      </c>
    </row>
    <row r="1366" spans="2:10" x14ac:dyDescent="0.2">
      <c r="B1366" s="57">
        <f t="shared" si="99"/>
        <v>35</v>
      </c>
      <c r="C1366" s="57" t="s">
        <v>1610</v>
      </c>
      <c r="D1366" s="144">
        <v>4374.3999999999996</v>
      </c>
      <c r="E1366" s="59"/>
      <c r="F1366" s="60"/>
      <c r="G1366" s="57">
        <f t="shared" si="96"/>
        <v>4374.3999999999996</v>
      </c>
      <c r="H1366" s="150">
        <f t="shared" si="97"/>
        <v>377.46697599999999</v>
      </c>
      <c r="I1366" s="322">
        <v>8.6290000000000006E-2</v>
      </c>
      <c r="J1366" s="89">
        <f t="shared" si="98"/>
        <v>8.6290000000000006E-2</v>
      </c>
    </row>
    <row r="1367" spans="2:10" x14ac:dyDescent="0.2">
      <c r="B1367" s="57">
        <f t="shared" si="99"/>
        <v>36</v>
      </c>
      <c r="C1367" s="57" t="s">
        <v>0</v>
      </c>
      <c r="D1367" s="144">
        <v>5726.2</v>
      </c>
      <c r="E1367" s="59"/>
      <c r="F1367" s="60"/>
      <c r="G1367" s="57">
        <f t="shared" si="96"/>
        <v>5726.2</v>
      </c>
      <c r="H1367" s="150">
        <f t="shared" si="97"/>
        <v>494.11379800000003</v>
      </c>
      <c r="I1367" s="322">
        <v>8.6290000000000006E-2</v>
      </c>
      <c r="J1367" s="89">
        <f t="shared" si="98"/>
        <v>8.6290000000000006E-2</v>
      </c>
    </row>
    <row r="1368" spans="2:10" x14ac:dyDescent="0.2">
      <c r="B1368" s="57">
        <f t="shared" si="99"/>
        <v>37</v>
      </c>
      <c r="C1368" s="57" t="s">
        <v>1</v>
      </c>
      <c r="D1368" s="144">
        <v>16363.4</v>
      </c>
      <c r="E1368" s="59">
        <v>254.1</v>
      </c>
      <c r="F1368" s="60">
        <v>876.7</v>
      </c>
      <c r="G1368" s="57">
        <f t="shared" si="96"/>
        <v>17494.2</v>
      </c>
      <c r="H1368" s="150">
        <f t="shared" si="97"/>
        <v>1509.5745180000001</v>
      </c>
      <c r="I1368" s="322">
        <v>8.6290000000000006E-2</v>
      </c>
      <c r="J1368" s="89">
        <f t="shared" si="98"/>
        <v>8.6290000000000006E-2</v>
      </c>
    </row>
    <row r="1369" spans="2:10" x14ac:dyDescent="0.2">
      <c r="B1369" s="57">
        <f t="shared" si="99"/>
        <v>38</v>
      </c>
      <c r="C1369" s="57" t="s">
        <v>2</v>
      </c>
      <c r="D1369" s="144">
        <v>20325.400000000001</v>
      </c>
      <c r="E1369" s="59"/>
      <c r="F1369" s="60">
        <v>72.400000000000006</v>
      </c>
      <c r="G1369" s="57">
        <f t="shared" si="96"/>
        <v>20397.800000000003</v>
      </c>
      <c r="H1369" s="150">
        <f t="shared" si="97"/>
        <v>1760.1261620000005</v>
      </c>
      <c r="I1369" s="322">
        <v>8.6290000000000006E-2</v>
      </c>
      <c r="J1369" s="89">
        <f t="shared" si="98"/>
        <v>8.6290000000000006E-2</v>
      </c>
    </row>
    <row r="1370" spans="2:10" x14ac:dyDescent="0.2">
      <c r="B1370" s="57">
        <f t="shared" si="99"/>
        <v>39</v>
      </c>
      <c r="C1370" s="57" t="s">
        <v>3</v>
      </c>
      <c r="D1370" s="144">
        <v>3233.5</v>
      </c>
      <c r="E1370" s="59"/>
      <c r="F1370" s="60"/>
      <c r="G1370" s="57">
        <f t="shared" si="96"/>
        <v>3233.5</v>
      </c>
      <c r="H1370" s="150">
        <f t="shared" si="97"/>
        <v>279.01871500000004</v>
      </c>
      <c r="I1370" s="322">
        <v>8.6290000000000006E-2</v>
      </c>
      <c r="J1370" s="89">
        <f t="shared" si="98"/>
        <v>8.6290000000000019E-2</v>
      </c>
    </row>
    <row r="1371" spans="2:10" x14ac:dyDescent="0.2">
      <c r="B1371" s="57">
        <f t="shared" si="99"/>
        <v>40</v>
      </c>
      <c r="C1371" s="57" t="s">
        <v>4</v>
      </c>
      <c r="D1371" s="144">
        <v>6170.7</v>
      </c>
      <c r="E1371" s="59"/>
      <c r="F1371" s="60"/>
      <c r="G1371" s="57">
        <f t="shared" si="96"/>
        <v>6170.7</v>
      </c>
      <c r="H1371" s="150">
        <f t="shared" si="97"/>
        <v>532.46970299999998</v>
      </c>
      <c r="I1371" s="322">
        <v>8.6290000000000006E-2</v>
      </c>
      <c r="J1371" s="89">
        <f t="shared" si="98"/>
        <v>8.6290000000000006E-2</v>
      </c>
    </row>
    <row r="1372" spans="2:10" x14ac:dyDescent="0.2">
      <c r="B1372" s="57">
        <f t="shared" si="99"/>
        <v>41</v>
      </c>
      <c r="C1372" s="57" t="s">
        <v>5</v>
      </c>
      <c r="D1372" s="144">
        <v>2571</v>
      </c>
      <c r="E1372" s="59"/>
      <c r="F1372" s="60">
        <v>379</v>
      </c>
      <c r="G1372" s="57">
        <f t="shared" si="96"/>
        <v>2950</v>
      </c>
      <c r="H1372" s="150">
        <f t="shared" si="97"/>
        <v>254.55550000000002</v>
      </c>
      <c r="I1372" s="322">
        <v>8.6290000000000006E-2</v>
      </c>
      <c r="J1372" s="89">
        <f t="shared" si="98"/>
        <v>8.6290000000000006E-2</v>
      </c>
    </row>
    <row r="1373" spans="2:10" x14ac:dyDescent="0.2">
      <c r="B1373" s="57">
        <f t="shared" si="99"/>
        <v>42</v>
      </c>
      <c r="C1373" s="57" t="s">
        <v>6</v>
      </c>
      <c r="D1373" s="144">
        <v>4446</v>
      </c>
      <c r="E1373" s="59"/>
      <c r="F1373" s="60">
        <v>135.1</v>
      </c>
      <c r="G1373" s="57">
        <f t="shared" si="96"/>
        <v>4581.1000000000004</v>
      </c>
      <c r="H1373" s="150">
        <f t="shared" si="97"/>
        <v>395.30311900000004</v>
      </c>
      <c r="I1373" s="322">
        <v>8.6290000000000006E-2</v>
      </c>
      <c r="J1373" s="89">
        <f t="shared" si="98"/>
        <v>8.6290000000000006E-2</v>
      </c>
    </row>
    <row r="1374" spans="2:10" x14ac:dyDescent="0.2">
      <c r="B1374" s="57">
        <f t="shared" si="99"/>
        <v>43</v>
      </c>
      <c r="C1374" s="57" t="s">
        <v>7</v>
      </c>
      <c r="D1374" s="144">
        <v>2571.8000000000002</v>
      </c>
      <c r="E1374" s="59"/>
      <c r="F1374" s="60"/>
      <c r="G1374" s="57">
        <f t="shared" si="96"/>
        <v>2571.8000000000002</v>
      </c>
      <c r="H1374" s="150">
        <f t="shared" si="97"/>
        <v>221.92062200000004</v>
      </c>
      <c r="I1374" s="322">
        <v>8.6290000000000006E-2</v>
      </c>
      <c r="J1374" s="89">
        <f t="shared" si="98"/>
        <v>8.6290000000000006E-2</v>
      </c>
    </row>
    <row r="1375" spans="2:10" x14ac:dyDescent="0.2">
      <c r="B1375" s="57">
        <f t="shared" si="99"/>
        <v>44</v>
      </c>
      <c r="C1375" s="57" t="s">
        <v>8</v>
      </c>
      <c r="D1375" s="144">
        <v>4089.4</v>
      </c>
      <c r="E1375" s="59"/>
      <c r="F1375" s="60"/>
      <c r="G1375" s="57">
        <f t="shared" si="96"/>
        <v>4089.4</v>
      </c>
      <c r="H1375" s="150">
        <f t="shared" si="97"/>
        <v>352.87432600000005</v>
      </c>
      <c r="I1375" s="322">
        <v>8.6290000000000006E-2</v>
      </c>
      <c r="J1375" s="89">
        <f t="shared" si="98"/>
        <v>8.6290000000000006E-2</v>
      </c>
    </row>
    <row r="1376" spans="2:10" x14ac:dyDescent="0.2">
      <c r="B1376" s="57">
        <f t="shared" si="99"/>
        <v>45</v>
      </c>
      <c r="C1376" s="57" t="s">
        <v>9</v>
      </c>
      <c r="D1376" s="144">
        <v>4079.1</v>
      </c>
      <c r="E1376" s="59"/>
      <c r="F1376" s="60"/>
      <c r="G1376" s="57">
        <f t="shared" si="96"/>
        <v>4079.1</v>
      </c>
      <c r="H1376" s="150">
        <f t="shared" si="97"/>
        <v>351.98553900000002</v>
      </c>
      <c r="I1376" s="322">
        <v>8.6290000000000006E-2</v>
      </c>
      <c r="J1376" s="89">
        <f t="shared" si="98"/>
        <v>8.6290000000000006E-2</v>
      </c>
    </row>
    <row r="1377" spans="2:10" x14ac:dyDescent="0.2">
      <c r="B1377" s="57">
        <f t="shared" si="99"/>
        <v>46</v>
      </c>
      <c r="C1377" s="57" t="s">
        <v>1982</v>
      </c>
      <c r="D1377" s="144">
        <v>8506.9</v>
      </c>
      <c r="E1377" s="59"/>
      <c r="F1377" s="60"/>
      <c r="G1377" s="57">
        <f t="shared" si="96"/>
        <v>8506.9</v>
      </c>
      <c r="H1377" s="150">
        <f t="shared" si="97"/>
        <v>734.06040100000007</v>
      </c>
      <c r="I1377" s="322">
        <v>8.6290000000000006E-2</v>
      </c>
      <c r="J1377" s="89">
        <f t="shared" si="98"/>
        <v>8.6290000000000006E-2</v>
      </c>
    </row>
    <row r="1378" spans="2:10" x14ac:dyDescent="0.2">
      <c r="B1378" s="57">
        <f t="shared" si="99"/>
        <v>47</v>
      </c>
      <c r="C1378" s="57" t="s">
        <v>536</v>
      </c>
      <c r="D1378" s="144">
        <v>1934.1</v>
      </c>
      <c r="E1378" s="59"/>
      <c r="F1378" s="60">
        <v>1212.4000000000001</v>
      </c>
      <c r="G1378" s="57">
        <f t="shared" si="96"/>
        <v>3146.5</v>
      </c>
      <c r="H1378" s="150">
        <f t="shared" si="97"/>
        <v>271.51148499999999</v>
      </c>
      <c r="I1378" s="322">
        <v>8.6290000000000006E-2</v>
      </c>
      <c r="J1378" s="89">
        <f t="shared" si="98"/>
        <v>8.6289999999999992E-2</v>
      </c>
    </row>
    <row r="1379" spans="2:10" x14ac:dyDescent="0.2">
      <c r="B1379" s="57">
        <f t="shared" si="99"/>
        <v>48</v>
      </c>
      <c r="C1379" s="57" t="s">
        <v>537</v>
      </c>
      <c r="D1379" s="144">
        <v>4269.5</v>
      </c>
      <c r="E1379" s="59"/>
      <c r="F1379" s="60">
        <v>538</v>
      </c>
      <c r="G1379" s="57">
        <f t="shared" si="96"/>
        <v>4807.5</v>
      </c>
      <c r="H1379" s="150">
        <f>SUM(I1379*G1379)</f>
        <v>414.83917500000001</v>
      </c>
      <c r="I1379" s="322">
        <v>8.6290000000000006E-2</v>
      </c>
      <c r="J1379" s="89">
        <f t="shared" si="98"/>
        <v>8.6290000000000006E-2</v>
      </c>
    </row>
    <row r="1380" spans="2:10" x14ac:dyDescent="0.2">
      <c r="B1380" s="57">
        <f t="shared" si="99"/>
        <v>49</v>
      </c>
      <c r="C1380" s="111" t="s">
        <v>2209</v>
      </c>
      <c r="D1380" s="144">
        <v>4095</v>
      </c>
      <c r="E1380" s="59"/>
      <c r="F1380" s="60"/>
      <c r="G1380" s="57">
        <f t="shared" si="96"/>
        <v>4095</v>
      </c>
      <c r="H1380" s="150">
        <f t="shared" si="97"/>
        <v>353.35755</v>
      </c>
      <c r="I1380" s="322">
        <v>8.6290000000000006E-2</v>
      </c>
      <c r="J1380" s="89">
        <f t="shared" si="98"/>
        <v>8.6290000000000006E-2</v>
      </c>
    </row>
    <row r="1381" spans="2:10" s="115" customFormat="1" x14ac:dyDescent="0.2">
      <c r="B1381" s="57">
        <f t="shared" si="99"/>
        <v>50</v>
      </c>
      <c r="C1381" s="112" t="s">
        <v>1282</v>
      </c>
      <c r="D1381" s="234">
        <v>15885</v>
      </c>
      <c r="E1381" s="235"/>
      <c r="F1381" s="236">
        <v>238.9</v>
      </c>
      <c r="G1381" s="143">
        <f t="shared" si="96"/>
        <v>16123.9</v>
      </c>
      <c r="H1381" s="237">
        <f t="shared" si="97"/>
        <v>1391.3313310000001</v>
      </c>
      <c r="I1381" s="322">
        <v>8.6290000000000006E-2</v>
      </c>
      <c r="J1381" s="238">
        <f t="shared" si="98"/>
        <v>8.6290000000000006E-2</v>
      </c>
    </row>
    <row r="1382" spans="2:10" x14ac:dyDescent="0.2">
      <c r="B1382" s="57">
        <f t="shared" si="99"/>
        <v>51</v>
      </c>
      <c r="C1382" s="111" t="s">
        <v>1726</v>
      </c>
      <c r="D1382" s="144">
        <v>3468</v>
      </c>
      <c r="E1382" s="59"/>
      <c r="F1382" s="60"/>
      <c r="G1382" s="57">
        <f t="shared" si="96"/>
        <v>3468</v>
      </c>
      <c r="H1382" s="150">
        <f t="shared" si="97"/>
        <v>299.25372000000004</v>
      </c>
      <c r="I1382" s="322">
        <v>8.6290000000000006E-2</v>
      </c>
      <c r="J1382" s="89">
        <f t="shared" si="98"/>
        <v>8.6290000000000019E-2</v>
      </c>
    </row>
    <row r="1383" spans="2:10" x14ac:dyDescent="0.2">
      <c r="B1383" s="57">
        <f t="shared" si="99"/>
        <v>52</v>
      </c>
      <c r="C1383" s="111" t="s">
        <v>2921</v>
      </c>
      <c r="D1383" s="144">
        <v>4728.3</v>
      </c>
      <c r="E1383" s="59"/>
      <c r="F1383" s="60"/>
      <c r="G1383" s="57">
        <f t="shared" si="96"/>
        <v>4728.3</v>
      </c>
      <c r="H1383" s="150">
        <f t="shared" si="97"/>
        <v>408.00500700000003</v>
      </c>
      <c r="I1383" s="322">
        <v>8.6290000000000006E-2</v>
      </c>
      <c r="J1383" s="89">
        <f t="shared" si="98"/>
        <v>8.6290000000000006E-2</v>
      </c>
    </row>
    <row r="1384" spans="2:10" x14ac:dyDescent="0.2">
      <c r="B1384" s="57">
        <f t="shared" si="99"/>
        <v>53</v>
      </c>
      <c r="C1384" s="111" t="s">
        <v>2922</v>
      </c>
      <c r="D1384" s="144">
        <v>2894.3</v>
      </c>
      <c r="E1384" s="59"/>
      <c r="F1384" s="60"/>
      <c r="G1384" s="57">
        <f t="shared" si="96"/>
        <v>2894.3</v>
      </c>
      <c r="H1384" s="150">
        <f t="shared" si="97"/>
        <v>249.74914700000002</v>
      </c>
      <c r="I1384" s="322">
        <v>8.6290000000000006E-2</v>
      </c>
      <c r="J1384" s="89">
        <f t="shared" si="98"/>
        <v>8.6290000000000006E-2</v>
      </c>
    </row>
    <row r="1385" spans="2:10" x14ac:dyDescent="0.2">
      <c r="B1385" s="57"/>
      <c r="C1385" s="90" t="s">
        <v>1276</v>
      </c>
      <c r="D1385" s="57">
        <f>SUM(D1332:D1384)</f>
        <v>296155</v>
      </c>
      <c r="E1385" s="57">
        <f t="shared" ref="E1385:G1385" si="100">SUM(E1332:E1384)</f>
        <v>815.1</v>
      </c>
      <c r="F1385" s="57">
        <f t="shared" si="100"/>
        <v>10385.589999999998</v>
      </c>
      <c r="G1385" s="57">
        <f t="shared" si="100"/>
        <v>307355.69000000006</v>
      </c>
      <c r="H1385" s="150">
        <f t="shared" si="97"/>
        <v>26521.722490100008</v>
      </c>
      <c r="I1385" s="322">
        <v>8.6290000000000006E-2</v>
      </c>
      <c r="J1385" s="89">
        <f t="shared" si="98"/>
        <v>8.6290000000000006E-2</v>
      </c>
    </row>
    <row r="1386" spans="2:10" x14ac:dyDescent="0.2">
      <c r="B1386" s="348" t="s">
        <v>1983</v>
      </c>
      <c r="C1386" s="348"/>
      <c r="D1386" s="348"/>
      <c r="E1386" s="348"/>
      <c r="F1386" s="348"/>
      <c r="G1386" s="348"/>
      <c r="H1386" s="348"/>
      <c r="I1386" s="348"/>
      <c r="J1386" s="348"/>
    </row>
    <row r="1387" spans="2:10" x14ac:dyDescent="0.2">
      <c r="B1387" s="57">
        <v>1</v>
      </c>
      <c r="C1387" s="57" t="s">
        <v>325</v>
      </c>
      <c r="D1387" s="94">
        <v>5786.79</v>
      </c>
      <c r="E1387" s="57"/>
      <c r="F1387" s="60"/>
      <c r="G1387" s="57">
        <f t="shared" ref="G1387:G1422" si="101">D1387+E1387+F1387</f>
        <v>5786.79</v>
      </c>
      <c r="H1387" s="150">
        <f>SUM(I1387*G1387)</f>
        <v>499.34210910000002</v>
      </c>
      <c r="I1387" s="322">
        <v>8.6290000000000006E-2</v>
      </c>
      <c r="J1387" s="89">
        <f t="shared" ref="J1387:J1424" si="102">SUM(H1387/G1387)</f>
        <v>8.6290000000000006E-2</v>
      </c>
    </row>
    <row r="1388" spans="2:10" x14ac:dyDescent="0.2">
      <c r="B1388" s="57">
        <v>2</v>
      </c>
      <c r="C1388" s="57" t="s">
        <v>326</v>
      </c>
      <c r="D1388" s="94">
        <v>3626.15</v>
      </c>
      <c r="E1388" s="59"/>
      <c r="F1388" s="60"/>
      <c r="G1388" s="57">
        <f t="shared" si="101"/>
        <v>3626.15</v>
      </c>
      <c r="H1388" s="150">
        <f t="shared" ref="H1388:H1424" si="103">SUM(I1388*G1388)</f>
        <v>312.90048350000001</v>
      </c>
      <c r="I1388" s="322">
        <v>8.6290000000000006E-2</v>
      </c>
      <c r="J1388" s="89">
        <f t="shared" si="102"/>
        <v>8.6290000000000006E-2</v>
      </c>
    </row>
    <row r="1389" spans="2:10" x14ac:dyDescent="0.2">
      <c r="B1389" s="57">
        <v>3</v>
      </c>
      <c r="C1389" s="57" t="s">
        <v>327</v>
      </c>
      <c r="D1389" s="94">
        <v>7702.04</v>
      </c>
      <c r="E1389" s="59"/>
      <c r="F1389" s="60"/>
      <c r="G1389" s="57">
        <f t="shared" si="101"/>
        <v>7702.04</v>
      </c>
      <c r="H1389" s="150">
        <f t="shared" si="103"/>
        <v>664.60903160000009</v>
      </c>
      <c r="I1389" s="322">
        <v>8.6290000000000006E-2</v>
      </c>
      <c r="J1389" s="89">
        <f>SUM(H1389/G1389)</f>
        <v>8.6290000000000019E-2</v>
      </c>
    </row>
    <row r="1390" spans="2:10" x14ac:dyDescent="0.2">
      <c r="B1390" s="57">
        <v>4</v>
      </c>
      <c r="C1390" s="57" t="s">
        <v>328</v>
      </c>
      <c r="D1390" s="94">
        <v>5721.7</v>
      </c>
      <c r="E1390" s="59"/>
      <c r="F1390" s="60"/>
      <c r="G1390" s="57">
        <f t="shared" si="101"/>
        <v>5721.7</v>
      </c>
      <c r="H1390" s="150">
        <f t="shared" si="103"/>
        <v>493.72549300000003</v>
      </c>
      <c r="I1390" s="322">
        <v>8.6290000000000006E-2</v>
      </c>
      <c r="J1390" s="89">
        <f t="shared" si="102"/>
        <v>8.6290000000000006E-2</v>
      </c>
    </row>
    <row r="1391" spans="2:10" x14ac:dyDescent="0.2">
      <c r="B1391" s="57">
        <v>5</v>
      </c>
      <c r="C1391" s="57" t="s">
        <v>329</v>
      </c>
      <c r="D1391" s="94">
        <v>5777.4</v>
      </c>
      <c r="E1391" s="59"/>
      <c r="F1391" s="60"/>
      <c r="G1391" s="57">
        <f t="shared" si="101"/>
        <v>5777.4</v>
      </c>
      <c r="H1391" s="150">
        <f t="shared" si="103"/>
        <v>498.53184599999997</v>
      </c>
      <c r="I1391" s="322">
        <v>8.6290000000000006E-2</v>
      </c>
      <c r="J1391" s="89">
        <f t="shared" si="102"/>
        <v>8.6290000000000006E-2</v>
      </c>
    </row>
    <row r="1392" spans="2:10" x14ac:dyDescent="0.2">
      <c r="B1392" s="57">
        <v>6</v>
      </c>
      <c r="C1392" s="57" t="s">
        <v>330</v>
      </c>
      <c r="D1392" s="94">
        <v>5627.6</v>
      </c>
      <c r="E1392" s="59"/>
      <c r="F1392" s="60">
        <v>46.65</v>
      </c>
      <c r="G1392" s="57">
        <f t="shared" si="101"/>
        <v>5674.25</v>
      </c>
      <c r="H1392" s="150">
        <f t="shared" si="103"/>
        <v>489.6310325</v>
      </c>
      <c r="I1392" s="322">
        <v>8.6290000000000006E-2</v>
      </c>
      <c r="J1392" s="89">
        <f t="shared" si="102"/>
        <v>8.6290000000000006E-2</v>
      </c>
    </row>
    <row r="1393" spans="2:10" x14ac:dyDescent="0.2">
      <c r="B1393" s="57">
        <v>7</v>
      </c>
      <c r="C1393" s="57" t="s">
        <v>331</v>
      </c>
      <c r="D1393" s="94">
        <v>4060.15</v>
      </c>
      <c r="E1393" s="59">
        <v>29</v>
      </c>
      <c r="F1393" s="60"/>
      <c r="G1393" s="57">
        <f t="shared" si="101"/>
        <v>4089.15</v>
      </c>
      <c r="H1393" s="150">
        <f t="shared" si="103"/>
        <v>352.85275350000001</v>
      </c>
      <c r="I1393" s="322">
        <v>8.6290000000000006E-2</v>
      </c>
      <c r="J1393" s="89">
        <f t="shared" si="102"/>
        <v>8.6290000000000006E-2</v>
      </c>
    </row>
    <row r="1394" spans="2:10" x14ac:dyDescent="0.2">
      <c r="B1394" s="57">
        <v>8</v>
      </c>
      <c r="C1394" s="57" t="s">
        <v>332</v>
      </c>
      <c r="D1394" s="94">
        <v>3998.55</v>
      </c>
      <c r="E1394" s="59"/>
      <c r="F1394" s="60"/>
      <c r="G1394" s="57">
        <f t="shared" si="101"/>
        <v>3998.55</v>
      </c>
      <c r="H1394" s="150">
        <f t="shared" si="103"/>
        <v>345.03487950000005</v>
      </c>
      <c r="I1394" s="322">
        <v>8.6290000000000006E-2</v>
      </c>
      <c r="J1394" s="89">
        <f t="shared" si="102"/>
        <v>8.6290000000000006E-2</v>
      </c>
    </row>
    <row r="1395" spans="2:10" x14ac:dyDescent="0.2">
      <c r="B1395" s="57">
        <v>9</v>
      </c>
      <c r="C1395" s="57" t="s">
        <v>333</v>
      </c>
      <c r="D1395" s="94">
        <v>9976.0499999999993</v>
      </c>
      <c r="E1395" s="59"/>
      <c r="F1395" s="60">
        <v>37.299999999999997</v>
      </c>
      <c r="G1395" s="57">
        <f t="shared" si="101"/>
        <v>10013.349999999999</v>
      </c>
      <c r="H1395" s="150">
        <f t="shared" si="103"/>
        <v>864.05197149999992</v>
      </c>
      <c r="I1395" s="322">
        <v>8.6290000000000006E-2</v>
      </c>
      <c r="J1395" s="89">
        <f t="shared" si="102"/>
        <v>8.6290000000000006E-2</v>
      </c>
    </row>
    <row r="1396" spans="2:10" x14ac:dyDescent="0.2">
      <c r="B1396" s="57">
        <v>10</v>
      </c>
      <c r="C1396" s="57" t="s">
        <v>334</v>
      </c>
      <c r="D1396" s="94">
        <v>8239.06</v>
      </c>
      <c r="E1396" s="59"/>
      <c r="F1396" s="60"/>
      <c r="G1396" s="57">
        <f t="shared" si="101"/>
        <v>8239.06</v>
      </c>
      <c r="H1396" s="150">
        <f t="shared" si="103"/>
        <v>710.94848739999998</v>
      </c>
      <c r="I1396" s="322">
        <v>8.6290000000000006E-2</v>
      </c>
      <c r="J1396" s="89">
        <f t="shared" si="102"/>
        <v>8.6290000000000006E-2</v>
      </c>
    </row>
    <row r="1397" spans="2:10" x14ac:dyDescent="0.2">
      <c r="B1397" s="57">
        <v>11</v>
      </c>
      <c r="C1397" s="57" t="s">
        <v>335</v>
      </c>
      <c r="D1397" s="94">
        <v>5737.55</v>
      </c>
      <c r="E1397" s="59"/>
      <c r="F1397" s="60"/>
      <c r="G1397" s="57">
        <f t="shared" si="101"/>
        <v>5737.55</v>
      </c>
      <c r="H1397" s="150">
        <f t="shared" si="103"/>
        <v>495.09318950000005</v>
      </c>
      <c r="I1397" s="322">
        <v>8.6290000000000006E-2</v>
      </c>
      <c r="J1397" s="89">
        <f t="shared" si="102"/>
        <v>8.6290000000000006E-2</v>
      </c>
    </row>
    <row r="1398" spans="2:10" x14ac:dyDescent="0.2">
      <c r="B1398" s="57">
        <v>12</v>
      </c>
      <c r="C1398" s="57" t="s">
        <v>336</v>
      </c>
      <c r="D1398" s="94">
        <v>4073.5</v>
      </c>
      <c r="E1398" s="59"/>
      <c r="F1398" s="60"/>
      <c r="G1398" s="57">
        <f t="shared" si="101"/>
        <v>4073.5</v>
      </c>
      <c r="H1398" s="150">
        <f t="shared" si="103"/>
        <v>351.50231500000001</v>
      </c>
      <c r="I1398" s="322">
        <v>8.6290000000000006E-2</v>
      </c>
      <c r="J1398" s="89">
        <f t="shared" si="102"/>
        <v>8.6290000000000006E-2</v>
      </c>
    </row>
    <row r="1399" spans="2:10" x14ac:dyDescent="0.2">
      <c r="B1399" s="57">
        <v>13</v>
      </c>
      <c r="C1399" s="57" t="s">
        <v>337</v>
      </c>
      <c r="D1399" s="94">
        <v>3747.29</v>
      </c>
      <c r="E1399" s="59"/>
      <c r="F1399" s="60"/>
      <c r="G1399" s="57">
        <f t="shared" si="101"/>
        <v>3747.29</v>
      </c>
      <c r="H1399" s="150">
        <f t="shared" si="103"/>
        <v>323.35365410000003</v>
      </c>
      <c r="I1399" s="322">
        <v>8.6290000000000006E-2</v>
      </c>
      <c r="J1399" s="89">
        <f t="shared" si="102"/>
        <v>8.6290000000000006E-2</v>
      </c>
    </row>
    <row r="1400" spans="2:10" x14ac:dyDescent="0.2">
      <c r="B1400" s="57">
        <v>14</v>
      </c>
      <c r="C1400" s="57" t="s">
        <v>338</v>
      </c>
      <c r="D1400" s="94">
        <v>3638.7</v>
      </c>
      <c r="E1400" s="59"/>
      <c r="F1400" s="60"/>
      <c r="G1400" s="57">
        <f t="shared" si="101"/>
        <v>3638.7</v>
      </c>
      <c r="H1400" s="150">
        <f t="shared" si="103"/>
        <v>313.98342300000002</v>
      </c>
      <c r="I1400" s="322">
        <v>8.6290000000000006E-2</v>
      </c>
      <c r="J1400" s="89">
        <f t="shared" si="102"/>
        <v>8.6290000000000006E-2</v>
      </c>
    </row>
    <row r="1401" spans="2:10" x14ac:dyDescent="0.2">
      <c r="B1401" s="57">
        <v>15</v>
      </c>
      <c r="C1401" s="57" t="s">
        <v>339</v>
      </c>
      <c r="D1401" s="94">
        <v>6155.56</v>
      </c>
      <c r="E1401" s="59"/>
      <c r="F1401" s="60"/>
      <c r="G1401" s="57">
        <f t="shared" si="101"/>
        <v>6155.56</v>
      </c>
      <c r="H1401" s="150">
        <f t="shared" si="103"/>
        <v>531.1632724000001</v>
      </c>
      <c r="I1401" s="322">
        <v>8.6290000000000006E-2</v>
      </c>
      <c r="J1401" s="89">
        <f t="shared" si="102"/>
        <v>8.6290000000000006E-2</v>
      </c>
    </row>
    <row r="1402" spans="2:10" x14ac:dyDescent="0.2">
      <c r="B1402" s="57">
        <v>16</v>
      </c>
      <c r="C1402" s="57" t="s">
        <v>340</v>
      </c>
      <c r="D1402" s="94">
        <v>3981.75</v>
      </c>
      <c r="E1402" s="59"/>
      <c r="F1402" s="60"/>
      <c r="G1402" s="57">
        <f t="shared" si="101"/>
        <v>3981.75</v>
      </c>
      <c r="H1402" s="150">
        <f t="shared" si="103"/>
        <v>343.58520750000002</v>
      </c>
      <c r="I1402" s="322">
        <v>8.6290000000000006E-2</v>
      </c>
      <c r="J1402" s="89">
        <f t="shared" si="102"/>
        <v>8.6290000000000006E-2</v>
      </c>
    </row>
    <row r="1403" spans="2:10" x14ac:dyDescent="0.2">
      <c r="B1403" s="57">
        <v>17</v>
      </c>
      <c r="C1403" s="57" t="s">
        <v>341</v>
      </c>
      <c r="D1403" s="94">
        <v>4019.15</v>
      </c>
      <c r="E1403" s="59"/>
      <c r="F1403" s="60"/>
      <c r="G1403" s="57">
        <f t="shared" si="101"/>
        <v>4019.15</v>
      </c>
      <c r="H1403" s="150">
        <f t="shared" si="103"/>
        <v>346.8124535</v>
      </c>
      <c r="I1403" s="322">
        <v>8.6290000000000006E-2</v>
      </c>
      <c r="J1403" s="89">
        <f t="shared" si="102"/>
        <v>8.6290000000000006E-2</v>
      </c>
    </row>
    <row r="1404" spans="2:10" x14ac:dyDescent="0.2">
      <c r="B1404" s="57">
        <v>18</v>
      </c>
      <c r="C1404" s="57" t="s">
        <v>342</v>
      </c>
      <c r="D1404" s="94">
        <v>2190.5</v>
      </c>
      <c r="E1404" s="59"/>
      <c r="F1404" s="60"/>
      <c r="G1404" s="57">
        <f t="shared" si="101"/>
        <v>2190.5</v>
      </c>
      <c r="H1404" s="150">
        <f t="shared" si="103"/>
        <v>189.01824500000001</v>
      </c>
      <c r="I1404" s="322">
        <v>8.6290000000000006E-2</v>
      </c>
      <c r="J1404" s="89">
        <f t="shared" si="102"/>
        <v>8.6290000000000006E-2</v>
      </c>
    </row>
    <row r="1405" spans="2:10" x14ac:dyDescent="0.2">
      <c r="B1405" s="57">
        <v>19</v>
      </c>
      <c r="C1405" s="57" t="s">
        <v>343</v>
      </c>
      <c r="D1405" s="94">
        <v>3923.4</v>
      </c>
      <c r="E1405" s="59"/>
      <c r="F1405" s="60"/>
      <c r="G1405" s="57">
        <f t="shared" si="101"/>
        <v>3923.4</v>
      </c>
      <c r="H1405" s="150">
        <f t="shared" si="103"/>
        <v>338.55018600000005</v>
      </c>
      <c r="I1405" s="322">
        <v>8.6290000000000006E-2</v>
      </c>
      <c r="J1405" s="89">
        <f t="shared" si="102"/>
        <v>8.6290000000000006E-2</v>
      </c>
    </row>
    <row r="1406" spans="2:10" x14ac:dyDescent="0.2">
      <c r="B1406" s="57">
        <v>20</v>
      </c>
      <c r="C1406" s="57" t="s">
        <v>344</v>
      </c>
      <c r="D1406" s="94">
        <v>7774.24</v>
      </c>
      <c r="E1406" s="59"/>
      <c r="F1406" s="60"/>
      <c r="G1406" s="57">
        <f t="shared" si="101"/>
        <v>7774.24</v>
      </c>
      <c r="H1406" s="150">
        <f t="shared" si="103"/>
        <v>670.83916959999999</v>
      </c>
      <c r="I1406" s="322">
        <v>8.6290000000000006E-2</v>
      </c>
      <c r="J1406" s="89">
        <f t="shared" si="102"/>
        <v>8.6290000000000006E-2</v>
      </c>
    </row>
    <row r="1407" spans="2:10" x14ac:dyDescent="0.2">
      <c r="B1407" s="57">
        <v>21</v>
      </c>
      <c r="C1407" s="57" t="s">
        <v>345</v>
      </c>
      <c r="D1407" s="94">
        <v>13720.72</v>
      </c>
      <c r="E1407" s="59">
        <v>29.7</v>
      </c>
      <c r="F1407" s="60"/>
      <c r="G1407" s="57">
        <f t="shared" si="101"/>
        <v>13750.42</v>
      </c>
      <c r="H1407" s="150">
        <f t="shared" si="103"/>
        <v>1186.5237418000002</v>
      </c>
      <c r="I1407" s="322">
        <v>8.6290000000000006E-2</v>
      </c>
      <c r="J1407" s="89">
        <f t="shared" si="102"/>
        <v>8.6290000000000006E-2</v>
      </c>
    </row>
    <row r="1408" spans="2:10" x14ac:dyDescent="0.2">
      <c r="B1408" s="57">
        <v>22</v>
      </c>
      <c r="C1408" s="57" t="s">
        <v>346</v>
      </c>
      <c r="D1408" s="94">
        <v>7628.53</v>
      </c>
      <c r="E1408" s="59"/>
      <c r="F1408" s="60"/>
      <c r="G1408" s="57">
        <f t="shared" si="101"/>
        <v>7628.53</v>
      </c>
      <c r="H1408" s="150">
        <f t="shared" si="103"/>
        <v>658.26585369999998</v>
      </c>
      <c r="I1408" s="322">
        <v>8.6290000000000006E-2</v>
      </c>
      <c r="J1408" s="89">
        <f t="shared" si="102"/>
        <v>8.6290000000000006E-2</v>
      </c>
    </row>
    <row r="1409" spans="2:10" x14ac:dyDescent="0.2">
      <c r="B1409" s="57">
        <v>23</v>
      </c>
      <c r="C1409" s="57" t="s">
        <v>347</v>
      </c>
      <c r="D1409" s="94">
        <v>7731.41</v>
      </c>
      <c r="E1409" s="59"/>
      <c r="F1409" s="60"/>
      <c r="G1409" s="57">
        <f t="shared" si="101"/>
        <v>7731.41</v>
      </c>
      <c r="H1409" s="150">
        <f t="shared" si="103"/>
        <v>667.14336890000004</v>
      </c>
      <c r="I1409" s="322">
        <v>8.6290000000000006E-2</v>
      </c>
      <c r="J1409" s="89">
        <f t="shared" si="102"/>
        <v>8.6290000000000006E-2</v>
      </c>
    </row>
    <row r="1410" spans="2:10" x14ac:dyDescent="0.2">
      <c r="B1410" s="57">
        <v>24</v>
      </c>
      <c r="C1410" s="57" t="s">
        <v>348</v>
      </c>
      <c r="D1410" s="94">
        <v>7718.47</v>
      </c>
      <c r="E1410" s="59"/>
      <c r="F1410" s="60"/>
      <c r="G1410" s="57">
        <f t="shared" si="101"/>
        <v>7718.47</v>
      </c>
      <c r="H1410" s="150">
        <f t="shared" si="103"/>
        <v>666.02677630000005</v>
      </c>
      <c r="I1410" s="322">
        <v>8.6290000000000006E-2</v>
      </c>
      <c r="J1410" s="89">
        <f t="shared" si="102"/>
        <v>8.6290000000000006E-2</v>
      </c>
    </row>
    <row r="1411" spans="2:10" x14ac:dyDescent="0.2">
      <c r="B1411" s="57">
        <v>25</v>
      </c>
      <c r="C1411" s="57" t="s">
        <v>349</v>
      </c>
      <c r="D1411" s="94">
        <v>7958</v>
      </c>
      <c r="E1411" s="59"/>
      <c r="F1411" s="60"/>
      <c r="G1411" s="57">
        <f t="shared" si="101"/>
        <v>7958</v>
      </c>
      <c r="H1411" s="150">
        <f t="shared" si="103"/>
        <v>686.69582000000003</v>
      </c>
      <c r="I1411" s="322">
        <v>8.6290000000000006E-2</v>
      </c>
      <c r="J1411" s="89">
        <f t="shared" si="102"/>
        <v>8.6290000000000006E-2</v>
      </c>
    </row>
    <row r="1412" spans="2:10" x14ac:dyDescent="0.2">
      <c r="B1412" s="57">
        <v>26</v>
      </c>
      <c r="C1412" s="57" t="s">
        <v>350</v>
      </c>
      <c r="D1412" s="94">
        <v>3973.2</v>
      </c>
      <c r="E1412" s="59"/>
      <c r="F1412" s="60"/>
      <c r="G1412" s="57">
        <f t="shared" si="101"/>
        <v>3973.2</v>
      </c>
      <c r="H1412" s="150">
        <f t="shared" si="103"/>
        <v>342.84742799999998</v>
      </c>
      <c r="I1412" s="322">
        <v>8.6290000000000006E-2</v>
      </c>
      <c r="J1412" s="89">
        <f t="shared" si="102"/>
        <v>8.6290000000000006E-2</v>
      </c>
    </row>
    <row r="1413" spans="2:10" x14ac:dyDescent="0.2">
      <c r="B1413" s="57">
        <v>27</v>
      </c>
      <c r="C1413" s="57" t="s">
        <v>351</v>
      </c>
      <c r="D1413" s="94">
        <v>4035</v>
      </c>
      <c r="E1413" s="59"/>
      <c r="F1413" s="60"/>
      <c r="G1413" s="57">
        <f t="shared" si="101"/>
        <v>4035</v>
      </c>
      <c r="H1413" s="150">
        <f t="shared" si="103"/>
        <v>348.18015000000003</v>
      </c>
      <c r="I1413" s="322">
        <v>8.6290000000000006E-2</v>
      </c>
      <c r="J1413" s="89">
        <f t="shared" si="102"/>
        <v>8.6290000000000006E-2</v>
      </c>
    </row>
    <row r="1414" spans="2:10" x14ac:dyDescent="0.2">
      <c r="B1414" s="57">
        <v>28</v>
      </c>
      <c r="C1414" s="57" t="s">
        <v>352</v>
      </c>
      <c r="D1414" s="94">
        <v>3981.6</v>
      </c>
      <c r="E1414" s="59"/>
      <c r="F1414" s="60"/>
      <c r="G1414" s="57">
        <f t="shared" si="101"/>
        <v>3981.6</v>
      </c>
      <c r="H1414" s="150">
        <f t="shared" si="103"/>
        <v>343.57226400000002</v>
      </c>
      <c r="I1414" s="322">
        <v>8.6290000000000006E-2</v>
      </c>
      <c r="J1414" s="89">
        <f t="shared" si="102"/>
        <v>8.6290000000000006E-2</v>
      </c>
    </row>
    <row r="1415" spans="2:10" x14ac:dyDescent="0.2">
      <c r="B1415" s="57">
        <v>29</v>
      </c>
      <c r="C1415" s="57" t="s">
        <v>353</v>
      </c>
      <c r="D1415" s="94">
        <v>3970.65</v>
      </c>
      <c r="E1415" s="59"/>
      <c r="F1415" s="60">
        <v>104.6</v>
      </c>
      <c r="G1415" s="57">
        <f t="shared" si="101"/>
        <v>4075.25</v>
      </c>
      <c r="H1415" s="150">
        <f t="shared" si="103"/>
        <v>351.6533225</v>
      </c>
      <c r="I1415" s="322">
        <v>8.6290000000000006E-2</v>
      </c>
      <c r="J1415" s="89">
        <f t="shared" si="102"/>
        <v>8.6290000000000006E-2</v>
      </c>
    </row>
    <row r="1416" spans="2:10" x14ac:dyDescent="0.2">
      <c r="B1416" s="57">
        <v>30</v>
      </c>
      <c r="C1416" s="57" t="s">
        <v>354</v>
      </c>
      <c r="D1416" s="94">
        <v>4030.55</v>
      </c>
      <c r="E1416" s="59"/>
      <c r="F1416" s="60"/>
      <c r="G1416" s="57">
        <f t="shared" si="101"/>
        <v>4030.55</v>
      </c>
      <c r="H1416" s="150">
        <f t="shared" si="103"/>
        <v>347.79615950000004</v>
      </c>
      <c r="I1416" s="322">
        <v>8.6290000000000006E-2</v>
      </c>
      <c r="J1416" s="89">
        <f t="shared" si="102"/>
        <v>8.6290000000000006E-2</v>
      </c>
    </row>
    <row r="1417" spans="2:10" x14ac:dyDescent="0.2">
      <c r="B1417" s="57">
        <v>31</v>
      </c>
      <c r="C1417" s="57" t="s">
        <v>355</v>
      </c>
      <c r="D1417" s="94">
        <v>4226.88</v>
      </c>
      <c r="E1417" s="59"/>
      <c r="F1417" s="60"/>
      <c r="G1417" s="57">
        <f t="shared" si="101"/>
        <v>4226.88</v>
      </c>
      <c r="H1417" s="150">
        <f t="shared" si="103"/>
        <v>364.73747520000001</v>
      </c>
      <c r="I1417" s="322">
        <v>8.6290000000000006E-2</v>
      </c>
      <c r="J1417" s="89">
        <f t="shared" si="102"/>
        <v>8.6290000000000006E-2</v>
      </c>
    </row>
    <row r="1418" spans="2:10" x14ac:dyDescent="0.2">
      <c r="B1418" s="57">
        <v>32</v>
      </c>
      <c r="C1418" s="57" t="s">
        <v>356</v>
      </c>
      <c r="D1418" s="94">
        <v>4140.3</v>
      </c>
      <c r="E1418" s="59"/>
      <c r="F1418" s="60">
        <v>50.1</v>
      </c>
      <c r="G1418" s="57">
        <f t="shared" si="101"/>
        <v>4190.4000000000005</v>
      </c>
      <c r="H1418" s="150">
        <f t="shared" si="103"/>
        <v>361.58961600000009</v>
      </c>
      <c r="I1418" s="322">
        <v>8.6290000000000006E-2</v>
      </c>
      <c r="J1418" s="89">
        <f t="shared" si="102"/>
        <v>8.6290000000000006E-2</v>
      </c>
    </row>
    <row r="1419" spans="2:10" x14ac:dyDescent="0.2">
      <c r="B1419" s="57">
        <v>33</v>
      </c>
      <c r="C1419" s="47" t="s">
        <v>1310</v>
      </c>
      <c r="D1419" s="94">
        <v>4059.4</v>
      </c>
      <c r="E1419" s="107"/>
      <c r="F1419" s="118"/>
      <c r="G1419" s="57">
        <f t="shared" si="101"/>
        <v>4059.4</v>
      </c>
      <c r="H1419" s="150">
        <f t="shared" si="103"/>
        <v>350.28562600000004</v>
      </c>
      <c r="I1419" s="322">
        <v>8.6290000000000006E-2</v>
      </c>
      <c r="J1419" s="89">
        <f t="shared" si="102"/>
        <v>8.6290000000000006E-2</v>
      </c>
    </row>
    <row r="1420" spans="2:10" x14ac:dyDescent="0.2">
      <c r="B1420" s="57">
        <v>34</v>
      </c>
      <c r="C1420" s="48" t="s">
        <v>1311</v>
      </c>
      <c r="D1420" s="105">
        <v>4225.3</v>
      </c>
      <c r="E1420" s="107"/>
      <c r="F1420" s="118"/>
      <c r="G1420" s="57">
        <f t="shared" si="101"/>
        <v>4225.3</v>
      </c>
      <c r="H1420" s="150">
        <f t="shared" si="103"/>
        <v>364.60113700000005</v>
      </c>
      <c r="I1420" s="322">
        <v>8.6290000000000006E-2</v>
      </c>
      <c r="J1420" s="89">
        <f t="shared" si="102"/>
        <v>8.6290000000000006E-2</v>
      </c>
    </row>
    <row r="1421" spans="2:10" x14ac:dyDescent="0.2">
      <c r="B1421" s="57">
        <v>35</v>
      </c>
      <c r="C1421" s="48" t="s">
        <v>1312</v>
      </c>
      <c r="D1421" s="105">
        <v>3974.4</v>
      </c>
      <c r="E1421" s="107"/>
      <c r="F1421" s="118"/>
      <c r="G1421" s="57">
        <f t="shared" si="101"/>
        <v>3974.4</v>
      </c>
      <c r="H1421" s="150">
        <f t="shared" si="103"/>
        <v>342.95097600000003</v>
      </c>
      <c r="I1421" s="322">
        <v>8.6290000000000006E-2</v>
      </c>
      <c r="J1421" s="89">
        <f t="shared" si="102"/>
        <v>8.6290000000000006E-2</v>
      </c>
    </row>
    <row r="1422" spans="2:10" x14ac:dyDescent="0.2">
      <c r="B1422" s="57">
        <v>36</v>
      </c>
      <c r="C1422" s="48" t="s">
        <v>1313</v>
      </c>
      <c r="D1422" s="105">
        <v>3989.7</v>
      </c>
      <c r="E1422" s="107"/>
      <c r="F1422" s="118"/>
      <c r="G1422" s="57">
        <f t="shared" si="101"/>
        <v>3989.7</v>
      </c>
      <c r="H1422" s="150">
        <f>SUM(I1422*G1422)</f>
        <v>344.27121299999999</v>
      </c>
      <c r="I1422" s="322">
        <v>8.6290000000000006E-2</v>
      </c>
      <c r="J1422" s="89">
        <f t="shared" si="102"/>
        <v>8.6290000000000006E-2</v>
      </c>
    </row>
    <row r="1423" spans="2:10" x14ac:dyDescent="0.2">
      <c r="B1423" s="57">
        <v>37</v>
      </c>
      <c r="C1423" s="48" t="s">
        <v>1527</v>
      </c>
      <c r="D1423" s="105">
        <v>5525.8</v>
      </c>
      <c r="E1423" s="107"/>
      <c r="F1423" s="118"/>
      <c r="G1423" s="57">
        <f>D1423+E1423+F1423</f>
        <v>5525.8</v>
      </c>
      <c r="H1423" s="150">
        <f t="shared" si="103"/>
        <v>476.82128200000005</v>
      </c>
      <c r="I1423" s="322">
        <v>8.6290000000000006E-2</v>
      </c>
      <c r="J1423" s="89">
        <f>SUM(H1423/G1423)</f>
        <v>8.6290000000000006E-2</v>
      </c>
    </row>
    <row r="1424" spans="2:10" x14ac:dyDescent="0.2">
      <c r="B1424" s="57"/>
      <c r="C1424" s="57" t="s">
        <v>2181</v>
      </c>
      <c r="D1424" s="94">
        <f>SUM(D1387:D1423)</f>
        <v>200647.03999999995</v>
      </c>
      <c r="E1424" s="94">
        <f>SUM(E1387:E1423)</f>
        <v>58.7</v>
      </c>
      <c r="F1424" s="94">
        <f>SUM(F1387:F1423)</f>
        <v>238.64999999999998</v>
      </c>
      <c r="G1424" s="94">
        <f>SUM(G1387:G1423)</f>
        <v>200944.38999999996</v>
      </c>
      <c r="H1424" s="150">
        <f t="shared" si="103"/>
        <v>17339.491413099997</v>
      </c>
      <c r="I1424" s="322">
        <v>8.6290000000000006E-2</v>
      </c>
      <c r="J1424" s="89">
        <f t="shared" si="102"/>
        <v>8.6290000000000006E-2</v>
      </c>
    </row>
    <row r="1425" spans="2:10" x14ac:dyDescent="0.2">
      <c r="B1425" s="348" t="s">
        <v>1984</v>
      </c>
      <c r="C1425" s="348"/>
      <c r="D1425" s="348"/>
      <c r="E1425" s="348"/>
      <c r="F1425" s="348"/>
      <c r="G1425" s="348"/>
      <c r="H1425" s="348"/>
      <c r="I1425" s="348"/>
      <c r="J1425" s="348"/>
    </row>
    <row r="1426" spans="2:10" x14ac:dyDescent="0.2">
      <c r="B1426" s="57">
        <v>1</v>
      </c>
      <c r="C1426" s="57" t="s">
        <v>2549</v>
      </c>
      <c r="D1426" s="57">
        <v>22381.8</v>
      </c>
      <c r="E1426" s="57"/>
      <c r="F1426" s="60"/>
      <c r="G1426" s="57">
        <f>D1426+E1426+F1426</f>
        <v>22381.8</v>
      </c>
      <c r="H1426" s="150">
        <v>1037</v>
      </c>
      <c r="I1426" s="322">
        <v>8.6290000000000006E-2</v>
      </c>
      <c r="J1426" s="89">
        <f t="shared" ref="J1426:J1428" si="104">SUM(H1426/G1426)</f>
        <v>4.6332287841013682E-2</v>
      </c>
    </row>
    <row r="1427" spans="2:10" x14ac:dyDescent="0.2">
      <c r="B1427" s="57">
        <f>B1426+1</f>
        <v>2</v>
      </c>
      <c r="C1427" s="57" t="s">
        <v>2550</v>
      </c>
      <c r="D1427" s="57">
        <v>2034</v>
      </c>
      <c r="E1427" s="59">
        <v>106.1</v>
      </c>
      <c r="F1427" s="60"/>
      <c r="G1427" s="57">
        <f>D1427+E1427+F1427</f>
        <v>2140.1</v>
      </c>
      <c r="H1427" s="150">
        <v>94.28</v>
      </c>
      <c r="I1427" s="322">
        <v>8.6290000000000006E-2</v>
      </c>
      <c r="J1427" s="89">
        <f t="shared" si="104"/>
        <v>4.4054016167468811E-2</v>
      </c>
    </row>
    <row r="1428" spans="2:10" x14ac:dyDescent="0.2">
      <c r="B1428" s="57">
        <f>B1427+1</f>
        <v>3</v>
      </c>
      <c r="C1428" s="57" t="str">
        <f>[1]Лист1!$B$7</f>
        <v>В.Великого,93а</v>
      </c>
      <c r="D1428" s="57">
        <v>12358.7</v>
      </c>
      <c r="E1428" s="59"/>
      <c r="F1428" s="60"/>
      <c r="G1428" s="57">
        <f t="shared" ref="G1428:G1489" si="105">D1428+E1428+F1428</f>
        <v>12358.7</v>
      </c>
      <c r="H1428" s="150">
        <f>SUM(I1428*G1428)</f>
        <v>1066.432223</v>
      </c>
      <c r="I1428" s="322">
        <v>8.6290000000000006E-2</v>
      </c>
      <c r="J1428" s="89">
        <f t="shared" si="104"/>
        <v>8.6289999999999992E-2</v>
      </c>
    </row>
    <row r="1429" spans="2:10" x14ac:dyDescent="0.2">
      <c r="B1429" s="57">
        <f>B1428+1</f>
        <v>4</v>
      </c>
      <c r="C1429" s="57" t="str">
        <f>[1]Лист1!$B$8</f>
        <v>В.Великого,103</v>
      </c>
      <c r="D1429" s="57">
        <v>1958.1</v>
      </c>
      <c r="E1429" s="59"/>
      <c r="F1429" s="60"/>
      <c r="G1429" s="57">
        <f t="shared" si="105"/>
        <v>1958.1</v>
      </c>
      <c r="H1429" s="150">
        <f t="shared" ref="H1429:H1491" si="106">SUM(I1429*G1429)</f>
        <v>168.964449</v>
      </c>
      <c r="I1429" s="322">
        <v>8.6290000000000006E-2</v>
      </c>
      <c r="J1429" s="89">
        <f t="shared" ref="J1429:J1489" si="107">SUM(H1429/G1429)</f>
        <v>8.6290000000000006E-2</v>
      </c>
    </row>
    <row r="1430" spans="2:10" x14ac:dyDescent="0.2">
      <c r="B1430" s="57">
        <f t="shared" ref="B1430:B1490" si="108">B1429+1</f>
        <v>5</v>
      </c>
      <c r="C1430" s="57" t="str">
        <f>[1]Лист1!$B$9</f>
        <v>В.Великого,105</v>
      </c>
      <c r="D1430" s="57">
        <v>2016.3</v>
      </c>
      <c r="E1430" s="59"/>
      <c r="F1430" s="60"/>
      <c r="G1430" s="57">
        <f t="shared" si="105"/>
        <v>2016.3</v>
      </c>
      <c r="H1430" s="150">
        <f t="shared" si="106"/>
        <v>173.986527</v>
      </c>
      <c r="I1430" s="322">
        <v>8.6290000000000006E-2</v>
      </c>
      <c r="J1430" s="89">
        <f t="shared" si="107"/>
        <v>8.6290000000000006E-2</v>
      </c>
    </row>
    <row r="1431" spans="2:10" x14ac:dyDescent="0.2">
      <c r="B1431" s="57">
        <f t="shared" si="108"/>
        <v>6</v>
      </c>
      <c r="C1431" s="57" t="str">
        <f>[1]Лист1!$B$10</f>
        <v>В.Великого,109</v>
      </c>
      <c r="D1431" s="57">
        <v>2040.5</v>
      </c>
      <c r="E1431" s="59">
        <v>153.19999999999999</v>
      </c>
      <c r="F1431" s="60"/>
      <c r="G1431" s="57">
        <f t="shared" si="105"/>
        <v>2193.6999999999998</v>
      </c>
      <c r="H1431" s="150">
        <f t="shared" si="106"/>
        <v>189.29437300000001</v>
      </c>
      <c r="I1431" s="322">
        <v>8.6290000000000006E-2</v>
      </c>
      <c r="J1431" s="89">
        <f>SUM(H1431/G1431)</f>
        <v>8.6290000000000006E-2</v>
      </c>
    </row>
    <row r="1432" spans="2:10" x14ac:dyDescent="0.2">
      <c r="B1432" s="57">
        <f t="shared" si="108"/>
        <v>7</v>
      </c>
      <c r="C1432" s="57" t="str">
        <f>[1]Лист1!$B$11</f>
        <v>В.Великого,111</v>
      </c>
      <c r="D1432" s="57">
        <v>8086.8</v>
      </c>
      <c r="E1432" s="59">
        <v>73.7</v>
      </c>
      <c r="F1432" s="60"/>
      <c r="G1432" s="57">
        <f t="shared" si="105"/>
        <v>8160.5</v>
      </c>
      <c r="H1432" s="150">
        <f t="shared" si="106"/>
        <v>704.16954500000008</v>
      </c>
      <c r="I1432" s="322">
        <v>8.6290000000000006E-2</v>
      </c>
      <c r="J1432" s="89">
        <f t="shared" si="107"/>
        <v>8.6290000000000006E-2</v>
      </c>
    </row>
    <row r="1433" spans="2:10" x14ac:dyDescent="0.2">
      <c r="B1433" s="57">
        <f t="shared" si="108"/>
        <v>8</v>
      </c>
      <c r="C1433" s="57" t="str">
        <f>[1]Лист1!$B$12</f>
        <v>В.Великого,113</v>
      </c>
      <c r="D1433" s="57">
        <v>4049.6</v>
      </c>
      <c r="E1433" s="59"/>
      <c r="F1433" s="60"/>
      <c r="G1433" s="57">
        <f t="shared" si="105"/>
        <v>4049.6</v>
      </c>
      <c r="H1433" s="150">
        <f t="shared" si="106"/>
        <v>349.43998400000004</v>
      </c>
      <c r="I1433" s="322">
        <v>8.6290000000000006E-2</v>
      </c>
      <c r="J1433" s="89">
        <f t="shared" si="107"/>
        <v>8.6290000000000006E-2</v>
      </c>
    </row>
    <row r="1434" spans="2:10" x14ac:dyDescent="0.2">
      <c r="B1434" s="57">
        <f t="shared" si="108"/>
        <v>9</v>
      </c>
      <c r="C1434" s="57" t="str">
        <f>[1]Лист1!$B$13</f>
        <v>В.Великого,117</v>
      </c>
      <c r="D1434" s="57">
        <v>4091.8</v>
      </c>
      <c r="E1434" s="59"/>
      <c r="F1434" s="60"/>
      <c r="G1434" s="57">
        <f t="shared" si="105"/>
        <v>4091.8</v>
      </c>
      <c r="H1434" s="150">
        <f t="shared" si="106"/>
        <v>353.08142200000003</v>
      </c>
      <c r="I1434" s="322">
        <v>8.6290000000000006E-2</v>
      </c>
      <c r="J1434" s="89">
        <f t="shared" si="107"/>
        <v>8.6290000000000006E-2</v>
      </c>
    </row>
    <row r="1435" spans="2:10" x14ac:dyDescent="0.2">
      <c r="B1435" s="57">
        <f t="shared" si="108"/>
        <v>10</v>
      </c>
      <c r="C1435" s="57" t="str">
        <f>[1]Лист1!$B$14</f>
        <v>В.Великого,121</v>
      </c>
      <c r="D1435" s="57">
        <v>4035.2</v>
      </c>
      <c r="E1435" s="59"/>
      <c r="F1435" s="60"/>
      <c r="G1435" s="57">
        <f t="shared" si="105"/>
        <v>4035.2</v>
      </c>
      <c r="H1435" s="150">
        <f t="shared" si="106"/>
        <v>348.197408</v>
      </c>
      <c r="I1435" s="322">
        <v>8.6290000000000006E-2</v>
      </c>
      <c r="J1435" s="89">
        <f t="shared" si="107"/>
        <v>8.6290000000000006E-2</v>
      </c>
    </row>
    <row r="1436" spans="2:10" x14ac:dyDescent="0.2">
      <c r="B1436" s="57">
        <f t="shared" si="108"/>
        <v>11</v>
      </c>
      <c r="C1436" s="57" t="str">
        <f>[1]Лист1!$B$15</f>
        <v>В.Великого,125</v>
      </c>
      <c r="D1436" s="57">
        <v>6226.5</v>
      </c>
      <c r="E1436" s="59"/>
      <c r="F1436" s="60"/>
      <c r="G1436" s="57">
        <f t="shared" si="105"/>
        <v>6226.5</v>
      </c>
      <c r="H1436" s="150">
        <f t="shared" si="106"/>
        <v>537.28468500000008</v>
      </c>
      <c r="I1436" s="322">
        <v>8.6290000000000006E-2</v>
      </c>
      <c r="J1436" s="89">
        <f t="shared" si="107"/>
        <v>8.6290000000000019E-2</v>
      </c>
    </row>
    <row r="1437" spans="2:10" x14ac:dyDescent="0.2">
      <c r="B1437" s="57">
        <f t="shared" si="108"/>
        <v>12</v>
      </c>
      <c r="C1437" s="57" t="str">
        <f>[1]Лист1!$B$17</f>
        <v>Кульпарківська,121</v>
      </c>
      <c r="D1437" s="57">
        <v>7649.6</v>
      </c>
      <c r="E1437" s="59"/>
      <c r="F1437" s="60"/>
      <c r="G1437" s="57">
        <f t="shared" si="105"/>
        <v>7649.6</v>
      </c>
      <c r="H1437" s="150">
        <f t="shared" si="106"/>
        <v>660.0839840000001</v>
      </c>
      <c r="I1437" s="322">
        <v>8.6290000000000006E-2</v>
      </c>
      <c r="J1437" s="89">
        <f t="shared" si="107"/>
        <v>8.6290000000000006E-2</v>
      </c>
    </row>
    <row r="1438" spans="2:10" x14ac:dyDescent="0.2">
      <c r="B1438" s="57">
        <f t="shared" si="108"/>
        <v>13</v>
      </c>
      <c r="C1438" s="57" t="str">
        <f>[1]Лист1!$B$18</f>
        <v>Кульпарківська,123</v>
      </c>
      <c r="D1438" s="57">
        <v>5959.3</v>
      </c>
      <c r="E1438" s="59"/>
      <c r="F1438" s="60"/>
      <c r="G1438" s="57">
        <f t="shared" si="105"/>
        <v>5959.3</v>
      </c>
      <c r="H1438" s="150">
        <f t="shared" si="106"/>
        <v>514.22799700000007</v>
      </c>
      <c r="I1438" s="322">
        <v>8.6290000000000006E-2</v>
      </c>
      <c r="J1438" s="89">
        <f t="shared" si="107"/>
        <v>8.6290000000000006E-2</v>
      </c>
    </row>
    <row r="1439" spans="2:10" x14ac:dyDescent="0.2">
      <c r="B1439" s="57">
        <f t="shared" si="108"/>
        <v>14</v>
      </c>
      <c r="C1439" s="57" t="str">
        <f>[1]Лист1!$B$19</f>
        <v>Кульпарківська,125</v>
      </c>
      <c r="D1439" s="57">
        <v>4182.7</v>
      </c>
      <c r="E1439" s="59">
        <v>439.8</v>
      </c>
      <c r="F1439" s="60"/>
      <c r="G1439" s="57">
        <f t="shared" si="105"/>
        <v>4622.5</v>
      </c>
      <c r="H1439" s="150">
        <f t="shared" si="106"/>
        <v>398.87552500000004</v>
      </c>
      <c r="I1439" s="322">
        <v>8.6290000000000006E-2</v>
      </c>
      <c r="J1439" s="89">
        <f t="shared" si="107"/>
        <v>8.6290000000000006E-2</v>
      </c>
    </row>
    <row r="1440" spans="2:10" x14ac:dyDescent="0.2">
      <c r="B1440" s="57">
        <f t="shared" si="108"/>
        <v>15</v>
      </c>
      <c r="C1440" s="57" t="str">
        <f>[1]Лист1!$B$20</f>
        <v>Кульпарківська,129</v>
      </c>
      <c r="D1440" s="57">
        <v>4158.5</v>
      </c>
      <c r="E1440" s="59">
        <v>82.1</v>
      </c>
      <c r="F1440" s="60"/>
      <c r="G1440" s="57">
        <f t="shared" si="105"/>
        <v>4240.6000000000004</v>
      </c>
      <c r="H1440" s="150">
        <f t="shared" si="106"/>
        <v>365.92137400000007</v>
      </c>
      <c r="I1440" s="322">
        <v>8.6290000000000006E-2</v>
      </c>
      <c r="J1440" s="89">
        <f t="shared" si="107"/>
        <v>8.6290000000000006E-2</v>
      </c>
    </row>
    <row r="1441" spans="2:10" x14ac:dyDescent="0.2">
      <c r="B1441" s="57">
        <f t="shared" si="108"/>
        <v>16</v>
      </c>
      <c r="C1441" s="57" t="str">
        <f>[1]Лист1!$B$21</f>
        <v>Кульпарківська,133</v>
      </c>
      <c r="D1441" s="57">
        <v>7806.9</v>
      </c>
      <c r="E1441" s="59"/>
      <c r="F1441" s="60"/>
      <c r="G1441" s="57">
        <f t="shared" si="105"/>
        <v>7806.9</v>
      </c>
      <c r="H1441" s="150">
        <f t="shared" si="106"/>
        <v>673.65740100000005</v>
      </c>
      <c r="I1441" s="322">
        <v>8.6290000000000006E-2</v>
      </c>
      <c r="J1441" s="89">
        <f t="shared" si="107"/>
        <v>8.6290000000000006E-2</v>
      </c>
    </row>
    <row r="1442" spans="2:10" x14ac:dyDescent="0.2">
      <c r="B1442" s="57">
        <f t="shared" si="108"/>
        <v>17</v>
      </c>
      <c r="C1442" s="57" t="str">
        <f>[1]Лист1!$B$22</f>
        <v>Кульпарківська,133а</v>
      </c>
      <c r="D1442" s="57">
        <v>4253.3999999999996</v>
      </c>
      <c r="E1442" s="59"/>
      <c r="F1442" s="60"/>
      <c r="G1442" s="57">
        <f t="shared" si="105"/>
        <v>4253.3999999999996</v>
      </c>
      <c r="H1442" s="150">
        <f t="shared" si="106"/>
        <v>367.02588600000001</v>
      </c>
      <c r="I1442" s="322">
        <v>8.6290000000000006E-2</v>
      </c>
      <c r="J1442" s="89">
        <f t="shared" si="107"/>
        <v>8.6290000000000006E-2</v>
      </c>
    </row>
    <row r="1443" spans="2:10" x14ac:dyDescent="0.2">
      <c r="B1443" s="57">
        <f t="shared" si="108"/>
        <v>18</v>
      </c>
      <c r="C1443" s="57" t="str">
        <f>[1]Лист1!$B$23</f>
        <v>Кульпарківська,135</v>
      </c>
      <c r="D1443" s="57">
        <v>7737.08</v>
      </c>
      <c r="E1443" s="59"/>
      <c r="F1443" s="60"/>
      <c r="G1443" s="57">
        <f t="shared" si="105"/>
        <v>7737.08</v>
      </c>
      <c r="H1443" s="150">
        <f t="shared" si="106"/>
        <v>667.63263319999999</v>
      </c>
      <c r="I1443" s="322">
        <v>8.6290000000000006E-2</v>
      </c>
      <c r="J1443" s="89">
        <f t="shared" si="107"/>
        <v>8.6290000000000006E-2</v>
      </c>
    </row>
    <row r="1444" spans="2:10" x14ac:dyDescent="0.2">
      <c r="B1444" s="57">
        <f t="shared" si="108"/>
        <v>19</v>
      </c>
      <c r="C1444" s="57" t="str">
        <f>[1]Лист1!$B$24</f>
        <v>Наукова,44</v>
      </c>
      <c r="D1444" s="57">
        <v>8046.52</v>
      </c>
      <c r="E1444" s="59"/>
      <c r="F1444" s="60"/>
      <c r="G1444" s="57">
        <f t="shared" si="105"/>
        <v>8046.52</v>
      </c>
      <c r="H1444" s="150">
        <f t="shared" si="106"/>
        <v>694.33421080000005</v>
      </c>
      <c r="I1444" s="322">
        <v>8.6290000000000006E-2</v>
      </c>
      <c r="J1444" s="89">
        <f t="shared" si="107"/>
        <v>8.6290000000000006E-2</v>
      </c>
    </row>
    <row r="1445" spans="2:10" x14ac:dyDescent="0.2">
      <c r="B1445" s="57">
        <f t="shared" si="108"/>
        <v>20</v>
      </c>
      <c r="C1445" s="57" t="str">
        <f>[1]Лист1!$B$25</f>
        <v>Наукова,46</v>
      </c>
      <c r="D1445" s="57">
        <v>8105.15</v>
      </c>
      <c r="E1445" s="59"/>
      <c r="F1445" s="60"/>
      <c r="G1445" s="57">
        <f t="shared" si="105"/>
        <v>8105.15</v>
      </c>
      <c r="H1445" s="150">
        <f t="shared" si="106"/>
        <v>699.3933935</v>
      </c>
      <c r="I1445" s="322">
        <v>8.6290000000000006E-2</v>
      </c>
      <c r="J1445" s="89">
        <f t="shared" si="107"/>
        <v>8.6290000000000006E-2</v>
      </c>
    </row>
    <row r="1446" spans="2:10" x14ac:dyDescent="0.2">
      <c r="B1446" s="57">
        <f t="shared" si="108"/>
        <v>21</v>
      </c>
      <c r="C1446" s="57" t="str">
        <f>[1]Лист1!$B$26</f>
        <v>Наукова,48</v>
      </c>
      <c r="D1446" s="57">
        <v>4156.1000000000004</v>
      </c>
      <c r="E1446" s="59"/>
      <c r="F1446" s="60"/>
      <c r="G1446" s="57">
        <f t="shared" si="105"/>
        <v>4156.1000000000004</v>
      </c>
      <c r="H1446" s="150">
        <f t="shared" si="106"/>
        <v>358.62986900000004</v>
      </c>
      <c r="I1446" s="322">
        <v>8.6290000000000006E-2</v>
      </c>
      <c r="J1446" s="89">
        <f t="shared" si="107"/>
        <v>8.6290000000000006E-2</v>
      </c>
    </row>
    <row r="1447" spans="2:10" x14ac:dyDescent="0.2">
      <c r="B1447" s="57">
        <f t="shared" si="108"/>
        <v>22</v>
      </c>
      <c r="C1447" s="57" t="str">
        <f>[1]Лист1!$B$27</f>
        <v>Наукова,50</v>
      </c>
      <c r="D1447" s="57">
        <v>4088.3</v>
      </c>
      <c r="E1447" s="59"/>
      <c r="F1447" s="60"/>
      <c r="G1447" s="57">
        <f t="shared" si="105"/>
        <v>4088.3</v>
      </c>
      <c r="H1447" s="150">
        <f t="shared" si="106"/>
        <v>352.77940700000005</v>
      </c>
      <c r="I1447" s="322">
        <v>8.6290000000000006E-2</v>
      </c>
      <c r="J1447" s="89">
        <f t="shared" si="107"/>
        <v>8.6290000000000006E-2</v>
      </c>
    </row>
    <row r="1448" spans="2:10" x14ac:dyDescent="0.2">
      <c r="B1448" s="57">
        <f t="shared" si="108"/>
        <v>23</v>
      </c>
      <c r="C1448" s="57" t="str">
        <f>[1]Лист1!$B$28</f>
        <v>Наукова,52</v>
      </c>
      <c r="D1448" s="57">
        <v>4075.2</v>
      </c>
      <c r="E1448" s="59"/>
      <c r="F1448" s="60"/>
      <c r="G1448" s="57">
        <f t="shared" si="105"/>
        <v>4075.2</v>
      </c>
      <c r="H1448" s="150">
        <f t="shared" si="106"/>
        <v>351.64900799999998</v>
      </c>
      <c r="I1448" s="322">
        <v>8.6290000000000006E-2</v>
      </c>
      <c r="J1448" s="89">
        <f t="shared" si="107"/>
        <v>8.6290000000000006E-2</v>
      </c>
    </row>
    <row r="1449" spans="2:10" x14ac:dyDescent="0.2">
      <c r="B1449" s="57">
        <f t="shared" si="108"/>
        <v>24</v>
      </c>
      <c r="C1449" s="57" t="str">
        <f>[1]Лист1!$B$29</f>
        <v>Наукова,62</v>
      </c>
      <c r="D1449" s="57">
        <v>12235.2</v>
      </c>
      <c r="E1449" s="59"/>
      <c r="F1449" s="60">
        <v>13</v>
      </c>
      <c r="G1449" s="57">
        <f t="shared" si="105"/>
        <v>12248.2</v>
      </c>
      <c r="H1449" s="150">
        <f t="shared" si="106"/>
        <v>1056.8971780000002</v>
      </c>
      <c r="I1449" s="322">
        <v>8.6290000000000006E-2</v>
      </c>
      <c r="J1449" s="89">
        <f t="shared" si="107"/>
        <v>8.6290000000000006E-2</v>
      </c>
    </row>
    <row r="1450" spans="2:10" x14ac:dyDescent="0.2">
      <c r="B1450" s="57">
        <f t="shared" si="108"/>
        <v>25</v>
      </c>
      <c r="C1450" s="57" t="str">
        <f>[1]Лист1!$B$30</f>
        <v>Наукова,64</v>
      </c>
      <c r="D1450" s="57">
        <v>8230.2999999999993</v>
      </c>
      <c r="E1450" s="59">
        <v>160.6</v>
      </c>
      <c r="F1450" s="60"/>
      <c r="G1450" s="57">
        <f t="shared" si="105"/>
        <v>8390.9</v>
      </c>
      <c r="H1450" s="150">
        <f t="shared" si="106"/>
        <v>724.05076099999997</v>
      </c>
      <c r="I1450" s="322">
        <v>8.6290000000000006E-2</v>
      </c>
      <c r="J1450" s="89">
        <f t="shared" si="107"/>
        <v>8.6290000000000006E-2</v>
      </c>
    </row>
    <row r="1451" spans="2:10" x14ac:dyDescent="0.2">
      <c r="B1451" s="57">
        <f t="shared" si="108"/>
        <v>26</v>
      </c>
      <c r="C1451" s="57" t="str">
        <f>[1]Лист1!$B$31</f>
        <v>Наукова,74</v>
      </c>
      <c r="D1451" s="57">
        <v>6165.7</v>
      </c>
      <c r="E1451" s="59"/>
      <c r="F1451" s="60"/>
      <c r="G1451" s="57">
        <f t="shared" si="105"/>
        <v>6165.7</v>
      </c>
      <c r="H1451" s="150">
        <f t="shared" si="106"/>
        <v>532.03825300000005</v>
      </c>
      <c r="I1451" s="322">
        <v>8.6290000000000006E-2</v>
      </c>
      <c r="J1451" s="89">
        <f t="shared" si="107"/>
        <v>8.6290000000000006E-2</v>
      </c>
    </row>
    <row r="1452" spans="2:10" x14ac:dyDescent="0.2">
      <c r="B1452" s="57">
        <f t="shared" si="108"/>
        <v>27</v>
      </c>
      <c r="C1452" s="57" t="str">
        <f>[1]Лист1!$B$32</f>
        <v>Наукова,86</v>
      </c>
      <c r="D1452" s="57">
        <v>4053.1</v>
      </c>
      <c r="E1452" s="59"/>
      <c r="F1452" s="60"/>
      <c r="G1452" s="57">
        <f t="shared" si="105"/>
        <v>4053.1</v>
      </c>
      <c r="H1452" s="150">
        <f t="shared" si="106"/>
        <v>349.74199900000002</v>
      </c>
      <c r="I1452" s="322">
        <v>8.6290000000000006E-2</v>
      </c>
      <c r="J1452" s="89">
        <f t="shared" si="107"/>
        <v>8.6290000000000006E-2</v>
      </c>
    </row>
    <row r="1453" spans="2:10" x14ac:dyDescent="0.2">
      <c r="B1453" s="57">
        <f t="shared" si="108"/>
        <v>28</v>
      </c>
      <c r="C1453" s="57" t="str">
        <f>[1]Лист1!$B$33</f>
        <v>Наукова,94</v>
      </c>
      <c r="D1453" s="57">
        <v>12192.44</v>
      </c>
      <c r="E1453" s="59"/>
      <c r="F1453" s="60"/>
      <c r="G1453" s="57">
        <f t="shared" si="105"/>
        <v>12192.44</v>
      </c>
      <c r="H1453" s="150">
        <f t="shared" si="106"/>
        <v>1052.0856476000001</v>
      </c>
      <c r="I1453" s="322">
        <v>8.6290000000000006E-2</v>
      </c>
      <c r="J1453" s="89">
        <f t="shared" si="107"/>
        <v>8.6290000000000006E-2</v>
      </c>
    </row>
    <row r="1454" spans="2:10" x14ac:dyDescent="0.2">
      <c r="B1454" s="57">
        <f t="shared" si="108"/>
        <v>29</v>
      </c>
      <c r="C1454" s="57" t="str">
        <f>[1]Лист1!$B$34</f>
        <v>Наукова,112</v>
      </c>
      <c r="D1454" s="57">
        <v>8096.5</v>
      </c>
      <c r="E1454" s="59"/>
      <c r="F1454" s="60">
        <v>112.7</v>
      </c>
      <c r="G1454" s="57">
        <f t="shared" si="105"/>
        <v>8209.2000000000007</v>
      </c>
      <c r="H1454" s="150">
        <f t="shared" si="106"/>
        <v>708.37186800000006</v>
      </c>
      <c r="I1454" s="322">
        <v>8.6290000000000006E-2</v>
      </c>
      <c r="J1454" s="89">
        <f t="shared" si="107"/>
        <v>8.6290000000000006E-2</v>
      </c>
    </row>
    <row r="1455" spans="2:10" x14ac:dyDescent="0.2">
      <c r="B1455" s="57">
        <f t="shared" si="108"/>
        <v>30</v>
      </c>
      <c r="C1455" s="57" t="str">
        <f>[1]Лист1!$B$35</f>
        <v>Наукова,114</v>
      </c>
      <c r="D1455" s="57">
        <v>3682.5</v>
      </c>
      <c r="E1455" s="59"/>
      <c r="F1455" s="60"/>
      <c r="G1455" s="57">
        <f t="shared" si="105"/>
        <v>3682.5</v>
      </c>
      <c r="H1455" s="150">
        <f t="shared" si="106"/>
        <v>317.762925</v>
      </c>
      <c r="I1455" s="322">
        <v>8.6290000000000006E-2</v>
      </c>
      <c r="J1455" s="89">
        <f t="shared" si="107"/>
        <v>8.6290000000000006E-2</v>
      </c>
    </row>
    <row r="1456" spans="2:10" x14ac:dyDescent="0.2">
      <c r="B1456" s="57">
        <f t="shared" si="108"/>
        <v>31</v>
      </c>
      <c r="C1456" s="57" t="str">
        <f>[3]Лист1!$B$36</f>
        <v>Наукова,116</v>
      </c>
      <c r="D1456" s="57">
        <v>8191.3</v>
      </c>
      <c r="E1456" s="59"/>
      <c r="F1456" s="60"/>
      <c r="G1456" s="57">
        <f t="shared" si="105"/>
        <v>8191.3</v>
      </c>
      <c r="H1456" s="150">
        <f t="shared" si="106"/>
        <v>706.82727700000009</v>
      </c>
      <c r="I1456" s="322">
        <v>8.6290000000000006E-2</v>
      </c>
      <c r="J1456" s="89">
        <f t="shared" si="107"/>
        <v>8.6290000000000006E-2</v>
      </c>
    </row>
    <row r="1457" spans="2:10" x14ac:dyDescent="0.2">
      <c r="B1457" s="57">
        <f t="shared" si="108"/>
        <v>32</v>
      </c>
      <c r="C1457" s="57" t="str">
        <f>[1]Лист1!$B$37</f>
        <v>Симоненка,3</v>
      </c>
      <c r="D1457" s="57">
        <v>4054.7</v>
      </c>
      <c r="E1457" s="59"/>
      <c r="F1457" s="60">
        <v>125</v>
      </c>
      <c r="G1457" s="57">
        <f t="shared" si="105"/>
        <v>4179.7</v>
      </c>
      <c r="H1457" s="150">
        <f t="shared" si="106"/>
        <v>360.666313</v>
      </c>
      <c r="I1457" s="322">
        <v>8.6290000000000006E-2</v>
      </c>
      <c r="J1457" s="89">
        <f t="shared" si="107"/>
        <v>8.6290000000000006E-2</v>
      </c>
    </row>
    <row r="1458" spans="2:10" x14ac:dyDescent="0.2">
      <c r="B1458" s="57">
        <f t="shared" si="108"/>
        <v>33</v>
      </c>
      <c r="C1458" s="57" t="str">
        <f>[1]Лист1!$B$38</f>
        <v>Симоненка,7</v>
      </c>
      <c r="D1458" s="57">
        <v>3967.5</v>
      </c>
      <c r="E1458" s="59"/>
      <c r="F1458" s="60">
        <v>74.5</v>
      </c>
      <c r="G1458" s="57">
        <f t="shared" si="105"/>
        <v>4042</v>
      </c>
      <c r="H1458" s="150">
        <f t="shared" si="106"/>
        <v>348.78418000000005</v>
      </c>
      <c r="I1458" s="322">
        <v>8.6290000000000006E-2</v>
      </c>
      <c r="J1458" s="89">
        <f t="shared" si="107"/>
        <v>8.6290000000000006E-2</v>
      </c>
    </row>
    <row r="1459" spans="2:10" x14ac:dyDescent="0.2">
      <c r="B1459" s="57">
        <f t="shared" si="108"/>
        <v>34</v>
      </c>
      <c r="C1459" s="57" t="str">
        <f>[1]Лист1!$B$39</f>
        <v>Симоненка,12</v>
      </c>
      <c r="D1459" s="57">
        <v>7733.7</v>
      </c>
      <c r="E1459" s="59"/>
      <c r="F1459" s="60"/>
      <c r="G1459" s="57">
        <f t="shared" si="105"/>
        <v>7733.7</v>
      </c>
      <c r="H1459" s="150">
        <f t="shared" si="106"/>
        <v>667.34097300000008</v>
      </c>
      <c r="I1459" s="322">
        <v>8.6290000000000006E-2</v>
      </c>
      <c r="J1459" s="89">
        <f t="shared" si="107"/>
        <v>8.6290000000000006E-2</v>
      </c>
    </row>
    <row r="1460" spans="2:10" x14ac:dyDescent="0.2">
      <c r="B1460" s="57">
        <f t="shared" si="108"/>
        <v>35</v>
      </c>
      <c r="C1460" s="57" t="str">
        <f>[1]Лист1!$B$41</f>
        <v>Симоненка,18</v>
      </c>
      <c r="D1460" s="57">
        <v>5374.3</v>
      </c>
      <c r="E1460" s="59"/>
      <c r="F1460" s="60"/>
      <c r="G1460" s="57">
        <f t="shared" si="105"/>
        <v>5374.3</v>
      </c>
      <c r="H1460" s="150">
        <f t="shared" si="106"/>
        <v>463.74834700000002</v>
      </c>
      <c r="I1460" s="322">
        <v>8.6290000000000006E-2</v>
      </c>
      <c r="J1460" s="89">
        <f t="shared" si="107"/>
        <v>8.6290000000000006E-2</v>
      </c>
    </row>
    <row r="1461" spans="2:10" x14ac:dyDescent="0.2">
      <c r="B1461" s="57">
        <f t="shared" si="108"/>
        <v>36</v>
      </c>
      <c r="C1461" s="57" t="str">
        <f>[1]Лист1!$B$42</f>
        <v>Симоненка,20</v>
      </c>
      <c r="D1461" s="57">
        <v>8191.7</v>
      </c>
      <c r="E1461" s="59"/>
      <c r="F1461" s="60"/>
      <c r="G1461" s="57">
        <f t="shared" si="105"/>
        <v>8191.7</v>
      </c>
      <c r="H1461" s="150">
        <f t="shared" si="106"/>
        <v>706.86179300000003</v>
      </c>
      <c r="I1461" s="322">
        <v>8.6290000000000006E-2</v>
      </c>
      <c r="J1461" s="89">
        <f t="shared" si="107"/>
        <v>8.6290000000000006E-2</v>
      </c>
    </row>
    <row r="1462" spans="2:10" x14ac:dyDescent="0.2">
      <c r="B1462" s="57">
        <f t="shared" si="108"/>
        <v>37</v>
      </c>
      <c r="C1462" s="57" t="str">
        <f>[1]Лист1!$B$43</f>
        <v>Симоненка,22</v>
      </c>
      <c r="D1462" s="57">
        <v>4123.8999999999996</v>
      </c>
      <c r="E1462" s="59"/>
      <c r="F1462" s="60"/>
      <c r="G1462" s="57">
        <f t="shared" si="105"/>
        <v>4123.8999999999996</v>
      </c>
      <c r="H1462" s="150">
        <f t="shared" si="106"/>
        <v>355.85133100000002</v>
      </c>
      <c r="I1462" s="322">
        <v>8.6290000000000006E-2</v>
      </c>
      <c r="J1462" s="89">
        <f t="shared" si="107"/>
        <v>8.6290000000000006E-2</v>
      </c>
    </row>
    <row r="1463" spans="2:10" x14ac:dyDescent="0.2">
      <c r="B1463" s="57">
        <f t="shared" si="108"/>
        <v>38</v>
      </c>
      <c r="C1463" s="57" t="s">
        <v>358</v>
      </c>
      <c r="D1463" s="57">
        <v>4398.3999999999996</v>
      </c>
      <c r="E1463" s="59"/>
      <c r="F1463" s="60"/>
      <c r="G1463" s="57">
        <f t="shared" si="105"/>
        <v>4398.3999999999996</v>
      </c>
      <c r="H1463" s="150">
        <f t="shared" si="106"/>
        <v>379.537936</v>
      </c>
      <c r="I1463" s="322">
        <v>8.6290000000000006E-2</v>
      </c>
      <c r="J1463" s="89">
        <f t="shared" si="107"/>
        <v>8.6290000000000006E-2</v>
      </c>
    </row>
    <row r="1464" spans="2:10" x14ac:dyDescent="0.2">
      <c r="B1464" s="57">
        <f t="shared" si="108"/>
        <v>39</v>
      </c>
      <c r="C1464" s="57" t="s">
        <v>359</v>
      </c>
      <c r="D1464" s="57">
        <v>4369.7</v>
      </c>
      <c r="E1464" s="59"/>
      <c r="F1464" s="60"/>
      <c r="G1464" s="57">
        <f t="shared" si="105"/>
        <v>4369.7</v>
      </c>
      <c r="H1464" s="150">
        <f t="shared" si="106"/>
        <v>377.06141300000002</v>
      </c>
      <c r="I1464" s="322">
        <v>8.6290000000000006E-2</v>
      </c>
      <c r="J1464" s="89">
        <f t="shared" si="107"/>
        <v>8.6290000000000006E-2</v>
      </c>
    </row>
    <row r="1465" spans="2:10" x14ac:dyDescent="0.2">
      <c r="B1465" s="57">
        <f t="shared" si="108"/>
        <v>40</v>
      </c>
      <c r="C1465" s="57" t="s">
        <v>360</v>
      </c>
      <c r="D1465" s="57">
        <v>5769.7</v>
      </c>
      <c r="E1465" s="59"/>
      <c r="F1465" s="60"/>
      <c r="G1465" s="57">
        <f t="shared" si="105"/>
        <v>5769.7</v>
      </c>
      <c r="H1465" s="150">
        <f t="shared" si="106"/>
        <v>497.867413</v>
      </c>
      <c r="I1465" s="322">
        <v>8.6290000000000006E-2</v>
      </c>
      <c r="J1465" s="89">
        <f t="shared" si="107"/>
        <v>8.6290000000000006E-2</v>
      </c>
    </row>
    <row r="1466" spans="2:10" x14ac:dyDescent="0.2">
      <c r="B1466" s="57">
        <f t="shared" si="108"/>
        <v>41</v>
      </c>
      <c r="C1466" s="57" t="s">
        <v>361</v>
      </c>
      <c r="D1466" s="57">
        <v>4446.8999999999996</v>
      </c>
      <c r="E1466" s="59"/>
      <c r="F1466" s="60"/>
      <c r="G1466" s="57">
        <f t="shared" si="105"/>
        <v>4446.8999999999996</v>
      </c>
      <c r="H1466" s="150">
        <f t="shared" si="106"/>
        <v>383.72300100000001</v>
      </c>
      <c r="I1466" s="322">
        <v>8.6290000000000006E-2</v>
      </c>
      <c r="J1466" s="89">
        <f t="shared" si="107"/>
        <v>8.6290000000000006E-2</v>
      </c>
    </row>
    <row r="1467" spans="2:10" x14ac:dyDescent="0.2">
      <c r="B1467" s="57">
        <f t="shared" si="108"/>
        <v>42</v>
      </c>
      <c r="C1467" s="57" t="s">
        <v>362</v>
      </c>
      <c r="D1467" s="57">
        <v>4422.5</v>
      </c>
      <c r="E1467" s="59"/>
      <c r="F1467" s="60"/>
      <c r="G1467" s="57">
        <f t="shared" si="105"/>
        <v>4422.5</v>
      </c>
      <c r="H1467" s="150">
        <f t="shared" si="106"/>
        <v>381.617525</v>
      </c>
      <c r="I1467" s="322">
        <v>8.6290000000000006E-2</v>
      </c>
      <c r="J1467" s="89">
        <f t="shared" si="107"/>
        <v>8.6290000000000006E-2</v>
      </c>
    </row>
    <row r="1468" spans="2:10" x14ac:dyDescent="0.2">
      <c r="B1468" s="57">
        <f t="shared" si="108"/>
        <v>43</v>
      </c>
      <c r="C1468" s="57" t="s">
        <v>363</v>
      </c>
      <c r="D1468" s="57">
        <v>3984.5</v>
      </c>
      <c r="E1468" s="59"/>
      <c r="F1468" s="60"/>
      <c r="G1468" s="57">
        <f t="shared" si="105"/>
        <v>3984.5</v>
      </c>
      <c r="H1468" s="150">
        <f t="shared" si="106"/>
        <v>343.82250500000004</v>
      </c>
      <c r="I1468" s="322">
        <v>8.6290000000000006E-2</v>
      </c>
      <c r="J1468" s="89">
        <f t="shared" si="107"/>
        <v>8.6290000000000006E-2</v>
      </c>
    </row>
    <row r="1469" spans="2:10" x14ac:dyDescent="0.2">
      <c r="B1469" s="57">
        <f t="shared" si="108"/>
        <v>44</v>
      </c>
      <c r="C1469" s="57" t="s">
        <v>364</v>
      </c>
      <c r="D1469" s="57">
        <v>5874.6</v>
      </c>
      <c r="E1469" s="59"/>
      <c r="F1469" s="60"/>
      <c r="G1469" s="57">
        <f t="shared" si="105"/>
        <v>5874.6</v>
      </c>
      <c r="H1469" s="150">
        <f t="shared" si="106"/>
        <v>506.91923400000007</v>
      </c>
      <c r="I1469" s="322">
        <v>8.6290000000000006E-2</v>
      </c>
      <c r="J1469" s="89">
        <f t="shared" si="107"/>
        <v>8.6290000000000006E-2</v>
      </c>
    </row>
    <row r="1470" spans="2:10" x14ac:dyDescent="0.2">
      <c r="B1470" s="57">
        <f t="shared" si="108"/>
        <v>45</v>
      </c>
      <c r="C1470" s="57" t="s">
        <v>365</v>
      </c>
      <c r="D1470" s="57">
        <v>5861.2</v>
      </c>
      <c r="E1470" s="59"/>
      <c r="F1470" s="60"/>
      <c r="G1470" s="57">
        <f t="shared" si="105"/>
        <v>5861.2</v>
      </c>
      <c r="H1470" s="150">
        <f t="shared" si="106"/>
        <v>505.76294799999999</v>
      </c>
      <c r="I1470" s="322">
        <v>8.6290000000000006E-2</v>
      </c>
      <c r="J1470" s="89">
        <f t="shared" si="107"/>
        <v>8.6290000000000006E-2</v>
      </c>
    </row>
    <row r="1471" spans="2:10" x14ac:dyDescent="0.2">
      <c r="B1471" s="57">
        <f t="shared" si="108"/>
        <v>46</v>
      </c>
      <c r="C1471" s="57" t="s">
        <v>366</v>
      </c>
      <c r="D1471" s="57">
        <v>4068.9</v>
      </c>
      <c r="E1471" s="59"/>
      <c r="F1471" s="60"/>
      <c r="G1471" s="57">
        <f t="shared" si="105"/>
        <v>4068.9</v>
      </c>
      <c r="H1471" s="150">
        <f t="shared" si="106"/>
        <v>351.10538100000002</v>
      </c>
      <c r="I1471" s="322">
        <v>8.6290000000000006E-2</v>
      </c>
      <c r="J1471" s="89">
        <f t="shared" si="107"/>
        <v>8.6290000000000006E-2</v>
      </c>
    </row>
    <row r="1472" spans="2:10" x14ac:dyDescent="0.2">
      <c r="B1472" s="57">
        <f t="shared" si="108"/>
        <v>47</v>
      </c>
      <c r="C1472" s="57" t="s">
        <v>367</v>
      </c>
      <c r="D1472" s="57">
        <v>4057</v>
      </c>
      <c r="E1472" s="59"/>
      <c r="F1472" s="60"/>
      <c r="G1472" s="57">
        <f t="shared" si="105"/>
        <v>4057</v>
      </c>
      <c r="H1472" s="150">
        <f t="shared" si="106"/>
        <v>350.07853</v>
      </c>
      <c r="I1472" s="322">
        <v>8.6290000000000006E-2</v>
      </c>
      <c r="J1472" s="89">
        <f t="shared" si="107"/>
        <v>8.6290000000000006E-2</v>
      </c>
    </row>
    <row r="1473" spans="2:10" x14ac:dyDescent="0.2">
      <c r="B1473" s="57">
        <f t="shared" si="108"/>
        <v>48</v>
      </c>
      <c r="C1473" s="57" t="s">
        <v>368</v>
      </c>
      <c r="D1473" s="57">
        <v>5809.5</v>
      </c>
      <c r="E1473" s="59"/>
      <c r="F1473" s="60"/>
      <c r="G1473" s="57">
        <f t="shared" si="105"/>
        <v>5809.5</v>
      </c>
      <c r="H1473" s="150">
        <f t="shared" si="106"/>
        <v>501.30175500000001</v>
      </c>
      <c r="I1473" s="322">
        <v>8.6290000000000006E-2</v>
      </c>
      <c r="J1473" s="89">
        <f t="shared" si="107"/>
        <v>8.6290000000000006E-2</v>
      </c>
    </row>
    <row r="1474" spans="2:10" x14ac:dyDescent="0.2">
      <c r="B1474" s="57">
        <f t="shared" si="108"/>
        <v>49</v>
      </c>
      <c r="C1474" s="57" t="s">
        <v>369</v>
      </c>
      <c r="D1474" s="57">
        <v>5835.6</v>
      </c>
      <c r="E1474" s="59"/>
      <c r="F1474" s="60"/>
      <c r="G1474" s="57">
        <f t="shared" si="105"/>
        <v>5835.6</v>
      </c>
      <c r="H1474" s="150">
        <f t="shared" si="106"/>
        <v>503.55392400000005</v>
      </c>
      <c r="I1474" s="322">
        <v>8.6290000000000006E-2</v>
      </c>
      <c r="J1474" s="89">
        <f t="shared" si="107"/>
        <v>8.6290000000000006E-2</v>
      </c>
    </row>
    <row r="1475" spans="2:10" x14ac:dyDescent="0.2">
      <c r="B1475" s="57">
        <f t="shared" si="108"/>
        <v>50</v>
      </c>
      <c r="C1475" s="57" t="s">
        <v>370</v>
      </c>
      <c r="D1475" s="57">
        <v>4048.9</v>
      </c>
      <c r="E1475" s="59"/>
      <c r="F1475" s="60"/>
      <c r="G1475" s="57">
        <f t="shared" si="105"/>
        <v>4048.9</v>
      </c>
      <c r="H1475" s="150">
        <f t="shared" si="106"/>
        <v>349.37958100000003</v>
      </c>
      <c r="I1475" s="322">
        <v>8.6290000000000006E-2</v>
      </c>
      <c r="J1475" s="89">
        <f t="shared" si="107"/>
        <v>8.6290000000000006E-2</v>
      </c>
    </row>
    <row r="1476" spans="2:10" x14ac:dyDescent="0.2">
      <c r="B1476" s="57">
        <f t="shared" si="108"/>
        <v>51</v>
      </c>
      <c r="C1476" s="57" t="s">
        <v>1948</v>
      </c>
      <c r="D1476" s="57">
        <v>4427.8</v>
      </c>
      <c r="E1476" s="59"/>
      <c r="F1476" s="60"/>
      <c r="G1476" s="57">
        <f t="shared" si="105"/>
        <v>4427.8</v>
      </c>
      <c r="H1476" s="150">
        <f t="shared" si="106"/>
        <v>382.07486200000005</v>
      </c>
      <c r="I1476" s="322">
        <v>8.6290000000000006E-2</v>
      </c>
      <c r="J1476" s="89">
        <f t="shared" si="107"/>
        <v>8.6290000000000006E-2</v>
      </c>
    </row>
    <row r="1477" spans="2:10" x14ac:dyDescent="0.2">
      <c r="B1477" s="57">
        <f t="shared" si="108"/>
        <v>52</v>
      </c>
      <c r="C1477" s="57" t="s">
        <v>1949</v>
      </c>
      <c r="D1477" s="57">
        <v>4428.6000000000004</v>
      </c>
      <c r="E1477" s="59"/>
      <c r="F1477" s="60"/>
      <c r="G1477" s="57">
        <f t="shared" si="105"/>
        <v>4428.6000000000004</v>
      </c>
      <c r="H1477" s="150">
        <f t="shared" si="106"/>
        <v>382.14389400000005</v>
      </c>
      <c r="I1477" s="322">
        <v>8.6290000000000006E-2</v>
      </c>
      <c r="J1477" s="89">
        <f t="shared" si="107"/>
        <v>8.6290000000000006E-2</v>
      </c>
    </row>
    <row r="1478" spans="2:10" x14ac:dyDescent="0.2">
      <c r="B1478" s="57">
        <f t="shared" si="108"/>
        <v>53</v>
      </c>
      <c r="C1478" s="57" t="s">
        <v>1950</v>
      </c>
      <c r="D1478" s="57">
        <v>5782.4</v>
      </c>
      <c r="E1478" s="59"/>
      <c r="F1478" s="60"/>
      <c r="G1478" s="57">
        <f t="shared" si="105"/>
        <v>5782.4</v>
      </c>
      <c r="H1478" s="150">
        <f t="shared" si="106"/>
        <v>498.96329600000001</v>
      </c>
      <c r="I1478" s="322">
        <v>8.6290000000000006E-2</v>
      </c>
      <c r="J1478" s="89">
        <f t="shared" si="107"/>
        <v>8.6290000000000006E-2</v>
      </c>
    </row>
    <row r="1479" spans="2:10" x14ac:dyDescent="0.2">
      <c r="B1479" s="57">
        <f t="shared" si="108"/>
        <v>54</v>
      </c>
      <c r="C1479" s="57" t="s">
        <v>1951</v>
      </c>
      <c r="D1479" s="57">
        <v>5882.7</v>
      </c>
      <c r="E1479" s="59"/>
      <c r="F1479" s="60"/>
      <c r="G1479" s="57">
        <f t="shared" si="105"/>
        <v>5882.7</v>
      </c>
      <c r="H1479" s="150">
        <f t="shared" si="106"/>
        <v>507.61818300000004</v>
      </c>
      <c r="I1479" s="322">
        <v>8.6290000000000006E-2</v>
      </c>
      <c r="J1479" s="89">
        <f t="shared" si="107"/>
        <v>8.6290000000000006E-2</v>
      </c>
    </row>
    <row r="1480" spans="2:10" x14ac:dyDescent="0.2">
      <c r="B1480" s="57">
        <f t="shared" si="108"/>
        <v>55</v>
      </c>
      <c r="C1480" s="57" t="s">
        <v>1952</v>
      </c>
      <c r="D1480" s="57">
        <v>4404.7</v>
      </c>
      <c r="E1480" s="59"/>
      <c r="F1480" s="60"/>
      <c r="G1480" s="57">
        <f t="shared" si="105"/>
        <v>4404.7</v>
      </c>
      <c r="H1480" s="150">
        <f>SUM(I1480*G1480)</f>
        <v>380.08156300000002</v>
      </c>
      <c r="I1480" s="322">
        <v>8.6290000000000006E-2</v>
      </c>
      <c r="J1480" s="89">
        <f t="shared" si="107"/>
        <v>8.6290000000000006E-2</v>
      </c>
    </row>
    <row r="1481" spans="2:10" x14ac:dyDescent="0.2">
      <c r="B1481" s="57">
        <f t="shared" si="108"/>
        <v>56</v>
      </c>
      <c r="C1481" s="57" t="s">
        <v>1953</v>
      </c>
      <c r="D1481" s="57">
        <v>4428.3999999999996</v>
      </c>
      <c r="E1481" s="59"/>
      <c r="F1481" s="60"/>
      <c r="G1481" s="57">
        <f t="shared" si="105"/>
        <v>4428.3999999999996</v>
      </c>
      <c r="H1481" s="150">
        <f t="shared" si="106"/>
        <v>382.12663600000002</v>
      </c>
      <c r="I1481" s="322">
        <v>8.6290000000000006E-2</v>
      </c>
      <c r="J1481" s="89">
        <f t="shared" si="107"/>
        <v>8.6290000000000006E-2</v>
      </c>
    </row>
    <row r="1482" spans="2:10" x14ac:dyDescent="0.2">
      <c r="B1482" s="57">
        <f t="shared" si="108"/>
        <v>57</v>
      </c>
      <c r="C1482" s="57" t="s">
        <v>1954</v>
      </c>
      <c r="D1482" s="57">
        <v>4419.2</v>
      </c>
      <c r="E1482" s="59"/>
      <c r="F1482" s="60"/>
      <c r="G1482" s="57">
        <f t="shared" si="105"/>
        <v>4419.2</v>
      </c>
      <c r="H1482" s="150">
        <f t="shared" si="106"/>
        <v>381.33276799999999</v>
      </c>
      <c r="I1482" s="322">
        <v>8.6290000000000006E-2</v>
      </c>
      <c r="J1482" s="89">
        <f t="shared" si="107"/>
        <v>8.6290000000000006E-2</v>
      </c>
    </row>
    <row r="1483" spans="2:10" x14ac:dyDescent="0.2">
      <c r="B1483" s="57">
        <f t="shared" si="108"/>
        <v>58</v>
      </c>
      <c r="C1483" s="57" t="s">
        <v>1955</v>
      </c>
      <c r="D1483" s="57">
        <v>5902.1</v>
      </c>
      <c r="E1483" s="59"/>
      <c r="F1483" s="60"/>
      <c r="G1483" s="57">
        <f t="shared" si="105"/>
        <v>5902.1</v>
      </c>
      <c r="H1483" s="150">
        <f t="shared" si="106"/>
        <v>509.29220900000007</v>
      </c>
      <c r="I1483" s="322">
        <v>8.6290000000000006E-2</v>
      </c>
      <c r="J1483" s="89">
        <f t="shared" si="107"/>
        <v>8.6290000000000006E-2</v>
      </c>
    </row>
    <row r="1484" spans="2:10" x14ac:dyDescent="0.2">
      <c r="B1484" s="57">
        <f t="shared" si="108"/>
        <v>59</v>
      </c>
      <c r="C1484" s="57" t="s">
        <v>1956</v>
      </c>
      <c r="D1484" s="57">
        <v>4397.8</v>
      </c>
      <c r="E1484" s="59"/>
      <c r="F1484" s="60"/>
      <c r="G1484" s="57">
        <f t="shared" si="105"/>
        <v>4397.8</v>
      </c>
      <c r="H1484" s="150">
        <f t="shared" si="106"/>
        <v>379.48616200000004</v>
      </c>
      <c r="I1484" s="322">
        <v>8.6290000000000006E-2</v>
      </c>
      <c r="J1484" s="89">
        <f t="shared" si="107"/>
        <v>8.6290000000000006E-2</v>
      </c>
    </row>
    <row r="1485" spans="2:10" x14ac:dyDescent="0.2">
      <c r="B1485" s="57">
        <f t="shared" si="108"/>
        <v>60</v>
      </c>
      <c r="C1485" s="57" t="s">
        <v>1957</v>
      </c>
      <c r="D1485" s="57">
        <v>4423.3999999999996</v>
      </c>
      <c r="E1485" s="59"/>
      <c r="F1485" s="60"/>
      <c r="G1485" s="57">
        <f t="shared" si="105"/>
        <v>4423.3999999999996</v>
      </c>
      <c r="H1485" s="150">
        <f t="shared" si="106"/>
        <v>381.69518599999998</v>
      </c>
      <c r="I1485" s="322">
        <v>8.6290000000000006E-2</v>
      </c>
      <c r="J1485" s="89">
        <f t="shared" si="107"/>
        <v>8.6290000000000006E-2</v>
      </c>
    </row>
    <row r="1486" spans="2:10" x14ac:dyDescent="0.2">
      <c r="B1486" s="57">
        <f t="shared" si="108"/>
        <v>61</v>
      </c>
      <c r="C1486" s="57" t="s">
        <v>1958</v>
      </c>
      <c r="D1486" s="57">
        <v>5916.4</v>
      </c>
      <c r="E1486" s="59"/>
      <c r="F1486" s="60"/>
      <c r="G1486" s="57">
        <f t="shared" si="105"/>
        <v>5916.4</v>
      </c>
      <c r="H1486" s="150">
        <f>SUM(I1486*G1486)</f>
        <v>510.52615600000001</v>
      </c>
      <c r="I1486" s="322">
        <v>8.6290000000000006E-2</v>
      </c>
      <c r="J1486" s="89">
        <f t="shared" si="107"/>
        <v>8.6290000000000006E-2</v>
      </c>
    </row>
    <row r="1487" spans="2:10" x14ac:dyDescent="0.2">
      <c r="B1487" s="57">
        <f t="shared" si="108"/>
        <v>62</v>
      </c>
      <c r="C1487" s="57" t="s">
        <v>1959</v>
      </c>
      <c r="D1487" s="57">
        <v>3331.8</v>
      </c>
      <c r="E1487" s="59"/>
      <c r="F1487" s="60"/>
      <c r="G1487" s="57">
        <f t="shared" si="105"/>
        <v>3331.8</v>
      </c>
      <c r="H1487" s="150">
        <f t="shared" si="106"/>
        <v>287.50102200000003</v>
      </c>
      <c r="I1487" s="322">
        <v>8.6290000000000006E-2</v>
      </c>
      <c r="J1487" s="89">
        <f t="shared" si="107"/>
        <v>8.6290000000000006E-2</v>
      </c>
    </row>
    <row r="1488" spans="2:10" x14ac:dyDescent="0.2">
      <c r="B1488" s="57">
        <f t="shared" si="108"/>
        <v>63</v>
      </c>
      <c r="C1488" s="57" t="s">
        <v>1960</v>
      </c>
      <c r="D1488" s="57">
        <v>4392.1000000000004</v>
      </c>
      <c r="E1488" s="59"/>
      <c r="F1488" s="60"/>
      <c r="G1488" s="57">
        <f t="shared" si="105"/>
        <v>4392.1000000000004</v>
      </c>
      <c r="H1488" s="150">
        <f t="shared" si="106"/>
        <v>378.99430900000004</v>
      </c>
      <c r="I1488" s="322">
        <v>8.6290000000000006E-2</v>
      </c>
      <c r="J1488" s="89">
        <f t="shared" si="107"/>
        <v>8.6290000000000006E-2</v>
      </c>
    </row>
    <row r="1489" spans="2:10" x14ac:dyDescent="0.2">
      <c r="B1489" s="57">
        <f t="shared" si="108"/>
        <v>64</v>
      </c>
      <c r="C1489" s="57" t="s">
        <v>1961</v>
      </c>
      <c r="D1489" s="57">
        <v>5869.2</v>
      </c>
      <c r="E1489" s="59"/>
      <c r="F1489" s="60"/>
      <c r="G1489" s="57">
        <f t="shared" si="105"/>
        <v>5869.2</v>
      </c>
      <c r="H1489" s="150">
        <f t="shared" si="106"/>
        <v>506.45326800000004</v>
      </c>
      <c r="I1489" s="322">
        <v>8.6290000000000006E-2</v>
      </c>
      <c r="J1489" s="89">
        <f t="shared" si="107"/>
        <v>8.6290000000000006E-2</v>
      </c>
    </row>
    <row r="1490" spans="2:10" x14ac:dyDescent="0.2">
      <c r="B1490" s="57">
        <f t="shared" si="108"/>
        <v>65</v>
      </c>
      <c r="C1490" s="57" t="s">
        <v>2541</v>
      </c>
      <c r="D1490" s="57">
        <v>4119.7</v>
      </c>
      <c r="E1490" s="57"/>
      <c r="F1490" s="57"/>
      <c r="G1490" s="57">
        <f>D1490+E1490+F1490</f>
        <v>4119.7</v>
      </c>
      <c r="H1490" s="150">
        <f>SUM(I1490*G1490)</f>
        <v>355.48891300000003</v>
      </c>
      <c r="I1490" s="322">
        <v>8.6290000000000006E-2</v>
      </c>
      <c r="J1490" s="89">
        <f>SUM(H1490/G1490)</f>
        <v>8.6290000000000006E-2</v>
      </c>
    </row>
    <row r="1491" spans="2:10" x14ac:dyDescent="0.2">
      <c r="B1491" s="57"/>
      <c r="C1491" s="57" t="s">
        <v>1975</v>
      </c>
      <c r="D1491" s="57">
        <f>SUM(D1426:D1490)</f>
        <v>370864.59000000008</v>
      </c>
      <c r="E1491" s="57">
        <f>SUM(E1426:E1490)</f>
        <v>1015.5</v>
      </c>
      <c r="F1491" s="57">
        <f>SUM(F1426:F1490)</f>
        <v>325.2</v>
      </c>
      <c r="G1491" s="57">
        <f>SUM(G1426:G1490)</f>
        <v>372205.2900000001</v>
      </c>
      <c r="H1491" s="150">
        <f t="shared" si="106"/>
        <v>32117.594474100009</v>
      </c>
      <c r="I1491" s="322">
        <v>8.6290000000000006E-2</v>
      </c>
      <c r="J1491" s="89">
        <f>SUM(H1491/G1491)</f>
        <v>8.6290000000000006E-2</v>
      </c>
    </row>
    <row r="1492" spans="2:10" x14ac:dyDescent="0.2">
      <c r="B1492" s="347" t="s">
        <v>2181</v>
      </c>
      <c r="C1492" s="347"/>
      <c r="D1492" s="49">
        <f>D1491+D1424+D1385+D1330+D963+D896+D718+D387</f>
        <v>1946804.9700000004</v>
      </c>
      <c r="E1492" s="49">
        <f>E1491+E1424+E1385+E1330+E963+E896+E718+E387</f>
        <v>15420.300000000003</v>
      </c>
      <c r="F1492" s="49">
        <f>F1491+F1424+F1385+F1330+F963+F896+F718+F387</f>
        <v>43475.319999999992</v>
      </c>
      <c r="G1492" s="49">
        <f>G1491+G1424+G1385+G1330+G963+G896+G718+G387</f>
        <v>2005700.5900000003</v>
      </c>
      <c r="H1492" s="49">
        <f>H1491+H1424+H1385+H1330+H963+H896+H718+H387</f>
        <v>173071.90391110003</v>
      </c>
      <c r="I1492" s="322">
        <v>8.6290000000000006E-2</v>
      </c>
      <c r="J1492" s="89">
        <f>SUM(H1492/G1492)</f>
        <v>8.6290000000000006E-2</v>
      </c>
    </row>
    <row r="1494" spans="2:10" x14ac:dyDescent="0.2">
      <c r="D1494" s="146"/>
    </row>
    <row r="1495" spans="2:10" x14ac:dyDescent="0.2">
      <c r="G1495" s="146">
        <f>G1492-G387</f>
        <v>1730643.7600000002</v>
      </c>
    </row>
  </sheetData>
  <mergeCells count="10">
    <mergeCell ref="B1:J2"/>
    <mergeCell ref="B5:J5"/>
    <mergeCell ref="B388:J388"/>
    <mergeCell ref="B1386:J1386"/>
    <mergeCell ref="B1492:C1492"/>
    <mergeCell ref="B719:J719"/>
    <mergeCell ref="B897:J897"/>
    <mergeCell ref="B964:J964"/>
    <mergeCell ref="B1331:J1331"/>
    <mergeCell ref="B1425:J1425"/>
  </mergeCells>
  <phoneticPr fontId="16" type="noConversion"/>
  <pageMargins left="0" right="0" top="0.31" bottom="0.24" header="0.35" footer="0.18"/>
  <pageSetup paperSize="9" scale="74" orientation="portrait" r:id="rId1"/>
  <headerFooter alignWithMargins="0"/>
  <colBreaks count="1" manualBreakCount="1">
    <brk id="10" max="1048575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17"/>
  <dimension ref="A1"/>
  <sheetViews>
    <sheetView workbookViewId="0"/>
  </sheetViews>
  <sheetFormatPr defaultRowHeight="12.75" x14ac:dyDescent="0.2"/>
  <sheetData/>
  <phoneticPr fontId="0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2">
    <tabColor indexed="50"/>
  </sheetPr>
  <dimension ref="A1:P1503"/>
  <sheetViews>
    <sheetView topLeftCell="B898" zoomScale="85" zoomScaleNormal="85" workbookViewId="0">
      <selection activeCell="H993" sqref="H993"/>
    </sheetView>
  </sheetViews>
  <sheetFormatPr defaultColWidth="9.140625" defaultRowHeight="12.75" x14ac:dyDescent="0.2"/>
  <cols>
    <col min="1" max="1" width="6.7109375" style="68" customWidth="1"/>
    <col min="2" max="2" width="8" style="68" customWidth="1"/>
    <col min="3" max="3" width="21.28515625" style="68" customWidth="1"/>
    <col min="4" max="4" width="11.7109375" style="68" customWidth="1"/>
    <col min="5" max="5" width="11.28515625" style="68" customWidth="1"/>
    <col min="6" max="6" width="12.5703125" style="68" customWidth="1"/>
    <col min="7" max="7" width="11.7109375" style="68" customWidth="1"/>
    <col min="8" max="8" width="11.28515625" style="68" customWidth="1"/>
    <col min="9" max="9" width="9.140625" style="68"/>
    <col min="10" max="10" width="11.5703125" style="68" customWidth="1"/>
    <col min="11" max="11" width="11.7109375" style="68" customWidth="1"/>
    <col min="12" max="12" width="11.7109375" style="242" customWidth="1"/>
    <col min="13" max="13" width="12.140625" style="242" customWidth="1"/>
    <col min="14" max="14" width="12.42578125" style="68" customWidth="1"/>
    <col min="15" max="15" width="9.140625" style="68"/>
    <col min="16" max="16" width="11.42578125" style="68" customWidth="1"/>
    <col min="17" max="16384" width="9.140625" style="68"/>
  </cols>
  <sheetData>
    <row r="1" spans="1:16" ht="18.75" x14ac:dyDescent="0.3">
      <c r="A1" s="328" t="s">
        <v>1964</v>
      </c>
      <c r="B1" s="328"/>
      <c r="C1" s="328"/>
      <c r="D1" s="328"/>
      <c r="E1" s="328"/>
      <c r="F1" s="328"/>
      <c r="G1" s="328"/>
      <c r="H1" s="328"/>
      <c r="I1" s="328"/>
      <c r="J1" s="328"/>
      <c r="K1" s="328"/>
      <c r="L1" s="328"/>
      <c r="M1" s="328"/>
      <c r="N1" s="328"/>
    </row>
    <row r="3" spans="1:16" ht="60" x14ac:dyDescent="0.2">
      <c r="A3" s="19" t="s">
        <v>487</v>
      </c>
      <c r="B3" s="19" t="s">
        <v>488</v>
      </c>
      <c r="C3" s="20" t="s">
        <v>490</v>
      </c>
      <c r="D3" s="20" t="s">
        <v>1423</v>
      </c>
      <c r="E3" s="20" t="s">
        <v>1422</v>
      </c>
      <c r="F3" s="20" t="s">
        <v>1251</v>
      </c>
      <c r="G3" s="20" t="s">
        <v>1424</v>
      </c>
      <c r="H3" s="20" t="s">
        <v>1336</v>
      </c>
      <c r="I3" s="20" t="s">
        <v>1965</v>
      </c>
      <c r="J3" s="20" t="s">
        <v>1966</v>
      </c>
      <c r="K3" s="20" t="s">
        <v>1967</v>
      </c>
      <c r="L3" s="251" t="s">
        <v>1968</v>
      </c>
      <c r="M3" s="251" t="s">
        <v>1969</v>
      </c>
      <c r="N3" s="20" t="s">
        <v>1970</v>
      </c>
    </row>
    <row r="4" spans="1:16" x14ac:dyDescent="0.2">
      <c r="A4" s="21">
        <v>1</v>
      </c>
      <c r="B4" s="21">
        <v>2</v>
      </c>
      <c r="C4" s="21">
        <v>3</v>
      </c>
      <c r="D4" s="21">
        <v>4</v>
      </c>
      <c r="E4" s="21">
        <v>5</v>
      </c>
      <c r="F4" s="21">
        <v>6</v>
      </c>
      <c r="G4" s="21">
        <v>7</v>
      </c>
      <c r="H4" s="21">
        <v>9</v>
      </c>
      <c r="I4" s="21">
        <v>10</v>
      </c>
      <c r="J4" s="21">
        <v>11</v>
      </c>
      <c r="K4" s="21">
        <v>12</v>
      </c>
      <c r="L4" s="244">
        <v>13</v>
      </c>
      <c r="M4" s="244">
        <v>14</v>
      </c>
      <c r="N4" s="21">
        <v>15</v>
      </c>
    </row>
    <row r="5" spans="1:16" ht="15" x14ac:dyDescent="0.2">
      <c r="A5" s="329" t="s">
        <v>1971</v>
      </c>
      <c r="B5" s="330"/>
      <c r="C5" s="330"/>
      <c r="D5" s="330"/>
      <c r="E5" s="330"/>
      <c r="F5" s="330"/>
      <c r="G5" s="330"/>
      <c r="H5" s="330"/>
      <c r="I5" s="330"/>
      <c r="J5" s="330"/>
      <c r="K5" s="330"/>
      <c r="L5" s="330"/>
      <c r="M5" s="330"/>
      <c r="N5" s="331"/>
    </row>
    <row r="6" spans="1:16" x14ac:dyDescent="0.2">
      <c r="A6" s="57">
        <v>1</v>
      </c>
      <c r="B6" s="240">
        <v>4</v>
      </c>
      <c r="C6" s="57" t="s">
        <v>493</v>
      </c>
      <c r="D6" s="57">
        <v>410.1</v>
      </c>
      <c r="E6" s="57"/>
      <c r="F6" s="57"/>
      <c r="G6" s="57">
        <f>D6+E6+F6</f>
        <v>410.1</v>
      </c>
      <c r="H6" s="57">
        <v>72</v>
      </c>
      <c r="I6" s="54">
        <f>H6/840</f>
        <v>8.5714285714285715E-2</v>
      </c>
      <c r="J6" s="54">
        <f>I6*3680</f>
        <v>315.42857142857144</v>
      </c>
      <c r="K6" s="54">
        <f>J6*0.22</f>
        <v>69.394285714285715</v>
      </c>
      <c r="L6" s="245">
        <f t="shared" ref="L6:L69" si="0">J6*0.437</f>
        <v>137.84228571428571</v>
      </c>
      <c r="M6" s="245">
        <v>8.5508571428571436</v>
      </c>
      <c r="N6" s="56">
        <f t="shared" ref="N6:N25" si="1">(J6+K6+L6+M6)/D6</f>
        <v>1.2953328456474029</v>
      </c>
      <c r="O6" s="68">
        <f t="shared" ref="O6:O36" si="2">L6/J6</f>
        <v>0.43699999999999994</v>
      </c>
    </row>
    <row r="7" spans="1:16" x14ac:dyDescent="0.2">
      <c r="A7" s="57">
        <f>A6+1</f>
        <v>2</v>
      </c>
      <c r="B7" s="107">
        <v>4</v>
      </c>
      <c r="C7" s="57" t="s">
        <v>494</v>
      </c>
      <c r="D7" s="57">
        <v>458.5</v>
      </c>
      <c r="E7" s="57"/>
      <c r="F7" s="57"/>
      <c r="G7" s="57">
        <f t="shared" ref="G7:G70" si="3">D7+E7+F7</f>
        <v>458.5</v>
      </c>
      <c r="H7" s="59">
        <v>69</v>
      </c>
      <c r="I7" s="54">
        <f t="shared" ref="I7:I70" si="4">H7/840</f>
        <v>8.2142857142857142E-2</v>
      </c>
      <c r="J7" s="54">
        <f t="shared" ref="J7:J70" si="5">I7*3680</f>
        <v>302.28571428571428</v>
      </c>
      <c r="K7" s="54">
        <f t="shared" ref="K7:K70" si="6">J7*0.22</f>
        <v>66.502857142857138</v>
      </c>
      <c r="L7" s="245">
        <f t="shared" si="0"/>
        <v>132.09885714285713</v>
      </c>
      <c r="M7" s="245">
        <v>8.1945714285714288</v>
      </c>
      <c r="N7" s="56">
        <f t="shared" si="1"/>
        <v>1.1103206106870227</v>
      </c>
      <c r="O7" s="68">
        <f t="shared" si="2"/>
        <v>0.43699999999999994</v>
      </c>
    </row>
    <row r="8" spans="1:16" x14ac:dyDescent="0.2">
      <c r="A8" s="57">
        <f t="shared" ref="A8:A71" si="7">A7+1</f>
        <v>3</v>
      </c>
      <c r="B8" s="107">
        <v>3</v>
      </c>
      <c r="C8" s="57" t="s">
        <v>495</v>
      </c>
      <c r="D8" s="57">
        <v>507.2</v>
      </c>
      <c r="E8" s="57"/>
      <c r="F8" s="57"/>
      <c r="G8" s="57">
        <f t="shared" si="3"/>
        <v>507.2</v>
      </c>
      <c r="H8" s="59">
        <v>65</v>
      </c>
      <c r="I8" s="54">
        <f t="shared" si="4"/>
        <v>7.7380952380952384E-2</v>
      </c>
      <c r="J8" s="54">
        <f t="shared" si="5"/>
        <v>284.76190476190476</v>
      </c>
      <c r="K8" s="54">
        <f t="shared" si="6"/>
        <v>62.647619047619045</v>
      </c>
      <c r="L8" s="245">
        <f t="shared" si="0"/>
        <v>124.44095238095238</v>
      </c>
      <c r="M8" s="245">
        <v>7.7195238095238103</v>
      </c>
      <c r="N8" s="56">
        <f t="shared" si="1"/>
        <v>0.94552444794952695</v>
      </c>
      <c r="O8" s="68">
        <f t="shared" si="2"/>
        <v>0.437</v>
      </c>
      <c r="P8" s="289"/>
    </row>
    <row r="9" spans="1:16" x14ac:dyDescent="0.2">
      <c r="A9" s="57">
        <f t="shared" si="7"/>
        <v>4</v>
      </c>
      <c r="B9" s="107">
        <v>5</v>
      </c>
      <c r="C9" s="57" t="s">
        <v>496</v>
      </c>
      <c r="D9" s="57">
        <v>1675</v>
      </c>
      <c r="E9" s="57"/>
      <c r="F9" s="57"/>
      <c r="G9" s="57">
        <f t="shared" si="3"/>
        <v>1675</v>
      </c>
      <c r="H9" s="22">
        <v>281</v>
      </c>
      <c r="I9" s="54">
        <f t="shared" si="4"/>
        <v>0.3345238095238095</v>
      </c>
      <c r="J9" s="54">
        <f t="shared" si="5"/>
        <v>1231.047619047619</v>
      </c>
      <c r="K9" s="54">
        <f t="shared" si="6"/>
        <v>270.83047619047619</v>
      </c>
      <c r="L9" s="245">
        <f t="shared" si="0"/>
        <v>537.96780952380948</v>
      </c>
      <c r="M9" s="245">
        <v>33.372095238095234</v>
      </c>
      <c r="N9" s="56">
        <f t="shared" si="1"/>
        <v>1.2377420895522391</v>
      </c>
      <c r="O9" s="68">
        <f t="shared" si="2"/>
        <v>0.43699999999999994</v>
      </c>
    </row>
    <row r="10" spans="1:16" x14ac:dyDescent="0.2">
      <c r="A10" s="57">
        <f t="shared" si="7"/>
        <v>5</v>
      </c>
      <c r="B10" s="107">
        <v>5</v>
      </c>
      <c r="C10" s="57" t="s">
        <v>497</v>
      </c>
      <c r="D10" s="57">
        <v>546.6</v>
      </c>
      <c r="E10" s="57"/>
      <c r="F10" s="57"/>
      <c r="G10" s="57">
        <f t="shared" si="3"/>
        <v>546.6</v>
      </c>
      <c r="H10" s="59">
        <v>57</v>
      </c>
      <c r="I10" s="54">
        <f t="shared" si="4"/>
        <v>6.7857142857142852E-2</v>
      </c>
      <c r="J10" s="54">
        <f t="shared" si="5"/>
        <v>249.71428571428569</v>
      </c>
      <c r="K10" s="54">
        <f t="shared" si="6"/>
        <v>54.937142857142852</v>
      </c>
      <c r="L10" s="245">
        <f t="shared" si="0"/>
        <v>109.12514285714285</v>
      </c>
      <c r="M10" s="245">
        <v>6.7694285714285716</v>
      </c>
      <c r="N10" s="56">
        <f>(J10+K10+L10+M10)/D10</f>
        <v>0.76938529088913277</v>
      </c>
      <c r="O10" s="68">
        <f t="shared" si="2"/>
        <v>0.437</v>
      </c>
    </row>
    <row r="11" spans="1:16" x14ac:dyDescent="0.2">
      <c r="A11" s="57">
        <f t="shared" si="7"/>
        <v>6</v>
      </c>
      <c r="B11" s="107">
        <v>5</v>
      </c>
      <c r="C11" s="57" t="s">
        <v>498</v>
      </c>
      <c r="D11" s="57">
        <v>2868.3</v>
      </c>
      <c r="E11" s="57"/>
      <c r="F11" s="57"/>
      <c r="G11" s="57">
        <f t="shared" si="3"/>
        <v>2868.3</v>
      </c>
      <c r="H11" s="59">
        <v>380</v>
      </c>
      <c r="I11" s="54">
        <f t="shared" si="4"/>
        <v>0.45238095238095238</v>
      </c>
      <c r="J11" s="54">
        <f t="shared" si="5"/>
        <v>1664.7619047619048</v>
      </c>
      <c r="K11" s="54">
        <f t="shared" si="6"/>
        <v>366.24761904761908</v>
      </c>
      <c r="L11" s="245">
        <f t="shared" si="0"/>
        <v>727.50095238095241</v>
      </c>
      <c r="M11" s="245">
        <v>45.12952380952381</v>
      </c>
      <c r="N11" s="56">
        <f t="shared" si="1"/>
        <v>0.97745703029669151</v>
      </c>
      <c r="O11" s="68">
        <f t="shared" si="2"/>
        <v>0.437</v>
      </c>
    </row>
    <row r="12" spans="1:16" x14ac:dyDescent="0.2">
      <c r="A12" s="57">
        <f t="shared" si="7"/>
        <v>7</v>
      </c>
      <c r="B12" s="107">
        <v>2</v>
      </c>
      <c r="C12" s="57" t="s">
        <v>499</v>
      </c>
      <c r="D12" s="57">
        <v>405</v>
      </c>
      <c r="E12" s="57"/>
      <c r="F12" s="57"/>
      <c r="G12" s="57">
        <f t="shared" si="3"/>
        <v>405</v>
      </c>
      <c r="H12" s="59"/>
      <c r="I12" s="54">
        <f t="shared" si="4"/>
        <v>0</v>
      </c>
      <c r="J12" s="54">
        <f t="shared" si="5"/>
        <v>0</v>
      </c>
      <c r="K12" s="54">
        <f t="shared" si="6"/>
        <v>0</v>
      </c>
      <c r="L12" s="245">
        <f t="shared" si="0"/>
        <v>0</v>
      </c>
      <c r="M12" s="245">
        <v>0</v>
      </c>
      <c r="N12" s="56">
        <f t="shared" si="1"/>
        <v>0</v>
      </c>
      <c r="O12" s="68" t="e">
        <f t="shared" si="2"/>
        <v>#DIV/0!</v>
      </c>
    </row>
    <row r="13" spans="1:16" x14ac:dyDescent="0.2">
      <c r="A13" s="57">
        <f t="shared" si="7"/>
        <v>8</v>
      </c>
      <c r="B13" s="107">
        <v>2</v>
      </c>
      <c r="C13" s="57" t="s">
        <v>500</v>
      </c>
      <c r="D13" s="57">
        <v>141.30000000000001</v>
      </c>
      <c r="E13" s="57"/>
      <c r="F13" s="57"/>
      <c r="G13" s="57">
        <f t="shared" si="3"/>
        <v>141.30000000000001</v>
      </c>
      <c r="H13" s="59"/>
      <c r="I13" s="54">
        <f t="shared" si="4"/>
        <v>0</v>
      </c>
      <c r="J13" s="54">
        <f t="shared" si="5"/>
        <v>0</v>
      </c>
      <c r="K13" s="54">
        <f t="shared" si="6"/>
        <v>0</v>
      </c>
      <c r="L13" s="245">
        <f t="shared" si="0"/>
        <v>0</v>
      </c>
      <c r="M13" s="245">
        <v>0</v>
      </c>
      <c r="N13" s="56">
        <f t="shared" si="1"/>
        <v>0</v>
      </c>
      <c r="O13" s="68" t="e">
        <f t="shared" si="2"/>
        <v>#DIV/0!</v>
      </c>
    </row>
    <row r="14" spans="1:16" x14ac:dyDescent="0.2">
      <c r="A14" s="57">
        <f t="shared" si="7"/>
        <v>9</v>
      </c>
      <c r="B14" s="107">
        <v>2</v>
      </c>
      <c r="C14" s="57" t="s">
        <v>502</v>
      </c>
      <c r="D14" s="57">
        <v>221.7</v>
      </c>
      <c r="E14" s="57"/>
      <c r="F14" s="57"/>
      <c r="G14" s="57">
        <f t="shared" si="3"/>
        <v>221.7</v>
      </c>
      <c r="H14" s="59"/>
      <c r="I14" s="54">
        <f t="shared" si="4"/>
        <v>0</v>
      </c>
      <c r="J14" s="54">
        <f t="shared" si="5"/>
        <v>0</v>
      </c>
      <c r="K14" s="54">
        <f t="shared" si="6"/>
        <v>0</v>
      </c>
      <c r="L14" s="245">
        <f t="shared" si="0"/>
        <v>0</v>
      </c>
      <c r="M14" s="245">
        <v>0</v>
      </c>
      <c r="N14" s="56">
        <f t="shared" si="1"/>
        <v>0</v>
      </c>
      <c r="O14" s="68" t="e">
        <f t="shared" si="2"/>
        <v>#DIV/0!</v>
      </c>
    </row>
    <row r="15" spans="1:16" x14ac:dyDescent="0.2">
      <c r="A15" s="57">
        <f t="shared" si="7"/>
        <v>10</v>
      </c>
      <c r="B15" s="107">
        <v>2</v>
      </c>
      <c r="C15" s="57" t="s">
        <v>503</v>
      </c>
      <c r="D15" s="57">
        <v>206.1</v>
      </c>
      <c r="E15" s="57"/>
      <c r="F15" s="57"/>
      <c r="G15" s="57">
        <f t="shared" si="3"/>
        <v>206.1</v>
      </c>
      <c r="H15" s="59"/>
      <c r="I15" s="54">
        <f t="shared" si="4"/>
        <v>0</v>
      </c>
      <c r="J15" s="54">
        <f t="shared" si="5"/>
        <v>0</v>
      </c>
      <c r="K15" s="54">
        <f t="shared" si="6"/>
        <v>0</v>
      </c>
      <c r="L15" s="245">
        <f t="shared" si="0"/>
        <v>0</v>
      </c>
      <c r="M15" s="245">
        <v>0</v>
      </c>
      <c r="N15" s="56">
        <f t="shared" si="1"/>
        <v>0</v>
      </c>
      <c r="O15" s="68" t="e">
        <f t="shared" si="2"/>
        <v>#DIV/0!</v>
      </c>
    </row>
    <row r="16" spans="1:16" x14ac:dyDescent="0.2">
      <c r="A16" s="57">
        <f t="shared" si="7"/>
        <v>11</v>
      </c>
      <c r="B16" s="107">
        <v>3</v>
      </c>
      <c r="C16" s="57" t="s">
        <v>504</v>
      </c>
      <c r="D16" s="57">
        <v>512.4</v>
      </c>
      <c r="E16" s="57"/>
      <c r="F16" s="57">
        <v>84.7</v>
      </c>
      <c r="G16" s="57">
        <f t="shared" si="3"/>
        <v>597.1</v>
      </c>
      <c r="H16" s="59">
        <v>41</v>
      </c>
      <c r="I16" s="54">
        <f t="shared" si="4"/>
        <v>4.880952380952381E-2</v>
      </c>
      <c r="J16" s="54">
        <f t="shared" si="5"/>
        <v>179.61904761904762</v>
      </c>
      <c r="K16" s="54">
        <f t="shared" si="6"/>
        <v>39.516190476190474</v>
      </c>
      <c r="L16" s="245">
        <f t="shared" si="0"/>
        <v>78.493523809523808</v>
      </c>
      <c r="M16" s="245">
        <v>4.8692380952380958</v>
      </c>
      <c r="N16" s="56">
        <f t="shared" si="1"/>
        <v>0.59035519125683056</v>
      </c>
      <c r="O16" s="68">
        <f t="shared" si="2"/>
        <v>0.437</v>
      </c>
    </row>
    <row r="17" spans="1:15" x14ac:dyDescent="0.2">
      <c r="A17" s="57">
        <f t="shared" si="7"/>
        <v>12</v>
      </c>
      <c r="B17" s="107">
        <v>3</v>
      </c>
      <c r="C17" s="57" t="s">
        <v>505</v>
      </c>
      <c r="D17" s="57">
        <v>683.9</v>
      </c>
      <c r="E17" s="57"/>
      <c r="F17" s="57">
        <v>19.5</v>
      </c>
      <c r="G17" s="57">
        <f t="shared" si="3"/>
        <v>703.4</v>
      </c>
      <c r="H17" s="59">
        <v>72</v>
      </c>
      <c r="I17" s="54">
        <f t="shared" si="4"/>
        <v>8.5714285714285715E-2</v>
      </c>
      <c r="J17" s="54">
        <f t="shared" si="5"/>
        <v>315.42857142857144</v>
      </c>
      <c r="K17" s="54">
        <f t="shared" si="6"/>
        <v>69.394285714285715</v>
      </c>
      <c r="L17" s="245">
        <f t="shared" si="0"/>
        <v>137.84228571428571</v>
      </c>
      <c r="M17" s="245">
        <v>8.5508571428571436</v>
      </c>
      <c r="N17" s="56">
        <f t="shared" si="1"/>
        <v>0.77674513817809621</v>
      </c>
      <c r="O17" s="68">
        <f t="shared" si="2"/>
        <v>0.43699999999999994</v>
      </c>
    </row>
    <row r="18" spans="1:15" x14ac:dyDescent="0.2">
      <c r="A18" s="57">
        <f t="shared" si="7"/>
        <v>13</v>
      </c>
      <c r="B18" s="107">
        <v>3</v>
      </c>
      <c r="C18" s="57" t="s">
        <v>506</v>
      </c>
      <c r="D18" s="57">
        <v>551.20000000000005</v>
      </c>
      <c r="E18" s="57"/>
      <c r="F18" s="57">
        <v>111.5</v>
      </c>
      <c r="G18" s="57">
        <f t="shared" si="3"/>
        <v>662.7</v>
      </c>
      <c r="H18" s="59">
        <v>57</v>
      </c>
      <c r="I18" s="54">
        <f t="shared" si="4"/>
        <v>6.7857142857142852E-2</v>
      </c>
      <c r="J18" s="54">
        <f t="shared" si="5"/>
        <v>249.71428571428569</v>
      </c>
      <c r="K18" s="54">
        <f t="shared" si="6"/>
        <v>54.937142857142852</v>
      </c>
      <c r="L18" s="245">
        <f t="shared" si="0"/>
        <v>109.12514285714285</v>
      </c>
      <c r="M18" s="245">
        <v>6.7694285714285716</v>
      </c>
      <c r="N18" s="56">
        <f t="shared" si="1"/>
        <v>0.76296444121915807</v>
      </c>
      <c r="O18" s="68">
        <f t="shared" si="2"/>
        <v>0.437</v>
      </c>
    </row>
    <row r="19" spans="1:15" x14ac:dyDescent="0.2">
      <c r="A19" s="57">
        <f t="shared" si="7"/>
        <v>14</v>
      </c>
      <c r="B19" s="107">
        <v>4</v>
      </c>
      <c r="C19" s="57" t="s">
        <v>507</v>
      </c>
      <c r="D19" s="57">
        <v>872.9</v>
      </c>
      <c r="E19" s="57"/>
      <c r="F19" s="57">
        <v>62.9</v>
      </c>
      <c r="G19" s="57">
        <f t="shared" si="3"/>
        <v>935.8</v>
      </c>
      <c r="H19" s="59">
        <v>89</v>
      </c>
      <c r="I19" s="54">
        <f t="shared" si="4"/>
        <v>0.10595238095238095</v>
      </c>
      <c r="J19" s="54">
        <f t="shared" si="5"/>
        <v>389.90476190476193</v>
      </c>
      <c r="K19" s="54">
        <f t="shared" si="6"/>
        <v>85.779047619047631</v>
      </c>
      <c r="L19" s="245">
        <f t="shared" si="0"/>
        <v>170.38838095238097</v>
      </c>
      <c r="M19" s="245">
        <v>10.569809523809525</v>
      </c>
      <c r="N19" s="56">
        <f t="shared" si="1"/>
        <v>0.75225340817963116</v>
      </c>
      <c r="O19" s="68">
        <f t="shared" si="2"/>
        <v>0.437</v>
      </c>
    </row>
    <row r="20" spans="1:15" x14ac:dyDescent="0.2">
      <c r="A20" s="57">
        <f t="shared" si="7"/>
        <v>15</v>
      </c>
      <c r="B20" s="107">
        <v>4</v>
      </c>
      <c r="C20" s="57" t="s">
        <v>508</v>
      </c>
      <c r="D20" s="57">
        <v>559.20000000000005</v>
      </c>
      <c r="E20" s="57"/>
      <c r="F20" s="57"/>
      <c r="G20" s="57">
        <f t="shared" si="3"/>
        <v>559.20000000000005</v>
      </c>
      <c r="H20" s="59">
        <v>62</v>
      </c>
      <c r="I20" s="54">
        <f t="shared" si="4"/>
        <v>7.3809523809523811E-2</v>
      </c>
      <c r="J20" s="54">
        <f t="shared" si="5"/>
        <v>271.61904761904765</v>
      </c>
      <c r="K20" s="54">
        <f t="shared" si="6"/>
        <v>59.756190476190483</v>
      </c>
      <c r="L20" s="245">
        <f t="shared" si="0"/>
        <v>118.69752380952382</v>
      </c>
      <c r="M20" s="245">
        <v>7.3632380952380956</v>
      </c>
      <c r="N20" s="56">
        <f t="shared" si="1"/>
        <v>0.81801859799713883</v>
      </c>
      <c r="O20" s="68">
        <f t="shared" si="2"/>
        <v>0.437</v>
      </c>
    </row>
    <row r="21" spans="1:15" x14ac:dyDescent="0.2">
      <c r="A21" s="57">
        <f t="shared" si="7"/>
        <v>16</v>
      </c>
      <c r="B21" s="107">
        <v>4</v>
      </c>
      <c r="C21" s="57" t="s">
        <v>509</v>
      </c>
      <c r="D21" s="57">
        <v>740.8</v>
      </c>
      <c r="E21" s="57">
        <v>57.8</v>
      </c>
      <c r="F21" s="57"/>
      <c r="G21" s="57">
        <f t="shared" si="3"/>
        <v>798.59999999999991</v>
      </c>
      <c r="H21" s="59">
        <v>64</v>
      </c>
      <c r="I21" s="54">
        <f t="shared" si="4"/>
        <v>7.6190476190476197E-2</v>
      </c>
      <c r="J21" s="54">
        <f t="shared" si="5"/>
        <v>280.38095238095241</v>
      </c>
      <c r="K21" s="54">
        <f t="shared" si="6"/>
        <v>61.683809523809529</v>
      </c>
      <c r="L21" s="245">
        <f t="shared" si="0"/>
        <v>122.5264761904762</v>
      </c>
      <c r="M21" s="245">
        <v>7.6007619047619057</v>
      </c>
      <c r="N21" s="56">
        <f t="shared" si="1"/>
        <v>0.63740820734341264</v>
      </c>
      <c r="O21" s="68">
        <f t="shared" si="2"/>
        <v>0.437</v>
      </c>
    </row>
    <row r="22" spans="1:15" x14ac:dyDescent="0.2">
      <c r="A22" s="57">
        <f t="shared" si="7"/>
        <v>17</v>
      </c>
      <c r="B22" s="107">
        <v>5</v>
      </c>
      <c r="C22" s="57" t="s">
        <v>510</v>
      </c>
      <c r="D22" s="57">
        <v>611.4</v>
      </c>
      <c r="E22" s="57"/>
      <c r="F22" s="57"/>
      <c r="G22" s="57">
        <f t="shared" si="3"/>
        <v>611.4</v>
      </c>
      <c r="H22" s="59">
        <v>67</v>
      </c>
      <c r="I22" s="54">
        <f t="shared" si="4"/>
        <v>7.9761904761904756E-2</v>
      </c>
      <c r="J22" s="54">
        <f t="shared" si="5"/>
        <v>293.52380952380952</v>
      </c>
      <c r="K22" s="54">
        <f t="shared" si="6"/>
        <v>64.575238095238092</v>
      </c>
      <c r="L22" s="245">
        <f t="shared" si="0"/>
        <v>128.26990476190477</v>
      </c>
      <c r="M22" s="245">
        <v>7.9570476190476187</v>
      </c>
      <c r="N22" s="56">
        <f t="shared" si="1"/>
        <v>0.80851488387307813</v>
      </c>
      <c r="O22" s="68">
        <f t="shared" si="2"/>
        <v>0.43700000000000006</v>
      </c>
    </row>
    <row r="23" spans="1:15" x14ac:dyDescent="0.2">
      <c r="A23" s="57">
        <f t="shared" si="7"/>
        <v>18</v>
      </c>
      <c r="B23" s="107">
        <v>5</v>
      </c>
      <c r="C23" s="57" t="s">
        <v>511</v>
      </c>
      <c r="D23" s="57">
        <v>603.70000000000005</v>
      </c>
      <c r="E23" s="57"/>
      <c r="F23" s="57"/>
      <c r="G23" s="57">
        <f t="shared" si="3"/>
        <v>603.70000000000005</v>
      </c>
      <c r="H23" s="59">
        <v>67</v>
      </c>
      <c r="I23" s="54">
        <f t="shared" si="4"/>
        <v>7.9761904761904756E-2</v>
      </c>
      <c r="J23" s="54">
        <f t="shared" si="5"/>
        <v>293.52380952380952</v>
      </c>
      <c r="K23" s="54">
        <f t="shared" si="6"/>
        <v>64.575238095238092</v>
      </c>
      <c r="L23" s="245">
        <f t="shared" si="0"/>
        <v>128.26990476190477</v>
      </c>
      <c r="M23" s="245">
        <v>7.9570476190476187</v>
      </c>
      <c r="N23" s="56">
        <f t="shared" si="1"/>
        <v>0.81882723206890828</v>
      </c>
      <c r="O23" s="68">
        <f t="shared" si="2"/>
        <v>0.43700000000000006</v>
      </c>
    </row>
    <row r="24" spans="1:15" x14ac:dyDescent="0.2">
      <c r="A24" s="57">
        <f t="shared" si="7"/>
        <v>19</v>
      </c>
      <c r="B24" s="107">
        <v>4</v>
      </c>
      <c r="C24" s="57" t="s">
        <v>512</v>
      </c>
      <c r="D24" s="57">
        <v>813.6</v>
      </c>
      <c r="E24" s="57"/>
      <c r="F24" s="57"/>
      <c r="G24" s="57">
        <f t="shared" si="3"/>
        <v>813.6</v>
      </c>
      <c r="H24" s="59">
        <v>42</v>
      </c>
      <c r="I24" s="54">
        <f t="shared" si="4"/>
        <v>0.05</v>
      </c>
      <c r="J24" s="54">
        <f t="shared" si="5"/>
        <v>184</v>
      </c>
      <c r="K24" s="54">
        <f t="shared" si="6"/>
        <v>40.479999999999997</v>
      </c>
      <c r="L24" s="245">
        <f t="shared" si="0"/>
        <v>80.408000000000001</v>
      </c>
      <c r="M24" s="245">
        <v>4.9880000000000004</v>
      </c>
      <c r="N24" s="56">
        <f t="shared" si="1"/>
        <v>0.38087020648967546</v>
      </c>
      <c r="O24" s="68">
        <f t="shared" si="2"/>
        <v>0.437</v>
      </c>
    </row>
    <row r="25" spans="1:15" x14ac:dyDescent="0.2">
      <c r="A25" s="57">
        <f t="shared" si="7"/>
        <v>20</v>
      </c>
      <c r="B25" s="107">
        <v>4</v>
      </c>
      <c r="C25" s="57" t="s">
        <v>513</v>
      </c>
      <c r="D25" s="57">
        <v>632.1</v>
      </c>
      <c r="E25" s="57"/>
      <c r="F25" s="57"/>
      <c r="G25" s="57">
        <f t="shared" si="3"/>
        <v>632.1</v>
      </c>
      <c r="H25" s="59">
        <v>85</v>
      </c>
      <c r="I25" s="54">
        <f t="shared" si="4"/>
        <v>0.10119047619047619</v>
      </c>
      <c r="J25" s="54">
        <f t="shared" si="5"/>
        <v>372.38095238095241</v>
      </c>
      <c r="K25" s="54">
        <f t="shared" si="6"/>
        <v>81.923809523809524</v>
      </c>
      <c r="L25" s="245">
        <f t="shared" si="0"/>
        <v>162.7304761904762</v>
      </c>
      <c r="M25" s="245">
        <v>10.094761904761905</v>
      </c>
      <c r="N25" s="56">
        <f t="shared" si="1"/>
        <v>0.99213732004429678</v>
      </c>
      <c r="O25" s="68">
        <f t="shared" si="2"/>
        <v>0.437</v>
      </c>
    </row>
    <row r="26" spans="1:15" x14ac:dyDescent="0.2">
      <c r="A26" s="57">
        <f t="shared" si="7"/>
        <v>21</v>
      </c>
      <c r="B26" s="107">
        <v>4</v>
      </c>
      <c r="C26" s="57" t="s">
        <v>514</v>
      </c>
      <c r="D26" s="57">
        <v>507.6</v>
      </c>
      <c r="E26" s="57"/>
      <c r="F26" s="57">
        <v>37.1</v>
      </c>
      <c r="G26" s="57">
        <f t="shared" si="3"/>
        <v>544.70000000000005</v>
      </c>
      <c r="H26" s="59">
        <v>67</v>
      </c>
      <c r="I26" s="54">
        <f t="shared" si="4"/>
        <v>7.9761904761904756E-2</v>
      </c>
      <c r="J26" s="54">
        <f t="shared" si="5"/>
        <v>293.52380952380952</v>
      </c>
      <c r="K26" s="54">
        <f t="shared" si="6"/>
        <v>64.575238095238092</v>
      </c>
      <c r="L26" s="245">
        <f t="shared" si="0"/>
        <v>128.26990476190477</v>
      </c>
      <c r="M26" s="245">
        <v>7.9570476190476187</v>
      </c>
      <c r="N26" s="56">
        <f>(J26+K26+L26+M26)/G26</f>
        <v>0.907519735634294</v>
      </c>
      <c r="O26" s="68">
        <f t="shared" si="2"/>
        <v>0.43700000000000006</v>
      </c>
    </row>
    <row r="27" spans="1:15" x14ac:dyDescent="0.2">
      <c r="A27" s="57">
        <f t="shared" si="7"/>
        <v>22</v>
      </c>
      <c r="B27" s="107">
        <v>4</v>
      </c>
      <c r="C27" s="57" t="s">
        <v>515</v>
      </c>
      <c r="D27" s="57">
        <v>712</v>
      </c>
      <c r="E27" s="57"/>
      <c r="F27" s="57"/>
      <c r="G27" s="57">
        <f t="shared" si="3"/>
        <v>712</v>
      </c>
      <c r="H27" s="59">
        <v>76</v>
      </c>
      <c r="I27" s="54">
        <f t="shared" si="4"/>
        <v>9.0476190476190474E-2</v>
      </c>
      <c r="J27" s="54">
        <f t="shared" si="5"/>
        <v>332.95238095238096</v>
      </c>
      <c r="K27" s="54">
        <f t="shared" si="6"/>
        <v>73.249523809523808</v>
      </c>
      <c r="L27" s="245">
        <f t="shared" si="0"/>
        <v>145.50019047619048</v>
      </c>
      <c r="M27" s="245">
        <v>9.0259047619047621</v>
      </c>
      <c r="N27" s="56">
        <f t="shared" ref="N27:N35" si="8">(J27+K27+L27+M27)/D27</f>
        <v>0.78753932584269659</v>
      </c>
      <c r="O27" s="68">
        <f t="shared" si="2"/>
        <v>0.437</v>
      </c>
    </row>
    <row r="28" spans="1:15" x14ac:dyDescent="0.2">
      <c r="A28" s="57">
        <f t="shared" si="7"/>
        <v>23</v>
      </c>
      <c r="B28" s="107">
        <v>4</v>
      </c>
      <c r="C28" s="57" t="s">
        <v>516</v>
      </c>
      <c r="D28" s="57">
        <v>667</v>
      </c>
      <c r="E28" s="57"/>
      <c r="F28" s="57"/>
      <c r="G28" s="57">
        <f t="shared" si="3"/>
        <v>667</v>
      </c>
      <c r="H28" s="59">
        <v>80</v>
      </c>
      <c r="I28" s="54">
        <f t="shared" si="4"/>
        <v>9.5238095238095233E-2</v>
      </c>
      <c r="J28" s="54">
        <f t="shared" si="5"/>
        <v>350.47619047619048</v>
      </c>
      <c r="K28" s="54">
        <f t="shared" si="6"/>
        <v>77.104761904761901</v>
      </c>
      <c r="L28" s="245">
        <f t="shared" si="0"/>
        <v>153.15809523809523</v>
      </c>
      <c r="M28" s="245">
        <v>9.5009523809523806</v>
      </c>
      <c r="N28" s="56">
        <f t="shared" si="8"/>
        <v>0.88491754122938537</v>
      </c>
      <c r="O28" s="68">
        <f t="shared" si="2"/>
        <v>0.43699999999999994</v>
      </c>
    </row>
    <row r="29" spans="1:15" x14ac:dyDescent="0.2">
      <c r="A29" s="57">
        <f t="shared" si="7"/>
        <v>24</v>
      </c>
      <c r="B29" s="107">
        <v>4</v>
      </c>
      <c r="C29" s="57" t="s">
        <v>517</v>
      </c>
      <c r="D29" s="57">
        <v>569</v>
      </c>
      <c r="E29" s="57"/>
      <c r="F29" s="57"/>
      <c r="G29" s="57">
        <f t="shared" si="3"/>
        <v>569</v>
      </c>
      <c r="H29" s="59">
        <v>93</v>
      </c>
      <c r="I29" s="54">
        <f t="shared" si="4"/>
        <v>0.11071428571428571</v>
      </c>
      <c r="J29" s="54">
        <f t="shared" si="5"/>
        <v>407.42857142857139</v>
      </c>
      <c r="K29" s="54">
        <f t="shared" si="6"/>
        <v>89.63428571428571</v>
      </c>
      <c r="L29" s="245">
        <f t="shared" si="0"/>
        <v>178.04628571428569</v>
      </c>
      <c r="M29" s="245">
        <v>11.044857142857143</v>
      </c>
      <c r="N29" s="56">
        <f t="shared" si="8"/>
        <v>1.2058945518453426</v>
      </c>
      <c r="O29" s="68">
        <f t="shared" si="2"/>
        <v>0.437</v>
      </c>
    </row>
    <row r="30" spans="1:15" x14ac:dyDescent="0.2">
      <c r="A30" s="57">
        <f t="shared" si="7"/>
        <v>25</v>
      </c>
      <c r="B30" s="107">
        <v>4</v>
      </c>
      <c r="C30" s="57" t="s">
        <v>518</v>
      </c>
      <c r="D30" s="57">
        <v>833.8</v>
      </c>
      <c r="E30" s="57"/>
      <c r="F30" s="57">
        <v>59.3</v>
      </c>
      <c r="G30" s="57">
        <f t="shared" si="3"/>
        <v>893.09999999999991</v>
      </c>
      <c r="H30" s="59">
        <v>88</v>
      </c>
      <c r="I30" s="54">
        <f t="shared" si="4"/>
        <v>0.10476190476190476</v>
      </c>
      <c r="J30" s="54">
        <f t="shared" si="5"/>
        <v>385.52380952380952</v>
      </c>
      <c r="K30" s="54">
        <f t="shared" si="6"/>
        <v>84.815238095238101</v>
      </c>
      <c r="L30" s="245">
        <f t="shared" si="0"/>
        <v>168.47390476190475</v>
      </c>
      <c r="M30" s="245">
        <v>10.451047619047619</v>
      </c>
      <c r="N30" s="56">
        <f t="shared" si="8"/>
        <v>0.77868073878627964</v>
      </c>
      <c r="O30" s="68">
        <f t="shared" si="2"/>
        <v>0.43699999999999994</v>
      </c>
    </row>
    <row r="31" spans="1:15" x14ac:dyDescent="0.2">
      <c r="A31" s="57">
        <f t="shared" si="7"/>
        <v>26</v>
      </c>
      <c r="B31" s="107">
        <v>4</v>
      </c>
      <c r="C31" s="57" t="s">
        <v>519</v>
      </c>
      <c r="D31" s="57">
        <v>880.8</v>
      </c>
      <c r="E31" s="57"/>
      <c r="F31" s="57"/>
      <c r="G31" s="57">
        <f t="shared" si="3"/>
        <v>880.8</v>
      </c>
      <c r="H31" s="59">
        <v>98</v>
      </c>
      <c r="I31" s="54">
        <f t="shared" si="4"/>
        <v>0.11666666666666667</v>
      </c>
      <c r="J31" s="54">
        <f t="shared" si="5"/>
        <v>429.33333333333331</v>
      </c>
      <c r="K31" s="54">
        <f t="shared" si="6"/>
        <v>94.453333333333333</v>
      </c>
      <c r="L31" s="245">
        <f t="shared" si="0"/>
        <v>187.61866666666666</v>
      </c>
      <c r="M31" s="245">
        <v>11.638666666666667</v>
      </c>
      <c r="N31" s="56">
        <f t="shared" si="8"/>
        <v>0.8208946412352407</v>
      </c>
      <c r="O31" s="68">
        <f t="shared" si="2"/>
        <v>0.437</v>
      </c>
    </row>
    <row r="32" spans="1:15" x14ac:dyDescent="0.2">
      <c r="A32" s="57">
        <f t="shared" si="7"/>
        <v>27</v>
      </c>
      <c r="B32" s="107">
        <v>4</v>
      </c>
      <c r="C32" s="57" t="s">
        <v>520</v>
      </c>
      <c r="D32" s="57">
        <v>853.7</v>
      </c>
      <c r="E32" s="57">
        <v>45.8</v>
      </c>
      <c r="F32" s="57">
        <v>34.200000000000003</v>
      </c>
      <c r="G32" s="57">
        <f t="shared" si="3"/>
        <v>933.7</v>
      </c>
      <c r="H32" s="59">
        <v>104</v>
      </c>
      <c r="I32" s="54">
        <f t="shared" si="4"/>
        <v>0.12380952380952381</v>
      </c>
      <c r="J32" s="54">
        <f t="shared" si="5"/>
        <v>455.61904761904765</v>
      </c>
      <c r="K32" s="54">
        <f t="shared" si="6"/>
        <v>100.23619047619049</v>
      </c>
      <c r="L32" s="245">
        <f t="shared" si="0"/>
        <v>199.10552380952382</v>
      </c>
      <c r="M32" s="245">
        <v>12.351238095238097</v>
      </c>
      <c r="N32" s="56">
        <f t="shared" si="8"/>
        <v>0.89880754363359494</v>
      </c>
      <c r="O32" s="68">
        <f t="shared" si="2"/>
        <v>0.437</v>
      </c>
    </row>
    <row r="33" spans="1:15" x14ac:dyDescent="0.2">
      <c r="A33" s="57">
        <f t="shared" si="7"/>
        <v>28</v>
      </c>
      <c r="B33" s="107">
        <v>4</v>
      </c>
      <c r="C33" s="57" t="s">
        <v>521</v>
      </c>
      <c r="D33" s="57">
        <v>737.2</v>
      </c>
      <c r="E33" s="57"/>
      <c r="F33" s="57"/>
      <c r="G33" s="57">
        <f t="shared" si="3"/>
        <v>737.2</v>
      </c>
      <c r="H33" s="59">
        <v>79</v>
      </c>
      <c r="I33" s="54">
        <f t="shared" si="4"/>
        <v>9.4047619047619047E-2</v>
      </c>
      <c r="J33" s="54">
        <f t="shared" si="5"/>
        <v>346.09523809523807</v>
      </c>
      <c r="K33" s="54">
        <f t="shared" si="6"/>
        <v>76.140952380952371</v>
      </c>
      <c r="L33" s="245">
        <f t="shared" si="0"/>
        <v>151.24361904761903</v>
      </c>
      <c r="M33" s="245">
        <v>9.3821904761904769</v>
      </c>
      <c r="N33" s="56">
        <f t="shared" si="8"/>
        <v>0.79064297341291367</v>
      </c>
      <c r="O33" s="68">
        <f t="shared" si="2"/>
        <v>0.437</v>
      </c>
    </row>
    <row r="34" spans="1:15" x14ac:dyDescent="0.2">
      <c r="A34" s="57">
        <f t="shared" si="7"/>
        <v>29</v>
      </c>
      <c r="B34" s="107">
        <v>5</v>
      </c>
      <c r="C34" s="57" t="s">
        <v>522</v>
      </c>
      <c r="D34" s="57">
        <v>2643.9</v>
      </c>
      <c r="E34" s="57"/>
      <c r="F34" s="57">
        <v>525.79999999999995</v>
      </c>
      <c r="G34" s="57">
        <f t="shared" si="3"/>
        <v>3169.7</v>
      </c>
      <c r="H34" s="59">
        <v>235</v>
      </c>
      <c r="I34" s="54">
        <f t="shared" si="4"/>
        <v>0.27976190476190477</v>
      </c>
      <c r="J34" s="54">
        <f t="shared" si="5"/>
        <v>1029.5238095238096</v>
      </c>
      <c r="K34" s="54">
        <f t="shared" si="6"/>
        <v>226.49523809523811</v>
      </c>
      <c r="L34" s="245">
        <f t="shared" si="0"/>
        <v>449.9019047619048</v>
      </c>
      <c r="M34" s="245">
        <v>27.90904761904762</v>
      </c>
      <c r="N34" s="56">
        <f t="shared" si="8"/>
        <v>0.6557850145618217</v>
      </c>
      <c r="O34" s="68">
        <f t="shared" si="2"/>
        <v>0.437</v>
      </c>
    </row>
    <row r="35" spans="1:15" x14ac:dyDescent="0.2">
      <c r="A35" s="57">
        <f t="shared" si="7"/>
        <v>30</v>
      </c>
      <c r="B35" s="107">
        <v>4</v>
      </c>
      <c r="C35" s="57" t="s">
        <v>523</v>
      </c>
      <c r="D35" s="57">
        <v>757.5</v>
      </c>
      <c r="E35" s="57"/>
      <c r="F35" s="57"/>
      <c r="G35" s="57">
        <f t="shared" si="3"/>
        <v>757.5</v>
      </c>
      <c r="H35" s="59">
        <v>89</v>
      </c>
      <c r="I35" s="54">
        <f t="shared" si="4"/>
        <v>0.10595238095238095</v>
      </c>
      <c r="J35" s="54">
        <f t="shared" si="5"/>
        <v>389.90476190476193</v>
      </c>
      <c r="K35" s="54">
        <f t="shared" si="6"/>
        <v>85.779047619047631</v>
      </c>
      <c r="L35" s="245">
        <f t="shared" si="0"/>
        <v>170.38838095238097</v>
      </c>
      <c r="M35" s="245">
        <v>10.569809523809525</v>
      </c>
      <c r="N35" s="56">
        <f t="shared" si="8"/>
        <v>0.86685412541254137</v>
      </c>
      <c r="O35" s="68">
        <f t="shared" si="2"/>
        <v>0.437</v>
      </c>
    </row>
    <row r="36" spans="1:15" x14ac:dyDescent="0.2">
      <c r="A36" s="57">
        <f t="shared" si="7"/>
        <v>31</v>
      </c>
      <c r="B36" s="107">
        <v>3</v>
      </c>
      <c r="C36" s="57" t="s">
        <v>524</v>
      </c>
      <c r="D36" s="57">
        <v>386.9</v>
      </c>
      <c r="E36" s="57">
        <v>101.6</v>
      </c>
      <c r="F36" s="57"/>
      <c r="G36" s="57">
        <f t="shared" si="3"/>
        <v>488.5</v>
      </c>
      <c r="H36" s="59">
        <v>50.8</v>
      </c>
      <c r="I36" s="54">
        <f t="shared" si="4"/>
        <v>6.0476190476190475E-2</v>
      </c>
      <c r="J36" s="54">
        <f t="shared" si="5"/>
        <v>222.55238095238096</v>
      </c>
      <c r="K36" s="54">
        <f t="shared" si="6"/>
        <v>48.961523809523811</v>
      </c>
      <c r="L36" s="245">
        <f t="shared" si="0"/>
        <v>97.255390476190485</v>
      </c>
      <c r="M36" s="245">
        <v>6.0331047619047622</v>
      </c>
      <c r="N36" s="56">
        <f>(J36+K36+L36+M36)/G36</f>
        <v>0.76725158648925285</v>
      </c>
      <c r="O36" s="68">
        <f t="shared" si="2"/>
        <v>0.43700000000000006</v>
      </c>
    </row>
    <row r="37" spans="1:15" x14ac:dyDescent="0.2">
      <c r="A37" s="57">
        <f t="shared" si="7"/>
        <v>32</v>
      </c>
      <c r="B37" s="107">
        <v>5</v>
      </c>
      <c r="C37" s="57" t="s">
        <v>525</v>
      </c>
      <c r="D37" s="57">
        <v>1722.05</v>
      </c>
      <c r="E37" s="57"/>
      <c r="F37" s="57">
        <v>115.8</v>
      </c>
      <c r="G37" s="57">
        <f t="shared" si="3"/>
        <v>1837.85</v>
      </c>
      <c r="H37" s="59">
        <v>158</v>
      </c>
      <c r="I37" s="54">
        <f t="shared" si="4"/>
        <v>0.18809523809523809</v>
      </c>
      <c r="J37" s="54">
        <f t="shared" si="5"/>
        <v>692.19047619047615</v>
      </c>
      <c r="K37" s="54">
        <f t="shared" si="6"/>
        <v>152.28190476190474</v>
      </c>
      <c r="L37" s="245">
        <f t="shared" si="0"/>
        <v>302.48723809523807</v>
      </c>
      <c r="M37" s="245">
        <v>18.764380952380954</v>
      </c>
      <c r="N37" s="56">
        <f>(J37+K37+L37+M37)/D37</f>
        <v>0.67693969396939691</v>
      </c>
    </row>
    <row r="38" spans="1:15" x14ac:dyDescent="0.2">
      <c r="A38" s="57">
        <f t="shared" si="7"/>
        <v>33</v>
      </c>
      <c r="B38" s="107">
        <v>3</v>
      </c>
      <c r="C38" s="57" t="s">
        <v>526</v>
      </c>
      <c r="D38" s="57">
        <v>534.6</v>
      </c>
      <c r="E38" s="57">
        <v>34.4</v>
      </c>
      <c r="F38" s="57"/>
      <c r="G38" s="57">
        <f t="shared" si="3"/>
        <v>569</v>
      </c>
      <c r="H38" s="59">
        <v>82</v>
      </c>
      <c r="I38" s="54">
        <f t="shared" si="4"/>
        <v>9.7619047619047619E-2</v>
      </c>
      <c r="J38" s="54">
        <f t="shared" si="5"/>
        <v>359.23809523809524</v>
      </c>
      <c r="K38" s="54">
        <f t="shared" si="6"/>
        <v>79.032380952380947</v>
      </c>
      <c r="L38" s="245">
        <f t="shared" si="0"/>
        <v>156.98704761904762</v>
      </c>
      <c r="M38" s="245">
        <v>9.7384761904761916</v>
      </c>
      <c r="N38" s="56">
        <f>(J38+K38+L38+M38)/D38</f>
        <v>1.1316797605686493</v>
      </c>
    </row>
    <row r="39" spans="1:15" x14ac:dyDescent="0.2">
      <c r="A39" s="57">
        <f t="shared" si="7"/>
        <v>34</v>
      </c>
      <c r="B39" s="107">
        <v>3</v>
      </c>
      <c r="C39" s="57" t="s">
        <v>527</v>
      </c>
      <c r="D39" s="57">
        <v>578.79999999999995</v>
      </c>
      <c r="E39" s="57"/>
      <c r="F39" s="57">
        <v>47.8</v>
      </c>
      <c r="G39" s="57">
        <f t="shared" si="3"/>
        <v>626.59999999999991</v>
      </c>
      <c r="H39" s="59">
        <v>90</v>
      </c>
      <c r="I39" s="54">
        <f t="shared" si="4"/>
        <v>0.10714285714285714</v>
      </c>
      <c r="J39" s="54">
        <f t="shared" si="5"/>
        <v>394.28571428571428</v>
      </c>
      <c r="K39" s="54">
        <f t="shared" si="6"/>
        <v>86.742857142857147</v>
      </c>
      <c r="L39" s="245">
        <f t="shared" si="0"/>
        <v>172.30285714285714</v>
      </c>
      <c r="M39" s="245">
        <v>10.688571428571429</v>
      </c>
      <c r="N39" s="56">
        <f>(J39+K39+L39+M39)/G39</f>
        <v>1.0597191190552189</v>
      </c>
    </row>
    <row r="40" spans="1:15" x14ac:dyDescent="0.2">
      <c r="A40" s="57">
        <f t="shared" si="7"/>
        <v>35</v>
      </c>
      <c r="B40" s="107">
        <v>4</v>
      </c>
      <c r="C40" s="57" t="s">
        <v>528</v>
      </c>
      <c r="D40" s="57">
        <v>1126.7</v>
      </c>
      <c r="E40" s="57"/>
      <c r="F40" s="57">
        <v>28.1</v>
      </c>
      <c r="G40" s="57">
        <f t="shared" si="3"/>
        <v>1154.8</v>
      </c>
      <c r="H40" s="59">
        <v>169.6</v>
      </c>
      <c r="I40" s="54">
        <f t="shared" si="4"/>
        <v>0.20190476190476189</v>
      </c>
      <c r="J40" s="54">
        <f t="shared" si="5"/>
        <v>743.00952380952378</v>
      </c>
      <c r="K40" s="54">
        <f t="shared" si="6"/>
        <v>163.46209523809523</v>
      </c>
      <c r="L40" s="245">
        <f t="shared" si="0"/>
        <v>324.6951619047619</v>
      </c>
      <c r="M40" s="245">
        <v>20.142019047619048</v>
      </c>
      <c r="N40" s="56">
        <f t="shared" ref="N40:N46" si="9">(J40+K40+L40+M40)/D40</f>
        <v>1.110596254548682</v>
      </c>
    </row>
    <row r="41" spans="1:15" x14ac:dyDescent="0.2">
      <c r="A41" s="57">
        <f t="shared" si="7"/>
        <v>36</v>
      </c>
      <c r="B41" s="107">
        <v>3</v>
      </c>
      <c r="C41" s="57" t="s">
        <v>529</v>
      </c>
      <c r="D41" s="57">
        <v>627.1</v>
      </c>
      <c r="E41" s="57"/>
      <c r="F41" s="57"/>
      <c r="G41" s="57">
        <f t="shared" si="3"/>
        <v>627.1</v>
      </c>
      <c r="H41" s="59">
        <v>92</v>
      </c>
      <c r="I41" s="54">
        <f t="shared" si="4"/>
        <v>0.10952380952380952</v>
      </c>
      <c r="J41" s="54">
        <f t="shared" si="5"/>
        <v>403.04761904761904</v>
      </c>
      <c r="K41" s="54">
        <f t="shared" si="6"/>
        <v>88.670476190476194</v>
      </c>
      <c r="L41" s="245">
        <f t="shared" si="0"/>
        <v>176.13180952380952</v>
      </c>
      <c r="M41" s="245">
        <v>10.926095238095238</v>
      </c>
      <c r="N41" s="56">
        <f t="shared" si="9"/>
        <v>1.0824047201403286</v>
      </c>
    </row>
    <row r="42" spans="1:15" x14ac:dyDescent="0.2">
      <c r="A42" s="57">
        <f t="shared" si="7"/>
        <v>37</v>
      </c>
      <c r="B42" s="107">
        <v>4</v>
      </c>
      <c r="C42" s="57" t="s">
        <v>530</v>
      </c>
      <c r="D42" s="57">
        <v>820.3</v>
      </c>
      <c r="E42" s="57">
        <v>55.7</v>
      </c>
      <c r="F42" s="57"/>
      <c r="G42" s="57">
        <f t="shared" si="3"/>
        <v>876</v>
      </c>
      <c r="H42" s="59">
        <v>75</v>
      </c>
      <c r="I42" s="54">
        <f t="shared" si="4"/>
        <v>8.9285714285714288E-2</v>
      </c>
      <c r="J42" s="54">
        <f t="shared" si="5"/>
        <v>328.57142857142856</v>
      </c>
      <c r="K42" s="54">
        <f t="shared" si="6"/>
        <v>72.285714285714278</v>
      </c>
      <c r="L42" s="245">
        <f t="shared" si="0"/>
        <v>143.58571428571429</v>
      </c>
      <c r="M42" s="245">
        <v>8.9071428571428584</v>
      </c>
      <c r="N42" s="56">
        <f t="shared" si="9"/>
        <v>0.67457027916615864</v>
      </c>
    </row>
    <row r="43" spans="1:15" x14ac:dyDescent="0.2">
      <c r="A43" s="57">
        <f t="shared" si="7"/>
        <v>38</v>
      </c>
      <c r="B43" s="107">
        <v>4</v>
      </c>
      <c r="C43" s="57" t="s">
        <v>531</v>
      </c>
      <c r="D43" s="57">
        <v>834.6</v>
      </c>
      <c r="E43" s="57"/>
      <c r="F43" s="57">
        <v>120.9</v>
      </c>
      <c r="G43" s="57">
        <f t="shared" si="3"/>
        <v>955.5</v>
      </c>
      <c r="H43" s="59">
        <v>66</v>
      </c>
      <c r="I43" s="54">
        <f t="shared" si="4"/>
        <v>7.857142857142857E-2</v>
      </c>
      <c r="J43" s="54">
        <f t="shared" si="5"/>
        <v>289.14285714285711</v>
      </c>
      <c r="K43" s="54">
        <f t="shared" si="6"/>
        <v>63.611428571428561</v>
      </c>
      <c r="L43" s="245">
        <f t="shared" si="0"/>
        <v>126.35542857142856</v>
      </c>
      <c r="M43" s="245">
        <v>7.838285714285715</v>
      </c>
      <c r="N43" s="56">
        <f t="shared" si="9"/>
        <v>0.58345075485262388</v>
      </c>
    </row>
    <row r="44" spans="1:15" x14ac:dyDescent="0.2">
      <c r="A44" s="57">
        <f t="shared" si="7"/>
        <v>39</v>
      </c>
      <c r="B44" s="107">
        <v>4</v>
      </c>
      <c r="C44" s="57" t="s">
        <v>532</v>
      </c>
      <c r="D44" s="57">
        <v>2791.8</v>
      </c>
      <c r="E44" s="57"/>
      <c r="F44" s="57">
        <v>70.7</v>
      </c>
      <c r="G44" s="57">
        <f t="shared" si="3"/>
        <v>2862.5</v>
      </c>
      <c r="H44" s="59">
        <v>240</v>
      </c>
      <c r="I44" s="54">
        <f t="shared" si="4"/>
        <v>0.2857142857142857</v>
      </c>
      <c r="J44" s="54">
        <f t="shared" si="5"/>
        <v>1051.4285714285713</v>
      </c>
      <c r="K44" s="54">
        <f t="shared" si="6"/>
        <v>231.31428571428569</v>
      </c>
      <c r="L44" s="245">
        <f t="shared" si="0"/>
        <v>459.47428571428566</v>
      </c>
      <c r="M44" s="245">
        <v>28.502857142857142</v>
      </c>
      <c r="N44" s="56">
        <f t="shared" si="9"/>
        <v>0.6342574683000215</v>
      </c>
    </row>
    <row r="45" spans="1:15" x14ac:dyDescent="0.2">
      <c r="A45" s="57">
        <f t="shared" si="7"/>
        <v>40</v>
      </c>
      <c r="B45" s="107">
        <v>4</v>
      </c>
      <c r="C45" s="57" t="s">
        <v>533</v>
      </c>
      <c r="D45" s="57">
        <v>643.79999999999995</v>
      </c>
      <c r="E45" s="57"/>
      <c r="F45" s="57">
        <v>33.700000000000003</v>
      </c>
      <c r="G45" s="57">
        <f t="shared" si="3"/>
        <v>677.5</v>
      </c>
      <c r="H45" s="59">
        <v>72</v>
      </c>
      <c r="I45" s="54">
        <f t="shared" si="4"/>
        <v>8.5714285714285715E-2</v>
      </c>
      <c r="J45" s="54">
        <f t="shared" si="5"/>
        <v>315.42857142857144</v>
      </c>
      <c r="K45" s="54">
        <f t="shared" si="6"/>
        <v>69.394285714285715</v>
      </c>
      <c r="L45" s="245">
        <f t="shared" si="0"/>
        <v>137.84228571428571</v>
      </c>
      <c r="M45" s="245">
        <v>8.5508571428571436</v>
      </c>
      <c r="N45" s="56">
        <f t="shared" si="9"/>
        <v>0.82512581547064312</v>
      </c>
    </row>
    <row r="46" spans="1:15" x14ac:dyDescent="0.2">
      <c r="A46" s="57">
        <f t="shared" si="7"/>
        <v>41</v>
      </c>
      <c r="B46" s="107">
        <v>5</v>
      </c>
      <c r="C46" s="57" t="s">
        <v>534</v>
      </c>
      <c r="D46" s="57">
        <v>2514.1999999999998</v>
      </c>
      <c r="E46" s="57"/>
      <c r="F46" s="57"/>
      <c r="G46" s="57">
        <f t="shared" si="3"/>
        <v>2514.1999999999998</v>
      </c>
      <c r="H46" s="59">
        <v>105.8</v>
      </c>
      <c r="I46" s="54">
        <f t="shared" si="4"/>
        <v>0.12595238095238095</v>
      </c>
      <c r="J46" s="54">
        <f t="shared" si="5"/>
        <v>463.50476190476189</v>
      </c>
      <c r="K46" s="54">
        <f t="shared" si="6"/>
        <v>101.97104761904761</v>
      </c>
      <c r="L46" s="245">
        <f t="shared" si="0"/>
        <v>202.55158095238096</v>
      </c>
      <c r="M46" s="245">
        <v>12.565009523809525</v>
      </c>
      <c r="N46" s="56">
        <f t="shared" si="9"/>
        <v>0.31047347068650072</v>
      </c>
    </row>
    <row r="47" spans="1:15" x14ac:dyDescent="0.2">
      <c r="A47" s="57">
        <f t="shared" si="7"/>
        <v>42</v>
      </c>
      <c r="B47" s="107">
        <v>3</v>
      </c>
      <c r="C47" s="57" t="s">
        <v>535</v>
      </c>
      <c r="D47" s="57">
        <v>366.9</v>
      </c>
      <c r="E47" s="57">
        <v>25</v>
      </c>
      <c r="F47" s="57"/>
      <c r="G47" s="57">
        <f t="shared" si="3"/>
        <v>391.9</v>
      </c>
      <c r="H47" s="59">
        <v>53</v>
      </c>
      <c r="I47" s="54">
        <f t="shared" si="4"/>
        <v>6.3095238095238093E-2</v>
      </c>
      <c r="J47" s="54">
        <f t="shared" si="5"/>
        <v>232.19047619047618</v>
      </c>
      <c r="K47" s="54">
        <f t="shared" si="6"/>
        <v>51.081904761904759</v>
      </c>
      <c r="L47" s="245">
        <f t="shared" si="0"/>
        <v>101.46723809523809</v>
      </c>
      <c r="M47" s="245">
        <v>6.2943809523809522</v>
      </c>
      <c r="N47" s="56">
        <f>(J47+K47+L47+M47)/G47</f>
        <v>0.99779025261546317</v>
      </c>
    </row>
    <row r="48" spans="1:15" x14ac:dyDescent="0.2">
      <c r="A48" s="57">
        <f t="shared" si="7"/>
        <v>43</v>
      </c>
      <c r="B48" s="107">
        <v>3</v>
      </c>
      <c r="C48" s="57" t="s">
        <v>538</v>
      </c>
      <c r="D48" s="57">
        <v>623.5</v>
      </c>
      <c r="E48" s="57">
        <v>121.1</v>
      </c>
      <c r="F48" s="57">
        <v>31.1</v>
      </c>
      <c r="G48" s="57">
        <f t="shared" si="3"/>
        <v>775.7</v>
      </c>
      <c r="H48" s="59">
        <v>97</v>
      </c>
      <c r="I48" s="54">
        <f t="shared" si="4"/>
        <v>0.11547619047619048</v>
      </c>
      <c r="J48" s="54">
        <f t="shared" si="5"/>
        <v>424.95238095238096</v>
      </c>
      <c r="K48" s="54">
        <f t="shared" si="6"/>
        <v>93.489523809523817</v>
      </c>
      <c r="L48" s="245">
        <f t="shared" si="0"/>
        <v>185.70419047619049</v>
      </c>
      <c r="M48" s="245">
        <v>11.519904761904764</v>
      </c>
      <c r="N48" s="56">
        <f t="shared" ref="N48:N79" si="10">(J48+K48+L48+M48)/D48</f>
        <v>1.1478203688853248</v>
      </c>
    </row>
    <row r="49" spans="1:14" x14ac:dyDescent="0.2">
      <c r="A49" s="57">
        <f t="shared" si="7"/>
        <v>44</v>
      </c>
      <c r="B49" s="107">
        <v>4</v>
      </c>
      <c r="C49" s="57" t="s">
        <v>539</v>
      </c>
      <c r="D49" s="57">
        <v>1208.3</v>
      </c>
      <c r="E49" s="57"/>
      <c r="F49" s="57"/>
      <c r="G49" s="57">
        <f t="shared" si="3"/>
        <v>1208.3</v>
      </c>
      <c r="H49" s="59">
        <v>158.4</v>
      </c>
      <c r="I49" s="54">
        <f t="shared" si="4"/>
        <v>0.18857142857142858</v>
      </c>
      <c r="J49" s="54">
        <f t="shared" si="5"/>
        <v>693.94285714285718</v>
      </c>
      <c r="K49" s="54">
        <f t="shared" si="6"/>
        <v>152.66742857142859</v>
      </c>
      <c r="L49" s="245">
        <f t="shared" si="0"/>
        <v>303.25302857142862</v>
      </c>
      <c r="M49" s="245">
        <v>18.811885714285715</v>
      </c>
      <c r="N49" s="56">
        <f t="shared" si="10"/>
        <v>0.96720615741123894</v>
      </c>
    </row>
    <row r="50" spans="1:14" x14ac:dyDescent="0.2">
      <c r="A50" s="57">
        <f t="shared" si="7"/>
        <v>45</v>
      </c>
      <c r="B50" s="107">
        <v>3</v>
      </c>
      <c r="C50" s="57" t="s">
        <v>540</v>
      </c>
      <c r="D50" s="57">
        <v>625.20000000000005</v>
      </c>
      <c r="E50" s="57"/>
      <c r="F50" s="57"/>
      <c r="G50" s="57">
        <f t="shared" si="3"/>
        <v>625.20000000000005</v>
      </c>
      <c r="H50" s="59">
        <v>78</v>
      </c>
      <c r="I50" s="54">
        <f t="shared" si="4"/>
        <v>9.285714285714286E-2</v>
      </c>
      <c r="J50" s="54">
        <f t="shared" si="5"/>
        <v>341.71428571428572</v>
      </c>
      <c r="K50" s="54">
        <f t="shared" si="6"/>
        <v>75.177142857142854</v>
      </c>
      <c r="L50" s="245">
        <f t="shared" si="0"/>
        <v>149.32914285714287</v>
      </c>
      <c r="M50" s="245">
        <v>9.2634285714285713</v>
      </c>
      <c r="N50" s="56">
        <f t="shared" si="10"/>
        <v>0.92047984644913627</v>
      </c>
    </row>
    <row r="51" spans="1:14" x14ac:dyDescent="0.2">
      <c r="A51" s="57">
        <f t="shared" si="7"/>
        <v>46</v>
      </c>
      <c r="B51" s="107">
        <v>3</v>
      </c>
      <c r="C51" s="57" t="s">
        <v>542</v>
      </c>
      <c r="D51" s="57">
        <v>493.3</v>
      </c>
      <c r="E51" s="57"/>
      <c r="F51" s="57">
        <v>24.2</v>
      </c>
      <c r="G51" s="57">
        <f t="shared" si="3"/>
        <v>517.5</v>
      </c>
      <c r="H51" s="59">
        <v>69</v>
      </c>
      <c r="I51" s="54">
        <f t="shared" si="4"/>
        <v>8.2142857142857142E-2</v>
      </c>
      <c r="J51" s="54">
        <f t="shared" si="5"/>
        <v>302.28571428571428</v>
      </c>
      <c r="K51" s="54">
        <f t="shared" si="6"/>
        <v>66.502857142857138</v>
      </c>
      <c r="L51" s="245">
        <f t="shared" si="0"/>
        <v>132.09885714285713</v>
      </c>
      <c r="M51" s="245">
        <v>8.1945714285714288</v>
      </c>
      <c r="N51" s="56">
        <f t="shared" si="10"/>
        <v>1.0319927022096087</v>
      </c>
    </row>
    <row r="52" spans="1:14" x14ac:dyDescent="0.2">
      <c r="A52" s="57">
        <f t="shared" si="7"/>
        <v>47</v>
      </c>
      <c r="B52" s="107">
        <v>2</v>
      </c>
      <c r="C52" s="57" t="s">
        <v>543</v>
      </c>
      <c r="D52" s="57">
        <v>338</v>
      </c>
      <c r="E52" s="57">
        <v>30.7</v>
      </c>
      <c r="F52" s="57"/>
      <c r="G52" s="57">
        <f t="shared" si="3"/>
        <v>368.7</v>
      </c>
      <c r="H52" s="59"/>
      <c r="I52" s="54">
        <f t="shared" si="4"/>
        <v>0</v>
      </c>
      <c r="J52" s="54">
        <f t="shared" si="5"/>
        <v>0</v>
      </c>
      <c r="K52" s="54">
        <f t="shared" si="6"/>
        <v>0</v>
      </c>
      <c r="L52" s="245">
        <f t="shared" si="0"/>
        <v>0</v>
      </c>
      <c r="M52" s="245">
        <v>0</v>
      </c>
      <c r="N52" s="56">
        <f t="shared" si="10"/>
        <v>0</v>
      </c>
    </row>
    <row r="53" spans="1:14" x14ac:dyDescent="0.2">
      <c r="A53" s="57">
        <f t="shared" si="7"/>
        <v>48</v>
      </c>
      <c r="B53" s="107">
        <v>2</v>
      </c>
      <c r="C53" s="57" t="s">
        <v>544</v>
      </c>
      <c r="D53" s="57">
        <v>331.1</v>
      </c>
      <c r="E53" s="57"/>
      <c r="F53" s="57"/>
      <c r="G53" s="57">
        <f t="shared" si="3"/>
        <v>331.1</v>
      </c>
      <c r="H53" s="59"/>
      <c r="I53" s="54">
        <f t="shared" si="4"/>
        <v>0</v>
      </c>
      <c r="J53" s="54">
        <f t="shared" si="5"/>
        <v>0</v>
      </c>
      <c r="K53" s="54">
        <f t="shared" si="6"/>
        <v>0</v>
      </c>
      <c r="L53" s="245">
        <f t="shared" si="0"/>
        <v>0</v>
      </c>
      <c r="M53" s="245">
        <v>0</v>
      </c>
      <c r="N53" s="56">
        <f t="shared" si="10"/>
        <v>0</v>
      </c>
    </row>
    <row r="54" spans="1:14" x14ac:dyDescent="0.2">
      <c r="A54" s="57">
        <f t="shared" si="7"/>
        <v>49</v>
      </c>
      <c r="B54" s="107">
        <v>2</v>
      </c>
      <c r="C54" s="57" t="s">
        <v>545</v>
      </c>
      <c r="D54" s="57">
        <v>215.4</v>
      </c>
      <c r="E54" s="57"/>
      <c r="F54" s="57"/>
      <c r="G54" s="57">
        <f t="shared" si="3"/>
        <v>215.4</v>
      </c>
      <c r="H54" s="59"/>
      <c r="I54" s="54">
        <f t="shared" si="4"/>
        <v>0</v>
      </c>
      <c r="J54" s="54">
        <f t="shared" si="5"/>
        <v>0</v>
      </c>
      <c r="K54" s="54">
        <f t="shared" si="6"/>
        <v>0</v>
      </c>
      <c r="L54" s="245">
        <f t="shared" si="0"/>
        <v>0</v>
      </c>
      <c r="M54" s="245">
        <v>0</v>
      </c>
      <c r="N54" s="56">
        <f t="shared" si="10"/>
        <v>0</v>
      </c>
    </row>
    <row r="55" spans="1:14" x14ac:dyDescent="0.2">
      <c r="A55" s="57">
        <f t="shared" si="7"/>
        <v>50</v>
      </c>
      <c r="B55" s="107">
        <v>2</v>
      </c>
      <c r="C55" s="57" t="s">
        <v>546</v>
      </c>
      <c r="D55" s="57">
        <v>720.4</v>
      </c>
      <c r="E55" s="57"/>
      <c r="F55" s="57"/>
      <c r="G55" s="57">
        <f t="shared" si="3"/>
        <v>720.4</v>
      </c>
      <c r="H55" s="59"/>
      <c r="I55" s="54">
        <f t="shared" si="4"/>
        <v>0</v>
      </c>
      <c r="J55" s="54">
        <f t="shared" si="5"/>
        <v>0</v>
      </c>
      <c r="K55" s="54">
        <f t="shared" si="6"/>
        <v>0</v>
      </c>
      <c r="L55" s="245">
        <f t="shared" si="0"/>
        <v>0</v>
      </c>
      <c r="M55" s="245">
        <v>0</v>
      </c>
      <c r="N55" s="56">
        <f t="shared" si="10"/>
        <v>0</v>
      </c>
    </row>
    <row r="56" spans="1:14" x14ac:dyDescent="0.2">
      <c r="A56" s="57">
        <f t="shared" si="7"/>
        <v>51</v>
      </c>
      <c r="B56" s="107">
        <v>1</v>
      </c>
      <c r="C56" s="57" t="s">
        <v>547</v>
      </c>
      <c r="D56" s="57">
        <v>191</v>
      </c>
      <c r="E56" s="57"/>
      <c r="F56" s="57">
        <v>101.5</v>
      </c>
      <c r="G56" s="57">
        <f t="shared" si="3"/>
        <v>292.5</v>
      </c>
      <c r="H56" s="22"/>
      <c r="I56" s="54">
        <f t="shared" si="4"/>
        <v>0</v>
      </c>
      <c r="J56" s="54">
        <f t="shared" si="5"/>
        <v>0</v>
      </c>
      <c r="K56" s="54">
        <f t="shared" si="6"/>
        <v>0</v>
      </c>
      <c r="L56" s="245">
        <f t="shared" si="0"/>
        <v>0</v>
      </c>
      <c r="M56" s="245">
        <v>0</v>
      </c>
      <c r="N56" s="56">
        <f t="shared" si="10"/>
        <v>0</v>
      </c>
    </row>
    <row r="57" spans="1:14" x14ac:dyDescent="0.2">
      <c r="A57" s="57">
        <f t="shared" si="7"/>
        <v>52</v>
      </c>
      <c r="B57" s="107">
        <v>3</v>
      </c>
      <c r="C57" s="57" t="s">
        <v>548</v>
      </c>
      <c r="D57" s="57">
        <v>936.65</v>
      </c>
      <c r="E57" s="57">
        <v>28.5</v>
      </c>
      <c r="F57" s="57"/>
      <c r="G57" s="57">
        <f t="shared" si="3"/>
        <v>965.15</v>
      </c>
      <c r="H57" s="59">
        <v>86</v>
      </c>
      <c r="I57" s="54">
        <f t="shared" si="4"/>
        <v>0.10238095238095238</v>
      </c>
      <c r="J57" s="54">
        <f t="shared" si="5"/>
        <v>376.76190476190476</v>
      </c>
      <c r="K57" s="54">
        <f t="shared" si="6"/>
        <v>82.887619047619054</v>
      </c>
      <c r="L57" s="245">
        <f t="shared" si="0"/>
        <v>164.64495238095239</v>
      </c>
      <c r="M57" s="245">
        <v>10.21352380952381</v>
      </c>
      <c r="N57" s="56">
        <f t="shared" si="10"/>
        <v>0.67742272994181396</v>
      </c>
    </row>
    <row r="58" spans="1:14" x14ac:dyDescent="0.2">
      <c r="A58" s="57">
        <f t="shared" si="7"/>
        <v>53</v>
      </c>
      <c r="B58" s="107">
        <v>3</v>
      </c>
      <c r="C58" s="57" t="s">
        <v>549</v>
      </c>
      <c r="D58" s="57">
        <v>349.5</v>
      </c>
      <c r="E58" s="57"/>
      <c r="F58" s="57">
        <v>62.7</v>
      </c>
      <c r="G58" s="57">
        <f t="shared" si="3"/>
        <v>412.2</v>
      </c>
      <c r="H58" s="59">
        <v>30</v>
      </c>
      <c r="I58" s="54">
        <f t="shared" si="4"/>
        <v>3.5714285714285712E-2</v>
      </c>
      <c r="J58" s="54">
        <f t="shared" si="5"/>
        <v>131.42857142857142</v>
      </c>
      <c r="K58" s="54">
        <f t="shared" si="6"/>
        <v>28.914285714285711</v>
      </c>
      <c r="L58" s="245">
        <f t="shared" si="0"/>
        <v>57.434285714285707</v>
      </c>
      <c r="M58" s="245">
        <v>3.5628571428571427</v>
      </c>
      <c r="N58" s="56">
        <f t="shared" si="10"/>
        <v>0.63330472103004298</v>
      </c>
    </row>
    <row r="59" spans="1:14" x14ac:dyDescent="0.2">
      <c r="A59" s="57">
        <f t="shared" si="7"/>
        <v>54</v>
      </c>
      <c r="B59" s="107">
        <v>3</v>
      </c>
      <c r="C59" s="57" t="s">
        <v>550</v>
      </c>
      <c r="D59" s="57">
        <v>878.9</v>
      </c>
      <c r="E59" s="57">
        <v>93.3</v>
      </c>
      <c r="F59" s="57"/>
      <c r="G59" s="57">
        <f t="shared" si="3"/>
        <v>972.19999999999993</v>
      </c>
      <c r="H59" s="59">
        <v>104</v>
      </c>
      <c r="I59" s="54">
        <f t="shared" si="4"/>
        <v>0.12380952380952381</v>
      </c>
      <c r="J59" s="54">
        <f t="shared" si="5"/>
        <v>455.61904761904765</v>
      </c>
      <c r="K59" s="54">
        <f t="shared" si="6"/>
        <v>100.23619047619049</v>
      </c>
      <c r="L59" s="245">
        <f t="shared" si="0"/>
        <v>199.10552380952382</v>
      </c>
      <c r="M59" s="245">
        <v>12.351238095238097</v>
      </c>
      <c r="N59" s="56">
        <f t="shared" si="10"/>
        <v>0.873036750483559</v>
      </c>
    </row>
    <row r="60" spans="1:14" x14ac:dyDescent="0.2">
      <c r="A60" s="57">
        <f t="shared" si="7"/>
        <v>55</v>
      </c>
      <c r="B60" s="107">
        <v>4</v>
      </c>
      <c r="C60" s="57" t="s">
        <v>551</v>
      </c>
      <c r="D60" s="57">
        <v>498.3</v>
      </c>
      <c r="E60" s="57"/>
      <c r="F60" s="57"/>
      <c r="G60" s="57">
        <f t="shared" si="3"/>
        <v>498.3</v>
      </c>
      <c r="H60" s="59">
        <v>60</v>
      </c>
      <c r="I60" s="54">
        <f t="shared" si="4"/>
        <v>7.1428571428571425E-2</v>
      </c>
      <c r="J60" s="54">
        <f t="shared" si="5"/>
        <v>262.85714285714283</v>
      </c>
      <c r="K60" s="54">
        <f t="shared" si="6"/>
        <v>57.828571428571422</v>
      </c>
      <c r="L60" s="245">
        <f t="shared" si="0"/>
        <v>114.86857142857141</v>
      </c>
      <c r="M60" s="245">
        <v>7.1257142857142854</v>
      </c>
      <c r="N60" s="56">
        <f t="shared" si="10"/>
        <v>0.88838049367850691</v>
      </c>
    </row>
    <row r="61" spans="1:14" x14ac:dyDescent="0.2">
      <c r="A61" s="57">
        <f t="shared" si="7"/>
        <v>56</v>
      </c>
      <c r="B61" s="107">
        <v>4</v>
      </c>
      <c r="C61" s="57" t="s">
        <v>552</v>
      </c>
      <c r="D61" s="57">
        <v>478.1</v>
      </c>
      <c r="E61" s="57"/>
      <c r="F61" s="57"/>
      <c r="G61" s="57">
        <f t="shared" si="3"/>
        <v>478.1</v>
      </c>
      <c r="H61" s="59">
        <v>53</v>
      </c>
      <c r="I61" s="54">
        <f t="shared" si="4"/>
        <v>6.3095238095238093E-2</v>
      </c>
      <c r="J61" s="54">
        <f t="shared" si="5"/>
        <v>232.19047619047618</v>
      </c>
      <c r="K61" s="54">
        <f t="shared" si="6"/>
        <v>51.081904761904759</v>
      </c>
      <c r="L61" s="245">
        <f t="shared" si="0"/>
        <v>101.46723809523809</v>
      </c>
      <c r="M61" s="245">
        <v>6.2943809523809522</v>
      </c>
      <c r="N61" s="56">
        <f t="shared" si="10"/>
        <v>0.81789165446559287</v>
      </c>
    </row>
    <row r="62" spans="1:14" x14ac:dyDescent="0.2">
      <c r="A62" s="57">
        <f t="shared" si="7"/>
        <v>57</v>
      </c>
      <c r="B62" s="107">
        <v>4</v>
      </c>
      <c r="C62" s="57" t="s">
        <v>553</v>
      </c>
      <c r="D62" s="57">
        <v>429.3</v>
      </c>
      <c r="E62" s="57">
        <v>34.299999999999997</v>
      </c>
      <c r="F62" s="57"/>
      <c r="G62" s="57">
        <f t="shared" si="3"/>
        <v>463.6</v>
      </c>
      <c r="H62" s="59">
        <v>87.6</v>
      </c>
      <c r="I62" s="54">
        <f t="shared" si="4"/>
        <v>0.10428571428571427</v>
      </c>
      <c r="J62" s="54">
        <f t="shared" si="5"/>
        <v>383.77142857142854</v>
      </c>
      <c r="K62" s="54">
        <f t="shared" si="6"/>
        <v>84.429714285714283</v>
      </c>
      <c r="L62" s="245">
        <f t="shared" si="0"/>
        <v>167.70811428571426</v>
      </c>
      <c r="M62" s="245">
        <v>10.403542857142856</v>
      </c>
      <c r="N62" s="56">
        <f t="shared" si="10"/>
        <v>1.5055038434661074</v>
      </c>
    </row>
    <row r="63" spans="1:14" x14ac:dyDescent="0.2">
      <c r="A63" s="57">
        <f t="shared" si="7"/>
        <v>58</v>
      </c>
      <c r="B63" s="107">
        <v>5</v>
      </c>
      <c r="C63" s="57" t="s">
        <v>554</v>
      </c>
      <c r="D63" s="57">
        <v>1630.6</v>
      </c>
      <c r="E63" s="57"/>
      <c r="F63" s="57">
        <v>228.3</v>
      </c>
      <c r="G63" s="57">
        <f t="shared" si="3"/>
        <v>1858.8999999999999</v>
      </c>
      <c r="H63" s="59">
        <v>125</v>
      </c>
      <c r="I63" s="54">
        <f t="shared" si="4"/>
        <v>0.14880952380952381</v>
      </c>
      <c r="J63" s="54">
        <f t="shared" si="5"/>
        <v>547.61904761904759</v>
      </c>
      <c r="K63" s="54">
        <f t="shared" si="6"/>
        <v>120.47619047619047</v>
      </c>
      <c r="L63" s="245">
        <f t="shared" si="0"/>
        <v>239.3095238095238</v>
      </c>
      <c r="M63" s="245">
        <v>14.845238095238097</v>
      </c>
      <c r="N63" s="56">
        <f t="shared" si="10"/>
        <v>0.56558935361216733</v>
      </c>
    </row>
    <row r="64" spans="1:14" x14ac:dyDescent="0.2">
      <c r="A64" s="57">
        <f t="shared" si="7"/>
        <v>59</v>
      </c>
      <c r="B64" s="107">
        <v>4</v>
      </c>
      <c r="C64" s="57" t="s">
        <v>555</v>
      </c>
      <c r="D64" s="57">
        <v>584.88</v>
      </c>
      <c r="E64" s="57">
        <v>40.700000000000003</v>
      </c>
      <c r="F64" s="57"/>
      <c r="G64" s="57">
        <f t="shared" si="3"/>
        <v>625.58000000000004</v>
      </c>
      <c r="H64" s="59">
        <v>56</v>
      </c>
      <c r="I64" s="54">
        <f t="shared" si="4"/>
        <v>6.6666666666666666E-2</v>
      </c>
      <c r="J64" s="54">
        <f t="shared" si="5"/>
        <v>245.33333333333334</v>
      </c>
      <c r="K64" s="54">
        <f t="shared" si="6"/>
        <v>53.973333333333336</v>
      </c>
      <c r="L64" s="245">
        <f t="shared" si="0"/>
        <v>107.21066666666667</v>
      </c>
      <c r="M64" s="245">
        <v>6.6506666666666669</v>
      </c>
      <c r="N64" s="56">
        <f t="shared" si="10"/>
        <v>0.7064149911092874</v>
      </c>
    </row>
    <row r="65" spans="1:14" x14ac:dyDescent="0.2">
      <c r="A65" s="57">
        <f t="shared" si="7"/>
        <v>60</v>
      </c>
      <c r="B65" s="107">
        <v>3</v>
      </c>
      <c r="C65" s="57" t="s">
        <v>556</v>
      </c>
      <c r="D65" s="57">
        <v>444.85</v>
      </c>
      <c r="E65" s="57"/>
      <c r="F65" s="57"/>
      <c r="G65" s="57">
        <f t="shared" si="3"/>
        <v>444.85</v>
      </c>
      <c r="H65" s="59">
        <v>37</v>
      </c>
      <c r="I65" s="54">
        <f t="shared" si="4"/>
        <v>4.4047619047619051E-2</v>
      </c>
      <c r="J65" s="54">
        <f t="shared" si="5"/>
        <v>162.0952380952381</v>
      </c>
      <c r="K65" s="54">
        <f t="shared" si="6"/>
        <v>35.660952380952381</v>
      </c>
      <c r="L65" s="245">
        <f t="shared" si="0"/>
        <v>70.835619047619048</v>
      </c>
      <c r="M65" s="245">
        <v>4.3941904761904764</v>
      </c>
      <c r="N65" s="56">
        <f t="shared" si="10"/>
        <v>0.61365853658536584</v>
      </c>
    </row>
    <row r="66" spans="1:14" x14ac:dyDescent="0.2">
      <c r="A66" s="57">
        <f t="shared" si="7"/>
        <v>61</v>
      </c>
      <c r="B66" s="107">
        <v>4</v>
      </c>
      <c r="C66" s="57" t="s">
        <v>557</v>
      </c>
      <c r="D66" s="57">
        <v>550.70000000000005</v>
      </c>
      <c r="E66" s="57"/>
      <c r="F66" s="57"/>
      <c r="G66" s="57">
        <f t="shared" si="3"/>
        <v>550.70000000000005</v>
      </c>
      <c r="H66" s="59">
        <v>73</v>
      </c>
      <c r="I66" s="54">
        <f t="shared" si="4"/>
        <v>8.6904761904761901E-2</v>
      </c>
      <c r="J66" s="54">
        <f t="shared" si="5"/>
        <v>319.8095238095238</v>
      </c>
      <c r="K66" s="54">
        <f t="shared" si="6"/>
        <v>70.358095238095231</v>
      </c>
      <c r="L66" s="245">
        <f t="shared" si="0"/>
        <v>139.7567619047619</v>
      </c>
      <c r="M66" s="245">
        <v>8.6696190476190473</v>
      </c>
      <c r="N66" s="56">
        <f t="shared" si="10"/>
        <v>0.9780170691846739</v>
      </c>
    </row>
    <row r="67" spans="1:14" x14ac:dyDescent="0.2">
      <c r="A67" s="57">
        <f t="shared" si="7"/>
        <v>62</v>
      </c>
      <c r="B67" s="107">
        <v>3</v>
      </c>
      <c r="C67" s="57" t="s">
        <v>558</v>
      </c>
      <c r="D67" s="57">
        <v>213.7</v>
      </c>
      <c r="E67" s="57"/>
      <c r="F67" s="57"/>
      <c r="G67" s="57">
        <f t="shared" si="3"/>
        <v>213.7</v>
      </c>
      <c r="H67" s="59"/>
      <c r="I67" s="54">
        <f t="shared" si="4"/>
        <v>0</v>
      </c>
      <c r="J67" s="54">
        <f t="shared" si="5"/>
        <v>0</v>
      </c>
      <c r="K67" s="54">
        <f t="shared" si="6"/>
        <v>0</v>
      </c>
      <c r="L67" s="245">
        <f t="shared" si="0"/>
        <v>0</v>
      </c>
      <c r="M67" s="245">
        <v>0</v>
      </c>
      <c r="N67" s="56">
        <f t="shared" si="10"/>
        <v>0</v>
      </c>
    </row>
    <row r="68" spans="1:14" x14ac:dyDescent="0.2">
      <c r="A68" s="57">
        <f t="shared" si="7"/>
        <v>63</v>
      </c>
      <c r="B68" s="107">
        <v>3</v>
      </c>
      <c r="C68" s="57" t="s">
        <v>559</v>
      </c>
      <c r="D68" s="57">
        <v>537.54999999999995</v>
      </c>
      <c r="E68" s="57"/>
      <c r="F68" s="57"/>
      <c r="G68" s="57">
        <f t="shared" si="3"/>
        <v>537.54999999999995</v>
      </c>
      <c r="H68" s="59">
        <v>56</v>
      </c>
      <c r="I68" s="54">
        <f t="shared" si="4"/>
        <v>6.6666666666666666E-2</v>
      </c>
      <c r="J68" s="54">
        <f t="shared" si="5"/>
        <v>245.33333333333334</v>
      </c>
      <c r="K68" s="54">
        <f t="shared" si="6"/>
        <v>53.973333333333336</v>
      </c>
      <c r="L68" s="245">
        <f t="shared" si="0"/>
        <v>107.21066666666667</v>
      </c>
      <c r="M68" s="245">
        <v>6.6506666666666669</v>
      </c>
      <c r="N68" s="56">
        <f t="shared" si="10"/>
        <v>0.76861315226490567</v>
      </c>
    </row>
    <row r="69" spans="1:14" x14ac:dyDescent="0.2">
      <c r="A69" s="57">
        <f t="shared" si="7"/>
        <v>64</v>
      </c>
      <c r="B69" s="107">
        <v>4</v>
      </c>
      <c r="C69" s="57" t="s">
        <v>560</v>
      </c>
      <c r="D69" s="57">
        <v>467.1</v>
      </c>
      <c r="E69" s="57"/>
      <c r="F69" s="57">
        <v>80.8</v>
      </c>
      <c r="G69" s="57">
        <f t="shared" si="3"/>
        <v>547.9</v>
      </c>
      <c r="H69" s="59">
        <v>50</v>
      </c>
      <c r="I69" s="54">
        <f t="shared" si="4"/>
        <v>5.9523809523809521E-2</v>
      </c>
      <c r="J69" s="54">
        <f t="shared" si="5"/>
        <v>219.04761904761904</v>
      </c>
      <c r="K69" s="54">
        <f t="shared" si="6"/>
        <v>48.19047619047619</v>
      </c>
      <c r="L69" s="245">
        <f t="shared" si="0"/>
        <v>95.723809523809521</v>
      </c>
      <c r="M69" s="245">
        <v>5.9380952380952383</v>
      </c>
      <c r="N69" s="56">
        <f t="shared" si="10"/>
        <v>0.78976664525797469</v>
      </c>
    </row>
    <row r="70" spans="1:14" x14ac:dyDescent="0.2">
      <c r="A70" s="57">
        <f t="shared" si="7"/>
        <v>65</v>
      </c>
      <c r="B70" s="107">
        <v>3</v>
      </c>
      <c r="C70" s="57" t="s">
        <v>561</v>
      </c>
      <c r="D70" s="57">
        <v>430.8</v>
      </c>
      <c r="E70" s="57"/>
      <c r="F70" s="57"/>
      <c r="G70" s="57">
        <f t="shared" si="3"/>
        <v>430.8</v>
      </c>
      <c r="H70" s="59">
        <v>46</v>
      </c>
      <c r="I70" s="54">
        <f t="shared" si="4"/>
        <v>5.4761904761904762E-2</v>
      </c>
      <c r="J70" s="54">
        <f t="shared" si="5"/>
        <v>201.52380952380952</v>
      </c>
      <c r="K70" s="54">
        <f t="shared" si="6"/>
        <v>44.335238095238097</v>
      </c>
      <c r="L70" s="245">
        <f t="shared" ref="L70:L133" si="11">J70*0.437</f>
        <v>88.065904761904761</v>
      </c>
      <c r="M70" s="245">
        <v>5.4630476190476189</v>
      </c>
      <c r="N70" s="56">
        <f t="shared" si="10"/>
        <v>0.78780872794800372</v>
      </c>
    </row>
    <row r="71" spans="1:14" x14ac:dyDescent="0.2">
      <c r="A71" s="57">
        <f t="shared" si="7"/>
        <v>66</v>
      </c>
      <c r="B71" s="107">
        <v>4</v>
      </c>
      <c r="C71" s="57" t="s">
        <v>562</v>
      </c>
      <c r="D71" s="57">
        <v>487.85</v>
      </c>
      <c r="E71" s="57"/>
      <c r="F71" s="57"/>
      <c r="G71" s="57">
        <f t="shared" ref="G71:G132" si="12">D71+E71+F71</f>
        <v>487.85</v>
      </c>
      <c r="H71" s="59">
        <v>51</v>
      </c>
      <c r="I71" s="54">
        <f t="shared" ref="I71:I132" si="13">H71/840</f>
        <v>6.0714285714285714E-2</v>
      </c>
      <c r="J71" s="54">
        <f t="shared" ref="J71:J134" si="14">I71*3680</f>
        <v>223.42857142857142</v>
      </c>
      <c r="K71" s="54">
        <f t="shared" ref="K71:K132" si="15">J71*0.22</f>
        <v>49.154285714285713</v>
      </c>
      <c r="L71" s="245">
        <f t="shared" si="11"/>
        <v>97.638285714285715</v>
      </c>
      <c r="M71" s="245">
        <v>6.0568571428571429</v>
      </c>
      <c r="N71" s="56">
        <f t="shared" si="10"/>
        <v>0.77129855488367316</v>
      </c>
    </row>
    <row r="72" spans="1:14" x14ac:dyDescent="0.2">
      <c r="A72" s="57">
        <f t="shared" ref="A72:A133" si="16">A71+1</f>
        <v>67</v>
      </c>
      <c r="B72" s="107">
        <v>5</v>
      </c>
      <c r="C72" s="57" t="s">
        <v>563</v>
      </c>
      <c r="D72" s="57">
        <v>2572.4</v>
      </c>
      <c r="E72" s="57"/>
      <c r="F72" s="57">
        <v>488</v>
      </c>
      <c r="G72" s="57">
        <f t="shared" si="12"/>
        <v>3060.4</v>
      </c>
      <c r="H72" s="59">
        <v>248</v>
      </c>
      <c r="I72" s="54">
        <f t="shared" si="13"/>
        <v>0.29523809523809524</v>
      </c>
      <c r="J72" s="54">
        <f t="shared" si="14"/>
        <v>1086.4761904761906</v>
      </c>
      <c r="K72" s="54">
        <f t="shared" si="15"/>
        <v>239.02476190476193</v>
      </c>
      <c r="L72" s="245">
        <f t="shared" si="11"/>
        <v>474.79009523809526</v>
      </c>
      <c r="M72" s="245">
        <v>29.452952380952382</v>
      </c>
      <c r="N72" s="56">
        <f t="shared" si="10"/>
        <v>0.71129839838283326</v>
      </c>
    </row>
    <row r="73" spans="1:14" x14ac:dyDescent="0.2">
      <c r="A73" s="57">
        <f t="shared" si="16"/>
        <v>68</v>
      </c>
      <c r="B73" s="107">
        <v>3</v>
      </c>
      <c r="C73" s="57" t="s">
        <v>564</v>
      </c>
      <c r="D73" s="57">
        <v>386.9</v>
      </c>
      <c r="E73" s="57"/>
      <c r="F73" s="57"/>
      <c r="G73" s="57">
        <f t="shared" si="12"/>
        <v>386.9</v>
      </c>
      <c r="H73" s="59">
        <v>35.200000000000003</v>
      </c>
      <c r="I73" s="54">
        <f t="shared" si="13"/>
        <v>4.190476190476191E-2</v>
      </c>
      <c r="J73" s="54">
        <f t="shared" si="14"/>
        <v>154.20952380952383</v>
      </c>
      <c r="K73" s="54">
        <f t="shared" si="15"/>
        <v>33.926095238095243</v>
      </c>
      <c r="L73" s="245">
        <f t="shared" si="11"/>
        <v>67.389561904761919</v>
      </c>
      <c r="M73" s="245">
        <v>4.1804190476190479</v>
      </c>
      <c r="N73" s="56">
        <f t="shared" si="10"/>
        <v>0.67124735073662467</v>
      </c>
    </row>
    <row r="74" spans="1:14" x14ac:dyDescent="0.2">
      <c r="A74" s="57">
        <f t="shared" si="16"/>
        <v>69</v>
      </c>
      <c r="B74" s="107">
        <v>5</v>
      </c>
      <c r="C74" s="57" t="s">
        <v>565</v>
      </c>
      <c r="D74" s="57">
        <v>902</v>
      </c>
      <c r="E74" s="57"/>
      <c r="F74" s="57"/>
      <c r="G74" s="57">
        <f t="shared" si="12"/>
        <v>902</v>
      </c>
      <c r="H74" s="59">
        <v>72</v>
      </c>
      <c r="I74" s="54">
        <f t="shared" si="13"/>
        <v>8.5714285714285715E-2</v>
      </c>
      <c r="J74" s="54">
        <f t="shared" si="14"/>
        <v>315.42857142857144</v>
      </c>
      <c r="K74" s="54">
        <f t="shared" si="15"/>
        <v>69.394285714285715</v>
      </c>
      <c r="L74" s="245">
        <f t="shared" si="11"/>
        <v>137.84228571428571</v>
      </c>
      <c r="M74" s="245">
        <v>8.5508571428571436</v>
      </c>
      <c r="N74" s="56">
        <f t="shared" si="10"/>
        <v>0.58893126385809313</v>
      </c>
    </row>
    <row r="75" spans="1:14" x14ac:dyDescent="0.2">
      <c r="A75" s="57">
        <f t="shared" si="16"/>
        <v>70</v>
      </c>
      <c r="B75" s="107">
        <v>4</v>
      </c>
      <c r="C75" s="57" t="s">
        <v>566</v>
      </c>
      <c r="D75" s="57">
        <v>659.8</v>
      </c>
      <c r="E75" s="57">
        <v>57.3</v>
      </c>
      <c r="F75" s="57"/>
      <c r="G75" s="57">
        <f t="shared" si="12"/>
        <v>717.09999999999991</v>
      </c>
      <c r="H75" s="59">
        <v>67</v>
      </c>
      <c r="I75" s="54">
        <f t="shared" si="13"/>
        <v>7.9761904761904756E-2</v>
      </c>
      <c r="J75" s="54">
        <f t="shared" si="14"/>
        <v>293.52380952380952</v>
      </c>
      <c r="K75" s="54">
        <f t="shared" si="15"/>
        <v>64.575238095238092</v>
      </c>
      <c r="L75" s="245">
        <f t="shared" si="11"/>
        <v>128.26990476190477</v>
      </c>
      <c r="M75" s="245">
        <v>7.9570476190476187</v>
      </c>
      <c r="N75" s="56">
        <f t="shared" si="10"/>
        <v>0.749205819945438</v>
      </c>
    </row>
    <row r="76" spans="1:14" x14ac:dyDescent="0.2">
      <c r="A76" s="57">
        <f t="shared" si="16"/>
        <v>71</v>
      </c>
      <c r="B76" s="107">
        <v>3</v>
      </c>
      <c r="C76" s="57" t="s">
        <v>567</v>
      </c>
      <c r="D76" s="57">
        <v>542.70000000000005</v>
      </c>
      <c r="E76" s="57"/>
      <c r="F76" s="57"/>
      <c r="G76" s="57">
        <f t="shared" si="12"/>
        <v>542.70000000000005</v>
      </c>
      <c r="H76" s="240">
        <v>85</v>
      </c>
      <c r="I76" s="54">
        <f t="shared" si="13"/>
        <v>0.10119047619047619</v>
      </c>
      <c r="J76" s="54">
        <f t="shared" si="14"/>
        <v>372.38095238095241</v>
      </c>
      <c r="K76" s="54">
        <f t="shared" si="15"/>
        <v>81.923809523809524</v>
      </c>
      <c r="L76" s="245">
        <f t="shared" si="11"/>
        <v>162.7304761904762</v>
      </c>
      <c r="M76" s="245">
        <v>10.094761904761905</v>
      </c>
      <c r="N76" s="56">
        <f t="shared" si="10"/>
        <v>1.1555739819421411</v>
      </c>
    </row>
    <row r="77" spans="1:14" x14ac:dyDescent="0.2">
      <c r="A77" s="57">
        <f t="shared" si="16"/>
        <v>72</v>
      </c>
      <c r="B77" s="107">
        <v>4</v>
      </c>
      <c r="C77" s="57" t="s">
        <v>568</v>
      </c>
      <c r="D77" s="57">
        <v>605.70000000000005</v>
      </c>
      <c r="E77" s="57"/>
      <c r="F77" s="57">
        <v>19</v>
      </c>
      <c r="G77" s="57">
        <f t="shared" si="12"/>
        <v>624.70000000000005</v>
      </c>
      <c r="H77" s="240">
        <v>87</v>
      </c>
      <c r="I77" s="54">
        <f t="shared" si="13"/>
        <v>0.10357142857142858</v>
      </c>
      <c r="J77" s="54">
        <f t="shared" si="14"/>
        <v>381.14285714285717</v>
      </c>
      <c r="K77" s="54">
        <f t="shared" si="15"/>
        <v>83.851428571428571</v>
      </c>
      <c r="L77" s="245">
        <f t="shared" si="11"/>
        <v>166.55942857142858</v>
      </c>
      <c r="M77" s="245">
        <v>10.332285714285716</v>
      </c>
      <c r="N77" s="56">
        <f t="shared" si="10"/>
        <v>1.0597424467558199</v>
      </c>
    </row>
    <row r="78" spans="1:14" x14ac:dyDescent="0.2">
      <c r="A78" s="57">
        <f t="shared" si="16"/>
        <v>73</v>
      </c>
      <c r="B78" s="107">
        <v>5</v>
      </c>
      <c r="C78" s="57" t="s">
        <v>569</v>
      </c>
      <c r="D78" s="57">
        <v>1311.1</v>
      </c>
      <c r="E78" s="57"/>
      <c r="F78" s="57">
        <v>43.3</v>
      </c>
      <c r="G78" s="57">
        <f t="shared" si="12"/>
        <v>1354.3999999999999</v>
      </c>
      <c r="H78" s="23">
        <v>127</v>
      </c>
      <c r="I78" s="54">
        <f t="shared" si="13"/>
        <v>0.15119047619047618</v>
      </c>
      <c r="J78" s="54">
        <f t="shared" si="14"/>
        <v>556.38095238095229</v>
      </c>
      <c r="K78" s="54">
        <f t="shared" si="15"/>
        <v>122.4038095238095</v>
      </c>
      <c r="L78" s="245">
        <f t="shared" si="11"/>
        <v>243.13847619047615</v>
      </c>
      <c r="M78" s="245">
        <v>15.082761904761904</v>
      </c>
      <c r="N78" s="56">
        <f t="shared" si="10"/>
        <v>0.71467164975974362</v>
      </c>
    </row>
    <row r="79" spans="1:14" x14ac:dyDescent="0.2">
      <c r="A79" s="57">
        <f t="shared" si="16"/>
        <v>74</v>
      </c>
      <c r="B79" s="107">
        <v>2</v>
      </c>
      <c r="C79" s="57" t="s">
        <v>570</v>
      </c>
      <c r="D79" s="57">
        <v>235.6</v>
      </c>
      <c r="E79" s="57"/>
      <c r="F79" s="57"/>
      <c r="G79" s="57">
        <f t="shared" si="12"/>
        <v>235.6</v>
      </c>
      <c r="H79" s="240"/>
      <c r="I79" s="54">
        <f t="shared" si="13"/>
        <v>0</v>
      </c>
      <c r="J79" s="54">
        <f t="shared" si="14"/>
        <v>0</v>
      </c>
      <c r="K79" s="54">
        <f t="shared" si="15"/>
        <v>0</v>
      </c>
      <c r="L79" s="245">
        <f t="shared" si="11"/>
        <v>0</v>
      </c>
      <c r="M79" s="245">
        <v>0</v>
      </c>
      <c r="N79" s="56">
        <f t="shared" si="10"/>
        <v>0</v>
      </c>
    </row>
    <row r="80" spans="1:14" x14ac:dyDescent="0.2">
      <c r="A80" s="57">
        <f t="shared" si="16"/>
        <v>75</v>
      </c>
      <c r="B80" s="107">
        <v>3</v>
      </c>
      <c r="C80" s="57" t="s">
        <v>571</v>
      </c>
      <c r="D80" s="57">
        <v>666.3</v>
      </c>
      <c r="E80" s="57">
        <v>58.1</v>
      </c>
      <c r="F80" s="57"/>
      <c r="G80" s="57">
        <f t="shared" si="12"/>
        <v>724.4</v>
      </c>
      <c r="H80" s="240">
        <v>64</v>
      </c>
      <c r="I80" s="54">
        <f t="shared" si="13"/>
        <v>7.6190476190476197E-2</v>
      </c>
      <c r="J80" s="54">
        <f t="shared" si="14"/>
        <v>280.38095238095241</v>
      </c>
      <c r="K80" s="54">
        <f t="shared" si="15"/>
        <v>61.683809523809529</v>
      </c>
      <c r="L80" s="245">
        <f t="shared" si="11"/>
        <v>122.5264761904762</v>
      </c>
      <c r="M80" s="245">
        <v>7.6007619047619057</v>
      </c>
      <c r="N80" s="56">
        <f t="shared" ref="N80:N111" si="17">(J80+K80+L80+M80)/D80</f>
        <v>0.70867777277502642</v>
      </c>
    </row>
    <row r="81" spans="1:14" x14ac:dyDescent="0.2">
      <c r="A81" s="57">
        <f t="shared" si="16"/>
        <v>76</v>
      </c>
      <c r="B81" s="107">
        <v>3</v>
      </c>
      <c r="C81" s="57" t="s">
        <v>572</v>
      </c>
      <c r="D81" s="57">
        <v>574.5</v>
      </c>
      <c r="E81" s="57"/>
      <c r="F81" s="57"/>
      <c r="G81" s="57">
        <f t="shared" si="12"/>
        <v>574.5</v>
      </c>
      <c r="H81" s="240">
        <v>40</v>
      </c>
      <c r="I81" s="54">
        <f t="shared" si="13"/>
        <v>4.7619047619047616E-2</v>
      </c>
      <c r="J81" s="54">
        <f t="shared" si="14"/>
        <v>175.23809523809524</v>
      </c>
      <c r="K81" s="54">
        <f t="shared" si="15"/>
        <v>38.55238095238095</v>
      </c>
      <c r="L81" s="245">
        <f t="shared" si="11"/>
        <v>76.579047619047614</v>
      </c>
      <c r="M81" s="245">
        <v>4.7504761904761903</v>
      </c>
      <c r="N81" s="56">
        <f t="shared" si="17"/>
        <v>0.51369886858137515</v>
      </c>
    </row>
    <row r="82" spans="1:14" x14ac:dyDescent="0.2">
      <c r="A82" s="57">
        <f t="shared" si="16"/>
        <v>77</v>
      </c>
      <c r="B82" s="107">
        <v>3</v>
      </c>
      <c r="C82" s="57" t="s">
        <v>573</v>
      </c>
      <c r="D82" s="57">
        <v>656.4</v>
      </c>
      <c r="E82" s="57">
        <v>40.5</v>
      </c>
      <c r="F82" s="57"/>
      <c r="G82" s="57">
        <f t="shared" si="12"/>
        <v>696.9</v>
      </c>
      <c r="H82" s="240">
        <v>62</v>
      </c>
      <c r="I82" s="54">
        <f t="shared" si="13"/>
        <v>7.3809523809523811E-2</v>
      </c>
      <c r="J82" s="54">
        <f t="shared" si="14"/>
        <v>271.61904761904765</v>
      </c>
      <c r="K82" s="54">
        <f t="shared" si="15"/>
        <v>59.756190476190483</v>
      </c>
      <c r="L82" s="245">
        <f t="shared" si="11"/>
        <v>118.69752380952382</v>
      </c>
      <c r="M82" s="245">
        <v>7.3632380952380956</v>
      </c>
      <c r="N82" s="56">
        <f t="shared" si="17"/>
        <v>0.69688604509445473</v>
      </c>
    </row>
    <row r="83" spans="1:14" x14ac:dyDescent="0.2">
      <c r="A83" s="57">
        <f t="shared" si="16"/>
        <v>78</v>
      </c>
      <c r="B83" s="107">
        <v>3</v>
      </c>
      <c r="C83" s="57" t="s">
        <v>575</v>
      </c>
      <c r="D83" s="57">
        <v>560.6</v>
      </c>
      <c r="E83" s="57"/>
      <c r="F83" s="57">
        <v>38.4</v>
      </c>
      <c r="G83" s="57">
        <f t="shared" si="12"/>
        <v>599</v>
      </c>
      <c r="H83" s="240">
        <v>80</v>
      </c>
      <c r="I83" s="54">
        <f t="shared" si="13"/>
        <v>9.5238095238095233E-2</v>
      </c>
      <c r="J83" s="54">
        <f t="shared" si="14"/>
        <v>350.47619047619048</v>
      </c>
      <c r="K83" s="54">
        <f t="shared" si="15"/>
        <v>77.104761904761901</v>
      </c>
      <c r="L83" s="245">
        <f t="shared" si="11"/>
        <v>153.15809523809523</v>
      </c>
      <c r="M83" s="245">
        <v>9.5009523809523806</v>
      </c>
      <c r="N83" s="56">
        <f t="shared" si="17"/>
        <v>1.0528719229397074</v>
      </c>
    </row>
    <row r="84" spans="1:14" x14ac:dyDescent="0.2">
      <c r="A84" s="57">
        <f t="shared" si="16"/>
        <v>79</v>
      </c>
      <c r="B84" s="107">
        <v>3</v>
      </c>
      <c r="C84" s="57" t="s">
        <v>576</v>
      </c>
      <c r="D84" s="57">
        <v>494.5</v>
      </c>
      <c r="E84" s="57"/>
      <c r="F84" s="57"/>
      <c r="G84" s="57">
        <f t="shared" si="12"/>
        <v>494.5</v>
      </c>
      <c r="H84" s="240">
        <v>69</v>
      </c>
      <c r="I84" s="54">
        <f t="shared" si="13"/>
        <v>8.2142857142857142E-2</v>
      </c>
      <c r="J84" s="54">
        <f t="shared" si="14"/>
        <v>302.28571428571428</v>
      </c>
      <c r="K84" s="54">
        <f t="shared" si="15"/>
        <v>66.502857142857138</v>
      </c>
      <c r="L84" s="245">
        <f t="shared" si="11"/>
        <v>132.09885714285713</v>
      </c>
      <c r="M84" s="245">
        <v>8.1945714285714288</v>
      </c>
      <c r="N84" s="56">
        <f t="shared" si="17"/>
        <v>1.029488372093023</v>
      </c>
    </row>
    <row r="85" spans="1:14" x14ac:dyDescent="0.2">
      <c r="A85" s="57">
        <f t="shared" si="16"/>
        <v>80</v>
      </c>
      <c r="B85" s="107">
        <v>3</v>
      </c>
      <c r="C85" s="57" t="s">
        <v>577</v>
      </c>
      <c r="D85" s="57">
        <v>719.5</v>
      </c>
      <c r="E85" s="57">
        <v>20.3</v>
      </c>
      <c r="F85" s="57"/>
      <c r="G85" s="57">
        <f t="shared" si="12"/>
        <v>739.8</v>
      </c>
      <c r="H85" s="240">
        <v>67</v>
      </c>
      <c r="I85" s="54">
        <f t="shared" si="13"/>
        <v>7.9761904761904756E-2</v>
      </c>
      <c r="J85" s="54">
        <f t="shared" si="14"/>
        <v>293.52380952380952</v>
      </c>
      <c r="K85" s="54">
        <f t="shared" si="15"/>
        <v>64.575238095238092</v>
      </c>
      <c r="L85" s="245">
        <f t="shared" si="11"/>
        <v>128.26990476190477</v>
      </c>
      <c r="M85" s="245">
        <v>7.9570476190476187</v>
      </c>
      <c r="N85" s="56">
        <f t="shared" si="17"/>
        <v>0.68704100069492702</v>
      </c>
    </row>
    <row r="86" spans="1:14" x14ac:dyDescent="0.2">
      <c r="A86" s="57">
        <f t="shared" si="16"/>
        <v>81</v>
      </c>
      <c r="B86" s="107">
        <v>4</v>
      </c>
      <c r="C86" s="57" t="s">
        <v>578</v>
      </c>
      <c r="D86" s="57">
        <v>673</v>
      </c>
      <c r="E86" s="57">
        <v>43.4</v>
      </c>
      <c r="F86" s="57"/>
      <c r="G86" s="57">
        <f t="shared" si="12"/>
        <v>716.4</v>
      </c>
      <c r="H86" s="240">
        <v>88</v>
      </c>
      <c r="I86" s="54">
        <f t="shared" si="13"/>
        <v>0.10476190476190476</v>
      </c>
      <c r="J86" s="54">
        <f t="shared" si="14"/>
        <v>385.52380952380952</v>
      </c>
      <c r="K86" s="54">
        <f t="shared" si="15"/>
        <v>84.815238095238101</v>
      </c>
      <c r="L86" s="245">
        <f t="shared" si="11"/>
        <v>168.47390476190475</v>
      </c>
      <c r="M86" s="245">
        <v>10.451047619047619</v>
      </c>
      <c r="N86" s="56">
        <f t="shared" si="17"/>
        <v>0.96473105497771161</v>
      </c>
    </row>
    <row r="87" spans="1:14" x14ac:dyDescent="0.2">
      <c r="A87" s="57">
        <f t="shared" si="16"/>
        <v>82</v>
      </c>
      <c r="B87" s="107">
        <v>4</v>
      </c>
      <c r="C87" s="57" t="s">
        <v>579</v>
      </c>
      <c r="D87" s="57">
        <v>628.5</v>
      </c>
      <c r="E87" s="57"/>
      <c r="F87" s="57"/>
      <c r="G87" s="57">
        <f t="shared" si="12"/>
        <v>628.5</v>
      </c>
      <c r="H87" s="240">
        <v>71</v>
      </c>
      <c r="I87" s="54">
        <f t="shared" si="13"/>
        <v>8.4523809523809529E-2</v>
      </c>
      <c r="J87" s="54">
        <f t="shared" si="14"/>
        <v>311.04761904761909</v>
      </c>
      <c r="K87" s="54">
        <f t="shared" si="15"/>
        <v>68.430476190476199</v>
      </c>
      <c r="L87" s="245">
        <f t="shared" si="11"/>
        <v>135.92780952380954</v>
      </c>
      <c r="M87" s="245">
        <v>8.4320952380952399</v>
      </c>
      <c r="N87" s="56">
        <f t="shared" si="17"/>
        <v>0.83347334924423244</v>
      </c>
    </row>
    <row r="88" spans="1:14" x14ac:dyDescent="0.2">
      <c r="A88" s="57">
        <f t="shared" si="16"/>
        <v>83</v>
      </c>
      <c r="B88" s="107">
        <v>5</v>
      </c>
      <c r="C88" s="57" t="s">
        <v>580</v>
      </c>
      <c r="D88" s="57">
        <v>1817.4</v>
      </c>
      <c r="E88" s="57">
        <v>90.8</v>
      </c>
      <c r="F88" s="57"/>
      <c r="G88" s="57">
        <f t="shared" si="12"/>
        <v>1908.2</v>
      </c>
      <c r="H88" s="240">
        <v>164</v>
      </c>
      <c r="I88" s="54">
        <f t="shared" si="13"/>
        <v>0.19523809523809524</v>
      </c>
      <c r="J88" s="54">
        <f t="shared" si="14"/>
        <v>718.47619047619048</v>
      </c>
      <c r="K88" s="54">
        <f t="shared" si="15"/>
        <v>158.06476190476189</v>
      </c>
      <c r="L88" s="245">
        <f t="shared" si="11"/>
        <v>313.97409523809523</v>
      </c>
      <c r="M88" s="245">
        <v>19.476952380952383</v>
      </c>
      <c r="N88" s="56">
        <f t="shared" si="17"/>
        <v>0.66578188621107071</v>
      </c>
    </row>
    <row r="89" spans="1:14" x14ac:dyDescent="0.2">
      <c r="A89" s="57">
        <f t="shared" si="16"/>
        <v>84</v>
      </c>
      <c r="B89" s="107">
        <v>4</v>
      </c>
      <c r="C89" s="57" t="s">
        <v>581</v>
      </c>
      <c r="D89" s="57">
        <v>872.9</v>
      </c>
      <c r="E89" s="57"/>
      <c r="F89" s="57">
        <v>66</v>
      </c>
      <c r="G89" s="57">
        <f t="shared" si="12"/>
        <v>938.9</v>
      </c>
      <c r="H89" s="240">
        <v>73</v>
      </c>
      <c r="I89" s="54">
        <f t="shared" si="13"/>
        <v>8.6904761904761901E-2</v>
      </c>
      <c r="J89" s="54">
        <f t="shared" si="14"/>
        <v>319.8095238095238</v>
      </c>
      <c r="K89" s="54">
        <f t="shared" si="15"/>
        <v>70.358095238095231</v>
      </c>
      <c r="L89" s="245">
        <f t="shared" si="11"/>
        <v>139.7567619047619</v>
      </c>
      <c r="M89" s="245">
        <v>8.6696190476190473</v>
      </c>
      <c r="N89" s="56">
        <f t="shared" si="17"/>
        <v>0.61701684041700078</v>
      </c>
    </row>
    <row r="90" spans="1:14" x14ac:dyDescent="0.2">
      <c r="A90" s="57">
        <f t="shared" si="16"/>
        <v>85</v>
      </c>
      <c r="B90" s="107">
        <v>4</v>
      </c>
      <c r="C90" s="57" t="s">
        <v>582</v>
      </c>
      <c r="D90" s="57">
        <v>583.5</v>
      </c>
      <c r="E90" s="57"/>
      <c r="F90" s="57"/>
      <c r="G90" s="57">
        <f t="shared" si="12"/>
        <v>583.5</v>
      </c>
      <c r="H90" s="240">
        <v>71</v>
      </c>
      <c r="I90" s="54">
        <f t="shared" si="13"/>
        <v>8.4523809523809529E-2</v>
      </c>
      <c r="J90" s="54">
        <f t="shared" si="14"/>
        <v>311.04761904761909</v>
      </c>
      <c r="K90" s="54">
        <f t="shared" si="15"/>
        <v>68.430476190476199</v>
      </c>
      <c r="L90" s="245">
        <f t="shared" si="11"/>
        <v>135.92780952380954</v>
      </c>
      <c r="M90" s="245">
        <v>8.4320952380952399</v>
      </c>
      <c r="N90" s="56">
        <f t="shared" si="17"/>
        <v>0.89775149957155109</v>
      </c>
    </row>
    <row r="91" spans="1:14" x14ac:dyDescent="0.2">
      <c r="A91" s="57">
        <f t="shared" si="16"/>
        <v>86</v>
      </c>
      <c r="B91" s="107">
        <v>2</v>
      </c>
      <c r="C91" s="57" t="s">
        <v>583</v>
      </c>
      <c r="D91" s="57">
        <v>288.43</v>
      </c>
      <c r="E91" s="57"/>
      <c r="F91" s="57"/>
      <c r="G91" s="57">
        <f t="shared" si="12"/>
        <v>288.43</v>
      </c>
      <c r="H91" s="240"/>
      <c r="I91" s="54">
        <f t="shared" si="13"/>
        <v>0</v>
      </c>
      <c r="J91" s="54">
        <f t="shared" si="14"/>
        <v>0</v>
      </c>
      <c r="K91" s="54">
        <f t="shared" si="15"/>
        <v>0</v>
      </c>
      <c r="L91" s="245">
        <f t="shared" si="11"/>
        <v>0</v>
      </c>
      <c r="M91" s="245">
        <v>0</v>
      </c>
      <c r="N91" s="56">
        <f t="shared" si="17"/>
        <v>0</v>
      </c>
    </row>
    <row r="92" spans="1:14" x14ac:dyDescent="0.2">
      <c r="A92" s="57">
        <f t="shared" si="16"/>
        <v>87</v>
      </c>
      <c r="B92" s="107">
        <v>2</v>
      </c>
      <c r="C92" s="57" t="s">
        <v>584</v>
      </c>
      <c r="D92" s="57">
        <v>539.6</v>
      </c>
      <c r="E92" s="57"/>
      <c r="F92" s="57"/>
      <c r="G92" s="57">
        <f t="shared" si="12"/>
        <v>539.6</v>
      </c>
      <c r="H92" s="240"/>
      <c r="I92" s="54">
        <f t="shared" si="13"/>
        <v>0</v>
      </c>
      <c r="J92" s="54">
        <f t="shared" si="14"/>
        <v>0</v>
      </c>
      <c r="K92" s="54">
        <f t="shared" si="15"/>
        <v>0</v>
      </c>
      <c r="L92" s="245">
        <f t="shared" si="11"/>
        <v>0</v>
      </c>
      <c r="M92" s="245">
        <v>0</v>
      </c>
      <c r="N92" s="56">
        <f t="shared" si="17"/>
        <v>0</v>
      </c>
    </row>
    <row r="93" spans="1:14" x14ac:dyDescent="0.2">
      <c r="A93" s="57">
        <f t="shared" si="16"/>
        <v>88</v>
      </c>
      <c r="B93" s="107">
        <v>9</v>
      </c>
      <c r="C93" s="57" t="s">
        <v>585</v>
      </c>
      <c r="D93" s="57">
        <v>2006.4</v>
      </c>
      <c r="E93" s="57"/>
      <c r="F93" s="57"/>
      <c r="G93" s="57">
        <f t="shared" si="12"/>
        <v>2006.4</v>
      </c>
      <c r="H93" s="240">
        <v>292</v>
      </c>
      <c r="I93" s="54">
        <f t="shared" si="13"/>
        <v>0.34761904761904761</v>
      </c>
      <c r="J93" s="54">
        <f t="shared" si="14"/>
        <v>1279.2380952380952</v>
      </c>
      <c r="K93" s="54">
        <f t="shared" si="15"/>
        <v>281.43238095238092</v>
      </c>
      <c r="L93" s="245">
        <f t="shared" si="11"/>
        <v>559.02704761904761</v>
      </c>
      <c r="M93" s="245">
        <v>34.678476190476189</v>
      </c>
      <c r="N93" s="56">
        <f t="shared" si="17"/>
        <v>1.0737519936204145</v>
      </c>
    </row>
    <row r="94" spans="1:14" x14ac:dyDescent="0.2">
      <c r="A94" s="57">
        <f t="shared" si="16"/>
        <v>89</v>
      </c>
      <c r="B94" s="107">
        <v>5</v>
      </c>
      <c r="C94" s="57" t="s">
        <v>586</v>
      </c>
      <c r="D94" s="57">
        <v>3433.2</v>
      </c>
      <c r="E94" s="57">
        <v>78</v>
      </c>
      <c r="F94" s="57"/>
      <c r="G94" s="57">
        <f t="shared" si="12"/>
        <v>3511.2</v>
      </c>
      <c r="H94" s="23">
        <v>327.10000000000002</v>
      </c>
      <c r="I94" s="54">
        <f t="shared" si="13"/>
        <v>0.38940476190476192</v>
      </c>
      <c r="J94" s="54">
        <f t="shared" si="14"/>
        <v>1433.0095238095239</v>
      </c>
      <c r="K94" s="54">
        <f t="shared" si="15"/>
        <v>315.26209523809524</v>
      </c>
      <c r="L94" s="245">
        <f t="shared" si="11"/>
        <v>626.22516190476199</v>
      </c>
      <c r="M94" s="245">
        <v>38.84701904761905</v>
      </c>
      <c r="N94" s="56">
        <f t="shared" si="17"/>
        <v>0.70294296865897721</v>
      </c>
    </row>
    <row r="95" spans="1:14" x14ac:dyDescent="0.2">
      <c r="A95" s="57">
        <f t="shared" si="16"/>
        <v>90</v>
      </c>
      <c r="B95" s="107">
        <v>3</v>
      </c>
      <c r="C95" s="57" t="s">
        <v>587</v>
      </c>
      <c r="D95" s="57">
        <v>416.5</v>
      </c>
      <c r="E95" s="57"/>
      <c r="F95" s="57">
        <v>27.3</v>
      </c>
      <c r="G95" s="57">
        <f t="shared" si="12"/>
        <v>443.8</v>
      </c>
      <c r="H95" s="240">
        <v>54</v>
      </c>
      <c r="I95" s="54">
        <f t="shared" si="13"/>
        <v>6.4285714285714279E-2</v>
      </c>
      <c r="J95" s="54">
        <f t="shared" si="14"/>
        <v>236.57142857142856</v>
      </c>
      <c r="K95" s="54">
        <f t="shared" si="15"/>
        <v>52.045714285714283</v>
      </c>
      <c r="L95" s="245">
        <f t="shared" si="11"/>
        <v>103.38171428571428</v>
      </c>
      <c r="M95" s="245">
        <v>6.4131428571428568</v>
      </c>
      <c r="N95" s="56">
        <f t="shared" si="17"/>
        <v>0.95657142857142852</v>
      </c>
    </row>
    <row r="96" spans="1:14" x14ac:dyDescent="0.2">
      <c r="A96" s="57">
        <f t="shared" si="16"/>
        <v>91</v>
      </c>
      <c r="B96" s="107">
        <v>3</v>
      </c>
      <c r="C96" s="57" t="s">
        <v>588</v>
      </c>
      <c r="D96" s="57">
        <v>514.9</v>
      </c>
      <c r="E96" s="57">
        <v>88.2</v>
      </c>
      <c r="F96" s="57"/>
      <c r="G96" s="57">
        <f t="shared" si="12"/>
        <v>603.1</v>
      </c>
      <c r="H96" s="240">
        <v>86.5</v>
      </c>
      <c r="I96" s="54">
        <f t="shared" si="13"/>
        <v>0.10297619047619047</v>
      </c>
      <c r="J96" s="54">
        <f t="shared" si="14"/>
        <v>378.95238095238091</v>
      </c>
      <c r="K96" s="54">
        <f t="shared" si="15"/>
        <v>83.369523809523798</v>
      </c>
      <c r="L96" s="245">
        <f t="shared" si="11"/>
        <v>165.60219047619046</v>
      </c>
      <c r="M96" s="245">
        <v>10.272904761904762</v>
      </c>
      <c r="N96" s="56">
        <f t="shared" si="17"/>
        <v>1.2394581472130508</v>
      </c>
    </row>
    <row r="97" spans="1:14" x14ac:dyDescent="0.2">
      <c r="A97" s="57">
        <f t="shared" si="16"/>
        <v>92</v>
      </c>
      <c r="B97" s="107">
        <v>3</v>
      </c>
      <c r="C97" s="57" t="s">
        <v>589</v>
      </c>
      <c r="D97" s="57">
        <v>368.8</v>
      </c>
      <c r="E97" s="57">
        <v>30.4</v>
      </c>
      <c r="F97" s="57"/>
      <c r="G97" s="57">
        <f t="shared" si="12"/>
        <v>399.2</v>
      </c>
      <c r="H97" s="240">
        <v>60</v>
      </c>
      <c r="I97" s="54">
        <f t="shared" si="13"/>
        <v>7.1428571428571425E-2</v>
      </c>
      <c r="J97" s="54">
        <f t="shared" si="14"/>
        <v>262.85714285714283</v>
      </c>
      <c r="K97" s="54">
        <f t="shared" si="15"/>
        <v>57.828571428571422</v>
      </c>
      <c r="L97" s="245">
        <f t="shared" si="11"/>
        <v>114.86857142857141</v>
      </c>
      <c r="M97" s="245">
        <v>7.1257142857142854</v>
      </c>
      <c r="N97" s="56">
        <f t="shared" si="17"/>
        <v>1.2003253796095446</v>
      </c>
    </row>
    <row r="98" spans="1:14" x14ac:dyDescent="0.2">
      <c r="A98" s="57">
        <f t="shared" si="16"/>
        <v>93</v>
      </c>
      <c r="B98" s="107">
        <v>4</v>
      </c>
      <c r="C98" s="57" t="s">
        <v>590</v>
      </c>
      <c r="D98" s="57">
        <v>939.1</v>
      </c>
      <c r="E98" s="57"/>
      <c r="F98" s="57"/>
      <c r="G98" s="57">
        <f t="shared" si="12"/>
        <v>939.1</v>
      </c>
      <c r="H98" s="240">
        <v>138</v>
      </c>
      <c r="I98" s="54">
        <f t="shared" si="13"/>
        <v>0.16428571428571428</v>
      </c>
      <c r="J98" s="54">
        <f t="shared" si="14"/>
        <v>604.57142857142856</v>
      </c>
      <c r="K98" s="54">
        <f t="shared" si="15"/>
        <v>133.00571428571428</v>
      </c>
      <c r="L98" s="245">
        <f t="shared" si="11"/>
        <v>264.19771428571426</v>
      </c>
      <c r="M98" s="245">
        <v>16.389142857142858</v>
      </c>
      <c r="N98" s="56">
        <f t="shared" si="17"/>
        <v>1.084191246938558</v>
      </c>
    </row>
    <row r="99" spans="1:14" x14ac:dyDescent="0.2">
      <c r="A99" s="57">
        <f t="shared" si="16"/>
        <v>94</v>
      </c>
      <c r="B99" s="107">
        <v>3</v>
      </c>
      <c r="C99" s="57" t="s">
        <v>591</v>
      </c>
      <c r="D99" s="57">
        <v>455.8</v>
      </c>
      <c r="E99" s="57"/>
      <c r="F99" s="57"/>
      <c r="G99" s="57">
        <f t="shared" si="12"/>
        <v>455.8</v>
      </c>
      <c r="H99" s="240">
        <v>54</v>
      </c>
      <c r="I99" s="54">
        <f t="shared" si="13"/>
        <v>6.4285714285714279E-2</v>
      </c>
      <c r="J99" s="54">
        <f t="shared" si="14"/>
        <v>236.57142857142856</v>
      </c>
      <c r="K99" s="54">
        <f t="shared" si="15"/>
        <v>52.045714285714283</v>
      </c>
      <c r="L99" s="245">
        <f t="shared" si="11"/>
        <v>103.38171428571428</v>
      </c>
      <c r="M99" s="245">
        <v>6.4131428571428568</v>
      </c>
      <c r="N99" s="56">
        <f t="shared" si="17"/>
        <v>0.87409390083369887</v>
      </c>
    </row>
    <row r="100" spans="1:14" x14ac:dyDescent="0.2">
      <c r="A100" s="57">
        <f t="shared" si="16"/>
        <v>95</v>
      </c>
      <c r="B100" s="107">
        <v>4</v>
      </c>
      <c r="C100" s="57" t="s">
        <v>592</v>
      </c>
      <c r="D100" s="57">
        <v>592.29999999999995</v>
      </c>
      <c r="E100" s="57"/>
      <c r="F100" s="57"/>
      <c r="G100" s="57">
        <f t="shared" si="12"/>
        <v>592.29999999999995</v>
      </c>
      <c r="H100" s="240">
        <v>75</v>
      </c>
      <c r="I100" s="54">
        <f t="shared" si="13"/>
        <v>8.9285714285714288E-2</v>
      </c>
      <c r="J100" s="54">
        <f t="shared" si="14"/>
        <v>328.57142857142856</v>
      </c>
      <c r="K100" s="54">
        <f t="shared" si="15"/>
        <v>72.285714285714278</v>
      </c>
      <c r="L100" s="245">
        <f t="shared" si="11"/>
        <v>143.58571428571429</v>
      </c>
      <c r="M100" s="245">
        <v>8.9071428571428584</v>
      </c>
      <c r="N100" s="56">
        <f t="shared" si="17"/>
        <v>0.93423940570656749</v>
      </c>
    </row>
    <row r="101" spans="1:14" x14ac:dyDescent="0.2">
      <c r="A101" s="57">
        <f t="shared" si="16"/>
        <v>96</v>
      </c>
      <c r="B101" s="107">
        <v>4</v>
      </c>
      <c r="C101" s="57" t="s">
        <v>593</v>
      </c>
      <c r="D101" s="57">
        <v>636.6</v>
      </c>
      <c r="E101" s="57"/>
      <c r="F101" s="57"/>
      <c r="G101" s="57">
        <f t="shared" si="12"/>
        <v>636.6</v>
      </c>
      <c r="H101" s="240">
        <v>64</v>
      </c>
      <c r="I101" s="54">
        <f t="shared" si="13"/>
        <v>7.6190476190476197E-2</v>
      </c>
      <c r="J101" s="54">
        <f t="shared" si="14"/>
        <v>280.38095238095241</v>
      </c>
      <c r="K101" s="54">
        <f t="shared" si="15"/>
        <v>61.683809523809529</v>
      </c>
      <c r="L101" s="245">
        <f t="shared" si="11"/>
        <v>122.5264761904762</v>
      </c>
      <c r="M101" s="245">
        <v>7.6007619047619057</v>
      </c>
      <c r="N101" s="56">
        <f t="shared" si="17"/>
        <v>0.7417404963870563</v>
      </c>
    </row>
    <row r="102" spans="1:14" x14ac:dyDescent="0.2">
      <c r="A102" s="57">
        <f t="shared" si="16"/>
        <v>97</v>
      </c>
      <c r="B102" s="107">
        <v>2</v>
      </c>
      <c r="C102" s="57" t="s">
        <v>594</v>
      </c>
      <c r="D102" s="57">
        <v>335</v>
      </c>
      <c r="E102" s="57"/>
      <c r="F102" s="57">
        <v>55.3</v>
      </c>
      <c r="G102" s="57">
        <f t="shared" si="12"/>
        <v>390.3</v>
      </c>
      <c r="H102" s="240"/>
      <c r="I102" s="54">
        <f t="shared" si="13"/>
        <v>0</v>
      </c>
      <c r="J102" s="54">
        <f t="shared" si="14"/>
        <v>0</v>
      </c>
      <c r="K102" s="54">
        <f t="shared" si="15"/>
        <v>0</v>
      </c>
      <c r="L102" s="245">
        <f t="shared" si="11"/>
        <v>0</v>
      </c>
      <c r="M102" s="245">
        <v>0</v>
      </c>
      <c r="N102" s="56">
        <f t="shared" si="17"/>
        <v>0</v>
      </c>
    </row>
    <row r="103" spans="1:14" x14ac:dyDescent="0.2">
      <c r="A103" s="57">
        <f t="shared" si="16"/>
        <v>98</v>
      </c>
      <c r="B103" s="107">
        <v>3</v>
      </c>
      <c r="C103" s="57" t="s">
        <v>595</v>
      </c>
      <c r="D103" s="57">
        <v>784</v>
      </c>
      <c r="E103" s="57"/>
      <c r="F103" s="57"/>
      <c r="G103" s="57">
        <f t="shared" si="12"/>
        <v>784</v>
      </c>
      <c r="H103" s="240">
        <v>77</v>
      </c>
      <c r="I103" s="54">
        <f t="shared" si="13"/>
        <v>9.166666666666666E-2</v>
      </c>
      <c r="J103" s="54">
        <f t="shared" si="14"/>
        <v>337.33333333333331</v>
      </c>
      <c r="K103" s="54">
        <f t="shared" si="15"/>
        <v>74.213333333333324</v>
      </c>
      <c r="L103" s="245">
        <f t="shared" si="11"/>
        <v>147.41466666666665</v>
      </c>
      <c r="M103" s="245">
        <v>9.1446666666666658</v>
      </c>
      <c r="N103" s="56">
        <f t="shared" si="17"/>
        <v>0.72462499999999996</v>
      </c>
    </row>
    <row r="104" spans="1:14" x14ac:dyDescent="0.2">
      <c r="A104" s="57">
        <f t="shared" si="16"/>
        <v>99</v>
      </c>
      <c r="B104" s="107">
        <v>2</v>
      </c>
      <c r="C104" s="57" t="s">
        <v>596</v>
      </c>
      <c r="D104" s="57">
        <v>324.2</v>
      </c>
      <c r="E104" s="57"/>
      <c r="F104" s="57">
        <v>31.1</v>
      </c>
      <c r="G104" s="57">
        <f t="shared" si="12"/>
        <v>355.3</v>
      </c>
      <c r="H104" s="240"/>
      <c r="I104" s="54">
        <f t="shared" si="13"/>
        <v>0</v>
      </c>
      <c r="J104" s="54">
        <f t="shared" si="14"/>
        <v>0</v>
      </c>
      <c r="K104" s="54">
        <f t="shared" si="15"/>
        <v>0</v>
      </c>
      <c r="L104" s="245">
        <f t="shared" si="11"/>
        <v>0</v>
      </c>
      <c r="M104" s="245">
        <v>0</v>
      </c>
      <c r="N104" s="56">
        <f t="shared" si="17"/>
        <v>0</v>
      </c>
    </row>
    <row r="105" spans="1:14" x14ac:dyDescent="0.2">
      <c r="A105" s="57">
        <f t="shared" si="16"/>
        <v>100</v>
      </c>
      <c r="B105" s="107">
        <v>3</v>
      </c>
      <c r="C105" s="57" t="s">
        <v>597</v>
      </c>
      <c r="D105" s="57">
        <v>767.05</v>
      </c>
      <c r="E105" s="57"/>
      <c r="F105" s="57"/>
      <c r="G105" s="57">
        <f t="shared" si="12"/>
        <v>767.05</v>
      </c>
      <c r="H105" s="240">
        <v>72</v>
      </c>
      <c r="I105" s="54">
        <f t="shared" si="13"/>
        <v>8.5714285714285715E-2</v>
      </c>
      <c r="J105" s="54">
        <f t="shared" si="14"/>
        <v>315.42857142857144</v>
      </c>
      <c r="K105" s="54">
        <f t="shared" si="15"/>
        <v>69.394285714285715</v>
      </c>
      <c r="L105" s="245">
        <f t="shared" si="11"/>
        <v>137.84228571428571</v>
      </c>
      <c r="M105" s="245">
        <v>8.5508571428571436</v>
      </c>
      <c r="N105" s="56">
        <f t="shared" si="17"/>
        <v>0.69254416270125807</v>
      </c>
    </row>
    <row r="106" spans="1:14" x14ac:dyDescent="0.2">
      <c r="A106" s="57">
        <f t="shared" si="16"/>
        <v>101</v>
      </c>
      <c r="B106" s="107">
        <v>3</v>
      </c>
      <c r="C106" s="57" t="s">
        <v>598</v>
      </c>
      <c r="D106" s="57">
        <v>364.8</v>
      </c>
      <c r="E106" s="57"/>
      <c r="F106" s="57"/>
      <c r="G106" s="57">
        <f t="shared" si="12"/>
        <v>364.8</v>
      </c>
      <c r="H106" s="23">
        <v>33.5</v>
      </c>
      <c r="I106" s="54">
        <f t="shared" si="13"/>
        <v>3.9880952380952378E-2</v>
      </c>
      <c r="J106" s="54">
        <f t="shared" si="14"/>
        <v>146.76190476190476</v>
      </c>
      <c r="K106" s="54">
        <f t="shared" si="15"/>
        <v>32.287619047619046</v>
      </c>
      <c r="L106" s="245">
        <f t="shared" si="11"/>
        <v>64.134952380952384</v>
      </c>
      <c r="M106" s="245">
        <v>3.9785238095238094</v>
      </c>
      <c r="N106" s="56">
        <f t="shared" si="17"/>
        <v>0.67753015350877188</v>
      </c>
    </row>
    <row r="107" spans="1:14" x14ac:dyDescent="0.2">
      <c r="A107" s="57">
        <f t="shared" si="16"/>
        <v>102</v>
      </c>
      <c r="B107" s="107">
        <v>3</v>
      </c>
      <c r="C107" s="57" t="s">
        <v>599</v>
      </c>
      <c r="D107" s="57">
        <v>638.5</v>
      </c>
      <c r="E107" s="57">
        <v>25.4</v>
      </c>
      <c r="F107" s="57"/>
      <c r="G107" s="57">
        <f t="shared" si="12"/>
        <v>663.9</v>
      </c>
      <c r="H107" s="240">
        <v>72</v>
      </c>
      <c r="I107" s="54">
        <f t="shared" si="13"/>
        <v>8.5714285714285715E-2</v>
      </c>
      <c r="J107" s="54">
        <f t="shared" si="14"/>
        <v>315.42857142857144</v>
      </c>
      <c r="K107" s="54">
        <f t="shared" si="15"/>
        <v>69.394285714285715</v>
      </c>
      <c r="L107" s="245">
        <f t="shared" si="11"/>
        <v>137.84228571428571</v>
      </c>
      <c r="M107" s="245">
        <v>8.5508571428571436</v>
      </c>
      <c r="N107" s="56">
        <f t="shared" si="17"/>
        <v>0.83197494126859828</v>
      </c>
    </row>
    <row r="108" spans="1:14" x14ac:dyDescent="0.2">
      <c r="A108" s="57">
        <f t="shared" si="16"/>
        <v>103</v>
      </c>
      <c r="B108" s="107">
        <v>3</v>
      </c>
      <c r="C108" s="57" t="s">
        <v>600</v>
      </c>
      <c r="D108" s="57">
        <v>939.5</v>
      </c>
      <c r="E108" s="57"/>
      <c r="F108" s="57"/>
      <c r="G108" s="57">
        <f t="shared" si="12"/>
        <v>939.5</v>
      </c>
      <c r="H108" s="240">
        <v>82</v>
      </c>
      <c r="I108" s="54">
        <f t="shared" si="13"/>
        <v>9.7619047619047619E-2</v>
      </c>
      <c r="J108" s="54">
        <f t="shared" si="14"/>
        <v>359.23809523809524</v>
      </c>
      <c r="K108" s="54">
        <f t="shared" si="15"/>
        <v>79.032380952380947</v>
      </c>
      <c r="L108" s="245">
        <f t="shared" si="11"/>
        <v>156.98704761904762</v>
      </c>
      <c r="M108" s="245">
        <v>9.7384761904761916</v>
      </c>
      <c r="N108" s="56">
        <f t="shared" si="17"/>
        <v>0.64395529536987761</v>
      </c>
    </row>
    <row r="109" spans="1:14" x14ac:dyDescent="0.2">
      <c r="A109" s="57">
        <f t="shared" si="16"/>
        <v>104</v>
      </c>
      <c r="B109" s="107">
        <v>3</v>
      </c>
      <c r="C109" s="57" t="s">
        <v>601</v>
      </c>
      <c r="D109" s="57">
        <v>804.7</v>
      </c>
      <c r="E109" s="57"/>
      <c r="F109" s="57"/>
      <c r="G109" s="57">
        <f t="shared" si="12"/>
        <v>804.7</v>
      </c>
      <c r="H109" s="240">
        <v>65</v>
      </c>
      <c r="I109" s="54">
        <f t="shared" si="13"/>
        <v>7.7380952380952384E-2</v>
      </c>
      <c r="J109" s="54">
        <f t="shared" si="14"/>
        <v>284.76190476190476</v>
      </c>
      <c r="K109" s="54">
        <f t="shared" si="15"/>
        <v>62.647619047619045</v>
      </c>
      <c r="L109" s="245">
        <f t="shared" si="11"/>
        <v>124.44095238095238</v>
      </c>
      <c r="M109" s="245">
        <v>7.7195238095238103</v>
      </c>
      <c r="N109" s="56">
        <f t="shared" si="17"/>
        <v>0.59596122778675287</v>
      </c>
    </row>
    <row r="110" spans="1:14" x14ac:dyDescent="0.2">
      <c r="A110" s="57">
        <f t="shared" si="16"/>
        <v>105</v>
      </c>
      <c r="B110" s="107">
        <v>3</v>
      </c>
      <c r="C110" s="57" t="s">
        <v>602</v>
      </c>
      <c r="D110" s="57">
        <v>683.2</v>
      </c>
      <c r="E110" s="57"/>
      <c r="F110" s="57"/>
      <c r="G110" s="57">
        <f t="shared" si="12"/>
        <v>683.2</v>
      </c>
      <c r="H110" s="240">
        <v>103</v>
      </c>
      <c r="I110" s="54">
        <f t="shared" si="13"/>
        <v>0.12261904761904761</v>
      </c>
      <c r="J110" s="54">
        <f t="shared" si="14"/>
        <v>451.23809523809524</v>
      </c>
      <c r="K110" s="54">
        <f t="shared" si="15"/>
        <v>99.272380952380956</v>
      </c>
      <c r="L110" s="245">
        <f t="shared" si="11"/>
        <v>197.19104761904762</v>
      </c>
      <c r="M110" s="245">
        <v>12.232476190476191</v>
      </c>
      <c r="N110" s="56">
        <f t="shared" si="17"/>
        <v>1.1123155737704917</v>
      </c>
    </row>
    <row r="111" spans="1:14" x14ac:dyDescent="0.2">
      <c r="A111" s="57">
        <f t="shared" si="16"/>
        <v>106</v>
      </c>
      <c r="B111" s="107">
        <v>2</v>
      </c>
      <c r="C111" s="57" t="s">
        <v>603</v>
      </c>
      <c r="D111" s="57">
        <v>367.7</v>
      </c>
      <c r="E111" s="57">
        <v>41.3</v>
      </c>
      <c r="F111" s="57"/>
      <c r="G111" s="57">
        <f t="shared" si="12"/>
        <v>409</v>
      </c>
      <c r="H111" s="240"/>
      <c r="I111" s="54">
        <f t="shared" si="13"/>
        <v>0</v>
      </c>
      <c r="J111" s="54">
        <f t="shared" si="14"/>
        <v>0</v>
      </c>
      <c r="K111" s="54">
        <f t="shared" si="15"/>
        <v>0</v>
      </c>
      <c r="L111" s="245">
        <f t="shared" si="11"/>
        <v>0</v>
      </c>
      <c r="M111" s="245">
        <v>0</v>
      </c>
      <c r="N111" s="56">
        <f t="shared" si="17"/>
        <v>0</v>
      </c>
    </row>
    <row r="112" spans="1:14" x14ac:dyDescent="0.2">
      <c r="A112" s="57">
        <f t="shared" si="16"/>
        <v>107</v>
      </c>
      <c r="B112" s="107">
        <v>2</v>
      </c>
      <c r="C112" s="57" t="s">
        <v>604</v>
      </c>
      <c r="D112" s="57">
        <v>417.4</v>
      </c>
      <c r="E112" s="57"/>
      <c r="F112" s="57"/>
      <c r="G112" s="57">
        <f t="shared" si="12"/>
        <v>417.4</v>
      </c>
      <c r="H112" s="240"/>
      <c r="I112" s="54">
        <f t="shared" si="13"/>
        <v>0</v>
      </c>
      <c r="J112" s="54">
        <f t="shared" si="14"/>
        <v>0</v>
      </c>
      <c r="K112" s="54">
        <f t="shared" si="15"/>
        <v>0</v>
      </c>
      <c r="L112" s="245">
        <f t="shared" si="11"/>
        <v>0</v>
      </c>
      <c r="M112" s="245">
        <v>0</v>
      </c>
      <c r="N112" s="56">
        <f t="shared" ref="N112:N142" si="18">(J112+K112+L112+M112)/D112</f>
        <v>0</v>
      </c>
    </row>
    <row r="113" spans="1:14" x14ac:dyDescent="0.2">
      <c r="A113" s="57">
        <f t="shared" si="16"/>
        <v>108</v>
      </c>
      <c r="B113" s="107">
        <v>2</v>
      </c>
      <c r="C113" s="57" t="s">
        <v>605</v>
      </c>
      <c r="D113" s="57">
        <v>250.6</v>
      </c>
      <c r="E113" s="57"/>
      <c r="F113" s="57"/>
      <c r="G113" s="57">
        <f t="shared" si="12"/>
        <v>250.6</v>
      </c>
      <c r="H113" s="240"/>
      <c r="I113" s="54">
        <f t="shared" si="13"/>
        <v>0</v>
      </c>
      <c r="J113" s="54">
        <f t="shared" si="14"/>
        <v>0</v>
      </c>
      <c r="K113" s="54">
        <f t="shared" si="15"/>
        <v>0</v>
      </c>
      <c r="L113" s="245">
        <f t="shared" si="11"/>
        <v>0</v>
      </c>
      <c r="M113" s="245">
        <v>0</v>
      </c>
      <c r="N113" s="56">
        <f t="shared" si="18"/>
        <v>0</v>
      </c>
    </row>
    <row r="114" spans="1:14" x14ac:dyDescent="0.2">
      <c r="A114" s="57">
        <f t="shared" si="16"/>
        <v>109</v>
      </c>
      <c r="B114" s="107">
        <v>3</v>
      </c>
      <c r="C114" s="57" t="s">
        <v>606</v>
      </c>
      <c r="D114" s="57">
        <v>362.9</v>
      </c>
      <c r="E114" s="57"/>
      <c r="F114" s="57"/>
      <c r="G114" s="57">
        <f t="shared" si="12"/>
        <v>362.9</v>
      </c>
      <c r="H114" s="240">
        <v>51</v>
      </c>
      <c r="I114" s="54">
        <f t="shared" si="13"/>
        <v>6.0714285714285714E-2</v>
      </c>
      <c r="J114" s="54">
        <f t="shared" si="14"/>
        <v>223.42857142857142</v>
      </c>
      <c r="K114" s="54">
        <f t="shared" si="15"/>
        <v>49.154285714285713</v>
      </c>
      <c r="L114" s="245">
        <f t="shared" si="11"/>
        <v>97.638285714285715</v>
      </c>
      <c r="M114" s="245">
        <v>6.0568571428571429</v>
      </c>
      <c r="N114" s="56">
        <f t="shared" si="18"/>
        <v>1.0368641499035547</v>
      </c>
    </row>
    <row r="115" spans="1:14" x14ac:dyDescent="0.2">
      <c r="A115" s="57">
        <f t="shared" si="16"/>
        <v>110</v>
      </c>
      <c r="B115" s="107">
        <v>3</v>
      </c>
      <c r="C115" s="57" t="s">
        <v>607</v>
      </c>
      <c r="D115" s="57">
        <v>270.2</v>
      </c>
      <c r="E115" s="57"/>
      <c r="F115" s="57"/>
      <c r="G115" s="57">
        <f t="shared" si="12"/>
        <v>270.2</v>
      </c>
      <c r="H115" s="240">
        <v>21</v>
      </c>
      <c r="I115" s="54">
        <f t="shared" si="13"/>
        <v>2.5000000000000001E-2</v>
      </c>
      <c r="J115" s="54">
        <f t="shared" si="14"/>
        <v>92</v>
      </c>
      <c r="K115" s="54">
        <f t="shared" si="15"/>
        <v>20.239999999999998</v>
      </c>
      <c r="L115" s="245">
        <f t="shared" si="11"/>
        <v>40.204000000000001</v>
      </c>
      <c r="M115" s="245">
        <v>2.4940000000000002</v>
      </c>
      <c r="N115" s="56">
        <f t="shared" si="18"/>
        <v>0.57341968911917096</v>
      </c>
    </row>
    <row r="116" spans="1:14" x14ac:dyDescent="0.2">
      <c r="A116" s="57">
        <f t="shared" si="16"/>
        <v>111</v>
      </c>
      <c r="B116" s="107">
        <v>5</v>
      </c>
      <c r="C116" s="57" t="s">
        <v>608</v>
      </c>
      <c r="D116" s="57">
        <v>1561.8</v>
      </c>
      <c r="E116" s="57"/>
      <c r="F116" s="57"/>
      <c r="G116" s="57">
        <f t="shared" si="12"/>
        <v>1561.8</v>
      </c>
      <c r="H116" s="240">
        <v>109</v>
      </c>
      <c r="I116" s="54">
        <f t="shared" si="13"/>
        <v>0.12976190476190477</v>
      </c>
      <c r="J116" s="54">
        <f t="shared" si="14"/>
        <v>477.52380952380958</v>
      </c>
      <c r="K116" s="54">
        <f t="shared" si="15"/>
        <v>105.05523809523811</v>
      </c>
      <c r="L116" s="245">
        <f t="shared" si="11"/>
        <v>208.67790476190478</v>
      </c>
      <c r="M116" s="245">
        <v>12.945047619047621</v>
      </c>
      <c r="N116" s="56">
        <f t="shared" si="18"/>
        <v>0.51491996414393659</v>
      </c>
    </row>
    <row r="117" spans="1:14" x14ac:dyDescent="0.2">
      <c r="A117" s="57">
        <f t="shared" si="16"/>
        <v>112</v>
      </c>
      <c r="B117" s="107">
        <v>4</v>
      </c>
      <c r="C117" s="57" t="s">
        <v>610</v>
      </c>
      <c r="D117" s="57">
        <v>468.9</v>
      </c>
      <c r="E117" s="57"/>
      <c r="F117" s="57"/>
      <c r="G117" s="57">
        <f t="shared" si="12"/>
        <v>468.9</v>
      </c>
      <c r="H117" s="240">
        <v>56</v>
      </c>
      <c r="I117" s="54">
        <f t="shared" si="13"/>
        <v>6.6666666666666666E-2</v>
      </c>
      <c r="J117" s="54">
        <f t="shared" si="14"/>
        <v>245.33333333333334</v>
      </c>
      <c r="K117" s="54">
        <f t="shared" si="15"/>
        <v>53.973333333333336</v>
      </c>
      <c r="L117" s="245">
        <f t="shared" si="11"/>
        <v>107.21066666666667</v>
      </c>
      <c r="M117" s="245">
        <v>6.6506666666666669</v>
      </c>
      <c r="N117" s="56">
        <f t="shared" si="18"/>
        <v>0.88114310087438696</v>
      </c>
    </row>
    <row r="118" spans="1:14" x14ac:dyDescent="0.2">
      <c r="A118" s="57">
        <f t="shared" si="16"/>
        <v>113</v>
      </c>
      <c r="B118" s="107">
        <v>3</v>
      </c>
      <c r="C118" s="57" t="s">
        <v>611</v>
      </c>
      <c r="D118" s="57">
        <v>1267.5999999999999</v>
      </c>
      <c r="E118" s="57"/>
      <c r="F118" s="57">
        <v>90.9</v>
      </c>
      <c r="G118" s="57">
        <f t="shared" si="12"/>
        <v>1358.5</v>
      </c>
      <c r="H118" s="240">
        <v>123</v>
      </c>
      <c r="I118" s="54">
        <f t="shared" si="13"/>
        <v>0.14642857142857144</v>
      </c>
      <c r="J118" s="54">
        <f t="shared" si="14"/>
        <v>538.85714285714289</v>
      </c>
      <c r="K118" s="54">
        <f t="shared" si="15"/>
        <v>118.54857142857144</v>
      </c>
      <c r="L118" s="245">
        <f t="shared" si="11"/>
        <v>235.48057142857144</v>
      </c>
      <c r="M118" s="245">
        <v>14.607714285714287</v>
      </c>
      <c r="N118" s="56">
        <f t="shared" si="18"/>
        <v>0.71591511517828987</v>
      </c>
    </row>
    <row r="119" spans="1:14" x14ac:dyDescent="0.2">
      <c r="A119" s="57">
        <f t="shared" si="16"/>
        <v>114</v>
      </c>
      <c r="B119" s="107">
        <v>4</v>
      </c>
      <c r="C119" s="57" t="s">
        <v>612</v>
      </c>
      <c r="D119" s="57">
        <v>1398.4</v>
      </c>
      <c r="E119" s="57"/>
      <c r="F119" s="57"/>
      <c r="G119" s="57">
        <f t="shared" si="12"/>
        <v>1398.4</v>
      </c>
      <c r="H119" s="240">
        <v>156</v>
      </c>
      <c r="I119" s="54">
        <f t="shared" si="13"/>
        <v>0.18571428571428572</v>
      </c>
      <c r="J119" s="54">
        <f t="shared" si="14"/>
        <v>683.42857142857144</v>
      </c>
      <c r="K119" s="54">
        <f t="shared" si="15"/>
        <v>150.35428571428571</v>
      </c>
      <c r="L119" s="245">
        <f t="shared" si="11"/>
        <v>298.65828571428574</v>
      </c>
      <c r="M119" s="245">
        <v>18.526857142857143</v>
      </c>
      <c r="N119" s="56">
        <f t="shared" si="18"/>
        <v>0.82306064073226548</v>
      </c>
    </row>
    <row r="120" spans="1:14" x14ac:dyDescent="0.2">
      <c r="A120" s="57">
        <f t="shared" si="16"/>
        <v>115</v>
      </c>
      <c r="B120" s="107">
        <v>4</v>
      </c>
      <c r="C120" s="57" t="s">
        <v>613</v>
      </c>
      <c r="D120" s="57">
        <v>270.39999999999998</v>
      </c>
      <c r="E120" s="57"/>
      <c r="F120" s="57"/>
      <c r="G120" s="57">
        <f t="shared" si="12"/>
        <v>270.39999999999998</v>
      </c>
      <c r="H120" s="240">
        <v>22</v>
      </c>
      <c r="I120" s="54">
        <f t="shared" si="13"/>
        <v>2.6190476190476191E-2</v>
      </c>
      <c r="J120" s="54">
        <f t="shared" si="14"/>
        <v>96.38095238095238</v>
      </c>
      <c r="K120" s="54">
        <f t="shared" si="15"/>
        <v>21.203809523809525</v>
      </c>
      <c r="L120" s="245">
        <f t="shared" si="11"/>
        <v>42.118476190476187</v>
      </c>
      <c r="M120" s="245">
        <v>2.6127619047619048</v>
      </c>
      <c r="N120" s="56">
        <f t="shared" si="18"/>
        <v>0.60028106508875734</v>
      </c>
    </row>
    <row r="121" spans="1:14" x14ac:dyDescent="0.2">
      <c r="A121" s="57">
        <f t="shared" si="16"/>
        <v>116</v>
      </c>
      <c r="B121" s="107">
        <v>2</v>
      </c>
      <c r="C121" s="57" t="s">
        <v>614</v>
      </c>
      <c r="D121" s="57">
        <v>450.5</v>
      </c>
      <c r="E121" s="57">
        <v>29.8</v>
      </c>
      <c r="F121" s="57"/>
      <c r="G121" s="57">
        <f t="shared" si="12"/>
        <v>480.3</v>
      </c>
      <c r="H121" s="240"/>
      <c r="I121" s="54">
        <f t="shared" si="13"/>
        <v>0</v>
      </c>
      <c r="J121" s="54">
        <f t="shared" si="14"/>
        <v>0</v>
      </c>
      <c r="K121" s="54">
        <f t="shared" si="15"/>
        <v>0</v>
      </c>
      <c r="L121" s="245">
        <f t="shared" si="11"/>
        <v>0</v>
      </c>
      <c r="M121" s="245">
        <v>0</v>
      </c>
      <c r="N121" s="56">
        <f t="shared" si="18"/>
        <v>0</v>
      </c>
    </row>
    <row r="122" spans="1:14" x14ac:dyDescent="0.2">
      <c r="A122" s="57">
        <f t="shared" si="16"/>
        <v>117</v>
      </c>
      <c r="B122" s="107">
        <v>4</v>
      </c>
      <c r="C122" s="57" t="s">
        <v>615</v>
      </c>
      <c r="D122" s="57">
        <v>830.9</v>
      </c>
      <c r="E122" s="57">
        <v>89.8</v>
      </c>
      <c r="F122" s="57"/>
      <c r="G122" s="57">
        <f t="shared" si="12"/>
        <v>920.69999999999993</v>
      </c>
      <c r="H122" s="240">
        <v>83</v>
      </c>
      <c r="I122" s="54">
        <f t="shared" si="13"/>
        <v>9.8809523809523805E-2</v>
      </c>
      <c r="J122" s="54">
        <f t="shared" si="14"/>
        <v>363.61904761904759</v>
      </c>
      <c r="K122" s="54">
        <f t="shared" si="15"/>
        <v>79.996190476190478</v>
      </c>
      <c r="L122" s="245">
        <f t="shared" si="11"/>
        <v>158.90152380952381</v>
      </c>
      <c r="M122" s="245">
        <v>9.8572380952380954</v>
      </c>
      <c r="N122" s="56">
        <f t="shared" si="18"/>
        <v>0.73700084245998321</v>
      </c>
    </row>
    <row r="123" spans="1:14" x14ac:dyDescent="0.2">
      <c r="A123" s="57">
        <f t="shared" si="16"/>
        <v>118</v>
      </c>
      <c r="B123" s="107">
        <v>2</v>
      </c>
      <c r="C123" s="57" t="s">
        <v>2120</v>
      </c>
      <c r="D123" s="79">
        <v>549.29999999999995</v>
      </c>
      <c r="E123" s="57">
        <v>73.599999999999994</v>
      </c>
      <c r="F123" s="57"/>
      <c r="G123" s="57">
        <f t="shared" si="12"/>
        <v>622.9</v>
      </c>
      <c r="H123" s="240"/>
      <c r="I123" s="54">
        <f t="shared" si="13"/>
        <v>0</v>
      </c>
      <c r="J123" s="54">
        <f t="shared" si="14"/>
        <v>0</v>
      </c>
      <c r="K123" s="54">
        <f t="shared" si="15"/>
        <v>0</v>
      </c>
      <c r="L123" s="245">
        <f t="shared" si="11"/>
        <v>0</v>
      </c>
      <c r="M123" s="245">
        <v>0</v>
      </c>
      <c r="N123" s="56">
        <f t="shared" si="18"/>
        <v>0</v>
      </c>
    </row>
    <row r="124" spans="1:14" x14ac:dyDescent="0.2">
      <c r="A124" s="57">
        <f t="shared" si="16"/>
        <v>119</v>
      </c>
      <c r="B124" s="107">
        <v>3</v>
      </c>
      <c r="C124" s="57" t="s">
        <v>2121</v>
      </c>
      <c r="D124" s="57">
        <v>473.9</v>
      </c>
      <c r="E124" s="57"/>
      <c r="F124" s="57"/>
      <c r="G124" s="57">
        <f t="shared" si="12"/>
        <v>473.9</v>
      </c>
      <c r="H124" s="240">
        <v>72</v>
      </c>
      <c r="I124" s="54">
        <f t="shared" si="13"/>
        <v>8.5714285714285715E-2</v>
      </c>
      <c r="J124" s="54">
        <f t="shared" si="14"/>
        <v>315.42857142857144</v>
      </c>
      <c r="K124" s="54">
        <f t="shared" si="15"/>
        <v>69.394285714285715</v>
      </c>
      <c r="L124" s="245">
        <f t="shared" si="11"/>
        <v>137.84228571428571</v>
      </c>
      <c r="M124" s="245">
        <v>8.5508571428571436</v>
      </c>
      <c r="N124" s="56">
        <f t="shared" si="18"/>
        <v>1.1209453471196456</v>
      </c>
    </row>
    <row r="125" spans="1:14" x14ac:dyDescent="0.2">
      <c r="A125" s="57">
        <f t="shared" si="16"/>
        <v>120</v>
      </c>
      <c r="B125" s="107">
        <v>3</v>
      </c>
      <c r="C125" s="57" t="s">
        <v>2122</v>
      </c>
      <c r="D125" s="57">
        <v>696.4</v>
      </c>
      <c r="E125" s="57">
        <v>43.5</v>
      </c>
      <c r="F125" s="57"/>
      <c r="G125" s="57">
        <f t="shared" si="12"/>
        <v>739.9</v>
      </c>
      <c r="H125" s="240">
        <v>101</v>
      </c>
      <c r="I125" s="54">
        <f t="shared" si="13"/>
        <v>0.12023809523809524</v>
      </c>
      <c r="J125" s="54">
        <f t="shared" si="14"/>
        <v>442.47619047619048</v>
      </c>
      <c r="K125" s="54">
        <f t="shared" si="15"/>
        <v>97.34476190476191</v>
      </c>
      <c r="L125" s="245">
        <f t="shared" si="11"/>
        <v>193.36209523809524</v>
      </c>
      <c r="M125" s="245">
        <v>11.994952380952382</v>
      </c>
      <c r="N125" s="56">
        <f t="shared" si="18"/>
        <v>1.0700430786904076</v>
      </c>
    </row>
    <row r="126" spans="1:14" x14ac:dyDescent="0.2">
      <c r="A126" s="57">
        <f t="shared" si="16"/>
        <v>121</v>
      </c>
      <c r="B126" s="107">
        <v>3</v>
      </c>
      <c r="C126" s="57" t="s">
        <v>2123</v>
      </c>
      <c r="D126" s="57">
        <v>774.6</v>
      </c>
      <c r="E126" s="57">
        <v>49.5</v>
      </c>
      <c r="F126" s="57"/>
      <c r="G126" s="57">
        <f t="shared" si="12"/>
        <v>824.1</v>
      </c>
      <c r="H126" s="240">
        <v>128</v>
      </c>
      <c r="I126" s="54">
        <f t="shared" si="13"/>
        <v>0.15238095238095239</v>
      </c>
      <c r="J126" s="54">
        <f t="shared" si="14"/>
        <v>560.76190476190482</v>
      </c>
      <c r="K126" s="54">
        <f t="shared" si="15"/>
        <v>123.36761904761906</v>
      </c>
      <c r="L126" s="245">
        <f t="shared" si="11"/>
        <v>245.05295238095241</v>
      </c>
      <c r="M126" s="245">
        <v>15.201523809523811</v>
      </c>
      <c r="N126" s="56">
        <f t="shared" si="18"/>
        <v>1.219189258972373</v>
      </c>
    </row>
    <row r="127" spans="1:14" x14ac:dyDescent="0.2">
      <c r="A127" s="57">
        <f t="shared" si="16"/>
        <v>122</v>
      </c>
      <c r="B127" s="107">
        <v>3</v>
      </c>
      <c r="C127" s="57" t="s">
        <v>2124</v>
      </c>
      <c r="D127" s="57">
        <v>360</v>
      </c>
      <c r="E127" s="57"/>
      <c r="F127" s="57"/>
      <c r="G127" s="57">
        <f t="shared" si="12"/>
        <v>360</v>
      </c>
      <c r="H127" s="240">
        <v>39</v>
      </c>
      <c r="I127" s="54">
        <f t="shared" si="13"/>
        <v>4.642857142857143E-2</v>
      </c>
      <c r="J127" s="54">
        <f t="shared" si="14"/>
        <v>170.85714285714286</v>
      </c>
      <c r="K127" s="54">
        <f t="shared" si="15"/>
        <v>37.588571428571427</v>
      </c>
      <c r="L127" s="245">
        <f t="shared" si="11"/>
        <v>74.664571428571435</v>
      </c>
      <c r="M127" s="245">
        <v>4.6317142857142857</v>
      </c>
      <c r="N127" s="56">
        <f t="shared" si="18"/>
        <v>0.79928333333333335</v>
      </c>
    </row>
    <row r="128" spans="1:14" x14ac:dyDescent="0.2">
      <c r="A128" s="57">
        <f t="shared" si="16"/>
        <v>123</v>
      </c>
      <c r="B128" s="107">
        <v>2</v>
      </c>
      <c r="C128" s="57" t="s">
        <v>2125</v>
      </c>
      <c r="D128" s="57">
        <v>304.8</v>
      </c>
      <c r="E128" s="57"/>
      <c r="F128" s="57"/>
      <c r="G128" s="57">
        <f t="shared" si="12"/>
        <v>304.8</v>
      </c>
      <c r="H128" s="240"/>
      <c r="I128" s="54">
        <f t="shared" si="13"/>
        <v>0</v>
      </c>
      <c r="J128" s="54">
        <f t="shared" si="14"/>
        <v>0</v>
      </c>
      <c r="K128" s="54">
        <f t="shared" si="15"/>
        <v>0</v>
      </c>
      <c r="L128" s="245">
        <f t="shared" si="11"/>
        <v>0</v>
      </c>
      <c r="M128" s="245">
        <v>0</v>
      </c>
      <c r="N128" s="56">
        <f t="shared" si="18"/>
        <v>0</v>
      </c>
    </row>
    <row r="129" spans="1:14" x14ac:dyDescent="0.2">
      <c r="A129" s="57">
        <f t="shared" si="16"/>
        <v>124</v>
      </c>
      <c r="B129" s="107">
        <v>4</v>
      </c>
      <c r="C129" s="57" t="s">
        <v>2126</v>
      </c>
      <c r="D129" s="57">
        <v>821.7</v>
      </c>
      <c r="E129" s="57"/>
      <c r="F129" s="57"/>
      <c r="G129" s="57">
        <f t="shared" si="12"/>
        <v>821.7</v>
      </c>
      <c r="H129" s="240">
        <v>56</v>
      </c>
      <c r="I129" s="54">
        <f t="shared" si="13"/>
        <v>6.6666666666666666E-2</v>
      </c>
      <c r="J129" s="54">
        <f t="shared" si="14"/>
        <v>245.33333333333334</v>
      </c>
      <c r="K129" s="54">
        <f t="shared" si="15"/>
        <v>53.973333333333336</v>
      </c>
      <c r="L129" s="245">
        <f t="shared" si="11"/>
        <v>107.21066666666667</v>
      </c>
      <c r="M129" s="245">
        <v>6.6506666666666669</v>
      </c>
      <c r="N129" s="56">
        <f t="shared" si="18"/>
        <v>0.50282098089326999</v>
      </c>
    </row>
    <row r="130" spans="1:14" x14ac:dyDescent="0.2">
      <c r="A130" s="57">
        <f t="shared" si="16"/>
        <v>125</v>
      </c>
      <c r="B130" s="107">
        <v>4</v>
      </c>
      <c r="C130" s="57" t="s">
        <v>2127</v>
      </c>
      <c r="D130" s="57">
        <v>834.7</v>
      </c>
      <c r="E130" s="57"/>
      <c r="F130" s="57"/>
      <c r="G130" s="57">
        <f t="shared" si="12"/>
        <v>834.7</v>
      </c>
      <c r="H130" s="240">
        <v>91</v>
      </c>
      <c r="I130" s="54">
        <f t="shared" si="13"/>
        <v>0.10833333333333334</v>
      </c>
      <c r="J130" s="54">
        <f t="shared" si="14"/>
        <v>398.66666666666669</v>
      </c>
      <c r="K130" s="54">
        <f t="shared" si="15"/>
        <v>87.706666666666678</v>
      </c>
      <c r="L130" s="245">
        <f t="shared" si="11"/>
        <v>174.21733333333333</v>
      </c>
      <c r="M130" s="245">
        <v>10.807333333333334</v>
      </c>
      <c r="N130" s="56">
        <f t="shared" si="18"/>
        <v>0.80435845213849289</v>
      </c>
    </row>
    <row r="131" spans="1:14" x14ac:dyDescent="0.2">
      <c r="A131" s="57">
        <f t="shared" si="16"/>
        <v>126</v>
      </c>
      <c r="B131" s="107">
        <v>2</v>
      </c>
      <c r="C131" s="57" t="s">
        <v>2128</v>
      </c>
      <c r="D131" s="57">
        <v>321.8</v>
      </c>
      <c r="E131" s="57"/>
      <c r="F131" s="57"/>
      <c r="G131" s="57">
        <f t="shared" si="12"/>
        <v>321.8</v>
      </c>
      <c r="H131" s="240"/>
      <c r="I131" s="54">
        <f t="shared" si="13"/>
        <v>0</v>
      </c>
      <c r="J131" s="54">
        <f t="shared" si="14"/>
        <v>0</v>
      </c>
      <c r="K131" s="54">
        <f t="shared" si="15"/>
        <v>0</v>
      </c>
      <c r="L131" s="245">
        <f t="shared" si="11"/>
        <v>0</v>
      </c>
      <c r="M131" s="245">
        <v>0</v>
      </c>
      <c r="N131" s="56">
        <f t="shared" si="18"/>
        <v>0</v>
      </c>
    </row>
    <row r="132" spans="1:14" x14ac:dyDescent="0.2">
      <c r="A132" s="57">
        <f t="shared" si="16"/>
        <v>127</v>
      </c>
      <c r="B132" s="107">
        <v>3</v>
      </c>
      <c r="C132" s="57" t="s">
        <v>2129</v>
      </c>
      <c r="D132" s="57">
        <v>427</v>
      </c>
      <c r="E132" s="57"/>
      <c r="F132" s="57"/>
      <c r="G132" s="57">
        <f t="shared" si="12"/>
        <v>427</v>
      </c>
      <c r="H132" s="240">
        <v>49.3</v>
      </c>
      <c r="I132" s="54">
        <f t="shared" si="13"/>
        <v>5.8690476190476189E-2</v>
      </c>
      <c r="J132" s="54">
        <f t="shared" si="14"/>
        <v>215.98095238095237</v>
      </c>
      <c r="K132" s="54">
        <f t="shared" si="15"/>
        <v>47.515809523809523</v>
      </c>
      <c r="L132" s="245">
        <f t="shared" si="11"/>
        <v>94.383676190476194</v>
      </c>
      <c r="M132" s="245">
        <v>5.8549619047619048</v>
      </c>
      <c r="N132" s="56">
        <f t="shared" si="18"/>
        <v>0.85183934426229513</v>
      </c>
    </row>
    <row r="133" spans="1:14" x14ac:dyDescent="0.2">
      <c r="A133" s="57">
        <f t="shared" si="16"/>
        <v>128</v>
      </c>
      <c r="B133" s="107">
        <v>3</v>
      </c>
      <c r="C133" s="57" t="s">
        <v>2130</v>
      </c>
      <c r="D133" s="57">
        <v>546.1</v>
      </c>
      <c r="E133" s="57"/>
      <c r="F133" s="57"/>
      <c r="G133" s="57">
        <f t="shared" ref="G133:G315" si="19">D133+E133+F133</f>
        <v>546.1</v>
      </c>
      <c r="H133" s="240">
        <v>43</v>
      </c>
      <c r="I133" s="54">
        <f t="shared" ref="I133:I162" si="20">H133/840</f>
        <v>5.1190476190476189E-2</v>
      </c>
      <c r="J133" s="54">
        <f t="shared" si="14"/>
        <v>188.38095238095238</v>
      </c>
      <c r="K133" s="54">
        <f t="shared" ref="K133:K194" si="21">J133*0.22</f>
        <v>41.443809523809527</v>
      </c>
      <c r="L133" s="245">
        <f t="shared" si="11"/>
        <v>82.322476190476195</v>
      </c>
      <c r="M133" s="245">
        <v>5.1067619047619051</v>
      </c>
      <c r="N133" s="56">
        <f t="shared" si="18"/>
        <v>0.58094488188976379</v>
      </c>
    </row>
    <row r="134" spans="1:14" x14ac:dyDescent="0.2">
      <c r="A134" s="57">
        <f t="shared" ref="A134:A197" si="22">A133+1</f>
        <v>129</v>
      </c>
      <c r="B134" s="107">
        <v>4</v>
      </c>
      <c r="C134" s="57" t="s">
        <v>2131</v>
      </c>
      <c r="D134" s="57">
        <v>912.32</v>
      </c>
      <c r="E134" s="57">
        <v>50</v>
      </c>
      <c r="F134" s="57"/>
      <c r="G134" s="57">
        <f t="shared" si="19"/>
        <v>962.32</v>
      </c>
      <c r="H134" s="240">
        <v>71</v>
      </c>
      <c r="I134" s="54">
        <f t="shared" si="20"/>
        <v>8.4523809523809529E-2</v>
      </c>
      <c r="J134" s="54">
        <f t="shared" si="14"/>
        <v>311.04761904761909</v>
      </c>
      <c r="K134" s="54">
        <f t="shared" si="21"/>
        <v>68.430476190476199</v>
      </c>
      <c r="L134" s="245">
        <f t="shared" ref="L134:L197" si="23">J134*0.437</f>
        <v>135.92780952380954</v>
      </c>
      <c r="M134" s="245">
        <v>8.4320952380952399</v>
      </c>
      <c r="N134" s="56">
        <f t="shared" si="18"/>
        <v>0.57418230445457741</v>
      </c>
    </row>
    <row r="135" spans="1:14" x14ac:dyDescent="0.2">
      <c r="A135" s="57">
        <f t="shared" si="22"/>
        <v>130</v>
      </c>
      <c r="B135" s="107">
        <v>3</v>
      </c>
      <c r="C135" s="57" t="s">
        <v>2132</v>
      </c>
      <c r="D135" s="57">
        <v>1925.1</v>
      </c>
      <c r="E135" s="57"/>
      <c r="F135" s="57"/>
      <c r="G135" s="57">
        <f t="shared" si="19"/>
        <v>1925.1</v>
      </c>
      <c r="H135" s="23">
        <v>210.8</v>
      </c>
      <c r="I135" s="54">
        <f t="shared" si="20"/>
        <v>0.25095238095238098</v>
      </c>
      <c r="J135" s="54">
        <f t="shared" ref="J135:J198" si="24">I135*3680</f>
        <v>923.50476190476206</v>
      </c>
      <c r="K135" s="54">
        <f t="shared" si="21"/>
        <v>203.17104761904764</v>
      </c>
      <c r="L135" s="245">
        <f t="shared" si="23"/>
        <v>403.571580952381</v>
      </c>
      <c r="M135" s="245">
        <v>25.035009523809528</v>
      </c>
      <c r="N135" s="56">
        <f t="shared" si="18"/>
        <v>0.80789694041867977</v>
      </c>
    </row>
    <row r="136" spans="1:14" x14ac:dyDescent="0.2">
      <c r="A136" s="57">
        <f t="shared" si="22"/>
        <v>131</v>
      </c>
      <c r="B136" s="107">
        <v>5</v>
      </c>
      <c r="C136" s="57" t="s">
        <v>2133</v>
      </c>
      <c r="D136" s="57">
        <v>770.9</v>
      </c>
      <c r="E136" s="57"/>
      <c r="F136" s="57"/>
      <c r="G136" s="57">
        <f t="shared" si="19"/>
        <v>770.9</v>
      </c>
      <c r="H136" s="240">
        <v>64</v>
      </c>
      <c r="I136" s="54">
        <f t="shared" si="20"/>
        <v>7.6190476190476197E-2</v>
      </c>
      <c r="J136" s="54">
        <f t="shared" si="24"/>
        <v>280.38095238095241</v>
      </c>
      <c r="K136" s="54">
        <f t="shared" si="21"/>
        <v>61.683809523809529</v>
      </c>
      <c r="L136" s="245">
        <f t="shared" si="23"/>
        <v>122.5264761904762</v>
      </c>
      <c r="M136" s="245">
        <v>7.6007619047619057</v>
      </c>
      <c r="N136" s="56">
        <f t="shared" si="18"/>
        <v>0.61252043066545603</v>
      </c>
    </row>
    <row r="137" spans="1:14" x14ac:dyDescent="0.2">
      <c r="A137" s="57">
        <f t="shared" si="22"/>
        <v>132</v>
      </c>
      <c r="B137" s="107">
        <v>5</v>
      </c>
      <c r="C137" s="57" t="s">
        <v>2134</v>
      </c>
      <c r="D137" s="57">
        <v>1461.8</v>
      </c>
      <c r="E137" s="57">
        <v>44.9</v>
      </c>
      <c r="F137" s="57"/>
      <c r="G137" s="57">
        <f t="shared" si="19"/>
        <v>1506.7</v>
      </c>
      <c r="H137" s="240">
        <v>158</v>
      </c>
      <c r="I137" s="54">
        <f t="shared" si="20"/>
        <v>0.18809523809523809</v>
      </c>
      <c r="J137" s="54">
        <f t="shared" si="24"/>
        <v>692.19047619047615</v>
      </c>
      <c r="K137" s="54">
        <f t="shared" si="21"/>
        <v>152.28190476190474</v>
      </c>
      <c r="L137" s="245">
        <f t="shared" si="23"/>
        <v>302.48723809523807</v>
      </c>
      <c r="M137" s="245">
        <v>18.764380952380954</v>
      </c>
      <c r="N137" s="56">
        <f t="shared" si="18"/>
        <v>0.79745792858120124</v>
      </c>
    </row>
    <row r="138" spans="1:14" x14ac:dyDescent="0.2">
      <c r="A138" s="57">
        <f t="shared" si="22"/>
        <v>133</v>
      </c>
      <c r="B138" s="107">
        <v>3</v>
      </c>
      <c r="C138" s="57" t="s">
        <v>2135</v>
      </c>
      <c r="D138" s="57">
        <v>583.6</v>
      </c>
      <c r="E138" s="57"/>
      <c r="F138" s="57"/>
      <c r="G138" s="57">
        <f t="shared" si="19"/>
        <v>583.6</v>
      </c>
      <c r="H138" s="240">
        <v>43</v>
      </c>
      <c r="I138" s="54">
        <f t="shared" si="20"/>
        <v>5.1190476190476189E-2</v>
      </c>
      <c r="J138" s="54">
        <f t="shared" si="24"/>
        <v>188.38095238095238</v>
      </c>
      <c r="K138" s="54">
        <f t="shared" si="21"/>
        <v>41.443809523809527</v>
      </c>
      <c r="L138" s="245">
        <f t="shared" si="23"/>
        <v>82.322476190476195</v>
      </c>
      <c r="M138" s="245">
        <v>5.1067619047619051</v>
      </c>
      <c r="N138" s="56">
        <f t="shared" si="18"/>
        <v>0.54361549006168608</v>
      </c>
    </row>
    <row r="139" spans="1:14" x14ac:dyDescent="0.2">
      <c r="A139" s="57">
        <f t="shared" si="22"/>
        <v>134</v>
      </c>
      <c r="B139" s="107">
        <v>3</v>
      </c>
      <c r="C139" s="57" t="s">
        <v>2136</v>
      </c>
      <c r="D139" s="57">
        <v>399.2</v>
      </c>
      <c r="E139" s="57"/>
      <c r="F139" s="57"/>
      <c r="G139" s="57">
        <f t="shared" si="19"/>
        <v>399.2</v>
      </c>
      <c r="H139" s="240">
        <v>53</v>
      </c>
      <c r="I139" s="54">
        <f t="shared" si="20"/>
        <v>6.3095238095238093E-2</v>
      </c>
      <c r="J139" s="54">
        <f t="shared" si="24"/>
        <v>232.19047619047618</v>
      </c>
      <c r="K139" s="54">
        <f t="shared" si="21"/>
        <v>51.081904761904759</v>
      </c>
      <c r="L139" s="245">
        <f t="shared" si="23"/>
        <v>101.46723809523809</v>
      </c>
      <c r="M139" s="245">
        <v>6.2943809523809522</v>
      </c>
      <c r="N139" s="56">
        <f t="shared" si="18"/>
        <v>0.97954408817635275</v>
      </c>
    </row>
    <row r="140" spans="1:14" x14ac:dyDescent="0.2">
      <c r="A140" s="57">
        <f t="shared" si="22"/>
        <v>135</v>
      </c>
      <c r="B140" s="107">
        <v>3</v>
      </c>
      <c r="C140" s="57" t="s">
        <v>2137</v>
      </c>
      <c r="D140" s="57">
        <v>408.5</v>
      </c>
      <c r="E140" s="57"/>
      <c r="F140" s="57">
        <v>16.100000000000001</v>
      </c>
      <c r="G140" s="57">
        <f t="shared" si="19"/>
        <v>424.6</v>
      </c>
      <c r="H140" s="240">
        <v>44</v>
      </c>
      <c r="I140" s="54">
        <f t="shared" si="20"/>
        <v>5.2380952380952382E-2</v>
      </c>
      <c r="J140" s="54">
        <f t="shared" si="24"/>
        <v>192.76190476190476</v>
      </c>
      <c r="K140" s="54">
        <f t="shared" si="21"/>
        <v>42.40761904761905</v>
      </c>
      <c r="L140" s="245">
        <f t="shared" si="23"/>
        <v>84.236952380952374</v>
      </c>
      <c r="M140" s="245">
        <v>5.2255238095238097</v>
      </c>
      <c r="N140" s="56">
        <f t="shared" si="18"/>
        <v>0.7946927784577722</v>
      </c>
    </row>
    <row r="141" spans="1:14" x14ac:dyDescent="0.2">
      <c r="A141" s="57">
        <f t="shared" si="22"/>
        <v>136</v>
      </c>
      <c r="B141" s="107">
        <v>4</v>
      </c>
      <c r="C141" s="57" t="s">
        <v>2138</v>
      </c>
      <c r="D141" s="57">
        <v>744</v>
      </c>
      <c r="E141" s="57"/>
      <c r="F141" s="57">
        <v>108.9</v>
      </c>
      <c r="G141" s="57">
        <f t="shared" si="19"/>
        <v>852.9</v>
      </c>
      <c r="H141" s="240">
        <v>51</v>
      </c>
      <c r="I141" s="54">
        <f t="shared" si="20"/>
        <v>6.0714285714285714E-2</v>
      </c>
      <c r="J141" s="54">
        <f t="shared" si="24"/>
        <v>223.42857142857142</v>
      </c>
      <c r="K141" s="54">
        <f t="shared" si="21"/>
        <v>49.154285714285713</v>
      </c>
      <c r="L141" s="245">
        <f t="shared" si="23"/>
        <v>97.638285714285715</v>
      </c>
      <c r="M141" s="245">
        <v>6.0568571428571429</v>
      </c>
      <c r="N141" s="56">
        <f t="shared" si="18"/>
        <v>0.50574999999999992</v>
      </c>
    </row>
    <row r="142" spans="1:14" x14ac:dyDescent="0.2">
      <c r="A142" s="57">
        <f t="shared" si="22"/>
        <v>137</v>
      </c>
      <c r="B142" s="107">
        <v>2</v>
      </c>
      <c r="C142" s="57" t="s">
        <v>2139</v>
      </c>
      <c r="D142" s="57">
        <v>226.1</v>
      </c>
      <c r="E142" s="57"/>
      <c r="F142" s="57"/>
      <c r="G142" s="57">
        <f t="shared" si="19"/>
        <v>226.1</v>
      </c>
      <c r="H142" s="240"/>
      <c r="I142" s="54">
        <f t="shared" si="20"/>
        <v>0</v>
      </c>
      <c r="J142" s="54">
        <f t="shared" si="24"/>
        <v>0</v>
      </c>
      <c r="K142" s="54">
        <f t="shared" si="21"/>
        <v>0</v>
      </c>
      <c r="L142" s="245">
        <f t="shared" si="23"/>
        <v>0</v>
      </c>
      <c r="M142" s="245">
        <v>0</v>
      </c>
      <c r="N142" s="56">
        <f t="shared" si="18"/>
        <v>0</v>
      </c>
    </row>
    <row r="143" spans="1:14" x14ac:dyDescent="0.2">
      <c r="A143" s="57">
        <f t="shared" si="22"/>
        <v>138</v>
      </c>
      <c r="B143" s="107">
        <v>4</v>
      </c>
      <c r="C143" s="57" t="s">
        <v>2140</v>
      </c>
      <c r="D143" s="57">
        <v>481.6</v>
      </c>
      <c r="E143" s="57">
        <v>222</v>
      </c>
      <c r="F143" s="57"/>
      <c r="G143" s="57">
        <f t="shared" si="19"/>
        <v>703.6</v>
      </c>
      <c r="H143" s="240">
        <v>89</v>
      </c>
      <c r="I143" s="54">
        <f t="shared" si="20"/>
        <v>0.10595238095238095</v>
      </c>
      <c r="J143" s="54">
        <f t="shared" si="24"/>
        <v>389.90476190476193</v>
      </c>
      <c r="K143" s="54">
        <f t="shared" si="21"/>
        <v>85.779047619047631</v>
      </c>
      <c r="L143" s="245">
        <f t="shared" si="23"/>
        <v>170.38838095238097</v>
      </c>
      <c r="M143" s="245">
        <v>10.569809523809525</v>
      </c>
      <c r="N143" s="56">
        <f>(J143+K143+L143+M143)/G143</f>
        <v>0.93326037521318939</v>
      </c>
    </row>
    <row r="144" spans="1:14" x14ac:dyDescent="0.2">
      <c r="A144" s="57">
        <f t="shared" si="22"/>
        <v>139</v>
      </c>
      <c r="B144" s="107">
        <v>2</v>
      </c>
      <c r="C144" s="57" t="s">
        <v>2141</v>
      </c>
      <c r="D144" s="57">
        <v>280.5</v>
      </c>
      <c r="E144" s="57">
        <v>98.9</v>
      </c>
      <c r="F144" s="57"/>
      <c r="G144" s="57">
        <f t="shared" si="19"/>
        <v>379.4</v>
      </c>
      <c r="H144" s="240"/>
      <c r="I144" s="54">
        <f t="shared" si="20"/>
        <v>0</v>
      </c>
      <c r="J144" s="54">
        <f t="shared" si="24"/>
        <v>0</v>
      </c>
      <c r="K144" s="54">
        <f t="shared" si="21"/>
        <v>0</v>
      </c>
      <c r="L144" s="245">
        <f t="shared" si="23"/>
        <v>0</v>
      </c>
      <c r="M144" s="245">
        <v>0</v>
      </c>
      <c r="N144" s="56">
        <f t="shared" ref="N144:N157" si="25">(J144+K144+L144+M144)/D144</f>
        <v>0</v>
      </c>
    </row>
    <row r="145" spans="1:14" x14ac:dyDescent="0.2">
      <c r="A145" s="57">
        <f t="shared" si="22"/>
        <v>140</v>
      </c>
      <c r="B145" s="107">
        <v>2</v>
      </c>
      <c r="C145" s="57" t="s">
        <v>2142</v>
      </c>
      <c r="D145" s="57">
        <v>206.6</v>
      </c>
      <c r="E145" s="57"/>
      <c r="F145" s="57">
        <v>28</v>
      </c>
      <c r="G145" s="57">
        <f t="shared" si="19"/>
        <v>234.6</v>
      </c>
      <c r="H145" s="240"/>
      <c r="I145" s="54">
        <f t="shared" si="20"/>
        <v>0</v>
      </c>
      <c r="J145" s="54">
        <f t="shared" si="24"/>
        <v>0</v>
      </c>
      <c r="K145" s="54">
        <f t="shared" si="21"/>
        <v>0</v>
      </c>
      <c r="L145" s="245">
        <f t="shared" si="23"/>
        <v>0</v>
      </c>
      <c r="M145" s="245">
        <v>0</v>
      </c>
      <c r="N145" s="56">
        <f t="shared" si="25"/>
        <v>0</v>
      </c>
    </row>
    <row r="146" spans="1:14" x14ac:dyDescent="0.2">
      <c r="A146" s="57">
        <f t="shared" si="22"/>
        <v>141</v>
      </c>
      <c r="B146" s="107">
        <v>2</v>
      </c>
      <c r="C146" s="57" t="s">
        <v>2143</v>
      </c>
      <c r="D146" s="57">
        <v>230.6</v>
      </c>
      <c r="E146" s="57"/>
      <c r="F146" s="57"/>
      <c r="G146" s="57">
        <f t="shared" si="19"/>
        <v>230.6</v>
      </c>
      <c r="H146" s="240"/>
      <c r="I146" s="54">
        <f t="shared" si="20"/>
        <v>0</v>
      </c>
      <c r="J146" s="54">
        <f t="shared" si="24"/>
        <v>0</v>
      </c>
      <c r="K146" s="54">
        <f t="shared" si="21"/>
        <v>0</v>
      </c>
      <c r="L146" s="245">
        <f t="shared" si="23"/>
        <v>0</v>
      </c>
      <c r="M146" s="245">
        <v>0</v>
      </c>
      <c r="N146" s="56">
        <f t="shared" si="25"/>
        <v>0</v>
      </c>
    </row>
    <row r="147" spans="1:14" x14ac:dyDescent="0.2">
      <c r="A147" s="57">
        <f t="shared" si="22"/>
        <v>142</v>
      </c>
      <c r="B147" s="107">
        <v>2</v>
      </c>
      <c r="C147" s="57" t="s">
        <v>2144</v>
      </c>
      <c r="D147" s="57">
        <v>305.60000000000002</v>
      </c>
      <c r="E147" s="57"/>
      <c r="F147" s="57">
        <v>165.3</v>
      </c>
      <c r="G147" s="57">
        <f t="shared" si="19"/>
        <v>470.90000000000003</v>
      </c>
      <c r="H147" s="240"/>
      <c r="I147" s="54">
        <f t="shared" si="20"/>
        <v>0</v>
      </c>
      <c r="J147" s="54">
        <f t="shared" si="24"/>
        <v>0</v>
      </c>
      <c r="K147" s="54">
        <f t="shared" si="21"/>
        <v>0</v>
      </c>
      <c r="L147" s="245">
        <f t="shared" si="23"/>
        <v>0</v>
      </c>
      <c r="M147" s="245">
        <v>0</v>
      </c>
      <c r="N147" s="56">
        <f t="shared" si="25"/>
        <v>0</v>
      </c>
    </row>
    <row r="148" spans="1:14" x14ac:dyDescent="0.2">
      <c r="A148" s="57">
        <f t="shared" si="22"/>
        <v>143</v>
      </c>
      <c r="B148" s="107">
        <v>6</v>
      </c>
      <c r="C148" s="57" t="s">
        <v>2145</v>
      </c>
      <c r="D148" s="80">
        <v>2174.8000000000002</v>
      </c>
      <c r="E148" s="57"/>
      <c r="F148" s="57">
        <v>163.69999999999999</v>
      </c>
      <c r="G148" s="57">
        <f t="shared" si="19"/>
        <v>2338.5</v>
      </c>
      <c r="H148" s="240">
        <v>217.7</v>
      </c>
      <c r="I148" s="54">
        <f t="shared" si="20"/>
        <v>0.25916666666666666</v>
      </c>
      <c r="J148" s="54">
        <f t="shared" si="24"/>
        <v>953.73333333333335</v>
      </c>
      <c r="K148" s="54">
        <f t="shared" si="21"/>
        <v>209.82133333333334</v>
      </c>
      <c r="L148" s="245">
        <f t="shared" si="23"/>
        <v>416.78146666666669</v>
      </c>
      <c r="M148" s="245">
        <v>25.854466666666667</v>
      </c>
      <c r="N148" s="56">
        <f t="shared" si="25"/>
        <v>0.7385463490895714</v>
      </c>
    </row>
    <row r="149" spans="1:14" x14ac:dyDescent="0.2">
      <c r="A149" s="57">
        <f t="shared" si="22"/>
        <v>144</v>
      </c>
      <c r="B149" s="107">
        <v>3</v>
      </c>
      <c r="C149" s="57" t="s">
        <v>2146</v>
      </c>
      <c r="D149" s="80">
        <v>308.60000000000002</v>
      </c>
      <c r="E149" s="57"/>
      <c r="F149" s="57"/>
      <c r="G149" s="57">
        <f t="shared" si="19"/>
        <v>308.60000000000002</v>
      </c>
      <c r="H149" s="240">
        <v>17.5</v>
      </c>
      <c r="I149" s="54">
        <f t="shared" si="20"/>
        <v>2.0833333333333332E-2</v>
      </c>
      <c r="J149" s="54">
        <f t="shared" si="24"/>
        <v>76.666666666666657</v>
      </c>
      <c r="K149" s="54">
        <f t="shared" si="21"/>
        <v>16.866666666666664</v>
      </c>
      <c r="L149" s="245">
        <f t="shared" si="23"/>
        <v>33.50333333333333</v>
      </c>
      <c r="M149" s="245">
        <v>2.0783333333333331</v>
      </c>
      <c r="N149" s="56">
        <f t="shared" si="25"/>
        <v>0.41838950097213212</v>
      </c>
    </row>
    <row r="150" spans="1:14" x14ac:dyDescent="0.2">
      <c r="A150" s="57">
        <f t="shared" si="22"/>
        <v>145</v>
      </c>
      <c r="B150" s="107">
        <v>2</v>
      </c>
      <c r="C150" s="57" t="s">
        <v>2147</v>
      </c>
      <c r="D150" s="57">
        <v>441.9</v>
      </c>
      <c r="E150" s="57"/>
      <c r="F150" s="57"/>
      <c r="G150" s="57">
        <f t="shared" si="19"/>
        <v>441.9</v>
      </c>
      <c r="H150" s="240"/>
      <c r="I150" s="54">
        <f t="shared" si="20"/>
        <v>0</v>
      </c>
      <c r="J150" s="54">
        <f t="shared" si="24"/>
        <v>0</v>
      </c>
      <c r="K150" s="54">
        <f t="shared" si="21"/>
        <v>0</v>
      </c>
      <c r="L150" s="245">
        <f t="shared" si="23"/>
        <v>0</v>
      </c>
      <c r="M150" s="245">
        <v>0</v>
      </c>
      <c r="N150" s="56">
        <f t="shared" si="25"/>
        <v>0</v>
      </c>
    </row>
    <row r="151" spans="1:14" x14ac:dyDescent="0.2">
      <c r="A151" s="57">
        <f t="shared" si="22"/>
        <v>146</v>
      </c>
      <c r="B151" s="107">
        <v>3</v>
      </c>
      <c r="C151" s="57" t="s">
        <v>2148</v>
      </c>
      <c r="D151" s="57">
        <v>358</v>
      </c>
      <c r="E151" s="57"/>
      <c r="F151" s="57"/>
      <c r="G151" s="57">
        <f t="shared" si="19"/>
        <v>358</v>
      </c>
      <c r="H151" s="240">
        <v>67</v>
      </c>
      <c r="I151" s="54">
        <f t="shared" si="20"/>
        <v>7.9761904761904756E-2</v>
      </c>
      <c r="J151" s="54">
        <f t="shared" si="24"/>
        <v>293.52380952380952</v>
      </c>
      <c r="K151" s="54">
        <f t="shared" si="21"/>
        <v>64.575238095238092</v>
      </c>
      <c r="L151" s="245">
        <f t="shared" si="23"/>
        <v>128.26990476190477</v>
      </c>
      <c r="M151" s="245">
        <v>7.9570476190476187</v>
      </c>
      <c r="N151" s="56">
        <f t="shared" si="25"/>
        <v>1.3807988826815643</v>
      </c>
    </row>
    <row r="152" spans="1:14" x14ac:dyDescent="0.2">
      <c r="A152" s="57">
        <f t="shared" si="22"/>
        <v>147</v>
      </c>
      <c r="B152" s="107">
        <v>3</v>
      </c>
      <c r="C152" s="57" t="s">
        <v>2149</v>
      </c>
      <c r="D152" s="57">
        <v>438.7</v>
      </c>
      <c r="E152" s="57"/>
      <c r="F152" s="57"/>
      <c r="G152" s="57">
        <f t="shared" si="19"/>
        <v>438.7</v>
      </c>
      <c r="H152" s="240">
        <v>42</v>
      </c>
      <c r="I152" s="54">
        <f t="shared" si="20"/>
        <v>0.05</v>
      </c>
      <c r="J152" s="54">
        <f t="shared" si="24"/>
        <v>184</v>
      </c>
      <c r="K152" s="54">
        <f t="shared" si="21"/>
        <v>40.479999999999997</v>
      </c>
      <c r="L152" s="245">
        <f t="shared" si="23"/>
        <v>80.408000000000001</v>
      </c>
      <c r="M152" s="245">
        <v>4.9880000000000004</v>
      </c>
      <c r="N152" s="56">
        <f t="shared" si="25"/>
        <v>0.70635058126282191</v>
      </c>
    </row>
    <row r="153" spans="1:14" x14ac:dyDescent="0.2">
      <c r="A153" s="57">
        <f t="shared" si="22"/>
        <v>148</v>
      </c>
      <c r="B153" s="107">
        <v>3</v>
      </c>
      <c r="C153" s="57" t="s">
        <v>2150</v>
      </c>
      <c r="D153" s="57">
        <v>378.9</v>
      </c>
      <c r="E153" s="57"/>
      <c r="F153" s="57"/>
      <c r="G153" s="57">
        <f t="shared" si="19"/>
        <v>378.9</v>
      </c>
      <c r="H153" s="240">
        <v>42</v>
      </c>
      <c r="I153" s="54">
        <f t="shared" si="20"/>
        <v>0.05</v>
      </c>
      <c r="J153" s="54">
        <f t="shared" si="24"/>
        <v>184</v>
      </c>
      <c r="K153" s="54">
        <f t="shared" si="21"/>
        <v>40.479999999999997</v>
      </c>
      <c r="L153" s="245">
        <f t="shared" si="23"/>
        <v>80.408000000000001</v>
      </c>
      <c r="M153" s="245">
        <v>4.9880000000000004</v>
      </c>
      <c r="N153" s="56">
        <f t="shared" si="25"/>
        <v>0.8178305621536025</v>
      </c>
    </row>
    <row r="154" spans="1:14" x14ac:dyDescent="0.2">
      <c r="A154" s="57">
        <f t="shared" si="22"/>
        <v>149</v>
      </c>
      <c r="B154" s="107">
        <v>3</v>
      </c>
      <c r="C154" s="57" t="s">
        <v>2151</v>
      </c>
      <c r="D154" s="57">
        <v>243.9</v>
      </c>
      <c r="E154" s="57">
        <v>16.2</v>
      </c>
      <c r="F154" s="57">
        <v>35.6</v>
      </c>
      <c r="G154" s="57">
        <f t="shared" si="19"/>
        <v>295.70000000000005</v>
      </c>
      <c r="H154" s="240">
        <v>31</v>
      </c>
      <c r="I154" s="54">
        <f t="shared" si="20"/>
        <v>3.6904761904761905E-2</v>
      </c>
      <c r="J154" s="54">
        <f t="shared" si="24"/>
        <v>135.80952380952382</v>
      </c>
      <c r="K154" s="54">
        <f t="shared" si="21"/>
        <v>29.878095238095241</v>
      </c>
      <c r="L154" s="245">
        <f t="shared" si="23"/>
        <v>59.348761904761908</v>
      </c>
      <c r="M154" s="245">
        <v>3.6816190476190478</v>
      </c>
      <c r="N154" s="56">
        <f t="shared" si="25"/>
        <v>0.93775317753177545</v>
      </c>
    </row>
    <row r="155" spans="1:14" x14ac:dyDescent="0.2">
      <c r="A155" s="57">
        <f t="shared" si="22"/>
        <v>150</v>
      </c>
      <c r="B155" s="107">
        <v>4</v>
      </c>
      <c r="C155" s="57" t="s">
        <v>2152</v>
      </c>
      <c r="D155" s="57">
        <v>699.2</v>
      </c>
      <c r="E155" s="57"/>
      <c r="F155" s="57"/>
      <c r="G155" s="57">
        <f t="shared" si="19"/>
        <v>699.2</v>
      </c>
      <c r="H155" s="240">
        <v>83</v>
      </c>
      <c r="I155" s="54">
        <f t="shared" si="20"/>
        <v>9.8809523809523805E-2</v>
      </c>
      <c r="J155" s="54">
        <f t="shared" si="24"/>
        <v>363.61904761904759</v>
      </c>
      <c r="K155" s="54">
        <f t="shared" si="21"/>
        <v>79.996190476190478</v>
      </c>
      <c r="L155" s="245">
        <f t="shared" si="23"/>
        <v>158.90152380952381</v>
      </c>
      <c r="M155" s="245">
        <v>9.8572380952380954</v>
      </c>
      <c r="N155" s="56">
        <f t="shared" si="25"/>
        <v>0.87582093821510298</v>
      </c>
    </row>
    <row r="156" spans="1:14" x14ac:dyDescent="0.2">
      <c r="A156" s="57">
        <f t="shared" si="22"/>
        <v>151</v>
      </c>
      <c r="B156" s="107">
        <v>4</v>
      </c>
      <c r="C156" s="57" t="s">
        <v>2153</v>
      </c>
      <c r="D156" s="57">
        <v>765.5</v>
      </c>
      <c r="E156" s="57"/>
      <c r="F156" s="57"/>
      <c r="G156" s="57">
        <f t="shared" si="19"/>
        <v>765.5</v>
      </c>
      <c r="H156" s="240">
        <v>68</v>
      </c>
      <c r="I156" s="54">
        <f t="shared" si="20"/>
        <v>8.0952380952380956E-2</v>
      </c>
      <c r="J156" s="54">
        <f t="shared" si="24"/>
        <v>297.90476190476193</v>
      </c>
      <c r="K156" s="54">
        <f t="shared" si="21"/>
        <v>65.539047619047622</v>
      </c>
      <c r="L156" s="245">
        <f t="shared" si="23"/>
        <v>130.18438095238096</v>
      </c>
      <c r="M156" s="245">
        <v>8.0758095238095251</v>
      </c>
      <c r="N156" s="56">
        <f t="shared" si="25"/>
        <v>0.65539386022207713</v>
      </c>
    </row>
    <row r="157" spans="1:14" x14ac:dyDescent="0.2">
      <c r="A157" s="57">
        <f t="shared" si="22"/>
        <v>152</v>
      </c>
      <c r="B157" s="107">
        <v>4</v>
      </c>
      <c r="C157" s="57" t="s">
        <v>2154</v>
      </c>
      <c r="D157" s="57">
        <v>774.85</v>
      </c>
      <c r="E157" s="57">
        <v>31.4</v>
      </c>
      <c r="F157" s="57"/>
      <c r="G157" s="57">
        <f t="shared" si="19"/>
        <v>806.25</v>
      </c>
      <c r="H157" s="240">
        <v>83</v>
      </c>
      <c r="I157" s="54">
        <f t="shared" si="20"/>
        <v>9.8809523809523805E-2</v>
      </c>
      <c r="J157" s="54">
        <f t="shared" si="24"/>
        <v>363.61904761904759</v>
      </c>
      <c r="K157" s="54">
        <f t="shared" si="21"/>
        <v>79.996190476190478</v>
      </c>
      <c r="L157" s="245">
        <f t="shared" si="23"/>
        <v>158.90152380952381</v>
      </c>
      <c r="M157" s="245">
        <v>9.8572380952380954</v>
      </c>
      <c r="N157" s="56">
        <f t="shared" si="25"/>
        <v>0.79031296379944505</v>
      </c>
    </row>
    <row r="158" spans="1:14" x14ac:dyDescent="0.2">
      <c r="A158" s="57">
        <f t="shared" si="22"/>
        <v>153</v>
      </c>
      <c r="B158" s="107">
        <v>3</v>
      </c>
      <c r="C158" s="57" t="s">
        <v>2155</v>
      </c>
      <c r="D158" s="57">
        <v>506.14</v>
      </c>
      <c r="E158" s="57">
        <v>17.100000000000001</v>
      </c>
      <c r="F158" s="57"/>
      <c r="G158" s="57">
        <f t="shared" si="19"/>
        <v>523.24</v>
      </c>
      <c r="H158" s="240">
        <v>74</v>
      </c>
      <c r="I158" s="54">
        <f t="shared" si="20"/>
        <v>8.8095238095238101E-2</v>
      </c>
      <c r="J158" s="54">
        <f t="shared" si="24"/>
        <v>324.1904761904762</v>
      </c>
      <c r="K158" s="54">
        <f t="shared" si="21"/>
        <v>71.321904761904761</v>
      </c>
      <c r="L158" s="245">
        <f t="shared" si="23"/>
        <v>141.6712380952381</v>
      </c>
      <c r="M158" s="245">
        <v>8.7883809523809528</v>
      </c>
      <c r="N158" s="56">
        <f>(J158+K158+L158+M158)/G158</f>
        <v>1.0434446907728767</v>
      </c>
    </row>
    <row r="159" spans="1:14" x14ac:dyDescent="0.2">
      <c r="A159" s="57">
        <f t="shared" si="22"/>
        <v>154</v>
      </c>
      <c r="B159" s="107">
        <v>3</v>
      </c>
      <c r="C159" s="57" t="s">
        <v>2156</v>
      </c>
      <c r="D159" s="57">
        <v>574.20000000000005</v>
      </c>
      <c r="E159" s="57"/>
      <c r="F159" s="57"/>
      <c r="G159" s="57">
        <f t="shared" si="19"/>
        <v>574.20000000000005</v>
      </c>
      <c r="H159" s="240">
        <v>51</v>
      </c>
      <c r="I159" s="54">
        <f t="shared" si="20"/>
        <v>6.0714285714285714E-2</v>
      </c>
      <c r="J159" s="54">
        <f t="shared" si="24"/>
        <v>223.42857142857142</v>
      </c>
      <c r="K159" s="54">
        <f t="shared" si="21"/>
        <v>49.154285714285713</v>
      </c>
      <c r="L159" s="245">
        <f t="shared" si="23"/>
        <v>97.638285714285715</v>
      </c>
      <c r="M159" s="245">
        <v>6.0568571428571429</v>
      </c>
      <c r="N159" s="56">
        <f t="shared" ref="N159:N183" si="26">(J159+K159+L159+M159)/D159</f>
        <v>0.65530825496342726</v>
      </c>
    </row>
    <row r="160" spans="1:14" x14ac:dyDescent="0.2">
      <c r="A160" s="57">
        <f t="shared" si="22"/>
        <v>155</v>
      </c>
      <c r="B160" s="107">
        <v>2</v>
      </c>
      <c r="C160" s="57" t="s">
        <v>2157</v>
      </c>
      <c r="D160" s="57">
        <v>265.10000000000002</v>
      </c>
      <c r="E160" s="57"/>
      <c r="F160" s="57"/>
      <c r="G160" s="57">
        <f t="shared" si="19"/>
        <v>265.10000000000002</v>
      </c>
      <c r="H160" s="240"/>
      <c r="I160" s="54">
        <f t="shared" si="20"/>
        <v>0</v>
      </c>
      <c r="J160" s="54">
        <f t="shared" si="24"/>
        <v>0</v>
      </c>
      <c r="K160" s="54">
        <f t="shared" si="21"/>
        <v>0</v>
      </c>
      <c r="L160" s="245">
        <f t="shared" si="23"/>
        <v>0</v>
      </c>
      <c r="M160" s="245">
        <v>0</v>
      </c>
      <c r="N160" s="56">
        <f t="shared" si="26"/>
        <v>0</v>
      </c>
    </row>
    <row r="161" spans="1:14" x14ac:dyDescent="0.2">
      <c r="A161" s="57">
        <f t="shared" si="22"/>
        <v>156</v>
      </c>
      <c r="B161" s="107">
        <v>4</v>
      </c>
      <c r="C161" s="57" t="s">
        <v>2158</v>
      </c>
      <c r="D161" s="57">
        <v>733.7</v>
      </c>
      <c r="E161" s="57"/>
      <c r="F161" s="57"/>
      <c r="G161" s="57">
        <f t="shared" si="19"/>
        <v>733.7</v>
      </c>
      <c r="H161" s="240">
        <v>81</v>
      </c>
      <c r="I161" s="54">
        <f t="shared" si="20"/>
        <v>9.6428571428571433E-2</v>
      </c>
      <c r="J161" s="54">
        <f t="shared" si="24"/>
        <v>354.85714285714289</v>
      </c>
      <c r="K161" s="54">
        <f t="shared" si="21"/>
        <v>78.068571428571431</v>
      </c>
      <c r="L161" s="245">
        <f t="shared" si="23"/>
        <v>155.07257142857145</v>
      </c>
      <c r="M161" s="245">
        <v>9.6197142857142861</v>
      </c>
      <c r="N161" s="56">
        <f t="shared" si="26"/>
        <v>0.8145263731770479</v>
      </c>
    </row>
    <row r="162" spans="1:14" x14ac:dyDescent="0.2">
      <c r="A162" s="57">
        <f t="shared" si="22"/>
        <v>157</v>
      </c>
      <c r="B162" s="107">
        <v>4</v>
      </c>
      <c r="C162" s="57" t="s">
        <v>2159</v>
      </c>
      <c r="D162" s="57">
        <v>560.1</v>
      </c>
      <c r="E162" s="57"/>
      <c r="F162" s="57"/>
      <c r="G162" s="57">
        <f t="shared" si="19"/>
        <v>560.1</v>
      </c>
      <c r="H162" s="240">
        <v>71</v>
      </c>
      <c r="I162" s="54">
        <f t="shared" si="20"/>
        <v>8.4523809523809529E-2</v>
      </c>
      <c r="J162" s="54">
        <f t="shared" si="24"/>
        <v>311.04761904761909</v>
      </c>
      <c r="K162" s="54">
        <f t="shared" si="21"/>
        <v>68.430476190476199</v>
      </c>
      <c r="L162" s="245">
        <f t="shared" si="23"/>
        <v>135.92780952380954</v>
      </c>
      <c r="M162" s="245">
        <v>8.4320952380952399</v>
      </c>
      <c r="N162" s="56">
        <f t="shared" si="26"/>
        <v>0.93525798964470641</v>
      </c>
    </row>
    <row r="163" spans="1:14" x14ac:dyDescent="0.2">
      <c r="A163" s="57">
        <f t="shared" si="22"/>
        <v>158</v>
      </c>
      <c r="B163" s="107">
        <v>4</v>
      </c>
      <c r="C163" s="57" t="s">
        <v>2160</v>
      </c>
      <c r="D163" s="57">
        <v>635.20000000000005</v>
      </c>
      <c r="E163" s="57">
        <v>38.700000000000003</v>
      </c>
      <c r="F163" s="57"/>
      <c r="G163" s="57">
        <f t="shared" si="19"/>
        <v>673.90000000000009</v>
      </c>
      <c r="H163" s="240">
        <v>72</v>
      </c>
      <c r="I163" s="54">
        <f t="shared" ref="I163:I190" si="27">H163/840</f>
        <v>8.5714285714285715E-2</v>
      </c>
      <c r="J163" s="54">
        <f t="shared" si="24"/>
        <v>315.42857142857144</v>
      </c>
      <c r="K163" s="54">
        <f t="shared" si="21"/>
        <v>69.394285714285715</v>
      </c>
      <c r="L163" s="245">
        <f t="shared" si="23"/>
        <v>137.84228571428571</v>
      </c>
      <c r="M163" s="245">
        <v>8.5508571428571436</v>
      </c>
      <c r="N163" s="56">
        <f t="shared" si="26"/>
        <v>0.83629722921914351</v>
      </c>
    </row>
    <row r="164" spans="1:14" x14ac:dyDescent="0.2">
      <c r="A164" s="57">
        <f t="shared" si="22"/>
        <v>159</v>
      </c>
      <c r="B164" s="107">
        <v>4</v>
      </c>
      <c r="C164" s="57" t="s">
        <v>2161</v>
      </c>
      <c r="D164" s="57">
        <v>485.6</v>
      </c>
      <c r="E164" s="57"/>
      <c r="F164" s="57"/>
      <c r="G164" s="57">
        <f t="shared" si="19"/>
        <v>485.6</v>
      </c>
      <c r="H164" s="240">
        <v>60</v>
      </c>
      <c r="I164" s="54">
        <f t="shared" si="27"/>
        <v>7.1428571428571425E-2</v>
      </c>
      <c r="J164" s="54">
        <f t="shared" si="24"/>
        <v>262.85714285714283</v>
      </c>
      <c r="K164" s="54">
        <f t="shared" si="21"/>
        <v>57.828571428571422</v>
      </c>
      <c r="L164" s="245">
        <f t="shared" si="23"/>
        <v>114.86857142857141</v>
      </c>
      <c r="M164" s="245">
        <v>7.1257142857142854</v>
      </c>
      <c r="N164" s="56">
        <f t="shared" si="26"/>
        <v>0.91161449752883028</v>
      </c>
    </row>
    <row r="165" spans="1:14" x14ac:dyDescent="0.2">
      <c r="A165" s="57">
        <f t="shared" si="22"/>
        <v>160</v>
      </c>
      <c r="B165" s="107">
        <v>4</v>
      </c>
      <c r="C165" s="57" t="s">
        <v>2162</v>
      </c>
      <c r="D165" s="57">
        <v>464.9</v>
      </c>
      <c r="E165" s="57"/>
      <c r="F165" s="57"/>
      <c r="G165" s="57">
        <f t="shared" si="19"/>
        <v>464.9</v>
      </c>
      <c r="H165" s="240">
        <v>62</v>
      </c>
      <c r="I165" s="54">
        <f t="shared" si="27"/>
        <v>7.3809523809523811E-2</v>
      </c>
      <c r="J165" s="54">
        <f t="shared" si="24"/>
        <v>271.61904761904765</v>
      </c>
      <c r="K165" s="54">
        <f t="shared" si="21"/>
        <v>59.756190476190483</v>
      </c>
      <c r="L165" s="245">
        <f t="shared" si="23"/>
        <v>118.69752380952382</v>
      </c>
      <c r="M165" s="245">
        <v>7.3632380952380956</v>
      </c>
      <c r="N165" s="56">
        <f t="shared" si="26"/>
        <v>0.98394493439449371</v>
      </c>
    </row>
    <row r="166" spans="1:14" x14ac:dyDescent="0.2">
      <c r="A166" s="57">
        <f t="shared" si="22"/>
        <v>161</v>
      </c>
      <c r="B166" s="107">
        <v>4</v>
      </c>
      <c r="C166" s="57" t="s">
        <v>2163</v>
      </c>
      <c r="D166" s="57">
        <v>624.1</v>
      </c>
      <c r="E166" s="57"/>
      <c r="F166" s="57"/>
      <c r="G166" s="57">
        <f t="shared" si="19"/>
        <v>624.1</v>
      </c>
      <c r="H166" s="240">
        <v>82</v>
      </c>
      <c r="I166" s="54">
        <f t="shared" si="27"/>
        <v>9.7619047619047619E-2</v>
      </c>
      <c r="J166" s="54">
        <f t="shared" si="24"/>
        <v>359.23809523809524</v>
      </c>
      <c r="K166" s="54">
        <f t="shared" si="21"/>
        <v>79.032380952380947</v>
      </c>
      <c r="L166" s="245">
        <f t="shared" si="23"/>
        <v>156.98704761904762</v>
      </c>
      <c r="M166" s="245">
        <v>9.7384761904761916</v>
      </c>
      <c r="N166" s="56">
        <f t="shared" si="26"/>
        <v>0.96938952091011055</v>
      </c>
    </row>
    <row r="167" spans="1:14" x14ac:dyDescent="0.2">
      <c r="A167" s="57">
        <f t="shared" si="22"/>
        <v>162</v>
      </c>
      <c r="B167" s="107">
        <v>5</v>
      </c>
      <c r="C167" s="57" t="s">
        <v>2164</v>
      </c>
      <c r="D167" s="57">
        <v>764.3</v>
      </c>
      <c r="E167" s="57"/>
      <c r="F167" s="57"/>
      <c r="G167" s="57">
        <f t="shared" si="19"/>
        <v>764.3</v>
      </c>
      <c r="H167" s="240">
        <v>78</v>
      </c>
      <c r="I167" s="54">
        <f t="shared" si="27"/>
        <v>9.285714285714286E-2</v>
      </c>
      <c r="J167" s="54">
        <f t="shared" si="24"/>
        <v>341.71428571428572</v>
      </c>
      <c r="K167" s="54">
        <f t="shared" si="21"/>
        <v>75.177142857142854</v>
      </c>
      <c r="L167" s="245">
        <f t="shared" si="23"/>
        <v>149.32914285714287</v>
      </c>
      <c r="M167" s="245">
        <v>9.2634285714285713</v>
      </c>
      <c r="N167" s="56">
        <f t="shared" si="26"/>
        <v>0.75295564568886575</v>
      </c>
    </row>
    <row r="168" spans="1:14" x14ac:dyDescent="0.2">
      <c r="A168" s="57">
        <f t="shared" si="22"/>
        <v>163</v>
      </c>
      <c r="B168" s="107">
        <v>4</v>
      </c>
      <c r="C168" s="57" t="s">
        <v>2165</v>
      </c>
      <c r="D168" s="57">
        <v>726.1</v>
      </c>
      <c r="E168" s="57"/>
      <c r="F168" s="57">
        <v>20.6</v>
      </c>
      <c r="G168" s="57">
        <f t="shared" si="19"/>
        <v>746.7</v>
      </c>
      <c r="H168" s="240">
        <v>82</v>
      </c>
      <c r="I168" s="54">
        <f t="shared" si="27"/>
        <v>9.7619047619047619E-2</v>
      </c>
      <c r="J168" s="54">
        <f t="shared" si="24"/>
        <v>359.23809523809524</v>
      </c>
      <c r="K168" s="54">
        <f t="shared" si="21"/>
        <v>79.032380952380947</v>
      </c>
      <c r="L168" s="245">
        <f t="shared" si="23"/>
        <v>156.98704761904762</v>
      </c>
      <c r="M168" s="245">
        <v>9.7384761904761916</v>
      </c>
      <c r="N168" s="56">
        <f t="shared" si="26"/>
        <v>0.8332130560528852</v>
      </c>
    </row>
    <row r="169" spans="1:14" x14ac:dyDescent="0.2">
      <c r="A169" s="57">
        <f t="shared" si="22"/>
        <v>164</v>
      </c>
      <c r="B169" s="107">
        <v>4</v>
      </c>
      <c r="C169" s="57" t="s">
        <v>2166</v>
      </c>
      <c r="D169" s="57">
        <v>644.70000000000005</v>
      </c>
      <c r="E169" s="57">
        <v>38.200000000000003</v>
      </c>
      <c r="F169" s="57">
        <v>32.799999999999997</v>
      </c>
      <c r="G169" s="57">
        <f t="shared" si="19"/>
        <v>715.7</v>
      </c>
      <c r="H169" s="240">
        <v>76</v>
      </c>
      <c r="I169" s="54">
        <f t="shared" si="27"/>
        <v>9.0476190476190474E-2</v>
      </c>
      <c r="J169" s="54">
        <f t="shared" si="24"/>
        <v>332.95238095238096</v>
      </c>
      <c r="K169" s="54">
        <f t="shared" si="21"/>
        <v>73.249523809523808</v>
      </c>
      <c r="L169" s="245">
        <f t="shared" si="23"/>
        <v>145.50019047619048</v>
      </c>
      <c r="M169" s="245">
        <v>9.0259047619047621</v>
      </c>
      <c r="N169" s="56">
        <f t="shared" si="26"/>
        <v>0.86975027144408235</v>
      </c>
    </row>
    <row r="170" spans="1:14" x14ac:dyDescent="0.2">
      <c r="A170" s="57">
        <f t="shared" si="22"/>
        <v>165</v>
      </c>
      <c r="B170" s="107">
        <v>2</v>
      </c>
      <c r="C170" s="57" t="s">
        <v>2167</v>
      </c>
      <c r="D170" s="57">
        <v>233.7</v>
      </c>
      <c r="E170" s="57"/>
      <c r="F170" s="57"/>
      <c r="G170" s="57">
        <f t="shared" si="19"/>
        <v>233.7</v>
      </c>
      <c r="H170" s="240"/>
      <c r="I170" s="54">
        <f t="shared" si="27"/>
        <v>0</v>
      </c>
      <c r="J170" s="54">
        <f t="shared" si="24"/>
        <v>0</v>
      </c>
      <c r="K170" s="54">
        <f t="shared" si="21"/>
        <v>0</v>
      </c>
      <c r="L170" s="245">
        <f t="shared" si="23"/>
        <v>0</v>
      </c>
      <c r="M170" s="245">
        <v>0</v>
      </c>
      <c r="N170" s="56">
        <f t="shared" si="26"/>
        <v>0</v>
      </c>
    </row>
    <row r="171" spans="1:14" x14ac:dyDescent="0.2">
      <c r="A171" s="57">
        <f t="shared" si="22"/>
        <v>166</v>
      </c>
      <c r="B171" s="107">
        <v>3</v>
      </c>
      <c r="C171" s="57" t="s">
        <v>2168</v>
      </c>
      <c r="D171" s="57">
        <v>428.1</v>
      </c>
      <c r="E171" s="57">
        <v>104.4</v>
      </c>
      <c r="F171" s="57">
        <v>125.8</v>
      </c>
      <c r="G171" s="57">
        <f t="shared" si="19"/>
        <v>658.3</v>
      </c>
      <c r="H171" s="240">
        <v>77</v>
      </c>
      <c r="I171" s="54">
        <f t="shared" si="27"/>
        <v>9.166666666666666E-2</v>
      </c>
      <c r="J171" s="54">
        <f t="shared" si="24"/>
        <v>337.33333333333331</v>
      </c>
      <c r="K171" s="54">
        <f t="shared" si="21"/>
        <v>74.213333333333324</v>
      </c>
      <c r="L171" s="245">
        <f t="shared" si="23"/>
        <v>147.41466666666665</v>
      </c>
      <c r="M171" s="245">
        <v>9.1446666666666658</v>
      </c>
      <c r="N171" s="56">
        <f t="shared" si="26"/>
        <v>1.3270404111188974</v>
      </c>
    </row>
    <row r="172" spans="1:14" x14ac:dyDescent="0.2">
      <c r="A172" s="57">
        <f t="shared" si="22"/>
        <v>167</v>
      </c>
      <c r="B172" s="107">
        <v>3</v>
      </c>
      <c r="C172" s="57" t="s">
        <v>2169</v>
      </c>
      <c r="D172" s="57">
        <v>692.5</v>
      </c>
      <c r="E172" s="57"/>
      <c r="F172" s="57">
        <v>41</v>
      </c>
      <c r="G172" s="57">
        <f t="shared" si="19"/>
        <v>733.5</v>
      </c>
      <c r="H172" s="240">
        <v>90</v>
      </c>
      <c r="I172" s="54">
        <f t="shared" si="27"/>
        <v>0.10714285714285714</v>
      </c>
      <c r="J172" s="54">
        <f t="shared" si="24"/>
        <v>394.28571428571428</v>
      </c>
      <c r="K172" s="54">
        <f t="shared" si="21"/>
        <v>86.742857142857147</v>
      </c>
      <c r="L172" s="245">
        <f t="shared" si="23"/>
        <v>172.30285714285714</v>
      </c>
      <c r="M172" s="245">
        <v>10.688571428571429</v>
      </c>
      <c r="N172" s="56">
        <f t="shared" si="26"/>
        <v>0.95887364620938631</v>
      </c>
    </row>
    <row r="173" spans="1:14" x14ac:dyDescent="0.2">
      <c r="A173" s="57">
        <f t="shared" si="22"/>
        <v>168</v>
      </c>
      <c r="B173" s="107">
        <v>3</v>
      </c>
      <c r="C173" s="57" t="s">
        <v>2170</v>
      </c>
      <c r="D173" s="57">
        <v>739</v>
      </c>
      <c r="E173" s="57"/>
      <c r="F173" s="57">
        <v>21.7</v>
      </c>
      <c r="G173" s="57">
        <f t="shared" si="19"/>
        <v>760.7</v>
      </c>
      <c r="H173" s="240">
        <v>109</v>
      </c>
      <c r="I173" s="54">
        <f t="shared" si="27"/>
        <v>0.12976190476190477</v>
      </c>
      <c r="J173" s="54">
        <f t="shared" si="24"/>
        <v>477.52380952380958</v>
      </c>
      <c r="K173" s="54">
        <f t="shared" si="21"/>
        <v>105.05523809523811</v>
      </c>
      <c r="L173" s="245">
        <f t="shared" si="23"/>
        <v>208.67790476190478</v>
      </c>
      <c r="M173" s="245">
        <v>12.945047619047621</v>
      </c>
      <c r="N173" s="56">
        <f t="shared" si="26"/>
        <v>1.0882300405953993</v>
      </c>
    </row>
    <row r="174" spans="1:14" x14ac:dyDescent="0.2">
      <c r="A174" s="57">
        <f t="shared" si="22"/>
        <v>169</v>
      </c>
      <c r="B174" s="107">
        <v>3</v>
      </c>
      <c r="C174" s="57" t="s">
        <v>2171</v>
      </c>
      <c r="D174" s="57">
        <v>571.5</v>
      </c>
      <c r="E174" s="57"/>
      <c r="F174" s="57"/>
      <c r="G174" s="57">
        <f t="shared" si="19"/>
        <v>571.5</v>
      </c>
      <c r="H174" s="240">
        <v>87</v>
      </c>
      <c r="I174" s="54">
        <f t="shared" si="27"/>
        <v>0.10357142857142858</v>
      </c>
      <c r="J174" s="54">
        <f t="shared" si="24"/>
        <v>381.14285714285717</v>
      </c>
      <c r="K174" s="54">
        <f t="shared" si="21"/>
        <v>83.851428571428571</v>
      </c>
      <c r="L174" s="245">
        <f t="shared" si="23"/>
        <v>166.55942857142858</v>
      </c>
      <c r="M174" s="245">
        <v>10.332285714285716</v>
      </c>
      <c r="N174" s="56">
        <f t="shared" si="26"/>
        <v>1.1231601049868767</v>
      </c>
    </row>
    <row r="175" spans="1:14" x14ac:dyDescent="0.2">
      <c r="A175" s="57">
        <f t="shared" si="22"/>
        <v>170</v>
      </c>
      <c r="B175" s="107">
        <v>3</v>
      </c>
      <c r="C175" s="57" t="s">
        <v>2172</v>
      </c>
      <c r="D175" s="57">
        <v>539.9</v>
      </c>
      <c r="E175" s="57">
        <v>31.5</v>
      </c>
      <c r="F175" s="57"/>
      <c r="G175" s="57">
        <f t="shared" si="19"/>
        <v>571.4</v>
      </c>
      <c r="H175" s="240">
        <v>60</v>
      </c>
      <c r="I175" s="54">
        <f t="shared" si="27"/>
        <v>7.1428571428571425E-2</v>
      </c>
      <c r="J175" s="54">
        <f t="shared" si="24"/>
        <v>262.85714285714283</v>
      </c>
      <c r="K175" s="54">
        <f t="shared" si="21"/>
        <v>57.828571428571422</v>
      </c>
      <c r="L175" s="245">
        <f t="shared" si="23"/>
        <v>114.86857142857141</v>
      </c>
      <c r="M175" s="245">
        <v>7.1257142857142854</v>
      </c>
      <c r="N175" s="56">
        <f t="shared" si="26"/>
        <v>0.81992961659566588</v>
      </c>
    </row>
    <row r="176" spans="1:14" x14ac:dyDescent="0.2">
      <c r="A176" s="57">
        <f t="shared" si="22"/>
        <v>171</v>
      </c>
      <c r="B176" s="107">
        <v>3</v>
      </c>
      <c r="C176" s="57" t="s">
        <v>2173</v>
      </c>
      <c r="D176" s="57">
        <v>555.79999999999995</v>
      </c>
      <c r="E176" s="57">
        <v>65.2</v>
      </c>
      <c r="F176" s="57"/>
      <c r="G176" s="57">
        <f t="shared" si="19"/>
        <v>621</v>
      </c>
      <c r="H176" s="240">
        <v>105</v>
      </c>
      <c r="I176" s="54">
        <f t="shared" si="27"/>
        <v>0.125</v>
      </c>
      <c r="J176" s="54">
        <f t="shared" si="24"/>
        <v>460</v>
      </c>
      <c r="K176" s="54">
        <f t="shared" si="21"/>
        <v>101.2</v>
      </c>
      <c r="L176" s="245">
        <f t="shared" si="23"/>
        <v>201.02</v>
      </c>
      <c r="M176" s="245">
        <v>12.47</v>
      </c>
      <c r="N176" s="56">
        <f t="shared" si="26"/>
        <v>1.3938287153652396</v>
      </c>
    </row>
    <row r="177" spans="1:14" x14ac:dyDescent="0.2">
      <c r="A177" s="57">
        <f t="shared" si="22"/>
        <v>172</v>
      </c>
      <c r="B177" s="107">
        <v>3</v>
      </c>
      <c r="C177" s="57" t="s">
        <v>2174</v>
      </c>
      <c r="D177" s="57">
        <v>627.5</v>
      </c>
      <c r="E177" s="57">
        <v>32.299999999999997</v>
      </c>
      <c r="F177" s="57"/>
      <c r="G177" s="57">
        <f t="shared" si="19"/>
        <v>659.8</v>
      </c>
      <c r="H177" s="240">
        <v>82</v>
      </c>
      <c r="I177" s="54">
        <f t="shared" si="27"/>
        <v>9.7619047619047619E-2</v>
      </c>
      <c r="J177" s="54">
        <f t="shared" si="24"/>
        <v>359.23809523809524</v>
      </c>
      <c r="K177" s="54">
        <f t="shared" si="21"/>
        <v>79.032380952380947</v>
      </c>
      <c r="L177" s="245">
        <f t="shared" si="23"/>
        <v>156.98704761904762</v>
      </c>
      <c r="M177" s="245">
        <v>9.7384761904761916</v>
      </c>
      <c r="N177" s="56">
        <f t="shared" si="26"/>
        <v>0.9641370517928286</v>
      </c>
    </row>
    <row r="178" spans="1:14" x14ac:dyDescent="0.2">
      <c r="A178" s="57">
        <f t="shared" si="22"/>
        <v>173</v>
      </c>
      <c r="B178" s="107">
        <v>3</v>
      </c>
      <c r="C178" s="57" t="s">
        <v>2175</v>
      </c>
      <c r="D178" s="57">
        <v>647.1</v>
      </c>
      <c r="E178" s="57">
        <v>50</v>
      </c>
      <c r="F178" s="57">
        <v>99.3</v>
      </c>
      <c r="G178" s="57">
        <f t="shared" si="19"/>
        <v>796.4</v>
      </c>
      <c r="H178" s="240">
        <v>74</v>
      </c>
      <c r="I178" s="54">
        <f t="shared" si="27"/>
        <v>8.8095238095238101E-2</v>
      </c>
      <c r="J178" s="54">
        <f t="shared" si="24"/>
        <v>324.1904761904762</v>
      </c>
      <c r="K178" s="54">
        <f t="shared" si="21"/>
        <v>71.321904761904761</v>
      </c>
      <c r="L178" s="245">
        <f t="shared" si="23"/>
        <v>141.6712380952381</v>
      </c>
      <c r="M178" s="245">
        <v>8.7883809523809528</v>
      </c>
      <c r="N178" s="56">
        <f t="shared" si="26"/>
        <v>0.8437212177406892</v>
      </c>
    </row>
    <row r="179" spans="1:14" x14ac:dyDescent="0.2">
      <c r="A179" s="57">
        <f t="shared" si="22"/>
        <v>174</v>
      </c>
      <c r="B179" s="107">
        <v>3</v>
      </c>
      <c r="C179" s="57" t="s">
        <v>2176</v>
      </c>
      <c r="D179" s="57">
        <v>560.79999999999995</v>
      </c>
      <c r="E179" s="57"/>
      <c r="F179" s="57"/>
      <c r="G179" s="57">
        <f t="shared" si="19"/>
        <v>560.79999999999995</v>
      </c>
      <c r="H179" s="240">
        <v>70</v>
      </c>
      <c r="I179" s="54">
        <f t="shared" si="27"/>
        <v>8.3333333333333329E-2</v>
      </c>
      <c r="J179" s="54">
        <f t="shared" si="24"/>
        <v>306.66666666666663</v>
      </c>
      <c r="K179" s="54">
        <f t="shared" si="21"/>
        <v>67.466666666666654</v>
      </c>
      <c r="L179" s="245">
        <f t="shared" si="23"/>
        <v>134.01333333333332</v>
      </c>
      <c r="M179" s="245">
        <v>8.3133333333333326</v>
      </c>
      <c r="N179" s="56">
        <f t="shared" si="26"/>
        <v>0.92093437945791723</v>
      </c>
    </row>
    <row r="180" spans="1:14" x14ac:dyDescent="0.2">
      <c r="A180" s="57">
        <f t="shared" si="22"/>
        <v>175</v>
      </c>
      <c r="B180" s="107">
        <v>3</v>
      </c>
      <c r="C180" s="57" t="s">
        <v>2177</v>
      </c>
      <c r="D180" s="57">
        <v>584.1</v>
      </c>
      <c r="E180" s="57"/>
      <c r="F180" s="57"/>
      <c r="G180" s="57">
        <f t="shared" si="19"/>
        <v>584.1</v>
      </c>
      <c r="H180" s="240">
        <v>104</v>
      </c>
      <c r="I180" s="54">
        <f t="shared" si="27"/>
        <v>0.12380952380952381</v>
      </c>
      <c r="J180" s="54">
        <f t="shared" si="24"/>
        <v>455.61904761904765</v>
      </c>
      <c r="K180" s="54">
        <f t="shared" si="21"/>
        <v>100.23619047619049</v>
      </c>
      <c r="L180" s="245">
        <f t="shared" si="23"/>
        <v>199.10552380952382</v>
      </c>
      <c r="M180" s="245">
        <v>12.351238095238097</v>
      </c>
      <c r="N180" s="56">
        <f t="shared" si="26"/>
        <v>1.3136654682417395</v>
      </c>
    </row>
    <row r="181" spans="1:14" x14ac:dyDescent="0.2">
      <c r="A181" s="57">
        <f t="shared" si="22"/>
        <v>176</v>
      </c>
      <c r="B181" s="107">
        <v>3</v>
      </c>
      <c r="C181" s="57" t="s">
        <v>2178</v>
      </c>
      <c r="D181" s="57">
        <v>557.1</v>
      </c>
      <c r="E181" s="57">
        <v>231.9</v>
      </c>
      <c r="F181" s="57"/>
      <c r="G181" s="57">
        <f t="shared" si="19"/>
        <v>789</v>
      </c>
      <c r="H181" s="240">
        <v>66</v>
      </c>
      <c r="I181" s="54">
        <f t="shared" si="27"/>
        <v>7.857142857142857E-2</v>
      </c>
      <c r="J181" s="54">
        <f t="shared" si="24"/>
        <v>289.14285714285711</v>
      </c>
      <c r="K181" s="54">
        <f t="shared" si="21"/>
        <v>63.611428571428561</v>
      </c>
      <c r="L181" s="245">
        <f t="shared" si="23"/>
        <v>126.35542857142856</v>
      </c>
      <c r="M181" s="245">
        <v>7.838285714285715</v>
      </c>
      <c r="N181" s="56">
        <f t="shared" si="26"/>
        <v>0.87407646742057066</v>
      </c>
    </row>
    <row r="182" spans="1:14" x14ac:dyDescent="0.2">
      <c r="A182" s="57">
        <f t="shared" si="22"/>
        <v>177</v>
      </c>
      <c r="B182" s="107">
        <v>5</v>
      </c>
      <c r="C182" s="57" t="s">
        <v>2179</v>
      </c>
      <c r="D182" s="57">
        <v>2669.4</v>
      </c>
      <c r="E182" s="57"/>
      <c r="F182" s="57">
        <v>28.5</v>
      </c>
      <c r="G182" s="57">
        <f t="shared" si="19"/>
        <v>2697.9</v>
      </c>
      <c r="H182" s="240">
        <v>183</v>
      </c>
      <c r="I182" s="54">
        <f t="shared" si="27"/>
        <v>0.21785714285714286</v>
      </c>
      <c r="J182" s="54">
        <f t="shared" si="24"/>
        <v>801.71428571428578</v>
      </c>
      <c r="K182" s="54">
        <f t="shared" si="21"/>
        <v>176.37714285714287</v>
      </c>
      <c r="L182" s="245">
        <f t="shared" si="23"/>
        <v>350.34914285714291</v>
      </c>
      <c r="M182" s="245">
        <v>21.733428571428572</v>
      </c>
      <c r="N182" s="56">
        <f t="shared" si="26"/>
        <v>0.50579680827152163</v>
      </c>
    </row>
    <row r="183" spans="1:14" x14ac:dyDescent="0.2">
      <c r="A183" s="57">
        <f t="shared" si="22"/>
        <v>178</v>
      </c>
      <c r="B183" s="290">
        <v>3</v>
      </c>
      <c r="C183" s="81" t="s">
        <v>2180</v>
      </c>
      <c r="D183" s="81">
        <v>671.45</v>
      </c>
      <c r="E183" s="81"/>
      <c r="F183" s="81"/>
      <c r="G183" s="81">
        <f t="shared" si="19"/>
        <v>671.45</v>
      </c>
      <c r="H183" s="291">
        <v>43</v>
      </c>
      <c r="I183" s="204">
        <f t="shared" si="27"/>
        <v>5.1190476190476189E-2</v>
      </c>
      <c r="J183" s="54">
        <f t="shared" si="24"/>
        <v>188.38095238095238</v>
      </c>
      <c r="K183" s="54">
        <f t="shared" si="21"/>
        <v>41.443809523809527</v>
      </c>
      <c r="L183" s="245">
        <f t="shared" si="23"/>
        <v>82.322476190476195</v>
      </c>
      <c r="M183" s="245">
        <v>5.1067619047619051</v>
      </c>
      <c r="N183" s="56">
        <f t="shared" si="26"/>
        <v>0.47249087795070371</v>
      </c>
    </row>
    <row r="184" spans="1:14" x14ac:dyDescent="0.2">
      <c r="A184" s="57">
        <f t="shared" si="22"/>
        <v>179</v>
      </c>
      <c r="B184" s="290">
        <v>4</v>
      </c>
      <c r="C184" s="81" t="s">
        <v>829</v>
      </c>
      <c r="D184" s="81">
        <v>606.9</v>
      </c>
      <c r="E184" s="81"/>
      <c r="F184" s="81"/>
      <c r="G184" s="81">
        <f t="shared" si="19"/>
        <v>606.9</v>
      </c>
      <c r="H184" s="291">
        <v>44.1</v>
      </c>
      <c r="I184" s="204">
        <f t="shared" si="27"/>
        <v>5.2500000000000005E-2</v>
      </c>
      <c r="J184" s="54">
        <f t="shared" si="24"/>
        <v>193.20000000000002</v>
      </c>
      <c r="K184" s="54">
        <f t="shared" si="21"/>
        <v>42.504000000000005</v>
      </c>
      <c r="L184" s="245">
        <f t="shared" si="23"/>
        <v>84.428400000000011</v>
      </c>
      <c r="M184" s="245">
        <v>5.2374000000000009</v>
      </c>
      <c r="N184" s="56">
        <f t="shared" ref="N184:N215" si="28">(J184+K184+L184+M184)/G184</f>
        <v>0.53611764705882359</v>
      </c>
    </row>
    <row r="185" spans="1:14" x14ac:dyDescent="0.2">
      <c r="A185" s="57">
        <f t="shared" si="22"/>
        <v>180</v>
      </c>
      <c r="B185" s="290">
        <v>4</v>
      </c>
      <c r="C185" s="81" t="s">
        <v>830</v>
      </c>
      <c r="D185" s="81">
        <v>487</v>
      </c>
      <c r="E185" s="81"/>
      <c r="F185" s="81"/>
      <c r="G185" s="81">
        <f t="shared" si="19"/>
        <v>487</v>
      </c>
      <c r="H185" s="291">
        <v>92</v>
      </c>
      <c r="I185" s="204">
        <f t="shared" si="27"/>
        <v>0.10952380952380952</v>
      </c>
      <c r="J185" s="54">
        <f t="shared" si="24"/>
        <v>403.04761904761904</v>
      </c>
      <c r="K185" s="54">
        <f t="shared" si="21"/>
        <v>88.670476190476194</v>
      </c>
      <c r="L185" s="245">
        <f t="shared" si="23"/>
        <v>176.13180952380952</v>
      </c>
      <c r="M185" s="245">
        <v>10.926095238095238</v>
      </c>
      <c r="N185" s="56">
        <f t="shared" si="28"/>
        <v>1.3937905544147846</v>
      </c>
    </row>
    <row r="186" spans="1:14" x14ac:dyDescent="0.2">
      <c r="A186" s="57">
        <f t="shared" si="22"/>
        <v>181</v>
      </c>
      <c r="B186" s="290">
        <v>4</v>
      </c>
      <c r="C186" s="81" t="s">
        <v>831</v>
      </c>
      <c r="D186" s="81">
        <v>450.5</v>
      </c>
      <c r="E186" s="81"/>
      <c r="F186" s="81"/>
      <c r="G186" s="81">
        <f t="shared" si="19"/>
        <v>450.5</v>
      </c>
      <c r="H186" s="291">
        <v>78</v>
      </c>
      <c r="I186" s="204">
        <f t="shared" si="27"/>
        <v>9.285714285714286E-2</v>
      </c>
      <c r="J186" s="54">
        <f t="shared" si="24"/>
        <v>341.71428571428572</v>
      </c>
      <c r="K186" s="54">
        <f t="shared" si="21"/>
        <v>75.177142857142854</v>
      </c>
      <c r="L186" s="245">
        <f t="shared" si="23"/>
        <v>149.32914285714287</v>
      </c>
      <c r="M186" s="245">
        <v>9.2634285714285713</v>
      </c>
      <c r="N186" s="56">
        <f t="shared" si="28"/>
        <v>1.2774339622641511</v>
      </c>
    </row>
    <row r="187" spans="1:14" x14ac:dyDescent="0.2">
      <c r="A187" s="57">
        <f t="shared" si="22"/>
        <v>182</v>
      </c>
      <c r="B187" s="290">
        <v>5</v>
      </c>
      <c r="C187" s="81" t="s">
        <v>832</v>
      </c>
      <c r="D187" s="81">
        <v>2680.77</v>
      </c>
      <c r="E187" s="81"/>
      <c r="F187" s="81"/>
      <c r="G187" s="81">
        <f t="shared" si="19"/>
        <v>2680.77</v>
      </c>
      <c r="H187" s="291">
        <v>258</v>
      </c>
      <c r="I187" s="204">
        <f t="shared" si="27"/>
        <v>0.30714285714285716</v>
      </c>
      <c r="J187" s="54">
        <f t="shared" si="24"/>
        <v>1130.2857142857144</v>
      </c>
      <c r="K187" s="54">
        <f t="shared" si="21"/>
        <v>248.66285714285718</v>
      </c>
      <c r="L187" s="245">
        <f t="shared" si="23"/>
        <v>493.9348571428572</v>
      </c>
      <c r="M187" s="245">
        <v>30.64057142857143</v>
      </c>
      <c r="N187" s="56">
        <f t="shared" si="28"/>
        <v>0.71006613771416427</v>
      </c>
    </row>
    <row r="188" spans="1:14" x14ac:dyDescent="0.2">
      <c r="A188" s="57">
        <f t="shared" si="22"/>
        <v>183</v>
      </c>
      <c r="B188" s="290">
        <v>4</v>
      </c>
      <c r="C188" s="81" t="s">
        <v>833</v>
      </c>
      <c r="D188" s="81">
        <v>995.3</v>
      </c>
      <c r="E188" s="81"/>
      <c r="F188" s="81"/>
      <c r="G188" s="81">
        <f t="shared" si="19"/>
        <v>995.3</v>
      </c>
      <c r="H188" s="291">
        <v>122.6</v>
      </c>
      <c r="I188" s="204">
        <f t="shared" si="27"/>
        <v>0.14595238095238094</v>
      </c>
      <c r="J188" s="54">
        <f t="shared" si="24"/>
        <v>537.10476190476186</v>
      </c>
      <c r="K188" s="54">
        <f t="shared" si="21"/>
        <v>118.1630476190476</v>
      </c>
      <c r="L188" s="245">
        <f t="shared" si="23"/>
        <v>234.71478095238092</v>
      </c>
      <c r="M188" s="245">
        <v>14.560209523809524</v>
      </c>
      <c r="N188" s="56">
        <f t="shared" si="28"/>
        <v>0.90881422686627134</v>
      </c>
    </row>
    <row r="189" spans="1:14" x14ac:dyDescent="0.2">
      <c r="A189" s="57">
        <f t="shared" si="22"/>
        <v>184</v>
      </c>
      <c r="B189" s="290">
        <v>5</v>
      </c>
      <c r="C189" s="81" t="s">
        <v>834</v>
      </c>
      <c r="D189" s="81">
        <v>2062.92</v>
      </c>
      <c r="E189" s="81"/>
      <c r="F189" s="81"/>
      <c r="G189" s="81">
        <f t="shared" si="19"/>
        <v>2062.92</v>
      </c>
      <c r="H189" s="291">
        <v>219.8</v>
      </c>
      <c r="I189" s="204">
        <f t="shared" si="27"/>
        <v>0.26166666666666666</v>
      </c>
      <c r="J189" s="54">
        <f t="shared" si="24"/>
        <v>962.93333333333328</v>
      </c>
      <c r="K189" s="54">
        <f t="shared" si="21"/>
        <v>211.84533333333331</v>
      </c>
      <c r="L189" s="245">
        <f t="shared" si="23"/>
        <v>420.80186666666663</v>
      </c>
      <c r="M189" s="245">
        <v>26.103866666666669</v>
      </c>
      <c r="N189" s="56">
        <f t="shared" si="28"/>
        <v>0.78611114342776245</v>
      </c>
    </row>
    <row r="190" spans="1:14" x14ac:dyDescent="0.2">
      <c r="A190" s="57">
        <f t="shared" si="22"/>
        <v>185</v>
      </c>
      <c r="B190" s="290">
        <v>3</v>
      </c>
      <c r="C190" s="81" t="s">
        <v>835</v>
      </c>
      <c r="D190" s="81">
        <v>706.9</v>
      </c>
      <c r="E190" s="81"/>
      <c r="F190" s="81">
        <v>19.8</v>
      </c>
      <c r="G190" s="81">
        <f t="shared" si="19"/>
        <v>726.69999999999993</v>
      </c>
      <c r="H190" s="291">
        <v>71.599999999999994</v>
      </c>
      <c r="I190" s="204">
        <f t="shared" si="27"/>
        <v>8.5238095238095238E-2</v>
      </c>
      <c r="J190" s="54">
        <f t="shared" si="24"/>
        <v>313.67619047619047</v>
      </c>
      <c r="K190" s="54">
        <f t="shared" si="21"/>
        <v>69.008761904761897</v>
      </c>
      <c r="L190" s="245">
        <f t="shared" si="23"/>
        <v>137.07649523809525</v>
      </c>
      <c r="M190" s="245">
        <v>8.5033523809523821</v>
      </c>
      <c r="N190" s="56">
        <f t="shared" si="28"/>
        <v>0.72693656254300276</v>
      </c>
    </row>
    <row r="191" spans="1:14" x14ac:dyDescent="0.2">
      <c r="A191" s="57">
        <f t="shared" si="22"/>
        <v>186</v>
      </c>
      <c r="B191" s="290">
        <v>3</v>
      </c>
      <c r="C191" s="81" t="s">
        <v>836</v>
      </c>
      <c r="D191" s="81">
        <v>682.6</v>
      </c>
      <c r="E191" s="81"/>
      <c r="F191" s="81">
        <v>11.5</v>
      </c>
      <c r="G191" s="81">
        <f t="shared" si="19"/>
        <v>694.1</v>
      </c>
      <c r="H191" s="291">
        <v>71.3</v>
      </c>
      <c r="I191" s="204">
        <v>0</v>
      </c>
      <c r="J191" s="54">
        <f t="shared" si="24"/>
        <v>0</v>
      </c>
      <c r="K191" s="54">
        <f t="shared" si="21"/>
        <v>0</v>
      </c>
      <c r="L191" s="245">
        <f t="shared" si="23"/>
        <v>0</v>
      </c>
      <c r="M191" s="245">
        <v>0</v>
      </c>
      <c r="N191" s="56">
        <f t="shared" si="28"/>
        <v>0</v>
      </c>
    </row>
    <row r="192" spans="1:14" x14ac:dyDescent="0.2">
      <c r="A192" s="57">
        <f t="shared" si="22"/>
        <v>187</v>
      </c>
      <c r="B192" s="290">
        <v>3</v>
      </c>
      <c r="C192" s="81" t="s">
        <v>837</v>
      </c>
      <c r="D192" s="81">
        <v>770.3</v>
      </c>
      <c r="E192" s="81"/>
      <c r="F192" s="81"/>
      <c r="G192" s="81">
        <f t="shared" si="19"/>
        <v>770.3</v>
      </c>
      <c r="H192" s="291">
        <v>92.7</v>
      </c>
      <c r="I192" s="204">
        <f t="shared" ref="I192:I223" si="29">H192/840</f>
        <v>0.11035714285714286</v>
      </c>
      <c r="J192" s="54">
        <f t="shared" si="24"/>
        <v>406.11428571428576</v>
      </c>
      <c r="K192" s="54">
        <f t="shared" si="21"/>
        <v>89.345142857142861</v>
      </c>
      <c r="L192" s="245">
        <f t="shared" si="23"/>
        <v>177.47194285714286</v>
      </c>
      <c r="M192" s="245">
        <v>11.009228571428572</v>
      </c>
      <c r="N192" s="56">
        <f t="shared" si="28"/>
        <v>0.88788861482539283</v>
      </c>
    </row>
    <row r="193" spans="1:14" x14ac:dyDescent="0.2">
      <c r="A193" s="57">
        <f t="shared" si="22"/>
        <v>188</v>
      </c>
      <c r="B193" s="290">
        <v>3</v>
      </c>
      <c r="C193" s="81" t="s">
        <v>838</v>
      </c>
      <c r="D193" s="81">
        <v>535.9</v>
      </c>
      <c r="E193" s="81"/>
      <c r="F193" s="81"/>
      <c r="G193" s="81">
        <f t="shared" si="19"/>
        <v>535.9</v>
      </c>
      <c r="H193" s="291">
        <v>77.099999999999994</v>
      </c>
      <c r="I193" s="204">
        <f t="shared" si="29"/>
        <v>9.1785714285714276E-2</v>
      </c>
      <c r="J193" s="54">
        <f t="shared" si="24"/>
        <v>337.77142857142854</v>
      </c>
      <c r="K193" s="54">
        <f t="shared" si="21"/>
        <v>74.309714285714279</v>
      </c>
      <c r="L193" s="245">
        <f t="shared" si="23"/>
        <v>147.60611428571428</v>
      </c>
      <c r="M193" s="245">
        <v>9.1565428571428562</v>
      </c>
      <c r="N193" s="56">
        <f t="shared" si="28"/>
        <v>1.0614737824220937</v>
      </c>
    </row>
    <row r="194" spans="1:14" x14ac:dyDescent="0.2">
      <c r="A194" s="57">
        <f t="shared" si="22"/>
        <v>189</v>
      </c>
      <c r="B194" s="290">
        <v>3</v>
      </c>
      <c r="C194" s="81" t="s">
        <v>839</v>
      </c>
      <c r="D194" s="81">
        <v>732.5</v>
      </c>
      <c r="E194" s="81"/>
      <c r="F194" s="81">
        <v>60</v>
      </c>
      <c r="G194" s="81">
        <f t="shared" si="19"/>
        <v>792.5</v>
      </c>
      <c r="H194" s="291">
        <v>85.7</v>
      </c>
      <c r="I194" s="204">
        <f t="shared" si="29"/>
        <v>0.10202380952380953</v>
      </c>
      <c r="J194" s="54">
        <f t="shared" si="24"/>
        <v>375.44761904761907</v>
      </c>
      <c r="K194" s="54">
        <f t="shared" si="21"/>
        <v>82.598476190476191</v>
      </c>
      <c r="L194" s="245">
        <f t="shared" si="23"/>
        <v>164.07060952380954</v>
      </c>
      <c r="M194" s="245">
        <v>10.177895238095239</v>
      </c>
      <c r="N194" s="56">
        <f t="shared" si="28"/>
        <v>0.79784807570977945</v>
      </c>
    </row>
    <row r="195" spans="1:14" x14ac:dyDescent="0.2">
      <c r="A195" s="57">
        <f t="shared" si="22"/>
        <v>190</v>
      </c>
      <c r="B195" s="290">
        <v>5</v>
      </c>
      <c r="C195" s="81" t="s">
        <v>840</v>
      </c>
      <c r="D195" s="81">
        <v>665.7</v>
      </c>
      <c r="E195" s="81"/>
      <c r="F195" s="81"/>
      <c r="G195" s="81">
        <v>665.7</v>
      </c>
      <c r="H195" s="291">
        <v>109.1</v>
      </c>
      <c r="I195" s="204">
        <f t="shared" si="29"/>
        <v>0.12988095238095237</v>
      </c>
      <c r="J195" s="54">
        <f t="shared" si="24"/>
        <v>477.96190476190475</v>
      </c>
      <c r="K195" s="54">
        <f t="shared" ref="K195:K257" si="30">J195*0.22</f>
        <v>105.15161904761905</v>
      </c>
      <c r="L195" s="245">
        <f t="shared" si="23"/>
        <v>208.86935238095236</v>
      </c>
      <c r="M195" s="245">
        <v>12.95692380952381</v>
      </c>
      <c r="N195" s="56">
        <f t="shared" si="28"/>
        <v>1.2091629863301787</v>
      </c>
    </row>
    <row r="196" spans="1:14" x14ac:dyDescent="0.2">
      <c r="A196" s="57">
        <f t="shared" si="22"/>
        <v>191</v>
      </c>
      <c r="B196" s="290">
        <v>5</v>
      </c>
      <c r="C196" s="81" t="s">
        <v>841</v>
      </c>
      <c r="D196" s="81">
        <v>772.6</v>
      </c>
      <c r="E196" s="81">
        <v>46.1</v>
      </c>
      <c r="F196" s="81"/>
      <c r="G196" s="81">
        <v>818.7</v>
      </c>
      <c r="H196" s="291">
        <v>109.3</v>
      </c>
      <c r="I196" s="204">
        <f t="shared" si="29"/>
        <v>0.13011904761904761</v>
      </c>
      <c r="J196" s="54">
        <f t="shared" si="24"/>
        <v>478.83809523809521</v>
      </c>
      <c r="K196" s="54">
        <f t="shared" si="30"/>
        <v>105.34438095238094</v>
      </c>
      <c r="L196" s="245">
        <f t="shared" si="23"/>
        <v>209.25224761904761</v>
      </c>
      <c r="M196" s="245">
        <v>12.98067619047619</v>
      </c>
      <c r="N196" s="56">
        <f t="shared" si="28"/>
        <v>0.98499499206058361</v>
      </c>
    </row>
    <row r="197" spans="1:14" x14ac:dyDescent="0.2">
      <c r="A197" s="57">
        <f t="shared" si="22"/>
        <v>192</v>
      </c>
      <c r="B197" s="290">
        <v>5</v>
      </c>
      <c r="C197" s="81" t="s">
        <v>842</v>
      </c>
      <c r="D197" s="81">
        <v>659.7</v>
      </c>
      <c r="E197" s="81"/>
      <c r="F197" s="81"/>
      <c r="G197" s="81">
        <v>659.7</v>
      </c>
      <c r="H197" s="291">
        <v>109</v>
      </c>
      <c r="I197" s="204">
        <f t="shared" si="29"/>
        <v>0.12976190476190477</v>
      </c>
      <c r="J197" s="54">
        <f t="shared" si="24"/>
        <v>477.52380952380958</v>
      </c>
      <c r="K197" s="54">
        <f t="shared" si="30"/>
        <v>105.05523809523811</v>
      </c>
      <c r="L197" s="245">
        <f t="shared" si="23"/>
        <v>208.67790476190478</v>
      </c>
      <c r="M197" s="245">
        <v>12.945047619047621</v>
      </c>
      <c r="N197" s="56">
        <f t="shared" si="28"/>
        <v>1.2190419887827801</v>
      </c>
    </row>
    <row r="198" spans="1:14" x14ac:dyDescent="0.2">
      <c r="A198" s="57">
        <f t="shared" ref="A198:A261" si="31">A197+1</f>
        <v>193</v>
      </c>
      <c r="B198" s="290">
        <v>4</v>
      </c>
      <c r="C198" s="81" t="s">
        <v>843</v>
      </c>
      <c r="D198" s="81">
        <v>1045.7</v>
      </c>
      <c r="E198" s="81"/>
      <c r="F198" s="81">
        <v>87.3</v>
      </c>
      <c r="G198" s="81">
        <v>1133</v>
      </c>
      <c r="H198" s="291">
        <v>115.7</v>
      </c>
      <c r="I198" s="204">
        <f t="shared" si="29"/>
        <v>0.13773809523809524</v>
      </c>
      <c r="J198" s="54">
        <f t="shared" si="24"/>
        <v>506.87619047619052</v>
      </c>
      <c r="K198" s="54">
        <f t="shared" si="30"/>
        <v>111.51276190476192</v>
      </c>
      <c r="L198" s="245">
        <f t="shared" ref="L198:L246" si="32">J198*0.437</f>
        <v>221.50489523809526</v>
      </c>
      <c r="M198" s="245">
        <v>13.740752380952381</v>
      </c>
      <c r="N198" s="56">
        <f t="shared" si="28"/>
        <v>0.75342859664607242</v>
      </c>
    </row>
    <row r="199" spans="1:14" x14ac:dyDescent="0.2">
      <c r="A199" s="57">
        <f t="shared" si="31"/>
        <v>194</v>
      </c>
      <c r="B199" s="290">
        <v>3</v>
      </c>
      <c r="C199" s="81" t="s">
        <v>844</v>
      </c>
      <c r="D199" s="81">
        <v>610.5</v>
      </c>
      <c r="E199" s="81"/>
      <c r="F199" s="81">
        <v>114</v>
      </c>
      <c r="G199" s="81">
        <v>724.5</v>
      </c>
      <c r="H199" s="291">
        <v>117.1</v>
      </c>
      <c r="I199" s="204">
        <f t="shared" si="29"/>
        <v>0.13940476190476189</v>
      </c>
      <c r="J199" s="54">
        <f t="shared" ref="J199:J262" si="33">I199*3680</f>
        <v>513.00952380952378</v>
      </c>
      <c r="K199" s="54">
        <f t="shared" si="30"/>
        <v>112.86209523809524</v>
      </c>
      <c r="L199" s="245">
        <f t="shared" si="32"/>
        <v>224.18516190476188</v>
      </c>
      <c r="M199" s="245">
        <v>13.907019047619047</v>
      </c>
      <c r="N199" s="56">
        <f t="shared" si="28"/>
        <v>1.1924966183574879</v>
      </c>
    </row>
    <row r="200" spans="1:14" x14ac:dyDescent="0.2">
      <c r="A200" s="57">
        <f t="shared" si="31"/>
        <v>195</v>
      </c>
      <c r="B200" s="290">
        <v>4</v>
      </c>
      <c r="C200" s="81" t="s">
        <v>845</v>
      </c>
      <c r="D200" s="81">
        <v>1026.5</v>
      </c>
      <c r="E200" s="81"/>
      <c r="F200" s="81"/>
      <c r="G200" s="81">
        <v>1026.5</v>
      </c>
      <c r="H200" s="291">
        <v>92.6</v>
      </c>
      <c r="I200" s="204">
        <f t="shared" si="29"/>
        <v>0.11023809523809523</v>
      </c>
      <c r="J200" s="54">
        <f t="shared" si="33"/>
        <v>405.67619047619047</v>
      </c>
      <c r="K200" s="54">
        <f t="shared" si="30"/>
        <v>89.248761904761906</v>
      </c>
      <c r="L200" s="245">
        <f t="shared" si="32"/>
        <v>177.28049523809523</v>
      </c>
      <c r="M200" s="245">
        <v>10.99735238095238</v>
      </c>
      <c r="N200" s="56">
        <f t="shared" si="28"/>
        <v>0.66556531904529959</v>
      </c>
    </row>
    <row r="201" spans="1:14" x14ac:dyDescent="0.2">
      <c r="A201" s="57">
        <f t="shared" si="31"/>
        <v>196</v>
      </c>
      <c r="B201" s="290">
        <v>3</v>
      </c>
      <c r="C201" s="81" t="s">
        <v>846</v>
      </c>
      <c r="D201" s="81">
        <v>244.6</v>
      </c>
      <c r="E201" s="81"/>
      <c r="F201" s="81">
        <v>133.1</v>
      </c>
      <c r="G201" s="81">
        <v>377.7</v>
      </c>
      <c r="H201" s="291">
        <v>55.2</v>
      </c>
      <c r="I201" s="204">
        <f t="shared" si="29"/>
        <v>6.5714285714285711E-2</v>
      </c>
      <c r="J201" s="54">
        <f t="shared" si="33"/>
        <v>241.82857142857142</v>
      </c>
      <c r="K201" s="54">
        <f t="shared" si="30"/>
        <v>53.202285714285715</v>
      </c>
      <c r="L201" s="245">
        <f t="shared" si="32"/>
        <v>105.6790857142857</v>
      </c>
      <c r="M201" s="245">
        <v>6.5556571428571431</v>
      </c>
      <c r="N201" s="56">
        <f t="shared" si="28"/>
        <v>1.0782779984114375</v>
      </c>
    </row>
    <row r="202" spans="1:14" x14ac:dyDescent="0.2">
      <c r="A202" s="57">
        <f t="shared" si="31"/>
        <v>197</v>
      </c>
      <c r="B202" s="290">
        <v>3</v>
      </c>
      <c r="C202" s="81" t="s">
        <v>847</v>
      </c>
      <c r="D202" s="81">
        <v>950.1</v>
      </c>
      <c r="E202" s="81"/>
      <c r="F202" s="81"/>
      <c r="G202" s="81">
        <v>950.1</v>
      </c>
      <c r="H202" s="291">
        <v>81.2</v>
      </c>
      <c r="I202" s="204">
        <f t="shared" si="29"/>
        <v>9.6666666666666665E-2</v>
      </c>
      <c r="J202" s="54">
        <f t="shared" si="33"/>
        <v>355.73333333333335</v>
      </c>
      <c r="K202" s="54">
        <f t="shared" si="30"/>
        <v>78.26133333333334</v>
      </c>
      <c r="L202" s="245">
        <f t="shared" si="32"/>
        <v>155.45546666666667</v>
      </c>
      <c r="M202" s="245">
        <v>9.6434666666666669</v>
      </c>
      <c r="N202" s="56">
        <f t="shared" si="28"/>
        <v>0.63055846752973377</v>
      </c>
    </row>
    <row r="203" spans="1:14" x14ac:dyDescent="0.2">
      <c r="A203" s="57">
        <f t="shared" si="31"/>
        <v>198</v>
      </c>
      <c r="B203" s="290">
        <v>3</v>
      </c>
      <c r="C203" s="81" t="s">
        <v>848</v>
      </c>
      <c r="D203" s="81">
        <v>760.7</v>
      </c>
      <c r="E203" s="81"/>
      <c r="F203" s="81">
        <v>125</v>
      </c>
      <c r="G203" s="81">
        <v>885.7</v>
      </c>
      <c r="H203" s="291">
        <v>103.8</v>
      </c>
      <c r="I203" s="204">
        <f t="shared" si="29"/>
        <v>0.12357142857142857</v>
      </c>
      <c r="J203" s="54">
        <f t="shared" si="33"/>
        <v>454.74285714285713</v>
      </c>
      <c r="K203" s="54">
        <f t="shared" si="30"/>
        <v>100.04342857142856</v>
      </c>
      <c r="L203" s="245">
        <f t="shared" si="32"/>
        <v>198.72262857142857</v>
      </c>
      <c r="M203" s="245">
        <v>12.327485714285714</v>
      </c>
      <c r="N203" s="56">
        <f t="shared" si="28"/>
        <v>0.86466794625719756</v>
      </c>
    </row>
    <row r="204" spans="1:14" x14ac:dyDescent="0.2">
      <c r="A204" s="57">
        <f t="shared" si="31"/>
        <v>199</v>
      </c>
      <c r="B204" s="290">
        <v>3</v>
      </c>
      <c r="C204" s="81" t="s">
        <v>849</v>
      </c>
      <c r="D204" s="81">
        <v>254.2</v>
      </c>
      <c r="E204" s="81"/>
      <c r="F204" s="81"/>
      <c r="G204" s="81">
        <v>254.2</v>
      </c>
      <c r="H204" s="291">
        <v>30</v>
      </c>
      <c r="I204" s="204">
        <f t="shared" si="29"/>
        <v>3.5714285714285712E-2</v>
      </c>
      <c r="J204" s="54">
        <f t="shared" si="33"/>
        <v>131.42857142857142</v>
      </c>
      <c r="K204" s="54">
        <f t="shared" si="30"/>
        <v>28.914285714285711</v>
      </c>
      <c r="L204" s="245">
        <f t="shared" si="32"/>
        <v>57.434285714285707</v>
      </c>
      <c r="M204" s="245">
        <v>3.5628571428571427</v>
      </c>
      <c r="N204" s="56">
        <f t="shared" si="28"/>
        <v>0.87073170731707328</v>
      </c>
    </row>
    <row r="205" spans="1:14" x14ac:dyDescent="0.2">
      <c r="A205" s="57">
        <f t="shared" si="31"/>
        <v>200</v>
      </c>
      <c r="B205" s="290">
        <v>3</v>
      </c>
      <c r="C205" s="81" t="s">
        <v>850</v>
      </c>
      <c r="D205" s="81">
        <v>302.2</v>
      </c>
      <c r="E205" s="81"/>
      <c r="F205" s="81">
        <v>39.799999999999997</v>
      </c>
      <c r="G205" s="81">
        <v>342</v>
      </c>
      <c r="H205" s="291">
        <v>50</v>
      </c>
      <c r="I205" s="204">
        <f t="shared" si="29"/>
        <v>5.9523809523809521E-2</v>
      </c>
      <c r="J205" s="54">
        <f t="shared" si="33"/>
        <v>219.04761904761904</v>
      </c>
      <c r="K205" s="54">
        <f t="shared" si="30"/>
        <v>48.19047619047619</v>
      </c>
      <c r="L205" s="245">
        <f t="shared" si="32"/>
        <v>95.723809523809521</v>
      </c>
      <c r="M205" s="245">
        <v>5.9380952380952383</v>
      </c>
      <c r="N205" s="56">
        <f t="shared" si="28"/>
        <v>1.0786549707602338</v>
      </c>
    </row>
    <row r="206" spans="1:14" x14ac:dyDescent="0.2">
      <c r="A206" s="57">
        <f t="shared" si="31"/>
        <v>201</v>
      </c>
      <c r="B206" s="290">
        <v>3</v>
      </c>
      <c r="C206" s="81" t="s">
        <v>2349</v>
      </c>
      <c r="D206" s="81">
        <v>405.7</v>
      </c>
      <c r="E206" s="81">
        <v>122.9</v>
      </c>
      <c r="F206" s="81">
        <v>22.3</v>
      </c>
      <c r="G206" s="81">
        <v>550.9</v>
      </c>
      <c r="H206" s="291">
        <v>69</v>
      </c>
      <c r="I206" s="204">
        <f t="shared" si="29"/>
        <v>8.2142857142857142E-2</v>
      </c>
      <c r="J206" s="54">
        <f t="shared" si="33"/>
        <v>302.28571428571428</v>
      </c>
      <c r="K206" s="54">
        <f t="shared" si="30"/>
        <v>66.502857142857138</v>
      </c>
      <c r="L206" s="245">
        <f t="shared" si="32"/>
        <v>132.09885714285713</v>
      </c>
      <c r="M206" s="245">
        <v>8.1945714285714288</v>
      </c>
      <c r="N206" s="56">
        <f t="shared" si="28"/>
        <v>0.92409148665819563</v>
      </c>
    </row>
    <row r="207" spans="1:14" x14ac:dyDescent="0.2">
      <c r="A207" s="57">
        <f t="shared" si="31"/>
        <v>202</v>
      </c>
      <c r="B207" s="290">
        <v>4</v>
      </c>
      <c r="C207" s="81" t="s">
        <v>2350</v>
      </c>
      <c r="D207" s="81">
        <v>1271.93</v>
      </c>
      <c r="E207" s="81">
        <v>43.5</v>
      </c>
      <c r="F207" s="81">
        <v>59.1</v>
      </c>
      <c r="G207" s="81">
        <v>1374.53</v>
      </c>
      <c r="H207" s="291">
        <v>224.5</v>
      </c>
      <c r="I207" s="204">
        <f t="shared" si="29"/>
        <v>0.26726190476190476</v>
      </c>
      <c r="J207" s="54">
        <f t="shared" si="33"/>
        <v>983.52380952380952</v>
      </c>
      <c r="K207" s="54">
        <f t="shared" si="30"/>
        <v>216.3752380952381</v>
      </c>
      <c r="L207" s="245">
        <f t="shared" si="32"/>
        <v>429.79990476190477</v>
      </c>
      <c r="M207" s="245">
        <v>26.66204761904762</v>
      </c>
      <c r="N207" s="56">
        <f t="shared" si="28"/>
        <v>1.2050380857456731</v>
      </c>
    </row>
    <row r="208" spans="1:14" x14ac:dyDescent="0.2">
      <c r="A208" s="57">
        <f t="shared" si="31"/>
        <v>203</v>
      </c>
      <c r="B208" s="290">
        <v>3</v>
      </c>
      <c r="C208" s="81" t="s">
        <v>2351</v>
      </c>
      <c r="D208" s="81">
        <v>453.6</v>
      </c>
      <c r="E208" s="81"/>
      <c r="F208" s="81"/>
      <c r="G208" s="81">
        <v>453.6</v>
      </c>
      <c r="H208" s="291">
        <v>87</v>
      </c>
      <c r="I208" s="204">
        <f t="shared" si="29"/>
        <v>0.10357142857142858</v>
      </c>
      <c r="J208" s="54">
        <f t="shared" si="33"/>
        <v>381.14285714285717</v>
      </c>
      <c r="K208" s="54">
        <f t="shared" si="30"/>
        <v>83.851428571428571</v>
      </c>
      <c r="L208" s="245">
        <f t="shared" si="32"/>
        <v>166.55942857142858</v>
      </c>
      <c r="M208" s="245">
        <v>10.332285714285716</v>
      </c>
      <c r="N208" s="56">
        <f t="shared" si="28"/>
        <v>1.4150925925925928</v>
      </c>
    </row>
    <row r="209" spans="1:14" x14ac:dyDescent="0.2">
      <c r="A209" s="57">
        <f t="shared" si="31"/>
        <v>204</v>
      </c>
      <c r="B209" s="290">
        <v>3</v>
      </c>
      <c r="C209" s="81" t="s">
        <v>2352</v>
      </c>
      <c r="D209" s="81">
        <v>622.29999999999995</v>
      </c>
      <c r="E209" s="81"/>
      <c r="F209" s="81">
        <v>99.8</v>
      </c>
      <c r="G209" s="81">
        <v>722.09999999999991</v>
      </c>
      <c r="H209" s="291">
        <v>105.2</v>
      </c>
      <c r="I209" s="204">
        <f t="shared" si="29"/>
        <v>0.12523809523809523</v>
      </c>
      <c r="J209" s="54">
        <f t="shared" si="33"/>
        <v>460.87619047619046</v>
      </c>
      <c r="K209" s="54">
        <f t="shared" si="30"/>
        <v>101.3927619047619</v>
      </c>
      <c r="L209" s="245">
        <f t="shared" si="32"/>
        <v>201.40289523809523</v>
      </c>
      <c r="M209" s="245">
        <v>12.493752380952381</v>
      </c>
      <c r="N209" s="56">
        <f t="shared" si="28"/>
        <v>1.0748727323085445</v>
      </c>
    </row>
    <row r="210" spans="1:14" x14ac:dyDescent="0.2">
      <c r="A210" s="57">
        <f t="shared" si="31"/>
        <v>205</v>
      </c>
      <c r="B210" s="290">
        <v>3</v>
      </c>
      <c r="C210" s="81" t="s">
        <v>2353</v>
      </c>
      <c r="D210" s="81">
        <v>610.9</v>
      </c>
      <c r="E210" s="81">
        <v>29.9</v>
      </c>
      <c r="F210" s="81"/>
      <c r="G210" s="81">
        <v>640.79999999999995</v>
      </c>
      <c r="H210" s="291">
        <v>79</v>
      </c>
      <c r="I210" s="204">
        <f t="shared" si="29"/>
        <v>9.4047619047619047E-2</v>
      </c>
      <c r="J210" s="54">
        <f t="shared" si="33"/>
        <v>346.09523809523807</v>
      </c>
      <c r="K210" s="54">
        <f t="shared" si="30"/>
        <v>76.140952380952371</v>
      </c>
      <c r="L210" s="245">
        <f t="shared" si="32"/>
        <v>151.24361904761903</v>
      </c>
      <c r="M210" s="245">
        <v>9.3821904761904769</v>
      </c>
      <c r="N210" s="56">
        <f t="shared" si="28"/>
        <v>0.90958489388264674</v>
      </c>
    </row>
    <row r="211" spans="1:14" x14ac:dyDescent="0.2">
      <c r="A211" s="57">
        <f t="shared" si="31"/>
        <v>206</v>
      </c>
      <c r="B211" s="290">
        <v>4</v>
      </c>
      <c r="C211" s="81" t="s">
        <v>2354</v>
      </c>
      <c r="D211" s="81">
        <v>481.4</v>
      </c>
      <c r="E211" s="81"/>
      <c r="F211" s="81"/>
      <c r="G211" s="81">
        <v>481.4</v>
      </c>
      <c r="H211" s="291">
        <v>73.8</v>
      </c>
      <c r="I211" s="204">
        <f t="shared" si="29"/>
        <v>8.7857142857142856E-2</v>
      </c>
      <c r="J211" s="54">
        <f t="shared" si="33"/>
        <v>323.31428571428569</v>
      </c>
      <c r="K211" s="54">
        <f t="shared" si="30"/>
        <v>71.129142857142853</v>
      </c>
      <c r="L211" s="245">
        <f t="shared" si="32"/>
        <v>141.28834285714285</v>
      </c>
      <c r="M211" s="245">
        <v>8.7646285714285721</v>
      </c>
      <c r="N211" s="56">
        <f t="shared" si="28"/>
        <v>1.1310685500623183</v>
      </c>
    </row>
    <row r="212" spans="1:14" x14ac:dyDescent="0.2">
      <c r="A212" s="57">
        <f t="shared" si="31"/>
        <v>207</v>
      </c>
      <c r="B212" s="290">
        <v>3</v>
      </c>
      <c r="C212" s="81" t="s">
        <v>2355</v>
      </c>
      <c r="D212" s="81">
        <v>973.8</v>
      </c>
      <c r="E212" s="81"/>
      <c r="F212" s="81"/>
      <c r="G212" s="81">
        <v>973.8</v>
      </c>
      <c r="H212" s="291">
        <v>180.6</v>
      </c>
      <c r="I212" s="204">
        <f t="shared" si="29"/>
        <v>0.215</v>
      </c>
      <c r="J212" s="54">
        <f t="shared" si="33"/>
        <v>791.19999999999993</v>
      </c>
      <c r="K212" s="54">
        <f t="shared" si="30"/>
        <v>174.06399999999999</v>
      </c>
      <c r="L212" s="245">
        <f t="shared" si="32"/>
        <v>345.75439999999998</v>
      </c>
      <c r="M212" s="245">
        <v>21.448399999999999</v>
      </c>
      <c r="N212" s="56">
        <f t="shared" si="28"/>
        <v>1.3683166974738139</v>
      </c>
    </row>
    <row r="213" spans="1:14" x14ac:dyDescent="0.2">
      <c r="A213" s="57">
        <f t="shared" si="31"/>
        <v>208</v>
      </c>
      <c r="B213" s="290">
        <v>3</v>
      </c>
      <c r="C213" s="81" t="s">
        <v>2356</v>
      </c>
      <c r="D213" s="81">
        <v>724.7</v>
      </c>
      <c r="E213" s="81">
        <v>41.9</v>
      </c>
      <c r="F213" s="81"/>
      <c r="G213" s="81">
        <v>766.6</v>
      </c>
      <c r="H213" s="291">
        <v>120.6</v>
      </c>
      <c r="I213" s="204">
        <f t="shared" si="29"/>
        <v>0.14357142857142857</v>
      </c>
      <c r="J213" s="54">
        <f t="shared" si="33"/>
        <v>528.34285714285716</v>
      </c>
      <c r="K213" s="54">
        <f t="shared" si="30"/>
        <v>116.23542857142857</v>
      </c>
      <c r="L213" s="245">
        <f t="shared" si="32"/>
        <v>230.88582857142859</v>
      </c>
      <c r="M213" s="245">
        <v>14.322685714285715</v>
      </c>
      <c r="N213" s="56">
        <f t="shared" si="28"/>
        <v>1.1606924080354812</v>
      </c>
    </row>
    <row r="214" spans="1:14" x14ac:dyDescent="0.2">
      <c r="A214" s="57">
        <f t="shared" si="31"/>
        <v>209</v>
      </c>
      <c r="B214" s="290">
        <v>3</v>
      </c>
      <c r="C214" s="81" t="s">
        <v>2357</v>
      </c>
      <c r="D214" s="81">
        <v>743.6</v>
      </c>
      <c r="E214" s="81"/>
      <c r="F214" s="81"/>
      <c r="G214" s="81">
        <v>743.6</v>
      </c>
      <c r="H214" s="291">
        <v>98.3</v>
      </c>
      <c r="I214" s="204">
        <f t="shared" si="29"/>
        <v>0.11702380952380952</v>
      </c>
      <c r="J214" s="54">
        <f t="shared" si="33"/>
        <v>430.647619047619</v>
      </c>
      <c r="K214" s="54">
        <f t="shared" si="30"/>
        <v>94.742476190476182</v>
      </c>
      <c r="L214" s="245">
        <f t="shared" si="32"/>
        <v>188.19300952380951</v>
      </c>
      <c r="M214" s="245">
        <v>11.674295238095239</v>
      </c>
      <c r="N214" s="56">
        <f t="shared" si="28"/>
        <v>0.97533270575578257</v>
      </c>
    </row>
    <row r="215" spans="1:14" x14ac:dyDescent="0.2">
      <c r="A215" s="57">
        <f t="shared" si="31"/>
        <v>210</v>
      </c>
      <c r="B215" s="290">
        <v>3</v>
      </c>
      <c r="C215" s="81" t="s">
        <v>2358</v>
      </c>
      <c r="D215" s="81">
        <v>682.02</v>
      </c>
      <c r="E215" s="81"/>
      <c r="F215" s="81">
        <v>80.3</v>
      </c>
      <c r="G215" s="81">
        <v>762.31999999999994</v>
      </c>
      <c r="H215" s="291">
        <v>86</v>
      </c>
      <c r="I215" s="204">
        <f t="shared" si="29"/>
        <v>0.10238095238095238</v>
      </c>
      <c r="J215" s="54">
        <f t="shared" si="33"/>
        <v>376.76190476190476</v>
      </c>
      <c r="K215" s="54">
        <f t="shared" si="30"/>
        <v>82.887619047619054</v>
      </c>
      <c r="L215" s="245">
        <f t="shared" si="32"/>
        <v>164.64495238095239</v>
      </c>
      <c r="M215" s="245">
        <v>10.21352380952381</v>
      </c>
      <c r="N215" s="56">
        <f t="shared" si="28"/>
        <v>0.83233812572148191</v>
      </c>
    </row>
    <row r="216" spans="1:14" x14ac:dyDescent="0.2">
      <c r="A216" s="57">
        <f t="shared" si="31"/>
        <v>211</v>
      </c>
      <c r="B216" s="290">
        <v>3</v>
      </c>
      <c r="C216" s="81" t="s">
        <v>2359</v>
      </c>
      <c r="D216" s="81">
        <v>509.8</v>
      </c>
      <c r="E216" s="81"/>
      <c r="F216" s="81">
        <v>20.7</v>
      </c>
      <c r="G216" s="81">
        <v>530.5</v>
      </c>
      <c r="H216" s="291">
        <v>73.400000000000006</v>
      </c>
      <c r="I216" s="204">
        <f t="shared" si="29"/>
        <v>8.7380952380952392E-2</v>
      </c>
      <c r="J216" s="54">
        <f t="shared" si="33"/>
        <v>321.56190476190483</v>
      </c>
      <c r="K216" s="54">
        <f t="shared" si="30"/>
        <v>70.743619047619063</v>
      </c>
      <c r="L216" s="245">
        <f t="shared" si="32"/>
        <v>140.52255238095242</v>
      </c>
      <c r="M216" s="245">
        <v>8.7171238095238106</v>
      </c>
      <c r="N216" s="56">
        <f t="shared" ref="N216:N247" si="34">(J216+K216+L216+M216)/G216</f>
        <v>1.0208203581526865</v>
      </c>
    </row>
    <row r="217" spans="1:14" x14ac:dyDescent="0.2">
      <c r="A217" s="57">
        <f t="shared" si="31"/>
        <v>212</v>
      </c>
      <c r="B217" s="290">
        <v>4</v>
      </c>
      <c r="C217" s="81" t="s">
        <v>2360</v>
      </c>
      <c r="D217" s="81">
        <v>548.4</v>
      </c>
      <c r="E217" s="81"/>
      <c r="F217" s="81">
        <v>39</v>
      </c>
      <c r="G217" s="81">
        <v>587.4</v>
      </c>
      <c r="H217" s="291">
        <v>91.2</v>
      </c>
      <c r="I217" s="204">
        <f t="shared" si="29"/>
        <v>0.10857142857142857</v>
      </c>
      <c r="J217" s="54">
        <f t="shared" si="33"/>
        <v>399.54285714285714</v>
      </c>
      <c r="K217" s="54">
        <f t="shared" si="30"/>
        <v>87.899428571428572</v>
      </c>
      <c r="L217" s="245">
        <f t="shared" si="32"/>
        <v>174.60022857142857</v>
      </c>
      <c r="M217" s="245">
        <v>10.831085714285715</v>
      </c>
      <c r="N217" s="56">
        <f t="shared" si="34"/>
        <v>1.145511746680286</v>
      </c>
    </row>
    <row r="218" spans="1:14" x14ac:dyDescent="0.2">
      <c r="A218" s="57">
        <f t="shared" si="31"/>
        <v>213</v>
      </c>
      <c r="B218" s="290">
        <v>4</v>
      </c>
      <c r="C218" s="81" t="s">
        <v>2361</v>
      </c>
      <c r="D218" s="81">
        <v>450.9</v>
      </c>
      <c r="E218" s="81"/>
      <c r="F218" s="81">
        <v>36</v>
      </c>
      <c r="G218" s="81">
        <v>486.9</v>
      </c>
      <c r="H218" s="291">
        <v>86.5</v>
      </c>
      <c r="I218" s="204">
        <f t="shared" si="29"/>
        <v>0.10297619047619047</v>
      </c>
      <c r="J218" s="54">
        <f t="shared" si="33"/>
        <v>378.95238095238091</v>
      </c>
      <c r="K218" s="54">
        <f t="shared" si="30"/>
        <v>83.369523809523798</v>
      </c>
      <c r="L218" s="245">
        <f t="shared" si="32"/>
        <v>165.60219047619046</v>
      </c>
      <c r="M218" s="245">
        <v>10.272904761904762</v>
      </c>
      <c r="N218" s="56">
        <f t="shared" si="34"/>
        <v>1.3107352639145613</v>
      </c>
    </row>
    <row r="219" spans="1:14" x14ac:dyDescent="0.2">
      <c r="A219" s="57">
        <f t="shared" si="31"/>
        <v>214</v>
      </c>
      <c r="B219" s="290">
        <v>3</v>
      </c>
      <c r="C219" s="81" t="s">
        <v>2362</v>
      </c>
      <c r="D219" s="81">
        <v>1505.5</v>
      </c>
      <c r="E219" s="81">
        <v>827.5</v>
      </c>
      <c r="F219" s="81"/>
      <c r="G219" s="81">
        <v>2333</v>
      </c>
      <c r="H219" s="291">
        <v>73.2</v>
      </c>
      <c r="I219" s="204">
        <f t="shared" si="29"/>
        <v>8.7142857142857147E-2</v>
      </c>
      <c r="J219" s="54">
        <f t="shared" si="33"/>
        <v>320.68571428571431</v>
      </c>
      <c r="K219" s="54">
        <f t="shared" si="30"/>
        <v>70.550857142857154</v>
      </c>
      <c r="L219" s="245">
        <f t="shared" si="32"/>
        <v>140.13965714285715</v>
      </c>
      <c r="M219" s="245">
        <v>8.6933714285714299</v>
      </c>
      <c r="N219" s="56">
        <f t="shared" si="34"/>
        <v>0.23149147021003003</v>
      </c>
    </row>
    <row r="220" spans="1:14" x14ac:dyDescent="0.2">
      <c r="A220" s="57">
        <f t="shared" si="31"/>
        <v>215</v>
      </c>
      <c r="B220" s="290">
        <v>4</v>
      </c>
      <c r="C220" s="81" t="s">
        <v>2363</v>
      </c>
      <c r="D220" s="81">
        <v>922.6</v>
      </c>
      <c r="E220" s="81"/>
      <c r="F220" s="81">
        <v>33</v>
      </c>
      <c r="G220" s="81">
        <v>955.6</v>
      </c>
      <c r="H220" s="291">
        <v>115.7</v>
      </c>
      <c r="I220" s="204">
        <f t="shared" si="29"/>
        <v>0.13773809523809524</v>
      </c>
      <c r="J220" s="54">
        <f t="shared" si="33"/>
        <v>506.87619047619052</v>
      </c>
      <c r="K220" s="54">
        <f t="shared" si="30"/>
        <v>111.51276190476192</v>
      </c>
      <c r="L220" s="245">
        <f t="shared" si="32"/>
        <v>221.50489523809526</v>
      </c>
      <c r="M220" s="245">
        <v>13.740752380952381</v>
      </c>
      <c r="N220" s="56">
        <f t="shared" si="34"/>
        <v>0.89329698618668907</v>
      </c>
    </row>
    <row r="221" spans="1:14" x14ac:dyDescent="0.2">
      <c r="A221" s="57">
        <f t="shared" si="31"/>
        <v>216</v>
      </c>
      <c r="B221" s="290">
        <v>4</v>
      </c>
      <c r="C221" s="81" t="s">
        <v>2364</v>
      </c>
      <c r="D221" s="81">
        <v>1175.5</v>
      </c>
      <c r="E221" s="81"/>
      <c r="F221" s="81"/>
      <c r="G221" s="81">
        <v>1175.5</v>
      </c>
      <c r="H221" s="291">
        <v>112.2</v>
      </c>
      <c r="I221" s="204">
        <f t="shared" si="29"/>
        <v>0.13357142857142856</v>
      </c>
      <c r="J221" s="54">
        <f t="shared" si="33"/>
        <v>491.54285714285709</v>
      </c>
      <c r="K221" s="54">
        <f t="shared" si="30"/>
        <v>108.13942857142855</v>
      </c>
      <c r="L221" s="245">
        <f t="shared" si="32"/>
        <v>214.80422857142855</v>
      </c>
      <c r="M221" s="245">
        <v>13.325085714285715</v>
      </c>
      <c r="N221" s="56">
        <f t="shared" si="34"/>
        <v>0.70422084219481063</v>
      </c>
    </row>
    <row r="222" spans="1:14" x14ac:dyDescent="0.2">
      <c r="A222" s="57">
        <f t="shared" si="31"/>
        <v>217</v>
      </c>
      <c r="B222" s="290">
        <v>4</v>
      </c>
      <c r="C222" s="81" t="s">
        <v>2365</v>
      </c>
      <c r="D222" s="81">
        <v>504.4</v>
      </c>
      <c r="E222" s="81">
        <v>189.5</v>
      </c>
      <c r="F222" s="81"/>
      <c r="G222" s="81">
        <v>693.9</v>
      </c>
      <c r="H222" s="291">
        <v>96</v>
      </c>
      <c r="I222" s="204">
        <f t="shared" si="29"/>
        <v>0.11428571428571428</v>
      </c>
      <c r="J222" s="54">
        <f t="shared" si="33"/>
        <v>420.57142857142856</v>
      </c>
      <c r="K222" s="54">
        <f t="shared" si="30"/>
        <v>92.525714285714287</v>
      </c>
      <c r="L222" s="245">
        <f t="shared" si="32"/>
        <v>183.78971428571427</v>
      </c>
      <c r="M222" s="245">
        <v>11.401142857142858</v>
      </c>
      <c r="N222" s="56">
        <f t="shared" si="34"/>
        <v>1.0207349762213576</v>
      </c>
    </row>
    <row r="223" spans="1:14" x14ac:dyDescent="0.2">
      <c r="A223" s="57">
        <f t="shared" si="31"/>
        <v>218</v>
      </c>
      <c r="B223" s="290">
        <v>3</v>
      </c>
      <c r="C223" s="81" t="s">
        <v>2366</v>
      </c>
      <c r="D223" s="81">
        <v>606.6</v>
      </c>
      <c r="E223" s="81"/>
      <c r="F223" s="81"/>
      <c r="G223" s="81">
        <f t="shared" si="19"/>
        <v>606.6</v>
      </c>
      <c r="H223" s="291">
        <v>62</v>
      </c>
      <c r="I223" s="204">
        <f t="shared" si="29"/>
        <v>7.3809523809523811E-2</v>
      </c>
      <c r="J223" s="54">
        <f t="shared" si="33"/>
        <v>271.61904761904765</v>
      </c>
      <c r="K223" s="54">
        <f t="shared" si="30"/>
        <v>59.756190476190483</v>
      </c>
      <c r="L223" s="245">
        <f t="shared" si="32"/>
        <v>118.69752380952382</v>
      </c>
      <c r="M223" s="245">
        <v>7.3632380952380956</v>
      </c>
      <c r="N223" s="56">
        <f t="shared" si="34"/>
        <v>0.754098252555226</v>
      </c>
    </row>
    <row r="224" spans="1:14" x14ac:dyDescent="0.2">
      <c r="A224" s="57">
        <f t="shared" si="31"/>
        <v>219</v>
      </c>
      <c r="B224" s="290">
        <v>3</v>
      </c>
      <c r="C224" s="81" t="s">
        <v>2367</v>
      </c>
      <c r="D224" s="81">
        <v>520.5</v>
      </c>
      <c r="E224" s="81"/>
      <c r="F224" s="81"/>
      <c r="G224" s="81">
        <f t="shared" si="19"/>
        <v>520.5</v>
      </c>
      <c r="H224" s="291">
        <v>83</v>
      </c>
      <c r="I224" s="204">
        <f t="shared" ref="I224:I255" si="35">H224/840</f>
        <v>9.8809523809523805E-2</v>
      </c>
      <c r="J224" s="54">
        <f t="shared" si="33"/>
        <v>363.61904761904759</v>
      </c>
      <c r="K224" s="54">
        <f t="shared" si="30"/>
        <v>79.996190476190478</v>
      </c>
      <c r="L224" s="245">
        <f t="shared" si="32"/>
        <v>158.90152380952381</v>
      </c>
      <c r="M224" s="245">
        <v>9.8572380952380954</v>
      </c>
      <c r="N224" s="56">
        <f t="shared" si="34"/>
        <v>1.176511047070125</v>
      </c>
    </row>
    <row r="225" spans="1:14" x14ac:dyDescent="0.2">
      <c r="A225" s="57">
        <f t="shared" si="31"/>
        <v>220</v>
      </c>
      <c r="B225" s="290">
        <v>3</v>
      </c>
      <c r="C225" s="81" t="s">
        <v>2368</v>
      </c>
      <c r="D225" s="81">
        <v>539.9</v>
      </c>
      <c r="E225" s="81"/>
      <c r="F225" s="81"/>
      <c r="G225" s="81">
        <f t="shared" si="19"/>
        <v>539.9</v>
      </c>
      <c r="H225" s="291">
        <v>58</v>
      </c>
      <c r="I225" s="204">
        <f t="shared" si="35"/>
        <v>6.9047619047619052E-2</v>
      </c>
      <c r="J225" s="54">
        <f t="shared" si="33"/>
        <v>254.0952380952381</v>
      </c>
      <c r="K225" s="54">
        <f t="shared" si="30"/>
        <v>55.900952380952383</v>
      </c>
      <c r="L225" s="245">
        <f t="shared" si="32"/>
        <v>111.03961904761906</v>
      </c>
      <c r="M225" s="245">
        <v>6.8881904761904771</v>
      </c>
      <c r="N225" s="56">
        <f t="shared" si="34"/>
        <v>0.79259862937581038</v>
      </c>
    </row>
    <row r="226" spans="1:14" x14ac:dyDescent="0.2">
      <c r="A226" s="57">
        <f t="shared" si="31"/>
        <v>221</v>
      </c>
      <c r="B226" s="290">
        <v>3</v>
      </c>
      <c r="C226" s="81" t="s">
        <v>2369</v>
      </c>
      <c r="D226" s="81">
        <v>595.5</v>
      </c>
      <c r="E226" s="81"/>
      <c r="F226" s="81"/>
      <c r="G226" s="81">
        <f t="shared" si="19"/>
        <v>595.5</v>
      </c>
      <c r="H226" s="291">
        <v>43</v>
      </c>
      <c r="I226" s="204">
        <f t="shared" si="35"/>
        <v>5.1190476190476189E-2</v>
      </c>
      <c r="J226" s="54">
        <f t="shared" si="33"/>
        <v>188.38095238095238</v>
      </c>
      <c r="K226" s="54">
        <f t="shared" si="30"/>
        <v>41.443809523809527</v>
      </c>
      <c r="L226" s="245">
        <f t="shared" si="32"/>
        <v>82.322476190476195</v>
      </c>
      <c r="M226" s="245">
        <v>5.1067619047619051</v>
      </c>
      <c r="N226" s="56">
        <f t="shared" si="34"/>
        <v>0.53275230898404702</v>
      </c>
    </row>
    <row r="227" spans="1:14" x14ac:dyDescent="0.2">
      <c r="A227" s="57">
        <f t="shared" si="31"/>
        <v>222</v>
      </c>
      <c r="B227" s="290">
        <v>3</v>
      </c>
      <c r="C227" s="81" t="s">
        <v>2370</v>
      </c>
      <c r="D227" s="81">
        <v>711.4</v>
      </c>
      <c r="E227" s="81"/>
      <c r="F227" s="81">
        <v>63.4</v>
      </c>
      <c r="G227" s="81">
        <f t="shared" si="19"/>
        <v>774.8</v>
      </c>
      <c r="H227" s="291">
        <v>85</v>
      </c>
      <c r="I227" s="204">
        <f t="shared" si="35"/>
        <v>0.10119047619047619</v>
      </c>
      <c r="J227" s="54">
        <f t="shared" si="33"/>
        <v>372.38095238095241</v>
      </c>
      <c r="K227" s="54">
        <f t="shared" si="30"/>
        <v>81.923809523809524</v>
      </c>
      <c r="L227" s="245">
        <f t="shared" si="32"/>
        <v>162.7304761904762</v>
      </c>
      <c r="M227" s="245">
        <v>10.094761904761905</v>
      </c>
      <c r="N227" s="56">
        <f t="shared" si="34"/>
        <v>0.80940887971089315</v>
      </c>
    </row>
    <row r="228" spans="1:14" x14ac:dyDescent="0.2">
      <c r="A228" s="57">
        <f t="shared" si="31"/>
        <v>223</v>
      </c>
      <c r="B228" s="290">
        <v>4</v>
      </c>
      <c r="C228" s="81" t="s">
        <v>2371</v>
      </c>
      <c r="D228" s="81">
        <v>762.1</v>
      </c>
      <c r="E228" s="81">
        <v>53.2</v>
      </c>
      <c r="F228" s="81"/>
      <c r="G228" s="81">
        <f t="shared" si="19"/>
        <v>815.30000000000007</v>
      </c>
      <c r="H228" s="291">
        <v>96</v>
      </c>
      <c r="I228" s="204">
        <f t="shared" si="35"/>
        <v>0.11428571428571428</v>
      </c>
      <c r="J228" s="54">
        <f t="shared" si="33"/>
        <v>420.57142857142856</v>
      </c>
      <c r="K228" s="54">
        <f t="shared" si="30"/>
        <v>92.525714285714287</v>
      </c>
      <c r="L228" s="245">
        <f t="shared" si="32"/>
        <v>183.78971428571427</v>
      </c>
      <c r="M228" s="245">
        <v>11.401142857142858</v>
      </c>
      <c r="N228" s="56">
        <f t="shared" si="34"/>
        <v>0.86874524714828893</v>
      </c>
    </row>
    <row r="229" spans="1:14" x14ac:dyDescent="0.2">
      <c r="A229" s="57">
        <f t="shared" si="31"/>
        <v>224</v>
      </c>
      <c r="B229" s="290">
        <v>4</v>
      </c>
      <c r="C229" s="81" t="s">
        <v>2372</v>
      </c>
      <c r="D229" s="81">
        <v>707.8</v>
      </c>
      <c r="E229" s="81">
        <v>33.1</v>
      </c>
      <c r="F229" s="81"/>
      <c r="G229" s="81">
        <f t="shared" si="19"/>
        <v>740.9</v>
      </c>
      <c r="H229" s="291">
        <v>90</v>
      </c>
      <c r="I229" s="204">
        <f t="shared" si="35"/>
        <v>0.10714285714285714</v>
      </c>
      <c r="J229" s="54">
        <f t="shared" si="33"/>
        <v>394.28571428571428</v>
      </c>
      <c r="K229" s="54">
        <f t="shared" si="30"/>
        <v>86.742857142857147</v>
      </c>
      <c r="L229" s="245">
        <f t="shared" si="32"/>
        <v>172.30285714285714</v>
      </c>
      <c r="M229" s="245">
        <v>10.688571428571429</v>
      </c>
      <c r="N229" s="56">
        <f t="shared" si="34"/>
        <v>0.89623430962343098</v>
      </c>
    </row>
    <row r="230" spans="1:14" x14ac:dyDescent="0.2">
      <c r="A230" s="57">
        <f t="shared" si="31"/>
        <v>225</v>
      </c>
      <c r="B230" s="290">
        <v>3</v>
      </c>
      <c r="C230" s="81" t="s">
        <v>2373</v>
      </c>
      <c r="D230" s="81">
        <v>952</v>
      </c>
      <c r="E230" s="81">
        <v>67.7</v>
      </c>
      <c r="F230" s="81">
        <v>127.2</v>
      </c>
      <c r="G230" s="81">
        <f t="shared" si="19"/>
        <v>1146.9000000000001</v>
      </c>
      <c r="H230" s="291">
        <v>79</v>
      </c>
      <c r="I230" s="204">
        <f t="shared" si="35"/>
        <v>9.4047619047619047E-2</v>
      </c>
      <c r="J230" s="54">
        <f t="shared" si="33"/>
        <v>346.09523809523807</v>
      </c>
      <c r="K230" s="54">
        <f t="shared" si="30"/>
        <v>76.140952380952371</v>
      </c>
      <c r="L230" s="245">
        <f t="shared" si="32"/>
        <v>151.24361904761903</v>
      </c>
      <c r="M230" s="245">
        <v>9.3821904761904769</v>
      </c>
      <c r="N230" s="56">
        <f t="shared" si="34"/>
        <v>0.50820646961374127</v>
      </c>
    </row>
    <row r="231" spans="1:14" x14ac:dyDescent="0.2">
      <c r="A231" s="57">
        <f t="shared" si="31"/>
        <v>226</v>
      </c>
      <c r="B231" s="290">
        <v>3</v>
      </c>
      <c r="C231" s="81" t="s">
        <v>2374</v>
      </c>
      <c r="D231" s="81">
        <v>348.4</v>
      </c>
      <c r="E231" s="81"/>
      <c r="F231" s="81">
        <v>48</v>
      </c>
      <c r="G231" s="81">
        <f t="shared" si="19"/>
        <v>396.4</v>
      </c>
      <c r="H231" s="291">
        <v>47</v>
      </c>
      <c r="I231" s="204">
        <f t="shared" si="35"/>
        <v>5.5952380952380955E-2</v>
      </c>
      <c r="J231" s="54">
        <f t="shared" si="33"/>
        <v>205.90476190476193</v>
      </c>
      <c r="K231" s="54">
        <f t="shared" si="30"/>
        <v>45.299047619047627</v>
      </c>
      <c r="L231" s="245">
        <f t="shared" si="32"/>
        <v>89.980380952380955</v>
      </c>
      <c r="M231" s="245">
        <v>5.5818095238095244</v>
      </c>
      <c r="N231" s="56">
        <f t="shared" si="34"/>
        <v>0.87478809283551973</v>
      </c>
    </row>
    <row r="232" spans="1:14" x14ac:dyDescent="0.2">
      <c r="A232" s="57">
        <f t="shared" si="31"/>
        <v>227</v>
      </c>
      <c r="B232" s="290">
        <v>3</v>
      </c>
      <c r="C232" s="81" t="s">
        <v>2375</v>
      </c>
      <c r="D232" s="81">
        <v>337.8</v>
      </c>
      <c r="E232" s="81"/>
      <c r="F232" s="81">
        <v>23.4</v>
      </c>
      <c r="G232" s="81">
        <f t="shared" si="19"/>
        <v>361.2</v>
      </c>
      <c r="H232" s="291">
        <v>39.5</v>
      </c>
      <c r="I232" s="204">
        <f t="shared" si="35"/>
        <v>4.7023809523809523E-2</v>
      </c>
      <c r="J232" s="54">
        <f t="shared" si="33"/>
        <v>173.04761904761904</v>
      </c>
      <c r="K232" s="54">
        <f t="shared" si="30"/>
        <v>38.070476190476185</v>
      </c>
      <c r="L232" s="245">
        <f t="shared" si="32"/>
        <v>75.621809523809517</v>
      </c>
      <c r="M232" s="245">
        <v>4.6910952380952384</v>
      </c>
      <c r="N232" s="56">
        <f t="shared" si="34"/>
        <v>0.80684108527131781</v>
      </c>
    </row>
    <row r="233" spans="1:14" x14ac:dyDescent="0.2">
      <c r="A233" s="57">
        <f t="shared" si="31"/>
        <v>228</v>
      </c>
      <c r="B233" s="290">
        <v>4</v>
      </c>
      <c r="C233" s="81" t="s">
        <v>2376</v>
      </c>
      <c r="D233" s="81">
        <v>699.3</v>
      </c>
      <c r="E233" s="81"/>
      <c r="F233" s="81">
        <v>36.700000000000003</v>
      </c>
      <c r="G233" s="81">
        <f t="shared" si="19"/>
        <v>736</v>
      </c>
      <c r="H233" s="291">
        <v>84</v>
      </c>
      <c r="I233" s="204">
        <f t="shared" si="35"/>
        <v>0.1</v>
      </c>
      <c r="J233" s="54">
        <f t="shared" si="33"/>
        <v>368</v>
      </c>
      <c r="K233" s="54">
        <f t="shared" si="30"/>
        <v>80.959999999999994</v>
      </c>
      <c r="L233" s="245">
        <f t="shared" si="32"/>
        <v>160.816</v>
      </c>
      <c r="M233" s="245">
        <v>9.9760000000000009</v>
      </c>
      <c r="N233" s="56">
        <f t="shared" si="34"/>
        <v>0.8420543478260869</v>
      </c>
    </row>
    <row r="234" spans="1:14" x14ac:dyDescent="0.2">
      <c r="A234" s="57">
        <f t="shared" si="31"/>
        <v>229</v>
      </c>
      <c r="B234" s="290">
        <v>3</v>
      </c>
      <c r="C234" s="81" t="s">
        <v>2377</v>
      </c>
      <c r="D234" s="81">
        <v>478.8</v>
      </c>
      <c r="E234" s="81"/>
      <c r="F234" s="81"/>
      <c r="G234" s="81">
        <f t="shared" si="19"/>
        <v>478.8</v>
      </c>
      <c r="H234" s="291">
        <v>86</v>
      </c>
      <c r="I234" s="204">
        <f t="shared" si="35"/>
        <v>0.10238095238095238</v>
      </c>
      <c r="J234" s="54">
        <f t="shared" si="33"/>
        <v>376.76190476190476</v>
      </c>
      <c r="K234" s="54">
        <f t="shared" si="30"/>
        <v>82.887619047619054</v>
      </c>
      <c r="L234" s="245">
        <f t="shared" si="32"/>
        <v>164.64495238095239</v>
      </c>
      <c r="M234" s="245">
        <v>10.21352380952381</v>
      </c>
      <c r="N234" s="56">
        <f t="shared" si="34"/>
        <v>1.3252046783625731</v>
      </c>
    </row>
    <row r="235" spans="1:14" x14ac:dyDescent="0.2">
      <c r="A235" s="57">
        <f t="shared" si="31"/>
        <v>230</v>
      </c>
      <c r="B235" s="290">
        <v>3</v>
      </c>
      <c r="C235" s="81" t="s">
        <v>2378</v>
      </c>
      <c r="D235" s="81">
        <v>676.9</v>
      </c>
      <c r="E235" s="81"/>
      <c r="F235" s="81"/>
      <c r="G235" s="81">
        <f t="shared" si="19"/>
        <v>676.9</v>
      </c>
      <c r="H235" s="291">
        <v>69</v>
      </c>
      <c r="I235" s="204">
        <f t="shared" si="35"/>
        <v>8.2142857142857142E-2</v>
      </c>
      <c r="J235" s="54">
        <f t="shared" si="33"/>
        <v>302.28571428571428</v>
      </c>
      <c r="K235" s="54">
        <f t="shared" si="30"/>
        <v>66.502857142857138</v>
      </c>
      <c r="L235" s="245">
        <f t="shared" si="32"/>
        <v>132.09885714285713</v>
      </c>
      <c r="M235" s="245">
        <v>8.1945714285714288</v>
      </c>
      <c r="N235" s="56">
        <f t="shared" si="34"/>
        <v>0.75207859358841767</v>
      </c>
    </row>
    <row r="236" spans="1:14" x14ac:dyDescent="0.2">
      <c r="A236" s="57">
        <f t="shared" si="31"/>
        <v>231</v>
      </c>
      <c r="B236" s="290">
        <v>3</v>
      </c>
      <c r="C236" s="81" t="s">
        <v>2379</v>
      </c>
      <c r="D236" s="81">
        <v>893.8</v>
      </c>
      <c r="E236" s="81"/>
      <c r="F236" s="81"/>
      <c r="G236" s="81">
        <f t="shared" si="19"/>
        <v>893.8</v>
      </c>
      <c r="H236" s="291">
        <v>142</v>
      </c>
      <c r="I236" s="204">
        <f t="shared" si="35"/>
        <v>0.16904761904761906</v>
      </c>
      <c r="J236" s="54">
        <f t="shared" si="33"/>
        <v>622.09523809523819</v>
      </c>
      <c r="K236" s="54">
        <f t="shared" si="30"/>
        <v>136.8609523809524</v>
      </c>
      <c r="L236" s="245">
        <f t="shared" si="32"/>
        <v>271.85561904761909</v>
      </c>
      <c r="M236" s="245">
        <v>16.86419047619048</v>
      </c>
      <c r="N236" s="56">
        <f t="shared" si="34"/>
        <v>1.1721593197583355</v>
      </c>
    </row>
    <row r="237" spans="1:14" x14ac:dyDescent="0.2">
      <c r="A237" s="57">
        <f t="shared" si="31"/>
        <v>232</v>
      </c>
      <c r="B237" s="290">
        <v>3</v>
      </c>
      <c r="C237" s="81" t="s">
        <v>2380</v>
      </c>
      <c r="D237" s="81">
        <v>467.4</v>
      </c>
      <c r="E237" s="81"/>
      <c r="F237" s="81">
        <v>8.6</v>
      </c>
      <c r="G237" s="81">
        <f t="shared" si="19"/>
        <v>476</v>
      </c>
      <c r="H237" s="291">
        <v>79</v>
      </c>
      <c r="I237" s="204">
        <f t="shared" si="35"/>
        <v>9.4047619047619047E-2</v>
      </c>
      <c r="J237" s="54">
        <f t="shared" si="33"/>
        <v>346.09523809523807</v>
      </c>
      <c r="K237" s="54">
        <f t="shared" si="30"/>
        <v>76.140952380952371</v>
      </c>
      <c r="L237" s="245">
        <f t="shared" si="32"/>
        <v>151.24361904761903</v>
      </c>
      <c r="M237" s="245">
        <v>9.3821904761904769</v>
      </c>
      <c r="N237" s="56">
        <f t="shared" si="34"/>
        <v>1.2244999999999999</v>
      </c>
    </row>
    <row r="238" spans="1:14" x14ac:dyDescent="0.2">
      <c r="A238" s="57">
        <f t="shared" si="31"/>
        <v>233</v>
      </c>
      <c r="B238" s="290">
        <v>2</v>
      </c>
      <c r="C238" s="81" t="s">
        <v>2381</v>
      </c>
      <c r="D238" s="81">
        <v>324.10000000000002</v>
      </c>
      <c r="E238" s="81"/>
      <c r="F238" s="81"/>
      <c r="G238" s="81">
        <f t="shared" si="19"/>
        <v>324.10000000000002</v>
      </c>
      <c r="H238" s="291"/>
      <c r="I238" s="204">
        <f t="shared" si="35"/>
        <v>0</v>
      </c>
      <c r="J238" s="54">
        <f t="shared" si="33"/>
        <v>0</v>
      </c>
      <c r="K238" s="54">
        <f t="shared" si="30"/>
        <v>0</v>
      </c>
      <c r="L238" s="245">
        <f t="shared" si="32"/>
        <v>0</v>
      </c>
      <c r="M238" s="245">
        <v>0</v>
      </c>
      <c r="N238" s="56">
        <f t="shared" si="34"/>
        <v>0</v>
      </c>
    </row>
    <row r="239" spans="1:14" x14ac:dyDescent="0.2">
      <c r="A239" s="57">
        <f t="shared" si="31"/>
        <v>234</v>
      </c>
      <c r="B239" s="290">
        <v>3</v>
      </c>
      <c r="C239" s="81" t="s">
        <v>2382</v>
      </c>
      <c r="D239" s="81">
        <v>433.9</v>
      </c>
      <c r="E239" s="81"/>
      <c r="F239" s="81"/>
      <c r="G239" s="81">
        <f t="shared" si="19"/>
        <v>433.9</v>
      </c>
      <c r="H239" s="291">
        <v>73.400000000000006</v>
      </c>
      <c r="I239" s="204">
        <f t="shared" si="35"/>
        <v>8.7380952380952392E-2</v>
      </c>
      <c r="J239" s="54">
        <f t="shared" si="33"/>
        <v>321.56190476190483</v>
      </c>
      <c r="K239" s="54">
        <f t="shared" si="30"/>
        <v>70.743619047619063</v>
      </c>
      <c r="L239" s="245">
        <f t="shared" si="32"/>
        <v>140.52255238095242</v>
      </c>
      <c r="M239" s="245">
        <v>8.7171238095238106</v>
      </c>
      <c r="N239" s="56">
        <f t="shared" si="34"/>
        <v>1.2480875777828997</v>
      </c>
    </row>
    <row r="240" spans="1:14" x14ac:dyDescent="0.2">
      <c r="A240" s="57">
        <f t="shared" si="31"/>
        <v>235</v>
      </c>
      <c r="B240" s="290">
        <v>3</v>
      </c>
      <c r="C240" s="81" t="s">
        <v>2383</v>
      </c>
      <c r="D240" s="81">
        <v>375.2</v>
      </c>
      <c r="E240" s="81"/>
      <c r="F240" s="81"/>
      <c r="G240" s="81">
        <f t="shared" si="19"/>
        <v>375.2</v>
      </c>
      <c r="H240" s="291">
        <v>65.8</v>
      </c>
      <c r="I240" s="204">
        <f t="shared" si="35"/>
        <v>7.8333333333333324E-2</v>
      </c>
      <c r="J240" s="54">
        <f t="shared" si="33"/>
        <v>288.26666666666665</v>
      </c>
      <c r="K240" s="54">
        <f t="shared" si="30"/>
        <v>63.418666666666667</v>
      </c>
      <c r="L240" s="245">
        <f t="shared" si="32"/>
        <v>125.97253333333333</v>
      </c>
      <c r="M240" s="245">
        <v>7.8145333333333324</v>
      </c>
      <c r="N240" s="56">
        <f t="shared" si="34"/>
        <v>1.2939029850746269</v>
      </c>
    </row>
    <row r="241" spans="1:14" x14ac:dyDescent="0.2">
      <c r="A241" s="57">
        <f t="shared" si="31"/>
        <v>236</v>
      </c>
      <c r="B241" s="290">
        <v>3</v>
      </c>
      <c r="C241" s="81" t="s">
        <v>2384</v>
      </c>
      <c r="D241" s="81">
        <v>375.1</v>
      </c>
      <c r="E241" s="81"/>
      <c r="F241" s="81">
        <v>120.5</v>
      </c>
      <c r="G241" s="81">
        <f t="shared" si="19"/>
        <v>495.6</v>
      </c>
      <c r="H241" s="291">
        <v>75.7</v>
      </c>
      <c r="I241" s="204">
        <f t="shared" si="35"/>
        <v>9.0119047619047626E-2</v>
      </c>
      <c r="J241" s="54">
        <f t="shared" si="33"/>
        <v>331.63809523809527</v>
      </c>
      <c r="K241" s="54">
        <f t="shared" si="30"/>
        <v>72.960380952380959</v>
      </c>
      <c r="L241" s="245">
        <f t="shared" si="32"/>
        <v>144.92584761904763</v>
      </c>
      <c r="M241" s="245">
        <v>8.990276190476191</v>
      </c>
      <c r="N241" s="56">
        <f t="shared" si="34"/>
        <v>1.1269463276836158</v>
      </c>
    </row>
    <row r="242" spans="1:14" x14ac:dyDescent="0.2">
      <c r="A242" s="57">
        <f t="shared" si="31"/>
        <v>237</v>
      </c>
      <c r="B242" s="290">
        <v>3</v>
      </c>
      <c r="C242" s="81" t="s">
        <v>2385</v>
      </c>
      <c r="D242" s="81">
        <v>534.1</v>
      </c>
      <c r="E242" s="81">
        <v>48.8</v>
      </c>
      <c r="F242" s="81"/>
      <c r="G242" s="81">
        <f t="shared" si="19"/>
        <v>582.9</v>
      </c>
      <c r="H242" s="291">
        <v>81.8</v>
      </c>
      <c r="I242" s="204">
        <f t="shared" si="35"/>
        <v>9.7380952380952374E-2</v>
      </c>
      <c r="J242" s="54">
        <f t="shared" si="33"/>
        <v>358.36190476190473</v>
      </c>
      <c r="K242" s="54">
        <f t="shared" si="30"/>
        <v>78.839619047619038</v>
      </c>
      <c r="L242" s="245">
        <f t="shared" si="32"/>
        <v>156.60415238095237</v>
      </c>
      <c r="M242" s="245">
        <v>9.7147238095238091</v>
      </c>
      <c r="N242" s="56">
        <f t="shared" si="34"/>
        <v>1.0353755361125405</v>
      </c>
    </row>
    <row r="243" spans="1:14" x14ac:dyDescent="0.2">
      <c r="A243" s="57">
        <f t="shared" si="31"/>
        <v>238</v>
      </c>
      <c r="B243" s="290">
        <v>3</v>
      </c>
      <c r="C243" s="81" t="s">
        <v>2386</v>
      </c>
      <c r="D243" s="81">
        <v>471.8</v>
      </c>
      <c r="E243" s="81"/>
      <c r="F243" s="81"/>
      <c r="G243" s="81">
        <f t="shared" si="19"/>
        <v>471.8</v>
      </c>
      <c r="H243" s="291">
        <v>76</v>
      </c>
      <c r="I243" s="204">
        <f t="shared" si="35"/>
        <v>9.0476190476190474E-2</v>
      </c>
      <c r="J243" s="54">
        <f t="shared" si="33"/>
        <v>332.95238095238096</v>
      </c>
      <c r="K243" s="54">
        <f t="shared" si="30"/>
        <v>73.249523809523808</v>
      </c>
      <c r="L243" s="245">
        <f t="shared" si="32"/>
        <v>145.50019047619048</v>
      </c>
      <c r="M243" s="245">
        <v>9.0259047619047621</v>
      </c>
      <c r="N243" s="56">
        <f t="shared" si="34"/>
        <v>1.188486646884273</v>
      </c>
    </row>
    <row r="244" spans="1:14" x14ac:dyDescent="0.2">
      <c r="A244" s="57">
        <f t="shared" si="31"/>
        <v>239</v>
      </c>
      <c r="B244" s="290">
        <v>3</v>
      </c>
      <c r="C244" s="81" t="s">
        <v>2387</v>
      </c>
      <c r="D244" s="81">
        <v>579</v>
      </c>
      <c r="E244" s="81">
        <v>91.8</v>
      </c>
      <c r="F244" s="81"/>
      <c r="G244" s="81">
        <f t="shared" si="19"/>
        <v>670.8</v>
      </c>
      <c r="H244" s="291">
        <v>94.2</v>
      </c>
      <c r="I244" s="204">
        <f t="shared" si="35"/>
        <v>0.11214285714285714</v>
      </c>
      <c r="J244" s="54">
        <f t="shared" si="33"/>
        <v>412.68571428571425</v>
      </c>
      <c r="K244" s="54">
        <f t="shared" si="30"/>
        <v>90.790857142857135</v>
      </c>
      <c r="L244" s="245">
        <f t="shared" si="32"/>
        <v>180.34365714285713</v>
      </c>
      <c r="M244" s="245">
        <v>11.18737142857143</v>
      </c>
      <c r="N244" s="56">
        <f t="shared" si="34"/>
        <v>1.036087656529517</v>
      </c>
    </row>
    <row r="245" spans="1:14" x14ac:dyDescent="0.2">
      <c r="A245" s="57">
        <f t="shared" si="31"/>
        <v>240</v>
      </c>
      <c r="B245" s="290">
        <v>3</v>
      </c>
      <c r="C245" s="81" t="s">
        <v>2388</v>
      </c>
      <c r="D245" s="81">
        <v>343.9</v>
      </c>
      <c r="E245" s="81"/>
      <c r="F245" s="81"/>
      <c r="G245" s="81">
        <f t="shared" si="19"/>
        <v>343.9</v>
      </c>
      <c r="H245" s="291">
        <v>49.1</v>
      </c>
      <c r="I245" s="204">
        <f t="shared" si="35"/>
        <v>5.8452380952380957E-2</v>
      </c>
      <c r="J245" s="54">
        <f t="shared" si="33"/>
        <v>215.10476190476192</v>
      </c>
      <c r="K245" s="54">
        <f t="shared" si="30"/>
        <v>47.323047619047621</v>
      </c>
      <c r="L245" s="245">
        <f t="shared" si="32"/>
        <v>94.00078095238095</v>
      </c>
      <c r="M245" s="245">
        <v>5.831209523809525</v>
      </c>
      <c r="N245" s="56">
        <f t="shared" si="34"/>
        <v>1.0533870311136961</v>
      </c>
    </row>
    <row r="246" spans="1:14" x14ac:dyDescent="0.2">
      <c r="A246" s="57">
        <f t="shared" si="31"/>
        <v>241</v>
      </c>
      <c r="B246" s="290">
        <v>3</v>
      </c>
      <c r="C246" s="81" t="s">
        <v>2389</v>
      </c>
      <c r="D246" s="81">
        <v>664</v>
      </c>
      <c r="E246" s="81"/>
      <c r="F246" s="81">
        <v>35.700000000000003</v>
      </c>
      <c r="G246" s="81">
        <f t="shared" si="19"/>
        <v>699.7</v>
      </c>
      <c r="H246" s="291">
        <v>84.4</v>
      </c>
      <c r="I246" s="204">
        <f t="shared" si="35"/>
        <v>0.10047619047619048</v>
      </c>
      <c r="J246" s="54">
        <f t="shared" si="33"/>
        <v>369.75238095238097</v>
      </c>
      <c r="K246" s="54">
        <f t="shared" si="30"/>
        <v>81.345523809523812</v>
      </c>
      <c r="L246" s="245">
        <f t="shared" si="32"/>
        <v>161.58179047619049</v>
      </c>
      <c r="M246" s="245">
        <v>10.023504761904762</v>
      </c>
      <c r="N246" s="56">
        <f t="shared" si="34"/>
        <v>0.88995741031870801</v>
      </c>
    </row>
    <row r="247" spans="1:14" x14ac:dyDescent="0.2">
      <c r="A247" s="57">
        <f t="shared" si="31"/>
        <v>242</v>
      </c>
      <c r="B247" s="290">
        <v>3</v>
      </c>
      <c r="C247" s="81" t="s">
        <v>2390</v>
      </c>
      <c r="D247" s="81">
        <v>150.30000000000001</v>
      </c>
      <c r="E247" s="81"/>
      <c r="F247" s="81">
        <v>232.7</v>
      </c>
      <c r="G247" s="81">
        <f t="shared" si="19"/>
        <v>383</v>
      </c>
      <c r="H247" s="291">
        <v>28.4</v>
      </c>
      <c r="I247" s="204">
        <f>H247/840</f>
        <v>3.380952380952381E-2</v>
      </c>
      <c r="J247" s="54">
        <f t="shared" si="33"/>
        <v>124.41904761904762</v>
      </c>
      <c r="K247" s="54">
        <f t="shared" si="30"/>
        <v>27.372190476190475</v>
      </c>
      <c r="L247" s="245">
        <v>97.3</v>
      </c>
      <c r="M247" s="245">
        <v>3.3728380952380954</v>
      </c>
      <c r="N247" s="56">
        <f t="shared" si="34"/>
        <v>0.65917513365659586</v>
      </c>
    </row>
    <row r="248" spans="1:14" x14ac:dyDescent="0.2">
      <c r="A248" s="57">
        <f t="shared" si="31"/>
        <v>243</v>
      </c>
      <c r="B248" s="290">
        <v>3</v>
      </c>
      <c r="C248" s="81" t="s">
        <v>2391</v>
      </c>
      <c r="D248" s="81">
        <v>630.29999999999995</v>
      </c>
      <c r="E248" s="81"/>
      <c r="F248" s="81">
        <v>33.9</v>
      </c>
      <c r="G248" s="81">
        <f t="shared" si="19"/>
        <v>664.19999999999993</v>
      </c>
      <c r="H248" s="291">
        <v>83.4</v>
      </c>
      <c r="I248" s="204">
        <f t="shared" si="35"/>
        <v>9.9285714285714297E-2</v>
      </c>
      <c r="J248" s="54">
        <f t="shared" si="33"/>
        <v>365.37142857142862</v>
      </c>
      <c r="K248" s="54">
        <f t="shared" si="30"/>
        <v>80.381714285714295</v>
      </c>
      <c r="L248" s="245">
        <f t="shared" ref="L248:L279" si="36">J248*0.437</f>
        <v>159.6673142857143</v>
      </c>
      <c r="M248" s="245">
        <v>9.9047428571428586</v>
      </c>
      <c r="N248" s="56">
        <f t="shared" ref="N248:N279" si="37">(J248+K248+L248+M248)/G248</f>
        <v>0.92641553748870853</v>
      </c>
    </row>
    <row r="249" spans="1:14" x14ac:dyDescent="0.2">
      <c r="A249" s="57">
        <f t="shared" si="31"/>
        <v>244</v>
      </c>
      <c r="B249" s="290">
        <v>3</v>
      </c>
      <c r="C249" s="81" t="s">
        <v>2392</v>
      </c>
      <c r="D249" s="81">
        <v>447.75</v>
      </c>
      <c r="E249" s="81"/>
      <c r="F249" s="81"/>
      <c r="G249" s="81">
        <f t="shared" si="19"/>
        <v>447.75</v>
      </c>
      <c r="H249" s="291">
        <v>69.599999999999994</v>
      </c>
      <c r="I249" s="204">
        <f t="shared" si="35"/>
        <v>8.2857142857142851E-2</v>
      </c>
      <c r="J249" s="54">
        <f t="shared" si="33"/>
        <v>304.91428571428571</v>
      </c>
      <c r="K249" s="54">
        <f t="shared" si="30"/>
        <v>67.081142857142851</v>
      </c>
      <c r="L249" s="245">
        <f t="shared" si="36"/>
        <v>133.24754285714286</v>
      </c>
      <c r="M249" s="245">
        <v>8.2658285714285711</v>
      </c>
      <c r="N249" s="56">
        <f t="shared" si="37"/>
        <v>1.1468649916247906</v>
      </c>
    </row>
    <row r="250" spans="1:14" x14ac:dyDescent="0.2">
      <c r="A250" s="57">
        <f t="shared" si="31"/>
        <v>245</v>
      </c>
      <c r="B250" s="290">
        <v>3</v>
      </c>
      <c r="C250" s="81" t="s">
        <v>2393</v>
      </c>
      <c r="D250" s="81">
        <v>688.6</v>
      </c>
      <c r="E250" s="81"/>
      <c r="F250" s="81">
        <v>64.099999999999994</v>
      </c>
      <c r="G250" s="81">
        <f t="shared" si="19"/>
        <v>752.7</v>
      </c>
      <c r="H250" s="291">
        <v>76</v>
      </c>
      <c r="I250" s="204">
        <f t="shared" si="35"/>
        <v>9.0476190476190474E-2</v>
      </c>
      <c r="J250" s="54">
        <f t="shared" si="33"/>
        <v>332.95238095238096</v>
      </c>
      <c r="K250" s="54">
        <f t="shared" si="30"/>
        <v>73.249523809523808</v>
      </c>
      <c r="L250" s="245">
        <f t="shared" si="36"/>
        <v>145.50019047619048</v>
      </c>
      <c r="M250" s="245">
        <v>9.0259047619047621</v>
      </c>
      <c r="N250" s="56">
        <f t="shared" si="37"/>
        <v>0.74495549355652968</v>
      </c>
    </row>
    <row r="251" spans="1:14" x14ac:dyDescent="0.2">
      <c r="A251" s="57">
        <f t="shared" si="31"/>
        <v>246</v>
      </c>
      <c r="B251" s="290">
        <v>3</v>
      </c>
      <c r="C251" s="81" t="s">
        <v>2394</v>
      </c>
      <c r="D251" s="81">
        <v>675.4</v>
      </c>
      <c r="E251" s="81"/>
      <c r="F251" s="81"/>
      <c r="G251" s="81">
        <f t="shared" si="19"/>
        <v>675.4</v>
      </c>
      <c r="H251" s="291">
        <v>74.599999999999994</v>
      </c>
      <c r="I251" s="204">
        <f t="shared" si="35"/>
        <v>8.8809523809523797E-2</v>
      </c>
      <c r="J251" s="54">
        <f t="shared" si="33"/>
        <v>326.81904761904758</v>
      </c>
      <c r="K251" s="54">
        <f t="shared" si="30"/>
        <v>71.900190476190474</v>
      </c>
      <c r="L251" s="245">
        <f t="shared" si="36"/>
        <v>142.8199238095238</v>
      </c>
      <c r="M251" s="245">
        <v>8.8596380952380951</v>
      </c>
      <c r="N251" s="56">
        <f t="shared" si="37"/>
        <v>0.81492271246668635</v>
      </c>
    </row>
    <row r="252" spans="1:14" x14ac:dyDescent="0.2">
      <c r="A252" s="57">
        <f t="shared" si="31"/>
        <v>247</v>
      </c>
      <c r="B252" s="290">
        <v>4</v>
      </c>
      <c r="C252" s="81" t="s">
        <v>2395</v>
      </c>
      <c r="D252" s="81">
        <v>633.9</v>
      </c>
      <c r="E252" s="81"/>
      <c r="F252" s="81"/>
      <c r="G252" s="81">
        <f t="shared" si="19"/>
        <v>633.9</v>
      </c>
      <c r="H252" s="291">
        <v>98.1</v>
      </c>
      <c r="I252" s="204">
        <f t="shared" si="35"/>
        <v>0.11678571428571428</v>
      </c>
      <c r="J252" s="54">
        <f t="shared" si="33"/>
        <v>429.77142857142854</v>
      </c>
      <c r="K252" s="54">
        <f t="shared" si="30"/>
        <v>94.549714285714273</v>
      </c>
      <c r="L252" s="245">
        <f t="shared" si="36"/>
        <v>187.81011428571426</v>
      </c>
      <c r="M252" s="245">
        <v>11.650542857142858</v>
      </c>
      <c r="N252" s="56">
        <f t="shared" si="37"/>
        <v>1.1417917652626597</v>
      </c>
    </row>
    <row r="253" spans="1:14" x14ac:dyDescent="0.2">
      <c r="A253" s="57">
        <f t="shared" si="31"/>
        <v>248</v>
      </c>
      <c r="B253" s="290">
        <v>3</v>
      </c>
      <c r="C253" s="81" t="s">
        <v>2396</v>
      </c>
      <c r="D253" s="81">
        <v>230.9</v>
      </c>
      <c r="E253" s="81">
        <v>51.2</v>
      </c>
      <c r="F253" s="81"/>
      <c r="G253" s="81">
        <f t="shared" si="19"/>
        <v>282.10000000000002</v>
      </c>
      <c r="H253" s="291">
        <v>39</v>
      </c>
      <c r="I253" s="204">
        <f t="shared" si="35"/>
        <v>4.642857142857143E-2</v>
      </c>
      <c r="J253" s="54">
        <f t="shared" si="33"/>
        <v>170.85714285714286</v>
      </c>
      <c r="K253" s="54">
        <f t="shared" si="30"/>
        <v>37.588571428571427</v>
      </c>
      <c r="L253" s="245">
        <f t="shared" si="36"/>
        <v>74.664571428571435</v>
      </c>
      <c r="M253" s="245">
        <v>4.6317142857142857</v>
      </c>
      <c r="N253" s="56">
        <f t="shared" si="37"/>
        <v>1.02</v>
      </c>
    </row>
    <row r="254" spans="1:14" x14ac:dyDescent="0.2">
      <c r="A254" s="57">
        <f t="shared" si="31"/>
        <v>249</v>
      </c>
      <c r="B254" s="290">
        <v>5</v>
      </c>
      <c r="C254" s="81" t="s">
        <v>2397</v>
      </c>
      <c r="D254" s="81">
        <v>1262.0999999999999</v>
      </c>
      <c r="E254" s="81"/>
      <c r="F254" s="81">
        <v>163.6</v>
      </c>
      <c r="G254" s="81">
        <f t="shared" si="19"/>
        <v>1425.6999999999998</v>
      </c>
      <c r="H254" s="291">
        <v>137.4</v>
      </c>
      <c r="I254" s="204">
        <f t="shared" si="35"/>
        <v>0.16357142857142859</v>
      </c>
      <c r="J254" s="54">
        <f t="shared" si="33"/>
        <v>601.94285714285718</v>
      </c>
      <c r="K254" s="54">
        <f t="shared" si="30"/>
        <v>132.42742857142858</v>
      </c>
      <c r="L254" s="245">
        <f t="shared" si="36"/>
        <v>263.04902857142861</v>
      </c>
      <c r="M254" s="245">
        <v>16.317885714285715</v>
      </c>
      <c r="N254" s="56">
        <f t="shared" si="37"/>
        <v>0.71104524093427801</v>
      </c>
    </row>
    <row r="255" spans="1:14" x14ac:dyDescent="0.2">
      <c r="A255" s="57">
        <f t="shared" si="31"/>
        <v>250</v>
      </c>
      <c r="B255" s="290">
        <v>3</v>
      </c>
      <c r="C255" s="81" t="s">
        <v>2398</v>
      </c>
      <c r="D255" s="81">
        <v>332.6</v>
      </c>
      <c r="E255" s="81"/>
      <c r="F255" s="81">
        <v>108.7</v>
      </c>
      <c r="G255" s="81">
        <f t="shared" si="19"/>
        <v>441.3</v>
      </c>
      <c r="H255" s="291">
        <v>63</v>
      </c>
      <c r="I255" s="204">
        <f t="shared" si="35"/>
        <v>7.4999999999999997E-2</v>
      </c>
      <c r="J255" s="54">
        <f t="shared" si="33"/>
        <v>276</v>
      </c>
      <c r="K255" s="54">
        <f t="shared" si="30"/>
        <v>60.72</v>
      </c>
      <c r="L255" s="245">
        <f t="shared" si="36"/>
        <v>120.61199999999999</v>
      </c>
      <c r="M255" s="245">
        <v>7.4820000000000002</v>
      </c>
      <c r="N255" s="56">
        <f t="shared" si="37"/>
        <v>1.053283480625425</v>
      </c>
    </row>
    <row r="256" spans="1:14" x14ac:dyDescent="0.2">
      <c r="A256" s="57">
        <f t="shared" si="31"/>
        <v>251</v>
      </c>
      <c r="B256" s="290">
        <v>3</v>
      </c>
      <c r="C256" s="81" t="s">
        <v>2399</v>
      </c>
      <c r="D256" s="81">
        <v>511</v>
      </c>
      <c r="E256" s="81"/>
      <c r="F256" s="81">
        <v>141.6</v>
      </c>
      <c r="G256" s="81">
        <f t="shared" si="19"/>
        <v>652.6</v>
      </c>
      <c r="H256" s="291">
        <v>79</v>
      </c>
      <c r="I256" s="204">
        <f t="shared" ref="I256:I260" si="38">H256/840</f>
        <v>9.4047619047619047E-2</v>
      </c>
      <c r="J256" s="54">
        <f t="shared" si="33"/>
        <v>346.09523809523807</v>
      </c>
      <c r="K256" s="54">
        <f t="shared" si="30"/>
        <v>76.140952380952371</v>
      </c>
      <c r="L256" s="245">
        <f t="shared" si="36"/>
        <v>151.24361904761903</v>
      </c>
      <c r="M256" s="245">
        <v>9.3821904761904769</v>
      </c>
      <c r="N256" s="56">
        <f t="shared" si="37"/>
        <v>0.89313821636530788</v>
      </c>
    </row>
    <row r="257" spans="1:14" x14ac:dyDescent="0.2">
      <c r="A257" s="57">
        <f t="shared" si="31"/>
        <v>252</v>
      </c>
      <c r="B257" s="290">
        <v>4</v>
      </c>
      <c r="C257" s="81" t="s">
        <v>2400</v>
      </c>
      <c r="D257" s="81">
        <v>1078.7</v>
      </c>
      <c r="E257" s="81"/>
      <c r="F257" s="81"/>
      <c r="G257" s="81">
        <f t="shared" si="19"/>
        <v>1078.7</v>
      </c>
      <c r="H257" s="291">
        <v>83.4</v>
      </c>
      <c r="I257" s="204">
        <f t="shared" si="38"/>
        <v>9.9285714285714297E-2</v>
      </c>
      <c r="J257" s="54">
        <f t="shared" si="33"/>
        <v>365.37142857142862</v>
      </c>
      <c r="K257" s="54">
        <f t="shared" si="30"/>
        <v>80.381714285714295</v>
      </c>
      <c r="L257" s="245">
        <f t="shared" si="36"/>
        <v>159.6673142857143</v>
      </c>
      <c r="M257" s="245">
        <v>9.9047428571428586</v>
      </c>
      <c r="N257" s="56">
        <f t="shared" si="37"/>
        <v>0.57043218689162889</v>
      </c>
    </row>
    <row r="258" spans="1:14" x14ac:dyDescent="0.2">
      <c r="A258" s="57">
        <f t="shared" si="31"/>
        <v>253</v>
      </c>
      <c r="B258" s="290">
        <v>4</v>
      </c>
      <c r="C258" s="81" t="s">
        <v>2401</v>
      </c>
      <c r="D258" s="81">
        <v>611.4</v>
      </c>
      <c r="E258" s="81"/>
      <c r="F258" s="81">
        <v>112.1</v>
      </c>
      <c r="G258" s="81">
        <f t="shared" si="19"/>
        <v>723.5</v>
      </c>
      <c r="H258" s="291">
        <v>89.9</v>
      </c>
      <c r="I258" s="204">
        <f t="shared" si="38"/>
        <v>0.10702380952380953</v>
      </c>
      <c r="J258" s="54">
        <f t="shared" si="33"/>
        <v>393.84761904761911</v>
      </c>
      <c r="K258" s="54">
        <f t="shared" ref="K258:K317" si="39">J258*0.22</f>
        <v>86.646476190476207</v>
      </c>
      <c r="L258" s="245">
        <f t="shared" si="36"/>
        <v>172.11140952380956</v>
      </c>
      <c r="M258" s="245">
        <v>10.67669523809524</v>
      </c>
      <c r="N258" s="56">
        <f t="shared" si="37"/>
        <v>0.91676876295784393</v>
      </c>
    </row>
    <row r="259" spans="1:14" x14ac:dyDescent="0.2">
      <c r="A259" s="57">
        <f t="shared" si="31"/>
        <v>254</v>
      </c>
      <c r="B259" s="290">
        <v>3</v>
      </c>
      <c r="C259" s="81" t="s">
        <v>2402</v>
      </c>
      <c r="D259" s="81">
        <v>690.47</v>
      </c>
      <c r="E259" s="81">
        <v>27.1</v>
      </c>
      <c r="F259" s="81">
        <v>79.3</v>
      </c>
      <c r="G259" s="81">
        <f t="shared" si="19"/>
        <v>796.87</v>
      </c>
      <c r="H259" s="291">
        <v>93</v>
      </c>
      <c r="I259" s="204">
        <f t="shared" si="38"/>
        <v>0.11071428571428571</v>
      </c>
      <c r="J259" s="54">
        <f t="shared" si="33"/>
        <v>407.42857142857139</v>
      </c>
      <c r="K259" s="54">
        <f t="shared" si="39"/>
        <v>89.63428571428571</v>
      </c>
      <c r="L259" s="245">
        <f t="shared" si="36"/>
        <v>178.04628571428569</v>
      </c>
      <c r="M259" s="245">
        <v>11.044857142857143</v>
      </c>
      <c r="N259" s="56">
        <f t="shared" si="37"/>
        <v>0.86106140273821308</v>
      </c>
    </row>
    <row r="260" spans="1:14" x14ac:dyDescent="0.2">
      <c r="A260" s="57">
        <f t="shared" si="31"/>
        <v>255</v>
      </c>
      <c r="B260" s="290">
        <v>2</v>
      </c>
      <c r="C260" s="81" t="s">
        <v>10</v>
      </c>
      <c r="D260" s="81">
        <v>401.2</v>
      </c>
      <c r="E260" s="81"/>
      <c r="F260" s="81">
        <v>112.2</v>
      </c>
      <c r="G260" s="81">
        <f t="shared" si="19"/>
        <v>513.4</v>
      </c>
      <c r="H260" s="291"/>
      <c r="I260" s="204">
        <f t="shared" si="38"/>
        <v>0</v>
      </c>
      <c r="J260" s="54">
        <f t="shared" si="33"/>
        <v>0</v>
      </c>
      <c r="K260" s="54">
        <f t="shared" si="39"/>
        <v>0</v>
      </c>
      <c r="L260" s="245">
        <f t="shared" si="36"/>
        <v>0</v>
      </c>
      <c r="M260" s="245">
        <v>0</v>
      </c>
      <c r="N260" s="56">
        <f t="shared" si="37"/>
        <v>0</v>
      </c>
    </row>
    <row r="261" spans="1:14" x14ac:dyDescent="0.2">
      <c r="A261" s="57">
        <f t="shared" si="31"/>
        <v>256</v>
      </c>
      <c r="B261" s="290">
        <v>2</v>
      </c>
      <c r="C261" s="81" t="s">
        <v>11</v>
      </c>
      <c r="D261" s="81">
        <v>339.2</v>
      </c>
      <c r="E261" s="81"/>
      <c r="F261" s="81"/>
      <c r="G261" s="81">
        <f t="shared" si="19"/>
        <v>339.2</v>
      </c>
      <c r="H261" s="291"/>
      <c r="I261" s="204">
        <f t="shared" ref="I261:I315" si="40">H261/840</f>
        <v>0</v>
      </c>
      <c r="J261" s="54">
        <f t="shared" si="33"/>
        <v>0</v>
      </c>
      <c r="K261" s="54">
        <f t="shared" si="39"/>
        <v>0</v>
      </c>
      <c r="L261" s="245">
        <f t="shared" si="36"/>
        <v>0</v>
      </c>
      <c r="M261" s="245">
        <v>0</v>
      </c>
      <c r="N261" s="56">
        <f t="shared" si="37"/>
        <v>0</v>
      </c>
    </row>
    <row r="262" spans="1:14" x14ac:dyDescent="0.2">
      <c r="A262" s="57">
        <f t="shared" ref="A262:A325" si="41">A261+1</f>
        <v>257</v>
      </c>
      <c r="B262" s="290">
        <v>2</v>
      </c>
      <c r="C262" s="81" t="s">
        <v>12</v>
      </c>
      <c r="D262" s="81">
        <v>213.9</v>
      </c>
      <c r="E262" s="81"/>
      <c r="F262" s="81"/>
      <c r="G262" s="81">
        <f t="shared" si="19"/>
        <v>213.9</v>
      </c>
      <c r="H262" s="291"/>
      <c r="I262" s="204">
        <f t="shared" si="40"/>
        <v>0</v>
      </c>
      <c r="J262" s="54">
        <f t="shared" si="33"/>
        <v>0</v>
      </c>
      <c r="K262" s="54">
        <f t="shared" si="39"/>
        <v>0</v>
      </c>
      <c r="L262" s="245">
        <f t="shared" si="36"/>
        <v>0</v>
      </c>
      <c r="M262" s="245">
        <v>0</v>
      </c>
      <c r="N262" s="56">
        <f t="shared" si="37"/>
        <v>0</v>
      </c>
    </row>
    <row r="263" spans="1:14" x14ac:dyDescent="0.2">
      <c r="A263" s="57">
        <f t="shared" si="41"/>
        <v>258</v>
      </c>
      <c r="B263" s="290">
        <v>2</v>
      </c>
      <c r="C263" s="81" t="s">
        <v>13</v>
      </c>
      <c r="D263" s="81">
        <v>184.4</v>
      </c>
      <c r="E263" s="81"/>
      <c r="F263" s="81"/>
      <c r="G263" s="81">
        <f t="shared" si="19"/>
        <v>184.4</v>
      </c>
      <c r="H263" s="291"/>
      <c r="I263" s="204">
        <f t="shared" si="40"/>
        <v>0</v>
      </c>
      <c r="J263" s="54">
        <f t="shared" ref="J263:J326" si="42">I263*3680</f>
        <v>0</v>
      </c>
      <c r="K263" s="54">
        <f t="shared" si="39"/>
        <v>0</v>
      </c>
      <c r="L263" s="245">
        <f t="shared" si="36"/>
        <v>0</v>
      </c>
      <c r="M263" s="245">
        <v>0</v>
      </c>
      <c r="N263" s="56">
        <f t="shared" si="37"/>
        <v>0</v>
      </c>
    </row>
    <row r="264" spans="1:14" x14ac:dyDescent="0.2">
      <c r="A264" s="57">
        <f t="shared" si="41"/>
        <v>259</v>
      </c>
      <c r="B264" s="290">
        <v>3</v>
      </c>
      <c r="C264" s="81" t="s">
        <v>14</v>
      </c>
      <c r="D264" s="81">
        <v>227.3</v>
      </c>
      <c r="E264" s="81"/>
      <c r="F264" s="81"/>
      <c r="G264" s="81">
        <f t="shared" si="19"/>
        <v>227.3</v>
      </c>
      <c r="H264" s="291"/>
      <c r="I264" s="204">
        <f t="shared" si="40"/>
        <v>0</v>
      </c>
      <c r="J264" s="54">
        <f t="shared" si="42"/>
        <v>0</v>
      </c>
      <c r="K264" s="54">
        <f t="shared" si="39"/>
        <v>0</v>
      </c>
      <c r="L264" s="245">
        <f t="shared" si="36"/>
        <v>0</v>
      </c>
      <c r="M264" s="245">
        <v>0</v>
      </c>
      <c r="N264" s="56">
        <f t="shared" si="37"/>
        <v>0</v>
      </c>
    </row>
    <row r="265" spans="1:14" x14ac:dyDescent="0.2">
      <c r="A265" s="57">
        <f t="shared" si="41"/>
        <v>260</v>
      </c>
      <c r="B265" s="290">
        <v>2</v>
      </c>
      <c r="C265" s="81" t="s">
        <v>15</v>
      </c>
      <c r="D265" s="81">
        <v>479.8</v>
      </c>
      <c r="E265" s="81"/>
      <c r="F265" s="81"/>
      <c r="G265" s="81">
        <f t="shared" si="19"/>
        <v>479.8</v>
      </c>
      <c r="H265" s="291"/>
      <c r="I265" s="204">
        <f t="shared" si="40"/>
        <v>0</v>
      </c>
      <c r="J265" s="54">
        <f t="shared" si="42"/>
        <v>0</v>
      </c>
      <c r="K265" s="54">
        <f t="shared" si="39"/>
        <v>0</v>
      </c>
      <c r="L265" s="245">
        <f t="shared" si="36"/>
        <v>0</v>
      </c>
      <c r="M265" s="245">
        <v>0</v>
      </c>
      <c r="N265" s="56">
        <f t="shared" si="37"/>
        <v>0</v>
      </c>
    </row>
    <row r="266" spans="1:14" x14ac:dyDescent="0.2">
      <c r="A266" s="57">
        <f t="shared" si="41"/>
        <v>261</v>
      </c>
      <c r="B266" s="290">
        <v>3</v>
      </c>
      <c r="C266" s="81" t="s">
        <v>16</v>
      </c>
      <c r="D266" s="81">
        <v>209.3</v>
      </c>
      <c r="E266" s="81"/>
      <c r="F266" s="81"/>
      <c r="G266" s="81">
        <f t="shared" si="19"/>
        <v>209.3</v>
      </c>
      <c r="H266" s="291"/>
      <c r="I266" s="204">
        <f t="shared" si="40"/>
        <v>0</v>
      </c>
      <c r="J266" s="54">
        <f t="shared" si="42"/>
        <v>0</v>
      </c>
      <c r="K266" s="54">
        <f t="shared" si="39"/>
        <v>0</v>
      </c>
      <c r="L266" s="245">
        <f t="shared" si="36"/>
        <v>0</v>
      </c>
      <c r="M266" s="245">
        <v>0</v>
      </c>
      <c r="N266" s="56">
        <f t="shared" si="37"/>
        <v>0</v>
      </c>
    </row>
    <row r="267" spans="1:14" x14ac:dyDescent="0.2">
      <c r="A267" s="57">
        <f t="shared" si="41"/>
        <v>262</v>
      </c>
      <c r="B267" s="290">
        <v>3</v>
      </c>
      <c r="C267" s="81" t="s">
        <v>17</v>
      </c>
      <c r="D267" s="81">
        <v>510.7</v>
      </c>
      <c r="E267" s="81"/>
      <c r="F267" s="81"/>
      <c r="G267" s="81">
        <f t="shared" si="19"/>
        <v>510.7</v>
      </c>
      <c r="H267" s="291">
        <v>48.6</v>
      </c>
      <c r="I267" s="204">
        <f t="shared" si="40"/>
        <v>5.7857142857142857E-2</v>
      </c>
      <c r="J267" s="54">
        <f t="shared" si="42"/>
        <v>212.91428571428571</v>
      </c>
      <c r="K267" s="54">
        <f t="shared" si="39"/>
        <v>46.841142857142856</v>
      </c>
      <c r="L267" s="245">
        <f t="shared" si="36"/>
        <v>93.043542857142853</v>
      </c>
      <c r="M267" s="245">
        <v>5.7718285714285713</v>
      </c>
      <c r="N267" s="56">
        <f t="shared" si="37"/>
        <v>0.70211631094576077</v>
      </c>
    </row>
    <row r="268" spans="1:14" x14ac:dyDescent="0.2">
      <c r="A268" s="57">
        <f t="shared" si="41"/>
        <v>263</v>
      </c>
      <c r="B268" s="290">
        <v>2</v>
      </c>
      <c r="C268" s="81" t="s">
        <v>18</v>
      </c>
      <c r="D268" s="81">
        <v>482.5</v>
      </c>
      <c r="E268" s="81"/>
      <c r="F268" s="81">
        <v>43.8</v>
      </c>
      <c r="G268" s="81">
        <f t="shared" si="19"/>
        <v>526.29999999999995</v>
      </c>
      <c r="H268" s="291"/>
      <c r="I268" s="204">
        <f t="shared" si="40"/>
        <v>0</v>
      </c>
      <c r="J268" s="54">
        <f t="shared" si="42"/>
        <v>0</v>
      </c>
      <c r="K268" s="54">
        <f t="shared" si="39"/>
        <v>0</v>
      </c>
      <c r="L268" s="245">
        <f t="shared" si="36"/>
        <v>0</v>
      </c>
      <c r="M268" s="245">
        <v>0</v>
      </c>
      <c r="N268" s="56">
        <f t="shared" si="37"/>
        <v>0</v>
      </c>
    </row>
    <row r="269" spans="1:14" x14ac:dyDescent="0.2">
      <c r="A269" s="57">
        <f t="shared" si="41"/>
        <v>264</v>
      </c>
      <c r="B269" s="290">
        <v>3</v>
      </c>
      <c r="C269" s="81" t="s">
        <v>19</v>
      </c>
      <c r="D269" s="81">
        <v>265.39999999999998</v>
      </c>
      <c r="E269" s="81"/>
      <c r="F269" s="81">
        <v>29.8</v>
      </c>
      <c r="G269" s="81">
        <f t="shared" si="19"/>
        <v>295.2</v>
      </c>
      <c r="H269" s="291"/>
      <c r="I269" s="204">
        <f t="shared" si="40"/>
        <v>0</v>
      </c>
      <c r="J269" s="54">
        <f t="shared" si="42"/>
        <v>0</v>
      </c>
      <c r="K269" s="54">
        <f t="shared" si="39"/>
        <v>0</v>
      </c>
      <c r="L269" s="245">
        <f t="shared" si="36"/>
        <v>0</v>
      </c>
      <c r="M269" s="245">
        <v>0</v>
      </c>
      <c r="N269" s="56">
        <f t="shared" si="37"/>
        <v>0</v>
      </c>
    </row>
    <row r="270" spans="1:14" x14ac:dyDescent="0.2">
      <c r="A270" s="57">
        <f t="shared" si="41"/>
        <v>265</v>
      </c>
      <c r="B270" s="290">
        <v>2</v>
      </c>
      <c r="C270" s="81" t="s">
        <v>20</v>
      </c>
      <c r="D270" s="81">
        <v>211.6</v>
      </c>
      <c r="E270" s="81"/>
      <c r="F270" s="81"/>
      <c r="G270" s="81">
        <f t="shared" si="19"/>
        <v>211.6</v>
      </c>
      <c r="H270" s="291"/>
      <c r="I270" s="204">
        <f t="shared" si="40"/>
        <v>0</v>
      </c>
      <c r="J270" s="54">
        <f t="shared" si="42"/>
        <v>0</v>
      </c>
      <c r="K270" s="54">
        <f t="shared" si="39"/>
        <v>0</v>
      </c>
      <c r="L270" s="245">
        <f t="shared" si="36"/>
        <v>0</v>
      </c>
      <c r="M270" s="245">
        <v>0</v>
      </c>
      <c r="N270" s="56">
        <f t="shared" si="37"/>
        <v>0</v>
      </c>
    </row>
    <row r="271" spans="1:14" x14ac:dyDescent="0.2">
      <c r="A271" s="57">
        <f t="shared" si="41"/>
        <v>266</v>
      </c>
      <c r="B271" s="290">
        <v>2</v>
      </c>
      <c r="C271" s="81" t="s">
        <v>21</v>
      </c>
      <c r="D271" s="81">
        <v>224</v>
      </c>
      <c r="E271" s="81">
        <v>79.5</v>
      </c>
      <c r="F271" s="81"/>
      <c r="G271" s="81">
        <f t="shared" si="19"/>
        <v>303.5</v>
      </c>
      <c r="H271" s="291"/>
      <c r="I271" s="204">
        <f t="shared" si="40"/>
        <v>0</v>
      </c>
      <c r="J271" s="54">
        <f t="shared" si="42"/>
        <v>0</v>
      </c>
      <c r="K271" s="54">
        <f t="shared" si="39"/>
        <v>0</v>
      </c>
      <c r="L271" s="245">
        <f t="shared" si="36"/>
        <v>0</v>
      </c>
      <c r="M271" s="245">
        <v>0</v>
      </c>
      <c r="N271" s="56">
        <f t="shared" si="37"/>
        <v>0</v>
      </c>
    </row>
    <row r="272" spans="1:14" x14ac:dyDescent="0.2">
      <c r="A272" s="57">
        <f t="shared" si="41"/>
        <v>267</v>
      </c>
      <c r="B272" s="290">
        <v>3</v>
      </c>
      <c r="C272" s="81" t="s">
        <v>22</v>
      </c>
      <c r="D272" s="81">
        <v>177.6</v>
      </c>
      <c r="E272" s="81"/>
      <c r="F272" s="81"/>
      <c r="G272" s="81">
        <f t="shared" si="19"/>
        <v>177.6</v>
      </c>
      <c r="H272" s="291"/>
      <c r="I272" s="204">
        <f t="shared" si="40"/>
        <v>0</v>
      </c>
      <c r="J272" s="54">
        <f t="shared" si="42"/>
        <v>0</v>
      </c>
      <c r="K272" s="54">
        <f t="shared" si="39"/>
        <v>0</v>
      </c>
      <c r="L272" s="245">
        <f t="shared" si="36"/>
        <v>0</v>
      </c>
      <c r="M272" s="245">
        <v>0</v>
      </c>
      <c r="N272" s="56">
        <f t="shared" si="37"/>
        <v>0</v>
      </c>
    </row>
    <row r="273" spans="1:14" x14ac:dyDescent="0.2">
      <c r="A273" s="57">
        <f t="shared" si="41"/>
        <v>268</v>
      </c>
      <c r="B273" s="290">
        <v>3</v>
      </c>
      <c r="C273" s="81" t="s">
        <v>23</v>
      </c>
      <c r="D273" s="81">
        <v>590</v>
      </c>
      <c r="E273" s="81"/>
      <c r="F273" s="81">
        <v>44.1</v>
      </c>
      <c r="G273" s="81">
        <f t="shared" si="19"/>
        <v>634.1</v>
      </c>
      <c r="H273" s="291">
        <v>51.1</v>
      </c>
      <c r="I273" s="204">
        <f t="shared" si="40"/>
        <v>6.0833333333333336E-2</v>
      </c>
      <c r="J273" s="54">
        <f t="shared" si="42"/>
        <v>223.86666666666667</v>
      </c>
      <c r="K273" s="54">
        <f t="shared" si="39"/>
        <v>49.250666666666667</v>
      </c>
      <c r="L273" s="245">
        <f t="shared" si="36"/>
        <v>97.829733333333337</v>
      </c>
      <c r="M273" s="245">
        <v>6.0687333333333342</v>
      </c>
      <c r="N273" s="56">
        <f t="shared" si="37"/>
        <v>0.59456836461126017</v>
      </c>
    </row>
    <row r="274" spans="1:14" x14ac:dyDescent="0.2">
      <c r="A274" s="57">
        <f t="shared" si="41"/>
        <v>269</v>
      </c>
      <c r="B274" s="290">
        <v>1</v>
      </c>
      <c r="C274" s="81" t="s">
        <v>24</v>
      </c>
      <c r="D274" s="81">
        <v>119.2</v>
      </c>
      <c r="E274" s="81"/>
      <c r="F274" s="81"/>
      <c r="G274" s="81">
        <f t="shared" si="19"/>
        <v>119.2</v>
      </c>
      <c r="H274" s="291"/>
      <c r="I274" s="204">
        <f t="shared" si="40"/>
        <v>0</v>
      </c>
      <c r="J274" s="54">
        <f t="shared" si="42"/>
        <v>0</v>
      </c>
      <c r="K274" s="54">
        <f t="shared" si="39"/>
        <v>0</v>
      </c>
      <c r="L274" s="245">
        <f t="shared" si="36"/>
        <v>0</v>
      </c>
      <c r="M274" s="245">
        <v>0</v>
      </c>
      <c r="N274" s="56">
        <f t="shared" si="37"/>
        <v>0</v>
      </c>
    </row>
    <row r="275" spans="1:14" x14ac:dyDescent="0.2">
      <c r="A275" s="57">
        <f t="shared" si="41"/>
        <v>270</v>
      </c>
      <c r="B275" s="290">
        <v>4</v>
      </c>
      <c r="C275" s="81" t="s">
        <v>25</v>
      </c>
      <c r="D275" s="81">
        <v>1517.4</v>
      </c>
      <c r="E275" s="81"/>
      <c r="F275" s="81">
        <v>120</v>
      </c>
      <c r="G275" s="81">
        <f t="shared" si="19"/>
        <v>1637.4</v>
      </c>
      <c r="H275" s="291">
        <v>245</v>
      </c>
      <c r="I275" s="204">
        <f t="shared" si="40"/>
        <v>0.29166666666666669</v>
      </c>
      <c r="J275" s="54">
        <f t="shared" si="42"/>
        <v>1073.3333333333335</v>
      </c>
      <c r="K275" s="54">
        <f t="shared" si="39"/>
        <v>236.13333333333335</v>
      </c>
      <c r="L275" s="245">
        <f t="shared" si="36"/>
        <v>469.04666666666674</v>
      </c>
      <c r="M275" s="245">
        <v>29.096666666666671</v>
      </c>
      <c r="N275" s="56">
        <f t="shared" si="37"/>
        <v>1.1039513863442043</v>
      </c>
    </row>
    <row r="276" spans="1:14" x14ac:dyDescent="0.2">
      <c r="A276" s="57">
        <f t="shared" si="41"/>
        <v>271</v>
      </c>
      <c r="B276" s="290">
        <v>2</v>
      </c>
      <c r="C276" s="81" t="s">
        <v>26</v>
      </c>
      <c r="D276" s="81">
        <v>256.8</v>
      </c>
      <c r="E276" s="81"/>
      <c r="F276" s="81"/>
      <c r="G276" s="81">
        <f t="shared" si="19"/>
        <v>256.8</v>
      </c>
      <c r="H276" s="291"/>
      <c r="I276" s="204">
        <f t="shared" si="40"/>
        <v>0</v>
      </c>
      <c r="J276" s="54">
        <f t="shared" si="42"/>
        <v>0</v>
      </c>
      <c r="K276" s="54">
        <f t="shared" si="39"/>
        <v>0</v>
      </c>
      <c r="L276" s="245">
        <f t="shared" si="36"/>
        <v>0</v>
      </c>
      <c r="M276" s="245">
        <v>0</v>
      </c>
      <c r="N276" s="56">
        <f t="shared" si="37"/>
        <v>0</v>
      </c>
    </row>
    <row r="277" spans="1:14" x14ac:dyDescent="0.2">
      <c r="A277" s="57">
        <f t="shared" si="41"/>
        <v>272</v>
      </c>
      <c r="B277" s="290">
        <v>3</v>
      </c>
      <c r="C277" s="81" t="s">
        <v>27</v>
      </c>
      <c r="D277" s="81">
        <v>293.31</v>
      </c>
      <c r="E277" s="81"/>
      <c r="F277" s="81"/>
      <c r="G277" s="81">
        <f t="shared" si="19"/>
        <v>293.31</v>
      </c>
      <c r="H277" s="291">
        <v>48.1</v>
      </c>
      <c r="I277" s="204">
        <f t="shared" si="40"/>
        <v>5.7261904761904764E-2</v>
      </c>
      <c r="J277" s="54">
        <f t="shared" si="42"/>
        <v>210.72380952380954</v>
      </c>
      <c r="K277" s="54">
        <f t="shared" si="39"/>
        <v>46.359238095238098</v>
      </c>
      <c r="L277" s="245">
        <f t="shared" si="36"/>
        <v>92.086304761904771</v>
      </c>
      <c r="M277" s="245">
        <v>5.7124476190476194</v>
      </c>
      <c r="N277" s="56">
        <f t="shared" si="37"/>
        <v>1.2099205618628757</v>
      </c>
    </row>
    <row r="278" spans="1:14" x14ac:dyDescent="0.2">
      <c r="A278" s="57">
        <f t="shared" si="41"/>
        <v>273</v>
      </c>
      <c r="B278" s="290">
        <v>3</v>
      </c>
      <c r="C278" s="81" t="s">
        <v>28</v>
      </c>
      <c r="D278" s="81">
        <v>452.8</v>
      </c>
      <c r="E278" s="81">
        <v>35.6</v>
      </c>
      <c r="F278" s="81"/>
      <c r="G278" s="81">
        <f t="shared" si="19"/>
        <v>488.40000000000003</v>
      </c>
      <c r="H278" s="291"/>
      <c r="I278" s="204">
        <f t="shared" si="40"/>
        <v>0</v>
      </c>
      <c r="J278" s="54">
        <f t="shared" si="42"/>
        <v>0</v>
      </c>
      <c r="K278" s="54">
        <f t="shared" si="39"/>
        <v>0</v>
      </c>
      <c r="L278" s="245">
        <f t="shared" si="36"/>
        <v>0</v>
      </c>
      <c r="M278" s="245">
        <v>0</v>
      </c>
      <c r="N278" s="56">
        <f t="shared" si="37"/>
        <v>0</v>
      </c>
    </row>
    <row r="279" spans="1:14" x14ac:dyDescent="0.2">
      <c r="A279" s="57">
        <f t="shared" si="41"/>
        <v>274</v>
      </c>
      <c r="B279" s="290">
        <v>2</v>
      </c>
      <c r="C279" s="81" t="s">
        <v>29</v>
      </c>
      <c r="D279" s="81">
        <v>271.2</v>
      </c>
      <c r="E279" s="81"/>
      <c r="F279" s="81"/>
      <c r="G279" s="81">
        <f t="shared" si="19"/>
        <v>271.2</v>
      </c>
      <c r="H279" s="291"/>
      <c r="I279" s="204">
        <f t="shared" si="40"/>
        <v>0</v>
      </c>
      <c r="J279" s="54">
        <f t="shared" si="42"/>
        <v>0</v>
      </c>
      <c r="K279" s="54">
        <f t="shared" si="39"/>
        <v>0</v>
      </c>
      <c r="L279" s="245">
        <f t="shared" si="36"/>
        <v>0</v>
      </c>
      <c r="M279" s="245">
        <v>0</v>
      </c>
      <c r="N279" s="56">
        <f t="shared" si="37"/>
        <v>0</v>
      </c>
    </row>
    <row r="280" spans="1:14" x14ac:dyDescent="0.2">
      <c r="A280" s="57">
        <f t="shared" si="41"/>
        <v>275</v>
      </c>
      <c r="B280" s="290">
        <v>3</v>
      </c>
      <c r="C280" s="81" t="s">
        <v>30</v>
      </c>
      <c r="D280" s="81">
        <v>455.2</v>
      </c>
      <c r="E280" s="81"/>
      <c r="F280" s="81"/>
      <c r="G280" s="81">
        <f t="shared" si="19"/>
        <v>455.2</v>
      </c>
      <c r="H280" s="291">
        <v>49</v>
      </c>
      <c r="I280" s="204">
        <f t="shared" si="40"/>
        <v>5.8333333333333334E-2</v>
      </c>
      <c r="J280" s="54">
        <f t="shared" si="42"/>
        <v>214.66666666666666</v>
      </c>
      <c r="K280" s="54">
        <f t="shared" si="39"/>
        <v>47.226666666666667</v>
      </c>
      <c r="L280" s="245">
        <f t="shared" ref="L280:L311" si="43">J280*0.437</f>
        <v>93.809333333333328</v>
      </c>
      <c r="M280" s="245">
        <v>5.8193333333333337</v>
      </c>
      <c r="N280" s="56">
        <f t="shared" ref="N280:N311" si="44">(J280+K280+L280+M280)/G280</f>
        <v>0.7942047451669596</v>
      </c>
    </row>
    <row r="281" spans="1:14" x14ac:dyDescent="0.2">
      <c r="A281" s="57">
        <f t="shared" si="41"/>
        <v>276</v>
      </c>
      <c r="B281" s="290">
        <v>3</v>
      </c>
      <c r="C281" s="81" t="s">
        <v>31</v>
      </c>
      <c r="D281" s="81">
        <v>510.8</v>
      </c>
      <c r="E281" s="81"/>
      <c r="F281" s="81"/>
      <c r="G281" s="81">
        <f t="shared" si="19"/>
        <v>510.8</v>
      </c>
      <c r="H281" s="291">
        <v>56.7</v>
      </c>
      <c r="I281" s="204">
        <f t="shared" si="40"/>
        <v>6.7500000000000004E-2</v>
      </c>
      <c r="J281" s="54">
        <f t="shared" si="42"/>
        <v>248.4</v>
      </c>
      <c r="K281" s="54">
        <f t="shared" si="39"/>
        <v>54.648000000000003</v>
      </c>
      <c r="L281" s="245">
        <f t="shared" si="43"/>
        <v>108.5508</v>
      </c>
      <c r="M281" s="245">
        <v>6.7338000000000005</v>
      </c>
      <c r="N281" s="56">
        <f t="shared" si="44"/>
        <v>0.81897533281127632</v>
      </c>
    </row>
    <row r="282" spans="1:14" x14ac:dyDescent="0.2">
      <c r="A282" s="57">
        <f t="shared" si="41"/>
        <v>277</v>
      </c>
      <c r="B282" s="290">
        <v>2</v>
      </c>
      <c r="C282" s="81" t="s">
        <v>32</v>
      </c>
      <c r="D282" s="81">
        <v>209.8</v>
      </c>
      <c r="E282" s="81"/>
      <c r="F282" s="81">
        <v>30.1</v>
      </c>
      <c r="G282" s="81">
        <f t="shared" si="19"/>
        <v>239.9</v>
      </c>
      <c r="H282" s="291"/>
      <c r="I282" s="204">
        <f t="shared" si="40"/>
        <v>0</v>
      </c>
      <c r="J282" s="54">
        <f t="shared" si="42"/>
        <v>0</v>
      </c>
      <c r="K282" s="54">
        <f t="shared" si="39"/>
        <v>0</v>
      </c>
      <c r="L282" s="245">
        <f t="shared" si="43"/>
        <v>0</v>
      </c>
      <c r="M282" s="245">
        <v>0</v>
      </c>
      <c r="N282" s="56">
        <f t="shared" si="44"/>
        <v>0</v>
      </c>
    </row>
    <row r="283" spans="1:14" x14ac:dyDescent="0.2">
      <c r="A283" s="57">
        <f t="shared" si="41"/>
        <v>278</v>
      </c>
      <c r="B283" s="290">
        <v>3</v>
      </c>
      <c r="C283" s="81" t="s">
        <v>33</v>
      </c>
      <c r="D283" s="81">
        <v>506.6</v>
      </c>
      <c r="E283" s="81"/>
      <c r="F283" s="81"/>
      <c r="G283" s="81">
        <f t="shared" si="19"/>
        <v>506.6</v>
      </c>
      <c r="H283" s="291">
        <v>51</v>
      </c>
      <c r="I283" s="204">
        <f t="shared" si="40"/>
        <v>6.0714285714285714E-2</v>
      </c>
      <c r="J283" s="54">
        <f t="shared" si="42"/>
        <v>223.42857142857142</v>
      </c>
      <c r="K283" s="54">
        <f t="shared" si="39"/>
        <v>49.154285714285713</v>
      </c>
      <c r="L283" s="245">
        <f t="shared" si="43"/>
        <v>97.638285714285715</v>
      </c>
      <c r="M283" s="245">
        <v>6.0568571428571429</v>
      </c>
      <c r="N283" s="56">
        <f t="shared" si="44"/>
        <v>0.74275167785234886</v>
      </c>
    </row>
    <row r="284" spans="1:14" x14ac:dyDescent="0.2">
      <c r="A284" s="57">
        <f t="shared" si="41"/>
        <v>279</v>
      </c>
      <c r="B284" s="290">
        <v>2</v>
      </c>
      <c r="C284" s="81" t="s">
        <v>34</v>
      </c>
      <c r="D284" s="81">
        <v>229.4</v>
      </c>
      <c r="E284" s="81"/>
      <c r="F284" s="81"/>
      <c r="G284" s="81">
        <f t="shared" si="19"/>
        <v>229.4</v>
      </c>
      <c r="H284" s="291"/>
      <c r="I284" s="204">
        <f t="shared" si="40"/>
        <v>0</v>
      </c>
      <c r="J284" s="54">
        <f t="shared" si="42"/>
        <v>0</v>
      </c>
      <c r="K284" s="54">
        <f t="shared" si="39"/>
        <v>0</v>
      </c>
      <c r="L284" s="245">
        <f t="shared" si="43"/>
        <v>0</v>
      </c>
      <c r="M284" s="245">
        <v>0</v>
      </c>
      <c r="N284" s="56">
        <f t="shared" si="44"/>
        <v>0</v>
      </c>
    </row>
    <row r="285" spans="1:14" x14ac:dyDescent="0.2">
      <c r="A285" s="57">
        <f t="shared" si="41"/>
        <v>280</v>
      </c>
      <c r="B285" s="290">
        <v>2</v>
      </c>
      <c r="C285" s="81" t="s">
        <v>35</v>
      </c>
      <c r="D285" s="81">
        <v>619.9</v>
      </c>
      <c r="E285" s="81"/>
      <c r="F285" s="81"/>
      <c r="G285" s="81">
        <f t="shared" si="19"/>
        <v>619.9</v>
      </c>
      <c r="H285" s="291"/>
      <c r="I285" s="204">
        <f t="shared" si="40"/>
        <v>0</v>
      </c>
      <c r="J285" s="54">
        <f t="shared" si="42"/>
        <v>0</v>
      </c>
      <c r="K285" s="54">
        <f t="shared" si="39"/>
        <v>0</v>
      </c>
      <c r="L285" s="245">
        <f t="shared" si="43"/>
        <v>0</v>
      </c>
      <c r="M285" s="245">
        <v>0</v>
      </c>
      <c r="N285" s="56">
        <f t="shared" si="44"/>
        <v>0</v>
      </c>
    </row>
    <row r="286" spans="1:14" x14ac:dyDescent="0.2">
      <c r="A286" s="57">
        <f t="shared" si="41"/>
        <v>281</v>
      </c>
      <c r="B286" s="290">
        <v>3</v>
      </c>
      <c r="C286" s="81" t="s">
        <v>36</v>
      </c>
      <c r="D286" s="81">
        <v>356.2</v>
      </c>
      <c r="E286" s="81"/>
      <c r="F286" s="81"/>
      <c r="G286" s="81">
        <f t="shared" si="19"/>
        <v>356.2</v>
      </c>
      <c r="H286" s="291">
        <v>67</v>
      </c>
      <c r="I286" s="204">
        <f t="shared" si="40"/>
        <v>7.9761904761904756E-2</v>
      </c>
      <c r="J286" s="54">
        <f t="shared" si="42"/>
        <v>293.52380952380952</v>
      </c>
      <c r="K286" s="54">
        <f t="shared" si="39"/>
        <v>64.575238095238092</v>
      </c>
      <c r="L286" s="245">
        <f t="shared" si="43"/>
        <v>128.26990476190477</v>
      </c>
      <c r="M286" s="245">
        <v>7.9570476190476187</v>
      </c>
      <c r="N286" s="56">
        <f t="shared" si="44"/>
        <v>1.3877765300393037</v>
      </c>
    </row>
    <row r="287" spans="1:14" x14ac:dyDescent="0.2">
      <c r="A287" s="57">
        <f t="shared" si="41"/>
        <v>282</v>
      </c>
      <c r="B287" s="290">
        <v>5</v>
      </c>
      <c r="C287" s="81" t="s">
        <v>37</v>
      </c>
      <c r="D287" s="81">
        <v>1295.8</v>
      </c>
      <c r="E287" s="81"/>
      <c r="F287" s="81"/>
      <c r="G287" s="81">
        <f t="shared" si="19"/>
        <v>1295.8</v>
      </c>
      <c r="H287" s="291">
        <v>104</v>
      </c>
      <c r="I287" s="204">
        <f t="shared" si="40"/>
        <v>0.12380952380952381</v>
      </c>
      <c r="J287" s="54">
        <f t="shared" si="42"/>
        <v>455.61904761904765</v>
      </c>
      <c r="K287" s="54">
        <f t="shared" si="39"/>
        <v>100.23619047619049</v>
      </c>
      <c r="L287" s="245">
        <f t="shared" si="43"/>
        <v>199.10552380952382</v>
      </c>
      <c r="M287" s="245">
        <v>12.351238095238097</v>
      </c>
      <c r="N287" s="56">
        <f t="shared" si="44"/>
        <v>0.59215311004784688</v>
      </c>
    </row>
    <row r="288" spans="1:14" x14ac:dyDescent="0.2">
      <c r="A288" s="57">
        <f t="shared" si="41"/>
        <v>283</v>
      </c>
      <c r="B288" s="290">
        <v>2</v>
      </c>
      <c r="C288" s="81" t="s">
        <v>62</v>
      </c>
      <c r="D288" s="81">
        <v>156.44999999999999</v>
      </c>
      <c r="E288" s="81"/>
      <c r="F288" s="81">
        <v>36.1</v>
      </c>
      <c r="G288" s="81">
        <f t="shared" si="19"/>
        <v>192.54999999999998</v>
      </c>
      <c r="H288" s="291"/>
      <c r="I288" s="204">
        <f t="shared" si="40"/>
        <v>0</v>
      </c>
      <c r="J288" s="54">
        <f t="shared" si="42"/>
        <v>0</v>
      </c>
      <c r="K288" s="54">
        <f t="shared" si="39"/>
        <v>0</v>
      </c>
      <c r="L288" s="245">
        <f t="shared" si="43"/>
        <v>0</v>
      </c>
      <c r="M288" s="245">
        <v>0</v>
      </c>
      <c r="N288" s="56">
        <f t="shared" si="44"/>
        <v>0</v>
      </c>
    </row>
    <row r="289" spans="1:14" x14ac:dyDescent="0.2">
      <c r="A289" s="57">
        <f t="shared" si="41"/>
        <v>284</v>
      </c>
      <c r="B289" s="290">
        <v>2</v>
      </c>
      <c r="C289" s="81" t="s">
        <v>63</v>
      </c>
      <c r="D289" s="81">
        <v>160.69999999999999</v>
      </c>
      <c r="E289" s="81"/>
      <c r="F289" s="81"/>
      <c r="G289" s="81">
        <f t="shared" si="19"/>
        <v>160.69999999999999</v>
      </c>
      <c r="H289" s="291"/>
      <c r="I289" s="204">
        <f t="shared" si="40"/>
        <v>0</v>
      </c>
      <c r="J289" s="54">
        <f t="shared" si="42"/>
        <v>0</v>
      </c>
      <c r="K289" s="54">
        <f t="shared" si="39"/>
        <v>0</v>
      </c>
      <c r="L289" s="245">
        <f t="shared" si="43"/>
        <v>0</v>
      </c>
      <c r="M289" s="245">
        <v>0</v>
      </c>
      <c r="N289" s="56">
        <f t="shared" si="44"/>
        <v>0</v>
      </c>
    </row>
    <row r="290" spans="1:14" x14ac:dyDescent="0.2">
      <c r="A290" s="57">
        <f t="shared" si="41"/>
        <v>285</v>
      </c>
      <c r="B290" s="290">
        <v>2</v>
      </c>
      <c r="C290" s="81" t="s">
        <v>64</v>
      </c>
      <c r="D290" s="81">
        <v>170.8</v>
      </c>
      <c r="E290" s="81"/>
      <c r="F290" s="81">
        <v>34.5</v>
      </c>
      <c r="G290" s="81">
        <f t="shared" si="19"/>
        <v>205.3</v>
      </c>
      <c r="H290" s="291"/>
      <c r="I290" s="204">
        <f t="shared" si="40"/>
        <v>0</v>
      </c>
      <c r="J290" s="54">
        <f t="shared" si="42"/>
        <v>0</v>
      </c>
      <c r="K290" s="54">
        <f t="shared" si="39"/>
        <v>0</v>
      </c>
      <c r="L290" s="245">
        <f t="shared" si="43"/>
        <v>0</v>
      </c>
      <c r="M290" s="245">
        <v>0</v>
      </c>
      <c r="N290" s="56">
        <f t="shared" si="44"/>
        <v>0</v>
      </c>
    </row>
    <row r="291" spans="1:14" x14ac:dyDescent="0.2">
      <c r="A291" s="57">
        <f t="shared" si="41"/>
        <v>286</v>
      </c>
      <c r="B291" s="290">
        <v>1</v>
      </c>
      <c r="C291" s="81" t="s">
        <v>65</v>
      </c>
      <c r="D291" s="81">
        <v>114.5</v>
      </c>
      <c r="E291" s="81"/>
      <c r="F291" s="81"/>
      <c r="G291" s="81">
        <f t="shared" si="19"/>
        <v>114.5</v>
      </c>
      <c r="H291" s="291"/>
      <c r="I291" s="204">
        <f t="shared" si="40"/>
        <v>0</v>
      </c>
      <c r="J291" s="54">
        <f t="shared" si="42"/>
        <v>0</v>
      </c>
      <c r="K291" s="54">
        <f t="shared" si="39"/>
        <v>0</v>
      </c>
      <c r="L291" s="245">
        <f t="shared" si="43"/>
        <v>0</v>
      </c>
      <c r="M291" s="245">
        <v>0</v>
      </c>
      <c r="N291" s="56">
        <f t="shared" si="44"/>
        <v>0</v>
      </c>
    </row>
    <row r="292" spans="1:14" x14ac:dyDescent="0.2">
      <c r="A292" s="57">
        <f t="shared" si="41"/>
        <v>287</v>
      </c>
      <c r="B292" s="290">
        <v>1</v>
      </c>
      <c r="C292" s="81" t="s">
        <v>66</v>
      </c>
      <c r="D292" s="81">
        <v>132.19999999999999</v>
      </c>
      <c r="E292" s="81"/>
      <c r="F292" s="81"/>
      <c r="G292" s="81">
        <f t="shared" si="19"/>
        <v>132.19999999999999</v>
      </c>
      <c r="H292" s="291"/>
      <c r="I292" s="204">
        <f t="shared" si="40"/>
        <v>0</v>
      </c>
      <c r="J292" s="54">
        <f t="shared" si="42"/>
        <v>0</v>
      </c>
      <c r="K292" s="54">
        <f t="shared" si="39"/>
        <v>0</v>
      </c>
      <c r="L292" s="245">
        <f t="shared" si="43"/>
        <v>0</v>
      </c>
      <c r="M292" s="245">
        <v>0</v>
      </c>
      <c r="N292" s="56">
        <f t="shared" si="44"/>
        <v>0</v>
      </c>
    </row>
    <row r="293" spans="1:14" x14ac:dyDescent="0.2">
      <c r="A293" s="57">
        <f t="shared" si="41"/>
        <v>288</v>
      </c>
      <c r="B293" s="290">
        <v>2</v>
      </c>
      <c r="C293" s="81" t="s">
        <v>67</v>
      </c>
      <c r="D293" s="81">
        <v>143.9</v>
      </c>
      <c r="E293" s="81"/>
      <c r="F293" s="81"/>
      <c r="G293" s="81">
        <f t="shared" si="19"/>
        <v>143.9</v>
      </c>
      <c r="H293" s="291"/>
      <c r="I293" s="204">
        <f t="shared" si="40"/>
        <v>0</v>
      </c>
      <c r="J293" s="54">
        <f t="shared" si="42"/>
        <v>0</v>
      </c>
      <c r="K293" s="54">
        <f t="shared" si="39"/>
        <v>0</v>
      </c>
      <c r="L293" s="245">
        <f t="shared" si="43"/>
        <v>0</v>
      </c>
      <c r="M293" s="245">
        <v>0</v>
      </c>
      <c r="N293" s="56">
        <f t="shared" si="44"/>
        <v>0</v>
      </c>
    </row>
    <row r="294" spans="1:14" x14ac:dyDescent="0.2">
      <c r="A294" s="57">
        <f t="shared" si="41"/>
        <v>289</v>
      </c>
      <c r="B294" s="290">
        <v>2</v>
      </c>
      <c r="C294" s="81" t="s">
        <v>84</v>
      </c>
      <c r="D294" s="81">
        <v>302</v>
      </c>
      <c r="E294" s="81"/>
      <c r="F294" s="81">
        <v>49</v>
      </c>
      <c r="G294" s="81">
        <f t="shared" si="19"/>
        <v>351</v>
      </c>
      <c r="H294" s="291"/>
      <c r="I294" s="204">
        <f t="shared" si="40"/>
        <v>0</v>
      </c>
      <c r="J294" s="54">
        <f t="shared" si="42"/>
        <v>0</v>
      </c>
      <c r="K294" s="54">
        <f t="shared" si="39"/>
        <v>0</v>
      </c>
      <c r="L294" s="245">
        <f t="shared" si="43"/>
        <v>0</v>
      </c>
      <c r="M294" s="245">
        <v>0</v>
      </c>
      <c r="N294" s="56">
        <f t="shared" si="44"/>
        <v>0</v>
      </c>
    </row>
    <row r="295" spans="1:14" x14ac:dyDescent="0.2">
      <c r="A295" s="57">
        <f t="shared" si="41"/>
        <v>290</v>
      </c>
      <c r="B295" s="290">
        <v>3</v>
      </c>
      <c r="C295" s="81" t="s">
        <v>85</v>
      </c>
      <c r="D295" s="81">
        <v>299.10000000000002</v>
      </c>
      <c r="E295" s="81"/>
      <c r="F295" s="81">
        <v>30.3</v>
      </c>
      <c r="G295" s="81">
        <f t="shared" si="19"/>
        <v>329.40000000000003</v>
      </c>
      <c r="H295" s="291">
        <v>50</v>
      </c>
      <c r="I295" s="204">
        <f t="shared" si="40"/>
        <v>5.9523809523809521E-2</v>
      </c>
      <c r="J295" s="54">
        <f t="shared" si="42"/>
        <v>219.04761904761904</v>
      </c>
      <c r="K295" s="54">
        <f t="shared" si="39"/>
        <v>48.19047619047619</v>
      </c>
      <c r="L295" s="245">
        <f t="shared" si="43"/>
        <v>95.723809523809521</v>
      </c>
      <c r="M295" s="245">
        <v>5.9380952380952383</v>
      </c>
      <c r="N295" s="56">
        <f t="shared" si="44"/>
        <v>1.1199149969641771</v>
      </c>
    </row>
    <row r="296" spans="1:14" x14ac:dyDescent="0.2">
      <c r="A296" s="57">
        <f t="shared" si="41"/>
        <v>291</v>
      </c>
      <c r="B296" s="290">
        <v>3</v>
      </c>
      <c r="C296" s="81" t="s">
        <v>86</v>
      </c>
      <c r="D296" s="81">
        <v>240.7</v>
      </c>
      <c r="E296" s="81"/>
      <c r="F296" s="81">
        <v>32</v>
      </c>
      <c r="G296" s="81">
        <f t="shared" si="19"/>
        <v>272.7</v>
      </c>
      <c r="H296" s="291">
        <v>27</v>
      </c>
      <c r="I296" s="204">
        <f t="shared" si="40"/>
        <v>3.214285714285714E-2</v>
      </c>
      <c r="J296" s="54">
        <f t="shared" si="42"/>
        <v>118.28571428571428</v>
      </c>
      <c r="K296" s="54">
        <f t="shared" si="39"/>
        <v>26.022857142857141</v>
      </c>
      <c r="L296" s="245">
        <f t="shared" si="43"/>
        <v>51.690857142857141</v>
      </c>
      <c r="M296" s="245">
        <v>3.2065714285714284</v>
      </c>
      <c r="N296" s="56">
        <f t="shared" si="44"/>
        <v>0.73049504950495048</v>
      </c>
    </row>
    <row r="297" spans="1:14" x14ac:dyDescent="0.2">
      <c r="A297" s="57">
        <f t="shared" si="41"/>
        <v>292</v>
      </c>
      <c r="B297" s="290">
        <v>3</v>
      </c>
      <c r="C297" s="81" t="s">
        <v>87</v>
      </c>
      <c r="D297" s="81">
        <v>354.6</v>
      </c>
      <c r="E297" s="81"/>
      <c r="F297" s="81">
        <v>49</v>
      </c>
      <c r="G297" s="81">
        <f t="shared" si="19"/>
        <v>403.6</v>
      </c>
      <c r="H297" s="291">
        <v>37</v>
      </c>
      <c r="I297" s="204">
        <f t="shared" si="40"/>
        <v>4.4047619047619051E-2</v>
      </c>
      <c r="J297" s="54">
        <f t="shared" si="42"/>
        <v>162.0952380952381</v>
      </c>
      <c r="K297" s="54">
        <f t="shared" si="39"/>
        <v>35.660952380952381</v>
      </c>
      <c r="L297" s="245">
        <f t="shared" si="43"/>
        <v>70.835619047619048</v>
      </c>
      <c r="M297" s="245">
        <v>4.3941904761904764</v>
      </c>
      <c r="N297" s="56">
        <f t="shared" si="44"/>
        <v>0.67637760158572835</v>
      </c>
    </row>
    <row r="298" spans="1:14" x14ac:dyDescent="0.2">
      <c r="A298" s="57">
        <f t="shared" si="41"/>
        <v>293</v>
      </c>
      <c r="B298" s="290">
        <v>3</v>
      </c>
      <c r="C298" s="81" t="s">
        <v>88</v>
      </c>
      <c r="D298" s="81">
        <v>306.2</v>
      </c>
      <c r="E298" s="81"/>
      <c r="F298" s="81"/>
      <c r="G298" s="81">
        <f t="shared" si="19"/>
        <v>306.2</v>
      </c>
      <c r="H298" s="291">
        <v>43</v>
      </c>
      <c r="I298" s="204">
        <f t="shared" si="40"/>
        <v>5.1190476190476189E-2</v>
      </c>
      <c r="J298" s="54">
        <f t="shared" si="42"/>
        <v>188.38095238095238</v>
      </c>
      <c r="K298" s="54">
        <f t="shared" si="39"/>
        <v>41.443809523809527</v>
      </c>
      <c r="L298" s="245">
        <f t="shared" si="43"/>
        <v>82.322476190476195</v>
      </c>
      <c r="M298" s="245">
        <v>5.1067619047619051</v>
      </c>
      <c r="N298" s="56">
        <f t="shared" si="44"/>
        <v>1.0361005878510778</v>
      </c>
    </row>
    <row r="299" spans="1:14" x14ac:dyDescent="0.2">
      <c r="A299" s="57">
        <f t="shared" si="41"/>
        <v>294</v>
      </c>
      <c r="B299" s="290">
        <v>3</v>
      </c>
      <c r="C299" s="81" t="s">
        <v>89</v>
      </c>
      <c r="D299" s="81">
        <v>426.9</v>
      </c>
      <c r="E299" s="81"/>
      <c r="F299" s="81"/>
      <c r="G299" s="81">
        <f t="shared" si="19"/>
        <v>426.9</v>
      </c>
      <c r="H299" s="291">
        <v>51.3</v>
      </c>
      <c r="I299" s="204">
        <f t="shared" si="40"/>
        <v>6.1071428571428568E-2</v>
      </c>
      <c r="J299" s="54">
        <f t="shared" si="42"/>
        <v>224.74285714285713</v>
      </c>
      <c r="K299" s="54">
        <f t="shared" si="39"/>
        <v>49.443428571428569</v>
      </c>
      <c r="L299" s="245">
        <f t="shared" si="43"/>
        <v>98.212628571428567</v>
      </c>
      <c r="M299" s="245">
        <v>6.0924857142857141</v>
      </c>
      <c r="N299" s="56">
        <f t="shared" si="44"/>
        <v>0.88660435699226992</v>
      </c>
    </row>
    <row r="300" spans="1:14" x14ac:dyDescent="0.2">
      <c r="A300" s="57">
        <f t="shared" si="41"/>
        <v>295</v>
      </c>
      <c r="B300" s="290">
        <v>3</v>
      </c>
      <c r="C300" s="81" t="s">
        <v>90</v>
      </c>
      <c r="D300" s="81">
        <v>347.5</v>
      </c>
      <c r="E300" s="81"/>
      <c r="F300" s="81"/>
      <c r="G300" s="81">
        <f t="shared" si="19"/>
        <v>347.5</v>
      </c>
      <c r="H300" s="291">
        <v>48</v>
      </c>
      <c r="I300" s="204">
        <f t="shared" si="40"/>
        <v>5.7142857142857141E-2</v>
      </c>
      <c r="J300" s="54">
        <f t="shared" si="42"/>
        <v>210.28571428571428</v>
      </c>
      <c r="K300" s="54">
        <f t="shared" si="39"/>
        <v>46.262857142857143</v>
      </c>
      <c r="L300" s="245">
        <f t="shared" si="43"/>
        <v>91.894857142857134</v>
      </c>
      <c r="M300" s="245">
        <v>5.7005714285714291</v>
      </c>
      <c r="N300" s="56">
        <f t="shared" si="44"/>
        <v>1.0191194244604316</v>
      </c>
    </row>
    <row r="301" spans="1:14" x14ac:dyDescent="0.2">
      <c r="A301" s="57">
        <f t="shared" si="41"/>
        <v>296</v>
      </c>
      <c r="B301" s="290">
        <v>3</v>
      </c>
      <c r="C301" s="81" t="s">
        <v>91</v>
      </c>
      <c r="D301" s="81">
        <v>667.2</v>
      </c>
      <c r="E301" s="81"/>
      <c r="F301" s="81"/>
      <c r="G301" s="81">
        <f t="shared" si="19"/>
        <v>667.2</v>
      </c>
      <c r="H301" s="291">
        <v>43.1</v>
      </c>
      <c r="I301" s="204">
        <f t="shared" si="40"/>
        <v>5.1309523809523812E-2</v>
      </c>
      <c r="J301" s="54">
        <f t="shared" si="42"/>
        <v>188.81904761904764</v>
      </c>
      <c r="K301" s="54">
        <f t="shared" si="39"/>
        <v>41.540190476190482</v>
      </c>
      <c r="L301" s="245">
        <f t="shared" si="43"/>
        <v>82.513923809523817</v>
      </c>
      <c r="M301" s="245">
        <v>5.1186380952380954</v>
      </c>
      <c r="N301" s="56">
        <f t="shared" si="44"/>
        <v>0.47660641486810551</v>
      </c>
    </row>
    <row r="302" spans="1:14" x14ac:dyDescent="0.2">
      <c r="A302" s="57">
        <f t="shared" si="41"/>
        <v>297</v>
      </c>
      <c r="B302" s="290">
        <v>3</v>
      </c>
      <c r="C302" s="81" t="s">
        <v>92</v>
      </c>
      <c r="D302" s="81">
        <v>364</v>
      </c>
      <c r="E302" s="81"/>
      <c r="F302" s="81"/>
      <c r="G302" s="81">
        <f t="shared" si="19"/>
        <v>364</v>
      </c>
      <c r="H302" s="291">
        <v>51.5</v>
      </c>
      <c r="I302" s="204">
        <f t="shared" si="40"/>
        <v>6.1309523809523807E-2</v>
      </c>
      <c r="J302" s="54">
        <f t="shared" si="42"/>
        <v>225.61904761904762</v>
      </c>
      <c r="K302" s="54">
        <f t="shared" si="39"/>
        <v>49.636190476190478</v>
      </c>
      <c r="L302" s="245">
        <f t="shared" si="43"/>
        <v>98.595523809523812</v>
      </c>
      <c r="M302" s="245">
        <v>6.1162380952380957</v>
      </c>
      <c r="N302" s="56">
        <f t="shared" si="44"/>
        <v>1.0438653846153845</v>
      </c>
    </row>
    <row r="303" spans="1:14" x14ac:dyDescent="0.2">
      <c r="A303" s="57">
        <f t="shared" si="41"/>
        <v>298</v>
      </c>
      <c r="B303" s="290">
        <v>3</v>
      </c>
      <c r="C303" s="81" t="s">
        <v>93</v>
      </c>
      <c r="D303" s="81">
        <v>180.5</v>
      </c>
      <c r="E303" s="81"/>
      <c r="F303" s="81"/>
      <c r="G303" s="81">
        <f t="shared" si="19"/>
        <v>180.5</v>
      </c>
      <c r="H303" s="291">
        <v>17</v>
      </c>
      <c r="I303" s="204">
        <f t="shared" si="40"/>
        <v>2.0238095238095239E-2</v>
      </c>
      <c r="J303" s="54">
        <f t="shared" si="42"/>
        <v>74.476190476190482</v>
      </c>
      <c r="K303" s="54">
        <f t="shared" si="39"/>
        <v>16.384761904761906</v>
      </c>
      <c r="L303" s="245">
        <f t="shared" si="43"/>
        <v>32.546095238095241</v>
      </c>
      <c r="M303" s="245">
        <v>2.0189523809523813</v>
      </c>
      <c r="N303" s="56">
        <f t="shared" si="44"/>
        <v>0.69488088642659285</v>
      </c>
    </row>
    <row r="304" spans="1:14" x14ac:dyDescent="0.2">
      <c r="A304" s="57">
        <f t="shared" si="41"/>
        <v>299</v>
      </c>
      <c r="B304" s="290">
        <v>2</v>
      </c>
      <c r="C304" s="81" t="s">
        <v>94</v>
      </c>
      <c r="D304" s="81">
        <v>235.8</v>
      </c>
      <c r="E304" s="81"/>
      <c r="F304" s="81"/>
      <c r="G304" s="81">
        <f t="shared" si="19"/>
        <v>235.8</v>
      </c>
      <c r="H304" s="291"/>
      <c r="I304" s="204">
        <f t="shared" si="40"/>
        <v>0</v>
      </c>
      <c r="J304" s="54">
        <f t="shared" si="42"/>
        <v>0</v>
      </c>
      <c r="K304" s="54">
        <f t="shared" si="39"/>
        <v>0</v>
      </c>
      <c r="L304" s="245">
        <f t="shared" si="43"/>
        <v>0</v>
      </c>
      <c r="M304" s="245">
        <v>0</v>
      </c>
      <c r="N304" s="56">
        <f t="shared" si="44"/>
        <v>0</v>
      </c>
    </row>
    <row r="305" spans="1:14" x14ac:dyDescent="0.2">
      <c r="A305" s="57">
        <f t="shared" si="41"/>
        <v>300</v>
      </c>
      <c r="B305" s="290">
        <v>2</v>
      </c>
      <c r="C305" s="81" t="s">
        <v>95</v>
      </c>
      <c r="D305" s="81">
        <v>234.1</v>
      </c>
      <c r="E305" s="81"/>
      <c r="F305" s="81"/>
      <c r="G305" s="81">
        <f t="shared" si="19"/>
        <v>234.1</v>
      </c>
      <c r="H305" s="291"/>
      <c r="I305" s="204">
        <f t="shared" si="40"/>
        <v>0</v>
      </c>
      <c r="J305" s="54">
        <f t="shared" si="42"/>
        <v>0</v>
      </c>
      <c r="K305" s="54">
        <f t="shared" si="39"/>
        <v>0</v>
      </c>
      <c r="L305" s="245">
        <f t="shared" si="43"/>
        <v>0</v>
      </c>
      <c r="M305" s="245">
        <v>0</v>
      </c>
      <c r="N305" s="56">
        <f t="shared" si="44"/>
        <v>0</v>
      </c>
    </row>
    <row r="306" spans="1:14" x14ac:dyDescent="0.2">
      <c r="A306" s="57">
        <f t="shared" si="41"/>
        <v>301</v>
      </c>
      <c r="B306" s="290">
        <v>2</v>
      </c>
      <c r="C306" s="81" t="s">
        <v>96</v>
      </c>
      <c r="D306" s="81">
        <v>490.4</v>
      </c>
      <c r="E306" s="81"/>
      <c r="F306" s="81"/>
      <c r="G306" s="81">
        <f t="shared" si="19"/>
        <v>490.4</v>
      </c>
      <c r="H306" s="291"/>
      <c r="I306" s="204">
        <f t="shared" si="40"/>
        <v>0</v>
      </c>
      <c r="J306" s="54">
        <f t="shared" si="42"/>
        <v>0</v>
      </c>
      <c r="K306" s="54">
        <f t="shared" si="39"/>
        <v>0</v>
      </c>
      <c r="L306" s="245">
        <f t="shared" si="43"/>
        <v>0</v>
      </c>
      <c r="M306" s="245">
        <v>0</v>
      </c>
      <c r="N306" s="56">
        <f t="shared" si="44"/>
        <v>0</v>
      </c>
    </row>
    <row r="307" spans="1:14" x14ac:dyDescent="0.2">
      <c r="A307" s="57">
        <f t="shared" si="41"/>
        <v>302</v>
      </c>
      <c r="B307" s="290">
        <v>2</v>
      </c>
      <c r="C307" s="81" t="s">
        <v>97</v>
      </c>
      <c r="D307" s="81">
        <v>157</v>
      </c>
      <c r="E307" s="81"/>
      <c r="F307" s="81"/>
      <c r="G307" s="81">
        <f t="shared" si="19"/>
        <v>157</v>
      </c>
      <c r="H307" s="291"/>
      <c r="I307" s="204">
        <f t="shared" si="40"/>
        <v>0</v>
      </c>
      <c r="J307" s="54">
        <f t="shared" si="42"/>
        <v>0</v>
      </c>
      <c r="K307" s="54">
        <f t="shared" si="39"/>
        <v>0</v>
      </c>
      <c r="L307" s="245">
        <f t="shared" si="43"/>
        <v>0</v>
      </c>
      <c r="M307" s="245">
        <v>0</v>
      </c>
      <c r="N307" s="56">
        <f t="shared" si="44"/>
        <v>0</v>
      </c>
    </row>
    <row r="308" spans="1:14" x14ac:dyDescent="0.2">
      <c r="A308" s="57">
        <f t="shared" si="41"/>
        <v>303</v>
      </c>
      <c r="B308" s="290">
        <v>2</v>
      </c>
      <c r="C308" s="81" t="s">
        <v>98</v>
      </c>
      <c r="D308" s="81">
        <v>274</v>
      </c>
      <c r="E308" s="81"/>
      <c r="F308" s="81"/>
      <c r="G308" s="81">
        <f t="shared" si="19"/>
        <v>274</v>
      </c>
      <c r="H308" s="291"/>
      <c r="I308" s="204">
        <f t="shared" si="40"/>
        <v>0</v>
      </c>
      <c r="J308" s="54">
        <f t="shared" si="42"/>
        <v>0</v>
      </c>
      <c r="K308" s="54">
        <f t="shared" si="39"/>
        <v>0</v>
      </c>
      <c r="L308" s="245">
        <f t="shared" si="43"/>
        <v>0</v>
      </c>
      <c r="M308" s="245">
        <v>0</v>
      </c>
      <c r="N308" s="56">
        <f t="shared" si="44"/>
        <v>0</v>
      </c>
    </row>
    <row r="309" spans="1:14" x14ac:dyDescent="0.2">
      <c r="A309" s="57">
        <f t="shared" si="41"/>
        <v>304</v>
      </c>
      <c r="B309" s="290">
        <v>2</v>
      </c>
      <c r="C309" s="81" t="s">
        <v>99</v>
      </c>
      <c r="D309" s="81">
        <v>287.60000000000002</v>
      </c>
      <c r="E309" s="81"/>
      <c r="F309" s="81"/>
      <c r="G309" s="81">
        <f t="shared" si="19"/>
        <v>287.60000000000002</v>
      </c>
      <c r="H309" s="291"/>
      <c r="I309" s="204">
        <f t="shared" si="40"/>
        <v>0</v>
      </c>
      <c r="J309" s="54">
        <f t="shared" si="42"/>
        <v>0</v>
      </c>
      <c r="K309" s="54">
        <f t="shared" si="39"/>
        <v>0</v>
      </c>
      <c r="L309" s="245">
        <f t="shared" si="43"/>
        <v>0</v>
      </c>
      <c r="M309" s="245">
        <v>0</v>
      </c>
      <c r="N309" s="56">
        <f t="shared" si="44"/>
        <v>0</v>
      </c>
    </row>
    <row r="310" spans="1:14" x14ac:dyDescent="0.2">
      <c r="A310" s="57">
        <f t="shared" si="41"/>
        <v>305</v>
      </c>
      <c r="B310" s="290">
        <v>2</v>
      </c>
      <c r="C310" s="81" t="s">
        <v>100</v>
      </c>
      <c r="D310" s="81">
        <v>254.08</v>
      </c>
      <c r="E310" s="81"/>
      <c r="F310" s="81"/>
      <c r="G310" s="81">
        <f t="shared" si="19"/>
        <v>254.08</v>
      </c>
      <c r="H310" s="291"/>
      <c r="I310" s="204">
        <f t="shared" si="40"/>
        <v>0</v>
      </c>
      <c r="J310" s="54">
        <f t="shared" si="42"/>
        <v>0</v>
      </c>
      <c r="K310" s="54">
        <f t="shared" si="39"/>
        <v>0</v>
      </c>
      <c r="L310" s="245">
        <f t="shared" si="43"/>
        <v>0</v>
      </c>
      <c r="M310" s="245">
        <v>0</v>
      </c>
      <c r="N310" s="56">
        <f t="shared" si="44"/>
        <v>0</v>
      </c>
    </row>
    <row r="311" spans="1:14" x14ac:dyDescent="0.2">
      <c r="A311" s="57">
        <f t="shared" si="41"/>
        <v>306</v>
      </c>
      <c r="B311" s="290">
        <v>2</v>
      </c>
      <c r="C311" s="81" t="s">
        <v>101</v>
      </c>
      <c r="D311" s="81">
        <v>389.6</v>
      </c>
      <c r="E311" s="81"/>
      <c r="F311" s="81"/>
      <c r="G311" s="81">
        <f t="shared" si="19"/>
        <v>389.6</v>
      </c>
      <c r="H311" s="291"/>
      <c r="I311" s="204">
        <f t="shared" si="40"/>
        <v>0</v>
      </c>
      <c r="J311" s="54">
        <f t="shared" si="42"/>
        <v>0</v>
      </c>
      <c r="K311" s="54">
        <f t="shared" si="39"/>
        <v>0</v>
      </c>
      <c r="L311" s="245">
        <f t="shared" si="43"/>
        <v>0</v>
      </c>
      <c r="M311" s="245">
        <v>0</v>
      </c>
      <c r="N311" s="56">
        <f t="shared" si="44"/>
        <v>0</v>
      </c>
    </row>
    <row r="312" spans="1:14" x14ac:dyDescent="0.2">
      <c r="A312" s="57">
        <f t="shared" si="41"/>
        <v>307</v>
      </c>
      <c r="B312" s="290">
        <v>2</v>
      </c>
      <c r="C312" s="81" t="s">
        <v>102</v>
      </c>
      <c r="D312" s="81">
        <v>181.8</v>
      </c>
      <c r="E312" s="81"/>
      <c r="F312" s="81"/>
      <c r="G312" s="81">
        <f t="shared" si="19"/>
        <v>181.8</v>
      </c>
      <c r="H312" s="291"/>
      <c r="I312" s="204">
        <f t="shared" si="40"/>
        <v>0</v>
      </c>
      <c r="J312" s="54">
        <f t="shared" si="42"/>
        <v>0</v>
      </c>
      <c r="K312" s="54">
        <f t="shared" si="39"/>
        <v>0</v>
      </c>
      <c r="L312" s="245">
        <f t="shared" ref="L312:L343" si="45">J312*0.437</f>
        <v>0</v>
      </c>
      <c r="M312" s="245">
        <v>0</v>
      </c>
      <c r="N312" s="56">
        <f t="shared" ref="N312:N343" si="46">(J312+K312+L312+M312)/G312</f>
        <v>0</v>
      </c>
    </row>
    <row r="313" spans="1:14" x14ac:dyDescent="0.2">
      <c r="A313" s="57">
        <f t="shared" si="41"/>
        <v>308</v>
      </c>
      <c r="B313" s="290">
        <v>3</v>
      </c>
      <c r="C313" s="81" t="s">
        <v>103</v>
      </c>
      <c r="D313" s="81">
        <v>439.7</v>
      </c>
      <c r="E313" s="81"/>
      <c r="F313" s="81"/>
      <c r="G313" s="81">
        <f t="shared" si="19"/>
        <v>439.7</v>
      </c>
      <c r="H313" s="291">
        <v>57</v>
      </c>
      <c r="I313" s="204">
        <f t="shared" si="40"/>
        <v>6.7857142857142852E-2</v>
      </c>
      <c r="J313" s="54">
        <f t="shared" si="42"/>
        <v>249.71428571428569</v>
      </c>
      <c r="K313" s="54">
        <f t="shared" si="39"/>
        <v>54.937142857142852</v>
      </c>
      <c r="L313" s="245">
        <f t="shared" si="45"/>
        <v>109.12514285714285</v>
      </c>
      <c r="M313" s="245">
        <v>6.7694285714285716</v>
      </c>
      <c r="N313" s="56">
        <f t="shared" si="46"/>
        <v>0.95643848078235161</v>
      </c>
    </row>
    <row r="314" spans="1:14" x14ac:dyDescent="0.2">
      <c r="A314" s="57">
        <f t="shared" si="41"/>
        <v>309</v>
      </c>
      <c r="B314" s="290">
        <v>4</v>
      </c>
      <c r="C314" s="81" t="s">
        <v>104</v>
      </c>
      <c r="D314" s="81">
        <v>245.7</v>
      </c>
      <c r="E314" s="81"/>
      <c r="F314" s="81"/>
      <c r="G314" s="81">
        <f t="shared" si="19"/>
        <v>245.7</v>
      </c>
      <c r="H314" s="291">
        <v>25</v>
      </c>
      <c r="I314" s="204">
        <f t="shared" si="40"/>
        <v>2.976190476190476E-2</v>
      </c>
      <c r="J314" s="54">
        <f t="shared" si="42"/>
        <v>109.52380952380952</v>
      </c>
      <c r="K314" s="54">
        <f t="shared" si="39"/>
        <v>24.095238095238095</v>
      </c>
      <c r="L314" s="245">
        <f t="shared" si="45"/>
        <v>47.861904761904761</v>
      </c>
      <c r="M314" s="245">
        <v>2.9690476190476192</v>
      </c>
      <c r="N314" s="56">
        <f t="shared" si="46"/>
        <v>0.75071225071225067</v>
      </c>
    </row>
    <row r="315" spans="1:14" x14ac:dyDescent="0.2">
      <c r="A315" s="57">
        <f t="shared" si="41"/>
        <v>310</v>
      </c>
      <c r="B315" s="290">
        <v>3</v>
      </c>
      <c r="C315" s="81" t="s">
        <v>105</v>
      </c>
      <c r="D315" s="81">
        <v>288.60000000000002</v>
      </c>
      <c r="E315" s="81"/>
      <c r="F315" s="81"/>
      <c r="G315" s="81">
        <f t="shared" si="19"/>
        <v>288.60000000000002</v>
      </c>
      <c r="H315" s="291">
        <v>60</v>
      </c>
      <c r="I315" s="204">
        <f t="shared" si="40"/>
        <v>7.1428571428571425E-2</v>
      </c>
      <c r="J315" s="54">
        <f t="shared" si="42"/>
        <v>262.85714285714283</v>
      </c>
      <c r="K315" s="54">
        <f t="shared" si="39"/>
        <v>57.828571428571422</v>
      </c>
      <c r="L315" s="245">
        <f t="shared" si="45"/>
        <v>114.86857142857141</v>
      </c>
      <c r="M315" s="245">
        <v>7.1257142857142854</v>
      </c>
      <c r="N315" s="56">
        <f t="shared" si="46"/>
        <v>1.5338877338877337</v>
      </c>
    </row>
    <row r="316" spans="1:14" x14ac:dyDescent="0.2">
      <c r="A316" s="57">
        <f t="shared" si="41"/>
        <v>311</v>
      </c>
      <c r="B316" s="290">
        <v>9</v>
      </c>
      <c r="C316" s="81" t="s">
        <v>1738</v>
      </c>
      <c r="D316" s="81">
        <v>2653.63</v>
      </c>
      <c r="E316" s="81"/>
      <c r="F316" s="81"/>
      <c r="G316" s="81">
        <f>D316+E316+F316</f>
        <v>2653.63</v>
      </c>
      <c r="H316" s="291">
        <v>231</v>
      </c>
      <c r="I316" s="204">
        <f>H316/840</f>
        <v>0.27500000000000002</v>
      </c>
      <c r="J316" s="54">
        <f t="shared" si="42"/>
        <v>1012.0000000000001</v>
      </c>
      <c r="K316" s="54">
        <f t="shared" si="39"/>
        <v>222.64000000000001</v>
      </c>
      <c r="L316" s="245">
        <f t="shared" si="45"/>
        <v>442.24400000000003</v>
      </c>
      <c r="M316" s="245">
        <v>27.434000000000005</v>
      </c>
      <c r="N316" s="56">
        <f t="shared" si="46"/>
        <v>0.64225909414650872</v>
      </c>
    </row>
    <row r="317" spans="1:14" x14ac:dyDescent="0.2">
      <c r="A317" s="57">
        <f t="shared" si="41"/>
        <v>312</v>
      </c>
      <c r="B317" s="290">
        <v>1</v>
      </c>
      <c r="C317" s="81" t="s">
        <v>1739</v>
      </c>
      <c r="D317" s="81">
        <v>268.3</v>
      </c>
      <c r="E317" s="81"/>
      <c r="F317" s="81"/>
      <c r="G317" s="81">
        <f>D317+E317+F317</f>
        <v>268.3</v>
      </c>
      <c r="H317" s="291"/>
      <c r="I317" s="204">
        <f>H317/840</f>
        <v>0</v>
      </c>
      <c r="J317" s="54">
        <f t="shared" si="42"/>
        <v>0</v>
      </c>
      <c r="K317" s="54">
        <f t="shared" si="39"/>
        <v>0</v>
      </c>
      <c r="L317" s="245">
        <f t="shared" si="45"/>
        <v>0</v>
      </c>
      <c r="M317" s="245">
        <v>0</v>
      </c>
      <c r="N317" s="56">
        <f t="shared" si="46"/>
        <v>0</v>
      </c>
    </row>
    <row r="318" spans="1:14" x14ac:dyDescent="0.2">
      <c r="A318" s="57">
        <f t="shared" si="41"/>
        <v>313</v>
      </c>
      <c r="B318" s="290">
        <v>9</v>
      </c>
      <c r="C318" s="81" t="s">
        <v>1740</v>
      </c>
      <c r="D318" s="81">
        <v>2006.88</v>
      </c>
      <c r="E318" s="81"/>
      <c r="F318" s="81">
        <v>105.2</v>
      </c>
      <c r="G318" s="81">
        <f>D318+E318+F318</f>
        <v>2112.08</v>
      </c>
      <c r="H318" s="291">
        <v>240</v>
      </c>
      <c r="I318" s="204">
        <f>H318/840</f>
        <v>0.2857142857142857</v>
      </c>
      <c r="J318" s="54">
        <f t="shared" si="42"/>
        <v>1051.4285714285713</v>
      </c>
      <c r="K318" s="54">
        <f t="shared" ref="K318:K386" si="47">J318*0.22</f>
        <v>231.31428571428569</v>
      </c>
      <c r="L318" s="245">
        <f t="shared" si="45"/>
        <v>459.47428571428566</v>
      </c>
      <c r="M318" s="245">
        <v>28.502857142857142</v>
      </c>
      <c r="N318" s="56">
        <f t="shared" si="46"/>
        <v>0.83837733419188676</v>
      </c>
    </row>
    <row r="319" spans="1:14" x14ac:dyDescent="0.2">
      <c r="A319" s="57">
        <f t="shared" si="41"/>
        <v>314</v>
      </c>
      <c r="B319" s="290">
        <v>3</v>
      </c>
      <c r="C319" s="81" t="s">
        <v>1741</v>
      </c>
      <c r="D319" s="81">
        <v>1829</v>
      </c>
      <c r="E319" s="81"/>
      <c r="F319" s="81"/>
      <c r="G319" s="81">
        <f>D319+E319+F319</f>
        <v>1829</v>
      </c>
      <c r="H319" s="291">
        <v>180</v>
      </c>
      <c r="I319" s="204">
        <f>H319/840</f>
        <v>0.21428571428571427</v>
      </c>
      <c r="J319" s="54">
        <f t="shared" si="42"/>
        <v>788.57142857142856</v>
      </c>
      <c r="K319" s="54">
        <f t="shared" si="47"/>
        <v>173.48571428571429</v>
      </c>
      <c r="L319" s="245">
        <f t="shared" si="45"/>
        <v>344.60571428571427</v>
      </c>
      <c r="M319" s="245">
        <v>21.377142857142857</v>
      </c>
      <c r="N319" s="56">
        <f t="shared" si="46"/>
        <v>0.72610169491525423</v>
      </c>
    </row>
    <row r="320" spans="1:14" x14ac:dyDescent="0.2">
      <c r="A320" s="57">
        <f t="shared" si="41"/>
        <v>315</v>
      </c>
      <c r="B320" s="290">
        <v>3</v>
      </c>
      <c r="C320" s="81" t="s">
        <v>1742</v>
      </c>
      <c r="D320" s="81">
        <v>1983.1</v>
      </c>
      <c r="E320" s="81"/>
      <c r="F320" s="81"/>
      <c r="G320" s="81">
        <f>D320+E320+F320</f>
        <v>1983.1</v>
      </c>
      <c r="H320" s="291">
        <v>180</v>
      </c>
      <c r="I320" s="204">
        <f>H320/840</f>
        <v>0.21428571428571427</v>
      </c>
      <c r="J320" s="54">
        <f t="shared" si="42"/>
        <v>788.57142857142856</v>
      </c>
      <c r="K320" s="54">
        <f t="shared" si="47"/>
        <v>173.48571428571429</v>
      </c>
      <c r="L320" s="245">
        <f t="shared" si="45"/>
        <v>344.60571428571427</v>
      </c>
      <c r="M320" s="245">
        <v>21.377142857142857</v>
      </c>
      <c r="N320" s="56">
        <f t="shared" si="46"/>
        <v>0.66967878573949879</v>
      </c>
    </row>
    <row r="321" spans="1:14" x14ac:dyDescent="0.2">
      <c r="A321" s="57">
        <f t="shared" si="41"/>
        <v>316</v>
      </c>
      <c r="B321" s="290">
        <v>1</v>
      </c>
      <c r="C321" s="81" t="s">
        <v>1790</v>
      </c>
      <c r="D321" s="81">
        <v>94.9</v>
      </c>
      <c r="E321" s="81"/>
      <c r="F321" s="81"/>
      <c r="G321" s="81">
        <f t="shared" ref="G321:G382" si="48">D321+E321+F321</f>
        <v>94.9</v>
      </c>
      <c r="H321" s="291"/>
      <c r="I321" s="204">
        <f t="shared" ref="I321:I370" si="49">H321/840</f>
        <v>0</v>
      </c>
      <c r="J321" s="54">
        <f t="shared" si="42"/>
        <v>0</v>
      </c>
      <c r="K321" s="54">
        <f t="shared" si="47"/>
        <v>0</v>
      </c>
      <c r="L321" s="245">
        <f t="shared" si="45"/>
        <v>0</v>
      </c>
      <c r="M321" s="245">
        <v>0</v>
      </c>
      <c r="N321" s="56">
        <f t="shared" si="46"/>
        <v>0</v>
      </c>
    </row>
    <row r="322" spans="1:14" x14ac:dyDescent="0.2">
      <c r="A322" s="57">
        <f t="shared" si="41"/>
        <v>317</v>
      </c>
      <c r="B322" s="290">
        <v>1</v>
      </c>
      <c r="C322" s="81" t="s">
        <v>1791</v>
      </c>
      <c r="D322" s="81">
        <v>63</v>
      </c>
      <c r="E322" s="81"/>
      <c r="F322" s="81"/>
      <c r="G322" s="81">
        <f t="shared" si="48"/>
        <v>63</v>
      </c>
      <c r="H322" s="291"/>
      <c r="I322" s="204">
        <f t="shared" si="49"/>
        <v>0</v>
      </c>
      <c r="J322" s="54">
        <f t="shared" si="42"/>
        <v>0</v>
      </c>
      <c r="K322" s="54">
        <f t="shared" si="47"/>
        <v>0</v>
      </c>
      <c r="L322" s="245">
        <f t="shared" si="45"/>
        <v>0</v>
      </c>
      <c r="M322" s="245">
        <v>0</v>
      </c>
      <c r="N322" s="56">
        <f t="shared" si="46"/>
        <v>0</v>
      </c>
    </row>
    <row r="323" spans="1:14" x14ac:dyDescent="0.2">
      <c r="A323" s="57">
        <f t="shared" si="41"/>
        <v>318</v>
      </c>
      <c r="B323" s="290">
        <v>2</v>
      </c>
      <c r="C323" s="81" t="s">
        <v>1808</v>
      </c>
      <c r="D323" s="81">
        <v>75.599999999999994</v>
      </c>
      <c r="E323" s="81"/>
      <c r="F323" s="81"/>
      <c r="G323" s="81">
        <f t="shared" si="48"/>
        <v>75.599999999999994</v>
      </c>
      <c r="H323" s="291"/>
      <c r="I323" s="204">
        <f t="shared" si="49"/>
        <v>0</v>
      </c>
      <c r="J323" s="54">
        <f t="shared" si="42"/>
        <v>0</v>
      </c>
      <c r="K323" s="54">
        <f t="shared" si="47"/>
        <v>0</v>
      </c>
      <c r="L323" s="245">
        <f t="shared" si="45"/>
        <v>0</v>
      </c>
      <c r="M323" s="245">
        <v>0</v>
      </c>
      <c r="N323" s="56">
        <f t="shared" si="46"/>
        <v>0</v>
      </c>
    </row>
    <row r="324" spans="1:14" x14ac:dyDescent="0.2">
      <c r="A324" s="57">
        <f t="shared" si="41"/>
        <v>319</v>
      </c>
      <c r="B324" s="290">
        <v>1</v>
      </c>
      <c r="C324" s="81" t="s">
        <v>1809</v>
      </c>
      <c r="D324" s="81">
        <v>129.69999999999999</v>
      </c>
      <c r="E324" s="81"/>
      <c r="F324" s="81"/>
      <c r="G324" s="81">
        <f t="shared" si="48"/>
        <v>129.69999999999999</v>
      </c>
      <c r="H324" s="291"/>
      <c r="I324" s="204">
        <f t="shared" si="49"/>
        <v>0</v>
      </c>
      <c r="J324" s="54">
        <f t="shared" si="42"/>
        <v>0</v>
      </c>
      <c r="K324" s="54">
        <f t="shared" si="47"/>
        <v>0</v>
      </c>
      <c r="L324" s="245">
        <f t="shared" si="45"/>
        <v>0</v>
      </c>
      <c r="M324" s="245">
        <v>0</v>
      </c>
      <c r="N324" s="56">
        <f t="shared" si="46"/>
        <v>0</v>
      </c>
    </row>
    <row r="325" spans="1:14" x14ac:dyDescent="0.2">
      <c r="A325" s="57">
        <f t="shared" si="41"/>
        <v>320</v>
      </c>
      <c r="B325" s="290">
        <v>2</v>
      </c>
      <c r="C325" s="81" t="s">
        <v>1810</v>
      </c>
      <c r="D325" s="81">
        <v>137.4</v>
      </c>
      <c r="E325" s="81"/>
      <c r="F325" s="81"/>
      <c r="G325" s="81">
        <f t="shared" si="48"/>
        <v>137.4</v>
      </c>
      <c r="H325" s="291"/>
      <c r="I325" s="204">
        <f t="shared" si="49"/>
        <v>0</v>
      </c>
      <c r="J325" s="54">
        <f t="shared" si="42"/>
        <v>0</v>
      </c>
      <c r="K325" s="54">
        <f t="shared" si="47"/>
        <v>0</v>
      </c>
      <c r="L325" s="245">
        <f t="shared" si="45"/>
        <v>0</v>
      </c>
      <c r="M325" s="245">
        <v>0</v>
      </c>
      <c r="N325" s="56">
        <f t="shared" si="46"/>
        <v>0</v>
      </c>
    </row>
    <row r="326" spans="1:14" x14ac:dyDescent="0.2">
      <c r="A326" s="57">
        <f t="shared" ref="A326:A386" si="50">A325+1</f>
        <v>321</v>
      </c>
      <c r="B326" s="290">
        <v>2</v>
      </c>
      <c r="C326" s="81" t="s">
        <v>1811</v>
      </c>
      <c r="D326" s="81">
        <v>243.35</v>
      </c>
      <c r="E326" s="81"/>
      <c r="F326" s="81"/>
      <c r="G326" s="81">
        <f t="shared" si="48"/>
        <v>243.35</v>
      </c>
      <c r="H326" s="291"/>
      <c r="I326" s="204">
        <f t="shared" si="49"/>
        <v>0</v>
      </c>
      <c r="J326" s="54">
        <f t="shared" si="42"/>
        <v>0</v>
      </c>
      <c r="K326" s="54">
        <f t="shared" si="47"/>
        <v>0</v>
      </c>
      <c r="L326" s="245">
        <f t="shared" si="45"/>
        <v>0</v>
      </c>
      <c r="M326" s="245">
        <v>0</v>
      </c>
      <c r="N326" s="56">
        <f t="shared" si="46"/>
        <v>0</v>
      </c>
    </row>
    <row r="327" spans="1:14" x14ac:dyDescent="0.2">
      <c r="A327" s="57">
        <f t="shared" si="50"/>
        <v>322</v>
      </c>
      <c r="B327" s="290">
        <v>1</v>
      </c>
      <c r="C327" s="81" t="s">
        <v>1812</v>
      </c>
      <c r="D327" s="81">
        <v>130.80000000000001</v>
      </c>
      <c r="E327" s="81"/>
      <c r="F327" s="81"/>
      <c r="G327" s="81">
        <f t="shared" si="48"/>
        <v>130.80000000000001</v>
      </c>
      <c r="H327" s="291"/>
      <c r="I327" s="204">
        <f t="shared" si="49"/>
        <v>0</v>
      </c>
      <c r="J327" s="54">
        <f t="shared" ref="J327:J386" si="51">I327*3680</f>
        <v>0</v>
      </c>
      <c r="K327" s="54">
        <f t="shared" si="47"/>
        <v>0</v>
      </c>
      <c r="L327" s="245">
        <f t="shared" si="45"/>
        <v>0</v>
      </c>
      <c r="M327" s="245">
        <v>0</v>
      </c>
      <c r="N327" s="56">
        <f t="shared" si="46"/>
        <v>0</v>
      </c>
    </row>
    <row r="328" spans="1:14" x14ac:dyDescent="0.2">
      <c r="A328" s="57">
        <f t="shared" si="50"/>
        <v>323</v>
      </c>
      <c r="B328" s="290">
        <v>1</v>
      </c>
      <c r="C328" s="81" t="s">
        <v>1813</v>
      </c>
      <c r="D328" s="81">
        <v>104</v>
      </c>
      <c r="E328" s="81"/>
      <c r="F328" s="81"/>
      <c r="G328" s="81">
        <f t="shared" si="48"/>
        <v>104</v>
      </c>
      <c r="H328" s="291"/>
      <c r="I328" s="204">
        <f t="shared" si="49"/>
        <v>0</v>
      </c>
      <c r="J328" s="54">
        <f t="shared" si="51"/>
        <v>0</v>
      </c>
      <c r="K328" s="54">
        <f t="shared" si="47"/>
        <v>0</v>
      </c>
      <c r="L328" s="245">
        <f t="shared" si="45"/>
        <v>0</v>
      </c>
      <c r="M328" s="245">
        <v>0</v>
      </c>
      <c r="N328" s="56">
        <f t="shared" si="46"/>
        <v>0</v>
      </c>
    </row>
    <row r="329" spans="1:14" x14ac:dyDescent="0.2">
      <c r="A329" s="57">
        <f t="shared" si="50"/>
        <v>324</v>
      </c>
      <c r="B329" s="290">
        <v>2</v>
      </c>
      <c r="C329" s="81" t="s">
        <v>1814</v>
      </c>
      <c r="D329" s="81">
        <v>147.6</v>
      </c>
      <c r="E329" s="81"/>
      <c r="F329" s="81"/>
      <c r="G329" s="81">
        <f t="shared" si="48"/>
        <v>147.6</v>
      </c>
      <c r="H329" s="291"/>
      <c r="I329" s="204">
        <f t="shared" si="49"/>
        <v>0</v>
      </c>
      <c r="J329" s="54">
        <f t="shared" si="51"/>
        <v>0</v>
      </c>
      <c r="K329" s="54">
        <f t="shared" si="47"/>
        <v>0</v>
      </c>
      <c r="L329" s="245">
        <f t="shared" si="45"/>
        <v>0</v>
      </c>
      <c r="M329" s="245">
        <v>0</v>
      </c>
      <c r="N329" s="56">
        <f t="shared" si="46"/>
        <v>0</v>
      </c>
    </row>
    <row r="330" spans="1:14" x14ac:dyDescent="0.2">
      <c r="A330" s="57">
        <f t="shared" si="50"/>
        <v>325</v>
      </c>
      <c r="B330" s="290">
        <v>3</v>
      </c>
      <c r="C330" s="81" t="s">
        <v>1845</v>
      </c>
      <c r="D330" s="81">
        <v>613.6</v>
      </c>
      <c r="E330" s="81"/>
      <c r="F330" s="81">
        <v>61.8</v>
      </c>
      <c r="G330" s="81">
        <f t="shared" si="48"/>
        <v>675.4</v>
      </c>
      <c r="H330" s="291">
        <v>53</v>
      </c>
      <c r="I330" s="204">
        <f t="shared" si="49"/>
        <v>6.3095238095238093E-2</v>
      </c>
      <c r="J330" s="54">
        <f t="shared" si="51"/>
        <v>232.19047619047618</v>
      </c>
      <c r="K330" s="54">
        <f t="shared" si="47"/>
        <v>51.081904761904759</v>
      </c>
      <c r="L330" s="245">
        <f t="shared" si="45"/>
        <v>101.46723809523809</v>
      </c>
      <c r="M330" s="245">
        <v>6.2943809523809522</v>
      </c>
      <c r="N330" s="56">
        <f t="shared" si="46"/>
        <v>0.57896653834764589</v>
      </c>
    </row>
    <row r="331" spans="1:14" x14ac:dyDescent="0.2">
      <c r="A331" s="57">
        <f t="shared" si="50"/>
        <v>326</v>
      </c>
      <c r="B331" s="290">
        <v>3</v>
      </c>
      <c r="C331" s="81" t="s">
        <v>1846</v>
      </c>
      <c r="D331" s="81">
        <v>250.6</v>
      </c>
      <c r="E331" s="81"/>
      <c r="F331" s="81"/>
      <c r="G331" s="81">
        <f t="shared" si="48"/>
        <v>250.6</v>
      </c>
      <c r="H331" s="291"/>
      <c r="I331" s="204">
        <f t="shared" si="49"/>
        <v>0</v>
      </c>
      <c r="J331" s="54">
        <f t="shared" si="51"/>
        <v>0</v>
      </c>
      <c r="K331" s="54">
        <f t="shared" si="47"/>
        <v>0</v>
      </c>
      <c r="L331" s="245">
        <f t="shared" si="45"/>
        <v>0</v>
      </c>
      <c r="M331" s="245">
        <v>0</v>
      </c>
      <c r="N331" s="56">
        <f t="shared" si="46"/>
        <v>0</v>
      </c>
    </row>
    <row r="332" spans="1:14" x14ac:dyDescent="0.2">
      <c r="A332" s="57">
        <f t="shared" si="50"/>
        <v>327</v>
      </c>
      <c r="B332" s="290">
        <v>2</v>
      </c>
      <c r="C332" s="81" t="s">
        <v>1847</v>
      </c>
      <c r="D332" s="81">
        <v>252.6</v>
      </c>
      <c r="E332" s="81"/>
      <c r="F332" s="81"/>
      <c r="G332" s="81">
        <f t="shared" si="48"/>
        <v>252.6</v>
      </c>
      <c r="H332" s="291"/>
      <c r="I332" s="204">
        <f t="shared" si="49"/>
        <v>0</v>
      </c>
      <c r="J332" s="54">
        <f t="shared" si="51"/>
        <v>0</v>
      </c>
      <c r="K332" s="54">
        <f t="shared" si="47"/>
        <v>0</v>
      </c>
      <c r="L332" s="245">
        <f t="shared" si="45"/>
        <v>0</v>
      </c>
      <c r="M332" s="245">
        <v>0</v>
      </c>
      <c r="N332" s="56">
        <f t="shared" si="46"/>
        <v>0</v>
      </c>
    </row>
    <row r="333" spans="1:14" x14ac:dyDescent="0.2">
      <c r="A333" s="57">
        <f t="shared" si="50"/>
        <v>328</v>
      </c>
      <c r="B333" s="290">
        <v>2</v>
      </c>
      <c r="C333" s="81" t="s">
        <v>251</v>
      </c>
      <c r="D333" s="81">
        <v>282.7</v>
      </c>
      <c r="E333" s="81"/>
      <c r="F333" s="81"/>
      <c r="G333" s="81">
        <f t="shared" si="48"/>
        <v>282.7</v>
      </c>
      <c r="H333" s="291"/>
      <c r="I333" s="204">
        <f t="shared" si="49"/>
        <v>0</v>
      </c>
      <c r="J333" s="54">
        <f t="shared" si="51"/>
        <v>0</v>
      </c>
      <c r="K333" s="54">
        <f t="shared" si="47"/>
        <v>0</v>
      </c>
      <c r="L333" s="245">
        <f t="shared" si="45"/>
        <v>0</v>
      </c>
      <c r="M333" s="245">
        <v>0</v>
      </c>
      <c r="N333" s="56">
        <f t="shared" si="46"/>
        <v>0</v>
      </c>
    </row>
    <row r="334" spans="1:14" x14ac:dyDescent="0.2">
      <c r="A334" s="57">
        <f t="shared" si="50"/>
        <v>329</v>
      </c>
      <c r="B334" s="290">
        <v>2</v>
      </c>
      <c r="C334" s="81" t="s">
        <v>252</v>
      </c>
      <c r="D334" s="81">
        <v>280.89999999999998</v>
      </c>
      <c r="E334" s="81"/>
      <c r="F334" s="81"/>
      <c r="G334" s="81">
        <f t="shared" si="48"/>
        <v>280.89999999999998</v>
      </c>
      <c r="H334" s="291"/>
      <c r="I334" s="204">
        <f t="shared" si="49"/>
        <v>0</v>
      </c>
      <c r="J334" s="54">
        <f t="shared" si="51"/>
        <v>0</v>
      </c>
      <c r="K334" s="54">
        <f t="shared" si="47"/>
        <v>0</v>
      </c>
      <c r="L334" s="245">
        <f t="shared" si="45"/>
        <v>0</v>
      </c>
      <c r="M334" s="245">
        <v>0</v>
      </c>
      <c r="N334" s="56">
        <f t="shared" si="46"/>
        <v>0</v>
      </c>
    </row>
    <row r="335" spans="1:14" x14ac:dyDescent="0.2">
      <c r="A335" s="57">
        <f t="shared" si="50"/>
        <v>330</v>
      </c>
      <c r="B335" s="290">
        <v>2</v>
      </c>
      <c r="C335" s="81" t="s">
        <v>253</v>
      </c>
      <c r="D335" s="81">
        <v>255.5</v>
      </c>
      <c r="E335" s="81"/>
      <c r="F335" s="81"/>
      <c r="G335" s="81">
        <f t="shared" si="48"/>
        <v>255.5</v>
      </c>
      <c r="H335" s="291"/>
      <c r="I335" s="204">
        <f t="shared" si="49"/>
        <v>0</v>
      </c>
      <c r="J335" s="54">
        <f t="shared" si="51"/>
        <v>0</v>
      </c>
      <c r="K335" s="54">
        <f t="shared" si="47"/>
        <v>0</v>
      </c>
      <c r="L335" s="245">
        <f t="shared" si="45"/>
        <v>0</v>
      </c>
      <c r="M335" s="245">
        <v>0</v>
      </c>
      <c r="N335" s="56">
        <f t="shared" si="46"/>
        <v>0</v>
      </c>
    </row>
    <row r="336" spans="1:14" x14ac:dyDescent="0.2">
      <c r="A336" s="57">
        <f t="shared" si="50"/>
        <v>331</v>
      </c>
      <c r="B336" s="290">
        <v>3</v>
      </c>
      <c r="C336" s="81" t="s">
        <v>254</v>
      </c>
      <c r="D336" s="81">
        <v>426</v>
      </c>
      <c r="E336" s="81"/>
      <c r="F336" s="81"/>
      <c r="G336" s="81">
        <f t="shared" si="48"/>
        <v>426</v>
      </c>
      <c r="H336" s="291">
        <v>58.6</v>
      </c>
      <c r="I336" s="204">
        <f t="shared" si="49"/>
        <v>6.9761904761904761E-2</v>
      </c>
      <c r="J336" s="54">
        <f t="shared" si="51"/>
        <v>256.72380952380951</v>
      </c>
      <c r="K336" s="54">
        <f t="shared" si="47"/>
        <v>56.479238095238095</v>
      </c>
      <c r="L336" s="245">
        <f t="shared" si="45"/>
        <v>112.18830476190476</v>
      </c>
      <c r="M336" s="245">
        <v>6.9594476190476193</v>
      </c>
      <c r="N336" s="56">
        <f t="shared" si="46"/>
        <v>1.0149079812206572</v>
      </c>
    </row>
    <row r="337" spans="1:14" x14ac:dyDescent="0.2">
      <c r="A337" s="57">
        <f t="shared" si="50"/>
        <v>332</v>
      </c>
      <c r="B337" s="290">
        <v>3</v>
      </c>
      <c r="C337" s="81" t="s">
        <v>255</v>
      </c>
      <c r="D337" s="81">
        <v>267.8</v>
      </c>
      <c r="E337" s="81"/>
      <c r="F337" s="81"/>
      <c r="G337" s="81">
        <f t="shared" si="48"/>
        <v>267.8</v>
      </c>
      <c r="H337" s="291">
        <v>37</v>
      </c>
      <c r="I337" s="204">
        <f t="shared" si="49"/>
        <v>4.4047619047619051E-2</v>
      </c>
      <c r="J337" s="54">
        <f t="shared" si="51"/>
        <v>162.0952380952381</v>
      </c>
      <c r="K337" s="54">
        <f t="shared" si="47"/>
        <v>35.660952380952381</v>
      </c>
      <c r="L337" s="245">
        <f t="shared" si="45"/>
        <v>70.835619047619048</v>
      </c>
      <c r="M337" s="245">
        <v>4.3941904761904764</v>
      </c>
      <c r="N337" s="56">
        <f t="shared" si="46"/>
        <v>1.0193651979088871</v>
      </c>
    </row>
    <row r="338" spans="1:14" x14ac:dyDescent="0.2">
      <c r="A338" s="57">
        <f t="shared" si="50"/>
        <v>333</v>
      </c>
      <c r="B338" s="290">
        <v>4</v>
      </c>
      <c r="C338" s="81" t="s">
        <v>256</v>
      </c>
      <c r="D338" s="81">
        <v>503.7</v>
      </c>
      <c r="E338" s="81"/>
      <c r="F338" s="81"/>
      <c r="G338" s="81">
        <f t="shared" si="48"/>
        <v>503.7</v>
      </c>
      <c r="H338" s="291">
        <v>50.4</v>
      </c>
      <c r="I338" s="204">
        <f t="shared" si="49"/>
        <v>0.06</v>
      </c>
      <c r="J338" s="54">
        <f t="shared" si="51"/>
        <v>220.79999999999998</v>
      </c>
      <c r="K338" s="54">
        <f t="shared" si="47"/>
        <v>48.575999999999993</v>
      </c>
      <c r="L338" s="245">
        <f t="shared" si="45"/>
        <v>96.489599999999996</v>
      </c>
      <c r="M338" s="245">
        <v>5.9855999999999998</v>
      </c>
      <c r="N338" s="56">
        <f t="shared" si="46"/>
        <v>0.7382394282310899</v>
      </c>
    </row>
    <row r="339" spans="1:14" x14ac:dyDescent="0.2">
      <c r="A339" s="57">
        <f t="shared" si="50"/>
        <v>334</v>
      </c>
      <c r="B339" s="290">
        <v>5</v>
      </c>
      <c r="C339" s="81" t="s">
        <v>257</v>
      </c>
      <c r="D339" s="81">
        <v>841.6</v>
      </c>
      <c r="E339" s="81"/>
      <c r="F339" s="81"/>
      <c r="G339" s="81">
        <f t="shared" si="48"/>
        <v>841.6</v>
      </c>
      <c r="H339" s="291">
        <v>96.7</v>
      </c>
      <c r="I339" s="204">
        <f t="shared" si="49"/>
        <v>0.11511904761904762</v>
      </c>
      <c r="J339" s="54">
        <f t="shared" si="51"/>
        <v>423.63809523809522</v>
      </c>
      <c r="K339" s="54">
        <f t="shared" si="47"/>
        <v>93.200380952380954</v>
      </c>
      <c r="L339" s="245">
        <f t="shared" si="45"/>
        <v>185.12984761904761</v>
      </c>
      <c r="M339" s="245">
        <v>11.484276190476191</v>
      </c>
      <c r="N339" s="56">
        <f t="shared" si="46"/>
        <v>0.84773360266159692</v>
      </c>
    </row>
    <row r="340" spans="1:14" x14ac:dyDescent="0.2">
      <c r="A340" s="57">
        <f t="shared" si="50"/>
        <v>335</v>
      </c>
      <c r="B340" s="290">
        <v>3</v>
      </c>
      <c r="C340" s="81" t="s">
        <v>258</v>
      </c>
      <c r="D340" s="81">
        <v>999</v>
      </c>
      <c r="E340" s="81"/>
      <c r="F340" s="81"/>
      <c r="G340" s="81">
        <f t="shared" si="48"/>
        <v>999</v>
      </c>
      <c r="H340" s="291">
        <v>107.4</v>
      </c>
      <c r="I340" s="204">
        <f t="shared" si="49"/>
        <v>0.12785714285714286</v>
      </c>
      <c r="J340" s="54">
        <f t="shared" si="51"/>
        <v>470.51428571428573</v>
      </c>
      <c r="K340" s="54">
        <f t="shared" si="47"/>
        <v>103.51314285714287</v>
      </c>
      <c r="L340" s="245">
        <f t="shared" si="45"/>
        <v>205.61474285714286</v>
      </c>
      <c r="M340" s="245">
        <v>12.755028571428573</v>
      </c>
      <c r="N340" s="56">
        <f t="shared" si="46"/>
        <v>0.79319039039039041</v>
      </c>
    </row>
    <row r="341" spans="1:14" x14ac:dyDescent="0.2">
      <c r="A341" s="57">
        <f t="shared" si="50"/>
        <v>336</v>
      </c>
      <c r="B341" s="290">
        <v>3</v>
      </c>
      <c r="C341" s="81" t="s">
        <v>259</v>
      </c>
      <c r="D341" s="81">
        <v>764.25</v>
      </c>
      <c r="E341" s="81"/>
      <c r="F341" s="81"/>
      <c r="G341" s="81">
        <f t="shared" si="48"/>
        <v>764.25</v>
      </c>
      <c r="H341" s="291">
        <v>55.9</v>
      </c>
      <c r="I341" s="204">
        <f t="shared" si="49"/>
        <v>6.654761904761905E-2</v>
      </c>
      <c r="J341" s="54">
        <f t="shared" si="51"/>
        <v>244.89523809523811</v>
      </c>
      <c r="K341" s="54">
        <f t="shared" si="47"/>
        <v>53.876952380952382</v>
      </c>
      <c r="L341" s="245">
        <f t="shared" si="45"/>
        <v>107.01921904761906</v>
      </c>
      <c r="M341" s="245">
        <v>6.6387904761904766</v>
      </c>
      <c r="N341" s="56">
        <f t="shared" si="46"/>
        <v>0.53965351651946358</v>
      </c>
    </row>
    <row r="342" spans="1:14" x14ac:dyDescent="0.2">
      <c r="A342" s="57">
        <f t="shared" si="50"/>
        <v>337</v>
      </c>
      <c r="B342" s="290">
        <v>2</v>
      </c>
      <c r="C342" s="81" t="s">
        <v>260</v>
      </c>
      <c r="D342" s="81">
        <v>342.3</v>
      </c>
      <c r="E342" s="81"/>
      <c r="F342" s="81"/>
      <c r="G342" s="81">
        <f t="shared" si="48"/>
        <v>342.3</v>
      </c>
      <c r="H342" s="291"/>
      <c r="I342" s="204">
        <f t="shared" si="49"/>
        <v>0</v>
      </c>
      <c r="J342" s="54">
        <f t="shared" si="51"/>
        <v>0</v>
      </c>
      <c r="K342" s="54">
        <f t="shared" si="47"/>
        <v>0</v>
      </c>
      <c r="L342" s="245">
        <f t="shared" si="45"/>
        <v>0</v>
      </c>
      <c r="M342" s="245">
        <v>0</v>
      </c>
      <c r="N342" s="56">
        <f t="shared" si="46"/>
        <v>0</v>
      </c>
    </row>
    <row r="343" spans="1:14" x14ac:dyDescent="0.2">
      <c r="A343" s="57">
        <f t="shared" si="50"/>
        <v>338</v>
      </c>
      <c r="B343" s="290">
        <v>3</v>
      </c>
      <c r="C343" s="81" t="s">
        <v>261</v>
      </c>
      <c r="D343" s="81">
        <v>301</v>
      </c>
      <c r="E343" s="81"/>
      <c r="F343" s="81"/>
      <c r="G343" s="81">
        <f t="shared" si="48"/>
        <v>301</v>
      </c>
      <c r="H343" s="291">
        <v>48</v>
      </c>
      <c r="I343" s="204">
        <f t="shared" si="49"/>
        <v>5.7142857142857141E-2</v>
      </c>
      <c r="J343" s="54">
        <f t="shared" si="51"/>
        <v>210.28571428571428</v>
      </c>
      <c r="K343" s="54">
        <f t="shared" si="47"/>
        <v>46.262857142857143</v>
      </c>
      <c r="L343" s="245">
        <f t="shared" si="45"/>
        <v>91.894857142857134</v>
      </c>
      <c r="M343" s="245">
        <v>5.7005714285714291</v>
      </c>
      <c r="N343" s="56">
        <f t="shared" si="46"/>
        <v>1.1765581395348836</v>
      </c>
    </row>
    <row r="344" spans="1:14" x14ac:dyDescent="0.2">
      <c r="A344" s="57">
        <f t="shared" si="50"/>
        <v>339</v>
      </c>
      <c r="B344" s="290">
        <v>3</v>
      </c>
      <c r="C344" s="81" t="s">
        <v>262</v>
      </c>
      <c r="D344" s="81">
        <v>221.5</v>
      </c>
      <c r="E344" s="81"/>
      <c r="F344" s="81"/>
      <c r="G344" s="81">
        <f t="shared" si="48"/>
        <v>221.5</v>
      </c>
      <c r="H344" s="291">
        <v>26</v>
      </c>
      <c r="I344" s="204">
        <f t="shared" si="49"/>
        <v>3.0952380952380953E-2</v>
      </c>
      <c r="J344" s="54">
        <f t="shared" si="51"/>
        <v>113.90476190476191</v>
      </c>
      <c r="K344" s="54">
        <f t="shared" si="47"/>
        <v>25.059047619047622</v>
      </c>
      <c r="L344" s="245">
        <f t="shared" ref="L344:L371" si="52">J344*0.437</f>
        <v>49.776380952380954</v>
      </c>
      <c r="M344" s="245">
        <v>3.0878095238095242</v>
      </c>
      <c r="N344" s="56">
        <f t="shared" ref="N344:N370" si="53">(J344+K344+L344+M344)/G344</f>
        <v>0.86604063205417614</v>
      </c>
    </row>
    <row r="345" spans="1:14" x14ac:dyDescent="0.2">
      <c r="A345" s="57">
        <f t="shared" si="50"/>
        <v>340</v>
      </c>
      <c r="B345" s="290">
        <v>3</v>
      </c>
      <c r="C345" s="81" t="s">
        <v>263</v>
      </c>
      <c r="D345" s="81">
        <v>232.5</v>
      </c>
      <c r="E345" s="81"/>
      <c r="F345" s="81"/>
      <c r="G345" s="81">
        <f t="shared" si="48"/>
        <v>232.5</v>
      </c>
      <c r="H345" s="291">
        <v>28</v>
      </c>
      <c r="I345" s="204">
        <f t="shared" si="49"/>
        <v>3.3333333333333333E-2</v>
      </c>
      <c r="J345" s="54">
        <f t="shared" si="51"/>
        <v>122.66666666666667</v>
      </c>
      <c r="K345" s="54">
        <f t="shared" si="47"/>
        <v>26.986666666666668</v>
      </c>
      <c r="L345" s="245">
        <f t="shared" si="52"/>
        <v>53.605333333333334</v>
      </c>
      <c r="M345" s="245">
        <v>3.3253333333333335</v>
      </c>
      <c r="N345" s="56">
        <f t="shared" si="53"/>
        <v>0.8885333333333334</v>
      </c>
    </row>
    <row r="346" spans="1:14" x14ac:dyDescent="0.2">
      <c r="A346" s="57">
        <f t="shared" si="50"/>
        <v>341</v>
      </c>
      <c r="B346" s="290">
        <v>2</v>
      </c>
      <c r="C346" s="81" t="s">
        <v>283</v>
      </c>
      <c r="D346" s="81">
        <v>325.3</v>
      </c>
      <c r="E346" s="81"/>
      <c r="F346" s="81"/>
      <c r="G346" s="81">
        <f t="shared" si="48"/>
        <v>325.3</v>
      </c>
      <c r="H346" s="291"/>
      <c r="I346" s="204">
        <f t="shared" si="49"/>
        <v>0</v>
      </c>
      <c r="J346" s="54">
        <f t="shared" si="51"/>
        <v>0</v>
      </c>
      <c r="K346" s="54">
        <f t="shared" si="47"/>
        <v>0</v>
      </c>
      <c r="L346" s="245">
        <f t="shared" si="52"/>
        <v>0</v>
      </c>
      <c r="M346" s="245">
        <v>0</v>
      </c>
      <c r="N346" s="56">
        <f t="shared" si="53"/>
        <v>0</v>
      </c>
    </row>
    <row r="347" spans="1:14" x14ac:dyDescent="0.2">
      <c r="A347" s="57">
        <f t="shared" si="50"/>
        <v>342</v>
      </c>
      <c r="B347" s="290">
        <v>2</v>
      </c>
      <c r="C347" s="81" t="s">
        <v>287</v>
      </c>
      <c r="D347" s="81">
        <v>178.3</v>
      </c>
      <c r="E347" s="81"/>
      <c r="F347" s="81"/>
      <c r="G347" s="81">
        <f t="shared" si="48"/>
        <v>178.3</v>
      </c>
      <c r="H347" s="291"/>
      <c r="I347" s="204">
        <f t="shared" si="49"/>
        <v>0</v>
      </c>
      <c r="J347" s="54">
        <f t="shared" si="51"/>
        <v>0</v>
      </c>
      <c r="K347" s="54">
        <f t="shared" si="47"/>
        <v>0</v>
      </c>
      <c r="L347" s="245">
        <f t="shared" si="52"/>
        <v>0</v>
      </c>
      <c r="M347" s="245">
        <v>0</v>
      </c>
      <c r="N347" s="56">
        <f t="shared" si="53"/>
        <v>0</v>
      </c>
    </row>
    <row r="348" spans="1:14" x14ac:dyDescent="0.2">
      <c r="A348" s="57">
        <f t="shared" si="50"/>
        <v>343</v>
      </c>
      <c r="B348" s="290">
        <v>2</v>
      </c>
      <c r="C348" s="81" t="s">
        <v>311</v>
      </c>
      <c r="D348" s="81">
        <v>212.89</v>
      </c>
      <c r="E348" s="81"/>
      <c r="F348" s="81"/>
      <c r="G348" s="81">
        <f t="shared" si="48"/>
        <v>212.89</v>
      </c>
      <c r="H348" s="291"/>
      <c r="I348" s="204">
        <f t="shared" si="49"/>
        <v>0</v>
      </c>
      <c r="J348" s="54">
        <f t="shared" si="51"/>
        <v>0</v>
      </c>
      <c r="K348" s="54">
        <f t="shared" si="47"/>
        <v>0</v>
      </c>
      <c r="L348" s="245">
        <f t="shared" si="52"/>
        <v>0</v>
      </c>
      <c r="M348" s="245">
        <v>0</v>
      </c>
      <c r="N348" s="56">
        <f t="shared" si="53"/>
        <v>0</v>
      </c>
    </row>
    <row r="349" spans="1:14" x14ac:dyDescent="0.2">
      <c r="A349" s="57">
        <f t="shared" si="50"/>
        <v>344</v>
      </c>
      <c r="B349" s="290">
        <v>2</v>
      </c>
      <c r="C349" s="81" t="s">
        <v>312</v>
      </c>
      <c r="D349" s="81">
        <v>235.6</v>
      </c>
      <c r="E349" s="81"/>
      <c r="F349" s="81"/>
      <c r="G349" s="81">
        <f t="shared" si="48"/>
        <v>235.6</v>
      </c>
      <c r="H349" s="291"/>
      <c r="I349" s="204">
        <f t="shared" si="49"/>
        <v>0</v>
      </c>
      <c r="J349" s="54">
        <f t="shared" si="51"/>
        <v>0</v>
      </c>
      <c r="K349" s="54">
        <f t="shared" si="47"/>
        <v>0</v>
      </c>
      <c r="L349" s="245">
        <f t="shared" si="52"/>
        <v>0</v>
      </c>
      <c r="M349" s="245">
        <v>0</v>
      </c>
      <c r="N349" s="56">
        <f t="shared" si="53"/>
        <v>0</v>
      </c>
    </row>
    <row r="350" spans="1:14" x14ac:dyDescent="0.2">
      <c r="A350" s="57">
        <f t="shared" si="50"/>
        <v>345</v>
      </c>
      <c r="B350" s="290">
        <v>3</v>
      </c>
      <c r="C350" s="81" t="s">
        <v>313</v>
      </c>
      <c r="D350" s="81">
        <v>549.4</v>
      </c>
      <c r="E350" s="81"/>
      <c r="F350" s="81"/>
      <c r="G350" s="81">
        <f t="shared" si="48"/>
        <v>549.4</v>
      </c>
      <c r="H350" s="291">
        <v>50</v>
      </c>
      <c r="I350" s="204">
        <f t="shared" si="49"/>
        <v>5.9523809523809521E-2</v>
      </c>
      <c r="J350" s="54">
        <f t="shared" si="51"/>
        <v>219.04761904761904</v>
      </c>
      <c r="K350" s="54">
        <f t="shared" si="47"/>
        <v>48.19047619047619</v>
      </c>
      <c r="L350" s="245">
        <f t="shared" si="52"/>
        <v>95.723809523809521</v>
      </c>
      <c r="M350" s="245">
        <v>5.9380952380952383</v>
      </c>
      <c r="N350" s="56">
        <f t="shared" si="53"/>
        <v>0.67145977429923553</v>
      </c>
    </row>
    <row r="351" spans="1:14" x14ac:dyDescent="0.2">
      <c r="A351" s="57">
        <f t="shared" si="50"/>
        <v>346</v>
      </c>
      <c r="B351" s="290">
        <v>2</v>
      </c>
      <c r="C351" s="81" t="s">
        <v>314</v>
      </c>
      <c r="D351" s="81">
        <v>335</v>
      </c>
      <c r="E351" s="81"/>
      <c r="F351" s="81"/>
      <c r="G351" s="81">
        <f t="shared" si="48"/>
        <v>335</v>
      </c>
      <c r="H351" s="291"/>
      <c r="I351" s="204">
        <f t="shared" si="49"/>
        <v>0</v>
      </c>
      <c r="J351" s="54">
        <f t="shared" si="51"/>
        <v>0</v>
      </c>
      <c r="K351" s="54">
        <f t="shared" si="47"/>
        <v>0</v>
      </c>
      <c r="L351" s="245">
        <f t="shared" si="52"/>
        <v>0</v>
      </c>
      <c r="M351" s="245">
        <v>0</v>
      </c>
      <c r="N351" s="56">
        <f t="shared" si="53"/>
        <v>0</v>
      </c>
    </row>
    <row r="352" spans="1:14" x14ac:dyDescent="0.2">
      <c r="A352" s="57">
        <f t="shared" si="50"/>
        <v>347</v>
      </c>
      <c r="B352" s="290">
        <v>4</v>
      </c>
      <c r="C352" s="81" t="s">
        <v>315</v>
      </c>
      <c r="D352" s="81">
        <v>867.4</v>
      </c>
      <c r="E352" s="81"/>
      <c r="F352" s="81"/>
      <c r="G352" s="81">
        <f t="shared" si="48"/>
        <v>867.4</v>
      </c>
      <c r="H352" s="291">
        <v>45.3</v>
      </c>
      <c r="I352" s="204">
        <f t="shared" si="49"/>
        <v>5.3928571428571423E-2</v>
      </c>
      <c r="J352" s="54">
        <f t="shared" si="51"/>
        <v>198.45714285714283</v>
      </c>
      <c r="K352" s="54">
        <f t="shared" si="47"/>
        <v>43.660571428571423</v>
      </c>
      <c r="L352" s="245">
        <f t="shared" si="52"/>
        <v>86.72577142857142</v>
      </c>
      <c r="M352" s="245">
        <v>5.3799142857142854</v>
      </c>
      <c r="N352" s="56">
        <f t="shared" si="53"/>
        <v>0.38531634770578732</v>
      </c>
    </row>
    <row r="353" spans="1:14" x14ac:dyDescent="0.2">
      <c r="A353" s="57">
        <f t="shared" si="50"/>
        <v>348</v>
      </c>
      <c r="B353" s="290">
        <v>2</v>
      </c>
      <c r="C353" s="81" t="s">
        <v>316</v>
      </c>
      <c r="D353" s="81">
        <v>617.4</v>
      </c>
      <c r="E353" s="81">
        <v>14.7</v>
      </c>
      <c r="F353" s="81"/>
      <c r="G353" s="81">
        <f t="shared" si="48"/>
        <v>632.1</v>
      </c>
      <c r="H353" s="291"/>
      <c r="I353" s="204">
        <f t="shared" si="49"/>
        <v>0</v>
      </c>
      <c r="J353" s="54">
        <f t="shared" si="51"/>
        <v>0</v>
      </c>
      <c r="K353" s="54">
        <f t="shared" si="47"/>
        <v>0</v>
      </c>
      <c r="L353" s="245">
        <f t="shared" si="52"/>
        <v>0</v>
      </c>
      <c r="M353" s="245">
        <v>0</v>
      </c>
      <c r="N353" s="56">
        <f t="shared" si="53"/>
        <v>0</v>
      </c>
    </row>
    <row r="354" spans="1:14" x14ac:dyDescent="0.2">
      <c r="A354" s="57">
        <f t="shared" si="50"/>
        <v>349</v>
      </c>
      <c r="B354" s="290">
        <v>4</v>
      </c>
      <c r="C354" s="81" t="s">
        <v>317</v>
      </c>
      <c r="D354" s="81">
        <v>1578.2</v>
      </c>
      <c r="E354" s="81"/>
      <c r="F354" s="81"/>
      <c r="G354" s="81">
        <f t="shared" si="48"/>
        <v>1578.2</v>
      </c>
      <c r="H354" s="291">
        <v>210</v>
      </c>
      <c r="I354" s="204">
        <f t="shared" si="49"/>
        <v>0.25</v>
      </c>
      <c r="J354" s="54">
        <f t="shared" si="51"/>
        <v>920</v>
      </c>
      <c r="K354" s="54">
        <f t="shared" si="47"/>
        <v>202.4</v>
      </c>
      <c r="L354" s="245">
        <f t="shared" si="52"/>
        <v>402.04</v>
      </c>
      <c r="M354" s="245">
        <v>24.94</v>
      </c>
      <c r="N354" s="56">
        <f t="shared" si="53"/>
        <v>0.98173868964643274</v>
      </c>
    </row>
    <row r="355" spans="1:14" x14ac:dyDescent="0.2">
      <c r="A355" s="57">
        <f t="shared" si="50"/>
        <v>350</v>
      </c>
      <c r="B355" s="290">
        <v>3</v>
      </c>
      <c r="C355" s="81" t="s">
        <v>318</v>
      </c>
      <c r="D355" s="81">
        <v>261.7</v>
      </c>
      <c r="E355" s="81"/>
      <c r="F355" s="81"/>
      <c r="G355" s="81">
        <f t="shared" si="48"/>
        <v>261.7</v>
      </c>
      <c r="H355" s="291"/>
      <c r="I355" s="204">
        <f t="shared" si="49"/>
        <v>0</v>
      </c>
      <c r="J355" s="54">
        <f t="shared" si="51"/>
        <v>0</v>
      </c>
      <c r="K355" s="54">
        <f t="shared" si="47"/>
        <v>0</v>
      </c>
      <c r="L355" s="245">
        <f t="shared" si="52"/>
        <v>0</v>
      </c>
      <c r="M355" s="245">
        <v>0</v>
      </c>
      <c r="N355" s="56">
        <f t="shared" si="53"/>
        <v>0</v>
      </c>
    </row>
    <row r="356" spans="1:14" x14ac:dyDescent="0.2">
      <c r="A356" s="57">
        <f t="shared" si="50"/>
        <v>351</v>
      </c>
      <c r="B356" s="290">
        <v>1</v>
      </c>
      <c r="C356" s="81" t="s">
        <v>319</v>
      </c>
      <c r="D356" s="81">
        <v>674.21</v>
      </c>
      <c r="E356" s="81"/>
      <c r="F356" s="81"/>
      <c r="G356" s="81">
        <f t="shared" si="48"/>
        <v>674.21</v>
      </c>
      <c r="H356" s="291"/>
      <c r="I356" s="204">
        <f t="shared" si="49"/>
        <v>0</v>
      </c>
      <c r="J356" s="54">
        <f t="shared" si="51"/>
        <v>0</v>
      </c>
      <c r="K356" s="54">
        <f t="shared" si="47"/>
        <v>0</v>
      </c>
      <c r="L356" s="245">
        <f t="shared" si="52"/>
        <v>0</v>
      </c>
      <c r="M356" s="245">
        <v>0</v>
      </c>
      <c r="N356" s="56">
        <f t="shared" si="53"/>
        <v>0</v>
      </c>
    </row>
    <row r="357" spans="1:14" x14ac:dyDescent="0.2">
      <c r="A357" s="57">
        <f t="shared" si="50"/>
        <v>352</v>
      </c>
      <c r="B357" s="290">
        <v>1</v>
      </c>
      <c r="C357" s="81" t="s">
        <v>320</v>
      </c>
      <c r="D357" s="81">
        <v>258.89999999999998</v>
      </c>
      <c r="E357" s="81"/>
      <c r="F357" s="81"/>
      <c r="G357" s="81">
        <f t="shared" si="48"/>
        <v>258.89999999999998</v>
      </c>
      <c r="H357" s="291"/>
      <c r="I357" s="204">
        <f t="shared" si="49"/>
        <v>0</v>
      </c>
      <c r="J357" s="54">
        <f t="shared" si="51"/>
        <v>0</v>
      </c>
      <c r="K357" s="54">
        <f t="shared" si="47"/>
        <v>0</v>
      </c>
      <c r="L357" s="245">
        <f t="shared" si="52"/>
        <v>0</v>
      </c>
      <c r="M357" s="245">
        <v>0</v>
      </c>
      <c r="N357" s="56">
        <f t="shared" si="53"/>
        <v>0</v>
      </c>
    </row>
    <row r="358" spans="1:14" x14ac:dyDescent="0.2">
      <c r="A358" s="57">
        <f t="shared" si="50"/>
        <v>353</v>
      </c>
      <c r="B358" s="290">
        <v>2</v>
      </c>
      <c r="C358" s="81" t="s">
        <v>321</v>
      </c>
      <c r="D358" s="81">
        <v>184.7</v>
      </c>
      <c r="E358" s="81"/>
      <c r="F358" s="81"/>
      <c r="G358" s="81">
        <f t="shared" si="48"/>
        <v>184.7</v>
      </c>
      <c r="H358" s="291"/>
      <c r="I358" s="204">
        <f t="shared" si="49"/>
        <v>0</v>
      </c>
      <c r="J358" s="54">
        <f t="shared" si="51"/>
        <v>0</v>
      </c>
      <c r="K358" s="54">
        <f t="shared" si="47"/>
        <v>0</v>
      </c>
      <c r="L358" s="245">
        <f t="shared" si="52"/>
        <v>0</v>
      </c>
      <c r="M358" s="245">
        <v>0</v>
      </c>
      <c r="N358" s="56">
        <f t="shared" si="53"/>
        <v>0</v>
      </c>
    </row>
    <row r="359" spans="1:14" x14ac:dyDescent="0.2">
      <c r="A359" s="57">
        <f t="shared" si="50"/>
        <v>354</v>
      </c>
      <c r="B359" s="290">
        <v>2</v>
      </c>
      <c r="C359" s="81" t="s">
        <v>322</v>
      </c>
      <c r="D359" s="81">
        <v>197.6</v>
      </c>
      <c r="E359" s="81"/>
      <c r="F359" s="81"/>
      <c r="G359" s="81">
        <f t="shared" si="48"/>
        <v>197.6</v>
      </c>
      <c r="H359" s="291"/>
      <c r="I359" s="204">
        <f t="shared" si="49"/>
        <v>0</v>
      </c>
      <c r="J359" s="54">
        <f t="shared" si="51"/>
        <v>0</v>
      </c>
      <c r="K359" s="54">
        <f t="shared" si="47"/>
        <v>0</v>
      </c>
      <c r="L359" s="245">
        <f t="shared" si="52"/>
        <v>0</v>
      </c>
      <c r="M359" s="245">
        <v>0</v>
      </c>
      <c r="N359" s="56">
        <f t="shared" si="53"/>
        <v>0</v>
      </c>
    </row>
    <row r="360" spans="1:14" x14ac:dyDescent="0.2">
      <c r="A360" s="57">
        <f t="shared" si="50"/>
        <v>355</v>
      </c>
      <c r="B360" s="290">
        <v>2</v>
      </c>
      <c r="C360" s="81" t="s">
        <v>323</v>
      </c>
      <c r="D360" s="81">
        <v>229.2</v>
      </c>
      <c r="E360" s="81"/>
      <c r="F360" s="81"/>
      <c r="G360" s="81">
        <f t="shared" si="48"/>
        <v>229.2</v>
      </c>
      <c r="H360" s="291"/>
      <c r="I360" s="204">
        <f t="shared" si="49"/>
        <v>0</v>
      </c>
      <c r="J360" s="54">
        <f t="shared" si="51"/>
        <v>0</v>
      </c>
      <c r="K360" s="54">
        <f t="shared" si="47"/>
        <v>0</v>
      </c>
      <c r="L360" s="245">
        <f t="shared" si="52"/>
        <v>0</v>
      </c>
      <c r="M360" s="245">
        <v>0</v>
      </c>
      <c r="N360" s="56">
        <f t="shared" si="53"/>
        <v>0</v>
      </c>
    </row>
    <row r="361" spans="1:14" x14ac:dyDescent="0.2">
      <c r="A361" s="57">
        <f t="shared" si="50"/>
        <v>356</v>
      </c>
      <c r="B361" s="290">
        <v>3</v>
      </c>
      <c r="C361" s="81" t="s">
        <v>1774</v>
      </c>
      <c r="D361" s="81">
        <v>455.74</v>
      </c>
      <c r="E361" s="81"/>
      <c r="F361" s="81"/>
      <c r="G361" s="81">
        <f t="shared" si="48"/>
        <v>455.74</v>
      </c>
      <c r="H361" s="291">
        <v>56.1</v>
      </c>
      <c r="I361" s="204">
        <f t="shared" si="49"/>
        <v>6.6785714285714282E-2</v>
      </c>
      <c r="J361" s="54">
        <f t="shared" si="51"/>
        <v>245.77142857142854</v>
      </c>
      <c r="K361" s="54">
        <f t="shared" si="47"/>
        <v>54.069714285714277</v>
      </c>
      <c r="L361" s="245">
        <f t="shared" si="52"/>
        <v>107.40211428571428</v>
      </c>
      <c r="M361" s="245">
        <v>6.6625428571428573</v>
      </c>
      <c r="N361" s="56">
        <f t="shared" si="53"/>
        <v>0.90820599464606999</v>
      </c>
    </row>
    <row r="362" spans="1:14" x14ac:dyDescent="0.2">
      <c r="A362" s="57">
        <f t="shared" si="50"/>
        <v>357</v>
      </c>
      <c r="B362" s="290">
        <v>3</v>
      </c>
      <c r="C362" s="81" t="s">
        <v>1775</v>
      </c>
      <c r="D362" s="81">
        <v>425.6</v>
      </c>
      <c r="E362" s="81">
        <v>38.1</v>
      </c>
      <c r="F362" s="81"/>
      <c r="G362" s="81">
        <f t="shared" si="48"/>
        <v>463.70000000000005</v>
      </c>
      <c r="H362" s="291">
        <v>52.4</v>
      </c>
      <c r="I362" s="204">
        <f t="shared" si="49"/>
        <v>6.2380952380952377E-2</v>
      </c>
      <c r="J362" s="54">
        <f t="shared" si="51"/>
        <v>229.56190476190474</v>
      </c>
      <c r="K362" s="54">
        <f t="shared" si="47"/>
        <v>50.503619047619047</v>
      </c>
      <c r="L362" s="245">
        <f t="shared" si="52"/>
        <v>100.31855238095237</v>
      </c>
      <c r="M362" s="245">
        <v>6.2231238095238091</v>
      </c>
      <c r="N362" s="56">
        <f t="shared" si="53"/>
        <v>0.83374423118395502</v>
      </c>
    </row>
    <row r="363" spans="1:14" x14ac:dyDescent="0.2">
      <c r="A363" s="57">
        <f t="shared" si="50"/>
        <v>358</v>
      </c>
      <c r="B363" s="290">
        <v>3</v>
      </c>
      <c r="C363" s="81" t="s">
        <v>1776</v>
      </c>
      <c r="D363" s="81">
        <v>475.2</v>
      </c>
      <c r="E363" s="81"/>
      <c r="F363" s="81"/>
      <c r="G363" s="81">
        <f t="shared" si="48"/>
        <v>475.2</v>
      </c>
      <c r="H363" s="291">
        <v>49.6</v>
      </c>
      <c r="I363" s="204">
        <f t="shared" si="49"/>
        <v>5.904761904761905E-2</v>
      </c>
      <c r="J363" s="54">
        <f t="shared" si="51"/>
        <v>217.29523809523809</v>
      </c>
      <c r="K363" s="54">
        <f t="shared" si="47"/>
        <v>47.804952380952379</v>
      </c>
      <c r="L363" s="245">
        <f t="shared" si="52"/>
        <v>94.958019047619047</v>
      </c>
      <c r="M363" s="245">
        <v>5.8905904761904768</v>
      </c>
      <c r="N363" s="56">
        <f t="shared" si="53"/>
        <v>0.77009427609427616</v>
      </c>
    </row>
    <row r="364" spans="1:14" x14ac:dyDescent="0.2">
      <c r="A364" s="57">
        <f t="shared" si="50"/>
        <v>359</v>
      </c>
      <c r="B364" s="290">
        <v>3</v>
      </c>
      <c r="C364" s="81" t="s">
        <v>1777</v>
      </c>
      <c r="D364" s="81">
        <v>454.5</v>
      </c>
      <c r="E364" s="81"/>
      <c r="F364" s="81"/>
      <c r="G364" s="81">
        <f t="shared" si="48"/>
        <v>454.5</v>
      </c>
      <c r="H364" s="291">
        <v>63</v>
      </c>
      <c r="I364" s="204">
        <f t="shared" si="49"/>
        <v>7.4999999999999997E-2</v>
      </c>
      <c r="J364" s="54">
        <f t="shared" si="51"/>
        <v>276</v>
      </c>
      <c r="K364" s="54">
        <f t="shared" si="47"/>
        <v>60.72</v>
      </c>
      <c r="L364" s="245">
        <f t="shared" si="52"/>
        <v>120.61199999999999</v>
      </c>
      <c r="M364" s="245">
        <v>7.4820000000000002</v>
      </c>
      <c r="N364" s="56">
        <f t="shared" si="53"/>
        <v>1.0226930693069307</v>
      </c>
    </row>
    <row r="365" spans="1:14" x14ac:dyDescent="0.2">
      <c r="A365" s="57">
        <f t="shared" si="50"/>
        <v>360</v>
      </c>
      <c r="B365" s="290">
        <v>3</v>
      </c>
      <c r="C365" s="81" t="s">
        <v>1778</v>
      </c>
      <c r="D365" s="81">
        <v>590.97</v>
      </c>
      <c r="E365" s="81"/>
      <c r="F365" s="81"/>
      <c r="G365" s="81">
        <f t="shared" si="48"/>
        <v>590.97</v>
      </c>
      <c r="H365" s="291">
        <v>61.5</v>
      </c>
      <c r="I365" s="204">
        <f t="shared" si="49"/>
        <v>7.3214285714285718E-2</v>
      </c>
      <c r="J365" s="54">
        <f t="shared" si="51"/>
        <v>269.42857142857144</v>
      </c>
      <c r="K365" s="54">
        <f t="shared" si="47"/>
        <v>59.274285714285718</v>
      </c>
      <c r="L365" s="245">
        <f t="shared" si="52"/>
        <v>117.74028571428572</v>
      </c>
      <c r="M365" s="245">
        <v>7.3038571428571437</v>
      </c>
      <c r="N365" s="56">
        <f t="shared" si="53"/>
        <v>0.76780039595918581</v>
      </c>
    </row>
    <row r="366" spans="1:14" x14ac:dyDescent="0.2">
      <c r="A366" s="57">
        <f t="shared" si="50"/>
        <v>361</v>
      </c>
      <c r="B366" s="290">
        <v>4</v>
      </c>
      <c r="C366" s="81" t="s">
        <v>1779</v>
      </c>
      <c r="D366" s="81">
        <v>629.20000000000005</v>
      </c>
      <c r="E366" s="81"/>
      <c r="F366" s="81"/>
      <c r="G366" s="81">
        <f t="shared" si="48"/>
        <v>629.20000000000005</v>
      </c>
      <c r="H366" s="291">
        <v>69.599999999999994</v>
      </c>
      <c r="I366" s="204">
        <f t="shared" si="49"/>
        <v>8.2857142857142851E-2</v>
      </c>
      <c r="J366" s="54">
        <f t="shared" si="51"/>
        <v>304.91428571428571</v>
      </c>
      <c r="K366" s="54">
        <f t="shared" si="47"/>
        <v>67.081142857142851</v>
      </c>
      <c r="L366" s="245">
        <f t="shared" si="52"/>
        <v>133.24754285714286</v>
      </c>
      <c r="M366" s="245">
        <v>8.2658285714285711</v>
      </c>
      <c r="N366" s="56">
        <f t="shared" si="53"/>
        <v>0.81612968849332468</v>
      </c>
    </row>
    <row r="367" spans="1:14" x14ac:dyDescent="0.2">
      <c r="A367" s="57">
        <f t="shared" si="50"/>
        <v>362</v>
      </c>
      <c r="B367" s="290">
        <v>3</v>
      </c>
      <c r="C367" s="81" t="s">
        <v>1780</v>
      </c>
      <c r="D367" s="81">
        <v>484.9</v>
      </c>
      <c r="E367" s="81"/>
      <c r="F367" s="81"/>
      <c r="G367" s="81">
        <f t="shared" si="48"/>
        <v>484.9</v>
      </c>
      <c r="H367" s="291">
        <v>48.1</v>
      </c>
      <c r="I367" s="204">
        <f t="shared" si="49"/>
        <v>5.7261904761904764E-2</v>
      </c>
      <c r="J367" s="54">
        <f t="shared" si="51"/>
        <v>210.72380952380954</v>
      </c>
      <c r="K367" s="54">
        <f t="shared" si="47"/>
        <v>46.359238095238098</v>
      </c>
      <c r="L367" s="245">
        <f t="shared" si="52"/>
        <v>92.086304761904771</v>
      </c>
      <c r="M367" s="245">
        <v>5.7124476190476194</v>
      </c>
      <c r="N367" s="56">
        <f t="shared" si="53"/>
        <v>0.73186595174262747</v>
      </c>
    </row>
    <row r="368" spans="1:14" x14ac:dyDescent="0.2">
      <c r="A368" s="57">
        <f t="shared" si="50"/>
        <v>363</v>
      </c>
      <c r="B368" s="290">
        <v>5</v>
      </c>
      <c r="C368" s="81" t="s">
        <v>1781</v>
      </c>
      <c r="D368" s="81">
        <v>1170.4000000000001</v>
      </c>
      <c r="E368" s="81"/>
      <c r="F368" s="81"/>
      <c r="G368" s="81">
        <f t="shared" si="48"/>
        <v>1170.4000000000001</v>
      </c>
      <c r="H368" s="291">
        <v>83.6</v>
      </c>
      <c r="I368" s="204">
        <f t="shared" si="49"/>
        <v>9.9523809523809514E-2</v>
      </c>
      <c r="J368" s="54">
        <f t="shared" si="51"/>
        <v>366.24761904761903</v>
      </c>
      <c r="K368" s="54">
        <f t="shared" si="47"/>
        <v>80.57447619047619</v>
      </c>
      <c r="L368" s="245">
        <f t="shared" si="52"/>
        <v>160.05020952380951</v>
      </c>
      <c r="M368" s="245">
        <v>9.9284952380952376</v>
      </c>
      <c r="N368" s="56">
        <f t="shared" si="53"/>
        <v>0.52699999999999991</v>
      </c>
    </row>
    <row r="369" spans="1:14" x14ac:dyDescent="0.2">
      <c r="A369" s="57">
        <f t="shared" si="50"/>
        <v>364</v>
      </c>
      <c r="B369" s="290">
        <v>4</v>
      </c>
      <c r="C369" s="81" t="s">
        <v>1782</v>
      </c>
      <c r="D369" s="81">
        <v>441.7</v>
      </c>
      <c r="E369" s="81"/>
      <c r="F369" s="81"/>
      <c r="G369" s="81">
        <f t="shared" si="48"/>
        <v>441.7</v>
      </c>
      <c r="H369" s="291">
        <v>63</v>
      </c>
      <c r="I369" s="204">
        <f t="shared" si="49"/>
        <v>7.4999999999999997E-2</v>
      </c>
      <c r="J369" s="54">
        <f t="shared" si="51"/>
        <v>276</v>
      </c>
      <c r="K369" s="54">
        <f t="shared" si="47"/>
        <v>60.72</v>
      </c>
      <c r="L369" s="245">
        <f t="shared" si="52"/>
        <v>120.61199999999999</v>
      </c>
      <c r="M369" s="245">
        <v>7.4820000000000002</v>
      </c>
      <c r="N369" s="56">
        <f t="shared" si="53"/>
        <v>1.0523296354992078</v>
      </c>
    </row>
    <row r="370" spans="1:14" x14ac:dyDescent="0.2">
      <c r="A370" s="57">
        <f t="shared" si="50"/>
        <v>365</v>
      </c>
      <c r="B370" s="290">
        <v>3</v>
      </c>
      <c r="C370" s="81" t="s">
        <v>1783</v>
      </c>
      <c r="D370" s="81">
        <v>465.7</v>
      </c>
      <c r="E370" s="81"/>
      <c r="F370" s="81"/>
      <c r="G370" s="81">
        <f t="shared" si="48"/>
        <v>465.7</v>
      </c>
      <c r="H370" s="291">
        <v>54</v>
      </c>
      <c r="I370" s="204">
        <f t="shared" si="49"/>
        <v>6.4285714285714279E-2</v>
      </c>
      <c r="J370" s="54">
        <f t="shared" si="51"/>
        <v>236.57142857142856</v>
      </c>
      <c r="K370" s="54">
        <f t="shared" si="47"/>
        <v>52.045714285714283</v>
      </c>
      <c r="L370" s="245">
        <f t="shared" si="52"/>
        <v>103.38171428571428</v>
      </c>
      <c r="M370" s="245">
        <v>6.4131428571428568</v>
      </c>
      <c r="N370" s="56">
        <f t="shared" si="53"/>
        <v>0.85551213227399614</v>
      </c>
    </row>
    <row r="371" spans="1:14" x14ac:dyDescent="0.2">
      <c r="A371" s="57">
        <f t="shared" si="50"/>
        <v>366</v>
      </c>
      <c r="B371" s="240">
        <v>9</v>
      </c>
      <c r="C371" s="57" t="s">
        <v>2529</v>
      </c>
      <c r="D371" s="83">
        <v>7459.3</v>
      </c>
      <c r="E371" s="57"/>
      <c r="F371" s="57"/>
      <c r="G371" s="57">
        <f t="shared" si="48"/>
        <v>7459.3</v>
      </c>
      <c r="H371" s="57">
        <v>919</v>
      </c>
      <c r="I371" s="56">
        <f>H371/840</f>
        <v>1.0940476190476192</v>
      </c>
      <c r="J371" s="54">
        <f t="shared" si="51"/>
        <v>4026.0952380952385</v>
      </c>
      <c r="K371" s="54">
        <f t="shared" si="47"/>
        <v>885.74095238095254</v>
      </c>
      <c r="L371" s="245">
        <f t="shared" si="52"/>
        <v>1759.4036190476193</v>
      </c>
      <c r="M371" s="245">
        <v>109.14219047619049</v>
      </c>
      <c r="N371" s="56">
        <f t="shared" ref="N371:N387" si="54">(J371+K371+L371+M371)/D371</f>
        <v>0.90898368479616054</v>
      </c>
    </row>
    <row r="372" spans="1:14" x14ac:dyDescent="0.2">
      <c r="A372" s="57">
        <f t="shared" si="50"/>
        <v>367</v>
      </c>
      <c r="B372" s="240">
        <v>4</v>
      </c>
      <c r="C372" s="57" t="s">
        <v>2477</v>
      </c>
      <c r="D372" s="83">
        <v>1321</v>
      </c>
      <c r="E372" s="57"/>
      <c r="F372" s="57"/>
      <c r="G372" s="57">
        <f t="shared" si="48"/>
        <v>1321</v>
      </c>
      <c r="H372" s="57">
        <v>149</v>
      </c>
      <c r="I372" s="56">
        <f t="shared" ref="I372:I386" si="55">H372/840</f>
        <v>0.17738095238095239</v>
      </c>
      <c r="J372" s="54">
        <f t="shared" si="51"/>
        <v>652.76190476190482</v>
      </c>
      <c r="K372" s="54">
        <f t="shared" si="47"/>
        <v>143.60761904761907</v>
      </c>
      <c r="L372" s="245">
        <v>155.02000000000001</v>
      </c>
      <c r="M372" s="245">
        <v>17.695523809523813</v>
      </c>
      <c r="N372" s="56">
        <f t="shared" si="54"/>
        <v>0.73359958184636465</v>
      </c>
    </row>
    <row r="373" spans="1:14" x14ac:dyDescent="0.2">
      <c r="A373" s="57">
        <f t="shared" si="50"/>
        <v>368</v>
      </c>
      <c r="B373" s="240">
        <v>4</v>
      </c>
      <c r="C373" s="57" t="s">
        <v>2478</v>
      </c>
      <c r="D373" s="83">
        <v>2046.5</v>
      </c>
      <c r="E373" s="57"/>
      <c r="F373" s="57"/>
      <c r="G373" s="57">
        <f t="shared" si="48"/>
        <v>2046.5</v>
      </c>
      <c r="H373" s="57">
        <v>147</v>
      </c>
      <c r="I373" s="56">
        <f t="shared" si="55"/>
        <v>0.17499999999999999</v>
      </c>
      <c r="J373" s="54">
        <f t="shared" si="51"/>
        <v>644</v>
      </c>
      <c r="K373" s="54">
        <f t="shared" si="47"/>
        <v>141.68</v>
      </c>
      <c r="L373" s="245">
        <f t="shared" ref="L373:L386" si="56">J373*0.437</f>
        <v>281.428</v>
      </c>
      <c r="M373" s="245">
        <v>17.457999999999998</v>
      </c>
      <c r="N373" s="56">
        <f t="shared" si="54"/>
        <v>0.52996139750794047</v>
      </c>
    </row>
    <row r="374" spans="1:14" x14ac:dyDescent="0.2">
      <c r="A374" s="57">
        <f t="shared" si="50"/>
        <v>369</v>
      </c>
      <c r="B374" s="240">
        <v>4</v>
      </c>
      <c r="C374" s="57" t="s">
        <v>2479</v>
      </c>
      <c r="D374" s="83">
        <v>2053.5</v>
      </c>
      <c r="E374" s="57"/>
      <c r="F374" s="57"/>
      <c r="G374" s="57">
        <f t="shared" si="48"/>
        <v>2053.5</v>
      </c>
      <c r="H374" s="57">
        <v>139</v>
      </c>
      <c r="I374" s="56">
        <f t="shared" si="55"/>
        <v>0.16547619047619047</v>
      </c>
      <c r="J374" s="54">
        <f t="shared" si="51"/>
        <v>608.95238095238096</v>
      </c>
      <c r="K374" s="54">
        <f t="shared" si="47"/>
        <v>133.96952380952382</v>
      </c>
      <c r="L374" s="245">
        <f t="shared" si="56"/>
        <v>266.11219047619051</v>
      </c>
      <c r="M374" s="245">
        <v>16.507904761904761</v>
      </c>
      <c r="N374" s="56">
        <f t="shared" si="54"/>
        <v>0.49941173606038469</v>
      </c>
    </row>
    <row r="375" spans="1:14" x14ac:dyDescent="0.2">
      <c r="A375" s="57">
        <f t="shared" si="50"/>
        <v>370</v>
      </c>
      <c r="B375" s="240">
        <v>5</v>
      </c>
      <c r="C375" s="57" t="s">
        <v>2480</v>
      </c>
      <c r="D375" s="83">
        <v>644.5</v>
      </c>
      <c r="E375" s="57"/>
      <c r="F375" s="57"/>
      <c r="G375" s="57">
        <f t="shared" si="48"/>
        <v>644.5</v>
      </c>
      <c r="H375" s="57">
        <v>62.6</v>
      </c>
      <c r="I375" s="56">
        <f t="shared" si="55"/>
        <v>7.452380952380952E-2</v>
      </c>
      <c r="J375" s="54">
        <f t="shared" si="51"/>
        <v>274.24761904761903</v>
      </c>
      <c r="K375" s="54">
        <f t="shared" si="47"/>
        <v>60.334476190476188</v>
      </c>
      <c r="L375" s="245">
        <f t="shared" si="56"/>
        <v>119.84620952380952</v>
      </c>
      <c r="M375" s="245">
        <v>7.4344952380952378</v>
      </c>
      <c r="N375" s="56">
        <f t="shared" si="54"/>
        <v>0.71662187742436001</v>
      </c>
    </row>
    <row r="376" spans="1:14" x14ac:dyDescent="0.2">
      <c r="A376" s="57">
        <f t="shared" si="50"/>
        <v>371</v>
      </c>
      <c r="B376" s="240">
        <v>5</v>
      </c>
      <c r="C376" s="57" t="s">
        <v>2481</v>
      </c>
      <c r="D376" s="83">
        <v>665.3</v>
      </c>
      <c r="E376" s="57"/>
      <c r="F376" s="57"/>
      <c r="G376" s="57">
        <f t="shared" si="48"/>
        <v>665.3</v>
      </c>
      <c r="H376" s="57">
        <v>63.5</v>
      </c>
      <c r="I376" s="56">
        <f t="shared" si="55"/>
        <v>7.559523809523809E-2</v>
      </c>
      <c r="J376" s="54">
        <f t="shared" si="51"/>
        <v>278.19047619047615</v>
      </c>
      <c r="K376" s="54">
        <f t="shared" si="47"/>
        <v>61.20190476190475</v>
      </c>
      <c r="L376" s="245">
        <f t="shared" si="56"/>
        <v>121.56923809523808</v>
      </c>
      <c r="M376" s="245">
        <v>7.5413809523809521</v>
      </c>
      <c r="N376" s="56">
        <f t="shared" si="54"/>
        <v>0.70419810611754086</v>
      </c>
    </row>
    <row r="377" spans="1:14" x14ac:dyDescent="0.2">
      <c r="A377" s="57">
        <f t="shared" si="50"/>
        <v>372</v>
      </c>
      <c r="B377" s="240">
        <v>9</v>
      </c>
      <c r="C377" s="57" t="s">
        <v>2482</v>
      </c>
      <c r="D377" s="83">
        <v>3477.44</v>
      </c>
      <c r="E377" s="57"/>
      <c r="F377" s="57"/>
      <c r="G377" s="57">
        <f t="shared" si="48"/>
        <v>3477.44</v>
      </c>
      <c r="H377" s="57">
        <v>319</v>
      </c>
      <c r="I377" s="56">
        <f t="shared" si="55"/>
        <v>0.37976190476190474</v>
      </c>
      <c r="J377" s="54">
        <f t="shared" si="51"/>
        <v>1397.5238095238094</v>
      </c>
      <c r="K377" s="54">
        <f t="shared" si="47"/>
        <v>307.45523809523809</v>
      </c>
      <c r="L377" s="245">
        <f t="shared" si="56"/>
        <v>610.71790476190472</v>
      </c>
      <c r="M377" s="245">
        <v>37.885047619047619</v>
      </c>
      <c r="N377" s="56">
        <f t="shared" si="54"/>
        <v>0.6768145532345633</v>
      </c>
    </row>
    <row r="378" spans="1:14" x14ac:dyDescent="0.2">
      <c r="A378" s="57">
        <f t="shared" si="50"/>
        <v>373</v>
      </c>
      <c r="B378" s="240">
        <v>4</v>
      </c>
      <c r="C378" s="57" t="s">
        <v>2483</v>
      </c>
      <c r="D378" s="83">
        <v>2537.6</v>
      </c>
      <c r="E378" s="57"/>
      <c r="F378" s="57"/>
      <c r="G378" s="57">
        <f t="shared" si="48"/>
        <v>2537.6</v>
      </c>
      <c r="H378" s="57">
        <v>141</v>
      </c>
      <c r="I378" s="56">
        <f t="shared" si="55"/>
        <v>0.16785714285714284</v>
      </c>
      <c r="J378" s="54">
        <f t="shared" si="51"/>
        <v>617.71428571428567</v>
      </c>
      <c r="K378" s="54">
        <f t="shared" si="47"/>
        <v>135.89714285714285</v>
      </c>
      <c r="L378" s="245">
        <f t="shared" si="56"/>
        <v>269.94114285714284</v>
      </c>
      <c r="M378" s="245">
        <v>16.745428571428572</v>
      </c>
      <c r="N378" s="56">
        <f t="shared" si="54"/>
        <v>0.409953499369483</v>
      </c>
    </row>
    <row r="379" spans="1:14" x14ac:dyDescent="0.2">
      <c r="A379" s="57">
        <f t="shared" si="50"/>
        <v>374</v>
      </c>
      <c r="B379" s="240">
        <v>4</v>
      </c>
      <c r="C379" s="57" t="s">
        <v>2484</v>
      </c>
      <c r="D379" s="83">
        <v>2587.5</v>
      </c>
      <c r="E379" s="57"/>
      <c r="F379" s="57"/>
      <c r="G379" s="57">
        <f t="shared" si="48"/>
        <v>2587.5</v>
      </c>
      <c r="H379" s="57">
        <v>191</v>
      </c>
      <c r="I379" s="56">
        <f t="shared" si="55"/>
        <v>0.22738095238095238</v>
      </c>
      <c r="J379" s="54">
        <f t="shared" si="51"/>
        <v>836.7619047619047</v>
      </c>
      <c r="K379" s="54">
        <f t="shared" si="47"/>
        <v>184.08761904761903</v>
      </c>
      <c r="L379" s="245">
        <f t="shared" si="56"/>
        <v>365.66495238095234</v>
      </c>
      <c r="M379" s="245">
        <v>22.683523809523809</v>
      </c>
      <c r="N379" s="56">
        <f t="shared" si="54"/>
        <v>0.54461758454106279</v>
      </c>
    </row>
    <row r="380" spans="1:14" x14ac:dyDescent="0.2">
      <c r="A380" s="57">
        <f t="shared" si="50"/>
        <v>375</v>
      </c>
      <c r="B380" s="240">
        <v>4</v>
      </c>
      <c r="C380" s="57" t="s">
        <v>2485</v>
      </c>
      <c r="D380" s="83">
        <v>1484.2</v>
      </c>
      <c r="E380" s="57"/>
      <c r="F380" s="57"/>
      <c r="G380" s="57">
        <f t="shared" si="48"/>
        <v>1484.2</v>
      </c>
      <c r="H380" s="57">
        <v>98.3</v>
      </c>
      <c r="I380" s="56">
        <f t="shared" si="55"/>
        <v>0.11702380952380952</v>
      </c>
      <c r="J380" s="54">
        <f t="shared" si="51"/>
        <v>430.647619047619</v>
      </c>
      <c r="K380" s="54">
        <f t="shared" si="47"/>
        <v>94.742476190476182</v>
      </c>
      <c r="L380" s="245">
        <f t="shared" si="56"/>
        <v>188.19300952380951</v>
      </c>
      <c r="M380" s="245">
        <v>11.674295238095239</v>
      </c>
      <c r="N380" s="56">
        <f t="shared" si="54"/>
        <v>0.48865206845438613</v>
      </c>
    </row>
    <row r="381" spans="1:14" x14ac:dyDescent="0.2">
      <c r="A381" s="57">
        <f t="shared" si="50"/>
        <v>376</v>
      </c>
      <c r="B381" s="240">
        <v>5</v>
      </c>
      <c r="C381" s="57" t="s">
        <v>2486</v>
      </c>
      <c r="D381" s="83">
        <v>1419.5</v>
      </c>
      <c r="E381" s="57"/>
      <c r="F381" s="57"/>
      <c r="G381" s="57">
        <f t="shared" si="48"/>
        <v>1419.5</v>
      </c>
      <c r="H381" s="57">
        <v>124.5</v>
      </c>
      <c r="I381" s="56">
        <f t="shared" si="55"/>
        <v>0.14821428571428572</v>
      </c>
      <c r="J381" s="54">
        <f t="shared" si="51"/>
        <v>545.42857142857144</v>
      </c>
      <c r="K381" s="54">
        <f t="shared" si="47"/>
        <v>119.99428571428572</v>
      </c>
      <c r="L381" s="245">
        <f t="shared" si="56"/>
        <v>238.35228571428573</v>
      </c>
      <c r="M381" s="245">
        <v>14.785857142857143</v>
      </c>
      <c r="N381" s="56">
        <f t="shared" si="54"/>
        <v>0.64710179640718568</v>
      </c>
    </row>
    <row r="382" spans="1:14" x14ac:dyDescent="0.2">
      <c r="A382" s="57">
        <f t="shared" si="50"/>
        <v>377</v>
      </c>
      <c r="B382" s="240">
        <v>4</v>
      </c>
      <c r="C382" s="57" t="s">
        <v>2487</v>
      </c>
      <c r="D382" s="83">
        <v>999.4</v>
      </c>
      <c r="E382" s="57"/>
      <c r="F382" s="57"/>
      <c r="G382" s="57">
        <f t="shared" si="48"/>
        <v>999.4</v>
      </c>
      <c r="H382" s="57">
        <v>83.2</v>
      </c>
      <c r="I382" s="56">
        <f t="shared" si="55"/>
        <v>9.9047619047619051E-2</v>
      </c>
      <c r="J382" s="54">
        <f t="shared" si="51"/>
        <v>364.49523809523811</v>
      </c>
      <c r="K382" s="54">
        <f t="shared" si="47"/>
        <v>80.188952380952387</v>
      </c>
      <c r="L382" s="245">
        <f t="shared" si="56"/>
        <v>159.28441904761905</v>
      </c>
      <c r="M382" s="245">
        <v>9.8809904761904779</v>
      </c>
      <c r="N382" s="56">
        <f t="shared" si="54"/>
        <v>0.61421813087852728</v>
      </c>
    </row>
    <row r="383" spans="1:14" x14ac:dyDescent="0.2">
      <c r="A383" s="57">
        <f t="shared" si="50"/>
        <v>378</v>
      </c>
      <c r="B383" s="240">
        <v>5</v>
      </c>
      <c r="C383" s="57" t="s">
        <v>2488</v>
      </c>
      <c r="D383" s="83">
        <v>2110</v>
      </c>
      <c r="E383" s="57"/>
      <c r="F383" s="57"/>
      <c r="G383" s="57">
        <f>D383+E383+F383</f>
        <v>2110</v>
      </c>
      <c r="H383" s="57">
        <v>210</v>
      </c>
      <c r="I383" s="56">
        <f t="shared" si="55"/>
        <v>0.25</v>
      </c>
      <c r="J383" s="54">
        <f t="shared" si="51"/>
        <v>920</v>
      </c>
      <c r="K383" s="54">
        <f t="shared" si="47"/>
        <v>202.4</v>
      </c>
      <c r="L383" s="245">
        <f t="shared" si="56"/>
        <v>402.04</v>
      </c>
      <c r="M383" s="245">
        <v>24.94</v>
      </c>
      <c r="N383" s="56">
        <f t="shared" si="54"/>
        <v>0.73430331753554512</v>
      </c>
    </row>
    <row r="384" spans="1:14" x14ac:dyDescent="0.2">
      <c r="A384" s="57">
        <f t="shared" si="50"/>
        <v>379</v>
      </c>
      <c r="B384" s="240">
        <v>5</v>
      </c>
      <c r="C384" s="57" t="s">
        <v>2489</v>
      </c>
      <c r="D384" s="83">
        <v>3201.5</v>
      </c>
      <c r="E384" s="57"/>
      <c r="F384" s="57"/>
      <c r="G384" s="57">
        <f>D384+E384+F384</f>
        <v>3201.5</v>
      </c>
      <c r="H384" s="57">
        <v>272</v>
      </c>
      <c r="I384" s="56">
        <f t="shared" si="55"/>
        <v>0.32380952380952382</v>
      </c>
      <c r="J384" s="54">
        <f t="shared" si="51"/>
        <v>1191.6190476190477</v>
      </c>
      <c r="K384" s="54">
        <f t="shared" si="47"/>
        <v>262.15619047619049</v>
      </c>
      <c r="L384" s="245">
        <f t="shared" si="56"/>
        <v>520.73752380952385</v>
      </c>
      <c r="M384" s="245">
        <v>32.3032380952381</v>
      </c>
      <c r="N384" s="56">
        <f t="shared" si="54"/>
        <v>0.62683617054505714</v>
      </c>
    </row>
    <row r="385" spans="1:14" x14ac:dyDescent="0.2">
      <c r="A385" s="57">
        <f t="shared" si="50"/>
        <v>380</v>
      </c>
      <c r="B385" s="240">
        <v>5</v>
      </c>
      <c r="C385" s="57" t="s">
        <v>2530</v>
      </c>
      <c r="D385" s="83">
        <v>783.9</v>
      </c>
      <c r="E385" s="57"/>
      <c r="F385" s="57"/>
      <c r="G385" s="57">
        <f>D385+E385+F385</f>
        <v>783.9</v>
      </c>
      <c r="H385" s="57">
        <v>47</v>
      </c>
      <c r="I385" s="56">
        <f t="shared" si="55"/>
        <v>5.5952380952380955E-2</v>
      </c>
      <c r="J385" s="54">
        <f t="shared" si="51"/>
        <v>205.90476190476193</v>
      </c>
      <c r="K385" s="54">
        <f t="shared" si="47"/>
        <v>45.299047619047627</v>
      </c>
      <c r="L385" s="245">
        <f t="shared" si="56"/>
        <v>89.980380952380955</v>
      </c>
      <c r="M385" s="245">
        <v>5.5818095238095244</v>
      </c>
      <c r="N385" s="56">
        <f t="shared" si="54"/>
        <v>0.44235999489730837</v>
      </c>
    </row>
    <row r="386" spans="1:14" ht="15.75" customHeight="1" x14ac:dyDescent="0.2">
      <c r="A386" s="57">
        <f t="shared" si="50"/>
        <v>381</v>
      </c>
      <c r="B386" s="240">
        <v>4</v>
      </c>
      <c r="C386" s="57" t="s">
        <v>2531</v>
      </c>
      <c r="D386" s="83">
        <v>1990</v>
      </c>
      <c r="E386" s="57"/>
      <c r="F386" s="57"/>
      <c r="G386" s="57">
        <f>D386+E386+F386</f>
        <v>1990</v>
      </c>
      <c r="H386" s="57">
        <v>145</v>
      </c>
      <c r="I386" s="56">
        <f t="shared" si="55"/>
        <v>0.17261904761904762</v>
      </c>
      <c r="J386" s="54">
        <f t="shared" si="51"/>
        <v>635.23809523809518</v>
      </c>
      <c r="K386" s="54">
        <f t="shared" si="47"/>
        <v>139.75238095238095</v>
      </c>
      <c r="L386" s="245">
        <f t="shared" si="56"/>
        <v>277.59904761904761</v>
      </c>
      <c r="M386" s="245">
        <v>17.220476190476191</v>
      </c>
      <c r="N386" s="56">
        <f t="shared" si="54"/>
        <v>0.53759296482412045</v>
      </c>
    </row>
    <row r="387" spans="1:14" ht="15.75" customHeight="1" x14ac:dyDescent="0.2">
      <c r="A387" s="24"/>
      <c r="B387" s="24"/>
      <c r="C387" s="25" t="s">
        <v>2181</v>
      </c>
      <c r="D387" s="219">
        <f>SUM(D6:D386)</f>
        <v>262877.03000000009</v>
      </c>
      <c r="E387" s="219">
        <f t="shared" ref="E387:F387" si="57">SUM(E6:E386)</f>
        <v>4443.6000000000004</v>
      </c>
      <c r="F387" s="219">
        <f t="shared" si="57"/>
        <v>6785.3000000000038</v>
      </c>
      <c r="G387" s="219">
        <f>SUM(G6:G386)</f>
        <v>274105.93000000011</v>
      </c>
      <c r="H387" s="219">
        <f t="shared" ref="H387:M387" si="58">SUM(H6:H386)</f>
        <v>26305.3</v>
      </c>
      <c r="I387" s="219">
        <f t="shared" si="58"/>
        <v>31.230952380952381</v>
      </c>
      <c r="J387" s="219">
        <f t="shared" si="58"/>
        <v>114929.90476190481</v>
      </c>
      <c r="K387" s="219">
        <f t="shared" si="58"/>
        <v>25284.57904761906</v>
      </c>
      <c r="L387" s="219">
        <f t="shared" si="58"/>
        <v>50137.060304761901</v>
      </c>
      <c r="M387" s="219">
        <f t="shared" si="58"/>
        <v>3115.5998095238101</v>
      </c>
      <c r="N387" s="56">
        <f t="shared" si="54"/>
        <v>0.73596062738463497</v>
      </c>
    </row>
    <row r="388" spans="1:14" ht="15.75" customHeight="1" x14ac:dyDescent="0.2">
      <c r="A388" s="329" t="s">
        <v>1972</v>
      </c>
      <c r="B388" s="330"/>
      <c r="C388" s="330"/>
      <c r="D388" s="330"/>
      <c r="E388" s="330"/>
      <c r="F388" s="330"/>
      <c r="G388" s="330"/>
      <c r="H388" s="330"/>
      <c r="I388" s="330"/>
      <c r="J388" s="330"/>
      <c r="K388" s="330"/>
      <c r="L388" s="330"/>
      <c r="M388" s="330"/>
      <c r="N388" s="331"/>
    </row>
    <row r="389" spans="1:14" ht="12.75" customHeight="1" x14ac:dyDescent="0.2">
      <c r="A389" s="240">
        <v>1</v>
      </c>
      <c r="B389" s="2">
        <v>3</v>
      </c>
      <c r="C389" s="57" t="s">
        <v>2182</v>
      </c>
      <c r="D389" s="57">
        <v>400.8</v>
      </c>
      <c r="E389" s="57"/>
      <c r="F389" s="57"/>
      <c r="G389" s="57">
        <f t="shared" ref="G389:G447" si="59">D389+E389+F389</f>
        <v>400.8</v>
      </c>
      <c r="H389" s="26">
        <v>58.1</v>
      </c>
      <c r="I389" s="54">
        <f t="shared" ref="I389:I447" si="60">H389/840</f>
        <v>6.9166666666666668E-2</v>
      </c>
      <c r="J389" s="54">
        <f>I389*3680</f>
        <v>254.53333333333333</v>
      </c>
      <c r="K389" s="204">
        <f>J389*0.22</f>
        <v>55.99733333333333</v>
      </c>
      <c r="L389" s="245">
        <f>J389*0.5</f>
        <v>127.26666666666667</v>
      </c>
      <c r="M389" s="245">
        <v>6.9000666666666675</v>
      </c>
      <c r="N389" s="56">
        <f t="shared" ref="N389:N422" si="61">(J389+K389+L389+M389)/D389</f>
        <v>1.1095244510978042</v>
      </c>
    </row>
    <row r="390" spans="1:14" ht="12.75" customHeight="1" x14ac:dyDescent="0.2">
      <c r="A390" s="240">
        <f>1+A389</f>
        <v>2</v>
      </c>
      <c r="B390" s="27">
        <v>2</v>
      </c>
      <c r="C390" s="57" t="s">
        <v>2183</v>
      </c>
      <c r="D390" s="57">
        <v>272.8</v>
      </c>
      <c r="E390" s="57"/>
      <c r="F390" s="57"/>
      <c r="G390" s="57">
        <f t="shared" si="59"/>
        <v>272.8</v>
      </c>
      <c r="H390" s="28"/>
      <c r="I390" s="54">
        <f t="shared" si="60"/>
        <v>0</v>
      </c>
      <c r="J390" s="54">
        <f t="shared" ref="J390:J453" si="62">I390*3680</f>
        <v>0</v>
      </c>
      <c r="K390" s="204">
        <f t="shared" ref="K390:K448" si="63">J390*0.22</f>
        <v>0</v>
      </c>
      <c r="L390" s="245">
        <f t="shared" ref="L390:L453" si="64">J390*0.5</f>
        <v>0</v>
      </c>
      <c r="M390" s="245">
        <v>0</v>
      </c>
      <c r="N390" s="56">
        <f t="shared" si="61"/>
        <v>0</v>
      </c>
    </row>
    <row r="391" spans="1:14" ht="12.75" customHeight="1" x14ac:dyDescent="0.2">
      <c r="A391" s="240">
        <f t="shared" ref="A391:A454" si="65">1+A390</f>
        <v>3</v>
      </c>
      <c r="B391" s="27">
        <v>3</v>
      </c>
      <c r="C391" s="57" t="s">
        <v>2184</v>
      </c>
      <c r="D391" s="57">
        <v>584.5</v>
      </c>
      <c r="E391" s="57"/>
      <c r="F391" s="57"/>
      <c r="G391" s="57">
        <f t="shared" si="59"/>
        <v>584.5</v>
      </c>
      <c r="H391" s="28">
        <v>50.7</v>
      </c>
      <c r="I391" s="54">
        <f t="shared" si="60"/>
        <v>6.0357142857142859E-2</v>
      </c>
      <c r="J391" s="54">
        <f t="shared" si="62"/>
        <v>222.11428571428573</v>
      </c>
      <c r="K391" s="204">
        <f t="shared" si="63"/>
        <v>48.865142857142864</v>
      </c>
      <c r="L391" s="245">
        <f t="shared" si="64"/>
        <v>111.05714285714286</v>
      </c>
      <c r="M391" s="245">
        <v>6.0212285714285718</v>
      </c>
      <c r="N391" s="56">
        <f t="shared" si="61"/>
        <v>0.66391411462788719</v>
      </c>
    </row>
    <row r="392" spans="1:14" ht="12.75" customHeight="1" x14ac:dyDescent="0.2">
      <c r="A392" s="240">
        <f t="shared" si="65"/>
        <v>4</v>
      </c>
      <c r="B392" s="27">
        <v>2</v>
      </c>
      <c r="C392" s="57" t="s">
        <v>2185</v>
      </c>
      <c r="D392" s="57">
        <v>274.10000000000002</v>
      </c>
      <c r="E392" s="57"/>
      <c r="F392" s="57">
        <v>19.2</v>
      </c>
      <c r="G392" s="57">
        <f t="shared" si="59"/>
        <v>293.3</v>
      </c>
      <c r="H392" s="28"/>
      <c r="I392" s="54">
        <f t="shared" si="60"/>
        <v>0</v>
      </c>
      <c r="J392" s="54">
        <f t="shared" si="62"/>
        <v>0</v>
      </c>
      <c r="K392" s="204">
        <f t="shared" si="63"/>
        <v>0</v>
      </c>
      <c r="L392" s="245">
        <f t="shared" si="64"/>
        <v>0</v>
      </c>
      <c r="M392" s="245">
        <v>0</v>
      </c>
      <c r="N392" s="56">
        <f t="shared" si="61"/>
        <v>0</v>
      </c>
    </row>
    <row r="393" spans="1:14" ht="12.75" customHeight="1" x14ac:dyDescent="0.2">
      <c r="A393" s="240">
        <f t="shared" si="65"/>
        <v>5</v>
      </c>
      <c r="B393" s="27">
        <v>3</v>
      </c>
      <c r="C393" s="57" t="s">
        <v>2186</v>
      </c>
      <c r="D393" s="57">
        <v>468.6</v>
      </c>
      <c r="E393" s="57"/>
      <c r="F393" s="57"/>
      <c r="G393" s="57">
        <f t="shared" si="59"/>
        <v>468.6</v>
      </c>
      <c r="H393" s="28">
        <v>41</v>
      </c>
      <c r="I393" s="54">
        <f t="shared" si="60"/>
        <v>4.880952380952381E-2</v>
      </c>
      <c r="J393" s="54">
        <f t="shared" si="62"/>
        <v>179.61904761904762</v>
      </c>
      <c r="K393" s="204">
        <f t="shared" si="63"/>
        <v>39.516190476190474</v>
      </c>
      <c r="L393" s="245">
        <f t="shared" si="64"/>
        <v>89.80952380952381</v>
      </c>
      <c r="M393" s="245">
        <v>4.8692380952380958</v>
      </c>
      <c r="N393" s="56">
        <f t="shared" si="61"/>
        <v>0.66968416559965849</v>
      </c>
    </row>
    <row r="394" spans="1:14" ht="12.75" customHeight="1" x14ac:dyDescent="0.2">
      <c r="A394" s="240">
        <f t="shared" si="65"/>
        <v>6</v>
      </c>
      <c r="B394" s="27">
        <v>2</v>
      </c>
      <c r="C394" s="57" t="s">
        <v>2187</v>
      </c>
      <c r="D394" s="57">
        <v>346.93</v>
      </c>
      <c r="E394" s="57"/>
      <c r="F394" s="57"/>
      <c r="G394" s="57">
        <f t="shared" si="59"/>
        <v>346.93</v>
      </c>
      <c r="H394" s="28"/>
      <c r="I394" s="54">
        <f t="shared" si="60"/>
        <v>0</v>
      </c>
      <c r="J394" s="54">
        <f t="shared" si="62"/>
        <v>0</v>
      </c>
      <c r="K394" s="204">
        <f t="shared" si="63"/>
        <v>0</v>
      </c>
      <c r="L394" s="245">
        <f t="shared" si="64"/>
        <v>0</v>
      </c>
      <c r="M394" s="245">
        <v>0</v>
      </c>
      <c r="N394" s="56">
        <f t="shared" si="61"/>
        <v>0</v>
      </c>
    </row>
    <row r="395" spans="1:14" ht="12.75" customHeight="1" x14ac:dyDescent="0.2">
      <c r="A395" s="240">
        <f t="shared" si="65"/>
        <v>7</v>
      </c>
      <c r="B395" s="27">
        <v>3</v>
      </c>
      <c r="C395" s="57" t="s">
        <v>2188</v>
      </c>
      <c r="D395" s="57">
        <v>606.20000000000005</v>
      </c>
      <c r="E395" s="57"/>
      <c r="F395" s="57">
        <v>58.3</v>
      </c>
      <c r="G395" s="57">
        <f t="shared" si="59"/>
        <v>664.5</v>
      </c>
      <c r="H395" s="28">
        <v>95</v>
      </c>
      <c r="I395" s="54">
        <f t="shared" si="60"/>
        <v>0.1130952380952381</v>
      </c>
      <c r="J395" s="54">
        <f t="shared" si="62"/>
        <v>416.1904761904762</v>
      </c>
      <c r="K395" s="204">
        <f t="shared" si="63"/>
        <v>91.561904761904771</v>
      </c>
      <c r="L395" s="245">
        <f t="shared" si="64"/>
        <v>208.0952380952381</v>
      </c>
      <c r="M395" s="245">
        <v>11.282380952380953</v>
      </c>
      <c r="N395" s="56">
        <f t="shared" si="61"/>
        <v>1.199488617617948</v>
      </c>
    </row>
    <row r="396" spans="1:14" ht="12.75" customHeight="1" x14ac:dyDescent="0.2">
      <c r="A396" s="240">
        <f t="shared" si="65"/>
        <v>8</v>
      </c>
      <c r="B396" s="27">
        <v>2</v>
      </c>
      <c r="C396" s="57" t="s">
        <v>2189</v>
      </c>
      <c r="D396" s="57">
        <v>434.3</v>
      </c>
      <c r="E396" s="57"/>
      <c r="F396" s="57"/>
      <c r="G396" s="57">
        <f t="shared" si="59"/>
        <v>434.3</v>
      </c>
      <c r="H396" s="28"/>
      <c r="I396" s="54">
        <f t="shared" si="60"/>
        <v>0</v>
      </c>
      <c r="J396" s="54">
        <f t="shared" si="62"/>
        <v>0</v>
      </c>
      <c r="K396" s="204">
        <f t="shared" si="63"/>
        <v>0</v>
      </c>
      <c r="L396" s="245">
        <f t="shared" si="64"/>
        <v>0</v>
      </c>
      <c r="M396" s="245">
        <v>0</v>
      </c>
      <c r="N396" s="56">
        <f t="shared" si="61"/>
        <v>0</v>
      </c>
    </row>
    <row r="397" spans="1:14" ht="12.75" customHeight="1" x14ac:dyDescent="0.2">
      <c r="A397" s="240">
        <f t="shared" si="65"/>
        <v>9</v>
      </c>
      <c r="B397" s="27">
        <v>2</v>
      </c>
      <c r="C397" s="57" t="s">
        <v>2190</v>
      </c>
      <c r="D397" s="57">
        <v>613.4</v>
      </c>
      <c r="E397" s="57"/>
      <c r="F397" s="57">
        <v>29</v>
      </c>
      <c r="G397" s="57">
        <f t="shared" si="59"/>
        <v>642.4</v>
      </c>
      <c r="H397" s="28"/>
      <c r="I397" s="54">
        <f t="shared" si="60"/>
        <v>0</v>
      </c>
      <c r="J397" s="54">
        <f t="shared" si="62"/>
        <v>0</v>
      </c>
      <c r="K397" s="204">
        <f t="shared" si="63"/>
        <v>0</v>
      </c>
      <c r="L397" s="245">
        <f t="shared" si="64"/>
        <v>0</v>
      </c>
      <c r="M397" s="245">
        <v>0</v>
      </c>
      <c r="N397" s="56">
        <f t="shared" si="61"/>
        <v>0</v>
      </c>
    </row>
    <row r="398" spans="1:14" ht="12.75" customHeight="1" x14ac:dyDescent="0.2">
      <c r="A398" s="240">
        <f t="shared" si="65"/>
        <v>10</v>
      </c>
      <c r="B398" s="27">
        <v>3</v>
      </c>
      <c r="C398" s="57" t="s">
        <v>2191</v>
      </c>
      <c r="D398" s="57">
        <v>237.3</v>
      </c>
      <c r="E398" s="57"/>
      <c r="F398" s="57"/>
      <c r="G398" s="57">
        <f t="shared" si="59"/>
        <v>237.3</v>
      </c>
      <c r="H398" s="28">
        <v>32</v>
      </c>
      <c r="I398" s="54">
        <f>H398/840</f>
        <v>3.8095238095238099E-2</v>
      </c>
      <c r="J398" s="54">
        <f t="shared" si="62"/>
        <v>140.1904761904762</v>
      </c>
      <c r="K398" s="204">
        <f t="shared" si="63"/>
        <v>30.841904761904765</v>
      </c>
      <c r="L398" s="245">
        <f t="shared" si="64"/>
        <v>70.095238095238102</v>
      </c>
      <c r="M398" s="245">
        <v>3.8003809523809529</v>
      </c>
      <c r="N398" s="56">
        <f t="shared" si="61"/>
        <v>1.0321449641803624</v>
      </c>
    </row>
    <row r="399" spans="1:14" ht="12.75" customHeight="1" x14ac:dyDescent="0.2">
      <c r="A399" s="240">
        <f t="shared" si="65"/>
        <v>11</v>
      </c>
      <c r="B399" s="27">
        <v>3</v>
      </c>
      <c r="C399" s="57" t="s">
        <v>2192</v>
      </c>
      <c r="D399" s="57">
        <v>662.7</v>
      </c>
      <c r="E399" s="57"/>
      <c r="F399" s="57">
        <v>66.400000000000006</v>
      </c>
      <c r="G399" s="57">
        <f t="shared" si="59"/>
        <v>729.1</v>
      </c>
      <c r="H399" s="28">
        <v>96</v>
      </c>
      <c r="I399" s="54">
        <f t="shared" si="60"/>
        <v>0.11428571428571428</v>
      </c>
      <c r="J399" s="54">
        <f t="shared" si="62"/>
        <v>420.57142857142856</v>
      </c>
      <c r="K399" s="204">
        <f t="shared" si="63"/>
        <v>92.525714285714287</v>
      </c>
      <c r="L399" s="245">
        <f t="shared" si="64"/>
        <v>210.28571428571428</v>
      </c>
      <c r="M399" s="245">
        <v>11.401142857142858</v>
      </c>
      <c r="N399" s="56">
        <f t="shared" si="61"/>
        <v>1.1087732005432323</v>
      </c>
    </row>
    <row r="400" spans="1:14" ht="12.75" customHeight="1" x14ac:dyDescent="0.2">
      <c r="A400" s="240">
        <f t="shared" si="65"/>
        <v>12</v>
      </c>
      <c r="B400" s="27">
        <v>3</v>
      </c>
      <c r="C400" s="57" t="s">
        <v>2194</v>
      </c>
      <c r="D400" s="57">
        <v>660.2</v>
      </c>
      <c r="E400" s="57"/>
      <c r="F400" s="57"/>
      <c r="G400" s="57">
        <f t="shared" si="59"/>
        <v>660.2</v>
      </c>
      <c r="H400" s="28">
        <v>137.30000000000001</v>
      </c>
      <c r="I400" s="54">
        <f t="shared" si="60"/>
        <v>0.16345238095238096</v>
      </c>
      <c r="J400" s="54">
        <f t="shared" si="62"/>
        <v>601.50476190476195</v>
      </c>
      <c r="K400" s="204">
        <f t="shared" si="63"/>
        <v>132.33104761904764</v>
      </c>
      <c r="L400" s="245">
        <f t="shared" si="64"/>
        <v>300.75238095238097</v>
      </c>
      <c r="M400" s="245">
        <v>16.306009523809525</v>
      </c>
      <c r="N400" s="56">
        <f t="shared" si="61"/>
        <v>1.5917815813389879</v>
      </c>
    </row>
    <row r="401" spans="1:14" ht="12.75" customHeight="1" x14ac:dyDescent="0.2">
      <c r="A401" s="240">
        <f t="shared" si="65"/>
        <v>13</v>
      </c>
      <c r="B401" s="27">
        <v>3</v>
      </c>
      <c r="C401" s="57" t="s">
        <v>2195</v>
      </c>
      <c r="D401" s="57">
        <v>523.9</v>
      </c>
      <c r="E401" s="57"/>
      <c r="F401" s="57"/>
      <c r="G401" s="57">
        <f t="shared" si="59"/>
        <v>523.9</v>
      </c>
      <c r="H401" s="28">
        <v>49</v>
      </c>
      <c r="I401" s="54">
        <f t="shared" si="60"/>
        <v>5.8333333333333334E-2</v>
      </c>
      <c r="J401" s="54">
        <f t="shared" si="62"/>
        <v>214.66666666666666</v>
      </c>
      <c r="K401" s="204">
        <f t="shared" si="63"/>
        <v>47.226666666666667</v>
      </c>
      <c r="L401" s="245">
        <f t="shared" si="64"/>
        <v>107.33333333333333</v>
      </c>
      <c r="M401" s="245">
        <v>5.8193333333333337</v>
      </c>
      <c r="N401" s="56">
        <f t="shared" si="61"/>
        <v>0.71587325825539228</v>
      </c>
    </row>
    <row r="402" spans="1:14" ht="12.75" customHeight="1" x14ac:dyDescent="0.2">
      <c r="A402" s="240">
        <f t="shared" si="65"/>
        <v>14</v>
      </c>
      <c r="B402" s="27">
        <v>3</v>
      </c>
      <c r="C402" s="57" t="s">
        <v>2196</v>
      </c>
      <c r="D402" s="57">
        <v>529.29999999999995</v>
      </c>
      <c r="E402" s="57">
        <v>23.9</v>
      </c>
      <c r="F402" s="57"/>
      <c r="G402" s="57">
        <f t="shared" si="59"/>
        <v>553.19999999999993</v>
      </c>
      <c r="H402" s="28">
        <v>82</v>
      </c>
      <c r="I402" s="54">
        <f t="shared" si="60"/>
        <v>9.7619047619047619E-2</v>
      </c>
      <c r="J402" s="54">
        <f t="shared" si="62"/>
        <v>359.23809523809524</v>
      </c>
      <c r="K402" s="204">
        <f t="shared" si="63"/>
        <v>79.032380952380947</v>
      </c>
      <c r="L402" s="245">
        <f t="shared" si="64"/>
        <v>179.61904761904762</v>
      </c>
      <c r="M402" s="245">
        <v>9.7384761904761916</v>
      </c>
      <c r="N402" s="56">
        <f t="shared" si="61"/>
        <v>1.1857698847534479</v>
      </c>
    </row>
    <row r="403" spans="1:14" ht="12.75" customHeight="1" x14ac:dyDescent="0.2">
      <c r="A403" s="240">
        <f t="shared" si="65"/>
        <v>15</v>
      </c>
      <c r="B403" s="27">
        <v>3</v>
      </c>
      <c r="C403" s="57" t="s">
        <v>2197</v>
      </c>
      <c r="D403" s="57">
        <v>533.79999999999995</v>
      </c>
      <c r="E403" s="57"/>
      <c r="F403" s="57"/>
      <c r="G403" s="57">
        <f t="shared" si="59"/>
        <v>533.79999999999995</v>
      </c>
      <c r="H403" s="28">
        <v>51</v>
      </c>
      <c r="I403" s="54">
        <f t="shared" si="60"/>
        <v>6.0714285714285714E-2</v>
      </c>
      <c r="J403" s="54">
        <f t="shared" si="62"/>
        <v>223.42857142857142</v>
      </c>
      <c r="K403" s="204">
        <f t="shared" si="63"/>
        <v>49.154285714285713</v>
      </c>
      <c r="L403" s="245">
        <f t="shared" si="64"/>
        <v>111.71428571428571</v>
      </c>
      <c r="M403" s="245">
        <v>6.0568571428571429</v>
      </c>
      <c r="N403" s="56">
        <f t="shared" si="61"/>
        <v>0.73127388535031845</v>
      </c>
    </row>
    <row r="404" spans="1:14" ht="12.75" customHeight="1" x14ac:dyDescent="0.2">
      <c r="A404" s="240">
        <f t="shared" si="65"/>
        <v>16</v>
      </c>
      <c r="B404" s="27">
        <v>2</v>
      </c>
      <c r="C404" s="57" t="s">
        <v>2198</v>
      </c>
      <c r="D404" s="57">
        <v>612</v>
      </c>
      <c r="E404" s="57">
        <v>49.8</v>
      </c>
      <c r="F404" s="57"/>
      <c r="G404" s="57">
        <f t="shared" si="59"/>
        <v>661.8</v>
      </c>
      <c r="H404" s="28"/>
      <c r="I404" s="54">
        <f t="shared" si="60"/>
        <v>0</v>
      </c>
      <c r="J404" s="54">
        <f t="shared" si="62"/>
        <v>0</v>
      </c>
      <c r="K404" s="204">
        <f t="shared" si="63"/>
        <v>0</v>
      </c>
      <c r="L404" s="245">
        <f t="shared" si="64"/>
        <v>0</v>
      </c>
      <c r="M404" s="245">
        <v>0</v>
      </c>
      <c r="N404" s="56">
        <f t="shared" si="61"/>
        <v>0</v>
      </c>
    </row>
    <row r="405" spans="1:14" ht="12.75" customHeight="1" x14ac:dyDescent="0.2">
      <c r="A405" s="240">
        <f t="shared" si="65"/>
        <v>17</v>
      </c>
      <c r="B405" s="27">
        <v>3</v>
      </c>
      <c r="C405" s="57" t="s">
        <v>2199</v>
      </c>
      <c r="D405" s="57">
        <v>641.79999999999995</v>
      </c>
      <c r="E405" s="57"/>
      <c r="F405" s="57"/>
      <c r="G405" s="57">
        <f t="shared" si="59"/>
        <v>641.79999999999995</v>
      </c>
      <c r="H405" s="28">
        <v>116.4</v>
      </c>
      <c r="I405" s="54">
        <f t="shared" si="60"/>
        <v>0.13857142857142857</v>
      </c>
      <c r="J405" s="54">
        <f t="shared" si="62"/>
        <v>509.94285714285712</v>
      </c>
      <c r="K405" s="204">
        <f t="shared" si="63"/>
        <v>112.18742857142857</v>
      </c>
      <c r="L405" s="245">
        <f t="shared" si="64"/>
        <v>254.97142857142856</v>
      </c>
      <c r="M405" s="245">
        <v>13.823885714285714</v>
      </c>
      <c r="N405" s="56">
        <f t="shared" si="61"/>
        <v>1.3881670302274851</v>
      </c>
    </row>
    <row r="406" spans="1:14" ht="12.75" customHeight="1" x14ac:dyDescent="0.2">
      <c r="A406" s="240">
        <f t="shared" si="65"/>
        <v>18</v>
      </c>
      <c r="B406" s="27">
        <v>1</v>
      </c>
      <c r="C406" s="57" t="s">
        <v>2200</v>
      </c>
      <c r="D406" s="57">
        <v>170.2</v>
      </c>
      <c r="E406" s="57"/>
      <c r="F406" s="57"/>
      <c r="G406" s="57">
        <f t="shared" si="59"/>
        <v>170.2</v>
      </c>
      <c r="H406" s="28"/>
      <c r="I406" s="54">
        <f t="shared" si="60"/>
        <v>0</v>
      </c>
      <c r="J406" s="54">
        <f t="shared" si="62"/>
        <v>0</v>
      </c>
      <c r="K406" s="204">
        <f t="shared" si="63"/>
        <v>0</v>
      </c>
      <c r="L406" s="245">
        <f t="shared" si="64"/>
        <v>0</v>
      </c>
      <c r="M406" s="245">
        <v>0</v>
      </c>
      <c r="N406" s="56">
        <f t="shared" si="61"/>
        <v>0</v>
      </c>
    </row>
    <row r="407" spans="1:14" ht="12.75" customHeight="1" x14ac:dyDescent="0.2">
      <c r="A407" s="240">
        <f t="shared" si="65"/>
        <v>19</v>
      </c>
      <c r="B407" s="27">
        <v>3</v>
      </c>
      <c r="C407" s="57" t="s">
        <v>2201</v>
      </c>
      <c r="D407" s="57">
        <v>899</v>
      </c>
      <c r="E407" s="57"/>
      <c r="F407" s="57">
        <v>148.9</v>
      </c>
      <c r="G407" s="57">
        <f t="shared" si="59"/>
        <v>1047.9000000000001</v>
      </c>
      <c r="H407" s="28">
        <v>70.900000000000006</v>
      </c>
      <c r="I407" s="54">
        <f t="shared" si="60"/>
        <v>8.4404761904761913E-2</v>
      </c>
      <c r="J407" s="54">
        <f t="shared" si="62"/>
        <v>310.60952380952386</v>
      </c>
      <c r="K407" s="204">
        <f t="shared" si="63"/>
        <v>68.334095238095244</v>
      </c>
      <c r="L407" s="245">
        <f t="shared" si="64"/>
        <v>155.30476190476193</v>
      </c>
      <c r="M407" s="245">
        <v>8.4202190476190495</v>
      </c>
      <c r="N407" s="56">
        <f t="shared" si="61"/>
        <v>0.60363581757508356</v>
      </c>
    </row>
    <row r="408" spans="1:14" ht="12.75" customHeight="1" x14ac:dyDescent="0.2">
      <c r="A408" s="240">
        <f t="shared" si="65"/>
        <v>20</v>
      </c>
      <c r="B408" s="27">
        <v>2</v>
      </c>
      <c r="C408" s="57" t="s">
        <v>2202</v>
      </c>
      <c r="D408" s="57">
        <v>463.25</v>
      </c>
      <c r="E408" s="57"/>
      <c r="F408" s="57"/>
      <c r="G408" s="57">
        <f t="shared" si="59"/>
        <v>463.25</v>
      </c>
      <c r="H408" s="28"/>
      <c r="I408" s="54">
        <f t="shared" si="60"/>
        <v>0</v>
      </c>
      <c r="J408" s="54">
        <f t="shared" si="62"/>
        <v>0</v>
      </c>
      <c r="K408" s="204">
        <f t="shared" si="63"/>
        <v>0</v>
      </c>
      <c r="L408" s="245">
        <f t="shared" si="64"/>
        <v>0</v>
      </c>
      <c r="M408" s="245">
        <v>0</v>
      </c>
      <c r="N408" s="56">
        <f t="shared" si="61"/>
        <v>0</v>
      </c>
    </row>
    <row r="409" spans="1:14" ht="12.75" customHeight="1" x14ac:dyDescent="0.2">
      <c r="A409" s="240">
        <f t="shared" si="65"/>
        <v>21</v>
      </c>
      <c r="B409" s="27">
        <v>3</v>
      </c>
      <c r="C409" s="57" t="s">
        <v>2203</v>
      </c>
      <c r="D409" s="57">
        <v>565.20000000000005</v>
      </c>
      <c r="E409" s="57"/>
      <c r="F409" s="57"/>
      <c r="G409" s="57">
        <f t="shared" si="59"/>
        <v>565.20000000000005</v>
      </c>
      <c r="H409" s="28">
        <v>86</v>
      </c>
      <c r="I409" s="54">
        <f t="shared" si="60"/>
        <v>0.10238095238095238</v>
      </c>
      <c r="J409" s="54">
        <f t="shared" si="62"/>
        <v>376.76190476190476</v>
      </c>
      <c r="K409" s="204">
        <f t="shared" si="63"/>
        <v>82.887619047619054</v>
      </c>
      <c r="L409" s="245">
        <f t="shared" si="64"/>
        <v>188.38095238095238</v>
      </c>
      <c r="M409" s="245">
        <v>10.21352380952381</v>
      </c>
      <c r="N409" s="56">
        <f t="shared" si="61"/>
        <v>1.1646213729653219</v>
      </c>
    </row>
    <row r="410" spans="1:14" ht="12.75" customHeight="1" x14ac:dyDescent="0.2">
      <c r="A410" s="240">
        <f t="shared" si="65"/>
        <v>22</v>
      </c>
      <c r="B410" s="27">
        <v>4</v>
      </c>
      <c r="C410" s="57" t="s">
        <v>2204</v>
      </c>
      <c r="D410" s="57">
        <v>482.6</v>
      </c>
      <c r="E410" s="57"/>
      <c r="F410" s="57"/>
      <c r="G410" s="57">
        <f t="shared" si="59"/>
        <v>482.6</v>
      </c>
      <c r="H410" s="28">
        <v>48.4</v>
      </c>
      <c r="I410" s="54">
        <f t="shared" si="60"/>
        <v>5.7619047619047618E-2</v>
      </c>
      <c r="J410" s="54">
        <f t="shared" si="62"/>
        <v>212.03809523809522</v>
      </c>
      <c r="K410" s="204">
        <f t="shared" si="63"/>
        <v>46.648380952380947</v>
      </c>
      <c r="L410" s="245">
        <f t="shared" si="64"/>
        <v>106.01904761904761</v>
      </c>
      <c r="M410" s="245">
        <v>5.7480761904761906</v>
      </c>
      <c r="N410" s="56">
        <f t="shared" si="61"/>
        <v>0.76762038955656853</v>
      </c>
    </row>
    <row r="411" spans="1:14" ht="12.75" customHeight="1" x14ac:dyDescent="0.2">
      <c r="A411" s="240">
        <f t="shared" si="65"/>
        <v>23</v>
      </c>
      <c r="B411" s="27">
        <v>2</v>
      </c>
      <c r="C411" s="57" t="s">
        <v>2205</v>
      </c>
      <c r="D411" s="57">
        <v>334</v>
      </c>
      <c r="E411" s="57"/>
      <c r="F411" s="57"/>
      <c r="G411" s="57">
        <f t="shared" si="59"/>
        <v>334</v>
      </c>
      <c r="H411" s="28"/>
      <c r="I411" s="54">
        <f t="shared" si="60"/>
        <v>0</v>
      </c>
      <c r="J411" s="54">
        <f t="shared" si="62"/>
        <v>0</v>
      </c>
      <c r="K411" s="204">
        <f t="shared" si="63"/>
        <v>0</v>
      </c>
      <c r="L411" s="245">
        <f t="shared" si="64"/>
        <v>0</v>
      </c>
      <c r="M411" s="245">
        <v>0</v>
      </c>
      <c r="N411" s="56">
        <f t="shared" si="61"/>
        <v>0</v>
      </c>
    </row>
    <row r="412" spans="1:14" ht="12.75" customHeight="1" x14ac:dyDescent="0.2">
      <c r="A412" s="240">
        <f t="shared" si="65"/>
        <v>24</v>
      </c>
      <c r="B412" s="27">
        <v>3</v>
      </c>
      <c r="C412" s="57" t="s">
        <v>2206</v>
      </c>
      <c r="D412" s="57">
        <v>579</v>
      </c>
      <c r="E412" s="57"/>
      <c r="F412" s="57"/>
      <c r="G412" s="57">
        <f t="shared" si="59"/>
        <v>579</v>
      </c>
      <c r="H412" s="28">
        <v>67.400000000000006</v>
      </c>
      <c r="I412" s="54">
        <f t="shared" si="60"/>
        <v>8.0238095238095247E-2</v>
      </c>
      <c r="J412" s="54">
        <f t="shared" si="62"/>
        <v>295.27619047619049</v>
      </c>
      <c r="K412" s="204">
        <f t="shared" si="63"/>
        <v>64.96076190476191</v>
      </c>
      <c r="L412" s="245">
        <f t="shared" si="64"/>
        <v>147.63809523809525</v>
      </c>
      <c r="M412" s="245">
        <v>8.0045523809523829</v>
      </c>
      <c r="N412" s="56">
        <f t="shared" si="61"/>
        <v>0.89098376511226274</v>
      </c>
    </row>
    <row r="413" spans="1:14" ht="12.75" customHeight="1" x14ac:dyDescent="0.2">
      <c r="A413" s="240">
        <f t="shared" si="65"/>
        <v>25</v>
      </c>
      <c r="B413" s="27">
        <v>3</v>
      </c>
      <c r="C413" s="57" t="s">
        <v>2207</v>
      </c>
      <c r="D413" s="57">
        <v>674.3</v>
      </c>
      <c r="E413" s="57"/>
      <c r="F413" s="57"/>
      <c r="G413" s="57">
        <f t="shared" si="59"/>
        <v>674.3</v>
      </c>
      <c r="H413" s="28">
        <v>78.400000000000006</v>
      </c>
      <c r="I413" s="54">
        <f t="shared" si="60"/>
        <v>9.3333333333333338E-2</v>
      </c>
      <c r="J413" s="54">
        <f t="shared" si="62"/>
        <v>343.4666666666667</v>
      </c>
      <c r="K413" s="204">
        <f t="shared" si="63"/>
        <v>75.562666666666672</v>
      </c>
      <c r="L413" s="245">
        <f t="shared" si="64"/>
        <v>171.73333333333335</v>
      </c>
      <c r="M413" s="245">
        <v>9.3109333333333346</v>
      </c>
      <c r="N413" s="56">
        <f t="shared" si="61"/>
        <v>0.88992080676256868</v>
      </c>
    </row>
    <row r="414" spans="1:14" ht="12.75" customHeight="1" x14ac:dyDescent="0.2">
      <c r="A414" s="240">
        <f t="shared" si="65"/>
        <v>26</v>
      </c>
      <c r="B414" s="27">
        <v>1</v>
      </c>
      <c r="C414" s="57" t="s">
        <v>2208</v>
      </c>
      <c r="D414" s="57">
        <v>90.6</v>
      </c>
      <c r="E414" s="57"/>
      <c r="F414" s="57"/>
      <c r="G414" s="57">
        <f t="shared" si="59"/>
        <v>90.6</v>
      </c>
      <c r="H414" s="28"/>
      <c r="I414" s="54">
        <f t="shared" si="60"/>
        <v>0</v>
      </c>
      <c r="J414" s="54">
        <f t="shared" si="62"/>
        <v>0</v>
      </c>
      <c r="K414" s="204">
        <f t="shared" si="63"/>
        <v>0</v>
      </c>
      <c r="L414" s="245">
        <f t="shared" si="64"/>
        <v>0</v>
      </c>
      <c r="M414" s="245">
        <v>0</v>
      </c>
      <c r="N414" s="56">
        <f t="shared" si="61"/>
        <v>0</v>
      </c>
    </row>
    <row r="415" spans="1:14" ht="12.75" customHeight="1" x14ac:dyDescent="0.2">
      <c r="A415" s="240">
        <f t="shared" si="65"/>
        <v>27</v>
      </c>
      <c r="B415" s="27">
        <v>2</v>
      </c>
      <c r="C415" s="57" t="s">
        <v>2210</v>
      </c>
      <c r="D415" s="57">
        <v>267.5</v>
      </c>
      <c r="E415" s="57"/>
      <c r="F415" s="57"/>
      <c r="G415" s="57">
        <f t="shared" si="59"/>
        <v>267.5</v>
      </c>
      <c r="H415" s="28"/>
      <c r="I415" s="54">
        <f t="shared" si="60"/>
        <v>0</v>
      </c>
      <c r="J415" s="54">
        <f t="shared" si="62"/>
        <v>0</v>
      </c>
      <c r="K415" s="204">
        <f t="shared" si="63"/>
        <v>0</v>
      </c>
      <c r="L415" s="245">
        <f t="shared" si="64"/>
        <v>0</v>
      </c>
      <c r="M415" s="245">
        <v>0</v>
      </c>
      <c r="N415" s="56">
        <f t="shared" si="61"/>
        <v>0</v>
      </c>
    </row>
    <row r="416" spans="1:14" ht="12.75" customHeight="1" x14ac:dyDescent="0.2">
      <c r="A416" s="240">
        <f t="shared" si="65"/>
        <v>28</v>
      </c>
      <c r="B416" s="27">
        <v>3</v>
      </c>
      <c r="C416" s="57" t="s">
        <v>2211</v>
      </c>
      <c r="D416" s="57">
        <v>584.20000000000005</v>
      </c>
      <c r="E416" s="57"/>
      <c r="F416" s="57"/>
      <c r="G416" s="57">
        <f t="shared" si="59"/>
        <v>584.20000000000005</v>
      </c>
      <c r="H416" s="28">
        <v>117.3</v>
      </c>
      <c r="I416" s="54">
        <f t="shared" si="60"/>
        <v>0.13964285714285715</v>
      </c>
      <c r="J416" s="54">
        <f t="shared" si="62"/>
        <v>513.88571428571436</v>
      </c>
      <c r="K416" s="204">
        <f t="shared" si="63"/>
        <v>113.05485714285716</v>
      </c>
      <c r="L416" s="245">
        <f t="shared" si="64"/>
        <v>256.94285714285718</v>
      </c>
      <c r="M416" s="245">
        <v>13.930771428571431</v>
      </c>
      <c r="N416" s="56">
        <f t="shared" si="61"/>
        <v>1.5368267716535435</v>
      </c>
    </row>
    <row r="417" spans="1:14" ht="12.75" customHeight="1" x14ac:dyDescent="0.2">
      <c r="A417" s="240">
        <f t="shared" si="65"/>
        <v>29</v>
      </c>
      <c r="B417" s="27">
        <v>2</v>
      </c>
      <c r="C417" s="57" t="s">
        <v>2212</v>
      </c>
      <c r="D417" s="57">
        <v>628.9</v>
      </c>
      <c r="E417" s="57"/>
      <c r="F417" s="57"/>
      <c r="G417" s="57">
        <f t="shared" si="59"/>
        <v>628.9</v>
      </c>
      <c r="H417" s="28"/>
      <c r="I417" s="54">
        <f t="shared" si="60"/>
        <v>0</v>
      </c>
      <c r="J417" s="54">
        <f t="shared" si="62"/>
        <v>0</v>
      </c>
      <c r="K417" s="204">
        <f t="shared" si="63"/>
        <v>0</v>
      </c>
      <c r="L417" s="245">
        <f t="shared" si="64"/>
        <v>0</v>
      </c>
      <c r="M417" s="245">
        <v>0</v>
      </c>
      <c r="N417" s="56">
        <f t="shared" si="61"/>
        <v>0</v>
      </c>
    </row>
    <row r="418" spans="1:14" ht="12.75" customHeight="1" x14ac:dyDescent="0.2">
      <c r="A418" s="240">
        <f t="shared" si="65"/>
        <v>30</v>
      </c>
      <c r="B418" s="27">
        <v>3</v>
      </c>
      <c r="C418" s="57" t="s">
        <v>2213</v>
      </c>
      <c r="D418" s="57">
        <v>409.2</v>
      </c>
      <c r="E418" s="57"/>
      <c r="F418" s="57"/>
      <c r="G418" s="57">
        <f t="shared" si="59"/>
        <v>409.2</v>
      </c>
      <c r="H418" s="28">
        <v>46.1</v>
      </c>
      <c r="I418" s="54">
        <f t="shared" si="60"/>
        <v>5.4880952380952384E-2</v>
      </c>
      <c r="J418" s="54">
        <f t="shared" si="62"/>
        <v>201.96190476190478</v>
      </c>
      <c r="K418" s="204">
        <f t="shared" si="63"/>
        <v>44.431619047619051</v>
      </c>
      <c r="L418" s="245">
        <f t="shared" si="64"/>
        <v>100.98095238095239</v>
      </c>
      <c r="M418" s="245">
        <v>5.4749238095238102</v>
      </c>
      <c r="N418" s="56">
        <f t="shared" si="61"/>
        <v>0.8622908113391986</v>
      </c>
    </row>
    <row r="419" spans="1:14" ht="12.75" customHeight="1" x14ac:dyDescent="0.2">
      <c r="A419" s="240">
        <f t="shared" si="65"/>
        <v>31</v>
      </c>
      <c r="B419" s="27">
        <v>3</v>
      </c>
      <c r="C419" s="57" t="s">
        <v>2214</v>
      </c>
      <c r="D419" s="57">
        <v>320.60000000000002</v>
      </c>
      <c r="E419" s="57"/>
      <c r="F419" s="57"/>
      <c r="G419" s="57">
        <f t="shared" si="59"/>
        <v>320.60000000000002</v>
      </c>
      <c r="H419" s="28">
        <v>30.4</v>
      </c>
      <c r="I419" s="54">
        <f t="shared" si="60"/>
        <v>3.619047619047619E-2</v>
      </c>
      <c r="J419" s="54">
        <f t="shared" si="62"/>
        <v>133.18095238095239</v>
      </c>
      <c r="K419" s="204">
        <f t="shared" si="63"/>
        <v>29.299809523809525</v>
      </c>
      <c r="L419" s="245">
        <f t="shared" si="64"/>
        <v>66.590476190476195</v>
      </c>
      <c r="M419" s="245">
        <v>3.6103619047619047</v>
      </c>
      <c r="N419" s="56">
        <f t="shared" si="61"/>
        <v>0.72576918278228331</v>
      </c>
    </row>
    <row r="420" spans="1:14" ht="12.75" customHeight="1" x14ac:dyDescent="0.2">
      <c r="A420" s="240">
        <f t="shared" si="65"/>
        <v>32</v>
      </c>
      <c r="B420" s="27">
        <v>3</v>
      </c>
      <c r="C420" s="57" t="s">
        <v>2215</v>
      </c>
      <c r="D420" s="57">
        <v>505.8</v>
      </c>
      <c r="E420" s="57"/>
      <c r="F420" s="57"/>
      <c r="G420" s="57">
        <f t="shared" si="59"/>
        <v>505.8</v>
      </c>
      <c r="H420" s="28">
        <v>67</v>
      </c>
      <c r="I420" s="54">
        <f t="shared" si="60"/>
        <v>7.9761904761904756E-2</v>
      </c>
      <c r="J420" s="54">
        <f t="shared" si="62"/>
        <v>293.52380952380952</v>
      </c>
      <c r="K420" s="204">
        <f t="shared" si="63"/>
        <v>64.575238095238092</v>
      </c>
      <c r="L420" s="245">
        <f t="shared" si="64"/>
        <v>146.76190476190476</v>
      </c>
      <c r="M420" s="245">
        <v>7.9570476190476187</v>
      </c>
      <c r="N420" s="56">
        <f t="shared" si="61"/>
        <v>1.0138750494266509</v>
      </c>
    </row>
    <row r="421" spans="1:14" ht="12.75" customHeight="1" x14ac:dyDescent="0.2">
      <c r="A421" s="240">
        <f t="shared" si="65"/>
        <v>33</v>
      </c>
      <c r="B421" s="27">
        <v>4</v>
      </c>
      <c r="C421" s="57" t="s">
        <v>2216</v>
      </c>
      <c r="D421" s="57">
        <v>482.7</v>
      </c>
      <c r="E421" s="57"/>
      <c r="F421" s="57"/>
      <c r="G421" s="57">
        <f t="shared" si="59"/>
        <v>482.7</v>
      </c>
      <c r="H421" s="28">
        <v>55</v>
      </c>
      <c r="I421" s="54">
        <f t="shared" si="60"/>
        <v>6.5476190476190479E-2</v>
      </c>
      <c r="J421" s="54">
        <f t="shared" si="62"/>
        <v>240.95238095238096</v>
      </c>
      <c r="K421" s="204">
        <f t="shared" si="63"/>
        <v>53.009523809523813</v>
      </c>
      <c r="L421" s="245">
        <f t="shared" si="64"/>
        <v>120.47619047619048</v>
      </c>
      <c r="M421" s="245">
        <v>6.5319047619047623</v>
      </c>
      <c r="N421" s="56">
        <f t="shared" si="61"/>
        <v>0.87211518541537181</v>
      </c>
    </row>
    <row r="422" spans="1:14" ht="12.75" customHeight="1" x14ac:dyDescent="0.2">
      <c r="A422" s="240">
        <f t="shared" si="65"/>
        <v>34</v>
      </c>
      <c r="B422" s="27">
        <v>3</v>
      </c>
      <c r="C422" s="57" t="s">
        <v>2217</v>
      </c>
      <c r="D422" s="57">
        <v>236.2</v>
      </c>
      <c r="E422" s="57"/>
      <c r="F422" s="57"/>
      <c r="G422" s="57">
        <f t="shared" si="59"/>
        <v>236.2</v>
      </c>
      <c r="H422" s="28">
        <v>25</v>
      </c>
      <c r="I422" s="54">
        <f t="shared" si="60"/>
        <v>2.976190476190476E-2</v>
      </c>
      <c r="J422" s="54">
        <f t="shared" si="62"/>
        <v>109.52380952380952</v>
      </c>
      <c r="K422" s="204">
        <f t="shared" si="63"/>
        <v>24.095238095238095</v>
      </c>
      <c r="L422" s="245">
        <f t="shared" si="64"/>
        <v>54.761904761904759</v>
      </c>
      <c r="M422" s="245">
        <v>2.9690476190476192</v>
      </c>
      <c r="N422" s="56">
        <f t="shared" si="61"/>
        <v>0.81011854360711266</v>
      </c>
    </row>
    <row r="423" spans="1:14" ht="12.75" customHeight="1" x14ac:dyDescent="0.2">
      <c r="A423" s="240">
        <f t="shared" si="65"/>
        <v>35</v>
      </c>
      <c r="B423" s="27">
        <v>3</v>
      </c>
      <c r="C423" s="57" t="s">
        <v>2218</v>
      </c>
      <c r="D423" s="57">
        <v>412.4</v>
      </c>
      <c r="E423" s="57">
        <v>16.8</v>
      </c>
      <c r="F423" s="57"/>
      <c r="G423" s="57">
        <f t="shared" si="59"/>
        <v>429.2</v>
      </c>
      <c r="H423" s="28">
        <v>45</v>
      </c>
      <c r="I423" s="54">
        <f t="shared" si="60"/>
        <v>5.3571428571428568E-2</v>
      </c>
      <c r="J423" s="54">
        <f t="shared" si="62"/>
        <v>197.14285714285714</v>
      </c>
      <c r="K423" s="204">
        <f t="shared" si="63"/>
        <v>43.371428571428574</v>
      </c>
      <c r="L423" s="245">
        <f t="shared" si="64"/>
        <v>98.571428571428569</v>
      </c>
      <c r="M423" s="245">
        <v>5.3442857142857143</v>
      </c>
      <c r="N423" s="56">
        <f>(J423+K423+L423+M423)/G423</f>
        <v>0.802493010251631</v>
      </c>
    </row>
    <row r="424" spans="1:14" ht="12.75" customHeight="1" x14ac:dyDescent="0.2">
      <c r="A424" s="240">
        <f t="shared" si="65"/>
        <v>36</v>
      </c>
      <c r="B424" s="27">
        <v>3</v>
      </c>
      <c r="C424" s="57" t="s">
        <v>2219</v>
      </c>
      <c r="D424" s="57">
        <v>551.1</v>
      </c>
      <c r="E424" s="57"/>
      <c r="F424" s="57"/>
      <c r="G424" s="57">
        <f t="shared" si="59"/>
        <v>551.1</v>
      </c>
      <c r="H424" s="28">
        <v>78.2</v>
      </c>
      <c r="I424" s="54">
        <f t="shared" si="60"/>
        <v>9.3095238095238092E-2</v>
      </c>
      <c r="J424" s="54">
        <f t="shared" si="62"/>
        <v>342.59047619047618</v>
      </c>
      <c r="K424" s="204">
        <f t="shared" si="63"/>
        <v>75.369904761904763</v>
      </c>
      <c r="L424" s="245">
        <f t="shared" si="64"/>
        <v>171.29523809523809</v>
      </c>
      <c r="M424" s="245">
        <v>9.2871809523809521</v>
      </c>
      <c r="N424" s="56">
        <f t="shared" ref="N424:N487" si="66">(J424+K424+L424+M424)/D424</f>
        <v>1.0860874614407547</v>
      </c>
    </row>
    <row r="425" spans="1:14" ht="12.75" customHeight="1" x14ac:dyDescent="0.2">
      <c r="A425" s="240">
        <f t="shared" si="65"/>
        <v>37</v>
      </c>
      <c r="B425" s="27">
        <v>1</v>
      </c>
      <c r="C425" s="57" t="s">
        <v>2220</v>
      </c>
      <c r="D425" s="57">
        <v>129.1</v>
      </c>
      <c r="E425" s="57">
        <v>13.6</v>
      </c>
      <c r="F425" s="57"/>
      <c r="G425" s="57">
        <f t="shared" si="59"/>
        <v>142.69999999999999</v>
      </c>
      <c r="H425" s="28"/>
      <c r="I425" s="54">
        <f t="shared" si="60"/>
        <v>0</v>
      </c>
      <c r="J425" s="54">
        <f t="shared" si="62"/>
        <v>0</v>
      </c>
      <c r="K425" s="204">
        <f t="shared" si="63"/>
        <v>0</v>
      </c>
      <c r="L425" s="245">
        <f t="shared" si="64"/>
        <v>0</v>
      </c>
      <c r="M425" s="245">
        <v>0</v>
      </c>
      <c r="N425" s="56">
        <f t="shared" si="66"/>
        <v>0</v>
      </c>
    </row>
    <row r="426" spans="1:14" ht="12.75" customHeight="1" x14ac:dyDescent="0.2">
      <c r="A426" s="240">
        <f t="shared" si="65"/>
        <v>38</v>
      </c>
      <c r="B426" s="27">
        <v>2</v>
      </c>
      <c r="C426" s="57" t="s">
        <v>2221</v>
      </c>
      <c r="D426" s="57">
        <v>508.7</v>
      </c>
      <c r="E426" s="57"/>
      <c r="F426" s="57"/>
      <c r="G426" s="57">
        <f t="shared" si="59"/>
        <v>508.7</v>
      </c>
      <c r="H426" s="28"/>
      <c r="I426" s="54">
        <f t="shared" si="60"/>
        <v>0</v>
      </c>
      <c r="J426" s="54">
        <f t="shared" si="62"/>
        <v>0</v>
      </c>
      <c r="K426" s="204">
        <f t="shared" si="63"/>
        <v>0</v>
      </c>
      <c r="L426" s="245">
        <f t="shared" si="64"/>
        <v>0</v>
      </c>
      <c r="M426" s="245">
        <v>0</v>
      </c>
      <c r="N426" s="56">
        <f t="shared" si="66"/>
        <v>0</v>
      </c>
    </row>
    <row r="427" spans="1:14" ht="12.75" customHeight="1" x14ac:dyDescent="0.2">
      <c r="A427" s="240">
        <f t="shared" si="65"/>
        <v>39</v>
      </c>
      <c r="B427" s="27">
        <v>3</v>
      </c>
      <c r="C427" s="57" t="s">
        <v>2222</v>
      </c>
      <c r="D427" s="57">
        <v>172.3</v>
      </c>
      <c r="E427" s="57"/>
      <c r="F427" s="57">
        <v>54.6</v>
      </c>
      <c r="G427" s="57">
        <f t="shared" si="59"/>
        <v>226.9</v>
      </c>
      <c r="H427" s="28"/>
      <c r="I427" s="54">
        <f t="shared" si="60"/>
        <v>0</v>
      </c>
      <c r="J427" s="54">
        <f t="shared" si="62"/>
        <v>0</v>
      </c>
      <c r="K427" s="204">
        <f t="shared" si="63"/>
        <v>0</v>
      </c>
      <c r="L427" s="245">
        <f t="shared" si="64"/>
        <v>0</v>
      </c>
      <c r="M427" s="245">
        <v>0</v>
      </c>
      <c r="N427" s="56">
        <f t="shared" si="66"/>
        <v>0</v>
      </c>
    </row>
    <row r="428" spans="1:14" ht="12.75" customHeight="1" x14ac:dyDescent="0.2">
      <c r="A428" s="240">
        <f t="shared" si="65"/>
        <v>40</v>
      </c>
      <c r="B428" s="27">
        <v>3</v>
      </c>
      <c r="C428" s="57" t="s">
        <v>2223</v>
      </c>
      <c r="D428" s="29">
        <v>355.6</v>
      </c>
      <c r="E428" s="29"/>
      <c r="F428" s="29"/>
      <c r="G428" s="57">
        <f t="shared" si="59"/>
        <v>355.6</v>
      </c>
      <c r="H428" s="28">
        <v>42</v>
      </c>
      <c r="I428" s="54">
        <f t="shared" si="60"/>
        <v>0.05</v>
      </c>
      <c r="J428" s="54">
        <f t="shared" si="62"/>
        <v>184</v>
      </c>
      <c r="K428" s="204">
        <f t="shared" si="63"/>
        <v>40.479999999999997</v>
      </c>
      <c r="L428" s="245">
        <f t="shared" si="64"/>
        <v>92</v>
      </c>
      <c r="M428" s="245">
        <v>4.9880000000000004</v>
      </c>
      <c r="N428" s="56">
        <f t="shared" si="66"/>
        <v>0.90401574803149609</v>
      </c>
    </row>
    <row r="429" spans="1:14" ht="12.75" customHeight="1" x14ac:dyDescent="0.2">
      <c r="A429" s="240">
        <f t="shared" si="65"/>
        <v>41</v>
      </c>
      <c r="B429" s="27">
        <v>1</v>
      </c>
      <c r="C429" s="57" t="s">
        <v>2224</v>
      </c>
      <c r="D429" s="57">
        <v>42.8</v>
      </c>
      <c r="E429" s="57"/>
      <c r="F429" s="57"/>
      <c r="G429" s="57">
        <f t="shared" si="59"/>
        <v>42.8</v>
      </c>
      <c r="H429" s="28"/>
      <c r="I429" s="54">
        <f t="shared" si="60"/>
        <v>0</v>
      </c>
      <c r="J429" s="54">
        <f t="shared" si="62"/>
        <v>0</v>
      </c>
      <c r="K429" s="204">
        <f t="shared" si="63"/>
        <v>0</v>
      </c>
      <c r="L429" s="245">
        <f t="shared" si="64"/>
        <v>0</v>
      </c>
      <c r="M429" s="245">
        <v>0</v>
      </c>
      <c r="N429" s="56">
        <f t="shared" si="66"/>
        <v>0</v>
      </c>
    </row>
    <row r="430" spans="1:14" ht="12.75" customHeight="1" x14ac:dyDescent="0.2">
      <c r="A430" s="240">
        <f t="shared" si="65"/>
        <v>42</v>
      </c>
      <c r="B430" s="17">
        <v>3</v>
      </c>
      <c r="C430" s="57" t="s">
        <v>2225</v>
      </c>
      <c r="D430" s="57">
        <v>504</v>
      </c>
      <c r="E430" s="57">
        <v>50</v>
      </c>
      <c r="F430" s="57">
        <v>35.1</v>
      </c>
      <c r="G430" s="57">
        <f t="shared" si="59"/>
        <v>589.1</v>
      </c>
      <c r="H430" s="28">
        <v>98</v>
      </c>
      <c r="I430" s="54">
        <f t="shared" si="60"/>
        <v>0.11666666666666667</v>
      </c>
      <c r="J430" s="54">
        <f t="shared" si="62"/>
        <v>429.33333333333331</v>
      </c>
      <c r="K430" s="204">
        <f t="shared" si="63"/>
        <v>94.453333333333333</v>
      </c>
      <c r="L430" s="245">
        <f t="shared" si="64"/>
        <v>214.66666666666666</v>
      </c>
      <c r="M430" s="245">
        <v>11.638666666666667</v>
      </c>
      <c r="N430" s="56">
        <f t="shared" si="66"/>
        <v>1.4882777777777778</v>
      </c>
    </row>
    <row r="431" spans="1:14" ht="12.75" customHeight="1" x14ac:dyDescent="0.2">
      <c r="A431" s="240">
        <f t="shared" si="65"/>
        <v>43</v>
      </c>
      <c r="B431" s="17">
        <v>3</v>
      </c>
      <c r="C431" s="57" t="s">
        <v>2226</v>
      </c>
      <c r="D431" s="57">
        <v>729.9</v>
      </c>
      <c r="E431" s="57">
        <v>32.700000000000003</v>
      </c>
      <c r="F431" s="57"/>
      <c r="G431" s="57">
        <f t="shared" si="59"/>
        <v>762.6</v>
      </c>
      <c r="H431" s="28">
        <v>134</v>
      </c>
      <c r="I431" s="54">
        <f t="shared" si="60"/>
        <v>0.15952380952380951</v>
      </c>
      <c r="J431" s="54">
        <f t="shared" si="62"/>
        <v>587.04761904761904</v>
      </c>
      <c r="K431" s="204">
        <f t="shared" si="63"/>
        <v>129.15047619047618</v>
      </c>
      <c r="L431" s="245">
        <f t="shared" si="64"/>
        <v>293.52380952380952</v>
      </c>
      <c r="M431" s="245">
        <v>15.914095238095237</v>
      </c>
      <c r="N431" s="56">
        <f t="shared" si="66"/>
        <v>1.4051733114125222</v>
      </c>
    </row>
    <row r="432" spans="1:14" ht="12.75" customHeight="1" x14ac:dyDescent="0.2">
      <c r="A432" s="240">
        <f t="shared" si="65"/>
        <v>44</v>
      </c>
      <c r="B432" s="17">
        <v>3</v>
      </c>
      <c r="C432" s="57" t="s">
        <v>2227</v>
      </c>
      <c r="D432" s="57">
        <v>851.12</v>
      </c>
      <c r="E432" s="57"/>
      <c r="F432" s="57"/>
      <c r="G432" s="57">
        <f t="shared" si="59"/>
        <v>851.12</v>
      </c>
      <c r="H432" s="28">
        <v>210</v>
      </c>
      <c r="I432" s="54">
        <f t="shared" si="60"/>
        <v>0.25</v>
      </c>
      <c r="J432" s="54">
        <f t="shared" si="62"/>
        <v>920</v>
      </c>
      <c r="K432" s="204">
        <f t="shared" si="63"/>
        <v>202.4</v>
      </c>
      <c r="L432" s="245">
        <f t="shared" si="64"/>
        <v>460</v>
      </c>
      <c r="M432" s="245">
        <v>24.94</v>
      </c>
      <c r="N432" s="56">
        <f t="shared" si="66"/>
        <v>1.8884998590093056</v>
      </c>
    </row>
    <row r="433" spans="1:14" ht="12.75" customHeight="1" x14ac:dyDescent="0.2">
      <c r="A433" s="240">
        <f t="shared" si="65"/>
        <v>45</v>
      </c>
      <c r="B433" s="17">
        <v>3</v>
      </c>
      <c r="C433" s="57" t="s">
        <v>2228</v>
      </c>
      <c r="D433" s="57">
        <v>650.29999999999995</v>
      </c>
      <c r="E433" s="57">
        <v>180</v>
      </c>
      <c r="F433" s="57"/>
      <c r="G433" s="57">
        <f t="shared" si="59"/>
        <v>830.3</v>
      </c>
      <c r="H433" s="28">
        <v>134</v>
      </c>
      <c r="I433" s="54">
        <f t="shared" si="60"/>
        <v>0.15952380952380951</v>
      </c>
      <c r="J433" s="54">
        <f t="shared" si="62"/>
        <v>587.04761904761904</v>
      </c>
      <c r="K433" s="204">
        <f t="shared" si="63"/>
        <v>129.15047619047618</v>
      </c>
      <c r="L433" s="245">
        <f t="shared" si="64"/>
        <v>293.52380952380952</v>
      </c>
      <c r="M433" s="245">
        <v>15.914095238095237</v>
      </c>
      <c r="N433" s="56">
        <f t="shared" si="66"/>
        <v>1.5771736121789943</v>
      </c>
    </row>
    <row r="434" spans="1:14" ht="12.75" customHeight="1" x14ac:dyDescent="0.2">
      <c r="A434" s="240">
        <f t="shared" si="65"/>
        <v>46</v>
      </c>
      <c r="B434" s="17">
        <v>5</v>
      </c>
      <c r="C434" s="57" t="s">
        <v>2229</v>
      </c>
      <c r="D434" s="57">
        <v>1204.45</v>
      </c>
      <c r="E434" s="57">
        <v>254.7</v>
      </c>
      <c r="F434" s="57"/>
      <c r="G434" s="57">
        <f t="shared" si="59"/>
        <v>1459.15</v>
      </c>
      <c r="H434" s="28">
        <v>180</v>
      </c>
      <c r="I434" s="54">
        <f t="shared" si="60"/>
        <v>0.21428571428571427</v>
      </c>
      <c r="J434" s="54">
        <f t="shared" si="62"/>
        <v>788.57142857142856</v>
      </c>
      <c r="K434" s="204">
        <f t="shared" si="63"/>
        <v>173.48571428571429</v>
      </c>
      <c r="L434" s="245">
        <f t="shared" si="64"/>
        <v>394.28571428571428</v>
      </c>
      <c r="M434" s="245">
        <v>21.377142857142857</v>
      </c>
      <c r="N434" s="56">
        <f t="shared" si="66"/>
        <v>1.1438581925360123</v>
      </c>
    </row>
    <row r="435" spans="1:14" ht="12.75" customHeight="1" x14ac:dyDescent="0.2">
      <c r="A435" s="240">
        <f t="shared" si="65"/>
        <v>47</v>
      </c>
      <c r="B435" s="17">
        <v>3</v>
      </c>
      <c r="C435" s="57" t="s">
        <v>2230</v>
      </c>
      <c r="D435" s="57">
        <v>490.1</v>
      </c>
      <c r="E435" s="57"/>
      <c r="F435" s="57">
        <v>67.099999999999994</v>
      </c>
      <c r="G435" s="57">
        <f t="shared" si="59"/>
        <v>557.20000000000005</v>
      </c>
      <c r="H435" s="28">
        <v>89.3</v>
      </c>
      <c r="I435" s="54">
        <f t="shared" si="60"/>
        <v>0.10630952380952381</v>
      </c>
      <c r="J435" s="54">
        <f t="shared" si="62"/>
        <v>391.21904761904761</v>
      </c>
      <c r="K435" s="204">
        <f t="shared" si="63"/>
        <v>86.06819047619048</v>
      </c>
      <c r="L435" s="245">
        <f t="shared" si="64"/>
        <v>195.60952380952381</v>
      </c>
      <c r="M435" s="245">
        <v>10.605438095238096</v>
      </c>
      <c r="N435" s="56">
        <f t="shared" si="66"/>
        <v>1.3946178330952868</v>
      </c>
    </row>
    <row r="436" spans="1:14" ht="12.75" customHeight="1" x14ac:dyDescent="0.2">
      <c r="A436" s="240">
        <f t="shared" si="65"/>
        <v>48</v>
      </c>
      <c r="B436" s="17">
        <v>3</v>
      </c>
      <c r="C436" s="57" t="s">
        <v>2231</v>
      </c>
      <c r="D436" s="57">
        <v>269</v>
      </c>
      <c r="E436" s="57"/>
      <c r="F436" s="57">
        <v>31.1</v>
      </c>
      <c r="G436" s="57">
        <f t="shared" si="59"/>
        <v>300.10000000000002</v>
      </c>
      <c r="H436" s="28">
        <v>50</v>
      </c>
      <c r="I436" s="54">
        <f t="shared" si="60"/>
        <v>5.9523809523809521E-2</v>
      </c>
      <c r="J436" s="54">
        <f t="shared" si="62"/>
        <v>219.04761904761904</v>
      </c>
      <c r="K436" s="204">
        <f t="shared" si="63"/>
        <v>48.19047619047619</v>
      </c>
      <c r="L436" s="245">
        <f t="shared" si="64"/>
        <v>109.52380952380952</v>
      </c>
      <c r="M436" s="245">
        <v>5.9380952380952383</v>
      </c>
      <c r="N436" s="56">
        <f t="shared" si="66"/>
        <v>1.4226765799256504</v>
      </c>
    </row>
    <row r="437" spans="1:14" ht="12.75" customHeight="1" x14ac:dyDescent="0.2">
      <c r="A437" s="240">
        <f t="shared" si="65"/>
        <v>49</v>
      </c>
      <c r="B437" s="17">
        <v>3</v>
      </c>
      <c r="C437" s="57" t="s">
        <v>2232</v>
      </c>
      <c r="D437" s="57">
        <v>331.5</v>
      </c>
      <c r="E437" s="57"/>
      <c r="F437" s="57">
        <v>54</v>
      </c>
      <c r="G437" s="57">
        <f t="shared" si="59"/>
        <v>385.5</v>
      </c>
      <c r="H437" s="28">
        <v>40</v>
      </c>
      <c r="I437" s="54">
        <f t="shared" si="60"/>
        <v>4.7619047619047616E-2</v>
      </c>
      <c r="J437" s="54">
        <f t="shared" si="62"/>
        <v>175.23809523809524</v>
      </c>
      <c r="K437" s="204">
        <f t="shared" si="63"/>
        <v>38.55238095238095</v>
      </c>
      <c r="L437" s="245">
        <f t="shared" si="64"/>
        <v>87.61904761904762</v>
      </c>
      <c r="M437" s="245">
        <v>4.7504761904761903</v>
      </c>
      <c r="N437" s="56">
        <f t="shared" si="66"/>
        <v>0.92355957767722485</v>
      </c>
    </row>
    <row r="438" spans="1:14" ht="12.75" customHeight="1" x14ac:dyDescent="0.2">
      <c r="A438" s="240">
        <f t="shared" si="65"/>
        <v>50</v>
      </c>
      <c r="B438" s="17">
        <v>3</v>
      </c>
      <c r="C438" s="57" t="s">
        <v>2233</v>
      </c>
      <c r="D438" s="57">
        <v>504</v>
      </c>
      <c r="E438" s="57"/>
      <c r="F438" s="57">
        <v>46.5</v>
      </c>
      <c r="G438" s="57">
        <f t="shared" si="59"/>
        <v>550.5</v>
      </c>
      <c r="H438" s="28">
        <v>80</v>
      </c>
      <c r="I438" s="54">
        <f t="shared" si="60"/>
        <v>9.5238095238095233E-2</v>
      </c>
      <c r="J438" s="54">
        <f t="shared" si="62"/>
        <v>350.47619047619048</v>
      </c>
      <c r="K438" s="204">
        <f t="shared" si="63"/>
        <v>77.104761904761901</v>
      </c>
      <c r="L438" s="245">
        <f t="shared" si="64"/>
        <v>175.23809523809524</v>
      </c>
      <c r="M438" s="245">
        <v>9.5009523809523806</v>
      </c>
      <c r="N438" s="56">
        <f t="shared" si="66"/>
        <v>1.214920634920635</v>
      </c>
    </row>
    <row r="439" spans="1:14" ht="12.75" customHeight="1" x14ac:dyDescent="0.2">
      <c r="A439" s="240">
        <f t="shared" si="65"/>
        <v>51</v>
      </c>
      <c r="B439" s="17">
        <v>3</v>
      </c>
      <c r="C439" s="57" t="s">
        <v>2234</v>
      </c>
      <c r="D439" s="57">
        <v>529.5</v>
      </c>
      <c r="E439" s="57"/>
      <c r="F439" s="57">
        <v>43</v>
      </c>
      <c r="G439" s="57">
        <f t="shared" si="59"/>
        <v>572.5</v>
      </c>
      <c r="H439" s="28">
        <v>71</v>
      </c>
      <c r="I439" s="54">
        <f t="shared" si="60"/>
        <v>8.4523809523809529E-2</v>
      </c>
      <c r="J439" s="54">
        <f t="shared" si="62"/>
        <v>311.04761904761909</v>
      </c>
      <c r="K439" s="204">
        <f t="shared" si="63"/>
        <v>68.430476190476199</v>
      </c>
      <c r="L439" s="245">
        <f t="shared" si="64"/>
        <v>155.52380952380955</v>
      </c>
      <c r="M439" s="245">
        <v>8.4320952380952399</v>
      </c>
      <c r="N439" s="56">
        <f t="shared" si="66"/>
        <v>1.0263153918791315</v>
      </c>
    </row>
    <row r="440" spans="1:14" ht="12.75" customHeight="1" x14ac:dyDescent="0.2">
      <c r="A440" s="240">
        <f t="shared" si="65"/>
        <v>52</v>
      </c>
      <c r="B440" s="17">
        <v>3</v>
      </c>
      <c r="C440" s="57" t="s">
        <v>2235</v>
      </c>
      <c r="D440" s="57">
        <v>964.1</v>
      </c>
      <c r="E440" s="57"/>
      <c r="F440" s="57">
        <v>72.3</v>
      </c>
      <c r="G440" s="57">
        <f t="shared" si="59"/>
        <v>1036.4000000000001</v>
      </c>
      <c r="H440" s="28">
        <v>175</v>
      </c>
      <c r="I440" s="54">
        <f t="shared" si="60"/>
        <v>0.20833333333333334</v>
      </c>
      <c r="J440" s="54">
        <f t="shared" si="62"/>
        <v>766.66666666666674</v>
      </c>
      <c r="K440" s="204">
        <f t="shared" si="63"/>
        <v>168.66666666666669</v>
      </c>
      <c r="L440" s="245">
        <f t="shared" si="64"/>
        <v>383.33333333333337</v>
      </c>
      <c r="M440" s="245">
        <v>20.783333333333335</v>
      </c>
      <c r="N440" s="56">
        <f t="shared" si="66"/>
        <v>1.3893268333160462</v>
      </c>
    </row>
    <row r="441" spans="1:14" ht="12.75" customHeight="1" x14ac:dyDescent="0.2">
      <c r="A441" s="240">
        <f t="shared" si="65"/>
        <v>53</v>
      </c>
      <c r="B441" s="17">
        <v>3</v>
      </c>
      <c r="C441" s="57" t="s">
        <v>2236</v>
      </c>
      <c r="D441" s="57">
        <v>472.5</v>
      </c>
      <c r="E441" s="57"/>
      <c r="F441" s="57">
        <v>96.5</v>
      </c>
      <c r="G441" s="57">
        <f t="shared" si="59"/>
        <v>569</v>
      </c>
      <c r="H441" s="28">
        <v>86</v>
      </c>
      <c r="I441" s="54">
        <f t="shared" si="60"/>
        <v>0.10238095238095238</v>
      </c>
      <c r="J441" s="54">
        <f t="shared" si="62"/>
        <v>376.76190476190476</v>
      </c>
      <c r="K441" s="204">
        <f t="shared" si="63"/>
        <v>82.887619047619054</v>
      </c>
      <c r="L441" s="245">
        <f t="shared" si="64"/>
        <v>188.38095238095238</v>
      </c>
      <c r="M441" s="245">
        <v>10.21352380952381</v>
      </c>
      <c r="N441" s="56">
        <f t="shared" si="66"/>
        <v>1.3931089947089947</v>
      </c>
    </row>
    <row r="442" spans="1:14" ht="12.75" customHeight="1" x14ac:dyDescent="0.2">
      <c r="A442" s="240">
        <f t="shared" si="65"/>
        <v>54</v>
      </c>
      <c r="B442" s="30">
        <v>2</v>
      </c>
      <c r="C442" s="57" t="s">
        <v>2237</v>
      </c>
      <c r="D442" s="57">
        <v>219</v>
      </c>
      <c r="E442" s="57"/>
      <c r="F442" s="57"/>
      <c r="G442" s="57">
        <f t="shared" si="59"/>
        <v>219</v>
      </c>
      <c r="H442" s="28"/>
      <c r="I442" s="54">
        <f t="shared" si="60"/>
        <v>0</v>
      </c>
      <c r="J442" s="54">
        <f t="shared" si="62"/>
        <v>0</v>
      </c>
      <c r="K442" s="204">
        <f t="shared" si="63"/>
        <v>0</v>
      </c>
      <c r="L442" s="245">
        <f t="shared" si="64"/>
        <v>0</v>
      </c>
      <c r="M442" s="245">
        <v>0</v>
      </c>
      <c r="N442" s="56">
        <f t="shared" si="66"/>
        <v>0</v>
      </c>
    </row>
    <row r="443" spans="1:14" ht="12.75" customHeight="1" x14ac:dyDescent="0.2">
      <c r="A443" s="240">
        <f t="shared" si="65"/>
        <v>55</v>
      </c>
      <c r="B443" s="17">
        <v>2</v>
      </c>
      <c r="C443" s="57" t="s">
        <v>2238</v>
      </c>
      <c r="D443" s="57">
        <v>361.4</v>
      </c>
      <c r="E443" s="57"/>
      <c r="F443" s="57"/>
      <c r="G443" s="57">
        <f t="shared" si="59"/>
        <v>361.4</v>
      </c>
      <c r="H443" s="28"/>
      <c r="I443" s="54">
        <f t="shared" si="60"/>
        <v>0</v>
      </c>
      <c r="J443" s="54">
        <f t="shared" si="62"/>
        <v>0</v>
      </c>
      <c r="K443" s="204">
        <f t="shared" si="63"/>
        <v>0</v>
      </c>
      <c r="L443" s="245">
        <f t="shared" si="64"/>
        <v>0</v>
      </c>
      <c r="M443" s="245">
        <v>0</v>
      </c>
      <c r="N443" s="56">
        <f t="shared" si="66"/>
        <v>0</v>
      </c>
    </row>
    <row r="444" spans="1:14" ht="12.75" customHeight="1" x14ac:dyDescent="0.2">
      <c r="A444" s="240">
        <f t="shared" si="65"/>
        <v>56</v>
      </c>
      <c r="B444" s="17">
        <v>3</v>
      </c>
      <c r="C444" s="57" t="s">
        <v>2239</v>
      </c>
      <c r="D444" s="57">
        <v>325.7</v>
      </c>
      <c r="E444" s="57"/>
      <c r="F444" s="57">
        <v>17.7</v>
      </c>
      <c r="G444" s="57">
        <f t="shared" si="59"/>
        <v>343.4</v>
      </c>
      <c r="H444" s="28">
        <v>15</v>
      </c>
      <c r="I444" s="54">
        <f t="shared" si="60"/>
        <v>1.7857142857142856E-2</v>
      </c>
      <c r="J444" s="54">
        <f t="shared" si="62"/>
        <v>65.714285714285708</v>
      </c>
      <c r="K444" s="204">
        <f t="shared" si="63"/>
        <v>14.457142857142856</v>
      </c>
      <c r="L444" s="245">
        <f t="shared" si="64"/>
        <v>32.857142857142854</v>
      </c>
      <c r="M444" s="245">
        <v>1.7814285714285714</v>
      </c>
      <c r="N444" s="56">
        <f t="shared" si="66"/>
        <v>0.35250230273257599</v>
      </c>
    </row>
    <row r="445" spans="1:14" ht="12.75" customHeight="1" x14ac:dyDescent="0.2">
      <c r="A445" s="240">
        <f t="shared" si="65"/>
        <v>57</v>
      </c>
      <c r="B445" s="17">
        <v>3</v>
      </c>
      <c r="C445" s="57" t="s">
        <v>2240</v>
      </c>
      <c r="D445" s="57">
        <v>398.4</v>
      </c>
      <c r="E445" s="57"/>
      <c r="F445" s="57">
        <v>80.599999999999994</v>
      </c>
      <c r="G445" s="57">
        <f t="shared" si="59"/>
        <v>479</v>
      </c>
      <c r="H445" s="28">
        <v>46</v>
      </c>
      <c r="I445" s="54">
        <f t="shared" si="60"/>
        <v>5.4761904761904762E-2</v>
      </c>
      <c r="J445" s="54">
        <f t="shared" si="62"/>
        <v>201.52380952380952</v>
      </c>
      <c r="K445" s="204">
        <f t="shared" si="63"/>
        <v>44.335238095238097</v>
      </c>
      <c r="L445" s="245">
        <f t="shared" si="64"/>
        <v>100.76190476190476</v>
      </c>
      <c r="M445" s="245">
        <v>5.4630476190476189</v>
      </c>
      <c r="N445" s="56">
        <f t="shared" si="66"/>
        <v>0.88374497991967882</v>
      </c>
    </row>
    <row r="446" spans="1:14" ht="12.75" customHeight="1" x14ac:dyDescent="0.2">
      <c r="A446" s="240">
        <f t="shared" si="65"/>
        <v>58</v>
      </c>
      <c r="B446" s="17">
        <v>3</v>
      </c>
      <c r="C446" s="57" t="s">
        <v>2241</v>
      </c>
      <c r="D446" s="57">
        <v>675.5</v>
      </c>
      <c r="E446" s="57"/>
      <c r="F446" s="57"/>
      <c r="G446" s="57">
        <f t="shared" si="59"/>
        <v>675.5</v>
      </c>
      <c r="H446" s="28">
        <v>109</v>
      </c>
      <c r="I446" s="54">
        <f t="shared" si="60"/>
        <v>0.12976190476190477</v>
      </c>
      <c r="J446" s="54">
        <f t="shared" si="62"/>
        <v>477.52380952380958</v>
      </c>
      <c r="K446" s="204">
        <f t="shared" si="63"/>
        <v>105.05523809523811</v>
      </c>
      <c r="L446" s="245">
        <f t="shared" si="64"/>
        <v>238.76190476190479</v>
      </c>
      <c r="M446" s="245">
        <v>12.945047619047621</v>
      </c>
      <c r="N446" s="56">
        <f t="shared" si="66"/>
        <v>1.2350643967431534</v>
      </c>
    </row>
    <row r="447" spans="1:14" ht="12.75" customHeight="1" x14ac:dyDescent="0.2">
      <c r="A447" s="240">
        <f t="shared" si="65"/>
        <v>59</v>
      </c>
      <c r="B447" s="17">
        <v>5</v>
      </c>
      <c r="C447" s="57" t="s">
        <v>2242</v>
      </c>
      <c r="D447" s="57">
        <v>1644.9</v>
      </c>
      <c r="E447" s="57">
        <v>102.4</v>
      </c>
      <c r="F447" s="57">
        <v>88.7</v>
      </c>
      <c r="G447" s="57">
        <f t="shared" si="59"/>
        <v>1836.0000000000002</v>
      </c>
      <c r="H447" s="28">
        <v>144</v>
      </c>
      <c r="I447" s="54">
        <f t="shared" si="60"/>
        <v>0.17142857142857143</v>
      </c>
      <c r="J447" s="54">
        <f t="shared" si="62"/>
        <v>630.85714285714289</v>
      </c>
      <c r="K447" s="204">
        <f t="shared" si="63"/>
        <v>138.78857142857143</v>
      </c>
      <c r="L447" s="245">
        <f t="shared" si="64"/>
        <v>315.42857142857144</v>
      </c>
      <c r="M447" s="245">
        <v>17.101714285714287</v>
      </c>
      <c r="N447" s="56">
        <f t="shared" si="66"/>
        <v>0.67005653839139168</v>
      </c>
    </row>
    <row r="448" spans="1:14" ht="12.75" customHeight="1" x14ac:dyDescent="0.2">
      <c r="A448" s="240">
        <f t="shared" si="65"/>
        <v>60</v>
      </c>
      <c r="B448" s="17">
        <v>3</v>
      </c>
      <c r="C448" s="57" t="s">
        <v>704</v>
      </c>
      <c r="D448" s="57">
        <v>640.29999999999995</v>
      </c>
      <c r="E448" s="57">
        <v>45.5</v>
      </c>
      <c r="F448" s="57"/>
      <c r="G448" s="57">
        <f t="shared" ref="G448:G511" si="67">D448+E448+F448</f>
        <v>685.8</v>
      </c>
      <c r="H448" s="28">
        <v>74</v>
      </c>
      <c r="I448" s="54">
        <f t="shared" ref="I448:I510" si="68">H448/840</f>
        <v>8.8095238095238101E-2</v>
      </c>
      <c r="J448" s="54">
        <f t="shared" si="62"/>
        <v>324.1904761904762</v>
      </c>
      <c r="K448" s="204">
        <f t="shared" si="63"/>
        <v>71.321904761904761</v>
      </c>
      <c r="L448" s="245">
        <f t="shared" si="64"/>
        <v>162.0952380952381</v>
      </c>
      <c r="M448" s="245">
        <v>8.7883809523809528</v>
      </c>
      <c r="N448" s="56">
        <f t="shared" si="66"/>
        <v>0.88457910354521341</v>
      </c>
    </row>
    <row r="449" spans="1:14" ht="12.75" customHeight="1" x14ac:dyDescent="0.2">
      <c r="A449" s="240">
        <f t="shared" si="65"/>
        <v>61</v>
      </c>
      <c r="B449" s="17">
        <v>3</v>
      </c>
      <c r="C449" s="57" t="s">
        <v>705</v>
      </c>
      <c r="D449" s="57">
        <v>484.9</v>
      </c>
      <c r="E449" s="57">
        <v>39.799999999999997</v>
      </c>
      <c r="F449" s="57"/>
      <c r="G449" s="57">
        <f t="shared" si="67"/>
        <v>524.69999999999993</v>
      </c>
      <c r="H449" s="28">
        <v>94</v>
      </c>
      <c r="I449" s="54">
        <f t="shared" si="68"/>
        <v>0.11190476190476191</v>
      </c>
      <c r="J449" s="54">
        <f t="shared" si="62"/>
        <v>411.80952380952385</v>
      </c>
      <c r="K449" s="204">
        <f t="shared" ref="K449:K512" si="69">J449*0.22</f>
        <v>90.598095238095254</v>
      </c>
      <c r="L449" s="245">
        <f t="shared" si="64"/>
        <v>205.90476190476193</v>
      </c>
      <c r="M449" s="245">
        <v>11.163619047619049</v>
      </c>
      <c r="N449" s="56">
        <f t="shared" si="66"/>
        <v>1.4837616003299652</v>
      </c>
    </row>
    <row r="450" spans="1:14" ht="12.75" customHeight="1" x14ac:dyDescent="0.2">
      <c r="A450" s="240">
        <f t="shared" si="65"/>
        <v>62</v>
      </c>
      <c r="B450" s="17">
        <v>3</v>
      </c>
      <c r="C450" s="57" t="s">
        <v>706</v>
      </c>
      <c r="D450" s="57">
        <v>642.79999999999995</v>
      </c>
      <c r="E450" s="57"/>
      <c r="F450" s="57"/>
      <c r="G450" s="57">
        <f t="shared" si="67"/>
        <v>642.79999999999995</v>
      </c>
      <c r="H450" s="28">
        <v>101</v>
      </c>
      <c r="I450" s="54">
        <f t="shared" si="68"/>
        <v>0.12023809523809524</v>
      </c>
      <c r="J450" s="54">
        <f t="shared" si="62"/>
        <v>442.47619047619048</v>
      </c>
      <c r="K450" s="204">
        <f t="shared" si="69"/>
        <v>97.34476190476191</v>
      </c>
      <c r="L450" s="245">
        <f t="shared" si="64"/>
        <v>221.23809523809524</v>
      </c>
      <c r="M450" s="245">
        <v>11.994952380952382</v>
      </c>
      <c r="N450" s="56">
        <f t="shared" si="66"/>
        <v>1.2026353453640322</v>
      </c>
    </row>
    <row r="451" spans="1:14" ht="12.75" customHeight="1" x14ac:dyDescent="0.2">
      <c r="A451" s="240">
        <f t="shared" si="65"/>
        <v>63</v>
      </c>
      <c r="B451" s="17">
        <v>3</v>
      </c>
      <c r="C451" s="57" t="s">
        <v>707</v>
      </c>
      <c r="D451" s="57">
        <v>637.20000000000005</v>
      </c>
      <c r="E451" s="57"/>
      <c r="F451" s="57"/>
      <c r="G451" s="57">
        <f t="shared" si="67"/>
        <v>637.20000000000005</v>
      </c>
      <c r="H451" s="28">
        <v>114</v>
      </c>
      <c r="I451" s="54">
        <f t="shared" si="68"/>
        <v>0.1357142857142857</v>
      </c>
      <c r="J451" s="54">
        <f t="shared" si="62"/>
        <v>499.42857142857139</v>
      </c>
      <c r="K451" s="204">
        <f t="shared" si="69"/>
        <v>109.8742857142857</v>
      </c>
      <c r="L451" s="245">
        <f t="shared" si="64"/>
        <v>249.71428571428569</v>
      </c>
      <c r="M451" s="245">
        <v>13.538857142857143</v>
      </c>
      <c r="N451" s="56">
        <f t="shared" si="66"/>
        <v>1.3693596986817325</v>
      </c>
    </row>
    <row r="452" spans="1:14" ht="12.75" customHeight="1" x14ac:dyDescent="0.2">
      <c r="A452" s="240">
        <f t="shared" si="65"/>
        <v>64</v>
      </c>
      <c r="B452" s="17">
        <v>3</v>
      </c>
      <c r="C452" s="57" t="s">
        <v>708</v>
      </c>
      <c r="D452" s="57">
        <v>453.2</v>
      </c>
      <c r="E452" s="57"/>
      <c r="F452" s="57"/>
      <c r="G452" s="57">
        <f t="shared" si="67"/>
        <v>453.2</v>
      </c>
      <c r="H452" s="28">
        <v>85</v>
      </c>
      <c r="I452" s="54">
        <f t="shared" si="68"/>
        <v>0.10119047619047619</v>
      </c>
      <c r="J452" s="54">
        <f t="shared" si="62"/>
        <v>372.38095238095241</v>
      </c>
      <c r="K452" s="204">
        <f t="shared" si="69"/>
        <v>81.923809523809524</v>
      </c>
      <c r="L452" s="245">
        <f t="shared" si="64"/>
        <v>186.1904761904762</v>
      </c>
      <c r="M452" s="245">
        <v>10.094761904761905</v>
      </c>
      <c r="N452" s="56">
        <f t="shared" si="66"/>
        <v>1.4355472197705208</v>
      </c>
    </row>
    <row r="453" spans="1:14" ht="12.75" customHeight="1" x14ac:dyDescent="0.2">
      <c r="A453" s="240">
        <f t="shared" si="65"/>
        <v>65</v>
      </c>
      <c r="B453" s="17">
        <v>3</v>
      </c>
      <c r="C453" s="57" t="s">
        <v>709</v>
      </c>
      <c r="D453" s="57">
        <v>771.5</v>
      </c>
      <c r="E453" s="57">
        <v>16.600000000000001</v>
      </c>
      <c r="F453" s="57"/>
      <c r="G453" s="57">
        <f t="shared" si="67"/>
        <v>788.1</v>
      </c>
      <c r="H453" s="28">
        <v>91</v>
      </c>
      <c r="I453" s="54">
        <f t="shared" si="68"/>
        <v>0.10833333333333334</v>
      </c>
      <c r="J453" s="54">
        <f t="shared" si="62"/>
        <v>398.66666666666669</v>
      </c>
      <c r="K453" s="204">
        <f t="shared" si="69"/>
        <v>87.706666666666678</v>
      </c>
      <c r="L453" s="245">
        <f t="shared" si="64"/>
        <v>199.33333333333334</v>
      </c>
      <c r="M453" s="245">
        <v>10.807333333333334</v>
      </c>
      <c r="N453" s="56">
        <f t="shared" si="66"/>
        <v>0.90280492546986391</v>
      </c>
    </row>
    <row r="454" spans="1:14" ht="12.75" customHeight="1" x14ac:dyDescent="0.2">
      <c r="A454" s="240">
        <f t="shared" si="65"/>
        <v>66</v>
      </c>
      <c r="B454" s="17">
        <v>3</v>
      </c>
      <c r="C454" s="57" t="s">
        <v>710</v>
      </c>
      <c r="D454" s="57">
        <v>1131.7</v>
      </c>
      <c r="E454" s="57"/>
      <c r="F454" s="57">
        <v>24.6</v>
      </c>
      <c r="G454" s="57">
        <f t="shared" si="67"/>
        <v>1156.3</v>
      </c>
      <c r="H454" s="28">
        <v>109</v>
      </c>
      <c r="I454" s="54">
        <f t="shared" si="68"/>
        <v>0.12976190476190477</v>
      </c>
      <c r="J454" s="54">
        <f t="shared" ref="J454:J517" si="70">I454*3680</f>
        <v>477.52380952380958</v>
      </c>
      <c r="K454" s="204">
        <f t="shared" si="69"/>
        <v>105.05523809523811</v>
      </c>
      <c r="L454" s="245">
        <f t="shared" ref="L454:L517" si="71">J454*0.5</f>
        <v>238.76190476190479</v>
      </c>
      <c r="M454" s="245">
        <v>12.945047619047621</v>
      </c>
      <c r="N454" s="56">
        <f t="shared" si="66"/>
        <v>0.7371971370504552</v>
      </c>
    </row>
    <row r="455" spans="1:14" ht="12.75" customHeight="1" x14ac:dyDescent="0.2">
      <c r="A455" s="240">
        <f t="shared" ref="A455:A518" si="72">1+A454</f>
        <v>67</v>
      </c>
      <c r="B455" s="17">
        <v>3</v>
      </c>
      <c r="C455" s="57" t="s">
        <v>711</v>
      </c>
      <c r="D455" s="57">
        <v>534.6</v>
      </c>
      <c r="E455" s="57"/>
      <c r="F455" s="57"/>
      <c r="G455" s="57">
        <f t="shared" si="67"/>
        <v>534.6</v>
      </c>
      <c r="H455" s="28">
        <v>70</v>
      </c>
      <c r="I455" s="54">
        <f t="shared" si="68"/>
        <v>8.3333333333333329E-2</v>
      </c>
      <c r="J455" s="54">
        <f t="shared" si="70"/>
        <v>306.66666666666663</v>
      </c>
      <c r="K455" s="204">
        <f t="shared" si="69"/>
        <v>67.466666666666654</v>
      </c>
      <c r="L455" s="245">
        <f t="shared" si="71"/>
        <v>153.33333333333331</v>
      </c>
      <c r="M455" s="245">
        <v>8.3133333333333326</v>
      </c>
      <c r="N455" s="56">
        <f t="shared" si="66"/>
        <v>1.0022072577628132</v>
      </c>
    </row>
    <row r="456" spans="1:14" ht="12.75" customHeight="1" x14ac:dyDescent="0.2">
      <c r="A456" s="240">
        <f t="shared" si="72"/>
        <v>68</v>
      </c>
      <c r="B456" s="17">
        <v>3</v>
      </c>
      <c r="C456" s="57" t="s">
        <v>712</v>
      </c>
      <c r="D456" s="57">
        <v>640.5</v>
      </c>
      <c r="E456" s="57"/>
      <c r="F456" s="57"/>
      <c r="G456" s="57">
        <f t="shared" si="67"/>
        <v>640.5</v>
      </c>
      <c r="H456" s="28">
        <v>61</v>
      </c>
      <c r="I456" s="54">
        <f t="shared" si="68"/>
        <v>7.2619047619047625E-2</v>
      </c>
      <c r="J456" s="54">
        <f t="shared" si="70"/>
        <v>267.23809523809524</v>
      </c>
      <c r="K456" s="204">
        <f t="shared" si="69"/>
        <v>58.792380952380952</v>
      </c>
      <c r="L456" s="245">
        <f t="shared" si="71"/>
        <v>133.61904761904762</v>
      </c>
      <c r="M456" s="245">
        <v>7.2444761904761918</v>
      </c>
      <c r="N456" s="56">
        <f t="shared" si="66"/>
        <v>0.72895238095238091</v>
      </c>
    </row>
    <row r="457" spans="1:14" ht="12.75" customHeight="1" x14ac:dyDescent="0.2">
      <c r="A457" s="240">
        <f t="shared" si="72"/>
        <v>69</v>
      </c>
      <c r="B457" s="17">
        <v>3</v>
      </c>
      <c r="C457" s="57" t="s">
        <v>713</v>
      </c>
      <c r="D457" s="57">
        <v>679.9</v>
      </c>
      <c r="E457" s="57">
        <v>100.6</v>
      </c>
      <c r="F457" s="57"/>
      <c r="G457" s="57">
        <f t="shared" si="67"/>
        <v>780.5</v>
      </c>
      <c r="H457" s="28">
        <v>106</v>
      </c>
      <c r="I457" s="54">
        <f t="shared" si="68"/>
        <v>0.12619047619047619</v>
      </c>
      <c r="J457" s="54">
        <f t="shared" si="70"/>
        <v>464.38095238095235</v>
      </c>
      <c r="K457" s="204">
        <f t="shared" si="69"/>
        <v>102.16380952380952</v>
      </c>
      <c r="L457" s="245">
        <f t="shared" si="71"/>
        <v>232.19047619047618</v>
      </c>
      <c r="M457" s="245">
        <v>12.588761904761904</v>
      </c>
      <c r="N457" s="56">
        <f t="shared" si="66"/>
        <v>1.1932990145609648</v>
      </c>
    </row>
    <row r="458" spans="1:14" ht="12.75" customHeight="1" x14ac:dyDescent="0.2">
      <c r="A458" s="240">
        <f t="shared" si="72"/>
        <v>70</v>
      </c>
      <c r="B458" s="17">
        <v>3</v>
      </c>
      <c r="C458" s="57" t="s">
        <v>714</v>
      </c>
      <c r="D458" s="57">
        <v>708.5</v>
      </c>
      <c r="E458" s="57"/>
      <c r="F458" s="57"/>
      <c r="G458" s="57">
        <f t="shared" si="67"/>
        <v>708.5</v>
      </c>
      <c r="H458" s="28">
        <v>87</v>
      </c>
      <c r="I458" s="54">
        <f t="shared" si="68"/>
        <v>0.10357142857142858</v>
      </c>
      <c r="J458" s="54">
        <f t="shared" si="70"/>
        <v>381.14285714285717</v>
      </c>
      <c r="K458" s="204">
        <f t="shared" si="69"/>
        <v>83.851428571428571</v>
      </c>
      <c r="L458" s="245">
        <f t="shared" si="71"/>
        <v>190.57142857142858</v>
      </c>
      <c r="M458" s="245">
        <v>10.332285714285716</v>
      </c>
      <c r="N458" s="56">
        <f t="shared" si="66"/>
        <v>0.93987014820042347</v>
      </c>
    </row>
    <row r="459" spans="1:14" ht="12.75" customHeight="1" x14ac:dyDescent="0.2">
      <c r="A459" s="240">
        <f t="shared" si="72"/>
        <v>71</v>
      </c>
      <c r="B459" s="17">
        <v>3</v>
      </c>
      <c r="C459" s="57" t="s">
        <v>715</v>
      </c>
      <c r="D459" s="57">
        <v>959</v>
      </c>
      <c r="E459" s="57"/>
      <c r="F459" s="57"/>
      <c r="G459" s="57">
        <f t="shared" si="67"/>
        <v>959</v>
      </c>
      <c r="H459" s="28">
        <v>95</v>
      </c>
      <c r="I459" s="54">
        <f t="shared" si="68"/>
        <v>0.1130952380952381</v>
      </c>
      <c r="J459" s="54">
        <f t="shared" si="70"/>
        <v>416.1904761904762</v>
      </c>
      <c r="K459" s="204">
        <f t="shared" si="69"/>
        <v>91.561904761904771</v>
      </c>
      <c r="L459" s="245">
        <f t="shared" si="71"/>
        <v>208.0952380952381</v>
      </c>
      <c r="M459" s="245">
        <v>11.282380952380953</v>
      </c>
      <c r="N459" s="56">
        <f t="shared" si="66"/>
        <v>0.75821689259645475</v>
      </c>
    </row>
    <row r="460" spans="1:14" ht="12.75" customHeight="1" x14ac:dyDescent="0.2">
      <c r="A460" s="240">
        <f t="shared" si="72"/>
        <v>72</v>
      </c>
      <c r="B460" s="17">
        <v>3</v>
      </c>
      <c r="C460" s="57" t="s">
        <v>716</v>
      </c>
      <c r="D460" s="57">
        <v>492.4</v>
      </c>
      <c r="E460" s="57"/>
      <c r="F460" s="57"/>
      <c r="G460" s="57">
        <f t="shared" si="67"/>
        <v>492.4</v>
      </c>
      <c r="H460" s="28">
        <v>58</v>
      </c>
      <c r="I460" s="54">
        <f t="shared" si="68"/>
        <v>6.9047619047619052E-2</v>
      </c>
      <c r="J460" s="54">
        <f t="shared" si="70"/>
        <v>254.0952380952381</v>
      </c>
      <c r="K460" s="204">
        <f t="shared" si="69"/>
        <v>55.900952380952383</v>
      </c>
      <c r="L460" s="245">
        <f t="shared" si="71"/>
        <v>127.04761904761905</v>
      </c>
      <c r="M460" s="245">
        <v>6.8881904761904771</v>
      </c>
      <c r="N460" s="56">
        <f t="shared" si="66"/>
        <v>0.90156783103168148</v>
      </c>
    </row>
    <row r="461" spans="1:14" ht="12.75" customHeight="1" x14ac:dyDescent="0.2">
      <c r="A461" s="240">
        <f t="shared" si="72"/>
        <v>73</v>
      </c>
      <c r="B461" s="17">
        <v>3</v>
      </c>
      <c r="C461" s="57" t="s">
        <v>717</v>
      </c>
      <c r="D461" s="57">
        <v>287.5</v>
      </c>
      <c r="E461" s="57"/>
      <c r="F461" s="57">
        <v>44.8</v>
      </c>
      <c r="G461" s="57">
        <f t="shared" si="67"/>
        <v>332.3</v>
      </c>
      <c r="H461" s="28">
        <v>20</v>
      </c>
      <c r="I461" s="54">
        <f t="shared" si="68"/>
        <v>2.3809523809523808E-2</v>
      </c>
      <c r="J461" s="54">
        <f t="shared" si="70"/>
        <v>87.61904761904762</v>
      </c>
      <c r="K461" s="204">
        <f t="shared" si="69"/>
        <v>19.276190476190475</v>
      </c>
      <c r="L461" s="245">
        <f t="shared" si="71"/>
        <v>43.80952380952381</v>
      </c>
      <c r="M461" s="245">
        <v>2.3752380952380951</v>
      </c>
      <c r="N461" s="56">
        <f t="shared" si="66"/>
        <v>0.53245217391304356</v>
      </c>
    </row>
    <row r="462" spans="1:14" ht="12.75" customHeight="1" x14ac:dyDescent="0.2">
      <c r="A462" s="240">
        <f t="shared" si="72"/>
        <v>74</v>
      </c>
      <c r="B462" s="17">
        <v>3</v>
      </c>
      <c r="C462" s="57" t="s">
        <v>718</v>
      </c>
      <c r="D462" s="57">
        <v>227.9</v>
      </c>
      <c r="E462" s="57"/>
      <c r="F462" s="57"/>
      <c r="G462" s="57">
        <f t="shared" si="67"/>
        <v>227.9</v>
      </c>
      <c r="H462" s="28">
        <v>17</v>
      </c>
      <c r="I462" s="54">
        <f t="shared" si="68"/>
        <v>2.0238095238095239E-2</v>
      </c>
      <c r="J462" s="54">
        <f t="shared" si="70"/>
        <v>74.476190476190482</v>
      </c>
      <c r="K462" s="204">
        <f t="shared" si="69"/>
        <v>16.384761904761906</v>
      </c>
      <c r="L462" s="245">
        <f t="shared" si="71"/>
        <v>37.238095238095241</v>
      </c>
      <c r="M462" s="245">
        <v>2.0189523809523813</v>
      </c>
      <c r="N462" s="56">
        <f t="shared" si="66"/>
        <v>0.5709433962264151</v>
      </c>
    </row>
    <row r="463" spans="1:14" ht="12.75" customHeight="1" x14ac:dyDescent="0.2">
      <c r="A463" s="240">
        <f t="shared" si="72"/>
        <v>75</v>
      </c>
      <c r="B463" s="17">
        <v>3</v>
      </c>
      <c r="C463" s="57" t="s">
        <v>719</v>
      </c>
      <c r="D463" s="57">
        <v>638.54999999999995</v>
      </c>
      <c r="E463" s="57">
        <v>38.700000000000003</v>
      </c>
      <c r="F463" s="57"/>
      <c r="G463" s="57">
        <f t="shared" si="67"/>
        <v>677.25</v>
      </c>
      <c r="H463" s="28">
        <v>113</v>
      </c>
      <c r="I463" s="54">
        <v>0</v>
      </c>
      <c r="J463" s="54">
        <f t="shared" si="70"/>
        <v>0</v>
      </c>
      <c r="K463" s="204">
        <f t="shared" si="69"/>
        <v>0</v>
      </c>
      <c r="L463" s="245">
        <f t="shared" si="71"/>
        <v>0</v>
      </c>
      <c r="M463" s="245">
        <v>0</v>
      </c>
      <c r="N463" s="56">
        <f t="shared" si="66"/>
        <v>0</v>
      </c>
    </row>
    <row r="464" spans="1:14" ht="12.75" customHeight="1" x14ac:dyDescent="0.2">
      <c r="A464" s="240">
        <f t="shared" si="72"/>
        <v>76</v>
      </c>
      <c r="B464" s="17">
        <v>5</v>
      </c>
      <c r="C464" s="57" t="s">
        <v>720</v>
      </c>
      <c r="D464" s="57">
        <v>844.8</v>
      </c>
      <c r="E464" s="57">
        <v>33</v>
      </c>
      <c r="F464" s="57"/>
      <c r="G464" s="57">
        <f t="shared" si="67"/>
        <v>877.8</v>
      </c>
      <c r="H464" s="28">
        <v>104</v>
      </c>
      <c r="I464" s="54">
        <v>0</v>
      </c>
      <c r="J464" s="54">
        <f t="shared" si="70"/>
        <v>0</v>
      </c>
      <c r="K464" s="204">
        <f t="shared" si="69"/>
        <v>0</v>
      </c>
      <c r="L464" s="245">
        <f t="shared" si="71"/>
        <v>0</v>
      </c>
      <c r="M464" s="245">
        <v>0</v>
      </c>
      <c r="N464" s="56">
        <f t="shared" si="66"/>
        <v>0</v>
      </c>
    </row>
    <row r="465" spans="1:14" ht="12.75" customHeight="1" x14ac:dyDescent="0.2">
      <c r="A465" s="240">
        <f t="shared" si="72"/>
        <v>77</v>
      </c>
      <c r="B465" s="17">
        <v>4</v>
      </c>
      <c r="C465" s="57" t="s">
        <v>721</v>
      </c>
      <c r="D465" s="57">
        <v>623.70000000000005</v>
      </c>
      <c r="E465" s="57">
        <v>33.200000000000003</v>
      </c>
      <c r="F465" s="57"/>
      <c r="G465" s="57">
        <f t="shared" si="67"/>
        <v>656.90000000000009</v>
      </c>
      <c r="H465" s="28">
        <v>101</v>
      </c>
      <c r="I465" s="54">
        <v>0</v>
      </c>
      <c r="J465" s="54">
        <f t="shared" si="70"/>
        <v>0</v>
      </c>
      <c r="K465" s="204">
        <f t="shared" si="69"/>
        <v>0</v>
      </c>
      <c r="L465" s="245">
        <f t="shared" si="71"/>
        <v>0</v>
      </c>
      <c r="M465" s="245">
        <v>0</v>
      </c>
      <c r="N465" s="56">
        <f t="shared" si="66"/>
        <v>0</v>
      </c>
    </row>
    <row r="466" spans="1:14" ht="12.75" customHeight="1" x14ac:dyDescent="0.2">
      <c r="A466" s="240">
        <f t="shared" si="72"/>
        <v>78</v>
      </c>
      <c r="B466" s="17">
        <v>3</v>
      </c>
      <c r="C466" s="57" t="s">
        <v>722</v>
      </c>
      <c r="D466" s="57">
        <v>572.4</v>
      </c>
      <c r="E466" s="57"/>
      <c r="F466" s="57"/>
      <c r="G466" s="57">
        <f t="shared" si="67"/>
        <v>572.4</v>
      </c>
      <c r="H466" s="28">
        <v>128</v>
      </c>
      <c r="I466" s="54">
        <f t="shared" si="68"/>
        <v>0.15238095238095239</v>
      </c>
      <c r="J466" s="54">
        <f t="shared" si="70"/>
        <v>560.76190476190482</v>
      </c>
      <c r="K466" s="204">
        <f t="shared" si="69"/>
        <v>123.36761904761906</v>
      </c>
      <c r="L466" s="245">
        <f t="shared" si="71"/>
        <v>280.38095238095241</v>
      </c>
      <c r="M466" s="245">
        <v>15.201523809523811</v>
      </c>
      <c r="N466" s="56">
        <f t="shared" si="66"/>
        <v>1.7115863032844167</v>
      </c>
    </row>
    <row r="467" spans="1:14" ht="12.75" customHeight="1" x14ac:dyDescent="0.2">
      <c r="A467" s="240">
        <f t="shared" si="72"/>
        <v>79</v>
      </c>
      <c r="B467" s="17">
        <v>3</v>
      </c>
      <c r="C467" s="57" t="s">
        <v>723</v>
      </c>
      <c r="D467" s="57">
        <v>678.9</v>
      </c>
      <c r="E467" s="57"/>
      <c r="F467" s="57"/>
      <c r="G467" s="57">
        <f t="shared" si="67"/>
        <v>678.9</v>
      </c>
      <c r="H467" s="28">
        <v>97</v>
      </c>
      <c r="I467" s="54">
        <f t="shared" si="68"/>
        <v>0.11547619047619048</v>
      </c>
      <c r="J467" s="54">
        <f t="shared" si="70"/>
        <v>424.95238095238096</v>
      </c>
      <c r="K467" s="204">
        <f t="shared" si="69"/>
        <v>93.489523809523817</v>
      </c>
      <c r="L467" s="245">
        <f t="shared" si="71"/>
        <v>212.47619047619048</v>
      </c>
      <c r="M467" s="245">
        <v>11.519904761904764</v>
      </c>
      <c r="N467" s="56">
        <f t="shared" si="66"/>
        <v>1.0935896302842834</v>
      </c>
    </row>
    <row r="468" spans="1:14" ht="12.75" customHeight="1" x14ac:dyDescent="0.2">
      <c r="A468" s="240">
        <f t="shared" si="72"/>
        <v>80</v>
      </c>
      <c r="B468" s="17">
        <v>4</v>
      </c>
      <c r="C468" s="57" t="s">
        <v>724</v>
      </c>
      <c r="D468" s="57">
        <v>785.9</v>
      </c>
      <c r="E468" s="57"/>
      <c r="F468" s="57"/>
      <c r="G468" s="57">
        <f t="shared" si="67"/>
        <v>785.9</v>
      </c>
      <c r="H468" s="28">
        <v>121</v>
      </c>
      <c r="I468" s="54">
        <v>0</v>
      </c>
      <c r="J468" s="54">
        <f t="shared" si="70"/>
        <v>0</v>
      </c>
      <c r="K468" s="204">
        <f t="shared" si="69"/>
        <v>0</v>
      </c>
      <c r="L468" s="245">
        <f t="shared" si="71"/>
        <v>0</v>
      </c>
      <c r="M468" s="245">
        <v>0</v>
      </c>
      <c r="N468" s="56">
        <f t="shared" si="66"/>
        <v>0</v>
      </c>
    </row>
    <row r="469" spans="1:14" ht="12.75" customHeight="1" x14ac:dyDescent="0.2">
      <c r="A469" s="240">
        <f t="shared" si="72"/>
        <v>81</v>
      </c>
      <c r="B469" s="17">
        <v>3</v>
      </c>
      <c r="C469" s="57" t="s">
        <v>725</v>
      </c>
      <c r="D469" s="57">
        <v>557.20000000000005</v>
      </c>
      <c r="E469" s="57"/>
      <c r="F469" s="57"/>
      <c r="G469" s="57">
        <f t="shared" si="67"/>
        <v>557.20000000000005</v>
      </c>
      <c r="H469" s="28">
        <v>80</v>
      </c>
      <c r="I469" s="54">
        <f t="shared" si="68"/>
        <v>9.5238095238095233E-2</v>
      </c>
      <c r="J469" s="54">
        <f t="shared" si="70"/>
        <v>350.47619047619048</v>
      </c>
      <c r="K469" s="204">
        <f t="shared" si="69"/>
        <v>77.104761904761901</v>
      </c>
      <c r="L469" s="245">
        <f t="shared" si="71"/>
        <v>175.23809523809524</v>
      </c>
      <c r="M469" s="245">
        <v>9.5009523809523806</v>
      </c>
      <c r="N469" s="56">
        <f t="shared" si="66"/>
        <v>1.0989231873653984</v>
      </c>
    </row>
    <row r="470" spans="1:14" ht="12.75" customHeight="1" x14ac:dyDescent="0.2">
      <c r="A470" s="240">
        <f t="shared" si="72"/>
        <v>82</v>
      </c>
      <c r="B470" s="17">
        <v>4</v>
      </c>
      <c r="C470" s="57" t="s">
        <v>726</v>
      </c>
      <c r="D470" s="57">
        <v>780.8</v>
      </c>
      <c r="E470" s="57">
        <v>45.6</v>
      </c>
      <c r="F470" s="57"/>
      <c r="G470" s="57">
        <f t="shared" si="67"/>
        <v>826.4</v>
      </c>
      <c r="H470" s="28">
        <v>168</v>
      </c>
      <c r="I470" s="54">
        <f t="shared" si="68"/>
        <v>0.2</v>
      </c>
      <c r="J470" s="54">
        <f t="shared" si="70"/>
        <v>736</v>
      </c>
      <c r="K470" s="204">
        <f t="shared" si="69"/>
        <v>161.91999999999999</v>
      </c>
      <c r="L470" s="245">
        <f t="shared" si="71"/>
        <v>368</v>
      </c>
      <c r="M470" s="245">
        <v>19.952000000000002</v>
      </c>
      <c r="N470" s="56">
        <f t="shared" si="66"/>
        <v>1.6468647540983608</v>
      </c>
    </row>
    <row r="471" spans="1:14" ht="12.75" customHeight="1" x14ac:dyDescent="0.2">
      <c r="A471" s="240">
        <f t="shared" si="72"/>
        <v>83</v>
      </c>
      <c r="B471" s="17">
        <v>6</v>
      </c>
      <c r="C471" s="57" t="s">
        <v>727</v>
      </c>
      <c r="D471" s="57">
        <v>1009.3</v>
      </c>
      <c r="E471" s="57"/>
      <c r="F471" s="57"/>
      <c r="G471" s="57">
        <f t="shared" si="67"/>
        <v>1009.3</v>
      </c>
      <c r="H471" s="28">
        <v>90</v>
      </c>
      <c r="I471" s="54">
        <f t="shared" si="68"/>
        <v>0.10714285714285714</v>
      </c>
      <c r="J471" s="54">
        <f t="shared" si="70"/>
        <v>394.28571428571428</v>
      </c>
      <c r="K471" s="204">
        <f t="shared" si="69"/>
        <v>86.742857142857147</v>
      </c>
      <c r="L471" s="245">
        <f t="shared" si="71"/>
        <v>197.14285714285714</v>
      </c>
      <c r="M471" s="245">
        <v>10.688571428571429</v>
      </c>
      <c r="N471" s="56">
        <f t="shared" si="66"/>
        <v>0.68251263251758654</v>
      </c>
    </row>
    <row r="472" spans="1:14" ht="12.75" customHeight="1" x14ac:dyDescent="0.2">
      <c r="A472" s="240">
        <f t="shared" si="72"/>
        <v>84</v>
      </c>
      <c r="B472" s="17">
        <v>3</v>
      </c>
      <c r="C472" s="57" t="s">
        <v>728</v>
      </c>
      <c r="D472" s="57">
        <v>602.29999999999995</v>
      </c>
      <c r="E472" s="57"/>
      <c r="F472" s="57"/>
      <c r="G472" s="57">
        <f t="shared" si="67"/>
        <v>602.29999999999995</v>
      </c>
      <c r="H472" s="28">
        <v>122</v>
      </c>
      <c r="I472" s="54">
        <f t="shared" si="68"/>
        <v>0.14523809523809525</v>
      </c>
      <c r="J472" s="54">
        <f t="shared" si="70"/>
        <v>534.47619047619048</v>
      </c>
      <c r="K472" s="204">
        <f t="shared" si="69"/>
        <v>117.5847619047619</v>
      </c>
      <c r="L472" s="245">
        <f t="shared" si="71"/>
        <v>267.23809523809524</v>
      </c>
      <c r="M472" s="245">
        <v>14.488952380952384</v>
      </c>
      <c r="N472" s="56">
        <f t="shared" si="66"/>
        <v>1.550370247385024</v>
      </c>
    </row>
    <row r="473" spans="1:14" ht="12.75" customHeight="1" x14ac:dyDescent="0.2">
      <c r="A473" s="240">
        <f t="shared" si="72"/>
        <v>85</v>
      </c>
      <c r="B473" s="17">
        <v>3</v>
      </c>
      <c r="C473" s="57" t="s">
        <v>729</v>
      </c>
      <c r="D473" s="57">
        <v>655.4</v>
      </c>
      <c r="E473" s="57">
        <v>60.8</v>
      </c>
      <c r="F473" s="57"/>
      <c r="G473" s="57">
        <f t="shared" si="67"/>
        <v>716.19999999999993</v>
      </c>
      <c r="H473" s="28">
        <v>74</v>
      </c>
      <c r="I473" s="54">
        <f t="shared" si="68"/>
        <v>8.8095238095238101E-2</v>
      </c>
      <c r="J473" s="54">
        <f t="shared" si="70"/>
        <v>324.1904761904762</v>
      </c>
      <c r="K473" s="204">
        <f t="shared" si="69"/>
        <v>71.321904761904761</v>
      </c>
      <c r="L473" s="245">
        <f t="shared" si="71"/>
        <v>162.0952380952381</v>
      </c>
      <c r="M473" s="245">
        <v>8.7883809523809528</v>
      </c>
      <c r="N473" s="56">
        <f t="shared" si="66"/>
        <v>0.86419896246566996</v>
      </c>
    </row>
    <row r="474" spans="1:14" ht="12.75" customHeight="1" x14ac:dyDescent="0.2">
      <c r="A474" s="240">
        <f t="shared" si="72"/>
        <v>86</v>
      </c>
      <c r="B474" s="17">
        <v>3</v>
      </c>
      <c r="C474" s="57" t="s">
        <v>730</v>
      </c>
      <c r="D474" s="57">
        <v>707.3</v>
      </c>
      <c r="E474" s="57"/>
      <c r="F474" s="57"/>
      <c r="G474" s="57">
        <f t="shared" si="67"/>
        <v>707.3</v>
      </c>
      <c r="H474" s="28">
        <v>152</v>
      </c>
      <c r="I474" s="54">
        <f t="shared" si="68"/>
        <v>0.18095238095238095</v>
      </c>
      <c r="J474" s="54">
        <f t="shared" si="70"/>
        <v>665.90476190476193</v>
      </c>
      <c r="K474" s="204">
        <f t="shared" si="69"/>
        <v>146.49904761904762</v>
      </c>
      <c r="L474" s="245">
        <f t="shared" si="71"/>
        <v>332.95238095238096</v>
      </c>
      <c r="M474" s="245">
        <v>18.051809523809524</v>
      </c>
      <c r="N474" s="56">
        <f t="shared" si="66"/>
        <v>1.6448579103633536</v>
      </c>
    </row>
    <row r="475" spans="1:14" ht="12.75" customHeight="1" x14ac:dyDescent="0.2">
      <c r="A475" s="240">
        <f t="shared" si="72"/>
        <v>87</v>
      </c>
      <c r="B475" s="17">
        <v>3</v>
      </c>
      <c r="C475" s="57" t="s">
        <v>731</v>
      </c>
      <c r="D475" s="57">
        <v>789.4</v>
      </c>
      <c r="E475" s="57"/>
      <c r="F475" s="57"/>
      <c r="G475" s="57">
        <f t="shared" si="67"/>
        <v>789.4</v>
      </c>
      <c r="H475" s="28">
        <v>112</v>
      </c>
      <c r="I475" s="54">
        <f t="shared" si="68"/>
        <v>0.13333333333333333</v>
      </c>
      <c r="J475" s="54">
        <f t="shared" si="70"/>
        <v>490.66666666666669</v>
      </c>
      <c r="K475" s="204">
        <f t="shared" si="69"/>
        <v>107.94666666666667</v>
      </c>
      <c r="L475" s="245">
        <f t="shared" si="71"/>
        <v>245.33333333333334</v>
      </c>
      <c r="M475" s="245">
        <v>13.301333333333334</v>
      </c>
      <c r="N475" s="56">
        <f t="shared" si="66"/>
        <v>1.0859488218900433</v>
      </c>
    </row>
    <row r="476" spans="1:14" ht="12.75" customHeight="1" x14ac:dyDescent="0.2">
      <c r="A476" s="240">
        <f t="shared" si="72"/>
        <v>88</v>
      </c>
      <c r="B476" s="17">
        <v>4</v>
      </c>
      <c r="C476" s="57" t="s">
        <v>732</v>
      </c>
      <c r="D476" s="57">
        <v>714.2</v>
      </c>
      <c r="E476" s="57"/>
      <c r="F476" s="57"/>
      <c r="G476" s="57">
        <f t="shared" si="67"/>
        <v>714.2</v>
      </c>
      <c r="H476" s="28">
        <v>109</v>
      </c>
      <c r="I476" s="54">
        <f t="shared" si="68"/>
        <v>0.12976190476190477</v>
      </c>
      <c r="J476" s="54">
        <f t="shared" si="70"/>
        <v>477.52380952380958</v>
      </c>
      <c r="K476" s="204">
        <f t="shared" si="69"/>
        <v>105.05523809523811</v>
      </c>
      <c r="L476" s="245">
        <f t="shared" si="71"/>
        <v>238.76190476190479</v>
      </c>
      <c r="M476" s="245">
        <v>12.945047619047621</v>
      </c>
      <c r="N476" s="56">
        <f t="shared" si="66"/>
        <v>1.1681405768692246</v>
      </c>
    </row>
    <row r="477" spans="1:14" ht="12.75" customHeight="1" x14ac:dyDescent="0.2">
      <c r="A477" s="240">
        <f t="shared" si="72"/>
        <v>89</v>
      </c>
      <c r="B477" s="17">
        <v>4</v>
      </c>
      <c r="C477" s="57" t="s">
        <v>733</v>
      </c>
      <c r="D477" s="57">
        <v>713.1</v>
      </c>
      <c r="E477" s="57"/>
      <c r="F477" s="57"/>
      <c r="G477" s="57">
        <f t="shared" si="67"/>
        <v>713.1</v>
      </c>
      <c r="H477" s="28">
        <v>89</v>
      </c>
      <c r="I477" s="54">
        <f t="shared" si="68"/>
        <v>0.10595238095238095</v>
      </c>
      <c r="J477" s="54">
        <f t="shared" si="70"/>
        <v>389.90476190476193</v>
      </c>
      <c r="K477" s="204">
        <f t="shared" si="69"/>
        <v>85.779047619047631</v>
      </c>
      <c r="L477" s="245">
        <f t="shared" si="71"/>
        <v>194.95238095238096</v>
      </c>
      <c r="M477" s="245">
        <v>10.569809523809525</v>
      </c>
      <c r="N477" s="56">
        <f t="shared" si="66"/>
        <v>0.95527415509746183</v>
      </c>
    </row>
    <row r="478" spans="1:14" ht="12.75" customHeight="1" x14ac:dyDescent="0.2">
      <c r="A478" s="240">
        <f t="shared" si="72"/>
        <v>90</v>
      </c>
      <c r="B478" s="17">
        <v>4</v>
      </c>
      <c r="C478" s="57" t="s">
        <v>734</v>
      </c>
      <c r="D478" s="57">
        <v>771.4</v>
      </c>
      <c r="E478" s="57">
        <v>100</v>
      </c>
      <c r="F478" s="57"/>
      <c r="G478" s="57">
        <f t="shared" si="67"/>
        <v>871.4</v>
      </c>
      <c r="H478" s="28">
        <v>97</v>
      </c>
      <c r="I478" s="54">
        <f t="shared" si="68"/>
        <v>0.11547619047619048</v>
      </c>
      <c r="J478" s="54">
        <f t="shared" si="70"/>
        <v>424.95238095238096</v>
      </c>
      <c r="K478" s="204">
        <f t="shared" si="69"/>
        <v>93.489523809523817</v>
      </c>
      <c r="L478" s="245">
        <f t="shared" si="71"/>
        <v>212.47619047619048</v>
      </c>
      <c r="M478" s="245">
        <v>11.519904761904764</v>
      </c>
      <c r="N478" s="56">
        <f t="shared" si="66"/>
        <v>0.96245527612133785</v>
      </c>
    </row>
    <row r="479" spans="1:14" ht="12.75" customHeight="1" x14ac:dyDescent="0.2">
      <c r="A479" s="240">
        <f t="shared" si="72"/>
        <v>91</v>
      </c>
      <c r="B479" s="17">
        <v>4</v>
      </c>
      <c r="C479" s="57" t="s">
        <v>735</v>
      </c>
      <c r="D479" s="57">
        <v>1203.7</v>
      </c>
      <c r="E479" s="57">
        <v>132</v>
      </c>
      <c r="F479" s="57"/>
      <c r="G479" s="57">
        <f t="shared" si="67"/>
        <v>1335.7</v>
      </c>
      <c r="H479" s="28">
        <v>165</v>
      </c>
      <c r="I479" s="54">
        <f t="shared" si="68"/>
        <v>0.19642857142857142</v>
      </c>
      <c r="J479" s="54">
        <f t="shared" si="70"/>
        <v>722.85714285714289</v>
      </c>
      <c r="K479" s="204">
        <f t="shared" si="69"/>
        <v>159.02857142857144</v>
      </c>
      <c r="L479" s="245">
        <f t="shared" si="71"/>
        <v>361.42857142857144</v>
      </c>
      <c r="M479" s="245">
        <v>19.595714285714287</v>
      </c>
      <c r="N479" s="56">
        <f t="shared" si="66"/>
        <v>1.0491899975076846</v>
      </c>
    </row>
    <row r="480" spans="1:14" ht="12.75" customHeight="1" x14ac:dyDescent="0.2">
      <c r="A480" s="240">
        <f t="shared" si="72"/>
        <v>92</v>
      </c>
      <c r="B480" s="17">
        <v>3</v>
      </c>
      <c r="C480" s="57" t="s">
        <v>736</v>
      </c>
      <c r="D480" s="57">
        <v>500.7</v>
      </c>
      <c r="E480" s="57"/>
      <c r="F480" s="57">
        <v>56.7</v>
      </c>
      <c r="G480" s="57">
        <f t="shared" si="67"/>
        <v>557.4</v>
      </c>
      <c r="H480" s="28">
        <v>74</v>
      </c>
      <c r="I480" s="54">
        <f t="shared" si="68"/>
        <v>8.8095238095238101E-2</v>
      </c>
      <c r="J480" s="54">
        <f t="shared" si="70"/>
        <v>324.1904761904762</v>
      </c>
      <c r="K480" s="204">
        <f t="shared" si="69"/>
        <v>71.321904761904761</v>
      </c>
      <c r="L480" s="245">
        <f t="shared" si="71"/>
        <v>162.0952380952381</v>
      </c>
      <c r="M480" s="245">
        <v>8.7883809523809528</v>
      </c>
      <c r="N480" s="56">
        <f t="shared" si="66"/>
        <v>1.1312083083682847</v>
      </c>
    </row>
    <row r="481" spans="1:14" ht="12.75" customHeight="1" x14ac:dyDescent="0.2">
      <c r="A481" s="240">
        <f t="shared" si="72"/>
        <v>93</v>
      </c>
      <c r="B481" s="17">
        <v>3</v>
      </c>
      <c r="C481" s="57" t="s">
        <v>737</v>
      </c>
      <c r="D481" s="57">
        <v>476.1</v>
      </c>
      <c r="E481" s="57"/>
      <c r="F481" s="57"/>
      <c r="G481" s="57">
        <f t="shared" si="67"/>
        <v>476.1</v>
      </c>
      <c r="H481" s="28">
        <v>40</v>
      </c>
      <c r="I481" s="54">
        <f t="shared" si="68"/>
        <v>4.7619047619047616E-2</v>
      </c>
      <c r="J481" s="54">
        <f t="shared" si="70"/>
        <v>175.23809523809524</v>
      </c>
      <c r="K481" s="204">
        <f t="shared" si="69"/>
        <v>38.55238095238095</v>
      </c>
      <c r="L481" s="245">
        <f t="shared" si="71"/>
        <v>87.61904761904762</v>
      </c>
      <c r="M481" s="245">
        <v>4.7504761904761903</v>
      </c>
      <c r="N481" s="56">
        <f t="shared" si="66"/>
        <v>0.64305818105440038</v>
      </c>
    </row>
    <row r="482" spans="1:14" ht="12.75" customHeight="1" x14ac:dyDescent="0.2">
      <c r="A482" s="240">
        <f t="shared" si="72"/>
        <v>94</v>
      </c>
      <c r="B482" s="17">
        <v>2</v>
      </c>
      <c r="C482" s="31" t="s">
        <v>738</v>
      </c>
      <c r="D482" s="29">
        <v>364.5</v>
      </c>
      <c r="E482" s="29"/>
      <c r="F482" s="29">
        <v>21</v>
      </c>
      <c r="G482" s="57">
        <f t="shared" si="67"/>
        <v>385.5</v>
      </c>
      <c r="H482" s="28"/>
      <c r="I482" s="54">
        <f t="shared" si="68"/>
        <v>0</v>
      </c>
      <c r="J482" s="54">
        <f t="shared" si="70"/>
        <v>0</v>
      </c>
      <c r="K482" s="204">
        <f t="shared" si="69"/>
        <v>0</v>
      </c>
      <c r="L482" s="245">
        <f t="shared" si="71"/>
        <v>0</v>
      </c>
      <c r="M482" s="245">
        <v>0</v>
      </c>
      <c r="N482" s="56">
        <f t="shared" si="66"/>
        <v>0</v>
      </c>
    </row>
    <row r="483" spans="1:14" ht="12.75" customHeight="1" x14ac:dyDescent="0.2">
      <c r="A483" s="240">
        <f t="shared" si="72"/>
        <v>95</v>
      </c>
      <c r="B483" s="17">
        <v>3</v>
      </c>
      <c r="C483" s="57" t="s">
        <v>739</v>
      </c>
      <c r="D483" s="57">
        <v>1235.0999999999999</v>
      </c>
      <c r="E483" s="57">
        <v>129.69999999999999</v>
      </c>
      <c r="F483" s="57"/>
      <c r="G483" s="57">
        <f t="shared" si="67"/>
        <v>1364.8</v>
      </c>
      <c r="H483" s="28">
        <v>146</v>
      </c>
      <c r="I483" s="54">
        <f t="shared" si="68"/>
        <v>0.1738095238095238</v>
      </c>
      <c r="J483" s="54">
        <f t="shared" si="70"/>
        <v>639.61904761904759</v>
      </c>
      <c r="K483" s="204">
        <f t="shared" si="69"/>
        <v>140.71619047619046</v>
      </c>
      <c r="L483" s="245">
        <f t="shared" si="71"/>
        <v>319.8095238095238</v>
      </c>
      <c r="M483" s="245">
        <v>17.339238095238095</v>
      </c>
      <c r="N483" s="56">
        <f t="shared" si="66"/>
        <v>0.90477208323212699</v>
      </c>
    </row>
    <row r="484" spans="1:14" ht="12.75" customHeight="1" x14ac:dyDescent="0.2">
      <c r="A484" s="240">
        <f t="shared" si="72"/>
        <v>96</v>
      </c>
      <c r="B484" s="17">
        <v>2</v>
      </c>
      <c r="C484" s="57" t="s">
        <v>740</v>
      </c>
      <c r="D484" s="57">
        <v>283</v>
      </c>
      <c r="E484" s="57">
        <v>27.9</v>
      </c>
      <c r="F484" s="57"/>
      <c r="G484" s="57">
        <f t="shared" si="67"/>
        <v>310.89999999999998</v>
      </c>
      <c r="H484" s="28"/>
      <c r="I484" s="54">
        <f t="shared" si="68"/>
        <v>0</v>
      </c>
      <c r="J484" s="54">
        <f t="shared" si="70"/>
        <v>0</v>
      </c>
      <c r="K484" s="204">
        <f t="shared" si="69"/>
        <v>0</v>
      </c>
      <c r="L484" s="245">
        <f t="shared" si="71"/>
        <v>0</v>
      </c>
      <c r="M484" s="245">
        <v>0</v>
      </c>
      <c r="N484" s="56">
        <f t="shared" si="66"/>
        <v>0</v>
      </c>
    </row>
    <row r="485" spans="1:14" ht="12.75" customHeight="1" x14ac:dyDescent="0.2">
      <c r="A485" s="240">
        <f t="shared" si="72"/>
        <v>97</v>
      </c>
      <c r="B485" s="17">
        <v>3</v>
      </c>
      <c r="C485" s="57" t="s">
        <v>741</v>
      </c>
      <c r="D485" s="57">
        <v>882.8</v>
      </c>
      <c r="E485" s="57"/>
      <c r="F485" s="57"/>
      <c r="G485" s="57">
        <f t="shared" si="67"/>
        <v>882.8</v>
      </c>
      <c r="H485" s="28">
        <v>148</v>
      </c>
      <c r="I485" s="54">
        <f t="shared" si="68"/>
        <v>0.1761904761904762</v>
      </c>
      <c r="J485" s="54">
        <f t="shared" si="70"/>
        <v>648.38095238095241</v>
      </c>
      <c r="K485" s="204">
        <f t="shared" si="69"/>
        <v>142.64380952380952</v>
      </c>
      <c r="L485" s="245">
        <f t="shared" si="71"/>
        <v>324.1904761904762</v>
      </c>
      <c r="M485" s="245">
        <v>17.576761904761906</v>
      </c>
      <c r="N485" s="56">
        <f t="shared" si="66"/>
        <v>1.2831807884005439</v>
      </c>
    </row>
    <row r="486" spans="1:14" ht="12.75" customHeight="1" x14ac:dyDescent="0.2">
      <c r="A486" s="240">
        <f t="shared" si="72"/>
        <v>98</v>
      </c>
      <c r="B486" s="17">
        <v>2</v>
      </c>
      <c r="C486" s="57" t="s">
        <v>574</v>
      </c>
      <c r="D486" s="57">
        <v>222</v>
      </c>
      <c r="E486" s="57"/>
      <c r="F486" s="57"/>
      <c r="G486" s="57">
        <f t="shared" si="67"/>
        <v>222</v>
      </c>
      <c r="H486" s="28">
        <v>0</v>
      </c>
      <c r="I486" s="54">
        <f t="shared" si="68"/>
        <v>0</v>
      </c>
      <c r="J486" s="54">
        <f t="shared" si="70"/>
        <v>0</v>
      </c>
      <c r="K486" s="204">
        <f t="shared" si="69"/>
        <v>0</v>
      </c>
      <c r="L486" s="245">
        <f t="shared" si="71"/>
        <v>0</v>
      </c>
      <c r="M486" s="245">
        <v>0</v>
      </c>
      <c r="N486" s="56">
        <f t="shared" si="66"/>
        <v>0</v>
      </c>
    </row>
    <row r="487" spans="1:14" ht="12.75" customHeight="1" x14ac:dyDescent="0.2">
      <c r="A487" s="240">
        <f t="shared" si="72"/>
        <v>99</v>
      </c>
      <c r="B487" s="17">
        <v>4</v>
      </c>
      <c r="C487" s="57" t="s">
        <v>742</v>
      </c>
      <c r="D487" s="57">
        <v>772.9</v>
      </c>
      <c r="E487" s="57"/>
      <c r="F487" s="57"/>
      <c r="G487" s="57">
        <f t="shared" si="67"/>
        <v>772.9</v>
      </c>
      <c r="H487" s="28">
        <v>148</v>
      </c>
      <c r="I487" s="54">
        <f t="shared" si="68"/>
        <v>0.1761904761904762</v>
      </c>
      <c r="J487" s="54">
        <f t="shared" si="70"/>
        <v>648.38095238095241</v>
      </c>
      <c r="K487" s="204">
        <f t="shared" si="69"/>
        <v>142.64380952380952</v>
      </c>
      <c r="L487" s="245">
        <f t="shared" si="71"/>
        <v>324.1904761904762</v>
      </c>
      <c r="M487" s="245">
        <v>17.576761904761906</v>
      </c>
      <c r="N487" s="56">
        <f t="shared" si="66"/>
        <v>1.4656385043343254</v>
      </c>
    </row>
    <row r="488" spans="1:14" ht="12.75" customHeight="1" x14ac:dyDescent="0.2">
      <c r="A488" s="240">
        <f t="shared" si="72"/>
        <v>100</v>
      </c>
      <c r="B488" s="17">
        <v>3</v>
      </c>
      <c r="C488" s="57" t="s">
        <v>743</v>
      </c>
      <c r="D488" s="57">
        <v>669.9</v>
      </c>
      <c r="E488" s="57"/>
      <c r="F488" s="57"/>
      <c r="G488" s="57">
        <f t="shared" si="67"/>
        <v>669.9</v>
      </c>
      <c r="H488" s="28">
        <v>77</v>
      </c>
      <c r="I488" s="54">
        <f t="shared" si="68"/>
        <v>9.166666666666666E-2</v>
      </c>
      <c r="J488" s="54">
        <f t="shared" si="70"/>
        <v>337.33333333333331</v>
      </c>
      <c r="K488" s="204">
        <f t="shared" si="69"/>
        <v>74.213333333333324</v>
      </c>
      <c r="L488" s="245">
        <f t="shared" si="71"/>
        <v>168.66666666666666</v>
      </c>
      <c r="M488" s="245">
        <v>9.1446666666666658</v>
      </c>
      <c r="N488" s="56">
        <f t="shared" ref="N488:N551" si="73">(J488+K488+L488+M488)/D488</f>
        <v>0.87977011494252866</v>
      </c>
    </row>
    <row r="489" spans="1:14" ht="12.75" customHeight="1" x14ac:dyDescent="0.2">
      <c r="A489" s="240">
        <f t="shared" si="72"/>
        <v>101</v>
      </c>
      <c r="B489" s="17">
        <v>5</v>
      </c>
      <c r="C489" s="57" t="s">
        <v>744</v>
      </c>
      <c r="D489" s="57">
        <v>872.5</v>
      </c>
      <c r="E489" s="57"/>
      <c r="F489" s="57"/>
      <c r="G489" s="57">
        <f t="shared" si="67"/>
        <v>872.5</v>
      </c>
      <c r="H489" s="28">
        <v>102</v>
      </c>
      <c r="I489" s="54">
        <f t="shared" si="68"/>
        <v>0.12142857142857143</v>
      </c>
      <c r="J489" s="54">
        <f t="shared" si="70"/>
        <v>446.85714285714283</v>
      </c>
      <c r="K489" s="204">
        <f t="shared" si="69"/>
        <v>98.308571428571426</v>
      </c>
      <c r="L489" s="245">
        <f t="shared" si="71"/>
        <v>223.42857142857142</v>
      </c>
      <c r="M489" s="245">
        <v>12.113714285714286</v>
      </c>
      <c r="N489" s="56">
        <f t="shared" si="73"/>
        <v>0.89479426934097417</v>
      </c>
    </row>
    <row r="490" spans="1:14" ht="12.75" customHeight="1" x14ac:dyDescent="0.2">
      <c r="A490" s="240">
        <f t="shared" si="72"/>
        <v>102</v>
      </c>
      <c r="B490" s="17">
        <v>2</v>
      </c>
      <c r="C490" s="57" t="s">
        <v>745</v>
      </c>
      <c r="D490" s="57">
        <v>416.2</v>
      </c>
      <c r="E490" s="57">
        <v>126.1</v>
      </c>
      <c r="F490" s="57"/>
      <c r="G490" s="57">
        <f t="shared" si="67"/>
        <v>542.29999999999995</v>
      </c>
      <c r="H490" s="28"/>
      <c r="I490" s="54">
        <f t="shared" si="68"/>
        <v>0</v>
      </c>
      <c r="J490" s="54">
        <f t="shared" si="70"/>
        <v>0</v>
      </c>
      <c r="K490" s="204">
        <f t="shared" si="69"/>
        <v>0</v>
      </c>
      <c r="L490" s="245">
        <f t="shared" si="71"/>
        <v>0</v>
      </c>
      <c r="M490" s="245">
        <v>0</v>
      </c>
      <c r="N490" s="56">
        <f t="shared" si="73"/>
        <v>0</v>
      </c>
    </row>
    <row r="491" spans="1:14" ht="12.75" customHeight="1" x14ac:dyDescent="0.25">
      <c r="A491" s="240">
        <f t="shared" si="72"/>
        <v>103</v>
      </c>
      <c r="B491" s="32">
        <v>3</v>
      </c>
      <c r="C491" s="33" t="s">
        <v>1418</v>
      </c>
      <c r="D491" s="33">
        <v>735.4</v>
      </c>
      <c r="E491" s="33"/>
      <c r="F491" s="33"/>
      <c r="G491" s="57">
        <f t="shared" si="67"/>
        <v>735.4</v>
      </c>
      <c r="H491" s="34">
        <v>118</v>
      </c>
      <c r="I491" s="54">
        <f t="shared" si="68"/>
        <v>0.14047619047619048</v>
      </c>
      <c r="J491" s="54">
        <f t="shared" si="70"/>
        <v>516.95238095238096</v>
      </c>
      <c r="K491" s="204">
        <f t="shared" si="69"/>
        <v>113.72952380952381</v>
      </c>
      <c r="L491" s="245">
        <f t="shared" si="71"/>
        <v>258.47619047619048</v>
      </c>
      <c r="M491" s="245">
        <v>14.013904761904763</v>
      </c>
      <c r="N491" s="56">
        <f t="shared" si="73"/>
        <v>1.2281370682621704</v>
      </c>
    </row>
    <row r="492" spans="1:14" ht="12.75" customHeight="1" x14ac:dyDescent="0.2">
      <c r="A492" s="240">
        <f t="shared" si="72"/>
        <v>104</v>
      </c>
      <c r="B492" s="17">
        <v>3</v>
      </c>
      <c r="C492" s="57" t="s">
        <v>746</v>
      </c>
      <c r="D492" s="57">
        <v>767.4</v>
      </c>
      <c r="E492" s="57">
        <v>16.7</v>
      </c>
      <c r="F492" s="57"/>
      <c r="G492" s="57">
        <f t="shared" si="67"/>
        <v>784.1</v>
      </c>
      <c r="H492" s="28">
        <v>113</v>
      </c>
      <c r="I492" s="54">
        <f t="shared" si="68"/>
        <v>0.13452380952380952</v>
      </c>
      <c r="J492" s="54">
        <f t="shared" si="70"/>
        <v>495.04761904761904</v>
      </c>
      <c r="K492" s="204">
        <f t="shared" si="69"/>
        <v>108.91047619047619</v>
      </c>
      <c r="L492" s="245">
        <f t="shared" si="71"/>
        <v>247.52380952380952</v>
      </c>
      <c r="M492" s="245">
        <v>13.420095238095238</v>
      </c>
      <c r="N492" s="56">
        <f t="shared" si="73"/>
        <v>1.1270549908782903</v>
      </c>
    </row>
    <row r="493" spans="1:14" ht="12.75" customHeight="1" x14ac:dyDescent="0.2">
      <c r="A493" s="240">
        <f t="shared" si="72"/>
        <v>105</v>
      </c>
      <c r="B493" s="17">
        <v>3</v>
      </c>
      <c r="C493" s="57" t="s">
        <v>747</v>
      </c>
      <c r="D493" s="57">
        <v>495.5</v>
      </c>
      <c r="E493" s="57"/>
      <c r="F493" s="57"/>
      <c r="G493" s="57">
        <f t="shared" si="67"/>
        <v>495.5</v>
      </c>
      <c r="H493" s="28">
        <v>70</v>
      </c>
      <c r="I493" s="54">
        <f t="shared" si="68"/>
        <v>8.3333333333333329E-2</v>
      </c>
      <c r="J493" s="54">
        <f t="shared" si="70"/>
        <v>306.66666666666663</v>
      </c>
      <c r="K493" s="204">
        <f t="shared" si="69"/>
        <v>67.466666666666654</v>
      </c>
      <c r="L493" s="245">
        <f t="shared" si="71"/>
        <v>153.33333333333331</v>
      </c>
      <c r="M493" s="245">
        <v>8.3133333333333326</v>
      </c>
      <c r="N493" s="56">
        <f t="shared" si="73"/>
        <v>1.0812916246215942</v>
      </c>
    </row>
    <row r="494" spans="1:14" ht="12.75" customHeight="1" x14ac:dyDescent="0.2">
      <c r="A494" s="240">
        <f t="shared" si="72"/>
        <v>106</v>
      </c>
      <c r="B494" s="17">
        <v>3</v>
      </c>
      <c r="C494" s="57" t="s">
        <v>748</v>
      </c>
      <c r="D494" s="57">
        <v>534.20000000000005</v>
      </c>
      <c r="E494" s="57">
        <v>22.3</v>
      </c>
      <c r="F494" s="57"/>
      <c r="G494" s="57">
        <f t="shared" si="67"/>
        <v>556.5</v>
      </c>
      <c r="H494" s="28">
        <v>72</v>
      </c>
      <c r="I494" s="54">
        <f t="shared" si="68"/>
        <v>8.5714285714285715E-2</v>
      </c>
      <c r="J494" s="54">
        <f t="shared" si="70"/>
        <v>315.42857142857144</v>
      </c>
      <c r="K494" s="204">
        <f t="shared" si="69"/>
        <v>69.394285714285715</v>
      </c>
      <c r="L494" s="245">
        <f t="shared" si="71"/>
        <v>157.71428571428572</v>
      </c>
      <c r="M494" s="245">
        <v>8.5508571428571436</v>
      </c>
      <c r="N494" s="56">
        <f t="shared" si="73"/>
        <v>1.0316136278547361</v>
      </c>
    </row>
    <row r="495" spans="1:14" ht="12.75" customHeight="1" x14ac:dyDescent="0.2">
      <c r="A495" s="240">
        <f t="shared" si="72"/>
        <v>107</v>
      </c>
      <c r="B495" s="17">
        <v>3</v>
      </c>
      <c r="C495" s="57" t="s">
        <v>749</v>
      </c>
      <c r="D495" s="57">
        <v>758</v>
      </c>
      <c r="E495" s="57"/>
      <c r="F495" s="57"/>
      <c r="G495" s="57">
        <f t="shared" si="67"/>
        <v>758</v>
      </c>
      <c r="H495" s="28">
        <v>66</v>
      </c>
      <c r="I495" s="54">
        <f t="shared" si="68"/>
        <v>7.857142857142857E-2</v>
      </c>
      <c r="J495" s="54">
        <f t="shared" si="70"/>
        <v>289.14285714285711</v>
      </c>
      <c r="K495" s="204">
        <f t="shared" si="69"/>
        <v>63.611428571428561</v>
      </c>
      <c r="L495" s="245">
        <f t="shared" si="71"/>
        <v>144.57142857142856</v>
      </c>
      <c r="M495" s="245">
        <v>7.838285714285715</v>
      </c>
      <c r="N495" s="56">
        <f t="shared" si="73"/>
        <v>0.66644327176780993</v>
      </c>
    </row>
    <row r="496" spans="1:14" ht="12.75" customHeight="1" x14ac:dyDescent="0.2">
      <c r="A496" s="240">
        <f t="shared" si="72"/>
        <v>108</v>
      </c>
      <c r="B496" s="17">
        <v>3</v>
      </c>
      <c r="C496" s="57" t="s">
        <v>750</v>
      </c>
      <c r="D496" s="57">
        <v>463.8</v>
      </c>
      <c r="E496" s="57">
        <v>43.7</v>
      </c>
      <c r="F496" s="57"/>
      <c r="G496" s="57">
        <f t="shared" si="67"/>
        <v>507.5</v>
      </c>
      <c r="H496" s="28">
        <v>93</v>
      </c>
      <c r="I496" s="54">
        <f t="shared" si="68"/>
        <v>0.11071428571428571</v>
      </c>
      <c r="J496" s="54">
        <f t="shared" si="70"/>
        <v>407.42857142857139</v>
      </c>
      <c r="K496" s="204">
        <f t="shared" si="69"/>
        <v>89.63428571428571</v>
      </c>
      <c r="L496" s="245">
        <f t="shared" si="71"/>
        <v>203.71428571428569</v>
      </c>
      <c r="M496" s="245">
        <v>11.044857142857143</v>
      </c>
      <c r="N496" s="56">
        <f t="shared" si="73"/>
        <v>1.5347606727037513</v>
      </c>
    </row>
    <row r="497" spans="1:14" ht="12.75" customHeight="1" x14ac:dyDescent="0.2">
      <c r="A497" s="240">
        <f t="shared" si="72"/>
        <v>109</v>
      </c>
      <c r="B497" s="17">
        <v>3</v>
      </c>
      <c r="C497" s="57" t="s">
        <v>751</v>
      </c>
      <c r="D497" s="57">
        <v>564</v>
      </c>
      <c r="E497" s="57"/>
      <c r="F497" s="57"/>
      <c r="G497" s="57">
        <f t="shared" si="67"/>
        <v>564</v>
      </c>
      <c r="H497" s="28">
        <v>59</v>
      </c>
      <c r="I497" s="54">
        <f t="shared" si="68"/>
        <v>7.0238095238095238E-2</v>
      </c>
      <c r="J497" s="54">
        <f t="shared" si="70"/>
        <v>258.47619047619048</v>
      </c>
      <c r="K497" s="204">
        <f t="shared" si="69"/>
        <v>56.864761904761906</v>
      </c>
      <c r="L497" s="245">
        <f t="shared" si="71"/>
        <v>129.23809523809524</v>
      </c>
      <c r="M497" s="245">
        <v>7.0069523809523817</v>
      </c>
      <c r="N497" s="56">
        <f t="shared" si="73"/>
        <v>0.80068439716312056</v>
      </c>
    </row>
    <row r="498" spans="1:14" ht="12.75" customHeight="1" x14ac:dyDescent="0.2">
      <c r="A498" s="240">
        <f t="shared" si="72"/>
        <v>110</v>
      </c>
      <c r="B498" s="17">
        <v>3</v>
      </c>
      <c r="C498" s="57" t="s">
        <v>752</v>
      </c>
      <c r="D498" s="57">
        <v>832.2</v>
      </c>
      <c r="E498" s="57">
        <v>47.7</v>
      </c>
      <c r="F498" s="57"/>
      <c r="G498" s="57">
        <f t="shared" si="67"/>
        <v>879.90000000000009</v>
      </c>
      <c r="H498" s="28">
        <v>108</v>
      </c>
      <c r="I498" s="54">
        <f t="shared" si="68"/>
        <v>0.12857142857142856</v>
      </c>
      <c r="J498" s="54">
        <f t="shared" si="70"/>
        <v>473.14285714285711</v>
      </c>
      <c r="K498" s="204">
        <f t="shared" si="69"/>
        <v>104.09142857142857</v>
      </c>
      <c r="L498" s="245">
        <f t="shared" si="71"/>
        <v>236.57142857142856</v>
      </c>
      <c r="M498" s="245">
        <v>12.826285714285714</v>
      </c>
      <c r="N498" s="56">
        <f t="shared" si="73"/>
        <v>0.99330930064888234</v>
      </c>
    </row>
    <row r="499" spans="1:14" ht="12.75" customHeight="1" x14ac:dyDescent="0.2">
      <c r="A499" s="240">
        <f t="shared" si="72"/>
        <v>111</v>
      </c>
      <c r="B499" s="17">
        <v>3</v>
      </c>
      <c r="C499" s="57" t="s">
        <v>753</v>
      </c>
      <c r="D499" s="57">
        <v>751.4</v>
      </c>
      <c r="E499" s="57"/>
      <c r="F499" s="57"/>
      <c r="G499" s="57">
        <f t="shared" si="67"/>
        <v>751.4</v>
      </c>
      <c r="H499" s="28">
        <v>118</v>
      </c>
      <c r="I499" s="54">
        <f t="shared" si="68"/>
        <v>0.14047619047619048</v>
      </c>
      <c r="J499" s="54">
        <f t="shared" si="70"/>
        <v>516.95238095238096</v>
      </c>
      <c r="K499" s="204">
        <f t="shared" si="69"/>
        <v>113.72952380952381</v>
      </c>
      <c r="L499" s="245">
        <f t="shared" si="71"/>
        <v>258.47619047619048</v>
      </c>
      <c r="M499" s="245">
        <v>14.013904761904763</v>
      </c>
      <c r="N499" s="56">
        <f t="shared" si="73"/>
        <v>1.2019856268299176</v>
      </c>
    </row>
    <row r="500" spans="1:14" ht="12.75" customHeight="1" x14ac:dyDescent="0.2">
      <c r="A500" s="240">
        <f t="shared" si="72"/>
        <v>112</v>
      </c>
      <c r="B500" s="17">
        <v>3</v>
      </c>
      <c r="C500" s="57" t="s">
        <v>754</v>
      </c>
      <c r="D500" s="57">
        <v>568.4</v>
      </c>
      <c r="E500" s="57"/>
      <c r="F500" s="57"/>
      <c r="G500" s="57">
        <f t="shared" si="67"/>
        <v>568.4</v>
      </c>
      <c r="H500" s="28">
        <v>81</v>
      </c>
      <c r="I500" s="54">
        <f t="shared" si="68"/>
        <v>9.6428571428571433E-2</v>
      </c>
      <c r="J500" s="54">
        <f t="shared" si="70"/>
        <v>354.85714285714289</v>
      </c>
      <c r="K500" s="204">
        <f t="shared" si="69"/>
        <v>78.068571428571431</v>
      </c>
      <c r="L500" s="245">
        <f t="shared" si="71"/>
        <v>177.42857142857144</v>
      </c>
      <c r="M500" s="245">
        <v>9.6197142857142861</v>
      </c>
      <c r="N500" s="56">
        <f t="shared" si="73"/>
        <v>1.0907353976073189</v>
      </c>
    </row>
    <row r="501" spans="1:14" ht="12.75" customHeight="1" x14ac:dyDescent="0.2">
      <c r="A501" s="240">
        <f t="shared" si="72"/>
        <v>113</v>
      </c>
      <c r="B501" s="17">
        <v>4</v>
      </c>
      <c r="C501" s="57" t="s">
        <v>755</v>
      </c>
      <c r="D501" s="57">
        <v>678.1</v>
      </c>
      <c r="E501" s="57">
        <v>31.4</v>
      </c>
      <c r="F501" s="57"/>
      <c r="G501" s="57">
        <f t="shared" si="67"/>
        <v>709.5</v>
      </c>
      <c r="H501" s="28">
        <v>92</v>
      </c>
      <c r="I501" s="54">
        <f t="shared" si="68"/>
        <v>0.10952380952380952</v>
      </c>
      <c r="J501" s="54">
        <f t="shared" si="70"/>
        <v>403.04761904761904</v>
      </c>
      <c r="K501" s="204">
        <f t="shared" si="69"/>
        <v>88.670476190476194</v>
      </c>
      <c r="L501" s="245">
        <f t="shared" si="71"/>
        <v>201.52380952380952</v>
      </c>
      <c r="M501" s="245">
        <v>10.926095238095238</v>
      </c>
      <c r="N501" s="56">
        <f t="shared" si="73"/>
        <v>1.0384427075652558</v>
      </c>
    </row>
    <row r="502" spans="1:14" ht="12.75" customHeight="1" x14ac:dyDescent="0.2">
      <c r="A502" s="240">
        <f t="shared" si="72"/>
        <v>114</v>
      </c>
      <c r="B502" s="17">
        <v>3</v>
      </c>
      <c r="C502" s="57" t="s">
        <v>756</v>
      </c>
      <c r="D502" s="57">
        <v>726.3</v>
      </c>
      <c r="E502" s="57"/>
      <c r="F502" s="57"/>
      <c r="G502" s="57">
        <f t="shared" si="67"/>
        <v>726.3</v>
      </c>
      <c r="H502" s="28">
        <v>78</v>
      </c>
      <c r="I502" s="54">
        <f t="shared" si="68"/>
        <v>9.285714285714286E-2</v>
      </c>
      <c r="J502" s="54">
        <f t="shared" si="70"/>
        <v>341.71428571428572</v>
      </c>
      <c r="K502" s="204">
        <f t="shared" si="69"/>
        <v>75.177142857142854</v>
      </c>
      <c r="L502" s="245">
        <f t="shared" si="71"/>
        <v>170.85714285714286</v>
      </c>
      <c r="M502" s="245">
        <v>9.2634285714285713</v>
      </c>
      <c r="N502" s="56">
        <f t="shared" si="73"/>
        <v>0.82199091284593151</v>
      </c>
    </row>
    <row r="503" spans="1:14" ht="12.75" customHeight="1" x14ac:dyDescent="0.2">
      <c r="A503" s="240">
        <f t="shared" si="72"/>
        <v>115</v>
      </c>
      <c r="B503" s="17">
        <v>3</v>
      </c>
      <c r="C503" s="57" t="s">
        <v>757</v>
      </c>
      <c r="D503" s="57">
        <v>407.5</v>
      </c>
      <c r="E503" s="57"/>
      <c r="F503" s="57"/>
      <c r="G503" s="57">
        <f t="shared" si="67"/>
        <v>407.5</v>
      </c>
      <c r="H503" s="28">
        <v>55</v>
      </c>
      <c r="I503" s="54">
        <f t="shared" si="68"/>
        <v>6.5476190476190479E-2</v>
      </c>
      <c r="J503" s="54">
        <f t="shared" si="70"/>
        <v>240.95238095238096</v>
      </c>
      <c r="K503" s="204">
        <f t="shared" si="69"/>
        <v>53.009523809523813</v>
      </c>
      <c r="L503" s="245">
        <f t="shared" si="71"/>
        <v>120.47619047619048</v>
      </c>
      <c r="M503" s="245">
        <v>6.5319047619047623</v>
      </c>
      <c r="N503" s="56">
        <f t="shared" si="73"/>
        <v>1.0330552147239263</v>
      </c>
    </row>
    <row r="504" spans="1:14" ht="12.75" customHeight="1" x14ac:dyDescent="0.2">
      <c r="A504" s="240">
        <f t="shared" si="72"/>
        <v>116</v>
      </c>
      <c r="B504" s="17">
        <v>3</v>
      </c>
      <c r="C504" s="57" t="s">
        <v>758</v>
      </c>
      <c r="D504" s="57">
        <v>659.3</v>
      </c>
      <c r="E504" s="57"/>
      <c r="F504" s="57"/>
      <c r="G504" s="57">
        <f t="shared" si="67"/>
        <v>659.3</v>
      </c>
      <c r="H504" s="28">
        <v>117.5</v>
      </c>
      <c r="I504" s="54">
        <f t="shared" si="68"/>
        <v>0.13988095238095238</v>
      </c>
      <c r="J504" s="54">
        <f t="shared" si="70"/>
        <v>514.76190476190482</v>
      </c>
      <c r="K504" s="204">
        <f t="shared" si="69"/>
        <v>113.24761904761905</v>
      </c>
      <c r="L504" s="245">
        <f t="shared" si="71"/>
        <v>257.38095238095241</v>
      </c>
      <c r="M504" s="245">
        <v>13.95452380952381</v>
      </c>
      <c r="N504" s="56">
        <f t="shared" si="73"/>
        <v>1.3640907022599731</v>
      </c>
    </row>
    <row r="505" spans="1:14" ht="12.75" customHeight="1" x14ac:dyDescent="0.2">
      <c r="A505" s="240">
        <f t="shared" si="72"/>
        <v>117</v>
      </c>
      <c r="B505" s="17">
        <v>5</v>
      </c>
      <c r="C505" s="57" t="s">
        <v>759</v>
      </c>
      <c r="D505" s="57">
        <v>2185</v>
      </c>
      <c r="E505" s="57"/>
      <c r="F505" s="57"/>
      <c r="G505" s="57">
        <f t="shared" si="67"/>
        <v>2185</v>
      </c>
      <c r="H505" s="28">
        <v>350.6</v>
      </c>
      <c r="I505" s="54">
        <f t="shared" si="68"/>
        <v>0.41738095238095241</v>
      </c>
      <c r="J505" s="54">
        <f t="shared" si="70"/>
        <v>1535.9619047619049</v>
      </c>
      <c r="K505" s="204">
        <f t="shared" si="69"/>
        <v>337.91161904761907</v>
      </c>
      <c r="L505" s="245">
        <f t="shared" si="71"/>
        <v>767.98095238095243</v>
      </c>
      <c r="M505" s="245">
        <v>41.637923809523812</v>
      </c>
      <c r="N505" s="56">
        <f t="shared" si="73"/>
        <v>1.2281429748283754</v>
      </c>
    </row>
    <row r="506" spans="1:14" ht="12.75" customHeight="1" x14ac:dyDescent="0.2">
      <c r="A506" s="240">
        <f t="shared" si="72"/>
        <v>118</v>
      </c>
      <c r="B506" s="17">
        <v>3</v>
      </c>
      <c r="C506" s="57" t="s">
        <v>760</v>
      </c>
      <c r="D506" s="57">
        <v>880.1</v>
      </c>
      <c r="E506" s="57">
        <v>63.6</v>
      </c>
      <c r="F506" s="57">
        <v>117.1</v>
      </c>
      <c r="G506" s="57">
        <f t="shared" si="67"/>
        <v>1060.8</v>
      </c>
      <c r="H506" s="28">
        <v>66</v>
      </c>
      <c r="I506" s="54">
        <f t="shared" si="68"/>
        <v>7.857142857142857E-2</v>
      </c>
      <c r="J506" s="54">
        <f t="shared" si="70"/>
        <v>289.14285714285711</v>
      </c>
      <c r="K506" s="204">
        <f t="shared" si="69"/>
        <v>63.611428571428561</v>
      </c>
      <c r="L506" s="245">
        <f t="shared" si="71"/>
        <v>144.57142857142856</v>
      </c>
      <c r="M506" s="245">
        <v>7.838285714285715</v>
      </c>
      <c r="N506" s="56">
        <f t="shared" si="73"/>
        <v>0.57398477445744789</v>
      </c>
    </row>
    <row r="507" spans="1:14" ht="12.75" customHeight="1" x14ac:dyDescent="0.2">
      <c r="A507" s="240">
        <f t="shared" si="72"/>
        <v>119</v>
      </c>
      <c r="B507" s="17">
        <v>3</v>
      </c>
      <c r="C507" s="57" t="s">
        <v>761</v>
      </c>
      <c r="D507" s="57">
        <v>673.6</v>
      </c>
      <c r="E507" s="57"/>
      <c r="F507" s="57"/>
      <c r="G507" s="57">
        <f t="shared" si="67"/>
        <v>673.6</v>
      </c>
      <c r="H507" s="28">
        <v>78</v>
      </c>
      <c r="I507" s="54">
        <f t="shared" si="68"/>
        <v>9.285714285714286E-2</v>
      </c>
      <c r="J507" s="54">
        <f t="shared" si="70"/>
        <v>341.71428571428572</v>
      </c>
      <c r="K507" s="204">
        <f t="shared" si="69"/>
        <v>75.177142857142854</v>
      </c>
      <c r="L507" s="245">
        <f t="shared" si="71"/>
        <v>170.85714285714286</v>
      </c>
      <c r="M507" s="245">
        <v>9.2634285714285713</v>
      </c>
      <c r="N507" s="56">
        <f t="shared" si="73"/>
        <v>0.88630047505938248</v>
      </c>
    </row>
    <row r="508" spans="1:14" ht="12.75" customHeight="1" x14ac:dyDescent="0.2">
      <c r="A508" s="240">
        <f t="shared" si="72"/>
        <v>120</v>
      </c>
      <c r="B508" s="17">
        <v>3</v>
      </c>
      <c r="C508" s="57" t="s">
        <v>762</v>
      </c>
      <c r="D508" s="57">
        <v>511.5</v>
      </c>
      <c r="E508" s="57"/>
      <c r="F508" s="57"/>
      <c r="G508" s="57">
        <f t="shared" si="67"/>
        <v>511.5</v>
      </c>
      <c r="H508" s="28">
        <v>58</v>
      </c>
      <c r="I508" s="54">
        <f t="shared" si="68"/>
        <v>6.9047619047619052E-2</v>
      </c>
      <c r="J508" s="54">
        <f t="shared" si="70"/>
        <v>254.0952380952381</v>
      </c>
      <c r="K508" s="204">
        <f t="shared" si="69"/>
        <v>55.900952380952383</v>
      </c>
      <c r="L508" s="245">
        <f t="shared" si="71"/>
        <v>127.04761904761905</v>
      </c>
      <c r="M508" s="245">
        <v>6.8881904761904771</v>
      </c>
      <c r="N508" s="56">
        <f t="shared" si="73"/>
        <v>0.86790224828934504</v>
      </c>
    </row>
    <row r="509" spans="1:14" ht="12.75" customHeight="1" x14ac:dyDescent="0.2">
      <c r="A509" s="240">
        <f t="shared" si="72"/>
        <v>121</v>
      </c>
      <c r="B509" s="17">
        <v>3</v>
      </c>
      <c r="C509" s="57" t="s">
        <v>763</v>
      </c>
      <c r="D509" s="57">
        <v>541.65</v>
      </c>
      <c r="E509" s="57"/>
      <c r="F509" s="57">
        <v>87.1</v>
      </c>
      <c r="G509" s="57">
        <f t="shared" si="67"/>
        <v>628.75</v>
      </c>
      <c r="H509" s="28">
        <v>60</v>
      </c>
      <c r="I509" s="54">
        <f t="shared" si="68"/>
        <v>7.1428571428571425E-2</v>
      </c>
      <c r="J509" s="54">
        <f t="shared" si="70"/>
        <v>262.85714285714283</v>
      </c>
      <c r="K509" s="204">
        <f t="shared" si="69"/>
        <v>57.828571428571422</v>
      </c>
      <c r="L509" s="245">
        <f t="shared" si="71"/>
        <v>131.42857142857142</v>
      </c>
      <c r="M509" s="245">
        <v>7.1257142857142854</v>
      </c>
      <c r="N509" s="56">
        <f t="shared" si="73"/>
        <v>0.84785378011631118</v>
      </c>
    </row>
    <row r="510" spans="1:14" ht="12.75" customHeight="1" x14ac:dyDescent="0.2">
      <c r="A510" s="240">
        <f t="shared" si="72"/>
        <v>122</v>
      </c>
      <c r="B510" s="17">
        <v>3</v>
      </c>
      <c r="C510" s="57" t="s">
        <v>764</v>
      </c>
      <c r="D510" s="57">
        <v>341.1</v>
      </c>
      <c r="E510" s="57"/>
      <c r="F510" s="57"/>
      <c r="G510" s="57">
        <f t="shared" si="67"/>
        <v>341.1</v>
      </c>
      <c r="H510" s="28">
        <v>19</v>
      </c>
      <c r="I510" s="54">
        <f t="shared" si="68"/>
        <v>2.2619047619047618E-2</v>
      </c>
      <c r="J510" s="54">
        <f t="shared" si="70"/>
        <v>83.238095238095241</v>
      </c>
      <c r="K510" s="204">
        <f t="shared" si="69"/>
        <v>18.312380952380952</v>
      </c>
      <c r="L510" s="245">
        <f t="shared" si="71"/>
        <v>41.61904761904762</v>
      </c>
      <c r="M510" s="245">
        <v>2.2564761904761905</v>
      </c>
      <c r="N510" s="56">
        <f t="shared" si="73"/>
        <v>0.42634418059220164</v>
      </c>
    </row>
    <row r="511" spans="1:14" ht="12.75" customHeight="1" x14ac:dyDescent="0.2">
      <c r="A511" s="240">
        <f t="shared" si="72"/>
        <v>123</v>
      </c>
      <c r="B511" s="17">
        <v>2</v>
      </c>
      <c r="C511" s="57" t="s">
        <v>765</v>
      </c>
      <c r="D511" s="57">
        <v>134.1</v>
      </c>
      <c r="E511" s="57"/>
      <c r="F511" s="57"/>
      <c r="G511" s="57">
        <f t="shared" si="67"/>
        <v>134.1</v>
      </c>
      <c r="H511" s="28"/>
      <c r="I511" s="54">
        <f t="shared" ref="I511:I549" si="74">H511/840</f>
        <v>0</v>
      </c>
      <c r="J511" s="54">
        <f t="shared" si="70"/>
        <v>0</v>
      </c>
      <c r="K511" s="204">
        <f t="shared" si="69"/>
        <v>0</v>
      </c>
      <c r="L511" s="245">
        <f t="shared" si="71"/>
        <v>0</v>
      </c>
      <c r="M511" s="245">
        <v>0</v>
      </c>
      <c r="N511" s="56">
        <f t="shared" si="73"/>
        <v>0</v>
      </c>
    </row>
    <row r="512" spans="1:14" ht="12.75" customHeight="1" x14ac:dyDescent="0.2">
      <c r="A512" s="240">
        <f t="shared" si="72"/>
        <v>124</v>
      </c>
      <c r="B512" s="17">
        <v>5</v>
      </c>
      <c r="C512" s="57" t="s">
        <v>766</v>
      </c>
      <c r="D512" s="57">
        <v>1501.3</v>
      </c>
      <c r="E512" s="57"/>
      <c r="F512" s="57"/>
      <c r="G512" s="57">
        <f t="shared" ref="G512:G573" si="75">D512+E512+F512</f>
        <v>1501.3</v>
      </c>
      <c r="H512" s="28">
        <v>128</v>
      </c>
      <c r="I512" s="54">
        <f t="shared" si="74"/>
        <v>0.15238095238095239</v>
      </c>
      <c r="J512" s="54">
        <f t="shared" si="70"/>
        <v>560.76190476190482</v>
      </c>
      <c r="K512" s="204">
        <f t="shared" si="69"/>
        <v>123.36761904761906</v>
      </c>
      <c r="L512" s="245">
        <f t="shared" si="71"/>
        <v>280.38095238095241</v>
      </c>
      <c r="M512" s="245">
        <v>15.201523809523811</v>
      </c>
      <c r="N512" s="56">
        <f t="shared" si="73"/>
        <v>0.65257576766802117</v>
      </c>
    </row>
    <row r="513" spans="1:14" ht="12.75" customHeight="1" x14ac:dyDescent="0.2">
      <c r="A513" s="240">
        <f t="shared" si="72"/>
        <v>125</v>
      </c>
      <c r="B513" s="17">
        <v>3</v>
      </c>
      <c r="C513" s="57" t="s">
        <v>767</v>
      </c>
      <c r="D513" s="57">
        <v>558.79999999999995</v>
      </c>
      <c r="E513" s="57"/>
      <c r="F513" s="57"/>
      <c r="G513" s="57">
        <f t="shared" si="75"/>
        <v>558.79999999999995</v>
      </c>
      <c r="H513" s="28">
        <v>62</v>
      </c>
      <c r="I513" s="54">
        <f t="shared" si="74"/>
        <v>7.3809523809523811E-2</v>
      </c>
      <c r="J513" s="54">
        <f t="shared" si="70"/>
        <v>271.61904761904765</v>
      </c>
      <c r="K513" s="204">
        <f t="shared" ref="K513:K574" si="76">J513*0.22</f>
        <v>59.756190476190483</v>
      </c>
      <c r="L513" s="245">
        <f t="shared" si="71"/>
        <v>135.80952380952382</v>
      </c>
      <c r="M513" s="245">
        <v>7.3632380952380956</v>
      </c>
      <c r="N513" s="56">
        <f t="shared" si="73"/>
        <v>0.84922691481746626</v>
      </c>
    </row>
    <row r="514" spans="1:14" ht="12.75" customHeight="1" x14ac:dyDescent="0.2">
      <c r="A514" s="240">
        <f t="shared" si="72"/>
        <v>126</v>
      </c>
      <c r="B514" s="17">
        <v>3</v>
      </c>
      <c r="C514" s="57" t="s">
        <v>768</v>
      </c>
      <c r="D514" s="57">
        <v>518.79999999999995</v>
      </c>
      <c r="E514" s="57">
        <v>32.700000000000003</v>
      </c>
      <c r="F514" s="57"/>
      <c r="G514" s="57">
        <f t="shared" si="75"/>
        <v>551.5</v>
      </c>
      <c r="H514" s="28">
        <v>54</v>
      </c>
      <c r="I514" s="54">
        <f t="shared" si="74"/>
        <v>6.4285714285714279E-2</v>
      </c>
      <c r="J514" s="54">
        <f t="shared" si="70"/>
        <v>236.57142857142856</v>
      </c>
      <c r="K514" s="204">
        <f t="shared" si="76"/>
        <v>52.045714285714283</v>
      </c>
      <c r="L514" s="245">
        <f t="shared" si="71"/>
        <v>118.28571428571428</v>
      </c>
      <c r="M514" s="245">
        <v>6.4131428571428568</v>
      </c>
      <c r="N514" s="56">
        <f t="shared" si="73"/>
        <v>0.79667694680030843</v>
      </c>
    </row>
    <row r="515" spans="1:14" ht="12.75" customHeight="1" x14ac:dyDescent="0.2">
      <c r="A515" s="240">
        <f t="shared" si="72"/>
        <v>127</v>
      </c>
      <c r="B515" s="17">
        <v>3</v>
      </c>
      <c r="C515" s="57" t="s">
        <v>769</v>
      </c>
      <c r="D515" s="57">
        <v>366.5</v>
      </c>
      <c r="E515" s="57"/>
      <c r="F515" s="57"/>
      <c r="G515" s="57">
        <f t="shared" si="75"/>
        <v>366.5</v>
      </c>
      <c r="H515" s="28">
        <v>46</v>
      </c>
      <c r="I515" s="54">
        <f t="shared" si="74"/>
        <v>5.4761904761904762E-2</v>
      </c>
      <c r="J515" s="54">
        <f t="shared" si="70"/>
        <v>201.52380952380952</v>
      </c>
      <c r="K515" s="204">
        <f t="shared" si="76"/>
        <v>44.335238095238097</v>
      </c>
      <c r="L515" s="245">
        <f t="shared" si="71"/>
        <v>100.76190476190476</v>
      </c>
      <c r="M515" s="245">
        <v>5.4630476190476189</v>
      </c>
      <c r="N515" s="56">
        <f t="shared" si="73"/>
        <v>0.96066575716234648</v>
      </c>
    </row>
    <row r="516" spans="1:14" ht="12.75" customHeight="1" x14ac:dyDescent="0.2">
      <c r="A516" s="240">
        <f t="shared" si="72"/>
        <v>128</v>
      </c>
      <c r="B516" s="17">
        <v>3</v>
      </c>
      <c r="C516" s="57" t="s">
        <v>770</v>
      </c>
      <c r="D516" s="57">
        <v>485.9</v>
      </c>
      <c r="E516" s="57"/>
      <c r="F516" s="57"/>
      <c r="G516" s="57">
        <f t="shared" si="75"/>
        <v>485.9</v>
      </c>
      <c r="H516" s="28">
        <v>46</v>
      </c>
      <c r="I516" s="54">
        <f t="shared" si="74"/>
        <v>5.4761904761904762E-2</v>
      </c>
      <c r="J516" s="54">
        <f t="shared" si="70"/>
        <v>201.52380952380952</v>
      </c>
      <c r="K516" s="204">
        <f t="shared" si="76"/>
        <v>44.335238095238097</v>
      </c>
      <c r="L516" s="245">
        <f t="shared" si="71"/>
        <v>100.76190476190476</v>
      </c>
      <c r="M516" s="245">
        <v>5.4630476190476189</v>
      </c>
      <c r="N516" s="56">
        <f t="shared" si="73"/>
        <v>0.72460176991150449</v>
      </c>
    </row>
    <row r="517" spans="1:14" ht="12.75" customHeight="1" x14ac:dyDescent="0.2">
      <c r="A517" s="240">
        <f t="shared" si="72"/>
        <v>129</v>
      </c>
      <c r="B517" s="17">
        <v>3</v>
      </c>
      <c r="C517" s="57" t="s">
        <v>771</v>
      </c>
      <c r="D517" s="57">
        <v>302.89999999999998</v>
      </c>
      <c r="E517" s="57"/>
      <c r="F517" s="57"/>
      <c r="G517" s="57">
        <f t="shared" si="75"/>
        <v>302.89999999999998</v>
      </c>
      <c r="H517" s="28">
        <v>33</v>
      </c>
      <c r="I517" s="54">
        <f t="shared" si="74"/>
        <v>3.9285714285714285E-2</v>
      </c>
      <c r="J517" s="54">
        <f t="shared" si="70"/>
        <v>144.57142857142856</v>
      </c>
      <c r="K517" s="204">
        <f t="shared" si="76"/>
        <v>31.805714285714281</v>
      </c>
      <c r="L517" s="245">
        <f t="shared" si="71"/>
        <v>72.285714285714278</v>
      </c>
      <c r="M517" s="245">
        <v>3.9191428571428575</v>
      </c>
      <c r="N517" s="56">
        <f t="shared" si="73"/>
        <v>0.83387916804225815</v>
      </c>
    </row>
    <row r="518" spans="1:14" ht="12.75" customHeight="1" x14ac:dyDescent="0.2">
      <c r="A518" s="240">
        <f t="shared" si="72"/>
        <v>130</v>
      </c>
      <c r="B518" s="17">
        <v>3</v>
      </c>
      <c r="C518" s="57" t="s">
        <v>772</v>
      </c>
      <c r="D518" s="57">
        <v>376.1</v>
      </c>
      <c r="E518" s="57"/>
      <c r="F518" s="57"/>
      <c r="G518" s="57">
        <f t="shared" si="75"/>
        <v>376.1</v>
      </c>
      <c r="H518" s="28">
        <v>45</v>
      </c>
      <c r="I518" s="54">
        <f t="shared" si="74"/>
        <v>5.3571428571428568E-2</v>
      </c>
      <c r="J518" s="54">
        <f t="shared" ref="J518:J581" si="77">I518*3680</f>
        <v>197.14285714285714</v>
      </c>
      <c r="K518" s="204">
        <f t="shared" si="76"/>
        <v>43.371428571428574</v>
      </c>
      <c r="L518" s="245">
        <f t="shared" ref="L518:L581" si="78">J518*0.5</f>
        <v>98.571428571428569</v>
      </c>
      <c r="M518" s="245">
        <v>5.3442857142857143</v>
      </c>
      <c r="N518" s="56">
        <f t="shared" si="73"/>
        <v>0.91579367189577232</v>
      </c>
    </row>
    <row r="519" spans="1:14" ht="12.75" customHeight="1" x14ac:dyDescent="0.2">
      <c r="A519" s="240">
        <f t="shared" ref="A519:A582" si="79">1+A518</f>
        <v>131</v>
      </c>
      <c r="B519" s="17">
        <v>3</v>
      </c>
      <c r="C519" s="57" t="s">
        <v>773</v>
      </c>
      <c r="D519" s="57">
        <v>381.2</v>
      </c>
      <c r="E519" s="57"/>
      <c r="F519" s="57"/>
      <c r="G519" s="57">
        <f t="shared" si="75"/>
        <v>381.2</v>
      </c>
      <c r="H519" s="28">
        <v>44</v>
      </c>
      <c r="I519" s="54">
        <f t="shared" si="74"/>
        <v>5.2380952380952382E-2</v>
      </c>
      <c r="J519" s="54">
        <f t="shared" si="77"/>
        <v>192.76190476190476</v>
      </c>
      <c r="K519" s="204">
        <f t="shared" si="76"/>
        <v>42.40761904761905</v>
      </c>
      <c r="L519" s="245">
        <f t="shared" si="78"/>
        <v>96.38095238095238</v>
      </c>
      <c r="M519" s="245">
        <v>5.2255238095238097</v>
      </c>
      <c r="N519" s="56">
        <f t="shared" si="73"/>
        <v>0.88346274921301149</v>
      </c>
    </row>
    <row r="520" spans="1:14" ht="12.75" customHeight="1" x14ac:dyDescent="0.2">
      <c r="A520" s="240">
        <f t="shared" si="79"/>
        <v>132</v>
      </c>
      <c r="B520" s="17">
        <v>2</v>
      </c>
      <c r="C520" s="57" t="s">
        <v>774</v>
      </c>
      <c r="D520" s="57">
        <v>323.89999999999998</v>
      </c>
      <c r="E520" s="57"/>
      <c r="F520" s="57"/>
      <c r="G520" s="57">
        <f t="shared" si="75"/>
        <v>323.89999999999998</v>
      </c>
      <c r="H520" s="28"/>
      <c r="I520" s="54">
        <f t="shared" si="74"/>
        <v>0</v>
      </c>
      <c r="J520" s="54">
        <f t="shared" si="77"/>
        <v>0</v>
      </c>
      <c r="K520" s="204">
        <f t="shared" si="76"/>
        <v>0</v>
      </c>
      <c r="L520" s="245">
        <f t="shared" si="78"/>
        <v>0</v>
      </c>
      <c r="M520" s="245">
        <v>0</v>
      </c>
      <c r="N520" s="56">
        <f t="shared" si="73"/>
        <v>0</v>
      </c>
    </row>
    <row r="521" spans="1:14" ht="12.75" customHeight="1" x14ac:dyDescent="0.2">
      <c r="A521" s="240">
        <f t="shared" si="79"/>
        <v>133</v>
      </c>
      <c r="B521" s="17">
        <v>2</v>
      </c>
      <c r="C521" s="57" t="s">
        <v>775</v>
      </c>
      <c r="D521" s="57">
        <v>465.1</v>
      </c>
      <c r="E521" s="57"/>
      <c r="F521" s="57"/>
      <c r="G521" s="57">
        <f t="shared" si="75"/>
        <v>465.1</v>
      </c>
      <c r="H521" s="28"/>
      <c r="I521" s="54">
        <f t="shared" si="74"/>
        <v>0</v>
      </c>
      <c r="J521" s="54">
        <f t="shared" si="77"/>
        <v>0</v>
      </c>
      <c r="K521" s="204">
        <f t="shared" si="76"/>
        <v>0</v>
      </c>
      <c r="L521" s="245">
        <f t="shared" si="78"/>
        <v>0</v>
      </c>
      <c r="M521" s="245">
        <v>0</v>
      </c>
      <c r="N521" s="56">
        <f t="shared" si="73"/>
        <v>0</v>
      </c>
    </row>
    <row r="522" spans="1:14" ht="12.75" customHeight="1" x14ac:dyDescent="0.2">
      <c r="A522" s="240">
        <f t="shared" si="79"/>
        <v>134</v>
      </c>
      <c r="B522" s="17">
        <v>4</v>
      </c>
      <c r="C522" s="57" t="s">
        <v>776</v>
      </c>
      <c r="D522" s="57">
        <v>806.2</v>
      </c>
      <c r="E522" s="57"/>
      <c r="F522" s="57"/>
      <c r="G522" s="57">
        <f t="shared" si="75"/>
        <v>806.2</v>
      </c>
      <c r="H522" s="28">
        <v>70</v>
      </c>
      <c r="I522" s="54">
        <f t="shared" si="74"/>
        <v>8.3333333333333329E-2</v>
      </c>
      <c r="J522" s="54">
        <f t="shared" si="77"/>
        <v>306.66666666666663</v>
      </c>
      <c r="K522" s="204">
        <f t="shared" si="76"/>
        <v>67.466666666666654</v>
      </c>
      <c r="L522" s="245">
        <f t="shared" si="78"/>
        <v>153.33333333333331</v>
      </c>
      <c r="M522" s="245">
        <v>8.3133333333333326</v>
      </c>
      <c r="N522" s="56">
        <f t="shared" si="73"/>
        <v>0.66457454725874465</v>
      </c>
    </row>
    <row r="523" spans="1:14" ht="12.75" customHeight="1" x14ac:dyDescent="0.2">
      <c r="A523" s="240">
        <f t="shared" si="79"/>
        <v>135</v>
      </c>
      <c r="B523" s="17">
        <v>4</v>
      </c>
      <c r="C523" s="57" t="s">
        <v>777</v>
      </c>
      <c r="D523" s="57">
        <v>445.2</v>
      </c>
      <c r="E523" s="57"/>
      <c r="F523" s="57"/>
      <c r="G523" s="57">
        <f t="shared" si="75"/>
        <v>445.2</v>
      </c>
      <c r="H523" s="28">
        <v>71</v>
      </c>
      <c r="I523" s="54">
        <f t="shared" si="74"/>
        <v>8.4523809523809529E-2</v>
      </c>
      <c r="J523" s="54">
        <f t="shared" si="77"/>
        <v>311.04761904761909</v>
      </c>
      <c r="K523" s="204">
        <f t="shared" si="76"/>
        <v>68.430476190476199</v>
      </c>
      <c r="L523" s="245">
        <f t="shared" si="78"/>
        <v>155.52380952380955</v>
      </c>
      <c r="M523" s="245">
        <v>8.4320952380952399</v>
      </c>
      <c r="N523" s="56">
        <f t="shared" si="73"/>
        <v>1.2206513926325249</v>
      </c>
    </row>
    <row r="524" spans="1:14" ht="12.75" customHeight="1" x14ac:dyDescent="0.2">
      <c r="A524" s="240">
        <f t="shared" si="79"/>
        <v>136</v>
      </c>
      <c r="B524" s="17">
        <v>3</v>
      </c>
      <c r="C524" s="57" t="s">
        <v>778</v>
      </c>
      <c r="D524" s="57">
        <v>698.9</v>
      </c>
      <c r="E524" s="57">
        <v>44.3</v>
      </c>
      <c r="F524" s="57">
        <v>87.4</v>
      </c>
      <c r="G524" s="57">
        <f t="shared" si="75"/>
        <v>830.59999999999991</v>
      </c>
      <c r="H524" s="28">
        <v>50</v>
      </c>
      <c r="I524" s="54">
        <f t="shared" si="74"/>
        <v>5.9523809523809521E-2</v>
      </c>
      <c r="J524" s="54">
        <f t="shared" si="77"/>
        <v>219.04761904761904</v>
      </c>
      <c r="K524" s="204">
        <f t="shared" si="76"/>
        <v>48.19047619047619</v>
      </c>
      <c r="L524" s="245">
        <f t="shared" si="78"/>
        <v>109.52380952380952</v>
      </c>
      <c r="M524" s="245">
        <v>5.9380952380952383</v>
      </c>
      <c r="N524" s="56">
        <f t="shared" si="73"/>
        <v>0.54757476033767349</v>
      </c>
    </row>
    <row r="525" spans="1:14" ht="12.75" customHeight="1" x14ac:dyDescent="0.2">
      <c r="A525" s="240">
        <f t="shared" si="79"/>
        <v>137</v>
      </c>
      <c r="B525" s="17">
        <v>3</v>
      </c>
      <c r="C525" s="57" t="s">
        <v>779</v>
      </c>
      <c r="D525" s="57">
        <v>537.4</v>
      </c>
      <c r="E525" s="57"/>
      <c r="F525" s="57"/>
      <c r="G525" s="57">
        <f t="shared" si="75"/>
        <v>537.4</v>
      </c>
      <c r="H525" s="28">
        <v>99</v>
      </c>
      <c r="I525" s="54">
        <f t="shared" si="74"/>
        <v>0.11785714285714285</v>
      </c>
      <c r="J525" s="54">
        <f t="shared" si="77"/>
        <v>433.71428571428572</v>
      </c>
      <c r="K525" s="204">
        <f t="shared" si="76"/>
        <v>95.417142857142863</v>
      </c>
      <c r="L525" s="245">
        <f t="shared" si="78"/>
        <v>216.85714285714286</v>
      </c>
      <c r="M525" s="245">
        <v>11.757428571428571</v>
      </c>
      <c r="N525" s="56">
        <f t="shared" si="73"/>
        <v>1.410022329735765</v>
      </c>
    </row>
    <row r="526" spans="1:14" ht="12.75" customHeight="1" x14ac:dyDescent="0.2">
      <c r="A526" s="240">
        <f t="shared" si="79"/>
        <v>138</v>
      </c>
      <c r="B526" s="17">
        <v>5</v>
      </c>
      <c r="C526" s="57" t="s">
        <v>780</v>
      </c>
      <c r="D526" s="57">
        <v>2042.1</v>
      </c>
      <c r="E526" s="57"/>
      <c r="F526" s="57"/>
      <c r="G526" s="57">
        <f t="shared" si="75"/>
        <v>2042.1</v>
      </c>
      <c r="H526" s="28">
        <v>186</v>
      </c>
      <c r="I526" s="54">
        <f t="shared" si="74"/>
        <v>0.22142857142857142</v>
      </c>
      <c r="J526" s="54">
        <f t="shared" si="77"/>
        <v>814.85714285714278</v>
      </c>
      <c r="K526" s="204">
        <f t="shared" si="76"/>
        <v>179.26857142857142</v>
      </c>
      <c r="L526" s="245">
        <f t="shared" si="78"/>
        <v>407.42857142857139</v>
      </c>
      <c r="M526" s="245">
        <v>22.089714285714287</v>
      </c>
      <c r="N526" s="56">
        <f t="shared" si="73"/>
        <v>0.69714705450271774</v>
      </c>
    </row>
    <row r="527" spans="1:14" ht="12.75" customHeight="1" x14ac:dyDescent="0.2">
      <c r="A527" s="240">
        <f t="shared" si="79"/>
        <v>139</v>
      </c>
      <c r="B527" s="17">
        <v>1</v>
      </c>
      <c r="C527" s="57" t="s">
        <v>781</v>
      </c>
      <c r="D527" s="57">
        <v>264.39999999999998</v>
      </c>
      <c r="E527" s="57"/>
      <c r="F527" s="57"/>
      <c r="G527" s="57">
        <f t="shared" si="75"/>
        <v>264.39999999999998</v>
      </c>
      <c r="H527" s="28"/>
      <c r="I527" s="54">
        <f t="shared" si="74"/>
        <v>0</v>
      </c>
      <c r="J527" s="54">
        <f t="shared" si="77"/>
        <v>0</v>
      </c>
      <c r="K527" s="204">
        <f t="shared" si="76"/>
        <v>0</v>
      </c>
      <c r="L527" s="245">
        <f t="shared" si="78"/>
        <v>0</v>
      </c>
      <c r="M527" s="245">
        <v>0</v>
      </c>
      <c r="N527" s="56">
        <f t="shared" si="73"/>
        <v>0</v>
      </c>
    </row>
    <row r="528" spans="1:14" ht="12.75" customHeight="1" x14ac:dyDescent="0.2">
      <c r="A528" s="240">
        <f t="shared" si="79"/>
        <v>140</v>
      </c>
      <c r="B528" s="17">
        <v>5</v>
      </c>
      <c r="C528" s="57" t="s">
        <v>782</v>
      </c>
      <c r="D528" s="57">
        <v>2510.6</v>
      </c>
      <c r="E528" s="57"/>
      <c r="F528" s="57"/>
      <c r="G528" s="57">
        <f t="shared" si="75"/>
        <v>2510.6</v>
      </c>
      <c r="H528" s="28">
        <v>126</v>
      </c>
      <c r="I528" s="54">
        <f t="shared" si="74"/>
        <v>0.15</v>
      </c>
      <c r="J528" s="54">
        <f t="shared" si="77"/>
        <v>552</v>
      </c>
      <c r="K528" s="204">
        <f t="shared" si="76"/>
        <v>121.44</v>
      </c>
      <c r="L528" s="245">
        <f t="shared" si="78"/>
        <v>276</v>
      </c>
      <c r="M528" s="245">
        <v>14.964</v>
      </c>
      <c r="N528" s="56">
        <f t="shared" si="73"/>
        <v>0.3841328766032025</v>
      </c>
    </row>
    <row r="529" spans="1:14" ht="12.75" customHeight="1" x14ac:dyDescent="0.2">
      <c r="A529" s="240">
        <f t="shared" si="79"/>
        <v>141</v>
      </c>
      <c r="B529" s="17">
        <v>3</v>
      </c>
      <c r="C529" s="57" t="s">
        <v>783</v>
      </c>
      <c r="D529" s="57">
        <v>618.6</v>
      </c>
      <c r="E529" s="57"/>
      <c r="F529" s="57">
        <v>97</v>
      </c>
      <c r="G529" s="57">
        <f t="shared" si="75"/>
        <v>715.6</v>
      </c>
      <c r="H529" s="28">
        <v>60</v>
      </c>
      <c r="I529" s="54">
        <f t="shared" si="74"/>
        <v>7.1428571428571425E-2</v>
      </c>
      <c r="J529" s="54">
        <f t="shared" si="77"/>
        <v>262.85714285714283</v>
      </c>
      <c r="K529" s="204">
        <f t="shared" si="76"/>
        <v>57.828571428571422</v>
      </c>
      <c r="L529" s="245">
        <f t="shared" si="78"/>
        <v>131.42857142857142</v>
      </c>
      <c r="M529" s="245">
        <v>7.1257142857142854</v>
      </c>
      <c r="N529" s="56">
        <f t="shared" si="73"/>
        <v>0.74238603297769146</v>
      </c>
    </row>
    <row r="530" spans="1:14" ht="12.75" customHeight="1" x14ac:dyDescent="0.2">
      <c r="A530" s="240">
        <f t="shared" si="79"/>
        <v>142</v>
      </c>
      <c r="B530" s="17">
        <v>3</v>
      </c>
      <c r="C530" s="57" t="s">
        <v>784</v>
      </c>
      <c r="D530" s="57">
        <v>439.5</v>
      </c>
      <c r="E530" s="57"/>
      <c r="F530" s="57"/>
      <c r="G530" s="57">
        <f t="shared" si="75"/>
        <v>439.5</v>
      </c>
      <c r="H530" s="28">
        <v>97</v>
      </c>
      <c r="I530" s="54">
        <f t="shared" si="74"/>
        <v>0.11547619047619048</v>
      </c>
      <c r="J530" s="54">
        <f t="shared" si="77"/>
        <v>424.95238095238096</v>
      </c>
      <c r="K530" s="204">
        <f t="shared" si="76"/>
        <v>93.489523809523817</v>
      </c>
      <c r="L530" s="245">
        <f t="shared" si="78"/>
        <v>212.47619047619048</v>
      </c>
      <c r="M530" s="245">
        <v>11.519904761904764</v>
      </c>
      <c r="N530" s="56">
        <f t="shared" si="73"/>
        <v>1.689278725824801</v>
      </c>
    </row>
    <row r="531" spans="1:14" ht="12.75" customHeight="1" x14ac:dyDescent="0.2">
      <c r="A531" s="240">
        <f t="shared" si="79"/>
        <v>143</v>
      </c>
      <c r="B531" s="17">
        <v>3</v>
      </c>
      <c r="C531" s="57" t="s">
        <v>785</v>
      </c>
      <c r="D531" s="57">
        <v>489.6</v>
      </c>
      <c r="E531" s="57"/>
      <c r="F531" s="57"/>
      <c r="G531" s="57">
        <f t="shared" si="75"/>
        <v>489.6</v>
      </c>
      <c r="H531" s="28">
        <v>80</v>
      </c>
      <c r="I531" s="54">
        <f t="shared" si="74"/>
        <v>9.5238095238095233E-2</v>
      </c>
      <c r="J531" s="54">
        <f t="shared" si="77"/>
        <v>350.47619047619048</v>
      </c>
      <c r="K531" s="204">
        <f t="shared" si="76"/>
        <v>77.104761904761901</v>
      </c>
      <c r="L531" s="245">
        <f t="shared" si="78"/>
        <v>175.23809523809524</v>
      </c>
      <c r="M531" s="245">
        <v>9.5009523809523806</v>
      </c>
      <c r="N531" s="56">
        <f t="shared" si="73"/>
        <v>1.2506535947712418</v>
      </c>
    </row>
    <row r="532" spans="1:14" ht="12.75" customHeight="1" x14ac:dyDescent="0.2">
      <c r="A532" s="240">
        <f t="shared" si="79"/>
        <v>144</v>
      </c>
      <c r="B532" s="17">
        <v>3</v>
      </c>
      <c r="C532" s="57" t="s">
        <v>786</v>
      </c>
      <c r="D532" s="57">
        <v>556.5</v>
      </c>
      <c r="E532" s="57"/>
      <c r="F532" s="57"/>
      <c r="G532" s="57">
        <f t="shared" si="75"/>
        <v>556.5</v>
      </c>
      <c r="H532" s="28">
        <v>117.1</v>
      </c>
      <c r="I532" s="54">
        <f t="shared" si="74"/>
        <v>0.13940476190476189</v>
      </c>
      <c r="J532" s="54">
        <f t="shared" si="77"/>
        <v>513.00952380952378</v>
      </c>
      <c r="K532" s="204">
        <f t="shared" si="76"/>
        <v>112.86209523809524</v>
      </c>
      <c r="L532" s="245">
        <f t="shared" si="78"/>
        <v>256.50476190476189</v>
      </c>
      <c r="M532" s="245">
        <v>13.907019047619047</v>
      </c>
      <c r="N532" s="56">
        <f t="shared" si="73"/>
        <v>1.6105721473495058</v>
      </c>
    </row>
    <row r="533" spans="1:14" ht="12.75" customHeight="1" x14ac:dyDescent="0.2">
      <c r="A533" s="240">
        <f t="shared" si="79"/>
        <v>145</v>
      </c>
      <c r="B533" s="17">
        <v>3</v>
      </c>
      <c r="C533" s="57" t="s">
        <v>787</v>
      </c>
      <c r="D533" s="57">
        <v>502</v>
      </c>
      <c r="E533" s="57"/>
      <c r="F533" s="57"/>
      <c r="G533" s="57">
        <f t="shared" si="75"/>
        <v>502</v>
      </c>
      <c r="H533" s="28">
        <v>107</v>
      </c>
      <c r="I533" s="54">
        <f t="shared" si="74"/>
        <v>0.12738095238095237</v>
      </c>
      <c r="J533" s="54">
        <f t="shared" si="77"/>
        <v>468.7619047619047</v>
      </c>
      <c r="K533" s="204">
        <f t="shared" si="76"/>
        <v>103.12761904761904</v>
      </c>
      <c r="L533" s="245">
        <f t="shared" si="78"/>
        <v>234.38095238095235</v>
      </c>
      <c r="M533" s="245">
        <v>12.70752380952381</v>
      </c>
      <c r="N533" s="56">
        <f t="shared" si="73"/>
        <v>1.6314302788844619</v>
      </c>
    </row>
    <row r="534" spans="1:14" ht="12.75" customHeight="1" x14ac:dyDescent="0.2">
      <c r="A534" s="240">
        <f t="shared" si="79"/>
        <v>146</v>
      </c>
      <c r="B534" s="17">
        <v>3</v>
      </c>
      <c r="C534" s="57" t="s">
        <v>788</v>
      </c>
      <c r="D534" s="57">
        <v>467.6</v>
      </c>
      <c r="E534" s="57"/>
      <c r="F534" s="57"/>
      <c r="G534" s="57">
        <f t="shared" si="75"/>
        <v>467.6</v>
      </c>
      <c r="H534" s="28">
        <v>96.3</v>
      </c>
      <c r="I534" s="54">
        <f t="shared" si="74"/>
        <v>0.11464285714285714</v>
      </c>
      <c r="J534" s="54">
        <f t="shared" si="77"/>
        <v>421.8857142857143</v>
      </c>
      <c r="K534" s="204">
        <f t="shared" si="76"/>
        <v>92.81485714285715</v>
      </c>
      <c r="L534" s="245">
        <f t="shared" si="78"/>
        <v>210.94285714285715</v>
      </c>
      <c r="M534" s="245">
        <v>11.436771428571429</v>
      </c>
      <c r="N534" s="56">
        <f t="shared" si="73"/>
        <v>1.5763049615055604</v>
      </c>
    </row>
    <row r="535" spans="1:14" ht="12.75" customHeight="1" x14ac:dyDescent="0.2">
      <c r="A535" s="240">
        <f t="shared" si="79"/>
        <v>147</v>
      </c>
      <c r="B535" s="17">
        <v>3</v>
      </c>
      <c r="C535" s="57" t="s">
        <v>789</v>
      </c>
      <c r="D535" s="57">
        <v>493.8</v>
      </c>
      <c r="E535" s="57"/>
      <c r="F535" s="57"/>
      <c r="G535" s="57">
        <f t="shared" si="75"/>
        <v>493.8</v>
      </c>
      <c r="H535" s="28">
        <v>73.8</v>
      </c>
      <c r="I535" s="54">
        <f t="shared" si="74"/>
        <v>8.7857142857142856E-2</v>
      </c>
      <c r="J535" s="54">
        <f t="shared" si="77"/>
        <v>323.31428571428569</v>
      </c>
      <c r="K535" s="204">
        <f t="shared" si="76"/>
        <v>71.129142857142853</v>
      </c>
      <c r="L535" s="245">
        <f t="shared" si="78"/>
        <v>161.65714285714284</v>
      </c>
      <c r="M535" s="245">
        <v>8.7646285714285721</v>
      </c>
      <c r="N535" s="56">
        <f t="shared" si="73"/>
        <v>1.1439149453219926</v>
      </c>
    </row>
    <row r="536" spans="1:14" ht="12.75" customHeight="1" x14ac:dyDescent="0.2">
      <c r="A536" s="240">
        <f t="shared" si="79"/>
        <v>148</v>
      </c>
      <c r="B536" s="17">
        <v>3</v>
      </c>
      <c r="C536" s="57" t="s">
        <v>790</v>
      </c>
      <c r="D536" s="57">
        <v>515.79999999999995</v>
      </c>
      <c r="E536" s="57"/>
      <c r="F536" s="57"/>
      <c r="G536" s="57">
        <f t="shared" si="75"/>
        <v>515.79999999999995</v>
      </c>
      <c r="H536" s="28">
        <v>106.3</v>
      </c>
      <c r="I536" s="54">
        <f t="shared" si="74"/>
        <v>0.12654761904761905</v>
      </c>
      <c r="J536" s="54">
        <f t="shared" si="77"/>
        <v>465.6952380952381</v>
      </c>
      <c r="K536" s="204">
        <f t="shared" si="76"/>
        <v>102.45295238095238</v>
      </c>
      <c r="L536" s="245">
        <f t="shared" si="78"/>
        <v>232.84761904761905</v>
      </c>
      <c r="M536" s="245">
        <v>12.624390476190477</v>
      </c>
      <c r="N536" s="56">
        <f t="shared" si="73"/>
        <v>1.5773947266382322</v>
      </c>
    </row>
    <row r="537" spans="1:14" ht="12.75" customHeight="1" x14ac:dyDescent="0.2">
      <c r="A537" s="240">
        <f t="shared" si="79"/>
        <v>149</v>
      </c>
      <c r="B537" s="17">
        <v>4</v>
      </c>
      <c r="C537" s="57" t="s">
        <v>791</v>
      </c>
      <c r="D537" s="57">
        <v>1334.9</v>
      </c>
      <c r="E537" s="57"/>
      <c r="F537" s="57"/>
      <c r="G537" s="57">
        <f t="shared" si="75"/>
        <v>1334.9</v>
      </c>
      <c r="H537" s="28">
        <v>181</v>
      </c>
      <c r="I537" s="54">
        <f t="shared" si="74"/>
        <v>0.21547619047619049</v>
      </c>
      <c r="J537" s="54">
        <f t="shared" si="77"/>
        <v>792.95238095238096</v>
      </c>
      <c r="K537" s="204">
        <f t="shared" si="76"/>
        <v>174.44952380952381</v>
      </c>
      <c r="L537" s="245">
        <f t="shared" si="78"/>
        <v>396.47619047619048</v>
      </c>
      <c r="M537" s="245">
        <v>21.495904761904765</v>
      </c>
      <c r="N537" s="56">
        <f t="shared" si="73"/>
        <v>1.0378110719904112</v>
      </c>
    </row>
    <row r="538" spans="1:14" ht="12.75" customHeight="1" x14ac:dyDescent="0.2">
      <c r="A538" s="240">
        <f t="shared" si="79"/>
        <v>150</v>
      </c>
      <c r="B538" s="17">
        <v>3</v>
      </c>
      <c r="C538" s="57" t="s">
        <v>792</v>
      </c>
      <c r="D538" s="57">
        <v>418.1</v>
      </c>
      <c r="E538" s="57"/>
      <c r="F538" s="57"/>
      <c r="G538" s="57">
        <f t="shared" si="75"/>
        <v>418.1</v>
      </c>
      <c r="H538" s="28">
        <v>85</v>
      </c>
      <c r="I538" s="54">
        <f t="shared" si="74"/>
        <v>0.10119047619047619</v>
      </c>
      <c r="J538" s="54">
        <f t="shared" si="77"/>
        <v>372.38095238095241</v>
      </c>
      <c r="K538" s="204">
        <f t="shared" si="76"/>
        <v>81.923809523809524</v>
      </c>
      <c r="L538" s="245">
        <f t="shared" si="78"/>
        <v>186.1904761904762</v>
      </c>
      <c r="M538" s="245">
        <v>10.094761904761905</v>
      </c>
      <c r="N538" s="56">
        <f t="shared" si="73"/>
        <v>1.5560631427888065</v>
      </c>
    </row>
    <row r="539" spans="1:14" ht="12.75" customHeight="1" x14ac:dyDescent="0.2">
      <c r="A539" s="240">
        <f t="shared" si="79"/>
        <v>151</v>
      </c>
      <c r="B539" s="17">
        <v>3</v>
      </c>
      <c r="C539" s="57" t="s">
        <v>793</v>
      </c>
      <c r="D539" s="57">
        <v>496.6</v>
      </c>
      <c r="E539" s="57"/>
      <c r="F539" s="57"/>
      <c r="G539" s="57">
        <f t="shared" si="75"/>
        <v>496.6</v>
      </c>
      <c r="H539" s="28">
        <v>64.8</v>
      </c>
      <c r="I539" s="54">
        <f t="shared" si="74"/>
        <v>7.7142857142857138E-2</v>
      </c>
      <c r="J539" s="54">
        <f t="shared" si="77"/>
        <v>283.88571428571424</v>
      </c>
      <c r="K539" s="204">
        <f t="shared" si="76"/>
        <v>62.454857142857136</v>
      </c>
      <c r="L539" s="245">
        <f t="shared" si="78"/>
        <v>141.94285714285712</v>
      </c>
      <c r="M539" s="245">
        <v>7.6957714285714287</v>
      </c>
      <c r="N539" s="56">
        <f t="shared" si="73"/>
        <v>0.99874989931534419</v>
      </c>
    </row>
    <row r="540" spans="1:14" ht="12.75" customHeight="1" x14ac:dyDescent="0.2">
      <c r="A540" s="240">
        <f t="shared" si="79"/>
        <v>152</v>
      </c>
      <c r="B540" s="17">
        <v>3</v>
      </c>
      <c r="C540" s="57" t="s">
        <v>794</v>
      </c>
      <c r="D540" s="57">
        <v>357.5</v>
      </c>
      <c r="E540" s="57"/>
      <c r="F540" s="57"/>
      <c r="G540" s="57">
        <f t="shared" si="75"/>
        <v>357.5</v>
      </c>
      <c r="H540" s="28">
        <v>85</v>
      </c>
      <c r="I540" s="54">
        <f t="shared" si="74"/>
        <v>0.10119047619047619</v>
      </c>
      <c r="J540" s="54">
        <f t="shared" si="77"/>
        <v>372.38095238095241</v>
      </c>
      <c r="K540" s="204">
        <f t="shared" si="76"/>
        <v>81.923809523809524</v>
      </c>
      <c r="L540" s="245">
        <f t="shared" si="78"/>
        <v>186.1904761904762</v>
      </c>
      <c r="M540" s="245">
        <v>10.094761904761905</v>
      </c>
      <c r="N540" s="56">
        <f t="shared" si="73"/>
        <v>1.8198321678321678</v>
      </c>
    </row>
    <row r="541" spans="1:14" ht="12.75" customHeight="1" x14ac:dyDescent="0.2">
      <c r="A541" s="240">
        <f t="shared" si="79"/>
        <v>153</v>
      </c>
      <c r="B541" s="17">
        <v>3</v>
      </c>
      <c r="C541" s="57" t="s">
        <v>795</v>
      </c>
      <c r="D541" s="57">
        <v>325.89999999999998</v>
      </c>
      <c r="E541" s="57"/>
      <c r="F541" s="57"/>
      <c r="G541" s="57">
        <f t="shared" si="75"/>
        <v>325.89999999999998</v>
      </c>
      <c r="H541" s="28">
        <v>52</v>
      </c>
      <c r="I541" s="54">
        <f t="shared" si="74"/>
        <v>6.1904761904761907E-2</v>
      </c>
      <c r="J541" s="54">
        <f t="shared" si="77"/>
        <v>227.80952380952382</v>
      </c>
      <c r="K541" s="204">
        <f t="shared" si="76"/>
        <v>50.118095238095243</v>
      </c>
      <c r="L541" s="245">
        <f t="shared" si="78"/>
        <v>113.90476190476191</v>
      </c>
      <c r="M541" s="245">
        <v>6.1756190476190485</v>
      </c>
      <c r="N541" s="56">
        <f t="shared" si="73"/>
        <v>1.2212580546179812</v>
      </c>
    </row>
    <row r="542" spans="1:14" ht="12.75" customHeight="1" x14ac:dyDescent="0.2">
      <c r="A542" s="240">
        <f t="shared" si="79"/>
        <v>154</v>
      </c>
      <c r="B542" s="17">
        <v>3</v>
      </c>
      <c r="C542" s="57" t="s">
        <v>796</v>
      </c>
      <c r="D542" s="57">
        <v>451.9</v>
      </c>
      <c r="E542" s="57"/>
      <c r="F542" s="57"/>
      <c r="G542" s="57">
        <f t="shared" si="75"/>
        <v>451.9</v>
      </c>
      <c r="H542" s="28">
        <v>60</v>
      </c>
      <c r="I542" s="54">
        <f t="shared" si="74"/>
        <v>7.1428571428571425E-2</v>
      </c>
      <c r="J542" s="54">
        <f t="shared" si="77"/>
        <v>262.85714285714283</v>
      </c>
      <c r="K542" s="204">
        <f t="shared" si="76"/>
        <v>57.828571428571422</v>
      </c>
      <c r="L542" s="245">
        <f t="shared" si="78"/>
        <v>131.42857142857142</v>
      </c>
      <c r="M542" s="245">
        <v>7.1257142857142854</v>
      </c>
      <c r="N542" s="56">
        <f t="shared" si="73"/>
        <v>1.0162425315335251</v>
      </c>
    </row>
    <row r="543" spans="1:14" ht="12.75" customHeight="1" x14ac:dyDescent="0.2">
      <c r="A543" s="240">
        <f t="shared" si="79"/>
        <v>155</v>
      </c>
      <c r="B543" s="17">
        <v>3</v>
      </c>
      <c r="C543" s="57" t="s">
        <v>797</v>
      </c>
      <c r="D543" s="57">
        <v>766.2</v>
      </c>
      <c r="E543" s="57"/>
      <c r="F543" s="57"/>
      <c r="G543" s="57">
        <f t="shared" si="75"/>
        <v>766.2</v>
      </c>
      <c r="H543" s="28">
        <v>90</v>
      </c>
      <c r="I543" s="54">
        <f t="shared" si="74"/>
        <v>0.10714285714285714</v>
      </c>
      <c r="J543" s="54">
        <f t="shared" si="77"/>
        <v>394.28571428571428</v>
      </c>
      <c r="K543" s="204">
        <f t="shared" si="76"/>
        <v>86.742857142857147</v>
      </c>
      <c r="L543" s="245">
        <f t="shared" si="78"/>
        <v>197.14285714285714</v>
      </c>
      <c r="M543" s="245">
        <v>10.688571428571429</v>
      </c>
      <c r="N543" s="56">
        <f t="shared" si="73"/>
        <v>0.89906029757243533</v>
      </c>
    </row>
    <row r="544" spans="1:14" ht="12.75" customHeight="1" x14ac:dyDescent="0.2">
      <c r="A544" s="240">
        <f t="shared" si="79"/>
        <v>156</v>
      </c>
      <c r="B544" s="17">
        <v>3</v>
      </c>
      <c r="C544" s="57" t="s">
        <v>798</v>
      </c>
      <c r="D544" s="57">
        <v>402.2</v>
      </c>
      <c r="E544" s="57"/>
      <c r="F544" s="57">
        <v>61</v>
      </c>
      <c r="G544" s="57">
        <f t="shared" si="75"/>
        <v>463.2</v>
      </c>
      <c r="H544" s="28">
        <v>78</v>
      </c>
      <c r="I544" s="54">
        <f t="shared" si="74"/>
        <v>9.285714285714286E-2</v>
      </c>
      <c r="J544" s="54">
        <f t="shared" si="77"/>
        <v>341.71428571428572</v>
      </c>
      <c r="K544" s="204">
        <f t="shared" si="76"/>
        <v>75.177142857142854</v>
      </c>
      <c r="L544" s="245">
        <f t="shared" si="78"/>
        <v>170.85714285714286</v>
      </c>
      <c r="M544" s="245">
        <v>9.2634285714285713</v>
      </c>
      <c r="N544" s="56">
        <f t="shared" si="73"/>
        <v>1.484365987071109</v>
      </c>
    </row>
    <row r="545" spans="1:14" ht="12.75" customHeight="1" x14ac:dyDescent="0.2">
      <c r="A545" s="240">
        <f t="shared" si="79"/>
        <v>157</v>
      </c>
      <c r="B545" s="17">
        <v>3</v>
      </c>
      <c r="C545" s="57" t="s">
        <v>799</v>
      </c>
      <c r="D545" s="57">
        <v>578.1</v>
      </c>
      <c r="E545" s="57"/>
      <c r="F545" s="57"/>
      <c r="G545" s="57">
        <f t="shared" si="75"/>
        <v>578.1</v>
      </c>
      <c r="H545" s="28">
        <v>40</v>
      </c>
      <c r="I545" s="54">
        <f t="shared" si="74"/>
        <v>4.7619047619047616E-2</v>
      </c>
      <c r="J545" s="54">
        <f t="shared" si="77"/>
        <v>175.23809523809524</v>
      </c>
      <c r="K545" s="204">
        <f t="shared" si="76"/>
        <v>38.55238095238095</v>
      </c>
      <c r="L545" s="245">
        <f t="shared" si="78"/>
        <v>87.61904761904762</v>
      </c>
      <c r="M545" s="245">
        <v>4.7504761904761903</v>
      </c>
      <c r="N545" s="56">
        <f t="shared" si="73"/>
        <v>0.52959695554402353</v>
      </c>
    </row>
    <row r="546" spans="1:14" ht="12.75" customHeight="1" x14ac:dyDescent="0.2">
      <c r="A546" s="240">
        <f t="shared" si="79"/>
        <v>158</v>
      </c>
      <c r="B546" s="17">
        <v>3</v>
      </c>
      <c r="C546" s="57" t="s">
        <v>800</v>
      </c>
      <c r="D546" s="57">
        <v>567.29999999999995</v>
      </c>
      <c r="E546" s="57"/>
      <c r="F546" s="57">
        <v>96.7</v>
      </c>
      <c r="G546" s="57">
        <f t="shared" si="75"/>
        <v>664</v>
      </c>
      <c r="H546" s="28">
        <v>52</v>
      </c>
      <c r="I546" s="54">
        <f t="shared" si="74"/>
        <v>6.1904761904761907E-2</v>
      </c>
      <c r="J546" s="54">
        <f t="shared" si="77"/>
        <v>227.80952380952382</v>
      </c>
      <c r="K546" s="204">
        <f t="shared" si="76"/>
        <v>50.118095238095243</v>
      </c>
      <c r="L546" s="245">
        <f t="shared" si="78"/>
        <v>113.90476190476191</v>
      </c>
      <c r="M546" s="245">
        <v>6.1756190476190485</v>
      </c>
      <c r="N546" s="56">
        <f t="shared" si="73"/>
        <v>0.70158293671778615</v>
      </c>
    </row>
    <row r="547" spans="1:14" ht="12.75" customHeight="1" x14ac:dyDescent="0.2">
      <c r="A547" s="240">
        <f t="shared" si="79"/>
        <v>159</v>
      </c>
      <c r="B547" s="35">
        <v>5</v>
      </c>
      <c r="C547" s="57" t="s">
        <v>801</v>
      </c>
      <c r="D547" s="57">
        <v>4428.7</v>
      </c>
      <c r="E547" s="57"/>
      <c r="F547" s="57">
        <v>319.5</v>
      </c>
      <c r="G547" s="57">
        <f t="shared" si="75"/>
        <v>4748.2</v>
      </c>
      <c r="H547" s="28">
        <v>250</v>
      </c>
      <c r="I547" s="54">
        <f t="shared" si="74"/>
        <v>0.29761904761904762</v>
      </c>
      <c r="J547" s="54">
        <f t="shared" si="77"/>
        <v>1095.2380952380952</v>
      </c>
      <c r="K547" s="204">
        <f t="shared" si="76"/>
        <v>240.95238095238093</v>
      </c>
      <c r="L547" s="245">
        <f t="shared" si="78"/>
        <v>547.61904761904759</v>
      </c>
      <c r="M547" s="245">
        <v>29.690476190476193</v>
      </c>
      <c r="N547" s="56">
        <f t="shared" si="73"/>
        <v>0.43206810124867345</v>
      </c>
    </row>
    <row r="548" spans="1:14" ht="12.75" customHeight="1" x14ac:dyDescent="0.2">
      <c r="A548" s="240">
        <f t="shared" si="79"/>
        <v>160</v>
      </c>
      <c r="B548" s="17">
        <v>2</v>
      </c>
      <c r="C548" s="57" t="s">
        <v>802</v>
      </c>
      <c r="D548" s="57">
        <v>231</v>
      </c>
      <c r="E548" s="57"/>
      <c r="F548" s="57"/>
      <c r="G548" s="57">
        <f t="shared" si="75"/>
        <v>231</v>
      </c>
      <c r="H548" s="28"/>
      <c r="I548" s="54">
        <f t="shared" si="74"/>
        <v>0</v>
      </c>
      <c r="J548" s="54">
        <f t="shared" si="77"/>
        <v>0</v>
      </c>
      <c r="K548" s="204">
        <f t="shared" si="76"/>
        <v>0</v>
      </c>
      <c r="L548" s="245">
        <f t="shared" si="78"/>
        <v>0</v>
      </c>
      <c r="M548" s="245">
        <v>0</v>
      </c>
      <c r="N548" s="56">
        <f t="shared" si="73"/>
        <v>0</v>
      </c>
    </row>
    <row r="549" spans="1:14" ht="12.75" customHeight="1" x14ac:dyDescent="0.2">
      <c r="A549" s="240">
        <f t="shared" si="79"/>
        <v>161</v>
      </c>
      <c r="B549" s="17">
        <v>2</v>
      </c>
      <c r="C549" s="57" t="s">
        <v>803</v>
      </c>
      <c r="D549" s="57">
        <v>260.2</v>
      </c>
      <c r="E549" s="57"/>
      <c r="F549" s="57"/>
      <c r="G549" s="57">
        <f t="shared" si="75"/>
        <v>260.2</v>
      </c>
      <c r="H549" s="28"/>
      <c r="I549" s="54">
        <f t="shared" si="74"/>
        <v>0</v>
      </c>
      <c r="J549" s="54">
        <f t="shared" si="77"/>
        <v>0</v>
      </c>
      <c r="K549" s="204">
        <f t="shared" si="76"/>
        <v>0</v>
      </c>
      <c r="L549" s="245">
        <f t="shared" si="78"/>
        <v>0</v>
      </c>
      <c r="M549" s="245">
        <v>0</v>
      </c>
      <c r="N549" s="56">
        <f t="shared" si="73"/>
        <v>0</v>
      </c>
    </row>
    <row r="550" spans="1:14" ht="12.75" customHeight="1" x14ac:dyDescent="0.2">
      <c r="A550" s="240">
        <f t="shared" si="79"/>
        <v>162</v>
      </c>
      <c r="B550" s="17">
        <v>4</v>
      </c>
      <c r="C550" s="57" t="s">
        <v>1435</v>
      </c>
      <c r="D550" s="81">
        <v>678.5</v>
      </c>
      <c r="E550" s="81"/>
      <c r="F550" s="81"/>
      <c r="G550" s="81">
        <f t="shared" si="75"/>
        <v>678.5</v>
      </c>
      <c r="H550" s="36">
        <v>85</v>
      </c>
      <c r="I550" s="204">
        <f>H550/840</f>
        <v>0.10119047619047619</v>
      </c>
      <c r="J550" s="54">
        <f t="shared" si="77"/>
        <v>372.38095238095241</v>
      </c>
      <c r="K550" s="204">
        <f t="shared" si="76"/>
        <v>81.923809523809524</v>
      </c>
      <c r="L550" s="245">
        <f t="shared" si="78"/>
        <v>186.1904761904762</v>
      </c>
      <c r="M550" s="245">
        <v>10.094761904761905</v>
      </c>
      <c r="N550" s="56">
        <f t="shared" si="73"/>
        <v>0.95886514369933684</v>
      </c>
    </row>
    <row r="551" spans="1:14" ht="12.75" customHeight="1" x14ac:dyDescent="0.2">
      <c r="A551" s="240">
        <f t="shared" si="79"/>
        <v>163</v>
      </c>
      <c r="B551" s="17">
        <v>3</v>
      </c>
      <c r="C551" s="57" t="s">
        <v>1436</v>
      </c>
      <c r="D551" s="81">
        <v>713</v>
      </c>
      <c r="E551" s="81">
        <v>20</v>
      </c>
      <c r="F551" s="81"/>
      <c r="G551" s="81">
        <f t="shared" si="75"/>
        <v>733</v>
      </c>
      <c r="H551" s="36">
        <v>109.7</v>
      </c>
      <c r="I551" s="204">
        <f t="shared" ref="I551:I614" si="80">H551/840</f>
        <v>0.1305952380952381</v>
      </c>
      <c r="J551" s="54">
        <f t="shared" si="77"/>
        <v>480.59047619047618</v>
      </c>
      <c r="K551" s="204">
        <f t="shared" si="76"/>
        <v>105.72990476190476</v>
      </c>
      <c r="L551" s="245">
        <f t="shared" si="78"/>
        <v>240.29523809523809</v>
      </c>
      <c r="M551" s="245">
        <v>13.028180952380954</v>
      </c>
      <c r="N551" s="56">
        <f t="shared" si="73"/>
        <v>1.1776210378681626</v>
      </c>
    </row>
    <row r="552" spans="1:14" ht="12.75" customHeight="1" x14ac:dyDescent="0.2">
      <c r="A552" s="240">
        <f t="shared" si="79"/>
        <v>164</v>
      </c>
      <c r="B552" s="17">
        <v>4</v>
      </c>
      <c r="C552" s="57" t="s">
        <v>1437</v>
      </c>
      <c r="D552" s="81">
        <v>922.8</v>
      </c>
      <c r="E552" s="81"/>
      <c r="F552" s="81"/>
      <c r="G552" s="81">
        <f t="shared" si="75"/>
        <v>922.8</v>
      </c>
      <c r="H552" s="36">
        <v>120.5</v>
      </c>
      <c r="I552" s="204">
        <f t="shared" si="80"/>
        <v>0.14345238095238094</v>
      </c>
      <c r="J552" s="54">
        <f t="shared" si="77"/>
        <v>527.90476190476181</v>
      </c>
      <c r="K552" s="204">
        <f t="shared" si="76"/>
        <v>116.1390476190476</v>
      </c>
      <c r="L552" s="245">
        <f t="shared" si="78"/>
        <v>263.95238095238091</v>
      </c>
      <c r="M552" s="245">
        <v>14.310809523809523</v>
      </c>
      <c r="N552" s="56">
        <f t="shared" ref="N552:N615" si="81">(J552+K552+L552+M552)/D552</f>
        <v>0.9994657563935847</v>
      </c>
    </row>
    <row r="553" spans="1:14" ht="12.75" customHeight="1" x14ac:dyDescent="0.2">
      <c r="A553" s="240">
        <f t="shared" si="79"/>
        <v>165</v>
      </c>
      <c r="B553" s="17">
        <v>3</v>
      </c>
      <c r="C553" s="57" t="s">
        <v>1438</v>
      </c>
      <c r="D553" s="81">
        <v>396.9</v>
      </c>
      <c r="E553" s="81"/>
      <c r="F553" s="81"/>
      <c r="G553" s="81">
        <f t="shared" si="75"/>
        <v>396.9</v>
      </c>
      <c r="H553" s="36">
        <v>71.2</v>
      </c>
      <c r="I553" s="204">
        <f t="shared" si="80"/>
        <v>8.4761904761904761E-2</v>
      </c>
      <c r="J553" s="54">
        <f t="shared" si="77"/>
        <v>311.9238095238095</v>
      </c>
      <c r="K553" s="204">
        <f t="shared" si="76"/>
        <v>68.623238095238094</v>
      </c>
      <c r="L553" s="245">
        <f t="shared" si="78"/>
        <v>155.96190476190475</v>
      </c>
      <c r="M553" s="245">
        <v>8.4558476190476188</v>
      </c>
      <c r="N553" s="56">
        <f t="shared" si="81"/>
        <v>1.3730531620055431</v>
      </c>
    </row>
    <row r="554" spans="1:14" ht="12.75" customHeight="1" x14ac:dyDescent="0.2">
      <c r="A554" s="240">
        <f t="shared" si="79"/>
        <v>166</v>
      </c>
      <c r="B554" s="17">
        <v>3</v>
      </c>
      <c r="C554" s="57" t="s">
        <v>1439</v>
      </c>
      <c r="D554" s="81">
        <v>817.4</v>
      </c>
      <c r="E554" s="81">
        <v>44.7</v>
      </c>
      <c r="F554" s="81">
        <v>29.9</v>
      </c>
      <c r="G554" s="81">
        <f t="shared" si="75"/>
        <v>892</v>
      </c>
      <c r="H554" s="36">
        <v>114.9</v>
      </c>
      <c r="I554" s="204">
        <f t="shared" si="80"/>
        <v>0.13678571428571429</v>
      </c>
      <c r="J554" s="54">
        <f t="shared" si="77"/>
        <v>503.37142857142857</v>
      </c>
      <c r="K554" s="204">
        <f t="shared" si="76"/>
        <v>110.74171428571428</v>
      </c>
      <c r="L554" s="245">
        <f t="shared" si="78"/>
        <v>251.68571428571428</v>
      </c>
      <c r="M554" s="245">
        <v>13.645742857142858</v>
      </c>
      <c r="N554" s="56">
        <f t="shared" si="81"/>
        <v>1.0759048201614878</v>
      </c>
    </row>
    <row r="555" spans="1:14" ht="12.75" customHeight="1" x14ac:dyDescent="0.2">
      <c r="A555" s="240">
        <f t="shared" si="79"/>
        <v>167</v>
      </c>
      <c r="B555" s="17">
        <v>4</v>
      </c>
      <c r="C555" s="57" t="s">
        <v>1440</v>
      </c>
      <c r="D555" s="81">
        <v>872.1</v>
      </c>
      <c r="E555" s="81"/>
      <c r="F555" s="81"/>
      <c r="G555" s="81">
        <f t="shared" si="75"/>
        <v>872.1</v>
      </c>
      <c r="H555" s="36">
        <v>95.4</v>
      </c>
      <c r="I555" s="204">
        <f t="shared" si="80"/>
        <v>0.11357142857142857</v>
      </c>
      <c r="J555" s="54">
        <f t="shared" si="77"/>
        <v>417.94285714285712</v>
      </c>
      <c r="K555" s="204">
        <f t="shared" si="76"/>
        <v>91.947428571428574</v>
      </c>
      <c r="L555" s="245">
        <f t="shared" si="78"/>
        <v>208.97142857142856</v>
      </c>
      <c r="M555" s="245">
        <v>11.329885714285716</v>
      </c>
      <c r="N555" s="56">
        <f t="shared" si="81"/>
        <v>0.8372796697626419</v>
      </c>
    </row>
    <row r="556" spans="1:14" ht="12.75" customHeight="1" x14ac:dyDescent="0.2">
      <c r="A556" s="240">
        <f t="shared" si="79"/>
        <v>168</v>
      </c>
      <c r="B556" s="17">
        <v>3</v>
      </c>
      <c r="C556" s="57" t="s">
        <v>1441</v>
      </c>
      <c r="D556" s="81">
        <v>654.1</v>
      </c>
      <c r="E556" s="81"/>
      <c r="F556" s="81">
        <v>31.8</v>
      </c>
      <c r="G556" s="81">
        <f t="shared" si="75"/>
        <v>685.9</v>
      </c>
      <c r="H556" s="36">
        <v>96.9</v>
      </c>
      <c r="I556" s="204">
        <f t="shared" si="80"/>
        <v>0.11535714285714287</v>
      </c>
      <c r="J556" s="54">
        <f t="shared" si="77"/>
        <v>424.51428571428573</v>
      </c>
      <c r="K556" s="204">
        <f t="shared" si="76"/>
        <v>93.393142857142863</v>
      </c>
      <c r="L556" s="245">
        <f t="shared" si="78"/>
        <v>212.25714285714287</v>
      </c>
      <c r="M556" s="245">
        <v>11.508028571428573</v>
      </c>
      <c r="N556" s="56">
        <f t="shared" si="81"/>
        <v>1.1338825867604341</v>
      </c>
    </row>
    <row r="557" spans="1:14" ht="12.75" customHeight="1" x14ac:dyDescent="0.2">
      <c r="A557" s="240">
        <f t="shared" si="79"/>
        <v>169</v>
      </c>
      <c r="B557" s="17">
        <v>2</v>
      </c>
      <c r="C557" s="57" t="s">
        <v>1442</v>
      </c>
      <c r="D557" s="81">
        <v>253.3</v>
      </c>
      <c r="E557" s="81">
        <v>10.1</v>
      </c>
      <c r="F557" s="81"/>
      <c r="G557" s="81">
        <f t="shared" si="75"/>
        <v>263.40000000000003</v>
      </c>
      <c r="H557" s="36"/>
      <c r="I557" s="204">
        <f t="shared" si="80"/>
        <v>0</v>
      </c>
      <c r="J557" s="54">
        <f t="shared" si="77"/>
        <v>0</v>
      </c>
      <c r="K557" s="204">
        <f t="shared" si="76"/>
        <v>0</v>
      </c>
      <c r="L557" s="245">
        <f t="shared" si="78"/>
        <v>0</v>
      </c>
      <c r="M557" s="245">
        <v>0</v>
      </c>
      <c r="N557" s="56">
        <f t="shared" si="81"/>
        <v>0</v>
      </c>
    </row>
    <row r="558" spans="1:14" ht="12.75" customHeight="1" x14ac:dyDescent="0.2">
      <c r="A558" s="240">
        <f t="shared" si="79"/>
        <v>170</v>
      </c>
      <c r="B558" s="17">
        <v>3</v>
      </c>
      <c r="C558" s="57" t="s">
        <v>1443</v>
      </c>
      <c r="D558" s="81">
        <v>603.79999999999995</v>
      </c>
      <c r="E558" s="81"/>
      <c r="F558" s="81"/>
      <c r="G558" s="81">
        <f t="shared" si="75"/>
        <v>603.79999999999995</v>
      </c>
      <c r="H558" s="36">
        <v>89</v>
      </c>
      <c r="I558" s="204">
        <f t="shared" si="80"/>
        <v>0.10595238095238095</v>
      </c>
      <c r="J558" s="54">
        <f t="shared" si="77"/>
        <v>389.90476190476193</v>
      </c>
      <c r="K558" s="204">
        <f t="shared" si="76"/>
        <v>85.779047619047631</v>
      </c>
      <c r="L558" s="245">
        <f t="shared" si="78"/>
        <v>194.95238095238096</v>
      </c>
      <c r="M558" s="245">
        <v>10.569809523809525</v>
      </c>
      <c r="N558" s="56">
        <f t="shared" si="81"/>
        <v>1.1281980788340511</v>
      </c>
    </row>
    <row r="559" spans="1:14" ht="12.75" customHeight="1" x14ac:dyDescent="0.2">
      <c r="A559" s="240">
        <f t="shared" si="79"/>
        <v>171</v>
      </c>
      <c r="B559" s="17">
        <v>3</v>
      </c>
      <c r="C559" s="57" t="s">
        <v>1444</v>
      </c>
      <c r="D559" s="81">
        <v>664</v>
      </c>
      <c r="E559" s="81">
        <v>24.3</v>
      </c>
      <c r="F559" s="81"/>
      <c r="G559" s="81">
        <f t="shared" si="75"/>
        <v>688.3</v>
      </c>
      <c r="H559" s="36">
        <v>130</v>
      </c>
      <c r="I559" s="204">
        <f t="shared" si="80"/>
        <v>0.15476190476190477</v>
      </c>
      <c r="J559" s="54">
        <f t="shared" si="77"/>
        <v>569.52380952380952</v>
      </c>
      <c r="K559" s="204">
        <f t="shared" si="76"/>
        <v>125.29523809523809</v>
      </c>
      <c r="L559" s="245">
        <f t="shared" si="78"/>
        <v>284.76190476190476</v>
      </c>
      <c r="M559" s="245">
        <v>15.439047619047621</v>
      </c>
      <c r="N559" s="56">
        <f t="shared" si="81"/>
        <v>1.4985240963855422</v>
      </c>
    </row>
    <row r="560" spans="1:14" ht="12.75" customHeight="1" x14ac:dyDescent="0.2">
      <c r="A560" s="240">
        <f t="shared" si="79"/>
        <v>172</v>
      </c>
      <c r="B560" s="17">
        <v>3</v>
      </c>
      <c r="C560" s="57" t="s">
        <v>1445</v>
      </c>
      <c r="D560" s="81">
        <v>621.6</v>
      </c>
      <c r="E560" s="81"/>
      <c r="F560" s="81"/>
      <c r="G560" s="81">
        <f t="shared" si="75"/>
        <v>621.6</v>
      </c>
      <c r="H560" s="36">
        <v>101.3</v>
      </c>
      <c r="I560" s="204">
        <f t="shared" si="80"/>
        <v>0.12059523809523809</v>
      </c>
      <c r="J560" s="54">
        <f t="shared" si="77"/>
        <v>443.79047619047617</v>
      </c>
      <c r="K560" s="204">
        <f t="shared" si="76"/>
        <v>97.633904761904759</v>
      </c>
      <c r="L560" s="245">
        <f t="shared" si="78"/>
        <v>221.89523809523808</v>
      </c>
      <c r="M560" s="245">
        <v>12.030580952380951</v>
      </c>
      <c r="N560" s="56">
        <f t="shared" si="81"/>
        <v>1.2473458815958816</v>
      </c>
    </row>
    <row r="561" spans="1:14" ht="12.75" customHeight="1" x14ac:dyDescent="0.2">
      <c r="A561" s="240">
        <f t="shared" si="79"/>
        <v>173</v>
      </c>
      <c r="B561" s="17">
        <v>3</v>
      </c>
      <c r="C561" s="57" t="s">
        <v>1446</v>
      </c>
      <c r="D561" s="81">
        <v>547.1</v>
      </c>
      <c r="E561" s="81">
        <v>23.2</v>
      </c>
      <c r="F561" s="81"/>
      <c r="G561" s="81">
        <f t="shared" si="75"/>
        <v>570.30000000000007</v>
      </c>
      <c r="H561" s="36"/>
      <c r="I561" s="204">
        <f t="shared" si="80"/>
        <v>0</v>
      </c>
      <c r="J561" s="54">
        <f t="shared" si="77"/>
        <v>0</v>
      </c>
      <c r="K561" s="204">
        <f t="shared" si="76"/>
        <v>0</v>
      </c>
      <c r="L561" s="245">
        <f t="shared" si="78"/>
        <v>0</v>
      </c>
      <c r="M561" s="245">
        <v>0</v>
      </c>
      <c r="N561" s="56">
        <f t="shared" si="81"/>
        <v>0</v>
      </c>
    </row>
    <row r="562" spans="1:14" ht="12.75" customHeight="1" x14ac:dyDescent="0.2">
      <c r="A562" s="240">
        <f t="shared" si="79"/>
        <v>174</v>
      </c>
      <c r="B562" s="17">
        <v>3</v>
      </c>
      <c r="C562" s="57" t="s">
        <v>1447</v>
      </c>
      <c r="D562" s="81">
        <v>536.29999999999995</v>
      </c>
      <c r="E562" s="81"/>
      <c r="F562" s="81">
        <v>85.9</v>
      </c>
      <c r="G562" s="81">
        <f t="shared" si="75"/>
        <v>622.19999999999993</v>
      </c>
      <c r="H562" s="36">
        <v>71.599999999999994</v>
      </c>
      <c r="I562" s="204">
        <f t="shared" si="80"/>
        <v>8.5238095238095238E-2</v>
      </c>
      <c r="J562" s="54">
        <f t="shared" si="77"/>
        <v>313.67619047619047</v>
      </c>
      <c r="K562" s="204">
        <f t="shared" si="76"/>
        <v>69.008761904761897</v>
      </c>
      <c r="L562" s="245">
        <f t="shared" si="78"/>
        <v>156.83809523809524</v>
      </c>
      <c r="M562" s="245">
        <v>8.5033523809523821</v>
      </c>
      <c r="N562" s="56">
        <f t="shared" si="81"/>
        <v>1.0218653738579153</v>
      </c>
    </row>
    <row r="563" spans="1:14" ht="12.75" customHeight="1" x14ac:dyDescent="0.2">
      <c r="A563" s="240">
        <f t="shared" si="79"/>
        <v>175</v>
      </c>
      <c r="B563" s="17">
        <v>3</v>
      </c>
      <c r="C563" s="57" t="s">
        <v>1448</v>
      </c>
      <c r="D563" s="81">
        <v>523.03</v>
      </c>
      <c r="E563" s="81"/>
      <c r="F563" s="81"/>
      <c r="G563" s="81">
        <f t="shared" si="75"/>
        <v>523.03</v>
      </c>
      <c r="H563" s="36">
        <v>96.4</v>
      </c>
      <c r="I563" s="204">
        <f t="shared" si="80"/>
        <v>0.11476190476190477</v>
      </c>
      <c r="J563" s="54">
        <f t="shared" si="77"/>
        <v>422.32380952380959</v>
      </c>
      <c r="K563" s="204">
        <f t="shared" si="76"/>
        <v>92.911238095238105</v>
      </c>
      <c r="L563" s="245">
        <f t="shared" si="78"/>
        <v>211.16190476190479</v>
      </c>
      <c r="M563" s="245">
        <v>11.448647619047621</v>
      </c>
      <c r="N563" s="56">
        <f t="shared" si="81"/>
        <v>1.4107137257901079</v>
      </c>
    </row>
    <row r="564" spans="1:14" ht="12.75" customHeight="1" x14ac:dyDescent="0.2">
      <c r="A564" s="240">
        <f t="shared" si="79"/>
        <v>176</v>
      </c>
      <c r="B564" s="17">
        <v>3</v>
      </c>
      <c r="C564" s="57" t="s">
        <v>1449</v>
      </c>
      <c r="D564" s="81">
        <v>628.20000000000005</v>
      </c>
      <c r="E564" s="81"/>
      <c r="F564" s="81">
        <v>93.9</v>
      </c>
      <c r="G564" s="81">
        <f t="shared" si="75"/>
        <v>722.1</v>
      </c>
      <c r="H564" s="36">
        <v>121.4</v>
      </c>
      <c r="I564" s="204">
        <f t="shared" si="80"/>
        <v>0.14452380952380953</v>
      </c>
      <c r="J564" s="54">
        <f t="shared" si="77"/>
        <v>531.84761904761911</v>
      </c>
      <c r="K564" s="204">
        <f t="shared" si="76"/>
        <v>117.00647619047621</v>
      </c>
      <c r="L564" s="245">
        <f t="shared" si="78"/>
        <v>265.92380952380955</v>
      </c>
      <c r="M564" s="245">
        <v>14.41769523809524</v>
      </c>
      <c r="N564" s="56">
        <f t="shared" si="81"/>
        <v>1.4791397644062401</v>
      </c>
    </row>
    <row r="565" spans="1:14" ht="12.75" customHeight="1" x14ac:dyDescent="0.2">
      <c r="A565" s="240">
        <f t="shared" si="79"/>
        <v>177</v>
      </c>
      <c r="B565" s="17">
        <v>3</v>
      </c>
      <c r="C565" s="57" t="s">
        <v>1450</v>
      </c>
      <c r="D565" s="81">
        <v>570.4</v>
      </c>
      <c r="E565" s="81"/>
      <c r="F565" s="81"/>
      <c r="G565" s="81">
        <f t="shared" si="75"/>
        <v>570.4</v>
      </c>
      <c r="H565" s="36">
        <v>110</v>
      </c>
      <c r="I565" s="204">
        <f t="shared" si="80"/>
        <v>0.13095238095238096</v>
      </c>
      <c r="J565" s="54">
        <f t="shared" si="77"/>
        <v>481.90476190476193</v>
      </c>
      <c r="K565" s="204">
        <f t="shared" si="76"/>
        <v>106.01904761904763</v>
      </c>
      <c r="L565" s="245">
        <f t="shared" si="78"/>
        <v>240.95238095238096</v>
      </c>
      <c r="M565" s="245">
        <v>13.063809523809525</v>
      </c>
      <c r="N565" s="56">
        <f t="shared" si="81"/>
        <v>1.4760518934081346</v>
      </c>
    </row>
    <row r="566" spans="1:14" ht="12.75" customHeight="1" x14ac:dyDescent="0.2">
      <c r="A566" s="240">
        <f t="shared" si="79"/>
        <v>178</v>
      </c>
      <c r="B566" s="17">
        <v>3</v>
      </c>
      <c r="C566" s="57" t="s">
        <v>1451</v>
      </c>
      <c r="D566" s="81">
        <v>672.28</v>
      </c>
      <c r="E566" s="81">
        <v>45.9</v>
      </c>
      <c r="F566" s="81"/>
      <c r="G566" s="81">
        <f t="shared" si="75"/>
        <v>718.18</v>
      </c>
      <c r="H566" s="36">
        <v>130</v>
      </c>
      <c r="I566" s="204">
        <f t="shared" si="80"/>
        <v>0.15476190476190477</v>
      </c>
      <c r="J566" s="54">
        <f t="shared" si="77"/>
        <v>569.52380952380952</v>
      </c>
      <c r="K566" s="204">
        <f t="shared" si="76"/>
        <v>125.29523809523809</v>
      </c>
      <c r="L566" s="245">
        <f t="shared" si="78"/>
        <v>284.76190476190476</v>
      </c>
      <c r="M566" s="245">
        <v>15.439047619047621</v>
      </c>
      <c r="N566" s="56">
        <f t="shared" si="81"/>
        <v>1.4800678288808236</v>
      </c>
    </row>
    <row r="567" spans="1:14" ht="12.75" customHeight="1" x14ac:dyDescent="0.2">
      <c r="A567" s="240">
        <f t="shared" si="79"/>
        <v>179</v>
      </c>
      <c r="B567" s="17">
        <v>4</v>
      </c>
      <c r="C567" s="57" t="s">
        <v>1452</v>
      </c>
      <c r="D567" s="81">
        <v>862.5</v>
      </c>
      <c r="E567" s="81"/>
      <c r="F567" s="81"/>
      <c r="G567" s="81">
        <f t="shared" si="75"/>
        <v>862.5</v>
      </c>
      <c r="H567" s="36"/>
      <c r="I567" s="204">
        <f t="shared" si="80"/>
        <v>0</v>
      </c>
      <c r="J567" s="54">
        <f t="shared" si="77"/>
        <v>0</v>
      </c>
      <c r="K567" s="204">
        <f t="shared" si="76"/>
        <v>0</v>
      </c>
      <c r="L567" s="245">
        <f t="shared" si="78"/>
        <v>0</v>
      </c>
      <c r="M567" s="245">
        <v>0</v>
      </c>
      <c r="N567" s="56">
        <f t="shared" si="81"/>
        <v>0</v>
      </c>
    </row>
    <row r="568" spans="1:14" ht="12.75" customHeight="1" x14ac:dyDescent="0.2">
      <c r="A568" s="240">
        <f t="shared" si="79"/>
        <v>180</v>
      </c>
      <c r="B568" s="17">
        <v>3</v>
      </c>
      <c r="C568" s="57" t="s">
        <v>1453</v>
      </c>
      <c r="D568" s="81">
        <v>693.7</v>
      </c>
      <c r="E568" s="81">
        <v>26.4</v>
      </c>
      <c r="F568" s="81"/>
      <c r="G568" s="81">
        <f t="shared" si="75"/>
        <v>720.1</v>
      </c>
      <c r="H568" s="36">
        <v>118.2</v>
      </c>
      <c r="I568" s="204">
        <f t="shared" si="80"/>
        <v>0.14071428571428571</v>
      </c>
      <c r="J568" s="54">
        <f t="shared" si="77"/>
        <v>517.82857142857142</v>
      </c>
      <c r="K568" s="204">
        <f t="shared" si="76"/>
        <v>113.92228571428571</v>
      </c>
      <c r="L568" s="245">
        <f t="shared" si="78"/>
        <v>258.91428571428571</v>
      </c>
      <c r="M568" s="245">
        <v>14.037657142857142</v>
      </c>
      <c r="N568" s="56">
        <f t="shared" si="81"/>
        <v>1.3041701023497188</v>
      </c>
    </row>
    <row r="569" spans="1:14" ht="12.75" customHeight="1" x14ac:dyDescent="0.2">
      <c r="A569" s="240">
        <f t="shared" si="79"/>
        <v>181</v>
      </c>
      <c r="B569" s="17">
        <v>3</v>
      </c>
      <c r="C569" s="57" t="s">
        <v>1454</v>
      </c>
      <c r="D569" s="81">
        <v>689.6</v>
      </c>
      <c r="E569" s="81"/>
      <c r="F569" s="81"/>
      <c r="G569" s="81">
        <f t="shared" si="75"/>
        <v>689.6</v>
      </c>
      <c r="H569" s="36"/>
      <c r="I569" s="204">
        <f t="shared" si="80"/>
        <v>0</v>
      </c>
      <c r="J569" s="54">
        <f t="shared" si="77"/>
        <v>0</v>
      </c>
      <c r="K569" s="204">
        <f t="shared" si="76"/>
        <v>0</v>
      </c>
      <c r="L569" s="245">
        <f t="shared" si="78"/>
        <v>0</v>
      </c>
      <c r="M569" s="245">
        <v>0</v>
      </c>
      <c r="N569" s="56">
        <f t="shared" si="81"/>
        <v>0</v>
      </c>
    </row>
    <row r="570" spans="1:14" ht="12.75" customHeight="1" x14ac:dyDescent="0.2">
      <c r="A570" s="240">
        <f t="shared" si="79"/>
        <v>182</v>
      </c>
      <c r="B570" s="17">
        <v>3</v>
      </c>
      <c r="C570" s="57" t="s">
        <v>1455</v>
      </c>
      <c r="D570" s="81">
        <v>599</v>
      </c>
      <c r="E570" s="81"/>
      <c r="F570" s="81">
        <v>61.7</v>
      </c>
      <c r="G570" s="81">
        <f t="shared" si="75"/>
        <v>660.7</v>
      </c>
      <c r="H570" s="36">
        <v>96.6</v>
      </c>
      <c r="I570" s="204">
        <f t="shared" si="80"/>
        <v>0.11499999999999999</v>
      </c>
      <c r="J570" s="54">
        <f t="shared" si="77"/>
        <v>423.2</v>
      </c>
      <c r="K570" s="204">
        <f t="shared" si="76"/>
        <v>93.103999999999999</v>
      </c>
      <c r="L570" s="245">
        <f t="shared" si="78"/>
        <v>211.6</v>
      </c>
      <c r="M570" s="245">
        <v>11.4724</v>
      </c>
      <c r="N570" s="56">
        <f t="shared" si="81"/>
        <v>1.2343512520868114</v>
      </c>
    </row>
    <row r="571" spans="1:14" ht="12.75" customHeight="1" x14ac:dyDescent="0.2">
      <c r="A571" s="240">
        <f t="shared" si="79"/>
        <v>183</v>
      </c>
      <c r="B571" s="17">
        <v>3</v>
      </c>
      <c r="C571" s="57" t="s">
        <v>1456</v>
      </c>
      <c r="D571" s="81">
        <v>502.6</v>
      </c>
      <c r="E571" s="81"/>
      <c r="F571" s="81">
        <v>53.9</v>
      </c>
      <c r="G571" s="81">
        <f t="shared" si="75"/>
        <v>556.5</v>
      </c>
      <c r="H571" s="36"/>
      <c r="I571" s="204">
        <f t="shared" si="80"/>
        <v>0</v>
      </c>
      <c r="J571" s="54">
        <f t="shared" si="77"/>
        <v>0</v>
      </c>
      <c r="K571" s="204">
        <f t="shared" si="76"/>
        <v>0</v>
      </c>
      <c r="L571" s="245">
        <f t="shared" si="78"/>
        <v>0</v>
      </c>
      <c r="M571" s="245">
        <v>0</v>
      </c>
      <c r="N571" s="56">
        <f t="shared" si="81"/>
        <v>0</v>
      </c>
    </row>
    <row r="572" spans="1:14" ht="12.75" customHeight="1" x14ac:dyDescent="0.2">
      <c r="A572" s="240">
        <f t="shared" si="79"/>
        <v>184</v>
      </c>
      <c r="B572" s="17">
        <v>5</v>
      </c>
      <c r="C572" s="57" t="s">
        <v>1457</v>
      </c>
      <c r="D572" s="81">
        <v>4995.63</v>
      </c>
      <c r="E572" s="81">
        <v>255.4</v>
      </c>
      <c r="F572" s="81">
        <v>189.6</v>
      </c>
      <c r="G572" s="81">
        <f t="shared" si="75"/>
        <v>5440.63</v>
      </c>
      <c r="H572" s="36">
        <v>483.9</v>
      </c>
      <c r="I572" s="204">
        <f t="shared" si="80"/>
        <v>0.57607142857142857</v>
      </c>
      <c r="J572" s="54">
        <f t="shared" si="77"/>
        <v>2119.9428571428571</v>
      </c>
      <c r="K572" s="204">
        <f t="shared" si="76"/>
        <v>466.38742857142853</v>
      </c>
      <c r="L572" s="245">
        <f t="shared" si="78"/>
        <v>1059.9714285714285</v>
      </c>
      <c r="M572" s="245">
        <v>57.468885714285719</v>
      </c>
      <c r="N572" s="56">
        <f t="shared" si="81"/>
        <v>0.74140210544015461</v>
      </c>
    </row>
    <row r="573" spans="1:14" ht="12.75" customHeight="1" x14ac:dyDescent="0.2">
      <c r="A573" s="240">
        <f t="shared" si="79"/>
        <v>185</v>
      </c>
      <c r="B573" s="17">
        <v>3</v>
      </c>
      <c r="C573" s="57" t="s">
        <v>1458</v>
      </c>
      <c r="D573" s="81">
        <v>574.70000000000005</v>
      </c>
      <c r="E573" s="81">
        <v>14</v>
      </c>
      <c r="F573" s="81"/>
      <c r="G573" s="81">
        <f t="shared" si="75"/>
        <v>588.70000000000005</v>
      </c>
      <c r="H573" s="36">
        <v>90</v>
      </c>
      <c r="I573" s="204">
        <f t="shared" si="80"/>
        <v>0.10714285714285714</v>
      </c>
      <c r="J573" s="54">
        <f t="shared" si="77"/>
        <v>394.28571428571428</v>
      </c>
      <c r="K573" s="204">
        <f t="shared" si="76"/>
        <v>86.742857142857147</v>
      </c>
      <c r="L573" s="245">
        <f t="shared" si="78"/>
        <v>197.14285714285714</v>
      </c>
      <c r="M573" s="245">
        <v>10.688571428571429</v>
      </c>
      <c r="N573" s="56">
        <f t="shared" si="81"/>
        <v>1.198642770140943</v>
      </c>
    </row>
    <row r="574" spans="1:14" ht="12.75" customHeight="1" x14ac:dyDescent="0.2">
      <c r="A574" s="240">
        <f t="shared" si="79"/>
        <v>186</v>
      </c>
      <c r="B574" s="17">
        <v>4</v>
      </c>
      <c r="C574" s="57" t="s">
        <v>1459</v>
      </c>
      <c r="D574" s="81">
        <v>666.7</v>
      </c>
      <c r="E574" s="81"/>
      <c r="F574" s="81">
        <v>37.9</v>
      </c>
      <c r="G574" s="81">
        <f t="shared" ref="G574:G637" si="82">D574+E574+F574</f>
        <v>704.6</v>
      </c>
      <c r="H574" s="36">
        <v>102.8</v>
      </c>
      <c r="I574" s="204">
        <f t="shared" si="80"/>
        <v>0.12238095238095238</v>
      </c>
      <c r="J574" s="54">
        <f t="shared" si="77"/>
        <v>450.36190476190478</v>
      </c>
      <c r="K574" s="204">
        <f t="shared" si="76"/>
        <v>99.079619047619047</v>
      </c>
      <c r="L574" s="245">
        <f t="shared" si="78"/>
        <v>225.18095238095239</v>
      </c>
      <c r="M574" s="245">
        <v>12.208723809523811</v>
      </c>
      <c r="N574" s="56">
        <f t="shared" si="81"/>
        <v>1.1801877906104694</v>
      </c>
    </row>
    <row r="575" spans="1:14" ht="12.75" customHeight="1" x14ac:dyDescent="0.2">
      <c r="A575" s="240">
        <f t="shared" si="79"/>
        <v>187</v>
      </c>
      <c r="B575" s="17">
        <v>4</v>
      </c>
      <c r="C575" s="57" t="s">
        <v>1460</v>
      </c>
      <c r="D575" s="81">
        <v>663.6</v>
      </c>
      <c r="E575" s="81"/>
      <c r="F575" s="81"/>
      <c r="G575" s="81">
        <f t="shared" si="82"/>
        <v>663.6</v>
      </c>
      <c r="H575" s="36">
        <v>77.400000000000006</v>
      </c>
      <c r="I575" s="204">
        <f t="shared" si="80"/>
        <v>9.2142857142857151E-2</v>
      </c>
      <c r="J575" s="54">
        <f t="shared" si="77"/>
        <v>339.08571428571429</v>
      </c>
      <c r="K575" s="204">
        <f t="shared" ref="K575:K638" si="83">J575*0.22</f>
        <v>74.598857142857142</v>
      </c>
      <c r="L575" s="245">
        <f t="shared" si="78"/>
        <v>169.54285714285714</v>
      </c>
      <c r="M575" s="245">
        <v>9.1921714285714291</v>
      </c>
      <c r="N575" s="56">
        <f t="shared" si="81"/>
        <v>0.8927359855334539</v>
      </c>
    </row>
    <row r="576" spans="1:14" ht="12.75" customHeight="1" x14ac:dyDescent="0.2">
      <c r="A576" s="240">
        <f t="shared" si="79"/>
        <v>188</v>
      </c>
      <c r="B576" s="17">
        <v>4</v>
      </c>
      <c r="C576" s="57" t="s">
        <v>1461</v>
      </c>
      <c r="D576" s="81">
        <v>693.2</v>
      </c>
      <c r="E576" s="81"/>
      <c r="F576" s="81"/>
      <c r="G576" s="81">
        <f t="shared" si="82"/>
        <v>693.2</v>
      </c>
      <c r="H576" s="36">
        <v>98.6</v>
      </c>
      <c r="I576" s="204">
        <f t="shared" si="80"/>
        <v>0.11738095238095238</v>
      </c>
      <c r="J576" s="54">
        <f t="shared" si="77"/>
        <v>431.96190476190475</v>
      </c>
      <c r="K576" s="204">
        <f t="shared" si="83"/>
        <v>95.031619047619046</v>
      </c>
      <c r="L576" s="245">
        <f t="shared" si="78"/>
        <v>215.98095238095237</v>
      </c>
      <c r="M576" s="245">
        <v>11.70992380952381</v>
      </c>
      <c r="N576" s="56">
        <f t="shared" si="81"/>
        <v>1.0886964800923256</v>
      </c>
    </row>
    <row r="577" spans="1:14" ht="12.75" customHeight="1" x14ac:dyDescent="0.2">
      <c r="A577" s="240">
        <f t="shared" si="79"/>
        <v>189</v>
      </c>
      <c r="B577" s="17">
        <v>3</v>
      </c>
      <c r="C577" s="57" t="s">
        <v>1462</v>
      </c>
      <c r="D577" s="81">
        <v>777.3</v>
      </c>
      <c r="E577" s="81"/>
      <c r="F577" s="81">
        <v>88.3</v>
      </c>
      <c r="G577" s="81">
        <f t="shared" si="82"/>
        <v>865.59999999999991</v>
      </c>
      <c r="H577" s="36">
        <v>130.9</v>
      </c>
      <c r="I577" s="204">
        <f t="shared" si="80"/>
        <v>0.15583333333333335</v>
      </c>
      <c r="J577" s="54">
        <f t="shared" si="77"/>
        <v>573.4666666666667</v>
      </c>
      <c r="K577" s="204">
        <f t="shared" si="83"/>
        <v>126.16266666666668</v>
      </c>
      <c r="L577" s="245">
        <f t="shared" si="78"/>
        <v>286.73333333333335</v>
      </c>
      <c r="M577" s="245">
        <v>15.545933333333336</v>
      </c>
      <c r="N577" s="56">
        <f t="shared" si="81"/>
        <v>1.2889599897079635</v>
      </c>
    </row>
    <row r="578" spans="1:14" ht="12.75" customHeight="1" x14ac:dyDescent="0.2">
      <c r="A578" s="240">
        <f t="shared" si="79"/>
        <v>190</v>
      </c>
      <c r="B578" s="17">
        <v>4</v>
      </c>
      <c r="C578" s="57" t="s">
        <v>1463</v>
      </c>
      <c r="D578" s="81">
        <v>635.6</v>
      </c>
      <c r="E578" s="81"/>
      <c r="F578" s="81"/>
      <c r="G578" s="81">
        <f t="shared" si="82"/>
        <v>635.6</v>
      </c>
      <c r="H578" s="36">
        <v>93.4</v>
      </c>
      <c r="I578" s="204">
        <f t="shared" si="80"/>
        <v>0.1111904761904762</v>
      </c>
      <c r="J578" s="54">
        <f t="shared" si="77"/>
        <v>409.18095238095242</v>
      </c>
      <c r="K578" s="204">
        <f t="shared" si="83"/>
        <v>90.019809523809528</v>
      </c>
      <c r="L578" s="245">
        <f t="shared" si="78"/>
        <v>204.59047619047621</v>
      </c>
      <c r="M578" s="245">
        <v>11.092361904761907</v>
      </c>
      <c r="N578" s="56">
        <f t="shared" si="81"/>
        <v>1.1247382001258655</v>
      </c>
    </row>
    <row r="579" spans="1:14" ht="12.75" customHeight="1" x14ac:dyDescent="0.2">
      <c r="A579" s="240">
        <f t="shared" si="79"/>
        <v>191</v>
      </c>
      <c r="B579" s="17">
        <v>3</v>
      </c>
      <c r="C579" s="57" t="s">
        <v>1464</v>
      </c>
      <c r="D579" s="81">
        <v>504.2</v>
      </c>
      <c r="E579" s="81"/>
      <c r="F579" s="81"/>
      <c r="G579" s="81">
        <f t="shared" si="82"/>
        <v>504.2</v>
      </c>
      <c r="H579" s="36">
        <v>82</v>
      </c>
      <c r="I579" s="204">
        <f t="shared" si="80"/>
        <v>9.7619047619047619E-2</v>
      </c>
      <c r="J579" s="54">
        <f t="shared" si="77"/>
        <v>359.23809523809524</v>
      </c>
      <c r="K579" s="204">
        <f t="shared" si="83"/>
        <v>79.032380952380947</v>
      </c>
      <c r="L579" s="245">
        <f t="shared" si="78"/>
        <v>179.61904761904762</v>
      </c>
      <c r="M579" s="245">
        <v>9.7384761904761916</v>
      </c>
      <c r="N579" s="56">
        <f t="shared" si="81"/>
        <v>1.2447996826656087</v>
      </c>
    </row>
    <row r="580" spans="1:14" ht="12.75" customHeight="1" x14ac:dyDescent="0.2">
      <c r="A580" s="240">
        <f t="shared" si="79"/>
        <v>192</v>
      </c>
      <c r="B580" s="17">
        <v>3</v>
      </c>
      <c r="C580" s="57" t="s">
        <v>1465</v>
      </c>
      <c r="D580" s="81">
        <v>166</v>
      </c>
      <c r="E580" s="81"/>
      <c r="F580" s="81"/>
      <c r="G580" s="81">
        <f t="shared" si="82"/>
        <v>166</v>
      </c>
      <c r="H580" s="36">
        <v>20.5</v>
      </c>
      <c r="I580" s="204">
        <f t="shared" si="80"/>
        <v>2.4404761904761905E-2</v>
      </c>
      <c r="J580" s="54">
        <f t="shared" si="77"/>
        <v>89.80952380952381</v>
      </c>
      <c r="K580" s="204">
        <f t="shared" si="83"/>
        <v>19.758095238095237</v>
      </c>
      <c r="L580" s="245">
        <f t="shared" si="78"/>
        <v>44.904761904761905</v>
      </c>
      <c r="M580" s="245">
        <v>2.4346190476190479</v>
      </c>
      <c r="N580" s="56">
        <f t="shared" si="81"/>
        <v>0.94522289156626493</v>
      </c>
    </row>
    <row r="581" spans="1:14" ht="12.75" customHeight="1" x14ac:dyDescent="0.2">
      <c r="A581" s="240">
        <f t="shared" si="79"/>
        <v>193</v>
      </c>
      <c r="B581" s="17">
        <v>3</v>
      </c>
      <c r="C581" s="57" t="s">
        <v>1466</v>
      </c>
      <c r="D581" s="81">
        <v>588.9</v>
      </c>
      <c r="E581" s="81"/>
      <c r="F581" s="81"/>
      <c r="G581" s="81">
        <f t="shared" si="82"/>
        <v>588.9</v>
      </c>
      <c r="H581" s="36">
        <v>128</v>
      </c>
      <c r="I581" s="204">
        <f t="shared" si="80"/>
        <v>0.15238095238095239</v>
      </c>
      <c r="J581" s="54">
        <f t="shared" si="77"/>
        <v>560.76190476190482</v>
      </c>
      <c r="K581" s="204">
        <f t="shared" si="83"/>
        <v>123.36761904761906</v>
      </c>
      <c r="L581" s="245">
        <f t="shared" si="78"/>
        <v>280.38095238095241</v>
      </c>
      <c r="M581" s="245">
        <v>15.201523809523811</v>
      </c>
      <c r="N581" s="56">
        <f t="shared" si="81"/>
        <v>1.6636304975377825</v>
      </c>
    </row>
    <row r="582" spans="1:14" ht="12.75" customHeight="1" x14ac:dyDescent="0.2">
      <c r="A582" s="240">
        <f t="shared" si="79"/>
        <v>194</v>
      </c>
      <c r="B582" s="17">
        <v>3</v>
      </c>
      <c r="C582" s="57" t="s">
        <v>1467</v>
      </c>
      <c r="D582" s="81">
        <v>659.3</v>
      </c>
      <c r="E582" s="81"/>
      <c r="F582" s="81"/>
      <c r="G582" s="81">
        <f t="shared" si="82"/>
        <v>659.3</v>
      </c>
      <c r="H582" s="36">
        <v>83.9</v>
      </c>
      <c r="I582" s="204">
        <f t="shared" si="80"/>
        <v>9.988095238095239E-2</v>
      </c>
      <c r="J582" s="54">
        <f t="shared" ref="J582:J645" si="84">I582*3680</f>
        <v>367.56190476190477</v>
      </c>
      <c r="K582" s="204">
        <f t="shared" si="83"/>
        <v>80.863619047619054</v>
      </c>
      <c r="L582" s="245">
        <f t="shared" ref="L582:L645" si="85">J582*0.5</f>
        <v>183.78095238095239</v>
      </c>
      <c r="M582" s="245">
        <v>9.9641238095238105</v>
      </c>
      <c r="N582" s="56">
        <f t="shared" si="81"/>
        <v>0.97401880782648276</v>
      </c>
    </row>
    <row r="583" spans="1:14" ht="12.75" customHeight="1" x14ac:dyDescent="0.2">
      <c r="A583" s="240">
        <f t="shared" ref="A583:A646" si="86">1+A582</f>
        <v>195</v>
      </c>
      <c r="B583" s="17">
        <v>3</v>
      </c>
      <c r="C583" s="57" t="s">
        <v>1468</v>
      </c>
      <c r="D583" s="81">
        <v>199.6</v>
      </c>
      <c r="E583" s="81"/>
      <c r="F583" s="81"/>
      <c r="G583" s="81">
        <f t="shared" si="82"/>
        <v>199.6</v>
      </c>
      <c r="H583" s="36"/>
      <c r="I583" s="204">
        <f t="shared" si="80"/>
        <v>0</v>
      </c>
      <c r="J583" s="54">
        <f t="shared" si="84"/>
        <v>0</v>
      </c>
      <c r="K583" s="204">
        <f t="shared" si="83"/>
        <v>0</v>
      </c>
      <c r="L583" s="245">
        <f t="shared" si="85"/>
        <v>0</v>
      </c>
      <c r="M583" s="245">
        <v>0</v>
      </c>
      <c r="N583" s="56">
        <f t="shared" si="81"/>
        <v>0</v>
      </c>
    </row>
    <row r="584" spans="1:14" ht="12.75" customHeight="1" x14ac:dyDescent="0.2">
      <c r="A584" s="240">
        <f t="shared" si="86"/>
        <v>196</v>
      </c>
      <c r="B584" s="17">
        <v>4</v>
      </c>
      <c r="C584" s="57" t="s">
        <v>1469</v>
      </c>
      <c r="D584" s="81">
        <v>826.4</v>
      </c>
      <c r="E584" s="81"/>
      <c r="F584" s="81"/>
      <c r="G584" s="81">
        <f t="shared" si="82"/>
        <v>826.4</v>
      </c>
      <c r="H584" s="36">
        <v>84.3</v>
      </c>
      <c r="I584" s="204">
        <f t="shared" si="80"/>
        <v>0.10035714285714285</v>
      </c>
      <c r="J584" s="54">
        <f t="shared" si="84"/>
        <v>369.31428571428569</v>
      </c>
      <c r="K584" s="204">
        <f t="shared" si="83"/>
        <v>81.249142857142857</v>
      </c>
      <c r="L584" s="245">
        <f t="shared" si="85"/>
        <v>184.65714285714284</v>
      </c>
      <c r="M584" s="245">
        <v>10.011628571428572</v>
      </c>
      <c r="N584" s="56">
        <f t="shared" si="81"/>
        <v>0.78077468538238137</v>
      </c>
    </row>
    <row r="585" spans="1:14" ht="12.75" customHeight="1" x14ac:dyDescent="0.2">
      <c r="A585" s="240">
        <f t="shared" si="86"/>
        <v>197</v>
      </c>
      <c r="B585" s="17">
        <v>3</v>
      </c>
      <c r="C585" s="57" t="s">
        <v>1470</v>
      </c>
      <c r="D585" s="81">
        <v>582.70000000000005</v>
      </c>
      <c r="E585" s="81"/>
      <c r="F585" s="81">
        <v>61.9</v>
      </c>
      <c r="G585" s="81">
        <f t="shared" si="82"/>
        <v>644.6</v>
      </c>
      <c r="H585" s="36">
        <v>81</v>
      </c>
      <c r="I585" s="204">
        <f t="shared" si="80"/>
        <v>9.6428571428571433E-2</v>
      </c>
      <c r="J585" s="54">
        <f t="shared" si="84"/>
        <v>354.85714285714289</v>
      </c>
      <c r="K585" s="204">
        <f t="shared" si="83"/>
        <v>78.068571428571431</v>
      </c>
      <c r="L585" s="245">
        <f t="shared" si="85"/>
        <v>177.42857142857144</v>
      </c>
      <c r="M585" s="245">
        <v>9.6197142857142861</v>
      </c>
      <c r="N585" s="56">
        <f t="shared" si="81"/>
        <v>1.0639677363995195</v>
      </c>
    </row>
    <row r="586" spans="1:14" ht="12.75" customHeight="1" x14ac:dyDescent="0.2">
      <c r="A586" s="240">
        <f t="shared" si="86"/>
        <v>198</v>
      </c>
      <c r="B586" s="17">
        <v>3</v>
      </c>
      <c r="C586" s="57" t="s">
        <v>1471</v>
      </c>
      <c r="D586" s="81">
        <v>358.4</v>
      </c>
      <c r="E586" s="81"/>
      <c r="F586" s="81">
        <v>54.6</v>
      </c>
      <c r="G586" s="81">
        <f t="shared" si="82"/>
        <v>413</v>
      </c>
      <c r="H586" s="36">
        <v>46</v>
      </c>
      <c r="I586" s="204">
        <f t="shared" si="80"/>
        <v>5.4761904761904762E-2</v>
      </c>
      <c r="J586" s="54">
        <f t="shared" si="84"/>
        <v>201.52380952380952</v>
      </c>
      <c r="K586" s="204">
        <f t="shared" si="83"/>
        <v>44.335238095238097</v>
      </c>
      <c r="L586" s="245">
        <f t="shared" si="85"/>
        <v>100.76190476190476</v>
      </c>
      <c r="M586" s="245">
        <v>5.4630476190476189</v>
      </c>
      <c r="N586" s="56">
        <f t="shared" si="81"/>
        <v>0.98237723214285722</v>
      </c>
    </row>
    <row r="587" spans="1:14" ht="12.75" customHeight="1" x14ac:dyDescent="0.2">
      <c r="A587" s="240">
        <f t="shared" si="86"/>
        <v>199</v>
      </c>
      <c r="B587" s="17">
        <v>3</v>
      </c>
      <c r="C587" s="57" t="s">
        <v>1472</v>
      </c>
      <c r="D587" s="81">
        <v>708.8</v>
      </c>
      <c r="E587" s="81"/>
      <c r="F587" s="81">
        <v>106.4</v>
      </c>
      <c r="G587" s="81">
        <f t="shared" si="82"/>
        <v>815.19999999999993</v>
      </c>
      <c r="H587" s="36">
        <v>96.7</v>
      </c>
      <c r="I587" s="204">
        <f t="shared" si="80"/>
        <v>0.11511904761904762</v>
      </c>
      <c r="J587" s="54">
        <f t="shared" si="84"/>
        <v>423.63809523809522</v>
      </c>
      <c r="K587" s="204">
        <f t="shared" si="83"/>
        <v>93.200380952380954</v>
      </c>
      <c r="L587" s="245">
        <f t="shared" si="85"/>
        <v>211.81904761904761</v>
      </c>
      <c r="M587" s="245">
        <v>11.484276190476191</v>
      </c>
      <c r="N587" s="56">
        <f t="shared" si="81"/>
        <v>1.0442181151241536</v>
      </c>
    </row>
    <row r="588" spans="1:14" ht="12.75" customHeight="1" x14ac:dyDescent="0.2">
      <c r="A588" s="240">
        <f t="shared" si="86"/>
        <v>200</v>
      </c>
      <c r="B588" s="17">
        <v>3</v>
      </c>
      <c r="C588" s="57" t="s">
        <v>1473</v>
      </c>
      <c r="D588" s="81">
        <v>520.55999999999995</v>
      </c>
      <c r="E588" s="81">
        <v>21.1</v>
      </c>
      <c r="F588" s="81">
        <v>104.6</v>
      </c>
      <c r="G588" s="81">
        <f t="shared" si="82"/>
        <v>646.26</v>
      </c>
      <c r="H588" s="36"/>
      <c r="I588" s="204">
        <f t="shared" si="80"/>
        <v>0</v>
      </c>
      <c r="J588" s="54">
        <f t="shared" si="84"/>
        <v>0</v>
      </c>
      <c r="K588" s="204">
        <f t="shared" si="83"/>
        <v>0</v>
      </c>
      <c r="L588" s="245">
        <f t="shared" si="85"/>
        <v>0</v>
      </c>
      <c r="M588" s="245">
        <v>0</v>
      </c>
      <c r="N588" s="56">
        <f t="shared" si="81"/>
        <v>0</v>
      </c>
    </row>
    <row r="589" spans="1:14" ht="12.75" customHeight="1" x14ac:dyDescent="0.2">
      <c r="A589" s="240">
        <f t="shared" si="86"/>
        <v>201</v>
      </c>
      <c r="B589" s="17">
        <v>3</v>
      </c>
      <c r="C589" s="57" t="s">
        <v>1474</v>
      </c>
      <c r="D589" s="81">
        <v>468.6</v>
      </c>
      <c r="E589" s="81">
        <v>34.5</v>
      </c>
      <c r="F589" s="81">
        <v>198</v>
      </c>
      <c r="G589" s="81">
        <f t="shared" si="82"/>
        <v>701.1</v>
      </c>
      <c r="H589" s="36">
        <v>95.7</v>
      </c>
      <c r="I589" s="204">
        <f t="shared" si="80"/>
        <v>0.11392857142857143</v>
      </c>
      <c r="J589" s="54">
        <f t="shared" si="84"/>
        <v>419.25714285714287</v>
      </c>
      <c r="K589" s="204">
        <f t="shared" si="83"/>
        <v>92.236571428571438</v>
      </c>
      <c r="L589" s="245">
        <f t="shared" si="85"/>
        <v>209.62857142857143</v>
      </c>
      <c r="M589" s="245">
        <v>11.365514285714287</v>
      </c>
      <c r="N589" s="56">
        <f t="shared" si="81"/>
        <v>1.5631408450704225</v>
      </c>
    </row>
    <row r="590" spans="1:14" ht="12.75" customHeight="1" x14ac:dyDescent="0.2">
      <c r="A590" s="240">
        <f t="shared" si="86"/>
        <v>202</v>
      </c>
      <c r="B590" s="17">
        <v>3</v>
      </c>
      <c r="C590" s="57" t="s">
        <v>1475</v>
      </c>
      <c r="D590" s="81">
        <v>644.66</v>
      </c>
      <c r="E590" s="81"/>
      <c r="F590" s="81">
        <v>56.9</v>
      </c>
      <c r="G590" s="81">
        <f t="shared" si="82"/>
        <v>701.56</v>
      </c>
      <c r="H590" s="36">
        <v>96</v>
      </c>
      <c r="I590" s="204">
        <f t="shared" si="80"/>
        <v>0.11428571428571428</v>
      </c>
      <c r="J590" s="54">
        <f t="shared" si="84"/>
        <v>420.57142857142856</v>
      </c>
      <c r="K590" s="204">
        <f t="shared" si="83"/>
        <v>92.525714285714287</v>
      </c>
      <c r="L590" s="245">
        <f t="shared" si="85"/>
        <v>210.28571428571428</v>
      </c>
      <c r="M590" s="245">
        <v>11.401142857142858</v>
      </c>
      <c r="N590" s="56">
        <f t="shared" si="81"/>
        <v>1.1398008252412124</v>
      </c>
    </row>
    <row r="591" spans="1:14" ht="12.75" customHeight="1" x14ac:dyDescent="0.2">
      <c r="A591" s="240">
        <f t="shared" si="86"/>
        <v>203</v>
      </c>
      <c r="B591" s="17">
        <v>3</v>
      </c>
      <c r="C591" s="57" t="s">
        <v>1476</v>
      </c>
      <c r="D591" s="81">
        <v>665.3</v>
      </c>
      <c r="E591" s="81"/>
      <c r="F591" s="81"/>
      <c r="G591" s="81">
        <f t="shared" si="82"/>
        <v>665.3</v>
      </c>
      <c r="H591" s="36">
        <v>83</v>
      </c>
      <c r="I591" s="204">
        <f t="shared" si="80"/>
        <v>9.8809523809523805E-2</v>
      </c>
      <c r="J591" s="54">
        <f t="shared" si="84"/>
        <v>363.61904761904759</v>
      </c>
      <c r="K591" s="204">
        <f t="shared" si="83"/>
        <v>79.996190476190478</v>
      </c>
      <c r="L591" s="245">
        <f t="shared" si="85"/>
        <v>181.8095238095238</v>
      </c>
      <c r="M591" s="245">
        <v>9.8572380952380954</v>
      </c>
      <c r="N591" s="56">
        <f t="shared" si="81"/>
        <v>0.95488050503532251</v>
      </c>
    </row>
    <row r="592" spans="1:14" ht="12.75" customHeight="1" x14ac:dyDescent="0.2">
      <c r="A592" s="240">
        <f t="shared" si="86"/>
        <v>204</v>
      </c>
      <c r="B592" s="17">
        <v>3</v>
      </c>
      <c r="C592" s="57" t="s">
        <v>1477</v>
      </c>
      <c r="D592" s="81">
        <v>485.4</v>
      </c>
      <c r="E592" s="81"/>
      <c r="F592" s="81">
        <v>128.4</v>
      </c>
      <c r="G592" s="81">
        <f t="shared" si="82"/>
        <v>613.79999999999995</v>
      </c>
      <c r="H592" s="36">
        <v>88</v>
      </c>
      <c r="I592" s="204">
        <f t="shared" si="80"/>
        <v>0.10476190476190476</v>
      </c>
      <c r="J592" s="54">
        <f t="shared" si="84"/>
        <v>385.52380952380952</v>
      </c>
      <c r="K592" s="204">
        <f t="shared" si="83"/>
        <v>84.815238095238101</v>
      </c>
      <c r="L592" s="245">
        <f t="shared" si="85"/>
        <v>192.76190476190476</v>
      </c>
      <c r="M592" s="245">
        <v>10.451047619047619</v>
      </c>
      <c r="N592" s="56">
        <f t="shared" si="81"/>
        <v>1.3876225793160279</v>
      </c>
    </row>
    <row r="593" spans="1:14" ht="12.75" customHeight="1" x14ac:dyDescent="0.2">
      <c r="A593" s="240">
        <f t="shared" si="86"/>
        <v>205</v>
      </c>
      <c r="B593" s="17">
        <v>3</v>
      </c>
      <c r="C593" s="57" t="s">
        <v>1478</v>
      </c>
      <c r="D593" s="81">
        <v>704</v>
      </c>
      <c r="E593" s="81">
        <v>41.3</v>
      </c>
      <c r="F593" s="81">
        <v>161</v>
      </c>
      <c r="G593" s="81">
        <f t="shared" si="82"/>
        <v>906.3</v>
      </c>
      <c r="H593" s="36">
        <v>94</v>
      </c>
      <c r="I593" s="204">
        <f t="shared" si="80"/>
        <v>0.11190476190476191</v>
      </c>
      <c r="J593" s="54">
        <f t="shared" si="84"/>
        <v>411.80952380952385</v>
      </c>
      <c r="K593" s="204">
        <f t="shared" si="83"/>
        <v>90.598095238095254</v>
      </c>
      <c r="L593" s="245">
        <f t="shared" si="85"/>
        <v>205.90476190476193</v>
      </c>
      <c r="M593" s="245">
        <v>11.163619047619049</v>
      </c>
      <c r="N593" s="56">
        <f t="shared" si="81"/>
        <v>1.0219829545454546</v>
      </c>
    </row>
    <row r="594" spans="1:14" ht="12.75" customHeight="1" x14ac:dyDescent="0.2">
      <c r="A594" s="240">
        <f t="shared" si="86"/>
        <v>206</v>
      </c>
      <c r="B594" s="17">
        <v>4</v>
      </c>
      <c r="C594" s="57" t="s">
        <v>1479</v>
      </c>
      <c r="D594" s="81">
        <v>745.99</v>
      </c>
      <c r="E594" s="81">
        <v>91.8</v>
      </c>
      <c r="F594" s="81">
        <v>153.19999999999999</v>
      </c>
      <c r="G594" s="81">
        <f t="shared" si="82"/>
        <v>990.99</v>
      </c>
      <c r="H594" s="36">
        <v>0</v>
      </c>
      <c r="I594" s="204">
        <f t="shared" si="80"/>
        <v>0</v>
      </c>
      <c r="J594" s="54">
        <f t="shared" si="84"/>
        <v>0</v>
      </c>
      <c r="K594" s="204">
        <f t="shared" si="83"/>
        <v>0</v>
      </c>
      <c r="L594" s="245">
        <f t="shared" si="85"/>
        <v>0</v>
      </c>
      <c r="M594" s="245">
        <v>0</v>
      </c>
      <c r="N594" s="56">
        <f t="shared" si="81"/>
        <v>0</v>
      </c>
    </row>
    <row r="595" spans="1:14" ht="12.75" customHeight="1" x14ac:dyDescent="0.2">
      <c r="A595" s="240">
        <f t="shared" si="86"/>
        <v>207</v>
      </c>
      <c r="B595" s="17">
        <v>4</v>
      </c>
      <c r="C595" s="57" t="s">
        <v>1480</v>
      </c>
      <c r="D595" s="81">
        <v>675.4</v>
      </c>
      <c r="E595" s="81"/>
      <c r="F595" s="81">
        <v>182.9</v>
      </c>
      <c r="G595" s="81">
        <f t="shared" si="82"/>
        <v>858.3</v>
      </c>
      <c r="H595" s="36">
        <v>138</v>
      </c>
      <c r="I595" s="204">
        <f t="shared" si="80"/>
        <v>0.16428571428571428</v>
      </c>
      <c r="J595" s="54">
        <f t="shared" si="84"/>
        <v>604.57142857142856</v>
      </c>
      <c r="K595" s="204">
        <f t="shared" si="83"/>
        <v>133.00571428571428</v>
      </c>
      <c r="L595" s="245">
        <f t="shared" si="85"/>
        <v>302.28571428571428</v>
      </c>
      <c r="M595" s="245">
        <v>16.389142857142858</v>
      </c>
      <c r="N595" s="56">
        <f t="shared" si="81"/>
        <v>1.5638910275392359</v>
      </c>
    </row>
    <row r="596" spans="1:14" ht="12.75" customHeight="1" x14ac:dyDescent="0.2">
      <c r="A596" s="240">
        <f t="shared" si="86"/>
        <v>208</v>
      </c>
      <c r="B596" s="17">
        <v>4</v>
      </c>
      <c r="C596" s="57" t="s">
        <v>1481</v>
      </c>
      <c r="D596" s="81">
        <v>1034.8</v>
      </c>
      <c r="E596" s="81"/>
      <c r="F596" s="81">
        <v>19.3</v>
      </c>
      <c r="G596" s="81">
        <f t="shared" si="82"/>
        <v>1054.0999999999999</v>
      </c>
      <c r="H596" s="36">
        <v>135</v>
      </c>
      <c r="I596" s="204">
        <f t="shared" si="80"/>
        <v>0.16071428571428573</v>
      </c>
      <c r="J596" s="54">
        <f t="shared" si="84"/>
        <v>591.42857142857144</v>
      </c>
      <c r="K596" s="204">
        <f t="shared" si="83"/>
        <v>130.11428571428573</v>
      </c>
      <c r="L596" s="245">
        <f t="shared" si="85"/>
        <v>295.71428571428572</v>
      </c>
      <c r="M596" s="245">
        <v>16.032857142857146</v>
      </c>
      <c r="N596" s="56">
        <f t="shared" si="81"/>
        <v>0.9985407808272132</v>
      </c>
    </row>
    <row r="597" spans="1:14" ht="12.75" customHeight="1" x14ac:dyDescent="0.2">
      <c r="A597" s="240">
        <f t="shared" si="86"/>
        <v>209</v>
      </c>
      <c r="B597" s="17">
        <v>4</v>
      </c>
      <c r="C597" s="57" t="s">
        <v>1482</v>
      </c>
      <c r="D597" s="81">
        <v>910.15</v>
      </c>
      <c r="E597" s="81"/>
      <c r="F597" s="81">
        <v>91.5</v>
      </c>
      <c r="G597" s="81">
        <f t="shared" si="82"/>
        <v>1001.65</v>
      </c>
      <c r="H597" s="36">
        <v>124</v>
      </c>
      <c r="I597" s="204">
        <f t="shared" si="80"/>
        <v>0.14761904761904762</v>
      </c>
      <c r="J597" s="54">
        <f t="shared" si="84"/>
        <v>543.2380952380953</v>
      </c>
      <c r="K597" s="204">
        <f t="shared" si="83"/>
        <v>119.51238095238097</v>
      </c>
      <c r="L597" s="245">
        <f t="shared" si="85"/>
        <v>271.61904761904765</v>
      </c>
      <c r="M597" s="245">
        <v>14.726476190476191</v>
      </c>
      <c r="N597" s="56">
        <f t="shared" si="81"/>
        <v>1.0427907487776742</v>
      </c>
    </row>
    <row r="598" spans="1:14" ht="12.75" customHeight="1" x14ac:dyDescent="0.2">
      <c r="A598" s="240">
        <f t="shared" si="86"/>
        <v>210</v>
      </c>
      <c r="B598" s="17">
        <v>4</v>
      </c>
      <c r="C598" s="57" t="s">
        <v>1483</v>
      </c>
      <c r="D598" s="81">
        <v>712</v>
      </c>
      <c r="E598" s="81"/>
      <c r="F598" s="81"/>
      <c r="G598" s="81">
        <f t="shared" si="82"/>
        <v>712</v>
      </c>
      <c r="H598" s="36">
        <v>112</v>
      </c>
      <c r="I598" s="204">
        <f t="shared" si="80"/>
        <v>0.13333333333333333</v>
      </c>
      <c r="J598" s="54">
        <f t="shared" si="84"/>
        <v>490.66666666666669</v>
      </c>
      <c r="K598" s="204">
        <f t="shared" si="83"/>
        <v>107.94666666666667</v>
      </c>
      <c r="L598" s="245">
        <f t="shared" si="85"/>
        <v>245.33333333333334</v>
      </c>
      <c r="M598" s="245">
        <v>13.301333333333334</v>
      </c>
      <c r="N598" s="56">
        <f t="shared" si="81"/>
        <v>1.204</v>
      </c>
    </row>
    <row r="599" spans="1:14" ht="12.75" customHeight="1" x14ac:dyDescent="0.2">
      <c r="A599" s="240">
        <f t="shared" si="86"/>
        <v>211</v>
      </c>
      <c r="B599" s="17">
        <v>3</v>
      </c>
      <c r="C599" s="57" t="s">
        <v>1484</v>
      </c>
      <c r="D599" s="81">
        <v>305.89999999999998</v>
      </c>
      <c r="E599" s="81"/>
      <c r="F599" s="81">
        <v>31.5</v>
      </c>
      <c r="G599" s="81">
        <f t="shared" si="82"/>
        <v>337.4</v>
      </c>
      <c r="H599" s="36"/>
      <c r="I599" s="204">
        <f t="shared" si="80"/>
        <v>0</v>
      </c>
      <c r="J599" s="54">
        <f t="shared" si="84"/>
        <v>0</v>
      </c>
      <c r="K599" s="204">
        <f t="shared" si="83"/>
        <v>0</v>
      </c>
      <c r="L599" s="245">
        <f t="shared" si="85"/>
        <v>0</v>
      </c>
      <c r="M599" s="245">
        <v>0</v>
      </c>
      <c r="N599" s="56">
        <f t="shared" si="81"/>
        <v>0</v>
      </c>
    </row>
    <row r="600" spans="1:14" ht="12.75" customHeight="1" x14ac:dyDescent="0.2">
      <c r="A600" s="240">
        <f t="shared" si="86"/>
        <v>212</v>
      </c>
      <c r="B600" s="17">
        <v>4</v>
      </c>
      <c r="C600" s="57" t="s">
        <v>1485</v>
      </c>
      <c r="D600" s="81">
        <v>687.07</v>
      </c>
      <c r="E600" s="81"/>
      <c r="F600" s="81">
        <v>16.899999999999999</v>
      </c>
      <c r="G600" s="81">
        <f t="shared" si="82"/>
        <v>703.97</v>
      </c>
      <c r="H600" s="36">
        <v>96</v>
      </c>
      <c r="I600" s="204">
        <f t="shared" si="80"/>
        <v>0.11428571428571428</v>
      </c>
      <c r="J600" s="54">
        <f t="shared" si="84"/>
        <v>420.57142857142856</v>
      </c>
      <c r="K600" s="204">
        <f t="shared" si="83"/>
        <v>92.525714285714287</v>
      </c>
      <c r="L600" s="245">
        <f t="shared" si="85"/>
        <v>210.28571428571428</v>
      </c>
      <c r="M600" s="245">
        <v>11.401142857142858</v>
      </c>
      <c r="N600" s="56">
        <f t="shared" si="81"/>
        <v>1.0694456168949305</v>
      </c>
    </row>
    <row r="601" spans="1:14" ht="12.75" customHeight="1" x14ac:dyDescent="0.2">
      <c r="A601" s="240">
        <f t="shared" si="86"/>
        <v>213</v>
      </c>
      <c r="B601" s="17">
        <v>4</v>
      </c>
      <c r="C601" s="57" t="s">
        <v>1486</v>
      </c>
      <c r="D601" s="81">
        <v>884.9</v>
      </c>
      <c r="E601" s="81">
        <v>28.7</v>
      </c>
      <c r="F601" s="81"/>
      <c r="G601" s="81">
        <f t="shared" si="82"/>
        <v>913.6</v>
      </c>
      <c r="H601" s="36">
        <v>87</v>
      </c>
      <c r="I601" s="204">
        <f t="shared" si="80"/>
        <v>0.10357142857142858</v>
      </c>
      <c r="J601" s="54">
        <f t="shared" si="84"/>
        <v>381.14285714285717</v>
      </c>
      <c r="K601" s="204">
        <f t="shared" si="83"/>
        <v>83.851428571428571</v>
      </c>
      <c r="L601" s="245">
        <f t="shared" si="85"/>
        <v>190.57142857142858</v>
      </c>
      <c r="M601" s="245">
        <v>10.332285714285716</v>
      </c>
      <c r="N601" s="56">
        <f t="shared" si="81"/>
        <v>0.75251214826534074</v>
      </c>
    </row>
    <row r="602" spans="1:14" ht="12.75" customHeight="1" x14ac:dyDescent="0.2">
      <c r="A602" s="240">
        <f t="shared" si="86"/>
        <v>214</v>
      </c>
      <c r="B602" s="17">
        <v>3</v>
      </c>
      <c r="C602" s="57" t="s">
        <v>1487</v>
      </c>
      <c r="D602" s="81">
        <v>534.6</v>
      </c>
      <c r="E602" s="81"/>
      <c r="F602" s="81">
        <v>68.599999999999994</v>
      </c>
      <c r="G602" s="81">
        <f t="shared" si="82"/>
        <v>603.20000000000005</v>
      </c>
      <c r="H602" s="36">
        <v>92</v>
      </c>
      <c r="I602" s="204">
        <f t="shared" si="80"/>
        <v>0.10952380952380952</v>
      </c>
      <c r="J602" s="54">
        <f t="shared" si="84"/>
        <v>403.04761904761904</v>
      </c>
      <c r="K602" s="204">
        <f t="shared" si="83"/>
        <v>88.670476190476194</v>
      </c>
      <c r="L602" s="245">
        <f t="shared" si="85"/>
        <v>201.52380952380952</v>
      </c>
      <c r="M602" s="245">
        <v>10.926095238095238</v>
      </c>
      <c r="N602" s="56">
        <f t="shared" si="81"/>
        <v>1.317186681631126</v>
      </c>
    </row>
    <row r="603" spans="1:14" ht="12.75" customHeight="1" x14ac:dyDescent="0.2">
      <c r="A603" s="240">
        <f t="shared" si="86"/>
        <v>215</v>
      </c>
      <c r="B603" s="17">
        <v>3</v>
      </c>
      <c r="C603" s="57" t="s">
        <v>1488</v>
      </c>
      <c r="D603" s="81">
        <v>548.1</v>
      </c>
      <c r="E603" s="81"/>
      <c r="F603" s="81"/>
      <c r="G603" s="81">
        <f t="shared" si="82"/>
        <v>548.1</v>
      </c>
      <c r="H603" s="36">
        <v>90</v>
      </c>
      <c r="I603" s="204">
        <f t="shared" si="80"/>
        <v>0.10714285714285714</v>
      </c>
      <c r="J603" s="54">
        <f t="shared" si="84"/>
        <v>394.28571428571428</v>
      </c>
      <c r="K603" s="204">
        <f t="shared" si="83"/>
        <v>86.742857142857147</v>
      </c>
      <c r="L603" s="245">
        <f t="shared" si="85"/>
        <v>197.14285714285714</v>
      </c>
      <c r="M603" s="245">
        <v>10.688571428571429</v>
      </c>
      <c r="N603" s="56">
        <f t="shared" si="81"/>
        <v>1.2568144499178981</v>
      </c>
    </row>
    <row r="604" spans="1:14" ht="12.75" customHeight="1" x14ac:dyDescent="0.2">
      <c r="A604" s="240">
        <f t="shared" si="86"/>
        <v>216</v>
      </c>
      <c r="B604" s="17">
        <v>3</v>
      </c>
      <c r="C604" s="57" t="s">
        <v>1489</v>
      </c>
      <c r="D604" s="81">
        <v>630.6</v>
      </c>
      <c r="E604" s="81">
        <v>114.7</v>
      </c>
      <c r="F604" s="81"/>
      <c r="G604" s="81">
        <f t="shared" si="82"/>
        <v>745.30000000000007</v>
      </c>
      <c r="H604" s="36"/>
      <c r="I604" s="204">
        <f t="shared" si="80"/>
        <v>0</v>
      </c>
      <c r="J604" s="54">
        <f t="shared" si="84"/>
        <v>0</v>
      </c>
      <c r="K604" s="204">
        <f t="shared" si="83"/>
        <v>0</v>
      </c>
      <c r="L604" s="245">
        <f t="shared" si="85"/>
        <v>0</v>
      </c>
      <c r="M604" s="245">
        <v>0</v>
      </c>
      <c r="N604" s="56">
        <f t="shared" si="81"/>
        <v>0</v>
      </c>
    </row>
    <row r="605" spans="1:14" ht="12.75" customHeight="1" x14ac:dyDescent="0.2">
      <c r="A605" s="240">
        <f t="shared" si="86"/>
        <v>217</v>
      </c>
      <c r="B605" s="17">
        <v>3</v>
      </c>
      <c r="C605" s="57" t="s">
        <v>1490</v>
      </c>
      <c r="D605" s="81">
        <v>473.1</v>
      </c>
      <c r="E605" s="81">
        <v>12.4</v>
      </c>
      <c r="F605" s="81">
        <v>260.39999999999998</v>
      </c>
      <c r="G605" s="81">
        <f t="shared" si="82"/>
        <v>745.9</v>
      </c>
      <c r="H605" s="36">
        <v>115</v>
      </c>
      <c r="I605" s="204">
        <f t="shared" si="80"/>
        <v>0.13690476190476192</v>
      </c>
      <c r="J605" s="54">
        <f t="shared" si="84"/>
        <v>503.80952380952385</v>
      </c>
      <c r="K605" s="204">
        <f t="shared" si="83"/>
        <v>110.83809523809525</v>
      </c>
      <c r="L605" s="245">
        <f t="shared" si="85"/>
        <v>251.90476190476193</v>
      </c>
      <c r="M605" s="245">
        <v>13.65761904761905</v>
      </c>
      <c r="N605" s="56">
        <f t="shared" si="81"/>
        <v>1.8605157471993237</v>
      </c>
    </row>
    <row r="606" spans="1:14" ht="12.75" customHeight="1" x14ac:dyDescent="0.2">
      <c r="A606" s="240">
        <f t="shared" si="86"/>
        <v>218</v>
      </c>
      <c r="B606" s="17">
        <v>3</v>
      </c>
      <c r="C606" s="57" t="s">
        <v>1491</v>
      </c>
      <c r="D606" s="81">
        <v>986.7</v>
      </c>
      <c r="E606" s="81"/>
      <c r="F606" s="81">
        <v>215.4</v>
      </c>
      <c r="G606" s="81">
        <f t="shared" si="82"/>
        <v>1202.1000000000001</v>
      </c>
      <c r="H606" s="36">
        <v>128</v>
      </c>
      <c r="I606" s="204">
        <f t="shared" si="80"/>
        <v>0.15238095238095239</v>
      </c>
      <c r="J606" s="54">
        <f t="shared" si="84"/>
        <v>560.76190476190482</v>
      </c>
      <c r="K606" s="204">
        <f t="shared" si="83"/>
        <v>123.36761904761906</v>
      </c>
      <c r="L606" s="245">
        <f t="shared" si="85"/>
        <v>280.38095238095241</v>
      </c>
      <c r="M606" s="245">
        <v>15.201523809523811</v>
      </c>
      <c r="N606" s="56">
        <f t="shared" si="81"/>
        <v>0.9929178068308504</v>
      </c>
    </row>
    <row r="607" spans="1:14" ht="12.75" customHeight="1" x14ac:dyDescent="0.2">
      <c r="A607" s="240">
        <f t="shared" si="86"/>
        <v>219</v>
      </c>
      <c r="B607" s="17">
        <v>3</v>
      </c>
      <c r="C607" s="57" t="s">
        <v>1492</v>
      </c>
      <c r="D607" s="81">
        <v>648.20000000000005</v>
      </c>
      <c r="E607" s="81"/>
      <c r="F607" s="81"/>
      <c r="G607" s="81">
        <f t="shared" si="82"/>
        <v>648.20000000000005</v>
      </c>
      <c r="H607" s="36">
        <v>121</v>
      </c>
      <c r="I607" s="204">
        <f t="shared" si="80"/>
        <v>0.14404761904761904</v>
      </c>
      <c r="J607" s="54">
        <f t="shared" si="84"/>
        <v>530.09523809523807</v>
      </c>
      <c r="K607" s="204">
        <f t="shared" si="83"/>
        <v>116.62095238095237</v>
      </c>
      <c r="L607" s="245">
        <f t="shared" si="85"/>
        <v>265.04761904761904</v>
      </c>
      <c r="M607" s="245">
        <v>14.370190476190476</v>
      </c>
      <c r="N607" s="56">
        <f t="shared" si="81"/>
        <v>1.4287781548904659</v>
      </c>
    </row>
    <row r="608" spans="1:14" ht="12.75" customHeight="1" x14ac:dyDescent="0.2">
      <c r="A608" s="240">
        <f t="shared" si="86"/>
        <v>220</v>
      </c>
      <c r="B608" s="17">
        <v>3</v>
      </c>
      <c r="C608" s="57" t="s">
        <v>1493</v>
      </c>
      <c r="D608" s="81">
        <v>696.9</v>
      </c>
      <c r="E608" s="81"/>
      <c r="F608" s="81">
        <v>42.8</v>
      </c>
      <c r="G608" s="81">
        <f t="shared" si="82"/>
        <v>739.69999999999993</v>
      </c>
      <c r="H608" s="36">
        <v>112</v>
      </c>
      <c r="I608" s="204">
        <f t="shared" si="80"/>
        <v>0.13333333333333333</v>
      </c>
      <c r="J608" s="54">
        <f t="shared" si="84"/>
        <v>490.66666666666669</v>
      </c>
      <c r="K608" s="204">
        <f t="shared" si="83"/>
        <v>107.94666666666667</v>
      </c>
      <c r="L608" s="245">
        <f t="shared" si="85"/>
        <v>245.33333333333334</v>
      </c>
      <c r="M608" s="245">
        <v>13.301333333333334</v>
      </c>
      <c r="N608" s="56">
        <f t="shared" si="81"/>
        <v>1.2300875304921797</v>
      </c>
    </row>
    <row r="609" spans="1:14" ht="12.75" customHeight="1" x14ac:dyDescent="0.2">
      <c r="A609" s="240">
        <f t="shared" si="86"/>
        <v>221</v>
      </c>
      <c r="B609" s="17">
        <v>3</v>
      </c>
      <c r="C609" s="57" t="s">
        <v>1494</v>
      </c>
      <c r="D609" s="81">
        <v>686.9</v>
      </c>
      <c r="E609" s="81"/>
      <c r="F609" s="81">
        <v>111.8</v>
      </c>
      <c r="G609" s="81">
        <f t="shared" si="82"/>
        <v>798.69999999999993</v>
      </c>
      <c r="H609" s="36">
        <v>110</v>
      </c>
      <c r="I609" s="204">
        <f t="shared" si="80"/>
        <v>0.13095238095238096</v>
      </c>
      <c r="J609" s="54">
        <f t="shared" si="84"/>
        <v>481.90476190476193</v>
      </c>
      <c r="K609" s="204">
        <f t="shared" si="83"/>
        <v>106.01904761904763</v>
      </c>
      <c r="L609" s="245">
        <f t="shared" si="85"/>
        <v>240.95238095238096</v>
      </c>
      <c r="M609" s="245">
        <v>13.063809523809525</v>
      </c>
      <c r="N609" s="56">
        <f t="shared" si="81"/>
        <v>1.2257097102926189</v>
      </c>
    </row>
    <row r="610" spans="1:14" ht="12.75" customHeight="1" x14ac:dyDescent="0.2">
      <c r="A610" s="240">
        <f t="shared" si="86"/>
        <v>222</v>
      </c>
      <c r="B610" s="17">
        <v>4</v>
      </c>
      <c r="C610" s="57" t="s">
        <v>1495</v>
      </c>
      <c r="D610" s="81">
        <v>6173.94</v>
      </c>
      <c r="E610" s="81">
        <v>111.6</v>
      </c>
      <c r="F610" s="81"/>
      <c r="G610" s="81">
        <f t="shared" si="82"/>
        <v>6285.54</v>
      </c>
      <c r="H610" s="36">
        <v>823</v>
      </c>
      <c r="I610" s="204">
        <f t="shared" si="80"/>
        <v>0.97976190476190472</v>
      </c>
      <c r="J610" s="54">
        <f t="shared" si="84"/>
        <v>3605.5238095238092</v>
      </c>
      <c r="K610" s="204">
        <f t="shared" si="83"/>
        <v>793.21523809523808</v>
      </c>
      <c r="L610" s="245">
        <f t="shared" si="85"/>
        <v>1802.7619047619046</v>
      </c>
      <c r="M610" s="245">
        <v>97.74104761904762</v>
      </c>
      <c r="N610" s="56">
        <f t="shared" si="81"/>
        <v>1.0202953057528905</v>
      </c>
    </row>
    <row r="611" spans="1:14" ht="12.75" customHeight="1" x14ac:dyDescent="0.2">
      <c r="A611" s="240">
        <f t="shared" si="86"/>
        <v>223</v>
      </c>
      <c r="B611" s="17">
        <v>3</v>
      </c>
      <c r="C611" s="57" t="s">
        <v>1496</v>
      </c>
      <c r="D611" s="81">
        <v>842.4</v>
      </c>
      <c r="E611" s="81">
        <v>158.5</v>
      </c>
      <c r="F611" s="81"/>
      <c r="G611" s="81">
        <f t="shared" si="82"/>
        <v>1000.9</v>
      </c>
      <c r="H611" s="36">
        <v>0</v>
      </c>
      <c r="I611" s="204">
        <f t="shared" si="80"/>
        <v>0</v>
      </c>
      <c r="J611" s="54">
        <f t="shared" si="84"/>
        <v>0</v>
      </c>
      <c r="K611" s="204">
        <f t="shared" si="83"/>
        <v>0</v>
      </c>
      <c r="L611" s="245">
        <f t="shared" si="85"/>
        <v>0</v>
      </c>
      <c r="M611" s="245">
        <v>0</v>
      </c>
      <c r="N611" s="56">
        <f t="shared" si="81"/>
        <v>0</v>
      </c>
    </row>
    <row r="612" spans="1:14" ht="12.75" customHeight="1" x14ac:dyDescent="0.2">
      <c r="A612" s="240">
        <f t="shared" si="86"/>
        <v>224</v>
      </c>
      <c r="B612" s="17">
        <v>4</v>
      </c>
      <c r="C612" s="57" t="s">
        <v>1497</v>
      </c>
      <c r="D612" s="81">
        <v>372.1</v>
      </c>
      <c r="E612" s="81"/>
      <c r="F612" s="81">
        <v>20.3</v>
      </c>
      <c r="G612" s="81">
        <f t="shared" si="82"/>
        <v>392.40000000000003</v>
      </c>
      <c r="H612" s="36">
        <v>76</v>
      </c>
      <c r="I612" s="204">
        <f t="shared" si="80"/>
        <v>9.0476190476190474E-2</v>
      </c>
      <c r="J612" s="54">
        <f t="shared" si="84"/>
        <v>332.95238095238096</v>
      </c>
      <c r="K612" s="204">
        <f t="shared" si="83"/>
        <v>73.249523809523808</v>
      </c>
      <c r="L612" s="245">
        <f t="shared" si="85"/>
        <v>166.47619047619048</v>
      </c>
      <c r="M612" s="245">
        <v>9.0259047619047621</v>
      </c>
      <c r="N612" s="56">
        <f t="shared" si="81"/>
        <v>1.5633001881214725</v>
      </c>
    </row>
    <row r="613" spans="1:14" ht="12.75" customHeight="1" x14ac:dyDescent="0.2">
      <c r="A613" s="240">
        <f t="shared" si="86"/>
        <v>225</v>
      </c>
      <c r="B613" s="17">
        <v>4</v>
      </c>
      <c r="C613" s="57" t="s">
        <v>1498</v>
      </c>
      <c r="D613" s="81">
        <v>555.1</v>
      </c>
      <c r="E613" s="81"/>
      <c r="F613" s="81">
        <v>40.6</v>
      </c>
      <c r="G613" s="81">
        <f t="shared" si="82"/>
        <v>595.70000000000005</v>
      </c>
      <c r="H613" s="36">
        <v>72</v>
      </c>
      <c r="I613" s="204">
        <f t="shared" si="80"/>
        <v>8.5714285714285715E-2</v>
      </c>
      <c r="J613" s="54">
        <f t="shared" si="84"/>
        <v>315.42857142857144</v>
      </c>
      <c r="K613" s="204">
        <f t="shared" si="83"/>
        <v>69.394285714285715</v>
      </c>
      <c r="L613" s="245">
        <f t="shared" si="85"/>
        <v>157.71428571428572</v>
      </c>
      <c r="M613" s="245">
        <v>8.5508571428571436</v>
      </c>
      <c r="N613" s="56">
        <f t="shared" si="81"/>
        <v>0.99277247342821129</v>
      </c>
    </row>
    <row r="614" spans="1:14" ht="12.75" customHeight="1" x14ac:dyDescent="0.2">
      <c r="A614" s="240">
        <f t="shared" si="86"/>
        <v>226</v>
      </c>
      <c r="B614" s="17">
        <v>3</v>
      </c>
      <c r="C614" s="57" t="s">
        <v>1499</v>
      </c>
      <c r="D614" s="81">
        <v>538.45000000000005</v>
      </c>
      <c r="E614" s="81"/>
      <c r="F614" s="81">
        <v>37.799999999999997</v>
      </c>
      <c r="G614" s="81">
        <f t="shared" si="82"/>
        <v>576.25</v>
      </c>
      <c r="H614" s="36"/>
      <c r="I614" s="204">
        <f t="shared" si="80"/>
        <v>0</v>
      </c>
      <c r="J614" s="54">
        <f t="shared" si="84"/>
        <v>0</v>
      </c>
      <c r="K614" s="204">
        <f t="shared" si="83"/>
        <v>0</v>
      </c>
      <c r="L614" s="245">
        <f t="shared" si="85"/>
        <v>0</v>
      </c>
      <c r="M614" s="245">
        <v>0</v>
      </c>
      <c r="N614" s="56">
        <f t="shared" si="81"/>
        <v>0</v>
      </c>
    </row>
    <row r="615" spans="1:14" ht="12.75" customHeight="1" x14ac:dyDescent="0.2">
      <c r="A615" s="240">
        <f t="shared" si="86"/>
        <v>227</v>
      </c>
      <c r="B615" s="17">
        <v>5</v>
      </c>
      <c r="C615" s="57" t="s">
        <v>1500</v>
      </c>
      <c r="D615" s="81">
        <v>877.8</v>
      </c>
      <c r="E615" s="81"/>
      <c r="F615" s="81"/>
      <c r="G615" s="81">
        <f t="shared" si="82"/>
        <v>877.8</v>
      </c>
      <c r="H615" s="36">
        <v>99.4</v>
      </c>
      <c r="I615" s="204">
        <f t="shared" ref="I615:I674" si="87">H615/840</f>
        <v>0.11833333333333335</v>
      </c>
      <c r="J615" s="54">
        <f t="shared" si="84"/>
        <v>435.4666666666667</v>
      </c>
      <c r="K615" s="204">
        <f t="shared" si="83"/>
        <v>95.802666666666667</v>
      </c>
      <c r="L615" s="245">
        <f t="shared" si="85"/>
        <v>217.73333333333335</v>
      </c>
      <c r="M615" s="245">
        <v>11.804933333333334</v>
      </c>
      <c r="N615" s="56">
        <f t="shared" si="81"/>
        <v>0.86672089314194589</v>
      </c>
    </row>
    <row r="616" spans="1:14" ht="12.75" customHeight="1" x14ac:dyDescent="0.2">
      <c r="A616" s="240">
        <f t="shared" si="86"/>
        <v>228</v>
      </c>
      <c r="B616" s="17">
        <v>3</v>
      </c>
      <c r="C616" s="57" t="s">
        <v>1501</v>
      </c>
      <c r="D616" s="81">
        <v>654.9</v>
      </c>
      <c r="E616" s="81">
        <v>53.4</v>
      </c>
      <c r="F616" s="81"/>
      <c r="G616" s="81">
        <f t="shared" si="82"/>
        <v>708.3</v>
      </c>
      <c r="H616" s="36">
        <v>74</v>
      </c>
      <c r="I616" s="204">
        <f t="shared" si="87"/>
        <v>8.8095238095238101E-2</v>
      </c>
      <c r="J616" s="54">
        <f t="shared" si="84"/>
        <v>324.1904761904762</v>
      </c>
      <c r="K616" s="204">
        <f t="shared" si="83"/>
        <v>71.321904761904761</v>
      </c>
      <c r="L616" s="245">
        <f t="shared" si="85"/>
        <v>162.0952380952381</v>
      </c>
      <c r="M616" s="245">
        <v>8.7883809523809528</v>
      </c>
      <c r="N616" s="56">
        <f t="shared" ref="N616:N679" si="88">(J616+K616+L616+M616)/D616</f>
        <v>0.86485875706214699</v>
      </c>
    </row>
    <row r="617" spans="1:14" ht="12.75" customHeight="1" x14ac:dyDescent="0.2">
      <c r="A617" s="240">
        <f t="shared" si="86"/>
        <v>229</v>
      </c>
      <c r="B617" s="17">
        <v>4</v>
      </c>
      <c r="C617" s="57" t="s">
        <v>1502</v>
      </c>
      <c r="D617" s="81">
        <v>392.4</v>
      </c>
      <c r="E617" s="81"/>
      <c r="F617" s="81">
        <v>19.899999999999999</v>
      </c>
      <c r="G617" s="81">
        <f t="shared" si="82"/>
        <v>412.29999999999995</v>
      </c>
      <c r="H617" s="36">
        <v>52</v>
      </c>
      <c r="I617" s="204">
        <f t="shared" si="87"/>
        <v>6.1904761904761907E-2</v>
      </c>
      <c r="J617" s="54">
        <f t="shared" si="84"/>
        <v>227.80952380952382</v>
      </c>
      <c r="K617" s="204">
        <f t="shared" si="83"/>
        <v>50.118095238095243</v>
      </c>
      <c r="L617" s="245">
        <f t="shared" si="85"/>
        <v>113.90476190476191</v>
      </c>
      <c r="M617" s="245">
        <v>6.1756190476190485</v>
      </c>
      <c r="N617" s="56">
        <f t="shared" si="88"/>
        <v>1.014291539245668</v>
      </c>
    </row>
    <row r="618" spans="1:14" ht="12.75" customHeight="1" x14ac:dyDescent="0.2">
      <c r="A618" s="240">
        <f t="shared" si="86"/>
        <v>230</v>
      </c>
      <c r="B618" s="17">
        <v>3</v>
      </c>
      <c r="C618" s="57" t="s">
        <v>1503</v>
      </c>
      <c r="D618" s="81">
        <v>598.14</v>
      </c>
      <c r="E618" s="81"/>
      <c r="F618" s="81"/>
      <c r="G618" s="81">
        <f t="shared" si="82"/>
        <v>598.14</v>
      </c>
      <c r="H618" s="36">
        <v>89</v>
      </c>
      <c r="I618" s="204">
        <f t="shared" si="87"/>
        <v>0.10595238095238095</v>
      </c>
      <c r="J618" s="54">
        <f t="shared" si="84"/>
        <v>389.90476190476193</v>
      </c>
      <c r="K618" s="204">
        <f t="shared" si="83"/>
        <v>85.779047619047631</v>
      </c>
      <c r="L618" s="245">
        <f t="shared" si="85"/>
        <v>194.95238095238096</v>
      </c>
      <c r="M618" s="245">
        <v>10.569809523809525</v>
      </c>
      <c r="N618" s="56">
        <f t="shared" si="88"/>
        <v>1.1388738422442908</v>
      </c>
    </row>
    <row r="619" spans="1:14" ht="12.75" customHeight="1" x14ac:dyDescent="0.2">
      <c r="A619" s="240">
        <f t="shared" si="86"/>
        <v>231</v>
      </c>
      <c r="B619" s="17">
        <v>4</v>
      </c>
      <c r="C619" s="57" t="s">
        <v>1504</v>
      </c>
      <c r="D619" s="81">
        <v>388.6</v>
      </c>
      <c r="E619" s="81"/>
      <c r="F619" s="81"/>
      <c r="G619" s="81">
        <f t="shared" si="82"/>
        <v>388.6</v>
      </c>
      <c r="H619" s="36">
        <v>79</v>
      </c>
      <c r="I619" s="204">
        <f t="shared" si="87"/>
        <v>9.4047619047619047E-2</v>
      </c>
      <c r="J619" s="54">
        <f t="shared" si="84"/>
        <v>346.09523809523807</v>
      </c>
      <c r="K619" s="204">
        <f t="shared" si="83"/>
        <v>76.140952380952371</v>
      </c>
      <c r="L619" s="245">
        <f t="shared" si="85"/>
        <v>173.04761904761904</v>
      </c>
      <c r="M619" s="245">
        <v>9.3821904761904769</v>
      </c>
      <c r="N619" s="56">
        <f t="shared" si="88"/>
        <v>1.5560113226968604</v>
      </c>
    </row>
    <row r="620" spans="1:14" ht="12.75" customHeight="1" x14ac:dyDescent="0.2">
      <c r="A620" s="240">
        <f t="shared" si="86"/>
        <v>232</v>
      </c>
      <c r="B620" s="17">
        <v>4</v>
      </c>
      <c r="C620" s="57" t="s">
        <v>1505</v>
      </c>
      <c r="D620" s="81">
        <v>634.1</v>
      </c>
      <c r="E620" s="81"/>
      <c r="F620" s="81"/>
      <c r="G620" s="81">
        <f t="shared" si="82"/>
        <v>634.1</v>
      </c>
      <c r="H620" s="36">
        <v>104</v>
      </c>
      <c r="I620" s="204">
        <f t="shared" si="87"/>
        <v>0.12380952380952381</v>
      </c>
      <c r="J620" s="54">
        <f t="shared" si="84"/>
        <v>455.61904761904765</v>
      </c>
      <c r="K620" s="204">
        <f t="shared" si="83"/>
        <v>100.23619047619049</v>
      </c>
      <c r="L620" s="245">
        <f t="shared" si="85"/>
        <v>227.80952380952382</v>
      </c>
      <c r="M620" s="245">
        <v>12.351238095238097</v>
      </c>
      <c r="N620" s="56">
        <f t="shared" si="88"/>
        <v>1.2553477369500079</v>
      </c>
    </row>
    <row r="621" spans="1:14" ht="12.75" customHeight="1" x14ac:dyDescent="0.2">
      <c r="A621" s="240">
        <f t="shared" si="86"/>
        <v>233</v>
      </c>
      <c r="B621" s="17">
        <v>4</v>
      </c>
      <c r="C621" s="57" t="s">
        <v>1506</v>
      </c>
      <c r="D621" s="81">
        <v>629.6</v>
      </c>
      <c r="E621" s="81"/>
      <c r="F621" s="81">
        <v>82.9</v>
      </c>
      <c r="G621" s="81">
        <f t="shared" si="82"/>
        <v>712.5</v>
      </c>
      <c r="H621" s="36">
        <v>81.2</v>
      </c>
      <c r="I621" s="204">
        <f t="shared" si="87"/>
        <v>9.6666666666666665E-2</v>
      </c>
      <c r="J621" s="54">
        <f t="shared" si="84"/>
        <v>355.73333333333335</v>
      </c>
      <c r="K621" s="204">
        <f t="shared" si="83"/>
        <v>78.26133333333334</v>
      </c>
      <c r="L621" s="245">
        <f t="shared" si="85"/>
        <v>177.86666666666667</v>
      </c>
      <c r="M621" s="245">
        <v>9.6434666666666669</v>
      </c>
      <c r="N621" s="56">
        <f t="shared" si="88"/>
        <v>0.98714231257941554</v>
      </c>
    </row>
    <row r="622" spans="1:14" ht="12.75" customHeight="1" x14ac:dyDescent="0.2">
      <c r="A622" s="240">
        <f t="shared" si="86"/>
        <v>234</v>
      </c>
      <c r="B622" s="17">
        <v>4</v>
      </c>
      <c r="C622" s="57" t="s">
        <v>1507</v>
      </c>
      <c r="D622" s="81">
        <v>597.1</v>
      </c>
      <c r="E622" s="81"/>
      <c r="F622" s="81">
        <v>43.4</v>
      </c>
      <c r="G622" s="81">
        <f t="shared" si="82"/>
        <v>640.5</v>
      </c>
      <c r="H622" s="36">
        <v>69.599999999999994</v>
      </c>
      <c r="I622" s="204">
        <f t="shared" si="87"/>
        <v>8.2857142857142851E-2</v>
      </c>
      <c r="J622" s="54">
        <f t="shared" si="84"/>
        <v>304.91428571428571</v>
      </c>
      <c r="K622" s="204">
        <f t="shared" si="83"/>
        <v>67.081142857142851</v>
      </c>
      <c r="L622" s="245">
        <f t="shared" si="85"/>
        <v>152.45714285714286</v>
      </c>
      <c r="M622" s="245">
        <v>8.2658285714285711</v>
      </c>
      <c r="N622" s="56">
        <f t="shared" si="88"/>
        <v>0.89217618489365258</v>
      </c>
    </row>
    <row r="623" spans="1:14" ht="12.75" customHeight="1" x14ac:dyDescent="0.2">
      <c r="A623" s="240">
        <f t="shared" si="86"/>
        <v>235</v>
      </c>
      <c r="B623" s="17">
        <v>3</v>
      </c>
      <c r="C623" s="57" t="s">
        <v>1508</v>
      </c>
      <c r="D623" s="81">
        <v>589.5</v>
      </c>
      <c r="E623" s="81"/>
      <c r="F623" s="81">
        <v>28.2</v>
      </c>
      <c r="G623" s="81">
        <f t="shared" si="82"/>
        <v>617.70000000000005</v>
      </c>
      <c r="H623" s="36">
        <v>74.3</v>
      </c>
      <c r="I623" s="204">
        <f t="shared" si="87"/>
        <v>8.8452380952380949E-2</v>
      </c>
      <c r="J623" s="54">
        <f t="shared" si="84"/>
        <v>325.50476190476189</v>
      </c>
      <c r="K623" s="204">
        <f t="shared" si="83"/>
        <v>71.611047619047611</v>
      </c>
      <c r="L623" s="245">
        <f t="shared" si="85"/>
        <v>162.75238095238095</v>
      </c>
      <c r="M623" s="245">
        <v>8.824009523809524</v>
      </c>
      <c r="N623" s="56">
        <f t="shared" si="88"/>
        <v>0.96470262934690409</v>
      </c>
    </row>
    <row r="624" spans="1:14" ht="12.75" customHeight="1" x14ac:dyDescent="0.2">
      <c r="A624" s="240">
        <f t="shared" si="86"/>
        <v>236</v>
      </c>
      <c r="B624" s="17">
        <v>3</v>
      </c>
      <c r="C624" s="57" t="s">
        <v>1509</v>
      </c>
      <c r="D624" s="81">
        <v>657.5</v>
      </c>
      <c r="E624" s="81"/>
      <c r="F624" s="81">
        <v>28.8</v>
      </c>
      <c r="G624" s="81">
        <f t="shared" si="82"/>
        <v>686.3</v>
      </c>
      <c r="H624" s="36">
        <v>81</v>
      </c>
      <c r="I624" s="204">
        <f t="shared" si="87"/>
        <v>9.6428571428571433E-2</v>
      </c>
      <c r="J624" s="54">
        <f t="shared" si="84"/>
        <v>354.85714285714289</v>
      </c>
      <c r="K624" s="204">
        <f t="shared" si="83"/>
        <v>78.068571428571431</v>
      </c>
      <c r="L624" s="245">
        <f t="shared" si="85"/>
        <v>177.42857142857144</v>
      </c>
      <c r="M624" s="245">
        <v>9.6197142857142861</v>
      </c>
      <c r="N624" s="56">
        <f t="shared" si="88"/>
        <v>0.94292623574144496</v>
      </c>
    </row>
    <row r="625" spans="1:14" ht="12.75" customHeight="1" x14ac:dyDescent="0.2">
      <c r="A625" s="240">
        <f t="shared" si="86"/>
        <v>237</v>
      </c>
      <c r="B625" s="17">
        <v>3</v>
      </c>
      <c r="C625" s="57" t="s">
        <v>1510</v>
      </c>
      <c r="D625" s="81">
        <v>494</v>
      </c>
      <c r="E625" s="81"/>
      <c r="F625" s="81">
        <v>79.900000000000006</v>
      </c>
      <c r="G625" s="81">
        <f t="shared" si="82"/>
        <v>573.9</v>
      </c>
      <c r="H625" s="36">
        <v>85.5</v>
      </c>
      <c r="I625" s="204">
        <f t="shared" si="87"/>
        <v>0.10178571428571428</v>
      </c>
      <c r="J625" s="54">
        <f t="shared" si="84"/>
        <v>374.57142857142856</v>
      </c>
      <c r="K625" s="204">
        <f t="shared" si="83"/>
        <v>82.405714285714282</v>
      </c>
      <c r="L625" s="245">
        <f t="shared" si="85"/>
        <v>187.28571428571428</v>
      </c>
      <c r="M625" s="245">
        <v>10.154142857142858</v>
      </c>
      <c r="N625" s="56">
        <f t="shared" si="88"/>
        <v>1.324730769230769</v>
      </c>
    </row>
    <row r="626" spans="1:14" ht="12.75" customHeight="1" x14ac:dyDescent="0.2">
      <c r="A626" s="240">
        <f t="shared" si="86"/>
        <v>238</v>
      </c>
      <c r="B626" s="17">
        <v>3</v>
      </c>
      <c r="C626" s="57" t="s">
        <v>1511</v>
      </c>
      <c r="D626" s="81">
        <v>710.1</v>
      </c>
      <c r="E626" s="81"/>
      <c r="F626" s="81"/>
      <c r="G626" s="81">
        <f t="shared" si="82"/>
        <v>710.1</v>
      </c>
      <c r="H626" s="36">
        <v>117.2</v>
      </c>
      <c r="I626" s="204">
        <f t="shared" si="87"/>
        <v>0.13952380952380952</v>
      </c>
      <c r="J626" s="54">
        <f t="shared" si="84"/>
        <v>513.44761904761901</v>
      </c>
      <c r="K626" s="204">
        <f t="shared" si="83"/>
        <v>112.95847619047619</v>
      </c>
      <c r="L626" s="245">
        <f t="shared" si="85"/>
        <v>256.72380952380951</v>
      </c>
      <c r="M626" s="245">
        <v>13.918895238095239</v>
      </c>
      <c r="N626" s="56">
        <f t="shared" si="88"/>
        <v>1.2632710885790734</v>
      </c>
    </row>
    <row r="627" spans="1:14" ht="12.75" customHeight="1" x14ac:dyDescent="0.2">
      <c r="A627" s="240">
        <f t="shared" si="86"/>
        <v>239</v>
      </c>
      <c r="B627" s="17">
        <v>3</v>
      </c>
      <c r="C627" s="57" t="s">
        <v>1512</v>
      </c>
      <c r="D627" s="81">
        <v>689.64</v>
      </c>
      <c r="E627" s="81">
        <v>121.5</v>
      </c>
      <c r="F627" s="81"/>
      <c r="G627" s="81">
        <f t="shared" si="82"/>
        <v>811.14</v>
      </c>
      <c r="H627" s="36">
        <v>125</v>
      </c>
      <c r="I627" s="204">
        <f t="shared" si="87"/>
        <v>0.14880952380952381</v>
      </c>
      <c r="J627" s="54">
        <f t="shared" si="84"/>
        <v>547.61904761904759</v>
      </c>
      <c r="K627" s="204">
        <f t="shared" si="83"/>
        <v>120.47619047619047</v>
      </c>
      <c r="L627" s="245">
        <f t="shared" si="85"/>
        <v>273.8095238095238</v>
      </c>
      <c r="M627" s="245">
        <v>14.845238095238097</v>
      </c>
      <c r="N627" s="56">
        <f t="shared" si="88"/>
        <v>1.387318020996462</v>
      </c>
    </row>
    <row r="628" spans="1:14" ht="12.75" customHeight="1" x14ac:dyDescent="0.2">
      <c r="A628" s="240">
        <f t="shared" si="86"/>
        <v>240</v>
      </c>
      <c r="B628" s="17">
        <v>4</v>
      </c>
      <c r="C628" s="57" t="s">
        <v>1513</v>
      </c>
      <c r="D628" s="81">
        <v>1029</v>
      </c>
      <c r="E628" s="81">
        <v>102.5</v>
      </c>
      <c r="F628" s="81"/>
      <c r="G628" s="81">
        <f t="shared" si="82"/>
        <v>1131.5</v>
      </c>
      <c r="H628" s="36">
        <v>77.2</v>
      </c>
      <c r="I628" s="204">
        <f t="shared" si="87"/>
        <v>9.1904761904761906E-2</v>
      </c>
      <c r="J628" s="54">
        <f t="shared" si="84"/>
        <v>338.20952380952383</v>
      </c>
      <c r="K628" s="204">
        <f t="shared" si="83"/>
        <v>74.406095238095247</v>
      </c>
      <c r="L628" s="245">
        <f t="shared" si="85"/>
        <v>169.10476190476192</v>
      </c>
      <c r="M628" s="245">
        <v>9.1684190476190484</v>
      </c>
      <c r="N628" s="56">
        <f t="shared" si="88"/>
        <v>0.57423595724003895</v>
      </c>
    </row>
    <row r="629" spans="1:14" ht="12.75" customHeight="1" x14ac:dyDescent="0.2">
      <c r="A629" s="240">
        <f t="shared" si="86"/>
        <v>241</v>
      </c>
      <c r="B629" s="17">
        <v>3</v>
      </c>
      <c r="C629" s="57" t="s">
        <v>1514</v>
      </c>
      <c r="D629" s="81">
        <v>478</v>
      </c>
      <c r="E629" s="81"/>
      <c r="F629" s="81">
        <v>77.5</v>
      </c>
      <c r="G629" s="81">
        <f t="shared" si="82"/>
        <v>555.5</v>
      </c>
      <c r="H629" s="36">
        <v>78.400000000000006</v>
      </c>
      <c r="I629" s="204">
        <f t="shared" si="87"/>
        <v>9.3333333333333338E-2</v>
      </c>
      <c r="J629" s="54">
        <f t="shared" si="84"/>
        <v>343.4666666666667</v>
      </c>
      <c r="K629" s="204">
        <f t="shared" si="83"/>
        <v>75.562666666666672</v>
      </c>
      <c r="L629" s="245">
        <f t="shared" si="85"/>
        <v>171.73333333333335</v>
      </c>
      <c r="M629" s="245">
        <v>9.3109333333333346</v>
      </c>
      <c r="N629" s="56">
        <f t="shared" si="88"/>
        <v>1.2553841004184101</v>
      </c>
    </row>
    <row r="630" spans="1:14" ht="12.75" customHeight="1" x14ac:dyDescent="0.2">
      <c r="A630" s="240">
        <f t="shared" si="86"/>
        <v>242</v>
      </c>
      <c r="B630" s="17">
        <v>5</v>
      </c>
      <c r="C630" s="57" t="s">
        <v>1515</v>
      </c>
      <c r="D630" s="81">
        <v>937.9</v>
      </c>
      <c r="E630" s="81"/>
      <c r="F630" s="81"/>
      <c r="G630" s="81">
        <f t="shared" si="82"/>
        <v>937.9</v>
      </c>
      <c r="H630" s="36">
        <v>77</v>
      </c>
      <c r="I630" s="204">
        <f t="shared" si="87"/>
        <v>9.166666666666666E-2</v>
      </c>
      <c r="J630" s="54">
        <f t="shared" si="84"/>
        <v>337.33333333333331</v>
      </c>
      <c r="K630" s="204">
        <f t="shared" si="83"/>
        <v>74.213333333333324</v>
      </c>
      <c r="L630" s="245">
        <f t="shared" si="85"/>
        <v>168.66666666666666</v>
      </c>
      <c r="M630" s="245">
        <v>9.1446666666666658</v>
      </c>
      <c r="N630" s="56">
        <f t="shared" si="88"/>
        <v>0.62838042435227637</v>
      </c>
    </row>
    <row r="631" spans="1:14" ht="12.75" customHeight="1" x14ac:dyDescent="0.2">
      <c r="A631" s="240">
        <f t="shared" si="86"/>
        <v>243</v>
      </c>
      <c r="B631" s="17">
        <v>4</v>
      </c>
      <c r="C631" s="57" t="s">
        <v>1516</v>
      </c>
      <c r="D631" s="81">
        <v>848.1</v>
      </c>
      <c r="E631" s="81"/>
      <c r="F631" s="81">
        <v>34.700000000000003</v>
      </c>
      <c r="G631" s="81">
        <f t="shared" si="82"/>
        <v>882.80000000000007</v>
      </c>
      <c r="H631" s="36">
        <v>88</v>
      </c>
      <c r="I631" s="204">
        <f t="shared" si="87"/>
        <v>0.10476190476190476</v>
      </c>
      <c r="J631" s="54">
        <f t="shared" si="84"/>
        <v>385.52380952380952</v>
      </c>
      <c r="K631" s="204">
        <f t="shared" si="83"/>
        <v>84.815238095238101</v>
      </c>
      <c r="L631" s="245">
        <f t="shared" si="85"/>
        <v>192.76190476190476</v>
      </c>
      <c r="M631" s="245">
        <v>10.451047619047619</v>
      </c>
      <c r="N631" s="56">
        <f t="shared" si="88"/>
        <v>0.79418936446173782</v>
      </c>
    </row>
    <row r="632" spans="1:14" ht="12.75" customHeight="1" x14ac:dyDescent="0.2">
      <c r="A632" s="240">
        <f t="shared" si="86"/>
        <v>244</v>
      </c>
      <c r="B632" s="17">
        <v>5</v>
      </c>
      <c r="C632" s="57" t="s">
        <v>1517</v>
      </c>
      <c r="D632" s="81">
        <v>958.6</v>
      </c>
      <c r="E632" s="81"/>
      <c r="F632" s="81"/>
      <c r="G632" s="81">
        <f t="shared" si="82"/>
        <v>958.6</v>
      </c>
      <c r="H632" s="36">
        <v>77.400000000000006</v>
      </c>
      <c r="I632" s="204">
        <f t="shared" si="87"/>
        <v>9.2142857142857151E-2</v>
      </c>
      <c r="J632" s="54">
        <f t="shared" si="84"/>
        <v>339.08571428571429</v>
      </c>
      <c r="K632" s="204">
        <f t="shared" si="83"/>
        <v>74.598857142857142</v>
      </c>
      <c r="L632" s="245">
        <f t="shared" si="85"/>
        <v>169.54285714285714</v>
      </c>
      <c r="M632" s="245">
        <v>9.1921714285714291</v>
      </c>
      <c r="N632" s="56">
        <f t="shared" si="88"/>
        <v>0.61800500730231589</v>
      </c>
    </row>
    <row r="633" spans="1:14" ht="12.75" customHeight="1" x14ac:dyDescent="0.2">
      <c r="A633" s="240">
        <f t="shared" si="86"/>
        <v>245</v>
      </c>
      <c r="B633" s="17">
        <v>4</v>
      </c>
      <c r="C633" s="57" t="s">
        <v>1518</v>
      </c>
      <c r="D633" s="81">
        <v>950.2</v>
      </c>
      <c r="E633" s="81"/>
      <c r="F633" s="81"/>
      <c r="G633" s="81">
        <f t="shared" si="82"/>
        <v>950.2</v>
      </c>
      <c r="H633" s="36">
        <v>78.900000000000006</v>
      </c>
      <c r="I633" s="204">
        <f t="shared" si="87"/>
        <v>9.3928571428571431E-2</v>
      </c>
      <c r="J633" s="54">
        <f t="shared" si="84"/>
        <v>345.65714285714284</v>
      </c>
      <c r="K633" s="204">
        <f t="shared" si="83"/>
        <v>76.04457142857143</v>
      </c>
      <c r="L633" s="245">
        <f t="shared" si="85"/>
        <v>172.82857142857142</v>
      </c>
      <c r="M633" s="245">
        <v>9.3703142857142865</v>
      </c>
      <c r="N633" s="56">
        <f t="shared" si="88"/>
        <v>0.63555104188591871</v>
      </c>
    </row>
    <row r="634" spans="1:14" ht="12.75" customHeight="1" x14ac:dyDescent="0.2">
      <c r="A634" s="240">
        <f t="shared" si="86"/>
        <v>246</v>
      </c>
      <c r="B634" s="17">
        <v>3</v>
      </c>
      <c r="C634" s="57" t="s">
        <v>1519</v>
      </c>
      <c r="D634" s="81">
        <v>717.45</v>
      </c>
      <c r="E634" s="81"/>
      <c r="F634" s="81">
        <v>83.8</v>
      </c>
      <c r="G634" s="81">
        <f t="shared" si="82"/>
        <v>801.25</v>
      </c>
      <c r="H634" s="36">
        <v>100.7</v>
      </c>
      <c r="I634" s="204">
        <f t="shared" si="87"/>
        <v>0.11988095238095238</v>
      </c>
      <c r="J634" s="54">
        <f t="shared" si="84"/>
        <v>441.16190476190474</v>
      </c>
      <c r="K634" s="204">
        <f t="shared" si="83"/>
        <v>97.055619047619047</v>
      </c>
      <c r="L634" s="245">
        <f t="shared" si="85"/>
        <v>220.58095238095237</v>
      </c>
      <c r="M634" s="245">
        <v>11.959323809523809</v>
      </c>
      <c r="N634" s="56">
        <f t="shared" si="88"/>
        <v>1.0743017631890721</v>
      </c>
    </row>
    <row r="635" spans="1:14" ht="12.75" customHeight="1" x14ac:dyDescent="0.2">
      <c r="A635" s="240">
        <f t="shared" si="86"/>
        <v>247</v>
      </c>
      <c r="B635" s="17">
        <v>3</v>
      </c>
      <c r="C635" s="57" t="s">
        <v>1520</v>
      </c>
      <c r="D635" s="81">
        <v>678.26</v>
      </c>
      <c r="E635" s="81"/>
      <c r="F635" s="81"/>
      <c r="G635" s="81">
        <f t="shared" si="82"/>
        <v>678.26</v>
      </c>
      <c r="H635" s="36">
        <v>100.2</v>
      </c>
      <c r="I635" s="204">
        <f t="shared" si="87"/>
        <v>0.11928571428571429</v>
      </c>
      <c r="J635" s="54">
        <f t="shared" si="84"/>
        <v>438.97142857142859</v>
      </c>
      <c r="K635" s="204">
        <f t="shared" si="83"/>
        <v>96.573714285714289</v>
      </c>
      <c r="L635" s="245">
        <f t="shared" si="85"/>
        <v>219.48571428571429</v>
      </c>
      <c r="M635" s="245">
        <v>11.899942857142857</v>
      </c>
      <c r="N635" s="56">
        <f t="shared" si="88"/>
        <v>1.1307327573496888</v>
      </c>
    </row>
    <row r="636" spans="1:14" ht="12.75" customHeight="1" x14ac:dyDescent="0.2">
      <c r="A636" s="240">
        <f t="shared" si="86"/>
        <v>248</v>
      </c>
      <c r="B636" s="17">
        <v>4</v>
      </c>
      <c r="C636" s="57" t="s">
        <v>1521</v>
      </c>
      <c r="D636" s="81">
        <v>633.9</v>
      </c>
      <c r="E636" s="81"/>
      <c r="F636" s="81">
        <v>33.200000000000003</v>
      </c>
      <c r="G636" s="81">
        <f t="shared" si="82"/>
        <v>667.1</v>
      </c>
      <c r="H636" s="36">
        <v>84.2</v>
      </c>
      <c r="I636" s="204">
        <f t="shared" si="87"/>
        <v>0.10023809523809524</v>
      </c>
      <c r="J636" s="54">
        <f t="shared" si="84"/>
        <v>368.87619047619046</v>
      </c>
      <c r="K636" s="204">
        <f t="shared" si="83"/>
        <v>81.152761904761903</v>
      </c>
      <c r="L636" s="245">
        <f t="shared" si="85"/>
        <v>184.43809523809523</v>
      </c>
      <c r="M636" s="245">
        <v>9.9997523809523816</v>
      </c>
      <c r="N636" s="56">
        <f t="shared" si="88"/>
        <v>1.016669506231267</v>
      </c>
    </row>
    <row r="637" spans="1:14" ht="12.75" customHeight="1" x14ac:dyDescent="0.2">
      <c r="A637" s="240">
        <f t="shared" si="86"/>
        <v>249</v>
      </c>
      <c r="B637" s="17">
        <v>4</v>
      </c>
      <c r="C637" s="57" t="s">
        <v>1522</v>
      </c>
      <c r="D637" s="81">
        <v>657.24</v>
      </c>
      <c r="E637" s="81"/>
      <c r="F637" s="81">
        <v>32.6</v>
      </c>
      <c r="G637" s="81">
        <f t="shared" si="82"/>
        <v>689.84</v>
      </c>
      <c r="H637" s="36">
        <v>84.6</v>
      </c>
      <c r="I637" s="204">
        <f t="shared" si="87"/>
        <v>0.1007142857142857</v>
      </c>
      <c r="J637" s="54">
        <f t="shared" si="84"/>
        <v>370.62857142857138</v>
      </c>
      <c r="K637" s="204">
        <f t="shared" si="83"/>
        <v>81.538285714285706</v>
      </c>
      <c r="L637" s="245">
        <f t="shared" si="85"/>
        <v>185.31428571428569</v>
      </c>
      <c r="M637" s="245">
        <v>10.047257142857141</v>
      </c>
      <c r="N637" s="56">
        <f t="shared" si="88"/>
        <v>0.9852236625890084</v>
      </c>
    </row>
    <row r="638" spans="1:14" ht="12.75" customHeight="1" x14ac:dyDescent="0.2">
      <c r="A638" s="240">
        <f t="shared" si="86"/>
        <v>250</v>
      </c>
      <c r="B638" s="17">
        <v>4</v>
      </c>
      <c r="C638" s="57" t="s">
        <v>1523</v>
      </c>
      <c r="D638" s="81">
        <v>546.5</v>
      </c>
      <c r="E638" s="81"/>
      <c r="F638" s="81">
        <v>73.2</v>
      </c>
      <c r="G638" s="81">
        <f t="shared" ref="G638:G698" si="89">D638+E638+F638</f>
        <v>619.70000000000005</v>
      </c>
      <c r="H638" s="36">
        <v>72.400000000000006</v>
      </c>
      <c r="I638" s="204">
        <f t="shared" si="87"/>
        <v>8.6190476190476192E-2</v>
      </c>
      <c r="J638" s="54">
        <f t="shared" si="84"/>
        <v>317.18095238095236</v>
      </c>
      <c r="K638" s="204">
        <f t="shared" si="83"/>
        <v>69.779809523809519</v>
      </c>
      <c r="L638" s="245">
        <f t="shared" si="85"/>
        <v>158.59047619047618</v>
      </c>
      <c r="M638" s="245">
        <v>8.5983619047619051</v>
      </c>
      <c r="N638" s="56">
        <f t="shared" si="88"/>
        <v>1.0139974382433665</v>
      </c>
    </row>
    <row r="639" spans="1:14" ht="12.75" customHeight="1" x14ac:dyDescent="0.2">
      <c r="A639" s="240">
        <f t="shared" si="86"/>
        <v>251</v>
      </c>
      <c r="B639" s="17">
        <v>4</v>
      </c>
      <c r="C639" s="57" t="s">
        <v>1524</v>
      </c>
      <c r="D639" s="81">
        <v>648.6</v>
      </c>
      <c r="E639" s="81"/>
      <c r="F639" s="81"/>
      <c r="G639" s="81">
        <f t="shared" si="89"/>
        <v>648.6</v>
      </c>
      <c r="H639" s="36">
        <v>87.2</v>
      </c>
      <c r="I639" s="204">
        <f t="shared" si="87"/>
        <v>0.10380952380952381</v>
      </c>
      <c r="J639" s="54">
        <f t="shared" si="84"/>
        <v>382.01904761904763</v>
      </c>
      <c r="K639" s="204">
        <f t="shared" ref="K639:K699" si="90">J639*0.22</f>
        <v>84.044190476190479</v>
      </c>
      <c r="L639" s="245">
        <f t="shared" si="85"/>
        <v>191.00952380952381</v>
      </c>
      <c r="M639" s="245">
        <v>10.356038095238096</v>
      </c>
      <c r="N639" s="56">
        <f t="shared" si="88"/>
        <v>1.0290299105766265</v>
      </c>
    </row>
    <row r="640" spans="1:14" ht="12.75" customHeight="1" x14ac:dyDescent="0.2">
      <c r="A640" s="240">
        <f t="shared" si="86"/>
        <v>252</v>
      </c>
      <c r="B640" s="17">
        <v>4</v>
      </c>
      <c r="C640" s="57" t="s">
        <v>1525</v>
      </c>
      <c r="D640" s="81">
        <v>633.29999999999995</v>
      </c>
      <c r="E640" s="81"/>
      <c r="F640" s="81">
        <v>40.9</v>
      </c>
      <c r="G640" s="81">
        <f t="shared" si="89"/>
        <v>674.19999999999993</v>
      </c>
      <c r="H640" s="36">
        <v>86.7</v>
      </c>
      <c r="I640" s="204">
        <f t="shared" si="87"/>
        <v>0.10321428571428572</v>
      </c>
      <c r="J640" s="54">
        <f t="shared" si="84"/>
        <v>379.82857142857142</v>
      </c>
      <c r="K640" s="204">
        <f t="shared" si="90"/>
        <v>83.562285714285707</v>
      </c>
      <c r="L640" s="245">
        <f t="shared" si="85"/>
        <v>189.91428571428571</v>
      </c>
      <c r="M640" s="245">
        <v>10.296657142857145</v>
      </c>
      <c r="N640" s="56">
        <f t="shared" si="88"/>
        <v>1.0478474656560872</v>
      </c>
    </row>
    <row r="641" spans="1:14" ht="12.75" customHeight="1" x14ac:dyDescent="0.2">
      <c r="A641" s="240">
        <f t="shared" si="86"/>
        <v>253</v>
      </c>
      <c r="B641" s="17">
        <v>3</v>
      </c>
      <c r="C641" s="57" t="s">
        <v>38</v>
      </c>
      <c r="D641" s="81">
        <v>297.2</v>
      </c>
      <c r="E641" s="81"/>
      <c r="F641" s="81">
        <v>60.8</v>
      </c>
      <c r="G641" s="81">
        <f t="shared" si="89"/>
        <v>358</v>
      </c>
      <c r="H641" s="36">
        <v>44</v>
      </c>
      <c r="I641" s="204">
        <f t="shared" si="87"/>
        <v>5.2380952380952382E-2</v>
      </c>
      <c r="J641" s="54">
        <f t="shared" si="84"/>
        <v>192.76190476190476</v>
      </c>
      <c r="K641" s="204">
        <f t="shared" si="90"/>
        <v>42.40761904761905</v>
      </c>
      <c r="L641" s="245">
        <f t="shared" si="85"/>
        <v>96.38095238095238</v>
      </c>
      <c r="M641" s="245">
        <v>5.2255238095238097</v>
      </c>
      <c r="N641" s="56">
        <f t="shared" si="88"/>
        <v>1.1331628532974427</v>
      </c>
    </row>
    <row r="642" spans="1:14" ht="12.75" customHeight="1" x14ac:dyDescent="0.2">
      <c r="A642" s="240">
        <f t="shared" si="86"/>
        <v>254</v>
      </c>
      <c r="B642" s="17">
        <v>2</v>
      </c>
      <c r="C642" s="57" t="s">
        <v>41</v>
      </c>
      <c r="D642" s="81">
        <v>226.9</v>
      </c>
      <c r="E642" s="81"/>
      <c r="F642" s="81"/>
      <c r="G642" s="81">
        <f t="shared" si="89"/>
        <v>226.9</v>
      </c>
      <c r="H642" s="36"/>
      <c r="I642" s="204">
        <f t="shared" si="87"/>
        <v>0</v>
      </c>
      <c r="J642" s="54">
        <f t="shared" si="84"/>
        <v>0</v>
      </c>
      <c r="K642" s="204">
        <f t="shared" si="90"/>
        <v>0</v>
      </c>
      <c r="L642" s="245">
        <f t="shared" si="85"/>
        <v>0</v>
      </c>
      <c r="M642" s="245">
        <v>0</v>
      </c>
      <c r="N642" s="56">
        <f t="shared" si="88"/>
        <v>0</v>
      </c>
    </row>
    <row r="643" spans="1:14" ht="12.75" customHeight="1" x14ac:dyDescent="0.2">
      <c r="A643" s="240">
        <f t="shared" si="86"/>
        <v>255</v>
      </c>
      <c r="B643" s="17">
        <v>2</v>
      </c>
      <c r="C643" s="57" t="s">
        <v>42</v>
      </c>
      <c r="D643" s="81">
        <v>314.89999999999998</v>
      </c>
      <c r="E643" s="81"/>
      <c r="F643" s="81"/>
      <c r="G643" s="81">
        <f t="shared" si="89"/>
        <v>314.89999999999998</v>
      </c>
      <c r="H643" s="36"/>
      <c r="I643" s="204">
        <f t="shared" si="87"/>
        <v>0</v>
      </c>
      <c r="J643" s="54">
        <f t="shared" si="84"/>
        <v>0</v>
      </c>
      <c r="K643" s="204">
        <f t="shared" si="90"/>
        <v>0</v>
      </c>
      <c r="L643" s="245">
        <f t="shared" si="85"/>
        <v>0</v>
      </c>
      <c r="M643" s="245">
        <v>0</v>
      </c>
      <c r="N643" s="56">
        <f t="shared" si="88"/>
        <v>0</v>
      </c>
    </row>
    <row r="644" spans="1:14" ht="12.75" customHeight="1" x14ac:dyDescent="0.2">
      <c r="A644" s="240">
        <f t="shared" si="86"/>
        <v>256</v>
      </c>
      <c r="B644" s="17">
        <v>2</v>
      </c>
      <c r="C644" s="57" t="s">
        <v>43</v>
      </c>
      <c r="D644" s="81">
        <v>199.2</v>
      </c>
      <c r="E644" s="81"/>
      <c r="F644" s="81"/>
      <c r="G644" s="81">
        <f t="shared" si="89"/>
        <v>199.2</v>
      </c>
      <c r="H644" s="36"/>
      <c r="I644" s="204">
        <f t="shared" si="87"/>
        <v>0</v>
      </c>
      <c r="J644" s="54">
        <f t="shared" si="84"/>
        <v>0</v>
      </c>
      <c r="K644" s="204">
        <f t="shared" si="90"/>
        <v>0</v>
      </c>
      <c r="L644" s="245">
        <f t="shared" si="85"/>
        <v>0</v>
      </c>
      <c r="M644" s="245">
        <v>0</v>
      </c>
      <c r="N644" s="56">
        <f t="shared" si="88"/>
        <v>0</v>
      </c>
    </row>
    <row r="645" spans="1:14" ht="12.75" customHeight="1" x14ac:dyDescent="0.2">
      <c r="A645" s="240">
        <f t="shared" si="86"/>
        <v>257</v>
      </c>
      <c r="B645" s="17">
        <v>3</v>
      </c>
      <c r="C645" s="57" t="s">
        <v>44</v>
      </c>
      <c r="D645" s="81">
        <v>748.1</v>
      </c>
      <c r="E645" s="81"/>
      <c r="F645" s="81">
        <v>189.2</v>
      </c>
      <c r="G645" s="81">
        <f t="shared" si="89"/>
        <v>937.3</v>
      </c>
      <c r="H645" s="36">
        <v>97</v>
      </c>
      <c r="I645" s="204">
        <f t="shared" si="87"/>
        <v>0.11547619047619048</v>
      </c>
      <c r="J645" s="54">
        <f t="shared" si="84"/>
        <v>424.95238095238096</v>
      </c>
      <c r="K645" s="204">
        <f t="shared" si="90"/>
        <v>93.489523809523817</v>
      </c>
      <c r="L645" s="245">
        <f t="shared" si="85"/>
        <v>212.47619047619048</v>
      </c>
      <c r="M645" s="245">
        <v>11.519904761904764</v>
      </c>
      <c r="N645" s="56">
        <f t="shared" si="88"/>
        <v>0.99243149311589351</v>
      </c>
    </row>
    <row r="646" spans="1:14" ht="12.75" customHeight="1" x14ac:dyDescent="0.2">
      <c r="A646" s="240">
        <f t="shared" si="86"/>
        <v>258</v>
      </c>
      <c r="B646" s="17">
        <v>2</v>
      </c>
      <c r="C646" s="57" t="s">
        <v>45</v>
      </c>
      <c r="D646" s="81">
        <v>486.2</v>
      </c>
      <c r="E646" s="81"/>
      <c r="F646" s="81"/>
      <c r="G646" s="81">
        <f t="shared" si="89"/>
        <v>486.2</v>
      </c>
      <c r="H646" s="36"/>
      <c r="I646" s="204">
        <f t="shared" si="87"/>
        <v>0</v>
      </c>
      <c r="J646" s="54">
        <f t="shared" ref="J646:J709" si="91">I646*3680</f>
        <v>0</v>
      </c>
      <c r="K646" s="204">
        <f t="shared" si="90"/>
        <v>0</v>
      </c>
      <c r="L646" s="245">
        <f t="shared" ref="L646:L709" si="92">J646*0.5</f>
        <v>0</v>
      </c>
      <c r="M646" s="245">
        <v>0</v>
      </c>
      <c r="N646" s="56">
        <f t="shared" si="88"/>
        <v>0</v>
      </c>
    </row>
    <row r="647" spans="1:14" ht="12.75" customHeight="1" x14ac:dyDescent="0.2">
      <c r="A647" s="240">
        <f t="shared" ref="A647:A710" si="93">1+A646</f>
        <v>259</v>
      </c>
      <c r="B647" s="17">
        <v>3</v>
      </c>
      <c r="C647" s="57" t="s">
        <v>46</v>
      </c>
      <c r="D647" s="81">
        <v>1811.6</v>
      </c>
      <c r="E647" s="81"/>
      <c r="F647" s="81">
        <v>36.9</v>
      </c>
      <c r="G647" s="81">
        <f t="shared" si="89"/>
        <v>1848.5</v>
      </c>
      <c r="H647" s="36">
        <v>106.5</v>
      </c>
      <c r="I647" s="204">
        <f t="shared" si="87"/>
        <v>0.12678571428571428</v>
      </c>
      <c r="J647" s="54">
        <f t="shared" si="91"/>
        <v>466.57142857142856</v>
      </c>
      <c r="K647" s="204">
        <f t="shared" si="90"/>
        <v>102.64571428571428</v>
      </c>
      <c r="L647" s="245">
        <f t="shared" si="92"/>
        <v>233.28571428571428</v>
      </c>
      <c r="M647" s="245">
        <v>12.648142857142858</v>
      </c>
      <c r="N647" s="56">
        <f t="shared" si="88"/>
        <v>0.44996191212188114</v>
      </c>
    </row>
    <row r="648" spans="1:14" ht="12.75" customHeight="1" x14ac:dyDescent="0.2">
      <c r="A648" s="240">
        <f t="shared" si="93"/>
        <v>260</v>
      </c>
      <c r="B648" s="17">
        <v>3</v>
      </c>
      <c r="C648" s="57" t="s">
        <v>47</v>
      </c>
      <c r="D648" s="81">
        <v>314</v>
      </c>
      <c r="E648" s="81"/>
      <c r="F648" s="81"/>
      <c r="G648" s="81">
        <f t="shared" si="89"/>
        <v>314</v>
      </c>
      <c r="H648" s="36">
        <v>57</v>
      </c>
      <c r="I648" s="204">
        <v>0</v>
      </c>
      <c r="J648" s="54">
        <f t="shared" si="91"/>
        <v>0</v>
      </c>
      <c r="K648" s="204">
        <f t="shared" si="90"/>
        <v>0</v>
      </c>
      <c r="L648" s="245">
        <f t="shared" si="92"/>
        <v>0</v>
      </c>
      <c r="M648" s="245">
        <v>0</v>
      </c>
      <c r="N648" s="56">
        <f t="shared" si="88"/>
        <v>0</v>
      </c>
    </row>
    <row r="649" spans="1:14" ht="12.75" customHeight="1" x14ac:dyDescent="0.2">
      <c r="A649" s="240">
        <f t="shared" si="93"/>
        <v>261</v>
      </c>
      <c r="B649" s="17">
        <v>4</v>
      </c>
      <c r="C649" s="57" t="s">
        <v>48</v>
      </c>
      <c r="D649" s="81">
        <v>1446.6</v>
      </c>
      <c r="E649" s="81"/>
      <c r="F649" s="81">
        <v>54.7</v>
      </c>
      <c r="G649" s="81">
        <f t="shared" si="89"/>
        <v>1501.3</v>
      </c>
      <c r="H649" s="36">
        <v>68.599999999999994</v>
      </c>
      <c r="I649" s="204">
        <f t="shared" si="87"/>
        <v>8.1666666666666665E-2</v>
      </c>
      <c r="J649" s="54">
        <f t="shared" si="91"/>
        <v>300.5333333333333</v>
      </c>
      <c r="K649" s="204">
        <f t="shared" si="90"/>
        <v>66.11733333333332</v>
      </c>
      <c r="L649" s="245">
        <f t="shared" si="92"/>
        <v>150.26666666666665</v>
      </c>
      <c r="M649" s="245">
        <v>8.1470666666666673</v>
      </c>
      <c r="N649" s="56">
        <f t="shared" si="88"/>
        <v>0.36296446840868246</v>
      </c>
    </row>
    <row r="650" spans="1:14" ht="12.75" customHeight="1" x14ac:dyDescent="0.2">
      <c r="A650" s="240">
        <f t="shared" si="93"/>
        <v>262</v>
      </c>
      <c r="B650" s="17">
        <v>3</v>
      </c>
      <c r="C650" s="57" t="s">
        <v>68</v>
      </c>
      <c r="D650" s="81">
        <v>249.2</v>
      </c>
      <c r="E650" s="81"/>
      <c r="F650" s="81"/>
      <c r="G650" s="81">
        <f t="shared" si="89"/>
        <v>249.2</v>
      </c>
      <c r="H650" s="36">
        <v>53</v>
      </c>
      <c r="I650" s="204">
        <f t="shared" si="87"/>
        <v>6.3095238095238093E-2</v>
      </c>
      <c r="J650" s="54">
        <f t="shared" si="91"/>
        <v>232.19047619047618</v>
      </c>
      <c r="K650" s="204">
        <f t="shared" si="90"/>
        <v>51.081904761904759</v>
      </c>
      <c r="L650" s="245">
        <f t="shared" si="92"/>
        <v>116.09523809523809</v>
      </c>
      <c r="M650" s="245">
        <v>6.2943809523809522</v>
      </c>
      <c r="N650" s="56">
        <f t="shared" si="88"/>
        <v>1.6278571428571429</v>
      </c>
    </row>
    <row r="651" spans="1:14" ht="12.75" customHeight="1" x14ac:dyDescent="0.2">
      <c r="A651" s="240">
        <f t="shared" si="93"/>
        <v>263</v>
      </c>
      <c r="B651" s="17">
        <v>3</v>
      </c>
      <c r="C651" s="57" t="s">
        <v>69</v>
      </c>
      <c r="D651" s="81">
        <v>299.39999999999998</v>
      </c>
      <c r="E651" s="81"/>
      <c r="F651" s="81"/>
      <c r="G651" s="81">
        <f t="shared" si="89"/>
        <v>299.39999999999998</v>
      </c>
      <c r="H651" s="36">
        <v>54</v>
      </c>
      <c r="I651" s="204">
        <f t="shared" si="87"/>
        <v>6.4285714285714279E-2</v>
      </c>
      <c r="J651" s="54">
        <f t="shared" si="91"/>
        <v>236.57142857142856</v>
      </c>
      <c r="K651" s="204">
        <f t="shared" si="90"/>
        <v>52.045714285714283</v>
      </c>
      <c r="L651" s="245">
        <f t="shared" si="92"/>
        <v>118.28571428571428</v>
      </c>
      <c r="M651" s="245">
        <v>6.4131428571428568</v>
      </c>
      <c r="N651" s="56">
        <f t="shared" si="88"/>
        <v>1.3804809619238476</v>
      </c>
    </row>
    <row r="652" spans="1:14" ht="12.75" customHeight="1" x14ac:dyDescent="0.2">
      <c r="A652" s="240">
        <f t="shared" si="93"/>
        <v>264</v>
      </c>
      <c r="B652" s="17">
        <v>2</v>
      </c>
      <c r="C652" s="57" t="s">
        <v>70</v>
      </c>
      <c r="D652" s="81">
        <v>51.3</v>
      </c>
      <c r="E652" s="81"/>
      <c r="F652" s="81"/>
      <c r="G652" s="81">
        <f t="shared" si="89"/>
        <v>51.3</v>
      </c>
      <c r="H652" s="36"/>
      <c r="I652" s="204">
        <f t="shared" si="87"/>
        <v>0</v>
      </c>
      <c r="J652" s="54">
        <f t="shared" si="91"/>
        <v>0</v>
      </c>
      <c r="K652" s="204">
        <f t="shared" si="90"/>
        <v>0</v>
      </c>
      <c r="L652" s="245">
        <f t="shared" si="92"/>
        <v>0</v>
      </c>
      <c r="M652" s="245">
        <v>0</v>
      </c>
      <c r="N652" s="56">
        <f t="shared" si="88"/>
        <v>0</v>
      </c>
    </row>
    <row r="653" spans="1:14" ht="12.75" customHeight="1" x14ac:dyDescent="0.2">
      <c r="A653" s="240">
        <f t="shared" si="93"/>
        <v>265</v>
      </c>
      <c r="B653" s="17">
        <v>2</v>
      </c>
      <c r="C653" s="57" t="s">
        <v>71</v>
      </c>
      <c r="D653" s="81">
        <v>312.3</v>
      </c>
      <c r="E653" s="81"/>
      <c r="F653" s="81"/>
      <c r="G653" s="81">
        <f t="shared" si="89"/>
        <v>312.3</v>
      </c>
      <c r="H653" s="36"/>
      <c r="I653" s="204">
        <f t="shared" si="87"/>
        <v>0</v>
      </c>
      <c r="J653" s="54">
        <f t="shared" si="91"/>
        <v>0</v>
      </c>
      <c r="K653" s="204">
        <f t="shared" si="90"/>
        <v>0</v>
      </c>
      <c r="L653" s="245">
        <f t="shared" si="92"/>
        <v>0</v>
      </c>
      <c r="M653" s="245">
        <v>0</v>
      </c>
      <c r="N653" s="56">
        <f t="shared" si="88"/>
        <v>0</v>
      </c>
    </row>
    <row r="654" spans="1:14" ht="12.75" customHeight="1" x14ac:dyDescent="0.2">
      <c r="A654" s="240">
        <f t="shared" si="93"/>
        <v>266</v>
      </c>
      <c r="B654" s="17">
        <v>3</v>
      </c>
      <c r="C654" s="57" t="s">
        <v>72</v>
      </c>
      <c r="D654" s="81">
        <v>706.6</v>
      </c>
      <c r="E654" s="81">
        <v>191.5</v>
      </c>
      <c r="F654" s="81"/>
      <c r="G654" s="81">
        <f t="shared" si="89"/>
        <v>898.1</v>
      </c>
      <c r="H654" s="36">
        <v>88.9</v>
      </c>
      <c r="I654" s="204">
        <f t="shared" si="87"/>
        <v>0.10583333333333333</v>
      </c>
      <c r="J654" s="54">
        <f t="shared" si="91"/>
        <v>389.4666666666667</v>
      </c>
      <c r="K654" s="204">
        <f t="shared" si="90"/>
        <v>85.682666666666677</v>
      </c>
      <c r="L654" s="245">
        <f t="shared" si="92"/>
        <v>194.73333333333335</v>
      </c>
      <c r="M654" s="245">
        <v>10.557933333333335</v>
      </c>
      <c r="N654" s="56">
        <f t="shared" si="88"/>
        <v>0.96297848853665458</v>
      </c>
    </row>
    <row r="655" spans="1:14" ht="12.75" customHeight="1" x14ac:dyDescent="0.2">
      <c r="A655" s="240">
        <f t="shared" si="93"/>
        <v>267</v>
      </c>
      <c r="B655" s="17">
        <v>3</v>
      </c>
      <c r="C655" s="57" t="s">
        <v>73</v>
      </c>
      <c r="D655" s="81">
        <v>552.4</v>
      </c>
      <c r="E655" s="81"/>
      <c r="F655" s="81"/>
      <c r="G655" s="81">
        <f t="shared" si="89"/>
        <v>552.4</v>
      </c>
      <c r="H655" s="36">
        <v>58</v>
      </c>
      <c r="I655" s="204">
        <f t="shared" si="87"/>
        <v>6.9047619047619052E-2</v>
      </c>
      <c r="J655" s="54">
        <f t="shared" si="91"/>
        <v>254.0952380952381</v>
      </c>
      <c r="K655" s="204">
        <f t="shared" si="90"/>
        <v>55.900952380952383</v>
      </c>
      <c r="L655" s="245">
        <f t="shared" si="92"/>
        <v>127.04761904761905</v>
      </c>
      <c r="M655" s="245">
        <v>6.8881904761904771</v>
      </c>
      <c r="N655" s="56">
        <f t="shared" si="88"/>
        <v>0.80364228819695871</v>
      </c>
    </row>
    <row r="656" spans="1:14" ht="12.75" customHeight="1" x14ac:dyDescent="0.2">
      <c r="A656" s="240">
        <f t="shared" si="93"/>
        <v>268</v>
      </c>
      <c r="B656" s="17">
        <v>5</v>
      </c>
      <c r="C656" s="57" t="s">
        <v>74</v>
      </c>
      <c r="D656" s="81">
        <v>971.2</v>
      </c>
      <c r="E656" s="81"/>
      <c r="F656" s="81"/>
      <c r="G656" s="81">
        <f t="shared" si="89"/>
        <v>971.2</v>
      </c>
      <c r="H656" s="36">
        <v>80</v>
      </c>
      <c r="I656" s="204">
        <f t="shared" si="87"/>
        <v>9.5238095238095233E-2</v>
      </c>
      <c r="J656" s="54">
        <f t="shared" si="91"/>
        <v>350.47619047619048</v>
      </c>
      <c r="K656" s="204">
        <f t="shared" si="90"/>
        <v>77.104761904761901</v>
      </c>
      <c r="L656" s="245">
        <f t="shared" si="92"/>
        <v>175.23809523809524</v>
      </c>
      <c r="M656" s="245">
        <v>9.5009523809523806</v>
      </c>
      <c r="N656" s="56">
        <f t="shared" si="88"/>
        <v>0.63047775947281715</v>
      </c>
    </row>
    <row r="657" spans="1:14" ht="12.75" customHeight="1" x14ac:dyDescent="0.2">
      <c r="A657" s="240">
        <f t="shared" si="93"/>
        <v>269</v>
      </c>
      <c r="B657" s="17">
        <v>3</v>
      </c>
      <c r="C657" s="57" t="s">
        <v>75</v>
      </c>
      <c r="D657" s="81">
        <v>391.8</v>
      </c>
      <c r="E657" s="81"/>
      <c r="F657" s="81"/>
      <c r="G657" s="81">
        <f t="shared" si="89"/>
        <v>391.8</v>
      </c>
      <c r="H657" s="36">
        <v>57</v>
      </c>
      <c r="I657" s="204">
        <f t="shared" si="87"/>
        <v>6.7857142857142852E-2</v>
      </c>
      <c r="J657" s="54">
        <f t="shared" si="91"/>
        <v>249.71428571428569</v>
      </c>
      <c r="K657" s="204">
        <f t="shared" si="90"/>
        <v>54.937142857142852</v>
      </c>
      <c r="L657" s="245">
        <f t="shared" si="92"/>
        <v>124.85714285714285</v>
      </c>
      <c r="M657" s="245">
        <v>6.7694285714285716</v>
      </c>
      <c r="N657" s="56">
        <f t="shared" si="88"/>
        <v>1.1135222052067379</v>
      </c>
    </row>
    <row r="658" spans="1:14" ht="12.75" customHeight="1" x14ac:dyDescent="0.2">
      <c r="A658" s="240">
        <f t="shared" si="93"/>
        <v>270</v>
      </c>
      <c r="B658" s="17">
        <v>2</v>
      </c>
      <c r="C658" s="57" t="s">
        <v>76</v>
      </c>
      <c r="D658" s="81">
        <v>414</v>
      </c>
      <c r="E658" s="81"/>
      <c r="F658" s="81"/>
      <c r="G658" s="81">
        <f t="shared" si="89"/>
        <v>414</v>
      </c>
      <c r="H658" s="36"/>
      <c r="I658" s="204">
        <f t="shared" si="87"/>
        <v>0</v>
      </c>
      <c r="J658" s="54">
        <f t="shared" si="91"/>
        <v>0</v>
      </c>
      <c r="K658" s="204">
        <f t="shared" si="90"/>
        <v>0</v>
      </c>
      <c r="L658" s="245">
        <f t="shared" si="92"/>
        <v>0</v>
      </c>
      <c r="M658" s="245">
        <v>0</v>
      </c>
      <c r="N658" s="56">
        <f t="shared" si="88"/>
        <v>0</v>
      </c>
    </row>
    <row r="659" spans="1:14" ht="12.75" customHeight="1" x14ac:dyDescent="0.2">
      <c r="A659" s="240">
        <f t="shared" si="93"/>
        <v>271</v>
      </c>
      <c r="B659" s="17">
        <v>2</v>
      </c>
      <c r="C659" s="57" t="s">
        <v>77</v>
      </c>
      <c r="D659" s="81">
        <v>370.4</v>
      </c>
      <c r="E659" s="81">
        <v>116.4</v>
      </c>
      <c r="F659" s="81"/>
      <c r="G659" s="81">
        <f t="shared" si="89"/>
        <v>486.79999999999995</v>
      </c>
      <c r="H659" s="36"/>
      <c r="I659" s="204">
        <f t="shared" si="87"/>
        <v>0</v>
      </c>
      <c r="J659" s="54">
        <f t="shared" si="91"/>
        <v>0</v>
      </c>
      <c r="K659" s="204">
        <f t="shared" si="90"/>
        <v>0</v>
      </c>
      <c r="L659" s="245">
        <f t="shared" si="92"/>
        <v>0</v>
      </c>
      <c r="M659" s="245">
        <v>0</v>
      </c>
      <c r="N659" s="56">
        <f t="shared" si="88"/>
        <v>0</v>
      </c>
    </row>
    <row r="660" spans="1:14" ht="12.75" customHeight="1" x14ac:dyDescent="0.2">
      <c r="A660" s="240">
        <f t="shared" si="93"/>
        <v>272</v>
      </c>
      <c r="B660" s="17">
        <v>2</v>
      </c>
      <c r="C660" s="57" t="s">
        <v>78</v>
      </c>
      <c r="D660" s="81">
        <v>355</v>
      </c>
      <c r="E660" s="81"/>
      <c r="F660" s="81"/>
      <c r="G660" s="81">
        <f t="shared" si="89"/>
        <v>355</v>
      </c>
      <c r="H660" s="36"/>
      <c r="I660" s="204">
        <f t="shared" si="87"/>
        <v>0</v>
      </c>
      <c r="J660" s="54">
        <f t="shared" si="91"/>
        <v>0</v>
      </c>
      <c r="K660" s="204">
        <f t="shared" si="90"/>
        <v>0</v>
      </c>
      <c r="L660" s="245">
        <f t="shared" si="92"/>
        <v>0</v>
      </c>
      <c r="M660" s="245">
        <v>0</v>
      </c>
      <c r="N660" s="56">
        <f t="shared" si="88"/>
        <v>0</v>
      </c>
    </row>
    <row r="661" spans="1:14" ht="12.75" customHeight="1" x14ac:dyDescent="0.2">
      <c r="A661" s="240">
        <f t="shared" si="93"/>
        <v>273</v>
      </c>
      <c r="B661" s="17">
        <v>2</v>
      </c>
      <c r="C661" s="57" t="s">
        <v>79</v>
      </c>
      <c r="D661" s="81">
        <v>143.19999999999999</v>
      </c>
      <c r="E661" s="81"/>
      <c r="F661" s="81">
        <v>41.9</v>
      </c>
      <c r="G661" s="81">
        <f t="shared" si="89"/>
        <v>185.1</v>
      </c>
      <c r="H661" s="36"/>
      <c r="I661" s="204">
        <f t="shared" si="87"/>
        <v>0</v>
      </c>
      <c r="J661" s="54">
        <f t="shared" si="91"/>
        <v>0</v>
      </c>
      <c r="K661" s="204">
        <f t="shared" si="90"/>
        <v>0</v>
      </c>
      <c r="L661" s="245">
        <f t="shared" si="92"/>
        <v>0</v>
      </c>
      <c r="M661" s="245">
        <v>0</v>
      </c>
      <c r="N661" s="56">
        <f t="shared" si="88"/>
        <v>0</v>
      </c>
    </row>
    <row r="662" spans="1:14" ht="12.75" customHeight="1" x14ac:dyDescent="0.2">
      <c r="A662" s="240">
        <f t="shared" si="93"/>
        <v>274</v>
      </c>
      <c r="B662" s="17">
        <v>2</v>
      </c>
      <c r="C662" s="57" t="s">
        <v>80</v>
      </c>
      <c r="D662" s="81">
        <v>163.19999999999999</v>
      </c>
      <c r="E662" s="81"/>
      <c r="F662" s="81"/>
      <c r="G662" s="81">
        <f t="shared" si="89"/>
        <v>163.19999999999999</v>
      </c>
      <c r="H662" s="36"/>
      <c r="I662" s="204">
        <f t="shared" si="87"/>
        <v>0</v>
      </c>
      <c r="J662" s="54">
        <f t="shared" si="91"/>
        <v>0</v>
      </c>
      <c r="K662" s="204">
        <f t="shared" si="90"/>
        <v>0</v>
      </c>
      <c r="L662" s="245">
        <f t="shared" si="92"/>
        <v>0</v>
      </c>
      <c r="M662" s="245">
        <v>0</v>
      </c>
      <c r="N662" s="56">
        <f t="shared" si="88"/>
        <v>0</v>
      </c>
    </row>
    <row r="663" spans="1:14" ht="12.75" customHeight="1" x14ac:dyDescent="0.2">
      <c r="A663" s="240">
        <f t="shared" si="93"/>
        <v>275</v>
      </c>
      <c r="B663" s="17">
        <v>2</v>
      </c>
      <c r="C663" s="57" t="s">
        <v>81</v>
      </c>
      <c r="D663" s="81">
        <v>268.2</v>
      </c>
      <c r="E663" s="81"/>
      <c r="F663" s="81"/>
      <c r="G663" s="81">
        <f t="shared" si="89"/>
        <v>268.2</v>
      </c>
      <c r="H663" s="36"/>
      <c r="I663" s="204">
        <f t="shared" si="87"/>
        <v>0</v>
      </c>
      <c r="J663" s="54">
        <f t="shared" si="91"/>
        <v>0</v>
      </c>
      <c r="K663" s="204">
        <f t="shared" si="90"/>
        <v>0</v>
      </c>
      <c r="L663" s="245">
        <f t="shared" si="92"/>
        <v>0</v>
      </c>
      <c r="M663" s="245">
        <v>0</v>
      </c>
      <c r="N663" s="56">
        <f t="shared" si="88"/>
        <v>0</v>
      </c>
    </row>
    <row r="664" spans="1:14" ht="12.75" customHeight="1" x14ac:dyDescent="0.2">
      <c r="A664" s="240">
        <f t="shared" si="93"/>
        <v>276</v>
      </c>
      <c r="B664" s="17">
        <v>4</v>
      </c>
      <c r="C664" s="57" t="s">
        <v>82</v>
      </c>
      <c r="D664" s="81">
        <v>1401.05</v>
      </c>
      <c r="E664" s="81"/>
      <c r="F664" s="81"/>
      <c r="G664" s="81">
        <f t="shared" si="89"/>
        <v>1401.05</v>
      </c>
      <c r="H664" s="36">
        <v>174.8</v>
      </c>
      <c r="I664" s="204">
        <f t="shared" si="87"/>
        <v>0.20809523809523811</v>
      </c>
      <c r="J664" s="54">
        <f t="shared" si="91"/>
        <v>765.79047619047628</v>
      </c>
      <c r="K664" s="204">
        <f t="shared" si="90"/>
        <v>168.47390476190478</v>
      </c>
      <c r="L664" s="245">
        <f t="shared" si="92"/>
        <v>382.89523809523814</v>
      </c>
      <c r="M664" s="245">
        <v>20.759580952380954</v>
      </c>
      <c r="N664" s="56">
        <f t="shared" si="88"/>
        <v>0.95494036615395617</v>
      </c>
    </row>
    <row r="665" spans="1:14" ht="12.75" customHeight="1" x14ac:dyDescent="0.2">
      <c r="A665" s="240">
        <f t="shared" si="93"/>
        <v>277</v>
      </c>
      <c r="B665" s="17">
        <v>4</v>
      </c>
      <c r="C665" s="57" t="s">
        <v>83</v>
      </c>
      <c r="D665" s="81">
        <v>1909.5</v>
      </c>
      <c r="E665" s="81"/>
      <c r="F665" s="81"/>
      <c r="G665" s="81">
        <f t="shared" si="89"/>
        <v>1909.5</v>
      </c>
      <c r="H665" s="36">
        <v>176</v>
      </c>
      <c r="I665" s="204">
        <f t="shared" si="87"/>
        <v>0.20952380952380953</v>
      </c>
      <c r="J665" s="54">
        <f t="shared" si="91"/>
        <v>771.04761904761904</v>
      </c>
      <c r="K665" s="204">
        <f t="shared" si="90"/>
        <v>169.6304761904762</v>
      </c>
      <c r="L665" s="245">
        <f t="shared" si="92"/>
        <v>385.52380952380952</v>
      </c>
      <c r="M665" s="245">
        <v>20.902095238095239</v>
      </c>
      <c r="N665" s="56">
        <f t="shared" si="88"/>
        <v>0.70547473160513219</v>
      </c>
    </row>
    <row r="666" spans="1:14" ht="12.75" customHeight="1" x14ac:dyDescent="0.2">
      <c r="A666" s="240">
        <f t="shared" si="93"/>
        <v>278</v>
      </c>
      <c r="B666" s="17">
        <v>3</v>
      </c>
      <c r="C666" s="57" t="s">
        <v>116</v>
      </c>
      <c r="D666" s="81">
        <v>542.20000000000005</v>
      </c>
      <c r="E666" s="81"/>
      <c r="F666" s="81"/>
      <c r="G666" s="81">
        <f t="shared" si="89"/>
        <v>542.20000000000005</v>
      </c>
      <c r="H666" s="36">
        <v>67.5</v>
      </c>
      <c r="I666" s="204">
        <f t="shared" si="87"/>
        <v>8.0357142857142863E-2</v>
      </c>
      <c r="J666" s="54">
        <f t="shared" si="91"/>
        <v>295.71428571428572</v>
      </c>
      <c r="K666" s="204">
        <f t="shared" si="90"/>
        <v>65.057142857142864</v>
      </c>
      <c r="L666" s="245">
        <f t="shared" si="92"/>
        <v>147.85714285714286</v>
      </c>
      <c r="M666" s="245">
        <v>8.0164285714285732</v>
      </c>
      <c r="N666" s="56">
        <f t="shared" si="88"/>
        <v>0.95286794540759878</v>
      </c>
    </row>
    <row r="667" spans="1:14" ht="12.75" customHeight="1" x14ac:dyDescent="0.2">
      <c r="A667" s="240">
        <f t="shared" si="93"/>
        <v>279</v>
      </c>
      <c r="B667" s="17">
        <v>2</v>
      </c>
      <c r="C667" s="57" t="s">
        <v>117</v>
      </c>
      <c r="D667" s="81">
        <v>168.8</v>
      </c>
      <c r="E667" s="81"/>
      <c r="F667" s="81"/>
      <c r="G667" s="81">
        <f t="shared" si="89"/>
        <v>168.8</v>
      </c>
      <c r="H667" s="36"/>
      <c r="I667" s="204">
        <f t="shared" si="87"/>
        <v>0</v>
      </c>
      <c r="J667" s="54">
        <f t="shared" si="91"/>
        <v>0</v>
      </c>
      <c r="K667" s="204">
        <f t="shared" si="90"/>
        <v>0</v>
      </c>
      <c r="L667" s="245">
        <f t="shared" si="92"/>
        <v>0</v>
      </c>
      <c r="M667" s="245">
        <v>0</v>
      </c>
      <c r="N667" s="56">
        <f t="shared" si="88"/>
        <v>0</v>
      </c>
    </row>
    <row r="668" spans="1:14" ht="12.75" customHeight="1" x14ac:dyDescent="0.2">
      <c r="A668" s="240">
        <f t="shared" si="93"/>
        <v>280</v>
      </c>
      <c r="B668" s="17">
        <v>2</v>
      </c>
      <c r="C668" s="57" t="s">
        <v>118</v>
      </c>
      <c r="D668" s="81">
        <v>173.2</v>
      </c>
      <c r="E668" s="81"/>
      <c r="F668" s="81"/>
      <c r="G668" s="81">
        <f t="shared" si="89"/>
        <v>173.2</v>
      </c>
      <c r="H668" s="36"/>
      <c r="I668" s="204">
        <f t="shared" si="87"/>
        <v>0</v>
      </c>
      <c r="J668" s="54">
        <f t="shared" si="91"/>
        <v>0</v>
      </c>
      <c r="K668" s="204">
        <f t="shared" si="90"/>
        <v>0</v>
      </c>
      <c r="L668" s="245">
        <f t="shared" si="92"/>
        <v>0</v>
      </c>
      <c r="M668" s="245">
        <v>0</v>
      </c>
      <c r="N668" s="56">
        <f t="shared" si="88"/>
        <v>0</v>
      </c>
    </row>
    <row r="669" spans="1:14" ht="12.75" customHeight="1" x14ac:dyDescent="0.2">
      <c r="A669" s="240">
        <f t="shared" si="93"/>
        <v>281</v>
      </c>
      <c r="B669" s="17">
        <v>2</v>
      </c>
      <c r="C669" s="57" t="s">
        <v>119</v>
      </c>
      <c r="D669" s="81">
        <v>174.6</v>
      </c>
      <c r="E669" s="81"/>
      <c r="F669" s="81"/>
      <c r="G669" s="81">
        <f t="shared" si="89"/>
        <v>174.6</v>
      </c>
      <c r="H669" s="36"/>
      <c r="I669" s="204">
        <f t="shared" si="87"/>
        <v>0</v>
      </c>
      <c r="J669" s="54">
        <f t="shared" si="91"/>
        <v>0</v>
      </c>
      <c r="K669" s="204">
        <f t="shared" si="90"/>
        <v>0</v>
      </c>
      <c r="L669" s="245">
        <f t="shared" si="92"/>
        <v>0</v>
      </c>
      <c r="M669" s="245">
        <v>0</v>
      </c>
      <c r="N669" s="56">
        <f t="shared" si="88"/>
        <v>0</v>
      </c>
    </row>
    <row r="670" spans="1:14" ht="12.75" customHeight="1" x14ac:dyDescent="0.2">
      <c r="A670" s="240">
        <f t="shared" si="93"/>
        <v>282</v>
      </c>
      <c r="B670" s="17">
        <v>2</v>
      </c>
      <c r="C670" s="57" t="s">
        <v>120</v>
      </c>
      <c r="D670" s="81">
        <v>174.6</v>
      </c>
      <c r="E670" s="81"/>
      <c r="F670" s="81">
        <v>31</v>
      </c>
      <c r="G670" s="81">
        <f t="shared" si="89"/>
        <v>205.6</v>
      </c>
      <c r="H670" s="36"/>
      <c r="I670" s="204">
        <f t="shared" si="87"/>
        <v>0</v>
      </c>
      <c r="J670" s="54">
        <f t="shared" si="91"/>
        <v>0</v>
      </c>
      <c r="K670" s="204">
        <f t="shared" si="90"/>
        <v>0</v>
      </c>
      <c r="L670" s="245">
        <f t="shared" si="92"/>
        <v>0</v>
      </c>
      <c r="M670" s="245">
        <v>0</v>
      </c>
      <c r="N670" s="56">
        <f t="shared" si="88"/>
        <v>0</v>
      </c>
    </row>
    <row r="671" spans="1:14" ht="12.75" customHeight="1" x14ac:dyDescent="0.2">
      <c r="A671" s="240">
        <f t="shared" si="93"/>
        <v>283</v>
      </c>
      <c r="B671" s="17">
        <v>2</v>
      </c>
      <c r="C671" s="57" t="s">
        <v>121</v>
      </c>
      <c r="D671" s="81">
        <v>285.89999999999998</v>
      </c>
      <c r="E671" s="81"/>
      <c r="F671" s="81"/>
      <c r="G671" s="81">
        <f t="shared" si="89"/>
        <v>285.89999999999998</v>
      </c>
      <c r="H671" s="36"/>
      <c r="I671" s="204">
        <f t="shared" si="87"/>
        <v>0</v>
      </c>
      <c r="J671" s="54">
        <f t="shared" si="91"/>
        <v>0</v>
      </c>
      <c r="K671" s="204">
        <f t="shared" si="90"/>
        <v>0</v>
      </c>
      <c r="L671" s="245">
        <f t="shared" si="92"/>
        <v>0</v>
      </c>
      <c r="M671" s="245">
        <v>0</v>
      </c>
      <c r="N671" s="56">
        <f t="shared" si="88"/>
        <v>0</v>
      </c>
    </row>
    <row r="672" spans="1:14" ht="12.75" customHeight="1" x14ac:dyDescent="0.2">
      <c r="A672" s="240">
        <f t="shared" si="93"/>
        <v>284</v>
      </c>
      <c r="B672" s="17">
        <v>2</v>
      </c>
      <c r="C672" s="57" t="s">
        <v>122</v>
      </c>
      <c r="D672" s="81">
        <v>365.3</v>
      </c>
      <c r="E672" s="81">
        <v>20.6</v>
      </c>
      <c r="F672" s="81"/>
      <c r="G672" s="81">
        <f t="shared" si="89"/>
        <v>385.90000000000003</v>
      </c>
      <c r="H672" s="36"/>
      <c r="I672" s="204">
        <f t="shared" si="87"/>
        <v>0</v>
      </c>
      <c r="J672" s="54">
        <f t="shared" si="91"/>
        <v>0</v>
      </c>
      <c r="K672" s="204">
        <f t="shared" si="90"/>
        <v>0</v>
      </c>
      <c r="L672" s="245">
        <f t="shared" si="92"/>
        <v>0</v>
      </c>
      <c r="M672" s="245">
        <v>0</v>
      </c>
      <c r="N672" s="56">
        <f t="shared" si="88"/>
        <v>0</v>
      </c>
    </row>
    <row r="673" spans="1:14" ht="12.75" customHeight="1" x14ac:dyDescent="0.2">
      <c r="A673" s="240">
        <f t="shared" si="93"/>
        <v>285</v>
      </c>
      <c r="B673" s="17">
        <v>2</v>
      </c>
      <c r="C673" s="57" t="s">
        <v>123</v>
      </c>
      <c r="D673" s="81">
        <v>204.5</v>
      </c>
      <c r="E673" s="81"/>
      <c r="F673" s="81"/>
      <c r="G673" s="81">
        <f t="shared" si="89"/>
        <v>204.5</v>
      </c>
      <c r="H673" s="36"/>
      <c r="I673" s="204">
        <f t="shared" si="87"/>
        <v>0</v>
      </c>
      <c r="J673" s="54">
        <f t="shared" si="91"/>
        <v>0</v>
      </c>
      <c r="K673" s="204">
        <f t="shared" si="90"/>
        <v>0</v>
      </c>
      <c r="L673" s="245">
        <f t="shared" si="92"/>
        <v>0</v>
      </c>
      <c r="M673" s="245">
        <v>0</v>
      </c>
      <c r="N673" s="56">
        <f t="shared" si="88"/>
        <v>0</v>
      </c>
    </row>
    <row r="674" spans="1:14" ht="12.75" customHeight="1" x14ac:dyDescent="0.2">
      <c r="A674" s="240">
        <f t="shared" si="93"/>
        <v>286</v>
      </c>
      <c r="B674" s="17">
        <v>3</v>
      </c>
      <c r="C674" s="57" t="s">
        <v>124</v>
      </c>
      <c r="D674" s="81">
        <v>625.70000000000005</v>
      </c>
      <c r="E674" s="81"/>
      <c r="F674" s="81"/>
      <c r="G674" s="81">
        <f t="shared" si="89"/>
        <v>625.70000000000005</v>
      </c>
      <c r="H674" s="36">
        <v>73.5</v>
      </c>
      <c r="I674" s="204">
        <f t="shared" si="87"/>
        <v>8.7499999999999994E-2</v>
      </c>
      <c r="J674" s="54">
        <f t="shared" si="91"/>
        <v>322</v>
      </c>
      <c r="K674" s="204">
        <f t="shared" si="90"/>
        <v>70.84</v>
      </c>
      <c r="L674" s="245">
        <f t="shared" si="92"/>
        <v>161</v>
      </c>
      <c r="M674" s="245">
        <v>8.7289999999999992</v>
      </c>
      <c r="N674" s="56">
        <f t="shared" si="88"/>
        <v>0.89910340418731027</v>
      </c>
    </row>
    <row r="675" spans="1:14" ht="12.75" customHeight="1" x14ac:dyDescent="0.2">
      <c r="A675" s="240">
        <f t="shared" si="93"/>
        <v>287</v>
      </c>
      <c r="B675" s="17">
        <v>3</v>
      </c>
      <c r="C675" s="57" t="s">
        <v>126</v>
      </c>
      <c r="D675" s="81">
        <v>429.5</v>
      </c>
      <c r="E675" s="81"/>
      <c r="F675" s="81">
        <v>30.7</v>
      </c>
      <c r="G675" s="81">
        <f t="shared" si="89"/>
        <v>460.2</v>
      </c>
      <c r="H675" s="36">
        <v>45.3</v>
      </c>
      <c r="I675" s="204">
        <f t="shared" ref="I675:I713" si="94">H675/840</f>
        <v>5.3928571428571423E-2</v>
      </c>
      <c r="J675" s="54">
        <f t="shared" si="91"/>
        <v>198.45714285714283</v>
      </c>
      <c r="K675" s="204">
        <f t="shared" si="90"/>
        <v>43.660571428571423</v>
      </c>
      <c r="L675" s="245">
        <f t="shared" si="92"/>
        <v>99.228571428571414</v>
      </c>
      <c r="M675" s="245">
        <v>5.3799142857142854</v>
      </c>
      <c r="N675" s="56">
        <f t="shared" si="88"/>
        <v>0.80727869615832348</v>
      </c>
    </row>
    <row r="676" spans="1:14" ht="12.75" customHeight="1" x14ac:dyDescent="0.2">
      <c r="A676" s="240">
        <f t="shared" si="93"/>
        <v>288</v>
      </c>
      <c r="B676" s="17">
        <v>3</v>
      </c>
      <c r="C676" s="57" t="s">
        <v>127</v>
      </c>
      <c r="D676" s="81">
        <v>206.4</v>
      </c>
      <c r="E676" s="81"/>
      <c r="F676" s="81"/>
      <c r="G676" s="81">
        <f t="shared" si="89"/>
        <v>206.4</v>
      </c>
      <c r="H676" s="36">
        <v>30.2</v>
      </c>
      <c r="I676" s="204">
        <f t="shared" si="94"/>
        <v>3.5952380952380951E-2</v>
      </c>
      <c r="J676" s="54">
        <f t="shared" si="91"/>
        <v>132.3047619047619</v>
      </c>
      <c r="K676" s="204">
        <f t="shared" si="90"/>
        <v>29.10704761904762</v>
      </c>
      <c r="L676" s="245">
        <f t="shared" si="92"/>
        <v>66.152380952380952</v>
      </c>
      <c r="M676" s="245">
        <v>3.5866095238095239</v>
      </c>
      <c r="N676" s="56">
        <f t="shared" si="88"/>
        <v>1.1199166666666667</v>
      </c>
    </row>
    <row r="677" spans="1:14" ht="12.75" customHeight="1" x14ac:dyDescent="0.2">
      <c r="A677" s="240">
        <f t="shared" si="93"/>
        <v>289</v>
      </c>
      <c r="B677" s="17">
        <v>3</v>
      </c>
      <c r="C677" s="57" t="s">
        <v>1757</v>
      </c>
      <c r="D677" s="81">
        <v>275.2</v>
      </c>
      <c r="E677" s="81"/>
      <c r="F677" s="81"/>
      <c r="G677" s="81">
        <f t="shared" si="89"/>
        <v>275.2</v>
      </c>
      <c r="H677" s="36">
        <v>27</v>
      </c>
      <c r="I677" s="204">
        <f t="shared" si="94"/>
        <v>3.214285714285714E-2</v>
      </c>
      <c r="J677" s="54">
        <f t="shared" si="91"/>
        <v>118.28571428571428</v>
      </c>
      <c r="K677" s="204">
        <f t="shared" si="90"/>
        <v>26.022857142857141</v>
      </c>
      <c r="L677" s="245">
        <f t="shared" si="92"/>
        <v>59.142857142857139</v>
      </c>
      <c r="M677" s="245">
        <v>3.2065714285714284</v>
      </c>
      <c r="N677" s="56">
        <f t="shared" si="88"/>
        <v>0.75093750000000004</v>
      </c>
    </row>
    <row r="678" spans="1:14" ht="12.75" customHeight="1" x14ac:dyDescent="0.2">
      <c r="A678" s="240">
        <f t="shared" si="93"/>
        <v>290</v>
      </c>
      <c r="B678" s="17">
        <v>3</v>
      </c>
      <c r="C678" s="57" t="s">
        <v>1758</v>
      </c>
      <c r="D678" s="81">
        <v>318.89999999999998</v>
      </c>
      <c r="E678" s="81"/>
      <c r="F678" s="81"/>
      <c r="G678" s="81">
        <f t="shared" si="89"/>
        <v>318.89999999999998</v>
      </c>
      <c r="H678" s="36">
        <v>65</v>
      </c>
      <c r="I678" s="204">
        <f t="shared" si="94"/>
        <v>7.7380952380952384E-2</v>
      </c>
      <c r="J678" s="54">
        <f t="shared" si="91"/>
        <v>284.76190476190476</v>
      </c>
      <c r="K678" s="204">
        <f t="shared" si="90"/>
        <v>62.647619047619045</v>
      </c>
      <c r="L678" s="245">
        <f t="shared" si="92"/>
        <v>142.38095238095238</v>
      </c>
      <c r="M678" s="245">
        <v>7.7195238095238103</v>
      </c>
      <c r="N678" s="56">
        <f t="shared" si="88"/>
        <v>1.5600815302602697</v>
      </c>
    </row>
    <row r="679" spans="1:14" ht="12.75" customHeight="1" x14ac:dyDescent="0.2">
      <c r="A679" s="240">
        <f t="shared" si="93"/>
        <v>291</v>
      </c>
      <c r="B679" s="17">
        <v>1</v>
      </c>
      <c r="C679" s="57" t="s">
        <v>1759</v>
      </c>
      <c r="D679" s="81">
        <v>75.2</v>
      </c>
      <c r="E679" s="81"/>
      <c r="F679" s="81"/>
      <c r="G679" s="81">
        <f t="shared" si="89"/>
        <v>75.2</v>
      </c>
      <c r="H679" s="36"/>
      <c r="I679" s="204">
        <f t="shared" si="94"/>
        <v>0</v>
      </c>
      <c r="J679" s="54">
        <f t="shared" si="91"/>
        <v>0</v>
      </c>
      <c r="K679" s="204">
        <f t="shared" si="90"/>
        <v>0</v>
      </c>
      <c r="L679" s="245">
        <f t="shared" si="92"/>
        <v>0</v>
      </c>
      <c r="M679" s="245">
        <v>0</v>
      </c>
      <c r="N679" s="56">
        <f t="shared" si="88"/>
        <v>0</v>
      </c>
    </row>
    <row r="680" spans="1:14" ht="12.75" customHeight="1" x14ac:dyDescent="0.2">
      <c r="A680" s="240">
        <f t="shared" si="93"/>
        <v>292</v>
      </c>
      <c r="B680" s="17">
        <v>1</v>
      </c>
      <c r="C680" s="57" t="s">
        <v>1760</v>
      </c>
      <c r="D680" s="81">
        <v>320.89999999999998</v>
      </c>
      <c r="E680" s="81"/>
      <c r="F680" s="81"/>
      <c r="G680" s="81">
        <f t="shared" si="89"/>
        <v>320.89999999999998</v>
      </c>
      <c r="H680" s="36"/>
      <c r="I680" s="204">
        <f t="shared" si="94"/>
        <v>0</v>
      </c>
      <c r="J680" s="54">
        <f t="shared" si="91"/>
        <v>0</v>
      </c>
      <c r="K680" s="204">
        <f t="shared" si="90"/>
        <v>0</v>
      </c>
      <c r="L680" s="245">
        <f t="shared" si="92"/>
        <v>0</v>
      </c>
      <c r="M680" s="245">
        <v>0</v>
      </c>
      <c r="N680" s="56">
        <f t="shared" ref="N680:N718" si="95">(J680+K680+L680+M680)/D680</f>
        <v>0</v>
      </c>
    </row>
    <row r="681" spans="1:14" ht="12.75" customHeight="1" x14ac:dyDescent="0.2">
      <c r="A681" s="240">
        <f t="shared" si="93"/>
        <v>293</v>
      </c>
      <c r="B681" s="17">
        <v>3</v>
      </c>
      <c r="C681" s="57" t="s">
        <v>1761</v>
      </c>
      <c r="D681" s="81">
        <v>417.2</v>
      </c>
      <c r="E681" s="81"/>
      <c r="F681" s="81"/>
      <c r="G681" s="81">
        <f t="shared" si="89"/>
        <v>417.2</v>
      </c>
      <c r="H681" s="36">
        <v>45.6</v>
      </c>
      <c r="I681" s="204">
        <f t="shared" si="94"/>
        <v>5.4285714285714284E-2</v>
      </c>
      <c r="J681" s="54">
        <f t="shared" si="91"/>
        <v>199.77142857142857</v>
      </c>
      <c r="K681" s="204">
        <f t="shared" si="90"/>
        <v>43.949714285714286</v>
      </c>
      <c r="L681" s="245">
        <f t="shared" si="92"/>
        <v>99.885714285714286</v>
      </c>
      <c r="M681" s="245">
        <v>5.4155428571428574</v>
      </c>
      <c r="N681" s="56">
        <f t="shared" si="95"/>
        <v>0.83658293384467886</v>
      </c>
    </row>
    <row r="682" spans="1:14" ht="12.75" customHeight="1" x14ac:dyDescent="0.2">
      <c r="A682" s="240">
        <f t="shared" si="93"/>
        <v>294</v>
      </c>
      <c r="B682" s="17">
        <v>2</v>
      </c>
      <c r="C682" s="57" t="s">
        <v>1762</v>
      </c>
      <c r="D682" s="81">
        <v>321.3</v>
      </c>
      <c r="E682" s="81"/>
      <c r="F682" s="81"/>
      <c r="G682" s="81">
        <f t="shared" si="89"/>
        <v>321.3</v>
      </c>
      <c r="H682" s="36"/>
      <c r="I682" s="204">
        <f t="shared" si="94"/>
        <v>0</v>
      </c>
      <c r="J682" s="54">
        <f t="shared" si="91"/>
        <v>0</v>
      </c>
      <c r="K682" s="204">
        <f t="shared" si="90"/>
        <v>0</v>
      </c>
      <c r="L682" s="245">
        <f t="shared" si="92"/>
        <v>0</v>
      </c>
      <c r="M682" s="245">
        <v>0</v>
      </c>
      <c r="N682" s="56">
        <f t="shared" si="95"/>
        <v>0</v>
      </c>
    </row>
    <row r="683" spans="1:14" ht="12.75" customHeight="1" x14ac:dyDescent="0.2">
      <c r="A683" s="240">
        <f t="shared" si="93"/>
        <v>295</v>
      </c>
      <c r="B683" s="17">
        <v>3</v>
      </c>
      <c r="C683" s="57" t="s">
        <v>1763</v>
      </c>
      <c r="D683" s="81">
        <v>284.5</v>
      </c>
      <c r="E683" s="81"/>
      <c r="F683" s="81"/>
      <c r="G683" s="81">
        <f t="shared" si="89"/>
        <v>284.5</v>
      </c>
      <c r="H683" s="36">
        <v>53</v>
      </c>
      <c r="I683" s="204">
        <f t="shared" si="94"/>
        <v>6.3095238095238093E-2</v>
      </c>
      <c r="J683" s="54">
        <f t="shared" si="91"/>
        <v>232.19047619047618</v>
      </c>
      <c r="K683" s="204">
        <f t="shared" si="90"/>
        <v>51.081904761904759</v>
      </c>
      <c r="L683" s="245">
        <f t="shared" si="92"/>
        <v>116.09523809523809</v>
      </c>
      <c r="M683" s="245">
        <v>6.2943809523809522</v>
      </c>
      <c r="N683" s="56">
        <f t="shared" si="95"/>
        <v>1.4258769771528998</v>
      </c>
    </row>
    <row r="684" spans="1:14" ht="12.75" customHeight="1" x14ac:dyDescent="0.2">
      <c r="A684" s="240">
        <f t="shared" si="93"/>
        <v>296</v>
      </c>
      <c r="B684" s="17">
        <v>3</v>
      </c>
      <c r="C684" s="57" t="s">
        <v>1764</v>
      </c>
      <c r="D684" s="81">
        <v>326.10000000000002</v>
      </c>
      <c r="E684" s="81"/>
      <c r="F684" s="81"/>
      <c r="G684" s="81">
        <f t="shared" si="89"/>
        <v>326.10000000000002</v>
      </c>
      <c r="H684" s="36">
        <v>49.6</v>
      </c>
      <c r="I684" s="204">
        <f t="shared" si="94"/>
        <v>5.904761904761905E-2</v>
      </c>
      <c r="J684" s="54">
        <f t="shared" si="91"/>
        <v>217.29523809523809</v>
      </c>
      <c r="K684" s="204">
        <f t="shared" si="90"/>
        <v>47.804952380952379</v>
      </c>
      <c r="L684" s="245">
        <f t="shared" si="92"/>
        <v>108.64761904761905</v>
      </c>
      <c r="M684" s="245">
        <v>5.8905904761904768</v>
      </c>
      <c r="N684" s="56">
        <f t="shared" si="95"/>
        <v>1.1641778595522845</v>
      </c>
    </row>
    <row r="685" spans="1:14" ht="12.75" customHeight="1" x14ac:dyDescent="0.2">
      <c r="A685" s="240">
        <f t="shared" si="93"/>
        <v>297</v>
      </c>
      <c r="B685" s="17">
        <v>2</v>
      </c>
      <c r="C685" s="57" t="s">
        <v>1765</v>
      </c>
      <c r="D685" s="81">
        <v>497.9</v>
      </c>
      <c r="E685" s="81"/>
      <c r="F685" s="81">
        <v>40.6</v>
      </c>
      <c r="G685" s="81">
        <f t="shared" si="89"/>
        <v>538.5</v>
      </c>
      <c r="H685" s="36"/>
      <c r="I685" s="204">
        <f t="shared" si="94"/>
        <v>0</v>
      </c>
      <c r="J685" s="54">
        <f t="shared" si="91"/>
        <v>0</v>
      </c>
      <c r="K685" s="204">
        <f t="shared" si="90"/>
        <v>0</v>
      </c>
      <c r="L685" s="245">
        <f t="shared" si="92"/>
        <v>0</v>
      </c>
      <c r="M685" s="245">
        <v>0</v>
      </c>
      <c r="N685" s="56">
        <f t="shared" si="95"/>
        <v>0</v>
      </c>
    </row>
    <row r="686" spans="1:14" ht="12.75" customHeight="1" x14ac:dyDescent="0.2">
      <c r="A686" s="240">
        <f t="shared" si="93"/>
        <v>298</v>
      </c>
      <c r="B686" s="17">
        <v>1</v>
      </c>
      <c r="C686" s="57" t="s">
        <v>1766</v>
      </c>
      <c r="D686" s="81">
        <v>138.80000000000001</v>
      </c>
      <c r="E686" s="81"/>
      <c r="F686" s="81"/>
      <c r="G686" s="81">
        <f t="shared" si="89"/>
        <v>138.80000000000001</v>
      </c>
      <c r="H686" s="36"/>
      <c r="I686" s="204">
        <f t="shared" si="94"/>
        <v>0</v>
      </c>
      <c r="J686" s="54">
        <f t="shared" si="91"/>
        <v>0</v>
      </c>
      <c r="K686" s="204">
        <f t="shared" si="90"/>
        <v>0</v>
      </c>
      <c r="L686" s="245">
        <f t="shared" si="92"/>
        <v>0</v>
      </c>
      <c r="M686" s="245">
        <v>0</v>
      </c>
      <c r="N686" s="56">
        <f t="shared" si="95"/>
        <v>0</v>
      </c>
    </row>
    <row r="687" spans="1:14" ht="12.75" customHeight="1" x14ac:dyDescent="0.2">
      <c r="A687" s="240">
        <f t="shared" si="93"/>
        <v>299</v>
      </c>
      <c r="B687" s="17">
        <v>9</v>
      </c>
      <c r="C687" s="57" t="s">
        <v>1767</v>
      </c>
      <c r="D687" s="81">
        <v>4598.6000000000004</v>
      </c>
      <c r="E687" s="81">
        <v>90.9</v>
      </c>
      <c r="F687" s="81">
        <v>100</v>
      </c>
      <c r="G687" s="81">
        <f t="shared" si="89"/>
        <v>4789.5</v>
      </c>
      <c r="H687" s="36">
        <v>560</v>
      </c>
      <c r="I687" s="204">
        <f t="shared" si="94"/>
        <v>0.66666666666666663</v>
      </c>
      <c r="J687" s="54">
        <f t="shared" si="91"/>
        <v>2453.333333333333</v>
      </c>
      <c r="K687" s="204">
        <f t="shared" si="90"/>
        <v>539.73333333333323</v>
      </c>
      <c r="L687" s="245">
        <f t="shared" si="92"/>
        <v>1226.6666666666665</v>
      </c>
      <c r="M687" s="245">
        <v>66.506666666666661</v>
      </c>
      <c r="N687" s="56">
        <f t="shared" si="95"/>
        <v>0.9320749793415386</v>
      </c>
    </row>
    <row r="688" spans="1:14" ht="12.75" customHeight="1" x14ac:dyDescent="0.2">
      <c r="A688" s="240">
        <f t="shared" si="93"/>
        <v>300</v>
      </c>
      <c r="B688" s="17">
        <v>2</v>
      </c>
      <c r="C688" s="57" t="s">
        <v>1768</v>
      </c>
      <c r="D688" s="81">
        <v>387.4</v>
      </c>
      <c r="E688" s="81"/>
      <c r="F688" s="81"/>
      <c r="G688" s="81">
        <f t="shared" si="89"/>
        <v>387.4</v>
      </c>
      <c r="H688" s="36"/>
      <c r="I688" s="204">
        <f t="shared" si="94"/>
        <v>0</v>
      </c>
      <c r="J688" s="54">
        <f t="shared" si="91"/>
        <v>0</v>
      </c>
      <c r="K688" s="204">
        <f t="shared" si="90"/>
        <v>0</v>
      </c>
      <c r="L688" s="245">
        <f t="shared" si="92"/>
        <v>0</v>
      </c>
      <c r="M688" s="245">
        <v>0</v>
      </c>
      <c r="N688" s="56">
        <f t="shared" si="95"/>
        <v>0</v>
      </c>
    </row>
    <row r="689" spans="1:14" ht="12.75" customHeight="1" x14ac:dyDescent="0.2">
      <c r="A689" s="240">
        <f t="shared" si="93"/>
        <v>301</v>
      </c>
      <c r="B689" s="17">
        <v>10</v>
      </c>
      <c r="C689" s="57" t="s">
        <v>1769</v>
      </c>
      <c r="D689" s="81">
        <v>4956.8999999999996</v>
      </c>
      <c r="E689" s="81"/>
      <c r="F689" s="81"/>
      <c r="G689" s="81">
        <f t="shared" si="89"/>
        <v>4956.8999999999996</v>
      </c>
      <c r="H689" s="36">
        <v>480</v>
      </c>
      <c r="I689" s="204">
        <f t="shared" si="94"/>
        <v>0.5714285714285714</v>
      </c>
      <c r="J689" s="54">
        <f t="shared" si="91"/>
        <v>2102.8571428571427</v>
      </c>
      <c r="K689" s="204">
        <f t="shared" si="90"/>
        <v>462.62857142857138</v>
      </c>
      <c r="L689" s="245">
        <f t="shared" si="92"/>
        <v>1051.4285714285713</v>
      </c>
      <c r="M689" s="245">
        <v>57.005714285714284</v>
      </c>
      <c r="N689" s="56">
        <f t="shared" si="95"/>
        <v>0.74117291048841005</v>
      </c>
    </row>
    <row r="690" spans="1:14" ht="12.75" customHeight="1" x14ac:dyDescent="0.2">
      <c r="A690" s="240">
        <f t="shared" si="93"/>
        <v>302</v>
      </c>
      <c r="B690" s="17">
        <v>9</v>
      </c>
      <c r="C690" s="57" t="s">
        <v>1770</v>
      </c>
      <c r="D690" s="81">
        <v>4250.2</v>
      </c>
      <c r="E690" s="81"/>
      <c r="F690" s="81"/>
      <c r="G690" s="81">
        <v>4250.2</v>
      </c>
      <c r="H690" s="36">
        <v>500</v>
      </c>
      <c r="I690" s="204">
        <f t="shared" si="94"/>
        <v>0.59523809523809523</v>
      </c>
      <c r="J690" s="54">
        <f t="shared" si="91"/>
        <v>2190.4761904761904</v>
      </c>
      <c r="K690" s="204">
        <f t="shared" si="90"/>
        <v>481.90476190476187</v>
      </c>
      <c r="L690" s="245">
        <f t="shared" si="92"/>
        <v>1095.2380952380952</v>
      </c>
      <c r="M690" s="245">
        <v>59.380952380952387</v>
      </c>
      <c r="N690" s="56">
        <f t="shared" si="95"/>
        <v>0.9004282151428169</v>
      </c>
    </row>
    <row r="691" spans="1:14" ht="12.75" customHeight="1" x14ac:dyDescent="0.2">
      <c r="A691" s="240">
        <f t="shared" si="93"/>
        <v>303</v>
      </c>
      <c r="B691" s="17">
        <v>3</v>
      </c>
      <c r="C691" s="57" t="s">
        <v>1771</v>
      </c>
      <c r="D691" s="81">
        <v>251.9</v>
      </c>
      <c r="E691" s="81"/>
      <c r="F691" s="81"/>
      <c r="G691" s="81">
        <f t="shared" si="89"/>
        <v>251.9</v>
      </c>
      <c r="H691" s="36"/>
      <c r="I691" s="204">
        <f t="shared" si="94"/>
        <v>0</v>
      </c>
      <c r="J691" s="54">
        <f t="shared" si="91"/>
        <v>0</v>
      </c>
      <c r="K691" s="204">
        <f t="shared" si="90"/>
        <v>0</v>
      </c>
      <c r="L691" s="245">
        <f t="shared" si="92"/>
        <v>0</v>
      </c>
      <c r="M691" s="245">
        <v>0</v>
      </c>
      <c r="N691" s="56">
        <f t="shared" si="95"/>
        <v>0</v>
      </c>
    </row>
    <row r="692" spans="1:14" ht="12.75" customHeight="1" x14ac:dyDescent="0.2">
      <c r="A692" s="240">
        <f t="shared" si="93"/>
        <v>304</v>
      </c>
      <c r="B692" s="17">
        <v>3</v>
      </c>
      <c r="C692" s="57" t="s">
        <v>1772</v>
      </c>
      <c r="D692" s="81">
        <v>352.7</v>
      </c>
      <c r="E692" s="81"/>
      <c r="F692" s="81"/>
      <c r="G692" s="81">
        <f t="shared" si="89"/>
        <v>352.7</v>
      </c>
      <c r="H692" s="36">
        <v>57.1</v>
      </c>
      <c r="I692" s="204">
        <f t="shared" si="94"/>
        <v>6.7976190476190482E-2</v>
      </c>
      <c r="J692" s="54">
        <f t="shared" si="91"/>
        <v>250.15238095238098</v>
      </c>
      <c r="K692" s="204">
        <f t="shared" si="90"/>
        <v>55.033523809523814</v>
      </c>
      <c r="L692" s="245">
        <f t="shared" si="92"/>
        <v>125.07619047619049</v>
      </c>
      <c r="M692" s="245">
        <v>6.7813047619047628</v>
      </c>
      <c r="N692" s="56">
        <f t="shared" si="95"/>
        <v>1.2391363765239582</v>
      </c>
    </row>
    <row r="693" spans="1:14" ht="12.75" customHeight="1" x14ac:dyDescent="0.2">
      <c r="A693" s="240">
        <f t="shared" si="93"/>
        <v>305</v>
      </c>
      <c r="B693" s="17">
        <v>3</v>
      </c>
      <c r="C693" s="57" t="s">
        <v>1773</v>
      </c>
      <c r="D693" s="81">
        <v>301.8</v>
      </c>
      <c r="E693" s="81"/>
      <c r="F693" s="81"/>
      <c r="G693" s="81">
        <f t="shared" si="89"/>
        <v>301.8</v>
      </c>
      <c r="H693" s="36"/>
      <c r="I693" s="204">
        <f t="shared" si="94"/>
        <v>0</v>
      </c>
      <c r="J693" s="54">
        <f t="shared" si="91"/>
        <v>0</v>
      </c>
      <c r="K693" s="204">
        <f t="shared" si="90"/>
        <v>0</v>
      </c>
      <c r="L693" s="245">
        <f t="shared" si="92"/>
        <v>0</v>
      </c>
      <c r="M693" s="245">
        <v>0</v>
      </c>
      <c r="N693" s="56">
        <f t="shared" si="95"/>
        <v>0</v>
      </c>
    </row>
    <row r="694" spans="1:14" ht="12.75" customHeight="1" x14ac:dyDescent="0.2">
      <c r="A694" s="240">
        <f t="shared" si="93"/>
        <v>306</v>
      </c>
      <c r="B694" s="17">
        <v>3</v>
      </c>
      <c r="C694" s="57" t="s">
        <v>1795</v>
      </c>
      <c r="D694" s="81">
        <v>244.4</v>
      </c>
      <c r="E694" s="81"/>
      <c r="F694" s="81">
        <v>51.7</v>
      </c>
      <c r="G694" s="81">
        <f t="shared" si="89"/>
        <v>296.10000000000002</v>
      </c>
      <c r="H694" s="36">
        <v>30</v>
      </c>
      <c r="I694" s="204">
        <f t="shared" si="94"/>
        <v>3.5714285714285712E-2</v>
      </c>
      <c r="J694" s="54">
        <f t="shared" si="91"/>
        <v>131.42857142857142</v>
      </c>
      <c r="K694" s="204">
        <f t="shared" si="90"/>
        <v>28.914285714285711</v>
      </c>
      <c r="L694" s="245">
        <f t="shared" si="92"/>
        <v>65.714285714285708</v>
      </c>
      <c r="M694" s="245">
        <v>3.5628571428571427</v>
      </c>
      <c r="N694" s="56">
        <f t="shared" si="95"/>
        <v>0.93952536824877242</v>
      </c>
    </row>
    <row r="695" spans="1:14" ht="12.75" customHeight="1" x14ac:dyDescent="0.2">
      <c r="A695" s="240">
        <f t="shared" si="93"/>
        <v>307</v>
      </c>
      <c r="B695" s="17">
        <v>2</v>
      </c>
      <c r="C695" s="57" t="s">
        <v>1796</v>
      </c>
      <c r="D695" s="81">
        <v>253.1</v>
      </c>
      <c r="E695" s="81"/>
      <c r="F695" s="81"/>
      <c r="G695" s="81">
        <f t="shared" si="89"/>
        <v>253.1</v>
      </c>
      <c r="H695" s="36"/>
      <c r="I695" s="204">
        <f t="shared" si="94"/>
        <v>0</v>
      </c>
      <c r="J695" s="54">
        <f t="shared" si="91"/>
        <v>0</v>
      </c>
      <c r="K695" s="204">
        <f t="shared" si="90"/>
        <v>0</v>
      </c>
      <c r="L695" s="245">
        <f t="shared" si="92"/>
        <v>0</v>
      </c>
      <c r="M695" s="245">
        <v>0</v>
      </c>
      <c r="N695" s="56">
        <f t="shared" si="95"/>
        <v>0</v>
      </c>
    </row>
    <row r="696" spans="1:14" ht="12.75" customHeight="1" x14ac:dyDescent="0.2">
      <c r="A696" s="240">
        <f t="shared" si="93"/>
        <v>308</v>
      </c>
      <c r="B696" s="17">
        <v>2</v>
      </c>
      <c r="C696" s="57" t="s">
        <v>1797</v>
      </c>
      <c r="D696" s="81">
        <v>480.1</v>
      </c>
      <c r="E696" s="81"/>
      <c r="F696" s="81"/>
      <c r="G696" s="81">
        <f t="shared" si="89"/>
        <v>480.1</v>
      </c>
      <c r="H696" s="36"/>
      <c r="I696" s="204">
        <f t="shared" si="94"/>
        <v>0</v>
      </c>
      <c r="J696" s="54">
        <f t="shared" si="91"/>
        <v>0</v>
      </c>
      <c r="K696" s="204">
        <f t="shared" si="90"/>
        <v>0</v>
      </c>
      <c r="L696" s="245">
        <f t="shared" si="92"/>
        <v>0</v>
      </c>
      <c r="M696" s="245">
        <v>0</v>
      </c>
      <c r="N696" s="56">
        <f t="shared" si="95"/>
        <v>0</v>
      </c>
    </row>
    <row r="697" spans="1:14" ht="12.75" customHeight="1" x14ac:dyDescent="0.2">
      <c r="A697" s="240">
        <f t="shared" si="93"/>
        <v>309</v>
      </c>
      <c r="B697" s="17">
        <v>2</v>
      </c>
      <c r="C697" s="57" t="s">
        <v>1798</v>
      </c>
      <c r="D697" s="81">
        <v>199</v>
      </c>
      <c r="E697" s="81"/>
      <c r="F697" s="81"/>
      <c r="G697" s="81">
        <f t="shared" si="89"/>
        <v>199</v>
      </c>
      <c r="H697" s="36"/>
      <c r="I697" s="204">
        <f t="shared" si="94"/>
        <v>0</v>
      </c>
      <c r="J697" s="54">
        <f t="shared" si="91"/>
        <v>0</v>
      </c>
      <c r="K697" s="204">
        <f t="shared" si="90"/>
        <v>0</v>
      </c>
      <c r="L697" s="245">
        <f t="shared" si="92"/>
        <v>0</v>
      </c>
      <c r="M697" s="245">
        <v>0</v>
      </c>
      <c r="N697" s="56">
        <f t="shared" si="95"/>
        <v>0</v>
      </c>
    </row>
    <row r="698" spans="1:14" ht="12.75" customHeight="1" x14ac:dyDescent="0.2">
      <c r="A698" s="240">
        <f t="shared" si="93"/>
        <v>310</v>
      </c>
      <c r="B698" s="17">
        <v>3</v>
      </c>
      <c r="C698" s="57" t="s">
        <v>1799</v>
      </c>
      <c r="D698" s="81">
        <v>296.41000000000003</v>
      </c>
      <c r="E698" s="81"/>
      <c r="F698" s="81"/>
      <c r="G698" s="81">
        <f t="shared" si="89"/>
        <v>296.41000000000003</v>
      </c>
      <c r="H698" s="36">
        <v>42.5</v>
      </c>
      <c r="I698" s="204">
        <f t="shared" si="94"/>
        <v>5.0595238095238096E-2</v>
      </c>
      <c r="J698" s="54">
        <f t="shared" si="91"/>
        <v>186.1904761904762</v>
      </c>
      <c r="K698" s="204">
        <f t="shared" si="90"/>
        <v>40.961904761904762</v>
      </c>
      <c r="L698" s="245">
        <f t="shared" si="92"/>
        <v>93.095238095238102</v>
      </c>
      <c r="M698" s="245">
        <v>5.0473809523809523</v>
      </c>
      <c r="N698" s="56">
        <f t="shared" si="95"/>
        <v>1.0974494787625249</v>
      </c>
    </row>
    <row r="699" spans="1:14" ht="12.75" customHeight="1" x14ac:dyDescent="0.2">
      <c r="A699" s="240">
        <f t="shared" si="93"/>
        <v>311</v>
      </c>
      <c r="B699" s="17">
        <v>3</v>
      </c>
      <c r="C699" s="57" t="s">
        <v>1800</v>
      </c>
      <c r="D699" s="81">
        <v>273.60000000000002</v>
      </c>
      <c r="E699" s="81">
        <v>19.399999999999999</v>
      </c>
      <c r="F699" s="81"/>
      <c r="G699" s="81">
        <f t="shared" ref="G699:G717" si="96">D699+E699+F699</f>
        <v>293</v>
      </c>
      <c r="H699" s="36">
        <v>47</v>
      </c>
      <c r="I699" s="204">
        <f t="shared" si="94"/>
        <v>5.5952380952380955E-2</v>
      </c>
      <c r="J699" s="54">
        <f t="shared" si="91"/>
        <v>205.90476190476193</v>
      </c>
      <c r="K699" s="204">
        <f t="shared" si="90"/>
        <v>45.299047619047627</v>
      </c>
      <c r="L699" s="245">
        <f t="shared" si="92"/>
        <v>102.95238095238096</v>
      </c>
      <c r="M699" s="245">
        <v>5.5818095238095244</v>
      </c>
      <c r="N699" s="56">
        <f t="shared" si="95"/>
        <v>1.3148318713450293</v>
      </c>
    </row>
    <row r="700" spans="1:14" ht="12.75" customHeight="1" x14ac:dyDescent="0.2">
      <c r="A700" s="240">
        <f t="shared" si="93"/>
        <v>312</v>
      </c>
      <c r="B700" s="17">
        <v>3</v>
      </c>
      <c r="C700" s="57" t="s">
        <v>1801</v>
      </c>
      <c r="D700" s="81">
        <v>308.60000000000002</v>
      </c>
      <c r="E700" s="81"/>
      <c r="F700" s="81"/>
      <c r="G700" s="81">
        <f t="shared" si="96"/>
        <v>308.60000000000002</v>
      </c>
      <c r="H700" s="36">
        <v>43.1</v>
      </c>
      <c r="I700" s="204">
        <f t="shared" si="94"/>
        <v>5.1309523809523812E-2</v>
      </c>
      <c r="J700" s="54">
        <f t="shared" si="91"/>
        <v>188.81904761904764</v>
      </c>
      <c r="K700" s="204">
        <f t="shared" ref="K700:K713" si="97">J700*0.22</f>
        <v>41.540190476190482</v>
      </c>
      <c r="L700" s="245">
        <f t="shared" si="92"/>
        <v>94.409523809523819</v>
      </c>
      <c r="M700" s="245">
        <v>5.1186380952380954</v>
      </c>
      <c r="N700" s="56">
        <f t="shared" si="95"/>
        <v>1.0689805573558004</v>
      </c>
    </row>
    <row r="701" spans="1:14" ht="12.75" customHeight="1" x14ac:dyDescent="0.2">
      <c r="A701" s="240">
        <f t="shared" si="93"/>
        <v>313</v>
      </c>
      <c r="B701" s="17">
        <v>1</v>
      </c>
      <c r="C701" s="57" t="s">
        <v>1804</v>
      </c>
      <c r="D701" s="81">
        <v>203.5</v>
      </c>
      <c r="E701" s="81"/>
      <c r="F701" s="81"/>
      <c r="G701" s="81">
        <f t="shared" si="96"/>
        <v>203.5</v>
      </c>
      <c r="H701" s="36"/>
      <c r="I701" s="204">
        <f t="shared" si="94"/>
        <v>0</v>
      </c>
      <c r="J701" s="54">
        <f t="shared" si="91"/>
        <v>0</v>
      </c>
      <c r="K701" s="204">
        <f t="shared" si="97"/>
        <v>0</v>
      </c>
      <c r="L701" s="245">
        <f t="shared" si="92"/>
        <v>0</v>
      </c>
      <c r="M701" s="245">
        <v>0</v>
      </c>
      <c r="N701" s="56">
        <f t="shared" si="95"/>
        <v>0</v>
      </c>
    </row>
    <row r="702" spans="1:14" ht="12.75" customHeight="1" x14ac:dyDescent="0.2">
      <c r="A702" s="240">
        <f t="shared" si="93"/>
        <v>314</v>
      </c>
      <c r="B702" s="17">
        <v>1</v>
      </c>
      <c r="C702" s="57" t="s">
        <v>1817</v>
      </c>
      <c r="D702" s="81">
        <v>96.1</v>
      </c>
      <c r="E702" s="81"/>
      <c r="F702" s="81"/>
      <c r="G702" s="81">
        <f t="shared" si="96"/>
        <v>96.1</v>
      </c>
      <c r="H702" s="36"/>
      <c r="I702" s="204">
        <f t="shared" si="94"/>
        <v>0</v>
      </c>
      <c r="J702" s="54">
        <f t="shared" si="91"/>
        <v>0</v>
      </c>
      <c r="K702" s="204">
        <f t="shared" si="97"/>
        <v>0</v>
      </c>
      <c r="L702" s="245">
        <f t="shared" si="92"/>
        <v>0</v>
      </c>
      <c r="M702" s="245">
        <v>0</v>
      </c>
      <c r="N702" s="56">
        <f t="shared" si="95"/>
        <v>0</v>
      </c>
    </row>
    <row r="703" spans="1:14" ht="12.75" customHeight="1" x14ac:dyDescent="0.2">
      <c r="A703" s="240">
        <f t="shared" si="93"/>
        <v>315</v>
      </c>
      <c r="B703" s="17">
        <v>3</v>
      </c>
      <c r="C703" s="57" t="s">
        <v>1818</v>
      </c>
      <c r="D703" s="81">
        <v>428.2</v>
      </c>
      <c r="E703" s="81"/>
      <c r="F703" s="81"/>
      <c r="G703" s="81">
        <f t="shared" si="96"/>
        <v>428.2</v>
      </c>
      <c r="H703" s="36">
        <v>63</v>
      </c>
      <c r="I703" s="204">
        <f t="shared" si="94"/>
        <v>7.4999999999999997E-2</v>
      </c>
      <c r="J703" s="54">
        <f t="shared" si="91"/>
        <v>276</v>
      </c>
      <c r="K703" s="204">
        <f t="shared" si="97"/>
        <v>60.72</v>
      </c>
      <c r="L703" s="245">
        <f t="shared" si="92"/>
        <v>138</v>
      </c>
      <c r="M703" s="245">
        <v>7.4820000000000002</v>
      </c>
      <c r="N703" s="56">
        <f t="shared" si="95"/>
        <v>1.126113965436712</v>
      </c>
    </row>
    <row r="704" spans="1:14" ht="12.75" customHeight="1" x14ac:dyDescent="0.2">
      <c r="A704" s="240">
        <f t="shared" si="93"/>
        <v>316</v>
      </c>
      <c r="B704" s="17">
        <v>3</v>
      </c>
      <c r="C704" s="57" t="s">
        <v>1819</v>
      </c>
      <c r="D704" s="81">
        <v>198.3</v>
      </c>
      <c r="E704" s="81"/>
      <c r="F704" s="81"/>
      <c r="G704" s="81">
        <f t="shared" si="96"/>
        <v>198.3</v>
      </c>
      <c r="H704" s="36"/>
      <c r="I704" s="204">
        <f t="shared" si="94"/>
        <v>0</v>
      </c>
      <c r="J704" s="54">
        <f t="shared" si="91"/>
        <v>0</v>
      </c>
      <c r="K704" s="204">
        <f t="shared" si="97"/>
        <v>0</v>
      </c>
      <c r="L704" s="245">
        <f t="shared" si="92"/>
        <v>0</v>
      </c>
      <c r="M704" s="245">
        <v>0</v>
      </c>
      <c r="N704" s="56">
        <f t="shared" si="95"/>
        <v>0</v>
      </c>
    </row>
    <row r="705" spans="1:14" ht="12.75" customHeight="1" x14ac:dyDescent="0.2">
      <c r="A705" s="240">
        <f t="shared" si="93"/>
        <v>317</v>
      </c>
      <c r="B705" s="17">
        <v>2</v>
      </c>
      <c r="C705" s="57" t="s">
        <v>1820</v>
      </c>
      <c r="D705" s="81">
        <v>304.7</v>
      </c>
      <c r="E705" s="81"/>
      <c r="F705" s="81"/>
      <c r="G705" s="81">
        <f t="shared" si="96"/>
        <v>304.7</v>
      </c>
      <c r="H705" s="36"/>
      <c r="I705" s="204">
        <f t="shared" si="94"/>
        <v>0</v>
      </c>
      <c r="J705" s="54">
        <f t="shared" si="91"/>
        <v>0</v>
      </c>
      <c r="K705" s="204">
        <f t="shared" si="97"/>
        <v>0</v>
      </c>
      <c r="L705" s="245">
        <f t="shared" si="92"/>
        <v>0</v>
      </c>
      <c r="M705" s="245">
        <v>0</v>
      </c>
      <c r="N705" s="56">
        <f t="shared" si="95"/>
        <v>0</v>
      </c>
    </row>
    <row r="706" spans="1:14" ht="12.75" customHeight="1" x14ac:dyDescent="0.2">
      <c r="A706" s="240">
        <f t="shared" si="93"/>
        <v>318</v>
      </c>
      <c r="B706" s="17">
        <v>1</v>
      </c>
      <c r="C706" s="57" t="s">
        <v>1821</v>
      </c>
      <c r="D706" s="81">
        <v>292.2</v>
      </c>
      <c r="E706" s="81"/>
      <c r="F706" s="81"/>
      <c r="G706" s="81">
        <f t="shared" si="96"/>
        <v>292.2</v>
      </c>
      <c r="H706" s="36"/>
      <c r="I706" s="204">
        <f t="shared" si="94"/>
        <v>0</v>
      </c>
      <c r="J706" s="54">
        <f t="shared" si="91"/>
        <v>0</v>
      </c>
      <c r="K706" s="204">
        <f t="shared" si="97"/>
        <v>0</v>
      </c>
      <c r="L706" s="245">
        <f t="shared" si="92"/>
        <v>0</v>
      </c>
      <c r="M706" s="245">
        <v>0</v>
      </c>
      <c r="N706" s="56">
        <f t="shared" si="95"/>
        <v>0</v>
      </c>
    </row>
    <row r="707" spans="1:14" ht="12.75" customHeight="1" x14ac:dyDescent="0.2">
      <c r="A707" s="240">
        <f t="shared" si="93"/>
        <v>319</v>
      </c>
      <c r="B707" s="17">
        <v>2</v>
      </c>
      <c r="C707" s="57" t="s">
        <v>1822</v>
      </c>
      <c r="D707" s="81">
        <v>411.5</v>
      </c>
      <c r="E707" s="81"/>
      <c r="F707" s="81"/>
      <c r="G707" s="81">
        <f t="shared" si="96"/>
        <v>411.5</v>
      </c>
      <c r="H707" s="36"/>
      <c r="I707" s="204">
        <f t="shared" si="94"/>
        <v>0</v>
      </c>
      <c r="J707" s="54">
        <f t="shared" si="91"/>
        <v>0</v>
      </c>
      <c r="K707" s="204">
        <f t="shared" si="97"/>
        <v>0</v>
      </c>
      <c r="L707" s="245">
        <f t="shared" si="92"/>
        <v>0</v>
      </c>
      <c r="M707" s="245">
        <v>0</v>
      </c>
      <c r="N707" s="56">
        <f t="shared" si="95"/>
        <v>0</v>
      </c>
    </row>
    <row r="708" spans="1:14" ht="12.75" customHeight="1" x14ac:dyDescent="0.2">
      <c r="A708" s="240">
        <f t="shared" si="93"/>
        <v>320</v>
      </c>
      <c r="B708" s="17">
        <v>5</v>
      </c>
      <c r="C708" s="57" t="s">
        <v>1843</v>
      </c>
      <c r="D708" s="81">
        <v>2772.2</v>
      </c>
      <c r="E708" s="81"/>
      <c r="F708" s="81">
        <v>77.400000000000006</v>
      </c>
      <c r="G708" s="81">
        <f t="shared" si="96"/>
        <v>2849.6</v>
      </c>
      <c r="H708" s="36">
        <v>510</v>
      </c>
      <c r="I708" s="204">
        <f t="shared" si="94"/>
        <v>0.6071428571428571</v>
      </c>
      <c r="J708" s="54">
        <f t="shared" si="91"/>
        <v>2234.2857142857142</v>
      </c>
      <c r="K708" s="204">
        <f t="shared" si="97"/>
        <v>491.54285714285714</v>
      </c>
      <c r="L708" s="245">
        <f t="shared" si="92"/>
        <v>1117.1428571428571</v>
      </c>
      <c r="M708" s="245">
        <v>60.568571428571424</v>
      </c>
      <c r="N708" s="56">
        <f t="shared" si="95"/>
        <v>1.4081018685520523</v>
      </c>
    </row>
    <row r="709" spans="1:14" ht="12.75" customHeight="1" x14ac:dyDescent="0.2">
      <c r="A709" s="240">
        <f t="shared" si="93"/>
        <v>321</v>
      </c>
      <c r="B709" s="17">
        <v>3</v>
      </c>
      <c r="C709" s="57" t="s">
        <v>1844</v>
      </c>
      <c r="D709" s="81">
        <v>256.10000000000002</v>
      </c>
      <c r="E709" s="81"/>
      <c r="F709" s="81"/>
      <c r="G709" s="81">
        <f t="shared" si="96"/>
        <v>256.10000000000002</v>
      </c>
      <c r="H709" s="36">
        <v>41</v>
      </c>
      <c r="I709" s="204">
        <f t="shared" si="94"/>
        <v>4.880952380952381E-2</v>
      </c>
      <c r="J709" s="54">
        <f t="shared" si="91"/>
        <v>179.61904761904762</v>
      </c>
      <c r="K709" s="204">
        <f t="shared" si="97"/>
        <v>39.516190476190474</v>
      </c>
      <c r="L709" s="245">
        <f t="shared" si="92"/>
        <v>89.80952380952381</v>
      </c>
      <c r="M709" s="245">
        <v>4.8692380952380958</v>
      </c>
      <c r="N709" s="56">
        <f t="shared" si="95"/>
        <v>1.2253572823115968</v>
      </c>
    </row>
    <row r="710" spans="1:14" ht="12.75" customHeight="1" x14ac:dyDescent="0.2">
      <c r="A710" s="240">
        <f t="shared" si="93"/>
        <v>322</v>
      </c>
      <c r="B710" s="17">
        <v>2</v>
      </c>
      <c r="C710" s="57" t="s">
        <v>307</v>
      </c>
      <c r="D710" s="81">
        <v>266.60000000000002</v>
      </c>
      <c r="E710" s="81"/>
      <c r="F710" s="81"/>
      <c r="G710" s="81">
        <f t="shared" si="96"/>
        <v>266.60000000000002</v>
      </c>
      <c r="H710" s="36"/>
      <c r="I710" s="204">
        <f t="shared" si="94"/>
        <v>0</v>
      </c>
      <c r="J710" s="54">
        <f t="shared" ref="J710:J717" si="98">I710*3680</f>
        <v>0</v>
      </c>
      <c r="K710" s="204">
        <f t="shared" si="97"/>
        <v>0</v>
      </c>
      <c r="L710" s="245">
        <f t="shared" ref="L710:L717" si="99">J710*0.5</f>
        <v>0</v>
      </c>
      <c r="M710" s="245">
        <v>0</v>
      </c>
      <c r="N710" s="56">
        <f t="shared" si="95"/>
        <v>0</v>
      </c>
    </row>
    <row r="711" spans="1:14" ht="12.75" customHeight="1" x14ac:dyDescent="0.2">
      <c r="A711" s="240">
        <f t="shared" ref="A711:A717" si="100">1+A710</f>
        <v>323</v>
      </c>
      <c r="B711" s="17">
        <v>2</v>
      </c>
      <c r="C711" s="57" t="s">
        <v>308</v>
      </c>
      <c r="D711" s="81">
        <v>173</v>
      </c>
      <c r="E711" s="81">
        <v>33.299999999999997</v>
      </c>
      <c r="F711" s="81"/>
      <c r="G711" s="81">
        <f t="shared" si="96"/>
        <v>206.3</v>
      </c>
      <c r="H711" s="36"/>
      <c r="I711" s="204">
        <f t="shared" si="94"/>
        <v>0</v>
      </c>
      <c r="J711" s="54">
        <f t="shared" si="98"/>
        <v>0</v>
      </c>
      <c r="K711" s="204">
        <f t="shared" si="97"/>
        <v>0</v>
      </c>
      <c r="L711" s="245">
        <f t="shared" si="99"/>
        <v>0</v>
      </c>
      <c r="M711" s="245">
        <v>0</v>
      </c>
      <c r="N711" s="56">
        <f t="shared" si="95"/>
        <v>0</v>
      </c>
    </row>
    <row r="712" spans="1:14" ht="12.75" customHeight="1" x14ac:dyDescent="0.2">
      <c r="A712" s="240">
        <f t="shared" si="100"/>
        <v>324</v>
      </c>
      <c r="B712" s="17">
        <v>2</v>
      </c>
      <c r="C712" s="57" t="s">
        <v>309</v>
      </c>
      <c r="D712" s="81">
        <v>203.9</v>
      </c>
      <c r="E712" s="81">
        <v>33.799999999999997</v>
      </c>
      <c r="F712" s="81"/>
      <c r="G712" s="81">
        <f t="shared" si="96"/>
        <v>237.7</v>
      </c>
      <c r="H712" s="36"/>
      <c r="I712" s="204">
        <f t="shared" si="94"/>
        <v>0</v>
      </c>
      <c r="J712" s="54">
        <f t="shared" si="98"/>
        <v>0</v>
      </c>
      <c r="K712" s="204">
        <f t="shared" si="97"/>
        <v>0</v>
      </c>
      <c r="L712" s="245">
        <f t="shared" si="99"/>
        <v>0</v>
      </c>
      <c r="M712" s="245">
        <v>0</v>
      </c>
      <c r="N712" s="56">
        <f t="shared" si="95"/>
        <v>0</v>
      </c>
    </row>
    <row r="713" spans="1:14" ht="12.75" customHeight="1" x14ac:dyDescent="0.2">
      <c r="A713" s="240">
        <f t="shared" si="100"/>
        <v>325</v>
      </c>
      <c r="B713" s="17">
        <v>2</v>
      </c>
      <c r="C713" s="57" t="s">
        <v>310</v>
      </c>
      <c r="D713" s="81">
        <v>152.1</v>
      </c>
      <c r="E713" s="81"/>
      <c r="F713" s="81"/>
      <c r="G713" s="81">
        <f t="shared" si="96"/>
        <v>152.1</v>
      </c>
      <c r="H713" s="36"/>
      <c r="I713" s="204">
        <f t="shared" si="94"/>
        <v>0</v>
      </c>
      <c r="J713" s="54">
        <f t="shared" si="98"/>
        <v>0</v>
      </c>
      <c r="K713" s="204">
        <f t="shared" si="97"/>
        <v>0</v>
      </c>
      <c r="L713" s="245">
        <f t="shared" si="99"/>
        <v>0</v>
      </c>
      <c r="M713" s="245">
        <v>0</v>
      </c>
      <c r="N713" s="56">
        <f t="shared" si="95"/>
        <v>0</v>
      </c>
    </row>
    <row r="714" spans="1:14" ht="12.75" customHeight="1" x14ac:dyDescent="0.2">
      <c r="A714" s="240">
        <f t="shared" si="100"/>
        <v>326</v>
      </c>
      <c r="B714" s="240">
        <v>4</v>
      </c>
      <c r="C714" s="57" t="s">
        <v>2532</v>
      </c>
      <c r="D714" s="57">
        <v>2247.4</v>
      </c>
      <c r="E714" s="57"/>
      <c r="F714" s="57"/>
      <c r="G714" s="57">
        <f t="shared" si="96"/>
        <v>2247.4</v>
      </c>
      <c r="H714" s="57">
        <v>400</v>
      </c>
      <c r="I714" s="54">
        <f>H714/840</f>
        <v>0.47619047619047616</v>
      </c>
      <c r="J714" s="54">
        <f>I714*3680</f>
        <v>1752.3809523809523</v>
      </c>
      <c r="K714" s="54">
        <f>J714*0.22</f>
        <v>385.52380952380952</v>
      </c>
      <c r="L714" s="245">
        <f t="shared" si="99"/>
        <v>876.19047619047615</v>
      </c>
      <c r="M714" s="245">
        <v>47.504761904761907</v>
      </c>
      <c r="N714" s="56">
        <f t="shared" si="95"/>
        <v>1.3622853074664056</v>
      </c>
    </row>
    <row r="715" spans="1:14" ht="12.75" customHeight="1" x14ac:dyDescent="0.2">
      <c r="A715" s="240">
        <f t="shared" si="100"/>
        <v>327</v>
      </c>
      <c r="B715" s="240">
        <v>4</v>
      </c>
      <c r="C715" s="57" t="s">
        <v>2533</v>
      </c>
      <c r="D715" s="57">
        <v>2555.1999999999998</v>
      </c>
      <c r="E715" s="57"/>
      <c r="F715" s="57"/>
      <c r="G715" s="57">
        <f t="shared" si="96"/>
        <v>2555.1999999999998</v>
      </c>
      <c r="H715" s="57">
        <v>360</v>
      </c>
      <c r="I715" s="54">
        <f>H715/840</f>
        <v>0.42857142857142855</v>
      </c>
      <c r="J715" s="54">
        <f t="shared" si="98"/>
        <v>1577.1428571428571</v>
      </c>
      <c r="K715" s="54">
        <f>J715*0.22</f>
        <v>346.97142857142859</v>
      </c>
      <c r="L715" s="245">
        <f t="shared" si="99"/>
        <v>788.57142857142856</v>
      </c>
      <c r="M715" s="245">
        <v>42.754285714285714</v>
      </c>
      <c r="N715" s="56">
        <f t="shared" si="95"/>
        <v>1.0783656856606139</v>
      </c>
    </row>
    <row r="716" spans="1:14" ht="12.75" customHeight="1" x14ac:dyDescent="0.2">
      <c r="A716" s="240">
        <f t="shared" si="100"/>
        <v>328</v>
      </c>
      <c r="B716" s="240">
        <v>5</v>
      </c>
      <c r="C716" s="57" t="s">
        <v>2534</v>
      </c>
      <c r="D716" s="57">
        <v>2484.8000000000002</v>
      </c>
      <c r="E716" s="57"/>
      <c r="F716" s="57"/>
      <c r="G716" s="57">
        <f t="shared" si="96"/>
        <v>2484.8000000000002</v>
      </c>
      <c r="H716" s="57">
        <v>360</v>
      </c>
      <c r="I716" s="54">
        <f>H716/840</f>
        <v>0.42857142857142855</v>
      </c>
      <c r="J716" s="54">
        <f t="shared" si="98"/>
        <v>1577.1428571428571</v>
      </c>
      <c r="K716" s="54">
        <f>J716*0.22</f>
        <v>346.97142857142859</v>
      </c>
      <c r="L716" s="245">
        <f t="shared" si="99"/>
        <v>788.57142857142856</v>
      </c>
      <c r="M716" s="245">
        <v>42.754285714285714</v>
      </c>
      <c r="N716" s="56">
        <f t="shared" si="95"/>
        <v>1.1089182227945911</v>
      </c>
    </row>
    <row r="717" spans="1:14" ht="12.75" customHeight="1" x14ac:dyDescent="0.2">
      <c r="A717" s="240">
        <f t="shared" si="100"/>
        <v>329</v>
      </c>
      <c r="B717" s="240">
        <v>5</v>
      </c>
      <c r="C717" s="57" t="s">
        <v>2535</v>
      </c>
      <c r="D717" s="57">
        <v>3106.2</v>
      </c>
      <c r="E717" s="57">
        <v>30.3</v>
      </c>
      <c r="F717" s="57"/>
      <c r="G717" s="57">
        <f t="shared" si="96"/>
        <v>3136.5</v>
      </c>
      <c r="H717" s="57">
        <v>360</v>
      </c>
      <c r="I717" s="54">
        <f>H717/840</f>
        <v>0.42857142857142855</v>
      </c>
      <c r="J717" s="54">
        <f t="shared" si="98"/>
        <v>1577.1428571428571</v>
      </c>
      <c r="K717" s="54">
        <f>J717*0.22</f>
        <v>346.97142857142859</v>
      </c>
      <c r="L717" s="245">
        <f t="shared" si="99"/>
        <v>788.57142857142856</v>
      </c>
      <c r="M717" s="245">
        <v>42.754285714285714</v>
      </c>
      <c r="N717" s="56">
        <f t="shared" si="95"/>
        <v>0.88707745798725135</v>
      </c>
    </row>
    <row r="718" spans="1:14" ht="13.5" customHeight="1" x14ac:dyDescent="0.2">
      <c r="A718" s="33"/>
      <c r="B718" s="33"/>
      <c r="C718" s="33"/>
      <c r="D718" s="219">
        <f>SUM(D389:D717)</f>
        <v>221947.40000000026</v>
      </c>
      <c r="E718" s="219">
        <f t="shared" ref="E718:M718" si="101">SUM(E389:E717)</f>
        <v>3848.0000000000009</v>
      </c>
      <c r="F718" s="219">
        <f t="shared" si="101"/>
        <v>6233.4999999999982</v>
      </c>
      <c r="G718" s="219">
        <f t="shared" si="101"/>
        <v>232028.9000000002</v>
      </c>
      <c r="H718" s="219">
        <f t="shared" si="101"/>
        <v>25867.800000000003</v>
      </c>
      <c r="I718" s="219">
        <f t="shared" si="101"/>
        <v>30.204523809523796</v>
      </c>
      <c r="J718" s="219">
        <f t="shared" si="101"/>
        <v>111152.64761904768</v>
      </c>
      <c r="K718" s="219">
        <f t="shared" si="101"/>
        <v>24453.582476190484</v>
      </c>
      <c r="L718" s="219">
        <f t="shared" si="101"/>
        <v>55576.323809523841</v>
      </c>
      <c r="M718" s="219">
        <f t="shared" si="101"/>
        <v>3013.2032952380941</v>
      </c>
      <c r="N718" s="56">
        <f t="shared" si="95"/>
        <v>0.87496297411008128</v>
      </c>
    </row>
    <row r="719" spans="1:14" x14ac:dyDescent="0.2">
      <c r="A719" s="335" t="s">
        <v>1973</v>
      </c>
      <c r="B719" s="336"/>
      <c r="C719" s="336"/>
      <c r="D719" s="336"/>
      <c r="E719" s="336"/>
      <c r="F719" s="336"/>
      <c r="G719" s="336"/>
      <c r="H719" s="336"/>
      <c r="I719" s="336"/>
      <c r="J719" s="336"/>
      <c r="K719" s="336"/>
      <c r="L719" s="336"/>
      <c r="M719" s="336"/>
      <c r="N719" s="337"/>
    </row>
    <row r="720" spans="1:14" x14ac:dyDescent="0.2">
      <c r="A720" s="77">
        <v>1</v>
      </c>
      <c r="B720" s="240">
        <v>3</v>
      </c>
      <c r="C720" s="57" t="s">
        <v>2404</v>
      </c>
      <c r="D720" s="94">
        <v>576.20000000000005</v>
      </c>
      <c r="E720" s="57"/>
      <c r="F720" s="59"/>
      <c r="G720" s="57">
        <f t="shared" ref="G720:G777" si="102">D720+E720+F720</f>
        <v>576.20000000000005</v>
      </c>
      <c r="H720" s="57">
        <v>41.8</v>
      </c>
      <c r="I720" s="54">
        <f t="shared" ref="I720:I777" si="103">H720/840</f>
        <v>4.9761904761904757E-2</v>
      </c>
      <c r="J720" s="54">
        <f>I720*3680</f>
        <v>183.12380952380951</v>
      </c>
      <c r="K720" s="54">
        <f>J720*0.22</f>
        <v>40.287238095238095</v>
      </c>
      <c r="L720" s="245">
        <f t="shared" ref="L720:L751" si="104">J720*0.452</f>
        <v>82.771961904761909</v>
      </c>
      <c r="M720" s="245">
        <v>4.9642476190476188</v>
      </c>
      <c r="N720" s="56">
        <f t="shared" ref="N720:N751" si="105">(J720+K720+L720+M720)/D720</f>
        <v>0.5399987107651113</v>
      </c>
    </row>
    <row r="721" spans="1:14" x14ac:dyDescent="0.2">
      <c r="A721" s="77">
        <f>A720+1</f>
        <v>2</v>
      </c>
      <c r="B721" s="240">
        <v>2</v>
      </c>
      <c r="C721" s="57" t="s">
        <v>2405</v>
      </c>
      <c r="D721" s="94">
        <v>311</v>
      </c>
      <c r="E721" s="57"/>
      <c r="F721" s="59"/>
      <c r="G721" s="57">
        <f t="shared" si="102"/>
        <v>311</v>
      </c>
      <c r="H721" s="57"/>
      <c r="I721" s="54">
        <f t="shared" si="103"/>
        <v>0</v>
      </c>
      <c r="J721" s="54">
        <f t="shared" ref="J721:J784" si="106">I721*3680</f>
        <v>0</v>
      </c>
      <c r="K721" s="54">
        <f t="shared" ref="K721:K777" si="107">J721*0.22</f>
        <v>0</v>
      </c>
      <c r="L721" s="245">
        <f t="shared" si="104"/>
        <v>0</v>
      </c>
      <c r="M721" s="245">
        <v>0</v>
      </c>
      <c r="N721" s="56">
        <f t="shared" si="105"/>
        <v>0</v>
      </c>
    </row>
    <row r="722" spans="1:14" x14ac:dyDescent="0.2">
      <c r="A722" s="77">
        <f t="shared" ref="A722:A785" si="108">A721+1</f>
        <v>3</v>
      </c>
      <c r="B722" s="240">
        <v>2</v>
      </c>
      <c r="C722" s="57" t="s">
        <v>2406</v>
      </c>
      <c r="D722" s="94">
        <v>309.10000000000002</v>
      </c>
      <c r="E722" s="57"/>
      <c r="F722" s="59"/>
      <c r="G722" s="57">
        <f t="shared" si="102"/>
        <v>309.10000000000002</v>
      </c>
      <c r="H722" s="57"/>
      <c r="I722" s="54">
        <f t="shared" si="103"/>
        <v>0</v>
      </c>
      <c r="J722" s="54">
        <f t="shared" si="106"/>
        <v>0</v>
      </c>
      <c r="K722" s="54">
        <f t="shared" si="107"/>
        <v>0</v>
      </c>
      <c r="L722" s="245">
        <f t="shared" si="104"/>
        <v>0</v>
      </c>
      <c r="M722" s="245">
        <v>0</v>
      </c>
      <c r="N722" s="56">
        <f t="shared" si="105"/>
        <v>0</v>
      </c>
    </row>
    <row r="723" spans="1:14" x14ac:dyDescent="0.2">
      <c r="A723" s="77">
        <f t="shared" si="108"/>
        <v>4</v>
      </c>
      <c r="B723" s="240">
        <v>2</v>
      </c>
      <c r="C723" s="57" t="s">
        <v>2407</v>
      </c>
      <c r="D723" s="94">
        <v>309.3</v>
      </c>
      <c r="E723" s="57"/>
      <c r="F723" s="59"/>
      <c r="G723" s="57">
        <f t="shared" si="102"/>
        <v>309.3</v>
      </c>
      <c r="H723" s="57"/>
      <c r="I723" s="54">
        <f t="shared" si="103"/>
        <v>0</v>
      </c>
      <c r="J723" s="54">
        <f t="shared" si="106"/>
        <v>0</v>
      </c>
      <c r="K723" s="54">
        <f t="shared" si="107"/>
        <v>0</v>
      </c>
      <c r="L723" s="245">
        <f t="shared" si="104"/>
        <v>0</v>
      </c>
      <c r="M723" s="245">
        <v>0</v>
      </c>
      <c r="N723" s="56">
        <f t="shared" si="105"/>
        <v>0</v>
      </c>
    </row>
    <row r="724" spans="1:14" x14ac:dyDescent="0.2">
      <c r="A724" s="77">
        <f t="shared" si="108"/>
        <v>5</v>
      </c>
      <c r="B724" s="240">
        <v>2</v>
      </c>
      <c r="C724" s="57" t="s">
        <v>2408</v>
      </c>
      <c r="D724" s="94">
        <v>421.2</v>
      </c>
      <c r="E724" s="57"/>
      <c r="F724" s="59"/>
      <c r="G724" s="57">
        <f t="shared" si="102"/>
        <v>421.2</v>
      </c>
      <c r="H724" s="57"/>
      <c r="I724" s="54">
        <f t="shared" si="103"/>
        <v>0</v>
      </c>
      <c r="J724" s="54">
        <f t="shared" si="106"/>
        <v>0</v>
      </c>
      <c r="K724" s="54">
        <f t="shared" si="107"/>
        <v>0</v>
      </c>
      <c r="L724" s="245">
        <f t="shared" si="104"/>
        <v>0</v>
      </c>
      <c r="M724" s="245">
        <v>0</v>
      </c>
      <c r="N724" s="56">
        <f t="shared" si="105"/>
        <v>0</v>
      </c>
    </row>
    <row r="725" spans="1:14" x14ac:dyDescent="0.2">
      <c r="A725" s="77">
        <f t="shared" si="108"/>
        <v>6</v>
      </c>
      <c r="B725" s="240">
        <v>2</v>
      </c>
      <c r="C725" s="57" t="s">
        <v>2409</v>
      </c>
      <c r="D725" s="94">
        <v>635.6</v>
      </c>
      <c r="E725" s="57"/>
      <c r="F725" s="59"/>
      <c r="G725" s="57">
        <f t="shared" si="102"/>
        <v>635.6</v>
      </c>
      <c r="H725" s="57"/>
      <c r="I725" s="54">
        <f t="shared" si="103"/>
        <v>0</v>
      </c>
      <c r="J725" s="54">
        <f t="shared" si="106"/>
        <v>0</v>
      </c>
      <c r="K725" s="54">
        <f t="shared" si="107"/>
        <v>0</v>
      </c>
      <c r="L725" s="245">
        <f t="shared" si="104"/>
        <v>0</v>
      </c>
      <c r="M725" s="245">
        <v>0</v>
      </c>
      <c r="N725" s="56">
        <f t="shared" si="105"/>
        <v>0</v>
      </c>
    </row>
    <row r="726" spans="1:14" x14ac:dyDescent="0.2">
      <c r="A726" s="77">
        <f t="shared" si="108"/>
        <v>7</v>
      </c>
      <c r="B726" s="240">
        <v>2</v>
      </c>
      <c r="C726" s="57" t="s">
        <v>2410</v>
      </c>
      <c r="D726" s="94">
        <v>392.8</v>
      </c>
      <c r="E726" s="57"/>
      <c r="F726" s="59"/>
      <c r="G726" s="57">
        <f t="shared" si="102"/>
        <v>392.8</v>
      </c>
      <c r="H726" s="57"/>
      <c r="I726" s="54">
        <f t="shared" si="103"/>
        <v>0</v>
      </c>
      <c r="J726" s="54">
        <f t="shared" si="106"/>
        <v>0</v>
      </c>
      <c r="K726" s="54">
        <f t="shared" si="107"/>
        <v>0</v>
      </c>
      <c r="L726" s="245">
        <f t="shared" si="104"/>
        <v>0</v>
      </c>
      <c r="M726" s="245">
        <v>0</v>
      </c>
      <c r="N726" s="56">
        <f t="shared" si="105"/>
        <v>0</v>
      </c>
    </row>
    <row r="727" spans="1:14" x14ac:dyDescent="0.2">
      <c r="A727" s="77">
        <f t="shared" si="108"/>
        <v>8</v>
      </c>
      <c r="B727" s="240">
        <v>2</v>
      </c>
      <c r="C727" s="57" t="s">
        <v>2411</v>
      </c>
      <c r="D727" s="96">
        <v>150.4</v>
      </c>
      <c r="E727" s="57"/>
      <c r="F727" s="59"/>
      <c r="G727" s="57">
        <f t="shared" si="102"/>
        <v>150.4</v>
      </c>
      <c r="H727" s="57"/>
      <c r="I727" s="54">
        <f t="shared" si="103"/>
        <v>0</v>
      </c>
      <c r="J727" s="54">
        <f t="shared" si="106"/>
        <v>0</v>
      </c>
      <c r="K727" s="54">
        <f t="shared" si="107"/>
        <v>0</v>
      </c>
      <c r="L727" s="245">
        <f t="shared" si="104"/>
        <v>0</v>
      </c>
      <c r="M727" s="245">
        <v>0</v>
      </c>
      <c r="N727" s="56">
        <f t="shared" si="105"/>
        <v>0</v>
      </c>
    </row>
    <row r="728" spans="1:14" x14ac:dyDescent="0.2">
      <c r="A728" s="77">
        <f t="shared" si="108"/>
        <v>9</v>
      </c>
      <c r="B728" s="240">
        <v>2</v>
      </c>
      <c r="C728" s="57" t="s">
        <v>2412</v>
      </c>
      <c r="D728" s="94">
        <v>308.2</v>
      </c>
      <c r="E728" s="57"/>
      <c r="F728" s="59"/>
      <c r="G728" s="57">
        <f t="shared" si="102"/>
        <v>308.2</v>
      </c>
      <c r="H728" s="57"/>
      <c r="I728" s="54">
        <f t="shared" si="103"/>
        <v>0</v>
      </c>
      <c r="J728" s="54">
        <f t="shared" si="106"/>
        <v>0</v>
      </c>
      <c r="K728" s="54">
        <f t="shared" si="107"/>
        <v>0</v>
      </c>
      <c r="L728" s="245">
        <f t="shared" si="104"/>
        <v>0</v>
      </c>
      <c r="M728" s="245">
        <v>0</v>
      </c>
      <c r="N728" s="56">
        <f t="shared" si="105"/>
        <v>0</v>
      </c>
    </row>
    <row r="729" spans="1:14" x14ac:dyDescent="0.2">
      <c r="A729" s="77">
        <f t="shared" si="108"/>
        <v>10</v>
      </c>
      <c r="B729" s="240">
        <v>2</v>
      </c>
      <c r="C729" s="57" t="s">
        <v>2413</v>
      </c>
      <c r="D729" s="94">
        <v>313.8</v>
      </c>
      <c r="E729" s="57"/>
      <c r="F729" s="59"/>
      <c r="G729" s="57">
        <f t="shared" si="102"/>
        <v>313.8</v>
      </c>
      <c r="H729" s="57"/>
      <c r="I729" s="54">
        <f t="shared" si="103"/>
        <v>0</v>
      </c>
      <c r="J729" s="54">
        <f t="shared" si="106"/>
        <v>0</v>
      </c>
      <c r="K729" s="54">
        <f t="shared" si="107"/>
        <v>0</v>
      </c>
      <c r="L729" s="245">
        <f t="shared" si="104"/>
        <v>0</v>
      </c>
      <c r="M729" s="245">
        <v>0</v>
      </c>
      <c r="N729" s="56">
        <f t="shared" si="105"/>
        <v>0</v>
      </c>
    </row>
    <row r="730" spans="1:14" x14ac:dyDescent="0.2">
      <c r="A730" s="77">
        <f t="shared" si="108"/>
        <v>11</v>
      </c>
      <c r="B730" s="240">
        <v>1</v>
      </c>
      <c r="C730" s="57" t="s">
        <v>2414</v>
      </c>
      <c r="D730" s="94">
        <v>138.4</v>
      </c>
      <c r="E730" s="57"/>
      <c r="F730" s="59"/>
      <c r="G730" s="57">
        <f t="shared" si="102"/>
        <v>138.4</v>
      </c>
      <c r="H730" s="57"/>
      <c r="I730" s="54">
        <f t="shared" si="103"/>
        <v>0</v>
      </c>
      <c r="J730" s="54">
        <f t="shared" si="106"/>
        <v>0</v>
      </c>
      <c r="K730" s="54">
        <f t="shared" si="107"/>
        <v>0</v>
      </c>
      <c r="L730" s="245">
        <f t="shared" si="104"/>
        <v>0</v>
      </c>
      <c r="M730" s="245">
        <v>0</v>
      </c>
      <c r="N730" s="56">
        <f t="shared" si="105"/>
        <v>0</v>
      </c>
    </row>
    <row r="731" spans="1:14" x14ac:dyDescent="0.2">
      <c r="A731" s="77">
        <f t="shared" si="108"/>
        <v>12</v>
      </c>
      <c r="B731" s="240">
        <v>1</v>
      </c>
      <c r="C731" s="57" t="s">
        <v>2415</v>
      </c>
      <c r="D731" s="94">
        <v>106.1</v>
      </c>
      <c r="E731" s="57"/>
      <c r="F731" s="59"/>
      <c r="G731" s="57">
        <f t="shared" si="102"/>
        <v>106.1</v>
      </c>
      <c r="H731" s="57"/>
      <c r="I731" s="54">
        <f t="shared" si="103"/>
        <v>0</v>
      </c>
      <c r="J731" s="54">
        <f t="shared" si="106"/>
        <v>0</v>
      </c>
      <c r="K731" s="54">
        <f t="shared" si="107"/>
        <v>0</v>
      </c>
      <c r="L731" s="245">
        <f t="shared" si="104"/>
        <v>0</v>
      </c>
      <c r="M731" s="245">
        <v>0</v>
      </c>
      <c r="N731" s="56">
        <f t="shared" si="105"/>
        <v>0</v>
      </c>
    </row>
    <row r="732" spans="1:14" x14ac:dyDescent="0.2">
      <c r="A732" s="77">
        <f t="shared" si="108"/>
        <v>13</v>
      </c>
      <c r="B732" s="240">
        <v>2</v>
      </c>
      <c r="C732" s="57" t="s">
        <v>2416</v>
      </c>
      <c r="D732" s="94">
        <v>225.1</v>
      </c>
      <c r="E732" s="57"/>
      <c r="F732" s="59"/>
      <c r="G732" s="57">
        <f t="shared" si="102"/>
        <v>225.1</v>
      </c>
      <c r="H732" s="57"/>
      <c r="I732" s="54">
        <f t="shared" si="103"/>
        <v>0</v>
      </c>
      <c r="J732" s="54">
        <f t="shared" si="106"/>
        <v>0</v>
      </c>
      <c r="K732" s="54">
        <f t="shared" si="107"/>
        <v>0</v>
      </c>
      <c r="L732" s="245">
        <f t="shared" si="104"/>
        <v>0</v>
      </c>
      <c r="M732" s="245">
        <v>0</v>
      </c>
      <c r="N732" s="56">
        <f t="shared" si="105"/>
        <v>0</v>
      </c>
    </row>
    <row r="733" spans="1:14" x14ac:dyDescent="0.2">
      <c r="A733" s="77">
        <f t="shared" si="108"/>
        <v>14</v>
      </c>
      <c r="B733" s="240">
        <v>1</v>
      </c>
      <c r="C733" s="57" t="s">
        <v>2417</v>
      </c>
      <c r="D733" s="94">
        <v>184.65</v>
      </c>
      <c r="E733" s="57"/>
      <c r="F733" s="59"/>
      <c r="G733" s="57">
        <f t="shared" si="102"/>
        <v>184.65</v>
      </c>
      <c r="H733" s="57"/>
      <c r="I733" s="54">
        <f t="shared" si="103"/>
        <v>0</v>
      </c>
      <c r="J733" s="54">
        <f t="shared" si="106"/>
        <v>0</v>
      </c>
      <c r="K733" s="54">
        <f t="shared" si="107"/>
        <v>0</v>
      </c>
      <c r="L733" s="245">
        <f t="shared" si="104"/>
        <v>0</v>
      </c>
      <c r="M733" s="245">
        <v>0</v>
      </c>
      <c r="N733" s="56">
        <f t="shared" si="105"/>
        <v>0</v>
      </c>
    </row>
    <row r="734" spans="1:14" x14ac:dyDescent="0.2">
      <c r="A734" s="77">
        <f t="shared" si="108"/>
        <v>15</v>
      </c>
      <c r="B734" s="240">
        <v>1</v>
      </c>
      <c r="C734" s="57" t="s">
        <v>2418</v>
      </c>
      <c r="D734" s="97">
        <v>113.8</v>
      </c>
      <c r="E734" s="57"/>
      <c r="F734" s="59"/>
      <c r="G734" s="57">
        <f t="shared" si="102"/>
        <v>113.8</v>
      </c>
      <c r="H734" s="57"/>
      <c r="I734" s="54">
        <f t="shared" si="103"/>
        <v>0</v>
      </c>
      <c r="J734" s="54">
        <f t="shared" si="106"/>
        <v>0</v>
      </c>
      <c r="K734" s="54">
        <f t="shared" si="107"/>
        <v>0</v>
      </c>
      <c r="L734" s="245">
        <f t="shared" si="104"/>
        <v>0</v>
      </c>
      <c r="M734" s="245">
        <v>0</v>
      </c>
      <c r="N734" s="56">
        <f t="shared" si="105"/>
        <v>0</v>
      </c>
    </row>
    <row r="735" spans="1:14" x14ac:dyDescent="0.2">
      <c r="A735" s="77">
        <f t="shared" si="108"/>
        <v>16</v>
      </c>
      <c r="B735" s="240">
        <v>5</v>
      </c>
      <c r="C735" s="57" t="s">
        <v>2419</v>
      </c>
      <c r="D735" s="94">
        <v>2829.85</v>
      </c>
      <c r="E735" s="57"/>
      <c r="F735" s="59"/>
      <c r="G735" s="57">
        <f t="shared" si="102"/>
        <v>2829.85</v>
      </c>
      <c r="H735" s="57">
        <v>320</v>
      </c>
      <c r="I735" s="54">
        <f t="shared" si="103"/>
        <v>0.38095238095238093</v>
      </c>
      <c r="J735" s="54">
        <f t="shared" si="106"/>
        <v>1401.9047619047619</v>
      </c>
      <c r="K735" s="54">
        <f t="shared" si="107"/>
        <v>308.4190476190476</v>
      </c>
      <c r="L735" s="245">
        <f t="shared" si="104"/>
        <v>633.66095238095238</v>
      </c>
      <c r="M735" s="245">
        <v>38.003809523809522</v>
      </c>
      <c r="N735" s="56">
        <f t="shared" si="105"/>
        <v>0.8417366897286328</v>
      </c>
    </row>
    <row r="736" spans="1:14" x14ac:dyDescent="0.2">
      <c r="A736" s="77">
        <f t="shared" si="108"/>
        <v>17</v>
      </c>
      <c r="B736" s="240">
        <v>1</v>
      </c>
      <c r="C736" s="57" t="s">
        <v>2420</v>
      </c>
      <c r="D736" s="94">
        <v>130</v>
      </c>
      <c r="E736" s="57"/>
      <c r="F736" s="59"/>
      <c r="G736" s="57">
        <f t="shared" si="102"/>
        <v>130</v>
      </c>
      <c r="H736" s="57"/>
      <c r="I736" s="54">
        <f t="shared" si="103"/>
        <v>0</v>
      </c>
      <c r="J736" s="54">
        <f t="shared" si="106"/>
        <v>0</v>
      </c>
      <c r="K736" s="54">
        <f t="shared" si="107"/>
        <v>0</v>
      </c>
      <c r="L736" s="245">
        <f t="shared" si="104"/>
        <v>0</v>
      </c>
      <c r="M736" s="245">
        <v>0</v>
      </c>
      <c r="N736" s="56">
        <f t="shared" si="105"/>
        <v>0</v>
      </c>
    </row>
    <row r="737" spans="1:14" x14ac:dyDescent="0.2">
      <c r="A737" s="77">
        <f t="shared" si="108"/>
        <v>18</v>
      </c>
      <c r="B737" s="240">
        <v>2</v>
      </c>
      <c r="C737" s="57" t="s">
        <v>2421</v>
      </c>
      <c r="D737" s="94">
        <v>132.19999999999999</v>
      </c>
      <c r="E737" s="57"/>
      <c r="F737" s="59"/>
      <c r="G737" s="57">
        <f t="shared" si="102"/>
        <v>132.19999999999999</v>
      </c>
      <c r="H737" s="57"/>
      <c r="I737" s="54">
        <f t="shared" si="103"/>
        <v>0</v>
      </c>
      <c r="J737" s="54">
        <f t="shared" si="106"/>
        <v>0</v>
      </c>
      <c r="K737" s="54">
        <f t="shared" si="107"/>
        <v>0</v>
      </c>
      <c r="L737" s="245">
        <f t="shared" si="104"/>
        <v>0</v>
      </c>
      <c r="M737" s="245">
        <v>0</v>
      </c>
      <c r="N737" s="56">
        <f t="shared" si="105"/>
        <v>0</v>
      </c>
    </row>
    <row r="738" spans="1:14" x14ac:dyDescent="0.2">
      <c r="A738" s="77">
        <f t="shared" si="108"/>
        <v>19</v>
      </c>
      <c r="B738" s="240">
        <v>2</v>
      </c>
      <c r="C738" s="57" t="s">
        <v>2422</v>
      </c>
      <c r="D738" s="94">
        <v>130.6</v>
      </c>
      <c r="E738" s="57"/>
      <c r="F738" s="59"/>
      <c r="G738" s="57">
        <f t="shared" si="102"/>
        <v>130.6</v>
      </c>
      <c r="H738" s="57"/>
      <c r="I738" s="54">
        <f t="shared" si="103"/>
        <v>0</v>
      </c>
      <c r="J738" s="54">
        <f t="shared" si="106"/>
        <v>0</v>
      </c>
      <c r="K738" s="54">
        <f t="shared" si="107"/>
        <v>0</v>
      </c>
      <c r="L738" s="245">
        <f t="shared" si="104"/>
        <v>0</v>
      </c>
      <c r="M738" s="245">
        <v>0</v>
      </c>
      <c r="N738" s="56">
        <f t="shared" si="105"/>
        <v>0</v>
      </c>
    </row>
    <row r="739" spans="1:14" x14ac:dyDescent="0.2">
      <c r="A739" s="77">
        <f t="shared" si="108"/>
        <v>20</v>
      </c>
      <c r="B739" s="240">
        <v>2</v>
      </c>
      <c r="C739" s="57" t="s">
        <v>2423</v>
      </c>
      <c r="D739" s="94">
        <v>302.39999999999998</v>
      </c>
      <c r="E739" s="57"/>
      <c r="F739" s="59"/>
      <c r="G739" s="57">
        <f t="shared" si="102"/>
        <v>302.39999999999998</v>
      </c>
      <c r="H739" s="57"/>
      <c r="I739" s="54">
        <f t="shared" si="103"/>
        <v>0</v>
      </c>
      <c r="J739" s="54">
        <f t="shared" si="106"/>
        <v>0</v>
      </c>
      <c r="K739" s="54">
        <f t="shared" si="107"/>
        <v>0</v>
      </c>
      <c r="L739" s="245">
        <f t="shared" si="104"/>
        <v>0</v>
      </c>
      <c r="M739" s="245">
        <v>0</v>
      </c>
      <c r="N739" s="56">
        <f t="shared" si="105"/>
        <v>0</v>
      </c>
    </row>
    <row r="740" spans="1:14" x14ac:dyDescent="0.2">
      <c r="A740" s="77">
        <f t="shared" si="108"/>
        <v>21</v>
      </c>
      <c r="B740" s="240">
        <v>5</v>
      </c>
      <c r="C740" s="57" t="s">
        <v>2424</v>
      </c>
      <c r="D740" s="94">
        <v>2716.6</v>
      </c>
      <c r="E740" s="57"/>
      <c r="F740" s="59"/>
      <c r="G740" s="57">
        <f t="shared" si="102"/>
        <v>2716.6</v>
      </c>
      <c r="H740" s="57">
        <v>306</v>
      </c>
      <c r="I740" s="54">
        <f t="shared" si="103"/>
        <v>0.36428571428571427</v>
      </c>
      <c r="J740" s="54">
        <f t="shared" si="106"/>
        <v>1340.5714285714284</v>
      </c>
      <c r="K740" s="54">
        <f t="shared" si="107"/>
        <v>294.92571428571426</v>
      </c>
      <c r="L740" s="245">
        <f t="shared" si="104"/>
        <v>605.93828571428571</v>
      </c>
      <c r="M740" s="245">
        <v>36.341142857142856</v>
      </c>
      <c r="N740" s="56">
        <f t="shared" si="105"/>
        <v>0.8384659395673163</v>
      </c>
    </row>
    <row r="741" spans="1:14" x14ac:dyDescent="0.2">
      <c r="A741" s="77">
        <f t="shared" si="108"/>
        <v>22</v>
      </c>
      <c r="B741" s="240">
        <v>4</v>
      </c>
      <c r="C741" s="57" t="s">
        <v>2425</v>
      </c>
      <c r="D741" s="94">
        <v>453</v>
      </c>
      <c r="E741" s="57"/>
      <c r="F741" s="59"/>
      <c r="G741" s="57">
        <f t="shared" si="102"/>
        <v>453</v>
      </c>
      <c r="H741" s="57">
        <v>54</v>
      </c>
      <c r="I741" s="54">
        <f t="shared" si="103"/>
        <v>6.4285714285714279E-2</v>
      </c>
      <c r="J741" s="54">
        <f t="shared" si="106"/>
        <v>236.57142857142856</v>
      </c>
      <c r="K741" s="54">
        <f t="shared" si="107"/>
        <v>52.045714285714283</v>
      </c>
      <c r="L741" s="245">
        <f t="shared" si="104"/>
        <v>106.93028571428572</v>
      </c>
      <c r="M741" s="245">
        <v>6.4131428571428568</v>
      </c>
      <c r="N741" s="56">
        <f t="shared" si="105"/>
        <v>0.88733017975402084</v>
      </c>
    </row>
    <row r="742" spans="1:14" x14ac:dyDescent="0.2">
      <c r="A742" s="77">
        <f t="shared" si="108"/>
        <v>23</v>
      </c>
      <c r="B742" s="240">
        <v>1</v>
      </c>
      <c r="C742" s="57" t="s">
        <v>2426</v>
      </c>
      <c r="D742" s="94">
        <v>183.6</v>
      </c>
      <c r="E742" s="57"/>
      <c r="F742" s="59">
        <v>33.299999999999997</v>
      </c>
      <c r="G742" s="57">
        <f t="shared" si="102"/>
        <v>216.89999999999998</v>
      </c>
      <c r="H742" s="57"/>
      <c r="I742" s="54">
        <f t="shared" si="103"/>
        <v>0</v>
      </c>
      <c r="J742" s="54">
        <f t="shared" si="106"/>
        <v>0</v>
      </c>
      <c r="K742" s="54">
        <f t="shared" si="107"/>
        <v>0</v>
      </c>
      <c r="L742" s="245">
        <f t="shared" si="104"/>
        <v>0</v>
      </c>
      <c r="M742" s="245">
        <v>0</v>
      </c>
      <c r="N742" s="56">
        <f t="shared" si="105"/>
        <v>0</v>
      </c>
    </row>
    <row r="743" spans="1:14" x14ac:dyDescent="0.2">
      <c r="A743" s="77">
        <f t="shared" si="108"/>
        <v>24</v>
      </c>
      <c r="B743" s="240">
        <v>3</v>
      </c>
      <c r="C743" s="57" t="s">
        <v>2427</v>
      </c>
      <c r="D743" s="94">
        <v>1099.8</v>
      </c>
      <c r="E743" s="57"/>
      <c r="F743" s="59"/>
      <c r="G743" s="57">
        <f t="shared" si="102"/>
        <v>1099.8</v>
      </c>
      <c r="H743" s="57">
        <v>90</v>
      </c>
      <c r="I743" s="54">
        <f t="shared" si="103"/>
        <v>0.10714285714285714</v>
      </c>
      <c r="J743" s="54">
        <f t="shared" si="106"/>
        <v>394.28571428571428</v>
      </c>
      <c r="K743" s="54">
        <f t="shared" si="107"/>
        <v>86.742857142857147</v>
      </c>
      <c r="L743" s="245">
        <f t="shared" si="104"/>
        <v>178.21714285714285</v>
      </c>
      <c r="M743" s="245">
        <v>10.688571428571429</v>
      </c>
      <c r="N743" s="56">
        <f t="shared" si="105"/>
        <v>0.60914192190787941</v>
      </c>
    </row>
    <row r="744" spans="1:14" x14ac:dyDescent="0.2">
      <c r="A744" s="77">
        <f t="shared" si="108"/>
        <v>25</v>
      </c>
      <c r="B744" s="240">
        <v>3</v>
      </c>
      <c r="C744" s="57" t="s">
        <v>2428</v>
      </c>
      <c r="D744" s="94">
        <v>287.8</v>
      </c>
      <c r="E744" s="57">
        <v>29</v>
      </c>
      <c r="F744" s="59"/>
      <c r="G744" s="57">
        <f t="shared" si="102"/>
        <v>316.8</v>
      </c>
      <c r="H744" s="57">
        <v>30</v>
      </c>
      <c r="I744" s="54">
        <f t="shared" si="103"/>
        <v>3.5714285714285712E-2</v>
      </c>
      <c r="J744" s="54">
        <f t="shared" si="106"/>
        <v>131.42857142857142</v>
      </c>
      <c r="K744" s="54">
        <f t="shared" si="107"/>
        <v>28.914285714285711</v>
      </c>
      <c r="L744" s="245">
        <f t="shared" si="104"/>
        <v>59.405714285714282</v>
      </c>
      <c r="M744" s="245">
        <v>3.5628571428571427</v>
      </c>
      <c r="N744" s="56">
        <f t="shared" si="105"/>
        <v>0.77592574208279552</v>
      </c>
    </row>
    <row r="745" spans="1:14" x14ac:dyDescent="0.2">
      <c r="A745" s="77">
        <f t="shared" si="108"/>
        <v>26</v>
      </c>
      <c r="B745" s="240">
        <v>3</v>
      </c>
      <c r="C745" s="57" t="s">
        <v>2429</v>
      </c>
      <c r="D745" s="94">
        <v>272.5</v>
      </c>
      <c r="E745" s="57"/>
      <c r="F745" s="59"/>
      <c r="G745" s="57">
        <f t="shared" si="102"/>
        <v>272.5</v>
      </c>
      <c r="H745" s="57">
        <v>43</v>
      </c>
      <c r="I745" s="54">
        <f t="shared" si="103"/>
        <v>5.1190476190476189E-2</v>
      </c>
      <c r="J745" s="54">
        <f t="shared" si="106"/>
        <v>188.38095238095238</v>
      </c>
      <c r="K745" s="54">
        <f t="shared" si="107"/>
        <v>41.443809523809527</v>
      </c>
      <c r="L745" s="245">
        <f t="shared" si="104"/>
        <v>85.148190476190479</v>
      </c>
      <c r="M745" s="245">
        <v>5.1067619047619051</v>
      </c>
      <c r="N745" s="56">
        <f t="shared" si="105"/>
        <v>1.1746044560943645</v>
      </c>
    </row>
    <row r="746" spans="1:14" x14ac:dyDescent="0.2">
      <c r="A746" s="77">
        <f t="shared" si="108"/>
        <v>27</v>
      </c>
      <c r="B746" s="240">
        <v>2</v>
      </c>
      <c r="C746" s="57" t="s">
        <v>2430</v>
      </c>
      <c r="D746" s="94">
        <v>206.8</v>
      </c>
      <c r="E746" s="57"/>
      <c r="F746" s="59"/>
      <c r="G746" s="57">
        <f t="shared" si="102"/>
        <v>206.8</v>
      </c>
      <c r="H746" s="57"/>
      <c r="I746" s="54">
        <f t="shared" si="103"/>
        <v>0</v>
      </c>
      <c r="J746" s="54">
        <f t="shared" si="106"/>
        <v>0</v>
      </c>
      <c r="K746" s="54">
        <f t="shared" si="107"/>
        <v>0</v>
      </c>
      <c r="L746" s="245">
        <f t="shared" si="104"/>
        <v>0</v>
      </c>
      <c r="M746" s="245">
        <v>0</v>
      </c>
      <c r="N746" s="56">
        <f t="shared" si="105"/>
        <v>0</v>
      </c>
    </row>
    <row r="747" spans="1:14" x14ac:dyDescent="0.2">
      <c r="A747" s="77">
        <f t="shared" si="108"/>
        <v>28</v>
      </c>
      <c r="B747" s="240">
        <v>1</v>
      </c>
      <c r="C747" s="57" t="s">
        <v>2431</v>
      </c>
      <c r="D747" s="94">
        <v>90.7</v>
      </c>
      <c r="E747" s="57"/>
      <c r="F747" s="59"/>
      <c r="G747" s="57">
        <f t="shared" si="102"/>
        <v>90.7</v>
      </c>
      <c r="H747" s="57"/>
      <c r="I747" s="54">
        <f t="shared" si="103"/>
        <v>0</v>
      </c>
      <c r="J747" s="54">
        <f t="shared" si="106"/>
        <v>0</v>
      </c>
      <c r="K747" s="54">
        <f t="shared" si="107"/>
        <v>0</v>
      </c>
      <c r="L747" s="245">
        <f t="shared" si="104"/>
        <v>0</v>
      </c>
      <c r="M747" s="245">
        <v>0</v>
      </c>
      <c r="N747" s="56">
        <f t="shared" si="105"/>
        <v>0</v>
      </c>
    </row>
    <row r="748" spans="1:14" x14ac:dyDescent="0.2">
      <c r="A748" s="77">
        <f t="shared" si="108"/>
        <v>29</v>
      </c>
      <c r="B748" s="240">
        <v>1</v>
      </c>
      <c r="C748" s="57" t="s">
        <v>2432</v>
      </c>
      <c r="D748" s="94">
        <v>315.8</v>
      </c>
      <c r="E748" s="57"/>
      <c r="F748" s="59"/>
      <c r="G748" s="57">
        <f t="shared" si="102"/>
        <v>315.8</v>
      </c>
      <c r="H748" s="57"/>
      <c r="I748" s="54">
        <f t="shared" si="103"/>
        <v>0</v>
      </c>
      <c r="J748" s="54">
        <f t="shared" si="106"/>
        <v>0</v>
      </c>
      <c r="K748" s="54">
        <f t="shared" si="107"/>
        <v>0</v>
      </c>
      <c r="L748" s="245">
        <f t="shared" si="104"/>
        <v>0</v>
      </c>
      <c r="M748" s="245">
        <v>0</v>
      </c>
      <c r="N748" s="56">
        <f t="shared" si="105"/>
        <v>0</v>
      </c>
    </row>
    <row r="749" spans="1:14" x14ac:dyDescent="0.2">
      <c r="A749" s="77">
        <f t="shared" si="108"/>
        <v>30</v>
      </c>
      <c r="B749" s="240">
        <v>5</v>
      </c>
      <c r="C749" s="57" t="s">
        <v>2433</v>
      </c>
      <c r="D749" s="94">
        <v>728.38</v>
      </c>
      <c r="E749" s="57"/>
      <c r="F749" s="59">
        <v>237.1</v>
      </c>
      <c r="G749" s="57">
        <f t="shared" si="102"/>
        <v>965.48</v>
      </c>
      <c r="H749" s="57">
        <v>126</v>
      </c>
      <c r="I749" s="54">
        <f t="shared" si="103"/>
        <v>0.15</v>
      </c>
      <c r="J749" s="54">
        <f t="shared" si="106"/>
        <v>552</v>
      </c>
      <c r="K749" s="54">
        <f t="shared" si="107"/>
        <v>121.44</v>
      </c>
      <c r="L749" s="245">
        <f t="shared" si="104"/>
        <v>249.50400000000002</v>
      </c>
      <c r="M749" s="245">
        <v>14.964</v>
      </c>
      <c r="N749" s="56">
        <f t="shared" si="105"/>
        <v>1.2876630330322087</v>
      </c>
    </row>
    <row r="750" spans="1:14" x14ac:dyDescent="0.2">
      <c r="A750" s="77">
        <f t="shared" si="108"/>
        <v>31</v>
      </c>
      <c r="B750" s="240">
        <v>5</v>
      </c>
      <c r="C750" s="57" t="s">
        <v>2434</v>
      </c>
      <c r="D750" s="94">
        <v>2744.5</v>
      </c>
      <c r="E750" s="57">
        <v>461.4</v>
      </c>
      <c r="F750" s="59">
        <v>413</v>
      </c>
      <c r="G750" s="57">
        <f t="shared" si="102"/>
        <v>3618.9</v>
      </c>
      <c r="H750" s="57">
        <v>266</v>
      </c>
      <c r="I750" s="54">
        <f t="shared" si="103"/>
        <v>0.31666666666666665</v>
      </c>
      <c r="J750" s="54">
        <f t="shared" si="106"/>
        <v>1165.3333333333333</v>
      </c>
      <c r="K750" s="54">
        <f t="shared" si="107"/>
        <v>256.37333333333333</v>
      </c>
      <c r="L750" s="245">
        <f t="shared" si="104"/>
        <v>526.73066666666659</v>
      </c>
      <c r="M750" s="245">
        <v>31.590666666666667</v>
      </c>
      <c r="N750" s="56">
        <f t="shared" si="105"/>
        <v>0.72145308799417007</v>
      </c>
    </row>
    <row r="751" spans="1:14" x14ac:dyDescent="0.2">
      <c r="A751" s="77">
        <f t="shared" si="108"/>
        <v>32</v>
      </c>
      <c r="B751" s="240">
        <v>3</v>
      </c>
      <c r="C751" s="57" t="s">
        <v>2435</v>
      </c>
      <c r="D751" s="94">
        <v>853.9</v>
      </c>
      <c r="E751" s="57"/>
      <c r="F751" s="59">
        <v>126.4</v>
      </c>
      <c r="G751" s="57">
        <f t="shared" si="102"/>
        <v>980.3</v>
      </c>
      <c r="H751" s="57">
        <v>62.7</v>
      </c>
      <c r="I751" s="54">
        <f t="shared" si="103"/>
        <v>7.464285714285715E-2</v>
      </c>
      <c r="J751" s="54">
        <f t="shared" si="106"/>
        <v>274.68571428571431</v>
      </c>
      <c r="K751" s="54">
        <f t="shared" si="107"/>
        <v>60.43085714285715</v>
      </c>
      <c r="L751" s="245">
        <f t="shared" si="104"/>
        <v>124.15794285714287</v>
      </c>
      <c r="M751" s="245">
        <v>7.44637142857143</v>
      </c>
      <c r="N751" s="56">
        <f t="shared" si="105"/>
        <v>0.54657557760192732</v>
      </c>
    </row>
    <row r="752" spans="1:14" x14ac:dyDescent="0.2">
      <c r="A752" s="77">
        <f t="shared" si="108"/>
        <v>33</v>
      </c>
      <c r="B752" s="240">
        <v>3</v>
      </c>
      <c r="C752" s="57" t="s">
        <v>2436</v>
      </c>
      <c r="D752" s="94">
        <v>996.64</v>
      </c>
      <c r="E752" s="57"/>
      <c r="F752" s="59">
        <v>120.2</v>
      </c>
      <c r="G752" s="57">
        <f t="shared" si="102"/>
        <v>1116.8399999999999</v>
      </c>
      <c r="H752" s="57">
        <v>131.1</v>
      </c>
      <c r="I752" s="54">
        <f t="shared" si="103"/>
        <v>0.15607142857142856</v>
      </c>
      <c r="J752" s="54">
        <f t="shared" si="106"/>
        <v>574.34285714285704</v>
      </c>
      <c r="K752" s="54">
        <f t="shared" si="107"/>
        <v>126.35542857142855</v>
      </c>
      <c r="L752" s="245">
        <f t="shared" ref="L752:L783" si="109">J752*0.452</f>
        <v>259.60297142857138</v>
      </c>
      <c r="M752" s="245">
        <v>15.569685714285713</v>
      </c>
      <c r="N752" s="56">
        <f t="shared" ref="N752:N783" si="110">(J752+K752+L752+M752)/D752</f>
        <v>0.97916092356030526</v>
      </c>
    </row>
    <row r="753" spans="1:14" x14ac:dyDescent="0.2">
      <c r="A753" s="77">
        <f t="shared" si="108"/>
        <v>34</v>
      </c>
      <c r="B753" s="240">
        <v>4</v>
      </c>
      <c r="C753" s="57" t="s">
        <v>2437</v>
      </c>
      <c r="D753" s="94">
        <v>978.3</v>
      </c>
      <c r="E753" s="57">
        <v>22.8</v>
      </c>
      <c r="F753" s="59"/>
      <c r="G753" s="57">
        <f t="shared" si="102"/>
        <v>1001.0999999999999</v>
      </c>
      <c r="H753" s="57">
        <v>71</v>
      </c>
      <c r="I753" s="54">
        <f t="shared" si="103"/>
        <v>8.4523809523809529E-2</v>
      </c>
      <c r="J753" s="54">
        <f t="shared" si="106"/>
        <v>311.04761904761909</v>
      </c>
      <c r="K753" s="54">
        <f t="shared" si="107"/>
        <v>68.430476190476199</v>
      </c>
      <c r="L753" s="245">
        <f t="shared" si="109"/>
        <v>140.59352380952384</v>
      </c>
      <c r="M753" s="245">
        <v>8.4320952380952399</v>
      </c>
      <c r="N753" s="56">
        <f t="shared" si="110"/>
        <v>0.54022663220455325</v>
      </c>
    </row>
    <row r="754" spans="1:14" x14ac:dyDescent="0.2">
      <c r="A754" s="77">
        <f t="shared" si="108"/>
        <v>35</v>
      </c>
      <c r="B754" s="240">
        <v>4</v>
      </c>
      <c r="C754" s="57" t="s">
        <v>2438</v>
      </c>
      <c r="D754" s="94">
        <v>290.39999999999998</v>
      </c>
      <c r="E754" s="57"/>
      <c r="F754" s="59"/>
      <c r="G754" s="57">
        <f t="shared" si="102"/>
        <v>290.39999999999998</v>
      </c>
      <c r="H754" s="57">
        <v>40</v>
      </c>
      <c r="I754" s="54">
        <f t="shared" si="103"/>
        <v>4.7619047619047616E-2</v>
      </c>
      <c r="J754" s="54">
        <f t="shared" si="106"/>
        <v>175.23809523809524</v>
      </c>
      <c r="K754" s="54">
        <f t="shared" si="107"/>
        <v>38.55238095238095</v>
      </c>
      <c r="L754" s="245">
        <f t="shared" si="109"/>
        <v>79.207619047619048</v>
      </c>
      <c r="M754" s="245">
        <v>4.7504761904761903</v>
      </c>
      <c r="N754" s="56">
        <f t="shared" si="110"/>
        <v>1.0253049980322708</v>
      </c>
    </row>
    <row r="755" spans="1:14" x14ac:dyDescent="0.2">
      <c r="A755" s="77">
        <f t="shared" si="108"/>
        <v>36</v>
      </c>
      <c r="B755" s="240">
        <v>4</v>
      </c>
      <c r="C755" s="57" t="s">
        <v>2439</v>
      </c>
      <c r="D755" s="94">
        <v>1017.8</v>
      </c>
      <c r="E755" s="57"/>
      <c r="F755" s="59">
        <v>108.5</v>
      </c>
      <c r="G755" s="57">
        <f t="shared" si="102"/>
        <v>1126.3</v>
      </c>
      <c r="H755" s="57">
        <v>105.2</v>
      </c>
      <c r="I755" s="54">
        <f t="shared" si="103"/>
        <v>0.12523809523809523</v>
      </c>
      <c r="J755" s="54">
        <f t="shared" si="106"/>
        <v>460.87619047619046</v>
      </c>
      <c r="K755" s="54">
        <f t="shared" si="107"/>
        <v>101.3927619047619</v>
      </c>
      <c r="L755" s="245">
        <f t="shared" si="109"/>
        <v>208.3160380952381</v>
      </c>
      <c r="M755" s="245">
        <v>12.493752380952381</v>
      </c>
      <c r="N755" s="56">
        <f t="shared" si="110"/>
        <v>0.76938371276983974</v>
      </c>
    </row>
    <row r="756" spans="1:14" x14ac:dyDescent="0.2">
      <c r="A756" s="77">
        <f t="shared" si="108"/>
        <v>37</v>
      </c>
      <c r="B756" s="240">
        <v>4</v>
      </c>
      <c r="C756" s="57" t="s">
        <v>985</v>
      </c>
      <c r="D756" s="94">
        <v>803.6</v>
      </c>
      <c r="E756" s="57"/>
      <c r="F756" s="59">
        <v>89</v>
      </c>
      <c r="G756" s="57">
        <f t="shared" si="102"/>
        <v>892.6</v>
      </c>
      <c r="H756" s="57">
        <v>96.3</v>
      </c>
      <c r="I756" s="54">
        <f t="shared" si="103"/>
        <v>0.11464285714285714</v>
      </c>
      <c r="J756" s="54">
        <f t="shared" si="106"/>
        <v>421.8857142857143</v>
      </c>
      <c r="K756" s="54">
        <f t="shared" si="107"/>
        <v>92.81485714285715</v>
      </c>
      <c r="L756" s="245">
        <f t="shared" si="109"/>
        <v>190.69234285714288</v>
      </c>
      <c r="M756" s="245">
        <v>11.436771428571429</v>
      </c>
      <c r="N756" s="56">
        <f t="shared" si="110"/>
        <v>0.89202300362653786</v>
      </c>
    </row>
    <row r="757" spans="1:14" x14ac:dyDescent="0.2">
      <c r="A757" s="77">
        <f t="shared" si="108"/>
        <v>38</v>
      </c>
      <c r="B757" s="240">
        <v>4</v>
      </c>
      <c r="C757" s="57" t="s">
        <v>986</v>
      </c>
      <c r="D757" s="94">
        <v>923.4</v>
      </c>
      <c r="E757" s="57"/>
      <c r="F757" s="59"/>
      <c r="G757" s="57">
        <f t="shared" si="102"/>
        <v>923.4</v>
      </c>
      <c r="H757" s="57">
        <v>74.2</v>
      </c>
      <c r="I757" s="54">
        <f t="shared" si="103"/>
        <v>8.8333333333333333E-2</v>
      </c>
      <c r="J757" s="54">
        <f t="shared" si="106"/>
        <v>325.06666666666666</v>
      </c>
      <c r="K757" s="54">
        <f t="shared" si="107"/>
        <v>71.51466666666667</v>
      </c>
      <c r="L757" s="245">
        <f t="shared" si="109"/>
        <v>146.93013333333334</v>
      </c>
      <c r="M757" s="245">
        <v>8.8121333333333336</v>
      </c>
      <c r="N757" s="56">
        <f t="shared" si="110"/>
        <v>0.59814121724063241</v>
      </c>
    </row>
    <row r="758" spans="1:14" x14ac:dyDescent="0.2">
      <c r="A758" s="77">
        <f t="shared" si="108"/>
        <v>39</v>
      </c>
      <c r="B758" s="240">
        <v>4</v>
      </c>
      <c r="C758" s="57" t="s">
        <v>987</v>
      </c>
      <c r="D758" s="94">
        <v>953.3</v>
      </c>
      <c r="E758" s="57"/>
      <c r="F758" s="59"/>
      <c r="G758" s="57">
        <f t="shared" si="102"/>
        <v>953.3</v>
      </c>
      <c r="H758" s="57">
        <v>75</v>
      </c>
      <c r="I758" s="54">
        <f t="shared" si="103"/>
        <v>8.9285714285714288E-2</v>
      </c>
      <c r="J758" s="54">
        <f t="shared" si="106"/>
        <v>328.57142857142856</v>
      </c>
      <c r="K758" s="54">
        <f t="shared" si="107"/>
        <v>72.285714285714278</v>
      </c>
      <c r="L758" s="245">
        <f t="shared" si="109"/>
        <v>148.51428571428571</v>
      </c>
      <c r="M758" s="245">
        <v>8.9071428571428584</v>
      </c>
      <c r="N758" s="56">
        <f t="shared" si="110"/>
        <v>0.58562736958834716</v>
      </c>
    </row>
    <row r="759" spans="1:14" x14ac:dyDescent="0.2">
      <c r="A759" s="77">
        <f t="shared" si="108"/>
        <v>40</v>
      </c>
      <c r="B759" s="240">
        <v>4</v>
      </c>
      <c r="C759" s="57" t="s">
        <v>988</v>
      </c>
      <c r="D759" s="94">
        <v>956.1</v>
      </c>
      <c r="E759" s="57">
        <v>153.69999999999999</v>
      </c>
      <c r="F759" s="59"/>
      <c r="G759" s="57">
        <f t="shared" si="102"/>
        <v>1109.8</v>
      </c>
      <c r="H759" s="57">
        <v>92</v>
      </c>
      <c r="I759" s="54">
        <f t="shared" si="103"/>
        <v>0.10952380952380952</v>
      </c>
      <c r="J759" s="54">
        <f t="shared" si="106"/>
        <v>403.04761904761904</v>
      </c>
      <c r="K759" s="54">
        <f t="shared" si="107"/>
        <v>88.670476190476194</v>
      </c>
      <c r="L759" s="245">
        <f t="shared" si="109"/>
        <v>182.17752380952382</v>
      </c>
      <c r="M759" s="245">
        <v>10.926095238095238</v>
      </c>
      <c r="N759" s="56">
        <f t="shared" si="110"/>
        <v>0.71626578212081815</v>
      </c>
    </row>
    <row r="760" spans="1:14" x14ac:dyDescent="0.2">
      <c r="A760" s="77">
        <f t="shared" si="108"/>
        <v>41</v>
      </c>
      <c r="B760" s="240">
        <v>4</v>
      </c>
      <c r="C760" s="57" t="s">
        <v>989</v>
      </c>
      <c r="D760" s="94">
        <v>900.4</v>
      </c>
      <c r="E760" s="57"/>
      <c r="F760" s="59"/>
      <c r="G760" s="57">
        <f t="shared" si="102"/>
        <v>900.4</v>
      </c>
      <c r="H760" s="57">
        <v>128</v>
      </c>
      <c r="I760" s="54">
        <f t="shared" si="103"/>
        <v>0.15238095238095239</v>
      </c>
      <c r="J760" s="54">
        <f t="shared" si="106"/>
        <v>560.76190476190482</v>
      </c>
      <c r="K760" s="54">
        <f t="shared" si="107"/>
        <v>123.36761904761906</v>
      </c>
      <c r="L760" s="245">
        <f t="shared" si="109"/>
        <v>253.46438095238099</v>
      </c>
      <c r="M760" s="245">
        <v>15.201523809523811</v>
      </c>
      <c r="N760" s="56">
        <f t="shared" si="110"/>
        <v>1.0581912800660025</v>
      </c>
    </row>
    <row r="761" spans="1:14" x14ac:dyDescent="0.2">
      <c r="A761" s="77">
        <f t="shared" si="108"/>
        <v>42</v>
      </c>
      <c r="B761" s="240">
        <v>4</v>
      </c>
      <c r="C761" s="57" t="s">
        <v>990</v>
      </c>
      <c r="D761" s="94">
        <v>643.84</v>
      </c>
      <c r="E761" s="57">
        <v>33.299999999999997</v>
      </c>
      <c r="F761" s="59"/>
      <c r="G761" s="57">
        <f t="shared" si="102"/>
        <v>677.14</v>
      </c>
      <c r="H761" s="80">
        <v>73</v>
      </c>
      <c r="I761" s="54">
        <f t="shared" si="103"/>
        <v>8.6904761904761901E-2</v>
      </c>
      <c r="J761" s="54">
        <f t="shared" si="106"/>
        <v>319.8095238095238</v>
      </c>
      <c r="K761" s="54">
        <f t="shared" si="107"/>
        <v>70.358095238095231</v>
      </c>
      <c r="L761" s="245">
        <f t="shared" si="109"/>
        <v>144.55390476190476</v>
      </c>
      <c r="M761" s="245">
        <v>8.6696190476190473</v>
      </c>
      <c r="N761" s="56">
        <f t="shared" si="110"/>
        <v>0.84398475220107905</v>
      </c>
    </row>
    <row r="762" spans="1:14" x14ac:dyDescent="0.2">
      <c r="A762" s="77">
        <f t="shared" si="108"/>
        <v>43</v>
      </c>
      <c r="B762" s="240">
        <v>6</v>
      </c>
      <c r="C762" s="57" t="s">
        <v>991</v>
      </c>
      <c r="D762" s="94">
        <v>1596</v>
      </c>
      <c r="E762" s="57"/>
      <c r="F762" s="59">
        <v>102.9</v>
      </c>
      <c r="G762" s="57">
        <f t="shared" si="102"/>
        <v>1698.9</v>
      </c>
      <c r="H762" s="57">
        <v>216</v>
      </c>
      <c r="I762" s="54">
        <f t="shared" si="103"/>
        <v>0.25714285714285712</v>
      </c>
      <c r="J762" s="54">
        <f t="shared" si="106"/>
        <v>946.28571428571422</v>
      </c>
      <c r="K762" s="54">
        <f t="shared" si="107"/>
        <v>208.18285714285713</v>
      </c>
      <c r="L762" s="245">
        <f t="shared" si="109"/>
        <v>427.72114285714287</v>
      </c>
      <c r="M762" s="245">
        <v>25.652571428571427</v>
      </c>
      <c r="N762" s="56">
        <f t="shared" si="110"/>
        <v>1.0074199785177229</v>
      </c>
    </row>
    <row r="763" spans="1:14" x14ac:dyDescent="0.2">
      <c r="A763" s="77">
        <f t="shared" si="108"/>
        <v>44</v>
      </c>
      <c r="B763" s="240">
        <v>4</v>
      </c>
      <c r="C763" s="57" t="s">
        <v>992</v>
      </c>
      <c r="D763" s="94">
        <v>697.3</v>
      </c>
      <c r="E763" s="57"/>
      <c r="F763" s="59"/>
      <c r="G763" s="57">
        <f t="shared" si="102"/>
        <v>697.3</v>
      </c>
      <c r="H763" s="57">
        <v>92</v>
      </c>
      <c r="I763" s="54">
        <f t="shared" si="103"/>
        <v>0.10952380952380952</v>
      </c>
      <c r="J763" s="54">
        <f t="shared" si="106"/>
        <v>403.04761904761904</v>
      </c>
      <c r="K763" s="54">
        <f t="shared" si="107"/>
        <v>88.670476190476194</v>
      </c>
      <c r="L763" s="245">
        <f t="shared" si="109"/>
        <v>182.17752380952382</v>
      </c>
      <c r="M763" s="245">
        <v>10.926095238095238</v>
      </c>
      <c r="N763" s="56">
        <f t="shared" si="110"/>
        <v>0.98210485341418952</v>
      </c>
    </row>
    <row r="764" spans="1:14" x14ac:dyDescent="0.2">
      <c r="A764" s="77">
        <f t="shared" si="108"/>
        <v>45</v>
      </c>
      <c r="B764" s="240">
        <v>5</v>
      </c>
      <c r="C764" s="57" t="s">
        <v>993</v>
      </c>
      <c r="D764" s="94">
        <v>696.5</v>
      </c>
      <c r="E764" s="57"/>
      <c r="F764" s="59">
        <v>42.8</v>
      </c>
      <c r="G764" s="57">
        <f t="shared" si="102"/>
        <v>739.3</v>
      </c>
      <c r="H764" s="57">
        <v>93.9</v>
      </c>
      <c r="I764" s="54">
        <f t="shared" si="103"/>
        <v>0.11178571428571429</v>
      </c>
      <c r="J764" s="54">
        <f t="shared" si="106"/>
        <v>411.37142857142862</v>
      </c>
      <c r="K764" s="54">
        <f t="shared" si="107"/>
        <v>90.5017142857143</v>
      </c>
      <c r="L764" s="245">
        <f t="shared" si="109"/>
        <v>185.93988571428574</v>
      </c>
      <c r="M764" s="245">
        <v>11.151742857142859</v>
      </c>
      <c r="N764" s="56">
        <f t="shared" si="110"/>
        <v>1.003538796020921</v>
      </c>
    </row>
    <row r="765" spans="1:14" x14ac:dyDescent="0.2">
      <c r="A765" s="77">
        <f t="shared" si="108"/>
        <v>46</v>
      </c>
      <c r="B765" s="240">
        <v>4</v>
      </c>
      <c r="C765" s="57" t="s">
        <v>994</v>
      </c>
      <c r="D765" s="94">
        <v>570.20000000000005</v>
      </c>
      <c r="E765" s="57"/>
      <c r="F765" s="59"/>
      <c r="G765" s="57">
        <f t="shared" si="102"/>
        <v>570.20000000000005</v>
      </c>
      <c r="H765" s="80">
        <v>82.3</v>
      </c>
      <c r="I765" s="54">
        <f t="shared" si="103"/>
        <v>9.7976190476190467E-2</v>
      </c>
      <c r="J765" s="54">
        <f t="shared" si="106"/>
        <v>360.55238095238093</v>
      </c>
      <c r="K765" s="54">
        <f t="shared" si="107"/>
        <v>79.321523809523811</v>
      </c>
      <c r="L765" s="245">
        <f t="shared" si="109"/>
        <v>162.96967619047618</v>
      </c>
      <c r="M765" s="245">
        <v>9.774104761904761</v>
      </c>
      <c r="N765" s="56">
        <f t="shared" si="110"/>
        <v>1.0743908904143906</v>
      </c>
    </row>
    <row r="766" spans="1:14" x14ac:dyDescent="0.2">
      <c r="A766" s="77">
        <f t="shared" si="108"/>
        <v>47</v>
      </c>
      <c r="B766" s="240">
        <v>2</v>
      </c>
      <c r="C766" s="57" t="s">
        <v>995</v>
      </c>
      <c r="D766" s="94">
        <v>251.5</v>
      </c>
      <c r="E766" s="57"/>
      <c r="F766" s="59"/>
      <c r="G766" s="57">
        <f t="shared" si="102"/>
        <v>251.5</v>
      </c>
      <c r="H766" s="57"/>
      <c r="I766" s="54">
        <f t="shared" si="103"/>
        <v>0</v>
      </c>
      <c r="J766" s="54">
        <f t="shared" si="106"/>
        <v>0</v>
      </c>
      <c r="K766" s="54">
        <f t="shared" si="107"/>
        <v>0</v>
      </c>
      <c r="L766" s="245">
        <f t="shared" si="109"/>
        <v>0</v>
      </c>
      <c r="M766" s="245">
        <v>0</v>
      </c>
      <c r="N766" s="56">
        <f t="shared" si="110"/>
        <v>0</v>
      </c>
    </row>
    <row r="767" spans="1:14" x14ac:dyDescent="0.2">
      <c r="A767" s="77">
        <f t="shared" si="108"/>
        <v>48</v>
      </c>
      <c r="B767" s="240">
        <v>4</v>
      </c>
      <c r="C767" s="57" t="s">
        <v>996</v>
      </c>
      <c r="D767" s="94">
        <v>810.9</v>
      </c>
      <c r="E767" s="57">
        <v>47.5</v>
      </c>
      <c r="F767" s="59"/>
      <c r="G767" s="57">
        <f t="shared" si="102"/>
        <v>858.4</v>
      </c>
      <c r="H767" s="207">
        <v>125</v>
      </c>
      <c r="I767" s="54">
        <f t="shared" si="103"/>
        <v>0.14880952380952381</v>
      </c>
      <c r="J767" s="54">
        <f t="shared" si="106"/>
        <v>547.61904761904759</v>
      </c>
      <c r="K767" s="54">
        <f t="shared" si="107"/>
        <v>120.47619047619047</v>
      </c>
      <c r="L767" s="245">
        <f t="shared" si="109"/>
        <v>247.52380952380952</v>
      </c>
      <c r="M767" s="245">
        <v>14.845238095238097</v>
      </c>
      <c r="N767" s="56">
        <f t="shared" si="110"/>
        <v>1.1474463999436253</v>
      </c>
    </row>
    <row r="768" spans="1:14" x14ac:dyDescent="0.2">
      <c r="A768" s="77">
        <f t="shared" si="108"/>
        <v>49</v>
      </c>
      <c r="B768" s="240">
        <v>2</v>
      </c>
      <c r="C768" s="57" t="s">
        <v>997</v>
      </c>
      <c r="D768" s="94">
        <v>553</v>
      </c>
      <c r="E768" s="57"/>
      <c r="F768" s="59"/>
      <c r="G768" s="57">
        <f t="shared" si="102"/>
        <v>553</v>
      </c>
      <c r="H768" s="57"/>
      <c r="I768" s="54">
        <f t="shared" si="103"/>
        <v>0</v>
      </c>
      <c r="J768" s="54">
        <f t="shared" si="106"/>
        <v>0</v>
      </c>
      <c r="K768" s="54">
        <f t="shared" si="107"/>
        <v>0</v>
      </c>
      <c r="L768" s="245">
        <f t="shared" si="109"/>
        <v>0</v>
      </c>
      <c r="M768" s="245">
        <v>0</v>
      </c>
      <c r="N768" s="56">
        <f t="shared" si="110"/>
        <v>0</v>
      </c>
    </row>
    <row r="769" spans="1:14" x14ac:dyDescent="0.2">
      <c r="A769" s="77">
        <f t="shared" si="108"/>
        <v>50</v>
      </c>
      <c r="B769" s="240">
        <v>4</v>
      </c>
      <c r="C769" s="57" t="s">
        <v>998</v>
      </c>
      <c r="D769" s="94">
        <v>993.9</v>
      </c>
      <c r="E769" s="57"/>
      <c r="F769" s="59"/>
      <c r="G769" s="57">
        <f t="shared" si="102"/>
        <v>993.9</v>
      </c>
      <c r="H769" s="57">
        <v>90</v>
      </c>
      <c r="I769" s="54">
        <f t="shared" si="103"/>
        <v>0.10714285714285714</v>
      </c>
      <c r="J769" s="54">
        <f t="shared" si="106"/>
        <v>394.28571428571428</v>
      </c>
      <c r="K769" s="54">
        <f t="shared" si="107"/>
        <v>86.742857142857147</v>
      </c>
      <c r="L769" s="245">
        <f t="shared" si="109"/>
        <v>178.21714285714285</v>
      </c>
      <c r="M769" s="245">
        <v>10.688571428571429</v>
      </c>
      <c r="N769" s="56">
        <f t="shared" si="110"/>
        <v>0.67404596610754175</v>
      </c>
    </row>
    <row r="770" spans="1:14" x14ac:dyDescent="0.2">
      <c r="A770" s="77">
        <f t="shared" si="108"/>
        <v>51</v>
      </c>
      <c r="B770" s="240">
        <v>3</v>
      </c>
      <c r="C770" s="57" t="s">
        <v>999</v>
      </c>
      <c r="D770" s="94">
        <v>351.3</v>
      </c>
      <c r="E770" s="57"/>
      <c r="F770" s="59"/>
      <c r="G770" s="57">
        <f t="shared" si="102"/>
        <v>351.3</v>
      </c>
      <c r="H770" s="57">
        <v>35</v>
      </c>
      <c r="I770" s="54">
        <f t="shared" si="103"/>
        <v>4.1666666666666664E-2</v>
      </c>
      <c r="J770" s="54">
        <f t="shared" si="106"/>
        <v>153.33333333333331</v>
      </c>
      <c r="K770" s="54">
        <f t="shared" si="107"/>
        <v>33.733333333333327</v>
      </c>
      <c r="L770" s="245">
        <f t="shared" si="109"/>
        <v>69.306666666666658</v>
      </c>
      <c r="M770" s="245">
        <v>4.1566666666666663</v>
      </c>
      <c r="N770" s="56">
        <f t="shared" si="110"/>
        <v>0.74161685169370894</v>
      </c>
    </row>
    <row r="771" spans="1:14" x14ac:dyDescent="0.2">
      <c r="A771" s="77">
        <f t="shared" si="108"/>
        <v>52</v>
      </c>
      <c r="B771" s="240">
        <v>3</v>
      </c>
      <c r="C771" s="57" t="s">
        <v>1000</v>
      </c>
      <c r="D771" s="94">
        <v>330</v>
      </c>
      <c r="E771" s="57"/>
      <c r="F771" s="59">
        <v>35</v>
      </c>
      <c r="G771" s="57">
        <f t="shared" si="102"/>
        <v>365</v>
      </c>
      <c r="H771" s="57">
        <v>40</v>
      </c>
      <c r="I771" s="54">
        <f t="shared" si="103"/>
        <v>4.7619047619047616E-2</v>
      </c>
      <c r="J771" s="54">
        <f t="shared" si="106"/>
        <v>175.23809523809524</v>
      </c>
      <c r="K771" s="54">
        <f t="shared" si="107"/>
        <v>38.55238095238095</v>
      </c>
      <c r="L771" s="245">
        <f t="shared" si="109"/>
        <v>79.207619047619048</v>
      </c>
      <c r="M771" s="245">
        <v>4.7504761904761903</v>
      </c>
      <c r="N771" s="56">
        <f t="shared" si="110"/>
        <v>0.90226839826839833</v>
      </c>
    </row>
    <row r="772" spans="1:14" x14ac:dyDescent="0.2">
      <c r="A772" s="77">
        <f t="shared" si="108"/>
        <v>53</v>
      </c>
      <c r="B772" s="240">
        <v>2</v>
      </c>
      <c r="C772" s="57" t="s">
        <v>1001</v>
      </c>
      <c r="D772" s="94">
        <v>207.1</v>
      </c>
      <c r="E772" s="57"/>
      <c r="F772" s="59">
        <v>43.3</v>
      </c>
      <c r="G772" s="57">
        <f t="shared" si="102"/>
        <v>250.39999999999998</v>
      </c>
      <c r="H772" s="57"/>
      <c r="I772" s="54">
        <f t="shared" si="103"/>
        <v>0</v>
      </c>
      <c r="J772" s="54">
        <f t="shared" si="106"/>
        <v>0</v>
      </c>
      <c r="K772" s="54">
        <f t="shared" si="107"/>
        <v>0</v>
      </c>
      <c r="L772" s="245">
        <f t="shared" si="109"/>
        <v>0</v>
      </c>
      <c r="M772" s="245">
        <v>0</v>
      </c>
      <c r="N772" s="56">
        <f t="shared" si="110"/>
        <v>0</v>
      </c>
    </row>
    <row r="773" spans="1:14" x14ac:dyDescent="0.2">
      <c r="A773" s="77">
        <f t="shared" si="108"/>
        <v>54</v>
      </c>
      <c r="B773" s="240">
        <v>2</v>
      </c>
      <c r="C773" s="57" t="s">
        <v>1002</v>
      </c>
      <c r="D773" s="94">
        <v>285.8</v>
      </c>
      <c r="E773" s="57"/>
      <c r="F773" s="59">
        <v>39.1</v>
      </c>
      <c r="G773" s="57">
        <f t="shared" si="102"/>
        <v>324.90000000000003</v>
      </c>
      <c r="H773" s="57"/>
      <c r="I773" s="54">
        <f t="shared" si="103"/>
        <v>0</v>
      </c>
      <c r="J773" s="54">
        <f t="shared" si="106"/>
        <v>0</v>
      </c>
      <c r="K773" s="54">
        <f t="shared" si="107"/>
        <v>0</v>
      </c>
      <c r="L773" s="245">
        <f t="shared" si="109"/>
        <v>0</v>
      </c>
      <c r="M773" s="245">
        <v>0</v>
      </c>
      <c r="N773" s="56">
        <f t="shared" si="110"/>
        <v>0</v>
      </c>
    </row>
    <row r="774" spans="1:14" x14ac:dyDescent="0.2">
      <c r="A774" s="77">
        <f t="shared" si="108"/>
        <v>55</v>
      </c>
      <c r="B774" s="240">
        <v>2</v>
      </c>
      <c r="C774" s="57" t="s">
        <v>1003</v>
      </c>
      <c r="D774" s="94">
        <v>255</v>
      </c>
      <c r="E774" s="57"/>
      <c r="F774" s="59"/>
      <c r="G774" s="57">
        <f t="shared" si="102"/>
        <v>255</v>
      </c>
      <c r="H774" s="57"/>
      <c r="I774" s="54">
        <f t="shared" si="103"/>
        <v>0</v>
      </c>
      <c r="J774" s="54">
        <f t="shared" si="106"/>
        <v>0</v>
      </c>
      <c r="K774" s="54">
        <f t="shared" si="107"/>
        <v>0</v>
      </c>
      <c r="L774" s="245">
        <f t="shared" si="109"/>
        <v>0</v>
      </c>
      <c r="M774" s="245">
        <v>0</v>
      </c>
      <c r="N774" s="56">
        <f t="shared" si="110"/>
        <v>0</v>
      </c>
    </row>
    <row r="775" spans="1:14" x14ac:dyDescent="0.2">
      <c r="A775" s="77">
        <f t="shared" si="108"/>
        <v>56</v>
      </c>
      <c r="B775" s="240">
        <v>2</v>
      </c>
      <c r="C775" s="57" t="s">
        <v>1004</v>
      </c>
      <c r="D775" s="94">
        <v>313.39999999999998</v>
      </c>
      <c r="E775" s="57"/>
      <c r="F775" s="59"/>
      <c r="G775" s="57">
        <f t="shared" si="102"/>
        <v>313.39999999999998</v>
      </c>
      <c r="H775" s="57"/>
      <c r="I775" s="54">
        <f t="shared" si="103"/>
        <v>0</v>
      </c>
      <c r="J775" s="54">
        <f t="shared" si="106"/>
        <v>0</v>
      </c>
      <c r="K775" s="54">
        <f t="shared" si="107"/>
        <v>0</v>
      </c>
      <c r="L775" s="245">
        <f t="shared" si="109"/>
        <v>0</v>
      </c>
      <c r="M775" s="245">
        <v>0</v>
      </c>
      <c r="N775" s="56">
        <f t="shared" si="110"/>
        <v>0</v>
      </c>
    </row>
    <row r="776" spans="1:14" x14ac:dyDescent="0.2">
      <c r="A776" s="77">
        <f t="shared" si="108"/>
        <v>57</v>
      </c>
      <c r="B776" s="240">
        <v>2</v>
      </c>
      <c r="C776" s="57" t="s">
        <v>1005</v>
      </c>
      <c r="D776" s="94">
        <v>129.80000000000001</v>
      </c>
      <c r="E776" s="57"/>
      <c r="F776" s="59"/>
      <c r="G776" s="57">
        <f t="shared" si="102"/>
        <v>129.80000000000001</v>
      </c>
      <c r="H776" s="57"/>
      <c r="I776" s="54">
        <f t="shared" si="103"/>
        <v>0</v>
      </c>
      <c r="J776" s="54">
        <f t="shared" si="106"/>
        <v>0</v>
      </c>
      <c r="K776" s="54">
        <f t="shared" si="107"/>
        <v>0</v>
      </c>
      <c r="L776" s="245">
        <f t="shared" si="109"/>
        <v>0</v>
      </c>
      <c r="M776" s="245">
        <v>0</v>
      </c>
      <c r="N776" s="56">
        <f t="shared" si="110"/>
        <v>0</v>
      </c>
    </row>
    <row r="777" spans="1:14" x14ac:dyDescent="0.2">
      <c r="A777" s="77">
        <f t="shared" si="108"/>
        <v>58</v>
      </c>
      <c r="B777" s="240">
        <v>2</v>
      </c>
      <c r="C777" s="57" t="s">
        <v>1006</v>
      </c>
      <c r="D777" s="94">
        <v>307.3</v>
      </c>
      <c r="E777" s="57"/>
      <c r="F777" s="59"/>
      <c r="G777" s="57">
        <f t="shared" si="102"/>
        <v>307.3</v>
      </c>
      <c r="H777" s="57"/>
      <c r="I777" s="54">
        <f t="shared" si="103"/>
        <v>0</v>
      </c>
      <c r="J777" s="54">
        <f t="shared" si="106"/>
        <v>0</v>
      </c>
      <c r="K777" s="54">
        <f t="shared" si="107"/>
        <v>0</v>
      </c>
      <c r="L777" s="245">
        <f t="shared" si="109"/>
        <v>0</v>
      </c>
      <c r="M777" s="245">
        <v>0</v>
      </c>
      <c r="N777" s="56">
        <f t="shared" si="110"/>
        <v>0</v>
      </c>
    </row>
    <row r="778" spans="1:14" x14ac:dyDescent="0.2">
      <c r="A778" s="77">
        <f t="shared" si="108"/>
        <v>59</v>
      </c>
      <c r="B778" s="240">
        <v>2</v>
      </c>
      <c r="C778" s="57" t="s">
        <v>1008</v>
      </c>
      <c r="D778" s="94">
        <v>134.5</v>
      </c>
      <c r="E778" s="57"/>
      <c r="F778" s="59"/>
      <c r="G778" s="57">
        <f t="shared" ref="G778:G824" si="111">D778+E778+F778</f>
        <v>134.5</v>
      </c>
      <c r="H778" s="57"/>
      <c r="I778" s="54">
        <f t="shared" ref="I778:I824" si="112">H778/840</f>
        <v>0</v>
      </c>
      <c r="J778" s="54">
        <f t="shared" si="106"/>
        <v>0</v>
      </c>
      <c r="K778" s="54">
        <f t="shared" ref="K778:K827" si="113">J778*0.22</f>
        <v>0</v>
      </c>
      <c r="L778" s="245">
        <f t="shared" si="109"/>
        <v>0</v>
      </c>
      <c r="M778" s="245">
        <v>0</v>
      </c>
      <c r="N778" s="56">
        <f t="shared" si="110"/>
        <v>0</v>
      </c>
    </row>
    <row r="779" spans="1:14" x14ac:dyDescent="0.2">
      <c r="A779" s="77">
        <f t="shared" si="108"/>
        <v>60</v>
      </c>
      <c r="B779" s="240">
        <v>5</v>
      </c>
      <c r="C779" s="57" t="s">
        <v>1009</v>
      </c>
      <c r="D779" s="94">
        <v>4314.8999999999996</v>
      </c>
      <c r="E779" s="57"/>
      <c r="F779" s="59">
        <v>196.7</v>
      </c>
      <c r="G779" s="57">
        <f t="shared" si="111"/>
        <v>4511.5999999999995</v>
      </c>
      <c r="H779" s="57">
        <v>414</v>
      </c>
      <c r="I779" s="54">
        <f t="shared" si="112"/>
        <v>0.49285714285714288</v>
      </c>
      <c r="J779" s="54">
        <f t="shared" si="106"/>
        <v>1813.7142857142858</v>
      </c>
      <c r="K779" s="54">
        <f t="shared" si="113"/>
        <v>399.01714285714286</v>
      </c>
      <c r="L779" s="245">
        <f t="shared" si="109"/>
        <v>819.79885714285717</v>
      </c>
      <c r="M779" s="245">
        <v>49.167428571428573</v>
      </c>
      <c r="N779" s="56">
        <f t="shared" si="110"/>
        <v>0.71419910410107179</v>
      </c>
    </row>
    <row r="780" spans="1:14" x14ac:dyDescent="0.2">
      <c r="A780" s="77">
        <f t="shared" si="108"/>
        <v>61</v>
      </c>
      <c r="B780" s="240">
        <v>5</v>
      </c>
      <c r="C780" s="57" t="s">
        <v>1010</v>
      </c>
      <c r="D780" s="94">
        <v>3549.4</v>
      </c>
      <c r="E780" s="57"/>
      <c r="F780" s="59"/>
      <c r="G780" s="57">
        <f t="shared" si="111"/>
        <v>3549.4</v>
      </c>
      <c r="H780" s="57">
        <v>278</v>
      </c>
      <c r="I780" s="54">
        <f t="shared" si="112"/>
        <v>0.33095238095238094</v>
      </c>
      <c r="J780" s="54">
        <f t="shared" si="106"/>
        <v>1217.9047619047619</v>
      </c>
      <c r="K780" s="54">
        <f t="shared" si="113"/>
        <v>267.93904761904764</v>
      </c>
      <c r="L780" s="245">
        <f t="shared" si="109"/>
        <v>550.49295238095237</v>
      </c>
      <c r="M780" s="245">
        <v>33.015809523809523</v>
      </c>
      <c r="N780" s="56">
        <f t="shared" si="110"/>
        <v>0.58301475500889488</v>
      </c>
    </row>
    <row r="781" spans="1:14" x14ac:dyDescent="0.2">
      <c r="A781" s="77">
        <f t="shared" si="108"/>
        <v>62</v>
      </c>
      <c r="B781" s="240">
        <v>5</v>
      </c>
      <c r="C781" s="57" t="s">
        <v>1011</v>
      </c>
      <c r="D781" s="94">
        <v>3345.7</v>
      </c>
      <c r="E781" s="57"/>
      <c r="F781" s="59"/>
      <c r="G781" s="57">
        <f t="shared" si="111"/>
        <v>3345.7</v>
      </c>
      <c r="H781" s="57">
        <v>335.5</v>
      </c>
      <c r="I781" s="54">
        <f t="shared" si="112"/>
        <v>0.39940476190476193</v>
      </c>
      <c r="J781" s="54">
        <f t="shared" si="106"/>
        <v>1469.8095238095239</v>
      </c>
      <c r="K781" s="54">
        <f t="shared" si="113"/>
        <v>323.35809523809525</v>
      </c>
      <c r="L781" s="245">
        <f t="shared" si="109"/>
        <v>664.3539047619048</v>
      </c>
      <c r="M781" s="245">
        <v>39.844619047619055</v>
      </c>
      <c r="N781" s="56">
        <f t="shared" si="110"/>
        <v>0.74644054842249541</v>
      </c>
    </row>
    <row r="782" spans="1:14" x14ac:dyDescent="0.2">
      <c r="A782" s="77">
        <f t="shared" si="108"/>
        <v>63</v>
      </c>
      <c r="B782" s="240">
        <v>5</v>
      </c>
      <c r="C782" s="57" t="s">
        <v>1012</v>
      </c>
      <c r="D782" s="94">
        <v>3098.6</v>
      </c>
      <c r="E782" s="57"/>
      <c r="F782" s="59">
        <v>182</v>
      </c>
      <c r="G782" s="57">
        <f t="shared" si="111"/>
        <v>3280.6</v>
      </c>
      <c r="H782" s="57">
        <v>285</v>
      </c>
      <c r="I782" s="54">
        <f t="shared" si="112"/>
        <v>0.3392857142857143</v>
      </c>
      <c r="J782" s="54">
        <f t="shared" si="106"/>
        <v>1248.5714285714287</v>
      </c>
      <c r="K782" s="54">
        <f t="shared" si="113"/>
        <v>274.68571428571431</v>
      </c>
      <c r="L782" s="245">
        <f t="shared" si="109"/>
        <v>564.35428571428577</v>
      </c>
      <c r="M782" s="245">
        <v>33.847142857142863</v>
      </c>
      <c r="N782" s="56">
        <f t="shared" si="110"/>
        <v>0.68465067173193439</v>
      </c>
    </row>
    <row r="783" spans="1:14" x14ac:dyDescent="0.2">
      <c r="A783" s="77">
        <f t="shared" si="108"/>
        <v>64</v>
      </c>
      <c r="B783" s="240">
        <v>2</v>
      </c>
      <c r="C783" s="57" t="s">
        <v>1013</v>
      </c>
      <c r="D783" s="94">
        <v>141.30000000000001</v>
      </c>
      <c r="E783" s="57"/>
      <c r="F783" s="59"/>
      <c r="G783" s="57">
        <f t="shared" si="111"/>
        <v>141.30000000000001</v>
      </c>
      <c r="H783" s="57"/>
      <c r="I783" s="54">
        <f t="shared" si="112"/>
        <v>0</v>
      </c>
      <c r="J783" s="54">
        <f t="shared" si="106"/>
        <v>0</v>
      </c>
      <c r="K783" s="54">
        <f t="shared" si="113"/>
        <v>0</v>
      </c>
      <c r="L783" s="245">
        <f t="shared" si="109"/>
        <v>0</v>
      </c>
      <c r="M783" s="245">
        <v>0</v>
      </c>
      <c r="N783" s="56">
        <f t="shared" si="110"/>
        <v>0</v>
      </c>
    </row>
    <row r="784" spans="1:14" x14ac:dyDescent="0.2">
      <c r="A784" s="77">
        <f t="shared" si="108"/>
        <v>65</v>
      </c>
      <c r="B784" s="240">
        <v>2</v>
      </c>
      <c r="C784" s="57" t="s">
        <v>1014</v>
      </c>
      <c r="D784" s="94">
        <v>263.8</v>
      </c>
      <c r="E784" s="57"/>
      <c r="F784" s="59"/>
      <c r="G784" s="57">
        <f t="shared" si="111"/>
        <v>263.8</v>
      </c>
      <c r="H784" s="57"/>
      <c r="I784" s="54">
        <f t="shared" si="112"/>
        <v>0</v>
      </c>
      <c r="J784" s="54">
        <f t="shared" si="106"/>
        <v>0</v>
      </c>
      <c r="K784" s="54">
        <f t="shared" si="113"/>
        <v>0</v>
      </c>
      <c r="L784" s="245">
        <f t="shared" ref="L784:L815" si="114">J784*0.452</f>
        <v>0</v>
      </c>
      <c r="M784" s="245">
        <v>0</v>
      </c>
      <c r="N784" s="56">
        <f t="shared" ref="N784:N815" si="115">(J784+K784+L784+M784)/D784</f>
        <v>0</v>
      </c>
    </row>
    <row r="785" spans="1:14" x14ac:dyDescent="0.2">
      <c r="A785" s="77">
        <f t="shared" si="108"/>
        <v>66</v>
      </c>
      <c r="B785" s="240">
        <v>1</v>
      </c>
      <c r="C785" s="57" t="s">
        <v>1015</v>
      </c>
      <c r="D785" s="94">
        <v>117.3</v>
      </c>
      <c r="E785" s="57"/>
      <c r="F785" s="59"/>
      <c r="G785" s="57">
        <f t="shared" si="111"/>
        <v>117.3</v>
      </c>
      <c r="H785" s="57"/>
      <c r="I785" s="54">
        <f t="shared" si="112"/>
        <v>0</v>
      </c>
      <c r="J785" s="54">
        <f t="shared" ref="J785:J848" si="116">I785*3680</f>
        <v>0</v>
      </c>
      <c r="K785" s="54">
        <f t="shared" si="113"/>
        <v>0</v>
      </c>
      <c r="L785" s="245">
        <f t="shared" si="114"/>
        <v>0</v>
      </c>
      <c r="M785" s="245">
        <v>0</v>
      </c>
      <c r="N785" s="56">
        <f t="shared" si="115"/>
        <v>0</v>
      </c>
    </row>
    <row r="786" spans="1:14" x14ac:dyDescent="0.2">
      <c r="A786" s="77">
        <f t="shared" ref="A786:A849" si="117">A785+1</f>
        <v>67</v>
      </c>
      <c r="B786" s="240">
        <v>2</v>
      </c>
      <c r="C786" s="57" t="s">
        <v>1016</v>
      </c>
      <c r="D786" s="94">
        <v>138</v>
      </c>
      <c r="E786" s="57"/>
      <c r="F786" s="59"/>
      <c r="G786" s="57">
        <f t="shared" si="111"/>
        <v>138</v>
      </c>
      <c r="H786" s="57"/>
      <c r="I786" s="54">
        <f t="shared" si="112"/>
        <v>0</v>
      </c>
      <c r="J786" s="54">
        <f t="shared" si="116"/>
        <v>0</v>
      </c>
      <c r="K786" s="54">
        <f t="shared" si="113"/>
        <v>0</v>
      </c>
      <c r="L786" s="245">
        <f t="shared" si="114"/>
        <v>0</v>
      </c>
      <c r="M786" s="245">
        <v>0</v>
      </c>
      <c r="N786" s="56">
        <f t="shared" si="115"/>
        <v>0</v>
      </c>
    </row>
    <row r="787" spans="1:14" x14ac:dyDescent="0.2">
      <c r="A787" s="77">
        <f t="shared" si="117"/>
        <v>68</v>
      </c>
      <c r="B787" s="240">
        <v>2</v>
      </c>
      <c r="C787" s="57" t="s">
        <v>1017</v>
      </c>
      <c r="D787" s="94">
        <v>139</v>
      </c>
      <c r="E787" s="57"/>
      <c r="F787" s="59"/>
      <c r="G787" s="57">
        <f t="shared" si="111"/>
        <v>139</v>
      </c>
      <c r="H787" s="57"/>
      <c r="I787" s="54">
        <f t="shared" si="112"/>
        <v>0</v>
      </c>
      <c r="J787" s="54">
        <f t="shared" si="116"/>
        <v>0</v>
      </c>
      <c r="K787" s="54">
        <f t="shared" si="113"/>
        <v>0</v>
      </c>
      <c r="L787" s="245">
        <f t="shared" si="114"/>
        <v>0</v>
      </c>
      <c r="M787" s="245">
        <v>0</v>
      </c>
      <c r="N787" s="56">
        <f t="shared" si="115"/>
        <v>0</v>
      </c>
    </row>
    <row r="788" spans="1:14" x14ac:dyDescent="0.2">
      <c r="A788" s="77">
        <f t="shared" si="117"/>
        <v>69</v>
      </c>
      <c r="B788" s="240">
        <v>2</v>
      </c>
      <c r="C788" s="57" t="s">
        <v>1018</v>
      </c>
      <c r="D788" s="94">
        <v>133</v>
      </c>
      <c r="E788" s="57"/>
      <c r="F788" s="59"/>
      <c r="G788" s="57">
        <f t="shared" si="111"/>
        <v>133</v>
      </c>
      <c r="H788" s="57"/>
      <c r="I788" s="54">
        <f t="shared" si="112"/>
        <v>0</v>
      </c>
      <c r="J788" s="54">
        <f t="shared" si="116"/>
        <v>0</v>
      </c>
      <c r="K788" s="54">
        <f t="shared" si="113"/>
        <v>0</v>
      </c>
      <c r="L788" s="245">
        <f t="shared" si="114"/>
        <v>0</v>
      </c>
      <c r="M788" s="245">
        <v>0</v>
      </c>
      <c r="N788" s="56">
        <f t="shared" si="115"/>
        <v>0</v>
      </c>
    </row>
    <row r="789" spans="1:14" x14ac:dyDescent="0.2">
      <c r="A789" s="77">
        <f t="shared" si="117"/>
        <v>70</v>
      </c>
      <c r="B789" s="240">
        <v>2</v>
      </c>
      <c r="C789" s="57" t="s">
        <v>1019</v>
      </c>
      <c r="D789" s="94">
        <v>315.60000000000002</v>
      </c>
      <c r="E789" s="81"/>
      <c r="F789" s="59"/>
      <c r="G789" s="57">
        <f t="shared" si="111"/>
        <v>315.60000000000002</v>
      </c>
      <c r="H789" s="57"/>
      <c r="I789" s="54">
        <f t="shared" si="112"/>
        <v>0</v>
      </c>
      <c r="J789" s="54">
        <f t="shared" si="116"/>
        <v>0</v>
      </c>
      <c r="K789" s="54">
        <f t="shared" si="113"/>
        <v>0</v>
      </c>
      <c r="L789" s="245">
        <f t="shared" si="114"/>
        <v>0</v>
      </c>
      <c r="M789" s="245">
        <v>0</v>
      </c>
      <c r="N789" s="56">
        <f t="shared" si="115"/>
        <v>0</v>
      </c>
    </row>
    <row r="790" spans="1:14" x14ac:dyDescent="0.2">
      <c r="A790" s="77">
        <f t="shared" si="117"/>
        <v>71</v>
      </c>
      <c r="B790" s="240">
        <v>2</v>
      </c>
      <c r="C790" s="57" t="s">
        <v>1020</v>
      </c>
      <c r="D790" s="94">
        <v>265.7</v>
      </c>
      <c r="E790" s="57"/>
      <c r="F790" s="59"/>
      <c r="G790" s="57">
        <f t="shared" si="111"/>
        <v>265.7</v>
      </c>
      <c r="H790" s="57"/>
      <c r="I790" s="54">
        <f t="shared" si="112"/>
        <v>0</v>
      </c>
      <c r="J790" s="54">
        <f t="shared" si="116"/>
        <v>0</v>
      </c>
      <c r="K790" s="54">
        <f t="shared" si="113"/>
        <v>0</v>
      </c>
      <c r="L790" s="245">
        <f t="shared" si="114"/>
        <v>0</v>
      </c>
      <c r="M790" s="245">
        <v>0</v>
      </c>
      <c r="N790" s="56">
        <f t="shared" si="115"/>
        <v>0</v>
      </c>
    </row>
    <row r="791" spans="1:14" x14ac:dyDescent="0.2">
      <c r="A791" s="77">
        <f t="shared" si="117"/>
        <v>72</v>
      </c>
      <c r="B791" s="240">
        <v>2</v>
      </c>
      <c r="C791" s="57" t="s">
        <v>1021</v>
      </c>
      <c r="D791" s="94">
        <v>156.80000000000001</v>
      </c>
      <c r="E791" s="57"/>
      <c r="F791" s="98">
        <v>17.5</v>
      </c>
      <c r="G791" s="57">
        <f t="shared" si="111"/>
        <v>174.3</v>
      </c>
      <c r="H791" s="81"/>
      <c r="I791" s="54">
        <f t="shared" si="112"/>
        <v>0</v>
      </c>
      <c r="J791" s="54">
        <f t="shared" si="116"/>
        <v>0</v>
      </c>
      <c r="K791" s="54">
        <f t="shared" si="113"/>
        <v>0</v>
      </c>
      <c r="L791" s="245">
        <f t="shared" si="114"/>
        <v>0</v>
      </c>
      <c r="M791" s="245">
        <v>0</v>
      </c>
      <c r="N791" s="56">
        <f t="shared" si="115"/>
        <v>0</v>
      </c>
    </row>
    <row r="792" spans="1:14" x14ac:dyDescent="0.2">
      <c r="A792" s="77">
        <f t="shared" si="117"/>
        <v>73</v>
      </c>
      <c r="B792" s="240">
        <v>1</v>
      </c>
      <c r="C792" s="57" t="s">
        <v>1022</v>
      </c>
      <c r="D792" s="94">
        <v>132.30000000000001</v>
      </c>
      <c r="E792" s="57"/>
      <c r="F792" s="59"/>
      <c r="G792" s="57">
        <f t="shared" si="111"/>
        <v>132.30000000000001</v>
      </c>
      <c r="H792" s="57"/>
      <c r="I792" s="54">
        <f t="shared" si="112"/>
        <v>0</v>
      </c>
      <c r="J792" s="54">
        <f t="shared" si="116"/>
        <v>0</v>
      </c>
      <c r="K792" s="54">
        <f t="shared" si="113"/>
        <v>0</v>
      </c>
      <c r="L792" s="245">
        <f t="shared" si="114"/>
        <v>0</v>
      </c>
      <c r="M792" s="245">
        <v>0</v>
      </c>
      <c r="N792" s="56">
        <f t="shared" si="115"/>
        <v>0</v>
      </c>
    </row>
    <row r="793" spans="1:14" x14ac:dyDescent="0.2">
      <c r="A793" s="77">
        <f t="shared" si="117"/>
        <v>74</v>
      </c>
      <c r="B793" s="240">
        <v>2</v>
      </c>
      <c r="C793" s="57" t="s">
        <v>1023</v>
      </c>
      <c r="D793" s="94">
        <v>238.1</v>
      </c>
      <c r="E793" s="57"/>
      <c r="F793" s="59"/>
      <c r="G793" s="57">
        <f t="shared" si="111"/>
        <v>238.1</v>
      </c>
      <c r="H793" s="57"/>
      <c r="I793" s="54">
        <f t="shared" si="112"/>
        <v>0</v>
      </c>
      <c r="J793" s="54">
        <f t="shared" si="116"/>
        <v>0</v>
      </c>
      <c r="K793" s="54">
        <f t="shared" si="113"/>
        <v>0</v>
      </c>
      <c r="L793" s="245">
        <f t="shared" si="114"/>
        <v>0</v>
      </c>
      <c r="M793" s="245">
        <v>0</v>
      </c>
      <c r="N793" s="56">
        <f t="shared" si="115"/>
        <v>0</v>
      </c>
    </row>
    <row r="794" spans="1:14" x14ac:dyDescent="0.2">
      <c r="A794" s="77">
        <f t="shared" si="117"/>
        <v>75</v>
      </c>
      <c r="B794" s="240">
        <v>1</v>
      </c>
      <c r="C794" s="57" t="s">
        <v>1024</v>
      </c>
      <c r="D794" s="94">
        <v>80.8</v>
      </c>
      <c r="E794" s="57"/>
      <c r="F794" s="59"/>
      <c r="G794" s="57">
        <f t="shared" si="111"/>
        <v>80.8</v>
      </c>
      <c r="H794" s="57"/>
      <c r="I794" s="54">
        <f t="shared" si="112"/>
        <v>0</v>
      </c>
      <c r="J794" s="54">
        <f t="shared" si="116"/>
        <v>0</v>
      </c>
      <c r="K794" s="54">
        <f t="shared" si="113"/>
        <v>0</v>
      </c>
      <c r="L794" s="245">
        <f t="shared" si="114"/>
        <v>0</v>
      </c>
      <c r="M794" s="245">
        <v>0</v>
      </c>
      <c r="N794" s="56">
        <f t="shared" si="115"/>
        <v>0</v>
      </c>
    </row>
    <row r="795" spans="1:14" x14ac:dyDescent="0.2">
      <c r="A795" s="77">
        <f t="shared" si="117"/>
        <v>76</v>
      </c>
      <c r="B795" s="240">
        <v>1</v>
      </c>
      <c r="C795" s="57" t="s">
        <v>1025</v>
      </c>
      <c r="D795" s="94">
        <v>137.5</v>
      </c>
      <c r="E795" s="57"/>
      <c r="F795" s="59">
        <v>41.1</v>
      </c>
      <c r="G795" s="57">
        <f t="shared" si="111"/>
        <v>178.6</v>
      </c>
      <c r="H795" s="57"/>
      <c r="I795" s="54">
        <f t="shared" si="112"/>
        <v>0</v>
      </c>
      <c r="J795" s="54">
        <f t="shared" si="116"/>
        <v>0</v>
      </c>
      <c r="K795" s="54">
        <f t="shared" si="113"/>
        <v>0</v>
      </c>
      <c r="L795" s="245">
        <f t="shared" si="114"/>
        <v>0</v>
      </c>
      <c r="M795" s="245">
        <v>0</v>
      </c>
      <c r="N795" s="56">
        <f t="shared" si="115"/>
        <v>0</v>
      </c>
    </row>
    <row r="796" spans="1:14" x14ac:dyDescent="0.2">
      <c r="A796" s="77">
        <f t="shared" si="117"/>
        <v>77</v>
      </c>
      <c r="B796" s="240">
        <v>1</v>
      </c>
      <c r="C796" s="57" t="s">
        <v>1026</v>
      </c>
      <c r="D796" s="94">
        <v>84.9</v>
      </c>
      <c r="E796" s="57"/>
      <c r="F796" s="59"/>
      <c r="G796" s="57">
        <f t="shared" si="111"/>
        <v>84.9</v>
      </c>
      <c r="H796" s="57"/>
      <c r="I796" s="54">
        <f t="shared" si="112"/>
        <v>0</v>
      </c>
      <c r="J796" s="54">
        <f t="shared" si="116"/>
        <v>0</v>
      </c>
      <c r="K796" s="54">
        <f t="shared" si="113"/>
        <v>0</v>
      </c>
      <c r="L796" s="245">
        <f t="shared" si="114"/>
        <v>0</v>
      </c>
      <c r="M796" s="245">
        <v>0</v>
      </c>
      <c r="N796" s="56">
        <f t="shared" si="115"/>
        <v>0</v>
      </c>
    </row>
    <row r="797" spans="1:14" x14ac:dyDescent="0.2">
      <c r="A797" s="77">
        <f t="shared" si="117"/>
        <v>78</v>
      </c>
      <c r="B797" s="240">
        <v>3</v>
      </c>
      <c r="C797" s="57" t="s">
        <v>1027</v>
      </c>
      <c r="D797" s="94">
        <v>332.9</v>
      </c>
      <c r="E797" s="57"/>
      <c r="F797" s="59"/>
      <c r="G797" s="57">
        <f t="shared" si="111"/>
        <v>332.9</v>
      </c>
      <c r="H797" s="57">
        <v>40.200000000000003</v>
      </c>
      <c r="I797" s="54">
        <f t="shared" si="112"/>
        <v>4.7857142857142862E-2</v>
      </c>
      <c r="J797" s="54">
        <f t="shared" si="116"/>
        <v>176.11428571428573</v>
      </c>
      <c r="K797" s="54">
        <f t="shared" si="113"/>
        <v>38.745142857142859</v>
      </c>
      <c r="L797" s="245">
        <f t="shared" si="114"/>
        <v>79.603657142857145</v>
      </c>
      <c r="M797" s="245">
        <v>4.7742285714285719</v>
      </c>
      <c r="N797" s="56">
        <f t="shared" si="115"/>
        <v>0.89888048749088112</v>
      </c>
    </row>
    <row r="798" spans="1:14" x14ac:dyDescent="0.2">
      <c r="A798" s="77">
        <f t="shared" si="117"/>
        <v>79</v>
      </c>
      <c r="B798" s="240">
        <v>5</v>
      </c>
      <c r="C798" s="57" t="s">
        <v>1028</v>
      </c>
      <c r="D798" s="94">
        <v>3867.9</v>
      </c>
      <c r="E798" s="57"/>
      <c r="F798" s="59"/>
      <c r="G798" s="57">
        <f t="shared" si="111"/>
        <v>3867.9</v>
      </c>
      <c r="H798" s="57">
        <v>330</v>
      </c>
      <c r="I798" s="54">
        <f t="shared" si="112"/>
        <v>0.39285714285714285</v>
      </c>
      <c r="J798" s="54">
        <f t="shared" si="116"/>
        <v>1445.7142857142858</v>
      </c>
      <c r="K798" s="54">
        <f t="shared" si="113"/>
        <v>318.05714285714288</v>
      </c>
      <c r="L798" s="245">
        <f t="shared" si="114"/>
        <v>653.46285714285716</v>
      </c>
      <c r="M798" s="245">
        <v>39.191428571428574</v>
      </c>
      <c r="N798" s="56">
        <f t="shared" si="115"/>
        <v>0.63507994371253507</v>
      </c>
    </row>
    <row r="799" spans="1:14" x14ac:dyDescent="0.2">
      <c r="A799" s="77">
        <f t="shared" si="117"/>
        <v>80</v>
      </c>
      <c r="B799" s="240">
        <v>5</v>
      </c>
      <c r="C799" s="57" t="s">
        <v>1029</v>
      </c>
      <c r="D799" s="94">
        <v>3143.8</v>
      </c>
      <c r="E799" s="57"/>
      <c r="F799" s="59">
        <v>91.3</v>
      </c>
      <c r="G799" s="57">
        <f t="shared" si="111"/>
        <v>3235.1000000000004</v>
      </c>
      <c r="H799" s="57">
        <v>294</v>
      </c>
      <c r="I799" s="54">
        <f t="shared" si="112"/>
        <v>0.35</v>
      </c>
      <c r="J799" s="54">
        <f t="shared" si="116"/>
        <v>1288</v>
      </c>
      <c r="K799" s="54">
        <f t="shared" si="113"/>
        <v>283.36</v>
      </c>
      <c r="L799" s="245">
        <f t="shared" si="114"/>
        <v>582.17600000000004</v>
      </c>
      <c r="M799" s="245">
        <v>34.915999999999997</v>
      </c>
      <c r="N799" s="56">
        <f t="shared" si="115"/>
        <v>0.69611680132323939</v>
      </c>
    </row>
    <row r="800" spans="1:14" x14ac:dyDescent="0.2">
      <c r="A800" s="77">
        <f t="shared" si="117"/>
        <v>81</v>
      </c>
      <c r="B800" s="240">
        <v>1</v>
      </c>
      <c r="C800" s="57" t="s">
        <v>1030</v>
      </c>
      <c r="D800" s="94">
        <v>147.19999999999999</v>
      </c>
      <c r="E800" s="57"/>
      <c r="F800" s="59"/>
      <c r="G800" s="57">
        <f t="shared" si="111"/>
        <v>147.19999999999999</v>
      </c>
      <c r="H800" s="57"/>
      <c r="I800" s="54">
        <f t="shared" si="112"/>
        <v>0</v>
      </c>
      <c r="J800" s="54">
        <f t="shared" si="116"/>
        <v>0</v>
      </c>
      <c r="K800" s="54">
        <f t="shared" si="113"/>
        <v>0</v>
      </c>
      <c r="L800" s="245">
        <f t="shared" si="114"/>
        <v>0</v>
      </c>
      <c r="M800" s="245">
        <v>0</v>
      </c>
      <c r="N800" s="56">
        <f t="shared" si="115"/>
        <v>0</v>
      </c>
    </row>
    <row r="801" spans="1:14" x14ac:dyDescent="0.2">
      <c r="A801" s="77">
        <f t="shared" si="117"/>
        <v>82</v>
      </c>
      <c r="B801" s="240">
        <v>5</v>
      </c>
      <c r="C801" s="57" t="s">
        <v>1031</v>
      </c>
      <c r="D801" s="94">
        <v>3088.4</v>
      </c>
      <c r="E801" s="57"/>
      <c r="F801" s="59">
        <v>104.6</v>
      </c>
      <c r="G801" s="57">
        <f t="shared" si="111"/>
        <v>3193</v>
      </c>
      <c r="H801" s="57">
        <v>275</v>
      </c>
      <c r="I801" s="54">
        <f t="shared" si="112"/>
        <v>0.32738095238095238</v>
      </c>
      <c r="J801" s="54">
        <f t="shared" si="116"/>
        <v>1204.7619047619048</v>
      </c>
      <c r="K801" s="54">
        <f t="shared" si="113"/>
        <v>265.04761904761904</v>
      </c>
      <c r="L801" s="245">
        <f t="shared" si="114"/>
        <v>544.55238095238099</v>
      </c>
      <c r="M801" s="245">
        <v>32.659523809523812</v>
      </c>
      <c r="N801" s="56">
        <f t="shared" si="115"/>
        <v>0.66280968416378339</v>
      </c>
    </row>
    <row r="802" spans="1:14" x14ac:dyDescent="0.2">
      <c r="A802" s="77">
        <f t="shared" si="117"/>
        <v>83</v>
      </c>
      <c r="B802" s="240">
        <v>5</v>
      </c>
      <c r="C802" s="57" t="s">
        <v>1032</v>
      </c>
      <c r="D802" s="94">
        <v>3233.9</v>
      </c>
      <c r="E802" s="57"/>
      <c r="F802" s="59"/>
      <c r="G802" s="57">
        <f t="shared" si="111"/>
        <v>3233.9</v>
      </c>
      <c r="H802" s="57">
        <v>280</v>
      </c>
      <c r="I802" s="54">
        <f t="shared" si="112"/>
        <v>0.33333333333333331</v>
      </c>
      <c r="J802" s="54">
        <f t="shared" si="116"/>
        <v>1226.6666666666665</v>
      </c>
      <c r="K802" s="54">
        <f t="shared" si="113"/>
        <v>269.86666666666662</v>
      </c>
      <c r="L802" s="245">
        <f t="shared" si="114"/>
        <v>554.45333333333326</v>
      </c>
      <c r="M802" s="245">
        <v>33.25333333333333</v>
      </c>
      <c r="N802" s="56">
        <f t="shared" si="115"/>
        <v>0.64449735613346104</v>
      </c>
    </row>
    <row r="803" spans="1:14" x14ac:dyDescent="0.2">
      <c r="A803" s="77">
        <f t="shared" si="117"/>
        <v>84</v>
      </c>
      <c r="B803" s="240">
        <v>5</v>
      </c>
      <c r="C803" s="57" t="s">
        <v>1033</v>
      </c>
      <c r="D803" s="94">
        <v>2156.4</v>
      </c>
      <c r="E803" s="57"/>
      <c r="F803" s="59">
        <v>96.5</v>
      </c>
      <c r="G803" s="57">
        <f t="shared" si="111"/>
        <v>2252.9</v>
      </c>
      <c r="H803" s="57">
        <v>149</v>
      </c>
      <c r="I803" s="54">
        <f t="shared" si="112"/>
        <v>0.17738095238095239</v>
      </c>
      <c r="J803" s="54">
        <f t="shared" si="116"/>
        <v>652.76190476190482</v>
      </c>
      <c r="K803" s="54">
        <f t="shared" si="113"/>
        <v>143.60761904761907</v>
      </c>
      <c r="L803" s="245">
        <f t="shared" si="114"/>
        <v>295.04838095238097</v>
      </c>
      <c r="M803" s="245">
        <v>17.695523809523813</v>
      </c>
      <c r="N803" s="56">
        <f t="shared" si="115"/>
        <v>0.51433566526220964</v>
      </c>
    </row>
    <row r="804" spans="1:14" x14ac:dyDescent="0.2">
      <c r="A804" s="77">
        <f t="shared" si="117"/>
        <v>85</v>
      </c>
      <c r="B804" s="240">
        <v>2</v>
      </c>
      <c r="C804" s="57" t="s">
        <v>1034</v>
      </c>
      <c r="D804" s="94">
        <v>213.4</v>
      </c>
      <c r="E804" s="57"/>
      <c r="F804" s="59"/>
      <c r="G804" s="57">
        <f t="shared" si="111"/>
        <v>213.4</v>
      </c>
      <c r="H804" s="57"/>
      <c r="I804" s="54">
        <f t="shared" si="112"/>
        <v>0</v>
      </c>
      <c r="J804" s="54">
        <f t="shared" si="116"/>
        <v>0</v>
      </c>
      <c r="K804" s="54">
        <f t="shared" si="113"/>
        <v>0</v>
      </c>
      <c r="L804" s="245">
        <f t="shared" si="114"/>
        <v>0</v>
      </c>
      <c r="M804" s="245">
        <v>0</v>
      </c>
      <c r="N804" s="56">
        <f t="shared" si="115"/>
        <v>0</v>
      </c>
    </row>
    <row r="805" spans="1:14" x14ac:dyDescent="0.2">
      <c r="A805" s="77">
        <f t="shared" si="117"/>
        <v>86</v>
      </c>
      <c r="B805" s="240">
        <v>4</v>
      </c>
      <c r="C805" s="57" t="s">
        <v>1035</v>
      </c>
      <c r="D805" s="94">
        <v>316.39999999999998</v>
      </c>
      <c r="E805" s="57"/>
      <c r="F805" s="59"/>
      <c r="G805" s="57">
        <f t="shared" si="111"/>
        <v>316.39999999999998</v>
      </c>
      <c r="H805" s="57">
        <v>30</v>
      </c>
      <c r="I805" s="54">
        <f t="shared" si="112"/>
        <v>3.5714285714285712E-2</v>
      </c>
      <c r="J805" s="54">
        <f t="shared" si="116"/>
        <v>131.42857142857142</v>
      </c>
      <c r="K805" s="54">
        <f t="shared" si="113"/>
        <v>28.914285714285711</v>
      </c>
      <c r="L805" s="245">
        <f t="shared" si="114"/>
        <v>59.405714285714282</v>
      </c>
      <c r="M805" s="245">
        <v>3.5628571428571427</v>
      </c>
      <c r="N805" s="56">
        <f t="shared" si="115"/>
        <v>0.70578833303232802</v>
      </c>
    </row>
    <row r="806" spans="1:14" x14ac:dyDescent="0.2">
      <c r="A806" s="77">
        <f t="shared" si="117"/>
        <v>87</v>
      </c>
      <c r="B806" s="240">
        <v>2</v>
      </c>
      <c r="C806" s="57" t="s">
        <v>1036</v>
      </c>
      <c r="D806" s="94">
        <v>356.6</v>
      </c>
      <c r="E806" s="57"/>
      <c r="F806" s="59"/>
      <c r="G806" s="57">
        <f t="shared" si="111"/>
        <v>356.6</v>
      </c>
      <c r="H806" s="57"/>
      <c r="I806" s="54">
        <f t="shared" si="112"/>
        <v>0</v>
      </c>
      <c r="J806" s="54">
        <f t="shared" si="116"/>
        <v>0</v>
      </c>
      <c r="K806" s="54">
        <f t="shared" si="113"/>
        <v>0</v>
      </c>
      <c r="L806" s="245">
        <f t="shared" si="114"/>
        <v>0</v>
      </c>
      <c r="M806" s="245">
        <v>0</v>
      </c>
      <c r="N806" s="56">
        <f t="shared" si="115"/>
        <v>0</v>
      </c>
    </row>
    <row r="807" spans="1:14" x14ac:dyDescent="0.2">
      <c r="A807" s="77">
        <f t="shared" si="117"/>
        <v>88</v>
      </c>
      <c r="B807" s="240">
        <v>4</v>
      </c>
      <c r="C807" s="57" t="s">
        <v>1037</v>
      </c>
      <c r="D807" s="94">
        <v>324.7</v>
      </c>
      <c r="E807" s="57"/>
      <c r="F807" s="59"/>
      <c r="G807" s="57">
        <f t="shared" si="111"/>
        <v>324.7</v>
      </c>
      <c r="H807" s="57">
        <v>47</v>
      </c>
      <c r="I807" s="54">
        <f t="shared" si="112"/>
        <v>5.5952380952380955E-2</v>
      </c>
      <c r="J807" s="54">
        <f t="shared" si="116"/>
        <v>205.90476190476193</v>
      </c>
      <c r="K807" s="54">
        <f t="shared" si="113"/>
        <v>45.299047619047627</v>
      </c>
      <c r="L807" s="245">
        <f t="shared" si="114"/>
        <v>93.068952380952396</v>
      </c>
      <c r="M807" s="245">
        <v>5.5818095238095244</v>
      </c>
      <c r="N807" s="56">
        <f t="shared" si="115"/>
        <v>1.077470192265388</v>
      </c>
    </row>
    <row r="808" spans="1:14" x14ac:dyDescent="0.2">
      <c r="A808" s="77">
        <f t="shared" si="117"/>
        <v>89</v>
      </c>
      <c r="B808" s="240">
        <v>2</v>
      </c>
      <c r="C808" s="57" t="s">
        <v>1038</v>
      </c>
      <c r="D808" s="94">
        <v>140.69999999999999</v>
      </c>
      <c r="E808" s="57"/>
      <c r="F808" s="59"/>
      <c r="G808" s="57">
        <f t="shared" si="111"/>
        <v>140.69999999999999</v>
      </c>
      <c r="H808" s="57"/>
      <c r="I808" s="54">
        <f t="shared" si="112"/>
        <v>0</v>
      </c>
      <c r="J808" s="54">
        <f t="shared" si="116"/>
        <v>0</v>
      </c>
      <c r="K808" s="54">
        <f t="shared" si="113"/>
        <v>0</v>
      </c>
      <c r="L808" s="245">
        <f t="shared" si="114"/>
        <v>0</v>
      </c>
      <c r="M808" s="245">
        <v>0</v>
      </c>
      <c r="N808" s="56">
        <f t="shared" si="115"/>
        <v>0</v>
      </c>
    </row>
    <row r="809" spans="1:14" x14ac:dyDescent="0.2">
      <c r="A809" s="77">
        <f t="shared" si="117"/>
        <v>90</v>
      </c>
      <c r="B809" s="240">
        <v>2</v>
      </c>
      <c r="C809" s="57" t="s">
        <v>1039</v>
      </c>
      <c r="D809" s="94">
        <v>135</v>
      </c>
      <c r="E809" s="57"/>
      <c r="F809" s="59"/>
      <c r="G809" s="57">
        <f t="shared" si="111"/>
        <v>135</v>
      </c>
      <c r="H809" s="57"/>
      <c r="I809" s="54">
        <f t="shared" si="112"/>
        <v>0</v>
      </c>
      <c r="J809" s="54">
        <f t="shared" si="116"/>
        <v>0</v>
      </c>
      <c r="K809" s="54">
        <f t="shared" si="113"/>
        <v>0</v>
      </c>
      <c r="L809" s="245">
        <f t="shared" si="114"/>
        <v>0</v>
      </c>
      <c r="M809" s="245">
        <v>0</v>
      </c>
      <c r="N809" s="56">
        <f t="shared" si="115"/>
        <v>0</v>
      </c>
    </row>
    <row r="810" spans="1:14" x14ac:dyDescent="0.2">
      <c r="A810" s="77">
        <f t="shared" si="117"/>
        <v>91</v>
      </c>
      <c r="B810" s="240">
        <v>2</v>
      </c>
      <c r="C810" s="57" t="s">
        <v>1040</v>
      </c>
      <c r="D810" s="94">
        <v>303.7</v>
      </c>
      <c r="E810" s="57"/>
      <c r="F810" s="59"/>
      <c r="G810" s="57">
        <f t="shared" si="111"/>
        <v>303.7</v>
      </c>
      <c r="H810" s="57"/>
      <c r="I810" s="54">
        <f t="shared" si="112"/>
        <v>0</v>
      </c>
      <c r="J810" s="54">
        <f t="shared" si="116"/>
        <v>0</v>
      </c>
      <c r="K810" s="54">
        <f t="shared" si="113"/>
        <v>0</v>
      </c>
      <c r="L810" s="245">
        <f t="shared" si="114"/>
        <v>0</v>
      </c>
      <c r="M810" s="245">
        <v>0</v>
      </c>
      <c r="N810" s="56">
        <f t="shared" si="115"/>
        <v>0</v>
      </c>
    </row>
    <row r="811" spans="1:14" x14ac:dyDescent="0.2">
      <c r="A811" s="77">
        <f t="shared" si="117"/>
        <v>92</v>
      </c>
      <c r="B811" s="240">
        <v>2</v>
      </c>
      <c r="C811" s="57" t="s">
        <v>1041</v>
      </c>
      <c r="D811" s="94">
        <v>405.1</v>
      </c>
      <c r="E811" s="57"/>
      <c r="F811" s="59"/>
      <c r="G811" s="57">
        <f t="shared" si="111"/>
        <v>405.1</v>
      </c>
      <c r="H811" s="57"/>
      <c r="I811" s="54">
        <f t="shared" si="112"/>
        <v>0</v>
      </c>
      <c r="J811" s="54">
        <f t="shared" si="116"/>
        <v>0</v>
      </c>
      <c r="K811" s="54">
        <f t="shared" si="113"/>
        <v>0</v>
      </c>
      <c r="L811" s="245">
        <f t="shared" si="114"/>
        <v>0</v>
      </c>
      <c r="M811" s="245">
        <v>0</v>
      </c>
      <c r="N811" s="56">
        <f t="shared" si="115"/>
        <v>0</v>
      </c>
    </row>
    <row r="812" spans="1:14" x14ac:dyDescent="0.2">
      <c r="A812" s="77">
        <f t="shared" si="117"/>
        <v>93</v>
      </c>
      <c r="B812" s="240">
        <v>2</v>
      </c>
      <c r="C812" s="57" t="s">
        <v>1042</v>
      </c>
      <c r="D812" s="94">
        <v>409.6</v>
      </c>
      <c r="E812" s="57"/>
      <c r="F812" s="59"/>
      <c r="G812" s="57">
        <f t="shared" si="111"/>
        <v>409.6</v>
      </c>
      <c r="H812" s="57"/>
      <c r="I812" s="54">
        <f t="shared" si="112"/>
        <v>0</v>
      </c>
      <c r="J812" s="54">
        <f t="shared" si="116"/>
        <v>0</v>
      </c>
      <c r="K812" s="54">
        <f t="shared" si="113"/>
        <v>0</v>
      </c>
      <c r="L812" s="245">
        <f t="shared" si="114"/>
        <v>0</v>
      </c>
      <c r="M812" s="245">
        <v>0</v>
      </c>
      <c r="N812" s="56">
        <f t="shared" si="115"/>
        <v>0</v>
      </c>
    </row>
    <row r="813" spans="1:14" x14ac:dyDescent="0.2">
      <c r="A813" s="77">
        <f t="shared" si="117"/>
        <v>94</v>
      </c>
      <c r="B813" s="240">
        <v>2</v>
      </c>
      <c r="C813" s="57" t="s">
        <v>1043</v>
      </c>
      <c r="D813" s="94">
        <v>411</v>
      </c>
      <c r="E813" s="57"/>
      <c r="F813" s="59"/>
      <c r="G813" s="57">
        <f t="shared" si="111"/>
        <v>411</v>
      </c>
      <c r="H813" s="57"/>
      <c r="I813" s="54">
        <f t="shared" si="112"/>
        <v>0</v>
      </c>
      <c r="J813" s="54">
        <f t="shared" si="116"/>
        <v>0</v>
      </c>
      <c r="K813" s="54">
        <f t="shared" si="113"/>
        <v>0</v>
      </c>
      <c r="L813" s="245">
        <f t="shared" si="114"/>
        <v>0</v>
      </c>
      <c r="M813" s="245">
        <v>0</v>
      </c>
      <c r="N813" s="56">
        <f t="shared" si="115"/>
        <v>0</v>
      </c>
    </row>
    <row r="814" spans="1:14" x14ac:dyDescent="0.2">
      <c r="A814" s="77">
        <f t="shared" si="117"/>
        <v>95</v>
      </c>
      <c r="B814" s="240">
        <v>2</v>
      </c>
      <c r="C814" s="57" t="s">
        <v>1044</v>
      </c>
      <c r="D814" s="94">
        <v>394.7</v>
      </c>
      <c r="E814" s="57"/>
      <c r="F814" s="59"/>
      <c r="G814" s="57">
        <f t="shared" si="111"/>
        <v>394.7</v>
      </c>
      <c r="H814" s="57"/>
      <c r="I814" s="54">
        <f t="shared" si="112"/>
        <v>0</v>
      </c>
      <c r="J814" s="54">
        <f t="shared" si="116"/>
        <v>0</v>
      </c>
      <c r="K814" s="54">
        <f t="shared" si="113"/>
        <v>0</v>
      </c>
      <c r="L814" s="245">
        <f t="shared" si="114"/>
        <v>0</v>
      </c>
      <c r="M814" s="245">
        <v>0</v>
      </c>
      <c r="N814" s="56">
        <f t="shared" si="115"/>
        <v>0</v>
      </c>
    </row>
    <row r="815" spans="1:14" x14ac:dyDescent="0.2">
      <c r="A815" s="77">
        <f t="shared" si="117"/>
        <v>96</v>
      </c>
      <c r="B815" s="240">
        <v>2</v>
      </c>
      <c r="C815" s="57" t="s">
        <v>1045</v>
      </c>
      <c r="D815" s="94">
        <v>242.2</v>
      </c>
      <c r="E815" s="57"/>
      <c r="F815" s="59"/>
      <c r="G815" s="57">
        <f t="shared" si="111"/>
        <v>242.2</v>
      </c>
      <c r="H815" s="57"/>
      <c r="I815" s="54">
        <f t="shared" si="112"/>
        <v>0</v>
      </c>
      <c r="J815" s="54">
        <f t="shared" si="116"/>
        <v>0</v>
      </c>
      <c r="K815" s="54">
        <f t="shared" si="113"/>
        <v>0</v>
      </c>
      <c r="L815" s="245">
        <f t="shared" si="114"/>
        <v>0</v>
      </c>
      <c r="M815" s="245">
        <v>0</v>
      </c>
      <c r="N815" s="56">
        <f t="shared" si="115"/>
        <v>0</v>
      </c>
    </row>
    <row r="816" spans="1:14" x14ac:dyDescent="0.2">
      <c r="A816" s="77">
        <f t="shared" si="117"/>
        <v>97</v>
      </c>
      <c r="B816" s="240">
        <v>4</v>
      </c>
      <c r="C816" s="57" t="s">
        <v>1046</v>
      </c>
      <c r="D816" s="94">
        <v>1242.4000000000001</v>
      </c>
      <c r="E816" s="57"/>
      <c r="F816" s="59">
        <v>37.299999999999997</v>
      </c>
      <c r="G816" s="57">
        <f t="shared" si="111"/>
        <v>1279.7</v>
      </c>
      <c r="H816" s="57">
        <v>144</v>
      </c>
      <c r="I816" s="54">
        <f t="shared" si="112"/>
        <v>0.17142857142857143</v>
      </c>
      <c r="J816" s="54">
        <f t="shared" si="116"/>
        <v>630.85714285714289</v>
      </c>
      <c r="K816" s="54">
        <f t="shared" si="113"/>
        <v>138.78857142857143</v>
      </c>
      <c r="L816" s="245">
        <f t="shared" ref="L816:L847" si="118">J816*0.452</f>
        <v>285.14742857142858</v>
      </c>
      <c r="M816" s="245">
        <v>17.101714285714287</v>
      </c>
      <c r="N816" s="56">
        <f t="shared" ref="N816:N847" si="119">(J816+K816+L816+M816)/D816</f>
        <v>0.86276147548523585</v>
      </c>
    </row>
    <row r="817" spans="1:14" x14ac:dyDescent="0.2">
      <c r="A817" s="77">
        <f t="shared" si="117"/>
        <v>98</v>
      </c>
      <c r="B817" s="240">
        <v>4</v>
      </c>
      <c r="C817" s="57" t="s">
        <v>1047</v>
      </c>
      <c r="D817" s="94">
        <v>1061.7</v>
      </c>
      <c r="E817" s="57"/>
      <c r="F817" s="59"/>
      <c r="G817" s="57">
        <f t="shared" si="111"/>
        <v>1061.7</v>
      </c>
      <c r="H817" s="57">
        <v>83</v>
      </c>
      <c r="I817" s="54">
        <f t="shared" si="112"/>
        <v>9.8809523809523805E-2</v>
      </c>
      <c r="J817" s="54">
        <f t="shared" si="116"/>
        <v>363.61904761904759</v>
      </c>
      <c r="K817" s="54">
        <f t="shared" si="113"/>
        <v>79.996190476190478</v>
      </c>
      <c r="L817" s="245">
        <f t="shared" si="118"/>
        <v>164.35580952380951</v>
      </c>
      <c r="M817" s="245">
        <v>9.8572380952380954</v>
      </c>
      <c r="N817" s="56">
        <f t="shared" si="119"/>
        <v>0.58192359961786344</v>
      </c>
    </row>
    <row r="818" spans="1:14" x14ac:dyDescent="0.2">
      <c r="A818" s="77">
        <f t="shared" si="117"/>
        <v>99</v>
      </c>
      <c r="B818" s="240">
        <v>3</v>
      </c>
      <c r="C818" s="57" t="s">
        <v>1048</v>
      </c>
      <c r="D818" s="94">
        <v>439.1</v>
      </c>
      <c r="E818" s="57"/>
      <c r="F818" s="59"/>
      <c r="G818" s="57">
        <f t="shared" si="111"/>
        <v>439.1</v>
      </c>
      <c r="H818" s="57">
        <v>61</v>
      </c>
      <c r="I818" s="54">
        <f t="shared" si="112"/>
        <v>7.2619047619047625E-2</v>
      </c>
      <c r="J818" s="54">
        <f t="shared" si="116"/>
        <v>267.23809523809524</v>
      </c>
      <c r="K818" s="54">
        <f t="shared" si="113"/>
        <v>58.792380952380952</v>
      </c>
      <c r="L818" s="245">
        <f t="shared" si="118"/>
        <v>120.79161904761905</v>
      </c>
      <c r="M818" s="245">
        <v>7.2444761904761918</v>
      </c>
      <c r="N818" s="56">
        <f t="shared" si="119"/>
        <v>1.0340846536747241</v>
      </c>
    </row>
    <row r="819" spans="1:14" x14ac:dyDescent="0.2">
      <c r="A819" s="77">
        <f t="shared" si="117"/>
        <v>100</v>
      </c>
      <c r="B819" s="240">
        <v>5</v>
      </c>
      <c r="C819" s="57" t="s">
        <v>1049</v>
      </c>
      <c r="D819" s="94">
        <v>805.2</v>
      </c>
      <c r="E819" s="57"/>
      <c r="F819" s="59"/>
      <c r="G819" s="57">
        <f t="shared" si="111"/>
        <v>805.2</v>
      </c>
      <c r="H819" s="57">
        <v>69.3</v>
      </c>
      <c r="I819" s="54">
        <f t="shared" si="112"/>
        <v>8.249999999999999E-2</v>
      </c>
      <c r="J819" s="54">
        <f t="shared" si="116"/>
        <v>303.59999999999997</v>
      </c>
      <c r="K819" s="54">
        <f t="shared" si="113"/>
        <v>66.791999999999987</v>
      </c>
      <c r="L819" s="245">
        <f t="shared" si="118"/>
        <v>137.22719999999998</v>
      </c>
      <c r="M819" s="245">
        <v>8.2302</v>
      </c>
      <c r="N819" s="56">
        <f t="shared" si="119"/>
        <v>0.64064754098360643</v>
      </c>
    </row>
    <row r="820" spans="1:14" x14ac:dyDescent="0.2">
      <c r="A820" s="77">
        <f t="shared" si="117"/>
        <v>101</v>
      </c>
      <c r="B820" s="240">
        <v>5</v>
      </c>
      <c r="C820" s="57" t="s">
        <v>1050</v>
      </c>
      <c r="D820" s="94">
        <v>853</v>
      </c>
      <c r="E820" s="57"/>
      <c r="F820" s="59"/>
      <c r="G820" s="57">
        <f t="shared" si="111"/>
        <v>853</v>
      </c>
      <c r="H820" s="57">
        <v>70</v>
      </c>
      <c r="I820" s="54">
        <f t="shared" si="112"/>
        <v>8.3333333333333329E-2</v>
      </c>
      <c r="J820" s="54">
        <f t="shared" si="116"/>
        <v>306.66666666666663</v>
      </c>
      <c r="K820" s="54">
        <f t="shared" si="113"/>
        <v>67.466666666666654</v>
      </c>
      <c r="L820" s="245">
        <f t="shared" si="118"/>
        <v>138.61333333333332</v>
      </c>
      <c r="M820" s="245">
        <v>8.3133333333333326</v>
      </c>
      <c r="N820" s="56">
        <f t="shared" si="119"/>
        <v>0.61085580304806564</v>
      </c>
    </row>
    <row r="821" spans="1:14" x14ac:dyDescent="0.2">
      <c r="A821" s="77">
        <f t="shared" si="117"/>
        <v>102</v>
      </c>
      <c r="B821" s="240">
        <v>2</v>
      </c>
      <c r="C821" s="57" t="s">
        <v>1051</v>
      </c>
      <c r="D821" s="94">
        <v>424.1</v>
      </c>
      <c r="E821" s="57"/>
      <c r="F821" s="59"/>
      <c r="G821" s="57">
        <f t="shared" si="111"/>
        <v>424.1</v>
      </c>
      <c r="H821" s="57"/>
      <c r="I821" s="54">
        <f t="shared" si="112"/>
        <v>0</v>
      </c>
      <c r="J821" s="54">
        <f t="shared" si="116"/>
        <v>0</v>
      </c>
      <c r="K821" s="54">
        <f t="shared" si="113"/>
        <v>0</v>
      </c>
      <c r="L821" s="245">
        <f t="shared" si="118"/>
        <v>0</v>
      </c>
      <c r="M821" s="245">
        <v>0</v>
      </c>
      <c r="N821" s="56">
        <f t="shared" si="119"/>
        <v>0</v>
      </c>
    </row>
    <row r="822" spans="1:14" x14ac:dyDescent="0.2">
      <c r="A822" s="77">
        <f t="shared" si="117"/>
        <v>103</v>
      </c>
      <c r="B822" s="240">
        <v>2</v>
      </c>
      <c r="C822" s="57" t="s">
        <v>1052</v>
      </c>
      <c r="D822" s="94">
        <v>250.6</v>
      </c>
      <c r="E822" s="57"/>
      <c r="F822" s="59"/>
      <c r="G822" s="57">
        <f t="shared" si="111"/>
        <v>250.6</v>
      </c>
      <c r="H822" s="57"/>
      <c r="I822" s="54">
        <f t="shared" si="112"/>
        <v>0</v>
      </c>
      <c r="J822" s="54">
        <f t="shared" si="116"/>
        <v>0</v>
      </c>
      <c r="K822" s="54">
        <f t="shared" si="113"/>
        <v>0</v>
      </c>
      <c r="L822" s="245">
        <f t="shared" si="118"/>
        <v>0</v>
      </c>
      <c r="M822" s="245">
        <v>0</v>
      </c>
      <c r="N822" s="56">
        <f t="shared" si="119"/>
        <v>0</v>
      </c>
    </row>
    <row r="823" spans="1:14" x14ac:dyDescent="0.2">
      <c r="A823" s="77">
        <f t="shared" si="117"/>
        <v>104</v>
      </c>
      <c r="B823" s="240">
        <v>2</v>
      </c>
      <c r="C823" s="57" t="s">
        <v>1053</v>
      </c>
      <c r="D823" s="94">
        <v>117.5</v>
      </c>
      <c r="E823" s="57"/>
      <c r="F823" s="59"/>
      <c r="G823" s="57">
        <f t="shared" si="111"/>
        <v>117.5</v>
      </c>
      <c r="H823" s="57"/>
      <c r="I823" s="54">
        <f t="shared" si="112"/>
        <v>0</v>
      </c>
      <c r="J823" s="54">
        <f t="shared" si="116"/>
        <v>0</v>
      </c>
      <c r="K823" s="54">
        <f t="shared" si="113"/>
        <v>0</v>
      </c>
      <c r="L823" s="245">
        <f t="shared" si="118"/>
        <v>0</v>
      </c>
      <c r="M823" s="245">
        <v>0</v>
      </c>
      <c r="N823" s="56">
        <f t="shared" si="119"/>
        <v>0</v>
      </c>
    </row>
    <row r="824" spans="1:14" x14ac:dyDescent="0.2">
      <c r="A824" s="77">
        <f t="shared" si="117"/>
        <v>105</v>
      </c>
      <c r="B824" s="240">
        <v>2</v>
      </c>
      <c r="C824" s="57" t="s">
        <v>1054</v>
      </c>
      <c r="D824" s="94">
        <v>133.19999999999999</v>
      </c>
      <c r="E824" s="57"/>
      <c r="F824" s="59"/>
      <c r="G824" s="57">
        <f t="shared" si="111"/>
        <v>133.19999999999999</v>
      </c>
      <c r="H824" s="57"/>
      <c r="I824" s="54">
        <f t="shared" si="112"/>
        <v>0</v>
      </c>
      <c r="J824" s="54">
        <f t="shared" si="116"/>
        <v>0</v>
      </c>
      <c r="K824" s="54">
        <f t="shared" si="113"/>
        <v>0</v>
      </c>
      <c r="L824" s="245">
        <f t="shared" si="118"/>
        <v>0</v>
      </c>
      <c r="M824" s="245">
        <v>0</v>
      </c>
      <c r="N824" s="56">
        <f t="shared" si="119"/>
        <v>0</v>
      </c>
    </row>
    <row r="825" spans="1:14" x14ac:dyDescent="0.2">
      <c r="A825" s="77">
        <f t="shared" si="117"/>
        <v>106</v>
      </c>
      <c r="B825" s="240">
        <v>2</v>
      </c>
      <c r="C825" s="57" t="s">
        <v>1055</v>
      </c>
      <c r="D825" s="94">
        <v>134.19999999999999</v>
      </c>
      <c r="E825" s="57"/>
      <c r="F825" s="59"/>
      <c r="G825" s="57">
        <f t="shared" ref="G825:G876" si="120">D825+E825+F825</f>
        <v>134.19999999999999</v>
      </c>
      <c r="H825" s="57"/>
      <c r="I825" s="54">
        <f t="shared" ref="I825:I876" si="121">H825/840</f>
        <v>0</v>
      </c>
      <c r="J825" s="54">
        <f t="shared" si="116"/>
        <v>0</v>
      </c>
      <c r="K825" s="54">
        <f t="shared" si="113"/>
        <v>0</v>
      </c>
      <c r="L825" s="245">
        <f t="shared" si="118"/>
        <v>0</v>
      </c>
      <c r="M825" s="245">
        <v>0</v>
      </c>
      <c r="N825" s="56">
        <f t="shared" si="119"/>
        <v>0</v>
      </c>
    </row>
    <row r="826" spans="1:14" x14ac:dyDescent="0.2">
      <c r="A826" s="77">
        <f t="shared" si="117"/>
        <v>107</v>
      </c>
      <c r="B826" s="240">
        <v>2</v>
      </c>
      <c r="C826" s="57" t="s">
        <v>1056</v>
      </c>
      <c r="D826" s="94">
        <v>137</v>
      </c>
      <c r="E826" s="57"/>
      <c r="F826" s="59"/>
      <c r="G826" s="57">
        <f t="shared" si="120"/>
        <v>137</v>
      </c>
      <c r="H826" s="57"/>
      <c r="I826" s="54">
        <f t="shared" si="121"/>
        <v>0</v>
      </c>
      <c r="J826" s="54">
        <f t="shared" si="116"/>
        <v>0</v>
      </c>
      <c r="K826" s="54">
        <f t="shared" si="113"/>
        <v>0</v>
      </c>
      <c r="L826" s="245">
        <f t="shared" si="118"/>
        <v>0</v>
      </c>
      <c r="M826" s="245">
        <v>0</v>
      </c>
      <c r="N826" s="56">
        <f t="shared" si="119"/>
        <v>0</v>
      </c>
    </row>
    <row r="827" spans="1:14" x14ac:dyDescent="0.2">
      <c r="A827" s="77">
        <f t="shared" si="117"/>
        <v>108</v>
      </c>
      <c r="B827" s="240">
        <v>2</v>
      </c>
      <c r="C827" s="57" t="s">
        <v>1057</v>
      </c>
      <c r="D827" s="94">
        <v>139.6</v>
      </c>
      <c r="E827" s="57"/>
      <c r="F827" s="59"/>
      <c r="G827" s="57">
        <f t="shared" si="120"/>
        <v>139.6</v>
      </c>
      <c r="H827" s="57"/>
      <c r="I827" s="54">
        <f t="shared" si="121"/>
        <v>0</v>
      </c>
      <c r="J827" s="54">
        <f t="shared" si="116"/>
        <v>0</v>
      </c>
      <c r="K827" s="54">
        <f t="shared" si="113"/>
        <v>0</v>
      </c>
      <c r="L827" s="245">
        <f t="shared" si="118"/>
        <v>0</v>
      </c>
      <c r="M827" s="245">
        <v>0</v>
      </c>
      <c r="N827" s="56">
        <f t="shared" si="119"/>
        <v>0</v>
      </c>
    </row>
    <row r="828" spans="1:14" x14ac:dyDescent="0.2">
      <c r="A828" s="77">
        <f t="shared" si="117"/>
        <v>109</v>
      </c>
      <c r="B828" s="240">
        <v>2</v>
      </c>
      <c r="C828" s="57" t="s">
        <v>1058</v>
      </c>
      <c r="D828" s="94">
        <v>48.8</v>
      </c>
      <c r="E828" s="57"/>
      <c r="F828" s="59"/>
      <c r="G828" s="57">
        <f t="shared" si="120"/>
        <v>48.8</v>
      </c>
      <c r="H828" s="57"/>
      <c r="I828" s="54">
        <f t="shared" si="121"/>
        <v>0</v>
      </c>
      <c r="J828" s="54">
        <f t="shared" si="116"/>
        <v>0</v>
      </c>
      <c r="K828" s="54">
        <f t="shared" ref="K828:K876" si="122">J828*0.22</f>
        <v>0</v>
      </c>
      <c r="L828" s="245">
        <f t="shared" si="118"/>
        <v>0</v>
      </c>
      <c r="M828" s="245">
        <v>0</v>
      </c>
      <c r="N828" s="56">
        <f t="shared" si="119"/>
        <v>0</v>
      </c>
    </row>
    <row r="829" spans="1:14" x14ac:dyDescent="0.2">
      <c r="A829" s="77">
        <f t="shared" si="117"/>
        <v>110</v>
      </c>
      <c r="B829" s="240">
        <v>3</v>
      </c>
      <c r="C829" s="57" t="s">
        <v>1059</v>
      </c>
      <c r="D829" s="94">
        <v>291</v>
      </c>
      <c r="E829" s="57"/>
      <c r="F829" s="59"/>
      <c r="G829" s="57">
        <f t="shared" si="120"/>
        <v>291</v>
      </c>
      <c r="H829" s="57">
        <v>27</v>
      </c>
      <c r="I829" s="54">
        <f t="shared" si="121"/>
        <v>3.214285714285714E-2</v>
      </c>
      <c r="J829" s="54">
        <f t="shared" si="116"/>
        <v>118.28571428571428</v>
      </c>
      <c r="K829" s="54">
        <f t="shared" si="122"/>
        <v>26.022857142857141</v>
      </c>
      <c r="L829" s="245">
        <f t="shared" si="118"/>
        <v>53.465142857142858</v>
      </c>
      <c r="M829" s="245">
        <v>3.2065714285714284</v>
      </c>
      <c r="N829" s="56">
        <f t="shared" si="119"/>
        <v>0.69065390279823269</v>
      </c>
    </row>
    <row r="830" spans="1:14" x14ac:dyDescent="0.2">
      <c r="A830" s="77">
        <f t="shared" si="117"/>
        <v>111</v>
      </c>
      <c r="B830" s="240">
        <v>4</v>
      </c>
      <c r="C830" s="57" t="s">
        <v>1060</v>
      </c>
      <c r="D830" s="94">
        <v>455.4</v>
      </c>
      <c r="E830" s="57"/>
      <c r="F830" s="59"/>
      <c r="G830" s="57">
        <f t="shared" si="120"/>
        <v>455.4</v>
      </c>
      <c r="H830" s="57">
        <v>44</v>
      </c>
      <c r="I830" s="54">
        <f t="shared" si="121"/>
        <v>5.2380952380952382E-2</v>
      </c>
      <c r="J830" s="54">
        <f t="shared" si="116"/>
        <v>192.76190476190476</v>
      </c>
      <c r="K830" s="54">
        <f t="shared" si="122"/>
        <v>42.40761904761905</v>
      </c>
      <c r="L830" s="245">
        <f t="shared" si="118"/>
        <v>87.128380952380951</v>
      </c>
      <c r="M830" s="245">
        <v>5.2255238095238097</v>
      </c>
      <c r="N830" s="56">
        <f t="shared" si="119"/>
        <v>0.71919944789510004</v>
      </c>
    </row>
    <row r="831" spans="1:14" x14ac:dyDescent="0.2">
      <c r="A831" s="77">
        <f t="shared" si="117"/>
        <v>112</v>
      </c>
      <c r="B831" s="240">
        <v>3</v>
      </c>
      <c r="C831" s="57" t="s">
        <v>1061</v>
      </c>
      <c r="D831" s="94">
        <v>260</v>
      </c>
      <c r="E831" s="57"/>
      <c r="F831" s="59"/>
      <c r="G831" s="57">
        <f t="shared" si="120"/>
        <v>260</v>
      </c>
      <c r="H831" s="57">
        <v>20</v>
      </c>
      <c r="I831" s="54">
        <f t="shared" si="121"/>
        <v>2.3809523809523808E-2</v>
      </c>
      <c r="J831" s="54">
        <f t="shared" si="116"/>
        <v>87.61904761904762</v>
      </c>
      <c r="K831" s="54">
        <f t="shared" si="122"/>
        <v>19.276190476190475</v>
      </c>
      <c r="L831" s="245">
        <f t="shared" si="118"/>
        <v>39.603809523809524</v>
      </c>
      <c r="M831" s="245">
        <v>2.3752380952380951</v>
      </c>
      <c r="N831" s="56">
        <f t="shared" si="119"/>
        <v>0.57259340659340663</v>
      </c>
    </row>
    <row r="832" spans="1:14" x14ac:dyDescent="0.2">
      <c r="A832" s="77">
        <f t="shared" si="117"/>
        <v>113</v>
      </c>
      <c r="B832" s="240">
        <v>5</v>
      </c>
      <c r="C832" s="57" t="s">
        <v>1062</v>
      </c>
      <c r="D832" s="94">
        <v>1677.5</v>
      </c>
      <c r="E832" s="57"/>
      <c r="F832" s="59">
        <v>89.1</v>
      </c>
      <c r="G832" s="57">
        <f t="shared" si="120"/>
        <v>1766.6</v>
      </c>
      <c r="H832" s="57">
        <v>122</v>
      </c>
      <c r="I832" s="54">
        <f t="shared" si="121"/>
        <v>0.14523809523809525</v>
      </c>
      <c r="J832" s="54">
        <f t="shared" si="116"/>
        <v>534.47619047619048</v>
      </c>
      <c r="K832" s="54">
        <f t="shared" si="122"/>
        <v>117.5847619047619</v>
      </c>
      <c r="L832" s="245">
        <f t="shared" si="118"/>
        <v>241.5832380952381</v>
      </c>
      <c r="M832" s="245">
        <v>14.488952380952384</v>
      </c>
      <c r="N832" s="56">
        <f t="shared" si="119"/>
        <v>0.54136103896103893</v>
      </c>
    </row>
    <row r="833" spans="1:14" x14ac:dyDescent="0.2">
      <c r="A833" s="77">
        <f t="shared" si="117"/>
        <v>114</v>
      </c>
      <c r="B833" s="240">
        <v>9</v>
      </c>
      <c r="C833" s="57" t="s">
        <v>1063</v>
      </c>
      <c r="D833" s="94">
        <v>4349.5</v>
      </c>
      <c r="E833" s="57"/>
      <c r="F833" s="59"/>
      <c r="G833" s="57">
        <f t="shared" si="120"/>
        <v>4349.5</v>
      </c>
      <c r="H833" s="57">
        <v>380</v>
      </c>
      <c r="I833" s="54">
        <f t="shared" si="121"/>
        <v>0.45238095238095238</v>
      </c>
      <c r="J833" s="54">
        <f t="shared" si="116"/>
        <v>1664.7619047619048</v>
      </c>
      <c r="K833" s="54">
        <f t="shared" si="122"/>
        <v>366.24761904761908</v>
      </c>
      <c r="L833" s="245">
        <f t="shared" si="118"/>
        <v>752.47238095238095</v>
      </c>
      <c r="M833" s="245">
        <v>45.12952380952381</v>
      </c>
      <c r="N833" s="56">
        <f t="shared" si="119"/>
        <v>0.65033025142463019</v>
      </c>
    </row>
    <row r="834" spans="1:14" x14ac:dyDescent="0.2">
      <c r="A834" s="77">
        <f t="shared" si="117"/>
        <v>115</v>
      </c>
      <c r="B834" s="240">
        <v>5</v>
      </c>
      <c r="C834" s="57" t="s">
        <v>1064</v>
      </c>
      <c r="D834" s="94">
        <v>2979.4</v>
      </c>
      <c r="E834" s="57"/>
      <c r="F834" s="59">
        <v>29</v>
      </c>
      <c r="G834" s="57">
        <f t="shared" si="120"/>
        <v>3008.4</v>
      </c>
      <c r="H834" s="57">
        <v>285</v>
      </c>
      <c r="I834" s="54">
        <f t="shared" si="121"/>
        <v>0.3392857142857143</v>
      </c>
      <c r="J834" s="54">
        <f t="shared" si="116"/>
        <v>1248.5714285714287</v>
      </c>
      <c r="K834" s="54">
        <f t="shared" si="122"/>
        <v>274.68571428571431</v>
      </c>
      <c r="L834" s="245">
        <f t="shared" si="118"/>
        <v>564.35428571428577</v>
      </c>
      <c r="M834" s="245">
        <v>33.847142857142863</v>
      </c>
      <c r="N834" s="56">
        <f t="shared" si="119"/>
        <v>0.71204221367677101</v>
      </c>
    </row>
    <row r="835" spans="1:14" x14ac:dyDescent="0.2">
      <c r="A835" s="77">
        <f t="shared" si="117"/>
        <v>116</v>
      </c>
      <c r="B835" s="240">
        <v>5</v>
      </c>
      <c r="C835" s="57" t="s">
        <v>1065</v>
      </c>
      <c r="D835" s="94">
        <v>4293.7</v>
      </c>
      <c r="E835" s="57"/>
      <c r="F835" s="59">
        <v>255.7</v>
      </c>
      <c r="G835" s="57">
        <f t="shared" si="120"/>
        <v>4549.3999999999996</v>
      </c>
      <c r="H835" s="57">
        <v>387</v>
      </c>
      <c r="I835" s="54">
        <f t="shared" si="121"/>
        <v>0.46071428571428569</v>
      </c>
      <c r="J835" s="54">
        <f t="shared" si="116"/>
        <v>1695.4285714285713</v>
      </c>
      <c r="K835" s="54">
        <f t="shared" si="122"/>
        <v>372.9942857142857</v>
      </c>
      <c r="L835" s="245">
        <f t="shared" si="118"/>
        <v>766.33371428571422</v>
      </c>
      <c r="M835" s="245">
        <v>45.960857142857144</v>
      </c>
      <c r="N835" s="56">
        <f t="shared" si="119"/>
        <v>0.67091725751017262</v>
      </c>
    </row>
    <row r="836" spans="1:14" x14ac:dyDescent="0.2">
      <c r="A836" s="77">
        <f t="shared" si="117"/>
        <v>117</v>
      </c>
      <c r="B836" s="240">
        <v>1</v>
      </c>
      <c r="C836" s="38" t="s">
        <v>1066</v>
      </c>
      <c r="D836" s="94">
        <v>296.8</v>
      </c>
      <c r="E836" s="57"/>
      <c r="F836" s="59"/>
      <c r="G836" s="57">
        <f t="shared" si="120"/>
        <v>296.8</v>
      </c>
      <c r="H836" s="57"/>
      <c r="I836" s="54">
        <f t="shared" si="121"/>
        <v>0</v>
      </c>
      <c r="J836" s="54">
        <f t="shared" si="116"/>
        <v>0</v>
      </c>
      <c r="K836" s="54">
        <f t="shared" si="122"/>
        <v>0</v>
      </c>
      <c r="L836" s="245">
        <f t="shared" si="118"/>
        <v>0</v>
      </c>
      <c r="M836" s="245">
        <v>0</v>
      </c>
      <c r="N836" s="56">
        <f t="shared" si="119"/>
        <v>0</v>
      </c>
    </row>
    <row r="837" spans="1:14" x14ac:dyDescent="0.2">
      <c r="A837" s="77">
        <f t="shared" si="117"/>
        <v>118</v>
      </c>
      <c r="B837" s="240">
        <v>1</v>
      </c>
      <c r="C837" s="57" t="s">
        <v>1067</v>
      </c>
      <c r="D837" s="94">
        <v>146.30000000000001</v>
      </c>
      <c r="E837" s="57"/>
      <c r="F837" s="59"/>
      <c r="G837" s="57">
        <f t="shared" si="120"/>
        <v>146.30000000000001</v>
      </c>
      <c r="H837" s="57"/>
      <c r="I837" s="54">
        <f t="shared" si="121"/>
        <v>0</v>
      </c>
      <c r="J837" s="54">
        <f t="shared" si="116"/>
        <v>0</v>
      </c>
      <c r="K837" s="54">
        <f t="shared" si="122"/>
        <v>0</v>
      </c>
      <c r="L837" s="245">
        <f t="shared" si="118"/>
        <v>0</v>
      </c>
      <c r="M837" s="245">
        <v>0</v>
      </c>
      <c r="N837" s="56">
        <f t="shared" si="119"/>
        <v>0</v>
      </c>
    </row>
    <row r="838" spans="1:14" x14ac:dyDescent="0.2">
      <c r="A838" s="77">
        <f t="shared" si="117"/>
        <v>119</v>
      </c>
      <c r="B838" s="240">
        <v>4</v>
      </c>
      <c r="C838" s="57" t="s">
        <v>1068</v>
      </c>
      <c r="D838" s="94">
        <v>1345.9</v>
      </c>
      <c r="E838" s="57"/>
      <c r="F838" s="59"/>
      <c r="G838" s="57">
        <f t="shared" si="120"/>
        <v>1345.9</v>
      </c>
      <c r="H838" s="57">
        <v>170</v>
      </c>
      <c r="I838" s="54">
        <f t="shared" si="121"/>
        <v>0.20238095238095238</v>
      </c>
      <c r="J838" s="54">
        <f t="shared" si="116"/>
        <v>744.76190476190482</v>
      </c>
      <c r="K838" s="54">
        <f t="shared" si="122"/>
        <v>163.84761904761905</v>
      </c>
      <c r="L838" s="245">
        <f t="shared" si="118"/>
        <v>336.63238095238097</v>
      </c>
      <c r="M838" s="245">
        <v>20.189523809523809</v>
      </c>
      <c r="N838" s="56">
        <f t="shared" si="119"/>
        <v>0.94021207264390261</v>
      </c>
    </row>
    <row r="839" spans="1:14" x14ac:dyDescent="0.2">
      <c r="A839" s="77">
        <f t="shared" si="117"/>
        <v>120</v>
      </c>
      <c r="B839" s="240">
        <v>5</v>
      </c>
      <c r="C839" s="57" t="s">
        <v>1069</v>
      </c>
      <c r="D839" s="94">
        <v>2193.8000000000002</v>
      </c>
      <c r="E839" s="57"/>
      <c r="F839" s="59"/>
      <c r="G839" s="57">
        <f t="shared" si="120"/>
        <v>2193.8000000000002</v>
      </c>
      <c r="H839" s="57">
        <v>169</v>
      </c>
      <c r="I839" s="54">
        <f t="shared" si="121"/>
        <v>0.2011904761904762</v>
      </c>
      <c r="J839" s="54">
        <f t="shared" si="116"/>
        <v>740.38095238095241</v>
      </c>
      <c r="K839" s="54">
        <f t="shared" si="122"/>
        <v>162.88380952380953</v>
      </c>
      <c r="L839" s="245">
        <f t="shared" si="118"/>
        <v>334.65219047619053</v>
      </c>
      <c r="M839" s="245">
        <v>20.070761904761905</v>
      </c>
      <c r="N839" s="56">
        <f t="shared" si="119"/>
        <v>0.57342862352343615</v>
      </c>
    </row>
    <row r="840" spans="1:14" x14ac:dyDescent="0.2">
      <c r="A840" s="77">
        <f t="shared" si="117"/>
        <v>121</v>
      </c>
      <c r="B840" s="240">
        <v>10</v>
      </c>
      <c r="C840" s="57" t="s">
        <v>1070</v>
      </c>
      <c r="D840" s="94">
        <v>11261.6</v>
      </c>
      <c r="E840" s="57">
        <v>194.6</v>
      </c>
      <c r="F840" s="59">
        <v>748.5</v>
      </c>
      <c r="G840" s="57">
        <f t="shared" si="120"/>
        <v>12204.7</v>
      </c>
      <c r="H840" s="57">
        <v>1020</v>
      </c>
      <c r="I840" s="54">
        <f t="shared" si="121"/>
        <v>1.2142857142857142</v>
      </c>
      <c r="J840" s="54">
        <f t="shared" si="116"/>
        <v>4468.5714285714284</v>
      </c>
      <c r="K840" s="54">
        <f t="shared" si="122"/>
        <v>983.08571428571429</v>
      </c>
      <c r="L840" s="245">
        <f t="shared" si="118"/>
        <v>2019.7942857142857</v>
      </c>
      <c r="M840" s="245">
        <v>121.13714285714285</v>
      </c>
      <c r="N840" s="56">
        <f t="shared" si="119"/>
        <v>0.6742015851591755</v>
      </c>
    </row>
    <row r="841" spans="1:14" x14ac:dyDescent="0.2">
      <c r="A841" s="77">
        <f t="shared" si="117"/>
        <v>122</v>
      </c>
      <c r="B841" s="240">
        <v>3</v>
      </c>
      <c r="C841" s="57" t="s">
        <v>1071</v>
      </c>
      <c r="D841" s="94">
        <v>444</v>
      </c>
      <c r="E841" s="57"/>
      <c r="F841" s="59"/>
      <c r="G841" s="57">
        <f t="shared" si="120"/>
        <v>444</v>
      </c>
      <c r="H841" s="57">
        <v>25</v>
      </c>
      <c r="I841" s="54">
        <f t="shared" si="121"/>
        <v>2.976190476190476E-2</v>
      </c>
      <c r="J841" s="54">
        <f t="shared" si="116"/>
        <v>109.52380952380952</v>
      </c>
      <c r="K841" s="54">
        <f t="shared" si="122"/>
        <v>24.095238095238095</v>
      </c>
      <c r="L841" s="245">
        <f t="shared" si="118"/>
        <v>49.504761904761907</v>
      </c>
      <c r="M841" s="245">
        <v>2.9690476190476192</v>
      </c>
      <c r="N841" s="56">
        <f t="shared" si="119"/>
        <v>0.41912805662805663</v>
      </c>
    </row>
    <row r="842" spans="1:14" x14ac:dyDescent="0.2">
      <c r="A842" s="77">
        <f t="shared" si="117"/>
        <v>123</v>
      </c>
      <c r="B842" s="240">
        <v>3</v>
      </c>
      <c r="C842" s="57" t="s">
        <v>1072</v>
      </c>
      <c r="D842" s="94">
        <v>442.5</v>
      </c>
      <c r="E842" s="57"/>
      <c r="F842" s="59"/>
      <c r="G842" s="57">
        <f t="shared" si="120"/>
        <v>442.5</v>
      </c>
      <c r="H842" s="57">
        <v>33</v>
      </c>
      <c r="I842" s="54">
        <f t="shared" si="121"/>
        <v>3.9285714285714285E-2</v>
      </c>
      <c r="J842" s="54">
        <f t="shared" si="116"/>
        <v>144.57142857142856</v>
      </c>
      <c r="K842" s="54">
        <f t="shared" si="122"/>
        <v>31.805714285714281</v>
      </c>
      <c r="L842" s="245">
        <f t="shared" si="118"/>
        <v>65.346285714285713</v>
      </c>
      <c r="M842" s="245">
        <v>3.9191428571428575</v>
      </c>
      <c r="N842" s="56">
        <f t="shared" si="119"/>
        <v>0.555124455205811</v>
      </c>
    </row>
    <row r="843" spans="1:14" x14ac:dyDescent="0.2">
      <c r="A843" s="77">
        <f t="shared" si="117"/>
        <v>124</v>
      </c>
      <c r="B843" s="240">
        <v>3</v>
      </c>
      <c r="C843" s="38" t="s">
        <v>1073</v>
      </c>
      <c r="D843" s="94">
        <v>371.5</v>
      </c>
      <c r="E843" s="57"/>
      <c r="F843" s="59"/>
      <c r="G843" s="57">
        <f t="shared" si="120"/>
        <v>371.5</v>
      </c>
      <c r="H843" s="57">
        <v>31</v>
      </c>
      <c r="I843" s="54">
        <f t="shared" si="121"/>
        <v>3.6904761904761905E-2</v>
      </c>
      <c r="J843" s="54">
        <f t="shared" si="116"/>
        <v>135.80952380952382</v>
      </c>
      <c r="K843" s="54">
        <f t="shared" si="122"/>
        <v>29.878095238095241</v>
      </c>
      <c r="L843" s="245">
        <f t="shared" si="118"/>
        <v>61.385904761904769</v>
      </c>
      <c r="M843" s="245">
        <v>3.6816190476190478</v>
      </c>
      <c r="N843" s="56">
        <f t="shared" si="119"/>
        <v>0.62114439530859467</v>
      </c>
    </row>
    <row r="844" spans="1:14" x14ac:dyDescent="0.2">
      <c r="A844" s="77">
        <f t="shared" si="117"/>
        <v>125</v>
      </c>
      <c r="B844" s="240">
        <v>3</v>
      </c>
      <c r="C844" s="57" t="s">
        <v>1074</v>
      </c>
      <c r="D844" s="94">
        <v>449.5</v>
      </c>
      <c r="E844" s="57"/>
      <c r="F844" s="59">
        <v>34.200000000000003</v>
      </c>
      <c r="G844" s="57">
        <f t="shared" si="120"/>
        <v>483.7</v>
      </c>
      <c r="H844" s="57">
        <v>28</v>
      </c>
      <c r="I844" s="54">
        <f t="shared" si="121"/>
        <v>3.3333333333333333E-2</v>
      </c>
      <c r="J844" s="54">
        <f t="shared" si="116"/>
        <v>122.66666666666667</v>
      </c>
      <c r="K844" s="54">
        <f t="shared" si="122"/>
        <v>26.986666666666668</v>
      </c>
      <c r="L844" s="245">
        <f t="shared" si="118"/>
        <v>55.445333333333338</v>
      </c>
      <c r="M844" s="245">
        <v>3.3253333333333335</v>
      </c>
      <c r="N844" s="56">
        <f t="shared" si="119"/>
        <v>0.4636796440489433</v>
      </c>
    </row>
    <row r="845" spans="1:14" x14ac:dyDescent="0.2">
      <c r="A845" s="77">
        <f t="shared" si="117"/>
        <v>126</v>
      </c>
      <c r="B845" s="240">
        <v>2</v>
      </c>
      <c r="C845" s="57" t="s">
        <v>1075</v>
      </c>
      <c r="D845" s="94">
        <v>197</v>
      </c>
      <c r="E845" s="57"/>
      <c r="F845" s="59"/>
      <c r="G845" s="57">
        <f t="shared" si="120"/>
        <v>197</v>
      </c>
      <c r="H845" s="57"/>
      <c r="I845" s="54">
        <f t="shared" si="121"/>
        <v>0</v>
      </c>
      <c r="J845" s="54">
        <f t="shared" si="116"/>
        <v>0</v>
      </c>
      <c r="K845" s="54">
        <f t="shared" si="122"/>
        <v>0</v>
      </c>
      <c r="L845" s="245">
        <f t="shared" si="118"/>
        <v>0</v>
      </c>
      <c r="M845" s="245">
        <v>0</v>
      </c>
      <c r="N845" s="56">
        <f t="shared" si="119"/>
        <v>0</v>
      </c>
    </row>
    <row r="846" spans="1:14" x14ac:dyDescent="0.2">
      <c r="A846" s="77">
        <f t="shared" si="117"/>
        <v>127</v>
      </c>
      <c r="B846" s="240">
        <v>2</v>
      </c>
      <c r="C846" s="57" t="s">
        <v>1076</v>
      </c>
      <c r="D846" s="94">
        <v>310.3</v>
      </c>
      <c r="E846" s="57"/>
      <c r="F846" s="59"/>
      <c r="G846" s="57">
        <f t="shared" si="120"/>
        <v>310.3</v>
      </c>
      <c r="H846" s="57"/>
      <c r="I846" s="54">
        <f t="shared" si="121"/>
        <v>0</v>
      </c>
      <c r="J846" s="54">
        <f t="shared" si="116"/>
        <v>0</v>
      </c>
      <c r="K846" s="54">
        <f t="shared" si="122"/>
        <v>0</v>
      </c>
      <c r="L846" s="245">
        <f t="shared" si="118"/>
        <v>0</v>
      </c>
      <c r="M846" s="245">
        <v>0</v>
      </c>
      <c r="N846" s="56">
        <f t="shared" si="119"/>
        <v>0</v>
      </c>
    </row>
    <row r="847" spans="1:14" x14ac:dyDescent="0.2">
      <c r="A847" s="77">
        <f t="shared" si="117"/>
        <v>128</v>
      </c>
      <c r="B847" s="240">
        <v>4</v>
      </c>
      <c r="C847" s="57" t="s">
        <v>1077</v>
      </c>
      <c r="D847" s="94">
        <v>2084.5</v>
      </c>
      <c r="E847" s="57"/>
      <c r="F847" s="59">
        <v>106.4</v>
      </c>
      <c r="G847" s="57">
        <f t="shared" si="120"/>
        <v>2190.9</v>
      </c>
      <c r="H847" s="57">
        <v>298</v>
      </c>
      <c r="I847" s="54">
        <f t="shared" si="121"/>
        <v>0.35476190476190478</v>
      </c>
      <c r="J847" s="54">
        <f t="shared" si="116"/>
        <v>1305.5238095238096</v>
      </c>
      <c r="K847" s="54">
        <f t="shared" si="122"/>
        <v>287.21523809523813</v>
      </c>
      <c r="L847" s="245">
        <f t="shared" si="118"/>
        <v>590.09676190476193</v>
      </c>
      <c r="M847" s="245">
        <v>35.391047619047626</v>
      </c>
      <c r="N847" s="56">
        <f t="shared" si="119"/>
        <v>1.0641529657677418</v>
      </c>
    </row>
    <row r="848" spans="1:14" x14ac:dyDescent="0.2">
      <c r="A848" s="77">
        <f t="shared" si="117"/>
        <v>129</v>
      </c>
      <c r="B848" s="240">
        <v>4</v>
      </c>
      <c r="C848" s="57" t="s">
        <v>1078</v>
      </c>
      <c r="D848" s="94">
        <v>1343.2</v>
      </c>
      <c r="E848" s="57"/>
      <c r="F848" s="59"/>
      <c r="G848" s="57">
        <f t="shared" si="120"/>
        <v>1343.2</v>
      </c>
      <c r="H848" s="57">
        <v>173</v>
      </c>
      <c r="I848" s="54">
        <f t="shared" si="121"/>
        <v>0.20595238095238094</v>
      </c>
      <c r="J848" s="54">
        <f t="shared" si="116"/>
        <v>757.90476190476181</v>
      </c>
      <c r="K848" s="54">
        <f t="shared" si="122"/>
        <v>166.7390476190476</v>
      </c>
      <c r="L848" s="245">
        <f t="shared" ref="L848:L879" si="123">J848*0.452</f>
        <v>342.57295238095236</v>
      </c>
      <c r="M848" s="245">
        <v>20.545809523809524</v>
      </c>
      <c r="N848" s="56">
        <f t="shared" ref="N848:N879" si="124">(J848+K848+L848+M848)/D848</f>
        <v>0.95872734620947841</v>
      </c>
    </row>
    <row r="849" spans="1:14" x14ac:dyDescent="0.2">
      <c r="A849" s="77">
        <f t="shared" si="117"/>
        <v>130</v>
      </c>
      <c r="B849" s="240">
        <v>5</v>
      </c>
      <c r="C849" s="57" t="s">
        <v>1079</v>
      </c>
      <c r="D849" s="94">
        <v>3247.3</v>
      </c>
      <c r="E849" s="57"/>
      <c r="F849" s="59"/>
      <c r="G849" s="57">
        <f t="shared" si="120"/>
        <v>3247.3</v>
      </c>
      <c r="H849" s="57">
        <v>246</v>
      </c>
      <c r="I849" s="54">
        <f t="shared" si="121"/>
        <v>0.29285714285714287</v>
      </c>
      <c r="J849" s="54">
        <f t="shared" ref="J849:J895" si="125">I849*3680</f>
        <v>1077.7142857142858</v>
      </c>
      <c r="K849" s="54">
        <f t="shared" si="122"/>
        <v>237.09714285714287</v>
      </c>
      <c r="L849" s="245">
        <f t="shared" si="123"/>
        <v>487.1268571428572</v>
      </c>
      <c r="M849" s="245">
        <v>29.215428571428575</v>
      </c>
      <c r="N849" s="56">
        <f t="shared" si="124"/>
        <v>0.56390038317547331</v>
      </c>
    </row>
    <row r="850" spans="1:14" x14ac:dyDescent="0.2">
      <c r="A850" s="77">
        <f t="shared" ref="A850:A895" si="126">A849+1</f>
        <v>131</v>
      </c>
      <c r="B850" s="240">
        <v>2</v>
      </c>
      <c r="C850" s="57" t="s">
        <v>1080</v>
      </c>
      <c r="D850" s="94">
        <v>193.9</v>
      </c>
      <c r="E850" s="57"/>
      <c r="F850" s="59"/>
      <c r="G850" s="57">
        <f t="shared" si="120"/>
        <v>193.9</v>
      </c>
      <c r="H850" s="57"/>
      <c r="I850" s="54">
        <f t="shared" si="121"/>
        <v>0</v>
      </c>
      <c r="J850" s="54">
        <f t="shared" si="125"/>
        <v>0</v>
      </c>
      <c r="K850" s="54">
        <f t="shared" si="122"/>
        <v>0</v>
      </c>
      <c r="L850" s="245">
        <f t="shared" si="123"/>
        <v>0</v>
      </c>
      <c r="M850" s="245">
        <v>0</v>
      </c>
      <c r="N850" s="56">
        <f t="shared" si="124"/>
        <v>0</v>
      </c>
    </row>
    <row r="851" spans="1:14" x14ac:dyDescent="0.2">
      <c r="A851" s="77">
        <f t="shared" si="126"/>
        <v>132</v>
      </c>
      <c r="B851" s="240">
        <v>4</v>
      </c>
      <c r="C851" s="57" t="s">
        <v>811</v>
      </c>
      <c r="D851" s="94">
        <v>1434.2</v>
      </c>
      <c r="E851" s="57"/>
      <c r="F851" s="59"/>
      <c r="G851" s="57">
        <f t="shared" si="120"/>
        <v>1434.2</v>
      </c>
      <c r="H851" s="57">
        <v>171</v>
      </c>
      <c r="I851" s="54">
        <f t="shared" si="121"/>
        <v>0.20357142857142857</v>
      </c>
      <c r="J851" s="54">
        <f t="shared" si="125"/>
        <v>749.14285714285711</v>
      </c>
      <c r="K851" s="54">
        <f t="shared" si="122"/>
        <v>164.81142857142856</v>
      </c>
      <c r="L851" s="245">
        <f t="shared" si="123"/>
        <v>338.61257142857141</v>
      </c>
      <c r="M851" s="245">
        <v>20.308285714285716</v>
      </c>
      <c r="N851" s="56">
        <f t="shared" si="124"/>
        <v>0.88751578779608331</v>
      </c>
    </row>
    <row r="852" spans="1:14" x14ac:dyDescent="0.2">
      <c r="A852" s="77">
        <f t="shared" si="126"/>
        <v>133</v>
      </c>
      <c r="B852" s="240">
        <v>3</v>
      </c>
      <c r="C852" s="57" t="s">
        <v>812</v>
      </c>
      <c r="D852" s="94">
        <v>333.8</v>
      </c>
      <c r="E852" s="57"/>
      <c r="F852" s="59"/>
      <c r="G852" s="57">
        <f t="shared" si="120"/>
        <v>333.8</v>
      </c>
      <c r="H852" s="57">
        <v>49</v>
      </c>
      <c r="I852" s="54">
        <f t="shared" si="121"/>
        <v>5.8333333333333334E-2</v>
      </c>
      <c r="J852" s="54">
        <f t="shared" si="125"/>
        <v>214.66666666666666</v>
      </c>
      <c r="K852" s="54">
        <f t="shared" si="122"/>
        <v>47.226666666666667</v>
      </c>
      <c r="L852" s="245">
        <f t="shared" si="123"/>
        <v>97.029333333333327</v>
      </c>
      <c r="M852" s="245">
        <v>5.8193333333333337</v>
      </c>
      <c r="N852" s="56">
        <f t="shared" si="124"/>
        <v>1.0926962252846015</v>
      </c>
    </row>
    <row r="853" spans="1:14" x14ac:dyDescent="0.2">
      <c r="A853" s="77">
        <f t="shared" si="126"/>
        <v>134</v>
      </c>
      <c r="B853" s="240">
        <v>4</v>
      </c>
      <c r="C853" s="57" t="s">
        <v>813</v>
      </c>
      <c r="D853" s="94">
        <v>797.8</v>
      </c>
      <c r="E853" s="57">
        <v>14.2</v>
      </c>
      <c r="F853" s="59"/>
      <c r="G853" s="57">
        <f t="shared" si="120"/>
        <v>812</v>
      </c>
      <c r="H853" s="57">
        <v>109.6</v>
      </c>
      <c r="I853" s="54">
        <f t="shared" si="121"/>
        <v>0.13047619047619047</v>
      </c>
      <c r="J853" s="54">
        <f t="shared" si="125"/>
        <v>480.15238095238089</v>
      </c>
      <c r="K853" s="54">
        <f t="shared" si="122"/>
        <v>105.63352380952379</v>
      </c>
      <c r="L853" s="245">
        <f t="shared" si="123"/>
        <v>217.02887619047618</v>
      </c>
      <c r="M853" s="245">
        <v>13.016304761904761</v>
      </c>
      <c r="N853" s="56">
        <f t="shared" si="124"/>
        <v>1.0226010099201375</v>
      </c>
    </row>
    <row r="854" spans="1:14" x14ac:dyDescent="0.2">
      <c r="A854" s="77">
        <f t="shared" si="126"/>
        <v>135</v>
      </c>
      <c r="B854" s="240">
        <v>4</v>
      </c>
      <c r="C854" s="57" t="s">
        <v>814</v>
      </c>
      <c r="D854" s="99">
        <v>798.6</v>
      </c>
      <c r="E854" s="94"/>
      <c r="F854" s="100"/>
      <c r="G854" s="57">
        <f t="shared" si="120"/>
        <v>798.6</v>
      </c>
      <c r="H854" s="57">
        <v>104.8</v>
      </c>
      <c r="I854" s="54">
        <f t="shared" si="121"/>
        <v>0.12476190476190475</v>
      </c>
      <c r="J854" s="54">
        <f t="shared" si="125"/>
        <v>459.12380952380948</v>
      </c>
      <c r="K854" s="54">
        <f t="shared" si="122"/>
        <v>101.00723809523809</v>
      </c>
      <c r="L854" s="245">
        <f t="shared" si="123"/>
        <v>207.5239619047619</v>
      </c>
      <c r="M854" s="245">
        <v>12.446247619047618</v>
      </c>
      <c r="N854" s="56">
        <f t="shared" si="124"/>
        <v>0.97683603448892697</v>
      </c>
    </row>
    <row r="855" spans="1:14" x14ac:dyDescent="0.2">
      <c r="A855" s="77">
        <f t="shared" si="126"/>
        <v>136</v>
      </c>
      <c r="B855" s="240">
        <v>3</v>
      </c>
      <c r="C855" s="57" t="s">
        <v>815</v>
      </c>
      <c r="D855" s="99">
        <v>325.2</v>
      </c>
      <c r="E855" s="94"/>
      <c r="F855" s="100"/>
      <c r="G855" s="57">
        <f t="shared" si="120"/>
        <v>325.2</v>
      </c>
      <c r="H855" s="57">
        <v>51</v>
      </c>
      <c r="I855" s="54">
        <f t="shared" si="121"/>
        <v>6.0714285714285714E-2</v>
      </c>
      <c r="J855" s="54">
        <f t="shared" si="125"/>
        <v>223.42857142857142</v>
      </c>
      <c r="K855" s="54">
        <f t="shared" si="122"/>
        <v>49.154285714285713</v>
      </c>
      <c r="L855" s="245">
        <f t="shared" si="123"/>
        <v>100.98971428571429</v>
      </c>
      <c r="M855" s="245">
        <v>6.0568571428571429</v>
      </c>
      <c r="N855" s="56">
        <f t="shared" si="124"/>
        <v>1.1673721665788086</v>
      </c>
    </row>
    <row r="856" spans="1:14" x14ac:dyDescent="0.2">
      <c r="A856" s="77">
        <f t="shared" si="126"/>
        <v>137</v>
      </c>
      <c r="B856" s="240">
        <v>4</v>
      </c>
      <c r="C856" s="57" t="s">
        <v>816</v>
      </c>
      <c r="D856" s="99">
        <v>701.7</v>
      </c>
      <c r="E856" s="94"/>
      <c r="F856" s="100"/>
      <c r="G856" s="57">
        <f t="shared" si="120"/>
        <v>701.7</v>
      </c>
      <c r="H856" s="57">
        <v>93.6</v>
      </c>
      <c r="I856" s="54">
        <f t="shared" si="121"/>
        <v>0.11142857142857142</v>
      </c>
      <c r="J856" s="54">
        <f t="shared" si="125"/>
        <v>410.05714285714282</v>
      </c>
      <c r="K856" s="54">
        <f t="shared" si="122"/>
        <v>90.212571428571422</v>
      </c>
      <c r="L856" s="245">
        <f t="shared" si="123"/>
        <v>185.34582857142857</v>
      </c>
      <c r="M856" s="245">
        <v>11.116114285714286</v>
      </c>
      <c r="N856" s="56">
        <f t="shared" si="124"/>
        <v>0.99291956269468018</v>
      </c>
    </row>
    <row r="857" spans="1:14" x14ac:dyDescent="0.2">
      <c r="A857" s="77">
        <f t="shared" si="126"/>
        <v>138</v>
      </c>
      <c r="B857" s="240">
        <v>4</v>
      </c>
      <c r="C857" s="57" t="s">
        <v>817</v>
      </c>
      <c r="D857" s="99">
        <v>693</v>
      </c>
      <c r="E857" s="94">
        <v>17</v>
      </c>
      <c r="F857" s="100"/>
      <c r="G857" s="57">
        <f t="shared" si="120"/>
        <v>710</v>
      </c>
      <c r="H857" s="57">
        <v>121</v>
      </c>
      <c r="I857" s="54">
        <f t="shared" si="121"/>
        <v>0.14404761904761904</v>
      </c>
      <c r="J857" s="54">
        <f t="shared" si="125"/>
        <v>530.09523809523807</v>
      </c>
      <c r="K857" s="54">
        <f t="shared" si="122"/>
        <v>116.62095238095237</v>
      </c>
      <c r="L857" s="245">
        <f t="shared" si="123"/>
        <v>239.60304761904763</v>
      </c>
      <c r="M857" s="245">
        <v>14.370190476190476</v>
      </c>
      <c r="N857" s="56">
        <f t="shared" si="124"/>
        <v>1.2996961451247167</v>
      </c>
    </row>
    <row r="858" spans="1:14" x14ac:dyDescent="0.2">
      <c r="A858" s="77">
        <f t="shared" si="126"/>
        <v>139</v>
      </c>
      <c r="B858" s="240">
        <v>4</v>
      </c>
      <c r="C858" s="57" t="s">
        <v>818</v>
      </c>
      <c r="D858" s="99">
        <v>717.8</v>
      </c>
      <c r="E858" s="94">
        <v>39.4</v>
      </c>
      <c r="F858" s="100"/>
      <c r="G858" s="57">
        <f t="shared" si="120"/>
        <v>757.19999999999993</v>
      </c>
      <c r="H858" s="57">
        <v>96</v>
      </c>
      <c r="I858" s="54">
        <f t="shared" si="121"/>
        <v>0.11428571428571428</v>
      </c>
      <c r="J858" s="54">
        <f t="shared" si="125"/>
        <v>420.57142857142856</v>
      </c>
      <c r="K858" s="54">
        <f t="shared" si="122"/>
        <v>92.525714285714287</v>
      </c>
      <c r="L858" s="245">
        <f t="shared" si="123"/>
        <v>190.09828571428571</v>
      </c>
      <c r="M858" s="245">
        <v>11.401142857142858</v>
      </c>
      <c r="N858" s="56">
        <f t="shared" si="124"/>
        <v>0.99553715718664182</v>
      </c>
    </row>
    <row r="859" spans="1:14" x14ac:dyDescent="0.2">
      <c r="A859" s="77">
        <f t="shared" si="126"/>
        <v>140</v>
      </c>
      <c r="B859" s="240">
        <v>4</v>
      </c>
      <c r="C859" s="57" t="s">
        <v>819</v>
      </c>
      <c r="D859" s="99">
        <v>681.3</v>
      </c>
      <c r="E859" s="94">
        <v>38.299999999999997</v>
      </c>
      <c r="F859" s="100"/>
      <c r="G859" s="57">
        <f t="shared" si="120"/>
        <v>719.59999999999991</v>
      </c>
      <c r="H859" s="57">
        <v>118.9</v>
      </c>
      <c r="I859" s="54">
        <f t="shared" si="121"/>
        <v>0.14154761904761906</v>
      </c>
      <c r="J859" s="54">
        <f t="shared" si="125"/>
        <v>520.89523809523814</v>
      </c>
      <c r="K859" s="54">
        <f t="shared" si="122"/>
        <v>114.59695238095239</v>
      </c>
      <c r="L859" s="245">
        <f t="shared" si="123"/>
        <v>235.44464761904766</v>
      </c>
      <c r="M859" s="245">
        <v>14.120790476190479</v>
      </c>
      <c r="N859" s="56">
        <f t="shared" si="124"/>
        <v>1.299071816485291</v>
      </c>
    </row>
    <row r="860" spans="1:14" x14ac:dyDescent="0.2">
      <c r="A860" s="77">
        <f t="shared" si="126"/>
        <v>141</v>
      </c>
      <c r="B860" s="240">
        <v>4</v>
      </c>
      <c r="C860" s="57" t="s">
        <v>820</v>
      </c>
      <c r="D860" s="99">
        <v>670.9</v>
      </c>
      <c r="E860" s="94"/>
      <c r="F860" s="100">
        <v>107</v>
      </c>
      <c r="G860" s="57">
        <f t="shared" si="120"/>
        <v>777.9</v>
      </c>
      <c r="H860" s="57">
        <v>73</v>
      </c>
      <c r="I860" s="54">
        <f t="shared" si="121"/>
        <v>8.6904761904761901E-2</v>
      </c>
      <c r="J860" s="54">
        <f t="shared" si="125"/>
        <v>319.8095238095238</v>
      </c>
      <c r="K860" s="54">
        <f t="shared" si="122"/>
        <v>70.358095238095231</v>
      </c>
      <c r="L860" s="245">
        <f t="shared" si="123"/>
        <v>144.55390476190476</v>
      </c>
      <c r="M860" s="245">
        <v>8.6696190476190473</v>
      </c>
      <c r="N860" s="56">
        <f t="shared" si="124"/>
        <v>0.80994357259970606</v>
      </c>
    </row>
    <row r="861" spans="1:14" x14ac:dyDescent="0.2">
      <c r="A861" s="77">
        <f t="shared" si="126"/>
        <v>142</v>
      </c>
      <c r="B861" s="240">
        <v>4</v>
      </c>
      <c r="C861" s="57" t="s">
        <v>821</v>
      </c>
      <c r="D861" s="99">
        <v>775.8</v>
      </c>
      <c r="E861" s="94"/>
      <c r="F861" s="100">
        <v>58.5</v>
      </c>
      <c r="G861" s="57">
        <f t="shared" si="120"/>
        <v>834.3</v>
      </c>
      <c r="H861" s="57">
        <v>98.7</v>
      </c>
      <c r="I861" s="54">
        <f t="shared" si="121"/>
        <v>0.11750000000000001</v>
      </c>
      <c r="J861" s="54">
        <f t="shared" si="125"/>
        <v>432.40000000000003</v>
      </c>
      <c r="K861" s="54">
        <f t="shared" si="122"/>
        <v>95.128000000000014</v>
      </c>
      <c r="L861" s="245">
        <f t="shared" si="123"/>
        <v>195.44480000000001</v>
      </c>
      <c r="M861" s="245">
        <v>11.721800000000002</v>
      </c>
      <c r="N861" s="56">
        <f t="shared" si="124"/>
        <v>0.94701546790409907</v>
      </c>
    </row>
    <row r="862" spans="1:14" x14ac:dyDescent="0.2">
      <c r="A862" s="77">
        <f t="shared" si="126"/>
        <v>143</v>
      </c>
      <c r="B862" s="240">
        <v>4</v>
      </c>
      <c r="C862" s="57" t="s">
        <v>822</v>
      </c>
      <c r="D862" s="99">
        <v>812.5</v>
      </c>
      <c r="E862" s="94"/>
      <c r="F862" s="100"/>
      <c r="G862" s="57">
        <f t="shared" si="120"/>
        <v>812.5</v>
      </c>
      <c r="H862" s="57">
        <v>102.8</v>
      </c>
      <c r="I862" s="54">
        <f t="shared" si="121"/>
        <v>0.12238095238095238</v>
      </c>
      <c r="J862" s="54">
        <f t="shared" si="125"/>
        <v>450.36190476190478</v>
      </c>
      <c r="K862" s="54">
        <f t="shared" si="122"/>
        <v>99.079619047619047</v>
      </c>
      <c r="L862" s="245">
        <f t="shared" si="123"/>
        <v>203.56358095238096</v>
      </c>
      <c r="M862" s="245">
        <v>12.208723809523811</v>
      </c>
      <c r="N862" s="56">
        <f t="shared" si="124"/>
        <v>0.94180163516483506</v>
      </c>
    </row>
    <row r="863" spans="1:14" x14ac:dyDescent="0.2">
      <c r="A863" s="77">
        <f t="shared" si="126"/>
        <v>144</v>
      </c>
      <c r="B863" s="240">
        <v>4</v>
      </c>
      <c r="C863" s="57" t="s">
        <v>823</v>
      </c>
      <c r="D863" s="99">
        <v>781.3</v>
      </c>
      <c r="E863" s="94"/>
      <c r="F863" s="100">
        <v>43.3</v>
      </c>
      <c r="G863" s="57">
        <f t="shared" si="120"/>
        <v>824.59999999999991</v>
      </c>
      <c r="H863" s="57">
        <v>104.1</v>
      </c>
      <c r="I863" s="54">
        <f t="shared" si="121"/>
        <v>0.12392857142857142</v>
      </c>
      <c r="J863" s="54">
        <f t="shared" si="125"/>
        <v>456.05714285714282</v>
      </c>
      <c r="K863" s="54">
        <f t="shared" si="122"/>
        <v>100.33257142857143</v>
      </c>
      <c r="L863" s="245">
        <f t="shared" si="123"/>
        <v>206.13782857142857</v>
      </c>
      <c r="M863" s="245">
        <v>12.363114285714286</v>
      </c>
      <c r="N863" s="56">
        <f t="shared" si="124"/>
        <v>0.99179656616262268</v>
      </c>
    </row>
    <row r="864" spans="1:14" x14ac:dyDescent="0.2">
      <c r="A864" s="77">
        <f t="shared" si="126"/>
        <v>145</v>
      </c>
      <c r="B864" s="240">
        <v>4</v>
      </c>
      <c r="C864" s="57" t="s">
        <v>824</v>
      </c>
      <c r="D864" s="99">
        <v>748.9</v>
      </c>
      <c r="E864" s="94"/>
      <c r="F864" s="100">
        <v>75.400000000000006</v>
      </c>
      <c r="G864" s="57">
        <f t="shared" si="120"/>
        <v>824.3</v>
      </c>
      <c r="H864" s="57">
        <v>104.4</v>
      </c>
      <c r="I864" s="54">
        <f t="shared" si="121"/>
        <v>0.12428571428571429</v>
      </c>
      <c r="J864" s="54">
        <f t="shared" si="125"/>
        <v>457.37142857142857</v>
      </c>
      <c r="K864" s="54">
        <f t="shared" si="122"/>
        <v>100.62171428571429</v>
      </c>
      <c r="L864" s="245">
        <f t="shared" si="123"/>
        <v>206.73188571428571</v>
      </c>
      <c r="M864" s="245">
        <v>12.398742857142858</v>
      </c>
      <c r="N864" s="56">
        <f t="shared" si="124"/>
        <v>1.03768696945997</v>
      </c>
    </row>
    <row r="865" spans="1:15" x14ac:dyDescent="0.2">
      <c r="A865" s="77">
        <f t="shared" si="126"/>
        <v>146</v>
      </c>
      <c r="B865" s="240">
        <v>4</v>
      </c>
      <c r="C865" s="57" t="s">
        <v>825</v>
      </c>
      <c r="D865" s="99">
        <v>585.79999999999995</v>
      </c>
      <c r="E865" s="94"/>
      <c r="F865" s="100">
        <v>154.4</v>
      </c>
      <c r="G865" s="57">
        <f t="shared" si="120"/>
        <v>740.19999999999993</v>
      </c>
      <c r="H865" s="57">
        <v>97.7</v>
      </c>
      <c r="I865" s="54">
        <f t="shared" si="121"/>
        <v>0.11630952380952381</v>
      </c>
      <c r="J865" s="54">
        <f t="shared" si="125"/>
        <v>428.01904761904763</v>
      </c>
      <c r="K865" s="54">
        <f t="shared" si="122"/>
        <v>94.164190476190484</v>
      </c>
      <c r="L865" s="245">
        <f t="shared" si="123"/>
        <v>193.46460952380954</v>
      </c>
      <c r="M865" s="245">
        <v>11.603038095238096</v>
      </c>
      <c r="N865" s="56">
        <f t="shared" si="124"/>
        <v>1.2414661756816079</v>
      </c>
    </row>
    <row r="866" spans="1:15" x14ac:dyDescent="0.2">
      <c r="A866" s="77">
        <f t="shared" si="126"/>
        <v>147</v>
      </c>
      <c r="B866" s="240">
        <v>4</v>
      </c>
      <c r="C866" s="57" t="s">
        <v>826</v>
      </c>
      <c r="D866" s="99">
        <v>868.4</v>
      </c>
      <c r="E866" s="94"/>
      <c r="F866" s="100"/>
      <c r="G866" s="57">
        <f t="shared" si="120"/>
        <v>868.4</v>
      </c>
      <c r="H866" s="57">
        <v>109</v>
      </c>
      <c r="I866" s="54">
        <f t="shared" si="121"/>
        <v>0.12976190476190477</v>
      </c>
      <c r="J866" s="54">
        <f t="shared" si="125"/>
        <v>477.52380952380958</v>
      </c>
      <c r="K866" s="54">
        <f t="shared" si="122"/>
        <v>105.05523809523811</v>
      </c>
      <c r="L866" s="245">
        <f t="shared" si="123"/>
        <v>215.84076190476193</v>
      </c>
      <c r="M866" s="245">
        <v>12.945047619047621</v>
      </c>
      <c r="N866" s="56">
        <f t="shared" si="124"/>
        <v>0.93432157662696602</v>
      </c>
    </row>
    <row r="867" spans="1:15" x14ac:dyDescent="0.2">
      <c r="A867" s="77">
        <f t="shared" si="126"/>
        <v>148</v>
      </c>
      <c r="B867" s="240">
        <v>4</v>
      </c>
      <c r="C867" s="57" t="s">
        <v>827</v>
      </c>
      <c r="D867" s="99">
        <v>909.8</v>
      </c>
      <c r="E867" s="94"/>
      <c r="F867" s="100"/>
      <c r="G867" s="57">
        <f t="shared" si="120"/>
        <v>909.8</v>
      </c>
      <c r="H867" s="57">
        <v>114.4</v>
      </c>
      <c r="I867" s="54">
        <f t="shared" si="121"/>
        <v>0.1361904761904762</v>
      </c>
      <c r="J867" s="54">
        <f t="shared" si="125"/>
        <v>501.18095238095242</v>
      </c>
      <c r="K867" s="54">
        <f t="shared" si="122"/>
        <v>110.25980952380954</v>
      </c>
      <c r="L867" s="245">
        <f t="shared" si="123"/>
        <v>226.53379047619049</v>
      </c>
      <c r="M867" s="245">
        <v>13.586361904761906</v>
      </c>
      <c r="N867" s="56">
        <f t="shared" si="124"/>
        <v>0.9359869359042805</v>
      </c>
    </row>
    <row r="868" spans="1:15" x14ac:dyDescent="0.2">
      <c r="A868" s="77">
        <f t="shared" si="126"/>
        <v>149</v>
      </c>
      <c r="B868" s="240">
        <v>4</v>
      </c>
      <c r="C868" s="57" t="s">
        <v>828</v>
      </c>
      <c r="D868" s="99">
        <v>915.4</v>
      </c>
      <c r="E868" s="94"/>
      <c r="F868" s="100"/>
      <c r="G868" s="57">
        <f t="shared" si="120"/>
        <v>915.4</v>
      </c>
      <c r="H868" s="57">
        <v>114.2</v>
      </c>
      <c r="I868" s="54">
        <f t="shared" si="121"/>
        <v>0.13595238095238096</v>
      </c>
      <c r="J868" s="54">
        <f t="shared" si="125"/>
        <v>500.30476190476196</v>
      </c>
      <c r="K868" s="54">
        <f t="shared" si="122"/>
        <v>110.06704761904763</v>
      </c>
      <c r="L868" s="245">
        <f t="shared" si="123"/>
        <v>226.13775238095241</v>
      </c>
      <c r="M868" s="245">
        <v>13.562609523809526</v>
      </c>
      <c r="N868" s="56">
        <f t="shared" si="124"/>
        <v>0.92863466400324624</v>
      </c>
    </row>
    <row r="869" spans="1:15" x14ac:dyDescent="0.2">
      <c r="A869" s="77">
        <f t="shared" si="126"/>
        <v>150</v>
      </c>
      <c r="B869" s="240">
        <v>1</v>
      </c>
      <c r="C869" s="57" t="s">
        <v>805</v>
      </c>
      <c r="D869" s="99">
        <v>402.5</v>
      </c>
      <c r="E869" s="94"/>
      <c r="F869" s="100"/>
      <c r="G869" s="57">
        <f t="shared" si="120"/>
        <v>402.5</v>
      </c>
      <c r="H869" s="57"/>
      <c r="I869" s="54">
        <v>0</v>
      </c>
      <c r="J869" s="54">
        <f t="shared" si="125"/>
        <v>0</v>
      </c>
      <c r="K869" s="54">
        <f t="shared" si="122"/>
        <v>0</v>
      </c>
      <c r="L869" s="245">
        <f t="shared" si="123"/>
        <v>0</v>
      </c>
      <c r="M869" s="245">
        <v>0</v>
      </c>
      <c r="N869" s="56">
        <f t="shared" si="124"/>
        <v>0</v>
      </c>
    </row>
    <row r="870" spans="1:15" x14ac:dyDescent="0.2">
      <c r="A870" s="77">
        <f t="shared" si="126"/>
        <v>151</v>
      </c>
      <c r="B870" s="240">
        <v>1</v>
      </c>
      <c r="C870" s="57" t="s">
        <v>806</v>
      </c>
      <c r="D870" s="99">
        <v>303.60000000000002</v>
      </c>
      <c r="E870" s="94"/>
      <c r="F870" s="100"/>
      <c r="G870" s="57">
        <f t="shared" si="120"/>
        <v>303.60000000000002</v>
      </c>
      <c r="H870" s="57"/>
      <c r="I870" s="54">
        <v>0</v>
      </c>
      <c r="J870" s="54">
        <f t="shared" si="125"/>
        <v>0</v>
      </c>
      <c r="K870" s="54">
        <f t="shared" si="122"/>
        <v>0</v>
      </c>
      <c r="L870" s="245">
        <f t="shared" si="123"/>
        <v>0</v>
      </c>
      <c r="M870" s="245">
        <v>0</v>
      </c>
      <c r="N870" s="56">
        <f t="shared" si="124"/>
        <v>0</v>
      </c>
      <c r="O870" s="76"/>
    </row>
    <row r="871" spans="1:15" x14ac:dyDescent="0.2">
      <c r="A871" s="77">
        <f t="shared" si="126"/>
        <v>152</v>
      </c>
      <c r="B871" s="240">
        <v>1</v>
      </c>
      <c r="C871" s="57" t="s">
        <v>807</v>
      </c>
      <c r="D871" s="99">
        <v>444</v>
      </c>
      <c r="E871" s="94"/>
      <c r="F871" s="100"/>
      <c r="G871" s="57">
        <f t="shared" si="120"/>
        <v>444</v>
      </c>
      <c r="H871" s="57"/>
      <c r="I871" s="54">
        <v>0</v>
      </c>
      <c r="J871" s="54">
        <f t="shared" si="125"/>
        <v>0</v>
      </c>
      <c r="K871" s="54">
        <f t="shared" si="122"/>
        <v>0</v>
      </c>
      <c r="L871" s="245">
        <f t="shared" si="123"/>
        <v>0</v>
      </c>
      <c r="M871" s="245">
        <v>0</v>
      </c>
      <c r="N871" s="56">
        <f t="shared" si="124"/>
        <v>0</v>
      </c>
      <c r="O871" s="76"/>
    </row>
    <row r="872" spans="1:15" x14ac:dyDescent="0.2">
      <c r="A872" s="77">
        <f t="shared" si="126"/>
        <v>153</v>
      </c>
      <c r="B872" s="39">
        <v>2</v>
      </c>
      <c r="C872" s="57" t="s">
        <v>808</v>
      </c>
      <c r="D872" s="99">
        <v>424.99</v>
      </c>
      <c r="E872" s="94"/>
      <c r="F872" s="100"/>
      <c r="G872" s="57">
        <f t="shared" si="120"/>
        <v>424.99</v>
      </c>
      <c r="H872" s="57"/>
      <c r="I872" s="57">
        <v>0</v>
      </c>
      <c r="J872" s="54">
        <f t="shared" si="125"/>
        <v>0</v>
      </c>
      <c r="K872" s="54">
        <f t="shared" si="122"/>
        <v>0</v>
      </c>
      <c r="L872" s="245">
        <f t="shared" si="123"/>
        <v>0</v>
      </c>
      <c r="M872" s="245">
        <v>0</v>
      </c>
      <c r="N872" s="56">
        <f t="shared" si="124"/>
        <v>0</v>
      </c>
    </row>
    <row r="873" spans="1:15" x14ac:dyDescent="0.2">
      <c r="A873" s="77">
        <f t="shared" si="126"/>
        <v>154</v>
      </c>
      <c r="B873" s="39">
        <v>1</v>
      </c>
      <c r="C873" s="57" t="s">
        <v>808</v>
      </c>
      <c r="D873" s="99">
        <v>230</v>
      </c>
      <c r="E873" s="94"/>
      <c r="F873" s="100"/>
      <c r="G873" s="57">
        <f t="shared" si="120"/>
        <v>230</v>
      </c>
      <c r="H873" s="57"/>
      <c r="I873" s="57">
        <v>0</v>
      </c>
      <c r="J873" s="54">
        <f t="shared" si="125"/>
        <v>0</v>
      </c>
      <c r="K873" s="54">
        <f t="shared" si="122"/>
        <v>0</v>
      </c>
      <c r="L873" s="245">
        <f t="shared" si="123"/>
        <v>0</v>
      </c>
      <c r="M873" s="245">
        <v>0</v>
      </c>
      <c r="N873" s="56">
        <f t="shared" si="124"/>
        <v>0</v>
      </c>
    </row>
    <row r="874" spans="1:15" x14ac:dyDescent="0.2">
      <c r="A874" s="77">
        <f t="shared" si="126"/>
        <v>155</v>
      </c>
      <c r="B874" s="39">
        <v>1</v>
      </c>
      <c r="C874" s="57" t="s">
        <v>809</v>
      </c>
      <c r="D874" s="99">
        <v>298.89999999999998</v>
      </c>
      <c r="E874" s="94"/>
      <c r="F874" s="100"/>
      <c r="G874" s="57">
        <f t="shared" si="120"/>
        <v>298.89999999999998</v>
      </c>
      <c r="H874" s="57"/>
      <c r="I874" s="57">
        <v>0</v>
      </c>
      <c r="J874" s="54">
        <f t="shared" si="125"/>
        <v>0</v>
      </c>
      <c r="K874" s="54">
        <f t="shared" si="122"/>
        <v>0</v>
      </c>
      <c r="L874" s="245">
        <f t="shared" si="123"/>
        <v>0</v>
      </c>
      <c r="M874" s="245">
        <v>0</v>
      </c>
      <c r="N874" s="56">
        <f t="shared" si="124"/>
        <v>0</v>
      </c>
    </row>
    <row r="875" spans="1:15" x14ac:dyDescent="0.2">
      <c r="A875" s="77">
        <f t="shared" si="126"/>
        <v>156</v>
      </c>
      <c r="B875" s="39">
        <v>1</v>
      </c>
      <c r="C875" s="57" t="s">
        <v>810</v>
      </c>
      <c r="D875" s="101">
        <v>624.6</v>
      </c>
      <c r="E875" s="94"/>
      <c r="F875" s="100"/>
      <c r="G875" s="57">
        <f t="shared" si="120"/>
        <v>624.6</v>
      </c>
      <c r="H875" s="57"/>
      <c r="I875" s="57">
        <v>0</v>
      </c>
      <c r="J875" s="54">
        <f t="shared" si="125"/>
        <v>0</v>
      </c>
      <c r="K875" s="54">
        <f t="shared" si="122"/>
        <v>0</v>
      </c>
      <c r="L875" s="245">
        <f t="shared" si="123"/>
        <v>0</v>
      </c>
      <c r="M875" s="245">
        <v>0</v>
      </c>
      <c r="N875" s="56">
        <f t="shared" si="124"/>
        <v>0</v>
      </c>
    </row>
    <row r="876" spans="1:15" x14ac:dyDescent="0.2">
      <c r="A876" s="77">
        <f t="shared" si="126"/>
        <v>157</v>
      </c>
      <c r="B876" s="39">
        <v>9</v>
      </c>
      <c r="C876" s="57" t="s">
        <v>57</v>
      </c>
      <c r="D876" s="99">
        <v>4530.8</v>
      </c>
      <c r="E876" s="94">
        <v>149.19999999999999</v>
      </c>
      <c r="F876" s="100"/>
      <c r="G876" s="57">
        <f t="shared" si="120"/>
        <v>4680</v>
      </c>
      <c r="H876" s="57">
        <v>504</v>
      </c>
      <c r="I876" s="57">
        <f t="shared" si="121"/>
        <v>0.6</v>
      </c>
      <c r="J876" s="54">
        <f t="shared" si="125"/>
        <v>2208</v>
      </c>
      <c r="K876" s="54">
        <f t="shared" si="122"/>
        <v>485.76</v>
      </c>
      <c r="L876" s="245">
        <f t="shared" si="123"/>
        <v>998.01600000000008</v>
      </c>
      <c r="M876" s="245">
        <v>59.856000000000002</v>
      </c>
      <c r="N876" s="56">
        <f t="shared" si="124"/>
        <v>0.82802860422000535</v>
      </c>
    </row>
    <row r="877" spans="1:15" x14ac:dyDescent="0.2">
      <c r="A877" s="77">
        <f t="shared" si="126"/>
        <v>158</v>
      </c>
      <c r="B877" s="240">
        <v>1</v>
      </c>
      <c r="C877" s="57" t="s">
        <v>2496</v>
      </c>
      <c r="D877" s="57">
        <v>545.4</v>
      </c>
      <c r="E877" s="94"/>
      <c r="F877" s="240"/>
      <c r="G877" s="57">
        <f>D877+E877+F877</f>
        <v>545.4</v>
      </c>
      <c r="H877" s="57">
        <v>0</v>
      </c>
      <c r="I877" s="57">
        <v>0</v>
      </c>
      <c r="J877" s="54">
        <f t="shared" si="125"/>
        <v>0</v>
      </c>
      <c r="K877" s="54">
        <f>J877*0.22</f>
        <v>0</v>
      </c>
      <c r="L877" s="245">
        <f t="shared" si="123"/>
        <v>0</v>
      </c>
      <c r="M877" s="245">
        <v>0</v>
      </c>
      <c r="N877" s="56">
        <f t="shared" si="124"/>
        <v>0</v>
      </c>
    </row>
    <row r="878" spans="1:15" x14ac:dyDescent="0.2">
      <c r="A878" s="77">
        <f t="shared" si="126"/>
        <v>159</v>
      </c>
      <c r="B878" s="240">
        <v>9</v>
      </c>
      <c r="C878" s="57" t="s">
        <v>2497</v>
      </c>
      <c r="D878" s="102">
        <v>8680.2999999999993</v>
      </c>
      <c r="E878" s="84">
        <v>15.2</v>
      </c>
      <c r="F878" s="84">
        <v>458.1</v>
      </c>
      <c r="G878" s="84">
        <f>D878+E878+F878</f>
        <v>9153.6</v>
      </c>
      <c r="H878" s="57">
        <v>1149</v>
      </c>
      <c r="I878" s="54">
        <f>H878/840</f>
        <v>1.3678571428571429</v>
      </c>
      <c r="J878" s="54">
        <f t="shared" si="125"/>
        <v>5033.7142857142862</v>
      </c>
      <c r="K878" s="54">
        <f t="shared" ref="K878:K895" si="127">J878*0.22</f>
        <v>1107.4171428571431</v>
      </c>
      <c r="L878" s="245">
        <f t="shared" si="123"/>
        <v>2275.2388571428573</v>
      </c>
      <c r="M878" s="245">
        <v>136.45742857142858</v>
      </c>
      <c r="N878" s="56">
        <f t="shared" si="124"/>
        <v>0.98531476035225907</v>
      </c>
    </row>
    <row r="879" spans="1:15" x14ac:dyDescent="0.2">
      <c r="A879" s="77">
        <f t="shared" si="126"/>
        <v>160</v>
      </c>
      <c r="B879" s="240">
        <v>9</v>
      </c>
      <c r="C879" s="57" t="s">
        <v>2498</v>
      </c>
      <c r="D879" s="102">
        <v>6441.7</v>
      </c>
      <c r="E879" s="84"/>
      <c r="F879" s="84">
        <v>321.39999999999998</v>
      </c>
      <c r="G879" s="84">
        <f>D879+E879+F879</f>
        <v>6763.0999999999995</v>
      </c>
      <c r="H879" s="57">
        <v>802</v>
      </c>
      <c r="I879" s="54">
        <f t="shared" ref="I879:I895" si="128">H879/840</f>
        <v>0.95476190476190481</v>
      </c>
      <c r="J879" s="54">
        <f t="shared" si="125"/>
        <v>3513.5238095238096</v>
      </c>
      <c r="K879" s="54">
        <f t="shared" si="127"/>
        <v>772.97523809523807</v>
      </c>
      <c r="L879" s="245">
        <f t="shared" si="123"/>
        <v>1588.112761904762</v>
      </c>
      <c r="M879" s="245">
        <v>95.247047619047635</v>
      </c>
      <c r="N879" s="56">
        <f t="shared" si="124"/>
        <v>0.92675207742410504</v>
      </c>
    </row>
    <row r="880" spans="1:15" x14ac:dyDescent="0.2">
      <c r="A880" s="77">
        <f t="shared" si="126"/>
        <v>161</v>
      </c>
      <c r="B880" s="240">
        <v>2</v>
      </c>
      <c r="C880" s="57" t="s">
        <v>2499</v>
      </c>
      <c r="D880" s="102">
        <v>902.8</v>
      </c>
      <c r="E880" s="84"/>
      <c r="F880" s="84"/>
      <c r="G880" s="84">
        <f>D880+E880+F880</f>
        <v>902.8</v>
      </c>
      <c r="H880" s="57">
        <v>0</v>
      </c>
      <c r="I880" s="54">
        <f t="shared" si="128"/>
        <v>0</v>
      </c>
      <c r="J880" s="54">
        <f t="shared" si="125"/>
        <v>0</v>
      </c>
      <c r="K880" s="54">
        <f t="shared" si="127"/>
        <v>0</v>
      </c>
      <c r="L880" s="245">
        <f t="shared" ref="L880:L895" si="129">J880*0.452</f>
        <v>0</v>
      </c>
      <c r="M880" s="245">
        <v>0</v>
      </c>
      <c r="N880" s="56">
        <f t="shared" ref="N880:N896" si="130">(J880+K880+L880+M880)/D880</f>
        <v>0</v>
      </c>
    </row>
    <row r="881" spans="1:14" x14ac:dyDescent="0.2">
      <c r="A881" s="77">
        <f t="shared" si="126"/>
        <v>162</v>
      </c>
      <c r="B881" s="240">
        <v>2</v>
      </c>
      <c r="C881" s="57" t="s">
        <v>2500</v>
      </c>
      <c r="D881" s="102">
        <v>990.15</v>
      </c>
      <c r="E881" s="84"/>
      <c r="F881" s="84"/>
      <c r="G881" s="84">
        <f>D881+E881+F881</f>
        <v>990.15</v>
      </c>
      <c r="H881" s="57">
        <v>0</v>
      </c>
      <c r="I881" s="54">
        <f t="shared" si="128"/>
        <v>0</v>
      </c>
      <c r="J881" s="54">
        <f t="shared" si="125"/>
        <v>0</v>
      </c>
      <c r="K881" s="54">
        <f t="shared" si="127"/>
        <v>0</v>
      </c>
      <c r="L881" s="245">
        <f t="shared" si="129"/>
        <v>0</v>
      </c>
      <c r="M881" s="245">
        <v>0</v>
      </c>
      <c r="N881" s="56">
        <f t="shared" si="130"/>
        <v>0</v>
      </c>
    </row>
    <row r="882" spans="1:14" x14ac:dyDescent="0.2">
      <c r="A882" s="77">
        <f t="shared" si="126"/>
        <v>163</v>
      </c>
      <c r="B882" s="240">
        <v>9</v>
      </c>
      <c r="C882" s="57" t="s">
        <v>2501</v>
      </c>
      <c r="D882" s="102">
        <v>3450.4</v>
      </c>
      <c r="E882" s="84">
        <v>452.4</v>
      </c>
      <c r="F882" s="84">
        <v>86.2</v>
      </c>
      <c r="G882" s="84">
        <f t="shared" ref="G882:G895" si="131">D882+E882+F882</f>
        <v>3989</v>
      </c>
      <c r="H882" s="57">
        <v>386.5</v>
      </c>
      <c r="I882" s="54">
        <f t="shared" si="128"/>
        <v>0.46011904761904759</v>
      </c>
      <c r="J882" s="54">
        <f t="shared" si="125"/>
        <v>1693.2380952380952</v>
      </c>
      <c r="K882" s="54">
        <f t="shared" si="127"/>
        <v>372.51238095238097</v>
      </c>
      <c r="L882" s="245">
        <f t="shared" si="129"/>
        <v>765.34361904761909</v>
      </c>
      <c r="M882" s="245">
        <v>45.901476190476188</v>
      </c>
      <c r="N882" s="56">
        <f t="shared" si="130"/>
        <v>0.83381508562154283</v>
      </c>
    </row>
    <row r="883" spans="1:14" x14ac:dyDescent="0.2">
      <c r="A883" s="77">
        <f t="shared" si="126"/>
        <v>164</v>
      </c>
      <c r="B883" s="240">
        <v>5</v>
      </c>
      <c r="C883" s="57" t="s">
        <v>2502</v>
      </c>
      <c r="D883" s="102">
        <v>3984.72</v>
      </c>
      <c r="E883" s="84"/>
      <c r="F883" s="84"/>
      <c r="G883" s="84">
        <f t="shared" si="131"/>
        <v>3984.72</v>
      </c>
      <c r="H883" s="57">
        <v>422</v>
      </c>
      <c r="I883" s="54">
        <f t="shared" si="128"/>
        <v>0.50238095238095237</v>
      </c>
      <c r="J883" s="54">
        <f t="shared" si="125"/>
        <v>1848.7619047619048</v>
      </c>
      <c r="K883" s="54">
        <f t="shared" si="127"/>
        <v>406.72761904761904</v>
      </c>
      <c r="L883" s="245">
        <f t="shared" si="129"/>
        <v>835.64038095238095</v>
      </c>
      <c r="M883" s="245">
        <v>50.11752380952381</v>
      </c>
      <c r="N883" s="56">
        <f t="shared" si="130"/>
        <v>0.78832325196536479</v>
      </c>
    </row>
    <row r="884" spans="1:14" x14ac:dyDescent="0.2">
      <c r="A884" s="77">
        <f t="shared" si="126"/>
        <v>165</v>
      </c>
      <c r="B884" s="240">
        <v>5</v>
      </c>
      <c r="C884" s="57" t="s">
        <v>2503</v>
      </c>
      <c r="D884" s="102">
        <v>2376.3000000000002</v>
      </c>
      <c r="E884" s="84"/>
      <c r="F884" s="84">
        <v>236.9</v>
      </c>
      <c r="G884" s="84">
        <f t="shared" si="131"/>
        <v>2613.2000000000003</v>
      </c>
      <c r="H884" s="57">
        <v>312.39999999999998</v>
      </c>
      <c r="I884" s="54">
        <f t="shared" si="128"/>
        <v>0.3719047619047619</v>
      </c>
      <c r="J884" s="54">
        <f t="shared" si="125"/>
        <v>1368.6095238095238</v>
      </c>
      <c r="K884" s="54">
        <f t="shared" si="127"/>
        <v>301.09409523809524</v>
      </c>
      <c r="L884" s="245">
        <f t="shared" si="129"/>
        <v>618.61150476190483</v>
      </c>
      <c r="M884" s="245">
        <v>37.101219047619047</v>
      </c>
      <c r="N884" s="56">
        <f t="shared" si="130"/>
        <v>0.97858702304302603</v>
      </c>
    </row>
    <row r="885" spans="1:14" x14ac:dyDescent="0.2">
      <c r="A885" s="77">
        <f t="shared" si="126"/>
        <v>166</v>
      </c>
      <c r="B885" s="240">
        <v>9</v>
      </c>
      <c r="C885" s="57" t="s">
        <v>2504</v>
      </c>
      <c r="D885" s="102">
        <v>3525</v>
      </c>
      <c r="E885" s="84"/>
      <c r="F885" s="84">
        <v>76.7</v>
      </c>
      <c r="G885" s="84">
        <f t="shared" si="131"/>
        <v>3601.7</v>
      </c>
      <c r="H885" s="57">
        <v>413</v>
      </c>
      <c r="I885" s="54">
        <f t="shared" si="128"/>
        <v>0.49166666666666664</v>
      </c>
      <c r="J885" s="54">
        <f t="shared" si="125"/>
        <v>1809.3333333333333</v>
      </c>
      <c r="K885" s="54">
        <f t="shared" si="127"/>
        <v>398.05333333333334</v>
      </c>
      <c r="L885" s="245">
        <f t="shared" si="129"/>
        <v>817.81866666666667</v>
      </c>
      <c r="M885" s="245">
        <v>49.048666666666669</v>
      </c>
      <c r="N885" s="56">
        <f t="shared" si="130"/>
        <v>0.87212879432624113</v>
      </c>
    </row>
    <row r="886" spans="1:14" x14ac:dyDescent="0.2">
      <c r="A886" s="77">
        <f t="shared" si="126"/>
        <v>167</v>
      </c>
      <c r="B886" s="240">
        <v>9</v>
      </c>
      <c r="C886" s="57" t="s">
        <v>2505</v>
      </c>
      <c r="D886" s="102">
        <v>3660.2</v>
      </c>
      <c r="E886" s="84">
        <v>226.3</v>
      </c>
      <c r="F886" s="84">
        <v>73.8</v>
      </c>
      <c r="G886" s="84">
        <f t="shared" si="131"/>
        <v>3960.3</v>
      </c>
      <c r="H886" s="57">
        <v>333</v>
      </c>
      <c r="I886" s="54">
        <f t="shared" si="128"/>
        <v>0.39642857142857141</v>
      </c>
      <c r="J886" s="54">
        <f t="shared" si="125"/>
        <v>1458.8571428571429</v>
      </c>
      <c r="K886" s="54">
        <f t="shared" si="127"/>
        <v>320.94857142857143</v>
      </c>
      <c r="L886" s="245">
        <f t="shared" si="129"/>
        <v>659.40342857142855</v>
      </c>
      <c r="M886" s="245">
        <v>39.547714285714285</v>
      </c>
      <c r="N886" s="56">
        <f t="shared" si="130"/>
        <v>0.67721896539611426</v>
      </c>
    </row>
    <row r="887" spans="1:14" x14ac:dyDescent="0.2">
      <c r="A887" s="77">
        <f t="shared" si="126"/>
        <v>168</v>
      </c>
      <c r="B887" s="240">
        <v>9</v>
      </c>
      <c r="C887" s="57" t="s">
        <v>2506</v>
      </c>
      <c r="D887" s="102">
        <v>3837.3</v>
      </c>
      <c r="E887" s="84">
        <v>43.9</v>
      </c>
      <c r="F887" s="84">
        <v>131.80000000000001</v>
      </c>
      <c r="G887" s="84">
        <f t="shared" si="131"/>
        <v>4013.0000000000005</v>
      </c>
      <c r="H887" s="57">
        <v>333</v>
      </c>
      <c r="I887" s="54">
        <f t="shared" si="128"/>
        <v>0.39642857142857141</v>
      </c>
      <c r="J887" s="54">
        <f t="shared" si="125"/>
        <v>1458.8571428571429</v>
      </c>
      <c r="K887" s="54">
        <f t="shared" si="127"/>
        <v>320.94857142857143</v>
      </c>
      <c r="L887" s="245">
        <f t="shared" si="129"/>
        <v>659.40342857142855</v>
      </c>
      <c r="M887" s="245">
        <v>39.547714285714285</v>
      </c>
      <c r="N887" s="56">
        <f t="shared" si="130"/>
        <v>0.64596379150518779</v>
      </c>
    </row>
    <row r="888" spans="1:14" x14ac:dyDescent="0.2">
      <c r="A888" s="77">
        <f t="shared" si="126"/>
        <v>169</v>
      </c>
      <c r="B888" s="240">
        <v>5</v>
      </c>
      <c r="C888" s="57" t="s">
        <v>2507</v>
      </c>
      <c r="D888" s="102">
        <v>4482.6099999999997</v>
      </c>
      <c r="E888" s="84">
        <v>302.60000000000002</v>
      </c>
      <c r="F888" s="84"/>
      <c r="G888" s="84">
        <f t="shared" si="131"/>
        <v>4785.21</v>
      </c>
      <c r="H888" s="57">
        <v>360</v>
      </c>
      <c r="I888" s="54">
        <f t="shared" si="128"/>
        <v>0.42857142857142855</v>
      </c>
      <c r="J888" s="54">
        <f t="shared" si="125"/>
        <v>1577.1428571428571</v>
      </c>
      <c r="K888" s="54">
        <f t="shared" si="127"/>
        <v>346.97142857142859</v>
      </c>
      <c r="L888" s="245">
        <f t="shared" si="129"/>
        <v>712.86857142857139</v>
      </c>
      <c r="M888" s="245">
        <v>42.754285714285714</v>
      </c>
      <c r="N888" s="56">
        <f t="shared" si="130"/>
        <v>0.59780733609596703</v>
      </c>
    </row>
    <row r="889" spans="1:14" x14ac:dyDescent="0.2">
      <c r="A889" s="77">
        <f t="shared" si="126"/>
        <v>170</v>
      </c>
      <c r="B889" s="240">
        <v>4</v>
      </c>
      <c r="C889" s="57" t="s">
        <v>2508</v>
      </c>
      <c r="D889" s="102">
        <v>3042.5</v>
      </c>
      <c r="E889" s="84"/>
      <c r="F889" s="84"/>
      <c r="G889" s="84">
        <f t="shared" si="131"/>
        <v>3042.5</v>
      </c>
      <c r="H889" s="57">
        <v>208</v>
      </c>
      <c r="I889" s="54">
        <f t="shared" si="128"/>
        <v>0.24761904761904763</v>
      </c>
      <c r="J889" s="54">
        <f t="shared" si="125"/>
        <v>911.2380952380953</v>
      </c>
      <c r="K889" s="54">
        <f t="shared" si="127"/>
        <v>200.47238095238097</v>
      </c>
      <c r="L889" s="245">
        <f t="shared" si="129"/>
        <v>411.87961904761909</v>
      </c>
      <c r="M889" s="245">
        <v>24.702476190476194</v>
      </c>
      <c r="N889" s="56">
        <f t="shared" si="130"/>
        <v>0.50888827327151076</v>
      </c>
    </row>
    <row r="890" spans="1:14" x14ac:dyDescent="0.2">
      <c r="A890" s="77">
        <f t="shared" si="126"/>
        <v>171</v>
      </c>
      <c r="B890" s="240">
        <v>4</v>
      </c>
      <c r="C890" s="57" t="s">
        <v>2509</v>
      </c>
      <c r="D890" s="102">
        <v>2913</v>
      </c>
      <c r="E890" s="84"/>
      <c r="F890" s="84"/>
      <c r="G890" s="84">
        <f t="shared" si="131"/>
        <v>2913</v>
      </c>
      <c r="H890" s="57">
        <v>208</v>
      </c>
      <c r="I890" s="54">
        <f t="shared" si="128"/>
        <v>0.24761904761904763</v>
      </c>
      <c r="J890" s="54">
        <f t="shared" si="125"/>
        <v>911.2380952380953</v>
      </c>
      <c r="K890" s="54">
        <f t="shared" si="127"/>
        <v>200.47238095238097</v>
      </c>
      <c r="L890" s="245">
        <f t="shared" si="129"/>
        <v>411.87961904761909</v>
      </c>
      <c r="M890" s="245">
        <v>24.702476190476194</v>
      </c>
      <c r="N890" s="56">
        <f t="shared" si="130"/>
        <v>0.5315113530479133</v>
      </c>
    </row>
    <row r="891" spans="1:14" x14ac:dyDescent="0.2">
      <c r="A891" s="77">
        <f t="shared" si="126"/>
        <v>172</v>
      </c>
      <c r="B891" s="240">
        <v>5</v>
      </c>
      <c r="C891" s="57" t="s">
        <v>2510</v>
      </c>
      <c r="D891" s="102">
        <v>4833.58</v>
      </c>
      <c r="E891" s="84"/>
      <c r="F891" s="84"/>
      <c r="G891" s="84">
        <f t="shared" si="131"/>
        <v>4833.58</v>
      </c>
      <c r="H891" s="57">
        <v>473</v>
      </c>
      <c r="I891" s="54">
        <f t="shared" si="128"/>
        <v>0.56309523809523809</v>
      </c>
      <c r="J891" s="54">
        <f t="shared" si="125"/>
        <v>2072.1904761904761</v>
      </c>
      <c r="K891" s="54">
        <f t="shared" si="127"/>
        <v>455.88190476190476</v>
      </c>
      <c r="L891" s="245">
        <f t="shared" si="129"/>
        <v>936.63009523809524</v>
      </c>
      <c r="M891" s="245">
        <v>56.174380952380957</v>
      </c>
      <c r="N891" s="56">
        <f t="shared" si="130"/>
        <v>0.72842010624482423</v>
      </c>
    </row>
    <row r="892" spans="1:14" x14ac:dyDescent="0.2">
      <c r="A892" s="77">
        <f t="shared" si="126"/>
        <v>173</v>
      </c>
      <c r="B892" s="240">
        <v>9</v>
      </c>
      <c r="C892" s="57" t="s">
        <v>2511</v>
      </c>
      <c r="D892" s="102">
        <v>3770.3</v>
      </c>
      <c r="E892" s="84">
        <v>400.8</v>
      </c>
      <c r="F892" s="84"/>
      <c r="G892" s="84">
        <f t="shared" si="131"/>
        <v>4171.1000000000004</v>
      </c>
      <c r="H892" s="57">
        <v>308</v>
      </c>
      <c r="I892" s="54">
        <f t="shared" si="128"/>
        <v>0.36666666666666664</v>
      </c>
      <c r="J892" s="54">
        <f t="shared" si="125"/>
        <v>1349.3333333333333</v>
      </c>
      <c r="K892" s="54">
        <f t="shared" si="127"/>
        <v>296.8533333333333</v>
      </c>
      <c r="L892" s="245">
        <f t="shared" si="129"/>
        <v>609.8986666666666</v>
      </c>
      <c r="M892" s="245">
        <v>36.578666666666663</v>
      </c>
      <c r="N892" s="56">
        <f t="shared" si="130"/>
        <v>0.60808529825212843</v>
      </c>
    </row>
    <row r="893" spans="1:14" x14ac:dyDescent="0.2">
      <c r="A893" s="77">
        <f t="shared" si="126"/>
        <v>174</v>
      </c>
      <c r="B893" s="240">
        <v>5</v>
      </c>
      <c r="C893" s="57" t="s">
        <v>2512</v>
      </c>
      <c r="D893" s="102">
        <v>4325.3999999999996</v>
      </c>
      <c r="E893" s="84"/>
      <c r="F893" s="84"/>
      <c r="G893" s="84">
        <f t="shared" si="131"/>
        <v>4325.3999999999996</v>
      </c>
      <c r="H893" s="57">
        <v>537</v>
      </c>
      <c r="I893" s="54">
        <f t="shared" si="128"/>
        <v>0.63928571428571423</v>
      </c>
      <c r="J893" s="54">
        <f t="shared" si="125"/>
        <v>2352.5714285714284</v>
      </c>
      <c r="K893" s="54">
        <f t="shared" si="127"/>
        <v>517.56571428571431</v>
      </c>
      <c r="L893" s="245">
        <f t="shared" si="129"/>
        <v>1063.3622857142857</v>
      </c>
      <c r="M893" s="245">
        <v>63.775142857142853</v>
      </c>
      <c r="N893" s="56">
        <f t="shared" si="130"/>
        <v>0.92413986485147537</v>
      </c>
    </row>
    <row r="894" spans="1:14" x14ac:dyDescent="0.2">
      <c r="A894" s="77">
        <f t="shared" si="126"/>
        <v>175</v>
      </c>
      <c r="B894" s="240">
        <v>5</v>
      </c>
      <c r="C894" s="57" t="s">
        <v>2513</v>
      </c>
      <c r="D894" s="102">
        <v>1852.22</v>
      </c>
      <c r="E894" s="84"/>
      <c r="F894" s="84">
        <v>465.7</v>
      </c>
      <c r="G894" s="84">
        <f t="shared" si="131"/>
        <v>2317.92</v>
      </c>
      <c r="H894" s="57">
        <v>235</v>
      </c>
      <c r="I894" s="54">
        <f t="shared" si="128"/>
        <v>0.27976190476190477</v>
      </c>
      <c r="J894" s="54">
        <f t="shared" si="125"/>
        <v>1029.5238095238096</v>
      </c>
      <c r="K894" s="54">
        <f t="shared" si="127"/>
        <v>226.49523809523811</v>
      </c>
      <c r="L894" s="245">
        <f t="shared" si="129"/>
        <v>465.34476190476198</v>
      </c>
      <c r="M894" s="245">
        <v>27.90904761904762</v>
      </c>
      <c r="N894" s="56">
        <f t="shared" si="130"/>
        <v>0.94441959224220529</v>
      </c>
    </row>
    <row r="895" spans="1:14" x14ac:dyDescent="0.2">
      <c r="A895" s="77">
        <f t="shared" si="126"/>
        <v>176</v>
      </c>
      <c r="B895" s="240">
        <v>5</v>
      </c>
      <c r="C895" s="57" t="s">
        <v>2514</v>
      </c>
      <c r="D895" s="102">
        <v>3870.3</v>
      </c>
      <c r="E895" s="84"/>
      <c r="F895" s="84">
        <v>176.2</v>
      </c>
      <c r="G895" s="84">
        <f t="shared" si="131"/>
        <v>4046.5</v>
      </c>
      <c r="H895" s="57">
        <v>415</v>
      </c>
      <c r="I895" s="54">
        <f t="shared" si="128"/>
        <v>0.49404761904761907</v>
      </c>
      <c r="J895" s="54">
        <f t="shared" si="125"/>
        <v>1818.0952380952381</v>
      </c>
      <c r="K895" s="54">
        <f t="shared" si="127"/>
        <v>399.98095238095237</v>
      </c>
      <c r="L895" s="245">
        <f t="shared" si="129"/>
        <v>821.77904761904767</v>
      </c>
      <c r="M895" s="245">
        <v>49.286190476190484</v>
      </c>
      <c r="N895" s="56">
        <f t="shared" si="130"/>
        <v>0.79816588599628657</v>
      </c>
    </row>
    <row r="896" spans="1:14" x14ac:dyDescent="0.2">
      <c r="A896" s="77"/>
      <c r="B896" s="39"/>
      <c r="C896" s="57" t="s">
        <v>2181</v>
      </c>
      <c r="D896" s="263">
        <f>SUM(D720:D895)</f>
        <v>203914.42999999993</v>
      </c>
      <c r="E896" s="263">
        <f t="shared" ref="E896:M896" si="132">SUM(E720:E895)</f>
        <v>2641.6000000000004</v>
      </c>
      <c r="F896" s="263">
        <f t="shared" si="132"/>
        <v>5885.8999999999987</v>
      </c>
      <c r="G896" s="263">
        <f t="shared" si="132"/>
        <v>212441.92999999996</v>
      </c>
      <c r="H896" s="263">
        <f t="shared" si="132"/>
        <v>18874.599999999999</v>
      </c>
      <c r="I896" s="263">
        <f t="shared" si="132"/>
        <v>22.469761904761903</v>
      </c>
      <c r="J896" s="263">
        <f t="shared" si="132"/>
        <v>82688.723809523784</v>
      </c>
      <c r="K896" s="263">
        <f t="shared" si="132"/>
        <v>18191.519238095236</v>
      </c>
      <c r="L896" s="263">
        <f t="shared" si="132"/>
        <v>37375.303161904762</v>
      </c>
      <c r="M896" s="263">
        <f t="shared" si="132"/>
        <v>2241.5834476190475</v>
      </c>
      <c r="N896" s="56">
        <f t="shared" si="130"/>
        <v>0.6890004285481065</v>
      </c>
    </row>
    <row r="897" spans="1:15" x14ac:dyDescent="0.2">
      <c r="A897" s="335" t="s">
        <v>1974</v>
      </c>
      <c r="B897" s="336"/>
      <c r="C897" s="336"/>
      <c r="D897" s="336"/>
      <c r="E897" s="336"/>
      <c r="F897" s="336"/>
      <c r="G897" s="336"/>
      <c r="H897" s="336"/>
      <c r="I897" s="336"/>
      <c r="J897" s="336"/>
      <c r="K897" s="336"/>
      <c r="L897" s="336"/>
      <c r="M897" s="336"/>
      <c r="N897" s="336"/>
      <c r="O897" s="76"/>
    </row>
    <row r="898" spans="1:15" x14ac:dyDescent="0.2">
      <c r="A898" s="105">
        <v>1</v>
      </c>
      <c r="B898" s="118">
        <v>2</v>
      </c>
      <c r="C898" s="57" t="s">
        <v>1082</v>
      </c>
      <c r="D898" s="40">
        <v>645.70000000000005</v>
      </c>
      <c r="E898" s="40"/>
      <c r="F898" s="40"/>
      <c r="G898" s="57">
        <f t="shared" ref="G898:G956" si="133">D898+E898+F898</f>
        <v>645.70000000000005</v>
      </c>
      <c r="H898" s="57"/>
      <c r="I898" s="54">
        <f t="shared" ref="I898:I956" si="134">H898/840</f>
        <v>0</v>
      </c>
      <c r="J898" s="54">
        <f>I898*3680</f>
        <v>0</v>
      </c>
      <c r="K898" s="54">
        <f t="shared" ref="K898:K957" si="135">J898*0.22</f>
        <v>0</v>
      </c>
      <c r="L898" s="245">
        <f>J898*0.5</f>
        <v>0</v>
      </c>
      <c r="M898" s="245">
        <v>0</v>
      </c>
      <c r="N898" s="56">
        <f t="shared" ref="N898:N909" si="136">(J898+K898+L898+M898)/D898</f>
        <v>0</v>
      </c>
      <c r="O898" s="76"/>
    </row>
    <row r="899" spans="1:15" x14ac:dyDescent="0.2">
      <c r="A899" s="105">
        <v>2</v>
      </c>
      <c r="B899" s="41">
        <v>9</v>
      </c>
      <c r="C899" s="38" t="s">
        <v>1083</v>
      </c>
      <c r="D899" s="40">
        <v>4141.22</v>
      </c>
      <c r="E899" s="40">
        <v>409.9</v>
      </c>
      <c r="F899" s="40">
        <v>53.5</v>
      </c>
      <c r="G899" s="57">
        <f t="shared" si="133"/>
        <v>4604.62</v>
      </c>
      <c r="H899" s="57">
        <v>428.3</v>
      </c>
      <c r="I899" s="54">
        <f t="shared" si="134"/>
        <v>0.50988095238095243</v>
      </c>
      <c r="J899" s="54">
        <f t="shared" ref="J899:J962" si="137">I899*3680</f>
        <v>1876.361904761905</v>
      </c>
      <c r="K899" s="54">
        <f t="shared" si="135"/>
        <v>412.7996190476191</v>
      </c>
      <c r="L899" s="245">
        <f t="shared" ref="L899:L961" si="138">J899*0.5</f>
        <v>938.18095238095248</v>
      </c>
      <c r="M899" s="245">
        <v>50.865723809523814</v>
      </c>
      <c r="N899" s="56">
        <f t="shared" si="136"/>
        <v>0.79160445472590213</v>
      </c>
    </row>
    <row r="900" spans="1:15" x14ac:dyDescent="0.2">
      <c r="A900" s="105">
        <f t="shared" ref="A900:A962" si="139">A899+1</f>
        <v>3</v>
      </c>
      <c r="B900" s="118">
        <v>2</v>
      </c>
      <c r="C900" s="57" t="s">
        <v>1084</v>
      </c>
      <c r="D900" s="40">
        <v>300.7</v>
      </c>
      <c r="E900" s="40"/>
      <c r="F900" s="40">
        <v>53.5</v>
      </c>
      <c r="G900" s="57">
        <f t="shared" si="133"/>
        <v>354.2</v>
      </c>
      <c r="H900" s="57"/>
      <c r="I900" s="54">
        <f t="shared" si="134"/>
        <v>0</v>
      </c>
      <c r="J900" s="54">
        <f t="shared" si="137"/>
        <v>0</v>
      </c>
      <c r="K900" s="54">
        <f t="shared" si="135"/>
        <v>0</v>
      </c>
      <c r="L900" s="245">
        <f t="shared" si="138"/>
        <v>0</v>
      </c>
      <c r="M900" s="245">
        <v>0</v>
      </c>
      <c r="N900" s="56">
        <f t="shared" si="136"/>
        <v>0</v>
      </c>
    </row>
    <row r="901" spans="1:15" x14ac:dyDescent="0.2">
      <c r="A901" s="105">
        <f t="shared" si="139"/>
        <v>4</v>
      </c>
      <c r="B901" s="41">
        <v>9</v>
      </c>
      <c r="C901" s="38" t="s">
        <v>1085</v>
      </c>
      <c r="D901" s="40">
        <v>4230.32</v>
      </c>
      <c r="E901" s="40"/>
      <c r="F901" s="40"/>
      <c r="G901" s="57">
        <f t="shared" si="133"/>
        <v>4230.32</v>
      </c>
      <c r="H901" s="57">
        <v>427.9</v>
      </c>
      <c r="I901" s="54">
        <f t="shared" si="134"/>
        <v>0.50940476190476192</v>
      </c>
      <c r="J901" s="54">
        <f t="shared" si="137"/>
        <v>1874.6095238095238</v>
      </c>
      <c r="K901" s="54">
        <f t="shared" si="135"/>
        <v>412.41409523809523</v>
      </c>
      <c r="L901" s="245">
        <f t="shared" si="138"/>
        <v>937.3047619047619</v>
      </c>
      <c r="M901" s="245">
        <v>50.818219047619053</v>
      </c>
      <c r="N901" s="56">
        <f t="shared" si="136"/>
        <v>0.77420776678832814</v>
      </c>
    </row>
    <row r="902" spans="1:15" x14ac:dyDescent="0.2">
      <c r="A902" s="105">
        <f t="shared" si="139"/>
        <v>5</v>
      </c>
      <c r="B902" s="118">
        <v>5</v>
      </c>
      <c r="C902" s="57" t="s">
        <v>1086</v>
      </c>
      <c r="D902" s="40">
        <v>7824.4</v>
      </c>
      <c r="E902" s="40"/>
      <c r="F902" s="40"/>
      <c r="G902" s="57">
        <f t="shared" si="133"/>
        <v>7824.4</v>
      </c>
      <c r="H902" s="57">
        <v>674</v>
      </c>
      <c r="I902" s="54">
        <f t="shared" si="134"/>
        <v>0.80238095238095242</v>
      </c>
      <c r="J902" s="54">
        <f t="shared" si="137"/>
        <v>2952.761904761905</v>
      </c>
      <c r="K902" s="54">
        <f t="shared" si="135"/>
        <v>649.6076190476191</v>
      </c>
      <c r="L902" s="245">
        <f t="shared" si="138"/>
        <v>1476.3809523809525</v>
      </c>
      <c r="M902" s="245">
        <v>80.045523809523814</v>
      </c>
      <c r="N902" s="56">
        <f t="shared" si="136"/>
        <v>0.65932160932467676</v>
      </c>
    </row>
    <row r="903" spans="1:15" x14ac:dyDescent="0.2">
      <c r="A903" s="105">
        <f t="shared" si="139"/>
        <v>6</v>
      </c>
      <c r="B903" s="292">
        <v>5</v>
      </c>
      <c r="C903" s="57" t="s">
        <v>1087</v>
      </c>
      <c r="D903" s="40">
        <v>4013.9</v>
      </c>
      <c r="E903" s="40"/>
      <c r="F903" s="40"/>
      <c r="G903" s="57">
        <f t="shared" si="133"/>
        <v>4013.9</v>
      </c>
      <c r="H903" s="57">
        <v>318</v>
      </c>
      <c r="I903" s="54">
        <f t="shared" si="134"/>
        <v>0.37857142857142856</v>
      </c>
      <c r="J903" s="54">
        <f t="shared" si="137"/>
        <v>1393.1428571428571</v>
      </c>
      <c r="K903" s="54">
        <f t="shared" si="135"/>
        <v>306.49142857142857</v>
      </c>
      <c r="L903" s="245">
        <f t="shared" si="138"/>
        <v>696.57142857142856</v>
      </c>
      <c r="M903" s="245">
        <v>37.766285714285715</v>
      </c>
      <c r="N903" s="56">
        <f t="shared" si="136"/>
        <v>0.60638580931263864</v>
      </c>
    </row>
    <row r="904" spans="1:15" x14ac:dyDescent="0.2">
      <c r="A904" s="105">
        <f t="shared" si="139"/>
        <v>7</v>
      </c>
      <c r="B904" s="292">
        <v>5</v>
      </c>
      <c r="C904" s="57" t="s">
        <v>1088</v>
      </c>
      <c r="D904" s="40">
        <v>8035.65</v>
      </c>
      <c r="E904" s="40"/>
      <c r="F904" s="40"/>
      <c r="G904" s="57">
        <f t="shared" si="133"/>
        <v>8035.65</v>
      </c>
      <c r="H904" s="57">
        <v>636</v>
      </c>
      <c r="I904" s="54">
        <f t="shared" si="134"/>
        <v>0.75714285714285712</v>
      </c>
      <c r="J904" s="54">
        <f t="shared" si="137"/>
        <v>2786.2857142857142</v>
      </c>
      <c r="K904" s="54">
        <f t="shared" si="135"/>
        <v>612.98285714285714</v>
      </c>
      <c r="L904" s="245">
        <f t="shared" si="138"/>
        <v>1393.1428571428571</v>
      </c>
      <c r="M904" s="245">
        <v>75.53257142857143</v>
      </c>
      <c r="N904" s="56">
        <f t="shared" si="136"/>
        <v>0.60579343301413091</v>
      </c>
    </row>
    <row r="905" spans="1:15" x14ac:dyDescent="0.2">
      <c r="A905" s="105">
        <f t="shared" si="139"/>
        <v>8</v>
      </c>
      <c r="B905" s="35">
        <v>9</v>
      </c>
      <c r="C905" s="38" t="s">
        <v>1089</v>
      </c>
      <c r="D905" s="40">
        <v>4255.7299999999996</v>
      </c>
      <c r="E905" s="40"/>
      <c r="F905" s="40">
        <v>76.8</v>
      </c>
      <c r="G905" s="57">
        <f t="shared" si="133"/>
        <v>4332.53</v>
      </c>
      <c r="H905" s="57">
        <v>364.8</v>
      </c>
      <c r="I905" s="54">
        <f t="shared" si="134"/>
        <v>0.43428571428571427</v>
      </c>
      <c r="J905" s="54">
        <f t="shared" si="137"/>
        <v>1598.1714285714286</v>
      </c>
      <c r="K905" s="54">
        <f t="shared" si="135"/>
        <v>351.59771428571429</v>
      </c>
      <c r="L905" s="245">
        <f t="shared" si="138"/>
        <v>799.08571428571429</v>
      </c>
      <c r="M905" s="245">
        <v>43.324342857142859</v>
      </c>
      <c r="N905" s="56">
        <f t="shared" si="136"/>
        <v>0.65609876566417524</v>
      </c>
    </row>
    <row r="906" spans="1:15" x14ac:dyDescent="0.2">
      <c r="A906" s="105">
        <f t="shared" si="139"/>
        <v>9</v>
      </c>
      <c r="B906" s="292">
        <v>9</v>
      </c>
      <c r="C906" s="57" t="s">
        <v>1090</v>
      </c>
      <c r="D906" s="40">
        <v>3910.03</v>
      </c>
      <c r="E906" s="40"/>
      <c r="F906" s="40">
        <v>129.5</v>
      </c>
      <c r="G906" s="57">
        <f t="shared" si="133"/>
        <v>4039.53</v>
      </c>
      <c r="H906" s="57">
        <v>507.4</v>
      </c>
      <c r="I906" s="54">
        <f t="shared" si="134"/>
        <v>0.60404761904761906</v>
      </c>
      <c r="J906" s="54">
        <f t="shared" si="137"/>
        <v>2222.8952380952383</v>
      </c>
      <c r="K906" s="54">
        <f t="shared" si="135"/>
        <v>489.03695238095241</v>
      </c>
      <c r="L906" s="245">
        <f t="shared" si="138"/>
        <v>1111.4476190476191</v>
      </c>
      <c r="M906" s="245">
        <v>60.259790476190481</v>
      </c>
      <c r="N906" s="56">
        <f t="shared" si="136"/>
        <v>0.99325058887016215</v>
      </c>
    </row>
    <row r="907" spans="1:15" x14ac:dyDescent="0.2">
      <c r="A907" s="105">
        <f t="shared" si="139"/>
        <v>10</v>
      </c>
      <c r="B907" s="292">
        <v>2</v>
      </c>
      <c r="C907" s="57" t="s">
        <v>1091</v>
      </c>
      <c r="D907" s="40">
        <v>280.39999999999998</v>
      </c>
      <c r="E907" s="40"/>
      <c r="F907" s="40">
        <v>30.9</v>
      </c>
      <c r="G907" s="57">
        <f t="shared" si="133"/>
        <v>311.29999999999995</v>
      </c>
      <c r="H907" s="57"/>
      <c r="I907" s="54">
        <f t="shared" si="134"/>
        <v>0</v>
      </c>
      <c r="J907" s="54">
        <f t="shared" si="137"/>
        <v>0</v>
      </c>
      <c r="K907" s="54">
        <f t="shared" si="135"/>
        <v>0</v>
      </c>
      <c r="L907" s="245">
        <f t="shared" si="138"/>
        <v>0</v>
      </c>
      <c r="M907" s="245">
        <v>0</v>
      </c>
      <c r="N907" s="56">
        <f t="shared" si="136"/>
        <v>0</v>
      </c>
    </row>
    <row r="908" spans="1:15" x14ac:dyDescent="0.2">
      <c r="A908" s="105">
        <f t="shared" si="139"/>
        <v>11</v>
      </c>
      <c r="B908" s="292">
        <v>2</v>
      </c>
      <c r="C908" s="57" t="s">
        <v>1092</v>
      </c>
      <c r="D908" s="40">
        <v>309.10000000000002</v>
      </c>
      <c r="E908" s="40"/>
      <c r="F908" s="40"/>
      <c r="G908" s="57">
        <f t="shared" si="133"/>
        <v>309.10000000000002</v>
      </c>
      <c r="H908" s="57"/>
      <c r="I908" s="54">
        <f t="shared" si="134"/>
        <v>0</v>
      </c>
      <c r="J908" s="54">
        <f t="shared" si="137"/>
        <v>0</v>
      </c>
      <c r="K908" s="54">
        <f t="shared" si="135"/>
        <v>0</v>
      </c>
      <c r="L908" s="245">
        <f t="shared" si="138"/>
        <v>0</v>
      </c>
      <c r="M908" s="245">
        <v>0</v>
      </c>
      <c r="N908" s="56">
        <f t="shared" si="136"/>
        <v>0</v>
      </c>
    </row>
    <row r="909" spans="1:15" x14ac:dyDescent="0.2">
      <c r="A909" s="105">
        <f t="shared" si="139"/>
        <v>12</v>
      </c>
      <c r="B909" s="292">
        <v>2</v>
      </c>
      <c r="C909" s="57" t="s">
        <v>1093</v>
      </c>
      <c r="D909" s="40">
        <v>529.20000000000005</v>
      </c>
      <c r="E909" s="40"/>
      <c r="F909" s="40"/>
      <c r="G909" s="57">
        <f t="shared" si="133"/>
        <v>529.20000000000005</v>
      </c>
      <c r="H909" s="57"/>
      <c r="I909" s="54">
        <f t="shared" si="134"/>
        <v>0</v>
      </c>
      <c r="J909" s="54">
        <f t="shared" si="137"/>
        <v>0</v>
      </c>
      <c r="K909" s="54">
        <f t="shared" si="135"/>
        <v>0</v>
      </c>
      <c r="L909" s="245">
        <f t="shared" si="138"/>
        <v>0</v>
      </c>
      <c r="M909" s="245">
        <v>0</v>
      </c>
      <c r="N909" s="56">
        <f t="shared" si="136"/>
        <v>0</v>
      </c>
    </row>
    <row r="910" spans="1:15" x14ac:dyDescent="0.2">
      <c r="A910" s="105">
        <f t="shared" si="139"/>
        <v>13</v>
      </c>
      <c r="B910" s="292">
        <v>5</v>
      </c>
      <c r="C910" s="57" t="s">
        <v>1094</v>
      </c>
      <c r="D910" s="40">
        <v>4612.71</v>
      </c>
      <c r="E910" s="40">
        <v>38.799999999999997</v>
      </c>
      <c r="F910" s="40">
        <v>58.7</v>
      </c>
      <c r="G910" s="57">
        <f t="shared" si="133"/>
        <v>4710.21</v>
      </c>
      <c r="H910" s="57">
        <v>440</v>
      </c>
      <c r="I910" s="54">
        <f t="shared" si="134"/>
        <v>0.52380952380952384</v>
      </c>
      <c r="J910" s="54">
        <f t="shared" si="137"/>
        <v>1927.6190476190477</v>
      </c>
      <c r="K910" s="54">
        <f t="shared" si="135"/>
        <v>424.0761904761905</v>
      </c>
      <c r="L910" s="245">
        <f t="shared" si="138"/>
        <v>963.80952380952385</v>
      </c>
      <c r="M910" s="245">
        <v>52.255238095238099</v>
      </c>
      <c r="N910" s="56">
        <f>(J910+K910+L910+M910)/G910</f>
        <v>0.71499147596391666</v>
      </c>
    </row>
    <row r="911" spans="1:15" x14ac:dyDescent="0.2">
      <c r="A911" s="105">
        <f t="shared" si="139"/>
        <v>14</v>
      </c>
      <c r="B911" s="292">
        <v>2</v>
      </c>
      <c r="C911" s="57" t="s">
        <v>1095</v>
      </c>
      <c r="D911" s="40">
        <v>337.4</v>
      </c>
      <c r="E911" s="40"/>
      <c r="F911" s="40"/>
      <c r="G911" s="57">
        <f t="shared" si="133"/>
        <v>337.4</v>
      </c>
      <c r="H911" s="57"/>
      <c r="I911" s="54">
        <f t="shared" si="134"/>
        <v>0</v>
      </c>
      <c r="J911" s="54">
        <f t="shared" si="137"/>
        <v>0</v>
      </c>
      <c r="K911" s="54">
        <f t="shared" si="135"/>
        <v>0</v>
      </c>
      <c r="L911" s="245">
        <f t="shared" si="138"/>
        <v>0</v>
      </c>
      <c r="M911" s="245">
        <v>0</v>
      </c>
      <c r="N911" s="56">
        <f t="shared" ref="N911:N931" si="140">(J911+K911+L911+M911)/D911</f>
        <v>0</v>
      </c>
    </row>
    <row r="912" spans="1:15" x14ac:dyDescent="0.2">
      <c r="A912" s="105">
        <f t="shared" si="139"/>
        <v>15</v>
      </c>
      <c r="B912" s="292">
        <v>2</v>
      </c>
      <c r="C912" s="57" t="s">
        <v>1096</v>
      </c>
      <c r="D912" s="40">
        <v>344.8</v>
      </c>
      <c r="E912" s="40"/>
      <c r="F912" s="40"/>
      <c r="G912" s="57">
        <f t="shared" si="133"/>
        <v>344.8</v>
      </c>
      <c r="H912" s="57"/>
      <c r="I912" s="54">
        <f t="shared" si="134"/>
        <v>0</v>
      </c>
      <c r="J912" s="54">
        <f t="shared" si="137"/>
        <v>0</v>
      </c>
      <c r="K912" s="54">
        <f t="shared" si="135"/>
        <v>0</v>
      </c>
      <c r="L912" s="245">
        <f t="shared" si="138"/>
        <v>0</v>
      </c>
      <c r="M912" s="245">
        <v>0</v>
      </c>
      <c r="N912" s="56">
        <f t="shared" si="140"/>
        <v>0</v>
      </c>
    </row>
    <row r="913" spans="1:14" x14ac:dyDescent="0.2">
      <c r="A913" s="105">
        <f t="shared" si="139"/>
        <v>16</v>
      </c>
      <c r="B913" s="292">
        <v>2</v>
      </c>
      <c r="C913" s="57" t="s">
        <v>1097</v>
      </c>
      <c r="D913" s="40">
        <v>338.65</v>
      </c>
      <c r="E913" s="40"/>
      <c r="F913" s="40"/>
      <c r="G913" s="57">
        <f t="shared" si="133"/>
        <v>338.65</v>
      </c>
      <c r="H913" s="57"/>
      <c r="I913" s="54">
        <f t="shared" si="134"/>
        <v>0</v>
      </c>
      <c r="J913" s="54">
        <f t="shared" si="137"/>
        <v>0</v>
      </c>
      <c r="K913" s="54">
        <f t="shared" si="135"/>
        <v>0</v>
      </c>
      <c r="L913" s="245">
        <f t="shared" si="138"/>
        <v>0</v>
      </c>
      <c r="M913" s="245">
        <v>0</v>
      </c>
      <c r="N913" s="56">
        <f t="shared" si="140"/>
        <v>0</v>
      </c>
    </row>
    <row r="914" spans="1:14" x14ac:dyDescent="0.2">
      <c r="A914" s="105">
        <f t="shared" si="139"/>
        <v>17</v>
      </c>
      <c r="B914" s="292">
        <v>2</v>
      </c>
      <c r="C914" s="57" t="s">
        <v>1098</v>
      </c>
      <c r="D914" s="40">
        <v>344.1</v>
      </c>
      <c r="E914" s="40"/>
      <c r="F914" s="40"/>
      <c r="G914" s="57">
        <f t="shared" si="133"/>
        <v>344.1</v>
      </c>
      <c r="H914" s="57"/>
      <c r="I914" s="54">
        <f t="shared" si="134"/>
        <v>0</v>
      </c>
      <c r="J914" s="54">
        <f t="shared" si="137"/>
        <v>0</v>
      </c>
      <c r="K914" s="54">
        <f t="shared" si="135"/>
        <v>0</v>
      </c>
      <c r="L914" s="245">
        <f t="shared" si="138"/>
        <v>0</v>
      </c>
      <c r="M914" s="245">
        <v>0</v>
      </c>
      <c r="N914" s="56">
        <f t="shared" si="140"/>
        <v>0</v>
      </c>
    </row>
    <row r="915" spans="1:14" x14ac:dyDescent="0.2">
      <c r="A915" s="105">
        <f t="shared" si="139"/>
        <v>18</v>
      </c>
      <c r="B915" s="292">
        <v>2</v>
      </c>
      <c r="C915" s="57" t="s">
        <v>1099</v>
      </c>
      <c r="D915" s="40">
        <v>340.9</v>
      </c>
      <c r="E915" s="40"/>
      <c r="F915" s="40"/>
      <c r="G915" s="57">
        <f t="shared" si="133"/>
        <v>340.9</v>
      </c>
      <c r="H915" s="57"/>
      <c r="I915" s="54">
        <f t="shared" si="134"/>
        <v>0</v>
      </c>
      <c r="J915" s="54">
        <f t="shared" si="137"/>
        <v>0</v>
      </c>
      <c r="K915" s="54">
        <f t="shared" si="135"/>
        <v>0</v>
      </c>
      <c r="L915" s="245">
        <f t="shared" si="138"/>
        <v>0</v>
      </c>
      <c r="M915" s="245">
        <v>0</v>
      </c>
      <c r="N915" s="56">
        <f t="shared" si="140"/>
        <v>0</v>
      </c>
    </row>
    <row r="916" spans="1:14" x14ac:dyDescent="0.2">
      <c r="A916" s="105">
        <f t="shared" si="139"/>
        <v>19</v>
      </c>
      <c r="B916" s="292">
        <v>2</v>
      </c>
      <c r="C916" s="57" t="s">
        <v>1100</v>
      </c>
      <c r="D916" s="40">
        <v>346</v>
      </c>
      <c r="E916" s="40"/>
      <c r="F916" s="40"/>
      <c r="G916" s="57">
        <f t="shared" si="133"/>
        <v>346</v>
      </c>
      <c r="H916" s="57"/>
      <c r="I916" s="54">
        <f t="shared" si="134"/>
        <v>0</v>
      </c>
      <c r="J916" s="54">
        <f t="shared" si="137"/>
        <v>0</v>
      </c>
      <c r="K916" s="54">
        <f t="shared" si="135"/>
        <v>0</v>
      </c>
      <c r="L916" s="245">
        <f t="shared" si="138"/>
        <v>0</v>
      </c>
      <c r="M916" s="245">
        <v>0</v>
      </c>
      <c r="N916" s="56">
        <f t="shared" si="140"/>
        <v>0</v>
      </c>
    </row>
    <row r="917" spans="1:14" x14ac:dyDescent="0.2">
      <c r="A917" s="105">
        <f t="shared" si="139"/>
        <v>20</v>
      </c>
      <c r="B917" s="292">
        <v>2</v>
      </c>
      <c r="C917" s="57" t="s">
        <v>1101</v>
      </c>
      <c r="D917" s="40">
        <v>343.4</v>
      </c>
      <c r="E917" s="40"/>
      <c r="F917" s="40"/>
      <c r="G917" s="57">
        <f t="shared" si="133"/>
        <v>343.4</v>
      </c>
      <c r="H917" s="57"/>
      <c r="I917" s="54">
        <f t="shared" si="134"/>
        <v>0</v>
      </c>
      <c r="J917" s="54">
        <f t="shared" si="137"/>
        <v>0</v>
      </c>
      <c r="K917" s="54">
        <f t="shared" si="135"/>
        <v>0</v>
      </c>
      <c r="L917" s="245">
        <f t="shared" si="138"/>
        <v>0</v>
      </c>
      <c r="M917" s="245">
        <v>0</v>
      </c>
      <c r="N917" s="56">
        <f t="shared" si="140"/>
        <v>0</v>
      </c>
    </row>
    <row r="918" spans="1:14" x14ac:dyDescent="0.2">
      <c r="A918" s="105">
        <f t="shared" si="139"/>
        <v>21</v>
      </c>
      <c r="B918" s="292">
        <v>2</v>
      </c>
      <c r="C918" s="57" t="s">
        <v>2544</v>
      </c>
      <c r="D918" s="40">
        <v>345.5</v>
      </c>
      <c r="E918" s="40"/>
      <c r="F918" s="40"/>
      <c r="G918" s="57">
        <f t="shared" si="133"/>
        <v>345.5</v>
      </c>
      <c r="H918" s="57"/>
      <c r="I918" s="54">
        <f t="shared" si="134"/>
        <v>0</v>
      </c>
      <c r="J918" s="54">
        <f t="shared" si="137"/>
        <v>0</v>
      </c>
      <c r="K918" s="54">
        <f t="shared" si="135"/>
        <v>0</v>
      </c>
      <c r="L918" s="245">
        <f t="shared" si="138"/>
        <v>0</v>
      </c>
      <c r="M918" s="245">
        <v>0</v>
      </c>
      <c r="N918" s="56">
        <f t="shared" si="140"/>
        <v>0</v>
      </c>
    </row>
    <row r="919" spans="1:14" x14ac:dyDescent="0.2">
      <c r="A919" s="105">
        <f t="shared" si="139"/>
        <v>22</v>
      </c>
      <c r="B919" s="292">
        <v>2</v>
      </c>
      <c r="C919" s="57" t="s">
        <v>2545</v>
      </c>
      <c r="D919" s="40">
        <v>341.7</v>
      </c>
      <c r="E919" s="40"/>
      <c r="F919" s="40"/>
      <c r="G919" s="57">
        <f t="shared" si="133"/>
        <v>341.7</v>
      </c>
      <c r="H919" s="57"/>
      <c r="I919" s="54">
        <f t="shared" si="134"/>
        <v>0</v>
      </c>
      <c r="J919" s="54">
        <f t="shared" si="137"/>
        <v>0</v>
      </c>
      <c r="K919" s="54">
        <f t="shared" si="135"/>
        <v>0</v>
      </c>
      <c r="L919" s="245">
        <f t="shared" si="138"/>
        <v>0</v>
      </c>
      <c r="M919" s="245">
        <v>0</v>
      </c>
      <c r="N919" s="56">
        <f t="shared" si="140"/>
        <v>0</v>
      </c>
    </row>
    <row r="920" spans="1:14" x14ac:dyDescent="0.2">
      <c r="A920" s="105">
        <f t="shared" si="139"/>
        <v>23</v>
      </c>
      <c r="B920" s="292">
        <v>2</v>
      </c>
      <c r="C920" s="57" t="s">
        <v>2546</v>
      </c>
      <c r="D920" s="40">
        <v>346.5</v>
      </c>
      <c r="E920" s="40"/>
      <c r="F920" s="40"/>
      <c r="G920" s="57">
        <f t="shared" si="133"/>
        <v>346.5</v>
      </c>
      <c r="H920" s="57"/>
      <c r="I920" s="54">
        <f t="shared" si="134"/>
        <v>0</v>
      </c>
      <c r="J920" s="54">
        <f t="shared" si="137"/>
        <v>0</v>
      </c>
      <c r="K920" s="54">
        <f t="shared" si="135"/>
        <v>0</v>
      </c>
      <c r="L920" s="245">
        <f t="shared" si="138"/>
        <v>0</v>
      </c>
      <c r="M920" s="245">
        <v>0</v>
      </c>
      <c r="N920" s="56">
        <f t="shared" si="140"/>
        <v>0</v>
      </c>
    </row>
    <row r="921" spans="1:14" x14ac:dyDescent="0.2">
      <c r="A921" s="105">
        <f t="shared" si="139"/>
        <v>24</v>
      </c>
      <c r="B921" s="292">
        <v>2</v>
      </c>
      <c r="C921" s="57" t="s">
        <v>2547</v>
      </c>
      <c r="D921" s="40">
        <v>77.5</v>
      </c>
      <c r="E921" s="40"/>
      <c r="F921" s="40"/>
      <c r="G921" s="57">
        <f t="shared" si="133"/>
        <v>77.5</v>
      </c>
      <c r="H921" s="57"/>
      <c r="I921" s="54">
        <f t="shared" si="134"/>
        <v>0</v>
      </c>
      <c r="J921" s="54">
        <f t="shared" si="137"/>
        <v>0</v>
      </c>
      <c r="K921" s="54">
        <f t="shared" si="135"/>
        <v>0</v>
      </c>
      <c r="L921" s="245">
        <f t="shared" si="138"/>
        <v>0</v>
      </c>
      <c r="M921" s="245">
        <v>0</v>
      </c>
      <c r="N921" s="56">
        <f t="shared" si="140"/>
        <v>0</v>
      </c>
    </row>
    <row r="922" spans="1:14" x14ac:dyDescent="0.2">
      <c r="A922" s="105">
        <f t="shared" si="139"/>
        <v>25</v>
      </c>
      <c r="B922" s="292">
        <v>2</v>
      </c>
      <c r="C922" s="57" t="s">
        <v>2548</v>
      </c>
      <c r="D922" s="40">
        <v>176.7</v>
      </c>
      <c r="E922" s="40"/>
      <c r="F922" s="40"/>
      <c r="G922" s="57">
        <f t="shared" si="133"/>
        <v>176.7</v>
      </c>
      <c r="H922" s="57"/>
      <c r="I922" s="54">
        <f t="shared" si="134"/>
        <v>0</v>
      </c>
      <c r="J922" s="54">
        <f t="shared" si="137"/>
        <v>0</v>
      </c>
      <c r="K922" s="54">
        <f t="shared" si="135"/>
        <v>0</v>
      </c>
      <c r="L922" s="245">
        <f t="shared" si="138"/>
        <v>0</v>
      </c>
      <c r="M922" s="245">
        <v>0</v>
      </c>
      <c r="N922" s="56">
        <f t="shared" si="140"/>
        <v>0</v>
      </c>
    </row>
    <row r="923" spans="1:14" x14ac:dyDescent="0.2">
      <c r="A923" s="105">
        <f t="shared" si="139"/>
        <v>26</v>
      </c>
      <c r="B923" s="292">
        <v>9</v>
      </c>
      <c r="C923" s="57" t="s">
        <v>1231</v>
      </c>
      <c r="D923" s="40">
        <v>3973.8</v>
      </c>
      <c r="E923" s="40"/>
      <c r="F923" s="40">
        <v>282.60000000000002</v>
      </c>
      <c r="G923" s="57">
        <f t="shared" si="133"/>
        <v>4256.4000000000005</v>
      </c>
      <c r="H923" s="57">
        <v>309</v>
      </c>
      <c r="I923" s="54">
        <f t="shared" si="134"/>
        <v>0.36785714285714288</v>
      </c>
      <c r="J923" s="54">
        <f t="shared" si="137"/>
        <v>1353.7142857142858</v>
      </c>
      <c r="K923" s="54">
        <f t="shared" si="135"/>
        <v>297.81714285714287</v>
      </c>
      <c r="L923" s="245">
        <f t="shared" si="138"/>
        <v>676.85714285714289</v>
      </c>
      <c r="M923" s="245">
        <v>36.697428571428574</v>
      </c>
      <c r="N923" s="56">
        <f t="shared" si="140"/>
        <v>0.59516986260003024</v>
      </c>
    </row>
    <row r="924" spans="1:14" x14ac:dyDescent="0.2">
      <c r="A924" s="105">
        <f t="shared" si="139"/>
        <v>27</v>
      </c>
      <c r="B924" s="292">
        <v>5</v>
      </c>
      <c r="C924" s="57" t="s">
        <v>1232</v>
      </c>
      <c r="D924" s="40">
        <v>2318.1999999999998</v>
      </c>
      <c r="E924" s="40"/>
      <c r="F924" s="40"/>
      <c r="G924" s="57">
        <f t="shared" si="133"/>
        <v>2318.1999999999998</v>
      </c>
      <c r="H924" s="57">
        <v>310</v>
      </c>
      <c r="I924" s="54">
        <f t="shared" si="134"/>
        <v>0.36904761904761907</v>
      </c>
      <c r="J924" s="54">
        <f t="shared" si="137"/>
        <v>1358.0952380952381</v>
      </c>
      <c r="K924" s="54">
        <f t="shared" si="135"/>
        <v>298.78095238095239</v>
      </c>
      <c r="L924" s="245">
        <f t="shared" si="138"/>
        <v>679.04761904761904</v>
      </c>
      <c r="M924" s="245">
        <v>36.816190476190478</v>
      </c>
      <c r="N924" s="56">
        <f t="shared" si="140"/>
        <v>1.0235268742990253</v>
      </c>
    </row>
    <row r="925" spans="1:14" x14ac:dyDescent="0.2">
      <c r="A925" s="105">
        <f t="shared" si="139"/>
        <v>28</v>
      </c>
      <c r="B925" s="292">
        <v>9</v>
      </c>
      <c r="C925" s="57" t="s">
        <v>1233</v>
      </c>
      <c r="D925" s="40">
        <v>19972.8</v>
      </c>
      <c r="E925" s="40">
        <v>200.6</v>
      </c>
      <c r="F925" s="40">
        <v>2292.4</v>
      </c>
      <c r="G925" s="57">
        <f t="shared" si="133"/>
        <v>22465.8</v>
      </c>
      <c r="H925" s="57">
        <v>2115</v>
      </c>
      <c r="I925" s="54">
        <f t="shared" si="134"/>
        <v>2.5178571428571428</v>
      </c>
      <c r="J925" s="54">
        <f t="shared" si="137"/>
        <v>9265.7142857142862</v>
      </c>
      <c r="K925" s="54">
        <f t="shared" si="135"/>
        <v>2038.457142857143</v>
      </c>
      <c r="L925" s="245">
        <f t="shared" si="138"/>
        <v>4632.8571428571431</v>
      </c>
      <c r="M925" s="245">
        <v>251.18142857142857</v>
      </c>
      <c r="N925" s="56">
        <f t="shared" si="140"/>
        <v>0.81051279740447013</v>
      </c>
    </row>
    <row r="926" spans="1:14" x14ac:dyDescent="0.2">
      <c r="A926" s="105">
        <f t="shared" si="139"/>
        <v>29</v>
      </c>
      <c r="B926" s="35">
        <v>5</v>
      </c>
      <c r="C926" s="38" t="s">
        <v>1234</v>
      </c>
      <c r="D926" s="42">
        <v>4510.8999999999996</v>
      </c>
      <c r="E926" s="40"/>
      <c r="F926" s="40"/>
      <c r="G926" s="57">
        <f t="shared" si="133"/>
        <v>4510.8999999999996</v>
      </c>
      <c r="H926" s="57">
        <v>398.8</v>
      </c>
      <c r="I926" s="54">
        <f t="shared" si="134"/>
        <v>0.47476190476190477</v>
      </c>
      <c r="J926" s="54">
        <f t="shared" si="137"/>
        <v>1747.1238095238095</v>
      </c>
      <c r="K926" s="54">
        <f t="shared" si="135"/>
        <v>384.36723809523812</v>
      </c>
      <c r="L926" s="245">
        <f t="shared" si="138"/>
        <v>873.56190476190477</v>
      </c>
      <c r="M926" s="245">
        <v>47.362247619047622</v>
      </c>
      <c r="N926" s="56">
        <f t="shared" si="140"/>
        <v>0.67667543062360069</v>
      </c>
    </row>
    <row r="927" spans="1:14" s="295" customFormat="1" x14ac:dyDescent="0.2">
      <c r="A927" s="293">
        <f t="shared" si="139"/>
        <v>30</v>
      </c>
      <c r="B927" s="294">
        <v>5</v>
      </c>
      <c r="C927" s="194" t="s">
        <v>1235</v>
      </c>
      <c r="D927" s="43">
        <v>3364.6</v>
      </c>
      <c r="E927" s="43">
        <v>242</v>
      </c>
      <c r="F927" s="43">
        <v>228.7</v>
      </c>
      <c r="G927" s="194">
        <f t="shared" si="133"/>
        <v>3835.2999999999997</v>
      </c>
      <c r="H927" s="194">
        <v>378</v>
      </c>
      <c r="I927" s="197">
        <f t="shared" si="134"/>
        <v>0.45</v>
      </c>
      <c r="J927" s="54">
        <f t="shared" si="137"/>
        <v>1656</v>
      </c>
      <c r="K927" s="54">
        <f t="shared" si="135"/>
        <v>364.32</v>
      </c>
      <c r="L927" s="245">
        <f t="shared" si="138"/>
        <v>828</v>
      </c>
      <c r="M927" s="245">
        <v>44.892000000000003</v>
      </c>
      <c r="N927" s="199">
        <f t="shared" si="140"/>
        <v>0.85989775902038867</v>
      </c>
    </row>
    <row r="928" spans="1:14" x14ac:dyDescent="0.2">
      <c r="A928" s="105">
        <f t="shared" si="139"/>
        <v>31</v>
      </c>
      <c r="B928" s="292">
        <v>5</v>
      </c>
      <c r="C928" s="57" t="s">
        <v>1236</v>
      </c>
      <c r="D928" s="40">
        <v>3738.09</v>
      </c>
      <c r="E928" s="40"/>
      <c r="F928" s="40">
        <v>73</v>
      </c>
      <c r="G928" s="57">
        <f t="shared" si="133"/>
        <v>3811.09</v>
      </c>
      <c r="H928" s="57">
        <v>326.7</v>
      </c>
      <c r="I928" s="54">
        <f t="shared" si="134"/>
        <v>0.3889285714285714</v>
      </c>
      <c r="J928" s="54">
        <f t="shared" si="137"/>
        <v>1431.2571428571428</v>
      </c>
      <c r="K928" s="54">
        <f t="shared" si="135"/>
        <v>314.87657142857142</v>
      </c>
      <c r="L928" s="245">
        <f t="shared" si="138"/>
        <v>715.62857142857138</v>
      </c>
      <c r="M928" s="245">
        <v>38.799514285714288</v>
      </c>
      <c r="N928" s="56">
        <f t="shared" si="140"/>
        <v>0.66894103673266292</v>
      </c>
    </row>
    <row r="929" spans="1:14" x14ac:dyDescent="0.2">
      <c r="A929" s="105">
        <f t="shared" si="139"/>
        <v>32</v>
      </c>
      <c r="B929" s="292">
        <v>9</v>
      </c>
      <c r="C929" s="57" t="s">
        <v>1237</v>
      </c>
      <c r="D929" s="40">
        <v>4404.33</v>
      </c>
      <c r="E929" s="40"/>
      <c r="F929" s="40"/>
      <c r="G929" s="57">
        <f t="shared" si="133"/>
        <v>4404.33</v>
      </c>
      <c r="H929" s="57">
        <v>357.3</v>
      </c>
      <c r="I929" s="54">
        <f t="shared" si="134"/>
        <v>0.42535714285714288</v>
      </c>
      <c r="J929" s="54">
        <f t="shared" si="137"/>
        <v>1565.3142857142857</v>
      </c>
      <c r="K929" s="54">
        <f t="shared" si="135"/>
        <v>344.36914285714283</v>
      </c>
      <c r="L929" s="245">
        <f t="shared" si="138"/>
        <v>782.65714285714284</v>
      </c>
      <c r="M929" s="245">
        <v>42.433628571428578</v>
      </c>
      <c r="N929" s="56">
        <f t="shared" si="140"/>
        <v>0.62092854077691728</v>
      </c>
    </row>
    <row r="930" spans="1:14" x14ac:dyDescent="0.2">
      <c r="A930" s="105">
        <f t="shared" si="139"/>
        <v>33</v>
      </c>
      <c r="B930" s="35">
        <v>5</v>
      </c>
      <c r="C930" s="38" t="s">
        <v>1238</v>
      </c>
      <c r="D930" s="40">
        <v>2676.4</v>
      </c>
      <c r="E930" s="40"/>
      <c r="F930" s="40"/>
      <c r="G930" s="57">
        <f t="shared" si="133"/>
        <v>2676.4</v>
      </c>
      <c r="H930" s="57">
        <v>317</v>
      </c>
      <c r="I930" s="54">
        <f t="shared" si="134"/>
        <v>0.37738095238095237</v>
      </c>
      <c r="J930" s="54">
        <f t="shared" si="137"/>
        <v>1388.7619047619048</v>
      </c>
      <c r="K930" s="54">
        <f t="shared" si="135"/>
        <v>305.52761904761905</v>
      </c>
      <c r="L930" s="245">
        <f t="shared" si="138"/>
        <v>694.38095238095241</v>
      </c>
      <c r="M930" s="245">
        <v>37.647523809523811</v>
      </c>
      <c r="N930" s="56">
        <f t="shared" si="140"/>
        <v>0.90656030488716177</v>
      </c>
    </row>
    <row r="931" spans="1:14" x14ac:dyDescent="0.2">
      <c r="A931" s="105">
        <f t="shared" si="139"/>
        <v>34</v>
      </c>
      <c r="B931" s="292">
        <v>5</v>
      </c>
      <c r="C931" s="57" t="s">
        <v>1239</v>
      </c>
      <c r="D931" s="40">
        <v>1241.5999999999999</v>
      </c>
      <c r="E931" s="40"/>
      <c r="F931" s="40"/>
      <c r="G931" s="57">
        <f t="shared" si="133"/>
        <v>1241.5999999999999</v>
      </c>
      <c r="H931" s="57">
        <v>145</v>
      </c>
      <c r="I931" s="54">
        <f t="shared" si="134"/>
        <v>0.17261904761904762</v>
      </c>
      <c r="J931" s="54">
        <f t="shared" si="137"/>
        <v>635.23809523809518</v>
      </c>
      <c r="K931" s="54">
        <f t="shared" si="135"/>
        <v>139.75238095238095</v>
      </c>
      <c r="L931" s="245">
        <f t="shared" si="138"/>
        <v>317.61904761904759</v>
      </c>
      <c r="M931" s="245">
        <v>17.220476190476191</v>
      </c>
      <c r="N931" s="56">
        <f t="shared" si="140"/>
        <v>0.89387081185566997</v>
      </c>
    </row>
    <row r="932" spans="1:14" x14ac:dyDescent="0.2">
      <c r="A932" s="105">
        <f t="shared" si="139"/>
        <v>35</v>
      </c>
      <c r="B932" s="292">
        <v>7</v>
      </c>
      <c r="C932" s="57" t="s">
        <v>56</v>
      </c>
      <c r="D932" s="40">
        <v>7600.7</v>
      </c>
      <c r="E932" s="40"/>
      <c r="F932" s="40">
        <v>75.599999999999994</v>
      </c>
      <c r="G932" s="57">
        <f t="shared" si="133"/>
        <v>7676.3</v>
      </c>
      <c r="H932" s="57">
        <v>626.6</v>
      </c>
      <c r="I932" s="54">
        <f t="shared" si="134"/>
        <v>0.74595238095238103</v>
      </c>
      <c r="J932" s="54">
        <f t="shared" si="137"/>
        <v>2745.1047619047622</v>
      </c>
      <c r="K932" s="54">
        <f t="shared" si="135"/>
        <v>603.92304761904768</v>
      </c>
      <c r="L932" s="245">
        <f t="shared" si="138"/>
        <v>1372.5523809523811</v>
      </c>
      <c r="M932" s="245">
        <v>74.416209523809542</v>
      </c>
      <c r="N932" s="56">
        <f>(J932+K932+L932+M932)/G932</f>
        <v>0.62477969855268822</v>
      </c>
    </row>
    <row r="933" spans="1:14" x14ac:dyDescent="0.2">
      <c r="A933" s="105">
        <f t="shared" si="139"/>
        <v>36</v>
      </c>
      <c r="B933" s="292">
        <v>10</v>
      </c>
      <c r="C933" s="57" t="s">
        <v>1240</v>
      </c>
      <c r="D933" s="40">
        <v>9475.4500000000007</v>
      </c>
      <c r="E933" s="40"/>
      <c r="F933" s="40"/>
      <c r="G933" s="57">
        <f t="shared" si="133"/>
        <v>9475.4500000000007</v>
      </c>
      <c r="H933" s="57">
        <v>980</v>
      </c>
      <c r="I933" s="54">
        <f t="shared" si="134"/>
        <v>1.1666666666666667</v>
      </c>
      <c r="J933" s="54">
        <f t="shared" si="137"/>
        <v>4293.3333333333339</v>
      </c>
      <c r="K933" s="54">
        <f t="shared" si="135"/>
        <v>944.53333333333342</v>
      </c>
      <c r="L933" s="245">
        <f t="shared" si="138"/>
        <v>2146.666666666667</v>
      </c>
      <c r="M933" s="245">
        <v>116.38666666666668</v>
      </c>
      <c r="N933" s="56">
        <f t="shared" ref="N933:N963" si="141">(J933+K933+L933+M933)/D933</f>
        <v>0.79161622930837061</v>
      </c>
    </row>
    <row r="934" spans="1:14" x14ac:dyDescent="0.2">
      <c r="A934" s="105">
        <f t="shared" si="139"/>
        <v>37</v>
      </c>
      <c r="B934" s="292">
        <v>9</v>
      </c>
      <c r="C934" s="57" t="s">
        <v>1241</v>
      </c>
      <c r="D934" s="40">
        <v>4310.78</v>
      </c>
      <c r="E934" s="40"/>
      <c r="F934" s="40">
        <v>310.10000000000002</v>
      </c>
      <c r="G934" s="57">
        <f t="shared" si="133"/>
        <v>4620.88</v>
      </c>
      <c r="H934" s="57">
        <v>532</v>
      </c>
      <c r="I934" s="54">
        <f t="shared" si="134"/>
        <v>0.6333333333333333</v>
      </c>
      <c r="J934" s="54">
        <f t="shared" si="137"/>
        <v>2330.6666666666665</v>
      </c>
      <c r="K934" s="54">
        <f t="shared" si="135"/>
        <v>512.74666666666667</v>
      </c>
      <c r="L934" s="245">
        <f t="shared" si="138"/>
        <v>1165.3333333333333</v>
      </c>
      <c r="M934" s="245">
        <v>63.181333333333335</v>
      </c>
      <c r="N934" s="56">
        <f t="shared" si="141"/>
        <v>0.9445919299987473</v>
      </c>
    </row>
    <row r="935" spans="1:14" x14ac:dyDescent="0.2">
      <c r="A935" s="105">
        <f t="shared" si="139"/>
        <v>38</v>
      </c>
      <c r="B935" s="292">
        <v>9</v>
      </c>
      <c r="C935" s="57" t="s">
        <v>1242</v>
      </c>
      <c r="D935" s="40">
        <v>6507.98</v>
      </c>
      <c r="E935" s="40">
        <v>48.6</v>
      </c>
      <c r="F935" s="40"/>
      <c r="G935" s="57">
        <f t="shared" si="133"/>
        <v>6556.58</v>
      </c>
      <c r="H935" s="57">
        <v>739</v>
      </c>
      <c r="I935" s="54">
        <f t="shared" si="134"/>
        <v>0.87976190476190474</v>
      </c>
      <c r="J935" s="54">
        <f t="shared" si="137"/>
        <v>3237.5238095238096</v>
      </c>
      <c r="K935" s="54">
        <f t="shared" si="135"/>
        <v>712.25523809523816</v>
      </c>
      <c r="L935" s="245">
        <f t="shared" si="138"/>
        <v>1618.7619047619048</v>
      </c>
      <c r="M935" s="245">
        <v>87.765047619047621</v>
      </c>
      <c r="N935" s="56">
        <f t="shared" si="141"/>
        <v>0.86913389408080544</v>
      </c>
    </row>
    <row r="936" spans="1:14" x14ac:dyDescent="0.2">
      <c r="A936" s="105">
        <f t="shared" si="139"/>
        <v>39</v>
      </c>
      <c r="B936" s="292">
        <v>2</v>
      </c>
      <c r="C936" s="57" t="s">
        <v>1243</v>
      </c>
      <c r="D936" s="40">
        <v>374.3</v>
      </c>
      <c r="E936" s="40"/>
      <c r="F936" s="40"/>
      <c r="G936" s="57">
        <f t="shared" si="133"/>
        <v>374.3</v>
      </c>
      <c r="H936" s="57"/>
      <c r="I936" s="54">
        <f t="shared" si="134"/>
        <v>0</v>
      </c>
      <c r="J936" s="54">
        <f t="shared" si="137"/>
        <v>0</v>
      </c>
      <c r="K936" s="54">
        <f t="shared" si="135"/>
        <v>0</v>
      </c>
      <c r="L936" s="245">
        <f t="shared" si="138"/>
        <v>0</v>
      </c>
      <c r="M936" s="245">
        <v>0</v>
      </c>
      <c r="N936" s="56">
        <f t="shared" si="141"/>
        <v>0</v>
      </c>
    </row>
    <row r="937" spans="1:14" x14ac:dyDescent="0.2">
      <c r="A937" s="105">
        <f t="shared" si="139"/>
        <v>40</v>
      </c>
      <c r="B937" s="292">
        <v>2</v>
      </c>
      <c r="C937" s="57" t="s">
        <v>1244</v>
      </c>
      <c r="D937" s="40">
        <v>376.1</v>
      </c>
      <c r="E937" s="40"/>
      <c r="F937" s="40"/>
      <c r="G937" s="57">
        <f t="shared" si="133"/>
        <v>376.1</v>
      </c>
      <c r="H937" s="57"/>
      <c r="I937" s="54">
        <f t="shared" si="134"/>
        <v>0</v>
      </c>
      <c r="J937" s="54">
        <f t="shared" si="137"/>
        <v>0</v>
      </c>
      <c r="K937" s="54">
        <f t="shared" si="135"/>
        <v>0</v>
      </c>
      <c r="L937" s="245">
        <f t="shared" si="138"/>
        <v>0</v>
      </c>
      <c r="M937" s="245">
        <v>0</v>
      </c>
      <c r="N937" s="56">
        <f t="shared" si="141"/>
        <v>0</v>
      </c>
    </row>
    <row r="938" spans="1:14" x14ac:dyDescent="0.2">
      <c r="A938" s="105">
        <f t="shared" si="139"/>
        <v>41</v>
      </c>
      <c r="B938" s="292">
        <v>2</v>
      </c>
      <c r="C938" s="57" t="s">
        <v>1245</v>
      </c>
      <c r="D938" s="40">
        <v>382.3</v>
      </c>
      <c r="E938" s="40"/>
      <c r="F938" s="40"/>
      <c r="G938" s="57">
        <f t="shared" si="133"/>
        <v>382.3</v>
      </c>
      <c r="H938" s="57"/>
      <c r="I938" s="54">
        <f t="shared" si="134"/>
        <v>0</v>
      </c>
      <c r="J938" s="54">
        <f t="shared" si="137"/>
        <v>0</v>
      </c>
      <c r="K938" s="54">
        <f t="shared" si="135"/>
        <v>0</v>
      </c>
      <c r="L938" s="245">
        <f t="shared" si="138"/>
        <v>0</v>
      </c>
      <c r="M938" s="245">
        <v>0</v>
      </c>
      <c r="N938" s="56">
        <f t="shared" si="141"/>
        <v>0</v>
      </c>
    </row>
    <row r="939" spans="1:14" x14ac:dyDescent="0.2">
      <c r="A939" s="105">
        <f t="shared" si="139"/>
        <v>42</v>
      </c>
      <c r="B939" s="292">
        <v>2</v>
      </c>
      <c r="C939" s="57" t="s">
        <v>1246</v>
      </c>
      <c r="D939" s="40">
        <v>411</v>
      </c>
      <c r="E939" s="40"/>
      <c r="F939" s="40"/>
      <c r="G939" s="57">
        <f t="shared" si="133"/>
        <v>411</v>
      </c>
      <c r="H939" s="57"/>
      <c r="I939" s="54">
        <f t="shared" si="134"/>
        <v>0</v>
      </c>
      <c r="J939" s="54">
        <f t="shared" si="137"/>
        <v>0</v>
      </c>
      <c r="K939" s="54">
        <f t="shared" si="135"/>
        <v>0</v>
      </c>
      <c r="L939" s="245">
        <f t="shared" si="138"/>
        <v>0</v>
      </c>
      <c r="M939" s="245">
        <v>0</v>
      </c>
      <c r="N939" s="56">
        <f t="shared" si="141"/>
        <v>0</v>
      </c>
    </row>
    <row r="940" spans="1:14" x14ac:dyDescent="0.2">
      <c r="A940" s="105">
        <f t="shared" si="139"/>
        <v>43</v>
      </c>
      <c r="B940" s="292">
        <v>2</v>
      </c>
      <c r="C940" s="57" t="s">
        <v>1247</v>
      </c>
      <c r="D940" s="40">
        <v>388.9</v>
      </c>
      <c r="E940" s="40"/>
      <c r="F940" s="40"/>
      <c r="G940" s="57">
        <f t="shared" si="133"/>
        <v>388.9</v>
      </c>
      <c r="H940" s="57"/>
      <c r="I940" s="54">
        <f t="shared" si="134"/>
        <v>0</v>
      </c>
      <c r="J940" s="54">
        <f t="shared" si="137"/>
        <v>0</v>
      </c>
      <c r="K940" s="54">
        <f t="shared" si="135"/>
        <v>0</v>
      </c>
      <c r="L940" s="245">
        <f t="shared" si="138"/>
        <v>0</v>
      </c>
      <c r="M940" s="245">
        <v>0</v>
      </c>
      <c r="N940" s="56">
        <f t="shared" si="141"/>
        <v>0</v>
      </c>
    </row>
    <row r="941" spans="1:14" x14ac:dyDescent="0.2">
      <c r="A941" s="105">
        <f t="shared" si="139"/>
        <v>44</v>
      </c>
      <c r="B941" s="292">
        <v>2</v>
      </c>
      <c r="C941" s="57" t="s">
        <v>1248</v>
      </c>
      <c r="D941" s="40">
        <v>364.6</v>
      </c>
      <c r="E941" s="40"/>
      <c r="F941" s="40"/>
      <c r="G941" s="57">
        <f t="shared" si="133"/>
        <v>364.6</v>
      </c>
      <c r="H941" s="57"/>
      <c r="I941" s="54">
        <f t="shared" si="134"/>
        <v>0</v>
      </c>
      <c r="J941" s="54">
        <f t="shared" si="137"/>
        <v>0</v>
      </c>
      <c r="K941" s="54">
        <f t="shared" si="135"/>
        <v>0</v>
      </c>
      <c r="L941" s="245">
        <f t="shared" si="138"/>
        <v>0</v>
      </c>
      <c r="M941" s="245">
        <v>0</v>
      </c>
      <c r="N941" s="56">
        <f t="shared" si="141"/>
        <v>0</v>
      </c>
    </row>
    <row r="942" spans="1:14" x14ac:dyDescent="0.2">
      <c r="A942" s="105">
        <f t="shared" si="139"/>
        <v>45</v>
      </c>
      <c r="B942" s="292">
        <v>2</v>
      </c>
      <c r="C942" s="57" t="s">
        <v>1249</v>
      </c>
      <c r="D942" s="40">
        <v>133.5</v>
      </c>
      <c r="E942" s="40"/>
      <c r="F942" s="40"/>
      <c r="G942" s="57">
        <f t="shared" si="133"/>
        <v>133.5</v>
      </c>
      <c r="H942" s="57"/>
      <c r="I942" s="54">
        <f t="shared" si="134"/>
        <v>0</v>
      </c>
      <c r="J942" s="54">
        <f t="shared" si="137"/>
        <v>0</v>
      </c>
      <c r="K942" s="54">
        <f t="shared" si="135"/>
        <v>0</v>
      </c>
      <c r="L942" s="245">
        <f t="shared" si="138"/>
        <v>0</v>
      </c>
      <c r="M942" s="245">
        <v>0</v>
      </c>
      <c r="N942" s="56">
        <f t="shared" si="141"/>
        <v>0</v>
      </c>
    </row>
    <row r="943" spans="1:14" x14ac:dyDescent="0.2">
      <c r="A943" s="105">
        <f t="shared" si="139"/>
        <v>46</v>
      </c>
      <c r="B943" s="292">
        <v>10</v>
      </c>
      <c r="C943" s="57" t="s">
        <v>1250</v>
      </c>
      <c r="D943" s="40">
        <v>9198.7099999999991</v>
      </c>
      <c r="E943" s="40"/>
      <c r="F943" s="40"/>
      <c r="G943" s="57">
        <f t="shared" si="133"/>
        <v>9198.7099999999991</v>
      </c>
      <c r="H943" s="57">
        <v>852</v>
      </c>
      <c r="I943" s="54">
        <f t="shared" si="134"/>
        <v>1.0142857142857142</v>
      </c>
      <c r="J943" s="54">
        <f t="shared" si="137"/>
        <v>3732.5714285714284</v>
      </c>
      <c r="K943" s="54">
        <f t="shared" si="135"/>
        <v>821.16571428571422</v>
      </c>
      <c r="L943" s="245">
        <f t="shared" si="138"/>
        <v>1866.2857142857142</v>
      </c>
      <c r="M943" s="245">
        <v>101.18514285714286</v>
      </c>
      <c r="N943" s="56">
        <f t="shared" si="141"/>
        <v>0.70892636032661094</v>
      </c>
    </row>
    <row r="944" spans="1:14" x14ac:dyDescent="0.2">
      <c r="A944" s="105">
        <f t="shared" si="139"/>
        <v>47</v>
      </c>
      <c r="B944" s="292">
        <v>5</v>
      </c>
      <c r="C944" s="57" t="s">
        <v>1261</v>
      </c>
      <c r="D944" s="40">
        <v>3168.96</v>
      </c>
      <c r="E944" s="40"/>
      <c r="F944" s="40"/>
      <c r="G944" s="57">
        <f t="shared" si="133"/>
        <v>3168.96</v>
      </c>
      <c r="H944" s="57">
        <v>368</v>
      </c>
      <c r="I944" s="54">
        <f t="shared" si="134"/>
        <v>0.43809523809523809</v>
      </c>
      <c r="J944" s="54">
        <f t="shared" si="137"/>
        <v>1612.1904761904761</v>
      </c>
      <c r="K944" s="54">
        <f t="shared" si="135"/>
        <v>354.68190476190478</v>
      </c>
      <c r="L944" s="245">
        <f t="shared" si="138"/>
        <v>806.09523809523807</v>
      </c>
      <c r="M944" s="245">
        <v>43.704380952380951</v>
      </c>
      <c r="N944" s="56">
        <f t="shared" si="141"/>
        <v>0.88883166717156414</v>
      </c>
    </row>
    <row r="945" spans="1:14" x14ac:dyDescent="0.2">
      <c r="A945" s="105">
        <f t="shared" si="139"/>
        <v>48</v>
      </c>
      <c r="B945" s="292">
        <v>9</v>
      </c>
      <c r="C945" s="57" t="s">
        <v>1262</v>
      </c>
      <c r="D945" s="40">
        <v>4196.6499999999996</v>
      </c>
      <c r="E945" s="40"/>
      <c r="F945" s="40">
        <v>69.099999999999994</v>
      </c>
      <c r="G945" s="57">
        <f t="shared" si="133"/>
        <v>4265.75</v>
      </c>
      <c r="H945" s="57">
        <v>357.31</v>
      </c>
      <c r="I945" s="54">
        <f t="shared" si="134"/>
        <v>0.42536904761904765</v>
      </c>
      <c r="J945" s="54">
        <f t="shared" si="137"/>
        <v>1565.3580952380953</v>
      </c>
      <c r="K945" s="54">
        <f t="shared" si="135"/>
        <v>344.37878095238096</v>
      </c>
      <c r="L945" s="245">
        <f t="shared" si="138"/>
        <v>782.67904761904765</v>
      </c>
      <c r="M945" s="245">
        <v>42.434816190476198</v>
      </c>
      <c r="N945" s="56">
        <f t="shared" si="141"/>
        <v>0.65167472626976297</v>
      </c>
    </row>
    <row r="946" spans="1:14" x14ac:dyDescent="0.2">
      <c r="A946" s="105">
        <f t="shared" si="139"/>
        <v>49</v>
      </c>
      <c r="B946" s="35">
        <v>9</v>
      </c>
      <c r="C946" s="38" t="s">
        <v>1263</v>
      </c>
      <c r="D946" s="40">
        <v>8277.0499999999993</v>
      </c>
      <c r="E946" s="40"/>
      <c r="F946" s="40"/>
      <c r="G946" s="57">
        <f t="shared" si="133"/>
        <v>8277.0499999999993</v>
      </c>
      <c r="H946" s="57">
        <v>855</v>
      </c>
      <c r="I946" s="54">
        <f t="shared" si="134"/>
        <v>1.0178571428571428</v>
      </c>
      <c r="J946" s="54">
        <f t="shared" si="137"/>
        <v>3745.7142857142853</v>
      </c>
      <c r="K946" s="54">
        <f t="shared" si="135"/>
        <v>824.05714285714282</v>
      </c>
      <c r="L946" s="245">
        <f t="shared" si="138"/>
        <v>1872.8571428571427</v>
      </c>
      <c r="M946" s="245">
        <v>101.54142857142857</v>
      </c>
      <c r="N946" s="56">
        <f t="shared" si="141"/>
        <v>0.79064038516138002</v>
      </c>
    </row>
    <row r="947" spans="1:14" x14ac:dyDescent="0.2">
      <c r="A947" s="105">
        <f t="shared" si="139"/>
        <v>50</v>
      </c>
      <c r="B947" s="35">
        <v>4</v>
      </c>
      <c r="C947" s="38" t="s">
        <v>1264</v>
      </c>
      <c r="D947" s="40">
        <v>1475.3</v>
      </c>
      <c r="E947" s="40"/>
      <c r="F947" s="40"/>
      <c r="G947" s="57">
        <f t="shared" si="133"/>
        <v>1475.3</v>
      </c>
      <c r="H947" s="57">
        <v>124</v>
      </c>
      <c r="I947" s="54">
        <f t="shared" si="134"/>
        <v>0.14761904761904762</v>
      </c>
      <c r="J947" s="54">
        <f t="shared" si="137"/>
        <v>543.2380952380953</v>
      </c>
      <c r="K947" s="54">
        <f t="shared" si="135"/>
        <v>119.51238095238097</v>
      </c>
      <c r="L947" s="245">
        <f t="shared" si="138"/>
        <v>271.61904761904765</v>
      </c>
      <c r="M947" s="245">
        <v>14.726476190476191</v>
      </c>
      <c r="N947" s="56">
        <f t="shared" si="141"/>
        <v>0.64332406968074307</v>
      </c>
    </row>
    <row r="948" spans="1:14" x14ac:dyDescent="0.2">
      <c r="A948" s="105">
        <f t="shared" si="139"/>
        <v>51</v>
      </c>
      <c r="B948" s="292">
        <v>4</v>
      </c>
      <c r="C948" s="57" t="s">
        <v>1265</v>
      </c>
      <c r="D948" s="40">
        <v>1459.86</v>
      </c>
      <c r="E948" s="40"/>
      <c r="F948" s="40"/>
      <c r="G948" s="57">
        <f t="shared" si="133"/>
        <v>1459.86</v>
      </c>
      <c r="H948" s="57">
        <v>124</v>
      </c>
      <c r="I948" s="54">
        <f t="shared" si="134"/>
        <v>0.14761904761904762</v>
      </c>
      <c r="J948" s="54">
        <f t="shared" si="137"/>
        <v>543.2380952380953</v>
      </c>
      <c r="K948" s="54">
        <f t="shared" si="135"/>
        <v>119.51238095238097</v>
      </c>
      <c r="L948" s="245">
        <f t="shared" si="138"/>
        <v>271.61904761904765</v>
      </c>
      <c r="M948" s="245">
        <v>14.726476190476191</v>
      </c>
      <c r="N948" s="56">
        <f t="shared" si="141"/>
        <v>0.6501280944748129</v>
      </c>
    </row>
    <row r="949" spans="1:14" x14ac:dyDescent="0.2">
      <c r="A949" s="105">
        <f t="shared" si="139"/>
        <v>52</v>
      </c>
      <c r="B949" s="292">
        <v>2</v>
      </c>
      <c r="C949" s="57" t="s">
        <v>1266</v>
      </c>
      <c r="D949" s="40">
        <v>411.3</v>
      </c>
      <c r="E949" s="40"/>
      <c r="F949" s="40"/>
      <c r="G949" s="57">
        <f t="shared" si="133"/>
        <v>411.3</v>
      </c>
      <c r="H949" s="57"/>
      <c r="I949" s="54">
        <f t="shared" si="134"/>
        <v>0</v>
      </c>
      <c r="J949" s="54">
        <f t="shared" si="137"/>
        <v>0</v>
      </c>
      <c r="K949" s="54">
        <f t="shared" si="135"/>
        <v>0</v>
      </c>
      <c r="L949" s="245">
        <f t="shared" si="138"/>
        <v>0</v>
      </c>
      <c r="M949" s="245">
        <v>0</v>
      </c>
      <c r="N949" s="56">
        <f t="shared" si="141"/>
        <v>0</v>
      </c>
    </row>
    <row r="950" spans="1:14" x14ac:dyDescent="0.2">
      <c r="A950" s="105">
        <f t="shared" si="139"/>
        <v>53</v>
      </c>
      <c r="B950" s="292">
        <v>2</v>
      </c>
      <c r="C950" s="57" t="s">
        <v>1267</v>
      </c>
      <c r="D950" s="40">
        <v>402.8</v>
      </c>
      <c r="E950" s="40"/>
      <c r="F950" s="40"/>
      <c r="G950" s="57">
        <f t="shared" si="133"/>
        <v>402.8</v>
      </c>
      <c r="H950" s="57"/>
      <c r="I950" s="54">
        <f t="shared" si="134"/>
        <v>0</v>
      </c>
      <c r="J950" s="54">
        <f t="shared" si="137"/>
        <v>0</v>
      </c>
      <c r="K950" s="54">
        <f t="shared" si="135"/>
        <v>0</v>
      </c>
      <c r="L950" s="245">
        <f t="shared" si="138"/>
        <v>0</v>
      </c>
      <c r="M950" s="245">
        <v>0</v>
      </c>
      <c r="N950" s="56">
        <f t="shared" si="141"/>
        <v>0</v>
      </c>
    </row>
    <row r="951" spans="1:14" x14ac:dyDescent="0.2">
      <c r="A951" s="105">
        <f t="shared" si="139"/>
        <v>54</v>
      </c>
      <c r="B951" s="292">
        <v>2</v>
      </c>
      <c r="C951" s="57" t="s">
        <v>1268</v>
      </c>
      <c r="D951" s="40">
        <v>142.9</v>
      </c>
      <c r="E951" s="40"/>
      <c r="F951" s="40"/>
      <c r="G951" s="57">
        <f t="shared" si="133"/>
        <v>142.9</v>
      </c>
      <c r="H951" s="57"/>
      <c r="I951" s="54">
        <f t="shared" si="134"/>
        <v>0</v>
      </c>
      <c r="J951" s="54">
        <f t="shared" si="137"/>
        <v>0</v>
      </c>
      <c r="K951" s="54">
        <f t="shared" si="135"/>
        <v>0</v>
      </c>
      <c r="L951" s="245">
        <f t="shared" si="138"/>
        <v>0</v>
      </c>
      <c r="M951" s="245">
        <v>0</v>
      </c>
      <c r="N951" s="56">
        <f t="shared" si="141"/>
        <v>0</v>
      </c>
    </row>
    <row r="952" spans="1:14" x14ac:dyDescent="0.2">
      <c r="A952" s="105">
        <f t="shared" si="139"/>
        <v>55</v>
      </c>
      <c r="B952" s="292">
        <v>5</v>
      </c>
      <c r="C952" s="57" t="s">
        <v>1269</v>
      </c>
      <c r="D952" s="40">
        <v>776.7</v>
      </c>
      <c r="E952" s="40"/>
      <c r="F952" s="40"/>
      <c r="G952" s="57">
        <f t="shared" si="133"/>
        <v>776.7</v>
      </c>
      <c r="H952" s="57">
        <v>87</v>
      </c>
      <c r="I952" s="54">
        <f t="shared" si="134"/>
        <v>0.10357142857142858</v>
      </c>
      <c r="J952" s="54">
        <f t="shared" si="137"/>
        <v>381.14285714285717</v>
      </c>
      <c r="K952" s="54">
        <f t="shared" si="135"/>
        <v>83.851428571428571</v>
      </c>
      <c r="L952" s="245">
        <f t="shared" si="138"/>
        <v>190.57142857142858</v>
      </c>
      <c r="M952" s="245">
        <v>10.332285714285716</v>
      </c>
      <c r="N952" s="56">
        <f t="shared" si="141"/>
        <v>0.85734260332174583</v>
      </c>
    </row>
    <row r="953" spans="1:14" x14ac:dyDescent="0.2">
      <c r="A953" s="105">
        <f t="shared" si="139"/>
        <v>56</v>
      </c>
      <c r="B953" s="292">
        <v>1</v>
      </c>
      <c r="C953" s="57" t="s">
        <v>1270</v>
      </c>
      <c r="D953" s="40">
        <v>159.5</v>
      </c>
      <c r="E953" s="40"/>
      <c r="F953" s="40"/>
      <c r="G953" s="57">
        <f t="shared" si="133"/>
        <v>159.5</v>
      </c>
      <c r="H953" s="57"/>
      <c r="I953" s="54">
        <f t="shared" si="134"/>
        <v>0</v>
      </c>
      <c r="J953" s="54">
        <f t="shared" si="137"/>
        <v>0</v>
      </c>
      <c r="K953" s="54">
        <f t="shared" si="135"/>
        <v>0</v>
      </c>
      <c r="L953" s="245">
        <f t="shared" si="138"/>
        <v>0</v>
      </c>
      <c r="M953" s="245">
        <v>0</v>
      </c>
      <c r="N953" s="56">
        <f t="shared" si="141"/>
        <v>0</v>
      </c>
    </row>
    <row r="954" spans="1:14" x14ac:dyDescent="0.2">
      <c r="A954" s="105">
        <f t="shared" si="139"/>
        <v>57</v>
      </c>
      <c r="B954" s="292">
        <v>5</v>
      </c>
      <c r="C954" s="57" t="s">
        <v>1271</v>
      </c>
      <c r="D954" s="40">
        <v>8044.64</v>
      </c>
      <c r="E954" s="40"/>
      <c r="F954" s="40"/>
      <c r="G954" s="57">
        <f t="shared" si="133"/>
        <v>8044.64</v>
      </c>
      <c r="H954" s="57">
        <v>774</v>
      </c>
      <c r="I954" s="54">
        <f t="shared" si="134"/>
        <v>0.92142857142857137</v>
      </c>
      <c r="J954" s="54">
        <f t="shared" si="137"/>
        <v>3390.8571428571427</v>
      </c>
      <c r="K954" s="54">
        <f t="shared" si="135"/>
        <v>745.98857142857139</v>
      </c>
      <c r="L954" s="245">
        <f t="shared" si="138"/>
        <v>1695.4285714285713</v>
      </c>
      <c r="M954" s="245">
        <v>91.921714285714287</v>
      </c>
      <c r="N954" s="56">
        <f t="shared" si="141"/>
        <v>0.73641530261142818</v>
      </c>
    </row>
    <row r="955" spans="1:14" x14ac:dyDescent="0.2">
      <c r="A955" s="105">
        <f t="shared" si="139"/>
        <v>58</v>
      </c>
      <c r="B955" s="292">
        <v>5</v>
      </c>
      <c r="C955" s="57" t="s">
        <v>1272</v>
      </c>
      <c r="D955" s="40">
        <v>3996.29</v>
      </c>
      <c r="E955" s="40"/>
      <c r="F955" s="40"/>
      <c r="G955" s="57">
        <f t="shared" si="133"/>
        <v>3996.29</v>
      </c>
      <c r="H955" s="57">
        <v>386.8</v>
      </c>
      <c r="I955" s="54">
        <f t="shared" si="134"/>
        <v>0.46047619047619048</v>
      </c>
      <c r="J955" s="54">
        <f t="shared" si="137"/>
        <v>1694.5523809523809</v>
      </c>
      <c r="K955" s="54">
        <f t="shared" si="135"/>
        <v>372.80152380952381</v>
      </c>
      <c r="L955" s="245">
        <f t="shared" si="138"/>
        <v>847.27619047619044</v>
      </c>
      <c r="M955" s="245">
        <v>45.937104761904763</v>
      </c>
      <c r="N955" s="56">
        <f t="shared" si="141"/>
        <v>0.74082891882220758</v>
      </c>
    </row>
    <row r="956" spans="1:14" x14ac:dyDescent="0.2">
      <c r="A956" s="105">
        <f t="shared" si="139"/>
        <v>59</v>
      </c>
      <c r="B956" s="292">
        <v>1</v>
      </c>
      <c r="C956" s="57" t="s">
        <v>1273</v>
      </c>
      <c r="D956" s="40">
        <v>69.53</v>
      </c>
      <c r="E956" s="40"/>
      <c r="F956" s="40"/>
      <c r="G956" s="57">
        <f t="shared" si="133"/>
        <v>69.53</v>
      </c>
      <c r="H956" s="57"/>
      <c r="I956" s="54">
        <f t="shared" si="134"/>
        <v>0</v>
      </c>
      <c r="J956" s="54">
        <f t="shared" si="137"/>
        <v>0</v>
      </c>
      <c r="K956" s="54">
        <f t="shared" si="135"/>
        <v>0</v>
      </c>
      <c r="L956" s="245">
        <f t="shared" si="138"/>
        <v>0</v>
      </c>
      <c r="M956" s="245">
        <v>0</v>
      </c>
      <c r="N956" s="56">
        <f t="shared" si="141"/>
        <v>0</v>
      </c>
    </row>
    <row r="957" spans="1:14" x14ac:dyDescent="0.2">
      <c r="A957" s="105">
        <f t="shared" si="139"/>
        <v>60</v>
      </c>
      <c r="B957" s="292">
        <v>5</v>
      </c>
      <c r="C957" s="57" t="s">
        <v>1274</v>
      </c>
      <c r="D957" s="40">
        <v>3450.5</v>
      </c>
      <c r="E957" s="40"/>
      <c r="F957" s="40"/>
      <c r="G957" s="57">
        <f t="shared" ref="G957:G962" si="142">D957+E957+F957</f>
        <v>3450.5</v>
      </c>
      <c r="H957" s="57">
        <v>418</v>
      </c>
      <c r="I957" s="54">
        <f t="shared" ref="I957:I962" si="143">H957/840</f>
        <v>0.49761904761904763</v>
      </c>
      <c r="J957" s="54">
        <f t="shared" si="137"/>
        <v>1831.2380952380952</v>
      </c>
      <c r="K957" s="54">
        <f t="shared" si="135"/>
        <v>402.87238095238092</v>
      </c>
      <c r="L957" s="245">
        <f t="shared" si="138"/>
        <v>915.61904761904759</v>
      </c>
      <c r="M957" s="245">
        <v>49.642476190476195</v>
      </c>
      <c r="N957" s="56">
        <f t="shared" si="141"/>
        <v>0.92721982321402707</v>
      </c>
    </row>
    <row r="958" spans="1:14" x14ac:dyDescent="0.2">
      <c r="A958" s="105">
        <f t="shared" si="139"/>
        <v>61</v>
      </c>
      <c r="B958" s="292">
        <v>1</v>
      </c>
      <c r="C958" s="57" t="s">
        <v>1275</v>
      </c>
      <c r="D958" s="40">
        <v>46</v>
      </c>
      <c r="E958" s="40"/>
      <c r="F958" s="40"/>
      <c r="G958" s="57">
        <f t="shared" si="142"/>
        <v>46</v>
      </c>
      <c r="H958" s="57"/>
      <c r="I958" s="54">
        <f t="shared" si="143"/>
        <v>0</v>
      </c>
      <c r="J958" s="54">
        <f t="shared" si="137"/>
        <v>0</v>
      </c>
      <c r="K958" s="54">
        <f t="shared" ref="K958:K962" si="144">J958*0.22</f>
        <v>0</v>
      </c>
      <c r="L958" s="245">
        <f t="shared" si="138"/>
        <v>0</v>
      </c>
      <c r="M958" s="245">
        <v>0</v>
      </c>
      <c r="N958" s="56">
        <f t="shared" si="141"/>
        <v>0</v>
      </c>
    </row>
    <row r="959" spans="1:14" x14ac:dyDescent="0.2">
      <c r="A959" s="105">
        <f t="shared" si="139"/>
        <v>62</v>
      </c>
      <c r="B959" s="292">
        <v>5</v>
      </c>
      <c r="C959" s="57" t="s">
        <v>1317</v>
      </c>
      <c r="D959" s="40">
        <v>3217.4</v>
      </c>
      <c r="E959" s="40"/>
      <c r="F959" s="40"/>
      <c r="G959" s="57">
        <f t="shared" si="142"/>
        <v>3217.4</v>
      </c>
      <c r="H959" s="57">
        <v>137</v>
      </c>
      <c r="I959" s="54">
        <f t="shared" si="143"/>
        <v>0.1630952380952381</v>
      </c>
      <c r="J959" s="54">
        <f t="shared" si="137"/>
        <v>600.19047619047615</v>
      </c>
      <c r="K959" s="54">
        <f t="shared" si="144"/>
        <v>132.04190476190476</v>
      </c>
      <c r="L959" s="245">
        <f t="shared" si="138"/>
        <v>300.09523809523807</v>
      </c>
      <c r="M959" s="245">
        <v>16.270380952380954</v>
      </c>
      <c r="N959" s="56">
        <f t="shared" si="141"/>
        <v>0.32591471374401687</v>
      </c>
    </row>
    <row r="960" spans="1:14" x14ac:dyDescent="0.2">
      <c r="A960" s="105">
        <f t="shared" si="139"/>
        <v>63</v>
      </c>
      <c r="B960" s="292">
        <v>5</v>
      </c>
      <c r="C960" s="57" t="s">
        <v>1318</v>
      </c>
      <c r="D960" s="40">
        <v>3196.1</v>
      </c>
      <c r="E960" s="40"/>
      <c r="F960" s="40"/>
      <c r="G960" s="57">
        <f t="shared" si="142"/>
        <v>3196.1</v>
      </c>
      <c r="H960" s="57">
        <v>141.80000000000001</v>
      </c>
      <c r="I960" s="54">
        <f t="shared" si="143"/>
        <v>0.16880952380952383</v>
      </c>
      <c r="J960" s="54">
        <f t="shared" si="137"/>
        <v>621.21904761904773</v>
      </c>
      <c r="K960" s="54">
        <f t="shared" si="144"/>
        <v>136.66819047619049</v>
      </c>
      <c r="L960" s="245">
        <f t="shared" si="138"/>
        <v>310.60952380952386</v>
      </c>
      <c r="M960" s="245">
        <v>16.840438095238099</v>
      </c>
      <c r="N960" s="56">
        <f t="shared" si="141"/>
        <v>0.3395817402459248</v>
      </c>
    </row>
    <row r="961" spans="1:14" x14ac:dyDescent="0.2">
      <c r="A961" s="105">
        <f t="shared" si="139"/>
        <v>64</v>
      </c>
      <c r="B961" s="296">
        <v>5</v>
      </c>
      <c r="C961" s="57" t="s">
        <v>1319</v>
      </c>
      <c r="D961" s="40">
        <v>1632.1</v>
      </c>
      <c r="E961" s="40"/>
      <c r="F961" s="40"/>
      <c r="G961" s="57">
        <f t="shared" si="142"/>
        <v>1632.1</v>
      </c>
      <c r="H961" s="57">
        <v>132</v>
      </c>
      <c r="I961" s="54">
        <f t="shared" si="143"/>
        <v>0.15714285714285714</v>
      </c>
      <c r="J961" s="54">
        <f t="shared" si="137"/>
        <v>578.28571428571422</v>
      </c>
      <c r="K961" s="54">
        <f t="shared" si="144"/>
        <v>127.22285714285712</v>
      </c>
      <c r="L961" s="245">
        <f t="shared" si="138"/>
        <v>289.14285714285711</v>
      </c>
      <c r="M961" s="245">
        <v>15.67657142857143</v>
      </c>
      <c r="N961" s="56">
        <f t="shared" si="141"/>
        <v>0.61903559830892707</v>
      </c>
    </row>
    <row r="962" spans="1:14" x14ac:dyDescent="0.2">
      <c r="A962" s="105">
        <f t="shared" si="139"/>
        <v>65</v>
      </c>
      <c r="B962" s="44">
        <v>5</v>
      </c>
      <c r="C962" s="57" t="s">
        <v>609</v>
      </c>
      <c r="D962" s="107">
        <v>3084.1</v>
      </c>
      <c r="E962" s="59"/>
      <c r="F962" s="59">
        <v>109.7</v>
      </c>
      <c r="G962" s="57">
        <f t="shared" si="142"/>
        <v>3193.7999999999997</v>
      </c>
      <c r="H962" s="57">
        <v>254</v>
      </c>
      <c r="I962" s="54">
        <f t="shared" si="143"/>
        <v>0.30238095238095236</v>
      </c>
      <c r="J962" s="54">
        <f t="shared" si="137"/>
        <v>1112.7619047619046</v>
      </c>
      <c r="K962" s="54">
        <f t="shared" si="144"/>
        <v>244.807619047619</v>
      </c>
      <c r="L962" s="245">
        <f>J962*0.5</f>
        <v>556.38095238095229</v>
      </c>
      <c r="M962" s="245">
        <v>30.165523809523808</v>
      </c>
      <c r="N962" s="56">
        <f t="shared" si="141"/>
        <v>0.63036736811387428</v>
      </c>
    </row>
    <row r="963" spans="1:14" s="50" customFormat="1" x14ac:dyDescent="0.2">
      <c r="A963" s="63"/>
      <c r="B963" s="64"/>
      <c r="C963" s="33" t="s">
        <v>1975</v>
      </c>
      <c r="D963" s="66">
        <f>SUM(D898:D962)</f>
        <v>179704.92999999996</v>
      </c>
      <c r="E963" s="66">
        <f t="shared" ref="E963:M963" si="145">SUM(E898:E962)</f>
        <v>939.9</v>
      </c>
      <c r="F963" s="66">
        <f t="shared" si="145"/>
        <v>3844.0999999999995</v>
      </c>
      <c r="G963" s="66">
        <f t="shared" si="145"/>
        <v>184488.92999999996</v>
      </c>
      <c r="H963" s="66">
        <f t="shared" si="145"/>
        <v>16341.71</v>
      </c>
      <c r="I963" s="66">
        <f t="shared" si="145"/>
        <v>19.45441666666667</v>
      </c>
      <c r="J963" s="66">
        <f t="shared" si="145"/>
        <v>71592.253333333312</v>
      </c>
      <c r="K963" s="66">
        <f t="shared" si="145"/>
        <v>15750.295733333331</v>
      </c>
      <c r="L963" s="66">
        <f t="shared" si="145"/>
        <v>35796.126666666656</v>
      </c>
      <c r="M963" s="66">
        <f t="shared" si="145"/>
        <v>1940.7726066666667</v>
      </c>
      <c r="N963" s="52">
        <f t="shared" si="141"/>
        <v>0.69602680538591788</v>
      </c>
    </row>
    <row r="964" spans="1:14" x14ac:dyDescent="0.2">
      <c r="A964" s="335" t="s">
        <v>1976</v>
      </c>
      <c r="B964" s="336"/>
      <c r="C964" s="336"/>
      <c r="D964" s="336"/>
      <c r="E964" s="336"/>
      <c r="F964" s="336"/>
      <c r="G964" s="336"/>
      <c r="H964" s="336"/>
      <c r="I964" s="336"/>
      <c r="J964" s="336"/>
      <c r="K964" s="336"/>
      <c r="L964" s="336"/>
      <c r="M964" s="336"/>
      <c r="N964" s="337"/>
    </row>
    <row r="965" spans="1:14" x14ac:dyDescent="0.2">
      <c r="A965" s="57">
        <v>1</v>
      </c>
      <c r="B965" s="240">
        <v>4</v>
      </c>
      <c r="C965" s="57" t="s">
        <v>1278</v>
      </c>
      <c r="D965" s="57">
        <v>653.70000000000005</v>
      </c>
      <c r="E965" s="57">
        <v>37.5</v>
      </c>
      <c r="F965" s="57">
        <v>147.30000000000001</v>
      </c>
      <c r="G965" s="57">
        <f t="shared" ref="G965:G1027" si="146">D965+E965+F965</f>
        <v>838.5</v>
      </c>
      <c r="H965" s="123">
        <v>120</v>
      </c>
      <c r="I965" s="54">
        <f>H965/840</f>
        <v>0.14285714285714285</v>
      </c>
      <c r="J965" s="54">
        <f>I965*3680</f>
        <v>525.71428571428567</v>
      </c>
      <c r="K965" s="54">
        <f>J965*0.22</f>
        <v>115.65714285714284</v>
      </c>
      <c r="L965" s="245">
        <f t="shared" ref="L965:L1028" si="147">J965*0.475</f>
        <v>249.71428571428567</v>
      </c>
      <c r="M965" s="245">
        <v>14.251428571428571</v>
      </c>
      <c r="N965" s="56">
        <f t="shared" ref="N965:N1028" si="148">(J965+K965+L965+M965)/D965</f>
        <v>1.3849428527721321</v>
      </c>
    </row>
    <row r="966" spans="1:14" x14ac:dyDescent="0.2">
      <c r="A966" s="59">
        <f>A965+1</f>
        <v>2</v>
      </c>
      <c r="B966" s="240">
        <v>2</v>
      </c>
      <c r="C966" s="57" t="s">
        <v>1279</v>
      </c>
      <c r="D966" s="57">
        <v>244</v>
      </c>
      <c r="E966" s="57"/>
      <c r="F966" s="57"/>
      <c r="G966" s="57">
        <f t="shared" si="146"/>
        <v>244</v>
      </c>
      <c r="H966" s="297"/>
      <c r="I966" s="54">
        <f t="shared" ref="I966:I1028" si="149">H966/840</f>
        <v>0</v>
      </c>
      <c r="J966" s="54">
        <f t="shared" ref="J966:J1029" si="150">I966*3680</f>
        <v>0</v>
      </c>
      <c r="K966" s="54">
        <f t="shared" ref="K966:K1028" si="151">J966*0.22</f>
        <v>0</v>
      </c>
      <c r="L966" s="245">
        <f t="shared" si="147"/>
        <v>0</v>
      </c>
      <c r="M966" s="245">
        <v>0</v>
      </c>
      <c r="N966" s="56">
        <f t="shared" si="148"/>
        <v>0</v>
      </c>
    </row>
    <row r="967" spans="1:14" x14ac:dyDescent="0.2">
      <c r="A967" s="59">
        <f t="shared" ref="A967:A1030" si="152">A966+1</f>
        <v>3</v>
      </c>
      <c r="B967" s="240">
        <v>2</v>
      </c>
      <c r="C967" s="57" t="s">
        <v>1280</v>
      </c>
      <c r="D967" s="57">
        <v>279.89999999999998</v>
      </c>
      <c r="E967" s="57"/>
      <c r="F967" s="57"/>
      <c r="G967" s="57">
        <f t="shared" si="146"/>
        <v>279.89999999999998</v>
      </c>
      <c r="H967" s="297"/>
      <c r="I967" s="54">
        <f t="shared" si="149"/>
        <v>0</v>
      </c>
      <c r="J967" s="54">
        <f t="shared" si="150"/>
        <v>0</v>
      </c>
      <c r="K967" s="54">
        <f t="shared" si="151"/>
        <v>0</v>
      </c>
      <c r="L967" s="245">
        <f t="shared" si="147"/>
        <v>0</v>
      </c>
      <c r="M967" s="245">
        <v>0</v>
      </c>
      <c r="N967" s="56">
        <f t="shared" si="148"/>
        <v>0</v>
      </c>
    </row>
    <row r="968" spans="1:14" x14ac:dyDescent="0.2">
      <c r="A968" s="59">
        <f t="shared" si="152"/>
        <v>4</v>
      </c>
      <c r="B968" s="240">
        <v>1</v>
      </c>
      <c r="C968" s="57" t="s">
        <v>1281</v>
      </c>
      <c r="D968" s="57">
        <v>107.3</v>
      </c>
      <c r="E968" s="57"/>
      <c r="F968" s="57"/>
      <c r="G968" s="57">
        <f t="shared" si="146"/>
        <v>107.3</v>
      </c>
      <c r="H968" s="297"/>
      <c r="I968" s="54">
        <f t="shared" si="149"/>
        <v>0</v>
      </c>
      <c r="J968" s="54">
        <f t="shared" si="150"/>
        <v>0</v>
      </c>
      <c r="K968" s="54">
        <f t="shared" si="151"/>
        <v>0</v>
      </c>
      <c r="L968" s="245">
        <f t="shared" si="147"/>
        <v>0</v>
      </c>
      <c r="M968" s="245">
        <v>0</v>
      </c>
      <c r="N968" s="56">
        <f t="shared" si="148"/>
        <v>0</v>
      </c>
    </row>
    <row r="969" spans="1:14" x14ac:dyDescent="0.2">
      <c r="A969" s="59">
        <f t="shared" si="152"/>
        <v>5</v>
      </c>
      <c r="B969" s="240">
        <v>1</v>
      </c>
      <c r="C969" s="57" t="s">
        <v>1283</v>
      </c>
      <c r="D969" s="57">
        <v>149.30000000000001</v>
      </c>
      <c r="E969" s="57"/>
      <c r="F969" s="57"/>
      <c r="G969" s="57">
        <f t="shared" si="146"/>
        <v>149.30000000000001</v>
      </c>
      <c r="H969" s="297"/>
      <c r="I969" s="54">
        <f t="shared" si="149"/>
        <v>0</v>
      </c>
      <c r="J969" s="54">
        <f t="shared" si="150"/>
        <v>0</v>
      </c>
      <c r="K969" s="54">
        <f t="shared" si="151"/>
        <v>0</v>
      </c>
      <c r="L969" s="245">
        <f t="shared" si="147"/>
        <v>0</v>
      </c>
      <c r="M969" s="245">
        <v>0</v>
      </c>
      <c r="N969" s="56">
        <f t="shared" si="148"/>
        <v>0</v>
      </c>
    </row>
    <row r="970" spans="1:14" x14ac:dyDescent="0.2">
      <c r="A970" s="59">
        <f t="shared" si="152"/>
        <v>6</v>
      </c>
      <c r="B970" s="240">
        <v>2</v>
      </c>
      <c r="C970" s="57" t="s">
        <v>1284</v>
      </c>
      <c r="D970" s="57">
        <v>111.1</v>
      </c>
      <c r="E970" s="57">
        <v>25.8</v>
      </c>
      <c r="F970" s="57"/>
      <c r="G970" s="57">
        <f t="shared" si="146"/>
        <v>136.9</v>
      </c>
      <c r="H970" s="297"/>
      <c r="I970" s="54">
        <f t="shared" si="149"/>
        <v>0</v>
      </c>
      <c r="J970" s="54">
        <f t="shared" si="150"/>
        <v>0</v>
      </c>
      <c r="K970" s="54">
        <f t="shared" si="151"/>
        <v>0</v>
      </c>
      <c r="L970" s="245">
        <f t="shared" si="147"/>
        <v>0</v>
      </c>
      <c r="M970" s="245">
        <v>0</v>
      </c>
      <c r="N970" s="56">
        <f t="shared" si="148"/>
        <v>0</v>
      </c>
    </row>
    <row r="971" spans="1:14" x14ac:dyDescent="0.2">
      <c r="A971" s="59">
        <f t="shared" si="152"/>
        <v>7</v>
      </c>
      <c r="B971" s="240">
        <v>1</v>
      </c>
      <c r="C971" s="57" t="s">
        <v>1285</v>
      </c>
      <c r="D971" s="57">
        <v>131.5</v>
      </c>
      <c r="E971" s="57"/>
      <c r="F971" s="57"/>
      <c r="G971" s="57">
        <f t="shared" si="146"/>
        <v>131.5</v>
      </c>
      <c r="H971" s="297"/>
      <c r="I971" s="54">
        <f t="shared" si="149"/>
        <v>0</v>
      </c>
      <c r="J971" s="54">
        <f t="shared" si="150"/>
        <v>0</v>
      </c>
      <c r="K971" s="54">
        <f t="shared" si="151"/>
        <v>0</v>
      </c>
      <c r="L971" s="245">
        <f t="shared" si="147"/>
        <v>0</v>
      </c>
      <c r="M971" s="245">
        <v>0</v>
      </c>
      <c r="N971" s="56">
        <f t="shared" si="148"/>
        <v>0</v>
      </c>
    </row>
    <row r="972" spans="1:14" x14ac:dyDescent="0.2">
      <c r="A972" s="59">
        <f t="shared" si="152"/>
        <v>8</v>
      </c>
      <c r="B972" s="240">
        <v>2</v>
      </c>
      <c r="C972" s="57" t="s">
        <v>1286</v>
      </c>
      <c r="D972" s="57">
        <v>164</v>
      </c>
      <c r="E972" s="57"/>
      <c r="F972" s="57"/>
      <c r="G972" s="57">
        <f t="shared" si="146"/>
        <v>164</v>
      </c>
      <c r="H972" s="298"/>
      <c r="I972" s="54">
        <f t="shared" si="149"/>
        <v>0</v>
      </c>
      <c r="J972" s="54">
        <f t="shared" si="150"/>
        <v>0</v>
      </c>
      <c r="K972" s="54">
        <f t="shared" si="151"/>
        <v>0</v>
      </c>
      <c r="L972" s="245">
        <f t="shared" si="147"/>
        <v>0</v>
      </c>
      <c r="M972" s="245">
        <v>0</v>
      </c>
      <c r="N972" s="56">
        <f t="shared" si="148"/>
        <v>0</v>
      </c>
    </row>
    <row r="973" spans="1:14" x14ac:dyDescent="0.2">
      <c r="A973" s="59">
        <f t="shared" si="152"/>
        <v>9</v>
      </c>
      <c r="B973" s="240">
        <v>1</v>
      </c>
      <c r="C973" s="57" t="s">
        <v>1287</v>
      </c>
      <c r="D973" s="57">
        <v>183.5</v>
      </c>
      <c r="E973" s="57"/>
      <c r="F973" s="57"/>
      <c r="G973" s="57">
        <f t="shared" si="146"/>
        <v>183.5</v>
      </c>
      <c r="H973" s="298"/>
      <c r="I973" s="54">
        <f t="shared" si="149"/>
        <v>0</v>
      </c>
      <c r="J973" s="54">
        <f t="shared" si="150"/>
        <v>0</v>
      </c>
      <c r="K973" s="54">
        <f t="shared" si="151"/>
        <v>0</v>
      </c>
      <c r="L973" s="245">
        <f t="shared" si="147"/>
        <v>0</v>
      </c>
      <c r="M973" s="245">
        <v>0</v>
      </c>
      <c r="N973" s="56">
        <f t="shared" si="148"/>
        <v>0</v>
      </c>
    </row>
    <row r="974" spans="1:14" x14ac:dyDescent="0.2">
      <c r="A974" s="59">
        <f t="shared" si="152"/>
        <v>10</v>
      </c>
      <c r="B974" s="240">
        <v>4</v>
      </c>
      <c r="C974" s="57" t="s">
        <v>1288</v>
      </c>
      <c r="D974" s="57">
        <v>4270.7</v>
      </c>
      <c r="E974" s="57"/>
      <c r="F974" s="57"/>
      <c r="G974" s="57">
        <f t="shared" si="146"/>
        <v>4270.7</v>
      </c>
      <c r="H974" s="298">
        <v>728.4</v>
      </c>
      <c r="I974" s="54">
        <f t="shared" si="149"/>
        <v>0.8671428571428571</v>
      </c>
      <c r="J974" s="54">
        <f t="shared" si="150"/>
        <v>3191.0857142857139</v>
      </c>
      <c r="K974" s="54">
        <f t="shared" si="151"/>
        <v>702.03885714285707</v>
      </c>
      <c r="L974" s="245">
        <f t="shared" si="147"/>
        <v>1515.765714285714</v>
      </c>
      <c r="M974" s="245">
        <v>86.506171428571434</v>
      </c>
      <c r="N974" s="56">
        <f t="shared" si="148"/>
        <v>1.2867671475736662</v>
      </c>
    </row>
    <row r="975" spans="1:14" x14ac:dyDescent="0.2">
      <c r="A975" s="59">
        <f t="shared" si="152"/>
        <v>11</v>
      </c>
      <c r="B975" s="240">
        <v>5</v>
      </c>
      <c r="C975" s="57" t="s">
        <v>1289</v>
      </c>
      <c r="D975" s="57">
        <v>2670.7</v>
      </c>
      <c r="E975" s="57"/>
      <c r="F975" s="57"/>
      <c r="G975" s="57">
        <f t="shared" si="146"/>
        <v>2670.7</v>
      </c>
      <c r="H975" s="298">
        <v>230</v>
      </c>
      <c r="I975" s="54">
        <f t="shared" si="149"/>
        <v>0.27380952380952384</v>
      </c>
      <c r="J975" s="54">
        <f t="shared" si="150"/>
        <v>1007.6190476190477</v>
      </c>
      <c r="K975" s="54">
        <f t="shared" si="151"/>
        <v>221.6761904761905</v>
      </c>
      <c r="L975" s="245">
        <f t="shared" si="147"/>
        <v>478.61904761904765</v>
      </c>
      <c r="M975" s="245">
        <v>27.315238095238101</v>
      </c>
      <c r="N975" s="56">
        <f t="shared" si="148"/>
        <v>0.64972835728817313</v>
      </c>
    </row>
    <row r="976" spans="1:14" x14ac:dyDescent="0.2">
      <c r="A976" s="59">
        <f t="shared" si="152"/>
        <v>12</v>
      </c>
      <c r="B976" s="240">
        <v>3</v>
      </c>
      <c r="C976" s="57" t="s">
        <v>1290</v>
      </c>
      <c r="D976" s="57">
        <v>463.7</v>
      </c>
      <c r="E976" s="57"/>
      <c r="F976" s="57">
        <v>121.1</v>
      </c>
      <c r="G976" s="57">
        <f t="shared" si="146"/>
        <v>584.79999999999995</v>
      </c>
      <c r="H976" s="298">
        <v>83</v>
      </c>
      <c r="I976" s="54">
        <f t="shared" si="149"/>
        <v>9.8809523809523805E-2</v>
      </c>
      <c r="J976" s="54">
        <f t="shared" si="150"/>
        <v>363.61904761904759</v>
      </c>
      <c r="K976" s="54">
        <f t="shared" si="151"/>
        <v>79.996190476190478</v>
      </c>
      <c r="L976" s="245">
        <f t="shared" si="147"/>
        <v>172.71904761904759</v>
      </c>
      <c r="M976" s="245">
        <v>9.8572380952380954</v>
      </c>
      <c r="N976" s="56">
        <f t="shared" si="148"/>
        <v>1.3504238167123654</v>
      </c>
    </row>
    <row r="977" spans="1:14" x14ac:dyDescent="0.2">
      <c r="A977" s="59">
        <f t="shared" si="152"/>
        <v>13</v>
      </c>
      <c r="B977" s="240">
        <v>3</v>
      </c>
      <c r="C977" s="57" t="s">
        <v>1291</v>
      </c>
      <c r="D977" s="57">
        <v>892.4</v>
      </c>
      <c r="E977" s="57"/>
      <c r="F977" s="57"/>
      <c r="G977" s="57">
        <f t="shared" si="146"/>
        <v>892.4</v>
      </c>
      <c r="H977" s="298">
        <v>85</v>
      </c>
      <c r="I977" s="54">
        <f t="shared" si="149"/>
        <v>0.10119047619047619</v>
      </c>
      <c r="J977" s="54">
        <f t="shared" si="150"/>
        <v>372.38095238095241</v>
      </c>
      <c r="K977" s="54">
        <f t="shared" si="151"/>
        <v>81.923809523809524</v>
      </c>
      <c r="L977" s="245">
        <f t="shared" si="147"/>
        <v>176.88095238095238</v>
      </c>
      <c r="M977" s="245">
        <v>10.094761904761905</v>
      </c>
      <c r="N977" s="56">
        <f t="shared" si="148"/>
        <v>0.71860205758681783</v>
      </c>
    </row>
    <row r="978" spans="1:14" x14ac:dyDescent="0.2">
      <c r="A978" s="59">
        <f t="shared" si="152"/>
        <v>14</v>
      </c>
      <c r="B978" s="240">
        <v>3</v>
      </c>
      <c r="C978" s="57" t="s">
        <v>1292</v>
      </c>
      <c r="D978" s="57">
        <v>481.8</v>
      </c>
      <c r="E978" s="57"/>
      <c r="F978" s="57">
        <v>50.8</v>
      </c>
      <c r="G978" s="57">
        <f t="shared" si="146"/>
        <v>532.6</v>
      </c>
      <c r="H978" s="298">
        <v>80</v>
      </c>
      <c r="I978" s="54">
        <f t="shared" si="149"/>
        <v>9.5238095238095233E-2</v>
      </c>
      <c r="J978" s="54">
        <f t="shared" si="150"/>
        <v>350.47619047619048</v>
      </c>
      <c r="K978" s="54">
        <f t="shared" si="151"/>
        <v>77.104761904761901</v>
      </c>
      <c r="L978" s="245">
        <f t="shared" si="147"/>
        <v>166.47619047619048</v>
      </c>
      <c r="M978" s="245">
        <v>9.5009523809523806</v>
      </c>
      <c r="N978" s="56">
        <f t="shared" si="148"/>
        <v>1.252715017098579</v>
      </c>
    </row>
    <row r="979" spans="1:14" x14ac:dyDescent="0.2">
      <c r="A979" s="59">
        <f t="shared" si="152"/>
        <v>15</v>
      </c>
      <c r="B979" s="240">
        <v>3</v>
      </c>
      <c r="C979" s="57" t="s">
        <v>1293</v>
      </c>
      <c r="D979" s="57">
        <v>340.1</v>
      </c>
      <c r="E979" s="57"/>
      <c r="F979" s="57"/>
      <c r="G979" s="57">
        <f t="shared" si="146"/>
        <v>340.1</v>
      </c>
      <c r="H979" s="298">
        <v>37</v>
      </c>
      <c r="I979" s="54">
        <f t="shared" si="149"/>
        <v>4.4047619047619051E-2</v>
      </c>
      <c r="J979" s="54">
        <f t="shared" si="150"/>
        <v>162.0952380952381</v>
      </c>
      <c r="K979" s="54">
        <f t="shared" si="151"/>
        <v>35.660952380952381</v>
      </c>
      <c r="L979" s="245">
        <f t="shared" si="147"/>
        <v>76.995238095238093</v>
      </c>
      <c r="M979" s="245">
        <v>4.3941904761904764</v>
      </c>
      <c r="N979" s="56">
        <f t="shared" si="148"/>
        <v>0.82077512216294923</v>
      </c>
    </row>
    <row r="980" spans="1:14" x14ac:dyDescent="0.2">
      <c r="A980" s="59">
        <f t="shared" si="152"/>
        <v>16</v>
      </c>
      <c r="B980" s="240">
        <v>3</v>
      </c>
      <c r="C980" s="57" t="s">
        <v>1294</v>
      </c>
      <c r="D980" s="57">
        <v>449.9</v>
      </c>
      <c r="E980" s="57"/>
      <c r="F980" s="57">
        <v>99.3</v>
      </c>
      <c r="G980" s="57">
        <f t="shared" si="146"/>
        <v>549.19999999999993</v>
      </c>
      <c r="H980" s="298">
        <v>80</v>
      </c>
      <c r="I980" s="54">
        <f t="shared" si="149"/>
        <v>9.5238095238095233E-2</v>
      </c>
      <c r="J980" s="54">
        <f t="shared" si="150"/>
        <v>350.47619047619048</v>
      </c>
      <c r="K980" s="54">
        <f t="shared" si="151"/>
        <v>77.104761904761901</v>
      </c>
      <c r="L980" s="245">
        <f t="shared" si="147"/>
        <v>166.47619047619048</v>
      </c>
      <c r="M980" s="245">
        <v>9.5009523809523806</v>
      </c>
      <c r="N980" s="56">
        <f t="shared" si="148"/>
        <v>1.3415383312693829</v>
      </c>
    </row>
    <row r="981" spans="1:14" x14ac:dyDescent="0.2">
      <c r="A981" s="59">
        <f t="shared" si="152"/>
        <v>17</v>
      </c>
      <c r="B981" s="240">
        <v>3</v>
      </c>
      <c r="C981" s="57" t="s">
        <v>1295</v>
      </c>
      <c r="D981" s="57">
        <v>855.5</v>
      </c>
      <c r="E981" s="57"/>
      <c r="F981" s="57">
        <v>188</v>
      </c>
      <c r="G981" s="57">
        <f t="shared" si="146"/>
        <v>1043.5</v>
      </c>
      <c r="H981" s="298">
        <v>102.9</v>
      </c>
      <c r="I981" s="54">
        <f t="shared" si="149"/>
        <v>0.12250000000000001</v>
      </c>
      <c r="J981" s="54">
        <f t="shared" si="150"/>
        <v>450.80000000000007</v>
      </c>
      <c r="K981" s="54">
        <f t="shared" si="151"/>
        <v>99.176000000000016</v>
      </c>
      <c r="L981" s="245">
        <f t="shared" si="147"/>
        <v>214.13000000000002</v>
      </c>
      <c r="M981" s="245">
        <v>12.220600000000001</v>
      </c>
      <c r="N981" s="56">
        <f t="shared" si="148"/>
        <v>0.90745365283459978</v>
      </c>
    </row>
    <row r="982" spans="1:14" x14ac:dyDescent="0.2">
      <c r="A982" s="59">
        <f t="shared" si="152"/>
        <v>18</v>
      </c>
      <c r="B982" s="240">
        <v>3</v>
      </c>
      <c r="C982" s="57" t="s">
        <v>1296</v>
      </c>
      <c r="D982" s="57">
        <v>851.2</v>
      </c>
      <c r="E982" s="57"/>
      <c r="F982" s="57">
        <v>76.2</v>
      </c>
      <c r="G982" s="57">
        <f t="shared" si="146"/>
        <v>927.40000000000009</v>
      </c>
      <c r="H982" s="298">
        <v>102.9</v>
      </c>
      <c r="I982" s="54">
        <f t="shared" si="149"/>
        <v>0.12250000000000001</v>
      </c>
      <c r="J982" s="54">
        <f t="shared" si="150"/>
        <v>450.80000000000007</v>
      </c>
      <c r="K982" s="54">
        <f t="shared" si="151"/>
        <v>99.176000000000016</v>
      </c>
      <c r="L982" s="245">
        <f t="shared" si="147"/>
        <v>214.13000000000002</v>
      </c>
      <c r="M982" s="245">
        <v>12.220600000000001</v>
      </c>
      <c r="N982" s="56">
        <f t="shared" si="148"/>
        <v>0.91203782894736851</v>
      </c>
    </row>
    <row r="983" spans="1:14" x14ac:dyDescent="0.2">
      <c r="A983" s="59">
        <f t="shared" si="152"/>
        <v>19</v>
      </c>
      <c r="B983" s="240">
        <v>3</v>
      </c>
      <c r="C983" s="57" t="s">
        <v>1297</v>
      </c>
      <c r="D983" s="57">
        <v>544.4</v>
      </c>
      <c r="E983" s="57">
        <v>105.8</v>
      </c>
      <c r="F983" s="57">
        <v>74</v>
      </c>
      <c r="G983" s="57">
        <f t="shared" si="146"/>
        <v>724.19999999999993</v>
      </c>
      <c r="H983" s="298">
        <v>102.9</v>
      </c>
      <c r="I983" s="54">
        <f t="shared" si="149"/>
        <v>0.12250000000000001</v>
      </c>
      <c r="J983" s="54">
        <f t="shared" si="150"/>
        <v>450.80000000000007</v>
      </c>
      <c r="K983" s="54">
        <f t="shared" si="151"/>
        <v>99.176000000000016</v>
      </c>
      <c r="L983" s="245">
        <f t="shared" si="147"/>
        <v>214.13000000000002</v>
      </c>
      <c r="M983" s="245">
        <v>12.220600000000001</v>
      </c>
      <c r="N983" s="56">
        <f t="shared" si="148"/>
        <v>1.4260224099926526</v>
      </c>
    </row>
    <row r="984" spans="1:14" x14ac:dyDescent="0.2">
      <c r="A984" s="59">
        <f t="shared" si="152"/>
        <v>20</v>
      </c>
      <c r="B984" s="240">
        <v>2</v>
      </c>
      <c r="C984" s="57" t="s">
        <v>1298</v>
      </c>
      <c r="D984" s="57">
        <v>252.4</v>
      </c>
      <c r="E984" s="57">
        <v>53</v>
      </c>
      <c r="F984" s="57">
        <v>35.4</v>
      </c>
      <c r="G984" s="57">
        <f t="shared" si="146"/>
        <v>340.79999999999995</v>
      </c>
      <c r="H984" s="298"/>
      <c r="I984" s="54">
        <f t="shared" si="149"/>
        <v>0</v>
      </c>
      <c r="J984" s="54">
        <f t="shared" si="150"/>
        <v>0</v>
      </c>
      <c r="K984" s="54">
        <f t="shared" si="151"/>
        <v>0</v>
      </c>
      <c r="L984" s="245">
        <f t="shared" si="147"/>
        <v>0</v>
      </c>
      <c r="M984" s="245">
        <v>0</v>
      </c>
      <c r="N984" s="56">
        <f t="shared" si="148"/>
        <v>0</v>
      </c>
    </row>
    <row r="985" spans="1:14" x14ac:dyDescent="0.2">
      <c r="A985" s="59">
        <f t="shared" si="152"/>
        <v>21</v>
      </c>
      <c r="B985" s="240">
        <v>3</v>
      </c>
      <c r="C985" s="57" t="s">
        <v>1299</v>
      </c>
      <c r="D985" s="57">
        <v>446.3</v>
      </c>
      <c r="E985" s="57">
        <v>12.4</v>
      </c>
      <c r="F985" s="57">
        <v>75.400000000000006</v>
      </c>
      <c r="G985" s="57">
        <f t="shared" si="146"/>
        <v>534.1</v>
      </c>
      <c r="H985" s="298">
        <v>42</v>
      </c>
      <c r="I985" s="54">
        <f t="shared" si="149"/>
        <v>0.05</v>
      </c>
      <c r="J985" s="54">
        <f t="shared" si="150"/>
        <v>184</v>
      </c>
      <c r="K985" s="54">
        <f t="shared" si="151"/>
        <v>40.479999999999997</v>
      </c>
      <c r="L985" s="245">
        <f t="shared" si="147"/>
        <v>87.399999999999991</v>
      </c>
      <c r="M985" s="245">
        <v>4.9880000000000004</v>
      </c>
      <c r="N985" s="56">
        <f t="shared" si="148"/>
        <v>0.70998879677347071</v>
      </c>
    </row>
    <row r="986" spans="1:14" x14ac:dyDescent="0.2">
      <c r="A986" s="59">
        <f t="shared" si="152"/>
        <v>22</v>
      </c>
      <c r="B986" s="240">
        <v>3</v>
      </c>
      <c r="C986" s="57" t="s">
        <v>1300</v>
      </c>
      <c r="D986" s="57">
        <v>237.5</v>
      </c>
      <c r="E986" s="57"/>
      <c r="F986" s="57"/>
      <c r="G986" s="57">
        <f t="shared" si="146"/>
        <v>237.5</v>
      </c>
      <c r="H986" s="298">
        <v>25</v>
      </c>
      <c r="I986" s="54">
        <f t="shared" si="149"/>
        <v>2.976190476190476E-2</v>
      </c>
      <c r="J986" s="54">
        <f t="shared" si="150"/>
        <v>109.52380952380952</v>
      </c>
      <c r="K986" s="54">
        <f t="shared" si="151"/>
        <v>24.095238095238095</v>
      </c>
      <c r="L986" s="245">
        <f t="shared" si="147"/>
        <v>52.023809523809518</v>
      </c>
      <c r="M986" s="245">
        <v>2.9690476190476192</v>
      </c>
      <c r="N986" s="56">
        <f t="shared" si="148"/>
        <v>0.79415538847117795</v>
      </c>
    </row>
    <row r="987" spans="1:14" x14ac:dyDescent="0.2">
      <c r="A987" s="59">
        <f t="shared" si="152"/>
        <v>23</v>
      </c>
      <c r="B987" s="240">
        <v>2</v>
      </c>
      <c r="C987" s="57" t="s">
        <v>1301</v>
      </c>
      <c r="D987" s="57">
        <v>159.5</v>
      </c>
      <c r="E987" s="57"/>
      <c r="F987" s="57">
        <v>91.9</v>
      </c>
      <c r="G987" s="57">
        <f t="shared" si="146"/>
        <v>251.4</v>
      </c>
      <c r="H987" s="298"/>
      <c r="I987" s="54">
        <f t="shared" si="149"/>
        <v>0</v>
      </c>
      <c r="J987" s="54">
        <f t="shared" si="150"/>
        <v>0</v>
      </c>
      <c r="K987" s="54">
        <f t="shared" si="151"/>
        <v>0</v>
      </c>
      <c r="L987" s="245">
        <f t="shared" si="147"/>
        <v>0</v>
      </c>
      <c r="M987" s="245">
        <v>0</v>
      </c>
      <c r="N987" s="56">
        <f t="shared" si="148"/>
        <v>0</v>
      </c>
    </row>
    <row r="988" spans="1:14" x14ac:dyDescent="0.2">
      <c r="A988" s="59">
        <f t="shared" si="152"/>
        <v>24</v>
      </c>
      <c r="B988" s="240">
        <v>4</v>
      </c>
      <c r="C988" s="57" t="s">
        <v>1302</v>
      </c>
      <c r="D988" s="57">
        <v>6036.5</v>
      </c>
      <c r="E988" s="57"/>
      <c r="F988" s="57">
        <v>57.9</v>
      </c>
      <c r="G988" s="57">
        <f t="shared" si="146"/>
        <v>6094.4</v>
      </c>
      <c r="H988" s="324">
        <v>350</v>
      </c>
      <c r="I988" s="54">
        <f t="shared" si="149"/>
        <v>0.41666666666666669</v>
      </c>
      <c r="J988" s="54">
        <f t="shared" si="150"/>
        <v>1533.3333333333335</v>
      </c>
      <c r="K988" s="54">
        <f t="shared" si="151"/>
        <v>337.33333333333337</v>
      </c>
      <c r="L988" s="245">
        <f t="shared" si="147"/>
        <v>728.33333333333337</v>
      </c>
      <c r="M988" s="245">
        <v>11.294257142857143</v>
      </c>
      <c r="N988" s="56">
        <f t="shared" si="148"/>
        <v>0.43241849700039053</v>
      </c>
    </row>
    <row r="989" spans="1:14" x14ac:dyDescent="0.2">
      <c r="A989" s="59">
        <f t="shared" si="152"/>
        <v>25</v>
      </c>
      <c r="B989" s="240">
        <v>4</v>
      </c>
      <c r="C989" s="57" t="s">
        <v>1303</v>
      </c>
      <c r="D989" s="57">
        <v>5942.78</v>
      </c>
      <c r="E989" s="57">
        <v>26.3</v>
      </c>
      <c r="F989" s="57">
        <v>169.5</v>
      </c>
      <c r="G989" s="57">
        <f t="shared" si="146"/>
        <v>6138.58</v>
      </c>
      <c r="H989" s="324">
        <v>350</v>
      </c>
      <c r="I989" s="54">
        <f t="shared" si="149"/>
        <v>0.41666666666666669</v>
      </c>
      <c r="J989" s="54">
        <f t="shared" si="150"/>
        <v>1533.3333333333335</v>
      </c>
      <c r="K989" s="54">
        <f t="shared" si="151"/>
        <v>337.33333333333337</v>
      </c>
      <c r="L989" s="245">
        <f t="shared" si="147"/>
        <v>728.33333333333337</v>
      </c>
      <c r="M989" s="245">
        <v>12.220600000000001</v>
      </c>
      <c r="N989" s="56">
        <f t="shared" si="148"/>
        <v>0.43939378540009905</v>
      </c>
    </row>
    <row r="990" spans="1:14" x14ac:dyDescent="0.2">
      <c r="A990" s="59">
        <f t="shared" si="152"/>
        <v>26</v>
      </c>
      <c r="B990" s="240">
        <v>3</v>
      </c>
      <c r="C990" s="57" t="s">
        <v>1304</v>
      </c>
      <c r="D990" s="57">
        <v>362.7</v>
      </c>
      <c r="E990" s="57"/>
      <c r="F990" s="57">
        <v>64.8</v>
      </c>
      <c r="G990" s="57">
        <f t="shared" si="146"/>
        <v>427.5</v>
      </c>
      <c r="H990" s="298">
        <v>70</v>
      </c>
      <c r="I990" s="54">
        <f t="shared" si="149"/>
        <v>8.3333333333333329E-2</v>
      </c>
      <c r="J990" s="54">
        <f t="shared" si="150"/>
        <v>306.66666666666663</v>
      </c>
      <c r="K990" s="54">
        <f t="shared" si="151"/>
        <v>67.466666666666654</v>
      </c>
      <c r="L990" s="245">
        <f t="shared" si="147"/>
        <v>145.66666666666663</v>
      </c>
      <c r="M990" s="245">
        <v>8.3133333333333326</v>
      </c>
      <c r="N990" s="56">
        <f t="shared" si="148"/>
        <v>1.456061023802959</v>
      </c>
    </row>
    <row r="991" spans="1:14" x14ac:dyDescent="0.2">
      <c r="A991" s="59">
        <f t="shared" si="152"/>
        <v>27</v>
      </c>
      <c r="B991" s="240">
        <v>4</v>
      </c>
      <c r="C991" s="57" t="s">
        <v>1305</v>
      </c>
      <c r="D991" s="57">
        <v>5493.7</v>
      </c>
      <c r="E991" s="57"/>
      <c r="F991" s="57"/>
      <c r="G991" s="57">
        <f t="shared" si="146"/>
        <v>5493.7</v>
      </c>
      <c r="H991" s="324">
        <v>375</v>
      </c>
      <c r="I991" s="54">
        <f t="shared" si="149"/>
        <v>0.44642857142857145</v>
      </c>
      <c r="J991" s="54">
        <f t="shared" si="150"/>
        <v>1642.8571428571429</v>
      </c>
      <c r="K991" s="54">
        <f t="shared" si="151"/>
        <v>361.42857142857144</v>
      </c>
      <c r="L991" s="245">
        <f t="shared" si="147"/>
        <v>780.35714285714289</v>
      </c>
      <c r="M991" s="245">
        <v>10.344161904761904</v>
      </c>
      <c r="N991" s="56">
        <f t="shared" si="148"/>
        <v>0.50876222200841303</v>
      </c>
    </row>
    <row r="992" spans="1:14" x14ac:dyDescent="0.2">
      <c r="A992" s="59">
        <f t="shared" si="152"/>
        <v>28</v>
      </c>
      <c r="B992" s="240">
        <v>4</v>
      </c>
      <c r="C992" s="57" t="s">
        <v>1306</v>
      </c>
      <c r="D992" s="57">
        <v>5413.1</v>
      </c>
      <c r="E992" s="57"/>
      <c r="F992" s="57">
        <v>26</v>
      </c>
      <c r="G992" s="57">
        <f t="shared" si="146"/>
        <v>5439.1</v>
      </c>
      <c r="H992" s="324">
        <v>390</v>
      </c>
      <c r="I992" s="54">
        <f t="shared" si="149"/>
        <v>0.4642857142857143</v>
      </c>
      <c r="J992" s="54">
        <f t="shared" si="150"/>
        <v>1708.5714285714287</v>
      </c>
      <c r="K992" s="54">
        <f t="shared" si="151"/>
        <v>375.8857142857143</v>
      </c>
      <c r="L992" s="245">
        <f t="shared" si="147"/>
        <v>811.57142857142856</v>
      </c>
      <c r="M992" s="245">
        <v>13.099438095238094</v>
      </c>
      <c r="N992" s="56">
        <f t="shared" si="148"/>
        <v>0.53742365918305757</v>
      </c>
    </row>
    <row r="993" spans="1:14" x14ac:dyDescent="0.2">
      <c r="A993" s="59">
        <f t="shared" si="152"/>
        <v>29</v>
      </c>
      <c r="B993" s="240">
        <v>3</v>
      </c>
      <c r="C993" s="57" t="s">
        <v>1307</v>
      </c>
      <c r="D993" s="57">
        <v>420.4</v>
      </c>
      <c r="E993" s="57"/>
      <c r="F993" s="57">
        <v>81.3</v>
      </c>
      <c r="G993" s="57">
        <f t="shared" si="146"/>
        <v>501.7</v>
      </c>
      <c r="H993" s="298">
        <v>58</v>
      </c>
      <c r="I993" s="54">
        <f t="shared" si="149"/>
        <v>6.9047619047619052E-2</v>
      </c>
      <c r="J993" s="54">
        <f t="shared" si="150"/>
        <v>254.0952380952381</v>
      </c>
      <c r="K993" s="54">
        <f t="shared" si="151"/>
        <v>55.900952380952383</v>
      </c>
      <c r="L993" s="245">
        <f t="shared" si="147"/>
        <v>120.6952380952381</v>
      </c>
      <c r="M993" s="245">
        <v>6.8881904761904771</v>
      </c>
      <c r="N993" s="56">
        <f t="shared" si="148"/>
        <v>1.0408649358887228</v>
      </c>
    </row>
    <row r="994" spans="1:14" x14ac:dyDescent="0.2">
      <c r="A994" s="59">
        <f t="shared" si="152"/>
        <v>30</v>
      </c>
      <c r="B994" s="240">
        <v>2</v>
      </c>
      <c r="C994" s="57" t="s">
        <v>1308</v>
      </c>
      <c r="D994" s="57">
        <v>176.4</v>
      </c>
      <c r="E994" s="57"/>
      <c r="F994" s="57">
        <v>88.5</v>
      </c>
      <c r="G994" s="57">
        <f t="shared" si="146"/>
        <v>264.89999999999998</v>
      </c>
      <c r="H994" s="298"/>
      <c r="I994" s="54">
        <f t="shared" si="149"/>
        <v>0</v>
      </c>
      <c r="J994" s="54">
        <f t="shared" si="150"/>
        <v>0</v>
      </c>
      <c r="K994" s="54">
        <f t="shared" si="151"/>
        <v>0</v>
      </c>
      <c r="L994" s="245">
        <f t="shared" si="147"/>
        <v>0</v>
      </c>
      <c r="M994" s="245">
        <v>0</v>
      </c>
      <c r="N994" s="56">
        <f t="shared" si="148"/>
        <v>0</v>
      </c>
    </row>
    <row r="995" spans="1:14" x14ac:dyDescent="0.2">
      <c r="A995" s="59">
        <f t="shared" si="152"/>
        <v>31</v>
      </c>
      <c r="B995" s="240">
        <v>2</v>
      </c>
      <c r="C995" s="57" t="s">
        <v>1309</v>
      </c>
      <c r="D995" s="57">
        <v>476.7</v>
      </c>
      <c r="E995" s="57"/>
      <c r="F995" s="57">
        <v>38</v>
      </c>
      <c r="G995" s="57">
        <f t="shared" si="146"/>
        <v>514.70000000000005</v>
      </c>
      <c r="H995" s="298"/>
      <c r="I995" s="54">
        <f t="shared" si="149"/>
        <v>0</v>
      </c>
      <c r="J995" s="54">
        <f t="shared" si="150"/>
        <v>0</v>
      </c>
      <c r="K995" s="54">
        <f t="shared" si="151"/>
        <v>0</v>
      </c>
      <c r="L995" s="245">
        <f t="shared" si="147"/>
        <v>0</v>
      </c>
      <c r="M995" s="245">
        <v>0</v>
      </c>
      <c r="N995" s="56">
        <f t="shared" si="148"/>
        <v>0</v>
      </c>
    </row>
    <row r="996" spans="1:14" x14ac:dyDescent="0.2">
      <c r="A996" s="59">
        <f t="shared" si="152"/>
        <v>32</v>
      </c>
      <c r="B996" s="240">
        <v>3</v>
      </c>
      <c r="C996" s="57" t="s">
        <v>1314</v>
      </c>
      <c r="D996" s="57">
        <v>474.8</v>
      </c>
      <c r="E996" s="57"/>
      <c r="F996" s="57"/>
      <c r="G996" s="57">
        <f t="shared" si="146"/>
        <v>474.8</v>
      </c>
      <c r="H996" s="298">
        <v>60</v>
      </c>
      <c r="I996" s="54">
        <f t="shared" si="149"/>
        <v>7.1428571428571425E-2</v>
      </c>
      <c r="J996" s="54">
        <f t="shared" si="150"/>
        <v>262.85714285714283</v>
      </c>
      <c r="K996" s="54">
        <f t="shared" si="151"/>
        <v>57.828571428571422</v>
      </c>
      <c r="L996" s="245">
        <f t="shared" si="147"/>
        <v>124.85714285714283</v>
      </c>
      <c r="M996" s="245">
        <v>7.1257142857142854</v>
      </c>
      <c r="N996" s="56">
        <f t="shared" si="148"/>
        <v>0.95338789264652779</v>
      </c>
    </row>
    <row r="997" spans="1:14" x14ac:dyDescent="0.2">
      <c r="A997" s="59">
        <f t="shared" si="152"/>
        <v>33</v>
      </c>
      <c r="B997" s="240">
        <v>2</v>
      </c>
      <c r="C997" s="57" t="s">
        <v>1315</v>
      </c>
      <c r="D997" s="57">
        <v>667.03</v>
      </c>
      <c r="E997" s="57"/>
      <c r="F997" s="57"/>
      <c r="G997" s="57">
        <f t="shared" si="146"/>
        <v>667.03</v>
      </c>
      <c r="H997" s="298"/>
      <c r="I997" s="54">
        <f t="shared" si="149"/>
        <v>0</v>
      </c>
      <c r="J997" s="54">
        <f t="shared" si="150"/>
        <v>0</v>
      </c>
      <c r="K997" s="54">
        <f t="shared" si="151"/>
        <v>0</v>
      </c>
      <c r="L997" s="245">
        <f t="shared" si="147"/>
        <v>0</v>
      </c>
      <c r="M997" s="245">
        <v>0</v>
      </c>
      <c r="N997" s="56">
        <f t="shared" si="148"/>
        <v>0</v>
      </c>
    </row>
    <row r="998" spans="1:14" x14ac:dyDescent="0.2">
      <c r="A998" s="59">
        <f t="shared" si="152"/>
        <v>34</v>
      </c>
      <c r="B998" s="240">
        <v>3</v>
      </c>
      <c r="C998" s="57" t="s">
        <v>1316</v>
      </c>
      <c r="D998" s="57">
        <v>1023.7</v>
      </c>
      <c r="E998" s="57"/>
      <c r="F998" s="57"/>
      <c r="G998" s="57">
        <f t="shared" si="146"/>
        <v>1023.7</v>
      </c>
      <c r="H998" s="298">
        <v>98.5</v>
      </c>
      <c r="I998" s="54">
        <f t="shared" si="149"/>
        <v>0.11726190476190476</v>
      </c>
      <c r="J998" s="54">
        <f t="shared" si="150"/>
        <v>431.52380952380952</v>
      </c>
      <c r="K998" s="54">
        <f t="shared" si="151"/>
        <v>94.935238095238091</v>
      </c>
      <c r="L998" s="245">
        <f t="shared" si="147"/>
        <v>204.97380952380951</v>
      </c>
      <c r="M998" s="245">
        <v>11.698047619047619</v>
      </c>
      <c r="N998" s="56">
        <f t="shared" si="148"/>
        <v>0.72592644794559413</v>
      </c>
    </row>
    <row r="999" spans="1:14" x14ac:dyDescent="0.2">
      <c r="A999" s="59">
        <f t="shared" si="152"/>
        <v>35</v>
      </c>
      <c r="B999" s="240">
        <v>3</v>
      </c>
      <c r="C999" s="57" t="s">
        <v>1320</v>
      </c>
      <c r="D999" s="57">
        <v>214.1</v>
      </c>
      <c r="E999" s="57"/>
      <c r="F999" s="57"/>
      <c r="G999" s="57">
        <f t="shared" si="146"/>
        <v>214.1</v>
      </c>
      <c r="H999" s="298"/>
      <c r="I999" s="54">
        <f t="shared" si="149"/>
        <v>0</v>
      </c>
      <c r="J999" s="54">
        <f t="shared" si="150"/>
        <v>0</v>
      </c>
      <c r="K999" s="54">
        <f t="shared" si="151"/>
        <v>0</v>
      </c>
      <c r="L999" s="245">
        <f t="shared" si="147"/>
        <v>0</v>
      </c>
      <c r="M999" s="245">
        <v>0</v>
      </c>
      <c r="N999" s="56">
        <f t="shared" si="148"/>
        <v>0</v>
      </c>
    </row>
    <row r="1000" spans="1:14" x14ac:dyDescent="0.2">
      <c r="A1000" s="59">
        <f t="shared" si="152"/>
        <v>36</v>
      </c>
      <c r="B1000" s="240">
        <v>3</v>
      </c>
      <c r="C1000" s="57" t="s">
        <v>1321</v>
      </c>
      <c r="D1000" s="57">
        <v>396.1</v>
      </c>
      <c r="E1000" s="57"/>
      <c r="F1000" s="57">
        <v>77.8</v>
      </c>
      <c r="G1000" s="57">
        <f t="shared" si="146"/>
        <v>473.90000000000003</v>
      </c>
      <c r="H1000" s="298">
        <v>65</v>
      </c>
      <c r="I1000" s="54">
        <f t="shared" si="149"/>
        <v>7.7380952380952384E-2</v>
      </c>
      <c r="J1000" s="54">
        <f t="shared" si="150"/>
        <v>284.76190476190476</v>
      </c>
      <c r="K1000" s="54">
        <f t="shared" si="151"/>
        <v>62.647619047619045</v>
      </c>
      <c r="L1000" s="245">
        <f t="shared" si="147"/>
        <v>135.26190476190476</v>
      </c>
      <c r="M1000" s="245">
        <v>7.7195238095238103</v>
      </c>
      <c r="N1000" s="56">
        <f t="shared" si="148"/>
        <v>1.2380483523881656</v>
      </c>
    </row>
    <row r="1001" spans="1:14" x14ac:dyDescent="0.2">
      <c r="A1001" s="59">
        <f t="shared" si="152"/>
        <v>37</v>
      </c>
      <c r="B1001" s="240">
        <v>3</v>
      </c>
      <c r="C1001" s="57" t="s">
        <v>1322</v>
      </c>
      <c r="D1001" s="57">
        <v>479.6</v>
      </c>
      <c r="E1001" s="57"/>
      <c r="F1001" s="57"/>
      <c r="G1001" s="57">
        <f t="shared" si="146"/>
        <v>479.6</v>
      </c>
      <c r="H1001" s="298">
        <v>81</v>
      </c>
      <c r="I1001" s="54">
        <f t="shared" si="149"/>
        <v>9.6428571428571433E-2</v>
      </c>
      <c r="J1001" s="54">
        <f t="shared" si="150"/>
        <v>354.85714285714289</v>
      </c>
      <c r="K1001" s="54">
        <f t="shared" si="151"/>
        <v>78.068571428571431</v>
      </c>
      <c r="L1001" s="245">
        <f t="shared" si="147"/>
        <v>168.55714285714288</v>
      </c>
      <c r="M1001" s="245">
        <v>9.6197142857142861</v>
      </c>
      <c r="N1001" s="56">
        <f t="shared" si="148"/>
        <v>1.2741921839628263</v>
      </c>
    </row>
    <row r="1002" spans="1:14" x14ac:dyDescent="0.2">
      <c r="A1002" s="59">
        <f t="shared" si="152"/>
        <v>38</v>
      </c>
      <c r="B1002" s="240">
        <v>3</v>
      </c>
      <c r="C1002" s="57" t="s">
        <v>1323</v>
      </c>
      <c r="D1002" s="57">
        <v>415.6</v>
      </c>
      <c r="E1002" s="57"/>
      <c r="F1002" s="57"/>
      <c r="G1002" s="57">
        <f t="shared" si="146"/>
        <v>415.6</v>
      </c>
      <c r="H1002" s="297">
        <v>55</v>
      </c>
      <c r="I1002" s="54">
        <f t="shared" si="149"/>
        <v>6.5476190476190479E-2</v>
      </c>
      <c r="J1002" s="54">
        <f t="shared" si="150"/>
        <v>240.95238095238096</v>
      </c>
      <c r="K1002" s="54">
        <f t="shared" si="151"/>
        <v>53.009523809523813</v>
      </c>
      <c r="L1002" s="245">
        <f t="shared" si="147"/>
        <v>114.45238095238095</v>
      </c>
      <c r="M1002" s="245">
        <v>6.5319047619047623</v>
      </c>
      <c r="N1002" s="56">
        <f t="shared" si="148"/>
        <v>0.99842682982721465</v>
      </c>
    </row>
    <row r="1003" spans="1:14" x14ac:dyDescent="0.2">
      <c r="A1003" s="59">
        <f t="shared" si="152"/>
        <v>39</v>
      </c>
      <c r="B1003" s="240">
        <v>2</v>
      </c>
      <c r="C1003" s="57" t="s">
        <v>1324</v>
      </c>
      <c r="D1003" s="57">
        <v>338.9</v>
      </c>
      <c r="E1003" s="57"/>
      <c r="F1003" s="57">
        <v>73.099999999999994</v>
      </c>
      <c r="G1003" s="57">
        <f t="shared" si="146"/>
        <v>412</v>
      </c>
      <c r="H1003" s="297">
        <v>67</v>
      </c>
      <c r="I1003" s="54">
        <f t="shared" si="149"/>
        <v>7.9761904761904756E-2</v>
      </c>
      <c r="J1003" s="54">
        <f t="shared" si="150"/>
        <v>293.52380952380952</v>
      </c>
      <c r="K1003" s="54">
        <f t="shared" si="151"/>
        <v>64.575238095238092</v>
      </c>
      <c r="L1003" s="245">
        <f t="shared" si="147"/>
        <v>139.42380952380952</v>
      </c>
      <c r="M1003" s="245">
        <v>7.9570476190476187</v>
      </c>
      <c r="N1003" s="56">
        <f t="shared" si="148"/>
        <v>1.4915311441779426</v>
      </c>
    </row>
    <row r="1004" spans="1:14" x14ac:dyDescent="0.2">
      <c r="A1004" s="59">
        <f t="shared" si="152"/>
        <v>40</v>
      </c>
      <c r="B1004" s="240">
        <v>1</v>
      </c>
      <c r="C1004" s="57" t="s">
        <v>1325</v>
      </c>
      <c r="D1004" s="57">
        <v>154.69999999999999</v>
      </c>
      <c r="E1004" s="57"/>
      <c r="F1004" s="57"/>
      <c r="G1004" s="57">
        <f t="shared" si="146"/>
        <v>154.69999999999999</v>
      </c>
      <c r="H1004" s="297"/>
      <c r="I1004" s="54">
        <f t="shared" si="149"/>
        <v>0</v>
      </c>
      <c r="J1004" s="54">
        <f t="shared" si="150"/>
        <v>0</v>
      </c>
      <c r="K1004" s="54">
        <f t="shared" si="151"/>
        <v>0</v>
      </c>
      <c r="L1004" s="245">
        <f t="shared" si="147"/>
        <v>0</v>
      </c>
      <c r="M1004" s="245">
        <v>0</v>
      </c>
      <c r="N1004" s="56">
        <f t="shared" si="148"/>
        <v>0</v>
      </c>
    </row>
    <row r="1005" spans="1:14" x14ac:dyDescent="0.2">
      <c r="A1005" s="59">
        <f t="shared" si="152"/>
        <v>41</v>
      </c>
      <c r="B1005" s="240">
        <v>2</v>
      </c>
      <c r="C1005" s="57" t="s">
        <v>1326</v>
      </c>
      <c r="D1005" s="57">
        <v>127</v>
      </c>
      <c r="E1005" s="57">
        <v>51.8</v>
      </c>
      <c r="F1005" s="57"/>
      <c r="G1005" s="57">
        <f t="shared" si="146"/>
        <v>178.8</v>
      </c>
      <c r="H1005" s="297"/>
      <c r="I1005" s="54">
        <f t="shared" si="149"/>
        <v>0</v>
      </c>
      <c r="J1005" s="54">
        <f t="shared" si="150"/>
        <v>0</v>
      </c>
      <c r="K1005" s="54">
        <f t="shared" si="151"/>
        <v>0</v>
      </c>
      <c r="L1005" s="245">
        <f t="shared" si="147"/>
        <v>0</v>
      </c>
      <c r="M1005" s="245">
        <v>0</v>
      </c>
      <c r="N1005" s="56">
        <f t="shared" si="148"/>
        <v>0</v>
      </c>
    </row>
    <row r="1006" spans="1:14" x14ac:dyDescent="0.2">
      <c r="A1006" s="59">
        <f t="shared" si="152"/>
        <v>42</v>
      </c>
      <c r="B1006" s="240">
        <v>2</v>
      </c>
      <c r="C1006" s="57" t="s">
        <v>1327</v>
      </c>
      <c r="D1006" s="57">
        <v>228.6</v>
      </c>
      <c r="E1006" s="57"/>
      <c r="F1006" s="57"/>
      <c r="G1006" s="57">
        <f t="shared" si="146"/>
        <v>228.6</v>
      </c>
      <c r="H1006" s="297"/>
      <c r="I1006" s="54">
        <f t="shared" si="149"/>
        <v>0</v>
      </c>
      <c r="J1006" s="54">
        <f t="shared" si="150"/>
        <v>0</v>
      </c>
      <c r="K1006" s="54">
        <f t="shared" si="151"/>
        <v>0</v>
      </c>
      <c r="L1006" s="245">
        <f t="shared" si="147"/>
        <v>0</v>
      </c>
      <c r="M1006" s="245">
        <v>0</v>
      </c>
      <c r="N1006" s="56">
        <f t="shared" si="148"/>
        <v>0</v>
      </c>
    </row>
    <row r="1007" spans="1:14" x14ac:dyDescent="0.2">
      <c r="A1007" s="59">
        <f t="shared" si="152"/>
        <v>43</v>
      </c>
      <c r="B1007" s="240">
        <v>2</v>
      </c>
      <c r="C1007" s="57" t="s">
        <v>1328</v>
      </c>
      <c r="D1007" s="57">
        <v>211.7</v>
      </c>
      <c r="E1007" s="57"/>
      <c r="F1007" s="57"/>
      <c r="G1007" s="57">
        <f t="shared" si="146"/>
        <v>211.7</v>
      </c>
      <c r="H1007" s="297"/>
      <c r="I1007" s="54">
        <f t="shared" si="149"/>
        <v>0</v>
      </c>
      <c r="J1007" s="54">
        <f t="shared" si="150"/>
        <v>0</v>
      </c>
      <c r="K1007" s="54">
        <f t="shared" si="151"/>
        <v>0</v>
      </c>
      <c r="L1007" s="245">
        <f t="shared" si="147"/>
        <v>0</v>
      </c>
      <c r="M1007" s="245">
        <v>0</v>
      </c>
      <c r="N1007" s="56">
        <f t="shared" si="148"/>
        <v>0</v>
      </c>
    </row>
    <row r="1008" spans="1:14" x14ac:dyDescent="0.2">
      <c r="A1008" s="59">
        <f t="shared" si="152"/>
        <v>44</v>
      </c>
      <c r="B1008" s="240">
        <v>2</v>
      </c>
      <c r="C1008" s="57" t="s">
        <v>1329</v>
      </c>
      <c r="D1008" s="57">
        <v>209.66</v>
      </c>
      <c r="E1008" s="57"/>
      <c r="F1008" s="29"/>
      <c r="G1008" s="57">
        <f t="shared" si="146"/>
        <v>209.66</v>
      </c>
      <c r="H1008" s="297"/>
      <c r="I1008" s="54">
        <f t="shared" si="149"/>
        <v>0</v>
      </c>
      <c r="J1008" s="54">
        <f t="shared" si="150"/>
        <v>0</v>
      </c>
      <c r="K1008" s="54">
        <f t="shared" si="151"/>
        <v>0</v>
      </c>
      <c r="L1008" s="245">
        <f t="shared" si="147"/>
        <v>0</v>
      </c>
      <c r="M1008" s="245">
        <v>0</v>
      </c>
      <c r="N1008" s="56">
        <f t="shared" si="148"/>
        <v>0</v>
      </c>
    </row>
    <row r="1009" spans="1:14" x14ac:dyDescent="0.2">
      <c r="A1009" s="59">
        <f t="shared" si="152"/>
        <v>45</v>
      </c>
      <c r="B1009" s="240">
        <v>2</v>
      </c>
      <c r="C1009" s="57" t="s">
        <v>1330</v>
      </c>
      <c r="D1009" s="57">
        <v>211.9</v>
      </c>
      <c r="E1009" s="57"/>
      <c r="F1009" s="57"/>
      <c r="G1009" s="57">
        <f t="shared" si="146"/>
        <v>211.9</v>
      </c>
      <c r="H1009" s="297"/>
      <c r="I1009" s="54">
        <f t="shared" si="149"/>
        <v>0</v>
      </c>
      <c r="J1009" s="54">
        <f t="shared" si="150"/>
        <v>0</v>
      </c>
      <c r="K1009" s="54">
        <f t="shared" si="151"/>
        <v>0</v>
      </c>
      <c r="L1009" s="245">
        <f t="shared" si="147"/>
        <v>0</v>
      </c>
      <c r="M1009" s="245">
        <v>0</v>
      </c>
      <c r="N1009" s="56">
        <f t="shared" si="148"/>
        <v>0</v>
      </c>
    </row>
    <row r="1010" spans="1:14" x14ac:dyDescent="0.2">
      <c r="A1010" s="59">
        <f t="shared" si="152"/>
        <v>46</v>
      </c>
      <c r="B1010" s="240">
        <v>2</v>
      </c>
      <c r="C1010" s="57" t="s">
        <v>1331</v>
      </c>
      <c r="D1010" s="57">
        <v>207</v>
      </c>
      <c r="E1010" s="57"/>
      <c r="F1010" s="57"/>
      <c r="G1010" s="57">
        <f t="shared" si="146"/>
        <v>207</v>
      </c>
      <c r="H1010" s="298"/>
      <c r="I1010" s="197">
        <f t="shared" si="149"/>
        <v>0</v>
      </c>
      <c r="J1010" s="54">
        <f t="shared" si="150"/>
        <v>0</v>
      </c>
      <c r="K1010" s="54">
        <f t="shared" si="151"/>
        <v>0</v>
      </c>
      <c r="L1010" s="245">
        <f t="shared" si="147"/>
        <v>0</v>
      </c>
      <c r="M1010" s="245">
        <v>0</v>
      </c>
      <c r="N1010" s="56">
        <f t="shared" si="148"/>
        <v>0</v>
      </c>
    </row>
    <row r="1011" spans="1:14" x14ac:dyDescent="0.2">
      <c r="A1011" s="59">
        <f t="shared" si="152"/>
        <v>47</v>
      </c>
      <c r="B1011" s="240">
        <v>3</v>
      </c>
      <c r="C1011" s="57" t="s">
        <v>1332</v>
      </c>
      <c r="D1011" s="57">
        <v>513.6</v>
      </c>
      <c r="E1011" s="57"/>
      <c r="F1011" s="57"/>
      <c r="G1011" s="57">
        <f t="shared" si="146"/>
        <v>513.6</v>
      </c>
      <c r="H1011" s="298">
        <v>90</v>
      </c>
      <c r="I1011" s="197">
        <f t="shared" si="149"/>
        <v>0.10714285714285714</v>
      </c>
      <c r="J1011" s="54">
        <f t="shared" si="150"/>
        <v>394.28571428571428</v>
      </c>
      <c r="K1011" s="54">
        <f t="shared" si="151"/>
        <v>86.742857142857147</v>
      </c>
      <c r="L1011" s="245">
        <f t="shared" si="147"/>
        <v>187.28571428571428</v>
      </c>
      <c r="M1011" s="245">
        <v>10.688571428571429</v>
      </c>
      <c r="N1011" s="56">
        <f t="shared" si="148"/>
        <v>1.3220460614152203</v>
      </c>
    </row>
    <row r="1012" spans="1:14" x14ac:dyDescent="0.2">
      <c r="A1012" s="59">
        <f t="shared" si="152"/>
        <v>48</v>
      </c>
      <c r="B1012" s="240">
        <v>2</v>
      </c>
      <c r="C1012" s="57" t="s">
        <v>1333</v>
      </c>
      <c r="D1012" s="57">
        <v>322.89999999999998</v>
      </c>
      <c r="E1012" s="57">
        <v>13.4</v>
      </c>
      <c r="F1012" s="57"/>
      <c r="G1012" s="57">
        <f t="shared" si="146"/>
        <v>336.29999999999995</v>
      </c>
      <c r="H1012" s="298"/>
      <c r="I1012" s="197">
        <f t="shared" si="149"/>
        <v>0</v>
      </c>
      <c r="J1012" s="54">
        <f t="shared" si="150"/>
        <v>0</v>
      </c>
      <c r="K1012" s="54">
        <f t="shared" si="151"/>
        <v>0</v>
      </c>
      <c r="L1012" s="245">
        <f t="shared" si="147"/>
        <v>0</v>
      </c>
      <c r="M1012" s="245">
        <v>0</v>
      </c>
      <c r="N1012" s="56">
        <f t="shared" si="148"/>
        <v>0</v>
      </c>
    </row>
    <row r="1013" spans="1:14" x14ac:dyDescent="0.2">
      <c r="A1013" s="59">
        <f t="shared" si="152"/>
        <v>49</v>
      </c>
      <c r="B1013" s="240">
        <v>3</v>
      </c>
      <c r="C1013" s="57" t="s">
        <v>1334</v>
      </c>
      <c r="D1013" s="57">
        <v>315.5</v>
      </c>
      <c r="E1013" s="57"/>
      <c r="F1013" s="57"/>
      <c r="G1013" s="57">
        <f t="shared" si="146"/>
        <v>315.5</v>
      </c>
      <c r="H1013" s="298">
        <v>65</v>
      </c>
      <c r="I1013" s="197">
        <f t="shared" si="149"/>
        <v>7.7380952380952384E-2</v>
      </c>
      <c r="J1013" s="54">
        <f t="shared" si="150"/>
        <v>284.76190476190476</v>
      </c>
      <c r="K1013" s="54">
        <f t="shared" si="151"/>
        <v>62.647619047619045</v>
      </c>
      <c r="L1013" s="245">
        <f t="shared" si="147"/>
        <v>135.26190476190476</v>
      </c>
      <c r="M1013" s="245">
        <v>7.7195238095238103</v>
      </c>
      <c r="N1013" s="56">
        <f t="shared" si="148"/>
        <v>1.5543294845672024</v>
      </c>
    </row>
    <row r="1014" spans="1:14" x14ac:dyDescent="0.2">
      <c r="A1014" s="59">
        <f t="shared" si="152"/>
        <v>50</v>
      </c>
      <c r="B1014" s="240">
        <v>3</v>
      </c>
      <c r="C1014" s="57" t="s">
        <v>1335</v>
      </c>
      <c r="D1014" s="57">
        <v>375.8</v>
      </c>
      <c r="E1014" s="57"/>
      <c r="F1014" s="57"/>
      <c r="G1014" s="57">
        <f t="shared" si="146"/>
        <v>375.8</v>
      </c>
      <c r="H1014" s="298">
        <v>75</v>
      </c>
      <c r="I1014" s="197">
        <f t="shared" si="149"/>
        <v>8.9285714285714288E-2</v>
      </c>
      <c r="J1014" s="54">
        <f t="shared" si="150"/>
        <v>328.57142857142856</v>
      </c>
      <c r="K1014" s="54">
        <f t="shared" si="151"/>
        <v>72.285714285714278</v>
      </c>
      <c r="L1014" s="245">
        <f t="shared" si="147"/>
        <v>156.07142857142856</v>
      </c>
      <c r="M1014" s="245">
        <v>8.9071428571428584</v>
      </c>
      <c r="N1014" s="56">
        <f t="shared" si="148"/>
        <v>1.5056831141184517</v>
      </c>
    </row>
    <row r="1015" spans="1:14" x14ac:dyDescent="0.2">
      <c r="A1015" s="59">
        <f t="shared" si="152"/>
        <v>51</v>
      </c>
      <c r="B1015" s="240">
        <v>2</v>
      </c>
      <c r="C1015" s="57" t="s">
        <v>1341</v>
      </c>
      <c r="D1015" s="57">
        <v>267.3</v>
      </c>
      <c r="E1015" s="57"/>
      <c r="F1015" s="57"/>
      <c r="G1015" s="57">
        <f t="shared" si="146"/>
        <v>267.3</v>
      </c>
      <c r="H1015" s="298"/>
      <c r="I1015" s="197">
        <f t="shared" si="149"/>
        <v>0</v>
      </c>
      <c r="J1015" s="54">
        <f t="shared" si="150"/>
        <v>0</v>
      </c>
      <c r="K1015" s="54">
        <f t="shared" si="151"/>
        <v>0</v>
      </c>
      <c r="L1015" s="245">
        <f t="shared" si="147"/>
        <v>0</v>
      </c>
      <c r="M1015" s="245">
        <v>0</v>
      </c>
      <c r="N1015" s="56">
        <f t="shared" si="148"/>
        <v>0</v>
      </c>
    </row>
    <row r="1016" spans="1:14" x14ac:dyDescent="0.2">
      <c r="A1016" s="59">
        <f t="shared" si="152"/>
        <v>52</v>
      </c>
      <c r="B1016" s="240">
        <v>4</v>
      </c>
      <c r="C1016" s="57" t="s">
        <v>1342</v>
      </c>
      <c r="D1016" s="57">
        <v>505.3</v>
      </c>
      <c r="E1016" s="57"/>
      <c r="F1016" s="57"/>
      <c r="G1016" s="57">
        <f t="shared" si="146"/>
        <v>505.3</v>
      </c>
      <c r="H1016" s="298">
        <v>88</v>
      </c>
      <c r="I1016" s="197">
        <f t="shared" si="149"/>
        <v>0.10476190476190476</v>
      </c>
      <c r="J1016" s="54">
        <f t="shared" si="150"/>
        <v>385.52380952380952</v>
      </c>
      <c r="K1016" s="54">
        <f t="shared" si="151"/>
        <v>84.815238095238101</v>
      </c>
      <c r="L1016" s="245">
        <f t="shared" si="147"/>
        <v>183.12380952380951</v>
      </c>
      <c r="M1016" s="245">
        <v>10.451047619047619</v>
      </c>
      <c r="N1016" s="56">
        <f t="shared" si="148"/>
        <v>1.3139004645990595</v>
      </c>
    </row>
    <row r="1017" spans="1:14" x14ac:dyDescent="0.2">
      <c r="A1017" s="59">
        <f t="shared" si="152"/>
        <v>53</v>
      </c>
      <c r="B1017" s="240">
        <v>4</v>
      </c>
      <c r="C1017" s="57" t="s">
        <v>1343</v>
      </c>
      <c r="D1017" s="57">
        <v>500.8</v>
      </c>
      <c r="E1017" s="57"/>
      <c r="F1017" s="57"/>
      <c r="G1017" s="57">
        <f t="shared" si="146"/>
        <v>500.8</v>
      </c>
      <c r="H1017" s="297">
        <v>88</v>
      </c>
      <c r="I1017" s="54">
        <f t="shared" si="149"/>
        <v>0.10476190476190476</v>
      </c>
      <c r="J1017" s="54">
        <f t="shared" si="150"/>
        <v>385.52380952380952</v>
      </c>
      <c r="K1017" s="54">
        <f t="shared" si="151"/>
        <v>84.815238095238101</v>
      </c>
      <c r="L1017" s="245">
        <f t="shared" si="147"/>
        <v>183.12380952380951</v>
      </c>
      <c r="M1017" s="245">
        <v>10.451047619047619</v>
      </c>
      <c r="N1017" s="56">
        <f t="shared" si="148"/>
        <v>1.3257066788376692</v>
      </c>
    </row>
    <row r="1018" spans="1:14" x14ac:dyDescent="0.2">
      <c r="A1018" s="59">
        <f t="shared" si="152"/>
        <v>54</v>
      </c>
      <c r="B1018" s="240">
        <v>4</v>
      </c>
      <c r="C1018" s="57" t="s">
        <v>1344</v>
      </c>
      <c r="D1018" s="57">
        <v>494</v>
      </c>
      <c r="E1018" s="57"/>
      <c r="F1018" s="57"/>
      <c r="G1018" s="57">
        <f t="shared" si="146"/>
        <v>494</v>
      </c>
      <c r="H1018" s="297">
        <v>80</v>
      </c>
      <c r="I1018" s="54">
        <f t="shared" si="149"/>
        <v>9.5238095238095233E-2</v>
      </c>
      <c r="J1018" s="54">
        <f t="shared" si="150"/>
        <v>350.47619047619048</v>
      </c>
      <c r="K1018" s="54">
        <f t="shared" si="151"/>
        <v>77.104761904761901</v>
      </c>
      <c r="L1018" s="245">
        <f t="shared" si="147"/>
        <v>166.47619047619048</v>
      </c>
      <c r="M1018" s="245">
        <v>9.5009523809523806</v>
      </c>
      <c r="N1018" s="56">
        <f t="shared" si="148"/>
        <v>1.2217775207248893</v>
      </c>
    </row>
    <row r="1019" spans="1:14" x14ac:dyDescent="0.2">
      <c r="A1019" s="59">
        <f t="shared" si="152"/>
        <v>55</v>
      </c>
      <c r="B1019" s="240">
        <v>4</v>
      </c>
      <c r="C1019" s="57" t="s">
        <v>1345</v>
      </c>
      <c r="D1019" s="57">
        <v>504.3</v>
      </c>
      <c r="E1019" s="57"/>
      <c r="F1019" s="57"/>
      <c r="G1019" s="57">
        <f t="shared" si="146"/>
        <v>504.3</v>
      </c>
      <c r="H1019" s="297">
        <v>83</v>
      </c>
      <c r="I1019" s="54">
        <f t="shared" si="149"/>
        <v>9.8809523809523805E-2</v>
      </c>
      <c r="J1019" s="54">
        <f t="shared" si="150"/>
        <v>363.61904761904759</v>
      </c>
      <c r="K1019" s="54">
        <f t="shared" si="151"/>
        <v>79.996190476190478</v>
      </c>
      <c r="L1019" s="245">
        <f t="shared" si="147"/>
        <v>172.71904761904759</v>
      </c>
      <c r="M1019" s="245">
        <v>9.8572380952380954</v>
      </c>
      <c r="N1019" s="56">
        <f t="shared" si="148"/>
        <v>1.2417043898661984</v>
      </c>
    </row>
    <row r="1020" spans="1:14" x14ac:dyDescent="0.2">
      <c r="A1020" s="59">
        <f t="shared" si="152"/>
        <v>56</v>
      </c>
      <c r="B1020" s="240">
        <v>2</v>
      </c>
      <c r="C1020" s="57" t="s">
        <v>1346</v>
      </c>
      <c r="D1020" s="57">
        <v>272.3</v>
      </c>
      <c r="E1020" s="57"/>
      <c r="F1020" s="57"/>
      <c r="G1020" s="57">
        <f t="shared" si="146"/>
        <v>272.3</v>
      </c>
      <c r="H1020" s="297"/>
      <c r="I1020" s="54">
        <f t="shared" si="149"/>
        <v>0</v>
      </c>
      <c r="J1020" s="54">
        <f t="shared" si="150"/>
        <v>0</v>
      </c>
      <c r="K1020" s="54">
        <f t="shared" si="151"/>
        <v>0</v>
      </c>
      <c r="L1020" s="245">
        <f t="shared" si="147"/>
        <v>0</v>
      </c>
      <c r="M1020" s="245">
        <v>0</v>
      </c>
      <c r="N1020" s="56">
        <f t="shared" si="148"/>
        <v>0</v>
      </c>
    </row>
    <row r="1021" spans="1:14" x14ac:dyDescent="0.2">
      <c r="A1021" s="59">
        <f t="shared" si="152"/>
        <v>57</v>
      </c>
      <c r="B1021" s="240">
        <v>4</v>
      </c>
      <c r="C1021" s="57" t="s">
        <v>1347</v>
      </c>
      <c r="D1021" s="57">
        <v>388.84</v>
      </c>
      <c r="E1021" s="57"/>
      <c r="F1021" s="57"/>
      <c r="G1021" s="57">
        <f t="shared" si="146"/>
        <v>388.84</v>
      </c>
      <c r="H1021" s="297">
        <v>70</v>
      </c>
      <c r="I1021" s="54">
        <f t="shared" si="149"/>
        <v>8.3333333333333329E-2</v>
      </c>
      <c r="J1021" s="54">
        <f t="shared" si="150"/>
        <v>306.66666666666663</v>
      </c>
      <c r="K1021" s="54">
        <f t="shared" si="151"/>
        <v>67.466666666666654</v>
      </c>
      <c r="L1021" s="245">
        <f t="shared" si="147"/>
        <v>145.66666666666663</v>
      </c>
      <c r="M1021" s="245">
        <v>8.3133333333333326</v>
      </c>
      <c r="N1021" s="56">
        <f t="shared" si="148"/>
        <v>1.358176456468813</v>
      </c>
    </row>
    <row r="1022" spans="1:14" x14ac:dyDescent="0.2">
      <c r="A1022" s="59">
        <f t="shared" si="152"/>
        <v>58</v>
      </c>
      <c r="B1022" s="240">
        <v>4</v>
      </c>
      <c r="C1022" s="57" t="s">
        <v>1348</v>
      </c>
      <c r="D1022" s="57">
        <v>441.6</v>
      </c>
      <c r="E1022" s="57"/>
      <c r="F1022" s="57"/>
      <c r="G1022" s="57">
        <f t="shared" si="146"/>
        <v>441.6</v>
      </c>
      <c r="H1022" s="297">
        <v>80</v>
      </c>
      <c r="I1022" s="54">
        <f t="shared" si="149"/>
        <v>9.5238095238095233E-2</v>
      </c>
      <c r="J1022" s="54">
        <f t="shared" si="150"/>
        <v>350.47619047619048</v>
      </c>
      <c r="K1022" s="54">
        <f t="shared" si="151"/>
        <v>77.104761904761901</v>
      </c>
      <c r="L1022" s="245">
        <f t="shared" si="147"/>
        <v>166.47619047619048</v>
      </c>
      <c r="M1022" s="245">
        <v>9.5009523809523806</v>
      </c>
      <c r="N1022" s="56">
        <f t="shared" si="148"/>
        <v>1.366752933057281</v>
      </c>
    </row>
    <row r="1023" spans="1:14" x14ac:dyDescent="0.2">
      <c r="A1023" s="59">
        <f t="shared" si="152"/>
        <v>59</v>
      </c>
      <c r="B1023" s="240">
        <v>4</v>
      </c>
      <c r="C1023" s="57" t="s">
        <v>1349</v>
      </c>
      <c r="D1023" s="57">
        <v>440.7</v>
      </c>
      <c r="E1023" s="57"/>
      <c r="F1023" s="57"/>
      <c r="G1023" s="57">
        <f t="shared" si="146"/>
        <v>440.7</v>
      </c>
      <c r="H1023" s="297">
        <v>80</v>
      </c>
      <c r="I1023" s="54">
        <f t="shared" si="149"/>
        <v>9.5238095238095233E-2</v>
      </c>
      <c r="J1023" s="54">
        <f t="shared" si="150"/>
        <v>350.47619047619048</v>
      </c>
      <c r="K1023" s="54">
        <f t="shared" si="151"/>
        <v>77.104761904761901</v>
      </c>
      <c r="L1023" s="245">
        <f t="shared" si="147"/>
        <v>166.47619047619048</v>
      </c>
      <c r="M1023" s="245">
        <v>9.5009523809523806</v>
      </c>
      <c r="N1023" s="56">
        <f t="shared" si="148"/>
        <v>1.3695441235264247</v>
      </c>
    </row>
    <row r="1024" spans="1:14" x14ac:dyDescent="0.2">
      <c r="A1024" s="59">
        <f t="shared" si="152"/>
        <v>60</v>
      </c>
      <c r="B1024" s="240">
        <v>4</v>
      </c>
      <c r="C1024" s="57" t="s">
        <v>1350</v>
      </c>
      <c r="D1024" s="57">
        <v>399.7</v>
      </c>
      <c r="E1024" s="57"/>
      <c r="F1024" s="57"/>
      <c r="G1024" s="57">
        <f t="shared" si="146"/>
        <v>399.7</v>
      </c>
      <c r="H1024" s="297">
        <v>73</v>
      </c>
      <c r="I1024" s="54">
        <f t="shared" si="149"/>
        <v>8.6904761904761901E-2</v>
      </c>
      <c r="J1024" s="54">
        <f t="shared" si="150"/>
        <v>319.8095238095238</v>
      </c>
      <c r="K1024" s="54">
        <f t="shared" si="151"/>
        <v>70.358095238095231</v>
      </c>
      <c r="L1024" s="245">
        <f t="shared" si="147"/>
        <v>151.90952380952379</v>
      </c>
      <c r="M1024" s="245">
        <v>8.6696190476190473</v>
      </c>
      <c r="N1024" s="56">
        <f t="shared" si="148"/>
        <v>1.3779003300094117</v>
      </c>
    </row>
    <row r="1025" spans="1:14" x14ac:dyDescent="0.2">
      <c r="A1025" s="59">
        <f t="shared" si="152"/>
        <v>61</v>
      </c>
      <c r="B1025" s="240">
        <v>2</v>
      </c>
      <c r="C1025" s="57" t="s">
        <v>1351</v>
      </c>
      <c r="D1025" s="57">
        <v>275.89999999999998</v>
      </c>
      <c r="E1025" s="57"/>
      <c r="F1025" s="57"/>
      <c r="G1025" s="57">
        <f t="shared" si="146"/>
        <v>275.89999999999998</v>
      </c>
      <c r="H1025" s="297"/>
      <c r="I1025" s="54">
        <f t="shared" si="149"/>
        <v>0</v>
      </c>
      <c r="J1025" s="54">
        <f t="shared" si="150"/>
        <v>0</v>
      </c>
      <c r="K1025" s="54">
        <f t="shared" si="151"/>
        <v>0</v>
      </c>
      <c r="L1025" s="245">
        <f t="shared" si="147"/>
        <v>0</v>
      </c>
      <c r="M1025" s="245">
        <v>0</v>
      </c>
      <c r="N1025" s="56">
        <f t="shared" si="148"/>
        <v>0</v>
      </c>
    </row>
    <row r="1026" spans="1:14" x14ac:dyDescent="0.2">
      <c r="A1026" s="59">
        <f t="shared" si="152"/>
        <v>62</v>
      </c>
      <c r="B1026" s="240">
        <v>4</v>
      </c>
      <c r="C1026" s="57" t="s">
        <v>1352</v>
      </c>
      <c r="D1026" s="57">
        <v>417.4</v>
      </c>
      <c r="E1026" s="57"/>
      <c r="F1026" s="57"/>
      <c r="G1026" s="57">
        <f t="shared" si="146"/>
        <v>417.4</v>
      </c>
      <c r="H1026" s="297">
        <v>75</v>
      </c>
      <c r="I1026" s="54">
        <f t="shared" si="149"/>
        <v>8.9285714285714288E-2</v>
      </c>
      <c r="J1026" s="54">
        <f t="shared" si="150"/>
        <v>328.57142857142856</v>
      </c>
      <c r="K1026" s="54">
        <f t="shared" si="151"/>
        <v>72.285714285714278</v>
      </c>
      <c r="L1026" s="245">
        <f t="shared" si="147"/>
        <v>156.07142857142856</v>
      </c>
      <c r="M1026" s="245">
        <v>8.9071428571428584</v>
      </c>
      <c r="N1026" s="56">
        <f t="shared" si="148"/>
        <v>1.3556198233965362</v>
      </c>
    </row>
    <row r="1027" spans="1:14" x14ac:dyDescent="0.2">
      <c r="A1027" s="59">
        <f t="shared" si="152"/>
        <v>63</v>
      </c>
      <c r="B1027" s="240">
        <v>4</v>
      </c>
      <c r="C1027" s="57" t="s">
        <v>1353</v>
      </c>
      <c r="D1027" s="57">
        <v>450.1</v>
      </c>
      <c r="E1027" s="57"/>
      <c r="F1027" s="57"/>
      <c r="G1027" s="57">
        <f t="shared" si="146"/>
        <v>450.1</v>
      </c>
      <c r="H1027" s="297">
        <v>75</v>
      </c>
      <c r="I1027" s="54">
        <f t="shared" si="149"/>
        <v>8.9285714285714288E-2</v>
      </c>
      <c r="J1027" s="54">
        <f t="shared" si="150"/>
        <v>328.57142857142856</v>
      </c>
      <c r="K1027" s="54">
        <f t="shared" si="151"/>
        <v>72.285714285714278</v>
      </c>
      <c r="L1027" s="245">
        <f t="shared" si="147"/>
        <v>156.07142857142856</v>
      </c>
      <c r="M1027" s="245">
        <v>8.9071428571428584</v>
      </c>
      <c r="N1027" s="56">
        <f t="shared" si="148"/>
        <v>1.2571333354492649</v>
      </c>
    </row>
    <row r="1028" spans="1:14" x14ac:dyDescent="0.2">
      <c r="A1028" s="59">
        <f t="shared" si="152"/>
        <v>64</v>
      </c>
      <c r="B1028" s="240">
        <v>4</v>
      </c>
      <c r="C1028" s="57" t="s">
        <v>1354</v>
      </c>
      <c r="D1028" s="57">
        <v>451</v>
      </c>
      <c r="E1028" s="57"/>
      <c r="F1028" s="57"/>
      <c r="G1028" s="57">
        <f t="shared" ref="G1028:G1085" si="153">D1028+E1028+F1028</f>
        <v>451</v>
      </c>
      <c r="H1028" s="297">
        <v>85</v>
      </c>
      <c r="I1028" s="54">
        <f t="shared" si="149"/>
        <v>0.10119047619047619</v>
      </c>
      <c r="J1028" s="54">
        <f t="shared" si="150"/>
        <v>372.38095238095241</v>
      </c>
      <c r="K1028" s="54">
        <f t="shared" si="151"/>
        <v>81.923809523809524</v>
      </c>
      <c r="L1028" s="245">
        <f t="shared" si="147"/>
        <v>176.88095238095238</v>
      </c>
      <c r="M1028" s="245">
        <v>10.094761904761905</v>
      </c>
      <c r="N1028" s="56">
        <f t="shared" si="148"/>
        <v>1.421907929468905</v>
      </c>
    </row>
    <row r="1029" spans="1:14" x14ac:dyDescent="0.2">
      <c r="A1029" s="59">
        <f t="shared" si="152"/>
        <v>65</v>
      </c>
      <c r="B1029" s="240">
        <v>4</v>
      </c>
      <c r="C1029" s="57" t="s">
        <v>1355</v>
      </c>
      <c r="D1029" s="57">
        <v>416.4</v>
      </c>
      <c r="E1029" s="57"/>
      <c r="F1029" s="57"/>
      <c r="G1029" s="57">
        <f t="shared" si="153"/>
        <v>416.4</v>
      </c>
      <c r="H1029" s="297">
        <v>78</v>
      </c>
      <c r="I1029" s="54">
        <f t="shared" ref="I1029:I1086" si="154">H1029/840</f>
        <v>9.285714285714286E-2</v>
      </c>
      <c r="J1029" s="54">
        <f t="shared" si="150"/>
        <v>341.71428571428572</v>
      </c>
      <c r="K1029" s="54">
        <f t="shared" ref="K1029:K1087" si="155">J1029*0.22</f>
        <v>75.177142857142854</v>
      </c>
      <c r="L1029" s="245">
        <f t="shared" ref="L1029:L1092" si="156">J1029*0.475</f>
        <v>162.31428571428572</v>
      </c>
      <c r="M1029" s="245">
        <v>9.2634285714285713</v>
      </c>
      <c r="N1029" s="56">
        <f t="shared" ref="N1029:N1092" si="157">(J1029+K1029+L1029+M1029)/D1029</f>
        <v>1.4132304103197475</v>
      </c>
    </row>
    <row r="1030" spans="1:14" x14ac:dyDescent="0.2">
      <c r="A1030" s="59">
        <f t="shared" si="152"/>
        <v>66</v>
      </c>
      <c r="B1030" s="240">
        <v>2</v>
      </c>
      <c r="C1030" s="57" t="s">
        <v>1356</v>
      </c>
      <c r="D1030" s="57">
        <v>309.8</v>
      </c>
      <c r="E1030" s="57"/>
      <c r="F1030" s="57"/>
      <c r="G1030" s="57">
        <f t="shared" si="153"/>
        <v>309.8</v>
      </c>
      <c r="H1030" s="297">
        <v>45</v>
      </c>
      <c r="I1030" s="54">
        <f t="shared" si="154"/>
        <v>5.3571428571428568E-2</v>
      </c>
      <c r="J1030" s="54">
        <f t="shared" ref="J1030:J1093" si="158">I1030*3680</f>
        <v>197.14285714285714</v>
      </c>
      <c r="K1030" s="54">
        <f t="shared" si="155"/>
        <v>43.371428571428574</v>
      </c>
      <c r="L1030" s="245">
        <f t="shared" si="156"/>
        <v>93.642857142857139</v>
      </c>
      <c r="M1030" s="245">
        <v>5.3442857142857143</v>
      </c>
      <c r="N1030" s="56">
        <f t="shared" si="157"/>
        <v>1.0958729134003504</v>
      </c>
    </row>
    <row r="1031" spans="1:14" x14ac:dyDescent="0.2">
      <c r="A1031" s="59">
        <f t="shared" ref="A1031:A1094" si="159">A1030+1</f>
        <v>67</v>
      </c>
      <c r="B1031" s="240">
        <v>2</v>
      </c>
      <c r="C1031" s="57" t="s">
        <v>1357</v>
      </c>
      <c r="D1031" s="57">
        <v>265.89999999999998</v>
      </c>
      <c r="E1031" s="57"/>
      <c r="F1031" s="57"/>
      <c r="G1031" s="57">
        <f t="shared" si="153"/>
        <v>265.89999999999998</v>
      </c>
      <c r="H1031" s="297"/>
      <c r="I1031" s="54">
        <f t="shared" si="154"/>
        <v>0</v>
      </c>
      <c r="J1031" s="54">
        <f t="shared" si="158"/>
        <v>0</v>
      </c>
      <c r="K1031" s="54">
        <f t="shared" si="155"/>
        <v>0</v>
      </c>
      <c r="L1031" s="245">
        <f t="shared" si="156"/>
        <v>0</v>
      </c>
      <c r="M1031" s="245">
        <v>0</v>
      </c>
      <c r="N1031" s="56">
        <f t="shared" si="157"/>
        <v>0</v>
      </c>
    </row>
    <row r="1032" spans="1:14" x14ac:dyDescent="0.2">
      <c r="A1032" s="59">
        <f t="shared" si="159"/>
        <v>68</v>
      </c>
      <c r="B1032" s="240">
        <v>2</v>
      </c>
      <c r="C1032" s="57" t="s">
        <v>1358</v>
      </c>
      <c r="D1032" s="57">
        <v>274</v>
      </c>
      <c r="E1032" s="57"/>
      <c r="F1032" s="57"/>
      <c r="G1032" s="57">
        <f t="shared" si="153"/>
        <v>274</v>
      </c>
      <c r="H1032" s="297"/>
      <c r="I1032" s="54">
        <f t="shared" si="154"/>
        <v>0</v>
      </c>
      <c r="J1032" s="54">
        <f t="shared" si="158"/>
        <v>0</v>
      </c>
      <c r="K1032" s="54">
        <f t="shared" si="155"/>
        <v>0</v>
      </c>
      <c r="L1032" s="245">
        <f t="shared" si="156"/>
        <v>0</v>
      </c>
      <c r="M1032" s="245">
        <v>0</v>
      </c>
      <c r="N1032" s="56">
        <f t="shared" si="157"/>
        <v>0</v>
      </c>
    </row>
    <row r="1033" spans="1:14" x14ac:dyDescent="0.2">
      <c r="A1033" s="59">
        <f t="shared" si="159"/>
        <v>69</v>
      </c>
      <c r="B1033" s="240">
        <v>2</v>
      </c>
      <c r="C1033" s="57" t="s">
        <v>1359</v>
      </c>
      <c r="D1033" s="57">
        <v>245.3</v>
      </c>
      <c r="E1033" s="57"/>
      <c r="F1033" s="57"/>
      <c r="G1033" s="57">
        <f t="shared" si="153"/>
        <v>245.3</v>
      </c>
      <c r="H1033" s="297"/>
      <c r="I1033" s="54">
        <f t="shared" si="154"/>
        <v>0</v>
      </c>
      <c r="J1033" s="54">
        <f t="shared" si="158"/>
        <v>0</v>
      </c>
      <c r="K1033" s="54">
        <f t="shared" si="155"/>
        <v>0</v>
      </c>
      <c r="L1033" s="245">
        <f t="shared" si="156"/>
        <v>0</v>
      </c>
      <c r="M1033" s="245">
        <v>0</v>
      </c>
      <c r="N1033" s="56">
        <f t="shared" si="157"/>
        <v>0</v>
      </c>
    </row>
    <row r="1034" spans="1:14" x14ac:dyDescent="0.2">
      <c r="A1034" s="59">
        <f t="shared" si="159"/>
        <v>70</v>
      </c>
      <c r="B1034" s="240">
        <v>2</v>
      </c>
      <c r="C1034" s="57" t="s">
        <v>1360</v>
      </c>
      <c r="D1034" s="57">
        <v>347.2</v>
      </c>
      <c r="E1034" s="57"/>
      <c r="F1034" s="57"/>
      <c r="G1034" s="57">
        <f t="shared" si="153"/>
        <v>347.2</v>
      </c>
      <c r="H1034" s="297"/>
      <c r="I1034" s="54">
        <f t="shared" si="154"/>
        <v>0</v>
      </c>
      <c r="J1034" s="54">
        <f t="shared" si="158"/>
        <v>0</v>
      </c>
      <c r="K1034" s="54">
        <f t="shared" si="155"/>
        <v>0</v>
      </c>
      <c r="L1034" s="245">
        <f t="shared" si="156"/>
        <v>0</v>
      </c>
      <c r="M1034" s="245">
        <v>0</v>
      </c>
      <c r="N1034" s="56">
        <f t="shared" si="157"/>
        <v>0</v>
      </c>
    </row>
    <row r="1035" spans="1:14" x14ac:dyDescent="0.2">
      <c r="A1035" s="59">
        <f t="shared" si="159"/>
        <v>71</v>
      </c>
      <c r="B1035" s="240">
        <v>3</v>
      </c>
      <c r="C1035" s="57" t="s">
        <v>1361</v>
      </c>
      <c r="D1035" s="57">
        <v>332.5</v>
      </c>
      <c r="E1035" s="57"/>
      <c r="F1035" s="57"/>
      <c r="G1035" s="57">
        <f t="shared" si="153"/>
        <v>332.5</v>
      </c>
      <c r="H1035" s="297"/>
      <c r="I1035" s="54">
        <f t="shared" si="154"/>
        <v>0</v>
      </c>
      <c r="J1035" s="54">
        <f t="shared" si="158"/>
        <v>0</v>
      </c>
      <c r="K1035" s="54">
        <f t="shared" si="155"/>
        <v>0</v>
      </c>
      <c r="L1035" s="245">
        <f t="shared" si="156"/>
        <v>0</v>
      </c>
      <c r="M1035" s="245">
        <v>0</v>
      </c>
      <c r="N1035" s="56">
        <f t="shared" si="157"/>
        <v>0</v>
      </c>
    </row>
    <row r="1036" spans="1:14" x14ac:dyDescent="0.2">
      <c r="A1036" s="59">
        <f t="shared" si="159"/>
        <v>72</v>
      </c>
      <c r="B1036" s="240">
        <v>3</v>
      </c>
      <c r="C1036" s="57" t="s">
        <v>1362</v>
      </c>
      <c r="D1036" s="57">
        <v>317.3</v>
      </c>
      <c r="E1036" s="57"/>
      <c r="F1036" s="57"/>
      <c r="G1036" s="57">
        <f t="shared" si="153"/>
        <v>317.3</v>
      </c>
      <c r="H1036" s="297"/>
      <c r="I1036" s="54">
        <v>0</v>
      </c>
      <c r="J1036" s="54">
        <f t="shared" si="158"/>
        <v>0</v>
      </c>
      <c r="K1036" s="54">
        <f t="shared" si="155"/>
        <v>0</v>
      </c>
      <c r="L1036" s="245">
        <f t="shared" si="156"/>
        <v>0</v>
      </c>
      <c r="M1036" s="245">
        <v>0</v>
      </c>
      <c r="N1036" s="56">
        <f t="shared" si="157"/>
        <v>0</v>
      </c>
    </row>
    <row r="1037" spans="1:14" x14ac:dyDescent="0.2">
      <c r="A1037" s="59">
        <f t="shared" si="159"/>
        <v>73</v>
      </c>
      <c r="B1037" s="240">
        <v>3</v>
      </c>
      <c r="C1037" s="57" t="s">
        <v>1363</v>
      </c>
      <c r="D1037" s="57">
        <v>286</v>
      </c>
      <c r="E1037" s="57"/>
      <c r="F1037" s="57"/>
      <c r="G1037" s="57">
        <f t="shared" si="153"/>
        <v>286</v>
      </c>
      <c r="H1037" s="297">
        <v>15</v>
      </c>
      <c r="I1037" s="54">
        <f t="shared" si="154"/>
        <v>1.7857142857142856E-2</v>
      </c>
      <c r="J1037" s="54">
        <f t="shared" si="158"/>
        <v>65.714285714285708</v>
      </c>
      <c r="K1037" s="54">
        <f t="shared" si="155"/>
        <v>14.457142857142856</v>
      </c>
      <c r="L1037" s="245">
        <f t="shared" si="156"/>
        <v>31.214285714285708</v>
      </c>
      <c r="M1037" s="245">
        <v>1.7814285714285714</v>
      </c>
      <c r="N1037" s="56">
        <f t="shared" si="157"/>
        <v>0.39568931068931068</v>
      </c>
    </row>
    <row r="1038" spans="1:14" x14ac:dyDescent="0.2">
      <c r="A1038" s="59">
        <f t="shared" si="159"/>
        <v>74</v>
      </c>
      <c r="B1038" s="240">
        <v>2</v>
      </c>
      <c r="C1038" s="57" t="s">
        <v>1364</v>
      </c>
      <c r="D1038" s="57">
        <v>226.4</v>
      </c>
      <c r="E1038" s="57"/>
      <c r="F1038" s="57"/>
      <c r="G1038" s="57">
        <f t="shared" si="153"/>
        <v>226.4</v>
      </c>
      <c r="H1038" s="297"/>
      <c r="I1038" s="54">
        <f t="shared" si="154"/>
        <v>0</v>
      </c>
      <c r="J1038" s="54">
        <f t="shared" si="158"/>
        <v>0</v>
      </c>
      <c r="K1038" s="54">
        <f t="shared" si="155"/>
        <v>0</v>
      </c>
      <c r="L1038" s="245">
        <f t="shared" si="156"/>
        <v>0</v>
      </c>
      <c r="M1038" s="245">
        <v>0</v>
      </c>
      <c r="N1038" s="56">
        <f t="shared" si="157"/>
        <v>0</v>
      </c>
    </row>
    <row r="1039" spans="1:14" x14ac:dyDescent="0.2">
      <c r="A1039" s="59">
        <f t="shared" si="159"/>
        <v>75</v>
      </c>
      <c r="B1039" s="240">
        <v>2</v>
      </c>
      <c r="C1039" s="57" t="s">
        <v>1365</v>
      </c>
      <c r="D1039" s="57">
        <v>281.01</v>
      </c>
      <c r="E1039" s="57"/>
      <c r="F1039" s="57"/>
      <c r="G1039" s="57">
        <f t="shared" si="153"/>
        <v>281.01</v>
      </c>
      <c r="H1039" s="297"/>
      <c r="I1039" s="54">
        <f t="shared" si="154"/>
        <v>0</v>
      </c>
      <c r="J1039" s="54">
        <f t="shared" si="158"/>
        <v>0</v>
      </c>
      <c r="K1039" s="54">
        <f t="shared" si="155"/>
        <v>0</v>
      </c>
      <c r="L1039" s="245">
        <f t="shared" si="156"/>
        <v>0</v>
      </c>
      <c r="M1039" s="245">
        <v>0</v>
      </c>
      <c r="N1039" s="56">
        <f t="shared" si="157"/>
        <v>0</v>
      </c>
    </row>
    <row r="1040" spans="1:14" x14ac:dyDescent="0.2">
      <c r="A1040" s="59">
        <f t="shared" si="159"/>
        <v>76</v>
      </c>
      <c r="B1040" s="240">
        <v>1</v>
      </c>
      <c r="C1040" s="57" t="s">
        <v>1366</v>
      </c>
      <c r="D1040" s="57">
        <v>94.8</v>
      </c>
      <c r="E1040" s="57">
        <v>27.9</v>
      </c>
      <c r="F1040" s="57">
        <v>26</v>
      </c>
      <c r="G1040" s="57">
        <f t="shared" si="153"/>
        <v>148.69999999999999</v>
      </c>
      <c r="H1040" s="297"/>
      <c r="I1040" s="54">
        <f t="shared" si="154"/>
        <v>0</v>
      </c>
      <c r="J1040" s="54">
        <f t="shared" si="158"/>
        <v>0</v>
      </c>
      <c r="K1040" s="54">
        <f t="shared" si="155"/>
        <v>0</v>
      </c>
      <c r="L1040" s="245">
        <f t="shared" si="156"/>
        <v>0</v>
      </c>
      <c r="M1040" s="245">
        <v>0</v>
      </c>
      <c r="N1040" s="56">
        <f t="shared" si="157"/>
        <v>0</v>
      </c>
    </row>
    <row r="1041" spans="1:14" x14ac:dyDescent="0.2">
      <c r="A1041" s="59">
        <f t="shared" si="159"/>
        <v>77</v>
      </c>
      <c r="B1041" s="240">
        <v>2</v>
      </c>
      <c r="C1041" s="57" t="s">
        <v>1367</v>
      </c>
      <c r="D1041" s="57">
        <v>222.4</v>
      </c>
      <c r="E1041" s="57"/>
      <c r="F1041" s="57"/>
      <c r="G1041" s="57">
        <f t="shared" si="153"/>
        <v>222.4</v>
      </c>
      <c r="H1041" s="297"/>
      <c r="I1041" s="54">
        <f t="shared" si="154"/>
        <v>0</v>
      </c>
      <c r="J1041" s="54">
        <f t="shared" si="158"/>
        <v>0</v>
      </c>
      <c r="K1041" s="54">
        <f t="shared" si="155"/>
        <v>0</v>
      </c>
      <c r="L1041" s="245">
        <f t="shared" si="156"/>
        <v>0</v>
      </c>
      <c r="M1041" s="245">
        <v>0</v>
      </c>
      <c r="N1041" s="56">
        <f t="shared" si="157"/>
        <v>0</v>
      </c>
    </row>
    <row r="1042" spans="1:14" x14ac:dyDescent="0.2">
      <c r="A1042" s="59">
        <f t="shared" si="159"/>
        <v>78</v>
      </c>
      <c r="B1042" s="240">
        <v>2</v>
      </c>
      <c r="C1042" s="57" t="s">
        <v>1368</v>
      </c>
      <c r="D1042" s="57">
        <v>377.2</v>
      </c>
      <c r="E1042" s="57"/>
      <c r="F1042" s="57">
        <v>171.6</v>
      </c>
      <c r="G1042" s="57">
        <f t="shared" si="153"/>
        <v>548.79999999999995</v>
      </c>
      <c r="H1042" s="297"/>
      <c r="I1042" s="54">
        <f t="shared" si="154"/>
        <v>0</v>
      </c>
      <c r="J1042" s="54">
        <f t="shared" si="158"/>
        <v>0</v>
      </c>
      <c r="K1042" s="54">
        <f t="shared" si="155"/>
        <v>0</v>
      </c>
      <c r="L1042" s="245">
        <f t="shared" si="156"/>
        <v>0</v>
      </c>
      <c r="M1042" s="245">
        <v>0</v>
      </c>
      <c r="N1042" s="56">
        <f t="shared" si="157"/>
        <v>0</v>
      </c>
    </row>
    <row r="1043" spans="1:14" x14ac:dyDescent="0.2">
      <c r="A1043" s="59">
        <f t="shared" si="159"/>
        <v>79</v>
      </c>
      <c r="B1043" s="240">
        <v>2</v>
      </c>
      <c r="C1043" s="57" t="s">
        <v>1369</v>
      </c>
      <c r="D1043" s="57">
        <v>195.3</v>
      </c>
      <c r="E1043" s="57"/>
      <c r="F1043" s="57"/>
      <c r="G1043" s="57">
        <f t="shared" si="153"/>
        <v>195.3</v>
      </c>
      <c r="H1043" s="297"/>
      <c r="I1043" s="54">
        <f t="shared" si="154"/>
        <v>0</v>
      </c>
      <c r="J1043" s="54">
        <f t="shared" si="158"/>
        <v>0</v>
      </c>
      <c r="K1043" s="54">
        <f t="shared" si="155"/>
        <v>0</v>
      </c>
      <c r="L1043" s="245">
        <f t="shared" si="156"/>
        <v>0</v>
      </c>
      <c r="M1043" s="245">
        <v>0</v>
      </c>
      <c r="N1043" s="56">
        <f t="shared" si="157"/>
        <v>0</v>
      </c>
    </row>
    <row r="1044" spans="1:14" x14ac:dyDescent="0.2">
      <c r="A1044" s="59">
        <f t="shared" si="159"/>
        <v>80</v>
      </c>
      <c r="B1044" s="240">
        <v>3</v>
      </c>
      <c r="C1044" s="57" t="s">
        <v>1370</v>
      </c>
      <c r="D1044" s="57">
        <v>178.1</v>
      </c>
      <c r="E1044" s="57"/>
      <c r="F1044" s="57">
        <v>22.4</v>
      </c>
      <c r="G1044" s="57">
        <f t="shared" si="153"/>
        <v>200.5</v>
      </c>
      <c r="H1044" s="297">
        <v>20</v>
      </c>
      <c r="I1044" s="54">
        <f t="shared" si="154"/>
        <v>2.3809523809523808E-2</v>
      </c>
      <c r="J1044" s="54">
        <f t="shared" si="158"/>
        <v>87.61904761904762</v>
      </c>
      <c r="K1044" s="54">
        <f t="shared" si="155"/>
        <v>19.276190476190475</v>
      </c>
      <c r="L1044" s="245">
        <f t="shared" si="156"/>
        <v>41.61904761904762</v>
      </c>
      <c r="M1044" s="245">
        <v>2.3752380952380951</v>
      </c>
      <c r="N1044" s="56">
        <f t="shared" si="157"/>
        <v>0.84721798882382837</v>
      </c>
    </row>
    <row r="1045" spans="1:14" x14ac:dyDescent="0.2">
      <c r="A1045" s="59">
        <f t="shared" si="159"/>
        <v>81</v>
      </c>
      <c r="B1045" s="240">
        <v>3</v>
      </c>
      <c r="C1045" s="57" t="s">
        <v>1371</v>
      </c>
      <c r="D1045" s="57">
        <v>292.10000000000002</v>
      </c>
      <c r="E1045" s="57"/>
      <c r="F1045" s="57">
        <v>168.1</v>
      </c>
      <c r="G1045" s="57">
        <f t="shared" si="153"/>
        <v>460.20000000000005</v>
      </c>
      <c r="H1045" s="297">
        <v>50</v>
      </c>
      <c r="I1045" s="54">
        <f t="shared" si="154"/>
        <v>5.9523809523809521E-2</v>
      </c>
      <c r="J1045" s="54">
        <f t="shared" si="158"/>
        <v>219.04761904761904</v>
      </c>
      <c r="K1045" s="54">
        <f t="shared" si="155"/>
        <v>48.19047619047619</v>
      </c>
      <c r="L1045" s="245">
        <f t="shared" si="156"/>
        <v>104.04761904761904</v>
      </c>
      <c r="M1045" s="245">
        <v>5.9380952380952383</v>
      </c>
      <c r="N1045" s="56">
        <f t="shared" si="157"/>
        <v>1.2914200942273519</v>
      </c>
    </row>
    <row r="1046" spans="1:14" x14ac:dyDescent="0.2">
      <c r="A1046" s="59">
        <f t="shared" si="159"/>
        <v>82</v>
      </c>
      <c r="B1046" s="240">
        <v>3</v>
      </c>
      <c r="C1046" s="57" t="s">
        <v>1372</v>
      </c>
      <c r="D1046" s="57">
        <v>337</v>
      </c>
      <c r="E1046" s="57"/>
      <c r="F1046" s="57">
        <v>36.6</v>
      </c>
      <c r="G1046" s="57">
        <f t="shared" si="153"/>
        <v>373.6</v>
      </c>
      <c r="H1046" s="297">
        <v>60</v>
      </c>
      <c r="I1046" s="54">
        <f t="shared" si="154"/>
        <v>7.1428571428571425E-2</v>
      </c>
      <c r="J1046" s="54">
        <f t="shared" si="158"/>
        <v>262.85714285714283</v>
      </c>
      <c r="K1046" s="54">
        <f t="shared" si="155"/>
        <v>57.828571428571422</v>
      </c>
      <c r="L1046" s="245">
        <f t="shared" si="156"/>
        <v>124.85714285714283</v>
      </c>
      <c r="M1046" s="245">
        <v>7.1257142857142854</v>
      </c>
      <c r="N1046" s="56">
        <f t="shared" si="157"/>
        <v>1.3432301822806272</v>
      </c>
    </row>
    <row r="1047" spans="1:14" x14ac:dyDescent="0.2">
      <c r="A1047" s="59">
        <f t="shared" si="159"/>
        <v>83</v>
      </c>
      <c r="B1047" s="240">
        <v>2</v>
      </c>
      <c r="C1047" s="57" t="s">
        <v>1373</v>
      </c>
      <c r="D1047" s="57">
        <v>275</v>
      </c>
      <c r="E1047" s="57"/>
      <c r="F1047" s="57"/>
      <c r="G1047" s="57">
        <f t="shared" si="153"/>
        <v>275</v>
      </c>
      <c r="H1047" s="297"/>
      <c r="I1047" s="54">
        <f t="shared" si="154"/>
        <v>0</v>
      </c>
      <c r="J1047" s="54">
        <f t="shared" si="158"/>
        <v>0</v>
      </c>
      <c r="K1047" s="54">
        <f t="shared" si="155"/>
        <v>0</v>
      </c>
      <c r="L1047" s="245">
        <f t="shared" si="156"/>
        <v>0</v>
      </c>
      <c r="M1047" s="245">
        <v>0</v>
      </c>
      <c r="N1047" s="56">
        <f t="shared" si="157"/>
        <v>0</v>
      </c>
    </row>
    <row r="1048" spans="1:14" x14ac:dyDescent="0.2">
      <c r="A1048" s="59">
        <f t="shared" si="159"/>
        <v>84</v>
      </c>
      <c r="B1048" s="240">
        <v>3</v>
      </c>
      <c r="C1048" s="57" t="s">
        <v>1374</v>
      </c>
      <c r="D1048" s="57">
        <v>568.20000000000005</v>
      </c>
      <c r="E1048" s="57">
        <v>30.6</v>
      </c>
      <c r="F1048" s="57"/>
      <c r="G1048" s="57">
        <f t="shared" si="153"/>
        <v>598.80000000000007</v>
      </c>
      <c r="H1048" s="297">
        <v>40.200000000000003</v>
      </c>
      <c r="I1048" s="54">
        <f t="shared" si="154"/>
        <v>4.7857142857142862E-2</v>
      </c>
      <c r="J1048" s="54">
        <f t="shared" si="158"/>
        <v>176.11428571428573</v>
      </c>
      <c r="K1048" s="54">
        <f t="shared" si="155"/>
        <v>38.745142857142859</v>
      </c>
      <c r="L1048" s="245">
        <f t="shared" si="156"/>
        <v>83.65428571428572</v>
      </c>
      <c r="M1048" s="245">
        <v>4.7742285714285719</v>
      </c>
      <c r="N1048" s="56">
        <f t="shared" si="157"/>
        <v>0.5337696987982099</v>
      </c>
    </row>
    <row r="1049" spans="1:14" x14ac:dyDescent="0.2">
      <c r="A1049" s="59">
        <f t="shared" si="159"/>
        <v>85</v>
      </c>
      <c r="B1049" s="240">
        <v>3</v>
      </c>
      <c r="C1049" s="57" t="s">
        <v>1375</v>
      </c>
      <c r="D1049" s="57">
        <v>242.6</v>
      </c>
      <c r="E1049" s="57"/>
      <c r="F1049" s="57">
        <v>164.4</v>
      </c>
      <c r="G1049" s="57">
        <f t="shared" si="153"/>
        <v>407</v>
      </c>
      <c r="H1049" s="297">
        <v>42</v>
      </c>
      <c r="I1049" s="54">
        <f t="shared" si="154"/>
        <v>0.05</v>
      </c>
      <c r="J1049" s="54">
        <f t="shared" si="158"/>
        <v>184</v>
      </c>
      <c r="K1049" s="54">
        <f t="shared" si="155"/>
        <v>40.479999999999997</v>
      </c>
      <c r="L1049" s="245">
        <f t="shared" si="156"/>
        <v>87.399999999999991</v>
      </c>
      <c r="M1049" s="245">
        <v>4.9880000000000004</v>
      </c>
      <c r="N1049" s="56">
        <f t="shared" si="157"/>
        <v>1.3061335531739489</v>
      </c>
    </row>
    <row r="1050" spans="1:14" x14ac:dyDescent="0.2">
      <c r="A1050" s="59">
        <f t="shared" si="159"/>
        <v>86</v>
      </c>
      <c r="B1050" s="240">
        <v>2</v>
      </c>
      <c r="C1050" s="57" t="s">
        <v>1376</v>
      </c>
      <c r="D1050" s="57">
        <v>255.3</v>
      </c>
      <c r="E1050" s="57"/>
      <c r="F1050" s="57"/>
      <c r="G1050" s="57">
        <f t="shared" si="153"/>
        <v>255.3</v>
      </c>
      <c r="H1050" s="297"/>
      <c r="I1050" s="54">
        <f t="shared" si="154"/>
        <v>0</v>
      </c>
      <c r="J1050" s="54">
        <f t="shared" si="158"/>
        <v>0</v>
      </c>
      <c r="K1050" s="54">
        <f t="shared" si="155"/>
        <v>0</v>
      </c>
      <c r="L1050" s="245">
        <f t="shared" si="156"/>
        <v>0</v>
      </c>
      <c r="M1050" s="245">
        <v>0</v>
      </c>
      <c r="N1050" s="56">
        <f t="shared" si="157"/>
        <v>0</v>
      </c>
    </row>
    <row r="1051" spans="1:14" x14ac:dyDescent="0.2">
      <c r="A1051" s="59">
        <f t="shared" si="159"/>
        <v>87</v>
      </c>
      <c r="B1051" s="240">
        <v>1</v>
      </c>
      <c r="C1051" s="57" t="s">
        <v>1377</v>
      </c>
      <c r="D1051" s="57">
        <v>139.19999999999999</v>
      </c>
      <c r="E1051" s="57"/>
      <c r="F1051" s="57"/>
      <c r="G1051" s="57">
        <f t="shared" si="153"/>
        <v>139.19999999999999</v>
      </c>
      <c r="H1051" s="297"/>
      <c r="I1051" s="54">
        <f t="shared" si="154"/>
        <v>0</v>
      </c>
      <c r="J1051" s="54">
        <f t="shared" si="158"/>
        <v>0</v>
      </c>
      <c r="K1051" s="54">
        <f t="shared" si="155"/>
        <v>0</v>
      </c>
      <c r="L1051" s="245">
        <f t="shared" si="156"/>
        <v>0</v>
      </c>
      <c r="M1051" s="245">
        <v>0</v>
      </c>
      <c r="N1051" s="56">
        <f t="shared" si="157"/>
        <v>0</v>
      </c>
    </row>
    <row r="1052" spans="1:14" x14ac:dyDescent="0.2">
      <c r="A1052" s="59">
        <f t="shared" si="159"/>
        <v>88</v>
      </c>
      <c r="B1052" s="240">
        <v>2</v>
      </c>
      <c r="C1052" s="57" t="s">
        <v>1378</v>
      </c>
      <c r="D1052" s="57">
        <v>110.5</v>
      </c>
      <c r="E1052" s="57">
        <v>21.5</v>
      </c>
      <c r="F1052" s="57"/>
      <c r="G1052" s="57">
        <f t="shared" si="153"/>
        <v>132</v>
      </c>
      <c r="H1052" s="297"/>
      <c r="I1052" s="54">
        <f t="shared" si="154"/>
        <v>0</v>
      </c>
      <c r="J1052" s="54">
        <f t="shared" si="158"/>
        <v>0</v>
      </c>
      <c r="K1052" s="54">
        <f t="shared" si="155"/>
        <v>0</v>
      </c>
      <c r="L1052" s="245">
        <f t="shared" si="156"/>
        <v>0</v>
      </c>
      <c r="M1052" s="245">
        <v>0</v>
      </c>
      <c r="N1052" s="56">
        <f t="shared" si="157"/>
        <v>0</v>
      </c>
    </row>
    <row r="1053" spans="1:14" x14ac:dyDescent="0.2">
      <c r="A1053" s="59">
        <f t="shared" si="159"/>
        <v>89</v>
      </c>
      <c r="B1053" s="240">
        <v>2</v>
      </c>
      <c r="C1053" s="57" t="s">
        <v>1379</v>
      </c>
      <c r="D1053" s="57">
        <v>153.9</v>
      </c>
      <c r="E1053" s="57"/>
      <c r="F1053" s="57"/>
      <c r="G1053" s="57">
        <f t="shared" si="153"/>
        <v>153.9</v>
      </c>
      <c r="H1053" s="297"/>
      <c r="I1053" s="54">
        <f t="shared" si="154"/>
        <v>0</v>
      </c>
      <c r="J1053" s="54">
        <f t="shared" si="158"/>
        <v>0</v>
      </c>
      <c r="K1053" s="54">
        <f t="shared" si="155"/>
        <v>0</v>
      </c>
      <c r="L1053" s="245">
        <f t="shared" si="156"/>
        <v>0</v>
      </c>
      <c r="M1053" s="245">
        <v>0</v>
      </c>
      <c r="N1053" s="56">
        <f t="shared" si="157"/>
        <v>0</v>
      </c>
    </row>
    <row r="1054" spans="1:14" x14ac:dyDescent="0.2">
      <c r="A1054" s="59">
        <f t="shared" si="159"/>
        <v>90</v>
      </c>
      <c r="B1054" s="240">
        <v>2</v>
      </c>
      <c r="C1054" s="57" t="s">
        <v>1380</v>
      </c>
      <c r="D1054" s="57">
        <v>120.6</v>
      </c>
      <c r="E1054" s="57"/>
      <c r="F1054" s="57"/>
      <c r="G1054" s="57">
        <f t="shared" si="153"/>
        <v>120.6</v>
      </c>
      <c r="H1054" s="297"/>
      <c r="I1054" s="54">
        <f t="shared" si="154"/>
        <v>0</v>
      </c>
      <c r="J1054" s="54">
        <f t="shared" si="158"/>
        <v>0</v>
      </c>
      <c r="K1054" s="54">
        <f t="shared" si="155"/>
        <v>0</v>
      </c>
      <c r="L1054" s="245">
        <f t="shared" si="156"/>
        <v>0</v>
      </c>
      <c r="M1054" s="245">
        <v>0</v>
      </c>
      <c r="N1054" s="56">
        <f t="shared" si="157"/>
        <v>0</v>
      </c>
    </row>
    <row r="1055" spans="1:14" x14ac:dyDescent="0.2">
      <c r="A1055" s="59">
        <f t="shared" si="159"/>
        <v>91</v>
      </c>
      <c r="B1055" s="240">
        <v>2</v>
      </c>
      <c r="C1055" s="57" t="s">
        <v>1381</v>
      </c>
      <c r="D1055" s="57">
        <v>141.30000000000001</v>
      </c>
      <c r="E1055" s="57"/>
      <c r="F1055" s="57"/>
      <c r="G1055" s="57">
        <f t="shared" si="153"/>
        <v>141.30000000000001</v>
      </c>
      <c r="H1055" s="297"/>
      <c r="I1055" s="54">
        <f t="shared" si="154"/>
        <v>0</v>
      </c>
      <c r="J1055" s="54">
        <f t="shared" si="158"/>
        <v>0</v>
      </c>
      <c r="K1055" s="54">
        <f t="shared" si="155"/>
        <v>0</v>
      </c>
      <c r="L1055" s="245">
        <f t="shared" si="156"/>
        <v>0</v>
      </c>
      <c r="M1055" s="245">
        <v>0</v>
      </c>
      <c r="N1055" s="56">
        <f t="shared" si="157"/>
        <v>0</v>
      </c>
    </row>
    <row r="1056" spans="1:14" x14ac:dyDescent="0.2">
      <c r="A1056" s="59">
        <f t="shared" si="159"/>
        <v>92</v>
      </c>
      <c r="B1056" s="240">
        <v>2</v>
      </c>
      <c r="C1056" s="57" t="s">
        <v>1382</v>
      </c>
      <c r="D1056" s="57">
        <v>326</v>
      </c>
      <c r="E1056" s="57"/>
      <c r="F1056" s="57"/>
      <c r="G1056" s="57">
        <f t="shared" si="153"/>
        <v>326</v>
      </c>
      <c r="H1056" s="297"/>
      <c r="I1056" s="54">
        <f t="shared" si="154"/>
        <v>0</v>
      </c>
      <c r="J1056" s="54">
        <f t="shared" si="158"/>
        <v>0</v>
      </c>
      <c r="K1056" s="54">
        <f t="shared" si="155"/>
        <v>0</v>
      </c>
      <c r="L1056" s="245">
        <f t="shared" si="156"/>
        <v>0</v>
      </c>
      <c r="M1056" s="245">
        <v>0</v>
      </c>
      <c r="N1056" s="56">
        <f t="shared" si="157"/>
        <v>0</v>
      </c>
    </row>
    <row r="1057" spans="1:14" x14ac:dyDescent="0.2">
      <c r="A1057" s="59">
        <f t="shared" si="159"/>
        <v>93</v>
      </c>
      <c r="B1057" s="240">
        <v>2</v>
      </c>
      <c r="C1057" s="57" t="s">
        <v>1383</v>
      </c>
      <c r="D1057" s="57">
        <v>378.3</v>
      </c>
      <c r="E1057" s="57"/>
      <c r="F1057" s="57"/>
      <c r="G1057" s="57">
        <f t="shared" si="153"/>
        <v>378.3</v>
      </c>
      <c r="H1057" s="297"/>
      <c r="I1057" s="54">
        <f t="shared" si="154"/>
        <v>0</v>
      </c>
      <c r="J1057" s="54">
        <f t="shared" si="158"/>
        <v>0</v>
      </c>
      <c r="K1057" s="54">
        <f t="shared" si="155"/>
        <v>0</v>
      </c>
      <c r="L1057" s="245">
        <f t="shared" si="156"/>
        <v>0</v>
      </c>
      <c r="M1057" s="245">
        <v>0</v>
      </c>
      <c r="N1057" s="56">
        <f t="shared" si="157"/>
        <v>0</v>
      </c>
    </row>
    <row r="1058" spans="1:14" x14ac:dyDescent="0.2">
      <c r="A1058" s="59">
        <f t="shared" si="159"/>
        <v>94</v>
      </c>
      <c r="B1058" s="240">
        <v>2</v>
      </c>
      <c r="C1058" s="57" t="s">
        <v>1384</v>
      </c>
      <c r="D1058" s="57">
        <v>228.2</v>
      </c>
      <c r="E1058" s="57"/>
      <c r="F1058" s="57"/>
      <c r="G1058" s="57">
        <f t="shared" si="153"/>
        <v>228.2</v>
      </c>
      <c r="H1058" s="297"/>
      <c r="I1058" s="54">
        <f t="shared" si="154"/>
        <v>0</v>
      </c>
      <c r="J1058" s="54">
        <f t="shared" si="158"/>
        <v>0</v>
      </c>
      <c r="K1058" s="54">
        <f t="shared" si="155"/>
        <v>0</v>
      </c>
      <c r="L1058" s="245">
        <f t="shared" si="156"/>
        <v>0</v>
      </c>
      <c r="M1058" s="245">
        <v>0</v>
      </c>
      <c r="N1058" s="56">
        <f t="shared" si="157"/>
        <v>0</v>
      </c>
    </row>
    <row r="1059" spans="1:14" x14ac:dyDescent="0.2">
      <c r="A1059" s="59">
        <f t="shared" si="159"/>
        <v>95</v>
      </c>
      <c r="B1059" s="240">
        <v>2</v>
      </c>
      <c r="C1059" s="57" t="s">
        <v>1385</v>
      </c>
      <c r="D1059" s="57">
        <v>145.69999999999999</v>
      </c>
      <c r="E1059" s="57"/>
      <c r="F1059" s="57"/>
      <c r="G1059" s="57">
        <f t="shared" si="153"/>
        <v>145.69999999999999</v>
      </c>
      <c r="H1059" s="297"/>
      <c r="I1059" s="54">
        <f t="shared" si="154"/>
        <v>0</v>
      </c>
      <c r="J1059" s="54">
        <f t="shared" si="158"/>
        <v>0</v>
      </c>
      <c r="K1059" s="54">
        <f t="shared" si="155"/>
        <v>0</v>
      </c>
      <c r="L1059" s="245">
        <f t="shared" si="156"/>
        <v>0</v>
      </c>
      <c r="M1059" s="245">
        <v>0</v>
      </c>
      <c r="N1059" s="56">
        <f t="shared" si="157"/>
        <v>0</v>
      </c>
    </row>
    <row r="1060" spans="1:14" x14ac:dyDescent="0.2">
      <c r="A1060" s="59">
        <f t="shared" si="159"/>
        <v>96</v>
      </c>
      <c r="B1060" s="240">
        <v>2</v>
      </c>
      <c r="C1060" s="57" t="s">
        <v>1386</v>
      </c>
      <c r="D1060" s="57">
        <v>220.3</v>
      </c>
      <c r="E1060" s="57"/>
      <c r="F1060" s="57"/>
      <c r="G1060" s="57">
        <f t="shared" si="153"/>
        <v>220.3</v>
      </c>
      <c r="H1060" s="297"/>
      <c r="I1060" s="54">
        <f t="shared" si="154"/>
        <v>0</v>
      </c>
      <c r="J1060" s="54">
        <f t="shared" si="158"/>
        <v>0</v>
      </c>
      <c r="K1060" s="54">
        <f t="shared" si="155"/>
        <v>0</v>
      </c>
      <c r="L1060" s="245">
        <f t="shared" si="156"/>
        <v>0</v>
      </c>
      <c r="M1060" s="245">
        <v>0</v>
      </c>
      <c r="N1060" s="56">
        <f t="shared" si="157"/>
        <v>0</v>
      </c>
    </row>
    <row r="1061" spans="1:14" x14ac:dyDescent="0.2">
      <c r="A1061" s="59">
        <f t="shared" si="159"/>
        <v>97</v>
      </c>
      <c r="B1061" s="240">
        <v>5</v>
      </c>
      <c r="C1061" s="57" t="s">
        <v>1387</v>
      </c>
      <c r="D1061" s="57">
        <v>5244.1</v>
      </c>
      <c r="E1061" s="57"/>
      <c r="F1061" s="57"/>
      <c r="G1061" s="57">
        <f t="shared" si="153"/>
        <v>5244.1</v>
      </c>
      <c r="H1061" s="298">
        <v>911</v>
      </c>
      <c r="I1061" s="54">
        <f t="shared" si="154"/>
        <v>1.0845238095238094</v>
      </c>
      <c r="J1061" s="54">
        <f t="shared" si="158"/>
        <v>3991.0476190476188</v>
      </c>
      <c r="K1061" s="54">
        <f t="shared" si="155"/>
        <v>878.03047619047618</v>
      </c>
      <c r="L1061" s="245">
        <f t="shared" si="156"/>
        <v>1895.7476190476189</v>
      </c>
      <c r="M1061" s="245">
        <v>108.19209523809523</v>
      </c>
      <c r="N1061" s="56">
        <f t="shared" si="157"/>
        <v>1.3106191356998929</v>
      </c>
    </row>
    <row r="1062" spans="1:14" x14ac:dyDescent="0.2">
      <c r="A1062" s="59">
        <f t="shared" si="159"/>
        <v>98</v>
      </c>
      <c r="B1062" s="240">
        <v>2</v>
      </c>
      <c r="C1062" s="57" t="s">
        <v>1388</v>
      </c>
      <c r="D1062" s="57">
        <v>164.4</v>
      </c>
      <c r="E1062" s="57"/>
      <c r="F1062" s="29"/>
      <c r="G1062" s="57">
        <f t="shared" si="153"/>
        <v>164.4</v>
      </c>
      <c r="H1062" s="298"/>
      <c r="I1062" s="54">
        <f t="shared" si="154"/>
        <v>0</v>
      </c>
      <c r="J1062" s="54">
        <f t="shared" si="158"/>
        <v>0</v>
      </c>
      <c r="K1062" s="54">
        <f t="shared" si="155"/>
        <v>0</v>
      </c>
      <c r="L1062" s="245">
        <f t="shared" si="156"/>
        <v>0</v>
      </c>
      <c r="M1062" s="245">
        <v>0</v>
      </c>
      <c r="N1062" s="56">
        <f t="shared" si="157"/>
        <v>0</v>
      </c>
    </row>
    <row r="1063" spans="1:14" x14ac:dyDescent="0.2">
      <c r="A1063" s="59">
        <f t="shared" si="159"/>
        <v>99</v>
      </c>
      <c r="B1063" s="240">
        <v>1</v>
      </c>
      <c r="C1063" s="57" t="s">
        <v>1389</v>
      </c>
      <c r="D1063" s="57">
        <v>126.2</v>
      </c>
      <c r="E1063" s="57"/>
      <c r="F1063" s="57"/>
      <c r="G1063" s="57">
        <f t="shared" si="153"/>
        <v>126.2</v>
      </c>
      <c r="H1063" s="298"/>
      <c r="I1063" s="54">
        <f t="shared" si="154"/>
        <v>0</v>
      </c>
      <c r="J1063" s="54">
        <f t="shared" si="158"/>
        <v>0</v>
      </c>
      <c r="K1063" s="54">
        <f t="shared" si="155"/>
        <v>0</v>
      </c>
      <c r="L1063" s="245">
        <f t="shared" si="156"/>
        <v>0</v>
      </c>
      <c r="M1063" s="245">
        <v>0</v>
      </c>
      <c r="N1063" s="56">
        <f t="shared" si="157"/>
        <v>0</v>
      </c>
    </row>
    <row r="1064" spans="1:14" x14ac:dyDescent="0.2">
      <c r="A1064" s="59">
        <f t="shared" si="159"/>
        <v>100</v>
      </c>
      <c r="B1064" s="240">
        <v>3</v>
      </c>
      <c r="C1064" s="57" t="s">
        <v>1390</v>
      </c>
      <c r="D1064" s="57">
        <v>232.2</v>
      </c>
      <c r="E1064" s="57"/>
      <c r="F1064" s="57">
        <v>29.4</v>
      </c>
      <c r="G1064" s="57">
        <f t="shared" si="153"/>
        <v>261.59999999999997</v>
      </c>
      <c r="H1064" s="298">
        <v>40</v>
      </c>
      <c r="I1064" s="54">
        <f t="shared" si="154"/>
        <v>4.7619047619047616E-2</v>
      </c>
      <c r="J1064" s="54">
        <f t="shared" si="158"/>
        <v>175.23809523809524</v>
      </c>
      <c r="K1064" s="54">
        <f t="shared" si="155"/>
        <v>38.55238095238095</v>
      </c>
      <c r="L1064" s="245">
        <f t="shared" si="156"/>
        <v>83.238095238095241</v>
      </c>
      <c r="M1064" s="245">
        <v>4.7504761904761903</v>
      </c>
      <c r="N1064" s="56">
        <f t="shared" si="157"/>
        <v>1.2996513678684225</v>
      </c>
    </row>
    <row r="1065" spans="1:14" x14ac:dyDescent="0.2">
      <c r="A1065" s="59">
        <f t="shared" si="159"/>
        <v>101</v>
      </c>
      <c r="B1065" s="240">
        <v>4</v>
      </c>
      <c r="C1065" s="57" t="s">
        <v>1391</v>
      </c>
      <c r="D1065" s="57">
        <v>561.9</v>
      </c>
      <c r="E1065" s="57"/>
      <c r="F1065" s="57"/>
      <c r="G1065" s="57">
        <f t="shared" si="153"/>
        <v>561.9</v>
      </c>
      <c r="H1065" s="298">
        <v>93</v>
      </c>
      <c r="I1065" s="54">
        <f t="shared" si="154"/>
        <v>0.11071428571428571</v>
      </c>
      <c r="J1065" s="54">
        <f t="shared" si="158"/>
        <v>407.42857142857139</v>
      </c>
      <c r="K1065" s="54">
        <f t="shared" si="155"/>
        <v>89.63428571428571</v>
      </c>
      <c r="L1065" s="245">
        <f t="shared" si="156"/>
        <v>193.52857142857141</v>
      </c>
      <c r="M1065" s="245">
        <v>11.044857142857143</v>
      </c>
      <c r="N1065" s="56">
        <f t="shared" si="157"/>
        <v>1.2486853278417611</v>
      </c>
    </row>
    <row r="1066" spans="1:14" x14ac:dyDescent="0.2">
      <c r="A1066" s="59">
        <f t="shared" si="159"/>
        <v>102</v>
      </c>
      <c r="B1066" s="240">
        <v>4</v>
      </c>
      <c r="C1066" s="57" t="s">
        <v>1392</v>
      </c>
      <c r="D1066" s="57">
        <v>452.2</v>
      </c>
      <c r="E1066" s="57"/>
      <c r="F1066" s="57"/>
      <c r="G1066" s="57">
        <f t="shared" si="153"/>
        <v>452.2</v>
      </c>
      <c r="H1066" s="298">
        <v>85</v>
      </c>
      <c r="I1066" s="54">
        <f t="shared" si="154"/>
        <v>0.10119047619047619</v>
      </c>
      <c r="J1066" s="54">
        <f t="shared" si="158"/>
        <v>372.38095238095241</v>
      </c>
      <c r="K1066" s="54">
        <f t="shared" si="155"/>
        <v>81.923809523809524</v>
      </c>
      <c r="L1066" s="245">
        <f t="shared" si="156"/>
        <v>176.88095238095238</v>
      </c>
      <c r="M1066" s="245">
        <v>10.094761904761905</v>
      </c>
      <c r="N1066" s="56">
        <f t="shared" si="157"/>
        <v>1.4181346222699607</v>
      </c>
    </row>
    <row r="1067" spans="1:14" x14ac:dyDescent="0.2">
      <c r="A1067" s="59">
        <f t="shared" si="159"/>
        <v>103</v>
      </c>
      <c r="B1067" s="240">
        <v>4</v>
      </c>
      <c r="C1067" s="57" t="s">
        <v>1393</v>
      </c>
      <c r="D1067" s="57">
        <v>569.4</v>
      </c>
      <c r="E1067" s="57"/>
      <c r="F1067" s="57"/>
      <c r="G1067" s="57">
        <f t="shared" si="153"/>
        <v>569.4</v>
      </c>
      <c r="H1067" s="298">
        <v>90</v>
      </c>
      <c r="I1067" s="54">
        <f t="shared" si="154"/>
        <v>0.10714285714285714</v>
      </c>
      <c r="J1067" s="54">
        <f t="shared" si="158"/>
        <v>394.28571428571428</v>
      </c>
      <c r="K1067" s="54">
        <f t="shared" si="155"/>
        <v>86.742857142857147</v>
      </c>
      <c r="L1067" s="245">
        <f t="shared" si="156"/>
        <v>187.28571428571428</v>
      </c>
      <c r="M1067" s="245">
        <v>10.688571428571429</v>
      </c>
      <c r="N1067" s="56">
        <f t="shared" si="157"/>
        <v>1.192488333584224</v>
      </c>
    </row>
    <row r="1068" spans="1:14" x14ac:dyDescent="0.2">
      <c r="A1068" s="59">
        <f t="shared" si="159"/>
        <v>104</v>
      </c>
      <c r="B1068" s="240">
        <v>1</v>
      </c>
      <c r="C1068" s="57" t="s">
        <v>1394</v>
      </c>
      <c r="D1068" s="57">
        <v>154.30000000000001</v>
      </c>
      <c r="E1068" s="57"/>
      <c r="F1068" s="57"/>
      <c r="G1068" s="57">
        <f t="shared" si="153"/>
        <v>154.30000000000001</v>
      </c>
      <c r="H1068" s="298"/>
      <c r="I1068" s="54">
        <f t="shared" si="154"/>
        <v>0</v>
      </c>
      <c r="J1068" s="54">
        <f t="shared" si="158"/>
        <v>0</v>
      </c>
      <c r="K1068" s="54">
        <f t="shared" si="155"/>
        <v>0</v>
      </c>
      <c r="L1068" s="245">
        <f t="shared" si="156"/>
        <v>0</v>
      </c>
      <c r="M1068" s="245">
        <v>0</v>
      </c>
      <c r="N1068" s="56">
        <f t="shared" si="157"/>
        <v>0</v>
      </c>
    </row>
    <row r="1069" spans="1:14" x14ac:dyDescent="0.2">
      <c r="A1069" s="59">
        <f t="shared" si="159"/>
        <v>105</v>
      </c>
      <c r="B1069" s="240">
        <v>3</v>
      </c>
      <c r="C1069" s="57" t="s">
        <v>1395</v>
      </c>
      <c r="D1069" s="57">
        <v>394.45</v>
      </c>
      <c r="E1069" s="57"/>
      <c r="F1069" s="57">
        <v>115.6</v>
      </c>
      <c r="G1069" s="57">
        <f t="shared" si="153"/>
        <v>510.04999999999995</v>
      </c>
      <c r="H1069" s="298"/>
      <c r="I1069" s="54">
        <f t="shared" si="154"/>
        <v>0</v>
      </c>
      <c r="J1069" s="54">
        <f t="shared" si="158"/>
        <v>0</v>
      </c>
      <c r="K1069" s="54">
        <f t="shared" si="155"/>
        <v>0</v>
      </c>
      <c r="L1069" s="245">
        <f t="shared" si="156"/>
        <v>0</v>
      </c>
      <c r="M1069" s="245">
        <v>0</v>
      </c>
      <c r="N1069" s="56">
        <f t="shared" si="157"/>
        <v>0</v>
      </c>
    </row>
    <row r="1070" spans="1:14" x14ac:dyDescent="0.2">
      <c r="A1070" s="59">
        <f t="shared" si="159"/>
        <v>106</v>
      </c>
      <c r="B1070" s="240">
        <v>3</v>
      </c>
      <c r="C1070" s="57" t="s">
        <v>1396</v>
      </c>
      <c r="D1070" s="57">
        <v>382.2</v>
      </c>
      <c r="E1070" s="57"/>
      <c r="F1070" s="80"/>
      <c r="G1070" s="57">
        <f t="shared" si="153"/>
        <v>382.2</v>
      </c>
      <c r="H1070" s="298">
        <v>61</v>
      </c>
      <c r="I1070" s="54">
        <f t="shared" si="154"/>
        <v>7.2619047619047625E-2</v>
      </c>
      <c r="J1070" s="54">
        <f t="shared" si="158"/>
        <v>267.23809523809524</v>
      </c>
      <c r="K1070" s="54">
        <f t="shared" si="155"/>
        <v>58.792380952380952</v>
      </c>
      <c r="L1070" s="245">
        <f t="shared" si="156"/>
        <v>126.93809523809523</v>
      </c>
      <c r="M1070" s="245">
        <v>7.2444761904761918</v>
      </c>
      <c r="N1070" s="56">
        <f t="shared" si="157"/>
        <v>1.2041157708504646</v>
      </c>
    </row>
    <row r="1071" spans="1:14" x14ac:dyDescent="0.2">
      <c r="A1071" s="59">
        <f t="shared" si="159"/>
        <v>107</v>
      </c>
      <c r="B1071" s="240">
        <v>3</v>
      </c>
      <c r="C1071" s="57" t="s">
        <v>1397</v>
      </c>
      <c r="D1071" s="57">
        <v>360.6</v>
      </c>
      <c r="E1071" s="57"/>
      <c r="F1071" s="57">
        <v>114.9</v>
      </c>
      <c r="G1071" s="57">
        <f t="shared" si="153"/>
        <v>475.5</v>
      </c>
      <c r="H1071" s="298">
        <v>75</v>
      </c>
      <c r="I1071" s="54">
        <f t="shared" si="154"/>
        <v>8.9285714285714288E-2</v>
      </c>
      <c r="J1071" s="54">
        <f t="shared" si="158"/>
        <v>328.57142857142856</v>
      </c>
      <c r="K1071" s="54">
        <f t="shared" si="155"/>
        <v>72.285714285714278</v>
      </c>
      <c r="L1071" s="245">
        <f t="shared" si="156"/>
        <v>156.07142857142856</v>
      </c>
      <c r="M1071" s="245">
        <v>8.9071428571428584</v>
      </c>
      <c r="N1071" s="56">
        <f t="shared" si="157"/>
        <v>1.5691506219792406</v>
      </c>
    </row>
    <row r="1072" spans="1:14" x14ac:dyDescent="0.2">
      <c r="A1072" s="59">
        <f t="shared" si="159"/>
        <v>108</v>
      </c>
      <c r="B1072" s="240">
        <v>2</v>
      </c>
      <c r="C1072" s="57" t="s">
        <v>1398</v>
      </c>
      <c r="D1072" s="57">
        <v>340.3</v>
      </c>
      <c r="E1072" s="57"/>
      <c r="F1072" s="57">
        <v>203.8</v>
      </c>
      <c r="G1072" s="57">
        <f t="shared" si="153"/>
        <v>544.1</v>
      </c>
      <c r="H1072" s="298"/>
      <c r="I1072" s="54">
        <f t="shared" si="154"/>
        <v>0</v>
      </c>
      <c r="J1072" s="54">
        <f t="shared" si="158"/>
        <v>0</v>
      </c>
      <c r="K1072" s="54">
        <f t="shared" si="155"/>
        <v>0</v>
      </c>
      <c r="L1072" s="245">
        <f t="shared" si="156"/>
        <v>0</v>
      </c>
      <c r="M1072" s="245">
        <v>0</v>
      </c>
      <c r="N1072" s="56">
        <f t="shared" si="157"/>
        <v>0</v>
      </c>
    </row>
    <row r="1073" spans="1:14" x14ac:dyDescent="0.2">
      <c r="A1073" s="59">
        <f t="shared" si="159"/>
        <v>109</v>
      </c>
      <c r="B1073" s="240">
        <v>2</v>
      </c>
      <c r="C1073" s="57" t="s">
        <v>1399</v>
      </c>
      <c r="D1073" s="57">
        <v>171.5</v>
      </c>
      <c r="E1073" s="57"/>
      <c r="F1073" s="57">
        <v>70</v>
      </c>
      <c r="G1073" s="57">
        <f t="shared" si="153"/>
        <v>241.5</v>
      </c>
      <c r="H1073" s="298"/>
      <c r="I1073" s="54">
        <f t="shared" si="154"/>
        <v>0</v>
      </c>
      <c r="J1073" s="54">
        <f t="shared" si="158"/>
        <v>0</v>
      </c>
      <c r="K1073" s="54">
        <f t="shared" si="155"/>
        <v>0</v>
      </c>
      <c r="L1073" s="245">
        <f t="shared" si="156"/>
        <v>0</v>
      </c>
      <c r="M1073" s="245">
        <v>0</v>
      </c>
      <c r="N1073" s="56">
        <f t="shared" si="157"/>
        <v>0</v>
      </c>
    </row>
    <row r="1074" spans="1:14" x14ac:dyDescent="0.2">
      <c r="A1074" s="59">
        <f t="shared" si="159"/>
        <v>110</v>
      </c>
      <c r="B1074" s="240">
        <v>3</v>
      </c>
      <c r="C1074" s="57" t="s">
        <v>1400</v>
      </c>
      <c r="D1074" s="57">
        <v>338.7</v>
      </c>
      <c r="E1074" s="57"/>
      <c r="F1074" s="57">
        <v>33.5</v>
      </c>
      <c r="G1074" s="57">
        <f t="shared" si="153"/>
        <v>372.2</v>
      </c>
      <c r="H1074" s="298">
        <v>37</v>
      </c>
      <c r="I1074" s="54">
        <f t="shared" si="154"/>
        <v>4.4047619047619051E-2</v>
      </c>
      <c r="J1074" s="54">
        <f t="shared" si="158"/>
        <v>162.0952380952381</v>
      </c>
      <c r="K1074" s="54">
        <f t="shared" si="155"/>
        <v>35.660952380952381</v>
      </c>
      <c r="L1074" s="245">
        <f t="shared" si="156"/>
        <v>76.995238095238093</v>
      </c>
      <c r="M1074" s="245">
        <v>4.3941904761904764</v>
      </c>
      <c r="N1074" s="56">
        <f t="shared" si="157"/>
        <v>0.82416775626695915</v>
      </c>
    </row>
    <row r="1075" spans="1:14" x14ac:dyDescent="0.2">
      <c r="A1075" s="59">
        <f t="shared" si="159"/>
        <v>111</v>
      </c>
      <c r="B1075" s="240">
        <v>3</v>
      </c>
      <c r="C1075" s="57" t="s">
        <v>1401</v>
      </c>
      <c r="D1075" s="57">
        <v>241.5</v>
      </c>
      <c r="E1075" s="57"/>
      <c r="F1075" s="57"/>
      <c r="G1075" s="57">
        <f t="shared" si="153"/>
        <v>241.5</v>
      </c>
      <c r="H1075" s="298">
        <v>33</v>
      </c>
      <c r="I1075" s="54">
        <f t="shared" si="154"/>
        <v>3.9285714285714285E-2</v>
      </c>
      <c r="J1075" s="54">
        <f t="shared" si="158"/>
        <v>144.57142857142856</v>
      </c>
      <c r="K1075" s="54">
        <f t="shared" si="155"/>
        <v>31.805714285714281</v>
      </c>
      <c r="L1075" s="245">
        <f t="shared" si="156"/>
        <v>68.671428571428564</v>
      </c>
      <c r="M1075" s="245">
        <v>3.9191428571428575</v>
      </c>
      <c r="N1075" s="56">
        <f t="shared" si="157"/>
        <v>1.030922212363206</v>
      </c>
    </row>
    <row r="1076" spans="1:14" x14ac:dyDescent="0.2">
      <c r="A1076" s="59">
        <f t="shared" si="159"/>
        <v>112</v>
      </c>
      <c r="B1076" s="240">
        <v>3</v>
      </c>
      <c r="C1076" s="57" t="s">
        <v>1402</v>
      </c>
      <c r="D1076" s="57">
        <v>331.7</v>
      </c>
      <c r="E1076" s="57"/>
      <c r="F1076" s="57"/>
      <c r="G1076" s="57">
        <f t="shared" si="153"/>
        <v>331.7</v>
      </c>
      <c r="H1076" s="298">
        <v>46</v>
      </c>
      <c r="I1076" s="54">
        <f t="shared" si="154"/>
        <v>5.4761904761904762E-2</v>
      </c>
      <c r="J1076" s="54">
        <f t="shared" si="158"/>
        <v>201.52380952380952</v>
      </c>
      <c r="K1076" s="54">
        <f t="shared" si="155"/>
        <v>44.335238095238097</v>
      </c>
      <c r="L1076" s="245">
        <f t="shared" si="156"/>
        <v>95.723809523809521</v>
      </c>
      <c r="M1076" s="245">
        <v>5.4630476190476189</v>
      </c>
      <c r="N1076" s="56">
        <f t="shared" si="157"/>
        <v>1.0462644098941958</v>
      </c>
    </row>
    <row r="1077" spans="1:14" x14ac:dyDescent="0.2">
      <c r="A1077" s="59">
        <f t="shared" si="159"/>
        <v>113</v>
      </c>
      <c r="B1077" s="240">
        <v>1</v>
      </c>
      <c r="C1077" s="57" t="s">
        <v>1403</v>
      </c>
      <c r="D1077" s="57">
        <v>95</v>
      </c>
      <c r="E1077" s="57"/>
      <c r="F1077" s="57"/>
      <c r="G1077" s="57">
        <f t="shared" si="153"/>
        <v>95</v>
      </c>
      <c r="H1077" s="298"/>
      <c r="I1077" s="54">
        <f t="shared" si="154"/>
        <v>0</v>
      </c>
      <c r="J1077" s="54">
        <f t="shared" si="158"/>
        <v>0</v>
      </c>
      <c r="K1077" s="54">
        <f t="shared" si="155"/>
        <v>0</v>
      </c>
      <c r="L1077" s="245">
        <f t="shared" si="156"/>
        <v>0</v>
      </c>
      <c r="M1077" s="245">
        <v>0</v>
      </c>
      <c r="N1077" s="56">
        <f t="shared" si="157"/>
        <v>0</v>
      </c>
    </row>
    <row r="1078" spans="1:14" x14ac:dyDescent="0.2">
      <c r="A1078" s="59">
        <f t="shared" si="159"/>
        <v>114</v>
      </c>
      <c r="B1078" s="240">
        <v>2</v>
      </c>
      <c r="C1078" s="57" t="s">
        <v>1404</v>
      </c>
      <c r="D1078" s="57">
        <v>208.9</v>
      </c>
      <c r="E1078" s="57"/>
      <c r="F1078" s="57"/>
      <c r="G1078" s="57">
        <f t="shared" si="153"/>
        <v>208.9</v>
      </c>
      <c r="H1078" s="298"/>
      <c r="I1078" s="54">
        <f t="shared" si="154"/>
        <v>0</v>
      </c>
      <c r="J1078" s="54">
        <f t="shared" si="158"/>
        <v>0</v>
      </c>
      <c r="K1078" s="54">
        <f t="shared" si="155"/>
        <v>0</v>
      </c>
      <c r="L1078" s="245">
        <f t="shared" si="156"/>
        <v>0</v>
      </c>
      <c r="M1078" s="245">
        <v>0</v>
      </c>
      <c r="N1078" s="56">
        <f t="shared" si="157"/>
        <v>0</v>
      </c>
    </row>
    <row r="1079" spans="1:14" x14ac:dyDescent="0.2">
      <c r="A1079" s="59">
        <f t="shared" si="159"/>
        <v>115</v>
      </c>
      <c r="B1079" s="240">
        <v>2</v>
      </c>
      <c r="C1079" s="57" t="s">
        <v>1405</v>
      </c>
      <c r="D1079" s="57">
        <v>141.30000000000001</v>
      </c>
      <c r="E1079" s="57"/>
      <c r="F1079" s="57"/>
      <c r="G1079" s="57">
        <f t="shared" si="153"/>
        <v>141.30000000000001</v>
      </c>
      <c r="H1079" s="298"/>
      <c r="I1079" s="54">
        <f t="shared" si="154"/>
        <v>0</v>
      </c>
      <c r="J1079" s="54">
        <f t="shared" si="158"/>
        <v>0</v>
      </c>
      <c r="K1079" s="54">
        <f t="shared" si="155"/>
        <v>0</v>
      </c>
      <c r="L1079" s="245">
        <f t="shared" si="156"/>
        <v>0</v>
      </c>
      <c r="M1079" s="245">
        <v>0</v>
      </c>
      <c r="N1079" s="56">
        <f t="shared" si="157"/>
        <v>0</v>
      </c>
    </row>
    <row r="1080" spans="1:14" x14ac:dyDescent="0.2">
      <c r="A1080" s="59">
        <f t="shared" si="159"/>
        <v>116</v>
      </c>
      <c r="B1080" s="240">
        <v>3</v>
      </c>
      <c r="C1080" s="57" t="s">
        <v>1406</v>
      </c>
      <c r="D1080" s="57">
        <v>372.1</v>
      </c>
      <c r="E1080" s="57"/>
      <c r="F1080" s="57"/>
      <c r="G1080" s="57">
        <f t="shared" si="153"/>
        <v>372.1</v>
      </c>
      <c r="H1080" s="298">
        <v>50</v>
      </c>
      <c r="I1080" s="54">
        <f t="shared" si="154"/>
        <v>5.9523809523809521E-2</v>
      </c>
      <c r="J1080" s="54">
        <f t="shared" si="158"/>
        <v>219.04761904761904</v>
      </c>
      <c r="K1080" s="54">
        <f t="shared" si="155"/>
        <v>48.19047619047619</v>
      </c>
      <c r="L1080" s="245">
        <f t="shared" si="156"/>
        <v>104.04761904761904</v>
      </c>
      <c r="M1080" s="245">
        <v>5.9380952380952383</v>
      </c>
      <c r="N1080" s="56">
        <f t="shared" si="157"/>
        <v>1.0137699799081148</v>
      </c>
    </row>
    <row r="1081" spans="1:14" x14ac:dyDescent="0.2">
      <c r="A1081" s="59">
        <f t="shared" si="159"/>
        <v>117</v>
      </c>
      <c r="B1081" s="240">
        <v>3</v>
      </c>
      <c r="C1081" s="57" t="s">
        <v>1407</v>
      </c>
      <c r="D1081" s="57">
        <v>313.60000000000002</v>
      </c>
      <c r="E1081" s="57"/>
      <c r="F1081" s="57">
        <v>40</v>
      </c>
      <c r="G1081" s="57">
        <f t="shared" si="153"/>
        <v>353.6</v>
      </c>
      <c r="H1081" s="298">
        <v>40</v>
      </c>
      <c r="I1081" s="54">
        <f t="shared" si="154"/>
        <v>4.7619047619047616E-2</v>
      </c>
      <c r="J1081" s="54">
        <f t="shared" si="158"/>
        <v>175.23809523809524</v>
      </c>
      <c r="K1081" s="54">
        <f t="shared" si="155"/>
        <v>38.55238095238095</v>
      </c>
      <c r="L1081" s="245">
        <f t="shared" si="156"/>
        <v>83.238095238095241</v>
      </c>
      <c r="M1081" s="245">
        <v>4.7504761904761903</v>
      </c>
      <c r="N1081" s="56">
        <f t="shared" si="157"/>
        <v>0.96230563654033052</v>
      </c>
    </row>
    <row r="1082" spans="1:14" x14ac:dyDescent="0.2">
      <c r="A1082" s="59">
        <f t="shared" si="159"/>
        <v>118</v>
      </c>
      <c r="B1082" s="240">
        <v>3</v>
      </c>
      <c r="C1082" s="57" t="s">
        <v>1408</v>
      </c>
      <c r="D1082" s="57">
        <v>249.6</v>
      </c>
      <c r="E1082" s="57"/>
      <c r="F1082" s="57"/>
      <c r="G1082" s="57">
        <f t="shared" si="153"/>
        <v>249.6</v>
      </c>
      <c r="H1082" s="298">
        <v>30</v>
      </c>
      <c r="I1082" s="54">
        <f t="shared" si="154"/>
        <v>3.5714285714285712E-2</v>
      </c>
      <c r="J1082" s="54">
        <f t="shared" si="158"/>
        <v>131.42857142857142</v>
      </c>
      <c r="K1082" s="54">
        <f t="shared" si="155"/>
        <v>28.914285714285711</v>
      </c>
      <c r="L1082" s="245">
        <f t="shared" si="156"/>
        <v>62.428571428571416</v>
      </c>
      <c r="M1082" s="245">
        <v>3.5628571428571427</v>
      </c>
      <c r="N1082" s="56">
        <f t="shared" si="157"/>
        <v>0.90678800366300361</v>
      </c>
    </row>
    <row r="1083" spans="1:14" x14ac:dyDescent="0.2">
      <c r="A1083" s="59">
        <f t="shared" si="159"/>
        <v>119</v>
      </c>
      <c r="B1083" s="240">
        <v>3</v>
      </c>
      <c r="C1083" s="57" t="s">
        <v>1409</v>
      </c>
      <c r="D1083" s="57">
        <v>305.8</v>
      </c>
      <c r="E1083" s="57"/>
      <c r="F1083" s="57">
        <v>36.5</v>
      </c>
      <c r="G1083" s="57">
        <f t="shared" si="153"/>
        <v>342.3</v>
      </c>
      <c r="H1083" s="298">
        <v>25</v>
      </c>
      <c r="I1083" s="54">
        <f t="shared" si="154"/>
        <v>2.976190476190476E-2</v>
      </c>
      <c r="J1083" s="54">
        <f t="shared" si="158"/>
        <v>109.52380952380952</v>
      </c>
      <c r="K1083" s="54">
        <f t="shared" si="155"/>
        <v>24.095238095238095</v>
      </c>
      <c r="L1083" s="245">
        <f t="shared" si="156"/>
        <v>52.023809523809518</v>
      </c>
      <c r="M1083" s="245">
        <v>2.9690476190476192</v>
      </c>
      <c r="N1083" s="56">
        <f t="shared" si="157"/>
        <v>0.61678189915599979</v>
      </c>
    </row>
    <row r="1084" spans="1:14" x14ac:dyDescent="0.2">
      <c r="A1084" s="59">
        <f t="shared" si="159"/>
        <v>120</v>
      </c>
      <c r="B1084" s="240">
        <v>2</v>
      </c>
      <c r="C1084" s="57" t="s">
        <v>1410</v>
      </c>
      <c r="D1084" s="57">
        <v>206.5</v>
      </c>
      <c r="E1084" s="57"/>
      <c r="F1084" s="57"/>
      <c r="G1084" s="57">
        <f t="shared" si="153"/>
        <v>206.5</v>
      </c>
      <c r="H1084" s="298"/>
      <c r="I1084" s="54">
        <f t="shared" si="154"/>
        <v>0</v>
      </c>
      <c r="J1084" s="54">
        <f t="shared" si="158"/>
        <v>0</v>
      </c>
      <c r="K1084" s="54">
        <f t="shared" si="155"/>
        <v>0</v>
      </c>
      <c r="L1084" s="245">
        <f t="shared" si="156"/>
        <v>0</v>
      </c>
      <c r="M1084" s="245">
        <v>0</v>
      </c>
      <c r="N1084" s="56">
        <f t="shared" si="157"/>
        <v>0</v>
      </c>
    </row>
    <row r="1085" spans="1:14" x14ac:dyDescent="0.2">
      <c r="A1085" s="59">
        <f t="shared" si="159"/>
        <v>121</v>
      </c>
      <c r="B1085" s="240">
        <v>3</v>
      </c>
      <c r="C1085" s="57" t="s">
        <v>1411</v>
      </c>
      <c r="D1085" s="57">
        <v>300.39999999999998</v>
      </c>
      <c r="E1085" s="57"/>
      <c r="F1085" s="57"/>
      <c r="G1085" s="57">
        <f t="shared" si="153"/>
        <v>300.39999999999998</v>
      </c>
      <c r="H1085" s="298">
        <v>40</v>
      </c>
      <c r="I1085" s="54">
        <f t="shared" si="154"/>
        <v>4.7619047619047616E-2</v>
      </c>
      <c r="J1085" s="54">
        <f t="shared" si="158"/>
        <v>175.23809523809524</v>
      </c>
      <c r="K1085" s="54">
        <f t="shared" si="155"/>
        <v>38.55238095238095</v>
      </c>
      <c r="L1085" s="245">
        <f t="shared" si="156"/>
        <v>83.238095238095241</v>
      </c>
      <c r="M1085" s="245">
        <v>4.7504761904761903</v>
      </c>
      <c r="N1085" s="56">
        <f t="shared" si="157"/>
        <v>1.0045907044575488</v>
      </c>
    </row>
    <row r="1086" spans="1:14" x14ac:dyDescent="0.2">
      <c r="A1086" s="59">
        <f t="shared" si="159"/>
        <v>122</v>
      </c>
      <c r="B1086" s="240">
        <v>5</v>
      </c>
      <c r="C1086" s="57" t="s">
        <v>1412</v>
      </c>
      <c r="D1086" s="57">
        <v>913.8</v>
      </c>
      <c r="E1086" s="57"/>
      <c r="F1086" s="57"/>
      <c r="G1086" s="57">
        <f t="shared" ref="G1086:G1146" si="160">D1086+E1086+F1086</f>
        <v>913.8</v>
      </c>
      <c r="H1086" s="298">
        <v>135</v>
      </c>
      <c r="I1086" s="54">
        <f t="shared" si="154"/>
        <v>0.16071428571428573</v>
      </c>
      <c r="J1086" s="54">
        <f t="shared" si="158"/>
        <v>591.42857142857144</v>
      </c>
      <c r="K1086" s="54">
        <f t="shared" si="155"/>
        <v>130.11428571428573</v>
      </c>
      <c r="L1086" s="245">
        <f t="shared" si="156"/>
        <v>280.92857142857144</v>
      </c>
      <c r="M1086" s="245">
        <v>16.032857142857146</v>
      </c>
      <c r="N1086" s="56">
        <f t="shared" si="157"/>
        <v>1.1145811837538693</v>
      </c>
    </row>
    <row r="1087" spans="1:14" x14ac:dyDescent="0.2">
      <c r="A1087" s="59">
        <f t="shared" si="159"/>
        <v>123</v>
      </c>
      <c r="B1087" s="240">
        <v>2</v>
      </c>
      <c r="C1087" s="57" t="s">
        <v>1413</v>
      </c>
      <c r="D1087" s="57">
        <v>124.1</v>
      </c>
      <c r="E1087" s="57"/>
      <c r="F1087" s="57"/>
      <c r="G1087" s="57">
        <f t="shared" si="160"/>
        <v>124.1</v>
      </c>
      <c r="H1087" s="298"/>
      <c r="I1087" s="54">
        <f t="shared" ref="I1087:I1147" si="161">H1087/840</f>
        <v>0</v>
      </c>
      <c r="J1087" s="54">
        <f t="shared" si="158"/>
        <v>0</v>
      </c>
      <c r="K1087" s="54">
        <f t="shared" si="155"/>
        <v>0</v>
      </c>
      <c r="L1087" s="245">
        <f t="shared" si="156"/>
        <v>0</v>
      </c>
      <c r="M1087" s="245">
        <v>0</v>
      </c>
      <c r="N1087" s="56">
        <f t="shared" si="157"/>
        <v>0</v>
      </c>
    </row>
    <row r="1088" spans="1:14" x14ac:dyDescent="0.2">
      <c r="A1088" s="59">
        <f t="shared" si="159"/>
        <v>124</v>
      </c>
      <c r="B1088" s="240">
        <v>2</v>
      </c>
      <c r="C1088" s="57" t="s">
        <v>1414</v>
      </c>
      <c r="D1088" s="57">
        <v>173.4</v>
      </c>
      <c r="E1088" s="57"/>
      <c r="F1088" s="57"/>
      <c r="G1088" s="57">
        <f t="shared" si="160"/>
        <v>173.4</v>
      </c>
      <c r="H1088" s="298"/>
      <c r="I1088" s="54">
        <f t="shared" si="161"/>
        <v>0</v>
      </c>
      <c r="J1088" s="54">
        <f t="shared" si="158"/>
        <v>0</v>
      </c>
      <c r="K1088" s="54">
        <f t="shared" ref="K1088:K1148" si="162">J1088*0.22</f>
        <v>0</v>
      </c>
      <c r="L1088" s="245">
        <f t="shared" si="156"/>
        <v>0</v>
      </c>
      <c r="M1088" s="245">
        <v>0</v>
      </c>
      <c r="N1088" s="56">
        <f t="shared" si="157"/>
        <v>0</v>
      </c>
    </row>
    <row r="1089" spans="1:14" x14ac:dyDescent="0.2">
      <c r="A1089" s="59">
        <f t="shared" si="159"/>
        <v>125</v>
      </c>
      <c r="B1089" s="240">
        <v>2</v>
      </c>
      <c r="C1089" s="57" t="s">
        <v>1415</v>
      </c>
      <c r="D1089" s="57">
        <v>262.2</v>
      </c>
      <c r="E1089" s="57"/>
      <c r="F1089" s="57"/>
      <c r="G1089" s="57">
        <f t="shared" si="160"/>
        <v>262.2</v>
      </c>
      <c r="H1089" s="298"/>
      <c r="I1089" s="54">
        <f t="shared" si="161"/>
        <v>0</v>
      </c>
      <c r="J1089" s="54">
        <f t="shared" si="158"/>
        <v>0</v>
      </c>
      <c r="K1089" s="54">
        <f t="shared" si="162"/>
        <v>0</v>
      </c>
      <c r="L1089" s="245">
        <f t="shared" si="156"/>
        <v>0</v>
      </c>
      <c r="M1089" s="245">
        <v>0</v>
      </c>
      <c r="N1089" s="56">
        <f t="shared" si="157"/>
        <v>0</v>
      </c>
    </row>
    <row r="1090" spans="1:14" x14ac:dyDescent="0.2">
      <c r="A1090" s="59">
        <f t="shared" si="159"/>
        <v>126</v>
      </c>
      <c r="B1090" s="240">
        <v>3</v>
      </c>
      <c r="C1090" s="57" t="s">
        <v>1419</v>
      </c>
      <c r="D1090" s="57">
        <v>375.7</v>
      </c>
      <c r="E1090" s="57"/>
      <c r="F1090" s="57">
        <v>26.9</v>
      </c>
      <c r="G1090" s="57">
        <f t="shared" si="160"/>
        <v>402.59999999999997</v>
      </c>
      <c r="H1090" s="298">
        <v>51</v>
      </c>
      <c r="I1090" s="54">
        <f t="shared" si="161"/>
        <v>6.0714285714285714E-2</v>
      </c>
      <c r="J1090" s="54">
        <f t="shared" si="158"/>
        <v>223.42857142857142</v>
      </c>
      <c r="K1090" s="54">
        <f t="shared" si="162"/>
        <v>49.154285714285713</v>
      </c>
      <c r="L1090" s="245">
        <f t="shared" si="156"/>
        <v>106.12857142857142</v>
      </c>
      <c r="M1090" s="245">
        <v>6.0568571428571429</v>
      </c>
      <c r="N1090" s="56">
        <f t="shared" si="157"/>
        <v>1.0241370394311571</v>
      </c>
    </row>
    <row r="1091" spans="1:14" x14ac:dyDescent="0.2">
      <c r="A1091" s="59">
        <f t="shared" si="159"/>
        <v>127</v>
      </c>
      <c r="B1091" s="240">
        <v>1</v>
      </c>
      <c r="C1091" s="57" t="s">
        <v>1420</v>
      </c>
      <c r="D1091" s="57">
        <v>180</v>
      </c>
      <c r="E1091" s="57"/>
      <c r="F1091" s="57"/>
      <c r="G1091" s="57">
        <f t="shared" si="160"/>
        <v>180</v>
      </c>
      <c r="H1091" s="298"/>
      <c r="I1091" s="54">
        <f t="shared" si="161"/>
        <v>0</v>
      </c>
      <c r="J1091" s="54">
        <f t="shared" si="158"/>
        <v>0</v>
      </c>
      <c r="K1091" s="54">
        <f t="shared" si="162"/>
        <v>0</v>
      </c>
      <c r="L1091" s="245">
        <f t="shared" si="156"/>
        <v>0</v>
      </c>
      <c r="M1091" s="245">
        <v>0</v>
      </c>
      <c r="N1091" s="56">
        <f t="shared" si="157"/>
        <v>0</v>
      </c>
    </row>
    <row r="1092" spans="1:14" x14ac:dyDescent="0.2">
      <c r="A1092" s="59">
        <f t="shared" si="159"/>
        <v>128</v>
      </c>
      <c r="B1092" s="240">
        <v>3</v>
      </c>
      <c r="C1092" s="57" t="s">
        <v>1421</v>
      </c>
      <c r="D1092" s="57">
        <v>580.1</v>
      </c>
      <c r="E1092" s="57"/>
      <c r="F1092" s="57"/>
      <c r="G1092" s="57">
        <f t="shared" si="160"/>
        <v>580.1</v>
      </c>
      <c r="H1092" s="298">
        <v>90</v>
      </c>
      <c r="I1092" s="54">
        <f t="shared" si="161"/>
        <v>0.10714285714285714</v>
      </c>
      <c r="J1092" s="54">
        <f t="shared" si="158"/>
        <v>394.28571428571428</v>
      </c>
      <c r="K1092" s="54">
        <f t="shared" si="162"/>
        <v>86.742857142857147</v>
      </c>
      <c r="L1092" s="245">
        <f t="shared" si="156"/>
        <v>187.28571428571428</v>
      </c>
      <c r="M1092" s="245">
        <v>10.688571428571429</v>
      </c>
      <c r="N1092" s="56">
        <f t="shared" si="157"/>
        <v>1.1704927721821361</v>
      </c>
    </row>
    <row r="1093" spans="1:14" x14ac:dyDescent="0.2">
      <c r="A1093" s="59">
        <f t="shared" si="159"/>
        <v>129</v>
      </c>
      <c r="B1093" s="240">
        <v>3</v>
      </c>
      <c r="C1093" s="57" t="s">
        <v>1425</v>
      </c>
      <c r="D1093" s="57">
        <v>351</v>
      </c>
      <c r="E1093" s="57"/>
      <c r="F1093" s="57"/>
      <c r="G1093" s="57">
        <f t="shared" si="160"/>
        <v>351</v>
      </c>
      <c r="H1093" s="298">
        <v>40</v>
      </c>
      <c r="I1093" s="54">
        <f t="shared" si="161"/>
        <v>4.7619047619047616E-2</v>
      </c>
      <c r="J1093" s="54">
        <f t="shared" si="158"/>
        <v>175.23809523809524</v>
      </c>
      <c r="K1093" s="54">
        <f t="shared" si="162"/>
        <v>38.55238095238095</v>
      </c>
      <c r="L1093" s="245">
        <f t="shared" ref="L1093:L1156" si="163">J1093*0.475</f>
        <v>83.238095238095241</v>
      </c>
      <c r="M1093" s="245">
        <v>4.7504761904761903</v>
      </c>
      <c r="N1093" s="56">
        <f t="shared" ref="N1093:N1156" si="164">(J1093+K1093+L1093+M1093)/D1093</f>
        <v>0.8597693664360333</v>
      </c>
    </row>
    <row r="1094" spans="1:14" x14ac:dyDescent="0.2">
      <c r="A1094" s="59">
        <f t="shared" si="159"/>
        <v>130</v>
      </c>
      <c r="B1094" s="240">
        <v>3</v>
      </c>
      <c r="C1094" s="57" t="s">
        <v>1426</v>
      </c>
      <c r="D1094" s="57">
        <v>299.7</v>
      </c>
      <c r="E1094" s="57"/>
      <c r="F1094" s="57"/>
      <c r="G1094" s="57">
        <f t="shared" si="160"/>
        <v>299.7</v>
      </c>
      <c r="H1094" s="298">
        <v>20</v>
      </c>
      <c r="I1094" s="54">
        <f t="shared" si="161"/>
        <v>2.3809523809523808E-2</v>
      </c>
      <c r="J1094" s="54">
        <f t="shared" ref="J1094:J1157" si="165">I1094*3680</f>
        <v>87.61904761904762</v>
      </c>
      <c r="K1094" s="54">
        <f t="shared" si="162"/>
        <v>19.276190476190475</v>
      </c>
      <c r="L1094" s="245">
        <f t="shared" si="163"/>
        <v>41.61904761904762</v>
      </c>
      <c r="M1094" s="245">
        <v>2.3752380952380951</v>
      </c>
      <c r="N1094" s="56">
        <f t="shared" si="164"/>
        <v>0.50346854791299245</v>
      </c>
    </row>
    <row r="1095" spans="1:14" x14ac:dyDescent="0.2">
      <c r="A1095" s="59">
        <f t="shared" ref="A1095:A1158" si="166">A1094+1</f>
        <v>131</v>
      </c>
      <c r="B1095" s="240">
        <v>3</v>
      </c>
      <c r="C1095" s="57" t="s">
        <v>1427</v>
      </c>
      <c r="D1095" s="57">
        <v>428.3</v>
      </c>
      <c r="E1095" s="57"/>
      <c r="F1095" s="57"/>
      <c r="G1095" s="57">
        <f t="shared" si="160"/>
        <v>428.3</v>
      </c>
      <c r="H1095" s="298">
        <v>35</v>
      </c>
      <c r="I1095" s="54">
        <f t="shared" si="161"/>
        <v>4.1666666666666664E-2</v>
      </c>
      <c r="J1095" s="54">
        <f t="shared" si="165"/>
        <v>153.33333333333331</v>
      </c>
      <c r="K1095" s="54">
        <f t="shared" si="162"/>
        <v>33.733333333333327</v>
      </c>
      <c r="L1095" s="245">
        <f t="shared" si="163"/>
        <v>72.833333333333314</v>
      </c>
      <c r="M1095" s="245">
        <v>4.1566666666666663</v>
      </c>
      <c r="N1095" s="56">
        <f t="shared" si="164"/>
        <v>0.616522686590396</v>
      </c>
    </row>
    <row r="1096" spans="1:14" x14ac:dyDescent="0.2">
      <c r="A1096" s="59">
        <f t="shared" si="166"/>
        <v>132</v>
      </c>
      <c r="B1096" s="240">
        <v>3</v>
      </c>
      <c r="C1096" s="57" t="s">
        <v>1428</v>
      </c>
      <c r="D1096" s="57">
        <v>299.3</v>
      </c>
      <c r="E1096" s="57"/>
      <c r="F1096" s="57"/>
      <c r="G1096" s="57">
        <f t="shared" si="160"/>
        <v>299.3</v>
      </c>
      <c r="H1096" s="298">
        <v>33</v>
      </c>
      <c r="I1096" s="54">
        <f t="shared" si="161"/>
        <v>3.9285714285714285E-2</v>
      </c>
      <c r="J1096" s="54">
        <f t="shared" si="165"/>
        <v>144.57142857142856</v>
      </c>
      <c r="K1096" s="54">
        <f t="shared" si="162"/>
        <v>31.805714285714281</v>
      </c>
      <c r="L1096" s="245">
        <f t="shared" si="163"/>
        <v>68.671428571428564</v>
      </c>
      <c r="M1096" s="245">
        <v>3.9191428571428575</v>
      </c>
      <c r="N1096" s="56">
        <f t="shared" si="164"/>
        <v>0.83183332537826338</v>
      </c>
    </row>
    <row r="1097" spans="1:14" x14ac:dyDescent="0.2">
      <c r="A1097" s="59">
        <f t="shared" si="166"/>
        <v>133</v>
      </c>
      <c r="B1097" s="240">
        <v>3</v>
      </c>
      <c r="C1097" s="57" t="s">
        <v>1429</v>
      </c>
      <c r="D1097" s="57">
        <v>343.9</v>
      </c>
      <c r="E1097" s="57"/>
      <c r="F1097" s="57"/>
      <c r="G1097" s="57">
        <f t="shared" si="160"/>
        <v>343.9</v>
      </c>
      <c r="H1097" s="298">
        <v>25</v>
      </c>
      <c r="I1097" s="54">
        <f t="shared" si="161"/>
        <v>2.976190476190476E-2</v>
      </c>
      <c r="J1097" s="54">
        <f t="shared" si="165"/>
        <v>109.52380952380952</v>
      </c>
      <c r="K1097" s="54">
        <f t="shared" si="162"/>
        <v>24.095238095238095</v>
      </c>
      <c r="L1097" s="245">
        <f t="shared" si="163"/>
        <v>52.023809523809518</v>
      </c>
      <c r="M1097" s="245">
        <v>2.9690476190476192</v>
      </c>
      <c r="N1097" s="56">
        <f t="shared" si="164"/>
        <v>0.54844985391655932</v>
      </c>
    </row>
    <row r="1098" spans="1:14" x14ac:dyDescent="0.2">
      <c r="A1098" s="59">
        <f t="shared" si="166"/>
        <v>134</v>
      </c>
      <c r="B1098" s="240">
        <v>3</v>
      </c>
      <c r="C1098" s="57" t="s">
        <v>1430</v>
      </c>
      <c r="D1098" s="57">
        <v>282</v>
      </c>
      <c r="E1098" s="57"/>
      <c r="F1098" s="57"/>
      <c r="G1098" s="57">
        <f t="shared" si="160"/>
        <v>282</v>
      </c>
      <c r="H1098" s="298">
        <v>35</v>
      </c>
      <c r="I1098" s="54">
        <f t="shared" si="161"/>
        <v>4.1666666666666664E-2</v>
      </c>
      <c r="J1098" s="54">
        <f t="shared" si="165"/>
        <v>153.33333333333331</v>
      </c>
      <c r="K1098" s="54">
        <f t="shared" si="162"/>
        <v>33.733333333333327</v>
      </c>
      <c r="L1098" s="245">
        <f t="shared" si="163"/>
        <v>72.833333333333314</v>
      </c>
      <c r="M1098" s="245">
        <v>4.1566666666666663</v>
      </c>
      <c r="N1098" s="56">
        <f t="shared" si="164"/>
        <v>0.93637115839243479</v>
      </c>
    </row>
    <row r="1099" spans="1:14" x14ac:dyDescent="0.2">
      <c r="A1099" s="59">
        <f t="shared" si="166"/>
        <v>135</v>
      </c>
      <c r="B1099" s="240">
        <v>3</v>
      </c>
      <c r="C1099" s="57" t="s">
        <v>1431</v>
      </c>
      <c r="D1099" s="57">
        <v>357.6</v>
      </c>
      <c r="E1099" s="57"/>
      <c r="F1099" s="57"/>
      <c r="G1099" s="57">
        <f t="shared" si="160"/>
        <v>357.6</v>
      </c>
      <c r="H1099" s="298">
        <v>34</v>
      </c>
      <c r="I1099" s="54">
        <f t="shared" si="161"/>
        <v>4.0476190476190478E-2</v>
      </c>
      <c r="J1099" s="54">
        <f t="shared" si="165"/>
        <v>148.95238095238096</v>
      </c>
      <c r="K1099" s="54">
        <f t="shared" si="162"/>
        <v>32.769523809523811</v>
      </c>
      <c r="L1099" s="245">
        <f t="shared" si="163"/>
        <v>70.75238095238096</v>
      </c>
      <c r="M1099" s="245">
        <v>4.0379047619047626</v>
      </c>
      <c r="N1099" s="56">
        <f t="shared" si="164"/>
        <v>0.71731596889315008</v>
      </c>
    </row>
    <row r="1100" spans="1:14" x14ac:dyDescent="0.2">
      <c r="A1100" s="59">
        <f t="shared" si="166"/>
        <v>136</v>
      </c>
      <c r="B1100" s="240">
        <v>2</v>
      </c>
      <c r="C1100" s="57" t="s">
        <v>1432</v>
      </c>
      <c r="D1100" s="57">
        <v>300.8</v>
      </c>
      <c r="E1100" s="57">
        <v>27.5</v>
      </c>
      <c r="F1100" s="57"/>
      <c r="G1100" s="57">
        <f t="shared" si="160"/>
        <v>328.3</v>
      </c>
      <c r="H1100" s="298">
        <v>30</v>
      </c>
      <c r="I1100" s="54">
        <f t="shared" si="161"/>
        <v>3.5714285714285712E-2</v>
      </c>
      <c r="J1100" s="54">
        <f t="shared" si="165"/>
        <v>131.42857142857142</v>
      </c>
      <c r="K1100" s="54">
        <f t="shared" si="162"/>
        <v>28.914285714285711</v>
      </c>
      <c r="L1100" s="245">
        <f t="shared" si="163"/>
        <v>62.428571428571416</v>
      </c>
      <c r="M1100" s="245">
        <v>3.5628571428571427</v>
      </c>
      <c r="N1100" s="56">
        <f t="shared" si="164"/>
        <v>0.75244110942249232</v>
      </c>
    </row>
    <row r="1101" spans="1:14" x14ac:dyDescent="0.2">
      <c r="A1101" s="59">
        <f t="shared" si="166"/>
        <v>137</v>
      </c>
      <c r="B1101" s="240">
        <v>2</v>
      </c>
      <c r="C1101" s="57" t="s">
        <v>1528</v>
      </c>
      <c r="D1101" s="57">
        <v>424.7</v>
      </c>
      <c r="E1101" s="57"/>
      <c r="F1101" s="57"/>
      <c r="G1101" s="57">
        <f t="shared" si="160"/>
        <v>424.7</v>
      </c>
      <c r="H1101" s="298"/>
      <c r="I1101" s="54">
        <f t="shared" si="161"/>
        <v>0</v>
      </c>
      <c r="J1101" s="54">
        <f t="shared" si="165"/>
        <v>0</v>
      </c>
      <c r="K1101" s="54">
        <f t="shared" si="162"/>
        <v>0</v>
      </c>
      <c r="L1101" s="245">
        <f t="shared" si="163"/>
        <v>0</v>
      </c>
      <c r="M1101" s="245">
        <v>0</v>
      </c>
      <c r="N1101" s="56">
        <f t="shared" si="164"/>
        <v>0</v>
      </c>
    </row>
    <row r="1102" spans="1:14" x14ac:dyDescent="0.2">
      <c r="A1102" s="59">
        <f t="shared" si="166"/>
        <v>138</v>
      </c>
      <c r="B1102" s="240">
        <v>1</v>
      </c>
      <c r="C1102" s="57" t="s">
        <v>1529</v>
      </c>
      <c r="D1102" s="57">
        <v>120.4</v>
      </c>
      <c r="E1102" s="57"/>
      <c r="F1102" s="57"/>
      <c r="G1102" s="57">
        <f t="shared" si="160"/>
        <v>120.4</v>
      </c>
      <c r="H1102" s="298">
        <v>10</v>
      </c>
      <c r="I1102" s="54">
        <f t="shared" si="161"/>
        <v>1.1904761904761904E-2</v>
      </c>
      <c r="J1102" s="54">
        <f t="shared" si="165"/>
        <v>43.80952380952381</v>
      </c>
      <c r="K1102" s="54">
        <f t="shared" si="162"/>
        <v>9.6380952380952376</v>
      </c>
      <c r="L1102" s="245">
        <f t="shared" si="163"/>
        <v>20.80952380952381</v>
      </c>
      <c r="M1102" s="245">
        <v>1.1876190476190476</v>
      </c>
      <c r="N1102" s="56">
        <f t="shared" si="164"/>
        <v>0.62661762379370356</v>
      </c>
    </row>
    <row r="1103" spans="1:14" x14ac:dyDescent="0.2">
      <c r="A1103" s="59">
        <f t="shared" si="166"/>
        <v>139</v>
      </c>
      <c r="B1103" s="240">
        <v>3</v>
      </c>
      <c r="C1103" s="57" t="s">
        <v>1530</v>
      </c>
      <c r="D1103" s="57">
        <v>317.60000000000002</v>
      </c>
      <c r="E1103" s="57"/>
      <c r="F1103" s="57"/>
      <c r="G1103" s="57">
        <f t="shared" si="160"/>
        <v>317.60000000000002</v>
      </c>
      <c r="H1103" s="298">
        <v>35</v>
      </c>
      <c r="I1103" s="54">
        <f t="shared" si="161"/>
        <v>4.1666666666666664E-2</v>
      </c>
      <c r="J1103" s="54">
        <f t="shared" si="165"/>
        <v>153.33333333333331</v>
      </c>
      <c r="K1103" s="54">
        <f t="shared" si="162"/>
        <v>33.733333333333327</v>
      </c>
      <c r="L1103" s="245">
        <f t="shared" si="163"/>
        <v>72.833333333333314</v>
      </c>
      <c r="M1103" s="245">
        <v>4.1566666666666663</v>
      </c>
      <c r="N1103" s="56">
        <f t="shared" si="164"/>
        <v>0.83141267842149436</v>
      </c>
    </row>
    <row r="1104" spans="1:14" x14ac:dyDescent="0.2">
      <c r="A1104" s="59">
        <f t="shared" si="166"/>
        <v>140</v>
      </c>
      <c r="B1104" s="240">
        <v>3</v>
      </c>
      <c r="C1104" s="57" t="s">
        <v>1531</v>
      </c>
      <c r="D1104" s="57">
        <v>395.53</v>
      </c>
      <c r="E1104" s="57"/>
      <c r="F1104" s="57"/>
      <c r="G1104" s="57">
        <f t="shared" si="160"/>
        <v>395.53</v>
      </c>
      <c r="H1104" s="298">
        <v>48.5</v>
      </c>
      <c r="I1104" s="54">
        <f t="shared" si="161"/>
        <v>5.7738095238095241E-2</v>
      </c>
      <c r="J1104" s="54">
        <f t="shared" si="165"/>
        <v>212.47619047619048</v>
      </c>
      <c r="K1104" s="54">
        <f t="shared" si="162"/>
        <v>46.744761904761909</v>
      </c>
      <c r="L1104" s="245">
        <f t="shared" si="163"/>
        <v>100.92619047619047</v>
      </c>
      <c r="M1104" s="245">
        <v>5.7599523809523818</v>
      </c>
      <c r="N1104" s="56">
        <f t="shared" si="164"/>
        <v>0.9251057953583679</v>
      </c>
    </row>
    <row r="1105" spans="1:14" x14ac:dyDescent="0.2">
      <c r="A1105" s="59">
        <f t="shared" si="166"/>
        <v>141</v>
      </c>
      <c r="B1105" s="240">
        <v>3</v>
      </c>
      <c r="C1105" s="57" t="s">
        <v>1532</v>
      </c>
      <c r="D1105" s="57">
        <v>516.79999999999995</v>
      </c>
      <c r="E1105" s="57"/>
      <c r="F1105" s="57"/>
      <c r="G1105" s="57">
        <f t="shared" si="160"/>
        <v>516.79999999999995</v>
      </c>
      <c r="H1105" s="298">
        <v>48.5</v>
      </c>
      <c r="I1105" s="54">
        <f t="shared" si="161"/>
        <v>5.7738095238095241E-2</v>
      </c>
      <c r="J1105" s="54">
        <f t="shared" si="165"/>
        <v>212.47619047619048</v>
      </c>
      <c r="K1105" s="54">
        <f t="shared" si="162"/>
        <v>46.744761904761909</v>
      </c>
      <c r="L1105" s="245">
        <f t="shared" si="163"/>
        <v>100.92619047619047</v>
      </c>
      <c r="M1105" s="245">
        <v>5.7599523809523818</v>
      </c>
      <c r="N1105" s="56">
        <f t="shared" si="164"/>
        <v>0.70802456508919365</v>
      </c>
    </row>
    <row r="1106" spans="1:14" x14ac:dyDescent="0.2">
      <c r="A1106" s="59">
        <f t="shared" si="166"/>
        <v>142</v>
      </c>
      <c r="B1106" s="240">
        <v>3</v>
      </c>
      <c r="C1106" s="57" t="s">
        <v>1533</v>
      </c>
      <c r="D1106" s="57">
        <v>305.89999999999998</v>
      </c>
      <c r="E1106" s="57"/>
      <c r="F1106" s="57"/>
      <c r="G1106" s="57">
        <f t="shared" si="160"/>
        <v>305.89999999999998</v>
      </c>
      <c r="H1106" s="298">
        <v>55</v>
      </c>
      <c r="I1106" s="54">
        <f t="shared" si="161"/>
        <v>6.5476190476190479E-2</v>
      </c>
      <c r="J1106" s="54">
        <f t="shared" si="165"/>
        <v>240.95238095238096</v>
      </c>
      <c r="K1106" s="54">
        <f t="shared" si="162"/>
        <v>53.009523809523813</v>
      </c>
      <c r="L1106" s="245">
        <f t="shared" si="163"/>
        <v>114.45238095238095</v>
      </c>
      <c r="M1106" s="245">
        <v>6.5319047619047623</v>
      </c>
      <c r="N1106" s="56">
        <f t="shared" si="164"/>
        <v>1.3564765952147451</v>
      </c>
    </row>
    <row r="1107" spans="1:14" x14ac:dyDescent="0.2">
      <c r="A1107" s="59">
        <f t="shared" si="166"/>
        <v>143</v>
      </c>
      <c r="B1107" s="240">
        <v>3</v>
      </c>
      <c r="C1107" s="57" t="s">
        <v>1534</v>
      </c>
      <c r="D1107" s="57">
        <v>483.9</v>
      </c>
      <c r="E1107" s="57"/>
      <c r="F1107" s="57">
        <v>35.299999999999997</v>
      </c>
      <c r="G1107" s="57">
        <f t="shared" si="160"/>
        <v>519.19999999999993</v>
      </c>
      <c r="H1107" s="298">
        <v>88</v>
      </c>
      <c r="I1107" s="54">
        <f t="shared" si="161"/>
        <v>0.10476190476190476</v>
      </c>
      <c r="J1107" s="54">
        <f t="shared" si="165"/>
        <v>385.52380952380952</v>
      </c>
      <c r="K1107" s="54">
        <f t="shared" si="162"/>
        <v>84.815238095238101</v>
      </c>
      <c r="L1107" s="245">
        <f t="shared" si="163"/>
        <v>183.12380952380951</v>
      </c>
      <c r="M1107" s="245">
        <v>10.451047619047619</v>
      </c>
      <c r="N1107" s="56">
        <f t="shared" si="164"/>
        <v>1.3720064161229693</v>
      </c>
    </row>
    <row r="1108" spans="1:14" x14ac:dyDescent="0.2">
      <c r="A1108" s="59">
        <f t="shared" si="166"/>
        <v>144</v>
      </c>
      <c r="B1108" s="240">
        <v>3</v>
      </c>
      <c r="C1108" s="57" t="s">
        <v>1535</v>
      </c>
      <c r="D1108" s="57">
        <v>257.3</v>
      </c>
      <c r="E1108" s="57"/>
      <c r="F1108" s="57"/>
      <c r="G1108" s="57">
        <f t="shared" si="160"/>
        <v>257.3</v>
      </c>
      <c r="H1108" s="298">
        <v>47</v>
      </c>
      <c r="I1108" s="54">
        <f t="shared" si="161"/>
        <v>5.5952380952380955E-2</v>
      </c>
      <c r="J1108" s="54">
        <f t="shared" si="165"/>
        <v>205.90476190476193</v>
      </c>
      <c r="K1108" s="54">
        <f t="shared" si="162"/>
        <v>45.299047619047627</v>
      </c>
      <c r="L1108" s="245">
        <f t="shared" si="163"/>
        <v>97.804761904761904</v>
      </c>
      <c r="M1108" s="245">
        <v>5.5818095238095244</v>
      </c>
      <c r="N1108" s="56">
        <f t="shared" si="164"/>
        <v>1.3781204078988767</v>
      </c>
    </row>
    <row r="1109" spans="1:14" x14ac:dyDescent="0.2">
      <c r="A1109" s="59">
        <f t="shared" si="166"/>
        <v>145</v>
      </c>
      <c r="B1109" s="240">
        <v>3</v>
      </c>
      <c r="C1109" s="57" t="s">
        <v>1536</v>
      </c>
      <c r="D1109" s="57">
        <v>261.3</v>
      </c>
      <c r="E1109" s="57"/>
      <c r="F1109" s="57"/>
      <c r="G1109" s="57">
        <f t="shared" si="160"/>
        <v>261.3</v>
      </c>
      <c r="H1109" s="298">
        <v>40</v>
      </c>
      <c r="I1109" s="54">
        <f t="shared" si="161"/>
        <v>4.7619047619047616E-2</v>
      </c>
      <c r="J1109" s="54">
        <f t="shared" si="165"/>
        <v>175.23809523809524</v>
      </c>
      <c r="K1109" s="54">
        <f t="shared" si="162"/>
        <v>38.55238095238095</v>
      </c>
      <c r="L1109" s="245">
        <f t="shared" si="163"/>
        <v>83.238095238095241</v>
      </c>
      <c r="M1109" s="245">
        <v>4.7504761904761903</v>
      </c>
      <c r="N1109" s="56">
        <f t="shared" si="164"/>
        <v>1.1549140743170596</v>
      </c>
    </row>
    <row r="1110" spans="1:14" x14ac:dyDescent="0.2">
      <c r="A1110" s="59">
        <f t="shared" si="166"/>
        <v>146</v>
      </c>
      <c r="B1110" s="240">
        <v>3</v>
      </c>
      <c r="C1110" s="57" t="s">
        <v>1537</v>
      </c>
      <c r="D1110" s="57">
        <v>296.89999999999998</v>
      </c>
      <c r="E1110" s="57"/>
      <c r="F1110" s="57">
        <v>50</v>
      </c>
      <c r="G1110" s="57">
        <f t="shared" si="160"/>
        <v>346.9</v>
      </c>
      <c r="H1110" s="298">
        <v>45</v>
      </c>
      <c r="I1110" s="54">
        <f t="shared" si="161"/>
        <v>5.3571428571428568E-2</v>
      </c>
      <c r="J1110" s="54">
        <f t="shared" si="165"/>
        <v>197.14285714285714</v>
      </c>
      <c r="K1110" s="54">
        <f t="shared" si="162"/>
        <v>43.371428571428574</v>
      </c>
      <c r="L1110" s="245">
        <f t="shared" si="163"/>
        <v>93.642857142857139</v>
      </c>
      <c r="M1110" s="245">
        <v>5.3442857142857143</v>
      </c>
      <c r="N1110" s="56">
        <f t="shared" si="164"/>
        <v>1.1434874657171727</v>
      </c>
    </row>
    <row r="1111" spans="1:14" x14ac:dyDescent="0.2">
      <c r="A1111" s="59">
        <f t="shared" si="166"/>
        <v>147</v>
      </c>
      <c r="B1111" s="240">
        <v>3</v>
      </c>
      <c r="C1111" s="57" t="s">
        <v>1538</v>
      </c>
      <c r="D1111" s="57">
        <v>495.2</v>
      </c>
      <c r="E1111" s="57"/>
      <c r="F1111" s="57">
        <v>62.5</v>
      </c>
      <c r="G1111" s="57">
        <f t="shared" si="160"/>
        <v>557.70000000000005</v>
      </c>
      <c r="H1111" s="298">
        <v>66</v>
      </c>
      <c r="I1111" s="54">
        <f t="shared" si="161"/>
        <v>7.857142857142857E-2</v>
      </c>
      <c r="J1111" s="54">
        <f t="shared" si="165"/>
        <v>289.14285714285711</v>
      </c>
      <c r="K1111" s="54">
        <f t="shared" si="162"/>
        <v>63.611428571428561</v>
      </c>
      <c r="L1111" s="245">
        <f t="shared" si="163"/>
        <v>137.34285714285713</v>
      </c>
      <c r="M1111" s="245">
        <v>7.838285714285715</v>
      </c>
      <c r="N1111" s="56">
        <f t="shared" si="164"/>
        <v>1.005523886452804</v>
      </c>
    </row>
    <row r="1112" spans="1:14" x14ac:dyDescent="0.2">
      <c r="A1112" s="59">
        <f t="shared" si="166"/>
        <v>148</v>
      </c>
      <c r="B1112" s="240">
        <v>3</v>
      </c>
      <c r="C1112" s="57" t="s">
        <v>1539</v>
      </c>
      <c r="D1112" s="57">
        <v>446.2</v>
      </c>
      <c r="E1112" s="57"/>
      <c r="F1112" s="57"/>
      <c r="G1112" s="57">
        <f t="shared" si="160"/>
        <v>446.2</v>
      </c>
      <c r="H1112" s="298">
        <v>65</v>
      </c>
      <c r="I1112" s="54">
        <f t="shared" si="161"/>
        <v>7.7380952380952384E-2</v>
      </c>
      <c r="J1112" s="54">
        <f t="shared" si="165"/>
        <v>284.76190476190476</v>
      </c>
      <c r="K1112" s="54">
        <f t="shared" si="162"/>
        <v>62.647619047619045</v>
      </c>
      <c r="L1112" s="245">
        <f t="shared" si="163"/>
        <v>135.26190476190476</v>
      </c>
      <c r="M1112" s="245">
        <v>7.7195238095238103</v>
      </c>
      <c r="N1112" s="56">
        <f t="shared" si="164"/>
        <v>1.0990384410151333</v>
      </c>
    </row>
    <row r="1113" spans="1:14" x14ac:dyDescent="0.2">
      <c r="A1113" s="59">
        <f t="shared" si="166"/>
        <v>149</v>
      </c>
      <c r="B1113" s="240">
        <v>2</v>
      </c>
      <c r="C1113" s="57" t="s">
        <v>1540</v>
      </c>
      <c r="D1113" s="57">
        <v>266.39999999999998</v>
      </c>
      <c r="E1113" s="57"/>
      <c r="F1113" s="57"/>
      <c r="G1113" s="57">
        <f t="shared" si="160"/>
        <v>266.39999999999998</v>
      </c>
      <c r="H1113" s="298"/>
      <c r="I1113" s="54">
        <f t="shared" si="161"/>
        <v>0</v>
      </c>
      <c r="J1113" s="54">
        <f t="shared" si="165"/>
        <v>0</v>
      </c>
      <c r="K1113" s="54">
        <f t="shared" si="162"/>
        <v>0</v>
      </c>
      <c r="L1113" s="245">
        <f t="shared" si="163"/>
        <v>0</v>
      </c>
      <c r="M1113" s="245">
        <v>0</v>
      </c>
      <c r="N1113" s="56">
        <f t="shared" si="164"/>
        <v>0</v>
      </c>
    </row>
    <row r="1114" spans="1:14" x14ac:dyDescent="0.2">
      <c r="A1114" s="59">
        <f t="shared" si="166"/>
        <v>150</v>
      </c>
      <c r="B1114" s="240">
        <v>3</v>
      </c>
      <c r="C1114" s="57" t="s">
        <v>1541</v>
      </c>
      <c r="D1114" s="57">
        <v>548.4</v>
      </c>
      <c r="E1114" s="57"/>
      <c r="F1114" s="29">
        <v>215.2</v>
      </c>
      <c r="G1114" s="57">
        <f t="shared" si="160"/>
        <v>763.59999999999991</v>
      </c>
      <c r="H1114" s="298">
        <v>90</v>
      </c>
      <c r="I1114" s="54">
        <f t="shared" si="161"/>
        <v>0.10714285714285714</v>
      </c>
      <c r="J1114" s="54">
        <f t="shared" si="165"/>
        <v>394.28571428571428</v>
      </c>
      <c r="K1114" s="54">
        <f t="shared" si="162"/>
        <v>86.742857142857147</v>
      </c>
      <c r="L1114" s="245">
        <f t="shared" si="163"/>
        <v>187.28571428571428</v>
      </c>
      <c r="M1114" s="245">
        <v>10.688571428571429</v>
      </c>
      <c r="N1114" s="56">
        <f t="shared" si="164"/>
        <v>1.2381525476711472</v>
      </c>
    </row>
    <row r="1115" spans="1:14" x14ac:dyDescent="0.2">
      <c r="A1115" s="59">
        <f t="shared" si="166"/>
        <v>151</v>
      </c>
      <c r="B1115" s="240">
        <v>3</v>
      </c>
      <c r="C1115" s="57" t="s">
        <v>1542</v>
      </c>
      <c r="D1115" s="57">
        <v>539.79999999999995</v>
      </c>
      <c r="E1115" s="57">
        <v>83.3</v>
      </c>
      <c r="F1115" s="57"/>
      <c r="G1115" s="57">
        <f t="shared" si="160"/>
        <v>623.09999999999991</v>
      </c>
      <c r="H1115" s="298">
        <v>84</v>
      </c>
      <c r="I1115" s="54">
        <f t="shared" si="161"/>
        <v>0.1</v>
      </c>
      <c r="J1115" s="54">
        <f t="shared" si="165"/>
        <v>368</v>
      </c>
      <c r="K1115" s="54">
        <f t="shared" si="162"/>
        <v>80.959999999999994</v>
      </c>
      <c r="L1115" s="245">
        <f t="shared" si="163"/>
        <v>174.79999999999998</v>
      </c>
      <c r="M1115" s="245">
        <v>9.9760000000000009</v>
      </c>
      <c r="N1115" s="56">
        <f t="shared" si="164"/>
        <v>1.1740200074101519</v>
      </c>
    </row>
    <row r="1116" spans="1:14" x14ac:dyDescent="0.2">
      <c r="A1116" s="59">
        <f t="shared" si="166"/>
        <v>152</v>
      </c>
      <c r="B1116" s="240">
        <v>3</v>
      </c>
      <c r="C1116" s="57" t="s">
        <v>1543</v>
      </c>
      <c r="D1116" s="57">
        <v>384.6</v>
      </c>
      <c r="E1116" s="57"/>
      <c r="F1116" s="57"/>
      <c r="G1116" s="57">
        <f t="shared" si="160"/>
        <v>384.6</v>
      </c>
      <c r="H1116" s="298">
        <v>68</v>
      </c>
      <c r="I1116" s="54">
        <f t="shared" si="161"/>
        <v>8.0952380952380956E-2</v>
      </c>
      <c r="J1116" s="54">
        <f t="shared" si="165"/>
        <v>297.90476190476193</v>
      </c>
      <c r="K1116" s="54">
        <f t="shared" si="162"/>
        <v>65.539047619047622</v>
      </c>
      <c r="L1116" s="245">
        <f t="shared" si="163"/>
        <v>141.50476190476192</v>
      </c>
      <c r="M1116" s="245">
        <v>8.0758095238095251</v>
      </c>
      <c r="N1116" s="56">
        <f t="shared" si="164"/>
        <v>1.3339167471460762</v>
      </c>
    </row>
    <row r="1117" spans="1:14" x14ac:dyDescent="0.2">
      <c r="A1117" s="59">
        <f t="shared" si="166"/>
        <v>153</v>
      </c>
      <c r="B1117" s="240">
        <v>4</v>
      </c>
      <c r="C1117" s="57" t="s">
        <v>2440</v>
      </c>
      <c r="D1117" s="57">
        <v>589.75</v>
      </c>
      <c r="E1117" s="57"/>
      <c r="F1117" s="57">
        <v>32.799999999999997</v>
      </c>
      <c r="G1117" s="57">
        <f t="shared" si="160"/>
        <v>622.54999999999995</v>
      </c>
      <c r="H1117" s="298">
        <v>89</v>
      </c>
      <c r="I1117" s="54">
        <f t="shared" si="161"/>
        <v>0.10595238095238095</v>
      </c>
      <c r="J1117" s="54">
        <f t="shared" si="165"/>
        <v>389.90476190476193</v>
      </c>
      <c r="K1117" s="54">
        <f t="shared" si="162"/>
        <v>85.779047619047631</v>
      </c>
      <c r="L1117" s="245">
        <f t="shared" si="163"/>
        <v>185.20476190476191</v>
      </c>
      <c r="M1117" s="245">
        <v>10.569809523809525</v>
      </c>
      <c r="N1117" s="56">
        <f t="shared" si="164"/>
        <v>1.1385474878378652</v>
      </c>
    </row>
    <row r="1118" spans="1:14" x14ac:dyDescent="0.2">
      <c r="A1118" s="59">
        <f t="shared" si="166"/>
        <v>154</v>
      </c>
      <c r="B1118" s="240">
        <v>2</v>
      </c>
      <c r="C1118" s="57" t="s">
        <v>2441</v>
      </c>
      <c r="D1118" s="57">
        <v>405</v>
      </c>
      <c r="E1118" s="57"/>
      <c r="F1118" s="57">
        <v>21</v>
      </c>
      <c r="G1118" s="57">
        <f t="shared" si="160"/>
        <v>426</v>
      </c>
      <c r="H1118" s="298"/>
      <c r="I1118" s="54">
        <f t="shared" si="161"/>
        <v>0</v>
      </c>
      <c r="J1118" s="54">
        <f t="shared" si="165"/>
        <v>0</v>
      </c>
      <c r="K1118" s="54">
        <f t="shared" si="162"/>
        <v>0</v>
      </c>
      <c r="L1118" s="245">
        <f t="shared" si="163"/>
        <v>0</v>
      </c>
      <c r="M1118" s="245">
        <v>0</v>
      </c>
      <c r="N1118" s="56">
        <f t="shared" si="164"/>
        <v>0</v>
      </c>
    </row>
    <row r="1119" spans="1:14" x14ac:dyDescent="0.2">
      <c r="A1119" s="59">
        <f t="shared" si="166"/>
        <v>155</v>
      </c>
      <c r="B1119" s="240">
        <v>3</v>
      </c>
      <c r="C1119" s="57" t="s">
        <v>2442</v>
      </c>
      <c r="D1119" s="57">
        <v>678.5</v>
      </c>
      <c r="E1119" s="57"/>
      <c r="F1119" s="57"/>
      <c r="G1119" s="57">
        <f t="shared" si="160"/>
        <v>678.5</v>
      </c>
      <c r="H1119" s="298">
        <v>74</v>
      </c>
      <c r="I1119" s="54">
        <f t="shared" si="161"/>
        <v>8.8095238095238101E-2</v>
      </c>
      <c r="J1119" s="54">
        <f t="shared" si="165"/>
        <v>324.1904761904762</v>
      </c>
      <c r="K1119" s="54">
        <f t="shared" si="162"/>
        <v>71.321904761904761</v>
      </c>
      <c r="L1119" s="245">
        <f t="shared" si="163"/>
        <v>153.99047619047619</v>
      </c>
      <c r="M1119" s="245">
        <v>8.7883809523809528</v>
      </c>
      <c r="N1119" s="56">
        <f t="shared" si="164"/>
        <v>0.82283159630838332</v>
      </c>
    </row>
    <row r="1120" spans="1:14" x14ac:dyDescent="0.2">
      <c r="A1120" s="59">
        <f t="shared" si="166"/>
        <v>156</v>
      </c>
      <c r="B1120" s="240">
        <v>4</v>
      </c>
      <c r="C1120" s="57" t="s">
        <v>2443</v>
      </c>
      <c r="D1120" s="57">
        <v>973.9</v>
      </c>
      <c r="E1120" s="57"/>
      <c r="F1120" s="57">
        <v>132.80000000000001</v>
      </c>
      <c r="G1120" s="57">
        <f t="shared" si="160"/>
        <v>1106.7</v>
      </c>
      <c r="H1120" s="298">
        <v>110</v>
      </c>
      <c r="I1120" s="54">
        <f t="shared" si="161"/>
        <v>0.13095238095238096</v>
      </c>
      <c r="J1120" s="54">
        <f t="shared" si="165"/>
        <v>481.90476190476193</v>
      </c>
      <c r="K1120" s="54">
        <f t="shared" si="162"/>
        <v>106.01904761904763</v>
      </c>
      <c r="L1120" s="245">
        <f t="shared" si="163"/>
        <v>228.9047619047619</v>
      </c>
      <c r="M1120" s="245">
        <v>13.063809523809525</v>
      </c>
      <c r="N1120" s="56">
        <f t="shared" si="164"/>
        <v>0.85213305365271685</v>
      </c>
    </row>
    <row r="1121" spans="1:14" x14ac:dyDescent="0.2">
      <c r="A1121" s="59">
        <f t="shared" si="166"/>
        <v>157</v>
      </c>
      <c r="B1121" s="240">
        <v>3</v>
      </c>
      <c r="C1121" s="57" t="s">
        <v>2444</v>
      </c>
      <c r="D1121" s="57">
        <v>669.8</v>
      </c>
      <c r="E1121" s="57"/>
      <c r="F1121" s="57"/>
      <c r="G1121" s="57">
        <f t="shared" si="160"/>
        <v>669.8</v>
      </c>
      <c r="H1121" s="298">
        <v>72</v>
      </c>
      <c r="I1121" s="54">
        <f t="shared" si="161"/>
        <v>8.5714285714285715E-2</v>
      </c>
      <c r="J1121" s="54">
        <f t="shared" si="165"/>
        <v>315.42857142857144</v>
      </c>
      <c r="K1121" s="54">
        <f t="shared" si="162"/>
        <v>69.394285714285715</v>
      </c>
      <c r="L1121" s="245">
        <f t="shared" si="163"/>
        <v>149.82857142857142</v>
      </c>
      <c r="M1121" s="245">
        <v>8.5508571428571436</v>
      </c>
      <c r="N1121" s="56">
        <f t="shared" si="164"/>
        <v>0.81099176726528177</v>
      </c>
    </row>
    <row r="1122" spans="1:14" x14ac:dyDescent="0.2">
      <c r="A1122" s="59">
        <f t="shared" si="166"/>
        <v>158</v>
      </c>
      <c r="B1122" s="240">
        <v>2</v>
      </c>
      <c r="C1122" s="57" t="s">
        <v>2445</v>
      </c>
      <c r="D1122" s="57">
        <v>533.79999999999995</v>
      </c>
      <c r="E1122" s="57"/>
      <c r="F1122" s="57"/>
      <c r="G1122" s="57">
        <f t="shared" si="160"/>
        <v>533.79999999999995</v>
      </c>
      <c r="H1122" s="298"/>
      <c r="I1122" s="54">
        <f t="shared" si="161"/>
        <v>0</v>
      </c>
      <c r="J1122" s="54">
        <f t="shared" si="165"/>
        <v>0</v>
      </c>
      <c r="K1122" s="54">
        <f t="shared" si="162"/>
        <v>0</v>
      </c>
      <c r="L1122" s="245">
        <f t="shared" si="163"/>
        <v>0</v>
      </c>
      <c r="M1122" s="245">
        <v>0</v>
      </c>
      <c r="N1122" s="56">
        <f t="shared" si="164"/>
        <v>0</v>
      </c>
    </row>
    <row r="1123" spans="1:14" x14ac:dyDescent="0.2">
      <c r="A1123" s="59">
        <f t="shared" si="166"/>
        <v>159</v>
      </c>
      <c r="B1123" s="240">
        <v>3</v>
      </c>
      <c r="C1123" s="57" t="s">
        <v>2446</v>
      </c>
      <c r="D1123" s="57">
        <v>413.5</v>
      </c>
      <c r="E1123" s="57"/>
      <c r="F1123" s="57">
        <v>30.4</v>
      </c>
      <c r="G1123" s="57">
        <f t="shared" si="160"/>
        <v>443.9</v>
      </c>
      <c r="H1123" s="298">
        <v>66</v>
      </c>
      <c r="I1123" s="54">
        <f t="shared" si="161"/>
        <v>7.857142857142857E-2</v>
      </c>
      <c r="J1123" s="54">
        <f t="shared" si="165"/>
        <v>289.14285714285711</v>
      </c>
      <c r="K1123" s="54">
        <f t="shared" si="162"/>
        <v>63.611428571428561</v>
      </c>
      <c r="L1123" s="245">
        <f t="shared" si="163"/>
        <v>137.34285714285713</v>
      </c>
      <c r="M1123" s="245">
        <v>7.838285714285715</v>
      </c>
      <c r="N1123" s="56">
        <f t="shared" si="164"/>
        <v>1.2041969252029709</v>
      </c>
    </row>
    <row r="1124" spans="1:14" x14ac:dyDescent="0.2">
      <c r="A1124" s="59">
        <f t="shared" si="166"/>
        <v>160</v>
      </c>
      <c r="B1124" s="240">
        <v>3</v>
      </c>
      <c r="C1124" s="57" t="s">
        <v>2447</v>
      </c>
      <c r="D1124" s="57">
        <v>526.5</v>
      </c>
      <c r="E1124" s="57"/>
      <c r="F1124" s="57">
        <v>45.5</v>
      </c>
      <c r="G1124" s="57">
        <f t="shared" si="160"/>
        <v>572</v>
      </c>
      <c r="H1124" s="298">
        <v>70</v>
      </c>
      <c r="I1124" s="54">
        <f t="shared" si="161"/>
        <v>8.3333333333333329E-2</v>
      </c>
      <c r="J1124" s="54">
        <f t="shared" si="165"/>
        <v>306.66666666666663</v>
      </c>
      <c r="K1124" s="54">
        <f t="shared" si="162"/>
        <v>67.466666666666654</v>
      </c>
      <c r="L1124" s="245">
        <f t="shared" si="163"/>
        <v>145.66666666666663</v>
      </c>
      <c r="M1124" s="245">
        <v>8.3133333333333326</v>
      </c>
      <c r="N1124" s="56">
        <f t="shared" si="164"/>
        <v>1.0030642608420384</v>
      </c>
    </row>
    <row r="1125" spans="1:14" x14ac:dyDescent="0.2">
      <c r="A1125" s="59">
        <f t="shared" si="166"/>
        <v>161</v>
      </c>
      <c r="B1125" s="240">
        <v>3</v>
      </c>
      <c r="C1125" s="57" t="s">
        <v>2448</v>
      </c>
      <c r="D1125" s="57">
        <v>894.7</v>
      </c>
      <c r="E1125" s="57"/>
      <c r="F1125" s="57">
        <v>42.5</v>
      </c>
      <c r="G1125" s="57">
        <f t="shared" si="160"/>
        <v>937.2</v>
      </c>
      <c r="H1125" s="298">
        <v>72</v>
      </c>
      <c r="I1125" s="54">
        <f t="shared" si="161"/>
        <v>8.5714285714285715E-2</v>
      </c>
      <c r="J1125" s="54">
        <f t="shared" si="165"/>
        <v>315.42857142857144</v>
      </c>
      <c r="K1125" s="54">
        <f t="shared" si="162"/>
        <v>69.394285714285715</v>
      </c>
      <c r="L1125" s="245">
        <f t="shared" si="163"/>
        <v>149.82857142857142</v>
      </c>
      <c r="M1125" s="245">
        <v>8.5508571428571436</v>
      </c>
      <c r="N1125" s="56">
        <f t="shared" si="164"/>
        <v>0.60713343658688468</v>
      </c>
    </row>
    <row r="1126" spans="1:14" x14ac:dyDescent="0.2">
      <c r="A1126" s="59">
        <f t="shared" si="166"/>
        <v>162</v>
      </c>
      <c r="B1126" s="240">
        <v>3</v>
      </c>
      <c r="C1126" s="57" t="s">
        <v>2449</v>
      </c>
      <c r="D1126" s="57">
        <v>544.79999999999995</v>
      </c>
      <c r="E1126" s="57"/>
      <c r="F1126" s="57"/>
      <c r="G1126" s="57">
        <f t="shared" si="160"/>
        <v>544.79999999999995</v>
      </c>
      <c r="H1126" s="298">
        <v>65</v>
      </c>
      <c r="I1126" s="54">
        <f t="shared" si="161"/>
        <v>7.7380952380952384E-2</v>
      </c>
      <c r="J1126" s="54">
        <f t="shared" si="165"/>
        <v>284.76190476190476</v>
      </c>
      <c r="K1126" s="54">
        <f t="shared" si="162"/>
        <v>62.647619047619045</v>
      </c>
      <c r="L1126" s="245">
        <f t="shared" si="163"/>
        <v>135.26190476190476</v>
      </c>
      <c r="M1126" s="245">
        <v>7.7195238095238103</v>
      </c>
      <c r="N1126" s="56">
        <f t="shared" si="164"/>
        <v>0.90013023564785688</v>
      </c>
    </row>
    <row r="1127" spans="1:14" x14ac:dyDescent="0.2">
      <c r="A1127" s="59">
        <f t="shared" si="166"/>
        <v>163</v>
      </c>
      <c r="B1127" s="240">
        <v>3</v>
      </c>
      <c r="C1127" s="57" t="s">
        <v>2450</v>
      </c>
      <c r="D1127" s="57">
        <v>521.9</v>
      </c>
      <c r="E1127" s="57"/>
      <c r="F1127" s="57"/>
      <c r="G1127" s="57">
        <f t="shared" si="160"/>
        <v>521.9</v>
      </c>
      <c r="H1127" s="298">
        <v>70</v>
      </c>
      <c r="I1127" s="54">
        <f t="shared" si="161"/>
        <v>8.3333333333333329E-2</v>
      </c>
      <c r="J1127" s="54">
        <f t="shared" si="165"/>
        <v>306.66666666666663</v>
      </c>
      <c r="K1127" s="54">
        <f t="shared" si="162"/>
        <v>67.466666666666654</v>
      </c>
      <c r="L1127" s="245">
        <f t="shared" si="163"/>
        <v>145.66666666666663</v>
      </c>
      <c r="M1127" s="245">
        <v>8.3133333333333326</v>
      </c>
      <c r="N1127" s="56">
        <f t="shared" si="164"/>
        <v>1.0119052181133037</v>
      </c>
    </row>
    <row r="1128" spans="1:14" x14ac:dyDescent="0.2">
      <c r="A1128" s="59">
        <f t="shared" si="166"/>
        <v>164</v>
      </c>
      <c r="B1128" s="240">
        <v>3</v>
      </c>
      <c r="C1128" s="57" t="s">
        <v>2451</v>
      </c>
      <c r="D1128" s="57">
        <v>522.6</v>
      </c>
      <c r="E1128" s="57"/>
      <c r="F1128" s="57"/>
      <c r="G1128" s="57">
        <f t="shared" si="160"/>
        <v>522.6</v>
      </c>
      <c r="H1128" s="298">
        <v>68</v>
      </c>
      <c r="I1128" s="54">
        <f t="shared" si="161"/>
        <v>8.0952380952380956E-2</v>
      </c>
      <c r="J1128" s="54">
        <f t="shared" si="165"/>
        <v>297.90476190476193</v>
      </c>
      <c r="K1128" s="54">
        <f t="shared" si="162"/>
        <v>65.539047619047622</v>
      </c>
      <c r="L1128" s="245">
        <f t="shared" si="163"/>
        <v>141.50476190476192</v>
      </c>
      <c r="M1128" s="245">
        <v>8.0758095238095251</v>
      </c>
      <c r="N1128" s="56">
        <f t="shared" si="164"/>
        <v>0.98167696316950048</v>
      </c>
    </row>
    <row r="1129" spans="1:14" x14ac:dyDescent="0.2">
      <c r="A1129" s="59">
        <f t="shared" si="166"/>
        <v>165</v>
      </c>
      <c r="B1129" s="240">
        <v>3</v>
      </c>
      <c r="C1129" s="57" t="s">
        <v>2452</v>
      </c>
      <c r="D1129" s="57">
        <v>551.6</v>
      </c>
      <c r="E1129" s="57"/>
      <c r="F1129" s="57"/>
      <c r="G1129" s="57">
        <f t="shared" si="160"/>
        <v>551.6</v>
      </c>
      <c r="H1129" s="298">
        <v>58</v>
      </c>
      <c r="I1129" s="54">
        <f t="shared" si="161"/>
        <v>6.9047619047619052E-2</v>
      </c>
      <c r="J1129" s="54">
        <f t="shared" si="165"/>
        <v>254.0952380952381</v>
      </c>
      <c r="K1129" s="54">
        <f t="shared" si="162"/>
        <v>55.900952380952383</v>
      </c>
      <c r="L1129" s="245">
        <f t="shared" si="163"/>
        <v>120.6952380952381</v>
      </c>
      <c r="M1129" s="245">
        <v>6.8881904761904771</v>
      </c>
      <c r="N1129" s="56">
        <f t="shared" si="164"/>
        <v>0.79329155012258701</v>
      </c>
    </row>
    <row r="1130" spans="1:14" x14ac:dyDescent="0.2">
      <c r="A1130" s="59">
        <f t="shared" si="166"/>
        <v>166</v>
      </c>
      <c r="B1130" s="240">
        <v>3</v>
      </c>
      <c r="C1130" s="57" t="s">
        <v>2453</v>
      </c>
      <c r="D1130" s="57">
        <v>683.5</v>
      </c>
      <c r="E1130" s="57"/>
      <c r="F1130" s="57"/>
      <c r="G1130" s="57">
        <f t="shared" si="160"/>
        <v>683.5</v>
      </c>
      <c r="H1130" s="298">
        <v>79</v>
      </c>
      <c r="I1130" s="54">
        <f t="shared" si="161"/>
        <v>9.4047619047619047E-2</v>
      </c>
      <c r="J1130" s="54">
        <f t="shared" si="165"/>
        <v>346.09523809523807</v>
      </c>
      <c r="K1130" s="54">
        <f t="shared" si="162"/>
        <v>76.140952380952371</v>
      </c>
      <c r="L1130" s="245">
        <f t="shared" si="163"/>
        <v>164.39523809523808</v>
      </c>
      <c r="M1130" s="245">
        <v>9.3821904761904769</v>
      </c>
      <c r="N1130" s="56">
        <f t="shared" si="164"/>
        <v>0.87200236876023274</v>
      </c>
    </row>
    <row r="1131" spans="1:14" x14ac:dyDescent="0.2">
      <c r="A1131" s="59">
        <f t="shared" si="166"/>
        <v>167</v>
      </c>
      <c r="B1131" s="240">
        <v>3</v>
      </c>
      <c r="C1131" s="57" t="s">
        <v>2454</v>
      </c>
      <c r="D1131" s="57">
        <v>416.7</v>
      </c>
      <c r="E1131" s="57">
        <v>3.8</v>
      </c>
      <c r="F1131" s="57">
        <v>203.4</v>
      </c>
      <c r="G1131" s="57">
        <f t="shared" si="160"/>
        <v>623.9</v>
      </c>
      <c r="H1131" s="298">
        <v>43</v>
      </c>
      <c r="I1131" s="54">
        <f t="shared" si="161"/>
        <v>5.1190476190476189E-2</v>
      </c>
      <c r="J1131" s="54">
        <f t="shared" si="165"/>
        <v>188.38095238095238</v>
      </c>
      <c r="K1131" s="54">
        <f t="shared" si="162"/>
        <v>41.443809523809527</v>
      </c>
      <c r="L1131" s="245">
        <f t="shared" si="163"/>
        <v>89.480952380952374</v>
      </c>
      <c r="M1131" s="245">
        <v>5.1067619047619051</v>
      </c>
      <c r="N1131" s="56">
        <f t="shared" si="164"/>
        <v>0.77852766064429146</v>
      </c>
    </row>
    <row r="1132" spans="1:14" x14ac:dyDescent="0.2">
      <c r="A1132" s="59">
        <f t="shared" si="166"/>
        <v>168</v>
      </c>
      <c r="B1132" s="240">
        <v>2</v>
      </c>
      <c r="C1132" s="57" t="s">
        <v>2455</v>
      </c>
      <c r="D1132" s="57">
        <v>353.8</v>
      </c>
      <c r="E1132" s="57"/>
      <c r="F1132" s="57"/>
      <c r="G1132" s="57">
        <f t="shared" si="160"/>
        <v>353.8</v>
      </c>
      <c r="H1132" s="298"/>
      <c r="I1132" s="54">
        <f t="shared" si="161"/>
        <v>0</v>
      </c>
      <c r="J1132" s="54">
        <f t="shared" si="165"/>
        <v>0</v>
      </c>
      <c r="K1132" s="54">
        <f t="shared" si="162"/>
        <v>0</v>
      </c>
      <c r="L1132" s="245">
        <f t="shared" si="163"/>
        <v>0</v>
      </c>
      <c r="M1132" s="245">
        <v>0</v>
      </c>
      <c r="N1132" s="56">
        <f t="shared" si="164"/>
        <v>0</v>
      </c>
    </row>
    <row r="1133" spans="1:14" x14ac:dyDescent="0.2">
      <c r="A1133" s="59">
        <f t="shared" si="166"/>
        <v>169</v>
      </c>
      <c r="B1133" s="240">
        <v>2</v>
      </c>
      <c r="C1133" s="57" t="s">
        <v>2456</v>
      </c>
      <c r="D1133" s="57">
        <v>168.1</v>
      </c>
      <c r="E1133" s="57"/>
      <c r="F1133" s="57">
        <v>67.7</v>
      </c>
      <c r="G1133" s="57">
        <f t="shared" si="160"/>
        <v>235.8</v>
      </c>
      <c r="H1133" s="298"/>
      <c r="I1133" s="54">
        <f t="shared" si="161"/>
        <v>0</v>
      </c>
      <c r="J1133" s="54">
        <f t="shared" si="165"/>
        <v>0</v>
      </c>
      <c r="K1133" s="54">
        <f t="shared" si="162"/>
        <v>0</v>
      </c>
      <c r="L1133" s="245">
        <f t="shared" si="163"/>
        <v>0</v>
      </c>
      <c r="M1133" s="245">
        <v>0</v>
      </c>
      <c r="N1133" s="56">
        <f t="shared" si="164"/>
        <v>0</v>
      </c>
    </row>
    <row r="1134" spans="1:14" x14ac:dyDescent="0.2">
      <c r="A1134" s="59">
        <f t="shared" si="166"/>
        <v>170</v>
      </c>
      <c r="B1134" s="240">
        <v>2</v>
      </c>
      <c r="C1134" s="57" t="s">
        <v>2457</v>
      </c>
      <c r="D1134" s="57">
        <v>417.2</v>
      </c>
      <c r="E1134" s="57"/>
      <c r="F1134" s="57">
        <v>90</v>
      </c>
      <c r="G1134" s="57">
        <f t="shared" si="160"/>
        <v>507.2</v>
      </c>
      <c r="H1134" s="298"/>
      <c r="I1134" s="54">
        <f t="shared" si="161"/>
        <v>0</v>
      </c>
      <c r="J1134" s="54">
        <f t="shared" si="165"/>
        <v>0</v>
      </c>
      <c r="K1134" s="54">
        <f t="shared" si="162"/>
        <v>0</v>
      </c>
      <c r="L1134" s="245">
        <f t="shared" si="163"/>
        <v>0</v>
      </c>
      <c r="M1134" s="245">
        <v>0</v>
      </c>
      <c r="N1134" s="56">
        <f t="shared" si="164"/>
        <v>0</v>
      </c>
    </row>
    <row r="1135" spans="1:14" x14ac:dyDescent="0.2">
      <c r="A1135" s="59">
        <f t="shared" si="166"/>
        <v>171</v>
      </c>
      <c r="B1135" s="240">
        <v>4</v>
      </c>
      <c r="C1135" s="57" t="s">
        <v>2458</v>
      </c>
      <c r="D1135" s="57">
        <v>718.3</v>
      </c>
      <c r="E1135" s="57"/>
      <c r="F1135" s="57"/>
      <c r="G1135" s="57">
        <f t="shared" si="160"/>
        <v>718.3</v>
      </c>
      <c r="H1135" s="298">
        <v>65</v>
      </c>
      <c r="I1135" s="54">
        <f t="shared" si="161"/>
        <v>7.7380952380952384E-2</v>
      </c>
      <c r="J1135" s="54">
        <f t="shared" si="165"/>
        <v>284.76190476190476</v>
      </c>
      <c r="K1135" s="54">
        <f t="shared" si="162"/>
        <v>62.647619047619045</v>
      </c>
      <c r="L1135" s="245">
        <f t="shared" si="163"/>
        <v>135.26190476190476</v>
      </c>
      <c r="M1135" s="245">
        <v>7.7195238095238103</v>
      </c>
      <c r="N1135" s="56">
        <f t="shared" si="164"/>
        <v>0.68271050032152647</v>
      </c>
    </row>
    <row r="1136" spans="1:14" x14ac:dyDescent="0.2">
      <c r="A1136" s="59">
        <f t="shared" si="166"/>
        <v>172</v>
      </c>
      <c r="B1136" s="240">
        <v>4</v>
      </c>
      <c r="C1136" s="57" t="s">
        <v>2459</v>
      </c>
      <c r="D1136" s="57">
        <v>376.4</v>
      </c>
      <c r="E1136" s="57"/>
      <c r="F1136" s="57"/>
      <c r="G1136" s="57">
        <f t="shared" si="160"/>
        <v>376.4</v>
      </c>
      <c r="H1136" s="298">
        <v>55</v>
      </c>
      <c r="I1136" s="54">
        <f t="shared" si="161"/>
        <v>6.5476190476190479E-2</v>
      </c>
      <c r="J1136" s="54">
        <f t="shared" si="165"/>
        <v>240.95238095238096</v>
      </c>
      <c r="K1136" s="54">
        <f t="shared" si="162"/>
        <v>53.009523809523813</v>
      </c>
      <c r="L1136" s="245">
        <f t="shared" si="163"/>
        <v>114.45238095238095</v>
      </c>
      <c r="M1136" s="245">
        <v>6.5319047619047623</v>
      </c>
      <c r="N1136" s="56">
        <f t="shared" si="164"/>
        <v>1.1024075198623551</v>
      </c>
    </row>
    <row r="1137" spans="1:14" x14ac:dyDescent="0.2">
      <c r="A1137" s="59">
        <f t="shared" si="166"/>
        <v>173</v>
      </c>
      <c r="B1137" s="240">
        <v>3</v>
      </c>
      <c r="C1137" s="57" t="s">
        <v>2460</v>
      </c>
      <c r="D1137" s="57">
        <v>382.6</v>
      </c>
      <c r="E1137" s="57"/>
      <c r="F1137" s="57"/>
      <c r="G1137" s="57">
        <f t="shared" si="160"/>
        <v>382.6</v>
      </c>
      <c r="H1137" s="298">
        <v>40</v>
      </c>
      <c r="I1137" s="54">
        <f t="shared" si="161"/>
        <v>4.7619047619047616E-2</v>
      </c>
      <c r="J1137" s="54">
        <f t="shared" si="165"/>
        <v>175.23809523809524</v>
      </c>
      <c r="K1137" s="54">
        <f t="shared" si="162"/>
        <v>38.55238095238095</v>
      </c>
      <c r="L1137" s="245">
        <f t="shared" si="163"/>
        <v>83.238095238095241</v>
      </c>
      <c r="M1137" s="245">
        <v>4.7504761904761903</v>
      </c>
      <c r="N1137" s="56">
        <f t="shared" si="164"/>
        <v>0.78875861897294208</v>
      </c>
    </row>
    <row r="1138" spans="1:14" x14ac:dyDescent="0.2">
      <c r="A1138" s="59">
        <f t="shared" si="166"/>
        <v>174</v>
      </c>
      <c r="B1138" s="240">
        <v>6</v>
      </c>
      <c r="C1138" s="57" t="s">
        <v>2461</v>
      </c>
      <c r="D1138" s="57">
        <v>2603.6999999999998</v>
      </c>
      <c r="E1138" s="57"/>
      <c r="F1138" s="57"/>
      <c r="G1138" s="57">
        <f t="shared" si="160"/>
        <v>2603.6999999999998</v>
      </c>
      <c r="H1138" s="298">
        <v>300</v>
      </c>
      <c r="I1138" s="54">
        <f t="shared" si="161"/>
        <v>0.35714285714285715</v>
      </c>
      <c r="J1138" s="54">
        <f t="shared" si="165"/>
        <v>1314.2857142857142</v>
      </c>
      <c r="K1138" s="54">
        <f t="shared" si="162"/>
        <v>289.14285714285711</v>
      </c>
      <c r="L1138" s="245">
        <f t="shared" si="163"/>
        <v>624.28571428571422</v>
      </c>
      <c r="M1138" s="245">
        <v>35.628571428571433</v>
      </c>
      <c r="N1138" s="56">
        <f t="shared" si="164"/>
        <v>0.86927943201707447</v>
      </c>
    </row>
    <row r="1139" spans="1:14" x14ac:dyDescent="0.2">
      <c r="A1139" s="59">
        <f t="shared" si="166"/>
        <v>175</v>
      </c>
      <c r="B1139" s="240">
        <v>3</v>
      </c>
      <c r="C1139" s="57" t="s">
        <v>2462</v>
      </c>
      <c r="D1139" s="57">
        <v>474.3</v>
      </c>
      <c r="E1139" s="57"/>
      <c r="F1139" s="57">
        <v>105.2</v>
      </c>
      <c r="G1139" s="57">
        <f t="shared" si="160"/>
        <v>579.5</v>
      </c>
      <c r="H1139" s="298">
        <v>72</v>
      </c>
      <c r="I1139" s="54">
        <f t="shared" si="161"/>
        <v>8.5714285714285715E-2</v>
      </c>
      <c r="J1139" s="54">
        <f t="shared" si="165"/>
        <v>315.42857142857144</v>
      </c>
      <c r="K1139" s="54">
        <f t="shared" si="162"/>
        <v>69.394285714285715</v>
      </c>
      <c r="L1139" s="245">
        <f t="shared" si="163"/>
        <v>149.82857142857142</v>
      </c>
      <c r="M1139" s="245">
        <v>8.5508571428571436</v>
      </c>
      <c r="N1139" s="56">
        <f t="shared" si="164"/>
        <v>1.145271527966025</v>
      </c>
    </row>
    <row r="1140" spans="1:14" x14ac:dyDescent="0.2">
      <c r="A1140" s="59">
        <f t="shared" si="166"/>
        <v>176</v>
      </c>
      <c r="B1140" s="240">
        <v>3</v>
      </c>
      <c r="C1140" s="57" t="s">
        <v>2463</v>
      </c>
      <c r="D1140" s="57">
        <v>314.8</v>
      </c>
      <c r="E1140" s="57"/>
      <c r="F1140" s="57"/>
      <c r="G1140" s="57">
        <f t="shared" si="160"/>
        <v>314.8</v>
      </c>
      <c r="H1140" s="298">
        <v>32</v>
      </c>
      <c r="I1140" s="54">
        <f t="shared" si="161"/>
        <v>3.8095238095238099E-2</v>
      </c>
      <c r="J1140" s="54">
        <f t="shared" si="165"/>
        <v>140.1904761904762</v>
      </c>
      <c r="K1140" s="54">
        <f t="shared" si="162"/>
        <v>30.841904761904765</v>
      </c>
      <c r="L1140" s="245">
        <f t="shared" si="163"/>
        <v>66.590476190476195</v>
      </c>
      <c r="M1140" s="245">
        <v>3.8003809523809529</v>
      </c>
      <c r="N1140" s="56">
        <f t="shared" si="164"/>
        <v>0.76690990500393308</v>
      </c>
    </row>
    <row r="1141" spans="1:14" x14ac:dyDescent="0.2">
      <c r="A1141" s="59">
        <f t="shared" si="166"/>
        <v>177</v>
      </c>
      <c r="B1141" s="240">
        <v>2</v>
      </c>
      <c r="C1141" s="57" t="s">
        <v>2464</v>
      </c>
      <c r="D1141" s="57">
        <v>223.6</v>
      </c>
      <c r="E1141" s="57"/>
      <c r="F1141" s="57"/>
      <c r="G1141" s="57">
        <f t="shared" si="160"/>
        <v>223.6</v>
      </c>
      <c r="H1141" s="298"/>
      <c r="I1141" s="54">
        <f t="shared" si="161"/>
        <v>0</v>
      </c>
      <c r="J1141" s="54">
        <f t="shared" si="165"/>
        <v>0</v>
      </c>
      <c r="K1141" s="54">
        <f t="shared" si="162"/>
        <v>0</v>
      </c>
      <c r="L1141" s="245">
        <f t="shared" si="163"/>
        <v>0</v>
      </c>
      <c r="M1141" s="245">
        <v>0</v>
      </c>
      <c r="N1141" s="56">
        <f t="shared" si="164"/>
        <v>0</v>
      </c>
    </row>
    <row r="1142" spans="1:14" x14ac:dyDescent="0.2">
      <c r="A1142" s="59">
        <f t="shared" si="166"/>
        <v>178</v>
      </c>
      <c r="B1142" s="240">
        <v>2</v>
      </c>
      <c r="C1142" s="57" t="s">
        <v>2465</v>
      </c>
      <c r="D1142" s="57">
        <v>243.3</v>
      </c>
      <c r="E1142" s="57"/>
      <c r="F1142" s="57">
        <v>216.6</v>
      </c>
      <c r="G1142" s="57">
        <f t="shared" si="160"/>
        <v>459.9</v>
      </c>
      <c r="H1142" s="298"/>
      <c r="I1142" s="54">
        <f t="shared" si="161"/>
        <v>0</v>
      </c>
      <c r="J1142" s="54">
        <f t="shared" si="165"/>
        <v>0</v>
      </c>
      <c r="K1142" s="54">
        <f t="shared" si="162"/>
        <v>0</v>
      </c>
      <c r="L1142" s="245">
        <f t="shared" si="163"/>
        <v>0</v>
      </c>
      <c r="M1142" s="245">
        <v>0</v>
      </c>
      <c r="N1142" s="56">
        <f t="shared" si="164"/>
        <v>0</v>
      </c>
    </row>
    <row r="1143" spans="1:14" x14ac:dyDescent="0.2">
      <c r="A1143" s="59">
        <f t="shared" si="166"/>
        <v>179</v>
      </c>
      <c r="B1143" s="240">
        <v>3</v>
      </c>
      <c r="C1143" s="57" t="s">
        <v>2466</v>
      </c>
      <c r="D1143" s="57">
        <v>530.5</v>
      </c>
      <c r="E1143" s="57"/>
      <c r="F1143" s="57"/>
      <c r="G1143" s="57">
        <f t="shared" si="160"/>
        <v>530.5</v>
      </c>
      <c r="H1143" s="298">
        <v>85</v>
      </c>
      <c r="I1143" s="54">
        <f t="shared" si="161"/>
        <v>0.10119047619047619</v>
      </c>
      <c r="J1143" s="54">
        <f t="shared" si="165"/>
        <v>372.38095238095241</v>
      </c>
      <c r="K1143" s="54">
        <f t="shared" si="162"/>
        <v>81.923809523809524</v>
      </c>
      <c r="L1143" s="245">
        <f t="shared" si="163"/>
        <v>176.88095238095238</v>
      </c>
      <c r="M1143" s="245">
        <v>10.094761904761905</v>
      </c>
      <c r="N1143" s="56">
        <f t="shared" si="164"/>
        <v>1.2088227637897759</v>
      </c>
    </row>
    <row r="1144" spans="1:14" x14ac:dyDescent="0.2">
      <c r="A1144" s="59">
        <f t="shared" si="166"/>
        <v>180</v>
      </c>
      <c r="B1144" s="240">
        <v>2</v>
      </c>
      <c r="C1144" s="57" t="s">
        <v>2467</v>
      </c>
      <c r="D1144" s="57">
        <v>377</v>
      </c>
      <c r="E1144" s="57"/>
      <c r="F1144" s="57"/>
      <c r="G1144" s="57">
        <f t="shared" si="160"/>
        <v>377</v>
      </c>
      <c r="H1144" s="298"/>
      <c r="I1144" s="54">
        <f t="shared" si="161"/>
        <v>0</v>
      </c>
      <c r="J1144" s="54">
        <f t="shared" si="165"/>
        <v>0</v>
      </c>
      <c r="K1144" s="54">
        <f t="shared" si="162"/>
        <v>0</v>
      </c>
      <c r="L1144" s="245">
        <f t="shared" si="163"/>
        <v>0</v>
      </c>
      <c r="M1144" s="245">
        <v>0</v>
      </c>
      <c r="N1144" s="56">
        <f t="shared" si="164"/>
        <v>0</v>
      </c>
    </row>
    <row r="1145" spans="1:14" x14ac:dyDescent="0.2">
      <c r="A1145" s="59">
        <f t="shared" si="166"/>
        <v>181</v>
      </c>
      <c r="B1145" s="240">
        <v>4</v>
      </c>
      <c r="C1145" s="57" t="s">
        <v>2468</v>
      </c>
      <c r="D1145" s="57">
        <v>439.5</v>
      </c>
      <c r="E1145" s="57"/>
      <c r="F1145" s="57"/>
      <c r="G1145" s="57">
        <f t="shared" si="160"/>
        <v>439.5</v>
      </c>
      <c r="H1145" s="298">
        <v>77</v>
      </c>
      <c r="I1145" s="54">
        <f t="shared" si="161"/>
        <v>9.166666666666666E-2</v>
      </c>
      <c r="J1145" s="54">
        <f t="shared" si="165"/>
        <v>337.33333333333331</v>
      </c>
      <c r="K1145" s="54">
        <f t="shared" si="162"/>
        <v>74.213333333333324</v>
      </c>
      <c r="L1145" s="245">
        <f t="shared" si="163"/>
        <v>160.23333333333332</v>
      </c>
      <c r="M1145" s="245">
        <v>9.1446666666666658</v>
      </c>
      <c r="N1145" s="56">
        <f t="shared" si="164"/>
        <v>1.3217853621539628</v>
      </c>
    </row>
    <row r="1146" spans="1:14" x14ac:dyDescent="0.2">
      <c r="A1146" s="59">
        <f t="shared" si="166"/>
        <v>182</v>
      </c>
      <c r="B1146" s="240">
        <v>2</v>
      </c>
      <c r="C1146" s="57" t="s">
        <v>2469</v>
      </c>
      <c r="D1146" s="57">
        <v>150.1</v>
      </c>
      <c r="E1146" s="57"/>
      <c r="F1146" s="57"/>
      <c r="G1146" s="57">
        <f t="shared" si="160"/>
        <v>150.1</v>
      </c>
      <c r="H1146" s="298"/>
      <c r="I1146" s="54">
        <f t="shared" si="161"/>
        <v>0</v>
      </c>
      <c r="J1146" s="54">
        <f t="shared" si="165"/>
        <v>0</v>
      </c>
      <c r="K1146" s="54">
        <f t="shared" si="162"/>
        <v>0</v>
      </c>
      <c r="L1146" s="245">
        <f t="shared" si="163"/>
        <v>0</v>
      </c>
      <c r="M1146" s="245">
        <v>0</v>
      </c>
      <c r="N1146" s="56">
        <f t="shared" si="164"/>
        <v>0</v>
      </c>
    </row>
    <row r="1147" spans="1:14" x14ac:dyDescent="0.2">
      <c r="A1147" s="59">
        <f t="shared" si="166"/>
        <v>183</v>
      </c>
      <c r="B1147" s="240">
        <v>4</v>
      </c>
      <c r="C1147" s="57" t="s">
        <v>2470</v>
      </c>
      <c r="D1147" s="57">
        <v>438.6</v>
      </c>
      <c r="E1147" s="57"/>
      <c r="F1147" s="57"/>
      <c r="G1147" s="57">
        <f t="shared" ref="G1147:G1206" si="167">D1147+E1147+F1147</f>
        <v>438.6</v>
      </c>
      <c r="H1147" s="298">
        <v>80</v>
      </c>
      <c r="I1147" s="54">
        <f t="shared" si="161"/>
        <v>9.5238095238095233E-2</v>
      </c>
      <c r="J1147" s="54">
        <f t="shared" si="165"/>
        <v>350.47619047619048</v>
      </c>
      <c r="K1147" s="54">
        <f t="shared" si="162"/>
        <v>77.104761904761901</v>
      </c>
      <c r="L1147" s="245">
        <f t="shared" si="163"/>
        <v>166.47619047619048</v>
      </c>
      <c r="M1147" s="245">
        <v>9.5009523809523806</v>
      </c>
      <c r="N1147" s="56">
        <f t="shared" si="164"/>
        <v>1.3761014483312706</v>
      </c>
    </row>
    <row r="1148" spans="1:14" x14ac:dyDescent="0.2">
      <c r="A1148" s="59">
        <f t="shared" si="166"/>
        <v>184</v>
      </c>
      <c r="B1148" s="240">
        <v>1</v>
      </c>
      <c r="C1148" s="57" t="s">
        <v>2471</v>
      </c>
      <c r="D1148" s="57">
        <v>124.3</v>
      </c>
      <c r="E1148" s="57"/>
      <c r="F1148" s="57"/>
      <c r="G1148" s="57">
        <f t="shared" si="167"/>
        <v>124.3</v>
      </c>
      <c r="H1148" s="298"/>
      <c r="I1148" s="54">
        <f t="shared" ref="I1148:I1206" si="168">H1148/840</f>
        <v>0</v>
      </c>
      <c r="J1148" s="54">
        <f t="shared" si="165"/>
        <v>0</v>
      </c>
      <c r="K1148" s="54">
        <f t="shared" si="162"/>
        <v>0</v>
      </c>
      <c r="L1148" s="245">
        <f t="shared" si="163"/>
        <v>0</v>
      </c>
      <c r="M1148" s="245">
        <v>0</v>
      </c>
      <c r="N1148" s="56">
        <f t="shared" si="164"/>
        <v>0</v>
      </c>
    </row>
    <row r="1149" spans="1:14" x14ac:dyDescent="0.2">
      <c r="A1149" s="59">
        <f t="shared" si="166"/>
        <v>185</v>
      </c>
      <c r="B1149" s="240">
        <v>3</v>
      </c>
      <c r="C1149" s="57" t="s">
        <v>2472</v>
      </c>
      <c r="D1149" s="57">
        <v>511.6</v>
      </c>
      <c r="E1149" s="57"/>
      <c r="F1149" s="57"/>
      <c r="G1149" s="57">
        <f t="shared" si="167"/>
        <v>511.6</v>
      </c>
      <c r="H1149" s="298">
        <v>105</v>
      </c>
      <c r="I1149" s="54">
        <f t="shared" si="168"/>
        <v>0.125</v>
      </c>
      <c r="J1149" s="54">
        <f t="shared" si="165"/>
        <v>460</v>
      </c>
      <c r="K1149" s="54">
        <f t="shared" ref="K1149:K1206" si="169">J1149*0.22</f>
        <v>101.2</v>
      </c>
      <c r="L1149" s="245">
        <f t="shared" si="163"/>
        <v>218.5</v>
      </c>
      <c r="M1149" s="245">
        <v>12.47</v>
      </c>
      <c r="N1149" s="56">
        <f t="shared" si="164"/>
        <v>1.5484167318217359</v>
      </c>
    </row>
    <row r="1150" spans="1:14" x14ac:dyDescent="0.2">
      <c r="A1150" s="59">
        <f t="shared" si="166"/>
        <v>186</v>
      </c>
      <c r="B1150" s="240">
        <v>2</v>
      </c>
      <c r="C1150" s="57" t="s">
        <v>2473</v>
      </c>
      <c r="D1150" s="57">
        <v>174.2</v>
      </c>
      <c r="E1150" s="57">
        <v>37.6</v>
      </c>
      <c r="F1150" s="57"/>
      <c r="G1150" s="57">
        <f t="shared" si="167"/>
        <v>211.79999999999998</v>
      </c>
      <c r="H1150" s="298"/>
      <c r="I1150" s="54">
        <f t="shared" si="168"/>
        <v>0</v>
      </c>
      <c r="J1150" s="54">
        <f t="shared" si="165"/>
        <v>0</v>
      </c>
      <c r="K1150" s="54">
        <f t="shared" si="169"/>
        <v>0</v>
      </c>
      <c r="L1150" s="245">
        <f t="shared" si="163"/>
        <v>0</v>
      </c>
      <c r="M1150" s="245">
        <v>0</v>
      </c>
      <c r="N1150" s="56">
        <f t="shared" si="164"/>
        <v>0</v>
      </c>
    </row>
    <row r="1151" spans="1:14" x14ac:dyDescent="0.2">
      <c r="A1151" s="59">
        <f t="shared" si="166"/>
        <v>187</v>
      </c>
      <c r="B1151" s="240">
        <v>2</v>
      </c>
      <c r="C1151" s="57" t="s">
        <v>2474</v>
      </c>
      <c r="D1151" s="57">
        <v>172.8</v>
      </c>
      <c r="E1151" s="57"/>
      <c r="F1151" s="57">
        <v>14.6</v>
      </c>
      <c r="G1151" s="57">
        <f t="shared" si="167"/>
        <v>187.4</v>
      </c>
      <c r="H1151" s="298"/>
      <c r="I1151" s="54">
        <f t="shared" si="168"/>
        <v>0</v>
      </c>
      <c r="J1151" s="54">
        <f t="shared" si="165"/>
        <v>0</v>
      </c>
      <c r="K1151" s="54">
        <f t="shared" si="169"/>
        <v>0</v>
      </c>
      <c r="L1151" s="245">
        <f t="shared" si="163"/>
        <v>0</v>
      </c>
      <c r="M1151" s="245">
        <v>0</v>
      </c>
      <c r="N1151" s="56">
        <f t="shared" si="164"/>
        <v>0</v>
      </c>
    </row>
    <row r="1152" spans="1:14" x14ac:dyDescent="0.2">
      <c r="A1152" s="59">
        <f t="shared" si="166"/>
        <v>188</v>
      </c>
      <c r="B1152" s="240">
        <v>2</v>
      </c>
      <c r="C1152" s="57" t="s">
        <v>2475</v>
      </c>
      <c r="D1152" s="57">
        <v>273.7</v>
      </c>
      <c r="E1152" s="57"/>
      <c r="F1152" s="57"/>
      <c r="G1152" s="57">
        <f t="shared" si="167"/>
        <v>273.7</v>
      </c>
      <c r="H1152" s="298"/>
      <c r="I1152" s="54">
        <f t="shared" si="168"/>
        <v>0</v>
      </c>
      <c r="J1152" s="54">
        <f t="shared" si="165"/>
        <v>0</v>
      </c>
      <c r="K1152" s="54">
        <f t="shared" si="169"/>
        <v>0</v>
      </c>
      <c r="L1152" s="245">
        <f t="shared" si="163"/>
        <v>0</v>
      </c>
      <c r="M1152" s="245">
        <v>0</v>
      </c>
      <c r="N1152" s="56">
        <f t="shared" si="164"/>
        <v>0</v>
      </c>
    </row>
    <row r="1153" spans="1:14" x14ac:dyDescent="0.2">
      <c r="A1153" s="59">
        <f t="shared" si="166"/>
        <v>189</v>
      </c>
      <c r="B1153" s="240">
        <v>2</v>
      </c>
      <c r="C1153" s="57" t="s">
        <v>978</v>
      </c>
      <c r="D1153" s="57">
        <v>479.4</v>
      </c>
      <c r="E1153" s="57"/>
      <c r="F1153" s="57"/>
      <c r="G1153" s="57">
        <f t="shared" si="167"/>
        <v>479.4</v>
      </c>
      <c r="H1153" s="298"/>
      <c r="I1153" s="54">
        <f t="shared" si="168"/>
        <v>0</v>
      </c>
      <c r="J1153" s="54">
        <f t="shared" si="165"/>
        <v>0</v>
      </c>
      <c r="K1153" s="54">
        <f t="shared" si="169"/>
        <v>0</v>
      </c>
      <c r="L1153" s="245">
        <f t="shared" si="163"/>
        <v>0</v>
      </c>
      <c r="M1153" s="245">
        <v>0</v>
      </c>
      <c r="N1153" s="56">
        <f t="shared" si="164"/>
        <v>0</v>
      </c>
    </row>
    <row r="1154" spans="1:14" x14ac:dyDescent="0.2">
      <c r="A1154" s="59">
        <f t="shared" si="166"/>
        <v>190</v>
      </c>
      <c r="B1154" s="240">
        <v>2</v>
      </c>
      <c r="C1154" s="57" t="s">
        <v>979</v>
      </c>
      <c r="D1154" s="57">
        <v>381.4</v>
      </c>
      <c r="E1154" s="57"/>
      <c r="F1154" s="57">
        <v>32</v>
      </c>
      <c r="G1154" s="57">
        <f t="shared" si="167"/>
        <v>413.4</v>
      </c>
      <c r="H1154" s="298"/>
      <c r="I1154" s="54">
        <f t="shared" si="168"/>
        <v>0</v>
      </c>
      <c r="J1154" s="54">
        <f t="shared" si="165"/>
        <v>0</v>
      </c>
      <c r="K1154" s="54">
        <f t="shared" si="169"/>
        <v>0</v>
      </c>
      <c r="L1154" s="245">
        <f t="shared" si="163"/>
        <v>0</v>
      </c>
      <c r="M1154" s="245">
        <v>0</v>
      </c>
      <c r="N1154" s="56">
        <f t="shared" si="164"/>
        <v>0</v>
      </c>
    </row>
    <row r="1155" spans="1:14" x14ac:dyDescent="0.2">
      <c r="A1155" s="59">
        <f t="shared" si="166"/>
        <v>191</v>
      </c>
      <c r="B1155" s="240">
        <v>5</v>
      </c>
      <c r="C1155" s="57" t="s">
        <v>980</v>
      </c>
      <c r="D1155" s="57">
        <v>9330.6</v>
      </c>
      <c r="E1155" s="57"/>
      <c r="F1155" s="57">
        <v>1157.25</v>
      </c>
      <c r="G1155" s="57">
        <f t="shared" si="167"/>
        <v>10487.85</v>
      </c>
      <c r="H1155" s="298">
        <v>1131</v>
      </c>
      <c r="I1155" s="54">
        <f t="shared" si="168"/>
        <v>1.3464285714285715</v>
      </c>
      <c r="J1155" s="54">
        <f t="shared" si="165"/>
        <v>4954.8571428571431</v>
      </c>
      <c r="K1155" s="54">
        <f t="shared" si="169"/>
        <v>1090.0685714285714</v>
      </c>
      <c r="L1155" s="245">
        <f t="shared" si="163"/>
        <v>2353.5571428571429</v>
      </c>
      <c r="M1155" s="245">
        <v>134.3197142857143</v>
      </c>
      <c r="N1155" s="56">
        <f t="shared" si="164"/>
        <v>0.91449666381889394</v>
      </c>
    </row>
    <row r="1156" spans="1:14" x14ac:dyDescent="0.2">
      <c r="A1156" s="59">
        <f t="shared" si="166"/>
        <v>192</v>
      </c>
      <c r="B1156" s="240">
        <v>5</v>
      </c>
      <c r="C1156" s="57" t="s">
        <v>981</v>
      </c>
      <c r="D1156" s="57">
        <v>2360</v>
      </c>
      <c r="E1156" s="57">
        <v>47.2</v>
      </c>
      <c r="F1156" s="57"/>
      <c r="G1156" s="57">
        <f t="shared" si="167"/>
        <v>2407.1999999999998</v>
      </c>
      <c r="H1156" s="298">
        <v>206</v>
      </c>
      <c r="I1156" s="54">
        <f t="shared" si="168"/>
        <v>0.24523809523809523</v>
      </c>
      <c r="J1156" s="54">
        <f t="shared" si="165"/>
        <v>902.47619047619048</v>
      </c>
      <c r="K1156" s="54">
        <f t="shared" si="169"/>
        <v>198.54476190476191</v>
      </c>
      <c r="L1156" s="245">
        <f t="shared" si="163"/>
        <v>428.67619047619047</v>
      </c>
      <c r="M1156" s="245">
        <v>24.464952380952383</v>
      </c>
      <c r="N1156" s="56">
        <f t="shared" si="164"/>
        <v>0.65854326069410807</v>
      </c>
    </row>
    <row r="1157" spans="1:14" x14ac:dyDescent="0.2">
      <c r="A1157" s="59">
        <f t="shared" si="166"/>
        <v>193</v>
      </c>
      <c r="B1157" s="240">
        <v>4</v>
      </c>
      <c r="C1157" s="57" t="s">
        <v>982</v>
      </c>
      <c r="D1157" s="57">
        <v>3652.21</v>
      </c>
      <c r="E1157" s="57">
        <v>536.29999999999995</v>
      </c>
      <c r="F1157" s="57">
        <v>38.4</v>
      </c>
      <c r="G1157" s="57">
        <f t="shared" si="167"/>
        <v>4226.91</v>
      </c>
      <c r="H1157" s="298">
        <v>347</v>
      </c>
      <c r="I1157" s="54">
        <f t="shared" si="168"/>
        <v>0.41309523809523807</v>
      </c>
      <c r="J1157" s="54">
        <f t="shared" si="165"/>
        <v>1520.1904761904761</v>
      </c>
      <c r="K1157" s="54">
        <f t="shared" si="169"/>
        <v>334.44190476190477</v>
      </c>
      <c r="L1157" s="245">
        <f t="shared" ref="L1157:L1220" si="170">J1157*0.475</f>
        <v>722.09047619047612</v>
      </c>
      <c r="M1157" s="245">
        <v>41.210380952380952</v>
      </c>
      <c r="N1157" s="56">
        <f t="shared" ref="N1157:N1220" si="171">(J1157+K1157+L1157+M1157)/D1157</f>
        <v>0.71680797054255863</v>
      </c>
    </row>
    <row r="1158" spans="1:14" x14ac:dyDescent="0.2">
      <c r="A1158" s="59">
        <f t="shared" si="166"/>
        <v>194</v>
      </c>
      <c r="B1158" s="240">
        <v>4</v>
      </c>
      <c r="C1158" s="57" t="s">
        <v>983</v>
      </c>
      <c r="D1158" s="57">
        <v>1805.5</v>
      </c>
      <c r="E1158" s="57"/>
      <c r="F1158" s="57"/>
      <c r="G1158" s="57">
        <f t="shared" si="167"/>
        <v>1805.5</v>
      </c>
      <c r="H1158" s="298">
        <v>190</v>
      </c>
      <c r="I1158" s="54">
        <f t="shared" si="168"/>
        <v>0.22619047619047619</v>
      </c>
      <c r="J1158" s="54">
        <f t="shared" ref="J1158:J1221" si="172">I1158*3680</f>
        <v>832.38095238095241</v>
      </c>
      <c r="K1158" s="54">
        <f t="shared" si="169"/>
        <v>183.12380952380954</v>
      </c>
      <c r="L1158" s="245">
        <f t="shared" si="170"/>
        <v>395.38095238095235</v>
      </c>
      <c r="M1158" s="245">
        <v>22.564761904761905</v>
      </c>
      <c r="N1158" s="56">
        <f t="shared" si="171"/>
        <v>0.79393546175047158</v>
      </c>
    </row>
    <row r="1159" spans="1:14" x14ac:dyDescent="0.2">
      <c r="A1159" s="59">
        <f t="shared" ref="A1159:A1222" si="173">A1158+1</f>
        <v>195</v>
      </c>
      <c r="B1159" s="240">
        <v>4</v>
      </c>
      <c r="C1159" s="57" t="s">
        <v>984</v>
      </c>
      <c r="D1159" s="57">
        <v>1806.9</v>
      </c>
      <c r="E1159" s="57"/>
      <c r="F1159" s="57"/>
      <c r="G1159" s="57">
        <f t="shared" si="167"/>
        <v>1806.9</v>
      </c>
      <c r="H1159" s="298">
        <v>190</v>
      </c>
      <c r="I1159" s="54">
        <f t="shared" si="168"/>
        <v>0.22619047619047619</v>
      </c>
      <c r="J1159" s="54">
        <f t="shared" si="172"/>
        <v>832.38095238095241</v>
      </c>
      <c r="K1159" s="54">
        <f t="shared" si="169"/>
        <v>183.12380952380954</v>
      </c>
      <c r="L1159" s="245">
        <f t="shared" si="170"/>
        <v>395.38095238095235</v>
      </c>
      <c r="M1159" s="245">
        <v>22.564761904761905</v>
      </c>
      <c r="N1159" s="56">
        <f t="shared" si="171"/>
        <v>0.79332031445596118</v>
      </c>
    </row>
    <row r="1160" spans="1:14" x14ac:dyDescent="0.2">
      <c r="A1160" s="59">
        <f t="shared" si="173"/>
        <v>196</v>
      </c>
      <c r="B1160" s="240">
        <v>2</v>
      </c>
      <c r="C1160" s="57" t="s">
        <v>1544</v>
      </c>
      <c r="D1160" s="57">
        <v>119.6</v>
      </c>
      <c r="E1160" s="57"/>
      <c r="F1160" s="57"/>
      <c r="G1160" s="57">
        <f t="shared" si="167"/>
        <v>119.6</v>
      </c>
      <c r="H1160" s="298"/>
      <c r="I1160" s="54">
        <f t="shared" si="168"/>
        <v>0</v>
      </c>
      <c r="J1160" s="54">
        <f t="shared" si="172"/>
        <v>0</v>
      </c>
      <c r="K1160" s="54">
        <f t="shared" si="169"/>
        <v>0</v>
      </c>
      <c r="L1160" s="245">
        <f t="shared" si="170"/>
        <v>0</v>
      </c>
      <c r="M1160" s="245">
        <v>0</v>
      </c>
      <c r="N1160" s="56">
        <f t="shared" si="171"/>
        <v>0</v>
      </c>
    </row>
    <row r="1161" spans="1:14" x14ac:dyDescent="0.2">
      <c r="A1161" s="59">
        <f t="shared" si="173"/>
        <v>197</v>
      </c>
      <c r="B1161" s="240">
        <v>2</v>
      </c>
      <c r="C1161" s="57" t="s">
        <v>1545</v>
      </c>
      <c r="D1161" s="57">
        <v>151.69999999999999</v>
      </c>
      <c r="E1161" s="57"/>
      <c r="F1161" s="57">
        <v>205.3</v>
      </c>
      <c r="G1161" s="57">
        <f t="shared" si="167"/>
        <v>357</v>
      </c>
      <c r="H1161" s="298"/>
      <c r="I1161" s="54">
        <f t="shared" si="168"/>
        <v>0</v>
      </c>
      <c r="J1161" s="54">
        <f t="shared" si="172"/>
        <v>0</v>
      </c>
      <c r="K1161" s="54">
        <f t="shared" si="169"/>
        <v>0</v>
      </c>
      <c r="L1161" s="245">
        <f t="shared" si="170"/>
        <v>0</v>
      </c>
      <c r="M1161" s="245">
        <v>0</v>
      </c>
      <c r="N1161" s="56">
        <f t="shared" si="171"/>
        <v>0</v>
      </c>
    </row>
    <row r="1162" spans="1:14" x14ac:dyDescent="0.2">
      <c r="A1162" s="59">
        <f t="shared" si="173"/>
        <v>198</v>
      </c>
      <c r="B1162" s="240">
        <v>2</v>
      </c>
      <c r="C1162" s="57" t="s">
        <v>1546</v>
      </c>
      <c r="D1162" s="57">
        <v>171.7</v>
      </c>
      <c r="E1162" s="57">
        <v>16.100000000000001</v>
      </c>
      <c r="F1162" s="57"/>
      <c r="G1162" s="57">
        <f t="shared" si="167"/>
        <v>187.79999999999998</v>
      </c>
      <c r="H1162" s="298"/>
      <c r="I1162" s="54">
        <f t="shared" si="168"/>
        <v>0</v>
      </c>
      <c r="J1162" s="54">
        <f t="shared" si="172"/>
        <v>0</v>
      </c>
      <c r="K1162" s="54">
        <f t="shared" si="169"/>
        <v>0</v>
      </c>
      <c r="L1162" s="245">
        <f t="shared" si="170"/>
        <v>0</v>
      </c>
      <c r="M1162" s="245">
        <v>0</v>
      </c>
      <c r="N1162" s="56">
        <f t="shared" si="171"/>
        <v>0</v>
      </c>
    </row>
    <row r="1163" spans="1:14" x14ac:dyDescent="0.2">
      <c r="A1163" s="59">
        <f t="shared" si="173"/>
        <v>199</v>
      </c>
      <c r="B1163" s="240">
        <v>2</v>
      </c>
      <c r="C1163" s="57" t="s">
        <v>1547</v>
      </c>
      <c r="D1163" s="57">
        <v>198.5</v>
      </c>
      <c r="E1163" s="57"/>
      <c r="F1163" s="57">
        <v>65.5</v>
      </c>
      <c r="G1163" s="57">
        <f t="shared" si="167"/>
        <v>264</v>
      </c>
      <c r="H1163" s="298"/>
      <c r="I1163" s="54">
        <f t="shared" si="168"/>
        <v>0</v>
      </c>
      <c r="J1163" s="54">
        <f t="shared" si="172"/>
        <v>0</v>
      </c>
      <c r="K1163" s="54">
        <f t="shared" si="169"/>
        <v>0</v>
      </c>
      <c r="L1163" s="245">
        <f t="shared" si="170"/>
        <v>0</v>
      </c>
      <c r="M1163" s="245">
        <v>0</v>
      </c>
      <c r="N1163" s="56">
        <f t="shared" si="171"/>
        <v>0</v>
      </c>
    </row>
    <row r="1164" spans="1:14" x14ac:dyDescent="0.2">
      <c r="A1164" s="59">
        <f t="shared" si="173"/>
        <v>200</v>
      </c>
      <c r="B1164" s="240">
        <v>3</v>
      </c>
      <c r="C1164" s="57" t="s">
        <v>1548</v>
      </c>
      <c r="D1164" s="57">
        <v>451.6</v>
      </c>
      <c r="E1164" s="57"/>
      <c r="F1164" s="57">
        <v>23.5</v>
      </c>
      <c r="G1164" s="57">
        <f t="shared" si="167"/>
        <v>475.1</v>
      </c>
      <c r="H1164" s="298"/>
      <c r="I1164" s="54">
        <f t="shared" si="168"/>
        <v>0</v>
      </c>
      <c r="J1164" s="54">
        <f t="shared" si="172"/>
        <v>0</v>
      </c>
      <c r="K1164" s="54">
        <f t="shared" si="169"/>
        <v>0</v>
      </c>
      <c r="L1164" s="245">
        <f t="shared" si="170"/>
        <v>0</v>
      </c>
      <c r="M1164" s="245">
        <v>0</v>
      </c>
      <c r="N1164" s="56">
        <f t="shared" si="171"/>
        <v>0</v>
      </c>
    </row>
    <row r="1165" spans="1:14" x14ac:dyDescent="0.2">
      <c r="A1165" s="59">
        <f t="shared" si="173"/>
        <v>201</v>
      </c>
      <c r="B1165" s="240">
        <v>2</v>
      </c>
      <c r="C1165" s="57" t="s">
        <v>1549</v>
      </c>
      <c r="D1165" s="57">
        <v>316.7</v>
      </c>
      <c r="E1165" s="57"/>
      <c r="F1165" s="57">
        <v>70.5</v>
      </c>
      <c r="G1165" s="57">
        <f t="shared" si="167"/>
        <v>387.2</v>
      </c>
      <c r="H1165" s="298"/>
      <c r="I1165" s="54">
        <f t="shared" si="168"/>
        <v>0</v>
      </c>
      <c r="J1165" s="54">
        <f t="shared" si="172"/>
        <v>0</v>
      </c>
      <c r="K1165" s="54">
        <f t="shared" si="169"/>
        <v>0</v>
      </c>
      <c r="L1165" s="245">
        <f t="shared" si="170"/>
        <v>0</v>
      </c>
      <c r="M1165" s="245">
        <v>0</v>
      </c>
      <c r="N1165" s="56">
        <f t="shared" si="171"/>
        <v>0</v>
      </c>
    </row>
    <row r="1166" spans="1:14" x14ac:dyDescent="0.2">
      <c r="A1166" s="59">
        <f t="shared" si="173"/>
        <v>202</v>
      </c>
      <c r="B1166" s="240">
        <v>2</v>
      </c>
      <c r="C1166" s="57" t="s">
        <v>1550</v>
      </c>
      <c r="D1166" s="57">
        <v>234</v>
      </c>
      <c r="E1166" s="57"/>
      <c r="F1166" s="57">
        <v>92.6</v>
      </c>
      <c r="G1166" s="57">
        <f t="shared" si="167"/>
        <v>326.60000000000002</v>
      </c>
      <c r="H1166" s="298"/>
      <c r="I1166" s="54">
        <f t="shared" si="168"/>
        <v>0</v>
      </c>
      <c r="J1166" s="54">
        <f t="shared" si="172"/>
        <v>0</v>
      </c>
      <c r="K1166" s="54">
        <f t="shared" si="169"/>
        <v>0</v>
      </c>
      <c r="L1166" s="245">
        <f t="shared" si="170"/>
        <v>0</v>
      </c>
      <c r="M1166" s="245">
        <v>0</v>
      </c>
      <c r="N1166" s="56">
        <f t="shared" si="171"/>
        <v>0</v>
      </c>
    </row>
    <row r="1167" spans="1:14" x14ac:dyDescent="0.2">
      <c r="A1167" s="59">
        <f t="shared" si="173"/>
        <v>203</v>
      </c>
      <c r="B1167" s="240">
        <v>3</v>
      </c>
      <c r="C1167" s="57" t="s">
        <v>1551</v>
      </c>
      <c r="D1167" s="57">
        <v>267.89999999999998</v>
      </c>
      <c r="E1167" s="57"/>
      <c r="F1167" s="57">
        <v>98</v>
      </c>
      <c r="G1167" s="57">
        <f t="shared" si="167"/>
        <v>365.9</v>
      </c>
      <c r="H1167" s="298">
        <v>21</v>
      </c>
      <c r="I1167" s="54">
        <f t="shared" si="168"/>
        <v>2.5000000000000001E-2</v>
      </c>
      <c r="J1167" s="54">
        <f t="shared" si="172"/>
        <v>92</v>
      </c>
      <c r="K1167" s="54">
        <f t="shared" si="169"/>
        <v>20.239999999999998</v>
      </c>
      <c r="L1167" s="245">
        <f t="shared" si="170"/>
        <v>43.699999999999996</v>
      </c>
      <c r="M1167" s="245">
        <v>2.4940000000000002</v>
      </c>
      <c r="N1167" s="56">
        <f t="shared" si="171"/>
        <v>0.59139231056364316</v>
      </c>
    </row>
    <row r="1168" spans="1:14" x14ac:dyDescent="0.2">
      <c r="A1168" s="59">
        <f t="shared" si="173"/>
        <v>204</v>
      </c>
      <c r="B1168" s="240">
        <v>3</v>
      </c>
      <c r="C1168" s="57" t="s">
        <v>1552</v>
      </c>
      <c r="D1168" s="57">
        <v>705.4</v>
      </c>
      <c r="E1168" s="57"/>
      <c r="F1168" s="57">
        <v>73.430000000000007</v>
      </c>
      <c r="G1168" s="57">
        <f t="shared" si="167"/>
        <v>778.82999999999993</v>
      </c>
      <c r="H1168" s="298">
        <v>117</v>
      </c>
      <c r="I1168" s="54">
        <f t="shared" si="168"/>
        <v>0.13928571428571429</v>
      </c>
      <c r="J1168" s="54">
        <f t="shared" si="172"/>
        <v>512.57142857142856</v>
      </c>
      <c r="K1168" s="54">
        <f t="shared" si="169"/>
        <v>112.76571428571428</v>
      </c>
      <c r="L1168" s="245">
        <f t="shared" si="170"/>
        <v>243.47142857142856</v>
      </c>
      <c r="M1168" s="245">
        <v>13.895142857142858</v>
      </c>
      <c r="N1168" s="56">
        <f t="shared" si="171"/>
        <v>1.2513520191178258</v>
      </c>
    </row>
    <row r="1169" spans="1:14" x14ac:dyDescent="0.2">
      <c r="A1169" s="59">
        <f t="shared" si="173"/>
        <v>205</v>
      </c>
      <c r="B1169" s="240">
        <v>2</v>
      </c>
      <c r="C1169" s="57" t="s">
        <v>1553</v>
      </c>
      <c r="D1169" s="57">
        <v>147.9</v>
      </c>
      <c r="E1169" s="57"/>
      <c r="F1169" s="57">
        <v>136</v>
      </c>
      <c r="G1169" s="57">
        <f t="shared" si="167"/>
        <v>283.89999999999998</v>
      </c>
      <c r="H1169" s="298"/>
      <c r="I1169" s="54">
        <f t="shared" si="168"/>
        <v>0</v>
      </c>
      <c r="J1169" s="54">
        <f t="shared" si="172"/>
        <v>0</v>
      </c>
      <c r="K1169" s="54">
        <f t="shared" si="169"/>
        <v>0</v>
      </c>
      <c r="L1169" s="245">
        <f t="shared" si="170"/>
        <v>0</v>
      </c>
      <c r="M1169" s="245">
        <v>0</v>
      </c>
      <c r="N1169" s="56">
        <f t="shared" si="171"/>
        <v>0</v>
      </c>
    </row>
    <row r="1170" spans="1:14" x14ac:dyDescent="0.2">
      <c r="A1170" s="59">
        <f t="shared" si="173"/>
        <v>206</v>
      </c>
      <c r="B1170" s="240">
        <v>3</v>
      </c>
      <c r="C1170" s="57" t="s">
        <v>1554</v>
      </c>
      <c r="D1170" s="57">
        <v>1317.61</v>
      </c>
      <c r="E1170" s="57"/>
      <c r="F1170" s="57">
        <v>44.4</v>
      </c>
      <c r="G1170" s="57">
        <f t="shared" si="167"/>
        <v>1362.01</v>
      </c>
      <c r="H1170" s="298">
        <v>180</v>
      </c>
      <c r="I1170" s="54">
        <f t="shared" si="168"/>
        <v>0.21428571428571427</v>
      </c>
      <c r="J1170" s="54">
        <f t="shared" si="172"/>
        <v>788.57142857142856</v>
      </c>
      <c r="K1170" s="54">
        <f t="shared" si="169"/>
        <v>173.48571428571429</v>
      </c>
      <c r="L1170" s="245">
        <f t="shared" si="170"/>
        <v>374.57142857142856</v>
      </c>
      <c r="M1170" s="245">
        <v>21.377142857142857</v>
      </c>
      <c r="N1170" s="56">
        <f t="shared" si="171"/>
        <v>1.0306583240000564</v>
      </c>
    </row>
    <row r="1171" spans="1:14" x14ac:dyDescent="0.2">
      <c r="A1171" s="59">
        <f t="shared" si="173"/>
        <v>207</v>
      </c>
      <c r="B1171" s="240">
        <v>2</v>
      </c>
      <c r="C1171" s="57" t="s">
        <v>1555</v>
      </c>
      <c r="D1171" s="57">
        <v>300.39999999999998</v>
      </c>
      <c r="E1171" s="57"/>
      <c r="F1171" s="57">
        <v>132.19999999999999</v>
      </c>
      <c r="G1171" s="57">
        <f t="shared" si="167"/>
        <v>432.59999999999997</v>
      </c>
      <c r="H1171" s="298"/>
      <c r="I1171" s="54">
        <f t="shared" si="168"/>
        <v>0</v>
      </c>
      <c r="J1171" s="54">
        <f t="shared" si="172"/>
        <v>0</v>
      </c>
      <c r="K1171" s="54">
        <f t="shared" si="169"/>
        <v>0</v>
      </c>
      <c r="L1171" s="245">
        <f t="shared" si="170"/>
        <v>0</v>
      </c>
      <c r="M1171" s="245">
        <v>0</v>
      </c>
      <c r="N1171" s="56">
        <f t="shared" si="171"/>
        <v>0</v>
      </c>
    </row>
    <row r="1172" spans="1:14" x14ac:dyDescent="0.2">
      <c r="A1172" s="59">
        <f t="shared" si="173"/>
        <v>208</v>
      </c>
      <c r="B1172" s="240">
        <v>3</v>
      </c>
      <c r="C1172" s="57" t="s">
        <v>1556</v>
      </c>
      <c r="D1172" s="57">
        <v>359.6</v>
      </c>
      <c r="E1172" s="57">
        <v>18.100000000000001</v>
      </c>
      <c r="F1172" s="57"/>
      <c r="G1172" s="57">
        <f t="shared" si="167"/>
        <v>377.70000000000005</v>
      </c>
      <c r="H1172" s="298">
        <v>44</v>
      </c>
      <c r="I1172" s="54">
        <f t="shared" si="168"/>
        <v>5.2380952380952382E-2</v>
      </c>
      <c r="J1172" s="54">
        <f t="shared" si="172"/>
        <v>192.76190476190476</v>
      </c>
      <c r="K1172" s="54">
        <f t="shared" si="169"/>
        <v>42.40761904761905</v>
      </c>
      <c r="L1172" s="245">
        <f t="shared" si="170"/>
        <v>91.561904761904756</v>
      </c>
      <c r="M1172" s="245">
        <v>5.2255238095238097</v>
      </c>
      <c r="N1172" s="56">
        <f t="shared" si="171"/>
        <v>0.92312834366227015</v>
      </c>
    </row>
    <row r="1173" spans="1:14" x14ac:dyDescent="0.2">
      <c r="A1173" s="59">
        <f t="shared" si="173"/>
        <v>209</v>
      </c>
      <c r="B1173" s="240">
        <v>3</v>
      </c>
      <c r="C1173" s="57" t="s">
        <v>1557</v>
      </c>
      <c r="D1173" s="57">
        <v>327.5</v>
      </c>
      <c r="E1173" s="57"/>
      <c r="F1173" s="57"/>
      <c r="G1173" s="57">
        <f t="shared" si="167"/>
        <v>327.5</v>
      </c>
      <c r="H1173" s="298">
        <v>37.299999999999997</v>
      </c>
      <c r="I1173" s="54">
        <f t="shared" si="168"/>
        <v>4.4404761904761898E-2</v>
      </c>
      <c r="J1173" s="54">
        <f t="shared" si="172"/>
        <v>163.40952380952379</v>
      </c>
      <c r="K1173" s="54">
        <f t="shared" si="169"/>
        <v>35.950095238095237</v>
      </c>
      <c r="L1173" s="245">
        <f t="shared" si="170"/>
        <v>77.619523809523798</v>
      </c>
      <c r="M1173" s="245">
        <v>4.4298190476190475</v>
      </c>
      <c r="N1173" s="56">
        <f t="shared" si="171"/>
        <v>0.85926400581606688</v>
      </c>
    </row>
    <row r="1174" spans="1:14" x14ac:dyDescent="0.2">
      <c r="A1174" s="59">
        <f t="shared" si="173"/>
        <v>210</v>
      </c>
      <c r="B1174" s="240">
        <v>3</v>
      </c>
      <c r="C1174" s="57" t="s">
        <v>1558</v>
      </c>
      <c r="D1174" s="57">
        <v>278.2</v>
      </c>
      <c r="E1174" s="57"/>
      <c r="F1174" s="57">
        <v>45</v>
      </c>
      <c r="G1174" s="57">
        <f t="shared" si="167"/>
        <v>323.2</v>
      </c>
      <c r="H1174" s="298">
        <v>30</v>
      </c>
      <c r="I1174" s="54">
        <f t="shared" si="168"/>
        <v>3.5714285714285712E-2</v>
      </c>
      <c r="J1174" s="54">
        <f t="shared" si="172"/>
        <v>131.42857142857142</v>
      </c>
      <c r="K1174" s="54">
        <f t="shared" si="169"/>
        <v>28.914285714285711</v>
      </c>
      <c r="L1174" s="245">
        <f t="shared" si="170"/>
        <v>62.428571428571416</v>
      </c>
      <c r="M1174" s="245">
        <v>3.5628571428571427</v>
      </c>
      <c r="N1174" s="56">
        <f t="shared" si="171"/>
        <v>0.81356680702475093</v>
      </c>
    </row>
    <row r="1175" spans="1:14" x14ac:dyDescent="0.2">
      <c r="A1175" s="59">
        <f t="shared" si="173"/>
        <v>211</v>
      </c>
      <c r="B1175" s="240">
        <v>3</v>
      </c>
      <c r="C1175" s="57" t="s">
        <v>1559</v>
      </c>
      <c r="D1175" s="57">
        <v>863.3</v>
      </c>
      <c r="E1175" s="57"/>
      <c r="F1175" s="57"/>
      <c r="G1175" s="57">
        <f t="shared" si="167"/>
        <v>863.3</v>
      </c>
      <c r="H1175" s="298">
        <v>79.2</v>
      </c>
      <c r="I1175" s="54">
        <f t="shared" si="168"/>
        <v>9.4285714285714292E-2</v>
      </c>
      <c r="J1175" s="54">
        <f t="shared" si="172"/>
        <v>346.97142857142859</v>
      </c>
      <c r="K1175" s="54">
        <f t="shared" si="169"/>
        <v>76.333714285714294</v>
      </c>
      <c r="L1175" s="245">
        <f t="shared" si="170"/>
        <v>164.81142857142856</v>
      </c>
      <c r="M1175" s="245">
        <v>9.4059428571428576</v>
      </c>
      <c r="N1175" s="56">
        <f t="shared" si="171"/>
        <v>0.69213774387317761</v>
      </c>
    </row>
    <row r="1176" spans="1:14" x14ac:dyDescent="0.2">
      <c r="A1176" s="59">
        <f t="shared" si="173"/>
        <v>212</v>
      </c>
      <c r="B1176" s="240">
        <v>3</v>
      </c>
      <c r="C1176" s="57" t="s">
        <v>1560</v>
      </c>
      <c r="D1176" s="57">
        <v>306.39999999999998</v>
      </c>
      <c r="E1176" s="57"/>
      <c r="F1176" s="57">
        <v>28.3</v>
      </c>
      <c r="G1176" s="57">
        <f t="shared" si="167"/>
        <v>334.7</v>
      </c>
      <c r="H1176" s="298">
        <v>38</v>
      </c>
      <c r="I1176" s="54">
        <f t="shared" si="168"/>
        <v>4.5238095238095237E-2</v>
      </c>
      <c r="J1176" s="54">
        <f t="shared" si="172"/>
        <v>166.47619047619048</v>
      </c>
      <c r="K1176" s="54">
        <f t="shared" si="169"/>
        <v>36.624761904761904</v>
      </c>
      <c r="L1176" s="245">
        <f t="shared" si="170"/>
        <v>79.076190476190476</v>
      </c>
      <c r="M1176" s="245">
        <v>4.512952380952381</v>
      </c>
      <c r="N1176" s="56">
        <f t="shared" si="171"/>
        <v>0.93567263458908356</v>
      </c>
    </row>
    <row r="1177" spans="1:14" x14ac:dyDescent="0.2">
      <c r="A1177" s="59">
        <f t="shared" si="173"/>
        <v>213</v>
      </c>
      <c r="B1177" s="240">
        <v>3</v>
      </c>
      <c r="C1177" s="57" t="s">
        <v>1561</v>
      </c>
      <c r="D1177" s="57">
        <v>383.2</v>
      </c>
      <c r="E1177" s="57"/>
      <c r="F1177" s="57">
        <v>34</v>
      </c>
      <c r="G1177" s="57">
        <f t="shared" si="167"/>
        <v>417.2</v>
      </c>
      <c r="H1177" s="298">
        <v>45</v>
      </c>
      <c r="I1177" s="54">
        <f t="shared" si="168"/>
        <v>5.3571428571428568E-2</v>
      </c>
      <c r="J1177" s="54">
        <f t="shared" si="172"/>
        <v>197.14285714285714</v>
      </c>
      <c r="K1177" s="54">
        <f t="shared" si="169"/>
        <v>43.371428571428574</v>
      </c>
      <c r="L1177" s="245">
        <f t="shared" si="170"/>
        <v>93.642857142857139</v>
      </c>
      <c r="M1177" s="245">
        <v>5.3442857142857143</v>
      </c>
      <c r="N1177" s="56">
        <f t="shared" si="171"/>
        <v>0.88596406203399936</v>
      </c>
    </row>
    <row r="1178" spans="1:14" x14ac:dyDescent="0.2">
      <c r="A1178" s="59">
        <f t="shared" si="173"/>
        <v>214</v>
      </c>
      <c r="B1178" s="240">
        <v>3</v>
      </c>
      <c r="C1178" s="57" t="s">
        <v>1562</v>
      </c>
      <c r="D1178" s="57">
        <v>492.7</v>
      </c>
      <c r="E1178" s="57"/>
      <c r="F1178" s="57">
        <v>183.5</v>
      </c>
      <c r="G1178" s="57">
        <f t="shared" si="167"/>
        <v>676.2</v>
      </c>
      <c r="H1178" s="298">
        <v>59</v>
      </c>
      <c r="I1178" s="54">
        <f t="shared" si="168"/>
        <v>7.0238095238095238E-2</v>
      </c>
      <c r="J1178" s="54">
        <f t="shared" si="172"/>
        <v>258.47619047619048</v>
      </c>
      <c r="K1178" s="54">
        <f t="shared" si="169"/>
        <v>56.864761904761906</v>
      </c>
      <c r="L1178" s="245">
        <f t="shared" si="170"/>
        <v>122.77619047619048</v>
      </c>
      <c r="M1178" s="245">
        <v>7.0069523809523817</v>
      </c>
      <c r="N1178" s="56">
        <f t="shared" si="171"/>
        <v>0.90343839098456524</v>
      </c>
    </row>
    <row r="1179" spans="1:14" x14ac:dyDescent="0.2">
      <c r="A1179" s="59">
        <f t="shared" si="173"/>
        <v>215</v>
      </c>
      <c r="B1179" s="240">
        <v>3</v>
      </c>
      <c r="C1179" s="57" t="s">
        <v>1563</v>
      </c>
      <c r="D1179" s="57">
        <v>697.4</v>
      </c>
      <c r="E1179" s="57"/>
      <c r="F1179" s="57">
        <v>17.2</v>
      </c>
      <c r="G1179" s="57">
        <f t="shared" si="167"/>
        <v>714.6</v>
      </c>
      <c r="H1179" s="298">
        <v>55</v>
      </c>
      <c r="I1179" s="54">
        <f t="shared" si="168"/>
        <v>6.5476190476190479E-2</v>
      </c>
      <c r="J1179" s="54">
        <f t="shared" si="172"/>
        <v>240.95238095238096</v>
      </c>
      <c r="K1179" s="54">
        <f t="shared" si="169"/>
        <v>53.009523809523813</v>
      </c>
      <c r="L1179" s="245">
        <f t="shared" si="170"/>
        <v>114.45238095238095</v>
      </c>
      <c r="M1179" s="245">
        <v>6.5319047619047623</v>
      </c>
      <c r="N1179" s="56">
        <f t="shared" si="171"/>
        <v>0.59499023584197086</v>
      </c>
    </row>
    <row r="1180" spans="1:14" x14ac:dyDescent="0.2">
      <c r="A1180" s="59">
        <f t="shared" si="173"/>
        <v>216</v>
      </c>
      <c r="B1180" s="240">
        <v>3</v>
      </c>
      <c r="C1180" s="57" t="s">
        <v>1564</v>
      </c>
      <c r="D1180" s="57">
        <v>509.9</v>
      </c>
      <c r="E1180" s="57"/>
      <c r="F1180" s="57">
        <v>97.6</v>
      </c>
      <c r="G1180" s="57">
        <f t="shared" si="167"/>
        <v>607.5</v>
      </c>
      <c r="H1180" s="298">
        <v>88</v>
      </c>
      <c r="I1180" s="54">
        <f t="shared" si="168"/>
        <v>0.10476190476190476</v>
      </c>
      <c r="J1180" s="54">
        <f t="shared" si="172"/>
        <v>385.52380952380952</v>
      </c>
      <c r="K1180" s="54">
        <f t="shared" si="169"/>
        <v>84.815238095238101</v>
      </c>
      <c r="L1180" s="245">
        <f t="shared" si="170"/>
        <v>183.12380952380951</v>
      </c>
      <c r="M1180" s="245">
        <v>10.451047619047619</v>
      </c>
      <c r="N1180" s="56">
        <f t="shared" si="171"/>
        <v>1.3020472735083444</v>
      </c>
    </row>
    <row r="1181" spans="1:14" x14ac:dyDescent="0.2">
      <c r="A1181" s="59">
        <f t="shared" si="173"/>
        <v>217</v>
      </c>
      <c r="B1181" s="240">
        <v>3</v>
      </c>
      <c r="C1181" s="57" t="s">
        <v>1565</v>
      </c>
      <c r="D1181" s="57">
        <v>238.2</v>
      </c>
      <c r="E1181" s="57"/>
      <c r="F1181" s="57"/>
      <c r="G1181" s="57">
        <f t="shared" si="167"/>
        <v>238.2</v>
      </c>
      <c r="H1181" s="298">
        <v>40</v>
      </c>
      <c r="I1181" s="54">
        <f t="shared" si="168"/>
        <v>4.7619047619047616E-2</v>
      </c>
      <c r="J1181" s="54">
        <f t="shared" si="172"/>
        <v>175.23809523809524</v>
      </c>
      <c r="K1181" s="54">
        <f t="shared" si="169"/>
        <v>38.55238095238095</v>
      </c>
      <c r="L1181" s="245">
        <f t="shared" si="170"/>
        <v>83.238095238095241</v>
      </c>
      <c r="M1181" s="245">
        <v>4.7504761904761903</v>
      </c>
      <c r="N1181" s="56">
        <f t="shared" si="171"/>
        <v>1.2669145575946585</v>
      </c>
    </row>
    <row r="1182" spans="1:14" x14ac:dyDescent="0.2">
      <c r="A1182" s="59">
        <f t="shared" si="173"/>
        <v>218</v>
      </c>
      <c r="B1182" s="240">
        <v>3</v>
      </c>
      <c r="C1182" s="57" t="s">
        <v>1566</v>
      </c>
      <c r="D1182" s="57">
        <v>524.6</v>
      </c>
      <c r="E1182" s="57"/>
      <c r="F1182" s="57">
        <v>132.1</v>
      </c>
      <c r="G1182" s="57">
        <f t="shared" si="167"/>
        <v>656.7</v>
      </c>
      <c r="H1182" s="298">
        <v>78</v>
      </c>
      <c r="I1182" s="54">
        <f t="shared" si="168"/>
        <v>9.285714285714286E-2</v>
      </c>
      <c r="J1182" s="54">
        <f t="shared" si="172"/>
        <v>341.71428571428572</v>
      </c>
      <c r="K1182" s="54">
        <f t="shared" si="169"/>
        <v>75.177142857142854</v>
      </c>
      <c r="L1182" s="245">
        <f t="shared" si="170"/>
        <v>162.31428571428572</v>
      </c>
      <c r="M1182" s="245">
        <v>9.2634285714285713</v>
      </c>
      <c r="N1182" s="56">
        <f t="shared" si="171"/>
        <v>1.1217482707913511</v>
      </c>
    </row>
    <row r="1183" spans="1:14" x14ac:dyDescent="0.2">
      <c r="A1183" s="59">
        <f t="shared" si="173"/>
        <v>219</v>
      </c>
      <c r="B1183" s="240">
        <v>3</v>
      </c>
      <c r="C1183" s="57" t="s">
        <v>1567</v>
      </c>
      <c r="D1183" s="57">
        <v>436.8</v>
      </c>
      <c r="E1183" s="57"/>
      <c r="F1183" s="57"/>
      <c r="G1183" s="57">
        <f t="shared" si="167"/>
        <v>436.8</v>
      </c>
      <c r="H1183" s="298">
        <v>21</v>
      </c>
      <c r="I1183" s="54">
        <f t="shared" si="168"/>
        <v>2.5000000000000001E-2</v>
      </c>
      <c r="J1183" s="54">
        <f t="shared" si="172"/>
        <v>92</v>
      </c>
      <c r="K1183" s="54">
        <f t="shared" si="169"/>
        <v>20.239999999999998</v>
      </c>
      <c r="L1183" s="245">
        <f t="shared" si="170"/>
        <v>43.699999999999996</v>
      </c>
      <c r="M1183" s="245">
        <v>2.4940000000000002</v>
      </c>
      <c r="N1183" s="56">
        <f t="shared" si="171"/>
        <v>0.36271520146520148</v>
      </c>
    </row>
    <row r="1184" spans="1:14" x14ac:dyDescent="0.2">
      <c r="A1184" s="59">
        <f t="shared" si="173"/>
        <v>220</v>
      </c>
      <c r="B1184" s="240">
        <v>3</v>
      </c>
      <c r="C1184" s="57" t="s">
        <v>1568</v>
      </c>
      <c r="D1184" s="57">
        <v>829.6</v>
      </c>
      <c r="E1184" s="57"/>
      <c r="F1184" s="57">
        <v>76</v>
      </c>
      <c r="G1184" s="57">
        <f t="shared" si="167"/>
        <v>905.6</v>
      </c>
      <c r="H1184" s="298">
        <v>80</v>
      </c>
      <c r="I1184" s="54">
        <f t="shared" si="168"/>
        <v>9.5238095238095233E-2</v>
      </c>
      <c r="J1184" s="54">
        <f t="shared" si="172"/>
        <v>350.47619047619048</v>
      </c>
      <c r="K1184" s="54">
        <f t="shared" si="169"/>
        <v>77.104761904761901</v>
      </c>
      <c r="L1184" s="245">
        <f t="shared" si="170"/>
        <v>166.47619047619048</v>
      </c>
      <c r="M1184" s="245">
        <v>9.5009523809523806</v>
      </c>
      <c r="N1184" s="56">
        <f t="shared" si="171"/>
        <v>0.72752904440464716</v>
      </c>
    </row>
    <row r="1185" spans="1:14" x14ac:dyDescent="0.2">
      <c r="A1185" s="59">
        <f t="shared" si="173"/>
        <v>221</v>
      </c>
      <c r="B1185" s="240">
        <v>4</v>
      </c>
      <c r="C1185" s="57" t="s">
        <v>1569</v>
      </c>
      <c r="D1185" s="57">
        <v>690.33</v>
      </c>
      <c r="E1185" s="57"/>
      <c r="F1185" s="57"/>
      <c r="G1185" s="57">
        <f t="shared" si="167"/>
        <v>690.33</v>
      </c>
      <c r="H1185" s="298">
        <v>81</v>
      </c>
      <c r="I1185" s="54">
        <f t="shared" si="168"/>
        <v>9.6428571428571433E-2</v>
      </c>
      <c r="J1185" s="54">
        <f t="shared" si="172"/>
        <v>354.85714285714289</v>
      </c>
      <c r="K1185" s="54">
        <f t="shared" si="169"/>
        <v>78.068571428571431</v>
      </c>
      <c r="L1185" s="245">
        <f t="shared" si="170"/>
        <v>168.55714285714288</v>
      </c>
      <c r="M1185" s="245">
        <v>9.6197142857142861</v>
      </c>
      <c r="N1185" s="56">
        <f t="shared" si="171"/>
        <v>0.8852325285422501</v>
      </c>
    </row>
    <row r="1186" spans="1:14" x14ac:dyDescent="0.2">
      <c r="A1186" s="59">
        <f t="shared" si="173"/>
        <v>222</v>
      </c>
      <c r="B1186" s="240">
        <v>4</v>
      </c>
      <c r="C1186" s="57" t="s">
        <v>1570</v>
      </c>
      <c r="D1186" s="57">
        <v>548.21</v>
      </c>
      <c r="E1186" s="57"/>
      <c r="F1186" s="57"/>
      <c r="G1186" s="57">
        <f t="shared" si="167"/>
        <v>548.21</v>
      </c>
      <c r="H1186" s="298">
        <v>65</v>
      </c>
      <c r="I1186" s="54">
        <f t="shared" si="168"/>
        <v>7.7380952380952384E-2</v>
      </c>
      <c r="J1186" s="54">
        <f t="shared" si="172"/>
        <v>284.76190476190476</v>
      </c>
      <c r="K1186" s="54">
        <f t="shared" si="169"/>
        <v>62.647619047619045</v>
      </c>
      <c r="L1186" s="245">
        <f t="shared" si="170"/>
        <v>135.26190476190476</v>
      </c>
      <c r="M1186" s="245">
        <v>7.7195238095238103</v>
      </c>
      <c r="N1186" s="56">
        <f t="shared" si="171"/>
        <v>0.89453120588999169</v>
      </c>
    </row>
    <row r="1187" spans="1:14" x14ac:dyDescent="0.2">
      <c r="A1187" s="59">
        <f t="shared" si="173"/>
        <v>223</v>
      </c>
      <c r="B1187" s="240">
        <v>4</v>
      </c>
      <c r="C1187" s="57" t="s">
        <v>1571</v>
      </c>
      <c r="D1187" s="57">
        <v>433.09</v>
      </c>
      <c r="E1187" s="57"/>
      <c r="F1187" s="57"/>
      <c r="G1187" s="57">
        <f t="shared" si="167"/>
        <v>433.09</v>
      </c>
      <c r="H1187" s="298">
        <v>60</v>
      </c>
      <c r="I1187" s="54">
        <f t="shared" si="168"/>
        <v>7.1428571428571425E-2</v>
      </c>
      <c r="J1187" s="54">
        <f t="shared" si="172"/>
        <v>262.85714285714283</v>
      </c>
      <c r="K1187" s="54">
        <f t="shared" si="169"/>
        <v>57.828571428571422</v>
      </c>
      <c r="L1187" s="245">
        <f t="shared" si="170"/>
        <v>124.85714285714283</v>
      </c>
      <c r="M1187" s="245">
        <v>7.1257142857142854</v>
      </c>
      <c r="N1187" s="56">
        <f t="shared" si="171"/>
        <v>1.0452067039843254</v>
      </c>
    </row>
    <row r="1188" spans="1:14" x14ac:dyDescent="0.2">
      <c r="A1188" s="59">
        <f t="shared" si="173"/>
        <v>224</v>
      </c>
      <c r="B1188" s="240">
        <v>3</v>
      </c>
      <c r="C1188" s="57" t="s">
        <v>1572</v>
      </c>
      <c r="D1188" s="57">
        <v>478.9</v>
      </c>
      <c r="E1188" s="57"/>
      <c r="F1188" s="57"/>
      <c r="G1188" s="57">
        <f t="shared" si="167"/>
        <v>478.9</v>
      </c>
      <c r="H1188" s="298">
        <v>65</v>
      </c>
      <c r="I1188" s="54">
        <f t="shared" si="168"/>
        <v>7.7380952380952384E-2</v>
      </c>
      <c r="J1188" s="54">
        <f t="shared" si="172"/>
        <v>284.76190476190476</v>
      </c>
      <c r="K1188" s="54">
        <f t="shared" si="169"/>
        <v>62.647619047619045</v>
      </c>
      <c r="L1188" s="245">
        <f t="shared" si="170"/>
        <v>135.26190476190476</v>
      </c>
      <c r="M1188" s="245">
        <v>7.7195238095238103</v>
      </c>
      <c r="N1188" s="56">
        <f t="shared" si="171"/>
        <v>1.0239944714574074</v>
      </c>
    </row>
    <row r="1189" spans="1:14" x14ac:dyDescent="0.2">
      <c r="A1189" s="59">
        <f t="shared" si="173"/>
        <v>225</v>
      </c>
      <c r="B1189" s="240">
        <v>5</v>
      </c>
      <c r="C1189" s="57" t="s">
        <v>1573</v>
      </c>
      <c r="D1189" s="57">
        <v>3670.09</v>
      </c>
      <c r="E1189" s="57"/>
      <c r="F1189" s="57"/>
      <c r="G1189" s="57">
        <f t="shared" si="167"/>
        <v>3670.09</v>
      </c>
      <c r="H1189" s="298">
        <v>385</v>
      </c>
      <c r="I1189" s="54">
        <f t="shared" si="168"/>
        <v>0.45833333333333331</v>
      </c>
      <c r="J1189" s="54">
        <f t="shared" si="172"/>
        <v>1686.6666666666665</v>
      </c>
      <c r="K1189" s="54">
        <f t="shared" si="169"/>
        <v>371.06666666666666</v>
      </c>
      <c r="L1189" s="245">
        <f t="shared" si="170"/>
        <v>801.16666666666652</v>
      </c>
      <c r="M1189" s="245">
        <v>45.723333333333336</v>
      </c>
      <c r="N1189" s="56">
        <f t="shared" si="171"/>
        <v>0.79143109115398613</v>
      </c>
    </row>
    <row r="1190" spans="1:14" x14ac:dyDescent="0.2">
      <c r="A1190" s="59">
        <f t="shared" si="173"/>
        <v>226</v>
      </c>
      <c r="B1190" s="240">
        <v>3</v>
      </c>
      <c r="C1190" s="57" t="s">
        <v>1574</v>
      </c>
      <c r="D1190" s="57">
        <v>428.84</v>
      </c>
      <c r="E1190" s="57"/>
      <c r="F1190" s="57"/>
      <c r="G1190" s="57">
        <f t="shared" si="167"/>
        <v>428.84</v>
      </c>
      <c r="H1190" s="298">
        <v>50</v>
      </c>
      <c r="I1190" s="54">
        <f t="shared" si="168"/>
        <v>5.9523809523809521E-2</v>
      </c>
      <c r="J1190" s="54">
        <f t="shared" si="172"/>
        <v>219.04761904761904</v>
      </c>
      <c r="K1190" s="54">
        <f t="shared" si="169"/>
        <v>48.19047619047619</v>
      </c>
      <c r="L1190" s="245">
        <f t="shared" si="170"/>
        <v>104.04761904761904</v>
      </c>
      <c r="M1190" s="245">
        <v>5.9380952380952383</v>
      </c>
      <c r="N1190" s="56">
        <f t="shared" si="171"/>
        <v>0.8796376492953305</v>
      </c>
    </row>
    <row r="1191" spans="1:14" x14ac:dyDescent="0.2">
      <c r="A1191" s="59">
        <f t="shared" si="173"/>
        <v>227</v>
      </c>
      <c r="B1191" s="240">
        <v>2</v>
      </c>
      <c r="C1191" s="57" t="s">
        <v>1575</v>
      </c>
      <c r="D1191" s="57">
        <v>192.9</v>
      </c>
      <c r="E1191" s="57"/>
      <c r="F1191" s="57"/>
      <c r="G1191" s="57">
        <f t="shared" si="167"/>
        <v>192.9</v>
      </c>
      <c r="H1191" s="298"/>
      <c r="I1191" s="54">
        <f t="shared" si="168"/>
        <v>0</v>
      </c>
      <c r="J1191" s="54">
        <f t="shared" si="172"/>
        <v>0</v>
      </c>
      <c r="K1191" s="54">
        <f t="shared" si="169"/>
        <v>0</v>
      </c>
      <c r="L1191" s="245">
        <f t="shared" si="170"/>
        <v>0</v>
      </c>
      <c r="M1191" s="245">
        <v>0</v>
      </c>
      <c r="N1191" s="56">
        <f t="shared" si="171"/>
        <v>0</v>
      </c>
    </row>
    <row r="1192" spans="1:14" x14ac:dyDescent="0.2">
      <c r="A1192" s="59">
        <f t="shared" si="173"/>
        <v>228</v>
      </c>
      <c r="B1192" s="240">
        <v>3</v>
      </c>
      <c r="C1192" s="57" t="s">
        <v>1576</v>
      </c>
      <c r="D1192" s="57">
        <v>315.60000000000002</v>
      </c>
      <c r="E1192" s="57"/>
      <c r="F1192" s="57"/>
      <c r="G1192" s="57">
        <f t="shared" si="167"/>
        <v>315.60000000000002</v>
      </c>
      <c r="H1192" s="298">
        <v>35</v>
      </c>
      <c r="I1192" s="54">
        <f t="shared" si="168"/>
        <v>4.1666666666666664E-2</v>
      </c>
      <c r="J1192" s="54">
        <f t="shared" si="172"/>
        <v>153.33333333333331</v>
      </c>
      <c r="K1192" s="54">
        <f t="shared" si="169"/>
        <v>33.733333333333327</v>
      </c>
      <c r="L1192" s="245">
        <f t="shared" si="170"/>
        <v>72.833333333333314</v>
      </c>
      <c r="M1192" s="245">
        <v>4.1566666666666663</v>
      </c>
      <c r="N1192" s="56">
        <f t="shared" si="171"/>
        <v>0.83668145331643407</v>
      </c>
    </row>
    <row r="1193" spans="1:14" x14ac:dyDescent="0.2">
      <c r="A1193" s="59">
        <f t="shared" si="173"/>
        <v>229</v>
      </c>
      <c r="B1193" s="240">
        <v>1</v>
      </c>
      <c r="C1193" s="57" t="s">
        <v>49</v>
      </c>
      <c r="D1193" s="57">
        <v>146.4</v>
      </c>
      <c r="E1193" s="57"/>
      <c r="F1193" s="57"/>
      <c r="G1193" s="57">
        <f t="shared" si="167"/>
        <v>146.4</v>
      </c>
      <c r="H1193" s="298"/>
      <c r="I1193" s="54">
        <f t="shared" si="168"/>
        <v>0</v>
      </c>
      <c r="J1193" s="54">
        <f t="shared" si="172"/>
        <v>0</v>
      </c>
      <c r="K1193" s="54">
        <f t="shared" si="169"/>
        <v>0</v>
      </c>
      <c r="L1193" s="245">
        <f t="shared" si="170"/>
        <v>0</v>
      </c>
      <c r="M1193" s="245">
        <v>0</v>
      </c>
      <c r="N1193" s="56">
        <f t="shared" si="171"/>
        <v>0</v>
      </c>
    </row>
    <row r="1194" spans="1:14" x14ac:dyDescent="0.2">
      <c r="A1194" s="59">
        <f t="shared" si="173"/>
        <v>230</v>
      </c>
      <c r="B1194" s="240">
        <v>1</v>
      </c>
      <c r="C1194" s="57" t="s">
        <v>50</v>
      </c>
      <c r="D1194" s="57">
        <v>145.1</v>
      </c>
      <c r="E1194" s="57"/>
      <c r="F1194" s="57"/>
      <c r="G1194" s="57">
        <f t="shared" si="167"/>
        <v>145.1</v>
      </c>
      <c r="H1194" s="297"/>
      <c r="I1194" s="54">
        <f t="shared" si="168"/>
        <v>0</v>
      </c>
      <c r="J1194" s="54">
        <f t="shared" si="172"/>
        <v>0</v>
      </c>
      <c r="K1194" s="54">
        <f t="shared" si="169"/>
        <v>0</v>
      </c>
      <c r="L1194" s="245">
        <f t="shared" si="170"/>
        <v>0</v>
      </c>
      <c r="M1194" s="245">
        <v>0</v>
      </c>
      <c r="N1194" s="56">
        <f t="shared" si="171"/>
        <v>0</v>
      </c>
    </row>
    <row r="1195" spans="1:14" x14ac:dyDescent="0.2">
      <c r="A1195" s="59">
        <f t="shared" si="173"/>
        <v>231</v>
      </c>
      <c r="B1195" s="240">
        <v>2</v>
      </c>
      <c r="C1195" s="57" t="s">
        <v>51</v>
      </c>
      <c r="D1195" s="57">
        <v>206.7</v>
      </c>
      <c r="E1195" s="57"/>
      <c r="F1195" s="57"/>
      <c r="G1195" s="57">
        <f t="shared" si="167"/>
        <v>206.7</v>
      </c>
      <c r="H1195" s="297"/>
      <c r="I1195" s="54">
        <f t="shared" si="168"/>
        <v>0</v>
      </c>
      <c r="J1195" s="54">
        <f t="shared" si="172"/>
        <v>0</v>
      </c>
      <c r="K1195" s="54">
        <f t="shared" si="169"/>
        <v>0</v>
      </c>
      <c r="L1195" s="245">
        <f t="shared" si="170"/>
        <v>0</v>
      </c>
      <c r="M1195" s="245">
        <v>0</v>
      </c>
      <c r="N1195" s="56">
        <f t="shared" si="171"/>
        <v>0</v>
      </c>
    </row>
    <row r="1196" spans="1:14" x14ac:dyDescent="0.2">
      <c r="A1196" s="59">
        <f t="shared" si="173"/>
        <v>232</v>
      </c>
      <c r="B1196" s="240">
        <v>2</v>
      </c>
      <c r="C1196" s="57" t="s">
        <v>52</v>
      </c>
      <c r="D1196" s="57">
        <v>117.5</v>
      </c>
      <c r="E1196" s="57"/>
      <c r="F1196" s="57"/>
      <c r="G1196" s="57">
        <f t="shared" si="167"/>
        <v>117.5</v>
      </c>
      <c r="H1196" s="297"/>
      <c r="I1196" s="54">
        <f t="shared" si="168"/>
        <v>0</v>
      </c>
      <c r="J1196" s="54">
        <f t="shared" si="172"/>
        <v>0</v>
      </c>
      <c r="K1196" s="54">
        <f t="shared" si="169"/>
        <v>0</v>
      </c>
      <c r="L1196" s="245">
        <f t="shared" si="170"/>
        <v>0</v>
      </c>
      <c r="M1196" s="245">
        <v>0</v>
      </c>
      <c r="N1196" s="56">
        <f t="shared" si="171"/>
        <v>0</v>
      </c>
    </row>
    <row r="1197" spans="1:14" x14ac:dyDescent="0.2">
      <c r="A1197" s="59">
        <f t="shared" si="173"/>
        <v>233</v>
      </c>
      <c r="B1197" s="240">
        <v>2</v>
      </c>
      <c r="C1197" s="57" t="s">
        <v>53</v>
      </c>
      <c r="D1197" s="57">
        <v>108.4</v>
      </c>
      <c r="E1197" s="57"/>
      <c r="F1197" s="57"/>
      <c r="G1197" s="57">
        <f t="shared" si="167"/>
        <v>108.4</v>
      </c>
      <c r="H1197" s="297"/>
      <c r="I1197" s="54">
        <f t="shared" si="168"/>
        <v>0</v>
      </c>
      <c r="J1197" s="54">
        <f t="shared" si="172"/>
        <v>0</v>
      </c>
      <c r="K1197" s="54">
        <f t="shared" si="169"/>
        <v>0</v>
      </c>
      <c r="L1197" s="245">
        <f t="shared" si="170"/>
        <v>0</v>
      </c>
      <c r="M1197" s="245">
        <v>0</v>
      </c>
      <c r="N1197" s="56">
        <f t="shared" si="171"/>
        <v>0</v>
      </c>
    </row>
    <row r="1198" spans="1:14" x14ac:dyDescent="0.2">
      <c r="A1198" s="59">
        <f t="shared" si="173"/>
        <v>234</v>
      </c>
      <c r="B1198" s="240">
        <v>2</v>
      </c>
      <c r="C1198" s="57" t="s">
        <v>54</v>
      </c>
      <c r="D1198" s="57">
        <v>253.3</v>
      </c>
      <c r="E1198" s="57"/>
      <c r="F1198" s="57"/>
      <c r="G1198" s="57">
        <f t="shared" si="167"/>
        <v>253.3</v>
      </c>
      <c r="H1198" s="297"/>
      <c r="I1198" s="54">
        <f t="shared" si="168"/>
        <v>0</v>
      </c>
      <c r="J1198" s="54">
        <f t="shared" si="172"/>
        <v>0</v>
      </c>
      <c r="K1198" s="54">
        <f t="shared" si="169"/>
        <v>0</v>
      </c>
      <c r="L1198" s="245">
        <f t="shared" si="170"/>
        <v>0</v>
      </c>
      <c r="M1198" s="245">
        <v>0</v>
      </c>
      <c r="N1198" s="56">
        <f t="shared" si="171"/>
        <v>0</v>
      </c>
    </row>
    <row r="1199" spans="1:14" x14ac:dyDescent="0.2">
      <c r="A1199" s="59">
        <f t="shared" si="173"/>
        <v>235</v>
      </c>
      <c r="B1199" s="240">
        <v>5</v>
      </c>
      <c r="C1199" s="57" t="s">
        <v>55</v>
      </c>
      <c r="D1199" s="57">
        <v>3062.2</v>
      </c>
      <c r="E1199" s="57"/>
      <c r="F1199" s="57"/>
      <c r="G1199" s="57">
        <f t="shared" si="167"/>
        <v>3062.2</v>
      </c>
      <c r="H1199" s="297">
        <v>370</v>
      </c>
      <c r="I1199" s="54">
        <v>0</v>
      </c>
      <c r="J1199" s="54">
        <f t="shared" si="172"/>
        <v>0</v>
      </c>
      <c r="K1199" s="54">
        <f t="shared" si="169"/>
        <v>0</v>
      </c>
      <c r="L1199" s="245">
        <f t="shared" si="170"/>
        <v>0</v>
      </c>
      <c r="M1199" s="245">
        <v>0</v>
      </c>
      <c r="N1199" s="56">
        <f t="shared" si="171"/>
        <v>0</v>
      </c>
    </row>
    <row r="1200" spans="1:14" x14ac:dyDescent="0.2">
      <c r="A1200" s="59">
        <f t="shared" si="173"/>
        <v>236</v>
      </c>
      <c r="B1200" s="240">
        <v>1</v>
      </c>
      <c r="C1200" s="57" t="s">
        <v>58</v>
      </c>
      <c r="D1200" s="57">
        <v>111.8</v>
      </c>
      <c r="E1200" s="57"/>
      <c r="F1200" s="57"/>
      <c r="G1200" s="57">
        <f t="shared" si="167"/>
        <v>111.8</v>
      </c>
      <c r="H1200" s="297"/>
      <c r="I1200" s="54">
        <f t="shared" si="168"/>
        <v>0</v>
      </c>
      <c r="J1200" s="54">
        <f t="shared" si="172"/>
        <v>0</v>
      </c>
      <c r="K1200" s="54">
        <f t="shared" si="169"/>
        <v>0</v>
      </c>
      <c r="L1200" s="245">
        <f t="shared" si="170"/>
        <v>0</v>
      </c>
      <c r="M1200" s="245">
        <v>0</v>
      </c>
      <c r="N1200" s="56">
        <f t="shared" si="171"/>
        <v>0</v>
      </c>
    </row>
    <row r="1201" spans="1:14" x14ac:dyDescent="0.2">
      <c r="A1201" s="59">
        <f t="shared" si="173"/>
        <v>237</v>
      </c>
      <c r="B1201" s="240">
        <v>5</v>
      </c>
      <c r="C1201" s="57" t="s">
        <v>59</v>
      </c>
      <c r="D1201" s="57">
        <v>2015.4</v>
      </c>
      <c r="E1201" s="57"/>
      <c r="F1201" s="57"/>
      <c r="G1201" s="57">
        <f t="shared" si="167"/>
        <v>2015.4</v>
      </c>
      <c r="H1201" s="297">
        <v>290</v>
      </c>
      <c r="I1201" s="54">
        <f t="shared" si="168"/>
        <v>0.34523809523809523</v>
      </c>
      <c r="J1201" s="54">
        <f t="shared" si="172"/>
        <v>1270.4761904761904</v>
      </c>
      <c r="K1201" s="54">
        <f t="shared" si="169"/>
        <v>279.50476190476189</v>
      </c>
      <c r="L1201" s="245">
        <f t="shared" si="170"/>
        <v>603.47619047619037</v>
      </c>
      <c r="M1201" s="245">
        <v>34.440952380952382</v>
      </c>
      <c r="N1201" s="56">
        <f t="shared" si="171"/>
        <v>1.0855900045837525</v>
      </c>
    </row>
    <row r="1202" spans="1:14" x14ac:dyDescent="0.2">
      <c r="A1202" s="59">
        <f t="shared" si="173"/>
        <v>238</v>
      </c>
      <c r="B1202" s="240">
        <v>5</v>
      </c>
      <c r="C1202" s="57" t="s">
        <v>60</v>
      </c>
      <c r="D1202" s="57">
        <v>3806.5</v>
      </c>
      <c r="E1202" s="57"/>
      <c r="F1202" s="57"/>
      <c r="G1202" s="57">
        <f t="shared" si="167"/>
        <v>3806.5</v>
      </c>
      <c r="H1202" s="297">
        <v>510</v>
      </c>
      <c r="I1202" s="54">
        <f t="shared" si="168"/>
        <v>0.6071428571428571</v>
      </c>
      <c r="J1202" s="54">
        <f t="shared" si="172"/>
        <v>2234.2857142857142</v>
      </c>
      <c r="K1202" s="54">
        <f t="shared" si="169"/>
        <v>491.54285714285714</v>
      </c>
      <c r="L1202" s="245">
        <f t="shared" si="170"/>
        <v>1061.2857142857142</v>
      </c>
      <c r="M1202" s="245">
        <v>60.568571428571424</v>
      </c>
      <c r="N1202" s="56">
        <f t="shared" si="171"/>
        <v>1.0108190876508227</v>
      </c>
    </row>
    <row r="1203" spans="1:14" x14ac:dyDescent="0.2">
      <c r="A1203" s="59">
        <f t="shared" si="173"/>
        <v>239</v>
      </c>
      <c r="B1203" s="240">
        <v>2</v>
      </c>
      <c r="C1203" s="57" t="s">
        <v>61</v>
      </c>
      <c r="D1203" s="57">
        <v>300.8</v>
      </c>
      <c r="E1203" s="57"/>
      <c r="F1203" s="57"/>
      <c r="G1203" s="57">
        <f t="shared" si="167"/>
        <v>300.8</v>
      </c>
      <c r="H1203" s="297"/>
      <c r="I1203" s="54">
        <f t="shared" si="168"/>
        <v>0</v>
      </c>
      <c r="J1203" s="54">
        <f t="shared" si="172"/>
        <v>0</v>
      </c>
      <c r="K1203" s="54">
        <f t="shared" si="169"/>
        <v>0</v>
      </c>
      <c r="L1203" s="245">
        <f t="shared" si="170"/>
        <v>0</v>
      </c>
      <c r="M1203" s="245">
        <v>0</v>
      </c>
      <c r="N1203" s="56">
        <f t="shared" si="171"/>
        <v>0</v>
      </c>
    </row>
    <row r="1204" spans="1:14" x14ac:dyDescent="0.2">
      <c r="A1204" s="59">
        <f t="shared" si="173"/>
        <v>240</v>
      </c>
      <c r="B1204" s="240">
        <v>4</v>
      </c>
      <c r="C1204" s="57" t="s">
        <v>106</v>
      </c>
      <c r="D1204" s="57">
        <v>1711.2</v>
      </c>
      <c r="E1204" s="57"/>
      <c r="F1204" s="57">
        <v>324.10000000000002</v>
      </c>
      <c r="G1204" s="57">
        <f t="shared" si="167"/>
        <v>2035.3000000000002</v>
      </c>
      <c r="H1204" s="297">
        <v>196.3</v>
      </c>
      <c r="I1204" s="54">
        <f t="shared" si="168"/>
        <v>0.2336904761904762</v>
      </c>
      <c r="J1204" s="54">
        <f t="shared" si="172"/>
        <v>859.98095238095243</v>
      </c>
      <c r="K1204" s="54">
        <f t="shared" si="169"/>
        <v>189.19580952380954</v>
      </c>
      <c r="L1204" s="245">
        <f t="shared" si="170"/>
        <v>408.49095238095236</v>
      </c>
      <c r="M1204" s="245">
        <v>23.312961904761906</v>
      </c>
      <c r="N1204" s="56">
        <f t="shared" si="171"/>
        <v>0.86546322825530397</v>
      </c>
    </row>
    <row r="1205" spans="1:14" x14ac:dyDescent="0.2">
      <c r="A1205" s="59">
        <f t="shared" si="173"/>
        <v>241</v>
      </c>
      <c r="B1205" s="240">
        <v>5</v>
      </c>
      <c r="C1205" s="57" t="s">
        <v>107</v>
      </c>
      <c r="D1205" s="57">
        <v>1885.6</v>
      </c>
      <c r="E1205" s="57"/>
      <c r="F1205" s="57"/>
      <c r="G1205" s="57">
        <f t="shared" si="167"/>
        <v>1885.6</v>
      </c>
      <c r="H1205" s="297">
        <v>147</v>
      </c>
      <c r="I1205" s="54">
        <f t="shared" si="168"/>
        <v>0.17499999999999999</v>
      </c>
      <c r="J1205" s="54">
        <f t="shared" si="172"/>
        <v>644</v>
      </c>
      <c r="K1205" s="54">
        <f t="shared" si="169"/>
        <v>141.68</v>
      </c>
      <c r="L1205" s="245">
        <f t="shared" si="170"/>
        <v>305.89999999999998</v>
      </c>
      <c r="M1205" s="245">
        <v>17.457999999999998</v>
      </c>
      <c r="N1205" s="56">
        <f t="shared" si="171"/>
        <v>0.58816185829444212</v>
      </c>
    </row>
    <row r="1206" spans="1:14" x14ac:dyDescent="0.2">
      <c r="A1206" s="59">
        <f t="shared" si="173"/>
        <v>242</v>
      </c>
      <c r="B1206" s="240">
        <v>5</v>
      </c>
      <c r="C1206" s="57" t="s">
        <v>108</v>
      </c>
      <c r="D1206" s="57">
        <v>2603.3000000000002</v>
      </c>
      <c r="E1206" s="57"/>
      <c r="F1206" s="57">
        <v>443.5</v>
      </c>
      <c r="G1206" s="57">
        <f t="shared" si="167"/>
        <v>3046.8</v>
      </c>
      <c r="H1206" s="297">
        <v>247</v>
      </c>
      <c r="I1206" s="54">
        <f t="shared" si="168"/>
        <v>0.29404761904761906</v>
      </c>
      <c r="J1206" s="54">
        <f t="shared" si="172"/>
        <v>1082.0952380952381</v>
      </c>
      <c r="K1206" s="54">
        <f t="shared" si="169"/>
        <v>238.06095238095239</v>
      </c>
      <c r="L1206" s="245">
        <f t="shared" si="170"/>
        <v>513.99523809523805</v>
      </c>
      <c r="M1206" s="245">
        <v>29.334190476190479</v>
      </c>
      <c r="N1206" s="56">
        <f t="shared" si="171"/>
        <v>0.71581670151254895</v>
      </c>
    </row>
    <row r="1207" spans="1:14" x14ac:dyDescent="0.2">
      <c r="A1207" s="59">
        <f t="shared" si="173"/>
        <v>243</v>
      </c>
      <c r="B1207" s="240">
        <v>2</v>
      </c>
      <c r="C1207" s="57" t="s">
        <v>109</v>
      </c>
      <c r="D1207" s="57">
        <v>122.5</v>
      </c>
      <c r="E1207" s="57"/>
      <c r="F1207" s="57"/>
      <c r="G1207" s="57">
        <f t="shared" ref="G1207:G1253" si="174">D1207+E1207+F1207</f>
        <v>122.5</v>
      </c>
      <c r="H1207" s="297"/>
      <c r="I1207" s="54">
        <f t="shared" ref="I1207:I1254" si="175">H1207/840</f>
        <v>0</v>
      </c>
      <c r="J1207" s="54">
        <f t="shared" si="172"/>
        <v>0</v>
      </c>
      <c r="K1207" s="54">
        <f t="shared" ref="K1207:K1255" si="176">J1207*0.22</f>
        <v>0</v>
      </c>
      <c r="L1207" s="245">
        <f t="shared" si="170"/>
        <v>0</v>
      </c>
      <c r="M1207" s="245">
        <v>0</v>
      </c>
      <c r="N1207" s="56">
        <f t="shared" si="171"/>
        <v>0</v>
      </c>
    </row>
    <row r="1208" spans="1:14" x14ac:dyDescent="0.2">
      <c r="A1208" s="59">
        <f t="shared" si="173"/>
        <v>244</v>
      </c>
      <c r="B1208" s="240">
        <v>4</v>
      </c>
      <c r="C1208" s="57" t="s">
        <v>110</v>
      </c>
      <c r="D1208" s="57">
        <v>1944.7</v>
      </c>
      <c r="E1208" s="57"/>
      <c r="F1208" s="57">
        <v>44.7</v>
      </c>
      <c r="G1208" s="57">
        <f t="shared" si="174"/>
        <v>1989.4</v>
      </c>
      <c r="H1208" s="297">
        <v>152</v>
      </c>
      <c r="I1208" s="54">
        <f t="shared" si="175"/>
        <v>0.18095238095238095</v>
      </c>
      <c r="J1208" s="54">
        <f t="shared" si="172"/>
        <v>665.90476190476193</v>
      </c>
      <c r="K1208" s="54">
        <f t="shared" si="176"/>
        <v>146.49904761904762</v>
      </c>
      <c r="L1208" s="245">
        <f t="shared" si="170"/>
        <v>316.3047619047619</v>
      </c>
      <c r="M1208" s="245">
        <v>18.051809523809524</v>
      </c>
      <c r="N1208" s="56">
        <f t="shared" si="171"/>
        <v>0.58968498017811521</v>
      </c>
    </row>
    <row r="1209" spans="1:14" x14ac:dyDescent="0.2">
      <c r="A1209" s="59">
        <f t="shared" si="173"/>
        <v>245</v>
      </c>
      <c r="B1209" s="240">
        <v>2</v>
      </c>
      <c r="C1209" s="57" t="s">
        <v>111</v>
      </c>
      <c r="D1209" s="57">
        <v>275.8</v>
      </c>
      <c r="E1209" s="57"/>
      <c r="F1209" s="57">
        <v>62.2</v>
      </c>
      <c r="G1209" s="57">
        <f t="shared" si="174"/>
        <v>338</v>
      </c>
      <c r="H1209" s="297"/>
      <c r="I1209" s="54">
        <f t="shared" si="175"/>
        <v>0</v>
      </c>
      <c r="J1209" s="54">
        <f t="shared" si="172"/>
        <v>0</v>
      </c>
      <c r="K1209" s="54">
        <f t="shared" si="176"/>
        <v>0</v>
      </c>
      <c r="L1209" s="245">
        <f t="shared" si="170"/>
        <v>0</v>
      </c>
      <c r="M1209" s="245">
        <v>0</v>
      </c>
      <c r="N1209" s="56">
        <f t="shared" si="171"/>
        <v>0</v>
      </c>
    </row>
    <row r="1210" spans="1:14" x14ac:dyDescent="0.2">
      <c r="A1210" s="59">
        <f t="shared" si="173"/>
        <v>246</v>
      </c>
      <c r="B1210" s="240">
        <v>5</v>
      </c>
      <c r="C1210" s="57" t="s">
        <v>112</v>
      </c>
      <c r="D1210" s="57">
        <v>1780.7</v>
      </c>
      <c r="E1210" s="57"/>
      <c r="F1210" s="57">
        <v>144.19999999999999</v>
      </c>
      <c r="G1210" s="57">
        <f t="shared" si="174"/>
        <v>1924.9</v>
      </c>
      <c r="H1210" s="297">
        <v>95</v>
      </c>
      <c r="I1210" s="54">
        <f t="shared" si="175"/>
        <v>0.1130952380952381</v>
      </c>
      <c r="J1210" s="54">
        <f t="shared" si="172"/>
        <v>416.1904761904762</v>
      </c>
      <c r="K1210" s="54">
        <f t="shared" si="176"/>
        <v>91.561904761904771</v>
      </c>
      <c r="L1210" s="245">
        <f t="shared" si="170"/>
        <v>197.69047619047618</v>
      </c>
      <c r="M1210" s="245">
        <v>11.282380952380953</v>
      </c>
      <c r="N1210" s="56">
        <f t="shared" si="171"/>
        <v>0.40249634306465892</v>
      </c>
    </row>
    <row r="1211" spans="1:14" x14ac:dyDescent="0.2">
      <c r="A1211" s="59">
        <f t="shared" si="173"/>
        <v>247</v>
      </c>
      <c r="B1211" s="240">
        <v>5</v>
      </c>
      <c r="C1211" s="57" t="s">
        <v>113</v>
      </c>
      <c r="D1211" s="57">
        <v>3125.4</v>
      </c>
      <c r="E1211" s="57"/>
      <c r="F1211" s="57">
        <v>54.7</v>
      </c>
      <c r="G1211" s="57">
        <f t="shared" si="174"/>
        <v>3180.1</v>
      </c>
      <c r="H1211" s="297">
        <v>280</v>
      </c>
      <c r="I1211" s="54">
        <f t="shared" si="175"/>
        <v>0.33333333333333331</v>
      </c>
      <c r="J1211" s="54">
        <f t="shared" si="172"/>
        <v>1226.6666666666665</v>
      </c>
      <c r="K1211" s="54">
        <f t="shared" si="176"/>
        <v>269.86666666666662</v>
      </c>
      <c r="L1211" s="245">
        <f t="shared" si="170"/>
        <v>582.66666666666652</v>
      </c>
      <c r="M1211" s="245">
        <v>33.25333333333333</v>
      </c>
      <c r="N1211" s="56">
        <f t="shared" si="171"/>
        <v>0.67589855165205504</v>
      </c>
    </row>
    <row r="1212" spans="1:14" x14ac:dyDescent="0.2">
      <c r="A1212" s="59">
        <f t="shared" si="173"/>
        <v>248</v>
      </c>
      <c r="B1212" s="240">
        <v>2</v>
      </c>
      <c r="C1212" s="57" t="s">
        <v>114</v>
      </c>
      <c r="D1212" s="57">
        <v>296</v>
      </c>
      <c r="E1212" s="57"/>
      <c r="F1212" s="57">
        <v>36.799999999999997</v>
      </c>
      <c r="G1212" s="57">
        <f t="shared" si="174"/>
        <v>332.8</v>
      </c>
      <c r="H1212" s="297"/>
      <c r="I1212" s="54">
        <f t="shared" si="175"/>
        <v>0</v>
      </c>
      <c r="J1212" s="54">
        <f t="shared" si="172"/>
        <v>0</v>
      </c>
      <c r="K1212" s="54">
        <f t="shared" si="176"/>
        <v>0</v>
      </c>
      <c r="L1212" s="245">
        <f t="shared" si="170"/>
        <v>0</v>
      </c>
      <c r="M1212" s="245">
        <v>0</v>
      </c>
      <c r="N1212" s="56">
        <f t="shared" si="171"/>
        <v>0</v>
      </c>
    </row>
    <row r="1213" spans="1:14" x14ac:dyDescent="0.2">
      <c r="A1213" s="59">
        <f t="shared" si="173"/>
        <v>249</v>
      </c>
      <c r="B1213" s="240">
        <v>1</v>
      </c>
      <c r="C1213" s="57" t="s">
        <v>115</v>
      </c>
      <c r="D1213" s="57">
        <v>154.80000000000001</v>
      </c>
      <c r="E1213" s="57"/>
      <c r="F1213" s="57"/>
      <c r="G1213" s="57">
        <f t="shared" si="174"/>
        <v>154.80000000000001</v>
      </c>
      <c r="H1213" s="297"/>
      <c r="I1213" s="54">
        <f t="shared" si="175"/>
        <v>0</v>
      </c>
      <c r="J1213" s="54">
        <f t="shared" si="172"/>
        <v>0</v>
      </c>
      <c r="K1213" s="54">
        <f t="shared" si="176"/>
        <v>0</v>
      </c>
      <c r="L1213" s="245">
        <f t="shared" si="170"/>
        <v>0</v>
      </c>
      <c r="M1213" s="245">
        <v>0</v>
      </c>
      <c r="N1213" s="56">
        <f t="shared" si="171"/>
        <v>0</v>
      </c>
    </row>
    <row r="1214" spans="1:14" x14ac:dyDescent="0.2">
      <c r="A1214" s="59">
        <f t="shared" si="173"/>
        <v>250</v>
      </c>
      <c r="B1214" s="240">
        <v>2</v>
      </c>
      <c r="C1214" s="57" t="s">
        <v>128</v>
      </c>
      <c r="D1214" s="57">
        <v>247.5</v>
      </c>
      <c r="E1214" s="57"/>
      <c r="F1214" s="57"/>
      <c r="G1214" s="57">
        <f t="shared" si="174"/>
        <v>247.5</v>
      </c>
      <c r="H1214" s="297"/>
      <c r="I1214" s="54">
        <f t="shared" si="175"/>
        <v>0</v>
      </c>
      <c r="J1214" s="54">
        <f t="shared" si="172"/>
        <v>0</v>
      </c>
      <c r="K1214" s="54">
        <f t="shared" si="176"/>
        <v>0</v>
      </c>
      <c r="L1214" s="245">
        <f t="shared" si="170"/>
        <v>0</v>
      </c>
      <c r="M1214" s="245">
        <v>0</v>
      </c>
      <c r="N1214" s="56">
        <f t="shared" si="171"/>
        <v>0</v>
      </c>
    </row>
    <row r="1215" spans="1:14" x14ac:dyDescent="0.2">
      <c r="A1215" s="59">
        <f t="shared" si="173"/>
        <v>251</v>
      </c>
      <c r="B1215" s="240">
        <v>1</v>
      </c>
      <c r="C1215" s="57" t="s">
        <v>1727</v>
      </c>
      <c r="D1215" s="57">
        <v>54.1</v>
      </c>
      <c r="E1215" s="57"/>
      <c r="F1215" s="57">
        <v>22.5</v>
      </c>
      <c r="G1215" s="57">
        <f t="shared" si="174"/>
        <v>76.599999999999994</v>
      </c>
      <c r="H1215" s="297"/>
      <c r="I1215" s="54">
        <f t="shared" si="175"/>
        <v>0</v>
      </c>
      <c r="J1215" s="54">
        <f t="shared" si="172"/>
        <v>0</v>
      </c>
      <c r="K1215" s="54">
        <f t="shared" si="176"/>
        <v>0</v>
      </c>
      <c r="L1215" s="245">
        <f t="shared" si="170"/>
        <v>0</v>
      </c>
      <c r="M1215" s="245">
        <v>0</v>
      </c>
      <c r="N1215" s="56">
        <f t="shared" si="171"/>
        <v>0</v>
      </c>
    </row>
    <row r="1216" spans="1:14" x14ac:dyDescent="0.2">
      <c r="A1216" s="59">
        <f t="shared" si="173"/>
        <v>252</v>
      </c>
      <c r="B1216" s="240">
        <v>2</v>
      </c>
      <c r="C1216" s="57" t="s">
        <v>1728</v>
      </c>
      <c r="D1216" s="57">
        <v>101.8</v>
      </c>
      <c r="E1216" s="57"/>
      <c r="F1216" s="57"/>
      <c r="G1216" s="57">
        <f t="shared" si="174"/>
        <v>101.8</v>
      </c>
      <c r="H1216" s="297"/>
      <c r="I1216" s="54">
        <f t="shared" si="175"/>
        <v>0</v>
      </c>
      <c r="J1216" s="54">
        <f t="shared" si="172"/>
        <v>0</v>
      </c>
      <c r="K1216" s="54">
        <f t="shared" si="176"/>
        <v>0</v>
      </c>
      <c r="L1216" s="245">
        <f t="shared" si="170"/>
        <v>0</v>
      </c>
      <c r="M1216" s="245">
        <v>0</v>
      </c>
      <c r="N1216" s="56">
        <f t="shared" si="171"/>
        <v>0</v>
      </c>
    </row>
    <row r="1217" spans="1:14" x14ac:dyDescent="0.2">
      <c r="A1217" s="59">
        <f t="shared" si="173"/>
        <v>253</v>
      </c>
      <c r="B1217" s="240">
        <v>1</v>
      </c>
      <c r="C1217" s="57" t="s">
        <v>1729</v>
      </c>
      <c r="D1217" s="57">
        <v>115</v>
      </c>
      <c r="E1217" s="57"/>
      <c r="F1217" s="57"/>
      <c r="G1217" s="57">
        <f t="shared" si="174"/>
        <v>115</v>
      </c>
      <c r="H1217" s="297"/>
      <c r="I1217" s="54">
        <f t="shared" si="175"/>
        <v>0</v>
      </c>
      <c r="J1217" s="54">
        <f t="shared" si="172"/>
        <v>0</v>
      </c>
      <c r="K1217" s="54">
        <f t="shared" si="176"/>
        <v>0</v>
      </c>
      <c r="L1217" s="245">
        <f t="shared" si="170"/>
        <v>0</v>
      </c>
      <c r="M1217" s="245">
        <v>0</v>
      </c>
      <c r="N1217" s="56">
        <f t="shared" si="171"/>
        <v>0</v>
      </c>
    </row>
    <row r="1218" spans="1:14" x14ac:dyDescent="0.2">
      <c r="A1218" s="59">
        <f t="shared" si="173"/>
        <v>254</v>
      </c>
      <c r="B1218" s="240">
        <v>2</v>
      </c>
      <c r="C1218" s="57" t="s">
        <v>1730</v>
      </c>
      <c r="D1218" s="57">
        <v>140.6</v>
      </c>
      <c r="E1218" s="57"/>
      <c r="F1218" s="57"/>
      <c r="G1218" s="57">
        <f t="shared" si="174"/>
        <v>140.6</v>
      </c>
      <c r="H1218" s="297"/>
      <c r="I1218" s="54">
        <f t="shared" si="175"/>
        <v>0</v>
      </c>
      <c r="J1218" s="54">
        <f t="shared" si="172"/>
        <v>0</v>
      </c>
      <c r="K1218" s="54">
        <f t="shared" si="176"/>
        <v>0</v>
      </c>
      <c r="L1218" s="245">
        <f t="shared" si="170"/>
        <v>0</v>
      </c>
      <c r="M1218" s="245">
        <v>0</v>
      </c>
      <c r="N1218" s="56">
        <f t="shared" si="171"/>
        <v>0</v>
      </c>
    </row>
    <row r="1219" spans="1:14" x14ac:dyDescent="0.2">
      <c r="A1219" s="59">
        <f t="shared" si="173"/>
        <v>255</v>
      </c>
      <c r="B1219" s="240">
        <v>2</v>
      </c>
      <c r="C1219" s="57" t="s">
        <v>1731</v>
      </c>
      <c r="D1219" s="57">
        <v>309.3</v>
      </c>
      <c r="E1219" s="57"/>
      <c r="F1219" s="57"/>
      <c r="G1219" s="57">
        <f t="shared" si="174"/>
        <v>309.3</v>
      </c>
      <c r="H1219" s="297"/>
      <c r="I1219" s="54">
        <f t="shared" si="175"/>
        <v>0</v>
      </c>
      <c r="J1219" s="54">
        <f t="shared" si="172"/>
        <v>0</v>
      </c>
      <c r="K1219" s="54">
        <f t="shared" si="176"/>
        <v>0</v>
      </c>
      <c r="L1219" s="245">
        <f t="shared" si="170"/>
        <v>0</v>
      </c>
      <c r="M1219" s="245">
        <v>0</v>
      </c>
      <c r="N1219" s="56">
        <f t="shared" si="171"/>
        <v>0</v>
      </c>
    </row>
    <row r="1220" spans="1:14" x14ac:dyDescent="0.2">
      <c r="A1220" s="59">
        <f t="shared" si="173"/>
        <v>256</v>
      </c>
      <c r="B1220" s="240">
        <v>2</v>
      </c>
      <c r="C1220" s="57" t="s">
        <v>1732</v>
      </c>
      <c r="D1220" s="57">
        <v>156.5</v>
      </c>
      <c r="E1220" s="57"/>
      <c r="F1220" s="57"/>
      <c r="G1220" s="57">
        <f t="shared" si="174"/>
        <v>156.5</v>
      </c>
      <c r="H1220" s="297"/>
      <c r="I1220" s="54">
        <f t="shared" si="175"/>
        <v>0</v>
      </c>
      <c r="J1220" s="54">
        <f t="shared" si="172"/>
        <v>0</v>
      </c>
      <c r="K1220" s="54">
        <f t="shared" si="176"/>
        <v>0</v>
      </c>
      <c r="L1220" s="245">
        <f t="shared" si="170"/>
        <v>0</v>
      </c>
      <c r="M1220" s="245">
        <v>0</v>
      </c>
      <c r="N1220" s="56">
        <f t="shared" si="171"/>
        <v>0</v>
      </c>
    </row>
    <row r="1221" spans="1:14" x14ac:dyDescent="0.2">
      <c r="A1221" s="59">
        <f t="shared" si="173"/>
        <v>257</v>
      </c>
      <c r="B1221" s="240">
        <v>1</v>
      </c>
      <c r="C1221" s="57" t="s">
        <v>1733</v>
      </c>
      <c r="D1221" s="57">
        <v>85.5</v>
      </c>
      <c r="E1221" s="57"/>
      <c r="F1221" s="57"/>
      <c r="G1221" s="57">
        <f t="shared" si="174"/>
        <v>85.5</v>
      </c>
      <c r="H1221" s="297"/>
      <c r="I1221" s="54">
        <f t="shared" si="175"/>
        <v>0</v>
      </c>
      <c r="J1221" s="54">
        <f t="shared" si="172"/>
        <v>0</v>
      </c>
      <c r="K1221" s="54">
        <f t="shared" si="176"/>
        <v>0</v>
      </c>
      <c r="L1221" s="245">
        <f t="shared" ref="L1221:L1284" si="177">J1221*0.475</f>
        <v>0</v>
      </c>
      <c r="M1221" s="245">
        <v>0</v>
      </c>
      <c r="N1221" s="56">
        <f t="shared" ref="N1221:N1284" si="178">(J1221+K1221+L1221+M1221)/D1221</f>
        <v>0</v>
      </c>
    </row>
    <row r="1222" spans="1:14" x14ac:dyDescent="0.2">
      <c r="A1222" s="59">
        <f t="shared" si="173"/>
        <v>258</v>
      </c>
      <c r="B1222" s="240">
        <v>2</v>
      </c>
      <c r="C1222" s="57" t="s">
        <v>1734</v>
      </c>
      <c r="D1222" s="57">
        <v>305</v>
      </c>
      <c r="E1222" s="57"/>
      <c r="F1222" s="57"/>
      <c r="G1222" s="57">
        <f t="shared" si="174"/>
        <v>305</v>
      </c>
      <c r="H1222" s="297"/>
      <c r="I1222" s="54">
        <f t="shared" si="175"/>
        <v>0</v>
      </c>
      <c r="J1222" s="54">
        <f t="shared" ref="J1222:J1285" si="179">I1222*3680</f>
        <v>0</v>
      </c>
      <c r="K1222" s="54">
        <f t="shared" si="176"/>
        <v>0</v>
      </c>
      <c r="L1222" s="245">
        <f t="shared" si="177"/>
        <v>0</v>
      </c>
      <c r="M1222" s="245">
        <v>0</v>
      </c>
      <c r="N1222" s="56">
        <f t="shared" si="178"/>
        <v>0</v>
      </c>
    </row>
    <row r="1223" spans="1:14" x14ac:dyDescent="0.2">
      <c r="A1223" s="59">
        <f t="shared" ref="A1223:A1286" si="180">A1222+1</f>
        <v>259</v>
      </c>
      <c r="B1223" s="240">
        <v>2</v>
      </c>
      <c r="C1223" s="57" t="s">
        <v>1735</v>
      </c>
      <c r="D1223" s="57">
        <v>340.2</v>
      </c>
      <c r="E1223" s="57"/>
      <c r="F1223" s="57"/>
      <c r="G1223" s="57">
        <f t="shared" si="174"/>
        <v>340.2</v>
      </c>
      <c r="H1223" s="297"/>
      <c r="I1223" s="54">
        <f t="shared" si="175"/>
        <v>0</v>
      </c>
      <c r="J1223" s="54">
        <f t="shared" si="179"/>
        <v>0</v>
      </c>
      <c r="K1223" s="54">
        <f t="shared" si="176"/>
        <v>0</v>
      </c>
      <c r="L1223" s="245">
        <f t="shared" si="177"/>
        <v>0</v>
      </c>
      <c r="M1223" s="245">
        <v>0</v>
      </c>
      <c r="N1223" s="56">
        <f t="shared" si="178"/>
        <v>0</v>
      </c>
    </row>
    <row r="1224" spans="1:14" x14ac:dyDescent="0.2">
      <c r="A1224" s="59">
        <f t="shared" si="180"/>
        <v>260</v>
      </c>
      <c r="B1224" s="240">
        <v>2</v>
      </c>
      <c r="C1224" s="57" t="s">
        <v>1736</v>
      </c>
      <c r="D1224" s="57">
        <v>189.1</v>
      </c>
      <c r="E1224" s="57"/>
      <c r="F1224" s="57"/>
      <c r="G1224" s="57">
        <f t="shared" si="174"/>
        <v>189.1</v>
      </c>
      <c r="H1224" s="297"/>
      <c r="I1224" s="54">
        <f t="shared" si="175"/>
        <v>0</v>
      </c>
      <c r="J1224" s="54">
        <f t="shared" si="179"/>
        <v>0</v>
      </c>
      <c r="K1224" s="54">
        <f t="shared" si="176"/>
        <v>0</v>
      </c>
      <c r="L1224" s="245">
        <f t="shared" si="177"/>
        <v>0</v>
      </c>
      <c r="M1224" s="245">
        <v>0</v>
      </c>
      <c r="N1224" s="56">
        <f t="shared" si="178"/>
        <v>0</v>
      </c>
    </row>
    <row r="1225" spans="1:14" x14ac:dyDescent="0.2">
      <c r="A1225" s="59">
        <f t="shared" si="180"/>
        <v>261</v>
      </c>
      <c r="B1225" s="240">
        <v>1</v>
      </c>
      <c r="C1225" s="57" t="s">
        <v>1737</v>
      </c>
      <c r="D1225" s="57">
        <v>101.7</v>
      </c>
      <c r="E1225" s="57"/>
      <c r="F1225" s="57"/>
      <c r="G1225" s="57">
        <f t="shared" si="174"/>
        <v>101.7</v>
      </c>
      <c r="H1225" s="297"/>
      <c r="I1225" s="54">
        <f t="shared" si="175"/>
        <v>0</v>
      </c>
      <c r="J1225" s="54">
        <f t="shared" si="179"/>
        <v>0</v>
      </c>
      <c r="K1225" s="54">
        <f t="shared" si="176"/>
        <v>0</v>
      </c>
      <c r="L1225" s="245">
        <f t="shared" si="177"/>
        <v>0</v>
      </c>
      <c r="M1225" s="245">
        <v>0</v>
      </c>
      <c r="N1225" s="56">
        <f t="shared" si="178"/>
        <v>0</v>
      </c>
    </row>
    <row r="1226" spans="1:14" x14ac:dyDescent="0.2">
      <c r="A1226" s="59">
        <f t="shared" si="180"/>
        <v>262</v>
      </c>
      <c r="B1226" s="240">
        <v>3</v>
      </c>
      <c r="C1226" s="57" t="s">
        <v>1743</v>
      </c>
      <c r="D1226" s="57">
        <v>414.8</v>
      </c>
      <c r="E1226" s="57"/>
      <c r="F1226" s="57"/>
      <c r="G1226" s="57">
        <f t="shared" si="174"/>
        <v>414.8</v>
      </c>
      <c r="H1226" s="297">
        <v>35</v>
      </c>
      <c r="I1226" s="54">
        <f t="shared" si="175"/>
        <v>4.1666666666666664E-2</v>
      </c>
      <c r="J1226" s="54">
        <f t="shared" si="179"/>
        <v>153.33333333333331</v>
      </c>
      <c r="K1226" s="54">
        <f t="shared" si="176"/>
        <v>33.733333333333327</v>
      </c>
      <c r="L1226" s="245">
        <f t="shared" si="177"/>
        <v>72.833333333333314</v>
      </c>
      <c r="M1226" s="245">
        <v>4.1566666666666663</v>
      </c>
      <c r="N1226" s="56">
        <f t="shared" si="178"/>
        <v>0.6365879138540661</v>
      </c>
    </row>
    <row r="1227" spans="1:14" x14ac:dyDescent="0.2">
      <c r="A1227" s="59">
        <f t="shared" si="180"/>
        <v>263</v>
      </c>
      <c r="B1227" s="240">
        <v>2</v>
      </c>
      <c r="C1227" s="57" t="s">
        <v>1744</v>
      </c>
      <c r="D1227" s="57">
        <v>143.6</v>
      </c>
      <c r="E1227" s="57"/>
      <c r="F1227" s="57"/>
      <c r="G1227" s="57">
        <f t="shared" si="174"/>
        <v>143.6</v>
      </c>
      <c r="H1227" s="297"/>
      <c r="I1227" s="54">
        <f t="shared" si="175"/>
        <v>0</v>
      </c>
      <c r="J1227" s="54">
        <f t="shared" si="179"/>
        <v>0</v>
      </c>
      <c r="K1227" s="54">
        <f t="shared" si="176"/>
        <v>0</v>
      </c>
      <c r="L1227" s="245">
        <f t="shared" si="177"/>
        <v>0</v>
      </c>
      <c r="M1227" s="245">
        <v>0</v>
      </c>
      <c r="N1227" s="56">
        <f t="shared" si="178"/>
        <v>0</v>
      </c>
    </row>
    <row r="1228" spans="1:14" x14ac:dyDescent="0.2">
      <c r="A1228" s="59">
        <f t="shared" si="180"/>
        <v>264</v>
      </c>
      <c r="B1228" s="240">
        <v>3</v>
      </c>
      <c r="C1228" s="57" t="s">
        <v>1745</v>
      </c>
      <c r="D1228" s="57">
        <v>314.10000000000002</v>
      </c>
      <c r="E1228" s="57"/>
      <c r="F1228" s="57"/>
      <c r="G1228" s="57">
        <f t="shared" si="174"/>
        <v>314.10000000000002</v>
      </c>
      <c r="H1228" s="297">
        <v>33</v>
      </c>
      <c r="I1228" s="54">
        <f t="shared" si="175"/>
        <v>3.9285714285714285E-2</v>
      </c>
      <c r="J1228" s="54">
        <f t="shared" si="179"/>
        <v>144.57142857142856</v>
      </c>
      <c r="K1228" s="54">
        <f t="shared" si="176"/>
        <v>31.805714285714281</v>
      </c>
      <c r="L1228" s="245">
        <f t="shared" si="177"/>
        <v>68.671428571428564</v>
      </c>
      <c r="M1228" s="245">
        <v>3.9191428571428575</v>
      </c>
      <c r="N1228" s="56">
        <f t="shared" si="178"/>
        <v>0.7926383772229042</v>
      </c>
    </row>
    <row r="1229" spans="1:14" x14ac:dyDescent="0.2">
      <c r="A1229" s="59">
        <f t="shared" si="180"/>
        <v>265</v>
      </c>
      <c r="B1229" s="240">
        <v>2</v>
      </c>
      <c r="C1229" s="57" t="s">
        <v>1746</v>
      </c>
      <c r="D1229" s="57">
        <v>158.19999999999999</v>
      </c>
      <c r="E1229" s="57"/>
      <c r="F1229" s="57"/>
      <c r="G1229" s="57">
        <f t="shared" si="174"/>
        <v>158.19999999999999</v>
      </c>
      <c r="H1229" s="297"/>
      <c r="I1229" s="54">
        <f t="shared" si="175"/>
        <v>0</v>
      </c>
      <c r="J1229" s="54">
        <f t="shared" si="179"/>
        <v>0</v>
      </c>
      <c r="K1229" s="54">
        <f t="shared" si="176"/>
        <v>0</v>
      </c>
      <c r="L1229" s="245">
        <f t="shared" si="177"/>
        <v>0</v>
      </c>
      <c r="M1229" s="245">
        <v>0</v>
      </c>
      <c r="N1229" s="56">
        <f t="shared" si="178"/>
        <v>0</v>
      </c>
    </row>
    <row r="1230" spans="1:14" x14ac:dyDescent="0.2">
      <c r="A1230" s="59">
        <f t="shared" si="180"/>
        <v>266</v>
      </c>
      <c r="B1230" s="240">
        <v>2</v>
      </c>
      <c r="C1230" s="57" t="s">
        <v>1747</v>
      </c>
      <c r="D1230" s="57">
        <v>168.4</v>
      </c>
      <c r="E1230" s="57"/>
      <c r="F1230" s="57"/>
      <c r="G1230" s="57">
        <f t="shared" si="174"/>
        <v>168.4</v>
      </c>
      <c r="H1230" s="297"/>
      <c r="I1230" s="54">
        <f t="shared" si="175"/>
        <v>0</v>
      </c>
      <c r="J1230" s="54">
        <f t="shared" si="179"/>
        <v>0</v>
      </c>
      <c r="K1230" s="54">
        <f t="shared" si="176"/>
        <v>0</v>
      </c>
      <c r="L1230" s="245">
        <f t="shared" si="177"/>
        <v>0</v>
      </c>
      <c r="M1230" s="245">
        <v>0</v>
      </c>
      <c r="N1230" s="56">
        <f t="shared" si="178"/>
        <v>0</v>
      </c>
    </row>
    <row r="1231" spans="1:14" x14ac:dyDescent="0.2">
      <c r="A1231" s="59">
        <f t="shared" si="180"/>
        <v>267</v>
      </c>
      <c r="B1231" s="240">
        <v>2</v>
      </c>
      <c r="C1231" s="57" t="s">
        <v>1748</v>
      </c>
      <c r="D1231" s="57">
        <v>145.4</v>
      </c>
      <c r="E1231" s="57"/>
      <c r="F1231" s="57"/>
      <c r="G1231" s="57">
        <f t="shared" si="174"/>
        <v>145.4</v>
      </c>
      <c r="H1231" s="297"/>
      <c r="I1231" s="54">
        <f t="shared" si="175"/>
        <v>0</v>
      </c>
      <c r="J1231" s="54">
        <f t="shared" si="179"/>
        <v>0</v>
      </c>
      <c r="K1231" s="54">
        <f t="shared" si="176"/>
        <v>0</v>
      </c>
      <c r="L1231" s="245">
        <f t="shared" si="177"/>
        <v>0</v>
      </c>
      <c r="M1231" s="245">
        <v>0</v>
      </c>
      <c r="N1231" s="56">
        <f t="shared" si="178"/>
        <v>0</v>
      </c>
    </row>
    <row r="1232" spans="1:14" x14ac:dyDescent="0.2">
      <c r="A1232" s="59">
        <f t="shared" si="180"/>
        <v>268</v>
      </c>
      <c r="B1232" s="240">
        <v>1</v>
      </c>
      <c r="C1232" s="57" t="s">
        <v>1749</v>
      </c>
      <c r="D1232" s="57">
        <v>120.3</v>
      </c>
      <c r="E1232" s="57"/>
      <c r="F1232" s="57"/>
      <c r="G1232" s="57">
        <f t="shared" si="174"/>
        <v>120.3</v>
      </c>
      <c r="H1232" s="297"/>
      <c r="I1232" s="54">
        <f t="shared" si="175"/>
        <v>0</v>
      </c>
      <c r="J1232" s="54">
        <f t="shared" si="179"/>
        <v>0</v>
      </c>
      <c r="K1232" s="54">
        <f t="shared" si="176"/>
        <v>0</v>
      </c>
      <c r="L1232" s="245">
        <f t="shared" si="177"/>
        <v>0</v>
      </c>
      <c r="M1232" s="245">
        <v>0</v>
      </c>
      <c r="N1232" s="56">
        <f t="shared" si="178"/>
        <v>0</v>
      </c>
    </row>
    <row r="1233" spans="1:14" x14ac:dyDescent="0.2">
      <c r="A1233" s="59">
        <f t="shared" si="180"/>
        <v>269</v>
      </c>
      <c r="B1233" s="240">
        <v>5</v>
      </c>
      <c r="C1233" s="57" t="s">
        <v>1750</v>
      </c>
      <c r="D1233" s="57">
        <v>1901.4</v>
      </c>
      <c r="E1233" s="57"/>
      <c r="F1233" s="57"/>
      <c r="G1233" s="57">
        <f t="shared" si="174"/>
        <v>1901.4</v>
      </c>
      <c r="H1233" s="297">
        <v>180</v>
      </c>
      <c r="I1233" s="54">
        <f t="shared" si="175"/>
        <v>0.21428571428571427</v>
      </c>
      <c r="J1233" s="54">
        <f t="shared" si="179"/>
        <v>788.57142857142856</v>
      </c>
      <c r="K1233" s="54">
        <f t="shared" si="176"/>
        <v>173.48571428571429</v>
      </c>
      <c r="L1233" s="245">
        <f t="shared" si="177"/>
        <v>374.57142857142856</v>
      </c>
      <c r="M1233" s="245">
        <v>21.377142857142857</v>
      </c>
      <c r="N1233" s="56">
        <f t="shared" si="178"/>
        <v>0.71421358698102144</v>
      </c>
    </row>
    <row r="1234" spans="1:14" x14ac:dyDescent="0.2">
      <c r="A1234" s="59">
        <f t="shared" si="180"/>
        <v>270</v>
      </c>
      <c r="B1234" s="240">
        <v>1</v>
      </c>
      <c r="C1234" s="57" t="s">
        <v>1751</v>
      </c>
      <c r="D1234" s="57">
        <v>404.1</v>
      </c>
      <c r="E1234" s="57"/>
      <c r="F1234" s="57"/>
      <c r="G1234" s="57">
        <f t="shared" si="174"/>
        <v>404.1</v>
      </c>
      <c r="H1234" s="297"/>
      <c r="I1234" s="54">
        <f t="shared" si="175"/>
        <v>0</v>
      </c>
      <c r="J1234" s="54">
        <f t="shared" si="179"/>
        <v>0</v>
      </c>
      <c r="K1234" s="54">
        <f t="shared" si="176"/>
        <v>0</v>
      </c>
      <c r="L1234" s="245">
        <f t="shared" si="177"/>
        <v>0</v>
      </c>
      <c r="M1234" s="245">
        <v>0</v>
      </c>
      <c r="N1234" s="56">
        <f t="shared" si="178"/>
        <v>0</v>
      </c>
    </row>
    <row r="1235" spans="1:14" x14ac:dyDescent="0.2">
      <c r="A1235" s="59">
        <f t="shared" si="180"/>
        <v>271</v>
      </c>
      <c r="B1235" s="240">
        <v>1</v>
      </c>
      <c r="C1235" s="57" t="s">
        <v>1752</v>
      </c>
      <c r="D1235" s="57">
        <v>148.19999999999999</v>
      </c>
      <c r="E1235" s="57"/>
      <c r="F1235" s="57"/>
      <c r="G1235" s="57">
        <f t="shared" si="174"/>
        <v>148.19999999999999</v>
      </c>
      <c r="H1235" s="297"/>
      <c r="I1235" s="54">
        <f t="shared" si="175"/>
        <v>0</v>
      </c>
      <c r="J1235" s="54">
        <f t="shared" si="179"/>
        <v>0</v>
      </c>
      <c r="K1235" s="54">
        <f t="shared" si="176"/>
        <v>0</v>
      </c>
      <c r="L1235" s="245">
        <f t="shared" si="177"/>
        <v>0</v>
      </c>
      <c r="M1235" s="245">
        <v>0</v>
      </c>
      <c r="N1235" s="56">
        <f t="shared" si="178"/>
        <v>0</v>
      </c>
    </row>
    <row r="1236" spans="1:14" x14ac:dyDescent="0.2">
      <c r="A1236" s="59">
        <f t="shared" si="180"/>
        <v>272</v>
      </c>
      <c r="B1236" s="240">
        <v>2</v>
      </c>
      <c r="C1236" s="57" t="s">
        <v>1753</v>
      </c>
      <c r="D1236" s="57">
        <v>156.9</v>
      </c>
      <c r="E1236" s="57"/>
      <c r="F1236" s="57"/>
      <c r="G1236" s="57">
        <f t="shared" si="174"/>
        <v>156.9</v>
      </c>
      <c r="H1236" s="297"/>
      <c r="I1236" s="54">
        <f t="shared" si="175"/>
        <v>0</v>
      </c>
      <c r="J1236" s="54">
        <f t="shared" si="179"/>
        <v>0</v>
      </c>
      <c r="K1236" s="54">
        <f t="shared" si="176"/>
        <v>0</v>
      </c>
      <c r="L1236" s="245">
        <f t="shared" si="177"/>
        <v>0</v>
      </c>
      <c r="M1236" s="245">
        <v>0</v>
      </c>
      <c r="N1236" s="56">
        <f t="shared" si="178"/>
        <v>0</v>
      </c>
    </row>
    <row r="1237" spans="1:14" x14ac:dyDescent="0.2">
      <c r="A1237" s="59">
        <f t="shared" si="180"/>
        <v>273</v>
      </c>
      <c r="B1237" s="240">
        <v>2</v>
      </c>
      <c r="C1237" s="57" t="s">
        <v>1754</v>
      </c>
      <c r="D1237" s="57">
        <v>156.6</v>
      </c>
      <c r="E1237" s="57"/>
      <c r="F1237" s="57"/>
      <c r="G1237" s="57">
        <f t="shared" si="174"/>
        <v>156.6</v>
      </c>
      <c r="H1237" s="297"/>
      <c r="I1237" s="54">
        <f t="shared" si="175"/>
        <v>0</v>
      </c>
      <c r="J1237" s="54">
        <f t="shared" si="179"/>
        <v>0</v>
      </c>
      <c r="K1237" s="54">
        <f t="shared" si="176"/>
        <v>0</v>
      </c>
      <c r="L1237" s="245">
        <f t="shared" si="177"/>
        <v>0</v>
      </c>
      <c r="M1237" s="245">
        <v>0</v>
      </c>
      <c r="N1237" s="56">
        <f t="shared" si="178"/>
        <v>0</v>
      </c>
    </row>
    <row r="1238" spans="1:14" x14ac:dyDescent="0.2">
      <c r="A1238" s="59">
        <f t="shared" si="180"/>
        <v>274</v>
      </c>
      <c r="B1238" s="240">
        <v>2</v>
      </c>
      <c r="C1238" s="57" t="s">
        <v>1755</v>
      </c>
      <c r="D1238" s="57">
        <v>164.4</v>
      </c>
      <c r="E1238" s="57"/>
      <c r="F1238" s="57"/>
      <c r="G1238" s="57">
        <f t="shared" si="174"/>
        <v>164.4</v>
      </c>
      <c r="H1238" s="297"/>
      <c r="I1238" s="54">
        <f t="shared" si="175"/>
        <v>0</v>
      </c>
      <c r="J1238" s="54">
        <f t="shared" si="179"/>
        <v>0</v>
      </c>
      <c r="K1238" s="54">
        <f t="shared" si="176"/>
        <v>0</v>
      </c>
      <c r="L1238" s="245">
        <f t="shared" si="177"/>
        <v>0</v>
      </c>
      <c r="M1238" s="245">
        <v>0</v>
      </c>
      <c r="N1238" s="56">
        <f t="shared" si="178"/>
        <v>0</v>
      </c>
    </row>
    <row r="1239" spans="1:14" x14ac:dyDescent="0.2">
      <c r="A1239" s="59">
        <f t="shared" si="180"/>
        <v>275</v>
      </c>
      <c r="B1239" s="240">
        <v>1</v>
      </c>
      <c r="C1239" s="57" t="s">
        <v>1756</v>
      </c>
      <c r="D1239" s="57">
        <v>149.69999999999999</v>
      </c>
      <c r="E1239" s="57"/>
      <c r="F1239" s="57"/>
      <c r="G1239" s="57">
        <f t="shared" si="174"/>
        <v>149.69999999999999</v>
      </c>
      <c r="H1239" s="297"/>
      <c r="I1239" s="54">
        <f t="shared" si="175"/>
        <v>0</v>
      </c>
      <c r="J1239" s="54">
        <f t="shared" si="179"/>
        <v>0</v>
      </c>
      <c r="K1239" s="54">
        <f t="shared" si="176"/>
        <v>0</v>
      </c>
      <c r="L1239" s="245">
        <f t="shared" si="177"/>
        <v>0</v>
      </c>
      <c r="M1239" s="245">
        <v>0</v>
      </c>
      <c r="N1239" s="56">
        <f t="shared" si="178"/>
        <v>0</v>
      </c>
    </row>
    <row r="1240" spans="1:14" x14ac:dyDescent="0.2">
      <c r="A1240" s="59">
        <f t="shared" si="180"/>
        <v>276</v>
      </c>
      <c r="B1240" s="240">
        <v>1</v>
      </c>
      <c r="C1240" s="57" t="s">
        <v>1784</v>
      </c>
      <c r="D1240" s="57">
        <v>94</v>
      </c>
      <c r="E1240" s="57"/>
      <c r="F1240" s="57"/>
      <c r="G1240" s="57">
        <f t="shared" si="174"/>
        <v>94</v>
      </c>
      <c r="H1240" s="297"/>
      <c r="I1240" s="54">
        <f t="shared" si="175"/>
        <v>0</v>
      </c>
      <c r="J1240" s="54">
        <f t="shared" si="179"/>
        <v>0</v>
      </c>
      <c r="K1240" s="54">
        <f t="shared" si="176"/>
        <v>0</v>
      </c>
      <c r="L1240" s="245">
        <f t="shared" si="177"/>
        <v>0</v>
      </c>
      <c r="M1240" s="245">
        <v>0</v>
      </c>
      <c r="N1240" s="56">
        <f t="shared" si="178"/>
        <v>0</v>
      </c>
    </row>
    <row r="1241" spans="1:14" x14ac:dyDescent="0.2">
      <c r="A1241" s="59">
        <f t="shared" si="180"/>
        <v>277</v>
      </c>
      <c r="B1241" s="240">
        <v>1</v>
      </c>
      <c r="C1241" s="57" t="s">
        <v>1785</v>
      </c>
      <c r="D1241" s="57">
        <v>190.9</v>
      </c>
      <c r="E1241" s="57"/>
      <c r="F1241" s="57"/>
      <c r="G1241" s="57">
        <f t="shared" si="174"/>
        <v>190.9</v>
      </c>
      <c r="H1241" s="297"/>
      <c r="I1241" s="54">
        <f t="shared" si="175"/>
        <v>0</v>
      </c>
      <c r="J1241" s="54">
        <f t="shared" si="179"/>
        <v>0</v>
      </c>
      <c r="K1241" s="54">
        <f t="shared" si="176"/>
        <v>0</v>
      </c>
      <c r="L1241" s="245">
        <f t="shared" si="177"/>
        <v>0</v>
      </c>
      <c r="M1241" s="245">
        <v>0</v>
      </c>
      <c r="N1241" s="56">
        <f t="shared" si="178"/>
        <v>0</v>
      </c>
    </row>
    <row r="1242" spans="1:14" x14ac:dyDescent="0.2">
      <c r="A1242" s="59">
        <f t="shared" si="180"/>
        <v>278</v>
      </c>
      <c r="B1242" s="240">
        <v>2</v>
      </c>
      <c r="C1242" s="57" t="s">
        <v>1786</v>
      </c>
      <c r="D1242" s="57">
        <v>204.2</v>
      </c>
      <c r="E1242" s="57"/>
      <c r="F1242" s="57"/>
      <c r="G1242" s="57">
        <f t="shared" si="174"/>
        <v>204.2</v>
      </c>
      <c r="H1242" s="297"/>
      <c r="I1242" s="54">
        <f t="shared" si="175"/>
        <v>0</v>
      </c>
      <c r="J1242" s="54">
        <f t="shared" si="179"/>
        <v>0</v>
      </c>
      <c r="K1242" s="54">
        <f t="shared" si="176"/>
        <v>0</v>
      </c>
      <c r="L1242" s="245">
        <f t="shared" si="177"/>
        <v>0</v>
      </c>
      <c r="M1242" s="245">
        <v>0</v>
      </c>
      <c r="N1242" s="56">
        <f t="shared" si="178"/>
        <v>0</v>
      </c>
    </row>
    <row r="1243" spans="1:14" x14ac:dyDescent="0.2">
      <c r="A1243" s="59">
        <f t="shared" si="180"/>
        <v>279</v>
      </c>
      <c r="B1243" s="240">
        <v>1</v>
      </c>
      <c r="C1243" s="57" t="s">
        <v>1787</v>
      </c>
      <c r="D1243" s="57">
        <v>215.5</v>
      </c>
      <c r="E1243" s="57"/>
      <c r="F1243" s="57"/>
      <c r="G1243" s="57">
        <f t="shared" si="174"/>
        <v>215.5</v>
      </c>
      <c r="H1243" s="297"/>
      <c r="I1243" s="54">
        <f t="shared" si="175"/>
        <v>0</v>
      </c>
      <c r="J1243" s="54">
        <f t="shared" si="179"/>
        <v>0</v>
      </c>
      <c r="K1243" s="54">
        <f t="shared" si="176"/>
        <v>0</v>
      </c>
      <c r="L1243" s="245">
        <f t="shared" si="177"/>
        <v>0</v>
      </c>
      <c r="M1243" s="245">
        <v>0</v>
      </c>
      <c r="N1243" s="56">
        <f t="shared" si="178"/>
        <v>0</v>
      </c>
    </row>
    <row r="1244" spans="1:14" x14ac:dyDescent="0.2">
      <c r="A1244" s="59">
        <f t="shared" si="180"/>
        <v>280</v>
      </c>
      <c r="B1244" s="240">
        <v>2</v>
      </c>
      <c r="C1244" s="57" t="s">
        <v>1788</v>
      </c>
      <c r="D1244" s="57">
        <v>182.6</v>
      </c>
      <c r="E1244" s="57"/>
      <c r="F1244" s="57"/>
      <c r="G1244" s="57">
        <f t="shared" si="174"/>
        <v>182.6</v>
      </c>
      <c r="H1244" s="297"/>
      <c r="I1244" s="54">
        <f t="shared" si="175"/>
        <v>0</v>
      </c>
      <c r="J1244" s="54">
        <f t="shared" si="179"/>
        <v>0</v>
      </c>
      <c r="K1244" s="54">
        <f t="shared" si="176"/>
        <v>0</v>
      </c>
      <c r="L1244" s="245">
        <f t="shared" si="177"/>
        <v>0</v>
      </c>
      <c r="M1244" s="245">
        <v>0</v>
      </c>
      <c r="N1244" s="56">
        <f t="shared" si="178"/>
        <v>0</v>
      </c>
    </row>
    <row r="1245" spans="1:14" x14ac:dyDescent="0.2">
      <c r="A1245" s="59">
        <f t="shared" si="180"/>
        <v>281</v>
      </c>
      <c r="B1245" s="240">
        <v>1</v>
      </c>
      <c r="C1245" s="57" t="s">
        <v>1789</v>
      </c>
      <c r="D1245" s="57">
        <v>140.1</v>
      </c>
      <c r="E1245" s="57"/>
      <c r="F1245" s="57"/>
      <c r="G1245" s="57">
        <f t="shared" si="174"/>
        <v>140.1</v>
      </c>
      <c r="H1245" s="297"/>
      <c r="I1245" s="54">
        <f t="shared" si="175"/>
        <v>0</v>
      </c>
      <c r="J1245" s="54">
        <f t="shared" si="179"/>
        <v>0</v>
      </c>
      <c r="K1245" s="54">
        <f t="shared" si="176"/>
        <v>0</v>
      </c>
      <c r="L1245" s="245">
        <f t="shared" si="177"/>
        <v>0</v>
      </c>
      <c r="M1245" s="245">
        <v>0</v>
      </c>
      <c r="N1245" s="56">
        <f t="shared" si="178"/>
        <v>0</v>
      </c>
    </row>
    <row r="1246" spans="1:14" x14ac:dyDescent="0.2">
      <c r="A1246" s="59">
        <f t="shared" si="180"/>
        <v>282</v>
      </c>
      <c r="B1246" s="240">
        <v>5</v>
      </c>
      <c r="C1246" s="57" t="s">
        <v>1792</v>
      </c>
      <c r="D1246" s="57">
        <v>2666.8</v>
      </c>
      <c r="E1246" s="57"/>
      <c r="F1246" s="57">
        <v>64.2</v>
      </c>
      <c r="G1246" s="57">
        <f t="shared" si="174"/>
        <v>2731</v>
      </c>
      <c r="H1246" s="297">
        <v>186</v>
      </c>
      <c r="I1246" s="54">
        <f t="shared" si="175"/>
        <v>0.22142857142857142</v>
      </c>
      <c r="J1246" s="54">
        <f t="shared" si="179"/>
        <v>814.85714285714278</v>
      </c>
      <c r="K1246" s="54">
        <f t="shared" si="176"/>
        <v>179.26857142857142</v>
      </c>
      <c r="L1246" s="245">
        <f t="shared" si="177"/>
        <v>387.05714285714282</v>
      </c>
      <c r="M1246" s="245">
        <v>22.089714285714287</v>
      </c>
      <c r="N1246" s="56">
        <f t="shared" si="178"/>
        <v>0.52620090424050214</v>
      </c>
    </row>
    <row r="1247" spans="1:14" x14ac:dyDescent="0.2">
      <c r="A1247" s="59">
        <f t="shared" si="180"/>
        <v>283</v>
      </c>
      <c r="B1247" s="240">
        <v>1</v>
      </c>
      <c r="C1247" s="57" t="s">
        <v>1793</v>
      </c>
      <c r="D1247" s="57">
        <v>84.6</v>
      </c>
      <c r="E1247" s="57"/>
      <c r="F1247" s="57"/>
      <c r="G1247" s="57">
        <f t="shared" si="174"/>
        <v>84.6</v>
      </c>
      <c r="H1247" s="297"/>
      <c r="I1247" s="54">
        <f t="shared" si="175"/>
        <v>0</v>
      </c>
      <c r="J1247" s="54">
        <f t="shared" si="179"/>
        <v>0</v>
      </c>
      <c r="K1247" s="54">
        <f t="shared" si="176"/>
        <v>0</v>
      </c>
      <c r="L1247" s="245">
        <f t="shared" si="177"/>
        <v>0</v>
      </c>
      <c r="M1247" s="245">
        <v>0</v>
      </c>
      <c r="N1247" s="56">
        <f t="shared" si="178"/>
        <v>0</v>
      </c>
    </row>
    <row r="1248" spans="1:14" x14ac:dyDescent="0.2">
      <c r="A1248" s="59">
        <f t="shared" si="180"/>
        <v>284</v>
      </c>
      <c r="B1248" s="240">
        <v>2</v>
      </c>
      <c r="C1248" s="57" t="s">
        <v>1794</v>
      </c>
      <c r="D1248" s="57">
        <v>219.7</v>
      </c>
      <c r="E1248" s="57"/>
      <c r="F1248" s="57"/>
      <c r="G1248" s="57">
        <f t="shared" si="174"/>
        <v>219.7</v>
      </c>
      <c r="H1248" s="297"/>
      <c r="I1248" s="54">
        <f t="shared" si="175"/>
        <v>0</v>
      </c>
      <c r="J1248" s="54">
        <f t="shared" si="179"/>
        <v>0</v>
      </c>
      <c r="K1248" s="54">
        <f t="shared" si="176"/>
        <v>0</v>
      </c>
      <c r="L1248" s="245">
        <f t="shared" si="177"/>
        <v>0</v>
      </c>
      <c r="M1248" s="245">
        <v>0</v>
      </c>
      <c r="N1248" s="56">
        <f t="shared" si="178"/>
        <v>0</v>
      </c>
    </row>
    <row r="1249" spans="1:14" x14ac:dyDescent="0.2">
      <c r="A1249" s="59">
        <f t="shared" si="180"/>
        <v>285</v>
      </c>
      <c r="B1249" s="240">
        <v>1</v>
      </c>
      <c r="C1249" s="57" t="s">
        <v>1802</v>
      </c>
      <c r="D1249" s="57">
        <v>171.2</v>
      </c>
      <c r="E1249" s="57"/>
      <c r="F1249" s="57"/>
      <c r="G1249" s="57">
        <f t="shared" si="174"/>
        <v>171.2</v>
      </c>
      <c r="H1249" s="297"/>
      <c r="I1249" s="54">
        <f t="shared" si="175"/>
        <v>0</v>
      </c>
      <c r="J1249" s="54">
        <f t="shared" si="179"/>
        <v>0</v>
      </c>
      <c r="K1249" s="54">
        <f t="shared" si="176"/>
        <v>0</v>
      </c>
      <c r="L1249" s="245">
        <f t="shared" si="177"/>
        <v>0</v>
      </c>
      <c r="M1249" s="245">
        <v>0</v>
      </c>
      <c r="N1249" s="56">
        <f t="shared" si="178"/>
        <v>0</v>
      </c>
    </row>
    <row r="1250" spans="1:14" x14ac:dyDescent="0.2">
      <c r="A1250" s="59">
        <f t="shared" si="180"/>
        <v>286</v>
      </c>
      <c r="B1250" s="240">
        <v>2</v>
      </c>
      <c r="C1250" s="57" t="s">
        <v>1803</v>
      </c>
      <c r="D1250" s="57">
        <v>246.6</v>
      </c>
      <c r="E1250" s="57">
        <v>31.9</v>
      </c>
      <c r="F1250" s="57"/>
      <c r="G1250" s="57">
        <f t="shared" si="174"/>
        <v>278.5</v>
      </c>
      <c r="H1250" s="297"/>
      <c r="I1250" s="54">
        <f t="shared" si="175"/>
        <v>0</v>
      </c>
      <c r="J1250" s="54">
        <f t="shared" si="179"/>
        <v>0</v>
      </c>
      <c r="K1250" s="54">
        <f t="shared" si="176"/>
        <v>0</v>
      </c>
      <c r="L1250" s="245">
        <f t="shared" si="177"/>
        <v>0</v>
      </c>
      <c r="M1250" s="245">
        <v>0</v>
      </c>
      <c r="N1250" s="56">
        <f t="shared" si="178"/>
        <v>0</v>
      </c>
    </row>
    <row r="1251" spans="1:14" x14ac:dyDescent="0.2">
      <c r="A1251" s="59">
        <f t="shared" si="180"/>
        <v>287</v>
      </c>
      <c r="B1251" s="240">
        <v>2</v>
      </c>
      <c r="C1251" s="57" t="s">
        <v>1805</v>
      </c>
      <c r="D1251" s="57">
        <v>138.4</v>
      </c>
      <c r="E1251" s="57"/>
      <c r="F1251" s="57"/>
      <c r="G1251" s="57">
        <f t="shared" si="174"/>
        <v>138.4</v>
      </c>
      <c r="H1251" s="297"/>
      <c r="I1251" s="54">
        <f t="shared" si="175"/>
        <v>0</v>
      </c>
      <c r="J1251" s="54">
        <f t="shared" si="179"/>
        <v>0</v>
      </c>
      <c r="K1251" s="54">
        <f t="shared" si="176"/>
        <v>0</v>
      </c>
      <c r="L1251" s="245">
        <f t="shared" si="177"/>
        <v>0</v>
      </c>
      <c r="M1251" s="245">
        <v>0</v>
      </c>
      <c r="N1251" s="56">
        <f t="shared" si="178"/>
        <v>0</v>
      </c>
    </row>
    <row r="1252" spans="1:14" x14ac:dyDescent="0.2">
      <c r="A1252" s="59">
        <f t="shared" si="180"/>
        <v>288</v>
      </c>
      <c r="B1252" s="240">
        <v>3</v>
      </c>
      <c r="C1252" s="57" t="s">
        <v>1806</v>
      </c>
      <c r="D1252" s="57">
        <v>990.2</v>
      </c>
      <c r="E1252" s="57"/>
      <c r="F1252" s="57"/>
      <c r="G1252" s="57">
        <f t="shared" si="174"/>
        <v>990.2</v>
      </c>
      <c r="H1252" s="297">
        <v>70</v>
      </c>
      <c r="I1252" s="54">
        <f t="shared" si="175"/>
        <v>8.3333333333333329E-2</v>
      </c>
      <c r="J1252" s="54">
        <f t="shared" si="179"/>
        <v>306.66666666666663</v>
      </c>
      <c r="K1252" s="54">
        <f t="shared" si="176"/>
        <v>67.466666666666654</v>
      </c>
      <c r="L1252" s="245">
        <f t="shared" si="177"/>
        <v>145.66666666666663</v>
      </c>
      <c r="M1252" s="245">
        <v>8.3133333333333326</v>
      </c>
      <c r="N1252" s="56">
        <f t="shared" si="178"/>
        <v>0.53334006597993655</v>
      </c>
    </row>
    <row r="1253" spans="1:14" x14ac:dyDescent="0.2">
      <c r="A1253" s="59">
        <f t="shared" si="180"/>
        <v>289</v>
      </c>
      <c r="B1253" s="240">
        <v>2</v>
      </c>
      <c r="C1253" s="57" t="s">
        <v>1807</v>
      </c>
      <c r="D1253" s="57">
        <v>184.5</v>
      </c>
      <c r="E1253" s="57"/>
      <c r="F1253" s="57"/>
      <c r="G1253" s="57">
        <f t="shared" si="174"/>
        <v>184.5</v>
      </c>
      <c r="H1253" s="297"/>
      <c r="I1253" s="54">
        <f t="shared" si="175"/>
        <v>0</v>
      </c>
      <c r="J1253" s="54">
        <f t="shared" si="179"/>
        <v>0</v>
      </c>
      <c r="K1253" s="54">
        <f t="shared" si="176"/>
        <v>0</v>
      </c>
      <c r="L1253" s="245">
        <f t="shared" si="177"/>
        <v>0</v>
      </c>
      <c r="M1253" s="245">
        <v>0</v>
      </c>
      <c r="N1253" s="56">
        <f t="shared" si="178"/>
        <v>0</v>
      </c>
    </row>
    <row r="1254" spans="1:14" x14ac:dyDescent="0.2">
      <c r="A1254" s="59">
        <f t="shared" si="180"/>
        <v>290</v>
      </c>
      <c r="B1254" s="240">
        <v>2</v>
      </c>
      <c r="C1254" s="57" t="s">
        <v>1815</v>
      </c>
      <c r="D1254" s="57">
        <v>96.2</v>
      </c>
      <c r="E1254" s="57"/>
      <c r="F1254" s="57"/>
      <c r="G1254" s="57">
        <f t="shared" ref="G1254:G1301" si="181">D1254+E1254+F1254</f>
        <v>96.2</v>
      </c>
      <c r="H1254" s="297"/>
      <c r="I1254" s="54">
        <f t="shared" si="175"/>
        <v>0</v>
      </c>
      <c r="J1254" s="54">
        <f t="shared" si="179"/>
        <v>0</v>
      </c>
      <c r="K1254" s="54">
        <f t="shared" si="176"/>
        <v>0</v>
      </c>
      <c r="L1254" s="245">
        <f t="shared" si="177"/>
        <v>0</v>
      </c>
      <c r="M1254" s="245">
        <v>0</v>
      </c>
      <c r="N1254" s="56">
        <f t="shared" si="178"/>
        <v>0</v>
      </c>
    </row>
    <row r="1255" spans="1:14" x14ac:dyDescent="0.2">
      <c r="A1255" s="59">
        <f t="shared" si="180"/>
        <v>291</v>
      </c>
      <c r="B1255" s="240">
        <v>2</v>
      </c>
      <c r="C1255" s="57" t="s">
        <v>1816</v>
      </c>
      <c r="D1255" s="57">
        <v>150.80000000000001</v>
      </c>
      <c r="E1255" s="57"/>
      <c r="F1255" s="57"/>
      <c r="G1255" s="57">
        <f t="shared" si="181"/>
        <v>150.80000000000001</v>
      </c>
      <c r="H1255" s="297"/>
      <c r="I1255" s="54">
        <f t="shared" ref="I1255:I1301" si="182">H1255/840</f>
        <v>0</v>
      </c>
      <c r="J1255" s="54">
        <f t="shared" si="179"/>
        <v>0</v>
      </c>
      <c r="K1255" s="54">
        <f t="shared" si="176"/>
        <v>0</v>
      </c>
      <c r="L1255" s="245">
        <f t="shared" si="177"/>
        <v>0</v>
      </c>
      <c r="M1255" s="245">
        <v>0</v>
      </c>
      <c r="N1255" s="56">
        <f t="shared" si="178"/>
        <v>0</v>
      </c>
    </row>
    <row r="1256" spans="1:14" x14ac:dyDescent="0.2">
      <c r="A1256" s="59">
        <f t="shared" si="180"/>
        <v>292</v>
      </c>
      <c r="B1256" s="240">
        <v>2</v>
      </c>
      <c r="C1256" s="57" t="s">
        <v>1823</v>
      </c>
      <c r="D1256" s="57">
        <v>301.02</v>
      </c>
      <c r="E1256" s="57"/>
      <c r="F1256" s="57"/>
      <c r="G1256" s="57">
        <f t="shared" si="181"/>
        <v>301.02</v>
      </c>
      <c r="H1256" s="297"/>
      <c r="I1256" s="54">
        <f t="shared" si="182"/>
        <v>0</v>
      </c>
      <c r="J1256" s="54">
        <f t="shared" si="179"/>
        <v>0</v>
      </c>
      <c r="K1256" s="54">
        <f t="shared" ref="K1256:K1307" si="183">J1256*0.22</f>
        <v>0</v>
      </c>
      <c r="L1256" s="245">
        <f t="shared" si="177"/>
        <v>0</v>
      </c>
      <c r="M1256" s="245">
        <v>0</v>
      </c>
      <c r="N1256" s="56">
        <f t="shared" si="178"/>
        <v>0</v>
      </c>
    </row>
    <row r="1257" spans="1:14" x14ac:dyDescent="0.2">
      <c r="A1257" s="59">
        <f t="shared" si="180"/>
        <v>293</v>
      </c>
      <c r="B1257" s="240">
        <v>2</v>
      </c>
      <c r="C1257" s="57" t="s">
        <v>1824</v>
      </c>
      <c r="D1257" s="57">
        <v>725.3</v>
      </c>
      <c r="E1257" s="57"/>
      <c r="F1257" s="57"/>
      <c r="G1257" s="57">
        <f t="shared" si="181"/>
        <v>725.3</v>
      </c>
      <c r="H1257" s="297"/>
      <c r="I1257" s="54">
        <f t="shared" si="182"/>
        <v>0</v>
      </c>
      <c r="J1257" s="54">
        <f t="shared" si="179"/>
        <v>0</v>
      </c>
      <c r="K1257" s="54">
        <f t="shared" si="183"/>
        <v>0</v>
      </c>
      <c r="L1257" s="245">
        <f t="shared" si="177"/>
        <v>0</v>
      </c>
      <c r="M1257" s="245">
        <v>0</v>
      </c>
      <c r="N1257" s="56">
        <f t="shared" si="178"/>
        <v>0</v>
      </c>
    </row>
    <row r="1258" spans="1:14" x14ac:dyDescent="0.2">
      <c r="A1258" s="59">
        <f t="shared" si="180"/>
        <v>294</v>
      </c>
      <c r="B1258" s="240">
        <v>4</v>
      </c>
      <c r="C1258" s="57" t="s">
        <v>1825</v>
      </c>
      <c r="D1258" s="57">
        <v>1494.6</v>
      </c>
      <c r="E1258" s="57">
        <v>88.8</v>
      </c>
      <c r="F1258" s="57"/>
      <c r="G1258" s="57">
        <f t="shared" si="181"/>
        <v>1583.3999999999999</v>
      </c>
      <c r="H1258" s="297">
        <v>97.7</v>
      </c>
      <c r="I1258" s="54">
        <f t="shared" si="182"/>
        <v>0.11630952380952381</v>
      </c>
      <c r="J1258" s="54">
        <f t="shared" si="179"/>
        <v>428.01904761904763</v>
      </c>
      <c r="K1258" s="54">
        <f t="shared" si="183"/>
        <v>94.164190476190484</v>
      </c>
      <c r="L1258" s="245">
        <f t="shared" si="177"/>
        <v>203.30904761904762</v>
      </c>
      <c r="M1258" s="245">
        <v>11.603038095238096</v>
      </c>
      <c r="N1258" s="56">
        <f t="shared" si="178"/>
        <v>0.49317230282987012</v>
      </c>
    </row>
    <row r="1259" spans="1:14" x14ac:dyDescent="0.2">
      <c r="A1259" s="59">
        <f t="shared" si="180"/>
        <v>295</v>
      </c>
      <c r="B1259" s="240">
        <v>4</v>
      </c>
      <c r="C1259" s="57" t="s">
        <v>1826</v>
      </c>
      <c r="D1259" s="57">
        <v>1123</v>
      </c>
      <c r="E1259" s="57"/>
      <c r="F1259" s="57">
        <v>374</v>
      </c>
      <c r="G1259" s="57">
        <f t="shared" si="181"/>
        <v>1497</v>
      </c>
      <c r="H1259" s="297">
        <v>98.5</v>
      </c>
      <c r="I1259" s="54">
        <f t="shared" si="182"/>
        <v>0.11726190476190476</v>
      </c>
      <c r="J1259" s="54">
        <f t="shared" si="179"/>
        <v>431.52380952380952</v>
      </c>
      <c r="K1259" s="54">
        <f t="shared" si="183"/>
        <v>94.935238095238091</v>
      </c>
      <c r="L1259" s="245">
        <f t="shared" si="177"/>
        <v>204.97380952380951</v>
      </c>
      <c r="M1259" s="245">
        <v>11.698047619047619</v>
      </c>
      <c r="N1259" s="56">
        <f t="shared" si="178"/>
        <v>0.66173722596785822</v>
      </c>
    </row>
    <row r="1260" spans="1:14" x14ac:dyDescent="0.2">
      <c r="A1260" s="59">
        <f t="shared" si="180"/>
        <v>296</v>
      </c>
      <c r="B1260" s="240">
        <v>4</v>
      </c>
      <c r="C1260" s="57" t="s">
        <v>1827</v>
      </c>
      <c r="D1260" s="57">
        <v>1486.2</v>
      </c>
      <c r="E1260" s="57"/>
      <c r="F1260" s="57"/>
      <c r="G1260" s="57">
        <f t="shared" si="181"/>
        <v>1486.2</v>
      </c>
      <c r="H1260" s="297">
        <v>121.86</v>
      </c>
      <c r="I1260" s="54">
        <f t="shared" si="182"/>
        <v>0.14507142857142857</v>
      </c>
      <c r="J1260" s="54">
        <f t="shared" si="179"/>
        <v>533.86285714285714</v>
      </c>
      <c r="K1260" s="54">
        <f t="shared" si="183"/>
        <v>117.44982857142857</v>
      </c>
      <c r="L1260" s="245">
        <f t="shared" si="177"/>
        <v>253.58485714285712</v>
      </c>
      <c r="M1260" s="245">
        <v>14.472325714285715</v>
      </c>
      <c r="N1260" s="56">
        <f t="shared" si="178"/>
        <v>0.61860440625180224</v>
      </c>
    </row>
    <row r="1261" spans="1:14" x14ac:dyDescent="0.2">
      <c r="A1261" s="59">
        <f t="shared" si="180"/>
        <v>297</v>
      </c>
      <c r="B1261" s="240">
        <v>4</v>
      </c>
      <c r="C1261" s="57" t="s">
        <v>1828</v>
      </c>
      <c r="D1261" s="57">
        <v>2557.9</v>
      </c>
      <c r="E1261" s="57"/>
      <c r="F1261" s="57"/>
      <c r="G1261" s="57">
        <f t="shared" si="181"/>
        <v>2557.9</v>
      </c>
      <c r="H1261" s="297">
        <v>193.6</v>
      </c>
      <c r="I1261" s="54">
        <f t="shared" si="182"/>
        <v>0.23047619047619047</v>
      </c>
      <c r="J1261" s="54">
        <f t="shared" si="179"/>
        <v>848.15238095238089</v>
      </c>
      <c r="K1261" s="54">
        <f t="shared" si="183"/>
        <v>186.59352380952379</v>
      </c>
      <c r="L1261" s="245">
        <f t="shared" si="177"/>
        <v>402.87238095238092</v>
      </c>
      <c r="M1261" s="245">
        <v>22.992304761904762</v>
      </c>
      <c r="N1261" s="56">
        <f t="shared" si="178"/>
        <v>0.57101942627788049</v>
      </c>
    </row>
    <row r="1262" spans="1:14" x14ac:dyDescent="0.2">
      <c r="A1262" s="59">
        <f t="shared" si="180"/>
        <v>298</v>
      </c>
      <c r="B1262" s="240">
        <v>4</v>
      </c>
      <c r="C1262" s="57" t="s">
        <v>1829</v>
      </c>
      <c r="D1262" s="57">
        <v>2559.3000000000002</v>
      </c>
      <c r="E1262" s="57"/>
      <c r="F1262" s="57"/>
      <c r="G1262" s="57">
        <f t="shared" si="181"/>
        <v>2559.3000000000002</v>
      </c>
      <c r="H1262" s="297">
        <v>190.5</v>
      </c>
      <c r="I1262" s="54">
        <f t="shared" si="182"/>
        <v>0.22678571428571428</v>
      </c>
      <c r="J1262" s="54">
        <f t="shared" si="179"/>
        <v>834.57142857142856</v>
      </c>
      <c r="K1262" s="54">
        <f t="shared" si="183"/>
        <v>183.60571428571427</v>
      </c>
      <c r="L1262" s="245">
        <f t="shared" si="177"/>
        <v>396.42142857142852</v>
      </c>
      <c r="M1262" s="245">
        <v>22.624142857142857</v>
      </c>
      <c r="N1262" s="56">
        <f t="shared" si="178"/>
        <v>0.56156867670289312</v>
      </c>
    </row>
    <row r="1263" spans="1:14" x14ac:dyDescent="0.2">
      <c r="A1263" s="59">
        <f t="shared" si="180"/>
        <v>299</v>
      </c>
      <c r="B1263" s="240">
        <v>4</v>
      </c>
      <c r="C1263" s="57" t="s">
        <v>1830</v>
      </c>
      <c r="D1263" s="57">
        <v>1346.9</v>
      </c>
      <c r="E1263" s="57"/>
      <c r="F1263" s="57"/>
      <c r="G1263" s="57">
        <f t="shared" si="181"/>
        <v>1346.9</v>
      </c>
      <c r="H1263" s="297">
        <v>85</v>
      </c>
      <c r="I1263" s="54">
        <f t="shared" si="182"/>
        <v>0.10119047619047619</v>
      </c>
      <c r="J1263" s="54">
        <f t="shared" si="179"/>
        <v>372.38095238095241</v>
      </c>
      <c r="K1263" s="54">
        <f t="shared" si="183"/>
        <v>81.923809523809524</v>
      </c>
      <c r="L1263" s="245">
        <f t="shared" si="177"/>
        <v>176.88095238095238</v>
      </c>
      <c r="M1263" s="245">
        <v>10.094761904761905</v>
      </c>
      <c r="N1263" s="56">
        <f t="shared" si="178"/>
        <v>0.47611587808335892</v>
      </c>
    </row>
    <row r="1264" spans="1:14" x14ac:dyDescent="0.2">
      <c r="A1264" s="59">
        <f t="shared" si="180"/>
        <v>300</v>
      </c>
      <c r="B1264" s="240">
        <v>4</v>
      </c>
      <c r="C1264" s="57" t="s">
        <v>1831</v>
      </c>
      <c r="D1264" s="57">
        <v>2035.1</v>
      </c>
      <c r="E1264" s="57"/>
      <c r="F1264" s="57"/>
      <c r="G1264" s="57">
        <f t="shared" si="181"/>
        <v>2035.1</v>
      </c>
      <c r="H1264" s="297">
        <v>153.6</v>
      </c>
      <c r="I1264" s="54">
        <f t="shared" si="182"/>
        <v>0.18285714285714286</v>
      </c>
      <c r="J1264" s="54">
        <f t="shared" si="179"/>
        <v>672.91428571428571</v>
      </c>
      <c r="K1264" s="54">
        <f t="shared" si="183"/>
        <v>148.04114285714286</v>
      </c>
      <c r="L1264" s="245">
        <f t="shared" si="177"/>
        <v>319.63428571428568</v>
      </c>
      <c r="M1264" s="245">
        <v>18.241828571428574</v>
      </c>
      <c r="N1264" s="56">
        <f t="shared" si="178"/>
        <v>0.56942240816527101</v>
      </c>
    </row>
    <row r="1265" spans="1:14" x14ac:dyDescent="0.2">
      <c r="A1265" s="59">
        <f t="shared" si="180"/>
        <v>301</v>
      </c>
      <c r="B1265" s="240">
        <v>4</v>
      </c>
      <c r="C1265" s="57" t="s">
        <v>1832</v>
      </c>
      <c r="D1265" s="57">
        <v>1523.5</v>
      </c>
      <c r="E1265" s="57"/>
      <c r="F1265" s="57"/>
      <c r="G1265" s="57">
        <f t="shared" si="181"/>
        <v>1523.5</v>
      </c>
      <c r="H1265" s="297">
        <v>125</v>
      </c>
      <c r="I1265" s="54">
        <f t="shared" si="182"/>
        <v>0.14880952380952381</v>
      </c>
      <c r="J1265" s="54">
        <f t="shared" si="179"/>
        <v>547.61904761904759</v>
      </c>
      <c r="K1265" s="54">
        <f t="shared" si="183"/>
        <v>120.47619047619047</v>
      </c>
      <c r="L1265" s="245">
        <f t="shared" si="177"/>
        <v>260.11904761904759</v>
      </c>
      <c r="M1265" s="245">
        <v>14.845238095238097</v>
      </c>
      <c r="N1265" s="56">
        <f t="shared" si="178"/>
        <v>0.61900854861143662</v>
      </c>
    </row>
    <row r="1266" spans="1:14" x14ac:dyDescent="0.2">
      <c r="A1266" s="59">
        <f t="shared" si="180"/>
        <v>302</v>
      </c>
      <c r="B1266" s="240">
        <v>4</v>
      </c>
      <c r="C1266" s="57" t="s">
        <v>1833</v>
      </c>
      <c r="D1266" s="57">
        <v>2022.1</v>
      </c>
      <c r="E1266" s="57"/>
      <c r="F1266" s="57"/>
      <c r="G1266" s="57">
        <f t="shared" si="181"/>
        <v>2022.1</v>
      </c>
      <c r="H1266" s="297">
        <v>125.6</v>
      </c>
      <c r="I1266" s="54">
        <f t="shared" si="182"/>
        <v>0.1495238095238095</v>
      </c>
      <c r="J1266" s="54">
        <f t="shared" si="179"/>
        <v>550.24761904761897</v>
      </c>
      <c r="K1266" s="54">
        <f t="shared" si="183"/>
        <v>121.05447619047618</v>
      </c>
      <c r="L1266" s="245">
        <f t="shared" si="177"/>
        <v>261.36761904761897</v>
      </c>
      <c r="M1266" s="245">
        <v>14.916495238095237</v>
      </c>
      <c r="N1266" s="56">
        <f t="shared" si="178"/>
        <v>0.46861491000633471</v>
      </c>
    </row>
    <row r="1267" spans="1:14" x14ac:dyDescent="0.2">
      <c r="A1267" s="59">
        <f t="shared" si="180"/>
        <v>303</v>
      </c>
      <c r="B1267" s="240">
        <v>2</v>
      </c>
      <c r="C1267" s="57" t="s">
        <v>1834</v>
      </c>
      <c r="D1267" s="57">
        <v>147.19999999999999</v>
      </c>
      <c r="E1267" s="57"/>
      <c r="F1267" s="57"/>
      <c r="G1267" s="57">
        <f t="shared" si="181"/>
        <v>147.19999999999999</v>
      </c>
      <c r="H1267" s="297"/>
      <c r="I1267" s="54">
        <f t="shared" si="182"/>
        <v>0</v>
      </c>
      <c r="J1267" s="54">
        <f t="shared" si="179"/>
        <v>0</v>
      </c>
      <c r="K1267" s="54">
        <f t="shared" si="183"/>
        <v>0</v>
      </c>
      <c r="L1267" s="245">
        <f t="shared" si="177"/>
        <v>0</v>
      </c>
      <c r="M1267" s="245">
        <v>0</v>
      </c>
      <c r="N1267" s="56">
        <f t="shared" si="178"/>
        <v>0</v>
      </c>
    </row>
    <row r="1268" spans="1:14" x14ac:dyDescent="0.2">
      <c r="A1268" s="59">
        <f t="shared" si="180"/>
        <v>304</v>
      </c>
      <c r="B1268" s="240">
        <v>4</v>
      </c>
      <c r="C1268" s="57" t="s">
        <v>1835</v>
      </c>
      <c r="D1268" s="57">
        <v>1486.9</v>
      </c>
      <c r="E1268" s="57"/>
      <c r="F1268" s="57"/>
      <c r="G1268" s="57">
        <f t="shared" si="181"/>
        <v>1486.9</v>
      </c>
      <c r="H1268" s="297">
        <v>96</v>
      </c>
      <c r="I1268" s="54">
        <f t="shared" si="182"/>
        <v>0.11428571428571428</v>
      </c>
      <c r="J1268" s="54">
        <f t="shared" si="179"/>
        <v>420.57142857142856</v>
      </c>
      <c r="K1268" s="54">
        <f t="shared" si="183"/>
        <v>92.525714285714287</v>
      </c>
      <c r="L1268" s="245">
        <f t="shared" si="177"/>
        <v>199.77142857142854</v>
      </c>
      <c r="M1268" s="245">
        <v>11.401142857142858</v>
      </c>
      <c r="N1268" s="56">
        <f t="shared" si="178"/>
        <v>0.4871004871112477</v>
      </c>
    </row>
    <row r="1269" spans="1:14" x14ac:dyDescent="0.2">
      <c r="A1269" s="59">
        <f t="shared" si="180"/>
        <v>305</v>
      </c>
      <c r="B1269" s="240">
        <v>2</v>
      </c>
      <c r="C1269" s="57" t="s">
        <v>1836</v>
      </c>
      <c r="D1269" s="57">
        <v>252.3</v>
      </c>
      <c r="E1269" s="57"/>
      <c r="F1269" s="57"/>
      <c r="G1269" s="57">
        <f t="shared" si="181"/>
        <v>252.3</v>
      </c>
      <c r="H1269" s="297"/>
      <c r="I1269" s="54">
        <f t="shared" si="182"/>
        <v>0</v>
      </c>
      <c r="J1269" s="54">
        <f t="shared" si="179"/>
        <v>0</v>
      </c>
      <c r="K1269" s="54">
        <f t="shared" si="183"/>
        <v>0</v>
      </c>
      <c r="L1269" s="245">
        <f t="shared" si="177"/>
        <v>0</v>
      </c>
      <c r="M1269" s="245">
        <v>0</v>
      </c>
      <c r="N1269" s="56">
        <f t="shared" si="178"/>
        <v>0</v>
      </c>
    </row>
    <row r="1270" spans="1:14" x14ac:dyDescent="0.2">
      <c r="A1270" s="59">
        <f t="shared" si="180"/>
        <v>306</v>
      </c>
      <c r="B1270" s="240">
        <v>2</v>
      </c>
      <c r="C1270" s="57" t="s">
        <v>1837</v>
      </c>
      <c r="D1270" s="57">
        <v>127.4</v>
      </c>
      <c r="E1270" s="57"/>
      <c r="F1270" s="57">
        <v>58.5</v>
      </c>
      <c r="G1270" s="57">
        <f t="shared" si="181"/>
        <v>185.9</v>
      </c>
      <c r="H1270" s="297"/>
      <c r="I1270" s="54">
        <f t="shared" si="182"/>
        <v>0</v>
      </c>
      <c r="J1270" s="54">
        <f t="shared" si="179"/>
        <v>0</v>
      </c>
      <c r="K1270" s="54">
        <f t="shared" si="183"/>
        <v>0</v>
      </c>
      <c r="L1270" s="245">
        <f t="shared" si="177"/>
        <v>0</v>
      </c>
      <c r="M1270" s="245">
        <v>0</v>
      </c>
      <c r="N1270" s="56">
        <f t="shared" si="178"/>
        <v>0</v>
      </c>
    </row>
    <row r="1271" spans="1:14" x14ac:dyDescent="0.2">
      <c r="A1271" s="59">
        <f t="shared" si="180"/>
        <v>307</v>
      </c>
      <c r="B1271" s="240">
        <v>1</v>
      </c>
      <c r="C1271" s="57" t="s">
        <v>1838</v>
      </c>
      <c r="D1271" s="57">
        <v>148.4</v>
      </c>
      <c r="E1271" s="57"/>
      <c r="F1271" s="57"/>
      <c r="G1271" s="57">
        <f t="shared" si="181"/>
        <v>148.4</v>
      </c>
      <c r="H1271" s="297"/>
      <c r="I1271" s="54">
        <f t="shared" si="182"/>
        <v>0</v>
      </c>
      <c r="J1271" s="54">
        <f t="shared" si="179"/>
        <v>0</v>
      </c>
      <c r="K1271" s="54">
        <f t="shared" si="183"/>
        <v>0</v>
      </c>
      <c r="L1271" s="245">
        <f t="shared" si="177"/>
        <v>0</v>
      </c>
      <c r="M1271" s="245">
        <v>0</v>
      </c>
      <c r="N1271" s="56">
        <f t="shared" si="178"/>
        <v>0</v>
      </c>
    </row>
    <row r="1272" spans="1:14" x14ac:dyDescent="0.2">
      <c r="A1272" s="59">
        <f t="shared" si="180"/>
        <v>308</v>
      </c>
      <c r="B1272" s="240">
        <v>2</v>
      </c>
      <c r="C1272" s="57" t="s">
        <v>1839</v>
      </c>
      <c r="D1272" s="57">
        <v>166</v>
      </c>
      <c r="E1272" s="57"/>
      <c r="F1272" s="57"/>
      <c r="G1272" s="57">
        <f t="shared" si="181"/>
        <v>166</v>
      </c>
      <c r="H1272" s="297"/>
      <c r="I1272" s="54">
        <f t="shared" si="182"/>
        <v>0</v>
      </c>
      <c r="J1272" s="54">
        <f t="shared" si="179"/>
        <v>0</v>
      </c>
      <c r="K1272" s="54">
        <f t="shared" si="183"/>
        <v>0</v>
      </c>
      <c r="L1272" s="245">
        <f t="shared" si="177"/>
        <v>0</v>
      </c>
      <c r="M1272" s="245">
        <v>0</v>
      </c>
      <c r="N1272" s="56">
        <f t="shared" si="178"/>
        <v>0</v>
      </c>
    </row>
    <row r="1273" spans="1:14" x14ac:dyDescent="0.2">
      <c r="A1273" s="59">
        <f t="shared" si="180"/>
        <v>309</v>
      </c>
      <c r="B1273" s="240">
        <v>3</v>
      </c>
      <c r="C1273" s="57" t="s">
        <v>1840</v>
      </c>
      <c r="D1273" s="57">
        <v>1491.85</v>
      </c>
      <c r="E1273" s="57"/>
      <c r="F1273" s="57">
        <v>243</v>
      </c>
      <c r="G1273" s="57">
        <f t="shared" si="181"/>
        <v>1734.85</v>
      </c>
      <c r="H1273" s="297">
        <v>260</v>
      </c>
      <c r="I1273" s="54">
        <f t="shared" si="182"/>
        <v>0.30952380952380953</v>
      </c>
      <c r="J1273" s="54">
        <f t="shared" si="179"/>
        <v>1139.047619047619</v>
      </c>
      <c r="K1273" s="54">
        <f t="shared" si="183"/>
        <v>250.59047619047618</v>
      </c>
      <c r="L1273" s="245">
        <f t="shared" si="177"/>
        <v>541.04761904761904</v>
      </c>
      <c r="M1273" s="245">
        <v>30.878095238095241</v>
      </c>
      <c r="N1273" s="56">
        <f t="shared" si="178"/>
        <v>1.3148532422990311</v>
      </c>
    </row>
    <row r="1274" spans="1:14" x14ac:dyDescent="0.2">
      <c r="A1274" s="59">
        <f t="shared" si="180"/>
        <v>310</v>
      </c>
      <c r="B1274" s="240">
        <v>2</v>
      </c>
      <c r="C1274" s="57" t="s">
        <v>1841</v>
      </c>
      <c r="D1274" s="57">
        <v>213.8</v>
      </c>
      <c r="E1274" s="57"/>
      <c r="F1274" s="57"/>
      <c r="G1274" s="57">
        <f t="shared" si="181"/>
        <v>213.8</v>
      </c>
      <c r="H1274" s="297"/>
      <c r="I1274" s="54">
        <f t="shared" si="182"/>
        <v>0</v>
      </c>
      <c r="J1274" s="54">
        <f t="shared" si="179"/>
        <v>0</v>
      </c>
      <c r="K1274" s="54">
        <f t="shared" si="183"/>
        <v>0</v>
      </c>
      <c r="L1274" s="245">
        <f t="shared" si="177"/>
        <v>0</v>
      </c>
      <c r="M1274" s="245">
        <v>0</v>
      </c>
      <c r="N1274" s="56">
        <f t="shared" si="178"/>
        <v>0</v>
      </c>
    </row>
    <row r="1275" spans="1:14" x14ac:dyDescent="0.2">
      <c r="A1275" s="59">
        <f t="shared" si="180"/>
        <v>311</v>
      </c>
      <c r="B1275" s="240">
        <v>2</v>
      </c>
      <c r="C1275" s="57" t="s">
        <v>1842</v>
      </c>
      <c r="D1275" s="57">
        <v>123.2</v>
      </c>
      <c r="E1275" s="57"/>
      <c r="F1275" s="57"/>
      <c r="G1275" s="57">
        <f t="shared" si="181"/>
        <v>123.2</v>
      </c>
      <c r="H1275" s="297"/>
      <c r="I1275" s="54">
        <f t="shared" si="182"/>
        <v>0</v>
      </c>
      <c r="J1275" s="54">
        <f t="shared" si="179"/>
        <v>0</v>
      </c>
      <c r="K1275" s="54">
        <f t="shared" si="183"/>
        <v>0</v>
      </c>
      <c r="L1275" s="245">
        <f t="shared" si="177"/>
        <v>0</v>
      </c>
      <c r="M1275" s="245">
        <v>0</v>
      </c>
      <c r="N1275" s="56">
        <f t="shared" si="178"/>
        <v>0</v>
      </c>
    </row>
    <row r="1276" spans="1:14" x14ac:dyDescent="0.2">
      <c r="A1276" s="59">
        <f t="shared" si="180"/>
        <v>312</v>
      </c>
      <c r="B1276" s="240">
        <v>2</v>
      </c>
      <c r="C1276" s="57" t="s">
        <v>264</v>
      </c>
      <c r="D1276" s="57">
        <v>187.1</v>
      </c>
      <c r="E1276" s="57"/>
      <c r="F1276" s="57"/>
      <c r="G1276" s="57">
        <f t="shared" si="181"/>
        <v>187.1</v>
      </c>
      <c r="H1276" s="297"/>
      <c r="I1276" s="54">
        <f t="shared" si="182"/>
        <v>0</v>
      </c>
      <c r="J1276" s="54">
        <f t="shared" si="179"/>
        <v>0</v>
      </c>
      <c r="K1276" s="54">
        <f t="shared" si="183"/>
        <v>0</v>
      </c>
      <c r="L1276" s="245">
        <f t="shared" si="177"/>
        <v>0</v>
      </c>
      <c r="M1276" s="245">
        <v>0</v>
      </c>
      <c r="N1276" s="56">
        <f t="shared" si="178"/>
        <v>0</v>
      </c>
    </row>
    <row r="1277" spans="1:14" x14ac:dyDescent="0.2">
      <c r="A1277" s="59">
        <f t="shared" si="180"/>
        <v>313</v>
      </c>
      <c r="B1277" s="240">
        <v>1</v>
      </c>
      <c r="C1277" s="57" t="s">
        <v>265</v>
      </c>
      <c r="D1277" s="57">
        <v>120.6</v>
      </c>
      <c r="E1277" s="57"/>
      <c r="F1277" s="57"/>
      <c r="G1277" s="57">
        <f t="shared" si="181"/>
        <v>120.6</v>
      </c>
      <c r="H1277" s="297"/>
      <c r="I1277" s="54">
        <f t="shared" si="182"/>
        <v>0</v>
      </c>
      <c r="J1277" s="54">
        <f t="shared" si="179"/>
        <v>0</v>
      </c>
      <c r="K1277" s="54">
        <f t="shared" si="183"/>
        <v>0</v>
      </c>
      <c r="L1277" s="245">
        <f t="shared" si="177"/>
        <v>0</v>
      </c>
      <c r="M1277" s="245">
        <v>0</v>
      </c>
      <c r="N1277" s="56">
        <f t="shared" si="178"/>
        <v>0</v>
      </c>
    </row>
    <row r="1278" spans="1:14" x14ac:dyDescent="0.2">
      <c r="A1278" s="59">
        <f t="shared" si="180"/>
        <v>314</v>
      </c>
      <c r="B1278" s="240">
        <v>2</v>
      </c>
      <c r="C1278" s="57" t="s">
        <v>266</v>
      </c>
      <c r="D1278" s="57">
        <v>151.1</v>
      </c>
      <c r="E1278" s="57"/>
      <c r="F1278" s="57"/>
      <c r="G1278" s="57">
        <f t="shared" si="181"/>
        <v>151.1</v>
      </c>
      <c r="H1278" s="297"/>
      <c r="I1278" s="54">
        <f t="shared" si="182"/>
        <v>0</v>
      </c>
      <c r="J1278" s="54">
        <f t="shared" si="179"/>
        <v>0</v>
      </c>
      <c r="K1278" s="54">
        <f t="shared" si="183"/>
        <v>0</v>
      </c>
      <c r="L1278" s="245">
        <f t="shared" si="177"/>
        <v>0</v>
      </c>
      <c r="M1278" s="245">
        <v>0</v>
      </c>
      <c r="N1278" s="56">
        <f t="shared" si="178"/>
        <v>0</v>
      </c>
    </row>
    <row r="1279" spans="1:14" x14ac:dyDescent="0.2">
      <c r="A1279" s="59">
        <f t="shared" si="180"/>
        <v>315</v>
      </c>
      <c r="B1279" s="240">
        <v>1</v>
      </c>
      <c r="C1279" s="57" t="s">
        <v>267</v>
      </c>
      <c r="D1279" s="57">
        <v>96</v>
      </c>
      <c r="E1279" s="57"/>
      <c r="F1279" s="57"/>
      <c r="G1279" s="57">
        <f t="shared" si="181"/>
        <v>96</v>
      </c>
      <c r="H1279" s="297"/>
      <c r="I1279" s="54">
        <f t="shared" si="182"/>
        <v>0</v>
      </c>
      <c r="J1279" s="54">
        <f t="shared" si="179"/>
        <v>0</v>
      </c>
      <c r="K1279" s="54">
        <f t="shared" si="183"/>
        <v>0</v>
      </c>
      <c r="L1279" s="245">
        <f t="shared" si="177"/>
        <v>0</v>
      </c>
      <c r="M1279" s="245">
        <v>0</v>
      </c>
      <c r="N1279" s="56">
        <f t="shared" si="178"/>
        <v>0</v>
      </c>
    </row>
    <row r="1280" spans="1:14" x14ac:dyDescent="0.2">
      <c r="A1280" s="59">
        <f t="shared" si="180"/>
        <v>316</v>
      </c>
      <c r="B1280" s="240">
        <v>1</v>
      </c>
      <c r="C1280" s="57" t="s">
        <v>268</v>
      </c>
      <c r="D1280" s="57">
        <v>145.9</v>
      </c>
      <c r="E1280" s="57"/>
      <c r="F1280" s="57"/>
      <c r="G1280" s="57">
        <f t="shared" si="181"/>
        <v>145.9</v>
      </c>
      <c r="H1280" s="297"/>
      <c r="I1280" s="54">
        <f t="shared" si="182"/>
        <v>0</v>
      </c>
      <c r="J1280" s="54">
        <f t="shared" si="179"/>
        <v>0</v>
      </c>
      <c r="K1280" s="54">
        <f t="shared" si="183"/>
        <v>0</v>
      </c>
      <c r="L1280" s="245">
        <f t="shared" si="177"/>
        <v>0</v>
      </c>
      <c r="M1280" s="245">
        <v>0</v>
      </c>
      <c r="N1280" s="56">
        <f t="shared" si="178"/>
        <v>0</v>
      </c>
    </row>
    <row r="1281" spans="1:14" x14ac:dyDescent="0.2">
      <c r="A1281" s="59">
        <f t="shared" si="180"/>
        <v>317</v>
      </c>
      <c r="B1281" s="240">
        <v>2</v>
      </c>
      <c r="C1281" s="57" t="s">
        <v>269</v>
      </c>
      <c r="D1281" s="57">
        <v>184.6</v>
      </c>
      <c r="E1281" s="57"/>
      <c r="F1281" s="57"/>
      <c r="G1281" s="57">
        <f t="shared" si="181"/>
        <v>184.6</v>
      </c>
      <c r="H1281" s="297"/>
      <c r="I1281" s="54">
        <f t="shared" si="182"/>
        <v>0</v>
      </c>
      <c r="J1281" s="54">
        <f t="shared" si="179"/>
        <v>0</v>
      </c>
      <c r="K1281" s="54">
        <f t="shared" si="183"/>
        <v>0</v>
      </c>
      <c r="L1281" s="245">
        <f t="shared" si="177"/>
        <v>0</v>
      </c>
      <c r="M1281" s="245">
        <v>0</v>
      </c>
      <c r="N1281" s="56">
        <f t="shared" si="178"/>
        <v>0</v>
      </c>
    </row>
    <row r="1282" spans="1:14" x14ac:dyDescent="0.2">
      <c r="A1282" s="59">
        <f t="shared" si="180"/>
        <v>318</v>
      </c>
      <c r="B1282" s="240">
        <v>1</v>
      </c>
      <c r="C1282" s="57" t="s">
        <v>270</v>
      </c>
      <c r="D1282" s="57">
        <v>185.1</v>
      </c>
      <c r="E1282" s="57"/>
      <c r="F1282" s="57"/>
      <c r="G1282" s="57">
        <f t="shared" si="181"/>
        <v>185.1</v>
      </c>
      <c r="H1282" s="297"/>
      <c r="I1282" s="54">
        <f t="shared" si="182"/>
        <v>0</v>
      </c>
      <c r="J1282" s="54">
        <f t="shared" si="179"/>
        <v>0</v>
      </c>
      <c r="K1282" s="54">
        <f t="shared" si="183"/>
        <v>0</v>
      </c>
      <c r="L1282" s="245">
        <f t="shared" si="177"/>
        <v>0</v>
      </c>
      <c r="M1282" s="245">
        <v>0</v>
      </c>
      <c r="N1282" s="56">
        <f t="shared" si="178"/>
        <v>0</v>
      </c>
    </row>
    <row r="1283" spans="1:14" x14ac:dyDescent="0.2">
      <c r="A1283" s="59">
        <f t="shared" si="180"/>
        <v>319</v>
      </c>
      <c r="B1283" s="240">
        <v>2</v>
      </c>
      <c r="C1283" s="57" t="s">
        <v>271</v>
      </c>
      <c r="D1283" s="57">
        <v>190.2</v>
      </c>
      <c r="E1283" s="57"/>
      <c r="F1283" s="57"/>
      <c r="G1283" s="57">
        <f t="shared" si="181"/>
        <v>190.2</v>
      </c>
      <c r="H1283" s="297"/>
      <c r="I1283" s="54">
        <f t="shared" si="182"/>
        <v>0</v>
      </c>
      <c r="J1283" s="54">
        <f t="shared" si="179"/>
        <v>0</v>
      </c>
      <c r="K1283" s="54">
        <f t="shared" si="183"/>
        <v>0</v>
      </c>
      <c r="L1283" s="245">
        <f t="shared" si="177"/>
        <v>0</v>
      </c>
      <c r="M1283" s="245">
        <v>0</v>
      </c>
      <c r="N1283" s="56">
        <f t="shared" si="178"/>
        <v>0</v>
      </c>
    </row>
    <row r="1284" spans="1:14" x14ac:dyDescent="0.2">
      <c r="A1284" s="59">
        <f t="shared" si="180"/>
        <v>320</v>
      </c>
      <c r="B1284" s="240">
        <v>1</v>
      </c>
      <c r="C1284" s="57" t="s">
        <v>272</v>
      </c>
      <c r="D1284" s="57">
        <v>90</v>
      </c>
      <c r="E1284" s="57"/>
      <c r="F1284" s="57"/>
      <c r="G1284" s="57">
        <f t="shared" si="181"/>
        <v>90</v>
      </c>
      <c r="H1284" s="297"/>
      <c r="I1284" s="54">
        <f t="shared" si="182"/>
        <v>0</v>
      </c>
      <c r="J1284" s="54">
        <f t="shared" si="179"/>
        <v>0</v>
      </c>
      <c r="K1284" s="54">
        <f t="shared" si="183"/>
        <v>0</v>
      </c>
      <c r="L1284" s="245">
        <f t="shared" si="177"/>
        <v>0</v>
      </c>
      <c r="M1284" s="245">
        <v>0</v>
      </c>
      <c r="N1284" s="56">
        <f t="shared" si="178"/>
        <v>0</v>
      </c>
    </row>
    <row r="1285" spans="1:14" x14ac:dyDescent="0.2">
      <c r="A1285" s="59">
        <f t="shared" si="180"/>
        <v>321</v>
      </c>
      <c r="B1285" s="240">
        <v>1</v>
      </c>
      <c r="C1285" s="57" t="s">
        <v>273</v>
      </c>
      <c r="D1285" s="57">
        <v>113.2</v>
      </c>
      <c r="E1285" s="57"/>
      <c r="F1285" s="57"/>
      <c r="G1285" s="57">
        <f t="shared" si="181"/>
        <v>113.2</v>
      </c>
      <c r="H1285" s="297"/>
      <c r="I1285" s="54">
        <f t="shared" si="182"/>
        <v>0</v>
      </c>
      <c r="J1285" s="54">
        <f t="shared" si="179"/>
        <v>0</v>
      </c>
      <c r="K1285" s="54">
        <f t="shared" si="183"/>
        <v>0</v>
      </c>
      <c r="L1285" s="245">
        <f t="shared" ref="L1285:L1329" si="184">J1285*0.475</f>
        <v>0</v>
      </c>
      <c r="M1285" s="245">
        <v>0</v>
      </c>
      <c r="N1285" s="56">
        <f t="shared" ref="N1285:N1330" si="185">(J1285+K1285+L1285+M1285)/D1285</f>
        <v>0</v>
      </c>
    </row>
    <row r="1286" spans="1:14" x14ac:dyDescent="0.2">
      <c r="A1286" s="59">
        <f t="shared" si="180"/>
        <v>322</v>
      </c>
      <c r="B1286" s="240">
        <v>2</v>
      </c>
      <c r="C1286" s="57" t="s">
        <v>274</v>
      </c>
      <c r="D1286" s="57">
        <v>125.7</v>
      </c>
      <c r="E1286" s="57"/>
      <c r="F1286" s="57"/>
      <c r="G1286" s="57">
        <f t="shared" si="181"/>
        <v>125.7</v>
      </c>
      <c r="H1286" s="297"/>
      <c r="I1286" s="54">
        <f t="shared" si="182"/>
        <v>0</v>
      </c>
      <c r="J1286" s="54">
        <f t="shared" ref="J1286:J1329" si="186">I1286*3680</f>
        <v>0</v>
      </c>
      <c r="K1286" s="54">
        <f t="shared" si="183"/>
        <v>0</v>
      </c>
      <c r="L1286" s="245">
        <f t="shared" si="184"/>
        <v>0</v>
      </c>
      <c r="M1286" s="245">
        <v>0</v>
      </c>
      <c r="N1286" s="56">
        <f t="shared" si="185"/>
        <v>0</v>
      </c>
    </row>
    <row r="1287" spans="1:14" x14ac:dyDescent="0.2">
      <c r="A1287" s="59">
        <f t="shared" ref="A1287:A1329" si="187">A1286+1</f>
        <v>323</v>
      </c>
      <c r="B1287" s="240">
        <v>1</v>
      </c>
      <c r="C1287" s="57" t="s">
        <v>275</v>
      </c>
      <c r="D1287" s="57">
        <v>385.4</v>
      </c>
      <c r="E1287" s="57"/>
      <c r="F1287" s="57"/>
      <c r="G1287" s="57">
        <f t="shared" si="181"/>
        <v>385.4</v>
      </c>
      <c r="H1287" s="297"/>
      <c r="I1287" s="54">
        <f t="shared" si="182"/>
        <v>0</v>
      </c>
      <c r="J1287" s="54">
        <f t="shared" si="186"/>
        <v>0</v>
      </c>
      <c r="K1287" s="54">
        <f t="shared" si="183"/>
        <v>0</v>
      </c>
      <c r="L1287" s="245">
        <f t="shared" si="184"/>
        <v>0</v>
      </c>
      <c r="M1287" s="245">
        <v>0</v>
      </c>
      <c r="N1287" s="56">
        <f t="shared" si="185"/>
        <v>0</v>
      </c>
    </row>
    <row r="1288" spans="1:14" x14ac:dyDescent="0.2">
      <c r="A1288" s="59">
        <f t="shared" si="187"/>
        <v>324</v>
      </c>
      <c r="B1288" s="240">
        <v>2</v>
      </c>
      <c r="C1288" s="57" t="s">
        <v>276</v>
      </c>
      <c r="D1288" s="57">
        <v>133.4</v>
      </c>
      <c r="E1288" s="57"/>
      <c r="F1288" s="57"/>
      <c r="G1288" s="57">
        <f t="shared" si="181"/>
        <v>133.4</v>
      </c>
      <c r="H1288" s="297"/>
      <c r="I1288" s="54">
        <f t="shared" si="182"/>
        <v>0</v>
      </c>
      <c r="J1288" s="54">
        <f t="shared" si="186"/>
        <v>0</v>
      </c>
      <c r="K1288" s="54">
        <f t="shared" si="183"/>
        <v>0</v>
      </c>
      <c r="L1288" s="245">
        <f t="shared" si="184"/>
        <v>0</v>
      </c>
      <c r="M1288" s="245">
        <v>0</v>
      </c>
      <c r="N1288" s="56">
        <f t="shared" si="185"/>
        <v>0</v>
      </c>
    </row>
    <row r="1289" spans="1:14" x14ac:dyDescent="0.2">
      <c r="A1289" s="59">
        <f t="shared" si="187"/>
        <v>325</v>
      </c>
      <c r="B1289" s="240">
        <v>2</v>
      </c>
      <c r="C1289" s="57" t="s">
        <v>277</v>
      </c>
      <c r="D1289" s="57">
        <v>197.2</v>
      </c>
      <c r="E1289" s="57"/>
      <c r="F1289" s="57"/>
      <c r="G1289" s="57">
        <f t="shared" si="181"/>
        <v>197.2</v>
      </c>
      <c r="H1289" s="297"/>
      <c r="I1289" s="54">
        <f t="shared" si="182"/>
        <v>0</v>
      </c>
      <c r="J1289" s="54">
        <f t="shared" si="186"/>
        <v>0</v>
      </c>
      <c r="K1289" s="54">
        <f t="shared" si="183"/>
        <v>0</v>
      </c>
      <c r="L1289" s="245">
        <f t="shared" si="184"/>
        <v>0</v>
      </c>
      <c r="M1289" s="245">
        <v>0</v>
      </c>
      <c r="N1289" s="56">
        <f t="shared" si="185"/>
        <v>0</v>
      </c>
    </row>
    <row r="1290" spans="1:14" x14ac:dyDescent="0.2">
      <c r="A1290" s="59">
        <f t="shared" si="187"/>
        <v>326</v>
      </c>
      <c r="B1290" s="240">
        <v>4</v>
      </c>
      <c r="C1290" s="57" t="s">
        <v>278</v>
      </c>
      <c r="D1290" s="57">
        <v>752.2</v>
      </c>
      <c r="E1290" s="57"/>
      <c r="F1290" s="57">
        <v>270.8</v>
      </c>
      <c r="G1290" s="57">
        <f t="shared" si="181"/>
        <v>1023</v>
      </c>
      <c r="H1290" s="297">
        <v>52</v>
      </c>
      <c r="I1290" s="54">
        <f t="shared" si="182"/>
        <v>6.1904761904761907E-2</v>
      </c>
      <c r="J1290" s="54">
        <f t="shared" si="186"/>
        <v>227.80952380952382</v>
      </c>
      <c r="K1290" s="54">
        <f t="shared" si="183"/>
        <v>50.118095238095243</v>
      </c>
      <c r="L1290" s="245">
        <f t="shared" si="184"/>
        <v>108.20952380952382</v>
      </c>
      <c r="M1290" s="245">
        <v>6.1756190476190485</v>
      </c>
      <c r="N1290" s="56">
        <f t="shared" si="185"/>
        <v>0.52155379141818925</v>
      </c>
    </row>
    <row r="1291" spans="1:14" x14ac:dyDescent="0.2">
      <c r="A1291" s="59">
        <f t="shared" si="187"/>
        <v>327</v>
      </c>
      <c r="B1291" s="240">
        <v>1</v>
      </c>
      <c r="C1291" s="57" t="s">
        <v>279</v>
      </c>
      <c r="D1291" s="57">
        <v>41.8</v>
      </c>
      <c r="E1291" s="57"/>
      <c r="F1291" s="57"/>
      <c r="G1291" s="57">
        <f t="shared" si="181"/>
        <v>41.8</v>
      </c>
      <c r="H1291" s="297"/>
      <c r="I1291" s="54">
        <f t="shared" si="182"/>
        <v>0</v>
      </c>
      <c r="J1291" s="54">
        <f t="shared" si="186"/>
        <v>0</v>
      </c>
      <c r="K1291" s="54">
        <f t="shared" si="183"/>
        <v>0</v>
      </c>
      <c r="L1291" s="245">
        <f t="shared" si="184"/>
        <v>0</v>
      </c>
      <c r="M1291" s="245">
        <v>0</v>
      </c>
      <c r="N1291" s="56">
        <f t="shared" si="185"/>
        <v>0</v>
      </c>
    </row>
    <row r="1292" spans="1:14" x14ac:dyDescent="0.2">
      <c r="A1292" s="59">
        <f t="shared" si="187"/>
        <v>328</v>
      </c>
      <c r="B1292" s="240">
        <v>1</v>
      </c>
      <c r="C1292" s="57" t="s">
        <v>280</v>
      </c>
      <c r="D1292" s="57">
        <v>144.19999999999999</v>
      </c>
      <c r="E1292" s="57"/>
      <c r="F1292" s="57"/>
      <c r="G1292" s="57">
        <f t="shared" si="181"/>
        <v>144.19999999999999</v>
      </c>
      <c r="H1292" s="297"/>
      <c r="I1292" s="54">
        <f t="shared" si="182"/>
        <v>0</v>
      </c>
      <c r="J1292" s="54">
        <f t="shared" si="186"/>
        <v>0</v>
      </c>
      <c r="K1292" s="54">
        <f t="shared" si="183"/>
        <v>0</v>
      </c>
      <c r="L1292" s="245">
        <f t="shared" si="184"/>
        <v>0</v>
      </c>
      <c r="M1292" s="245">
        <v>0</v>
      </c>
      <c r="N1292" s="56">
        <f t="shared" si="185"/>
        <v>0</v>
      </c>
    </row>
    <row r="1293" spans="1:14" x14ac:dyDescent="0.2">
      <c r="A1293" s="59">
        <f t="shared" si="187"/>
        <v>329</v>
      </c>
      <c r="B1293" s="240">
        <v>2</v>
      </c>
      <c r="C1293" s="57" t="s">
        <v>281</v>
      </c>
      <c r="D1293" s="57">
        <v>378.5</v>
      </c>
      <c r="E1293" s="57"/>
      <c r="F1293" s="57"/>
      <c r="G1293" s="57">
        <f t="shared" si="181"/>
        <v>378.5</v>
      </c>
      <c r="H1293" s="297"/>
      <c r="I1293" s="54">
        <f t="shared" si="182"/>
        <v>0</v>
      </c>
      <c r="J1293" s="54">
        <f t="shared" si="186"/>
        <v>0</v>
      </c>
      <c r="K1293" s="54">
        <f t="shared" si="183"/>
        <v>0</v>
      </c>
      <c r="L1293" s="245">
        <f t="shared" si="184"/>
        <v>0</v>
      </c>
      <c r="M1293" s="245">
        <v>0</v>
      </c>
      <c r="N1293" s="56">
        <f t="shared" si="185"/>
        <v>0</v>
      </c>
    </row>
    <row r="1294" spans="1:14" x14ac:dyDescent="0.2">
      <c r="A1294" s="59">
        <f t="shared" si="187"/>
        <v>330</v>
      </c>
      <c r="B1294" s="240">
        <v>1</v>
      </c>
      <c r="C1294" s="57" t="s">
        <v>282</v>
      </c>
      <c r="D1294" s="57">
        <v>145.9</v>
      </c>
      <c r="E1294" s="57"/>
      <c r="F1294" s="57"/>
      <c r="G1294" s="57">
        <f t="shared" si="181"/>
        <v>145.9</v>
      </c>
      <c r="H1294" s="297"/>
      <c r="I1294" s="54">
        <f t="shared" si="182"/>
        <v>0</v>
      </c>
      <c r="J1294" s="54">
        <f t="shared" si="186"/>
        <v>0</v>
      </c>
      <c r="K1294" s="54">
        <f t="shared" si="183"/>
        <v>0</v>
      </c>
      <c r="L1294" s="245">
        <f t="shared" si="184"/>
        <v>0</v>
      </c>
      <c r="M1294" s="245">
        <v>0</v>
      </c>
      <c r="N1294" s="56">
        <f t="shared" si="185"/>
        <v>0</v>
      </c>
    </row>
    <row r="1295" spans="1:14" x14ac:dyDescent="0.2">
      <c r="A1295" s="59">
        <f t="shared" si="187"/>
        <v>331</v>
      </c>
      <c r="B1295" s="240">
        <v>2</v>
      </c>
      <c r="C1295" s="57" t="s">
        <v>288</v>
      </c>
      <c r="D1295" s="57">
        <v>153</v>
      </c>
      <c r="E1295" s="57"/>
      <c r="F1295" s="57"/>
      <c r="G1295" s="57">
        <f t="shared" si="181"/>
        <v>153</v>
      </c>
      <c r="H1295" s="297"/>
      <c r="I1295" s="54">
        <f t="shared" si="182"/>
        <v>0</v>
      </c>
      <c r="J1295" s="54">
        <f t="shared" si="186"/>
        <v>0</v>
      </c>
      <c r="K1295" s="54">
        <f t="shared" si="183"/>
        <v>0</v>
      </c>
      <c r="L1295" s="245">
        <f t="shared" si="184"/>
        <v>0</v>
      </c>
      <c r="M1295" s="245">
        <v>0</v>
      </c>
      <c r="N1295" s="56">
        <f t="shared" si="185"/>
        <v>0</v>
      </c>
    </row>
    <row r="1296" spans="1:14" x14ac:dyDescent="0.2">
      <c r="A1296" s="59">
        <f t="shared" si="187"/>
        <v>332</v>
      </c>
      <c r="B1296" s="240">
        <v>1</v>
      </c>
      <c r="C1296" s="57" t="s">
        <v>289</v>
      </c>
      <c r="D1296" s="57">
        <v>126.6</v>
      </c>
      <c r="E1296" s="57"/>
      <c r="F1296" s="57"/>
      <c r="G1296" s="57">
        <f t="shared" si="181"/>
        <v>126.6</v>
      </c>
      <c r="H1296" s="297"/>
      <c r="I1296" s="54">
        <f t="shared" si="182"/>
        <v>0</v>
      </c>
      <c r="J1296" s="54">
        <f t="shared" si="186"/>
        <v>0</v>
      </c>
      <c r="K1296" s="54">
        <f t="shared" si="183"/>
        <v>0</v>
      </c>
      <c r="L1296" s="245">
        <f t="shared" si="184"/>
        <v>0</v>
      </c>
      <c r="M1296" s="245">
        <v>0</v>
      </c>
      <c r="N1296" s="56">
        <f t="shared" si="185"/>
        <v>0</v>
      </c>
    </row>
    <row r="1297" spans="1:14" x14ac:dyDescent="0.2">
      <c r="A1297" s="59">
        <f t="shared" si="187"/>
        <v>333</v>
      </c>
      <c r="B1297" s="240">
        <v>2</v>
      </c>
      <c r="C1297" s="57" t="s">
        <v>290</v>
      </c>
      <c r="D1297" s="57">
        <v>251.9</v>
      </c>
      <c r="E1297" s="57"/>
      <c r="F1297" s="57"/>
      <c r="G1297" s="57">
        <f t="shared" si="181"/>
        <v>251.9</v>
      </c>
      <c r="H1297" s="297"/>
      <c r="I1297" s="54">
        <f t="shared" si="182"/>
        <v>0</v>
      </c>
      <c r="J1297" s="54">
        <f t="shared" si="186"/>
        <v>0</v>
      </c>
      <c r="K1297" s="54">
        <f t="shared" si="183"/>
        <v>0</v>
      </c>
      <c r="L1297" s="245">
        <f t="shared" si="184"/>
        <v>0</v>
      </c>
      <c r="M1297" s="245">
        <v>0</v>
      </c>
      <c r="N1297" s="56">
        <f t="shared" si="185"/>
        <v>0</v>
      </c>
    </row>
    <row r="1298" spans="1:14" x14ac:dyDescent="0.2">
      <c r="A1298" s="59">
        <f t="shared" si="187"/>
        <v>334</v>
      </c>
      <c r="B1298" s="240">
        <v>3</v>
      </c>
      <c r="C1298" s="57" t="s">
        <v>291</v>
      </c>
      <c r="D1298" s="57">
        <v>200.4</v>
      </c>
      <c r="E1298" s="57"/>
      <c r="F1298" s="57"/>
      <c r="G1298" s="57">
        <f t="shared" si="181"/>
        <v>200.4</v>
      </c>
      <c r="H1298" s="297"/>
      <c r="I1298" s="54">
        <f t="shared" si="182"/>
        <v>0</v>
      </c>
      <c r="J1298" s="54">
        <f t="shared" si="186"/>
        <v>0</v>
      </c>
      <c r="K1298" s="54">
        <f t="shared" si="183"/>
        <v>0</v>
      </c>
      <c r="L1298" s="245">
        <f t="shared" si="184"/>
        <v>0</v>
      </c>
      <c r="M1298" s="245">
        <v>0</v>
      </c>
      <c r="N1298" s="56">
        <f t="shared" si="185"/>
        <v>0</v>
      </c>
    </row>
    <row r="1299" spans="1:14" x14ac:dyDescent="0.2">
      <c r="A1299" s="59">
        <f t="shared" si="187"/>
        <v>335</v>
      </c>
      <c r="B1299" s="240">
        <v>2</v>
      </c>
      <c r="C1299" s="57" t="s">
        <v>292</v>
      </c>
      <c r="D1299" s="57">
        <v>142.6</v>
      </c>
      <c r="E1299" s="57"/>
      <c r="F1299" s="57"/>
      <c r="G1299" s="57">
        <f t="shared" si="181"/>
        <v>142.6</v>
      </c>
      <c r="H1299" s="297"/>
      <c r="I1299" s="54">
        <f t="shared" si="182"/>
        <v>0</v>
      </c>
      <c r="J1299" s="54">
        <f t="shared" si="186"/>
        <v>0</v>
      </c>
      <c r="K1299" s="54">
        <f t="shared" si="183"/>
        <v>0</v>
      </c>
      <c r="L1299" s="245">
        <f t="shared" si="184"/>
        <v>0</v>
      </c>
      <c r="M1299" s="245">
        <v>0</v>
      </c>
      <c r="N1299" s="56">
        <f t="shared" si="185"/>
        <v>0</v>
      </c>
    </row>
    <row r="1300" spans="1:14" x14ac:dyDescent="0.2">
      <c r="A1300" s="59">
        <f t="shared" si="187"/>
        <v>336</v>
      </c>
      <c r="B1300" s="240">
        <v>3</v>
      </c>
      <c r="C1300" s="57" t="s">
        <v>293</v>
      </c>
      <c r="D1300" s="57">
        <v>276.5</v>
      </c>
      <c r="E1300" s="57"/>
      <c r="F1300" s="57"/>
      <c r="G1300" s="57">
        <f t="shared" si="181"/>
        <v>276.5</v>
      </c>
      <c r="H1300" s="297"/>
      <c r="I1300" s="54">
        <f t="shared" si="182"/>
        <v>0</v>
      </c>
      <c r="J1300" s="54">
        <f t="shared" si="186"/>
        <v>0</v>
      </c>
      <c r="K1300" s="54">
        <f t="shared" si="183"/>
        <v>0</v>
      </c>
      <c r="L1300" s="245">
        <f t="shared" si="184"/>
        <v>0</v>
      </c>
      <c r="M1300" s="245">
        <v>0</v>
      </c>
      <c r="N1300" s="56">
        <f t="shared" si="185"/>
        <v>0</v>
      </c>
    </row>
    <row r="1301" spans="1:14" x14ac:dyDescent="0.2">
      <c r="A1301" s="59">
        <f t="shared" si="187"/>
        <v>337</v>
      </c>
      <c r="B1301" s="240">
        <v>2</v>
      </c>
      <c r="C1301" s="57" t="s">
        <v>294</v>
      </c>
      <c r="D1301" s="57">
        <v>214.3</v>
      </c>
      <c r="E1301" s="57"/>
      <c r="F1301" s="57"/>
      <c r="G1301" s="57">
        <f t="shared" si="181"/>
        <v>214.3</v>
      </c>
      <c r="H1301" s="297"/>
      <c r="I1301" s="54">
        <f t="shared" si="182"/>
        <v>0</v>
      </c>
      <c r="J1301" s="54">
        <f t="shared" si="186"/>
        <v>0</v>
      </c>
      <c r="K1301" s="54">
        <f t="shared" si="183"/>
        <v>0</v>
      </c>
      <c r="L1301" s="245">
        <f t="shared" si="184"/>
        <v>0</v>
      </c>
      <c r="M1301" s="245">
        <v>0</v>
      </c>
      <c r="N1301" s="56">
        <f t="shared" si="185"/>
        <v>0</v>
      </c>
    </row>
    <row r="1302" spans="1:14" x14ac:dyDescent="0.2">
      <c r="A1302" s="59">
        <f t="shared" si="187"/>
        <v>338</v>
      </c>
      <c r="B1302" s="240">
        <v>2</v>
      </c>
      <c r="C1302" s="57" t="s">
        <v>295</v>
      </c>
      <c r="D1302" s="57">
        <v>219.5</v>
      </c>
      <c r="E1302" s="57"/>
      <c r="F1302" s="57"/>
      <c r="G1302" s="57">
        <f t="shared" ref="G1302:G1329" si="188">D1302+E1302+F1302</f>
        <v>219.5</v>
      </c>
      <c r="H1302" s="297"/>
      <c r="I1302" s="54">
        <f t="shared" ref="I1302:I1329" si="189">H1302/840</f>
        <v>0</v>
      </c>
      <c r="J1302" s="54">
        <f t="shared" si="186"/>
        <v>0</v>
      </c>
      <c r="K1302" s="54">
        <f t="shared" si="183"/>
        <v>0</v>
      </c>
      <c r="L1302" s="245">
        <f t="shared" si="184"/>
        <v>0</v>
      </c>
      <c r="M1302" s="245">
        <v>0</v>
      </c>
      <c r="N1302" s="56">
        <f t="shared" si="185"/>
        <v>0</v>
      </c>
    </row>
    <row r="1303" spans="1:14" x14ac:dyDescent="0.2">
      <c r="A1303" s="59">
        <f t="shared" si="187"/>
        <v>339</v>
      </c>
      <c r="B1303" s="240">
        <v>2</v>
      </c>
      <c r="C1303" s="57" t="s">
        <v>296</v>
      </c>
      <c r="D1303" s="57">
        <v>139.69999999999999</v>
      </c>
      <c r="E1303" s="57"/>
      <c r="F1303" s="57"/>
      <c r="G1303" s="57">
        <f t="shared" si="188"/>
        <v>139.69999999999999</v>
      </c>
      <c r="H1303" s="297"/>
      <c r="I1303" s="54">
        <f t="shared" si="189"/>
        <v>0</v>
      </c>
      <c r="J1303" s="54">
        <f t="shared" si="186"/>
        <v>0</v>
      </c>
      <c r="K1303" s="54">
        <f t="shared" si="183"/>
        <v>0</v>
      </c>
      <c r="L1303" s="245">
        <f t="shared" si="184"/>
        <v>0</v>
      </c>
      <c r="M1303" s="245">
        <v>0</v>
      </c>
      <c r="N1303" s="56">
        <f t="shared" si="185"/>
        <v>0</v>
      </c>
    </row>
    <row r="1304" spans="1:14" x14ac:dyDescent="0.2">
      <c r="A1304" s="59">
        <f t="shared" si="187"/>
        <v>340</v>
      </c>
      <c r="B1304" s="240">
        <v>2</v>
      </c>
      <c r="C1304" s="57" t="s">
        <v>297</v>
      </c>
      <c r="D1304" s="57">
        <v>207.5</v>
      </c>
      <c r="E1304" s="57"/>
      <c r="F1304" s="57"/>
      <c r="G1304" s="57">
        <f t="shared" si="188"/>
        <v>207.5</v>
      </c>
      <c r="H1304" s="297"/>
      <c r="I1304" s="54">
        <f t="shared" si="189"/>
        <v>0</v>
      </c>
      <c r="J1304" s="54">
        <f t="shared" si="186"/>
        <v>0</v>
      </c>
      <c r="K1304" s="54">
        <f t="shared" si="183"/>
        <v>0</v>
      </c>
      <c r="L1304" s="245">
        <f t="shared" si="184"/>
        <v>0</v>
      </c>
      <c r="M1304" s="245">
        <v>0</v>
      </c>
      <c r="N1304" s="56">
        <f t="shared" si="185"/>
        <v>0</v>
      </c>
    </row>
    <row r="1305" spans="1:14" x14ac:dyDescent="0.2">
      <c r="A1305" s="59">
        <f t="shared" si="187"/>
        <v>341</v>
      </c>
      <c r="B1305" s="240">
        <v>4</v>
      </c>
      <c r="C1305" s="57" t="s">
        <v>298</v>
      </c>
      <c r="D1305" s="57">
        <v>1523.2</v>
      </c>
      <c r="E1305" s="57"/>
      <c r="F1305" s="57"/>
      <c r="G1305" s="57">
        <f t="shared" si="188"/>
        <v>1523.2</v>
      </c>
      <c r="H1305" s="297">
        <v>132.1</v>
      </c>
      <c r="I1305" s="54">
        <f t="shared" si="189"/>
        <v>0.15726190476190474</v>
      </c>
      <c r="J1305" s="54">
        <f t="shared" si="186"/>
        <v>578.72380952380945</v>
      </c>
      <c r="K1305" s="54">
        <f t="shared" si="183"/>
        <v>127.31923809523808</v>
      </c>
      <c r="L1305" s="245">
        <f t="shared" si="184"/>
        <v>274.89380952380947</v>
      </c>
      <c r="M1305" s="245">
        <v>15.688447619047619</v>
      </c>
      <c r="N1305" s="56">
        <f t="shared" si="185"/>
        <v>0.65429707508003188</v>
      </c>
    </row>
    <row r="1306" spans="1:14" x14ac:dyDescent="0.2">
      <c r="A1306" s="59">
        <f t="shared" si="187"/>
        <v>342</v>
      </c>
      <c r="B1306" s="240">
        <v>4</v>
      </c>
      <c r="C1306" s="57" t="s">
        <v>299</v>
      </c>
      <c r="D1306" s="57">
        <v>747.1</v>
      </c>
      <c r="E1306" s="57"/>
      <c r="F1306" s="57"/>
      <c r="G1306" s="57">
        <f t="shared" si="188"/>
        <v>747.1</v>
      </c>
      <c r="H1306" s="297">
        <v>90</v>
      </c>
      <c r="I1306" s="54">
        <f t="shared" si="189"/>
        <v>0.10714285714285714</v>
      </c>
      <c r="J1306" s="54">
        <f t="shared" si="186"/>
        <v>394.28571428571428</v>
      </c>
      <c r="K1306" s="54">
        <f t="shared" si="183"/>
        <v>86.742857142857147</v>
      </c>
      <c r="L1306" s="245">
        <f t="shared" si="184"/>
        <v>187.28571428571428</v>
      </c>
      <c r="M1306" s="245">
        <v>10.688571428571429</v>
      </c>
      <c r="N1306" s="56">
        <f t="shared" si="185"/>
        <v>0.90885136814731238</v>
      </c>
    </row>
    <row r="1307" spans="1:14" x14ac:dyDescent="0.2">
      <c r="A1307" s="59">
        <f t="shared" si="187"/>
        <v>343</v>
      </c>
      <c r="B1307" s="240">
        <v>1</v>
      </c>
      <c r="C1307" s="57" t="s">
        <v>300</v>
      </c>
      <c r="D1307" s="57">
        <v>139.6</v>
      </c>
      <c r="E1307" s="57"/>
      <c r="F1307" s="57"/>
      <c r="G1307" s="57">
        <f t="shared" si="188"/>
        <v>139.6</v>
      </c>
      <c r="H1307" s="297"/>
      <c r="I1307" s="54">
        <f t="shared" si="189"/>
        <v>0</v>
      </c>
      <c r="J1307" s="54">
        <f t="shared" si="186"/>
        <v>0</v>
      </c>
      <c r="K1307" s="54">
        <f t="shared" si="183"/>
        <v>0</v>
      </c>
      <c r="L1307" s="245">
        <f t="shared" si="184"/>
        <v>0</v>
      </c>
      <c r="M1307" s="245">
        <v>0</v>
      </c>
      <c r="N1307" s="56">
        <f t="shared" si="185"/>
        <v>0</v>
      </c>
    </row>
    <row r="1308" spans="1:14" x14ac:dyDescent="0.2">
      <c r="A1308" s="59">
        <f t="shared" si="187"/>
        <v>344</v>
      </c>
      <c r="B1308" s="240">
        <v>1</v>
      </c>
      <c r="C1308" s="57" t="s">
        <v>301</v>
      </c>
      <c r="D1308" s="57">
        <v>127.4</v>
      </c>
      <c r="E1308" s="57"/>
      <c r="F1308" s="57"/>
      <c r="G1308" s="57">
        <f t="shared" si="188"/>
        <v>127.4</v>
      </c>
      <c r="H1308" s="297"/>
      <c r="I1308" s="54">
        <f t="shared" si="189"/>
        <v>0</v>
      </c>
      <c r="J1308" s="54">
        <f t="shared" si="186"/>
        <v>0</v>
      </c>
      <c r="K1308" s="54">
        <f t="shared" ref="K1308:K1315" si="190">J1308*0.22</f>
        <v>0</v>
      </c>
      <c r="L1308" s="245">
        <f t="shared" si="184"/>
        <v>0</v>
      </c>
      <c r="M1308" s="245">
        <v>0</v>
      </c>
      <c r="N1308" s="56">
        <f t="shared" si="185"/>
        <v>0</v>
      </c>
    </row>
    <row r="1309" spans="1:14" x14ac:dyDescent="0.2">
      <c r="A1309" s="59">
        <f t="shared" si="187"/>
        <v>345</v>
      </c>
      <c r="B1309" s="240">
        <v>1</v>
      </c>
      <c r="C1309" s="57" t="s">
        <v>302</v>
      </c>
      <c r="D1309" s="57">
        <v>112.8</v>
      </c>
      <c r="E1309" s="57"/>
      <c r="F1309" s="57"/>
      <c r="G1309" s="57">
        <f t="shared" si="188"/>
        <v>112.8</v>
      </c>
      <c r="H1309" s="297"/>
      <c r="I1309" s="54">
        <f t="shared" si="189"/>
        <v>0</v>
      </c>
      <c r="J1309" s="54">
        <f t="shared" si="186"/>
        <v>0</v>
      </c>
      <c r="K1309" s="54">
        <f t="shared" si="190"/>
        <v>0</v>
      </c>
      <c r="L1309" s="245">
        <f t="shared" si="184"/>
        <v>0</v>
      </c>
      <c r="M1309" s="245">
        <v>0</v>
      </c>
      <c r="N1309" s="56">
        <f t="shared" si="185"/>
        <v>0</v>
      </c>
    </row>
    <row r="1310" spans="1:14" x14ac:dyDescent="0.2">
      <c r="A1310" s="59">
        <f t="shared" si="187"/>
        <v>346</v>
      </c>
      <c r="B1310" s="240">
        <v>1</v>
      </c>
      <c r="C1310" s="57" t="s">
        <v>303</v>
      </c>
      <c r="D1310" s="57">
        <v>84.2</v>
      </c>
      <c r="E1310" s="57"/>
      <c r="F1310" s="57"/>
      <c r="G1310" s="57">
        <f t="shared" si="188"/>
        <v>84.2</v>
      </c>
      <c r="H1310" s="297"/>
      <c r="I1310" s="54">
        <f t="shared" si="189"/>
        <v>0</v>
      </c>
      <c r="J1310" s="54">
        <f t="shared" si="186"/>
        <v>0</v>
      </c>
      <c r="K1310" s="54">
        <f t="shared" si="190"/>
        <v>0</v>
      </c>
      <c r="L1310" s="245">
        <f t="shared" si="184"/>
        <v>0</v>
      </c>
      <c r="M1310" s="245">
        <v>0</v>
      </c>
      <c r="N1310" s="56">
        <f t="shared" si="185"/>
        <v>0</v>
      </c>
    </row>
    <row r="1311" spans="1:14" x14ac:dyDescent="0.2">
      <c r="A1311" s="59">
        <f t="shared" si="187"/>
        <v>347</v>
      </c>
      <c r="B1311" s="240">
        <v>2</v>
      </c>
      <c r="C1311" s="57" t="s">
        <v>304</v>
      </c>
      <c r="D1311" s="57">
        <v>151.6</v>
      </c>
      <c r="E1311" s="57"/>
      <c r="F1311" s="57"/>
      <c r="G1311" s="57">
        <f t="shared" si="188"/>
        <v>151.6</v>
      </c>
      <c r="H1311" s="297"/>
      <c r="I1311" s="54">
        <f t="shared" si="189"/>
        <v>0</v>
      </c>
      <c r="J1311" s="54">
        <f t="shared" si="186"/>
        <v>0</v>
      </c>
      <c r="K1311" s="54">
        <f t="shared" si="190"/>
        <v>0</v>
      </c>
      <c r="L1311" s="245">
        <f t="shared" si="184"/>
        <v>0</v>
      </c>
      <c r="M1311" s="245">
        <v>0</v>
      </c>
      <c r="N1311" s="56">
        <f t="shared" si="185"/>
        <v>0</v>
      </c>
    </row>
    <row r="1312" spans="1:14" x14ac:dyDescent="0.2">
      <c r="A1312" s="59">
        <f t="shared" si="187"/>
        <v>348</v>
      </c>
      <c r="B1312" s="240">
        <v>1</v>
      </c>
      <c r="C1312" s="57" t="s">
        <v>305</v>
      </c>
      <c r="D1312" s="57">
        <v>45.6</v>
      </c>
      <c r="E1312" s="57"/>
      <c r="F1312" s="57"/>
      <c r="G1312" s="57">
        <f t="shared" si="188"/>
        <v>45.6</v>
      </c>
      <c r="H1312" s="297"/>
      <c r="I1312" s="54">
        <f t="shared" si="189"/>
        <v>0</v>
      </c>
      <c r="J1312" s="54">
        <f t="shared" si="186"/>
        <v>0</v>
      </c>
      <c r="K1312" s="54">
        <f t="shared" si="190"/>
        <v>0</v>
      </c>
      <c r="L1312" s="245">
        <f t="shared" si="184"/>
        <v>0</v>
      </c>
      <c r="M1312" s="245">
        <v>0</v>
      </c>
      <c r="N1312" s="56">
        <f t="shared" si="185"/>
        <v>0</v>
      </c>
    </row>
    <row r="1313" spans="1:14" x14ac:dyDescent="0.2">
      <c r="A1313" s="59">
        <f t="shared" si="187"/>
        <v>349</v>
      </c>
      <c r="B1313" s="240">
        <v>2</v>
      </c>
      <c r="C1313" s="57" t="s">
        <v>306</v>
      </c>
      <c r="D1313" s="57">
        <v>193.6</v>
      </c>
      <c r="E1313" s="57"/>
      <c r="F1313" s="57"/>
      <c r="G1313" s="57">
        <f t="shared" si="188"/>
        <v>193.6</v>
      </c>
      <c r="H1313" s="297"/>
      <c r="I1313" s="54">
        <f t="shared" si="189"/>
        <v>0</v>
      </c>
      <c r="J1313" s="54">
        <f t="shared" si="186"/>
        <v>0</v>
      </c>
      <c r="K1313" s="54">
        <f t="shared" si="190"/>
        <v>0</v>
      </c>
      <c r="L1313" s="245">
        <f t="shared" si="184"/>
        <v>0</v>
      </c>
      <c r="M1313" s="245">
        <v>0</v>
      </c>
      <c r="N1313" s="56">
        <f t="shared" si="185"/>
        <v>0</v>
      </c>
    </row>
    <row r="1314" spans="1:14" x14ac:dyDescent="0.2">
      <c r="A1314" s="59">
        <f t="shared" si="187"/>
        <v>350</v>
      </c>
      <c r="B1314" s="240">
        <v>1</v>
      </c>
      <c r="C1314" s="57" t="s">
        <v>1007</v>
      </c>
      <c r="D1314" s="57">
        <v>743</v>
      </c>
      <c r="E1314" s="57"/>
      <c r="F1314" s="57"/>
      <c r="G1314" s="57">
        <f t="shared" si="188"/>
        <v>743</v>
      </c>
      <c r="H1314" s="297">
        <v>0</v>
      </c>
      <c r="I1314" s="54">
        <f t="shared" si="189"/>
        <v>0</v>
      </c>
      <c r="J1314" s="54">
        <f t="shared" si="186"/>
        <v>0</v>
      </c>
      <c r="K1314" s="54">
        <f t="shared" si="190"/>
        <v>0</v>
      </c>
      <c r="L1314" s="245">
        <f t="shared" si="184"/>
        <v>0</v>
      </c>
      <c r="M1314" s="245">
        <v>0</v>
      </c>
      <c r="N1314" s="56">
        <f t="shared" si="185"/>
        <v>0</v>
      </c>
    </row>
    <row r="1315" spans="1:14" x14ac:dyDescent="0.2">
      <c r="A1315" s="59">
        <f t="shared" si="187"/>
        <v>351</v>
      </c>
      <c r="B1315" s="240">
        <v>5</v>
      </c>
      <c r="C1315" s="57" t="s">
        <v>1433</v>
      </c>
      <c r="D1315" s="57">
        <v>1518.08</v>
      </c>
      <c r="E1315" s="57"/>
      <c r="F1315" s="57"/>
      <c r="G1315" s="57">
        <f t="shared" si="188"/>
        <v>1518.08</v>
      </c>
      <c r="H1315" s="297">
        <v>81.400000000000006</v>
      </c>
      <c r="I1315" s="54">
        <f t="shared" si="189"/>
        <v>9.690476190476191E-2</v>
      </c>
      <c r="J1315" s="54">
        <f t="shared" si="186"/>
        <v>356.60952380952381</v>
      </c>
      <c r="K1315" s="54">
        <f t="shared" si="190"/>
        <v>78.454095238095235</v>
      </c>
      <c r="L1315" s="245">
        <f t="shared" si="184"/>
        <v>169.38952380952381</v>
      </c>
      <c r="M1315" s="245">
        <v>9.6672190476190494</v>
      </c>
      <c r="N1315" s="56">
        <f t="shared" si="185"/>
        <v>0.40453754868304831</v>
      </c>
    </row>
    <row r="1316" spans="1:14" x14ac:dyDescent="0.2">
      <c r="A1316" s="59">
        <f t="shared" si="187"/>
        <v>352</v>
      </c>
      <c r="B1316" s="240">
        <v>2</v>
      </c>
      <c r="C1316" s="57" t="s">
        <v>2515</v>
      </c>
      <c r="D1316" s="57">
        <v>320.7</v>
      </c>
      <c r="E1316" s="57"/>
      <c r="F1316" s="57"/>
      <c r="G1316" s="57">
        <f t="shared" si="188"/>
        <v>320.7</v>
      </c>
      <c r="H1316" s="297"/>
      <c r="I1316" s="54">
        <f t="shared" si="189"/>
        <v>0</v>
      </c>
      <c r="J1316" s="54">
        <f t="shared" si="186"/>
        <v>0</v>
      </c>
      <c r="K1316" s="54">
        <f t="shared" ref="K1316:K1329" si="191">J1316*0.3677</f>
        <v>0</v>
      </c>
      <c r="L1316" s="245">
        <f t="shared" si="184"/>
        <v>0</v>
      </c>
      <c r="M1316" s="245">
        <v>0</v>
      </c>
      <c r="N1316" s="56">
        <f t="shared" si="185"/>
        <v>0</v>
      </c>
    </row>
    <row r="1317" spans="1:14" x14ac:dyDescent="0.2">
      <c r="A1317" s="59">
        <f t="shared" si="187"/>
        <v>353</v>
      </c>
      <c r="B1317" s="240">
        <v>2</v>
      </c>
      <c r="C1317" s="57" t="s">
        <v>2516</v>
      </c>
      <c r="D1317" s="57">
        <v>352.5</v>
      </c>
      <c r="E1317" s="57"/>
      <c r="F1317" s="57"/>
      <c r="G1317" s="57">
        <f t="shared" si="188"/>
        <v>352.5</v>
      </c>
      <c r="H1317" s="297"/>
      <c r="I1317" s="54">
        <f t="shared" si="189"/>
        <v>0</v>
      </c>
      <c r="J1317" s="54">
        <f t="shared" si="186"/>
        <v>0</v>
      </c>
      <c r="K1317" s="54">
        <f t="shared" si="191"/>
        <v>0</v>
      </c>
      <c r="L1317" s="245">
        <f t="shared" si="184"/>
        <v>0</v>
      </c>
      <c r="M1317" s="245">
        <v>0</v>
      </c>
      <c r="N1317" s="56">
        <f t="shared" si="185"/>
        <v>0</v>
      </c>
    </row>
    <row r="1318" spans="1:14" x14ac:dyDescent="0.2">
      <c r="A1318" s="59">
        <f t="shared" si="187"/>
        <v>354</v>
      </c>
      <c r="B1318" s="240">
        <f>B1317</f>
        <v>2</v>
      </c>
      <c r="C1318" s="57" t="s">
        <v>2517</v>
      </c>
      <c r="D1318" s="57">
        <v>399.4</v>
      </c>
      <c r="E1318" s="57"/>
      <c r="F1318" s="57"/>
      <c r="G1318" s="57">
        <f t="shared" si="188"/>
        <v>399.4</v>
      </c>
      <c r="H1318" s="297"/>
      <c r="I1318" s="54">
        <f t="shared" si="189"/>
        <v>0</v>
      </c>
      <c r="J1318" s="54">
        <f t="shared" si="186"/>
        <v>0</v>
      </c>
      <c r="K1318" s="54">
        <f t="shared" si="191"/>
        <v>0</v>
      </c>
      <c r="L1318" s="245">
        <f t="shared" si="184"/>
        <v>0</v>
      </c>
      <c r="M1318" s="245">
        <v>0</v>
      </c>
      <c r="N1318" s="56">
        <f t="shared" si="185"/>
        <v>0</v>
      </c>
    </row>
    <row r="1319" spans="1:14" x14ac:dyDescent="0.2">
      <c r="A1319" s="59">
        <f t="shared" si="187"/>
        <v>355</v>
      </c>
      <c r="B1319" s="240">
        <f t="shared" ref="B1319:B1329" si="192">B1318</f>
        <v>2</v>
      </c>
      <c r="C1319" s="57" t="s">
        <v>2518</v>
      </c>
      <c r="D1319" s="57">
        <v>381.3</v>
      </c>
      <c r="E1319" s="57"/>
      <c r="F1319" s="57"/>
      <c r="G1319" s="57">
        <f t="shared" si="188"/>
        <v>381.3</v>
      </c>
      <c r="H1319" s="297"/>
      <c r="I1319" s="54">
        <f t="shared" si="189"/>
        <v>0</v>
      </c>
      <c r="J1319" s="54">
        <f t="shared" si="186"/>
        <v>0</v>
      </c>
      <c r="K1319" s="54">
        <f t="shared" si="191"/>
        <v>0</v>
      </c>
      <c r="L1319" s="245">
        <f t="shared" si="184"/>
        <v>0</v>
      </c>
      <c r="M1319" s="245">
        <v>0</v>
      </c>
      <c r="N1319" s="56">
        <f t="shared" si="185"/>
        <v>0</v>
      </c>
    </row>
    <row r="1320" spans="1:14" x14ac:dyDescent="0.2">
      <c r="A1320" s="59">
        <f t="shared" si="187"/>
        <v>356</v>
      </c>
      <c r="B1320" s="240">
        <f t="shared" si="192"/>
        <v>2</v>
      </c>
      <c r="C1320" s="57" t="s">
        <v>2519</v>
      </c>
      <c r="D1320" s="57">
        <v>351.4</v>
      </c>
      <c r="E1320" s="57"/>
      <c r="F1320" s="57"/>
      <c r="G1320" s="57">
        <f t="shared" si="188"/>
        <v>351.4</v>
      </c>
      <c r="H1320" s="297"/>
      <c r="I1320" s="54">
        <f t="shared" si="189"/>
        <v>0</v>
      </c>
      <c r="J1320" s="54">
        <f t="shared" si="186"/>
        <v>0</v>
      </c>
      <c r="K1320" s="54">
        <f t="shared" si="191"/>
        <v>0</v>
      </c>
      <c r="L1320" s="245">
        <f t="shared" si="184"/>
        <v>0</v>
      </c>
      <c r="M1320" s="245">
        <v>0</v>
      </c>
      <c r="N1320" s="56">
        <f t="shared" si="185"/>
        <v>0</v>
      </c>
    </row>
    <row r="1321" spans="1:14" x14ac:dyDescent="0.2">
      <c r="A1321" s="59">
        <f t="shared" si="187"/>
        <v>357</v>
      </c>
      <c r="B1321" s="240">
        <f t="shared" si="192"/>
        <v>2</v>
      </c>
      <c r="C1321" s="57" t="s">
        <v>2520</v>
      </c>
      <c r="D1321" s="57">
        <v>381.3</v>
      </c>
      <c r="E1321" s="57"/>
      <c r="F1321" s="57"/>
      <c r="G1321" s="57">
        <f t="shared" si="188"/>
        <v>381.3</v>
      </c>
      <c r="H1321" s="297"/>
      <c r="I1321" s="54">
        <f t="shared" si="189"/>
        <v>0</v>
      </c>
      <c r="J1321" s="54">
        <f t="shared" si="186"/>
        <v>0</v>
      </c>
      <c r="K1321" s="54">
        <f t="shared" si="191"/>
        <v>0</v>
      </c>
      <c r="L1321" s="245">
        <f t="shared" si="184"/>
        <v>0</v>
      </c>
      <c r="M1321" s="245">
        <v>0</v>
      </c>
      <c r="N1321" s="56">
        <f t="shared" si="185"/>
        <v>0</v>
      </c>
    </row>
    <row r="1322" spans="1:14" x14ac:dyDescent="0.2">
      <c r="A1322" s="59">
        <f t="shared" si="187"/>
        <v>358</v>
      </c>
      <c r="B1322" s="240">
        <f t="shared" si="192"/>
        <v>2</v>
      </c>
      <c r="C1322" s="57" t="s">
        <v>2521</v>
      </c>
      <c r="D1322" s="57">
        <v>125.1</v>
      </c>
      <c r="E1322" s="57"/>
      <c r="F1322" s="57"/>
      <c r="G1322" s="57">
        <f t="shared" si="188"/>
        <v>125.1</v>
      </c>
      <c r="H1322" s="297"/>
      <c r="I1322" s="54">
        <f t="shared" si="189"/>
        <v>0</v>
      </c>
      <c r="J1322" s="54">
        <f t="shared" si="186"/>
        <v>0</v>
      </c>
      <c r="K1322" s="54">
        <f t="shared" si="191"/>
        <v>0</v>
      </c>
      <c r="L1322" s="245">
        <f t="shared" si="184"/>
        <v>0</v>
      </c>
      <c r="M1322" s="245">
        <v>0</v>
      </c>
      <c r="N1322" s="56">
        <f t="shared" si="185"/>
        <v>0</v>
      </c>
    </row>
    <row r="1323" spans="1:14" x14ac:dyDescent="0.2">
      <c r="A1323" s="59">
        <f t="shared" si="187"/>
        <v>359</v>
      </c>
      <c r="B1323" s="240">
        <f t="shared" si="192"/>
        <v>2</v>
      </c>
      <c r="C1323" s="57" t="s">
        <v>2522</v>
      </c>
      <c r="D1323" s="57">
        <v>120.3</v>
      </c>
      <c r="E1323" s="57"/>
      <c r="F1323" s="57"/>
      <c r="G1323" s="57">
        <f t="shared" si="188"/>
        <v>120.3</v>
      </c>
      <c r="H1323" s="297"/>
      <c r="I1323" s="54">
        <f t="shared" si="189"/>
        <v>0</v>
      </c>
      <c r="J1323" s="54">
        <f t="shared" si="186"/>
        <v>0</v>
      </c>
      <c r="K1323" s="54">
        <f t="shared" si="191"/>
        <v>0</v>
      </c>
      <c r="L1323" s="245">
        <f t="shared" si="184"/>
        <v>0</v>
      </c>
      <c r="M1323" s="245">
        <v>0</v>
      </c>
      <c r="N1323" s="56">
        <f t="shared" si="185"/>
        <v>0</v>
      </c>
    </row>
    <row r="1324" spans="1:14" x14ac:dyDescent="0.2">
      <c r="A1324" s="59">
        <f t="shared" si="187"/>
        <v>360</v>
      </c>
      <c r="B1324" s="240">
        <f>B1323</f>
        <v>2</v>
      </c>
      <c r="C1324" s="57" t="s">
        <v>2523</v>
      </c>
      <c r="D1324" s="57">
        <v>342.6</v>
      </c>
      <c r="E1324" s="57"/>
      <c r="F1324" s="57"/>
      <c r="G1324" s="57">
        <f t="shared" si="188"/>
        <v>342.6</v>
      </c>
      <c r="H1324" s="297"/>
      <c r="I1324" s="54">
        <f t="shared" si="189"/>
        <v>0</v>
      </c>
      <c r="J1324" s="54">
        <f t="shared" si="186"/>
        <v>0</v>
      </c>
      <c r="K1324" s="54">
        <f t="shared" si="191"/>
        <v>0</v>
      </c>
      <c r="L1324" s="245">
        <f t="shared" si="184"/>
        <v>0</v>
      </c>
      <c r="M1324" s="245">
        <v>0</v>
      </c>
      <c r="N1324" s="56">
        <f t="shared" si="185"/>
        <v>0</v>
      </c>
    </row>
    <row r="1325" spans="1:14" x14ac:dyDescent="0.2">
      <c r="A1325" s="59">
        <f t="shared" si="187"/>
        <v>361</v>
      </c>
      <c r="B1325" s="240">
        <f t="shared" si="192"/>
        <v>2</v>
      </c>
      <c r="C1325" s="57" t="s">
        <v>2524</v>
      </c>
      <c r="D1325" s="57">
        <v>341.6</v>
      </c>
      <c r="E1325" s="57"/>
      <c r="F1325" s="57"/>
      <c r="G1325" s="57">
        <f t="shared" si="188"/>
        <v>341.6</v>
      </c>
      <c r="H1325" s="297"/>
      <c r="I1325" s="54">
        <f t="shared" si="189"/>
        <v>0</v>
      </c>
      <c r="J1325" s="54">
        <f t="shared" si="186"/>
        <v>0</v>
      </c>
      <c r="K1325" s="54">
        <f t="shared" si="191"/>
        <v>0</v>
      </c>
      <c r="L1325" s="245">
        <f t="shared" si="184"/>
        <v>0</v>
      </c>
      <c r="M1325" s="245">
        <v>0</v>
      </c>
      <c r="N1325" s="56">
        <f t="shared" si="185"/>
        <v>0</v>
      </c>
    </row>
    <row r="1326" spans="1:14" x14ac:dyDescent="0.2">
      <c r="A1326" s="59">
        <f t="shared" si="187"/>
        <v>362</v>
      </c>
      <c r="B1326" s="240">
        <f t="shared" si="192"/>
        <v>2</v>
      </c>
      <c r="C1326" s="57" t="s">
        <v>2525</v>
      </c>
      <c r="D1326" s="57">
        <v>348.8</v>
      </c>
      <c r="E1326" s="57"/>
      <c r="F1326" s="57"/>
      <c r="G1326" s="57">
        <f t="shared" si="188"/>
        <v>348.8</v>
      </c>
      <c r="H1326" s="297"/>
      <c r="I1326" s="54">
        <f t="shared" si="189"/>
        <v>0</v>
      </c>
      <c r="J1326" s="54">
        <f t="shared" si="186"/>
        <v>0</v>
      </c>
      <c r="K1326" s="54">
        <f t="shared" si="191"/>
        <v>0</v>
      </c>
      <c r="L1326" s="245">
        <f t="shared" si="184"/>
        <v>0</v>
      </c>
      <c r="M1326" s="245">
        <v>0</v>
      </c>
      <c r="N1326" s="56">
        <f t="shared" si="185"/>
        <v>0</v>
      </c>
    </row>
    <row r="1327" spans="1:14" x14ac:dyDescent="0.2">
      <c r="A1327" s="59">
        <f t="shared" si="187"/>
        <v>363</v>
      </c>
      <c r="B1327" s="240">
        <f t="shared" si="192"/>
        <v>2</v>
      </c>
      <c r="C1327" s="57" t="s">
        <v>2526</v>
      </c>
      <c r="D1327" s="57">
        <v>348.5</v>
      </c>
      <c r="E1327" s="57"/>
      <c r="F1327" s="57"/>
      <c r="G1327" s="57">
        <f t="shared" si="188"/>
        <v>348.5</v>
      </c>
      <c r="H1327" s="297"/>
      <c r="I1327" s="54">
        <f t="shared" si="189"/>
        <v>0</v>
      </c>
      <c r="J1327" s="54">
        <f t="shared" si="186"/>
        <v>0</v>
      </c>
      <c r="K1327" s="54">
        <f t="shared" si="191"/>
        <v>0</v>
      </c>
      <c r="L1327" s="245">
        <f t="shared" si="184"/>
        <v>0</v>
      </c>
      <c r="M1327" s="245">
        <v>0</v>
      </c>
      <c r="N1327" s="56">
        <f t="shared" si="185"/>
        <v>0</v>
      </c>
    </row>
    <row r="1328" spans="1:14" x14ac:dyDescent="0.2">
      <c r="A1328" s="59">
        <f t="shared" si="187"/>
        <v>364</v>
      </c>
      <c r="B1328" s="240">
        <f t="shared" si="192"/>
        <v>2</v>
      </c>
      <c r="C1328" s="57" t="s">
        <v>2527</v>
      </c>
      <c r="D1328" s="57">
        <v>713.6</v>
      </c>
      <c r="E1328" s="57"/>
      <c r="F1328" s="57"/>
      <c r="G1328" s="57">
        <f t="shared" si="188"/>
        <v>713.6</v>
      </c>
      <c r="H1328" s="297"/>
      <c r="I1328" s="54">
        <f t="shared" si="189"/>
        <v>0</v>
      </c>
      <c r="J1328" s="54">
        <f t="shared" si="186"/>
        <v>0</v>
      </c>
      <c r="K1328" s="54">
        <f t="shared" si="191"/>
        <v>0</v>
      </c>
      <c r="L1328" s="245">
        <f t="shared" si="184"/>
        <v>0</v>
      </c>
      <c r="M1328" s="245">
        <v>0</v>
      </c>
      <c r="N1328" s="56">
        <f t="shared" si="185"/>
        <v>0</v>
      </c>
    </row>
    <row r="1329" spans="1:14" x14ac:dyDescent="0.2">
      <c r="A1329" s="59">
        <f t="shared" si="187"/>
        <v>365</v>
      </c>
      <c r="B1329" s="240">
        <f t="shared" si="192"/>
        <v>2</v>
      </c>
      <c r="C1329" s="57" t="s">
        <v>2528</v>
      </c>
      <c r="D1329" s="57">
        <v>343.6</v>
      </c>
      <c r="E1329" s="57"/>
      <c r="F1329" s="57"/>
      <c r="G1329" s="57">
        <f t="shared" si="188"/>
        <v>343.6</v>
      </c>
      <c r="H1329" s="297"/>
      <c r="I1329" s="54">
        <f t="shared" si="189"/>
        <v>0</v>
      </c>
      <c r="J1329" s="54">
        <f t="shared" si="186"/>
        <v>0</v>
      </c>
      <c r="K1329" s="54">
        <f t="shared" si="191"/>
        <v>0</v>
      </c>
      <c r="L1329" s="245">
        <f t="shared" si="184"/>
        <v>0</v>
      </c>
      <c r="M1329" s="245">
        <v>0</v>
      </c>
      <c r="N1329" s="56">
        <f t="shared" si="185"/>
        <v>0</v>
      </c>
    </row>
    <row r="1330" spans="1:14" s="50" customFormat="1" ht="15" x14ac:dyDescent="0.25">
      <c r="A1330" s="45"/>
      <c r="B1330" s="45"/>
      <c r="C1330" s="45" t="s">
        <v>1276</v>
      </c>
      <c r="D1330" s="45">
        <f>SUM(D965:D1329)</f>
        <v>213586.68000000002</v>
      </c>
      <c r="E1330" s="45">
        <f>SUM(E965:E1329)</f>
        <v>1296.5999999999997</v>
      </c>
      <c r="F1330" s="45">
        <f>SUM(F965:F1329)</f>
        <v>9187.4800000000014</v>
      </c>
      <c r="G1330" s="45">
        <f>SUM(G965:G1329)</f>
        <v>224070.7600000001</v>
      </c>
      <c r="H1330" s="70">
        <f>SUM(H965:H1329)</f>
        <v>18628.459999999995</v>
      </c>
      <c r="I1330" s="70">
        <f t="shared" ref="I1330:M1330" si="193">SUM(I965:I1329)</f>
        <v>21.736261904761903</v>
      </c>
      <c r="J1330" s="70">
        <f t="shared" si="193"/>
        <v>79989.443809523873</v>
      </c>
      <c r="K1330" s="70">
        <f t="shared" si="193"/>
        <v>17597.677638095251</v>
      </c>
      <c r="L1330" s="70">
        <f t="shared" si="193"/>
        <v>37994.985809523801</v>
      </c>
      <c r="M1330" s="70">
        <f t="shared" si="193"/>
        <v>2041.3817542857146</v>
      </c>
      <c r="N1330" s="52">
        <f t="shared" si="185"/>
        <v>0.64434490489495233</v>
      </c>
    </row>
    <row r="1331" spans="1:14" x14ac:dyDescent="0.2">
      <c r="A1331" s="338" t="s">
        <v>1977</v>
      </c>
      <c r="B1331" s="339"/>
      <c r="C1331" s="339"/>
      <c r="D1331" s="339"/>
      <c r="E1331" s="339"/>
      <c r="F1331" s="339"/>
      <c r="G1331" s="339"/>
      <c r="H1331" s="339"/>
      <c r="I1331" s="339"/>
      <c r="J1331" s="339"/>
      <c r="K1331" s="339"/>
      <c r="L1331" s="339"/>
      <c r="M1331" s="339"/>
      <c r="N1331" s="340"/>
    </row>
    <row r="1332" spans="1:14" x14ac:dyDescent="0.2">
      <c r="A1332" s="57">
        <v>1</v>
      </c>
      <c r="B1332" s="44">
        <v>9</v>
      </c>
      <c r="C1332" s="57" t="s">
        <v>1578</v>
      </c>
      <c r="D1332" s="240">
        <v>2589.1999999999998</v>
      </c>
      <c r="E1332" s="57"/>
      <c r="F1332" s="60"/>
      <c r="G1332" s="57">
        <f>'дератизація '!C1332+'дератизація '!D1332+'дератизація '!E1332</f>
        <v>2589.1999999999998</v>
      </c>
      <c r="H1332" s="57">
        <v>201</v>
      </c>
      <c r="I1332" s="54">
        <f>H1332/840</f>
        <v>0.2392857142857143</v>
      </c>
      <c r="J1332" s="54">
        <f>I1332*3680</f>
        <v>880.57142857142856</v>
      </c>
      <c r="K1332" s="54">
        <f>J1332*0.22</f>
        <v>193.72571428571428</v>
      </c>
      <c r="L1332" s="245">
        <f t="shared" ref="L1332:L1363" si="194">J1332*0.31</f>
        <v>272.97714285714284</v>
      </c>
      <c r="M1332" s="245">
        <v>23.871142857142861</v>
      </c>
      <c r="N1332" s="56">
        <f>(J1332+K1332+L1332+M1332)/D1332</f>
        <v>0.52956335106265584</v>
      </c>
    </row>
    <row r="1333" spans="1:14" x14ac:dyDescent="0.2">
      <c r="A1333" s="57">
        <f>A1332+1</f>
        <v>2</v>
      </c>
      <c r="B1333" s="44">
        <v>5</v>
      </c>
      <c r="C1333" s="57" t="s">
        <v>1579</v>
      </c>
      <c r="D1333" s="240">
        <v>3208.2</v>
      </c>
      <c r="E1333" s="59"/>
      <c r="F1333" s="60"/>
      <c r="G1333" s="57">
        <f t="shared" ref="G1333:G1339" si="195">D1333+E1333+F1333</f>
        <v>3208.2</v>
      </c>
      <c r="H1333" s="57">
        <v>293</v>
      </c>
      <c r="I1333" s="54">
        <f t="shared" ref="I1333:I1384" si="196">H1333/840</f>
        <v>0.34880952380952379</v>
      </c>
      <c r="J1333" s="54">
        <f>I1333*3680</f>
        <v>1283.6190476190475</v>
      </c>
      <c r="K1333" s="54">
        <f t="shared" ref="K1333:K1382" si="197">J1333*0.22</f>
        <v>282.39619047619044</v>
      </c>
      <c r="L1333" s="245">
        <f t="shared" si="194"/>
        <v>397.92190476190473</v>
      </c>
      <c r="M1333" s="245">
        <v>34.797238095238093</v>
      </c>
      <c r="N1333" s="56">
        <f t="shared" ref="N1333:N1385" si="198">(J1333+K1333+L1333+M1333)/D1333</f>
        <v>0.62300803595548304</v>
      </c>
    </row>
    <row r="1334" spans="1:14" x14ac:dyDescent="0.2">
      <c r="A1334" s="57">
        <f t="shared" ref="A1334:A1384" si="199">A1333+1</f>
        <v>3</v>
      </c>
      <c r="B1334" s="44">
        <v>5</v>
      </c>
      <c r="C1334" s="57" t="s">
        <v>1978</v>
      </c>
      <c r="D1334" s="240">
        <v>7422.1</v>
      </c>
      <c r="E1334" s="59"/>
      <c r="F1334" s="60"/>
      <c r="G1334" s="57">
        <f t="shared" si="195"/>
        <v>7422.1</v>
      </c>
      <c r="H1334" s="57">
        <v>552.20000000000005</v>
      </c>
      <c r="I1334" s="54">
        <f t="shared" si="196"/>
        <v>0.6573809523809524</v>
      </c>
      <c r="J1334" s="54">
        <f t="shared" ref="J1334:J1384" si="200">I1334*3680</f>
        <v>2419.1619047619047</v>
      </c>
      <c r="K1334" s="54">
        <f t="shared" si="197"/>
        <v>532.21561904761904</v>
      </c>
      <c r="L1334" s="245">
        <f t="shared" si="194"/>
        <v>749.94019047619042</v>
      </c>
      <c r="M1334" s="245">
        <v>65.580323809523819</v>
      </c>
      <c r="N1334" s="56">
        <f t="shared" si="198"/>
        <v>0.5075245601777445</v>
      </c>
    </row>
    <row r="1335" spans="1:14" x14ac:dyDescent="0.2">
      <c r="A1335" s="57">
        <f t="shared" si="199"/>
        <v>4</v>
      </c>
      <c r="B1335" s="44">
        <v>5</v>
      </c>
      <c r="C1335" s="57" t="s">
        <v>1581</v>
      </c>
      <c r="D1335" s="240">
        <v>3200.7</v>
      </c>
      <c r="E1335" s="59">
        <v>43.2</v>
      </c>
      <c r="F1335" s="60"/>
      <c r="G1335" s="57">
        <f t="shared" si="195"/>
        <v>3243.8999999999996</v>
      </c>
      <c r="H1335" s="57">
        <v>307</v>
      </c>
      <c r="I1335" s="54">
        <f t="shared" si="196"/>
        <v>0.36547619047619045</v>
      </c>
      <c r="J1335" s="54">
        <f t="shared" si="200"/>
        <v>1344.952380952381</v>
      </c>
      <c r="K1335" s="54">
        <f t="shared" si="197"/>
        <v>295.88952380952384</v>
      </c>
      <c r="L1335" s="245">
        <f t="shared" si="194"/>
        <v>416.93523809523811</v>
      </c>
      <c r="M1335" s="245">
        <v>36.45990476190476</v>
      </c>
      <c r="N1335" s="56">
        <f t="shared" si="198"/>
        <v>0.65430594795483732</v>
      </c>
    </row>
    <row r="1336" spans="1:14" x14ac:dyDescent="0.2">
      <c r="A1336" s="57">
        <f t="shared" si="199"/>
        <v>5</v>
      </c>
      <c r="B1336" s="44">
        <v>5</v>
      </c>
      <c r="C1336" s="57" t="s">
        <v>1582</v>
      </c>
      <c r="D1336" s="240">
        <v>3204.9</v>
      </c>
      <c r="E1336" s="59"/>
      <c r="F1336" s="60"/>
      <c r="G1336" s="57">
        <f t="shared" si="195"/>
        <v>3204.9</v>
      </c>
      <c r="H1336" s="57">
        <v>307</v>
      </c>
      <c r="I1336" s="54">
        <f t="shared" si="196"/>
        <v>0.36547619047619045</v>
      </c>
      <c r="J1336" s="54">
        <f t="shared" si="200"/>
        <v>1344.952380952381</v>
      </c>
      <c r="K1336" s="54">
        <f t="shared" si="197"/>
        <v>295.88952380952384</v>
      </c>
      <c r="L1336" s="245">
        <f t="shared" si="194"/>
        <v>416.93523809523811</v>
      </c>
      <c r="M1336" s="245">
        <v>36.45990476190476</v>
      </c>
      <c r="N1336" s="56">
        <f t="shared" si="198"/>
        <v>0.65344848438923131</v>
      </c>
    </row>
    <row r="1337" spans="1:14" x14ac:dyDescent="0.2">
      <c r="A1337" s="57">
        <f t="shared" si="199"/>
        <v>6</v>
      </c>
      <c r="B1337" s="44">
        <v>5</v>
      </c>
      <c r="C1337" s="57" t="s">
        <v>1583</v>
      </c>
      <c r="D1337" s="240">
        <v>3188.3</v>
      </c>
      <c r="E1337" s="59"/>
      <c r="F1337" s="60"/>
      <c r="G1337" s="57">
        <f t="shared" si="195"/>
        <v>3188.3</v>
      </c>
      <c r="H1337" s="57">
        <v>309</v>
      </c>
      <c r="I1337" s="54">
        <f t="shared" si="196"/>
        <v>0.36785714285714288</v>
      </c>
      <c r="J1337" s="54">
        <f t="shared" si="200"/>
        <v>1353.7142857142858</v>
      </c>
      <c r="K1337" s="54">
        <f t="shared" si="197"/>
        <v>297.81714285714287</v>
      </c>
      <c r="L1337" s="245">
        <f t="shared" si="194"/>
        <v>419.6514285714286</v>
      </c>
      <c r="M1337" s="245">
        <v>36.697428571428574</v>
      </c>
      <c r="N1337" s="56">
        <f t="shared" si="198"/>
        <v>0.66112984528252861</v>
      </c>
    </row>
    <row r="1338" spans="1:14" x14ac:dyDescent="0.2">
      <c r="A1338" s="57">
        <f t="shared" si="199"/>
        <v>7</v>
      </c>
      <c r="B1338" s="44">
        <v>5</v>
      </c>
      <c r="C1338" s="57" t="s">
        <v>1584</v>
      </c>
      <c r="D1338" s="240">
        <v>3475.5</v>
      </c>
      <c r="E1338" s="59"/>
      <c r="F1338" s="60"/>
      <c r="G1338" s="57">
        <f t="shared" si="195"/>
        <v>3475.5</v>
      </c>
      <c r="H1338" s="57">
        <v>336</v>
      </c>
      <c r="I1338" s="54">
        <f t="shared" si="196"/>
        <v>0.4</v>
      </c>
      <c r="J1338" s="54">
        <f t="shared" si="200"/>
        <v>1472</v>
      </c>
      <c r="K1338" s="54">
        <f t="shared" si="197"/>
        <v>323.83999999999997</v>
      </c>
      <c r="L1338" s="245">
        <f t="shared" si="194"/>
        <v>456.32</v>
      </c>
      <c r="M1338" s="245">
        <v>39.904000000000003</v>
      </c>
      <c r="N1338" s="56">
        <f t="shared" si="198"/>
        <v>0.6594918716731405</v>
      </c>
    </row>
    <row r="1339" spans="1:14" x14ac:dyDescent="0.2">
      <c r="A1339" s="57">
        <f t="shared" si="199"/>
        <v>8</v>
      </c>
      <c r="B1339" s="44">
        <v>5</v>
      </c>
      <c r="C1339" s="57" t="s">
        <v>1979</v>
      </c>
      <c r="D1339" s="240">
        <v>3043.6</v>
      </c>
      <c r="E1339" s="59"/>
      <c r="F1339" s="60"/>
      <c r="G1339" s="57">
        <f t="shared" si="195"/>
        <v>3043.6</v>
      </c>
      <c r="H1339" s="57">
        <v>360</v>
      </c>
      <c r="I1339" s="54">
        <f t="shared" si="196"/>
        <v>0.42857142857142855</v>
      </c>
      <c r="J1339" s="54">
        <f t="shared" si="200"/>
        <v>1577.1428571428571</v>
      </c>
      <c r="K1339" s="54">
        <f t="shared" si="197"/>
        <v>346.97142857142859</v>
      </c>
      <c r="L1339" s="245">
        <f t="shared" si="194"/>
        <v>488.91428571428571</v>
      </c>
      <c r="M1339" s="245">
        <v>42.754285714285714</v>
      </c>
      <c r="N1339" s="56">
        <f t="shared" si="198"/>
        <v>0.8068678069203763</v>
      </c>
    </row>
    <row r="1340" spans="1:14" x14ac:dyDescent="0.2">
      <c r="A1340" s="57">
        <f t="shared" si="199"/>
        <v>9</v>
      </c>
      <c r="B1340" s="44">
        <v>9</v>
      </c>
      <c r="C1340" s="57" t="s">
        <v>1585</v>
      </c>
      <c r="D1340" s="240">
        <v>7039.4</v>
      </c>
      <c r="E1340" s="59"/>
      <c r="F1340" s="60"/>
      <c r="G1340" s="57">
        <f t="shared" ref="G1340:G1384" si="201">D1340+E1340+F1340</f>
        <v>7039.4</v>
      </c>
      <c r="H1340" s="57">
        <v>514</v>
      </c>
      <c r="I1340" s="54">
        <f t="shared" si="196"/>
        <v>0.61190476190476195</v>
      </c>
      <c r="J1340" s="54">
        <f t="shared" si="200"/>
        <v>2251.8095238095239</v>
      </c>
      <c r="K1340" s="54">
        <f t="shared" si="197"/>
        <v>495.39809523809527</v>
      </c>
      <c r="L1340" s="245">
        <f t="shared" si="194"/>
        <v>698.06095238095236</v>
      </c>
      <c r="M1340" s="245">
        <v>61.043619047619053</v>
      </c>
      <c r="N1340" s="56">
        <f t="shared" si="198"/>
        <v>0.49809816042222216</v>
      </c>
    </row>
    <row r="1341" spans="1:14" x14ac:dyDescent="0.2">
      <c r="A1341" s="57">
        <f t="shared" si="199"/>
        <v>10</v>
      </c>
      <c r="B1341" s="44">
        <v>5</v>
      </c>
      <c r="C1341" s="57" t="s">
        <v>1586</v>
      </c>
      <c r="D1341" s="240">
        <v>10010.700000000001</v>
      </c>
      <c r="E1341" s="59">
        <v>269</v>
      </c>
      <c r="F1341" s="60"/>
      <c r="G1341" s="57">
        <f t="shared" si="201"/>
        <v>10279.700000000001</v>
      </c>
      <c r="H1341" s="57">
        <v>1005.5</v>
      </c>
      <c r="I1341" s="54">
        <f t="shared" si="196"/>
        <v>1.1970238095238095</v>
      </c>
      <c r="J1341" s="54">
        <f t="shared" si="200"/>
        <v>4405.0476190476193</v>
      </c>
      <c r="K1341" s="54">
        <f t="shared" si="197"/>
        <v>969.11047619047622</v>
      </c>
      <c r="L1341" s="245">
        <f t="shared" si="194"/>
        <v>1365.564761904762</v>
      </c>
      <c r="M1341" s="245">
        <v>119.41509523809525</v>
      </c>
      <c r="N1341" s="56">
        <f t="shared" si="198"/>
        <v>0.68518065194051891</v>
      </c>
    </row>
    <row r="1342" spans="1:14" x14ac:dyDescent="0.2">
      <c r="A1342" s="57">
        <f t="shared" si="199"/>
        <v>11</v>
      </c>
      <c r="B1342" s="44">
        <v>5</v>
      </c>
      <c r="C1342" s="57" t="s">
        <v>1587</v>
      </c>
      <c r="D1342" s="240">
        <v>9985.1</v>
      </c>
      <c r="E1342" s="59">
        <v>248.8</v>
      </c>
      <c r="F1342" s="60"/>
      <c r="G1342" s="57">
        <f t="shared" si="201"/>
        <v>10233.9</v>
      </c>
      <c r="H1342" s="57">
        <v>962.5</v>
      </c>
      <c r="I1342" s="54">
        <f t="shared" si="196"/>
        <v>1.1458333333333333</v>
      </c>
      <c r="J1342" s="54">
        <f t="shared" si="200"/>
        <v>4216.6666666666661</v>
      </c>
      <c r="K1342" s="54">
        <f t="shared" si="197"/>
        <v>927.66666666666652</v>
      </c>
      <c r="L1342" s="245">
        <f t="shared" si="194"/>
        <v>1307.1666666666665</v>
      </c>
      <c r="M1342" s="245">
        <v>114.30833333333334</v>
      </c>
      <c r="N1342" s="56">
        <f t="shared" si="198"/>
        <v>0.65756059862528482</v>
      </c>
    </row>
    <row r="1343" spans="1:14" x14ac:dyDescent="0.2">
      <c r="A1343" s="57">
        <f t="shared" si="199"/>
        <v>12</v>
      </c>
      <c r="B1343" s="44">
        <v>5</v>
      </c>
      <c r="C1343" s="57" t="s">
        <v>1980</v>
      </c>
      <c r="D1343" s="240">
        <v>4399.7</v>
      </c>
      <c r="E1343" s="59"/>
      <c r="F1343" s="60"/>
      <c r="G1343" s="57">
        <f t="shared" si="201"/>
        <v>4399.7</v>
      </c>
      <c r="H1343" s="57">
        <v>417</v>
      </c>
      <c r="I1343" s="54">
        <f t="shared" si="196"/>
        <v>0.49642857142857144</v>
      </c>
      <c r="J1343" s="54">
        <f t="shared" si="200"/>
        <v>1826.8571428571429</v>
      </c>
      <c r="K1343" s="54">
        <f t="shared" si="197"/>
        <v>401.90857142857146</v>
      </c>
      <c r="L1343" s="245">
        <f t="shared" si="194"/>
        <v>566.3257142857143</v>
      </c>
      <c r="M1343" s="245">
        <v>49.523714285714291</v>
      </c>
      <c r="N1343" s="56">
        <f t="shared" si="198"/>
        <v>0.64654752434419238</v>
      </c>
    </row>
    <row r="1344" spans="1:14" x14ac:dyDescent="0.2">
      <c r="A1344" s="57">
        <f t="shared" si="199"/>
        <v>13</v>
      </c>
      <c r="B1344" s="44">
        <v>5</v>
      </c>
      <c r="C1344" s="57" t="s">
        <v>1588</v>
      </c>
      <c r="D1344" s="240">
        <v>4393.8999999999996</v>
      </c>
      <c r="E1344" s="59"/>
      <c r="F1344" s="60"/>
      <c r="G1344" s="57">
        <f t="shared" si="201"/>
        <v>4393.8999999999996</v>
      </c>
      <c r="H1344" s="57">
        <v>417</v>
      </c>
      <c r="I1344" s="54">
        <f t="shared" si="196"/>
        <v>0.49642857142857144</v>
      </c>
      <c r="J1344" s="54">
        <f t="shared" si="200"/>
        <v>1826.8571428571429</v>
      </c>
      <c r="K1344" s="54">
        <f t="shared" si="197"/>
        <v>401.90857142857146</v>
      </c>
      <c r="L1344" s="245">
        <f t="shared" si="194"/>
        <v>566.3257142857143</v>
      </c>
      <c r="M1344" s="245">
        <v>49.523714285714291</v>
      </c>
      <c r="N1344" s="56">
        <f t="shared" si="198"/>
        <v>0.64740097472795088</v>
      </c>
    </row>
    <row r="1345" spans="1:14" x14ac:dyDescent="0.2">
      <c r="A1345" s="57">
        <f t="shared" si="199"/>
        <v>14</v>
      </c>
      <c r="B1345" s="44">
        <v>9</v>
      </c>
      <c r="C1345" s="57" t="s">
        <v>1589</v>
      </c>
      <c r="D1345" s="240">
        <v>13614.8</v>
      </c>
      <c r="E1345" s="59"/>
      <c r="F1345" s="60"/>
      <c r="G1345" s="57">
        <f t="shared" si="201"/>
        <v>13614.8</v>
      </c>
      <c r="H1345" s="57">
        <v>1320</v>
      </c>
      <c r="I1345" s="54">
        <f t="shared" si="196"/>
        <v>1.5714285714285714</v>
      </c>
      <c r="J1345" s="54">
        <f t="shared" si="200"/>
        <v>5782.8571428571431</v>
      </c>
      <c r="K1345" s="54">
        <f t="shared" si="197"/>
        <v>1272.2285714285715</v>
      </c>
      <c r="L1345" s="245">
        <f t="shared" si="194"/>
        <v>1792.6857142857143</v>
      </c>
      <c r="M1345" s="245">
        <v>156.7657142857143</v>
      </c>
      <c r="N1345" s="56">
        <f t="shared" si="198"/>
        <v>0.66137858381005554</v>
      </c>
    </row>
    <row r="1346" spans="1:14" x14ac:dyDescent="0.2">
      <c r="A1346" s="57">
        <f t="shared" si="199"/>
        <v>15</v>
      </c>
      <c r="B1346" s="44">
        <v>9</v>
      </c>
      <c r="C1346" s="57" t="s">
        <v>1590</v>
      </c>
      <c r="D1346" s="240">
        <v>3086.6</v>
      </c>
      <c r="E1346" s="59"/>
      <c r="F1346" s="60"/>
      <c r="G1346" s="57">
        <f t="shared" si="201"/>
        <v>3086.6</v>
      </c>
      <c r="H1346" s="57">
        <v>156.5</v>
      </c>
      <c r="I1346" s="54">
        <f t="shared" si="196"/>
        <v>0.18630952380952381</v>
      </c>
      <c r="J1346" s="54">
        <f t="shared" si="200"/>
        <v>685.61904761904759</v>
      </c>
      <c r="K1346" s="54">
        <f t="shared" si="197"/>
        <v>150.83619047619047</v>
      </c>
      <c r="L1346" s="245">
        <f t="shared" si="194"/>
        <v>212.54190476190476</v>
      </c>
      <c r="M1346" s="245">
        <v>18.586238095238098</v>
      </c>
      <c r="N1346" s="56">
        <f t="shared" si="198"/>
        <v>0.34587681622250399</v>
      </c>
    </row>
    <row r="1347" spans="1:14" x14ac:dyDescent="0.2">
      <c r="A1347" s="57">
        <f t="shared" si="199"/>
        <v>16</v>
      </c>
      <c r="B1347" s="44">
        <v>9</v>
      </c>
      <c r="C1347" s="57" t="s">
        <v>1591</v>
      </c>
      <c r="D1347" s="240">
        <v>3011.7</v>
      </c>
      <c r="E1347" s="59"/>
      <c r="F1347" s="60"/>
      <c r="G1347" s="57">
        <f t="shared" si="201"/>
        <v>3011.7</v>
      </c>
      <c r="H1347" s="57">
        <v>156.5</v>
      </c>
      <c r="I1347" s="54">
        <f t="shared" si="196"/>
        <v>0.18630952380952381</v>
      </c>
      <c r="J1347" s="54">
        <f t="shared" si="200"/>
        <v>685.61904761904759</v>
      </c>
      <c r="K1347" s="54">
        <f t="shared" si="197"/>
        <v>150.83619047619047</v>
      </c>
      <c r="L1347" s="245">
        <f t="shared" si="194"/>
        <v>212.54190476190476</v>
      </c>
      <c r="M1347" s="245">
        <v>18.586238095238098</v>
      </c>
      <c r="N1347" s="56">
        <f t="shared" si="198"/>
        <v>0.35447866020931063</v>
      </c>
    </row>
    <row r="1348" spans="1:14" x14ac:dyDescent="0.2">
      <c r="A1348" s="57">
        <f t="shared" si="199"/>
        <v>17</v>
      </c>
      <c r="B1348" s="44">
        <v>5</v>
      </c>
      <c r="C1348" s="57" t="s">
        <v>1592</v>
      </c>
      <c r="D1348" s="240">
        <v>4401.5</v>
      </c>
      <c r="E1348" s="59"/>
      <c r="F1348" s="60"/>
      <c r="G1348" s="57">
        <f t="shared" si="201"/>
        <v>4401.5</v>
      </c>
      <c r="H1348" s="57">
        <v>345</v>
      </c>
      <c r="I1348" s="54">
        <f t="shared" si="196"/>
        <v>0.4107142857142857</v>
      </c>
      <c r="J1348" s="54">
        <f t="shared" si="200"/>
        <v>1511.4285714285713</v>
      </c>
      <c r="K1348" s="54">
        <f t="shared" si="197"/>
        <v>332.51428571428568</v>
      </c>
      <c r="L1348" s="245">
        <f t="shared" si="194"/>
        <v>468.54285714285709</v>
      </c>
      <c r="M1348" s="245">
        <v>40.972857142857144</v>
      </c>
      <c r="N1348" s="56">
        <f t="shared" si="198"/>
        <v>0.53469466577952318</v>
      </c>
    </row>
    <row r="1349" spans="1:14" x14ac:dyDescent="0.2">
      <c r="A1349" s="57">
        <f t="shared" si="199"/>
        <v>18</v>
      </c>
      <c r="B1349" s="44">
        <v>5</v>
      </c>
      <c r="C1349" s="57" t="s">
        <v>1593</v>
      </c>
      <c r="D1349" s="240">
        <v>4380.8999999999996</v>
      </c>
      <c r="E1349" s="59"/>
      <c r="F1349" s="60"/>
      <c r="G1349" s="57">
        <f t="shared" si="201"/>
        <v>4380.8999999999996</v>
      </c>
      <c r="H1349" s="57">
        <v>287.5</v>
      </c>
      <c r="I1349" s="54">
        <f t="shared" si="196"/>
        <v>0.34226190476190477</v>
      </c>
      <c r="J1349" s="54">
        <f t="shared" si="200"/>
        <v>1259.5238095238096</v>
      </c>
      <c r="K1349" s="54">
        <f t="shared" si="197"/>
        <v>277.09523809523813</v>
      </c>
      <c r="L1349" s="245">
        <f t="shared" si="194"/>
        <v>390.45238095238096</v>
      </c>
      <c r="M1349" s="245">
        <v>34.144047619047619</v>
      </c>
      <c r="N1349" s="56">
        <f t="shared" si="198"/>
        <v>0.44767410262514012</v>
      </c>
    </row>
    <row r="1350" spans="1:14" x14ac:dyDescent="0.2">
      <c r="A1350" s="57">
        <f t="shared" si="199"/>
        <v>19</v>
      </c>
      <c r="B1350" s="46">
        <v>9</v>
      </c>
      <c r="C1350" s="57" t="s">
        <v>1595</v>
      </c>
      <c r="D1350" s="240">
        <v>9529.6</v>
      </c>
      <c r="E1350" s="59"/>
      <c r="F1350" s="60"/>
      <c r="G1350" s="57">
        <f t="shared" si="201"/>
        <v>9529.6</v>
      </c>
      <c r="H1350" s="57">
        <v>900</v>
      </c>
      <c r="I1350" s="54">
        <f t="shared" si="196"/>
        <v>1.0714285714285714</v>
      </c>
      <c r="J1350" s="54">
        <f t="shared" si="200"/>
        <v>3942.8571428571427</v>
      </c>
      <c r="K1350" s="54">
        <f t="shared" si="197"/>
        <v>867.42857142857144</v>
      </c>
      <c r="L1350" s="245">
        <f t="shared" si="194"/>
        <v>1222.2857142857142</v>
      </c>
      <c r="M1350" s="245">
        <v>106.88571428571429</v>
      </c>
      <c r="N1350" s="56">
        <f t="shared" si="198"/>
        <v>0.64425129521251068</v>
      </c>
    </row>
    <row r="1351" spans="1:14" x14ac:dyDescent="0.2">
      <c r="A1351" s="57">
        <f t="shared" si="199"/>
        <v>20</v>
      </c>
      <c r="B1351" s="44">
        <v>9</v>
      </c>
      <c r="C1351" s="57" t="s">
        <v>1596</v>
      </c>
      <c r="D1351" s="240">
        <v>1989.5</v>
      </c>
      <c r="E1351" s="59"/>
      <c r="F1351" s="60"/>
      <c r="G1351" s="57">
        <f t="shared" si="201"/>
        <v>1989.5</v>
      </c>
      <c r="H1351" s="57">
        <v>223</v>
      </c>
      <c r="I1351" s="54">
        <f t="shared" si="196"/>
        <v>0.26547619047619048</v>
      </c>
      <c r="J1351" s="54">
        <f t="shared" si="200"/>
        <v>976.95238095238096</v>
      </c>
      <c r="K1351" s="54">
        <f t="shared" si="197"/>
        <v>214.9295238095238</v>
      </c>
      <c r="L1351" s="245">
        <f t="shared" si="194"/>
        <v>302.85523809523812</v>
      </c>
      <c r="M1351" s="245">
        <v>26.483904761904764</v>
      </c>
      <c r="N1351" s="56">
        <f t="shared" si="198"/>
        <v>0.76462480403068489</v>
      </c>
    </row>
    <row r="1352" spans="1:14" x14ac:dyDescent="0.2">
      <c r="A1352" s="57">
        <f t="shared" si="199"/>
        <v>21</v>
      </c>
      <c r="B1352" s="44">
        <v>9</v>
      </c>
      <c r="C1352" s="57" t="s">
        <v>1597</v>
      </c>
      <c r="D1352" s="240">
        <v>2017.8</v>
      </c>
      <c r="E1352" s="59"/>
      <c r="F1352" s="60"/>
      <c r="G1352" s="57">
        <f t="shared" si="201"/>
        <v>2017.8</v>
      </c>
      <c r="H1352" s="57">
        <v>223</v>
      </c>
      <c r="I1352" s="54">
        <f t="shared" si="196"/>
        <v>0.26547619047619048</v>
      </c>
      <c r="J1352" s="54">
        <f t="shared" si="200"/>
        <v>976.95238095238096</v>
      </c>
      <c r="K1352" s="54">
        <f t="shared" si="197"/>
        <v>214.9295238095238</v>
      </c>
      <c r="L1352" s="245">
        <f t="shared" si="194"/>
        <v>302.85523809523812</v>
      </c>
      <c r="M1352" s="245">
        <v>26.483904761904764</v>
      </c>
      <c r="N1352" s="56">
        <f t="shared" si="198"/>
        <v>0.75390080663051229</v>
      </c>
    </row>
    <row r="1353" spans="1:14" x14ac:dyDescent="0.2">
      <c r="A1353" s="57">
        <f t="shared" si="199"/>
        <v>22</v>
      </c>
      <c r="B1353" s="44">
        <v>9</v>
      </c>
      <c r="C1353" s="57" t="s">
        <v>1598</v>
      </c>
      <c r="D1353" s="240">
        <v>2036.7</v>
      </c>
      <c r="E1353" s="59"/>
      <c r="F1353" s="60"/>
      <c r="G1353" s="57">
        <f t="shared" si="201"/>
        <v>2036.7</v>
      </c>
      <c r="H1353" s="57">
        <v>223</v>
      </c>
      <c r="I1353" s="54">
        <f t="shared" si="196"/>
        <v>0.26547619047619048</v>
      </c>
      <c r="J1353" s="54">
        <f t="shared" si="200"/>
        <v>976.95238095238096</v>
      </c>
      <c r="K1353" s="54">
        <f t="shared" si="197"/>
        <v>214.9295238095238</v>
      </c>
      <c r="L1353" s="245">
        <f t="shared" si="194"/>
        <v>302.85523809523812</v>
      </c>
      <c r="M1353" s="245">
        <v>26.483904761904764</v>
      </c>
      <c r="N1353" s="56">
        <f t="shared" si="198"/>
        <v>0.74690482035599137</v>
      </c>
    </row>
    <row r="1354" spans="1:14" x14ac:dyDescent="0.2">
      <c r="A1354" s="57">
        <f t="shared" si="199"/>
        <v>23</v>
      </c>
      <c r="B1354" s="44">
        <v>9</v>
      </c>
      <c r="C1354" s="57" t="s">
        <v>1599</v>
      </c>
      <c r="D1354" s="240">
        <v>1983.9</v>
      </c>
      <c r="E1354" s="59"/>
      <c r="F1354" s="60"/>
      <c r="G1354" s="57">
        <f t="shared" si="201"/>
        <v>1983.9</v>
      </c>
      <c r="H1354" s="57">
        <v>223</v>
      </c>
      <c r="I1354" s="54">
        <f t="shared" si="196"/>
        <v>0.26547619047619048</v>
      </c>
      <c r="J1354" s="54">
        <f t="shared" si="200"/>
        <v>976.95238095238096</v>
      </c>
      <c r="K1354" s="54">
        <f t="shared" si="197"/>
        <v>214.9295238095238</v>
      </c>
      <c r="L1354" s="245">
        <f t="shared" si="194"/>
        <v>302.85523809523812</v>
      </c>
      <c r="M1354" s="245">
        <v>26.483904761904764</v>
      </c>
      <c r="N1354" s="56">
        <f t="shared" si="198"/>
        <v>0.76678312798984194</v>
      </c>
    </row>
    <row r="1355" spans="1:14" x14ac:dyDescent="0.2">
      <c r="A1355" s="57">
        <f t="shared" si="199"/>
        <v>24</v>
      </c>
      <c r="B1355" s="44">
        <v>5</v>
      </c>
      <c r="C1355" s="57" t="s">
        <v>1600</v>
      </c>
      <c r="D1355" s="240">
        <v>5840.7</v>
      </c>
      <c r="E1355" s="59"/>
      <c r="F1355" s="60"/>
      <c r="G1355" s="57">
        <f t="shared" si="201"/>
        <v>5840.7</v>
      </c>
      <c r="H1355" s="57">
        <v>555</v>
      </c>
      <c r="I1355" s="54">
        <f t="shared" si="196"/>
        <v>0.6607142857142857</v>
      </c>
      <c r="J1355" s="54">
        <f t="shared" si="200"/>
        <v>2431.4285714285716</v>
      </c>
      <c r="K1355" s="54">
        <f t="shared" si="197"/>
        <v>534.91428571428571</v>
      </c>
      <c r="L1355" s="245">
        <f t="shared" si="194"/>
        <v>753.74285714285713</v>
      </c>
      <c r="M1355" s="245">
        <v>65.912857142857149</v>
      </c>
      <c r="N1355" s="56">
        <f t="shared" si="198"/>
        <v>0.64820973024270578</v>
      </c>
    </row>
    <row r="1356" spans="1:14" x14ac:dyDescent="0.2">
      <c r="A1356" s="57">
        <f t="shared" si="199"/>
        <v>25</v>
      </c>
      <c r="B1356" s="44">
        <v>5</v>
      </c>
      <c r="C1356" s="57" t="s">
        <v>1601</v>
      </c>
      <c r="D1356" s="240">
        <v>6026.6</v>
      </c>
      <c r="E1356" s="59"/>
      <c r="F1356" s="60"/>
      <c r="G1356" s="57">
        <f t="shared" si="201"/>
        <v>6026.6</v>
      </c>
      <c r="H1356" s="57">
        <v>555</v>
      </c>
      <c r="I1356" s="54">
        <f t="shared" si="196"/>
        <v>0.6607142857142857</v>
      </c>
      <c r="J1356" s="54">
        <f t="shared" si="200"/>
        <v>2431.4285714285716</v>
      </c>
      <c r="K1356" s="54">
        <f t="shared" si="197"/>
        <v>534.91428571428571</v>
      </c>
      <c r="L1356" s="245">
        <f t="shared" si="194"/>
        <v>753.74285714285713</v>
      </c>
      <c r="M1356" s="245">
        <v>65.912857142857149</v>
      </c>
      <c r="N1356" s="56">
        <f t="shared" si="198"/>
        <v>0.62821467683744925</v>
      </c>
    </row>
    <row r="1357" spans="1:14" x14ac:dyDescent="0.2">
      <c r="A1357" s="57">
        <f t="shared" si="199"/>
        <v>26</v>
      </c>
      <c r="B1357" s="44">
        <v>5</v>
      </c>
      <c r="C1357" s="57" t="s">
        <v>1602</v>
      </c>
      <c r="D1357" s="240">
        <v>5850.8</v>
      </c>
      <c r="E1357" s="59"/>
      <c r="F1357" s="60"/>
      <c r="G1357" s="57">
        <f t="shared" si="201"/>
        <v>5850.8</v>
      </c>
      <c r="H1357" s="57">
        <v>555</v>
      </c>
      <c r="I1357" s="54">
        <f t="shared" si="196"/>
        <v>0.6607142857142857</v>
      </c>
      <c r="J1357" s="54">
        <f t="shared" si="200"/>
        <v>2431.4285714285716</v>
      </c>
      <c r="K1357" s="54">
        <f t="shared" si="197"/>
        <v>534.91428571428571</v>
      </c>
      <c r="L1357" s="245">
        <f t="shared" si="194"/>
        <v>753.74285714285713</v>
      </c>
      <c r="M1357" s="245">
        <v>65.912857142857149</v>
      </c>
      <c r="N1357" s="56">
        <f t="shared" si="198"/>
        <v>0.64709075193624321</v>
      </c>
    </row>
    <row r="1358" spans="1:14" x14ac:dyDescent="0.2">
      <c r="A1358" s="57">
        <f t="shared" si="199"/>
        <v>27</v>
      </c>
      <c r="B1358" s="44">
        <v>9</v>
      </c>
      <c r="C1358" s="57" t="s">
        <v>1603</v>
      </c>
      <c r="D1358" s="240">
        <v>7972.6</v>
      </c>
      <c r="E1358" s="59"/>
      <c r="F1358" s="60"/>
      <c r="G1358" s="57">
        <f t="shared" si="201"/>
        <v>7972.6</v>
      </c>
      <c r="H1358" s="57">
        <v>948</v>
      </c>
      <c r="I1358" s="54">
        <f t="shared" si="196"/>
        <v>1.1285714285714286</v>
      </c>
      <c r="J1358" s="54">
        <f t="shared" si="200"/>
        <v>4153.1428571428569</v>
      </c>
      <c r="K1358" s="54">
        <f t="shared" si="197"/>
        <v>913.69142857142856</v>
      </c>
      <c r="L1358" s="245">
        <f t="shared" si="194"/>
        <v>1287.4742857142855</v>
      </c>
      <c r="M1358" s="245">
        <v>112.58628571428572</v>
      </c>
      <c r="N1358" s="56">
        <f t="shared" si="198"/>
        <v>0.81114001168287087</v>
      </c>
    </row>
    <row r="1359" spans="1:14" x14ac:dyDescent="0.2">
      <c r="A1359" s="57">
        <f t="shared" si="199"/>
        <v>28</v>
      </c>
      <c r="B1359" s="44">
        <v>5</v>
      </c>
      <c r="C1359" s="57" t="s">
        <v>1604</v>
      </c>
      <c r="D1359" s="240">
        <v>4276.3</v>
      </c>
      <c r="E1359" s="59"/>
      <c r="F1359" s="60"/>
      <c r="G1359" s="57">
        <f t="shared" si="201"/>
        <v>4276.3</v>
      </c>
      <c r="H1359" s="57">
        <v>411</v>
      </c>
      <c r="I1359" s="54">
        <f t="shared" si="196"/>
        <v>0.48928571428571427</v>
      </c>
      <c r="J1359" s="54">
        <f t="shared" si="200"/>
        <v>1800.5714285714284</v>
      </c>
      <c r="K1359" s="54">
        <f t="shared" si="197"/>
        <v>396.12571428571425</v>
      </c>
      <c r="L1359" s="245">
        <f t="shared" si="194"/>
        <v>558.17714285714283</v>
      </c>
      <c r="M1359" s="245">
        <v>48.811142857142855</v>
      </c>
      <c r="N1359" s="56">
        <f t="shared" si="198"/>
        <v>0.65563347486645662</v>
      </c>
    </row>
    <row r="1360" spans="1:14" x14ac:dyDescent="0.2">
      <c r="A1360" s="57">
        <f t="shared" si="199"/>
        <v>29</v>
      </c>
      <c r="B1360" s="44">
        <v>5</v>
      </c>
      <c r="C1360" s="57" t="s">
        <v>1605</v>
      </c>
      <c r="D1360" s="240">
        <v>4367.5</v>
      </c>
      <c r="E1360" s="59"/>
      <c r="F1360" s="60"/>
      <c r="G1360" s="57">
        <f t="shared" si="201"/>
        <v>4367.5</v>
      </c>
      <c r="H1360" s="57">
        <v>396</v>
      </c>
      <c r="I1360" s="54">
        <f t="shared" si="196"/>
        <v>0.47142857142857142</v>
      </c>
      <c r="J1360" s="54">
        <f t="shared" si="200"/>
        <v>1734.8571428571429</v>
      </c>
      <c r="K1360" s="54">
        <f t="shared" si="197"/>
        <v>381.66857142857145</v>
      </c>
      <c r="L1360" s="245">
        <f t="shared" si="194"/>
        <v>537.80571428571432</v>
      </c>
      <c r="M1360" s="245">
        <v>47.029714285714284</v>
      </c>
      <c r="N1360" s="56">
        <f t="shared" si="198"/>
        <v>0.61851428571428579</v>
      </c>
    </row>
    <row r="1361" spans="1:14" x14ac:dyDescent="0.2">
      <c r="A1361" s="57">
        <f t="shared" si="199"/>
        <v>30</v>
      </c>
      <c r="B1361" s="44">
        <v>9</v>
      </c>
      <c r="C1361" s="57" t="s">
        <v>1606</v>
      </c>
      <c r="D1361" s="240">
        <v>4175.8999999999996</v>
      </c>
      <c r="E1361" s="59"/>
      <c r="F1361" s="60"/>
      <c r="G1361" s="57">
        <f t="shared" si="201"/>
        <v>4175.8999999999996</v>
      </c>
      <c r="H1361" s="57">
        <v>470</v>
      </c>
      <c r="I1361" s="54">
        <f t="shared" si="196"/>
        <v>0.55952380952380953</v>
      </c>
      <c r="J1361" s="54">
        <f t="shared" si="200"/>
        <v>2059.0476190476193</v>
      </c>
      <c r="K1361" s="54">
        <f t="shared" si="197"/>
        <v>452.99047619047622</v>
      </c>
      <c r="L1361" s="245">
        <f t="shared" si="194"/>
        <v>638.30476190476202</v>
      </c>
      <c r="M1361" s="245">
        <v>55.818095238095239</v>
      </c>
      <c r="N1361" s="56">
        <f t="shared" si="198"/>
        <v>0.76777723422039634</v>
      </c>
    </row>
    <row r="1362" spans="1:14" x14ac:dyDescent="0.2">
      <c r="A1362" s="57">
        <f t="shared" si="199"/>
        <v>31</v>
      </c>
      <c r="B1362" s="44">
        <v>9</v>
      </c>
      <c r="C1362" s="57" t="s">
        <v>1607</v>
      </c>
      <c r="D1362" s="240">
        <v>12124</v>
      </c>
      <c r="E1362" s="59"/>
      <c r="F1362" s="60"/>
      <c r="G1362" s="57">
        <f t="shared" si="201"/>
        <v>12124</v>
      </c>
      <c r="H1362" s="57">
        <v>1502</v>
      </c>
      <c r="I1362" s="54">
        <f t="shared" si="196"/>
        <v>1.7880952380952382</v>
      </c>
      <c r="J1362" s="54">
        <f t="shared" si="200"/>
        <v>6580.1904761904761</v>
      </c>
      <c r="K1362" s="54">
        <f t="shared" si="197"/>
        <v>1447.6419047619047</v>
      </c>
      <c r="L1362" s="245">
        <f t="shared" si="194"/>
        <v>2039.8590476190475</v>
      </c>
      <c r="M1362" s="245">
        <v>178.38038095238096</v>
      </c>
      <c r="N1362" s="56">
        <f t="shared" si="198"/>
        <v>0.84510654977926514</v>
      </c>
    </row>
    <row r="1363" spans="1:14" x14ac:dyDescent="0.2">
      <c r="A1363" s="57">
        <f t="shared" si="199"/>
        <v>32</v>
      </c>
      <c r="B1363" s="44">
        <v>5</v>
      </c>
      <c r="C1363" s="57" t="s">
        <v>1608</v>
      </c>
      <c r="D1363" s="240">
        <v>5787.7</v>
      </c>
      <c r="E1363" s="59"/>
      <c r="F1363" s="60"/>
      <c r="G1363" s="57">
        <f t="shared" si="201"/>
        <v>5787.7</v>
      </c>
      <c r="H1363" s="57">
        <v>559</v>
      </c>
      <c r="I1363" s="54">
        <f t="shared" si="196"/>
        <v>0.66547619047619044</v>
      </c>
      <c r="J1363" s="54">
        <f t="shared" si="200"/>
        <v>2448.9523809523807</v>
      </c>
      <c r="K1363" s="54">
        <f t="shared" si="197"/>
        <v>538.76952380952378</v>
      </c>
      <c r="L1363" s="245">
        <f t="shared" si="194"/>
        <v>759.175238095238</v>
      </c>
      <c r="M1363" s="245">
        <v>66.387904761904764</v>
      </c>
      <c r="N1363" s="56">
        <f t="shared" si="198"/>
        <v>0.65886017720667067</v>
      </c>
    </row>
    <row r="1364" spans="1:14" x14ac:dyDescent="0.2">
      <c r="A1364" s="57">
        <f t="shared" si="199"/>
        <v>33</v>
      </c>
      <c r="B1364" s="44">
        <v>5</v>
      </c>
      <c r="C1364" s="57" t="s">
        <v>1609</v>
      </c>
      <c r="D1364" s="240">
        <v>4389.3999999999996</v>
      </c>
      <c r="E1364" s="59"/>
      <c r="F1364" s="60"/>
      <c r="G1364" s="57">
        <f t="shared" si="201"/>
        <v>4389.3999999999996</v>
      </c>
      <c r="H1364" s="57">
        <v>411</v>
      </c>
      <c r="I1364" s="54">
        <f t="shared" si="196"/>
        <v>0.48928571428571427</v>
      </c>
      <c r="J1364" s="54">
        <f t="shared" si="200"/>
        <v>1800.5714285714284</v>
      </c>
      <c r="K1364" s="54">
        <f t="shared" si="197"/>
        <v>396.12571428571425</v>
      </c>
      <c r="L1364" s="245">
        <f t="shared" ref="L1364:L1384" si="202">J1364*0.31</f>
        <v>558.17714285714283</v>
      </c>
      <c r="M1364" s="245">
        <v>48.811142857142855</v>
      </c>
      <c r="N1364" s="56">
        <f t="shared" si="198"/>
        <v>0.63874001653333679</v>
      </c>
    </row>
    <row r="1365" spans="1:14" x14ac:dyDescent="0.2">
      <c r="A1365" s="57">
        <f t="shared" si="199"/>
        <v>34</v>
      </c>
      <c r="B1365" s="44">
        <v>5</v>
      </c>
      <c r="C1365" s="57" t="s">
        <v>1981</v>
      </c>
      <c r="D1365" s="240">
        <v>4397.2</v>
      </c>
      <c r="E1365" s="59"/>
      <c r="F1365" s="60"/>
      <c r="G1365" s="57">
        <f t="shared" si="201"/>
        <v>4397.2</v>
      </c>
      <c r="H1365" s="57">
        <v>407</v>
      </c>
      <c r="I1365" s="54">
        <f t="shared" si="196"/>
        <v>0.48452380952380952</v>
      </c>
      <c r="J1365" s="54">
        <f t="shared" si="200"/>
        <v>1783.047619047619</v>
      </c>
      <c r="K1365" s="54">
        <f t="shared" si="197"/>
        <v>392.27047619047619</v>
      </c>
      <c r="L1365" s="245">
        <f t="shared" si="202"/>
        <v>552.74476190476184</v>
      </c>
      <c r="M1365" s="245">
        <v>48.33609523809524</v>
      </c>
      <c r="N1365" s="56">
        <f t="shared" si="198"/>
        <v>0.63140156289933425</v>
      </c>
    </row>
    <row r="1366" spans="1:14" x14ac:dyDescent="0.2">
      <c r="A1366" s="57">
        <f t="shared" si="199"/>
        <v>35</v>
      </c>
      <c r="B1366" s="44">
        <v>5</v>
      </c>
      <c r="C1366" s="57" t="s">
        <v>1610</v>
      </c>
      <c r="D1366" s="240">
        <v>4374.3999999999996</v>
      </c>
      <c r="E1366" s="59"/>
      <c r="F1366" s="60"/>
      <c r="G1366" s="57">
        <f t="shared" si="201"/>
        <v>4374.3999999999996</v>
      </c>
      <c r="H1366" s="57">
        <v>407</v>
      </c>
      <c r="I1366" s="54">
        <f t="shared" si="196"/>
        <v>0.48452380952380952</v>
      </c>
      <c r="J1366" s="54">
        <f t="shared" si="200"/>
        <v>1783.047619047619</v>
      </c>
      <c r="K1366" s="54">
        <f t="shared" si="197"/>
        <v>392.27047619047619</v>
      </c>
      <c r="L1366" s="245">
        <f t="shared" si="202"/>
        <v>552.74476190476184</v>
      </c>
      <c r="M1366" s="245">
        <v>48.33609523809524</v>
      </c>
      <c r="N1366" s="56">
        <f t="shared" si="198"/>
        <v>0.63469251837530916</v>
      </c>
    </row>
    <row r="1367" spans="1:14" x14ac:dyDescent="0.2">
      <c r="A1367" s="57">
        <f t="shared" si="199"/>
        <v>36</v>
      </c>
      <c r="B1367" s="44">
        <v>5</v>
      </c>
      <c r="C1367" s="57" t="s">
        <v>0</v>
      </c>
      <c r="D1367" s="240">
        <v>5726.2</v>
      </c>
      <c r="E1367" s="59"/>
      <c r="F1367" s="60"/>
      <c r="G1367" s="57">
        <f t="shared" si="201"/>
        <v>5726.2</v>
      </c>
      <c r="H1367" s="57">
        <v>568</v>
      </c>
      <c r="I1367" s="54">
        <f t="shared" si="196"/>
        <v>0.67619047619047623</v>
      </c>
      <c r="J1367" s="54">
        <f t="shared" si="200"/>
        <v>2488.3809523809527</v>
      </c>
      <c r="K1367" s="54">
        <f t="shared" si="197"/>
        <v>547.44380952380959</v>
      </c>
      <c r="L1367" s="245">
        <f t="shared" si="202"/>
        <v>771.39809523809538</v>
      </c>
      <c r="M1367" s="245">
        <v>67.456761904761919</v>
      </c>
      <c r="N1367" s="56">
        <f t="shared" si="198"/>
        <v>0.67665810119234748</v>
      </c>
    </row>
    <row r="1368" spans="1:14" x14ac:dyDescent="0.2">
      <c r="A1368" s="57">
        <f t="shared" si="199"/>
        <v>37</v>
      </c>
      <c r="B1368" s="44">
        <v>9</v>
      </c>
      <c r="C1368" s="57" t="s">
        <v>1</v>
      </c>
      <c r="D1368" s="240">
        <v>16363.4</v>
      </c>
      <c r="E1368" s="59"/>
      <c r="F1368" s="60"/>
      <c r="G1368" s="57">
        <f t="shared" si="201"/>
        <v>16363.4</v>
      </c>
      <c r="H1368" s="57">
        <v>1784</v>
      </c>
      <c r="I1368" s="54">
        <f t="shared" si="196"/>
        <v>2.1238095238095238</v>
      </c>
      <c r="J1368" s="54">
        <f t="shared" si="200"/>
        <v>7815.6190476190477</v>
      </c>
      <c r="K1368" s="54">
        <f t="shared" si="197"/>
        <v>1719.4361904761904</v>
      </c>
      <c r="L1368" s="245">
        <f t="shared" si="202"/>
        <v>2422.841904761905</v>
      </c>
      <c r="M1368" s="245">
        <v>211.87123809523811</v>
      </c>
      <c r="N1368" s="56">
        <f t="shared" si="198"/>
        <v>0.74371881032990583</v>
      </c>
    </row>
    <row r="1369" spans="1:14" x14ac:dyDescent="0.2">
      <c r="A1369" s="57">
        <f t="shared" si="199"/>
        <v>38</v>
      </c>
      <c r="B1369" s="44">
        <v>9</v>
      </c>
      <c r="C1369" s="57" t="s">
        <v>2</v>
      </c>
      <c r="D1369" s="240">
        <v>20325.400000000001</v>
      </c>
      <c r="E1369" s="59"/>
      <c r="F1369" s="60"/>
      <c r="G1369" s="57">
        <f t="shared" si="201"/>
        <v>20325.400000000001</v>
      </c>
      <c r="H1369" s="57">
        <v>2230</v>
      </c>
      <c r="I1369" s="54">
        <f t="shared" si="196"/>
        <v>2.6547619047619047</v>
      </c>
      <c r="J1369" s="54">
        <f t="shared" si="200"/>
        <v>9769.5238095238092</v>
      </c>
      <c r="K1369" s="54">
        <f t="shared" si="197"/>
        <v>2149.2952380952379</v>
      </c>
      <c r="L1369" s="245">
        <f t="shared" si="202"/>
        <v>3028.5523809523806</v>
      </c>
      <c r="M1369" s="245">
        <v>264.83904761904762</v>
      </c>
      <c r="N1369" s="56">
        <f t="shared" si="198"/>
        <v>0.74843351059218877</v>
      </c>
    </row>
    <row r="1370" spans="1:14" x14ac:dyDescent="0.2">
      <c r="A1370" s="57">
        <f t="shared" si="199"/>
        <v>39</v>
      </c>
      <c r="B1370" s="44">
        <v>5</v>
      </c>
      <c r="C1370" s="57" t="s">
        <v>3</v>
      </c>
      <c r="D1370" s="240">
        <v>3233.5</v>
      </c>
      <c r="E1370" s="59"/>
      <c r="F1370" s="60"/>
      <c r="G1370" s="57">
        <f t="shared" si="201"/>
        <v>3233.5</v>
      </c>
      <c r="H1370" s="57">
        <v>306</v>
      </c>
      <c r="I1370" s="54">
        <f t="shared" si="196"/>
        <v>0.36428571428571427</v>
      </c>
      <c r="J1370" s="54">
        <f t="shared" si="200"/>
        <v>1340.5714285714284</v>
      </c>
      <c r="K1370" s="54">
        <f t="shared" si="197"/>
        <v>294.92571428571426</v>
      </c>
      <c r="L1370" s="245">
        <f t="shared" si="202"/>
        <v>415.5771428571428</v>
      </c>
      <c r="M1370" s="245">
        <v>36.341142857142856</v>
      </c>
      <c r="N1370" s="56">
        <f t="shared" si="198"/>
        <v>0.64555912434557861</v>
      </c>
    </row>
    <row r="1371" spans="1:14" x14ac:dyDescent="0.2">
      <c r="A1371" s="57">
        <f t="shared" si="199"/>
        <v>40</v>
      </c>
      <c r="B1371" s="44">
        <v>9</v>
      </c>
      <c r="C1371" s="57" t="s">
        <v>4</v>
      </c>
      <c r="D1371" s="240">
        <v>6170.7</v>
      </c>
      <c r="E1371" s="59"/>
      <c r="F1371" s="60"/>
      <c r="G1371" s="57">
        <f t="shared" si="201"/>
        <v>6170.7</v>
      </c>
      <c r="H1371" s="57">
        <v>795</v>
      </c>
      <c r="I1371" s="54">
        <f t="shared" si="196"/>
        <v>0.9464285714285714</v>
      </c>
      <c r="J1371" s="54">
        <f t="shared" si="200"/>
        <v>3482.8571428571427</v>
      </c>
      <c r="K1371" s="54">
        <f t="shared" si="197"/>
        <v>766.2285714285714</v>
      </c>
      <c r="L1371" s="245">
        <f t="shared" si="202"/>
        <v>1079.6857142857143</v>
      </c>
      <c r="M1371" s="245">
        <v>94.415714285714287</v>
      </c>
      <c r="N1371" s="56">
        <f t="shared" si="198"/>
        <v>0.8788609303413133</v>
      </c>
    </row>
    <row r="1372" spans="1:14" x14ac:dyDescent="0.2">
      <c r="A1372" s="57">
        <f t="shared" si="199"/>
        <v>41</v>
      </c>
      <c r="B1372" s="44">
        <v>9</v>
      </c>
      <c r="C1372" s="57" t="s">
        <v>5</v>
      </c>
      <c r="D1372" s="240">
        <v>2571</v>
      </c>
      <c r="E1372" s="59"/>
      <c r="F1372" s="60"/>
      <c r="G1372" s="57">
        <f t="shared" si="201"/>
        <v>2571</v>
      </c>
      <c r="H1372" s="57">
        <v>154.6</v>
      </c>
      <c r="I1372" s="54">
        <f t="shared" si="196"/>
        <v>0.18404761904761904</v>
      </c>
      <c r="J1372" s="54">
        <f t="shared" si="200"/>
        <v>677.29523809523812</v>
      </c>
      <c r="K1372" s="54">
        <f t="shared" si="197"/>
        <v>149.00495238095237</v>
      </c>
      <c r="L1372" s="245">
        <f t="shared" si="202"/>
        <v>209.96152380952381</v>
      </c>
      <c r="M1372" s="245">
        <v>18.360590476190477</v>
      </c>
      <c r="N1372" s="56">
        <f t="shared" si="198"/>
        <v>0.410199262840103</v>
      </c>
    </row>
    <row r="1373" spans="1:14" x14ac:dyDescent="0.2">
      <c r="A1373" s="57">
        <f t="shared" si="199"/>
        <v>42</v>
      </c>
      <c r="B1373" s="44">
        <v>4</v>
      </c>
      <c r="C1373" s="57" t="s">
        <v>6</v>
      </c>
      <c r="D1373" s="240">
        <v>4446</v>
      </c>
      <c r="E1373" s="59"/>
      <c r="F1373" s="60">
        <v>135.1</v>
      </c>
      <c r="G1373" s="57">
        <f t="shared" si="201"/>
        <v>4581.1000000000004</v>
      </c>
      <c r="H1373" s="57">
        <v>646</v>
      </c>
      <c r="I1373" s="54">
        <f t="shared" si="196"/>
        <v>0.76904761904761909</v>
      </c>
      <c r="J1373" s="54">
        <f t="shared" si="200"/>
        <v>2830.0952380952381</v>
      </c>
      <c r="K1373" s="54">
        <f t="shared" si="197"/>
        <v>622.62095238095242</v>
      </c>
      <c r="L1373" s="245">
        <f t="shared" si="202"/>
        <v>877.32952380952383</v>
      </c>
      <c r="M1373" s="245">
        <v>76.720190476190481</v>
      </c>
      <c r="N1373" s="56">
        <f t="shared" si="198"/>
        <v>0.99117541717541713</v>
      </c>
    </row>
    <row r="1374" spans="1:14" x14ac:dyDescent="0.2">
      <c r="A1374" s="57">
        <f t="shared" si="199"/>
        <v>43</v>
      </c>
      <c r="B1374" s="44">
        <v>5</v>
      </c>
      <c r="C1374" s="57" t="s">
        <v>7</v>
      </c>
      <c r="D1374" s="240">
        <v>2571.8000000000002</v>
      </c>
      <c r="E1374" s="59"/>
      <c r="F1374" s="60"/>
      <c r="G1374" s="57">
        <f t="shared" si="201"/>
        <v>2571.8000000000002</v>
      </c>
      <c r="H1374" s="57">
        <v>132</v>
      </c>
      <c r="I1374" s="54">
        <f t="shared" si="196"/>
        <v>0.15714285714285714</v>
      </c>
      <c r="J1374" s="54">
        <f t="shared" si="200"/>
        <v>578.28571428571422</v>
      </c>
      <c r="K1374" s="54">
        <f t="shared" si="197"/>
        <v>127.22285714285712</v>
      </c>
      <c r="L1374" s="245">
        <f t="shared" si="202"/>
        <v>179.26857142857142</v>
      </c>
      <c r="M1374" s="245">
        <v>15.67657142857143</v>
      </c>
      <c r="N1374" s="56">
        <f t="shared" si="198"/>
        <v>0.35012587070756435</v>
      </c>
    </row>
    <row r="1375" spans="1:14" x14ac:dyDescent="0.2">
      <c r="A1375" s="57">
        <f t="shared" si="199"/>
        <v>44</v>
      </c>
      <c r="B1375" s="44">
        <v>9</v>
      </c>
      <c r="C1375" s="57" t="s">
        <v>8</v>
      </c>
      <c r="D1375" s="240">
        <v>4089.4</v>
      </c>
      <c r="E1375" s="59"/>
      <c r="F1375" s="60"/>
      <c r="G1375" s="57">
        <f t="shared" si="201"/>
        <v>4089.4</v>
      </c>
      <c r="H1375" s="57">
        <v>543</v>
      </c>
      <c r="I1375" s="54">
        <f t="shared" si="196"/>
        <v>0.64642857142857146</v>
      </c>
      <c r="J1375" s="54">
        <f t="shared" si="200"/>
        <v>2378.8571428571431</v>
      </c>
      <c r="K1375" s="54">
        <f t="shared" si="197"/>
        <v>523.34857142857152</v>
      </c>
      <c r="L1375" s="245">
        <f t="shared" si="202"/>
        <v>737.44571428571442</v>
      </c>
      <c r="M1375" s="245">
        <v>64.48771428571429</v>
      </c>
      <c r="N1375" s="56">
        <f t="shared" si="198"/>
        <v>0.90579037092413162</v>
      </c>
    </row>
    <row r="1376" spans="1:14" x14ac:dyDescent="0.2">
      <c r="A1376" s="57">
        <f t="shared" si="199"/>
        <v>45</v>
      </c>
      <c r="B1376" s="44">
        <v>9</v>
      </c>
      <c r="C1376" s="57" t="s">
        <v>9</v>
      </c>
      <c r="D1376" s="240">
        <v>4079.1</v>
      </c>
      <c r="E1376" s="59"/>
      <c r="F1376" s="60"/>
      <c r="G1376" s="57">
        <f t="shared" si="201"/>
        <v>4079.1</v>
      </c>
      <c r="H1376" s="57">
        <v>471</v>
      </c>
      <c r="I1376" s="54">
        <f t="shared" si="196"/>
        <v>0.56071428571428572</v>
      </c>
      <c r="J1376" s="54">
        <f t="shared" si="200"/>
        <v>2063.4285714285716</v>
      </c>
      <c r="K1376" s="54">
        <f t="shared" si="197"/>
        <v>453.95428571428573</v>
      </c>
      <c r="L1376" s="245">
        <f t="shared" si="202"/>
        <v>639.66285714285721</v>
      </c>
      <c r="M1376" s="245">
        <v>55.936857142857143</v>
      </c>
      <c r="N1376" s="56">
        <f t="shared" si="198"/>
        <v>0.78766947891166472</v>
      </c>
    </row>
    <row r="1377" spans="1:16" x14ac:dyDescent="0.2">
      <c r="A1377" s="57">
        <f t="shared" si="199"/>
        <v>46</v>
      </c>
      <c r="B1377" s="44">
        <v>9</v>
      </c>
      <c r="C1377" s="57" t="s">
        <v>1982</v>
      </c>
      <c r="D1377" s="240">
        <v>8506.9</v>
      </c>
      <c r="E1377" s="59"/>
      <c r="F1377" s="60"/>
      <c r="G1377" s="57">
        <f t="shared" si="201"/>
        <v>8506.9</v>
      </c>
      <c r="H1377" s="57">
        <v>720</v>
      </c>
      <c r="I1377" s="54">
        <f t="shared" si="196"/>
        <v>0.8571428571428571</v>
      </c>
      <c r="J1377" s="54">
        <f t="shared" si="200"/>
        <v>3154.2857142857142</v>
      </c>
      <c r="K1377" s="54">
        <f t="shared" si="197"/>
        <v>693.94285714285718</v>
      </c>
      <c r="L1377" s="245">
        <f t="shared" si="202"/>
        <v>977.82857142857142</v>
      </c>
      <c r="M1377" s="245">
        <v>85.508571428571429</v>
      </c>
      <c r="N1377" s="56">
        <f t="shared" si="198"/>
        <v>0.57736257794093204</v>
      </c>
    </row>
    <row r="1378" spans="1:16" x14ac:dyDescent="0.2">
      <c r="A1378" s="57">
        <f t="shared" si="199"/>
        <v>47</v>
      </c>
      <c r="B1378" s="240">
        <v>5</v>
      </c>
      <c r="C1378" s="179" t="s">
        <v>536</v>
      </c>
      <c r="D1378" s="240">
        <v>1934.1</v>
      </c>
      <c r="E1378" s="59"/>
      <c r="F1378" s="60">
        <v>1212.4000000000001</v>
      </c>
      <c r="G1378" s="57">
        <f t="shared" si="201"/>
        <v>3146.5</v>
      </c>
      <c r="H1378" s="57">
        <v>123.5</v>
      </c>
      <c r="I1378" s="54">
        <f t="shared" si="196"/>
        <v>0.14702380952380953</v>
      </c>
      <c r="J1378" s="54">
        <f t="shared" si="200"/>
        <v>541.04761904761904</v>
      </c>
      <c r="K1378" s="54">
        <f t="shared" si="197"/>
        <v>119.03047619047619</v>
      </c>
      <c r="L1378" s="245">
        <f t="shared" si="202"/>
        <v>167.72476190476189</v>
      </c>
      <c r="M1378" s="245">
        <v>14.667095238095239</v>
      </c>
      <c r="N1378" s="56">
        <f t="shared" si="198"/>
        <v>0.43558758718833174</v>
      </c>
    </row>
    <row r="1379" spans="1:16" x14ac:dyDescent="0.2">
      <c r="A1379" s="57">
        <f t="shared" si="199"/>
        <v>48</v>
      </c>
      <c r="B1379" s="240">
        <v>5</v>
      </c>
      <c r="C1379" s="179" t="s">
        <v>537</v>
      </c>
      <c r="D1379" s="240">
        <v>4269.5</v>
      </c>
      <c r="E1379" s="59"/>
      <c r="F1379" s="60"/>
      <c r="G1379" s="57">
        <f t="shared" si="201"/>
        <v>4269.5</v>
      </c>
      <c r="H1379" s="57">
        <v>130.5</v>
      </c>
      <c r="I1379" s="54">
        <f t="shared" si="196"/>
        <v>0.15535714285714286</v>
      </c>
      <c r="J1379" s="54">
        <f t="shared" si="200"/>
        <v>571.71428571428578</v>
      </c>
      <c r="K1379" s="54">
        <f t="shared" si="197"/>
        <v>125.77714285714288</v>
      </c>
      <c r="L1379" s="245">
        <f t="shared" si="202"/>
        <v>177.23142857142858</v>
      </c>
      <c r="M1379" s="245">
        <v>15.498428571428573</v>
      </c>
      <c r="N1379" s="56">
        <f t="shared" si="198"/>
        <v>0.2085071520586218</v>
      </c>
    </row>
    <row r="1380" spans="1:16" x14ac:dyDescent="0.2">
      <c r="A1380" s="57">
        <f t="shared" si="199"/>
        <v>49</v>
      </c>
      <c r="B1380" s="240">
        <v>9</v>
      </c>
      <c r="C1380" s="53" t="s">
        <v>2209</v>
      </c>
      <c r="D1380" s="240">
        <v>4095</v>
      </c>
      <c r="E1380" s="59"/>
      <c r="F1380" s="60"/>
      <c r="G1380" s="57">
        <f t="shared" si="201"/>
        <v>4095</v>
      </c>
      <c r="H1380" s="57">
        <v>376</v>
      </c>
      <c r="I1380" s="54">
        <f t="shared" si="196"/>
        <v>0.44761904761904764</v>
      </c>
      <c r="J1380" s="54">
        <f t="shared" si="200"/>
        <v>1647.2380952380954</v>
      </c>
      <c r="K1380" s="54">
        <f t="shared" si="197"/>
        <v>362.39238095238102</v>
      </c>
      <c r="L1380" s="245">
        <f t="shared" si="202"/>
        <v>510.64380952380958</v>
      </c>
      <c r="M1380" s="245">
        <v>44.654476190476196</v>
      </c>
      <c r="N1380" s="56">
        <f t="shared" si="198"/>
        <v>0.62635623001337293</v>
      </c>
    </row>
    <row r="1381" spans="1:16" s="115" customFormat="1" x14ac:dyDescent="0.2">
      <c r="A1381" s="57">
        <f t="shared" si="199"/>
        <v>50</v>
      </c>
      <c r="B1381" s="234">
        <v>5</v>
      </c>
      <c r="C1381" s="214" t="s">
        <v>1282</v>
      </c>
      <c r="D1381" s="240">
        <v>15885</v>
      </c>
      <c r="E1381" s="59"/>
      <c r="F1381" s="60">
        <v>238.9</v>
      </c>
      <c r="G1381" s="57">
        <v>16123.9</v>
      </c>
      <c r="H1381" s="57">
        <v>1501.7</v>
      </c>
      <c r="I1381" s="113">
        <f t="shared" si="196"/>
        <v>1.7877380952380952</v>
      </c>
      <c r="J1381" s="54">
        <f t="shared" si="200"/>
        <v>6578.8761904761905</v>
      </c>
      <c r="K1381" s="113">
        <f t="shared" si="197"/>
        <v>1447.352761904762</v>
      </c>
      <c r="L1381" s="245">
        <f t="shared" si="202"/>
        <v>2039.451619047619</v>
      </c>
      <c r="M1381" s="245">
        <v>74.107428571428571</v>
      </c>
      <c r="N1381" s="56">
        <f t="shared" si="198"/>
        <v>0.63832470884482218</v>
      </c>
      <c r="P1381" s="299">
        <v>694.56</v>
      </c>
    </row>
    <row r="1382" spans="1:16" x14ac:dyDescent="0.2">
      <c r="A1382" s="57">
        <f t="shared" si="199"/>
        <v>51</v>
      </c>
      <c r="B1382" s="240">
        <v>5</v>
      </c>
      <c r="C1382" s="53" t="s">
        <v>1726</v>
      </c>
      <c r="D1382" s="240">
        <v>3468</v>
      </c>
      <c r="E1382" s="59"/>
      <c r="F1382" s="60"/>
      <c r="G1382" s="57">
        <f t="shared" si="201"/>
        <v>3468</v>
      </c>
      <c r="H1382" s="57">
        <v>240</v>
      </c>
      <c r="I1382" s="54">
        <f t="shared" si="196"/>
        <v>0.2857142857142857</v>
      </c>
      <c r="J1382" s="54">
        <f t="shared" si="200"/>
        <v>1051.4285714285713</v>
      </c>
      <c r="K1382" s="54">
        <f t="shared" si="197"/>
        <v>231.31428571428569</v>
      </c>
      <c r="L1382" s="245">
        <f t="shared" si="202"/>
        <v>325.94285714285712</v>
      </c>
      <c r="M1382" s="245">
        <v>28.502857142857142</v>
      </c>
      <c r="N1382" s="56">
        <f t="shared" si="198"/>
        <v>0.47208436315702751</v>
      </c>
      <c r="P1382" s="55">
        <v>322.79000000000002</v>
      </c>
    </row>
    <row r="1383" spans="1:16" x14ac:dyDescent="0.2">
      <c r="A1383" s="57">
        <f t="shared" si="199"/>
        <v>52</v>
      </c>
      <c r="B1383" s="240">
        <v>5</v>
      </c>
      <c r="C1383" s="53" t="s">
        <v>2921</v>
      </c>
      <c r="D1383" s="240">
        <v>4728.3</v>
      </c>
      <c r="E1383" s="59"/>
      <c r="F1383" s="60"/>
      <c r="G1383" s="57">
        <f t="shared" si="201"/>
        <v>4728.3</v>
      </c>
      <c r="H1383" s="57">
        <v>419.5</v>
      </c>
      <c r="I1383" s="54">
        <f t="shared" si="196"/>
        <v>0.49940476190476191</v>
      </c>
      <c r="J1383" s="54">
        <f t="shared" si="200"/>
        <v>1837.8095238095239</v>
      </c>
      <c r="K1383" s="54">
        <f t="shared" ref="K1383:K1384" si="203">J1383*0.22</f>
        <v>404.31809523809522</v>
      </c>
      <c r="L1383" s="245">
        <f t="shared" si="202"/>
        <v>569.72095238095244</v>
      </c>
      <c r="M1383" s="245">
        <f>49.88*I1383*2</f>
        <v>49.820619047619047</v>
      </c>
      <c r="N1383" s="56">
        <f t="shared" si="198"/>
        <v>0.60522157868075011</v>
      </c>
      <c r="P1383" s="55">
        <v>322.79000000000002</v>
      </c>
    </row>
    <row r="1384" spans="1:16" x14ac:dyDescent="0.2">
      <c r="A1384" s="57">
        <f t="shared" si="199"/>
        <v>53</v>
      </c>
      <c r="B1384" s="240">
        <v>5</v>
      </c>
      <c r="C1384" s="53" t="s">
        <v>2922</v>
      </c>
      <c r="D1384" s="240">
        <v>2894.3</v>
      </c>
      <c r="E1384" s="59"/>
      <c r="F1384" s="60"/>
      <c r="G1384" s="57">
        <f t="shared" si="201"/>
        <v>2894.3</v>
      </c>
      <c r="H1384" s="57">
        <v>251.8</v>
      </c>
      <c r="I1384" s="54">
        <f t="shared" si="196"/>
        <v>0.29976190476190478</v>
      </c>
      <c r="J1384" s="54">
        <f t="shared" si="200"/>
        <v>1103.1238095238095</v>
      </c>
      <c r="K1384" s="54">
        <f t="shared" si="203"/>
        <v>242.68723809523809</v>
      </c>
      <c r="L1384" s="245">
        <f t="shared" si="202"/>
        <v>341.96838095238098</v>
      </c>
      <c r="M1384" s="245">
        <f>49.88*I1384*2</f>
        <v>29.904247619047624</v>
      </c>
      <c r="N1384" s="56">
        <f t="shared" si="198"/>
        <v>0.59347119379140945</v>
      </c>
      <c r="P1384" s="55">
        <v>322.79000000000002</v>
      </c>
    </row>
    <row r="1385" spans="1:16" s="50" customFormat="1" ht="15" x14ac:dyDescent="0.25">
      <c r="A1385" s="33"/>
      <c r="B1385" s="33"/>
      <c r="C1385" s="33" t="s">
        <v>1276</v>
      </c>
      <c r="D1385" s="45">
        <f>SUM(D1332:D1384)</f>
        <v>296155</v>
      </c>
      <c r="E1385" s="45">
        <f t="shared" ref="E1385:M1385" si="204">SUM(E1332:E1384)</f>
        <v>561</v>
      </c>
      <c r="F1385" s="45">
        <f t="shared" si="204"/>
        <v>1586.4</v>
      </c>
      <c r="G1385" s="70">
        <f>SUM(G1332:G1384)</f>
        <v>298302.40000000002</v>
      </c>
      <c r="H1385" s="70">
        <f t="shared" si="204"/>
        <v>28607.3</v>
      </c>
      <c r="I1385" s="70">
        <f t="shared" si="204"/>
        <v>34.056309523809531</v>
      </c>
      <c r="J1385" s="70">
        <f t="shared" si="204"/>
        <v>125327.21904761903</v>
      </c>
      <c r="K1385" s="70">
        <f t="shared" si="204"/>
        <v>27571.988190476186</v>
      </c>
      <c r="L1385" s="262">
        <f t="shared" si="204"/>
        <v>38851.43790476193</v>
      </c>
      <c r="M1385" s="262">
        <f t="shared" si="204"/>
        <v>3293.2201142857139</v>
      </c>
      <c r="N1385" s="56">
        <f t="shared" si="198"/>
        <v>0.65858710897044748</v>
      </c>
    </row>
    <row r="1386" spans="1:16" x14ac:dyDescent="0.2">
      <c r="A1386" s="338" t="s">
        <v>1983</v>
      </c>
      <c r="B1386" s="339"/>
      <c r="C1386" s="339"/>
      <c r="D1386" s="339"/>
      <c r="E1386" s="339"/>
      <c r="F1386" s="339"/>
      <c r="G1386" s="339"/>
      <c r="H1386" s="339"/>
      <c r="I1386" s="339"/>
      <c r="J1386" s="339"/>
      <c r="K1386" s="339"/>
      <c r="L1386" s="339"/>
      <c r="M1386" s="339"/>
      <c r="N1386" s="340"/>
    </row>
    <row r="1387" spans="1:16" x14ac:dyDescent="0.2">
      <c r="A1387" s="57">
        <v>1</v>
      </c>
      <c r="B1387" s="44">
        <v>9</v>
      </c>
      <c r="C1387" s="57" t="s">
        <v>325</v>
      </c>
      <c r="D1387" s="94">
        <v>5786.79</v>
      </c>
      <c r="E1387" s="57"/>
      <c r="F1387" s="60"/>
      <c r="G1387" s="57">
        <f t="shared" ref="G1387:G1422" si="205">D1387+E1387+F1387</f>
        <v>5786.79</v>
      </c>
      <c r="H1387" s="57">
        <v>661.5</v>
      </c>
      <c r="I1387" s="54">
        <f>H1387/840</f>
        <v>0.78749999999999998</v>
      </c>
      <c r="J1387" s="54">
        <f>I1387*3680</f>
        <v>2898</v>
      </c>
      <c r="K1387" s="54">
        <f>J1387*0.22</f>
        <v>637.56000000000006</v>
      </c>
      <c r="L1387" s="245">
        <f t="shared" ref="L1387:L1423" si="206">J1387*0.467</f>
        <v>1353.366</v>
      </c>
      <c r="M1387" s="245">
        <v>78.561000000000007</v>
      </c>
      <c r="N1387" s="56">
        <f t="shared" ref="N1387:N1424" si="207">(J1387+K1387+L1387+M1387)/D1387</f>
        <v>0.85841839776456363</v>
      </c>
    </row>
    <row r="1388" spans="1:16" x14ac:dyDescent="0.2">
      <c r="A1388" s="57">
        <f t="shared" ref="A1388:A1423" si="208">1+A1387</f>
        <v>2</v>
      </c>
      <c r="B1388" s="44">
        <v>9</v>
      </c>
      <c r="C1388" s="57" t="s">
        <v>326</v>
      </c>
      <c r="D1388" s="94">
        <v>3626.15</v>
      </c>
      <c r="E1388" s="59"/>
      <c r="F1388" s="60"/>
      <c r="G1388" s="57">
        <f t="shared" si="205"/>
        <v>3626.15</v>
      </c>
      <c r="H1388" s="57">
        <v>431</v>
      </c>
      <c r="I1388" s="54">
        <f t="shared" ref="I1388:I1422" si="209">H1388/840</f>
        <v>0.51309523809523805</v>
      </c>
      <c r="J1388" s="54">
        <f t="shared" ref="J1388:J1423" si="210">I1388*3680</f>
        <v>1888.1904761904759</v>
      </c>
      <c r="K1388" s="54">
        <f t="shared" ref="K1388:K1423" si="211">J1388*0.22</f>
        <v>415.40190476190469</v>
      </c>
      <c r="L1388" s="245">
        <f t="shared" si="206"/>
        <v>881.78495238095229</v>
      </c>
      <c r="M1388" s="245">
        <v>51.186380952380951</v>
      </c>
      <c r="N1388" s="56">
        <f t="shared" si="207"/>
        <v>0.89256200496000271</v>
      </c>
    </row>
    <row r="1389" spans="1:16" x14ac:dyDescent="0.2">
      <c r="A1389" s="57">
        <f t="shared" si="208"/>
        <v>3</v>
      </c>
      <c r="B1389" s="44">
        <v>9</v>
      </c>
      <c r="C1389" s="57" t="s">
        <v>327</v>
      </c>
      <c r="D1389" s="94">
        <v>7702.04</v>
      </c>
      <c r="E1389" s="59"/>
      <c r="F1389" s="60"/>
      <c r="G1389" s="57">
        <f t="shared" si="205"/>
        <v>7702.04</v>
      </c>
      <c r="H1389" s="57">
        <v>882</v>
      </c>
      <c r="I1389" s="54">
        <f t="shared" si="209"/>
        <v>1.05</v>
      </c>
      <c r="J1389" s="54">
        <f t="shared" si="210"/>
        <v>3864</v>
      </c>
      <c r="K1389" s="54">
        <f t="shared" si="211"/>
        <v>850.08</v>
      </c>
      <c r="L1389" s="245">
        <f t="shared" si="206"/>
        <v>1804.4880000000001</v>
      </c>
      <c r="M1389" s="245">
        <v>104.748</v>
      </c>
      <c r="N1389" s="56">
        <f t="shared" si="207"/>
        <v>0.85994308001516484</v>
      </c>
    </row>
    <row r="1390" spans="1:16" x14ac:dyDescent="0.2">
      <c r="A1390" s="57">
        <f t="shared" si="208"/>
        <v>4</v>
      </c>
      <c r="B1390" s="44">
        <v>9</v>
      </c>
      <c r="C1390" s="57" t="s">
        <v>328</v>
      </c>
      <c r="D1390" s="94">
        <v>5721.7</v>
      </c>
      <c r="E1390" s="59"/>
      <c r="F1390" s="60"/>
      <c r="G1390" s="57">
        <f t="shared" si="205"/>
        <v>5721.7</v>
      </c>
      <c r="H1390" s="57">
        <v>661.5</v>
      </c>
      <c r="I1390" s="54">
        <f t="shared" si="209"/>
        <v>0.78749999999999998</v>
      </c>
      <c r="J1390" s="54">
        <f t="shared" si="210"/>
        <v>2898</v>
      </c>
      <c r="K1390" s="54">
        <f t="shared" si="211"/>
        <v>637.56000000000006</v>
      </c>
      <c r="L1390" s="245">
        <f t="shared" si="206"/>
        <v>1353.366</v>
      </c>
      <c r="M1390" s="245">
        <v>78.561000000000007</v>
      </c>
      <c r="N1390" s="56">
        <f t="shared" si="207"/>
        <v>0.86818375657584268</v>
      </c>
    </row>
    <row r="1391" spans="1:16" x14ac:dyDescent="0.2">
      <c r="A1391" s="57">
        <f t="shared" si="208"/>
        <v>5</v>
      </c>
      <c r="B1391" s="44">
        <v>9</v>
      </c>
      <c r="C1391" s="57" t="s">
        <v>329</v>
      </c>
      <c r="D1391" s="94">
        <v>5777.4</v>
      </c>
      <c r="E1391" s="59"/>
      <c r="F1391" s="60"/>
      <c r="G1391" s="57">
        <f t="shared" si="205"/>
        <v>5777.4</v>
      </c>
      <c r="H1391" s="57">
        <v>650.5</v>
      </c>
      <c r="I1391" s="54">
        <f t="shared" si="209"/>
        <v>0.77440476190476193</v>
      </c>
      <c r="J1391" s="54">
        <f t="shared" si="210"/>
        <v>2849.8095238095239</v>
      </c>
      <c r="K1391" s="54">
        <f t="shared" si="211"/>
        <v>626.95809523809521</v>
      </c>
      <c r="L1391" s="245">
        <f t="shared" si="206"/>
        <v>1330.8610476190477</v>
      </c>
      <c r="M1391" s="245">
        <v>77.254619047619059</v>
      </c>
      <c r="N1391" s="56">
        <f t="shared" si="207"/>
        <v>0.84551585241013005</v>
      </c>
    </row>
    <row r="1392" spans="1:16" x14ac:dyDescent="0.2">
      <c r="A1392" s="57">
        <f t="shared" si="208"/>
        <v>6</v>
      </c>
      <c r="B1392" s="44">
        <v>9</v>
      </c>
      <c r="C1392" s="57" t="s">
        <v>330</v>
      </c>
      <c r="D1392" s="94">
        <v>5627.6</v>
      </c>
      <c r="E1392" s="59"/>
      <c r="F1392" s="60">
        <v>46.65</v>
      </c>
      <c r="G1392" s="57">
        <f t="shared" si="205"/>
        <v>5674.25</v>
      </c>
      <c r="H1392" s="57">
        <v>645.5</v>
      </c>
      <c r="I1392" s="54">
        <f t="shared" si="209"/>
        <v>0.768452380952381</v>
      </c>
      <c r="J1392" s="54">
        <f t="shared" si="210"/>
        <v>2827.9047619047619</v>
      </c>
      <c r="K1392" s="54">
        <f t="shared" si="211"/>
        <v>622.13904761904757</v>
      </c>
      <c r="L1392" s="245">
        <f t="shared" si="206"/>
        <v>1320.631523809524</v>
      </c>
      <c r="M1392" s="245">
        <v>76.660809523809533</v>
      </c>
      <c r="N1392" s="56">
        <f t="shared" si="207"/>
        <v>0.86135051227115345</v>
      </c>
    </row>
    <row r="1393" spans="1:14" x14ac:dyDescent="0.2">
      <c r="A1393" s="57">
        <f t="shared" si="208"/>
        <v>7</v>
      </c>
      <c r="B1393" s="44">
        <v>9</v>
      </c>
      <c r="C1393" s="57" t="s">
        <v>331</v>
      </c>
      <c r="D1393" s="94">
        <v>4060.15</v>
      </c>
      <c r="E1393" s="59">
        <v>29</v>
      </c>
      <c r="F1393" s="60"/>
      <c r="G1393" s="57">
        <f t="shared" si="205"/>
        <v>4089.15</v>
      </c>
      <c r="H1393" s="57">
        <v>434</v>
      </c>
      <c r="I1393" s="54">
        <f t="shared" si="209"/>
        <v>0.51666666666666672</v>
      </c>
      <c r="J1393" s="54">
        <f t="shared" si="210"/>
        <v>1901.3333333333335</v>
      </c>
      <c r="K1393" s="54">
        <f t="shared" si="211"/>
        <v>418.29333333333335</v>
      </c>
      <c r="L1393" s="245">
        <f t="shared" si="206"/>
        <v>887.92266666666683</v>
      </c>
      <c r="M1393" s="245">
        <v>51.542666666666676</v>
      </c>
      <c r="N1393" s="56">
        <f t="shared" si="207"/>
        <v>0.80270236321318189</v>
      </c>
    </row>
    <row r="1394" spans="1:14" x14ac:dyDescent="0.2">
      <c r="A1394" s="57">
        <f t="shared" si="208"/>
        <v>8</v>
      </c>
      <c r="B1394" s="44">
        <v>9</v>
      </c>
      <c r="C1394" s="57" t="s">
        <v>332</v>
      </c>
      <c r="D1394" s="94">
        <v>3998.55</v>
      </c>
      <c r="E1394" s="59"/>
      <c r="F1394" s="60"/>
      <c r="G1394" s="57">
        <f t="shared" si="205"/>
        <v>3998.55</v>
      </c>
      <c r="H1394" s="57">
        <v>438</v>
      </c>
      <c r="I1394" s="54">
        <f t="shared" si="209"/>
        <v>0.52142857142857146</v>
      </c>
      <c r="J1394" s="54">
        <f t="shared" si="210"/>
        <v>1918.8571428571429</v>
      </c>
      <c r="K1394" s="54">
        <f t="shared" si="211"/>
        <v>422.14857142857142</v>
      </c>
      <c r="L1394" s="245">
        <f t="shared" si="206"/>
        <v>896.10628571428583</v>
      </c>
      <c r="M1394" s="245">
        <v>52.017714285714291</v>
      </c>
      <c r="N1394" s="56">
        <f t="shared" si="207"/>
        <v>0.8225806140440195</v>
      </c>
    </row>
    <row r="1395" spans="1:14" x14ac:dyDescent="0.2">
      <c r="A1395" s="57">
        <f t="shared" si="208"/>
        <v>9</v>
      </c>
      <c r="B1395" s="44">
        <v>9</v>
      </c>
      <c r="C1395" s="57" t="s">
        <v>333</v>
      </c>
      <c r="D1395" s="94">
        <v>9976.0499999999993</v>
      </c>
      <c r="E1395" s="59"/>
      <c r="F1395" s="60">
        <v>37.299999999999997</v>
      </c>
      <c r="G1395" s="57">
        <f t="shared" si="205"/>
        <v>10013.349999999999</v>
      </c>
      <c r="H1395" s="57">
        <v>1290.5</v>
      </c>
      <c r="I1395" s="54">
        <f t="shared" si="209"/>
        <v>1.5363095238095239</v>
      </c>
      <c r="J1395" s="54">
        <f t="shared" si="210"/>
        <v>5653.6190476190477</v>
      </c>
      <c r="K1395" s="54">
        <f t="shared" si="211"/>
        <v>1243.7961904761905</v>
      </c>
      <c r="L1395" s="245">
        <f t="shared" si="206"/>
        <v>2640.2400952380954</v>
      </c>
      <c r="M1395" s="245">
        <v>153.2622380952381</v>
      </c>
      <c r="N1395" s="56">
        <f t="shared" si="207"/>
        <v>0.97141830398089146</v>
      </c>
    </row>
    <row r="1396" spans="1:14" x14ac:dyDescent="0.2">
      <c r="A1396" s="57">
        <f t="shared" si="208"/>
        <v>10</v>
      </c>
      <c r="B1396" s="44">
        <v>9</v>
      </c>
      <c r="C1396" s="57" t="s">
        <v>334</v>
      </c>
      <c r="D1396" s="94">
        <v>8239.06</v>
      </c>
      <c r="E1396" s="59"/>
      <c r="F1396" s="60"/>
      <c r="G1396" s="57">
        <f t="shared" si="205"/>
        <v>8239.06</v>
      </c>
      <c r="H1396" s="57">
        <v>882</v>
      </c>
      <c r="I1396" s="54">
        <f t="shared" si="209"/>
        <v>1.05</v>
      </c>
      <c r="J1396" s="54">
        <f t="shared" si="210"/>
        <v>3864</v>
      </c>
      <c r="K1396" s="54">
        <f t="shared" si="211"/>
        <v>850.08</v>
      </c>
      <c r="L1396" s="245">
        <f t="shared" si="206"/>
        <v>1804.4880000000001</v>
      </c>
      <c r="M1396" s="245">
        <v>104.748</v>
      </c>
      <c r="N1396" s="56">
        <f t="shared" si="207"/>
        <v>0.80389219158496239</v>
      </c>
    </row>
    <row r="1397" spans="1:14" ht="13.5" customHeight="1" x14ac:dyDescent="0.2">
      <c r="A1397" s="57">
        <f t="shared" si="208"/>
        <v>11</v>
      </c>
      <c r="B1397" s="44">
        <v>9</v>
      </c>
      <c r="C1397" s="57" t="s">
        <v>335</v>
      </c>
      <c r="D1397" s="94">
        <v>5737.55</v>
      </c>
      <c r="E1397" s="59"/>
      <c r="F1397" s="60"/>
      <c r="G1397" s="57">
        <f t="shared" si="205"/>
        <v>5737.55</v>
      </c>
      <c r="H1397" s="57">
        <v>661.5</v>
      </c>
      <c r="I1397" s="54">
        <f t="shared" si="209"/>
        <v>0.78749999999999998</v>
      </c>
      <c r="J1397" s="54">
        <f t="shared" si="210"/>
        <v>2898</v>
      </c>
      <c r="K1397" s="54">
        <f t="shared" si="211"/>
        <v>637.56000000000006</v>
      </c>
      <c r="L1397" s="245">
        <f t="shared" si="206"/>
        <v>1353.366</v>
      </c>
      <c r="M1397" s="245">
        <v>78.561000000000007</v>
      </c>
      <c r="N1397" s="56">
        <f t="shared" si="207"/>
        <v>0.86578539620569739</v>
      </c>
    </row>
    <row r="1398" spans="1:14" x14ac:dyDescent="0.2">
      <c r="A1398" s="57">
        <f t="shared" si="208"/>
        <v>12</v>
      </c>
      <c r="B1398" s="44">
        <v>9</v>
      </c>
      <c r="C1398" s="57" t="s">
        <v>336</v>
      </c>
      <c r="D1398" s="94">
        <v>4073.5</v>
      </c>
      <c r="E1398" s="59"/>
      <c r="F1398" s="60"/>
      <c r="G1398" s="57">
        <f t="shared" si="205"/>
        <v>4073.5</v>
      </c>
      <c r="H1398" s="57">
        <v>436</v>
      </c>
      <c r="I1398" s="54">
        <f t="shared" si="209"/>
        <v>0.51904761904761909</v>
      </c>
      <c r="J1398" s="54">
        <f t="shared" si="210"/>
        <v>1910.0952380952383</v>
      </c>
      <c r="K1398" s="54">
        <f t="shared" si="211"/>
        <v>420.22095238095244</v>
      </c>
      <c r="L1398" s="245">
        <f t="shared" si="206"/>
        <v>892.01447619047633</v>
      </c>
      <c r="M1398" s="245">
        <v>51.780190476190484</v>
      </c>
      <c r="N1398" s="56">
        <f t="shared" si="207"/>
        <v>0.80375864910834849</v>
      </c>
    </row>
    <row r="1399" spans="1:14" x14ac:dyDescent="0.2">
      <c r="A1399" s="57">
        <f t="shared" si="208"/>
        <v>13</v>
      </c>
      <c r="B1399" s="44">
        <v>9</v>
      </c>
      <c r="C1399" s="57" t="s">
        <v>337</v>
      </c>
      <c r="D1399" s="94">
        <v>3747.29</v>
      </c>
      <c r="E1399" s="59"/>
      <c r="F1399" s="60"/>
      <c r="G1399" s="57">
        <f t="shared" si="205"/>
        <v>3747.29</v>
      </c>
      <c r="H1399" s="57">
        <v>434</v>
      </c>
      <c r="I1399" s="54">
        <f t="shared" si="209"/>
        <v>0.51666666666666672</v>
      </c>
      <c r="J1399" s="54">
        <f t="shared" si="210"/>
        <v>1901.3333333333335</v>
      </c>
      <c r="K1399" s="54">
        <f t="shared" si="211"/>
        <v>418.29333333333335</v>
      </c>
      <c r="L1399" s="245">
        <f t="shared" si="206"/>
        <v>887.92266666666683</v>
      </c>
      <c r="M1399" s="245">
        <v>51.542666666666676</v>
      </c>
      <c r="N1399" s="56">
        <f t="shared" si="207"/>
        <v>0.86971971744914345</v>
      </c>
    </row>
    <row r="1400" spans="1:14" x14ac:dyDescent="0.2">
      <c r="A1400" s="57">
        <f t="shared" si="208"/>
        <v>14</v>
      </c>
      <c r="B1400" s="44">
        <v>9</v>
      </c>
      <c r="C1400" s="57" t="s">
        <v>338</v>
      </c>
      <c r="D1400" s="94">
        <v>3638.7</v>
      </c>
      <c r="E1400" s="59"/>
      <c r="F1400" s="60"/>
      <c r="G1400" s="57">
        <f t="shared" si="205"/>
        <v>3638.7</v>
      </c>
      <c r="H1400" s="57">
        <v>431</v>
      </c>
      <c r="I1400" s="54">
        <f t="shared" si="209"/>
        <v>0.51309523809523805</v>
      </c>
      <c r="J1400" s="54">
        <f t="shared" si="210"/>
        <v>1888.1904761904759</v>
      </c>
      <c r="K1400" s="54">
        <f t="shared" si="211"/>
        <v>415.40190476190469</v>
      </c>
      <c r="L1400" s="245">
        <f t="shared" si="206"/>
        <v>881.78495238095229</v>
      </c>
      <c r="M1400" s="245">
        <v>51.186380952380951</v>
      </c>
      <c r="N1400" s="56">
        <f t="shared" si="207"/>
        <v>0.88948352826166333</v>
      </c>
    </row>
    <row r="1401" spans="1:14" x14ac:dyDescent="0.2">
      <c r="A1401" s="57">
        <f t="shared" si="208"/>
        <v>15</v>
      </c>
      <c r="B1401" s="44">
        <v>9</v>
      </c>
      <c r="C1401" s="57" t="s">
        <v>339</v>
      </c>
      <c r="D1401" s="94">
        <v>6155.56</v>
      </c>
      <c r="E1401" s="59"/>
      <c r="F1401" s="60"/>
      <c r="G1401" s="57">
        <f t="shared" si="205"/>
        <v>6155.56</v>
      </c>
      <c r="H1401" s="57">
        <v>648.5</v>
      </c>
      <c r="I1401" s="54">
        <f t="shared" si="209"/>
        <v>0.77202380952380956</v>
      </c>
      <c r="J1401" s="54">
        <f t="shared" si="210"/>
        <v>2841.0476190476193</v>
      </c>
      <c r="K1401" s="54">
        <f t="shared" si="211"/>
        <v>625.03047619047629</v>
      </c>
      <c r="L1401" s="245">
        <f t="shared" si="206"/>
        <v>1326.7692380952383</v>
      </c>
      <c r="M1401" s="245">
        <v>77.017095238095251</v>
      </c>
      <c r="N1401" s="56">
        <f t="shared" si="207"/>
        <v>0.79113263920283916</v>
      </c>
    </row>
    <row r="1402" spans="1:14" x14ac:dyDescent="0.2">
      <c r="A1402" s="57">
        <f t="shared" si="208"/>
        <v>16</v>
      </c>
      <c r="B1402" s="44">
        <v>9</v>
      </c>
      <c r="C1402" s="57" t="s">
        <v>340</v>
      </c>
      <c r="D1402" s="94">
        <v>3981.75</v>
      </c>
      <c r="E1402" s="59"/>
      <c r="F1402" s="60"/>
      <c r="G1402" s="57">
        <f t="shared" si="205"/>
        <v>3981.75</v>
      </c>
      <c r="H1402" s="57">
        <v>431</v>
      </c>
      <c r="I1402" s="54">
        <f t="shared" si="209"/>
        <v>0.51309523809523805</v>
      </c>
      <c r="J1402" s="54">
        <f t="shared" si="210"/>
        <v>1888.1904761904759</v>
      </c>
      <c r="K1402" s="54">
        <f t="shared" si="211"/>
        <v>415.40190476190469</v>
      </c>
      <c r="L1402" s="245">
        <f t="shared" si="206"/>
        <v>881.78495238095229</v>
      </c>
      <c r="M1402" s="245">
        <v>51.186380952380951</v>
      </c>
      <c r="N1402" s="56">
        <f t="shared" si="207"/>
        <v>0.81284955466458564</v>
      </c>
    </row>
    <row r="1403" spans="1:14" x14ac:dyDescent="0.2">
      <c r="A1403" s="57">
        <f t="shared" si="208"/>
        <v>17</v>
      </c>
      <c r="B1403" s="44">
        <v>9</v>
      </c>
      <c r="C1403" s="57" t="s">
        <v>341</v>
      </c>
      <c r="D1403" s="94">
        <v>4019.15</v>
      </c>
      <c r="E1403" s="59"/>
      <c r="F1403" s="60"/>
      <c r="G1403" s="57">
        <f t="shared" si="205"/>
        <v>4019.15</v>
      </c>
      <c r="H1403" s="57">
        <v>437</v>
      </c>
      <c r="I1403" s="54">
        <f t="shared" si="209"/>
        <v>0.52023809523809528</v>
      </c>
      <c r="J1403" s="54">
        <f t="shared" si="210"/>
        <v>1914.4761904761906</v>
      </c>
      <c r="K1403" s="54">
        <f t="shared" si="211"/>
        <v>421.18476190476196</v>
      </c>
      <c r="L1403" s="245">
        <f t="shared" si="206"/>
        <v>894.06038095238102</v>
      </c>
      <c r="M1403" s="245">
        <v>51.898952380952387</v>
      </c>
      <c r="N1403" s="56">
        <f t="shared" si="207"/>
        <v>0.81649609636721343</v>
      </c>
    </row>
    <row r="1404" spans="1:14" x14ac:dyDescent="0.2">
      <c r="A1404" s="57">
        <f t="shared" si="208"/>
        <v>18</v>
      </c>
      <c r="B1404" s="44">
        <v>9</v>
      </c>
      <c r="C1404" s="57" t="s">
        <v>342</v>
      </c>
      <c r="D1404" s="94">
        <v>2190.5</v>
      </c>
      <c r="E1404" s="59"/>
      <c r="F1404" s="60"/>
      <c r="G1404" s="57">
        <f t="shared" si="205"/>
        <v>2190.5</v>
      </c>
      <c r="H1404" s="57">
        <v>374.8</v>
      </c>
      <c r="I1404" s="54">
        <f t="shared" si="209"/>
        <v>0.44619047619047619</v>
      </c>
      <c r="J1404" s="54">
        <f t="shared" si="210"/>
        <v>1641.9809523809524</v>
      </c>
      <c r="K1404" s="54">
        <f t="shared" si="211"/>
        <v>361.23580952380956</v>
      </c>
      <c r="L1404" s="245">
        <f t="shared" si="206"/>
        <v>766.80510476190477</v>
      </c>
      <c r="M1404" s="245">
        <v>44.511961904761904</v>
      </c>
      <c r="N1404" s="56">
        <f t="shared" si="207"/>
        <v>1.284881912153129</v>
      </c>
    </row>
    <row r="1405" spans="1:14" x14ac:dyDescent="0.2">
      <c r="A1405" s="57">
        <f t="shared" si="208"/>
        <v>19</v>
      </c>
      <c r="B1405" s="44">
        <v>9</v>
      </c>
      <c r="C1405" s="57" t="s">
        <v>343</v>
      </c>
      <c r="D1405" s="94">
        <v>3923.4</v>
      </c>
      <c r="E1405" s="59"/>
      <c r="F1405" s="60"/>
      <c r="G1405" s="57">
        <f t="shared" si="205"/>
        <v>3923.4</v>
      </c>
      <c r="H1405" s="57">
        <v>462</v>
      </c>
      <c r="I1405" s="54">
        <f t="shared" si="209"/>
        <v>0.55000000000000004</v>
      </c>
      <c r="J1405" s="54">
        <f t="shared" si="210"/>
        <v>2024.0000000000002</v>
      </c>
      <c r="K1405" s="54">
        <f t="shared" si="211"/>
        <v>445.28000000000003</v>
      </c>
      <c r="L1405" s="245">
        <f t="shared" si="206"/>
        <v>945.2080000000002</v>
      </c>
      <c r="M1405" s="245">
        <v>54.868000000000009</v>
      </c>
      <c r="N1405" s="56">
        <f t="shared" si="207"/>
        <v>0.88427282459091605</v>
      </c>
    </row>
    <row r="1406" spans="1:14" x14ac:dyDescent="0.2">
      <c r="A1406" s="57">
        <f t="shared" si="208"/>
        <v>20</v>
      </c>
      <c r="B1406" s="44">
        <v>9</v>
      </c>
      <c r="C1406" s="57" t="s">
        <v>344</v>
      </c>
      <c r="D1406" s="94">
        <v>7774.24</v>
      </c>
      <c r="E1406" s="59"/>
      <c r="F1406" s="60"/>
      <c r="G1406" s="57">
        <f t="shared" si="205"/>
        <v>7774.24</v>
      </c>
      <c r="H1406" s="57">
        <v>840</v>
      </c>
      <c r="I1406" s="54">
        <f t="shared" si="209"/>
        <v>1</v>
      </c>
      <c r="J1406" s="54">
        <f t="shared" si="210"/>
        <v>3680</v>
      </c>
      <c r="K1406" s="54">
        <f t="shared" si="211"/>
        <v>809.6</v>
      </c>
      <c r="L1406" s="245">
        <f t="shared" si="206"/>
        <v>1718.5600000000002</v>
      </c>
      <c r="M1406" s="245">
        <v>99.76</v>
      </c>
      <c r="N1406" s="56">
        <f t="shared" si="207"/>
        <v>0.81138735104653337</v>
      </c>
    </row>
    <row r="1407" spans="1:14" x14ac:dyDescent="0.2">
      <c r="A1407" s="57">
        <f t="shared" si="208"/>
        <v>21</v>
      </c>
      <c r="B1407" s="44">
        <v>9</v>
      </c>
      <c r="C1407" s="57" t="s">
        <v>345</v>
      </c>
      <c r="D1407" s="94">
        <v>13720.72</v>
      </c>
      <c r="E1407" s="59">
        <v>29.7</v>
      </c>
      <c r="F1407" s="60"/>
      <c r="G1407" s="57">
        <f t="shared" si="205"/>
        <v>13750.42</v>
      </c>
      <c r="H1407" s="57">
        <v>1790.5</v>
      </c>
      <c r="I1407" s="54">
        <f t="shared" si="209"/>
        <v>2.1315476190476192</v>
      </c>
      <c r="J1407" s="54">
        <f t="shared" si="210"/>
        <v>7844.0952380952385</v>
      </c>
      <c r="K1407" s="54">
        <f t="shared" si="211"/>
        <v>1725.7009523809525</v>
      </c>
      <c r="L1407" s="245">
        <f t="shared" si="206"/>
        <v>3663.1924761904766</v>
      </c>
      <c r="M1407" s="245">
        <v>212.64319047619051</v>
      </c>
      <c r="N1407" s="56">
        <f t="shared" si="207"/>
        <v>0.97995089595464813</v>
      </c>
    </row>
    <row r="1408" spans="1:14" x14ac:dyDescent="0.2">
      <c r="A1408" s="57">
        <f t="shared" si="208"/>
        <v>22</v>
      </c>
      <c r="B1408" s="44">
        <v>9</v>
      </c>
      <c r="C1408" s="57" t="s">
        <v>346</v>
      </c>
      <c r="D1408" s="94">
        <v>7628.53</v>
      </c>
      <c r="E1408" s="59"/>
      <c r="F1408" s="60"/>
      <c r="G1408" s="57">
        <f t="shared" si="205"/>
        <v>7628.53</v>
      </c>
      <c r="H1408" s="57">
        <v>859.5</v>
      </c>
      <c r="I1408" s="54">
        <f t="shared" si="209"/>
        <v>1.0232142857142856</v>
      </c>
      <c r="J1408" s="54">
        <f t="shared" si="210"/>
        <v>3765.4285714285711</v>
      </c>
      <c r="K1408" s="54">
        <f t="shared" si="211"/>
        <v>828.39428571428562</v>
      </c>
      <c r="L1408" s="245">
        <f t="shared" si="206"/>
        <v>1758.4551428571428</v>
      </c>
      <c r="M1408" s="245">
        <v>102.07585714285715</v>
      </c>
      <c r="N1408" s="56">
        <f t="shared" si="207"/>
        <v>0.84608094313620807</v>
      </c>
    </row>
    <row r="1409" spans="1:14" x14ac:dyDescent="0.2">
      <c r="A1409" s="57">
        <f t="shared" si="208"/>
        <v>23</v>
      </c>
      <c r="B1409" s="44">
        <v>9</v>
      </c>
      <c r="C1409" s="57" t="s">
        <v>347</v>
      </c>
      <c r="D1409" s="94">
        <v>7731.41</v>
      </c>
      <c r="E1409" s="59"/>
      <c r="F1409" s="60"/>
      <c r="G1409" s="57">
        <f t="shared" si="205"/>
        <v>7731.41</v>
      </c>
      <c r="H1409" s="57">
        <v>882</v>
      </c>
      <c r="I1409" s="54">
        <f t="shared" si="209"/>
        <v>1.05</v>
      </c>
      <c r="J1409" s="54">
        <f t="shared" si="210"/>
        <v>3864</v>
      </c>
      <c r="K1409" s="54">
        <f t="shared" si="211"/>
        <v>850.08</v>
      </c>
      <c r="L1409" s="245">
        <f t="shared" si="206"/>
        <v>1804.4880000000001</v>
      </c>
      <c r="M1409" s="245">
        <v>104.748</v>
      </c>
      <c r="N1409" s="56">
        <f t="shared" si="207"/>
        <v>0.85667633717523706</v>
      </c>
    </row>
    <row r="1410" spans="1:14" x14ac:dyDescent="0.2">
      <c r="A1410" s="57">
        <f t="shared" si="208"/>
        <v>24</v>
      </c>
      <c r="B1410" s="44">
        <v>9</v>
      </c>
      <c r="C1410" s="57" t="s">
        <v>348</v>
      </c>
      <c r="D1410" s="94">
        <v>7718.47</v>
      </c>
      <c r="E1410" s="59"/>
      <c r="F1410" s="60"/>
      <c r="G1410" s="57">
        <f t="shared" si="205"/>
        <v>7718.47</v>
      </c>
      <c r="H1410" s="57">
        <v>864</v>
      </c>
      <c r="I1410" s="54">
        <f t="shared" si="209"/>
        <v>1.0285714285714285</v>
      </c>
      <c r="J1410" s="54">
        <f t="shared" si="210"/>
        <v>3785.1428571428569</v>
      </c>
      <c r="K1410" s="54">
        <f t="shared" si="211"/>
        <v>832.73142857142852</v>
      </c>
      <c r="L1410" s="245">
        <f t="shared" si="206"/>
        <v>1767.6617142857142</v>
      </c>
      <c r="M1410" s="245">
        <v>102.61028571428571</v>
      </c>
      <c r="N1410" s="56">
        <f t="shared" si="207"/>
        <v>0.8406000523049626</v>
      </c>
    </row>
    <row r="1411" spans="1:14" x14ac:dyDescent="0.2">
      <c r="A1411" s="57">
        <f t="shared" si="208"/>
        <v>25</v>
      </c>
      <c r="B1411" s="44">
        <v>9</v>
      </c>
      <c r="C1411" s="57" t="s">
        <v>349</v>
      </c>
      <c r="D1411" s="94">
        <v>7958</v>
      </c>
      <c r="E1411" s="59"/>
      <c r="F1411" s="60"/>
      <c r="G1411" s="57">
        <f t="shared" si="205"/>
        <v>7958</v>
      </c>
      <c r="H1411" s="57">
        <v>872</v>
      </c>
      <c r="I1411" s="54">
        <f t="shared" si="209"/>
        <v>1.0380952380952382</v>
      </c>
      <c r="J1411" s="54">
        <f t="shared" si="210"/>
        <v>3820.1904761904766</v>
      </c>
      <c r="K1411" s="54">
        <f t="shared" si="211"/>
        <v>840.44190476190488</v>
      </c>
      <c r="L1411" s="245">
        <f t="shared" si="206"/>
        <v>1784.0289523809527</v>
      </c>
      <c r="M1411" s="245">
        <v>103.56038095238097</v>
      </c>
      <c r="N1411" s="56">
        <f t="shared" si="207"/>
        <v>0.82284766452446789</v>
      </c>
    </row>
    <row r="1412" spans="1:14" x14ac:dyDescent="0.2">
      <c r="A1412" s="57">
        <f t="shared" si="208"/>
        <v>26</v>
      </c>
      <c r="B1412" s="44">
        <v>9</v>
      </c>
      <c r="C1412" s="57" t="s">
        <v>350</v>
      </c>
      <c r="D1412" s="94">
        <v>3973.2</v>
      </c>
      <c r="E1412" s="59"/>
      <c r="F1412" s="60"/>
      <c r="G1412" s="57">
        <f t="shared" si="205"/>
        <v>3973.2</v>
      </c>
      <c r="H1412" s="57">
        <v>435</v>
      </c>
      <c r="I1412" s="54">
        <f t="shared" si="209"/>
        <v>0.5178571428571429</v>
      </c>
      <c r="J1412" s="54">
        <f t="shared" si="210"/>
        <v>1905.7142857142858</v>
      </c>
      <c r="K1412" s="54">
        <f t="shared" si="211"/>
        <v>419.25714285714287</v>
      </c>
      <c r="L1412" s="245">
        <f t="shared" si="206"/>
        <v>889.96857142857152</v>
      </c>
      <c r="M1412" s="245">
        <v>51.66142857142858</v>
      </c>
      <c r="N1412" s="56">
        <f t="shared" si="207"/>
        <v>0.82215882124520001</v>
      </c>
    </row>
    <row r="1413" spans="1:14" x14ac:dyDescent="0.2">
      <c r="A1413" s="57">
        <f t="shared" si="208"/>
        <v>27</v>
      </c>
      <c r="B1413" s="44">
        <v>9</v>
      </c>
      <c r="C1413" s="57" t="s">
        <v>351</v>
      </c>
      <c r="D1413" s="94">
        <v>4035</v>
      </c>
      <c r="E1413" s="59"/>
      <c r="F1413" s="60"/>
      <c r="G1413" s="57">
        <f t="shared" si="205"/>
        <v>4035</v>
      </c>
      <c r="H1413" s="57">
        <v>538</v>
      </c>
      <c r="I1413" s="54">
        <f t="shared" si="209"/>
        <v>0.64047619047619042</v>
      </c>
      <c r="J1413" s="54">
        <f t="shared" si="210"/>
        <v>2356.9523809523807</v>
      </c>
      <c r="K1413" s="54">
        <f t="shared" si="211"/>
        <v>518.52952380952377</v>
      </c>
      <c r="L1413" s="245">
        <f t="shared" si="206"/>
        <v>1100.6967619047618</v>
      </c>
      <c r="M1413" s="245">
        <v>63.893904761904757</v>
      </c>
      <c r="N1413" s="56">
        <f t="shared" si="207"/>
        <v>1.0012571428571426</v>
      </c>
    </row>
    <row r="1414" spans="1:14" x14ac:dyDescent="0.2">
      <c r="A1414" s="57">
        <f t="shared" si="208"/>
        <v>28</v>
      </c>
      <c r="B1414" s="44">
        <v>9</v>
      </c>
      <c r="C1414" s="57" t="s">
        <v>352</v>
      </c>
      <c r="D1414" s="94">
        <v>3981.6</v>
      </c>
      <c r="E1414" s="59"/>
      <c r="F1414" s="60"/>
      <c r="G1414" s="57">
        <f t="shared" si="205"/>
        <v>3981.6</v>
      </c>
      <c r="H1414" s="57">
        <v>438</v>
      </c>
      <c r="I1414" s="54">
        <f t="shared" si="209"/>
        <v>0.52142857142857146</v>
      </c>
      <c r="J1414" s="54">
        <f t="shared" si="210"/>
        <v>1918.8571428571429</v>
      </c>
      <c r="K1414" s="54">
        <f t="shared" si="211"/>
        <v>422.14857142857142</v>
      </c>
      <c r="L1414" s="245">
        <f t="shared" si="206"/>
        <v>896.10628571428583</v>
      </c>
      <c r="M1414" s="245">
        <v>52.017714285714291</v>
      </c>
      <c r="N1414" s="56">
        <f t="shared" si="207"/>
        <v>0.82608240764660301</v>
      </c>
    </row>
    <row r="1415" spans="1:14" x14ac:dyDescent="0.2">
      <c r="A1415" s="57">
        <f t="shared" si="208"/>
        <v>29</v>
      </c>
      <c r="B1415" s="44">
        <v>9</v>
      </c>
      <c r="C1415" s="57" t="s">
        <v>353</v>
      </c>
      <c r="D1415" s="94">
        <v>3970.65</v>
      </c>
      <c r="E1415" s="59"/>
      <c r="F1415" s="60">
        <v>104.6</v>
      </c>
      <c r="G1415" s="57">
        <f t="shared" si="205"/>
        <v>4075.25</v>
      </c>
      <c r="H1415" s="57">
        <v>433</v>
      </c>
      <c r="I1415" s="54">
        <f t="shared" si="209"/>
        <v>0.51547619047619042</v>
      </c>
      <c r="J1415" s="54">
        <f t="shared" si="210"/>
        <v>1896.9523809523807</v>
      </c>
      <c r="K1415" s="54">
        <f t="shared" si="211"/>
        <v>417.32952380952378</v>
      </c>
      <c r="L1415" s="245">
        <f t="shared" si="206"/>
        <v>885.87676190476191</v>
      </c>
      <c r="M1415" s="245">
        <v>51.423904761904758</v>
      </c>
      <c r="N1415" s="56">
        <f t="shared" si="207"/>
        <v>0.81890435355132563</v>
      </c>
    </row>
    <row r="1416" spans="1:14" x14ac:dyDescent="0.2">
      <c r="A1416" s="57">
        <f t="shared" si="208"/>
        <v>30</v>
      </c>
      <c r="B1416" s="44">
        <v>9</v>
      </c>
      <c r="C1416" s="57" t="s">
        <v>354</v>
      </c>
      <c r="D1416" s="94">
        <v>4030.55</v>
      </c>
      <c r="E1416" s="59"/>
      <c r="F1416" s="60"/>
      <c r="G1416" s="57">
        <f t="shared" si="205"/>
        <v>4030.55</v>
      </c>
      <c r="H1416" s="57">
        <v>431</v>
      </c>
      <c r="I1416" s="54">
        <f t="shared" si="209"/>
        <v>0.51309523809523805</v>
      </c>
      <c r="J1416" s="54">
        <f t="shared" si="210"/>
        <v>1888.1904761904759</v>
      </c>
      <c r="K1416" s="54">
        <f t="shared" si="211"/>
        <v>415.40190476190469</v>
      </c>
      <c r="L1416" s="245">
        <f t="shared" si="206"/>
        <v>881.78495238095229</v>
      </c>
      <c r="M1416" s="245">
        <v>51.186380952380951</v>
      </c>
      <c r="N1416" s="56">
        <f t="shared" si="207"/>
        <v>0.80300795531272751</v>
      </c>
    </row>
    <row r="1417" spans="1:14" x14ac:dyDescent="0.2">
      <c r="A1417" s="57">
        <f t="shared" si="208"/>
        <v>31</v>
      </c>
      <c r="B1417" s="44">
        <v>14</v>
      </c>
      <c r="C1417" s="57" t="s">
        <v>355</v>
      </c>
      <c r="D1417" s="94">
        <v>4226.88</v>
      </c>
      <c r="E1417" s="59"/>
      <c r="F1417" s="60"/>
      <c r="G1417" s="57">
        <f t="shared" si="205"/>
        <v>4226.88</v>
      </c>
      <c r="H1417" s="57">
        <v>420</v>
      </c>
      <c r="I1417" s="54">
        <f t="shared" si="209"/>
        <v>0.5</v>
      </c>
      <c r="J1417" s="54">
        <f t="shared" si="210"/>
        <v>1840</v>
      </c>
      <c r="K1417" s="54">
        <f t="shared" si="211"/>
        <v>404.8</v>
      </c>
      <c r="L1417" s="245">
        <f t="shared" si="206"/>
        <v>859.28000000000009</v>
      </c>
      <c r="M1417" s="245">
        <v>49.88</v>
      </c>
      <c r="N1417" s="56">
        <f t="shared" si="207"/>
        <v>0.74616738587326836</v>
      </c>
    </row>
    <row r="1418" spans="1:14" x14ac:dyDescent="0.2">
      <c r="A1418" s="57">
        <f t="shared" si="208"/>
        <v>32</v>
      </c>
      <c r="B1418" s="44">
        <v>14</v>
      </c>
      <c r="C1418" s="57" t="s">
        <v>356</v>
      </c>
      <c r="D1418" s="94">
        <v>4140.3</v>
      </c>
      <c r="E1418" s="59"/>
      <c r="F1418" s="60">
        <v>50.1</v>
      </c>
      <c r="G1418" s="57">
        <f t="shared" si="205"/>
        <v>4190.4000000000005</v>
      </c>
      <c r="H1418" s="57">
        <v>490.5</v>
      </c>
      <c r="I1418" s="54">
        <f t="shared" si="209"/>
        <v>0.58392857142857146</v>
      </c>
      <c r="J1418" s="54">
        <f t="shared" si="210"/>
        <v>2148.8571428571431</v>
      </c>
      <c r="K1418" s="54">
        <f t="shared" si="211"/>
        <v>472.74857142857149</v>
      </c>
      <c r="L1418" s="245">
        <f t="shared" si="206"/>
        <v>1003.5162857142859</v>
      </c>
      <c r="M1418" s="245">
        <v>58.252714285714291</v>
      </c>
      <c r="N1418" s="56">
        <f t="shared" si="207"/>
        <v>0.88963957063152777</v>
      </c>
    </row>
    <row r="1419" spans="1:14" x14ac:dyDescent="0.2">
      <c r="A1419" s="57">
        <f t="shared" si="208"/>
        <v>33</v>
      </c>
      <c r="B1419" s="44">
        <v>9</v>
      </c>
      <c r="C1419" s="47" t="s">
        <v>1310</v>
      </c>
      <c r="D1419" s="94">
        <v>4059.4</v>
      </c>
      <c r="E1419" s="107"/>
      <c r="F1419" s="118"/>
      <c r="G1419" s="57">
        <f t="shared" si="205"/>
        <v>4059.4</v>
      </c>
      <c r="H1419" s="57">
        <v>400</v>
      </c>
      <c r="I1419" s="54">
        <f t="shared" si="209"/>
        <v>0.47619047619047616</v>
      </c>
      <c r="J1419" s="54">
        <f t="shared" si="210"/>
        <v>1752.3809523809523</v>
      </c>
      <c r="K1419" s="54">
        <f t="shared" si="211"/>
        <v>385.52380952380952</v>
      </c>
      <c r="L1419" s="245">
        <f t="shared" si="206"/>
        <v>818.36190476190473</v>
      </c>
      <c r="M1419" s="245">
        <v>47.504761904761907</v>
      </c>
      <c r="N1419" s="56">
        <f t="shared" si="207"/>
        <v>0.73995453233764308</v>
      </c>
    </row>
    <row r="1420" spans="1:14" x14ac:dyDescent="0.2">
      <c r="A1420" s="57">
        <f t="shared" si="208"/>
        <v>34</v>
      </c>
      <c r="B1420" s="44">
        <v>9</v>
      </c>
      <c r="C1420" s="48" t="s">
        <v>1311</v>
      </c>
      <c r="D1420" s="105">
        <v>4225.3</v>
      </c>
      <c r="E1420" s="107"/>
      <c r="F1420" s="118"/>
      <c r="G1420" s="57">
        <f t="shared" si="205"/>
        <v>4225.3</v>
      </c>
      <c r="H1420" s="57">
        <v>400</v>
      </c>
      <c r="I1420" s="54">
        <f t="shared" si="209"/>
        <v>0.47619047619047616</v>
      </c>
      <c r="J1420" s="54">
        <f t="shared" si="210"/>
        <v>1752.3809523809523</v>
      </c>
      <c r="K1420" s="54">
        <f t="shared" si="211"/>
        <v>385.52380952380952</v>
      </c>
      <c r="L1420" s="245">
        <f t="shared" si="206"/>
        <v>818.36190476190473</v>
      </c>
      <c r="M1420" s="245">
        <v>47.504761904761907</v>
      </c>
      <c r="N1420" s="56">
        <f t="shared" si="207"/>
        <v>0.71090133921175491</v>
      </c>
    </row>
    <row r="1421" spans="1:14" x14ac:dyDescent="0.2">
      <c r="A1421" s="57">
        <f t="shared" si="208"/>
        <v>35</v>
      </c>
      <c r="B1421" s="44">
        <v>9</v>
      </c>
      <c r="C1421" s="48" t="s">
        <v>1312</v>
      </c>
      <c r="D1421" s="105">
        <v>3974.4</v>
      </c>
      <c r="E1421" s="107"/>
      <c r="F1421" s="118"/>
      <c r="G1421" s="57">
        <f t="shared" si="205"/>
        <v>3974.4</v>
      </c>
      <c r="H1421" s="57">
        <v>518</v>
      </c>
      <c r="I1421" s="54">
        <f t="shared" si="209"/>
        <v>0.6166666666666667</v>
      </c>
      <c r="J1421" s="54">
        <f t="shared" si="210"/>
        <v>2269.3333333333335</v>
      </c>
      <c r="K1421" s="54">
        <f t="shared" si="211"/>
        <v>499.25333333333339</v>
      </c>
      <c r="L1421" s="245">
        <f t="shared" si="206"/>
        <v>1059.7786666666668</v>
      </c>
      <c r="M1421" s="245">
        <v>61.518666666666675</v>
      </c>
      <c r="N1421" s="56">
        <f t="shared" si="207"/>
        <v>0.97873490338164271</v>
      </c>
    </row>
    <row r="1422" spans="1:14" x14ac:dyDescent="0.2">
      <c r="A1422" s="57">
        <f t="shared" si="208"/>
        <v>36</v>
      </c>
      <c r="B1422" s="44">
        <v>9</v>
      </c>
      <c r="C1422" s="48" t="s">
        <v>1313</v>
      </c>
      <c r="D1422" s="105">
        <v>3989.7</v>
      </c>
      <c r="E1422" s="107"/>
      <c r="F1422" s="118"/>
      <c r="G1422" s="57">
        <f t="shared" si="205"/>
        <v>3989.7</v>
      </c>
      <c r="H1422" s="57">
        <v>445</v>
      </c>
      <c r="I1422" s="54">
        <f t="shared" si="209"/>
        <v>0.52976190476190477</v>
      </c>
      <c r="J1422" s="54">
        <f t="shared" si="210"/>
        <v>1949.5238095238096</v>
      </c>
      <c r="K1422" s="54">
        <f t="shared" si="211"/>
        <v>428.89523809523814</v>
      </c>
      <c r="L1422" s="245">
        <f t="shared" si="206"/>
        <v>910.42761904761915</v>
      </c>
      <c r="M1422" s="245">
        <v>52.849047619047624</v>
      </c>
      <c r="N1422" s="56">
        <f t="shared" si="207"/>
        <v>0.83758069887102171</v>
      </c>
    </row>
    <row r="1423" spans="1:14" x14ac:dyDescent="0.2">
      <c r="A1423" s="57">
        <f t="shared" si="208"/>
        <v>37</v>
      </c>
      <c r="B1423" s="44">
        <v>9</v>
      </c>
      <c r="C1423" s="48" t="s">
        <v>1527</v>
      </c>
      <c r="D1423" s="105">
        <v>5525.8</v>
      </c>
      <c r="E1423" s="107"/>
      <c r="F1423" s="118"/>
      <c r="G1423" s="57">
        <f>D1423+E1423+F1423</f>
        <v>5525.8</v>
      </c>
      <c r="H1423" s="54">
        <v>420</v>
      </c>
      <c r="I1423" s="54">
        <f>H1423/840</f>
        <v>0.5</v>
      </c>
      <c r="J1423" s="54">
        <f t="shared" si="210"/>
        <v>1840</v>
      </c>
      <c r="K1423" s="54">
        <f t="shared" si="211"/>
        <v>404.8</v>
      </c>
      <c r="L1423" s="245">
        <f t="shared" si="206"/>
        <v>859.28000000000009</v>
      </c>
      <c r="M1423" s="245">
        <v>49.88</v>
      </c>
      <c r="N1423" s="56">
        <f t="shared" si="207"/>
        <v>0.57076984328061098</v>
      </c>
    </row>
    <row r="1424" spans="1:14" x14ac:dyDescent="0.2">
      <c r="A1424" s="57"/>
      <c r="B1424" s="57"/>
      <c r="C1424" s="57" t="s">
        <v>2181</v>
      </c>
      <c r="D1424" s="74">
        <f>SUM(D1387:D1423)</f>
        <v>200647.03999999995</v>
      </c>
      <c r="E1424" s="75">
        <f>SUM(E1387:E1423)</f>
        <v>58.7</v>
      </c>
      <c r="F1424" s="75">
        <f t="shared" ref="F1424:M1424" si="212">SUM(F1387:F1423)</f>
        <v>238.64999999999998</v>
      </c>
      <c r="G1424" s="75">
        <f t="shared" si="212"/>
        <v>200944.38999999996</v>
      </c>
      <c r="H1424" s="75">
        <f t="shared" si="212"/>
        <v>22768.799999999999</v>
      </c>
      <c r="I1424" s="75">
        <f t="shared" si="212"/>
        <v>27.105714285714285</v>
      </c>
      <c r="J1424" s="75">
        <f t="shared" si="212"/>
        <v>99749.028571428556</v>
      </c>
      <c r="K1424" s="75">
        <f t="shared" si="212"/>
        <v>21944.786285714283</v>
      </c>
      <c r="L1424" s="248">
        <f t="shared" si="212"/>
        <v>46582.796342857153</v>
      </c>
      <c r="M1424" s="248">
        <f t="shared" si="212"/>
        <v>2704.0660571428575</v>
      </c>
      <c r="N1424" s="52">
        <f t="shared" si="207"/>
        <v>0.85214652185819884</v>
      </c>
    </row>
    <row r="1425" spans="1:15" x14ac:dyDescent="0.2">
      <c r="A1425" s="338" t="s">
        <v>1984</v>
      </c>
      <c r="B1425" s="339"/>
      <c r="C1425" s="339"/>
      <c r="D1425" s="339"/>
      <c r="E1425" s="339"/>
      <c r="F1425" s="339"/>
      <c r="G1425" s="339"/>
      <c r="H1425" s="339"/>
      <c r="I1425" s="339"/>
      <c r="J1425" s="339"/>
      <c r="K1425" s="339"/>
      <c r="L1425" s="339"/>
      <c r="M1425" s="339"/>
      <c r="N1425" s="340"/>
    </row>
    <row r="1426" spans="1:15" x14ac:dyDescent="0.2">
      <c r="A1426" s="57">
        <v>1</v>
      </c>
      <c r="B1426" s="44">
        <v>9</v>
      </c>
      <c r="C1426" s="57" t="s">
        <v>2549</v>
      </c>
      <c r="D1426" s="57">
        <v>22381.8</v>
      </c>
      <c r="E1426" s="57"/>
      <c r="F1426" s="60"/>
      <c r="G1426" s="57">
        <f t="shared" ref="G1426:G1489" si="213">D1426+E1426+F1426</f>
        <v>22381.8</v>
      </c>
      <c r="H1426" s="57">
        <v>3172</v>
      </c>
      <c r="I1426" s="54">
        <f>H1426/840</f>
        <v>3.7761904761904761</v>
      </c>
      <c r="J1426" s="54">
        <f>I1426*3680</f>
        <v>13896.380952380952</v>
      </c>
      <c r="K1426" s="54">
        <f>J1426*0.22</f>
        <v>3057.2038095238095</v>
      </c>
      <c r="L1426" s="245">
        <f t="shared" ref="L1426:L1457" si="214">J1426*0.312</f>
        <v>4335.6708571428571</v>
      </c>
      <c r="M1426" s="245">
        <v>376.71276190476192</v>
      </c>
      <c r="N1426" s="56">
        <f>(J1426+K1426+L1426+M1426)/D1426</f>
        <v>0.96801724530432687</v>
      </c>
      <c r="O1426" s="68">
        <f>G1426+G1427</f>
        <v>24521.899999999998</v>
      </c>
    </row>
    <row r="1427" spans="1:15" x14ac:dyDescent="0.2">
      <c r="A1427" s="57">
        <f>A1426+1</f>
        <v>2</v>
      </c>
      <c r="B1427" s="44">
        <v>9</v>
      </c>
      <c r="C1427" s="57" t="s">
        <v>2550</v>
      </c>
      <c r="D1427" s="57">
        <v>2034</v>
      </c>
      <c r="E1427" s="57">
        <v>106.1</v>
      </c>
      <c r="F1427" s="60"/>
      <c r="G1427" s="57">
        <f t="shared" si="213"/>
        <v>2140.1</v>
      </c>
      <c r="H1427" s="57">
        <v>0</v>
      </c>
      <c r="I1427" s="54">
        <f>H1427/840</f>
        <v>0</v>
      </c>
      <c r="J1427" s="54">
        <f t="shared" ref="J1427:J1490" si="215">I1427*3680</f>
        <v>0</v>
      </c>
      <c r="K1427" s="54">
        <f t="shared" ref="K1427:K1489" si="216">J1427*0.22</f>
        <v>0</v>
      </c>
      <c r="L1427" s="245">
        <f t="shared" si="214"/>
        <v>0</v>
      </c>
      <c r="M1427" s="245">
        <v>0</v>
      </c>
      <c r="N1427" s="56">
        <f t="shared" ref="N1427:N1457" si="217">(J1427+K1427+L1427+M1427)/D1427</f>
        <v>0</v>
      </c>
    </row>
    <row r="1428" spans="1:15" x14ac:dyDescent="0.2">
      <c r="A1428" s="57">
        <f t="shared" ref="A1428:A1490" si="218">A1427+1</f>
        <v>3</v>
      </c>
      <c r="B1428" s="44">
        <v>9</v>
      </c>
      <c r="C1428" s="57" t="str">
        <f>[1]Лист1!$B$7</f>
        <v>В.Великого,93а</v>
      </c>
      <c r="D1428" s="57">
        <v>12358.7</v>
      </c>
      <c r="E1428" s="59"/>
      <c r="F1428" s="60"/>
      <c r="G1428" s="57">
        <f t="shared" si="213"/>
        <v>12358.7</v>
      </c>
      <c r="H1428" s="57">
        <v>1320</v>
      </c>
      <c r="I1428" s="54">
        <f t="shared" ref="I1428:I1489" si="219">H1428/840</f>
        <v>1.5714285714285714</v>
      </c>
      <c r="J1428" s="54">
        <f t="shared" si="215"/>
        <v>5782.8571428571431</v>
      </c>
      <c r="K1428" s="54">
        <f t="shared" si="216"/>
        <v>1272.2285714285715</v>
      </c>
      <c r="L1428" s="245">
        <f t="shared" si="214"/>
        <v>1804.2514285714287</v>
      </c>
      <c r="M1428" s="245">
        <v>156.7657142857143</v>
      </c>
      <c r="N1428" s="56">
        <f t="shared" si="217"/>
        <v>0.72953489097905599</v>
      </c>
    </row>
    <row r="1429" spans="1:15" x14ac:dyDescent="0.2">
      <c r="A1429" s="57">
        <f t="shared" si="218"/>
        <v>4</v>
      </c>
      <c r="B1429" s="44">
        <v>9</v>
      </c>
      <c r="C1429" s="57" t="str">
        <f>[1]Лист1!$B$8</f>
        <v>В.Великого,103</v>
      </c>
      <c r="D1429" s="57">
        <v>1958.1</v>
      </c>
      <c r="E1429" s="59"/>
      <c r="F1429" s="60"/>
      <c r="G1429" s="57">
        <f t="shared" si="213"/>
        <v>1958.1</v>
      </c>
      <c r="H1429" s="57">
        <v>280</v>
      </c>
      <c r="I1429" s="54">
        <f t="shared" si="219"/>
        <v>0.33333333333333331</v>
      </c>
      <c r="J1429" s="54">
        <f t="shared" si="215"/>
        <v>1226.6666666666665</v>
      </c>
      <c r="K1429" s="54">
        <f t="shared" si="216"/>
        <v>269.86666666666662</v>
      </c>
      <c r="L1429" s="245">
        <f t="shared" si="214"/>
        <v>382.71999999999997</v>
      </c>
      <c r="M1429" s="245">
        <v>33.25333333333333</v>
      </c>
      <c r="N1429" s="56">
        <f t="shared" si="217"/>
        <v>0.97671552355174229</v>
      </c>
    </row>
    <row r="1430" spans="1:15" x14ac:dyDescent="0.2">
      <c r="A1430" s="57">
        <f t="shared" si="218"/>
        <v>5</v>
      </c>
      <c r="B1430" s="44">
        <v>9</v>
      </c>
      <c r="C1430" s="57" t="str">
        <f>[1]Лист1!$B$9</f>
        <v>В.Великого,105</v>
      </c>
      <c r="D1430" s="57">
        <v>2016.3</v>
      </c>
      <c r="E1430" s="59"/>
      <c r="F1430" s="60"/>
      <c r="G1430" s="57">
        <f t="shared" si="213"/>
        <v>2016.3</v>
      </c>
      <c r="H1430" s="57">
        <v>300</v>
      </c>
      <c r="I1430" s="54">
        <f t="shared" si="219"/>
        <v>0.35714285714285715</v>
      </c>
      <c r="J1430" s="54">
        <f t="shared" si="215"/>
        <v>1314.2857142857142</v>
      </c>
      <c r="K1430" s="54">
        <f t="shared" si="216"/>
        <v>289.14285714285711</v>
      </c>
      <c r="L1430" s="245">
        <f t="shared" si="214"/>
        <v>410.05714285714282</v>
      </c>
      <c r="M1430" s="245">
        <v>35.628571428571433</v>
      </c>
      <c r="N1430" s="56">
        <f t="shared" si="217"/>
        <v>1.0162745056362077</v>
      </c>
    </row>
    <row r="1431" spans="1:15" x14ac:dyDescent="0.2">
      <c r="A1431" s="57">
        <f t="shared" si="218"/>
        <v>6</v>
      </c>
      <c r="B1431" s="44">
        <v>9</v>
      </c>
      <c r="C1431" s="57" t="str">
        <f>[1]Лист1!$B$10</f>
        <v>В.Великого,109</v>
      </c>
      <c r="D1431" s="57">
        <v>2040.5</v>
      </c>
      <c r="E1431" s="59">
        <v>153.19999999999999</v>
      </c>
      <c r="F1431" s="60"/>
      <c r="G1431" s="57">
        <f t="shared" si="213"/>
        <v>2193.6999999999998</v>
      </c>
      <c r="H1431" s="57">
        <v>293</v>
      </c>
      <c r="I1431" s="54">
        <f t="shared" si="219"/>
        <v>0.34880952380952379</v>
      </c>
      <c r="J1431" s="54">
        <f t="shared" si="215"/>
        <v>1283.6190476190475</v>
      </c>
      <c r="K1431" s="54">
        <f t="shared" si="216"/>
        <v>282.39619047619044</v>
      </c>
      <c r="L1431" s="245">
        <f t="shared" si="214"/>
        <v>400.48914285714284</v>
      </c>
      <c r="M1431" s="245">
        <v>34.797238095238093</v>
      </c>
      <c r="N1431" s="56">
        <f t="shared" si="217"/>
        <v>0.98078981575477531</v>
      </c>
    </row>
    <row r="1432" spans="1:15" x14ac:dyDescent="0.2">
      <c r="A1432" s="57">
        <f t="shared" si="218"/>
        <v>7</v>
      </c>
      <c r="B1432" s="44">
        <v>9</v>
      </c>
      <c r="C1432" s="57" t="str">
        <f>[1]Лист1!$B$11</f>
        <v>В.Великого,111</v>
      </c>
      <c r="D1432" s="57">
        <v>8086.8</v>
      </c>
      <c r="E1432" s="59">
        <v>73.7</v>
      </c>
      <c r="F1432" s="60"/>
      <c r="G1432" s="57">
        <f t="shared" si="213"/>
        <v>8160.5</v>
      </c>
      <c r="H1432" s="57">
        <v>1212</v>
      </c>
      <c r="I1432" s="54">
        <f t="shared" si="219"/>
        <v>1.4428571428571428</v>
      </c>
      <c r="J1432" s="54">
        <f t="shared" si="215"/>
        <v>5309.7142857142853</v>
      </c>
      <c r="K1432" s="54">
        <f t="shared" si="216"/>
        <v>1168.1371428571429</v>
      </c>
      <c r="L1432" s="245">
        <f t="shared" si="214"/>
        <v>1656.6308571428569</v>
      </c>
      <c r="M1432" s="245">
        <v>143.93942857142858</v>
      </c>
      <c r="N1432" s="56">
        <f t="shared" si="217"/>
        <v>1.0236956168429681</v>
      </c>
    </row>
    <row r="1433" spans="1:15" x14ac:dyDescent="0.2">
      <c r="A1433" s="57">
        <f t="shared" si="218"/>
        <v>8</v>
      </c>
      <c r="B1433" s="44">
        <v>9</v>
      </c>
      <c r="C1433" s="57" t="str">
        <f>[1]Лист1!$B$12</f>
        <v>В.Великого,113</v>
      </c>
      <c r="D1433" s="57">
        <v>4049.6</v>
      </c>
      <c r="E1433" s="59"/>
      <c r="F1433" s="60"/>
      <c r="G1433" s="57">
        <f t="shared" si="213"/>
        <v>4049.6</v>
      </c>
      <c r="H1433" s="57">
        <v>355</v>
      </c>
      <c r="I1433" s="54">
        <f t="shared" si="219"/>
        <v>0.42261904761904762</v>
      </c>
      <c r="J1433" s="54">
        <f t="shared" si="215"/>
        <v>1555.2380952380952</v>
      </c>
      <c r="K1433" s="54">
        <f t="shared" si="216"/>
        <v>342.15238095238095</v>
      </c>
      <c r="L1433" s="245">
        <f t="shared" si="214"/>
        <v>485.2342857142857</v>
      </c>
      <c r="M1433" s="245">
        <v>42.160476190476196</v>
      </c>
      <c r="N1433" s="56">
        <f t="shared" si="217"/>
        <v>0.5987715423980734</v>
      </c>
    </row>
    <row r="1434" spans="1:15" x14ac:dyDescent="0.2">
      <c r="A1434" s="57">
        <f t="shared" si="218"/>
        <v>9</v>
      </c>
      <c r="B1434" s="44">
        <v>9</v>
      </c>
      <c r="C1434" s="57" t="str">
        <f>[1]Лист1!$B$13</f>
        <v>В.Великого,117</v>
      </c>
      <c r="D1434" s="57">
        <v>4091.8</v>
      </c>
      <c r="E1434" s="59"/>
      <c r="F1434" s="60"/>
      <c r="G1434" s="57">
        <f t="shared" si="213"/>
        <v>4091.8</v>
      </c>
      <c r="H1434" s="57">
        <v>355</v>
      </c>
      <c r="I1434" s="54">
        <f t="shared" si="219"/>
        <v>0.42261904761904762</v>
      </c>
      <c r="J1434" s="54">
        <f t="shared" si="215"/>
        <v>1555.2380952380952</v>
      </c>
      <c r="K1434" s="54">
        <f t="shared" si="216"/>
        <v>342.15238095238095</v>
      </c>
      <c r="L1434" s="245">
        <f t="shared" si="214"/>
        <v>485.2342857142857</v>
      </c>
      <c r="M1434" s="245">
        <v>42.160476190476196</v>
      </c>
      <c r="N1434" s="56">
        <f t="shared" si="217"/>
        <v>0.5925962261340334</v>
      </c>
    </row>
    <row r="1435" spans="1:15" x14ac:dyDescent="0.2">
      <c r="A1435" s="57">
        <f t="shared" si="218"/>
        <v>10</v>
      </c>
      <c r="B1435" s="44">
        <v>9</v>
      </c>
      <c r="C1435" s="57" t="str">
        <f>[1]Лист1!$B$14</f>
        <v>В.Великого,121</v>
      </c>
      <c r="D1435" s="57">
        <v>4035.2</v>
      </c>
      <c r="E1435" s="59"/>
      <c r="F1435" s="60"/>
      <c r="G1435" s="57">
        <f t="shared" si="213"/>
        <v>4035.2</v>
      </c>
      <c r="H1435" s="57">
        <v>355</v>
      </c>
      <c r="I1435" s="54">
        <f t="shared" si="219"/>
        <v>0.42261904761904762</v>
      </c>
      <c r="J1435" s="54">
        <f t="shared" si="215"/>
        <v>1555.2380952380952</v>
      </c>
      <c r="K1435" s="54">
        <f t="shared" si="216"/>
        <v>342.15238095238095</v>
      </c>
      <c r="L1435" s="245">
        <f t="shared" si="214"/>
        <v>485.2342857142857</v>
      </c>
      <c r="M1435" s="245">
        <v>42.160476190476196</v>
      </c>
      <c r="N1435" s="56">
        <f t="shared" si="217"/>
        <v>0.6009083163400174</v>
      </c>
    </row>
    <row r="1436" spans="1:15" x14ac:dyDescent="0.2">
      <c r="A1436" s="57">
        <f t="shared" si="218"/>
        <v>11</v>
      </c>
      <c r="B1436" s="44">
        <v>9</v>
      </c>
      <c r="C1436" s="57" t="str">
        <f>[1]Лист1!$B$15</f>
        <v>В.Великого,125</v>
      </c>
      <c r="D1436" s="57">
        <v>6226.5</v>
      </c>
      <c r="E1436" s="59"/>
      <c r="F1436" s="60"/>
      <c r="G1436" s="57">
        <f t="shared" si="213"/>
        <v>6226.5</v>
      </c>
      <c r="H1436" s="57">
        <v>730</v>
      </c>
      <c r="I1436" s="54">
        <f t="shared" si="219"/>
        <v>0.86904761904761907</v>
      </c>
      <c r="J1436" s="54">
        <f t="shared" si="215"/>
        <v>3198.0952380952381</v>
      </c>
      <c r="K1436" s="54">
        <f t="shared" si="216"/>
        <v>703.58095238095234</v>
      </c>
      <c r="L1436" s="245">
        <f t="shared" si="214"/>
        <v>997.80571428571432</v>
      </c>
      <c r="M1436" s="245">
        <v>86.69619047619048</v>
      </c>
      <c r="N1436" s="56">
        <f t="shared" si="217"/>
        <v>0.80079950136322087</v>
      </c>
    </row>
    <row r="1437" spans="1:15" x14ac:dyDescent="0.2">
      <c r="A1437" s="57">
        <f t="shared" si="218"/>
        <v>12</v>
      </c>
      <c r="B1437" s="44">
        <v>9</v>
      </c>
      <c r="C1437" s="57" t="str">
        <f>[1]Лист1!$B$17</f>
        <v>Кульпарківська,121</v>
      </c>
      <c r="D1437" s="57">
        <v>7649.6</v>
      </c>
      <c r="E1437" s="59"/>
      <c r="F1437" s="60"/>
      <c r="G1437" s="57">
        <f t="shared" si="213"/>
        <v>7649.6</v>
      </c>
      <c r="H1437" s="57">
        <v>1200</v>
      </c>
      <c r="I1437" s="54">
        <f t="shared" si="219"/>
        <v>1.4285714285714286</v>
      </c>
      <c r="J1437" s="54">
        <f t="shared" si="215"/>
        <v>5257.1428571428569</v>
      </c>
      <c r="K1437" s="54">
        <f t="shared" si="216"/>
        <v>1156.5714285714284</v>
      </c>
      <c r="L1437" s="245">
        <f t="shared" si="214"/>
        <v>1640.2285714285713</v>
      </c>
      <c r="M1437" s="245">
        <v>142.51428571428573</v>
      </c>
      <c r="N1437" s="56">
        <f t="shared" si="217"/>
        <v>1.0714883317895239</v>
      </c>
    </row>
    <row r="1438" spans="1:15" x14ac:dyDescent="0.2">
      <c r="A1438" s="57">
        <f t="shared" si="218"/>
        <v>13</v>
      </c>
      <c r="B1438" s="44">
        <v>9</v>
      </c>
      <c r="C1438" s="57" t="str">
        <f>[1]Лист1!$B$18</f>
        <v>Кульпарківська,123</v>
      </c>
      <c r="D1438" s="57">
        <v>5959.3</v>
      </c>
      <c r="E1438" s="59"/>
      <c r="F1438" s="60"/>
      <c r="G1438" s="57">
        <f t="shared" si="213"/>
        <v>5959.3</v>
      </c>
      <c r="H1438" s="57">
        <v>729</v>
      </c>
      <c r="I1438" s="54">
        <f t="shared" si="219"/>
        <v>0.86785714285714288</v>
      </c>
      <c r="J1438" s="54">
        <f t="shared" si="215"/>
        <v>3193.7142857142858</v>
      </c>
      <c r="K1438" s="54">
        <f t="shared" si="216"/>
        <v>702.61714285714288</v>
      </c>
      <c r="L1438" s="245">
        <f t="shared" si="214"/>
        <v>996.43885714285716</v>
      </c>
      <c r="M1438" s="245">
        <v>86.577428571428584</v>
      </c>
      <c r="N1438" s="56">
        <f t="shared" si="217"/>
        <v>0.83555916203005631</v>
      </c>
    </row>
    <row r="1439" spans="1:15" x14ac:dyDescent="0.2">
      <c r="A1439" s="57">
        <f t="shared" si="218"/>
        <v>14</v>
      </c>
      <c r="B1439" s="44">
        <v>14</v>
      </c>
      <c r="C1439" s="57" t="str">
        <f>[1]Лист1!$B$19</f>
        <v>Кульпарківська,125</v>
      </c>
      <c r="D1439" s="57">
        <v>4182.7</v>
      </c>
      <c r="E1439" s="59">
        <v>439.8</v>
      </c>
      <c r="F1439" s="60"/>
      <c r="G1439" s="57">
        <f t="shared" si="213"/>
        <v>4622.5</v>
      </c>
      <c r="H1439" s="57">
        <v>490</v>
      </c>
      <c r="I1439" s="54">
        <f t="shared" si="219"/>
        <v>0.58333333333333337</v>
      </c>
      <c r="J1439" s="54">
        <f t="shared" si="215"/>
        <v>2146.666666666667</v>
      </c>
      <c r="K1439" s="54">
        <f t="shared" si="216"/>
        <v>472.26666666666671</v>
      </c>
      <c r="L1439" s="245">
        <f t="shared" si="214"/>
        <v>669.7600000000001</v>
      </c>
      <c r="M1439" s="245">
        <v>58.193333333333342</v>
      </c>
      <c r="N1439" s="56">
        <f t="shared" si="217"/>
        <v>0.80017373148126025</v>
      </c>
    </row>
    <row r="1440" spans="1:15" x14ac:dyDescent="0.2">
      <c r="A1440" s="57">
        <f t="shared" si="218"/>
        <v>15</v>
      </c>
      <c r="B1440" s="44">
        <v>14</v>
      </c>
      <c r="C1440" s="57" t="str">
        <f>[1]Лист1!$B$20</f>
        <v>Кульпарківська,129</v>
      </c>
      <c r="D1440" s="57">
        <v>4158.5</v>
      </c>
      <c r="E1440" s="59">
        <v>82.1</v>
      </c>
      <c r="F1440" s="60"/>
      <c r="G1440" s="57">
        <f t="shared" si="213"/>
        <v>4240.6000000000004</v>
      </c>
      <c r="H1440" s="57">
        <v>490</v>
      </c>
      <c r="I1440" s="54">
        <f t="shared" si="219"/>
        <v>0.58333333333333337</v>
      </c>
      <c r="J1440" s="54">
        <f t="shared" si="215"/>
        <v>2146.666666666667</v>
      </c>
      <c r="K1440" s="54">
        <f t="shared" si="216"/>
        <v>472.26666666666671</v>
      </c>
      <c r="L1440" s="245">
        <f t="shared" si="214"/>
        <v>669.7600000000001</v>
      </c>
      <c r="M1440" s="245">
        <v>58.193333333333342</v>
      </c>
      <c r="N1440" s="56">
        <f t="shared" si="217"/>
        <v>0.80483026732395513</v>
      </c>
    </row>
    <row r="1441" spans="1:14" x14ac:dyDescent="0.2">
      <c r="A1441" s="57">
        <f t="shared" si="218"/>
        <v>16</v>
      </c>
      <c r="B1441" s="44">
        <v>14</v>
      </c>
      <c r="C1441" s="57" t="str">
        <f>[1]Лист1!$B$21</f>
        <v>Кульпарківська,133</v>
      </c>
      <c r="D1441" s="57">
        <v>7806.9</v>
      </c>
      <c r="E1441" s="59"/>
      <c r="F1441" s="60"/>
      <c r="G1441" s="57">
        <f t="shared" si="213"/>
        <v>7806.9</v>
      </c>
      <c r="H1441" s="57">
        <v>1250</v>
      </c>
      <c r="I1441" s="54">
        <f t="shared" si="219"/>
        <v>1.4880952380952381</v>
      </c>
      <c r="J1441" s="54">
        <f t="shared" si="215"/>
        <v>5476.1904761904761</v>
      </c>
      <c r="K1441" s="54">
        <f t="shared" si="216"/>
        <v>1204.7619047619048</v>
      </c>
      <c r="L1441" s="245">
        <f t="shared" si="214"/>
        <v>1708.5714285714287</v>
      </c>
      <c r="M1441" s="245">
        <v>148.45238095238096</v>
      </c>
      <c r="N1441" s="56">
        <f t="shared" si="217"/>
        <v>1.0936448770288068</v>
      </c>
    </row>
    <row r="1442" spans="1:14" x14ac:dyDescent="0.2">
      <c r="A1442" s="57">
        <f t="shared" si="218"/>
        <v>17</v>
      </c>
      <c r="B1442" s="44">
        <v>14</v>
      </c>
      <c r="C1442" s="57" t="str">
        <f>[1]Лист1!$B$22</f>
        <v>Кульпарківська,133а</v>
      </c>
      <c r="D1442" s="57">
        <v>4253.3999999999996</v>
      </c>
      <c r="E1442" s="59"/>
      <c r="F1442" s="60"/>
      <c r="G1442" s="57">
        <f t="shared" si="213"/>
        <v>4253.3999999999996</v>
      </c>
      <c r="H1442" s="57">
        <v>490</v>
      </c>
      <c r="I1442" s="54">
        <f t="shared" si="219"/>
        <v>0.58333333333333337</v>
      </c>
      <c r="J1442" s="54">
        <f t="shared" si="215"/>
        <v>2146.666666666667</v>
      </c>
      <c r="K1442" s="54">
        <f t="shared" si="216"/>
        <v>472.26666666666671</v>
      </c>
      <c r="L1442" s="245">
        <f t="shared" si="214"/>
        <v>669.7600000000001</v>
      </c>
      <c r="M1442" s="245">
        <v>58.193333333333342</v>
      </c>
      <c r="N1442" s="56">
        <f t="shared" si="217"/>
        <v>0.78687324650083879</v>
      </c>
    </row>
    <row r="1443" spans="1:14" x14ac:dyDescent="0.2">
      <c r="A1443" s="57">
        <f t="shared" si="218"/>
        <v>18</v>
      </c>
      <c r="B1443" s="44">
        <v>9</v>
      </c>
      <c r="C1443" s="57" t="str">
        <f>[1]Лист1!$B$23</f>
        <v>Кульпарківська,135</v>
      </c>
      <c r="D1443" s="57">
        <v>7737.08</v>
      </c>
      <c r="E1443" s="59"/>
      <c r="F1443" s="60"/>
      <c r="G1443" s="57">
        <f t="shared" si="213"/>
        <v>7737.08</v>
      </c>
      <c r="H1443" s="57">
        <v>1240</v>
      </c>
      <c r="I1443" s="54">
        <v>0</v>
      </c>
      <c r="J1443" s="54">
        <f t="shared" si="215"/>
        <v>0</v>
      </c>
      <c r="K1443" s="54">
        <f t="shared" si="216"/>
        <v>0</v>
      </c>
      <c r="L1443" s="245">
        <f t="shared" si="214"/>
        <v>0</v>
      </c>
      <c r="M1443" s="245">
        <v>0</v>
      </c>
      <c r="N1443" s="56">
        <f t="shared" si="217"/>
        <v>0</v>
      </c>
    </row>
    <row r="1444" spans="1:14" x14ac:dyDescent="0.2">
      <c r="A1444" s="57">
        <f t="shared" si="218"/>
        <v>19</v>
      </c>
      <c r="B1444" s="44">
        <v>9</v>
      </c>
      <c r="C1444" s="57" t="str">
        <f>[1]Лист1!$B$24</f>
        <v>Наукова,44</v>
      </c>
      <c r="D1444" s="57">
        <v>8046.52</v>
      </c>
      <c r="E1444" s="59"/>
      <c r="F1444" s="60"/>
      <c r="G1444" s="57">
        <f t="shared" si="213"/>
        <v>8046.52</v>
      </c>
      <c r="H1444" s="57">
        <v>1137</v>
      </c>
      <c r="I1444" s="54">
        <f t="shared" si="219"/>
        <v>1.3535714285714286</v>
      </c>
      <c r="J1444" s="54">
        <f t="shared" si="215"/>
        <v>4981.1428571428578</v>
      </c>
      <c r="K1444" s="54">
        <f t="shared" si="216"/>
        <v>1095.8514285714286</v>
      </c>
      <c r="L1444" s="245">
        <f t="shared" si="214"/>
        <v>1554.1165714285717</v>
      </c>
      <c r="M1444" s="245">
        <v>135.03228571428573</v>
      </c>
      <c r="N1444" s="56">
        <f t="shared" si="217"/>
        <v>0.9651555135458737</v>
      </c>
    </row>
    <row r="1445" spans="1:14" x14ac:dyDescent="0.2">
      <c r="A1445" s="57">
        <f t="shared" si="218"/>
        <v>20</v>
      </c>
      <c r="B1445" s="44">
        <v>9</v>
      </c>
      <c r="C1445" s="57" t="str">
        <f>[1]Лист1!$B$25</f>
        <v>Наукова,46</v>
      </c>
      <c r="D1445" s="57">
        <v>8105.15</v>
      </c>
      <c r="E1445" s="59"/>
      <c r="F1445" s="60"/>
      <c r="G1445" s="57">
        <f t="shared" si="213"/>
        <v>8105.15</v>
      </c>
      <c r="H1445" s="57">
        <v>1116</v>
      </c>
      <c r="I1445" s="54">
        <f t="shared" si="219"/>
        <v>1.3285714285714285</v>
      </c>
      <c r="J1445" s="54">
        <f t="shared" si="215"/>
        <v>4889.1428571428569</v>
      </c>
      <c r="K1445" s="54">
        <f t="shared" si="216"/>
        <v>1075.6114285714286</v>
      </c>
      <c r="L1445" s="245">
        <f t="shared" si="214"/>
        <v>1525.4125714285713</v>
      </c>
      <c r="M1445" s="245">
        <v>132.53828571428571</v>
      </c>
      <c r="N1445" s="56">
        <f t="shared" si="217"/>
        <v>0.9404767515539062</v>
      </c>
    </row>
    <row r="1446" spans="1:14" x14ac:dyDescent="0.2">
      <c r="A1446" s="57">
        <f t="shared" si="218"/>
        <v>21</v>
      </c>
      <c r="B1446" s="44">
        <v>9</v>
      </c>
      <c r="C1446" s="57" t="str">
        <f>[1]Лист1!$B$26</f>
        <v>Наукова,48</v>
      </c>
      <c r="D1446" s="57">
        <v>4156.1000000000004</v>
      </c>
      <c r="E1446" s="59"/>
      <c r="F1446" s="60"/>
      <c r="G1446" s="57">
        <f t="shared" si="213"/>
        <v>4156.1000000000004</v>
      </c>
      <c r="H1446" s="57">
        <v>600</v>
      </c>
      <c r="I1446" s="54">
        <f t="shared" si="219"/>
        <v>0.7142857142857143</v>
      </c>
      <c r="J1446" s="54">
        <f t="shared" si="215"/>
        <v>2628.5714285714284</v>
      </c>
      <c r="K1446" s="54">
        <f t="shared" si="216"/>
        <v>578.28571428571422</v>
      </c>
      <c r="L1446" s="245">
        <f t="shared" si="214"/>
        <v>820.11428571428564</v>
      </c>
      <c r="M1446" s="245">
        <v>71.257142857142867</v>
      </c>
      <c r="N1446" s="56">
        <f t="shared" si="217"/>
        <v>0.98607554472427772</v>
      </c>
    </row>
    <row r="1447" spans="1:14" x14ac:dyDescent="0.2">
      <c r="A1447" s="57">
        <f t="shared" si="218"/>
        <v>22</v>
      </c>
      <c r="B1447" s="44">
        <v>9</v>
      </c>
      <c r="C1447" s="57" t="str">
        <f>[1]Лист1!$B$27</f>
        <v>Наукова,50</v>
      </c>
      <c r="D1447" s="57">
        <v>4088.3</v>
      </c>
      <c r="E1447" s="59"/>
      <c r="F1447" s="60"/>
      <c r="G1447" s="57">
        <f t="shared" si="213"/>
        <v>4088.3</v>
      </c>
      <c r="H1447" s="57">
        <v>600</v>
      </c>
      <c r="I1447" s="54">
        <f t="shared" si="219"/>
        <v>0.7142857142857143</v>
      </c>
      <c r="J1447" s="54">
        <f t="shared" si="215"/>
        <v>2628.5714285714284</v>
      </c>
      <c r="K1447" s="54">
        <f t="shared" si="216"/>
        <v>578.28571428571422</v>
      </c>
      <c r="L1447" s="245">
        <f t="shared" si="214"/>
        <v>820.11428571428564</v>
      </c>
      <c r="M1447" s="245">
        <v>71.257142857142867</v>
      </c>
      <c r="N1447" s="56">
        <f t="shared" si="217"/>
        <v>1.0024285329913585</v>
      </c>
    </row>
    <row r="1448" spans="1:14" x14ac:dyDescent="0.2">
      <c r="A1448" s="57">
        <f t="shared" si="218"/>
        <v>23</v>
      </c>
      <c r="B1448" s="44">
        <v>9</v>
      </c>
      <c r="C1448" s="57" t="str">
        <f>[1]Лист1!$B$28</f>
        <v>Наукова,52</v>
      </c>
      <c r="D1448" s="57">
        <v>4075.2</v>
      </c>
      <c r="E1448" s="59"/>
      <c r="F1448" s="60"/>
      <c r="G1448" s="57">
        <f t="shared" si="213"/>
        <v>4075.2</v>
      </c>
      <c r="H1448" s="57">
        <v>568</v>
      </c>
      <c r="I1448" s="54">
        <f t="shared" si="219"/>
        <v>0.67619047619047623</v>
      </c>
      <c r="J1448" s="54">
        <f t="shared" si="215"/>
        <v>2488.3809523809527</v>
      </c>
      <c r="K1448" s="54">
        <f t="shared" si="216"/>
        <v>547.44380952380959</v>
      </c>
      <c r="L1448" s="245">
        <f t="shared" si="214"/>
        <v>776.37485714285731</v>
      </c>
      <c r="M1448" s="245">
        <v>67.456761904761919</v>
      </c>
      <c r="N1448" s="56">
        <f t="shared" si="217"/>
        <v>0.95201619085011335</v>
      </c>
    </row>
    <row r="1449" spans="1:14" x14ac:dyDescent="0.2">
      <c r="A1449" s="57">
        <f t="shared" si="218"/>
        <v>24</v>
      </c>
      <c r="B1449" s="44">
        <v>9</v>
      </c>
      <c r="C1449" s="57" t="str">
        <f>[1]Лист1!$B$29</f>
        <v>Наукова,62</v>
      </c>
      <c r="D1449" s="57">
        <v>12235.2</v>
      </c>
      <c r="E1449" s="59"/>
      <c r="F1449" s="60">
        <v>13</v>
      </c>
      <c r="G1449" s="57">
        <f t="shared" si="213"/>
        <v>12248.2</v>
      </c>
      <c r="H1449" s="57">
        <v>1501</v>
      </c>
      <c r="I1449" s="54">
        <f t="shared" si="219"/>
        <v>1.786904761904762</v>
      </c>
      <c r="J1449" s="54">
        <f t="shared" si="215"/>
        <v>6575.8095238095239</v>
      </c>
      <c r="K1449" s="54">
        <f t="shared" si="216"/>
        <v>1446.6780952380952</v>
      </c>
      <c r="L1449" s="245">
        <f t="shared" si="214"/>
        <v>2051.6525714285713</v>
      </c>
      <c r="M1449" s="245">
        <v>178.26161904761906</v>
      </c>
      <c r="N1449" s="56">
        <f t="shared" si="217"/>
        <v>0.83794313207171178</v>
      </c>
    </row>
    <row r="1450" spans="1:14" x14ac:dyDescent="0.2">
      <c r="A1450" s="57">
        <f t="shared" si="218"/>
        <v>25</v>
      </c>
      <c r="B1450" s="44">
        <v>9</v>
      </c>
      <c r="C1450" s="57" t="str">
        <f>[1]Лист1!$B$30</f>
        <v>Наукова,64</v>
      </c>
      <c r="D1450" s="57">
        <v>8230.2999999999993</v>
      </c>
      <c r="E1450" s="59">
        <v>160.6</v>
      </c>
      <c r="F1450" s="60"/>
      <c r="G1450" s="57">
        <f t="shared" si="213"/>
        <v>8390.9</v>
      </c>
      <c r="H1450" s="57">
        <v>908</v>
      </c>
      <c r="I1450" s="54">
        <f t="shared" si="219"/>
        <v>1.0809523809523809</v>
      </c>
      <c r="J1450" s="54">
        <f t="shared" si="215"/>
        <v>3977.9047619047615</v>
      </c>
      <c r="K1450" s="54">
        <f t="shared" si="216"/>
        <v>875.13904761904757</v>
      </c>
      <c r="L1450" s="245">
        <f t="shared" si="214"/>
        <v>1241.1062857142856</v>
      </c>
      <c r="M1450" s="245">
        <v>107.83580952380952</v>
      </c>
      <c r="N1450" s="56">
        <f t="shared" si="217"/>
        <v>0.75355526587875332</v>
      </c>
    </row>
    <row r="1451" spans="1:14" x14ac:dyDescent="0.2">
      <c r="A1451" s="57">
        <f t="shared" si="218"/>
        <v>26</v>
      </c>
      <c r="B1451" s="44">
        <v>9</v>
      </c>
      <c r="C1451" s="57" t="str">
        <f>[1]Лист1!$B$31</f>
        <v>Наукова,74</v>
      </c>
      <c r="D1451" s="57">
        <v>6165.7</v>
      </c>
      <c r="E1451" s="59"/>
      <c r="F1451" s="60"/>
      <c r="G1451" s="57">
        <f t="shared" si="213"/>
        <v>6165.7</v>
      </c>
      <c r="H1451" s="57">
        <v>900</v>
      </c>
      <c r="I1451" s="54">
        <f t="shared" si="219"/>
        <v>1.0714285714285714</v>
      </c>
      <c r="J1451" s="54">
        <f t="shared" si="215"/>
        <v>3942.8571428571427</v>
      </c>
      <c r="K1451" s="54">
        <f t="shared" si="216"/>
        <v>867.42857142857144</v>
      </c>
      <c r="L1451" s="245">
        <f t="shared" si="214"/>
        <v>1230.1714285714286</v>
      </c>
      <c r="M1451" s="245">
        <v>106.88571428571429</v>
      </c>
      <c r="N1451" s="56">
        <f t="shared" si="217"/>
        <v>0.99702269931116616</v>
      </c>
    </row>
    <row r="1452" spans="1:14" x14ac:dyDescent="0.2">
      <c r="A1452" s="57">
        <f t="shared" si="218"/>
        <v>27</v>
      </c>
      <c r="B1452" s="44">
        <v>9</v>
      </c>
      <c r="C1452" s="57" t="str">
        <f>[1]Лист1!$B$32</f>
        <v>Наукова,86</v>
      </c>
      <c r="D1452" s="57">
        <v>4053.1</v>
      </c>
      <c r="E1452" s="59"/>
      <c r="F1452" s="60"/>
      <c r="G1452" s="57">
        <f t="shared" si="213"/>
        <v>4053.1</v>
      </c>
      <c r="H1452" s="57">
        <v>600</v>
      </c>
      <c r="I1452" s="54">
        <f t="shared" si="219"/>
        <v>0.7142857142857143</v>
      </c>
      <c r="J1452" s="54">
        <f t="shared" si="215"/>
        <v>2628.5714285714284</v>
      </c>
      <c r="K1452" s="54">
        <f t="shared" si="216"/>
        <v>578.28571428571422</v>
      </c>
      <c r="L1452" s="245">
        <f t="shared" si="214"/>
        <v>820.11428571428564</v>
      </c>
      <c r="M1452" s="245">
        <v>71.257142857142867</v>
      </c>
      <c r="N1452" s="56">
        <f t="shared" si="217"/>
        <v>1.0111343345657819</v>
      </c>
    </row>
    <row r="1453" spans="1:14" x14ac:dyDescent="0.2">
      <c r="A1453" s="57">
        <f t="shared" si="218"/>
        <v>28</v>
      </c>
      <c r="B1453" s="44">
        <v>9</v>
      </c>
      <c r="C1453" s="57" t="str">
        <f>[1]Лист1!$B$33</f>
        <v>Наукова,94</v>
      </c>
      <c r="D1453" s="57">
        <v>12192.44</v>
      </c>
      <c r="E1453" s="59"/>
      <c r="F1453" s="60"/>
      <c r="G1453" s="57">
        <f t="shared" si="213"/>
        <v>12192.44</v>
      </c>
      <c r="H1453" s="57">
        <v>1800</v>
      </c>
      <c r="I1453" s="54">
        <f t="shared" si="219"/>
        <v>2.1428571428571428</v>
      </c>
      <c r="J1453" s="54">
        <f t="shared" si="215"/>
        <v>7885.7142857142853</v>
      </c>
      <c r="K1453" s="54">
        <f t="shared" si="216"/>
        <v>1734.8571428571429</v>
      </c>
      <c r="L1453" s="245">
        <f t="shared" si="214"/>
        <v>2460.3428571428572</v>
      </c>
      <c r="M1453" s="245">
        <v>213.77142857142857</v>
      </c>
      <c r="N1453" s="56">
        <f t="shared" si="217"/>
        <v>1.0083859928189691</v>
      </c>
    </row>
    <row r="1454" spans="1:14" x14ac:dyDescent="0.2">
      <c r="A1454" s="57">
        <f t="shared" si="218"/>
        <v>29</v>
      </c>
      <c r="B1454" s="44">
        <v>9</v>
      </c>
      <c r="C1454" s="57" t="str">
        <f>[1]Лист1!$B$34</f>
        <v>Наукова,112</v>
      </c>
      <c r="D1454" s="57">
        <v>8096.5</v>
      </c>
      <c r="E1454" s="59"/>
      <c r="F1454" s="60">
        <v>112.7</v>
      </c>
      <c r="G1454" s="57">
        <f t="shared" si="213"/>
        <v>8209.2000000000007</v>
      </c>
      <c r="H1454" s="57">
        <v>1161</v>
      </c>
      <c r="I1454" s="54">
        <f t="shared" si="219"/>
        <v>1.3821428571428571</v>
      </c>
      <c r="J1454" s="54">
        <f t="shared" si="215"/>
        <v>5086.2857142857138</v>
      </c>
      <c r="K1454" s="54">
        <f t="shared" si="216"/>
        <v>1118.982857142857</v>
      </c>
      <c r="L1454" s="245">
        <f t="shared" si="214"/>
        <v>1586.9211428571427</v>
      </c>
      <c r="M1454" s="245">
        <v>137.88257142857142</v>
      </c>
      <c r="N1454" s="56">
        <f t="shared" si="217"/>
        <v>0.9794444865947366</v>
      </c>
    </row>
    <row r="1455" spans="1:14" x14ac:dyDescent="0.2">
      <c r="A1455" s="57">
        <f t="shared" si="218"/>
        <v>30</v>
      </c>
      <c r="B1455" s="44">
        <v>9</v>
      </c>
      <c r="C1455" s="57" t="str">
        <f>[1]Лист1!$B$35</f>
        <v>Наукова,114</v>
      </c>
      <c r="D1455" s="57">
        <v>3682.5</v>
      </c>
      <c r="E1455" s="59"/>
      <c r="F1455" s="60"/>
      <c r="G1455" s="57">
        <f t="shared" si="213"/>
        <v>3682.5</v>
      </c>
      <c r="H1455" s="57">
        <v>685</v>
      </c>
      <c r="I1455" s="54">
        <f t="shared" si="219"/>
        <v>0.81547619047619047</v>
      </c>
      <c r="J1455" s="54">
        <f t="shared" si="215"/>
        <v>3000.9523809523807</v>
      </c>
      <c r="K1455" s="54">
        <f t="shared" si="216"/>
        <v>660.20952380952372</v>
      </c>
      <c r="L1455" s="245">
        <f t="shared" si="214"/>
        <v>936.29714285714283</v>
      </c>
      <c r="M1455" s="245">
        <v>81.351904761904763</v>
      </c>
      <c r="N1455" s="56">
        <f t="shared" si="217"/>
        <v>1.2705528723369861</v>
      </c>
    </row>
    <row r="1456" spans="1:14" x14ac:dyDescent="0.2">
      <c r="A1456" s="57">
        <f t="shared" si="218"/>
        <v>31</v>
      </c>
      <c r="B1456" s="44">
        <v>9</v>
      </c>
      <c r="C1456" s="57" t="str">
        <f>[1]Лист1!$B$36</f>
        <v>Наукова,116</v>
      </c>
      <c r="D1456" s="57">
        <v>8191.3</v>
      </c>
      <c r="E1456" s="59"/>
      <c r="F1456" s="60"/>
      <c r="G1456" s="57">
        <v>6143.5</v>
      </c>
      <c r="H1456" s="57">
        <v>592.35</v>
      </c>
      <c r="I1456" s="54">
        <f>H1456/840</f>
        <v>0.70517857142857143</v>
      </c>
      <c r="J1456" s="54">
        <f t="shared" si="215"/>
        <v>2595.0571428571429</v>
      </c>
      <c r="K1456" s="54">
        <f t="shared" si="216"/>
        <v>570.91257142857148</v>
      </c>
      <c r="L1456" s="245">
        <f t="shared" si="214"/>
        <v>809.65782857142858</v>
      </c>
      <c r="M1456" s="245">
        <v>70.348614285714291</v>
      </c>
      <c r="N1456" s="56">
        <f t="shared" si="217"/>
        <v>0.49393578029651669</v>
      </c>
    </row>
    <row r="1457" spans="1:14" x14ac:dyDescent="0.2">
      <c r="A1457" s="57">
        <f t="shared" si="218"/>
        <v>32</v>
      </c>
      <c r="B1457" s="44">
        <v>9</v>
      </c>
      <c r="C1457" s="57" t="str">
        <f>[1]Лист1!$B$37</f>
        <v>Симоненка,3</v>
      </c>
      <c r="D1457" s="57">
        <v>4054.7</v>
      </c>
      <c r="E1457" s="59"/>
      <c r="F1457" s="60">
        <v>125</v>
      </c>
      <c r="G1457" s="57">
        <f t="shared" si="213"/>
        <v>4179.7</v>
      </c>
      <c r="H1457" s="57">
        <v>355</v>
      </c>
      <c r="I1457" s="54">
        <f t="shared" si="219"/>
        <v>0.42261904761904762</v>
      </c>
      <c r="J1457" s="54">
        <f t="shared" si="215"/>
        <v>1555.2380952380952</v>
      </c>
      <c r="K1457" s="54">
        <f t="shared" si="216"/>
        <v>342.15238095238095</v>
      </c>
      <c r="L1457" s="245">
        <f t="shared" si="214"/>
        <v>485.2342857142857</v>
      </c>
      <c r="M1457" s="245">
        <v>42.160476190476196</v>
      </c>
      <c r="N1457" s="56">
        <f t="shared" si="217"/>
        <v>0.59801840779718307</v>
      </c>
    </row>
    <row r="1458" spans="1:14" x14ac:dyDescent="0.2">
      <c r="A1458" s="57">
        <f t="shared" si="218"/>
        <v>33</v>
      </c>
      <c r="B1458" s="44">
        <v>9</v>
      </c>
      <c r="C1458" s="57" t="str">
        <f>[1]Лист1!$B$38</f>
        <v>Симоненка,7</v>
      </c>
      <c r="D1458" s="57">
        <v>3967.5</v>
      </c>
      <c r="E1458" s="59"/>
      <c r="F1458" s="60">
        <v>74.5</v>
      </c>
      <c r="G1458" s="57">
        <f t="shared" si="213"/>
        <v>4042</v>
      </c>
      <c r="H1458" s="57">
        <v>460</v>
      </c>
      <c r="I1458" s="54">
        <f t="shared" si="219"/>
        <v>0.54761904761904767</v>
      </c>
      <c r="J1458" s="54">
        <f t="shared" si="215"/>
        <v>2015.2380952380954</v>
      </c>
      <c r="K1458" s="54">
        <f t="shared" si="216"/>
        <v>443.352380952381</v>
      </c>
      <c r="L1458" s="245">
        <f t="shared" ref="L1458:L1490" si="220">J1458*0.312</f>
        <v>628.75428571428574</v>
      </c>
      <c r="M1458" s="245">
        <v>54.630476190476202</v>
      </c>
      <c r="N1458" s="56">
        <f t="shared" ref="N1458:N1488" si="221">(J1458+K1458+L1458+M1458)/D1458</f>
        <v>0.79192822636300897</v>
      </c>
    </row>
    <row r="1459" spans="1:14" x14ac:dyDescent="0.2">
      <c r="A1459" s="57">
        <f t="shared" si="218"/>
        <v>34</v>
      </c>
      <c r="B1459" s="44">
        <v>9</v>
      </c>
      <c r="C1459" s="57" t="str">
        <f>[1]Лист1!$B$39</f>
        <v>Симоненка,12</v>
      </c>
      <c r="D1459" s="57">
        <v>7733.7</v>
      </c>
      <c r="E1459" s="59"/>
      <c r="F1459" s="60"/>
      <c r="G1459" s="57">
        <f t="shared" si="213"/>
        <v>7733.7</v>
      </c>
      <c r="H1459" s="57">
        <v>1074</v>
      </c>
      <c r="I1459" s="54">
        <f t="shared" si="219"/>
        <v>1.2785714285714285</v>
      </c>
      <c r="J1459" s="54">
        <f t="shared" si="215"/>
        <v>4705.1428571428569</v>
      </c>
      <c r="K1459" s="54">
        <f t="shared" si="216"/>
        <v>1035.1314285714286</v>
      </c>
      <c r="L1459" s="245">
        <f t="shared" si="220"/>
        <v>1468.0045714285714</v>
      </c>
      <c r="M1459" s="245">
        <v>127.55028571428571</v>
      </c>
      <c r="N1459" s="56">
        <f t="shared" si="221"/>
        <v>0.94855362153395439</v>
      </c>
    </row>
    <row r="1460" spans="1:14" x14ac:dyDescent="0.2">
      <c r="A1460" s="57">
        <f t="shared" si="218"/>
        <v>35</v>
      </c>
      <c r="B1460" s="44">
        <v>9</v>
      </c>
      <c r="C1460" s="57" t="str">
        <f>[1]Лист1!$B$41</f>
        <v>Симоненка,18</v>
      </c>
      <c r="D1460" s="57">
        <v>5374.3</v>
      </c>
      <c r="E1460" s="59"/>
      <c r="F1460" s="60"/>
      <c r="G1460" s="57">
        <f t="shared" si="213"/>
        <v>5374.3</v>
      </c>
      <c r="H1460" s="57">
        <v>777</v>
      </c>
      <c r="I1460" s="54">
        <f t="shared" si="219"/>
        <v>0.92500000000000004</v>
      </c>
      <c r="J1460" s="54">
        <f t="shared" si="215"/>
        <v>3404</v>
      </c>
      <c r="K1460" s="54">
        <f t="shared" si="216"/>
        <v>748.88</v>
      </c>
      <c r="L1460" s="245">
        <f t="shared" si="220"/>
        <v>1062.048</v>
      </c>
      <c r="M1460" s="245">
        <v>92.278000000000006</v>
      </c>
      <c r="N1460" s="56">
        <f t="shared" si="221"/>
        <v>0.98751576949556219</v>
      </c>
    </row>
    <row r="1461" spans="1:14" x14ac:dyDescent="0.2">
      <c r="A1461" s="57">
        <f t="shared" si="218"/>
        <v>36</v>
      </c>
      <c r="B1461" s="44">
        <v>14</v>
      </c>
      <c r="C1461" s="57" t="str">
        <f>[1]Лист1!$B$42</f>
        <v>Симоненка,20</v>
      </c>
      <c r="D1461" s="57">
        <v>8191.7</v>
      </c>
      <c r="E1461" s="59"/>
      <c r="F1461" s="60"/>
      <c r="G1461" s="57">
        <f t="shared" si="213"/>
        <v>8191.7</v>
      </c>
      <c r="H1461" s="57">
        <v>1222</v>
      </c>
      <c r="I1461" s="54">
        <f t="shared" si="219"/>
        <v>1.4547619047619047</v>
      </c>
      <c r="J1461" s="54">
        <f t="shared" si="215"/>
        <v>5353.5238095238092</v>
      </c>
      <c r="K1461" s="54">
        <f t="shared" si="216"/>
        <v>1177.7752380952381</v>
      </c>
      <c r="L1461" s="245">
        <f t="shared" si="220"/>
        <v>1670.2994285714285</v>
      </c>
      <c r="M1461" s="245">
        <v>145.12704761904763</v>
      </c>
      <c r="N1461" s="56">
        <f t="shared" si="221"/>
        <v>1.0189247071803806</v>
      </c>
    </row>
    <row r="1462" spans="1:14" x14ac:dyDescent="0.2">
      <c r="A1462" s="57">
        <f t="shared" si="218"/>
        <v>37</v>
      </c>
      <c r="B1462" s="44">
        <v>5</v>
      </c>
      <c r="C1462" s="57" t="str">
        <f>[1]Лист1!$B$43</f>
        <v>Симоненка,22</v>
      </c>
      <c r="D1462" s="57">
        <v>4123.8999999999996</v>
      </c>
      <c r="E1462" s="59"/>
      <c r="F1462" s="60"/>
      <c r="G1462" s="57">
        <f t="shared" si="213"/>
        <v>4123.8999999999996</v>
      </c>
      <c r="H1462" s="57">
        <v>490</v>
      </c>
      <c r="I1462" s="54">
        <f t="shared" si="219"/>
        <v>0.58333333333333337</v>
      </c>
      <c r="J1462" s="54">
        <f t="shared" si="215"/>
        <v>2146.666666666667</v>
      </c>
      <c r="K1462" s="54">
        <f t="shared" si="216"/>
        <v>472.26666666666671</v>
      </c>
      <c r="L1462" s="245">
        <f t="shared" si="220"/>
        <v>669.7600000000001</v>
      </c>
      <c r="M1462" s="245">
        <v>58.193333333333342</v>
      </c>
      <c r="N1462" s="56">
        <f t="shared" si="221"/>
        <v>0.81158288674959811</v>
      </c>
    </row>
    <row r="1463" spans="1:14" x14ac:dyDescent="0.2">
      <c r="A1463" s="57">
        <f t="shared" si="218"/>
        <v>38</v>
      </c>
      <c r="B1463" s="44">
        <v>5</v>
      </c>
      <c r="C1463" s="57" t="s">
        <v>358</v>
      </c>
      <c r="D1463" s="57">
        <v>4398.3999999999996</v>
      </c>
      <c r="E1463" s="59"/>
      <c r="F1463" s="60"/>
      <c r="G1463" s="57">
        <f t="shared" si="213"/>
        <v>4398.3999999999996</v>
      </c>
      <c r="H1463" s="57">
        <v>427</v>
      </c>
      <c r="I1463" s="54">
        <f t="shared" si="219"/>
        <v>0.5083333333333333</v>
      </c>
      <c r="J1463" s="54">
        <f t="shared" si="215"/>
        <v>1870.6666666666665</v>
      </c>
      <c r="K1463" s="54">
        <f t="shared" si="216"/>
        <v>411.54666666666662</v>
      </c>
      <c r="L1463" s="245">
        <f t="shared" si="220"/>
        <v>583.64799999999991</v>
      </c>
      <c r="M1463" s="245">
        <v>50.711333333333336</v>
      </c>
      <c r="N1463" s="56">
        <f t="shared" si="221"/>
        <v>0.66309855098823811</v>
      </c>
    </row>
    <row r="1464" spans="1:14" x14ac:dyDescent="0.2">
      <c r="A1464" s="57">
        <f t="shared" si="218"/>
        <v>39</v>
      </c>
      <c r="B1464" s="44">
        <v>5</v>
      </c>
      <c r="C1464" s="57" t="s">
        <v>359</v>
      </c>
      <c r="D1464" s="57">
        <v>4369.7</v>
      </c>
      <c r="E1464" s="59"/>
      <c r="F1464" s="60"/>
      <c r="G1464" s="57">
        <f t="shared" si="213"/>
        <v>4369.7</v>
      </c>
      <c r="H1464" s="57">
        <v>427</v>
      </c>
      <c r="I1464" s="54">
        <f t="shared" si="219"/>
        <v>0.5083333333333333</v>
      </c>
      <c r="J1464" s="54">
        <f t="shared" si="215"/>
        <v>1870.6666666666665</v>
      </c>
      <c r="K1464" s="54">
        <f t="shared" si="216"/>
        <v>411.54666666666662</v>
      </c>
      <c r="L1464" s="245">
        <f t="shared" si="220"/>
        <v>583.64799999999991</v>
      </c>
      <c r="M1464" s="245">
        <v>50.711333333333336</v>
      </c>
      <c r="N1464" s="56">
        <f t="shared" si="221"/>
        <v>0.66745375349947744</v>
      </c>
    </row>
    <row r="1465" spans="1:14" x14ac:dyDescent="0.2">
      <c r="A1465" s="57">
        <f t="shared" si="218"/>
        <v>40</v>
      </c>
      <c r="B1465" s="44">
        <v>5</v>
      </c>
      <c r="C1465" s="57" t="s">
        <v>360</v>
      </c>
      <c r="D1465" s="57">
        <v>5769.7</v>
      </c>
      <c r="E1465" s="59"/>
      <c r="F1465" s="60"/>
      <c r="G1465" s="57">
        <f t="shared" si="213"/>
        <v>5769.7</v>
      </c>
      <c r="H1465" s="57">
        <v>528</v>
      </c>
      <c r="I1465" s="54">
        <f t="shared" si="219"/>
        <v>0.62857142857142856</v>
      </c>
      <c r="J1465" s="54">
        <f t="shared" si="215"/>
        <v>2313.1428571428569</v>
      </c>
      <c r="K1465" s="54">
        <f t="shared" si="216"/>
        <v>508.89142857142849</v>
      </c>
      <c r="L1465" s="245">
        <f t="shared" si="220"/>
        <v>721.70057142857138</v>
      </c>
      <c r="M1465" s="245">
        <v>62.70628571428572</v>
      </c>
      <c r="N1465" s="56">
        <f t="shared" si="221"/>
        <v>0.62506562609098271</v>
      </c>
    </row>
    <row r="1466" spans="1:14" x14ac:dyDescent="0.2">
      <c r="A1466" s="57">
        <f t="shared" si="218"/>
        <v>41</v>
      </c>
      <c r="B1466" s="44">
        <v>5</v>
      </c>
      <c r="C1466" s="57" t="s">
        <v>361</v>
      </c>
      <c r="D1466" s="57">
        <v>4446.8999999999996</v>
      </c>
      <c r="E1466" s="59"/>
      <c r="F1466" s="60"/>
      <c r="G1466" s="57">
        <f t="shared" si="213"/>
        <v>4446.8999999999996</v>
      </c>
      <c r="H1466" s="57">
        <v>427</v>
      </c>
      <c r="I1466" s="54">
        <f t="shared" si="219"/>
        <v>0.5083333333333333</v>
      </c>
      <c r="J1466" s="54">
        <f t="shared" si="215"/>
        <v>1870.6666666666665</v>
      </c>
      <c r="K1466" s="54">
        <f t="shared" si="216"/>
        <v>411.54666666666662</v>
      </c>
      <c r="L1466" s="245">
        <f t="shared" si="220"/>
        <v>583.64799999999991</v>
      </c>
      <c r="M1466" s="245">
        <v>50.711333333333336</v>
      </c>
      <c r="N1466" s="56">
        <f t="shared" si="221"/>
        <v>0.65586648376771839</v>
      </c>
    </row>
    <row r="1467" spans="1:14" x14ac:dyDescent="0.2">
      <c r="A1467" s="57">
        <f t="shared" si="218"/>
        <v>42</v>
      </c>
      <c r="B1467" s="44">
        <v>5</v>
      </c>
      <c r="C1467" s="57" t="s">
        <v>362</v>
      </c>
      <c r="D1467" s="57">
        <v>4422.5</v>
      </c>
      <c r="E1467" s="59"/>
      <c r="F1467" s="60"/>
      <c r="G1467" s="57">
        <f t="shared" si="213"/>
        <v>4422.5</v>
      </c>
      <c r="H1467" s="57">
        <v>415</v>
      </c>
      <c r="I1467" s="54">
        <f t="shared" si="219"/>
        <v>0.49404761904761907</v>
      </c>
      <c r="J1467" s="54">
        <f t="shared" si="215"/>
        <v>1818.0952380952381</v>
      </c>
      <c r="K1467" s="54">
        <f t="shared" si="216"/>
        <v>399.98095238095237</v>
      </c>
      <c r="L1467" s="245">
        <f t="shared" si="220"/>
        <v>567.24571428571426</v>
      </c>
      <c r="M1467" s="245">
        <v>49.286190476190484</v>
      </c>
      <c r="N1467" s="56">
        <f t="shared" si="221"/>
        <v>0.64095151955638097</v>
      </c>
    </row>
    <row r="1468" spans="1:14" x14ac:dyDescent="0.2">
      <c r="A1468" s="57">
        <f t="shared" si="218"/>
        <v>43</v>
      </c>
      <c r="B1468" s="44">
        <v>5</v>
      </c>
      <c r="C1468" s="57" t="s">
        <v>363</v>
      </c>
      <c r="D1468" s="57">
        <v>3984.5</v>
      </c>
      <c r="E1468" s="59"/>
      <c r="F1468" s="60"/>
      <c r="G1468" s="57">
        <f t="shared" si="213"/>
        <v>3984.5</v>
      </c>
      <c r="H1468" s="57">
        <v>415</v>
      </c>
      <c r="I1468" s="54">
        <f t="shared" si="219"/>
        <v>0.49404761904761907</v>
      </c>
      <c r="J1468" s="54">
        <f t="shared" si="215"/>
        <v>1818.0952380952381</v>
      </c>
      <c r="K1468" s="54">
        <f t="shared" si="216"/>
        <v>399.98095238095237</v>
      </c>
      <c r="L1468" s="245">
        <f t="shared" si="220"/>
        <v>567.24571428571426</v>
      </c>
      <c r="M1468" s="245">
        <v>49.286190476190484</v>
      </c>
      <c r="N1468" s="56">
        <f t="shared" si="221"/>
        <v>0.71140873264853677</v>
      </c>
    </row>
    <row r="1469" spans="1:14" x14ac:dyDescent="0.2">
      <c r="A1469" s="57">
        <f t="shared" si="218"/>
        <v>44</v>
      </c>
      <c r="B1469" s="44">
        <v>5</v>
      </c>
      <c r="C1469" s="57" t="s">
        <v>364</v>
      </c>
      <c r="D1469" s="57">
        <v>5874.6</v>
      </c>
      <c r="E1469" s="59"/>
      <c r="F1469" s="60"/>
      <c r="G1469" s="57">
        <f t="shared" si="213"/>
        <v>5874.6</v>
      </c>
      <c r="H1469" s="57">
        <v>553</v>
      </c>
      <c r="I1469" s="54">
        <f t="shared" si="219"/>
        <v>0.65833333333333333</v>
      </c>
      <c r="J1469" s="54">
        <f t="shared" si="215"/>
        <v>2422.6666666666665</v>
      </c>
      <c r="K1469" s="54">
        <f t="shared" si="216"/>
        <v>532.98666666666668</v>
      </c>
      <c r="L1469" s="245">
        <f t="shared" si="220"/>
        <v>755.87199999999996</v>
      </c>
      <c r="M1469" s="245">
        <v>65.675333333333342</v>
      </c>
      <c r="N1469" s="56">
        <f t="shared" si="221"/>
        <v>0.64297154983601712</v>
      </c>
    </row>
    <row r="1470" spans="1:14" x14ac:dyDescent="0.2">
      <c r="A1470" s="57">
        <f t="shared" si="218"/>
        <v>45</v>
      </c>
      <c r="B1470" s="44">
        <v>5</v>
      </c>
      <c r="C1470" s="57" t="s">
        <v>365</v>
      </c>
      <c r="D1470" s="57">
        <v>5861.2</v>
      </c>
      <c r="E1470" s="59"/>
      <c r="F1470" s="60"/>
      <c r="G1470" s="57">
        <f t="shared" si="213"/>
        <v>5861.2</v>
      </c>
      <c r="H1470" s="57">
        <v>570</v>
      </c>
      <c r="I1470" s="54">
        <f t="shared" si="219"/>
        <v>0.6785714285714286</v>
      </c>
      <c r="J1470" s="54">
        <f t="shared" si="215"/>
        <v>2497.1428571428573</v>
      </c>
      <c r="K1470" s="54">
        <f t="shared" si="216"/>
        <v>549.37142857142862</v>
      </c>
      <c r="L1470" s="245">
        <f t="shared" si="220"/>
        <v>779.10857142857151</v>
      </c>
      <c r="M1470" s="245">
        <v>67.694285714285726</v>
      </c>
      <c r="N1470" s="56">
        <f t="shared" si="221"/>
        <v>0.66425256651490194</v>
      </c>
    </row>
    <row r="1471" spans="1:14" x14ac:dyDescent="0.2">
      <c r="A1471" s="57">
        <f t="shared" si="218"/>
        <v>46</v>
      </c>
      <c r="B1471" s="44">
        <v>5</v>
      </c>
      <c r="C1471" s="57" t="s">
        <v>366</v>
      </c>
      <c r="D1471" s="57">
        <v>4068.9</v>
      </c>
      <c r="E1471" s="59"/>
      <c r="F1471" s="60"/>
      <c r="G1471" s="57">
        <f t="shared" si="213"/>
        <v>4068.9</v>
      </c>
      <c r="H1471" s="57">
        <v>426</v>
      </c>
      <c r="I1471" s="54">
        <f t="shared" si="219"/>
        <v>0.50714285714285712</v>
      </c>
      <c r="J1471" s="54">
        <f t="shared" si="215"/>
        <v>1866.2857142857142</v>
      </c>
      <c r="K1471" s="54">
        <f t="shared" si="216"/>
        <v>410.58285714285711</v>
      </c>
      <c r="L1471" s="245">
        <f t="shared" si="220"/>
        <v>582.28114285714287</v>
      </c>
      <c r="M1471" s="245">
        <v>50.592571428571432</v>
      </c>
      <c r="N1471" s="56">
        <f t="shared" si="221"/>
        <v>0.71511766957022427</v>
      </c>
    </row>
    <row r="1472" spans="1:14" x14ac:dyDescent="0.2">
      <c r="A1472" s="57">
        <f t="shared" si="218"/>
        <v>47</v>
      </c>
      <c r="B1472" s="44">
        <v>5</v>
      </c>
      <c r="C1472" s="57" t="s">
        <v>367</v>
      </c>
      <c r="D1472" s="57">
        <v>4057</v>
      </c>
      <c r="E1472" s="59"/>
      <c r="F1472" s="60"/>
      <c r="G1472" s="57">
        <f t="shared" si="213"/>
        <v>4057</v>
      </c>
      <c r="H1472" s="57">
        <v>426</v>
      </c>
      <c r="I1472" s="54">
        <f t="shared" si="219"/>
        <v>0.50714285714285712</v>
      </c>
      <c r="J1472" s="54">
        <f t="shared" si="215"/>
        <v>1866.2857142857142</v>
      </c>
      <c r="K1472" s="54">
        <f t="shared" si="216"/>
        <v>410.58285714285711</v>
      </c>
      <c r="L1472" s="245">
        <f t="shared" si="220"/>
        <v>582.28114285714287</v>
      </c>
      <c r="M1472" s="245">
        <v>50.592571428571432</v>
      </c>
      <c r="N1472" s="56">
        <f t="shared" si="221"/>
        <v>0.71721525405824149</v>
      </c>
    </row>
    <row r="1473" spans="1:14" x14ac:dyDescent="0.2">
      <c r="A1473" s="57">
        <f t="shared" si="218"/>
        <v>48</v>
      </c>
      <c r="B1473" s="44">
        <v>5</v>
      </c>
      <c r="C1473" s="57" t="s">
        <v>368</v>
      </c>
      <c r="D1473" s="57">
        <v>5809.5</v>
      </c>
      <c r="E1473" s="59"/>
      <c r="F1473" s="60"/>
      <c r="G1473" s="57">
        <f t="shared" si="213"/>
        <v>5809.5</v>
      </c>
      <c r="H1473" s="57">
        <v>568</v>
      </c>
      <c r="I1473" s="54">
        <f t="shared" si="219"/>
        <v>0.67619047619047623</v>
      </c>
      <c r="J1473" s="54">
        <f t="shared" si="215"/>
        <v>2488.3809523809527</v>
      </c>
      <c r="K1473" s="54">
        <f t="shared" si="216"/>
        <v>547.44380952380959</v>
      </c>
      <c r="L1473" s="245">
        <f t="shared" si="220"/>
        <v>776.37485714285731</v>
      </c>
      <c r="M1473" s="245">
        <v>67.456761904761919</v>
      </c>
      <c r="N1473" s="56">
        <f t="shared" si="221"/>
        <v>0.66781244185427002</v>
      </c>
    </row>
    <row r="1474" spans="1:14" x14ac:dyDescent="0.2">
      <c r="A1474" s="57">
        <f t="shared" si="218"/>
        <v>49</v>
      </c>
      <c r="B1474" s="44">
        <v>5</v>
      </c>
      <c r="C1474" s="57" t="s">
        <v>369</v>
      </c>
      <c r="D1474" s="57">
        <v>5835.6</v>
      </c>
      <c r="E1474" s="59"/>
      <c r="F1474" s="60"/>
      <c r="G1474" s="57">
        <f t="shared" si="213"/>
        <v>5835.6</v>
      </c>
      <c r="H1474" s="57">
        <v>568</v>
      </c>
      <c r="I1474" s="54">
        <f t="shared" si="219"/>
        <v>0.67619047619047623</v>
      </c>
      <c r="J1474" s="54">
        <f t="shared" si="215"/>
        <v>2488.3809523809527</v>
      </c>
      <c r="K1474" s="54">
        <f t="shared" si="216"/>
        <v>547.44380952380959</v>
      </c>
      <c r="L1474" s="245">
        <f t="shared" si="220"/>
        <v>776.37485714285731</v>
      </c>
      <c r="M1474" s="245">
        <v>67.456761904761919</v>
      </c>
      <c r="N1474" s="56">
        <f t="shared" si="221"/>
        <v>0.66482561877996804</v>
      </c>
    </row>
    <row r="1475" spans="1:14" x14ac:dyDescent="0.2">
      <c r="A1475" s="57">
        <f t="shared" si="218"/>
        <v>50</v>
      </c>
      <c r="B1475" s="44">
        <v>5</v>
      </c>
      <c r="C1475" s="57" t="s">
        <v>370</v>
      </c>
      <c r="D1475" s="57">
        <v>4048.9</v>
      </c>
      <c r="E1475" s="59"/>
      <c r="F1475" s="60"/>
      <c r="G1475" s="57">
        <f t="shared" si="213"/>
        <v>4048.9</v>
      </c>
      <c r="H1475" s="57">
        <v>426</v>
      </c>
      <c r="I1475" s="54">
        <f t="shared" si="219"/>
        <v>0.50714285714285712</v>
      </c>
      <c r="J1475" s="54">
        <f t="shared" si="215"/>
        <v>1866.2857142857142</v>
      </c>
      <c r="K1475" s="54">
        <f t="shared" si="216"/>
        <v>410.58285714285711</v>
      </c>
      <c r="L1475" s="245">
        <f t="shared" si="220"/>
        <v>582.28114285714287</v>
      </c>
      <c r="M1475" s="245">
        <v>50.592571428571432</v>
      </c>
      <c r="N1475" s="56">
        <f t="shared" si="221"/>
        <v>0.71865007427061312</v>
      </c>
    </row>
    <row r="1476" spans="1:14" x14ac:dyDescent="0.2">
      <c r="A1476" s="57">
        <f t="shared" si="218"/>
        <v>51</v>
      </c>
      <c r="B1476" s="44">
        <v>5</v>
      </c>
      <c r="C1476" s="57" t="s">
        <v>1948</v>
      </c>
      <c r="D1476" s="57">
        <v>4427.8</v>
      </c>
      <c r="E1476" s="59"/>
      <c r="F1476" s="60"/>
      <c r="G1476" s="57">
        <f t="shared" si="213"/>
        <v>4427.8</v>
      </c>
      <c r="H1476" s="57">
        <v>420</v>
      </c>
      <c r="I1476" s="54">
        <f t="shared" si="219"/>
        <v>0.5</v>
      </c>
      <c r="J1476" s="54">
        <f t="shared" si="215"/>
        <v>1840</v>
      </c>
      <c r="K1476" s="54">
        <f t="shared" si="216"/>
        <v>404.8</v>
      </c>
      <c r="L1476" s="245">
        <f t="shared" si="220"/>
        <v>574.08000000000004</v>
      </c>
      <c r="M1476" s="245">
        <v>49.88</v>
      </c>
      <c r="N1476" s="56">
        <f t="shared" si="221"/>
        <v>0.64789737567189121</v>
      </c>
    </row>
    <row r="1477" spans="1:14" x14ac:dyDescent="0.2">
      <c r="A1477" s="57">
        <f t="shared" si="218"/>
        <v>52</v>
      </c>
      <c r="B1477" s="44">
        <v>5</v>
      </c>
      <c r="C1477" s="57" t="s">
        <v>1949</v>
      </c>
      <c r="D1477" s="57">
        <v>4428.6000000000004</v>
      </c>
      <c r="E1477" s="59"/>
      <c r="F1477" s="60"/>
      <c r="G1477" s="57">
        <f t="shared" si="213"/>
        <v>4428.6000000000004</v>
      </c>
      <c r="H1477" s="57">
        <v>420</v>
      </c>
      <c r="I1477" s="54">
        <f t="shared" si="219"/>
        <v>0.5</v>
      </c>
      <c r="J1477" s="54">
        <f t="shared" si="215"/>
        <v>1840</v>
      </c>
      <c r="K1477" s="54">
        <f t="shared" si="216"/>
        <v>404.8</v>
      </c>
      <c r="L1477" s="245">
        <f t="shared" si="220"/>
        <v>574.08000000000004</v>
      </c>
      <c r="M1477" s="245">
        <v>49.88</v>
      </c>
      <c r="N1477" s="56">
        <f t="shared" si="221"/>
        <v>0.6477803369010523</v>
      </c>
    </row>
    <row r="1478" spans="1:14" x14ac:dyDescent="0.2">
      <c r="A1478" s="57">
        <f t="shared" si="218"/>
        <v>53</v>
      </c>
      <c r="B1478" s="44">
        <v>5</v>
      </c>
      <c r="C1478" s="57" t="s">
        <v>1950</v>
      </c>
      <c r="D1478" s="57">
        <v>5782.4</v>
      </c>
      <c r="E1478" s="59"/>
      <c r="F1478" s="60"/>
      <c r="G1478" s="57">
        <f t="shared" si="213"/>
        <v>5782.4</v>
      </c>
      <c r="H1478" s="57">
        <v>560</v>
      </c>
      <c r="I1478" s="54">
        <f t="shared" si="219"/>
        <v>0.66666666666666663</v>
      </c>
      <c r="J1478" s="54">
        <f t="shared" si="215"/>
        <v>2453.333333333333</v>
      </c>
      <c r="K1478" s="54">
        <f t="shared" si="216"/>
        <v>539.73333333333323</v>
      </c>
      <c r="L1478" s="245">
        <f t="shared" si="220"/>
        <v>765.43999999999994</v>
      </c>
      <c r="M1478" s="245">
        <v>66.506666666666661</v>
      </c>
      <c r="N1478" s="56">
        <f t="shared" si="221"/>
        <v>0.6614923445858697</v>
      </c>
    </row>
    <row r="1479" spans="1:14" x14ac:dyDescent="0.2">
      <c r="A1479" s="57">
        <f t="shared" si="218"/>
        <v>54</v>
      </c>
      <c r="B1479" s="44">
        <v>5</v>
      </c>
      <c r="C1479" s="57" t="s">
        <v>1951</v>
      </c>
      <c r="D1479" s="57">
        <v>5882.7</v>
      </c>
      <c r="E1479" s="59"/>
      <c r="F1479" s="60"/>
      <c r="G1479" s="57">
        <f t="shared" si="213"/>
        <v>5882.7</v>
      </c>
      <c r="H1479" s="57">
        <v>568</v>
      </c>
      <c r="I1479" s="54">
        <f t="shared" si="219"/>
        <v>0.67619047619047623</v>
      </c>
      <c r="J1479" s="54">
        <f t="shared" si="215"/>
        <v>2488.3809523809527</v>
      </c>
      <c r="K1479" s="54">
        <f t="shared" si="216"/>
        <v>547.44380952380959</v>
      </c>
      <c r="L1479" s="245">
        <f t="shared" si="220"/>
        <v>776.37485714285731</v>
      </c>
      <c r="M1479" s="245">
        <v>67.456761904761919</v>
      </c>
      <c r="N1479" s="56">
        <f t="shared" si="221"/>
        <v>0.65950267410413277</v>
      </c>
    </row>
    <row r="1480" spans="1:14" x14ac:dyDescent="0.2">
      <c r="A1480" s="57">
        <f t="shared" si="218"/>
        <v>55</v>
      </c>
      <c r="B1480" s="44">
        <v>5</v>
      </c>
      <c r="C1480" s="57" t="s">
        <v>1952</v>
      </c>
      <c r="D1480" s="57">
        <v>4404.7</v>
      </c>
      <c r="E1480" s="59"/>
      <c r="F1480" s="60"/>
      <c r="G1480" s="57">
        <f t="shared" si="213"/>
        <v>4404.7</v>
      </c>
      <c r="H1480" s="57">
        <v>426</v>
      </c>
      <c r="I1480" s="54">
        <f t="shared" si="219"/>
        <v>0.50714285714285712</v>
      </c>
      <c r="J1480" s="54">
        <f t="shared" si="215"/>
        <v>1866.2857142857142</v>
      </c>
      <c r="K1480" s="54">
        <f t="shared" si="216"/>
        <v>410.58285714285711</v>
      </c>
      <c r="L1480" s="245">
        <f t="shared" si="220"/>
        <v>582.28114285714287</v>
      </c>
      <c r="M1480" s="245">
        <v>50.592571428571432</v>
      </c>
      <c r="N1480" s="56">
        <f t="shared" si="221"/>
        <v>0.66059942464056254</v>
      </c>
    </row>
    <row r="1481" spans="1:14" x14ac:dyDescent="0.2">
      <c r="A1481" s="57">
        <f t="shared" si="218"/>
        <v>56</v>
      </c>
      <c r="B1481" s="44">
        <v>5</v>
      </c>
      <c r="C1481" s="57" t="s">
        <v>1953</v>
      </c>
      <c r="D1481" s="57">
        <v>4428.3999999999996</v>
      </c>
      <c r="E1481" s="59"/>
      <c r="F1481" s="60"/>
      <c r="G1481" s="57">
        <f t="shared" si="213"/>
        <v>4428.3999999999996</v>
      </c>
      <c r="H1481" s="57">
        <v>427</v>
      </c>
      <c r="I1481" s="54">
        <f t="shared" si="219"/>
        <v>0.5083333333333333</v>
      </c>
      <c r="J1481" s="54">
        <f t="shared" si="215"/>
        <v>1870.6666666666665</v>
      </c>
      <c r="K1481" s="54">
        <f t="shared" si="216"/>
        <v>411.54666666666662</v>
      </c>
      <c r="L1481" s="245">
        <f t="shared" si="220"/>
        <v>583.64799999999991</v>
      </c>
      <c r="M1481" s="245">
        <v>50.711333333333336</v>
      </c>
      <c r="N1481" s="56">
        <f t="shared" si="221"/>
        <v>0.65860641917321527</v>
      </c>
    </row>
    <row r="1482" spans="1:14" x14ac:dyDescent="0.2">
      <c r="A1482" s="57">
        <f t="shared" si="218"/>
        <v>57</v>
      </c>
      <c r="B1482" s="44">
        <v>5</v>
      </c>
      <c r="C1482" s="57" t="s">
        <v>1954</v>
      </c>
      <c r="D1482" s="57">
        <v>4419.2</v>
      </c>
      <c r="E1482" s="59"/>
      <c r="F1482" s="60"/>
      <c r="G1482" s="57">
        <f t="shared" si="213"/>
        <v>4419.2</v>
      </c>
      <c r="H1482" s="57">
        <v>357</v>
      </c>
      <c r="I1482" s="54">
        <f t="shared" si="219"/>
        <v>0.42499999999999999</v>
      </c>
      <c r="J1482" s="54">
        <f t="shared" si="215"/>
        <v>1564</v>
      </c>
      <c r="K1482" s="54">
        <f t="shared" si="216"/>
        <v>344.08</v>
      </c>
      <c r="L1482" s="245">
        <f t="shared" si="220"/>
        <v>487.96800000000002</v>
      </c>
      <c r="M1482" s="245">
        <v>42.398000000000003</v>
      </c>
      <c r="N1482" s="56">
        <f t="shared" si="221"/>
        <v>0.55178448587979723</v>
      </c>
    </row>
    <row r="1483" spans="1:14" x14ac:dyDescent="0.2">
      <c r="A1483" s="57">
        <f t="shared" si="218"/>
        <v>58</v>
      </c>
      <c r="B1483" s="44">
        <v>5</v>
      </c>
      <c r="C1483" s="57" t="s">
        <v>1955</v>
      </c>
      <c r="D1483" s="57">
        <v>5902.1</v>
      </c>
      <c r="E1483" s="59"/>
      <c r="F1483" s="60"/>
      <c r="G1483" s="57">
        <f t="shared" si="213"/>
        <v>5902.1</v>
      </c>
      <c r="H1483" s="57">
        <v>568</v>
      </c>
      <c r="I1483" s="54">
        <f t="shared" si="219"/>
        <v>0.67619047619047623</v>
      </c>
      <c r="J1483" s="54">
        <f t="shared" si="215"/>
        <v>2488.3809523809527</v>
      </c>
      <c r="K1483" s="54">
        <f t="shared" si="216"/>
        <v>547.44380952380959</v>
      </c>
      <c r="L1483" s="245">
        <f t="shared" si="220"/>
        <v>776.37485714285731</v>
      </c>
      <c r="M1483" s="245">
        <v>67.456761904761919</v>
      </c>
      <c r="N1483" s="56">
        <f t="shared" si="221"/>
        <v>0.65733491146411982</v>
      </c>
    </row>
    <row r="1484" spans="1:14" x14ac:dyDescent="0.2">
      <c r="A1484" s="57">
        <f t="shared" si="218"/>
        <v>59</v>
      </c>
      <c r="B1484" s="44">
        <v>5</v>
      </c>
      <c r="C1484" s="57" t="s">
        <v>1956</v>
      </c>
      <c r="D1484" s="57">
        <v>4397.8</v>
      </c>
      <c r="E1484" s="59"/>
      <c r="F1484" s="60"/>
      <c r="G1484" s="57">
        <f t="shared" si="213"/>
        <v>4397.8</v>
      </c>
      <c r="H1484" s="57">
        <v>427</v>
      </c>
      <c r="I1484" s="54">
        <f t="shared" si="219"/>
        <v>0.5083333333333333</v>
      </c>
      <c r="J1484" s="54">
        <f t="shared" si="215"/>
        <v>1870.6666666666665</v>
      </c>
      <c r="K1484" s="54">
        <f t="shared" si="216"/>
        <v>411.54666666666662</v>
      </c>
      <c r="L1484" s="245">
        <f t="shared" si="220"/>
        <v>583.64799999999991</v>
      </c>
      <c r="M1484" s="245">
        <v>50.711333333333336</v>
      </c>
      <c r="N1484" s="56">
        <f t="shared" si="221"/>
        <v>0.66318901875180003</v>
      </c>
    </row>
    <row r="1485" spans="1:14" x14ac:dyDescent="0.2">
      <c r="A1485" s="57">
        <f t="shared" si="218"/>
        <v>60</v>
      </c>
      <c r="B1485" s="44">
        <v>5</v>
      </c>
      <c r="C1485" s="57" t="s">
        <v>1957</v>
      </c>
      <c r="D1485" s="57">
        <v>4423.3999999999996</v>
      </c>
      <c r="E1485" s="59"/>
      <c r="F1485" s="60"/>
      <c r="G1485" s="57">
        <f t="shared" si="213"/>
        <v>4423.3999999999996</v>
      </c>
      <c r="H1485" s="57">
        <v>427</v>
      </c>
      <c r="I1485" s="54">
        <f t="shared" si="219"/>
        <v>0.5083333333333333</v>
      </c>
      <c r="J1485" s="54">
        <f t="shared" si="215"/>
        <v>1870.6666666666665</v>
      </c>
      <c r="K1485" s="54">
        <f t="shared" si="216"/>
        <v>411.54666666666662</v>
      </c>
      <c r="L1485" s="245">
        <f t="shared" si="220"/>
        <v>583.64799999999991</v>
      </c>
      <c r="M1485" s="245">
        <v>50.711333333333336</v>
      </c>
      <c r="N1485" s="56">
        <f t="shared" si="221"/>
        <v>0.65935087639975287</v>
      </c>
    </row>
    <row r="1486" spans="1:14" x14ac:dyDescent="0.2">
      <c r="A1486" s="57">
        <f t="shared" si="218"/>
        <v>61</v>
      </c>
      <c r="B1486" s="44">
        <v>5</v>
      </c>
      <c r="C1486" s="57" t="s">
        <v>1958</v>
      </c>
      <c r="D1486" s="57">
        <v>5916.4</v>
      </c>
      <c r="E1486" s="59"/>
      <c r="F1486" s="60"/>
      <c r="G1486" s="57">
        <f t="shared" si="213"/>
        <v>5916.4</v>
      </c>
      <c r="H1486" s="57">
        <v>568</v>
      </c>
      <c r="I1486" s="54">
        <f t="shared" si="219"/>
        <v>0.67619047619047623</v>
      </c>
      <c r="J1486" s="54">
        <f t="shared" si="215"/>
        <v>2488.3809523809527</v>
      </c>
      <c r="K1486" s="54">
        <f t="shared" si="216"/>
        <v>547.44380952380959</v>
      </c>
      <c r="L1486" s="245">
        <f t="shared" si="220"/>
        <v>776.37485714285731</v>
      </c>
      <c r="M1486" s="245">
        <v>67.456761904761919</v>
      </c>
      <c r="N1486" s="56">
        <f t="shared" si="221"/>
        <v>0.65574612618355455</v>
      </c>
    </row>
    <row r="1487" spans="1:14" x14ac:dyDescent="0.2">
      <c r="A1487" s="57">
        <f t="shared" si="218"/>
        <v>62</v>
      </c>
      <c r="B1487" s="44">
        <v>5</v>
      </c>
      <c r="C1487" s="57" t="s">
        <v>1959</v>
      </c>
      <c r="D1487" s="57">
        <v>3331.8</v>
      </c>
      <c r="E1487" s="59"/>
      <c r="F1487" s="60"/>
      <c r="G1487" s="57">
        <f t="shared" si="213"/>
        <v>3331.8</v>
      </c>
      <c r="H1487" s="57">
        <v>155</v>
      </c>
      <c r="I1487" s="54">
        <f t="shared" si="219"/>
        <v>0.18452380952380953</v>
      </c>
      <c r="J1487" s="54">
        <f t="shared" si="215"/>
        <v>679.04761904761904</v>
      </c>
      <c r="K1487" s="54">
        <f t="shared" si="216"/>
        <v>149.39047619047619</v>
      </c>
      <c r="L1487" s="245">
        <f t="shared" si="220"/>
        <v>211.86285714285714</v>
      </c>
      <c r="M1487" s="245">
        <v>18.408095238095239</v>
      </c>
      <c r="N1487" s="56">
        <f t="shared" si="221"/>
        <v>0.31775888337206543</v>
      </c>
    </row>
    <row r="1488" spans="1:14" x14ac:dyDescent="0.2">
      <c r="A1488" s="57">
        <f t="shared" si="218"/>
        <v>63</v>
      </c>
      <c r="B1488" s="44">
        <v>5</v>
      </c>
      <c r="C1488" s="57" t="s">
        <v>1960</v>
      </c>
      <c r="D1488" s="57">
        <v>4392.1000000000004</v>
      </c>
      <c r="E1488" s="59"/>
      <c r="F1488" s="60"/>
      <c r="G1488" s="57">
        <f t="shared" si="213"/>
        <v>4392.1000000000004</v>
      </c>
      <c r="H1488" s="57">
        <v>427</v>
      </c>
      <c r="I1488" s="54">
        <f t="shared" si="219"/>
        <v>0.5083333333333333</v>
      </c>
      <c r="J1488" s="54">
        <f t="shared" si="215"/>
        <v>1870.6666666666665</v>
      </c>
      <c r="K1488" s="54">
        <f t="shared" si="216"/>
        <v>411.54666666666662</v>
      </c>
      <c r="L1488" s="245">
        <f t="shared" si="220"/>
        <v>583.64799999999991</v>
      </c>
      <c r="M1488" s="245">
        <v>50.711333333333336</v>
      </c>
      <c r="N1488" s="56">
        <f t="shared" si="221"/>
        <v>0.66404969528623348</v>
      </c>
    </row>
    <row r="1489" spans="1:14" x14ac:dyDescent="0.2">
      <c r="A1489" s="57">
        <f t="shared" si="218"/>
        <v>64</v>
      </c>
      <c r="B1489" s="44">
        <v>5</v>
      </c>
      <c r="C1489" s="57" t="s">
        <v>1961</v>
      </c>
      <c r="D1489" s="57">
        <v>5869.2</v>
      </c>
      <c r="E1489" s="59"/>
      <c r="F1489" s="60"/>
      <c r="G1489" s="57">
        <f t="shared" si="213"/>
        <v>5869.2</v>
      </c>
      <c r="H1489" s="57">
        <v>568</v>
      </c>
      <c r="I1489" s="54">
        <f t="shared" si="219"/>
        <v>0.67619047619047623</v>
      </c>
      <c r="J1489" s="54">
        <f t="shared" si="215"/>
        <v>2488.3809523809527</v>
      </c>
      <c r="K1489" s="54">
        <f t="shared" si="216"/>
        <v>547.44380952380959</v>
      </c>
      <c r="L1489" s="245">
        <f t="shared" si="220"/>
        <v>776.37485714285731</v>
      </c>
      <c r="M1489" s="245">
        <v>67.456761904761919</v>
      </c>
      <c r="N1489" s="56">
        <f>(J1489+K1489+L1489+M1489)/D1489</f>
        <v>0.66101962464260577</v>
      </c>
    </row>
    <row r="1490" spans="1:14" x14ac:dyDescent="0.2">
      <c r="A1490" s="57">
        <f t="shared" si="218"/>
        <v>65</v>
      </c>
      <c r="B1490" s="240">
        <v>14</v>
      </c>
      <c r="C1490" s="57" t="s">
        <v>2536</v>
      </c>
      <c r="D1490" s="83">
        <v>4119.7</v>
      </c>
      <c r="E1490" s="57"/>
      <c r="F1490" s="57"/>
      <c r="G1490" s="57">
        <f>D1490+E1490+F1490</f>
        <v>4119.7</v>
      </c>
      <c r="H1490" s="57">
        <v>490</v>
      </c>
      <c r="I1490" s="56">
        <f>H1490/840</f>
        <v>0.58333333333333337</v>
      </c>
      <c r="J1490" s="54">
        <f t="shared" si="215"/>
        <v>2146.666666666667</v>
      </c>
      <c r="K1490" s="56">
        <f>J1490*0.22</f>
        <v>472.26666666666671</v>
      </c>
      <c r="L1490" s="245">
        <f t="shared" si="220"/>
        <v>669.7600000000001</v>
      </c>
      <c r="M1490" s="245">
        <v>58.193333333333342</v>
      </c>
      <c r="N1490" s="56">
        <f t="shared" ref="N1490:N1492" si="222">(J1490+K1490+L1490+M1490)/D1490</f>
        <v>0.81241028877507282</v>
      </c>
    </row>
    <row r="1491" spans="1:14" x14ac:dyDescent="0.2">
      <c r="A1491" s="33"/>
      <c r="B1491" s="33"/>
      <c r="C1491" s="33" t="s">
        <v>1975</v>
      </c>
      <c r="D1491" s="49">
        <f>SUM(D1426:D1490)</f>
        <v>370864.59000000008</v>
      </c>
      <c r="E1491" s="49">
        <f>SUM(E1426:E1490)</f>
        <v>1015.5</v>
      </c>
      <c r="F1491" s="49">
        <f t="shared" ref="F1491:M1491" si="223">SUM(F1426:F1490)</f>
        <v>325.2</v>
      </c>
      <c r="G1491" s="49">
        <f t="shared" si="223"/>
        <v>370157.49000000011</v>
      </c>
      <c r="H1491" s="49">
        <f t="shared" si="223"/>
        <v>43791.35</v>
      </c>
      <c r="I1491" s="49">
        <f t="shared" si="223"/>
        <v>50.656369047619066</v>
      </c>
      <c r="J1491" s="49">
        <f t="shared" si="223"/>
        <v>186415.438095238</v>
      </c>
      <c r="K1491" s="49">
        <f t="shared" si="223"/>
        <v>41011.396380952378</v>
      </c>
      <c r="L1491" s="247">
        <f t="shared" si="223"/>
        <v>58161.616685714318</v>
      </c>
      <c r="M1491" s="247">
        <f t="shared" si="223"/>
        <v>5053.4793761904766</v>
      </c>
      <c r="N1491" s="52">
        <f t="shared" si="222"/>
        <v>0.78368746538485956</v>
      </c>
    </row>
    <row r="1492" spans="1:14" x14ac:dyDescent="0.2">
      <c r="A1492" s="332" t="s">
        <v>1985</v>
      </c>
      <c r="B1492" s="333"/>
      <c r="C1492" s="334"/>
      <c r="D1492" s="49">
        <f>D1491+D1424+D1385+D1330+D963+D896+D718+D387</f>
        <v>1949697.1000000003</v>
      </c>
      <c r="E1492" s="49">
        <f t="shared" ref="E1492:M1492" si="224">E1491+E1424+E1385+E1330+E963+E896+E718+E387</f>
        <v>14804.900000000001</v>
      </c>
      <c r="F1492" s="49">
        <f t="shared" si="224"/>
        <v>34086.53</v>
      </c>
      <c r="G1492" s="49">
        <f t="shared" si="224"/>
        <v>1996540.7300000004</v>
      </c>
      <c r="H1492" s="49">
        <f t="shared" si="224"/>
        <v>201185.32</v>
      </c>
      <c r="I1492" s="49">
        <f t="shared" si="224"/>
        <v>236.91430952380952</v>
      </c>
      <c r="J1492" s="49">
        <f t="shared" si="224"/>
        <v>871844.65904761909</v>
      </c>
      <c r="K1492" s="49">
        <f t="shared" si="224"/>
        <v>191805.82499047619</v>
      </c>
      <c r="L1492" s="49">
        <f t="shared" si="224"/>
        <v>360475.65068571438</v>
      </c>
      <c r="M1492" s="49">
        <f t="shared" si="224"/>
        <v>23403.306460952383</v>
      </c>
      <c r="N1492" s="56">
        <f t="shared" si="222"/>
        <v>0.74243811573847118</v>
      </c>
    </row>
    <row r="1503" spans="1:14" s="50" customFormat="1" ht="18" customHeight="1" x14ac:dyDescent="0.2">
      <c r="A1503" s="68"/>
      <c r="B1503" s="68"/>
      <c r="C1503" s="68"/>
      <c r="D1503" s="68"/>
      <c r="E1503" s="68"/>
      <c r="F1503" s="68"/>
      <c r="G1503" s="68"/>
      <c r="H1503" s="68"/>
      <c r="I1503" s="68"/>
      <c r="J1503" s="68"/>
      <c r="K1503" s="68"/>
      <c r="L1503" s="242"/>
      <c r="M1503" s="242"/>
      <c r="N1503" s="68"/>
    </row>
  </sheetData>
  <mergeCells count="10">
    <mergeCell ref="A1:N1"/>
    <mergeCell ref="A5:N5"/>
    <mergeCell ref="A388:N388"/>
    <mergeCell ref="A1492:C1492"/>
    <mergeCell ref="A719:N719"/>
    <mergeCell ref="A897:N897"/>
    <mergeCell ref="A964:N964"/>
    <mergeCell ref="A1331:N1331"/>
    <mergeCell ref="A1386:N1386"/>
    <mergeCell ref="A1425:N1425"/>
  </mergeCells>
  <phoneticPr fontId="16" type="noConversion"/>
  <pageMargins left="0.19685039370078741" right="0.19685039370078741" top="0.23622047244094491" bottom="0.47244094488188981" header="0.27559055118110237" footer="0.51181102362204722"/>
  <pageSetup paperSize="9" scale="85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3">
    <tabColor indexed="50"/>
  </sheetPr>
  <dimension ref="A1:P1492"/>
  <sheetViews>
    <sheetView view="pageBreakPreview" zoomScale="75" zoomScaleNormal="87" zoomScaleSheetLayoutView="75" workbookViewId="0">
      <pane ySplit="4" topLeftCell="A905" activePane="bottomLeft" state="frozen"/>
      <selection pane="bottomLeft" activeCell="G926" sqref="G926"/>
    </sheetView>
  </sheetViews>
  <sheetFormatPr defaultColWidth="11.42578125" defaultRowHeight="12.75" x14ac:dyDescent="0.2"/>
  <cols>
    <col min="1" max="1" width="11.42578125" style="68"/>
    <col min="2" max="2" width="21.28515625" style="68" customWidth="1"/>
    <col min="3" max="3" width="13.85546875" style="68" customWidth="1"/>
    <col min="4" max="5" width="11.42578125" style="68"/>
    <col min="6" max="6" width="13.28515625" style="68" customWidth="1"/>
    <col min="7" max="7" width="11.42578125" style="242"/>
    <col min="8" max="9" width="11.42578125" style="68"/>
    <col min="10" max="11" width="14.140625" style="68" customWidth="1"/>
    <col min="12" max="12" width="12.85546875" style="242" customWidth="1"/>
    <col min="13" max="13" width="13.85546875" style="68" customWidth="1"/>
    <col min="14" max="16384" width="11.42578125" style="68"/>
  </cols>
  <sheetData>
    <row r="1" spans="1:13" ht="18.75" x14ac:dyDescent="0.3">
      <c r="A1" s="328" t="s">
        <v>2008</v>
      </c>
      <c r="B1" s="328"/>
      <c r="C1" s="328"/>
      <c r="D1" s="328"/>
      <c r="E1" s="328"/>
      <c r="F1" s="328"/>
      <c r="G1" s="328"/>
      <c r="H1" s="328"/>
      <c r="I1" s="328"/>
      <c r="J1" s="328"/>
      <c r="K1" s="328"/>
      <c r="L1" s="328"/>
      <c r="M1" s="328"/>
    </row>
    <row r="2" spans="1:13" x14ac:dyDescent="0.2">
      <c r="K2" s="68">
        <v>1.45</v>
      </c>
    </row>
    <row r="3" spans="1:13" ht="60" x14ac:dyDescent="0.2">
      <c r="A3" s="19" t="s">
        <v>487</v>
      </c>
      <c r="B3" s="19" t="s">
        <v>490</v>
      </c>
      <c r="C3" s="20" t="s">
        <v>1423</v>
      </c>
      <c r="D3" s="20" t="s">
        <v>1422</v>
      </c>
      <c r="E3" s="20" t="s">
        <v>1251</v>
      </c>
      <c r="F3" s="20" t="s">
        <v>1424</v>
      </c>
      <c r="G3" s="251" t="s">
        <v>1337</v>
      </c>
      <c r="H3" s="20" t="s">
        <v>1965</v>
      </c>
      <c r="I3" s="20" t="s">
        <v>1966</v>
      </c>
      <c r="J3" s="20" t="s">
        <v>1967</v>
      </c>
      <c r="K3" s="20" t="s">
        <v>1968</v>
      </c>
      <c r="L3" s="251" t="s">
        <v>1969</v>
      </c>
      <c r="M3" s="20" t="s">
        <v>2009</v>
      </c>
    </row>
    <row r="4" spans="1:13" x14ac:dyDescent="0.2">
      <c r="A4" s="21">
        <v>1</v>
      </c>
      <c r="B4" s="21">
        <v>2</v>
      </c>
      <c r="C4" s="21">
        <v>3</v>
      </c>
      <c r="D4" s="21">
        <v>4</v>
      </c>
      <c r="E4" s="21">
        <v>5</v>
      </c>
      <c r="F4" s="21">
        <v>6</v>
      </c>
      <c r="G4" s="244">
        <v>8</v>
      </c>
      <c r="H4" s="21">
        <v>9</v>
      </c>
      <c r="I4" s="21">
        <v>10</v>
      </c>
      <c r="J4" s="21">
        <v>11</v>
      </c>
      <c r="K4" s="21">
        <v>13</v>
      </c>
      <c r="L4" s="244">
        <v>13</v>
      </c>
      <c r="M4" s="21">
        <v>14</v>
      </c>
    </row>
    <row r="5" spans="1:13" ht="15" x14ac:dyDescent="0.2">
      <c r="A5" s="329" t="s">
        <v>1971</v>
      </c>
      <c r="B5" s="330"/>
      <c r="C5" s="330"/>
      <c r="D5" s="330"/>
      <c r="E5" s="330"/>
      <c r="F5" s="330"/>
      <c r="G5" s="330"/>
      <c r="H5" s="330"/>
      <c r="I5" s="330"/>
      <c r="J5" s="330"/>
      <c r="K5" s="330"/>
      <c r="L5" s="330"/>
      <c r="M5" s="331"/>
    </row>
    <row r="6" spans="1:13" x14ac:dyDescent="0.2">
      <c r="A6" s="77">
        <v>1</v>
      </c>
      <c r="B6" s="57" t="s">
        <v>493</v>
      </c>
      <c r="C6" s="57">
        <v>410.1</v>
      </c>
      <c r="D6" s="57"/>
      <c r="E6" s="57"/>
      <c r="F6" s="57">
        <f>C6+D6+E6</f>
        <v>410.1</v>
      </c>
      <c r="G6" s="267">
        <v>53</v>
      </c>
      <c r="H6" s="54">
        <f>G6/3000</f>
        <v>1.7666666666666667E-2</v>
      </c>
      <c r="I6" s="54">
        <f>H6*3680</f>
        <v>65.013333333333335</v>
      </c>
      <c r="J6" s="54">
        <f>I6*0.22</f>
        <v>14.302933333333334</v>
      </c>
      <c r="K6" s="54">
        <f t="shared" ref="K6:K69" si="0">I6*0.437</f>
        <v>28.410826666666669</v>
      </c>
      <c r="L6" s="245">
        <v>3.7135333333333334</v>
      </c>
      <c r="M6" s="56">
        <f t="shared" ref="M6:M69" si="1">(I6+J6+K6+L6)/F6</f>
        <v>0.27174012842396161</v>
      </c>
    </row>
    <row r="7" spans="1:13" x14ac:dyDescent="0.2">
      <c r="A7" s="78">
        <f>A6+1</f>
        <v>2</v>
      </c>
      <c r="B7" s="57" t="s">
        <v>494</v>
      </c>
      <c r="C7" s="57">
        <v>458.5</v>
      </c>
      <c r="D7" s="57"/>
      <c r="E7" s="57"/>
      <c r="F7" s="57">
        <f t="shared" ref="F7:F70" si="2">C7+D7+E7</f>
        <v>458.5</v>
      </c>
      <c r="G7" s="268">
        <v>65</v>
      </c>
      <c r="H7" s="54">
        <f t="shared" ref="H7:H70" si="3">G7/3000</f>
        <v>2.1666666666666667E-2</v>
      </c>
      <c r="I7" s="54">
        <f t="shared" ref="I7:I70" si="4">H7*3680</f>
        <v>79.733333333333334</v>
      </c>
      <c r="J7" s="54">
        <f t="shared" ref="J7:J70" si="5">I7*0.22</f>
        <v>17.541333333333334</v>
      </c>
      <c r="K7" s="54">
        <f t="shared" si="0"/>
        <v>34.843466666666664</v>
      </c>
      <c r="L7" s="245">
        <v>4.554333333333334</v>
      </c>
      <c r="M7" s="56">
        <f t="shared" si="1"/>
        <v>0.2980860777898946</v>
      </c>
    </row>
    <row r="8" spans="1:13" x14ac:dyDescent="0.2">
      <c r="A8" s="78">
        <f t="shared" ref="A8:A71" si="6">A7+1</f>
        <v>3</v>
      </c>
      <c r="B8" s="57" t="s">
        <v>495</v>
      </c>
      <c r="C8" s="57">
        <v>507.2</v>
      </c>
      <c r="D8" s="57"/>
      <c r="E8" s="57"/>
      <c r="F8" s="57">
        <f t="shared" si="2"/>
        <v>507.2</v>
      </c>
      <c r="G8" s="268">
        <v>41.5</v>
      </c>
      <c r="H8" s="54">
        <f t="shared" si="3"/>
        <v>1.3833333333333333E-2</v>
      </c>
      <c r="I8" s="54">
        <f t="shared" si="4"/>
        <v>50.906666666666666</v>
      </c>
      <c r="J8" s="54">
        <f t="shared" si="5"/>
        <v>11.199466666666666</v>
      </c>
      <c r="K8" s="54">
        <f t="shared" si="0"/>
        <v>22.246213333333333</v>
      </c>
      <c r="L8" s="245">
        <v>2.9077666666666664</v>
      </c>
      <c r="M8" s="56">
        <f t="shared" si="1"/>
        <v>0.17204281019978968</v>
      </c>
    </row>
    <row r="9" spans="1:13" x14ac:dyDescent="0.2">
      <c r="A9" s="78">
        <f t="shared" si="6"/>
        <v>4</v>
      </c>
      <c r="B9" s="57" t="s">
        <v>496</v>
      </c>
      <c r="C9" s="57">
        <v>1675</v>
      </c>
      <c r="D9" s="57"/>
      <c r="E9" s="57"/>
      <c r="F9" s="57">
        <f t="shared" si="2"/>
        <v>1675</v>
      </c>
      <c r="G9" s="268">
        <v>114</v>
      </c>
      <c r="H9" s="54">
        <f t="shared" si="3"/>
        <v>3.7999999999999999E-2</v>
      </c>
      <c r="I9" s="54">
        <f t="shared" si="4"/>
        <v>139.84</v>
      </c>
      <c r="J9" s="54">
        <f t="shared" si="5"/>
        <v>30.764800000000001</v>
      </c>
      <c r="K9" s="54">
        <f t="shared" si="0"/>
        <v>61.110080000000004</v>
      </c>
      <c r="L9" s="245">
        <v>7.9875999999999987</v>
      </c>
      <c r="M9" s="56">
        <f t="shared" si="1"/>
        <v>0.14310595820895522</v>
      </c>
    </row>
    <row r="10" spans="1:13" x14ac:dyDescent="0.2">
      <c r="A10" s="78">
        <f t="shared" si="6"/>
        <v>5</v>
      </c>
      <c r="B10" s="57" t="s">
        <v>497</v>
      </c>
      <c r="C10" s="57">
        <v>546.6</v>
      </c>
      <c r="D10" s="57"/>
      <c r="E10" s="57"/>
      <c r="F10" s="57">
        <f t="shared" si="2"/>
        <v>546.6</v>
      </c>
      <c r="G10" s="268">
        <v>218</v>
      </c>
      <c r="H10" s="54">
        <f t="shared" si="3"/>
        <v>7.2666666666666671E-2</v>
      </c>
      <c r="I10" s="54">
        <f t="shared" si="4"/>
        <v>267.41333333333336</v>
      </c>
      <c r="J10" s="54">
        <f t="shared" si="5"/>
        <v>58.830933333333341</v>
      </c>
      <c r="K10" s="54">
        <f t="shared" si="0"/>
        <v>116.85962666666667</v>
      </c>
      <c r="L10" s="245">
        <v>15.274533333333334</v>
      </c>
      <c r="M10" s="56">
        <f t="shared" si="1"/>
        <v>0.83859939016953289</v>
      </c>
    </row>
    <row r="11" spans="1:13" x14ac:dyDescent="0.2">
      <c r="A11" s="78">
        <f t="shared" si="6"/>
        <v>6</v>
      </c>
      <c r="B11" s="57" t="s">
        <v>498</v>
      </c>
      <c r="C11" s="57">
        <v>2868.3</v>
      </c>
      <c r="D11" s="57"/>
      <c r="E11" s="57"/>
      <c r="F11" s="57">
        <f t="shared" si="2"/>
        <v>2868.3</v>
      </c>
      <c r="G11" s="268">
        <v>943</v>
      </c>
      <c r="H11" s="54">
        <f t="shared" si="3"/>
        <v>0.31433333333333335</v>
      </c>
      <c r="I11" s="54">
        <f t="shared" si="4"/>
        <v>1156.7466666666667</v>
      </c>
      <c r="J11" s="54">
        <f t="shared" si="5"/>
        <v>254.48426666666666</v>
      </c>
      <c r="K11" s="54">
        <f t="shared" si="0"/>
        <v>505.49829333333332</v>
      </c>
      <c r="L11" s="245">
        <v>66.07286666666667</v>
      </c>
      <c r="M11" s="56">
        <f t="shared" si="1"/>
        <v>0.69128127927111294</v>
      </c>
    </row>
    <row r="12" spans="1:13" x14ac:dyDescent="0.2">
      <c r="A12" s="78">
        <f t="shared" si="6"/>
        <v>7</v>
      </c>
      <c r="B12" s="57" t="s">
        <v>499</v>
      </c>
      <c r="C12" s="57">
        <v>405</v>
      </c>
      <c r="D12" s="57"/>
      <c r="E12" s="57"/>
      <c r="F12" s="57">
        <f t="shared" si="2"/>
        <v>405</v>
      </c>
      <c r="G12" s="268">
        <v>255</v>
      </c>
      <c r="H12" s="54">
        <f t="shared" si="3"/>
        <v>8.5000000000000006E-2</v>
      </c>
      <c r="I12" s="54">
        <f t="shared" si="4"/>
        <v>312.8</v>
      </c>
      <c r="J12" s="54">
        <f t="shared" si="5"/>
        <v>68.816000000000003</v>
      </c>
      <c r="K12" s="54">
        <f t="shared" si="0"/>
        <v>136.6936</v>
      </c>
      <c r="L12" s="245">
        <v>17.867000000000001</v>
      </c>
      <c r="M12" s="56">
        <f t="shared" si="1"/>
        <v>1.3238928395061729</v>
      </c>
    </row>
    <row r="13" spans="1:13" x14ac:dyDescent="0.2">
      <c r="A13" s="78">
        <f t="shared" si="6"/>
        <v>8</v>
      </c>
      <c r="B13" s="57" t="s">
        <v>500</v>
      </c>
      <c r="C13" s="57">
        <v>141.30000000000001</v>
      </c>
      <c r="D13" s="57"/>
      <c r="E13" s="57"/>
      <c r="F13" s="57">
        <f t="shared" si="2"/>
        <v>141.30000000000001</v>
      </c>
      <c r="G13" s="268">
        <v>82.7</v>
      </c>
      <c r="H13" s="54">
        <f t="shared" si="3"/>
        <v>2.7566666666666666E-2</v>
      </c>
      <c r="I13" s="54">
        <f t="shared" si="4"/>
        <v>101.44533333333334</v>
      </c>
      <c r="J13" s="54">
        <f t="shared" si="5"/>
        <v>22.317973333333335</v>
      </c>
      <c r="K13" s="54">
        <f t="shared" si="0"/>
        <v>44.33161066666667</v>
      </c>
      <c r="L13" s="245">
        <v>5.7945133333333327</v>
      </c>
      <c r="M13" s="56">
        <f t="shared" si="1"/>
        <v>1.2306399905638121</v>
      </c>
    </row>
    <row r="14" spans="1:13" x14ac:dyDescent="0.2">
      <c r="A14" s="78">
        <f t="shared" si="6"/>
        <v>9</v>
      </c>
      <c r="B14" s="57" t="s">
        <v>502</v>
      </c>
      <c r="C14" s="57">
        <v>221.7</v>
      </c>
      <c r="D14" s="57"/>
      <c r="E14" s="57"/>
      <c r="F14" s="57">
        <f t="shared" si="2"/>
        <v>221.7</v>
      </c>
      <c r="G14" s="268">
        <v>139</v>
      </c>
      <c r="H14" s="54">
        <f t="shared" si="3"/>
        <v>4.6333333333333331E-2</v>
      </c>
      <c r="I14" s="54">
        <f t="shared" si="4"/>
        <v>170.50666666666666</v>
      </c>
      <c r="J14" s="54">
        <f t="shared" si="5"/>
        <v>37.511466666666664</v>
      </c>
      <c r="K14" s="54">
        <f t="shared" si="0"/>
        <v>74.511413333333337</v>
      </c>
      <c r="L14" s="245">
        <v>9.7392666666666656</v>
      </c>
      <c r="M14" s="56">
        <f t="shared" si="1"/>
        <v>1.3183076830551796</v>
      </c>
    </row>
    <row r="15" spans="1:13" x14ac:dyDescent="0.2">
      <c r="A15" s="78">
        <f t="shared" si="6"/>
        <v>10</v>
      </c>
      <c r="B15" s="57" t="s">
        <v>503</v>
      </c>
      <c r="C15" s="57">
        <v>206.1</v>
      </c>
      <c r="D15" s="57"/>
      <c r="E15" s="57"/>
      <c r="F15" s="57">
        <f t="shared" si="2"/>
        <v>206.1</v>
      </c>
      <c r="G15" s="268">
        <v>125.3</v>
      </c>
      <c r="H15" s="54">
        <f t="shared" si="3"/>
        <v>4.1766666666666667E-2</v>
      </c>
      <c r="I15" s="54">
        <f t="shared" si="4"/>
        <v>153.70133333333334</v>
      </c>
      <c r="J15" s="54">
        <f t="shared" si="5"/>
        <v>33.814293333333332</v>
      </c>
      <c r="K15" s="54">
        <f t="shared" si="0"/>
        <v>67.167482666666672</v>
      </c>
      <c r="L15" s="245">
        <v>8.7793533333333329</v>
      </c>
      <c r="M15" s="56">
        <f t="shared" si="1"/>
        <v>1.2783234481643215</v>
      </c>
    </row>
    <row r="16" spans="1:13" x14ac:dyDescent="0.2">
      <c r="A16" s="78">
        <f t="shared" si="6"/>
        <v>11</v>
      </c>
      <c r="B16" s="57" t="s">
        <v>504</v>
      </c>
      <c r="C16" s="57">
        <v>512.4</v>
      </c>
      <c r="D16" s="57"/>
      <c r="E16" s="57">
        <v>84.7</v>
      </c>
      <c r="F16" s="57">
        <f t="shared" si="2"/>
        <v>597.1</v>
      </c>
      <c r="G16" s="268">
        <v>89</v>
      </c>
      <c r="H16" s="54">
        <f t="shared" si="3"/>
        <v>2.9666666666666668E-2</v>
      </c>
      <c r="I16" s="54">
        <f t="shared" si="4"/>
        <v>109.17333333333333</v>
      </c>
      <c r="J16" s="54">
        <f t="shared" si="5"/>
        <v>24.018133333333335</v>
      </c>
      <c r="K16" s="54">
        <f t="shared" si="0"/>
        <v>47.708746666666663</v>
      </c>
      <c r="L16" s="245">
        <v>6.2359333333333336</v>
      </c>
      <c r="M16" s="56">
        <f t="shared" si="1"/>
        <v>0.31340838497180812</v>
      </c>
    </row>
    <row r="17" spans="1:13" x14ac:dyDescent="0.2">
      <c r="A17" s="78">
        <f t="shared" si="6"/>
        <v>12</v>
      </c>
      <c r="B17" s="57" t="s">
        <v>505</v>
      </c>
      <c r="C17" s="57">
        <v>683.9</v>
      </c>
      <c r="D17" s="57"/>
      <c r="E17" s="57">
        <v>19.5</v>
      </c>
      <c r="F17" s="57">
        <f t="shared" si="2"/>
        <v>703.4</v>
      </c>
      <c r="G17" s="268">
        <v>138</v>
      </c>
      <c r="H17" s="54">
        <f t="shared" si="3"/>
        <v>4.5999999999999999E-2</v>
      </c>
      <c r="I17" s="54">
        <f t="shared" si="4"/>
        <v>169.28</v>
      </c>
      <c r="J17" s="54">
        <f t="shared" si="5"/>
        <v>37.241599999999998</v>
      </c>
      <c r="K17" s="54">
        <f t="shared" si="0"/>
        <v>73.975359999999995</v>
      </c>
      <c r="L17" s="245">
        <v>9.6692</v>
      </c>
      <c r="M17" s="56">
        <f t="shared" si="1"/>
        <v>0.41251941996019337</v>
      </c>
    </row>
    <row r="18" spans="1:13" x14ac:dyDescent="0.2">
      <c r="A18" s="78">
        <f t="shared" si="6"/>
        <v>13</v>
      </c>
      <c r="B18" s="57" t="s">
        <v>506</v>
      </c>
      <c r="C18" s="57">
        <v>551.20000000000005</v>
      </c>
      <c r="D18" s="57"/>
      <c r="E18" s="57">
        <v>111.5</v>
      </c>
      <c r="F18" s="57">
        <f t="shared" si="2"/>
        <v>662.7</v>
      </c>
      <c r="G18" s="268">
        <v>61</v>
      </c>
      <c r="H18" s="54">
        <f t="shared" si="3"/>
        <v>2.0333333333333332E-2</v>
      </c>
      <c r="I18" s="54">
        <f t="shared" si="4"/>
        <v>74.826666666666654</v>
      </c>
      <c r="J18" s="54">
        <f t="shared" si="5"/>
        <v>16.461866666666666</v>
      </c>
      <c r="K18" s="54">
        <f t="shared" si="0"/>
        <v>32.699253333333324</v>
      </c>
      <c r="L18" s="245">
        <v>4.2740666666666662</v>
      </c>
      <c r="M18" s="56">
        <f t="shared" si="1"/>
        <v>0.1935443689955233</v>
      </c>
    </row>
    <row r="19" spans="1:13" x14ac:dyDescent="0.2">
      <c r="A19" s="78">
        <f t="shared" si="6"/>
        <v>14</v>
      </c>
      <c r="B19" s="57" t="s">
        <v>507</v>
      </c>
      <c r="C19" s="57">
        <v>872.9</v>
      </c>
      <c r="D19" s="57"/>
      <c r="E19" s="57">
        <v>62.9</v>
      </c>
      <c r="F19" s="57">
        <f t="shared" si="2"/>
        <v>935.8</v>
      </c>
      <c r="G19" s="268">
        <v>57</v>
      </c>
      <c r="H19" s="54">
        <f t="shared" si="3"/>
        <v>1.9E-2</v>
      </c>
      <c r="I19" s="54">
        <f t="shared" si="4"/>
        <v>69.92</v>
      </c>
      <c r="J19" s="54">
        <f t="shared" si="5"/>
        <v>15.382400000000001</v>
      </c>
      <c r="K19" s="54">
        <f t="shared" si="0"/>
        <v>30.555040000000002</v>
      </c>
      <c r="L19" s="245">
        <v>3.9937999999999994</v>
      </c>
      <c r="M19" s="56">
        <f t="shared" si="1"/>
        <v>0.12807356272707845</v>
      </c>
    </row>
    <row r="20" spans="1:13" x14ac:dyDescent="0.2">
      <c r="A20" s="78">
        <f t="shared" si="6"/>
        <v>15</v>
      </c>
      <c r="B20" s="57" t="s">
        <v>508</v>
      </c>
      <c r="C20" s="57">
        <v>559.20000000000005</v>
      </c>
      <c r="D20" s="57"/>
      <c r="E20" s="57"/>
      <c r="F20" s="57">
        <f t="shared" si="2"/>
        <v>559.20000000000005</v>
      </c>
      <c r="G20" s="268">
        <v>65</v>
      </c>
      <c r="H20" s="54">
        <f t="shared" si="3"/>
        <v>2.1666666666666667E-2</v>
      </c>
      <c r="I20" s="54">
        <f t="shared" si="4"/>
        <v>79.733333333333334</v>
      </c>
      <c r="J20" s="54">
        <f t="shared" si="5"/>
        <v>17.541333333333334</v>
      </c>
      <c r="K20" s="54">
        <f t="shared" si="0"/>
        <v>34.843466666666664</v>
      </c>
      <c r="L20" s="245">
        <v>4.554333333333334</v>
      </c>
      <c r="M20" s="56">
        <f t="shared" si="1"/>
        <v>0.24440712923223654</v>
      </c>
    </row>
    <row r="21" spans="1:13" x14ac:dyDescent="0.2">
      <c r="A21" s="78">
        <f t="shared" si="6"/>
        <v>16</v>
      </c>
      <c r="B21" s="57" t="s">
        <v>509</v>
      </c>
      <c r="C21" s="57">
        <v>740.8</v>
      </c>
      <c r="D21" s="57">
        <v>57.8</v>
      </c>
      <c r="E21" s="57"/>
      <c r="F21" s="57">
        <f t="shared" si="2"/>
        <v>798.59999999999991</v>
      </c>
      <c r="G21" s="268">
        <v>123</v>
      </c>
      <c r="H21" s="54">
        <f t="shared" si="3"/>
        <v>4.1000000000000002E-2</v>
      </c>
      <c r="I21" s="54">
        <f t="shared" si="4"/>
        <v>150.88</v>
      </c>
      <c r="J21" s="54">
        <f t="shared" si="5"/>
        <v>33.193599999999996</v>
      </c>
      <c r="K21" s="54">
        <f t="shared" si="0"/>
        <v>65.934560000000005</v>
      </c>
      <c r="L21" s="245">
        <v>8.6181999999999999</v>
      </c>
      <c r="M21" s="56">
        <f t="shared" si="1"/>
        <v>0.32384968695216632</v>
      </c>
    </row>
    <row r="22" spans="1:13" x14ac:dyDescent="0.2">
      <c r="A22" s="78">
        <f t="shared" si="6"/>
        <v>17</v>
      </c>
      <c r="B22" s="57" t="s">
        <v>510</v>
      </c>
      <c r="C22" s="57">
        <v>611.4</v>
      </c>
      <c r="D22" s="57"/>
      <c r="E22" s="57"/>
      <c r="F22" s="57">
        <f t="shared" si="2"/>
        <v>611.4</v>
      </c>
      <c r="G22" s="268">
        <v>83</v>
      </c>
      <c r="H22" s="54">
        <f t="shared" si="3"/>
        <v>2.7666666666666666E-2</v>
      </c>
      <c r="I22" s="54">
        <f t="shared" si="4"/>
        <v>101.81333333333333</v>
      </c>
      <c r="J22" s="54">
        <f t="shared" si="5"/>
        <v>22.398933333333332</v>
      </c>
      <c r="K22" s="54">
        <f t="shared" si="0"/>
        <v>44.492426666666667</v>
      </c>
      <c r="L22" s="245">
        <v>5.8155333333333328</v>
      </c>
      <c r="M22" s="56">
        <f t="shared" si="1"/>
        <v>0.28544361574528404</v>
      </c>
    </row>
    <row r="23" spans="1:13" x14ac:dyDescent="0.2">
      <c r="A23" s="78">
        <f t="shared" si="6"/>
        <v>18</v>
      </c>
      <c r="B23" s="57" t="s">
        <v>511</v>
      </c>
      <c r="C23" s="57">
        <v>603.70000000000005</v>
      </c>
      <c r="D23" s="57"/>
      <c r="E23" s="57"/>
      <c r="F23" s="57">
        <f t="shared" si="2"/>
        <v>603.70000000000005</v>
      </c>
      <c r="G23" s="268">
        <v>41</v>
      </c>
      <c r="H23" s="54">
        <f t="shared" si="3"/>
        <v>1.3666666666666667E-2</v>
      </c>
      <c r="I23" s="54">
        <f t="shared" si="4"/>
        <v>50.293333333333337</v>
      </c>
      <c r="J23" s="54">
        <f t="shared" si="5"/>
        <v>11.064533333333333</v>
      </c>
      <c r="K23" s="54">
        <f t="shared" si="0"/>
        <v>21.978186666666669</v>
      </c>
      <c r="L23" s="245">
        <v>2.8727333333333331</v>
      </c>
      <c r="M23" s="56">
        <f t="shared" si="1"/>
        <v>0.14280070675280215</v>
      </c>
    </row>
    <row r="24" spans="1:13" x14ac:dyDescent="0.2">
      <c r="A24" s="78">
        <f t="shared" si="6"/>
        <v>19</v>
      </c>
      <c r="B24" s="57" t="s">
        <v>512</v>
      </c>
      <c r="C24" s="57">
        <v>813.6</v>
      </c>
      <c r="D24" s="57"/>
      <c r="E24" s="57"/>
      <c r="F24" s="57">
        <f t="shared" si="2"/>
        <v>813.6</v>
      </c>
      <c r="G24" s="268">
        <v>61</v>
      </c>
      <c r="H24" s="54">
        <f t="shared" si="3"/>
        <v>2.0333333333333332E-2</v>
      </c>
      <c r="I24" s="54">
        <f t="shared" si="4"/>
        <v>74.826666666666654</v>
      </c>
      <c r="J24" s="54">
        <f t="shared" si="5"/>
        <v>16.461866666666666</v>
      </c>
      <c r="K24" s="54">
        <f t="shared" si="0"/>
        <v>32.699253333333324</v>
      </c>
      <c r="L24" s="245">
        <v>4.2740666666666662</v>
      </c>
      <c r="M24" s="56">
        <f t="shared" si="1"/>
        <v>0.15764731235660434</v>
      </c>
    </row>
    <row r="25" spans="1:13" x14ac:dyDescent="0.2">
      <c r="A25" s="78">
        <f t="shared" si="6"/>
        <v>20</v>
      </c>
      <c r="B25" s="57" t="s">
        <v>513</v>
      </c>
      <c r="C25" s="57">
        <v>632.1</v>
      </c>
      <c r="D25" s="57"/>
      <c r="E25" s="57"/>
      <c r="F25" s="57">
        <f t="shared" si="2"/>
        <v>632.1</v>
      </c>
      <c r="G25" s="268">
        <v>106</v>
      </c>
      <c r="H25" s="54">
        <f t="shared" si="3"/>
        <v>3.5333333333333335E-2</v>
      </c>
      <c r="I25" s="54">
        <f t="shared" si="4"/>
        <v>130.02666666666667</v>
      </c>
      <c r="J25" s="54">
        <f t="shared" si="5"/>
        <v>28.605866666666667</v>
      </c>
      <c r="K25" s="54">
        <f t="shared" si="0"/>
        <v>56.821653333333337</v>
      </c>
      <c r="L25" s="245">
        <v>7.4270666666666667</v>
      </c>
      <c r="M25" s="56">
        <f t="shared" si="1"/>
        <v>0.35260441913199386</v>
      </c>
    </row>
    <row r="26" spans="1:13" x14ac:dyDescent="0.2">
      <c r="A26" s="78">
        <f t="shared" si="6"/>
        <v>21</v>
      </c>
      <c r="B26" s="57" t="s">
        <v>514</v>
      </c>
      <c r="C26" s="57">
        <v>507.6</v>
      </c>
      <c r="D26" s="57"/>
      <c r="E26" s="57">
        <v>37.1</v>
      </c>
      <c r="F26" s="57">
        <f t="shared" si="2"/>
        <v>544.70000000000005</v>
      </c>
      <c r="G26" s="268">
        <v>234</v>
      </c>
      <c r="H26" s="54">
        <f t="shared" si="3"/>
        <v>7.8E-2</v>
      </c>
      <c r="I26" s="54">
        <f t="shared" si="4"/>
        <v>287.04000000000002</v>
      </c>
      <c r="J26" s="54">
        <f t="shared" si="5"/>
        <v>63.148800000000001</v>
      </c>
      <c r="K26" s="54">
        <f t="shared" si="0"/>
        <v>125.43648</v>
      </c>
      <c r="L26" s="245">
        <v>16.395599999999998</v>
      </c>
      <c r="M26" s="56">
        <f t="shared" si="1"/>
        <v>0.90328782816229114</v>
      </c>
    </row>
    <row r="27" spans="1:13" x14ac:dyDescent="0.2">
      <c r="A27" s="78">
        <f t="shared" si="6"/>
        <v>22</v>
      </c>
      <c r="B27" s="57" t="s">
        <v>515</v>
      </c>
      <c r="C27" s="57">
        <v>712</v>
      </c>
      <c r="D27" s="57"/>
      <c r="E27" s="57"/>
      <c r="F27" s="57">
        <f t="shared" si="2"/>
        <v>712</v>
      </c>
      <c r="G27" s="268">
        <v>120</v>
      </c>
      <c r="H27" s="54">
        <f t="shared" si="3"/>
        <v>0.04</v>
      </c>
      <c r="I27" s="54">
        <f t="shared" si="4"/>
        <v>147.20000000000002</v>
      </c>
      <c r="J27" s="54">
        <f t="shared" si="5"/>
        <v>32.384000000000007</v>
      </c>
      <c r="K27" s="54">
        <f t="shared" si="0"/>
        <v>64.326400000000007</v>
      </c>
      <c r="L27" s="245">
        <v>8.4079999999999995</v>
      </c>
      <c r="M27" s="56">
        <f t="shared" si="1"/>
        <v>0.35437977528089892</v>
      </c>
    </row>
    <row r="28" spans="1:13" x14ac:dyDescent="0.2">
      <c r="A28" s="78">
        <f t="shared" si="6"/>
        <v>23</v>
      </c>
      <c r="B28" s="57" t="s">
        <v>516</v>
      </c>
      <c r="C28" s="57">
        <v>667</v>
      </c>
      <c r="D28" s="57"/>
      <c r="E28" s="57"/>
      <c r="F28" s="57">
        <f t="shared" si="2"/>
        <v>667</v>
      </c>
      <c r="G28" s="268">
        <v>125</v>
      </c>
      <c r="H28" s="54">
        <f t="shared" si="3"/>
        <v>4.1666666666666664E-2</v>
      </c>
      <c r="I28" s="54">
        <f t="shared" si="4"/>
        <v>153.33333333333331</v>
      </c>
      <c r="J28" s="54">
        <f t="shared" si="5"/>
        <v>33.733333333333327</v>
      </c>
      <c r="K28" s="54">
        <f t="shared" si="0"/>
        <v>67.006666666666661</v>
      </c>
      <c r="L28" s="245">
        <v>8.7583333333333329</v>
      </c>
      <c r="M28" s="56">
        <f t="shared" si="1"/>
        <v>0.39405047476261867</v>
      </c>
    </row>
    <row r="29" spans="1:13" x14ac:dyDescent="0.2">
      <c r="A29" s="78">
        <f t="shared" si="6"/>
        <v>24</v>
      </c>
      <c r="B29" s="57" t="s">
        <v>517</v>
      </c>
      <c r="C29" s="57">
        <v>569</v>
      </c>
      <c r="D29" s="57"/>
      <c r="E29" s="57"/>
      <c r="F29" s="57">
        <f t="shared" si="2"/>
        <v>569</v>
      </c>
      <c r="G29" s="268">
        <v>205</v>
      </c>
      <c r="H29" s="54">
        <f t="shared" si="3"/>
        <v>6.8333333333333329E-2</v>
      </c>
      <c r="I29" s="54">
        <f t="shared" si="4"/>
        <v>251.46666666666664</v>
      </c>
      <c r="J29" s="54">
        <f t="shared" si="5"/>
        <v>55.322666666666663</v>
      </c>
      <c r="K29" s="54">
        <f t="shared" si="0"/>
        <v>109.89093333333332</v>
      </c>
      <c r="L29" s="245">
        <v>14.363666666666665</v>
      </c>
      <c r="M29" s="56">
        <f t="shared" si="1"/>
        <v>0.75754645577035729</v>
      </c>
    </row>
    <row r="30" spans="1:13" x14ac:dyDescent="0.2">
      <c r="A30" s="78">
        <f t="shared" si="6"/>
        <v>25</v>
      </c>
      <c r="B30" s="57" t="s">
        <v>518</v>
      </c>
      <c r="C30" s="57">
        <v>833.8</v>
      </c>
      <c r="D30" s="57"/>
      <c r="E30" s="57">
        <v>59.3</v>
      </c>
      <c r="F30" s="57">
        <f t="shared" si="2"/>
        <v>893.09999999999991</v>
      </c>
      <c r="G30" s="268">
        <v>166</v>
      </c>
      <c r="H30" s="54">
        <f t="shared" si="3"/>
        <v>5.5333333333333332E-2</v>
      </c>
      <c r="I30" s="54">
        <f t="shared" si="4"/>
        <v>203.62666666666667</v>
      </c>
      <c r="J30" s="54">
        <f t="shared" si="5"/>
        <v>44.797866666666664</v>
      </c>
      <c r="K30" s="54">
        <f t="shared" si="0"/>
        <v>88.984853333333334</v>
      </c>
      <c r="L30" s="245">
        <v>11.631066666666666</v>
      </c>
      <c r="M30" s="56">
        <f t="shared" si="1"/>
        <v>0.39081900496398314</v>
      </c>
    </row>
    <row r="31" spans="1:13" x14ac:dyDescent="0.2">
      <c r="A31" s="78">
        <f t="shared" si="6"/>
        <v>26</v>
      </c>
      <c r="B31" s="57" t="s">
        <v>519</v>
      </c>
      <c r="C31" s="57">
        <v>880.8</v>
      </c>
      <c r="D31" s="57"/>
      <c r="E31" s="57"/>
      <c r="F31" s="57">
        <f t="shared" si="2"/>
        <v>880.8</v>
      </c>
      <c r="G31" s="268">
        <v>474</v>
      </c>
      <c r="H31" s="54">
        <f t="shared" si="3"/>
        <v>0.158</v>
      </c>
      <c r="I31" s="54">
        <f t="shared" si="4"/>
        <v>581.44000000000005</v>
      </c>
      <c r="J31" s="54">
        <f t="shared" si="5"/>
        <v>127.91680000000001</v>
      </c>
      <c r="K31" s="54">
        <f t="shared" si="0"/>
        <v>254.08928000000003</v>
      </c>
      <c r="L31" s="245">
        <v>33.211599999999997</v>
      </c>
      <c r="M31" s="56">
        <f t="shared" si="1"/>
        <v>1.1315368755676658</v>
      </c>
    </row>
    <row r="32" spans="1:13" x14ac:dyDescent="0.2">
      <c r="A32" s="78">
        <f t="shared" si="6"/>
        <v>27</v>
      </c>
      <c r="B32" s="57" t="s">
        <v>520</v>
      </c>
      <c r="C32" s="57">
        <v>853.7</v>
      </c>
      <c r="D32" s="57">
        <v>45.8</v>
      </c>
      <c r="E32" s="57">
        <v>34.200000000000003</v>
      </c>
      <c r="F32" s="57">
        <f t="shared" si="2"/>
        <v>933.7</v>
      </c>
      <c r="G32" s="268">
        <v>385</v>
      </c>
      <c r="H32" s="54">
        <f t="shared" si="3"/>
        <v>0.12833333333333333</v>
      </c>
      <c r="I32" s="54">
        <f t="shared" si="4"/>
        <v>472.26666666666665</v>
      </c>
      <c r="J32" s="54">
        <f t="shared" si="5"/>
        <v>103.89866666666667</v>
      </c>
      <c r="K32" s="54">
        <f t="shared" si="0"/>
        <v>206.38053333333332</v>
      </c>
      <c r="L32" s="245">
        <v>26.975666666666665</v>
      </c>
      <c r="M32" s="56">
        <f t="shared" si="1"/>
        <v>0.86700389132840672</v>
      </c>
    </row>
    <row r="33" spans="1:13" x14ac:dyDescent="0.2">
      <c r="A33" s="78">
        <f t="shared" si="6"/>
        <v>28</v>
      </c>
      <c r="B33" s="57" t="s">
        <v>521</v>
      </c>
      <c r="C33" s="57">
        <v>737.2</v>
      </c>
      <c r="D33" s="57"/>
      <c r="E33" s="57"/>
      <c r="F33" s="57">
        <f t="shared" si="2"/>
        <v>737.2</v>
      </c>
      <c r="G33" s="268">
        <v>439</v>
      </c>
      <c r="H33" s="54">
        <f t="shared" si="3"/>
        <v>0.14633333333333334</v>
      </c>
      <c r="I33" s="54">
        <f t="shared" si="4"/>
        <v>538.50666666666666</v>
      </c>
      <c r="J33" s="54">
        <f t="shared" si="5"/>
        <v>118.47146666666667</v>
      </c>
      <c r="K33" s="54">
        <f t="shared" si="0"/>
        <v>235.32741333333334</v>
      </c>
      <c r="L33" s="245">
        <v>30.759266666666669</v>
      </c>
      <c r="M33" s="56">
        <f t="shared" si="1"/>
        <v>1.2521226442394644</v>
      </c>
    </row>
    <row r="34" spans="1:13" x14ac:dyDescent="0.2">
      <c r="A34" s="78">
        <f t="shared" si="6"/>
        <v>29</v>
      </c>
      <c r="B34" s="57" t="s">
        <v>522</v>
      </c>
      <c r="C34" s="57">
        <v>2643.9</v>
      </c>
      <c r="D34" s="57"/>
      <c r="E34" s="57">
        <v>525.79999999999995</v>
      </c>
      <c r="F34" s="57">
        <f t="shared" si="2"/>
        <v>3169.7</v>
      </c>
      <c r="G34" s="268">
        <v>1000</v>
      </c>
      <c r="H34" s="54">
        <f t="shared" si="3"/>
        <v>0.33333333333333331</v>
      </c>
      <c r="I34" s="54">
        <f t="shared" si="4"/>
        <v>1226.6666666666665</v>
      </c>
      <c r="J34" s="54">
        <f t="shared" si="5"/>
        <v>269.86666666666662</v>
      </c>
      <c r="K34" s="54">
        <f t="shared" si="0"/>
        <v>536.05333333333328</v>
      </c>
      <c r="L34" s="245">
        <v>70.066666666666663</v>
      </c>
      <c r="M34" s="56">
        <f t="shared" si="1"/>
        <v>0.66336036007613763</v>
      </c>
    </row>
    <row r="35" spans="1:13" x14ac:dyDescent="0.2">
      <c r="A35" s="78">
        <f t="shared" si="6"/>
        <v>30</v>
      </c>
      <c r="B35" s="57" t="s">
        <v>523</v>
      </c>
      <c r="C35" s="57">
        <v>757.5</v>
      </c>
      <c r="D35" s="57"/>
      <c r="E35" s="57"/>
      <c r="F35" s="57">
        <f t="shared" si="2"/>
        <v>757.5</v>
      </c>
      <c r="G35" s="268">
        <v>340</v>
      </c>
      <c r="H35" s="54">
        <f t="shared" si="3"/>
        <v>0.11333333333333333</v>
      </c>
      <c r="I35" s="54">
        <f t="shared" si="4"/>
        <v>417.06666666666666</v>
      </c>
      <c r="J35" s="54">
        <f t="shared" si="5"/>
        <v>91.754666666666665</v>
      </c>
      <c r="K35" s="54">
        <f t="shared" si="0"/>
        <v>182.25813333333332</v>
      </c>
      <c r="L35" s="245">
        <v>23.822666666666663</v>
      </c>
      <c r="M35" s="56">
        <f t="shared" si="1"/>
        <v>0.94376519251925184</v>
      </c>
    </row>
    <row r="36" spans="1:13" x14ac:dyDescent="0.2">
      <c r="A36" s="78">
        <f t="shared" si="6"/>
        <v>31</v>
      </c>
      <c r="B36" s="57" t="s">
        <v>524</v>
      </c>
      <c r="C36" s="57">
        <v>386.9</v>
      </c>
      <c r="D36" s="57">
        <v>101.6</v>
      </c>
      <c r="E36" s="57"/>
      <c r="F36" s="57">
        <f t="shared" si="2"/>
        <v>488.5</v>
      </c>
      <c r="G36" s="268">
        <v>240</v>
      </c>
      <c r="H36" s="54">
        <f t="shared" si="3"/>
        <v>0.08</v>
      </c>
      <c r="I36" s="54">
        <f t="shared" si="4"/>
        <v>294.40000000000003</v>
      </c>
      <c r="J36" s="54">
        <f t="shared" si="5"/>
        <v>64.768000000000015</v>
      </c>
      <c r="K36" s="54">
        <f t="shared" si="0"/>
        <v>128.65280000000001</v>
      </c>
      <c r="L36" s="245">
        <v>16.815999999999999</v>
      </c>
      <c r="M36" s="56">
        <f t="shared" si="1"/>
        <v>1.0330333674513819</v>
      </c>
    </row>
    <row r="37" spans="1:13" x14ac:dyDescent="0.2">
      <c r="A37" s="78">
        <f t="shared" si="6"/>
        <v>32</v>
      </c>
      <c r="B37" s="57" t="s">
        <v>525</v>
      </c>
      <c r="C37" s="57">
        <v>1722.05</v>
      </c>
      <c r="D37" s="57"/>
      <c r="E37" s="57">
        <v>115.8</v>
      </c>
      <c r="F37" s="57">
        <f t="shared" si="2"/>
        <v>1837.85</v>
      </c>
      <c r="G37" s="268">
        <v>372</v>
      </c>
      <c r="H37" s="54">
        <f t="shared" si="3"/>
        <v>0.124</v>
      </c>
      <c r="I37" s="54">
        <f t="shared" si="4"/>
        <v>456.32</v>
      </c>
      <c r="J37" s="54">
        <f t="shared" si="5"/>
        <v>100.3904</v>
      </c>
      <c r="K37" s="54">
        <f t="shared" si="0"/>
        <v>199.41183999999998</v>
      </c>
      <c r="L37" s="245">
        <v>26.064799999999998</v>
      </c>
      <c r="M37" s="56">
        <f t="shared" si="1"/>
        <v>0.42559895530103109</v>
      </c>
    </row>
    <row r="38" spans="1:13" x14ac:dyDescent="0.2">
      <c r="A38" s="78">
        <f t="shared" si="6"/>
        <v>33</v>
      </c>
      <c r="B38" s="57" t="s">
        <v>526</v>
      </c>
      <c r="C38" s="57">
        <v>534.6</v>
      </c>
      <c r="D38" s="57">
        <v>34.4</v>
      </c>
      <c r="E38" s="57"/>
      <c r="F38" s="57">
        <f t="shared" si="2"/>
        <v>569</v>
      </c>
      <c r="G38" s="268">
        <v>107</v>
      </c>
      <c r="H38" s="54">
        <f t="shared" si="3"/>
        <v>3.5666666666666666E-2</v>
      </c>
      <c r="I38" s="54">
        <f t="shared" si="4"/>
        <v>131.25333333333333</v>
      </c>
      <c r="J38" s="54">
        <f t="shared" si="5"/>
        <v>28.875733333333333</v>
      </c>
      <c r="K38" s="54">
        <f t="shared" si="0"/>
        <v>57.357706666666665</v>
      </c>
      <c r="L38" s="245">
        <v>7.4971333333333332</v>
      </c>
      <c r="M38" s="56">
        <f t="shared" si="1"/>
        <v>0.39540229642647917</v>
      </c>
    </row>
    <row r="39" spans="1:13" x14ac:dyDescent="0.2">
      <c r="A39" s="78">
        <f t="shared" si="6"/>
        <v>34</v>
      </c>
      <c r="B39" s="57" t="s">
        <v>527</v>
      </c>
      <c r="C39" s="57">
        <v>578.79999999999995</v>
      </c>
      <c r="D39" s="57"/>
      <c r="E39" s="57">
        <v>47.8</v>
      </c>
      <c r="F39" s="57">
        <f t="shared" si="2"/>
        <v>626.59999999999991</v>
      </c>
      <c r="G39" s="268">
        <v>245</v>
      </c>
      <c r="H39" s="54">
        <f t="shared" si="3"/>
        <v>8.1666666666666665E-2</v>
      </c>
      <c r="I39" s="54">
        <f t="shared" si="4"/>
        <v>300.5333333333333</v>
      </c>
      <c r="J39" s="54">
        <f t="shared" si="5"/>
        <v>66.11733333333332</v>
      </c>
      <c r="K39" s="54">
        <f t="shared" si="0"/>
        <v>131.33306666666667</v>
      </c>
      <c r="L39" s="245">
        <v>17.166333333333334</v>
      </c>
      <c r="M39" s="56">
        <f t="shared" si="1"/>
        <v>0.82213543994041915</v>
      </c>
    </row>
    <row r="40" spans="1:13" x14ac:dyDescent="0.2">
      <c r="A40" s="78">
        <f t="shared" si="6"/>
        <v>35</v>
      </c>
      <c r="B40" s="57" t="s">
        <v>528</v>
      </c>
      <c r="C40" s="57">
        <v>1126.7</v>
      </c>
      <c r="D40" s="57"/>
      <c r="E40" s="57">
        <v>28.1</v>
      </c>
      <c r="F40" s="57">
        <f t="shared" si="2"/>
        <v>1154.8</v>
      </c>
      <c r="G40" s="268">
        <v>196.7</v>
      </c>
      <c r="H40" s="54">
        <f t="shared" si="3"/>
        <v>6.5566666666666662E-2</v>
      </c>
      <c r="I40" s="54">
        <f t="shared" si="4"/>
        <v>241.28533333333331</v>
      </c>
      <c r="J40" s="54">
        <f t="shared" si="5"/>
        <v>53.082773333333328</v>
      </c>
      <c r="K40" s="54">
        <f t="shared" si="0"/>
        <v>105.44169066666666</v>
      </c>
      <c r="L40" s="245">
        <v>13.782113333333331</v>
      </c>
      <c r="M40" s="56">
        <f t="shared" si="1"/>
        <v>0.35815025170303655</v>
      </c>
    </row>
    <row r="41" spans="1:13" x14ac:dyDescent="0.2">
      <c r="A41" s="78">
        <f t="shared" si="6"/>
        <v>36</v>
      </c>
      <c r="B41" s="57" t="s">
        <v>529</v>
      </c>
      <c r="C41" s="57">
        <v>627.1</v>
      </c>
      <c r="D41" s="57"/>
      <c r="E41" s="57"/>
      <c r="F41" s="57">
        <f t="shared" si="2"/>
        <v>627.1</v>
      </c>
      <c r="G41" s="268">
        <v>111</v>
      </c>
      <c r="H41" s="54">
        <f t="shared" si="3"/>
        <v>3.6999999999999998E-2</v>
      </c>
      <c r="I41" s="54">
        <f t="shared" si="4"/>
        <v>136.16</v>
      </c>
      <c r="J41" s="54">
        <f t="shared" si="5"/>
        <v>29.955199999999998</v>
      </c>
      <c r="K41" s="54">
        <f t="shared" si="0"/>
        <v>59.501919999999998</v>
      </c>
      <c r="L41" s="245">
        <v>7.7774000000000001</v>
      </c>
      <c r="M41" s="56">
        <f t="shared" si="1"/>
        <v>0.37218070483176524</v>
      </c>
    </row>
    <row r="42" spans="1:13" x14ac:dyDescent="0.2">
      <c r="A42" s="78">
        <f t="shared" si="6"/>
        <v>37</v>
      </c>
      <c r="B42" s="57" t="s">
        <v>530</v>
      </c>
      <c r="C42" s="57">
        <v>820.3</v>
      </c>
      <c r="D42" s="57">
        <v>55.7</v>
      </c>
      <c r="E42" s="57"/>
      <c r="F42" s="57">
        <f t="shared" si="2"/>
        <v>876</v>
      </c>
      <c r="G42" s="268">
        <v>137</v>
      </c>
      <c r="H42" s="54">
        <f t="shared" si="3"/>
        <v>4.5666666666666668E-2</v>
      </c>
      <c r="I42" s="54">
        <f t="shared" si="4"/>
        <v>168.05333333333334</v>
      </c>
      <c r="J42" s="54">
        <f t="shared" si="5"/>
        <v>36.971733333333333</v>
      </c>
      <c r="K42" s="54">
        <f t="shared" si="0"/>
        <v>73.439306666666667</v>
      </c>
      <c r="L42" s="245">
        <v>9.5991333333333326</v>
      </c>
      <c r="M42" s="56">
        <f t="shared" si="1"/>
        <v>0.32883961948249624</v>
      </c>
    </row>
    <row r="43" spans="1:13" x14ac:dyDescent="0.2">
      <c r="A43" s="78">
        <f t="shared" si="6"/>
        <v>38</v>
      </c>
      <c r="B43" s="57" t="s">
        <v>531</v>
      </c>
      <c r="C43" s="57">
        <v>834.6</v>
      </c>
      <c r="D43" s="57"/>
      <c r="E43" s="57">
        <v>120.9</v>
      </c>
      <c r="F43" s="57">
        <f t="shared" si="2"/>
        <v>955.5</v>
      </c>
      <c r="G43" s="268">
        <v>75</v>
      </c>
      <c r="H43" s="54">
        <f t="shared" si="3"/>
        <v>2.5000000000000001E-2</v>
      </c>
      <c r="I43" s="54">
        <f t="shared" si="4"/>
        <v>92</v>
      </c>
      <c r="J43" s="54">
        <f t="shared" si="5"/>
        <v>20.239999999999998</v>
      </c>
      <c r="K43" s="54">
        <f t="shared" si="0"/>
        <v>40.204000000000001</v>
      </c>
      <c r="L43" s="245">
        <v>5.2549999999999999</v>
      </c>
      <c r="M43" s="56">
        <f t="shared" si="1"/>
        <v>0.16504343275771846</v>
      </c>
    </row>
    <row r="44" spans="1:13" x14ac:dyDescent="0.2">
      <c r="A44" s="78">
        <f t="shared" si="6"/>
        <v>39</v>
      </c>
      <c r="B44" s="57" t="s">
        <v>532</v>
      </c>
      <c r="C44" s="57">
        <v>2791.8</v>
      </c>
      <c r="D44" s="57"/>
      <c r="E44" s="57">
        <v>70.7</v>
      </c>
      <c r="F44" s="57">
        <f t="shared" si="2"/>
        <v>2862.5</v>
      </c>
      <c r="G44" s="268">
        <v>548</v>
      </c>
      <c r="H44" s="54">
        <f t="shared" si="3"/>
        <v>0.18266666666666667</v>
      </c>
      <c r="I44" s="54">
        <f t="shared" si="4"/>
        <v>672.21333333333337</v>
      </c>
      <c r="J44" s="54">
        <f t="shared" si="5"/>
        <v>147.88693333333333</v>
      </c>
      <c r="K44" s="54">
        <f t="shared" si="0"/>
        <v>293.75722666666667</v>
      </c>
      <c r="L44" s="245">
        <v>38.396533333333331</v>
      </c>
      <c r="M44" s="56">
        <f t="shared" si="1"/>
        <v>0.40253415778748181</v>
      </c>
    </row>
    <row r="45" spans="1:13" x14ac:dyDescent="0.2">
      <c r="A45" s="78">
        <f t="shared" si="6"/>
        <v>40</v>
      </c>
      <c r="B45" s="57" t="s">
        <v>533</v>
      </c>
      <c r="C45" s="57">
        <v>643.79999999999995</v>
      </c>
      <c r="D45" s="57"/>
      <c r="E45" s="57">
        <v>33.700000000000003</v>
      </c>
      <c r="F45" s="57">
        <f t="shared" si="2"/>
        <v>677.5</v>
      </c>
      <c r="G45" s="268">
        <v>289.10000000000002</v>
      </c>
      <c r="H45" s="54">
        <f t="shared" si="3"/>
        <v>9.636666666666667E-2</v>
      </c>
      <c r="I45" s="54">
        <f t="shared" si="4"/>
        <v>354.62933333333336</v>
      </c>
      <c r="J45" s="54">
        <f t="shared" si="5"/>
        <v>78.018453333333341</v>
      </c>
      <c r="K45" s="54">
        <f t="shared" si="0"/>
        <v>154.97301866666669</v>
      </c>
      <c r="L45" s="245">
        <v>20.256273333333333</v>
      </c>
      <c r="M45" s="56">
        <f t="shared" si="1"/>
        <v>0.89723554046740484</v>
      </c>
    </row>
    <row r="46" spans="1:13" x14ac:dyDescent="0.2">
      <c r="A46" s="78">
        <f t="shared" si="6"/>
        <v>41</v>
      </c>
      <c r="B46" s="57" t="s">
        <v>534</v>
      </c>
      <c r="C46" s="57">
        <v>2514.1999999999998</v>
      </c>
      <c r="D46" s="57"/>
      <c r="E46" s="57"/>
      <c r="F46" s="57">
        <f t="shared" si="2"/>
        <v>2514.1999999999998</v>
      </c>
      <c r="G46" s="268">
        <v>761</v>
      </c>
      <c r="H46" s="54">
        <f t="shared" si="3"/>
        <v>0.25366666666666665</v>
      </c>
      <c r="I46" s="54">
        <f t="shared" si="4"/>
        <v>933.49333333333323</v>
      </c>
      <c r="J46" s="54">
        <f t="shared" si="5"/>
        <v>205.36853333333332</v>
      </c>
      <c r="K46" s="54">
        <f t="shared" si="0"/>
        <v>407.93658666666664</v>
      </c>
      <c r="L46" s="245">
        <v>53.32073333333333</v>
      </c>
      <c r="M46" s="56">
        <f t="shared" si="1"/>
        <v>0.63643273672208522</v>
      </c>
    </row>
    <row r="47" spans="1:13" x14ac:dyDescent="0.2">
      <c r="A47" s="78">
        <f t="shared" si="6"/>
        <v>42</v>
      </c>
      <c r="B47" s="57" t="s">
        <v>535</v>
      </c>
      <c r="C47" s="57">
        <v>366.9</v>
      </c>
      <c r="D47" s="57">
        <v>25</v>
      </c>
      <c r="E47" s="57"/>
      <c r="F47" s="57">
        <f t="shared" si="2"/>
        <v>391.9</v>
      </c>
      <c r="G47" s="268">
        <v>145.5</v>
      </c>
      <c r="H47" s="54">
        <f t="shared" si="3"/>
        <v>4.8500000000000001E-2</v>
      </c>
      <c r="I47" s="54">
        <f t="shared" si="4"/>
        <v>178.48000000000002</v>
      </c>
      <c r="J47" s="54">
        <f t="shared" si="5"/>
        <v>39.265600000000006</v>
      </c>
      <c r="K47" s="54">
        <f t="shared" si="0"/>
        <v>77.995760000000004</v>
      </c>
      <c r="L47" s="245">
        <v>10.194700000000001</v>
      </c>
      <c r="M47" s="56">
        <f t="shared" si="1"/>
        <v>0.78064827762184252</v>
      </c>
    </row>
    <row r="48" spans="1:13" x14ac:dyDescent="0.2">
      <c r="A48" s="78">
        <f t="shared" si="6"/>
        <v>43</v>
      </c>
      <c r="B48" s="57" t="s">
        <v>538</v>
      </c>
      <c r="C48" s="57">
        <v>623.5</v>
      </c>
      <c r="D48" s="57">
        <v>121.1</v>
      </c>
      <c r="E48" s="57">
        <v>31.1</v>
      </c>
      <c r="F48" s="57">
        <f t="shared" si="2"/>
        <v>775.7</v>
      </c>
      <c r="G48" s="268">
        <v>195</v>
      </c>
      <c r="H48" s="54">
        <f t="shared" si="3"/>
        <v>6.5000000000000002E-2</v>
      </c>
      <c r="I48" s="54">
        <f t="shared" si="4"/>
        <v>239.20000000000002</v>
      </c>
      <c r="J48" s="54">
        <f t="shared" si="5"/>
        <v>52.624000000000002</v>
      </c>
      <c r="K48" s="54">
        <f t="shared" si="0"/>
        <v>104.53040000000001</v>
      </c>
      <c r="L48" s="245">
        <v>13.663</v>
      </c>
      <c r="M48" s="56">
        <f t="shared" si="1"/>
        <v>0.5285772850328736</v>
      </c>
    </row>
    <row r="49" spans="1:13" x14ac:dyDescent="0.2">
      <c r="A49" s="78">
        <f t="shared" si="6"/>
        <v>44</v>
      </c>
      <c r="B49" s="57" t="s">
        <v>539</v>
      </c>
      <c r="C49" s="57">
        <v>1208.3</v>
      </c>
      <c r="D49" s="57"/>
      <c r="E49" s="57"/>
      <c r="F49" s="57">
        <f t="shared" si="2"/>
        <v>1208.3</v>
      </c>
      <c r="G49" s="268">
        <v>413</v>
      </c>
      <c r="H49" s="54">
        <f t="shared" si="3"/>
        <v>0.13766666666666666</v>
      </c>
      <c r="I49" s="54">
        <f t="shared" si="4"/>
        <v>506.61333333333329</v>
      </c>
      <c r="J49" s="54">
        <f t="shared" si="5"/>
        <v>111.45493333333333</v>
      </c>
      <c r="K49" s="54">
        <f t="shared" si="0"/>
        <v>221.39002666666664</v>
      </c>
      <c r="L49" s="245">
        <v>28.937533333333331</v>
      </c>
      <c r="M49" s="56">
        <f t="shared" si="1"/>
        <v>0.71869223426853157</v>
      </c>
    </row>
    <row r="50" spans="1:13" x14ac:dyDescent="0.2">
      <c r="A50" s="78">
        <f t="shared" si="6"/>
        <v>45</v>
      </c>
      <c r="B50" s="57" t="s">
        <v>540</v>
      </c>
      <c r="C50" s="57">
        <v>625.20000000000005</v>
      </c>
      <c r="D50" s="57"/>
      <c r="E50" s="57"/>
      <c r="F50" s="57">
        <f t="shared" si="2"/>
        <v>625.20000000000005</v>
      </c>
      <c r="G50" s="268">
        <v>253</v>
      </c>
      <c r="H50" s="54">
        <f t="shared" si="3"/>
        <v>8.433333333333333E-2</v>
      </c>
      <c r="I50" s="54">
        <f t="shared" si="4"/>
        <v>310.34666666666664</v>
      </c>
      <c r="J50" s="54">
        <f t="shared" si="5"/>
        <v>68.276266666666658</v>
      </c>
      <c r="K50" s="54">
        <f t="shared" si="0"/>
        <v>135.62149333333332</v>
      </c>
      <c r="L50" s="245">
        <v>17.726866666666666</v>
      </c>
      <c r="M50" s="56">
        <f t="shared" si="1"/>
        <v>0.85088178716144147</v>
      </c>
    </row>
    <row r="51" spans="1:13" x14ac:dyDescent="0.2">
      <c r="A51" s="78">
        <f t="shared" si="6"/>
        <v>46</v>
      </c>
      <c r="B51" s="57" t="s">
        <v>542</v>
      </c>
      <c r="C51" s="57">
        <v>493.3</v>
      </c>
      <c r="D51" s="57"/>
      <c r="E51" s="57">
        <v>24.2</v>
      </c>
      <c r="F51" s="57">
        <f t="shared" si="2"/>
        <v>517.5</v>
      </c>
      <c r="G51" s="268">
        <v>178</v>
      </c>
      <c r="H51" s="54">
        <f t="shared" si="3"/>
        <v>5.9333333333333335E-2</v>
      </c>
      <c r="I51" s="54">
        <f t="shared" si="4"/>
        <v>218.34666666666666</v>
      </c>
      <c r="J51" s="54">
        <f t="shared" si="5"/>
        <v>48.03626666666667</v>
      </c>
      <c r="K51" s="54">
        <f t="shared" si="0"/>
        <v>95.417493333333326</v>
      </c>
      <c r="L51" s="245">
        <v>12.471866666666667</v>
      </c>
      <c r="M51" s="56">
        <f t="shared" si="1"/>
        <v>0.72323148470209331</v>
      </c>
    </row>
    <row r="52" spans="1:13" x14ac:dyDescent="0.2">
      <c r="A52" s="78">
        <f t="shared" si="6"/>
        <v>47</v>
      </c>
      <c r="B52" s="57" t="s">
        <v>543</v>
      </c>
      <c r="C52" s="57">
        <v>338</v>
      </c>
      <c r="D52" s="57">
        <v>30.7</v>
      </c>
      <c r="E52" s="57"/>
      <c r="F52" s="57">
        <f t="shared" si="2"/>
        <v>368.7</v>
      </c>
      <c r="G52" s="268">
        <v>213</v>
      </c>
      <c r="H52" s="54">
        <f t="shared" si="3"/>
        <v>7.0999999999999994E-2</v>
      </c>
      <c r="I52" s="54">
        <f t="shared" si="4"/>
        <v>261.27999999999997</v>
      </c>
      <c r="J52" s="54">
        <f t="shared" si="5"/>
        <v>57.481599999999993</v>
      </c>
      <c r="K52" s="54">
        <f t="shared" si="0"/>
        <v>114.17935999999999</v>
      </c>
      <c r="L52" s="245">
        <v>14.924199999999999</v>
      </c>
      <c r="M52" s="56">
        <f t="shared" si="1"/>
        <v>1.2147142934635204</v>
      </c>
    </row>
    <row r="53" spans="1:13" x14ac:dyDescent="0.2">
      <c r="A53" s="78">
        <f t="shared" si="6"/>
        <v>48</v>
      </c>
      <c r="B53" s="57" t="s">
        <v>544</v>
      </c>
      <c r="C53" s="57">
        <v>331.1</v>
      </c>
      <c r="D53" s="57"/>
      <c r="E53" s="57"/>
      <c r="F53" s="57">
        <f t="shared" si="2"/>
        <v>331.1</v>
      </c>
      <c r="G53" s="268">
        <v>208.5</v>
      </c>
      <c r="H53" s="54">
        <f t="shared" si="3"/>
        <v>6.9500000000000006E-2</v>
      </c>
      <c r="I53" s="54">
        <f t="shared" si="4"/>
        <v>255.76000000000002</v>
      </c>
      <c r="J53" s="54">
        <f t="shared" si="5"/>
        <v>56.267200000000003</v>
      </c>
      <c r="K53" s="54">
        <f t="shared" si="0"/>
        <v>111.76712000000001</v>
      </c>
      <c r="L53" s="245">
        <v>14.6089</v>
      </c>
      <c r="M53" s="56">
        <f t="shared" si="1"/>
        <v>1.3240810027182119</v>
      </c>
    </row>
    <row r="54" spans="1:13" x14ac:dyDescent="0.2">
      <c r="A54" s="78">
        <f t="shared" si="6"/>
        <v>49</v>
      </c>
      <c r="B54" s="57" t="s">
        <v>545</v>
      </c>
      <c r="C54" s="57">
        <v>215.4</v>
      </c>
      <c r="D54" s="57"/>
      <c r="E54" s="57"/>
      <c r="F54" s="57">
        <f t="shared" si="2"/>
        <v>215.4</v>
      </c>
      <c r="G54" s="268">
        <v>130</v>
      </c>
      <c r="H54" s="54">
        <f t="shared" si="3"/>
        <v>4.3333333333333335E-2</v>
      </c>
      <c r="I54" s="54">
        <f t="shared" si="4"/>
        <v>159.46666666666667</v>
      </c>
      <c r="J54" s="54">
        <f t="shared" si="5"/>
        <v>35.082666666666668</v>
      </c>
      <c r="K54" s="54">
        <f t="shared" si="0"/>
        <v>69.686933333333329</v>
      </c>
      <c r="L54" s="245">
        <v>9.108666666666668</v>
      </c>
      <c r="M54" s="56">
        <f t="shared" si="1"/>
        <v>1.2690108325595792</v>
      </c>
    </row>
    <row r="55" spans="1:13" x14ac:dyDescent="0.2">
      <c r="A55" s="78">
        <f t="shared" si="6"/>
        <v>50</v>
      </c>
      <c r="B55" s="57" t="s">
        <v>546</v>
      </c>
      <c r="C55" s="57">
        <v>720.4</v>
      </c>
      <c r="D55" s="57"/>
      <c r="E55" s="57"/>
      <c r="F55" s="57">
        <f t="shared" si="2"/>
        <v>720.4</v>
      </c>
      <c r="G55" s="268">
        <v>216</v>
      </c>
      <c r="H55" s="54">
        <f t="shared" si="3"/>
        <v>7.1999999999999995E-2</v>
      </c>
      <c r="I55" s="54">
        <f t="shared" si="4"/>
        <v>264.95999999999998</v>
      </c>
      <c r="J55" s="54">
        <f t="shared" si="5"/>
        <v>58.291199999999996</v>
      </c>
      <c r="K55" s="54">
        <f t="shared" si="0"/>
        <v>115.78751999999999</v>
      </c>
      <c r="L55" s="245">
        <v>15.134399999999999</v>
      </c>
      <c r="M55" s="56">
        <f t="shared" si="1"/>
        <v>0.63044575235980005</v>
      </c>
    </row>
    <row r="56" spans="1:13" x14ac:dyDescent="0.2">
      <c r="A56" s="78">
        <f t="shared" si="6"/>
        <v>51</v>
      </c>
      <c r="B56" s="57" t="s">
        <v>547</v>
      </c>
      <c r="C56" s="57">
        <v>191</v>
      </c>
      <c r="D56" s="57"/>
      <c r="E56" s="57">
        <v>101.5</v>
      </c>
      <c r="F56" s="57">
        <f t="shared" si="2"/>
        <v>292.5</v>
      </c>
      <c r="G56" s="268">
        <v>120.2</v>
      </c>
      <c r="H56" s="54">
        <f t="shared" si="3"/>
        <v>4.0066666666666667E-2</v>
      </c>
      <c r="I56" s="54">
        <f t="shared" si="4"/>
        <v>147.44533333333334</v>
      </c>
      <c r="J56" s="54">
        <f t="shared" si="5"/>
        <v>32.437973333333332</v>
      </c>
      <c r="K56" s="54">
        <f t="shared" si="0"/>
        <v>64.433610666666667</v>
      </c>
      <c r="L56" s="245">
        <v>8.422013333333334</v>
      </c>
      <c r="M56" s="56">
        <f t="shared" si="1"/>
        <v>0.86406472022792014</v>
      </c>
    </row>
    <row r="57" spans="1:13" x14ac:dyDescent="0.2">
      <c r="A57" s="78">
        <f t="shared" si="6"/>
        <v>52</v>
      </c>
      <c r="B57" s="57" t="s">
        <v>548</v>
      </c>
      <c r="C57" s="57">
        <v>936.65</v>
      </c>
      <c r="D57" s="57">
        <v>28.5</v>
      </c>
      <c r="E57" s="57"/>
      <c r="F57" s="57">
        <f t="shared" si="2"/>
        <v>965.15</v>
      </c>
      <c r="G57" s="268">
        <v>238</v>
      </c>
      <c r="H57" s="54">
        <f t="shared" si="3"/>
        <v>7.9333333333333339E-2</v>
      </c>
      <c r="I57" s="54">
        <f t="shared" si="4"/>
        <v>291.94666666666672</v>
      </c>
      <c r="J57" s="54">
        <f t="shared" si="5"/>
        <v>64.228266666666684</v>
      </c>
      <c r="K57" s="54">
        <f t="shared" si="0"/>
        <v>127.58069333333336</v>
      </c>
      <c r="L57" s="245">
        <v>16.675866666666668</v>
      </c>
      <c r="M57" s="56">
        <f t="shared" si="1"/>
        <v>0.51850126232537264</v>
      </c>
    </row>
    <row r="58" spans="1:13" x14ac:dyDescent="0.2">
      <c r="A58" s="78">
        <f t="shared" si="6"/>
        <v>53</v>
      </c>
      <c r="B58" s="57" t="s">
        <v>549</v>
      </c>
      <c r="C58" s="57">
        <v>349.5</v>
      </c>
      <c r="D58" s="57"/>
      <c r="E58" s="57">
        <v>62.7</v>
      </c>
      <c r="F58" s="57">
        <f t="shared" si="2"/>
        <v>412.2</v>
      </c>
      <c r="G58" s="268">
        <v>220</v>
      </c>
      <c r="H58" s="54">
        <f t="shared" si="3"/>
        <v>7.3333333333333334E-2</v>
      </c>
      <c r="I58" s="54">
        <f t="shared" si="4"/>
        <v>269.86666666666667</v>
      </c>
      <c r="J58" s="54">
        <f t="shared" si="5"/>
        <v>59.370666666666672</v>
      </c>
      <c r="K58" s="54">
        <f t="shared" si="0"/>
        <v>117.93173333333334</v>
      </c>
      <c r="L58" s="245">
        <v>15.414666666666665</v>
      </c>
      <c r="M58" s="56">
        <f t="shared" si="1"/>
        <v>1.1222312793142488</v>
      </c>
    </row>
    <row r="59" spans="1:13" x14ac:dyDescent="0.2">
      <c r="A59" s="78">
        <f t="shared" si="6"/>
        <v>54</v>
      </c>
      <c r="B59" s="57" t="s">
        <v>550</v>
      </c>
      <c r="C59" s="57">
        <v>878.9</v>
      </c>
      <c r="D59" s="57">
        <v>93.3</v>
      </c>
      <c r="E59" s="57"/>
      <c r="F59" s="57">
        <f t="shared" si="2"/>
        <v>972.19999999999993</v>
      </c>
      <c r="G59" s="268">
        <v>275</v>
      </c>
      <c r="H59" s="54">
        <f t="shared" si="3"/>
        <v>9.166666666666666E-2</v>
      </c>
      <c r="I59" s="54">
        <f t="shared" si="4"/>
        <v>337.33333333333331</v>
      </c>
      <c r="J59" s="54">
        <f t="shared" si="5"/>
        <v>74.213333333333324</v>
      </c>
      <c r="K59" s="54">
        <f t="shared" si="0"/>
        <v>147.41466666666665</v>
      </c>
      <c r="L59" s="245">
        <v>19.268333333333331</v>
      </c>
      <c r="M59" s="56">
        <f t="shared" si="1"/>
        <v>0.59476410889391762</v>
      </c>
    </row>
    <row r="60" spans="1:13" x14ac:dyDescent="0.2">
      <c r="A60" s="78">
        <f t="shared" si="6"/>
        <v>55</v>
      </c>
      <c r="B60" s="57" t="s">
        <v>551</v>
      </c>
      <c r="C60" s="57">
        <v>498.3</v>
      </c>
      <c r="D60" s="57"/>
      <c r="E60" s="57"/>
      <c r="F60" s="57">
        <f t="shared" si="2"/>
        <v>498.3</v>
      </c>
      <c r="G60" s="268">
        <v>88</v>
      </c>
      <c r="H60" s="54">
        <f t="shared" si="3"/>
        <v>2.9333333333333333E-2</v>
      </c>
      <c r="I60" s="54">
        <f t="shared" si="4"/>
        <v>107.94666666666666</v>
      </c>
      <c r="J60" s="54">
        <f t="shared" si="5"/>
        <v>23.748266666666666</v>
      </c>
      <c r="K60" s="54">
        <f t="shared" si="0"/>
        <v>47.172693333333328</v>
      </c>
      <c r="L60" s="245">
        <v>6.1658666666666662</v>
      </c>
      <c r="M60" s="56">
        <f t="shared" si="1"/>
        <v>0.37132950699043404</v>
      </c>
    </row>
    <row r="61" spans="1:13" x14ac:dyDescent="0.2">
      <c r="A61" s="78">
        <f t="shared" si="6"/>
        <v>56</v>
      </c>
      <c r="B61" s="57" t="s">
        <v>552</v>
      </c>
      <c r="C61" s="57">
        <v>478.1</v>
      </c>
      <c r="D61" s="57"/>
      <c r="E61" s="57"/>
      <c r="F61" s="57">
        <f t="shared" si="2"/>
        <v>478.1</v>
      </c>
      <c r="G61" s="268">
        <v>83</v>
      </c>
      <c r="H61" s="54">
        <f t="shared" si="3"/>
        <v>2.7666666666666666E-2</v>
      </c>
      <c r="I61" s="54">
        <f t="shared" si="4"/>
        <v>101.81333333333333</v>
      </c>
      <c r="J61" s="54">
        <f t="shared" si="5"/>
        <v>22.398933333333332</v>
      </c>
      <c r="K61" s="54">
        <f t="shared" si="0"/>
        <v>44.492426666666667</v>
      </c>
      <c r="L61" s="245">
        <v>5.8155333333333328</v>
      </c>
      <c r="M61" s="56">
        <f t="shared" si="1"/>
        <v>0.36502871086941358</v>
      </c>
    </row>
    <row r="62" spans="1:13" x14ac:dyDescent="0.2">
      <c r="A62" s="78">
        <f t="shared" si="6"/>
        <v>57</v>
      </c>
      <c r="B62" s="57" t="s">
        <v>553</v>
      </c>
      <c r="C62" s="57">
        <v>429.3</v>
      </c>
      <c r="D62" s="57">
        <v>34.299999999999997</v>
      </c>
      <c r="E62" s="57"/>
      <c r="F62" s="57">
        <f t="shared" si="2"/>
        <v>463.6</v>
      </c>
      <c r="G62" s="268">
        <v>27</v>
      </c>
      <c r="H62" s="54">
        <f t="shared" si="3"/>
        <v>8.9999999999999993E-3</v>
      </c>
      <c r="I62" s="54">
        <f t="shared" si="4"/>
        <v>33.119999999999997</v>
      </c>
      <c r="J62" s="54">
        <f t="shared" si="5"/>
        <v>7.2863999999999995</v>
      </c>
      <c r="K62" s="54">
        <f t="shared" si="0"/>
        <v>14.473439999999998</v>
      </c>
      <c r="L62" s="245">
        <v>1.8917999999999999</v>
      </c>
      <c r="M62" s="56">
        <f t="shared" si="1"/>
        <v>0.12245823986194992</v>
      </c>
    </row>
    <row r="63" spans="1:13" x14ac:dyDescent="0.2">
      <c r="A63" s="78">
        <f t="shared" si="6"/>
        <v>58</v>
      </c>
      <c r="B63" s="57" t="s">
        <v>554</v>
      </c>
      <c r="C63" s="57">
        <v>1630.6</v>
      </c>
      <c r="D63" s="57"/>
      <c r="E63" s="57">
        <v>228.3</v>
      </c>
      <c r="F63" s="57">
        <f t="shared" si="2"/>
        <v>1858.8999999999999</v>
      </c>
      <c r="G63" s="268">
        <v>475</v>
      </c>
      <c r="H63" s="54">
        <f t="shared" si="3"/>
        <v>0.15833333333333333</v>
      </c>
      <c r="I63" s="54">
        <f t="shared" si="4"/>
        <v>582.66666666666663</v>
      </c>
      <c r="J63" s="54">
        <f t="shared" si="5"/>
        <v>128.18666666666667</v>
      </c>
      <c r="K63" s="54">
        <f t="shared" si="0"/>
        <v>254.62533333333332</v>
      </c>
      <c r="L63" s="245">
        <v>33.281666666666666</v>
      </c>
      <c r="M63" s="56">
        <f t="shared" si="1"/>
        <v>0.53728567073717426</v>
      </c>
    </row>
    <row r="64" spans="1:13" x14ac:dyDescent="0.2">
      <c r="A64" s="78">
        <f t="shared" si="6"/>
        <v>59</v>
      </c>
      <c r="B64" s="57" t="s">
        <v>555</v>
      </c>
      <c r="C64" s="57">
        <v>584.88</v>
      </c>
      <c r="D64" s="57">
        <v>40.700000000000003</v>
      </c>
      <c r="E64" s="57"/>
      <c r="F64" s="57">
        <f t="shared" si="2"/>
        <v>625.58000000000004</v>
      </c>
      <c r="G64" s="268">
        <v>169</v>
      </c>
      <c r="H64" s="54">
        <f t="shared" si="3"/>
        <v>5.6333333333333332E-2</v>
      </c>
      <c r="I64" s="54">
        <f t="shared" si="4"/>
        <v>207.30666666666667</v>
      </c>
      <c r="J64" s="54">
        <f t="shared" si="5"/>
        <v>45.607466666666667</v>
      </c>
      <c r="K64" s="54">
        <f t="shared" si="0"/>
        <v>90.593013333333332</v>
      </c>
      <c r="L64" s="245">
        <v>11.841266666666666</v>
      </c>
      <c r="M64" s="56">
        <f t="shared" si="1"/>
        <v>0.56803032918784702</v>
      </c>
    </row>
    <row r="65" spans="1:13" x14ac:dyDescent="0.2">
      <c r="A65" s="78">
        <f t="shared" si="6"/>
        <v>60</v>
      </c>
      <c r="B65" s="57" t="s">
        <v>556</v>
      </c>
      <c r="C65" s="57">
        <v>444.85</v>
      </c>
      <c r="D65" s="57"/>
      <c r="E65" s="57"/>
      <c r="F65" s="57">
        <f t="shared" si="2"/>
        <v>444.85</v>
      </c>
      <c r="G65" s="268">
        <v>237</v>
      </c>
      <c r="H65" s="54">
        <f t="shared" si="3"/>
        <v>7.9000000000000001E-2</v>
      </c>
      <c r="I65" s="54">
        <f t="shared" si="4"/>
        <v>290.72000000000003</v>
      </c>
      <c r="J65" s="54">
        <f t="shared" si="5"/>
        <v>63.958400000000005</v>
      </c>
      <c r="K65" s="54">
        <f t="shared" si="0"/>
        <v>127.04464000000002</v>
      </c>
      <c r="L65" s="245">
        <v>16.605799999999999</v>
      </c>
      <c r="M65" s="56">
        <f t="shared" si="1"/>
        <v>1.1202176913566371</v>
      </c>
    </row>
    <row r="66" spans="1:13" x14ac:dyDescent="0.2">
      <c r="A66" s="78">
        <f t="shared" si="6"/>
        <v>61</v>
      </c>
      <c r="B66" s="57" t="s">
        <v>557</v>
      </c>
      <c r="C66" s="57">
        <v>550.70000000000005</v>
      </c>
      <c r="D66" s="57"/>
      <c r="E66" s="57"/>
      <c r="F66" s="57">
        <f t="shared" si="2"/>
        <v>550.70000000000005</v>
      </c>
      <c r="G66" s="268">
        <v>132</v>
      </c>
      <c r="H66" s="54">
        <f t="shared" si="3"/>
        <v>4.3999999999999997E-2</v>
      </c>
      <c r="I66" s="54">
        <f t="shared" si="4"/>
        <v>161.91999999999999</v>
      </c>
      <c r="J66" s="54">
        <f t="shared" si="5"/>
        <v>35.622399999999999</v>
      </c>
      <c r="K66" s="54">
        <f t="shared" si="0"/>
        <v>70.759039999999999</v>
      </c>
      <c r="L66" s="245">
        <v>9.2487999999999992</v>
      </c>
      <c r="M66" s="56">
        <f t="shared" si="1"/>
        <v>0.50399535137098228</v>
      </c>
    </row>
    <row r="67" spans="1:13" x14ac:dyDescent="0.2">
      <c r="A67" s="78">
        <f t="shared" si="6"/>
        <v>62</v>
      </c>
      <c r="B67" s="57" t="s">
        <v>558</v>
      </c>
      <c r="C67" s="57">
        <v>213.7</v>
      </c>
      <c r="D67" s="57"/>
      <c r="E67" s="57"/>
      <c r="F67" s="57">
        <f t="shared" si="2"/>
        <v>213.7</v>
      </c>
      <c r="G67" s="268">
        <v>134</v>
      </c>
      <c r="H67" s="54">
        <f t="shared" si="3"/>
        <v>4.4666666666666667E-2</v>
      </c>
      <c r="I67" s="54">
        <f t="shared" si="4"/>
        <v>164.37333333333333</v>
      </c>
      <c r="J67" s="54">
        <f t="shared" si="5"/>
        <v>36.162133333333337</v>
      </c>
      <c r="K67" s="54">
        <f t="shared" si="0"/>
        <v>71.831146666666669</v>
      </c>
      <c r="L67" s="245">
        <v>9.388933333333334</v>
      </c>
      <c r="M67" s="56">
        <f t="shared" si="1"/>
        <v>1.3184630166900642</v>
      </c>
    </row>
    <row r="68" spans="1:13" x14ac:dyDescent="0.2">
      <c r="A68" s="78">
        <f t="shared" si="6"/>
        <v>63</v>
      </c>
      <c r="B68" s="57" t="s">
        <v>559</v>
      </c>
      <c r="C68" s="57">
        <v>537.54999999999995</v>
      </c>
      <c r="D68" s="57"/>
      <c r="E68" s="57"/>
      <c r="F68" s="57">
        <f t="shared" si="2"/>
        <v>537.54999999999995</v>
      </c>
      <c r="G68" s="268">
        <v>224</v>
      </c>
      <c r="H68" s="54">
        <f t="shared" si="3"/>
        <v>7.4666666666666673E-2</v>
      </c>
      <c r="I68" s="54">
        <f t="shared" si="4"/>
        <v>274.77333333333337</v>
      </c>
      <c r="J68" s="54">
        <f t="shared" si="5"/>
        <v>60.450133333333341</v>
      </c>
      <c r="K68" s="54">
        <f t="shared" si="0"/>
        <v>120.07594666666668</v>
      </c>
      <c r="L68" s="245">
        <v>15.694933333333335</v>
      </c>
      <c r="M68" s="56">
        <f t="shared" si="1"/>
        <v>0.87618704616624832</v>
      </c>
    </row>
    <row r="69" spans="1:13" x14ac:dyDescent="0.2">
      <c r="A69" s="78">
        <f t="shared" si="6"/>
        <v>64</v>
      </c>
      <c r="B69" s="57" t="s">
        <v>560</v>
      </c>
      <c r="C69" s="57">
        <v>467.1</v>
      </c>
      <c r="D69" s="57"/>
      <c r="E69" s="57">
        <v>80.8</v>
      </c>
      <c r="F69" s="57">
        <f t="shared" si="2"/>
        <v>547.9</v>
      </c>
      <c r="G69" s="268">
        <v>113</v>
      </c>
      <c r="H69" s="54">
        <f t="shared" si="3"/>
        <v>3.7666666666666668E-2</v>
      </c>
      <c r="I69" s="54">
        <f t="shared" si="4"/>
        <v>138.61333333333334</v>
      </c>
      <c r="J69" s="54">
        <f t="shared" si="5"/>
        <v>30.494933333333336</v>
      </c>
      <c r="K69" s="54">
        <f t="shared" si="0"/>
        <v>60.574026666666668</v>
      </c>
      <c r="L69" s="245">
        <v>7.9175333333333331</v>
      </c>
      <c r="M69" s="56">
        <f t="shared" si="1"/>
        <v>0.43365546024213669</v>
      </c>
    </row>
    <row r="70" spans="1:13" x14ac:dyDescent="0.2">
      <c r="A70" s="78">
        <f t="shared" si="6"/>
        <v>65</v>
      </c>
      <c r="B70" s="57" t="s">
        <v>561</v>
      </c>
      <c r="C70" s="57">
        <v>430.8</v>
      </c>
      <c r="D70" s="57"/>
      <c r="E70" s="57"/>
      <c r="F70" s="57">
        <f t="shared" si="2"/>
        <v>430.8</v>
      </c>
      <c r="G70" s="268">
        <v>238.5</v>
      </c>
      <c r="H70" s="54">
        <f t="shared" si="3"/>
        <v>7.9500000000000001E-2</v>
      </c>
      <c r="I70" s="54">
        <f t="shared" si="4"/>
        <v>292.56</v>
      </c>
      <c r="J70" s="54">
        <f t="shared" si="5"/>
        <v>64.363200000000006</v>
      </c>
      <c r="K70" s="54">
        <f t="shared" ref="K70:K133" si="7">I70*0.437</f>
        <v>127.84872</v>
      </c>
      <c r="L70" s="245">
        <v>16.710899999999999</v>
      </c>
      <c r="M70" s="56">
        <f t="shared" ref="M70:M133" si="8">(I70+J70+K70+L70)/F70</f>
        <v>1.1640733983286908</v>
      </c>
    </row>
    <row r="71" spans="1:13" x14ac:dyDescent="0.2">
      <c r="A71" s="78">
        <f t="shared" si="6"/>
        <v>66</v>
      </c>
      <c r="B71" s="57" t="s">
        <v>562</v>
      </c>
      <c r="C71" s="57">
        <v>487.85</v>
      </c>
      <c r="D71" s="57"/>
      <c r="E71" s="57"/>
      <c r="F71" s="57">
        <f t="shared" ref="F71:F132" si="9">C71+D71+E71</f>
        <v>487.85</v>
      </c>
      <c r="G71" s="268">
        <v>156</v>
      </c>
      <c r="H71" s="54">
        <f t="shared" ref="H71:H132" si="10">G71/3000</f>
        <v>5.1999999999999998E-2</v>
      </c>
      <c r="I71" s="54">
        <f t="shared" ref="I71:I134" si="11">H71*3680</f>
        <v>191.35999999999999</v>
      </c>
      <c r="J71" s="54">
        <f t="shared" ref="J71:J132" si="12">I71*0.22</f>
        <v>42.099199999999996</v>
      </c>
      <c r="K71" s="54">
        <f t="shared" si="7"/>
        <v>83.624319999999997</v>
      </c>
      <c r="L71" s="245">
        <v>10.930400000000001</v>
      </c>
      <c r="M71" s="56">
        <f t="shared" si="8"/>
        <v>0.67236634211335444</v>
      </c>
    </row>
    <row r="72" spans="1:13" x14ac:dyDescent="0.2">
      <c r="A72" s="78">
        <f t="shared" ref="A72:A135" si="13">A71+1</f>
        <v>67</v>
      </c>
      <c r="B72" s="57" t="s">
        <v>563</v>
      </c>
      <c r="C72" s="57">
        <v>2572.4</v>
      </c>
      <c r="D72" s="57"/>
      <c r="E72" s="57">
        <v>488</v>
      </c>
      <c r="F72" s="57">
        <f t="shared" si="9"/>
        <v>3060.4</v>
      </c>
      <c r="G72" s="268">
        <v>260</v>
      </c>
      <c r="H72" s="54">
        <f t="shared" si="10"/>
        <v>8.666666666666667E-2</v>
      </c>
      <c r="I72" s="54">
        <f t="shared" si="11"/>
        <v>318.93333333333334</v>
      </c>
      <c r="J72" s="54">
        <f t="shared" si="12"/>
        <v>70.165333333333336</v>
      </c>
      <c r="K72" s="54">
        <f t="shared" si="7"/>
        <v>139.37386666666666</v>
      </c>
      <c r="L72" s="245">
        <v>18.217333333333336</v>
      </c>
      <c r="M72" s="56">
        <f t="shared" si="8"/>
        <v>0.17863346839193134</v>
      </c>
    </row>
    <row r="73" spans="1:13" x14ac:dyDescent="0.2">
      <c r="A73" s="78">
        <f t="shared" si="13"/>
        <v>68</v>
      </c>
      <c r="B73" s="57" t="s">
        <v>564</v>
      </c>
      <c r="C73" s="57">
        <v>386.9</v>
      </c>
      <c r="D73" s="57"/>
      <c r="E73" s="57"/>
      <c r="F73" s="57">
        <f t="shared" si="9"/>
        <v>386.9</v>
      </c>
      <c r="G73" s="268">
        <v>230</v>
      </c>
      <c r="H73" s="54">
        <f t="shared" si="10"/>
        <v>7.6666666666666661E-2</v>
      </c>
      <c r="I73" s="54">
        <f t="shared" si="11"/>
        <v>282.13333333333333</v>
      </c>
      <c r="J73" s="54">
        <f t="shared" si="12"/>
        <v>62.069333333333333</v>
      </c>
      <c r="K73" s="54">
        <f t="shared" si="7"/>
        <v>123.29226666666666</v>
      </c>
      <c r="L73" s="245">
        <v>16.115333333333332</v>
      </c>
      <c r="M73" s="56">
        <f t="shared" si="8"/>
        <v>1.2499619195313174</v>
      </c>
    </row>
    <row r="74" spans="1:13" x14ac:dyDescent="0.2">
      <c r="A74" s="78">
        <f t="shared" si="13"/>
        <v>69</v>
      </c>
      <c r="B74" s="57" t="s">
        <v>565</v>
      </c>
      <c r="C74" s="57">
        <v>902</v>
      </c>
      <c r="D74" s="57"/>
      <c r="E74" s="57"/>
      <c r="F74" s="57">
        <f t="shared" si="9"/>
        <v>902</v>
      </c>
      <c r="G74" s="268">
        <v>136</v>
      </c>
      <c r="H74" s="54">
        <f t="shared" si="10"/>
        <v>4.5333333333333337E-2</v>
      </c>
      <c r="I74" s="54">
        <f t="shared" si="11"/>
        <v>166.82666666666668</v>
      </c>
      <c r="J74" s="54">
        <f t="shared" si="12"/>
        <v>36.701866666666668</v>
      </c>
      <c r="K74" s="54">
        <f t="shared" si="7"/>
        <v>72.903253333333339</v>
      </c>
      <c r="L74" s="245">
        <v>9.529066666666667</v>
      </c>
      <c r="M74" s="56">
        <f t="shared" si="8"/>
        <v>0.31702977087952694</v>
      </c>
    </row>
    <row r="75" spans="1:13" x14ac:dyDescent="0.2">
      <c r="A75" s="78">
        <f t="shared" si="13"/>
        <v>70</v>
      </c>
      <c r="B75" s="57" t="s">
        <v>566</v>
      </c>
      <c r="C75" s="57">
        <v>659.8</v>
      </c>
      <c r="D75" s="57">
        <v>57.3</v>
      </c>
      <c r="E75" s="57"/>
      <c r="F75" s="57">
        <f t="shared" si="9"/>
        <v>717.09999999999991</v>
      </c>
      <c r="G75" s="268">
        <v>329</v>
      </c>
      <c r="H75" s="54">
        <f t="shared" si="10"/>
        <v>0.10966666666666666</v>
      </c>
      <c r="I75" s="54">
        <f t="shared" si="11"/>
        <v>403.57333333333332</v>
      </c>
      <c r="J75" s="54">
        <f t="shared" si="12"/>
        <v>88.786133333333325</v>
      </c>
      <c r="K75" s="54">
        <f t="shared" si="7"/>
        <v>176.36154666666667</v>
      </c>
      <c r="L75" s="245">
        <v>23.051933333333331</v>
      </c>
      <c r="M75" s="56">
        <f t="shared" si="8"/>
        <v>0.96468128108585505</v>
      </c>
    </row>
    <row r="76" spans="1:13" x14ac:dyDescent="0.2">
      <c r="A76" s="78">
        <f t="shared" si="13"/>
        <v>71</v>
      </c>
      <c r="B76" s="57" t="s">
        <v>567</v>
      </c>
      <c r="C76" s="57">
        <v>542.70000000000005</v>
      </c>
      <c r="D76" s="57"/>
      <c r="E76" s="57"/>
      <c r="F76" s="57">
        <f t="shared" si="9"/>
        <v>542.70000000000005</v>
      </c>
      <c r="G76" s="268">
        <v>110</v>
      </c>
      <c r="H76" s="54">
        <f t="shared" si="10"/>
        <v>3.6666666666666667E-2</v>
      </c>
      <c r="I76" s="54">
        <f t="shared" si="11"/>
        <v>134.93333333333334</v>
      </c>
      <c r="J76" s="54">
        <f t="shared" si="12"/>
        <v>29.685333333333336</v>
      </c>
      <c r="K76" s="54">
        <f t="shared" si="7"/>
        <v>58.96586666666667</v>
      </c>
      <c r="L76" s="245">
        <v>7.7073333333333327</v>
      </c>
      <c r="M76" s="56">
        <f t="shared" si="8"/>
        <v>0.42618733493028688</v>
      </c>
    </row>
    <row r="77" spans="1:13" x14ac:dyDescent="0.2">
      <c r="A77" s="78">
        <f t="shared" si="13"/>
        <v>72</v>
      </c>
      <c r="B77" s="57" t="s">
        <v>568</v>
      </c>
      <c r="C77" s="57">
        <v>605.70000000000005</v>
      </c>
      <c r="D77" s="57"/>
      <c r="E77" s="57">
        <v>19</v>
      </c>
      <c r="F77" s="57">
        <f t="shared" si="9"/>
        <v>624.70000000000005</v>
      </c>
      <c r="G77" s="268">
        <v>114</v>
      </c>
      <c r="H77" s="54">
        <f t="shared" si="10"/>
        <v>3.7999999999999999E-2</v>
      </c>
      <c r="I77" s="54">
        <f t="shared" si="11"/>
        <v>139.84</v>
      </c>
      <c r="J77" s="54">
        <f t="shared" si="12"/>
        <v>30.764800000000001</v>
      </c>
      <c r="K77" s="54">
        <f t="shared" si="7"/>
        <v>61.110080000000004</v>
      </c>
      <c r="L77" s="245">
        <v>7.9875999999999987</v>
      </c>
      <c r="M77" s="56">
        <f t="shared" si="8"/>
        <v>0.38370814791099728</v>
      </c>
    </row>
    <row r="78" spans="1:13" x14ac:dyDescent="0.2">
      <c r="A78" s="78">
        <f t="shared" si="13"/>
        <v>73</v>
      </c>
      <c r="B78" s="57" t="s">
        <v>569</v>
      </c>
      <c r="C78" s="57">
        <v>1311.1</v>
      </c>
      <c r="D78" s="57"/>
      <c r="E78" s="57">
        <v>43.3</v>
      </c>
      <c r="F78" s="57">
        <f t="shared" si="9"/>
        <v>1354.3999999999999</v>
      </c>
      <c r="G78" s="268">
        <v>22</v>
      </c>
      <c r="H78" s="54">
        <f t="shared" si="10"/>
        <v>7.3333333333333332E-3</v>
      </c>
      <c r="I78" s="54">
        <f t="shared" si="11"/>
        <v>26.986666666666665</v>
      </c>
      <c r="J78" s="54">
        <f t="shared" si="12"/>
        <v>5.9370666666666665</v>
      </c>
      <c r="K78" s="54">
        <f t="shared" si="7"/>
        <v>11.793173333333332</v>
      </c>
      <c r="L78" s="245">
        <v>1.5414666666666665</v>
      </c>
      <c r="M78" s="56">
        <f t="shared" si="8"/>
        <v>3.4154144516637133E-2</v>
      </c>
    </row>
    <row r="79" spans="1:13" x14ac:dyDescent="0.2">
      <c r="A79" s="78">
        <f t="shared" si="13"/>
        <v>74</v>
      </c>
      <c r="B79" s="57" t="s">
        <v>570</v>
      </c>
      <c r="C79" s="57">
        <v>235.6</v>
      </c>
      <c r="D79" s="57"/>
      <c r="E79" s="57"/>
      <c r="F79" s="57">
        <f t="shared" si="9"/>
        <v>235.6</v>
      </c>
      <c r="G79" s="268">
        <v>10.3</v>
      </c>
      <c r="H79" s="54">
        <f t="shared" si="10"/>
        <v>3.4333333333333334E-3</v>
      </c>
      <c r="I79" s="54">
        <f t="shared" si="11"/>
        <v>12.634666666666666</v>
      </c>
      <c r="J79" s="54">
        <f t="shared" si="12"/>
        <v>2.7796266666666667</v>
      </c>
      <c r="K79" s="54">
        <f t="shared" si="7"/>
        <v>5.5213493333333332</v>
      </c>
      <c r="L79" s="245">
        <v>0.7216866666666667</v>
      </c>
      <c r="M79" s="56">
        <f t="shared" si="8"/>
        <v>9.1924148273910586E-2</v>
      </c>
    </row>
    <row r="80" spans="1:13" x14ac:dyDescent="0.2">
      <c r="A80" s="78">
        <f t="shared" si="13"/>
        <v>75</v>
      </c>
      <c r="B80" s="57" t="s">
        <v>571</v>
      </c>
      <c r="C80" s="57">
        <v>666.3</v>
      </c>
      <c r="D80" s="57">
        <v>58.1</v>
      </c>
      <c r="E80" s="57"/>
      <c r="F80" s="57">
        <f t="shared" si="9"/>
        <v>724.4</v>
      </c>
      <c r="G80" s="268">
        <v>54</v>
      </c>
      <c r="H80" s="54">
        <f t="shared" si="10"/>
        <v>1.7999999999999999E-2</v>
      </c>
      <c r="I80" s="54">
        <f t="shared" si="11"/>
        <v>66.239999999999995</v>
      </c>
      <c r="J80" s="54">
        <f t="shared" si="12"/>
        <v>14.572799999999999</v>
      </c>
      <c r="K80" s="54">
        <f t="shared" si="7"/>
        <v>28.946879999999997</v>
      </c>
      <c r="L80" s="245">
        <v>3.7835999999999999</v>
      </c>
      <c r="M80" s="56">
        <f t="shared" si="8"/>
        <v>0.1567411374930977</v>
      </c>
    </row>
    <row r="81" spans="1:13" x14ac:dyDescent="0.2">
      <c r="A81" s="78">
        <f t="shared" si="13"/>
        <v>76</v>
      </c>
      <c r="B81" s="57" t="s">
        <v>572</v>
      </c>
      <c r="C81" s="57">
        <v>574.5</v>
      </c>
      <c r="D81" s="57"/>
      <c r="E81" s="57"/>
      <c r="F81" s="57">
        <f t="shared" si="9"/>
        <v>574.5</v>
      </c>
      <c r="G81" s="268">
        <v>131</v>
      </c>
      <c r="H81" s="54">
        <f t="shared" si="10"/>
        <v>4.3666666666666666E-2</v>
      </c>
      <c r="I81" s="54">
        <f t="shared" si="11"/>
        <v>160.69333333333333</v>
      </c>
      <c r="J81" s="54">
        <f t="shared" si="12"/>
        <v>35.352533333333334</v>
      </c>
      <c r="K81" s="54">
        <f t="shared" si="7"/>
        <v>70.222986666666671</v>
      </c>
      <c r="L81" s="245">
        <v>9.1787333333333336</v>
      </c>
      <c r="M81" s="56">
        <f t="shared" si="8"/>
        <v>0.47945619959384972</v>
      </c>
    </row>
    <row r="82" spans="1:13" x14ac:dyDescent="0.2">
      <c r="A82" s="78">
        <f t="shared" si="13"/>
        <v>77</v>
      </c>
      <c r="B82" s="57" t="s">
        <v>573</v>
      </c>
      <c r="C82" s="57">
        <v>656.4</v>
      </c>
      <c r="D82" s="57">
        <v>40.5</v>
      </c>
      <c r="E82" s="57"/>
      <c r="F82" s="57">
        <f t="shared" si="9"/>
        <v>696.9</v>
      </c>
      <c r="G82" s="268">
        <v>123</v>
      </c>
      <c r="H82" s="54">
        <f t="shared" si="10"/>
        <v>4.1000000000000002E-2</v>
      </c>
      <c r="I82" s="54">
        <f t="shared" si="11"/>
        <v>150.88</v>
      </c>
      <c r="J82" s="54">
        <f t="shared" si="12"/>
        <v>33.193599999999996</v>
      </c>
      <c r="K82" s="54">
        <f t="shared" si="7"/>
        <v>65.934560000000005</v>
      </c>
      <c r="L82" s="245">
        <v>8.6181999999999999</v>
      </c>
      <c r="M82" s="56">
        <f t="shared" si="8"/>
        <v>0.37110971444970581</v>
      </c>
    </row>
    <row r="83" spans="1:13" x14ac:dyDescent="0.2">
      <c r="A83" s="78">
        <f t="shared" si="13"/>
        <v>78</v>
      </c>
      <c r="B83" s="57" t="s">
        <v>575</v>
      </c>
      <c r="C83" s="57">
        <v>560.6</v>
      </c>
      <c r="D83" s="57"/>
      <c r="E83" s="57">
        <v>38.4</v>
      </c>
      <c r="F83" s="57">
        <f t="shared" si="9"/>
        <v>599</v>
      </c>
      <c r="G83" s="268">
        <v>43</v>
      </c>
      <c r="H83" s="54">
        <f t="shared" si="10"/>
        <v>1.4333333333333333E-2</v>
      </c>
      <c r="I83" s="54">
        <f t="shared" si="11"/>
        <v>52.74666666666667</v>
      </c>
      <c r="J83" s="54">
        <f t="shared" si="12"/>
        <v>11.604266666666668</v>
      </c>
      <c r="K83" s="54">
        <f t="shared" si="7"/>
        <v>23.050293333333336</v>
      </c>
      <c r="L83" s="245">
        <v>3.0128666666666666</v>
      </c>
      <c r="M83" s="56">
        <f t="shared" si="8"/>
        <v>0.15094172509738454</v>
      </c>
    </row>
    <row r="84" spans="1:13" x14ac:dyDescent="0.2">
      <c r="A84" s="78">
        <f t="shared" si="13"/>
        <v>79</v>
      </c>
      <c r="B84" s="57" t="s">
        <v>576</v>
      </c>
      <c r="C84" s="57">
        <v>494.5</v>
      </c>
      <c r="D84" s="57"/>
      <c r="E84" s="57"/>
      <c r="F84" s="57">
        <f t="shared" si="9"/>
        <v>494.5</v>
      </c>
      <c r="G84" s="268">
        <v>51</v>
      </c>
      <c r="H84" s="54">
        <f t="shared" si="10"/>
        <v>1.7000000000000001E-2</v>
      </c>
      <c r="I84" s="54">
        <f t="shared" si="11"/>
        <v>62.56</v>
      </c>
      <c r="J84" s="54">
        <f t="shared" si="12"/>
        <v>13.763200000000001</v>
      </c>
      <c r="K84" s="54">
        <f t="shared" si="7"/>
        <v>27.338720000000002</v>
      </c>
      <c r="L84" s="245">
        <v>3.5733999999999999</v>
      </c>
      <c r="M84" s="56">
        <f t="shared" si="8"/>
        <v>0.2168560566228514</v>
      </c>
    </row>
    <row r="85" spans="1:13" x14ac:dyDescent="0.2">
      <c r="A85" s="78">
        <f t="shared" si="13"/>
        <v>80</v>
      </c>
      <c r="B85" s="57" t="s">
        <v>577</v>
      </c>
      <c r="C85" s="57">
        <v>719.5</v>
      </c>
      <c r="D85" s="57">
        <v>20.3</v>
      </c>
      <c r="E85" s="57"/>
      <c r="F85" s="57">
        <f t="shared" si="9"/>
        <v>739.8</v>
      </c>
      <c r="G85" s="268">
        <v>61</v>
      </c>
      <c r="H85" s="54">
        <f t="shared" si="10"/>
        <v>2.0333333333333332E-2</v>
      </c>
      <c r="I85" s="54">
        <f t="shared" si="11"/>
        <v>74.826666666666654</v>
      </c>
      <c r="J85" s="54">
        <f t="shared" si="12"/>
        <v>16.461866666666666</v>
      </c>
      <c r="K85" s="54">
        <f t="shared" si="7"/>
        <v>32.699253333333324</v>
      </c>
      <c r="L85" s="245">
        <v>4.2740666666666662</v>
      </c>
      <c r="M85" s="56">
        <f t="shared" si="8"/>
        <v>0.17337368658195906</v>
      </c>
    </row>
    <row r="86" spans="1:13" x14ac:dyDescent="0.2">
      <c r="A86" s="78">
        <f t="shared" si="13"/>
        <v>81</v>
      </c>
      <c r="B86" s="57" t="s">
        <v>578</v>
      </c>
      <c r="C86" s="57">
        <v>673</v>
      </c>
      <c r="D86" s="57">
        <v>43.4</v>
      </c>
      <c r="E86" s="57"/>
      <c r="F86" s="57">
        <f t="shared" si="9"/>
        <v>716.4</v>
      </c>
      <c r="G86" s="268">
        <v>51</v>
      </c>
      <c r="H86" s="54">
        <f t="shared" si="10"/>
        <v>1.7000000000000001E-2</v>
      </c>
      <c r="I86" s="54">
        <f t="shared" si="11"/>
        <v>62.56</v>
      </c>
      <c r="J86" s="54">
        <f t="shared" si="12"/>
        <v>13.763200000000001</v>
      </c>
      <c r="K86" s="54">
        <f t="shared" si="7"/>
        <v>27.338720000000002</v>
      </c>
      <c r="L86" s="245">
        <v>3.5733999999999999</v>
      </c>
      <c r="M86" s="56">
        <f t="shared" si="8"/>
        <v>0.14968637632607484</v>
      </c>
    </row>
    <row r="87" spans="1:13" x14ac:dyDescent="0.2">
      <c r="A87" s="78">
        <f t="shared" si="13"/>
        <v>82</v>
      </c>
      <c r="B87" s="57" t="s">
        <v>579</v>
      </c>
      <c r="C87" s="57">
        <v>628.5</v>
      </c>
      <c r="D87" s="57"/>
      <c r="E87" s="57"/>
      <c r="F87" s="57">
        <f t="shared" si="9"/>
        <v>628.5</v>
      </c>
      <c r="G87" s="268">
        <v>46</v>
      </c>
      <c r="H87" s="54">
        <f t="shared" si="10"/>
        <v>1.5333333333333332E-2</v>
      </c>
      <c r="I87" s="54">
        <f t="shared" si="11"/>
        <v>56.426666666666662</v>
      </c>
      <c r="J87" s="54">
        <f t="shared" si="12"/>
        <v>12.413866666666665</v>
      </c>
      <c r="K87" s="54">
        <f t="shared" si="7"/>
        <v>24.65845333333333</v>
      </c>
      <c r="L87" s="245">
        <v>3.2230666666666661</v>
      </c>
      <c r="M87" s="56">
        <f t="shared" si="8"/>
        <v>0.15389348183505699</v>
      </c>
    </row>
    <row r="88" spans="1:13" x14ac:dyDescent="0.2">
      <c r="A88" s="78">
        <f t="shared" si="13"/>
        <v>83</v>
      </c>
      <c r="B88" s="57" t="s">
        <v>580</v>
      </c>
      <c r="C88" s="57">
        <v>1817.4</v>
      </c>
      <c r="D88" s="57">
        <v>90.8</v>
      </c>
      <c r="E88" s="57"/>
      <c r="F88" s="57">
        <f t="shared" si="9"/>
        <v>1908.2</v>
      </c>
      <c r="G88" s="268">
        <v>512</v>
      </c>
      <c r="H88" s="54">
        <f t="shared" si="10"/>
        <v>0.17066666666666666</v>
      </c>
      <c r="I88" s="54">
        <f t="shared" si="11"/>
        <v>628.05333333333328</v>
      </c>
      <c r="J88" s="54">
        <f t="shared" si="12"/>
        <v>138.17173333333332</v>
      </c>
      <c r="K88" s="54">
        <f t="shared" si="7"/>
        <v>274.45930666666663</v>
      </c>
      <c r="L88" s="245">
        <v>35.874133333333333</v>
      </c>
      <c r="M88" s="56">
        <f t="shared" si="8"/>
        <v>0.5641748803409844</v>
      </c>
    </row>
    <row r="89" spans="1:13" x14ac:dyDescent="0.2">
      <c r="A89" s="78">
        <f t="shared" si="13"/>
        <v>84</v>
      </c>
      <c r="B89" s="57" t="s">
        <v>581</v>
      </c>
      <c r="C89" s="57">
        <v>872.9</v>
      </c>
      <c r="D89" s="57"/>
      <c r="E89" s="57">
        <v>66</v>
      </c>
      <c r="F89" s="57">
        <f t="shared" si="9"/>
        <v>938.9</v>
      </c>
      <c r="G89" s="268">
        <v>203</v>
      </c>
      <c r="H89" s="54">
        <f t="shared" si="10"/>
        <v>6.7666666666666667E-2</v>
      </c>
      <c r="I89" s="54">
        <f t="shared" si="11"/>
        <v>249.01333333333332</v>
      </c>
      <c r="J89" s="54">
        <f t="shared" si="12"/>
        <v>54.782933333333332</v>
      </c>
      <c r="K89" s="54">
        <f t="shared" si="7"/>
        <v>108.81882666666667</v>
      </c>
      <c r="L89" s="245">
        <v>14.223533333333334</v>
      </c>
      <c r="M89" s="56">
        <f t="shared" si="8"/>
        <v>0.45461564241843289</v>
      </c>
    </row>
    <row r="90" spans="1:13" x14ac:dyDescent="0.2">
      <c r="A90" s="78">
        <f t="shared" si="13"/>
        <v>85</v>
      </c>
      <c r="B90" s="57" t="s">
        <v>582</v>
      </c>
      <c r="C90" s="57">
        <v>583.5</v>
      </c>
      <c r="D90" s="57"/>
      <c r="E90" s="57"/>
      <c r="F90" s="57">
        <f t="shared" si="9"/>
        <v>583.5</v>
      </c>
      <c r="G90" s="268">
        <v>231</v>
      </c>
      <c r="H90" s="54">
        <f t="shared" si="10"/>
        <v>7.6999999999999999E-2</v>
      </c>
      <c r="I90" s="54">
        <f t="shared" si="11"/>
        <v>283.36</v>
      </c>
      <c r="J90" s="54">
        <f t="shared" si="12"/>
        <v>62.339200000000005</v>
      </c>
      <c r="K90" s="54">
        <f t="shared" si="7"/>
        <v>123.82832000000001</v>
      </c>
      <c r="L90" s="245">
        <v>16.185399999999998</v>
      </c>
      <c r="M90" s="56">
        <f t="shared" si="8"/>
        <v>0.83241288774635824</v>
      </c>
    </row>
    <row r="91" spans="1:13" x14ac:dyDescent="0.2">
      <c r="A91" s="78">
        <f t="shared" si="13"/>
        <v>86</v>
      </c>
      <c r="B91" s="57" t="s">
        <v>583</v>
      </c>
      <c r="C91" s="57">
        <v>288.43</v>
      </c>
      <c r="D91" s="57"/>
      <c r="E91" s="57"/>
      <c r="F91" s="57">
        <f t="shared" si="9"/>
        <v>288.43</v>
      </c>
      <c r="G91" s="268">
        <v>176.5</v>
      </c>
      <c r="H91" s="54">
        <f t="shared" si="10"/>
        <v>5.8833333333333335E-2</v>
      </c>
      <c r="I91" s="54">
        <f t="shared" si="11"/>
        <v>216.50666666666666</v>
      </c>
      <c r="J91" s="54">
        <f t="shared" si="12"/>
        <v>47.631466666666668</v>
      </c>
      <c r="K91" s="54">
        <f t="shared" si="7"/>
        <v>94.613413333333327</v>
      </c>
      <c r="L91" s="245">
        <v>12.366766666666667</v>
      </c>
      <c r="M91" s="56">
        <f t="shared" si="8"/>
        <v>1.2866841636907855</v>
      </c>
    </row>
    <row r="92" spans="1:13" x14ac:dyDescent="0.2">
      <c r="A92" s="78">
        <f t="shared" si="13"/>
        <v>87</v>
      </c>
      <c r="B92" s="57" t="s">
        <v>584</v>
      </c>
      <c r="C92" s="57">
        <v>539.6</v>
      </c>
      <c r="D92" s="57"/>
      <c r="E92" s="57"/>
      <c r="F92" s="57">
        <f t="shared" si="9"/>
        <v>539.6</v>
      </c>
      <c r="G92" s="268">
        <v>336</v>
      </c>
      <c r="H92" s="54">
        <f t="shared" si="10"/>
        <v>0.112</v>
      </c>
      <c r="I92" s="54">
        <f t="shared" si="11"/>
        <v>412.16</v>
      </c>
      <c r="J92" s="54">
        <f t="shared" si="12"/>
        <v>90.675200000000004</v>
      </c>
      <c r="K92" s="54">
        <f t="shared" si="7"/>
        <v>180.11392000000001</v>
      </c>
      <c r="L92" s="245">
        <v>23.542400000000001</v>
      </c>
      <c r="M92" s="56">
        <f t="shared" si="8"/>
        <v>1.3092874722016308</v>
      </c>
    </row>
    <row r="93" spans="1:13" x14ac:dyDescent="0.2">
      <c r="A93" s="78">
        <f t="shared" si="13"/>
        <v>88</v>
      </c>
      <c r="B93" s="57" t="s">
        <v>585</v>
      </c>
      <c r="C93" s="57">
        <v>2006.4</v>
      </c>
      <c r="D93" s="57"/>
      <c r="E93" s="57"/>
      <c r="F93" s="57">
        <f t="shared" si="9"/>
        <v>2006.4</v>
      </c>
      <c r="G93" s="268">
        <v>31</v>
      </c>
      <c r="H93" s="54">
        <f t="shared" si="10"/>
        <v>1.0333333333333333E-2</v>
      </c>
      <c r="I93" s="54">
        <f t="shared" si="11"/>
        <v>38.026666666666664</v>
      </c>
      <c r="J93" s="54">
        <f t="shared" si="12"/>
        <v>8.3658666666666655</v>
      </c>
      <c r="K93" s="54">
        <f t="shared" si="7"/>
        <v>16.617653333333333</v>
      </c>
      <c r="L93" s="245">
        <v>2.1720666666666668</v>
      </c>
      <c r="M93" s="56">
        <f t="shared" si="8"/>
        <v>3.2487167729930884E-2</v>
      </c>
    </row>
    <row r="94" spans="1:13" x14ac:dyDescent="0.2">
      <c r="A94" s="78">
        <f t="shared" si="13"/>
        <v>89</v>
      </c>
      <c r="B94" s="57" t="s">
        <v>586</v>
      </c>
      <c r="C94" s="57">
        <v>3433.2</v>
      </c>
      <c r="D94" s="57">
        <v>78</v>
      </c>
      <c r="E94" s="57"/>
      <c r="F94" s="57">
        <f t="shared" si="9"/>
        <v>3511.2</v>
      </c>
      <c r="G94" s="269">
        <v>978</v>
      </c>
      <c r="H94" s="54">
        <f t="shared" si="10"/>
        <v>0.32600000000000001</v>
      </c>
      <c r="I94" s="54">
        <f t="shared" si="11"/>
        <v>1199.68</v>
      </c>
      <c r="J94" s="54">
        <f t="shared" si="12"/>
        <v>263.92959999999999</v>
      </c>
      <c r="K94" s="54">
        <f t="shared" si="7"/>
        <v>524.26016000000004</v>
      </c>
      <c r="L94" s="245">
        <v>68.525199999999998</v>
      </c>
      <c r="M94" s="56">
        <f t="shared" si="8"/>
        <v>0.58566728184096606</v>
      </c>
    </row>
    <row r="95" spans="1:13" x14ac:dyDescent="0.2">
      <c r="A95" s="78">
        <f t="shared" si="13"/>
        <v>90</v>
      </c>
      <c r="B95" s="57" t="s">
        <v>587</v>
      </c>
      <c r="C95" s="57">
        <v>416.5</v>
      </c>
      <c r="D95" s="57"/>
      <c r="E95" s="57">
        <v>27.3</v>
      </c>
      <c r="F95" s="57">
        <f t="shared" si="9"/>
        <v>443.8</v>
      </c>
      <c r="G95" s="268">
        <v>102</v>
      </c>
      <c r="H95" s="54">
        <f t="shared" si="10"/>
        <v>3.4000000000000002E-2</v>
      </c>
      <c r="I95" s="54">
        <f t="shared" si="11"/>
        <v>125.12</v>
      </c>
      <c r="J95" s="54">
        <f t="shared" si="12"/>
        <v>27.526400000000002</v>
      </c>
      <c r="K95" s="54">
        <f t="shared" si="7"/>
        <v>54.677440000000004</v>
      </c>
      <c r="L95" s="245">
        <v>7.1467999999999998</v>
      </c>
      <c r="M95" s="56">
        <f t="shared" si="8"/>
        <v>0.48325966651644892</v>
      </c>
    </row>
    <row r="96" spans="1:13" x14ac:dyDescent="0.2">
      <c r="A96" s="78">
        <f t="shared" si="13"/>
        <v>91</v>
      </c>
      <c r="B96" s="57" t="s">
        <v>588</v>
      </c>
      <c r="C96" s="57">
        <v>514.9</v>
      </c>
      <c r="D96" s="57">
        <v>88.2</v>
      </c>
      <c r="E96" s="57"/>
      <c r="F96" s="57">
        <f t="shared" si="9"/>
        <v>603.1</v>
      </c>
      <c r="G96" s="268">
        <v>63</v>
      </c>
      <c r="H96" s="54">
        <f t="shared" si="10"/>
        <v>2.1000000000000001E-2</v>
      </c>
      <c r="I96" s="54">
        <f t="shared" si="11"/>
        <v>77.28</v>
      </c>
      <c r="J96" s="54">
        <f t="shared" si="12"/>
        <v>17.0016</v>
      </c>
      <c r="K96" s="54">
        <f t="shared" si="7"/>
        <v>33.771360000000001</v>
      </c>
      <c r="L96" s="245">
        <v>4.4142000000000001</v>
      </c>
      <c r="M96" s="56">
        <f t="shared" si="8"/>
        <v>0.21964377383518482</v>
      </c>
    </row>
    <row r="97" spans="1:13" x14ac:dyDescent="0.2">
      <c r="A97" s="78">
        <f t="shared" si="13"/>
        <v>92</v>
      </c>
      <c r="B97" s="57" t="s">
        <v>589</v>
      </c>
      <c r="C97" s="57">
        <v>368.8</v>
      </c>
      <c r="D97" s="57">
        <v>30.4</v>
      </c>
      <c r="E97" s="57"/>
      <c r="F97" s="57">
        <f t="shared" si="9"/>
        <v>399.2</v>
      </c>
      <c r="G97" s="268">
        <v>41</v>
      </c>
      <c r="H97" s="54">
        <f t="shared" si="10"/>
        <v>1.3666666666666667E-2</v>
      </c>
      <c r="I97" s="54">
        <f t="shared" si="11"/>
        <v>50.293333333333337</v>
      </c>
      <c r="J97" s="54">
        <f t="shared" si="12"/>
        <v>11.064533333333333</v>
      </c>
      <c r="K97" s="54">
        <f t="shared" si="7"/>
        <v>21.978186666666669</v>
      </c>
      <c r="L97" s="245">
        <v>2.8727333333333331</v>
      </c>
      <c r="M97" s="56">
        <f t="shared" si="8"/>
        <v>0.21595387441549768</v>
      </c>
    </row>
    <row r="98" spans="1:13" x14ac:dyDescent="0.2">
      <c r="A98" s="78">
        <f t="shared" si="13"/>
        <v>93</v>
      </c>
      <c r="B98" s="57" t="s">
        <v>590</v>
      </c>
      <c r="C98" s="57">
        <v>939.1</v>
      </c>
      <c r="D98" s="57"/>
      <c r="E98" s="57"/>
      <c r="F98" s="57">
        <f t="shared" si="9"/>
        <v>939.1</v>
      </c>
      <c r="G98" s="268">
        <v>128</v>
      </c>
      <c r="H98" s="54">
        <f t="shared" si="10"/>
        <v>4.2666666666666665E-2</v>
      </c>
      <c r="I98" s="54">
        <f t="shared" si="11"/>
        <v>157.01333333333332</v>
      </c>
      <c r="J98" s="54">
        <f t="shared" si="12"/>
        <v>34.54293333333333</v>
      </c>
      <c r="K98" s="54">
        <f t="shared" si="7"/>
        <v>68.614826666666659</v>
      </c>
      <c r="L98" s="245">
        <v>8.9685333333333332</v>
      </c>
      <c r="M98" s="56">
        <f t="shared" si="8"/>
        <v>0.28659314946935005</v>
      </c>
    </row>
    <row r="99" spans="1:13" x14ac:dyDescent="0.2">
      <c r="A99" s="78">
        <f t="shared" si="13"/>
        <v>94</v>
      </c>
      <c r="B99" s="57" t="s">
        <v>591</v>
      </c>
      <c r="C99" s="57">
        <v>455.8</v>
      </c>
      <c r="D99" s="57"/>
      <c r="E99" s="57"/>
      <c r="F99" s="57">
        <f t="shared" si="9"/>
        <v>455.8</v>
      </c>
      <c r="G99" s="268">
        <v>12</v>
      </c>
      <c r="H99" s="54">
        <f t="shared" si="10"/>
        <v>4.0000000000000001E-3</v>
      </c>
      <c r="I99" s="54">
        <f t="shared" si="11"/>
        <v>14.72</v>
      </c>
      <c r="J99" s="54">
        <f t="shared" si="12"/>
        <v>3.2383999999999999</v>
      </c>
      <c r="K99" s="54">
        <f t="shared" si="7"/>
        <v>6.4326400000000001</v>
      </c>
      <c r="L99" s="245">
        <v>0.84079999999999999</v>
      </c>
      <c r="M99" s="56">
        <f t="shared" si="8"/>
        <v>5.5357261956998687E-2</v>
      </c>
    </row>
    <row r="100" spans="1:13" x14ac:dyDescent="0.2">
      <c r="A100" s="78">
        <f t="shared" si="13"/>
        <v>95</v>
      </c>
      <c r="B100" s="57" t="s">
        <v>592</v>
      </c>
      <c r="C100" s="57">
        <v>592.29999999999995</v>
      </c>
      <c r="D100" s="57"/>
      <c r="E100" s="57"/>
      <c r="F100" s="57">
        <f t="shared" si="9"/>
        <v>592.29999999999995</v>
      </c>
      <c r="G100" s="268">
        <v>227</v>
      </c>
      <c r="H100" s="54">
        <f t="shared" si="10"/>
        <v>7.566666666666666E-2</v>
      </c>
      <c r="I100" s="54">
        <f t="shared" si="11"/>
        <v>278.45333333333332</v>
      </c>
      <c r="J100" s="54">
        <f t="shared" si="12"/>
        <v>61.25973333333333</v>
      </c>
      <c r="K100" s="54">
        <f t="shared" si="7"/>
        <v>121.68410666666666</v>
      </c>
      <c r="L100" s="245">
        <v>15.905133333333332</v>
      </c>
      <c r="M100" s="56">
        <f t="shared" si="8"/>
        <v>0.8058455287298103</v>
      </c>
    </row>
    <row r="101" spans="1:13" x14ac:dyDescent="0.2">
      <c r="A101" s="78">
        <f t="shared" si="13"/>
        <v>96</v>
      </c>
      <c r="B101" s="57" t="s">
        <v>593</v>
      </c>
      <c r="C101" s="57">
        <v>636.6</v>
      </c>
      <c r="D101" s="57"/>
      <c r="E101" s="57"/>
      <c r="F101" s="57">
        <f t="shared" si="9"/>
        <v>636.6</v>
      </c>
      <c r="G101" s="268">
        <v>391</v>
      </c>
      <c r="H101" s="54">
        <f t="shared" si="10"/>
        <v>0.13033333333333333</v>
      </c>
      <c r="I101" s="54">
        <f t="shared" si="11"/>
        <v>479.62666666666667</v>
      </c>
      <c r="J101" s="54">
        <f t="shared" si="12"/>
        <v>105.51786666666666</v>
      </c>
      <c r="K101" s="54">
        <f t="shared" si="7"/>
        <v>209.59685333333334</v>
      </c>
      <c r="L101" s="245">
        <v>27.396066666666666</v>
      </c>
      <c r="M101" s="56">
        <f t="shared" si="8"/>
        <v>1.291450602157294</v>
      </c>
    </row>
    <row r="102" spans="1:13" x14ac:dyDescent="0.2">
      <c r="A102" s="78">
        <f t="shared" si="13"/>
        <v>97</v>
      </c>
      <c r="B102" s="57" t="s">
        <v>594</v>
      </c>
      <c r="C102" s="57">
        <v>335</v>
      </c>
      <c r="D102" s="57"/>
      <c r="E102" s="57">
        <v>55.3</v>
      </c>
      <c r="F102" s="57">
        <f t="shared" si="9"/>
        <v>390.3</v>
      </c>
      <c r="G102" s="268">
        <v>213.5</v>
      </c>
      <c r="H102" s="54">
        <f t="shared" si="10"/>
        <v>7.116666666666667E-2</v>
      </c>
      <c r="I102" s="54">
        <f t="shared" si="11"/>
        <v>261.89333333333332</v>
      </c>
      <c r="J102" s="54">
        <f t="shared" si="12"/>
        <v>57.616533333333329</v>
      </c>
      <c r="K102" s="54">
        <f t="shared" si="7"/>
        <v>114.44738666666666</v>
      </c>
      <c r="L102" s="245">
        <v>14.959233333333334</v>
      </c>
      <c r="M102" s="56">
        <f t="shared" si="8"/>
        <v>1.150183158254334</v>
      </c>
    </row>
    <row r="103" spans="1:13" x14ac:dyDescent="0.2">
      <c r="A103" s="78">
        <f t="shared" si="13"/>
        <v>98</v>
      </c>
      <c r="B103" s="57" t="s">
        <v>595</v>
      </c>
      <c r="C103" s="57">
        <v>784</v>
      </c>
      <c r="D103" s="57"/>
      <c r="E103" s="57"/>
      <c r="F103" s="57">
        <f t="shared" si="9"/>
        <v>784</v>
      </c>
      <c r="G103" s="268">
        <v>142</v>
      </c>
      <c r="H103" s="54">
        <f t="shared" si="10"/>
        <v>4.7333333333333331E-2</v>
      </c>
      <c r="I103" s="54">
        <f t="shared" si="11"/>
        <v>174.18666666666667</v>
      </c>
      <c r="J103" s="54">
        <f t="shared" si="12"/>
        <v>38.321066666666667</v>
      </c>
      <c r="K103" s="54">
        <f t="shared" si="7"/>
        <v>76.119573333333335</v>
      </c>
      <c r="L103" s="245">
        <v>9.949466666666666</v>
      </c>
      <c r="M103" s="56">
        <f t="shared" si="8"/>
        <v>0.38083772108843539</v>
      </c>
    </row>
    <row r="104" spans="1:13" x14ac:dyDescent="0.2">
      <c r="A104" s="78">
        <f t="shared" si="13"/>
        <v>99</v>
      </c>
      <c r="B104" s="57" t="s">
        <v>596</v>
      </c>
      <c r="C104" s="57">
        <v>324.2</v>
      </c>
      <c r="D104" s="57"/>
      <c r="E104" s="57">
        <v>31.1</v>
      </c>
      <c r="F104" s="57">
        <f t="shared" si="9"/>
        <v>355.3</v>
      </c>
      <c r="G104" s="268">
        <v>203.9</v>
      </c>
      <c r="H104" s="54">
        <f t="shared" si="10"/>
        <v>6.7966666666666675E-2</v>
      </c>
      <c r="I104" s="54">
        <f t="shared" si="11"/>
        <v>250.11733333333336</v>
      </c>
      <c r="J104" s="54">
        <f t="shared" si="12"/>
        <v>55.025813333333339</v>
      </c>
      <c r="K104" s="54">
        <f t="shared" si="7"/>
        <v>109.30127466666669</v>
      </c>
      <c r="L104" s="245">
        <v>14.286593333333336</v>
      </c>
      <c r="M104" s="56">
        <f t="shared" si="8"/>
        <v>1.2066732751665261</v>
      </c>
    </row>
    <row r="105" spans="1:13" x14ac:dyDescent="0.2">
      <c r="A105" s="78">
        <f t="shared" si="13"/>
        <v>100</v>
      </c>
      <c r="B105" s="57" t="s">
        <v>597</v>
      </c>
      <c r="C105" s="57">
        <v>767.05</v>
      </c>
      <c r="D105" s="57"/>
      <c r="E105" s="57"/>
      <c r="F105" s="57">
        <f t="shared" si="9"/>
        <v>767.05</v>
      </c>
      <c r="G105" s="268">
        <v>153</v>
      </c>
      <c r="H105" s="54">
        <f t="shared" si="10"/>
        <v>5.0999999999999997E-2</v>
      </c>
      <c r="I105" s="54">
        <f t="shared" si="11"/>
        <v>187.67999999999998</v>
      </c>
      <c r="J105" s="54">
        <f t="shared" si="12"/>
        <v>41.289599999999993</v>
      </c>
      <c r="K105" s="54">
        <f t="shared" si="7"/>
        <v>82.016159999999985</v>
      </c>
      <c r="L105" s="245">
        <v>10.7202</v>
      </c>
      <c r="M105" s="56">
        <f t="shared" si="8"/>
        <v>0.41940676618212619</v>
      </c>
    </row>
    <row r="106" spans="1:13" x14ac:dyDescent="0.2">
      <c r="A106" s="78">
        <f t="shared" si="13"/>
        <v>101</v>
      </c>
      <c r="B106" s="57" t="s">
        <v>598</v>
      </c>
      <c r="C106" s="57">
        <v>364.8</v>
      </c>
      <c r="D106" s="57"/>
      <c r="E106" s="57"/>
      <c r="F106" s="57">
        <f t="shared" si="9"/>
        <v>364.8</v>
      </c>
      <c r="G106" s="269">
        <v>215</v>
      </c>
      <c r="H106" s="54">
        <f t="shared" si="10"/>
        <v>7.166666666666667E-2</v>
      </c>
      <c r="I106" s="54">
        <f t="shared" si="11"/>
        <v>263.73333333333335</v>
      </c>
      <c r="J106" s="54">
        <f t="shared" si="12"/>
        <v>58.021333333333338</v>
      </c>
      <c r="K106" s="54">
        <f t="shared" si="7"/>
        <v>115.25146666666667</v>
      </c>
      <c r="L106" s="245">
        <v>15.064333333333334</v>
      </c>
      <c r="M106" s="56">
        <f t="shared" si="8"/>
        <v>1.2392282529239766</v>
      </c>
    </row>
    <row r="107" spans="1:13" x14ac:dyDescent="0.2">
      <c r="A107" s="78">
        <f t="shared" si="13"/>
        <v>102</v>
      </c>
      <c r="B107" s="57" t="s">
        <v>599</v>
      </c>
      <c r="C107" s="57">
        <v>638.5</v>
      </c>
      <c r="D107" s="57">
        <v>25.4</v>
      </c>
      <c r="E107" s="57"/>
      <c r="F107" s="57">
        <f t="shared" si="9"/>
        <v>663.9</v>
      </c>
      <c r="G107" s="268">
        <v>176</v>
      </c>
      <c r="H107" s="54">
        <f t="shared" si="10"/>
        <v>5.8666666666666666E-2</v>
      </c>
      <c r="I107" s="54">
        <f t="shared" si="11"/>
        <v>215.89333333333332</v>
      </c>
      <c r="J107" s="54">
        <f t="shared" si="12"/>
        <v>47.496533333333332</v>
      </c>
      <c r="K107" s="54">
        <f t="shared" si="7"/>
        <v>94.345386666666656</v>
      </c>
      <c r="L107" s="245">
        <v>12.331733333333332</v>
      </c>
      <c r="M107" s="56">
        <f t="shared" si="8"/>
        <v>0.55741374705025848</v>
      </c>
    </row>
    <row r="108" spans="1:13" x14ac:dyDescent="0.2">
      <c r="A108" s="78">
        <f t="shared" si="13"/>
        <v>103</v>
      </c>
      <c r="B108" s="57" t="s">
        <v>600</v>
      </c>
      <c r="C108" s="57">
        <v>939.5</v>
      </c>
      <c r="D108" s="57"/>
      <c r="E108" s="57"/>
      <c r="F108" s="57">
        <f t="shared" si="9"/>
        <v>939.5</v>
      </c>
      <c r="G108" s="268">
        <v>219</v>
      </c>
      <c r="H108" s="54">
        <f t="shared" si="10"/>
        <v>7.2999999999999995E-2</v>
      </c>
      <c r="I108" s="54">
        <f t="shared" si="11"/>
        <v>268.64</v>
      </c>
      <c r="J108" s="54">
        <f t="shared" si="12"/>
        <v>59.1008</v>
      </c>
      <c r="K108" s="54">
        <f t="shared" si="7"/>
        <v>117.39568</v>
      </c>
      <c r="L108" s="245">
        <v>15.3446</v>
      </c>
      <c r="M108" s="56">
        <f t="shared" si="8"/>
        <v>0.49013419904204364</v>
      </c>
    </row>
    <row r="109" spans="1:13" x14ac:dyDescent="0.2">
      <c r="A109" s="78">
        <f t="shared" si="13"/>
        <v>104</v>
      </c>
      <c r="B109" s="57" t="s">
        <v>601</v>
      </c>
      <c r="C109" s="57">
        <v>804.7</v>
      </c>
      <c r="D109" s="57"/>
      <c r="E109" s="57"/>
      <c r="F109" s="57">
        <f t="shared" si="9"/>
        <v>804.7</v>
      </c>
      <c r="G109" s="268">
        <v>226</v>
      </c>
      <c r="H109" s="54">
        <f t="shared" si="10"/>
        <v>7.5333333333333335E-2</v>
      </c>
      <c r="I109" s="54">
        <f t="shared" si="11"/>
        <v>277.22666666666669</v>
      </c>
      <c r="J109" s="54">
        <f t="shared" si="12"/>
        <v>60.989866666666671</v>
      </c>
      <c r="K109" s="54">
        <f t="shared" si="7"/>
        <v>121.14805333333334</v>
      </c>
      <c r="L109" s="245">
        <v>15.835066666666666</v>
      </c>
      <c r="M109" s="56">
        <f t="shared" si="8"/>
        <v>0.59053020173149406</v>
      </c>
    </row>
    <row r="110" spans="1:13" x14ac:dyDescent="0.2">
      <c r="A110" s="78">
        <f t="shared" si="13"/>
        <v>105</v>
      </c>
      <c r="B110" s="57" t="s">
        <v>602</v>
      </c>
      <c r="C110" s="57">
        <v>683.2</v>
      </c>
      <c r="D110" s="57"/>
      <c r="E110" s="57"/>
      <c r="F110" s="57">
        <f t="shared" si="9"/>
        <v>683.2</v>
      </c>
      <c r="G110" s="268">
        <v>269</v>
      </c>
      <c r="H110" s="54">
        <f t="shared" si="10"/>
        <v>8.9666666666666672E-2</v>
      </c>
      <c r="I110" s="54">
        <f t="shared" si="11"/>
        <v>329.97333333333336</v>
      </c>
      <c r="J110" s="54">
        <f t="shared" si="12"/>
        <v>72.594133333333346</v>
      </c>
      <c r="K110" s="54">
        <f t="shared" si="7"/>
        <v>144.19834666666668</v>
      </c>
      <c r="L110" s="245">
        <v>18.847933333333334</v>
      </c>
      <c r="M110" s="56">
        <f t="shared" si="8"/>
        <v>0.82788897345823587</v>
      </c>
    </row>
    <row r="111" spans="1:13" x14ac:dyDescent="0.2">
      <c r="A111" s="78">
        <f t="shared" si="13"/>
        <v>106</v>
      </c>
      <c r="B111" s="57" t="s">
        <v>603</v>
      </c>
      <c r="C111" s="57">
        <v>367.7</v>
      </c>
      <c r="D111" s="57">
        <v>41.3</v>
      </c>
      <c r="E111" s="57"/>
      <c r="F111" s="57">
        <f t="shared" si="9"/>
        <v>409</v>
      </c>
      <c r="G111" s="268">
        <v>163.5</v>
      </c>
      <c r="H111" s="54">
        <f t="shared" si="10"/>
        <v>5.45E-2</v>
      </c>
      <c r="I111" s="54">
        <f t="shared" si="11"/>
        <v>200.56</v>
      </c>
      <c r="J111" s="54">
        <f t="shared" si="12"/>
        <v>44.123200000000004</v>
      </c>
      <c r="K111" s="54">
        <f t="shared" si="7"/>
        <v>87.644720000000007</v>
      </c>
      <c r="L111" s="245">
        <v>11.4559</v>
      </c>
      <c r="M111" s="56">
        <f t="shared" si="8"/>
        <v>0.84054723716381419</v>
      </c>
    </row>
    <row r="112" spans="1:13" x14ac:dyDescent="0.2">
      <c r="A112" s="78">
        <f t="shared" si="13"/>
        <v>107</v>
      </c>
      <c r="B112" s="57" t="s">
        <v>604</v>
      </c>
      <c r="C112" s="57">
        <v>417.4</v>
      </c>
      <c r="D112" s="57"/>
      <c r="E112" s="57"/>
      <c r="F112" s="57">
        <f t="shared" si="9"/>
        <v>417.4</v>
      </c>
      <c r="G112" s="268">
        <v>164</v>
      </c>
      <c r="H112" s="54">
        <f t="shared" si="10"/>
        <v>5.4666666666666669E-2</v>
      </c>
      <c r="I112" s="54">
        <f t="shared" si="11"/>
        <v>201.17333333333335</v>
      </c>
      <c r="J112" s="54">
        <f t="shared" si="12"/>
        <v>44.258133333333333</v>
      </c>
      <c r="K112" s="54">
        <f t="shared" si="7"/>
        <v>87.912746666666678</v>
      </c>
      <c r="L112" s="245">
        <v>11.490933333333333</v>
      </c>
      <c r="M112" s="56">
        <f t="shared" si="8"/>
        <v>0.82615032742373429</v>
      </c>
    </row>
    <row r="113" spans="1:13" x14ac:dyDescent="0.2">
      <c r="A113" s="78">
        <f t="shared" si="13"/>
        <v>108</v>
      </c>
      <c r="B113" s="57" t="s">
        <v>605</v>
      </c>
      <c r="C113" s="57">
        <v>250.6</v>
      </c>
      <c r="D113" s="57"/>
      <c r="E113" s="57"/>
      <c r="F113" s="57">
        <f t="shared" si="9"/>
        <v>250.6</v>
      </c>
      <c r="G113" s="268">
        <v>52.5</v>
      </c>
      <c r="H113" s="54">
        <f t="shared" si="10"/>
        <v>1.7500000000000002E-2</v>
      </c>
      <c r="I113" s="54">
        <f t="shared" si="11"/>
        <v>64.400000000000006</v>
      </c>
      <c r="J113" s="54">
        <f t="shared" si="12"/>
        <v>14.168000000000001</v>
      </c>
      <c r="K113" s="54">
        <f t="shared" si="7"/>
        <v>28.142800000000001</v>
      </c>
      <c r="L113" s="245">
        <v>3.6785000000000001</v>
      </c>
      <c r="M113" s="56">
        <f t="shared" si="8"/>
        <v>0.44050000000000006</v>
      </c>
    </row>
    <row r="114" spans="1:13" x14ac:dyDescent="0.2">
      <c r="A114" s="78">
        <f t="shared" si="13"/>
        <v>109</v>
      </c>
      <c r="B114" s="57" t="s">
        <v>606</v>
      </c>
      <c r="C114" s="57">
        <v>362.9</v>
      </c>
      <c r="D114" s="57"/>
      <c r="E114" s="57"/>
      <c r="F114" s="57">
        <f t="shared" si="9"/>
        <v>362.9</v>
      </c>
      <c r="G114" s="268">
        <v>55</v>
      </c>
      <c r="H114" s="54">
        <f t="shared" si="10"/>
        <v>1.8333333333333333E-2</v>
      </c>
      <c r="I114" s="54">
        <f t="shared" si="11"/>
        <v>67.466666666666669</v>
      </c>
      <c r="J114" s="54">
        <f t="shared" si="12"/>
        <v>14.842666666666668</v>
      </c>
      <c r="K114" s="54">
        <f t="shared" si="7"/>
        <v>29.482933333333335</v>
      </c>
      <c r="L114" s="245">
        <v>3.8536666666666664</v>
      </c>
      <c r="M114" s="56">
        <f t="shared" si="8"/>
        <v>0.318671626710756</v>
      </c>
    </row>
    <row r="115" spans="1:13" x14ac:dyDescent="0.2">
      <c r="A115" s="78">
        <f t="shared" si="13"/>
        <v>110</v>
      </c>
      <c r="B115" s="57" t="s">
        <v>607</v>
      </c>
      <c r="C115" s="57">
        <v>270.2</v>
      </c>
      <c r="D115" s="57"/>
      <c r="E115" s="57"/>
      <c r="F115" s="57">
        <f t="shared" si="9"/>
        <v>270.2</v>
      </c>
      <c r="G115" s="268">
        <v>170</v>
      </c>
      <c r="H115" s="54">
        <f t="shared" si="10"/>
        <v>5.6666666666666664E-2</v>
      </c>
      <c r="I115" s="54">
        <f t="shared" si="11"/>
        <v>208.53333333333333</v>
      </c>
      <c r="J115" s="54">
        <f t="shared" si="12"/>
        <v>45.877333333333333</v>
      </c>
      <c r="K115" s="54">
        <f t="shared" si="7"/>
        <v>91.12906666666666</v>
      </c>
      <c r="L115" s="245">
        <v>11.911333333333332</v>
      </c>
      <c r="M115" s="56">
        <f t="shared" si="8"/>
        <v>1.3229129040217122</v>
      </c>
    </row>
    <row r="116" spans="1:13" x14ac:dyDescent="0.2">
      <c r="A116" s="78">
        <f t="shared" si="13"/>
        <v>111</v>
      </c>
      <c r="B116" s="57" t="s">
        <v>608</v>
      </c>
      <c r="C116" s="57">
        <v>1561.8</v>
      </c>
      <c r="D116" s="57"/>
      <c r="E116" s="57"/>
      <c r="F116" s="57">
        <f t="shared" si="9"/>
        <v>1561.8</v>
      </c>
      <c r="G116" s="268">
        <v>502</v>
      </c>
      <c r="H116" s="54">
        <f t="shared" si="10"/>
        <v>0.16733333333333333</v>
      </c>
      <c r="I116" s="54">
        <f t="shared" si="11"/>
        <v>615.78666666666663</v>
      </c>
      <c r="J116" s="54">
        <f t="shared" si="12"/>
        <v>135.47306666666665</v>
      </c>
      <c r="K116" s="54">
        <f t="shared" si="7"/>
        <v>269.09877333333333</v>
      </c>
      <c r="L116" s="245">
        <v>35.17346666666667</v>
      </c>
      <c r="M116" s="56">
        <f t="shared" si="8"/>
        <v>0.67584324070516921</v>
      </c>
    </row>
    <row r="117" spans="1:13" x14ac:dyDescent="0.2">
      <c r="A117" s="78">
        <f t="shared" si="13"/>
        <v>112</v>
      </c>
      <c r="B117" s="57" t="s">
        <v>610</v>
      </c>
      <c r="C117" s="57">
        <v>468.9</v>
      </c>
      <c r="D117" s="57"/>
      <c r="E117" s="57"/>
      <c r="F117" s="57">
        <f t="shared" si="9"/>
        <v>468.9</v>
      </c>
      <c r="G117" s="268">
        <v>157</v>
      </c>
      <c r="H117" s="54">
        <f t="shared" si="10"/>
        <v>5.2333333333333336E-2</v>
      </c>
      <c r="I117" s="54">
        <f t="shared" si="11"/>
        <v>192.58666666666667</v>
      </c>
      <c r="J117" s="54">
        <f t="shared" si="12"/>
        <v>42.369066666666669</v>
      </c>
      <c r="K117" s="54">
        <f t="shared" si="7"/>
        <v>84.160373333333339</v>
      </c>
      <c r="L117" s="245">
        <v>11.000466666666666</v>
      </c>
      <c r="M117" s="56">
        <f t="shared" si="8"/>
        <v>0.70402340228904536</v>
      </c>
    </row>
    <row r="118" spans="1:13" x14ac:dyDescent="0.2">
      <c r="A118" s="78">
        <f t="shared" si="13"/>
        <v>113</v>
      </c>
      <c r="B118" s="57" t="s">
        <v>611</v>
      </c>
      <c r="C118" s="57">
        <v>1267.5999999999999</v>
      </c>
      <c r="D118" s="57"/>
      <c r="E118" s="57">
        <v>90.9</v>
      </c>
      <c r="F118" s="57">
        <f t="shared" si="9"/>
        <v>1358.5</v>
      </c>
      <c r="G118" s="268">
        <v>145</v>
      </c>
      <c r="H118" s="54">
        <f t="shared" si="10"/>
        <v>4.8333333333333332E-2</v>
      </c>
      <c r="I118" s="54">
        <f t="shared" si="11"/>
        <v>177.86666666666667</v>
      </c>
      <c r="J118" s="54">
        <f t="shared" si="12"/>
        <v>39.13066666666667</v>
      </c>
      <c r="K118" s="54">
        <f t="shared" si="7"/>
        <v>77.727733333333333</v>
      </c>
      <c r="L118" s="245">
        <v>10.159666666666666</v>
      </c>
      <c r="M118" s="56">
        <f t="shared" si="8"/>
        <v>0.22442748129063922</v>
      </c>
    </row>
    <row r="119" spans="1:13" x14ac:dyDescent="0.2">
      <c r="A119" s="78">
        <f t="shared" si="13"/>
        <v>114</v>
      </c>
      <c r="B119" s="57" t="s">
        <v>612</v>
      </c>
      <c r="C119" s="57">
        <v>1398.4</v>
      </c>
      <c r="D119" s="57"/>
      <c r="E119" s="57"/>
      <c r="F119" s="57">
        <f t="shared" si="9"/>
        <v>1398.4</v>
      </c>
      <c r="G119" s="268">
        <v>115</v>
      </c>
      <c r="H119" s="54">
        <f t="shared" si="10"/>
        <v>3.833333333333333E-2</v>
      </c>
      <c r="I119" s="54">
        <f t="shared" si="11"/>
        <v>141.06666666666666</v>
      </c>
      <c r="J119" s="54">
        <f t="shared" si="12"/>
        <v>31.034666666666666</v>
      </c>
      <c r="K119" s="54">
        <f t="shared" si="7"/>
        <v>61.646133333333331</v>
      </c>
      <c r="L119" s="245">
        <v>8.0576666666666661</v>
      </c>
      <c r="M119" s="56">
        <f t="shared" si="8"/>
        <v>0.1729155701754386</v>
      </c>
    </row>
    <row r="120" spans="1:13" x14ac:dyDescent="0.2">
      <c r="A120" s="78">
        <f t="shared" si="13"/>
        <v>115</v>
      </c>
      <c r="B120" s="57" t="s">
        <v>613</v>
      </c>
      <c r="C120" s="57">
        <v>270.39999999999998</v>
      </c>
      <c r="D120" s="57"/>
      <c r="E120" s="57"/>
      <c r="F120" s="57">
        <f t="shared" si="9"/>
        <v>270.39999999999998</v>
      </c>
      <c r="G120" s="268">
        <v>30.5</v>
      </c>
      <c r="H120" s="54">
        <f t="shared" si="10"/>
        <v>1.0166666666666666E-2</v>
      </c>
      <c r="I120" s="54">
        <f t="shared" si="11"/>
        <v>37.413333333333327</v>
      </c>
      <c r="J120" s="54">
        <f t="shared" si="12"/>
        <v>8.2309333333333328</v>
      </c>
      <c r="K120" s="54">
        <f t="shared" si="7"/>
        <v>16.349626666666662</v>
      </c>
      <c r="L120" s="245">
        <v>2.1370333333333331</v>
      </c>
      <c r="M120" s="56">
        <f t="shared" si="8"/>
        <v>0.23717058678500982</v>
      </c>
    </row>
    <row r="121" spans="1:13" x14ac:dyDescent="0.2">
      <c r="A121" s="78">
        <f t="shared" si="13"/>
        <v>116</v>
      </c>
      <c r="B121" s="57" t="s">
        <v>614</v>
      </c>
      <c r="C121" s="57">
        <v>450.5</v>
      </c>
      <c r="D121" s="57">
        <v>29.8</v>
      </c>
      <c r="E121" s="57"/>
      <c r="F121" s="57">
        <f t="shared" si="9"/>
        <v>480.3</v>
      </c>
      <c r="G121" s="268">
        <v>239</v>
      </c>
      <c r="H121" s="54">
        <f t="shared" si="10"/>
        <v>7.9666666666666663E-2</v>
      </c>
      <c r="I121" s="54">
        <f t="shared" si="11"/>
        <v>293.17333333333335</v>
      </c>
      <c r="J121" s="54">
        <f t="shared" si="12"/>
        <v>64.498133333333342</v>
      </c>
      <c r="K121" s="54">
        <f t="shared" si="7"/>
        <v>128.11674666666667</v>
      </c>
      <c r="L121" s="245">
        <v>16.745933333333333</v>
      </c>
      <c r="M121" s="56">
        <f t="shared" si="8"/>
        <v>1.0462922062599764</v>
      </c>
    </row>
    <row r="122" spans="1:13" x14ac:dyDescent="0.2">
      <c r="A122" s="78">
        <f t="shared" si="13"/>
        <v>117</v>
      </c>
      <c r="B122" s="57" t="s">
        <v>615</v>
      </c>
      <c r="C122" s="57">
        <v>830.9</v>
      </c>
      <c r="D122" s="57">
        <v>89.8</v>
      </c>
      <c r="E122" s="57"/>
      <c r="F122" s="57">
        <f t="shared" si="9"/>
        <v>920.69999999999993</v>
      </c>
      <c r="G122" s="268">
        <v>212</v>
      </c>
      <c r="H122" s="54">
        <f t="shared" si="10"/>
        <v>7.0666666666666669E-2</v>
      </c>
      <c r="I122" s="54">
        <f t="shared" si="11"/>
        <v>260.05333333333334</v>
      </c>
      <c r="J122" s="54">
        <f t="shared" si="12"/>
        <v>57.211733333333335</v>
      </c>
      <c r="K122" s="54">
        <f t="shared" si="7"/>
        <v>113.64330666666667</v>
      </c>
      <c r="L122" s="245">
        <v>14.854133333333333</v>
      </c>
      <c r="M122" s="56">
        <f t="shared" si="8"/>
        <v>0.48415608413887984</v>
      </c>
    </row>
    <row r="123" spans="1:13" x14ac:dyDescent="0.2">
      <c r="A123" s="78">
        <f t="shared" si="13"/>
        <v>118</v>
      </c>
      <c r="B123" s="57" t="s">
        <v>2120</v>
      </c>
      <c r="C123" s="79">
        <v>549.29999999999995</v>
      </c>
      <c r="D123" s="57">
        <v>73.599999999999994</v>
      </c>
      <c r="E123" s="57"/>
      <c r="F123" s="57">
        <f t="shared" si="9"/>
        <v>622.9</v>
      </c>
      <c r="G123" s="268">
        <v>346</v>
      </c>
      <c r="H123" s="54">
        <f t="shared" si="10"/>
        <v>0.11533333333333333</v>
      </c>
      <c r="I123" s="54">
        <f t="shared" si="11"/>
        <v>424.42666666666668</v>
      </c>
      <c r="J123" s="54">
        <f t="shared" si="12"/>
        <v>93.373866666666672</v>
      </c>
      <c r="K123" s="54">
        <f t="shared" si="7"/>
        <v>185.47445333333334</v>
      </c>
      <c r="L123" s="245">
        <v>24.243066666666664</v>
      </c>
      <c r="M123" s="56">
        <f t="shared" si="8"/>
        <v>1.1679532081125916</v>
      </c>
    </row>
    <row r="124" spans="1:13" x14ac:dyDescent="0.2">
      <c r="A124" s="78">
        <f t="shared" si="13"/>
        <v>119</v>
      </c>
      <c r="B124" s="57" t="s">
        <v>2121</v>
      </c>
      <c r="C124" s="57">
        <v>473.9</v>
      </c>
      <c r="D124" s="57"/>
      <c r="E124" s="57"/>
      <c r="F124" s="57">
        <f t="shared" si="9"/>
        <v>473.9</v>
      </c>
      <c r="G124" s="268">
        <v>153</v>
      </c>
      <c r="H124" s="54">
        <f t="shared" si="10"/>
        <v>5.0999999999999997E-2</v>
      </c>
      <c r="I124" s="54">
        <f t="shared" si="11"/>
        <v>187.67999999999998</v>
      </c>
      <c r="J124" s="54">
        <f t="shared" si="12"/>
        <v>41.289599999999993</v>
      </c>
      <c r="K124" s="54">
        <f t="shared" si="7"/>
        <v>82.016159999999985</v>
      </c>
      <c r="L124" s="245">
        <v>10.7202</v>
      </c>
      <c r="M124" s="56">
        <f t="shared" si="8"/>
        <v>0.67884777379193906</v>
      </c>
    </row>
    <row r="125" spans="1:13" x14ac:dyDescent="0.2">
      <c r="A125" s="78">
        <f t="shared" si="13"/>
        <v>120</v>
      </c>
      <c r="B125" s="57" t="s">
        <v>2122</v>
      </c>
      <c r="C125" s="57">
        <v>696.4</v>
      </c>
      <c r="D125" s="57">
        <v>43.5</v>
      </c>
      <c r="E125" s="57"/>
      <c r="F125" s="57">
        <f t="shared" si="9"/>
        <v>739.9</v>
      </c>
      <c r="G125" s="268">
        <v>193</v>
      </c>
      <c r="H125" s="54">
        <f t="shared" si="10"/>
        <v>6.433333333333334E-2</v>
      </c>
      <c r="I125" s="54">
        <f t="shared" si="11"/>
        <v>236.7466666666667</v>
      </c>
      <c r="J125" s="54">
        <f t="shared" si="12"/>
        <v>52.084266666666672</v>
      </c>
      <c r="K125" s="54">
        <f t="shared" si="7"/>
        <v>103.45829333333334</v>
      </c>
      <c r="L125" s="245">
        <v>13.522866666666669</v>
      </c>
      <c r="M125" s="56">
        <f t="shared" si="8"/>
        <v>0.54846883813127911</v>
      </c>
    </row>
    <row r="126" spans="1:13" x14ac:dyDescent="0.2">
      <c r="A126" s="78">
        <f t="shared" si="13"/>
        <v>121</v>
      </c>
      <c r="B126" s="57" t="s">
        <v>2123</v>
      </c>
      <c r="C126" s="57">
        <v>774.6</v>
      </c>
      <c r="D126" s="57">
        <v>49.5</v>
      </c>
      <c r="E126" s="57"/>
      <c r="F126" s="57">
        <f t="shared" si="9"/>
        <v>824.1</v>
      </c>
      <c r="G126" s="268">
        <v>179</v>
      </c>
      <c r="H126" s="54">
        <f t="shared" si="10"/>
        <v>5.9666666666666666E-2</v>
      </c>
      <c r="I126" s="54">
        <f t="shared" si="11"/>
        <v>219.57333333333332</v>
      </c>
      <c r="J126" s="54">
        <f t="shared" si="12"/>
        <v>48.306133333333328</v>
      </c>
      <c r="K126" s="54">
        <f t="shared" si="7"/>
        <v>95.953546666666668</v>
      </c>
      <c r="L126" s="245">
        <v>12.541933333333333</v>
      </c>
      <c r="M126" s="56">
        <f t="shared" si="8"/>
        <v>0.45671028596853136</v>
      </c>
    </row>
    <row r="127" spans="1:13" x14ac:dyDescent="0.2">
      <c r="A127" s="78">
        <f t="shared" si="13"/>
        <v>122</v>
      </c>
      <c r="B127" s="57" t="s">
        <v>2124</v>
      </c>
      <c r="C127" s="57">
        <v>360</v>
      </c>
      <c r="D127" s="57"/>
      <c r="E127" s="57"/>
      <c r="F127" s="57">
        <f t="shared" si="9"/>
        <v>360</v>
      </c>
      <c r="G127" s="268">
        <v>190</v>
      </c>
      <c r="H127" s="54">
        <f t="shared" si="10"/>
        <v>6.3333333333333339E-2</v>
      </c>
      <c r="I127" s="54">
        <f t="shared" si="11"/>
        <v>233.06666666666669</v>
      </c>
      <c r="J127" s="54">
        <f t="shared" si="12"/>
        <v>51.274666666666675</v>
      </c>
      <c r="K127" s="54">
        <f t="shared" si="7"/>
        <v>101.85013333333335</v>
      </c>
      <c r="L127" s="245">
        <v>13.312666666666669</v>
      </c>
      <c r="M127" s="56">
        <f t="shared" si="8"/>
        <v>1.1097337037037038</v>
      </c>
    </row>
    <row r="128" spans="1:13" x14ac:dyDescent="0.2">
      <c r="A128" s="78">
        <f t="shared" si="13"/>
        <v>123</v>
      </c>
      <c r="B128" s="57" t="s">
        <v>2125</v>
      </c>
      <c r="C128" s="57">
        <v>304.8</v>
      </c>
      <c r="D128" s="57"/>
      <c r="E128" s="57"/>
      <c r="F128" s="57">
        <f t="shared" si="9"/>
        <v>304.8</v>
      </c>
      <c r="G128" s="268">
        <v>112.5</v>
      </c>
      <c r="H128" s="54">
        <f t="shared" si="10"/>
        <v>3.7499999999999999E-2</v>
      </c>
      <c r="I128" s="54">
        <f t="shared" si="11"/>
        <v>138</v>
      </c>
      <c r="J128" s="54">
        <f t="shared" si="12"/>
        <v>30.36</v>
      </c>
      <c r="K128" s="54">
        <f t="shared" si="7"/>
        <v>60.305999999999997</v>
      </c>
      <c r="L128" s="245">
        <v>7.8825000000000003</v>
      </c>
      <c r="M128" s="56">
        <f t="shared" si="8"/>
        <v>0.77607775590551176</v>
      </c>
    </row>
    <row r="129" spans="1:13" x14ac:dyDescent="0.2">
      <c r="A129" s="78">
        <f t="shared" si="13"/>
        <v>124</v>
      </c>
      <c r="B129" s="57" t="s">
        <v>2126</v>
      </c>
      <c r="C129" s="57">
        <v>821.7</v>
      </c>
      <c r="D129" s="57"/>
      <c r="E129" s="57"/>
      <c r="F129" s="57">
        <f t="shared" si="9"/>
        <v>821.7</v>
      </c>
      <c r="G129" s="268">
        <v>274</v>
      </c>
      <c r="H129" s="54">
        <f t="shared" si="10"/>
        <v>9.1333333333333336E-2</v>
      </c>
      <c r="I129" s="54">
        <f t="shared" si="11"/>
        <v>336.10666666666668</v>
      </c>
      <c r="J129" s="54">
        <f t="shared" si="12"/>
        <v>73.943466666666666</v>
      </c>
      <c r="K129" s="54">
        <f t="shared" si="7"/>
        <v>146.87861333333333</v>
      </c>
      <c r="L129" s="245">
        <v>19.198266666666665</v>
      </c>
      <c r="M129" s="56">
        <f t="shared" si="8"/>
        <v>0.70114033507768447</v>
      </c>
    </row>
    <row r="130" spans="1:13" x14ac:dyDescent="0.2">
      <c r="A130" s="78">
        <f t="shared" si="13"/>
        <v>125</v>
      </c>
      <c r="B130" s="57" t="s">
        <v>2127</v>
      </c>
      <c r="C130" s="57">
        <v>834.7</v>
      </c>
      <c r="D130" s="57"/>
      <c r="E130" s="57"/>
      <c r="F130" s="57">
        <f t="shared" si="9"/>
        <v>834.7</v>
      </c>
      <c r="G130" s="268">
        <v>185</v>
      </c>
      <c r="H130" s="54">
        <f t="shared" si="10"/>
        <v>6.1666666666666668E-2</v>
      </c>
      <c r="I130" s="54">
        <f t="shared" si="11"/>
        <v>226.93333333333334</v>
      </c>
      <c r="J130" s="54">
        <f t="shared" si="12"/>
        <v>49.925333333333334</v>
      </c>
      <c r="K130" s="54">
        <f t="shared" si="7"/>
        <v>99.169866666666664</v>
      </c>
      <c r="L130" s="245">
        <v>12.962333333333333</v>
      </c>
      <c r="M130" s="56">
        <f t="shared" si="8"/>
        <v>0.46602475939459287</v>
      </c>
    </row>
    <row r="131" spans="1:13" x14ac:dyDescent="0.2">
      <c r="A131" s="78">
        <f t="shared" si="13"/>
        <v>126</v>
      </c>
      <c r="B131" s="57" t="s">
        <v>2128</v>
      </c>
      <c r="C131" s="57">
        <v>321.8</v>
      </c>
      <c r="D131" s="57"/>
      <c r="E131" s="57"/>
      <c r="F131" s="57">
        <f t="shared" si="9"/>
        <v>321.8</v>
      </c>
      <c r="G131" s="268">
        <v>63.5</v>
      </c>
      <c r="H131" s="54">
        <f t="shared" si="10"/>
        <v>2.1166666666666667E-2</v>
      </c>
      <c r="I131" s="54">
        <f t="shared" si="11"/>
        <v>77.893333333333331</v>
      </c>
      <c r="J131" s="54">
        <f t="shared" si="12"/>
        <v>17.136533333333333</v>
      </c>
      <c r="K131" s="54">
        <f t="shared" si="7"/>
        <v>34.039386666666665</v>
      </c>
      <c r="L131" s="245">
        <v>4.4492333333333338</v>
      </c>
      <c r="M131" s="56">
        <f t="shared" si="8"/>
        <v>0.4149113942407292</v>
      </c>
    </row>
    <row r="132" spans="1:13" x14ac:dyDescent="0.2">
      <c r="A132" s="78">
        <f t="shared" si="13"/>
        <v>127</v>
      </c>
      <c r="B132" s="57" t="s">
        <v>2129</v>
      </c>
      <c r="C132" s="57">
        <v>427</v>
      </c>
      <c r="D132" s="57"/>
      <c r="E132" s="57"/>
      <c r="F132" s="57">
        <f t="shared" si="9"/>
        <v>427</v>
      </c>
      <c r="G132" s="268">
        <v>269</v>
      </c>
      <c r="H132" s="54">
        <f t="shared" si="10"/>
        <v>8.9666666666666672E-2</v>
      </c>
      <c r="I132" s="54">
        <f t="shared" si="11"/>
        <v>329.97333333333336</v>
      </c>
      <c r="J132" s="54">
        <f t="shared" si="12"/>
        <v>72.594133333333346</v>
      </c>
      <c r="K132" s="54">
        <f t="shared" si="7"/>
        <v>144.19834666666668</v>
      </c>
      <c r="L132" s="245">
        <v>18.847933333333334</v>
      </c>
      <c r="M132" s="56">
        <f t="shared" si="8"/>
        <v>1.3246223575331775</v>
      </c>
    </row>
    <row r="133" spans="1:13" x14ac:dyDescent="0.2">
      <c r="A133" s="78">
        <f t="shared" si="13"/>
        <v>128</v>
      </c>
      <c r="B133" s="57" t="s">
        <v>2130</v>
      </c>
      <c r="C133" s="57">
        <v>546.1</v>
      </c>
      <c r="D133" s="57"/>
      <c r="E133" s="57"/>
      <c r="F133" s="57">
        <f t="shared" ref="F133:F315" si="14">C133+D133+E133</f>
        <v>546.1</v>
      </c>
      <c r="G133" s="268">
        <v>223</v>
      </c>
      <c r="H133" s="54">
        <f t="shared" ref="H133:H258" si="15">G133/3000</f>
        <v>7.4333333333333335E-2</v>
      </c>
      <c r="I133" s="54">
        <f t="shared" si="11"/>
        <v>273.54666666666668</v>
      </c>
      <c r="J133" s="54">
        <f t="shared" ref="J133:J194" si="16">I133*0.22</f>
        <v>60.180266666666668</v>
      </c>
      <c r="K133" s="54">
        <f t="shared" si="7"/>
        <v>119.53989333333334</v>
      </c>
      <c r="L133" s="245">
        <v>15.624866666666666</v>
      </c>
      <c r="M133" s="56">
        <f t="shared" si="8"/>
        <v>0.85861873893670271</v>
      </c>
    </row>
    <row r="134" spans="1:13" x14ac:dyDescent="0.2">
      <c r="A134" s="78">
        <f t="shared" si="13"/>
        <v>129</v>
      </c>
      <c r="B134" s="57" t="s">
        <v>2131</v>
      </c>
      <c r="C134" s="57">
        <v>912.32</v>
      </c>
      <c r="D134" s="57">
        <v>50</v>
      </c>
      <c r="E134" s="57"/>
      <c r="F134" s="57">
        <f t="shared" si="14"/>
        <v>962.32</v>
      </c>
      <c r="G134" s="268">
        <v>272</v>
      </c>
      <c r="H134" s="54">
        <f t="shared" si="15"/>
        <v>9.0666666666666673E-2</v>
      </c>
      <c r="I134" s="54">
        <f t="shared" si="11"/>
        <v>333.65333333333336</v>
      </c>
      <c r="J134" s="54">
        <f t="shared" si="16"/>
        <v>73.403733333333335</v>
      </c>
      <c r="K134" s="54">
        <f t="shared" ref="K134:K197" si="17">I134*0.437</f>
        <v>145.80650666666668</v>
      </c>
      <c r="L134" s="245">
        <v>19.058133333333334</v>
      </c>
      <c r="M134" s="56">
        <f t="shared" ref="M134:M197" si="18">(I134+J134+K134+L134)/F134</f>
        <v>0.5943155152825117</v>
      </c>
    </row>
    <row r="135" spans="1:13" x14ac:dyDescent="0.2">
      <c r="A135" s="78">
        <f t="shared" si="13"/>
        <v>130</v>
      </c>
      <c r="B135" s="57" t="s">
        <v>2132</v>
      </c>
      <c r="C135" s="57">
        <v>1925.1</v>
      </c>
      <c r="D135" s="57"/>
      <c r="E135" s="57"/>
      <c r="F135" s="57">
        <f t="shared" si="14"/>
        <v>1925.1</v>
      </c>
      <c r="G135" s="268">
        <v>1035</v>
      </c>
      <c r="H135" s="54">
        <f t="shared" si="15"/>
        <v>0.34499999999999997</v>
      </c>
      <c r="I135" s="54">
        <f t="shared" ref="I135:I198" si="19">H135*3680</f>
        <v>1269.5999999999999</v>
      </c>
      <c r="J135" s="54">
        <f t="shared" si="16"/>
        <v>279.31199999999995</v>
      </c>
      <c r="K135" s="54">
        <f t="shared" si="17"/>
        <v>554.8152</v>
      </c>
      <c r="L135" s="245">
        <v>72.518999999999991</v>
      </c>
      <c r="M135" s="56">
        <f t="shared" si="18"/>
        <v>1.1304587813620071</v>
      </c>
    </row>
    <row r="136" spans="1:13" x14ac:dyDescent="0.2">
      <c r="A136" s="78">
        <f t="shared" ref="A136:A199" si="20">A135+1</f>
        <v>131</v>
      </c>
      <c r="B136" s="57" t="s">
        <v>2133</v>
      </c>
      <c r="C136" s="57">
        <v>770.9</v>
      </c>
      <c r="D136" s="57"/>
      <c r="E136" s="57"/>
      <c r="F136" s="57">
        <f t="shared" si="14"/>
        <v>770.9</v>
      </c>
      <c r="G136" s="268">
        <v>315</v>
      </c>
      <c r="H136" s="54">
        <f t="shared" si="15"/>
        <v>0.105</v>
      </c>
      <c r="I136" s="54">
        <f t="shared" si="19"/>
        <v>386.4</v>
      </c>
      <c r="J136" s="54">
        <f t="shared" si="16"/>
        <v>85.007999999999996</v>
      </c>
      <c r="K136" s="54">
        <f t="shared" si="17"/>
        <v>168.85679999999999</v>
      </c>
      <c r="L136" s="245">
        <v>22.071000000000002</v>
      </c>
      <c r="M136" s="56">
        <f t="shared" si="18"/>
        <v>0.85917213646387336</v>
      </c>
    </row>
    <row r="137" spans="1:13" x14ac:dyDescent="0.2">
      <c r="A137" s="78">
        <f t="shared" si="20"/>
        <v>132</v>
      </c>
      <c r="B137" s="57" t="s">
        <v>2134</v>
      </c>
      <c r="C137" s="57">
        <v>1461.8</v>
      </c>
      <c r="D137" s="57">
        <v>44.9</v>
      </c>
      <c r="E137" s="57"/>
      <c r="F137" s="57">
        <f t="shared" si="14"/>
        <v>1506.7</v>
      </c>
      <c r="G137" s="268">
        <v>170</v>
      </c>
      <c r="H137" s="54">
        <f t="shared" si="15"/>
        <v>5.6666666666666664E-2</v>
      </c>
      <c r="I137" s="54">
        <f t="shared" si="19"/>
        <v>208.53333333333333</v>
      </c>
      <c r="J137" s="54">
        <f t="shared" si="16"/>
        <v>45.877333333333333</v>
      </c>
      <c r="K137" s="54">
        <f t="shared" si="17"/>
        <v>91.12906666666666</v>
      </c>
      <c r="L137" s="245">
        <v>11.911333333333332</v>
      </c>
      <c r="M137" s="56">
        <f t="shared" si="18"/>
        <v>0.23724103449038736</v>
      </c>
    </row>
    <row r="138" spans="1:13" x14ac:dyDescent="0.2">
      <c r="A138" s="78">
        <f t="shared" si="20"/>
        <v>133</v>
      </c>
      <c r="B138" s="57" t="s">
        <v>2135</v>
      </c>
      <c r="C138" s="57">
        <v>583.6</v>
      </c>
      <c r="D138" s="57"/>
      <c r="E138" s="57"/>
      <c r="F138" s="57">
        <f t="shared" si="14"/>
        <v>583.6</v>
      </c>
      <c r="G138" s="268">
        <v>112</v>
      </c>
      <c r="H138" s="54">
        <f t="shared" si="15"/>
        <v>3.7333333333333336E-2</v>
      </c>
      <c r="I138" s="54">
        <f t="shared" si="19"/>
        <v>137.38666666666668</v>
      </c>
      <c r="J138" s="54">
        <f t="shared" si="16"/>
        <v>30.22506666666667</v>
      </c>
      <c r="K138" s="54">
        <f t="shared" si="17"/>
        <v>60.037973333333341</v>
      </c>
      <c r="L138" s="245">
        <v>7.8474666666666675</v>
      </c>
      <c r="M138" s="56">
        <f t="shared" si="18"/>
        <v>0.40352497144162675</v>
      </c>
    </row>
    <row r="139" spans="1:13" x14ac:dyDescent="0.2">
      <c r="A139" s="78">
        <f t="shared" si="20"/>
        <v>134</v>
      </c>
      <c r="B139" s="57" t="s">
        <v>2136</v>
      </c>
      <c r="C139" s="57">
        <v>399.2</v>
      </c>
      <c r="D139" s="57"/>
      <c r="E139" s="57"/>
      <c r="F139" s="57">
        <f t="shared" si="14"/>
        <v>399.2</v>
      </c>
      <c r="G139" s="268">
        <v>39</v>
      </c>
      <c r="H139" s="54">
        <f t="shared" si="15"/>
        <v>1.2999999999999999E-2</v>
      </c>
      <c r="I139" s="54">
        <f t="shared" si="19"/>
        <v>47.839999999999996</v>
      </c>
      <c r="J139" s="54">
        <f t="shared" si="16"/>
        <v>10.524799999999999</v>
      </c>
      <c r="K139" s="54">
        <f t="shared" si="17"/>
        <v>20.906079999999999</v>
      </c>
      <c r="L139" s="245">
        <v>2.7326000000000001</v>
      </c>
      <c r="M139" s="56">
        <f t="shared" si="18"/>
        <v>0.2054195390781563</v>
      </c>
    </row>
    <row r="140" spans="1:13" x14ac:dyDescent="0.2">
      <c r="A140" s="78">
        <f t="shared" si="20"/>
        <v>135</v>
      </c>
      <c r="B140" s="57" t="s">
        <v>2137</v>
      </c>
      <c r="C140" s="57">
        <v>408.5</v>
      </c>
      <c r="D140" s="57"/>
      <c r="E140" s="57">
        <v>16.100000000000001</v>
      </c>
      <c r="F140" s="57">
        <f t="shared" si="14"/>
        <v>424.6</v>
      </c>
      <c r="G140" s="268">
        <v>50</v>
      </c>
      <c r="H140" s="54">
        <f t="shared" si="15"/>
        <v>1.6666666666666666E-2</v>
      </c>
      <c r="I140" s="54">
        <f t="shared" si="19"/>
        <v>61.333333333333336</v>
      </c>
      <c r="J140" s="54">
        <f t="shared" si="16"/>
        <v>13.493333333333334</v>
      </c>
      <c r="K140" s="54">
        <f t="shared" si="17"/>
        <v>26.802666666666667</v>
      </c>
      <c r="L140" s="245">
        <v>3.5033333333333334</v>
      </c>
      <c r="M140" s="56">
        <f t="shared" si="18"/>
        <v>0.24760401946930444</v>
      </c>
    </row>
    <row r="141" spans="1:13" x14ac:dyDescent="0.2">
      <c r="A141" s="78">
        <f t="shared" si="20"/>
        <v>136</v>
      </c>
      <c r="B141" s="57" t="s">
        <v>2138</v>
      </c>
      <c r="C141" s="57">
        <v>744</v>
      </c>
      <c r="D141" s="57"/>
      <c r="E141" s="57">
        <v>108.9</v>
      </c>
      <c r="F141" s="57">
        <f t="shared" si="14"/>
        <v>852.9</v>
      </c>
      <c r="G141" s="268">
        <v>73</v>
      </c>
      <c r="H141" s="54">
        <f t="shared" si="15"/>
        <v>2.4333333333333332E-2</v>
      </c>
      <c r="I141" s="54">
        <f t="shared" si="19"/>
        <v>89.546666666666667</v>
      </c>
      <c r="J141" s="54">
        <f t="shared" si="16"/>
        <v>19.700266666666668</v>
      </c>
      <c r="K141" s="54">
        <f t="shared" si="17"/>
        <v>39.131893333333331</v>
      </c>
      <c r="L141" s="245">
        <v>5.114866666666666</v>
      </c>
      <c r="M141" s="56">
        <f t="shared" si="18"/>
        <v>0.17996681127134875</v>
      </c>
    </row>
    <row r="142" spans="1:13" x14ac:dyDescent="0.2">
      <c r="A142" s="78">
        <f t="shared" si="20"/>
        <v>137</v>
      </c>
      <c r="B142" s="57" t="s">
        <v>2139</v>
      </c>
      <c r="C142" s="57">
        <v>226.1</v>
      </c>
      <c r="D142" s="57"/>
      <c r="E142" s="57"/>
      <c r="F142" s="57">
        <f t="shared" si="14"/>
        <v>226.1</v>
      </c>
      <c r="G142" s="268">
        <v>194.5</v>
      </c>
      <c r="H142" s="54">
        <f t="shared" si="15"/>
        <v>6.483333333333334E-2</v>
      </c>
      <c r="I142" s="54">
        <f t="shared" si="19"/>
        <v>238.5866666666667</v>
      </c>
      <c r="J142" s="54">
        <f t="shared" si="16"/>
        <v>52.489066666666673</v>
      </c>
      <c r="K142" s="54">
        <f t="shared" si="17"/>
        <v>104.26237333333334</v>
      </c>
      <c r="L142" s="245">
        <v>13.627966666666669</v>
      </c>
      <c r="M142" s="56">
        <f t="shared" si="18"/>
        <v>1.8087840483561848</v>
      </c>
    </row>
    <row r="143" spans="1:13" x14ac:dyDescent="0.2">
      <c r="A143" s="78">
        <f t="shared" si="20"/>
        <v>138</v>
      </c>
      <c r="B143" s="57" t="s">
        <v>2140</v>
      </c>
      <c r="C143" s="57">
        <v>481.6</v>
      </c>
      <c r="D143" s="57">
        <v>222</v>
      </c>
      <c r="E143" s="57"/>
      <c r="F143" s="57">
        <f t="shared" si="14"/>
        <v>703.6</v>
      </c>
      <c r="G143" s="268">
        <v>142.5</v>
      </c>
      <c r="H143" s="54">
        <f t="shared" si="15"/>
        <v>4.7500000000000001E-2</v>
      </c>
      <c r="I143" s="54">
        <f t="shared" si="19"/>
        <v>174.8</v>
      </c>
      <c r="J143" s="54">
        <f t="shared" si="16"/>
        <v>38.456000000000003</v>
      </c>
      <c r="K143" s="54">
        <f t="shared" si="17"/>
        <v>76.387600000000006</v>
      </c>
      <c r="L143" s="245">
        <v>9.9844999999999988</v>
      </c>
      <c r="M143" s="56">
        <f t="shared" si="18"/>
        <v>0.42585005685048333</v>
      </c>
    </row>
    <row r="144" spans="1:13" x14ac:dyDescent="0.2">
      <c r="A144" s="78">
        <f t="shared" si="20"/>
        <v>139</v>
      </c>
      <c r="B144" s="57" t="s">
        <v>2141</v>
      </c>
      <c r="C144" s="57">
        <v>280.5</v>
      </c>
      <c r="D144" s="57">
        <v>98.9</v>
      </c>
      <c r="E144" s="57"/>
      <c r="F144" s="57">
        <f t="shared" si="14"/>
        <v>379.4</v>
      </c>
      <c r="G144" s="268">
        <v>145</v>
      </c>
      <c r="H144" s="54">
        <f t="shared" si="15"/>
        <v>4.8333333333333332E-2</v>
      </c>
      <c r="I144" s="54">
        <f t="shared" si="19"/>
        <v>177.86666666666667</v>
      </c>
      <c r="J144" s="54">
        <f t="shared" si="16"/>
        <v>39.13066666666667</v>
      </c>
      <c r="K144" s="54">
        <f t="shared" si="17"/>
        <v>77.727733333333333</v>
      </c>
      <c r="L144" s="245">
        <v>10.159666666666666</v>
      </c>
      <c r="M144" s="56">
        <f t="shared" si="18"/>
        <v>0.80359708311368838</v>
      </c>
    </row>
    <row r="145" spans="1:13" x14ac:dyDescent="0.2">
      <c r="A145" s="78">
        <f t="shared" si="20"/>
        <v>140</v>
      </c>
      <c r="B145" s="57" t="s">
        <v>2142</v>
      </c>
      <c r="C145" s="57">
        <v>206.6</v>
      </c>
      <c r="D145" s="57"/>
      <c r="E145" s="57">
        <v>28</v>
      </c>
      <c r="F145" s="57">
        <f t="shared" si="14"/>
        <v>234.6</v>
      </c>
      <c r="G145" s="268">
        <v>176.5</v>
      </c>
      <c r="H145" s="54">
        <f t="shared" si="15"/>
        <v>5.8833333333333335E-2</v>
      </c>
      <c r="I145" s="54">
        <f t="shared" si="19"/>
        <v>216.50666666666666</v>
      </c>
      <c r="J145" s="54">
        <f t="shared" si="16"/>
        <v>47.631466666666668</v>
      </c>
      <c r="K145" s="54">
        <f t="shared" si="17"/>
        <v>94.613413333333327</v>
      </c>
      <c r="L145" s="245">
        <v>12.366766666666667</v>
      </c>
      <c r="M145" s="56">
        <f t="shared" si="18"/>
        <v>1.5819194941744812</v>
      </c>
    </row>
    <row r="146" spans="1:13" x14ac:dyDescent="0.2">
      <c r="A146" s="78">
        <f t="shared" si="20"/>
        <v>141</v>
      </c>
      <c r="B146" s="57" t="s">
        <v>2143</v>
      </c>
      <c r="C146" s="57">
        <v>230.6</v>
      </c>
      <c r="D146" s="57"/>
      <c r="E146" s="57"/>
      <c r="F146" s="57">
        <f t="shared" si="14"/>
        <v>230.6</v>
      </c>
      <c r="G146" s="268">
        <v>130</v>
      </c>
      <c r="H146" s="54">
        <f t="shared" si="15"/>
        <v>4.3333333333333335E-2</v>
      </c>
      <c r="I146" s="54">
        <f t="shared" si="19"/>
        <v>159.46666666666667</v>
      </c>
      <c r="J146" s="54">
        <f t="shared" si="16"/>
        <v>35.082666666666668</v>
      </c>
      <c r="K146" s="54">
        <f t="shared" si="17"/>
        <v>69.686933333333329</v>
      </c>
      <c r="L146" s="245">
        <v>9.108666666666668</v>
      </c>
      <c r="M146" s="56">
        <f t="shared" si="18"/>
        <v>1.185363978028332</v>
      </c>
    </row>
    <row r="147" spans="1:13" x14ac:dyDescent="0.2">
      <c r="A147" s="78">
        <f t="shared" si="20"/>
        <v>142</v>
      </c>
      <c r="B147" s="57" t="s">
        <v>2144</v>
      </c>
      <c r="C147" s="57">
        <v>305.60000000000002</v>
      </c>
      <c r="D147" s="57"/>
      <c r="E147" s="57">
        <v>165.3</v>
      </c>
      <c r="F147" s="57">
        <f t="shared" si="14"/>
        <v>470.90000000000003</v>
      </c>
      <c r="G147" s="268">
        <v>145</v>
      </c>
      <c r="H147" s="54">
        <f t="shared" si="15"/>
        <v>4.8333333333333332E-2</v>
      </c>
      <c r="I147" s="54">
        <f t="shared" si="19"/>
        <v>177.86666666666667</v>
      </c>
      <c r="J147" s="54">
        <f t="shared" si="16"/>
        <v>39.13066666666667</v>
      </c>
      <c r="K147" s="54">
        <f t="shared" si="17"/>
        <v>77.727733333333333</v>
      </c>
      <c r="L147" s="245">
        <v>10.159666666666666</v>
      </c>
      <c r="M147" s="56">
        <f t="shared" si="18"/>
        <v>0.64745112196503152</v>
      </c>
    </row>
    <row r="148" spans="1:13" x14ac:dyDescent="0.2">
      <c r="A148" s="78">
        <f t="shared" si="20"/>
        <v>143</v>
      </c>
      <c r="B148" s="57" t="s">
        <v>2145</v>
      </c>
      <c r="C148" s="80">
        <v>2174.8000000000002</v>
      </c>
      <c r="D148" s="57"/>
      <c r="E148" s="57">
        <v>163.69999999999999</v>
      </c>
      <c r="F148" s="57">
        <f t="shared" si="14"/>
        <v>2338.5</v>
      </c>
      <c r="G148" s="267">
        <v>247</v>
      </c>
      <c r="H148" s="54">
        <f t="shared" si="15"/>
        <v>8.2333333333333328E-2</v>
      </c>
      <c r="I148" s="54">
        <f t="shared" si="19"/>
        <v>302.98666666666662</v>
      </c>
      <c r="J148" s="54">
        <f t="shared" si="16"/>
        <v>66.657066666666651</v>
      </c>
      <c r="K148" s="54">
        <f t="shared" si="17"/>
        <v>132.40517333333332</v>
      </c>
      <c r="L148" s="245">
        <v>17.306466666666665</v>
      </c>
      <c r="M148" s="56">
        <f t="shared" si="18"/>
        <v>0.22208910555199202</v>
      </c>
    </row>
    <row r="149" spans="1:13" x14ac:dyDescent="0.2">
      <c r="A149" s="78">
        <f t="shared" si="20"/>
        <v>144</v>
      </c>
      <c r="B149" s="57" t="s">
        <v>2146</v>
      </c>
      <c r="C149" s="80">
        <v>308.60000000000002</v>
      </c>
      <c r="D149" s="57"/>
      <c r="E149" s="57"/>
      <c r="F149" s="57">
        <f t="shared" si="14"/>
        <v>308.60000000000002</v>
      </c>
      <c r="G149" s="267">
        <v>194.5</v>
      </c>
      <c r="H149" s="54">
        <f t="shared" si="15"/>
        <v>6.483333333333334E-2</v>
      </c>
      <c r="I149" s="54">
        <f t="shared" si="19"/>
        <v>238.5866666666667</v>
      </c>
      <c r="J149" s="54">
        <f t="shared" si="16"/>
        <v>52.489066666666673</v>
      </c>
      <c r="K149" s="54">
        <f t="shared" si="17"/>
        <v>104.26237333333334</v>
      </c>
      <c r="L149" s="245">
        <v>13.627966666666669</v>
      </c>
      <c r="M149" s="56">
        <f t="shared" si="18"/>
        <v>1.3252303089220134</v>
      </c>
    </row>
    <row r="150" spans="1:13" x14ac:dyDescent="0.2">
      <c r="A150" s="78">
        <f t="shared" si="20"/>
        <v>145</v>
      </c>
      <c r="B150" s="57" t="s">
        <v>2147</v>
      </c>
      <c r="C150" s="57">
        <v>441.9</v>
      </c>
      <c r="D150" s="57"/>
      <c r="E150" s="57"/>
      <c r="F150" s="57">
        <f t="shared" si="14"/>
        <v>441.9</v>
      </c>
      <c r="G150" s="267">
        <v>213.5</v>
      </c>
      <c r="H150" s="54">
        <f t="shared" si="15"/>
        <v>7.116666666666667E-2</v>
      </c>
      <c r="I150" s="54">
        <f t="shared" si="19"/>
        <v>261.89333333333332</v>
      </c>
      <c r="J150" s="54">
        <f t="shared" si="16"/>
        <v>57.616533333333329</v>
      </c>
      <c r="K150" s="54">
        <f t="shared" si="17"/>
        <v>114.44738666666666</v>
      </c>
      <c r="L150" s="245">
        <v>14.959233333333334</v>
      </c>
      <c r="M150" s="56">
        <f t="shared" si="18"/>
        <v>1.015877996530135</v>
      </c>
    </row>
    <row r="151" spans="1:13" x14ac:dyDescent="0.2">
      <c r="A151" s="78">
        <f t="shared" si="20"/>
        <v>146</v>
      </c>
      <c r="B151" s="57" t="s">
        <v>2148</v>
      </c>
      <c r="C151" s="57">
        <v>358</v>
      </c>
      <c r="D151" s="57"/>
      <c r="E151" s="57"/>
      <c r="F151" s="57">
        <f t="shared" si="14"/>
        <v>358</v>
      </c>
      <c r="G151" s="267">
        <v>26.5</v>
      </c>
      <c r="H151" s="54">
        <f t="shared" si="15"/>
        <v>8.8333333333333337E-3</v>
      </c>
      <c r="I151" s="54">
        <f t="shared" si="19"/>
        <v>32.506666666666668</v>
      </c>
      <c r="J151" s="54">
        <f t="shared" si="16"/>
        <v>7.1514666666666669</v>
      </c>
      <c r="K151" s="54">
        <f t="shared" si="17"/>
        <v>14.205413333333334</v>
      </c>
      <c r="L151" s="245">
        <v>1.8567666666666667</v>
      </c>
      <c r="M151" s="56">
        <f t="shared" si="18"/>
        <v>0.15564333333333333</v>
      </c>
    </row>
    <row r="152" spans="1:13" x14ac:dyDescent="0.2">
      <c r="A152" s="78">
        <f t="shared" si="20"/>
        <v>147</v>
      </c>
      <c r="B152" s="57" t="s">
        <v>2149</v>
      </c>
      <c r="C152" s="57">
        <v>438.7</v>
      </c>
      <c r="D152" s="57"/>
      <c r="E152" s="57"/>
      <c r="F152" s="57">
        <f t="shared" si="14"/>
        <v>438.7</v>
      </c>
      <c r="G152" s="267">
        <v>69</v>
      </c>
      <c r="H152" s="54">
        <f t="shared" si="15"/>
        <v>2.3E-2</v>
      </c>
      <c r="I152" s="54">
        <f t="shared" si="19"/>
        <v>84.64</v>
      </c>
      <c r="J152" s="54">
        <f t="shared" si="16"/>
        <v>18.620799999999999</v>
      </c>
      <c r="K152" s="54">
        <f t="shared" si="17"/>
        <v>36.987679999999997</v>
      </c>
      <c r="L152" s="245">
        <v>4.8346</v>
      </c>
      <c r="M152" s="56">
        <f t="shared" si="18"/>
        <v>0.33071137451561433</v>
      </c>
    </row>
    <row r="153" spans="1:13" x14ac:dyDescent="0.2">
      <c r="A153" s="78">
        <f t="shared" si="20"/>
        <v>148</v>
      </c>
      <c r="B153" s="57" t="s">
        <v>2150</v>
      </c>
      <c r="C153" s="57">
        <v>378.9</v>
      </c>
      <c r="D153" s="57"/>
      <c r="E153" s="57"/>
      <c r="F153" s="57">
        <f t="shared" si="14"/>
        <v>378.9</v>
      </c>
      <c r="G153" s="267">
        <v>78</v>
      </c>
      <c r="H153" s="54">
        <f t="shared" si="15"/>
        <v>2.5999999999999999E-2</v>
      </c>
      <c r="I153" s="54">
        <f t="shared" si="19"/>
        <v>95.679999999999993</v>
      </c>
      <c r="J153" s="54">
        <f t="shared" si="16"/>
        <v>21.049599999999998</v>
      </c>
      <c r="K153" s="54">
        <f t="shared" si="17"/>
        <v>41.812159999999999</v>
      </c>
      <c r="L153" s="245">
        <v>5.4652000000000003</v>
      </c>
      <c r="M153" s="56">
        <f t="shared" si="18"/>
        <v>0.43285025072578515</v>
      </c>
    </row>
    <row r="154" spans="1:13" x14ac:dyDescent="0.2">
      <c r="A154" s="78">
        <f t="shared" si="20"/>
        <v>149</v>
      </c>
      <c r="B154" s="57" t="s">
        <v>2151</v>
      </c>
      <c r="C154" s="57">
        <v>243.9</v>
      </c>
      <c r="D154" s="57">
        <v>16.2</v>
      </c>
      <c r="E154" s="57">
        <v>35.6</v>
      </c>
      <c r="F154" s="57">
        <f t="shared" si="14"/>
        <v>295.70000000000005</v>
      </c>
      <c r="G154" s="267">
        <v>15.5</v>
      </c>
      <c r="H154" s="54">
        <f t="shared" si="15"/>
        <v>5.1666666666666666E-3</v>
      </c>
      <c r="I154" s="54">
        <f t="shared" si="19"/>
        <v>19.013333333333332</v>
      </c>
      <c r="J154" s="54">
        <f t="shared" si="16"/>
        <v>4.1829333333333327</v>
      </c>
      <c r="K154" s="54">
        <f t="shared" si="17"/>
        <v>8.3088266666666666</v>
      </c>
      <c r="L154" s="245">
        <v>1.0860333333333334</v>
      </c>
      <c r="M154" s="56">
        <f t="shared" si="18"/>
        <v>0.11021686393867658</v>
      </c>
    </row>
    <row r="155" spans="1:13" x14ac:dyDescent="0.2">
      <c r="A155" s="78">
        <f t="shared" si="20"/>
        <v>150</v>
      </c>
      <c r="B155" s="57" t="s">
        <v>2152</v>
      </c>
      <c r="C155" s="57">
        <v>699.2</v>
      </c>
      <c r="D155" s="57"/>
      <c r="E155" s="57"/>
      <c r="F155" s="57">
        <f t="shared" si="14"/>
        <v>699.2</v>
      </c>
      <c r="G155" s="267">
        <v>64</v>
      </c>
      <c r="H155" s="54">
        <f t="shared" si="15"/>
        <v>2.1333333333333333E-2</v>
      </c>
      <c r="I155" s="54">
        <f t="shared" si="19"/>
        <v>78.506666666666661</v>
      </c>
      <c r="J155" s="54">
        <f t="shared" si="16"/>
        <v>17.271466666666665</v>
      </c>
      <c r="K155" s="54">
        <f t="shared" si="17"/>
        <v>34.307413333333329</v>
      </c>
      <c r="L155" s="245">
        <v>4.4842666666666666</v>
      </c>
      <c r="M155" s="56">
        <f t="shared" si="18"/>
        <v>0.1924625476735316</v>
      </c>
    </row>
    <row r="156" spans="1:13" x14ac:dyDescent="0.2">
      <c r="A156" s="78">
        <f t="shared" si="20"/>
        <v>151</v>
      </c>
      <c r="B156" s="57" t="s">
        <v>2153</v>
      </c>
      <c r="C156" s="57">
        <v>765.5</v>
      </c>
      <c r="D156" s="57"/>
      <c r="E156" s="57"/>
      <c r="F156" s="57">
        <f t="shared" si="14"/>
        <v>765.5</v>
      </c>
      <c r="G156" s="267">
        <v>174</v>
      </c>
      <c r="H156" s="54">
        <f t="shared" si="15"/>
        <v>5.8000000000000003E-2</v>
      </c>
      <c r="I156" s="54">
        <f t="shared" si="19"/>
        <v>213.44</v>
      </c>
      <c r="J156" s="54">
        <f t="shared" si="16"/>
        <v>46.956800000000001</v>
      </c>
      <c r="K156" s="54">
        <f t="shared" si="17"/>
        <v>93.27328</v>
      </c>
      <c r="L156" s="245">
        <v>12.191600000000001</v>
      </c>
      <c r="M156" s="56">
        <f t="shared" si="18"/>
        <v>0.47793818419333767</v>
      </c>
    </row>
    <row r="157" spans="1:13" x14ac:dyDescent="0.2">
      <c r="A157" s="78">
        <f t="shared" si="20"/>
        <v>152</v>
      </c>
      <c r="B157" s="57" t="s">
        <v>2154</v>
      </c>
      <c r="C157" s="57">
        <v>774.85</v>
      </c>
      <c r="D157" s="57">
        <v>31.4</v>
      </c>
      <c r="E157" s="57"/>
      <c r="F157" s="57">
        <f t="shared" si="14"/>
        <v>806.25</v>
      </c>
      <c r="G157" s="267">
        <v>138</v>
      </c>
      <c r="H157" s="54">
        <f t="shared" si="15"/>
        <v>4.5999999999999999E-2</v>
      </c>
      <c r="I157" s="54">
        <f t="shared" si="19"/>
        <v>169.28</v>
      </c>
      <c r="J157" s="54">
        <f t="shared" si="16"/>
        <v>37.241599999999998</v>
      </c>
      <c r="K157" s="54">
        <f t="shared" si="17"/>
        <v>73.975359999999995</v>
      </c>
      <c r="L157" s="245">
        <v>9.6692</v>
      </c>
      <c r="M157" s="56">
        <f t="shared" si="18"/>
        <v>0.35989601240310076</v>
      </c>
    </row>
    <row r="158" spans="1:13" x14ac:dyDescent="0.2">
      <c r="A158" s="78">
        <f t="shared" si="20"/>
        <v>153</v>
      </c>
      <c r="B158" s="57" t="s">
        <v>2155</v>
      </c>
      <c r="C158" s="57">
        <v>506.14</v>
      </c>
      <c r="D158" s="57">
        <v>17.100000000000001</v>
      </c>
      <c r="E158" s="57"/>
      <c r="F158" s="57">
        <f t="shared" si="14"/>
        <v>523.24</v>
      </c>
      <c r="G158" s="267">
        <v>221</v>
      </c>
      <c r="H158" s="54">
        <f t="shared" si="15"/>
        <v>7.3666666666666672E-2</v>
      </c>
      <c r="I158" s="54">
        <f t="shared" si="19"/>
        <v>271.09333333333336</v>
      </c>
      <c r="J158" s="54">
        <f t="shared" si="16"/>
        <v>59.640533333333337</v>
      </c>
      <c r="K158" s="54">
        <f t="shared" si="17"/>
        <v>118.46778666666668</v>
      </c>
      <c r="L158" s="245">
        <v>15.484733333333335</v>
      </c>
      <c r="M158" s="56">
        <f t="shared" si="18"/>
        <v>0.88809415691970561</v>
      </c>
    </row>
    <row r="159" spans="1:13" x14ac:dyDescent="0.2">
      <c r="A159" s="78">
        <f t="shared" si="20"/>
        <v>154</v>
      </c>
      <c r="B159" s="57" t="s">
        <v>2156</v>
      </c>
      <c r="C159" s="57">
        <v>574.20000000000005</v>
      </c>
      <c r="D159" s="57"/>
      <c r="E159" s="57"/>
      <c r="F159" s="57">
        <f t="shared" si="14"/>
        <v>574.20000000000005</v>
      </c>
      <c r="G159" s="267">
        <v>148</v>
      </c>
      <c r="H159" s="54">
        <f t="shared" si="15"/>
        <v>4.9333333333333333E-2</v>
      </c>
      <c r="I159" s="54">
        <f t="shared" si="19"/>
        <v>181.54666666666665</v>
      </c>
      <c r="J159" s="54">
        <f t="shared" si="16"/>
        <v>39.940266666666666</v>
      </c>
      <c r="K159" s="54">
        <f t="shared" si="17"/>
        <v>79.335893333333331</v>
      </c>
      <c r="L159" s="245">
        <v>10.369866666666667</v>
      </c>
      <c r="M159" s="56">
        <f t="shared" si="18"/>
        <v>0.54195871357250658</v>
      </c>
    </row>
    <row r="160" spans="1:13" x14ac:dyDescent="0.2">
      <c r="A160" s="78">
        <f t="shared" si="20"/>
        <v>155</v>
      </c>
      <c r="B160" s="57" t="s">
        <v>2157</v>
      </c>
      <c r="C160" s="57">
        <v>265.10000000000002</v>
      </c>
      <c r="D160" s="57"/>
      <c r="E160" s="57"/>
      <c r="F160" s="57">
        <f t="shared" si="14"/>
        <v>265.10000000000002</v>
      </c>
      <c r="G160" s="267">
        <v>121.5</v>
      </c>
      <c r="H160" s="54">
        <f t="shared" si="15"/>
        <v>4.0500000000000001E-2</v>
      </c>
      <c r="I160" s="54">
        <f t="shared" si="19"/>
        <v>149.04</v>
      </c>
      <c r="J160" s="54">
        <f t="shared" si="16"/>
        <v>32.788800000000002</v>
      </c>
      <c r="K160" s="54">
        <f t="shared" si="17"/>
        <v>65.130479999999991</v>
      </c>
      <c r="L160" s="245">
        <v>8.5130999999999997</v>
      </c>
      <c r="M160" s="56">
        <f t="shared" si="18"/>
        <v>0.9636830629950961</v>
      </c>
    </row>
    <row r="161" spans="1:13" x14ac:dyDescent="0.2">
      <c r="A161" s="78">
        <f t="shared" si="20"/>
        <v>156</v>
      </c>
      <c r="B161" s="57" t="s">
        <v>2158</v>
      </c>
      <c r="C161" s="57">
        <v>733.7</v>
      </c>
      <c r="D161" s="57"/>
      <c r="E161" s="57"/>
      <c r="F161" s="57">
        <f t="shared" si="14"/>
        <v>733.7</v>
      </c>
      <c r="G161" s="267">
        <v>185</v>
      </c>
      <c r="H161" s="54">
        <f t="shared" si="15"/>
        <v>6.1666666666666668E-2</v>
      </c>
      <c r="I161" s="54">
        <f t="shared" si="19"/>
        <v>226.93333333333334</v>
      </c>
      <c r="J161" s="54">
        <f t="shared" si="16"/>
        <v>49.925333333333334</v>
      </c>
      <c r="K161" s="54">
        <f t="shared" si="17"/>
        <v>99.169866666666664</v>
      </c>
      <c r="L161" s="245">
        <v>12.962333333333333</v>
      </c>
      <c r="M161" s="56">
        <f t="shared" si="18"/>
        <v>0.53017700240788701</v>
      </c>
    </row>
    <row r="162" spans="1:13" x14ac:dyDescent="0.2">
      <c r="A162" s="78">
        <f t="shared" si="20"/>
        <v>157</v>
      </c>
      <c r="B162" s="57" t="s">
        <v>2159</v>
      </c>
      <c r="C162" s="57">
        <v>560.1</v>
      </c>
      <c r="D162" s="57"/>
      <c r="E162" s="57"/>
      <c r="F162" s="57">
        <f t="shared" si="14"/>
        <v>560.1</v>
      </c>
      <c r="G162" s="267">
        <v>195</v>
      </c>
      <c r="H162" s="54">
        <f t="shared" si="15"/>
        <v>6.5000000000000002E-2</v>
      </c>
      <c r="I162" s="54">
        <f t="shared" si="19"/>
        <v>239.20000000000002</v>
      </c>
      <c r="J162" s="54">
        <f t="shared" si="16"/>
        <v>52.624000000000002</v>
      </c>
      <c r="K162" s="54">
        <f t="shared" si="17"/>
        <v>104.53040000000001</v>
      </c>
      <c r="L162" s="245">
        <v>13.663</v>
      </c>
      <c r="M162" s="56">
        <f t="shared" si="18"/>
        <v>0.73204320657025534</v>
      </c>
    </row>
    <row r="163" spans="1:13" x14ac:dyDescent="0.2">
      <c r="A163" s="78">
        <f t="shared" si="20"/>
        <v>158</v>
      </c>
      <c r="B163" s="57" t="s">
        <v>2160</v>
      </c>
      <c r="C163" s="57">
        <v>635.20000000000005</v>
      </c>
      <c r="D163" s="57">
        <v>38.700000000000003</v>
      </c>
      <c r="E163" s="57"/>
      <c r="F163" s="57">
        <f t="shared" si="14"/>
        <v>673.90000000000009</v>
      </c>
      <c r="G163" s="267">
        <v>302</v>
      </c>
      <c r="H163" s="54">
        <f t="shared" si="15"/>
        <v>0.10066666666666667</v>
      </c>
      <c r="I163" s="54">
        <f t="shared" si="19"/>
        <v>370.45333333333332</v>
      </c>
      <c r="J163" s="54">
        <f t="shared" si="16"/>
        <v>81.499733333333324</v>
      </c>
      <c r="K163" s="54">
        <f t="shared" si="17"/>
        <v>161.88810666666666</v>
      </c>
      <c r="L163" s="245">
        <v>21.160133333333334</v>
      </c>
      <c r="M163" s="56">
        <f t="shared" si="18"/>
        <v>0.94227824108423575</v>
      </c>
    </row>
    <row r="164" spans="1:13" x14ac:dyDescent="0.2">
      <c r="A164" s="78">
        <f t="shared" si="20"/>
        <v>159</v>
      </c>
      <c r="B164" s="57" t="s">
        <v>2161</v>
      </c>
      <c r="C164" s="57">
        <v>485.6</v>
      </c>
      <c r="D164" s="57"/>
      <c r="E164" s="57"/>
      <c r="F164" s="57">
        <f t="shared" si="14"/>
        <v>485.6</v>
      </c>
      <c r="G164" s="267">
        <v>157</v>
      </c>
      <c r="H164" s="54">
        <f t="shared" si="15"/>
        <v>5.2333333333333336E-2</v>
      </c>
      <c r="I164" s="54">
        <f t="shared" si="19"/>
        <v>192.58666666666667</v>
      </c>
      <c r="J164" s="54">
        <f t="shared" si="16"/>
        <v>42.369066666666669</v>
      </c>
      <c r="K164" s="54">
        <f t="shared" si="17"/>
        <v>84.160373333333339</v>
      </c>
      <c r="L164" s="245">
        <v>11.000466666666666</v>
      </c>
      <c r="M164" s="56">
        <f t="shared" si="18"/>
        <v>0.67981172432729264</v>
      </c>
    </row>
    <row r="165" spans="1:13" x14ac:dyDescent="0.2">
      <c r="A165" s="78">
        <f t="shared" si="20"/>
        <v>160</v>
      </c>
      <c r="B165" s="57" t="s">
        <v>2162</v>
      </c>
      <c r="C165" s="57">
        <v>464.9</v>
      </c>
      <c r="D165" s="57"/>
      <c r="E165" s="57"/>
      <c r="F165" s="57">
        <f t="shared" si="14"/>
        <v>464.9</v>
      </c>
      <c r="G165" s="267">
        <v>142</v>
      </c>
      <c r="H165" s="54">
        <f t="shared" si="15"/>
        <v>4.7333333333333331E-2</v>
      </c>
      <c r="I165" s="54">
        <f t="shared" si="19"/>
        <v>174.18666666666667</v>
      </c>
      <c r="J165" s="54">
        <f t="shared" si="16"/>
        <v>38.321066666666667</v>
      </c>
      <c r="K165" s="54">
        <f t="shared" si="17"/>
        <v>76.119573333333335</v>
      </c>
      <c r="L165" s="245">
        <v>9.949466666666666</v>
      </c>
      <c r="M165" s="56">
        <f t="shared" si="18"/>
        <v>0.64223870366387037</v>
      </c>
    </row>
    <row r="166" spans="1:13" x14ac:dyDescent="0.2">
      <c r="A166" s="78">
        <f t="shared" si="20"/>
        <v>161</v>
      </c>
      <c r="B166" s="57" t="s">
        <v>2163</v>
      </c>
      <c r="C166" s="57">
        <v>624.1</v>
      </c>
      <c r="D166" s="57"/>
      <c r="E166" s="57"/>
      <c r="F166" s="57">
        <f t="shared" si="14"/>
        <v>624.1</v>
      </c>
      <c r="G166" s="267">
        <v>145</v>
      </c>
      <c r="H166" s="54">
        <f t="shared" si="15"/>
        <v>4.8333333333333332E-2</v>
      </c>
      <c r="I166" s="54">
        <f t="shared" si="19"/>
        <v>177.86666666666667</v>
      </c>
      <c r="J166" s="54">
        <f t="shared" si="16"/>
        <v>39.13066666666667</v>
      </c>
      <c r="K166" s="54">
        <f t="shared" si="17"/>
        <v>77.727733333333333</v>
      </c>
      <c r="L166" s="245">
        <v>10.159666666666666</v>
      </c>
      <c r="M166" s="56">
        <f t="shared" si="18"/>
        <v>0.4885190407520163</v>
      </c>
    </row>
    <row r="167" spans="1:13" x14ac:dyDescent="0.2">
      <c r="A167" s="78">
        <f t="shared" si="20"/>
        <v>162</v>
      </c>
      <c r="B167" s="57" t="s">
        <v>2164</v>
      </c>
      <c r="C167" s="57">
        <v>764.3</v>
      </c>
      <c r="D167" s="57"/>
      <c r="E167" s="57"/>
      <c r="F167" s="57">
        <f t="shared" si="14"/>
        <v>764.3</v>
      </c>
      <c r="G167" s="267">
        <v>203.9</v>
      </c>
      <c r="H167" s="54">
        <f t="shared" si="15"/>
        <v>6.7966666666666675E-2</v>
      </c>
      <c r="I167" s="54">
        <f t="shared" si="19"/>
        <v>250.11733333333336</v>
      </c>
      <c r="J167" s="54">
        <f t="shared" si="16"/>
        <v>55.025813333333339</v>
      </c>
      <c r="K167" s="54">
        <f t="shared" si="17"/>
        <v>109.30127466666669</v>
      </c>
      <c r="L167" s="245">
        <v>14.286593333333336</v>
      </c>
      <c r="M167" s="56">
        <f t="shared" si="18"/>
        <v>0.56094598281652064</v>
      </c>
    </row>
    <row r="168" spans="1:13" x14ac:dyDescent="0.2">
      <c r="A168" s="78">
        <f t="shared" si="20"/>
        <v>163</v>
      </c>
      <c r="B168" s="57" t="s">
        <v>2165</v>
      </c>
      <c r="C168" s="57">
        <v>726.1</v>
      </c>
      <c r="D168" s="57"/>
      <c r="E168" s="57">
        <v>20.6</v>
      </c>
      <c r="F168" s="57">
        <f t="shared" si="14"/>
        <v>746.7</v>
      </c>
      <c r="G168" s="267">
        <v>162</v>
      </c>
      <c r="H168" s="54">
        <f t="shared" si="15"/>
        <v>5.3999999999999999E-2</v>
      </c>
      <c r="I168" s="54">
        <f t="shared" si="19"/>
        <v>198.72</v>
      </c>
      <c r="J168" s="54">
        <f t="shared" si="16"/>
        <v>43.718400000000003</v>
      </c>
      <c r="K168" s="54">
        <f t="shared" si="17"/>
        <v>86.840639999999993</v>
      </c>
      <c r="L168" s="245">
        <v>11.3508</v>
      </c>
      <c r="M168" s="56">
        <f t="shared" si="18"/>
        <v>0.456180313378867</v>
      </c>
    </row>
    <row r="169" spans="1:13" x14ac:dyDescent="0.2">
      <c r="A169" s="78">
        <f t="shared" si="20"/>
        <v>164</v>
      </c>
      <c r="B169" s="57" t="s">
        <v>2166</v>
      </c>
      <c r="C169" s="57">
        <v>644.70000000000005</v>
      </c>
      <c r="D169" s="57">
        <v>38.200000000000003</v>
      </c>
      <c r="E169" s="57">
        <v>32.799999999999997</v>
      </c>
      <c r="F169" s="57">
        <f t="shared" si="14"/>
        <v>715.7</v>
      </c>
      <c r="G169" s="267">
        <v>108.5</v>
      </c>
      <c r="H169" s="54">
        <f t="shared" si="15"/>
        <v>3.6166666666666666E-2</v>
      </c>
      <c r="I169" s="54">
        <f t="shared" si="19"/>
        <v>133.09333333333333</v>
      </c>
      <c r="J169" s="54">
        <f t="shared" si="16"/>
        <v>29.280533333333334</v>
      </c>
      <c r="K169" s="54">
        <f t="shared" si="17"/>
        <v>58.161786666666664</v>
      </c>
      <c r="L169" s="245">
        <v>7.6022333333333334</v>
      </c>
      <c r="M169" s="56">
        <f t="shared" si="18"/>
        <v>0.31876189278561778</v>
      </c>
    </row>
    <row r="170" spans="1:13" x14ac:dyDescent="0.2">
      <c r="A170" s="78">
        <f t="shared" si="20"/>
        <v>165</v>
      </c>
      <c r="B170" s="57" t="s">
        <v>2167</v>
      </c>
      <c r="C170" s="57">
        <v>233.7</v>
      </c>
      <c r="D170" s="57"/>
      <c r="E170" s="57"/>
      <c r="F170" s="57">
        <f t="shared" si="14"/>
        <v>233.7</v>
      </c>
      <c r="G170" s="267">
        <v>1.5</v>
      </c>
      <c r="H170" s="54">
        <f t="shared" si="15"/>
        <v>5.0000000000000001E-4</v>
      </c>
      <c r="I170" s="54">
        <f t="shared" si="19"/>
        <v>1.84</v>
      </c>
      <c r="J170" s="54">
        <f t="shared" si="16"/>
        <v>0.40479999999999999</v>
      </c>
      <c r="K170" s="54">
        <f t="shared" si="17"/>
        <v>0.80408000000000002</v>
      </c>
      <c r="L170" s="245">
        <v>0.1051</v>
      </c>
      <c r="M170" s="56">
        <f t="shared" si="18"/>
        <v>1.3495849379546428E-2</v>
      </c>
    </row>
    <row r="171" spans="1:13" x14ac:dyDescent="0.2">
      <c r="A171" s="78">
        <f t="shared" si="20"/>
        <v>166</v>
      </c>
      <c r="B171" s="57" t="s">
        <v>2168</v>
      </c>
      <c r="C171" s="57">
        <v>428.1</v>
      </c>
      <c r="D171" s="57">
        <v>104.4</v>
      </c>
      <c r="E171" s="57">
        <v>125.8</v>
      </c>
      <c r="F171" s="57">
        <f t="shared" si="14"/>
        <v>658.3</v>
      </c>
      <c r="G171" s="267">
        <v>83</v>
      </c>
      <c r="H171" s="54">
        <f t="shared" si="15"/>
        <v>2.7666666666666666E-2</v>
      </c>
      <c r="I171" s="54">
        <f t="shared" si="19"/>
        <v>101.81333333333333</v>
      </c>
      <c r="J171" s="54">
        <f t="shared" si="16"/>
        <v>22.398933333333332</v>
      </c>
      <c r="K171" s="54">
        <f t="shared" si="17"/>
        <v>44.492426666666667</v>
      </c>
      <c r="L171" s="245">
        <v>5.8155333333333328</v>
      </c>
      <c r="M171" s="56">
        <f t="shared" si="18"/>
        <v>0.2651074383513089</v>
      </c>
    </row>
    <row r="172" spans="1:13" x14ac:dyDescent="0.2">
      <c r="A172" s="78">
        <f t="shared" si="20"/>
        <v>167</v>
      </c>
      <c r="B172" s="57" t="s">
        <v>2169</v>
      </c>
      <c r="C172" s="57">
        <v>692.5</v>
      </c>
      <c r="D172" s="57"/>
      <c r="E172" s="57">
        <v>41</v>
      </c>
      <c r="F172" s="57">
        <f t="shared" si="14"/>
        <v>733.5</v>
      </c>
      <c r="G172" s="267">
        <v>175</v>
      </c>
      <c r="H172" s="54">
        <f t="shared" si="15"/>
        <v>5.8333333333333334E-2</v>
      </c>
      <c r="I172" s="54">
        <f t="shared" si="19"/>
        <v>214.66666666666666</v>
      </c>
      <c r="J172" s="54">
        <f t="shared" si="16"/>
        <v>47.226666666666667</v>
      </c>
      <c r="K172" s="54">
        <f t="shared" si="17"/>
        <v>93.809333333333328</v>
      </c>
      <c r="L172" s="245">
        <v>12.261666666666667</v>
      </c>
      <c r="M172" s="56">
        <f t="shared" si="18"/>
        <v>0.50165553283344688</v>
      </c>
    </row>
    <row r="173" spans="1:13" x14ac:dyDescent="0.2">
      <c r="A173" s="78">
        <f t="shared" si="20"/>
        <v>168</v>
      </c>
      <c r="B173" s="57" t="s">
        <v>2170</v>
      </c>
      <c r="C173" s="57">
        <v>739</v>
      </c>
      <c r="D173" s="57"/>
      <c r="E173" s="57">
        <v>21.7</v>
      </c>
      <c r="F173" s="57">
        <f t="shared" si="14"/>
        <v>760.7</v>
      </c>
      <c r="G173" s="267">
        <v>86</v>
      </c>
      <c r="H173" s="54">
        <f t="shared" si="15"/>
        <v>2.8666666666666667E-2</v>
      </c>
      <c r="I173" s="54">
        <f t="shared" si="19"/>
        <v>105.49333333333334</v>
      </c>
      <c r="J173" s="54">
        <f t="shared" si="16"/>
        <v>23.208533333333335</v>
      </c>
      <c r="K173" s="54">
        <f t="shared" si="17"/>
        <v>46.100586666666672</v>
      </c>
      <c r="L173" s="245">
        <v>6.0257333333333332</v>
      </c>
      <c r="M173" s="56">
        <f t="shared" si="18"/>
        <v>0.23771287848911091</v>
      </c>
    </row>
    <row r="174" spans="1:13" x14ac:dyDescent="0.2">
      <c r="A174" s="78">
        <f t="shared" si="20"/>
        <v>169</v>
      </c>
      <c r="B174" s="57" t="s">
        <v>2171</v>
      </c>
      <c r="C174" s="57">
        <v>571.5</v>
      </c>
      <c r="D174" s="57"/>
      <c r="E174" s="57"/>
      <c r="F174" s="57">
        <f t="shared" si="14"/>
        <v>571.5</v>
      </c>
      <c r="G174" s="267">
        <v>139</v>
      </c>
      <c r="H174" s="54">
        <f t="shared" si="15"/>
        <v>4.6333333333333331E-2</v>
      </c>
      <c r="I174" s="54">
        <f t="shared" si="19"/>
        <v>170.50666666666666</v>
      </c>
      <c r="J174" s="54">
        <f t="shared" si="16"/>
        <v>37.511466666666664</v>
      </c>
      <c r="K174" s="54">
        <f t="shared" si="17"/>
        <v>74.511413333333337</v>
      </c>
      <c r="L174" s="245">
        <v>9.7392666666666656</v>
      </c>
      <c r="M174" s="56">
        <f t="shared" si="18"/>
        <v>0.51140649752114309</v>
      </c>
    </row>
    <row r="175" spans="1:13" x14ac:dyDescent="0.2">
      <c r="A175" s="78">
        <f t="shared" si="20"/>
        <v>170</v>
      </c>
      <c r="B175" s="57" t="s">
        <v>2172</v>
      </c>
      <c r="C175" s="57">
        <v>539.9</v>
      </c>
      <c r="D175" s="57">
        <v>31.5</v>
      </c>
      <c r="E175" s="57"/>
      <c r="F175" s="57">
        <f t="shared" si="14"/>
        <v>571.4</v>
      </c>
      <c r="G175" s="267">
        <v>103</v>
      </c>
      <c r="H175" s="54">
        <f t="shared" si="15"/>
        <v>3.4333333333333334E-2</v>
      </c>
      <c r="I175" s="54">
        <f t="shared" si="19"/>
        <v>126.34666666666666</v>
      </c>
      <c r="J175" s="54">
        <f t="shared" si="16"/>
        <v>27.796266666666668</v>
      </c>
      <c r="K175" s="54">
        <f t="shared" si="17"/>
        <v>55.213493333333332</v>
      </c>
      <c r="L175" s="245">
        <v>7.2168666666666672</v>
      </c>
      <c r="M175" s="56">
        <f t="shared" si="18"/>
        <v>0.37902221444405554</v>
      </c>
    </row>
    <row r="176" spans="1:13" x14ac:dyDescent="0.2">
      <c r="A176" s="78">
        <f t="shared" si="20"/>
        <v>171</v>
      </c>
      <c r="B176" s="57" t="s">
        <v>2173</v>
      </c>
      <c r="C176" s="57">
        <v>555.79999999999995</v>
      </c>
      <c r="D176" s="57">
        <v>65.2</v>
      </c>
      <c r="E176" s="57"/>
      <c r="F176" s="57">
        <f t="shared" si="14"/>
        <v>621</v>
      </c>
      <c r="G176" s="267">
        <v>91</v>
      </c>
      <c r="H176" s="54">
        <f t="shared" si="15"/>
        <v>3.0333333333333334E-2</v>
      </c>
      <c r="I176" s="54">
        <f t="shared" si="19"/>
        <v>111.62666666666667</v>
      </c>
      <c r="J176" s="54">
        <f t="shared" si="16"/>
        <v>24.557866666666666</v>
      </c>
      <c r="K176" s="54">
        <f t="shared" si="17"/>
        <v>48.780853333333333</v>
      </c>
      <c r="L176" s="245">
        <v>6.3760666666666665</v>
      </c>
      <c r="M176" s="56">
        <f t="shared" si="18"/>
        <v>0.3081182823403113</v>
      </c>
    </row>
    <row r="177" spans="1:13" x14ac:dyDescent="0.2">
      <c r="A177" s="78">
        <f t="shared" si="20"/>
        <v>172</v>
      </c>
      <c r="B177" s="57" t="s">
        <v>2174</v>
      </c>
      <c r="C177" s="57">
        <v>627.5</v>
      </c>
      <c r="D177" s="57">
        <v>32.299999999999997</v>
      </c>
      <c r="E177" s="57"/>
      <c r="F177" s="57">
        <f t="shared" si="14"/>
        <v>659.8</v>
      </c>
      <c r="G177" s="267">
        <v>78</v>
      </c>
      <c r="H177" s="54">
        <f t="shared" si="15"/>
        <v>2.5999999999999999E-2</v>
      </c>
      <c r="I177" s="54">
        <f t="shared" si="19"/>
        <v>95.679999999999993</v>
      </c>
      <c r="J177" s="54">
        <f t="shared" si="16"/>
        <v>21.049599999999998</v>
      </c>
      <c r="K177" s="54">
        <f t="shared" si="17"/>
        <v>41.812159999999999</v>
      </c>
      <c r="L177" s="245">
        <v>5.4652000000000003</v>
      </c>
      <c r="M177" s="56">
        <f t="shared" si="18"/>
        <v>0.248570718399515</v>
      </c>
    </row>
    <row r="178" spans="1:13" x14ac:dyDescent="0.2">
      <c r="A178" s="78">
        <f t="shared" si="20"/>
        <v>173</v>
      </c>
      <c r="B178" s="57" t="s">
        <v>2175</v>
      </c>
      <c r="C178" s="57">
        <v>647.1</v>
      </c>
      <c r="D178" s="57">
        <v>50</v>
      </c>
      <c r="E178" s="57">
        <v>99.3</v>
      </c>
      <c r="F178" s="57">
        <f t="shared" si="14"/>
        <v>796.4</v>
      </c>
      <c r="G178" s="267">
        <v>65</v>
      </c>
      <c r="H178" s="54">
        <f t="shared" si="15"/>
        <v>2.1666666666666667E-2</v>
      </c>
      <c r="I178" s="54">
        <f t="shared" si="19"/>
        <v>79.733333333333334</v>
      </c>
      <c r="J178" s="54">
        <f t="shared" si="16"/>
        <v>17.541333333333334</v>
      </c>
      <c r="K178" s="54">
        <f t="shared" si="17"/>
        <v>34.843466666666664</v>
      </c>
      <c r="L178" s="245">
        <v>4.554333333333334</v>
      </c>
      <c r="M178" s="56">
        <f t="shared" si="18"/>
        <v>0.171612841118366</v>
      </c>
    </row>
    <row r="179" spans="1:13" x14ac:dyDescent="0.2">
      <c r="A179" s="78">
        <f t="shared" si="20"/>
        <v>174</v>
      </c>
      <c r="B179" s="57" t="s">
        <v>2176</v>
      </c>
      <c r="C179" s="57">
        <v>560.79999999999995</v>
      </c>
      <c r="D179" s="57"/>
      <c r="E179" s="57"/>
      <c r="F179" s="57">
        <f t="shared" si="14"/>
        <v>560.79999999999995</v>
      </c>
      <c r="G179" s="267">
        <v>83</v>
      </c>
      <c r="H179" s="54">
        <f t="shared" si="15"/>
        <v>2.7666666666666666E-2</v>
      </c>
      <c r="I179" s="54">
        <f t="shared" si="19"/>
        <v>101.81333333333333</v>
      </c>
      <c r="J179" s="54">
        <f t="shared" si="16"/>
        <v>22.398933333333332</v>
      </c>
      <c r="K179" s="54">
        <f t="shared" si="17"/>
        <v>44.492426666666667</v>
      </c>
      <c r="L179" s="245">
        <v>5.8155333333333328</v>
      </c>
      <c r="M179" s="56">
        <f t="shared" si="18"/>
        <v>0.31119869234427006</v>
      </c>
    </row>
    <row r="180" spans="1:13" x14ac:dyDescent="0.2">
      <c r="A180" s="78">
        <f t="shared" si="20"/>
        <v>175</v>
      </c>
      <c r="B180" s="57" t="s">
        <v>2177</v>
      </c>
      <c r="C180" s="57">
        <v>584.1</v>
      </c>
      <c r="D180" s="57"/>
      <c r="E180" s="57"/>
      <c r="F180" s="57">
        <f t="shared" si="14"/>
        <v>584.1</v>
      </c>
      <c r="G180" s="267">
        <v>86</v>
      </c>
      <c r="H180" s="54">
        <f t="shared" si="15"/>
        <v>2.8666666666666667E-2</v>
      </c>
      <c r="I180" s="54">
        <f t="shared" si="19"/>
        <v>105.49333333333334</v>
      </c>
      <c r="J180" s="54">
        <f t="shared" si="16"/>
        <v>23.208533333333335</v>
      </c>
      <c r="K180" s="54">
        <f t="shared" si="17"/>
        <v>46.100586666666672</v>
      </c>
      <c r="L180" s="245">
        <v>6.0257333333333332</v>
      </c>
      <c r="M180" s="56">
        <f t="shared" si="18"/>
        <v>0.30958429492666784</v>
      </c>
    </row>
    <row r="181" spans="1:13" x14ac:dyDescent="0.2">
      <c r="A181" s="78">
        <f t="shared" si="20"/>
        <v>176</v>
      </c>
      <c r="B181" s="57" t="s">
        <v>2178</v>
      </c>
      <c r="C181" s="57">
        <v>557.1</v>
      </c>
      <c r="D181" s="57">
        <v>231.9</v>
      </c>
      <c r="E181" s="57"/>
      <c r="F181" s="57">
        <f t="shared" si="14"/>
        <v>789</v>
      </c>
      <c r="G181" s="267">
        <v>117</v>
      </c>
      <c r="H181" s="54">
        <f t="shared" si="15"/>
        <v>3.9E-2</v>
      </c>
      <c r="I181" s="54">
        <f t="shared" si="19"/>
        <v>143.52000000000001</v>
      </c>
      <c r="J181" s="54">
        <f t="shared" si="16"/>
        <v>31.574400000000001</v>
      </c>
      <c r="K181" s="54">
        <f t="shared" si="17"/>
        <v>62.718240000000002</v>
      </c>
      <c r="L181" s="245">
        <v>8.1977999999999991</v>
      </c>
      <c r="M181" s="56">
        <f t="shared" si="18"/>
        <v>0.31180030418250954</v>
      </c>
    </row>
    <row r="182" spans="1:13" x14ac:dyDescent="0.2">
      <c r="A182" s="78">
        <f t="shared" si="20"/>
        <v>177</v>
      </c>
      <c r="B182" s="57" t="s">
        <v>2179</v>
      </c>
      <c r="C182" s="57">
        <v>2669.4</v>
      </c>
      <c r="D182" s="57"/>
      <c r="E182" s="57">
        <v>28.5</v>
      </c>
      <c r="F182" s="57">
        <f t="shared" si="14"/>
        <v>2697.9</v>
      </c>
      <c r="G182" s="267">
        <v>840</v>
      </c>
      <c r="H182" s="54">
        <f t="shared" si="15"/>
        <v>0.28000000000000003</v>
      </c>
      <c r="I182" s="54">
        <f t="shared" si="19"/>
        <v>1030.4000000000001</v>
      </c>
      <c r="J182" s="54">
        <f t="shared" si="16"/>
        <v>226.68800000000002</v>
      </c>
      <c r="K182" s="54">
        <f t="shared" si="17"/>
        <v>450.28480000000002</v>
      </c>
      <c r="L182" s="245">
        <v>58.856000000000002</v>
      </c>
      <c r="M182" s="56">
        <f t="shared" si="18"/>
        <v>0.65466800103784428</v>
      </c>
    </row>
    <row r="183" spans="1:13" x14ac:dyDescent="0.2">
      <c r="A183" s="78">
        <f t="shared" si="20"/>
        <v>178</v>
      </c>
      <c r="B183" s="57" t="s">
        <v>2180</v>
      </c>
      <c r="C183" s="81">
        <v>671.45</v>
      </c>
      <c r="D183" s="81"/>
      <c r="E183" s="81"/>
      <c r="F183" s="57">
        <f t="shared" si="14"/>
        <v>671.45</v>
      </c>
      <c r="G183" s="267">
        <v>356</v>
      </c>
      <c r="H183" s="54">
        <f t="shared" si="15"/>
        <v>0.11866666666666667</v>
      </c>
      <c r="I183" s="54">
        <f t="shared" si="19"/>
        <v>436.69333333333333</v>
      </c>
      <c r="J183" s="54">
        <f t="shared" si="16"/>
        <v>96.07253333333334</v>
      </c>
      <c r="K183" s="54">
        <f t="shared" si="17"/>
        <v>190.83498666666665</v>
      </c>
      <c r="L183" s="245">
        <v>24.943733333333334</v>
      </c>
      <c r="M183" s="56">
        <f t="shared" si="18"/>
        <v>1.1148180604165112</v>
      </c>
    </row>
    <row r="184" spans="1:13" x14ac:dyDescent="0.2">
      <c r="A184" s="78">
        <f t="shared" si="20"/>
        <v>179</v>
      </c>
      <c r="B184" s="81" t="s">
        <v>829</v>
      </c>
      <c r="C184" s="81">
        <v>606.9</v>
      </c>
      <c r="D184" s="81"/>
      <c r="E184" s="81"/>
      <c r="F184" s="57">
        <f t="shared" si="14"/>
        <v>606.9</v>
      </c>
      <c r="G184" s="267">
        <v>151.19999999999999</v>
      </c>
      <c r="H184" s="204">
        <f t="shared" si="15"/>
        <v>5.0399999999999993E-2</v>
      </c>
      <c r="I184" s="54">
        <f t="shared" si="19"/>
        <v>185.47199999999998</v>
      </c>
      <c r="J184" s="54">
        <f t="shared" si="16"/>
        <v>40.803839999999994</v>
      </c>
      <c r="K184" s="54">
        <f t="shared" si="17"/>
        <v>81.051263999999989</v>
      </c>
      <c r="L184" s="245">
        <v>10.594079999999998</v>
      </c>
      <c r="M184" s="56">
        <f t="shared" si="18"/>
        <v>0.52384442906574391</v>
      </c>
    </row>
    <row r="185" spans="1:13" x14ac:dyDescent="0.2">
      <c r="A185" s="78">
        <f t="shared" si="20"/>
        <v>180</v>
      </c>
      <c r="B185" s="81" t="s">
        <v>830</v>
      </c>
      <c r="C185" s="81">
        <v>487</v>
      </c>
      <c r="D185" s="81"/>
      <c r="E185" s="81"/>
      <c r="F185" s="57">
        <f t="shared" si="14"/>
        <v>487</v>
      </c>
      <c r="G185" s="267">
        <v>115.9</v>
      </c>
      <c r="H185" s="204">
        <f t="shared" si="15"/>
        <v>3.8633333333333332E-2</v>
      </c>
      <c r="I185" s="54">
        <f t="shared" si="19"/>
        <v>142.17066666666665</v>
      </c>
      <c r="J185" s="54">
        <f t="shared" si="16"/>
        <v>31.277546666666662</v>
      </c>
      <c r="K185" s="54">
        <f t="shared" si="17"/>
        <v>62.128581333333322</v>
      </c>
      <c r="L185" s="245">
        <v>8.1207266666666662</v>
      </c>
      <c r="M185" s="56">
        <f t="shared" si="18"/>
        <v>0.50040558795345647</v>
      </c>
    </row>
    <row r="186" spans="1:13" x14ac:dyDescent="0.2">
      <c r="A186" s="78">
        <f t="shared" si="20"/>
        <v>181</v>
      </c>
      <c r="B186" s="81" t="s">
        <v>831</v>
      </c>
      <c r="C186" s="81">
        <v>450.5</v>
      </c>
      <c r="D186" s="81"/>
      <c r="E186" s="81"/>
      <c r="F186" s="57">
        <f t="shared" si="14"/>
        <v>450.5</v>
      </c>
      <c r="G186" s="267">
        <v>115.6</v>
      </c>
      <c r="H186" s="204">
        <f t="shared" si="15"/>
        <v>3.8533333333333329E-2</v>
      </c>
      <c r="I186" s="54">
        <f t="shared" si="19"/>
        <v>141.80266666666665</v>
      </c>
      <c r="J186" s="54">
        <f t="shared" si="16"/>
        <v>31.196586666666665</v>
      </c>
      <c r="K186" s="54">
        <f t="shared" si="17"/>
        <v>61.967765333333325</v>
      </c>
      <c r="L186" s="245">
        <v>8.0997066666666662</v>
      </c>
      <c r="M186" s="56">
        <f t="shared" si="18"/>
        <v>0.53954877987421379</v>
      </c>
    </row>
    <row r="187" spans="1:13" x14ac:dyDescent="0.2">
      <c r="A187" s="78">
        <f t="shared" si="20"/>
        <v>182</v>
      </c>
      <c r="B187" s="81" t="s">
        <v>832</v>
      </c>
      <c r="C187" s="81">
        <v>2680.77</v>
      </c>
      <c r="D187" s="81"/>
      <c r="E187" s="81"/>
      <c r="F187" s="57">
        <f t="shared" si="14"/>
        <v>2680.77</v>
      </c>
      <c r="G187" s="267">
        <v>595</v>
      </c>
      <c r="H187" s="204">
        <f t="shared" si="15"/>
        <v>0.19833333333333333</v>
      </c>
      <c r="I187" s="54">
        <f t="shared" si="19"/>
        <v>729.86666666666667</v>
      </c>
      <c r="J187" s="54">
        <f t="shared" si="16"/>
        <v>160.57066666666668</v>
      </c>
      <c r="K187" s="54">
        <f t="shared" si="17"/>
        <v>318.95173333333332</v>
      </c>
      <c r="L187" s="245">
        <v>41.689666666666668</v>
      </c>
      <c r="M187" s="56">
        <f t="shared" si="18"/>
        <v>0.46668633763184952</v>
      </c>
    </row>
    <row r="188" spans="1:13" x14ac:dyDescent="0.2">
      <c r="A188" s="78">
        <f t="shared" si="20"/>
        <v>183</v>
      </c>
      <c r="B188" s="81" t="s">
        <v>833</v>
      </c>
      <c r="C188" s="81">
        <v>995.3</v>
      </c>
      <c r="D188" s="81"/>
      <c r="E188" s="81"/>
      <c r="F188" s="81">
        <f t="shared" si="14"/>
        <v>995.3</v>
      </c>
      <c r="G188" s="267">
        <v>157.5</v>
      </c>
      <c r="H188" s="204">
        <f t="shared" si="15"/>
        <v>5.2499999999999998E-2</v>
      </c>
      <c r="I188" s="54">
        <f t="shared" si="19"/>
        <v>193.2</v>
      </c>
      <c r="J188" s="54">
        <f t="shared" si="16"/>
        <v>42.503999999999998</v>
      </c>
      <c r="K188" s="54">
        <f t="shared" si="17"/>
        <v>84.428399999999996</v>
      </c>
      <c r="L188" s="245">
        <v>11.035500000000001</v>
      </c>
      <c r="M188" s="56">
        <f t="shared" si="18"/>
        <v>0.33273173917411836</v>
      </c>
    </row>
    <row r="189" spans="1:13" x14ac:dyDescent="0.2">
      <c r="A189" s="78">
        <f t="shared" si="20"/>
        <v>184</v>
      </c>
      <c r="B189" s="81" t="s">
        <v>834</v>
      </c>
      <c r="C189" s="81">
        <v>2062.92</v>
      </c>
      <c r="D189" s="81"/>
      <c r="E189" s="81"/>
      <c r="F189" s="81">
        <f t="shared" si="14"/>
        <v>2062.92</v>
      </c>
      <c r="G189" s="267">
        <v>843.4</v>
      </c>
      <c r="H189" s="204">
        <f t="shared" si="15"/>
        <v>0.28113333333333335</v>
      </c>
      <c r="I189" s="54">
        <f t="shared" si="19"/>
        <v>1034.5706666666667</v>
      </c>
      <c r="J189" s="54">
        <f t="shared" si="16"/>
        <v>227.6055466666667</v>
      </c>
      <c r="K189" s="54">
        <f t="shared" si="17"/>
        <v>452.10738133333336</v>
      </c>
      <c r="L189" s="245">
        <v>59.094226666666671</v>
      </c>
      <c r="M189" s="56">
        <f t="shared" si="18"/>
        <v>0.85964449485842076</v>
      </c>
    </row>
    <row r="190" spans="1:13" x14ac:dyDescent="0.2">
      <c r="A190" s="78">
        <f t="shared" si="20"/>
        <v>185</v>
      </c>
      <c r="B190" s="81" t="s">
        <v>835</v>
      </c>
      <c r="C190" s="81">
        <v>706.9</v>
      </c>
      <c r="D190" s="81"/>
      <c r="E190" s="81">
        <v>19.8</v>
      </c>
      <c r="F190" s="81">
        <f t="shared" si="14"/>
        <v>726.69999999999993</v>
      </c>
      <c r="G190" s="267">
        <v>46</v>
      </c>
      <c r="H190" s="204">
        <f t="shared" si="15"/>
        <v>1.5333333333333332E-2</v>
      </c>
      <c r="I190" s="54">
        <f t="shared" si="19"/>
        <v>56.426666666666662</v>
      </c>
      <c r="J190" s="54">
        <f t="shared" si="16"/>
        <v>12.413866666666665</v>
      </c>
      <c r="K190" s="54">
        <f t="shared" si="17"/>
        <v>24.65845333333333</v>
      </c>
      <c r="L190" s="245">
        <v>3.2230666666666661</v>
      </c>
      <c r="M190" s="56">
        <f t="shared" si="18"/>
        <v>0.13309763772304023</v>
      </c>
    </row>
    <row r="191" spans="1:13" x14ac:dyDescent="0.2">
      <c r="A191" s="78">
        <f t="shared" si="20"/>
        <v>186</v>
      </c>
      <c r="B191" s="81" t="s">
        <v>836</v>
      </c>
      <c r="C191" s="81">
        <v>682.6</v>
      </c>
      <c r="D191" s="81"/>
      <c r="E191" s="81">
        <v>11.5</v>
      </c>
      <c r="F191" s="81">
        <f t="shared" si="14"/>
        <v>694.1</v>
      </c>
      <c r="G191" s="267">
        <v>105.1</v>
      </c>
      <c r="H191" s="204">
        <f t="shared" si="15"/>
        <v>3.5033333333333333E-2</v>
      </c>
      <c r="I191" s="54">
        <f t="shared" si="19"/>
        <v>128.92266666666666</v>
      </c>
      <c r="J191" s="54">
        <f t="shared" si="16"/>
        <v>28.362986666666664</v>
      </c>
      <c r="K191" s="54">
        <f t="shared" si="17"/>
        <v>56.339205333333332</v>
      </c>
      <c r="L191" s="245">
        <v>7.3640066666666657</v>
      </c>
      <c r="M191" s="56">
        <f t="shared" si="18"/>
        <v>0.31838188349421309</v>
      </c>
    </row>
    <row r="192" spans="1:13" x14ac:dyDescent="0.2">
      <c r="A192" s="78">
        <f t="shared" si="20"/>
        <v>187</v>
      </c>
      <c r="B192" s="81" t="s">
        <v>837</v>
      </c>
      <c r="C192" s="81">
        <v>770.3</v>
      </c>
      <c r="D192" s="81"/>
      <c r="E192" s="81"/>
      <c r="F192" s="81">
        <f t="shared" si="14"/>
        <v>770.3</v>
      </c>
      <c r="G192" s="267">
        <v>101</v>
      </c>
      <c r="H192" s="204">
        <f t="shared" si="15"/>
        <v>3.3666666666666664E-2</v>
      </c>
      <c r="I192" s="54">
        <f t="shared" si="19"/>
        <v>123.89333333333333</v>
      </c>
      <c r="J192" s="54">
        <f t="shared" si="16"/>
        <v>27.256533333333334</v>
      </c>
      <c r="K192" s="54">
        <f t="shared" si="17"/>
        <v>54.141386666666662</v>
      </c>
      <c r="L192" s="245">
        <v>7.0767333333333324</v>
      </c>
      <c r="M192" s="56">
        <f t="shared" si="18"/>
        <v>0.27569516638539093</v>
      </c>
    </row>
    <row r="193" spans="1:13" x14ac:dyDescent="0.2">
      <c r="A193" s="78">
        <f t="shared" si="20"/>
        <v>188</v>
      </c>
      <c r="B193" s="81" t="s">
        <v>838</v>
      </c>
      <c r="C193" s="81">
        <v>535.9</v>
      </c>
      <c r="D193" s="81"/>
      <c r="E193" s="81"/>
      <c r="F193" s="81">
        <f t="shared" si="14"/>
        <v>535.9</v>
      </c>
      <c r="G193" s="267">
        <v>106.9</v>
      </c>
      <c r="H193" s="204">
        <f t="shared" si="15"/>
        <v>3.5633333333333336E-2</v>
      </c>
      <c r="I193" s="54">
        <f t="shared" si="19"/>
        <v>131.13066666666668</v>
      </c>
      <c r="J193" s="54">
        <f t="shared" si="16"/>
        <v>28.848746666666671</v>
      </c>
      <c r="K193" s="54">
        <f t="shared" si="17"/>
        <v>57.304101333333342</v>
      </c>
      <c r="L193" s="245">
        <v>7.4901266666666668</v>
      </c>
      <c r="M193" s="56">
        <f t="shared" si="18"/>
        <v>0.41943206070784356</v>
      </c>
    </row>
    <row r="194" spans="1:13" x14ac:dyDescent="0.2">
      <c r="A194" s="78">
        <f t="shared" si="20"/>
        <v>189</v>
      </c>
      <c r="B194" s="81" t="s">
        <v>839</v>
      </c>
      <c r="C194" s="81">
        <v>732.5</v>
      </c>
      <c r="D194" s="81"/>
      <c r="E194" s="81">
        <v>60</v>
      </c>
      <c r="F194" s="81">
        <f t="shared" si="14"/>
        <v>792.5</v>
      </c>
      <c r="G194" s="267">
        <v>106.9</v>
      </c>
      <c r="H194" s="204">
        <f t="shared" si="15"/>
        <v>3.5633333333333336E-2</v>
      </c>
      <c r="I194" s="54">
        <f t="shared" si="19"/>
        <v>131.13066666666668</v>
      </c>
      <c r="J194" s="54">
        <f t="shared" si="16"/>
        <v>28.848746666666671</v>
      </c>
      <c r="K194" s="54">
        <f t="shared" si="17"/>
        <v>57.304101333333342</v>
      </c>
      <c r="L194" s="245">
        <v>7.4901266666666668</v>
      </c>
      <c r="M194" s="56">
        <f t="shared" si="18"/>
        <v>0.28362604584647744</v>
      </c>
    </row>
    <row r="195" spans="1:13" x14ac:dyDescent="0.2">
      <c r="A195" s="78">
        <f t="shared" si="20"/>
        <v>190</v>
      </c>
      <c r="B195" s="81" t="s">
        <v>840</v>
      </c>
      <c r="C195" s="81">
        <v>665.7</v>
      </c>
      <c r="D195" s="81"/>
      <c r="E195" s="81"/>
      <c r="F195" s="81">
        <f t="shared" si="14"/>
        <v>665.7</v>
      </c>
      <c r="G195" s="267">
        <v>69.8</v>
      </c>
      <c r="H195" s="204">
        <f t="shared" si="15"/>
        <v>2.3266666666666665E-2</v>
      </c>
      <c r="I195" s="54">
        <f t="shared" si="19"/>
        <v>85.621333333333325</v>
      </c>
      <c r="J195" s="54">
        <f t="shared" ref="J195:J257" si="21">I195*0.22</f>
        <v>18.836693333333333</v>
      </c>
      <c r="K195" s="54">
        <f t="shared" si="17"/>
        <v>37.416522666666665</v>
      </c>
      <c r="L195" s="245">
        <v>4.8906533333333329</v>
      </c>
      <c r="M195" s="56">
        <f t="shared" si="18"/>
        <v>0.22046748184868056</v>
      </c>
    </row>
    <row r="196" spans="1:13" x14ac:dyDescent="0.2">
      <c r="A196" s="78">
        <f t="shared" si="20"/>
        <v>191</v>
      </c>
      <c r="B196" s="81" t="s">
        <v>841</v>
      </c>
      <c r="C196" s="81">
        <v>772.6</v>
      </c>
      <c r="D196" s="81">
        <v>46.1</v>
      </c>
      <c r="E196" s="81"/>
      <c r="F196" s="81">
        <f t="shared" si="14"/>
        <v>818.7</v>
      </c>
      <c r="G196" s="267">
        <v>64</v>
      </c>
      <c r="H196" s="204">
        <f t="shared" si="15"/>
        <v>2.1333333333333333E-2</v>
      </c>
      <c r="I196" s="54">
        <f t="shared" si="19"/>
        <v>78.506666666666661</v>
      </c>
      <c r="J196" s="54">
        <f t="shared" si="21"/>
        <v>17.271466666666665</v>
      </c>
      <c r="K196" s="54">
        <f t="shared" si="17"/>
        <v>34.307413333333329</v>
      </c>
      <c r="L196" s="245">
        <v>4.4842666666666666</v>
      </c>
      <c r="M196" s="56">
        <f t="shared" si="18"/>
        <v>0.16437011522332148</v>
      </c>
    </row>
    <row r="197" spans="1:13" x14ac:dyDescent="0.2">
      <c r="A197" s="78">
        <f t="shared" si="20"/>
        <v>192</v>
      </c>
      <c r="B197" s="81" t="s">
        <v>842</v>
      </c>
      <c r="C197" s="81">
        <v>659.7</v>
      </c>
      <c r="D197" s="81"/>
      <c r="E197" s="81"/>
      <c r="F197" s="81">
        <f t="shared" si="14"/>
        <v>659.7</v>
      </c>
      <c r="G197" s="267">
        <v>31.5</v>
      </c>
      <c r="H197" s="204">
        <f t="shared" si="15"/>
        <v>1.0500000000000001E-2</v>
      </c>
      <c r="I197" s="54">
        <f t="shared" si="19"/>
        <v>38.64</v>
      </c>
      <c r="J197" s="54">
        <f t="shared" si="21"/>
        <v>8.5007999999999999</v>
      </c>
      <c r="K197" s="54">
        <f t="shared" si="17"/>
        <v>16.885680000000001</v>
      </c>
      <c r="L197" s="245">
        <v>2.2071000000000001</v>
      </c>
      <c r="M197" s="56">
        <f t="shared" si="18"/>
        <v>0.10039954524783991</v>
      </c>
    </row>
    <row r="198" spans="1:13" x14ac:dyDescent="0.2">
      <c r="A198" s="78">
        <f t="shared" si="20"/>
        <v>193</v>
      </c>
      <c r="B198" s="81" t="s">
        <v>843</v>
      </c>
      <c r="C198" s="81">
        <v>1045.7</v>
      </c>
      <c r="D198" s="81"/>
      <c r="E198" s="81">
        <v>87.3</v>
      </c>
      <c r="F198" s="81">
        <f t="shared" si="14"/>
        <v>1133</v>
      </c>
      <c r="G198" s="267">
        <v>87.9</v>
      </c>
      <c r="H198" s="204">
        <f t="shared" si="15"/>
        <v>2.9300000000000003E-2</v>
      </c>
      <c r="I198" s="54">
        <f t="shared" si="19"/>
        <v>107.82400000000001</v>
      </c>
      <c r="J198" s="54">
        <f t="shared" si="21"/>
        <v>23.721280000000004</v>
      </c>
      <c r="K198" s="54">
        <f t="shared" ref="K198:K246" si="22">I198*0.437</f>
        <v>47.119088000000005</v>
      </c>
      <c r="L198" s="245">
        <v>6.1588600000000007</v>
      </c>
      <c r="M198" s="56">
        <f t="shared" ref="M198:M261" si="23">(I198+J198+K198+L198)/F198</f>
        <v>0.16312729744042367</v>
      </c>
    </row>
    <row r="199" spans="1:13" x14ac:dyDescent="0.2">
      <c r="A199" s="78">
        <f t="shared" si="20"/>
        <v>194</v>
      </c>
      <c r="B199" s="81" t="s">
        <v>844</v>
      </c>
      <c r="C199" s="81">
        <v>610.5</v>
      </c>
      <c r="D199" s="81"/>
      <c r="E199" s="81">
        <v>114</v>
      </c>
      <c r="F199" s="81">
        <f t="shared" si="14"/>
        <v>724.5</v>
      </c>
      <c r="G199" s="267">
        <v>76.099999999999994</v>
      </c>
      <c r="H199" s="204">
        <f t="shared" si="15"/>
        <v>2.5366666666666666E-2</v>
      </c>
      <c r="I199" s="54">
        <f t="shared" ref="I199:I262" si="24">H199*3680</f>
        <v>93.349333333333334</v>
      </c>
      <c r="J199" s="54">
        <f t="shared" si="21"/>
        <v>20.536853333333333</v>
      </c>
      <c r="K199" s="54">
        <f t="shared" si="22"/>
        <v>40.793658666666666</v>
      </c>
      <c r="L199" s="245">
        <v>5.3320733333333328</v>
      </c>
      <c r="M199" s="56">
        <f t="shared" si="23"/>
        <v>0.22085841085806304</v>
      </c>
    </row>
    <row r="200" spans="1:13" x14ac:dyDescent="0.2">
      <c r="A200" s="78">
        <f t="shared" ref="A200:A263" si="25">A199+1</f>
        <v>195</v>
      </c>
      <c r="B200" s="81" t="s">
        <v>845</v>
      </c>
      <c r="C200" s="81">
        <v>1026.5</v>
      </c>
      <c r="D200" s="81"/>
      <c r="E200" s="81"/>
      <c r="F200" s="81">
        <f t="shared" si="14"/>
        <v>1026.5</v>
      </c>
      <c r="G200" s="267">
        <v>100</v>
      </c>
      <c r="H200" s="204">
        <f t="shared" si="15"/>
        <v>3.3333333333333333E-2</v>
      </c>
      <c r="I200" s="54">
        <f t="shared" si="24"/>
        <v>122.66666666666667</v>
      </c>
      <c r="J200" s="54">
        <f t="shared" si="21"/>
        <v>26.986666666666668</v>
      </c>
      <c r="K200" s="54">
        <f t="shared" si="22"/>
        <v>53.605333333333334</v>
      </c>
      <c r="L200" s="245">
        <v>7.0066666666666668</v>
      </c>
      <c r="M200" s="56">
        <f t="shared" si="23"/>
        <v>0.20483714888780646</v>
      </c>
    </row>
    <row r="201" spans="1:13" x14ac:dyDescent="0.2">
      <c r="A201" s="78">
        <f t="shared" si="25"/>
        <v>196</v>
      </c>
      <c r="B201" s="81" t="s">
        <v>846</v>
      </c>
      <c r="C201" s="81">
        <v>244.6</v>
      </c>
      <c r="D201" s="81"/>
      <c r="E201" s="81">
        <v>133.1</v>
      </c>
      <c r="F201" s="81">
        <f t="shared" si="14"/>
        <v>377.7</v>
      </c>
      <c r="G201" s="267">
        <v>36</v>
      </c>
      <c r="H201" s="204">
        <f t="shared" si="15"/>
        <v>1.2E-2</v>
      </c>
      <c r="I201" s="54">
        <f t="shared" si="24"/>
        <v>44.160000000000004</v>
      </c>
      <c r="J201" s="54">
        <f t="shared" si="21"/>
        <v>9.7152000000000012</v>
      </c>
      <c r="K201" s="54">
        <f t="shared" si="22"/>
        <v>19.297920000000001</v>
      </c>
      <c r="L201" s="245">
        <v>2.5224000000000002</v>
      </c>
      <c r="M201" s="56">
        <f t="shared" si="23"/>
        <v>0.20041175536139799</v>
      </c>
    </row>
    <row r="202" spans="1:13" x14ac:dyDescent="0.2">
      <c r="A202" s="78">
        <f t="shared" si="25"/>
        <v>197</v>
      </c>
      <c r="B202" s="81" t="s">
        <v>847</v>
      </c>
      <c r="C202" s="81">
        <v>950.1</v>
      </c>
      <c r="D202" s="81"/>
      <c r="E202" s="81"/>
      <c r="F202" s="81">
        <f t="shared" si="14"/>
        <v>950.1</v>
      </c>
      <c r="G202" s="267">
        <v>263.39999999999998</v>
      </c>
      <c r="H202" s="204">
        <f t="shared" si="15"/>
        <v>8.7799999999999989E-2</v>
      </c>
      <c r="I202" s="54">
        <f t="shared" si="24"/>
        <v>323.10399999999998</v>
      </c>
      <c r="J202" s="54">
        <f t="shared" si="21"/>
        <v>71.082880000000003</v>
      </c>
      <c r="K202" s="54">
        <f t="shared" si="22"/>
        <v>141.196448</v>
      </c>
      <c r="L202" s="245">
        <v>18.455559999999998</v>
      </c>
      <c r="M202" s="56">
        <f t="shared" si="23"/>
        <v>0.58292694242711296</v>
      </c>
    </row>
    <row r="203" spans="1:13" x14ac:dyDescent="0.2">
      <c r="A203" s="78">
        <f t="shared" si="25"/>
        <v>198</v>
      </c>
      <c r="B203" s="81" t="s">
        <v>848</v>
      </c>
      <c r="C203" s="81">
        <v>760.7</v>
      </c>
      <c r="D203" s="81"/>
      <c r="E203" s="81">
        <v>125</v>
      </c>
      <c r="F203" s="81">
        <f t="shared" si="14"/>
        <v>885.7</v>
      </c>
      <c r="G203" s="267">
        <v>94.5</v>
      </c>
      <c r="H203" s="204">
        <f t="shared" si="15"/>
        <v>3.15E-2</v>
      </c>
      <c r="I203" s="54">
        <f t="shared" si="24"/>
        <v>115.92</v>
      </c>
      <c r="J203" s="54">
        <f t="shared" si="21"/>
        <v>25.502400000000002</v>
      </c>
      <c r="K203" s="54">
        <f t="shared" si="22"/>
        <v>50.657040000000002</v>
      </c>
      <c r="L203" s="245">
        <v>6.6212999999999997</v>
      </c>
      <c r="M203" s="56">
        <f t="shared" si="23"/>
        <v>0.22434316359941286</v>
      </c>
    </row>
    <row r="204" spans="1:13" x14ac:dyDescent="0.2">
      <c r="A204" s="78">
        <f t="shared" si="25"/>
        <v>199</v>
      </c>
      <c r="B204" s="81" t="s">
        <v>849</v>
      </c>
      <c r="C204" s="81">
        <v>254.2</v>
      </c>
      <c r="D204" s="81"/>
      <c r="E204" s="81"/>
      <c r="F204" s="81">
        <f t="shared" si="14"/>
        <v>254.2</v>
      </c>
      <c r="G204" s="267">
        <v>98.8</v>
      </c>
      <c r="H204" s="204">
        <f t="shared" si="15"/>
        <v>3.2933333333333335E-2</v>
      </c>
      <c r="I204" s="54">
        <f t="shared" si="24"/>
        <v>121.19466666666668</v>
      </c>
      <c r="J204" s="54">
        <f t="shared" si="21"/>
        <v>26.662826666666668</v>
      </c>
      <c r="K204" s="54">
        <f t="shared" si="22"/>
        <v>52.962069333333339</v>
      </c>
      <c r="L204" s="245">
        <v>6.9225866666666667</v>
      </c>
      <c r="M204" s="56">
        <f t="shared" si="23"/>
        <v>0.81723898242853399</v>
      </c>
    </row>
    <row r="205" spans="1:13" x14ac:dyDescent="0.2">
      <c r="A205" s="78">
        <f t="shared" si="25"/>
        <v>200</v>
      </c>
      <c r="B205" s="81" t="s">
        <v>850</v>
      </c>
      <c r="C205" s="81">
        <v>302.2</v>
      </c>
      <c r="D205" s="81"/>
      <c r="E205" s="81">
        <v>39.799999999999997</v>
      </c>
      <c r="F205" s="81">
        <f t="shared" si="14"/>
        <v>342</v>
      </c>
      <c r="G205" s="267">
        <v>97.6</v>
      </c>
      <c r="H205" s="204">
        <f t="shared" si="15"/>
        <v>3.2533333333333331E-2</v>
      </c>
      <c r="I205" s="54">
        <f t="shared" si="24"/>
        <v>119.72266666666665</v>
      </c>
      <c r="J205" s="54">
        <f t="shared" si="21"/>
        <v>26.338986666666663</v>
      </c>
      <c r="K205" s="54">
        <f t="shared" si="22"/>
        <v>52.31880533333333</v>
      </c>
      <c r="L205" s="245">
        <v>6.8385066666666656</v>
      </c>
      <c r="M205" s="56">
        <f t="shared" si="23"/>
        <v>0.60005545419103301</v>
      </c>
    </row>
    <row r="206" spans="1:13" x14ac:dyDescent="0.2">
      <c r="A206" s="78">
        <f t="shared" si="25"/>
        <v>201</v>
      </c>
      <c r="B206" s="81" t="s">
        <v>2349</v>
      </c>
      <c r="C206" s="81">
        <v>405.7</v>
      </c>
      <c r="D206" s="81">
        <v>122.9</v>
      </c>
      <c r="E206" s="81">
        <v>22.3</v>
      </c>
      <c r="F206" s="81">
        <f t="shared" si="14"/>
        <v>550.9</v>
      </c>
      <c r="G206" s="267">
        <v>77.2</v>
      </c>
      <c r="H206" s="204">
        <f t="shared" si="15"/>
        <v>2.5733333333333334E-2</v>
      </c>
      <c r="I206" s="54">
        <f t="shared" si="24"/>
        <v>94.698666666666668</v>
      </c>
      <c r="J206" s="54">
        <f t="shared" si="21"/>
        <v>20.833706666666668</v>
      </c>
      <c r="K206" s="54">
        <f t="shared" si="22"/>
        <v>41.383317333333331</v>
      </c>
      <c r="L206" s="245">
        <v>5.4091466666666665</v>
      </c>
      <c r="M206" s="56">
        <f t="shared" si="23"/>
        <v>0.29465390694015853</v>
      </c>
    </row>
    <row r="207" spans="1:13" x14ac:dyDescent="0.2">
      <c r="A207" s="78">
        <f t="shared" si="25"/>
        <v>202</v>
      </c>
      <c r="B207" s="81" t="s">
        <v>2350</v>
      </c>
      <c r="C207" s="81">
        <v>1271.93</v>
      </c>
      <c r="D207" s="81">
        <v>43.5</v>
      </c>
      <c r="E207" s="81">
        <v>59.1</v>
      </c>
      <c r="F207" s="81">
        <f t="shared" si="14"/>
        <v>1374.53</v>
      </c>
      <c r="G207" s="267">
        <v>99.8</v>
      </c>
      <c r="H207" s="204">
        <f t="shared" si="15"/>
        <v>3.3266666666666667E-2</v>
      </c>
      <c r="I207" s="54">
        <f t="shared" si="24"/>
        <v>122.42133333333334</v>
      </c>
      <c r="J207" s="54">
        <f t="shared" si="21"/>
        <v>26.932693333333333</v>
      </c>
      <c r="K207" s="54">
        <f t="shared" si="22"/>
        <v>53.498122666666667</v>
      </c>
      <c r="L207" s="245">
        <v>6.9926533333333332</v>
      </c>
      <c r="M207" s="56">
        <f t="shared" si="23"/>
        <v>0.1526665861542976</v>
      </c>
    </row>
    <row r="208" spans="1:13" x14ac:dyDescent="0.2">
      <c r="A208" s="78">
        <f t="shared" si="25"/>
        <v>203</v>
      </c>
      <c r="B208" s="81" t="s">
        <v>2351</v>
      </c>
      <c r="C208" s="81">
        <v>453.6</v>
      </c>
      <c r="D208" s="81"/>
      <c r="E208" s="81"/>
      <c r="F208" s="81">
        <f t="shared" si="14"/>
        <v>453.6</v>
      </c>
      <c r="G208" s="267">
        <v>57</v>
      </c>
      <c r="H208" s="204">
        <f t="shared" si="15"/>
        <v>1.9E-2</v>
      </c>
      <c r="I208" s="54">
        <f t="shared" si="24"/>
        <v>69.92</v>
      </c>
      <c r="J208" s="54">
        <f t="shared" si="21"/>
        <v>15.382400000000001</v>
      </c>
      <c r="K208" s="54">
        <f t="shared" si="22"/>
        <v>30.555040000000002</v>
      </c>
      <c r="L208" s="245">
        <v>3.9937999999999994</v>
      </c>
      <c r="M208" s="56">
        <f t="shared" si="23"/>
        <v>0.26422231040564376</v>
      </c>
    </row>
    <row r="209" spans="1:13" x14ac:dyDescent="0.2">
      <c r="A209" s="78">
        <f t="shared" si="25"/>
        <v>204</v>
      </c>
      <c r="B209" s="81" t="s">
        <v>2352</v>
      </c>
      <c r="C209" s="81">
        <v>622.29999999999995</v>
      </c>
      <c r="D209" s="81"/>
      <c r="E209" s="81">
        <v>99.8</v>
      </c>
      <c r="F209" s="81">
        <f t="shared" si="14"/>
        <v>722.09999999999991</v>
      </c>
      <c r="G209" s="267">
        <v>130.1</v>
      </c>
      <c r="H209" s="204">
        <f t="shared" si="15"/>
        <v>4.3366666666666664E-2</v>
      </c>
      <c r="I209" s="54">
        <f t="shared" si="24"/>
        <v>159.58933333333331</v>
      </c>
      <c r="J209" s="54">
        <f t="shared" si="21"/>
        <v>35.109653333333327</v>
      </c>
      <c r="K209" s="54">
        <f t="shared" si="22"/>
        <v>69.740538666666652</v>
      </c>
      <c r="L209" s="245">
        <v>9.1156733333333335</v>
      </c>
      <c r="M209" s="56">
        <f t="shared" si="23"/>
        <v>0.37883284678945672</v>
      </c>
    </row>
    <row r="210" spans="1:13" x14ac:dyDescent="0.2">
      <c r="A210" s="78">
        <f t="shared" si="25"/>
        <v>205</v>
      </c>
      <c r="B210" s="81" t="s">
        <v>2353</v>
      </c>
      <c r="C210" s="81">
        <v>610.9</v>
      </c>
      <c r="D210" s="81">
        <v>29.9</v>
      </c>
      <c r="E210" s="81"/>
      <c r="F210" s="81">
        <f t="shared" si="14"/>
        <v>640.79999999999995</v>
      </c>
      <c r="G210" s="267">
        <v>244.7</v>
      </c>
      <c r="H210" s="204">
        <f t="shared" si="15"/>
        <v>8.1566666666666662E-2</v>
      </c>
      <c r="I210" s="54">
        <f t="shared" si="24"/>
        <v>300.16533333333331</v>
      </c>
      <c r="J210" s="54">
        <f t="shared" si="21"/>
        <v>66.03637333333333</v>
      </c>
      <c r="K210" s="54">
        <f t="shared" si="22"/>
        <v>131.17225066666666</v>
      </c>
      <c r="L210" s="245">
        <v>17.145313333333331</v>
      </c>
      <c r="M210" s="56">
        <f t="shared" si="23"/>
        <v>0.80293269454848093</v>
      </c>
    </row>
    <row r="211" spans="1:13" x14ac:dyDescent="0.2">
      <c r="A211" s="78">
        <f t="shared" si="25"/>
        <v>206</v>
      </c>
      <c r="B211" s="81" t="s">
        <v>2354</v>
      </c>
      <c r="C211" s="81">
        <v>481.4</v>
      </c>
      <c r="D211" s="81"/>
      <c r="E211" s="81"/>
      <c r="F211" s="81">
        <f t="shared" si="14"/>
        <v>481.4</v>
      </c>
      <c r="G211" s="267">
        <v>141.1</v>
      </c>
      <c r="H211" s="204">
        <f t="shared" si="15"/>
        <v>4.703333333333333E-2</v>
      </c>
      <c r="I211" s="54">
        <f t="shared" si="24"/>
        <v>173.08266666666665</v>
      </c>
      <c r="J211" s="54">
        <f t="shared" si="21"/>
        <v>38.078186666666667</v>
      </c>
      <c r="K211" s="54">
        <f t="shared" si="22"/>
        <v>75.63712533333333</v>
      </c>
      <c r="L211" s="245">
        <v>9.8864066666666659</v>
      </c>
      <c r="M211" s="56">
        <f t="shared" si="23"/>
        <v>0.61629494252873562</v>
      </c>
    </row>
    <row r="212" spans="1:13" x14ac:dyDescent="0.2">
      <c r="A212" s="78">
        <f t="shared" si="25"/>
        <v>207</v>
      </c>
      <c r="B212" s="81" t="s">
        <v>2355</v>
      </c>
      <c r="C212" s="81">
        <v>973.8</v>
      </c>
      <c r="D212" s="81"/>
      <c r="E212" s="81"/>
      <c r="F212" s="81">
        <f t="shared" si="14"/>
        <v>973.8</v>
      </c>
      <c r="G212" s="267">
        <v>148.30000000000001</v>
      </c>
      <c r="H212" s="204">
        <f t="shared" si="15"/>
        <v>4.9433333333333336E-2</v>
      </c>
      <c r="I212" s="54">
        <f t="shared" si="24"/>
        <v>181.91466666666668</v>
      </c>
      <c r="J212" s="54">
        <f t="shared" si="21"/>
        <v>40.021226666666671</v>
      </c>
      <c r="K212" s="54">
        <f t="shared" si="22"/>
        <v>79.496709333333342</v>
      </c>
      <c r="L212" s="245">
        <v>10.390886666666667</v>
      </c>
      <c r="M212" s="56">
        <f t="shared" si="23"/>
        <v>0.32021307181488334</v>
      </c>
    </row>
    <row r="213" spans="1:13" x14ac:dyDescent="0.2">
      <c r="A213" s="78">
        <f t="shared" si="25"/>
        <v>208</v>
      </c>
      <c r="B213" s="81" t="s">
        <v>2356</v>
      </c>
      <c r="C213" s="81">
        <v>724.7</v>
      </c>
      <c r="D213" s="81">
        <v>41.9</v>
      </c>
      <c r="E213" s="81"/>
      <c r="F213" s="81">
        <f t="shared" si="14"/>
        <v>766.6</v>
      </c>
      <c r="G213" s="267">
        <v>4.3</v>
      </c>
      <c r="H213" s="204">
        <f t="shared" si="15"/>
        <v>1.4333333333333333E-3</v>
      </c>
      <c r="I213" s="54">
        <f t="shared" si="24"/>
        <v>5.2746666666666666</v>
      </c>
      <c r="J213" s="54">
        <f t="shared" si="21"/>
        <v>1.1604266666666667</v>
      </c>
      <c r="K213" s="54">
        <f t="shared" si="22"/>
        <v>2.3050293333333332</v>
      </c>
      <c r="L213" s="245">
        <v>0.30128666666666665</v>
      </c>
      <c r="M213" s="56">
        <f t="shared" si="23"/>
        <v>1.1794168188538132E-2</v>
      </c>
    </row>
    <row r="214" spans="1:13" x14ac:dyDescent="0.2">
      <c r="A214" s="78">
        <f t="shared" si="25"/>
        <v>209</v>
      </c>
      <c r="B214" s="81" t="s">
        <v>2357</v>
      </c>
      <c r="C214" s="81">
        <v>743.6</v>
      </c>
      <c r="D214" s="81"/>
      <c r="E214" s="81"/>
      <c r="F214" s="81">
        <f t="shared" si="14"/>
        <v>743.6</v>
      </c>
      <c r="G214" s="267">
        <v>105.8</v>
      </c>
      <c r="H214" s="204">
        <f t="shared" si="15"/>
        <v>3.5266666666666668E-2</v>
      </c>
      <c r="I214" s="54">
        <f t="shared" si="24"/>
        <v>129.78133333333335</v>
      </c>
      <c r="J214" s="54">
        <f t="shared" si="21"/>
        <v>28.551893333333336</v>
      </c>
      <c r="K214" s="54">
        <f t="shared" si="22"/>
        <v>56.714442666666677</v>
      </c>
      <c r="L214" s="245">
        <v>7.4130533333333339</v>
      </c>
      <c r="M214" s="56">
        <f t="shared" si="23"/>
        <v>0.2991671902456518</v>
      </c>
    </row>
    <row r="215" spans="1:13" x14ac:dyDescent="0.2">
      <c r="A215" s="78">
        <f t="shared" si="25"/>
        <v>210</v>
      </c>
      <c r="B215" s="81" t="s">
        <v>2358</v>
      </c>
      <c r="C215" s="81">
        <v>682.02</v>
      </c>
      <c r="D215" s="81"/>
      <c r="E215" s="81">
        <v>80.3</v>
      </c>
      <c r="F215" s="81">
        <f t="shared" si="14"/>
        <v>762.31999999999994</v>
      </c>
      <c r="G215" s="267">
        <v>356.5</v>
      </c>
      <c r="H215" s="204">
        <f t="shared" si="15"/>
        <v>0.11883333333333333</v>
      </c>
      <c r="I215" s="54">
        <f t="shared" si="24"/>
        <v>437.30666666666667</v>
      </c>
      <c r="J215" s="54">
        <f t="shared" si="21"/>
        <v>96.207466666666662</v>
      </c>
      <c r="K215" s="54">
        <f t="shared" si="22"/>
        <v>191.10301333333334</v>
      </c>
      <c r="L215" s="245">
        <v>24.978766666666665</v>
      </c>
      <c r="M215" s="56">
        <f t="shared" si="23"/>
        <v>0.98330873299052024</v>
      </c>
    </row>
    <row r="216" spans="1:13" x14ac:dyDescent="0.2">
      <c r="A216" s="78">
        <f t="shared" si="25"/>
        <v>211</v>
      </c>
      <c r="B216" s="81" t="s">
        <v>2359</v>
      </c>
      <c r="C216" s="81">
        <v>509.8</v>
      </c>
      <c r="D216" s="81"/>
      <c r="E216" s="81">
        <v>20.7</v>
      </c>
      <c r="F216" s="81">
        <f t="shared" si="14"/>
        <v>530.5</v>
      </c>
      <c r="G216" s="267">
        <v>125.8</v>
      </c>
      <c r="H216" s="204">
        <f t="shared" si="15"/>
        <v>4.1933333333333329E-2</v>
      </c>
      <c r="I216" s="54">
        <f t="shared" si="24"/>
        <v>154.31466666666665</v>
      </c>
      <c r="J216" s="54">
        <f t="shared" si="21"/>
        <v>33.949226666666661</v>
      </c>
      <c r="K216" s="54">
        <f t="shared" si="22"/>
        <v>67.435509333333329</v>
      </c>
      <c r="L216" s="245">
        <v>8.8143866666666657</v>
      </c>
      <c r="M216" s="56">
        <f t="shared" si="23"/>
        <v>0.49861223248507691</v>
      </c>
    </row>
    <row r="217" spans="1:13" x14ac:dyDescent="0.2">
      <c r="A217" s="78">
        <f t="shared" si="25"/>
        <v>212</v>
      </c>
      <c r="B217" s="81" t="s">
        <v>2360</v>
      </c>
      <c r="C217" s="81">
        <v>548.4</v>
      </c>
      <c r="D217" s="81"/>
      <c r="E217" s="81">
        <v>39</v>
      </c>
      <c r="F217" s="81">
        <f t="shared" si="14"/>
        <v>587.4</v>
      </c>
      <c r="G217" s="267">
        <v>103.7</v>
      </c>
      <c r="H217" s="204">
        <f t="shared" si="15"/>
        <v>3.4566666666666669E-2</v>
      </c>
      <c r="I217" s="54">
        <f t="shared" si="24"/>
        <v>127.20533333333334</v>
      </c>
      <c r="J217" s="54">
        <f t="shared" si="21"/>
        <v>27.985173333333336</v>
      </c>
      <c r="K217" s="54">
        <f t="shared" si="22"/>
        <v>55.58873066666667</v>
      </c>
      <c r="L217" s="245">
        <v>7.2659133333333337</v>
      </c>
      <c r="M217" s="56">
        <f t="shared" si="23"/>
        <v>0.37120386562251739</v>
      </c>
    </row>
    <row r="218" spans="1:13" x14ac:dyDescent="0.2">
      <c r="A218" s="78">
        <f t="shared" si="25"/>
        <v>213</v>
      </c>
      <c r="B218" s="81" t="s">
        <v>2361</v>
      </c>
      <c r="C218" s="81">
        <v>450.9</v>
      </c>
      <c r="D218" s="81"/>
      <c r="E218" s="81">
        <v>36</v>
      </c>
      <c r="F218" s="81">
        <f t="shared" si="14"/>
        <v>486.9</v>
      </c>
      <c r="G218" s="267">
        <v>108.9</v>
      </c>
      <c r="H218" s="204">
        <f t="shared" si="15"/>
        <v>3.6299999999999999E-2</v>
      </c>
      <c r="I218" s="54">
        <f t="shared" si="24"/>
        <v>133.584</v>
      </c>
      <c r="J218" s="54">
        <f t="shared" si="21"/>
        <v>29.388480000000001</v>
      </c>
      <c r="K218" s="54">
        <f t="shared" si="22"/>
        <v>58.376207999999998</v>
      </c>
      <c r="L218" s="245">
        <v>7.6302599999999998</v>
      </c>
      <c r="M218" s="56">
        <f t="shared" si="23"/>
        <v>0.47027921133703021</v>
      </c>
    </row>
    <row r="219" spans="1:13" x14ac:dyDescent="0.2">
      <c r="A219" s="78">
        <f t="shared" si="25"/>
        <v>214</v>
      </c>
      <c r="B219" s="81" t="s">
        <v>2362</v>
      </c>
      <c r="C219" s="81">
        <v>1505.5</v>
      </c>
      <c r="D219" s="81">
        <v>827.5</v>
      </c>
      <c r="E219" s="81"/>
      <c r="F219" s="81">
        <f t="shared" si="14"/>
        <v>2333</v>
      </c>
      <c r="G219" s="267">
        <v>135.1</v>
      </c>
      <c r="H219" s="204">
        <f t="shared" si="15"/>
        <v>4.5033333333333328E-2</v>
      </c>
      <c r="I219" s="54">
        <f t="shared" si="24"/>
        <v>165.72266666666664</v>
      </c>
      <c r="J219" s="54">
        <f t="shared" si="21"/>
        <v>36.458986666666661</v>
      </c>
      <c r="K219" s="54">
        <f t="shared" si="22"/>
        <v>72.42080533333332</v>
      </c>
      <c r="L219" s="245">
        <v>9.4660066666666651</v>
      </c>
      <c r="M219" s="56">
        <f t="shared" si="23"/>
        <v>0.12176102243177594</v>
      </c>
    </row>
    <row r="220" spans="1:13" x14ac:dyDescent="0.2">
      <c r="A220" s="78">
        <f t="shared" si="25"/>
        <v>215</v>
      </c>
      <c r="B220" s="81" t="s">
        <v>2363</v>
      </c>
      <c r="C220" s="81">
        <v>922.6</v>
      </c>
      <c r="D220" s="81"/>
      <c r="E220" s="81">
        <v>33</v>
      </c>
      <c r="F220" s="81">
        <f t="shared" si="14"/>
        <v>955.6</v>
      </c>
      <c r="G220" s="267">
        <v>207</v>
      </c>
      <c r="H220" s="204">
        <f t="shared" si="15"/>
        <v>6.9000000000000006E-2</v>
      </c>
      <c r="I220" s="54">
        <f t="shared" si="24"/>
        <v>253.92000000000002</v>
      </c>
      <c r="J220" s="54">
        <f t="shared" si="21"/>
        <v>55.862400000000001</v>
      </c>
      <c r="K220" s="54">
        <f t="shared" si="22"/>
        <v>110.96304000000001</v>
      </c>
      <c r="L220" s="245">
        <v>14.5038</v>
      </c>
      <c r="M220" s="56">
        <f t="shared" si="23"/>
        <v>0.45547220594390964</v>
      </c>
    </row>
    <row r="221" spans="1:13" x14ac:dyDescent="0.2">
      <c r="A221" s="78">
        <f t="shared" si="25"/>
        <v>216</v>
      </c>
      <c r="B221" s="81" t="s">
        <v>2364</v>
      </c>
      <c r="C221" s="81">
        <v>1175.5</v>
      </c>
      <c r="D221" s="81"/>
      <c r="E221" s="81"/>
      <c r="F221" s="81">
        <f t="shared" si="14"/>
        <v>1175.5</v>
      </c>
      <c r="G221" s="267">
        <v>91.7</v>
      </c>
      <c r="H221" s="204">
        <f t="shared" si="15"/>
        <v>3.0566666666666669E-2</v>
      </c>
      <c r="I221" s="54">
        <f t="shared" si="24"/>
        <v>112.48533333333334</v>
      </c>
      <c r="J221" s="54">
        <f t="shared" si="21"/>
        <v>24.746773333333337</v>
      </c>
      <c r="K221" s="54">
        <f t="shared" si="22"/>
        <v>49.156090666666671</v>
      </c>
      <c r="L221" s="245">
        <v>6.425113333333333</v>
      </c>
      <c r="M221" s="56">
        <f t="shared" si="23"/>
        <v>0.16402663604140086</v>
      </c>
    </row>
    <row r="222" spans="1:13" x14ac:dyDescent="0.2">
      <c r="A222" s="78">
        <f t="shared" si="25"/>
        <v>217</v>
      </c>
      <c r="B222" s="81" t="s">
        <v>2365</v>
      </c>
      <c r="C222" s="81">
        <v>504.4</v>
      </c>
      <c r="D222" s="81">
        <v>189.5</v>
      </c>
      <c r="E222" s="81"/>
      <c r="F222" s="81">
        <f t="shared" si="14"/>
        <v>693.9</v>
      </c>
      <c r="G222" s="267">
        <v>34</v>
      </c>
      <c r="H222" s="204">
        <f t="shared" si="15"/>
        <v>1.1333333333333334E-2</v>
      </c>
      <c r="I222" s="54">
        <f t="shared" si="24"/>
        <v>41.706666666666671</v>
      </c>
      <c r="J222" s="54">
        <f t="shared" si="21"/>
        <v>9.1754666666666669</v>
      </c>
      <c r="K222" s="54">
        <f t="shared" si="22"/>
        <v>18.225813333333335</v>
      </c>
      <c r="L222" s="245">
        <v>2.3822666666666668</v>
      </c>
      <c r="M222" s="56">
        <f t="shared" si="23"/>
        <v>0.10302668011721189</v>
      </c>
    </row>
    <row r="223" spans="1:13" x14ac:dyDescent="0.2">
      <c r="A223" s="78">
        <f t="shared" si="25"/>
        <v>218</v>
      </c>
      <c r="B223" s="81" t="s">
        <v>2366</v>
      </c>
      <c r="C223" s="81">
        <v>606.6</v>
      </c>
      <c r="D223" s="81"/>
      <c r="E223" s="81"/>
      <c r="F223" s="81">
        <f t="shared" si="14"/>
        <v>606.6</v>
      </c>
      <c r="G223" s="267">
        <v>109</v>
      </c>
      <c r="H223" s="204">
        <f t="shared" si="15"/>
        <v>3.6333333333333336E-2</v>
      </c>
      <c r="I223" s="54">
        <f t="shared" si="24"/>
        <v>133.70666666666668</v>
      </c>
      <c r="J223" s="54">
        <f t="shared" si="21"/>
        <v>29.415466666666671</v>
      </c>
      <c r="K223" s="54">
        <f t="shared" si="22"/>
        <v>58.429813333333335</v>
      </c>
      <c r="L223" s="245">
        <v>7.6372666666666671</v>
      </c>
      <c r="M223" s="56">
        <f t="shared" si="23"/>
        <v>0.37782593691614463</v>
      </c>
    </row>
    <row r="224" spans="1:13" x14ac:dyDescent="0.2">
      <c r="A224" s="78">
        <f t="shared" si="25"/>
        <v>219</v>
      </c>
      <c r="B224" s="81" t="s">
        <v>2367</v>
      </c>
      <c r="C224" s="81">
        <v>520.5</v>
      </c>
      <c r="D224" s="81"/>
      <c r="E224" s="81"/>
      <c r="F224" s="81">
        <f t="shared" si="14"/>
        <v>520.5</v>
      </c>
      <c r="G224" s="267">
        <v>141.1</v>
      </c>
      <c r="H224" s="204">
        <f t="shared" si="15"/>
        <v>4.703333333333333E-2</v>
      </c>
      <c r="I224" s="54">
        <f t="shared" si="24"/>
        <v>173.08266666666665</v>
      </c>
      <c r="J224" s="54">
        <f t="shared" si="21"/>
        <v>38.078186666666667</v>
      </c>
      <c r="K224" s="54">
        <f t="shared" si="22"/>
        <v>75.63712533333333</v>
      </c>
      <c r="L224" s="245">
        <v>9.8864066666666659</v>
      </c>
      <c r="M224" s="56">
        <f t="shared" si="23"/>
        <v>0.56999881908421379</v>
      </c>
    </row>
    <row r="225" spans="1:13" x14ac:dyDescent="0.2">
      <c r="A225" s="78">
        <f t="shared" si="25"/>
        <v>220</v>
      </c>
      <c r="B225" s="81" t="s">
        <v>2368</v>
      </c>
      <c r="C225" s="81">
        <v>539.9</v>
      </c>
      <c r="D225" s="81"/>
      <c r="E225" s="81"/>
      <c r="F225" s="81">
        <f t="shared" si="14"/>
        <v>539.9</v>
      </c>
      <c r="G225" s="267">
        <v>112</v>
      </c>
      <c r="H225" s="204">
        <f t="shared" si="15"/>
        <v>3.7333333333333336E-2</v>
      </c>
      <c r="I225" s="54">
        <f t="shared" si="24"/>
        <v>137.38666666666668</v>
      </c>
      <c r="J225" s="54">
        <f t="shared" si="21"/>
        <v>30.22506666666667</v>
      </c>
      <c r="K225" s="54">
        <f t="shared" si="22"/>
        <v>60.037973333333341</v>
      </c>
      <c r="L225" s="245">
        <v>7.8474666666666675</v>
      </c>
      <c r="M225" s="56">
        <f t="shared" si="23"/>
        <v>0.43618665184910793</v>
      </c>
    </row>
    <row r="226" spans="1:13" x14ac:dyDescent="0.2">
      <c r="A226" s="78">
        <f t="shared" si="25"/>
        <v>221</v>
      </c>
      <c r="B226" s="81" t="s">
        <v>2369</v>
      </c>
      <c r="C226" s="81">
        <v>595.5</v>
      </c>
      <c r="D226" s="81"/>
      <c r="E226" s="81"/>
      <c r="F226" s="81">
        <f t="shared" si="14"/>
        <v>595.5</v>
      </c>
      <c r="G226" s="267">
        <v>182.2</v>
      </c>
      <c r="H226" s="204">
        <f t="shared" si="15"/>
        <v>6.0733333333333327E-2</v>
      </c>
      <c r="I226" s="54">
        <f t="shared" si="24"/>
        <v>223.49866666666665</v>
      </c>
      <c r="J226" s="54">
        <f t="shared" si="21"/>
        <v>49.169706666666663</v>
      </c>
      <c r="K226" s="54">
        <f t="shared" si="22"/>
        <v>97.668917333333326</v>
      </c>
      <c r="L226" s="245">
        <v>12.766146666666664</v>
      </c>
      <c r="M226" s="56">
        <f t="shared" si="23"/>
        <v>0.64333070920794833</v>
      </c>
    </row>
    <row r="227" spans="1:13" x14ac:dyDescent="0.2">
      <c r="A227" s="78">
        <f t="shared" si="25"/>
        <v>222</v>
      </c>
      <c r="B227" s="81" t="s">
        <v>2370</v>
      </c>
      <c r="C227" s="81">
        <v>711.4</v>
      </c>
      <c r="D227" s="81"/>
      <c r="E227" s="81">
        <v>63.4</v>
      </c>
      <c r="F227" s="81">
        <f t="shared" si="14"/>
        <v>774.8</v>
      </c>
      <c r="G227" s="267">
        <v>114.4</v>
      </c>
      <c r="H227" s="204">
        <f t="shared" si="15"/>
        <v>3.8133333333333339E-2</v>
      </c>
      <c r="I227" s="54">
        <f t="shared" si="24"/>
        <v>140.33066666666667</v>
      </c>
      <c r="J227" s="54">
        <f t="shared" si="21"/>
        <v>30.872746666666668</v>
      </c>
      <c r="K227" s="54">
        <f t="shared" si="22"/>
        <v>61.324501333333338</v>
      </c>
      <c r="L227" s="245">
        <v>8.0156266666666678</v>
      </c>
      <c r="M227" s="56">
        <f t="shared" si="23"/>
        <v>0.31045888143176736</v>
      </c>
    </row>
    <row r="228" spans="1:13" x14ac:dyDescent="0.2">
      <c r="A228" s="78">
        <f t="shared" si="25"/>
        <v>223</v>
      </c>
      <c r="B228" s="81" t="s">
        <v>2371</v>
      </c>
      <c r="C228" s="81">
        <v>762.1</v>
      </c>
      <c r="D228" s="81">
        <v>53.2</v>
      </c>
      <c r="E228" s="81"/>
      <c r="F228" s="81">
        <f t="shared" si="14"/>
        <v>815.30000000000007</v>
      </c>
      <c r="G228" s="267">
        <v>203.5</v>
      </c>
      <c r="H228" s="204">
        <f t="shared" si="15"/>
        <v>6.7833333333333329E-2</v>
      </c>
      <c r="I228" s="54">
        <f t="shared" si="24"/>
        <v>249.62666666666664</v>
      </c>
      <c r="J228" s="54">
        <f t="shared" si="21"/>
        <v>54.917866666666662</v>
      </c>
      <c r="K228" s="54">
        <f t="shared" si="22"/>
        <v>109.08685333333332</v>
      </c>
      <c r="L228" s="245">
        <v>14.258566666666665</v>
      </c>
      <c r="M228" s="56">
        <f t="shared" si="23"/>
        <v>0.52482516047262751</v>
      </c>
    </row>
    <row r="229" spans="1:13" x14ac:dyDescent="0.2">
      <c r="A229" s="78">
        <f t="shared" si="25"/>
        <v>224</v>
      </c>
      <c r="B229" s="81" t="s">
        <v>2372</v>
      </c>
      <c r="C229" s="81">
        <v>707.8</v>
      </c>
      <c r="D229" s="81">
        <v>33.1</v>
      </c>
      <c r="E229" s="81"/>
      <c r="F229" s="81">
        <f t="shared" si="14"/>
        <v>740.9</v>
      </c>
      <c r="G229" s="267">
        <v>275.8</v>
      </c>
      <c r="H229" s="204">
        <f t="shared" si="15"/>
        <v>9.1933333333333339E-2</v>
      </c>
      <c r="I229" s="54">
        <f t="shared" si="24"/>
        <v>338.31466666666671</v>
      </c>
      <c r="J229" s="54">
        <f t="shared" si="21"/>
        <v>74.429226666666679</v>
      </c>
      <c r="K229" s="54">
        <f t="shared" si="22"/>
        <v>147.84350933333334</v>
      </c>
      <c r="L229" s="245">
        <v>19.324386666666669</v>
      </c>
      <c r="M229" s="56">
        <f t="shared" si="23"/>
        <v>0.78271263238403765</v>
      </c>
    </row>
    <row r="230" spans="1:13" x14ac:dyDescent="0.2">
      <c r="A230" s="78">
        <f t="shared" si="25"/>
        <v>225</v>
      </c>
      <c r="B230" s="81" t="s">
        <v>2373</v>
      </c>
      <c r="C230" s="81">
        <v>952</v>
      </c>
      <c r="D230" s="81">
        <v>67.7</v>
      </c>
      <c r="E230" s="81">
        <v>127.2</v>
      </c>
      <c r="F230" s="81">
        <f t="shared" si="14"/>
        <v>1146.9000000000001</v>
      </c>
      <c r="G230" s="267">
        <v>89.2</v>
      </c>
      <c r="H230" s="204">
        <f t="shared" si="15"/>
        <v>2.9733333333333334E-2</v>
      </c>
      <c r="I230" s="54">
        <f t="shared" si="24"/>
        <v>109.41866666666667</v>
      </c>
      <c r="J230" s="54">
        <f t="shared" si="21"/>
        <v>24.072106666666667</v>
      </c>
      <c r="K230" s="54">
        <f t="shared" si="22"/>
        <v>47.81595733333333</v>
      </c>
      <c r="L230" s="245">
        <v>6.2499466666666672</v>
      </c>
      <c r="M230" s="56">
        <f t="shared" si="23"/>
        <v>0.16353359258290462</v>
      </c>
    </row>
    <row r="231" spans="1:13" x14ac:dyDescent="0.2">
      <c r="A231" s="78">
        <f t="shared" si="25"/>
        <v>226</v>
      </c>
      <c r="B231" s="81" t="s">
        <v>2374</v>
      </c>
      <c r="C231" s="81">
        <v>348.4</v>
      </c>
      <c r="D231" s="81"/>
      <c r="E231" s="81">
        <v>48</v>
      </c>
      <c r="F231" s="81">
        <f t="shared" si="14"/>
        <v>396.4</v>
      </c>
      <c r="G231" s="267">
        <v>82.8</v>
      </c>
      <c r="H231" s="204">
        <f t="shared" si="15"/>
        <v>2.76E-2</v>
      </c>
      <c r="I231" s="54">
        <f t="shared" si="24"/>
        <v>101.568</v>
      </c>
      <c r="J231" s="54">
        <f t="shared" si="21"/>
        <v>22.34496</v>
      </c>
      <c r="K231" s="54">
        <f t="shared" si="22"/>
        <v>44.385216</v>
      </c>
      <c r="L231" s="245">
        <v>5.80152</v>
      </c>
      <c r="M231" s="56">
        <f t="shared" si="23"/>
        <v>0.43920205852674077</v>
      </c>
    </row>
    <row r="232" spans="1:13" x14ac:dyDescent="0.2">
      <c r="A232" s="78">
        <f t="shared" si="25"/>
        <v>227</v>
      </c>
      <c r="B232" s="81" t="s">
        <v>2375</v>
      </c>
      <c r="C232" s="81">
        <v>337.8</v>
      </c>
      <c r="D232" s="81"/>
      <c r="E232" s="81">
        <v>23.4</v>
      </c>
      <c r="F232" s="81">
        <f t="shared" si="14"/>
        <v>361.2</v>
      </c>
      <c r="G232" s="267">
        <v>159.30000000000001</v>
      </c>
      <c r="H232" s="204">
        <f t="shared" si="15"/>
        <v>5.3100000000000001E-2</v>
      </c>
      <c r="I232" s="54">
        <f t="shared" si="24"/>
        <v>195.40800000000002</v>
      </c>
      <c r="J232" s="54">
        <f t="shared" si="21"/>
        <v>42.989760000000004</v>
      </c>
      <c r="K232" s="54">
        <f t="shared" si="22"/>
        <v>85.393296000000007</v>
      </c>
      <c r="L232" s="245">
        <v>11.161620000000001</v>
      </c>
      <c r="M232" s="56">
        <f t="shared" si="23"/>
        <v>0.92733299003322278</v>
      </c>
    </row>
    <row r="233" spans="1:13" x14ac:dyDescent="0.2">
      <c r="A233" s="78">
        <f t="shared" si="25"/>
        <v>228</v>
      </c>
      <c r="B233" s="81" t="s">
        <v>2376</v>
      </c>
      <c r="C233" s="81">
        <v>699.3</v>
      </c>
      <c r="D233" s="81"/>
      <c r="E233" s="81">
        <v>36.700000000000003</v>
      </c>
      <c r="F233" s="81">
        <f t="shared" si="14"/>
        <v>736</v>
      </c>
      <c r="G233" s="267">
        <v>157.6</v>
      </c>
      <c r="H233" s="204">
        <f t="shared" si="15"/>
        <v>5.2533333333333335E-2</v>
      </c>
      <c r="I233" s="54">
        <f t="shared" si="24"/>
        <v>193.32266666666666</v>
      </c>
      <c r="J233" s="54">
        <f t="shared" si="21"/>
        <v>42.530986666666664</v>
      </c>
      <c r="K233" s="54">
        <f t="shared" si="22"/>
        <v>84.482005333333333</v>
      </c>
      <c r="L233" s="245">
        <v>11.042506666666668</v>
      </c>
      <c r="M233" s="56">
        <f t="shared" si="23"/>
        <v>0.45024207246376813</v>
      </c>
    </row>
    <row r="234" spans="1:13" x14ac:dyDescent="0.2">
      <c r="A234" s="78">
        <f t="shared" si="25"/>
        <v>229</v>
      </c>
      <c r="B234" s="81" t="s">
        <v>2377</v>
      </c>
      <c r="C234" s="81">
        <v>478.8</v>
      </c>
      <c r="D234" s="81"/>
      <c r="E234" s="81"/>
      <c r="F234" s="81">
        <f t="shared" si="14"/>
        <v>478.8</v>
      </c>
      <c r="G234" s="267">
        <v>94</v>
      </c>
      <c r="H234" s="204">
        <f t="shared" si="15"/>
        <v>3.1333333333333331E-2</v>
      </c>
      <c r="I234" s="54">
        <f t="shared" si="24"/>
        <v>115.30666666666666</v>
      </c>
      <c r="J234" s="54">
        <f t="shared" si="21"/>
        <v>25.367466666666665</v>
      </c>
      <c r="K234" s="54">
        <f t="shared" si="22"/>
        <v>50.389013333333331</v>
      </c>
      <c r="L234" s="245">
        <v>6.586266666666666</v>
      </c>
      <c r="M234" s="56">
        <f t="shared" si="23"/>
        <v>0.4128016151489835</v>
      </c>
    </row>
    <row r="235" spans="1:13" x14ac:dyDescent="0.2">
      <c r="A235" s="78">
        <f t="shared" si="25"/>
        <v>230</v>
      </c>
      <c r="B235" s="81" t="s">
        <v>2378</v>
      </c>
      <c r="C235" s="81">
        <v>676.9</v>
      </c>
      <c r="D235" s="81"/>
      <c r="E235" s="81"/>
      <c r="F235" s="81">
        <f t="shared" si="14"/>
        <v>676.9</v>
      </c>
      <c r="G235" s="267">
        <v>16.8</v>
      </c>
      <c r="H235" s="204">
        <f t="shared" si="15"/>
        <v>5.5999999999999999E-3</v>
      </c>
      <c r="I235" s="54">
        <f t="shared" si="24"/>
        <v>20.608000000000001</v>
      </c>
      <c r="J235" s="54">
        <f t="shared" si="21"/>
        <v>4.53376</v>
      </c>
      <c r="K235" s="54">
        <f t="shared" si="22"/>
        <v>9.0056960000000004</v>
      </c>
      <c r="L235" s="245">
        <v>1.1771199999999999</v>
      </c>
      <c r="M235" s="56">
        <f t="shared" si="23"/>
        <v>5.2185811789038278E-2</v>
      </c>
    </row>
    <row r="236" spans="1:13" x14ac:dyDescent="0.2">
      <c r="A236" s="78">
        <f t="shared" si="25"/>
        <v>231</v>
      </c>
      <c r="B236" s="81" t="s">
        <v>2379</v>
      </c>
      <c r="C236" s="81">
        <v>893.8</v>
      </c>
      <c r="D236" s="81"/>
      <c r="E236" s="81"/>
      <c r="F236" s="81">
        <f t="shared" si="14"/>
        <v>893.8</v>
      </c>
      <c r="G236" s="267">
        <v>146.19999999999999</v>
      </c>
      <c r="H236" s="204">
        <f t="shared" si="15"/>
        <v>4.873333333333333E-2</v>
      </c>
      <c r="I236" s="54">
        <f t="shared" si="24"/>
        <v>179.33866666666665</v>
      </c>
      <c r="J236" s="54">
        <f t="shared" si="21"/>
        <v>39.454506666666667</v>
      </c>
      <c r="K236" s="54">
        <f t="shared" si="22"/>
        <v>78.370997333333321</v>
      </c>
      <c r="L236" s="245">
        <v>10.243746666666667</v>
      </c>
      <c r="M236" s="56">
        <f t="shared" si="23"/>
        <v>0.34393367345416576</v>
      </c>
    </row>
    <row r="237" spans="1:13" x14ac:dyDescent="0.2">
      <c r="A237" s="78">
        <f t="shared" si="25"/>
        <v>232</v>
      </c>
      <c r="B237" s="81" t="s">
        <v>2380</v>
      </c>
      <c r="C237" s="81">
        <v>467.4</v>
      </c>
      <c r="D237" s="81"/>
      <c r="E237" s="81">
        <v>8.6</v>
      </c>
      <c r="F237" s="81">
        <f t="shared" si="14"/>
        <v>476</v>
      </c>
      <c r="G237" s="267">
        <v>136</v>
      </c>
      <c r="H237" s="204">
        <f t="shared" si="15"/>
        <v>4.5333333333333337E-2</v>
      </c>
      <c r="I237" s="54">
        <f t="shared" si="24"/>
        <v>166.82666666666668</v>
      </c>
      <c r="J237" s="54">
        <f t="shared" si="21"/>
        <v>36.701866666666668</v>
      </c>
      <c r="K237" s="54">
        <f t="shared" si="22"/>
        <v>72.903253333333339</v>
      </c>
      <c r="L237" s="245">
        <v>9.529066666666667</v>
      </c>
      <c r="M237" s="56">
        <f t="shared" si="23"/>
        <v>0.6007580952380952</v>
      </c>
    </row>
    <row r="238" spans="1:13" x14ac:dyDescent="0.2">
      <c r="A238" s="78">
        <f t="shared" si="25"/>
        <v>233</v>
      </c>
      <c r="B238" s="81" t="s">
        <v>2381</v>
      </c>
      <c r="C238" s="81">
        <v>324.10000000000002</v>
      </c>
      <c r="D238" s="81"/>
      <c r="E238" s="81"/>
      <c r="F238" s="81">
        <f t="shared" si="14"/>
        <v>324.10000000000002</v>
      </c>
      <c r="G238" s="267">
        <v>248.5</v>
      </c>
      <c r="H238" s="204">
        <f t="shared" si="15"/>
        <v>8.2833333333333328E-2</v>
      </c>
      <c r="I238" s="54">
        <f t="shared" si="24"/>
        <v>304.82666666666665</v>
      </c>
      <c r="J238" s="54">
        <f t="shared" si="21"/>
        <v>67.06186666666666</v>
      </c>
      <c r="K238" s="54">
        <f t="shared" si="22"/>
        <v>133.20925333333332</v>
      </c>
      <c r="L238" s="245">
        <v>17.411566666666666</v>
      </c>
      <c r="M238" s="56">
        <f t="shared" si="23"/>
        <v>1.6121856011519078</v>
      </c>
    </row>
    <row r="239" spans="1:13" x14ac:dyDescent="0.2">
      <c r="A239" s="78">
        <f t="shared" si="25"/>
        <v>234</v>
      </c>
      <c r="B239" s="81" t="s">
        <v>2382</v>
      </c>
      <c r="C239" s="81">
        <v>433.9</v>
      </c>
      <c r="D239" s="81"/>
      <c r="E239" s="81"/>
      <c r="F239" s="81">
        <f t="shared" si="14"/>
        <v>433.9</v>
      </c>
      <c r="G239" s="267">
        <v>58</v>
      </c>
      <c r="H239" s="204">
        <f t="shared" si="15"/>
        <v>1.9333333333333334E-2</v>
      </c>
      <c r="I239" s="54">
        <f t="shared" si="24"/>
        <v>71.146666666666675</v>
      </c>
      <c r="J239" s="54">
        <f t="shared" si="21"/>
        <v>15.652266666666669</v>
      </c>
      <c r="K239" s="54">
        <f t="shared" si="22"/>
        <v>31.091093333333337</v>
      </c>
      <c r="L239" s="245">
        <v>4.0638666666666667</v>
      </c>
      <c r="M239" s="56">
        <f t="shared" si="23"/>
        <v>0.28106451563340251</v>
      </c>
    </row>
    <row r="240" spans="1:13" x14ac:dyDescent="0.2">
      <c r="A240" s="78">
        <f t="shared" si="25"/>
        <v>235</v>
      </c>
      <c r="B240" s="81" t="s">
        <v>2383</v>
      </c>
      <c r="C240" s="81">
        <v>375.2</v>
      </c>
      <c r="D240" s="81"/>
      <c r="E240" s="81"/>
      <c r="F240" s="81">
        <f t="shared" si="14"/>
        <v>375.2</v>
      </c>
      <c r="G240" s="267">
        <v>90.4</v>
      </c>
      <c r="H240" s="204">
        <f t="shared" si="15"/>
        <v>3.0133333333333335E-2</v>
      </c>
      <c r="I240" s="54">
        <f t="shared" si="24"/>
        <v>110.89066666666668</v>
      </c>
      <c r="J240" s="54">
        <f t="shared" si="21"/>
        <v>24.395946666666667</v>
      </c>
      <c r="K240" s="54">
        <f t="shared" si="22"/>
        <v>48.459221333333339</v>
      </c>
      <c r="L240" s="245">
        <v>6.3340266666666665</v>
      </c>
      <c r="M240" s="56">
        <f t="shared" si="23"/>
        <v>0.50660943852167739</v>
      </c>
    </row>
    <row r="241" spans="1:13" x14ac:dyDescent="0.2">
      <c r="A241" s="78">
        <f t="shared" si="25"/>
        <v>236</v>
      </c>
      <c r="B241" s="81" t="s">
        <v>2384</v>
      </c>
      <c r="C241" s="81">
        <v>375.1</v>
      </c>
      <c r="D241" s="81"/>
      <c r="E241" s="81">
        <v>120.5</v>
      </c>
      <c r="F241" s="81">
        <f t="shared" si="14"/>
        <v>495.6</v>
      </c>
      <c r="G241" s="267">
        <v>69</v>
      </c>
      <c r="H241" s="204">
        <f t="shared" si="15"/>
        <v>2.3E-2</v>
      </c>
      <c r="I241" s="54">
        <f t="shared" si="24"/>
        <v>84.64</v>
      </c>
      <c r="J241" s="54">
        <f t="shared" si="21"/>
        <v>18.620799999999999</v>
      </c>
      <c r="K241" s="54">
        <f t="shared" si="22"/>
        <v>36.987679999999997</v>
      </c>
      <c r="L241" s="245">
        <v>4.8346</v>
      </c>
      <c r="M241" s="56">
        <f t="shared" si="23"/>
        <v>0.2927422921711057</v>
      </c>
    </row>
    <row r="242" spans="1:13" x14ac:dyDescent="0.2">
      <c r="A242" s="78">
        <f t="shared" si="25"/>
        <v>237</v>
      </c>
      <c r="B242" s="81" t="s">
        <v>2385</v>
      </c>
      <c r="C242" s="81">
        <v>534.1</v>
      </c>
      <c r="D242" s="81">
        <v>48.8</v>
      </c>
      <c r="E242" s="81"/>
      <c r="F242" s="81">
        <f t="shared" si="14"/>
        <v>582.9</v>
      </c>
      <c r="G242" s="267">
        <v>98.8</v>
      </c>
      <c r="H242" s="204">
        <f t="shared" si="15"/>
        <v>3.2933333333333335E-2</v>
      </c>
      <c r="I242" s="54">
        <f t="shared" si="24"/>
        <v>121.19466666666668</v>
      </c>
      <c r="J242" s="54">
        <f t="shared" si="21"/>
        <v>26.662826666666668</v>
      </c>
      <c r="K242" s="54">
        <f t="shared" si="22"/>
        <v>52.962069333333339</v>
      </c>
      <c r="L242" s="245">
        <v>6.9225866666666667</v>
      </c>
      <c r="M242" s="56">
        <f t="shared" si="23"/>
        <v>0.3563941487962487</v>
      </c>
    </row>
    <row r="243" spans="1:13" x14ac:dyDescent="0.2">
      <c r="A243" s="78">
        <f t="shared" si="25"/>
        <v>238</v>
      </c>
      <c r="B243" s="81" t="s">
        <v>2386</v>
      </c>
      <c r="C243" s="81">
        <v>471.8</v>
      </c>
      <c r="D243" s="81"/>
      <c r="E243" s="81"/>
      <c r="F243" s="81">
        <f t="shared" si="14"/>
        <v>471.8</v>
      </c>
      <c r="G243" s="267">
        <v>60</v>
      </c>
      <c r="H243" s="204">
        <f t="shared" si="15"/>
        <v>0.02</v>
      </c>
      <c r="I243" s="54">
        <f t="shared" si="24"/>
        <v>73.600000000000009</v>
      </c>
      <c r="J243" s="54">
        <f t="shared" si="21"/>
        <v>16.192000000000004</v>
      </c>
      <c r="K243" s="54">
        <f t="shared" si="22"/>
        <v>32.163200000000003</v>
      </c>
      <c r="L243" s="245">
        <v>4.2039999999999997</v>
      </c>
      <c r="M243" s="56">
        <f t="shared" si="23"/>
        <v>0.26739974565493857</v>
      </c>
    </row>
    <row r="244" spans="1:13" x14ac:dyDescent="0.2">
      <c r="A244" s="78">
        <f t="shared" si="25"/>
        <v>239</v>
      </c>
      <c r="B244" s="81" t="s">
        <v>2387</v>
      </c>
      <c r="C244" s="81">
        <v>579</v>
      </c>
      <c r="D244" s="81">
        <v>91.8</v>
      </c>
      <c r="E244" s="81"/>
      <c r="F244" s="81">
        <f t="shared" si="14"/>
        <v>670.8</v>
      </c>
      <c r="G244" s="267">
        <v>88.3</v>
      </c>
      <c r="H244" s="204">
        <f t="shared" si="15"/>
        <v>2.9433333333333332E-2</v>
      </c>
      <c r="I244" s="54">
        <f t="shared" si="24"/>
        <v>108.31466666666667</v>
      </c>
      <c r="J244" s="54">
        <f t="shared" si="21"/>
        <v>23.829226666666667</v>
      </c>
      <c r="K244" s="54">
        <f t="shared" si="22"/>
        <v>47.333509333333332</v>
      </c>
      <c r="L244" s="245">
        <v>6.1868866666666662</v>
      </c>
      <c r="M244" s="56">
        <f t="shared" si="23"/>
        <v>0.27678039554760486</v>
      </c>
    </row>
    <row r="245" spans="1:13" x14ac:dyDescent="0.2">
      <c r="A245" s="78">
        <f t="shared" si="25"/>
        <v>240</v>
      </c>
      <c r="B245" s="81" t="s">
        <v>2388</v>
      </c>
      <c r="C245" s="81">
        <v>343.9</v>
      </c>
      <c r="D245" s="81"/>
      <c r="E245" s="81"/>
      <c r="F245" s="81">
        <f t="shared" si="14"/>
        <v>343.9</v>
      </c>
      <c r="G245" s="267">
        <v>112.8</v>
      </c>
      <c r="H245" s="204">
        <f t="shared" si="15"/>
        <v>3.7600000000000001E-2</v>
      </c>
      <c r="I245" s="54">
        <f t="shared" si="24"/>
        <v>138.36799999999999</v>
      </c>
      <c r="J245" s="54">
        <f t="shared" si="21"/>
        <v>30.44096</v>
      </c>
      <c r="K245" s="54">
        <f t="shared" si="22"/>
        <v>60.466815999999994</v>
      </c>
      <c r="L245" s="245">
        <v>7.9035200000000003</v>
      </c>
      <c r="M245" s="56">
        <f t="shared" si="23"/>
        <v>0.68967518464669952</v>
      </c>
    </row>
    <row r="246" spans="1:13" x14ac:dyDescent="0.2">
      <c r="A246" s="78">
        <f t="shared" si="25"/>
        <v>241</v>
      </c>
      <c r="B246" s="81" t="s">
        <v>2389</v>
      </c>
      <c r="C246" s="81">
        <v>664</v>
      </c>
      <c r="D246" s="81"/>
      <c r="E246" s="81">
        <v>35.700000000000003</v>
      </c>
      <c r="F246" s="81">
        <f t="shared" si="14"/>
        <v>699.7</v>
      </c>
      <c r="G246" s="267">
        <v>107.2</v>
      </c>
      <c r="H246" s="204">
        <f t="shared" si="15"/>
        <v>3.5733333333333332E-2</v>
      </c>
      <c r="I246" s="54">
        <f t="shared" si="24"/>
        <v>131.49866666666665</v>
      </c>
      <c r="J246" s="54">
        <f t="shared" si="21"/>
        <v>28.929706666666664</v>
      </c>
      <c r="K246" s="54">
        <f t="shared" si="22"/>
        <v>57.464917333333325</v>
      </c>
      <c r="L246" s="245">
        <v>7.511146666666666</v>
      </c>
      <c r="M246" s="56">
        <f t="shared" si="23"/>
        <v>0.32214440093373342</v>
      </c>
    </row>
    <row r="247" spans="1:13" x14ac:dyDescent="0.2">
      <c r="A247" s="78">
        <f t="shared" si="25"/>
        <v>242</v>
      </c>
      <c r="B247" s="81" t="s">
        <v>2390</v>
      </c>
      <c r="C247" s="81">
        <v>150.30000000000001</v>
      </c>
      <c r="D247" s="81"/>
      <c r="E247" s="81">
        <v>232.7</v>
      </c>
      <c r="F247" s="81">
        <f t="shared" si="14"/>
        <v>383</v>
      </c>
      <c r="G247" s="267">
        <v>74.2</v>
      </c>
      <c r="H247" s="204">
        <f>G247/3000</f>
        <v>2.4733333333333333E-2</v>
      </c>
      <c r="I247" s="54">
        <f>H247*3680</f>
        <v>91.018666666666661</v>
      </c>
      <c r="J247" s="54">
        <f t="shared" si="21"/>
        <v>20.024106666666665</v>
      </c>
      <c r="K247" s="54">
        <v>67.09</v>
      </c>
      <c r="L247" s="245">
        <v>5.1989466666666662</v>
      </c>
      <c r="M247" s="56">
        <f t="shared" si="23"/>
        <v>0.47867289817232372</v>
      </c>
    </row>
    <row r="248" spans="1:13" x14ac:dyDescent="0.2">
      <c r="A248" s="78">
        <f t="shared" si="25"/>
        <v>243</v>
      </c>
      <c r="B248" s="81" t="s">
        <v>2391</v>
      </c>
      <c r="C248" s="81">
        <v>630.29999999999995</v>
      </c>
      <c r="D248" s="81"/>
      <c r="E248" s="81">
        <v>33.9</v>
      </c>
      <c r="F248" s="81">
        <f t="shared" si="14"/>
        <v>664.19999999999993</v>
      </c>
      <c r="G248" s="267">
        <v>120.1</v>
      </c>
      <c r="H248" s="204">
        <f t="shared" si="15"/>
        <v>4.003333333333333E-2</v>
      </c>
      <c r="I248" s="54">
        <f t="shared" si="24"/>
        <v>147.32266666666666</v>
      </c>
      <c r="J248" s="54">
        <f t="shared" si="21"/>
        <v>32.410986666666666</v>
      </c>
      <c r="K248" s="54">
        <f t="shared" ref="K248:K279" si="26">I248*0.437</f>
        <v>64.38000533333333</v>
      </c>
      <c r="L248" s="245">
        <v>8.415006666666665</v>
      </c>
      <c r="M248" s="56">
        <f t="shared" si="23"/>
        <v>0.38019973702699994</v>
      </c>
    </row>
    <row r="249" spans="1:13" x14ac:dyDescent="0.2">
      <c r="A249" s="78">
        <f t="shared" si="25"/>
        <v>244</v>
      </c>
      <c r="B249" s="81" t="s">
        <v>2392</v>
      </c>
      <c r="C249" s="81">
        <v>447.75</v>
      </c>
      <c r="D249" s="81"/>
      <c r="E249" s="81"/>
      <c r="F249" s="81">
        <f t="shared" si="14"/>
        <v>447.75</v>
      </c>
      <c r="G249" s="267">
        <v>21.9</v>
      </c>
      <c r="H249" s="204">
        <f t="shared" si="15"/>
        <v>7.2999999999999992E-3</v>
      </c>
      <c r="I249" s="54">
        <f t="shared" si="24"/>
        <v>26.863999999999997</v>
      </c>
      <c r="J249" s="54">
        <f t="shared" si="21"/>
        <v>5.9100799999999998</v>
      </c>
      <c r="K249" s="54">
        <f t="shared" si="26"/>
        <v>11.739567999999998</v>
      </c>
      <c r="L249" s="245">
        <v>1.5344599999999997</v>
      </c>
      <c r="M249" s="56">
        <f t="shared" si="23"/>
        <v>0.10284334561697375</v>
      </c>
    </row>
    <row r="250" spans="1:13" x14ac:dyDescent="0.2">
      <c r="A250" s="78">
        <f t="shared" si="25"/>
        <v>245</v>
      </c>
      <c r="B250" s="81" t="s">
        <v>2393</v>
      </c>
      <c r="C250" s="81">
        <v>688.6</v>
      </c>
      <c r="D250" s="81"/>
      <c r="E250" s="81">
        <v>64.099999999999994</v>
      </c>
      <c r="F250" s="81">
        <f t="shared" si="14"/>
        <v>752.7</v>
      </c>
      <c r="G250" s="267">
        <v>118.6</v>
      </c>
      <c r="H250" s="204">
        <f t="shared" si="15"/>
        <v>3.953333333333333E-2</v>
      </c>
      <c r="I250" s="54">
        <f t="shared" si="24"/>
        <v>145.48266666666666</v>
      </c>
      <c r="J250" s="54">
        <f t="shared" si="21"/>
        <v>32.006186666666665</v>
      </c>
      <c r="K250" s="54">
        <f t="shared" si="26"/>
        <v>63.575925333333331</v>
      </c>
      <c r="L250" s="245">
        <v>8.3099066666666648</v>
      </c>
      <c r="M250" s="56">
        <f t="shared" si="23"/>
        <v>0.33130687569195338</v>
      </c>
    </row>
    <row r="251" spans="1:13" x14ac:dyDescent="0.2">
      <c r="A251" s="78">
        <f t="shared" si="25"/>
        <v>246</v>
      </c>
      <c r="B251" s="81" t="s">
        <v>2394</v>
      </c>
      <c r="C251" s="81">
        <v>675.4</v>
      </c>
      <c r="D251" s="81"/>
      <c r="E251" s="81"/>
      <c r="F251" s="81">
        <f t="shared" si="14"/>
        <v>675.4</v>
      </c>
      <c r="G251" s="267">
        <v>116.7</v>
      </c>
      <c r="H251" s="204">
        <f t="shared" si="15"/>
        <v>3.8900000000000004E-2</v>
      </c>
      <c r="I251" s="54">
        <f t="shared" si="24"/>
        <v>143.15200000000002</v>
      </c>
      <c r="J251" s="54">
        <f t="shared" si="21"/>
        <v>31.493440000000003</v>
      </c>
      <c r="K251" s="54">
        <f t="shared" si="26"/>
        <v>62.557424000000005</v>
      </c>
      <c r="L251" s="245">
        <v>8.1767800000000008</v>
      </c>
      <c r="M251" s="56">
        <f t="shared" si="23"/>
        <v>0.36331010364228611</v>
      </c>
    </row>
    <row r="252" spans="1:13" x14ac:dyDescent="0.2">
      <c r="A252" s="78">
        <f t="shared" si="25"/>
        <v>247</v>
      </c>
      <c r="B252" s="81" t="s">
        <v>2395</v>
      </c>
      <c r="C252" s="81">
        <v>633.9</v>
      </c>
      <c r="D252" s="81"/>
      <c r="E252" s="81"/>
      <c r="F252" s="81">
        <f t="shared" si="14"/>
        <v>633.9</v>
      </c>
      <c r="G252" s="267">
        <v>75.7</v>
      </c>
      <c r="H252" s="204">
        <f t="shared" si="15"/>
        <v>2.5233333333333333E-2</v>
      </c>
      <c r="I252" s="54">
        <f t="shared" si="24"/>
        <v>92.858666666666664</v>
      </c>
      <c r="J252" s="54">
        <f t="shared" si="21"/>
        <v>20.428906666666666</v>
      </c>
      <c r="K252" s="54">
        <f t="shared" si="26"/>
        <v>40.579237333333332</v>
      </c>
      <c r="L252" s="245">
        <v>5.3040466666666664</v>
      </c>
      <c r="M252" s="56">
        <f t="shared" si="23"/>
        <v>0.25109773991691642</v>
      </c>
    </row>
    <row r="253" spans="1:13" x14ac:dyDescent="0.2">
      <c r="A253" s="78">
        <f t="shared" si="25"/>
        <v>248</v>
      </c>
      <c r="B253" s="81" t="s">
        <v>2396</v>
      </c>
      <c r="C253" s="81">
        <v>230.9</v>
      </c>
      <c r="D253" s="81">
        <v>51.2</v>
      </c>
      <c r="E253" s="81"/>
      <c r="F253" s="81">
        <f t="shared" si="14"/>
        <v>282.10000000000002</v>
      </c>
      <c r="G253" s="267">
        <v>76</v>
      </c>
      <c r="H253" s="204">
        <f t="shared" si="15"/>
        <v>2.5333333333333333E-2</v>
      </c>
      <c r="I253" s="54">
        <f t="shared" si="24"/>
        <v>93.226666666666659</v>
      </c>
      <c r="J253" s="54">
        <f t="shared" si="21"/>
        <v>20.509866666666664</v>
      </c>
      <c r="K253" s="54">
        <f t="shared" si="26"/>
        <v>40.740053333333329</v>
      </c>
      <c r="L253" s="245">
        <v>5.3250666666666664</v>
      </c>
      <c r="M253" s="56">
        <f t="shared" si="23"/>
        <v>0.56647165307810465</v>
      </c>
    </row>
    <row r="254" spans="1:13" x14ac:dyDescent="0.2">
      <c r="A254" s="78">
        <f t="shared" si="25"/>
        <v>249</v>
      </c>
      <c r="B254" s="81" t="s">
        <v>2397</v>
      </c>
      <c r="C254" s="81">
        <v>1262.0999999999999</v>
      </c>
      <c r="D254" s="81"/>
      <c r="E254" s="81">
        <v>163.6</v>
      </c>
      <c r="F254" s="81">
        <f t="shared" si="14"/>
        <v>1425.6999999999998</v>
      </c>
      <c r="G254" s="267">
        <v>322.2</v>
      </c>
      <c r="H254" s="204">
        <f t="shared" si="15"/>
        <v>0.1074</v>
      </c>
      <c r="I254" s="54">
        <f t="shared" si="24"/>
        <v>395.23199999999997</v>
      </c>
      <c r="J254" s="54">
        <f t="shared" si="21"/>
        <v>86.951039999999992</v>
      </c>
      <c r="K254" s="54">
        <f t="shared" si="26"/>
        <v>172.71638399999998</v>
      </c>
      <c r="L254" s="245">
        <v>22.575479999999999</v>
      </c>
      <c r="M254" s="56">
        <f t="shared" si="23"/>
        <v>0.47518755979518834</v>
      </c>
    </row>
    <row r="255" spans="1:13" x14ac:dyDescent="0.2">
      <c r="A255" s="78">
        <f t="shared" si="25"/>
        <v>250</v>
      </c>
      <c r="B255" s="81" t="s">
        <v>2398</v>
      </c>
      <c r="C255" s="81">
        <v>332.6</v>
      </c>
      <c r="D255" s="81"/>
      <c r="E255" s="81">
        <v>108.7</v>
      </c>
      <c r="F255" s="81">
        <f t="shared" si="14"/>
        <v>441.3</v>
      </c>
      <c r="G255" s="267">
        <v>70.400000000000006</v>
      </c>
      <c r="H255" s="204">
        <f t="shared" si="15"/>
        <v>2.3466666666666667E-2</v>
      </c>
      <c r="I255" s="54">
        <f t="shared" si="24"/>
        <v>86.35733333333333</v>
      </c>
      <c r="J255" s="54">
        <f t="shared" si="21"/>
        <v>18.998613333333331</v>
      </c>
      <c r="K255" s="54">
        <f t="shared" si="26"/>
        <v>37.738154666666667</v>
      </c>
      <c r="L255" s="245">
        <v>4.9326933333333329</v>
      </c>
      <c r="M255" s="56">
        <f t="shared" si="23"/>
        <v>0.33543347987008082</v>
      </c>
    </row>
    <row r="256" spans="1:13" x14ac:dyDescent="0.2">
      <c r="A256" s="78">
        <f t="shared" si="25"/>
        <v>251</v>
      </c>
      <c r="B256" s="81" t="s">
        <v>2399</v>
      </c>
      <c r="C256" s="81">
        <v>511</v>
      </c>
      <c r="D256" s="81"/>
      <c r="E256" s="81">
        <v>141.6</v>
      </c>
      <c r="F256" s="81">
        <f t="shared" si="14"/>
        <v>652.6</v>
      </c>
      <c r="G256" s="267">
        <v>49.1</v>
      </c>
      <c r="H256" s="204">
        <f t="shared" si="15"/>
        <v>1.6366666666666668E-2</v>
      </c>
      <c r="I256" s="54">
        <f t="shared" si="24"/>
        <v>60.229333333333336</v>
      </c>
      <c r="J256" s="54">
        <f t="shared" si="21"/>
        <v>13.250453333333335</v>
      </c>
      <c r="K256" s="54">
        <f t="shared" si="26"/>
        <v>26.320218666666669</v>
      </c>
      <c r="L256" s="245">
        <v>3.4402733333333337</v>
      </c>
      <c r="M256" s="56">
        <f t="shared" si="23"/>
        <v>0.15819840433139237</v>
      </c>
    </row>
    <row r="257" spans="1:13" x14ac:dyDescent="0.2">
      <c r="A257" s="78">
        <f t="shared" si="25"/>
        <v>252</v>
      </c>
      <c r="B257" s="81" t="s">
        <v>2400</v>
      </c>
      <c r="C257" s="81">
        <v>1078.7</v>
      </c>
      <c r="D257" s="81"/>
      <c r="E257" s="81"/>
      <c r="F257" s="81">
        <f t="shared" si="14"/>
        <v>1078.7</v>
      </c>
      <c r="G257" s="267">
        <v>30.2</v>
      </c>
      <c r="H257" s="204">
        <f t="shared" si="15"/>
        <v>1.0066666666666666E-2</v>
      </c>
      <c r="I257" s="54">
        <f t="shared" si="24"/>
        <v>37.045333333333332</v>
      </c>
      <c r="J257" s="54">
        <f t="shared" si="21"/>
        <v>8.1499733333333335</v>
      </c>
      <c r="K257" s="54">
        <f t="shared" si="26"/>
        <v>16.188810666666665</v>
      </c>
      <c r="L257" s="245">
        <v>2.1160133333333335</v>
      </c>
      <c r="M257" s="56">
        <f t="shared" si="23"/>
        <v>5.8867276042149502E-2</v>
      </c>
    </row>
    <row r="258" spans="1:13" x14ac:dyDescent="0.2">
      <c r="A258" s="78">
        <f t="shared" si="25"/>
        <v>253</v>
      </c>
      <c r="B258" s="81" t="s">
        <v>2401</v>
      </c>
      <c r="C258" s="81">
        <v>611.4</v>
      </c>
      <c r="D258" s="81"/>
      <c r="E258" s="81">
        <v>112.1</v>
      </c>
      <c r="F258" s="81">
        <f t="shared" si="14"/>
        <v>723.5</v>
      </c>
      <c r="G258" s="267">
        <v>99</v>
      </c>
      <c r="H258" s="204">
        <f t="shared" si="15"/>
        <v>3.3000000000000002E-2</v>
      </c>
      <c r="I258" s="54">
        <f t="shared" si="24"/>
        <v>121.44000000000001</v>
      </c>
      <c r="J258" s="54">
        <f t="shared" ref="J258:J317" si="27">I258*0.22</f>
        <v>26.716800000000003</v>
      </c>
      <c r="K258" s="54">
        <f t="shared" si="26"/>
        <v>53.069280000000006</v>
      </c>
      <c r="L258" s="245">
        <v>6.9366000000000003</v>
      </c>
      <c r="M258" s="56">
        <f t="shared" si="23"/>
        <v>0.28771621285418109</v>
      </c>
    </row>
    <row r="259" spans="1:13" x14ac:dyDescent="0.2">
      <c r="A259" s="78">
        <f t="shared" si="25"/>
        <v>254</v>
      </c>
      <c r="B259" s="81" t="s">
        <v>2402</v>
      </c>
      <c r="C259" s="81">
        <v>690.47</v>
      </c>
      <c r="D259" s="81">
        <v>27.1</v>
      </c>
      <c r="E259" s="81">
        <v>79.3</v>
      </c>
      <c r="F259" s="81">
        <f t="shared" si="14"/>
        <v>796.87</v>
      </c>
      <c r="G259" s="267">
        <v>40.799999999999997</v>
      </c>
      <c r="H259" s="204">
        <f>G259/3000</f>
        <v>1.3599999999999999E-2</v>
      </c>
      <c r="I259" s="54">
        <f t="shared" si="24"/>
        <v>50.047999999999995</v>
      </c>
      <c r="J259" s="54">
        <f t="shared" si="27"/>
        <v>11.010559999999998</v>
      </c>
      <c r="K259" s="54">
        <f t="shared" si="26"/>
        <v>21.870975999999999</v>
      </c>
      <c r="L259" s="245">
        <v>2.8587199999999995</v>
      </c>
      <c r="M259" s="56">
        <f t="shared" si="23"/>
        <v>0.10765652615859549</v>
      </c>
    </row>
    <row r="260" spans="1:13" x14ac:dyDescent="0.2">
      <c r="A260" s="78">
        <f t="shared" si="25"/>
        <v>255</v>
      </c>
      <c r="B260" s="81" t="s">
        <v>10</v>
      </c>
      <c r="C260" s="81">
        <v>401.2</v>
      </c>
      <c r="D260" s="81"/>
      <c r="E260" s="81">
        <v>112.2</v>
      </c>
      <c r="F260" s="81">
        <f t="shared" si="14"/>
        <v>513.4</v>
      </c>
      <c r="G260" s="267">
        <v>120</v>
      </c>
      <c r="H260" s="204">
        <f t="shared" ref="H260:H315" si="28">G260/3000</f>
        <v>0.04</v>
      </c>
      <c r="I260" s="54">
        <f t="shared" si="24"/>
        <v>147.20000000000002</v>
      </c>
      <c r="J260" s="54">
        <f t="shared" si="27"/>
        <v>32.384000000000007</v>
      </c>
      <c r="K260" s="54">
        <f t="shared" si="26"/>
        <v>64.326400000000007</v>
      </c>
      <c r="L260" s="245">
        <v>8.4079999999999995</v>
      </c>
      <c r="M260" s="56">
        <f t="shared" si="23"/>
        <v>0.49146552395792759</v>
      </c>
    </row>
    <row r="261" spans="1:13" x14ac:dyDescent="0.2">
      <c r="A261" s="78">
        <f t="shared" si="25"/>
        <v>256</v>
      </c>
      <c r="B261" s="81" t="s">
        <v>11</v>
      </c>
      <c r="C261" s="81">
        <v>339.2</v>
      </c>
      <c r="D261" s="81"/>
      <c r="E261" s="81"/>
      <c r="F261" s="81">
        <f t="shared" si="14"/>
        <v>339.2</v>
      </c>
      <c r="G261" s="267">
        <v>116</v>
      </c>
      <c r="H261" s="204">
        <f t="shared" si="28"/>
        <v>3.8666666666666669E-2</v>
      </c>
      <c r="I261" s="54">
        <f t="shared" si="24"/>
        <v>142.29333333333335</v>
      </c>
      <c r="J261" s="54">
        <f t="shared" si="27"/>
        <v>31.304533333333339</v>
      </c>
      <c r="K261" s="54">
        <f t="shared" si="26"/>
        <v>62.182186666666674</v>
      </c>
      <c r="L261" s="245">
        <v>8.1277333333333335</v>
      </c>
      <c r="M261" s="56">
        <f t="shared" si="23"/>
        <v>0.71906776729559752</v>
      </c>
    </row>
    <row r="262" spans="1:13" x14ac:dyDescent="0.2">
      <c r="A262" s="78">
        <f t="shared" si="25"/>
        <v>257</v>
      </c>
      <c r="B262" s="81" t="s">
        <v>12</v>
      </c>
      <c r="C262" s="81">
        <v>213.9</v>
      </c>
      <c r="D262" s="81"/>
      <c r="E262" s="81"/>
      <c r="F262" s="81">
        <f t="shared" si="14"/>
        <v>213.9</v>
      </c>
      <c r="G262" s="267">
        <v>65</v>
      </c>
      <c r="H262" s="204">
        <f t="shared" si="28"/>
        <v>2.1666666666666667E-2</v>
      </c>
      <c r="I262" s="54">
        <f t="shared" si="24"/>
        <v>79.733333333333334</v>
      </c>
      <c r="J262" s="54">
        <f t="shared" si="27"/>
        <v>17.541333333333334</v>
      </c>
      <c r="K262" s="54">
        <f t="shared" si="26"/>
        <v>34.843466666666664</v>
      </c>
      <c r="L262" s="245">
        <v>4.554333333333334</v>
      </c>
      <c r="M262" s="56">
        <f t="shared" ref="M262:M325" si="29">(I262+J262+K262+L262)/F262</f>
        <v>0.63895496337852586</v>
      </c>
    </row>
    <row r="263" spans="1:13" x14ac:dyDescent="0.2">
      <c r="A263" s="78">
        <f t="shared" si="25"/>
        <v>258</v>
      </c>
      <c r="B263" s="81" t="s">
        <v>13</v>
      </c>
      <c r="C263" s="81">
        <v>184.4</v>
      </c>
      <c r="D263" s="81"/>
      <c r="E263" s="81"/>
      <c r="F263" s="81">
        <f t="shared" si="14"/>
        <v>184.4</v>
      </c>
      <c r="G263" s="267">
        <v>110</v>
      </c>
      <c r="H263" s="204">
        <f t="shared" si="28"/>
        <v>3.6666666666666667E-2</v>
      </c>
      <c r="I263" s="54">
        <f t="shared" ref="I263:I326" si="30">H263*3680</f>
        <v>134.93333333333334</v>
      </c>
      <c r="J263" s="54">
        <f t="shared" si="27"/>
        <v>29.685333333333336</v>
      </c>
      <c r="K263" s="54">
        <f t="shared" si="26"/>
        <v>58.96586666666667</v>
      </c>
      <c r="L263" s="245">
        <v>7.7073333333333327</v>
      </c>
      <c r="M263" s="56">
        <f t="shared" si="29"/>
        <v>1.2542942877801881</v>
      </c>
    </row>
    <row r="264" spans="1:13" x14ac:dyDescent="0.2">
      <c r="A264" s="78">
        <f t="shared" ref="A264:A327" si="31">A263+1</f>
        <v>259</v>
      </c>
      <c r="B264" s="81" t="s">
        <v>14</v>
      </c>
      <c r="C264" s="81">
        <v>227.3</v>
      </c>
      <c r="D264" s="81"/>
      <c r="E264" s="81"/>
      <c r="F264" s="81">
        <f t="shared" si="14"/>
        <v>227.3</v>
      </c>
      <c r="G264" s="267">
        <v>137</v>
      </c>
      <c r="H264" s="204">
        <f t="shared" si="28"/>
        <v>4.5666666666666668E-2</v>
      </c>
      <c r="I264" s="54">
        <f t="shared" si="30"/>
        <v>168.05333333333334</v>
      </c>
      <c r="J264" s="54">
        <f t="shared" si="27"/>
        <v>36.971733333333333</v>
      </c>
      <c r="K264" s="54">
        <f t="shared" si="26"/>
        <v>73.439306666666667</v>
      </c>
      <c r="L264" s="245">
        <v>9.5991333333333326</v>
      </c>
      <c r="M264" s="56">
        <f t="shared" si="29"/>
        <v>1.2673273500513271</v>
      </c>
    </row>
    <row r="265" spans="1:13" x14ac:dyDescent="0.2">
      <c r="A265" s="78">
        <f t="shared" si="31"/>
        <v>260</v>
      </c>
      <c r="B265" s="81" t="s">
        <v>15</v>
      </c>
      <c r="C265" s="81">
        <v>479.8</v>
      </c>
      <c r="D265" s="81"/>
      <c r="E265" s="81"/>
      <c r="F265" s="81">
        <f t="shared" si="14"/>
        <v>479.8</v>
      </c>
      <c r="G265" s="267">
        <v>114</v>
      </c>
      <c r="H265" s="204">
        <f t="shared" si="28"/>
        <v>3.7999999999999999E-2</v>
      </c>
      <c r="I265" s="54">
        <f t="shared" si="30"/>
        <v>139.84</v>
      </c>
      <c r="J265" s="54">
        <f t="shared" si="27"/>
        <v>30.764800000000001</v>
      </c>
      <c r="K265" s="54">
        <f t="shared" si="26"/>
        <v>61.110080000000004</v>
      </c>
      <c r="L265" s="245">
        <v>7.9875999999999987</v>
      </c>
      <c r="M265" s="56">
        <f t="shared" si="29"/>
        <v>0.49958832847019591</v>
      </c>
    </row>
    <row r="266" spans="1:13" x14ac:dyDescent="0.2">
      <c r="A266" s="78">
        <f t="shared" si="31"/>
        <v>261</v>
      </c>
      <c r="B266" s="81" t="s">
        <v>16</v>
      </c>
      <c r="C266" s="81">
        <v>209.3</v>
      </c>
      <c r="D266" s="81"/>
      <c r="E266" s="81"/>
      <c r="F266" s="81">
        <f t="shared" si="14"/>
        <v>209.3</v>
      </c>
      <c r="G266" s="267">
        <v>75</v>
      </c>
      <c r="H266" s="204">
        <f t="shared" si="28"/>
        <v>2.5000000000000001E-2</v>
      </c>
      <c r="I266" s="54">
        <f t="shared" si="30"/>
        <v>92</v>
      </c>
      <c r="J266" s="54">
        <f t="shared" si="27"/>
        <v>20.239999999999998</v>
      </c>
      <c r="K266" s="54">
        <f t="shared" si="26"/>
        <v>40.204000000000001</v>
      </c>
      <c r="L266" s="245">
        <v>5.2549999999999999</v>
      </c>
      <c r="M266" s="56">
        <f t="shared" si="29"/>
        <v>0.75345914954610593</v>
      </c>
    </row>
    <row r="267" spans="1:13" x14ac:dyDescent="0.2">
      <c r="A267" s="78">
        <f t="shared" si="31"/>
        <v>262</v>
      </c>
      <c r="B267" s="81" t="s">
        <v>17</v>
      </c>
      <c r="C267" s="81">
        <v>510.7</v>
      </c>
      <c r="D267" s="81"/>
      <c r="E267" s="81"/>
      <c r="F267" s="81">
        <f t="shared" si="14"/>
        <v>510.7</v>
      </c>
      <c r="G267" s="267">
        <v>112.5</v>
      </c>
      <c r="H267" s="204">
        <f t="shared" si="28"/>
        <v>3.7499999999999999E-2</v>
      </c>
      <c r="I267" s="54">
        <f t="shared" si="30"/>
        <v>138</v>
      </c>
      <c r="J267" s="54">
        <f t="shared" si="27"/>
        <v>30.36</v>
      </c>
      <c r="K267" s="54">
        <f t="shared" si="26"/>
        <v>60.305999999999997</v>
      </c>
      <c r="L267" s="245">
        <v>7.8825000000000003</v>
      </c>
      <c r="M267" s="56">
        <f t="shared" si="29"/>
        <v>0.46318484433130996</v>
      </c>
    </row>
    <row r="268" spans="1:13" x14ac:dyDescent="0.2">
      <c r="A268" s="78">
        <f t="shared" si="31"/>
        <v>263</v>
      </c>
      <c r="B268" s="81" t="s">
        <v>18</v>
      </c>
      <c r="C268" s="81">
        <v>482.5</v>
      </c>
      <c r="D268" s="81"/>
      <c r="E268" s="81">
        <v>43.8</v>
      </c>
      <c r="F268" s="81">
        <f t="shared" si="14"/>
        <v>526.29999999999995</v>
      </c>
      <c r="G268" s="267">
        <v>90</v>
      </c>
      <c r="H268" s="204">
        <f t="shared" si="28"/>
        <v>0.03</v>
      </c>
      <c r="I268" s="54">
        <f t="shared" si="30"/>
        <v>110.39999999999999</v>
      </c>
      <c r="J268" s="54">
        <f t="shared" si="27"/>
        <v>24.287999999999997</v>
      </c>
      <c r="K268" s="54">
        <f t="shared" si="26"/>
        <v>48.244799999999998</v>
      </c>
      <c r="L268" s="245">
        <v>6.3059999999999992</v>
      </c>
      <c r="M268" s="56">
        <f t="shared" si="29"/>
        <v>0.35956450693520808</v>
      </c>
    </row>
    <row r="269" spans="1:13" x14ac:dyDescent="0.2">
      <c r="A269" s="78">
        <f t="shared" si="31"/>
        <v>264</v>
      </c>
      <c r="B269" s="81" t="s">
        <v>19</v>
      </c>
      <c r="C269" s="81">
        <v>265.39999999999998</v>
      </c>
      <c r="D269" s="81"/>
      <c r="E269" s="81">
        <v>29.8</v>
      </c>
      <c r="F269" s="81">
        <f t="shared" si="14"/>
        <v>295.2</v>
      </c>
      <c r="G269" s="267">
        <v>140</v>
      </c>
      <c r="H269" s="204">
        <f t="shared" si="28"/>
        <v>4.6666666666666669E-2</v>
      </c>
      <c r="I269" s="54">
        <f t="shared" si="30"/>
        <v>171.73333333333335</v>
      </c>
      <c r="J269" s="54">
        <f t="shared" si="27"/>
        <v>37.781333333333336</v>
      </c>
      <c r="K269" s="54">
        <f t="shared" si="26"/>
        <v>75.047466666666679</v>
      </c>
      <c r="L269" s="245">
        <v>9.809333333333333</v>
      </c>
      <c r="M269" s="56">
        <f t="shared" si="29"/>
        <v>0.99719331526648602</v>
      </c>
    </row>
    <row r="270" spans="1:13" x14ac:dyDescent="0.2">
      <c r="A270" s="78">
        <f t="shared" si="31"/>
        <v>265</v>
      </c>
      <c r="B270" s="81" t="s">
        <v>20</v>
      </c>
      <c r="C270" s="81">
        <v>211.6</v>
      </c>
      <c r="D270" s="81"/>
      <c r="E270" s="81"/>
      <c r="F270" s="81">
        <f t="shared" si="14"/>
        <v>211.6</v>
      </c>
      <c r="G270" s="267">
        <v>80.7</v>
      </c>
      <c r="H270" s="204">
        <f t="shared" si="28"/>
        <v>2.69E-2</v>
      </c>
      <c r="I270" s="54">
        <f t="shared" si="30"/>
        <v>98.992000000000004</v>
      </c>
      <c r="J270" s="54">
        <f t="shared" si="27"/>
        <v>21.77824</v>
      </c>
      <c r="K270" s="54">
        <f t="shared" si="26"/>
        <v>43.259504</v>
      </c>
      <c r="L270" s="245">
        <v>5.6543799999999997</v>
      </c>
      <c r="M270" s="56">
        <f t="shared" si="29"/>
        <v>0.80190984877126659</v>
      </c>
    </row>
    <row r="271" spans="1:13" x14ac:dyDescent="0.2">
      <c r="A271" s="78">
        <f t="shared" si="31"/>
        <v>266</v>
      </c>
      <c r="B271" s="81" t="s">
        <v>21</v>
      </c>
      <c r="C271" s="81">
        <v>224</v>
      </c>
      <c r="D271" s="81">
        <v>79.5</v>
      </c>
      <c r="E271" s="81"/>
      <c r="F271" s="81">
        <f t="shared" si="14"/>
        <v>303.5</v>
      </c>
      <c r="G271" s="267">
        <v>124</v>
      </c>
      <c r="H271" s="204">
        <f t="shared" si="28"/>
        <v>4.1333333333333333E-2</v>
      </c>
      <c r="I271" s="54">
        <f t="shared" si="30"/>
        <v>152.10666666666665</v>
      </c>
      <c r="J271" s="54">
        <f t="shared" si="27"/>
        <v>33.463466666666662</v>
      </c>
      <c r="K271" s="54">
        <f t="shared" si="26"/>
        <v>66.470613333333333</v>
      </c>
      <c r="L271" s="245">
        <v>8.6882666666666672</v>
      </c>
      <c r="M271" s="56">
        <f t="shared" si="29"/>
        <v>0.85907417902251515</v>
      </c>
    </row>
    <row r="272" spans="1:13" x14ac:dyDescent="0.2">
      <c r="A272" s="78">
        <f t="shared" si="31"/>
        <v>267</v>
      </c>
      <c r="B272" s="81" t="s">
        <v>22</v>
      </c>
      <c r="C272" s="81">
        <v>177.6</v>
      </c>
      <c r="D272" s="81"/>
      <c r="E272" s="81"/>
      <c r="F272" s="81">
        <f t="shared" si="14"/>
        <v>177.6</v>
      </c>
      <c r="G272" s="267">
        <v>63.5</v>
      </c>
      <c r="H272" s="204">
        <f t="shared" si="28"/>
        <v>2.1166666666666667E-2</v>
      </c>
      <c r="I272" s="54">
        <f t="shared" si="30"/>
        <v>77.893333333333331</v>
      </c>
      <c r="J272" s="54">
        <f t="shared" si="27"/>
        <v>17.136533333333333</v>
      </c>
      <c r="K272" s="54">
        <f t="shared" si="26"/>
        <v>34.039386666666665</v>
      </c>
      <c r="L272" s="245">
        <v>4.4492333333333338</v>
      </c>
      <c r="M272" s="56">
        <f t="shared" si="29"/>
        <v>0.75179328078078078</v>
      </c>
    </row>
    <row r="273" spans="1:13" x14ac:dyDescent="0.2">
      <c r="A273" s="78">
        <f t="shared" si="31"/>
        <v>268</v>
      </c>
      <c r="B273" s="81" t="s">
        <v>23</v>
      </c>
      <c r="C273" s="81">
        <v>590</v>
      </c>
      <c r="D273" s="81"/>
      <c r="E273" s="81">
        <v>44.1</v>
      </c>
      <c r="F273" s="81">
        <f t="shared" si="14"/>
        <v>634.1</v>
      </c>
      <c r="G273" s="267">
        <v>72</v>
      </c>
      <c r="H273" s="204">
        <f t="shared" si="28"/>
        <v>2.4E-2</v>
      </c>
      <c r="I273" s="54">
        <f t="shared" si="30"/>
        <v>88.320000000000007</v>
      </c>
      <c r="J273" s="54">
        <f t="shared" si="27"/>
        <v>19.430400000000002</v>
      </c>
      <c r="K273" s="54">
        <f t="shared" si="26"/>
        <v>38.595840000000003</v>
      </c>
      <c r="L273" s="245">
        <v>5.0448000000000004</v>
      </c>
      <c r="M273" s="56">
        <f t="shared" si="29"/>
        <v>0.23874947169216215</v>
      </c>
    </row>
    <row r="274" spans="1:13" x14ac:dyDescent="0.2">
      <c r="A274" s="78">
        <f t="shared" si="31"/>
        <v>269</v>
      </c>
      <c r="B274" s="81" t="s">
        <v>24</v>
      </c>
      <c r="C274" s="81">
        <v>119.2</v>
      </c>
      <c r="D274" s="81"/>
      <c r="E274" s="81"/>
      <c r="F274" s="81">
        <f t="shared" si="14"/>
        <v>119.2</v>
      </c>
      <c r="G274" s="267">
        <v>40</v>
      </c>
      <c r="H274" s="204">
        <f t="shared" si="28"/>
        <v>1.3333333333333334E-2</v>
      </c>
      <c r="I274" s="54">
        <f t="shared" si="30"/>
        <v>49.06666666666667</v>
      </c>
      <c r="J274" s="54">
        <f t="shared" si="27"/>
        <v>10.794666666666668</v>
      </c>
      <c r="K274" s="54">
        <f t="shared" si="26"/>
        <v>21.442133333333334</v>
      </c>
      <c r="L274" s="245">
        <v>2.8026666666666666</v>
      </c>
      <c r="M274" s="56">
        <f t="shared" si="29"/>
        <v>0.70558836689038029</v>
      </c>
    </row>
    <row r="275" spans="1:13" x14ac:dyDescent="0.2">
      <c r="A275" s="78">
        <f t="shared" si="31"/>
        <v>270</v>
      </c>
      <c r="B275" s="81" t="s">
        <v>25</v>
      </c>
      <c r="C275" s="81">
        <v>1517.4</v>
      </c>
      <c r="D275" s="81"/>
      <c r="E275" s="81">
        <v>120</v>
      </c>
      <c r="F275" s="81">
        <f t="shared" si="14"/>
        <v>1637.4</v>
      </c>
      <c r="G275" s="267">
        <v>470</v>
      </c>
      <c r="H275" s="204">
        <f t="shared" si="28"/>
        <v>0.15666666666666668</v>
      </c>
      <c r="I275" s="54">
        <f t="shared" si="30"/>
        <v>576.53333333333342</v>
      </c>
      <c r="J275" s="54">
        <f t="shared" si="27"/>
        <v>126.83733333333335</v>
      </c>
      <c r="K275" s="54">
        <f t="shared" si="26"/>
        <v>251.94506666666669</v>
      </c>
      <c r="L275" s="245">
        <v>32.931333333333335</v>
      </c>
      <c r="M275" s="56">
        <f t="shared" si="29"/>
        <v>0.60354651683563376</v>
      </c>
    </row>
    <row r="276" spans="1:13" x14ac:dyDescent="0.2">
      <c r="A276" s="78">
        <f t="shared" si="31"/>
        <v>271</v>
      </c>
      <c r="B276" s="81" t="s">
        <v>26</v>
      </c>
      <c r="C276" s="81">
        <v>256.8</v>
      </c>
      <c r="D276" s="81"/>
      <c r="E276" s="81"/>
      <c r="F276" s="81">
        <f t="shared" si="14"/>
        <v>256.8</v>
      </c>
      <c r="G276" s="267"/>
      <c r="H276" s="204">
        <f t="shared" si="28"/>
        <v>0</v>
      </c>
      <c r="I276" s="54">
        <f t="shared" si="30"/>
        <v>0</v>
      </c>
      <c r="J276" s="54">
        <f t="shared" si="27"/>
        <v>0</v>
      </c>
      <c r="K276" s="54">
        <f t="shared" si="26"/>
        <v>0</v>
      </c>
      <c r="L276" s="245">
        <v>0</v>
      </c>
      <c r="M276" s="56">
        <f t="shared" si="29"/>
        <v>0</v>
      </c>
    </row>
    <row r="277" spans="1:13" x14ac:dyDescent="0.2">
      <c r="A277" s="78">
        <f t="shared" si="31"/>
        <v>272</v>
      </c>
      <c r="B277" s="81" t="s">
        <v>27</v>
      </c>
      <c r="C277" s="81">
        <v>293.31</v>
      </c>
      <c r="D277" s="81"/>
      <c r="E277" s="81"/>
      <c r="F277" s="81">
        <f t="shared" si="14"/>
        <v>293.31</v>
      </c>
      <c r="G277" s="267">
        <v>12</v>
      </c>
      <c r="H277" s="204">
        <f t="shared" si="28"/>
        <v>4.0000000000000001E-3</v>
      </c>
      <c r="I277" s="54">
        <f t="shared" si="30"/>
        <v>14.72</v>
      </c>
      <c r="J277" s="54">
        <f t="shared" si="27"/>
        <v>3.2383999999999999</v>
      </c>
      <c r="K277" s="54">
        <f t="shared" si="26"/>
        <v>6.4326400000000001</v>
      </c>
      <c r="L277" s="245">
        <v>0.84079999999999999</v>
      </c>
      <c r="M277" s="56">
        <f t="shared" si="29"/>
        <v>8.6024479219937958E-2</v>
      </c>
    </row>
    <row r="278" spans="1:13" x14ac:dyDescent="0.2">
      <c r="A278" s="78">
        <f t="shared" si="31"/>
        <v>273</v>
      </c>
      <c r="B278" s="81" t="s">
        <v>28</v>
      </c>
      <c r="C278" s="81">
        <v>452.8</v>
      </c>
      <c r="D278" s="81">
        <v>35.6</v>
      </c>
      <c r="E278" s="81"/>
      <c r="F278" s="81">
        <f t="shared" si="14"/>
        <v>488.40000000000003</v>
      </c>
      <c r="G278" s="267">
        <v>12</v>
      </c>
      <c r="H278" s="204">
        <f t="shared" si="28"/>
        <v>4.0000000000000001E-3</v>
      </c>
      <c r="I278" s="54">
        <f t="shared" si="30"/>
        <v>14.72</v>
      </c>
      <c r="J278" s="54">
        <f t="shared" si="27"/>
        <v>3.2383999999999999</v>
      </c>
      <c r="K278" s="54">
        <f t="shared" si="26"/>
        <v>6.4326400000000001</v>
      </c>
      <c r="L278" s="245">
        <v>0.84079999999999999</v>
      </c>
      <c r="M278" s="56">
        <f t="shared" si="29"/>
        <v>5.166224406224406E-2</v>
      </c>
    </row>
    <row r="279" spans="1:13" x14ac:dyDescent="0.2">
      <c r="A279" s="78">
        <f t="shared" si="31"/>
        <v>274</v>
      </c>
      <c r="B279" s="81" t="s">
        <v>29</v>
      </c>
      <c r="C279" s="81">
        <v>271.2</v>
      </c>
      <c r="D279" s="81"/>
      <c r="E279" s="81"/>
      <c r="F279" s="81">
        <f t="shared" si="14"/>
        <v>271.2</v>
      </c>
      <c r="G279" s="267">
        <v>161</v>
      </c>
      <c r="H279" s="204">
        <f t="shared" si="28"/>
        <v>5.3666666666666668E-2</v>
      </c>
      <c r="I279" s="54">
        <f t="shared" si="30"/>
        <v>197.49333333333334</v>
      </c>
      <c r="J279" s="54">
        <f t="shared" si="27"/>
        <v>43.448533333333337</v>
      </c>
      <c r="K279" s="54">
        <f t="shared" si="26"/>
        <v>86.304586666666665</v>
      </c>
      <c r="L279" s="245">
        <v>11.280733333333332</v>
      </c>
      <c r="M279" s="56">
        <f t="shared" si="29"/>
        <v>1.2482565880039331</v>
      </c>
    </row>
    <row r="280" spans="1:13" x14ac:dyDescent="0.2">
      <c r="A280" s="78">
        <f t="shared" si="31"/>
        <v>275</v>
      </c>
      <c r="B280" s="81" t="s">
        <v>30</v>
      </c>
      <c r="C280" s="81">
        <v>455.2</v>
      </c>
      <c r="D280" s="81"/>
      <c r="E280" s="81"/>
      <c r="F280" s="81">
        <f t="shared" si="14"/>
        <v>455.2</v>
      </c>
      <c r="G280" s="267">
        <v>185</v>
      </c>
      <c r="H280" s="204">
        <f t="shared" si="28"/>
        <v>6.1666666666666668E-2</v>
      </c>
      <c r="I280" s="54">
        <f t="shared" si="30"/>
        <v>226.93333333333334</v>
      </c>
      <c r="J280" s="54">
        <f t="shared" si="27"/>
        <v>49.925333333333334</v>
      </c>
      <c r="K280" s="54">
        <f t="shared" ref="K280:K311" si="32">I280*0.437</f>
        <v>99.169866666666664</v>
      </c>
      <c r="L280" s="245">
        <v>12.962333333333333</v>
      </c>
      <c r="M280" s="56">
        <f t="shared" si="29"/>
        <v>0.85454935559461054</v>
      </c>
    </row>
    <row r="281" spans="1:13" x14ac:dyDescent="0.2">
      <c r="A281" s="78">
        <f t="shared" si="31"/>
        <v>276</v>
      </c>
      <c r="B281" s="81" t="s">
        <v>31</v>
      </c>
      <c r="C281" s="81">
        <v>510.8</v>
      </c>
      <c r="D281" s="81"/>
      <c r="E281" s="81"/>
      <c r="F281" s="81">
        <f t="shared" si="14"/>
        <v>510.8</v>
      </c>
      <c r="G281" s="267">
        <v>124</v>
      </c>
      <c r="H281" s="204">
        <f t="shared" si="28"/>
        <v>4.1333333333333333E-2</v>
      </c>
      <c r="I281" s="54">
        <f t="shared" si="30"/>
        <v>152.10666666666665</v>
      </c>
      <c r="J281" s="54">
        <f t="shared" si="27"/>
        <v>33.463466666666662</v>
      </c>
      <c r="K281" s="54">
        <f t="shared" si="32"/>
        <v>66.470613333333333</v>
      </c>
      <c r="L281" s="245">
        <v>8.6882666666666672</v>
      </c>
      <c r="M281" s="56">
        <f t="shared" si="29"/>
        <v>0.51043268076220305</v>
      </c>
    </row>
    <row r="282" spans="1:13" x14ac:dyDescent="0.2">
      <c r="A282" s="78">
        <f t="shared" si="31"/>
        <v>277</v>
      </c>
      <c r="B282" s="81" t="s">
        <v>32</v>
      </c>
      <c r="C282" s="81">
        <v>209.8</v>
      </c>
      <c r="D282" s="81"/>
      <c r="E282" s="81">
        <v>30.1</v>
      </c>
      <c r="F282" s="81">
        <f t="shared" si="14"/>
        <v>239.9</v>
      </c>
      <c r="G282" s="267">
        <v>77</v>
      </c>
      <c r="H282" s="204">
        <f t="shared" si="28"/>
        <v>2.5666666666666667E-2</v>
      </c>
      <c r="I282" s="54">
        <f t="shared" si="30"/>
        <v>94.453333333333333</v>
      </c>
      <c r="J282" s="54">
        <f t="shared" si="27"/>
        <v>20.779733333333333</v>
      </c>
      <c r="K282" s="54">
        <f t="shared" si="32"/>
        <v>41.276106666666664</v>
      </c>
      <c r="L282" s="245">
        <v>5.3951333333333329</v>
      </c>
      <c r="M282" s="56">
        <f t="shared" si="29"/>
        <v>0.67488247881061547</v>
      </c>
    </row>
    <row r="283" spans="1:13" x14ac:dyDescent="0.2">
      <c r="A283" s="78">
        <f t="shared" si="31"/>
        <v>278</v>
      </c>
      <c r="B283" s="81" t="s">
        <v>33</v>
      </c>
      <c r="C283" s="81">
        <v>506.6</v>
      </c>
      <c r="D283" s="81"/>
      <c r="E283" s="81"/>
      <c r="F283" s="81">
        <f t="shared" si="14"/>
        <v>506.6</v>
      </c>
      <c r="G283" s="267">
        <v>88</v>
      </c>
      <c r="H283" s="204">
        <f t="shared" si="28"/>
        <v>2.9333333333333333E-2</v>
      </c>
      <c r="I283" s="54">
        <f t="shared" si="30"/>
        <v>107.94666666666666</v>
      </c>
      <c r="J283" s="54">
        <f t="shared" si="27"/>
        <v>23.748266666666666</v>
      </c>
      <c r="K283" s="54">
        <f t="shared" si="32"/>
        <v>47.172693333333328</v>
      </c>
      <c r="L283" s="245">
        <v>6.1658666666666662</v>
      </c>
      <c r="M283" s="56">
        <f t="shared" si="29"/>
        <v>0.36524574286090267</v>
      </c>
    </row>
    <row r="284" spans="1:13" x14ac:dyDescent="0.2">
      <c r="A284" s="78">
        <f t="shared" si="31"/>
        <v>279</v>
      </c>
      <c r="B284" s="81" t="s">
        <v>34</v>
      </c>
      <c r="C284" s="81">
        <v>229.4</v>
      </c>
      <c r="D284" s="81"/>
      <c r="E284" s="81"/>
      <c r="F284" s="81">
        <f t="shared" si="14"/>
        <v>229.4</v>
      </c>
      <c r="G284" s="267">
        <v>19.5</v>
      </c>
      <c r="H284" s="204">
        <f t="shared" si="28"/>
        <v>6.4999999999999997E-3</v>
      </c>
      <c r="I284" s="54">
        <f t="shared" si="30"/>
        <v>23.919999999999998</v>
      </c>
      <c r="J284" s="54">
        <f t="shared" si="27"/>
        <v>5.2623999999999995</v>
      </c>
      <c r="K284" s="54">
        <f t="shared" si="32"/>
        <v>10.45304</v>
      </c>
      <c r="L284" s="245">
        <v>1.3663000000000001</v>
      </c>
      <c r="M284" s="56">
        <f t="shared" si="29"/>
        <v>0.17873469921534435</v>
      </c>
    </row>
    <row r="285" spans="1:13" x14ac:dyDescent="0.2">
      <c r="A285" s="78">
        <f t="shared" si="31"/>
        <v>280</v>
      </c>
      <c r="B285" s="81" t="s">
        <v>35</v>
      </c>
      <c r="C285" s="81">
        <v>619.9</v>
      </c>
      <c r="D285" s="81"/>
      <c r="E285" s="81"/>
      <c r="F285" s="81">
        <f t="shared" si="14"/>
        <v>619.9</v>
      </c>
      <c r="G285" s="267">
        <v>258</v>
      </c>
      <c r="H285" s="204">
        <f t="shared" si="28"/>
        <v>8.5999999999999993E-2</v>
      </c>
      <c r="I285" s="54">
        <f t="shared" si="30"/>
        <v>316.47999999999996</v>
      </c>
      <c r="J285" s="54">
        <f t="shared" si="27"/>
        <v>69.625599999999991</v>
      </c>
      <c r="K285" s="54">
        <f t="shared" si="32"/>
        <v>138.30175999999997</v>
      </c>
      <c r="L285" s="245">
        <v>18.077199999999998</v>
      </c>
      <c r="M285" s="56">
        <f t="shared" si="29"/>
        <v>0.87511624455557335</v>
      </c>
    </row>
    <row r="286" spans="1:13" x14ac:dyDescent="0.2">
      <c r="A286" s="78">
        <f t="shared" si="31"/>
        <v>281</v>
      </c>
      <c r="B286" s="81" t="s">
        <v>36</v>
      </c>
      <c r="C286" s="81">
        <v>356.2</v>
      </c>
      <c r="D286" s="81"/>
      <c r="E286" s="81"/>
      <c r="F286" s="81">
        <f t="shared" si="14"/>
        <v>356.2</v>
      </c>
      <c r="G286" s="267">
        <v>60</v>
      </c>
      <c r="H286" s="204">
        <f t="shared" si="28"/>
        <v>0.02</v>
      </c>
      <c r="I286" s="54">
        <f t="shared" si="30"/>
        <v>73.600000000000009</v>
      </c>
      <c r="J286" s="54">
        <f t="shared" si="27"/>
        <v>16.192000000000004</v>
      </c>
      <c r="K286" s="54">
        <f t="shared" si="32"/>
        <v>32.163200000000003</v>
      </c>
      <c r="L286" s="245">
        <v>4.2039999999999997</v>
      </c>
      <c r="M286" s="56">
        <f t="shared" si="29"/>
        <v>0.35418079730488494</v>
      </c>
    </row>
    <row r="287" spans="1:13" x14ac:dyDescent="0.2">
      <c r="A287" s="78">
        <f t="shared" si="31"/>
        <v>282</v>
      </c>
      <c r="B287" s="81" t="s">
        <v>37</v>
      </c>
      <c r="C287" s="81">
        <v>1295.8</v>
      </c>
      <c r="D287" s="81"/>
      <c r="E287" s="81"/>
      <c r="F287" s="81">
        <f t="shared" si="14"/>
        <v>1295.8</v>
      </c>
      <c r="G287" s="267">
        <v>176</v>
      </c>
      <c r="H287" s="204">
        <f t="shared" si="28"/>
        <v>5.8666666666666666E-2</v>
      </c>
      <c r="I287" s="54">
        <f t="shared" si="30"/>
        <v>215.89333333333332</v>
      </c>
      <c r="J287" s="54">
        <f t="shared" si="27"/>
        <v>47.496533333333332</v>
      </c>
      <c r="K287" s="54">
        <f t="shared" si="32"/>
        <v>94.345386666666656</v>
      </c>
      <c r="L287" s="245">
        <v>12.331733333333332</v>
      </c>
      <c r="M287" s="56">
        <f t="shared" si="29"/>
        <v>0.28558958687040176</v>
      </c>
    </row>
    <row r="288" spans="1:13" x14ac:dyDescent="0.2">
      <c r="A288" s="78">
        <f t="shared" si="31"/>
        <v>283</v>
      </c>
      <c r="B288" s="81" t="s">
        <v>62</v>
      </c>
      <c r="C288" s="81">
        <v>156.44999999999999</v>
      </c>
      <c r="D288" s="81"/>
      <c r="E288" s="81">
        <v>36.1</v>
      </c>
      <c r="F288" s="81">
        <f t="shared" si="14"/>
        <v>192.54999999999998</v>
      </c>
      <c r="G288" s="267">
        <v>96.8</v>
      </c>
      <c r="H288" s="204">
        <f t="shared" si="28"/>
        <v>3.2266666666666666E-2</v>
      </c>
      <c r="I288" s="54">
        <f t="shared" si="30"/>
        <v>118.74133333333333</v>
      </c>
      <c r="J288" s="54">
        <f t="shared" si="27"/>
        <v>26.123093333333333</v>
      </c>
      <c r="K288" s="54">
        <f t="shared" si="32"/>
        <v>51.889962666666662</v>
      </c>
      <c r="L288" s="245">
        <v>6.7824533333333328</v>
      </c>
      <c r="M288" s="56">
        <f t="shared" si="29"/>
        <v>1.0570596866614734</v>
      </c>
    </row>
    <row r="289" spans="1:13" x14ac:dyDescent="0.2">
      <c r="A289" s="78">
        <f t="shared" si="31"/>
        <v>284</v>
      </c>
      <c r="B289" s="81" t="s">
        <v>63</v>
      </c>
      <c r="C289" s="81">
        <v>160.69999999999999</v>
      </c>
      <c r="D289" s="81"/>
      <c r="E289" s="81"/>
      <c r="F289" s="81">
        <f t="shared" si="14"/>
        <v>160.69999999999999</v>
      </c>
      <c r="G289" s="267">
        <v>31</v>
      </c>
      <c r="H289" s="204">
        <f t="shared" si="28"/>
        <v>1.0333333333333333E-2</v>
      </c>
      <c r="I289" s="54">
        <f t="shared" si="30"/>
        <v>38.026666666666664</v>
      </c>
      <c r="J289" s="54">
        <f t="shared" si="27"/>
        <v>8.3658666666666655</v>
      </c>
      <c r="K289" s="54">
        <f t="shared" si="32"/>
        <v>16.617653333333333</v>
      </c>
      <c r="L289" s="245">
        <v>2.1720666666666668</v>
      </c>
      <c r="M289" s="56">
        <f t="shared" si="29"/>
        <v>0.40561451980916824</v>
      </c>
    </row>
    <row r="290" spans="1:13" x14ac:dyDescent="0.2">
      <c r="A290" s="78">
        <f t="shared" si="31"/>
        <v>285</v>
      </c>
      <c r="B290" s="81" t="s">
        <v>64</v>
      </c>
      <c r="C290" s="81">
        <v>170.8</v>
      </c>
      <c r="D290" s="81"/>
      <c r="E290" s="81">
        <v>34.5</v>
      </c>
      <c r="F290" s="81">
        <f t="shared" si="14"/>
        <v>205.3</v>
      </c>
      <c r="G290" s="267">
        <v>20</v>
      </c>
      <c r="H290" s="204">
        <f t="shared" si="28"/>
        <v>6.6666666666666671E-3</v>
      </c>
      <c r="I290" s="54">
        <f t="shared" si="30"/>
        <v>24.533333333333335</v>
      </c>
      <c r="J290" s="54">
        <f t="shared" si="27"/>
        <v>5.397333333333334</v>
      </c>
      <c r="K290" s="54">
        <f t="shared" si="32"/>
        <v>10.721066666666667</v>
      </c>
      <c r="L290" s="245">
        <v>1.4013333333333333</v>
      </c>
      <c r="M290" s="56">
        <f t="shared" si="29"/>
        <v>0.20483714888780644</v>
      </c>
    </row>
    <row r="291" spans="1:13" x14ac:dyDescent="0.2">
      <c r="A291" s="78">
        <f t="shared" si="31"/>
        <v>286</v>
      </c>
      <c r="B291" s="81" t="s">
        <v>65</v>
      </c>
      <c r="C291" s="81">
        <v>114.5</v>
      </c>
      <c r="D291" s="81"/>
      <c r="E291" s="81"/>
      <c r="F291" s="81">
        <f t="shared" si="14"/>
        <v>114.5</v>
      </c>
      <c r="G291" s="267">
        <v>23.7</v>
      </c>
      <c r="H291" s="204">
        <f t="shared" si="28"/>
        <v>7.899999999999999E-3</v>
      </c>
      <c r="I291" s="54">
        <f t="shared" si="30"/>
        <v>29.071999999999996</v>
      </c>
      <c r="J291" s="54">
        <f t="shared" si="27"/>
        <v>6.3958399999999989</v>
      </c>
      <c r="K291" s="54">
        <f t="shared" si="32"/>
        <v>12.704463999999998</v>
      </c>
      <c r="L291" s="245">
        <v>1.6605799999999999</v>
      </c>
      <c r="M291" s="56">
        <f t="shared" si="29"/>
        <v>0.43522169432314411</v>
      </c>
    </row>
    <row r="292" spans="1:13" x14ac:dyDescent="0.2">
      <c r="A292" s="78">
        <f t="shared" si="31"/>
        <v>287</v>
      </c>
      <c r="B292" s="81" t="s">
        <v>66</v>
      </c>
      <c r="C292" s="81">
        <v>132.19999999999999</v>
      </c>
      <c r="D292" s="81"/>
      <c r="E292" s="81"/>
      <c r="F292" s="81">
        <f t="shared" si="14"/>
        <v>132.19999999999999</v>
      </c>
      <c r="G292" s="267">
        <v>33.200000000000003</v>
      </c>
      <c r="H292" s="204">
        <f t="shared" si="28"/>
        <v>1.1066666666666667E-2</v>
      </c>
      <c r="I292" s="54">
        <f t="shared" si="30"/>
        <v>40.725333333333339</v>
      </c>
      <c r="J292" s="54">
        <f t="shared" si="27"/>
        <v>8.9595733333333349</v>
      </c>
      <c r="K292" s="54">
        <f t="shared" si="32"/>
        <v>17.79697066666667</v>
      </c>
      <c r="L292" s="245">
        <v>2.3262133333333335</v>
      </c>
      <c r="M292" s="56">
        <f t="shared" si="29"/>
        <v>0.528049097327282</v>
      </c>
    </row>
    <row r="293" spans="1:13" x14ac:dyDescent="0.2">
      <c r="A293" s="78">
        <f t="shared" si="31"/>
        <v>288</v>
      </c>
      <c r="B293" s="81" t="s">
        <v>67</v>
      </c>
      <c r="C293" s="81">
        <v>143.9</v>
      </c>
      <c r="D293" s="81"/>
      <c r="E293" s="81"/>
      <c r="F293" s="81">
        <f t="shared" si="14"/>
        <v>143.9</v>
      </c>
      <c r="G293" s="267">
        <v>22</v>
      </c>
      <c r="H293" s="204">
        <f t="shared" si="28"/>
        <v>7.3333333333333332E-3</v>
      </c>
      <c r="I293" s="54">
        <f t="shared" si="30"/>
        <v>26.986666666666665</v>
      </c>
      <c r="J293" s="54">
        <f t="shared" si="27"/>
        <v>5.9370666666666665</v>
      </c>
      <c r="K293" s="54">
        <f t="shared" si="32"/>
        <v>11.793173333333332</v>
      </c>
      <c r="L293" s="245">
        <v>1.5414666666666665</v>
      </c>
      <c r="M293" s="56">
        <f t="shared" si="29"/>
        <v>0.32146194116284449</v>
      </c>
    </row>
    <row r="294" spans="1:13" x14ac:dyDescent="0.2">
      <c r="A294" s="78">
        <f t="shared" si="31"/>
        <v>289</v>
      </c>
      <c r="B294" s="81" t="s">
        <v>84</v>
      </c>
      <c r="C294" s="81">
        <v>302</v>
      </c>
      <c r="D294" s="81"/>
      <c r="E294" s="81">
        <v>49</v>
      </c>
      <c r="F294" s="81">
        <f t="shared" si="14"/>
        <v>351</v>
      </c>
      <c r="G294" s="267">
        <v>115</v>
      </c>
      <c r="H294" s="204">
        <f t="shared" si="28"/>
        <v>3.833333333333333E-2</v>
      </c>
      <c r="I294" s="54">
        <f t="shared" si="30"/>
        <v>141.06666666666666</v>
      </c>
      <c r="J294" s="54">
        <f t="shared" si="27"/>
        <v>31.034666666666666</v>
      </c>
      <c r="K294" s="54">
        <f t="shared" si="32"/>
        <v>61.646133333333331</v>
      </c>
      <c r="L294" s="245">
        <v>8.0576666666666661</v>
      </c>
      <c r="M294" s="56">
        <f t="shared" si="29"/>
        <v>0.68890351377018044</v>
      </c>
    </row>
    <row r="295" spans="1:13" x14ac:dyDescent="0.2">
      <c r="A295" s="78">
        <f t="shared" si="31"/>
        <v>290</v>
      </c>
      <c r="B295" s="81" t="s">
        <v>85</v>
      </c>
      <c r="C295" s="81">
        <v>299.10000000000002</v>
      </c>
      <c r="D295" s="81"/>
      <c r="E295" s="81">
        <v>30.3</v>
      </c>
      <c r="F295" s="81">
        <f t="shared" si="14"/>
        <v>329.40000000000003</v>
      </c>
      <c r="G295" s="267">
        <v>100</v>
      </c>
      <c r="H295" s="204">
        <f t="shared" si="28"/>
        <v>3.3333333333333333E-2</v>
      </c>
      <c r="I295" s="54">
        <f t="shared" si="30"/>
        <v>122.66666666666667</v>
      </c>
      <c r="J295" s="54">
        <f t="shared" si="27"/>
        <v>26.986666666666668</v>
      </c>
      <c r="K295" s="54">
        <f t="shared" si="32"/>
        <v>53.605333333333334</v>
      </c>
      <c r="L295" s="245">
        <v>7.0066666666666668</v>
      </c>
      <c r="M295" s="56">
        <f t="shared" si="29"/>
        <v>0.63832827362882005</v>
      </c>
    </row>
    <row r="296" spans="1:13" x14ac:dyDescent="0.2">
      <c r="A296" s="78">
        <f t="shared" si="31"/>
        <v>291</v>
      </c>
      <c r="B296" s="81" t="s">
        <v>86</v>
      </c>
      <c r="C296" s="81">
        <v>240.7</v>
      </c>
      <c r="D296" s="81"/>
      <c r="E296" s="81">
        <v>32</v>
      </c>
      <c r="F296" s="81">
        <f t="shared" si="14"/>
        <v>272.7</v>
      </c>
      <c r="G296" s="267">
        <v>133</v>
      </c>
      <c r="H296" s="204">
        <f t="shared" si="28"/>
        <v>4.4333333333333336E-2</v>
      </c>
      <c r="I296" s="54">
        <f t="shared" si="30"/>
        <v>163.14666666666668</v>
      </c>
      <c r="J296" s="54">
        <f t="shared" si="27"/>
        <v>35.892266666666671</v>
      </c>
      <c r="K296" s="54">
        <f t="shared" si="32"/>
        <v>71.295093333333341</v>
      </c>
      <c r="L296" s="245">
        <v>9.3188666666666684</v>
      </c>
      <c r="M296" s="56">
        <f t="shared" si="29"/>
        <v>1.0254964918714093</v>
      </c>
    </row>
    <row r="297" spans="1:13" x14ac:dyDescent="0.2">
      <c r="A297" s="78">
        <f t="shared" si="31"/>
        <v>292</v>
      </c>
      <c r="B297" s="81" t="s">
        <v>87</v>
      </c>
      <c r="C297" s="81">
        <v>354.6</v>
      </c>
      <c r="D297" s="81"/>
      <c r="E297" s="81">
        <v>49</v>
      </c>
      <c r="F297" s="81">
        <f t="shared" si="14"/>
        <v>403.6</v>
      </c>
      <c r="G297" s="267">
        <v>180</v>
      </c>
      <c r="H297" s="204">
        <f t="shared" si="28"/>
        <v>0.06</v>
      </c>
      <c r="I297" s="54">
        <f t="shared" si="30"/>
        <v>220.79999999999998</v>
      </c>
      <c r="J297" s="54">
        <f t="shared" si="27"/>
        <v>48.575999999999993</v>
      </c>
      <c r="K297" s="54">
        <f t="shared" si="32"/>
        <v>96.489599999999996</v>
      </c>
      <c r="L297" s="245">
        <v>12.611999999999998</v>
      </c>
      <c r="M297" s="56">
        <f t="shared" si="29"/>
        <v>0.93775421209117937</v>
      </c>
    </row>
    <row r="298" spans="1:13" x14ac:dyDescent="0.2">
      <c r="A298" s="78">
        <f t="shared" si="31"/>
        <v>293</v>
      </c>
      <c r="B298" s="81" t="s">
        <v>88</v>
      </c>
      <c r="C298" s="81">
        <v>306.2</v>
      </c>
      <c r="D298" s="81"/>
      <c r="E298" s="81"/>
      <c r="F298" s="81">
        <f t="shared" si="14"/>
        <v>306.2</v>
      </c>
      <c r="G298" s="267">
        <v>135</v>
      </c>
      <c r="H298" s="204">
        <f t="shared" si="28"/>
        <v>4.4999999999999998E-2</v>
      </c>
      <c r="I298" s="54">
        <f t="shared" si="30"/>
        <v>165.6</v>
      </c>
      <c r="J298" s="54">
        <f t="shared" si="27"/>
        <v>36.432000000000002</v>
      </c>
      <c r="K298" s="54">
        <f t="shared" si="32"/>
        <v>72.367199999999997</v>
      </c>
      <c r="L298" s="245">
        <v>9.4589999999999996</v>
      </c>
      <c r="M298" s="56">
        <f t="shared" si="29"/>
        <v>0.92703527106466355</v>
      </c>
    </row>
    <row r="299" spans="1:13" x14ac:dyDescent="0.2">
      <c r="A299" s="78">
        <f t="shared" si="31"/>
        <v>294</v>
      </c>
      <c r="B299" s="81" t="s">
        <v>89</v>
      </c>
      <c r="C299" s="81">
        <v>426.9</v>
      </c>
      <c r="D299" s="81"/>
      <c r="E299" s="81"/>
      <c r="F299" s="81">
        <f t="shared" si="14"/>
        <v>426.9</v>
      </c>
      <c r="G299" s="267">
        <v>130</v>
      </c>
      <c r="H299" s="204">
        <f t="shared" si="28"/>
        <v>4.3333333333333335E-2</v>
      </c>
      <c r="I299" s="54">
        <f t="shared" si="30"/>
        <v>159.46666666666667</v>
      </c>
      <c r="J299" s="54">
        <f t="shared" si="27"/>
        <v>35.082666666666668</v>
      </c>
      <c r="K299" s="54">
        <f t="shared" si="32"/>
        <v>69.686933333333329</v>
      </c>
      <c r="L299" s="245">
        <v>9.108666666666668</v>
      </c>
      <c r="M299" s="56">
        <f t="shared" si="29"/>
        <v>0.64030202233153755</v>
      </c>
    </row>
    <row r="300" spans="1:13" x14ac:dyDescent="0.2">
      <c r="A300" s="78">
        <f t="shared" si="31"/>
        <v>295</v>
      </c>
      <c r="B300" s="81" t="s">
        <v>90</v>
      </c>
      <c r="C300" s="81">
        <v>347.5</v>
      </c>
      <c r="D300" s="81"/>
      <c r="E300" s="81"/>
      <c r="F300" s="81">
        <f t="shared" si="14"/>
        <v>347.5</v>
      </c>
      <c r="G300" s="267">
        <v>135</v>
      </c>
      <c r="H300" s="204">
        <f t="shared" si="28"/>
        <v>4.4999999999999998E-2</v>
      </c>
      <c r="I300" s="54">
        <f t="shared" si="30"/>
        <v>165.6</v>
      </c>
      <c r="J300" s="54">
        <f t="shared" si="27"/>
        <v>36.432000000000002</v>
      </c>
      <c r="K300" s="54">
        <f t="shared" si="32"/>
        <v>72.367199999999997</v>
      </c>
      <c r="L300" s="245">
        <v>9.4589999999999996</v>
      </c>
      <c r="M300" s="56">
        <f t="shared" si="29"/>
        <v>0.8168581294964028</v>
      </c>
    </row>
    <row r="301" spans="1:13" x14ac:dyDescent="0.2">
      <c r="A301" s="78">
        <f t="shared" si="31"/>
        <v>296</v>
      </c>
      <c r="B301" s="81" t="s">
        <v>91</v>
      </c>
      <c r="C301" s="81">
        <v>667.2</v>
      </c>
      <c r="D301" s="81"/>
      <c r="E301" s="81"/>
      <c r="F301" s="81">
        <f t="shared" si="14"/>
        <v>667.2</v>
      </c>
      <c r="G301" s="267">
        <v>110</v>
      </c>
      <c r="H301" s="204">
        <f t="shared" si="28"/>
        <v>3.6666666666666667E-2</v>
      </c>
      <c r="I301" s="54">
        <f t="shared" si="30"/>
        <v>134.93333333333334</v>
      </c>
      <c r="J301" s="54">
        <f t="shared" si="27"/>
        <v>29.685333333333336</v>
      </c>
      <c r="K301" s="54">
        <f t="shared" si="32"/>
        <v>58.96586666666667</v>
      </c>
      <c r="L301" s="245">
        <v>7.7073333333333327</v>
      </c>
      <c r="M301" s="56">
        <f t="shared" si="29"/>
        <v>0.34666047162270186</v>
      </c>
    </row>
    <row r="302" spans="1:13" x14ac:dyDescent="0.2">
      <c r="A302" s="78">
        <f t="shared" si="31"/>
        <v>297</v>
      </c>
      <c r="B302" s="81" t="s">
        <v>92</v>
      </c>
      <c r="C302" s="81">
        <v>364</v>
      </c>
      <c r="D302" s="81"/>
      <c r="E302" s="81"/>
      <c r="F302" s="81">
        <f t="shared" si="14"/>
        <v>364</v>
      </c>
      <c r="G302" s="267">
        <v>100</v>
      </c>
      <c r="H302" s="204">
        <f t="shared" si="28"/>
        <v>3.3333333333333333E-2</v>
      </c>
      <c r="I302" s="54">
        <f t="shared" si="30"/>
        <v>122.66666666666667</v>
      </c>
      <c r="J302" s="54">
        <f t="shared" si="27"/>
        <v>26.986666666666668</v>
      </c>
      <c r="K302" s="54">
        <f t="shared" si="32"/>
        <v>53.605333333333334</v>
      </c>
      <c r="L302" s="245">
        <v>7.0066666666666668</v>
      </c>
      <c r="M302" s="56">
        <f t="shared" si="29"/>
        <v>0.57765201465201466</v>
      </c>
    </row>
    <row r="303" spans="1:13" x14ac:dyDescent="0.2">
      <c r="A303" s="78">
        <f t="shared" si="31"/>
        <v>298</v>
      </c>
      <c r="B303" s="81" t="s">
        <v>93</v>
      </c>
      <c r="C303" s="81">
        <v>180.5</v>
      </c>
      <c r="D303" s="81"/>
      <c r="E303" s="81"/>
      <c r="F303" s="81">
        <f t="shared" si="14"/>
        <v>180.5</v>
      </c>
      <c r="G303" s="267">
        <v>110</v>
      </c>
      <c r="H303" s="204">
        <f t="shared" si="28"/>
        <v>3.6666666666666667E-2</v>
      </c>
      <c r="I303" s="54">
        <f t="shared" si="30"/>
        <v>134.93333333333334</v>
      </c>
      <c r="J303" s="54">
        <f t="shared" si="27"/>
        <v>29.685333333333336</v>
      </c>
      <c r="K303" s="54">
        <f t="shared" si="32"/>
        <v>58.96586666666667</v>
      </c>
      <c r="L303" s="245">
        <v>7.7073333333333327</v>
      </c>
      <c r="M303" s="56">
        <f t="shared" si="29"/>
        <v>1.2813953831948293</v>
      </c>
    </row>
    <row r="304" spans="1:13" x14ac:dyDescent="0.2">
      <c r="A304" s="78">
        <f t="shared" si="31"/>
        <v>299</v>
      </c>
      <c r="B304" s="81" t="s">
        <v>94</v>
      </c>
      <c r="C304" s="81">
        <v>235.8</v>
      </c>
      <c r="D304" s="81"/>
      <c r="E304" s="81"/>
      <c r="F304" s="81">
        <f t="shared" si="14"/>
        <v>235.8</v>
      </c>
      <c r="G304" s="267">
        <v>148.30000000000001</v>
      </c>
      <c r="H304" s="204">
        <f t="shared" si="28"/>
        <v>4.9433333333333336E-2</v>
      </c>
      <c r="I304" s="54">
        <f t="shared" si="30"/>
        <v>181.91466666666668</v>
      </c>
      <c r="J304" s="54">
        <f t="shared" si="27"/>
        <v>40.021226666666671</v>
      </c>
      <c r="K304" s="54">
        <f t="shared" si="32"/>
        <v>79.496709333333342</v>
      </c>
      <c r="L304" s="245">
        <v>10.390886666666667</v>
      </c>
      <c r="M304" s="56">
        <f t="shared" si="29"/>
        <v>1.3224066553576479</v>
      </c>
    </row>
    <row r="305" spans="1:13" x14ac:dyDescent="0.2">
      <c r="A305" s="78">
        <f t="shared" si="31"/>
        <v>300</v>
      </c>
      <c r="B305" s="81" t="s">
        <v>95</v>
      </c>
      <c r="C305" s="81">
        <v>234.1</v>
      </c>
      <c r="D305" s="81"/>
      <c r="E305" s="81"/>
      <c r="F305" s="81">
        <f t="shared" si="14"/>
        <v>234.1</v>
      </c>
      <c r="G305" s="267">
        <v>128</v>
      </c>
      <c r="H305" s="204">
        <f t="shared" si="28"/>
        <v>4.2666666666666665E-2</v>
      </c>
      <c r="I305" s="54">
        <f t="shared" si="30"/>
        <v>157.01333333333332</v>
      </c>
      <c r="J305" s="54">
        <f t="shared" si="27"/>
        <v>34.54293333333333</v>
      </c>
      <c r="K305" s="54">
        <f t="shared" si="32"/>
        <v>68.614826666666659</v>
      </c>
      <c r="L305" s="245">
        <v>8.9685333333333332</v>
      </c>
      <c r="M305" s="56">
        <f t="shared" si="29"/>
        <v>1.149678029332194</v>
      </c>
    </row>
    <row r="306" spans="1:13" x14ac:dyDescent="0.2">
      <c r="A306" s="78">
        <f t="shared" si="31"/>
        <v>301</v>
      </c>
      <c r="B306" s="81" t="s">
        <v>96</v>
      </c>
      <c r="C306" s="81">
        <v>490.4</v>
      </c>
      <c r="D306" s="81"/>
      <c r="E306" s="81"/>
      <c r="F306" s="81">
        <f t="shared" si="14"/>
        <v>490.4</v>
      </c>
      <c r="G306" s="267">
        <v>174</v>
      </c>
      <c r="H306" s="204">
        <f t="shared" si="28"/>
        <v>5.8000000000000003E-2</v>
      </c>
      <c r="I306" s="54">
        <f t="shared" si="30"/>
        <v>213.44</v>
      </c>
      <c r="J306" s="54">
        <f t="shared" si="27"/>
        <v>46.956800000000001</v>
      </c>
      <c r="K306" s="54">
        <f t="shared" si="32"/>
        <v>93.27328</v>
      </c>
      <c r="L306" s="245">
        <v>12.191600000000001</v>
      </c>
      <c r="M306" s="56">
        <f t="shared" si="29"/>
        <v>0.746047471451876</v>
      </c>
    </row>
    <row r="307" spans="1:13" x14ac:dyDescent="0.2">
      <c r="A307" s="78">
        <f t="shared" si="31"/>
        <v>302</v>
      </c>
      <c r="B307" s="81" t="s">
        <v>97</v>
      </c>
      <c r="C307" s="81">
        <v>157</v>
      </c>
      <c r="D307" s="81"/>
      <c r="E307" s="81"/>
      <c r="F307" s="81">
        <f t="shared" si="14"/>
        <v>157</v>
      </c>
      <c r="G307" s="267">
        <v>94</v>
      </c>
      <c r="H307" s="204">
        <f t="shared" si="28"/>
        <v>3.1333333333333331E-2</v>
      </c>
      <c r="I307" s="54">
        <f t="shared" si="30"/>
        <v>115.30666666666666</v>
      </c>
      <c r="J307" s="54">
        <f t="shared" si="27"/>
        <v>25.367466666666665</v>
      </c>
      <c r="K307" s="54">
        <f t="shared" si="32"/>
        <v>50.389013333333331</v>
      </c>
      <c r="L307" s="245">
        <v>6.586266666666666</v>
      </c>
      <c r="M307" s="56">
        <f t="shared" si="29"/>
        <v>1.2589134607218682</v>
      </c>
    </row>
    <row r="308" spans="1:13" x14ac:dyDescent="0.2">
      <c r="A308" s="78">
        <f t="shared" si="31"/>
        <v>303</v>
      </c>
      <c r="B308" s="81" t="s">
        <v>98</v>
      </c>
      <c r="C308" s="81">
        <v>274</v>
      </c>
      <c r="D308" s="81"/>
      <c r="E308" s="81"/>
      <c r="F308" s="81">
        <f t="shared" si="14"/>
        <v>274</v>
      </c>
      <c r="G308" s="267">
        <v>165</v>
      </c>
      <c r="H308" s="204">
        <f t="shared" si="28"/>
        <v>5.5E-2</v>
      </c>
      <c r="I308" s="54">
        <f t="shared" si="30"/>
        <v>202.4</v>
      </c>
      <c r="J308" s="54">
        <f t="shared" si="27"/>
        <v>44.527999999999999</v>
      </c>
      <c r="K308" s="54">
        <f t="shared" si="32"/>
        <v>88.448800000000006</v>
      </c>
      <c r="L308" s="245">
        <v>11.561</v>
      </c>
      <c r="M308" s="56">
        <f t="shared" si="29"/>
        <v>1.2661963503649634</v>
      </c>
    </row>
    <row r="309" spans="1:13" x14ac:dyDescent="0.2">
      <c r="A309" s="78">
        <f t="shared" si="31"/>
        <v>304</v>
      </c>
      <c r="B309" s="81" t="s">
        <v>99</v>
      </c>
      <c r="C309" s="81">
        <v>287.60000000000002</v>
      </c>
      <c r="D309" s="81"/>
      <c r="E309" s="81"/>
      <c r="F309" s="81">
        <f t="shared" si="14"/>
        <v>287.60000000000002</v>
      </c>
      <c r="G309" s="267">
        <v>34.5</v>
      </c>
      <c r="H309" s="204">
        <f t="shared" si="28"/>
        <v>1.15E-2</v>
      </c>
      <c r="I309" s="54">
        <f t="shared" si="30"/>
        <v>42.32</v>
      </c>
      <c r="J309" s="54">
        <f t="shared" si="27"/>
        <v>9.3103999999999996</v>
      </c>
      <c r="K309" s="54">
        <f t="shared" si="32"/>
        <v>18.493839999999999</v>
      </c>
      <c r="L309" s="245">
        <v>2.4173</v>
      </c>
      <c r="M309" s="56">
        <f t="shared" si="29"/>
        <v>0.25223066759388035</v>
      </c>
    </row>
    <row r="310" spans="1:13" x14ac:dyDescent="0.2">
      <c r="A310" s="78">
        <f t="shared" si="31"/>
        <v>305</v>
      </c>
      <c r="B310" s="81" t="s">
        <v>100</v>
      </c>
      <c r="C310" s="81">
        <v>254.08</v>
      </c>
      <c r="D310" s="81"/>
      <c r="E310" s="81"/>
      <c r="F310" s="81">
        <f t="shared" si="14"/>
        <v>254.08</v>
      </c>
      <c r="G310" s="267">
        <v>150</v>
      </c>
      <c r="H310" s="204">
        <f t="shared" si="28"/>
        <v>0.05</v>
      </c>
      <c r="I310" s="54">
        <f t="shared" si="30"/>
        <v>184</v>
      </c>
      <c r="J310" s="54">
        <f t="shared" si="27"/>
        <v>40.479999999999997</v>
      </c>
      <c r="K310" s="54">
        <f t="shared" si="32"/>
        <v>80.408000000000001</v>
      </c>
      <c r="L310" s="245">
        <v>10.51</v>
      </c>
      <c r="M310" s="56">
        <f t="shared" si="29"/>
        <v>1.2413334382871535</v>
      </c>
    </row>
    <row r="311" spans="1:13" x14ac:dyDescent="0.2">
      <c r="A311" s="78">
        <f t="shared" si="31"/>
        <v>306</v>
      </c>
      <c r="B311" s="81" t="s">
        <v>101</v>
      </c>
      <c r="C311" s="81">
        <v>389.6</v>
      </c>
      <c r="D311" s="81"/>
      <c r="E311" s="81"/>
      <c r="F311" s="81">
        <f t="shared" si="14"/>
        <v>389.6</v>
      </c>
      <c r="G311" s="267">
        <v>216</v>
      </c>
      <c r="H311" s="204">
        <f t="shared" si="28"/>
        <v>7.1999999999999995E-2</v>
      </c>
      <c r="I311" s="54">
        <f t="shared" si="30"/>
        <v>264.95999999999998</v>
      </c>
      <c r="J311" s="54">
        <f t="shared" si="27"/>
        <v>58.291199999999996</v>
      </c>
      <c r="K311" s="54">
        <f t="shared" si="32"/>
        <v>115.78751999999999</v>
      </c>
      <c r="L311" s="245">
        <v>15.134399999999999</v>
      </c>
      <c r="M311" s="56">
        <f t="shared" si="29"/>
        <v>1.1657420944558519</v>
      </c>
    </row>
    <row r="312" spans="1:13" x14ac:dyDescent="0.2">
      <c r="A312" s="78">
        <f t="shared" si="31"/>
        <v>307</v>
      </c>
      <c r="B312" s="81" t="s">
        <v>102</v>
      </c>
      <c r="C312" s="81">
        <v>181.8</v>
      </c>
      <c r="D312" s="81"/>
      <c r="E312" s="81"/>
      <c r="F312" s="81">
        <f t="shared" si="14"/>
        <v>181.8</v>
      </c>
      <c r="G312" s="267">
        <v>113</v>
      </c>
      <c r="H312" s="204">
        <f t="shared" si="28"/>
        <v>3.7666666666666668E-2</v>
      </c>
      <c r="I312" s="54">
        <f t="shared" si="30"/>
        <v>138.61333333333334</v>
      </c>
      <c r="J312" s="54">
        <f t="shared" si="27"/>
        <v>30.494933333333336</v>
      </c>
      <c r="K312" s="54">
        <f t="shared" ref="K312:K343" si="33">I312*0.437</f>
        <v>60.574026666666668</v>
      </c>
      <c r="L312" s="245">
        <v>7.9175333333333331</v>
      </c>
      <c r="M312" s="56">
        <f t="shared" si="29"/>
        <v>1.3069297396406307</v>
      </c>
    </row>
    <row r="313" spans="1:13" x14ac:dyDescent="0.2">
      <c r="A313" s="78">
        <f t="shared" si="31"/>
        <v>308</v>
      </c>
      <c r="B313" s="81" t="s">
        <v>103</v>
      </c>
      <c r="C313" s="81">
        <v>439.7</v>
      </c>
      <c r="D313" s="81"/>
      <c r="E313" s="81"/>
      <c r="F313" s="81">
        <f t="shared" si="14"/>
        <v>439.7</v>
      </c>
      <c r="G313" s="267">
        <v>210</v>
      </c>
      <c r="H313" s="204">
        <f t="shared" si="28"/>
        <v>7.0000000000000007E-2</v>
      </c>
      <c r="I313" s="54">
        <f t="shared" si="30"/>
        <v>257.60000000000002</v>
      </c>
      <c r="J313" s="54">
        <f t="shared" si="27"/>
        <v>56.672000000000004</v>
      </c>
      <c r="K313" s="54">
        <f t="shared" si="33"/>
        <v>112.5712</v>
      </c>
      <c r="L313" s="245">
        <v>14.714</v>
      </c>
      <c r="M313" s="56">
        <f t="shared" si="29"/>
        <v>1.0042237889470094</v>
      </c>
    </row>
    <row r="314" spans="1:13" x14ac:dyDescent="0.2">
      <c r="A314" s="78">
        <f t="shared" si="31"/>
        <v>309</v>
      </c>
      <c r="B314" s="81" t="s">
        <v>104</v>
      </c>
      <c r="C314" s="81">
        <v>245.7</v>
      </c>
      <c r="D314" s="81"/>
      <c r="E314" s="81"/>
      <c r="F314" s="81">
        <f t="shared" si="14"/>
        <v>245.7</v>
      </c>
      <c r="G314" s="267">
        <v>140</v>
      </c>
      <c r="H314" s="204">
        <f t="shared" si="28"/>
        <v>4.6666666666666669E-2</v>
      </c>
      <c r="I314" s="54">
        <f t="shared" si="30"/>
        <v>171.73333333333335</v>
      </c>
      <c r="J314" s="54">
        <f t="shared" si="27"/>
        <v>37.781333333333336</v>
      </c>
      <c r="K314" s="54">
        <f t="shared" si="33"/>
        <v>75.047466666666679</v>
      </c>
      <c r="L314" s="245">
        <v>9.809333333333333</v>
      </c>
      <c r="M314" s="56">
        <f t="shared" si="29"/>
        <v>1.1980930674264008</v>
      </c>
    </row>
    <row r="315" spans="1:13" x14ac:dyDescent="0.2">
      <c r="A315" s="78">
        <f t="shared" si="31"/>
        <v>310</v>
      </c>
      <c r="B315" s="81" t="s">
        <v>105</v>
      </c>
      <c r="C315" s="81">
        <v>288.60000000000002</v>
      </c>
      <c r="D315" s="81"/>
      <c r="E315" s="81"/>
      <c r="F315" s="81">
        <f t="shared" si="14"/>
        <v>288.60000000000002</v>
      </c>
      <c r="G315" s="267">
        <v>30</v>
      </c>
      <c r="H315" s="204">
        <f t="shared" si="28"/>
        <v>0.01</v>
      </c>
      <c r="I315" s="54">
        <f t="shared" si="30"/>
        <v>36.800000000000004</v>
      </c>
      <c r="J315" s="54">
        <f t="shared" si="27"/>
        <v>8.0960000000000019</v>
      </c>
      <c r="K315" s="54">
        <f t="shared" si="33"/>
        <v>16.081600000000002</v>
      </c>
      <c r="L315" s="245">
        <v>2.1019999999999999</v>
      </c>
      <c r="M315" s="56">
        <f t="shared" si="29"/>
        <v>0.21857103257103258</v>
      </c>
    </row>
    <row r="316" spans="1:13" x14ac:dyDescent="0.2">
      <c r="A316" s="78">
        <f t="shared" si="31"/>
        <v>311</v>
      </c>
      <c r="B316" s="81" t="s">
        <v>1738</v>
      </c>
      <c r="C316" s="81">
        <v>2653.63</v>
      </c>
      <c r="D316" s="81"/>
      <c r="E316" s="81"/>
      <c r="F316" s="81">
        <f>C316+D316+E316</f>
        <v>2653.63</v>
      </c>
      <c r="G316" s="267">
        <v>1620</v>
      </c>
      <c r="H316" s="204">
        <f>G316/3000</f>
        <v>0.54</v>
      </c>
      <c r="I316" s="54">
        <f t="shared" si="30"/>
        <v>1987.2</v>
      </c>
      <c r="J316" s="54">
        <f t="shared" si="27"/>
        <v>437.18400000000003</v>
      </c>
      <c r="K316" s="54">
        <f t="shared" si="33"/>
        <v>868.40639999999996</v>
      </c>
      <c r="L316" s="245">
        <v>113.50800000000001</v>
      </c>
      <c r="M316" s="56">
        <f t="shared" si="29"/>
        <v>1.2836372817612098</v>
      </c>
    </row>
    <row r="317" spans="1:13" x14ac:dyDescent="0.2">
      <c r="A317" s="78">
        <f t="shared" si="31"/>
        <v>312</v>
      </c>
      <c r="B317" s="81" t="s">
        <v>1739</v>
      </c>
      <c r="C317" s="81">
        <v>268.3</v>
      </c>
      <c r="D317" s="81"/>
      <c r="E317" s="81"/>
      <c r="F317" s="81">
        <f>C317+D317+E317</f>
        <v>268.3</v>
      </c>
      <c r="G317" s="267">
        <v>120</v>
      </c>
      <c r="H317" s="204">
        <f>G317/3000</f>
        <v>0.04</v>
      </c>
      <c r="I317" s="54">
        <f t="shared" si="30"/>
        <v>147.20000000000002</v>
      </c>
      <c r="J317" s="54">
        <f t="shared" si="27"/>
        <v>32.384000000000007</v>
      </c>
      <c r="K317" s="54">
        <f t="shared" si="33"/>
        <v>64.326400000000007</v>
      </c>
      <c r="L317" s="245">
        <v>8.4079999999999995</v>
      </c>
      <c r="M317" s="56">
        <f t="shared" si="29"/>
        <v>0.9404338427133806</v>
      </c>
    </row>
    <row r="318" spans="1:13" x14ac:dyDescent="0.2">
      <c r="A318" s="78">
        <f t="shared" si="31"/>
        <v>313</v>
      </c>
      <c r="B318" s="81" t="s">
        <v>1740</v>
      </c>
      <c r="C318" s="81">
        <v>2006.88</v>
      </c>
      <c r="D318" s="81"/>
      <c r="E318" s="81">
        <v>105.2</v>
      </c>
      <c r="F318" s="81">
        <f>C318+D318+E318</f>
        <v>2112.08</v>
      </c>
      <c r="G318" s="267">
        <v>1131</v>
      </c>
      <c r="H318" s="204">
        <f>G318/3000</f>
        <v>0.377</v>
      </c>
      <c r="I318" s="54">
        <f t="shared" si="30"/>
        <v>1387.36</v>
      </c>
      <c r="J318" s="54">
        <f t="shared" ref="J318:J370" si="34">I318*0.22</f>
        <v>305.2192</v>
      </c>
      <c r="K318" s="54">
        <f t="shared" si="33"/>
        <v>606.27631999999994</v>
      </c>
      <c r="L318" s="245">
        <v>79.245399999999989</v>
      </c>
      <c r="M318" s="56">
        <f t="shared" si="29"/>
        <v>1.1259521040869664</v>
      </c>
    </row>
    <row r="319" spans="1:13" x14ac:dyDescent="0.2">
      <c r="A319" s="78">
        <f t="shared" si="31"/>
        <v>314</v>
      </c>
      <c r="B319" s="81" t="s">
        <v>1741</v>
      </c>
      <c r="C319" s="81">
        <v>1829</v>
      </c>
      <c r="D319" s="81"/>
      <c r="E319" s="81"/>
      <c r="F319" s="81">
        <f>C319+D319+E319</f>
        <v>1829</v>
      </c>
      <c r="G319" s="267">
        <v>950</v>
      </c>
      <c r="H319" s="204">
        <f>G319/3000</f>
        <v>0.31666666666666665</v>
      </c>
      <c r="I319" s="54">
        <f t="shared" si="30"/>
        <v>1165.3333333333333</v>
      </c>
      <c r="J319" s="54">
        <f t="shared" si="34"/>
        <v>256.37333333333333</v>
      </c>
      <c r="K319" s="54">
        <f t="shared" si="33"/>
        <v>509.25066666666663</v>
      </c>
      <c r="L319" s="245">
        <v>66.563333333333333</v>
      </c>
      <c r="M319" s="56">
        <f t="shared" si="29"/>
        <v>1.0921381447056677</v>
      </c>
    </row>
    <row r="320" spans="1:13" x14ac:dyDescent="0.2">
      <c r="A320" s="78">
        <f t="shared" si="31"/>
        <v>315</v>
      </c>
      <c r="B320" s="81" t="s">
        <v>1742</v>
      </c>
      <c r="C320" s="81">
        <v>1983.1</v>
      </c>
      <c r="D320" s="81"/>
      <c r="E320" s="81"/>
      <c r="F320" s="81">
        <f>C320+D320+E320</f>
        <v>1983.1</v>
      </c>
      <c r="G320" s="267">
        <v>890</v>
      </c>
      <c r="H320" s="204">
        <f>G320/3000</f>
        <v>0.29666666666666669</v>
      </c>
      <c r="I320" s="54">
        <f t="shared" si="30"/>
        <v>1091.7333333333333</v>
      </c>
      <c r="J320" s="54">
        <f t="shared" si="34"/>
        <v>240.18133333333333</v>
      </c>
      <c r="K320" s="54">
        <f t="shared" si="33"/>
        <v>477.08746666666667</v>
      </c>
      <c r="L320" s="245">
        <v>62.359333333333339</v>
      </c>
      <c r="M320" s="56">
        <f t="shared" si="29"/>
        <v>0.94365461482863522</v>
      </c>
    </row>
    <row r="321" spans="1:13" x14ac:dyDescent="0.2">
      <c r="A321" s="78">
        <f t="shared" si="31"/>
        <v>316</v>
      </c>
      <c r="B321" s="81" t="s">
        <v>1790</v>
      </c>
      <c r="C321" s="81">
        <v>94.9</v>
      </c>
      <c r="D321" s="81"/>
      <c r="E321" s="81"/>
      <c r="F321" s="81">
        <f t="shared" ref="F321:F382" si="35">C321+D321+E321</f>
        <v>94.9</v>
      </c>
      <c r="G321" s="267">
        <v>55</v>
      </c>
      <c r="H321" s="204">
        <f t="shared" ref="H321:H370" si="36">G321/3000</f>
        <v>1.8333333333333333E-2</v>
      </c>
      <c r="I321" s="54">
        <f t="shared" si="30"/>
        <v>67.466666666666669</v>
      </c>
      <c r="J321" s="54">
        <f t="shared" si="34"/>
        <v>14.842666666666668</v>
      </c>
      <c r="K321" s="54">
        <f t="shared" si="33"/>
        <v>29.482933333333335</v>
      </c>
      <c r="L321" s="245">
        <v>3.8536666666666664</v>
      </c>
      <c r="M321" s="56">
        <f t="shared" si="29"/>
        <v>1.2186083596768529</v>
      </c>
    </row>
    <row r="322" spans="1:13" x14ac:dyDescent="0.2">
      <c r="A322" s="78">
        <f t="shared" si="31"/>
        <v>317</v>
      </c>
      <c r="B322" s="81" t="s">
        <v>1791</v>
      </c>
      <c r="C322" s="81">
        <v>63</v>
      </c>
      <c r="D322" s="81"/>
      <c r="E322" s="81"/>
      <c r="F322" s="81">
        <f t="shared" si="35"/>
        <v>63</v>
      </c>
      <c r="G322" s="267">
        <v>35</v>
      </c>
      <c r="H322" s="204">
        <f t="shared" si="36"/>
        <v>1.1666666666666667E-2</v>
      </c>
      <c r="I322" s="54">
        <f t="shared" si="30"/>
        <v>42.933333333333337</v>
      </c>
      <c r="J322" s="54">
        <f t="shared" si="34"/>
        <v>9.445333333333334</v>
      </c>
      <c r="K322" s="54">
        <f t="shared" si="33"/>
        <v>18.76186666666667</v>
      </c>
      <c r="L322" s="245">
        <v>2.4523333333333333</v>
      </c>
      <c r="M322" s="56">
        <f t="shared" si="29"/>
        <v>1.1681407407407407</v>
      </c>
    </row>
    <row r="323" spans="1:13" x14ac:dyDescent="0.2">
      <c r="A323" s="78">
        <f t="shared" si="31"/>
        <v>318</v>
      </c>
      <c r="B323" s="81" t="s">
        <v>1808</v>
      </c>
      <c r="C323" s="81">
        <v>75.599999999999994</v>
      </c>
      <c r="D323" s="81"/>
      <c r="E323" s="81"/>
      <c r="F323" s="81">
        <f t="shared" si="35"/>
        <v>75.599999999999994</v>
      </c>
      <c r="G323" s="267">
        <v>35</v>
      </c>
      <c r="H323" s="204">
        <f t="shared" si="36"/>
        <v>1.1666666666666667E-2</v>
      </c>
      <c r="I323" s="54">
        <f t="shared" si="30"/>
        <v>42.933333333333337</v>
      </c>
      <c r="J323" s="54">
        <f t="shared" si="34"/>
        <v>9.445333333333334</v>
      </c>
      <c r="K323" s="54">
        <f t="shared" si="33"/>
        <v>18.76186666666667</v>
      </c>
      <c r="L323" s="245">
        <v>2.4523333333333333</v>
      </c>
      <c r="M323" s="56">
        <f t="shared" si="29"/>
        <v>0.97345061728395066</v>
      </c>
    </row>
    <row r="324" spans="1:13" x14ac:dyDescent="0.2">
      <c r="A324" s="78">
        <f t="shared" si="31"/>
        <v>319</v>
      </c>
      <c r="B324" s="81" t="s">
        <v>1809</v>
      </c>
      <c r="C324" s="81">
        <v>129.69999999999999</v>
      </c>
      <c r="D324" s="81"/>
      <c r="E324" s="81"/>
      <c r="F324" s="81">
        <f t="shared" si="35"/>
        <v>129.69999999999999</v>
      </c>
      <c r="G324" s="267">
        <v>40</v>
      </c>
      <c r="H324" s="204">
        <f t="shared" si="36"/>
        <v>1.3333333333333334E-2</v>
      </c>
      <c r="I324" s="54">
        <f t="shared" si="30"/>
        <v>49.06666666666667</v>
      </c>
      <c r="J324" s="54">
        <f t="shared" si="34"/>
        <v>10.794666666666668</v>
      </c>
      <c r="K324" s="54">
        <f t="shared" si="33"/>
        <v>21.442133333333334</v>
      </c>
      <c r="L324" s="245">
        <v>2.8026666666666666</v>
      </c>
      <c r="M324" s="56">
        <f t="shared" si="29"/>
        <v>0.64846671806733491</v>
      </c>
    </row>
    <row r="325" spans="1:13" x14ac:dyDescent="0.2">
      <c r="A325" s="78">
        <f t="shared" si="31"/>
        <v>320</v>
      </c>
      <c r="B325" s="81" t="s">
        <v>1810</v>
      </c>
      <c r="C325" s="81">
        <v>137.4</v>
      </c>
      <c r="D325" s="81"/>
      <c r="E325" s="81"/>
      <c r="F325" s="81">
        <f t="shared" si="35"/>
        <v>137.4</v>
      </c>
      <c r="G325" s="267">
        <v>65</v>
      </c>
      <c r="H325" s="204">
        <f t="shared" si="36"/>
        <v>2.1666666666666667E-2</v>
      </c>
      <c r="I325" s="54">
        <f t="shared" si="30"/>
        <v>79.733333333333334</v>
      </c>
      <c r="J325" s="54">
        <f t="shared" si="34"/>
        <v>17.541333333333334</v>
      </c>
      <c r="K325" s="54">
        <f t="shared" si="33"/>
        <v>34.843466666666664</v>
      </c>
      <c r="L325" s="245">
        <v>4.554333333333334</v>
      </c>
      <c r="M325" s="56">
        <f t="shared" si="29"/>
        <v>0.99470499757399322</v>
      </c>
    </row>
    <row r="326" spans="1:13" x14ac:dyDescent="0.2">
      <c r="A326" s="78">
        <f t="shared" si="31"/>
        <v>321</v>
      </c>
      <c r="B326" s="81" t="s">
        <v>1811</v>
      </c>
      <c r="C326" s="81">
        <v>243.35</v>
      </c>
      <c r="D326" s="81"/>
      <c r="E326" s="81"/>
      <c r="F326" s="81">
        <f t="shared" si="35"/>
        <v>243.35</v>
      </c>
      <c r="G326" s="267">
        <v>50</v>
      </c>
      <c r="H326" s="204">
        <f t="shared" si="36"/>
        <v>1.6666666666666666E-2</v>
      </c>
      <c r="I326" s="54">
        <f t="shared" si="30"/>
        <v>61.333333333333336</v>
      </c>
      <c r="J326" s="54">
        <f t="shared" si="34"/>
        <v>13.493333333333334</v>
      </c>
      <c r="K326" s="54">
        <f t="shared" si="33"/>
        <v>26.802666666666667</v>
      </c>
      <c r="L326" s="245">
        <v>3.5033333333333334</v>
      </c>
      <c r="M326" s="56">
        <f t="shared" ref="M326:M387" si="37">(I326+J326+K326+L326)/F326</f>
        <v>0.4320224642147798</v>
      </c>
    </row>
    <row r="327" spans="1:13" x14ac:dyDescent="0.2">
      <c r="A327" s="78">
        <f t="shared" si="31"/>
        <v>322</v>
      </c>
      <c r="B327" s="81" t="s">
        <v>1812</v>
      </c>
      <c r="C327" s="81">
        <v>130.80000000000001</v>
      </c>
      <c r="D327" s="81"/>
      <c r="E327" s="81"/>
      <c r="F327" s="81">
        <f t="shared" si="35"/>
        <v>130.80000000000001</v>
      </c>
      <c r="G327" s="267">
        <v>43</v>
      </c>
      <c r="H327" s="204">
        <f t="shared" si="36"/>
        <v>1.4333333333333333E-2</v>
      </c>
      <c r="I327" s="54">
        <f t="shared" ref="I327:I386" si="38">H327*3680</f>
        <v>52.74666666666667</v>
      </c>
      <c r="J327" s="54">
        <f t="shared" si="34"/>
        <v>11.604266666666668</v>
      </c>
      <c r="K327" s="54">
        <f t="shared" si="33"/>
        <v>23.050293333333336</v>
      </c>
      <c r="L327" s="245">
        <v>3.0128666666666666</v>
      </c>
      <c r="M327" s="56">
        <f t="shared" si="37"/>
        <v>0.69123924566768602</v>
      </c>
    </row>
    <row r="328" spans="1:13" x14ac:dyDescent="0.2">
      <c r="A328" s="78">
        <f t="shared" ref="A328:A386" si="39">A327+1</f>
        <v>323</v>
      </c>
      <c r="B328" s="81" t="s">
        <v>1813</v>
      </c>
      <c r="C328" s="81">
        <v>104</v>
      </c>
      <c r="D328" s="81"/>
      <c r="E328" s="81"/>
      <c r="F328" s="81">
        <f t="shared" si="35"/>
        <v>104</v>
      </c>
      <c r="G328" s="267">
        <v>55</v>
      </c>
      <c r="H328" s="204">
        <f t="shared" si="36"/>
        <v>1.8333333333333333E-2</v>
      </c>
      <c r="I328" s="54">
        <f t="shared" si="38"/>
        <v>67.466666666666669</v>
      </c>
      <c r="J328" s="54">
        <f t="shared" si="34"/>
        <v>14.842666666666668</v>
      </c>
      <c r="K328" s="54">
        <f t="shared" si="33"/>
        <v>29.482933333333335</v>
      </c>
      <c r="L328" s="245">
        <v>3.8536666666666664</v>
      </c>
      <c r="M328" s="56">
        <f t="shared" si="37"/>
        <v>1.1119801282051283</v>
      </c>
    </row>
    <row r="329" spans="1:13" x14ac:dyDescent="0.2">
      <c r="A329" s="78">
        <f t="shared" si="39"/>
        <v>324</v>
      </c>
      <c r="B329" s="81" t="s">
        <v>1814</v>
      </c>
      <c r="C329" s="81">
        <v>147.6</v>
      </c>
      <c r="D329" s="81"/>
      <c r="E329" s="81"/>
      <c r="F329" s="81">
        <f t="shared" si="35"/>
        <v>147.6</v>
      </c>
      <c r="G329" s="267">
        <v>48</v>
      </c>
      <c r="H329" s="204">
        <f t="shared" si="36"/>
        <v>1.6E-2</v>
      </c>
      <c r="I329" s="54">
        <f t="shared" si="38"/>
        <v>58.88</v>
      </c>
      <c r="J329" s="54">
        <f t="shared" si="34"/>
        <v>12.9536</v>
      </c>
      <c r="K329" s="54">
        <f t="shared" si="33"/>
        <v>25.730560000000001</v>
      </c>
      <c r="L329" s="245">
        <v>3.3632</v>
      </c>
      <c r="M329" s="56">
        <f t="shared" si="37"/>
        <v>0.68378970189701904</v>
      </c>
    </row>
    <row r="330" spans="1:13" x14ac:dyDescent="0.2">
      <c r="A330" s="78">
        <f t="shared" si="39"/>
        <v>325</v>
      </c>
      <c r="B330" s="81" t="s">
        <v>1845</v>
      </c>
      <c r="C330" s="81">
        <v>613.6</v>
      </c>
      <c r="D330" s="81"/>
      <c r="E330" s="81">
        <v>61.8</v>
      </c>
      <c r="F330" s="81">
        <f t="shared" si="35"/>
        <v>675.4</v>
      </c>
      <c r="G330" s="267">
        <v>133</v>
      </c>
      <c r="H330" s="204">
        <f t="shared" si="36"/>
        <v>4.4333333333333336E-2</v>
      </c>
      <c r="I330" s="54">
        <f t="shared" si="38"/>
        <v>163.14666666666668</v>
      </c>
      <c r="J330" s="54">
        <f t="shared" si="34"/>
        <v>35.892266666666671</v>
      </c>
      <c r="K330" s="54">
        <f t="shared" si="33"/>
        <v>71.295093333333341</v>
      </c>
      <c r="L330" s="245">
        <v>9.3188666666666684</v>
      </c>
      <c r="M330" s="56">
        <f t="shared" si="37"/>
        <v>0.41405521666173134</v>
      </c>
    </row>
    <row r="331" spans="1:13" x14ac:dyDescent="0.2">
      <c r="A331" s="78">
        <f t="shared" si="39"/>
        <v>326</v>
      </c>
      <c r="B331" s="81" t="s">
        <v>1846</v>
      </c>
      <c r="C331" s="81">
        <v>250.6</v>
      </c>
      <c r="D331" s="81"/>
      <c r="E331" s="81"/>
      <c r="F331" s="81">
        <f t="shared" si="35"/>
        <v>250.6</v>
      </c>
      <c r="G331" s="267"/>
      <c r="H331" s="204">
        <f t="shared" si="36"/>
        <v>0</v>
      </c>
      <c r="I331" s="54">
        <f t="shared" si="38"/>
        <v>0</v>
      </c>
      <c r="J331" s="54">
        <f t="shared" si="34"/>
        <v>0</v>
      </c>
      <c r="K331" s="54">
        <f t="shared" si="33"/>
        <v>0</v>
      </c>
      <c r="L331" s="245">
        <v>0</v>
      </c>
      <c r="M331" s="56">
        <f t="shared" si="37"/>
        <v>0</v>
      </c>
    </row>
    <row r="332" spans="1:13" x14ac:dyDescent="0.2">
      <c r="A332" s="78">
        <f t="shared" si="39"/>
        <v>327</v>
      </c>
      <c r="B332" s="81" t="s">
        <v>1847</v>
      </c>
      <c r="C332" s="81">
        <v>252.6</v>
      </c>
      <c r="D332" s="81"/>
      <c r="E332" s="81"/>
      <c r="F332" s="81">
        <f t="shared" si="35"/>
        <v>252.6</v>
      </c>
      <c r="G332" s="267">
        <v>140</v>
      </c>
      <c r="H332" s="204">
        <f t="shared" si="36"/>
        <v>4.6666666666666669E-2</v>
      </c>
      <c r="I332" s="54">
        <f t="shared" si="38"/>
        <v>171.73333333333335</v>
      </c>
      <c r="J332" s="54">
        <f t="shared" si="34"/>
        <v>37.781333333333336</v>
      </c>
      <c r="K332" s="54">
        <f t="shared" si="33"/>
        <v>75.047466666666679</v>
      </c>
      <c r="L332" s="245">
        <v>9.809333333333333</v>
      </c>
      <c r="M332" s="56">
        <f t="shared" si="37"/>
        <v>1.1653660596463447</v>
      </c>
    </row>
    <row r="333" spans="1:13" x14ac:dyDescent="0.2">
      <c r="A333" s="78">
        <f t="shared" si="39"/>
        <v>328</v>
      </c>
      <c r="B333" s="81" t="s">
        <v>251</v>
      </c>
      <c r="C333" s="81">
        <v>282.7</v>
      </c>
      <c r="D333" s="81"/>
      <c r="E333" s="81"/>
      <c r="F333" s="81">
        <f t="shared" si="35"/>
        <v>282.7</v>
      </c>
      <c r="G333" s="267">
        <v>32</v>
      </c>
      <c r="H333" s="204">
        <f t="shared" si="36"/>
        <v>1.0666666666666666E-2</v>
      </c>
      <c r="I333" s="54">
        <f t="shared" si="38"/>
        <v>39.25333333333333</v>
      </c>
      <c r="J333" s="54">
        <f t="shared" si="34"/>
        <v>8.6357333333333326</v>
      </c>
      <c r="K333" s="54">
        <f t="shared" si="33"/>
        <v>17.153706666666665</v>
      </c>
      <c r="L333" s="245">
        <v>2.2421333333333333</v>
      </c>
      <c r="M333" s="56">
        <f t="shared" si="37"/>
        <v>0.23800815941516329</v>
      </c>
    </row>
    <row r="334" spans="1:13" x14ac:dyDescent="0.2">
      <c r="A334" s="78">
        <f t="shared" si="39"/>
        <v>329</v>
      </c>
      <c r="B334" s="81" t="s">
        <v>252</v>
      </c>
      <c r="C334" s="81">
        <v>280.89999999999998</v>
      </c>
      <c r="D334" s="81"/>
      <c r="E334" s="81"/>
      <c r="F334" s="81">
        <f t="shared" si="35"/>
        <v>280.89999999999998</v>
      </c>
      <c r="G334" s="267">
        <v>175</v>
      </c>
      <c r="H334" s="204">
        <f t="shared" si="36"/>
        <v>5.8333333333333334E-2</v>
      </c>
      <c r="I334" s="54">
        <f t="shared" si="38"/>
        <v>214.66666666666666</v>
      </c>
      <c r="J334" s="54">
        <f t="shared" si="34"/>
        <v>47.226666666666667</v>
      </c>
      <c r="K334" s="54">
        <f t="shared" si="33"/>
        <v>93.809333333333328</v>
      </c>
      <c r="L334" s="245">
        <v>12.261666666666667</v>
      </c>
      <c r="M334" s="56">
        <f t="shared" si="37"/>
        <v>1.3099477868755192</v>
      </c>
    </row>
    <row r="335" spans="1:13" x14ac:dyDescent="0.2">
      <c r="A335" s="78">
        <f t="shared" si="39"/>
        <v>330</v>
      </c>
      <c r="B335" s="81" t="s">
        <v>253</v>
      </c>
      <c r="C335" s="81">
        <v>255.5</v>
      </c>
      <c r="D335" s="81"/>
      <c r="E335" s="81"/>
      <c r="F335" s="81">
        <f t="shared" si="35"/>
        <v>255.5</v>
      </c>
      <c r="G335" s="267">
        <v>68</v>
      </c>
      <c r="H335" s="204">
        <f t="shared" si="36"/>
        <v>2.2666666666666668E-2</v>
      </c>
      <c r="I335" s="54">
        <f t="shared" si="38"/>
        <v>83.413333333333341</v>
      </c>
      <c r="J335" s="54">
        <f t="shared" si="34"/>
        <v>18.350933333333334</v>
      </c>
      <c r="K335" s="54">
        <f t="shared" si="33"/>
        <v>36.45162666666667</v>
      </c>
      <c r="L335" s="245">
        <v>4.7645333333333335</v>
      </c>
      <c r="M335" s="56">
        <f t="shared" si="37"/>
        <v>0.55961028049575989</v>
      </c>
    </row>
    <row r="336" spans="1:13" x14ac:dyDescent="0.2">
      <c r="A336" s="78">
        <f t="shared" si="39"/>
        <v>331</v>
      </c>
      <c r="B336" s="81" t="s">
        <v>254</v>
      </c>
      <c r="C336" s="81">
        <v>426</v>
      </c>
      <c r="D336" s="81"/>
      <c r="E336" s="81"/>
      <c r="F336" s="81">
        <f t="shared" si="35"/>
        <v>426</v>
      </c>
      <c r="G336" s="267">
        <v>31</v>
      </c>
      <c r="H336" s="204">
        <f t="shared" si="36"/>
        <v>1.0333333333333333E-2</v>
      </c>
      <c r="I336" s="54">
        <f t="shared" si="38"/>
        <v>38.026666666666664</v>
      </c>
      <c r="J336" s="54">
        <f t="shared" si="34"/>
        <v>8.3658666666666655</v>
      </c>
      <c r="K336" s="54">
        <f t="shared" si="33"/>
        <v>16.617653333333333</v>
      </c>
      <c r="L336" s="245">
        <v>2.1720666666666668</v>
      </c>
      <c r="M336" s="56">
        <f t="shared" si="37"/>
        <v>0.15300998435054775</v>
      </c>
    </row>
    <row r="337" spans="1:13" x14ac:dyDescent="0.2">
      <c r="A337" s="78">
        <f t="shared" si="39"/>
        <v>332</v>
      </c>
      <c r="B337" s="81" t="s">
        <v>255</v>
      </c>
      <c r="C337" s="81">
        <v>267.8</v>
      </c>
      <c r="D337" s="81"/>
      <c r="E337" s="81"/>
      <c r="F337" s="81">
        <f t="shared" si="35"/>
        <v>267.8</v>
      </c>
      <c r="G337" s="267">
        <v>100</v>
      </c>
      <c r="H337" s="204">
        <f t="shared" si="36"/>
        <v>3.3333333333333333E-2</v>
      </c>
      <c r="I337" s="54">
        <f t="shared" si="38"/>
        <v>122.66666666666667</v>
      </c>
      <c r="J337" s="54">
        <f t="shared" si="34"/>
        <v>26.986666666666668</v>
      </c>
      <c r="K337" s="54">
        <f t="shared" si="33"/>
        <v>53.605333333333334</v>
      </c>
      <c r="L337" s="245">
        <v>7.0066666666666668</v>
      </c>
      <c r="M337" s="56">
        <f t="shared" si="37"/>
        <v>0.78515807816778682</v>
      </c>
    </row>
    <row r="338" spans="1:13" x14ac:dyDescent="0.2">
      <c r="A338" s="78">
        <f t="shared" si="39"/>
        <v>333</v>
      </c>
      <c r="B338" s="81" t="s">
        <v>256</v>
      </c>
      <c r="C338" s="81">
        <v>503.7</v>
      </c>
      <c r="D338" s="81"/>
      <c r="E338" s="81"/>
      <c r="F338" s="81">
        <f t="shared" si="35"/>
        <v>503.7</v>
      </c>
      <c r="G338" s="267">
        <v>115</v>
      </c>
      <c r="H338" s="204">
        <f t="shared" si="36"/>
        <v>3.833333333333333E-2</v>
      </c>
      <c r="I338" s="54">
        <f t="shared" si="38"/>
        <v>141.06666666666666</v>
      </c>
      <c r="J338" s="54">
        <f t="shared" si="34"/>
        <v>31.034666666666666</v>
      </c>
      <c r="K338" s="54">
        <f t="shared" si="33"/>
        <v>61.646133333333331</v>
      </c>
      <c r="L338" s="245">
        <v>8.0576666666666661</v>
      </c>
      <c r="M338" s="56">
        <f t="shared" si="37"/>
        <v>0.48005783866057844</v>
      </c>
    </row>
    <row r="339" spans="1:13" x14ac:dyDescent="0.2">
      <c r="A339" s="78">
        <f t="shared" si="39"/>
        <v>334</v>
      </c>
      <c r="B339" s="81" t="s">
        <v>257</v>
      </c>
      <c r="C339" s="81">
        <v>841.6</v>
      </c>
      <c r="D339" s="81"/>
      <c r="E339" s="81"/>
      <c r="F339" s="81">
        <f t="shared" si="35"/>
        <v>841.6</v>
      </c>
      <c r="G339" s="267">
        <v>125</v>
      </c>
      <c r="H339" s="204">
        <f t="shared" si="36"/>
        <v>4.1666666666666664E-2</v>
      </c>
      <c r="I339" s="54">
        <f t="shared" si="38"/>
        <v>153.33333333333331</v>
      </c>
      <c r="J339" s="54">
        <f t="shared" si="34"/>
        <v>33.733333333333327</v>
      </c>
      <c r="K339" s="54">
        <f t="shared" si="33"/>
        <v>67.006666666666661</v>
      </c>
      <c r="L339" s="245">
        <v>8.7583333333333329</v>
      </c>
      <c r="M339" s="56">
        <f t="shared" si="37"/>
        <v>0.31229998415716093</v>
      </c>
    </row>
    <row r="340" spans="1:13" x14ac:dyDescent="0.2">
      <c r="A340" s="78">
        <f t="shared" si="39"/>
        <v>335</v>
      </c>
      <c r="B340" s="81" t="s">
        <v>258</v>
      </c>
      <c r="C340" s="81">
        <v>999</v>
      </c>
      <c r="D340" s="81"/>
      <c r="E340" s="81"/>
      <c r="F340" s="81">
        <f t="shared" si="35"/>
        <v>999</v>
      </c>
      <c r="G340" s="267">
        <v>120</v>
      </c>
      <c r="H340" s="204">
        <f t="shared" si="36"/>
        <v>0.04</v>
      </c>
      <c r="I340" s="54">
        <f t="shared" si="38"/>
        <v>147.20000000000002</v>
      </c>
      <c r="J340" s="54">
        <f t="shared" si="34"/>
        <v>32.384000000000007</v>
      </c>
      <c r="K340" s="54">
        <f t="shared" si="33"/>
        <v>64.326400000000007</v>
      </c>
      <c r="L340" s="245">
        <v>8.4079999999999995</v>
      </c>
      <c r="M340" s="56">
        <f t="shared" si="37"/>
        <v>0.25257097097097098</v>
      </c>
    </row>
    <row r="341" spans="1:13" x14ac:dyDescent="0.2">
      <c r="A341" s="78">
        <f t="shared" si="39"/>
        <v>336</v>
      </c>
      <c r="B341" s="81" t="s">
        <v>259</v>
      </c>
      <c r="C341" s="81">
        <v>764.25</v>
      </c>
      <c r="D341" s="81"/>
      <c r="E341" s="81"/>
      <c r="F341" s="81">
        <f t="shared" si="35"/>
        <v>764.25</v>
      </c>
      <c r="G341" s="267">
        <v>123</v>
      </c>
      <c r="H341" s="204">
        <f t="shared" si="36"/>
        <v>4.1000000000000002E-2</v>
      </c>
      <c r="I341" s="54">
        <f t="shared" si="38"/>
        <v>150.88</v>
      </c>
      <c r="J341" s="54">
        <f t="shared" si="34"/>
        <v>33.193599999999996</v>
      </c>
      <c r="K341" s="54">
        <f t="shared" si="33"/>
        <v>65.934560000000005</v>
      </c>
      <c r="L341" s="245">
        <v>8.6181999999999999</v>
      </c>
      <c r="M341" s="56">
        <f t="shared" si="37"/>
        <v>0.33840544324501143</v>
      </c>
    </row>
    <row r="342" spans="1:13" x14ac:dyDescent="0.2">
      <c r="A342" s="78">
        <f t="shared" si="39"/>
        <v>337</v>
      </c>
      <c r="B342" s="81" t="s">
        <v>260</v>
      </c>
      <c r="C342" s="81">
        <v>342.3</v>
      </c>
      <c r="D342" s="81"/>
      <c r="E342" s="81"/>
      <c r="F342" s="81">
        <f t="shared" si="35"/>
        <v>342.3</v>
      </c>
      <c r="G342" s="267">
        <v>120</v>
      </c>
      <c r="H342" s="204">
        <f t="shared" si="36"/>
        <v>0.04</v>
      </c>
      <c r="I342" s="54">
        <f t="shared" si="38"/>
        <v>147.20000000000002</v>
      </c>
      <c r="J342" s="54">
        <f t="shared" si="34"/>
        <v>32.384000000000007</v>
      </c>
      <c r="K342" s="54">
        <f t="shared" si="33"/>
        <v>64.326400000000007</v>
      </c>
      <c r="L342" s="245">
        <v>8.4079999999999995</v>
      </c>
      <c r="M342" s="56">
        <f t="shared" si="37"/>
        <v>0.73712649722465673</v>
      </c>
    </row>
    <row r="343" spans="1:13" x14ac:dyDescent="0.2">
      <c r="A343" s="78">
        <f t="shared" si="39"/>
        <v>338</v>
      </c>
      <c r="B343" s="81" t="s">
        <v>261</v>
      </c>
      <c r="C343" s="81">
        <v>301</v>
      </c>
      <c r="D343" s="81"/>
      <c r="E343" s="81"/>
      <c r="F343" s="81">
        <f t="shared" si="35"/>
        <v>301</v>
      </c>
      <c r="G343" s="267">
        <v>60</v>
      </c>
      <c r="H343" s="204">
        <f t="shared" si="36"/>
        <v>0.02</v>
      </c>
      <c r="I343" s="54">
        <f t="shared" si="38"/>
        <v>73.600000000000009</v>
      </c>
      <c r="J343" s="54">
        <f t="shared" si="34"/>
        <v>16.192000000000004</v>
      </c>
      <c r="K343" s="54">
        <f t="shared" si="33"/>
        <v>32.163200000000003</v>
      </c>
      <c r="L343" s="245">
        <v>4.2039999999999997</v>
      </c>
      <c r="M343" s="56">
        <f t="shared" si="37"/>
        <v>0.41913355481727577</v>
      </c>
    </row>
    <row r="344" spans="1:13" x14ac:dyDescent="0.2">
      <c r="A344" s="78">
        <f t="shared" si="39"/>
        <v>339</v>
      </c>
      <c r="B344" s="81" t="s">
        <v>262</v>
      </c>
      <c r="C344" s="81">
        <v>221.5</v>
      </c>
      <c r="D344" s="81"/>
      <c r="E344" s="81"/>
      <c r="F344" s="81">
        <f t="shared" si="35"/>
        <v>221.5</v>
      </c>
      <c r="G344" s="267">
        <v>120</v>
      </c>
      <c r="H344" s="204">
        <f t="shared" si="36"/>
        <v>0.04</v>
      </c>
      <c r="I344" s="54">
        <f t="shared" si="38"/>
        <v>147.20000000000002</v>
      </c>
      <c r="J344" s="54">
        <f t="shared" si="34"/>
        <v>32.384000000000007</v>
      </c>
      <c r="K344" s="54">
        <f t="shared" ref="K344:K371" si="40">I344*0.437</f>
        <v>64.326400000000007</v>
      </c>
      <c r="L344" s="245">
        <v>8.4079999999999995</v>
      </c>
      <c r="M344" s="56">
        <f t="shared" si="37"/>
        <v>1.1391349887133184</v>
      </c>
    </row>
    <row r="345" spans="1:13" x14ac:dyDescent="0.2">
      <c r="A345" s="78">
        <f t="shared" si="39"/>
        <v>340</v>
      </c>
      <c r="B345" s="81" t="s">
        <v>263</v>
      </c>
      <c r="C345" s="81">
        <v>232.5</v>
      </c>
      <c r="D345" s="81"/>
      <c r="E345" s="81"/>
      <c r="F345" s="81">
        <f t="shared" si="35"/>
        <v>232.5</v>
      </c>
      <c r="G345" s="267">
        <v>123</v>
      </c>
      <c r="H345" s="204">
        <f t="shared" si="36"/>
        <v>4.1000000000000002E-2</v>
      </c>
      <c r="I345" s="54">
        <f t="shared" si="38"/>
        <v>150.88</v>
      </c>
      <c r="J345" s="54">
        <f t="shared" si="34"/>
        <v>33.193599999999996</v>
      </c>
      <c r="K345" s="54">
        <f t="shared" si="40"/>
        <v>65.934560000000005</v>
      </c>
      <c r="L345" s="245">
        <v>8.6181999999999999</v>
      </c>
      <c r="M345" s="56">
        <f t="shared" si="37"/>
        <v>1.112371440860215</v>
      </c>
    </row>
    <row r="346" spans="1:13" x14ac:dyDescent="0.2">
      <c r="A346" s="78">
        <f t="shared" si="39"/>
        <v>341</v>
      </c>
      <c r="B346" s="81" t="s">
        <v>283</v>
      </c>
      <c r="C346" s="81">
        <v>325.3</v>
      </c>
      <c r="D346" s="81"/>
      <c r="E346" s="81"/>
      <c r="F346" s="81">
        <f t="shared" si="35"/>
        <v>325.3</v>
      </c>
      <c r="G346" s="267">
        <v>30</v>
      </c>
      <c r="H346" s="204">
        <f t="shared" si="36"/>
        <v>0.01</v>
      </c>
      <c r="I346" s="54">
        <f t="shared" si="38"/>
        <v>36.800000000000004</v>
      </c>
      <c r="J346" s="54">
        <f t="shared" si="34"/>
        <v>8.0960000000000019</v>
      </c>
      <c r="K346" s="54">
        <f t="shared" si="40"/>
        <v>16.081600000000002</v>
      </c>
      <c r="L346" s="245">
        <v>2.1019999999999999</v>
      </c>
      <c r="M346" s="56">
        <f t="shared" si="37"/>
        <v>0.19391208115585615</v>
      </c>
    </row>
    <row r="347" spans="1:13" x14ac:dyDescent="0.2">
      <c r="A347" s="78">
        <f t="shared" si="39"/>
        <v>342</v>
      </c>
      <c r="B347" s="81" t="s">
        <v>287</v>
      </c>
      <c r="C347" s="81">
        <v>178.3</v>
      </c>
      <c r="D347" s="81"/>
      <c r="E347" s="81"/>
      <c r="F347" s="81">
        <f t="shared" si="35"/>
        <v>178.3</v>
      </c>
      <c r="G347" s="267">
        <v>35</v>
      </c>
      <c r="H347" s="204">
        <f t="shared" si="36"/>
        <v>1.1666666666666667E-2</v>
      </c>
      <c r="I347" s="54">
        <f t="shared" si="38"/>
        <v>42.933333333333337</v>
      </c>
      <c r="J347" s="54">
        <f t="shared" si="34"/>
        <v>9.445333333333334</v>
      </c>
      <c r="K347" s="54">
        <f t="shared" si="40"/>
        <v>18.76186666666667</v>
      </c>
      <c r="L347" s="245">
        <v>2.4523333333333333</v>
      </c>
      <c r="M347" s="56">
        <f t="shared" si="37"/>
        <v>0.41274742942606091</v>
      </c>
    </row>
    <row r="348" spans="1:13" x14ac:dyDescent="0.2">
      <c r="A348" s="78">
        <f t="shared" si="39"/>
        <v>343</v>
      </c>
      <c r="B348" s="81" t="s">
        <v>311</v>
      </c>
      <c r="C348" s="81">
        <v>212.89</v>
      </c>
      <c r="D348" s="81"/>
      <c r="E348" s="81"/>
      <c r="F348" s="81">
        <f t="shared" si="35"/>
        <v>212.89</v>
      </c>
      <c r="G348" s="267">
        <v>119</v>
      </c>
      <c r="H348" s="204">
        <f t="shared" si="36"/>
        <v>3.966666666666667E-2</v>
      </c>
      <c r="I348" s="54">
        <f t="shared" si="38"/>
        <v>145.97333333333336</v>
      </c>
      <c r="J348" s="54">
        <f t="shared" si="34"/>
        <v>32.114133333333342</v>
      </c>
      <c r="K348" s="54">
        <f t="shared" si="40"/>
        <v>63.790346666666679</v>
      </c>
      <c r="L348" s="245">
        <v>8.3379333333333339</v>
      </c>
      <c r="M348" s="56">
        <f t="shared" si="37"/>
        <v>1.1753287926472202</v>
      </c>
    </row>
    <row r="349" spans="1:13" x14ac:dyDescent="0.2">
      <c r="A349" s="78">
        <f t="shared" si="39"/>
        <v>344</v>
      </c>
      <c r="B349" s="81" t="s">
        <v>312</v>
      </c>
      <c r="C349" s="81">
        <v>235.6</v>
      </c>
      <c r="D349" s="81"/>
      <c r="E349" s="81"/>
      <c r="F349" s="81">
        <f t="shared" si="35"/>
        <v>235.6</v>
      </c>
      <c r="G349" s="267">
        <v>25</v>
      </c>
      <c r="H349" s="204">
        <f t="shared" si="36"/>
        <v>8.3333333333333332E-3</v>
      </c>
      <c r="I349" s="54">
        <f t="shared" si="38"/>
        <v>30.666666666666668</v>
      </c>
      <c r="J349" s="54">
        <f t="shared" si="34"/>
        <v>6.746666666666667</v>
      </c>
      <c r="K349" s="54">
        <f t="shared" si="40"/>
        <v>13.401333333333334</v>
      </c>
      <c r="L349" s="245">
        <v>1.7516666666666667</v>
      </c>
      <c r="M349" s="56">
        <f t="shared" si="37"/>
        <v>0.22311686474250142</v>
      </c>
    </row>
    <row r="350" spans="1:13" x14ac:dyDescent="0.2">
      <c r="A350" s="78">
        <f t="shared" si="39"/>
        <v>345</v>
      </c>
      <c r="B350" s="81" t="s">
        <v>313</v>
      </c>
      <c r="C350" s="81">
        <v>549.4</v>
      </c>
      <c r="D350" s="81"/>
      <c r="E350" s="81"/>
      <c r="F350" s="81">
        <f t="shared" si="35"/>
        <v>549.4</v>
      </c>
      <c r="G350" s="267">
        <v>126</v>
      </c>
      <c r="H350" s="204">
        <f t="shared" si="36"/>
        <v>4.2000000000000003E-2</v>
      </c>
      <c r="I350" s="54">
        <f t="shared" si="38"/>
        <v>154.56</v>
      </c>
      <c r="J350" s="54">
        <f t="shared" si="34"/>
        <v>34.0032</v>
      </c>
      <c r="K350" s="54">
        <f t="shared" si="40"/>
        <v>67.542720000000003</v>
      </c>
      <c r="L350" s="245">
        <v>8.8284000000000002</v>
      </c>
      <c r="M350" s="56">
        <f t="shared" si="37"/>
        <v>0.4822248270840917</v>
      </c>
    </row>
    <row r="351" spans="1:13" x14ac:dyDescent="0.2">
      <c r="A351" s="78">
        <f t="shared" si="39"/>
        <v>346</v>
      </c>
      <c r="B351" s="81" t="s">
        <v>314</v>
      </c>
      <c r="C351" s="81">
        <v>335</v>
      </c>
      <c r="D351" s="81"/>
      <c r="E351" s="81"/>
      <c r="F351" s="81">
        <f t="shared" si="35"/>
        <v>335</v>
      </c>
      <c r="G351" s="267">
        <v>92</v>
      </c>
      <c r="H351" s="204">
        <f t="shared" si="36"/>
        <v>3.0666666666666665E-2</v>
      </c>
      <c r="I351" s="54">
        <f t="shared" si="38"/>
        <v>112.85333333333332</v>
      </c>
      <c r="J351" s="54">
        <f t="shared" si="34"/>
        <v>24.827733333333331</v>
      </c>
      <c r="K351" s="54">
        <f t="shared" si="40"/>
        <v>49.316906666666661</v>
      </c>
      <c r="L351" s="245">
        <v>6.4461333333333322</v>
      </c>
      <c r="M351" s="56">
        <f t="shared" si="37"/>
        <v>0.57744509452736315</v>
      </c>
    </row>
    <row r="352" spans="1:13" x14ac:dyDescent="0.2">
      <c r="A352" s="78">
        <f t="shared" si="39"/>
        <v>347</v>
      </c>
      <c r="B352" s="81" t="s">
        <v>315</v>
      </c>
      <c r="C352" s="81">
        <v>867.4</v>
      </c>
      <c r="D352" s="81"/>
      <c r="E352" s="81"/>
      <c r="F352" s="81">
        <f t="shared" si="35"/>
        <v>867.4</v>
      </c>
      <c r="G352" s="267">
        <v>325</v>
      </c>
      <c r="H352" s="204">
        <f t="shared" si="36"/>
        <v>0.10833333333333334</v>
      </c>
      <c r="I352" s="54">
        <f t="shared" si="38"/>
        <v>398.66666666666669</v>
      </c>
      <c r="J352" s="54">
        <f t="shared" si="34"/>
        <v>87.706666666666678</v>
      </c>
      <c r="K352" s="54">
        <f t="shared" si="40"/>
        <v>174.21733333333333</v>
      </c>
      <c r="L352" s="245">
        <v>22.771666666666665</v>
      </c>
      <c r="M352" s="56">
        <f t="shared" si="37"/>
        <v>0.78782837598954736</v>
      </c>
    </row>
    <row r="353" spans="1:13" x14ac:dyDescent="0.2">
      <c r="A353" s="78">
        <f t="shared" si="39"/>
        <v>348</v>
      </c>
      <c r="B353" s="81" t="s">
        <v>316</v>
      </c>
      <c r="C353" s="81">
        <v>617.4</v>
      </c>
      <c r="D353" s="81">
        <v>14.7</v>
      </c>
      <c r="E353" s="81"/>
      <c r="F353" s="81">
        <f t="shared" si="35"/>
        <v>632.1</v>
      </c>
      <c r="G353" s="267">
        <v>175</v>
      </c>
      <c r="H353" s="204">
        <f t="shared" si="36"/>
        <v>5.8333333333333334E-2</v>
      </c>
      <c r="I353" s="54">
        <f t="shared" si="38"/>
        <v>214.66666666666666</v>
      </c>
      <c r="J353" s="54">
        <f t="shared" si="34"/>
        <v>47.226666666666667</v>
      </c>
      <c r="K353" s="54">
        <f t="shared" si="40"/>
        <v>93.809333333333328</v>
      </c>
      <c r="L353" s="245">
        <v>12.261666666666667</v>
      </c>
      <c r="M353" s="56">
        <f t="shared" si="37"/>
        <v>0.5821299372462162</v>
      </c>
    </row>
    <row r="354" spans="1:13" x14ac:dyDescent="0.2">
      <c r="A354" s="78">
        <f t="shared" si="39"/>
        <v>349</v>
      </c>
      <c r="B354" s="81" t="s">
        <v>317</v>
      </c>
      <c r="C354" s="81">
        <v>1578.2</v>
      </c>
      <c r="D354" s="81"/>
      <c r="E354" s="81"/>
      <c r="F354" s="81">
        <f t="shared" si="35"/>
        <v>1578.2</v>
      </c>
      <c r="G354" s="267">
        <v>470</v>
      </c>
      <c r="H354" s="204">
        <f t="shared" si="36"/>
        <v>0.15666666666666668</v>
      </c>
      <c r="I354" s="54">
        <f t="shared" si="38"/>
        <v>576.53333333333342</v>
      </c>
      <c r="J354" s="54">
        <f t="shared" si="34"/>
        <v>126.83733333333335</v>
      </c>
      <c r="K354" s="54">
        <f t="shared" si="40"/>
        <v>251.94506666666669</v>
      </c>
      <c r="L354" s="245">
        <v>32.931333333333335</v>
      </c>
      <c r="M354" s="56">
        <f t="shared" si="37"/>
        <v>0.62618620369196987</v>
      </c>
    </row>
    <row r="355" spans="1:13" x14ac:dyDescent="0.2">
      <c r="A355" s="78">
        <f t="shared" si="39"/>
        <v>350</v>
      </c>
      <c r="B355" s="81" t="s">
        <v>318</v>
      </c>
      <c r="C355" s="81">
        <v>261.7</v>
      </c>
      <c r="D355" s="81"/>
      <c r="E355" s="81"/>
      <c r="F355" s="81">
        <f t="shared" si="35"/>
        <v>261.7</v>
      </c>
      <c r="G355" s="267">
        <v>8</v>
      </c>
      <c r="H355" s="204">
        <f t="shared" si="36"/>
        <v>2.6666666666666666E-3</v>
      </c>
      <c r="I355" s="54">
        <f t="shared" si="38"/>
        <v>9.8133333333333326</v>
      </c>
      <c r="J355" s="54">
        <f t="shared" si="34"/>
        <v>2.1589333333333331</v>
      </c>
      <c r="K355" s="54">
        <f t="shared" si="40"/>
        <v>4.2884266666666662</v>
      </c>
      <c r="L355" s="245">
        <v>0.56053333333333333</v>
      </c>
      <c r="M355" s="56">
        <f t="shared" si="37"/>
        <v>6.427675455356005E-2</v>
      </c>
    </row>
    <row r="356" spans="1:13" x14ac:dyDescent="0.2">
      <c r="A356" s="78">
        <f t="shared" si="39"/>
        <v>351</v>
      </c>
      <c r="B356" s="81" t="s">
        <v>319</v>
      </c>
      <c r="C356" s="81">
        <v>674.21</v>
      </c>
      <c r="D356" s="81"/>
      <c r="E356" s="81"/>
      <c r="F356" s="81">
        <f t="shared" si="35"/>
        <v>674.21</v>
      </c>
      <c r="G356" s="267">
        <v>126</v>
      </c>
      <c r="H356" s="204">
        <f t="shared" si="36"/>
        <v>4.2000000000000003E-2</v>
      </c>
      <c r="I356" s="54">
        <f t="shared" si="38"/>
        <v>154.56</v>
      </c>
      <c r="J356" s="54">
        <f t="shared" si="34"/>
        <v>34.0032</v>
      </c>
      <c r="K356" s="54">
        <f t="shared" si="40"/>
        <v>67.542720000000003</v>
      </c>
      <c r="L356" s="245">
        <v>8.8284000000000002</v>
      </c>
      <c r="M356" s="56">
        <f t="shared" si="37"/>
        <v>0.39295519200249174</v>
      </c>
    </row>
    <row r="357" spans="1:13" x14ac:dyDescent="0.2">
      <c r="A357" s="78">
        <f t="shared" si="39"/>
        <v>352</v>
      </c>
      <c r="B357" s="81" t="s">
        <v>320</v>
      </c>
      <c r="C357" s="81">
        <v>258.89999999999998</v>
      </c>
      <c r="D357" s="81"/>
      <c r="E357" s="81"/>
      <c r="F357" s="81">
        <f t="shared" si="35"/>
        <v>258.89999999999998</v>
      </c>
      <c r="G357" s="267">
        <v>30</v>
      </c>
      <c r="H357" s="204">
        <f t="shared" si="36"/>
        <v>0.01</v>
      </c>
      <c r="I357" s="54">
        <f t="shared" si="38"/>
        <v>36.800000000000004</v>
      </c>
      <c r="J357" s="54">
        <f t="shared" si="34"/>
        <v>8.0960000000000019</v>
      </c>
      <c r="K357" s="54">
        <f t="shared" si="40"/>
        <v>16.081600000000002</v>
      </c>
      <c r="L357" s="245">
        <v>2.1019999999999999</v>
      </c>
      <c r="M357" s="56">
        <f t="shared" si="37"/>
        <v>0.24364465044418698</v>
      </c>
    </row>
    <row r="358" spans="1:13" x14ac:dyDescent="0.2">
      <c r="A358" s="78">
        <f t="shared" si="39"/>
        <v>353</v>
      </c>
      <c r="B358" s="81" t="s">
        <v>321</v>
      </c>
      <c r="C358" s="81">
        <v>184.7</v>
      </c>
      <c r="D358" s="81"/>
      <c r="E358" s="81"/>
      <c r="F358" s="81">
        <f t="shared" si="35"/>
        <v>184.7</v>
      </c>
      <c r="G358" s="267">
        <v>25</v>
      </c>
      <c r="H358" s="204">
        <f t="shared" si="36"/>
        <v>8.3333333333333332E-3</v>
      </c>
      <c r="I358" s="54">
        <f t="shared" si="38"/>
        <v>30.666666666666668</v>
      </c>
      <c r="J358" s="54">
        <f t="shared" si="34"/>
        <v>6.746666666666667</v>
      </c>
      <c r="K358" s="54">
        <f t="shared" si="40"/>
        <v>13.401333333333334</v>
      </c>
      <c r="L358" s="245">
        <v>1.7516666666666667</v>
      </c>
      <c r="M358" s="56">
        <f t="shared" si="37"/>
        <v>0.28460386211875116</v>
      </c>
    </row>
    <row r="359" spans="1:13" x14ac:dyDescent="0.2">
      <c r="A359" s="78">
        <f t="shared" si="39"/>
        <v>354</v>
      </c>
      <c r="B359" s="81" t="s">
        <v>322</v>
      </c>
      <c r="C359" s="81">
        <v>197.6</v>
      </c>
      <c r="D359" s="81"/>
      <c r="E359" s="81"/>
      <c r="F359" s="81">
        <f t="shared" si="35"/>
        <v>197.6</v>
      </c>
      <c r="G359" s="267">
        <v>40</v>
      </c>
      <c r="H359" s="204">
        <f t="shared" si="36"/>
        <v>1.3333333333333334E-2</v>
      </c>
      <c r="I359" s="54">
        <f t="shared" si="38"/>
        <v>49.06666666666667</v>
      </c>
      <c r="J359" s="54">
        <f t="shared" si="34"/>
        <v>10.794666666666668</v>
      </c>
      <c r="K359" s="54">
        <f t="shared" si="40"/>
        <v>21.442133333333334</v>
      </c>
      <c r="L359" s="245">
        <v>2.8026666666666666</v>
      </c>
      <c r="M359" s="56">
        <f t="shared" si="37"/>
        <v>0.425638326585695</v>
      </c>
    </row>
    <row r="360" spans="1:13" x14ac:dyDescent="0.2">
      <c r="A360" s="78">
        <f t="shared" si="39"/>
        <v>355</v>
      </c>
      <c r="B360" s="81" t="s">
        <v>323</v>
      </c>
      <c r="C360" s="81">
        <v>229.2</v>
      </c>
      <c r="D360" s="81"/>
      <c r="E360" s="81"/>
      <c r="F360" s="81">
        <f t="shared" si="35"/>
        <v>229.2</v>
      </c>
      <c r="G360" s="267">
        <v>45</v>
      </c>
      <c r="H360" s="204">
        <f t="shared" si="36"/>
        <v>1.4999999999999999E-2</v>
      </c>
      <c r="I360" s="54">
        <f t="shared" si="38"/>
        <v>55.199999999999996</v>
      </c>
      <c r="J360" s="54">
        <f t="shared" si="34"/>
        <v>12.143999999999998</v>
      </c>
      <c r="K360" s="54">
        <f t="shared" si="40"/>
        <v>24.122399999999999</v>
      </c>
      <c r="L360" s="245">
        <v>3.1529999999999996</v>
      </c>
      <c r="M360" s="56">
        <f t="shared" si="37"/>
        <v>0.41282460732984294</v>
      </c>
    </row>
    <row r="361" spans="1:13" x14ac:dyDescent="0.2">
      <c r="A361" s="78">
        <f t="shared" si="39"/>
        <v>356</v>
      </c>
      <c r="B361" s="81" t="s">
        <v>1774</v>
      </c>
      <c r="C361" s="81">
        <v>455.74</v>
      </c>
      <c r="D361" s="81"/>
      <c r="E361" s="81"/>
      <c r="F361" s="81">
        <f t="shared" si="35"/>
        <v>455.74</v>
      </c>
      <c r="G361" s="267">
        <v>110</v>
      </c>
      <c r="H361" s="204">
        <f t="shared" si="36"/>
        <v>3.6666666666666667E-2</v>
      </c>
      <c r="I361" s="54">
        <f t="shared" si="38"/>
        <v>134.93333333333334</v>
      </c>
      <c r="J361" s="54">
        <f t="shared" si="34"/>
        <v>29.685333333333336</v>
      </c>
      <c r="K361" s="54">
        <f t="shared" si="40"/>
        <v>58.96586666666667</v>
      </c>
      <c r="L361" s="245">
        <v>7.7073333333333327</v>
      </c>
      <c r="M361" s="56">
        <f t="shared" si="37"/>
        <v>0.50750837465806531</v>
      </c>
    </row>
    <row r="362" spans="1:13" x14ac:dyDescent="0.2">
      <c r="A362" s="78">
        <f t="shared" si="39"/>
        <v>357</v>
      </c>
      <c r="B362" s="81" t="s">
        <v>1775</v>
      </c>
      <c r="C362" s="81">
        <v>425.6</v>
      </c>
      <c r="D362" s="81">
        <v>38.1</v>
      </c>
      <c r="E362" s="81"/>
      <c r="F362" s="81">
        <f t="shared" si="35"/>
        <v>463.70000000000005</v>
      </c>
      <c r="G362" s="267">
        <v>125</v>
      </c>
      <c r="H362" s="204">
        <f t="shared" si="36"/>
        <v>4.1666666666666664E-2</v>
      </c>
      <c r="I362" s="54">
        <f t="shared" si="38"/>
        <v>153.33333333333331</v>
      </c>
      <c r="J362" s="54">
        <f t="shared" si="34"/>
        <v>33.733333333333327</v>
      </c>
      <c r="K362" s="54">
        <f t="shared" si="40"/>
        <v>67.006666666666661</v>
      </c>
      <c r="L362" s="245">
        <v>8.7583333333333329</v>
      </c>
      <c r="M362" s="56">
        <f t="shared" si="37"/>
        <v>0.56681403206095882</v>
      </c>
    </row>
    <row r="363" spans="1:13" x14ac:dyDescent="0.2">
      <c r="A363" s="78">
        <f t="shared" si="39"/>
        <v>358</v>
      </c>
      <c r="B363" s="81" t="s">
        <v>1776</v>
      </c>
      <c r="C363" s="81">
        <v>475.2</v>
      </c>
      <c r="D363" s="81"/>
      <c r="E363" s="81"/>
      <c r="F363" s="81">
        <f t="shared" si="35"/>
        <v>475.2</v>
      </c>
      <c r="G363" s="267">
        <v>116</v>
      </c>
      <c r="H363" s="204">
        <f t="shared" si="36"/>
        <v>3.8666666666666669E-2</v>
      </c>
      <c r="I363" s="54">
        <f t="shared" si="38"/>
        <v>142.29333333333335</v>
      </c>
      <c r="J363" s="54">
        <f t="shared" si="34"/>
        <v>31.304533333333339</v>
      </c>
      <c r="K363" s="54">
        <f t="shared" si="40"/>
        <v>62.182186666666674</v>
      </c>
      <c r="L363" s="245">
        <v>8.1277333333333335</v>
      </c>
      <c r="M363" s="56">
        <f t="shared" si="37"/>
        <v>0.51327396184062857</v>
      </c>
    </row>
    <row r="364" spans="1:13" x14ac:dyDescent="0.2">
      <c r="A364" s="78">
        <f t="shared" si="39"/>
        <v>359</v>
      </c>
      <c r="B364" s="81" t="s">
        <v>1777</v>
      </c>
      <c r="C364" s="81">
        <v>454.5</v>
      </c>
      <c r="D364" s="81"/>
      <c r="E364" s="81"/>
      <c r="F364" s="81">
        <f t="shared" si="35"/>
        <v>454.5</v>
      </c>
      <c r="G364" s="267">
        <v>150</v>
      </c>
      <c r="H364" s="204">
        <f t="shared" si="36"/>
        <v>0.05</v>
      </c>
      <c r="I364" s="54">
        <f t="shared" si="38"/>
        <v>184</v>
      </c>
      <c r="J364" s="54">
        <f t="shared" si="34"/>
        <v>40.479999999999997</v>
      </c>
      <c r="K364" s="54">
        <f t="shared" si="40"/>
        <v>80.408000000000001</v>
      </c>
      <c r="L364" s="245">
        <v>10.51</v>
      </c>
      <c r="M364" s="56">
        <f t="shared" si="37"/>
        <v>0.69394499449944991</v>
      </c>
    </row>
    <row r="365" spans="1:13" x14ac:dyDescent="0.2">
      <c r="A365" s="78">
        <f t="shared" si="39"/>
        <v>360</v>
      </c>
      <c r="B365" s="81" t="s">
        <v>1778</v>
      </c>
      <c r="C365" s="81">
        <v>590.97</v>
      </c>
      <c r="D365" s="81"/>
      <c r="E365" s="81"/>
      <c r="F365" s="81">
        <f t="shared" si="35"/>
        <v>590.97</v>
      </c>
      <c r="G365" s="267">
        <v>150</v>
      </c>
      <c r="H365" s="204">
        <f t="shared" si="36"/>
        <v>0.05</v>
      </c>
      <c r="I365" s="54">
        <f t="shared" si="38"/>
        <v>184</v>
      </c>
      <c r="J365" s="54">
        <f t="shared" si="34"/>
        <v>40.479999999999997</v>
      </c>
      <c r="K365" s="54">
        <f t="shared" si="40"/>
        <v>80.408000000000001</v>
      </c>
      <c r="L365" s="245">
        <v>10.51</v>
      </c>
      <c r="M365" s="56">
        <f t="shared" si="37"/>
        <v>0.53369544985363038</v>
      </c>
    </row>
    <row r="366" spans="1:13" x14ac:dyDescent="0.2">
      <c r="A366" s="78">
        <f t="shared" si="39"/>
        <v>361</v>
      </c>
      <c r="B366" s="81" t="s">
        <v>1779</v>
      </c>
      <c r="C366" s="81">
        <v>629.20000000000005</v>
      </c>
      <c r="D366" s="81"/>
      <c r="E366" s="81"/>
      <c r="F366" s="81">
        <f t="shared" si="35"/>
        <v>629.20000000000005</v>
      </c>
      <c r="G366" s="267">
        <v>130</v>
      </c>
      <c r="H366" s="204">
        <f t="shared" si="36"/>
        <v>4.3333333333333335E-2</v>
      </c>
      <c r="I366" s="54">
        <f t="shared" si="38"/>
        <v>159.46666666666667</v>
      </c>
      <c r="J366" s="54">
        <f t="shared" si="34"/>
        <v>35.082666666666668</v>
      </c>
      <c r="K366" s="54">
        <f t="shared" si="40"/>
        <v>69.686933333333329</v>
      </c>
      <c r="L366" s="245">
        <v>9.108666666666668</v>
      </c>
      <c r="M366" s="56">
        <f t="shared" si="37"/>
        <v>0.43443250688705237</v>
      </c>
    </row>
    <row r="367" spans="1:13" x14ac:dyDescent="0.2">
      <c r="A367" s="78">
        <f t="shared" si="39"/>
        <v>362</v>
      </c>
      <c r="B367" s="81" t="s">
        <v>1780</v>
      </c>
      <c r="C367" s="81">
        <v>484.9</v>
      </c>
      <c r="D367" s="81"/>
      <c r="E367" s="81"/>
      <c r="F367" s="81">
        <f t="shared" si="35"/>
        <v>484.9</v>
      </c>
      <c r="G367" s="267">
        <v>130</v>
      </c>
      <c r="H367" s="204">
        <f t="shared" si="36"/>
        <v>4.3333333333333335E-2</v>
      </c>
      <c r="I367" s="54">
        <f t="shared" si="38"/>
        <v>159.46666666666667</v>
      </c>
      <c r="J367" s="54">
        <f t="shared" si="34"/>
        <v>35.082666666666668</v>
      </c>
      <c r="K367" s="54">
        <f t="shared" si="40"/>
        <v>69.686933333333329</v>
      </c>
      <c r="L367" s="245">
        <v>9.108666666666668</v>
      </c>
      <c r="M367" s="56">
        <f t="shared" si="37"/>
        <v>0.5637140303842717</v>
      </c>
    </row>
    <row r="368" spans="1:13" x14ac:dyDescent="0.2">
      <c r="A368" s="78">
        <f t="shared" si="39"/>
        <v>363</v>
      </c>
      <c r="B368" s="81" t="s">
        <v>1781</v>
      </c>
      <c r="C368" s="81">
        <v>1170.4000000000001</v>
      </c>
      <c r="D368" s="81"/>
      <c r="E368" s="81"/>
      <c r="F368" s="81">
        <f t="shared" si="35"/>
        <v>1170.4000000000001</v>
      </c>
      <c r="G368" s="267">
        <v>163</v>
      </c>
      <c r="H368" s="204">
        <f t="shared" si="36"/>
        <v>5.4333333333333331E-2</v>
      </c>
      <c r="I368" s="54">
        <f t="shared" si="38"/>
        <v>199.94666666666666</v>
      </c>
      <c r="J368" s="54">
        <f t="shared" si="34"/>
        <v>43.988266666666668</v>
      </c>
      <c r="K368" s="54">
        <f t="shared" si="40"/>
        <v>87.376693333333336</v>
      </c>
      <c r="L368" s="245">
        <v>11.420866666666667</v>
      </c>
      <c r="M368" s="56">
        <f t="shared" si="37"/>
        <v>0.29283364092048297</v>
      </c>
    </row>
    <row r="369" spans="1:13" x14ac:dyDescent="0.2">
      <c r="A369" s="78">
        <f t="shared" si="39"/>
        <v>364</v>
      </c>
      <c r="B369" s="81" t="s">
        <v>1782</v>
      </c>
      <c r="C369" s="81">
        <v>441.7</v>
      </c>
      <c r="D369" s="81"/>
      <c r="E369" s="81"/>
      <c r="F369" s="81">
        <f t="shared" si="35"/>
        <v>441.7</v>
      </c>
      <c r="G369" s="267">
        <v>180</v>
      </c>
      <c r="H369" s="204">
        <f t="shared" si="36"/>
        <v>0.06</v>
      </c>
      <c r="I369" s="54">
        <f t="shared" si="38"/>
        <v>220.79999999999998</v>
      </c>
      <c r="J369" s="54">
        <f t="shared" si="34"/>
        <v>48.575999999999993</v>
      </c>
      <c r="K369" s="54">
        <f t="shared" si="40"/>
        <v>96.489599999999996</v>
      </c>
      <c r="L369" s="245">
        <v>12.611999999999998</v>
      </c>
      <c r="M369" s="56">
        <f t="shared" si="37"/>
        <v>0.85686574598143539</v>
      </c>
    </row>
    <row r="370" spans="1:13" x14ac:dyDescent="0.2">
      <c r="A370" s="78">
        <f t="shared" si="39"/>
        <v>365</v>
      </c>
      <c r="B370" s="81" t="s">
        <v>1783</v>
      </c>
      <c r="C370" s="81">
        <v>465.7</v>
      </c>
      <c r="D370" s="81"/>
      <c r="E370" s="81"/>
      <c r="F370" s="81">
        <f t="shared" si="35"/>
        <v>465.7</v>
      </c>
      <c r="G370" s="267">
        <v>130</v>
      </c>
      <c r="H370" s="204">
        <f t="shared" si="36"/>
        <v>4.3333333333333335E-2</v>
      </c>
      <c r="I370" s="54">
        <f t="shared" si="38"/>
        <v>159.46666666666667</v>
      </c>
      <c r="J370" s="54">
        <f t="shared" si="34"/>
        <v>35.082666666666668</v>
      </c>
      <c r="K370" s="54">
        <f t="shared" si="40"/>
        <v>69.686933333333329</v>
      </c>
      <c r="L370" s="245">
        <v>9.108666666666668</v>
      </c>
      <c r="M370" s="56">
        <f t="shared" si="37"/>
        <v>0.58695497816906461</v>
      </c>
    </row>
    <row r="371" spans="1:13" x14ac:dyDescent="0.2">
      <c r="A371" s="78">
        <f t="shared" si="39"/>
        <v>366</v>
      </c>
      <c r="B371" s="57" t="s">
        <v>2529</v>
      </c>
      <c r="C371" s="83">
        <v>7459.3</v>
      </c>
      <c r="D371" s="84"/>
      <c r="E371" s="84"/>
      <c r="F371" s="84">
        <f t="shared" si="35"/>
        <v>7459.3</v>
      </c>
      <c r="G371" s="270">
        <v>1279</v>
      </c>
      <c r="H371" s="205">
        <f>G371/3000</f>
        <v>0.42633333333333334</v>
      </c>
      <c r="I371" s="54">
        <f t="shared" si="38"/>
        <v>1568.9066666666668</v>
      </c>
      <c r="J371" s="205">
        <f>I371*0.22</f>
        <v>345.15946666666667</v>
      </c>
      <c r="K371" s="54">
        <f t="shared" si="40"/>
        <v>685.61221333333333</v>
      </c>
      <c r="L371" s="245">
        <v>89.615266666666656</v>
      </c>
      <c r="M371" s="205">
        <f t="shared" si="37"/>
        <v>0.36052895222518644</v>
      </c>
    </row>
    <row r="372" spans="1:13" x14ac:dyDescent="0.2">
      <c r="A372" s="78">
        <f t="shared" si="39"/>
        <v>367</v>
      </c>
      <c r="B372" s="57" t="s">
        <v>2477</v>
      </c>
      <c r="C372" s="83">
        <v>1321</v>
      </c>
      <c r="D372" s="84"/>
      <c r="E372" s="84"/>
      <c r="F372" s="84">
        <f t="shared" si="35"/>
        <v>1321</v>
      </c>
      <c r="G372" s="270">
        <v>722</v>
      </c>
      <c r="H372" s="205">
        <f t="shared" ref="H372:H386" si="41">G372/3000</f>
        <v>0.24066666666666667</v>
      </c>
      <c r="I372" s="54">
        <f>H372*3680</f>
        <v>885.65333333333331</v>
      </c>
      <c r="J372" s="205">
        <f t="shared" ref="J372:J386" si="42">I372*0.22</f>
        <v>194.84373333333332</v>
      </c>
      <c r="K372" s="54">
        <v>237.03</v>
      </c>
      <c r="L372" s="245">
        <v>50.588133333333332</v>
      </c>
      <c r="M372" s="205">
        <f t="shared" si="37"/>
        <v>1.0356663133989401</v>
      </c>
    </row>
    <row r="373" spans="1:13" x14ac:dyDescent="0.2">
      <c r="A373" s="78">
        <f t="shared" si="39"/>
        <v>368</v>
      </c>
      <c r="B373" s="57" t="s">
        <v>2478</v>
      </c>
      <c r="C373" s="83">
        <v>2046.5</v>
      </c>
      <c r="D373" s="84"/>
      <c r="E373" s="84"/>
      <c r="F373" s="84">
        <f t="shared" si="35"/>
        <v>2046.5</v>
      </c>
      <c r="G373" s="270">
        <v>946</v>
      </c>
      <c r="H373" s="205">
        <f t="shared" si="41"/>
        <v>0.31533333333333335</v>
      </c>
      <c r="I373" s="54">
        <f t="shared" si="38"/>
        <v>1160.4266666666667</v>
      </c>
      <c r="J373" s="205">
        <f t="shared" si="42"/>
        <v>255.29386666666667</v>
      </c>
      <c r="K373" s="54">
        <f t="shared" ref="K373:K386" si="43">I373*0.437</f>
        <v>507.10645333333338</v>
      </c>
      <c r="L373" s="245">
        <v>66.28306666666667</v>
      </c>
      <c r="M373" s="205">
        <f t="shared" si="37"/>
        <v>0.97195702581643451</v>
      </c>
    </row>
    <row r="374" spans="1:13" x14ac:dyDescent="0.2">
      <c r="A374" s="78">
        <f t="shared" si="39"/>
        <v>369</v>
      </c>
      <c r="B374" s="57" t="s">
        <v>2479</v>
      </c>
      <c r="C374" s="83">
        <v>2053.5</v>
      </c>
      <c r="D374" s="84">
        <v>114</v>
      </c>
      <c r="E374" s="84"/>
      <c r="F374" s="84">
        <f t="shared" si="35"/>
        <v>2167.5</v>
      </c>
      <c r="G374" s="270">
        <v>853</v>
      </c>
      <c r="H374" s="205">
        <f t="shared" si="41"/>
        <v>0.28433333333333333</v>
      </c>
      <c r="I374" s="54">
        <f t="shared" si="38"/>
        <v>1046.3466666666666</v>
      </c>
      <c r="J374" s="205">
        <f t="shared" si="42"/>
        <v>230.19626666666665</v>
      </c>
      <c r="K374" s="54">
        <f t="shared" si="43"/>
        <v>457.25349333333327</v>
      </c>
      <c r="L374" s="245">
        <v>59.766866666666665</v>
      </c>
      <c r="M374" s="205">
        <f t="shared" si="37"/>
        <v>0.82748018146866575</v>
      </c>
    </row>
    <row r="375" spans="1:13" x14ac:dyDescent="0.2">
      <c r="A375" s="78">
        <f t="shared" si="39"/>
        <v>370</v>
      </c>
      <c r="B375" s="57" t="s">
        <v>2480</v>
      </c>
      <c r="C375" s="83">
        <v>644.5</v>
      </c>
      <c r="D375" s="84"/>
      <c r="E375" s="84"/>
      <c r="F375" s="84">
        <f t="shared" si="35"/>
        <v>644.5</v>
      </c>
      <c r="G375" s="270">
        <v>54</v>
      </c>
      <c r="H375" s="205">
        <f t="shared" si="41"/>
        <v>1.7999999999999999E-2</v>
      </c>
      <c r="I375" s="54">
        <f t="shared" si="38"/>
        <v>66.239999999999995</v>
      </c>
      <c r="J375" s="205">
        <f t="shared" si="42"/>
        <v>14.572799999999999</v>
      </c>
      <c r="K375" s="54">
        <f t="shared" si="43"/>
        <v>28.946879999999997</v>
      </c>
      <c r="L375" s="245">
        <v>3.7835999999999999</v>
      </c>
      <c r="M375" s="205">
        <f t="shared" si="37"/>
        <v>0.17617266097750192</v>
      </c>
    </row>
    <row r="376" spans="1:13" x14ac:dyDescent="0.2">
      <c r="A376" s="78">
        <f t="shared" si="39"/>
        <v>371</v>
      </c>
      <c r="B376" s="57" t="s">
        <v>2481</v>
      </c>
      <c r="C376" s="83">
        <v>665.3</v>
      </c>
      <c r="D376" s="84"/>
      <c r="E376" s="84"/>
      <c r="F376" s="84">
        <f t="shared" si="35"/>
        <v>665.3</v>
      </c>
      <c r="G376" s="270">
        <v>54</v>
      </c>
      <c r="H376" s="205">
        <f t="shared" si="41"/>
        <v>1.7999999999999999E-2</v>
      </c>
      <c r="I376" s="54">
        <f t="shared" si="38"/>
        <v>66.239999999999995</v>
      </c>
      <c r="J376" s="205">
        <f t="shared" si="42"/>
        <v>14.572799999999999</v>
      </c>
      <c r="K376" s="54">
        <f t="shared" si="43"/>
        <v>28.946879999999997</v>
      </c>
      <c r="L376" s="245">
        <v>3.7835999999999999</v>
      </c>
      <c r="M376" s="205">
        <f t="shared" si="37"/>
        <v>0.17066478280474973</v>
      </c>
    </row>
    <row r="377" spans="1:13" x14ac:dyDescent="0.2">
      <c r="A377" s="78">
        <f t="shared" si="39"/>
        <v>372</v>
      </c>
      <c r="B377" s="57" t="s">
        <v>2482</v>
      </c>
      <c r="C377" s="83">
        <v>3477.44</v>
      </c>
      <c r="D377" s="84"/>
      <c r="E377" s="84">
        <v>93.5</v>
      </c>
      <c r="F377" s="84">
        <f t="shared" si="35"/>
        <v>3570.94</v>
      </c>
      <c r="G377" s="271">
        <v>771</v>
      </c>
      <c r="H377" s="205">
        <f t="shared" si="41"/>
        <v>0.25700000000000001</v>
      </c>
      <c r="I377" s="54">
        <f t="shared" si="38"/>
        <v>945.76</v>
      </c>
      <c r="J377" s="205">
        <f t="shared" si="42"/>
        <v>208.06719999999999</v>
      </c>
      <c r="K377" s="54">
        <f t="shared" si="43"/>
        <v>413.29712000000001</v>
      </c>
      <c r="L377" s="245">
        <v>54.0214</v>
      </c>
      <c r="M377" s="205">
        <f t="shared" si="37"/>
        <v>0.45398290646160394</v>
      </c>
    </row>
    <row r="378" spans="1:13" x14ac:dyDescent="0.2">
      <c r="A378" s="78">
        <f t="shared" si="39"/>
        <v>373</v>
      </c>
      <c r="B378" s="57" t="s">
        <v>2483</v>
      </c>
      <c r="C378" s="83">
        <v>2537.6</v>
      </c>
      <c r="D378" s="84"/>
      <c r="E378" s="84"/>
      <c r="F378" s="84">
        <f t="shared" si="35"/>
        <v>2537.6</v>
      </c>
      <c r="G378" s="270">
        <v>771</v>
      </c>
      <c r="H378" s="205">
        <f t="shared" si="41"/>
        <v>0.25700000000000001</v>
      </c>
      <c r="I378" s="54">
        <f t="shared" si="38"/>
        <v>945.76</v>
      </c>
      <c r="J378" s="205">
        <f t="shared" si="42"/>
        <v>208.06719999999999</v>
      </c>
      <c r="K378" s="54">
        <f t="shared" si="43"/>
        <v>413.29712000000001</v>
      </c>
      <c r="L378" s="245">
        <v>54.0214</v>
      </c>
      <c r="M378" s="205">
        <f t="shared" si="37"/>
        <v>0.6388499842370744</v>
      </c>
    </row>
    <row r="379" spans="1:13" x14ac:dyDescent="0.2">
      <c r="A379" s="78">
        <f t="shared" si="39"/>
        <v>374</v>
      </c>
      <c r="B379" s="57" t="s">
        <v>2484</v>
      </c>
      <c r="C379" s="83">
        <v>2587.5</v>
      </c>
      <c r="D379" s="84"/>
      <c r="E379" s="84"/>
      <c r="F379" s="84">
        <f t="shared" si="35"/>
        <v>2587.5</v>
      </c>
      <c r="G379" s="270">
        <v>741</v>
      </c>
      <c r="H379" s="205">
        <f t="shared" si="41"/>
        <v>0.247</v>
      </c>
      <c r="I379" s="54">
        <f t="shared" si="38"/>
        <v>908.96</v>
      </c>
      <c r="J379" s="205">
        <f t="shared" si="42"/>
        <v>199.97120000000001</v>
      </c>
      <c r="K379" s="54">
        <f t="shared" si="43"/>
        <v>397.21552000000003</v>
      </c>
      <c r="L379" s="245">
        <v>51.919399999999996</v>
      </c>
      <c r="M379" s="205">
        <f t="shared" si="37"/>
        <v>0.60215115748792269</v>
      </c>
    </row>
    <row r="380" spans="1:13" x14ac:dyDescent="0.2">
      <c r="A380" s="78">
        <f t="shared" si="39"/>
        <v>375</v>
      </c>
      <c r="B380" s="57" t="s">
        <v>2485</v>
      </c>
      <c r="C380" s="83">
        <v>1484.2</v>
      </c>
      <c r="D380" s="84"/>
      <c r="E380" s="84"/>
      <c r="F380" s="84">
        <f t="shared" si="35"/>
        <v>1484.2</v>
      </c>
      <c r="G380" s="270">
        <v>597</v>
      </c>
      <c r="H380" s="205">
        <f t="shared" si="41"/>
        <v>0.19900000000000001</v>
      </c>
      <c r="I380" s="54">
        <f t="shared" si="38"/>
        <v>732.32</v>
      </c>
      <c r="J380" s="205">
        <f t="shared" si="42"/>
        <v>161.1104</v>
      </c>
      <c r="K380" s="54">
        <f t="shared" si="43"/>
        <v>320.02384000000001</v>
      </c>
      <c r="L380" s="245">
        <v>41.829799999999999</v>
      </c>
      <c r="M380" s="205">
        <f t="shared" si="37"/>
        <v>0.84576474868616092</v>
      </c>
    </row>
    <row r="381" spans="1:13" x14ac:dyDescent="0.2">
      <c r="A381" s="78">
        <f t="shared" si="39"/>
        <v>376</v>
      </c>
      <c r="B381" s="57" t="s">
        <v>2486</v>
      </c>
      <c r="C381" s="83">
        <v>1419.5</v>
      </c>
      <c r="D381" s="84">
        <v>60.5</v>
      </c>
      <c r="E381" s="84"/>
      <c r="F381" s="84">
        <f t="shared" si="35"/>
        <v>1480</v>
      </c>
      <c r="G381" s="270">
        <v>636</v>
      </c>
      <c r="H381" s="205">
        <f t="shared" si="41"/>
        <v>0.21199999999999999</v>
      </c>
      <c r="I381" s="54">
        <f t="shared" si="38"/>
        <v>780.16</v>
      </c>
      <c r="J381" s="205">
        <f t="shared" si="42"/>
        <v>171.6352</v>
      </c>
      <c r="K381" s="54">
        <f t="shared" si="43"/>
        <v>340.92991999999998</v>
      </c>
      <c r="L381" s="245">
        <v>44.562400000000004</v>
      </c>
      <c r="M381" s="205">
        <f t="shared" si="37"/>
        <v>0.90357264864864872</v>
      </c>
    </row>
    <row r="382" spans="1:13" x14ac:dyDescent="0.2">
      <c r="A382" s="78">
        <f t="shared" si="39"/>
        <v>377</v>
      </c>
      <c r="B382" s="57" t="s">
        <v>2487</v>
      </c>
      <c r="C382" s="83">
        <v>999.4</v>
      </c>
      <c r="D382" s="84"/>
      <c r="E382" s="84"/>
      <c r="F382" s="84">
        <f t="shared" si="35"/>
        <v>999.4</v>
      </c>
      <c r="G382" s="270">
        <v>326</v>
      </c>
      <c r="H382" s="205">
        <f t="shared" si="41"/>
        <v>0.10866666666666666</v>
      </c>
      <c r="I382" s="54">
        <f t="shared" si="38"/>
        <v>399.89333333333332</v>
      </c>
      <c r="J382" s="205">
        <f t="shared" si="42"/>
        <v>87.976533333333336</v>
      </c>
      <c r="K382" s="54">
        <f t="shared" si="43"/>
        <v>174.75338666666667</v>
      </c>
      <c r="L382" s="245">
        <v>22.841733333333334</v>
      </c>
      <c r="M382" s="205">
        <f t="shared" si="37"/>
        <v>0.68587651257421112</v>
      </c>
    </row>
    <row r="383" spans="1:13" x14ac:dyDescent="0.2">
      <c r="A383" s="78">
        <f t="shared" si="39"/>
        <v>378</v>
      </c>
      <c r="B383" s="57" t="s">
        <v>2488</v>
      </c>
      <c r="C383" s="83">
        <v>2110</v>
      </c>
      <c r="D383" s="84"/>
      <c r="E383" s="84">
        <v>179.1</v>
      </c>
      <c r="F383" s="84">
        <f>C383+D383+E383</f>
        <v>2289.1</v>
      </c>
      <c r="G383" s="270">
        <v>536</v>
      </c>
      <c r="H383" s="205">
        <f t="shared" si="41"/>
        <v>0.17866666666666667</v>
      </c>
      <c r="I383" s="54">
        <f t="shared" si="38"/>
        <v>657.49333333333334</v>
      </c>
      <c r="J383" s="205">
        <f t="shared" si="42"/>
        <v>144.64853333333335</v>
      </c>
      <c r="K383" s="54">
        <f t="shared" si="43"/>
        <v>287.32458666666668</v>
      </c>
      <c r="L383" s="245">
        <v>37.555733333333336</v>
      </c>
      <c r="M383" s="205">
        <f t="shared" si="37"/>
        <v>0.49234292371091998</v>
      </c>
    </row>
    <row r="384" spans="1:13" x14ac:dyDescent="0.2">
      <c r="A384" s="78">
        <f t="shared" si="39"/>
        <v>379</v>
      </c>
      <c r="B384" s="57" t="s">
        <v>2489</v>
      </c>
      <c r="C384" s="83">
        <v>3201.5</v>
      </c>
      <c r="D384" s="84"/>
      <c r="E384" s="84"/>
      <c r="F384" s="84">
        <f>C384+D384+E384</f>
        <v>3201.5</v>
      </c>
      <c r="G384" s="270">
        <v>1083</v>
      </c>
      <c r="H384" s="205">
        <f t="shared" si="41"/>
        <v>0.36099999999999999</v>
      </c>
      <c r="I384" s="54">
        <f t="shared" si="38"/>
        <v>1328.48</v>
      </c>
      <c r="J384" s="205">
        <f t="shared" si="42"/>
        <v>292.26560000000001</v>
      </c>
      <c r="K384" s="54">
        <f t="shared" si="43"/>
        <v>580.54575999999997</v>
      </c>
      <c r="L384" s="245">
        <v>75.882199999999997</v>
      </c>
      <c r="M384" s="205">
        <f t="shared" si="37"/>
        <v>0.71128332344213652</v>
      </c>
    </row>
    <row r="385" spans="1:14" x14ac:dyDescent="0.2">
      <c r="A385" s="78">
        <f t="shared" si="39"/>
        <v>380</v>
      </c>
      <c r="B385" s="57" t="s">
        <v>2530</v>
      </c>
      <c r="C385" s="83">
        <v>783.9</v>
      </c>
      <c r="D385" s="84"/>
      <c r="E385" s="84">
        <v>46.4</v>
      </c>
      <c r="F385" s="84">
        <f>C385+D385+E385</f>
        <v>830.3</v>
      </c>
      <c r="G385" s="270">
        <v>220</v>
      </c>
      <c r="H385" s="205">
        <f>G385/3000</f>
        <v>7.3333333333333334E-2</v>
      </c>
      <c r="I385" s="54">
        <f t="shared" si="38"/>
        <v>269.86666666666667</v>
      </c>
      <c r="J385" s="205">
        <f t="shared" si="42"/>
        <v>59.370666666666672</v>
      </c>
      <c r="K385" s="54">
        <f t="shared" si="43"/>
        <v>117.93173333333334</v>
      </c>
      <c r="L385" s="245">
        <v>15.414666666666665</v>
      </c>
      <c r="M385" s="205">
        <f t="shared" si="37"/>
        <v>0.55712842747601277</v>
      </c>
    </row>
    <row r="386" spans="1:14" x14ac:dyDescent="0.2">
      <c r="A386" s="78">
        <f t="shared" si="39"/>
        <v>381</v>
      </c>
      <c r="B386" s="57" t="s">
        <v>2531</v>
      </c>
      <c r="C386" s="83">
        <v>1990</v>
      </c>
      <c r="D386" s="84">
        <v>186.8</v>
      </c>
      <c r="E386" s="84">
        <v>270.60000000000002</v>
      </c>
      <c r="F386" s="84">
        <f>C386+D386+E386</f>
        <v>2447.4</v>
      </c>
      <c r="G386" s="270">
        <v>277.8</v>
      </c>
      <c r="H386" s="205">
        <f t="shared" si="41"/>
        <v>9.2600000000000002E-2</v>
      </c>
      <c r="I386" s="54">
        <f t="shared" si="38"/>
        <v>340.76800000000003</v>
      </c>
      <c r="J386" s="205">
        <f t="shared" si="42"/>
        <v>74.96896000000001</v>
      </c>
      <c r="K386" s="54">
        <f t="shared" si="43"/>
        <v>148.915616</v>
      </c>
      <c r="L386" s="245">
        <v>19.46452</v>
      </c>
      <c r="M386" s="205">
        <f t="shared" si="37"/>
        <v>0.23866842199885593</v>
      </c>
    </row>
    <row r="387" spans="1:14" x14ac:dyDescent="0.2">
      <c r="A387" s="81"/>
      <c r="B387" s="24" t="s">
        <v>2181</v>
      </c>
      <c r="C387" s="24">
        <f>SUM(C6:C386)</f>
        <v>262877.03000000009</v>
      </c>
      <c r="D387" s="24">
        <f t="shared" ref="D387:L387" si="44">SUM(D6:D386)</f>
        <v>4804.9000000000005</v>
      </c>
      <c r="E387" s="24">
        <f t="shared" si="44"/>
        <v>7374.9000000000042</v>
      </c>
      <c r="F387" s="24">
        <f t="shared" si="44"/>
        <v>275056.83000000007</v>
      </c>
      <c r="G387" s="246">
        <f t="shared" si="44"/>
        <v>69766.000000000015</v>
      </c>
      <c r="H387" s="37">
        <f t="shared" si="44"/>
        <v>23.255333333333326</v>
      </c>
      <c r="I387" s="37">
        <f t="shared" si="44"/>
        <v>85579.626666666663</v>
      </c>
      <c r="J387" s="37">
        <f t="shared" si="44"/>
        <v>18827.517866666662</v>
      </c>
      <c r="K387" s="37">
        <f t="shared" si="44"/>
        <v>37275.611189333365</v>
      </c>
      <c r="L387" s="37">
        <f t="shared" si="44"/>
        <v>4888.2710666666662</v>
      </c>
      <c r="M387" s="56">
        <f t="shared" si="37"/>
        <v>0.53287543083126976</v>
      </c>
    </row>
    <row r="388" spans="1:14" x14ac:dyDescent="0.2">
      <c r="A388" s="335" t="s">
        <v>1972</v>
      </c>
      <c r="B388" s="336"/>
      <c r="C388" s="336"/>
      <c r="D388" s="336"/>
      <c r="E388" s="336"/>
      <c r="F388" s="336"/>
      <c r="G388" s="336"/>
      <c r="H388" s="336"/>
      <c r="I388" s="336"/>
      <c r="J388" s="336"/>
      <c r="K388" s="336"/>
      <c r="L388" s="336"/>
      <c r="M388" s="337"/>
    </row>
    <row r="389" spans="1:14" x14ac:dyDescent="0.2">
      <c r="A389" s="240">
        <v>1</v>
      </c>
      <c r="B389" s="57" t="s">
        <v>2182</v>
      </c>
      <c r="C389" s="57">
        <v>400.8</v>
      </c>
      <c r="D389" s="57"/>
      <c r="E389" s="57"/>
      <c r="F389" s="57">
        <f t="shared" ref="F389:F447" si="45">C389+D389+E389</f>
        <v>400.8</v>
      </c>
      <c r="G389" s="272">
        <v>85.4</v>
      </c>
      <c r="H389" s="54">
        <f t="shared" ref="H389:H447" si="46">G389/3000</f>
        <v>2.8466666666666668E-2</v>
      </c>
      <c r="I389" s="54">
        <f>H389*3680</f>
        <v>104.75733333333334</v>
      </c>
      <c r="J389" s="54">
        <f>I389*0.22</f>
        <v>23.046613333333333</v>
      </c>
      <c r="K389" s="54">
        <f>I389*0.5</f>
        <v>52.378666666666668</v>
      </c>
      <c r="L389" s="245">
        <v>5.9836933333333331</v>
      </c>
      <c r="M389" s="56">
        <f t="shared" ref="M389:M452" si="47">(I389+J389+K389+L389)/F389</f>
        <v>0.46448679308050561</v>
      </c>
    </row>
    <row r="390" spans="1:14" x14ac:dyDescent="0.2">
      <c r="A390" s="240">
        <f>1+A389</f>
        <v>2</v>
      </c>
      <c r="B390" s="57" t="s">
        <v>2183</v>
      </c>
      <c r="C390" s="57">
        <v>272.8</v>
      </c>
      <c r="D390" s="57"/>
      <c r="E390" s="57"/>
      <c r="F390" s="57">
        <f t="shared" si="45"/>
        <v>272.8</v>
      </c>
      <c r="G390" s="272">
        <v>171.8</v>
      </c>
      <c r="H390" s="54">
        <f t="shared" si="46"/>
        <v>5.7266666666666667E-2</v>
      </c>
      <c r="I390" s="54">
        <f t="shared" ref="I390:I453" si="48">H390*3680</f>
        <v>210.74133333333333</v>
      </c>
      <c r="J390" s="54">
        <f t="shared" ref="J390:J448" si="49">I390*0.22</f>
        <v>46.363093333333332</v>
      </c>
      <c r="K390" s="54">
        <f t="shared" ref="K390:K453" si="50">I390*0.5</f>
        <v>105.37066666666666</v>
      </c>
      <c r="L390" s="245">
        <v>12.037453333333332</v>
      </c>
      <c r="M390" s="56">
        <f t="shared" si="47"/>
        <v>1.3728465786901272</v>
      </c>
      <c r="N390" s="68">
        <f>K390/I390</f>
        <v>0.5</v>
      </c>
    </row>
    <row r="391" spans="1:14" x14ac:dyDescent="0.2">
      <c r="A391" s="240">
        <f t="shared" ref="A391:A454" si="51">1+A390</f>
        <v>3</v>
      </c>
      <c r="B391" s="57" t="s">
        <v>2184</v>
      </c>
      <c r="C391" s="57">
        <v>584.5</v>
      </c>
      <c r="D391" s="57"/>
      <c r="E391" s="57"/>
      <c r="F391" s="57">
        <f t="shared" si="45"/>
        <v>584.5</v>
      </c>
      <c r="G391" s="272">
        <v>88.8</v>
      </c>
      <c r="H391" s="54">
        <f t="shared" si="46"/>
        <v>2.9599999999999998E-2</v>
      </c>
      <c r="I391" s="54">
        <f t="shared" si="48"/>
        <v>108.928</v>
      </c>
      <c r="J391" s="54">
        <f t="shared" si="49"/>
        <v>23.96416</v>
      </c>
      <c r="K391" s="54">
        <f t="shared" si="50"/>
        <v>54.463999999999999</v>
      </c>
      <c r="L391" s="245">
        <v>6.2219199999999999</v>
      </c>
      <c r="M391" s="56">
        <f t="shared" si="47"/>
        <v>0.33118576561163388</v>
      </c>
    </row>
    <row r="392" spans="1:14" x14ac:dyDescent="0.2">
      <c r="A392" s="240">
        <f t="shared" si="51"/>
        <v>4</v>
      </c>
      <c r="B392" s="57" t="s">
        <v>2185</v>
      </c>
      <c r="C392" s="57">
        <v>274.10000000000002</v>
      </c>
      <c r="D392" s="57"/>
      <c r="E392" s="57">
        <v>19.2</v>
      </c>
      <c r="F392" s="57">
        <f t="shared" si="45"/>
        <v>293.3</v>
      </c>
      <c r="G392" s="272">
        <v>171.1</v>
      </c>
      <c r="H392" s="54">
        <f t="shared" si="46"/>
        <v>5.7033333333333332E-2</v>
      </c>
      <c r="I392" s="54">
        <f t="shared" si="48"/>
        <v>209.88266666666667</v>
      </c>
      <c r="J392" s="54">
        <f t="shared" si="49"/>
        <v>46.174186666666664</v>
      </c>
      <c r="K392" s="54">
        <f t="shared" si="50"/>
        <v>104.94133333333333</v>
      </c>
      <c r="L392" s="245">
        <v>11.988406666666666</v>
      </c>
      <c r="M392" s="56">
        <f t="shared" si="47"/>
        <v>1.2716897147403112</v>
      </c>
    </row>
    <row r="393" spans="1:14" x14ac:dyDescent="0.2">
      <c r="A393" s="240">
        <f t="shared" si="51"/>
        <v>5</v>
      </c>
      <c r="B393" s="57" t="s">
        <v>2186</v>
      </c>
      <c r="C393" s="57">
        <v>468.6</v>
      </c>
      <c r="D393" s="57"/>
      <c r="E393" s="57"/>
      <c r="F393" s="57">
        <f t="shared" si="45"/>
        <v>468.6</v>
      </c>
      <c r="G393" s="272">
        <v>262.60000000000002</v>
      </c>
      <c r="H393" s="54">
        <f t="shared" si="46"/>
        <v>8.7533333333333338E-2</v>
      </c>
      <c r="I393" s="54">
        <f t="shared" si="48"/>
        <v>322.1226666666667</v>
      </c>
      <c r="J393" s="54">
        <f t="shared" si="49"/>
        <v>70.866986666666676</v>
      </c>
      <c r="K393" s="54">
        <f t="shared" si="50"/>
        <v>161.06133333333335</v>
      </c>
      <c r="L393" s="245">
        <v>18.399506666666667</v>
      </c>
      <c r="M393" s="56">
        <f t="shared" si="47"/>
        <v>1.2216186370749751</v>
      </c>
    </row>
    <row r="394" spans="1:14" x14ac:dyDescent="0.2">
      <c r="A394" s="240">
        <f t="shared" si="51"/>
        <v>6</v>
      </c>
      <c r="B394" s="57" t="s">
        <v>2187</v>
      </c>
      <c r="C394" s="57">
        <v>346.93</v>
      </c>
      <c r="D394" s="57"/>
      <c r="E394" s="57"/>
      <c r="F394" s="57">
        <f t="shared" si="45"/>
        <v>346.93</v>
      </c>
      <c r="G394" s="272">
        <v>110.9</v>
      </c>
      <c r="H394" s="54">
        <f t="shared" si="46"/>
        <v>3.6966666666666669E-2</v>
      </c>
      <c r="I394" s="54">
        <f t="shared" si="48"/>
        <v>136.03733333333335</v>
      </c>
      <c r="J394" s="54">
        <f t="shared" si="49"/>
        <v>29.928213333333336</v>
      </c>
      <c r="K394" s="54">
        <f t="shared" si="50"/>
        <v>68.018666666666675</v>
      </c>
      <c r="L394" s="245">
        <v>7.7703933333333328</v>
      </c>
      <c r="M394" s="56">
        <f t="shared" si="47"/>
        <v>0.69683972751467638</v>
      </c>
    </row>
    <row r="395" spans="1:14" x14ac:dyDescent="0.2">
      <c r="A395" s="240">
        <f t="shared" si="51"/>
        <v>7</v>
      </c>
      <c r="B395" s="57" t="s">
        <v>2188</v>
      </c>
      <c r="C395" s="57">
        <v>606.20000000000005</v>
      </c>
      <c r="D395" s="57"/>
      <c r="E395" s="57">
        <v>58.3</v>
      </c>
      <c r="F395" s="57">
        <f t="shared" si="45"/>
        <v>664.5</v>
      </c>
      <c r="G395" s="272">
        <v>236.6</v>
      </c>
      <c r="H395" s="54">
        <f>G395/3000</f>
        <v>7.8866666666666668E-2</v>
      </c>
      <c r="I395" s="54">
        <f t="shared" si="48"/>
        <v>290.22933333333333</v>
      </c>
      <c r="J395" s="54">
        <f t="shared" si="49"/>
        <v>63.850453333333334</v>
      </c>
      <c r="K395" s="54">
        <f t="shared" si="50"/>
        <v>145.11466666666666</v>
      </c>
      <c r="L395" s="245">
        <v>16.577773333333333</v>
      </c>
      <c r="M395" s="56">
        <f t="shared" si="47"/>
        <v>0.77618092801605221</v>
      </c>
    </row>
    <row r="396" spans="1:14" x14ac:dyDescent="0.2">
      <c r="A396" s="240">
        <f t="shared" si="51"/>
        <v>8</v>
      </c>
      <c r="B396" s="57" t="s">
        <v>2189</v>
      </c>
      <c r="C396" s="57">
        <v>434.3</v>
      </c>
      <c r="D396" s="57"/>
      <c r="E396" s="57"/>
      <c r="F396" s="57">
        <f t="shared" si="45"/>
        <v>434.3</v>
      </c>
      <c r="G396" s="272">
        <v>227.5</v>
      </c>
      <c r="H396" s="54">
        <f t="shared" si="46"/>
        <v>7.5833333333333336E-2</v>
      </c>
      <c r="I396" s="54">
        <f t="shared" si="48"/>
        <v>279.06666666666666</v>
      </c>
      <c r="J396" s="54">
        <f t="shared" si="49"/>
        <v>61.394666666666666</v>
      </c>
      <c r="K396" s="54">
        <f t="shared" si="50"/>
        <v>139.53333333333333</v>
      </c>
      <c r="L396" s="245">
        <v>15.940166666666666</v>
      </c>
      <c r="M396" s="56">
        <f t="shared" si="47"/>
        <v>1.1419176452528972</v>
      </c>
    </row>
    <row r="397" spans="1:14" x14ac:dyDescent="0.2">
      <c r="A397" s="240">
        <f t="shared" si="51"/>
        <v>9</v>
      </c>
      <c r="B397" s="57" t="s">
        <v>2190</v>
      </c>
      <c r="C397" s="57">
        <v>613.4</v>
      </c>
      <c r="D397" s="57"/>
      <c r="E397" s="57">
        <v>29</v>
      </c>
      <c r="F397" s="57">
        <f t="shared" si="45"/>
        <v>642.4</v>
      </c>
      <c r="G397" s="272">
        <v>188.2</v>
      </c>
      <c r="H397" s="54">
        <f t="shared" si="46"/>
        <v>6.2733333333333335E-2</v>
      </c>
      <c r="I397" s="54">
        <f t="shared" si="48"/>
        <v>230.85866666666666</v>
      </c>
      <c r="J397" s="54">
        <f t="shared" si="49"/>
        <v>50.788906666666669</v>
      </c>
      <c r="K397" s="54">
        <f t="shared" si="50"/>
        <v>115.42933333333333</v>
      </c>
      <c r="L397" s="245">
        <v>13.186546666666668</v>
      </c>
      <c r="M397" s="56">
        <f t="shared" si="47"/>
        <v>0.6386417393109175</v>
      </c>
    </row>
    <row r="398" spans="1:14" x14ac:dyDescent="0.2">
      <c r="A398" s="240">
        <f t="shared" si="51"/>
        <v>10</v>
      </c>
      <c r="B398" s="57" t="s">
        <v>2191</v>
      </c>
      <c r="C398" s="57">
        <v>237.3</v>
      </c>
      <c r="D398" s="57"/>
      <c r="E398" s="57"/>
      <c r="F398" s="57">
        <f t="shared" si="45"/>
        <v>237.3</v>
      </c>
      <c r="G398" s="272">
        <v>107.4</v>
      </c>
      <c r="H398" s="54">
        <f t="shared" si="46"/>
        <v>3.5799999999999998E-2</v>
      </c>
      <c r="I398" s="54">
        <f t="shared" si="48"/>
        <v>131.744</v>
      </c>
      <c r="J398" s="54">
        <f t="shared" si="49"/>
        <v>28.98368</v>
      </c>
      <c r="K398" s="54">
        <f t="shared" si="50"/>
        <v>65.872</v>
      </c>
      <c r="L398" s="245">
        <v>7.5251599999999996</v>
      </c>
      <c r="M398" s="56">
        <f t="shared" si="47"/>
        <v>0.98661963758954896</v>
      </c>
    </row>
    <row r="399" spans="1:14" x14ac:dyDescent="0.2">
      <c r="A399" s="240">
        <f t="shared" si="51"/>
        <v>11</v>
      </c>
      <c r="B399" s="57" t="s">
        <v>2192</v>
      </c>
      <c r="C399" s="57">
        <v>662.7</v>
      </c>
      <c r="D399" s="57"/>
      <c r="E399" s="57">
        <v>66.400000000000006</v>
      </c>
      <c r="F399" s="57">
        <f t="shared" si="45"/>
        <v>729.1</v>
      </c>
      <c r="G399" s="272">
        <v>237.4</v>
      </c>
      <c r="H399" s="54">
        <f t="shared" si="46"/>
        <v>7.9133333333333333E-2</v>
      </c>
      <c r="I399" s="54">
        <f t="shared" si="48"/>
        <v>291.21066666666667</v>
      </c>
      <c r="J399" s="54">
        <f t="shared" si="49"/>
        <v>64.066346666666661</v>
      </c>
      <c r="K399" s="54">
        <f t="shared" si="50"/>
        <v>145.60533333333333</v>
      </c>
      <c r="L399" s="245">
        <v>16.633826666666668</v>
      </c>
      <c r="M399" s="56">
        <f t="shared" si="47"/>
        <v>0.70980136241027747</v>
      </c>
    </row>
    <row r="400" spans="1:14" x14ac:dyDescent="0.2">
      <c r="A400" s="240">
        <f t="shared" si="51"/>
        <v>12</v>
      </c>
      <c r="B400" s="57" t="s">
        <v>2194</v>
      </c>
      <c r="C400" s="57">
        <v>660.2</v>
      </c>
      <c r="D400" s="57"/>
      <c r="E400" s="57"/>
      <c r="F400" s="57">
        <f t="shared" si="45"/>
        <v>660.2</v>
      </c>
      <c r="G400" s="272">
        <v>122.4</v>
      </c>
      <c r="H400" s="54">
        <f t="shared" si="46"/>
        <v>4.0800000000000003E-2</v>
      </c>
      <c r="I400" s="54">
        <f t="shared" si="48"/>
        <v>150.14400000000001</v>
      </c>
      <c r="J400" s="54">
        <f t="shared" si="49"/>
        <v>33.031680000000001</v>
      </c>
      <c r="K400" s="54">
        <f t="shared" si="50"/>
        <v>75.072000000000003</v>
      </c>
      <c r="L400" s="245">
        <v>8.5761599999999998</v>
      </c>
      <c r="M400" s="56">
        <f t="shared" si="47"/>
        <v>0.40415607391699487</v>
      </c>
    </row>
    <row r="401" spans="1:13" x14ac:dyDescent="0.2">
      <c r="A401" s="240">
        <f t="shared" si="51"/>
        <v>13</v>
      </c>
      <c r="B401" s="57" t="s">
        <v>2195</v>
      </c>
      <c r="C401" s="57">
        <v>523.9</v>
      </c>
      <c r="D401" s="57"/>
      <c r="E401" s="57"/>
      <c r="F401" s="57">
        <f t="shared" si="45"/>
        <v>523.9</v>
      </c>
      <c r="G401" s="272">
        <v>303</v>
      </c>
      <c r="H401" s="54">
        <f t="shared" si="46"/>
        <v>0.10100000000000001</v>
      </c>
      <c r="I401" s="54">
        <f t="shared" si="48"/>
        <v>371.68</v>
      </c>
      <c r="J401" s="54">
        <f t="shared" si="49"/>
        <v>81.769599999999997</v>
      </c>
      <c r="K401" s="54">
        <f t="shared" si="50"/>
        <v>185.84</v>
      </c>
      <c r="L401" s="245">
        <v>21.2302</v>
      </c>
      <c r="M401" s="56">
        <f t="shared" si="47"/>
        <v>1.2607745753006301</v>
      </c>
    </row>
    <row r="402" spans="1:13" x14ac:dyDescent="0.2">
      <c r="A402" s="240">
        <f t="shared" si="51"/>
        <v>14</v>
      </c>
      <c r="B402" s="57" t="s">
        <v>2196</v>
      </c>
      <c r="C402" s="57">
        <v>529.29999999999995</v>
      </c>
      <c r="D402" s="57">
        <v>23.9</v>
      </c>
      <c r="E402" s="57"/>
      <c r="F402" s="57">
        <f t="shared" si="45"/>
        <v>553.19999999999993</v>
      </c>
      <c r="G402" s="272">
        <v>157.30000000000001</v>
      </c>
      <c r="H402" s="54">
        <f t="shared" si="46"/>
        <v>5.2433333333333339E-2</v>
      </c>
      <c r="I402" s="54">
        <f t="shared" si="48"/>
        <v>192.9546666666667</v>
      </c>
      <c r="J402" s="54">
        <f t="shared" si="49"/>
        <v>42.450026666666673</v>
      </c>
      <c r="K402" s="54">
        <f t="shared" si="50"/>
        <v>96.477333333333348</v>
      </c>
      <c r="L402" s="245">
        <v>11.021486666666666</v>
      </c>
      <c r="M402" s="56">
        <f t="shared" si="47"/>
        <v>0.61985450711014711</v>
      </c>
    </row>
    <row r="403" spans="1:13" x14ac:dyDescent="0.2">
      <c r="A403" s="240">
        <f t="shared" si="51"/>
        <v>15</v>
      </c>
      <c r="B403" s="57" t="s">
        <v>2197</v>
      </c>
      <c r="C403" s="57">
        <v>533.79999999999995</v>
      </c>
      <c r="D403" s="57"/>
      <c r="E403" s="57"/>
      <c r="F403" s="57">
        <f t="shared" si="45"/>
        <v>533.79999999999995</v>
      </c>
      <c r="G403" s="272">
        <v>273.5</v>
      </c>
      <c r="H403" s="54">
        <f t="shared" si="46"/>
        <v>9.116666666666666E-2</v>
      </c>
      <c r="I403" s="54">
        <f t="shared" si="48"/>
        <v>335.49333333333328</v>
      </c>
      <c r="J403" s="54">
        <f t="shared" si="49"/>
        <v>73.80853333333333</v>
      </c>
      <c r="K403" s="54">
        <f t="shared" si="50"/>
        <v>167.74666666666664</v>
      </c>
      <c r="L403" s="245">
        <v>19.163233333333331</v>
      </c>
      <c r="M403" s="56">
        <f t="shared" si="47"/>
        <v>1.1169197577120018</v>
      </c>
    </row>
    <row r="404" spans="1:13" x14ac:dyDescent="0.2">
      <c r="A404" s="240">
        <f t="shared" si="51"/>
        <v>16</v>
      </c>
      <c r="B404" s="57" t="s">
        <v>2198</v>
      </c>
      <c r="C404" s="57">
        <v>612</v>
      </c>
      <c r="D404" s="57">
        <v>49.8</v>
      </c>
      <c r="E404" s="57"/>
      <c r="F404" s="57">
        <f t="shared" si="45"/>
        <v>661.8</v>
      </c>
      <c r="G404" s="272">
        <v>172.5</v>
      </c>
      <c r="H404" s="54">
        <f t="shared" si="46"/>
        <v>5.7500000000000002E-2</v>
      </c>
      <c r="I404" s="54">
        <f t="shared" si="48"/>
        <v>211.60000000000002</v>
      </c>
      <c r="J404" s="54">
        <f t="shared" si="49"/>
        <v>46.552000000000007</v>
      </c>
      <c r="K404" s="54">
        <f t="shared" si="50"/>
        <v>105.80000000000001</v>
      </c>
      <c r="L404" s="245">
        <v>12.086500000000001</v>
      </c>
      <c r="M404" s="56">
        <f t="shared" si="47"/>
        <v>0.56820565125415545</v>
      </c>
    </row>
    <row r="405" spans="1:13" x14ac:dyDescent="0.2">
      <c r="A405" s="240">
        <f t="shared" si="51"/>
        <v>17</v>
      </c>
      <c r="B405" s="57" t="s">
        <v>2199</v>
      </c>
      <c r="C405" s="57">
        <v>641.79999999999995</v>
      </c>
      <c r="D405" s="57"/>
      <c r="E405" s="57"/>
      <c r="F405" s="57">
        <f t="shared" si="45"/>
        <v>641.79999999999995</v>
      </c>
      <c r="G405" s="272">
        <v>112.4</v>
      </c>
      <c r="H405" s="54">
        <f t="shared" si="46"/>
        <v>3.7466666666666669E-2</v>
      </c>
      <c r="I405" s="54">
        <f t="shared" si="48"/>
        <v>137.87733333333335</v>
      </c>
      <c r="J405" s="54">
        <f t="shared" si="49"/>
        <v>30.333013333333337</v>
      </c>
      <c r="K405" s="54">
        <f t="shared" si="50"/>
        <v>68.938666666666677</v>
      </c>
      <c r="L405" s="245">
        <v>7.875493333333333</v>
      </c>
      <c r="M405" s="56">
        <f t="shared" si="47"/>
        <v>0.38177704373117283</v>
      </c>
    </row>
    <row r="406" spans="1:13" x14ac:dyDescent="0.2">
      <c r="A406" s="240">
        <f t="shared" si="51"/>
        <v>18</v>
      </c>
      <c r="B406" s="57" t="s">
        <v>2200</v>
      </c>
      <c r="C406" s="57">
        <v>170.2</v>
      </c>
      <c r="D406" s="57"/>
      <c r="E406" s="57"/>
      <c r="F406" s="57">
        <f t="shared" si="45"/>
        <v>170.2</v>
      </c>
      <c r="G406" s="272">
        <v>105</v>
      </c>
      <c r="H406" s="54">
        <f t="shared" si="46"/>
        <v>3.5000000000000003E-2</v>
      </c>
      <c r="I406" s="54">
        <f t="shared" si="48"/>
        <v>128.80000000000001</v>
      </c>
      <c r="J406" s="54">
        <f t="shared" si="49"/>
        <v>28.336000000000002</v>
      </c>
      <c r="K406" s="54">
        <f t="shared" si="50"/>
        <v>64.400000000000006</v>
      </c>
      <c r="L406" s="245">
        <v>7.3570000000000002</v>
      </c>
      <c r="M406" s="56">
        <f t="shared" si="47"/>
        <v>1.3448472385428909</v>
      </c>
    </row>
    <row r="407" spans="1:13" x14ac:dyDescent="0.2">
      <c r="A407" s="240">
        <f t="shared" si="51"/>
        <v>19</v>
      </c>
      <c r="B407" s="57" t="s">
        <v>2201</v>
      </c>
      <c r="C407" s="57">
        <v>899</v>
      </c>
      <c r="D407" s="57"/>
      <c r="E407" s="57">
        <v>148.9</v>
      </c>
      <c r="F407" s="57">
        <f t="shared" si="45"/>
        <v>1047.9000000000001</v>
      </c>
      <c r="G407" s="272">
        <v>88.8</v>
      </c>
      <c r="H407" s="54">
        <f t="shared" si="46"/>
        <v>2.9599999999999998E-2</v>
      </c>
      <c r="I407" s="54">
        <f t="shared" si="48"/>
        <v>108.928</v>
      </c>
      <c r="J407" s="54">
        <f t="shared" si="49"/>
        <v>23.96416</v>
      </c>
      <c r="K407" s="54">
        <f t="shared" si="50"/>
        <v>54.463999999999999</v>
      </c>
      <c r="L407" s="245">
        <v>6.2219199999999999</v>
      </c>
      <c r="M407" s="56">
        <f t="shared" si="47"/>
        <v>0.18472953526099817</v>
      </c>
    </row>
    <row r="408" spans="1:13" x14ac:dyDescent="0.2">
      <c r="A408" s="240">
        <f t="shared" si="51"/>
        <v>20</v>
      </c>
      <c r="B408" s="57" t="s">
        <v>2202</v>
      </c>
      <c r="C408" s="57">
        <v>463.25</v>
      </c>
      <c r="D408" s="57"/>
      <c r="E408" s="57"/>
      <c r="F408" s="57">
        <f t="shared" si="45"/>
        <v>463.25</v>
      </c>
      <c r="G408" s="272">
        <v>291.5</v>
      </c>
      <c r="H408" s="54">
        <f t="shared" si="46"/>
        <v>9.7166666666666665E-2</v>
      </c>
      <c r="I408" s="54">
        <f t="shared" si="48"/>
        <v>357.57333333333332</v>
      </c>
      <c r="J408" s="54">
        <f t="shared" si="49"/>
        <v>78.666133333333335</v>
      </c>
      <c r="K408" s="54">
        <f t="shared" si="50"/>
        <v>178.78666666666666</v>
      </c>
      <c r="L408" s="245">
        <v>20.424433333333333</v>
      </c>
      <c r="M408" s="56">
        <f t="shared" si="47"/>
        <v>1.3717227558913474</v>
      </c>
    </row>
    <row r="409" spans="1:13" x14ac:dyDescent="0.2">
      <c r="A409" s="240">
        <f t="shared" si="51"/>
        <v>21</v>
      </c>
      <c r="B409" s="57" t="s">
        <v>2203</v>
      </c>
      <c r="C409" s="57">
        <v>565.20000000000005</v>
      </c>
      <c r="D409" s="57"/>
      <c r="E409" s="57"/>
      <c r="F409" s="57">
        <f t="shared" si="45"/>
        <v>565.20000000000005</v>
      </c>
      <c r="G409" s="272">
        <v>213.6</v>
      </c>
      <c r="H409" s="54">
        <f t="shared" si="46"/>
        <v>7.1199999999999999E-2</v>
      </c>
      <c r="I409" s="54">
        <f t="shared" si="48"/>
        <v>262.01600000000002</v>
      </c>
      <c r="J409" s="54">
        <f t="shared" si="49"/>
        <v>57.643520000000002</v>
      </c>
      <c r="K409" s="54">
        <f t="shared" si="50"/>
        <v>131.00800000000001</v>
      </c>
      <c r="L409" s="245">
        <v>14.966239999999999</v>
      </c>
      <c r="M409" s="56">
        <f t="shared" si="47"/>
        <v>0.82383892427459304</v>
      </c>
    </row>
    <row r="410" spans="1:13" x14ac:dyDescent="0.2">
      <c r="A410" s="240">
        <f t="shared" si="51"/>
        <v>22</v>
      </c>
      <c r="B410" s="57" t="s">
        <v>2204</v>
      </c>
      <c r="C410" s="57">
        <v>482.6</v>
      </c>
      <c r="D410" s="57"/>
      <c r="E410" s="57"/>
      <c r="F410" s="57">
        <f t="shared" si="45"/>
        <v>482.6</v>
      </c>
      <c r="G410" s="272">
        <v>93.6</v>
      </c>
      <c r="H410" s="54">
        <f t="shared" si="46"/>
        <v>3.1199999999999999E-2</v>
      </c>
      <c r="I410" s="54">
        <f t="shared" si="48"/>
        <v>114.81599999999999</v>
      </c>
      <c r="J410" s="54">
        <f t="shared" si="49"/>
        <v>25.259519999999998</v>
      </c>
      <c r="K410" s="54">
        <f t="shared" si="50"/>
        <v>57.407999999999994</v>
      </c>
      <c r="L410" s="245">
        <v>6.5582399999999996</v>
      </c>
      <c r="M410" s="56">
        <f t="shared" si="47"/>
        <v>0.42279685039370074</v>
      </c>
    </row>
    <row r="411" spans="1:13" x14ac:dyDescent="0.2">
      <c r="A411" s="240">
        <f t="shared" si="51"/>
        <v>23</v>
      </c>
      <c r="B411" s="57" t="s">
        <v>2205</v>
      </c>
      <c r="C411" s="57">
        <v>334</v>
      </c>
      <c r="D411" s="57"/>
      <c r="E411" s="57"/>
      <c r="F411" s="57">
        <f t="shared" si="45"/>
        <v>334</v>
      </c>
      <c r="G411" s="272">
        <v>207.8</v>
      </c>
      <c r="H411" s="54">
        <f t="shared" si="46"/>
        <v>6.9266666666666671E-2</v>
      </c>
      <c r="I411" s="54">
        <f t="shared" si="48"/>
        <v>254.90133333333335</v>
      </c>
      <c r="J411" s="54">
        <f t="shared" si="49"/>
        <v>56.078293333333342</v>
      </c>
      <c r="K411" s="54">
        <f t="shared" si="50"/>
        <v>127.45066666666668</v>
      </c>
      <c r="L411" s="245">
        <v>14.559853333333335</v>
      </c>
      <c r="M411" s="56">
        <f t="shared" si="47"/>
        <v>1.3562579241516968</v>
      </c>
    </row>
    <row r="412" spans="1:13" x14ac:dyDescent="0.2">
      <c r="A412" s="240">
        <f t="shared" si="51"/>
        <v>24</v>
      </c>
      <c r="B412" s="57" t="s">
        <v>2206</v>
      </c>
      <c r="C412" s="57">
        <v>579</v>
      </c>
      <c r="D412" s="57"/>
      <c r="E412" s="57"/>
      <c r="F412" s="57">
        <f t="shared" si="45"/>
        <v>579</v>
      </c>
      <c r="G412" s="272">
        <v>303</v>
      </c>
      <c r="H412" s="54">
        <f t="shared" si="46"/>
        <v>0.10100000000000001</v>
      </c>
      <c r="I412" s="54">
        <f t="shared" si="48"/>
        <v>371.68</v>
      </c>
      <c r="J412" s="54">
        <f t="shared" si="49"/>
        <v>81.769599999999997</v>
      </c>
      <c r="K412" s="54">
        <f t="shared" si="50"/>
        <v>185.84</v>
      </c>
      <c r="L412" s="245">
        <v>21.2302</v>
      </c>
      <c r="M412" s="56">
        <f t="shared" si="47"/>
        <v>1.1407941278065632</v>
      </c>
    </row>
    <row r="413" spans="1:13" x14ac:dyDescent="0.2">
      <c r="A413" s="240">
        <f t="shared" si="51"/>
        <v>25</v>
      </c>
      <c r="B413" s="57" t="s">
        <v>2207</v>
      </c>
      <c r="C413" s="57">
        <v>674.3</v>
      </c>
      <c r="D413" s="57"/>
      <c r="E413" s="57"/>
      <c r="F413" s="57">
        <f t="shared" si="45"/>
        <v>674.3</v>
      </c>
      <c r="G413" s="272">
        <v>138.1</v>
      </c>
      <c r="H413" s="54">
        <f t="shared" si="46"/>
        <v>4.6033333333333329E-2</v>
      </c>
      <c r="I413" s="54">
        <f t="shared" si="48"/>
        <v>169.40266666666665</v>
      </c>
      <c r="J413" s="54">
        <f t="shared" si="49"/>
        <v>37.268586666666664</v>
      </c>
      <c r="K413" s="54">
        <f t="shared" si="50"/>
        <v>84.701333333333324</v>
      </c>
      <c r="L413" s="245">
        <v>9.6762066666666655</v>
      </c>
      <c r="M413" s="56">
        <f t="shared" si="47"/>
        <v>0.44646120915517318</v>
      </c>
    </row>
    <row r="414" spans="1:13" x14ac:dyDescent="0.2">
      <c r="A414" s="240">
        <f t="shared" si="51"/>
        <v>26</v>
      </c>
      <c r="B414" s="57" t="s">
        <v>2208</v>
      </c>
      <c r="C414" s="57">
        <v>90.6</v>
      </c>
      <c r="D414" s="57"/>
      <c r="E414" s="57"/>
      <c r="F414" s="57">
        <f t="shared" si="45"/>
        <v>90.6</v>
      </c>
      <c r="G414" s="272">
        <v>57</v>
      </c>
      <c r="H414" s="54">
        <f t="shared" si="46"/>
        <v>1.9E-2</v>
      </c>
      <c r="I414" s="54">
        <f t="shared" si="48"/>
        <v>69.92</v>
      </c>
      <c r="J414" s="54">
        <f t="shared" si="49"/>
        <v>15.382400000000001</v>
      </c>
      <c r="K414" s="54">
        <f t="shared" si="50"/>
        <v>34.96</v>
      </c>
      <c r="L414" s="245">
        <v>3.9937999999999994</v>
      </c>
      <c r="M414" s="56">
        <f t="shared" si="47"/>
        <v>1.3714812362030906</v>
      </c>
    </row>
    <row r="415" spans="1:13" x14ac:dyDescent="0.2">
      <c r="A415" s="240">
        <f t="shared" si="51"/>
        <v>27</v>
      </c>
      <c r="B415" s="57" t="s">
        <v>2210</v>
      </c>
      <c r="C415" s="57">
        <v>267.5</v>
      </c>
      <c r="D415" s="57"/>
      <c r="E415" s="57"/>
      <c r="F415" s="57">
        <f t="shared" si="45"/>
        <v>267.5</v>
      </c>
      <c r="G415" s="272">
        <v>168.5</v>
      </c>
      <c r="H415" s="54">
        <f t="shared" si="46"/>
        <v>5.6166666666666663E-2</v>
      </c>
      <c r="I415" s="54">
        <f t="shared" si="48"/>
        <v>206.69333333333333</v>
      </c>
      <c r="J415" s="54">
        <f t="shared" si="49"/>
        <v>45.472533333333331</v>
      </c>
      <c r="K415" s="54">
        <f t="shared" si="50"/>
        <v>103.34666666666666</v>
      </c>
      <c r="L415" s="245">
        <v>11.806233333333331</v>
      </c>
      <c r="M415" s="56">
        <f t="shared" si="47"/>
        <v>1.3731542679127726</v>
      </c>
    </row>
    <row r="416" spans="1:13" x14ac:dyDescent="0.2">
      <c r="A416" s="240">
        <f t="shared" si="51"/>
        <v>28</v>
      </c>
      <c r="B416" s="57" t="s">
        <v>2211</v>
      </c>
      <c r="C416" s="57">
        <v>584.20000000000005</v>
      </c>
      <c r="D416" s="57"/>
      <c r="E416" s="57"/>
      <c r="F416" s="57">
        <f t="shared" si="45"/>
        <v>584.20000000000005</v>
      </c>
      <c r="G416" s="272">
        <v>73.3</v>
      </c>
      <c r="H416" s="54">
        <f t="shared" si="46"/>
        <v>2.4433333333333331E-2</v>
      </c>
      <c r="I416" s="54">
        <f t="shared" si="48"/>
        <v>89.914666666666662</v>
      </c>
      <c r="J416" s="54">
        <f t="shared" si="49"/>
        <v>19.781226666666665</v>
      </c>
      <c r="K416" s="54">
        <f t="shared" si="50"/>
        <v>44.957333333333331</v>
      </c>
      <c r="L416" s="245">
        <v>5.135886666666666</v>
      </c>
      <c r="M416" s="56">
        <f t="shared" si="47"/>
        <v>0.2735178249457948</v>
      </c>
    </row>
    <row r="417" spans="1:13" x14ac:dyDescent="0.2">
      <c r="A417" s="240">
        <f t="shared" si="51"/>
        <v>29</v>
      </c>
      <c r="B417" s="57" t="s">
        <v>2212</v>
      </c>
      <c r="C417" s="57">
        <v>628.9</v>
      </c>
      <c r="D417" s="57"/>
      <c r="E417" s="57"/>
      <c r="F417" s="57">
        <f t="shared" si="45"/>
        <v>628.9</v>
      </c>
      <c r="G417" s="272">
        <v>391</v>
      </c>
      <c r="H417" s="54">
        <f t="shared" si="46"/>
        <v>0.13033333333333333</v>
      </c>
      <c r="I417" s="54">
        <f t="shared" si="48"/>
        <v>479.62666666666667</v>
      </c>
      <c r="J417" s="54">
        <f t="shared" si="49"/>
        <v>105.51786666666666</v>
      </c>
      <c r="K417" s="54">
        <f t="shared" si="50"/>
        <v>239.81333333333333</v>
      </c>
      <c r="L417" s="245">
        <v>27.396066666666666</v>
      </c>
      <c r="M417" s="56">
        <f t="shared" si="47"/>
        <v>1.3553091641490433</v>
      </c>
    </row>
    <row r="418" spans="1:13" x14ac:dyDescent="0.2">
      <c r="A418" s="240">
        <f t="shared" si="51"/>
        <v>30</v>
      </c>
      <c r="B418" s="57" t="s">
        <v>2213</v>
      </c>
      <c r="C418" s="57">
        <v>409.2</v>
      </c>
      <c r="D418" s="57"/>
      <c r="E418" s="57"/>
      <c r="F418" s="57">
        <f t="shared" si="45"/>
        <v>409.2</v>
      </c>
      <c r="G418" s="272">
        <v>220</v>
      </c>
      <c r="H418" s="54">
        <f t="shared" si="46"/>
        <v>7.3333333333333334E-2</v>
      </c>
      <c r="I418" s="54">
        <f t="shared" si="48"/>
        <v>269.86666666666667</v>
      </c>
      <c r="J418" s="54">
        <f t="shared" si="49"/>
        <v>59.370666666666672</v>
      </c>
      <c r="K418" s="54">
        <f t="shared" si="50"/>
        <v>134.93333333333334</v>
      </c>
      <c r="L418" s="245">
        <v>15.414666666666665</v>
      </c>
      <c r="M418" s="56">
        <f t="shared" si="47"/>
        <v>1.1720071684587816</v>
      </c>
    </row>
    <row r="419" spans="1:13" x14ac:dyDescent="0.2">
      <c r="A419" s="240">
        <f t="shared" si="51"/>
        <v>31</v>
      </c>
      <c r="B419" s="57" t="s">
        <v>2214</v>
      </c>
      <c r="C419" s="57">
        <v>320.60000000000002</v>
      </c>
      <c r="D419" s="57"/>
      <c r="E419" s="57"/>
      <c r="F419" s="57">
        <f t="shared" si="45"/>
        <v>320.60000000000002</v>
      </c>
      <c r="G419" s="272">
        <v>61.9</v>
      </c>
      <c r="H419" s="54">
        <f t="shared" si="46"/>
        <v>2.0633333333333333E-2</v>
      </c>
      <c r="I419" s="54">
        <f t="shared" si="48"/>
        <v>75.930666666666667</v>
      </c>
      <c r="J419" s="54">
        <f t="shared" si="49"/>
        <v>16.704746666666669</v>
      </c>
      <c r="K419" s="54">
        <f t="shared" si="50"/>
        <v>37.965333333333334</v>
      </c>
      <c r="L419" s="245">
        <v>4.3371266666666664</v>
      </c>
      <c r="M419" s="56">
        <f t="shared" si="47"/>
        <v>0.42089168226242468</v>
      </c>
    </row>
    <row r="420" spans="1:13" x14ac:dyDescent="0.2">
      <c r="A420" s="240">
        <f t="shared" si="51"/>
        <v>32</v>
      </c>
      <c r="B420" s="57" t="s">
        <v>2215</v>
      </c>
      <c r="C420" s="57">
        <v>505.8</v>
      </c>
      <c r="D420" s="57"/>
      <c r="E420" s="57"/>
      <c r="F420" s="57">
        <f t="shared" si="45"/>
        <v>505.8</v>
      </c>
      <c r="G420" s="272">
        <v>240</v>
      </c>
      <c r="H420" s="54">
        <f t="shared" si="46"/>
        <v>0.08</v>
      </c>
      <c r="I420" s="54">
        <f t="shared" si="48"/>
        <v>294.40000000000003</v>
      </c>
      <c r="J420" s="54">
        <f t="shared" si="49"/>
        <v>64.768000000000015</v>
      </c>
      <c r="K420" s="54">
        <f t="shared" si="50"/>
        <v>147.20000000000002</v>
      </c>
      <c r="L420" s="245">
        <v>16.815999999999999</v>
      </c>
      <c r="M420" s="56">
        <f t="shared" si="47"/>
        <v>1.0343693159351524</v>
      </c>
    </row>
    <row r="421" spans="1:13" x14ac:dyDescent="0.2">
      <c r="A421" s="240">
        <f t="shared" si="51"/>
        <v>33</v>
      </c>
      <c r="B421" s="57" t="s">
        <v>2216</v>
      </c>
      <c r="C421" s="57">
        <v>482.7</v>
      </c>
      <c r="D421" s="57"/>
      <c r="E421" s="57"/>
      <c r="F421" s="57">
        <f t="shared" si="45"/>
        <v>482.7</v>
      </c>
      <c r="G421" s="272">
        <v>264</v>
      </c>
      <c r="H421" s="54">
        <f t="shared" si="46"/>
        <v>8.7999999999999995E-2</v>
      </c>
      <c r="I421" s="54">
        <f t="shared" si="48"/>
        <v>323.83999999999997</v>
      </c>
      <c r="J421" s="54">
        <f t="shared" si="49"/>
        <v>71.244799999999998</v>
      </c>
      <c r="K421" s="54">
        <f t="shared" si="50"/>
        <v>161.91999999999999</v>
      </c>
      <c r="L421" s="245">
        <v>18.497599999999998</v>
      </c>
      <c r="M421" s="56">
        <f t="shared" si="47"/>
        <v>1.1922568883364408</v>
      </c>
    </row>
    <row r="422" spans="1:13" x14ac:dyDescent="0.2">
      <c r="A422" s="240">
        <f t="shared" si="51"/>
        <v>34</v>
      </c>
      <c r="B422" s="57" t="s">
        <v>2217</v>
      </c>
      <c r="C422" s="57">
        <v>236.2</v>
      </c>
      <c r="D422" s="57"/>
      <c r="E422" s="57"/>
      <c r="F422" s="57">
        <f t="shared" si="45"/>
        <v>236.2</v>
      </c>
      <c r="G422" s="272">
        <v>138</v>
      </c>
      <c r="H422" s="54">
        <f t="shared" si="46"/>
        <v>4.5999999999999999E-2</v>
      </c>
      <c r="I422" s="54">
        <f t="shared" si="48"/>
        <v>169.28</v>
      </c>
      <c r="J422" s="54">
        <f t="shared" si="49"/>
        <v>37.241599999999998</v>
      </c>
      <c r="K422" s="54">
        <f t="shared" si="50"/>
        <v>84.64</v>
      </c>
      <c r="L422" s="245">
        <v>9.6692</v>
      </c>
      <c r="M422" s="56">
        <f t="shared" si="47"/>
        <v>1.2736274343776461</v>
      </c>
    </row>
    <row r="423" spans="1:13" x14ac:dyDescent="0.2">
      <c r="A423" s="240">
        <f t="shared" si="51"/>
        <v>35</v>
      </c>
      <c r="B423" s="57" t="s">
        <v>2218</v>
      </c>
      <c r="C423" s="57">
        <v>412.4</v>
      </c>
      <c r="D423" s="57">
        <v>16.8</v>
      </c>
      <c r="E423" s="57"/>
      <c r="F423" s="57">
        <f t="shared" si="45"/>
        <v>429.2</v>
      </c>
      <c r="G423" s="272">
        <v>251</v>
      </c>
      <c r="H423" s="54">
        <f t="shared" si="46"/>
        <v>8.3666666666666667E-2</v>
      </c>
      <c r="I423" s="54">
        <f t="shared" si="48"/>
        <v>307.89333333333332</v>
      </c>
      <c r="J423" s="54">
        <f t="shared" si="49"/>
        <v>67.736533333333327</v>
      </c>
      <c r="K423" s="54">
        <f t="shared" si="50"/>
        <v>153.94666666666666</v>
      </c>
      <c r="L423" s="245">
        <v>17.586733333333335</v>
      </c>
      <c r="M423" s="56">
        <f t="shared" si="47"/>
        <v>1.2748445169307239</v>
      </c>
    </row>
    <row r="424" spans="1:13" x14ac:dyDescent="0.2">
      <c r="A424" s="240">
        <f t="shared" si="51"/>
        <v>36</v>
      </c>
      <c r="B424" s="57" t="s">
        <v>2219</v>
      </c>
      <c r="C424" s="57">
        <v>551.1</v>
      </c>
      <c r="D424" s="57"/>
      <c r="E424" s="57"/>
      <c r="F424" s="57">
        <f t="shared" si="45"/>
        <v>551.1</v>
      </c>
      <c r="G424" s="272">
        <v>244</v>
      </c>
      <c r="H424" s="54">
        <f t="shared" si="46"/>
        <v>8.1333333333333327E-2</v>
      </c>
      <c r="I424" s="54">
        <f t="shared" si="48"/>
        <v>299.30666666666662</v>
      </c>
      <c r="J424" s="54">
        <f t="shared" si="49"/>
        <v>65.847466666666662</v>
      </c>
      <c r="K424" s="54">
        <f t="shared" si="50"/>
        <v>149.65333333333331</v>
      </c>
      <c r="L424" s="245">
        <v>17.096266666666665</v>
      </c>
      <c r="M424" s="56">
        <f t="shared" si="47"/>
        <v>0.96516736224520649</v>
      </c>
    </row>
    <row r="425" spans="1:13" x14ac:dyDescent="0.2">
      <c r="A425" s="240">
        <f t="shared" si="51"/>
        <v>37</v>
      </c>
      <c r="B425" s="57" t="s">
        <v>2220</v>
      </c>
      <c r="C425" s="57">
        <v>129.1</v>
      </c>
      <c r="D425" s="57">
        <v>13.6</v>
      </c>
      <c r="E425" s="57"/>
      <c r="F425" s="57">
        <f t="shared" si="45"/>
        <v>142.69999999999999</v>
      </c>
      <c r="G425" s="272">
        <v>106.4</v>
      </c>
      <c r="H425" s="54">
        <f t="shared" si="46"/>
        <v>3.5466666666666667E-2</v>
      </c>
      <c r="I425" s="54">
        <f t="shared" si="48"/>
        <v>130.51733333333334</v>
      </c>
      <c r="J425" s="54">
        <f t="shared" si="49"/>
        <v>28.713813333333334</v>
      </c>
      <c r="K425" s="54">
        <f t="shared" si="50"/>
        <v>65.25866666666667</v>
      </c>
      <c r="L425" s="245">
        <v>7.455093333333334</v>
      </c>
      <c r="M425" s="56">
        <f t="shared" si="47"/>
        <v>1.6254022891847701</v>
      </c>
    </row>
    <row r="426" spans="1:13" x14ac:dyDescent="0.2">
      <c r="A426" s="240">
        <f t="shared" si="51"/>
        <v>38</v>
      </c>
      <c r="B426" s="57" t="s">
        <v>2221</v>
      </c>
      <c r="C426" s="57">
        <v>508.7</v>
      </c>
      <c r="D426" s="57"/>
      <c r="E426" s="57"/>
      <c r="F426" s="57">
        <f t="shared" si="45"/>
        <v>508.7</v>
      </c>
      <c r="G426" s="272">
        <v>320</v>
      </c>
      <c r="H426" s="54">
        <f t="shared" si="46"/>
        <v>0.10666666666666667</v>
      </c>
      <c r="I426" s="54">
        <f t="shared" si="48"/>
        <v>392.53333333333336</v>
      </c>
      <c r="J426" s="54">
        <f t="shared" si="49"/>
        <v>86.357333333333344</v>
      </c>
      <c r="K426" s="54">
        <f t="shared" si="50"/>
        <v>196.26666666666668</v>
      </c>
      <c r="L426" s="245">
        <v>22.421333333333333</v>
      </c>
      <c r="M426" s="56">
        <f t="shared" si="47"/>
        <v>1.3712967695432803</v>
      </c>
    </row>
    <row r="427" spans="1:13" x14ac:dyDescent="0.2">
      <c r="A427" s="240">
        <f t="shared" si="51"/>
        <v>39</v>
      </c>
      <c r="B427" s="57" t="s">
        <v>2222</v>
      </c>
      <c r="C427" s="57">
        <v>172.3</v>
      </c>
      <c r="D427" s="57"/>
      <c r="E427" s="57">
        <v>54.6</v>
      </c>
      <c r="F427" s="57">
        <f t="shared" si="45"/>
        <v>226.9</v>
      </c>
      <c r="G427" s="272">
        <v>71.2</v>
      </c>
      <c r="H427" s="54">
        <f t="shared" si="46"/>
        <v>2.3733333333333335E-2</v>
      </c>
      <c r="I427" s="54">
        <f t="shared" si="48"/>
        <v>87.338666666666668</v>
      </c>
      <c r="J427" s="54">
        <f t="shared" si="49"/>
        <v>19.214506666666669</v>
      </c>
      <c r="K427" s="54">
        <f t="shared" si="50"/>
        <v>43.669333333333334</v>
      </c>
      <c r="L427" s="245">
        <v>4.9887466666666667</v>
      </c>
      <c r="M427" s="56">
        <f t="shared" si="47"/>
        <v>0.68405135889525481</v>
      </c>
    </row>
    <row r="428" spans="1:13" x14ac:dyDescent="0.2">
      <c r="A428" s="240">
        <f t="shared" si="51"/>
        <v>40</v>
      </c>
      <c r="B428" s="57" t="s">
        <v>2223</v>
      </c>
      <c r="C428" s="29">
        <v>355.6</v>
      </c>
      <c r="D428" s="29"/>
      <c r="E428" s="29"/>
      <c r="F428" s="57">
        <f t="shared" si="45"/>
        <v>355.6</v>
      </c>
      <c r="G428" s="272">
        <v>131.1</v>
      </c>
      <c r="H428" s="54">
        <f t="shared" si="46"/>
        <v>4.3699999999999996E-2</v>
      </c>
      <c r="I428" s="54">
        <f t="shared" si="48"/>
        <v>160.81599999999997</v>
      </c>
      <c r="J428" s="54">
        <f t="shared" si="49"/>
        <v>35.379519999999992</v>
      </c>
      <c r="K428" s="54">
        <f t="shared" si="50"/>
        <v>80.407999999999987</v>
      </c>
      <c r="L428" s="245">
        <v>9.1857399999999991</v>
      </c>
      <c r="M428" s="56">
        <f t="shared" si="47"/>
        <v>0.80368183352080969</v>
      </c>
    </row>
    <row r="429" spans="1:13" x14ac:dyDescent="0.2">
      <c r="A429" s="240">
        <f t="shared" si="51"/>
        <v>41</v>
      </c>
      <c r="B429" s="57" t="s">
        <v>2224</v>
      </c>
      <c r="C429" s="57">
        <v>42.8</v>
      </c>
      <c r="D429" s="57"/>
      <c r="E429" s="57"/>
      <c r="F429" s="57">
        <f t="shared" si="45"/>
        <v>42.8</v>
      </c>
      <c r="G429" s="272">
        <v>26.6</v>
      </c>
      <c r="H429" s="54">
        <f t="shared" si="46"/>
        <v>8.8666666666666668E-3</v>
      </c>
      <c r="I429" s="54">
        <f t="shared" si="48"/>
        <v>32.629333333333335</v>
      </c>
      <c r="J429" s="54">
        <f t="shared" si="49"/>
        <v>7.1784533333333336</v>
      </c>
      <c r="K429" s="54">
        <f t="shared" si="50"/>
        <v>16.314666666666668</v>
      </c>
      <c r="L429" s="245">
        <v>1.8637733333333335</v>
      </c>
      <c r="M429" s="56">
        <f t="shared" si="47"/>
        <v>1.3548183800623055</v>
      </c>
    </row>
    <row r="430" spans="1:13" x14ac:dyDescent="0.2">
      <c r="A430" s="240">
        <f t="shared" si="51"/>
        <v>42</v>
      </c>
      <c r="B430" s="57" t="s">
        <v>2225</v>
      </c>
      <c r="C430" s="57">
        <v>504</v>
      </c>
      <c r="D430" s="57">
        <v>50</v>
      </c>
      <c r="E430" s="57">
        <v>35.1</v>
      </c>
      <c r="F430" s="57">
        <f t="shared" si="45"/>
        <v>589.1</v>
      </c>
      <c r="G430" s="272">
        <v>145</v>
      </c>
      <c r="H430" s="54">
        <f t="shared" si="46"/>
        <v>4.8333333333333332E-2</v>
      </c>
      <c r="I430" s="54">
        <f t="shared" si="48"/>
        <v>177.86666666666667</v>
      </c>
      <c r="J430" s="54">
        <f t="shared" si="49"/>
        <v>39.13066666666667</v>
      </c>
      <c r="K430" s="54">
        <f t="shared" si="50"/>
        <v>88.933333333333337</v>
      </c>
      <c r="L430" s="245">
        <v>10.159666666666666</v>
      </c>
      <c r="M430" s="56">
        <f t="shared" si="47"/>
        <v>0.53656481638657849</v>
      </c>
    </row>
    <row r="431" spans="1:13" x14ac:dyDescent="0.2">
      <c r="A431" s="240">
        <f t="shared" si="51"/>
        <v>43</v>
      </c>
      <c r="B431" s="57" t="s">
        <v>2226</v>
      </c>
      <c r="C431" s="57">
        <v>729.9</v>
      </c>
      <c r="D431" s="57">
        <v>32.700000000000003</v>
      </c>
      <c r="E431" s="57"/>
      <c r="F431" s="57">
        <f t="shared" si="45"/>
        <v>762.6</v>
      </c>
      <c r="G431" s="272">
        <v>158.19999999999999</v>
      </c>
      <c r="H431" s="54">
        <f t="shared" si="46"/>
        <v>5.2733333333333327E-2</v>
      </c>
      <c r="I431" s="54">
        <f t="shared" si="48"/>
        <v>194.05866666666665</v>
      </c>
      <c r="J431" s="54">
        <f t="shared" si="49"/>
        <v>42.692906666666666</v>
      </c>
      <c r="K431" s="54">
        <f t="shared" si="50"/>
        <v>97.029333333333327</v>
      </c>
      <c r="L431" s="245">
        <v>11.084546666666666</v>
      </c>
      <c r="M431" s="56">
        <f t="shared" si="47"/>
        <v>0.45222325378092482</v>
      </c>
    </row>
    <row r="432" spans="1:13" x14ac:dyDescent="0.2">
      <c r="A432" s="240">
        <f t="shared" si="51"/>
        <v>44</v>
      </c>
      <c r="B432" s="57" t="s">
        <v>2227</v>
      </c>
      <c r="C432" s="57">
        <v>851.12</v>
      </c>
      <c r="D432" s="57"/>
      <c r="E432" s="57"/>
      <c r="F432" s="57">
        <f t="shared" si="45"/>
        <v>851.12</v>
      </c>
      <c r="G432" s="272">
        <v>45</v>
      </c>
      <c r="H432" s="54">
        <f t="shared" si="46"/>
        <v>1.4999999999999999E-2</v>
      </c>
      <c r="I432" s="54">
        <f t="shared" si="48"/>
        <v>55.199999999999996</v>
      </c>
      <c r="J432" s="54">
        <f t="shared" si="49"/>
        <v>12.143999999999998</v>
      </c>
      <c r="K432" s="54">
        <f t="shared" si="50"/>
        <v>27.599999999999998</v>
      </c>
      <c r="L432" s="245">
        <v>3.1529999999999996</v>
      </c>
      <c r="M432" s="56">
        <f t="shared" si="47"/>
        <v>0.11525636807970673</v>
      </c>
    </row>
    <row r="433" spans="1:13" x14ac:dyDescent="0.2">
      <c r="A433" s="240">
        <f t="shared" si="51"/>
        <v>45</v>
      </c>
      <c r="B433" s="57" t="s">
        <v>2228</v>
      </c>
      <c r="C433" s="57">
        <v>650.29999999999995</v>
      </c>
      <c r="D433" s="57">
        <v>180</v>
      </c>
      <c r="E433" s="57"/>
      <c r="F433" s="57">
        <f t="shared" si="45"/>
        <v>830.3</v>
      </c>
      <c r="G433" s="272">
        <v>137.80000000000001</v>
      </c>
      <c r="H433" s="54">
        <f t="shared" si="46"/>
        <v>4.593333333333334E-2</v>
      </c>
      <c r="I433" s="54">
        <f t="shared" si="48"/>
        <v>169.03466666666668</v>
      </c>
      <c r="J433" s="54">
        <f t="shared" si="49"/>
        <v>37.187626666666667</v>
      </c>
      <c r="K433" s="54">
        <f t="shared" si="50"/>
        <v>84.51733333333334</v>
      </c>
      <c r="L433" s="245">
        <v>9.6551866666666673</v>
      </c>
      <c r="M433" s="56">
        <f t="shared" si="47"/>
        <v>0.36179069412662096</v>
      </c>
    </row>
    <row r="434" spans="1:13" x14ac:dyDescent="0.2">
      <c r="A434" s="240">
        <f t="shared" si="51"/>
        <v>46</v>
      </c>
      <c r="B434" s="57" t="s">
        <v>2229</v>
      </c>
      <c r="C434" s="57">
        <v>1204.45</v>
      </c>
      <c r="D434" s="57">
        <v>254.7</v>
      </c>
      <c r="E434" s="57"/>
      <c r="F434" s="57">
        <f t="shared" si="45"/>
        <v>1459.15</v>
      </c>
      <c r="G434" s="272">
        <v>210</v>
      </c>
      <c r="H434" s="54">
        <f t="shared" si="46"/>
        <v>7.0000000000000007E-2</v>
      </c>
      <c r="I434" s="54">
        <f t="shared" si="48"/>
        <v>257.60000000000002</v>
      </c>
      <c r="J434" s="54">
        <f t="shared" si="49"/>
        <v>56.672000000000004</v>
      </c>
      <c r="K434" s="54">
        <f t="shared" si="50"/>
        <v>128.80000000000001</v>
      </c>
      <c r="L434" s="245">
        <v>14.714</v>
      </c>
      <c r="M434" s="56">
        <f t="shared" si="47"/>
        <v>0.31373470856320462</v>
      </c>
    </row>
    <row r="435" spans="1:13" x14ac:dyDescent="0.2">
      <c r="A435" s="240">
        <f t="shared" si="51"/>
        <v>47</v>
      </c>
      <c r="B435" s="57" t="s">
        <v>2230</v>
      </c>
      <c r="C435" s="57">
        <v>490.1</v>
      </c>
      <c r="D435" s="57"/>
      <c r="E435" s="57">
        <v>67.099999999999994</v>
      </c>
      <c r="F435" s="57">
        <f t="shared" si="45"/>
        <v>557.20000000000005</v>
      </c>
      <c r="G435" s="272">
        <v>140</v>
      </c>
      <c r="H435" s="54">
        <f t="shared" si="46"/>
        <v>4.6666666666666669E-2</v>
      </c>
      <c r="I435" s="54">
        <f t="shared" si="48"/>
        <v>171.73333333333335</v>
      </c>
      <c r="J435" s="54">
        <f t="shared" si="49"/>
        <v>37.781333333333336</v>
      </c>
      <c r="K435" s="54">
        <f t="shared" si="50"/>
        <v>85.866666666666674</v>
      </c>
      <c r="L435" s="245">
        <v>9.809333333333333</v>
      </c>
      <c r="M435" s="56">
        <f t="shared" si="47"/>
        <v>0.54772194304857624</v>
      </c>
    </row>
    <row r="436" spans="1:13" x14ac:dyDescent="0.2">
      <c r="A436" s="240">
        <f t="shared" si="51"/>
        <v>48</v>
      </c>
      <c r="B436" s="57" t="s">
        <v>2231</v>
      </c>
      <c r="C436" s="57">
        <v>269</v>
      </c>
      <c r="D436" s="57"/>
      <c r="E436" s="57">
        <v>31.1</v>
      </c>
      <c r="F436" s="57">
        <f t="shared" si="45"/>
        <v>300.10000000000002</v>
      </c>
      <c r="G436" s="272">
        <v>85</v>
      </c>
      <c r="H436" s="54">
        <f t="shared" si="46"/>
        <v>2.8333333333333332E-2</v>
      </c>
      <c r="I436" s="54">
        <f t="shared" si="48"/>
        <v>104.26666666666667</v>
      </c>
      <c r="J436" s="54">
        <f t="shared" si="49"/>
        <v>22.938666666666666</v>
      </c>
      <c r="K436" s="54">
        <f t="shared" si="50"/>
        <v>52.133333333333333</v>
      </c>
      <c r="L436" s="245">
        <v>5.9556666666666658</v>
      </c>
      <c r="M436" s="56">
        <f t="shared" si="47"/>
        <v>0.61744196378984773</v>
      </c>
    </row>
    <row r="437" spans="1:13" x14ac:dyDescent="0.2">
      <c r="A437" s="240">
        <f t="shared" si="51"/>
        <v>49</v>
      </c>
      <c r="B437" s="57" t="s">
        <v>2232</v>
      </c>
      <c r="C437" s="57">
        <v>331.5</v>
      </c>
      <c r="D437" s="57"/>
      <c r="E437" s="57">
        <v>54</v>
      </c>
      <c r="F437" s="57">
        <f t="shared" si="45"/>
        <v>385.5</v>
      </c>
      <c r="G437" s="272">
        <v>143</v>
      </c>
      <c r="H437" s="54">
        <f t="shared" si="46"/>
        <v>4.766666666666667E-2</v>
      </c>
      <c r="I437" s="54">
        <f t="shared" si="48"/>
        <v>175.41333333333336</v>
      </c>
      <c r="J437" s="54">
        <f t="shared" si="49"/>
        <v>38.590933333333339</v>
      </c>
      <c r="K437" s="54">
        <f t="shared" si="50"/>
        <v>87.706666666666678</v>
      </c>
      <c r="L437" s="245">
        <v>10.019533333333335</v>
      </c>
      <c r="M437" s="56">
        <f t="shared" si="47"/>
        <v>0.80863934284479055</v>
      </c>
    </row>
    <row r="438" spans="1:13" x14ac:dyDescent="0.2">
      <c r="A438" s="240">
        <f t="shared" si="51"/>
        <v>50</v>
      </c>
      <c r="B438" s="57" t="s">
        <v>2233</v>
      </c>
      <c r="C438" s="57">
        <v>504</v>
      </c>
      <c r="D438" s="57"/>
      <c r="E438" s="57">
        <v>46.5</v>
      </c>
      <c r="F438" s="57">
        <f t="shared" si="45"/>
        <v>550.5</v>
      </c>
      <c r="G438" s="272">
        <v>191.2</v>
      </c>
      <c r="H438" s="54">
        <f t="shared" si="46"/>
        <v>6.3733333333333336E-2</v>
      </c>
      <c r="I438" s="54">
        <f t="shared" si="48"/>
        <v>234.53866666666667</v>
      </c>
      <c r="J438" s="54">
        <f t="shared" si="49"/>
        <v>51.598506666666665</v>
      </c>
      <c r="K438" s="54">
        <f t="shared" si="50"/>
        <v>117.26933333333334</v>
      </c>
      <c r="L438" s="245">
        <v>13.396746666666669</v>
      </c>
      <c r="M438" s="56">
        <f t="shared" si="47"/>
        <v>0.75713579170451117</v>
      </c>
    </row>
    <row r="439" spans="1:13" x14ac:dyDescent="0.2">
      <c r="A439" s="240">
        <f t="shared" si="51"/>
        <v>51</v>
      </c>
      <c r="B439" s="57" t="s">
        <v>2234</v>
      </c>
      <c r="C439" s="57">
        <v>529.5</v>
      </c>
      <c r="D439" s="57"/>
      <c r="E439" s="57">
        <v>43</v>
      </c>
      <c r="F439" s="57">
        <f t="shared" si="45"/>
        <v>572.5</v>
      </c>
      <c r="G439" s="272">
        <v>239.1</v>
      </c>
      <c r="H439" s="54">
        <f t="shared" si="46"/>
        <v>7.9699999999999993E-2</v>
      </c>
      <c r="I439" s="54">
        <f t="shared" si="48"/>
        <v>293.29599999999999</v>
      </c>
      <c r="J439" s="54">
        <f t="shared" si="49"/>
        <v>64.525120000000001</v>
      </c>
      <c r="K439" s="54">
        <f t="shared" si="50"/>
        <v>146.648</v>
      </c>
      <c r="L439" s="245">
        <v>16.752939999999999</v>
      </c>
      <c r="M439" s="56">
        <f t="shared" si="47"/>
        <v>0.9104315458515283</v>
      </c>
    </row>
    <row r="440" spans="1:13" x14ac:dyDescent="0.2">
      <c r="A440" s="240">
        <f t="shared" si="51"/>
        <v>52</v>
      </c>
      <c r="B440" s="57" t="s">
        <v>2235</v>
      </c>
      <c r="C440" s="57">
        <v>964.1</v>
      </c>
      <c r="D440" s="57"/>
      <c r="E440" s="57">
        <v>72.3</v>
      </c>
      <c r="F440" s="57">
        <f t="shared" si="45"/>
        <v>1036.4000000000001</v>
      </c>
      <c r="G440" s="272">
        <v>236.5</v>
      </c>
      <c r="H440" s="54">
        <f t="shared" si="46"/>
        <v>7.8833333333333339E-2</v>
      </c>
      <c r="I440" s="54">
        <f t="shared" si="48"/>
        <v>290.10666666666668</v>
      </c>
      <c r="J440" s="54">
        <f t="shared" si="49"/>
        <v>63.823466666666668</v>
      </c>
      <c r="K440" s="54">
        <f t="shared" si="50"/>
        <v>145.05333333333334</v>
      </c>
      <c r="L440" s="245">
        <v>16.570766666666668</v>
      </c>
      <c r="M440" s="56">
        <f t="shared" si="47"/>
        <v>0.49744715682490676</v>
      </c>
    </row>
    <row r="441" spans="1:13" x14ac:dyDescent="0.2">
      <c r="A441" s="240">
        <f t="shared" si="51"/>
        <v>53</v>
      </c>
      <c r="B441" s="57" t="s">
        <v>2236</v>
      </c>
      <c r="C441" s="57">
        <v>472.5</v>
      </c>
      <c r="D441" s="57"/>
      <c r="E441" s="57">
        <v>96.5</v>
      </c>
      <c r="F441" s="57">
        <f t="shared" si="45"/>
        <v>569</v>
      </c>
      <c r="G441" s="272">
        <v>175</v>
      </c>
      <c r="H441" s="54">
        <f t="shared" si="46"/>
        <v>5.8333333333333334E-2</v>
      </c>
      <c r="I441" s="54">
        <f t="shared" si="48"/>
        <v>214.66666666666666</v>
      </c>
      <c r="J441" s="54">
        <f t="shared" si="49"/>
        <v>47.226666666666667</v>
      </c>
      <c r="K441" s="54">
        <f t="shared" si="50"/>
        <v>107.33333333333333</v>
      </c>
      <c r="L441" s="245">
        <v>12.261666666666667</v>
      </c>
      <c r="M441" s="56">
        <f t="shared" si="47"/>
        <v>0.67045401288810769</v>
      </c>
    </row>
    <row r="442" spans="1:13" x14ac:dyDescent="0.2">
      <c r="A442" s="240">
        <f t="shared" si="51"/>
        <v>54</v>
      </c>
      <c r="B442" s="57" t="s">
        <v>2237</v>
      </c>
      <c r="C442" s="57">
        <v>219</v>
      </c>
      <c r="D442" s="57"/>
      <c r="E442" s="57"/>
      <c r="F442" s="57">
        <f t="shared" si="45"/>
        <v>219</v>
      </c>
      <c r="G442" s="272">
        <v>112</v>
      </c>
      <c r="H442" s="54">
        <f t="shared" si="46"/>
        <v>3.7333333333333336E-2</v>
      </c>
      <c r="I442" s="54">
        <f t="shared" si="48"/>
        <v>137.38666666666668</v>
      </c>
      <c r="J442" s="54">
        <f t="shared" si="49"/>
        <v>30.22506666666667</v>
      </c>
      <c r="K442" s="54">
        <f t="shared" si="50"/>
        <v>68.693333333333342</v>
      </c>
      <c r="L442" s="245">
        <v>7.8474666666666675</v>
      </c>
      <c r="M442" s="56">
        <f t="shared" si="47"/>
        <v>1.1148517503805175</v>
      </c>
    </row>
    <row r="443" spans="1:13" x14ac:dyDescent="0.2">
      <c r="A443" s="240">
        <f t="shared" si="51"/>
        <v>55</v>
      </c>
      <c r="B443" s="57" t="s">
        <v>2238</v>
      </c>
      <c r="C443" s="57">
        <v>361.4</v>
      </c>
      <c r="D443" s="57"/>
      <c r="E443" s="57"/>
      <c r="F443" s="57">
        <f t="shared" si="45"/>
        <v>361.4</v>
      </c>
      <c r="G443" s="272">
        <v>177.6</v>
      </c>
      <c r="H443" s="54">
        <f t="shared" si="46"/>
        <v>5.9199999999999996E-2</v>
      </c>
      <c r="I443" s="54">
        <f t="shared" si="48"/>
        <v>217.85599999999999</v>
      </c>
      <c r="J443" s="54">
        <f t="shared" si="49"/>
        <v>47.928319999999999</v>
      </c>
      <c r="K443" s="54">
        <f t="shared" si="50"/>
        <v>108.928</v>
      </c>
      <c r="L443" s="245">
        <v>12.44384</v>
      </c>
      <c r="M443" s="56">
        <f t="shared" si="47"/>
        <v>1.0712677365799668</v>
      </c>
    </row>
    <row r="444" spans="1:13" x14ac:dyDescent="0.2">
      <c r="A444" s="240">
        <f t="shared" si="51"/>
        <v>56</v>
      </c>
      <c r="B444" s="57" t="s">
        <v>2239</v>
      </c>
      <c r="C444" s="57">
        <v>325.7</v>
      </c>
      <c r="D444" s="57"/>
      <c r="E444" s="57">
        <v>17.7</v>
      </c>
      <c r="F444" s="57">
        <f t="shared" si="45"/>
        <v>343.4</v>
      </c>
      <c r="G444" s="272">
        <v>152.4</v>
      </c>
      <c r="H444" s="54">
        <f t="shared" si="46"/>
        <v>5.0800000000000005E-2</v>
      </c>
      <c r="I444" s="54">
        <f t="shared" si="48"/>
        <v>186.94400000000002</v>
      </c>
      <c r="J444" s="54">
        <f t="shared" si="49"/>
        <v>41.127680000000005</v>
      </c>
      <c r="K444" s="54">
        <f t="shared" si="50"/>
        <v>93.472000000000008</v>
      </c>
      <c r="L444" s="245">
        <v>10.678160000000002</v>
      </c>
      <c r="M444" s="56">
        <f t="shared" si="47"/>
        <v>0.96744857309260335</v>
      </c>
    </row>
    <row r="445" spans="1:13" x14ac:dyDescent="0.2">
      <c r="A445" s="240">
        <f t="shared" si="51"/>
        <v>57</v>
      </c>
      <c r="B445" s="57" t="s">
        <v>2240</v>
      </c>
      <c r="C445" s="57">
        <v>398.4</v>
      </c>
      <c r="D445" s="57"/>
      <c r="E445" s="57">
        <v>80.599999999999994</v>
      </c>
      <c r="F445" s="57">
        <f t="shared" si="45"/>
        <v>479</v>
      </c>
      <c r="G445" s="272">
        <v>141</v>
      </c>
      <c r="H445" s="54">
        <f t="shared" si="46"/>
        <v>4.7E-2</v>
      </c>
      <c r="I445" s="54">
        <f t="shared" si="48"/>
        <v>172.96</v>
      </c>
      <c r="J445" s="54">
        <f t="shared" si="49"/>
        <v>38.051200000000001</v>
      </c>
      <c r="K445" s="54">
        <f t="shared" si="50"/>
        <v>86.48</v>
      </c>
      <c r="L445" s="245">
        <v>9.8793999999999986</v>
      </c>
      <c r="M445" s="56">
        <f t="shared" si="47"/>
        <v>0.64169227557411268</v>
      </c>
    </row>
    <row r="446" spans="1:13" x14ac:dyDescent="0.2">
      <c r="A446" s="240">
        <f t="shared" si="51"/>
        <v>58</v>
      </c>
      <c r="B446" s="57" t="s">
        <v>2241</v>
      </c>
      <c r="C446" s="57">
        <v>675.5</v>
      </c>
      <c r="D446" s="57"/>
      <c r="E446" s="57"/>
      <c r="F446" s="57">
        <f t="shared" si="45"/>
        <v>675.5</v>
      </c>
      <c r="G446" s="272">
        <v>117.8</v>
      </c>
      <c r="H446" s="54">
        <f t="shared" si="46"/>
        <v>3.9266666666666665E-2</v>
      </c>
      <c r="I446" s="54">
        <f t="shared" si="48"/>
        <v>144.50133333333332</v>
      </c>
      <c r="J446" s="54">
        <f t="shared" si="49"/>
        <v>31.790293333333331</v>
      </c>
      <c r="K446" s="54">
        <f t="shared" si="50"/>
        <v>72.25066666666666</v>
      </c>
      <c r="L446" s="245">
        <v>8.2538533333333337</v>
      </c>
      <c r="M446" s="56">
        <f t="shared" si="47"/>
        <v>0.38015713792252648</v>
      </c>
    </row>
    <row r="447" spans="1:13" x14ac:dyDescent="0.2">
      <c r="A447" s="240">
        <f t="shared" si="51"/>
        <v>59</v>
      </c>
      <c r="B447" s="57" t="s">
        <v>2242</v>
      </c>
      <c r="C447" s="57">
        <v>1644.9</v>
      </c>
      <c r="D447" s="57">
        <v>102.4</v>
      </c>
      <c r="E447" s="57">
        <v>88.7</v>
      </c>
      <c r="F447" s="57">
        <f t="shared" si="45"/>
        <v>1836.0000000000002</v>
      </c>
      <c r="G447" s="272">
        <v>400.1</v>
      </c>
      <c r="H447" s="54">
        <f t="shared" si="46"/>
        <v>0.13336666666666666</v>
      </c>
      <c r="I447" s="54">
        <f t="shared" si="48"/>
        <v>490.78933333333333</v>
      </c>
      <c r="J447" s="54">
        <f t="shared" si="49"/>
        <v>107.97365333333333</v>
      </c>
      <c r="K447" s="54">
        <f t="shared" si="50"/>
        <v>245.39466666666667</v>
      </c>
      <c r="L447" s="245">
        <v>28.033673333333333</v>
      </c>
      <c r="M447" s="56">
        <f t="shared" si="47"/>
        <v>0.47504974219317353</v>
      </c>
    </row>
    <row r="448" spans="1:13" x14ac:dyDescent="0.2">
      <c r="A448" s="240">
        <f t="shared" si="51"/>
        <v>60</v>
      </c>
      <c r="B448" s="57" t="s">
        <v>704</v>
      </c>
      <c r="C448" s="57">
        <v>640.29999999999995</v>
      </c>
      <c r="D448" s="57">
        <v>45.5</v>
      </c>
      <c r="E448" s="57"/>
      <c r="F448" s="57">
        <f t="shared" ref="F448:F511" si="52">C448+D448+E448</f>
        <v>685.8</v>
      </c>
      <c r="G448" s="272">
        <v>95.9</v>
      </c>
      <c r="H448" s="54">
        <f t="shared" ref="H448:H510" si="53">G448/3000</f>
        <v>3.1966666666666671E-2</v>
      </c>
      <c r="I448" s="54">
        <f t="shared" si="48"/>
        <v>117.63733333333334</v>
      </c>
      <c r="J448" s="54">
        <f t="shared" si="49"/>
        <v>25.880213333333337</v>
      </c>
      <c r="K448" s="54">
        <f t="shared" si="50"/>
        <v>58.818666666666672</v>
      </c>
      <c r="L448" s="245">
        <v>6.7193933333333344</v>
      </c>
      <c r="M448" s="56">
        <f t="shared" si="47"/>
        <v>0.30483465539029847</v>
      </c>
    </row>
    <row r="449" spans="1:13" x14ac:dyDescent="0.2">
      <c r="A449" s="240">
        <f t="shared" si="51"/>
        <v>61</v>
      </c>
      <c r="B449" s="57" t="s">
        <v>705</v>
      </c>
      <c r="C449" s="57">
        <v>484.9</v>
      </c>
      <c r="D449" s="57">
        <v>39.799999999999997</v>
      </c>
      <c r="E449" s="57"/>
      <c r="F449" s="57">
        <f t="shared" si="52"/>
        <v>524.69999999999993</v>
      </c>
      <c r="G449" s="272">
        <v>117.4</v>
      </c>
      <c r="H449" s="54">
        <f t="shared" si="53"/>
        <v>3.9133333333333332E-2</v>
      </c>
      <c r="I449" s="54">
        <f t="shared" si="48"/>
        <v>144.01066666666665</v>
      </c>
      <c r="J449" s="54">
        <f t="shared" ref="J449:J512" si="54">I449*0.22</f>
        <v>31.682346666666664</v>
      </c>
      <c r="K449" s="54">
        <f t="shared" si="50"/>
        <v>72.005333333333326</v>
      </c>
      <c r="L449" s="245">
        <v>8.2258266666666664</v>
      </c>
      <c r="M449" s="56">
        <f t="shared" si="47"/>
        <v>0.487753332062766</v>
      </c>
    </row>
    <row r="450" spans="1:13" x14ac:dyDescent="0.2">
      <c r="A450" s="240">
        <f t="shared" si="51"/>
        <v>62</v>
      </c>
      <c r="B450" s="57" t="s">
        <v>706</v>
      </c>
      <c r="C450" s="57">
        <v>642.79999999999995</v>
      </c>
      <c r="D450" s="57"/>
      <c r="E450" s="57"/>
      <c r="F450" s="57">
        <f t="shared" si="52"/>
        <v>642.79999999999995</v>
      </c>
      <c r="G450" s="272">
        <v>207.6</v>
      </c>
      <c r="H450" s="54">
        <f t="shared" si="53"/>
        <v>6.9199999999999998E-2</v>
      </c>
      <c r="I450" s="54">
        <f t="shared" si="48"/>
        <v>254.65599999999998</v>
      </c>
      <c r="J450" s="54">
        <f t="shared" si="54"/>
        <v>56.024319999999996</v>
      </c>
      <c r="K450" s="54">
        <f t="shared" si="50"/>
        <v>127.32799999999999</v>
      </c>
      <c r="L450" s="245">
        <v>14.545839999999998</v>
      </c>
      <c r="M450" s="56">
        <f t="shared" si="47"/>
        <v>0.70403571873055382</v>
      </c>
    </row>
    <row r="451" spans="1:13" x14ac:dyDescent="0.2">
      <c r="A451" s="240">
        <f t="shared" si="51"/>
        <v>63</v>
      </c>
      <c r="B451" s="57" t="s">
        <v>707</v>
      </c>
      <c r="C451" s="57">
        <v>637.20000000000005</v>
      </c>
      <c r="D451" s="57"/>
      <c r="E451" s="57"/>
      <c r="F451" s="57">
        <f t="shared" si="52"/>
        <v>637.20000000000005</v>
      </c>
      <c r="G451" s="272">
        <v>98.1</v>
      </c>
      <c r="H451" s="54">
        <f t="shared" si="53"/>
        <v>3.27E-2</v>
      </c>
      <c r="I451" s="54">
        <f t="shared" si="48"/>
        <v>120.336</v>
      </c>
      <c r="J451" s="54">
        <f t="shared" si="54"/>
        <v>26.47392</v>
      </c>
      <c r="K451" s="54">
        <f t="shared" si="50"/>
        <v>60.167999999999999</v>
      </c>
      <c r="L451" s="245">
        <v>6.8735400000000002</v>
      </c>
      <c r="M451" s="56">
        <f t="shared" si="47"/>
        <v>0.33561120527306965</v>
      </c>
    </row>
    <row r="452" spans="1:13" x14ac:dyDescent="0.2">
      <c r="A452" s="240">
        <f t="shared" si="51"/>
        <v>64</v>
      </c>
      <c r="B452" s="57" t="s">
        <v>708</v>
      </c>
      <c r="C452" s="57">
        <v>453.2</v>
      </c>
      <c r="D452" s="57"/>
      <c r="E452" s="57"/>
      <c r="F452" s="57">
        <f t="shared" si="52"/>
        <v>453.2</v>
      </c>
      <c r="G452" s="272">
        <v>131</v>
      </c>
      <c r="H452" s="54">
        <f t="shared" si="53"/>
        <v>4.3666666666666666E-2</v>
      </c>
      <c r="I452" s="54">
        <f t="shared" si="48"/>
        <v>160.69333333333333</v>
      </c>
      <c r="J452" s="54">
        <f t="shared" si="54"/>
        <v>35.352533333333334</v>
      </c>
      <c r="K452" s="54">
        <f t="shared" si="50"/>
        <v>80.346666666666664</v>
      </c>
      <c r="L452" s="245">
        <v>9.1787333333333336</v>
      </c>
      <c r="M452" s="56">
        <f t="shared" si="47"/>
        <v>0.6301219476316563</v>
      </c>
    </row>
    <row r="453" spans="1:13" x14ac:dyDescent="0.2">
      <c r="A453" s="240">
        <f t="shared" si="51"/>
        <v>65</v>
      </c>
      <c r="B453" s="57" t="s">
        <v>709</v>
      </c>
      <c r="C453" s="57">
        <v>771.5</v>
      </c>
      <c r="D453" s="57">
        <v>16.600000000000001</v>
      </c>
      <c r="E453" s="57"/>
      <c r="F453" s="57">
        <f t="shared" si="52"/>
        <v>788.1</v>
      </c>
      <c r="G453" s="272">
        <v>282.3</v>
      </c>
      <c r="H453" s="54">
        <f t="shared" si="53"/>
        <v>9.4100000000000003E-2</v>
      </c>
      <c r="I453" s="54">
        <f t="shared" si="48"/>
        <v>346.28800000000001</v>
      </c>
      <c r="J453" s="54">
        <f t="shared" si="54"/>
        <v>76.183360000000008</v>
      </c>
      <c r="K453" s="54">
        <f t="shared" si="50"/>
        <v>173.14400000000001</v>
      </c>
      <c r="L453" s="245">
        <v>19.779820000000001</v>
      </c>
      <c r="M453" s="56">
        <f t="shared" ref="M453:M516" si="55">(I453+J453+K453+L453)/F453</f>
        <v>0.78085925643953813</v>
      </c>
    </row>
    <row r="454" spans="1:13" x14ac:dyDescent="0.2">
      <c r="A454" s="240">
        <f t="shared" si="51"/>
        <v>66</v>
      </c>
      <c r="B454" s="57" t="s">
        <v>710</v>
      </c>
      <c r="C454" s="57">
        <v>1131.7</v>
      </c>
      <c r="D454" s="57"/>
      <c r="E454" s="57">
        <v>24.6</v>
      </c>
      <c r="F454" s="57">
        <f t="shared" si="52"/>
        <v>1156.3</v>
      </c>
      <c r="G454" s="272">
        <v>210</v>
      </c>
      <c r="H454" s="54">
        <f t="shared" si="53"/>
        <v>7.0000000000000007E-2</v>
      </c>
      <c r="I454" s="54">
        <f t="shared" ref="I454:I517" si="56">H454*3680</f>
        <v>257.60000000000002</v>
      </c>
      <c r="J454" s="54">
        <f t="shared" si="54"/>
        <v>56.672000000000004</v>
      </c>
      <c r="K454" s="54">
        <f t="shared" ref="K454:K517" si="57">I454*0.5</f>
        <v>128.80000000000001</v>
      </c>
      <c r="L454" s="245">
        <v>14.714</v>
      </c>
      <c r="M454" s="56">
        <f t="shared" si="55"/>
        <v>0.39590590677159915</v>
      </c>
    </row>
    <row r="455" spans="1:13" x14ac:dyDescent="0.2">
      <c r="A455" s="240">
        <f t="shared" ref="A455:A518" si="58">1+A454</f>
        <v>67</v>
      </c>
      <c r="B455" s="57" t="s">
        <v>711</v>
      </c>
      <c r="C455" s="57">
        <v>534.6</v>
      </c>
      <c r="D455" s="57"/>
      <c r="E455" s="57"/>
      <c r="F455" s="57">
        <f t="shared" si="52"/>
        <v>534.6</v>
      </c>
      <c r="G455" s="272">
        <v>212.3</v>
      </c>
      <c r="H455" s="54">
        <f t="shared" si="53"/>
        <v>7.0766666666666672E-2</v>
      </c>
      <c r="I455" s="54">
        <f t="shared" si="56"/>
        <v>260.42133333333334</v>
      </c>
      <c r="J455" s="54">
        <f t="shared" si="54"/>
        <v>57.292693333333332</v>
      </c>
      <c r="K455" s="54">
        <f t="shared" si="57"/>
        <v>130.21066666666667</v>
      </c>
      <c r="L455" s="245">
        <v>14.875153333333335</v>
      </c>
      <c r="M455" s="56">
        <f t="shared" si="55"/>
        <v>0.86569368998628249</v>
      </c>
    </row>
    <row r="456" spans="1:13" x14ac:dyDescent="0.2">
      <c r="A456" s="240">
        <f t="shared" si="58"/>
        <v>68</v>
      </c>
      <c r="B456" s="57" t="s">
        <v>712</v>
      </c>
      <c r="C456" s="57">
        <v>640.5</v>
      </c>
      <c r="D456" s="57"/>
      <c r="E456" s="57"/>
      <c r="F456" s="57">
        <f t="shared" si="52"/>
        <v>640.5</v>
      </c>
      <c r="G456" s="272">
        <v>124.6</v>
      </c>
      <c r="H456" s="54">
        <f t="shared" si="53"/>
        <v>4.1533333333333332E-2</v>
      </c>
      <c r="I456" s="54">
        <f t="shared" si="56"/>
        <v>152.84266666666667</v>
      </c>
      <c r="J456" s="54">
        <f t="shared" si="54"/>
        <v>33.625386666666671</v>
      </c>
      <c r="K456" s="54">
        <f t="shared" si="57"/>
        <v>76.421333333333337</v>
      </c>
      <c r="L456" s="245">
        <v>8.7303066666666655</v>
      </c>
      <c r="M456" s="56">
        <f t="shared" si="55"/>
        <v>0.42407446265938065</v>
      </c>
    </row>
    <row r="457" spans="1:13" x14ac:dyDescent="0.2">
      <c r="A457" s="240">
        <f t="shared" si="58"/>
        <v>69</v>
      </c>
      <c r="B457" s="57" t="s">
        <v>713</v>
      </c>
      <c r="C457" s="57">
        <v>679.9</v>
      </c>
      <c r="D457" s="57">
        <v>100.6</v>
      </c>
      <c r="E457" s="57"/>
      <c r="F457" s="57">
        <f t="shared" si="52"/>
        <v>780.5</v>
      </c>
      <c r="G457" s="272">
        <v>219.8</v>
      </c>
      <c r="H457" s="54">
        <f t="shared" si="53"/>
        <v>7.3266666666666674E-2</v>
      </c>
      <c r="I457" s="54">
        <f t="shared" si="56"/>
        <v>269.62133333333338</v>
      </c>
      <c r="J457" s="54">
        <f t="shared" si="54"/>
        <v>59.316693333333347</v>
      </c>
      <c r="K457" s="54">
        <f t="shared" si="57"/>
        <v>134.81066666666669</v>
      </c>
      <c r="L457" s="245">
        <v>15.400653333333334</v>
      </c>
      <c r="M457" s="56">
        <f t="shared" si="55"/>
        <v>0.61390050822122577</v>
      </c>
    </row>
    <row r="458" spans="1:13" x14ac:dyDescent="0.2">
      <c r="A458" s="240">
        <f t="shared" si="58"/>
        <v>70</v>
      </c>
      <c r="B458" s="57" t="s">
        <v>714</v>
      </c>
      <c r="C458" s="57">
        <v>708.5</v>
      </c>
      <c r="D458" s="57"/>
      <c r="E458" s="57"/>
      <c r="F458" s="57">
        <f t="shared" si="52"/>
        <v>708.5</v>
      </c>
      <c r="G458" s="272">
        <v>140.30000000000001</v>
      </c>
      <c r="H458" s="54">
        <f t="shared" si="53"/>
        <v>4.6766666666666672E-2</v>
      </c>
      <c r="I458" s="54">
        <f t="shared" si="56"/>
        <v>172.10133333333334</v>
      </c>
      <c r="J458" s="54">
        <f t="shared" si="54"/>
        <v>37.862293333333334</v>
      </c>
      <c r="K458" s="54">
        <f t="shared" si="57"/>
        <v>86.050666666666672</v>
      </c>
      <c r="L458" s="245">
        <v>9.8303533333333331</v>
      </c>
      <c r="M458" s="56">
        <f t="shared" si="55"/>
        <v>0.43167910609268406</v>
      </c>
    </row>
    <row r="459" spans="1:13" x14ac:dyDescent="0.2">
      <c r="A459" s="240">
        <f t="shared" si="58"/>
        <v>71</v>
      </c>
      <c r="B459" s="57" t="s">
        <v>715</v>
      </c>
      <c r="C459" s="57">
        <v>959</v>
      </c>
      <c r="D459" s="57"/>
      <c r="E459" s="57"/>
      <c r="F459" s="57">
        <f t="shared" si="52"/>
        <v>959</v>
      </c>
      <c r="G459" s="272">
        <v>215.4</v>
      </c>
      <c r="H459" s="54">
        <f t="shared" si="53"/>
        <v>7.1800000000000003E-2</v>
      </c>
      <c r="I459" s="54">
        <f t="shared" si="56"/>
        <v>264.22399999999999</v>
      </c>
      <c r="J459" s="54">
        <f t="shared" si="54"/>
        <v>58.129280000000001</v>
      </c>
      <c r="K459" s="54">
        <f t="shared" si="57"/>
        <v>132.11199999999999</v>
      </c>
      <c r="L459" s="245">
        <v>15.092359999999999</v>
      </c>
      <c r="M459" s="56">
        <f t="shared" si="55"/>
        <v>0.4896325755995829</v>
      </c>
    </row>
    <row r="460" spans="1:13" x14ac:dyDescent="0.2">
      <c r="A460" s="240">
        <f t="shared" si="58"/>
        <v>72</v>
      </c>
      <c r="B460" s="57" t="s">
        <v>716</v>
      </c>
      <c r="C460" s="57">
        <v>492.4</v>
      </c>
      <c r="D460" s="57"/>
      <c r="E460" s="57"/>
      <c r="F460" s="57">
        <f t="shared" si="52"/>
        <v>492.4</v>
      </c>
      <c r="G460" s="272">
        <v>185</v>
      </c>
      <c r="H460" s="54">
        <f t="shared" si="53"/>
        <v>6.1666666666666668E-2</v>
      </c>
      <c r="I460" s="54">
        <f t="shared" si="56"/>
        <v>226.93333333333334</v>
      </c>
      <c r="J460" s="54">
        <f t="shared" si="54"/>
        <v>49.925333333333334</v>
      </c>
      <c r="K460" s="54">
        <f t="shared" si="57"/>
        <v>113.46666666666667</v>
      </c>
      <c r="L460" s="245">
        <v>12.962333333333333</v>
      </c>
      <c r="M460" s="56">
        <f t="shared" si="55"/>
        <v>0.81902450582182507</v>
      </c>
    </row>
    <row r="461" spans="1:13" x14ac:dyDescent="0.2">
      <c r="A461" s="240">
        <f t="shared" si="58"/>
        <v>73</v>
      </c>
      <c r="B461" s="57" t="s">
        <v>717</v>
      </c>
      <c r="C461" s="57">
        <v>287.5</v>
      </c>
      <c r="D461" s="57"/>
      <c r="E461" s="57">
        <v>44.8</v>
      </c>
      <c r="F461" s="57">
        <f t="shared" si="52"/>
        <v>332.3</v>
      </c>
      <c r="G461" s="272">
        <v>177.5</v>
      </c>
      <c r="H461" s="54">
        <f t="shared" si="53"/>
        <v>5.9166666666666666E-2</v>
      </c>
      <c r="I461" s="54">
        <f t="shared" si="56"/>
        <v>217.73333333333332</v>
      </c>
      <c r="J461" s="54">
        <f t="shared" si="54"/>
        <v>47.901333333333334</v>
      </c>
      <c r="K461" s="54">
        <f t="shared" si="57"/>
        <v>108.86666666666666</v>
      </c>
      <c r="L461" s="245">
        <v>12.436833333333333</v>
      </c>
      <c r="M461" s="56">
        <f t="shared" si="55"/>
        <v>1.1644242150667066</v>
      </c>
    </row>
    <row r="462" spans="1:13" x14ac:dyDescent="0.2">
      <c r="A462" s="240">
        <f t="shared" si="58"/>
        <v>74</v>
      </c>
      <c r="B462" s="57" t="s">
        <v>718</v>
      </c>
      <c r="C462" s="57">
        <v>227.9</v>
      </c>
      <c r="D462" s="57"/>
      <c r="E462" s="57"/>
      <c r="F462" s="57">
        <f t="shared" si="52"/>
        <v>227.9</v>
      </c>
      <c r="G462" s="272">
        <v>134</v>
      </c>
      <c r="H462" s="54">
        <f t="shared" si="53"/>
        <v>4.4666666666666667E-2</v>
      </c>
      <c r="I462" s="54">
        <f t="shared" si="56"/>
        <v>164.37333333333333</v>
      </c>
      <c r="J462" s="54">
        <f t="shared" si="54"/>
        <v>36.162133333333337</v>
      </c>
      <c r="K462" s="54">
        <f t="shared" si="57"/>
        <v>82.186666666666667</v>
      </c>
      <c r="L462" s="245">
        <v>9.388933333333334</v>
      </c>
      <c r="M462" s="56">
        <f t="shared" si="55"/>
        <v>1.2817510604066111</v>
      </c>
    </row>
    <row r="463" spans="1:13" x14ac:dyDescent="0.2">
      <c r="A463" s="240">
        <f t="shared" si="58"/>
        <v>75</v>
      </c>
      <c r="B463" s="57" t="s">
        <v>719</v>
      </c>
      <c r="C463" s="57">
        <v>638.54999999999995</v>
      </c>
      <c r="D463" s="57">
        <v>38.700000000000003</v>
      </c>
      <c r="E463" s="57"/>
      <c r="F463" s="57">
        <f t="shared" si="52"/>
        <v>677.25</v>
      </c>
      <c r="G463" s="272">
        <v>148.4</v>
      </c>
      <c r="H463" s="54">
        <f t="shared" si="53"/>
        <v>4.9466666666666666E-2</v>
      </c>
      <c r="I463" s="54">
        <f t="shared" si="56"/>
        <v>182.03733333333332</v>
      </c>
      <c r="J463" s="54">
        <f t="shared" si="54"/>
        <v>40.048213333333329</v>
      </c>
      <c r="K463" s="54">
        <f t="shared" si="57"/>
        <v>91.018666666666661</v>
      </c>
      <c r="L463" s="245">
        <v>10.397893333333332</v>
      </c>
      <c r="M463" s="56">
        <f t="shared" si="55"/>
        <v>0.47767014642549521</v>
      </c>
    </row>
    <row r="464" spans="1:13" x14ac:dyDescent="0.2">
      <c r="A464" s="240">
        <f t="shared" si="58"/>
        <v>76</v>
      </c>
      <c r="B464" s="57" t="s">
        <v>720</v>
      </c>
      <c r="C464" s="57">
        <v>844.8</v>
      </c>
      <c r="D464" s="57">
        <v>33</v>
      </c>
      <c r="E464" s="57"/>
      <c r="F464" s="57">
        <f t="shared" si="52"/>
        <v>877.8</v>
      </c>
      <c r="G464" s="272">
        <v>142.4</v>
      </c>
      <c r="H464" s="54">
        <f t="shared" si="53"/>
        <v>4.7466666666666671E-2</v>
      </c>
      <c r="I464" s="54">
        <f t="shared" si="56"/>
        <v>174.67733333333334</v>
      </c>
      <c r="J464" s="54">
        <f t="shared" si="54"/>
        <v>38.429013333333337</v>
      </c>
      <c r="K464" s="54">
        <f t="shared" si="57"/>
        <v>87.338666666666668</v>
      </c>
      <c r="L464" s="245">
        <v>9.9774933333333333</v>
      </c>
      <c r="M464" s="56">
        <f t="shared" si="55"/>
        <v>0.35363694083694086</v>
      </c>
    </row>
    <row r="465" spans="1:13" x14ac:dyDescent="0.2">
      <c r="A465" s="240">
        <f t="shared" si="58"/>
        <v>77</v>
      </c>
      <c r="B465" s="57" t="s">
        <v>721</v>
      </c>
      <c r="C465" s="57">
        <v>623.70000000000005</v>
      </c>
      <c r="D465" s="57">
        <v>33.200000000000003</v>
      </c>
      <c r="E465" s="57"/>
      <c r="F465" s="57">
        <f t="shared" si="52"/>
        <v>656.90000000000009</v>
      </c>
      <c r="G465" s="272">
        <v>224</v>
      </c>
      <c r="H465" s="54">
        <v>0</v>
      </c>
      <c r="I465" s="54">
        <f t="shared" si="56"/>
        <v>0</v>
      </c>
      <c r="J465" s="54">
        <f t="shared" si="54"/>
        <v>0</v>
      </c>
      <c r="K465" s="54">
        <f t="shared" si="57"/>
        <v>0</v>
      </c>
      <c r="L465" s="245">
        <v>0</v>
      </c>
      <c r="M465" s="56">
        <f t="shared" si="55"/>
        <v>0</v>
      </c>
    </row>
    <row r="466" spans="1:13" x14ac:dyDescent="0.2">
      <c r="A466" s="240">
        <f t="shared" si="58"/>
        <v>78</v>
      </c>
      <c r="B466" s="57" t="s">
        <v>722</v>
      </c>
      <c r="C466" s="57">
        <v>572.4</v>
      </c>
      <c r="D466" s="57"/>
      <c r="E466" s="57"/>
      <c r="F466" s="57">
        <f t="shared" si="52"/>
        <v>572.4</v>
      </c>
      <c r="G466" s="272">
        <v>105</v>
      </c>
      <c r="H466" s="54">
        <f t="shared" si="53"/>
        <v>3.5000000000000003E-2</v>
      </c>
      <c r="I466" s="54">
        <f t="shared" si="56"/>
        <v>128.80000000000001</v>
      </c>
      <c r="J466" s="54">
        <f t="shared" si="54"/>
        <v>28.336000000000002</v>
      </c>
      <c r="K466" s="54">
        <f t="shared" si="57"/>
        <v>64.400000000000006</v>
      </c>
      <c r="L466" s="245">
        <v>7.3570000000000002</v>
      </c>
      <c r="M466" s="56">
        <f t="shared" si="55"/>
        <v>0.39988294898672266</v>
      </c>
    </row>
    <row r="467" spans="1:13" x14ac:dyDescent="0.2">
      <c r="A467" s="240">
        <f t="shared" si="58"/>
        <v>79</v>
      </c>
      <c r="B467" s="57" t="s">
        <v>723</v>
      </c>
      <c r="C467" s="57">
        <v>678.9</v>
      </c>
      <c r="D467" s="57"/>
      <c r="E467" s="57"/>
      <c r="F467" s="57">
        <f t="shared" si="52"/>
        <v>678.9</v>
      </c>
      <c r="G467" s="272">
        <v>184.4</v>
      </c>
      <c r="H467" s="54">
        <f t="shared" si="53"/>
        <v>6.1466666666666669E-2</v>
      </c>
      <c r="I467" s="54">
        <f t="shared" si="56"/>
        <v>226.19733333333335</v>
      </c>
      <c r="J467" s="54">
        <f t="shared" si="54"/>
        <v>49.763413333333339</v>
      </c>
      <c r="K467" s="54">
        <f t="shared" si="57"/>
        <v>113.09866666666667</v>
      </c>
      <c r="L467" s="245">
        <v>12.920293333333335</v>
      </c>
      <c r="M467" s="56">
        <f t="shared" si="55"/>
        <v>0.59210444346246394</v>
      </c>
    </row>
    <row r="468" spans="1:13" x14ac:dyDescent="0.2">
      <c r="A468" s="240">
        <f t="shared" si="58"/>
        <v>80</v>
      </c>
      <c r="B468" s="57" t="s">
        <v>724</v>
      </c>
      <c r="C468" s="57">
        <v>785.9</v>
      </c>
      <c r="D468" s="57"/>
      <c r="E468" s="57"/>
      <c r="F468" s="57">
        <f t="shared" si="52"/>
        <v>785.9</v>
      </c>
      <c r="G468" s="272">
        <v>165</v>
      </c>
      <c r="H468" s="54">
        <v>0</v>
      </c>
      <c r="I468" s="54">
        <f t="shared" si="56"/>
        <v>0</v>
      </c>
      <c r="J468" s="54">
        <f t="shared" si="54"/>
        <v>0</v>
      </c>
      <c r="K468" s="54">
        <f t="shared" si="57"/>
        <v>0</v>
      </c>
      <c r="L468" s="245">
        <v>0</v>
      </c>
      <c r="M468" s="56">
        <f t="shared" si="55"/>
        <v>0</v>
      </c>
    </row>
    <row r="469" spans="1:13" x14ac:dyDescent="0.2">
      <c r="A469" s="240">
        <f t="shared" si="58"/>
        <v>81</v>
      </c>
      <c r="B469" s="57" t="s">
        <v>725</v>
      </c>
      <c r="C469" s="57">
        <v>557.20000000000005</v>
      </c>
      <c r="D469" s="57"/>
      <c r="E469" s="57"/>
      <c r="F469" s="57">
        <f t="shared" si="52"/>
        <v>557.20000000000005</v>
      </c>
      <c r="G469" s="272">
        <v>142</v>
      </c>
      <c r="H469" s="54">
        <f t="shared" si="53"/>
        <v>4.7333333333333331E-2</v>
      </c>
      <c r="I469" s="54">
        <f t="shared" si="56"/>
        <v>174.18666666666667</v>
      </c>
      <c r="J469" s="54">
        <f t="shared" si="54"/>
        <v>38.321066666666667</v>
      </c>
      <c r="K469" s="54">
        <f t="shared" si="57"/>
        <v>87.093333333333334</v>
      </c>
      <c r="L469" s="245">
        <v>9.949466666666666</v>
      </c>
      <c r="M469" s="56">
        <f t="shared" si="55"/>
        <v>0.55554654223498434</v>
      </c>
    </row>
    <row r="470" spans="1:13" x14ac:dyDescent="0.2">
      <c r="A470" s="240">
        <f t="shared" si="58"/>
        <v>82</v>
      </c>
      <c r="B470" s="57" t="s">
        <v>726</v>
      </c>
      <c r="C470" s="57">
        <v>780.8</v>
      </c>
      <c r="D470" s="57">
        <v>45.6</v>
      </c>
      <c r="E470" s="57"/>
      <c r="F470" s="57">
        <f t="shared" si="52"/>
        <v>826.4</v>
      </c>
      <c r="G470" s="272">
        <v>159</v>
      </c>
      <c r="H470" s="54">
        <f t="shared" si="53"/>
        <v>5.2999999999999999E-2</v>
      </c>
      <c r="I470" s="54">
        <f t="shared" si="56"/>
        <v>195.04</v>
      </c>
      <c r="J470" s="54">
        <f t="shared" si="54"/>
        <v>42.908799999999999</v>
      </c>
      <c r="K470" s="54">
        <f t="shared" si="57"/>
        <v>97.52</v>
      </c>
      <c r="L470" s="245">
        <v>11.140600000000001</v>
      </c>
      <c r="M470" s="56">
        <f t="shared" si="55"/>
        <v>0.41942086156824782</v>
      </c>
    </row>
    <row r="471" spans="1:13" x14ac:dyDescent="0.2">
      <c r="A471" s="240">
        <f t="shared" si="58"/>
        <v>83</v>
      </c>
      <c r="B471" s="57" t="s">
        <v>727</v>
      </c>
      <c r="C471" s="57">
        <v>1009.3</v>
      </c>
      <c r="D471" s="57"/>
      <c r="E471" s="57"/>
      <c r="F471" s="57">
        <f t="shared" si="52"/>
        <v>1009.3</v>
      </c>
      <c r="G471" s="272">
        <v>243</v>
      </c>
      <c r="H471" s="54">
        <f t="shared" si="53"/>
        <v>8.1000000000000003E-2</v>
      </c>
      <c r="I471" s="54">
        <f t="shared" si="56"/>
        <v>298.08</v>
      </c>
      <c r="J471" s="54">
        <f t="shared" si="54"/>
        <v>65.577600000000004</v>
      </c>
      <c r="K471" s="54">
        <f t="shared" si="57"/>
        <v>149.04</v>
      </c>
      <c r="L471" s="245">
        <v>17.026199999999999</v>
      </c>
      <c r="M471" s="56">
        <f t="shared" si="55"/>
        <v>0.52484276231051219</v>
      </c>
    </row>
    <row r="472" spans="1:13" x14ac:dyDescent="0.2">
      <c r="A472" s="240">
        <f t="shared" si="58"/>
        <v>84</v>
      </c>
      <c r="B472" s="57" t="s">
        <v>728</v>
      </c>
      <c r="C472" s="57">
        <v>602.29999999999995</v>
      </c>
      <c r="D472" s="57"/>
      <c r="E472" s="57"/>
      <c r="F472" s="57">
        <f t="shared" si="52"/>
        <v>602.29999999999995</v>
      </c>
      <c r="G472" s="272">
        <v>149.4</v>
      </c>
      <c r="H472" s="54">
        <f t="shared" si="53"/>
        <v>4.9800000000000004E-2</v>
      </c>
      <c r="I472" s="54">
        <f t="shared" si="56"/>
        <v>183.26400000000001</v>
      </c>
      <c r="J472" s="54">
        <f t="shared" si="54"/>
        <v>40.318080000000002</v>
      </c>
      <c r="K472" s="54">
        <f t="shared" si="57"/>
        <v>91.632000000000005</v>
      </c>
      <c r="L472" s="245">
        <v>10.467960000000001</v>
      </c>
      <c r="M472" s="56">
        <f t="shared" si="55"/>
        <v>0.5407305993690853</v>
      </c>
    </row>
    <row r="473" spans="1:13" x14ac:dyDescent="0.2">
      <c r="A473" s="240">
        <f t="shared" si="58"/>
        <v>85</v>
      </c>
      <c r="B473" s="57" t="s">
        <v>729</v>
      </c>
      <c r="C473" s="57">
        <v>655.4</v>
      </c>
      <c r="D473" s="57">
        <v>60.8</v>
      </c>
      <c r="E473" s="57"/>
      <c r="F473" s="57">
        <f t="shared" si="52"/>
        <v>716.19999999999993</v>
      </c>
      <c r="G473" s="272">
        <v>140</v>
      </c>
      <c r="H473" s="54">
        <f t="shared" si="53"/>
        <v>4.6666666666666669E-2</v>
      </c>
      <c r="I473" s="54">
        <f t="shared" si="56"/>
        <v>171.73333333333335</v>
      </c>
      <c r="J473" s="54">
        <f t="shared" si="54"/>
        <v>37.781333333333336</v>
      </c>
      <c r="K473" s="54">
        <f t="shared" si="57"/>
        <v>85.866666666666674</v>
      </c>
      <c r="L473" s="245">
        <v>9.809333333333333</v>
      </c>
      <c r="M473" s="56">
        <f t="shared" si="55"/>
        <v>0.42612491855161505</v>
      </c>
    </row>
    <row r="474" spans="1:13" x14ac:dyDescent="0.2">
      <c r="A474" s="240">
        <f t="shared" si="58"/>
        <v>86</v>
      </c>
      <c r="B474" s="57" t="s">
        <v>730</v>
      </c>
      <c r="C474" s="57">
        <v>707.3</v>
      </c>
      <c r="D474" s="57"/>
      <c r="E474" s="57"/>
      <c r="F474" s="57">
        <f t="shared" si="52"/>
        <v>707.3</v>
      </c>
      <c r="G474" s="272">
        <v>112</v>
      </c>
      <c r="H474" s="54">
        <f t="shared" si="53"/>
        <v>3.7333333333333336E-2</v>
      </c>
      <c r="I474" s="54">
        <f t="shared" si="56"/>
        <v>137.38666666666668</v>
      </c>
      <c r="J474" s="54">
        <f t="shared" si="54"/>
        <v>30.22506666666667</v>
      </c>
      <c r="K474" s="54">
        <f t="shared" si="57"/>
        <v>68.693333333333342</v>
      </c>
      <c r="L474" s="245">
        <v>7.8474666666666675</v>
      </c>
      <c r="M474" s="56">
        <f t="shared" si="55"/>
        <v>0.34518949997643622</v>
      </c>
    </row>
    <row r="475" spans="1:13" x14ac:dyDescent="0.2">
      <c r="A475" s="240">
        <f t="shared" si="58"/>
        <v>87</v>
      </c>
      <c r="B475" s="57" t="s">
        <v>731</v>
      </c>
      <c r="C475" s="57">
        <v>789.4</v>
      </c>
      <c r="D475" s="57"/>
      <c r="E475" s="57"/>
      <c r="F475" s="57">
        <f t="shared" si="52"/>
        <v>789.4</v>
      </c>
      <c r="G475" s="272">
        <v>60</v>
      </c>
      <c r="H475" s="54">
        <f t="shared" si="53"/>
        <v>0.02</v>
      </c>
      <c r="I475" s="54">
        <f t="shared" si="56"/>
        <v>73.600000000000009</v>
      </c>
      <c r="J475" s="54">
        <f t="shared" si="54"/>
        <v>16.192000000000004</v>
      </c>
      <c r="K475" s="54">
        <f t="shared" si="57"/>
        <v>36.800000000000004</v>
      </c>
      <c r="L475" s="245">
        <v>4.2039999999999997</v>
      </c>
      <c r="M475" s="56">
        <f t="shared" si="55"/>
        <v>0.1656903977704586</v>
      </c>
    </row>
    <row r="476" spans="1:13" x14ac:dyDescent="0.2">
      <c r="A476" s="240">
        <f t="shared" si="58"/>
        <v>88</v>
      </c>
      <c r="B476" s="57" t="s">
        <v>732</v>
      </c>
      <c r="C476" s="57">
        <v>714.2</v>
      </c>
      <c r="D476" s="57"/>
      <c r="E476" s="57"/>
      <c r="F476" s="57">
        <f t="shared" si="52"/>
        <v>714.2</v>
      </c>
      <c r="G476" s="272">
        <v>119.6</v>
      </c>
      <c r="H476" s="54">
        <f t="shared" si="53"/>
        <v>3.9866666666666661E-2</v>
      </c>
      <c r="I476" s="54">
        <f t="shared" si="56"/>
        <v>146.70933333333332</v>
      </c>
      <c r="J476" s="54">
        <f t="shared" si="54"/>
        <v>32.27605333333333</v>
      </c>
      <c r="K476" s="54">
        <f t="shared" si="57"/>
        <v>73.35466666666666</v>
      </c>
      <c r="L476" s="245">
        <v>8.3799733333333322</v>
      </c>
      <c r="M476" s="56">
        <f t="shared" si="55"/>
        <v>0.36505184355455977</v>
      </c>
    </row>
    <row r="477" spans="1:13" x14ac:dyDescent="0.2">
      <c r="A477" s="240">
        <f t="shared" si="58"/>
        <v>89</v>
      </c>
      <c r="B477" s="57" t="s">
        <v>733</v>
      </c>
      <c r="C477" s="57">
        <v>713.1</v>
      </c>
      <c r="D477" s="57"/>
      <c r="E477" s="57"/>
      <c r="F477" s="57">
        <f t="shared" si="52"/>
        <v>713.1</v>
      </c>
      <c r="G477" s="272">
        <v>277.60000000000002</v>
      </c>
      <c r="H477" s="54">
        <f t="shared" si="53"/>
        <v>9.2533333333333342E-2</v>
      </c>
      <c r="I477" s="54">
        <f t="shared" si="56"/>
        <v>340.52266666666668</v>
      </c>
      <c r="J477" s="54">
        <f t="shared" si="54"/>
        <v>74.914986666666664</v>
      </c>
      <c r="K477" s="54">
        <f t="shared" si="57"/>
        <v>170.26133333333334</v>
      </c>
      <c r="L477" s="245">
        <v>19.450506666666669</v>
      </c>
      <c r="M477" s="56">
        <f t="shared" si="55"/>
        <v>0.84861799654092462</v>
      </c>
    </row>
    <row r="478" spans="1:13" x14ac:dyDescent="0.2">
      <c r="A478" s="240">
        <f t="shared" si="58"/>
        <v>90</v>
      </c>
      <c r="B478" s="57" t="s">
        <v>734</v>
      </c>
      <c r="C478" s="57">
        <v>771.4</v>
      </c>
      <c r="D478" s="57">
        <v>100</v>
      </c>
      <c r="E478" s="57"/>
      <c r="F478" s="57">
        <f t="shared" si="52"/>
        <v>871.4</v>
      </c>
      <c r="G478" s="272">
        <v>219.3</v>
      </c>
      <c r="H478" s="54">
        <f t="shared" si="53"/>
        <v>7.3099999999999998E-2</v>
      </c>
      <c r="I478" s="54">
        <f t="shared" si="56"/>
        <v>269.00799999999998</v>
      </c>
      <c r="J478" s="54">
        <f t="shared" si="54"/>
        <v>59.181759999999997</v>
      </c>
      <c r="K478" s="54">
        <f t="shared" si="57"/>
        <v>134.50399999999999</v>
      </c>
      <c r="L478" s="245">
        <v>15.36562</v>
      </c>
      <c r="M478" s="56">
        <f t="shared" si="55"/>
        <v>0.54861071838420927</v>
      </c>
    </row>
    <row r="479" spans="1:13" x14ac:dyDescent="0.2">
      <c r="A479" s="240">
        <f t="shared" si="58"/>
        <v>91</v>
      </c>
      <c r="B479" s="57" t="s">
        <v>735</v>
      </c>
      <c r="C479" s="57">
        <v>1203.7</v>
      </c>
      <c r="D479" s="57">
        <v>132</v>
      </c>
      <c r="E479" s="57"/>
      <c r="F479" s="57">
        <f t="shared" si="52"/>
        <v>1335.7</v>
      </c>
      <c r="G479" s="272">
        <v>159.80000000000001</v>
      </c>
      <c r="H479" s="54">
        <f t="shared" si="53"/>
        <v>5.326666666666667E-2</v>
      </c>
      <c r="I479" s="54">
        <f t="shared" si="56"/>
        <v>196.02133333333336</v>
      </c>
      <c r="J479" s="54">
        <f t="shared" si="54"/>
        <v>43.12469333333334</v>
      </c>
      <c r="K479" s="54">
        <f t="shared" si="57"/>
        <v>98.01066666666668</v>
      </c>
      <c r="L479" s="245">
        <v>11.196653333333334</v>
      </c>
      <c r="M479" s="56">
        <f t="shared" si="55"/>
        <v>0.26080208629682317</v>
      </c>
    </row>
    <row r="480" spans="1:13" x14ac:dyDescent="0.2">
      <c r="A480" s="240">
        <f t="shared" si="58"/>
        <v>92</v>
      </c>
      <c r="B480" s="57" t="s">
        <v>736</v>
      </c>
      <c r="C480" s="57">
        <v>500.7</v>
      </c>
      <c r="D480" s="57"/>
      <c r="E480" s="57">
        <v>56.7</v>
      </c>
      <c r="F480" s="57">
        <f t="shared" si="52"/>
        <v>557.4</v>
      </c>
      <c r="G480" s="272">
        <v>159.19999999999999</v>
      </c>
      <c r="H480" s="54">
        <f t="shared" si="53"/>
        <v>5.3066666666666665E-2</v>
      </c>
      <c r="I480" s="54">
        <f t="shared" si="56"/>
        <v>195.28533333333331</v>
      </c>
      <c r="J480" s="54">
        <f t="shared" si="54"/>
        <v>42.962773333333331</v>
      </c>
      <c r="K480" s="54">
        <f t="shared" si="57"/>
        <v>97.642666666666656</v>
      </c>
      <c r="L480" s="245">
        <v>11.154613333333332</v>
      </c>
      <c r="M480" s="56">
        <f t="shared" si="55"/>
        <v>0.62261461547661756</v>
      </c>
    </row>
    <row r="481" spans="1:13" x14ac:dyDescent="0.2">
      <c r="A481" s="240">
        <f t="shared" si="58"/>
        <v>93</v>
      </c>
      <c r="B481" s="57" t="s">
        <v>737</v>
      </c>
      <c r="C481" s="57">
        <v>476.1</v>
      </c>
      <c r="D481" s="57"/>
      <c r="E481" s="57"/>
      <c r="F481" s="57">
        <f t="shared" si="52"/>
        <v>476.1</v>
      </c>
      <c r="G481" s="272">
        <v>300.2</v>
      </c>
      <c r="H481" s="54">
        <f t="shared" si="53"/>
        <v>0.10006666666666666</v>
      </c>
      <c r="I481" s="54">
        <f t="shared" si="56"/>
        <v>368.24533333333335</v>
      </c>
      <c r="J481" s="54">
        <f t="shared" si="54"/>
        <v>81.01397333333334</v>
      </c>
      <c r="K481" s="54">
        <f t="shared" si="57"/>
        <v>184.12266666666667</v>
      </c>
      <c r="L481" s="245">
        <v>21.034013333333334</v>
      </c>
      <c r="M481" s="56">
        <f t="shared" si="55"/>
        <v>1.3745347335993838</v>
      </c>
    </row>
    <row r="482" spans="1:13" x14ac:dyDescent="0.2">
      <c r="A482" s="240">
        <f t="shared" si="58"/>
        <v>94</v>
      </c>
      <c r="B482" s="31" t="s">
        <v>738</v>
      </c>
      <c r="C482" s="29">
        <v>364.5</v>
      </c>
      <c r="D482" s="29"/>
      <c r="E482" s="29">
        <v>21</v>
      </c>
      <c r="F482" s="57">
        <f t="shared" si="52"/>
        <v>385.5</v>
      </c>
      <c r="G482" s="272">
        <v>209.2</v>
      </c>
      <c r="H482" s="54">
        <f t="shared" si="53"/>
        <v>6.9733333333333328E-2</v>
      </c>
      <c r="I482" s="54">
        <f t="shared" si="56"/>
        <v>256.61866666666663</v>
      </c>
      <c r="J482" s="54">
        <f t="shared" si="54"/>
        <v>56.456106666666656</v>
      </c>
      <c r="K482" s="54">
        <f t="shared" si="57"/>
        <v>128.30933333333331</v>
      </c>
      <c r="L482" s="245">
        <v>14.657946666666666</v>
      </c>
      <c r="M482" s="56">
        <f t="shared" si="55"/>
        <v>1.182988465196714</v>
      </c>
    </row>
    <row r="483" spans="1:13" x14ac:dyDescent="0.2">
      <c r="A483" s="240">
        <f t="shared" si="58"/>
        <v>95</v>
      </c>
      <c r="B483" s="57" t="s">
        <v>739</v>
      </c>
      <c r="C483" s="57">
        <v>1235.0999999999999</v>
      </c>
      <c r="D483" s="57">
        <v>129.69999999999999</v>
      </c>
      <c r="E483" s="57"/>
      <c r="F483" s="57">
        <f t="shared" si="52"/>
        <v>1364.8</v>
      </c>
      <c r="G483" s="272">
        <v>197.2</v>
      </c>
      <c r="H483" s="54">
        <f t="shared" si="53"/>
        <v>6.5733333333333324E-2</v>
      </c>
      <c r="I483" s="54">
        <f t="shared" si="56"/>
        <v>241.89866666666663</v>
      </c>
      <c r="J483" s="54">
        <f t="shared" si="54"/>
        <v>53.217706666666658</v>
      </c>
      <c r="K483" s="54">
        <f t="shared" si="57"/>
        <v>120.94933333333331</v>
      </c>
      <c r="L483" s="245">
        <v>13.817146666666664</v>
      </c>
      <c r="M483" s="56">
        <f t="shared" si="55"/>
        <v>0.31497864400156306</v>
      </c>
    </row>
    <row r="484" spans="1:13" x14ac:dyDescent="0.2">
      <c r="A484" s="240">
        <f t="shared" si="58"/>
        <v>96</v>
      </c>
      <c r="B484" s="57" t="s">
        <v>740</v>
      </c>
      <c r="C484" s="57">
        <v>283</v>
      </c>
      <c r="D484" s="57">
        <v>27.9</v>
      </c>
      <c r="E484" s="57"/>
      <c r="F484" s="57">
        <f t="shared" si="52"/>
        <v>310.89999999999998</v>
      </c>
      <c r="G484" s="272">
        <v>126.5</v>
      </c>
      <c r="H484" s="54">
        <f t="shared" si="53"/>
        <v>4.2166666666666665E-2</v>
      </c>
      <c r="I484" s="54">
        <f t="shared" si="56"/>
        <v>155.17333333333332</v>
      </c>
      <c r="J484" s="54">
        <f t="shared" si="54"/>
        <v>34.138133333333329</v>
      </c>
      <c r="K484" s="54">
        <f t="shared" si="57"/>
        <v>77.586666666666659</v>
      </c>
      <c r="L484" s="245">
        <v>8.8634333333333331</v>
      </c>
      <c r="M484" s="56">
        <f t="shared" si="55"/>
        <v>0.88697834244666018</v>
      </c>
    </row>
    <row r="485" spans="1:13" x14ac:dyDescent="0.2">
      <c r="A485" s="240">
        <f t="shared" si="58"/>
        <v>97</v>
      </c>
      <c r="B485" s="57" t="s">
        <v>741</v>
      </c>
      <c r="C485" s="57">
        <v>882.8</v>
      </c>
      <c r="D485" s="57"/>
      <c r="E485" s="57"/>
      <c r="F485" s="57">
        <f t="shared" si="52"/>
        <v>882.8</v>
      </c>
      <c r="G485" s="272">
        <v>193.2</v>
      </c>
      <c r="H485" s="54">
        <f t="shared" si="53"/>
        <v>6.4399999999999999E-2</v>
      </c>
      <c r="I485" s="54">
        <f t="shared" si="56"/>
        <v>236.99199999999999</v>
      </c>
      <c r="J485" s="54">
        <f t="shared" si="54"/>
        <v>52.138239999999996</v>
      </c>
      <c r="K485" s="54">
        <f t="shared" si="57"/>
        <v>118.496</v>
      </c>
      <c r="L485" s="245">
        <v>13.53688</v>
      </c>
      <c r="M485" s="56">
        <f t="shared" si="55"/>
        <v>0.47707648391481644</v>
      </c>
    </row>
    <row r="486" spans="1:13" x14ac:dyDescent="0.2">
      <c r="A486" s="240">
        <f t="shared" si="58"/>
        <v>98</v>
      </c>
      <c r="B486" s="57" t="s">
        <v>574</v>
      </c>
      <c r="C486" s="57">
        <v>222</v>
      </c>
      <c r="D486" s="57"/>
      <c r="E486" s="57"/>
      <c r="F486" s="57">
        <f t="shared" si="52"/>
        <v>222</v>
      </c>
      <c r="G486" s="272">
        <v>0</v>
      </c>
      <c r="H486" s="54">
        <f t="shared" si="53"/>
        <v>0</v>
      </c>
      <c r="I486" s="54">
        <f t="shared" si="56"/>
        <v>0</v>
      </c>
      <c r="J486" s="54">
        <f t="shared" si="54"/>
        <v>0</v>
      </c>
      <c r="K486" s="54">
        <f t="shared" si="57"/>
        <v>0</v>
      </c>
      <c r="L486" s="245">
        <v>0</v>
      </c>
      <c r="M486" s="56">
        <f t="shared" si="55"/>
        <v>0</v>
      </c>
    </row>
    <row r="487" spans="1:13" x14ac:dyDescent="0.2">
      <c r="A487" s="240">
        <f t="shared" si="58"/>
        <v>99</v>
      </c>
      <c r="B487" s="57" t="s">
        <v>742</v>
      </c>
      <c r="C487" s="57">
        <v>772.9</v>
      </c>
      <c r="D487" s="57"/>
      <c r="E487" s="57"/>
      <c r="F487" s="57">
        <f t="shared" si="52"/>
        <v>772.9</v>
      </c>
      <c r="G487" s="272">
        <v>215</v>
      </c>
      <c r="H487" s="54">
        <f t="shared" si="53"/>
        <v>7.166666666666667E-2</v>
      </c>
      <c r="I487" s="54">
        <f t="shared" si="56"/>
        <v>263.73333333333335</v>
      </c>
      <c r="J487" s="54">
        <f t="shared" si="54"/>
        <v>58.021333333333338</v>
      </c>
      <c r="K487" s="54">
        <f t="shared" si="57"/>
        <v>131.86666666666667</v>
      </c>
      <c r="L487" s="245">
        <v>15.064333333333334</v>
      </c>
      <c r="M487" s="56">
        <f t="shared" si="55"/>
        <v>0.60639884417992851</v>
      </c>
    </row>
    <row r="488" spans="1:13" x14ac:dyDescent="0.2">
      <c r="A488" s="240">
        <f t="shared" si="58"/>
        <v>100</v>
      </c>
      <c r="B488" s="57" t="s">
        <v>743</v>
      </c>
      <c r="C488" s="57">
        <v>669.9</v>
      </c>
      <c r="D488" s="57"/>
      <c r="E488" s="57"/>
      <c r="F488" s="57">
        <f t="shared" si="52"/>
        <v>669.9</v>
      </c>
      <c r="G488" s="272">
        <v>171.5</v>
      </c>
      <c r="H488" s="54">
        <f t="shared" si="53"/>
        <v>5.7166666666666664E-2</v>
      </c>
      <c r="I488" s="54">
        <f t="shared" si="56"/>
        <v>210.37333333333333</v>
      </c>
      <c r="J488" s="54">
        <f t="shared" si="54"/>
        <v>46.282133333333334</v>
      </c>
      <c r="K488" s="54">
        <f t="shared" si="57"/>
        <v>105.18666666666667</v>
      </c>
      <c r="L488" s="245">
        <v>12.016433333333332</v>
      </c>
      <c r="M488" s="56">
        <f t="shared" si="55"/>
        <v>0.55808115639150124</v>
      </c>
    </row>
    <row r="489" spans="1:13" x14ac:dyDescent="0.2">
      <c r="A489" s="240">
        <f t="shared" si="58"/>
        <v>101</v>
      </c>
      <c r="B489" s="57" t="s">
        <v>744</v>
      </c>
      <c r="C489" s="57">
        <v>872.5</v>
      </c>
      <c r="D489" s="57"/>
      <c r="E489" s="57"/>
      <c r="F489" s="57">
        <f t="shared" si="52"/>
        <v>872.5</v>
      </c>
      <c r="G489" s="272">
        <v>337.8</v>
      </c>
      <c r="H489" s="54">
        <f t="shared" si="53"/>
        <v>0.11260000000000001</v>
      </c>
      <c r="I489" s="54">
        <f t="shared" si="56"/>
        <v>414.36799999999999</v>
      </c>
      <c r="J489" s="54">
        <f t="shared" si="54"/>
        <v>91.160960000000003</v>
      </c>
      <c r="K489" s="54">
        <f t="shared" si="57"/>
        <v>207.184</v>
      </c>
      <c r="L489" s="245">
        <v>23.668520000000001</v>
      </c>
      <c r="M489" s="56">
        <f t="shared" si="55"/>
        <v>0.84399023495702008</v>
      </c>
    </row>
    <row r="490" spans="1:13" x14ac:dyDescent="0.2">
      <c r="A490" s="240">
        <f t="shared" si="58"/>
        <v>102</v>
      </c>
      <c r="B490" s="57" t="s">
        <v>745</v>
      </c>
      <c r="C490" s="57">
        <v>416.2</v>
      </c>
      <c r="D490" s="57">
        <v>126.1</v>
      </c>
      <c r="E490" s="57"/>
      <c r="F490" s="57">
        <f t="shared" si="52"/>
        <v>542.29999999999995</v>
      </c>
      <c r="G490" s="272">
        <v>377.2</v>
      </c>
      <c r="H490" s="54">
        <f t="shared" si="53"/>
        <v>0.12573333333333334</v>
      </c>
      <c r="I490" s="54">
        <f t="shared" si="56"/>
        <v>462.69866666666667</v>
      </c>
      <c r="J490" s="54">
        <f t="shared" si="54"/>
        <v>101.79370666666667</v>
      </c>
      <c r="K490" s="54">
        <f t="shared" si="57"/>
        <v>231.34933333333333</v>
      </c>
      <c r="L490" s="245">
        <v>26.429146666666664</v>
      </c>
      <c r="M490" s="56">
        <f t="shared" si="55"/>
        <v>1.5162656340279059</v>
      </c>
    </row>
    <row r="491" spans="1:13" x14ac:dyDescent="0.2">
      <c r="A491" s="240">
        <f t="shared" si="58"/>
        <v>103</v>
      </c>
      <c r="B491" s="33" t="s">
        <v>1418</v>
      </c>
      <c r="C491" s="33">
        <v>735.4</v>
      </c>
      <c r="D491" s="33"/>
      <c r="E491" s="33"/>
      <c r="F491" s="57">
        <f t="shared" si="52"/>
        <v>735.4</v>
      </c>
      <c r="G491" s="273">
        <v>222</v>
      </c>
      <c r="H491" s="54">
        <f t="shared" si="53"/>
        <v>7.3999999999999996E-2</v>
      </c>
      <c r="I491" s="54">
        <f t="shared" si="56"/>
        <v>272.32</v>
      </c>
      <c r="J491" s="54">
        <f t="shared" si="54"/>
        <v>59.910399999999996</v>
      </c>
      <c r="K491" s="54">
        <f t="shared" si="57"/>
        <v>136.16</v>
      </c>
      <c r="L491" s="245">
        <v>15.5548</v>
      </c>
      <c r="M491" s="56">
        <f t="shared" si="55"/>
        <v>0.65807070981778626</v>
      </c>
    </row>
    <row r="492" spans="1:13" x14ac:dyDescent="0.2">
      <c r="A492" s="240">
        <f t="shared" si="58"/>
        <v>104</v>
      </c>
      <c r="B492" s="57" t="s">
        <v>746</v>
      </c>
      <c r="C492" s="57">
        <v>767.4</v>
      </c>
      <c r="D492" s="57">
        <v>16.7</v>
      </c>
      <c r="E492" s="57"/>
      <c r="F492" s="57">
        <f t="shared" si="52"/>
        <v>784.1</v>
      </c>
      <c r="G492" s="272">
        <v>138.5</v>
      </c>
      <c r="H492" s="54">
        <f t="shared" si="53"/>
        <v>4.6166666666666668E-2</v>
      </c>
      <c r="I492" s="54">
        <f t="shared" si="56"/>
        <v>169.89333333333335</v>
      </c>
      <c r="J492" s="54">
        <f t="shared" si="54"/>
        <v>37.376533333333334</v>
      </c>
      <c r="K492" s="54">
        <f t="shared" si="57"/>
        <v>84.946666666666673</v>
      </c>
      <c r="L492" s="245">
        <v>9.7042333333333328</v>
      </c>
      <c r="M492" s="56">
        <f t="shared" si="55"/>
        <v>0.38505390468902778</v>
      </c>
    </row>
    <row r="493" spans="1:13" x14ac:dyDescent="0.2">
      <c r="A493" s="240">
        <f t="shared" si="58"/>
        <v>105</v>
      </c>
      <c r="B493" s="57" t="s">
        <v>747</v>
      </c>
      <c r="C493" s="57">
        <v>495.5</v>
      </c>
      <c r="D493" s="57"/>
      <c r="E493" s="57"/>
      <c r="F493" s="57">
        <f t="shared" si="52"/>
        <v>495.5</v>
      </c>
      <c r="G493" s="272">
        <v>189</v>
      </c>
      <c r="H493" s="54">
        <f t="shared" si="53"/>
        <v>6.3E-2</v>
      </c>
      <c r="I493" s="54">
        <f t="shared" si="56"/>
        <v>231.84</v>
      </c>
      <c r="J493" s="54">
        <f t="shared" si="54"/>
        <v>51.004800000000003</v>
      </c>
      <c r="K493" s="54">
        <f t="shared" si="57"/>
        <v>115.92</v>
      </c>
      <c r="L493" s="245">
        <v>13.242599999999999</v>
      </c>
      <c r="M493" s="56">
        <f t="shared" si="55"/>
        <v>0.83149828456104946</v>
      </c>
    </row>
    <row r="494" spans="1:13" x14ac:dyDescent="0.2">
      <c r="A494" s="240">
        <f t="shared" si="58"/>
        <v>106</v>
      </c>
      <c r="B494" s="57" t="s">
        <v>748</v>
      </c>
      <c r="C494" s="57">
        <v>534.20000000000005</v>
      </c>
      <c r="D494" s="57">
        <v>22.3</v>
      </c>
      <c r="E494" s="57"/>
      <c r="F494" s="57">
        <f t="shared" si="52"/>
        <v>556.5</v>
      </c>
      <c r="G494" s="272">
        <v>172.1</v>
      </c>
      <c r="H494" s="54">
        <f t="shared" si="53"/>
        <v>5.7366666666666663E-2</v>
      </c>
      <c r="I494" s="54">
        <f t="shared" si="56"/>
        <v>211.10933333333332</v>
      </c>
      <c r="J494" s="54">
        <f t="shared" si="54"/>
        <v>46.444053333333329</v>
      </c>
      <c r="K494" s="54">
        <f t="shared" si="57"/>
        <v>105.55466666666666</v>
      </c>
      <c r="L494" s="245">
        <v>12.058473333333332</v>
      </c>
      <c r="M494" s="56">
        <f t="shared" si="55"/>
        <v>0.6741536867325546</v>
      </c>
    </row>
    <row r="495" spans="1:13" x14ac:dyDescent="0.2">
      <c r="A495" s="240">
        <f t="shared" si="58"/>
        <v>107</v>
      </c>
      <c r="B495" s="57" t="s">
        <v>749</v>
      </c>
      <c r="C495" s="57">
        <v>758</v>
      </c>
      <c r="D495" s="57"/>
      <c r="E495" s="57"/>
      <c r="F495" s="57">
        <f t="shared" si="52"/>
        <v>758</v>
      </c>
      <c r="G495" s="272">
        <v>292.8</v>
      </c>
      <c r="H495" s="54">
        <f t="shared" si="53"/>
        <v>9.7600000000000006E-2</v>
      </c>
      <c r="I495" s="54">
        <f t="shared" si="56"/>
        <v>359.16800000000001</v>
      </c>
      <c r="J495" s="54">
        <f t="shared" si="54"/>
        <v>79.016959999999997</v>
      </c>
      <c r="K495" s="54">
        <f t="shared" si="57"/>
        <v>179.584</v>
      </c>
      <c r="L495" s="245">
        <v>20.515520000000002</v>
      </c>
      <c r="M495" s="56">
        <f t="shared" si="55"/>
        <v>0.84206395778364118</v>
      </c>
    </row>
    <row r="496" spans="1:13" x14ac:dyDescent="0.2">
      <c r="A496" s="240">
        <f t="shared" si="58"/>
        <v>108</v>
      </c>
      <c r="B496" s="57" t="s">
        <v>750</v>
      </c>
      <c r="C496" s="57">
        <v>463.8</v>
      </c>
      <c r="D496" s="57">
        <v>43.7</v>
      </c>
      <c r="E496" s="57"/>
      <c r="F496" s="57">
        <f t="shared" si="52"/>
        <v>507.5</v>
      </c>
      <c r="G496" s="272">
        <v>130.69999999999999</v>
      </c>
      <c r="H496" s="54">
        <f t="shared" si="53"/>
        <v>4.3566666666666663E-2</v>
      </c>
      <c r="I496" s="54">
        <f t="shared" si="56"/>
        <v>160.32533333333333</v>
      </c>
      <c r="J496" s="54">
        <f t="shared" si="54"/>
        <v>35.271573333333336</v>
      </c>
      <c r="K496" s="54">
        <f t="shared" si="57"/>
        <v>80.162666666666667</v>
      </c>
      <c r="L496" s="245">
        <v>9.1577133333333336</v>
      </c>
      <c r="M496" s="56">
        <f t="shared" si="55"/>
        <v>0.56141337274220027</v>
      </c>
    </row>
    <row r="497" spans="1:13" x14ac:dyDescent="0.2">
      <c r="A497" s="240">
        <f t="shared" si="58"/>
        <v>109</v>
      </c>
      <c r="B497" s="57" t="s">
        <v>751</v>
      </c>
      <c r="C497" s="57">
        <v>564</v>
      </c>
      <c r="D497" s="57"/>
      <c r="E497" s="57"/>
      <c r="F497" s="57">
        <f t="shared" si="52"/>
        <v>564</v>
      </c>
      <c r="G497" s="272">
        <v>279.5</v>
      </c>
      <c r="H497" s="54">
        <f t="shared" si="53"/>
        <v>9.3166666666666662E-2</v>
      </c>
      <c r="I497" s="54">
        <f t="shared" si="56"/>
        <v>342.8533333333333</v>
      </c>
      <c r="J497" s="54">
        <f t="shared" si="54"/>
        <v>75.427733333333322</v>
      </c>
      <c r="K497" s="54">
        <f t="shared" si="57"/>
        <v>171.42666666666665</v>
      </c>
      <c r="L497" s="245">
        <v>19.583633333333331</v>
      </c>
      <c r="M497" s="56">
        <f t="shared" si="55"/>
        <v>1.080303841607565</v>
      </c>
    </row>
    <row r="498" spans="1:13" x14ac:dyDescent="0.2">
      <c r="A498" s="240">
        <f t="shared" si="58"/>
        <v>110</v>
      </c>
      <c r="B498" s="57" t="s">
        <v>752</v>
      </c>
      <c r="C498" s="57">
        <v>832.2</v>
      </c>
      <c r="D498" s="57">
        <v>47.7</v>
      </c>
      <c r="E498" s="57"/>
      <c r="F498" s="57">
        <f t="shared" si="52"/>
        <v>879.90000000000009</v>
      </c>
      <c r="G498" s="272">
        <v>279.8</v>
      </c>
      <c r="H498" s="54">
        <f t="shared" si="53"/>
        <v>9.3266666666666664E-2</v>
      </c>
      <c r="I498" s="54">
        <f t="shared" si="56"/>
        <v>343.22133333333335</v>
      </c>
      <c r="J498" s="54">
        <f t="shared" si="54"/>
        <v>75.508693333333341</v>
      </c>
      <c r="K498" s="54">
        <f t="shared" si="57"/>
        <v>171.61066666666667</v>
      </c>
      <c r="L498" s="245">
        <v>19.604653333333331</v>
      </c>
      <c r="M498" s="56">
        <f t="shared" si="55"/>
        <v>0.69319848467628886</v>
      </c>
    </row>
    <row r="499" spans="1:13" x14ac:dyDescent="0.2">
      <c r="A499" s="240">
        <f t="shared" si="58"/>
        <v>111</v>
      </c>
      <c r="B499" s="57" t="s">
        <v>753</v>
      </c>
      <c r="C499" s="57">
        <v>751.4</v>
      </c>
      <c r="D499" s="57"/>
      <c r="E499" s="57"/>
      <c r="F499" s="57">
        <f t="shared" si="52"/>
        <v>751.4</v>
      </c>
      <c r="G499" s="272">
        <v>185.3</v>
      </c>
      <c r="H499" s="54">
        <f t="shared" si="53"/>
        <v>6.1766666666666671E-2</v>
      </c>
      <c r="I499" s="54">
        <f t="shared" si="56"/>
        <v>227.30133333333336</v>
      </c>
      <c r="J499" s="54">
        <f t="shared" si="54"/>
        <v>50.006293333333339</v>
      </c>
      <c r="K499" s="54">
        <f t="shared" si="57"/>
        <v>113.65066666666668</v>
      </c>
      <c r="L499" s="245">
        <v>12.983353333333334</v>
      </c>
      <c r="M499" s="56">
        <f t="shared" si="55"/>
        <v>0.53758536953242841</v>
      </c>
    </row>
    <row r="500" spans="1:13" x14ac:dyDescent="0.2">
      <c r="A500" s="240">
        <f t="shared" si="58"/>
        <v>112</v>
      </c>
      <c r="B500" s="57" t="s">
        <v>754</v>
      </c>
      <c r="C500" s="57">
        <v>568.4</v>
      </c>
      <c r="D500" s="57"/>
      <c r="E500" s="57"/>
      <c r="F500" s="57">
        <f t="shared" si="52"/>
        <v>568.4</v>
      </c>
      <c r="G500" s="272">
        <v>169.2</v>
      </c>
      <c r="H500" s="54">
        <f t="shared" si="53"/>
        <v>5.6399999999999999E-2</v>
      </c>
      <c r="I500" s="54">
        <f t="shared" si="56"/>
        <v>207.55199999999999</v>
      </c>
      <c r="J500" s="54">
        <f t="shared" si="54"/>
        <v>45.661439999999999</v>
      </c>
      <c r="K500" s="54">
        <f t="shared" si="57"/>
        <v>103.776</v>
      </c>
      <c r="L500" s="245">
        <v>11.855279999999999</v>
      </c>
      <c r="M500" s="56">
        <f t="shared" si="55"/>
        <v>0.64891752287121751</v>
      </c>
    </row>
    <row r="501" spans="1:13" x14ac:dyDescent="0.2">
      <c r="A501" s="240">
        <f t="shared" si="58"/>
        <v>113</v>
      </c>
      <c r="B501" s="57" t="s">
        <v>755</v>
      </c>
      <c r="C501" s="57">
        <v>678.1</v>
      </c>
      <c r="D501" s="57">
        <v>31.4</v>
      </c>
      <c r="E501" s="57"/>
      <c r="F501" s="57">
        <f t="shared" si="52"/>
        <v>709.5</v>
      </c>
      <c r="G501" s="272">
        <v>191.9</v>
      </c>
      <c r="H501" s="54">
        <f t="shared" si="53"/>
        <v>6.3966666666666672E-2</v>
      </c>
      <c r="I501" s="54">
        <f t="shared" si="56"/>
        <v>235.39733333333336</v>
      </c>
      <c r="J501" s="54">
        <f t="shared" si="54"/>
        <v>51.78741333333334</v>
      </c>
      <c r="K501" s="54">
        <f t="shared" si="57"/>
        <v>117.69866666666668</v>
      </c>
      <c r="L501" s="245">
        <v>13.445793333333334</v>
      </c>
      <c r="M501" s="56">
        <f t="shared" si="55"/>
        <v>0.58961128494244774</v>
      </c>
    </row>
    <row r="502" spans="1:13" x14ac:dyDescent="0.2">
      <c r="A502" s="240">
        <f t="shared" si="58"/>
        <v>114</v>
      </c>
      <c r="B502" s="57" t="s">
        <v>756</v>
      </c>
      <c r="C502" s="57">
        <v>726.3</v>
      </c>
      <c r="D502" s="57"/>
      <c r="E502" s="57"/>
      <c r="F502" s="57">
        <f t="shared" si="52"/>
        <v>726.3</v>
      </c>
      <c r="G502" s="272">
        <v>162.19999999999999</v>
      </c>
      <c r="H502" s="54">
        <f t="shared" si="53"/>
        <v>5.4066666666666666E-2</v>
      </c>
      <c r="I502" s="54">
        <f t="shared" si="56"/>
        <v>198.96533333333332</v>
      </c>
      <c r="J502" s="54">
        <f t="shared" si="54"/>
        <v>43.772373333333327</v>
      </c>
      <c r="K502" s="54">
        <f t="shared" si="57"/>
        <v>99.48266666666666</v>
      </c>
      <c r="L502" s="245">
        <v>11.364813333333332</v>
      </c>
      <c r="M502" s="56">
        <f t="shared" si="55"/>
        <v>0.48683076781862411</v>
      </c>
    </row>
    <row r="503" spans="1:13" x14ac:dyDescent="0.2">
      <c r="A503" s="240">
        <f t="shared" si="58"/>
        <v>115</v>
      </c>
      <c r="B503" s="57" t="s">
        <v>757</v>
      </c>
      <c r="C503" s="57">
        <v>407.5</v>
      </c>
      <c r="D503" s="57"/>
      <c r="E503" s="57"/>
      <c r="F503" s="57">
        <f t="shared" si="52"/>
        <v>407.5</v>
      </c>
      <c r="G503" s="272">
        <v>200</v>
      </c>
      <c r="H503" s="54">
        <f t="shared" si="53"/>
        <v>6.6666666666666666E-2</v>
      </c>
      <c r="I503" s="54">
        <f t="shared" si="56"/>
        <v>245.33333333333334</v>
      </c>
      <c r="J503" s="54">
        <f t="shared" si="54"/>
        <v>53.973333333333336</v>
      </c>
      <c r="K503" s="54">
        <f t="shared" si="57"/>
        <v>122.66666666666667</v>
      </c>
      <c r="L503" s="245">
        <v>14.013333333333334</v>
      </c>
      <c r="M503" s="56">
        <f t="shared" si="55"/>
        <v>1.0699059304703478</v>
      </c>
    </row>
    <row r="504" spans="1:13" x14ac:dyDescent="0.2">
      <c r="A504" s="240">
        <f t="shared" si="58"/>
        <v>116</v>
      </c>
      <c r="B504" s="57" t="s">
        <v>758</v>
      </c>
      <c r="C504" s="57">
        <v>659.3</v>
      </c>
      <c r="D504" s="57"/>
      <c r="E504" s="57"/>
      <c r="F504" s="57">
        <f t="shared" si="52"/>
        <v>659.3</v>
      </c>
      <c r="G504" s="272">
        <v>168</v>
      </c>
      <c r="H504" s="54">
        <f t="shared" si="53"/>
        <v>5.6000000000000001E-2</v>
      </c>
      <c r="I504" s="54">
        <f t="shared" si="56"/>
        <v>206.08</v>
      </c>
      <c r="J504" s="54">
        <f t="shared" si="54"/>
        <v>45.337600000000002</v>
      </c>
      <c r="K504" s="54">
        <f t="shared" si="57"/>
        <v>103.04</v>
      </c>
      <c r="L504" s="245">
        <v>11.7712</v>
      </c>
      <c r="M504" s="56">
        <f t="shared" si="55"/>
        <v>0.55548126801152742</v>
      </c>
    </row>
    <row r="505" spans="1:13" x14ac:dyDescent="0.2">
      <c r="A505" s="240">
        <f t="shared" si="58"/>
        <v>117</v>
      </c>
      <c r="B505" s="57" t="s">
        <v>759</v>
      </c>
      <c r="C505" s="57">
        <v>2185</v>
      </c>
      <c r="D505" s="57"/>
      <c r="E505" s="57"/>
      <c r="F505" s="57">
        <f t="shared" si="52"/>
        <v>2185</v>
      </c>
      <c r="G505" s="272">
        <v>304.8</v>
      </c>
      <c r="H505" s="54">
        <f t="shared" si="53"/>
        <v>0.10160000000000001</v>
      </c>
      <c r="I505" s="54">
        <f t="shared" si="56"/>
        <v>373.88800000000003</v>
      </c>
      <c r="J505" s="54">
        <f t="shared" si="54"/>
        <v>82.25536000000001</v>
      </c>
      <c r="K505" s="54">
        <f t="shared" si="57"/>
        <v>186.94400000000002</v>
      </c>
      <c r="L505" s="245">
        <v>21.356320000000004</v>
      </c>
      <c r="M505" s="56">
        <f t="shared" si="55"/>
        <v>0.30409321739130435</v>
      </c>
    </row>
    <row r="506" spans="1:13" x14ac:dyDescent="0.2">
      <c r="A506" s="240">
        <f t="shared" si="58"/>
        <v>118</v>
      </c>
      <c r="B506" s="57" t="s">
        <v>760</v>
      </c>
      <c r="C506" s="57">
        <v>880.1</v>
      </c>
      <c r="D506" s="57">
        <v>63.6</v>
      </c>
      <c r="E506" s="57">
        <v>117.1</v>
      </c>
      <c r="F506" s="57">
        <f t="shared" si="52"/>
        <v>1060.8</v>
      </c>
      <c r="G506" s="272">
        <v>214</v>
      </c>
      <c r="H506" s="54">
        <f t="shared" si="53"/>
        <v>7.1333333333333332E-2</v>
      </c>
      <c r="I506" s="54">
        <f t="shared" si="56"/>
        <v>262.50666666666666</v>
      </c>
      <c r="J506" s="54">
        <f t="shared" si="54"/>
        <v>57.751466666666666</v>
      </c>
      <c r="K506" s="54">
        <f t="shared" si="57"/>
        <v>131.25333333333333</v>
      </c>
      <c r="L506" s="245">
        <v>14.994266666666666</v>
      </c>
      <c r="M506" s="56">
        <f t="shared" si="55"/>
        <v>0.43976784816490699</v>
      </c>
    </row>
    <row r="507" spans="1:13" x14ac:dyDescent="0.2">
      <c r="A507" s="240">
        <f t="shared" si="58"/>
        <v>119</v>
      </c>
      <c r="B507" s="57" t="s">
        <v>761</v>
      </c>
      <c r="C507" s="57">
        <v>673.6</v>
      </c>
      <c r="D507" s="57"/>
      <c r="E507" s="57"/>
      <c r="F507" s="57">
        <f t="shared" si="52"/>
        <v>673.6</v>
      </c>
      <c r="G507" s="272">
        <v>352</v>
      </c>
      <c r="H507" s="54">
        <f t="shared" si="53"/>
        <v>0.11733333333333333</v>
      </c>
      <c r="I507" s="54">
        <f t="shared" si="56"/>
        <v>431.78666666666663</v>
      </c>
      <c r="J507" s="54">
        <f t="shared" si="54"/>
        <v>94.993066666666664</v>
      </c>
      <c r="K507" s="54">
        <f t="shared" si="57"/>
        <v>215.89333333333332</v>
      </c>
      <c r="L507" s="245">
        <v>24.663466666666665</v>
      </c>
      <c r="M507" s="56">
        <f t="shared" si="55"/>
        <v>1.1391575613618368</v>
      </c>
    </row>
    <row r="508" spans="1:13" x14ac:dyDescent="0.2">
      <c r="A508" s="240">
        <f t="shared" si="58"/>
        <v>120</v>
      </c>
      <c r="B508" s="57" t="s">
        <v>762</v>
      </c>
      <c r="C508" s="57">
        <v>511.5</v>
      </c>
      <c r="D508" s="57"/>
      <c r="E508" s="57"/>
      <c r="F508" s="57">
        <f t="shared" si="52"/>
        <v>511.5</v>
      </c>
      <c r="G508" s="272">
        <v>157.5</v>
      </c>
      <c r="H508" s="54">
        <f t="shared" si="53"/>
        <v>5.2499999999999998E-2</v>
      </c>
      <c r="I508" s="54">
        <f t="shared" si="56"/>
        <v>193.2</v>
      </c>
      <c r="J508" s="54">
        <f t="shared" si="54"/>
        <v>42.503999999999998</v>
      </c>
      <c r="K508" s="54">
        <f t="shared" si="57"/>
        <v>96.6</v>
      </c>
      <c r="L508" s="245">
        <v>11.035500000000001</v>
      </c>
      <c r="M508" s="56">
        <f t="shared" si="55"/>
        <v>0.67124046920821112</v>
      </c>
    </row>
    <row r="509" spans="1:13" x14ac:dyDescent="0.2">
      <c r="A509" s="240">
        <f t="shared" si="58"/>
        <v>121</v>
      </c>
      <c r="B509" s="57" t="s">
        <v>763</v>
      </c>
      <c r="C509" s="57">
        <v>541.65</v>
      </c>
      <c r="D509" s="57"/>
      <c r="E509" s="57">
        <v>87.1</v>
      </c>
      <c r="F509" s="57">
        <f t="shared" si="52"/>
        <v>628.75</v>
      </c>
      <c r="G509" s="272">
        <v>210</v>
      </c>
      <c r="H509" s="54">
        <f t="shared" si="53"/>
        <v>7.0000000000000007E-2</v>
      </c>
      <c r="I509" s="54">
        <f t="shared" si="56"/>
        <v>257.60000000000002</v>
      </c>
      <c r="J509" s="54">
        <f t="shared" si="54"/>
        <v>56.672000000000004</v>
      </c>
      <c r="K509" s="54">
        <f t="shared" si="57"/>
        <v>128.80000000000001</v>
      </c>
      <c r="L509" s="245">
        <v>14.714</v>
      </c>
      <c r="M509" s="56">
        <f t="shared" si="55"/>
        <v>0.72808906560636188</v>
      </c>
    </row>
    <row r="510" spans="1:13" x14ac:dyDescent="0.2">
      <c r="A510" s="240">
        <f t="shared" si="58"/>
        <v>122</v>
      </c>
      <c r="B510" s="57" t="s">
        <v>764</v>
      </c>
      <c r="C510" s="57">
        <v>341.1</v>
      </c>
      <c r="D510" s="57"/>
      <c r="E510" s="57"/>
      <c r="F510" s="57">
        <f t="shared" si="52"/>
        <v>341.1</v>
      </c>
      <c r="G510" s="272">
        <v>188.5</v>
      </c>
      <c r="H510" s="54">
        <f t="shared" si="53"/>
        <v>6.2833333333333338E-2</v>
      </c>
      <c r="I510" s="54">
        <f t="shared" si="56"/>
        <v>231.22666666666669</v>
      </c>
      <c r="J510" s="54">
        <f t="shared" si="54"/>
        <v>50.869866666666674</v>
      </c>
      <c r="K510" s="54">
        <f t="shared" si="57"/>
        <v>115.61333333333334</v>
      </c>
      <c r="L510" s="245">
        <v>13.207566666666668</v>
      </c>
      <c r="M510" s="56">
        <f t="shared" si="55"/>
        <v>1.2046831818626014</v>
      </c>
    </row>
    <row r="511" spans="1:13" x14ac:dyDescent="0.2">
      <c r="A511" s="240">
        <f t="shared" si="58"/>
        <v>123</v>
      </c>
      <c r="B511" s="57" t="s">
        <v>765</v>
      </c>
      <c r="C511" s="57">
        <v>134.1</v>
      </c>
      <c r="D511" s="57"/>
      <c r="E511" s="57"/>
      <c r="F511" s="57">
        <f t="shared" si="52"/>
        <v>134.1</v>
      </c>
      <c r="G511" s="272">
        <v>90</v>
      </c>
      <c r="H511" s="54">
        <f t="shared" ref="H511:H549" si="59">G511/3000</f>
        <v>0.03</v>
      </c>
      <c r="I511" s="54">
        <f t="shared" si="56"/>
        <v>110.39999999999999</v>
      </c>
      <c r="J511" s="54">
        <f t="shared" si="54"/>
        <v>24.287999999999997</v>
      </c>
      <c r="K511" s="54">
        <f t="shared" si="57"/>
        <v>55.199999999999996</v>
      </c>
      <c r="L511" s="245">
        <v>6.3059999999999992</v>
      </c>
      <c r="M511" s="56">
        <f t="shared" si="55"/>
        <v>1.4630425055928411</v>
      </c>
    </row>
    <row r="512" spans="1:13" x14ac:dyDescent="0.2">
      <c r="A512" s="240">
        <f t="shared" si="58"/>
        <v>124</v>
      </c>
      <c r="B512" s="57" t="s">
        <v>766</v>
      </c>
      <c r="C512" s="57">
        <v>1501.3</v>
      </c>
      <c r="D512" s="57"/>
      <c r="E512" s="57"/>
      <c r="F512" s="57">
        <f t="shared" ref="F512:F573" si="60">C512+D512+E512</f>
        <v>1501.3</v>
      </c>
      <c r="G512" s="272">
        <v>466.2</v>
      </c>
      <c r="H512" s="54">
        <f t="shared" si="59"/>
        <v>0.15539999999999998</v>
      </c>
      <c r="I512" s="54">
        <f t="shared" si="56"/>
        <v>571.87199999999996</v>
      </c>
      <c r="J512" s="54">
        <f t="shared" si="54"/>
        <v>125.81183999999999</v>
      </c>
      <c r="K512" s="54">
        <f t="shared" si="57"/>
        <v>285.93599999999998</v>
      </c>
      <c r="L512" s="245">
        <v>32.665079999999996</v>
      </c>
      <c r="M512" s="56">
        <f t="shared" si="55"/>
        <v>0.67693660161193625</v>
      </c>
    </row>
    <row r="513" spans="1:13" x14ac:dyDescent="0.2">
      <c r="A513" s="240">
        <f t="shared" si="58"/>
        <v>125</v>
      </c>
      <c r="B513" s="57" t="s">
        <v>767</v>
      </c>
      <c r="C513" s="57">
        <v>558.79999999999995</v>
      </c>
      <c r="D513" s="57"/>
      <c r="E513" s="57"/>
      <c r="F513" s="57">
        <f t="shared" si="60"/>
        <v>558.79999999999995</v>
      </c>
      <c r="G513" s="272">
        <v>174.8</v>
      </c>
      <c r="H513" s="54">
        <f t="shared" si="59"/>
        <v>5.8266666666666668E-2</v>
      </c>
      <c r="I513" s="54">
        <f t="shared" si="56"/>
        <v>214.42133333333334</v>
      </c>
      <c r="J513" s="54">
        <f t="shared" ref="J513:J574" si="61">I513*0.22</f>
        <v>47.172693333333335</v>
      </c>
      <c r="K513" s="54">
        <f t="shared" si="57"/>
        <v>107.21066666666667</v>
      </c>
      <c r="L513" s="245">
        <v>12.247653333333332</v>
      </c>
      <c r="M513" s="56">
        <f t="shared" si="55"/>
        <v>0.68191185874492966</v>
      </c>
    </row>
    <row r="514" spans="1:13" x14ac:dyDescent="0.2">
      <c r="A514" s="240">
        <f t="shared" si="58"/>
        <v>126</v>
      </c>
      <c r="B514" s="57" t="s">
        <v>768</v>
      </c>
      <c r="C514" s="57">
        <v>518.79999999999995</v>
      </c>
      <c r="D514" s="57">
        <v>32.700000000000003</v>
      </c>
      <c r="E514" s="57"/>
      <c r="F514" s="57">
        <f t="shared" si="60"/>
        <v>551.5</v>
      </c>
      <c r="G514" s="272">
        <v>277.2</v>
      </c>
      <c r="H514" s="54">
        <f t="shared" si="59"/>
        <v>9.2399999999999996E-2</v>
      </c>
      <c r="I514" s="54">
        <f t="shared" si="56"/>
        <v>340.03199999999998</v>
      </c>
      <c r="J514" s="54">
        <f t="shared" si="61"/>
        <v>74.807040000000001</v>
      </c>
      <c r="K514" s="54">
        <f t="shared" si="57"/>
        <v>170.01599999999999</v>
      </c>
      <c r="L514" s="245">
        <v>19.42248</v>
      </c>
      <c r="M514" s="56">
        <f t="shared" si="55"/>
        <v>1.0956981323662736</v>
      </c>
    </row>
    <row r="515" spans="1:13" x14ac:dyDescent="0.2">
      <c r="A515" s="240">
        <f t="shared" si="58"/>
        <v>127</v>
      </c>
      <c r="B515" s="57" t="s">
        <v>769</v>
      </c>
      <c r="C515" s="57">
        <v>366.5</v>
      </c>
      <c r="D515" s="57"/>
      <c r="E515" s="57"/>
      <c r="F515" s="57">
        <f t="shared" si="60"/>
        <v>366.5</v>
      </c>
      <c r="G515" s="272">
        <v>175.4</v>
      </c>
      <c r="H515" s="54">
        <f t="shared" si="59"/>
        <v>5.8466666666666667E-2</v>
      </c>
      <c r="I515" s="54">
        <f t="shared" si="56"/>
        <v>215.15733333333333</v>
      </c>
      <c r="J515" s="54">
        <f t="shared" si="61"/>
        <v>47.33461333333333</v>
      </c>
      <c r="K515" s="54">
        <f t="shared" si="57"/>
        <v>107.57866666666666</v>
      </c>
      <c r="L515" s="245">
        <v>12.289693333333334</v>
      </c>
      <c r="M515" s="56">
        <f t="shared" si="55"/>
        <v>1.0432750522964984</v>
      </c>
    </row>
    <row r="516" spans="1:13" x14ac:dyDescent="0.2">
      <c r="A516" s="240">
        <f t="shared" si="58"/>
        <v>128</v>
      </c>
      <c r="B516" s="57" t="s">
        <v>770</v>
      </c>
      <c r="C516" s="57">
        <v>485.9</v>
      </c>
      <c r="D516" s="57"/>
      <c r="E516" s="57"/>
      <c r="F516" s="57">
        <f t="shared" si="60"/>
        <v>485.9</v>
      </c>
      <c r="G516" s="272">
        <v>188</v>
      </c>
      <c r="H516" s="54">
        <f t="shared" si="59"/>
        <v>6.2666666666666662E-2</v>
      </c>
      <c r="I516" s="54">
        <f t="shared" si="56"/>
        <v>230.61333333333332</v>
      </c>
      <c r="J516" s="54">
        <f t="shared" si="61"/>
        <v>50.734933333333331</v>
      </c>
      <c r="K516" s="54">
        <f t="shared" si="57"/>
        <v>115.30666666666666</v>
      </c>
      <c r="L516" s="245">
        <v>13.172533333333332</v>
      </c>
      <c r="M516" s="56">
        <f t="shared" si="55"/>
        <v>0.84343993963092534</v>
      </c>
    </row>
    <row r="517" spans="1:13" x14ac:dyDescent="0.2">
      <c r="A517" s="240">
        <f t="shared" si="58"/>
        <v>129</v>
      </c>
      <c r="B517" s="57" t="s">
        <v>771</v>
      </c>
      <c r="C517" s="57">
        <v>302.89999999999998</v>
      </c>
      <c r="D517" s="57"/>
      <c r="E517" s="57"/>
      <c r="F517" s="57">
        <f t="shared" si="60"/>
        <v>302.89999999999998</v>
      </c>
      <c r="G517" s="272">
        <v>160</v>
      </c>
      <c r="H517" s="54">
        <f t="shared" si="59"/>
        <v>5.3333333333333337E-2</v>
      </c>
      <c r="I517" s="54">
        <f t="shared" si="56"/>
        <v>196.26666666666668</v>
      </c>
      <c r="J517" s="54">
        <f t="shared" si="61"/>
        <v>43.178666666666672</v>
      </c>
      <c r="K517" s="54">
        <f t="shared" si="57"/>
        <v>98.13333333333334</v>
      </c>
      <c r="L517" s="245">
        <v>11.210666666666667</v>
      </c>
      <c r="M517" s="56">
        <f t="shared" ref="M517:M580" si="62">(I517+J517+K517+L517)/F517</f>
        <v>1.1514999449763399</v>
      </c>
    </row>
    <row r="518" spans="1:13" x14ac:dyDescent="0.2">
      <c r="A518" s="240">
        <f t="shared" si="58"/>
        <v>130</v>
      </c>
      <c r="B518" s="57" t="s">
        <v>772</v>
      </c>
      <c r="C518" s="57">
        <v>376.1</v>
      </c>
      <c r="D518" s="57"/>
      <c r="E518" s="57"/>
      <c r="F518" s="57">
        <f t="shared" si="60"/>
        <v>376.1</v>
      </c>
      <c r="G518" s="272">
        <v>202.4</v>
      </c>
      <c r="H518" s="54">
        <f t="shared" si="59"/>
        <v>6.7466666666666675E-2</v>
      </c>
      <c r="I518" s="54">
        <f t="shared" ref="I518:I581" si="63">H518*3680</f>
        <v>248.27733333333336</v>
      </c>
      <c r="J518" s="54">
        <f t="shared" si="61"/>
        <v>54.621013333333337</v>
      </c>
      <c r="K518" s="54">
        <f t="shared" ref="K518:K581" si="64">I518*0.5</f>
        <v>124.13866666666668</v>
      </c>
      <c r="L518" s="245">
        <v>14.181493333333336</v>
      </c>
      <c r="M518" s="56">
        <f t="shared" si="62"/>
        <v>1.1731414694673403</v>
      </c>
    </row>
    <row r="519" spans="1:13" x14ac:dyDescent="0.2">
      <c r="A519" s="240">
        <f t="shared" ref="A519:A582" si="65">1+A518</f>
        <v>131</v>
      </c>
      <c r="B519" s="57" t="s">
        <v>773</v>
      </c>
      <c r="C519" s="57">
        <v>381.2</v>
      </c>
      <c r="D519" s="57"/>
      <c r="E519" s="57"/>
      <c r="F519" s="57">
        <f t="shared" si="60"/>
        <v>381.2</v>
      </c>
      <c r="G519" s="272">
        <v>206.5</v>
      </c>
      <c r="H519" s="54">
        <f t="shared" si="59"/>
        <v>6.883333333333333E-2</v>
      </c>
      <c r="I519" s="54">
        <f t="shared" si="63"/>
        <v>253.30666666666664</v>
      </c>
      <c r="J519" s="54">
        <f t="shared" si="61"/>
        <v>55.727466666666665</v>
      </c>
      <c r="K519" s="54">
        <f t="shared" si="64"/>
        <v>126.65333333333332</v>
      </c>
      <c r="L519" s="245">
        <v>14.468766666666665</v>
      </c>
      <c r="M519" s="56">
        <f t="shared" si="62"/>
        <v>1.1808925323539698</v>
      </c>
    </row>
    <row r="520" spans="1:13" x14ac:dyDescent="0.2">
      <c r="A520" s="240">
        <f t="shared" si="65"/>
        <v>132</v>
      </c>
      <c r="B520" s="57" t="s">
        <v>774</v>
      </c>
      <c r="C520" s="57">
        <v>323.89999999999998</v>
      </c>
      <c r="D520" s="57"/>
      <c r="E520" s="57"/>
      <c r="F520" s="57">
        <f t="shared" si="60"/>
        <v>323.89999999999998</v>
      </c>
      <c r="G520" s="272">
        <v>300.2</v>
      </c>
      <c r="H520" s="54">
        <f t="shared" si="59"/>
        <v>0.10006666666666666</v>
      </c>
      <c r="I520" s="54">
        <f t="shared" si="63"/>
        <v>368.24533333333335</v>
      </c>
      <c r="J520" s="54">
        <f t="shared" si="61"/>
        <v>81.01397333333334</v>
      </c>
      <c r="K520" s="54">
        <f t="shared" si="64"/>
        <v>184.12266666666667</v>
      </c>
      <c r="L520" s="245">
        <v>21.034013333333334</v>
      </c>
      <c r="M520" s="56">
        <f t="shared" si="62"/>
        <v>2.0204260162601626</v>
      </c>
    </row>
    <row r="521" spans="1:13" x14ac:dyDescent="0.2">
      <c r="A521" s="240">
        <f t="shared" si="65"/>
        <v>133</v>
      </c>
      <c r="B521" s="57" t="s">
        <v>775</v>
      </c>
      <c r="C521" s="57">
        <v>465.1</v>
      </c>
      <c r="D521" s="57"/>
      <c r="E521" s="57"/>
      <c r="F521" s="57">
        <f t="shared" si="60"/>
        <v>465.1</v>
      </c>
      <c r="G521" s="272">
        <v>237.6</v>
      </c>
      <c r="H521" s="54">
        <f t="shared" si="59"/>
        <v>7.9199999999999993E-2</v>
      </c>
      <c r="I521" s="54">
        <f t="shared" si="63"/>
        <v>291.45599999999996</v>
      </c>
      <c r="J521" s="54">
        <f t="shared" si="61"/>
        <v>64.120319999999992</v>
      </c>
      <c r="K521" s="54">
        <f t="shared" si="64"/>
        <v>145.72799999999998</v>
      </c>
      <c r="L521" s="245">
        <v>16.647839999999999</v>
      </c>
      <c r="M521" s="56">
        <f t="shared" si="62"/>
        <v>1.113636121264244</v>
      </c>
    </row>
    <row r="522" spans="1:13" x14ac:dyDescent="0.2">
      <c r="A522" s="240">
        <f t="shared" si="65"/>
        <v>134</v>
      </c>
      <c r="B522" s="57" t="s">
        <v>776</v>
      </c>
      <c r="C522" s="57">
        <v>806.2</v>
      </c>
      <c r="D522" s="57"/>
      <c r="E522" s="57"/>
      <c r="F522" s="57">
        <f t="shared" si="60"/>
        <v>806.2</v>
      </c>
      <c r="G522" s="272">
        <v>170.8</v>
      </c>
      <c r="H522" s="54">
        <f t="shared" si="59"/>
        <v>5.6933333333333336E-2</v>
      </c>
      <c r="I522" s="54">
        <f t="shared" si="63"/>
        <v>209.51466666666667</v>
      </c>
      <c r="J522" s="54">
        <f t="shared" si="61"/>
        <v>46.093226666666666</v>
      </c>
      <c r="K522" s="54">
        <f t="shared" si="64"/>
        <v>104.75733333333334</v>
      </c>
      <c r="L522" s="245">
        <v>11.967386666666666</v>
      </c>
      <c r="M522" s="56">
        <f t="shared" si="62"/>
        <v>0.46183653353179521</v>
      </c>
    </row>
    <row r="523" spans="1:13" x14ac:dyDescent="0.2">
      <c r="A523" s="240">
        <f t="shared" si="65"/>
        <v>135</v>
      </c>
      <c r="B523" s="57" t="s">
        <v>777</v>
      </c>
      <c r="C523" s="57">
        <v>445.2</v>
      </c>
      <c r="D523" s="57"/>
      <c r="E523" s="57"/>
      <c r="F523" s="57">
        <f t="shared" si="60"/>
        <v>445.2</v>
      </c>
      <c r="G523" s="272">
        <v>155</v>
      </c>
      <c r="H523" s="54">
        <f t="shared" si="59"/>
        <v>5.1666666666666666E-2</v>
      </c>
      <c r="I523" s="54">
        <f t="shared" si="63"/>
        <v>190.13333333333333</v>
      </c>
      <c r="J523" s="54">
        <f t="shared" si="61"/>
        <v>41.829333333333331</v>
      </c>
      <c r="K523" s="54">
        <f t="shared" si="64"/>
        <v>95.066666666666663</v>
      </c>
      <c r="L523" s="245">
        <v>10.860333333333333</v>
      </c>
      <c r="M523" s="56">
        <f t="shared" si="62"/>
        <v>0.75896151542377954</v>
      </c>
    </row>
    <row r="524" spans="1:13" x14ac:dyDescent="0.2">
      <c r="A524" s="240">
        <f t="shared" si="65"/>
        <v>136</v>
      </c>
      <c r="B524" s="57" t="s">
        <v>778</v>
      </c>
      <c r="C524" s="57">
        <v>698.9</v>
      </c>
      <c r="D524" s="57">
        <v>44.3</v>
      </c>
      <c r="E524" s="57">
        <v>87.4</v>
      </c>
      <c r="F524" s="57">
        <f t="shared" si="60"/>
        <v>830.59999999999991</v>
      </c>
      <c r="G524" s="272">
        <v>212.2</v>
      </c>
      <c r="H524" s="54">
        <f t="shared" si="59"/>
        <v>7.0733333333333329E-2</v>
      </c>
      <c r="I524" s="54">
        <f t="shared" si="63"/>
        <v>260.29866666666663</v>
      </c>
      <c r="J524" s="54">
        <f t="shared" si="61"/>
        <v>57.265706666666659</v>
      </c>
      <c r="K524" s="54">
        <f t="shared" si="64"/>
        <v>130.14933333333332</v>
      </c>
      <c r="L524" s="245">
        <v>14.868146666666666</v>
      </c>
      <c r="M524" s="56">
        <f t="shared" si="62"/>
        <v>0.55692493779597074</v>
      </c>
    </row>
    <row r="525" spans="1:13" x14ac:dyDescent="0.2">
      <c r="A525" s="240">
        <f t="shared" si="65"/>
        <v>137</v>
      </c>
      <c r="B525" s="57" t="s">
        <v>779</v>
      </c>
      <c r="C525" s="57">
        <v>537.4</v>
      </c>
      <c r="D525" s="57"/>
      <c r="E525" s="57"/>
      <c r="F525" s="57">
        <f t="shared" si="60"/>
        <v>537.4</v>
      </c>
      <c r="G525" s="272">
        <v>166</v>
      </c>
      <c r="H525" s="54">
        <f t="shared" si="59"/>
        <v>5.5333333333333332E-2</v>
      </c>
      <c r="I525" s="54">
        <f t="shared" si="63"/>
        <v>203.62666666666667</v>
      </c>
      <c r="J525" s="54">
        <f t="shared" si="61"/>
        <v>44.797866666666664</v>
      </c>
      <c r="K525" s="54">
        <f t="shared" si="64"/>
        <v>101.81333333333333</v>
      </c>
      <c r="L525" s="245">
        <v>11.631066666666666</v>
      </c>
      <c r="M525" s="56">
        <f t="shared" si="62"/>
        <v>0.6733698052350825</v>
      </c>
    </row>
    <row r="526" spans="1:13" x14ac:dyDescent="0.2">
      <c r="A526" s="240">
        <f t="shared" si="65"/>
        <v>138</v>
      </c>
      <c r="B526" s="57" t="s">
        <v>780</v>
      </c>
      <c r="C526" s="57">
        <v>2042.1</v>
      </c>
      <c r="D526" s="57"/>
      <c r="E526" s="57"/>
      <c r="F526" s="57">
        <f t="shared" si="60"/>
        <v>2042.1</v>
      </c>
      <c r="G526" s="272">
        <v>331.8</v>
      </c>
      <c r="H526" s="54">
        <f t="shared" si="59"/>
        <v>0.1106</v>
      </c>
      <c r="I526" s="54">
        <f t="shared" si="63"/>
        <v>407.00800000000004</v>
      </c>
      <c r="J526" s="54">
        <f t="shared" si="61"/>
        <v>89.541760000000011</v>
      </c>
      <c r="K526" s="54">
        <f t="shared" si="64"/>
        <v>203.50400000000002</v>
      </c>
      <c r="L526" s="245">
        <v>23.24812</v>
      </c>
      <c r="M526" s="56">
        <f t="shared" si="62"/>
        <v>0.35419513246168161</v>
      </c>
    </row>
    <row r="527" spans="1:13" x14ac:dyDescent="0.2">
      <c r="A527" s="240">
        <f t="shared" si="65"/>
        <v>139</v>
      </c>
      <c r="B527" s="57" t="s">
        <v>781</v>
      </c>
      <c r="C527" s="57">
        <v>264.39999999999998</v>
      </c>
      <c r="D527" s="57"/>
      <c r="E527" s="57"/>
      <c r="F527" s="57">
        <f t="shared" si="60"/>
        <v>264.39999999999998</v>
      </c>
      <c r="G527" s="272">
        <v>240</v>
      </c>
      <c r="H527" s="54">
        <f t="shared" si="59"/>
        <v>0.08</v>
      </c>
      <c r="I527" s="54">
        <f t="shared" si="63"/>
        <v>294.40000000000003</v>
      </c>
      <c r="J527" s="54">
        <f t="shared" si="61"/>
        <v>64.768000000000015</v>
      </c>
      <c r="K527" s="54">
        <f t="shared" si="64"/>
        <v>147.20000000000002</v>
      </c>
      <c r="L527" s="245">
        <v>16.815999999999999</v>
      </c>
      <c r="M527" s="56">
        <f t="shared" si="62"/>
        <v>1.9787594553706511</v>
      </c>
    </row>
    <row r="528" spans="1:13" x14ac:dyDescent="0.2">
      <c r="A528" s="240">
        <f t="shared" si="65"/>
        <v>140</v>
      </c>
      <c r="B528" s="57" t="s">
        <v>782</v>
      </c>
      <c r="C528" s="57">
        <v>2510.6</v>
      </c>
      <c r="D528" s="57"/>
      <c r="E528" s="57"/>
      <c r="F528" s="57">
        <f t="shared" si="60"/>
        <v>2510.6</v>
      </c>
      <c r="G528" s="272">
        <v>967</v>
      </c>
      <c r="H528" s="54">
        <f t="shared" si="59"/>
        <v>0.32233333333333336</v>
      </c>
      <c r="I528" s="54">
        <f t="shared" si="63"/>
        <v>1186.1866666666667</v>
      </c>
      <c r="J528" s="54">
        <f t="shared" si="61"/>
        <v>260.96106666666668</v>
      </c>
      <c r="K528" s="54">
        <f t="shared" si="64"/>
        <v>593.09333333333336</v>
      </c>
      <c r="L528" s="245">
        <v>67.754466666666673</v>
      </c>
      <c r="M528" s="56">
        <f t="shared" si="62"/>
        <v>0.83963814758756228</v>
      </c>
    </row>
    <row r="529" spans="1:13" x14ac:dyDescent="0.2">
      <c r="A529" s="240">
        <f t="shared" si="65"/>
        <v>141</v>
      </c>
      <c r="B529" s="57" t="s">
        <v>783</v>
      </c>
      <c r="C529" s="57">
        <v>618.6</v>
      </c>
      <c r="D529" s="57"/>
      <c r="E529" s="57">
        <v>97</v>
      </c>
      <c r="F529" s="57">
        <f t="shared" si="60"/>
        <v>715.6</v>
      </c>
      <c r="G529" s="272">
        <v>260.60000000000002</v>
      </c>
      <c r="H529" s="54">
        <f t="shared" si="59"/>
        <v>8.6866666666666675E-2</v>
      </c>
      <c r="I529" s="54">
        <f t="shared" si="63"/>
        <v>319.66933333333338</v>
      </c>
      <c r="J529" s="54">
        <f t="shared" si="61"/>
        <v>70.327253333333346</v>
      </c>
      <c r="K529" s="54">
        <f t="shared" si="64"/>
        <v>159.83466666666669</v>
      </c>
      <c r="L529" s="245">
        <v>18.259373333333336</v>
      </c>
      <c r="M529" s="56">
        <f t="shared" si="62"/>
        <v>0.79386616359232365</v>
      </c>
    </row>
    <row r="530" spans="1:13" x14ac:dyDescent="0.2">
      <c r="A530" s="240">
        <f t="shared" si="65"/>
        <v>142</v>
      </c>
      <c r="B530" s="57" t="s">
        <v>784</v>
      </c>
      <c r="C530" s="57">
        <v>439.5</v>
      </c>
      <c r="D530" s="57"/>
      <c r="E530" s="57"/>
      <c r="F530" s="57">
        <f t="shared" si="60"/>
        <v>439.5</v>
      </c>
      <c r="G530" s="272">
        <v>70.5</v>
      </c>
      <c r="H530" s="54">
        <f t="shared" si="59"/>
        <v>2.35E-2</v>
      </c>
      <c r="I530" s="54">
        <f t="shared" si="63"/>
        <v>86.48</v>
      </c>
      <c r="J530" s="54">
        <f t="shared" si="61"/>
        <v>19.025600000000001</v>
      </c>
      <c r="K530" s="54">
        <f t="shared" si="64"/>
        <v>43.24</v>
      </c>
      <c r="L530" s="245">
        <v>4.9396999999999993</v>
      </c>
      <c r="M530" s="56">
        <f t="shared" si="62"/>
        <v>0.34968213879408416</v>
      </c>
    </row>
    <row r="531" spans="1:13" x14ac:dyDescent="0.2">
      <c r="A531" s="240">
        <f t="shared" si="65"/>
        <v>143</v>
      </c>
      <c r="B531" s="57" t="s">
        <v>785</v>
      </c>
      <c r="C531" s="57">
        <v>489.6</v>
      </c>
      <c r="D531" s="57"/>
      <c r="E531" s="57"/>
      <c r="F531" s="57">
        <f t="shared" si="60"/>
        <v>489.6</v>
      </c>
      <c r="G531" s="272">
        <v>78.3</v>
      </c>
      <c r="H531" s="54">
        <f t="shared" si="59"/>
        <v>2.6099999999999998E-2</v>
      </c>
      <c r="I531" s="54">
        <f t="shared" si="63"/>
        <v>96.047999999999988</v>
      </c>
      <c r="J531" s="54">
        <f t="shared" si="61"/>
        <v>21.130559999999999</v>
      </c>
      <c r="K531" s="54">
        <f t="shared" si="64"/>
        <v>48.023999999999994</v>
      </c>
      <c r="L531" s="245">
        <v>5.4862199999999994</v>
      </c>
      <c r="M531" s="56">
        <f t="shared" si="62"/>
        <v>0.348629044117647</v>
      </c>
    </row>
    <row r="532" spans="1:13" x14ac:dyDescent="0.2">
      <c r="A532" s="240">
        <f t="shared" si="65"/>
        <v>144</v>
      </c>
      <c r="B532" s="57" t="s">
        <v>786</v>
      </c>
      <c r="C532" s="57">
        <v>556.5</v>
      </c>
      <c r="D532" s="57"/>
      <c r="E532" s="57"/>
      <c r="F532" s="57">
        <f t="shared" si="60"/>
        <v>556.5</v>
      </c>
      <c r="G532" s="272">
        <v>116.9</v>
      </c>
      <c r="H532" s="54">
        <f t="shared" si="59"/>
        <v>3.896666666666667E-2</v>
      </c>
      <c r="I532" s="54">
        <f t="shared" si="63"/>
        <v>143.39733333333334</v>
      </c>
      <c r="J532" s="54">
        <f t="shared" si="61"/>
        <v>31.547413333333335</v>
      </c>
      <c r="K532" s="54">
        <f t="shared" si="64"/>
        <v>71.698666666666668</v>
      </c>
      <c r="L532" s="245">
        <v>8.1907933333333336</v>
      </c>
      <c r="M532" s="56">
        <f t="shared" si="62"/>
        <v>0.4579231027253669</v>
      </c>
    </row>
    <row r="533" spans="1:13" x14ac:dyDescent="0.2">
      <c r="A533" s="240">
        <f t="shared" si="65"/>
        <v>145</v>
      </c>
      <c r="B533" s="57" t="s">
        <v>787</v>
      </c>
      <c r="C533" s="57">
        <v>502</v>
      </c>
      <c r="D533" s="57"/>
      <c r="E533" s="57"/>
      <c r="F533" s="57">
        <f t="shared" si="60"/>
        <v>502</v>
      </c>
      <c r="G533" s="272">
        <v>94.5</v>
      </c>
      <c r="H533" s="54">
        <f t="shared" si="59"/>
        <v>3.15E-2</v>
      </c>
      <c r="I533" s="54">
        <f t="shared" si="63"/>
        <v>115.92</v>
      </c>
      <c r="J533" s="54">
        <f t="shared" si="61"/>
        <v>25.502400000000002</v>
      </c>
      <c r="K533" s="54">
        <f t="shared" si="64"/>
        <v>57.96</v>
      </c>
      <c r="L533" s="245">
        <v>6.6212999999999997</v>
      </c>
      <c r="M533" s="56">
        <f t="shared" si="62"/>
        <v>0.41036593625498008</v>
      </c>
    </row>
    <row r="534" spans="1:13" x14ac:dyDescent="0.2">
      <c r="A534" s="240">
        <f t="shared" si="65"/>
        <v>146</v>
      </c>
      <c r="B534" s="57" t="s">
        <v>788</v>
      </c>
      <c r="C534" s="57">
        <v>467.6</v>
      </c>
      <c r="D534" s="57"/>
      <c r="E534" s="57"/>
      <c r="F534" s="57">
        <f t="shared" si="60"/>
        <v>467.6</v>
      </c>
      <c r="G534" s="272">
        <v>76.099999999999994</v>
      </c>
      <c r="H534" s="54">
        <f t="shared" si="59"/>
        <v>2.5366666666666666E-2</v>
      </c>
      <c r="I534" s="54">
        <f t="shared" si="63"/>
        <v>93.349333333333334</v>
      </c>
      <c r="J534" s="54">
        <f t="shared" si="61"/>
        <v>20.536853333333333</v>
      </c>
      <c r="K534" s="54">
        <f t="shared" si="64"/>
        <v>46.674666666666667</v>
      </c>
      <c r="L534" s="245">
        <v>5.3320733333333328</v>
      </c>
      <c r="M534" s="56">
        <f t="shared" si="62"/>
        <v>0.35477529227259769</v>
      </c>
    </row>
    <row r="535" spans="1:13" x14ac:dyDescent="0.2">
      <c r="A535" s="240">
        <f t="shared" si="65"/>
        <v>147</v>
      </c>
      <c r="B535" s="57" t="s">
        <v>789</v>
      </c>
      <c r="C535" s="57">
        <v>493.8</v>
      </c>
      <c r="D535" s="57"/>
      <c r="E535" s="57"/>
      <c r="F535" s="57">
        <f t="shared" si="60"/>
        <v>493.8</v>
      </c>
      <c r="G535" s="272">
        <v>85.7</v>
      </c>
      <c r="H535" s="54">
        <f t="shared" si="59"/>
        <v>2.8566666666666667E-2</v>
      </c>
      <c r="I535" s="54">
        <f t="shared" si="63"/>
        <v>105.12533333333333</v>
      </c>
      <c r="J535" s="54">
        <f t="shared" si="61"/>
        <v>23.127573333333334</v>
      </c>
      <c r="K535" s="54">
        <f t="shared" si="64"/>
        <v>52.562666666666665</v>
      </c>
      <c r="L535" s="245">
        <v>6.0047133333333331</v>
      </c>
      <c r="M535" s="56">
        <f t="shared" si="62"/>
        <v>0.37833188875388146</v>
      </c>
    </row>
    <row r="536" spans="1:13" x14ac:dyDescent="0.2">
      <c r="A536" s="240">
        <f t="shared" si="65"/>
        <v>148</v>
      </c>
      <c r="B536" s="57" t="s">
        <v>790</v>
      </c>
      <c r="C536" s="57">
        <v>515.79999999999995</v>
      </c>
      <c r="D536" s="57"/>
      <c r="E536" s="57"/>
      <c r="F536" s="57">
        <f t="shared" si="60"/>
        <v>515.79999999999995</v>
      </c>
      <c r="G536" s="272">
        <v>95.9</v>
      </c>
      <c r="H536" s="54">
        <f t="shared" si="59"/>
        <v>3.1966666666666671E-2</v>
      </c>
      <c r="I536" s="54">
        <f t="shared" si="63"/>
        <v>117.63733333333334</v>
      </c>
      <c r="J536" s="54">
        <f t="shared" si="61"/>
        <v>25.880213333333337</v>
      </c>
      <c r="K536" s="54">
        <f t="shared" si="64"/>
        <v>58.818666666666672</v>
      </c>
      <c r="L536" s="245">
        <v>6.7193933333333344</v>
      </c>
      <c r="M536" s="56">
        <f t="shared" si="62"/>
        <v>0.40530361897376249</v>
      </c>
    </row>
    <row r="537" spans="1:13" x14ac:dyDescent="0.2">
      <c r="A537" s="240">
        <f t="shared" si="65"/>
        <v>149</v>
      </c>
      <c r="B537" s="57" t="s">
        <v>791</v>
      </c>
      <c r="C537" s="57">
        <v>1334.9</v>
      </c>
      <c r="D537" s="57"/>
      <c r="E537" s="57"/>
      <c r="F537" s="57">
        <f t="shared" si="60"/>
        <v>1334.9</v>
      </c>
      <c r="G537" s="272">
        <v>278.2</v>
      </c>
      <c r="H537" s="54">
        <f t="shared" si="59"/>
        <v>9.2733333333333334E-2</v>
      </c>
      <c r="I537" s="54">
        <f t="shared" si="63"/>
        <v>341.25866666666667</v>
      </c>
      <c r="J537" s="54">
        <f t="shared" si="61"/>
        <v>75.076906666666673</v>
      </c>
      <c r="K537" s="54">
        <f t="shared" si="64"/>
        <v>170.62933333333334</v>
      </c>
      <c r="L537" s="245">
        <v>19.492546666666666</v>
      </c>
      <c r="M537" s="56">
        <f t="shared" si="62"/>
        <v>0.45430927659999498</v>
      </c>
    </row>
    <row r="538" spans="1:13" x14ac:dyDescent="0.2">
      <c r="A538" s="240">
        <f t="shared" si="65"/>
        <v>150</v>
      </c>
      <c r="B538" s="57" t="s">
        <v>792</v>
      </c>
      <c r="C538" s="57">
        <v>418.1</v>
      </c>
      <c r="D538" s="57"/>
      <c r="E538" s="57"/>
      <c r="F538" s="57">
        <f t="shared" si="60"/>
        <v>418.1</v>
      </c>
      <c r="G538" s="272">
        <v>82</v>
      </c>
      <c r="H538" s="54">
        <f t="shared" si="59"/>
        <v>2.7333333333333334E-2</v>
      </c>
      <c r="I538" s="54">
        <f t="shared" si="63"/>
        <v>100.58666666666667</v>
      </c>
      <c r="J538" s="54">
        <f t="shared" si="61"/>
        <v>22.129066666666667</v>
      </c>
      <c r="K538" s="54">
        <f t="shared" si="64"/>
        <v>50.293333333333337</v>
      </c>
      <c r="L538" s="245">
        <v>5.7454666666666663</v>
      </c>
      <c r="M538" s="56">
        <f t="shared" si="62"/>
        <v>0.42754014191182332</v>
      </c>
    </row>
    <row r="539" spans="1:13" x14ac:dyDescent="0.2">
      <c r="A539" s="240">
        <f t="shared" si="65"/>
        <v>151</v>
      </c>
      <c r="B539" s="57" t="s">
        <v>793</v>
      </c>
      <c r="C539" s="57">
        <v>496.6</v>
      </c>
      <c r="D539" s="57"/>
      <c r="E539" s="57"/>
      <c r="F539" s="57">
        <f t="shared" si="60"/>
        <v>496.6</v>
      </c>
      <c r="G539" s="272">
        <v>81.2</v>
      </c>
      <c r="H539" s="54">
        <f t="shared" si="59"/>
        <v>2.7066666666666666E-2</v>
      </c>
      <c r="I539" s="54">
        <f t="shared" si="63"/>
        <v>99.605333333333334</v>
      </c>
      <c r="J539" s="54">
        <f t="shared" si="61"/>
        <v>21.913173333333333</v>
      </c>
      <c r="K539" s="54">
        <f t="shared" si="64"/>
        <v>49.802666666666667</v>
      </c>
      <c r="L539" s="245">
        <v>5.6894133333333325</v>
      </c>
      <c r="M539" s="56">
        <f t="shared" si="62"/>
        <v>0.35644499932876894</v>
      </c>
    </row>
    <row r="540" spans="1:13" x14ac:dyDescent="0.2">
      <c r="A540" s="240">
        <f t="shared" si="65"/>
        <v>152</v>
      </c>
      <c r="B540" s="57" t="s">
        <v>794</v>
      </c>
      <c r="C540" s="57">
        <v>357.5</v>
      </c>
      <c r="D540" s="57"/>
      <c r="E540" s="57"/>
      <c r="F540" s="57">
        <f t="shared" si="60"/>
        <v>357.5</v>
      </c>
      <c r="G540" s="272">
        <v>32</v>
      </c>
      <c r="H540" s="54">
        <f t="shared" si="59"/>
        <v>1.0666666666666666E-2</v>
      </c>
      <c r="I540" s="54">
        <f t="shared" si="63"/>
        <v>39.25333333333333</v>
      </c>
      <c r="J540" s="54">
        <f t="shared" si="61"/>
        <v>8.6357333333333326</v>
      </c>
      <c r="K540" s="54">
        <f t="shared" si="64"/>
        <v>19.626666666666665</v>
      </c>
      <c r="L540" s="245">
        <v>2.2421333333333333</v>
      </c>
      <c r="M540" s="56">
        <f t="shared" si="62"/>
        <v>0.19512689976689973</v>
      </c>
    </row>
    <row r="541" spans="1:13" x14ac:dyDescent="0.2">
      <c r="A541" s="240">
        <f t="shared" si="65"/>
        <v>153</v>
      </c>
      <c r="B541" s="57" t="s">
        <v>795</v>
      </c>
      <c r="C541" s="57">
        <v>325.89999999999998</v>
      </c>
      <c r="D541" s="57"/>
      <c r="E541" s="57"/>
      <c r="F541" s="57">
        <f t="shared" si="60"/>
        <v>325.89999999999998</v>
      </c>
      <c r="G541" s="272">
        <v>105</v>
      </c>
      <c r="H541" s="54">
        <f t="shared" si="59"/>
        <v>3.5000000000000003E-2</v>
      </c>
      <c r="I541" s="54">
        <f t="shared" si="63"/>
        <v>128.80000000000001</v>
      </c>
      <c r="J541" s="54">
        <f t="shared" si="61"/>
        <v>28.336000000000002</v>
      </c>
      <c r="K541" s="54">
        <f t="shared" si="64"/>
        <v>64.400000000000006</v>
      </c>
      <c r="L541" s="245">
        <v>7.3570000000000002</v>
      </c>
      <c r="M541" s="56">
        <f t="shared" si="62"/>
        <v>0.70234120895980379</v>
      </c>
    </row>
    <row r="542" spans="1:13" x14ac:dyDescent="0.2">
      <c r="A542" s="240">
        <f t="shared" si="65"/>
        <v>154</v>
      </c>
      <c r="B542" s="57" t="s">
        <v>796</v>
      </c>
      <c r="C542" s="57">
        <v>451.9</v>
      </c>
      <c r="D542" s="57"/>
      <c r="E542" s="57"/>
      <c r="F542" s="57">
        <f t="shared" si="60"/>
        <v>451.9</v>
      </c>
      <c r="G542" s="272">
        <v>97.4</v>
      </c>
      <c r="H542" s="54">
        <f t="shared" si="59"/>
        <v>3.2466666666666671E-2</v>
      </c>
      <c r="I542" s="54">
        <f t="shared" si="63"/>
        <v>119.47733333333335</v>
      </c>
      <c r="J542" s="54">
        <f t="shared" si="61"/>
        <v>26.285013333333335</v>
      </c>
      <c r="K542" s="54">
        <f t="shared" si="64"/>
        <v>59.738666666666674</v>
      </c>
      <c r="L542" s="245">
        <v>6.8244933333333346</v>
      </c>
      <c r="M542" s="56">
        <f t="shared" si="62"/>
        <v>0.46985064542302868</v>
      </c>
    </row>
    <row r="543" spans="1:13" x14ac:dyDescent="0.2">
      <c r="A543" s="240">
        <f t="shared" si="65"/>
        <v>155</v>
      </c>
      <c r="B543" s="57" t="s">
        <v>797</v>
      </c>
      <c r="C543" s="57">
        <v>766.2</v>
      </c>
      <c r="D543" s="57"/>
      <c r="E543" s="57"/>
      <c r="F543" s="57">
        <f t="shared" si="60"/>
        <v>766.2</v>
      </c>
      <c r="G543" s="272">
        <v>228.4</v>
      </c>
      <c r="H543" s="54">
        <f t="shared" si="59"/>
        <v>7.6133333333333331E-2</v>
      </c>
      <c r="I543" s="54">
        <f t="shared" si="63"/>
        <v>280.17066666666665</v>
      </c>
      <c r="J543" s="54">
        <f t="shared" si="61"/>
        <v>61.637546666666665</v>
      </c>
      <c r="K543" s="54">
        <f t="shared" si="64"/>
        <v>140.08533333333332</v>
      </c>
      <c r="L543" s="245">
        <v>16.003226666666666</v>
      </c>
      <c r="M543" s="56">
        <f t="shared" si="62"/>
        <v>0.64982612024710684</v>
      </c>
    </row>
    <row r="544" spans="1:13" x14ac:dyDescent="0.2">
      <c r="A544" s="240">
        <f t="shared" si="65"/>
        <v>156</v>
      </c>
      <c r="B544" s="57" t="s">
        <v>798</v>
      </c>
      <c r="C544" s="57">
        <v>402.2</v>
      </c>
      <c r="D544" s="57"/>
      <c r="E544" s="57">
        <v>61</v>
      </c>
      <c r="F544" s="57">
        <f t="shared" si="60"/>
        <v>463.2</v>
      </c>
      <c r="G544" s="272">
        <v>108.8</v>
      </c>
      <c r="H544" s="54">
        <f t="shared" si="59"/>
        <v>3.6266666666666662E-2</v>
      </c>
      <c r="I544" s="54">
        <f t="shared" si="63"/>
        <v>133.46133333333333</v>
      </c>
      <c r="J544" s="54">
        <f t="shared" si="61"/>
        <v>29.361493333333332</v>
      </c>
      <c r="K544" s="54">
        <f t="shared" si="64"/>
        <v>66.730666666666664</v>
      </c>
      <c r="L544" s="245">
        <v>7.6232533333333317</v>
      </c>
      <c r="M544" s="56">
        <f t="shared" si="62"/>
        <v>0.51203960852043762</v>
      </c>
    </row>
    <row r="545" spans="1:13" x14ac:dyDescent="0.2">
      <c r="A545" s="240">
        <f t="shared" si="65"/>
        <v>157</v>
      </c>
      <c r="B545" s="57" t="s">
        <v>799</v>
      </c>
      <c r="C545" s="57">
        <v>578.1</v>
      </c>
      <c r="D545" s="57"/>
      <c r="E545" s="57"/>
      <c r="F545" s="57">
        <f t="shared" si="60"/>
        <v>578.1</v>
      </c>
      <c r="G545" s="272">
        <v>155.6</v>
      </c>
      <c r="H545" s="54">
        <f t="shared" si="59"/>
        <v>5.1866666666666665E-2</v>
      </c>
      <c r="I545" s="54">
        <f t="shared" si="63"/>
        <v>190.86933333333332</v>
      </c>
      <c r="J545" s="54">
        <f t="shared" si="61"/>
        <v>41.991253333333333</v>
      </c>
      <c r="K545" s="54">
        <f t="shared" si="64"/>
        <v>95.434666666666658</v>
      </c>
      <c r="L545" s="245">
        <v>10.902373333333333</v>
      </c>
      <c r="M545" s="56">
        <f t="shared" si="62"/>
        <v>0.5867455918814507</v>
      </c>
    </row>
    <row r="546" spans="1:13" x14ac:dyDescent="0.2">
      <c r="A546" s="240">
        <f t="shared" si="65"/>
        <v>158</v>
      </c>
      <c r="B546" s="57" t="s">
        <v>800</v>
      </c>
      <c r="C546" s="57">
        <v>567.29999999999995</v>
      </c>
      <c r="D546" s="57"/>
      <c r="E546" s="57">
        <v>96.7</v>
      </c>
      <c r="F546" s="57">
        <f t="shared" si="60"/>
        <v>664</v>
      </c>
      <c r="G546" s="272">
        <v>316.89999999999998</v>
      </c>
      <c r="H546" s="54">
        <f t="shared" si="59"/>
        <v>0.10563333333333333</v>
      </c>
      <c r="I546" s="54">
        <f t="shared" si="63"/>
        <v>388.73066666666665</v>
      </c>
      <c r="J546" s="54">
        <f t="shared" si="61"/>
        <v>85.520746666666668</v>
      </c>
      <c r="K546" s="54">
        <f t="shared" si="64"/>
        <v>194.36533333333333</v>
      </c>
      <c r="L546" s="245">
        <v>22.204126666666664</v>
      </c>
      <c r="M546" s="56">
        <f t="shared" si="62"/>
        <v>1.0403928815261043</v>
      </c>
    </row>
    <row r="547" spans="1:13" x14ac:dyDescent="0.2">
      <c r="A547" s="240">
        <f t="shared" si="65"/>
        <v>159</v>
      </c>
      <c r="B547" s="57" t="s">
        <v>801</v>
      </c>
      <c r="C547" s="57">
        <v>4428.7</v>
      </c>
      <c r="D547" s="57"/>
      <c r="E547" s="57">
        <v>319.5</v>
      </c>
      <c r="F547" s="57">
        <f t="shared" si="60"/>
        <v>4748.2</v>
      </c>
      <c r="G547" s="272">
        <v>1226</v>
      </c>
      <c r="H547" s="54">
        <f t="shared" si="59"/>
        <v>0.40866666666666668</v>
      </c>
      <c r="I547" s="54">
        <f t="shared" si="63"/>
        <v>1503.8933333333334</v>
      </c>
      <c r="J547" s="54">
        <f t="shared" si="61"/>
        <v>330.85653333333335</v>
      </c>
      <c r="K547" s="54">
        <f t="shared" si="64"/>
        <v>751.94666666666672</v>
      </c>
      <c r="L547" s="245">
        <v>85.901733333333326</v>
      </c>
      <c r="M547" s="56">
        <f t="shared" si="62"/>
        <v>0.56286556309057478</v>
      </c>
    </row>
    <row r="548" spans="1:13" x14ac:dyDescent="0.2">
      <c r="A548" s="240">
        <f t="shared" si="65"/>
        <v>160</v>
      </c>
      <c r="B548" s="57" t="s">
        <v>802</v>
      </c>
      <c r="C548" s="57">
        <v>231</v>
      </c>
      <c r="D548" s="57"/>
      <c r="E548" s="57"/>
      <c r="F548" s="57">
        <f t="shared" si="60"/>
        <v>231</v>
      </c>
      <c r="G548" s="272">
        <v>108</v>
      </c>
      <c r="H548" s="54">
        <f t="shared" si="59"/>
        <v>3.5999999999999997E-2</v>
      </c>
      <c r="I548" s="54">
        <f t="shared" si="63"/>
        <v>132.47999999999999</v>
      </c>
      <c r="J548" s="54">
        <f t="shared" si="61"/>
        <v>29.145599999999998</v>
      </c>
      <c r="K548" s="54">
        <f t="shared" si="64"/>
        <v>66.239999999999995</v>
      </c>
      <c r="L548" s="245">
        <v>7.5671999999999997</v>
      </c>
      <c r="M548" s="56">
        <f t="shared" si="62"/>
        <v>1.0191896103896103</v>
      </c>
    </row>
    <row r="549" spans="1:13" x14ac:dyDescent="0.2">
      <c r="A549" s="240">
        <f t="shared" si="65"/>
        <v>161</v>
      </c>
      <c r="B549" s="57" t="s">
        <v>803</v>
      </c>
      <c r="C549" s="57">
        <v>260.2</v>
      </c>
      <c r="D549" s="57"/>
      <c r="E549" s="57"/>
      <c r="F549" s="57">
        <f t="shared" si="60"/>
        <v>260.2</v>
      </c>
      <c r="G549" s="272">
        <v>192.4</v>
      </c>
      <c r="H549" s="54">
        <f t="shared" si="59"/>
        <v>6.4133333333333334E-2</v>
      </c>
      <c r="I549" s="54">
        <f t="shared" si="63"/>
        <v>236.01066666666668</v>
      </c>
      <c r="J549" s="54">
        <f t="shared" si="61"/>
        <v>51.92234666666667</v>
      </c>
      <c r="K549" s="54">
        <f t="shared" si="64"/>
        <v>118.00533333333334</v>
      </c>
      <c r="L549" s="245">
        <v>13.480826666666665</v>
      </c>
      <c r="M549" s="56">
        <f t="shared" si="62"/>
        <v>1.6119107353317961</v>
      </c>
    </row>
    <row r="550" spans="1:13" x14ac:dyDescent="0.2">
      <c r="A550" s="240">
        <f t="shared" si="65"/>
        <v>162</v>
      </c>
      <c r="B550" s="57" t="s">
        <v>1435</v>
      </c>
      <c r="C550" s="81">
        <v>678.5</v>
      </c>
      <c r="D550" s="81"/>
      <c r="E550" s="81"/>
      <c r="F550" s="81">
        <f t="shared" si="60"/>
        <v>678.5</v>
      </c>
      <c r="G550" s="274">
        <v>24.5</v>
      </c>
      <c r="H550" s="204">
        <f>G550/3000</f>
        <v>8.1666666666666658E-3</v>
      </c>
      <c r="I550" s="54">
        <f t="shared" si="63"/>
        <v>30.053333333333331</v>
      </c>
      <c r="J550" s="54">
        <f t="shared" si="61"/>
        <v>6.6117333333333326</v>
      </c>
      <c r="K550" s="54">
        <f t="shared" si="64"/>
        <v>15.026666666666666</v>
      </c>
      <c r="L550" s="245">
        <v>1.716633333333333</v>
      </c>
      <c r="M550" s="56">
        <f t="shared" si="62"/>
        <v>7.8715352493244892E-2</v>
      </c>
    </row>
    <row r="551" spans="1:13" x14ac:dyDescent="0.2">
      <c r="A551" s="240">
        <f t="shared" si="65"/>
        <v>163</v>
      </c>
      <c r="B551" s="57" t="s">
        <v>1436</v>
      </c>
      <c r="C551" s="81">
        <v>713</v>
      </c>
      <c r="D551" s="81">
        <v>20</v>
      </c>
      <c r="E551" s="81"/>
      <c r="F551" s="81">
        <f t="shared" si="60"/>
        <v>733</v>
      </c>
      <c r="G551" s="274">
        <v>43.2</v>
      </c>
      <c r="H551" s="204">
        <f t="shared" ref="H551:H614" si="66">G551/3000</f>
        <v>1.4400000000000001E-2</v>
      </c>
      <c r="I551" s="54">
        <f t="shared" si="63"/>
        <v>52.992000000000004</v>
      </c>
      <c r="J551" s="54">
        <f t="shared" si="61"/>
        <v>11.658240000000001</v>
      </c>
      <c r="K551" s="54">
        <f t="shared" si="64"/>
        <v>26.496000000000002</v>
      </c>
      <c r="L551" s="245">
        <v>3.0268800000000002</v>
      </c>
      <c r="M551" s="56">
        <f t="shared" si="62"/>
        <v>0.12847628922237384</v>
      </c>
    </row>
    <row r="552" spans="1:13" x14ac:dyDescent="0.2">
      <c r="A552" s="240">
        <f t="shared" si="65"/>
        <v>164</v>
      </c>
      <c r="B552" s="57" t="s">
        <v>1437</v>
      </c>
      <c r="C552" s="81">
        <v>922.8</v>
      </c>
      <c r="D552" s="81"/>
      <c r="E552" s="81"/>
      <c r="F552" s="81">
        <f t="shared" si="60"/>
        <v>922.8</v>
      </c>
      <c r="G552" s="274">
        <v>64.8</v>
      </c>
      <c r="H552" s="204">
        <f t="shared" si="66"/>
        <v>2.1599999999999998E-2</v>
      </c>
      <c r="I552" s="54">
        <f t="shared" si="63"/>
        <v>79.487999999999985</v>
      </c>
      <c r="J552" s="54">
        <f t="shared" si="61"/>
        <v>17.487359999999995</v>
      </c>
      <c r="K552" s="54">
        <f t="shared" si="64"/>
        <v>39.743999999999993</v>
      </c>
      <c r="L552" s="245">
        <v>4.5403199999999995</v>
      </c>
      <c r="M552" s="56">
        <f t="shared" si="62"/>
        <v>0.15307724317295188</v>
      </c>
    </row>
    <row r="553" spans="1:13" x14ac:dyDescent="0.2">
      <c r="A553" s="240">
        <f t="shared" si="65"/>
        <v>165</v>
      </c>
      <c r="B553" s="57" t="s">
        <v>1438</v>
      </c>
      <c r="C553" s="81">
        <v>396.9</v>
      </c>
      <c r="D553" s="81"/>
      <c r="E553" s="81"/>
      <c r="F553" s="81">
        <f t="shared" si="60"/>
        <v>396.9</v>
      </c>
      <c r="G553" s="274">
        <v>104.8</v>
      </c>
      <c r="H553" s="204">
        <f t="shared" si="66"/>
        <v>3.493333333333333E-2</v>
      </c>
      <c r="I553" s="54">
        <f t="shared" si="63"/>
        <v>128.55466666666666</v>
      </c>
      <c r="J553" s="54">
        <f t="shared" si="61"/>
        <v>28.282026666666667</v>
      </c>
      <c r="K553" s="54">
        <f t="shared" si="64"/>
        <v>64.277333333333331</v>
      </c>
      <c r="L553" s="245">
        <v>7.3429866666666657</v>
      </c>
      <c r="M553" s="56">
        <f t="shared" si="62"/>
        <v>0.57560346014949193</v>
      </c>
    </row>
    <row r="554" spans="1:13" x14ac:dyDescent="0.2">
      <c r="A554" s="240">
        <f t="shared" si="65"/>
        <v>166</v>
      </c>
      <c r="B554" s="57" t="s">
        <v>1439</v>
      </c>
      <c r="C554" s="81">
        <v>817.4</v>
      </c>
      <c r="D554" s="81">
        <v>44.7</v>
      </c>
      <c r="E554" s="81">
        <v>29.9</v>
      </c>
      <c r="F554" s="81">
        <f t="shared" si="60"/>
        <v>892</v>
      </c>
      <c r="G554" s="274">
        <v>92.7</v>
      </c>
      <c r="H554" s="204">
        <f t="shared" si="66"/>
        <v>3.09E-2</v>
      </c>
      <c r="I554" s="54">
        <f t="shared" si="63"/>
        <v>113.712</v>
      </c>
      <c r="J554" s="54">
        <f t="shared" si="61"/>
        <v>25.016640000000002</v>
      </c>
      <c r="K554" s="54">
        <f t="shared" si="64"/>
        <v>56.856000000000002</v>
      </c>
      <c r="L554" s="245">
        <v>6.4951800000000004</v>
      </c>
      <c r="M554" s="56">
        <f t="shared" si="62"/>
        <v>0.22654688340807178</v>
      </c>
    </row>
    <row r="555" spans="1:13" x14ac:dyDescent="0.2">
      <c r="A555" s="240">
        <f t="shared" si="65"/>
        <v>167</v>
      </c>
      <c r="B555" s="57" t="s">
        <v>1440</v>
      </c>
      <c r="C555" s="81">
        <v>872.1</v>
      </c>
      <c r="D555" s="81"/>
      <c r="E555" s="81"/>
      <c r="F555" s="81">
        <f t="shared" si="60"/>
        <v>872.1</v>
      </c>
      <c r="G555" s="274">
        <v>167.8</v>
      </c>
      <c r="H555" s="204">
        <f t="shared" si="66"/>
        <v>5.5933333333333335E-2</v>
      </c>
      <c r="I555" s="54">
        <f t="shared" si="63"/>
        <v>205.83466666666666</v>
      </c>
      <c r="J555" s="54">
        <f t="shared" si="61"/>
        <v>45.283626666666663</v>
      </c>
      <c r="K555" s="54">
        <f t="shared" si="64"/>
        <v>102.91733333333333</v>
      </c>
      <c r="L555" s="245">
        <v>11.757186666666666</v>
      </c>
      <c r="M555" s="56">
        <f t="shared" si="62"/>
        <v>0.41943907044299195</v>
      </c>
    </row>
    <row r="556" spans="1:13" x14ac:dyDescent="0.2">
      <c r="A556" s="240">
        <f t="shared" si="65"/>
        <v>168</v>
      </c>
      <c r="B556" s="57" t="s">
        <v>1441</v>
      </c>
      <c r="C556" s="81">
        <v>654.1</v>
      </c>
      <c r="D556" s="81"/>
      <c r="E556" s="81">
        <v>31.8</v>
      </c>
      <c r="F556" s="81">
        <f t="shared" si="60"/>
        <v>685.9</v>
      </c>
      <c r="G556" s="274">
        <v>167.9</v>
      </c>
      <c r="H556" s="204">
        <f t="shared" si="66"/>
        <v>5.5966666666666672E-2</v>
      </c>
      <c r="I556" s="54">
        <f t="shared" si="63"/>
        <v>205.95733333333334</v>
      </c>
      <c r="J556" s="54">
        <f t="shared" si="61"/>
        <v>45.310613333333336</v>
      </c>
      <c r="K556" s="54">
        <f t="shared" si="64"/>
        <v>102.97866666666667</v>
      </c>
      <c r="L556" s="245">
        <v>11.764193333333335</v>
      </c>
      <c r="M556" s="56">
        <f t="shared" si="62"/>
        <v>0.53362123730378574</v>
      </c>
    </row>
    <row r="557" spans="1:13" x14ac:dyDescent="0.2">
      <c r="A557" s="240">
        <f t="shared" si="65"/>
        <v>169</v>
      </c>
      <c r="B557" s="57" t="s">
        <v>1442</v>
      </c>
      <c r="C557" s="81">
        <v>253.3</v>
      </c>
      <c r="D557" s="81">
        <v>10.1</v>
      </c>
      <c r="E557" s="81"/>
      <c r="F557" s="81">
        <f t="shared" si="60"/>
        <v>263.40000000000003</v>
      </c>
      <c r="G557" s="274">
        <v>216</v>
      </c>
      <c r="H557" s="204">
        <f t="shared" si="66"/>
        <v>7.1999999999999995E-2</v>
      </c>
      <c r="I557" s="54">
        <f t="shared" si="63"/>
        <v>264.95999999999998</v>
      </c>
      <c r="J557" s="54">
        <f t="shared" si="61"/>
        <v>58.291199999999996</v>
      </c>
      <c r="K557" s="54">
        <f t="shared" si="64"/>
        <v>132.47999999999999</v>
      </c>
      <c r="L557" s="245">
        <v>15.134399999999999</v>
      </c>
      <c r="M557" s="56">
        <f t="shared" si="62"/>
        <v>1.7876446469248288</v>
      </c>
    </row>
    <row r="558" spans="1:13" x14ac:dyDescent="0.2">
      <c r="A558" s="240">
        <f t="shared" si="65"/>
        <v>170</v>
      </c>
      <c r="B558" s="57" t="s">
        <v>1443</v>
      </c>
      <c r="C558" s="81">
        <v>603.79999999999995</v>
      </c>
      <c r="D558" s="81"/>
      <c r="E558" s="81"/>
      <c r="F558" s="81">
        <f t="shared" si="60"/>
        <v>603.79999999999995</v>
      </c>
      <c r="G558" s="274">
        <v>103.9</v>
      </c>
      <c r="H558" s="204">
        <f t="shared" si="66"/>
        <v>3.4633333333333335E-2</v>
      </c>
      <c r="I558" s="54">
        <f t="shared" si="63"/>
        <v>127.45066666666668</v>
      </c>
      <c r="J558" s="54">
        <f t="shared" si="61"/>
        <v>28.039146666666671</v>
      </c>
      <c r="K558" s="54">
        <f t="shared" si="64"/>
        <v>63.725333333333339</v>
      </c>
      <c r="L558" s="245">
        <v>7.2799266666666673</v>
      </c>
      <c r="M558" s="56">
        <f t="shared" si="62"/>
        <v>0.37511605388097607</v>
      </c>
    </row>
    <row r="559" spans="1:13" x14ac:dyDescent="0.2">
      <c r="A559" s="240">
        <f t="shared" si="65"/>
        <v>171</v>
      </c>
      <c r="B559" s="57" t="s">
        <v>1444</v>
      </c>
      <c r="C559" s="81">
        <v>664</v>
      </c>
      <c r="D559" s="81">
        <v>24.3</v>
      </c>
      <c r="E559" s="81"/>
      <c r="F559" s="81">
        <f t="shared" si="60"/>
        <v>688.3</v>
      </c>
      <c r="G559" s="274">
        <v>97.3</v>
      </c>
      <c r="H559" s="204">
        <f t="shared" si="66"/>
        <v>3.2433333333333335E-2</v>
      </c>
      <c r="I559" s="54">
        <f t="shared" si="63"/>
        <v>119.35466666666667</v>
      </c>
      <c r="J559" s="54">
        <f t="shared" si="61"/>
        <v>26.25802666666667</v>
      </c>
      <c r="K559" s="54">
        <f t="shared" si="64"/>
        <v>59.677333333333337</v>
      </c>
      <c r="L559" s="245">
        <v>6.8174866666666665</v>
      </c>
      <c r="M559" s="56">
        <f t="shared" si="62"/>
        <v>0.30816143154632192</v>
      </c>
    </row>
    <row r="560" spans="1:13" x14ac:dyDescent="0.2">
      <c r="A560" s="240">
        <f t="shared" si="65"/>
        <v>172</v>
      </c>
      <c r="B560" s="57" t="s">
        <v>1445</v>
      </c>
      <c r="C560" s="81">
        <v>621.6</v>
      </c>
      <c r="D560" s="81"/>
      <c r="E560" s="81"/>
      <c r="F560" s="81">
        <f t="shared" si="60"/>
        <v>621.6</v>
      </c>
      <c r="G560" s="274">
        <v>108</v>
      </c>
      <c r="H560" s="204">
        <f t="shared" si="66"/>
        <v>3.5999999999999997E-2</v>
      </c>
      <c r="I560" s="54">
        <f t="shared" si="63"/>
        <v>132.47999999999999</v>
      </c>
      <c r="J560" s="54">
        <f t="shared" si="61"/>
        <v>29.145599999999998</v>
      </c>
      <c r="K560" s="54">
        <f t="shared" si="64"/>
        <v>66.239999999999995</v>
      </c>
      <c r="L560" s="245">
        <v>7.5671999999999997</v>
      </c>
      <c r="M560" s="56">
        <f t="shared" si="62"/>
        <v>0.37875289575289572</v>
      </c>
    </row>
    <row r="561" spans="1:13" x14ac:dyDescent="0.2">
      <c r="A561" s="240">
        <f t="shared" si="65"/>
        <v>173</v>
      </c>
      <c r="B561" s="57" t="s">
        <v>1446</v>
      </c>
      <c r="C561" s="81">
        <v>547.1</v>
      </c>
      <c r="D561" s="81">
        <v>23.2</v>
      </c>
      <c r="E561" s="81"/>
      <c r="F561" s="81">
        <f t="shared" si="60"/>
        <v>570.30000000000007</v>
      </c>
      <c r="G561" s="274">
        <v>111.5</v>
      </c>
      <c r="H561" s="204">
        <f t="shared" si="66"/>
        <v>3.7166666666666667E-2</v>
      </c>
      <c r="I561" s="54">
        <f t="shared" si="63"/>
        <v>136.77333333333334</v>
      </c>
      <c r="J561" s="54">
        <f t="shared" si="61"/>
        <v>30.090133333333334</v>
      </c>
      <c r="K561" s="54">
        <f t="shared" si="64"/>
        <v>68.38666666666667</v>
      </c>
      <c r="L561" s="245">
        <v>7.8124333333333329</v>
      </c>
      <c r="M561" s="56">
        <f t="shared" si="62"/>
        <v>0.42620123911391661</v>
      </c>
    </row>
    <row r="562" spans="1:13" x14ac:dyDescent="0.2">
      <c r="A562" s="240">
        <f t="shared" si="65"/>
        <v>174</v>
      </c>
      <c r="B562" s="57" t="s">
        <v>1447</v>
      </c>
      <c r="C562" s="81">
        <v>536.29999999999995</v>
      </c>
      <c r="D562" s="81"/>
      <c r="E562" s="81">
        <v>85.9</v>
      </c>
      <c r="F562" s="81">
        <f t="shared" si="60"/>
        <v>622.19999999999993</v>
      </c>
      <c r="G562" s="274">
        <v>144.69999999999999</v>
      </c>
      <c r="H562" s="204">
        <f t="shared" si="66"/>
        <v>4.8233333333333329E-2</v>
      </c>
      <c r="I562" s="54">
        <f t="shared" si="63"/>
        <v>177.49866666666665</v>
      </c>
      <c r="J562" s="54">
        <f t="shared" si="61"/>
        <v>39.049706666666665</v>
      </c>
      <c r="K562" s="54">
        <f t="shared" si="64"/>
        <v>88.749333333333325</v>
      </c>
      <c r="L562" s="245">
        <v>10.138646666666666</v>
      </c>
      <c r="M562" s="56">
        <f t="shared" si="62"/>
        <v>0.50696938819243542</v>
      </c>
    </row>
    <row r="563" spans="1:13" x14ac:dyDescent="0.2">
      <c r="A563" s="240">
        <f t="shared" si="65"/>
        <v>175</v>
      </c>
      <c r="B563" s="57" t="s">
        <v>1448</v>
      </c>
      <c r="C563" s="81">
        <v>523.03</v>
      </c>
      <c r="D563" s="81"/>
      <c r="E563" s="81"/>
      <c r="F563" s="81">
        <f t="shared" si="60"/>
        <v>523.03</v>
      </c>
      <c r="G563" s="274">
        <v>75.5</v>
      </c>
      <c r="H563" s="204">
        <f t="shared" si="66"/>
        <v>2.5166666666666667E-2</v>
      </c>
      <c r="I563" s="54">
        <f t="shared" si="63"/>
        <v>92.61333333333333</v>
      </c>
      <c r="J563" s="54">
        <f t="shared" si="61"/>
        <v>20.374933333333331</v>
      </c>
      <c r="K563" s="54">
        <f t="shared" si="64"/>
        <v>46.306666666666665</v>
      </c>
      <c r="L563" s="245">
        <v>5.2900333333333336</v>
      </c>
      <c r="M563" s="56">
        <f t="shared" si="62"/>
        <v>0.31467595867668519</v>
      </c>
    </row>
    <row r="564" spans="1:13" x14ac:dyDescent="0.2">
      <c r="A564" s="240">
        <f t="shared" si="65"/>
        <v>176</v>
      </c>
      <c r="B564" s="57" t="s">
        <v>1449</v>
      </c>
      <c r="C564" s="81">
        <v>628.20000000000005</v>
      </c>
      <c r="D564" s="81"/>
      <c r="E564" s="81">
        <v>93.9</v>
      </c>
      <c r="F564" s="81">
        <f t="shared" si="60"/>
        <v>722.1</v>
      </c>
      <c r="G564" s="274">
        <v>65.3</v>
      </c>
      <c r="H564" s="204">
        <f t="shared" si="66"/>
        <v>2.1766666666666667E-2</v>
      </c>
      <c r="I564" s="54">
        <f t="shared" si="63"/>
        <v>80.101333333333329</v>
      </c>
      <c r="J564" s="54">
        <f t="shared" si="61"/>
        <v>17.622293333333332</v>
      </c>
      <c r="K564" s="54">
        <f t="shared" si="64"/>
        <v>40.050666666666665</v>
      </c>
      <c r="L564" s="245">
        <v>4.5753533333333332</v>
      </c>
      <c r="M564" s="56">
        <f t="shared" si="62"/>
        <v>0.19713287171675206</v>
      </c>
    </row>
    <row r="565" spans="1:13" x14ac:dyDescent="0.2">
      <c r="A565" s="240">
        <f t="shared" si="65"/>
        <v>177</v>
      </c>
      <c r="B565" s="57" t="s">
        <v>1450</v>
      </c>
      <c r="C565" s="81">
        <v>570.4</v>
      </c>
      <c r="D565" s="81"/>
      <c r="E565" s="81"/>
      <c r="F565" s="81">
        <f t="shared" si="60"/>
        <v>570.4</v>
      </c>
      <c r="G565" s="274">
        <v>90.1</v>
      </c>
      <c r="H565" s="204">
        <f t="shared" si="66"/>
        <v>3.0033333333333332E-2</v>
      </c>
      <c r="I565" s="54">
        <f t="shared" si="63"/>
        <v>110.52266666666667</v>
      </c>
      <c r="J565" s="54">
        <f t="shared" si="61"/>
        <v>24.314986666666666</v>
      </c>
      <c r="K565" s="54">
        <f t="shared" si="64"/>
        <v>55.261333333333333</v>
      </c>
      <c r="L565" s="245">
        <v>6.3130066666666664</v>
      </c>
      <c r="M565" s="56">
        <f t="shared" si="62"/>
        <v>0.34434080177653109</v>
      </c>
    </row>
    <row r="566" spans="1:13" x14ac:dyDescent="0.2">
      <c r="A566" s="240">
        <f t="shared" si="65"/>
        <v>178</v>
      </c>
      <c r="B566" s="57" t="s">
        <v>1451</v>
      </c>
      <c r="C566" s="81">
        <v>672.28</v>
      </c>
      <c r="D566" s="81">
        <v>45.9</v>
      </c>
      <c r="E566" s="81"/>
      <c r="F566" s="81">
        <f t="shared" si="60"/>
        <v>718.18</v>
      </c>
      <c r="G566" s="274">
        <v>114.2</v>
      </c>
      <c r="H566" s="204">
        <f t="shared" si="66"/>
        <v>3.8066666666666665E-2</v>
      </c>
      <c r="I566" s="54">
        <f t="shared" si="63"/>
        <v>140.08533333333332</v>
      </c>
      <c r="J566" s="54">
        <f t="shared" si="61"/>
        <v>30.818773333333333</v>
      </c>
      <c r="K566" s="54">
        <f t="shared" si="64"/>
        <v>70.042666666666662</v>
      </c>
      <c r="L566" s="245">
        <v>8.0016133333333332</v>
      </c>
      <c r="M566" s="56">
        <f t="shared" si="62"/>
        <v>0.346637871657059</v>
      </c>
    </row>
    <row r="567" spans="1:13" x14ac:dyDescent="0.2">
      <c r="A567" s="240">
        <f t="shared" si="65"/>
        <v>179</v>
      </c>
      <c r="B567" s="57" t="s">
        <v>1452</v>
      </c>
      <c r="C567" s="81">
        <v>862.5</v>
      </c>
      <c r="D567" s="81"/>
      <c r="E567" s="81"/>
      <c r="F567" s="81">
        <f t="shared" si="60"/>
        <v>862.5</v>
      </c>
      <c r="G567" s="274">
        <v>262.39999999999998</v>
      </c>
      <c r="H567" s="204">
        <f t="shared" si="66"/>
        <v>8.7466666666666665E-2</v>
      </c>
      <c r="I567" s="54">
        <f t="shared" si="63"/>
        <v>321.87733333333335</v>
      </c>
      <c r="J567" s="54">
        <f t="shared" si="61"/>
        <v>70.813013333333345</v>
      </c>
      <c r="K567" s="54">
        <f t="shared" si="64"/>
        <v>160.93866666666668</v>
      </c>
      <c r="L567" s="245">
        <v>18.385493333333333</v>
      </c>
      <c r="M567" s="56">
        <f t="shared" si="62"/>
        <v>0.66320522512077307</v>
      </c>
    </row>
    <row r="568" spans="1:13" x14ac:dyDescent="0.2">
      <c r="A568" s="240">
        <f t="shared" si="65"/>
        <v>180</v>
      </c>
      <c r="B568" s="57" t="s">
        <v>1453</v>
      </c>
      <c r="C568" s="81">
        <v>693.7</v>
      </c>
      <c r="D568" s="81">
        <v>26.4</v>
      </c>
      <c r="E568" s="81"/>
      <c r="F568" s="81">
        <f t="shared" si="60"/>
        <v>720.1</v>
      </c>
      <c r="G568" s="274">
        <v>114.2</v>
      </c>
      <c r="H568" s="204">
        <f t="shared" si="66"/>
        <v>3.8066666666666665E-2</v>
      </c>
      <c r="I568" s="54">
        <f t="shared" si="63"/>
        <v>140.08533333333332</v>
      </c>
      <c r="J568" s="54">
        <f t="shared" si="61"/>
        <v>30.818773333333333</v>
      </c>
      <c r="K568" s="54">
        <f t="shared" si="64"/>
        <v>70.042666666666662</v>
      </c>
      <c r="L568" s="245">
        <v>8.0016133333333332</v>
      </c>
      <c r="M568" s="56">
        <f t="shared" si="62"/>
        <v>0.34571363236587505</v>
      </c>
    </row>
    <row r="569" spans="1:13" x14ac:dyDescent="0.2">
      <c r="A569" s="240">
        <f t="shared" si="65"/>
        <v>181</v>
      </c>
      <c r="B569" s="57" t="s">
        <v>1454</v>
      </c>
      <c r="C569" s="81">
        <v>689.6</v>
      </c>
      <c r="D569" s="81"/>
      <c r="E569" s="81"/>
      <c r="F569" s="81">
        <f t="shared" si="60"/>
        <v>689.6</v>
      </c>
      <c r="G569" s="274">
        <v>94</v>
      </c>
      <c r="H569" s="204">
        <f t="shared" si="66"/>
        <v>3.1333333333333331E-2</v>
      </c>
      <c r="I569" s="54">
        <f t="shared" si="63"/>
        <v>115.30666666666666</v>
      </c>
      <c r="J569" s="54">
        <f t="shared" si="61"/>
        <v>25.367466666666665</v>
      </c>
      <c r="K569" s="54">
        <f t="shared" si="64"/>
        <v>57.653333333333329</v>
      </c>
      <c r="L569" s="245">
        <v>6.586266666666666</v>
      </c>
      <c r="M569" s="56">
        <f t="shared" si="62"/>
        <v>0.29714868522815152</v>
      </c>
    </row>
    <row r="570" spans="1:13" x14ac:dyDescent="0.2">
      <c r="A570" s="240">
        <f t="shared" si="65"/>
        <v>182</v>
      </c>
      <c r="B570" s="57" t="s">
        <v>1455</v>
      </c>
      <c r="C570" s="81">
        <v>599</v>
      </c>
      <c r="D570" s="81"/>
      <c r="E570" s="81">
        <v>61.7</v>
      </c>
      <c r="F570" s="81">
        <f t="shared" si="60"/>
        <v>660.7</v>
      </c>
      <c r="G570" s="274">
        <v>142.80000000000001</v>
      </c>
      <c r="H570" s="204">
        <f t="shared" si="66"/>
        <v>4.7600000000000003E-2</v>
      </c>
      <c r="I570" s="54">
        <f t="shared" si="63"/>
        <v>175.16800000000001</v>
      </c>
      <c r="J570" s="54">
        <f t="shared" si="61"/>
        <v>38.536960000000001</v>
      </c>
      <c r="K570" s="54">
        <f t="shared" si="64"/>
        <v>87.584000000000003</v>
      </c>
      <c r="L570" s="245">
        <v>10.005520000000001</v>
      </c>
      <c r="M570" s="56">
        <f t="shared" si="62"/>
        <v>0.47115858937490529</v>
      </c>
    </row>
    <row r="571" spans="1:13" x14ac:dyDescent="0.2">
      <c r="A571" s="240">
        <f t="shared" si="65"/>
        <v>183</v>
      </c>
      <c r="B571" s="57" t="s">
        <v>1456</v>
      </c>
      <c r="C571" s="81">
        <v>502.6</v>
      </c>
      <c r="D571" s="81"/>
      <c r="E571" s="81">
        <v>53.9</v>
      </c>
      <c r="F571" s="81">
        <f t="shared" si="60"/>
        <v>556.5</v>
      </c>
      <c r="G571" s="274">
        <v>84.6</v>
      </c>
      <c r="H571" s="204">
        <f t="shared" si="66"/>
        <v>2.8199999999999999E-2</v>
      </c>
      <c r="I571" s="54">
        <f t="shared" si="63"/>
        <v>103.776</v>
      </c>
      <c r="J571" s="54">
        <f t="shared" si="61"/>
        <v>22.830719999999999</v>
      </c>
      <c r="K571" s="54">
        <f t="shared" si="64"/>
        <v>51.887999999999998</v>
      </c>
      <c r="L571" s="245">
        <v>5.9276399999999994</v>
      </c>
      <c r="M571" s="56">
        <f t="shared" si="62"/>
        <v>0.33139687331536388</v>
      </c>
    </row>
    <row r="572" spans="1:13" x14ac:dyDescent="0.2">
      <c r="A572" s="240">
        <f t="shared" si="65"/>
        <v>184</v>
      </c>
      <c r="B572" s="57" t="s">
        <v>1457</v>
      </c>
      <c r="C572" s="81">
        <v>4995.63</v>
      </c>
      <c r="D572" s="81">
        <v>255.4</v>
      </c>
      <c r="E572" s="81">
        <v>189.6</v>
      </c>
      <c r="F572" s="81">
        <f t="shared" si="60"/>
        <v>5440.63</v>
      </c>
      <c r="G572" s="274">
        <v>586.20000000000005</v>
      </c>
      <c r="H572" s="204">
        <f t="shared" si="66"/>
        <v>0.19540000000000002</v>
      </c>
      <c r="I572" s="54">
        <f t="shared" si="63"/>
        <v>719.07200000000012</v>
      </c>
      <c r="J572" s="54">
        <f t="shared" si="61"/>
        <v>158.19584000000003</v>
      </c>
      <c r="K572" s="54">
        <f t="shared" si="64"/>
        <v>359.53600000000006</v>
      </c>
      <c r="L572" s="245">
        <v>41.073080000000004</v>
      </c>
      <c r="M572" s="56">
        <f t="shared" si="62"/>
        <v>0.23487664480032647</v>
      </c>
    </row>
    <row r="573" spans="1:13" x14ac:dyDescent="0.2">
      <c r="A573" s="240">
        <f t="shared" si="65"/>
        <v>185</v>
      </c>
      <c r="B573" s="57" t="s">
        <v>1458</v>
      </c>
      <c r="C573" s="81">
        <v>574.70000000000005</v>
      </c>
      <c r="D573" s="81">
        <v>14</v>
      </c>
      <c r="E573" s="81"/>
      <c r="F573" s="81">
        <f t="shared" si="60"/>
        <v>588.70000000000005</v>
      </c>
      <c r="G573" s="274">
        <v>123</v>
      </c>
      <c r="H573" s="204">
        <f t="shared" si="66"/>
        <v>4.1000000000000002E-2</v>
      </c>
      <c r="I573" s="54">
        <f t="shared" si="63"/>
        <v>150.88</v>
      </c>
      <c r="J573" s="54">
        <f t="shared" si="61"/>
        <v>33.193599999999996</v>
      </c>
      <c r="K573" s="54">
        <f t="shared" si="64"/>
        <v>75.44</v>
      </c>
      <c r="L573" s="245">
        <v>8.6181999999999999</v>
      </c>
      <c r="M573" s="56">
        <f t="shared" si="62"/>
        <v>0.45546424324783419</v>
      </c>
    </row>
    <row r="574" spans="1:13" x14ac:dyDescent="0.2">
      <c r="A574" s="240">
        <f t="shared" si="65"/>
        <v>186</v>
      </c>
      <c r="B574" s="57" t="s">
        <v>1459</v>
      </c>
      <c r="C574" s="81">
        <v>666.7</v>
      </c>
      <c r="D574" s="81"/>
      <c r="E574" s="81">
        <v>37.9</v>
      </c>
      <c r="F574" s="81">
        <f t="shared" ref="F574:F637" si="67">C574+D574+E574</f>
        <v>704.6</v>
      </c>
      <c r="G574" s="274">
        <v>89.8</v>
      </c>
      <c r="H574" s="204">
        <f t="shared" si="66"/>
        <v>2.9933333333333333E-2</v>
      </c>
      <c r="I574" s="54">
        <f t="shared" si="63"/>
        <v>110.15466666666667</v>
      </c>
      <c r="J574" s="54">
        <f t="shared" si="61"/>
        <v>24.234026666666669</v>
      </c>
      <c r="K574" s="54">
        <f t="shared" si="64"/>
        <v>55.077333333333335</v>
      </c>
      <c r="L574" s="245">
        <v>6.2919866666666664</v>
      </c>
      <c r="M574" s="56">
        <f t="shared" si="62"/>
        <v>0.27782857413189521</v>
      </c>
    </row>
    <row r="575" spans="1:13" x14ac:dyDescent="0.2">
      <c r="A575" s="240">
        <f t="shared" si="65"/>
        <v>187</v>
      </c>
      <c r="B575" s="57" t="s">
        <v>1460</v>
      </c>
      <c r="C575" s="81">
        <v>663.6</v>
      </c>
      <c r="D575" s="81"/>
      <c r="E575" s="81"/>
      <c r="F575" s="81">
        <f t="shared" si="67"/>
        <v>663.6</v>
      </c>
      <c r="G575" s="274">
        <v>131.80000000000001</v>
      </c>
      <c r="H575" s="204">
        <f t="shared" si="66"/>
        <v>4.3933333333333338E-2</v>
      </c>
      <c r="I575" s="54">
        <f t="shared" si="63"/>
        <v>161.6746666666667</v>
      </c>
      <c r="J575" s="54">
        <f t="shared" ref="J575:J638" si="68">I575*0.22</f>
        <v>35.568426666666674</v>
      </c>
      <c r="K575" s="54">
        <f t="shared" si="64"/>
        <v>80.837333333333348</v>
      </c>
      <c r="L575" s="245">
        <v>9.2347866666666683</v>
      </c>
      <c r="M575" s="56">
        <f t="shared" si="62"/>
        <v>0.43296445649989956</v>
      </c>
    </row>
    <row r="576" spans="1:13" x14ac:dyDescent="0.2">
      <c r="A576" s="240">
        <f t="shared" si="65"/>
        <v>188</v>
      </c>
      <c r="B576" s="57" t="s">
        <v>1461</v>
      </c>
      <c r="C576" s="81">
        <v>693.2</v>
      </c>
      <c r="D576" s="81"/>
      <c r="E576" s="81"/>
      <c r="F576" s="81">
        <f t="shared" si="67"/>
        <v>693.2</v>
      </c>
      <c r="G576" s="274">
        <v>131.19999999999999</v>
      </c>
      <c r="H576" s="204">
        <f t="shared" si="66"/>
        <v>4.3733333333333332E-2</v>
      </c>
      <c r="I576" s="54">
        <f t="shared" si="63"/>
        <v>160.93866666666668</v>
      </c>
      <c r="J576" s="54">
        <f t="shared" si="68"/>
        <v>35.406506666666672</v>
      </c>
      <c r="K576" s="54">
        <f t="shared" si="64"/>
        <v>80.469333333333338</v>
      </c>
      <c r="L576" s="245">
        <v>9.1927466666666664</v>
      </c>
      <c r="M576" s="56">
        <f t="shared" si="62"/>
        <v>0.41258980573187154</v>
      </c>
    </row>
    <row r="577" spans="1:13" x14ac:dyDescent="0.2">
      <c r="A577" s="240">
        <f t="shared" si="65"/>
        <v>189</v>
      </c>
      <c r="B577" s="57" t="s">
        <v>1462</v>
      </c>
      <c r="C577" s="81">
        <v>777.3</v>
      </c>
      <c r="D577" s="81"/>
      <c r="E577" s="81">
        <v>88.3</v>
      </c>
      <c r="F577" s="81">
        <f t="shared" si="67"/>
        <v>865.59999999999991</v>
      </c>
      <c r="G577" s="274">
        <v>153.69999999999999</v>
      </c>
      <c r="H577" s="204">
        <f t="shared" si="66"/>
        <v>5.1233333333333332E-2</v>
      </c>
      <c r="I577" s="54">
        <f t="shared" si="63"/>
        <v>188.53866666666667</v>
      </c>
      <c r="J577" s="54">
        <f t="shared" si="68"/>
        <v>41.478506666666668</v>
      </c>
      <c r="K577" s="54">
        <f t="shared" si="64"/>
        <v>94.269333333333336</v>
      </c>
      <c r="L577" s="245">
        <v>10.769246666666666</v>
      </c>
      <c r="M577" s="56">
        <f t="shared" si="62"/>
        <v>0.38707919747381403</v>
      </c>
    </row>
    <row r="578" spans="1:13" x14ac:dyDescent="0.2">
      <c r="A578" s="240">
        <f t="shared" si="65"/>
        <v>190</v>
      </c>
      <c r="B578" s="57" t="s">
        <v>1463</v>
      </c>
      <c r="C578" s="81">
        <v>635.6</v>
      </c>
      <c r="D578" s="81"/>
      <c r="E578" s="81"/>
      <c r="F578" s="81">
        <f t="shared" si="67"/>
        <v>635.6</v>
      </c>
      <c r="G578" s="274">
        <v>136</v>
      </c>
      <c r="H578" s="204">
        <f t="shared" si="66"/>
        <v>4.5333333333333337E-2</v>
      </c>
      <c r="I578" s="54">
        <f t="shared" si="63"/>
        <v>166.82666666666668</v>
      </c>
      <c r="J578" s="54">
        <f t="shared" si="68"/>
        <v>36.701866666666668</v>
      </c>
      <c r="K578" s="54">
        <f t="shared" si="64"/>
        <v>83.413333333333341</v>
      </c>
      <c r="L578" s="245">
        <v>9.529066666666667</v>
      </c>
      <c r="M578" s="56">
        <f t="shared" si="62"/>
        <v>0.46644262638976292</v>
      </c>
    </row>
    <row r="579" spans="1:13" x14ac:dyDescent="0.2">
      <c r="A579" s="240">
        <f t="shared" si="65"/>
        <v>191</v>
      </c>
      <c r="B579" s="57" t="s">
        <v>1464</v>
      </c>
      <c r="C579" s="81">
        <v>504.2</v>
      </c>
      <c r="D579" s="81"/>
      <c r="E579" s="81"/>
      <c r="F579" s="81">
        <f t="shared" si="67"/>
        <v>504.2</v>
      </c>
      <c r="G579" s="274">
        <v>138.9</v>
      </c>
      <c r="H579" s="204">
        <f t="shared" si="66"/>
        <v>4.6300000000000001E-2</v>
      </c>
      <c r="I579" s="54">
        <f t="shared" si="63"/>
        <v>170.38400000000001</v>
      </c>
      <c r="J579" s="54">
        <f t="shared" si="68"/>
        <v>37.484480000000005</v>
      </c>
      <c r="K579" s="54">
        <f t="shared" si="64"/>
        <v>85.192000000000007</v>
      </c>
      <c r="L579" s="245">
        <v>9.7322600000000001</v>
      </c>
      <c r="M579" s="56">
        <f t="shared" si="62"/>
        <v>0.60054093613645387</v>
      </c>
    </row>
    <row r="580" spans="1:13" x14ac:dyDescent="0.2">
      <c r="A580" s="240">
        <f t="shared" si="65"/>
        <v>192</v>
      </c>
      <c r="B580" s="57" t="s">
        <v>1465</v>
      </c>
      <c r="C580" s="81">
        <v>166</v>
      </c>
      <c r="D580" s="81"/>
      <c r="E580" s="81"/>
      <c r="F580" s="81">
        <f t="shared" si="67"/>
        <v>166</v>
      </c>
      <c r="G580" s="274">
        <v>72.7</v>
      </c>
      <c r="H580" s="204">
        <f t="shared" si="66"/>
        <v>2.4233333333333336E-2</v>
      </c>
      <c r="I580" s="54">
        <f t="shared" si="63"/>
        <v>89.178666666666672</v>
      </c>
      <c r="J580" s="54">
        <f t="shared" si="68"/>
        <v>19.619306666666667</v>
      </c>
      <c r="K580" s="54">
        <f t="shared" si="64"/>
        <v>44.589333333333336</v>
      </c>
      <c r="L580" s="245">
        <v>5.0938466666666669</v>
      </c>
      <c r="M580" s="56">
        <f t="shared" si="62"/>
        <v>0.95470574297188771</v>
      </c>
    </row>
    <row r="581" spans="1:13" x14ac:dyDescent="0.2">
      <c r="A581" s="240">
        <f t="shared" si="65"/>
        <v>193</v>
      </c>
      <c r="B581" s="57" t="s">
        <v>1466</v>
      </c>
      <c r="C581" s="81">
        <v>588.9</v>
      </c>
      <c r="D581" s="81"/>
      <c r="E581" s="81"/>
      <c r="F581" s="81">
        <f t="shared" si="67"/>
        <v>588.9</v>
      </c>
      <c r="G581" s="274">
        <v>51.9</v>
      </c>
      <c r="H581" s="204">
        <f t="shared" si="66"/>
        <v>1.7299999999999999E-2</v>
      </c>
      <c r="I581" s="54">
        <f t="shared" si="63"/>
        <v>63.663999999999994</v>
      </c>
      <c r="J581" s="54">
        <f t="shared" si="68"/>
        <v>14.006079999999999</v>
      </c>
      <c r="K581" s="54">
        <f t="shared" si="64"/>
        <v>31.831999999999997</v>
      </c>
      <c r="L581" s="245">
        <v>3.6364599999999996</v>
      </c>
      <c r="M581" s="56">
        <f t="shared" ref="M581:M644" si="69">(I581+J581+K581+L581)/F581</f>
        <v>0.19211842418067582</v>
      </c>
    </row>
    <row r="582" spans="1:13" x14ac:dyDescent="0.2">
      <c r="A582" s="240">
        <f t="shared" si="65"/>
        <v>194</v>
      </c>
      <c r="B582" s="57" t="s">
        <v>1467</v>
      </c>
      <c r="C582" s="81">
        <v>659.3</v>
      </c>
      <c r="D582" s="81"/>
      <c r="E582" s="81"/>
      <c r="F582" s="81">
        <f t="shared" si="67"/>
        <v>659.3</v>
      </c>
      <c r="G582" s="274">
        <v>52</v>
      </c>
      <c r="H582" s="204">
        <f t="shared" si="66"/>
        <v>1.7333333333333333E-2</v>
      </c>
      <c r="I582" s="54">
        <f t="shared" ref="I582:I645" si="70">H582*3680</f>
        <v>63.786666666666662</v>
      </c>
      <c r="J582" s="54">
        <f t="shared" si="68"/>
        <v>14.033066666666665</v>
      </c>
      <c r="K582" s="54">
        <f t="shared" ref="K582:K645" si="71">I582*0.5</f>
        <v>31.893333333333331</v>
      </c>
      <c r="L582" s="245">
        <v>3.6434666666666664</v>
      </c>
      <c r="M582" s="56">
        <f t="shared" si="69"/>
        <v>0.1719346781940442</v>
      </c>
    </row>
    <row r="583" spans="1:13" x14ac:dyDescent="0.2">
      <c r="A583" s="240">
        <f t="shared" ref="A583:A646" si="72">1+A582</f>
        <v>195</v>
      </c>
      <c r="B583" s="57" t="s">
        <v>1468</v>
      </c>
      <c r="C583" s="81">
        <v>199.6</v>
      </c>
      <c r="D583" s="81"/>
      <c r="E583" s="81"/>
      <c r="F583" s="81">
        <f t="shared" si="67"/>
        <v>199.6</v>
      </c>
      <c r="G583" s="274">
        <v>175</v>
      </c>
      <c r="H583" s="204">
        <f t="shared" si="66"/>
        <v>5.8333333333333334E-2</v>
      </c>
      <c r="I583" s="54">
        <f t="shared" si="70"/>
        <v>214.66666666666666</v>
      </c>
      <c r="J583" s="54">
        <f t="shared" si="68"/>
        <v>47.226666666666667</v>
      </c>
      <c r="K583" s="54">
        <f t="shared" si="71"/>
        <v>107.33333333333333</v>
      </c>
      <c r="L583" s="245">
        <v>12.261666666666667</v>
      </c>
      <c r="M583" s="56">
        <f t="shared" si="69"/>
        <v>1.9112641950567801</v>
      </c>
    </row>
    <row r="584" spans="1:13" x14ac:dyDescent="0.2">
      <c r="A584" s="240">
        <f t="shared" si="72"/>
        <v>196</v>
      </c>
      <c r="B584" s="57" t="s">
        <v>1469</v>
      </c>
      <c r="C584" s="81">
        <v>826.4</v>
      </c>
      <c r="D584" s="81"/>
      <c r="E584" s="81"/>
      <c r="F584" s="81">
        <f t="shared" si="67"/>
        <v>826.4</v>
      </c>
      <c r="G584" s="274">
        <v>406.5</v>
      </c>
      <c r="H584" s="204">
        <f t="shared" si="66"/>
        <v>0.13550000000000001</v>
      </c>
      <c r="I584" s="54">
        <f t="shared" si="70"/>
        <v>498.64000000000004</v>
      </c>
      <c r="J584" s="54">
        <f t="shared" si="68"/>
        <v>109.70080000000002</v>
      </c>
      <c r="K584" s="54">
        <f t="shared" si="71"/>
        <v>249.32000000000002</v>
      </c>
      <c r="L584" s="245">
        <v>28.482100000000003</v>
      </c>
      <c r="M584" s="56">
        <f t="shared" si="69"/>
        <v>1.0722929574056148</v>
      </c>
    </row>
    <row r="585" spans="1:13" x14ac:dyDescent="0.2">
      <c r="A585" s="240">
        <f t="shared" si="72"/>
        <v>197</v>
      </c>
      <c r="B585" s="57" t="s">
        <v>1470</v>
      </c>
      <c r="C585" s="81">
        <v>582.70000000000005</v>
      </c>
      <c r="D585" s="81"/>
      <c r="E585" s="81">
        <v>61.9</v>
      </c>
      <c r="F585" s="81">
        <f t="shared" si="67"/>
        <v>644.6</v>
      </c>
      <c r="G585" s="274">
        <v>52</v>
      </c>
      <c r="H585" s="204">
        <f t="shared" si="66"/>
        <v>1.7333333333333333E-2</v>
      </c>
      <c r="I585" s="54">
        <f t="shared" si="70"/>
        <v>63.786666666666662</v>
      </c>
      <c r="J585" s="54">
        <f t="shared" si="68"/>
        <v>14.033066666666665</v>
      </c>
      <c r="K585" s="54">
        <f t="shared" si="71"/>
        <v>31.893333333333331</v>
      </c>
      <c r="L585" s="245">
        <v>3.6434666666666664</v>
      </c>
      <c r="M585" s="56">
        <f t="shared" si="69"/>
        <v>0.17585562105698624</v>
      </c>
    </row>
    <row r="586" spans="1:13" x14ac:dyDescent="0.2">
      <c r="A586" s="240">
        <f t="shared" si="72"/>
        <v>198</v>
      </c>
      <c r="B586" s="57" t="s">
        <v>1471</v>
      </c>
      <c r="C586" s="81">
        <v>358.4</v>
      </c>
      <c r="D586" s="81"/>
      <c r="E586" s="81">
        <v>54.6</v>
      </c>
      <c r="F586" s="81">
        <f t="shared" si="67"/>
        <v>413</v>
      </c>
      <c r="G586" s="274">
        <v>55.6</v>
      </c>
      <c r="H586" s="204">
        <f t="shared" si="66"/>
        <v>1.8533333333333332E-2</v>
      </c>
      <c r="I586" s="54">
        <f t="shared" si="70"/>
        <v>68.202666666666659</v>
      </c>
      <c r="J586" s="54">
        <f t="shared" si="68"/>
        <v>15.004586666666665</v>
      </c>
      <c r="K586" s="54">
        <f t="shared" si="71"/>
        <v>34.101333333333329</v>
      </c>
      <c r="L586" s="245">
        <v>3.8957066666666664</v>
      </c>
      <c r="M586" s="56">
        <f t="shared" si="69"/>
        <v>0.29347286521388216</v>
      </c>
    </row>
    <row r="587" spans="1:13" x14ac:dyDescent="0.2">
      <c r="A587" s="240">
        <f t="shared" si="72"/>
        <v>199</v>
      </c>
      <c r="B587" s="57" t="s">
        <v>1472</v>
      </c>
      <c r="C587" s="81">
        <v>708.8</v>
      </c>
      <c r="D587" s="81"/>
      <c r="E587" s="81">
        <v>106.4</v>
      </c>
      <c r="F587" s="81">
        <f t="shared" si="67"/>
        <v>815.19999999999993</v>
      </c>
      <c r="G587" s="274">
        <v>48</v>
      </c>
      <c r="H587" s="204">
        <f t="shared" si="66"/>
        <v>1.6E-2</v>
      </c>
      <c r="I587" s="54">
        <f t="shared" si="70"/>
        <v>58.88</v>
      </c>
      <c r="J587" s="54">
        <f t="shared" si="68"/>
        <v>12.9536</v>
      </c>
      <c r="K587" s="54">
        <f t="shared" si="71"/>
        <v>29.44</v>
      </c>
      <c r="L587" s="245">
        <v>3.3632</v>
      </c>
      <c r="M587" s="56">
        <f t="shared" si="69"/>
        <v>0.12835721295387637</v>
      </c>
    </row>
    <row r="588" spans="1:13" x14ac:dyDescent="0.2">
      <c r="A588" s="240">
        <f t="shared" si="72"/>
        <v>200</v>
      </c>
      <c r="B588" s="57" t="s">
        <v>1473</v>
      </c>
      <c r="C588" s="81">
        <v>520.55999999999995</v>
      </c>
      <c r="D588" s="81">
        <v>21.1</v>
      </c>
      <c r="E588" s="81">
        <v>104.6</v>
      </c>
      <c r="F588" s="81">
        <f t="shared" si="67"/>
        <v>646.26</v>
      </c>
      <c r="G588" s="274">
        <v>76.2</v>
      </c>
      <c r="H588" s="204">
        <f t="shared" si="66"/>
        <v>2.5400000000000002E-2</v>
      </c>
      <c r="I588" s="54">
        <f t="shared" si="70"/>
        <v>93.472000000000008</v>
      </c>
      <c r="J588" s="54">
        <f t="shared" si="68"/>
        <v>20.563840000000003</v>
      </c>
      <c r="K588" s="54">
        <f t="shared" si="71"/>
        <v>46.736000000000004</v>
      </c>
      <c r="L588" s="245">
        <v>5.3390800000000009</v>
      </c>
      <c r="M588" s="56">
        <f t="shared" si="69"/>
        <v>0.25703419676291273</v>
      </c>
    </row>
    <row r="589" spans="1:13" x14ac:dyDescent="0.2">
      <c r="A589" s="240">
        <f t="shared" si="72"/>
        <v>201</v>
      </c>
      <c r="B589" s="57" t="s">
        <v>1474</v>
      </c>
      <c r="C589" s="81">
        <v>468.6</v>
      </c>
      <c r="D589" s="81">
        <v>34.5</v>
      </c>
      <c r="E589" s="81">
        <v>198</v>
      </c>
      <c r="F589" s="81">
        <f t="shared" si="67"/>
        <v>701.1</v>
      </c>
      <c r="G589" s="274">
        <v>130</v>
      </c>
      <c r="H589" s="204">
        <f t="shared" si="66"/>
        <v>4.3333333333333335E-2</v>
      </c>
      <c r="I589" s="54">
        <f t="shared" si="70"/>
        <v>159.46666666666667</v>
      </c>
      <c r="J589" s="54">
        <f t="shared" si="68"/>
        <v>35.082666666666668</v>
      </c>
      <c r="K589" s="54">
        <f t="shared" si="71"/>
        <v>79.733333333333334</v>
      </c>
      <c r="L589" s="245">
        <v>9.108666666666668</v>
      </c>
      <c r="M589" s="56">
        <f t="shared" si="69"/>
        <v>0.40420957542908764</v>
      </c>
    </row>
    <row r="590" spans="1:13" x14ac:dyDescent="0.2">
      <c r="A590" s="240">
        <f t="shared" si="72"/>
        <v>202</v>
      </c>
      <c r="B590" s="57" t="s">
        <v>1475</v>
      </c>
      <c r="C590" s="81">
        <v>644.66</v>
      </c>
      <c r="D590" s="81"/>
      <c r="E590" s="81">
        <v>56.9</v>
      </c>
      <c r="F590" s="81">
        <f t="shared" si="67"/>
        <v>701.56</v>
      </c>
      <c r="G590" s="274">
        <v>130</v>
      </c>
      <c r="H590" s="204">
        <f t="shared" si="66"/>
        <v>4.3333333333333335E-2</v>
      </c>
      <c r="I590" s="54">
        <f t="shared" si="70"/>
        <v>159.46666666666667</v>
      </c>
      <c r="J590" s="54">
        <f t="shared" si="68"/>
        <v>35.082666666666668</v>
      </c>
      <c r="K590" s="54">
        <f t="shared" si="71"/>
        <v>79.733333333333334</v>
      </c>
      <c r="L590" s="245">
        <v>9.108666666666668</v>
      </c>
      <c r="M590" s="56">
        <f t="shared" si="69"/>
        <v>0.40394454263831087</v>
      </c>
    </row>
    <row r="591" spans="1:13" x14ac:dyDescent="0.2">
      <c r="A591" s="240">
        <f t="shared" si="72"/>
        <v>203</v>
      </c>
      <c r="B591" s="57" t="s">
        <v>1476</v>
      </c>
      <c r="C591" s="81">
        <v>665.3</v>
      </c>
      <c r="D591" s="81"/>
      <c r="E591" s="81"/>
      <c r="F591" s="81">
        <f t="shared" si="67"/>
        <v>665.3</v>
      </c>
      <c r="G591" s="274">
        <v>90</v>
      </c>
      <c r="H591" s="204">
        <f t="shared" si="66"/>
        <v>0.03</v>
      </c>
      <c r="I591" s="54">
        <f t="shared" si="70"/>
        <v>110.39999999999999</v>
      </c>
      <c r="J591" s="54">
        <f t="shared" si="68"/>
        <v>24.287999999999997</v>
      </c>
      <c r="K591" s="54">
        <f t="shared" si="71"/>
        <v>55.199999999999996</v>
      </c>
      <c r="L591" s="245">
        <v>6.3059999999999992</v>
      </c>
      <c r="M591" s="56">
        <f t="shared" si="69"/>
        <v>0.29489553584848943</v>
      </c>
    </row>
    <row r="592" spans="1:13" x14ac:dyDescent="0.2">
      <c r="A592" s="240">
        <f t="shared" si="72"/>
        <v>204</v>
      </c>
      <c r="B592" s="57" t="s">
        <v>1477</v>
      </c>
      <c r="C592" s="81">
        <v>485.4</v>
      </c>
      <c r="D592" s="81"/>
      <c r="E592" s="81">
        <v>128.4</v>
      </c>
      <c r="F592" s="81">
        <f t="shared" si="67"/>
        <v>613.79999999999995</v>
      </c>
      <c r="G592" s="274">
        <v>46.2</v>
      </c>
      <c r="H592" s="204">
        <f t="shared" si="66"/>
        <v>1.54E-2</v>
      </c>
      <c r="I592" s="54">
        <f t="shared" si="70"/>
        <v>56.672000000000004</v>
      </c>
      <c r="J592" s="54">
        <f t="shared" si="68"/>
        <v>12.467840000000001</v>
      </c>
      <c r="K592" s="54">
        <f t="shared" si="71"/>
        <v>28.336000000000002</v>
      </c>
      <c r="L592" s="245">
        <v>3.2370799999999997</v>
      </c>
      <c r="M592" s="56">
        <f t="shared" si="69"/>
        <v>0.16408100358422942</v>
      </c>
    </row>
    <row r="593" spans="1:13" x14ac:dyDescent="0.2">
      <c r="A593" s="240">
        <f t="shared" si="72"/>
        <v>205</v>
      </c>
      <c r="B593" s="57" t="s">
        <v>1478</v>
      </c>
      <c r="C593" s="81">
        <v>704</v>
      </c>
      <c r="D593" s="81">
        <v>41.3</v>
      </c>
      <c r="E593" s="81">
        <v>161</v>
      </c>
      <c r="F593" s="81">
        <f t="shared" si="67"/>
        <v>906.3</v>
      </c>
      <c r="G593" s="274">
        <v>77.8</v>
      </c>
      <c r="H593" s="204">
        <f t="shared" si="66"/>
        <v>2.5933333333333333E-2</v>
      </c>
      <c r="I593" s="54">
        <f t="shared" si="70"/>
        <v>95.434666666666658</v>
      </c>
      <c r="J593" s="54">
        <f t="shared" si="68"/>
        <v>20.995626666666666</v>
      </c>
      <c r="K593" s="54">
        <f t="shared" si="71"/>
        <v>47.717333333333329</v>
      </c>
      <c r="L593" s="245">
        <v>5.4511866666666666</v>
      </c>
      <c r="M593" s="56">
        <f t="shared" si="69"/>
        <v>0.18713319357092945</v>
      </c>
    </row>
    <row r="594" spans="1:13" x14ac:dyDescent="0.2">
      <c r="A594" s="240">
        <f t="shared" si="72"/>
        <v>206</v>
      </c>
      <c r="B594" s="57" t="s">
        <v>1479</v>
      </c>
      <c r="C594" s="81">
        <v>745.99</v>
      </c>
      <c r="D594" s="81">
        <v>91.8</v>
      </c>
      <c r="E594" s="81">
        <v>153.19999999999999</v>
      </c>
      <c r="F594" s="81">
        <f t="shared" si="67"/>
        <v>990.99</v>
      </c>
      <c r="G594" s="274">
        <v>24.5</v>
      </c>
      <c r="H594" s="204">
        <f t="shared" si="66"/>
        <v>8.1666666666666658E-3</v>
      </c>
      <c r="I594" s="54">
        <f t="shared" si="70"/>
        <v>30.053333333333331</v>
      </c>
      <c r="J594" s="54">
        <f t="shared" si="68"/>
        <v>6.6117333333333326</v>
      </c>
      <c r="K594" s="54">
        <f t="shared" si="71"/>
        <v>15.026666666666666</v>
      </c>
      <c r="L594" s="245">
        <v>1.716633333333333</v>
      </c>
      <c r="M594" s="56">
        <f t="shared" si="69"/>
        <v>5.389395116667843E-2</v>
      </c>
    </row>
    <row r="595" spans="1:13" x14ac:dyDescent="0.2">
      <c r="A595" s="240">
        <f t="shared" si="72"/>
        <v>207</v>
      </c>
      <c r="B595" s="57" t="s">
        <v>1480</v>
      </c>
      <c r="C595" s="81">
        <v>675.4</v>
      </c>
      <c r="D595" s="81"/>
      <c r="E595" s="81">
        <v>182.9</v>
      </c>
      <c r="F595" s="81">
        <f t="shared" si="67"/>
        <v>858.3</v>
      </c>
      <c r="G595" s="274">
        <v>77</v>
      </c>
      <c r="H595" s="204">
        <f t="shared" si="66"/>
        <v>2.5666666666666667E-2</v>
      </c>
      <c r="I595" s="54">
        <f t="shared" si="70"/>
        <v>94.453333333333333</v>
      </c>
      <c r="J595" s="54">
        <f t="shared" si="68"/>
        <v>20.779733333333333</v>
      </c>
      <c r="K595" s="54">
        <f t="shared" si="71"/>
        <v>47.226666666666667</v>
      </c>
      <c r="L595" s="245">
        <v>5.3951333333333329</v>
      </c>
      <c r="M595" s="56">
        <f t="shared" si="69"/>
        <v>0.19556666278302071</v>
      </c>
    </row>
    <row r="596" spans="1:13" x14ac:dyDescent="0.2">
      <c r="A596" s="240">
        <f t="shared" si="72"/>
        <v>208</v>
      </c>
      <c r="B596" s="57" t="s">
        <v>1481</v>
      </c>
      <c r="C596" s="81">
        <v>1034.8</v>
      </c>
      <c r="D596" s="81"/>
      <c r="E596" s="81">
        <v>19.3</v>
      </c>
      <c r="F596" s="81">
        <f t="shared" si="67"/>
        <v>1054.0999999999999</v>
      </c>
      <c r="G596" s="274">
        <v>74.400000000000006</v>
      </c>
      <c r="H596" s="204">
        <f t="shared" si="66"/>
        <v>2.4800000000000003E-2</v>
      </c>
      <c r="I596" s="54">
        <f t="shared" si="70"/>
        <v>91.26400000000001</v>
      </c>
      <c r="J596" s="54">
        <f t="shared" si="68"/>
        <v>20.078080000000003</v>
      </c>
      <c r="K596" s="54">
        <f t="shared" si="71"/>
        <v>45.632000000000005</v>
      </c>
      <c r="L596" s="245">
        <v>5.2129600000000007</v>
      </c>
      <c r="M596" s="56">
        <f t="shared" si="69"/>
        <v>0.15386304904658005</v>
      </c>
    </row>
    <row r="597" spans="1:13" x14ac:dyDescent="0.2">
      <c r="A597" s="240">
        <f t="shared" si="72"/>
        <v>209</v>
      </c>
      <c r="B597" s="57" t="s">
        <v>1482</v>
      </c>
      <c r="C597" s="81">
        <v>910.15</v>
      </c>
      <c r="D597" s="81"/>
      <c r="E597" s="81">
        <v>91.5</v>
      </c>
      <c r="F597" s="81">
        <f t="shared" si="67"/>
        <v>1001.65</v>
      </c>
      <c r="G597" s="274">
        <v>66.3</v>
      </c>
      <c r="H597" s="204">
        <f t="shared" si="66"/>
        <v>2.2099999999999998E-2</v>
      </c>
      <c r="I597" s="54">
        <f t="shared" si="70"/>
        <v>81.327999999999989</v>
      </c>
      <c r="J597" s="54">
        <f t="shared" si="68"/>
        <v>17.892159999999997</v>
      </c>
      <c r="K597" s="54">
        <f t="shared" si="71"/>
        <v>40.663999999999994</v>
      </c>
      <c r="L597" s="245">
        <v>4.6454199999999997</v>
      </c>
      <c r="M597" s="56">
        <f t="shared" si="69"/>
        <v>0.1442914990266061</v>
      </c>
    </row>
    <row r="598" spans="1:13" x14ac:dyDescent="0.2">
      <c r="A598" s="240">
        <f t="shared" si="72"/>
        <v>210</v>
      </c>
      <c r="B598" s="57" t="s">
        <v>1483</v>
      </c>
      <c r="C598" s="81">
        <v>712</v>
      </c>
      <c r="D598" s="81"/>
      <c r="E598" s="81"/>
      <c r="F598" s="81">
        <f t="shared" si="67"/>
        <v>712</v>
      </c>
      <c r="G598" s="274">
        <v>58</v>
      </c>
      <c r="H598" s="204">
        <f t="shared" si="66"/>
        <v>1.9333333333333334E-2</v>
      </c>
      <c r="I598" s="54">
        <f t="shared" si="70"/>
        <v>71.146666666666675</v>
      </c>
      <c r="J598" s="54">
        <f t="shared" si="68"/>
        <v>15.652266666666669</v>
      </c>
      <c r="K598" s="54">
        <f t="shared" si="71"/>
        <v>35.573333333333338</v>
      </c>
      <c r="L598" s="245">
        <v>4.0638666666666667</v>
      </c>
      <c r="M598" s="56">
        <f t="shared" si="69"/>
        <v>0.17757883895131088</v>
      </c>
    </row>
    <row r="599" spans="1:13" x14ac:dyDescent="0.2">
      <c r="A599" s="240">
        <f t="shared" si="72"/>
        <v>211</v>
      </c>
      <c r="B599" s="57" t="s">
        <v>1484</v>
      </c>
      <c r="C599" s="81">
        <v>305.89999999999998</v>
      </c>
      <c r="D599" s="81"/>
      <c r="E599" s="81">
        <v>31.5</v>
      </c>
      <c r="F599" s="81">
        <f t="shared" si="67"/>
        <v>337.4</v>
      </c>
      <c r="G599" s="274">
        <v>102.4</v>
      </c>
      <c r="H599" s="204">
        <f t="shared" si="66"/>
        <v>3.4133333333333335E-2</v>
      </c>
      <c r="I599" s="54">
        <f t="shared" si="70"/>
        <v>125.61066666666667</v>
      </c>
      <c r="J599" s="54">
        <f t="shared" si="68"/>
        <v>27.634346666666669</v>
      </c>
      <c r="K599" s="54">
        <f t="shared" si="71"/>
        <v>62.805333333333337</v>
      </c>
      <c r="L599" s="245">
        <v>7.1748266666666671</v>
      </c>
      <c r="M599" s="56">
        <f t="shared" si="69"/>
        <v>0.6616039517881841</v>
      </c>
    </row>
    <row r="600" spans="1:13" x14ac:dyDescent="0.2">
      <c r="A600" s="240">
        <f t="shared" si="72"/>
        <v>212</v>
      </c>
      <c r="B600" s="57" t="s">
        <v>1485</v>
      </c>
      <c r="C600" s="81">
        <v>687.07</v>
      </c>
      <c r="D600" s="81"/>
      <c r="E600" s="81">
        <v>16.899999999999999</v>
      </c>
      <c r="F600" s="81">
        <f t="shared" si="67"/>
        <v>703.97</v>
      </c>
      <c r="G600" s="274">
        <v>199.8</v>
      </c>
      <c r="H600" s="204">
        <f t="shared" si="66"/>
        <v>6.6600000000000006E-2</v>
      </c>
      <c r="I600" s="54">
        <f t="shared" si="70"/>
        <v>245.08800000000002</v>
      </c>
      <c r="J600" s="54">
        <f t="shared" si="68"/>
        <v>53.919360000000005</v>
      </c>
      <c r="K600" s="54">
        <f t="shared" si="71"/>
        <v>122.54400000000001</v>
      </c>
      <c r="L600" s="245">
        <v>13.999320000000001</v>
      </c>
      <c r="M600" s="56">
        <f t="shared" si="69"/>
        <v>0.61870630850746489</v>
      </c>
    </row>
    <row r="601" spans="1:13" x14ac:dyDescent="0.2">
      <c r="A601" s="240">
        <f t="shared" si="72"/>
        <v>213</v>
      </c>
      <c r="B601" s="57" t="s">
        <v>1486</v>
      </c>
      <c r="C601" s="81">
        <v>884.9</v>
      </c>
      <c r="D601" s="81">
        <v>28.7</v>
      </c>
      <c r="E601" s="81"/>
      <c r="F601" s="81">
        <f t="shared" si="67"/>
        <v>913.6</v>
      </c>
      <c r="G601" s="274">
        <v>318.39999999999998</v>
      </c>
      <c r="H601" s="204">
        <f t="shared" si="66"/>
        <v>0.10613333333333333</v>
      </c>
      <c r="I601" s="54">
        <f t="shared" si="70"/>
        <v>390.57066666666663</v>
      </c>
      <c r="J601" s="54">
        <f t="shared" si="68"/>
        <v>85.925546666666662</v>
      </c>
      <c r="K601" s="54">
        <f t="shared" si="71"/>
        <v>195.28533333333331</v>
      </c>
      <c r="L601" s="245">
        <v>22.309226666666664</v>
      </c>
      <c r="M601" s="56">
        <f t="shared" si="69"/>
        <v>0.75973158201984814</v>
      </c>
    </row>
    <row r="602" spans="1:13" x14ac:dyDescent="0.2">
      <c r="A602" s="240">
        <f t="shared" si="72"/>
        <v>214</v>
      </c>
      <c r="B602" s="57" t="s">
        <v>1487</v>
      </c>
      <c r="C602" s="81">
        <v>534.6</v>
      </c>
      <c r="D602" s="81"/>
      <c r="E602" s="81">
        <v>68.599999999999994</v>
      </c>
      <c r="F602" s="81">
        <f t="shared" si="67"/>
        <v>603.20000000000005</v>
      </c>
      <c r="G602" s="274">
        <v>138.4</v>
      </c>
      <c r="H602" s="204">
        <f t="shared" si="66"/>
        <v>4.6133333333333339E-2</v>
      </c>
      <c r="I602" s="54">
        <f t="shared" si="70"/>
        <v>169.7706666666667</v>
      </c>
      <c r="J602" s="54">
        <f t="shared" si="68"/>
        <v>37.349546666666676</v>
      </c>
      <c r="K602" s="54">
        <f t="shared" si="71"/>
        <v>84.88533333333335</v>
      </c>
      <c r="L602" s="245">
        <v>9.6972266666666673</v>
      </c>
      <c r="M602" s="56">
        <f t="shared" si="69"/>
        <v>0.50017038019451809</v>
      </c>
    </row>
    <row r="603" spans="1:13" x14ac:dyDescent="0.2">
      <c r="A603" s="240">
        <f t="shared" si="72"/>
        <v>215</v>
      </c>
      <c r="B603" s="57" t="s">
        <v>1488</v>
      </c>
      <c r="C603" s="81">
        <v>548.1</v>
      </c>
      <c r="D603" s="81"/>
      <c r="E603" s="81"/>
      <c r="F603" s="81">
        <f t="shared" si="67"/>
        <v>548.1</v>
      </c>
      <c r="G603" s="274">
        <v>120.1</v>
      </c>
      <c r="H603" s="204">
        <f t="shared" si="66"/>
        <v>4.003333333333333E-2</v>
      </c>
      <c r="I603" s="54">
        <f t="shared" si="70"/>
        <v>147.32266666666666</v>
      </c>
      <c r="J603" s="54">
        <f t="shared" si="68"/>
        <v>32.410986666666666</v>
      </c>
      <c r="K603" s="54">
        <f t="shared" si="71"/>
        <v>73.661333333333332</v>
      </c>
      <c r="L603" s="245">
        <v>8.415006666666665</v>
      </c>
      <c r="M603" s="56">
        <f t="shared" si="69"/>
        <v>0.47766829653956094</v>
      </c>
    </row>
    <row r="604" spans="1:13" x14ac:dyDescent="0.2">
      <c r="A604" s="240">
        <f t="shared" si="72"/>
        <v>216</v>
      </c>
      <c r="B604" s="57" t="s">
        <v>1489</v>
      </c>
      <c r="C604" s="81">
        <v>630.6</v>
      </c>
      <c r="D604" s="81">
        <v>114.7</v>
      </c>
      <c r="E604" s="81"/>
      <c r="F604" s="81">
        <f t="shared" si="67"/>
        <v>745.30000000000007</v>
      </c>
      <c r="G604" s="274">
        <v>85.2</v>
      </c>
      <c r="H604" s="204">
        <f t="shared" si="66"/>
        <v>2.8400000000000002E-2</v>
      </c>
      <c r="I604" s="54">
        <f t="shared" si="70"/>
        <v>104.512</v>
      </c>
      <c r="J604" s="54">
        <f t="shared" si="68"/>
        <v>22.992640000000002</v>
      </c>
      <c r="K604" s="54">
        <f t="shared" si="71"/>
        <v>52.256</v>
      </c>
      <c r="L604" s="245">
        <v>5.9696800000000003</v>
      </c>
      <c r="M604" s="56">
        <f t="shared" si="69"/>
        <v>0.24920209311686567</v>
      </c>
    </row>
    <row r="605" spans="1:13" x14ac:dyDescent="0.2">
      <c r="A605" s="240">
        <f t="shared" si="72"/>
        <v>217</v>
      </c>
      <c r="B605" s="57" t="s">
        <v>1490</v>
      </c>
      <c r="C605" s="81">
        <v>473.1</v>
      </c>
      <c r="D605" s="81">
        <v>12.4</v>
      </c>
      <c r="E605" s="81">
        <v>260.39999999999998</v>
      </c>
      <c r="F605" s="81">
        <f t="shared" si="67"/>
        <v>745.9</v>
      </c>
      <c r="G605" s="274">
        <v>39.6</v>
      </c>
      <c r="H605" s="204">
        <f t="shared" si="66"/>
        <v>1.32E-2</v>
      </c>
      <c r="I605" s="54">
        <f t="shared" si="70"/>
        <v>48.576000000000001</v>
      </c>
      <c r="J605" s="54">
        <f t="shared" si="68"/>
        <v>10.686719999999999</v>
      </c>
      <c r="K605" s="54">
        <f t="shared" si="71"/>
        <v>24.288</v>
      </c>
      <c r="L605" s="245">
        <v>2.7746399999999998</v>
      </c>
      <c r="M605" s="56">
        <f t="shared" si="69"/>
        <v>0.11573315457836172</v>
      </c>
    </row>
    <row r="606" spans="1:13" x14ac:dyDescent="0.2">
      <c r="A606" s="240">
        <f t="shared" si="72"/>
        <v>218</v>
      </c>
      <c r="B606" s="57" t="s">
        <v>1491</v>
      </c>
      <c r="C606" s="81">
        <v>986.7</v>
      </c>
      <c r="D606" s="81"/>
      <c r="E606" s="81">
        <v>215.4</v>
      </c>
      <c r="F606" s="81">
        <f t="shared" si="67"/>
        <v>1202.1000000000001</v>
      </c>
      <c r="G606" s="274">
        <v>121</v>
      </c>
      <c r="H606" s="204">
        <f t="shared" si="66"/>
        <v>4.0333333333333332E-2</v>
      </c>
      <c r="I606" s="54">
        <f t="shared" si="70"/>
        <v>148.42666666666668</v>
      </c>
      <c r="J606" s="54">
        <f t="shared" si="68"/>
        <v>32.653866666666666</v>
      </c>
      <c r="K606" s="54">
        <f t="shared" si="71"/>
        <v>74.213333333333338</v>
      </c>
      <c r="L606" s="245">
        <v>8.4780666666666669</v>
      </c>
      <c r="M606" s="56">
        <f t="shared" si="69"/>
        <v>0.21942594903363555</v>
      </c>
    </row>
    <row r="607" spans="1:13" x14ac:dyDescent="0.2">
      <c r="A607" s="240">
        <f t="shared" si="72"/>
        <v>219</v>
      </c>
      <c r="B607" s="57" t="s">
        <v>1492</v>
      </c>
      <c r="C607" s="81">
        <v>648.20000000000005</v>
      </c>
      <c r="D607" s="81"/>
      <c r="E607" s="81"/>
      <c r="F607" s="81">
        <f t="shared" si="67"/>
        <v>648.20000000000005</v>
      </c>
      <c r="G607" s="274">
        <v>121</v>
      </c>
      <c r="H607" s="204">
        <f t="shared" si="66"/>
        <v>4.0333333333333332E-2</v>
      </c>
      <c r="I607" s="54">
        <f t="shared" si="70"/>
        <v>148.42666666666668</v>
      </c>
      <c r="J607" s="54">
        <f t="shared" si="68"/>
        <v>32.653866666666666</v>
      </c>
      <c r="K607" s="54">
        <f t="shared" si="71"/>
        <v>74.213333333333338</v>
      </c>
      <c r="L607" s="245">
        <v>8.4780666666666669</v>
      </c>
      <c r="M607" s="56">
        <f t="shared" si="69"/>
        <v>0.40692985704000817</v>
      </c>
    </row>
    <row r="608" spans="1:13" x14ac:dyDescent="0.2">
      <c r="A608" s="240">
        <f t="shared" si="72"/>
        <v>220</v>
      </c>
      <c r="B608" s="57" t="s">
        <v>1493</v>
      </c>
      <c r="C608" s="81">
        <v>696.9</v>
      </c>
      <c r="D608" s="81"/>
      <c r="E608" s="81">
        <v>42.8</v>
      </c>
      <c r="F608" s="81">
        <f t="shared" si="67"/>
        <v>739.69999999999993</v>
      </c>
      <c r="G608" s="274">
        <v>126.4</v>
      </c>
      <c r="H608" s="204">
        <f t="shared" si="66"/>
        <v>4.2133333333333335E-2</v>
      </c>
      <c r="I608" s="54">
        <f t="shared" si="70"/>
        <v>155.05066666666667</v>
      </c>
      <c r="J608" s="54">
        <f t="shared" si="68"/>
        <v>34.11114666666667</v>
      </c>
      <c r="K608" s="54">
        <f t="shared" si="71"/>
        <v>77.525333333333336</v>
      </c>
      <c r="L608" s="245">
        <v>8.8564266666666676</v>
      </c>
      <c r="M608" s="56">
        <f t="shared" si="69"/>
        <v>0.37250719661123882</v>
      </c>
    </row>
    <row r="609" spans="1:13" x14ac:dyDescent="0.2">
      <c r="A609" s="240">
        <f t="shared" si="72"/>
        <v>221</v>
      </c>
      <c r="B609" s="57" t="s">
        <v>1494</v>
      </c>
      <c r="C609" s="81">
        <v>686.9</v>
      </c>
      <c r="D609" s="81"/>
      <c r="E609" s="81">
        <v>111.8</v>
      </c>
      <c r="F609" s="81">
        <f t="shared" si="67"/>
        <v>798.69999999999993</v>
      </c>
      <c r="G609" s="274">
        <v>141.1</v>
      </c>
      <c r="H609" s="204">
        <f t="shared" si="66"/>
        <v>4.703333333333333E-2</v>
      </c>
      <c r="I609" s="54">
        <f t="shared" si="70"/>
        <v>173.08266666666665</v>
      </c>
      <c r="J609" s="54">
        <f t="shared" si="68"/>
        <v>38.078186666666667</v>
      </c>
      <c r="K609" s="54">
        <f t="shared" si="71"/>
        <v>86.541333333333327</v>
      </c>
      <c r="L609" s="245">
        <v>9.8864066666666659</v>
      </c>
      <c r="M609" s="56">
        <f t="shared" si="69"/>
        <v>0.38511154793205632</v>
      </c>
    </row>
    <row r="610" spans="1:13" x14ac:dyDescent="0.2">
      <c r="A610" s="240">
        <f t="shared" si="72"/>
        <v>222</v>
      </c>
      <c r="B610" s="57" t="s">
        <v>1495</v>
      </c>
      <c r="C610" s="81">
        <v>6173.94</v>
      </c>
      <c r="D610" s="81">
        <v>111.6</v>
      </c>
      <c r="E610" s="81"/>
      <c r="F610" s="81">
        <f t="shared" si="67"/>
        <v>6285.54</v>
      </c>
      <c r="G610" s="274">
        <v>517</v>
      </c>
      <c r="H610" s="204">
        <f t="shared" si="66"/>
        <v>0.17233333333333334</v>
      </c>
      <c r="I610" s="54">
        <f t="shared" si="70"/>
        <v>634.18666666666672</v>
      </c>
      <c r="J610" s="54">
        <f t="shared" si="68"/>
        <v>139.52106666666668</v>
      </c>
      <c r="K610" s="54">
        <f t="shared" si="71"/>
        <v>317.09333333333336</v>
      </c>
      <c r="L610" s="245">
        <v>36.224466666666672</v>
      </c>
      <c r="M610" s="56">
        <f t="shared" si="69"/>
        <v>0.17930448829111476</v>
      </c>
    </row>
    <row r="611" spans="1:13" x14ac:dyDescent="0.2">
      <c r="A611" s="240">
        <f t="shared" si="72"/>
        <v>223</v>
      </c>
      <c r="B611" s="57" t="s">
        <v>1496</v>
      </c>
      <c r="C611" s="81">
        <v>842.4</v>
      </c>
      <c r="D611" s="81">
        <v>158.5</v>
      </c>
      <c r="E611" s="81"/>
      <c r="F611" s="81">
        <f t="shared" si="67"/>
        <v>1000.9</v>
      </c>
      <c r="G611" s="274">
        <v>90.4</v>
      </c>
      <c r="H611" s="204">
        <f t="shared" si="66"/>
        <v>3.0133333333333335E-2</v>
      </c>
      <c r="I611" s="54">
        <f t="shared" si="70"/>
        <v>110.89066666666668</v>
      </c>
      <c r="J611" s="54">
        <f t="shared" si="68"/>
        <v>24.395946666666667</v>
      </c>
      <c r="K611" s="54">
        <f t="shared" si="71"/>
        <v>55.445333333333338</v>
      </c>
      <c r="L611" s="245">
        <v>6.3340266666666665</v>
      </c>
      <c r="M611" s="56">
        <f t="shared" si="69"/>
        <v>0.19688877343723984</v>
      </c>
    </row>
    <row r="612" spans="1:13" x14ac:dyDescent="0.2">
      <c r="A612" s="240">
        <f t="shared" si="72"/>
        <v>224</v>
      </c>
      <c r="B612" s="57" t="s">
        <v>1497</v>
      </c>
      <c r="C612" s="81">
        <v>372.1</v>
      </c>
      <c r="D612" s="81"/>
      <c r="E612" s="81">
        <v>20.3</v>
      </c>
      <c r="F612" s="81">
        <f t="shared" si="67"/>
        <v>392.40000000000003</v>
      </c>
      <c r="G612" s="274">
        <v>65.2</v>
      </c>
      <c r="H612" s="204">
        <f t="shared" si="66"/>
        <v>2.1733333333333334E-2</v>
      </c>
      <c r="I612" s="54">
        <f t="shared" si="70"/>
        <v>79.978666666666669</v>
      </c>
      <c r="J612" s="54">
        <f t="shared" si="68"/>
        <v>17.595306666666666</v>
      </c>
      <c r="K612" s="54">
        <f t="shared" si="71"/>
        <v>39.989333333333335</v>
      </c>
      <c r="L612" s="245">
        <v>4.5683466666666668</v>
      </c>
      <c r="M612" s="56">
        <f t="shared" si="69"/>
        <v>0.36221114509004415</v>
      </c>
    </row>
    <row r="613" spans="1:13" x14ac:dyDescent="0.2">
      <c r="A613" s="240">
        <f t="shared" si="72"/>
        <v>225</v>
      </c>
      <c r="B613" s="57" t="s">
        <v>1498</v>
      </c>
      <c r="C613" s="81">
        <v>555.1</v>
      </c>
      <c r="D613" s="81"/>
      <c r="E613" s="81">
        <v>40.6</v>
      </c>
      <c r="F613" s="81">
        <f t="shared" si="67"/>
        <v>595.70000000000005</v>
      </c>
      <c r="G613" s="274">
        <v>84.4</v>
      </c>
      <c r="H613" s="204">
        <f t="shared" si="66"/>
        <v>2.8133333333333337E-2</v>
      </c>
      <c r="I613" s="54">
        <f t="shared" si="70"/>
        <v>103.53066666666668</v>
      </c>
      <c r="J613" s="54">
        <f t="shared" si="68"/>
        <v>22.776746666666668</v>
      </c>
      <c r="K613" s="54">
        <f t="shared" si="71"/>
        <v>51.765333333333338</v>
      </c>
      <c r="L613" s="245">
        <v>5.9136266666666675</v>
      </c>
      <c r="M613" s="56">
        <f t="shared" si="69"/>
        <v>0.30885743383134689</v>
      </c>
    </row>
    <row r="614" spans="1:13" x14ac:dyDescent="0.2">
      <c r="A614" s="240">
        <f t="shared" si="72"/>
        <v>226</v>
      </c>
      <c r="B614" s="57" t="s">
        <v>1499</v>
      </c>
      <c r="C614" s="81">
        <v>538.45000000000005</v>
      </c>
      <c r="D614" s="81"/>
      <c r="E614" s="81">
        <v>37.799999999999997</v>
      </c>
      <c r="F614" s="81">
        <f t="shared" si="67"/>
        <v>576.25</v>
      </c>
      <c r="G614" s="274">
        <v>31.2</v>
      </c>
      <c r="H614" s="204">
        <f t="shared" si="66"/>
        <v>1.04E-2</v>
      </c>
      <c r="I614" s="54">
        <f t="shared" si="70"/>
        <v>38.271999999999998</v>
      </c>
      <c r="J614" s="54">
        <f t="shared" si="68"/>
        <v>8.4198399999999989</v>
      </c>
      <c r="K614" s="54">
        <f t="shared" si="71"/>
        <v>19.135999999999999</v>
      </c>
      <c r="L614" s="245">
        <v>2.18608</v>
      </c>
      <c r="M614" s="56">
        <f t="shared" si="69"/>
        <v>0.11802849457700651</v>
      </c>
    </row>
    <row r="615" spans="1:13" x14ac:dyDescent="0.2">
      <c r="A615" s="240">
        <f t="shared" si="72"/>
        <v>227</v>
      </c>
      <c r="B615" s="57" t="s">
        <v>1500</v>
      </c>
      <c r="C615" s="81">
        <v>877.8</v>
      </c>
      <c r="D615" s="81"/>
      <c r="E615" s="81"/>
      <c r="F615" s="81">
        <f t="shared" si="67"/>
        <v>877.8</v>
      </c>
      <c r="G615" s="274">
        <v>190</v>
      </c>
      <c r="H615" s="204">
        <f t="shared" ref="H615:H674" si="73">G615/3000</f>
        <v>6.3333333333333339E-2</v>
      </c>
      <c r="I615" s="54">
        <f t="shared" si="70"/>
        <v>233.06666666666669</v>
      </c>
      <c r="J615" s="54">
        <f t="shared" si="68"/>
        <v>51.274666666666675</v>
      </c>
      <c r="K615" s="54">
        <f t="shared" si="71"/>
        <v>116.53333333333335</v>
      </c>
      <c r="L615" s="245">
        <v>13.312666666666669</v>
      </c>
      <c r="M615" s="56">
        <f t="shared" si="69"/>
        <v>0.4718470418470419</v>
      </c>
    </row>
    <row r="616" spans="1:13" x14ac:dyDescent="0.2">
      <c r="A616" s="240">
        <f t="shared" si="72"/>
        <v>228</v>
      </c>
      <c r="B616" s="57" t="s">
        <v>1501</v>
      </c>
      <c r="C616" s="81">
        <v>654.9</v>
      </c>
      <c r="D616" s="81">
        <v>53.4</v>
      </c>
      <c r="E616" s="81"/>
      <c r="F616" s="81">
        <f t="shared" si="67"/>
        <v>708.3</v>
      </c>
      <c r="G616" s="274">
        <v>100.8</v>
      </c>
      <c r="H616" s="204">
        <f t="shared" si="73"/>
        <v>3.3599999999999998E-2</v>
      </c>
      <c r="I616" s="54">
        <f t="shared" si="70"/>
        <v>123.648</v>
      </c>
      <c r="J616" s="54">
        <f t="shared" si="68"/>
        <v>27.202559999999998</v>
      </c>
      <c r="K616" s="54">
        <f t="shared" si="71"/>
        <v>61.823999999999998</v>
      </c>
      <c r="L616" s="245">
        <v>7.0627199999999988</v>
      </c>
      <c r="M616" s="56">
        <f t="shared" si="69"/>
        <v>0.31023193562049983</v>
      </c>
    </row>
    <row r="617" spans="1:13" x14ac:dyDescent="0.2">
      <c r="A617" s="240">
        <f t="shared" si="72"/>
        <v>229</v>
      </c>
      <c r="B617" s="57" t="s">
        <v>1502</v>
      </c>
      <c r="C617" s="81">
        <v>392.4</v>
      </c>
      <c r="D617" s="81"/>
      <c r="E617" s="81">
        <v>19.899999999999999</v>
      </c>
      <c r="F617" s="81">
        <f t="shared" si="67"/>
        <v>412.29999999999995</v>
      </c>
      <c r="G617" s="274">
        <v>179.6</v>
      </c>
      <c r="H617" s="204">
        <f t="shared" si="73"/>
        <v>5.9866666666666665E-2</v>
      </c>
      <c r="I617" s="54">
        <f t="shared" si="70"/>
        <v>220.30933333333334</v>
      </c>
      <c r="J617" s="54">
        <f t="shared" si="68"/>
        <v>48.468053333333337</v>
      </c>
      <c r="K617" s="54">
        <f t="shared" si="71"/>
        <v>110.15466666666667</v>
      </c>
      <c r="L617" s="245">
        <v>12.583973333333333</v>
      </c>
      <c r="M617" s="56">
        <f t="shared" si="69"/>
        <v>0.94959016897081439</v>
      </c>
    </row>
    <row r="618" spans="1:13" x14ac:dyDescent="0.2">
      <c r="A618" s="240">
        <f t="shared" si="72"/>
        <v>230</v>
      </c>
      <c r="B618" s="57" t="s">
        <v>1503</v>
      </c>
      <c r="C618" s="81">
        <v>598.14</v>
      </c>
      <c r="D618" s="81"/>
      <c r="E618" s="81"/>
      <c r="F618" s="81">
        <f t="shared" si="67"/>
        <v>598.14</v>
      </c>
      <c r="G618" s="274">
        <v>33</v>
      </c>
      <c r="H618" s="204">
        <f t="shared" si="73"/>
        <v>1.0999999999999999E-2</v>
      </c>
      <c r="I618" s="54">
        <f t="shared" si="70"/>
        <v>40.479999999999997</v>
      </c>
      <c r="J618" s="54">
        <f t="shared" si="68"/>
        <v>8.9055999999999997</v>
      </c>
      <c r="K618" s="54">
        <f t="shared" si="71"/>
        <v>20.239999999999998</v>
      </c>
      <c r="L618" s="245">
        <v>2.3121999999999998</v>
      </c>
      <c r="M618" s="56">
        <f t="shared" si="69"/>
        <v>0.12026916775336877</v>
      </c>
    </row>
    <row r="619" spans="1:13" x14ac:dyDescent="0.2">
      <c r="A619" s="240">
        <f t="shared" si="72"/>
        <v>231</v>
      </c>
      <c r="B619" s="57" t="s">
        <v>1504</v>
      </c>
      <c r="C619" s="81">
        <v>388.6</v>
      </c>
      <c r="D619" s="81"/>
      <c r="E619" s="81"/>
      <c r="F619" s="81">
        <f t="shared" si="67"/>
        <v>388.6</v>
      </c>
      <c r="G619" s="274">
        <v>52.8</v>
      </c>
      <c r="H619" s="204">
        <f t="shared" si="73"/>
        <v>1.7599999999999998E-2</v>
      </c>
      <c r="I619" s="54">
        <f t="shared" si="70"/>
        <v>64.767999999999986</v>
      </c>
      <c r="J619" s="54">
        <f t="shared" si="68"/>
        <v>14.248959999999997</v>
      </c>
      <c r="K619" s="54">
        <f t="shared" si="71"/>
        <v>32.383999999999993</v>
      </c>
      <c r="L619" s="245">
        <v>3.6995199999999997</v>
      </c>
      <c r="M619" s="56">
        <f t="shared" si="69"/>
        <v>0.29619269171384449</v>
      </c>
    </row>
    <row r="620" spans="1:13" x14ac:dyDescent="0.2">
      <c r="A620" s="240">
        <f t="shared" si="72"/>
        <v>232</v>
      </c>
      <c r="B620" s="57" t="s">
        <v>1505</v>
      </c>
      <c r="C620" s="81">
        <v>634.1</v>
      </c>
      <c r="D620" s="81"/>
      <c r="E620" s="81"/>
      <c r="F620" s="81">
        <f t="shared" si="67"/>
        <v>634.1</v>
      </c>
      <c r="G620" s="274">
        <v>35.4</v>
      </c>
      <c r="H620" s="204">
        <f t="shared" si="73"/>
        <v>1.18E-2</v>
      </c>
      <c r="I620" s="54">
        <f t="shared" si="70"/>
        <v>43.423999999999999</v>
      </c>
      <c r="J620" s="54">
        <f t="shared" si="68"/>
        <v>9.5532799999999991</v>
      </c>
      <c r="K620" s="54">
        <f t="shared" si="71"/>
        <v>21.712</v>
      </c>
      <c r="L620" s="245">
        <v>2.4803599999999997</v>
      </c>
      <c r="M620" s="56">
        <f t="shared" si="69"/>
        <v>0.12169947957735373</v>
      </c>
    </row>
    <row r="621" spans="1:13" x14ac:dyDescent="0.2">
      <c r="A621" s="240">
        <f t="shared" si="72"/>
        <v>233</v>
      </c>
      <c r="B621" s="57" t="s">
        <v>1506</v>
      </c>
      <c r="C621" s="81">
        <v>629.6</v>
      </c>
      <c r="D621" s="81"/>
      <c r="E621" s="81">
        <v>82.9</v>
      </c>
      <c r="F621" s="81">
        <f t="shared" si="67"/>
        <v>712.5</v>
      </c>
      <c r="G621" s="274">
        <v>138</v>
      </c>
      <c r="H621" s="204">
        <f t="shared" si="73"/>
        <v>4.5999999999999999E-2</v>
      </c>
      <c r="I621" s="54">
        <f t="shared" si="70"/>
        <v>169.28</v>
      </c>
      <c r="J621" s="54">
        <f t="shared" si="68"/>
        <v>37.241599999999998</v>
      </c>
      <c r="K621" s="54">
        <f t="shared" si="71"/>
        <v>84.64</v>
      </c>
      <c r="L621" s="245">
        <v>9.6692</v>
      </c>
      <c r="M621" s="56">
        <f t="shared" si="69"/>
        <v>0.42221866666666669</v>
      </c>
    </row>
    <row r="622" spans="1:13" x14ac:dyDescent="0.2">
      <c r="A622" s="240">
        <f t="shared" si="72"/>
        <v>234</v>
      </c>
      <c r="B622" s="57" t="s">
        <v>1507</v>
      </c>
      <c r="C622" s="81">
        <v>597.1</v>
      </c>
      <c r="D622" s="81"/>
      <c r="E622" s="81">
        <v>43.4</v>
      </c>
      <c r="F622" s="81">
        <f t="shared" si="67"/>
        <v>640.5</v>
      </c>
      <c r="G622" s="274">
        <v>146.30000000000001</v>
      </c>
      <c r="H622" s="204">
        <f t="shared" si="73"/>
        <v>4.8766666666666673E-2</v>
      </c>
      <c r="I622" s="54">
        <f t="shared" si="70"/>
        <v>179.46133333333336</v>
      </c>
      <c r="J622" s="54">
        <f t="shared" si="68"/>
        <v>39.48149333333334</v>
      </c>
      <c r="K622" s="54">
        <f t="shared" si="71"/>
        <v>89.730666666666679</v>
      </c>
      <c r="L622" s="245">
        <v>10.250753333333336</v>
      </c>
      <c r="M622" s="56">
        <f t="shared" si="69"/>
        <v>0.49793012750455379</v>
      </c>
    </row>
    <row r="623" spans="1:13" x14ac:dyDescent="0.2">
      <c r="A623" s="240">
        <f t="shared" si="72"/>
        <v>235</v>
      </c>
      <c r="B623" s="57" t="s">
        <v>1508</v>
      </c>
      <c r="C623" s="81">
        <v>589.5</v>
      </c>
      <c r="D623" s="81"/>
      <c r="E623" s="81">
        <v>28.2</v>
      </c>
      <c r="F623" s="81">
        <f t="shared" si="67"/>
        <v>617.70000000000005</v>
      </c>
      <c r="G623" s="274">
        <v>95.8</v>
      </c>
      <c r="H623" s="204">
        <f t="shared" si="73"/>
        <v>3.1933333333333334E-2</v>
      </c>
      <c r="I623" s="54">
        <f t="shared" si="70"/>
        <v>117.51466666666667</v>
      </c>
      <c r="J623" s="54">
        <f t="shared" si="68"/>
        <v>25.853226666666668</v>
      </c>
      <c r="K623" s="54">
        <f t="shared" si="71"/>
        <v>58.757333333333335</v>
      </c>
      <c r="L623" s="245">
        <v>6.7123866666666663</v>
      </c>
      <c r="M623" s="56">
        <f t="shared" si="69"/>
        <v>0.33808906157250013</v>
      </c>
    </row>
    <row r="624" spans="1:13" x14ac:dyDescent="0.2">
      <c r="A624" s="240">
        <f t="shared" si="72"/>
        <v>236</v>
      </c>
      <c r="B624" s="57" t="s">
        <v>1509</v>
      </c>
      <c r="C624" s="81">
        <v>657.5</v>
      </c>
      <c r="D624" s="81"/>
      <c r="E624" s="81">
        <v>28.8</v>
      </c>
      <c r="F624" s="81">
        <f t="shared" si="67"/>
        <v>686.3</v>
      </c>
      <c r="G624" s="274">
        <v>133.6</v>
      </c>
      <c r="H624" s="204">
        <f t="shared" si="73"/>
        <v>4.4533333333333334E-2</v>
      </c>
      <c r="I624" s="54">
        <f t="shared" si="70"/>
        <v>163.88266666666667</v>
      </c>
      <c r="J624" s="54">
        <f t="shared" si="68"/>
        <v>36.054186666666666</v>
      </c>
      <c r="K624" s="54">
        <f t="shared" si="71"/>
        <v>81.941333333333333</v>
      </c>
      <c r="L624" s="245">
        <v>9.3609066666666667</v>
      </c>
      <c r="M624" s="56">
        <f t="shared" si="69"/>
        <v>0.42436120258390403</v>
      </c>
    </row>
    <row r="625" spans="1:13" x14ac:dyDescent="0.2">
      <c r="A625" s="240">
        <f t="shared" si="72"/>
        <v>237</v>
      </c>
      <c r="B625" s="57" t="s">
        <v>1510</v>
      </c>
      <c r="C625" s="81">
        <v>494</v>
      </c>
      <c r="D625" s="81"/>
      <c r="E625" s="81">
        <v>79.900000000000006</v>
      </c>
      <c r="F625" s="81">
        <f t="shared" si="67"/>
        <v>573.9</v>
      </c>
      <c r="G625" s="274">
        <v>114</v>
      </c>
      <c r="H625" s="204">
        <f t="shared" si="73"/>
        <v>3.7999999999999999E-2</v>
      </c>
      <c r="I625" s="54">
        <f t="shared" si="70"/>
        <v>139.84</v>
      </c>
      <c r="J625" s="54">
        <f t="shared" si="68"/>
        <v>30.764800000000001</v>
      </c>
      <c r="K625" s="54">
        <f t="shared" si="71"/>
        <v>69.92</v>
      </c>
      <c r="L625" s="245">
        <v>7.9875999999999987</v>
      </c>
      <c r="M625" s="56">
        <f t="shared" si="69"/>
        <v>0.43302387175466112</v>
      </c>
    </row>
    <row r="626" spans="1:13" x14ac:dyDescent="0.2">
      <c r="A626" s="240">
        <f t="shared" si="72"/>
        <v>238</v>
      </c>
      <c r="B626" s="57" t="s">
        <v>1511</v>
      </c>
      <c r="C626" s="81">
        <v>710.1</v>
      </c>
      <c r="D626" s="81"/>
      <c r="E626" s="81"/>
      <c r="F626" s="81">
        <f t="shared" si="67"/>
        <v>710.1</v>
      </c>
      <c r="G626" s="274">
        <v>240</v>
      </c>
      <c r="H626" s="204">
        <f t="shared" si="73"/>
        <v>0.08</v>
      </c>
      <c r="I626" s="54">
        <f t="shared" si="70"/>
        <v>294.40000000000003</v>
      </c>
      <c r="J626" s="54">
        <f t="shared" si="68"/>
        <v>64.768000000000015</v>
      </c>
      <c r="K626" s="54">
        <f t="shared" si="71"/>
        <v>147.20000000000002</v>
      </c>
      <c r="L626" s="245">
        <v>16.815999999999999</v>
      </c>
      <c r="M626" s="56">
        <f t="shared" si="69"/>
        <v>0.73677510209829611</v>
      </c>
    </row>
    <row r="627" spans="1:13" x14ac:dyDescent="0.2">
      <c r="A627" s="240">
        <f t="shared" si="72"/>
        <v>239</v>
      </c>
      <c r="B627" s="57" t="s">
        <v>1512</v>
      </c>
      <c r="C627" s="81">
        <v>689.64</v>
      </c>
      <c r="D627" s="81">
        <v>121.5</v>
      </c>
      <c r="E627" s="81"/>
      <c r="F627" s="81">
        <f t="shared" si="67"/>
        <v>811.14</v>
      </c>
      <c r="G627" s="274">
        <v>179.3</v>
      </c>
      <c r="H627" s="204">
        <f t="shared" si="73"/>
        <v>5.9766666666666669E-2</v>
      </c>
      <c r="I627" s="54">
        <f t="shared" si="70"/>
        <v>219.94133333333335</v>
      </c>
      <c r="J627" s="54">
        <f t="shared" si="68"/>
        <v>48.38709333333334</v>
      </c>
      <c r="K627" s="54">
        <f t="shared" si="71"/>
        <v>109.97066666666667</v>
      </c>
      <c r="L627" s="245">
        <v>12.562953333333333</v>
      </c>
      <c r="M627" s="56">
        <f t="shared" si="69"/>
        <v>0.48186755266250797</v>
      </c>
    </row>
    <row r="628" spans="1:13" x14ac:dyDescent="0.2">
      <c r="A628" s="240">
        <f t="shared" si="72"/>
        <v>240</v>
      </c>
      <c r="B628" s="57" t="s">
        <v>1513</v>
      </c>
      <c r="C628" s="81">
        <v>1029</v>
      </c>
      <c r="D628" s="81">
        <v>102.5</v>
      </c>
      <c r="E628" s="81"/>
      <c r="F628" s="81">
        <f t="shared" si="67"/>
        <v>1131.5</v>
      </c>
      <c r="G628" s="274">
        <v>189.2</v>
      </c>
      <c r="H628" s="204">
        <f t="shared" si="73"/>
        <v>6.306666666666666E-2</v>
      </c>
      <c r="I628" s="54">
        <f t="shared" si="70"/>
        <v>232.0853333333333</v>
      </c>
      <c r="J628" s="54">
        <f t="shared" si="68"/>
        <v>51.058773333333328</v>
      </c>
      <c r="K628" s="54">
        <f t="shared" si="71"/>
        <v>116.04266666666665</v>
      </c>
      <c r="L628" s="245">
        <v>13.25661333333333</v>
      </c>
      <c r="M628" s="56">
        <f t="shared" si="69"/>
        <v>0.3645102842833996</v>
      </c>
    </row>
    <row r="629" spans="1:13" x14ac:dyDescent="0.2">
      <c r="A629" s="240">
        <f t="shared" si="72"/>
        <v>241</v>
      </c>
      <c r="B629" s="57" t="s">
        <v>1514</v>
      </c>
      <c r="C629" s="81">
        <v>478</v>
      </c>
      <c r="D629" s="81"/>
      <c r="E629" s="81">
        <v>77.5</v>
      </c>
      <c r="F629" s="81">
        <f t="shared" si="67"/>
        <v>555.5</v>
      </c>
      <c r="G629" s="274">
        <v>120.3</v>
      </c>
      <c r="H629" s="204">
        <f t="shared" si="73"/>
        <v>4.0099999999999997E-2</v>
      </c>
      <c r="I629" s="54">
        <f t="shared" si="70"/>
        <v>147.56799999999998</v>
      </c>
      <c r="J629" s="54">
        <f t="shared" si="68"/>
        <v>32.464959999999998</v>
      </c>
      <c r="K629" s="54">
        <f t="shared" si="71"/>
        <v>73.783999999999992</v>
      </c>
      <c r="L629" s="245">
        <v>8.4290199999999995</v>
      </c>
      <c r="M629" s="56">
        <f t="shared" si="69"/>
        <v>0.47208997299729971</v>
      </c>
    </row>
    <row r="630" spans="1:13" x14ac:dyDescent="0.2">
      <c r="A630" s="240">
        <f t="shared" si="72"/>
        <v>242</v>
      </c>
      <c r="B630" s="57" t="s">
        <v>1515</v>
      </c>
      <c r="C630" s="81">
        <v>937.9</v>
      </c>
      <c r="D630" s="81"/>
      <c r="E630" s="81"/>
      <c r="F630" s="81">
        <f t="shared" si="67"/>
        <v>937.9</v>
      </c>
      <c r="G630" s="274">
        <v>128.4</v>
      </c>
      <c r="H630" s="204">
        <f t="shared" si="73"/>
        <v>4.2800000000000005E-2</v>
      </c>
      <c r="I630" s="54">
        <f t="shared" si="70"/>
        <v>157.50400000000002</v>
      </c>
      <c r="J630" s="54">
        <f t="shared" si="68"/>
        <v>34.650880000000008</v>
      </c>
      <c r="K630" s="54">
        <f t="shared" si="71"/>
        <v>78.75200000000001</v>
      </c>
      <c r="L630" s="245">
        <v>8.9965600000000006</v>
      </c>
      <c r="M630" s="56">
        <f t="shared" si="69"/>
        <v>0.2984363364964282</v>
      </c>
    </row>
    <row r="631" spans="1:13" x14ac:dyDescent="0.2">
      <c r="A631" s="240">
        <f t="shared" si="72"/>
        <v>243</v>
      </c>
      <c r="B631" s="57" t="s">
        <v>1516</v>
      </c>
      <c r="C631" s="81">
        <v>848.1</v>
      </c>
      <c r="D631" s="81"/>
      <c r="E631" s="81">
        <v>34.700000000000003</v>
      </c>
      <c r="F631" s="81">
        <f t="shared" si="67"/>
        <v>882.80000000000007</v>
      </c>
      <c r="G631" s="274">
        <v>126.8</v>
      </c>
      <c r="H631" s="204">
        <f t="shared" si="73"/>
        <v>4.2266666666666668E-2</v>
      </c>
      <c r="I631" s="54">
        <f t="shared" si="70"/>
        <v>155.54133333333334</v>
      </c>
      <c r="J631" s="54">
        <f t="shared" si="68"/>
        <v>34.219093333333333</v>
      </c>
      <c r="K631" s="54">
        <f t="shared" si="71"/>
        <v>77.770666666666671</v>
      </c>
      <c r="L631" s="245">
        <v>8.8844533333333331</v>
      </c>
      <c r="M631" s="56">
        <f t="shared" si="69"/>
        <v>0.31311230931883399</v>
      </c>
    </row>
    <row r="632" spans="1:13" x14ac:dyDescent="0.2">
      <c r="A632" s="240">
        <f t="shared" si="72"/>
        <v>244</v>
      </c>
      <c r="B632" s="57" t="s">
        <v>1517</v>
      </c>
      <c r="C632" s="81">
        <v>958.6</v>
      </c>
      <c r="D632" s="81"/>
      <c r="E632" s="81"/>
      <c r="F632" s="81">
        <f t="shared" si="67"/>
        <v>958.6</v>
      </c>
      <c r="G632" s="274">
        <v>129</v>
      </c>
      <c r="H632" s="204">
        <f t="shared" si="73"/>
        <v>4.2999999999999997E-2</v>
      </c>
      <c r="I632" s="54">
        <f t="shared" si="70"/>
        <v>158.23999999999998</v>
      </c>
      <c r="J632" s="54">
        <f t="shared" si="68"/>
        <v>34.812799999999996</v>
      </c>
      <c r="K632" s="54">
        <f t="shared" si="71"/>
        <v>79.11999999999999</v>
      </c>
      <c r="L632" s="245">
        <v>9.0385999999999989</v>
      </c>
      <c r="M632" s="56">
        <f t="shared" si="69"/>
        <v>0.29335635301481322</v>
      </c>
    </row>
    <row r="633" spans="1:13" x14ac:dyDescent="0.2">
      <c r="A633" s="240">
        <f t="shared" si="72"/>
        <v>245</v>
      </c>
      <c r="B633" s="57" t="s">
        <v>1518</v>
      </c>
      <c r="C633" s="81">
        <v>950.2</v>
      </c>
      <c r="D633" s="81"/>
      <c r="E633" s="81"/>
      <c r="F633" s="81">
        <f t="shared" si="67"/>
        <v>950.2</v>
      </c>
      <c r="G633" s="274">
        <v>101.4</v>
      </c>
      <c r="H633" s="204">
        <f t="shared" si="73"/>
        <v>3.3800000000000004E-2</v>
      </c>
      <c r="I633" s="54">
        <f t="shared" si="70"/>
        <v>124.38400000000001</v>
      </c>
      <c r="J633" s="54">
        <f t="shared" si="68"/>
        <v>27.364480000000004</v>
      </c>
      <c r="K633" s="54">
        <f t="shared" si="71"/>
        <v>62.192000000000007</v>
      </c>
      <c r="L633" s="245">
        <v>7.1047600000000006</v>
      </c>
      <c r="M633" s="56">
        <f t="shared" si="69"/>
        <v>0.23263022521574409</v>
      </c>
    </row>
    <row r="634" spans="1:13" x14ac:dyDescent="0.2">
      <c r="A634" s="240">
        <f t="shared" si="72"/>
        <v>246</v>
      </c>
      <c r="B634" s="57" t="s">
        <v>1519</v>
      </c>
      <c r="C634" s="81">
        <v>717.45</v>
      </c>
      <c r="D634" s="81"/>
      <c r="E634" s="81">
        <v>83.8</v>
      </c>
      <c r="F634" s="81">
        <f t="shared" si="67"/>
        <v>801.25</v>
      </c>
      <c r="G634" s="274">
        <v>74.5</v>
      </c>
      <c r="H634" s="204">
        <f t="shared" si="73"/>
        <v>2.4833333333333332E-2</v>
      </c>
      <c r="I634" s="54">
        <f t="shared" si="70"/>
        <v>91.386666666666656</v>
      </c>
      <c r="J634" s="54">
        <f t="shared" si="68"/>
        <v>20.105066666666666</v>
      </c>
      <c r="K634" s="54">
        <f t="shared" si="71"/>
        <v>45.693333333333328</v>
      </c>
      <c r="L634" s="245">
        <v>5.2199666666666662</v>
      </c>
      <c r="M634" s="56">
        <f t="shared" si="69"/>
        <v>0.2026895891835673</v>
      </c>
    </row>
    <row r="635" spans="1:13" x14ac:dyDescent="0.2">
      <c r="A635" s="240">
        <f t="shared" si="72"/>
        <v>247</v>
      </c>
      <c r="B635" s="57" t="s">
        <v>1520</v>
      </c>
      <c r="C635" s="81">
        <v>678.26</v>
      </c>
      <c r="D635" s="81"/>
      <c r="E635" s="81"/>
      <c r="F635" s="81">
        <f t="shared" si="67"/>
        <v>678.26</v>
      </c>
      <c r="G635" s="274">
        <v>157.6</v>
      </c>
      <c r="H635" s="204">
        <f t="shared" si="73"/>
        <v>5.2533333333333335E-2</v>
      </c>
      <c r="I635" s="54">
        <f t="shared" si="70"/>
        <v>193.32266666666666</v>
      </c>
      <c r="J635" s="54">
        <f t="shared" si="68"/>
        <v>42.530986666666664</v>
      </c>
      <c r="K635" s="54">
        <f t="shared" si="71"/>
        <v>96.661333333333332</v>
      </c>
      <c r="L635" s="245">
        <v>11.042506666666668</v>
      </c>
      <c r="M635" s="56">
        <f t="shared" si="69"/>
        <v>0.50652772289879011</v>
      </c>
    </row>
    <row r="636" spans="1:13" x14ac:dyDescent="0.2">
      <c r="A636" s="240">
        <f t="shared" si="72"/>
        <v>248</v>
      </c>
      <c r="B636" s="57" t="s">
        <v>1521</v>
      </c>
      <c r="C636" s="81">
        <v>633.9</v>
      </c>
      <c r="D636" s="81"/>
      <c r="E636" s="81">
        <v>33.200000000000003</v>
      </c>
      <c r="F636" s="81">
        <f t="shared" si="67"/>
        <v>667.1</v>
      </c>
      <c r="G636" s="274">
        <v>292</v>
      </c>
      <c r="H636" s="204">
        <f t="shared" si="73"/>
        <v>9.7333333333333327E-2</v>
      </c>
      <c r="I636" s="54">
        <f t="shared" si="70"/>
        <v>358.18666666666667</v>
      </c>
      <c r="J636" s="54">
        <f t="shared" si="68"/>
        <v>78.801066666666671</v>
      </c>
      <c r="K636" s="54">
        <f t="shared" si="71"/>
        <v>179.09333333333333</v>
      </c>
      <c r="L636" s="245">
        <v>20.459466666666664</v>
      </c>
      <c r="M636" s="56">
        <f t="shared" si="69"/>
        <v>0.95419057612551839</v>
      </c>
    </row>
    <row r="637" spans="1:13" x14ac:dyDescent="0.2">
      <c r="A637" s="240">
        <f t="shared" si="72"/>
        <v>249</v>
      </c>
      <c r="B637" s="57" t="s">
        <v>1522</v>
      </c>
      <c r="C637" s="81">
        <v>657.24</v>
      </c>
      <c r="D637" s="81"/>
      <c r="E637" s="81">
        <v>32.6</v>
      </c>
      <c r="F637" s="81">
        <f t="shared" si="67"/>
        <v>689.84</v>
      </c>
      <c r="G637" s="274">
        <v>310.5</v>
      </c>
      <c r="H637" s="204">
        <f t="shared" si="73"/>
        <v>0.10349999999999999</v>
      </c>
      <c r="I637" s="54">
        <f t="shared" si="70"/>
        <v>380.88</v>
      </c>
      <c r="J637" s="54">
        <f t="shared" si="68"/>
        <v>83.793599999999998</v>
      </c>
      <c r="K637" s="54">
        <f t="shared" si="71"/>
        <v>190.44</v>
      </c>
      <c r="L637" s="245">
        <v>21.755700000000001</v>
      </c>
      <c r="M637" s="56">
        <f t="shared" si="69"/>
        <v>0.98119752406355087</v>
      </c>
    </row>
    <row r="638" spans="1:13" x14ac:dyDescent="0.2">
      <c r="A638" s="240">
        <f t="shared" si="72"/>
        <v>250</v>
      </c>
      <c r="B638" s="57" t="s">
        <v>1523</v>
      </c>
      <c r="C638" s="81">
        <v>546.5</v>
      </c>
      <c r="D638" s="81"/>
      <c r="E638" s="81">
        <v>73.2</v>
      </c>
      <c r="F638" s="81">
        <f t="shared" ref="F638:F698" si="74">C638+D638+E638</f>
        <v>619.70000000000005</v>
      </c>
      <c r="G638" s="274">
        <v>148.6</v>
      </c>
      <c r="H638" s="204">
        <f t="shared" si="73"/>
        <v>4.9533333333333332E-2</v>
      </c>
      <c r="I638" s="54">
        <f t="shared" si="70"/>
        <v>182.28266666666667</v>
      </c>
      <c r="J638" s="54">
        <f t="shared" si="68"/>
        <v>40.102186666666668</v>
      </c>
      <c r="K638" s="54">
        <f t="shared" si="71"/>
        <v>91.141333333333336</v>
      </c>
      <c r="L638" s="245">
        <v>10.411906666666667</v>
      </c>
      <c r="M638" s="56">
        <f t="shared" si="69"/>
        <v>0.52273373137539669</v>
      </c>
    </row>
    <row r="639" spans="1:13" x14ac:dyDescent="0.2">
      <c r="A639" s="240">
        <f t="shared" si="72"/>
        <v>251</v>
      </c>
      <c r="B639" s="57" t="s">
        <v>1524</v>
      </c>
      <c r="C639" s="81">
        <v>648.6</v>
      </c>
      <c r="D639" s="81"/>
      <c r="E639" s="81"/>
      <c r="F639" s="81">
        <f t="shared" si="74"/>
        <v>648.6</v>
      </c>
      <c r="G639" s="274">
        <v>105</v>
      </c>
      <c r="H639" s="204">
        <f t="shared" si="73"/>
        <v>3.5000000000000003E-2</v>
      </c>
      <c r="I639" s="54">
        <f t="shared" si="70"/>
        <v>128.80000000000001</v>
      </c>
      <c r="J639" s="54">
        <f t="shared" ref="J639:J699" si="75">I639*0.22</f>
        <v>28.336000000000002</v>
      </c>
      <c r="K639" s="54">
        <f t="shared" si="71"/>
        <v>64.400000000000006</v>
      </c>
      <c r="L639" s="245">
        <v>7.3570000000000002</v>
      </c>
      <c r="M639" s="56">
        <f t="shared" si="69"/>
        <v>0.3529031760715387</v>
      </c>
    </row>
    <row r="640" spans="1:13" x14ac:dyDescent="0.2">
      <c r="A640" s="240">
        <f t="shared" si="72"/>
        <v>252</v>
      </c>
      <c r="B640" s="57" t="s">
        <v>1525</v>
      </c>
      <c r="C640" s="81">
        <v>633.29999999999995</v>
      </c>
      <c r="D640" s="81"/>
      <c r="E640" s="81">
        <v>40.9</v>
      </c>
      <c r="F640" s="81">
        <f t="shared" si="74"/>
        <v>674.19999999999993</v>
      </c>
      <c r="G640" s="274">
        <v>151.6</v>
      </c>
      <c r="H640" s="204">
        <f t="shared" si="73"/>
        <v>5.0533333333333333E-2</v>
      </c>
      <c r="I640" s="54">
        <f t="shared" si="70"/>
        <v>185.96266666666668</v>
      </c>
      <c r="J640" s="54">
        <f t="shared" si="75"/>
        <v>40.911786666666671</v>
      </c>
      <c r="K640" s="54">
        <f t="shared" si="71"/>
        <v>92.981333333333339</v>
      </c>
      <c r="L640" s="245">
        <v>10.622106666666667</v>
      </c>
      <c r="M640" s="56">
        <f t="shared" si="69"/>
        <v>0.49017783051517855</v>
      </c>
    </row>
    <row r="641" spans="1:13" x14ac:dyDescent="0.2">
      <c r="A641" s="240">
        <f t="shared" si="72"/>
        <v>253</v>
      </c>
      <c r="B641" s="57" t="s">
        <v>38</v>
      </c>
      <c r="C641" s="81">
        <v>297.2</v>
      </c>
      <c r="D641" s="81"/>
      <c r="E641" s="81">
        <v>60.8</v>
      </c>
      <c r="F641" s="81">
        <f t="shared" si="74"/>
        <v>358</v>
      </c>
      <c r="G641" s="274">
        <v>19</v>
      </c>
      <c r="H641" s="204">
        <f t="shared" si="73"/>
        <v>6.3333333333333332E-3</v>
      </c>
      <c r="I641" s="54">
        <f t="shared" si="70"/>
        <v>23.306666666666665</v>
      </c>
      <c r="J641" s="54">
        <f t="shared" si="75"/>
        <v>5.127466666666666</v>
      </c>
      <c r="K641" s="54">
        <f t="shared" si="71"/>
        <v>11.653333333333332</v>
      </c>
      <c r="L641" s="245">
        <v>1.3312666666666666</v>
      </c>
      <c r="M641" s="56">
        <f t="shared" si="69"/>
        <v>0.11569478584729979</v>
      </c>
    </row>
    <row r="642" spans="1:13" x14ac:dyDescent="0.2">
      <c r="A642" s="240">
        <f t="shared" si="72"/>
        <v>254</v>
      </c>
      <c r="B642" s="57" t="s">
        <v>41</v>
      </c>
      <c r="C642" s="81">
        <v>226.9</v>
      </c>
      <c r="D642" s="81"/>
      <c r="E642" s="81"/>
      <c r="F642" s="81">
        <f t="shared" si="74"/>
        <v>226.9</v>
      </c>
      <c r="G642" s="274">
        <v>135</v>
      </c>
      <c r="H642" s="204">
        <f t="shared" si="73"/>
        <v>4.4999999999999998E-2</v>
      </c>
      <c r="I642" s="54">
        <f t="shared" si="70"/>
        <v>165.6</v>
      </c>
      <c r="J642" s="54">
        <f t="shared" si="75"/>
        <v>36.432000000000002</v>
      </c>
      <c r="K642" s="54">
        <f t="shared" si="71"/>
        <v>82.8</v>
      </c>
      <c r="L642" s="245">
        <v>9.4589999999999996</v>
      </c>
      <c r="M642" s="56">
        <f t="shared" si="69"/>
        <v>1.2970074922873511</v>
      </c>
    </row>
    <row r="643" spans="1:13" x14ac:dyDescent="0.2">
      <c r="A643" s="240">
        <f t="shared" si="72"/>
        <v>255</v>
      </c>
      <c r="B643" s="57" t="s">
        <v>42</v>
      </c>
      <c r="C643" s="81">
        <v>314.89999999999998</v>
      </c>
      <c r="D643" s="81"/>
      <c r="E643" s="81"/>
      <c r="F643" s="81">
        <f t="shared" si="74"/>
        <v>314.89999999999998</v>
      </c>
      <c r="G643" s="274">
        <v>80</v>
      </c>
      <c r="H643" s="204">
        <f t="shared" si="73"/>
        <v>2.6666666666666668E-2</v>
      </c>
      <c r="I643" s="54">
        <f t="shared" si="70"/>
        <v>98.13333333333334</v>
      </c>
      <c r="J643" s="54">
        <f t="shared" si="75"/>
        <v>21.589333333333336</v>
      </c>
      <c r="K643" s="54">
        <f t="shared" si="71"/>
        <v>49.06666666666667</v>
      </c>
      <c r="L643" s="245">
        <v>5.6053333333333333</v>
      </c>
      <c r="M643" s="56">
        <f t="shared" si="69"/>
        <v>0.55380967502910983</v>
      </c>
    </row>
    <row r="644" spans="1:13" x14ac:dyDescent="0.2">
      <c r="A644" s="240">
        <f t="shared" si="72"/>
        <v>256</v>
      </c>
      <c r="B644" s="57" t="s">
        <v>43</v>
      </c>
      <c r="C644" s="81">
        <v>199.2</v>
      </c>
      <c r="D644" s="81"/>
      <c r="E644" s="81"/>
      <c r="F644" s="81">
        <f t="shared" si="74"/>
        <v>199.2</v>
      </c>
      <c r="G644" s="274">
        <v>117</v>
      </c>
      <c r="H644" s="204">
        <f t="shared" si="73"/>
        <v>3.9E-2</v>
      </c>
      <c r="I644" s="54">
        <f t="shared" si="70"/>
        <v>143.52000000000001</v>
      </c>
      <c r="J644" s="54">
        <f t="shared" si="75"/>
        <v>31.574400000000001</v>
      </c>
      <c r="K644" s="54">
        <f t="shared" si="71"/>
        <v>71.760000000000005</v>
      </c>
      <c r="L644" s="245">
        <v>8.1977999999999991</v>
      </c>
      <c r="M644" s="56">
        <f t="shared" si="69"/>
        <v>1.2803825301204821</v>
      </c>
    </row>
    <row r="645" spans="1:13" x14ac:dyDescent="0.2">
      <c r="A645" s="240">
        <f t="shared" si="72"/>
        <v>257</v>
      </c>
      <c r="B645" s="57" t="s">
        <v>44</v>
      </c>
      <c r="C645" s="81">
        <v>748.1</v>
      </c>
      <c r="D645" s="81"/>
      <c r="E645" s="81">
        <v>189.2</v>
      </c>
      <c r="F645" s="81">
        <f t="shared" si="74"/>
        <v>937.3</v>
      </c>
      <c r="G645" s="274">
        <v>430</v>
      </c>
      <c r="H645" s="204">
        <f t="shared" si="73"/>
        <v>0.14333333333333334</v>
      </c>
      <c r="I645" s="54">
        <f t="shared" si="70"/>
        <v>527.4666666666667</v>
      </c>
      <c r="J645" s="54">
        <f t="shared" si="75"/>
        <v>116.04266666666668</v>
      </c>
      <c r="K645" s="54">
        <f t="shared" si="71"/>
        <v>263.73333333333335</v>
      </c>
      <c r="L645" s="245">
        <v>30.128666666666668</v>
      </c>
      <c r="M645" s="56">
        <f t="shared" ref="M645:M708" si="76">(I645+J645+K645+L645)/F645</f>
        <v>1.000076105124649</v>
      </c>
    </row>
    <row r="646" spans="1:13" x14ac:dyDescent="0.2">
      <c r="A646" s="240">
        <f t="shared" si="72"/>
        <v>258</v>
      </c>
      <c r="B646" s="57" t="s">
        <v>45</v>
      </c>
      <c r="C646" s="81">
        <v>486.2</v>
      </c>
      <c r="D646" s="81"/>
      <c r="E646" s="81"/>
      <c r="F646" s="81">
        <f t="shared" si="74"/>
        <v>486.2</v>
      </c>
      <c r="G646" s="274">
        <v>172</v>
      </c>
      <c r="H646" s="204">
        <f t="shared" si="73"/>
        <v>5.7333333333333333E-2</v>
      </c>
      <c r="I646" s="54">
        <f t="shared" ref="I646:I709" si="77">H646*3680</f>
        <v>210.98666666666668</v>
      </c>
      <c r="J646" s="54">
        <f t="shared" si="75"/>
        <v>46.41706666666667</v>
      </c>
      <c r="K646" s="54">
        <f t="shared" ref="K646:K709" si="78">I646*0.5</f>
        <v>105.49333333333334</v>
      </c>
      <c r="L646" s="245">
        <v>12.051466666666666</v>
      </c>
      <c r="M646" s="56">
        <f t="shared" si="76"/>
        <v>0.77118168106403406</v>
      </c>
    </row>
    <row r="647" spans="1:13" x14ac:dyDescent="0.2">
      <c r="A647" s="240">
        <f t="shared" ref="A647:A710" si="79">1+A646</f>
        <v>259</v>
      </c>
      <c r="B647" s="57" t="s">
        <v>46</v>
      </c>
      <c r="C647" s="81">
        <v>1811.6</v>
      </c>
      <c r="D647" s="81"/>
      <c r="E647" s="81">
        <v>36.9</v>
      </c>
      <c r="F647" s="81">
        <f t="shared" si="74"/>
        <v>1848.5</v>
      </c>
      <c r="G647" s="274">
        <v>990</v>
      </c>
      <c r="H647" s="204">
        <f t="shared" si="73"/>
        <v>0.33</v>
      </c>
      <c r="I647" s="54">
        <f t="shared" si="77"/>
        <v>1214.4000000000001</v>
      </c>
      <c r="J647" s="54">
        <f t="shared" si="75"/>
        <v>267.16800000000001</v>
      </c>
      <c r="K647" s="54">
        <f t="shared" si="78"/>
        <v>607.20000000000005</v>
      </c>
      <c r="L647" s="245">
        <v>69.366</v>
      </c>
      <c r="M647" s="56">
        <f t="shared" si="76"/>
        <v>1.1675055450365162</v>
      </c>
    </row>
    <row r="648" spans="1:13" x14ac:dyDescent="0.2">
      <c r="A648" s="240">
        <f t="shared" si="79"/>
        <v>260</v>
      </c>
      <c r="B648" s="57" t="s">
        <v>47</v>
      </c>
      <c r="C648" s="81">
        <v>314</v>
      </c>
      <c r="D648" s="81"/>
      <c r="E648" s="81"/>
      <c r="F648" s="81">
        <f t="shared" si="74"/>
        <v>314</v>
      </c>
      <c r="G648" s="274">
        <v>63</v>
      </c>
      <c r="H648" s="204">
        <f t="shared" si="73"/>
        <v>2.1000000000000001E-2</v>
      </c>
      <c r="I648" s="54">
        <f t="shared" si="77"/>
        <v>77.28</v>
      </c>
      <c r="J648" s="54">
        <f t="shared" si="75"/>
        <v>17.0016</v>
      </c>
      <c r="K648" s="54">
        <f t="shared" si="78"/>
        <v>38.64</v>
      </c>
      <c r="L648" s="245">
        <v>4.4142000000000001</v>
      </c>
      <c r="M648" s="56">
        <f t="shared" si="76"/>
        <v>0.43737515923566883</v>
      </c>
    </row>
    <row r="649" spans="1:13" x14ac:dyDescent="0.2">
      <c r="A649" s="240">
        <f t="shared" si="79"/>
        <v>261</v>
      </c>
      <c r="B649" s="57" t="s">
        <v>48</v>
      </c>
      <c r="C649" s="81">
        <v>1446.6</v>
      </c>
      <c r="D649" s="81"/>
      <c r="E649" s="81">
        <v>54.7</v>
      </c>
      <c r="F649" s="81">
        <f t="shared" si="74"/>
        <v>1501.3</v>
      </c>
      <c r="G649" s="274">
        <v>570</v>
      </c>
      <c r="H649" s="204">
        <f t="shared" si="73"/>
        <v>0.19</v>
      </c>
      <c r="I649" s="54">
        <f t="shared" si="77"/>
        <v>699.2</v>
      </c>
      <c r="J649" s="54">
        <f t="shared" si="75"/>
        <v>153.82400000000001</v>
      </c>
      <c r="K649" s="54">
        <f t="shared" si="78"/>
        <v>349.6</v>
      </c>
      <c r="L649" s="245">
        <v>39.937999999999995</v>
      </c>
      <c r="M649" s="56">
        <f t="shared" si="76"/>
        <v>0.82765736361819786</v>
      </c>
    </row>
    <row r="650" spans="1:13" x14ac:dyDescent="0.2">
      <c r="A650" s="240">
        <f t="shared" si="79"/>
        <v>262</v>
      </c>
      <c r="B650" s="57" t="s">
        <v>68</v>
      </c>
      <c r="C650" s="81">
        <v>249.2</v>
      </c>
      <c r="D650" s="81"/>
      <c r="E650" s="81"/>
      <c r="F650" s="81">
        <f t="shared" si="74"/>
        <v>249.2</v>
      </c>
      <c r="G650" s="274">
        <v>33</v>
      </c>
      <c r="H650" s="204">
        <f t="shared" si="73"/>
        <v>1.0999999999999999E-2</v>
      </c>
      <c r="I650" s="54">
        <f t="shared" si="77"/>
        <v>40.479999999999997</v>
      </c>
      <c r="J650" s="54">
        <f t="shared" si="75"/>
        <v>8.9055999999999997</v>
      </c>
      <c r="K650" s="54">
        <f t="shared" si="78"/>
        <v>20.239999999999998</v>
      </c>
      <c r="L650" s="245">
        <v>2.3121999999999998</v>
      </c>
      <c r="M650" s="56">
        <f t="shared" si="76"/>
        <v>0.28867495987158909</v>
      </c>
    </row>
    <row r="651" spans="1:13" x14ac:dyDescent="0.2">
      <c r="A651" s="240">
        <f t="shared" si="79"/>
        <v>263</v>
      </c>
      <c r="B651" s="57" t="s">
        <v>69</v>
      </c>
      <c r="C651" s="81">
        <v>299.39999999999998</v>
      </c>
      <c r="D651" s="81"/>
      <c r="E651" s="81"/>
      <c r="F651" s="81">
        <f t="shared" si="74"/>
        <v>299.39999999999998</v>
      </c>
      <c r="G651" s="274">
        <v>35</v>
      </c>
      <c r="H651" s="204">
        <f t="shared" si="73"/>
        <v>1.1666666666666667E-2</v>
      </c>
      <c r="I651" s="54">
        <f t="shared" si="77"/>
        <v>42.933333333333337</v>
      </c>
      <c r="J651" s="54">
        <f t="shared" si="75"/>
        <v>9.445333333333334</v>
      </c>
      <c r="K651" s="54">
        <f t="shared" si="78"/>
        <v>21.466666666666669</v>
      </c>
      <c r="L651" s="245">
        <v>2.4523333333333333</v>
      </c>
      <c r="M651" s="56">
        <f t="shared" si="76"/>
        <v>0.25483522600757075</v>
      </c>
    </row>
    <row r="652" spans="1:13" x14ac:dyDescent="0.2">
      <c r="A652" s="240">
        <f t="shared" si="79"/>
        <v>264</v>
      </c>
      <c r="B652" s="57" t="s">
        <v>70</v>
      </c>
      <c r="C652" s="81">
        <v>51.3</v>
      </c>
      <c r="D652" s="81"/>
      <c r="E652" s="81"/>
      <c r="F652" s="81">
        <f t="shared" si="74"/>
        <v>51.3</v>
      </c>
      <c r="G652" s="274">
        <v>9</v>
      </c>
      <c r="H652" s="204">
        <f t="shared" si="73"/>
        <v>3.0000000000000001E-3</v>
      </c>
      <c r="I652" s="54">
        <f t="shared" si="77"/>
        <v>11.040000000000001</v>
      </c>
      <c r="J652" s="54">
        <f t="shared" si="75"/>
        <v>2.4288000000000003</v>
      </c>
      <c r="K652" s="54">
        <f t="shared" si="78"/>
        <v>5.5200000000000005</v>
      </c>
      <c r="L652" s="245">
        <v>0.63060000000000005</v>
      </c>
      <c r="M652" s="56">
        <f t="shared" si="76"/>
        <v>0.38244444444444453</v>
      </c>
    </row>
    <row r="653" spans="1:13" x14ac:dyDescent="0.2">
      <c r="A653" s="240">
        <f t="shared" si="79"/>
        <v>265</v>
      </c>
      <c r="B653" s="57" t="s">
        <v>71</v>
      </c>
      <c r="C653" s="81">
        <v>312.3</v>
      </c>
      <c r="D653" s="81"/>
      <c r="E653" s="81"/>
      <c r="F653" s="81">
        <f t="shared" si="74"/>
        <v>312.3</v>
      </c>
      <c r="G653" s="274">
        <v>7.7</v>
      </c>
      <c r="H653" s="204">
        <f t="shared" si="73"/>
        <v>2.5666666666666667E-3</v>
      </c>
      <c r="I653" s="54">
        <f t="shared" si="77"/>
        <v>9.445333333333334</v>
      </c>
      <c r="J653" s="54">
        <f t="shared" si="75"/>
        <v>2.0779733333333334</v>
      </c>
      <c r="K653" s="54">
        <f t="shared" si="78"/>
        <v>4.722666666666667</v>
      </c>
      <c r="L653" s="245">
        <v>0.5395133333333334</v>
      </c>
      <c r="M653" s="56">
        <f t="shared" si="76"/>
        <v>5.374795602518944E-2</v>
      </c>
    </row>
    <row r="654" spans="1:13" x14ac:dyDescent="0.2">
      <c r="A654" s="240">
        <f t="shared" si="79"/>
        <v>266</v>
      </c>
      <c r="B654" s="57" t="s">
        <v>72</v>
      </c>
      <c r="C654" s="81">
        <v>706.6</v>
      </c>
      <c r="D654" s="81">
        <v>191.5</v>
      </c>
      <c r="E654" s="81"/>
      <c r="F654" s="81">
        <f t="shared" si="74"/>
        <v>898.1</v>
      </c>
      <c r="G654" s="274">
        <v>306</v>
      </c>
      <c r="H654" s="204">
        <f t="shared" si="73"/>
        <v>0.10199999999999999</v>
      </c>
      <c r="I654" s="54">
        <f t="shared" si="77"/>
        <v>375.35999999999996</v>
      </c>
      <c r="J654" s="54">
        <f t="shared" si="75"/>
        <v>82.579199999999986</v>
      </c>
      <c r="K654" s="54">
        <f t="shared" si="78"/>
        <v>187.67999999999998</v>
      </c>
      <c r="L654" s="245">
        <v>21.4404</v>
      </c>
      <c r="M654" s="56">
        <f t="shared" si="76"/>
        <v>0.74274535129718267</v>
      </c>
    </row>
    <row r="655" spans="1:13" x14ac:dyDescent="0.2">
      <c r="A655" s="240">
        <f t="shared" si="79"/>
        <v>267</v>
      </c>
      <c r="B655" s="57" t="s">
        <v>73</v>
      </c>
      <c r="C655" s="81">
        <v>552.4</v>
      </c>
      <c r="D655" s="81"/>
      <c r="E655" s="81"/>
      <c r="F655" s="81">
        <f t="shared" si="74"/>
        <v>552.4</v>
      </c>
      <c r="G655" s="274">
        <v>210</v>
      </c>
      <c r="H655" s="204">
        <f t="shared" si="73"/>
        <v>7.0000000000000007E-2</v>
      </c>
      <c r="I655" s="54">
        <f t="shared" si="77"/>
        <v>257.60000000000002</v>
      </c>
      <c r="J655" s="54">
        <f t="shared" si="75"/>
        <v>56.672000000000004</v>
      </c>
      <c r="K655" s="54">
        <f t="shared" si="78"/>
        <v>128.80000000000001</v>
      </c>
      <c r="L655" s="245">
        <v>14.714</v>
      </c>
      <c r="M655" s="56">
        <f t="shared" si="76"/>
        <v>0.8287219406227373</v>
      </c>
    </row>
    <row r="656" spans="1:13" x14ac:dyDescent="0.2">
      <c r="A656" s="240">
        <f t="shared" si="79"/>
        <v>268</v>
      </c>
      <c r="B656" s="57" t="s">
        <v>74</v>
      </c>
      <c r="C656" s="81">
        <v>971.2</v>
      </c>
      <c r="D656" s="81"/>
      <c r="E656" s="81"/>
      <c r="F656" s="81">
        <f t="shared" si="74"/>
        <v>971.2</v>
      </c>
      <c r="G656" s="274">
        <v>420</v>
      </c>
      <c r="H656" s="204">
        <f t="shared" si="73"/>
        <v>0.14000000000000001</v>
      </c>
      <c r="I656" s="54">
        <f t="shared" si="77"/>
        <v>515.20000000000005</v>
      </c>
      <c r="J656" s="54">
        <f t="shared" si="75"/>
        <v>113.34400000000001</v>
      </c>
      <c r="K656" s="54">
        <f t="shared" si="78"/>
        <v>257.60000000000002</v>
      </c>
      <c r="L656" s="245">
        <v>29.428000000000001</v>
      </c>
      <c r="M656" s="56">
        <f t="shared" si="76"/>
        <v>0.94272240527182871</v>
      </c>
    </row>
    <row r="657" spans="1:13" x14ac:dyDescent="0.2">
      <c r="A657" s="240">
        <f t="shared" si="79"/>
        <v>269</v>
      </c>
      <c r="B657" s="57" t="s">
        <v>75</v>
      </c>
      <c r="C657" s="81">
        <v>391.8</v>
      </c>
      <c r="D657" s="81"/>
      <c r="E657" s="81"/>
      <c r="F657" s="81">
        <f t="shared" si="74"/>
        <v>391.8</v>
      </c>
      <c r="G657" s="274">
        <v>200</v>
      </c>
      <c r="H657" s="204">
        <f t="shared" si="73"/>
        <v>6.6666666666666666E-2</v>
      </c>
      <c r="I657" s="54">
        <f t="shared" si="77"/>
        <v>245.33333333333334</v>
      </c>
      <c r="J657" s="54">
        <f t="shared" si="75"/>
        <v>53.973333333333336</v>
      </c>
      <c r="K657" s="54">
        <f t="shared" si="78"/>
        <v>122.66666666666667</v>
      </c>
      <c r="L657" s="245">
        <v>14.013333333333334</v>
      </c>
      <c r="M657" s="56">
        <f t="shared" si="76"/>
        <v>1.1127786285519823</v>
      </c>
    </row>
    <row r="658" spans="1:13" x14ac:dyDescent="0.2">
      <c r="A658" s="240">
        <f t="shared" si="79"/>
        <v>270</v>
      </c>
      <c r="B658" s="57" t="s">
        <v>76</v>
      </c>
      <c r="C658" s="81">
        <v>414</v>
      </c>
      <c r="D658" s="81"/>
      <c r="E658" s="81"/>
      <c r="F658" s="81">
        <f t="shared" si="74"/>
        <v>414</v>
      </c>
      <c r="G658" s="274">
        <v>199</v>
      </c>
      <c r="H658" s="204">
        <f t="shared" si="73"/>
        <v>6.6333333333333327E-2</v>
      </c>
      <c r="I658" s="54">
        <f t="shared" si="77"/>
        <v>244.10666666666665</v>
      </c>
      <c r="J658" s="54">
        <f t="shared" si="75"/>
        <v>53.703466666666664</v>
      </c>
      <c r="K658" s="54">
        <f t="shared" si="78"/>
        <v>122.05333333333333</v>
      </c>
      <c r="L658" s="245">
        <v>13.943266666666664</v>
      </c>
      <c r="M658" s="56">
        <f t="shared" si="76"/>
        <v>1.047842351046699</v>
      </c>
    </row>
    <row r="659" spans="1:13" x14ac:dyDescent="0.2">
      <c r="A659" s="240">
        <f t="shared" si="79"/>
        <v>271</v>
      </c>
      <c r="B659" s="57" t="s">
        <v>77</v>
      </c>
      <c r="C659" s="81">
        <v>370.4</v>
      </c>
      <c r="D659" s="81">
        <v>116.4</v>
      </c>
      <c r="E659" s="81"/>
      <c r="F659" s="81">
        <f t="shared" si="74"/>
        <v>486.79999999999995</v>
      </c>
      <c r="G659" s="274">
        <v>230.7</v>
      </c>
      <c r="H659" s="204">
        <f t="shared" si="73"/>
        <v>7.6899999999999996E-2</v>
      </c>
      <c r="I659" s="54">
        <f t="shared" si="77"/>
        <v>282.99199999999996</v>
      </c>
      <c r="J659" s="54">
        <f t="shared" si="75"/>
        <v>62.258239999999994</v>
      </c>
      <c r="K659" s="54">
        <f t="shared" si="78"/>
        <v>141.49599999999998</v>
      </c>
      <c r="L659" s="245">
        <v>16.164379999999998</v>
      </c>
      <c r="M659" s="56">
        <f t="shared" si="76"/>
        <v>1.0330949465899752</v>
      </c>
    </row>
    <row r="660" spans="1:13" x14ac:dyDescent="0.2">
      <c r="A660" s="240">
        <f t="shared" si="79"/>
        <v>272</v>
      </c>
      <c r="B660" s="57" t="s">
        <v>78</v>
      </c>
      <c r="C660" s="81">
        <v>355</v>
      </c>
      <c r="D660" s="81"/>
      <c r="E660" s="81"/>
      <c r="F660" s="81">
        <f t="shared" si="74"/>
        <v>355</v>
      </c>
      <c r="G660" s="274">
        <v>219</v>
      </c>
      <c r="H660" s="204">
        <f t="shared" si="73"/>
        <v>7.2999999999999995E-2</v>
      </c>
      <c r="I660" s="54">
        <f t="shared" si="77"/>
        <v>268.64</v>
      </c>
      <c r="J660" s="54">
        <f t="shared" si="75"/>
        <v>59.1008</v>
      </c>
      <c r="K660" s="54">
        <f t="shared" si="78"/>
        <v>134.32</v>
      </c>
      <c r="L660" s="245">
        <v>15.3446</v>
      </c>
      <c r="M660" s="56">
        <f t="shared" si="76"/>
        <v>1.3448039436619719</v>
      </c>
    </row>
    <row r="661" spans="1:13" x14ac:dyDescent="0.2">
      <c r="A661" s="240">
        <f t="shared" si="79"/>
        <v>273</v>
      </c>
      <c r="B661" s="57" t="s">
        <v>79</v>
      </c>
      <c r="C661" s="81">
        <v>143.19999999999999</v>
      </c>
      <c r="D661" s="81"/>
      <c r="E661" s="81">
        <v>41.9</v>
      </c>
      <c r="F661" s="81">
        <f t="shared" si="74"/>
        <v>185.1</v>
      </c>
      <c r="G661" s="274">
        <v>6</v>
      </c>
      <c r="H661" s="204">
        <f t="shared" si="73"/>
        <v>2E-3</v>
      </c>
      <c r="I661" s="54">
        <f t="shared" si="77"/>
        <v>7.36</v>
      </c>
      <c r="J661" s="54">
        <f t="shared" si="75"/>
        <v>1.6192</v>
      </c>
      <c r="K661" s="54">
        <f t="shared" si="78"/>
        <v>3.68</v>
      </c>
      <c r="L661" s="245">
        <v>0.4204</v>
      </c>
      <c r="M661" s="56">
        <f t="shared" si="76"/>
        <v>7.0662344678552147E-2</v>
      </c>
    </row>
    <row r="662" spans="1:13" x14ac:dyDescent="0.2">
      <c r="A662" s="240">
        <f t="shared" si="79"/>
        <v>274</v>
      </c>
      <c r="B662" s="57" t="s">
        <v>80</v>
      </c>
      <c r="C662" s="81">
        <v>163.19999999999999</v>
      </c>
      <c r="D662" s="81"/>
      <c r="E662" s="81"/>
      <c r="F662" s="81">
        <f t="shared" si="74"/>
        <v>163.19999999999999</v>
      </c>
      <c r="G662" s="274">
        <v>15</v>
      </c>
      <c r="H662" s="204">
        <f t="shared" si="73"/>
        <v>5.0000000000000001E-3</v>
      </c>
      <c r="I662" s="54">
        <f t="shared" si="77"/>
        <v>18.400000000000002</v>
      </c>
      <c r="J662" s="54">
        <f t="shared" si="75"/>
        <v>4.0480000000000009</v>
      </c>
      <c r="K662" s="54">
        <f t="shared" si="78"/>
        <v>9.2000000000000011</v>
      </c>
      <c r="L662" s="245">
        <v>1.0509999999999999</v>
      </c>
      <c r="M662" s="56">
        <f t="shared" si="76"/>
        <v>0.20036151960784318</v>
      </c>
    </row>
    <row r="663" spans="1:13" x14ac:dyDescent="0.2">
      <c r="A663" s="240">
        <f t="shared" si="79"/>
        <v>275</v>
      </c>
      <c r="B663" s="57" t="s">
        <v>81</v>
      </c>
      <c r="C663" s="81">
        <v>268.2</v>
      </c>
      <c r="D663" s="81"/>
      <c r="E663" s="81"/>
      <c r="F663" s="81">
        <f t="shared" si="74"/>
        <v>268.2</v>
      </c>
      <c r="G663" s="274">
        <v>40</v>
      </c>
      <c r="H663" s="204">
        <f t="shared" si="73"/>
        <v>1.3333333333333334E-2</v>
      </c>
      <c r="I663" s="54">
        <f t="shared" si="77"/>
        <v>49.06666666666667</v>
      </c>
      <c r="J663" s="54">
        <f t="shared" si="75"/>
        <v>10.794666666666668</v>
      </c>
      <c r="K663" s="54">
        <f t="shared" si="78"/>
        <v>24.533333333333335</v>
      </c>
      <c r="L663" s="245">
        <v>2.8026666666666666</v>
      </c>
      <c r="M663" s="56">
        <f t="shared" si="76"/>
        <v>0.32512055679840918</v>
      </c>
    </row>
    <row r="664" spans="1:13" x14ac:dyDescent="0.2">
      <c r="A664" s="240">
        <f t="shared" si="79"/>
        <v>276</v>
      </c>
      <c r="B664" s="57" t="s">
        <v>82</v>
      </c>
      <c r="C664" s="81">
        <v>1401.05</v>
      </c>
      <c r="D664" s="81"/>
      <c r="E664" s="81"/>
      <c r="F664" s="81">
        <f t="shared" si="74"/>
        <v>1401.05</v>
      </c>
      <c r="G664" s="274">
        <v>220</v>
      </c>
      <c r="H664" s="204">
        <f t="shared" si="73"/>
        <v>7.3333333333333334E-2</v>
      </c>
      <c r="I664" s="54">
        <f t="shared" si="77"/>
        <v>269.86666666666667</v>
      </c>
      <c r="J664" s="54">
        <f t="shared" si="75"/>
        <v>59.370666666666672</v>
      </c>
      <c r="K664" s="54">
        <f t="shared" si="78"/>
        <v>134.93333333333334</v>
      </c>
      <c r="L664" s="245">
        <v>15.414666666666665</v>
      </c>
      <c r="M664" s="56">
        <f t="shared" si="76"/>
        <v>0.34230422421279283</v>
      </c>
    </row>
    <row r="665" spans="1:13" x14ac:dyDescent="0.2">
      <c r="A665" s="240">
        <f t="shared" si="79"/>
        <v>277</v>
      </c>
      <c r="B665" s="57" t="s">
        <v>83</v>
      </c>
      <c r="C665" s="81">
        <v>1909.5</v>
      </c>
      <c r="D665" s="81"/>
      <c r="E665" s="81"/>
      <c r="F665" s="81">
        <f t="shared" si="74"/>
        <v>1909.5</v>
      </c>
      <c r="G665" s="274">
        <v>1189</v>
      </c>
      <c r="H665" s="204">
        <f t="shared" si="73"/>
        <v>0.39633333333333332</v>
      </c>
      <c r="I665" s="54">
        <f t="shared" si="77"/>
        <v>1458.5066666666667</v>
      </c>
      <c r="J665" s="54">
        <f t="shared" si="75"/>
        <v>320.87146666666666</v>
      </c>
      <c r="K665" s="54">
        <f t="shared" si="78"/>
        <v>729.25333333333333</v>
      </c>
      <c r="L665" s="245">
        <v>83.309266666666673</v>
      </c>
      <c r="M665" s="56">
        <f t="shared" si="76"/>
        <v>1.3573923714759535</v>
      </c>
    </row>
    <row r="666" spans="1:13" x14ac:dyDescent="0.2">
      <c r="A666" s="240">
        <f t="shared" si="79"/>
        <v>278</v>
      </c>
      <c r="B666" s="57" t="s">
        <v>116</v>
      </c>
      <c r="C666" s="81">
        <v>542.20000000000005</v>
      </c>
      <c r="D666" s="81"/>
      <c r="E666" s="81"/>
      <c r="F666" s="81">
        <f t="shared" si="74"/>
        <v>542.20000000000005</v>
      </c>
      <c r="G666" s="274">
        <v>90</v>
      </c>
      <c r="H666" s="204">
        <f t="shared" si="73"/>
        <v>0.03</v>
      </c>
      <c r="I666" s="54">
        <f t="shared" si="77"/>
        <v>110.39999999999999</v>
      </c>
      <c r="J666" s="54">
        <f t="shared" si="75"/>
        <v>24.287999999999997</v>
      </c>
      <c r="K666" s="54">
        <f t="shared" si="78"/>
        <v>55.199999999999996</v>
      </c>
      <c r="L666" s="245">
        <v>6.3059999999999992</v>
      </c>
      <c r="M666" s="56">
        <f t="shared" si="76"/>
        <v>0.36184802655846549</v>
      </c>
    </row>
    <row r="667" spans="1:13" x14ac:dyDescent="0.2">
      <c r="A667" s="240">
        <f t="shared" si="79"/>
        <v>279</v>
      </c>
      <c r="B667" s="57" t="s">
        <v>117</v>
      </c>
      <c r="C667" s="81">
        <v>168.8</v>
      </c>
      <c r="D667" s="81"/>
      <c r="E667" s="81"/>
      <c r="F667" s="81">
        <f t="shared" si="74"/>
        <v>168.8</v>
      </c>
      <c r="G667" s="274">
        <v>10</v>
      </c>
      <c r="H667" s="204">
        <f t="shared" si="73"/>
        <v>3.3333333333333335E-3</v>
      </c>
      <c r="I667" s="54">
        <f t="shared" si="77"/>
        <v>12.266666666666667</v>
      </c>
      <c r="J667" s="54">
        <f t="shared" si="75"/>
        <v>2.698666666666667</v>
      </c>
      <c r="K667" s="54">
        <f t="shared" si="78"/>
        <v>6.1333333333333337</v>
      </c>
      <c r="L667" s="245">
        <v>0.70066666666666666</v>
      </c>
      <c r="M667" s="56">
        <f t="shared" si="76"/>
        <v>0.12914296998420222</v>
      </c>
    </row>
    <row r="668" spans="1:13" x14ac:dyDescent="0.2">
      <c r="A668" s="240">
        <f t="shared" si="79"/>
        <v>280</v>
      </c>
      <c r="B668" s="57" t="s">
        <v>118</v>
      </c>
      <c r="C668" s="81">
        <v>173.2</v>
      </c>
      <c r="D668" s="81"/>
      <c r="E668" s="81"/>
      <c r="F668" s="81">
        <f t="shared" si="74"/>
        <v>173.2</v>
      </c>
      <c r="G668" s="274">
        <v>52</v>
      </c>
      <c r="H668" s="204">
        <f t="shared" si="73"/>
        <v>1.7333333333333333E-2</v>
      </c>
      <c r="I668" s="54">
        <f t="shared" si="77"/>
        <v>63.786666666666662</v>
      </c>
      <c r="J668" s="54">
        <f t="shared" si="75"/>
        <v>14.033066666666665</v>
      </c>
      <c r="K668" s="54">
        <f t="shared" si="78"/>
        <v>31.893333333333331</v>
      </c>
      <c r="L668" s="245">
        <v>3.6434666666666664</v>
      </c>
      <c r="M668" s="56">
        <f t="shared" si="76"/>
        <v>0.65448344880677445</v>
      </c>
    </row>
    <row r="669" spans="1:13" x14ac:dyDescent="0.2">
      <c r="A669" s="240">
        <f t="shared" si="79"/>
        <v>281</v>
      </c>
      <c r="B669" s="57" t="s">
        <v>119</v>
      </c>
      <c r="C669" s="81">
        <v>174.6</v>
      </c>
      <c r="D669" s="81"/>
      <c r="E669" s="81"/>
      <c r="F669" s="81">
        <f t="shared" si="74"/>
        <v>174.6</v>
      </c>
      <c r="G669" s="274">
        <v>72</v>
      </c>
      <c r="H669" s="204">
        <f t="shared" si="73"/>
        <v>2.4E-2</v>
      </c>
      <c r="I669" s="54">
        <f t="shared" si="77"/>
        <v>88.320000000000007</v>
      </c>
      <c r="J669" s="54">
        <f t="shared" si="75"/>
        <v>19.430400000000002</v>
      </c>
      <c r="K669" s="54">
        <f t="shared" si="78"/>
        <v>44.160000000000004</v>
      </c>
      <c r="L669" s="245">
        <v>5.0448000000000004</v>
      </c>
      <c r="M669" s="56">
        <f t="shared" si="76"/>
        <v>0.89894158075601394</v>
      </c>
    </row>
    <row r="670" spans="1:13" x14ac:dyDescent="0.2">
      <c r="A670" s="240">
        <f t="shared" si="79"/>
        <v>282</v>
      </c>
      <c r="B670" s="57" t="s">
        <v>120</v>
      </c>
      <c r="C670" s="81">
        <v>174.6</v>
      </c>
      <c r="D670" s="81"/>
      <c r="E670" s="81">
        <v>31</v>
      </c>
      <c r="F670" s="81">
        <f t="shared" si="74"/>
        <v>205.6</v>
      </c>
      <c r="G670" s="274">
        <v>80</v>
      </c>
      <c r="H670" s="204">
        <f t="shared" si="73"/>
        <v>2.6666666666666668E-2</v>
      </c>
      <c r="I670" s="54">
        <f t="shared" si="77"/>
        <v>98.13333333333334</v>
      </c>
      <c r="J670" s="54">
        <f t="shared" si="75"/>
        <v>21.589333333333336</v>
      </c>
      <c r="K670" s="54">
        <f t="shared" si="78"/>
        <v>49.06666666666667</v>
      </c>
      <c r="L670" s="245">
        <v>5.6053333333333333</v>
      </c>
      <c r="M670" s="56">
        <f t="shared" si="76"/>
        <v>0.84822308690012971</v>
      </c>
    </row>
    <row r="671" spans="1:13" x14ac:dyDescent="0.2">
      <c r="A671" s="240">
        <f t="shared" si="79"/>
        <v>283</v>
      </c>
      <c r="B671" s="57" t="s">
        <v>121</v>
      </c>
      <c r="C671" s="81">
        <v>285.89999999999998</v>
      </c>
      <c r="D671" s="81"/>
      <c r="E671" s="81"/>
      <c r="F671" s="81">
        <f t="shared" si="74"/>
        <v>285.89999999999998</v>
      </c>
      <c r="G671" s="274">
        <v>165</v>
      </c>
      <c r="H671" s="204">
        <f t="shared" si="73"/>
        <v>5.5E-2</v>
      </c>
      <c r="I671" s="54">
        <f t="shared" si="77"/>
        <v>202.4</v>
      </c>
      <c r="J671" s="54">
        <f t="shared" si="75"/>
        <v>44.527999999999999</v>
      </c>
      <c r="K671" s="54">
        <f t="shared" si="78"/>
        <v>101.2</v>
      </c>
      <c r="L671" s="245">
        <v>11.561</v>
      </c>
      <c r="M671" s="56">
        <f t="shared" si="76"/>
        <v>1.2580937390696048</v>
      </c>
    </row>
    <row r="672" spans="1:13" x14ac:dyDescent="0.2">
      <c r="A672" s="240">
        <f t="shared" si="79"/>
        <v>284</v>
      </c>
      <c r="B672" s="57" t="s">
        <v>122</v>
      </c>
      <c r="C672" s="81">
        <v>365.3</v>
      </c>
      <c r="D672" s="81">
        <v>20.6</v>
      </c>
      <c r="E672" s="81"/>
      <c r="F672" s="81">
        <f t="shared" si="74"/>
        <v>385.90000000000003</v>
      </c>
      <c r="G672" s="274">
        <v>68</v>
      </c>
      <c r="H672" s="204">
        <f t="shared" si="73"/>
        <v>2.2666666666666668E-2</v>
      </c>
      <c r="I672" s="54">
        <f t="shared" si="77"/>
        <v>83.413333333333341</v>
      </c>
      <c r="J672" s="54">
        <f t="shared" si="75"/>
        <v>18.350933333333334</v>
      </c>
      <c r="K672" s="54">
        <f t="shared" si="78"/>
        <v>41.706666666666671</v>
      </c>
      <c r="L672" s="245">
        <v>4.7645333333333335</v>
      </c>
      <c r="M672" s="56">
        <f t="shared" si="76"/>
        <v>0.38412922173274594</v>
      </c>
    </row>
    <row r="673" spans="1:13" x14ac:dyDescent="0.2">
      <c r="A673" s="240">
        <f t="shared" si="79"/>
        <v>285</v>
      </c>
      <c r="B673" s="57" t="s">
        <v>123</v>
      </c>
      <c r="C673" s="81">
        <v>204.5</v>
      </c>
      <c r="D673" s="81"/>
      <c r="E673" s="81"/>
      <c r="F673" s="81">
        <f t="shared" si="74"/>
        <v>204.5</v>
      </c>
      <c r="G673" s="274">
        <v>48</v>
      </c>
      <c r="H673" s="204">
        <f t="shared" si="73"/>
        <v>1.6E-2</v>
      </c>
      <c r="I673" s="54">
        <f t="shared" si="77"/>
        <v>58.88</v>
      </c>
      <c r="J673" s="54">
        <f t="shared" si="75"/>
        <v>12.9536</v>
      </c>
      <c r="K673" s="54">
        <f t="shared" si="78"/>
        <v>29.44</v>
      </c>
      <c r="L673" s="245">
        <v>3.3632</v>
      </c>
      <c r="M673" s="56">
        <f t="shared" si="76"/>
        <v>0.51167139364303182</v>
      </c>
    </row>
    <row r="674" spans="1:13" x14ac:dyDescent="0.2">
      <c r="A674" s="240">
        <f t="shared" si="79"/>
        <v>286</v>
      </c>
      <c r="B674" s="57" t="s">
        <v>124</v>
      </c>
      <c r="C674" s="81">
        <v>625.70000000000005</v>
      </c>
      <c r="D674" s="81"/>
      <c r="E674" s="81"/>
      <c r="F674" s="81">
        <f t="shared" si="74"/>
        <v>625.70000000000005</v>
      </c>
      <c r="G674" s="274">
        <v>120</v>
      </c>
      <c r="H674" s="204">
        <f t="shared" si="73"/>
        <v>0.04</v>
      </c>
      <c r="I674" s="54">
        <f t="shared" si="77"/>
        <v>147.20000000000002</v>
      </c>
      <c r="J674" s="54">
        <f t="shared" si="75"/>
        <v>32.384000000000007</v>
      </c>
      <c r="K674" s="54">
        <f t="shared" si="78"/>
        <v>73.600000000000009</v>
      </c>
      <c r="L674" s="245">
        <v>8.4079999999999995</v>
      </c>
      <c r="M674" s="56">
        <f t="shared" si="76"/>
        <v>0.41807895157423691</v>
      </c>
    </row>
    <row r="675" spans="1:13" x14ac:dyDescent="0.2">
      <c r="A675" s="240">
        <f t="shared" si="79"/>
        <v>287</v>
      </c>
      <c r="B675" s="57" t="s">
        <v>126</v>
      </c>
      <c r="C675" s="81">
        <v>429.5</v>
      </c>
      <c r="D675" s="81"/>
      <c r="E675" s="81">
        <v>30.7</v>
      </c>
      <c r="F675" s="81">
        <f t="shared" si="74"/>
        <v>460.2</v>
      </c>
      <c r="G675" s="274">
        <v>40</v>
      </c>
      <c r="H675" s="204">
        <f t="shared" ref="H675:H713" si="80">G675/3000</f>
        <v>1.3333333333333334E-2</v>
      </c>
      <c r="I675" s="54">
        <f t="shared" si="77"/>
        <v>49.06666666666667</v>
      </c>
      <c r="J675" s="54">
        <f t="shared" si="75"/>
        <v>10.794666666666668</v>
      </c>
      <c r="K675" s="54">
        <f t="shared" si="78"/>
        <v>24.533333333333335</v>
      </c>
      <c r="L675" s="245">
        <v>2.8026666666666666</v>
      </c>
      <c r="M675" s="56">
        <f t="shared" si="76"/>
        <v>0.18947703896856441</v>
      </c>
    </row>
    <row r="676" spans="1:13" x14ac:dyDescent="0.2">
      <c r="A676" s="240">
        <f t="shared" si="79"/>
        <v>288</v>
      </c>
      <c r="B676" s="57" t="s">
        <v>127</v>
      </c>
      <c r="C676" s="81">
        <v>206.4</v>
      </c>
      <c r="D676" s="81"/>
      <c r="E676" s="81"/>
      <c r="F676" s="81">
        <f t="shared" si="74"/>
        <v>206.4</v>
      </c>
      <c r="G676" s="274">
        <v>15</v>
      </c>
      <c r="H676" s="204">
        <f t="shared" si="80"/>
        <v>5.0000000000000001E-3</v>
      </c>
      <c r="I676" s="54">
        <f t="shared" si="77"/>
        <v>18.400000000000002</v>
      </c>
      <c r="J676" s="54">
        <f t="shared" si="75"/>
        <v>4.0480000000000009</v>
      </c>
      <c r="K676" s="54">
        <f t="shared" si="78"/>
        <v>9.2000000000000011</v>
      </c>
      <c r="L676" s="245">
        <v>1.0509999999999999</v>
      </c>
      <c r="M676" s="56">
        <f t="shared" si="76"/>
        <v>0.15842538759689925</v>
      </c>
    </row>
    <row r="677" spans="1:13" x14ac:dyDescent="0.2">
      <c r="A677" s="240">
        <f t="shared" si="79"/>
        <v>289</v>
      </c>
      <c r="B677" s="57" t="s">
        <v>1757</v>
      </c>
      <c r="C677" s="81">
        <v>275.2</v>
      </c>
      <c r="D677" s="81"/>
      <c r="E677" s="81"/>
      <c r="F677" s="81">
        <f t="shared" si="74"/>
        <v>275.2</v>
      </c>
      <c r="G677" s="274">
        <v>155</v>
      </c>
      <c r="H677" s="204">
        <f t="shared" si="80"/>
        <v>5.1666666666666666E-2</v>
      </c>
      <c r="I677" s="54">
        <f t="shared" si="77"/>
        <v>190.13333333333333</v>
      </c>
      <c r="J677" s="54">
        <f t="shared" si="75"/>
        <v>41.829333333333331</v>
      </c>
      <c r="K677" s="54">
        <f t="shared" si="78"/>
        <v>95.066666666666663</v>
      </c>
      <c r="L677" s="245">
        <v>10.860333333333333</v>
      </c>
      <c r="M677" s="56">
        <f t="shared" si="76"/>
        <v>1.2277967538759689</v>
      </c>
    </row>
    <row r="678" spans="1:13" x14ac:dyDescent="0.2">
      <c r="A678" s="240">
        <f t="shared" si="79"/>
        <v>290</v>
      </c>
      <c r="B678" s="57" t="s">
        <v>1758</v>
      </c>
      <c r="C678" s="81">
        <v>318.89999999999998</v>
      </c>
      <c r="D678" s="81"/>
      <c r="E678" s="81"/>
      <c r="F678" s="81">
        <f t="shared" si="74"/>
        <v>318.89999999999998</v>
      </c>
      <c r="G678" s="274">
        <v>23</v>
      </c>
      <c r="H678" s="204">
        <f t="shared" si="80"/>
        <v>7.6666666666666662E-3</v>
      </c>
      <c r="I678" s="54">
        <f t="shared" si="77"/>
        <v>28.213333333333331</v>
      </c>
      <c r="J678" s="54">
        <f t="shared" si="75"/>
        <v>6.2069333333333327</v>
      </c>
      <c r="K678" s="54">
        <f t="shared" si="78"/>
        <v>14.106666666666666</v>
      </c>
      <c r="L678" s="245">
        <v>1.611533333333333</v>
      </c>
      <c r="M678" s="56">
        <f t="shared" si="76"/>
        <v>0.15722316295599456</v>
      </c>
    </row>
    <row r="679" spans="1:13" x14ac:dyDescent="0.2">
      <c r="A679" s="240">
        <f t="shared" si="79"/>
        <v>291</v>
      </c>
      <c r="B679" s="57" t="s">
        <v>1759</v>
      </c>
      <c r="C679" s="81">
        <v>75.2</v>
      </c>
      <c r="D679" s="81"/>
      <c r="E679" s="81"/>
      <c r="F679" s="81">
        <f t="shared" si="74"/>
        <v>75.2</v>
      </c>
      <c r="G679" s="274">
        <v>20</v>
      </c>
      <c r="H679" s="204">
        <f t="shared" si="80"/>
        <v>6.6666666666666671E-3</v>
      </c>
      <c r="I679" s="54">
        <f t="shared" si="77"/>
        <v>24.533333333333335</v>
      </c>
      <c r="J679" s="54">
        <f t="shared" si="75"/>
        <v>5.397333333333334</v>
      </c>
      <c r="K679" s="54">
        <f t="shared" si="78"/>
        <v>12.266666666666667</v>
      </c>
      <c r="L679" s="245">
        <v>1.4013333333333333</v>
      </c>
      <c r="M679" s="56">
        <f t="shared" si="76"/>
        <v>0.57976950354609924</v>
      </c>
    </row>
    <row r="680" spans="1:13" x14ac:dyDescent="0.2">
      <c r="A680" s="240">
        <f t="shared" si="79"/>
        <v>292</v>
      </c>
      <c r="B680" s="57" t="s">
        <v>1760</v>
      </c>
      <c r="C680" s="81">
        <v>320.89999999999998</v>
      </c>
      <c r="D680" s="81"/>
      <c r="E680" s="81"/>
      <c r="F680" s="81">
        <f t="shared" si="74"/>
        <v>320.89999999999998</v>
      </c>
      <c r="G680" s="274">
        <v>185</v>
      </c>
      <c r="H680" s="204">
        <f t="shared" si="80"/>
        <v>6.1666666666666668E-2</v>
      </c>
      <c r="I680" s="54">
        <f t="shared" si="77"/>
        <v>226.93333333333334</v>
      </c>
      <c r="J680" s="54">
        <f t="shared" si="75"/>
        <v>49.925333333333334</v>
      </c>
      <c r="K680" s="54">
        <f t="shared" si="78"/>
        <v>113.46666666666667</v>
      </c>
      <c r="L680" s="245">
        <v>12.962333333333333</v>
      </c>
      <c r="M680" s="56">
        <f t="shared" si="76"/>
        <v>1.2567393788303729</v>
      </c>
    </row>
    <row r="681" spans="1:13" x14ac:dyDescent="0.2">
      <c r="A681" s="240">
        <f t="shared" si="79"/>
        <v>293</v>
      </c>
      <c r="B681" s="57" t="s">
        <v>1761</v>
      </c>
      <c r="C681" s="81">
        <v>417.2</v>
      </c>
      <c r="D681" s="81"/>
      <c r="E681" s="81"/>
      <c r="F681" s="81">
        <f t="shared" si="74"/>
        <v>417.2</v>
      </c>
      <c r="G681" s="274">
        <v>23.8</v>
      </c>
      <c r="H681" s="204">
        <f t="shared" si="80"/>
        <v>7.9333333333333339E-3</v>
      </c>
      <c r="I681" s="54">
        <f t="shared" si="77"/>
        <v>29.19466666666667</v>
      </c>
      <c r="J681" s="54">
        <f t="shared" si="75"/>
        <v>6.4228266666666674</v>
      </c>
      <c r="K681" s="54">
        <f t="shared" si="78"/>
        <v>14.597333333333335</v>
      </c>
      <c r="L681" s="245">
        <v>1.6675866666666668</v>
      </c>
      <c r="M681" s="56">
        <f t="shared" si="76"/>
        <v>0.1243586129753915</v>
      </c>
    </row>
    <row r="682" spans="1:13" x14ac:dyDescent="0.2">
      <c r="A682" s="240">
        <f t="shared" si="79"/>
        <v>294</v>
      </c>
      <c r="B682" s="57" t="s">
        <v>1762</v>
      </c>
      <c r="C682" s="81">
        <v>321.3</v>
      </c>
      <c r="D682" s="81"/>
      <c r="E682" s="81"/>
      <c r="F682" s="81">
        <f t="shared" si="74"/>
        <v>321.3</v>
      </c>
      <c r="G682" s="274">
        <v>127</v>
      </c>
      <c r="H682" s="204">
        <f t="shared" si="80"/>
        <v>4.2333333333333334E-2</v>
      </c>
      <c r="I682" s="54">
        <f t="shared" si="77"/>
        <v>155.78666666666666</v>
      </c>
      <c r="J682" s="54">
        <f t="shared" si="75"/>
        <v>34.273066666666665</v>
      </c>
      <c r="K682" s="54">
        <f t="shared" si="78"/>
        <v>77.893333333333331</v>
      </c>
      <c r="L682" s="245">
        <v>8.8984666666666676</v>
      </c>
      <c r="M682" s="56">
        <f t="shared" si="76"/>
        <v>0.86166054569976125</v>
      </c>
    </row>
    <row r="683" spans="1:13" x14ac:dyDescent="0.2">
      <c r="A683" s="240">
        <f t="shared" si="79"/>
        <v>295</v>
      </c>
      <c r="B683" s="57" t="s">
        <v>1763</v>
      </c>
      <c r="C683" s="81">
        <v>284.5</v>
      </c>
      <c r="D683" s="81"/>
      <c r="E683" s="81"/>
      <c r="F683" s="81">
        <f t="shared" si="74"/>
        <v>284.5</v>
      </c>
      <c r="G683" s="274">
        <v>50</v>
      </c>
      <c r="H683" s="204">
        <f t="shared" si="80"/>
        <v>1.6666666666666666E-2</v>
      </c>
      <c r="I683" s="54">
        <f t="shared" si="77"/>
        <v>61.333333333333336</v>
      </c>
      <c r="J683" s="54">
        <f t="shared" si="75"/>
        <v>13.493333333333334</v>
      </c>
      <c r="K683" s="54">
        <f t="shared" si="78"/>
        <v>30.666666666666668</v>
      </c>
      <c r="L683" s="245">
        <v>3.5033333333333334</v>
      </c>
      <c r="M683" s="56">
        <f t="shared" si="76"/>
        <v>0.38311657879320449</v>
      </c>
    </row>
    <row r="684" spans="1:13" x14ac:dyDescent="0.2">
      <c r="A684" s="240">
        <f t="shared" si="79"/>
        <v>296</v>
      </c>
      <c r="B684" s="57" t="s">
        <v>1764</v>
      </c>
      <c r="C684" s="81">
        <v>326.10000000000002</v>
      </c>
      <c r="D684" s="81"/>
      <c r="E684" s="81"/>
      <c r="F684" s="81">
        <f t="shared" si="74"/>
        <v>326.10000000000002</v>
      </c>
      <c r="G684" s="274">
        <v>60</v>
      </c>
      <c r="H684" s="204">
        <f t="shared" si="80"/>
        <v>0.02</v>
      </c>
      <c r="I684" s="54">
        <f t="shared" si="77"/>
        <v>73.600000000000009</v>
      </c>
      <c r="J684" s="54">
        <f t="shared" si="75"/>
        <v>16.192000000000004</v>
      </c>
      <c r="K684" s="54">
        <f t="shared" si="78"/>
        <v>36.800000000000004</v>
      </c>
      <c r="L684" s="245">
        <v>4.2039999999999997</v>
      </c>
      <c r="M684" s="56">
        <f t="shared" si="76"/>
        <v>0.40109168966574676</v>
      </c>
    </row>
    <row r="685" spans="1:13" x14ac:dyDescent="0.2">
      <c r="A685" s="240">
        <f t="shared" si="79"/>
        <v>297</v>
      </c>
      <c r="B685" s="57" t="s">
        <v>1765</v>
      </c>
      <c r="C685" s="81">
        <v>497.9</v>
      </c>
      <c r="D685" s="81"/>
      <c r="E685" s="81">
        <v>40.6</v>
      </c>
      <c r="F685" s="81">
        <f t="shared" si="74"/>
        <v>538.5</v>
      </c>
      <c r="G685" s="274">
        <v>130</v>
      </c>
      <c r="H685" s="204">
        <f t="shared" si="80"/>
        <v>4.3333333333333335E-2</v>
      </c>
      <c r="I685" s="54">
        <f t="shared" si="77"/>
        <v>159.46666666666667</v>
      </c>
      <c r="J685" s="54">
        <f t="shared" si="75"/>
        <v>35.082666666666668</v>
      </c>
      <c r="K685" s="54">
        <f t="shared" si="78"/>
        <v>79.733333333333334</v>
      </c>
      <c r="L685" s="245">
        <v>9.108666666666668</v>
      </c>
      <c r="M685" s="56">
        <f t="shared" si="76"/>
        <v>0.52626060043330247</v>
      </c>
    </row>
    <row r="686" spans="1:13" x14ac:dyDescent="0.2">
      <c r="A686" s="240">
        <f t="shared" si="79"/>
        <v>298</v>
      </c>
      <c r="B686" s="57" t="s">
        <v>1766</v>
      </c>
      <c r="C686" s="81">
        <v>138.80000000000001</v>
      </c>
      <c r="D686" s="81"/>
      <c r="E686" s="81"/>
      <c r="F686" s="81">
        <f t="shared" si="74"/>
        <v>138.80000000000001</v>
      </c>
      <c r="G686" s="274">
        <v>80</v>
      </c>
      <c r="H686" s="204">
        <f t="shared" si="80"/>
        <v>2.6666666666666668E-2</v>
      </c>
      <c r="I686" s="54">
        <f t="shared" si="77"/>
        <v>98.13333333333334</v>
      </c>
      <c r="J686" s="54">
        <f t="shared" si="75"/>
        <v>21.589333333333336</v>
      </c>
      <c r="K686" s="54">
        <f t="shared" si="78"/>
        <v>49.06666666666667</v>
      </c>
      <c r="L686" s="245">
        <v>5.6053333333333333</v>
      </c>
      <c r="M686" s="56">
        <f t="shared" si="76"/>
        <v>1.256445725264169</v>
      </c>
    </row>
    <row r="687" spans="1:13" x14ac:dyDescent="0.2">
      <c r="A687" s="240">
        <f t="shared" si="79"/>
        <v>299</v>
      </c>
      <c r="B687" s="57" t="s">
        <v>1767</v>
      </c>
      <c r="C687" s="81">
        <v>4598.6000000000004</v>
      </c>
      <c r="D687" s="81">
        <v>90.9</v>
      </c>
      <c r="E687" s="81">
        <v>100</v>
      </c>
      <c r="F687" s="81">
        <f t="shared" si="74"/>
        <v>4789.5</v>
      </c>
      <c r="G687" s="274">
        <v>2190</v>
      </c>
      <c r="H687" s="204">
        <f t="shared" si="80"/>
        <v>0.73</v>
      </c>
      <c r="I687" s="54">
        <f t="shared" si="77"/>
        <v>2686.4</v>
      </c>
      <c r="J687" s="54">
        <f t="shared" si="75"/>
        <v>591.00800000000004</v>
      </c>
      <c r="K687" s="54">
        <f t="shared" si="78"/>
        <v>1343.2</v>
      </c>
      <c r="L687" s="245">
        <v>153.446</v>
      </c>
      <c r="M687" s="56">
        <f t="shared" si="76"/>
        <v>0.99677502870863344</v>
      </c>
    </row>
    <row r="688" spans="1:13" x14ac:dyDescent="0.2">
      <c r="A688" s="240">
        <f t="shared" si="79"/>
        <v>300</v>
      </c>
      <c r="B688" s="57" t="s">
        <v>1768</v>
      </c>
      <c r="C688" s="81">
        <v>387.4</v>
      </c>
      <c r="D688" s="81"/>
      <c r="E688" s="81"/>
      <c r="F688" s="81">
        <f t="shared" si="74"/>
        <v>387.4</v>
      </c>
      <c r="G688" s="274">
        <v>168.76</v>
      </c>
      <c r="H688" s="204">
        <f t="shared" si="80"/>
        <v>5.6253333333333329E-2</v>
      </c>
      <c r="I688" s="54">
        <f t="shared" si="77"/>
        <v>207.01226666666665</v>
      </c>
      <c r="J688" s="54">
        <f t="shared" si="75"/>
        <v>45.542698666666659</v>
      </c>
      <c r="K688" s="54">
        <f t="shared" si="78"/>
        <v>103.50613333333332</v>
      </c>
      <c r="L688" s="245">
        <v>11.824450666666666</v>
      </c>
      <c r="M688" s="56">
        <f t="shared" si="76"/>
        <v>0.94962712786095338</v>
      </c>
    </row>
    <row r="689" spans="1:13" x14ac:dyDescent="0.2">
      <c r="A689" s="240">
        <f t="shared" si="79"/>
        <v>301</v>
      </c>
      <c r="B689" s="57" t="s">
        <v>1769</v>
      </c>
      <c r="C689" s="81">
        <v>4956.8999999999996</v>
      </c>
      <c r="D689" s="81"/>
      <c r="E689" s="81"/>
      <c r="F689" s="81">
        <f t="shared" si="74"/>
        <v>4956.8999999999996</v>
      </c>
      <c r="G689" s="274">
        <v>2200</v>
      </c>
      <c r="H689" s="204">
        <f t="shared" si="80"/>
        <v>0.73333333333333328</v>
      </c>
      <c r="I689" s="54">
        <f t="shared" si="77"/>
        <v>2698.6666666666665</v>
      </c>
      <c r="J689" s="54">
        <f t="shared" si="75"/>
        <v>593.70666666666659</v>
      </c>
      <c r="K689" s="54">
        <f t="shared" si="78"/>
        <v>1349.3333333333333</v>
      </c>
      <c r="L689" s="245">
        <v>154.14666666666665</v>
      </c>
      <c r="M689" s="56">
        <f t="shared" si="76"/>
        <v>0.96751060810856238</v>
      </c>
    </row>
    <row r="690" spans="1:13" x14ac:dyDescent="0.2">
      <c r="A690" s="240">
        <f t="shared" si="79"/>
        <v>302</v>
      </c>
      <c r="B690" s="57" t="s">
        <v>1770</v>
      </c>
      <c r="C690" s="81">
        <v>4250.2</v>
      </c>
      <c r="D690" s="81"/>
      <c r="E690" s="81"/>
      <c r="F690" s="81">
        <f t="shared" si="74"/>
        <v>4250.2</v>
      </c>
      <c r="G690" s="274">
        <v>1980</v>
      </c>
      <c r="H690" s="204">
        <f t="shared" si="80"/>
        <v>0.66</v>
      </c>
      <c r="I690" s="54">
        <f t="shared" si="77"/>
        <v>2428.8000000000002</v>
      </c>
      <c r="J690" s="54">
        <f t="shared" si="75"/>
        <v>534.33600000000001</v>
      </c>
      <c r="K690" s="54">
        <f t="shared" si="78"/>
        <v>1214.4000000000001</v>
      </c>
      <c r="L690" s="245">
        <v>138.732</v>
      </c>
      <c r="M690" s="56">
        <f t="shared" si="76"/>
        <v>1.0155446802503412</v>
      </c>
    </row>
    <row r="691" spans="1:13" x14ac:dyDescent="0.2">
      <c r="A691" s="240">
        <f t="shared" si="79"/>
        <v>303</v>
      </c>
      <c r="B691" s="57" t="s">
        <v>1771</v>
      </c>
      <c r="C691" s="81">
        <v>251.9</v>
      </c>
      <c r="D691" s="81"/>
      <c r="E691" s="81"/>
      <c r="F691" s="81">
        <f t="shared" si="74"/>
        <v>251.9</v>
      </c>
      <c r="G691" s="274">
        <v>42.8</v>
      </c>
      <c r="H691" s="204">
        <f t="shared" si="80"/>
        <v>1.4266666666666665E-2</v>
      </c>
      <c r="I691" s="54">
        <f t="shared" si="77"/>
        <v>52.501333333333328</v>
      </c>
      <c r="J691" s="54">
        <f t="shared" si="75"/>
        <v>11.550293333333332</v>
      </c>
      <c r="K691" s="54">
        <f t="shared" si="78"/>
        <v>26.250666666666664</v>
      </c>
      <c r="L691" s="245">
        <v>2.9988533333333329</v>
      </c>
      <c r="M691" s="56">
        <f t="shared" si="76"/>
        <v>0.37038962551276955</v>
      </c>
    </row>
    <row r="692" spans="1:13" x14ac:dyDescent="0.2">
      <c r="A692" s="240">
        <f t="shared" si="79"/>
        <v>304</v>
      </c>
      <c r="B692" s="57" t="s">
        <v>1772</v>
      </c>
      <c r="C692" s="81">
        <v>352.7</v>
      </c>
      <c r="D692" s="81"/>
      <c r="E692" s="81"/>
      <c r="F692" s="81">
        <f t="shared" si="74"/>
        <v>352.7</v>
      </c>
      <c r="G692" s="274">
        <v>30</v>
      </c>
      <c r="H692" s="204">
        <f t="shared" si="80"/>
        <v>0.01</v>
      </c>
      <c r="I692" s="54">
        <f t="shared" si="77"/>
        <v>36.800000000000004</v>
      </c>
      <c r="J692" s="54">
        <f t="shared" si="75"/>
        <v>8.0960000000000019</v>
      </c>
      <c r="K692" s="54">
        <f t="shared" si="78"/>
        <v>18.400000000000002</v>
      </c>
      <c r="L692" s="245">
        <v>2.1019999999999999</v>
      </c>
      <c r="M692" s="56">
        <f t="shared" si="76"/>
        <v>0.18542103770910126</v>
      </c>
    </row>
    <row r="693" spans="1:13" x14ac:dyDescent="0.2">
      <c r="A693" s="240">
        <f t="shared" si="79"/>
        <v>305</v>
      </c>
      <c r="B693" s="57" t="s">
        <v>1773</v>
      </c>
      <c r="C693" s="81">
        <v>301.8</v>
      </c>
      <c r="D693" s="81"/>
      <c r="E693" s="81"/>
      <c r="F693" s="81">
        <f t="shared" si="74"/>
        <v>301.8</v>
      </c>
      <c r="G693" s="274">
        <v>108</v>
      </c>
      <c r="H693" s="204">
        <f t="shared" si="80"/>
        <v>3.5999999999999997E-2</v>
      </c>
      <c r="I693" s="54">
        <f t="shared" si="77"/>
        <v>132.47999999999999</v>
      </c>
      <c r="J693" s="54">
        <f t="shared" si="75"/>
        <v>29.145599999999998</v>
      </c>
      <c r="K693" s="54">
        <f t="shared" si="78"/>
        <v>66.239999999999995</v>
      </c>
      <c r="L693" s="245">
        <v>7.5671999999999997</v>
      </c>
      <c r="M693" s="56">
        <f t="shared" si="76"/>
        <v>0.78009542743538762</v>
      </c>
    </row>
    <row r="694" spans="1:13" x14ac:dyDescent="0.2">
      <c r="A694" s="240">
        <f t="shared" si="79"/>
        <v>306</v>
      </c>
      <c r="B694" s="57" t="s">
        <v>1795</v>
      </c>
      <c r="C694" s="81">
        <v>244.4</v>
      </c>
      <c r="D694" s="81"/>
      <c r="E694" s="81">
        <v>51.7</v>
      </c>
      <c r="F694" s="81">
        <f t="shared" si="74"/>
        <v>296.10000000000002</v>
      </c>
      <c r="G694" s="274">
        <v>84</v>
      </c>
      <c r="H694" s="204">
        <f t="shared" si="80"/>
        <v>2.8000000000000001E-2</v>
      </c>
      <c r="I694" s="54">
        <f t="shared" si="77"/>
        <v>103.04</v>
      </c>
      <c r="J694" s="54">
        <f t="shared" si="75"/>
        <v>22.668800000000001</v>
      </c>
      <c r="K694" s="54">
        <f t="shared" si="78"/>
        <v>51.52</v>
      </c>
      <c r="L694" s="245">
        <v>5.8856000000000002</v>
      </c>
      <c r="M694" s="56">
        <f t="shared" si="76"/>
        <v>0.61842080378250597</v>
      </c>
    </row>
    <row r="695" spans="1:13" x14ac:dyDescent="0.2">
      <c r="A695" s="240">
        <f t="shared" si="79"/>
        <v>307</v>
      </c>
      <c r="B695" s="57" t="s">
        <v>1796</v>
      </c>
      <c r="C695" s="81">
        <v>253.1</v>
      </c>
      <c r="D695" s="81"/>
      <c r="E695" s="81"/>
      <c r="F695" s="81">
        <f t="shared" si="74"/>
        <v>253.1</v>
      </c>
      <c r="G695" s="274">
        <v>76</v>
      </c>
      <c r="H695" s="204">
        <f t="shared" si="80"/>
        <v>2.5333333333333333E-2</v>
      </c>
      <c r="I695" s="54">
        <f t="shared" si="77"/>
        <v>93.226666666666659</v>
      </c>
      <c r="J695" s="54">
        <f t="shared" si="75"/>
        <v>20.509866666666664</v>
      </c>
      <c r="K695" s="54">
        <f t="shared" si="78"/>
        <v>46.61333333333333</v>
      </c>
      <c r="L695" s="245">
        <v>5.3250666666666664</v>
      </c>
      <c r="M695" s="56">
        <f t="shared" si="76"/>
        <v>0.65458290530752006</v>
      </c>
    </row>
    <row r="696" spans="1:13" x14ac:dyDescent="0.2">
      <c r="A696" s="240">
        <f t="shared" si="79"/>
        <v>308</v>
      </c>
      <c r="B696" s="57" t="s">
        <v>1797</v>
      </c>
      <c r="C696" s="81">
        <v>480.1</v>
      </c>
      <c r="D696" s="81"/>
      <c r="E696" s="81"/>
      <c r="F696" s="81">
        <f t="shared" si="74"/>
        <v>480.1</v>
      </c>
      <c r="G696" s="274"/>
      <c r="H696" s="204">
        <f t="shared" si="80"/>
        <v>0</v>
      </c>
      <c r="I696" s="54">
        <f t="shared" si="77"/>
        <v>0</v>
      </c>
      <c r="J696" s="54">
        <f t="shared" si="75"/>
        <v>0</v>
      </c>
      <c r="K696" s="54">
        <f t="shared" si="78"/>
        <v>0</v>
      </c>
      <c r="L696" s="245">
        <v>0</v>
      </c>
      <c r="M696" s="56">
        <f t="shared" si="76"/>
        <v>0</v>
      </c>
    </row>
    <row r="697" spans="1:13" x14ac:dyDescent="0.2">
      <c r="A697" s="240">
        <f t="shared" si="79"/>
        <v>309</v>
      </c>
      <c r="B697" s="57" t="s">
        <v>1798</v>
      </c>
      <c r="C697" s="81">
        <v>199</v>
      </c>
      <c r="D697" s="81"/>
      <c r="E697" s="81"/>
      <c r="F697" s="81">
        <f t="shared" si="74"/>
        <v>199</v>
      </c>
      <c r="G697" s="274"/>
      <c r="H697" s="204">
        <f t="shared" si="80"/>
        <v>0</v>
      </c>
      <c r="I697" s="54">
        <f t="shared" si="77"/>
        <v>0</v>
      </c>
      <c r="J697" s="54">
        <f t="shared" si="75"/>
        <v>0</v>
      </c>
      <c r="K697" s="54">
        <f t="shared" si="78"/>
        <v>0</v>
      </c>
      <c r="L697" s="245">
        <v>0</v>
      </c>
      <c r="M697" s="56">
        <f t="shared" si="76"/>
        <v>0</v>
      </c>
    </row>
    <row r="698" spans="1:13" x14ac:dyDescent="0.2">
      <c r="A698" s="240">
        <f t="shared" si="79"/>
        <v>310</v>
      </c>
      <c r="B698" s="57" t="s">
        <v>1799</v>
      </c>
      <c r="C698" s="81">
        <v>296.41000000000003</v>
      </c>
      <c r="D698" s="81"/>
      <c r="E698" s="81"/>
      <c r="F698" s="81">
        <f t="shared" si="74"/>
        <v>296.41000000000003</v>
      </c>
      <c r="G698" s="274">
        <v>29.75</v>
      </c>
      <c r="H698" s="204">
        <f t="shared" si="80"/>
        <v>9.9166666666666674E-3</v>
      </c>
      <c r="I698" s="54">
        <f t="shared" si="77"/>
        <v>36.493333333333339</v>
      </c>
      <c r="J698" s="54">
        <f t="shared" si="75"/>
        <v>8.0285333333333355</v>
      </c>
      <c r="K698" s="54">
        <f t="shared" si="78"/>
        <v>18.24666666666667</v>
      </c>
      <c r="L698" s="245">
        <v>2.0844833333333335</v>
      </c>
      <c r="M698" s="56">
        <f t="shared" si="76"/>
        <v>0.21879496868076878</v>
      </c>
    </row>
    <row r="699" spans="1:13" x14ac:dyDescent="0.2">
      <c r="A699" s="240">
        <f t="shared" si="79"/>
        <v>311</v>
      </c>
      <c r="B699" s="57" t="s">
        <v>1800</v>
      </c>
      <c r="C699" s="81">
        <v>273.60000000000002</v>
      </c>
      <c r="D699" s="81">
        <v>19.399999999999999</v>
      </c>
      <c r="E699" s="81"/>
      <c r="F699" s="81">
        <f t="shared" ref="F699:F717" si="81">C699+D699+E699</f>
        <v>293</v>
      </c>
      <c r="G699" s="274">
        <v>26.25</v>
      </c>
      <c r="H699" s="204">
        <f t="shared" si="80"/>
        <v>8.7500000000000008E-3</v>
      </c>
      <c r="I699" s="54">
        <f t="shared" si="77"/>
        <v>32.200000000000003</v>
      </c>
      <c r="J699" s="54">
        <f t="shared" si="75"/>
        <v>7.0840000000000005</v>
      </c>
      <c r="K699" s="54">
        <f t="shared" si="78"/>
        <v>16.100000000000001</v>
      </c>
      <c r="L699" s="245">
        <v>1.8392500000000001</v>
      </c>
      <c r="M699" s="56">
        <f t="shared" si="76"/>
        <v>0.19530119453924918</v>
      </c>
    </row>
    <row r="700" spans="1:13" x14ac:dyDescent="0.2">
      <c r="A700" s="240">
        <f t="shared" si="79"/>
        <v>312</v>
      </c>
      <c r="B700" s="57" t="s">
        <v>1801</v>
      </c>
      <c r="C700" s="81">
        <v>308.60000000000002</v>
      </c>
      <c r="D700" s="81"/>
      <c r="E700" s="81"/>
      <c r="F700" s="81">
        <f t="shared" si="81"/>
        <v>308.60000000000002</v>
      </c>
      <c r="G700" s="274">
        <v>23</v>
      </c>
      <c r="H700" s="204">
        <f t="shared" si="80"/>
        <v>7.6666666666666662E-3</v>
      </c>
      <c r="I700" s="54">
        <f t="shared" si="77"/>
        <v>28.213333333333331</v>
      </c>
      <c r="J700" s="54">
        <f t="shared" ref="J700:J713" si="82">I700*0.22</f>
        <v>6.2069333333333327</v>
      </c>
      <c r="K700" s="54">
        <f t="shared" si="78"/>
        <v>14.106666666666666</v>
      </c>
      <c r="L700" s="245">
        <v>1.611533333333333</v>
      </c>
      <c r="M700" s="56">
        <f t="shared" si="76"/>
        <v>0.16247072801901058</v>
      </c>
    </row>
    <row r="701" spans="1:13" x14ac:dyDescent="0.2">
      <c r="A701" s="240">
        <f t="shared" si="79"/>
        <v>313</v>
      </c>
      <c r="B701" s="57" t="s">
        <v>1804</v>
      </c>
      <c r="C701" s="81">
        <v>203.5</v>
      </c>
      <c r="D701" s="81"/>
      <c r="E701" s="81"/>
      <c r="F701" s="81">
        <f t="shared" si="81"/>
        <v>203.5</v>
      </c>
      <c r="G701" s="274">
        <v>28</v>
      </c>
      <c r="H701" s="204">
        <f t="shared" si="80"/>
        <v>9.3333333333333341E-3</v>
      </c>
      <c r="I701" s="54">
        <f t="shared" si="77"/>
        <v>34.346666666666671</v>
      </c>
      <c r="J701" s="54">
        <f t="shared" si="82"/>
        <v>7.5562666666666676</v>
      </c>
      <c r="K701" s="54">
        <f t="shared" si="78"/>
        <v>17.173333333333336</v>
      </c>
      <c r="L701" s="245">
        <v>1.9618666666666669</v>
      </c>
      <c r="M701" s="56">
        <f t="shared" si="76"/>
        <v>0.29994168714168717</v>
      </c>
    </row>
    <row r="702" spans="1:13" x14ac:dyDescent="0.2">
      <c r="A702" s="240">
        <f t="shared" si="79"/>
        <v>314</v>
      </c>
      <c r="B702" s="57" t="s">
        <v>1817</v>
      </c>
      <c r="C702" s="81">
        <v>96.1</v>
      </c>
      <c r="D702" s="81"/>
      <c r="E702" s="81"/>
      <c r="F702" s="81">
        <f t="shared" si="81"/>
        <v>96.1</v>
      </c>
      <c r="G702" s="274">
        <v>20</v>
      </c>
      <c r="H702" s="204">
        <f t="shared" si="80"/>
        <v>6.6666666666666671E-3</v>
      </c>
      <c r="I702" s="54">
        <f t="shared" si="77"/>
        <v>24.533333333333335</v>
      </c>
      <c r="J702" s="54">
        <f t="shared" si="82"/>
        <v>5.397333333333334</v>
      </c>
      <c r="K702" s="54">
        <f t="shared" si="78"/>
        <v>12.266666666666667</v>
      </c>
      <c r="L702" s="245">
        <v>1.4013333333333333</v>
      </c>
      <c r="M702" s="56">
        <f t="shared" si="76"/>
        <v>0.45368019424210893</v>
      </c>
    </row>
    <row r="703" spans="1:13" x14ac:dyDescent="0.2">
      <c r="A703" s="240">
        <f t="shared" si="79"/>
        <v>315</v>
      </c>
      <c r="B703" s="57" t="s">
        <v>1818</v>
      </c>
      <c r="C703" s="81">
        <v>428.2</v>
      </c>
      <c r="D703" s="81"/>
      <c r="E703" s="81"/>
      <c r="F703" s="81">
        <f t="shared" si="81"/>
        <v>428.2</v>
      </c>
      <c r="G703" s="274">
        <v>173</v>
      </c>
      <c r="H703" s="204">
        <f t="shared" si="80"/>
        <v>5.7666666666666665E-2</v>
      </c>
      <c r="I703" s="54">
        <f t="shared" si="77"/>
        <v>212.21333333333334</v>
      </c>
      <c r="J703" s="54">
        <f t="shared" si="82"/>
        <v>46.686933333333336</v>
      </c>
      <c r="K703" s="54">
        <f t="shared" si="78"/>
        <v>106.10666666666667</v>
      </c>
      <c r="L703" s="245">
        <v>12.121533333333332</v>
      </c>
      <c r="M703" s="56">
        <f t="shared" si="76"/>
        <v>0.88072972131402771</v>
      </c>
    </row>
    <row r="704" spans="1:13" x14ac:dyDescent="0.2">
      <c r="A704" s="240">
        <f t="shared" si="79"/>
        <v>316</v>
      </c>
      <c r="B704" s="57" t="s">
        <v>1819</v>
      </c>
      <c r="C704" s="81">
        <v>198.3</v>
      </c>
      <c r="D704" s="81"/>
      <c r="E704" s="81"/>
      <c r="F704" s="81">
        <f t="shared" si="81"/>
        <v>198.3</v>
      </c>
      <c r="G704" s="274">
        <v>110</v>
      </c>
      <c r="H704" s="204">
        <f t="shared" si="80"/>
        <v>3.6666666666666667E-2</v>
      </c>
      <c r="I704" s="54">
        <f t="shared" si="77"/>
        <v>134.93333333333334</v>
      </c>
      <c r="J704" s="54">
        <f t="shared" si="82"/>
        <v>29.685333333333336</v>
      </c>
      <c r="K704" s="54">
        <f t="shared" si="78"/>
        <v>67.466666666666669</v>
      </c>
      <c r="L704" s="245">
        <v>7.7073333333333327</v>
      </c>
      <c r="M704" s="56">
        <f t="shared" si="76"/>
        <v>1.2092418893931753</v>
      </c>
    </row>
    <row r="705" spans="1:16" x14ac:dyDescent="0.2">
      <c r="A705" s="240">
        <f t="shared" si="79"/>
        <v>317</v>
      </c>
      <c r="B705" s="57" t="s">
        <v>1820</v>
      </c>
      <c r="C705" s="81">
        <v>304.7</v>
      </c>
      <c r="D705" s="81"/>
      <c r="E705" s="81"/>
      <c r="F705" s="81">
        <f t="shared" si="81"/>
        <v>304.7</v>
      </c>
      <c r="G705" s="274">
        <v>180</v>
      </c>
      <c r="H705" s="204">
        <f t="shared" si="80"/>
        <v>0.06</v>
      </c>
      <c r="I705" s="54">
        <f t="shared" si="77"/>
        <v>220.79999999999998</v>
      </c>
      <c r="J705" s="54">
        <f t="shared" si="82"/>
        <v>48.575999999999993</v>
      </c>
      <c r="K705" s="54">
        <f t="shared" si="78"/>
        <v>110.39999999999999</v>
      </c>
      <c r="L705" s="245">
        <v>12.611999999999998</v>
      </c>
      <c r="M705" s="56">
        <f t="shared" si="76"/>
        <v>1.2877847062684606</v>
      </c>
    </row>
    <row r="706" spans="1:16" x14ac:dyDescent="0.2">
      <c r="A706" s="240">
        <f t="shared" si="79"/>
        <v>318</v>
      </c>
      <c r="B706" s="57" t="s">
        <v>1821</v>
      </c>
      <c r="C706" s="81">
        <v>292.2</v>
      </c>
      <c r="D706" s="81"/>
      <c r="E706" s="81"/>
      <c r="F706" s="81">
        <f t="shared" si="81"/>
        <v>292.2</v>
      </c>
      <c r="G706" s="274">
        <v>170</v>
      </c>
      <c r="H706" s="204">
        <f t="shared" si="80"/>
        <v>5.6666666666666664E-2</v>
      </c>
      <c r="I706" s="54">
        <f t="shared" si="77"/>
        <v>208.53333333333333</v>
      </c>
      <c r="J706" s="54">
        <f t="shared" si="82"/>
        <v>45.877333333333333</v>
      </c>
      <c r="K706" s="54">
        <f t="shared" si="78"/>
        <v>104.26666666666667</v>
      </c>
      <c r="L706" s="245">
        <v>11.911333333333332</v>
      </c>
      <c r="M706" s="56">
        <f t="shared" si="76"/>
        <v>1.2682705909194616</v>
      </c>
    </row>
    <row r="707" spans="1:16" x14ac:dyDescent="0.2">
      <c r="A707" s="240">
        <f t="shared" si="79"/>
        <v>319</v>
      </c>
      <c r="B707" s="57" t="s">
        <v>1822</v>
      </c>
      <c r="C707" s="81">
        <v>411.5</v>
      </c>
      <c r="D707" s="81"/>
      <c r="E707" s="81"/>
      <c r="F707" s="81">
        <f t="shared" si="81"/>
        <v>411.5</v>
      </c>
      <c r="G707" s="274">
        <v>207</v>
      </c>
      <c r="H707" s="204">
        <f t="shared" si="80"/>
        <v>6.9000000000000006E-2</v>
      </c>
      <c r="I707" s="54">
        <f t="shared" si="77"/>
        <v>253.92000000000002</v>
      </c>
      <c r="J707" s="54">
        <f t="shared" si="82"/>
        <v>55.862400000000001</v>
      </c>
      <c r="K707" s="54">
        <f t="shared" si="78"/>
        <v>126.96000000000001</v>
      </c>
      <c r="L707" s="245">
        <v>14.5038</v>
      </c>
      <c r="M707" s="56">
        <f t="shared" si="76"/>
        <v>1.0965885783718103</v>
      </c>
    </row>
    <row r="708" spans="1:16" x14ac:dyDescent="0.2">
      <c r="A708" s="240">
        <f t="shared" si="79"/>
        <v>320</v>
      </c>
      <c r="B708" s="57" t="s">
        <v>1843</v>
      </c>
      <c r="C708" s="81">
        <v>2772.2</v>
      </c>
      <c r="D708" s="81"/>
      <c r="E708" s="81">
        <v>77.400000000000006</v>
      </c>
      <c r="F708" s="81">
        <f t="shared" si="81"/>
        <v>2849.6</v>
      </c>
      <c r="G708" s="274">
        <v>721</v>
      </c>
      <c r="H708" s="204">
        <f t="shared" si="80"/>
        <v>0.24033333333333334</v>
      </c>
      <c r="I708" s="54">
        <f t="shared" si="77"/>
        <v>884.42666666666673</v>
      </c>
      <c r="J708" s="54">
        <f t="shared" si="82"/>
        <v>194.57386666666667</v>
      </c>
      <c r="K708" s="54">
        <f t="shared" si="78"/>
        <v>442.21333333333337</v>
      </c>
      <c r="L708" s="245">
        <v>50.51806666666667</v>
      </c>
      <c r="M708" s="56">
        <f t="shared" si="76"/>
        <v>0.55156230114168081</v>
      </c>
    </row>
    <row r="709" spans="1:16" x14ac:dyDescent="0.2">
      <c r="A709" s="240">
        <f t="shared" si="79"/>
        <v>321</v>
      </c>
      <c r="B709" s="57" t="s">
        <v>1844</v>
      </c>
      <c r="C709" s="81">
        <v>256.10000000000002</v>
      </c>
      <c r="D709" s="81"/>
      <c r="E709" s="81"/>
      <c r="F709" s="81">
        <f t="shared" si="81"/>
        <v>256.10000000000002</v>
      </c>
      <c r="G709" s="274">
        <v>35</v>
      </c>
      <c r="H709" s="204">
        <f t="shared" si="80"/>
        <v>1.1666666666666667E-2</v>
      </c>
      <c r="I709" s="54">
        <f t="shared" si="77"/>
        <v>42.933333333333337</v>
      </c>
      <c r="J709" s="54">
        <f t="shared" si="82"/>
        <v>9.445333333333334</v>
      </c>
      <c r="K709" s="54">
        <f t="shared" si="78"/>
        <v>21.466666666666669</v>
      </c>
      <c r="L709" s="245">
        <v>2.4523333333333333</v>
      </c>
      <c r="M709" s="56">
        <f t="shared" ref="M709:M718" si="83">(I709+J709+K709+L709)/F709</f>
        <v>0.29792138487569958</v>
      </c>
    </row>
    <row r="710" spans="1:16" x14ac:dyDescent="0.2">
      <c r="A710" s="240">
        <f t="shared" si="79"/>
        <v>322</v>
      </c>
      <c r="B710" s="57" t="s">
        <v>307</v>
      </c>
      <c r="C710" s="81">
        <v>266.60000000000002</v>
      </c>
      <c r="D710" s="81"/>
      <c r="E710" s="81"/>
      <c r="F710" s="81">
        <f t="shared" si="81"/>
        <v>266.60000000000002</v>
      </c>
      <c r="G710" s="274">
        <v>135</v>
      </c>
      <c r="H710" s="204">
        <f t="shared" si="80"/>
        <v>4.4999999999999998E-2</v>
      </c>
      <c r="I710" s="54">
        <f t="shared" ref="I710:I717" si="84">H710*3680</f>
        <v>165.6</v>
      </c>
      <c r="J710" s="54">
        <f t="shared" si="82"/>
        <v>36.432000000000002</v>
      </c>
      <c r="K710" s="54">
        <f t="shared" ref="K710:K717" si="85">I710*0.5</f>
        <v>82.8</v>
      </c>
      <c r="L710" s="245">
        <v>9.4589999999999996</v>
      </c>
      <c r="M710" s="56">
        <f t="shared" si="83"/>
        <v>1.103867216804201</v>
      </c>
    </row>
    <row r="711" spans="1:16" x14ac:dyDescent="0.2">
      <c r="A711" s="240">
        <f t="shared" ref="A711:A717" si="86">1+A710</f>
        <v>323</v>
      </c>
      <c r="B711" s="57" t="s">
        <v>308</v>
      </c>
      <c r="C711" s="81">
        <v>173</v>
      </c>
      <c r="D711" s="81">
        <v>33.299999999999997</v>
      </c>
      <c r="E711" s="81"/>
      <c r="F711" s="81">
        <f t="shared" si="81"/>
        <v>206.3</v>
      </c>
      <c r="G711" s="274">
        <v>60</v>
      </c>
      <c r="H711" s="204">
        <f t="shared" si="80"/>
        <v>0.02</v>
      </c>
      <c r="I711" s="54">
        <f t="shared" si="84"/>
        <v>73.600000000000009</v>
      </c>
      <c r="J711" s="54">
        <f t="shared" si="82"/>
        <v>16.192000000000004</v>
      </c>
      <c r="K711" s="54">
        <f t="shared" si="85"/>
        <v>36.800000000000004</v>
      </c>
      <c r="L711" s="245">
        <v>4.2039999999999997</v>
      </c>
      <c r="M711" s="56">
        <f t="shared" si="83"/>
        <v>0.63400872515753759</v>
      </c>
    </row>
    <row r="712" spans="1:16" x14ac:dyDescent="0.2">
      <c r="A712" s="240">
        <f t="shared" si="86"/>
        <v>324</v>
      </c>
      <c r="B712" s="57" t="s">
        <v>309</v>
      </c>
      <c r="C712" s="81">
        <v>203.9</v>
      </c>
      <c r="D712" s="81">
        <v>33.799999999999997</v>
      </c>
      <c r="E712" s="81"/>
      <c r="F712" s="81">
        <f t="shared" si="81"/>
        <v>237.7</v>
      </c>
      <c r="G712" s="274">
        <v>38</v>
      </c>
      <c r="H712" s="204">
        <f t="shared" si="80"/>
        <v>1.2666666666666666E-2</v>
      </c>
      <c r="I712" s="54">
        <f t="shared" si="84"/>
        <v>46.61333333333333</v>
      </c>
      <c r="J712" s="54">
        <f t="shared" si="82"/>
        <v>10.254933333333332</v>
      </c>
      <c r="K712" s="54">
        <f t="shared" si="85"/>
        <v>23.306666666666665</v>
      </c>
      <c r="L712" s="245">
        <v>2.6625333333333332</v>
      </c>
      <c r="M712" s="56">
        <f t="shared" si="83"/>
        <v>0.3484958631328004</v>
      </c>
    </row>
    <row r="713" spans="1:16" x14ac:dyDescent="0.2">
      <c r="A713" s="240">
        <f t="shared" si="86"/>
        <v>325</v>
      </c>
      <c r="B713" s="57" t="s">
        <v>310</v>
      </c>
      <c r="C713" s="81">
        <v>152.1</v>
      </c>
      <c r="D713" s="81"/>
      <c r="E713" s="81"/>
      <c r="F713" s="81">
        <f t="shared" si="81"/>
        <v>152.1</v>
      </c>
      <c r="G713" s="274">
        <v>40</v>
      </c>
      <c r="H713" s="204">
        <f t="shared" si="80"/>
        <v>1.3333333333333334E-2</v>
      </c>
      <c r="I713" s="54">
        <f t="shared" si="84"/>
        <v>49.06666666666667</v>
      </c>
      <c r="J713" s="54">
        <f t="shared" si="82"/>
        <v>10.794666666666668</v>
      </c>
      <c r="K713" s="54">
        <f t="shared" si="85"/>
        <v>24.533333333333335</v>
      </c>
      <c r="L713" s="245">
        <v>2.8026666666666666</v>
      </c>
      <c r="M713" s="56">
        <f t="shared" si="83"/>
        <v>0.57328950252027178</v>
      </c>
    </row>
    <row r="714" spans="1:16" x14ac:dyDescent="0.2">
      <c r="A714" s="240">
        <f t="shared" si="86"/>
        <v>326</v>
      </c>
      <c r="B714" s="57" t="s">
        <v>2492</v>
      </c>
      <c r="C714" s="57">
        <v>2247.4</v>
      </c>
      <c r="D714" s="57"/>
      <c r="E714" s="57"/>
      <c r="F714" s="57">
        <f t="shared" si="81"/>
        <v>2247.4</v>
      </c>
      <c r="G714" s="275">
        <v>659.3</v>
      </c>
      <c r="H714" s="54">
        <f>G714/3000</f>
        <v>0.21976666666666664</v>
      </c>
      <c r="I714" s="54">
        <f t="shared" si="84"/>
        <v>808.74133333333327</v>
      </c>
      <c r="J714" s="54">
        <f>I714*0.22</f>
        <v>177.92309333333333</v>
      </c>
      <c r="K714" s="54">
        <f t="shared" si="85"/>
        <v>404.37066666666664</v>
      </c>
      <c r="L714" s="245">
        <v>46.194953333333331</v>
      </c>
      <c r="M714" s="56">
        <f t="shared" si="83"/>
        <v>0.63950789653228912</v>
      </c>
      <c r="P714" s="206"/>
    </row>
    <row r="715" spans="1:16" x14ac:dyDescent="0.2">
      <c r="A715" s="240">
        <f t="shared" si="86"/>
        <v>327</v>
      </c>
      <c r="B715" s="57" t="s">
        <v>2493</v>
      </c>
      <c r="C715" s="57">
        <v>2555.1999999999998</v>
      </c>
      <c r="D715" s="57"/>
      <c r="E715" s="57"/>
      <c r="F715" s="57">
        <f t="shared" si="81"/>
        <v>2555.1999999999998</v>
      </c>
      <c r="G715" s="275">
        <v>605.70000000000005</v>
      </c>
      <c r="H715" s="54">
        <f>G715/3000</f>
        <v>0.20190000000000002</v>
      </c>
      <c r="I715" s="54">
        <f t="shared" si="84"/>
        <v>742.99200000000008</v>
      </c>
      <c r="J715" s="54">
        <f>I715*0.22</f>
        <v>163.45824000000002</v>
      </c>
      <c r="K715" s="54">
        <f t="shared" si="85"/>
        <v>371.49600000000004</v>
      </c>
      <c r="L715" s="245">
        <v>42.43938</v>
      </c>
      <c r="M715" s="56">
        <f t="shared" si="83"/>
        <v>0.51674452880400767</v>
      </c>
      <c r="P715" s="206"/>
    </row>
    <row r="716" spans="1:16" x14ac:dyDescent="0.2">
      <c r="A716" s="240">
        <f t="shared" si="86"/>
        <v>328</v>
      </c>
      <c r="B716" s="57" t="s">
        <v>2494</v>
      </c>
      <c r="C716" s="57">
        <v>2484.8000000000002</v>
      </c>
      <c r="D716" s="57"/>
      <c r="E716" s="57"/>
      <c r="F716" s="57">
        <f t="shared" si="81"/>
        <v>2484.8000000000002</v>
      </c>
      <c r="G716" s="275">
        <v>984.3</v>
      </c>
      <c r="H716" s="54">
        <f>G716/3000</f>
        <v>0.3281</v>
      </c>
      <c r="I716" s="54">
        <f t="shared" si="84"/>
        <v>1207.4079999999999</v>
      </c>
      <c r="J716" s="54">
        <f>I716*0.22</f>
        <v>265.62975999999998</v>
      </c>
      <c r="K716" s="54">
        <f t="shared" si="85"/>
        <v>603.70399999999995</v>
      </c>
      <c r="L716" s="245">
        <v>68.966620000000006</v>
      </c>
      <c r="M716" s="56">
        <f t="shared" si="83"/>
        <v>0.86353363650998061</v>
      </c>
      <c r="P716" s="206"/>
    </row>
    <row r="717" spans="1:16" x14ac:dyDescent="0.2">
      <c r="A717" s="240">
        <f t="shared" si="86"/>
        <v>329</v>
      </c>
      <c r="B717" s="57" t="s">
        <v>2495</v>
      </c>
      <c r="C717" s="57">
        <v>3106.2</v>
      </c>
      <c r="D717" s="57">
        <v>30.3</v>
      </c>
      <c r="E717" s="57"/>
      <c r="F717" s="57">
        <f t="shared" si="81"/>
        <v>3136.5</v>
      </c>
      <c r="G717" s="275">
        <v>982.4</v>
      </c>
      <c r="H717" s="54">
        <f>G717/3000</f>
        <v>0.32746666666666668</v>
      </c>
      <c r="I717" s="54">
        <f t="shared" si="84"/>
        <v>1205.0773333333334</v>
      </c>
      <c r="J717" s="54">
        <f>I717*0.22</f>
        <v>265.11701333333338</v>
      </c>
      <c r="K717" s="54">
        <f t="shared" si="85"/>
        <v>602.5386666666667</v>
      </c>
      <c r="L717" s="245">
        <v>68.833493333333337</v>
      </c>
      <c r="M717" s="56">
        <f t="shared" si="83"/>
        <v>0.68278862001169038</v>
      </c>
      <c r="P717" s="206"/>
    </row>
    <row r="718" spans="1:16" x14ac:dyDescent="0.2">
      <c r="A718" s="57"/>
      <c r="B718" s="33"/>
      <c r="C718" s="219">
        <f>SUM(C389:C717)</f>
        <v>221947.40000000026</v>
      </c>
      <c r="D718" s="219">
        <f t="shared" ref="D718:L718" si="87">SUM(D389:D717)</f>
        <v>3848.0000000000009</v>
      </c>
      <c r="E718" s="219">
        <f t="shared" si="87"/>
        <v>6233.4999999999982</v>
      </c>
      <c r="F718" s="219">
        <f t="shared" si="87"/>
        <v>232028.9000000002</v>
      </c>
      <c r="G718" s="219">
        <f t="shared" si="87"/>
        <v>62005.760000000024</v>
      </c>
      <c r="H718" s="219">
        <f t="shared" si="87"/>
        <v>20.538919999999987</v>
      </c>
      <c r="I718" s="219">
        <f t="shared" si="87"/>
        <v>75583.22560000002</v>
      </c>
      <c r="J718" s="219">
        <f t="shared" si="87"/>
        <v>16628.309631999986</v>
      </c>
      <c r="K718" s="219">
        <f t="shared" si="87"/>
        <v>37791.61280000001</v>
      </c>
      <c r="L718" s="219">
        <f t="shared" si="87"/>
        <v>4317.2809839999991</v>
      </c>
      <c r="M718" s="56">
        <f t="shared" si="83"/>
        <v>0.57889525406533382</v>
      </c>
    </row>
    <row r="719" spans="1:16" x14ac:dyDescent="0.2">
      <c r="A719" s="338" t="s">
        <v>1973</v>
      </c>
      <c r="B719" s="339"/>
      <c r="C719" s="339"/>
      <c r="D719" s="339"/>
      <c r="E719" s="339"/>
      <c r="F719" s="339"/>
      <c r="G719" s="339"/>
      <c r="H719" s="339"/>
      <c r="I719" s="339"/>
      <c r="J719" s="339"/>
      <c r="K719" s="339"/>
      <c r="L719" s="339"/>
      <c r="M719" s="340"/>
    </row>
    <row r="720" spans="1:16" x14ac:dyDescent="0.2">
      <c r="A720" s="77">
        <v>1</v>
      </c>
      <c r="B720" s="57" t="s">
        <v>2404</v>
      </c>
      <c r="C720" s="94">
        <v>576.20000000000005</v>
      </c>
      <c r="D720" s="57"/>
      <c r="E720" s="59"/>
      <c r="F720" s="57">
        <f t="shared" ref="F720:F777" si="88">C720+D720+E720</f>
        <v>576.20000000000005</v>
      </c>
      <c r="G720" s="267">
        <v>60</v>
      </c>
      <c r="H720" s="54">
        <f t="shared" ref="H720:H777" si="89">G720/3000</f>
        <v>0.02</v>
      </c>
      <c r="I720" s="54">
        <f>H720*3680</f>
        <v>73.600000000000009</v>
      </c>
      <c r="J720" s="54">
        <f>I720*0.22</f>
        <v>16.192000000000004</v>
      </c>
      <c r="K720" s="54">
        <f t="shared" ref="K720:K751" si="90">I720*0.452</f>
        <v>33.267200000000003</v>
      </c>
      <c r="L720" s="245">
        <v>4.2039999999999997</v>
      </c>
      <c r="M720" s="56">
        <f t="shared" ref="M720:M751" si="91">(I720+J720+K720+L720)/F720</f>
        <v>0.22086636584519265</v>
      </c>
    </row>
    <row r="721" spans="1:13" x14ac:dyDescent="0.2">
      <c r="A721" s="77">
        <f>A720+1</f>
        <v>2</v>
      </c>
      <c r="B721" s="57" t="s">
        <v>2405</v>
      </c>
      <c r="C721" s="94">
        <v>311</v>
      </c>
      <c r="D721" s="57"/>
      <c r="E721" s="59"/>
      <c r="F721" s="57">
        <f t="shared" si="88"/>
        <v>311</v>
      </c>
      <c r="G721" s="267">
        <v>54</v>
      </c>
      <c r="H721" s="54">
        <f t="shared" si="89"/>
        <v>1.7999999999999999E-2</v>
      </c>
      <c r="I721" s="54">
        <f t="shared" ref="I721:I784" si="92">H721*3680</f>
        <v>66.239999999999995</v>
      </c>
      <c r="J721" s="54">
        <f t="shared" ref="J721:J777" si="93">I721*0.22</f>
        <v>14.572799999999999</v>
      </c>
      <c r="K721" s="54">
        <f t="shared" si="90"/>
        <v>29.940479999999997</v>
      </c>
      <c r="L721" s="245">
        <v>3.7835999999999999</v>
      </c>
      <c r="M721" s="56">
        <f t="shared" si="91"/>
        <v>0.36828578778135046</v>
      </c>
    </row>
    <row r="722" spans="1:13" x14ac:dyDescent="0.2">
      <c r="A722" s="77">
        <f t="shared" ref="A722:A785" si="94">A721+1</f>
        <v>3</v>
      </c>
      <c r="B722" s="57" t="s">
        <v>2406</v>
      </c>
      <c r="C722" s="94">
        <v>309.10000000000002</v>
      </c>
      <c r="D722" s="57"/>
      <c r="E722" s="59"/>
      <c r="F722" s="57">
        <f t="shared" si="88"/>
        <v>309.10000000000002</v>
      </c>
      <c r="G722" s="267">
        <v>54</v>
      </c>
      <c r="H722" s="54">
        <f t="shared" si="89"/>
        <v>1.7999999999999999E-2</v>
      </c>
      <c r="I722" s="54">
        <f t="shared" si="92"/>
        <v>66.239999999999995</v>
      </c>
      <c r="J722" s="54">
        <f t="shared" si="93"/>
        <v>14.572799999999999</v>
      </c>
      <c r="K722" s="54">
        <f t="shared" si="90"/>
        <v>29.940479999999997</v>
      </c>
      <c r="L722" s="245">
        <v>3.7835999999999999</v>
      </c>
      <c r="M722" s="56">
        <f t="shared" si="91"/>
        <v>0.37054959560012934</v>
      </c>
    </row>
    <row r="723" spans="1:13" x14ac:dyDescent="0.2">
      <c r="A723" s="77">
        <f t="shared" si="94"/>
        <v>4</v>
      </c>
      <c r="B723" s="57" t="s">
        <v>2407</v>
      </c>
      <c r="C723" s="94">
        <v>309.3</v>
      </c>
      <c r="D723" s="57"/>
      <c r="E723" s="59"/>
      <c r="F723" s="57">
        <f t="shared" si="88"/>
        <v>309.3</v>
      </c>
      <c r="G723" s="267">
        <v>55</v>
      </c>
      <c r="H723" s="54">
        <f t="shared" si="89"/>
        <v>1.8333333333333333E-2</v>
      </c>
      <c r="I723" s="54">
        <f t="shared" si="92"/>
        <v>67.466666666666669</v>
      </c>
      <c r="J723" s="54">
        <f t="shared" si="93"/>
        <v>14.842666666666668</v>
      </c>
      <c r="K723" s="54">
        <f t="shared" si="90"/>
        <v>30.494933333333336</v>
      </c>
      <c r="L723" s="245">
        <v>3.8536666666666664</v>
      </c>
      <c r="M723" s="56">
        <f t="shared" si="91"/>
        <v>0.37716758271365453</v>
      </c>
    </row>
    <row r="724" spans="1:13" x14ac:dyDescent="0.2">
      <c r="A724" s="77">
        <f t="shared" si="94"/>
        <v>5</v>
      </c>
      <c r="B724" s="57" t="s">
        <v>2408</v>
      </c>
      <c r="C724" s="94">
        <v>421.2</v>
      </c>
      <c r="D724" s="57"/>
      <c r="E724" s="59"/>
      <c r="F724" s="57">
        <f t="shared" si="88"/>
        <v>421.2</v>
      </c>
      <c r="G724" s="267">
        <v>55</v>
      </c>
      <c r="H724" s="54">
        <f t="shared" si="89"/>
        <v>1.8333333333333333E-2</v>
      </c>
      <c r="I724" s="54">
        <f t="shared" si="92"/>
        <v>67.466666666666669</v>
      </c>
      <c r="J724" s="54">
        <f t="shared" si="93"/>
        <v>14.842666666666668</v>
      </c>
      <c r="K724" s="54">
        <f t="shared" si="90"/>
        <v>30.494933333333336</v>
      </c>
      <c r="L724" s="245">
        <v>3.8536666666666664</v>
      </c>
      <c r="M724" s="56">
        <f t="shared" si="91"/>
        <v>0.27696565368787596</v>
      </c>
    </row>
    <row r="725" spans="1:13" x14ac:dyDescent="0.2">
      <c r="A725" s="77">
        <f t="shared" si="94"/>
        <v>6</v>
      </c>
      <c r="B725" s="57" t="s">
        <v>2409</v>
      </c>
      <c r="C725" s="94">
        <v>635.6</v>
      </c>
      <c r="D725" s="57"/>
      <c r="E725" s="59"/>
      <c r="F725" s="57">
        <f t="shared" si="88"/>
        <v>635.6</v>
      </c>
      <c r="G725" s="267">
        <v>65</v>
      </c>
      <c r="H725" s="54">
        <f t="shared" si="89"/>
        <v>2.1666666666666667E-2</v>
      </c>
      <c r="I725" s="54">
        <f t="shared" si="92"/>
        <v>79.733333333333334</v>
      </c>
      <c r="J725" s="54">
        <f t="shared" si="93"/>
        <v>17.541333333333334</v>
      </c>
      <c r="K725" s="54">
        <f t="shared" si="90"/>
        <v>36.039466666666669</v>
      </c>
      <c r="L725" s="245">
        <v>4.554333333333334</v>
      </c>
      <c r="M725" s="56">
        <f t="shared" si="91"/>
        <v>0.21691074050765682</v>
      </c>
    </row>
    <row r="726" spans="1:13" x14ac:dyDescent="0.2">
      <c r="A726" s="77">
        <f t="shared" si="94"/>
        <v>7</v>
      </c>
      <c r="B726" s="57" t="s">
        <v>2410</v>
      </c>
      <c r="C726" s="94">
        <v>392.8</v>
      </c>
      <c r="D726" s="57"/>
      <c r="E726" s="59"/>
      <c r="F726" s="57">
        <f t="shared" si="88"/>
        <v>392.8</v>
      </c>
      <c r="G726" s="267">
        <v>54</v>
      </c>
      <c r="H726" s="54">
        <f t="shared" si="89"/>
        <v>1.7999999999999999E-2</v>
      </c>
      <c r="I726" s="54">
        <f t="shared" si="92"/>
        <v>66.239999999999995</v>
      </c>
      <c r="J726" s="54">
        <f t="shared" si="93"/>
        <v>14.572799999999999</v>
      </c>
      <c r="K726" s="54">
        <f t="shared" si="90"/>
        <v>29.940479999999997</v>
      </c>
      <c r="L726" s="245">
        <v>3.7835999999999999</v>
      </c>
      <c r="M726" s="56">
        <f t="shared" si="91"/>
        <v>0.29159083503054989</v>
      </c>
    </row>
    <row r="727" spans="1:13" x14ac:dyDescent="0.2">
      <c r="A727" s="77">
        <f t="shared" si="94"/>
        <v>8</v>
      </c>
      <c r="B727" s="57" t="s">
        <v>2411</v>
      </c>
      <c r="C727" s="96">
        <v>150.4</v>
      </c>
      <c r="D727" s="57"/>
      <c r="E727" s="59"/>
      <c r="F727" s="57">
        <f t="shared" si="88"/>
        <v>150.4</v>
      </c>
      <c r="G727" s="267">
        <v>27</v>
      </c>
      <c r="H727" s="54">
        <f t="shared" si="89"/>
        <v>8.9999999999999993E-3</v>
      </c>
      <c r="I727" s="54">
        <f t="shared" si="92"/>
        <v>33.119999999999997</v>
      </c>
      <c r="J727" s="54">
        <f t="shared" si="93"/>
        <v>7.2863999999999995</v>
      </c>
      <c r="K727" s="54">
        <f t="shared" si="90"/>
        <v>14.970239999999999</v>
      </c>
      <c r="L727" s="245">
        <v>1.8917999999999999</v>
      </c>
      <c r="M727" s="56">
        <f t="shared" si="91"/>
        <v>0.38077420212765956</v>
      </c>
    </row>
    <row r="728" spans="1:13" x14ac:dyDescent="0.2">
      <c r="A728" s="77">
        <f t="shared" si="94"/>
        <v>9</v>
      </c>
      <c r="B728" s="57" t="s">
        <v>2412</v>
      </c>
      <c r="C728" s="94">
        <v>308.2</v>
      </c>
      <c r="D728" s="57"/>
      <c r="E728" s="59"/>
      <c r="F728" s="57">
        <f t="shared" si="88"/>
        <v>308.2</v>
      </c>
      <c r="G728" s="267">
        <v>54</v>
      </c>
      <c r="H728" s="54">
        <f t="shared" si="89"/>
        <v>1.7999999999999999E-2</v>
      </c>
      <c r="I728" s="54">
        <f t="shared" si="92"/>
        <v>66.239999999999995</v>
      </c>
      <c r="J728" s="54">
        <f t="shared" si="93"/>
        <v>14.572799999999999</v>
      </c>
      <c r="K728" s="54">
        <f t="shared" si="90"/>
        <v>29.940479999999997</v>
      </c>
      <c r="L728" s="245">
        <v>3.7835999999999999</v>
      </c>
      <c r="M728" s="56">
        <f t="shared" si="91"/>
        <v>0.37163166774821543</v>
      </c>
    </row>
    <row r="729" spans="1:13" x14ac:dyDescent="0.2">
      <c r="A729" s="77">
        <f t="shared" si="94"/>
        <v>10</v>
      </c>
      <c r="B729" s="57" t="s">
        <v>2413</v>
      </c>
      <c r="C729" s="94">
        <v>313.8</v>
      </c>
      <c r="D729" s="57"/>
      <c r="E729" s="59"/>
      <c r="F729" s="57">
        <f t="shared" si="88"/>
        <v>313.8</v>
      </c>
      <c r="G729" s="267">
        <v>117</v>
      </c>
      <c r="H729" s="54">
        <f t="shared" si="89"/>
        <v>3.9E-2</v>
      </c>
      <c r="I729" s="54">
        <f t="shared" si="92"/>
        <v>143.52000000000001</v>
      </c>
      <c r="J729" s="54">
        <f t="shared" si="93"/>
        <v>31.574400000000001</v>
      </c>
      <c r="K729" s="54">
        <f t="shared" si="90"/>
        <v>64.871040000000008</v>
      </c>
      <c r="L729" s="245">
        <v>8.1977999999999991</v>
      </c>
      <c r="M729" s="56">
        <f t="shared" si="91"/>
        <v>0.79083250478011469</v>
      </c>
    </row>
    <row r="730" spans="1:13" x14ac:dyDescent="0.2">
      <c r="A730" s="77">
        <f t="shared" si="94"/>
        <v>11</v>
      </c>
      <c r="B730" s="57" t="s">
        <v>2414</v>
      </c>
      <c r="C730" s="94">
        <v>138.4</v>
      </c>
      <c r="D730" s="57"/>
      <c r="E730" s="59"/>
      <c r="F730" s="57">
        <f t="shared" si="88"/>
        <v>138.4</v>
      </c>
      <c r="G730" s="267">
        <v>45</v>
      </c>
      <c r="H730" s="54">
        <f t="shared" si="89"/>
        <v>1.4999999999999999E-2</v>
      </c>
      <c r="I730" s="54">
        <f t="shared" si="92"/>
        <v>55.199999999999996</v>
      </c>
      <c r="J730" s="54">
        <f t="shared" si="93"/>
        <v>12.143999999999998</v>
      </c>
      <c r="K730" s="54">
        <f t="shared" si="90"/>
        <v>24.950399999999998</v>
      </c>
      <c r="L730" s="245">
        <v>3.1529999999999996</v>
      </c>
      <c r="M730" s="56">
        <f t="shared" si="91"/>
        <v>0.68964884393063586</v>
      </c>
    </row>
    <row r="731" spans="1:13" x14ac:dyDescent="0.2">
      <c r="A731" s="77">
        <f t="shared" si="94"/>
        <v>12</v>
      </c>
      <c r="B731" s="57" t="s">
        <v>2415</v>
      </c>
      <c r="C731" s="94">
        <v>106.1</v>
      </c>
      <c r="D731" s="57"/>
      <c r="E731" s="59"/>
      <c r="F731" s="57">
        <f t="shared" si="88"/>
        <v>106.1</v>
      </c>
      <c r="G731" s="267">
        <v>45</v>
      </c>
      <c r="H731" s="54">
        <f t="shared" si="89"/>
        <v>1.4999999999999999E-2</v>
      </c>
      <c r="I731" s="54">
        <f t="shared" si="92"/>
        <v>55.199999999999996</v>
      </c>
      <c r="J731" s="54">
        <f t="shared" si="93"/>
        <v>12.143999999999998</v>
      </c>
      <c r="K731" s="54">
        <f t="shared" si="90"/>
        <v>24.950399999999998</v>
      </c>
      <c r="L731" s="245">
        <v>3.1529999999999996</v>
      </c>
      <c r="M731" s="56">
        <f t="shared" si="91"/>
        <v>0.89959849198869002</v>
      </c>
    </row>
    <row r="732" spans="1:13" x14ac:dyDescent="0.2">
      <c r="A732" s="77">
        <f t="shared" si="94"/>
        <v>13</v>
      </c>
      <c r="B732" s="57" t="s">
        <v>2416</v>
      </c>
      <c r="C732" s="94">
        <v>225.1</v>
      </c>
      <c r="D732" s="57"/>
      <c r="E732" s="59"/>
      <c r="F732" s="57">
        <f t="shared" si="88"/>
        <v>225.1</v>
      </c>
      <c r="G732" s="267">
        <v>102</v>
      </c>
      <c r="H732" s="54">
        <f t="shared" si="89"/>
        <v>3.4000000000000002E-2</v>
      </c>
      <c r="I732" s="54">
        <f t="shared" si="92"/>
        <v>125.12</v>
      </c>
      <c r="J732" s="54">
        <f t="shared" si="93"/>
        <v>27.526400000000002</v>
      </c>
      <c r="K732" s="54">
        <f t="shared" si="90"/>
        <v>56.554240000000007</v>
      </c>
      <c r="L732" s="245">
        <v>7.1467999999999998</v>
      </c>
      <c r="M732" s="56">
        <f t="shared" si="91"/>
        <v>0.9611170146601512</v>
      </c>
    </row>
    <row r="733" spans="1:13" x14ac:dyDescent="0.2">
      <c r="A733" s="77">
        <f t="shared" si="94"/>
        <v>14</v>
      </c>
      <c r="B733" s="57" t="s">
        <v>2417</v>
      </c>
      <c r="C733" s="94">
        <v>184.65</v>
      </c>
      <c r="D733" s="57"/>
      <c r="E733" s="59"/>
      <c r="F733" s="57">
        <f t="shared" si="88"/>
        <v>184.65</v>
      </c>
      <c r="G733" s="267">
        <v>45</v>
      </c>
      <c r="H733" s="54">
        <f t="shared" si="89"/>
        <v>1.4999999999999999E-2</v>
      </c>
      <c r="I733" s="54">
        <f t="shared" si="92"/>
        <v>55.199999999999996</v>
      </c>
      <c r="J733" s="54">
        <f t="shared" si="93"/>
        <v>12.143999999999998</v>
      </c>
      <c r="K733" s="54">
        <f t="shared" si="90"/>
        <v>24.950399999999998</v>
      </c>
      <c r="L733" s="245">
        <v>3.1529999999999996</v>
      </c>
      <c r="M733" s="56">
        <f t="shared" si="91"/>
        <v>0.51690982940698615</v>
      </c>
    </row>
    <row r="734" spans="1:13" x14ac:dyDescent="0.2">
      <c r="A734" s="77">
        <f t="shared" si="94"/>
        <v>15</v>
      </c>
      <c r="B734" s="57" t="s">
        <v>2418</v>
      </c>
      <c r="C734" s="97">
        <v>113.8</v>
      </c>
      <c r="D734" s="57"/>
      <c r="E734" s="59"/>
      <c r="F734" s="57">
        <f t="shared" si="88"/>
        <v>113.8</v>
      </c>
      <c r="G734" s="267">
        <v>45</v>
      </c>
      <c r="H734" s="54">
        <f t="shared" si="89"/>
        <v>1.4999999999999999E-2</v>
      </c>
      <c r="I734" s="54">
        <f t="shared" si="92"/>
        <v>55.199999999999996</v>
      </c>
      <c r="J734" s="54">
        <f t="shared" si="93"/>
        <v>12.143999999999998</v>
      </c>
      <c r="K734" s="54">
        <f t="shared" si="90"/>
        <v>24.950399999999998</v>
      </c>
      <c r="L734" s="245">
        <v>3.1529999999999996</v>
      </c>
      <c r="M734" s="56">
        <f t="shared" si="91"/>
        <v>0.83872934973637969</v>
      </c>
    </row>
    <row r="735" spans="1:13" x14ac:dyDescent="0.2">
      <c r="A735" s="77">
        <f t="shared" si="94"/>
        <v>16</v>
      </c>
      <c r="B735" s="57" t="s">
        <v>2419</v>
      </c>
      <c r="C735" s="94">
        <v>2829.85</v>
      </c>
      <c r="D735" s="57"/>
      <c r="E735" s="59"/>
      <c r="F735" s="57">
        <f t="shared" si="88"/>
        <v>2829.85</v>
      </c>
      <c r="G735" s="267">
        <v>579</v>
      </c>
      <c r="H735" s="54">
        <f t="shared" si="89"/>
        <v>0.193</v>
      </c>
      <c r="I735" s="54">
        <f t="shared" si="92"/>
        <v>710.24</v>
      </c>
      <c r="J735" s="54">
        <f t="shared" si="93"/>
        <v>156.25280000000001</v>
      </c>
      <c r="K735" s="54">
        <f t="shared" si="90"/>
        <v>321.02848</v>
      </c>
      <c r="L735" s="245">
        <v>40.568600000000004</v>
      </c>
      <c r="M735" s="56">
        <f t="shared" si="91"/>
        <v>0.43397702351714756</v>
      </c>
    </row>
    <row r="736" spans="1:13" x14ac:dyDescent="0.2">
      <c r="A736" s="77">
        <f t="shared" si="94"/>
        <v>17</v>
      </c>
      <c r="B736" s="57" t="s">
        <v>2420</v>
      </c>
      <c r="C736" s="94">
        <v>130</v>
      </c>
      <c r="D736" s="57"/>
      <c r="E736" s="59"/>
      <c r="F736" s="57">
        <f t="shared" si="88"/>
        <v>130</v>
      </c>
      <c r="G736" s="267">
        <v>28</v>
      </c>
      <c r="H736" s="54">
        <f t="shared" si="89"/>
        <v>9.3333333333333341E-3</v>
      </c>
      <c r="I736" s="54">
        <f t="shared" si="92"/>
        <v>34.346666666666671</v>
      </c>
      <c r="J736" s="54">
        <f t="shared" si="93"/>
        <v>7.5562666666666676</v>
      </c>
      <c r="K736" s="54">
        <f t="shared" si="90"/>
        <v>15.524693333333335</v>
      </c>
      <c r="L736" s="245">
        <v>1.9618666666666669</v>
      </c>
      <c r="M736" s="56">
        <f t="shared" si="91"/>
        <v>0.45684225641025644</v>
      </c>
    </row>
    <row r="737" spans="1:13" x14ac:dyDescent="0.2">
      <c r="A737" s="77">
        <f t="shared" si="94"/>
        <v>18</v>
      </c>
      <c r="B737" s="57" t="s">
        <v>2421</v>
      </c>
      <c r="C737" s="94">
        <v>132.19999999999999</v>
      </c>
      <c r="D737" s="57"/>
      <c r="E737" s="59"/>
      <c r="F737" s="57">
        <f t="shared" si="88"/>
        <v>132.19999999999999</v>
      </c>
      <c r="G737" s="267">
        <v>55</v>
      </c>
      <c r="H737" s="54">
        <f t="shared" si="89"/>
        <v>1.8333333333333333E-2</v>
      </c>
      <c r="I737" s="54">
        <f t="shared" si="92"/>
        <v>67.466666666666669</v>
      </c>
      <c r="J737" s="54">
        <f t="shared" si="93"/>
        <v>14.842666666666668</v>
      </c>
      <c r="K737" s="54">
        <f t="shared" si="90"/>
        <v>30.494933333333336</v>
      </c>
      <c r="L737" s="245">
        <v>3.8536666666666664</v>
      </c>
      <c r="M737" s="56">
        <f t="shared" si="91"/>
        <v>0.88243519919314184</v>
      </c>
    </row>
    <row r="738" spans="1:13" x14ac:dyDescent="0.2">
      <c r="A738" s="77">
        <f t="shared" si="94"/>
        <v>19</v>
      </c>
      <c r="B738" s="57" t="s">
        <v>2422</v>
      </c>
      <c r="C738" s="94">
        <v>130.6</v>
      </c>
      <c r="D738" s="57"/>
      <c r="E738" s="59"/>
      <c r="F738" s="57">
        <f t="shared" si="88"/>
        <v>130.6</v>
      </c>
      <c r="G738" s="267">
        <v>30</v>
      </c>
      <c r="H738" s="54">
        <f t="shared" si="89"/>
        <v>0.01</v>
      </c>
      <c r="I738" s="54">
        <f t="shared" si="92"/>
        <v>36.800000000000004</v>
      </c>
      <c r="J738" s="54">
        <f t="shared" si="93"/>
        <v>8.0960000000000019</v>
      </c>
      <c r="K738" s="54">
        <f t="shared" si="90"/>
        <v>16.633600000000001</v>
      </c>
      <c r="L738" s="245">
        <v>2.1019999999999999</v>
      </c>
      <c r="M738" s="56">
        <f t="shared" si="91"/>
        <v>0.48722511485451769</v>
      </c>
    </row>
    <row r="739" spans="1:13" x14ac:dyDescent="0.2">
      <c r="A739" s="77">
        <f t="shared" si="94"/>
        <v>20</v>
      </c>
      <c r="B739" s="57" t="s">
        <v>2423</v>
      </c>
      <c r="C739" s="94">
        <v>302.39999999999998</v>
      </c>
      <c r="D739" s="57"/>
      <c r="E739" s="59"/>
      <c r="F739" s="57">
        <f t="shared" si="88"/>
        <v>302.39999999999998</v>
      </c>
      <c r="G739" s="267">
        <v>118</v>
      </c>
      <c r="H739" s="54">
        <f t="shared" si="89"/>
        <v>3.9333333333333331E-2</v>
      </c>
      <c r="I739" s="54">
        <f t="shared" si="92"/>
        <v>144.74666666666667</v>
      </c>
      <c r="J739" s="54">
        <f t="shared" si="93"/>
        <v>31.844266666666666</v>
      </c>
      <c r="K739" s="54">
        <f t="shared" si="90"/>
        <v>65.425493333333335</v>
      </c>
      <c r="L739" s="245">
        <v>8.2678666666666665</v>
      </c>
      <c r="M739" s="56">
        <f t="shared" si="91"/>
        <v>0.82765970017636692</v>
      </c>
    </row>
    <row r="740" spans="1:13" x14ac:dyDescent="0.2">
      <c r="A740" s="77">
        <f t="shared" si="94"/>
        <v>21</v>
      </c>
      <c r="B740" s="57" t="s">
        <v>2424</v>
      </c>
      <c r="C740" s="94">
        <v>2716.6</v>
      </c>
      <c r="D740" s="57"/>
      <c r="E740" s="59"/>
      <c r="F740" s="57">
        <f t="shared" si="88"/>
        <v>2716.6</v>
      </c>
      <c r="G740" s="267">
        <v>1490</v>
      </c>
      <c r="H740" s="54">
        <f t="shared" si="89"/>
        <v>0.49666666666666665</v>
      </c>
      <c r="I740" s="54">
        <f t="shared" si="92"/>
        <v>1827.7333333333333</v>
      </c>
      <c r="J740" s="54">
        <f t="shared" si="93"/>
        <v>402.10133333333334</v>
      </c>
      <c r="K740" s="54">
        <f t="shared" si="90"/>
        <v>826.13546666666673</v>
      </c>
      <c r="L740" s="245">
        <v>104.39933333333332</v>
      </c>
      <c r="M740" s="56">
        <f t="shared" si="91"/>
        <v>1.1633547326314757</v>
      </c>
    </row>
    <row r="741" spans="1:13" x14ac:dyDescent="0.2">
      <c r="A741" s="77">
        <f t="shared" si="94"/>
        <v>22</v>
      </c>
      <c r="B741" s="57" t="s">
        <v>2425</v>
      </c>
      <c r="C741" s="94">
        <v>453</v>
      </c>
      <c r="D741" s="57"/>
      <c r="E741" s="59"/>
      <c r="F741" s="57">
        <f t="shared" si="88"/>
        <v>453</v>
      </c>
      <c r="G741" s="267">
        <v>250</v>
      </c>
      <c r="H741" s="54">
        <f t="shared" si="89"/>
        <v>8.3333333333333329E-2</v>
      </c>
      <c r="I741" s="54">
        <f t="shared" si="92"/>
        <v>306.66666666666663</v>
      </c>
      <c r="J741" s="54">
        <f t="shared" si="93"/>
        <v>67.466666666666654</v>
      </c>
      <c r="K741" s="54">
        <f t="shared" si="90"/>
        <v>138.61333333333332</v>
      </c>
      <c r="L741" s="245">
        <v>17.516666666666666</v>
      </c>
      <c r="M741" s="56">
        <f t="shared" si="91"/>
        <v>1.17055923473142</v>
      </c>
    </row>
    <row r="742" spans="1:13" x14ac:dyDescent="0.2">
      <c r="A742" s="77">
        <f t="shared" si="94"/>
        <v>23</v>
      </c>
      <c r="B742" s="57" t="s">
        <v>2426</v>
      </c>
      <c r="C742" s="94">
        <v>183.6</v>
      </c>
      <c r="D742" s="57"/>
      <c r="E742" s="59">
        <v>33.299999999999997</v>
      </c>
      <c r="F742" s="57">
        <f t="shared" si="88"/>
        <v>216.89999999999998</v>
      </c>
      <c r="G742" s="267">
        <v>115</v>
      </c>
      <c r="H742" s="54">
        <f t="shared" si="89"/>
        <v>3.833333333333333E-2</v>
      </c>
      <c r="I742" s="54">
        <f t="shared" si="92"/>
        <v>141.06666666666666</v>
      </c>
      <c r="J742" s="54">
        <f t="shared" si="93"/>
        <v>31.034666666666666</v>
      </c>
      <c r="K742" s="54">
        <f t="shared" si="90"/>
        <v>63.762133333333331</v>
      </c>
      <c r="L742" s="245">
        <v>8.0576666666666661</v>
      </c>
      <c r="M742" s="56">
        <f t="shared" si="91"/>
        <v>1.1245787613339482</v>
      </c>
    </row>
    <row r="743" spans="1:13" x14ac:dyDescent="0.2">
      <c r="A743" s="77">
        <f t="shared" si="94"/>
        <v>24</v>
      </c>
      <c r="B743" s="57" t="s">
        <v>2427</v>
      </c>
      <c r="C743" s="94">
        <v>1099.8</v>
      </c>
      <c r="D743" s="57"/>
      <c r="E743" s="59"/>
      <c r="F743" s="57">
        <f t="shared" si="88"/>
        <v>1099.8</v>
      </c>
      <c r="G743" s="267">
        <v>645</v>
      </c>
      <c r="H743" s="54">
        <f t="shared" si="89"/>
        <v>0.215</v>
      </c>
      <c r="I743" s="54">
        <f t="shared" si="92"/>
        <v>791.19999999999993</v>
      </c>
      <c r="J743" s="54">
        <f t="shared" si="93"/>
        <v>174.06399999999999</v>
      </c>
      <c r="K743" s="54">
        <f t="shared" si="90"/>
        <v>357.62239999999997</v>
      </c>
      <c r="L743" s="245">
        <v>45.192999999999998</v>
      </c>
      <c r="M743" s="56">
        <f t="shared" si="91"/>
        <v>1.2439347154028004</v>
      </c>
    </row>
    <row r="744" spans="1:13" x14ac:dyDescent="0.2">
      <c r="A744" s="77">
        <f t="shared" si="94"/>
        <v>25</v>
      </c>
      <c r="B744" s="57" t="s">
        <v>2428</v>
      </c>
      <c r="C744" s="94">
        <v>287.8</v>
      </c>
      <c r="D744" s="57">
        <v>29</v>
      </c>
      <c r="E744" s="59"/>
      <c r="F744" s="57">
        <f t="shared" si="88"/>
        <v>316.8</v>
      </c>
      <c r="G744" s="267">
        <v>159</v>
      </c>
      <c r="H744" s="54">
        <f t="shared" si="89"/>
        <v>5.2999999999999999E-2</v>
      </c>
      <c r="I744" s="54">
        <f t="shared" si="92"/>
        <v>195.04</v>
      </c>
      <c r="J744" s="54">
        <f t="shared" si="93"/>
        <v>42.908799999999999</v>
      </c>
      <c r="K744" s="54">
        <f t="shared" si="90"/>
        <v>88.158079999999998</v>
      </c>
      <c r="L744" s="245">
        <v>11.140600000000001</v>
      </c>
      <c r="M744" s="56">
        <f t="shared" si="91"/>
        <v>1.0645438131313132</v>
      </c>
    </row>
    <row r="745" spans="1:13" x14ac:dyDescent="0.2">
      <c r="A745" s="77">
        <f t="shared" si="94"/>
        <v>26</v>
      </c>
      <c r="B745" s="57" t="s">
        <v>2429</v>
      </c>
      <c r="C745" s="94">
        <v>272.5</v>
      </c>
      <c r="D745" s="57"/>
      <c r="E745" s="59"/>
      <c r="F745" s="57">
        <f t="shared" si="88"/>
        <v>272.5</v>
      </c>
      <c r="G745" s="267">
        <v>80</v>
      </c>
      <c r="H745" s="54">
        <f t="shared" si="89"/>
        <v>2.6666666666666668E-2</v>
      </c>
      <c r="I745" s="54">
        <f t="shared" si="92"/>
        <v>98.13333333333334</v>
      </c>
      <c r="J745" s="54">
        <f t="shared" si="93"/>
        <v>21.589333333333336</v>
      </c>
      <c r="K745" s="54">
        <f t="shared" si="90"/>
        <v>44.35626666666667</v>
      </c>
      <c r="L745" s="245">
        <v>5.6053333333333333</v>
      </c>
      <c r="M745" s="56">
        <f t="shared" si="91"/>
        <v>0.62269455657492356</v>
      </c>
    </row>
    <row r="746" spans="1:13" x14ac:dyDescent="0.2">
      <c r="A746" s="77">
        <f t="shared" si="94"/>
        <v>27</v>
      </c>
      <c r="B746" s="57" t="s">
        <v>2430</v>
      </c>
      <c r="C746" s="94">
        <v>206.8</v>
      </c>
      <c r="D746" s="57"/>
      <c r="E746" s="59"/>
      <c r="F746" s="57">
        <f t="shared" si="88"/>
        <v>206.8</v>
      </c>
      <c r="G746" s="267">
        <v>30</v>
      </c>
      <c r="H746" s="54">
        <f t="shared" si="89"/>
        <v>0.01</v>
      </c>
      <c r="I746" s="54">
        <f t="shared" si="92"/>
        <v>36.800000000000004</v>
      </c>
      <c r="J746" s="54">
        <f t="shared" si="93"/>
        <v>8.0960000000000019</v>
      </c>
      <c r="K746" s="54">
        <f t="shared" si="90"/>
        <v>16.633600000000001</v>
      </c>
      <c r="L746" s="245">
        <v>2.1019999999999999</v>
      </c>
      <c r="M746" s="56">
        <f t="shared" si="91"/>
        <v>0.30769632495164412</v>
      </c>
    </row>
    <row r="747" spans="1:13" x14ac:dyDescent="0.2">
      <c r="A747" s="77">
        <f t="shared" si="94"/>
        <v>28</v>
      </c>
      <c r="B747" s="57" t="s">
        <v>2431</v>
      </c>
      <c r="C747" s="94">
        <v>90.7</v>
      </c>
      <c r="D747" s="57"/>
      <c r="E747" s="59"/>
      <c r="F747" s="57">
        <f t="shared" si="88"/>
        <v>90.7</v>
      </c>
      <c r="G747" s="267">
        <v>39</v>
      </c>
      <c r="H747" s="54">
        <f t="shared" si="89"/>
        <v>1.2999999999999999E-2</v>
      </c>
      <c r="I747" s="54">
        <f t="shared" si="92"/>
        <v>47.839999999999996</v>
      </c>
      <c r="J747" s="54">
        <f t="shared" si="93"/>
        <v>10.524799999999999</v>
      </c>
      <c r="K747" s="54">
        <f t="shared" si="90"/>
        <v>21.62368</v>
      </c>
      <c r="L747" s="245">
        <v>2.7326000000000001</v>
      </c>
      <c r="M747" s="56">
        <f t="shared" si="91"/>
        <v>0.91202954796030866</v>
      </c>
    </row>
    <row r="748" spans="1:13" x14ac:dyDescent="0.2">
      <c r="A748" s="77">
        <f t="shared" si="94"/>
        <v>29</v>
      </c>
      <c r="B748" s="57" t="s">
        <v>2432</v>
      </c>
      <c r="C748" s="94">
        <v>315.8</v>
      </c>
      <c r="D748" s="57"/>
      <c r="E748" s="59"/>
      <c r="F748" s="57">
        <f t="shared" si="88"/>
        <v>315.8</v>
      </c>
      <c r="G748" s="267">
        <v>21</v>
      </c>
      <c r="H748" s="54">
        <f t="shared" si="89"/>
        <v>7.0000000000000001E-3</v>
      </c>
      <c r="I748" s="54">
        <f t="shared" si="92"/>
        <v>25.76</v>
      </c>
      <c r="J748" s="54">
        <f t="shared" si="93"/>
        <v>5.6672000000000002</v>
      </c>
      <c r="K748" s="54">
        <f t="shared" si="90"/>
        <v>11.643520000000001</v>
      </c>
      <c r="L748" s="245">
        <v>1.4714</v>
      </c>
      <c r="M748" s="56">
        <f t="shared" si="91"/>
        <v>0.14104534515516151</v>
      </c>
    </row>
    <row r="749" spans="1:13" x14ac:dyDescent="0.2">
      <c r="A749" s="77">
        <f t="shared" si="94"/>
        <v>30</v>
      </c>
      <c r="B749" s="57" t="s">
        <v>2433</v>
      </c>
      <c r="C749" s="94">
        <v>728.38</v>
      </c>
      <c r="D749" s="57"/>
      <c r="E749" s="59">
        <v>237.1</v>
      </c>
      <c r="F749" s="57">
        <f t="shared" si="88"/>
        <v>965.48</v>
      </c>
      <c r="G749" s="267">
        <v>97</v>
      </c>
      <c r="H749" s="54">
        <f t="shared" si="89"/>
        <v>3.2333333333333332E-2</v>
      </c>
      <c r="I749" s="54">
        <f t="shared" si="92"/>
        <v>118.98666666666666</v>
      </c>
      <c r="J749" s="54">
        <f t="shared" si="93"/>
        <v>26.177066666666665</v>
      </c>
      <c r="K749" s="54">
        <f t="shared" si="90"/>
        <v>53.781973333333333</v>
      </c>
      <c r="L749" s="245">
        <v>6.7964666666666664</v>
      </c>
      <c r="M749" s="56">
        <f t="shared" si="91"/>
        <v>0.21309832760215991</v>
      </c>
    </row>
    <row r="750" spans="1:13" x14ac:dyDescent="0.2">
      <c r="A750" s="77">
        <f t="shared" si="94"/>
        <v>31</v>
      </c>
      <c r="B750" s="57" t="s">
        <v>2434</v>
      </c>
      <c r="C750" s="94">
        <v>2744.5</v>
      </c>
      <c r="D750" s="57">
        <v>461.4</v>
      </c>
      <c r="E750" s="59">
        <v>413</v>
      </c>
      <c r="F750" s="57">
        <f t="shared" si="88"/>
        <v>3618.9</v>
      </c>
      <c r="G750" s="267">
        <v>1598</v>
      </c>
      <c r="H750" s="54">
        <f t="shared" si="89"/>
        <v>0.53266666666666662</v>
      </c>
      <c r="I750" s="54">
        <f t="shared" si="92"/>
        <v>1960.2133333333331</v>
      </c>
      <c r="J750" s="54">
        <f t="shared" si="93"/>
        <v>431.24693333333329</v>
      </c>
      <c r="K750" s="54">
        <f t="shared" si="90"/>
        <v>886.01642666666658</v>
      </c>
      <c r="L750" s="245">
        <v>111.96653333333332</v>
      </c>
      <c r="M750" s="56">
        <f t="shared" si="91"/>
        <v>0.93659488426501591</v>
      </c>
    </row>
    <row r="751" spans="1:13" x14ac:dyDescent="0.2">
      <c r="A751" s="77">
        <f t="shared" si="94"/>
        <v>32</v>
      </c>
      <c r="B751" s="57" t="s">
        <v>2435</v>
      </c>
      <c r="C751" s="94">
        <v>853.9</v>
      </c>
      <c r="D751" s="57"/>
      <c r="E751" s="59">
        <v>126.4</v>
      </c>
      <c r="F751" s="57">
        <f t="shared" si="88"/>
        <v>980.3</v>
      </c>
      <c r="G751" s="267">
        <v>212.4</v>
      </c>
      <c r="H751" s="54">
        <f t="shared" si="89"/>
        <v>7.0800000000000002E-2</v>
      </c>
      <c r="I751" s="54">
        <f t="shared" si="92"/>
        <v>260.54399999999998</v>
      </c>
      <c r="J751" s="54">
        <f t="shared" si="93"/>
        <v>57.319679999999998</v>
      </c>
      <c r="K751" s="54">
        <f t="shared" si="90"/>
        <v>117.76588799999999</v>
      </c>
      <c r="L751" s="245">
        <v>14.882159999999999</v>
      </c>
      <c r="M751" s="56">
        <f t="shared" si="91"/>
        <v>0.4595651616851984</v>
      </c>
    </row>
    <row r="752" spans="1:13" x14ac:dyDescent="0.2">
      <c r="A752" s="77">
        <f t="shared" si="94"/>
        <v>33</v>
      </c>
      <c r="B752" s="57" t="s">
        <v>2436</v>
      </c>
      <c r="C752" s="94">
        <v>996.64</v>
      </c>
      <c r="D752" s="57"/>
      <c r="E752" s="59">
        <v>120.2</v>
      </c>
      <c r="F752" s="57">
        <f t="shared" si="88"/>
        <v>1116.8399999999999</v>
      </c>
      <c r="G752" s="267">
        <v>625</v>
      </c>
      <c r="H752" s="54">
        <f t="shared" si="89"/>
        <v>0.20833333333333334</v>
      </c>
      <c r="I752" s="54">
        <f t="shared" si="92"/>
        <v>766.66666666666674</v>
      </c>
      <c r="J752" s="54">
        <f t="shared" si="93"/>
        <v>168.66666666666669</v>
      </c>
      <c r="K752" s="54">
        <f t="shared" ref="K752:K783" si="95">I752*0.452</f>
        <v>346.53333333333336</v>
      </c>
      <c r="L752" s="245">
        <v>43.791666666666664</v>
      </c>
      <c r="M752" s="56">
        <f t="shared" ref="M752:M783" si="96">(I752+J752+K752+L752)/F752</f>
        <v>1.186972469944964</v>
      </c>
    </row>
    <row r="753" spans="1:13" x14ac:dyDescent="0.2">
      <c r="A753" s="77">
        <f t="shared" si="94"/>
        <v>34</v>
      </c>
      <c r="B753" s="57" t="s">
        <v>2437</v>
      </c>
      <c r="C753" s="94">
        <v>978.3</v>
      </c>
      <c r="D753" s="57">
        <v>22.8</v>
      </c>
      <c r="E753" s="59"/>
      <c r="F753" s="57">
        <f t="shared" si="88"/>
        <v>1001.0999999999999</v>
      </c>
      <c r="G753" s="267">
        <v>612</v>
      </c>
      <c r="H753" s="54">
        <f t="shared" si="89"/>
        <v>0.20399999999999999</v>
      </c>
      <c r="I753" s="54">
        <f t="shared" si="92"/>
        <v>750.71999999999991</v>
      </c>
      <c r="J753" s="54">
        <f t="shared" si="93"/>
        <v>165.15839999999997</v>
      </c>
      <c r="K753" s="54">
        <f t="shared" si="95"/>
        <v>339.32543999999996</v>
      </c>
      <c r="L753" s="245">
        <v>42.880800000000001</v>
      </c>
      <c r="M753" s="56">
        <f t="shared" si="96"/>
        <v>1.296658315852562</v>
      </c>
    </row>
    <row r="754" spans="1:13" x14ac:dyDescent="0.2">
      <c r="A754" s="77">
        <f t="shared" si="94"/>
        <v>35</v>
      </c>
      <c r="B754" s="57" t="s">
        <v>2438</v>
      </c>
      <c r="C754" s="94">
        <v>290.39999999999998</v>
      </c>
      <c r="D754" s="57"/>
      <c r="E754" s="59"/>
      <c r="F754" s="57">
        <f t="shared" si="88"/>
        <v>290.39999999999998</v>
      </c>
      <c r="G754" s="267">
        <v>78.7</v>
      </c>
      <c r="H754" s="54">
        <f t="shared" si="89"/>
        <v>2.6233333333333334E-2</v>
      </c>
      <c r="I754" s="54">
        <f t="shared" si="92"/>
        <v>96.538666666666671</v>
      </c>
      <c r="J754" s="54">
        <f t="shared" si="93"/>
        <v>21.23850666666667</v>
      </c>
      <c r="K754" s="54">
        <f t="shared" si="95"/>
        <v>43.635477333333334</v>
      </c>
      <c r="L754" s="245">
        <v>5.5142466666666667</v>
      </c>
      <c r="M754" s="56">
        <f t="shared" si="96"/>
        <v>0.57481713957759428</v>
      </c>
    </row>
    <row r="755" spans="1:13" x14ac:dyDescent="0.2">
      <c r="A755" s="77">
        <f t="shared" si="94"/>
        <v>36</v>
      </c>
      <c r="B755" s="57" t="s">
        <v>2439</v>
      </c>
      <c r="C755" s="94">
        <v>1017.8</v>
      </c>
      <c r="D755" s="57"/>
      <c r="E755" s="59">
        <v>108.5</v>
      </c>
      <c r="F755" s="57">
        <f t="shared" si="88"/>
        <v>1126.3</v>
      </c>
      <c r="G755" s="267">
        <v>244</v>
      </c>
      <c r="H755" s="54">
        <f t="shared" si="89"/>
        <v>8.1333333333333327E-2</v>
      </c>
      <c r="I755" s="54">
        <f t="shared" si="92"/>
        <v>299.30666666666662</v>
      </c>
      <c r="J755" s="54">
        <f t="shared" si="93"/>
        <v>65.847466666666662</v>
      </c>
      <c r="K755" s="54">
        <f t="shared" si="95"/>
        <v>135.28661333333332</v>
      </c>
      <c r="L755" s="245">
        <v>17.096266666666665</v>
      </c>
      <c r="M755" s="56">
        <f t="shared" si="96"/>
        <v>0.45950192074343715</v>
      </c>
    </row>
    <row r="756" spans="1:13" x14ac:dyDescent="0.2">
      <c r="A756" s="77">
        <f t="shared" si="94"/>
        <v>37</v>
      </c>
      <c r="B756" s="57" t="s">
        <v>985</v>
      </c>
      <c r="C756" s="94">
        <v>803.6</v>
      </c>
      <c r="D756" s="57"/>
      <c r="E756" s="59">
        <v>89</v>
      </c>
      <c r="F756" s="57">
        <f t="shared" si="88"/>
        <v>892.6</v>
      </c>
      <c r="G756" s="267">
        <v>138</v>
      </c>
      <c r="H756" s="54">
        <f t="shared" si="89"/>
        <v>4.5999999999999999E-2</v>
      </c>
      <c r="I756" s="54">
        <f t="shared" si="92"/>
        <v>169.28</v>
      </c>
      <c r="J756" s="54">
        <f t="shared" si="93"/>
        <v>37.241599999999998</v>
      </c>
      <c r="K756" s="54">
        <f t="shared" si="95"/>
        <v>76.514560000000003</v>
      </c>
      <c r="L756" s="245">
        <v>9.6692</v>
      </c>
      <c r="M756" s="56">
        <f t="shared" si="96"/>
        <v>0.32792444544028676</v>
      </c>
    </row>
    <row r="757" spans="1:13" x14ac:dyDescent="0.2">
      <c r="A757" s="77">
        <f t="shared" si="94"/>
        <v>38</v>
      </c>
      <c r="B757" s="57" t="s">
        <v>986</v>
      </c>
      <c r="C757" s="94">
        <v>923.4</v>
      </c>
      <c r="D757" s="57"/>
      <c r="E757" s="59"/>
      <c r="F757" s="57">
        <f t="shared" si="88"/>
        <v>923.4</v>
      </c>
      <c r="G757" s="267">
        <v>272</v>
      </c>
      <c r="H757" s="54">
        <f t="shared" si="89"/>
        <v>9.0666666666666673E-2</v>
      </c>
      <c r="I757" s="54">
        <f t="shared" si="92"/>
        <v>333.65333333333336</v>
      </c>
      <c r="J757" s="54">
        <f t="shared" si="93"/>
        <v>73.403733333333335</v>
      </c>
      <c r="K757" s="54">
        <f t="shared" si="95"/>
        <v>150.8113066666667</v>
      </c>
      <c r="L757" s="245">
        <v>19.058133333333334</v>
      </c>
      <c r="M757" s="56">
        <f t="shared" si="96"/>
        <v>0.62478504079127861</v>
      </c>
    </row>
    <row r="758" spans="1:13" x14ac:dyDescent="0.2">
      <c r="A758" s="77">
        <f t="shared" si="94"/>
        <v>39</v>
      </c>
      <c r="B758" s="57" t="s">
        <v>987</v>
      </c>
      <c r="C758" s="94">
        <v>953.3</v>
      </c>
      <c r="D758" s="57"/>
      <c r="E758" s="59"/>
      <c r="F758" s="57">
        <f t="shared" si="88"/>
        <v>953.3</v>
      </c>
      <c r="G758" s="267">
        <v>261</v>
      </c>
      <c r="H758" s="54">
        <f t="shared" si="89"/>
        <v>8.6999999999999994E-2</v>
      </c>
      <c r="I758" s="54">
        <f t="shared" si="92"/>
        <v>320.15999999999997</v>
      </c>
      <c r="J758" s="54">
        <f t="shared" si="93"/>
        <v>70.435199999999995</v>
      </c>
      <c r="K758" s="54">
        <f t="shared" si="95"/>
        <v>144.71231999999998</v>
      </c>
      <c r="L758" s="245">
        <v>18.287399999999998</v>
      </c>
      <c r="M758" s="56">
        <f t="shared" si="96"/>
        <v>0.58071427672296239</v>
      </c>
    </row>
    <row r="759" spans="1:13" x14ac:dyDescent="0.2">
      <c r="A759" s="77">
        <f t="shared" si="94"/>
        <v>40</v>
      </c>
      <c r="B759" s="57" t="s">
        <v>988</v>
      </c>
      <c r="C759" s="94">
        <v>956.1</v>
      </c>
      <c r="D759" s="57">
        <v>153.69999999999999</v>
      </c>
      <c r="E759" s="59"/>
      <c r="F759" s="57">
        <f t="shared" si="88"/>
        <v>1109.8</v>
      </c>
      <c r="G759" s="267">
        <v>231.4</v>
      </c>
      <c r="H759" s="54">
        <f t="shared" si="89"/>
        <v>7.7133333333333332E-2</v>
      </c>
      <c r="I759" s="54">
        <f t="shared" si="92"/>
        <v>283.85066666666665</v>
      </c>
      <c r="J759" s="54">
        <f t="shared" si="93"/>
        <v>62.447146666666661</v>
      </c>
      <c r="K759" s="54">
        <f t="shared" si="95"/>
        <v>128.30050133333333</v>
      </c>
      <c r="L759" s="245">
        <v>16.213426666666667</v>
      </c>
      <c r="M759" s="56">
        <f t="shared" si="96"/>
        <v>0.44225242506157264</v>
      </c>
    </row>
    <row r="760" spans="1:13" x14ac:dyDescent="0.2">
      <c r="A760" s="77">
        <f t="shared" si="94"/>
        <v>41</v>
      </c>
      <c r="B760" s="57" t="s">
        <v>989</v>
      </c>
      <c r="C760" s="94">
        <v>900.4</v>
      </c>
      <c r="D760" s="57"/>
      <c r="E760" s="59"/>
      <c r="F760" s="57">
        <f t="shared" si="88"/>
        <v>900.4</v>
      </c>
      <c r="G760" s="276">
        <v>480</v>
      </c>
      <c r="H760" s="54">
        <f t="shared" si="89"/>
        <v>0.16</v>
      </c>
      <c r="I760" s="54">
        <f t="shared" si="92"/>
        <v>588.80000000000007</v>
      </c>
      <c r="J760" s="54">
        <f t="shared" si="93"/>
        <v>129.53600000000003</v>
      </c>
      <c r="K760" s="54">
        <f t="shared" si="95"/>
        <v>266.13760000000002</v>
      </c>
      <c r="L760" s="245">
        <v>33.631999999999998</v>
      </c>
      <c r="M760" s="56">
        <f t="shared" si="96"/>
        <v>1.1307258996001779</v>
      </c>
    </row>
    <row r="761" spans="1:13" x14ac:dyDescent="0.2">
      <c r="A761" s="77">
        <f t="shared" si="94"/>
        <v>42</v>
      </c>
      <c r="B761" s="57" t="s">
        <v>990</v>
      </c>
      <c r="C761" s="94">
        <v>643.84</v>
      </c>
      <c r="D761" s="57">
        <v>33.299999999999997</v>
      </c>
      <c r="E761" s="59"/>
      <c r="F761" s="57">
        <f t="shared" si="88"/>
        <v>677.14</v>
      </c>
      <c r="G761" s="267">
        <v>320</v>
      </c>
      <c r="H761" s="54">
        <f t="shared" si="89"/>
        <v>0.10666666666666667</v>
      </c>
      <c r="I761" s="54">
        <f t="shared" si="92"/>
        <v>392.53333333333336</v>
      </c>
      <c r="J761" s="54">
        <f t="shared" si="93"/>
        <v>86.357333333333344</v>
      </c>
      <c r="K761" s="54">
        <f t="shared" si="95"/>
        <v>177.42506666666668</v>
      </c>
      <c r="L761" s="245">
        <v>22.421333333333333</v>
      </c>
      <c r="M761" s="56">
        <f t="shared" si="96"/>
        <v>1.0023585472231247</v>
      </c>
    </row>
    <row r="762" spans="1:13" x14ac:dyDescent="0.2">
      <c r="A762" s="77">
        <f t="shared" si="94"/>
        <v>43</v>
      </c>
      <c r="B762" s="57" t="s">
        <v>991</v>
      </c>
      <c r="C762" s="94">
        <v>1596</v>
      </c>
      <c r="D762" s="57"/>
      <c r="E762" s="59">
        <v>102.9</v>
      </c>
      <c r="F762" s="57">
        <f t="shared" si="88"/>
        <v>1698.9</v>
      </c>
      <c r="G762" s="267">
        <v>890</v>
      </c>
      <c r="H762" s="54">
        <f t="shared" si="89"/>
        <v>0.29666666666666669</v>
      </c>
      <c r="I762" s="54">
        <f t="shared" si="92"/>
        <v>1091.7333333333333</v>
      </c>
      <c r="J762" s="54">
        <f t="shared" si="93"/>
        <v>240.18133333333333</v>
      </c>
      <c r="K762" s="54">
        <f t="shared" si="95"/>
        <v>493.4634666666667</v>
      </c>
      <c r="L762" s="245">
        <v>62.359333333333339</v>
      </c>
      <c r="M762" s="56">
        <f t="shared" si="96"/>
        <v>1.1111527851354797</v>
      </c>
    </row>
    <row r="763" spans="1:13" x14ac:dyDescent="0.2">
      <c r="A763" s="77">
        <f t="shared" si="94"/>
        <v>44</v>
      </c>
      <c r="B763" s="57" t="s">
        <v>992</v>
      </c>
      <c r="C763" s="94">
        <v>697.3</v>
      </c>
      <c r="D763" s="57"/>
      <c r="E763" s="59"/>
      <c r="F763" s="57">
        <f t="shared" si="88"/>
        <v>697.3</v>
      </c>
      <c r="G763" s="267">
        <v>300</v>
      </c>
      <c r="H763" s="54">
        <f t="shared" si="89"/>
        <v>0.1</v>
      </c>
      <c r="I763" s="54">
        <f t="shared" si="92"/>
        <v>368</v>
      </c>
      <c r="J763" s="54">
        <f t="shared" si="93"/>
        <v>80.959999999999994</v>
      </c>
      <c r="K763" s="54">
        <f t="shared" si="95"/>
        <v>166.33600000000001</v>
      </c>
      <c r="L763" s="245">
        <v>21.02</v>
      </c>
      <c r="M763" s="56">
        <f t="shared" si="96"/>
        <v>0.91254266456331579</v>
      </c>
    </row>
    <row r="764" spans="1:13" x14ac:dyDescent="0.2">
      <c r="A764" s="77">
        <f t="shared" si="94"/>
        <v>45</v>
      </c>
      <c r="B764" s="57" t="s">
        <v>993</v>
      </c>
      <c r="C764" s="94">
        <v>696.5</v>
      </c>
      <c r="D764" s="57"/>
      <c r="E764" s="59">
        <v>42.8</v>
      </c>
      <c r="F764" s="57">
        <f t="shared" si="88"/>
        <v>739.3</v>
      </c>
      <c r="G764" s="267">
        <v>390</v>
      </c>
      <c r="H764" s="54">
        <f t="shared" si="89"/>
        <v>0.13</v>
      </c>
      <c r="I764" s="54">
        <f t="shared" si="92"/>
        <v>478.40000000000003</v>
      </c>
      <c r="J764" s="54">
        <f t="shared" si="93"/>
        <v>105.248</v>
      </c>
      <c r="K764" s="54">
        <f t="shared" si="95"/>
        <v>216.23680000000002</v>
      </c>
      <c r="L764" s="245">
        <v>27.326000000000001</v>
      </c>
      <c r="M764" s="56">
        <f t="shared" si="96"/>
        <v>1.1189108616258625</v>
      </c>
    </row>
    <row r="765" spans="1:13" x14ac:dyDescent="0.2">
      <c r="A765" s="77">
        <f t="shared" si="94"/>
        <v>46</v>
      </c>
      <c r="B765" s="57" t="s">
        <v>994</v>
      </c>
      <c r="C765" s="94">
        <v>570.20000000000005</v>
      </c>
      <c r="D765" s="57"/>
      <c r="E765" s="59"/>
      <c r="F765" s="57">
        <f t="shared" si="88"/>
        <v>570.20000000000005</v>
      </c>
      <c r="G765" s="267">
        <v>190</v>
      </c>
      <c r="H765" s="54">
        <f t="shared" si="89"/>
        <v>6.3333333333333339E-2</v>
      </c>
      <c r="I765" s="54">
        <f t="shared" si="92"/>
        <v>233.06666666666669</v>
      </c>
      <c r="J765" s="54">
        <f t="shared" si="93"/>
        <v>51.274666666666675</v>
      </c>
      <c r="K765" s="54">
        <f t="shared" si="95"/>
        <v>105.34613333333334</v>
      </c>
      <c r="L765" s="245">
        <v>13.312666666666669</v>
      </c>
      <c r="M765" s="56">
        <f t="shared" si="96"/>
        <v>0.7067697883783467</v>
      </c>
    </row>
    <row r="766" spans="1:13" x14ac:dyDescent="0.2">
      <c r="A766" s="77">
        <f t="shared" si="94"/>
        <v>47</v>
      </c>
      <c r="B766" s="57" t="s">
        <v>995</v>
      </c>
      <c r="C766" s="94">
        <v>251.5</v>
      </c>
      <c r="D766" s="57"/>
      <c r="E766" s="59"/>
      <c r="F766" s="57">
        <f t="shared" si="88"/>
        <v>251.5</v>
      </c>
      <c r="G766" s="267">
        <v>130</v>
      </c>
      <c r="H766" s="54">
        <f t="shared" si="89"/>
        <v>4.3333333333333335E-2</v>
      </c>
      <c r="I766" s="54">
        <f t="shared" si="92"/>
        <v>159.46666666666667</v>
      </c>
      <c r="J766" s="54">
        <f t="shared" si="93"/>
        <v>35.082666666666668</v>
      </c>
      <c r="K766" s="54">
        <f t="shared" si="95"/>
        <v>72.078933333333339</v>
      </c>
      <c r="L766" s="245">
        <v>9.108666666666668</v>
      </c>
      <c r="M766" s="56">
        <f t="shared" si="96"/>
        <v>1.0963695162359179</v>
      </c>
    </row>
    <row r="767" spans="1:13" x14ac:dyDescent="0.2">
      <c r="A767" s="77">
        <f t="shared" si="94"/>
        <v>48</v>
      </c>
      <c r="B767" s="57" t="s">
        <v>996</v>
      </c>
      <c r="C767" s="94">
        <v>810.9</v>
      </c>
      <c r="D767" s="57">
        <v>47.5</v>
      </c>
      <c r="E767" s="59"/>
      <c r="F767" s="57">
        <f t="shared" si="88"/>
        <v>858.4</v>
      </c>
      <c r="G767" s="267">
        <v>215</v>
      </c>
      <c r="H767" s="54">
        <f t="shared" si="89"/>
        <v>7.166666666666667E-2</v>
      </c>
      <c r="I767" s="54">
        <f t="shared" si="92"/>
        <v>263.73333333333335</v>
      </c>
      <c r="J767" s="54">
        <f t="shared" si="93"/>
        <v>58.021333333333338</v>
      </c>
      <c r="K767" s="54">
        <f t="shared" si="95"/>
        <v>119.20746666666668</v>
      </c>
      <c r="L767" s="245">
        <v>15.064333333333334</v>
      </c>
      <c r="M767" s="56">
        <f t="shared" si="96"/>
        <v>0.53125170860515691</v>
      </c>
    </row>
    <row r="768" spans="1:13" x14ac:dyDescent="0.2">
      <c r="A768" s="77">
        <f t="shared" si="94"/>
        <v>49</v>
      </c>
      <c r="B768" s="57" t="s">
        <v>997</v>
      </c>
      <c r="C768" s="94">
        <v>553</v>
      </c>
      <c r="D768" s="57"/>
      <c r="E768" s="59"/>
      <c r="F768" s="57">
        <f t="shared" si="88"/>
        <v>553</v>
      </c>
      <c r="G768" s="267">
        <v>347</v>
      </c>
      <c r="H768" s="54">
        <f t="shared" si="89"/>
        <v>0.11566666666666667</v>
      </c>
      <c r="I768" s="54">
        <f t="shared" si="92"/>
        <v>425.65333333333336</v>
      </c>
      <c r="J768" s="54">
        <f t="shared" si="93"/>
        <v>93.643733333333344</v>
      </c>
      <c r="K768" s="54">
        <f t="shared" si="95"/>
        <v>192.3953066666667</v>
      </c>
      <c r="L768" s="245">
        <v>24.313133333333333</v>
      </c>
      <c r="M768" s="56">
        <f t="shared" si="96"/>
        <v>1.3309322001205548</v>
      </c>
    </row>
    <row r="769" spans="1:13" x14ac:dyDescent="0.2">
      <c r="A769" s="77">
        <f t="shared" si="94"/>
        <v>50</v>
      </c>
      <c r="B769" s="57" t="s">
        <v>998</v>
      </c>
      <c r="C769" s="94">
        <v>993.9</v>
      </c>
      <c r="D769" s="57"/>
      <c r="E769" s="59"/>
      <c r="F769" s="57">
        <f t="shared" si="88"/>
        <v>993.9</v>
      </c>
      <c r="G769" s="267">
        <v>590</v>
      </c>
      <c r="H769" s="54">
        <f t="shared" si="89"/>
        <v>0.19666666666666666</v>
      </c>
      <c r="I769" s="54">
        <f t="shared" si="92"/>
        <v>723.73333333333335</v>
      </c>
      <c r="J769" s="54">
        <f t="shared" si="93"/>
        <v>159.22133333333335</v>
      </c>
      <c r="K769" s="54">
        <f t="shared" si="95"/>
        <v>327.12746666666669</v>
      </c>
      <c r="L769" s="245">
        <v>41.339333333333329</v>
      </c>
      <c r="M769" s="56">
        <f t="shared" si="96"/>
        <v>1.2591019887983366</v>
      </c>
    </row>
    <row r="770" spans="1:13" x14ac:dyDescent="0.2">
      <c r="A770" s="77">
        <f t="shared" si="94"/>
        <v>51</v>
      </c>
      <c r="B770" s="57" t="s">
        <v>999</v>
      </c>
      <c r="C770" s="94">
        <v>351.3</v>
      </c>
      <c r="D770" s="57"/>
      <c r="E770" s="59"/>
      <c r="F770" s="57">
        <f t="shared" si="88"/>
        <v>351.3</v>
      </c>
      <c r="G770" s="267">
        <v>205</v>
      </c>
      <c r="H770" s="54">
        <f t="shared" si="89"/>
        <v>6.8333333333333329E-2</v>
      </c>
      <c r="I770" s="54">
        <f t="shared" si="92"/>
        <v>251.46666666666664</v>
      </c>
      <c r="J770" s="54">
        <f t="shared" si="93"/>
        <v>55.322666666666663</v>
      </c>
      <c r="K770" s="54">
        <f t="shared" si="95"/>
        <v>113.66293333333333</v>
      </c>
      <c r="L770" s="245">
        <v>14.363666666666665</v>
      </c>
      <c r="M770" s="56">
        <f t="shared" si="96"/>
        <v>1.237733940601575</v>
      </c>
    </row>
    <row r="771" spans="1:13" x14ac:dyDescent="0.2">
      <c r="A771" s="77">
        <f t="shared" si="94"/>
        <v>52</v>
      </c>
      <c r="B771" s="57" t="s">
        <v>1000</v>
      </c>
      <c r="C771" s="94">
        <v>330</v>
      </c>
      <c r="D771" s="57"/>
      <c r="E771" s="59">
        <v>35</v>
      </c>
      <c r="F771" s="57">
        <f t="shared" si="88"/>
        <v>365</v>
      </c>
      <c r="G771" s="267">
        <v>141</v>
      </c>
      <c r="H771" s="54">
        <f t="shared" si="89"/>
        <v>4.7E-2</v>
      </c>
      <c r="I771" s="54">
        <f t="shared" si="92"/>
        <v>172.96</v>
      </c>
      <c r="J771" s="54">
        <f t="shared" si="93"/>
        <v>38.051200000000001</v>
      </c>
      <c r="K771" s="54">
        <f t="shared" si="95"/>
        <v>78.17792</v>
      </c>
      <c r="L771" s="245">
        <v>9.8793999999999986</v>
      </c>
      <c r="M771" s="56">
        <f t="shared" si="96"/>
        <v>0.81936580821917804</v>
      </c>
    </row>
    <row r="772" spans="1:13" x14ac:dyDescent="0.2">
      <c r="A772" s="77">
        <f t="shared" si="94"/>
        <v>53</v>
      </c>
      <c r="B772" s="57" t="s">
        <v>1001</v>
      </c>
      <c r="C772" s="94">
        <v>207.1</v>
      </c>
      <c r="D772" s="57"/>
      <c r="E772" s="59">
        <v>43.3</v>
      </c>
      <c r="F772" s="57">
        <f t="shared" si="88"/>
        <v>250.39999999999998</v>
      </c>
      <c r="G772" s="267">
        <v>130.5</v>
      </c>
      <c r="H772" s="54">
        <f t="shared" si="89"/>
        <v>4.3499999999999997E-2</v>
      </c>
      <c r="I772" s="54">
        <f t="shared" si="92"/>
        <v>160.07999999999998</v>
      </c>
      <c r="J772" s="54">
        <f t="shared" si="93"/>
        <v>35.217599999999997</v>
      </c>
      <c r="K772" s="54">
        <f t="shared" si="95"/>
        <v>72.356159999999988</v>
      </c>
      <c r="L772" s="245">
        <v>9.1436999999999991</v>
      </c>
      <c r="M772" s="56">
        <f t="shared" si="96"/>
        <v>1.1054211661341855</v>
      </c>
    </row>
    <row r="773" spans="1:13" x14ac:dyDescent="0.2">
      <c r="A773" s="77">
        <f t="shared" si="94"/>
        <v>54</v>
      </c>
      <c r="B773" s="57" t="s">
        <v>1002</v>
      </c>
      <c r="C773" s="94">
        <v>285.8</v>
      </c>
      <c r="D773" s="57"/>
      <c r="E773" s="59">
        <v>39.1</v>
      </c>
      <c r="F773" s="57">
        <f t="shared" si="88"/>
        <v>324.90000000000003</v>
      </c>
      <c r="G773" s="267">
        <v>178</v>
      </c>
      <c r="H773" s="54">
        <f t="shared" si="89"/>
        <v>5.9333333333333335E-2</v>
      </c>
      <c r="I773" s="54">
        <f t="shared" si="92"/>
        <v>218.34666666666666</v>
      </c>
      <c r="J773" s="54">
        <f t="shared" si="93"/>
        <v>48.03626666666667</v>
      </c>
      <c r="K773" s="54">
        <f t="shared" si="95"/>
        <v>98.692693333333338</v>
      </c>
      <c r="L773" s="245">
        <v>12.471866666666667</v>
      </c>
      <c r="M773" s="56">
        <f t="shared" si="96"/>
        <v>1.1620421463014259</v>
      </c>
    </row>
    <row r="774" spans="1:13" x14ac:dyDescent="0.2">
      <c r="A774" s="77">
        <f t="shared" si="94"/>
        <v>55</v>
      </c>
      <c r="B774" s="57" t="s">
        <v>1003</v>
      </c>
      <c r="C774" s="94">
        <v>255</v>
      </c>
      <c r="D774" s="57"/>
      <c r="E774" s="59"/>
      <c r="F774" s="57">
        <f t="shared" si="88"/>
        <v>255</v>
      </c>
      <c r="G774" s="267">
        <v>158</v>
      </c>
      <c r="H774" s="54">
        <f t="shared" si="89"/>
        <v>5.2666666666666667E-2</v>
      </c>
      <c r="I774" s="54">
        <f t="shared" si="92"/>
        <v>193.81333333333333</v>
      </c>
      <c r="J774" s="54">
        <f t="shared" si="93"/>
        <v>42.638933333333334</v>
      </c>
      <c r="K774" s="54">
        <f t="shared" si="95"/>
        <v>87.603626666666671</v>
      </c>
      <c r="L774" s="245">
        <v>11.070533333333332</v>
      </c>
      <c r="M774" s="56">
        <f t="shared" si="96"/>
        <v>1.3142212810457519</v>
      </c>
    </row>
    <row r="775" spans="1:13" x14ac:dyDescent="0.2">
      <c r="A775" s="77">
        <f t="shared" si="94"/>
        <v>56</v>
      </c>
      <c r="B775" s="57" t="s">
        <v>1004</v>
      </c>
      <c r="C775" s="94">
        <v>313.39999999999998</v>
      </c>
      <c r="D775" s="57"/>
      <c r="E775" s="59"/>
      <c r="F775" s="57">
        <f t="shared" si="88"/>
        <v>313.39999999999998</v>
      </c>
      <c r="G775" s="267">
        <v>109</v>
      </c>
      <c r="H775" s="54">
        <f t="shared" si="89"/>
        <v>3.6333333333333336E-2</v>
      </c>
      <c r="I775" s="54">
        <f t="shared" si="92"/>
        <v>133.70666666666668</v>
      </c>
      <c r="J775" s="54">
        <f t="shared" si="93"/>
        <v>29.415466666666671</v>
      </c>
      <c r="K775" s="54">
        <f t="shared" si="95"/>
        <v>60.435413333333337</v>
      </c>
      <c r="L775" s="245">
        <v>7.6372666666666671</v>
      </c>
      <c r="M775" s="56">
        <f t="shared" si="96"/>
        <v>0.73769883003616266</v>
      </c>
    </row>
    <row r="776" spans="1:13" x14ac:dyDescent="0.2">
      <c r="A776" s="77">
        <f t="shared" si="94"/>
        <v>57</v>
      </c>
      <c r="B776" s="57" t="s">
        <v>1005</v>
      </c>
      <c r="C776" s="94">
        <v>129.80000000000001</v>
      </c>
      <c r="D776" s="57"/>
      <c r="E776" s="59"/>
      <c r="F776" s="57">
        <f t="shared" si="88"/>
        <v>129.80000000000001</v>
      </c>
      <c r="G776" s="267">
        <v>54</v>
      </c>
      <c r="H776" s="54">
        <f t="shared" si="89"/>
        <v>1.7999999999999999E-2</v>
      </c>
      <c r="I776" s="54">
        <f t="shared" si="92"/>
        <v>66.239999999999995</v>
      </c>
      <c r="J776" s="54">
        <f t="shared" si="93"/>
        <v>14.572799999999999</v>
      </c>
      <c r="K776" s="54">
        <f t="shared" si="95"/>
        <v>29.940479999999997</v>
      </c>
      <c r="L776" s="245">
        <v>3.7835999999999999</v>
      </c>
      <c r="M776" s="56">
        <f t="shared" si="96"/>
        <v>0.88241047765793523</v>
      </c>
    </row>
    <row r="777" spans="1:13" x14ac:dyDescent="0.2">
      <c r="A777" s="77">
        <f t="shared" si="94"/>
        <v>58</v>
      </c>
      <c r="B777" s="57" t="s">
        <v>1006</v>
      </c>
      <c r="C777" s="94">
        <v>307.3</v>
      </c>
      <c r="D777" s="57"/>
      <c r="E777" s="59"/>
      <c r="F777" s="57">
        <f t="shared" si="88"/>
        <v>307.3</v>
      </c>
      <c r="G777" s="267">
        <v>118</v>
      </c>
      <c r="H777" s="54">
        <f t="shared" si="89"/>
        <v>3.9333333333333331E-2</v>
      </c>
      <c r="I777" s="54">
        <f t="shared" si="92"/>
        <v>144.74666666666667</v>
      </c>
      <c r="J777" s="54">
        <f t="shared" si="93"/>
        <v>31.844266666666666</v>
      </c>
      <c r="K777" s="54">
        <f t="shared" si="95"/>
        <v>65.425493333333335</v>
      </c>
      <c r="L777" s="245">
        <v>8.2678666666666665</v>
      </c>
      <c r="M777" s="56">
        <f t="shared" si="96"/>
        <v>0.81446239288426081</v>
      </c>
    </row>
    <row r="778" spans="1:13" x14ac:dyDescent="0.2">
      <c r="A778" s="77">
        <f t="shared" si="94"/>
        <v>59</v>
      </c>
      <c r="B778" s="57" t="s">
        <v>1008</v>
      </c>
      <c r="C778" s="94">
        <v>134.5</v>
      </c>
      <c r="D778" s="57"/>
      <c r="E778" s="59"/>
      <c r="F778" s="57">
        <f t="shared" ref="F778:F824" si="97">C778+D778+E778</f>
        <v>134.5</v>
      </c>
      <c r="G778" s="267">
        <v>80</v>
      </c>
      <c r="H778" s="54">
        <f t="shared" ref="H778:H824" si="98">G778/3000</f>
        <v>2.6666666666666668E-2</v>
      </c>
      <c r="I778" s="54">
        <f t="shared" si="92"/>
        <v>98.13333333333334</v>
      </c>
      <c r="J778" s="54">
        <f t="shared" ref="J778:J827" si="99">I778*0.22</f>
        <v>21.589333333333336</v>
      </c>
      <c r="K778" s="54">
        <f t="shared" si="95"/>
        <v>44.35626666666667</v>
      </c>
      <c r="L778" s="245">
        <v>5.6053333333333333</v>
      </c>
      <c r="M778" s="56">
        <f t="shared" si="96"/>
        <v>1.2615930607187114</v>
      </c>
    </row>
    <row r="779" spans="1:13" x14ac:dyDescent="0.2">
      <c r="A779" s="77">
        <f t="shared" si="94"/>
        <v>60</v>
      </c>
      <c r="B779" s="57" t="s">
        <v>1009</v>
      </c>
      <c r="C779" s="94">
        <v>4314.8999999999996</v>
      </c>
      <c r="D779" s="57"/>
      <c r="E779" s="59">
        <v>196.7</v>
      </c>
      <c r="F779" s="57">
        <f t="shared" si="97"/>
        <v>4511.5999999999995</v>
      </c>
      <c r="G779" s="267">
        <v>2310</v>
      </c>
      <c r="H779" s="54">
        <f t="shared" si="98"/>
        <v>0.77</v>
      </c>
      <c r="I779" s="54">
        <f t="shared" si="92"/>
        <v>2833.6</v>
      </c>
      <c r="J779" s="54">
        <f t="shared" si="99"/>
        <v>623.39199999999994</v>
      </c>
      <c r="K779" s="54">
        <f t="shared" si="95"/>
        <v>1280.7872</v>
      </c>
      <c r="L779" s="245">
        <v>161.85400000000001</v>
      </c>
      <c r="M779" s="56">
        <f t="shared" si="96"/>
        <v>1.0860078907704585</v>
      </c>
    </row>
    <row r="780" spans="1:13" x14ac:dyDescent="0.2">
      <c r="A780" s="77">
        <f t="shared" si="94"/>
        <v>61</v>
      </c>
      <c r="B780" s="57" t="s">
        <v>1010</v>
      </c>
      <c r="C780" s="94">
        <v>3549.4</v>
      </c>
      <c r="D780" s="57"/>
      <c r="E780" s="59"/>
      <c r="F780" s="57">
        <f t="shared" si="97"/>
        <v>3549.4</v>
      </c>
      <c r="G780" s="267">
        <v>1680</v>
      </c>
      <c r="H780" s="54">
        <f t="shared" si="98"/>
        <v>0.56000000000000005</v>
      </c>
      <c r="I780" s="54">
        <f t="shared" si="92"/>
        <v>2060.8000000000002</v>
      </c>
      <c r="J780" s="54">
        <f t="shared" si="99"/>
        <v>453.37600000000003</v>
      </c>
      <c r="K780" s="54">
        <f t="shared" si="95"/>
        <v>931.48160000000007</v>
      </c>
      <c r="L780" s="245">
        <v>117.712</v>
      </c>
      <c r="M780" s="56">
        <f t="shared" si="96"/>
        <v>1.0039357637910633</v>
      </c>
    </row>
    <row r="781" spans="1:13" x14ac:dyDescent="0.2">
      <c r="A781" s="77">
        <f t="shared" si="94"/>
        <v>62</v>
      </c>
      <c r="B781" s="57" t="s">
        <v>1011</v>
      </c>
      <c r="C781" s="94">
        <v>3345.7</v>
      </c>
      <c r="D781" s="57"/>
      <c r="E781" s="59"/>
      <c r="F781" s="57">
        <f t="shared" si="97"/>
        <v>3345.7</v>
      </c>
      <c r="G781" s="267">
        <v>1466</v>
      </c>
      <c r="H781" s="54">
        <f t="shared" si="98"/>
        <v>0.48866666666666669</v>
      </c>
      <c r="I781" s="54">
        <f t="shared" si="92"/>
        <v>1798.2933333333335</v>
      </c>
      <c r="J781" s="54">
        <f t="shared" si="99"/>
        <v>395.62453333333337</v>
      </c>
      <c r="K781" s="54">
        <f t="shared" si="95"/>
        <v>812.82858666666675</v>
      </c>
      <c r="L781" s="245">
        <v>102.71773333333334</v>
      </c>
      <c r="M781" s="56">
        <f t="shared" si="96"/>
        <v>0.92939121459385687</v>
      </c>
    </row>
    <row r="782" spans="1:13" x14ac:dyDescent="0.2">
      <c r="A782" s="77">
        <f t="shared" si="94"/>
        <v>63</v>
      </c>
      <c r="B782" s="57" t="s">
        <v>1012</v>
      </c>
      <c r="C782" s="94">
        <v>3098.6</v>
      </c>
      <c r="D782" s="57"/>
      <c r="E782" s="59">
        <v>182</v>
      </c>
      <c r="F782" s="57">
        <f t="shared" si="97"/>
        <v>3280.6</v>
      </c>
      <c r="G782" s="267">
        <v>1920</v>
      </c>
      <c r="H782" s="54">
        <f t="shared" si="98"/>
        <v>0.64</v>
      </c>
      <c r="I782" s="54">
        <f t="shared" si="92"/>
        <v>2355.2000000000003</v>
      </c>
      <c r="J782" s="54">
        <f t="shared" si="99"/>
        <v>518.14400000000012</v>
      </c>
      <c r="K782" s="54">
        <f t="shared" si="95"/>
        <v>1064.5504000000001</v>
      </c>
      <c r="L782" s="245">
        <v>134.52799999999999</v>
      </c>
      <c r="M782" s="56">
        <f t="shared" si="96"/>
        <v>1.2413651161372921</v>
      </c>
    </row>
    <row r="783" spans="1:13" x14ac:dyDescent="0.2">
      <c r="A783" s="77">
        <f t="shared" si="94"/>
        <v>64</v>
      </c>
      <c r="B783" s="57" t="s">
        <v>1013</v>
      </c>
      <c r="C783" s="94">
        <v>141.30000000000001</v>
      </c>
      <c r="D783" s="57"/>
      <c r="E783" s="59"/>
      <c r="F783" s="57">
        <f t="shared" si="97"/>
        <v>141.30000000000001</v>
      </c>
      <c r="G783" s="267">
        <v>24</v>
      </c>
      <c r="H783" s="54">
        <f t="shared" si="98"/>
        <v>8.0000000000000002E-3</v>
      </c>
      <c r="I783" s="54">
        <f t="shared" si="92"/>
        <v>29.44</v>
      </c>
      <c r="J783" s="54">
        <f t="shared" si="99"/>
        <v>6.4767999999999999</v>
      </c>
      <c r="K783" s="54">
        <f t="shared" si="95"/>
        <v>13.306880000000001</v>
      </c>
      <c r="L783" s="245">
        <v>1.6816</v>
      </c>
      <c r="M783" s="56">
        <f t="shared" si="96"/>
        <v>0.36026383581033261</v>
      </c>
    </row>
    <row r="784" spans="1:13" x14ac:dyDescent="0.2">
      <c r="A784" s="77">
        <f t="shared" si="94"/>
        <v>65</v>
      </c>
      <c r="B784" s="57" t="s">
        <v>1014</v>
      </c>
      <c r="C784" s="94">
        <v>263.8</v>
      </c>
      <c r="D784" s="57"/>
      <c r="E784" s="59"/>
      <c r="F784" s="57">
        <f t="shared" si="97"/>
        <v>263.8</v>
      </c>
      <c r="G784" s="267">
        <v>24</v>
      </c>
      <c r="H784" s="54">
        <f t="shared" si="98"/>
        <v>8.0000000000000002E-3</v>
      </c>
      <c r="I784" s="54">
        <f t="shared" si="92"/>
        <v>29.44</v>
      </c>
      <c r="J784" s="54">
        <f t="shared" si="99"/>
        <v>6.4767999999999999</v>
      </c>
      <c r="K784" s="54">
        <f t="shared" ref="K784:K815" si="100">I784*0.452</f>
        <v>13.306880000000001</v>
      </c>
      <c r="L784" s="245">
        <v>1.6816</v>
      </c>
      <c r="M784" s="56">
        <f t="shared" ref="M784:M815" si="101">(I784+J784+K784+L784)/F784</f>
        <v>0.19296921910538287</v>
      </c>
    </row>
    <row r="785" spans="1:13" x14ac:dyDescent="0.2">
      <c r="A785" s="77">
        <f t="shared" si="94"/>
        <v>66</v>
      </c>
      <c r="B785" s="57" t="s">
        <v>1015</v>
      </c>
      <c r="C785" s="94">
        <v>117.3</v>
      </c>
      <c r="D785" s="57"/>
      <c r="E785" s="59"/>
      <c r="F785" s="57">
        <f t="shared" si="97"/>
        <v>117.3</v>
      </c>
      <c r="G785" s="267">
        <v>26</v>
      </c>
      <c r="H785" s="54">
        <f t="shared" si="98"/>
        <v>8.6666666666666663E-3</v>
      </c>
      <c r="I785" s="54">
        <f t="shared" ref="I785:I848" si="102">H785*3680</f>
        <v>31.893333333333331</v>
      </c>
      <c r="J785" s="54">
        <f t="shared" si="99"/>
        <v>7.0165333333333324</v>
      </c>
      <c r="K785" s="54">
        <f t="shared" si="100"/>
        <v>14.415786666666666</v>
      </c>
      <c r="L785" s="245">
        <v>1.8217333333333332</v>
      </c>
      <c r="M785" s="56">
        <f t="shared" si="101"/>
        <v>0.470139698778062</v>
      </c>
    </row>
    <row r="786" spans="1:13" x14ac:dyDescent="0.2">
      <c r="A786" s="77">
        <f t="shared" ref="A786:A849" si="103">A785+1</f>
        <v>67</v>
      </c>
      <c r="B786" s="57" t="s">
        <v>1016</v>
      </c>
      <c r="C786" s="94">
        <v>138</v>
      </c>
      <c r="D786" s="57"/>
      <c r="E786" s="59"/>
      <c r="F786" s="57">
        <f t="shared" si="97"/>
        <v>138</v>
      </c>
      <c r="G786" s="267">
        <v>23</v>
      </c>
      <c r="H786" s="54">
        <f t="shared" si="98"/>
        <v>7.6666666666666662E-3</v>
      </c>
      <c r="I786" s="54">
        <f t="shared" si="102"/>
        <v>28.213333333333331</v>
      </c>
      <c r="J786" s="54">
        <f t="shared" si="99"/>
        <v>6.2069333333333327</v>
      </c>
      <c r="K786" s="54">
        <f t="shared" si="100"/>
        <v>12.752426666666667</v>
      </c>
      <c r="L786" s="245">
        <v>1.611533333333333</v>
      </c>
      <c r="M786" s="56">
        <f t="shared" si="101"/>
        <v>0.35350888888888887</v>
      </c>
    </row>
    <row r="787" spans="1:13" x14ac:dyDescent="0.2">
      <c r="A787" s="77">
        <f t="shared" si="103"/>
        <v>68</v>
      </c>
      <c r="B787" s="57" t="s">
        <v>1017</v>
      </c>
      <c r="C787" s="94">
        <v>139</v>
      </c>
      <c r="D787" s="57"/>
      <c r="E787" s="59"/>
      <c r="F787" s="57">
        <f t="shared" si="97"/>
        <v>139</v>
      </c>
      <c r="G787" s="267">
        <v>23</v>
      </c>
      <c r="H787" s="54">
        <f t="shared" si="98"/>
        <v>7.6666666666666662E-3</v>
      </c>
      <c r="I787" s="54">
        <f t="shared" si="102"/>
        <v>28.213333333333331</v>
      </c>
      <c r="J787" s="54">
        <f t="shared" si="99"/>
        <v>6.2069333333333327</v>
      </c>
      <c r="K787" s="54">
        <f t="shared" si="100"/>
        <v>12.752426666666667</v>
      </c>
      <c r="L787" s="245">
        <v>1.611533333333333</v>
      </c>
      <c r="M787" s="56">
        <f t="shared" si="101"/>
        <v>0.35096565947242203</v>
      </c>
    </row>
    <row r="788" spans="1:13" x14ac:dyDescent="0.2">
      <c r="A788" s="77">
        <f t="shared" si="103"/>
        <v>69</v>
      </c>
      <c r="B788" s="57" t="s">
        <v>1018</v>
      </c>
      <c r="C788" s="94">
        <v>133</v>
      </c>
      <c r="D788" s="57"/>
      <c r="E788" s="59"/>
      <c r="F788" s="57">
        <f t="shared" si="97"/>
        <v>133</v>
      </c>
      <c r="G788" s="267">
        <v>24</v>
      </c>
      <c r="H788" s="54">
        <f t="shared" si="98"/>
        <v>8.0000000000000002E-3</v>
      </c>
      <c r="I788" s="54">
        <f t="shared" si="102"/>
        <v>29.44</v>
      </c>
      <c r="J788" s="54">
        <f t="shared" si="99"/>
        <v>6.4767999999999999</v>
      </c>
      <c r="K788" s="54">
        <f t="shared" si="100"/>
        <v>13.306880000000001</v>
      </c>
      <c r="L788" s="245">
        <v>1.6816</v>
      </c>
      <c r="M788" s="56">
        <f t="shared" si="101"/>
        <v>0.38274646616541358</v>
      </c>
    </row>
    <row r="789" spans="1:13" x14ac:dyDescent="0.2">
      <c r="A789" s="77">
        <f t="shared" si="103"/>
        <v>70</v>
      </c>
      <c r="B789" s="57" t="s">
        <v>1019</v>
      </c>
      <c r="C789" s="94">
        <v>315.60000000000002</v>
      </c>
      <c r="D789" s="81"/>
      <c r="E789" s="59"/>
      <c r="F789" s="57">
        <f t="shared" si="97"/>
        <v>315.60000000000002</v>
      </c>
      <c r="G789" s="277">
        <v>40</v>
      </c>
      <c r="H789" s="54">
        <f t="shared" si="98"/>
        <v>1.3333333333333334E-2</v>
      </c>
      <c r="I789" s="54">
        <f t="shared" si="102"/>
        <v>49.06666666666667</v>
      </c>
      <c r="J789" s="54">
        <f t="shared" si="99"/>
        <v>10.794666666666668</v>
      </c>
      <c r="K789" s="54">
        <f t="shared" si="100"/>
        <v>22.178133333333335</v>
      </c>
      <c r="L789" s="245">
        <v>2.8026666666666666</v>
      </c>
      <c r="M789" s="56">
        <f t="shared" si="101"/>
        <v>0.26882805238698776</v>
      </c>
    </row>
    <row r="790" spans="1:13" x14ac:dyDescent="0.2">
      <c r="A790" s="77">
        <f t="shared" si="103"/>
        <v>71</v>
      </c>
      <c r="B790" s="57" t="s">
        <v>1020</v>
      </c>
      <c r="C790" s="94">
        <v>265.7</v>
      </c>
      <c r="D790" s="57"/>
      <c r="E790" s="59"/>
      <c r="F790" s="57">
        <f t="shared" si="97"/>
        <v>265.7</v>
      </c>
      <c r="G790" s="267">
        <v>19</v>
      </c>
      <c r="H790" s="54">
        <f t="shared" si="98"/>
        <v>6.3333333333333332E-3</v>
      </c>
      <c r="I790" s="54">
        <f t="shared" si="102"/>
        <v>23.306666666666665</v>
      </c>
      <c r="J790" s="54">
        <f t="shared" si="99"/>
        <v>5.127466666666666</v>
      </c>
      <c r="K790" s="54">
        <f t="shared" si="100"/>
        <v>10.534613333333333</v>
      </c>
      <c r="L790" s="245">
        <v>1.3312666666666666</v>
      </c>
      <c r="M790" s="56">
        <f t="shared" si="101"/>
        <v>0.15167487140885708</v>
      </c>
    </row>
    <row r="791" spans="1:13" x14ac:dyDescent="0.2">
      <c r="A791" s="77">
        <f t="shared" si="103"/>
        <v>72</v>
      </c>
      <c r="B791" s="57" t="s">
        <v>1021</v>
      </c>
      <c r="C791" s="94">
        <v>156.80000000000001</v>
      </c>
      <c r="D791" s="57"/>
      <c r="E791" s="98">
        <v>17.5</v>
      </c>
      <c r="F791" s="57">
        <f t="shared" si="97"/>
        <v>174.3</v>
      </c>
      <c r="G791" s="267">
        <v>18</v>
      </c>
      <c r="H791" s="54">
        <f t="shared" si="98"/>
        <v>6.0000000000000001E-3</v>
      </c>
      <c r="I791" s="54">
        <f t="shared" si="102"/>
        <v>22.080000000000002</v>
      </c>
      <c r="J791" s="54">
        <f t="shared" si="99"/>
        <v>4.8576000000000006</v>
      </c>
      <c r="K791" s="54">
        <f t="shared" si="100"/>
        <v>9.9801600000000015</v>
      </c>
      <c r="L791" s="245">
        <v>1.2612000000000001</v>
      </c>
      <c r="M791" s="56">
        <f t="shared" si="101"/>
        <v>0.21904165232358003</v>
      </c>
    </row>
    <row r="792" spans="1:13" x14ac:dyDescent="0.2">
      <c r="A792" s="77">
        <f t="shared" si="103"/>
        <v>73</v>
      </c>
      <c r="B792" s="57" t="s">
        <v>1022</v>
      </c>
      <c r="C792" s="94">
        <v>132.30000000000001</v>
      </c>
      <c r="D792" s="57"/>
      <c r="E792" s="59"/>
      <c r="F792" s="57">
        <f t="shared" si="97"/>
        <v>132.30000000000001</v>
      </c>
      <c r="G792" s="267">
        <v>0</v>
      </c>
      <c r="H792" s="54">
        <f t="shared" si="98"/>
        <v>0</v>
      </c>
      <c r="I792" s="54">
        <f t="shared" si="102"/>
        <v>0</v>
      </c>
      <c r="J792" s="54">
        <f t="shared" si="99"/>
        <v>0</v>
      </c>
      <c r="K792" s="54">
        <f t="shared" si="100"/>
        <v>0</v>
      </c>
      <c r="L792" s="245">
        <v>0</v>
      </c>
      <c r="M792" s="56">
        <f t="shared" si="101"/>
        <v>0</v>
      </c>
    </row>
    <row r="793" spans="1:13" x14ac:dyDescent="0.2">
      <c r="A793" s="77">
        <f t="shared" si="103"/>
        <v>74</v>
      </c>
      <c r="B793" s="57" t="s">
        <v>1023</v>
      </c>
      <c r="C793" s="94">
        <v>238.1</v>
      </c>
      <c r="D793" s="57"/>
      <c r="E793" s="59"/>
      <c r="F793" s="57">
        <f t="shared" si="97"/>
        <v>238.1</v>
      </c>
      <c r="G793" s="267">
        <v>23</v>
      </c>
      <c r="H793" s="54">
        <f t="shared" si="98"/>
        <v>7.6666666666666662E-3</v>
      </c>
      <c r="I793" s="54">
        <f t="shared" si="102"/>
        <v>28.213333333333331</v>
      </c>
      <c r="J793" s="54">
        <f t="shared" si="99"/>
        <v>6.2069333333333327</v>
      </c>
      <c r="K793" s="54">
        <f t="shared" si="100"/>
        <v>12.752426666666667</v>
      </c>
      <c r="L793" s="245">
        <v>1.611533333333333</v>
      </c>
      <c r="M793" s="56">
        <f t="shared" si="101"/>
        <v>0.20488965420691585</v>
      </c>
    </row>
    <row r="794" spans="1:13" x14ac:dyDescent="0.2">
      <c r="A794" s="77">
        <f t="shared" si="103"/>
        <v>75</v>
      </c>
      <c r="B794" s="57" t="s">
        <v>1024</v>
      </c>
      <c r="C794" s="94">
        <v>80.8</v>
      </c>
      <c r="D794" s="57"/>
      <c r="E794" s="59"/>
      <c r="F794" s="57">
        <f t="shared" si="97"/>
        <v>80.8</v>
      </c>
      <c r="G794" s="267">
        <v>22</v>
      </c>
      <c r="H794" s="54">
        <f t="shared" si="98"/>
        <v>7.3333333333333332E-3</v>
      </c>
      <c r="I794" s="54">
        <f t="shared" si="102"/>
        <v>26.986666666666665</v>
      </c>
      <c r="J794" s="54">
        <f t="shared" si="99"/>
        <v>5.9370666666666665</v>
      </c>
      <c r="K794" s="54">
        <f t="shared" si="100"/>
        <v>12.197973333333334</v>
      </c>
      <c r="L794" s="245">
        <v>1.5414666666666665</v>
      </c>
      <c r="M794" s="56">
        <f t="shared" si="101"/>
        <v>0.57751452145214521</v>
      </c>
    </row>
    <row r="795" spans="1:13" x14ac:dyDescent="0.2">
      <c r="A795" s="77">
        <f t="shared" si="103"/>
        <v>76</v>
      </c>
      <c r="B795" s="57" t="s">
        <v>1025</v>
      </c>
      <c r="C795" s="94">
        <v>137.5</v>
      </c>
      <c r="D795" s="57"/>
      <c r="E795" s="59">
        <v>41.1</v>
      </c>
      <c r="F795" s="57">
        <f t="shared" si="97"/>
        <v>178.6</v>
      </c>
      <c r="G795" s="267">
        <v>18</v>
      </c>
      <c r="H795" s="54">
        <f t="shared" si="98"/>
        <v>6.0000000000000001E-3</v>
      </c>
      <c r="I795" s="54">
        <f t="shared" si="102"/>
        <v>22.080000000000002</v>
      </c>
      <c r="J795" s="54">
        <f t="shared" si="99"/>
        <v>4.8576000000000006</v>
      </c>
      <c r="K795" s="54">
        <f t="shared" si="100"/>
        <v>9.9801600000000015</v>
      </c>
      <c r="L795" s="245">
        <v>1.2612000000000001</v>
      </c>
      <c r="M795" s="56">
        <f t="shared" si="101"/>
        <v>0.21376797312430013</v>
      </c>
    </row>
    <row r="796" spans="1:13" x14ac:dyDescent="0.2">
      <c r="A796" s="77">
        <f t="shared" si="103"/>
        <v>77</v>
      </c>
      <c r="B796" s="57" t="s">
        <v>1026</v>
      </c>
      <c r="C796" s="94">
        <v>84.9</v>
      </c>
      <c r="D796" s="57"/>
      <c r="E796" s="59"/>
      <c r="F796" s="57">
        <f t="shared" si="97"/>
        <v>84.9</v>
      </c>
      <c r="G796" s="267">
        <v>0</v>
      </c>
      <c r="H796" s="54">
        <f t="shared" si="98"/>
        <v>0</v>
      </c>
      <c r="I796" s="54">
        <f t="shared" si="102"/>
        <v>0</v>
      </c>
      <c r="J796" s="54">
        <f t="shared" si="99"/>
        <v>0</v>
      </c>
      <c r="K796" s="54">
        <f t="shared" si="100"/>
        <v>0</v>
      </c>
      <c r="L796" s="245">
        <v>0</v>
      </c>
      <c r="M796" s="56">
        <f t="shared" si="101"/>
        <v>0</v>
      </c>
    </row>
    <row r="797" spans="1:13" x14ac:dyDescent="0.2">
      <c r="A797" s="77">
        <f t="shared" si="103"/>
        <v>78</v>
      </c>
      <c r="B797" s="57" t="s">
        <v>1027</v>
      </c>
      <c r="C797" s="94">
        <v>332.9</v>
      </c>
      <c r="D797" s="57"/>
      <c r="E797" s="59"/>
      <c r="F797" s="57">
        <f t="shared" si="97"/>
        <v>332.9</v>
      </c>
      <c r="G797" s="267">
        <v>49</v>
      </c>
      <c r="H797" s="54">
        <f t="shared" si="98"/>
        <v>1.6333333333333332E-2</v>
      </c>
      <c r="I797" s="54">
        <f t="shared" si="102"/>
        <v>60.106666666666662</v>
      </c>
      <c r="J797" s="54">
        <f t="shared" si="99"/>
        <v>13.223466666666665</v>
      </c>
      <c r="K797" s="54">
        <f t="shared" si="100"/>
        <v>27.16821333333333</v>
      </c>
      <c r="L797" s="245">
        <v>3.433266666666666</v>
      </c>
      <c r="M797" s="56">
        <f t="shared" si="101"/>
        <v>0.31220070091118451</v>
      </c>
    </row>
    <row r="798" spans="1:13" x14ac:dyDescent="0.2">
      <c r="A798" s="77">
        <f t="shared" si="103"/>
        <v>79</v>
      </c>
      <c r="B798" s="57" t="s">
        <v>1028</v>
      </c>
      <c r="C798" s="94">
        <v>3867.9</v>
      </c>
      <c r="D798" s="57"/>
      <c r="E798" s="59"/>
      <c r="F798" s="57">
        <f t="shared" si="97"/>
        <v>3867.9</v>
      </c>
      <c r="G798" s="267">
        <v>2200</v>
      </c>
      <c r="H798" s="54">
        <f t="shared" si="98"/>
        <v>0.73333333333333328</v>
      </c>
      <c r="I798" s="54">
        <f t="shared" si="102"/>
        <v>2698.6666666666665</v>
      </c>
      <c r="J798" s="54">
        <f t="shared" si="99"/>
        <v>593.70666666666659</v>
      </c>
      <c r="K798" s="54">
        <f t="shared" si="100"/>
        <v>1219.7973333333332</v>
      </c>
      <c r="L798" s="245">
        <v>154.14666666666665</v>
      </c>
      <c r="M798" s="56">
        <f t="shared" si="101"/>
        <v>1.2064214000706668</v>
      </c>
    </row>
    <row r="799" spans="1:13" x14ac:dyDescent="0.2">
      <c r="A799" s="77">
        <f t="shared" si="103"/>
        <v>80</v>
      </c>
      <c r="B799" s="57" t="s">
        <v>1029</v>
      </c>
      <c r="C799" s="94">
        <v>3143.8</v>
      </c>
      <c r="D799" s="57"/>
      <c r="E799" s="59">
        <v>91.3</v>
      </c>
      <c r="F799" s="57">
        <f t="shared" si="97"/>
        <v>3235.1000000000004</v>
      </c>
      <c r="G799" s="267">
        <v>1850</v>
      </c>
      <c r="H799" s="54">
        <f t="shared" si="98"/>
        <v>0.6166666666666667</v>
      </c>
      <c r="I799" s="54">
        <f t="shared" si="102"/>
        <v>2269.3333333333335</v>
      </c>
      <c r="J799" s="54">
        <f t="shared" si="99"/>
        <v>499.25333333333339</v>
      </c>
      <c r="K799" s="54">
        <f t="shared" si="100"/>
        <v>1025.7386666666669</v>
      </c>
      <c r="L799" s="245">
        <v>129.62333333333333</v>
      </c>
      <c r="M799" s="56">
        <f t="shared" si="101"/>
        <v>1.2129296363842439</v>
      </c>
    </row>
    <row r="800" spans="1:13" x14ac:dyDescent="0.2">
      <c r="A800" s="77">
        <f t="shared" si="103"/>
        <v>81</v>
      </c>
      <c r="B800" s="57" t="s">
        <v>1030</v>
      </c>
      <c r="C800" s="94">
        <v>147.19999999999999</v>
      </c>
      <c r="D800" s="57"/>
      <c r="E800" s="59"/>
      <c r="F800" s="57">
        <f t="shared" si="97"/>
        <v>147.19999999999999</v>
      </c>
      <c r="G800" s="267">
        <v>0</v>
      </c>
      <c r="H800" s="54">
        <f t="shared" si="98"/>
        <v>0</v>
      </c>
      <c r="I800" s="54">
        <f t="shared" si="102"/>
        <v>0</v>
      </c>
      <c r="J800" s="54">
        <f t="shared" si="99"/>
        <v>0</v>
      </c>
      <c r="K800" s="54">
        <f t="shared" si="100"/>
        <v>0</v>
      </c>
      <c r="L800" s="245">
        <v>0</v>
      </c>
      <c r="M800" s="56">
        <f t="shared" si="101"/>
        <v>0</v>
      </c>
    </row>
    <row r="801" spans="1:13" x14ac:dyDescent="0.2">
      <c r="A801" s="77">
        <f t="shared" si="103"/>
        <v>82</v>
      </c>
      <c r="B801" s="57" t="s">
        <v>1031</v>
      </c>
      <c r="C801" s="94">
        <v>3088.4</v>
      </c>
      <c r="D801" s="57"/>
      <c r="E801" s="59">
        <v>104.6</v>
      </c>
      <c r="F801" s="57">
        <f t="shared" si="97"/>
        <v>3193</v>
      </c>
      <c r="G801" s="267">
        <v>1800</v>
      </c>
      <c r="H801" s="54">
        <f t="shared" si="98"/>
        <v>0.6</v>
      </c>
      <c r="I801" s="54">
        <f t="shared" si="102"/>
        <v>2208</v>
      </c>
      <c r="J801" s="54">
        <f t="shared" si="99"/>
        <v>485.76</v>
      </c>
      <c r="K801" s="54">
        <f t="shared" si="100"/>
        <v>998.01600000000008</v>
      </c>
      <c r="L801" s="245">
        <v>126.12</v>
      </c>
      <c r="M801" s="56">
        <f t="shared" si="101"/>
        <v>1.195708111493893</v>
      </c>
    </row>
    <row r="802" spans="1:13" x14ac:dyDescent="0.2">
      <c r="A802" s="77">
        <f t="shared" si="103"/>
        <v>83</v>
      </c>
      <c r="B802" s="57" t="s">
        <v>1032</v>
      </c>
      <c r="C802" s="94">
        <v>3233.9</v>
      </c>
      <c r="D802" s="57"/>
      <c r="E802" s="59"/>
      <c r="F802" s="57">
        <f t="shared" si="97"/>
        <v>3233.9</v>
      </c>
      <c r="G802" s="267">
        <v>1920</v>
      </c>
      <c r="H802" s="54">
        <f t="shared" si="98"/>
        <v>0.64</v>
      </c>
      <c r="I802" s="54">
        <f t="shared" si="102"/>
        <v>2355.2000000000003</v>
      </c>
      <c r="J802" s="54">
        <f t="shared" si="99"/>
        <v>518.14400000000012</v>
      </c>
      <c r="K802" s="54">
        <f t="shared" si="100"/>
        <v>1064.5504000000001</v>
      </c>
      <c r="L802" s="245">
        <v>134.52799999999999</v>
      </c>
      <c r="M802" s="56">
        <f t="shared" si="101"/>
        <v>1.2592913819227558</v>
      </c>
    </row>
    <row r="803" spans="1:13" x14ac:dyDescent="0.2">
      <c r="A803" s="77">
        <f t="shared" si="103"/>
        <v>84</v>
      </c>
      <c r="B803" s="57" t="s">
        <v>1033</v>
      </c>
      <c r="C803" s="94">
        <v>2156.4</v>
      </c>
      <c r="D803" s="57"/>
      <c r="E803" s="59">
        <v>96.5</v>
      </c>
      <c r="F803" s="57">
        <f t="shared" si="97"/>
        <v>2252.9</v>
      </c>
      <c r="G803" s="267">
        <v>1340</v>
      </c>
      <c r="H803" s="54">
        <f t="shared" si="98"/>
        <v>0.44666666666666666</v>
      </c>
      <c r="I803" s="54">
        <f t="shared" si="102"/>
        <v>1643.7333333333333</v>
      </c>
      <c r="J803" s="54">
        <f t="shared" si="99"/>
        <v>361.62133333333333</v>
      </c>
      <c r="K803" s="54">
        <f t="shared" si="100"/>
        <v>742.96746666666672</v>
      </c>
      <c r="L803" s="245">
        <v>93.889333333333326</v>
      </c>
      <c r="M803" s="56">
        <f t="shared" si="101"/>
        <v>1.2615790610620385</v>
      </c>
    </row>
    <row r="804" spans="1:13" x14ac:dyDescent="0.2">
      <c r="A804" s="77">
        <f t="shared" si="103"/>
        <v>85</v>
      </c>
      <c r="B804" s="57" t="s">
        <v>1034</v>
      </c>
      <c r="C804" s="94">
        <v>213.4</v>
      </c>
      <c r="D804" s="57"/>
      <c r="E804" s="59"/>
      <c r="F804" s="57">
        <f t="shared" si="97"/>
        <v>213.4</v>
      </c>
      <c r="G804" s="267">
        <v>60</v>
      </c>
      <c r="H804" s="54">
        <f t="shared" si="98"/>
        <v>0.02</v>
      </c>
      <c r="I804" s="54">
        <f t="shared" si="102"/>
        <v>73.600000000000009</v>
      </c>
      <c r="J804" s="54">
        <f t="shared" si="99"/>
        <v>16.192000000000004</v>
      </c>
      <c r="K804" s="54">
        <f t="shared" si="100"/>
        <v>33.267200000000003</v>
      </c>
      <c r="L804" s="245">
        <v>4.2039999999999997</v>
      </c>
      <c r="M804" s="56">
        <f t="shared" si="101"/>
        <v>0.59635988753514535</v>
      </c>
    </row>
    <row r="805" spans="1:13" x14ac:dyDescent="0.2">
      <c r="A805" s="77">
        <f t="shared" si="103"/>
        <v>86</v>
      </c>
      <c r="B805" s="57" t="s">
        <v>1035</v>
      </c>
      <c r="C805" s="94">
        <v>316.39999999999998</v>
      </c>
      <c r="D805" s="57"/>
      <c r="E805" s="59"/>
      <c r="F805" s="57">
        <f t="shared" si="97"/>
        <v>316.39999999999998</v>
      </c>
      <c r="G805" s="267">
        <v>170</v>
      </c>
      <c r="H805" s="54">
        <f t="shared" si="98"/>
        <v>5.6666666666666664E-2</v>
      </c>
      <c r="I805" s="54">
        <f t="shared" si="102"/>
        <v>208.53333333333333</v>
      </c>
      <c r="J805" s="54">
        <f t="shared" si="99"/>
        <v>45.877333333333333</v>
      </c>
      <c r="K805" s="54">
        <f t="shared" si="100"/>
        <v>94.257066666666674</v>
      </c>
      <c r="L805" s="245">
        <v>11.911333333333332</v>
      </c>
      <c r="M805" s="56">
        <f t="shared" si="101"/>
        <v>1.1396304256215761</v>
      </c>
    </row>
    <row r="806" spans="1:13" x14ac:dyDescent="0.2">
      <c r="A806" s="77">
        <f t="shared" si="103"/>
        <v>87</v>
      </c>
      <c r="B806" s="57" t="s">
        <v>1036</v>
      </c>
      <c r="C806" s="94">
        <v>356.6</v>
      </c>
      <c r="D806" s="57"/>
      <c r="E806" s="59"/>
      <c r="F806" s="57">
        <f t="shared" si="97"/>
        <v>356.6</v>
      </c>
      <c r="G806" s="267">
        <v>0</v>
      </c>
      <c r="H806" s="54">
        <f t="shared" si="98"/>
        <v>0</v>
      </c>
      <c r="I806" s="54">
        <f t="shared" si="102"/>
        <v>0</v>
      </c>
      <c r="J806" s="54">
        <f t="shared" si="99"/>
        <v>0</v>
      </c>
      <c r="K806" s="54">
        <f t="shared" si="100"/>
        <v>0</v>
      </c>
      <c r="L806" s="245">
        <v>0</v>
      </c>
      <c r="M806" s="56">
        <f t="shared" si="101"/>
        <v>0</v>
      </c>
    </row>
    <row r="807" spans="1:13" x14ac:dyDescent="0.2">
      <c r="A807" s="77">
        <f t="shared" si="103"/>
        <v>88</v>
      </c>
      <c r="B807" s="57" t="s">
        <v>1037</v>
      </c>
      <c r="C807" s="94">
        <v>324.7</v>
      </c>
      <c r="D807" s="57"/>
      <c r="E807" s="59"/>
      <c r="F807" s="57">
        <f t="shared" si="97"/>
        <v>324.7</v>
      </c>
      <c r="G807" s="267">
        <v>121</v>
      </c>
      <c r="H807" s="54">
        <f t="shared" si="98"/>
        <v>4.0333333333333332E-2</v>
      </c>
      <c r="I807" s="54">
        <f t="shared" si="102"/>
        <v>148.42666666666668</v>
      </c>
      <c r="J807" s="54">
        <f t="shared" si="99"/>
        <v>32.653866666666666</v>
      </c>
      <c r="K807" s="54">
        <f t="shared" si="100"/>
        <v>67.088853333333333</v>
      </c>
      <c r="L807" s="245">
        <v>8.4780666666666669</v>
      </c>
      <c r="M807" s="56">
        <f t="shared" si="101"/>
        <v>0.79041408479622211</v>
      </c>
    </row>
    <row r="808" spans="1:13" x14ac:dyDescent="0.2">
      <c r="A808" s="77">
        <f t="shared" si="103"/>
        <v>89</v>
      </c>
      <c r="B808" s="57" t="s">
        <v>1038</v>
      </c>
      <c r="C808" s="94">
        <v>140.69999999999999</v>
      </c>
      <c r="D808" s="57"/>
      <c r="E808" s="59"/>
      <c r="F808" s="57">
        <f t="shared" si="97"/>
        <v>140.69999999999999</v>
      </c>
      <c r="G808" s="267">
        <v>81</v>
      </c>
      <c r="H808" s="54">
        <f t="shared" si="98"/>
        <v>2.7E-2</v>
      </c>
      <c r="I808" s="54">
        <f t="shared" si="102"/>
        <v>99.36</v>
      </c>
      <c r="J808" s="54">
        <f t="shared" si="99"/>
        <v>21.859200000000001</v>
      </c>
      <c r="K808" s="54">
        <f t="shared" si="100"/>
        <v>44.910719999999998</v>
      </c>
      <c r="L808" s="245">
        <v>5.6753999999999998</v>
      </c>
      <c r="M808" s="56">
        <f t="shared" si="101"/>
        <v>1.2210754797441365</v>
      </c>
    </row>
    <row r="809" spans="1:13" x14ac:dyDescent="0.2">
      <c r="A809" s="77">
        <f t="shared" si="103"/>
        <v>90</v>
      </c>
      <c r="B809" s="57" t="s">
        <v>1039</v>
      </c>
      <c r="C809" s="94">
        <v>135</v>
      </c>
      <c r="D809" s="57"/>
      <c r="E809" s="59"/>
      <c r="F809" s="57">
        <f t="shared" si="97"/>
        <v>135</v>
      </c>
      <c r="G809" s="267">
        <v>80</v>
      </c>
      <c r="H809" s="54">
        <f t="shared" si="98"/>
        <v>2.6666666666666668E-2</v>
      </c>
      <c r="I809" s="54">
        <f t="shared" si="102"/>
        <v>98.13333333333334</v>
      </c>
      <c r="J809" s="54">
        <f t="shared" si="99"/>
        <v>21.589333333333336</v>
      </c>
      <c r="K809" s="54">
        <f t="shared" si="100"/>
        <v>44.35626666666667</v>
      </c>
      <c r="L809" s="245">
        <v>5.6053333333333333</v>
      </c>
      <c r="M809" s="56">
        <f t="shared" si="101"/>
        <v>1.2569204938271605</v>
      </c>
    </row>
    <row r="810" spans="1:13" x14ac:dyDescent="0.2">
      <c r="A810" s="77">
        <f t="shared" si="103"/>
        <v>91</v>
      </c>
      <c r="B810" s="57" t="s">
        <v>1040</v>
      </c>
      <c r="C810" s="94">
        <v>303.7</v>
      </c>
      <c r="D810" s="57"/>
      <c r="E810" s="59"/>
      <c r="F810" s="57">
        <f t="shared" si="97"/>
        <v>303.7</v>
      </c>
      <c r="G810" s="267">
        <v>112</v>
      </c>
      <c r="H810" s="54">
        <f t="shared" si="98"/>
        <v>3.7333333333333336E-2</v>
      </c>
      <c r="I810" s="54">
        <f t="shared" si="102"/>
        <v>137.38666666666668</v>
      </c>
      <c r="J810" s="54">
        <f t="shared" si="99"/>
        <v>30.22506666666667</v>
      </c>
      <c r="K810" s="54">
        <f t="shared" si="100"/>
        <v>62.098773333333341</v>
      </c>
      <c r="L810" s="245">
        <v>7.8474666666666675</v>
      </c>
      <c r="M810" s="56">
        <f t="shared" si="101"/>
        <v>0.78221262210514764</v>
      </c>
    </row>
    <row r="811" spans="1:13" x14ac:dyDescent="0.2">
      <c r="A811" s="77">
        <f t="shared" si="103"/>
        <v>92</v>
      </c>
      <c r="B811" s="57" t="s">
        <v>1041</v>
      </c>
      <c r="C811" s="94">
        <v>405.1</v>
      </c>
      <c r="D811" s="57"/>
      <c r="E811" s="59"/>
      <c r="F811" s="57">
        <f t="shared" si="97"/>
        <v>405.1</v>
      </c>
      <c r="G811" s="267">
        <v>112</v>
      </c>
      <c r="H811" s="54">
        <f t="shared" si="98"/>
        <v>3.7333333333333336E-2</v>
      </c>
      <c r="I811" s="54">
        <f t="shared" si="102"/>
        <v>137.38666666666668</v>
      </c>
      <c r="J811" s="54">
        <f t="shared" si="99"/>
        <v>30.22506666666667</v>
      </c>
      <c r="K811" s="54">
        <f t="shared" si="100"/>
        <v>62.098773333333341</v>
      </c>
      <c r="L811" s="245">
        <v>7.8474666666666675</v>
      </c>
      <c r="M811" s="56">
        <f t="shared" si="101"/>
        <v>0.58641810252612525</v>
      </c>
    </row>
    <row r="812" spans="1:13" x14ac:dyDescent="0.2">
      <c r="A812" s="77">
        <f t="shared" si="103"/>
        <v>93</v>
      </c>
      <c r="B812" s="57" t="s">
        <v>1042</v>
      </c>
      <c r="C812" s="94">
        <v>409.6</v>
      </c>
      <c r="D812" s="57"/>
      <c r="E812" s="59"/>
      <c r="F812" s="57">
        <f t="shared" si="97"/>
        <v>409.6</v>
      </c>
      <c r="G812" s="267">
        <v>112</v>
      </c>
      <c r="H812" s="54">
        <f t="shared" si="98"/>
        <v>3.7333333333333336E-2</v>
      </c>
      <c r="I812" s="54">
        <f t="shared" si="102"/>
        <v>137.38666666666668</v>
      </c>
      <c r="J812" s="54">
        <f t="shared" si="99"/>
        <v>30.22506666666667</v>
      </c>
      <c r="K812" s="54">
        <f t="shared" si="100"/>
        <v>62.098773333333341</v>
      </c>
      <c r="L812" s="245">
        <v>7.8474666666666675</v>
      </c>
      <c r="M812" s="56">
        <f t="shared" si="101"/>
        <v>0.57997552083333326</v>
      </c>
    </row>
    <row r="813" spans="1:13" x14ac:dyDescent="0.2">
      <c r="A813" s="77">
        <f t="shared" si="103"/>
        <v>94</v>
      </c>
      <c r="B813" s="57" t="s">
        <v>1043</v>
      </c>
      <c r="C813" s="94">
        <v>411</v>
      </c>
      <c r="D813" s="57"/>
      <c r="E813" s="59"/>
      <c r="F813" s="57">
        <f t="shared" si="97"/>
        <v>411</v>
      </c>
      <c r="G813" s="267">
        <v>112</v>
      </c>
      <c r="H813" s="54">
        <f t="shared" si="98"/>
        <v>3.7333333333333336E-2</v>
      </c>
      <c r="I813" s="54">
        <f t="shared" si="102"/>
        <v>137.38666666666668</v>
      </c>
      <c r="J813" s="54">
        <f t="shared" si="99"/>
        <v>30.22506666666667</v>
      </c>
      <c r="K813" s="54">
        <f t="shared" si="100"/>
        <v>62.098773333333341</v>
      </c>
      <c r="L813" s="245">
        <v>7.8474666666666675</v>
      </c>
      <c r="M813" s="56">
        <f t="shared" si="101"/>
        <v>0.57799993511759939</v>
      </c>
    </row>
    <row r="814" spans="1:13" x14ac:dyDescent="0.2">
      <c r="A814" s="77">
        <f t="shared" si="103"/>
        <v>95</v>
      </c>
      <c r="B814" s="57" t="s">
        <v>1044</v>
      </c>
      <c r="C814" s="94">
        <v>394.7</v>
      </c>
      <c r="D814" s="57"/>
      <c r="E814" s="59"/>
      <c r="F814" s="57">
        <f t="shared" si="97"/>
        <v>394.7</v>
      </c>
      <c r="G814" s="267">
        <v>112</v>
      </c>
      <c r="H814" s="54">
        <f t="shared" si="98"/>
        <v>3.7333333333333336E-2</v>
      </c>
      <c r="I814" s="54">
        <f t="shared" si="102"/>
        <v>137.38666666666668</v>
      </c>
      <c r="J814" s="54">
        <f t="shared" si="99"/>
        <v>30.22506666666667</v>
      </c>
      <c r="K814" s="54">
        <f t="shared" si="100"/>
        <v>62.098773333333341</v>
      </c>
      <c r="L814" s="245">
        <v>7.8474666666666675</v>
      </c>
      <c r="M814" s="56">
        <f t="shared" si="101"/>
        <v>0.60186970695042652</v>
      </c>
    </row>
    <row r="815" spans="1:13" x14ac:dyDescent="0.2">
      <c r="A815" s="77">
        <f t="shared" si="103"/>
        <v>96</v>
      </c>
      <c r="B815" s="57" t="s">
        <v>1045</v>
      </c>
      <c r="C815" s="94">
        <v>242.2</v>
      </c>
      <c r="D815" s="57"/>
      <c r="E815" s="59"/>
      <c r="F815" s="57">
        <f t="shared" si="97"/>
        <v>242.2</v>
      </c>
      <c r="G815" s="267">
        <v>54</v>
      </c>
      <c r="H815" s="54">
        <f t="shared" si="98"/>
        <v>1.7999999999999999E-2</v>
      </c>
      <c r="I815" s="54">
        <f t="shared" si="102"/>
        <v>66.239999999999995</v>
      </c>
      <c r="J815" s="54">
        <f t="shared" si="99"/>
        <v>14.572799999999999</v>
      </c>
      <c r="K815" s="54">
        <f t="shared" si="100"/>
        <v>29.940479999999997</v>
      </c>
      <c r="L815" s="245">
        <v>3.7835999999999999</v>
      </c>
      <c r="M815" s="56">
        <f t="shared" si="101"/>
        <v>0.47290206440957888</v>
      </c>
    </row>
    <row r="816" spans="1:13" x14ac:dyDescent="0.2">
      <c r="A816" s="77">
        <f t="shared" si="103"/>
        <v>97</v>
      </c>
      <c r="B816" s="57" t="s">
        <v>1046</v>
      </c>
      <c r="C816" s="94">
        <v>1242.4000000000001</v>
      </c>
      <c r="D816" s="57"/>
      <c r="E816" s="59">
        <v>37.299999999999997</v>
      </c>
      <c r="F816" s="57">
        <f t="shared" si="97"/>
        <v>1279.7</v>
      </c>
      <c r="G816" s="267">
        <v>700</v>
      </c>
      <c r="H816" s="54">
        <f t="shared" si="98"/>
        <v>0.23333333333333334</v>
      </c>
      <c r="I816" s="54">
        <f t="shared" si="102"/>
        <v>858.66666666666663</v>
      </c>
      <c r="J816" s="54">
        <f t="shared" si="99"/>
        <v>188.90666666666667</v>
      </c>
      <c r="K816" s="54">
        <f t="shared" ref="K816:K847" si="104">I816*0.452</f>
        <v>388.11733333333331</v>
      </c>
      <c r="L816" s="245">
        <v>49.046666666666667</v>
      </c>
      <c r="M816" s="56">
        <f t="shared" ref="M816:M847" si="105">(I816+J816+K816+L816)/F816</f>
        <v>1.1602229689250083</v>
      </c>
    </row>
    <row r="817" spans="1:13" x14ac:dyDescent="0.2">
      <c r="A817" s="77">
        <f t="shared" si="103"/>
        <v>98</v>
      </c>
      <c r="B817" s="57" t="s">
        <v>1047</v>
      </c>
      <c r="C817" s="94">
        <v>1061.7</v>
      </c>
      <c r="D817" s="57"/>
      <c r="E817" s="59"/>
      <c r="F817" s="57">
        <f t="shared" si="97"/>
        <v>1061.7</v>
      </c>
      <c r="G817" s="267">
        <v>610</v>
      </c>
      <c r="H817" s="54">
        <f t="shared" si="98"/>
        <v>0.20333333333333334</v>
      </c>
      <c r="I817" s="54">
        <f t="shared" si="102"/>
        <v>748.26666666666665</v>
      </c>
      <c r="J817" s="54">
        <f t="shared" si="99"/>
        <v>164.61866666666666</v>
      </c>
      <c r="K817" s="54">
        <f t="shared" si="104"/>
        <v>338.21653333333336</v>
      </c>
      <c r="L817" s="245">
        <v>42.740666666666669</v>
      </c>
      <c r="M817" s="56">
        <f t="shared" si="105"/>
        <v>1.2186517220809392</v>
      </c>
    </row>
    <row r="818" spans="1:13" x14ac:dyDescent="0.2">
      <c r="A818" s="77">
        <f t="shared" si="103"/>
        <v>99</v>
      </c>
      <c r="B818" s="57" t="s">
        <v>1048</v>
      </c>
      <c r="C818" s="94">
        <v>439.1</v>
      </c>
      <c r="D818" s="57"/>
      <c r="E818" s="59"/>
      <c r="F818" s="57">
        <f t="shared" si="97"/>
        <v>439.1</v>
      </c>
      <c r="G818" s="267">
        <v>160</v>
      </c>
      <c r="H818" s="54">
        <f t="shared" si="98"/>
        <v>5.3333333333333337E-2</v>
      </c>
      <c r="I818" s="54">
        <f t="shared" si="102"/>
        <v>196.26666666666668</v>
      </c>
      <c r="J818" s="54">
        <f t="shared" si="99"/>
        <v>43.178666666666672</v>
      </c>
      <c r="K818" s="54">
        <f t="shared" si="104"/>
        <v>88.71253333333334</v>
      </c>
      <c r="L818" s="245">
        <v>11.210666666666667</v>
      </c>
      <c r="M818" s="56">
        <f t="shared" si="105"/>
        <v>0.77287299779852725</v>
      </c>
    </row>
    <row r="819" spans="1:13" x14ac:dyDescent="0.2">
      <c r="A819" s="77">
        <f t="shared" si="103"/>
        <v>100</v>
      </c>
      <c r="B819" s="57" t="s">
        <v>1049</v>
      </c>
      <c r="C819" s="94">
        <v>805.2</v>
      </c>
      <c r="D819" s="57"/>
      <c r="E819" s="59"/>
      <c r="F819" s="57">
        <f t="shared" si="97"/>
        <v>805.2</v>
      </c>
      <c r="G819" s="267">
        <v>470</v>
      </c>
      <c r="H819" s="54">
        <f t="shared" si="98"/>
        <v>0.15666666666666668</v>
      </c>
      <c r="I819" s="54">
        <f t="shared" si="102"/>
        <v>576.53333333333342</v>
      </c>
      <c r="J819" s="54">
        <f t="shared" si="99"/>
        <v>126.83733333333335</v>
      </c>
      <c r="K819" s="54">
        <f t="shared" si="104"/>
        <v>260.59306666666669</v>
      </c>
      <c r="L819" s="245">
        <v>32.931333333333335</v>
      </c>
      <c r="M819" s="56">
        <f t="shared" si="105"/>
        <v>1.2380713694320253</v>
      </c>
    </row>
    <row r="820" spans="1:13" x14ac:dyDescent="0.2">
      <c r="A820" s="77">
        <f t="shared" si="103"/>
        <v>101</v>
      </c>
      <c r="B820" s="57" t="s">
        <v>1050</v>
      </c>
      <c r="C820" s="94">
        <v>853</v>
      </c>
      <c r="D820" s="57"/>
      <c r="E820" s="59"/>
      <c r="F820" s="57">
        <f t="shared" si="97"/>
        <v>853</v>
      </c>
      <c r="G820" s="267">
        <v>183</v>
      </c>
      <c r="H820" s="54">
        <f t="shared" si="98"/>
        <v>6.0999999999999999E-2</v>
      </c>
      <c r="I820" s="54">
        <f t="shared" si="102"/>
        <v>224.48</v>
      </c>
      <c r="J820" s="54">
        <f t="shared" si="99"/>
        <v>49.385599999999997</v>
      </c>
      <c r="K820" s="54">
        <f t="shared" si="104"/>
        <v>101.46496</v>
      </c>
      <c r="L820" s="245">
        <v>12.822199999999999</v>
      </c>
      <c r="M820" s="56">
        <f t="shared" si="105"/>
        <v>0.45504426729191089</v>
      </c>
    </row>
    <row r="821" spans="1:13" x14ac:dyDescent="0.2">
      <c r="A821" s="77">
        <f t="shared" si="103"/>
        <v>102</v>
      </c>
      <c r="B821" s="57" t="s">
        <v>1051</v>
      </c>
      <c r="C821" s="94">
        <v>424.1</v>
      </c>
      <c r="D821" s="57"/>
      <c r="E821" s="59"/>
      <c r="F821" s="57">
        <f t="shared" si="97"/>
        <v>424.1</v>
      </c>
      <c r="G821" s="267">
        <v>137</v>
      </c>
      <c r="H821" s="54">
        <f t="shared" si="98"/>
        <v>4.5666666666666668E-2</v>
      </c>
      <c r="I821" s="54">
        <f t="shared" si="102"/>
        <v>168.05333333333334</v>
      </c>
      <c r="J821" s="54">
        <f t="shared" si="99"/>
        <v>36.971733333333333</v>
      </c>
      <c r="K821" s="54">
        <f t="shared" si="104"/>
        <v>75.960106666666675</v>
      </c>
      <c r="L821" s="245">
        <v>9.5991333333333326</v>
      </c>
      <c r="M821" s="56">
        <f t="shared" si="105"/>
        <v>0.68517874715082927</v>
      </c>
    </row>
    <row r="822" spans="1:13" x14ac:dyDescent="0.2">
      <c r="A822" s="77">
        <f t="shared" si="103"/>
        <v>103</v>
      </c>
      <c r="B822" s="57" t="s">
        <v>1052</v>
      </c>
      <c r="C822" s="94">
        <v>250.6</v>
      </c>
      <c r="D822" s="57"/>
      <c r="E822" s="59"/>
      <c r="F822" s="57">
        <f t="shared" si="97"/>
        <v>250.6</v>
      </c>
      <c r="G822" s="267">
        <v>152</v>
      </c>
      <c r="H822" s="54">
        <f t="shared" si="98"/>
        <v>5.0666666666666665E-2</v>
      </c>
      <c r="I822" s="54">
        <f t="shared" si="102"/>
        <v>186.45333333333332</v>
      </c>
      <c r="J822" s="54">
        <f t="shared" si="99"/>
        <v>41.019733333333328</v>
      </c>
      <c r="K822" s="54">
        <f t="shared" si="104"/>
        <v>84.276906666666662</v>
      </c>
      <c r="L822" s="245">
        <v>10.650133333333333</v>
      </c>
      <c r="M822" s="56">
        <f t="shared" si="105"/>
        <v>1.2865127959563711</v>
      </c>
    </row>
    <row r="823" spans="1:13" x14ac:dyDescent="0.2">
      <c r="A823" s="77">
        <f t="shared" si="103"/>
        <v>104</v>
      </c>
      <c r="B823" s="57" t="s">
        <v>1053</v>
      </c>
      <c r="C823" s="94">
        <v>117.5</v>
      </c>
      <c r="D823" s="57"/>
      <c r="E823" s="59"/>
      <c r="F823" s="57">
        <f t="shared" si="97"/>
        <v>117.5</v>
      </c>
      <c r="G823" s="267">
        <v>45</v>
      </c>
      <c r="H823" s="54">
        <f t="shared" si="98"/>
        <v>1.4999999999999999E-2</v>
      </c>
      <c r="I823" s="54">
        <f t="shared" si="102"/>
        <v>55.199999999999996</v>
      </c>
      <c r="J823" s="54">
        <f t="shared" si="99"/>
        <v>12.143999999999998</v>
      </c>
      <c r="K823" s="54">
        <f t="shared" si="104"/>
        <v>24.950399999999998</v>
      </c>
      <c r="L823" s="245">
        <v>3.1529999999999996</v>
      </c>
      <c r="M823" s="56">
        <f t="shared" si="105"/>
        <v>0.81231829787234044</v>
      </c>
    </row>
    <row r="824" spans="1:13" x14ac:dyDescent="0.2">
      <c r="A824" s="77">
        <f t="shared" si="103"/>
        <v>105</v>
      </c>
      <c r="B824" s="57" t="s">
        <v>1054</v>
      </c>
      <c r="C824" s="94">
        <v>133.19999999999999</v>
      </c>
      <c r="D824" s="57"/>
      <c r="E824" s="59"/>
      <c r="F824" s="57">
        <f t="shared" si="97"/>
        <v>133.19999999999999</v>
      </c>
      <c r="G824" s="267">
        <v>45</v>
      </c>
      <c r="H824" s="54">
        <f t="shared" si="98"/>
        <v>1.4999999999999999E-2</v>
      </c>
      <c r="I824" s="54">
        <f t="shared" si="102"/>
        <v>55.199999999999996</v>
      </c>
      <c r="J824" s="54">
        <f t="shared" si="99"/>
        <v>12.143999999999998</v>
      </c>
      <c r="K824" s="54">
        <f t="shared" si="104"/>
        <v>24.950399999999998</v>
      </c>
      <c r="L824" s="245">
        <v>3.1529999999999996</v>
      </c>
      <c r="M824" s="56">
        <f t="shared" si="105"/>
        <v>0.71657207207207219</v>
      </c>
    </row>
    <row r="825" spans="1:13" x14ac:dyDescent="0.2">
      <c r="A825" s="77">
        <f t="shared" si="103"/>
        <v>106</v>
      </c>
      <c r="B825" s="57" t="s">
        <v>1055</v>
      </c>
      <c r="C825" s="94">
        <v>134.19999999999999</v>
      </c>
      <c r="D825" s="57"/>
      <c r="E825" s="59"/>
      <c r="F825" s="57">
        <f t="shared" ref="F825:F876" si="106">C825+D825+E825</f>
        <v>134.19999999999999</v>
      </c>
      <c r="G825" s="267">
        <v>45</v>
      </c>
      <c r="H825" s="54">
        <f t="shared" ref="H825:H895" si="107">G825/3000</f>
        <v>1.4999999999999999E-2</v>
      </c>
      <c r="I825" s="54">
        <f t="shared" si="102"/>
        <v>55.199999999999996</v>
      </c>
      <c r="J825" s="54">
        <f t="shared" si="99"/>
        <v>12.143999999999998</v>
      </c>
      <c r="K825" s="54">
        <f t="shared" si="104"/>
        <v>24.950399999999998</v>
      </c>
      <c r="L825" s="245">
        <v>3.1529999999999996</v>
      </c>
      <c r="M825" s="56">
        <f t="shared" si="105"/>
        <v>0.71123248882265278</v>
      </c>
    </row>
    <row r="826" spans="1:13" x14ac:dyDescent="0.2">
      <c r="A826" s="77">
        <f t="shared" si="103"/>
        <v>107</v>
      </c>
      <c r="B826" s="57" t="s">
        <v>1056</v>
      </c>
      <c r="C826" s="94">
        <v>137</v>
      </c>
      <c r="D826" s="57"/>
      <c r="E826" s="59"/>
      <c r="F826" s="57">
        <f t="shared" si="106"/>
        <v>137</v>
      </c>
      <c r="G826" s="267">
        <v>45</v>
      </c>
      <c r="H826" s="54">
        <f t="shared" si="107"/>
        <v>1.4999999999999999E-2</v>
      </c>
      <c r="I826" s="54">
        <f t="shared" si="102"/>
        <v>55.199999999999996</v>
      </c>
      <c r="J826" s="54">
        <f t="shared" si="99"/>
        <v>12.143999999999998</v>
      </c>
      <c r="K826" s="54">
        <f t="shared" si="104"/>
        <v>24.950399999999998</v>
      </c>
      <c r="L826" s="245">
        <v>3.1529999999999996</v>
      </c>
      <c r="M826" s="56">
        <f t="shared" si="105"/>
        <v>0.69669635036496347</v>
      </c>
    </row>
    <row r="827" spans="1:13" x14ac:dyDescent="0.2">
      <c r="A827" s="77">
        <f t="shared" si="103"/>
        <v>108</v>
      </c>
      <c r="B827" s="57" t="s">
        <v>1057</v>
      </c>
      <c r="C827" s="94">
        <v>139.6</v>
      </c>
      <c r="D827" s="57"/>
      <c r="E827" s="59"/>
      <c r="F827" s="57">
        <f t="shared" si="106"/>
        <v>139.6</v>
      </c>
      <c r="G827" s="267">
        <v>45</v>
      </c>
      <c r="H827" s="54">
        <f t="shared" si="107"/>
        <v>1.4999999999999999E-2</v>
      </c>
      <c r="I827" s="54">
        <f t="shared" si="102"/>
        <v>55.199999999999996</v>
      </c>
      <c r="J827" s="54">
        <f t="shared" si="99"/>
        <v>12.143999999999998</v>
      </c>
      <c r="K827" s="54">
        <f t="shared" si="104"/>
        <v>24.950399999999998</v>
      </c>
      <c r="L827" s="245">
        <v>3.1529999999999996</v>
      </c>
      <c r="M827" s="56">
        <f t="shared" si="105"/>
        <v>0.68372063037249287</v>
      </c>
    </row>
    <row r="828" spans="1:13" x14ac:dyDescent="0.2">
      <c r="A828" s="77">
        <f t="shared" si="103"/>
        <v>109</v>
      </c>
      <c r="B828" s="57" t="s">
        <v>1058</v>
      </c>
      <c r="C828" s="94">
        <v>48.8</v>
      </c>
      <c r="D828" s="57"/>
      <c r="E828" s="59"/>
      <c r="F828" s="57">
        <f t="shared" si="106"/>
        <v>48.8</v>
      </c>
      <c r="G828" s="267">
        <v>0</v>
      </c>
      <c r="H828" s="54">
        <f t="shared" si="107"/>
        <v>0</v>
      </c>
      <c r="I828" s="54">
        <f t="shared" si="102"/>
        <v>0</v>
      </c>
      <c r="J828" s="54">
        <f t="shared" ref="J828:J876" si="108">I828*0.22</f>
        <v>0</v>
      </c>
      <c r="K828" s="54">
        <f t="shared" si="104"/>
        <v>0</v>
      </c>
      <c r="L828" s="245">
        <v>0</v>
      </c>
      <c r="M828" s="56">
        <f t="shared" si="105"/>
        <v>0</v>
      </c>
    </row>
    <row r="829" spans="1:13" x14ac:dyDescent="0.2">
      <c r="A829" s="77">
        <f t="shared" si="103"/>
        <v>110</v>
      </c>
      <c r="B829" s="57" t="s">
        <v>1059</v>
      </c>
      <c r="C829" s="94">
        <v>291</v>
      </c>
      <c r="D829" s="57"/>
      <c r="E829" s="59"/>
      <c r="F829" s="57">
        <f t="shared" si="106"/>
        <v>291</v>
      </c>
      <c r="G829" s="267">
        <v>155</v>
      </c>
      <c r="H829" s="54">
        <f t="shared" si="107"/>
        <v>5.1666666666666666E-2</v>
      </c>
      <c r="I829" s="54">
        <f t="shared" si="102"/>
        <v>190.13333333333333</v>
      </c>
      <c r="J829" s="54">
        <f t="shared" si="108"/>
        <v>41.829333333333331</v>
      </c>
      <c r="K829" s="54">
        <f t="shared" si="104"/>
        <v>85.940266666666659</v>
      </c>
      <c r="L829" s="245">
        <v>10.860333333333333</v>
      </c>
      <c r="M829" s="56">
        <f t="shared" si="105"/>
        <v>1.1297706758304695</v>
      </c>
    </row>
    <row r="830" spans="1:13" x14ac:dyDescent="0.2">
      <c r="A830" s="77">
        <f t="shared" si="103"/>
        <v>111</v>
      </c>
      <c r="B830" s="57" t="s">
        <v>1060</v>
      </c>
      <c r="C830" s="94">
        <v>455.4</v>
      </c>
      <c r="D830" s="57"/>
      <c r="E830" s="59"/>
      <c r="F830" s="57">
        <f t="shared" si="106"/>
        <v>455.4</v>
      </c>
      <c r="G830" s="267">
        <v>221</v>
      </c>
      <c r="H830" s="54">
        <f t="shared" si="107"/>
        <v>7.3666666666666672E-2</v>
      </c>
      <c r="I830" s="54">
        <f t="shared" si="102"/>
        <v>271.09333333333336</v>
      </c>
      <c r="J830" s="54">
        <f t="shared" si="108"/>
        <v>59.640533333333337</v>
      </c>
      <c r="K830" s="54">
        <f t="shared" si="104"/>
        <v>122.53418666666668</v>
      </c>
      <c r="L830" s="245">
        <v>15.484733333333335</v>
      </c>
      <c r="M830" s="56">
        <f t="shared" si="105"/>
        <v>1.0293210071731813</v>
      </c>
    </row>
    <row r="831" spans="1:13" x14ac:dyDescent="0.2">
      <c r="A831" s="77">
        <f t="shared" si="103"/>
        <v>112</v>
      </c>
      <c r="B831" s="57" t="s">
        <v>1061</v>
      </c>
      <c r="C831" s="94">
        <v>260</v>
      </c>
      <c r="D831" s="57"/>
      <c r="E831" s="59"/>
      <c r="F831" s="57">
        <f t="shared" si="106"/>
        <v>260</v>
      </c>
      <c r="G831" s="267">
        <v>142</v>
      </c>
      <c r="H831" s="54">
        <f t="shared" si="107"/>
        <v>4.7333333333333331E-2</v>
      </c>
      <c r="I831" s="54">
        <f t="shared" si="102"/>
        <v>174.18666666666667</v>
      </c>
      <c r="J831" s="54">
        <f t="shared" si="108"/>
        <v>38.321066666666667</v>
      </c>
      <c r="K831" s="54">
        <f t="shared" si="104"/>
        <v>78.732373333333342</v>
      </c>
      <c r="L831" s="245">
        <v>9.949466666666666</v>
      </c>
      <c r="M831" s="56">
        <f t="shared" si="105"/>
        <v>1.1584214358974358</v>
      </c>
    </row>
    <row r="832" spans="1:13" x14ac:dyDescent="0.2">
      <c r="A832" s="77">
        <f t="shared" si="103"/>
        <v>113</v>
      </c>
      <c r="B832" s="57" t="s">
        <v>1062</v>
      </c>
      <c r="C832" s="94">
        <v>1677.5</v>
      </c>
      <c r="D832" s="57"/>
      <c r="E832" s="59">
        <v>89.1</v>
      </c>
      <c r="F832" s="57">
        <f t="shared" si="106"/>
        <v>1766.6</v>
      </c>
      <c r="G832" s="267">
        <v>742</v>
      </c>
      <c r="H832" s="54">
        <f t="shared" si="107"/>
        <v>0.24733333333333332</v>
      </c>
      <c r="I832" s="54">
        <f t="shared" si="102"/>
        <v>910.18666666666661</v>
      </c>
      <c r="J832" s="54">
        <f t="shared" si="108"/>
        <v>200.24106666666665</v>
      </c>
      <c r="K832" s="54">
        <f t="shared" si="104"/>
        <v>411.4043733333333</v>
      </c>
      <c r="L832" s="245">
        <v>51.989466666666658</v>
      </c>
      <c r="M832" s="56">
        <f t="shared" si="105"/>
        <v>0.89087601796294191</v>
      </c>
    </row>
    <row r="833" spans="1:13" x14ac:dyDescent="0.2">
      <c r="A833" s="77">
        <f t="shared" si="103"/>
        <v>114</v>
      </c>
      <c r="B833" s="57" t="s">
        <v>1063</v>
      </c>
      <c r="C833" s="94">
        <v>4349.5</v>
      </c>
      <c r="D833" s="57"/>
      <c r="E833" s="59"/>
      <c r="F833" s="57">
        <f t="shared" si="106"/>
        <v>4349.5</v>
      </c>
      <c r="G833" s="267">
        <v>2690</v>
      </c>
      <c r="H833" s="54">
        <f t="shared" si="107"/>
        <v>0.89666666666666661</v>
      </c>
      <c r="I833" s="54">
        <f t="shared" si="102"/>
        <v>3299.7333333333331</v>
      </c>
      <c r="J833" s="54">
        <f t="shared" si="108"/>
        <v>725.94133333333332</v>
      </c>
      <c r="K833" s="54">
        <f t="shared" si="104"/>
        <v>1491.4794666666667</v>
      </c>
      <c r="L833" s="245">
        <v>188.4793333333333</v>
      </c>
      <c r="M833" s="56">
        <f t="shared" si="105"/>
        <v>1.3117906579300305</v>
      </c>
    </row>
    <row r="834" spans="1:13" x14ac:dyDescent="0.2">
      <c r="A834" s="77">
        <f t="shared" si="103"/>
        <v>115</v>
      </c>
      <c r="B834" s="57" t="s">
        <v>1064</v>
      </c>
      <c r="C834" s="94">
        <v>2979.4</v>
      </c>
      <c r="D834" s="57"/>
      <c r="E834" s="59">
        <v>29</v>
      </c>
      <c r="F834" s="57">
        <f t="shared" si="106"/>
        <v>3008.4</v>
      </c>
      <c r="G834" s="267">
        <v>1545</v>
      </c>
      <c r="H834" s="54">
        <f t="shared" si="107"/>
        <v>0.51500000000000001</v>
      </c>
      <c r="I834" s="54">
        <f t="shared" si="102"/>
        <v>1895.2</v>
      </c>
      <c r="J834" s="54">
        <f t="shared" si="108"/>
        <v>416.94400000000002</v>
      </c>
      <c r="K834" s="54">
        <f t="shared" si="104"/>
        <v>856.63040000000001</v>
      </c>
      <c r="L834" s="245">
        <v>108.253</v>
      </c>
      <c r="M834" s="56">
        <f t="shared" si="105"/>
        <v>1.089292447812791</v>
      </c>
    </row>
    <row r="835" spans="1:13" x14ac:dyDescent="0.2">
      <c r="A835" s="77">
        <f t="shared" si="103"/>
        <v>116</v>
      </c>
      <c r="B835" s="57" t="s">
        <v>1065</v>
      </c>
      <c r="C835" s="94">
        <v>4293.7</v>
      </c>
      <c r="D835" s="57"/>
      <c r="E835" s="59">
        <v>255.7</v>
      </c>
      <c r="F835" s="57">
        <f t="shared" si="106"/>
        <v>4549.3999999999996</v>
      </c>
      <c r="G835" s="267">
        <v>2700</v>
      </c>
      <c r="H835" s="54">
        <f t="shared" si="107"/>
        <v>0.9</v>
      </c>
      <c r="I835" s="54">
        <f t="shared" si="102"/>
        <v>3312</v>
      </c>
      <c r="J835" s="54">
        <f t="shared" si="108"/>
        <v>728.64</v>
      </c>
      <c r="K835" s="54">
        <f t="shared" si="104"/>
        <v>1497.0240000000001</v>
      </c>
      <c r="L835" s="245">
        <v>189.18</v>
      </c>
      <c r="M835" s="56">
        <f t="shared" si="105"/>
        <v>1.2588130302897087</v>
      </c>
    </row>
    <row r="836" spans="1:13" x14ac:dyDescent="0.2">
      <c r="A836" s="77">
        <f t="shared" si="103"/>
        <v>117</v>
      </c>
      <c r="B836" s="38" t="s">
        <v>1066</v>
      </c>
      <c r="C836" s="94">
        <v>296.8</v>
      </c>
      <c r="D836" s="57"/>
      <c r="E836" s="59"/>
      <c r="F836" s="57">
        <f t="shared" si="106"/>
        <v>296.8</v>
      </c>
      <c r="G836" s="267">
        <v>30</v>
      </c>
      <c r="H836" s="54">
        <f t="shared" si="107"/>
        <v>0.01</v>
      </c>
      <c r="I836" s="54">
        <f t="shared" si="102"/>
        <v>36.800000000000004</v>
      </c>
      <c r="J836" s="54">
        <f t="shared" si="108"/>
        <v>8.0960000000000019</v>
      </c>
      <c r="K836" s="54">
        <f t="shared" si="104"/>
        <v>16.633600000000001</v>
      </c>
      <c r="L836" s="245">
        <v>2.1019999999999999</v>
      </c>
      <c r="M836" s="56">
        <f t="shared" si="105"/>
        <v>0.21439218328840973</v>
      </c>
    </row>
    <row r="837" spans="1:13" x14ac:dyDescent="0.2">
      <c r="A837" s="77">
        <f t="shared" si="103"/>
        <v>118</v>
      </c>
      <c r="B837" s="57" t="s">
        <v>1067</v>
      </c>
      <c r="C837" s="94">
        <v>146.30000000000001</v>
      </c>
      <c r="D837" s="57"/>
      <c r="E837" s="59"/>
      <c r="F837" s="57">
        <f t="shared" si="106"/>
        <v>146.30000000000001</v>
      </c>
      <c r="G837" s="267">
        <v>30</v>
      </c>
      <c r="H837" s="54">
        <f t="shared" si="107"/>
        <v>0.01</v>
      </c>
      <c r="I837" s="54">
        <f t="shared" si="102"/>
        <v>36.800000000000004</v>
      </c>
      <c r="J837" s="54">
        <f t="shared" si="108"/>
        <v>8.0960000000000019</v>
      </c>
      <c r="K837" s="54">
        <f t="shared" si="104"/>
        <v>16.633600000000001</v>
      </c>
      <c r="L837" s="245">
        <v>2.1019999999999999</v>
      </c>
      <c r="M837" s="56">
        <f t="shared" si="105"/>
        <v>0.43493916609706085</v>
      </c>
    </row>
    <row r="838" spans="1:13" x14ac:dyDescent="0.2">
      <c r="A838" s="77">
        <f t="shared" si="103"/>
        <v>119</v>
      </c>
      <c r="B838" s="57" t="s">
        <v>1068</v>
      </c>
      <c r="C838" s="94">
        <v>1345.9</v>
      </c>
      <c r="D838" s="57"/>
      <c r="E838" s="59"/>
      <c r="F838" s="57">
        <f t="shared" si="106"/>
        <v>1345.9</v>
      </c>
      <c r="G838" s="267">
        <v>705</v>
      </c>
      <c r="H838" s="54">
        <f t="shared" si="107"/>
        <v>0.23499999999999999</v>
      </c>
      <c r="I838" s="54">
        <f t="shared" si="102"/>
        <v>864.8</v>
      </c>
      <c r="J838" s="54">
        <f t="shared" si="108"/>
        <v>190.256</v>
      </c>
      <c r="K838" s="54">
        <f t="shared" si="104"/>
        <v>390.88959999999997</v>
      </c>
      <c r="L838" s="245">
        <v>49.396999999999991</v>
      </c>
      <c r="M838" s="56">
        <f t="shared" si="105"/>
        <v>1.1110354409688683</v>
      </c>
    </row>
    <row r="839" spans="1:13" x14ac:dyDescent="0.2">
      <c r="A839" s="77">
        <f t="shared" si="103"/>
        <v>120</v>
      </c>
      <c r="B839" s="57" t="s">
        <v>1069</v>
      </c>
      <c r="C839" s="94">
        <v>2193.8000000000002</v>
      </c>
      <c r="D839" s="57"/>
      <c r="E839" s="59"/>
      <c r="F839" s="57">
        <f t="shared" si="106"/>
        <v>2193.8000000000002</v>
      </c>
      <c r="G839" s="267">
        <v>1363</v>
      </c>
      <c r="H839" s="54">
        <f t="shared" si="107"/>
        <v>0.45433333333333331</v>
      </c>
      <c r="I839" s="54">
        <f t="shared" si="102"/>
        <v>1671.9466666666665</v>
      </c>
      <c r="J839" s="54">
        <f t="shared" si="108"/>
        <v>367.82826666666665</v>
      </c>
      <c r="K839" s="54">
        <f t="shared" si="104"/>
        <v>755.71989333333329</v>
      </c>
      <c r="L839" s="245">
        <v>95.500866666666653</v>
      </c>
      <c r="M839" s="56">
        <f t="shared" si="105"/>
        <v>1.3178027592913362</v>
      </c>
    </row>
    <row r="840" spans="1:13" x14ac:dyDescent="0.2">
      <c r="A840" s="77">
        <f t="shared" si="103"/>
        <v>121</v>
      </c>
      <c r="B840" s="57" t="s">
        <v>1070</v>
      </c>
      <c r="C840" s="94">
        <v>11261.6</v>
      </c>
      <c r="D840" s="57">
        <v>194.6</v>
      </c>
      <c r="E840" s="59">
        <v>748.5</v>
      </c>
      <c r="F840" s="57">
        <f t="shared" si="106"/>
        <v>12204.7</v>
      </c>
      <c r="G840" s="267">
        <v>5884</v>
      </c>
      <c r="H840" s="54">
        <f t="shared" si="107"/>
        <v>1.9613333333333334</v>
      </c>
      <c r="I840" s="54">
        <f t="shared" si="102"/>
        <v>7217.7066666666669</v>
      </c>
      <c r="J840" s="54">
        <f t="shared" si="108"/>
        <v>1587.8954666666668</v>
      </c>
      <c r="K840" s="54">
        <f t="shared" si="104"/>
        <v>3262.4034133333334</v>
      </c>
      <c r="L840" s="245">
        <v>412.27226666666667</v>
      </c>
      <c r="M840" s="56">
        <f t="shared" si="105"/>
        <v>1.0225796466388632</v>
      </c>
    </row>
    <row r="841" spans="1:13" x14ac:dyDescent="0.2">
      <c r="A841" s="77">
        <f t="shared" si="103"/>
        <v>122</v>
      </c>
      <c r="B841" s="57" t="s">
        <v>1071</v>
      </c>
      <c r="C841" s="94">
        <v>444</v>
      </c>
      <c r="D841" s="57"/>
      <c r="E841" s="59"/>
      <c r="F841" s="57">
        <f t="shared" si="106"/>
        <v>444</v>
      </c>
      <c r="G841" s="267">
        <v>253</v>
      </c>
      <c r="H841" s="54">
        <f t="shared" si="107"/>
        <v>8.433333333333333E-2</v>
      </c>
      <c r="I841" s="54">
        <f t="shared" si="102"/>
        <v>310.34666666666664</v>
      </c>
      <c r="J841" s="54">
        <f t="shared" si="108"/>
        <v>68.276266666666658</v>
      </c>
      <c r="K841" s="54">
        <f t="shared" si="104"/>
        <v>140.27669333333333</v>
      </c>
      <c r="L841" s="245">
        <v>17.726866666666666</v>
      </c>
      <c r="M841" s="56">
        <f t="shared" si="105"/>
        <v>1.2086182282282283</v>
      </c>
    </row>
    <row r="842" spans="1:13" x14ac:dyDescent="0.2">
      <c r="A842" s="77">
        <f t="shared" si="103"/>
        <v>123</v>
      </c>
      <c r="B842" s="57" t="s">
        <v>1072</v>
      </c>
      <c r="C842" s="94">
        <v>442.5</v>
      </c>
      <c r="D842" s="57"/>
      <c r="E842" s="59"/>
      <c r="F842" s="57">
        <f t="shared" si="106"/>
        <v>442.5</v>
      </c>
      <c r="G842" s="267">
        <v>185</v>
      </c>
      <c r="H842" s="54">
        <f t="shared" si="107"/>
        <v>6.1666666666666668E-2</v>
      </c>
      <c r="I842" s="54">
        <f t="shared" si="102"/>
        <v>226.93333333333334</v>
      </c>
      <c r="J842" s="54">
        <f t="shared" si="108"/>
        <v>49.925333333333334</v>
      </c>
      <c r="K842" s="54">
        <f t="shared" si="104"/>
        <v>102.57386666666667</v>
      </c>
      <c r="L842" s="245">
        <v>12.962333333333333</v>
      </c>
      <c r="M842" s="56">
        <f t="shared" si="105"/>
        <v>0.88676806026365351</v>
      </c>
    </row>
    <row r="843" spans="1:13" x14ac:dyDescent="0.2">
      <c r="A843" s="77">
        <f t="shared" si="103"/>
        <v>124</v>
      </c>
      <c r="B843" s="38" t="s">
        <v>1073</v>
      </c>
      <c r="C843" s="94">
        <v>371.5</v>
      </c>
      <c r="D843" s="57"/>
      <c r="E843" s="59"/>
      <c r="F843" s="57">
        <f t="shared" si="106"/>
        <v>371.5</v>
      </c>
      <c r="G843" s="267">
        <v>185</v>
      </c>
      <c r="H843" s="54">
        <f t="shared" si="107"/>
        <v>6.1666666666666668E-2</v>
      </c>
      <c r="I843" s="54">
        <f t="shared" si="102"/>
        <v>226.93333333333334</v>
      </c>
      <c r="J843" s="54">
        <f t="shared" si="108"/>
        <v>49.925333333333334</v>
      </c>
      <c r="K843" s="54">
        <f t="shared" si="104"/>
        <v>102.57386666666667</v>
      </c>
      <c r="L843" s="245">
        <v>12.962333333333333</v>
      </c>
      <c r="M843" s="56">
        <f t="shared" si="105"/>
        <v>1.0562445939883356</v>
      </c>
    </row>
    <row r="844" spans="1:13" x14ac:dyDescent="0.2">
      <c r="A844" s="77">
        <f t="shared" si="103"/>
        <v>125</v>
      </c>
      <c r="B844" s="57" t="s">
        <v>1074</v>
      </c>
      <c r="C844" s="94">
        <v>449.5</v>
      </c>
      <c r="D844" s="57"/>
      <c r="E844" s="59">
        <v>34.200000000000003</v>
      </c>
      <c r="F844" s="57">
        <f t="shared" si="106"/>
        <v>483.7</v>
      </c>
      <c r="G844" s="267">
        <v>283</v>
      </c>
      <c r="H844" s="54">
        <f t="shared" si="107"/>
        <v>9.4333333333333338E-2</v>
      </c>
      <c r="I844" s="54">
        <f t="shared" si="102"/>
        <v>347.1466666666667</v>
      </c>
      <c r="J844" s="54">
        <f t="shared" si="108"/>
        <v>76.372266666666675</v>
      </c>
      <c r="K844" s="54">
        <f t="shared" si="104"/>
        <v>156.91029333333336</v>
      </c>
      <c r="L844" s="245">
        <v>19.828866666666666</v>
      </c>
      <c r="M844" s="56">
        <f t="shared" si="105"/>
        <v>1.2409718696161534</v>
      </c>
    </row>
    <row r="845" spans="1:13" x14ac:dyDescent="0.2">
      <c r="A845" s="77">
        <f t="shared" si="103"/>
        <v>126</v>
      </c>
      <c r="B845" s="57" t="s">
        <v>1075</v>
      </c>
      <c r="C845" s="94">
        <v>197</v>
      </c>
      <c r="D845" s="57"/>
      <c r="E845" s="59"/>
      <c r="F845" s="57">
        <f t="shared" si="106"/>
        <v>197</v>
      </c>
      <c r="G845" s="267">
        <v>120</v>
      </c>
      <c r="H845" s="54">
        <f t="shared" si="107"/>
        <v>0.04</v>
      </c>
      <c r="I845" s="54">
        <f t="shared" si="102"/>
        <v>147.20000000000002</v>
      </c>
      <c r="J845" s="54">
        <f t="shared" si="108"/>
        <v>32.384000000000007</v>
      </c>
      <c r="K845" s="54">
        <f t="shared" si="104"/>
        <v>66.534400000000005</v>
      </c>
      <c r="L845" s="245">
        <v>8.4079999999999995</v>
      </c>
      <c r="M845" s="56">
        <f t="shared" si="105"/>
        <v>1.2920121827411168</v>
      </c>
    </row>
    <row r="846" spans="1:13" x14ac:dyDescent="0.2">
      <c r="A846" s="77">
        <f t="shared" si="103"/>
        <v>127</v>
      </c>
      <c r="B846" s="57" t="s">
        <v>1076</v>
      </c>
      <c r="C846" s="94">
        <v>310.3</v>
      </c>
      <c r="D846" s="57"/>
      <c r="E846" s="59"/>
      <c r="F846" s="57">
        <f t="shared" si="106"/>
        <v>310.3</v>
      </c>
      <c r="G846" s="267">
        <v>180</v>
      </c>
      <c r="H846" s="54">
        <f t="shared" si="107"/>
        <v>0.06</v>
      </c>
      <c r="I846" s="54">
        <f t="shared" si="102"/>
        <v>220.79999999999998</v>
      </c>
      <c r="J846" s="54">
        <f t="shared" si="108"/>
        <v>48.575999999999993</v>
      </c>
      <c r="K846" s="54">
        <f t="shared" si="104"/>
        <v>99.801599999999993</v>
      </c>
      <c r="L846" s="245">
        <v>12.611999999999998</v>
      </c>
      <c r="M846" s="56">
        <f t="shared" si="105"/>
        <v>1.2303886561392201</v>
      </c>
    </row>
    <row r="847" spans="1:13" x14ac:dyDescent="0.2">
      <c r="A847" s="77">
        <f t="shared" si="103"/>
        <v>128</v>
      </c>
      <c r="B847" s="57" t="s">
        <v>1077</v>
      </c>
      <c r="C847" s="94">
        <v>2084.5</v>
      </c>
      <c r="D847" s="57"/>
      <c r="E847" s="59">
        <v>106.4</v>
      </c>
      <c r="F847" s="57">
        <f t="shared" si="106"/>
        <v>2190.9</v>
      </c>
      <c r="G847" s="267">
        <v>1080</v>
      </c>
      <c r="H847" s="54">
        <f t="shared" si="107"/>
        <v>0.36</v>
      </c>
      <c r="I847" s="54">
        <f t="shared" si="102"/>
        <v>1324.8</v>
      </c>
      <c r="J847" s="54">
        <f t="shared" si="108"/>
        <v>291.45600000000002</v>
      </c>
      <c r="K847" s="54">
        <f t="shared" si="104"/>
        <v>598.80960000000005</v>
      </c>
      <c r="L847" s="245">
        <v>75.671999999999997</v>
      </c>
      <c r="M847" s="56">
        <f t="shared" si="105"/>
        <v>1.0455692181295357</v>
      </c>
    </row>
    <row r="848" spans="1:13" x14ac:dyDescent="0.2">
      <c r="A848" s="77">
        <f t="shared" si="103"/>
        <v>129</v>
      </c>
      <c r="B848" s="57" t="s">
        <v>1078</v>
      </c>
      <c r="C848" s="94">
        <v>1343.2</v>
      </c>
      <c r="D848" s="57"/>
      <c r="E848" s="59"/>
      <c r="F848" s="57">
        <f t="shared" si="106"/>
        <v>1343.2</v>
      </c>
      <c r="G848" s="267">
        <v>750</v>
      </c>
      <c r="H848" s="54">
        <f t="shared" si="107"/>
        <v>0.25</v>
      </c>
      <c r="I848" s="54">
        <f t="shared" si="102"/>
        <v>920</v>
      </c>
      <c r="J848" s="54">
        <f t="shared" si="108"/>
        <v>202.4</v>
      </c>
      <c r="K848" s="54">
        <f t="shared" ref="K848:K879" si="109">I848*0.452</f>
        <v>415.84000000000003</v>
      </c>
      <c r="L848" s="245">
        <v>52.55</v>
      </c>
      <c r="M848" s="56">
        <f t="shared" ref="M848:M879" si="110">(I848+J848+K848+L848)/F848</f>
        <v>1.1843284693269804</v>
      </c>
    </row>
    <row r="849" spans="1:13" x14ac:dyDescent="0.2">
      <c r="A849" s="77">
        <f t="shared" si="103"/>
        <v>130</v>
      </c>
      <c r="B849" s="57" t="s">
        <v>1079</v>
      </c>
      <c r="C849" s="94">
        <v>3247.3</v>
      </c>
      <c r="D849" s="57"/>
      <c r="E849" s="59"/>
      <c r="F849" s="57">
        <f t="shared" si="106"/>
        <v>3247.3</v>
      </c>
      <c r="G849" s="267">
        <v>2015</v>
      </c>
      <c r="H849" s="54">
        <f t="shared" si="107"/>
        <v>0.67166666666666663</v>
      </c>
      <c r="I849" s="54">
        <f t="shared" ref="I849:I895" si="111">H849*3680</f>
        <v>2471.7333333333331</v>
      </c>
      <c r="J849" s="54">
        <f t="shared" si="108"/>
        <v>543.78133333333324</v>
      </c>
      <c r="K849" s="54">
        <f t="shared" si="109"/>
        <v>1117.2234666666666</v>
      </c>
      <c r="L849" s="245">
        <v>141.18433333333331</v>
      </c>
      <c r="M849" s="56">
        <f t="shared" si="110"/>
        <v>1.3161464806659893</v>
      </c>
    </row>
    <row r="850" spans="1:13" x14ac:dyDescent="0.2">
      <c r="A850" s="77">
        <f t="shared" ref="A850:A895" si="112">A849+1</f>
        <v>131</v>
      </c>
      <c r="B850" s="57" t="s">
        <v>1080</v>
      </c>
      <c r="C850" s="94">
        <v>193.9</v>
      </c>
      <c r="D850" s="57"/>
      <c r="E850" s="59"/>
      <c r="F850" s="57">
        <f t="shared" si="106"/>
        <v>193.9</v>
      </c>
      <c r="G850" s="267">
        <v>121.5</v>
      </c>
      <c r="H850" s="54">
        <f t="shared" si="107"/>
        <v>4.0500000000000001E-2</v>
      </c>
      <c r="I850" s="54">
        <f t="shared" si="111"/>
        <v>149.04</v>
      </c>
      <c r="J850" s="54">
        <f t="shared" si="108"/>
        <v>32.788800000000002</v>
      </c>
      <c r="K850" s="54">
        <f t="shared" si="109"/>
        <v>67.366079999999997</v>
      </c>
      <c r="L850" s="245">
        <v>8.5130999999999997</v>
      </c>
      <c r="M850" s="56">
        <f t="shared" si="110"/>
        <v>1.329076740587932</v>
      </c>
    </row>
    <row r="851" spans="1:13" x14ac:dyDescent="0.2">
      <c r="A851" s="77">
        <f t="shared" si="112"/>
        <v>132</v>
      </c>
      <c r="B851" s="57" t="s">
        <v>811</v>
      </c>
      <c r="C851" s="94">
        <v>1434.2</v>
      </c>
      <c r="D851" s="57"/>
      <c r="E851" s="59"/>
      <c r="F851" s="57">
        <f t="shared" si="106"/>
        <v>1434.2</v>
      </c>
      <c r="G851" s="267">
        <v>570</v>
      </c>
      <c r="H851" s="54">
        <f t="shared" si="107"/>
        <v>0.19</v>
      </c>
      <c r="I851" s="54">
        <f t="shared" si="111"/>
        <v>699.2</v>
      </c>
      <c r="J851" s="54">
        <f t="shared" si="108"/>
        <v>153.82400000000001</v>
      </c>
      <c r="K851" s="54">
        <f t="shared" si="109"/>
        <v>316.03840000000002</v>
      </c>
      <c r="L851" s="245">
        <v>39.937999999999995</v>
      </c>
      <c r="M851" s="56">
        <f t="shared" si="110"/>
        <v>0.8429789429647192</v>
      </c>
    </row>
    <row r="852" spans="1:13" x14ac:dyDescent="0.2">
      <c r="A852" s="77">
        <f t="shared" si="112"/>
        <v>133</v>
      </c>
      <c r="B852" s="57" t="s">
        <v>812</v>
      </c>
      <c r="C852" s="94">
        <v>333.8</v>
      </c>
      <c r="D852" s="57"/>
      <c r="E852" s="59"/>
      <c r="F852" s="57">
        <f t="shared" si="106"/>
        <v>333.8</v>
      </c>
      <c r="G852" s="267">
        <v>150</v>
      </c>
      <c r="H852" s="54">
        <f t="shared" si="107"/>
        <v>0.05</v>
      </c>
      <c r="I852" s="54">
        <f t="shared" si="111"/>
        <v>184</v>
      </c>
      <c r="J852" s="54">
        <f t="shared" si="108"/>
        <v>40.479999999999997</v>
      </c>
      <c r="K852" s="54">
        <f t="shared" si="109"/>
        <v>83.168000000000006</v>
      </c>
      <c r="L852" s="245">
        <v>10.51</v>
      </c>
      <c r="M852" s="56">
        <f t="shared" si="110"/>
        <v>0.9531396045536249</v>
      </c>
    </row>
    <row r="853" spans="1:13" x14ac:dyDescent="0.2">
      <c r="A853" s="77">
        <f t="shared" si="112"/>
        <v>134</v>
      </c>
      <c r="B853" s="57" t="s">
        <v>813</v>
      </c>
      <c r="C853" s="94">
        <v>797.8</v>
      </c>
      <c r="D853" s="57">
        <v>14.2</v>
      </c>
      <c r="E853" s="59"/>
      <c r="F853" s="57">
        <f t="shared" si="106"/>
        <v>812</v>
      </c>
      <c r="G853" s="267">
        <v>305</v>
      </c>
      <c r="H853" s="54">
        <f t="shared" si="107"/>
        <v>0.10166666666666667</v>
      </c>
      <c r="I853" s="54">
        <f t="shared" si="111"/>
        <v>374.13333333333333</v>
      </c>
      <c r="J853" s="54">
        <f t="shared" si="108"/>
        <v>82.309333333333328</v>
      </c>
      <c r="K853" s="54">
        <f t="shared" si="109"/>
        <v>169.10826666666668</v>
      </c>
      <c r="L853" s="245">
        <v>21.370333333333335</v>
      </c>
      <c r="M853" s="56">
        <f t="shared" si="110"/>
        <v>0.796701067323481</v>
      </c>
    </row>
    <row r="854" spans="1:13" x14ac:dyDescent="0.2">
      <c r="A854" s="77">
        <f t="shared" si="112"/>
        <v>135</v>
      </c>
      <c r="B854" s="57" t="s">
        <v>814</v>
      </c>
      <c r="C854" s="99">
        <v>798.6</v>
      </c>
      <c r="D854" s="94"/>
      <c r="E854" s="100"/>
      <c r="F854" s="57">
        <f t="shared" si="106"/>
        <v>798.6</v>
      </c>
      <c r="G854" s="267">
        <v>300</v>
      </c>
      <c r="H854" s="54">
        <f t="shared" si="107"/>
        <v>0.1</v>
      </c>
      <c r="I854" s="54">
        <f t="shared" si="111"/>
        <v>368</v>
      </c>
      <c r="J854" s="54">
        <f t="shared" si="108"/>
        <v>80.959999999999994</v>
      </c>
      <c r="K854" s="54">
        <f t="shared" si="109"/>
        <v>166.33600000000001</v>
      </c>
      <c r="L854" s="245">
        <v>21.02</v>
      </c>
      <c r="M854" s="56">
        <f t="shared" si="110"/>
        <v>0.79678938141748057</v>
      </c>
    </row>
    <row r="855" spans="1:13" x14ac:dyDescent="0.2">
      <c r="A855" s="77">
        <f t="shared" si="112"/>
        <v>136</v>
      </c>
      <c r="B855" s="57" t="s">
        <v>815</v>
      </c>
      <c r="C855" s="99">
        <v>325.2</v>
      </c>
      <c r="D855" s="94"/>
      <c r="E855" s="100"/>
      <c r="F855" s="57">
        <f t="shared" si="106"/>
        <v>325.2</v>
      </c>
      <c r="G855" s="267">
        <v>108</v>
      </c>
      <c r="H855" s="54">
        <f t="shared" si="107"/>
        <v>3.5999999999999997E-2</v>
      </c>
      <c r="I855" s="54">
        <f t="shared" si="111"/>
        <v>132.47999999999999</v>
      </c>
      <c r="J855" s="54">
        <f t="shared" si="108"/>
        <v>29.145599999999998</v>
      </c>
      <c r="K855" s="54">
        <f t="shared" si="109"/>
        <v>59.880959999999995</v>
      </c>
      <c r="L855" s="245">
        <v>7.5671999999999997</v>
      </c>
      <c r="M855" s="56">
        <f t="shared" si="110"/>
        <v>0.70440885608856085</v>
      </c>
    </row>
    <row r="856" spans="1:13" x14ac:dyDescent="0.2">
      <c r="A856" s="77">
        <f t="shared" si="112"/>
        <v>137</v>
      </c>
      <c r="B856" s="57" t="s">
        <v>816</v>
      </c>
      <c r="C856" s="99">
        <v>701.7</v>
      </c>
      <c r="D856" s="94"/>
      <c r="E856" s="100"/>
      <c r="F856" s="57">
        <f t="shared" si="106"/>
        <v>701.7</v>
      </c>
      <c r="G856" s="267">
        <v>210</v>
      </c>
      <c r="H856" s="54">
        <f t="shared" si="107"/>
        <v>7.0000000000000007E-2</v>
      </c>
      <c r="I856" s="54">
        <f t="shared" si="111"/>
        <v>257.60000000000002</v>
      </c>
      <c r="J856" s="54">
        <f t="shared" si="108"/>
        <v>56.672000000000004</v>
      </c>
      <c r="K856" s="54">
        <f t="shared" si="109"/>
        <v>116.43520000000001</v>
      </c>
      <c r="L856" s="245">
        <v>14.714</v>
      </c>
      <c r="M856" s="56">
        <f t="shared" si="110"/>
        <v>0.63477440501638882</v>
      </c>
    </row>
    <row r="857" spans="1:13" x14ac:dyDescent="0.2">
      <c r="A857" s="77">
        <f t="shared" si="112"/>
        <v>138</v>
      </c>
      <c r="B857" s="57" t="s">
        <v>817</v>
      </c>
      <c r="C857" s="99">
        <v>693</v>
      </c>
      <c r="D857" s="94">
        <v>17</v>
      </c>
      <c r="E857" s="100"/>
      <c r="F857" s="57">
        <f t="shared" si="106"/>
        <v>710</v>
      </c>
      <c r="G857" s="267">
        <v>230</v>
      </c>
      <c r="H857" s="54">
        <f t="shared" si="107"/>
        <v>7.6666666666666661E-2</v>
      </c>
      <c r="I857" s="54">
        <f t="shared" si="111"/>
        <v>282.13333333333333</v>
      </c>
      <c r="J857" s="54">
        <f t="shared" si="108"/>
        <v>62.069333333333333</v>
      </c>
      <c r="K857" s="54">
        <f t="shared" si="109"/>
        <v>127.52426666666666</v>
      </c>
      <c r="L857" s="245">
        <v>16.115333333333332</v>
      </c>
      <c r="M857" s="56">
        <f t="shared" si="110"/>
        <v>0.68710178403755873</v>
      </c>
    </row>
    <row r="858" spans="1:13" x14ac:dyDescent="0.2">
      <c r="A858" s="77">
        <f t="shared" si="112"/>
        <v>139</v>
      </c>
      <c r="B858" s="57" t="s">
        <v>818</v>
      </c>
      <c r="C858" s="99">
        <v>717.8</v>
      </c>
      <c r="D858" s="94">
        <v>39.4</v>
      </c>
      <c r="E858" s="100"/>
      <c r="F858" s="57">
        <f t="shared" si="106"/>
        <v>757.19999999999993</v>
      </c>
      <c r="G858" s="267">
        <v>250</v>
      </c>
      <c r="H858" s="54">
        <f t="shared" si="107"/>
        <v>8.3333333333333329E-2</v>
      </c>
      <c r="I858" s="54">
        <f t="shared" si="111"/>
        <v>306.66666666666663</v>
      </c>
      <c r="J858" s="54">
        <f t="shared" si="108"/>
        <v>67.466666666666654</v>
      </c>
      <c r="K858" s="54">
        <f t="shared" si="109"/>
        <v>138.61333333333332</v>
      </c>
      <c r="L858" s="245">
        <v>17.516666666666666</v>
      </c>
      <c r="M858" s="56">
        <f t="shared" si="110"/>
        <v>0.70029494629336142</v>
      </c>
    </row>
    <row r="859" spans="1:13" x14ac:dyDescent="0.2">
      <c r="A859" s="77">
        <f t="shared" si="112"/>
        <v>140</v>
      </c>
      <c r="B859" s="57" t="s">
        <v>819</v>
      </c>
      <c r="C859" s="99">
        <v>681.3</v>
      </c>
      <c r="D859" s="94">
        <v>38.299999999999997</v>
      </c>
      <c r="E859" s="100"/>
      <c r="F859" s="57">
        <f t="shared" si="106"/>
        <v>719.59999999999991</v>
      </c>
      <c r="G859" s="267">
        <v>240</v>
      </c>
      <c r="H859" s="54">
        <f t="shared" si="107"/>
        <v>0.08</v>
      </c>
      <c r="I859" s="54">
        <f t="shared" si="111"/>
        <v>294.40000000000003</v>
      </c>
      <c r="J859" s="54">
        <f t="shared" si="108"/>
        <v>64.768000000000015</v>
      </c>
      <c r="K859" s="54">
        <f t="shared" si="109"/>
        <v>133.06880000000001</v>
      </c>
      <c r="L859" s="245">
        <v>16.815999999999999</v>
      </c>
      <c r="M859" s="56">
        <f t="shared" si="110"/>
        <v>0.70741078376876054</v>
      </c>
    </row>
    <row r="860" spans="1:13" x14ac:dyDescent="0.2">
      <c r="A860" s="77">
        <f t="shared" si="112"/>
        <v>141</v>
      </c>
      <c r="B860" s="57" t="s">
        <v>820</v>
      </c>
      <c r="C860" s="99">
        <v>670.9</v>
      </c>
      <c r="D860" s="94"/>
      <c r="E860" s="100">
        <v>107</v>
      </c>
      <c r="F860" s="57">
        <f t="shared" si="106"/>
        <v>777.9</v>
      </c>
      <c r="G860" s="267">
        <v>304</v>
      </c>
      <c r="H860" s="54">
        <f t="shared" si="107"/>
        <v>0.10133333333333333</v>
      </c>
      <c r="I860" s="54">
        <f t="shared" si="111"/>
        <v>372.90666666666664</v>
      </c>
      <c r="J860" s="54">
        <f t="shared" si="108"/>
        <v>82.039466666666655</v>
      </c>
      <c r="K860" s="54">
        <f t="shared" si="109"/>
        <v>168.55381333333332</v>
      </c>
      <c r="L860" s="245">
        <v>21.300266666666666</v>
      </c>
      <c r="M860" s="56">
        <f t="shared" si="110"/>
        <v>0.82889859022153645</v>
      </c>
    </row>
    <row r="861" spans="1:13" x14ac:dyDescent="0.2">
      <c r="A861" s="77">
        <f t="shared" si="112"/>
        <v>142</v>
      </c>
      <c r="B861" s="57" t="s">
        <v>821</v>
      </c>
      <c r="C861" s="99">
        <v>775.8</v>
      </c>
      <c r="D861" s="94"/>
      <c r="E861" s="100">
        <v>58.5</v>
      </c>
      <c r="F861" s="57">
        <f t="shared" si="106"/>
        <v>834.3</v>
      </c>
      <c r="G861" s="267">
        <v>250</v>
      </c>
      <c r="H861" s="54">
        <f t="shared" si="107"/>
        <v>8.3333333333333329E-2</v>
      </c>
      <c r="I861" s="54">
        <f t="shared" si="111"/>
        <v>306.66666666666663</v>
      </c>
      <c r="J861" s="54">
        <f t="shared" si="108"/>
        <v>67.466666666666654</v>
      </c>
      <c r="K861" s="54">
        <f t="shared" si="109"/>
        <v>138.61333333333332</v>
      </c>
      <c r="L861" s="245">
        <v>17.516666666666666</v>
      </c>
      <c r="M861" s="56">
        <f t="shared" si="110"/>
        <v>0.63557872867473719</v>
      </c>
    </row>
    <row r="862" spans="1:13" x14ac:dyDescent="0.2">
      <c r="A862" s="77">
        <f t="shared" si="112"/>
        <v>143</v>
      </c>
      <c r="B862" s="57" t="s">
        <v>822</v>
      </c>
      <c r="C862" s="99">
        <v>812.5</v>
      </c>
      <c r="D862" s="94"/>
      <c r="E862" s="100"/>
      <c r="F862" s="57">
        <f t="shared" si="106"/>
        <v>812.5</v>
      </c>
      <c r="G862" s="267">
        <v>230</v>
      </c>
      <c r="H862" s="54">
        <f t="shared" si="107"/>
        <v>7.6666666666666661E-2</v>
      </c>
      <c r="I862" s="54">
        <f t="shared" si="111"/>
        <v>282.13333333333333</v>
      </c>
      <c r="J862" s="54">
        <f t="shared" si="108"/>
        <v>62.069333333333333</v>
      </c>
      <c r="K862" s="54">
        <f t="shared" si="109"/>
        <v>127.52426666666666</v>
      </c>
      <c r="L862" s="245">
        <v>16.115333333333332</v>
      </c>
      <c r="M862" s="56">
        <f t="shared" si="110"/>
        <v>0.60042125128205137</v>
      </c>
    </row>
    <row r="863" spans="1:13" x14ac:dyDescent="0.2">
      <c r="A863" s="77">
        <f t="shared" si="112"/>
        <v>144</v>
      </c>
      <c r="B863" s="57" t="s">
        <v>823</v>
      </c>
      <c r="C863" s="99">
        <v>781.3</v>
      </c>
      <c r="D863" s="94"/>
      <c r="E863" s="100">
        <v>43.3</v>
      </c>
      <c r="F863" s="57">
        <f t="shared" si="106"/>
        <v>824.59999999999991</v>
      </c>
      <c r="G863" s="267">
        <v>250</v>
      </c>
      <c r="H863" s="54">
        <f t="shared" si="107"/>
        <v>8.3333333333333329E-2</v>
      </c>
      <c r="I863" s="54">
        <f t="shared" si="111"/>
        <v>306.66666666666663</v>
      </c>
      <c r="J863" s="54">
        <f t="shared" si="108"/>
        <v>67.466666666666654</v>
      </c>
      <c r="K863" s="54">
        <f t="shared" si="109"/>
        <v>138.61333333333332</v>
      </c>
      <c r="L863" s="245">
        <v>17.516666666666666</v>
      </c>
      <c r="M863" s="56">
        <f t="shared" si="110"/>
        <v>0.64305521869189097</v>
      </c>
    </row>
    <row r="864" spans="1:13" x14ac:dyDescent="0.2">
      <c r="A864" s="77">
        <f t="shared" si="112"/>
        <v>145</v>
      </c>
      <c r="B864" s="57" t="s">
        <v>824</v>
      </c>
      <c r="C864" s="99">
        <v>748.9</v>
      </c>
      <c r="D864" s="94"/>
      <c r="E864" s="100">
        <v>75.400000000000006</v>
      </c>
      <c r="F864" s="57">
        <f t="shared" si="106"/>
        <v>824.3</v>
      </c>
      <c r="G864" s="267">
        <v>250</v>
      </c>
      <c r="H864" s="54">
        <f t="shared" si="107"/>
        <v>8.3333333333333329E-2</v>
      </c>
      <c r="I864" s="54">
        <f t="shared" si="111"/>
        <v>306.66666666666663</v>
      </c>
      <c r="J864" s="54">
        <f t="shared" si="108"/>
        <v>67.466666666666654</v>
      </c>
      <c r="K864" s="54">
        <f t="shared" si="109"/>
        <v>138.61333333333332</v>
      </c>
      <c r="L864" s="245">
        <v>17.516666666666666</v>
      </c>
      <c r="M864" s="56">
        <f t="shared" si="110"/>
        <v>0.64328925552994454</v>
      </c>
    </row>
    <row r="865" spans="1:13" x14ac:dyDescent="0.2">
      <c r="A865" s="77">
        <f t="shared" si="112"/>
        <v>146</v>
      </c>
      <c r="B865" s="57" t="s">
        <v>825</v>
      </c>
      <c r="C865" s="99">
        <v>585.79999999999995</v>
      </c>
      <c r="D865" s="94"/>
      <c r="E865" s="100">
        <v>154.4</v>
      </c>
      <c r="F865" s="57">
        <f t="shared" si="106"/>
        <v>740.19999999999993</v>
      </c>
      <c r="G865" s="267">
        <v>200</v>
      </c>
      <c r="H865" s="54">
        <f t="shared" si="107"/>
        <v>6.6666666666666666E-2</v>
      </c>
      <c r="I865" s="54">
        <f t="shared" si="111"/>
        <v>245.33333333333334</v>
      </c>
      <c r="J865" s="54">
        <f t="shared" si="108"/>
        <v>53.973333333333336</v>
      </c>
      <c r="K865" s="54">
        <f t="shared" si="109"/>
        <v>110.89066666666668</v>
      </c>
      <c r="L865" s="245">
        <v>14.013333333333334</v>
      </c>
      <c r="M865" s="56">
        <f t="shared" si="110"/>
        <v>0.57310276501846358</v>
      </c>
    </row>
    <row r="866" spans="1:13" x14ac:dyDescent="0.2">
      <c r="A866" s="77">
        <f t="shared" si="112"/>
        <v>147</v>
      </c>
      <c r="B866" s="57" t="s">
        <v>826</v>
      </c>
      <c r="C866" s="99">
        <v>868.4</v>
      </c>
      <c r="D866" s="94"/>
      <c r="E866" s="100"/>
      <c r="F866" s="57">
        <f t="shared" si="106"/>
        <v>868.4</v>
      </c>
      <c r="G866" s="267">
        <v>265</v>
      </c>
      <c r="H866" s="54">
        <f t="shared" si="107"/>
        <v>8.8333333333333333E-2</v>
      </c>
      <c r="I866" s="54">
        <f t="shared" si="111"/>
        <v>325.06666666666666</v>
      </c>
      <c r="J866" s="54">
        <f t="shared" si="108"/>
        <v>71.51466666666667</v>
      </c>
      <c r="K866" s="54">
        <f t="shared" si="109"/>
        <v>146.93013333333334</v>
      </c>
      <c r="L866" s="245">
        <v>18.567666666666668</v>
      </c>
      <c r="M866" s="56">
        <f t="shared" si="110"/>
        <v>0.6472583294948564</v>
      </c>
    </row>
    <row r="867" spans="1:13" x14ac:dyDescent="0.2">
      <c r="A867" s="77">
        <f t="shared" si="112"/>
        <v>148</v>
      </c>
      <c r="B867" s="57" t="s">
        <v>827</v>
      </c>
      <c r="C867" s="99">
        <v>909.8</v>
      </c>
      <c r="D867" s="94"/>
      <c r="E867" s="100"/>
      <c r="F867" s="57">
        <f t="shared" si="106"/>
        <v>909.8</v>
      </c>
      <c r="G867" s="267">
        <v>295</v>
      </c>
      <c r="H867" s="54">
        <f t="shared" si="107"/>
        <v>9.8333333333333328E-2</v>
      </c>
      <c r="I867" s="54">
        <f t="shared" si="111"/>
        <v>361.86666666666667</v>
      </c>
      <c r="J867" s="54">
        <f t="shared" si="108"/>
        <v>79.610666666666674</v>
      </c>
      <c r="K867" s="54">
        <f t="shared" si="109"/>
        <v>163.56373333333335</v>
      </c>
      <c r="L867" s="245">
        <v>20.669666666666664</v>
      </c>
      <c r="M867" s="56">
        <f t="shared" si="110"/>
        <v>0.6877453652817469</v>
      </c>
    </row>
    <row r="868" spans="1:13" x14ac:dyDescent="0.2">
      <c r="A868" s="77">
        <f t="shared" si="112"/>
        <v>149</v>
      </c>
      <c r="B868" s="57" t="s">
        <v>828</v>
      </c>
      <c r="C868" s="99">
        <v>915.4</v>
      </c>
      <c r="D868" s="94"/>
      <c r="E868" s="100"/>
      <c r="F868" s="57">
        <f t="shared" si="106"/>
        <v>915.4</v>
      </c>
      <c r="G868" s="267">
        <v>287</v>
      </c>
      <c r="H868" s="54">
        <f t="shared" si="107"/>
        <v>9.5666666666666664E-2</v>
      </c>
      <c r="I868" s="54">
        <f t="shared" si="111"/>
        <v>352.05333333333334</v>
      </c>
      <c r="J868" s="54">
        <f t="shared" si="108"/>
        <v>77.451733333333337</v>
      </c>
      <c r="K868" s="54">
        <f t="shared" si="109"/>
        <v>159.12810666666667</v>
      </c>
      <c r="L868" s="245">
        <v>20.109133333333332</v>
      </c>
      <c r="M868" s="56">
        <f t="shared" si="110"/>
        <v>0.6650014274269902</v>
      </c>
    </row>
    <row r="869" spans="1:13" x14ac:dyDescent="0.2">
      <c r="A869" s="77">
        <f t="shared" si="112"/>
        <v>150</v>
      </c>
      <c r="B869" s="57" t="s">
        <v>805</v>
      </c>
      <c r="C869" s="99">
        <v>402.5</v>
      </c>
      <c r="D869" s="94"/>
      <c r="E869" s="100"/>
      <c r="F869" s="57">
        <f t="shared" si="106"/>
        <v>402.5</v>
      </c>
      <c r="G869" s="267">
        <v>112</v>
      </c>
      <c r="H869" s="54">
        <f t="shared" si="107"/>
        <v>3.7333333333333336E-2</v>
      </c>
      <c r="I869" s="54">
        <f t="shared" si="111"/>
        <v>137.38666666666668</v>
      </c>
      <c r="J869" s="54">
        <f t="shared" si="108"/>
        <v>30.22506666666667</v>
      </c>
      <c r="K869" s="54">
        <f t="shared" si="109"/>
        <v>62.098773333333341</v>
      </c>
      <c r="L869" s="245">
        <v>7.8474666666666675</v>
      </c>
      <c r="M869" s="56">
        <f t="shared" si="110"/>
        <v>0.5902061449275362</v>
      </c>
    </row>
    <row r="870" spans="1:13" x14ac:dyDescent="0.2">
      <c r="A870" s="77">
        <f t="shared" si="112"/>
        <v>151</v>
      </c>
      <c r="B870" s="57" t="s">
        <v>806</v>
      </c>
      <c r="C870" s="99">
        <v>303.60000000000002</v>
      </c>
      <c r="D870" s="94"/>
      <c r="E870" s="100"/>
      <c r="F870" s="57">
        <f t="shared" si="106"/>
        <v>303.60000000000002</v>
      </c>
      <c r="G870" s="267">
        <v>77</v>
      </c>
      <c r="H870" s="54">
        <f t="shared" si="107"/>
        <v>2.5666666666666667E-2</v>
      </c>
      <c r="I870" s="54">
        <f t="shared" si="111"/>
        <v>94.453333333333333</v>
      </c>
      <c r="J870" s="54">
        <f t="shared" si="108"/>
        <v>20.779733333333333</v>
      </c>
      <c r="K870" s="54">
        <f t="shared" si="109"/>
        <v>42.692906666666666</v>
      </c>
      <c r="L870" s="245">
        <v>5.3951333333333329</v>
      </c>
      <c r="M870" s="56">
        <f t="shared" si="110"/>
        <v>0.53794830917874392</v>
      </c>
    </row>
    <row r="871" spans="1:13" x14ac:dyDescent="0.2">
      <c r="A871" s="77">
        <f t="shared" si="112"/>
        <v>152</v>
      </c>
      <c r="B871" s="57" t="s">
        <v>807</v>
      </c>
      <c r="C871" s="99">
        <v>444</v>
      </c>
      <c r="D871" s="94"/>
      <c r="E871" s="100"/>
      <c r="F871" s="57">
        <f t="shared" si="106"/>
        <v>444</v>
      </c>
      <c r="G871" s="267">
        <v>114</v>
      </c>
      <c r="H871" s="54">
        <f t="shared" si="107"/>
        <v>3.7999999999999999E-2</v>
      </c>
      <c r="I871" s="54">
        <f t="shared" si="111"/>
        <v>139.84</v>
      </c>
      <c r="J871" s="54">
        <f t="shared" si="108"/>
        <v>30.764800000000001</v>
      </c>
      <c r="K871" s="54">
        <f t="shared" si="109"/>
        <v>63.207680000000003</v>
      </c>
      <c r="L871" s="245">
        <v>7.9875999999999987</v>
      </c>
      <c r="M871" s="56">
        <f t="shared" si="110"/>
        <v>0.5445947747747748</v>
      </c>
    </row>
    <row r="872" spans="1:13" x14ac:dyDescent="0.2">
      <c r="A872" s="77">
        <f t="shared" si="112"/>
        <v>153</v>
      </c>
      <c r="B872" s="57" t="s">
        <v>808</v>
      </c>
      <c r="C872" s="99">
        <v>424.99</v>
      </c>
      <c r="D872" s="94"/>
      <c r="E872" s="100"/>
      <c r="F872" s="57">
        <f t="shared" si="106"/>
        <v>424.99</v>
      </c>
      <c r="G872" s="267">
        <v>113</v>
      </c>
      <c r="H872" s="54">
        <f t="shared" si="107"/>
        <v>3.7666666666666668E-2</v>
      </c>
      <c r="I872" s="54">
        <f t="shared" si="111"/>
        <v>138.61333333333334</v>
      </c>
      <c r="J872" s="54">
        <f t="shared" si="108"/>
        <v>30.494933333333336</v>
      </c>
      <c r="K872" s="54">
        <f t="shared" si="109"/>
        <v>62.653226666666676</v>
      </c>
      <c r="L872" s="245">
        <v>7.9175333333333331</v>
      </c>
      <c r="M872" s="56">
        <f t="shared" si="110"/>
        <v>0.56396392071970325</v>
      </c>
    </row>
    <row r="873" spans="1:13" x14ac:dyDescent="0.2">
      <c r="A873" s="77">
        <f t="shared" si="112"/>
        <v>154</v>
      </c>
      <c r="B873" s="57" t="s">
        <v>808</v>
      </c>
      <c r="C873" s="99">
        <v>230</v>
      </c>
      <c r="D873" s="94"/>
      <c r="E873" s="100"/>
      <c r="F873" s="57">
        <f t="shared" si="106"/>
        <v>230</v>
      </c>
      <c r="G873" s="267">
        <v>62</v>
      </c>
      <c r="H873" s="54">
        <f t="shared" si="107"/>
        <v>2.0666666666666667E-2</v>
      </c>
      <c r="I873" s="54">
        <f t="shared" si="111"/>
        <v>76.053333333333327</v>
      </c>
      <c r="J873" s="54">
        <f t="shared" si="108"/>
        <v>16.731733333333331</v>
      </c>
      <c r="K873" s="54">
        <f t="shared" si="109"/>
        <v>34.376106666666665</v>
      </c>
      <c r="L873" s="245">
        <v>4.3441333333333336</v>
      </c>
      <c r="M873" s="56">
        <f t="shared" si="110"/>
        <v>0.57176220289855062</v>
      </c>
    </row>
    <row r="874" spans="1:13" x14ac:dyDescent="0.2">
      <c r="A874" s="77">
        <f t="shared" si="112"/>
        <v>155</v>
      </c>
      <c r="B874" s="57" t="s">
        <v>809</v>
      </c>
      <c r="C874" s="99">
        <v>298.89999999999998</v>
      </c>
      <c r="D874" s="94"/>
      <c r="E874" s="100"/>
      <c r="F874" s="57">
        <f t="shared" si="106"/>
        <v>298.89999999999998</v>
      </c>
      <c r="G874" s="267">
        <v>65</v>
      </c>
      <c r="H874" s="54">
        <f t="shared" si="107"/>
        <v>2.1666666666666667E-2</v>
      </c>
      <c r="I874" s="54">
        <f t="shared" si="111"/>
        <v>79.733333333333334</v>
      </c>
      <c r="J874" s="54">
        <f t="shared" si="108"/>
        <v>17.541333333333334</v>
      </c>
      <c r="K874" s="54">
        <f t="shared" si="109"/>
        <v>36.039466666666669</v>
      </c>
      <c r="L874" s="245">
        <v>4.554333333333334</v>
      </c>
      <c r="M874" s="56">
        <f t="shared" si="110"/>
        <v>0.46125281588045058</v>
      </c>
    </row>
    <row r="875" spans="1:13" x14ac:dyDescent="0.2">
      <c r="A875" s="77">
        <f t="shared" si="112"/>
        <v>156</v>
      </c>
      <c r="B875" s="57" t="s">
        <v>810</v>
      </c>
      <c r="C875" s="99">
        <v>624.6</v>
      </c>
      <c r="D875" s="94"/>
      <c r="E875" s="100"/>
      <c r="F875" s="57">
        <f t="shared" si="106"/>
        <v>624.6</v>
      </c>
      <c r="G875" s="267">
        <v>130</v>
      </c>
      <c r="H875" s="54">
        <f t="shared" si="107"/>
        <v>4.3333333333333335E-2</v>
      </c>
      <c r="I875" s="54">
        <f t="shared" si="111"/>
        <v>159.46666666666667</v>
      </c>
      <c r="J875" s="54">
        <f t="shared" si="108"/>
        <v>35.082666666666668</v>
      </c>
      <c r="K875" s="54">
        <f t="shared" si="109"/>
        <v>72.078933333333339</v>
      </c>
      <c r="L875" s="245">
        <v>9.108666666666668</v>
      </c>
      <c r="M875" s="56">
        <f t="shared" si="110"/>
        <v>0.44146162877574985</v>
      </c>
    </row>
    <row r="876" spans="1:13" x14ac:dyDescent="0.2">
      <c r="A876" s="77">
        <f t="shared" si="112"/>
        <v>157</v>
      </c>
      <c r="B876" s="57" t="s">
        <v>57</v>
      </c>
      <c r="C876" s="99">
        <v>4530.8</v>
      </c>
      <c r="D876" s="94">
        <v>149.19999999999999</v>
      </c>
      <c r="E876" s="100"/>
      <c r="F876" s="57">
        <f t="shared" si="106"/>
        <v>4680</v>
      </c>
      <c r="G876" s="267">
        <v>2699</v>
      </c>
      <c r="H876" s="54">
        <f t="shared" si="107"/>
        <v>0.89966666666666661</v>
      </c>
      <c r="I876" s="54">
        <f t="shared" si="111"/>
        <v>3310.7733333333331</v>
      </c>
      <c r="J876" s="54">
        <f t="shared" si="108"/>
        <v>728.37013333333323</v>
      </c>
      <c r="K876" s="54">
        <f t="shared" si="109"/>
        <v>1496.4695466666667</v>
      </c>
      <c r="L876" s="245">
        <v>189.10993333333329</v>
      </c>
      <c r="M876" s="56">
        <f t="shared" si="110"/>
        <v>1.2232313988603989</v>
      </c>
    </row>
    <row r="877" spans="1:13" x14ac:dyDescent="0.2">
      <c r="A877" s="77">
        <f t="shared" si="112"/>
        <v>158</v>
      </c>
      <c r="B877" s="57" t="s">
        <v>2496</v>
      </c>
      <c r="C877" s="57">
        <v>545.4</v>
      </c>
      <c r="D877" s="94"/>
      <c r="E877" s="240"/>
      <c r="F877" s="57">
        <f>C877+D877+E877</f>
        <v>545.4</v>
      </c>
      <c r="G877" s="267">
        <v>388</v>
      </c>
      <c r="H877" s="54">
        <f t="shared" si="107"/>
        <v>0.12933333333333333</v>
      </c>
      <c r="I877" s="54">
        <f t="shared" si="111"/>
        <v>475.94666666666666</v>
      </c>
      <c r="J877" s="54">
        <f>I877*0.22</f>
        <v>104.70826666666666</v>
      </c>
      <c r="K877" s="54">
        <f t="shared" si="109"/>
        <v>215.12789333333333</v>
      </c>
      <c r="L877" s="245">
        <v>27.185866666666666</v>
      </c>
      <c r="M877" s="56">
        <f t="shared" si="110"/>
        <v>1.5089268304608239</v>
      </c>
    </row>
    <row r="878" spans="1:13" x14ac:dyDescent="0.2">
      <c r="A878" s="77">
        <f t="shared" si="112"/>
        <v>159</v>
      </c>
      <c r="B878" s="57" t="s">
        <v>2497</v>
      </c>
      <c r="C878" s="102">
        <v>8680.2999999999993</v>
      </c>
      <c r="D878" s="84">
        <v>15.2</v>
      </c>
      <c r="E878" s="84">
        <v>458.1</v>
      </c>
      <c r="F878" s="84">
        <f>C878+D878+E878</f>
        <v>9153.6</v>
      </c>
      <c r="G878" s="270">
        <v>3653</v>
      </c>
      <c r="H878" s="54">
        <f t="shared" si="107"/>
        <v>1.2176666666666667</v>
      </c>
      <c r="I878" s="54">
        <f t="shared" si="111"/>
        <v>4481.0133333333333</v>
      </c>
      <c r="J878" s="54">
        <f t="shared" ref="J878:J895" si="113">I878*0.22</f>
        <v>985.82293333333337</v>
      </c>
      <c r="K878" s="54">
        <f t="shared" si="109"/>
        <v>2025.4180266666667</v>
      </c>
      <c r="L878" s="245">
        <v>255.95353333333333</v>
      </c>
      <c r="M878" s="56">
        <f t="shared" si="110"/>
        <v>0.84646563392180851</v>
      </c>
    </row>
    <row r="879" spans="1:13" x14ac:dyDescent="0.2">
      <c r="A879" s="77">
        <f t="shared" si="112"/>
        <v>160</v>
      </c>
      <c r="B879" s="57" t="s">
        <v>2498</v>
      </c>
      <c r="C879" s="102">
        <v>6441.7</v>
      </c>
      <c r="D879" s="84"/>
      <c r="E879" s="84">
        <v>321.39999999999998</v>
      </c>
      <c r="F879" s="84">
        <f>C879+D879+E879</f>
        <v>6763.0999999999995</v>
      </c>
      <c r="G879" s="270">
        <v>2519</v>
      </c>
      <c r="H879" s="54">
        <f t="shared" si="107"/>
        <v>0.83966666666666667</v>
      </c>
      <c r="I879" s="54">
        <f t="shared" si="111"/>
        <v>3089.9733333333334</v>
      </c>
      <c r="J879" s="54">
        <f t="shared" si="113"/>
        <v>679.79413333333332</v>
      </c>
      <c r="K879" s="54">
        <f t="shared" si="109"/>
        <v>1396.6679466666667</v>
      </c>
      <c r="L879" s="245">
        <v>176.49793333333332</v>
      </c>
      <c r="M879" s="56">
        <f t="shared" si="110"/>
        <v>0.79001247159833021</v>
      </c>
    </row>
    <row r="880" spans="1:13" x14ac:dyDescent="0.2">
      <c r="A880" s="77">
        <f t="shared" si="112"/>
        <v>161</v>
      </c>
      <c r="B880" s="57" t="s">
        <v>2499</v>
      </c>
      <c r="C880" s="102">
        <v>902.8</v>
      </c>
      <c r="D880" s="84"/>
      <c r="E880" s="84"/>
      <c r="F880" s="84">
        <f>C880+D880+E880</f>
        <v>902.8</v>
      </c>
      <c r="G880" s="270">
        <v>60</v>
      </c>
      <c r="H880" s="54">
        <f t="shared" si="107"/>
        <v>0.02</v>
      </c>
      <c r="I880" s="54">
        <f t="shared" si="111"/>
        <v>73.600000000000009</v>
      </c>
      <c r="J880" s="54">
        <f t="shared" si="113"/>
        <v>16.192000000000004</v>
      </c>
      <c r="K880" s="54">
        <f t="shared" ref="K880:K895" si="114">I880*0.452</f>
        <v>33.267200000000003</v>
      </c>
      <c r="L880" s="245">
        <v>4.2039999999999997</v>
      </c>
      <c r="M880" s="56">
        <f t="shared" ref="M880:M896" si="115">(I880+J880+K880+L880)/F880</f>
        <v>0.14096499778466995</v>
      </c>
    </row>
    <row r="881" spans="1:13" x14ac:dyDescent="0.2">
      <c r="A881" s="77">
        <f t="shared" si="112"/>
        <v>162</v>
      </c>
      <c r="B881" s="57" t="s">
        <v>2500</v>
      </c>
      <c r="C881" s="102">
        <v>990.15</v>
      </c>
      <c r="D881" s="84"/>
      <c r="E881" s="84"/>
      <c r="F881" s="84">
        <f>C881+D881+E881</f>
        <v>990.15</v>
      </c>
      <c r="G881" s="270">
        <v>30</v>
      </c>
      <c r="H881" s="54">
        <f t="shared" si="107"/>
        <v>0.01</v>
      </c>
      <c r="I881" s="54">
        <f t="shared" si="111"/>
        <v>36.800000000000004</v>
      </c>
      <c r="J881" s="54">
        <f t="shared" si="113"/>
        <v>8.0960000000000019</v>
      </c>
      <c r="K881" s="54">
        <f t="shared" si="114"/>
        <v>16.633600000000001</v>
      </c>
      <c r="L881" s="245">
        <v>2.1019999999999999</v>
      </c>
      <c r="M881" s="56">
        <f t="shared" si="115"/>
        <v>6.4264606372771815E-2</v>
      </c>
    </row>
    <row r="882" spans="1:13" x14ac:dyDescent="0.2">
      <c r="A882" s="77">
        <f t="shared" si="112"/>
        <v>163</v>
      </c>
      <c r="B882" s="57" t="s">
        <v>2501</v>
      </c>
      <c r="C882" s="102">
        <v>3450.4</v>
      </c>
      <c r="D882" s="84">
        <v>452.4</v>
      </c>
      <c r="E882" s="84">
        <v>86.2</v>
      </c>
      <c r="F882" s="84">
        <f t="shared" ref="F882:F895" si="116">C882+D882+E882</f>
        <v>3989</v>
      </c>
      <c r="G882" s="270">
        <v>1496</v>
      </c>
      <c r="H882" s="54">
        <f t="shared" si="107"/>
        <v>0.49866666666666665</v>
      </c>
      <c r="I882" s="54">
        <f t="shared" si="111"/>
        <v>1835.0933333333332</v>
      </c>
      <c r="J882" s="54">
        <f t="shared" si="113"/>
        <v>403.72053333333332</v>
      </c>
      <c r="K882" s="54">
        <f t="shared" si="114"/>
        <v>829.46218666666664</v>
      </c>
      <c r="L882" s="245">
        <v>104.81973333333332</v>
      </c>
      <c r="M882" s="56">
        <f t="shared" si="115"/>
        <v>0.79546146569733422</v>
      </c>
    </row>
    <row r="883" spans="1:13" x14ac:dyDescent="0.2">
      <c r="A883" s="77">
        <f t="shared" si="112"/>
        <v>164</v>
      </c>
      <c r="B883" s="57" t="s">
        <v>2502</v>
      </c>
      <c r="C883" s="102">
        <v>3984.72</v>
      </c>
      <c r="D883" s="84"/>
      <c r="E883" s="84"/>
      <c r="F883" s="84">
        <f t="shared" si="116"/>
        <v>3984.72</v>
      </c>
      <c r="G883" s="270">
        <v>1593</v>
      </c>
      <c r="H883" s="54">
        <f t="shared" si="107"/>
        <v>0.53100000000000003</v>
      </c>
      <c r="I883" s="54">
        <f t="shared" si="111"/>
        <v>1954.0800000000002</v>
      </c>
      <c r="J883" s="54">
        <f t="shared" si="113"/>
        <v>429.89760000000001</v>
      </c>
      <c r="K883" s="54">
        <f t="shared" si="114"/>
        <v>883.24416000000008</v>
      </c>
      <c r="L883" s="245">
        <v>111.61620000000001</v>
      </c>
      <c r="M883" s="56">
        <f t="shared" si="115"/>
        <v>0.84794865385773666</v>
      </c>
    </row>
    <row r="884" spans="1:13" x14ac:dyDescent="0.2">
      <c r="A884" s="77">
        <f t="shared" si="112"/>
        <v>165</v>
      </c>
      <c r="B884" s="57" t="s">
        <v>2503</v>
      </c>
      <c r="C884" s="102">
        <v>2376.3000000000002</v>
      </c>
      <c r="D884" s="84"/>
      <c r="E884" s="84">
        <v>236.9</v>
      </c>
      <c r="F884" s="84">
        <f t="shared" si="116"/>
        <v>2613.2000000000003</v>
      </c>
      <c r="G884" s="270">
        <v>1223</v>
      </c>
      <c r="H884" s="54">
        <f t="shared" si="107"/>
        <v>0.40766666666666668</v>
      </c>
      <c r="I884" s="54">
        <f t="shared" si="111"/>
        <v>1500.2133333333334</v>
      </c>
      <c r="J884" s="54">
        <f t="shared" si="113"/>
        <v>330.04693333333336</v>
      </c>
      <c r="K884" s="54">
        <f t="shared" si="114"/>
        <v>678.09642666666673</v>
      </c>
      <c r="L884" s="245">
        <v>85.691533333333325</v>
      </c>
      <c r="M884" s="56">
        <f t="shared" si="115"/>
        <v>0.99267114138476431</v>
      </c>
    </row>
    <row r="885" spans="1:13" x14ac:dyDescent="0.2">
      <c r="A885" s="77">
        <f t="shared" si="112"/>
        <v>166</v>
      </c>
      <c r="B885" s="57" t="s">
        <v>2504</v>
      </c>
      <c r="C885" s="102">
        <v>3525</v>
      </c>
      <c r="D885" s="84"/>
      <c r="E885" s="84">
        <v>76.7</v>
      </c>
      <c r="F885" s="84">
        <f t="shared" si="116"/>
        <v>3601.7</v>
      </c>
      <c r="G885" s="270">
        <v>1237</v>
      </c>
      <c r="H885" s="54">
        <f t="shared" si="107"/>
        <v>0.41233333333333333</v>
      </c>
      <c r="I885" s="54">
        <f t="shared" si="111"/>
        <v>1517.3866666666665</v>
      </c>
      <c r="J885" s="54">
        <f t="shared" si="113"/>
        <v>333.82506666666666</v>
      </c>
      <c r="K885" s="54">
        <f t="shared" si="114"/>
        <v>685.85877333333326</v>
      </c>
      <c r="L885" s="245">
        <v>86.672466666666679</v>
      </c>
      <c r="M885" s="56">
        <f t="shared" si="115"/>
        <v>0.72847349122173788</v>
      </c>
    </row>
    <row r="886" spans="1:13" x14ac:dyDescent="0.2">
      <c r="A886" s="77">
        <f t="shared" si="112"/>
        <v>167</v>
      </c>
      <c r="B886" s="57" t="s">
        <v>2505</v>
      </c>
      <c r="C886" s="102">
        <v>3660.2</v>
      </c>
      <c r="D886" s="84">
        <v>226.3</v>
      </c>
      <c r="E886" s="84">
        <v>73.8</v>
      </c>
      <c r="F886" s="84">
        <f t="shared" si="116"/>
        <v>3960.3</v>
      </c>
      <c r="G886" s="270">
        <v>1261</v>
      </c>
      <c r="H886" s="54">
        <f t="shared" si="107"/>
        <v>0.42033333333333334</v>
      </c>
      <c r="I886" s="54">
        <f t="shared" si="111"/>
        <v>1546.8266666666666</v>
      </c>
      <c r="J886" s="54">
        <f t="shared" si="113"/>
        <v>340.30186666666663</v>
      </c>
      <c r="K886" s="54">
        <f t="shared" si="114"/>
        <v>699.16565333333335</v>
      </c>
      <c r="L886" s="245">
        <v>88.354066666666654</v>
      </c>
      <c r="M886" s="56">
        <f t="shared" si="115"/>
        <v>0.67536506156940967</v>
      </c>
    </row>
    <row r="887" spans="1:13" x14ac:dyDescent="0.2">
      <c r="A887" s="77">
        <f t="shared" si="112"/>
        <v>168</v>
      </c>
      <c r="B887" s="57" t="s">
        <v>2506</v>
      </c>
      <c r="C887" s="102">
        <v>3837.3</v>
      </c>
      <c r="D887" s="84">
        <v>43.9</v>
      </c>
      <c r="E887" s="84">
        <v>131.80000000000001</v>
      </c>
      <c r="F887" s="84">
        <f t="shared" si="116"/>
        <v>4013.0000000000005</v>
      </c>
      <c r="G887" s="270">
        <v>1615</v>
      </c>
      <c r="H887" s="54">
        <f t="shared" si="107"/>
        <v>0.53833333333333333</v>
      </c>
      <c r="I887" s="54">
        <f t="shared" si="111"/>
        <v>1981.0666666666666</v>
      </c>
      <c r="J887" s="54">
        <f t="shared" si="113"/>
        <v>435.83466666666664</v>
      </c>
      <c r="K887" s="54">
        <f t="shared" si="114"/>
        <v>895.44213333333335</v>
      </c>
      <c r="L887" s="245">
        <v>113.15766666666667</v>
      </c>
      <c r="M887" s="56">
        <f t="shared" si="115"/>
        <v>0.85360107982390554</v>
      </c>
    </row>
    <row r="888" spans="1:13" x14ac:dyDescent="0.2">
      <c r="A888" s="77">
        <f t="shared" si="112"/>
        <v>169</v>
      </c>
      <c r="B888" s="57" t="s">
        <v>2507</v>
      </c>
      <c r="C888" s="102">
        <v>4482.6099999999997</v>
      </c>
      <c r="D888" s="84">
        <v>302.60000000000002</v>
      </c>
      <c r="E888" s="84"/>
      <c r="F888" s="84">
        <f t="shared" si="116"/>
        <v>4785.21</v>
      </c>
      <c r="G888" s="270">
        <v>2288</v>
      </c>
      <c r="H888" s="54">
        <f t="shared" si="107"/>
        <v>0.76266666666666671</v>
      </c>
      <c r="I888" s="54">
        <f t="shared" si="111"/>
        <v>2806.6133333333337</v>
      </c>
      <c r="J888" s="54">
        <f t="shared" si="113"/>
        <v>617.45493333333343</v>
      </c>
      <c r="K888" s="54">
        <f t="shared" si="114"/>
        <v>1268.5892266666669</v>
      </c>
      <c r="L888" s="245">
        <v>160.31253333333336</v>
      </c>
      <c r="M888" s="56">
        <f t="shared" si="115"/>
        <v>1.0141603036578684</v>
      </c>
    </row>
    <row r="889" spans="1:13" x14ac:dyDescent="0.2">
      <c r="A889" s="77">
        <f t="shared" si="112"/>
        <v>170</v>
      </c>
      <c r="B889" s="57" t="s">
        <v>2508</v>
      </c>
      <c r="C889" s="102">
        <v>3042.5</v>
      </c>
      <c r="D889" s="84"/>
      <c r="E889" s="84"/>
      <c r="F889" s="84">
        <f t="shared" si="116"/>
        <v>3042.5</v>
      </c>
      <c r="G889" s="270">
        <v>1522</v>
      </c>
      <c r="H889" s="54">
        <f t="shared" si="107"/>
        <v>0.5073333333333333</v>
      </c>
      <c r="I889" s="54">
        <f t="shared" si="111"/>
        <v>1866.9866666666665</v>
      </c>
      <c r="J889" s="54">
        <f t="shared" si="113"/>
        <v>410.73706666666664</v>
      </c>
      <c r="K889" s="54">
        <f t="shared" si="114"/>
        <v>843.87797333333322</v>
      </c>
      <c r="L889" s="245">
        <v>106.64146666666666</v>
      </c>
      <c r="M889" s="56">
        <f t="shared" si="115"/>
        <v>1.0610495228704462</v>
      </c>
    </row>
    <row r="890" spans="1:13" x14ac:dyDescent="0.2">
      <c r="A890" s="77">
        <f t="shared" si="112"/>
        <v>171</v>
      </c>
      <c r="B890" s="57" t="s">
        <v>2509</v>
      </c>
      <c r="C890" s="102">
        <v>2913</v>
      </c>
      <c r="D890" s="84"/>
      <c r="E890" s="84"/>
      <c r="F890" s="84">
        <f t="shared" si="116"/>
        <v>2913</v>
      </c>
      <c r="G890" s="270">
        <v>1272</v>
      </c>
      <c r="H890" s="54">
        <f t="shared" si="107"/>
        <v>0.42399999999999999</v>
      </c>
      <c r="I890" s="54">
        <f t="shared" si="111"/>
        <v>1560.32</v>
      </c>
      <c r="J890" s="54">
        <f t="shared" si="113"/>
        <v>343.2704</v>
      </c>
      <c r="K890" s="54">
        <f t="shared" si="114"/>
        <v>705.26463999999999</v>
      </c>
      <c r="L890" s="245">
        <v>89.124800000000008</v>
      </c>
      <c r="M890" s="56">
        <f t="shared" si="115"/>
        <v>0.92618600755235148</v>
      </c>
    </row>
    <row r="891" spans="1:13" x14ac:dyDescent="0.2">
      <c r="A891" s="77">
        <f t="shared" si="112"/>
        <v>172</v>
      </c>
      <c r="B891" s="57" t="s">
        <v>2510</v>
      </c>
      <c r="C891" s="102">
        <v>4833.58</v>
      </c>
      <c r="D891" s="84"/>
      <c r="E891" s="84"/>
      <c r="F891" s="84">
        <f t="shared" si="116"/>
        <v>4833.58</v>
      </c>
      <c r="G891" s="270">
        <v>2119</v>
      </c>
      <c r="H891" s="54">
        <f t="shared" si="107"/>
        <v>0.70633333333333337</v>
      </c>
      <c r="I891" s="54">
        <f t="shared" si="111"/>
        <v>2599.3066666666668</v>
      </c>
      <c r="J891" s="54">
        <f t="shared" si="113"/>
        <v>571.84746666666672</v>
      </c>
      <c r="K891" s="54">
        <f t="shared" si="114"/>
        <v>1174.8866133333333</v>
      </c>
      <c r="L891" s="245">
        <v>148.47126666666668</v>
      </c>
      <c r="M891" s="56">
        <f t="shared" si="115"/>
        <v>0.92985158274681146</v>
      </c>
    </row>
    <row r="892" spans="1:13" x14ac:dyDescent="0.2">
      <c r="A892" s="77">
        <f t="shared" si="112"/>
        <v>173</v>
      </c>
      <c r="B892" s="57" t="s">
        <v>2511</v>
      </c>
      <c r="C892" s="102">
        <v>3770.3</v>
      </c>
      <c r="D892" s="84">
        <v>400.8</v>
      </c>
      <c r="E892" s="84"/>
      <c r="F892" s="84">
        <f t="shared" si="116"/>
        <v>4171.1000000000004</v>
      </c>
      <c r="G892" s="270">
        <v>1509</v>
      </c>
      <c r="H892" s="54">
        <f t="shared" si="107"/>
        <v>0.503</v>
      </c>
      <c r="I892" s="54">
        <f t="shared" si="111"/>
        <v>1851.04</v>
      </c>
      <c r="J892" s="54">
        <f t="shared" si="113"/>
        <v>407.22879999999998</v>
      </c>
      <c r="K892" s="54">
        <f t="shared" si="114"/>
        <v>836.67007999999998</v>
      </c>
      <c r="L892" s="245">
        <v>105.7306</v>
      </c>
      <c r="M892" s="56">
        <f t="shared" si="115"/>
        <v>0.76734422094891019</v>
      </c>
    </row>
    <row r="893" spans="1:13" x14ac:dyDescent="0.2">
      <c r="A893" s="77">
        <f t="shared" si="112"/>
        <v>174</v>
      </c>
      <c r="B893" s="57" t="s">
        <v>2512</v>
      </c>
      <c r="C893" s="102">
        <v>4325.3999999999996</v>
      </c>
      <c r="D893" s="84"/>
      <c r="E893" s="84"/>
      <c r="F893" s="84">
        <f t="shared" si="116"/>
        <v>4325.3999999999996</v>
      </c>
      <c r="G893" s="270">
        <v>2191</v>
      </c>
      <c r="H893" s="54">
        <f t="shared" si="107"/>
        <v>0.73033333333333328</v>
      </c>
      <c r="I893" s="54">
        <f t="shared" si="111"/>
        <v>2687.6266666666666</v>
      </c>
      <c r="J893" s="54">
        <f t="shared" si="113"/>
        <v>591.27786666666668</v>
      </c>
      <c r="K893" s="54">
        <f t="shared" si="114"/>
        <v>1214.8072533333334</v>
      </c>
      <c r="L893" s="245">
        <v>153.51606666666666</v>
      </c>
      <c r="M893" s="56">
        <f t="shared" si="115"/>
        <v>1.0744041830428017</v>
      </c>
    </row>
    <row r="894" spans="1:13" x14ac:dyDescent="0.2">
      <c r="A894" s="77">
        <f t="shared" si="112"/>
        <v>175</v>
      </c>
      <c r="B894" s="57" t="s">
        <v>2513</v>
      </c>
      <c r="C894" s="102">
        <v>1852.22</v>
      </c>
      <c r="D894" s="84"/>
      <c r="E894" s="84">
        <v>465.7</v>
      </c>
      <c r="F894" s="84">
        <f t="shared" si="116"/>
        <v>2317.92</v>
      </c>
      <c r="G894" s="270">
        <v>849</v>
      </c>
      <c r="H894" s="54">
        <f t="shared" si="107"/>
        <v>0.28299999999999997</v>
      </c>
      <c r="I894" s="54">
        <f t="shared" si="111"/>
        <v>1041.4399999999998</v>
      </c>
      <c r="J894" s="54">
        <f t="shared" si="113"/>
        <v>229.11679999999996</v>
      </c>
      <c r="K894" s="54">
        <f t="shared" si="114"/>
        <v>470.73087999999996</v>
      </c>
      <c r="L894" s="245">
        <v>59.486599999999996</v>
      </c>
      <c r="M894" s="56">
        <f t="shared" si="115"/>
        <v>0.77689233450679906</v>
      </c>
    </row>
    <row r="895" spans="1:13" x14ac:dyDescent="0.2">
      <c r="A895" s="77">
        <f t="shared" si="112"/>
        <v>176</v>
      </c>
      <c r="B895" s="57" t="s">
        <v>2514</v>
      </c>
      <c r="C895" s="102">
        <v>3870.3</v>
      </c>
      <c r="D895" s="84"/>
      <c r="E895" s="84">
        <v>176.2</v>
      </c>
      <c r="F895" s="84">
        <f t="shared" si="116"/>
        <v>4046.5</v>
      </c>
      <c r="G895" s="270">
        <v>1800</v>
      </c>
      <c r="H895" s="54">
        <f t="shared" si="107"/>
        <v>0.6</v>
      </c>
      <c r="I895" s="54">
        <f t="shared" si="111"/>
        <v>2208</v>
      </c>
      <c r="J895" s="54">
        <f t="shared" si="113"/>
        <v>485.76</v>
      </c>
      <c r="K895" s="54">
        <f t="shared" si="114"/>
        <v>998.01600000000008</v>
      </c>
      <c r="L895" s="245">
        <v>126.12</v>
      </c>
      <c r="M895" s="56">
        <f t="shared" si="115"/>
        <v>0.94350574570616585</v>
      </c>
    </row>
    <row r="896" spans="1:13" ht="15" x14ac:dyDescent="0.25">
      <c r="A896" s="57"/>
      <c r="B896" s="57" t="s">
        <v>2181</v>
      </c>
      <c r="C896" s="104">
        <f>SUM(C720:C895)</f>
        <v>203914.42999999993</v>
      </c>
      <c r="D896" s="104">
        <f t="shared" ref="D896:L896" si="117">SUM(D720:D895)</f>
        <v>2641.6000000000004</v>
      </c>
      <c r="E896" s="104">
        <f t="shared" si="117"/>
        <v>5885.8999999999987</v>
      </c>
      <c r="F896" s="104">
        <f t="shared" si="117"/>
        <v>212441.92999999996</v>
      </c>
      <c r="G896" s="287">
        <f t="shared" si="117"/>
        <v>92563.5</v>
      </c>
      <c r="H896" s="286">
        <f t="shared" si="117"/>
        <v>30.854499999999998</v>
      </c>
      <c r="I896" s="287">
        <f t="shared" si="117"/>
        <v>113544.55999999997</v>
      </c>
      <c r="J896" s="287">
        <f t="shared" si="117"/>
        <v>24979.803199999998</v>
      </c>
      <c r="K896" s="239">
        <f t="shared" si="117"/>
        <v>51322.141120000029</v>
      </c>
      <c r="L896" s="287">
        <f t="shared" si="117"/>
        <v>6485.6159000000007</v>
      </c>
      <c r="M896" s="56">
        <f t="shared" si="115"/>
        <v>0.92416840790327992</v>
      </c>
    </row>
    <row r="897" spans="1:13" x14ac:dyDescent="0.2">
      <c r="A897" s="338" t="s">
        <v>1974</v>
      </c>
      <c r="B897" s="339"/>
      <c r="C897" s="339"/>
      <c r="D897" s="339"/>
      <c r="E897" s="339"/>
      <c r="F897" s="339"/>
      <c r="G897" s="339"/>
      <c r="H897" s="339"/>
      <c r="I897" s="339"/>
      <c r="J897" s="339"/>
      <c r="K897" s="339"/>
      <c r="L897" s="339"/>
      <c r="M897" s="340"/>
    </row>
    <row r="898" spans="1:13" x14ac:dyDescent="0.2">
      <c r="A898" s="105">
        <v>1</v>
      </c>
      <c r="B898" s="57" t="s">
        <v>1082</v>
      </c>
      <c r="C898" s="40">
        <v>645.70000000000005</v>
      </c>
      <c r="D898" s="40"/>
      <c r="E898" s="40"/>
      <c r="F898" s="57">
        <f t="shared" ref="F898:F956" si="118">C898+D898+E898</f>
        <v>645.70000000000005</v>
      </c>
      <c r="G898" s="278"/>
      <c r="H898" s="54">
        <f t="shared" ref="H898:H956" si="119">G898/3000</f>
        <v>0</v>
      </c>
      <c r="I898" s="209">
        <f>H898*3680</f>
        <v>0</v>
      </c>
      <c r="J898" s="54">
        <f t="shared" ref="J898:J957" si="120">I898*0.22</f>
        <v>0</v>
      </c>
      <c r="K898" s="54">
        <f>I898*0.5</f>
        <v>0</v>
      </c>
      <c r="L898" s="245">
        <v>0</v>
      </c>
      <c r="M898" s="56">
        <f t="shared" ref="M898:M929" si="121">(I898+J898+K898+L898)/F898</f>
        <v>0</v>
      </c>
    </row>
    <row r="899" spans="1:13" x14ac:dyDescent="0.2">
      <c r="A899" s="105">
        <v>2</v>
      </c>
      <c r="B899" s="38" t="s">
        <v>1083</v>
      </c>
      <c r="C899" s="40">
        <v>4141.22</v>
      </c>
      <c r="D899" s="40">
        <v>409.9</v>
      </c>
      <c r="E899" s="40">
        <v>53.5</v>
      </c>
      <c r="F899" s="57">
        <f t="shared" si="118"/>
        <v>4604.62</v>
      </c>
      <c r="G899" s="278">
        <v>2540</v>
      </c>
      <c r="H899" s="54">
        <f t="shared" si="119"/>
        <v>0.84666666666666668</v>
      </c>
      <c r="I899" s="209">
        <f t="shared" ref="I899:I962" si="122">H899*3680</f>
        <v>3115.7333333333336</v>
      </c>
      <c r="J899" s="54">
        <f t="shared" si="120"/>
        <v>685.46133333333341</v>
      </c>
      <c r="K899" s="54">
        <f t="shared" ref="K899:K962" si="123">I899*0.5</f>
        <v>1557.8666666666668</v>
      </c>
      <c r="L899" s="245">
        <v>177.96933333333331</v>
      </c>
      <c r="M899" s="56">
        <f t="shared" si="121"/>
        <v>1.2024945960071987</v>
      </c>
    </row>
    <row r="900" spans="1:13" x14ac:dyDescent="0.2">
      <c r="A900" s="105">
        <f t="shared" ref="A900:A962" si="124">A899+1</f>
        <v>3</v>
      </c>
      <c r="B900" s="57" t="s">
        <v>1084</v>
      </c>
      <c r="C900" s="40">
        <v>300.7</v>
      </c>
      <c r="D900" s="40"/>
      <c r="E900" s="40">
        <v>53.5</v>
      </c>
      <c r="F900" s="57">
        <f t="shared" si="118"/>
        <v>354.2</v>
      </c>
      <c r="G900" s="278"/>
      <c r="H900" s="54">
        <f t="shared" si="119"/>
        <v>0</v>
      </c>
      <c r="I900" s="209">
        <f t="shared" si="122"/>
        <v>0</v>
      </c>
      <c r="J900" s="54">
        <f t="shared" si="120"/>
        <v>0</v>
      </c>
      <c r="K900" s="54">
        <f t="shared" si="123"/>
        <v>0</v>
      </c>
      <c r="L900" s="245">
        <v>0</v>
      </c>
      <c r="M900" s="56">
        <f t="shared" si="121"/>
        <v>0</v>
      </c>
    </row>
    <row r="901" spans="1:13" x14ac:dyDescent="0.2">
      <c r="A901" s="105">
        <f t="shared" si="124"/>
        <v>4</v>
      </c>
      <c r="B901" s="38" t="s">
        <v>1085</v>
      </c>
      <c r="C901" s="40">
        <v>4230.32</v>
      </c>
      <c r="D901" s="40"/>
      <c r="E901" s="40"/>
      <c r="F901" s="57">
        <f t="shared" si="118"/>
        <v>4230.32</v>
      </c>
      <c r="G901" s="278">
        <v>2180</v>
      </c>
      <c r="H901" s="54">
        <f t="shared" si="119"/>
        <v>0.72666666666666668</v>
      </c>
      <c r="I901" s="209">
        <f t="shared" si="122"/>
        <v>2674.1333333333332</v>
      </c>
      <c r="J901" s="54">
        <f t="shared" si="120"/>
        <v>588.30933333333326</v>
      </c>
      <c r="K901" s="54">
        <f t="shared" si="123"/>
        <v>1337.0666666666666</v>
      </c>
      <c r="L901" s="245">
        <v>152.74533333333335</v>
      </c>
      <c r="M901" s="56">
        <f t="shared" si="121"/>
        <v>1.1233794764147078</v>
      </c>
    </row>
    <row r="902" spans="1:13" x14ac:dyDescent="0.2">
      <c r="A902" s="105">
        <f t="shared" si="124"/>
        <v>5</v>
      </c>
      <c r="B902" s="57" t="s">
        <v>1086</v>
      </c>
      <c r="C902" s="40">
        <v>7824.4</v>
      </c>
      <c r="D902" s="40"/>
      <c r="E902" s="40"/>
      <c r="F902" s="57">
        <f t="shared" si="118"/>
        <v>7824.4</v>
      </c>
      <c r="G902" s="278">
        <v>3118.85</v>
      </c>
      <c r="H902" s="54">
        <f t="shared" si="119"/>
        <v>1.0396166666666666</v>
      </c>
      <c r="I902" s="209">
        <f t="shared" si="122"/>
        <v>3825.7893333333332</v>
      </c>
      <c r="J902" s="54">
        <f t="shared" si="120"/>
        <v>841.67365333333328</v>
      </c>
      <c r="K902" s="54">
        <f t="shared" si="123"/>
        <v>1912.8946666666666</v>
      </c>
      <c r="L902" s="245">
        <v>218.52742333333333</v>
      </c>
      <c r="M902" s="56">
        <f t="shared" si="121"/>
        <v>0.86893372995586449</v>
      </c>
    </row>
    <row r="903" spans="1:13" x14ac:dyDescent="0.2">
      <c r="A903" s="105">
        <f t="shared" si="124"/>
        <v>6</v>
      </c>
      <c r="B903" s="57" t="s">
        <v>1087</v>
      </c>
      <c r="C903" s="40">
        <v>4013.9</v>
      </c>
      <c r="D903" s="40"/>
      <c r="E903" s="40"/>
      <c r="F903" s="57">
        <f t="shared" si="118"/>
        <v>4013.9</v>
      </c>
      <c r="G903" s="278">
        <v>1863.85</v>
      </c>
      <c r="H903" s="54">
        <f t="shared" si="119"/>
        <v>0.6212833333333333</v>
      </c>
      <c r="I903" s="209">
        <f t="shared" si="122"/>
        <v>2286.3226666666665</v>
      </c>
      <c r="J903" s="54">
        <f t="shared" si="120"/>
        <v>502.99098666666663</v>
      </c>
      <c r="K903" s="54">
        <f t="shared" si="123"/>
        <v>1143.1613333333332</v>
      </c>
      <c r="L903" s="245">
        <v>130.59375666666665</v>
      </c>
      <c r="M903" s="56">
        <f t="shared" si="121"/>
        <v>1.0122496184093606</v>
      </c>
    </row>
    <row r="904" spans="1:13" x14ac:dyDescent="0.2">
      <c r="A904" s="105">
        <f t="shared" si="124"/>
        <v>7</v>
      </c>
      <c r="B904" s="57" t="s">
        <v>1088</v>
      </c>
      <c r="C904" s="40">
        <v>8035.65</v>
      </c>
      <c r="D904" s="40"/>
      <c r="E904" s="40"/>
      <c r="F904" s="57">
        <f t="shared" si="118"/>
        <v>8035.65</v>
      </c>
      <c r="G904" s="278">
        <v>2388.17</v>
      </c>
      <c r="H904" s="54">
        <f t="shared" si="119"/>
        <v>0.79605666666666675</v>
      </c>
      <c r="I904" s="209">
        <f t="shared" si="122"/>
        <v>2929.4885333333336</v>
      </c>
      <c r="J904" s="54">
        <f t="shared" si="120"/>
        <v>644.48747733333346</v>
      </c>
      <c r="K904" s="54">
        <f t="shared" si="123"/>
        <v>1464.7442666666668</v>
      </c>
      <c r="L904" s="245">
        <v>167.33111133333335</v>
      </c>
      <c r="M904" s="56">
        <f t="shared" si="121"/>
        <v>0.64786935576669802</v>
      </c>
    </row>
    <row r="905" spans="1:13" x14ac:dyDescent="0.2">
      <c r="A905" s="105">
        <f t="shared" si="124"/>
        <v>8</v>
      </c>
      <c r="B905" s="38" t="s">
        <v>1089</v>
      </c>
      <c r="C905" s="40">
        <v>4255.7299999999996</v>
      </c>
      <c r="D905" s="40"/>
      <c r="E905" s="40">
        <v>76.8</v>
      </c>
      <c r="F905" s="57">
        <f t="shared" si="118"/>
        <v>4332.53</v>
      </c>
      <c r="G905" s="278">
        <v>1205.42</v>
      </c>
      <c r="H905" s="54">
        <f t="shared" si="119"/>
        <v>0.4018066666666667</v>
      </c>
      <c r="I905" s="209">
        <f t="shared" si="122"/>
        <v>1478.6485333333335</v>
      </c>
      <c r="J905" s="54">
        <f t="shared" si="120"/>
        <v>325.30267733333335</v>
      </c>
      <c r="K905" s="54">
        <f t="shared" si="123"/>
        <v>739.32426666666674</v>
      </c>
      <c r="L905" s="245">
        <v>84.459761333333333</v>
      </c>
      <c r="M905" s="56">
        <f t="shared" si="121"/>
        <v>0.60651287784889363</v>
      </c>
    </row>
    <row r="906" spans="1:13" x14ac:dyDescent="0.2">
      <c r="A906" s="105">
        <f t="shared" si="124"/>
        <v>9</v>
      </c>
      <c r="B906" s="57" t="s">
        <v>1090</v>
      </c>
      <c r="C906" s="40">
        <v>3910.03</v>
      </c>
      <c r="D906" s="40"/>
      <c r="E906" s="40">
        <v>129.5</v>
      </c>
      <c r="F906" s="57">
        <f t="shared" si="118"/>
        <v>4039.53</v>
      </c>
      <c r="G906" s="278">
        <v>1290.7</v>
      </c>
      <c r="H906" s="54">
        <f t="shared" si="119"/>
        <v>0.43023333333333336</v>
      </c>
      <c r="I906" s="209">
        <f t="shared" si="122"/>
        <v>1583.2586666666668</v>
      </c>
      <c r="J906" s="54">
        <f t="shared" si="120"/>
        <v>348.31690666666668</v>
      </c>
      <c r="K906" s="54">
        <f t="shared" si="123"/>
        <v>791.62933333333342</v>
      </c>
      <c r="L906" s="245">
        <v>90.435046666666665</v>
      </c>
      <c r="M906" s="56">
        <f t="shared" si="121"/>
        <v>0.69652656455907824</v>
      </c>
    </row>
    <row r="907" spans="1:13" x14ac:dyDescent="0.2">
      <c r="A907" s="105">
        <f t="shared" si="124"/>
        <v>10</v>
      </c>
      <c r="B907" s="57" t="s">
        <v>1091</v>
      </c>
      <c r="C907" s="40">
        <v>280.39999999999998</v>
      </c>
      <c r="D907" s="40"/>
      <c r="E907" s="40">
        <v>30.9</v>
      </c>
      <c r="F907" s="57">
        <f t="shared" si="118"/>
        <v>311.29999999999995</v>
      </c>
      <c r="G907" s="278">
        <v>0</v>
      </c>
      <c r="H907" s="54">
        <f t="shared" si="119"/>
        <v>0</v>
      </c>
      <c r="I907" s="209">
        <f t="shared" si="122"/>
        <v>0</v>
      </c>
      <c r="J907" s="54">
        <f t="shared" si="120"/>
        <v>0</v>
      </c>
      <c r="K907" s="54">
        <f t="shared" si="123"/>
        <v>0</v>
      </c>
      <c r="L907" s="245">
        <v>0</v>
      </c>
      <c r="M907" s="56">
        <f t="shared" si="121"/>
        <v>0</v>
      </c>
    </row>
    <row r="908" spans="1:13" x14ac:dyDescent="0.2">
      <c r="A908" s="105">
        <f t="shared" si="124"/>
        <v>11</v>
      </c>
      <c r="B908" s="57" t="s">
        <v>1092</v>
      </c>
      <c r="C908" s="40">
        <v>309.10000000000002</v>
      </c>
      <c r="D908" s="40"/>
      <c r="E908" s="40"/>
      <c r="F908" s="57">
        <f t="shared" si="118"/>
        <v>309.10000000000002</v>
      </c>
      <c r="G908" s="278">
        <v>0</v>
      </c>
      <c r="H908" s="54">
        <f t="shared" si="119"/>
        <v>0</v>
      </c>
      <c r="I908" s="209">
        <f t="shared" si="122"/>
        <v>0</v>
      </c>
      <c r="J908" s="54">
        <f t="shared" si="120"/>
        <v>0</v>
      </c>
      <c r="K908" s="54">
        <f t="shared" si="123"/>
        <v>0</v>
      </c>
      <c r="L908" s="245">
        <v>0</v>
      </c>
      <c r="M908" s="56">
        <f t="shared" si="121"/>
        <v>0</v>
      </c>
    </row>
    <row r="909" spans="1:13" x14ac:dyDescent="0.2">
      <c r="A909" s="105">
        <f t="shared" si="124"/>
        <v>12</v>
      </c>
      <c r="B909" s="57" t="s">
        <v>1093</v>
      </c>
      <c r="C909" s="40">
        <v>529.20000000000005</v>
      </c>
      <c r="D909" s="40"/>
      <c r="E909" s="40"/>
      <c r="F909" s="57">
        <f t="shared" si="118"/>
        <v>529.20000000000005</v>
      </c>
      <c r="G909" s="278">
        <v>0</v>
      </c>
      <c r="H909" s="54">
        <f t="shared" si="119"/>
        <v>0</v>
      </c>
      <c r="I909" s="209">
        <f t="shared" si="122"/>
        <v>0</v>
      </c>
      <c r="J909" s="54">
        <f t="shared" si="120"/>
        <v>0</v>
      </c>
      <c r="K909" s="54">
        <f t="shared" si="123"/>
        <v>0</v>
      </c>
      <c r="L909" s="245">
        <v>0</v>
      </c>
      <c r="M909" s="56">
        <f t="shared" si="121"/>
        <v>0</v>
      </c>
    </row>
    <row r="910" spans="1:13" x14ac:dyDescent="0.2">
      <c r="A910" s="105">
        <f t="shared" si="124"/>
        <v>13</v>
      </c>
      <c r="B910" s="57" t="s">
        <v>1094</v>
      </c>
      <c r="C910" s="40">
        <v>4612.71</v>
      </c>
      <c r="D910" s="40">
        <v>38.799999999999997</v>
      </c>
      <c r="E910" s="40">
        <v>58.7</v>
      </c>
      <c r="F910" s="57">
        <f t="shared" si="118"/>
        <v>4710.21</v>
      </c>
      <c r="G910" s="278">
        <v>2815</v>
      </c>
      <c r="H910" s="54">
        <f t="shared" si="119"/>
        <v>0.93833333333333335</v>
      </c>
      <c r="I910" s="209">
        <f t="shared" si="122"/>
        <v>3453.0666666666666</v>
      </c>
      <c r="J910" s="54">
        <f t="shared" si="120"/>
        <v>759.67466666666667</v>
      </c>
      <c r="K910" s="54">
        <f t="shared" si="123"/>
        <v>1726.5333333333333</v>
      </c>
      <c r="L910" s="245">
        <v>197.23766666666666</v>
      </c>
      <c r="M910" s="56">
        <f t="shared" si="121"/>
        <v>1.3028107734757757</v>
      </c>
    </row>
    <row r="911" spans="1:13" x14ac:dyDescent="0.2">
      <c r="A911" s="105">
        <f t="shared" si="124"/>
        <v>14</v>
      </c>
      <c r="B911" s="57" t="s">
        <v>1095</v>
      </c>
      <c r="C911" s="40">
        <v>337.4</v>
      </c>
      <c r="D911" s="40"/>
      <c r="E911" s="40"/>
      <c r="F911" s="57">
        <f t="shared" si="118"/>
        <v>337.4</v>
      </c>
      <c r="G911" s="279"/>
      <c r="H911" s="54">
        <f t="shared" si="119"/>
        <v>0</v>
      </c>
      <c r="I911" s="209">
        <f t="shared" si="122"/>
        <v>0</v>
      </c>
      <c r="J911" s="54">
        <f t="shared" si="120"/>
        <v>0</v>
      </c>
      <c r="K911" s="54">
        <f t="shared" si="123"/>
        <v>0</v>
      </c>
      <c r="L911" s="245">
        <v>0</v>
      </c>
      <c r="M911" s="56">
        <f t="shared" si="121"/>
        <v>0</v>
      </c>
    </row>
    <row r="912" spans="1:13" x14ac:dyDescent="0.2">
      <c r="A912" s="105">
        <f t="shared" si="124"/>
        <v>15</v>
      </c>
      <c r="B912" s="57" t="s">
        <v>1096</v>
      </c>
      <c r="C912" s="40">
        <v>344.8</v>
      </c>
      <c r="D912" s="40"/>
      <c r="E912" s="40"/>
      <c r="F912" s="57">
        <f t="shared" si="118"/>
        <v>344.8</v>
      </c>
      <c r="G912" s="279"/>
      <c r="H912" s="54">
        <f t="shared" si="119"/>
        <v>0</v>
      </c>
      <c r="I912" s="209">
        <f t="shared" si="122"/>
        <v>0</v>
      </c>
      <c r="J912" s="54">
        <f t="shared" si="120"/>
        <v>0</v>
      </c>
      <c r="K912" s="54">
        <f t="shared" si="123"/>
        <v>0</v>
      </c>
      <c r="L912" s="245">
        <v>0</v>
      </c>
      <c r="M912" s="56">
        <f t="shared" si="121"/>
        <v>0</v>
      </c>
    </row>
    <row r="913" spans="1:13" x14ac:dyDescent="0.2">
      <c r="A913" s="105">
        <f t="shared" si="124"/>
        <v>16</v>
      </c>
      <c r="B913" s="57" t="s">
        <v>1097</v>
      </c>
      <c r="C913" s="40">
        <v>338.65</v>
      </c>
      <c r="D913" s="40"/>
      <c r="E913" s="40"/>
      <c r="F913" s="57">
        <f t="shared" si="118"/>
        <v>338.65</v>
      </c>
      <c r="G913" s="279"/>
      <c r="H913" s="54">
        <f t="shared" si="119"/>
        <v>0</v>
      </c>
      <c r="I913" s="209">
        <f t="shared" si="122"/>
        <v>0</v>
      </c>
      <c r="J913" s="54">
        <f t="shared" si="120"/>
        <v>0</v>
      </c>
      <c r="K913" s="54">
        <f t="shared" si="123"/>
        <v>0</v>
      </c>
      <c r="L913" s="245">
        <v>0</v>
      </c>
      <c r="M913" s="56">
        <f t="shared" si="121"/>
        <v>0</v>
      </c>
    </row>
    <row r="914" spans="1:13" x14ac:dyDescent="0.2">
      <c r="A914" s="105">
        <f t="shared" si="124"/>
        <v>17</v>
      </c>
      <c r="B914" s="57" t="s">
        <v>1098</v>
      </c>
      <c r="C914" s="40">
        <v>344.1</v>
      </c>
      <c r="D914" s="40"/>
      <c r="E914" s="40"/>
      <c r="F914" s="57">
        <f t="shared" si="118"/>
        <v>344.1</v>
      </c>
      <c r="G914" s="279"/>
      <c r="H914" s="54">
        <f t="shared" si="119"/>
        <v>0</v>
      </c>
      <c r="I914" s="209">
        <f t="shared" si="122"/>
        <v>0</v>
      </c>
      <c r="J914" s="54">
        <f t="shared" si="120"/>
        <v>0</v>
      </c>
      <c r="K914" s="54">
        <f t="shared" si="123"/>
        <v>0</v>
      </c>
      <c r="L914" s="245">
        <v>0</v>
      </c>
      <c r="M914" s="56">
        <f t="shared" si="121"/>
        <v>0</v>
      </c>
    </row>
    <row r="915" spans="1:13" x14ac:dyDescent="0.2">
      <c r="A915" s="105">
        <f t="shared" si="124"/>
        <v>18</v>
      </c>
      <c r="B915" s="57" t="s">
        <v>1099</v>
      </c>
      <c r="C915" s="40">
        <v>340.9</v>
      </c>
      <c r="D915" s="40"/>
      <c r="E915" s="40"/>
      <c r="F915" s="57">
        <f t="shared" si="118"/>
        <v>340.9</v>
      </c>
      <c r="G915" s="279"/>
      <c r="H915" s="54">
        <f t="shared" si="119"/>
        <v>0</v>
      </c>
      <c r="I915" s="209">
        <f t="shared" si="122"/>
        <v>0</v>
      </c>
      <c r="J915" s="54">
        <f t="shared" si="120"/>
        <v>0</v>
      </c>
      <c r="K915" s="54">
        <f t="shared" si="123"/>
        <v>0</v>
      </c>
      <c r="L915" s="245">
        <v>0</v>
      </c>
      <c r="M915" s="56">
        <f t="shared" si="121"/>
        <v>0</v>
      </c>
    </row>
    <row r="916" spans="1:13" x14ac:dyDescent="0.2">
      <c r="A916" s="105">
        <f t="shared" si="124"/>
        <v>19</v>
      </c>
      <c r="B916" s="57" t="s">
        <v>1100</v>
      </c>
      <c r="C916" s="40">
        <v>346</v>
      </c>
      <c r="D916" s="40"/>
      <c r="E916" s="40"/>
      <c r="F916" s="57">
        <f t="shared" si="118"/>
        <v>346</v>
      </c>
      <c r="G916" s="279"/>
      <c r="H916" s="54">
        <f t="shared" si="119"/>
        <v>0</v>
      </c>
      <c r="I916" s="209">
        <f t="shared" si="122"/>
        <v>0</v>
      </c>
      <c r="J916" s="54">
        <f t="shared" si="120"/>
        <v>0</v>
      </c>
      <c r="K916" s="54">
        <f t="shared" si="123"/>
        <v>0</v>
      </c>
      <c r="L916" s="245">
        <v>0</v>
      </c>
      <c r="M916" s="56">
        <f t="shared" si="121"/>
        <v>0</v>
      </c>
    </row>
    <row r="917" spans="1:13" x14ac:dyDescent="0.2">
      <c r="A917" s="105">
        <f t="shared" si="124"/>
        <v>20</v>
      </c>
      <c r="B917" s="57" t="s">
        <v>1101</v>
      </c>
      <c r="C917" s="40">
        <v>343.4</v>
      </c>
      <c r="D917" s="40"/>
      <c r="E917" s="40"/>
      <c r="F917" s="57">
        <f t="shared" si="118"/>
        <v>343.4</v>
      </c>
      <c r="G917" s="279"/>
      <c r="H917" s="54">
        <f t="shared" si="119"/>
        <v>0</v>
      </c>
      <c r="I917" s="209">
        <f t="shared" si="122"/>
        <v>0</v>
      </c>
      <c r="J917" s="54">
        <f t="shared" si="120"/>
        <v>0</v>
      </c>
      <c r="K917" s="54">
        <f t="shared" si="123"/>
        <v>0</v>
      </c>
      <c r="L917" s="245">
        <v>0</v>
      </c>
      <c r="M917" s="56">
        <f t="shared" si="121"/>
        <v>0</v>
      </c>
    </row>
    <row r="918" spans="1:13" x14ac:dyDescent="0.2">
      <c r="A918" s="105">
        <f t="shared" si="124"/>
        <v>21</v>
      </c>
      <c r="B918" s="57" t="s">
        <v>2544</v>
      </c>
      <c r="C918" s="40">
        <v>345.5</v>
      </c>
      <c r="D918" s="40"/>
      <c r="E918" s="40"/>
      <c r="F918" s="57">
        <f t="shared" si="118"/>
        <v>345.5</v>
      </c>
      <c r="G918" s="279"/>
      <c r="H918" s="54">
        <f t="shared" si="119"/>
        <v>0</v>
      </c>
      <c r="I918" s="209">
        <f t="shared" si="122"/>
        <v>0</v>
      </c>
      <c r="J918" s="54">
        <f t="shared" si="120"/>
        <v>0</v>
      </c>
      <c r="K918" s="54">
        <f t="shared" si="123"/>
        <v>0</v>
      </c>
      <c r="L918" s="245">
        <v>0</v>
      </c>
      <c r="M918" s="56">
        <f t="shared" si="121"/>
        <v>0</v>
      </c>
    </row>
    <row r="919" spans="1:13" x14ac:dyDescent="0.2">
      <c r="A919" s="105">
        <f t="shared" si="124"/>
        <v>22</v>
      </c>
      <c r="B919" s="57" t="s">
        <v>2545</v>
      </c>
      <c r="C919" s="40">
        <v>341.7</v>
      </c>
      <c r="D919" s="40"/>
      <c r="E919" s="40"/>
      <c r="F919" s="57">
        <f t="shared" si="118"/>
        <v>341.7</v>
      </c>
      <c r="G919" s="279"/>
      <c r="H919" s="54">
        <f t="shared" si="119"/>
        <v>0</v>
      </c>
      <c r="I919" s="209">
        <f t="shared" si="122"/>
        <v>0</v>
      </c>
      <c r="J919" s="54">
        <f t="shared" si="120"/>
        <v>0</v>
      </c>
      <c r="K919" s="54">
        <f t="shared" si="123"/>
        <v>0</v>
      </c>
      <c r="L919" s="245">
        <v>0</v>
      </c>
      <c r="M919" s="56">
        <f t="shared" si="121"/>
        <v>0</v>
      </c>
    </row>
    <row r="920" spans="1:13" x14ac:dyDescent="0.2">
      <c r="A920" s="105">
        <f t="shared" si="124"/>
        <v>23</v>
      </c>
      <c r="B920" s="57" t="s">
        <v>2546</v>
      </c>
      <c r="C920" s="40">
        <v>346.5</v>
      </c>
      <c r="D920" s="40"/>
      <c r="E920" s="40"/>
      <c r="F920" s="57">
        <f t="shared" si="118"/>
        <v>346.5</v>
      </c>
      <c r="G920" s="279"/>
      <c r="H920" s="54">
        <f t="shared" si="119"/>
        <v>0</v>
      </c>
      <c r="I920" s="209">
        <f t="shared" si="122"/>
        <v>0</v>
      </c>
      <c r="J920" s="54">
        <f t="shared" si="120"/>
        <v>0</v>
      </c>
      <c r="K920" s="54">
        <f t="shared" si="123"/>
        <v>0</v>
      </c>
      <c r="L920" s="245">
        <v>0</v>
      </c>
      <c r="M920" s="56">
        <f t="shared" si="121"/>
        <v>0</v>
      </c>
    </row>
    <row r="921" spans="1:13" x14ac:dyDescent="0.2">
      <c r="A921" s="105">
        <f t="shared" si="124"/>
        <v>24</v>
      </c>
      <c r="B921" s="57" t="s">
        <v>2547</v>
      </c>
      <c r="C921" s="40">
        <v>77.5</v>
      </c>
      <c r="D921" s="40"/>
      <c r="E921" s="40"/>
      <c r="F921" s="57">
        <f t="shared" si="118"/>
        <v>77.5</v>
      </c>
      <c r="G921" s="278"/>
      <c r="H921" s="54">
        <f t="shared" si="119"/>
        <v>0</v>
      </c>
      <c r="I921" s="209">
        <f t="shared" si="122"/>
        <v>0</v>
      </c>
      <c r="J921" s="54">
        <f t="shared" si="120"/>
        <v>0</v>
      </c>
      <c r="K921" s="54">
        <f t="shared" si="123"/>
        <v>0</v>
      </c>
      <c r="L921" s="245">
        <v>0</v>
      </c>
      <c r="M921" s="56">
        <f t="shared" si="121"/>
        <v>0</v>
      </c>
    </row>
    <row r="922" spans="1:13" x14ac:dyDescent="0.2">
      <c r="A922" s="105">
        <f t="shared" si="124"/>
        <v>25</v>
      </c>
      <c r="B922" s="57" t="s">
        <v>2548</v>
      </c>
      <c r="C922" s="40">
        <v>176.7</v>
      </c>
      <c r="D922" s="40"/>
      <c r="E922" s="40"/>
      <c r="F922" s="57">
        <f t="shared" si="118"/>
        <v>176.7</v>
      </c>
      <c r="G922" s="278"/>
      <c r="H922" s="54">
        <f t="shared" si="119"/>
        <v>0</v>
      </c>
      <c r="I922" s="209">
        <f t="shared" si="122"/>
        <v>0</v>
      </c>
      <c r="J922" s="54">
        <f t="shared" si="120"/>
        <v>0</v>
      </c>
      <c r="K922" s="54">
        <f t="shared" si="123"/>
        <v>0</v>
      </c>
      <c r="L922" s="245">
        <v>0</v>
      </c>
      <c r="M922" s="56">
        <f t="shared" si="121"/>
        <v>0</v>
      </c>
    </row>
    <row r="923" spans="1:13" x14ac:dyDescent="0.2">
      <c r="A923" s="105">
        <f t="shared" si="124"/>
        <v>26</v>
      </c>
      <c r="B923" s="57" t="s">
        <v>1231</v>
      </c>
      <c r="C923" s="40">
        <v>3973.8</v>
      </c>
      <c r="D923" s="40"/>
      <c r="E923" s="40">
        <v>282.60000000000002</v>
      </c>
      <c r="F923" s="57">
        <f t="shared" si="118"/>
        <v>4256.4000000000005</v>
      </c>
      <c r="G923" s="278">
        <v>1636.1</v>
      </c>
      <c r="H923" s="54">
        <f t="shared" si="119"/>
        <v>0.54536666666666667</v>
      </c>
      <c r="I923" s="209">
        <f t="shared" si="122"/>
        <v>2006.9493333333332</v>
      </c>
      <c r="J923" s="54">
        <f t="shared" si="120"/>
        <v>441.5288533333333</v>
      </c>
      <c r="K923" s="54">
        <f t="shared" si="123"/>
        <v>1003.4746666666666</v>
      </c>
      <c r="L923" s="245">
        <v>114.63607333333334</v>
      </c>
      <c r="M923" s="56">
        <f t="shared" si="121"/>
        <v>0.83793556213388443</v>
      </c>
    </row>
    <row r="924" spans="1:13" x14ac:dyDescent="0.2">
      <c r="A924" s="105">
        <f t="shared" si="124"/>
        <v>27</v>
      </c>
      <c r="B924" s="57" t="s">
        <v>1232</v>
      </c>
      <c r="C924" s="40">
        <v>2318.1999999999998</v>
      </c>
      <c r="D924" s="40"/>
      <c r="E924" s="40"/>
      <c r="F924" s="57">
        <f t="shared" si="118"/>
        <v>2318.1999999999998</v>
      </c>
      <c r="G924" s="278">
        <v>1130</v>
      </c>
      <c r="H924" s="54">
        <f t="shared" si="119"/>
        <v>0.37666666666666665</v>
      </c>
      <c r="I924" s="209">
        <f t="shared" si="122"/>
        <v>1386.1333333333332</v>
      </c>
      <c r="J924" s="54">
        <f t="shared" si="120"/>
        <v>304.9493333333333</v>
      </c>
      <c r="K924" s="54">
        <f t="shared" si="123"/>
        <v>693.06666666666661</v>
      </c>
      <c r="L924" s="245">
        <v>79.175333333333327</v>
      </c>
      <c r="M924" s="56">
        <f t="shared" si="121"/>
        <v>1.0626023063871393</v>
      </c>
    </row>
    <row r="925" spans="1:13" x14ac:dyDescent="0.2">
      <c r="A925" s="105">
        <f t="shared" si="124"/>
        <v>28</v>
      </c>
      <c r="B925" s="57" t="s">
        <v>1233</v>
      </c>
      <c r="C925" s="40">
        <v>19972.8</v>
      </c>
      <c r="D925" s="40">
        <v>200.6</v>
      </c>
      <c r="E925" s="40">
        <v>2292.4</v>
      </c>
      <c r="F925" s="57">
        <f t="shared" si="118"/>
        <v>22465.8</v>
      </c>
      <c r="G925" s="323">
        <v>4359.3</v>
      </c>
      <c r="H925" s="54">
        <f t="shared" si="119"/>
        <v>1.4531000000000001</v>
      </c>
      <c r="I925" s="209">
        <f t="shared" si="122"/>
        <v>5347.4080000000004</v>
      </c>
      <c r="J925" s="54">
        <f t="shared" si="120"/>
        <v>1176.42976</v>
      </c>
      <c r="K925" s="54">
        <f t="shared" si="123"/>
        <v>2673.7040000000002</v>
      </c>
      <c r="L925" s="245">
        <v>530.42568666666659</v>
      </c>
      <c r="M925" s="56">
        <f t="shared" si="121"/>
        <v>0.43301228741761555</v>
      </c>
    </row>
    <row r="926" spans="1:13" x14ac:dyDescent="0.2">
      <c r="A926" s="105">
        <f t="shared" si="124"/>
        <v>29</v>
      </c>
      <c r="B926" s="38" t="s">
        <v>1234</v>
      </c>
      <c r="C926" s="42">
        <v>4510.8999999999996</v>
      </c>
      <c r="D926" s="40"/>
      <c r="E926" s="40"/>
      <c r="F926" s="57">
        <f t="shared" si="118"/>
        <v>4510.8999999999996</v>
      </c>
      <c r="G926" s="278">
        <v>1340.28</v>
      </c>
      <c r="H926" s="54">
        <f t="shared" si="119"/>
        <v>0.44675999999999999</v>
      </c>
      <c r="I926" s="209">
        <f t="shared" si="122"/>
        <v>1644.0768</v>
      </c>
      <c r="J926" s="54">
        <f t="shared" si="120"/>
        <v>361.69689600000004</v>
      </c>
      <c r="K926" s="54">
        <f t="shared" si="123"/>
        <v>822.03840000000002</v>
      </c>
      <c r="L926" s="245">
        <v>93.908951999999999</v>
      </c>
      <c r="M926" s="56">
        <f t="shared" si="121"/>
        <v>0.64770246469662385</v>
      </c>
    </row>
    <row r="927" spans="1:13" x14ac:dyDescent="0.2">
      <c r="A927" s="210">
        <f t="shared" si="124"/>
        <v>30</v>
      </c>
      <c r="B927" s="80" t="s">
        <v>1235</v>
      </c>
      <c r="C927" s="211">
        <v>3364.6</v>
      </c>
      <c r="D927" s="211">
        <v>242</v>
      </c>
      <c r="E927" s="211">
        <v>228.7</v>
      </c>
      <c r="F927" s="80">
        <f t="shared" si="118"/>
        <v>3835.2999999999997</v>
      </c>
      <c r="G927" s="278">
        <v>2110</v>
      </c>
      <c r="H927" s="212">
        <f t="shared" si="119"/>
        <v>0.70333333333333337</v>
      </c>
      <c r="I927" s="209">
        <f t="shared" si="122"/>
        <v>2588.2666666666669</v>
      </c>
      <c r="J927" s="54">
        <f t="shared" si="120"/>
        <v>569.4186666666667</v>
      </c>
      <c r="K927" s="54">
        <f t="shared" si="123"/>
        <v>1294.1333333333334</v>
      </c>
      <c r="L927" s="245">
        <v>147.84066666666666</v>
      </c>
      <c r="M927" s="213">
        <f t="shared" si="121"/>
        <v>1.1992958395258086</v>
      </c>
    </row>
    <row r="928" spans="1:13" x14ac:dyDescent="0.2">
      <c r="A928" s="105">
        <f t="shared" si="124"/>
        <v>31</v>
      </c>
      <c r="B928" s="57" t="s">
        <v>1236</v>
      </c>
      <c r="C928" s="40">
        <v>3738.09</v>
      </c>
      <c r="D928" s="40"/>
      <c r="E928" s="40">
        <v>73</v>
      </c>
      <c r="F928" s="57">
        <f t="shared" si="118"/>
        <v>3811.09</v>
      </c>
      <c r="G928" s="278">
        <v>1654.6</v>
      </c>
      <c r="H928" s="54">
        <f t="shared" si="119"/>
        <v>0.55153333333333332</v>
      </c>
      <c r="I928" s="209">
        <f t="shared" si="122"/>
        <v>2029.6426666666666</v>
      </c>
      <c r="J928" s="54">
        <f t="shared" si="120"/>
        <v>446.52138666666667</v>
      </c>
      <c r="K928" s="54">
        <f t="shared" si="123"/>
        <v>1014.8213333333333</v>
      </c>
      <c r="L928" s="245">
        <v>115.93230666666668</v>
      </c>
      <c r="M928" s="56">
        <f t="shared" si="121"/>
        <v>0.94642679478399439</v>
      </c>
    </row>
    <row r="929" spans="1:13" x14ac:dyDescent="0.2">
      <c r="A929" s="105">
        <f t="shared" si="124"/>
        <v>32</v>
      </c>
      <c r="B929" s="57" t="s">
        <v>1237</v>
      </c>
      <c r="C929" s="40">
        <v>4404.33</v>
      </c>
      <c r="D929" s="40"/>
      <c r="E929" s="40"/>
      <c r="F929" s="57">
        <f t="shared" si="118"/>
        <v>4404.33</v>
      </c>
      <c r="G929" s="278">
        <v>1582.08</v>
      </c>
      <c r="H929" s="54">
        <f t="shared" si="119"/>
        <v>0.52735999999999994</v>
      </c>
      <c r="I929" s="209">
        <f t="shared" si="122"/>
        <v>1940.6847999999998</v>
      </c>
      <c r="J929" s="54">
        <f t="shared" si="120"/>
        <v>426.95065599999992</v>
      </c>
      <c r="K929" s="54">
        <f t="shared" si="123"/>
        <v>970.34239999999988</v>
      </c>
      <c r="L929" s="245">
        <v>110.85107199999997</v>
      </c>
      <c r="M929" s="56">
        <f t="shared" si="121"/>
        <v>0.78305415988356897</v>
      </c>
    </row>
    <row r="930" spans="1:13" x14ac:dyDescent="0.2">
      <c r="A930" s="105">
        <f t="shared" si="124"/>
        <v>33</v>
      </c>
      <c r="B930" s="38" t="s">
        <v>1238</v>
      </c>
      <c r="C930" s="40">
        <v>2676.4</v>
      </c>
      <c r="D930" s="40"/>
      <c r="E930" s="40"/>
      <c r="F930" s="57">
        <f t="shared" si="118"/>
        <v>2676.4</v>
      </c>
      <c r="G930" s="278">
        <v>1458.09</v>
      </c>
      <c r="H930" s="54">
        <f t="shared" si="119"/>
        <v>0.48602999999999996</v>
      </c>
      <c r="I930" s="209">
        <f t="shared" si="122"/>
        <v>1788.5903999999998</v>
      </c>
      <c r="J930" s="54">
        <f t="shared" si="120"/>
        <v>393.48988799999995</v>
      </c>
      <c r="K930" s="54">
        <f t="shared" si="123"/>
        <v>894.29519999999991</v>
      </c>
      <c r="L930" s="245">
        <v>102.16350599999998</v>
      </c>
      <c r="M930" s="56">
        <f t="shared" ref="M930:M961" si="125">(I930+J930+K930+L930)/F930</f>
        <v>1.1876173195337019</v>
      </c>
    </row>
    <row r="931" spans="1:13" x14ac:dyDescent="0.2">
      <c r="A931" s="105">
        <f t="shared" si="124"/>
        <v>34</v>
      </c>
      <c r="B931" s="57" t="s">
        <v>1239</v>
      </c>
      <c r="C931" s="40">
        <v>1241.5999999999999</v>
      </c>
      <c r="D931" s="40"/>
      <c r="E931" s="40"/>
      <c r="F931" s="57">
        <f t="shared" si="118"/>
        <v>1241.5999999999999</v>
      </c>
      <c r="G931" s="278">
        <v>731.5</v>
      </c>
      <c r="H931" s="54">
        <f t="shared" si="119"/>
        <v>0.24383333333333335</v>
      </c>
      <c r="I931" s="209">
        <f t="shared" si="122"/>
        <v>897.30666666666673</v>
      </c>
      <c r="J931" s="54">
        <f t="shared" si="120"/>
        <v>197.40746666666669</v>
      </c>
      <c r="K931" s="54">
        <f t="shared" si="123"/>
        <v>448.65333333333336</v>
      </c>
      <c r="L931" s="245">
        <v>51.253766666666671</v>
      </c>
      <c r="M931" s="56">
        <f t="shared" si="125"/>
        <v>1.2843276685996565</v>
      </c>
    </row>
    <row r="932" spans="1:13" x14ac:dyDescent="0.2">
      <c r="A932" s="105">
        <f t="shared" si="124"/>
        <v>35</v>
      </c>
      <c r="B932" s="57" t="s">
        <v>56</v>
      </c>
      <c r="C932" s="40">
        <v>7600.7</v>
      </c>
      <c r="D932" s="40"/>
      <c r="E932" s="40">
        <v>75.599999999999994</v>
      </c>
      <c r="F932" s="57">
        <f t="shared" si="118"/>
        <v>7676.3</v>
      </c>
      <c r="G932" s="278">
        <v>1689.03</v>
      </c>
      <c r="H932" s="54">
        <f t="shared" si="119"/>
        <v>0.56301000000000001</v>
      </c>
      <c r="I932" s="209">
        <f t="shared" si="122"/>
        <v>2071.8768</v>
      </c>
      <c r="J932" s="54">
        <f t="shared" si="120"/>
        <v>455.81289600000002</v>
      </c>
      <c r="K932" s="54">
        <f t="shared" si="123"/>
        <v>1035.9384</v>
      </c>
      <c r="L932" s="245">
        <v>118.344702</v>
      </c>
      <c r="M932" s="56">
        <f t="shared" si="125"/>
        <v>0.47965462501465544</v>
      </c>
    </row>
    <row r="933" spans="1:13" x14ac:dyDescent="0.2">
      <c r="A933" s="105">
        <f t="shared" si="124"/>
        <v>36</v>
      </c>
      <c r="B933" s="57" t="s">
        <v>1240</v>
      </c>
      <c r="C933" s="40">
        <v>9475.4500000000007</v>
      </c>
      <c r="D933" s="40"/>
      <c r="E933" s="40"/>
      <c r="F933" s="57">
        <f t="shared" si="118"/>
        <v>9475.4500000000007</v>
      </c>
      <c r="G933" s="278">
        <v>1607.9</v>
      </c>
      <c r="H933" s="54">
        <f t="shared" si="119"/>
        <v>0.5359666666666667</v>
      </c>
      <c r="I933" s="209">
        <f t="shared" si="122"/>
        <v>1972.3573333333334</v>
      </c>
      <c r="J933" s="54">
        <f t="shared" si="120"/>
        <v>433.91861333333333</v>
      </c>
      <c r="K933" s="54">
        <f t="shared" si="123"/>
        <v>986.17866666666669</v>
      </c>
      <c r="L933" s="245">
        <v>112.66019333333334</v>
      </c>
      <c r="M933" s="56">
        <f t="shared" si="125"/>
        <v>0.36991539258469691</v>
      </c>
    </row>
    <row r="934" spans="1:13" x14ac:dyDescent="0.2">
      <c r="A934" s="105">
        <f t="shared" si="124"/>
        <v>37</v>
      </c>
      <c r="B934" s="57" t="s">
        <v>1241</v>
      </c>
      <c r="C934" s="40">
        <v>4310.78</v>
      </c>
      <c r="D934" s="40"/>
      <c r="E934" s="40">
        <v>310.10000000000002</v>
      </c>
      <c r="F934" s="57">
        <f t="shared" si="118"/>
        <v>4620.88</v>
      </c>
      <c r="G934" s="278">
        <v>1372.85</v>
      </c>
      <c r="H934" s="54">
        <f t="shared" si="119"/>
        <v>0.45761666666666662</v>
      </c>
      <c r="I934" s="209">
        <f t="shared" si="122"/>
        <v>1684.0293333333332</v>
      </c>
      <c r="J934" s="54">
        <f t="shared" si="120"/>
        <v>370.48645333333332</v>
      </c>
      <c r="K934" s="54">
        <f t="shared" si="123"/>
        <v>842.01466666666659</v>
      </c>
      <c r="L934" s="245">
        <v>96.19102333333332</v>
      </c>
      <c r="M934" s="56">
        <f t="shared" si="125"/>
        <v>0.64765184914273166</v>
      </c>
    </row>
    <row r="935" spans="1:13" x14ac:dyDescent="0.2">
      <c r="A935" s="105">
        <f t="shared" si="124"/>
        <v>38</v>
      </c>
      <c r="B935" s="57" t="s">
        <v>1242</v>
      </c>
      <c r="C935" s="40">
        <v>6507.98</v>
      </c>
      <c r="D935" s="40">
        <v>48.6</v>
      </c>
      <c r="E935" s="40"/>
      <c r="F935" s="57">
        <f t="shared" si="118"/>
        <v>6556.58</v>
      </c>
      <c r="G935" s="278">
        <v>1259.3800000000001</v>
      </c>
      <c r="H935" s="54">
        <f t="shared" si="119"/>
        <v>0.41979333333333335</v>
      </c>
      <c r="I935" s="209">
        <f t="shared" si="122"/>
        <v>1544.8394666666668</v>
      </c>
      <c r="J935" s="54">
        <f t="shared" si="120"/>
        <v>339.86468266666668</v>
      </c>
      <c r="K935" s="54">
        <f t="shared" si="123"/>
        <v>772.4197333333334</v>
      </c>
      <c r="L935" s="245">
        <v>88.240558666666672</v>
      </c>
      <c r="M935" s="56">
        <f t="shared" si="125"/>
        <v>0.41871897259445223</v>
      </c>
    </row>
    <row r="936" spans="1:13" x14ac:dyDescent="0.2">
      <c r="A936" s="105">
        <f t="shared" si="124"/>
        <v>39</v>
      </c>
      <c r="B936" s="57" t="s">
        <v>1243</v>
      </c>
      <c r="C936" s="40">
        <v>374.3</v>
      </c>
      <c r="D936" s="40"/>
      <c r="E936" s="40"/>
      <c r="F936" s="57">
        <f t="shared" si="118"/>
        <v>374.3</v>
      </c>
      <c r="G936" s="278">
        <v>0</v>
      </c>
      <c r="H936" s="54">
        <v>0</v>
      </c>
      <c r="I936" s="209">
        <f t="shared" si="122"/>
        <v>0</v>
      </c>
      <c r="J936" s="54">
        <f t="shared" si="120"/>
        <v>0</v>
      </c>
      <c r="K936" s="54">
        <f t="shared" si="123"/>
        <v>0</v>
      </c>
      <c r="L936" s="245">
        <v>0</v>
      </c>
      <c r="M936" s="56">
        <f t="shared" si="125"/>
        <v>0</v>
      </c>
    </row>
    <row r="937" spans="1:13" x14ac:dyDescent="0.2">
      <c r="A937" s="105">
        <f t="shared" si="124"/>
        <v>40</v>
      </c>
      <c r="B937" s="57" t="s">
        <v>1244</v>
      </c>
      <c r="C937" s="40">
        <v>376.1</v>
      </c>
      <c r="D937" s="40"/>
      <c r="E937" s="40"/>
      <c r="F937" s="57">
        <f t="shared" si="118"/>
        <v>376.1</v>
      </c>
      <c r="G937" s="278">
        <v>0</v>
      </c>
      <c r="H937" s="54">
        <v>0</v>
      </c>
      <c r="I937" s="209">
        <f t="shared" si="122"/>
        <v>0</v>
      </c>
      <c r="J937" s="54">
        <f t="shared" si="120"/>
        <v>0</v>
      </c>
      <c r="K937" s="54">
        <f t="shared" si="123"/>
        <v>0</v>
      </c>
      <c r="L937" s="245">
        <v>0</v>
      </c>
      <c r="M937" s="56">
        <f t="shared" si="125"/>
        <v>0</v>
      </c>
    </row>
    <row r="938" spans="1:13" x14ac:dyDescent="0.2">
      <c r="A938" s="105">
        <f t="shared" si="124"/>
        <v>41</v>
      </c>
      <c r="B938" s="57" t="s">
        <v>1245</v>
      </c>
      <c r="C938" s="40">
        <v>382.3</v>
      </c>
      <c r="D938" s="40"/>
      <c r="E938" s="40"/>
      <c r="F938" s="57">
        <f t="shared" si="118"/>
        <v>382.3</v>
      </c>
      <c r="G938" s="278">
        <v>74</v>
      </c>
      <c r="H938" s="54">
        <f t="shared" si="119"/>
        <v>2.4666666666666667E-2</v>
      </c>
      <c r="I938" s="209">
        <f t="shared" si="122"/>
        <v>90.773333333333326</v>
      </c>
      <c r="J938" s="54">
        <f t="shared" si="120"/>
        <v>19.970133333333333</v>
      </c>
      <c r="K938" s="54">
        <f t="shared" si="123"/>
        <v>45.386666666666663</v>
      </c>
      <c r="L938" s="245">
        <v>5.1849333333333334</v>
      </c>
      <c r="M938" s="56">
        <f t="shared" si="125"/>
        <v>0.42195936873310663</v>
      </c>
    </row>
    <row r="939" spans="1:13" x14ac:dyDescent="0.2">
      <c r="A939" s="105">
        <f t="shared" si="124"/>
        <v>42</v>
      </c>
      <c r="B939" s="57" t="s">
        <v>1246</v>
      </c>
      <c r="C939" s="40">
        <v>411</v>
      </c>
      <c r="D939" s="40"/>
      <c r="E939" s="40"/>
      <c r="F939" s="57">
        <f t="shared" si="118"/>
        <v>411</v>
      </c>
      <c r="G939" s="278">
        <v>74</v>
      </c>
      <c r="H939" s="54">
        <f t="shared" si="119"/>
        <v>2.4666666666666667E-2</v>
      </c>
      <c r="I939" s="209">
        <f t="shared" si="122"/>
        <v>90.773333333333326</v>
      </c>
      <c r="J939" s="54">
        <f t="shared" si="120"/>
        <v>19.970133333333333</v>
      </c>
      <c r="K939" s="54">
        <f t="shared" si="123"/>
        <v>45.386666666666663</v>
      </c>
      <c r="L939" s="245">
        <v>5.1849333333333334</v>
      </c>
      <c r="M939" s="56">
        <f t="shared" si="125"/>
        <v>0.39249407948094078</v>
      </c>
    </row>
    <row r="940" spans="1:13" x14ac:dyDescent="0.2">
      <c r="A940" s="105">
        <f t="shared" si="124"/>
        <v>43</v>
      </c>
      <c r="B940" s="57" t="s">
        <v>1247</v>
      </c>
      <c r="C940" s="40">
        <v>388.9</v>
      </c>
      <c r="D940" s="40"/>
      <c r="E940" s="40"/>
      <c r="F940" s="57">
        <f t="shared" si="118"/>
        <v>388.9</v>
      </c>
      <c r="G940" s="278">
        <v>74</v>
      </c>
      <c r="H940" s="54">
        <f t="shared" si="119"/>
        <v>2.4666666666666667E-2</v>
      </c>
      <c r="I940" s="209">
        <f t="shared" si="122"/>
        <v>90.773333333333326</v>
      </c>
      <c r="J940" s="54">
        <f t="shared" si="120"/>
        <v>19.970133333333333</v>
      </c>
      <c r="K940" s="54">
        <f t="shared" si="123"/>
        <v>45.386666666666663</v>
      </c>
      <c r="L940" s="245">
        <v>5.1849333333333334</v>
      </c>
      <c r="M940" s="56">
        <f t="shared" si="125"/>
        <v>0.41479832004799866</v>
      </c>
    </row>
    <row r="941" spans="1:13" x14ac:dyDescent="0.2">
      <c r="A941" s="105">
        <f t="shared" si="124"/>
        <v>44</v>
      </c>
      <c r="B941" s="57" t="s">
        <v>1248</v>
      </c>
      <c r="C941" s="40">
        <v>364.6</v>
      </c>
      <c r="D941" s="40"/>
      <c r="E941" s="40"/>
      <c r="F941" s="57">
        <f t="shared" si="118"/>
        <v>364.6</v>
      </c>
      <c r="G941" s="278">
        <v>74</v>
      </c>
      <c r="H941" s="54">
        <f t="shared" si="119"/>
        <v>2.4666666666666667E-2</v>
      </c>
      <c r="I941" s="209">
        <f t="shared" si="122"/>
        <v>90.773333333333326</v>
      </c>
      <c r="J941" s="54">
        <f t="shared" si="120"/>
        <v>19.970133333333333</v>
      </c>
      <c r="K941" s="54">
        <f t="shared" si="123"/>
        <v>45.386666666666663</v>
      </c>
      <c r="L941" s="245">
        <v>5.1849333333333334</v>
      </c>
      <c r="M941" s="56">
        <f t="shared" si="125"/>
        <v>0.44244395684768695</v>
      </c>
    </row>
    <row r="942" spans="1:13" x14ac:dyDescent="0.2">
      <c r="A942" s="105">
        <f t="shared" si="124"/>
        <v>45</v>
      </c>
      <c r="B942" s="57" t="s">
        <v>1249</v>
      </c>
      <c r="C942" s="40">
        <v>133.5</v>
      </c>
      <c r="D942" s="40"/>
      <c r="E942" s="40"/>
      <c r="F942" s="57">
        <f t="shared" si="118"/>
        <v>133.5</v>
      </c>
      <c r="G942" s="278">
        <v>74</v>
      </c>
      <c r="H942" s="54">
        <f t="shared" si="119"/>
        <v>2.4666666666666667E-2</v>
      </c>
      <c r="I942" s="209">
        <f t="shared" si="122"/>
        <v>90.773333333333326</v>
      </c>
      <c r="J942" s="54">
        <f t="shared" si="120"/>
        <v>19.970133333333333</v>
      </c>
      <c r="K942" s="54">
        <f t="shared" si="123"/>
        <v>45.386666666666663</v>
      </c>
      <c r="L942" s="245">
        <v>5.1849333333333334</v>
      </c>
      <c r="M942" s="56">
        <f t="shared" si="125"/>
        <v>1.2083525593008739</v>
      </c>
    </row>
    <row r="943" spans="1:13" x14ac:dyDescent="0.2">
      <c r="A943" s="105">
        <f t="shared" si="124"/>
        <v>46</v>
      </c>
      <c r="B943" s="57" t="s">
        <v>1250</v>
      </c>
      <c r="C943" s="40">
        <v>9198.7099999999991</v>
      </c>
      <c r="D943" s="40"/>
      <c r="E943" s="40"/>
      <c r="F943" s="57">
        <f t="shared" si="118"/>
        <v>9198.7099999999991</v>
      </c>
      <c r="G943" s="278">
        <v>2000.8</v>
      </c>
      <c r="H943" s="54">
        <f t="shared" si="119"/>
        <v>0.66693333333333327</v>
      </c>
      <c r="I943" s="209">
        <f t="shared" si="122"/>
        <v>2454.3146666666662</v>
      </c>
      <c r="J943" s="54">
        <f t="shared" si="120"/>
        <v>539.94922666666662</v>
      </c>
      <c r="K943" s="54">
        <f t="shared" si="123"/>
        <v>1227.1573333333331</v>
      </c>
      <c r="L943" s="245">
        <v>140.18938666666665</v>
      </c>
      <c r="M943" s="56">
        <f t="shared" si="125"/>
        <v>0.47415459486529443</v>
      </c>
    </row>
    <row r="944" spans="1:13" x14ac:dyDescent="0.2">
      <c r="A944" s="105">
        <f t="shared" si="124"/>
        <v>47</v>
      </c>
      <c r="B944" s="57" t="s">
        <v>1261</v>
      </c>
      <c r="C944" s="40">
        <v>3168.96</v>
      </c>
      <c r="D944" s="40"/>
      <c r="E944" s="40"/>
      <c r="F944" s="57">
        <f t="shared" si="118"/>
        <v>3168.96</v>
      </c>
      <c r="G944" s="278">
        <v>1700</v>
      </c>
      <c r="H944" s="54">
        <f t="shared" si="119"/>
        <v>0.56666666666666665</v>
      </c>
      <c r="I944" s="209">
        <f t="shared" si="122"/>
        <v>2085.3333333333335</v>
      </c>
      <c r="J944" s="54">
        <f t="shared" si="120"/>
        <v>458.77333333333337</v>
      </c>
      <c r="K944" s="54">
        <f t="shared" si="123"/>
        <v>1042.6666666666667</v>
      </c>
      <c r="L944" s="245">
        <v>119.11333333333333</v>
      </c>
      <c r="M944" s="56">
        <f t="shared" si="125"/>
        <v>1.1694330842505638</v>
      </c>
    </row>
    <row r="945" spans="1:13" x14ac:dyDescent="0.2">
      <c r="A945" s="105">
        <f t="shared" si="124"/>
        <v>48</v>
      </c>
      <c r="B945" s="57" t="s">
        <v>1262</v>
      </c>
      <c r="C945" s="40">
        <v>4196.6499999999996</v>
      </c>
      <c r="D945" s="40"/>
      <c r="E945" s="40">
        <v>69.099999999999994</v>
      </c>
      <c r="F945" s="57">
        <f t="shared" si="118"/>
        <v>4265.75</v>
      </c>
      <c r="G945" s="278">
        <v>895</v>
      </c>
      <c r="H945" s="54">
        <f t="shared" si="119"/>
        <v>0.29833333333333334</v>
      </c>
      <c r="I945" s="209">
        <f t="shared" si="122"/>
        <v>1097.8666666666668</v>
      </c>
      <c r="J945" s="54">
        <f t="shared" si="120"/>
        <v>241.53066666666669</v>
      </c>
      <c r="K945" s="54">
        <f t="shared" si="123"/>
        <v>548.93333333333339</v>
      </c>
      <c r="L945" s="245">
        <v>62.709666666666664</v>
      </c>
      <c r="M945" s="56">
        <f t="shared" si="125"/>
        <v>0.45737334192893009</v>
      </c>
    </row>
    <row r="946" spans="1:13" x14ac:dyDescent="0.2">
      <c r="A946" s="105">
        <f t="shared" si="124"/>
        <v>49</v>
      </c>
      <c r="B946" s="38" t="s">
        <v>1263</v>
      </c>
      <c r="C946" s="40">
        <v>8277.0499999999993</v>
      </c>
      <c r="D946" s="40"/>
      <c r="E946" s="40"/>
      <c r="F946" s="57">
        <f t="shared" si="118"/>
        <v>8277.0499999999993</v>
      </c>
      <c r="G946" s="278">
        <v>3513.35</v>
      </c>
      <c r="H946" s="54">
        <f t="shared" si="119"/>
        <v>1.1711166666666666</v>
      </c>
      <c r="I946" s="209">
        <f t="shared" si="122"/>
        <v>4309.7093333333332</v>
      </c>
      <c r="J946" s="54">
        <f t="shared" si="120"/>
        <v>948.13605333333328</v>
      </c>
      <c r="K946" s="54">
        <f t="shared" si="123"/>
        <v>2154.8546666666666</v>
      </c>
      <c r="L946" s="245">
        <v>246.1687233333333</v>
      </c>
      <c r="M946" s="56">
        <f t="shared" si="125"/>
        <v>0.92531382275891383</v>
      </c>
    </row>
    <row r="947" spans="1:13" x14ac:dyDescent="0.2">
      <c r="A947" s="105">
        <f t="shared" si="124"/>
        <v>50</v>
      </c>
      <c r="B947" s="38" t="s">
        <v>1264</v>
      </c>
      <c r="C947" s="40">
        <v>1475.3</v>
      </c>
      <c r="D947" s="40"/>
      <c r="E947" s="40"/>
      <c r="F947" s="57">
        <f t="shared" si="118"/>
        <v>1475.3</v>
      </c>
      <c r="G947" s="278">
        <v>516.29999999999995</v>
      </c>
      <c r="H947" s="54">
        <f t="shared" si="119"/>
        <v>0.17209999999999998</v>
      </c>
      <c r="I947" s="209">
        <f t="shared" si="122"/>
        <v>633.32799999999986</v>
      </c>
      <c r="J947" s="54">
        <f t="shared" si="120"/>
        <v>139.33215999999996</v>
      </c>
      <c r="K947" s="54">
        <f t="shared" si="123"/>
        <v>316.66399999999993</v>
      </c>
      <c r="L947" s="245">
        <v>36.175419999999995</v>
      </c>
      <c r="M947" s="56">
        <f t="shared" si="125"/>
        <v>0.76289539754626157</v>
      </c>
    </row>
    <row r="948" spans="1:13" x14ac:dyDescent="0.2">
      <c r="A948" s="105">
        <f t="shared" si="124"/>
        <v>51</v>
      </c>
      <c r="B948" s="57" t="s">
        <v>1265</v>
      </c>
      <c r="C948" s="40">
        <v>1459.86</v>
      </c>
      <c r="D948" s="40"/>
      <c r="E948" s="40"/>
      <c r="F948" s="57">
        <f t="shared" si="118"/>
        <v>1459.86</v>
      </c>
      <c r="G948" s="278">
        <v>877.6</v>
      </c>
      <c r="H948" s="54">
        <f t="shared" si="119"/>
        <v>0.29253333333333337</v>
      </c>
      <c r="I948" s="209">
        <f t="shared" si="122"/>
        <v>1076.5226666666667</v>
      </c>
      <c r="J948" s="54">
        <f t="shared" si="120"/>
        <v>236.83498666666668</v>
      </c>
      <c r="K948" s="54">
        <f t="shared" si="123"/>
        <v>538.26133333333337</v>
      </c>
      <c r="L948" s="245">
        <v>61.490506666666676</v>
      </c>
      <c r="M948" s="56">
        <f t="shared" si="125"/>
        <v>1.3104746299873506</v>
      </c>
    </row>
    <row r="949" spans="1:13" x14ac:dyDescent="0.2">
      <c r="A949" s="105">
        <f t="shared" si="124"/>
        <v>52</v>
      </c>
      <c r="B949" s="57" t="s">
        <v>1266</v>
      </c>
      <c r="C949" s="40">
        <v>411.3</v>
      </c>
      <c r="D949" s="40"/>
      <c r="E949" s="40"/>
      <c r="F949" s="57">
        <f t="shared" si="118"/>
        <v>411.3</v>
      </c>
      <c r="G949" s="278">
        <v>0</v>
      </c>
      <c r="H949" s="54">
        <f t="shared" si="119"/>
        <v>0</v>
      </c>
      <c r="I949" s="209">
        <f t="shared" si="122"/>
        <v>0</v>
      </c>
      <c r="J949" s="54">
        <f t="shared" si="120"/>
        <v>0</v>
      </c>
      <c r="K949" s="54">
        <f t="shared" si="123"/>
        <v>0</v>
      </c>
      <c r="L949" s="245">
        <v>0</v>
      </c>
      <c r="M949" s="56">
        <f t="shared" si="125"/>
        <v>0</v>
      </c>
    </row>
    <row r="950" spans="1:13" x14ac:dyDescent="0.2">
      <c r="A950" s="105">
        <f t="shared" si="124"/>
        <v>53</v>
      </c>
      <c r="B950" s="57" t="s">
        <v>1267</v>
      </c>
      <c r="C950" s="40">
        <v>402.8</v>
      </c>
      <c r="D950" s="40"/>
      <c r="E950" s="40"/>
      <c r="F950" s="57">
        <f t="shared" si="118"/>
        <v>402.8</v>
      </c>
      <c r="G950" s="278">
        <v>0</v>
      </c>
      <c r="H950" s="54">
        <f t="shared" si="119"/>
        <v>0</v>
      </c>
      <c r="I950" s="209">
        <f t="shared" si="122"/>
        <v>0</v>
      </c>
      <c r="J950" s="54">
        <f t="shared" si="120"/>
        <v>0</v>
      </c>
      <c r="K950" s="54">
        <f t="shared" si="123"/>
        <v>0</v>
      </c>
      <c r="L950" s="245">
        <v>0</v>
      </c>
      <c r="M950" s="56">
        <f t="shared" si="125"/>
        <v>0</v>
      </c>
    </row>
    <row r="951" spans="1:13" x14ac:dyDescent="0.2">
      <c r="A951" s="105">
        <f t="shared" si="124"/>
        <v>54</v>
      </c>
      <c r="B951" s="57" t="s">
        <v>1268</v>
      </c>
      <c r="C951" s="40">
        <v>142.9</v>
      </c>
      <c r="D951" s="40"/>
      <c r="E951" s="40"/>
      <c r="F951" s="57">
        <f t="shared" si="118"/>
        <v>142.9</v>
      </c>
      <c r="G951" s="278">
        <v>0</v>
      </c>
      <c r="H951" s="54">
        <f t="shared" si="119"/>
        <v>0</v>
      </c>
      <c r="I951" s="209">
        <f t="shared" si="122"/>
        <v>0</v>
      </c>
      <c r="J951" s="54">
        <f t="shared" si="120"/>
        <v>0</v>
      </c>
      <c r="K951" s="54">
        <f t="shared" si="123"/>
        <v>0</v>
      </c>
      <c r="L951" s="245">
        <v>0</v>
      </c>
      <c r="M951" s="56">
        <f t="shared" si="125"/>
        <v>0</v>
      </c>
    </row>
    <row r="952" spans="1:13" x14ac:dyDescent="0.2">
      <c r="A952" s="105">
        <f t="shared" si="124"/>
        <v>55</v>
      </c>
      <c r="B952" s="57" t="s">
        <v>1269</v>
      </c>
      <c r="C952" s="40">
        <v>776.7</v>
      </c>
      <c r="D952" s="40"/>
      <c r="E952" s="40"/>
      <c r="F952" s="57">
        <f t="shared" si="118"/>
        <v>776.7</v>
      </c>
      <c r="G952" s="278">
        <v>312.10000000000002</v>
      </c>
      <c r="H952" s="54">
        <f t="shared" si="119"/>
        <v>0.10403333333333334</v>
      </c>
      <c r="I952" s="209">
        <f t="shared" si="122"/>
        <v>382.84266666666667</v>
      </c>
      <c r="J952" s="54">
        <f t="shared" si="120"/>
        <v>84.225386666666665</v>
      </c>
      <c r="K952" s="54">
        <f t="shared" si="123"/>
        <v>191.42133333333334</v>
      </c>
      <c r="L952" s="245">
        <v>21.86780666666667</v>
      </c>
      <c r="M952" s="56">
        <f t="shared" si="125"/>
        <v>0.87595879146817723</v>
      </c>
    </row>
    <row r="953" spans="1:13" x14ac:dyDescent="0.2">
      <c r="A953" s="105">
        <f t="shared" si="124"/>
        <v>56</v>
      </c>
      <c r="B953" s="57" t="s">
        <v>1270</v>
      </c>
      <c r="C953" s="40">
        <v>159.5</v>
      </c>
      <c r="D953" s="40"/>
      <c r="E953" s="40"/>
      <c r="F953" s="57">
        <f t="shared" si="118"/>
        <v>159.5</v>
      </c>
      <c r="G953" s="278">
        <v>0</v>
      </c>
      <c r="H953" s="54">
        <f t="shared" si="119"/>
        <v>0</v>
      </c>
      <c r="I953" s="209">
        <f t="shared" si="122"/>
        <v>0</v>
      </c>
      <c r="J953" s="54">
        <f t="shared" si="120"/>
        <v>0</v>
      </c>
      <c r="K953" s="54">
        <f t="shared" si="123"/>
        <v>0</v>
      </c>
      <c r="L953" s="245">
        <v>0</v>
      </c>
      <c r="M953" s="56">
        <f t="shared" si="125"/>
        <v>0</v>
      </c>
    </row>
    <row r="954" spans="1:13" x14ac:dyDescent="0.2">
      <c r="A954" s="105">
        <f t="shared" si="124"/>
        <v>57</v>
      </c>
      <c r="B954" s="57" t="s">
        <v>1271</v>
      </c>
      <c r="C954" s="40">
        <v>8044.64</v>
      </c>
      <c r="D954" s="40"/>
      <c r="E954" s="40"/>
      <c r="F954" s="57">
        <f t="shared" si="118"/>
        <v>8044.64</v>
      </c>
      <c r="G954" s="278">
        <v>3295.65</v>
      </c>
      <c r="H954" s="54">
        <f t="shared" si="119"/>
        <v>1.0985500000000001</v>
      </c>
      <c r="I954" s="209">
        <f t="shared" si="122"/>
        <v>4042.6640000000007</v>
      </c>
      <c r="J954" s="54">
        <f t="shared" si="120"/>
        <v>889.38608000000011</v>
      </c>
      <c r="K954" s="54">
        <f t="shared" si="123"/>
        <v>2021.3320000000003</v>
      </c>
      <c r="L954" s="245">
        <v>230.91521000000003</v>
      </c>
      <c r="M954" s="56">
        <f t="shared" si="125"/>
        <v>0.89305392037431153</v>
      </c>
    </row>
    <row r="955" spans="1:13" x14ac:dyDescent="0.2">
      <c r="A955" s="105">
        <f t="shared" si="124"/>
        <v>58</v>
      </c>
      <c r="B955" s="57" t="s">
        <v>1272</v>
      </c>
      <c r="C955" s="40">
        <v>3996.29</v>
      </c>
      <c r="D955" s="40"/>
      <c r="E955" s="40"/>
      <c r="F955" s="57">
        <f t="shared" si="118"/>
        <v>3996.29</v>
      </c>
      <c r="G955" s="278">
        <v>1725</v>
      </c>
      <c r="H955" s="54">
        <f t="shared" si="119"/>
        <v>0.57499999999999996</v>
      </c>
      <c r="I955" s="209">
        <f t="shared" si="122"/>
        <v>2116</v>
      </c>
      <c r="J955" s="54">
        <f t="shared" si="120"/>
        <v>465.52</v>
      </c>
      <c r="K955" s="54">
        <f t="shared" si="123"/>
        <v>1058</v>
      </c>
      <c r="L955" s="245">
        <v>120.86499999999999</v>
      </c>
      <c r="M955" s="56">
        <f t="shared" si="125"/>
        <v>0.94096899874633722</v>
      </c>
    </row>
    <row r="956" spans="1:13" x14ac:dyDescent="0.2">
      <c r="A956" s="105">
        <f t="shared" si="124"/>
        <v>59</v>
      </c>
      <c r="B956" s="57" t="s">
        <v>1273</v>
      </c>
      <c r="C956" s="40">
        <v>69.53</v>
      </c>
      <c r="D956" s="40"/>
      <c r="E956" s="40"/>
      <c r="F956" s="57">
        <f t="shared" si="118"/>
        <v>69.53</v>
      </c>
      <c r="G956" s="278"/>
      <c r="H956" s="54">
        <f t="shared" si="119"/>
        <v>0</v>
      </c>
      <c r="I956" s="209">
        <f t="shared" si="122"/>
        <v>0</v>
      </c>
      <c r="J956" s="54">
        <f t="shared" si="120"/>
        <v>0</v>
      </c>
      <c r="K956" s="54">
        <f t="shared" si="123"/>
        <v>0</v>
      </c>
      <c r="L956" s="245">
        <v>0</v>
      </c>
      <c r="M956" s="56">
        <f t="shared" si="125"/>
        <v>0</v>
      </c>
    </row>
    <row r="957" spans="1:13" x14ac:dyDescent="0.2">
      <c r="A957" s="105">
        <f t="shared" si="124"/>
        <v>60</v>
      </c>
      <c r="B957" s="57" t="s">
        <v>1274</v>
      </c>
      <c r="C957" s="40">
        <v>3450.5</v>
      </c>
      <c r="D957" s="40"/>
      <c r="E957" s="40"/>
      <c r="F957" s="57">
        <f t="shared" ref="F957:F962" si="126">C957+D957+E957</f>
        <v>3450.5</v>
      </c>
      <c r="G957" s="278">
        <v>1259.1099999999999</v>
      </c>
      <c r="H957" s="54">
        <f t="shared" ref="H957:H962" si="127">G957/3000</f>
        <v>0.41970333333333332</v>
      </c>
      <c r="I957" s="209">
        <f t="shared" si="122"/>
        <v>1544.5082666666667</v>
      </c>
      <c r="J957" s="54">
        <f t="shared" si="120"/>
        <v>339.7918186666667</v>
      </c>
      <c r="K957" s="54">
        <f t="shared" si="123"/>
        <v>772.25413333333336</v>
      </c>
      <c r="L957" s="245">
        <v>88.221640666666659</v>
      </c>
      <c r="M957" s="56">
        <f t="shared" si="125"/>
        <v>0.79547191981838383</v>
      </c>
    </row>
    <row r="958" spans="1:13" x14ac:dyDescent="0.2">
      <c r="A958" s="105">
        <f t="shared" si="124"/>
        <v>61</v>
      </c>
      <c r="B958" s="57" t="s">
        <v>1275</v>
      </c>
      <c r="C958" s="40">
        <v>46</v>
      </c>
      <c r="D958" s="40"/>
      <c r="E958" s="40"/>
      <c r="F958" s="57">
        <f t="shared" si="126"/>
        <v>46</v>
      </c>
      <c r="G958" s="278"/>
      <c r="H958" s="54">
        <f t="shared" si="127"/>
        <v>0</v>
      </c>
      <c r="I958" s="209">
        <f t="shared" si="122"/>
        <v>0</v>
      </c>
      <c r="J958" s="54">
        <f t="shared" ref="J958:J962" si="128">I958*0.22</f>
        <v>0</v>
      </c>
      <c r="K958" s="54">
        <f t="shared" si="123"/>
        <v>0</v>
      </c>
      <c r="L958" s="245">
        <v>0</v>
      </c>
      <c r="M958" s="56">
        <f t="shared" si="125"/>
        <v>0</v>
      </c>
    </row>
    <row r="959" spans="1:13" x14ac:dyDescent="0.2">
      <c r="A959" s="105">
        <f t="shared" si="124"/>
        <v>62</v>
      </c>
      <c r="B959" s="57" t="s">
        <v>1317</v>
      </c>
      <c r="C959" s="40">
        <v>3217.4</v>
      </c>
      <c r="D959" s="40"/>
      <c r="E959" s="40"/>
      <c r="F959" s="57">
        <f t="shared" si="126"/>
        <v>3217.4</v>
      </c>
      <c r="G959" s="278">
        <v>2025</v>
      </c>
      <c r="H959" s="54">
        <f t="shared" si="127"/>
        <v>0.67500000000000004</v>
      </c>
      <c r="I959" s="209">
        <f t="shared" si="122"/>
        <v>2484</v>
      </c>
      <c r="J959" s="54">
        <f t="shared" si="128"/>
        <v>546.48</v>
      </c>
      <c r="K959" s="54">
        <f t="shared" si="123"/>
        <v>1242</v>
      </c>
      <c r="L959" s="245">
        <v>141.88500000000002</v>
      </c>
      <c r="M959" s="56">
        <f t="shared" si="125"/>
        <v>1.3720286566793061</v>
      </c>
    </row>
    <row r="960" spans="1:13" x14ac:dyDescent="0.2">
      <c r="A960" s="105">
        <f t="shared" si="124"/>
        <v>63</v>
      </c>
      <c r="B960" s="57" t="s">
        <v>1318</v>
      </c>
      <c r="C960" s="40">
        <v>3196.1</v>
      </c>
      <c r="D960" s="40"/>
      <c r="E960" s="40"/>
      <c r="F960" s="57">
        <f t="shared" si="126"/>
        <v>3196.1</v>
      </c>
      <c r="G960" s="278">
        <v>1912.3</v>
      </c>
      <c r="H960" s="54">
        <f t="shared" si="127"/>
        <v>0.6374333333333333</v>
      </c>
      <c r="I960" s="209">
        <f t="shared" si="122"/>
        <v>2345.7546666666667</v>
      </c>
      <c r="J960" s="54">
        <f t="shared" si="128"/>
        <v>516.06602666666663</v>
      </c>
      <c r="K960" s="54">
        <f t="shared" si="123"/>
        <v>1172.8773333333334</v>
      </c>
      <c r="L960" s="245">
        <v>133.98848666666666</v>
      </c>
      <c r="M960" s="56">
        <f t="shared" si="125"/>
        <v>1.304304156106922</v>
      </c>
    </row>
    <row r="961" spans="1:13" x14ac:dyDescent="0.2">
      <c r="A961" s="105">
        <f t="shared" si="124"/>
        <v>64</v>
      </c>
      <c r="B961" s="57" t="s">
        <v>1319</v>
      </c>
      <c r="C961" s="40">
        <v>1632.1</v>
      </c>
      <c r="D961" s="40"/>
      <c r="E961" s="40"/>
      <c r="F961" s="57">
        <f t="shared" si="126"/>
        <v>1632.1</v>
      </c>
      <c r="G961" s="278">
        <v>980</v>
      </c>
      <c r="H961" s="54">
        <f t="shared" si="127"/>
        <v>0.32666666666666666</v>
      </c>
      <c r="I961" s="209">
        <f t="shared" si="122"/>
        <v>1202.1333333333332</v>
      </c>
      <c r="J961" s="54">
        <f t="shared" si="128"/>
        <v>264.46933333333328</v>
      </c>
      <c r="K961" s="54">
        <f t="shared" si="123"/>
        <v>601.06666666666661</v>
      </c>
      <c r="L961" s="245">
        <v>68.665333333333336</v>
      </c>
      <c r="M961" s="56">
        <f t="shared" si="125"/>
        <v>1.3089483896003105</v>
      </c>
    </row>
    <row r="962" spans="1:13" x14ac:dyDescent="0.2">
      <c r="A962" s="105">
        <f t="shared" si="124"/>
        <v>65</v>
      </c>
      <c r="B962" s="57" t="s">
        <v>609</v>
      </c>
      <c r="C962" s="40">
        <v>3084.1</v>
      </c>
      <c r="D962" s="59"/>
      <c r="E962" s="59">
        <v>109.7</v>
      </c>
      <c r="F962" s="57">
        <f t="shared" si="126"/>
        <v>3193.7999999999997</v>
      </c>
      <c r="G962" s="278">
        <v>1375</v>
      </c>
      <c r="H962" s="54">
        <f t="shared" si="127"/>
        <v>0.45833333333333331</v>
      </c>
      <c r="I962" s="209">
        <f t="shared" si="122"/>
        <v>1686.6666666666665</v>
      </c>
      <c r="J962" s="54">
        <f t="shared" si="128"/>
        <v>371.06666666666666</v>
      </c>
      <c r="K962" s="54">
        <f t="shared" si="123"/>
        <v>843.33333333333326</v>
      </c>
      <c r="L962" s="245">
        <v>96.341666666666654</v>
      </c>
      <c r="M962" s="56">
        <f t="shared" ref="M962:M963" si="129">(I962+J962+K962+L962)/F962</f>
        <v>0.93850846431627954</v>
      </c>
    </row>
    <row r="963" spans="1:13" x14ac:dyDescent="0.2">
      <c r="A963" s="105"/>
      <c r="B963" s="57" t="s">
        <v>2181</v>
      </c>
      <c r="C963" s="288">
        <f>SUM(C898:C962)</f>
        <v>179704.92999999996</v>
      </c>
      <c r="D963" s="288">
        <f t="shared" ref="D963:L963" si="130">SUM(D898:D962)</f>
        <v>939.9</v>
      </c>
      <c r="E963" s="288">
        <f t="shared" si="130"/>
        <v>3844.0999999999995</v>
      </c>
      <c r="F963" s="288">
        <f t="shared" si="130"/>
        <v>184488.92999999996</v>
      </c>
      <c r="G963" s="288">
        <f t="shared" si="130"/>
        <v>62090.310000000005</v>
      </c>
      <c r="H963" s="288">
        <f t="shared" si="130"/>
        <v>20.696770000000001</v>
      </c>
      <c r="I963" s="288">
        <f t="shared" si="130"/>
        <v>76164.113599999982</v>
      </c>
      <c r="J963" s="288">
        <f t="shared" si="130"/>
        <v>16756.104992000004</v>
      </c>
      <c r="K963" s="288">
        <f t="shared" si="130"/>
        <v>38082.056799999991</v>
      </c>
      <c r="L963" s="288">
        <f t="shared" si="130"/>
        <v>4575.4451206666663</v>
      </c>
      <c r="M963" s="56">
        <f t="shared" si="129"/>
        <v>0.73488268652578059</v>
      </c>
    </row>
    <row r="964" spans="1:13" x14ac:dyDescent="0.2">
      <c r="A964" s="338" t="s">
        <v>1976</v>
      </c>
      <c r="B964" s="339"/>
      <c r="C964" s="339"/>
      <c r="D964" s="339"/>
      <c r="E964" s="339"/>
      <c r="F964" s="339"/>
      <c r="G964" s="339"/>
      <c r="H964" s="339"/>
      <c r="I964" s="339"/>
      <c r="J964" s="339"/>
      <c r="K964" s="339"/>
      <c r="L964" s="339"/>
      <c r="M964" s="340"/>
    </row>
    <row r="965" spans="1:13" x14ac:dyDescent="0.2">
      <c r="A965" s="77">
        <v>1</v>
      </c>
      <c r="B965" s="57" t="s">
        <v>1278</v>
      </c>
      <c r="C965" s="57">
        <v>653.70000000000005</v>
      </c>
      <c r="D965" s="57">
        <v>37.5</v>
      </c>
      <c r="E965" s="57">
        <v>147.30000000000001</v>
      </c>
      <c r="F965" s="57">
        <v>838.5</v>
      </c>
      <c r="G965" s="280">
        <v>123.5</v>
      </c>
      <c r="H965" s="54">
        <f>G965/3000</f>
        <v>4.1166666666666664E-2</v>
      </c>
      <c r="I965" s="54">
        <f>H965*3680</f>
        <v>151.49333333333331</v>
      </c>
      <c r="J965" s="54">
        <f>I965*0.22</f>
        <v>33.328533333333326</v>
      </c>
      <c r="K965" s="54">
        <f t="shared" ref="K965:K1028" si="131">I965*0.475</f>
        <v>71.959333333333319</v>
      </c>
      <c r="L965" s="245">
        <v>8.6532333333333327</v>
      </c>
      <c r="M965" s="56">
        <f t="shared" ref="M965:M1028" si="132">(I965+J965+K965+L965)/F965</f>
        <v>0.31655865633074931</v>
      </c>
    </row>
    <row r="966" spans="1:13" x14ac:dyDescent="0.2">
      <c r="A966" s="78">
        <f>A965+1</f>
        <v>2</v>
      </c>
      <c r="B966" s="57" t="s">
        <v>1279</v>
      </c>
      <c r="C966" s="57">
        <v>244</v>
      </c>
      <c r="D966" s="57"/>
      <c r="E966" s="57"/>
      <c r="F966" s="57">
        <v>244</v>
      </c>
      <c r="G966" s="280">
        <v>105.3</v>
      </c>
      <c r="H966" s="54">
        <f t="shared" ref="H966:H1028" si="133">G966/3000</f>
        <v>3.5099999999999999E-2</v>
      </c>
      <c r="I966" s="54">
        <f t="shared" ref="I966:I1029" si="134">H966*3680</f>
        <v>129.16800000000001</v>
      </c>
      <c r="J966" s="54">
        <f t="shared" ref="J966:J1028" si="135">I966*0.22</f>
        <v>28.416960000000003</v>
      </c>
      <c r="K966" s="54">
        <f t="shared" si="131"/>
        <v>61.354799999999997</v>
      </c>
      <c r="L966" s="245">
        <v>7.3780199999999994</v>
      </c>
      <c r="M966" s="56">
        <f t="shared" si="132"/>
        <v>0.9275318852459018</v>
      </c>
    </row>
    <row r="967" spans="1:13" x14ac:dyDescent="0.2">
      <c r="A967" s="78">
        <f t="shared" ref="A967:A1030" si="136">A966+1</f>
        <v>3</v>
      </c>
      <c r="B967" s="57" t="s">
        <v>1280</v>
      </c>
      <c r="C967" s="57">
        <v>279.89999999999998</v>
      </c>
      <c r="D967" s="57"/>
      <c r="E967" s="57"/>
      <c r="F967" s="57">
        <v>279.89999999999998</v>
      </c>
      <c r="G967" s="280">
        <v>100.8</v>
      </c>
      <c r="H967" s="54">
        <f t="shared" si="133"/>
        <v>3.3599999999999998E-2</v>
      </c>
      <c r="I967" s="54">
        <f t="shared" si="134"/>
        <v>123.648</v>
      </c>
      <c r="J967" s="54">
        <f t="shared" si="135"/>
        <v>27.202559999999998</v>
      </c>
      <c r="K967" s="54">
        <f t="shared" si="131"/>
        <v>58.732799999999997</v>
      </c>
      <c r="L967" s="245">
        <v>7.0627199999999988</v>
      </c>
      <c r="M967" s="56">
        <f t="shared" si="132"/>
        <v>0.7740124330117899</v>
      </c>
    </row>
    <row r="968" spans="1:13" x14ac:dyDescent="0.2">
      <c r="A968" s="78">
        <f t="shared" si="136"/>
        <v>4</v>
      </c>
      <c r="B968" s="57" t="s">
        <v>1281</v>
      </c>
      <c r="C968" s="57">
        <v>107.3</v>
      </c>
      <c r="D968" s="57"/>
      <c r="E968" s="57"/>
      <c r="F968" s="57">
        <v>107.3</v>
      </c>
      <c r="G968" s="280">
        <v>67.599999999999994</v>
      </c>
      <c r="H968" s="54">
        <f t="shared" si="133"/>
        <v>2.2533333333333332E-2</v>
      </c>
      <c r="I968" s="54">
        <f t="shared" si="134"/>
        <v>82.922666666666657</v>
      </c>
      <c r="J968" s="54">
        <f t="shared" si="135"/>
        <v>18.242986666666663</v>
      </c>
      <c r="K968" s="54">
        <f t="shared" si="131"/>
        <v>39.388266666666659</v>
      </c>
      <c r="L968" s="245">
        <v>4.7365066666666662</v>
      </c>
      <c r="M968" s="56">
        <f t="shared" si="132"/>
        <v>1.3540580304442371</v>
      </c>
    </row>
    <row r="969" spans="1:13" x14ac:dyDescent="0.2">
      <c r="A969" s="78">
        <f t="shared" si="136"/>
        <v>5</v>
      </c>
      <c r="B969" s="57" t="s">
        <v>1283</v>
      </c>
      <c r="C969" s="57">
        <v>149.30000000000001</v>
      </c>
      <c r="D969" s="57"/>
      <c r="E969" s="57"/>
      <c r="F969" s="57">
        <v>149.30000000000001</v>
      </c>
      <c r="G969" s="280">
        <v>92.8</v>
      </c>
      <c r="H969" s="54">
        <f t="shared" si="133"/>
        <v>3.0933333333333334E-2</v>
      </c>
      <c r="I969" s="54">
        <f t="shared" si="134"/>
        <v>113.83466666666666</v>
      </c>
      <c r="J969" s="54">
        <f t="shared" si="135"/>
        <v>25.043626666666665</v>
      </c>
      <c r="K969" s="54">
        <f t="shared" si="131"/>
        <v>54.071466666666666</v>
      </c>
      <c r="L969" s="245">
        <v>6.5021866666666659</v>
      </c>
      <c r="M969" s="56">
        <f t="shared" si="132"/>
        <v>1.3359139093547663</v>
      </c>
    </row>
    <row r="970" spans="1:13" x14ac:dyDescent="0.2">
      <c r="A970" s="78">
        <f t="shared" si="136"/>
        <v>6</v>
      </c>
      <c r="B970" s="57" t="s">
        <v>1284</v>
      </c>
      <c r="C970" s="57">
        <v>111.1</v>
      </c>
      <c r="D970" s="57">
        <v>25.8</v>
      </c>
      <c r="E970" s="57"/>
      <c r="F970" s="57">
        <v>136.9</v>
      </c>
      <c r="G970" s="280">
        <v>69.900000000000006</v>
      </c>
      <c r="H970" s="54">
        <f t="shared" si="133"/>
        <v>2.3300000000000001E-2</v>
      </c>
      <c r="I970" s="54">
        <f t="shared" si="134"/>
        <v>85.744</v>
      </c>
      <c r="J970" s="54">
        <f t="shared" si="135"/>
        <v>18.863679999999999</v>
      </c>
      <c r="K970" s="54">
        <f t="shared" si="131"/>
        <v>40.728400000000001</v>
      </c>
      <c r="L970" s="245">
        <v>4.8976600000000001</v>
      </c>
      <c r="M970" s="56">
        <f t="shared" si="132"/>
        <v>1.0973976625273922</v>
      </c>
    </row>
    <row r="971" spans="1:13" x14ac:dyDescent="0.2">
      <c r="A971" s="78">
        <f t="shared" si="136"/>
        <v>7</v>
      </c>
      <c r="B971" s="57" t="s">
        <v>1285</v>
      </c>
      <c r="C971" s="57">
        <v>131.5</v>
      </c>
      <c r="D971" s="57"/>
      <c r="E971" s="57"/>
      <c r="F971" s="57">
        <v>131.5</v>
      </c>
      <c r="G971" s="280">
        <v>82.8</v>
      </c>
      <c r="H971" s="54">
        <f t="shared" si="133"/>
        <v>2.76E-2</v>
      </c>
      <c r="I971" s="54">
        <f t="shared" si="134"/>
        <v>101.568</v>
      </c>
      <c r="J971" s="54">
        <f t="shared" si="135"/>
        <v>22.34496</v>
      </c>
      <c r="K971" s="54">
        <f t="shared" si="131"/>
        <v>48.244799999999998</v>
      </c>
      <c r="L971" s="245">
        <v>5.80152</v>
      </c>
      <c r="M971" s="56">
        <f t="shared" si="132"/>
        <v>1.3533025095057034</v>
      </c>
    </row>
    <row r="972" spans="1:13" x14ac:dyDescent="0.2">
      <c r="A972" s="78">
        <f t="shared" si="136"/>
        <v>8</v>
      </c>
      <c r="B972" s="57" t="s">
        <v>1286</v>
      </c>
      <c r="C972" s="57">
        <v>164</v>
      </c>
      <c r="D972" s="57"/>
      <c r="E972" s="57"/>
      <c r="F972" s="57">
        <v>164</v>
      </c>
      <c r="G972" s="280">
        <v>103.2</v>
      </c>
      <c r="H972" s="54">
        <f t="shared" si="133"/>
        <v>3.44E-2</v>
      </c>
      <c r="I972" s="54">
        <f t="shared" si="134"/>
        <v>126.592</v>
      </c>
      <c r="J972" s="54">
        <f t="shared" si="135"/>
        <v>27.850239999999999</v>
      </c>
      <c r="K972" s="54">
        <f t="shared" si="131"/>
        <v>60.1312</v>
      </c>
      <c r="L972" s="245">
        <v>7.2308799999999991</v>
      </c>
      <c r="M972" s="56">
        <f t="shared" si="132"/>
        <v>1.3524653658536587</v>
      </c>
    </row>
    <row r="973" spans="1:13" x14ac:dyDescent="0.2">
      <c r="A973" s="78">
        <f t="shared" si="136"/>
        <v>9</v>
      </c>
      <c r="B973" s="57" t="s">
        <v>1287</v>
      </c>
      <c r="C973" s="57">
        <v>183.5</v>
      </c>
      <c r="D973" s="57"/>
      <c r="E973" s="57"/>
      <c r="F973" s="57">
        <v>183.5</v>
      </c>
      <c r="G973" s="280">
        <v>106</v>
      </c>
      <c r="H973" s="54">
        <f t="shared" si="133"/>
        <v>3.5333333333333335E-2</v>
      </c>
      <c r="I973" s="54">
        <f t="shared" si="134"/>
        <v>130.02666666666667</v>
      </c>
      <c r="J973" s="54">
        <f t="shared" si="135"/>
        <v>28.605866666666667</v>
      </c>
      <c r="K973" s="54">
        <f t="shared" si="131"/>
        <v>61.762666666666668</v>
      </c>
      <c r="L973" s="245">
        <v>7.4270666666666667</v>
      </c>
      <c r="M973" s="56">
        <f t="shared" si="132"/>
        <v>1.2415382379654858</v>
      </c>
    </row>
    <row r="974" spans="1:13" x14ac:dyDescent="0.2">
      <c r="A974" s="78">
        <f t="shared" si="136"/>
        <v>10</v>
      </c>
      <c r="B974" s="57" t="s">
        <v>1288</v>
      </c>
      <c r="C974" s="57">
        <v>4270.7</v>
      </c>
      <c r="D974" s="57"/>
      <c r="E974" s="57"/>
      <c r="F974" s="57">
        <v>4270.7</v>
      </c>
      <c r="G974" s="280">
        <v>702.2</v>
      </c>
      <c r="H974" s="54">
        <f t="shared" si="133"/>
        <v>0.23406666666666667</v>
      </c>
      <c r="I974" s="54">
        <f t="shared" si="134"/>
        <v>861.36533333333341</v>
      </c>
      <c r="J974" s="54">
        <f t="shared" si="135"/>
        <v>189.50037333333336</v>
      </c>
      <c r="K974" s="54">
        <f t="shared" si="131"/>
        <v>409.14853333333338</v>
      </c>
      <c r="L974" s="245">
        <v>49.200813333333329</v>
      </c>
      <c r="M974" s="56">
        <f t="shared" si="132"/>
        <v>0.35338821582722585</v>
      </c>
    </row>
    <row r="975" spans="1:13" x14ac:dyDescent="0.2">
      <c r="A975" s="78">
        <f t="shared" si="136"/>
        <v>11</v>
      </c>
      <c r="B975" s="57" t="s">
        <v>1289</v>
      </c>
      <c r="C975" s="57">
        <v>2670.7</v>
      </c>
      <c r="D975" s="57"/>
      <c r="E975" s="57"/>
      <c r="F975" s="57">
        <v>2670.7</v>
      </c>
      <c r="G975" s="280">
        <v>600</v>
      </c>
      <c r="H975" s="54">
        <f t="shared" si="133"/>
        <v>0.2</v>
      </c>
      <c r="I975" s="54">
        <f t="shared" si="134"/>
        <v>736</v>
      </c>
      <c r="J975" s="54">
        <f t="shared" si="135"/>
        <v>161.91999999999999</v>
      </c>
      <c r="K975" s="54">
        <f t="shared" si="131"/>
        <v>349.59999999999997</v>
      </c>
      <c r="L975" s="245">
        <v>42.04</v>
      </c>
      <c r="M975" s="56">
        <f t="shared" si="132"/>
        <v>0.4828546822930318</v>
      </c>
    </row>
    <row r="976" spans="1:13" x14ac:dyDescent="0.2">
      <c r="A976" s="78">
        <f t="shared" si="136"/>
        <v>12</v>
      </c>
      <c r="B976" s="57" t="s">
        <v>1290</v>
      </c>
      <c r="C976" s="57">
        <v>463.7</v>
      </c>
      <c r="D976" s="57"/>
      <c r="E976" s="57">
        <v>121.1</v>
      </c>
      <c r="F976" s="57">
        <v>584.79999999999995</v>
      </c>
      <c r="G976" s="280">
        <v>70.900000000000006</v>
      </c>
      <c r="H976" s="54">
        <f t="shared" si="133"/>
        <v>2.3633333333333336E-2</v>
      </c>
      <c r="I976" s="54">
        <f t="shared" si="134"/>
        <v>86.970666666666673</v>
      </c>
      <c r="J976" s="54">
        <f t="shared" si="135"/>
        <v>19.133546666666668</v>
      </c>
      <c r="K976" s="54">
        <f t="shared" si="131"/>
        <v>41.311066666666669</v>
      </c>
      <c r="L976" s="245">
        <v>4.9677266666666666</v>
      </c>
      <c r="M976" s="56">
        <f t="shared" si="132"/>
        <v>0.26057285681714554</v>
      </c>
    </row>
    <row r="977" spans="1:13" x14ac:dyDescent="0.2">
      <c r="A977" s="78">
        <f t="shared" si="136"/>
        <v>13</v>
      </c>
      <c r="B977" s="57" t="s">
        <v>1291</v>
      </c>
      <c r="C977" s="57">
        <v>892.4</v>
      </c>
      <c r="D977" s="57"/>
      <c r="E977" s="57"/>
      <c r="F977" s="57">
        <v>892.4</v>
      </c>
      <c r="G977" s="280">
        <v>71.5</v>
      </c>
      <c r="H977" s="54">
        <f t="shared" si="133"/>
        <v>2.3833333333333335E-2</v>
      </c>
      <c r="I977" s="54">
        <f t="shared" si="134"/>
        <v>87.706666666666678</v>
      </c>
      <c r="J977" s="54">
        <f t="shared" si="135"/>
        <v>19.29546666666667</v>
      </c>
      <c r="K977" s="54">
        <f t="shared" si="131"/>
        <v>41.660666666666671</v>
      </c>
      <c r="L977" s="245">
        <v>5.0097666666666676</v>
      </c>
      <c r="M977" s="56">
        <f t="shared" si="132"/>
        <v>0.17220144180487079</v>
      </c>
    </row>
    <row r="978" spans="1:13" x14ac:dyDescent="0.2">
      <c r="A978" s="78">
        <f t="shared" si="136"/>
        <v>14</v>
      </c>
      <c r="B978" s="57" t="s">
        <v>1292</v>
      </c>
      <c r="C978" s="57">
        <v>481.8</v>
      </c>
      <c r="D978" s="57"/>
      <c r="E978" s="57">
        <v>50.8</v>
      </c>
      <c r="F978" s="57">
        <v>532.6</v>
      </c>
      <c r="G978" s="280">
        <v>68.900000000000006</v>
      </c>
      <c r="H978" s="54">
        <f t="shared" si="133"/>
        <v>2.296666666666667E-2</v>
      </c>
      <c r="I978" s="54">
        <f t="shared" si="134"/>
        <v>84.51733333333334</v>
      </c>
      <c r="J978" s="54">
        <f t="shared" si="135"/>
        <v>18.593813333333333</v>
      </c>
      <c r="K978" s="54">
        <f t="shared" si="131"/>
        <v>40.145733333333332</v>
      </c>
      <c r="L978" s="245">
        <v>4.8275933333333336</v>
      </c>
      <c r="M978" s="56">
        <f t="shared" si="132"/>
        <v>0.27804069345349858</v>
      </c>
    </row>
    <row r="979" spans="1:13" x14ac:dyDescent="0.2">
      <c r="A979" s="78">
        <f t="shared" si="136"/>
        <v>15</v>
      </c>
      <c r="B979" s="57" t="s">
        <v>1293</v>
      </c>
      <c r="C979" s="57">
        <v>340.1</v>
      </c>
      <c r="D979" s="57"/>
      <c r="E979" s="57"/>
      <c r="F979" s="57">
        <v>340.1</v>
      </c>
      <c r="G979" s="280">
        <v>150</v>
      </c>
      <c r="H979" s="54">
        <f t="shared" si="133"/>
        <v>0.05</v>
      </c>
      <c r="I979" s="54">
        <f t="shared" si="134"/>
        <v>184</v>
      </c>
      <c r="J979" s="54">
        <f t="shared" si="135"/>
        <v>40.479999999999997</v>
      </c>
      <c r="K979" s="54">
        <f t="shared" si="131"/>
        <v>87.399999999999991</v>
      </c>
      <c r="L979" s="245">
        <v>10.51</v>
      </c>
      <c r="M979" s="56">
        <f t="shared" si="132"/>
        <v>0.94792708027050854</v>
      </c>
    </row>
    <row r="980" spans="1:13" x14ac:dyDescent="0.2">
      <c r="A980" s="78">
        <f t="shared" si="136"/>
        <v>16</v>
      </c>
      <c r="B980" s="57" t="s">
        <v>1294</v>
      </c>
      <c r="C980" s="57">
        <v>449.9</v>
      </c>
      <c r="D980" s="57"/>
      <c r="E980" s="57">
        <v>99.3</v>
      </c>
      <c r="F980" s="57">
        <v>549.19999999999993</v>
      </c>
      <c r="G980" s="280">
        <v>180</v>
      </c>
      <c r="H980" s="54">
        <f t="shared" si="133"/>
        <v>0.06</v>
      </c>
      <c r="I980" s="54">
        <f t="shared" si="134"/>
        <v>220.79999999999998</v>
      </c>
      <c r="J980" s="54">
        <f t="shared" si="135"/>
        <v>48.575999999999993</v>
      </c>
      <c r="K980" s="54">
        <f t="shared" si="131"/>
        <v>104.87999999999998</v>
      </c>
      <c r="L980" s="245">
        <v>12.611999999999998</v>
      </c>
      <c r="M980" s="56">
        <f t="shared" si="132"/>
        <v>0.70442097596504016</v>
      </c>
    </row>
    <row r="981" spans="1:13" x14ac:dyDescent="0.2">
      <c r="A981" s="78">
        <f t="shared" si="136"/>
        <v>17</v>
      </c>
      <c r="B981" s="57" t="s">
        <v>1295</v>
      </c>
      <c r="C981" s="57">
        <v>855.5</v>
      </c>
      <c r="D981" s="57"/>
      <c r="E981" s="57">
        <v>188</v>
      </c>
      <c r="F981" s="57">
        <v>1043.5</v>
      </c>
      <c r="G981" s="280">
        <v>286</v>
      </c>
      <c r="H981" s="54">
        <f t="shared" si="133"/>
        <v>9.5333333333333339E-2</v>
      </c>
      <c r="I981" s="54">
        <f t="shared" si="134"/>
        <v>350.82666666666671</v>
      </c>
      <c r="J981" s="54">
        <f t="shared" si="135"/>
        <v>77.181866666666679</v>
      </c>
      <c r="K981" s="54">
        <f t="shared" si="131"/>
        <v>166.64266666666668</v>
      </c>
      <c r="L981" s="245">
        <v>20.03906666666667</v>
      </c>
      <c r="M981" s="56">
        <f t="shared" si="132"/>
        <v>0.58906590001597192</v>
      </c>
    </row>
    <row r="982" spans="1:13" x14ac:dyDescent="0.2">
      <c r="A982" s="78">
        <f t="shared" si="136"/>
        <v>18</v>
      </c>
      <c r="B982" s="57" t="s">
        <v>1296</v>
      </c>
      <c r="C982" s="57">
        <v>851.2</v>
      </c>
      <c r="D982" s="57"/>
      <c r="E982" s="57">
        <v>76.2</v>
      </c>
      <c r="F982" s="57">
        <v>927.40000000000009</v>
      </c>
      <c r="G982" s="280">
        <v>284.10000000000002</v>
      </c>
      <c r="H982" s="54">
        <f t="shared" si="133"/>
        <v>9.4700000000000006E-2</v>
      </c>
      <c r="I982" s="54">
        <f t="shared" si="134"/>
        <v>348.49600000000004</v>
      </c>
      <c r="J982" s="54">
        <f t="shared" si="135"/>
        <v>76.669120000000007</v>
      </c>
      <c r="K982" s="54">
        <f t="shared" si="131"/>
        <v>165.53560000000002</v>
      </c>
      <c r="L982" s="245">
        <v>19.905940000000001</v>
      </c>
      <c r="M982" s="56">
        <f t="shared" si="132"/>
        <v>0.6584070088419236</v>
      </c>
    </row>
    <row r="983" spans="1:13" x14ac:dyDescent="0.2">
      <c r="A983" s="78">
        <f t="shared" si="136"/>
        <v>19</v>
      </c>
      <c r="B983" s="57" t="s">
        <v>1297</v>
      </c>
      <c r="C983" s="57">
        <v>544.4</v>
      </c>
      <c r="D983" s="57">
        <v>105.8</v>
      </c>
      <c r="E983" s="57">
        <v>74</v>
      </c>
      <c r="F983" s="57">
        <v>724.19999999999993</v>
      </c>
      <c r="G983" s="280">
        <v>44.2</v>
      </c>
      <c r="H983" s="54">
        <f t="shared" si="133"/>
        <v>1.4733333333333334E-2</v>
      </c>
      <c r="I983" s="54">
        <f t="shared" si="134"/>
        <v>54.218666666666671</v>
      </c>
      <c r="J983" s="54">
        <f t="shared" si="135"/>
        <v>11.928106666666668</v>
      </c>
      <c r="K983" s="54">
        <f t="shared" si="131"/>
        <v>25.753866666666667</v>
      </c>
      <c r="L983" s="245">
        <v>3.0969466666666667</v>
      </c>
      <c r="M983" s="56">
        <f t="shared" si="132"/>
        <v>0.1311758998435055</v>
      </c>
    </row>
    <row r="984" spans="1:13" x14ac:dyDescent="0.2">
      <c r="A984" s="78">
        <f t="shared" si="136"/>
        <v>20</v>
      </c>
      <c r="B984" s="57" t="s">
        <v>1298</v>
      </c>
      <c r="C984" s="57">
        <v>252.4</v>
      </c>
      <c r="D984" s="57">
        <v>53</v>
      </c>
      <c r="E984" s="57">
        <v>35.4</v>
      </c>
      <c r="F984" s="57">
        <v>340.79999999999995</v>
      </c>
      <c r="G984" s="280">
        <v>45.5</v>
      </c>
      <c r="H984" s="54">
        <f t="shared" si="133"/>
        <v>1.5166666666666667E-2</v>
      </c>
      <c r="I984" s="54">
        <f t="shared" si="134"/>
        <v>55.813333333333333</v>
      </c>
      <c r="J984" s="54">
        <f t="shared" si="135"/>
        <v>12.278933333333333</v>
      </c>
      <c r="K984" s="54">
        <f t="shared" si="131"/>
        <v>26.511333333333333</v>
      </c>
      <c r="L984" s="245">
        <v>3.1880333333333333</v>
      </c>
      <c r="M984" s="56">
        <f t="shared" si="132"/>
        <v>0.2869472809076683</v>
      </c>
    </row>
    <row r="985" spans="1:13" x14ac:dyDescent="0.2">
      <c r="A985" s="78">
        <f t="shared" si="136"/>
        <v>21</v>
      </c>
      <c r="B985" s="57" t="s">
        <v>1299</v>
      </c>
      <c r="C985" s="57">
        <v>446.3</v>
      </c>
      <c r="D985" s="57">
        <v>12.4</v>
      </c>
      <c r="E985" s="57">
        <v>75.400000000000006</v>
      </c>
      <c r="F985" s="57">
        <v>534.1</v>
      </c>
      <c r="G985" s="280">
        <v>78</v>
      </c>
      <c r="H985" s="54">
        <f t="shared" si="133"/>
        <v>2.5999999999999999E-2</v>
      </c>
      <c r="I985" s="54">
        <f t="shared" si="134"/>
        <v>95.679999999999993</v>
      </c>
      <c r="J985" s="54">
        <f t="shared" si="135"/>
        <v>21.049599999999998</v>
      </c>
      <c r="K985" s="54">
        <f t="shared" si="131"/>
        <v>45.447999999999993</v>
      </c>
      <c r="L985" s="245">
        <v>5.4652000000000003</v>
      </c>
      <c r="M985" s="56">
        <f t="shared" si="132"/>
        <v>0.31387904886725332</v>
      </c>
    </row>
    <row r="986" spans="1:13" x14ac:dyDescent="0.2">
      <c r="A986" s="78">
        <f t="shared" si="136"/>
        <v>22</v>
      </c>
      <c r="B986" s="57" t="s">
        <v>1300</v>
      </c>
      <c r="C986" s="57">
        <v>237.5</v>
      </c>
      <c r="D986" s="57"/>
      <c r="E986" s="57"/>
      <c r="F986" s="57">
        <v>237.5</v>
      </c>
      <c r="G986" s="280">
        <v>65</v>
      </c>
      <c r="H986" s="54">
        <f t="shared" si="133"/>
        <v>2.1666666666666667E-2</v>
      </c>
      <c r="I986" s="54">
        <f t="shared" si="134"/>
        <v>79.733333333333334</v>
      </c>
      <c r="J986" s="54">
        <f t="shared" si="135"/>
        <v>17.541333333333334</v>
      </c>
      <c r="K986" s="54">
        <f t="shared" si="131"/>
        <v>37.873333333333335</v>
      </c>
      <c r="L986" s="245">
        <v>4.554333333333334</v>
      </c>
      <c r="M986" s="56">
        <f t="shared" si="132"/>
        <v>0.58822035087719304</v>
      </c>
    </row>
    <row r="987" spans="1:13" x14ac:dyDescent="0.2">
      <c r="A987" s="78">
        <f t="shared" si="136"/>
        <v>23</v>
      </c>
      <c r="B987" s="57" t="s">
        <v>1301</v>
      </c>
      <c r="C987" s="57">
        <v>159.5</v>
      </c>
      <c r="D987" s="57"/>
      <c r="E987" s="57">
        <v>91.9</v>
      </c>
      <c r="F987" s="57">
        <v>251.4</v>
      </c>
      <c r="G987" s="280">
        <v>107.3</v>
      </c>
      <c r="H987" s="54">
        <f t="shared" si="133"/>
        <v>3.5766666666666669E-2</v>
      </c>
      <c r="I987" s="54">
        <f t="shared" si="134"/>
        <v>131.62133333333335</v>
      </c>
      <c r="J987" s="54">
        <f t="shared" si="135"/>
        <v>28.956693333333337</v>
      </c>
      <c r="K987" s="54">
        <f t="shared" si="131"/>
        <v>62.520133333333341</v>
      </c>
      <c r="L987" s="245">
        <v>7.5181533333333341</v>
      </c>
      <c r="M987" s="56">
        <f t="shared" si="132"/>
        <v>0.91732821532749953</v>
      </c>
    </row>
    <row r="988" spans="1:13" x14ac:dyDescent="0.2">
      <c r="A988" s="78">
        <f t="shared" si="136"/>
        <v>24</v>
      </c>
      <c r="B988" s="57" t="s">
        <v>1302</v>
      </c>
      <c r="C988" s="57">
        <v>6036.5</v>
      </c>
      <c r="D988" s="57"/>
      <c r="E988" s="57">
        <v>57.9</v>
      </c>
      <c r="F988" s="57">
        <v>6094.4</v>
      </c>
      <c r="G988" s="280">
        <v>709.8</v>
      </c>
      <c r="H988" s="54">
        <f t="shared" si="133"/>
        <v>0.23659999999999998</v>
      </c>
      <c r="I988" s="54">
        <f t="shared" si="134"/>
        <v>870.68799999999987</v>
      </c>
      <c r="J988" s="54">
        <f t="shared" si="135"/>
        <v>191.55135999999996</v>
      </c>
      <c r="K988" s="54">
        <f t="shared" si="131"/>
        <v>413.57679999999993</v>
      </c>
      <c r="L988" s="245">
        <v>49.733319999999992</v>
      </c>
      <c r="M988" s="56">
        <f t="shared" si="132"/>
        <v>0.25031988054607507</v>
      </c>
    </row>
    <row r="989" spans="1:13" x14ac:dyDescent="0.2">
      <c r="A989" s="78">
        <f t="shared" si="136"/>
        <v>25</v>
      </c>
      <c r="B989" s="57" t="s">
        <v>1303</v>
      </c>
      <c r="C989" s="57">
        <v>5942.78</v>
      </c>
      <c r="D989" s="57">
        <v>26.3</v>
      </c>
      <c r="E989" s="57">
        <v>169.5</v>
      </c>
      <c r="F989" s="57">
        <v>6138.58</v>
      </c>
      <c r="G989" s="281">
        <v>750</v>
      </c>
      <c r="H989" s="54">
        <f t="shared" si="133"/>
        <v>0.25</v>
      </c>
      <c r="I989" s="54">
        <f t="shared" si="134"/>
        <v>920</v>
      </c>
      <c r="J989" s="54">
        <f t="shared" si="135"/>
        <v>202.4</v>
      </c>
      <c r="K989" s="54">
        <f t="shared" si="131"/>
        <v>437</v>
      </c>
      <c r="L989" s="245">
        <v>52.55</v>
      </c>
      <c r="M989" s="56">
        <f t="shared" si="132"/>
        <v>0.26259330333725389</v>
      </c>
    </row>
    <row r="990" spans="1:13" x14ac:dyDescent="0.2">
      <c r="A990" s="78">
        <f t="shared" si="136"/>
        <v>26</v>
      </c>
      <c r="B990" s="57" t="s">
        <v>1304</v>
      </c>
      <c r="C990" s="57">
        <v>362.7</v>
      </c>
      <c r="D990" s="57"/>
      <c r="E990" s="57">
        <v>64.8</v>
      </c>
      <c r="F990" s="57">
        <v>427.5</v>
      </c>
      <c r="G990" s="280">
        <v>44.2</v>
      </c>
      <c r="H990" s="54">
        <f t="shared" si="133"/>
        <v>1.4733333333333334E-2</v>
      </c>
      <c r="I990" s="54">
        <f t="shared" si="134"/>
        <v>54.218666666666671</v>
      </c>
      <c r="J990" s="54">
        <f t="shared" si="135"/>
        <v>11.928106666666668</v>
      </c>
      <c r="K990" s="54">
        <f t="shared" si="131"/>
        <v>25.753866666666667</v>
      </c>
      <c r="L990" s="245">
        <v>3.0969466666666667</v>
      </c>
      <c r="M990" s="56">
        <f t="shared" si="132"/>
        <v>0.2222165769980507</v>
      </c>
    </row>
    <row r="991" spans="1:13" x14ac:dyDescent="0.2">
      <c r="A991" s="78">
        <f t="shared" si="136"/>
        <v>27</v>
      </c>
      <c r="B991" s="57" t="s">
        <v>1305</v>
      </c>
      <c r="C991" s="57">
        <v>5493.7</v>
      </c>
      <c r="D991" s="57"/>
      <c r="E991" s="57"/>
      <c r="F991" s="57">
        <v>5493.7</v>
      </c>
      <c r="G991" s="282">
        <v>1231.1600000000001</v>
      </c>
      <c r="H991" s="54">
        <f t="shared" si="133"/>
        <v>0.41038666666666668</v>
      </c>
      <c r="I991" s="54">
        <f t="shared" si="134"/>
        <v>1510.2229333333335</v>
      </c>
      <c r="J991" s="54">
        <f t="shared" si="135"/>
        <v>332.24904533333336</v>
      </c>
      <c r="K991" s="54">
        <f t="shared" si="131"/>
        <v>717.35589333333337</v>
      </c>
      <c r="L991" s="245">
        <v>86.263277333333335</v>
      </c>
      <c r="M991" s="56">
        <f t="shared" si="132"/>
        <v>0.48165920041744797</v>
      </c>
    </row>
    <row r="992" spans="1:13" x14ac:dyDescent="0.2">
      <c r="A992" s="78">
        <f t="shared" si="136"/>
        <v>28</v>
      </c>
      <c r="B992" s="57" t="s">
        <v>1306</v>
      </c>
      <c r="C992" s="57">
        <v>5413.1</v>
      </c>
      <c r="D992" s="57"/>
      <c r="E992" s="57">
        <v>26</v>
      </c>
      <c r="F992" s="57">
        <v>5439.1</v>
      </c>
      <c r="G992" s="280">
        <v>1289</v>
      </c>
      <c r="H992" s="54">
        <f t="shared" si="133"/>
        <v>0.42966666666666664</v>
      </c>
      <c r="I992" s="54">
        <f t="shared" si="134"/>
        <v>1581.1733333333332</v>
      </c>
      <c r="J992" s="54">
        <f t="shared" si="135"/>
        <v>347.85813333333329</v>
      </c>
      <c r="K992" s="54">
        <f t="shared" si="131"/>
        <v>751.05733333333319</v>
      </c>
      <c r="L992" s="245">
        <v>90.315933333333334</v>
      </c>
      <c r="M992" s="56">
        <f t="shared" si="132"/>
        <v>0.50934984341772216</v>
      </c>
    </row>
    <row r="993" spans="1:13" x14ac:dyDescent="0.2">
      <c r="A993" s="78">
        <f t="shared" si="136"/>
        <v>29</v>
      </c>
      <c r="B993" s="57" t="s">
        <v>1307</v>
      </c>
      <c r="C993" s="57">
        <v>420.4</v>
      </c>
      <c r="D993" s="57"/>
      <c r="E993" s="57">
        <v>81.3</v>
      </c>
      <c r="F993" s="57">
        <v>501.7</v>
      </c>
      <c r="G993" s="280">
        <v>45.5</v>
      </c>
      <c r="H993" s="54">
        <f t="shared" si="133"/>
        <v>1.5166666666666667E-2</v>
      </c>
      <c r="I993" s="54">
        <f t="shared" si="134"/>
        <v>55.813333333333333</v>
      </c>
      <c r="J993" s="54">
        <f t="shared" si="135"/>
        <v>12.278933333333333</v>
      </c>
      <c r="K993" s="54">
        <f t="shared" si="131"/>
        <v>26.511333333333333</v>
      </c>
      <c r="L993" s="245">
        <v>3.1880333333333333</v>
      </c>
      <c r="M993" s="56">
        <f t="shared" si="132"/>
        <v>0.19492053684140589</v>
      </c>
    </row>
    <row r="994" spans="1:13" x14ac:dyDescent="0.2">
      <c r="A994" s="78">
        <f t="shared" si="136"/>
        <v>30</v>
      </c>
      <c r="B994" s="57" t="s">
        <v>1308</v>
      </c>
      <c r="C994" s="57">
        <v>176.4</v>
      </c>
      <c r="D994" s="57"/>
      <c r="E994" s="57">
        <v>88.5</v>
      </c>
      <c r="F994" s="57">
        <v>264.89999999999998</v>
      </c>
      <c r="G994" s="280">
        <v>65</v>
      </c>
      <c r="H994" s="54">
        <f t="shared" si="133"/>
        <v>2.1666666666666667E-2</v>
      </c>
      <c r="I994" s="54">
        <f t="shared" si="134"/>
        <v>79.733333333333334</v>
      </c>
      <c r="J994" s="54">
        <f t="shared" si="135"/>
        <v>17.541333333333334</v>
      </c>
      <c r="K994" s="54">
        <f t="shared" si="131"/>
        <v>37.873333333333335</v>
      </c>
      <c r="L994" s="245">
        <v>4.554333333333334</v>
      </c>
      <c r="M994" s="56">
        <f t="shared" si="132"/>
        <v>0.52737762677740041</v>
      </c>
    </row>
    <row r="995" spans="1:13" x14ac:dyDescent="0.2">
      <c r="A995" s="78">
        <f t="shared" si="136"/>
        <v>31</v>
      </c>
      <c r="B995" s="57" t="s">
        <v>1309</v>
      </c>
      <c r="C995" s="57">
        <v>476.7</v>
      </c>
      <c r="D995" s="57"/>
      <c r="E995" s="57">
        <v>38</v>
      </c>
      <c r="F995" s="57">
        <v>514.70000000000005</v>
      </c>
      <c r="G995" s="280">
        <v>26</v>
      </c>
      <c r="H995" s="54">
        <f t="shared" si="133"/>
        <v>8.6666666666666663E-3</v>
      </c>
      <c r="I995" s="54">
        <f t="shared" si="134"/>
        <v>31.893333333333331</v>
      </c>
      <c r="J995" s="54">
        <f t="shared" si="135"/>
        <v>7.0165333333333324</v>
      </c>
      <c r="K995" s="54">
        <f t="shared" si="131"/>
        <v>15.149333333333331</v>
      </c>
      <c r="L995" s="245">
        <v>1.8217333333333332</v>
      </c>
      <c r="M995" s="56">
        <f t="shared" si="132"/>
        <v>0.10856991127517647</v>
      </c>
    </row>
    <row r="996" spans="1:13" x14ac:dyDescent="0.2">
      <c r="A996" s="78">
        <f t="shared" si="136"/>
        <v>32</v>
      </c>
      <c r="B996" s="57" t="s">
        <v>1314</v>
      </c>
      <c r="C996" s="57">
        <v>474.8</v>
      </c>
      <c r="D996" s="57"/>
      <c r="E996" s="57"/>
      <c r="F996" s="57">
        <v>474.8</v>
      </c>
      <c r="G996" s="280">
        <v>170</v>
      </c>
      <c r="H996" s="54">
        <f t="shared" si="133"/>
        <v>5.6666666666666664E-2</v>
      </c>
      <c r="I996" s="54">
        <f t="shared" si="134"/>
        <v>208.53333333333333</v>
      </c>
      <c r="J996" s="54">
        <f t="shared" si="135"/>
        <v>45.877333333333333</v>
      </c>
      <c r="K996" s="54">
        <f t="shared" si="131"/>
        <v>99.053333333333327</v>
      </c>
      <c r="L996" s="245">
        <v>11.911333333333332</v>
      </c>
      <c r="M996" s="56">
        <f t="shared" si="132"/>
        <v>0.76953524290929509</v>
      </c>
    </row>
    <row r="997" spans="1:13" x14ac:dyDescent="0.2">
      <c r="A997" s="78">
        <f t="shared" si="136"/>
        <v>33</v>
      </c>
      <c r="B997" s="57" t="s">
        <v>1315</v>
      </c>
      <c r="C997" s="57">
        <v>667.03</v>
      </c>
      <c r="D997" s="57"/>
      <c r="E997" s="57"/>
      <c r="F997" s="57">
        <v>667.03</v>
      </c>
      <c r="G997" s="280">
        <v>250</v>
      </c>
      <c r="H997" s="54">
        <f t="shared" si="133"/>
        <v>8.3333333333333329E-2</v>
      </c>
      <c r="I997" s="54">
        <f t="shared" si="134"/>
        <v>306.66666666666663</v>
      </c>
      <c r="J997" s="54">
        <f t="shared" si="135"/>
        <v>67.466666666666654</v>
      </c>
      <c r="K997" s="54">
        <f t="shared" si="131"/>
        <v>145.66666666666663</v>
      </c>
      <c r="L997" s="245">
        <v>17.516666666666666</v>
      </c>
      <c r="M997" s="56">
        <f t="shared" si="132"/>
        <v>0.80553598288932526</v>
      </c>
    </row>
    <row r="998" spans="1:13" x14ac:dyDescent="0.2">
      <c r="A998" s="78">
        <f t="shared" si="136"/>
        <v>34</v>
      </c>
      <c r="B998" s="57" t="s">
        <v>1316</v>
      </c>
      <c r="C998" s="57">
        <v>1023.7</v>
      </c>
      <c r="D998" s="57"/>
      <c r="E998" s="57"/>
      <c r="F998" s="57">
        <v>1023.7</v>
      </c>
      <c r="G998" s="280">
        <v>358.8</v>
      </c>
      <c r="H998" s="54">
        <f t="shared" si="133"/>
        <v>0.1196</v>
      </c>
      <c r="I998" s="54">
        <f t="shared" si="134"/>
        <v>440.12799999999999</v>
      </c>
      <c r="J998" s="54">
        <f t="shared" si="135"/>
        <v>96.828159999999997</v>
      </c>
      <c r="K998" s="54">
        <f t="shared" si="131"/>
        <v>209.06079999999997</v>
      </c>
      <c r="L998" s="245">
        <v>25.13992</v>
      </c>
      <c r="M998" s="56">
        <f t="shared" si="132"/>
        <v>0.75330358503467798</v>
      </c>
    </row>
    <row r="999" spans="1:13" x14ac:dyDescent="0.2">
      <c r="A999" s="78">
        <f t="shared" si="136"/>
        <v>35</v>
      </c>
      <c r="B999" s="57" t="s">
        <v>1320</v>
      </c>
      <c r="C999" s="57">
        <v>214.1</v>
      </c>
      <c r="D999" s="57"/>
      <c r="E999" s="57"/>
      <c r="F999" s="57">
        <v>214.1</v>
      </c>
      <c r="G999" s="280">
        <v>135</v>
      </c>
      <c r="H999" s="54">
        <f t="shared" si="133"/>
        <v>4.4999999999999998E-2</v>
      </c>
      <c r="I999" s="54">
        <f t="shared" si="134"/>
        <v>165.6</v>
      </c>
      <c r="J999" s="54">
        <f t="shared" si="135"/>
        <v>36.432000000000002</v>
      </c>
      <c r="K999" s="54">
        <f t="shared" si="131"/>
        <v>78.66</v>
      </c>
      <c r="L999" s="245">
        <v>9.4589999999999996</v>
      </c>
      <c r="M999" s="56">
        <f t="shared" si="132"/>
        <v>1.3552125175151799</v>
      </c>
    </row>
    <row r="1000" spans="1:13" x14ac:dyDescent="0.2">
      <c r="A1000" s="78">
        <f t="shared" si="136"/>
        <v>36</v>
      </c>
      <c r="B1000" s="57" t="s">
        <v>1321</v>
      </c>
      <c r="C1000" s="57">
        <v>396.1</v>
      </c>
      <c r="D1000" s="57"/>
      <c r="E1000" s="57">
        <v>77.8</v>
      </c>
      <c r="F1000" s="57">
        <v>473.90000000000003</v>
      </c>
      <c r="G1000" s="280">
        <v>186</v>
      </c>
      <c r="H1000" s="54">
        <f t="shared" si="133"/>
        <v>6.2E-2</v>
      </c>
      <c r="I1000" s="54">
        <f t="shared" si="134"/>
        <v>228.16</v>
      </c>
      <c r="J1000" s="54">
        <f t="shared" si="135"/>
        <v>50.1952</v>
      </c>
      <c r="K1000" s="54">
        <f t="shared" si="131"/>
        <v>108.37599999999999</v>
      </c>
      <c r="L1000" s="245">
        <v>13.032399999999999</v>
      </c>
      <c r="M1000" s="56">
        <f t="shared" si="132"/>
        <v>0.84356108883730729</v>
      </c>
    </row>
    <row r="1001" spans="1:13" x14ac:dyDescent="0.2">
      <c r="A1001" s="78">
        <f t="shared" si="136"/>
        <v>37</v>
      </c>
      <c r="B1001" s="57" t="s">
        <v>1322</v>
      </c>
      <c r="C1001" s="57">
        <v>479.6</v>
      </c>
      <c r="D1001" s="57"/>
      <c r="E1001" s="57"/>
      <c r="F1001" s="57">
        <v>479.6</v>
      </c>
      <c r="G1001" s="280">
        <v>122.9</v>
      </c>
      <c r="H1001" s="54">
        <f t="shared" si="133"/>
        <v>4.0966666666666665E-2</v>
      </c>
      <c r="I1001" s="54">
        <f t="shared" si="134"/>
        <v>150.75733333333332</v>
      </c>
      <c r="J1001" s="54">
        <f t="shared" si="135"/>
        <v>33.166613333333331</v>
      </c>
      <c r="K1001" s="54">
        <f t="shared" si="131"/>
        <v>71.609733333333324</v>
      </c>
      <c r="L1001" s="245">
        <v>8.6111933333333326</v>
      </c>
      <c r="M1001" s="56">
        <f t="shared" si="132"/>
        <v>0.55076078676675011</v>
      </c>
    </row>
    <row r="1002" spans="1:13" x14ac:dyDescent="0.2">
      <c r="A1002" s="78">
        <f t="shared" si="136"/>
        <v>38</v>
      </c>
      <c r="B1002" s="57" t="s">
        <v>1323</v>
      </c>
      <c r="C1002" s="57">
        <v>415.6</v>
      </c>
      <c r="D1002" s="57"/>
      <c r="E1002" s="57"/>
      <c r="F1002" s="57">
        <v>415.6</v>
      </c>
      <c r="G1002" s="280">
        <v>222</v>
      </c>
      <c r="H1002" s="54">
        <f t="shared" si="133"/>
        <v>7.3999999999999996E-2</v>
      </c>
      <c r="I1002" s="54">
        <f t="shared" si="134"/>
        <v>272.32</v>
      </c>
      <c r="J1002" s="54">
        <f t="shared" si="135"/>
        <v>59.910399999999996</v>
      </c>
      <c r="K1002" s="54">
        <f t="shared" si="131"/>
        <v>129.352</v>
      </c>
      <c r="L1002" s="245">
        <v>15.5548</v>
      </c>
      <c r="M1002" s="56">
        <f t="shared" si="132"/>
        <v>1.1480683349374399</v>
      </c>
    </row>
    <row r="1003" spans="1:13" x14ac:dyDescent="0.2">
      <c r="A1003" s="78">
        <f t="shared" si="136"/>
        <v>39</v>
      </c>
      <c r="B1003" s="57" t="s">
        <v>1324</v>
      </c>
      <c r="C1003" s="57">
        <v>338.9</v>
      </c>
      <c r="D1003" s="57"/>
      <c r="E1003" s="57">
        <v>73.099999999999994</v>
      </c>
      <c r="F1003" s="57">
        <v>412</v>
      </c>
      <c r="G1003" s="280">
        <v>94.3</v>
      </c>
      <c r="H1003" s="54">
        <f t="shared" si="133"/>
        <v>3.1433333333333334E-2</v>
      </c>
      <c r="I1003" s="54">
        <f t="shared" si="134"/>
        <v>115.67466666666667</v>
      </c>
      <c r="J1003" s="54">
        <f t="shared" si="135"/>
        <v>25.448426666666666</v>
      </c>
      <c r="K1003" s="54">
        <f t="shared" si="131"/>
        <v>54.945466666666661</v>
      </c>
      <c r="L1003" s="245">
        <v>6.6072866666666661</v>
      </c>
      <c r="M1003" s="56">
        <f t="shared" si="132"/>
        <v>0.4919316666666666</v>
      </c>
    </row>
    <row r="1004" spans="1:13" x14ac:dyDescent="0.2">
      <c r="A1004" s="78">
        <f t="shared" si="136"/>
        <v>40</v>
      </c>
      <c r="B1004" s="57" t="s">
        <v>1325</v>
      </c>
      <c r="C1004" s="57">
        <v>154.69999999999999</v>
      </c>
      <c r="D1004" s="57"/>
      <c r="E1004" s="57"/>
      <c r="F1004" s="57">
        <v>154.69999999999999</v>
      </c>
      <c r="G1004" s="280">
        <v>97.5</v>
      </c>
      <c r="H1004" s="54">
        <f t="shared" si="133"/>
        <v>3.2500000000000001E-2</v>
      </c>
      <c r="I1004" s="54">
        <f t="shared" si="134"/>
        <v>119.60000000000001</v>
      </c>
      <c r="J1004" s="54">
        <f t="shared" si="135"/>
        <v>26.312000000000001</v>
      </c>
      <c r="K1004" s="54">
        <f t="shared" si="131"/>
        <v>56.81</v>
      </c>
      <c r="L1004" s="245">
        <v>6.8315000000000001</v>
      </c>
      <c r="M1004" s="56">
        <f t="shared" si="132"/>
        <v>1.3545798319327733</v>
      </c>
    </row>
    <row r="1005" spans="1:13" x14ac:dyDescent="0.2">
      <c r="A1005" s="78">
        <f t="shared" si="136"/>
        <v>41</v>
      </c>
      <c r="B1005" s="57" t="s">
        <v>1326</v>
      </c>
      <c r="C1005" s="57">
        <v>127</v>
      </c>
      <c r="D1005" s="57">
        <v>51.8</v>
      </c>
      <c r="E1005" s="57"/>
      <c r="F1005" s="57">
        <v>178.8</v>
      </c>
      <c r="G1005" s="280">
        <v>45.5</v>
      </c>
      <c r="H1005" s="54">
        <f t="shared" si="133"/>
        <v>1.5166666666666667E-2</v>
      </c>
      <c r="I1005" s="54">
        <f t="shared" si="134"/>
        <v>55.813333333333333</v>
      </c>
      <c r="J1005" s="54">
        <f t="shared" si="135"/>
        <v>12.278933333333333</v>
      </c>
      <c r="K1005" s="54">
        <f t="shared" si="131"/>
        <v>26.511333333333333</v>
      </c>
      <c r="L1005" s="245">
        <v>3.1880333333333333</v>
      </c>
      <c r="M1005" s="56">
        <f t="shared" si="132"/>
        <v>0.54693307233407906</v>
      </c>
    </row>
    <row r="1006" spans="1:13" x14ac:dyDescent="0.2">
      <c r="A1006" s="78">
        <f t="shared" si="136"/>
        <v>42</v>
      </c>
      <c r="B1006" s="57" t="s">
        <v>1327</v>
      </c>
      <c r="C1006" s="57">
        <v>228.6</v>
      </c>
      <c r="D1006" s="57"/>
      <c r="E1006" s="57"/>
      <c r="F1006" s="57">
        <v>228.6</v>
      </c>
      <c r="G1006" s="280">
        <v>39.700000000000003</v>
      </c>
      <c r="H1006" s="54">
        <f t="shared" si="133"/>
        <v>1.3233333333333335E-2</v>
      </c>
      <c r="I1006" s="54">
        <f t="shared" si="134"/>
        <v>48.698666666666675</v>
      </c>
      <c r="J1006" s="54">
        <f t="shared" si="135"/>
        <v>10.713706666666669</v>
      </c>
      <c r="K1006" s="54">
        <f t="shared" si="131"/>
        <v>23.131866666666671</v>
      </c>
      <c r="L1006" s="245">
        <v>2.7816466666666666</v>
      </c>
      <c r="M1006" s="56">
        <f t="shared" si="132"/>
        <v>0.37325409740449117</v>
      </c>
    </row>
    <row r="1007" spans="1:13" x14ac:dyDescent="0.2">
      <c r="A1007" s="78">
        <f t="shared" si="136"/>
        <v>43</v>
      </c>
      <c r="B1007" s="57" t="s">
        <v>1328</v>
      </c>
      <c r="C1007" s="57">
        <v>211.7</v>
      </c>
      <c r="D1007" s="57"/>
      <c r="E1007" s="57"/>
      <c r="F1007" s="57">
        <v>211.7</v>
      </c>
      <c r="G1007" s="280">
        <v>49.1</v>
      </c>
      <c r="H1007" s="54">
        <f t="shared" si="133"/>
        <v>1.6366666666666668E-2</v>
      </c>
      <c r="I1007" s="54">
        <f t="shared" si="134"/>
        <v>60.229333333333336</v>
      </c>
      <c r="J1007" s="54">
        <f t="shared" si="135"/>
        <v>13.250453333333335</v>
      </c>
      <c r="K1007" s="54">
        <f t="shared" si="131"/>
        <v>28.608933333333333</v>
      </c>
      <c r="L1007" s="245">
        <v>3.4402733333333337</v>
      </c>
      <c r="M1007" s="56">
        <f t="shared" si="132"/>
        <v>0.49848367186269882</v>
      </c>
    </row>
    <row r="1008" spans="1:13" x14ac:dyDescent="0.2">
      <c r="A1008" s="78">
        <f t="shared" si="136"/>
        <v>44</v>
      </c>
      <c r="B1008" s="57" t="s">
        <v>1329</v>
      </c>
      <c r="C1008" s="57">
        <v>209.66</v>
      </c>
      <c r="D1008" s="57"/>
      <c r="E1008" s="29"/>
      <c r="F1008" s="57">
        <v>209.66</v>
      </c>
      <c r="G1008" s="280">
        <v>97</v>
      </c>
      <c r="H1008" s="54">
        <f t="shared" si="133"/>
        <v>3.2333333333333332E-2</v>
      </c>
      <c r="I1008" s="54">
        <f t="shared" si="134"/>
        <v>118.98666666666666</v>
      </c>
      <c r="J1008" s="54">
        <f t="shared" si="135"/>
        <v>26.177066666666665</v>
      </c>
      <c r="K1008" s="54">
        <f t="shared" si="131"/>
        <v>56.518666666666661</v>
      </c>
      <c r="L1008" s="245">
        <v>6.7964666666666664</v>
      </c>
      <c r="M1008" s="56">
        <f t="shared" si="132"/>
        <v>0.99436643454481866</v>
      </c>
    </row>
    <row r="1009" spans="1:13" x14ac:dyDescent="0.2">
      <c r="A1009" s="78">
        <f t="shared" si="136"/>
        <v>45</v>
      </c>
      <c r="B1009" s="57" t="s">
        <v>1330</v>
      </c>
      <c r="C1009" s="57">
        <v>211.9</v>
      </c>
      <c r="D1009" s="57"/>
      <c r="E1009" s="57"/>
      <c r="F1009" s="57">
        <v>211.9</v>
      </c>
      <c r="G1009" s="280">
        <v>49.1</v>
      </c>
      <c r="H1009" s="54">
        <f t="shared" si="133"/>
        <v>1.6366666666666668E-2</v>
      </c>
      <c r="I1009" s="54">
        <f t="shared" si="134"/>
        <v>60.229333333333336</v>
      </c>
      <c r="J1009" s="54">
        <f t="shared" si="135"/>
        <v>13.250453333333335</v>
      </c>
      <c r="K1009" s="54">
        <f t="shared" si="131"/>
        <v>28.608933333333333</v>
      </c>
      <c r="L1009" s="245">
        <v>3.4402733333333337</v>
      </c>
      <c r="M1009" s="56">
        <f t="shared" si="132"/>
        <v>0.49801318231870378</v>
      </c>
    </row>
    <row r="1010" spans="1:13" x14ac:dyDescent="0.2">
      <c r="A1010" s="78">
        <f t="shared" si="136"/>
        <v>46</v>
      </c>
      <c r="B1010" s="57" t="s">
        <v>1331</v>
      </c>
      <c r="C1010" s="57">
        <v>207</v>
      </c>
      <c r="D1010" s="57"/>
      <c r="E1010" s="57"/>
      <c r="F1010" s="57">
        <v>207</v>
      </c>
      <c r="G1010" s="280">
        <v>113.1</v>
      </c>
      <c r="H1010" s="54">
        <f t="shared" si="133"/>
        <v>3.7699999999999997E-2</v>
      </c>
      <c r="I1010" s="54">
        <f t="shared" si="134"/>
        <v>138.73599999999999</v>
      </c>
      <c r="J1010" s="54">
        <f t="shared" si="135"/>
        <v>30.521919999999998</v>
      </c>
      <c r="K1010" s="54">
        <f t="shared" si="131"/>
        <v>65.899599999999992</v>
      </c>
      <c r="L1010" s="245">
        <v>7.9245399999999986</v>
      </c>
      <c r="M1010" s="56">
        <f t="shared" si="132"/>
        <v>1.1743094685990338</v>
      </c>
    </row>
    <row r="1011" spans="1:13" x14ac:dyDescent="0.2">
      <c r="A1011" s="78">
        <f t="shared" si="136"/>
        <v>47</v>
      </c>
      <c r="B1011" s="57" t="s">
        <v>1332</v>
      </c>
      <c r="C1011" s="57">
        <v>513.6</v>
      </c>
      <c r="D1011" s="57"/>
      <c r="E1011" s="57"/>
      <c r="F1011" s="57">
        <v>513.6</v>
      </c>
      <c r="G1011" s="280">
        <v>174.9</v>
      </c>
      <c r="H1011" s="54">
        <f t="shared" si="133"/>
        <v>5.8300000000000005E-2</v>
      </c>
      <c r="I1011" s="54">
        <f t="shared" si="134"/>
        <v>214.54400000000001</v>
      </c>
      <c r="J1011" s="54">
        <f t="shared" si="135"/>
        <v>47.199680000000001</v>
      </c>
      <c r="K1011" s="54">
        <f t="shared" si="131"/>
        <v>101.9084</v>
      </c>
      <c r="L1011" s="245">
        <v>12.254660000000001</v>
      </c>
      <c r="M1011" s="56">
        <f t="shared" si="132"/>
        <v>0.7319056464174456</v>
      </c>
    </row>
    <row r="1012" spans="1:13" x14ac:dyDescent="0.2">
      <c r="A1012" s="78">
        <f t="shared" si="136"/>
        <v>48</v>
      </c>
      <c r="B1012" s="57" t="s">
        <v>1333</v>
      </c>
      <c r="C1012" s="57">
        <v>322.89999999999998</v>
      </c>
      <c r="D1012" s="57">
        <v>13.4</v>
      </c>
      <c r="E1012" s="57"/>
      <c r="F1012" s="57">
        <v>336.29999999999995</v>
      </c>
      <c r="G1012" s="280">
        <v>117</v>
      </c>
      <c r="H1012" s="54">
        <f t="shared" si="133"/>
        <v>3.9E-2</v>
      </c>
      <c r="I1012" s="54">
        <f t="shared" si="134"/>
        <v>143.52000000000001</v>
      </c>
      <c r="J1012" s="54">
        <f t="shared" si="135"/>
        <v>31.574400000000001</v>
      </c>
      <c r="K1012" s="54">
        <f t="shared" si="131"/>
        <v>68.171999999999997</v>
      </c>
      <c r="L1012" s="245">
        <v>8.1977999999999991</v>
      </c>
      <c r="M1012" s="56">
        <f t="shared" si="132"/>
        <v>0.74773773416592337</v>
      </c>
    </row>
    <row r="1013" spans="1:13" x14ac:dyDescent="0.2">
      <c r="A1013" s="78">
        <f t="shared" si="136"/>
        <v>49</v>
      </c>
      <c r="B1013" s="57" t="s">
        <v>1334</v>
      </c>
      <c r="C1013" s="57">
        <v>315.5</v>
      </c>
      <c r="D1013" s="57"/>
      <c r="E1013" s="57"/>
      <c r="F1013" s="57">
        <v>315.5</v>
      </c>
      <c r="G1013" s="280">
        <v>48.8</v>
      </c>
      <c r="H1013" s="54">
        <f t="shared" si="133"/>
        <v>1.6266666666666665E-2</v>
      </c>
      <c r="I1013" s="54">
        <f t="shared" si="134"/>
        <v>59.861333333333327</v>
      </c>
      <c r="J1013" s="54">
        <f t="shared" si="135"/>
        <v>13.169493333333332</v>
      </c>
      <c r="K1013" s="54">
        <f t="shared" si="131"/>
        <v>28.434133333333328</v>
      </c>
      <c r="L1013" s="245">
        <v>3.4192533333333328</v>
      </c>
      <c r="M1013" s="56">
        <f t="shared" si="132"/>
        <v>0.33243807712625456</v>
      </c>
    </row>
    <row r="1014" spans="1:13" x14ac:dyDescent="0.2">
      <c r="A1014" s="78">
        <f t="shared" si="136"/>
        <v>50</v>
      </c>
      <c r="B1014" s="57" t="s">
        <v>1335</v>
      </c>
      <c r="C1014" s="57">
        <v>375.8</v>
      </c>
      <c r="D1014" s="57"/>
      <c r="E1014" s="57"/>
      <c r="F1014" s="57">
        <v>375.8</v>
      </c>
      <c r="G1014" s="280">
        <v>81.3</v>
      </c>
      <c r="H1014" s="54">
        <f t="shared" si="133"/>
        <v>2.7099999999999999E-2</v>
      </c>
      <c r="I1014" s="54">
        <f t="shared" si="134"/>
        <v>99.727999999999994</v>
      </c>
      <c r="J1014" s="54">
        <f t="shared" si="135"/>
        <v>21.940159999999999</v>
      </c>
      <c r="K1014" s="54">
        <f t="shared" si="131"/>
        <v>47.370799999999996</v>
      </c>
      <c r="L1014" s="245">
        <v>5.6964199999999998</v>
      </c>
      <c r="M1014" s="56">
        <f t="shared" si="132"/>
        <v>0.46496907929749864</v>
      </c>
    </row>
    <row r="1015" spans="1:13" x14ac:dyDescent="0.2">
      <c r="A1015" s="78">
        <f t="shared" si="136"/>
        <v>51</v>
      </c>
      <c r="B1015" s="57" t="s">
        <v>1341</v>
      </c>
      <c r="C1015" s="57">
        <v>267.3</v>
      </c>
      <c r="D1015" s="57"/>
      <c r="E1015" s="57"/>
      <c r="F1015" s="57">
        <v>267.3</v>
      </c>
      <c r="G1015" s="280">
        <v>61.1</v>
      </c>
      <c r="H1015" s="54">
        <f t="shared" si="133"/>
        <v>2.0366666666666668E-2</v>
      </c>
      <c r="I1015" s="54">
        <f t="shared" si="134"/>
        <v>74.949333333333342</v>
      </c>
      <c r="J1015" s="54">
        <f t="shared" si="135"/>
        <v>16.488853333333335</v>
      </c>
      <c r="K1015" s="54">
        <f t="shared" si="131"/>
        <v>35.600933333333337</v>
      </c>
      <c r="L1015" s="245">
        <v>4.2810733333333335</v>
      </c>
      <c r="M1015" s="56">
        <f t="shared" si="132"/>
        <v>0.4912839256765183</v>
      </c>
    </row>
    <row r="1016" spans="1:13" x14ac:dyDescent="0.2">
      <c r="A1016" s="78">
        <f t="shared" si="136"/>
        <v>52</v>
      </c>
      <c r="B1016" s="57" t="s">
        <v>1342</v>
      </c>
      <c r="C1016" s="57">
        <v>505.3</v>
      </c>
      <c r="D1016" s="57"/>
      <c r="E1016" s="57"/>
      <c r="F1016" s="57">
        <v>505.3</v>
      </c>
      <c r="G1016" s="280">
        <v>91</v>
      </c>
      <c r="H1016" s="54">
        <f t="shared" si="133"/>
        <v>3.0333333333333334E-2</v>
      </c>
      <c r="I1016" s="54">
        <f t="shared" si="134"/>
        <v>111.62666666666667</v>
      </c>
      <c r="J1016" s="54">
        <f t="shared" si="135"/>
        <v>24.557866666666666</v>
      </c>
      <c r="K1016" s="54">
        <f t="shared" si="131"/>
        <v>53.022666666666666</v>
      </c>
      <c r="L1016" s="245">
        <v>6.3760666666666665</v>
      </c>
      <c r="M1016" s="56">
        <f t="shared" si="132"/>
        <v>0.38706365855267499</v>
      </c>
    </row>
    <row r="1017" spans="1:13" x14ac:dyDescent="0.2">
      <c r="A1017" s="78">
        <f t="shared" si="136"/>
        <v>53</v>
      </c>
      <c r="B1017" s="57" t="s">
        <v>1343</v>
      </c>
      <c r="C1017" s="57">
        <v>500.8</v>
      </c>
      <c r="D1017" s="57"/>
      <c r="E1017" s="57"/>
      <c r="F1017" s="57">
        <v>500.8</v>
      </c>
      <c r="G1017" s="280">
        <v>91</v>
      </c>
      <c r="H1017" s="54">
        <f t="shared" si="133"/>
        <v>3.0333333333333334E-2</v>
      </c>
      <c r="I1017" s="54">
        <f t="shared" si="134"/>
        <v>111.62666666666667</v>
      </c>
      <c r="J1017" s="54">
        <f t="shared" si="135"/>
        <v>24.557866666666666</v>
      </c>
      <c r="K1017" s="54">
        <f t="shared" si="131"/>
        <v>53.022666666666666</v>
      </c>
      <c r="L1017" s="245">
        <v>6.3760666666666665</v>
      </c>
      <c r="M1017" s="56">
        <f t="shared" si="132"/>
        <v>0.39054166666666668</v>
      </c>
    </row>
    <row r="1018" spans="1:13" x14ac:dyDescent="0.2">
      <c r="A1018" s="78">
        <f t="shared" si="136"/>
        <v>54</v>
      </c>
      <c r="B1018" s="57" t="s">
        <v>1344</v>
      </c>
      <c r="C1018" s="57">
        <v>494</v>
      </c>
      <c r="D1018" s="57"/>
      <c r="E1018" s="57"/>
      <c r="F1018" s="57">
        <v>494</v>
      </c>
      <c r="G1018" s="280">
        <v>103.4</v>
      </c>
      <c r="H1018" s="54">
        <f t="shared" si="133"/>
        <v>3.4466666666666666E-2</v>
      </c>
      <c r="I1018" s="54">
        <f t="shared" si="134"/>
        <v>126.83733333333333</v>
      </c>
      <c r="J1018" s="54">
        <f t="shared" si="135"/>
        <v>27.904213333333335</v>
      </c>
      <c r="K1018" s="54">
        <f t="shared" si="131"/>
        <v>60.247733333333329</v>
      </c>
      <c r="L1018" s="245">
        <v>7.2448933333333336</v>
      </c>
      <c r="M1018" s="56">
        <f t="shared" si="132"/>
        <v>0.44986674763832657</v>
      </c>
    </row>
    <row r="1019" spans="1:13" x14ac:dyDescent="0.2">
      <c r="A1019" s="78">
        <f t="shared" si="136"/>
        <v>55</v>
      </c>
      <c r="B1019" s="57" t="s">
        <v>1345</v>
      </c>
      <c r="C1019" s="57">
        <v>504.3</v>
      </c>
      <c r="D1019" s="57"/>
      <c r="E1019" s="57"/>
      <c r="F1019" s="57">
        <v>504.3</v>
      </c>
      <c r="G1019" s="280">
        <v>103.4</v>
      </c>
      <c r="H1019" s="54">
        <f t="shared" si="133"/>
        <v>3.4466666666666666E-2</v>
      </c>
      <c r="I1019" s="54">
        <f t="shared" si="134"/>
        <v>126.83733333333333</v>
      </c>
      <c r="J1019" s="54">
        <f t="shared" si="135"/>
        <v>27.904213333333335</v>
      </c>
      <c r="K1019" s="54">
        <f t="shared" si="131"/>
        <v>60.247733333333329</v>
      </c>
      <c r="L1019" s="245">
        <v>7.2448933333333336</v>
      </c>
      <c r="M1019" s="56">
        <f t="shared" si="132"/>
        <v>0.44067851146804149</v>
      </c>
    </row>
    <row r="1020" spans="1:13" x14ac:dyDescent="0.2">
      <c r="A1020" s="78">
        <f t="shared" si="136"/>
        <v>56</v>
      </c>
      <c r="B1020" s="57" t="s">
        <v>1346</v>
      </c>
      <c r="C1020" s="57">
        <v>272.3</v>
      </c>
      <c r="D1020" s="57"/>
      <c r="E1020" s="57"/>
      <c r="F1020" s="57">
        <v>272.3</v>
      </c>
      <c r="G1020" s="280">
        <v>45.5</v>
      </c>
      <c r="H1020" s="54">
        <f t="shared" si="133"/>
        <v>1.5166666666666667E-2</v>
      </c>
      <c r="I1020" s="54">
        <f t="shared" si="134"/>
        <v>55.813333333333333</v>
      </c>
      <c r="J1020" s="54">
        <f t="shared" si="135"/>
        <v>12.278933333333333</v>
      </c>
      <c r="K1020" s="54">
        <f t="shared" si="131"/>
        <v>26.511333333333333</v>
      </c>
      <c r="L1020" s="245">
        <v>3.1880333333333333</v>
      </c>
      <c r="M1020" s="56">
        <f t="shared" si="132"/>
        <v>0.3591319622964867</v>
      </c>
    </row>
    <row r="1021" spans="1:13" x14ac:dyDescent="0.2">
      <c r="A1021" s="78">
        <f t="shared" si="136"/>
        <v>57</v>
      </c>
      <c r="B1021" s="57" t="s">
        <v>1347</v>
      </c>
      <c r="C1021" s="57">
        <v>388.84</v>
      </c>
      <c r="D1021" s="57"/>
      <c r="E1021" s="57"/>
      <c r="F1021" s="57">
        <v>388.84</v>
      </c>
      <c r="G1021" s="280">
        <v>95</v>
      </c>
      <c r="H1021" s="54">
        <f t="shared" si="133"/>
        <v>3.1666666666666669E-2</v>
      </c>
      <c r="I1021" s="54">
        <f t="shared" si="134"/>
        <v>116.53333333333335</v>
      </c>
      <c r="J1021" s="54">
        <f t="shared" si="135"/>
        <v>25.637333333333338</v>
      </c>
      <c r="K1021" s="54">
        <f t="shared" si="131"/>
        <v>55.353333333333339</v>
      </c>
      <c r="L1021" s="245">
        <v>6.6563333333333343</v>
      </c>
      <c r="M1021" s="56">
        <f t="shared" si="132"/>
        <v>0.52510115557384363</v>
      </c>
    </row>
    <row r="1022" spans="1:13" x14ac:dyDescent="0.2">
      <c r="A1022" s="78">
        <f t="shared" si="136"/>
        <v>58</v>
      </c>
      <c r="B1022" s="57" t="s">
        <v>1348</v>
      </c>
      <c r="C1022" s="57">
        <v>441.6</v>
      </c>
      <c r="D1022" s="57"/>
      <c r="E1022" s="57"/>
      <c r="F1022" s="57">
        <v>441.6</v>
      </c>
      <c r="G1022" s="280">
        <v>98.2</v>
      </c>
      <c r="H1022" s="54">
        <f t="shared" si="133"/>
        <v>3.2733333333333337E-2</v>
      </c>
      <c r="I1022" s="54">
        <f t="shared" si="134"/>
        <v>120.45866666666667</v>
      </c>
      <c r="J1022" s="54">
        <f t="shared" si="135"/>
        <v>26.500906666666669</v>
      </c>
      <c r="K1022" s="54">
        <f t="shared" si="131"/>
        <v>57.217866666666666</v>
      </c>
      <c r="L1022" s="245">
        <v>6.8805466666666675</v>
      </c>
      <c r="M1022" s="56">
        <f t="shared" si="132"/>
        <v>0.47793928140096614</v>
      </c>
    </row>
    <row r="1023" spans="1:13" x14ac:dyDescent="0.2">
      <c r="A1023" s="78">
        <f t="shared" si="136"/>
        <v>59</v>
      </c>
      <c r="B1023" s="57" t="s">
        <v>1349</v>
      </c>
      <c r="C1023" s="57">
        <v>440.7</v>
      </c>
      <c r="D1023" s="57"/>
      <c r="E1023" s="57"/>
      <c r="F1023" s="57">
        <v>440.7</v>
      </c>
      <c r="G1023" s="280">
        <v>98.2</v>
      </c>
      <c r="H1023" s="54">
        <f t="shared" si="133"/>
        <v>3.2733333333333337E-2</v>
      </c>
      <c r="I1023" s="54">
        <f t="shared" si="134"/>
        <v>120.45866666666667</v>
      </c>
      <c r="J1023" s="54">
        <f t="shared" si="135"/>
        <v>26.500906666666669</v>
      </c>
      <c r="K1023" s="54">
        <f t="shared" si="131"/>
        <v>57.217866666666666</v>
      </c>
      <c r="L1023" s="245">
        <v>6.8805466666666675</v>
      </c>
      <c r="M1023" s="56">
        <f t="shared" si="132"/>
        <v>0.47891533166931399</v>
      </c>
    </row>
    <row r="1024" spans="1:13" x14ac:dyDescent="0.2">
      <c r="A1024" s="78">
        <f t="shared" si="136"/>
        <v>60</v>
      </c>
      <c r="B1024" s="57" t="s">
        <v>1350</v>
      </c>
      <c r="C1024" s="57">
        <v>399.7</v>
      </c>
      <c r="D1024" s="57"/>
      <c r="E1024" s="57"/>
      <c r="F1024" s="57">
        <v>399.7</v>
      </c>
      <c r="G1024" s="280">
        <v>98.2</v>
      </c>
      <c r="H1024" s="54">
        <f t="shared" si="133"/>
        <v>3.2733333333333337E-2</v>
      </c>
      <c r="I1024" s="54">
        <f t="shared" si="134"/>
        <v>120.45866666666667</v>
      </c>
      <c r="J1024" s="54">
        <f t="shared" si="135"/>
        <v>26.500906666666669</v>
      </c>
      <c r="K1024" s="54">
        <f t="shared" si="131"/>
        <v>57.217866666666666</v>
      </c>
      <c r="L1024" s="245">
        <v>6.8805466666666675</v>
      </c>
      <c r="M1024" s="56">
        <f t="shared" si="132"/>
        <v>0.52804099741472776</v>
      </c>
    </row>
    <row r="1025" spans="1:13" x14ac:dyDescent="0.2">
      <c r="A1025" s="78">
        <f t="shared" si="136"/>
        <v>61</v>
      </c>
      <c r="B1025" s="57" t="s">
        <v>1351</v>
      </c>
      <c r="C1025" s="57">
        <v>275.89999999999998</v>
      </c>
      <c r="D1025" s="57"/>
      <c r="E1025" s="57"/>
      <c r="F1025" s="57">
        <v>275.89999999999998</v>
      </c>
      <c r="G1025" s="280">
        <v>105.3</v>
      </c>
      <c r="H1025" s="54">
        <f t="shared" si="133"/>
        <v>3.5099999999999999E-2</v>
      </c>
      <c r="I1025" s="54">
        <f t="shared" si="134"/>
        <v>129.16800000000001</v>
      </c>
      <c r="J1025" s="54">
        <f t="shared" si="135"/>
        <v>28.416960000000003</v>
      </c>
      <c r="K1025" s="54">
        <f t="shared" si="131"/>
        <v>61.354799999999997</v>
      </c>
      <c r="L1025" s="245">
        <v>7.3780199999999994</v>
      </c>
      <c r="M1025" s="56">
        <f t="shared" si="132"/>
        <v>0.82028916274012342</v>
      </c>
    </row>
    <row r="1026" spans="1:13" x14ac:dyDescent="0.2">
      <c r="A1026" s="78">
        <f t="shared" si="136"/>
        <v>62</v>
      </c>
      <c r="B1026" s="57" t="s">
        <v>1352</v>
      </c>
      <c r="C1026" s="57">
        <v>417.4</v>
      </c>
      <c r="D1026" s="57"/>
      <c r="E1026" s="57"/>
      <c r="F1026" s="57">
        <v>417.4</v>
      </c>
      <c r="G1026" s="280">
        <v>78</v>
      </c>
      <c r="H1026" s="54">
        <f t="shared" si="133"/>
        <v>2.5999999999999999E-2</v>
      </c>
      <c r="I1026" s="54">
        <f t="shared" si="134"/>
        <v>95.679999999999993</v>
      </c>
      <c r="J1026" s="54">
        <f t="shared" si="135"/>
        <v>21.049599999999998</v>
      </c>
      <c r="K1026" s="54">
        <f t="shared" si="131"/>
        <v>45.447999999999993</v>
      </c>
      <c r="L1026" s="245">
        <v>5.4652000000000003</v>
      </c>
      <c r="M1026" s="56">
        <f t="shared" si="132"/>
        <v>0.40163584091998084</v>
      </c>
    </row>
    <row r="1027" spans="1:13" x14ac:dyDescent="0.2">
      <c r="A1027" s="78">
        <f t="shared" si="136"/>
        <v>63</v>
      </c>
      <c r="B1027" s="57" t="s">
        <v>1353</v>
      </c>
      <c r="C1027" s="57">
        <v>450.1</v>
      </c>
      <c r="D1027" s="57"/>
      <c r="E1027" s="57"/>
      <c r="F1027" s="57">
        <v>450.1</v>
      </c>
      <c r="G1027" s="280">
        <v>65.099999999999994</v>
      </c>
      <c r="H1027" s="54">
        <f t="shared" si="133"/>
        <v>2.1699999999999997E-2</v>
      </c>
      <c r="I1027" s="54">
        <f t="shared" si="134"/>
        <v>79.855999999999995</v>
      </c>
      <c r="J1027" s="54">
        <f t="shared" si="135"/>
        <v>17.56832</v>
      </c>
      <c r="K1027" s="54">
        <f t="shared" si="131"/>
        <v>37.931599999999996</v>
      </c>
      <c r="L1027" s="245">
        <v>4.5613399999999995</v>
      </c>
      <c r="M1027" s="56">
        <f t="shared" si="132"/>
        <v>0.31085816485225504</v>
      </c>
    </row>
    <row r="1028" spans="1:13" x14ac:dyDescent="0.2">
      <c r="A1028" s="78">
        <f t="shared" si="136"/>
        <v>64</v>
      </c>
      <c r="B1028" s="57" t="s">
        <v>1354</v>
      </c>
      <c r="C1028" s="57">
        <v>451</v>
      </c>
      <c r="D1028" s="57"/>
      <c r="E1028" s="57"/>
      <c r="F1028" s="57">
        <v>451</v>
      </c>
      <c r="G1028" s="280">
        <v>78</v>
      </c>
      <c r="H1028" s="54">
        <f t="shared" si="133"/>
        <v>2.5999999999999999E-2</v>
      </c>
      <c r="I1028" s="54">
        <f t="shared" si="134"/>
        <v>95.679999999999993</v>
      </c>
      <c r="J1028" s="54">
        <f t="shared" si="135"/>
        <v>21.049599999999998</v>
      </c>
      <c r="K1028" s="54">
        <f t="shared" si="131"/>
        <v>45.447999999999993</v>
      </c>
      <c r="L1028" s="245">
        <v>5.4652000000000003</v>
      </c>
      <c r="M1028" s="56">
        <f t="shared" si="132"/>
        <v>0.37171352549889136</v>
      </c>
    </row>
    <row r="1029" spans="1:13" x14ac:dyDescent="0.2">
      <c r="A1029" s="78">
        <f t="shared" si="136"/>
        <v>65</v>
      </c>
      <c r="B1029" s="57" t="s">
        <v>1355</v>
      </c>
      <c r="C1029" s="57">
        <v>416.4</v>
      </c>
      <c r="D1029" s="57"/>
      <c r="E1029" s="57"/>
      <c r="F1029" s="57">
        <v>416.4</v>
      </c>
      <c r="G1029" s="280">
        <v>78</v>
      </c>
      <c r="H1029" s="54">
        <f t="shared" ref="H1029:H1086" si="137">G1029/3000</f>
        <v>2.5999999999999999E-2</v>
      </c>
      <c r="I1029" s="54">
        <f t="shared" si="134"/>
        <v>95.679999999999993</v>
      </c>
      <c r="J1029" s="54">
        <f t="shared" ref="J1029:J1087" si="138">I1029*0.22</f>
        <v>21.049599999999998</v>
      </c>
      <c r="K1029" s="54">
        <f t="shared" ref="K1029:K1092" si="139">I1029*0.475</f>
        <v>45.447999999999993</v>
      </c>
      <c r="L1029" s="245">
        <v>5.4652000000000003</v>
      </c>
      <c r="M1029" s="56">
        <f t="shared" ref="M1029:M1092" si="140">(I1029+J1029+K1029+L1029)/F1029</f>
        <v>0.40260038424591738</v>
      </c>
    </row>
    <row r="1030" spans="1:13" x14ac:dyDescent="0.2">
      <c r="A1030" s="78">
        <f t="shared" si="136"/>
        <v>66</v>
      </c>
      <c r="B1030" s="57" t="s">
        <v>1356</v>
      </c>
      <c r="C1030" s="57">
        <v>309.8</v>
      </c>
      <c r="D1030" s="57"/>
      <c r="E1030" s="57"/>
      <c r="F1030" s="57">
        <v>309.8</v>
      </c>
      <c r="G1030" s="280">
        <v>20.7</v>
      </c>
      <c r="H1030" s="54">
        <f t="shared" si="137"/>
        <v>6.8999999999999999E-3</v>
      </c>
      <c r="I1030" s="54">
        <f t="shared" ref="I1030:I1093" si="141">H1030*3680</f>
        <v>25.391999999999999</v>
      </c>
      <c r="J1030" s="54">
        <f t="shared" si="138"/>
        <v>5.5862400000000001</v>
      </c>
      <c r="K1030" s="54">
        <f t="shared" si="139"/>
        <v>12.061199999999999</v>
      </c>
      <c r="L1030" s="245">
        <v>1.45038</v>
      </c>
      <c r="M1030" s="56">
        <f t="shared" si="140"/>
        <v>0.14360819883795997</v>
      </c>
    </row>
    <row r="1031" spans="1:13" x14ac:dyDescent="0.2">
      <c r="A1031" s="78">
        <f t="shared" ref="A1031:A1094" si="142">A1030+1</f>
        <v>67</v>
      </c>
      <c r="B1031" s="57" t="s">
        <v>1357</v>
      </c>
      <c r="C1031" s="57">
        <v>265.89999999999998</v>
      </c>
      <c r="D1031" s="57"/>
      <c r="E1031" s="57"/>
      <c r="F1031" s="57">
        <v>265.89999999999998</v>
      </c>
      <c r="G1031" s="280">
        <v>10.4</v>
      </c>
      <c r="H1031" s="54">
        <f t="shared" si="137"/>
        <v>3.4666666666666669E-3</v>
      </c>
      <c r="I1031" s="54">
        <f t="shared" si="141"/>
        <v>12.757333333333335</v>
      </c>
      <c r="J1031" s="54">
        <f t="shared" si="138"/>
        <v>2.8066133333333338</v>
      </c>
      <c r="K1031" s="54">
        <f t="shared" si="139"/>
        <v>6.0597333333333339</v>
      </c>
      <c r="L1031" s="245">
        <v>0.72869333333333342</v>
      </c>
      <c r="M1031" s="56">
        <f t="shared" si="140"/>
        <v>8.4063081358906874E-2</v>
      </c>
    </row>
    <row r="1032" spans="1:13" x14ac:dyDescent="0.2">
      <c r="A1032" s="78">
        <f t="shared" si="142"/>
        <v>68</v>
      </c>
      <c r="B1032" s="57" t="s">
        <v>1358</v>
      </c>
      <c r="C1032" s="57">
        <v>274</v>
      </c>
      <c r="D1032" s="57"/>
      <c r="E1032" s="57"/>
      <c r="F1032" s="57">
        <v>274</v>
      </c>
      <c r="G1032" s="280">
        <v>75</v>
      </c>
      <c r="H1032" s="54">
        <f t="shared" si="137"/>
        <v>2.5000000000000001E-2</v>
      </c>
      <c r="I1032" s="54">
        <f t="shared" si="141"/>
        <v>92</v>
      </c>
      <c r="J1032" s="54">
        <f t="shared" si="138"/>
        <v>20.239999999999998</v>
      </c>
      <c r="K1032" s="54">
        <f t="shared" si="139"/>
        <v>43.699999999999996</v>
      </c>
      <c r="L1032" s="245">
        <v>5.2549999999999999</v>
      </c>
      <c r="M1032" s="56">
        <f t="shared" si="140"/>
        <v>0.58830291970802917</v>
      </c>
    </row>
    <row r="1033" spans="1:13" x14ac:dyDescent="0.2">
      <c r="A1033" s="78">
        <f t="shared" si="142"/>
        <v>69</v>
      </c>
      <c r="B1033" s="57" t="s">
        <v>1359</v>
      </c>
      <c r="C1033" s="57">
        <v>245.3</v>
      </c>
      <c r="D1033" s="57"/>
      <c r="E1033" s="57"/>
      <c r="F1033" s="57">
        <v>245.3</v>
      </c>
      <c r="G1033" s="280">
        <v>94.9</v>
      </c>
      <c r="H1033" s="54">
        <f t="shared" si="137"/>
        <v>3.1633333333333333E-2</v>
      </c>
      <c r="I1033" s="54">
        <f t="shared" si="141"/>
        <v>116.41066666666667</v>
      </c>
      <c r="J1033" s="54">
        <f t="shared" si="138"/>
        <v>25.610346666666668</v>
      </c>
      <c r="K1033" s="54">
        <f t="shared" si="139"/>
        <v>55.295066666666663</v>
      </c>
      <c r="L1033" s="245">
        <v>6.6493266666666662</v>
      </c>
      <c r="M1033" s="56">
        <f t="shared" si="140"/>
        <v>0.83149370838429126</v>
      </c>
    </row>
    <row r="1034" spans="1:13" x14ac:dyDescent="0.2">
      <c r="A1034" s="78">
        <f t="shared" si="142"/>
        <v>70</v>
      </c>
      <c r="B1034" s="57" t="s">
        <v>1360</v>
      </c>
      <c r="C1034" s="57">
        <v>347.2</v>
      </c>
      <c r="D1034" s="57"/>
      <c r="E1034" s="57"/>
      <c r="F1034" s="57">
        <v>347.2</v>
      </c>
      <c r="G1034" s="280">
        <v>104</v>
      </c>
      <c r="H1034" s="54">
        <f t="shared" si="137"/>
        <v>3.4666666666666665E-2</v>
      </c>
      <c r="I1034" s="54">
        <f t="shared" si="141"/>
        <v>127.57333333333332</v>
      </c>
      <c r="J1034" s="54">
        <f t="shared" si="138"/>
        <v>28.06613333333333</v>
      </c>
      <c r="K1034" s="54">
        <f t="shared" si="139"/>
        <v>60.597333333333324</v>
      </c>
      <c r="L1034" s="245">
        <v>7.2869333333333328</v>
      </c>
      <c r="M1034" s="56">
        <f t="shared" si="140"/>
        <v>0.64378955453149</v>
      </c>
    </row>
    <row r="1035" spans="1:13" x14ac:dyDescent="0.2">
      <c r="A1035" s="78">
        <f t="shared" si="142"/>
        <v>71</v>
      </c>
      <c r="B1035" s="57" t="s">
        <v>1361</v>
      </c>
      <c r="C1035" s="57">
        <v>332.5</v>
      </c>
      <c r="D1035" s="57"/>
      <c r="E1035" s="57"/>
      <c r="F1035" s="57">
        <v>332.5</v>
      </c>
      <c r="G1035" s="280">
        <v>51.4</v>
      </c>
      <c r="H1035" s="54">
        <f t="shared" si="137"/>
        <v>1.7133333333333334E-2</v>
      </c>
      <c r="I1035" s="54">
        <f t="shared" si="141"/>
        <v>63.050666666666672</v>
      </c>
      <c r="J1035" s="54">
        <f t="shared" si="138"/>
        <v>13.871146666666668</v>
      </c>
      <c r="K1035" s="54">
        <f t="shared" si="139"/>
        <v>29.949066666666667</v>
      </c>
      <c r="L1035" s="245">
        <v>3.6014266666666668</v>
      </c>
      <c r="M1035" s="56">
        <f t="shared" si="140"/>
        <v>0.33224753884711783</v>
      </c>
    </row>
    <row r="1036" spans="1:13" x14ac:dyDescent="0.2">
      <c r="A1036" s="78">
        <f t="shared" si="142"/>
        <v>72</v>
      </c>
      <c r="B1036" s="57" t="s">
        <v>1362</v>
      </c>
      <c r="C1036" s="57">
        <v>317.3</v>
      </c>
      <c r="D1036" s="57"/>
      <c r="E1036" s="57"/>
      <c r="F1036" s="57">
        <v>317.3</v>
      </c>
      <c r="G1036" s="280">
        <v>107.3</v>
      </c>
      <c r="H1036" s="54">
        <f t="shared" si="137"/>
        <v>3.5766666666666669E-2</v>
      </c>
      <c r="I1036" s="54">
        <f t="shared" si="141"/>
        <v>131.62133333333335</v>
      </c>
      <c r="J1036" s="54">
        <f t="shared" si="138"/>
        <v>28.956693333333337</v>
      </c>
      <c r="K1036" s="54">
        <f t="shared" si="139"/>
        <v>62.520133333333341</v>
      </c>
      <c r="L1036" s="245">
        <v>7.5181533333333341</v>
      </c>
      <c r="M1036" s="56">
        <f t="shared" si="140"/>
        <v>0.72680842525475375</v>
      </c>
    </row>
    <row r="1037" spans="1:13" x14ac:dyDescent="0.2">
      <c r="A1037" s="78">
        <f t="shared" si="142"/>
        <v>73</v>
      </c>
      <c r="B1037" s="57" t="s">
        <v>1363</v>
      </c>
      <c r="C1037" s="57">
        <v>286</v>
      </c>
      <c r="D1037" s="57"/>
      <c r="E1037" s="57"/>
      <c r="F1037" s="57">
        <v>286</v>
      </c>
      <c r="G1037" s="280">
        <v>94.3</v>
      </c>
      <c r="H1037" s="54">
        <f t="shared" si="137"/>
        <v>3.1433333333333334E-2</v>
      </c>
      <c r="I1037" s="54">
        <f t="shared" si="141"/>
        <v>115.67466666666667</v>
      </c>
      <c r="J1037" s="54">
        <f t="shared" si="138"/>
        <v>25.448426666666666</v>
      </c>
      <c r="K1037" s="54">
        <f t="shared" si="139"/>
        <v>54.945466666666661</v>
      </c>
      <c r="L1037" s="245">
        <v>6.6072866666666661</v>
      </c>
      <c r="M1037" s="56">
        <f t="shared" si="140"/>
        <v>0.7086568065268064</v>
      </c>
    </row>
    <row r="1038" spans="1:13" x14ac:dyDescent="0.2">
      <c r="A1038" s="78">
        <f t="shared" si="142"/>
        <v>74</v>
      </c>
      <c r="B1038" s="57" t="s">
        <v>1364</v>
      </c>
      <c r="C1038" s="57">
        <v>226.4</v>
      </c>
      <c r="D1038" s="57"/>
      <c r="E1038" s="57"/>
      <c r="F1038" s="57">
        <v>226.4</v>
      </c>
      <c r="G1038" s="280">
        <v>104</v>
      </c>
      <c r="H1038" s="54">
        <f t="shared" si="137"/>
        <v>3.4666666666666665E-2</v>
      </c>
      <c r="I1038" s="54">
        <f t="shared" si="141"/>
        <v>127.57333333333332</v>
      </c>
      <c r="J1038" s="54">
        <f t="shared" si="138"/>
        <v>28.06613333333333</v>
      </c>
      <c r="K1038" s="54">
        <f t="shared" si="139"/>
        <v>60.597333333333324</v>
      </c>
      <c r="L1038" s="245">
        <v>7.2869333333333328</v>
      </c>
      <c r="M1038" s="56">
        <f t="shared" si="140"/>
        <v>0.98729564193168429</v>
      </c>
    </row>
    <row r="1039" spans="1:13" x14ac:dyDescent="0.2">
      <c r="A1039" s="78">
        <f t="shared" si="142"/>
        <v>75</v>
      </c>
      <c r="B1039" s="57" t="s">
        <v>1365</v>
      </c>
      <c r="C1039" s="57">
        <v>281.01</v>
      </c>
      <c r="D1039" s="57"/>
      <c r="E1039" s="57"/>
      <c r="F1039" s="57">
        <v>281.01</v>
      </c>
      <c r="G1039" s="280">
        <v>84.5</v>
      </c>
      <c r="H1039" s="54">
        <f t="shared" si="137"/>
        <v>2.8166666666666666E-2</v>
      </c>
      <c r="I1039" s="54">
        <f t="shared" si="141"/>
        <v>103.65333333333334</v>
      </c>
      <c r="J1039" s="54">
        <f t="shared" si="138"/>
        <v>22.803733333333334</v>
      </c>
      <c r="K1039" s="54">
        <f t="shared" si="139"/>
        <v>49.23533333333333</v>
      </c>
      <c r="L1039" s="245">
        <v>5.920633333333333</v>
      </c>
      <c r="M1039" s="56">
        <f t="shared" si="140"/>
        <v>0.6462867276372134</v>
      </c>
    </row>
    <row r="1040" spans="1:13" x14ac:dyDescent="0.2">
      <c r="A1040" s="78">
        <f t="shared" si="142"/>
        <v>76</v>
      </c>
      <c r="B1040" s="57" t="s">
        <v>1366</v>
      </c>
      <c r="C1040" s="57">
        <v>94.8</v>
      </c>
      <c r="D1040" s="57">
        <v>27.9</v>
      </c>
      <c r="E1040" s="57">
        <v>26</v>
      </c>
      <c r="F1040" s="57">
        <v>148.69999999999999</v>
      </c>
      <c r="G1040" s="280">
        <v>59.7</v>
      </c>
      <c r="H1040" s="54">
        <f t="shared" si="137"/>
        <v>1.9900000000000001E-2</v>
      </c>
      <c r="I1040" s="54">
        <f t="shared" si="141"/>
        <v>73.231999999999999</v>
      </c>
      <c r="J1040" s="54">
        <f t="shared" si="138"/>
        <v>16.111039999999999</v>
      </c>
      <c r="K1040" s="54">
        <f t="shared" si="139"/>
        <v>34.785199999999996</v>
      </c>
      <c r="L1040" s="245">
        <v>4.1829799999999997</v>
      </c>
      <c r="M1040" s="56">
        <f t="shared" si="140"/>
        <v>0.86288648285137859</v>
      </c>
    </row>
    <row r="1041" spans="1:13" x14ac:dyDescent="0.2">
      <c r="A1041" s="78">
        <f t="shared" si="142"/>
        <v>77</v>
      </c>
      <c r="B1041" s="57" t="s">
        <v>1367</v>
      </c>
      <c r="C1041" s="57">
        <v>222.4</v>
      </c>
      <c r="D1041" s="57"/>
      <c r="E1041" s="57"/>
      <c r="F1041" s="57">
        <v>222.4</v>
      </c>
      <c r="G1041" s="280">
        <v>84.5</v>
      </c>
      <c r="H1041" s="54">
        <f t="shared" si="137"/>
        <v>2.8166666666666666E-2</v>
      </c>
      <c r="I1041" s="54">
        <f t="shared" si="141"/>
        <v>103.65333333333334</v>
      </c>
      <c r="J1041" s="54">
        <f t="shared" si="138"/>
        <v>22.803733333333334</v>
      </c>
      <c r="K1041" s="54">
        <f t="shared" si="139"/>
        <v>49.23533333333333</v>
      </c>
      <c r="L1041" s="245">
        <v>5.920633333333333</v>
      </c>
      <c r="M1041" s="56">
        <f t="shared" si="140"/>
        <v>0.81660536570743403</v>
      </c>
    </row>
    <row r="1042" spans="1:13" x14ac:dyDescent="0.2">
      <c r="A1042" s="78">
        <f t="shared" si="142"/>
        <v>78</v>
      </c>
      <c r="B1042" s="57" t="s">
        <v>1368</v>
      </c>
      <c r="C1042" s="57">
        <v>377.2</v>
      </c>
      <c r="D1042" s="57"/>
      <c r="E1042" s="57">
        <v>171.6</v>
      </c>
      <c r="F1042" s="57">
        <v>548.79999999999995</v>
      </c>
      <c r="G1042" s="280">
        <v>84.5</v>
      </c>
      <c r="H1042" s="54">
        <f t="shared" si="137"/>
        <v>2.8166666666666666E-2</v>
      </c>
      <c r="I1042" s="54">
        <f t="shared" si="141"/>
        <v>103.65333333333334</v>
      </c>
      <c r="J1042" s="54">
        <f t="shared" si="138"/>
        <v>22.803733333333334</v>
      </c>
      <c r="K1042" s="54">
        <f t="shared" si="139"/>
        <v>49.23533333333333</v>
      </c>
      <c r="L1042" s="245">
        <v>5.920633333333333</v>
      </c>
      <c r="M1042" s="56">
        <f t="shared" si="140"/>
        <v>0.33092753887269194</v>
      </c>
    </row>
    <row r="1043" spans="1:13" x14ac:dyDescent="0.2">
      <c r="A1043" s="78">
        <f t="shared" si="142"/>
        <v>79</v>
      </c>
      <c r="B1043" s="57" t="s">
        <v>1369</v>
      </c>
      <c r="C1043" s="57">
        <v>195.3</v>
      </c>
      <c r="D1043" s="57"/>
      <c r="E1043" s="57"/>
      <c r="F1043" s="57">
        <v>195.3</v>
      </c>
      <c r="G1043" s="280">
        <v>98.8</v>
      </c>
      <c r="H1043" s="54">
        <f t="shared" si="137"/>
        <v>3.2933333333333335E-2</v>
      </c>
      <c r="I1043" s="54">
        <f t="shared" si="141"/>
        <v>121.19466666666668</v>
      </c>
      <c r="J1043" s="54">
        <f t="shared" si="138"/>
        <v>26.662826666666668</v>
      </c>
      <c r="K1043" s="54">
        <f t="shared" si="139"/>
        <v>57.567466666666668</v>
      </c>
      <c r="L1043" s="245">
        <v>6.9225866666666667</v>
      </c>
      <c r="M1043" s="56">
        <f t="shared" si="140"/>
        <v>1.0872890254309608</v>
      </c>
    </row>
    <row r="1044" spans="1:13" x14ac:dyDescent="0.2">
      <c r="A1044" s="78">
        <f t="shared" si="142"/>
        <v>80</v>
      </c>
      <c r="B1044" s="57" t="s">
        <v>1370</v>
      </c>
      <c r="C1044" s="57">
        <v>178.1</v>
      </c>
      <c r="D1044" s="57"/>
      <c r="E1044" s="57">
        <v>22.4</v>
      </c>
      <c r="F1044" s="57">
        <v>200.5</v>
      </c>
      <c r="G1044" s="280">
        <v>88</v>
      </c>
      <c r="H1044" s="54">
        <f t="shared" si="137"/>
        <v>2.9333333333333333E-2</v>
      </c>
      <c r="I1044" s="54">
        <f t="shared" si="141"/>
        <v>107.94666666666666</v>
      </c>
      <c r="J1044" s="54">
        <f t="shared" si="138"/>
        <v>23.748266666666666</v>
      </c>
      <c r="K1044" s="54">
        <f t="shared" si="139"/>
        <v>51.274666666666661</v>
      </c>
      <c r="L1044" s="245">
        <v>6.1658666666666662</v>
      </c>
      <c r="M1044" s="56">
        <f t="shared" si="140"/>
        <v>0.94331903574397324</v>
      </c>
    </row>
    <row r="1045" spans="1:13" x14ac:dyDescent="0.2">
      <c r="A1045" s="78">
        <f t="shared" si="142"/>
        <v>81</v>
      </c>
      <c r="B1045" s="57" t="s">
        <v>1371</v>
      </c>
      <c r="C1045" s="57">
        <v>292.10000000000002</v>
      </c>
      <c r="D1045" s="57"/>
      <c r="E1045" s="57">
        <v>168.1</v>
      </c>
      <c r="F1045" s="57">
        <v>460.20000000000005</v>
      </c>
      <c r="G1045" s="280">
        <v>93.6</v>
      </c>
      <c r="H1045" s="54">
        <f t="shared" si="137"/>
        <v>3.1199999999999999E-2</v>
      </c>
      <c r="I1045" s="54">
        <f t="shared" si="141"/>
        <v>114.81599999999999</v>
      </c>
      <c r="J1045" s="54">
        <f t="shared" si="138"/>
        <v>25.259519999999998</v>
      </c>
      <c r="K1045" s="54">
        <f t="shared" si="139"/>
        <v>54.537599999999991</v>
      </c>
      <c r="L1045" s="245">
        <v>6.5582399999999996</v>
      </c>
      <c r="M1045" s="56">
        <f t="shared" si="140"/>
        <v>0.43713898305084742</v>
      </c>
    </row>
    <row r="1046" spans="1:13" x14ac:dyDescent="0.2">
      <c r="A1046" s="78">
        <f t="shared" si="142"/>
        <v>82</v>
      </c>
      <c r="B1046" s="57" t="s">
        <v>1372</v>
      </c>
      <c r="C1046" s="57">
        <v>337</v>
      </c>
      <c r="D1046" s="57"/>
      <c r="E1046" s="57">
        <v>36.6</v>
      </c>
      <c r="F1046" s="57">
        <v>373.6</v>
      </c>
      <c r="G1046" s="280">
        <v>91</v>
      </c>
      <c r="H1046" s="54">
        <f t="shared" si="137"/>
        <v>3.0333333333333334E-2</v>
      </c>
      <c r="I1046" s="54">
        <f t="shared" si="141"/>
        <v>111.62666666666667</v>
      </c>
      <c r="J1046" s="54">
        <f t="shared" si="138"/>
        <v>24.557866666666666</v>
      </c>
      <c r="K1046" s="54">
        <f t="shared" si="139"/>
        <v>53.022666666666666</v>
      </c>
      <c r="L1046" s="245">
        <v>6.3760666666666665</v>
      </c>
      <c r="M1046" s="56">
        <f t="shared" si="140"/>
        <v>0.5235098144182726</v>
      </c>
    </row>
    <row r="1047" spans="1:13" x14ac:dyDescent="0.2">
      <c r="A1047" s="78">
        <f t="shared" si="142"/>
        <v>83</v>
      </c>
      <c r="B1047" s="57" t="s">
        <v>1373</v>
      </c>
      <c r="C1047" s="57">
        <v>275</v>
      </c>
      <c r="D1047" s="57"/>
      <c r="E1047" s="57"/>
      <c r="F1047" s="57">
        <v>275</v>
      </c>
      <c r="G1047" s="280">
        <v>92.3</v>
      </c>
      <c r="H1047" s="54">
        <f t="shared" si="137"/>
        <v>3.0766666666666664E-2</v>
      </c>
      <c r="I1047" s="54">
        <f t="shared" si="141"/>
        <v>113.22133333333332</v>
      </c>
      <c r="J1047" s="54">
        <f t="shared" si="138"/>
        <v>24.908693333333332</v>
      </c>
      <c r="K1047" s="54">
        <f t="shared" si="139"/>
        <v>53.780133333333325</v>
      </c>
      <c r="L1047" s="245">
        <v>6.4671533333333331</v>
      </c>
      <c r="M1047" s="56">
        <f t="shared" si="140"/>
        <v>0.72137204848484837</v>
      </c>
    </row>
    <row r="1048" spans="1:13" x14ac:dyDescent="0.2">
      <c r="A1048" s="78">
        <f t="shared" si="142"/>
        <v>84</v>
      </c>
      <c r="B1048" s="57" t="s">
        <v>1374</v>
      </c>
      <c r="C1048" s="57">
        <v>568.20000000000005</v>
      </c>
      <c r="D1048" s="57">
        <v>30.6</v>
      </c>
      <c r="E1048" s="57"/>
      <c r="F1048" s="57">
        <v>598.80000000000007</v>
      </c>
      <c r="G1048" s="280">
        <v>65</v>
      </c>
      <c r="H1048" s="54">
        <f t="shared" si="137"/>
        <v>2.1666666666666667E-2</v>
      </c>
      <c r="I1048" s="54">
        <f t="shared" si="141"/>
        <v>79.733333333333334</v>
      </c>
      <c r="J1048" s="54">
        <f t="shared" si="138"/>
        <v>17.541333333333334</v>
      </c>
      <c r="K1048" s="54">
        <f t="shared" si="139"/>
        <v>37.873333333333335</v>
      </c>
      <c r="L1048" s="245">
        <v>4.554333333333334</v>
      </c>
      <c r="M1048" s="56">
        <f t="shared" si="140"/>
        <v>0.2333038298819862</v>
      </c>
    </row>
    <row r="1049" spans="1:13" x14ac:dyDescent="0.2">
      <c r="A1049" s="78">
        <f t="shared" si="142"/>
        <v>85</v>
      </c>
      <c r="B1049" s="57" t="s">
        <v>1375</v>
      </c>
      <c r="C1049" s="57">
        <v>242.6</v>
      </c>
      <c r="D1049" s="57"/>
      <c r="E1049" s="57">
        <v>164.4</v>
      </c>
      <c r="F1049" s="57">
        <v>407</v>
      </c>
      <c r="G1049" s="280">
        <v>92.3</v>
      </c>
      <c r="H1049" s="54">
        <f t="shared" si="137"/>
        <v>3.0766666666666664E-2</v>
      </c>
      <c r="I1049" s="54">
        <f t="shared" si="141"/>
        <v>113.22133333333332</v>
      </c>
      <c r="J1049" s="54">
        <f t="shared" si="138"/>
        <v>24.908693333333332</v>
      </c>
      <c r="K1049" s="54">
        <f t="shared" si="139"/>
        <v>53.780133333333325</v>
      </c>
      <c r="L1049" s="245">
        <v>6.4671533333333331</v>
      </c>
      <c r="M1049" s="56">
        <f t="shared" si="140"/>
        <v>0.48741354627354616</v>
      </c>
    </row>
    <row r="1050" spans="1:13" x14ac:dyDescent="0.2">
      <c r="A1050" s="78">
        <f t="shared" si="142"/>
        <v>86</v>
      </c>
      <c r="B1050" s="57" t="s">
        <v>1376</v>
      </c>
      <c r="C1050" s="57">
        <v>255.3</v>
      </c>
      <c r="D1050" s="57"/>
      <c r="E1050" s="57"/>
      <c r="F1050" s="57">
        <v>255.3</v>
      </c>
      <c r="G1050" s="280">
        <v>95.6</v>
      </c>
      <c r="H1050" s="54">
        <f t="shared" si="137"/>
        <v>3.1866666666666668E-2</v>
      </c>
      <c r="I1050" s="54">
        <f t="shared" si="141"/>
        <v>117.26933333333334</v>
      </c>
      <c r="J1050" s="54">
        <f t="shared" si="138"/>
        <v>25.799253333333333</v>
      </c>
      <c r="K1050" s="54">
        <f t="shared" si="139"/>
        <v>55.702933333333334</v>
      </c>
      <c r="L1050" s="245">
        <v>6.6983733333333344</v>
      </c>
      <c r="M1050" s="56">
        <f t="shared" si="140"/>
        <v>0.80481744353048701</v>
      </c>
    </row>
    <row r="1051" spans="1:13" x14ac:dyDescent="0.2">
      <c r="A1051" s="78">
        <f t="shared" si="142"/>
        <v>87</v>
      </c>
      <c r="B1051" s="57" t="s">
        <v>1377</v>
      </c>
      <c r="C1051" s="57">
        <v>139.19999999999999</v>
      </c>
      <c r="D1051" s="57"/>
      <c r="E1051" s="57"/>
      <c r="F1051" s="57">
        <v>139.19999999999999</v>
      </c>
      <c r="G1051" s="280">
        <v>39</v>
      </c>
      <c r="H1051" s="54">
        <f t="shared" si="137"/>
        <v>1.2999999999999999E-2</v>
      </c>
      <c r="I1051" s="54">
        <f t="shared" si="141"/>
        <v>47.839999999999996</v>
      </c>
      <c r="J1051" s="54">
        <f t="shared" si="138"/>
        <v>10.524799999999999</v>
      </c>
      <c r="K1051" s="54">
        <f t="shared" si="139"/>
        <v>22.723999999999997</v>
      </c>
      <c r="L1051" s="245">
        <v>2.7326000000000001</v>
      </c>
      <c r="M1051" s="56">
        <f t="shared" si="140"/>
        <v>0.6021652298850575</v>
      </c>
    </row>
    <row r="1052" spans="1:13" x14ac:dyDescent="0.2">
      <c r="A1052" s="78">
        <f t="shared" si="142"/>
        <v>88</v>
      </c>
      <c r="B1052" s="57" t="s">
        <v>1378</v>
      </c>
      <c r="C1052" s="57">
        <v>110.5</v>
      </c>
      <c r="D1052" s="57">
        <v>21.5</v>
      </c>
      <c r="E1052" s="57"/>
      <c r="F1052" s="57">
        <v>132</v>
      </c>
      <c r="G1052" s="280">
        <v>13</v>
      </c>
      <c r="H1052" s="54">
        <f t="shared" si="137"/>
        <v>4.3333333333333331E-3</v>
      </c>
      <c r="I1052" s="54">
        <f t="shared" si="141"/>
        <v>15.946666666666665</v>
      </c>
      <c r="J1052" s="54">
        <f t="shared" si="138"/>
        <v>3.5082666666666662</v>
      </c>
      <c r="K1052" s="54">
        <f t="shared" si="139"/>
        <v>7.5746666666666655</v>
      </c>
      <c r="L1052" s="245">
        <v>0.9108666666666666</v>
      </c>
      <c r="M1052" s="56">
        <f t="shared" si="140"/>
        <v>0.21167020202020201</v>
      </c>
    </row>
    <row r="1053" spans="1:13" x14ac:dyDescent="0.2">
      <c r="A1053" s="78">
        <f t="shared" si="142"/>
        <v>89</v>
      </c>
      <c r="B1053" s="57" t="s">
        <v>1379</v>
      </c>
      <c r="C1053" s="57">
        <v>153.9</v>
      </c>
      <c r="D1053" s="57"/>
      <c r="E1053" s="57"/>
      <c r="F1053" s="57">
        <v>153.9</v>
      </c>
      <c r="G1053" s="280">
        <v>13</v>
      </c>
      <c r="H1053" s="54">
        <f t="shared" si="137"/>
        <v>4.3333333333333331E-3</v>
      </c>
      <c r="I1053" s="54">
        <f t="shared" si="141"/>
        <v>15.946666666666665</v>
      </c>
      <c r="J1053" s="54">
        <f t="shared" si="138"/>
        <v>3.5082666666666662</v>
      </c>
      <c r="K1053" s="54">
        <f t="shared" si="139"/>
        <v>7.5746666666666655</v>
      </c>
      <c r="L1053" s="245">
        <v>0.9108666666666666</v>
      </c>
      <c r="M1053" s="56">
        <f t="shared" si="140"/>
        <v>0.1815494910114793</v>
      </c>
    </row>
    <row r="1054" spans="1:13" x14ac:dyDescent="0.2">
      <c r="A1054" s="78">
        <f t="shared" si="142"/>
        <v>90</v>
      </c>
      <c r="B1054" s="57" t="s">
        <v>1380</v>
      </c>
      <c r="C1054" s="57">
        <v>120.6</v>
      </c>
      <c r="D1054" s="57"/>
      <c r="E1054" s="57"/>
      <c r="F1054" s="57">
        <v>120.6</v>
      </c>
      <c r="G1054" s="280">
        <v>22.8</v>
      </c>
      <c r="H1054" s="54">
        <f t="shared" si="137"/>
        <v>7.6E-3</v>
      </c>
      <c r="I1054" s="54">
        <f t="shared" si="141"/>
        <v>27.968</v>
      </c>
      <c r="J1054" s="54">
        <f t="shared" si="138"/>
        <v>6.1529600000000002</v>
      </c>
      <c r="K1054" s="54">
        <f t="shared" si="139"/>
        <v>13.284799999999999</v>
      </c>
      <c r="L1054" s="245">
        <v>1.5975200000000001</v>
      </c>
      <c r="M1054" s="56">
        <f t="shared" si="140"/>
        <v>0.40632902155887229</v>
      </c>
    </row>
    <row r="1055" spans="1:13" x14ac:dyDescent="0.2">
      <c r="A1055" s="78">
        <f t="shared" si="142"/>
        <v>91</v>
      </c>
      <c r="B1055" s="57" t="s">
        <v>1381</v>
      </c>
      <c r="C1055" s="57">
        <v>141.30000000000001</v>
      </c>
      <c r="D1055" s="57"/>
      <c r="E1055" s="57"/>
      <c r="F1055" s="57">
        <v>141.30000000000001</v>
      </c>
      <c r="G1055" s="280">
        <v>22.8</v>
      </c>
      <c r="H1055" s="54">
        <f t="shared" si="137"/>
        <v>7.6E-3</v>
      </c>
      <c r="I1055" s="54">
        <f t="shared" si="141"/>
        <v>27.968</v>
      </c>
      <c r="J1055" s="54">
        <f t="shared" si="138"/>
        <v>6.1529600000000002</v>
      </c>
      <c r="K1055" s="54">
        <f t="shared" si="139"/>
        <v>13.284799999999999</v>
      </c>
      <c r="L1055" s="245">
        <v>1.5975200000000001</v>
      </c>
      <c r="M1055" s="56">
        <f t="shared" si="140"/>
        <v>0.34680311394196739</v>
      </c>
    </row>
    <row r="1056" spans="1:13" x14ac:dyDescent="0.2">
      <c r="A1056" s="78">
        <f t="shared" si="142"/>
        <v>92</v>
      </c>
      <c r="B1056" s="57" t="s">
        <v>1382</v>
      </c>
      <c r="C1056" s="57">
        <v>326</v>
      </c>
      <c r="D1056" s="57"/>
      <c r="E1056" s="57"/>
      <c r="F1056" s="57">
        <v>326</v>
      </c>
      <c r="G1056" s="280">
        <v>19.5</v>
      </c>
      <c r="H1056" s="54">
        <f t="shared" si="137"/>
        <v>6.4999999999999997E-3</v>
      </c>
      <c r="I1056" s="54">
        <f t="shared" si="141"/>
        <v>23.919999999999998</v>
      </c>
      <c r="J1056" s="54">
        <f t="shared" si="138"/>
        <v>5.2623999999999995</v>
      </c>
      <c r="K1056" s="54">
        <f t="shared" si="139"/>
        <v>11.361999999999998</v>
      </c>
      <c r="L1056" s="245">
        <v>1.3663000000000001</v>
      </c>
      <c r="M1056" s="56">
        <f t="shared" si="140"/>
        <v>0.12856042944785276</v>
      </c>
    </row>
    <row r="1057" spans="1:13" x14ac:dyDescent="0.2">
      <c r="A1057" s="78">
        <f t="shared" si="142"/>
        <v>93</v>
      </c>
      <c r="B1057" s="57" t="s">
        <v>1383</v>
      </c>
      <c r="C1057" s="57">
        <v>378.3</v>
      </c>
      <c r="D1057" s="57"/>
      <c r="E1057" s="57"/>
      <c r="F1057" s="57">
        <v>378.3</v>
      </c>
      <c r="G1057" s="280">
        <v>25.5</v>
      </c>
      <c r="H1057" s="54">
        <f t="shared" si="137"/>
        <v>8.5000000000000006E-3</v>
      </c>
      <c r="I1057" s="54">
        <f t="shared" si="141"/>
        <v>31.28</v>
      </c>
      <c r="J1057" s="54">
        <f t="shared" si="138"/>
        <v>6.8816000000000006</v>
      </c>
      <c r="K1057" s="54">
        <f t="shared" si="139"/>
        <v>14.858000000000001</v>
      </c>
      <c r="L1057" s="245">
        <v>1.7867</v>
      </c>
      <c r="M1057" s="56">
        <f t="shared" si="140"/>
        <v>0.14487523129791172</v>
      </c>
    </row>
    <row r="1058" spans="1:13" x14ac:dyDescent="0.2">
      <c r="A1058" s="78">
        <f t="shared" si="142"/>
        <v>94</v>
      </c>
      <c r="B1058" s="57" t="s">
        <v>1384</v>
      </c>
      <c r="C1058" s="57">
        <v>228.2</v>
      </c>
      <c r="D1058" s="57"/>
      <c r="E1058" s="57"/>
      <c r="F1058" s="57">
        <v>228.2</v>
      </c>
      <c r="G1058" s="280">
        <v>16.3</v>
      </c>
      <c r="H1058" s="54">
        <f t="shared" si="137"/>
        <v>5.4333333333333334E-3</v>
      </c>
      <c r="I1058" s="54">
        <f t="shared" si="141"/>
        <v>19.994666666666667</v>
      </c>
      <c r="J1058" s="54">
        <f t="shared" si="138"/>
        <v>4.3988266666666664</v>
      </c>
      <c r="K1058" s="54">
        <f t="shared" si="139"/>
        <v>9.4974666666666661</v>
      </c>
      <c r="L1058" s="245">
        <v>1.1420866666666667</v>
      </c>
      <c r="M1058" s="56">
        <f t="shared" si="140"/>
        <v>0.15351904761904761</v>
      </c>
    </row>
    <row r="1059" spans="1:13" x14ac:dyDescent="0.2">
      <c r="A1059" s="78">
        <f t="shared" si="142"/>
        <v>95</v>
      </c>
      <c r="B1059" s="57" t="s">
        <v>1385</v>
      </c>
      <c r="C1059" s="57">
        <v>145.69999999999999</v>
      </c>
      <c r="D1059" s="57"/>
      <c r="E1059" s="57"/>
      <c r="F1059" s="57">
        <v>145.69999999999999</v>
      </c>
      <c r="G1059" s="280">
        <v>18.2</v>
      </c>
      <c r="H1059" s="54">
        <f t="shared" si="137"/>
        <v>6.0666666666666664E-3</v>
      </c>
      <c r="I1059" s="54">
        <f t="shared" si="141"/>
        <v>22.325333333333333</v>
      </c>
      <c r="J1059" s="54">
        <f t="shared" si="138"/>
        <v>4.9115733333333331</v>
      </c>
      <c r="K1059" s="54">
        <f t="shared" si="139"/>
        <v>10.604533333333332</v>
      </c>
      <c r="L1059" s="245">
        <v>1.2752133333333333</v>
      </c>
      <c r="M1059" s="56">
        <f t="shared" si="140"/>
        <v>0.26847394188972779</v>
      </c>
    </row>
    <row r="1060" spans="1:13" x14ac:dyDescent="0.2">
      <c r="A1060" s="78">
        <f t="shared" si="142"/>
        <v>96</v>
      </c>
      <c r="B1060" s="57" t="s">
        <v>1386</v>
      </c>
      <c r="C1060" s="57">
        <v>220.3</v>
      </c>
      <c r="D1060" s="57"/>
      <c r="E1060" s="57"/>
      <c r="F1060" s="57">
        <v>220.3</v>
      </c>
      <c r="G1060" s="280">
        <v>14.3</v>
      </c>
      <c r="H1060" s="54">
        <f t="shared" si="137"/>
        <v>4.7666666666666673E-3</v>
      </c>
      <c r="I1060" s="54">
        <f t="shared" si="141"/>
        <v>17.541333333333334</v>
      </c>
      <c r="J1060" s="54">
        <f t="shared" si="138"/>
        <v>3.8590933333333335</v>
      </c>
      <c r="K1060" s="54">
        <f t="shared" si="139"/>
        <v>8.3321333333333332</v>
      </c>
      <c r="L1060" s="245">
        <v>1.0019533333333335</v>
      </c>
      <c r="M1060" s="56">
        <f t="shared" si="140"/>
        <v>0.1395120895748222</v>
      </c>
    </row>
    <row r="1061" spans="1:13" x14ac:dyDescent="0.2">
      <c r="A1061" s="78">
        <f t="shared" si="142"/>
        <v>97</v>
      </c>
      <c r="B1061" s="57" t="s">
        <v>1387</v>
      </c>
      <c r="C1061" s="57">
        <v>5244.1</v>
      </c>
      <c r="D1061" s="57"/>
      <c r="E1061" s="57"/>
      <c r="F1061" s="57">
        <v>5244.1</v>
      </c>
      <c r="G1061" s="280">
        <v>942.5</v>
      </c>
      <c r="H1061" s="54">
        <f t="shared" si="137"/>
        <v>0.31416666666666665</v>
      </c>
      <c r="I1061" s="54">
        <f t="shared" si="141"/>
        <v>1156.1333333333332</v>
      </c>
      <c r="J1061" s="54">
        <f t="shared" si="138"/>
        <v>254.34933333333331</v>
      </c>
      <c r="K1061" s="54">
        <f t="shared" si="139"/>
        <v>549.1633333333333</v>
      </c>
      <c r="L1061" s="245">
        <v>66.037833333333325</v>
      </c>
      <c r="M1061" s="56">
        <f t="shared" si="140"/>
        <v>0.3862786433007252</v>
      </c>
    </row>
    <row r="1062" spans="1:13" x14ac:dyDescent="0.2">
      <c r="A1062" s="78">
        <f t="shared" si="142"/>
        <v>98</v>
      </c>
      <c r="B1062" s="57" t="s">
        <v>1388</v>
      </c>
      <c r="C1062" s="57">
        <v>164.4</v>
      </c>
      <c r="D1062" s="57"/>
      <c r="E1062" s="29"/>
      <c r="F1062" s="57">
        <v>164.4</v>
      </c>
      <c r="G1062" s="280">
        <v>45.5</v>
      </c>
      <c r="H1062" s="54">
        <f t="shared" si="137"/>
        <v>1.5166666666666667E-2</v>
      </c>
      <c r="I1062" s="54">
        <f t="shared" si="141"/>
        <v>55.813333333333333</v>
      </c>
      <c r="J1062" s="54">
        <f t="shared" si="138"/>
        <v>12.278933333333333</v>
      </c>
      <c r="K1062" s="54">
        <f t="shared" si="139"/>
        <v>26.511333333333333</v>
      </c>
      <c r="L1062" s="245">
        <v>3.1880333333333333</v>
      </c>
      <c r="M1062" s="56">
        <f t="shared" si="140"/>
        <v>0.5948396188158962</v>
      </c>
    </row>
    <row r="1063" spans="1:13" x14ac:dyDescent="0.2">
      <c r="A1063" s="78">
        <f t="shared" si="142"/>
        <v>99</v>
      </c>
      <c r="B1063" s="57" t="s">
        <v>1389</v>
      </c>
      <c r="C1063" s="57">
        <v>126.2</v>
      </c>
      <c r="D1063" s="57"/>
      <c r="E1063" s="57"/>
      <c r="F1063" s="57">
        <v>126.2</v>
      </c>
      <c r="G1063" s="280">
        <v>58.5</v>
      </c>
      <c r="H1063" s="54">
        <f t="shared" si="137"/>
        <v>1.95E-2</v>
      </c>
      <c r="I1063" s="54">
        <f t="shared" si="141"/>
        <v>71.760000000000005</v>
      </c>
      <c r="J1063" s="54">
        <f t="shared" si="138"/>
        <v>15.7872</v>
      </c>
      <c r="K1063" s="54">
        <f t="shared" si="139"/>
        <v>34.085999999999999</v>
      </c>
      <c r="L1063" s="245">
        <v>4.0988999999999995</v>
      </c>
      <c r="M1063" s="56">
        <f t="shared" si="140"/>
        <v>0.99629239302694139</v>
      </c>
    </row>
    <row r="1064" spans="1:13" x14ac:dyDescent="0.2">
      <c r="A1064" s="78">
        <f t="shared" si="142"/>
        <v>100</v>
      </c>
      <c r="B1064" s="57" t="s">
        <v>1390</v>
      </c>
      <c r="C1064" s="57">
        <v>232.2</v>
      </c>
      <c r="D1064" s="57"/>
      <c r="E1064" s="57">
        <v>29.4</v>
      </c>
      <c r="F1064" s="57">
        <v>261.59999999999997</v>
      </c>
      <c r="G1064" s="280">
        <v>52</v>
      </c>
      <c r="H1064" s="54">
        <f t="shared" si="137"/>
        <v>1.7333333333333333E-2</v>
      </c>
      <c r="I1064" s="54">
        <f t="shared" si="141"/>
        <v>63.786666666666662</v>
      </c>
      <c r="J1064" s="54">
        <f t="shared" si="138"/>
        <v>14.033066666666665</v>
      </c>
      <c r="K1064" s="54">
        <f t="shared" si="139"/>
        <v>30.298666666666662</v>
      </c>
      <c r="L1064" s="245">
        <v>3.6434666666666664</v>
      </c>
      <c r="M1064" s="56">
        <f t="shared" si="140"/>
        <v>0.42722426095820593</v>
      </c>
    </row>
    <row r="1065" spans="1:13" x14ac:dyDescent="0.2">
      <c r="A1065" s="78">
        <f t="shared" si="142"/>
        <v>101</v>
      </c>
      <c r="B1065" s="57" t="s">
        <v>1391</v>
      </c>
      <c r="C1065" s="57">
        <v>561.9</v>
      </c>
      <c r="D1065" s="57"/>
      <c r="E1065" s="57"/>
      <c r="F1065" s="57">
        <v>561.9</v>
      </c>
      <c r="G1065" s="280">
        <v>129.4</v>
      </c>
      <c r="H1065" s="54">
        <f t="shared" si="137"/>
        <v>4.3133333333333336E-2</v>
      </c>
      <c r="I1065" s="54">
        <f t="shared" si="141"/>
        <v>158.73066666666668</v>
      </c>
      <c r="J1065" s="54">
        <f t="shared" si="138"/>
        <v>34.920746666666666</v>
      </c>
      <c r="K1065" s="54">
        <f t="shared" si="139"/>
        <v>75.397066666666674</v>
      </c>
      <c r="L1065" s="245">
        <v>9.0666266666666679</v>
      </c>
      <c r="M1065" s="56">
        <f t="shared" si="140"/>
        <v>0.49495480809159403</v>
      </c>
    </row>
    <row r="1066" spans="1:13" x14ac:dyDescent="0.2">
      <c r="A1066" s="78">
        <f t="shared" si="142"/>
        <v>102</v>
      </c>
      <c r="B1066" s="57" t="s">
        <v>1392</v>
      </c>
      <c r="C1066" s="57">
        <v>452.2</v>
      </c>
      <c r="D1066" s="57"/>
      <c r="E1066" s="57"/>
      <c r="F1066" s="57">
        <v>452.2</v>
      </c>
      <c r="G1066" s="280">
        <v>127.4</v>
      </c>
      <c r="H1066" s="54">
        <f t="shared" si="137"/>
        <v>4.2466666666666666E-2</v>
      </c>
      <c r="I1066" s="54">
        <f t="shared" si="141"/>
        <v>156.27733333333333</v>
      </c>
      <c r="J1066" s="54">
        <f t="shared" si="138"/>
        <v>34.381013333333335</v>
      </c>
      <c r="K1066" s="54">
        <f t="shared" si="139"/>
        <v>74.231733333333324</v>
      </c>
      <c r="L1066" s="245">
        <v>8.9264933333333332</v>
      </c>
      <c r="M1066" s="56">
        <f t="shared" si="140"/>
        <v>0.60552094943240453</v>
      </c>
    </row>
    <row r="1067" spans="1:13" x14ac:dyDescent="0.2">
      <c r="A1067" s="78">
        <f t="shared" si="142"/>
        <v>103</v>
      </c>
      <c r="B1067" s="57" t="s">
        <v>1393</v>
      </c>
      <c r="C1067" s="57">
        <v>569.4</v>
      </c>
      <c r="D1067" s="57"/>
      <c r="E1067" s="57"/>
      <c r="F1067" s="57">
        <v>569.4</v>
      </c>
      <c r="G1067" s="280">
        <v>94.3</v>
      </c>
      <c r="H1067" s="54">
        <f t="shared" si="137"/>
        <v>3.1433333333333334E-2</v>
      </c>
      <c r="I1067" s="54">
        <f t="shared" si="141"/>
        <v>115.67466666666667</v>
      </c>
      <c r="J1067" s="54">
        <f t="shared" si="138"/>
        <v>25.448426666666666</v>
      </c>
      <c r="K1067" s="54">
        <f t="shared" si="139"/>
        <v>54.945466666666661</v>
      </c>
      <c r="L1067" s="245">
        <v>6.6072866666666661</v>
      </c>
      <c r="M1067" s="56">
        <f t="shared" si="140"/>
        <v>0.35594634117784801</v>
      </c>
    </row>
    <row r="1068" spans="1:13" x14ac:dyDescent="0.2">
      <c r="A1068" s="78">
        <f t="shared" si="142"/>
        <v>104</v>
      </c>
      <c r="B1068" s="57" t="s">
        <v>1394</v>
      </c>
      <c r="C1068" s="57">
        <v>154.30000000000001</v>
      </c>
      <c r="D1068" s="57"/>
      <c r="E1068" s="57"/>
      <c r="F1068" s="57">
        <v>154.30000000000001</v>
      </c>
      <c r="G1068" s="280">
        <v>65</v>
      </c>
      <c r="H1068" s="54">
        <f t="shared" si="137"/>
        <v>2.1666666666666667E-2</v>
      </c>
      <c r="I1068" s="54">
        <f t="shared" si="141"/>
        <v>79.733333333333334</v>
      </c>
      <c r="J1068" s="54">
        <f t="shared" si="138"/>
        <v>17.541333333333334</v>
      </c>
      <c r="K1068" s="54">
        <f t="shared" si="139"/>
        <v>37.873333333333335</v>
      </c>
      <c r="L1068" s="245">
        <v>4.554333333333334</v>
      </c>
      <c r="M1068" s="56">
        <f t="shared" si="140"/>
        <v>0.90539425361849213</v>
      </c>
    </row>
    <row r="1069" spans="1:13" x14ac:dyDescent="0.2">
      <c r="A1069" s="78">
        <f t="shared" si="142"/>
        <v>105</v>
      </c>
      <c r="B1069" s="57" t="s">
        <v>1395</v>
      </c>
      <c r="C1069" s="57">
        <v>394.45</v>
      </c>
      <c r="D1069" s="57"/>
      <c r="E1069" s="57">
        <v>115.6</v>
      </c>
      <c r="F1069" s="57">
        <v>510.04999999999995</v>
      </c>
      <c r="G1069" s="280">
        <v>0</v>
      </c>
      <c r="H1069" s="54">
        <f t="shared" si="137"/>
        <v>0</v>
      </c>
      <c r="I1069" s="54">
        <f t="shared" si="141"/>
        <v>0</v>
      </c>
      <c r="J1069" s="54">
        <f t="shared" si="138"/>
        <v>0</v>
      </c>
      <c r="K1069" s="54">
        <f t="shared" si="139"/>
        <v>0</v>
      </c>
      <c r="L1069" s="245">
        <v>0</v>
      </c>
      <c r="M1069" s="56">
        <f t="shared" si="140"/>
        <v>0</v>
      </c>
    </row>
    <row r="1070" spans="1:13" x14ac:dyDescent="0.2">
      <c r="A1070" s="78">
        <f t="shared" si="142"/>
        <v>106</v>
      </c>
      <c r="B1070" s="57" t="s">
        <v>1396</v>
      </c>
      <c r="C1070" s="57">
        <v>382.2</v>
      </c>
      <c r="D1070" s="57"/>
      <c r="E1070" s="80"/>
      <c r="F1070" s="57">
        <v>382.2</v>
      </c>
      <c r="G1070" s="280">
        <v>104</v>
      </c>
      <c r="H1070" s="54">
        <f t="shared" si="137"/>
        <v>3.4666666666666665E-2</v>
      </c>
      <c r="I1070" s="54">
        <f t="shared" si="141"/>
        <v>127.57333333333332</v>
      </c>
      <c r="J1070" s="54">
        <f t="shared" si="138"/>
        <v>28.06613333333333</v>
      </c>
      <c r="K1070" s="54">
        <f t="shared" si="139"/>
        <v>60.597333333333324</v>
      </c>
      <c r="L1070" s="245">
        <v>7.2869333333333328</v>
      </c>
      <c r="M1070" s="56">
        <f t="shared" si="140"/>
        <v>0.58483446712018139</v>
      </c>
    </row>
    <row r="1071" spans="1:13" x14ac:dyDescent="0.2">
      <c r="A1071" s="78">
        <f t="shared" si="142"/>
        <v>107</v>
      </c>
      <c r="B1071" s="57" t="s">
        <v>1397</v>
      </c>
      <c r="C1071" s="57">
        <v>360.6</v>
      </c>
      <c r="D1071" s="57"/>
      <c r="E1071" s="57">
        <v>114.9</v>
      </c>
      <c r="F1071" s="57">
        <v>475.5</v>
      </c>
      <c r="G1071" s="280">
        <v>89.7</v>
      </c>
      <c r="H1071" s="54">
        <f t="shared" si="137"/>
        <v>2.9899999999999999E-2</v>
      </c>
      <c r="I1071" s="54">
        <f t="shared" si="141"/>
        <v>110.032</v>
      </c>
      <c r="J1071" s="54">
        <f t="shared" si="138"/>
        <v>24.207039999999999</v>
      </c>
      <c r="K1071" s="54">
        <f t="shared" si="139"/>
        <v>52.265199999999993</v>
      </c>
      <c r="L1071" s="245">
        <v>6.28498</v>
      </c>
      <c r="M1071" s="56">
        <f t="shared" si="140"/>
        <v>0.4054452576235541</v>
      </c>
    </row>
    <row r="1072" spans="1:13" x14ac:dyDescent="0.2">
      <c r="A1072" s="78">
        <f t="shared" si="142"/>
        <v>108</v>
      </c>
      <c r="B1072" s="57" t="s">
        <v>1398</v>
      </c>
      <c r="C1072" s="57">
        <v>340.3</v>
      </c>
      <c r="D1072" s="57"/>
      <c r="E1072" s="57">
        <v>203.8</v>
      </c>
      <c r="F1072" s="57">
        <v>544.1</v>
      </c>
      <c r="G1072" s="280">
        <v>100</v>
      </c>
      <c r="H1072" s="54">
        <f t="shared" si="137"/>
        <v>3.3333333333333333E-2</v>
      </c>
      <c r="I1072" s="54">
        <f t="shared" si="141"/>
        <v>122.66666666666667</v>
      </c>
      <c r="J1072" s="54">
        <f t="shared" si="138"/>
        <v>26.986666666666668</v>
      </c>
      <c r="K1072" s="54">
        <f t="shared" si="139"/>
        <v>58.266666666666666</v>
      </c>
      <c r="L1072" s="245">
        <v>7.0066666666666668</v>
      </c>
      <c r="M1072" s="56">
        <f t="shared" si="140"/>
        <v>0.39501317159835814</v>
      </c>
    </row>
    <row r="1073" spans="1:13" x14ac:dyDescent="0.2">
      <c r="A1073" s="78">
        <f t="shared" si="142"/>
        <v>109</v>
      </c>
      <c r="B1073" s="57" t="s">
        <v>1399</v>
      </c>
      <c r="C1073" s="57">
        <v>171.5</v>
      </c>
      <c r="D1073" s="57"/>
      <c r="E1073" s="57">
        <v>70</v>
      </c>
      <c r="F1073" s="57">
        <v>241.5</v>
      </c>
      <c r="G1073" s="280">
        <v>98</v>
      </c>
      <c r="H1073" s="54">
        <f t="shared" si="137"/>
        <v>3.2666666666666663E-2</v>
      </c>
      <c r="I1073" s="54">
        <f t="shared" si="141"/>
        <v>120.21333333333332</v>
      </c>
      <c r="J1073" s="54">
        <f t="shared" si="138"/>
        <v>26.44693333333333</v>
      </c>
      <c r="K1073" s="54">
        <f t="shared" si="139"/>
        <v>57.101333333333329</v>
      </c>
      <c r="L1073" s="245">
        <v>6.866533333333332</v>
      </c>
      <c r="M1073" s="56">
        <f t="shared" si="140"/>
        <v>0.87216618357487918</v>
      </c>
    </row>
    <row r="1074" spans="1:13" x14ac:dyDescent="0.2">
      <c r="A1074" s="78">
        <f t="shared" si="142"/>
        <v>110</v>
      </c>
      <c r="B1074" s="57" t="s">
        <v>1400</v>
      </c>
      <c r="C1074" s="57">
        <v>338.7</v>
      </c>
      <c r="D1074" s="57"/>
      <c r="E1074" s="57">
        <v>33.5</v>
      </c>
      <c r="F1074" s="57">
        <v>372.2</v>
      </c>
      <c r="G1074" s="280">
        <v>115.1</v>
      </c>
      <c r="H1074" s="54">
        <f t="shared" si="137"/>
        <v>3.8366666666666667E-2</v>
      </c>
      <c r="I1074" s="54">
        <f t="shared" si="141"/>
        <v>141.18933333333334</v>
      </c>
      <c r="J1074" s="54">
        <f t="shared" si="138"/>
        <v>31.061653333333336</v>
      </c>
      <c r="K1074" s="54">
        <f t="shared" si="139"/>
        <v>67.064933333333329</v>
      </c>
      <c r="L1074" s="245">
        <v>8.0646733333333334</v>
      </c>
      <c r="M1074" s="56">
        <f t="shared" si="140"/>
        <v>0.6646442593587677</v>
      </c>
    </row>
    <row r="1075" spans="1:13" x14ac:dyDescent="0.2">
      <c r="A1075" s="78">
        <f t="shared" si="142"/>
        <v>111</v>
      </c>
      <c r="B1075" s="57" t="s">
        <v>1401</v>
      </c>
      <c r="C1075" s="57">
        <v>241.5</v>
      </c>
      <c r="D1075" s="57"/>
      <c r="E1075" s="57"/>
      <c r="F1075" s="57">
        <v>241.5</v>
      </c>
      <c r="G1075" s="280">
        <v>71.5</v>
      </c>
      <c r="H1075" s="54">
        <f t="shared" si="137"/>
        <v>2.3833333333333335E-2</v>
      </c>
      <c r="I1075" s="54">
        <f t="shared" si="141"/>
        <v>87.706666666666678</v>
      </c>
      <c r="J1075" s="54">
        <f t="shared" si="138"/>
        <v>19.29546666666667</v>
      </c>
      <c r="K1075" s="54">
        <f t="shared" si="139"/>
        <v>41.660666666666671</v>
      </c>
      <c r="L1075" s="245">
        <v>5.0097666666666676</v>
      </c>
      <c r="M1075" s="56">
        <f t="shared" si="140"/>
        <v>0.63632532781228435</v>
      </c>
    </row>
    <row r="1076" spans="1:13" x14ac:dyDescent="0.2">
      <c r="A1076" s="78">
        <f t="shared" si="142"/>
        <v>112</v>
      </c>
      <c r="B1076" s="57" t="s">
        <v>1402</v>
      </c>
      <c r="C1076" s="57">
        <v>331.7</v>
      </c>
      <c r="D1076" s="57"/>
      <c r="E1076" s="57"/>
      <c r="F1076" s="57">
        <v>331.7</v>
      </c>
      <c r="G1076" s="280">
        <v>141</v>
      </c>
      <c r="H1076" s="54">
        <f t="shared" si="137"/>
        <v>4.7E-2</v>
      </c>
      <c r="I1076" s="54">
        <f t="shared" si="141"/>
        <v>172.96</v>
      </c>
      <c r="J1076" s="54">
        <f t="shared" si="138"/>
        <v>38.051200000000001</v>
      </c>
      <c r="K1076" s="54">
        <f t="shared" si="139"/>
        <v>82.156000000000006</v>
      </c>
      <c r="L1076" s="245">
        <v>9.8793999999999986</v>
      </c>
      <c r="M1076" s="56">
        <f t="shared" si="140"/>
        <v>0.91361652095266799</v>
      </c>
    </row>
    <row r="1077" spans="1:13" x14ac:dyDescent="0.2">
      <c r="A1077" s="78">
        <f t="shared" si="142"/>
        <v>113</v>
      </c>
      <c r="B1077" s="57" t="s">
        <v>1403</v>
      </c>
      <c r="C1077" s="57">
        <v>95</v>
      </c>
      <c r="D1077" s="57"/>
      <c r="E1077" s="57"/>
      <c r="F1077" s="57">
        <v>95</v>
      </c>
      <c r="G1077" s="280">
        <v>58</v>
      </c>
      <c r="H1077" s="54">
        <f t="shared" si="137"/>
        <v>1.9333333333333334E-2</v>
      </c>
      <c r="I1077" s="54">
        <f t="shared" si="141"/>
        <v>71.146666666666675</v>
      </c>
      <c r="J1077" s="54">
        <f t="shared" si="138"/>
        <v>15.652266666666669</v>
      </c>
      <c r="K1077" s="54">
        <f t="shared" si="139"/>
        <v>33.794666666666672</v>
      </c>
      <c r="L1077" s="245">
        <v>4.0638666666666667</v>
      </c>
      <c r="M1077" s="56">
        <f t="shared" si="140"/>
        <v>1.3121838596491229</v>
      </c>
    </row>
    <row r="1078" spans="1:13" x14ac:dyDescent="0.2">
      <c r="A1078" s="78">
        <f t="shared" si="142"/>
        <v>114</v>
      </c>
      <c r="B1078" s="57" t="s">
        <v>1404</v>
      </c>
      <c r="C1078" s="57">
        <v>208.9</v>
      </c>
      <c r="D1078" s="57"/>
      <c r="E1078" s="57"/>
      <c r="F1078" s="57">
        <v>208.9</v>
      </c>
      <c r="G1078" s="280">
        <v>131.5</v>
      </c>
      <c r="H1078" s="54">
        <f t="shared" si="137"/>
        <v>4.3833333333333335E-2</v>
      </c>
      <c r="I1078" s="54">
        <f t="shared" si="141"/>
        <v>161.30666666666667</v>
      </c>
      <c r="J1078" s="54">
        <f t="shared" si="138"/>
        <v>35.48746666666667</v>
      </c>
      <c r="K1078" s="54">
        <f t="shared" si="139"/>
        <v>76.620666666666665</v>
      </c>
      <c r="L1078" s="245">
        <v>9.2137666666666682</v>
      </c>
      <c r="M1078" s="56">
        <f t="shared" si="140"/>
        <v>1.3529371310036702</v>
      </c>
    </row>
    <row r="1079" spans="1:13" x14ac:dyDescent="0.2">
      <c r="A1079" s="78">
        <f t="shared" si="142"/>
        <v>115</v>
      </c>
      <c r="B1079" s="57" t="s">
        <v>1405</v>
      </c>
      <c r="C1079" s="57">
        <v>141.30000000000001</v>
      </c>
      <c r="D1079" s="57"/>
      <c r="E1079" s="57"/>
      <c r="F1079" s="57">
        <v>141.30000000000001</v>
      </c>
      <c r="G1079" s="280">
        <v>89</v>
      </c>
      <c r="H1079" s="54">
        <f t="shared" si="137"/>
        <v>2.9666666666666668E-2</v>
      </c>
      <c r="I1079" s="54">
        <f t="shared" si="141"/>
        <v>109.17333333333333</v>
      </c>
      <c r="J1079" s="54">
        <f t="shared" si="138"/>
        <v>24.018133333333335</v>
      </c>
      <c r="K1079" s="54">
        <f t="shared" si="139"/>
        <v>51.85733333333333</v>
      </c>
      <c r="L1079" s="245">
        <v>6.2359333333333336</v>
      </c>
      <c r="M1079" s="56">
        <f t="shared" si="140"/>
        <v>1.3537489974050481</v>
      </c>
    </row>
    <row r="1080" spans="1:13" x14ac:dyDescent="0.2">
      <c r="A1080" s="78">
        <f t="shared" si="142"/>
        <v>116</v>
      </c>
      <c r="B1080" s="57" t="s">
        <v>1406</v>
      </c>
      <c r="C1080" s="57">
        <v>372.1</v>
      </c>
      <c r="D1080" s="57"/>
      <c r="E1080" s="57"/>
      <c r="F1080" s="57">
        <v>372.1</v>
      </c>
      <c r="G1080" s="280">
        <v>161.9</v>
      </c>
      <c r="H1080" s="54">
        <f t="shared" si="137"/>
        <v>5.396666666666667E-2</v>
      </c>
      <c r="I1080" s="54">
        <f t="shared" si="141"/>
        <v>198.59733333333335</v>
      </c>
      <c r="J1080" s="54">
        <f t="shared" si="138"/>
        <v>43.691413333333337</v>
      </c>
      <c r="K1080" s="54">
        <f t="shared" si="139"/>
        <v>94.333733333333342</v>
      </c>
      <c r="L1080" s="245">
        <v>11.343793333333334</v>
      </c>
      <c r="M1080" s="56">
        <f t="shared" si="140"/>
        <v>0.93514182567410209</v>
      </c>
    </row>
    <row r="1081" spans="1:13" x14ac:dyDescent="0.2">
      <c r="A1081" s="78">
        <f t="shared" si="142"/>
        <v>117</v>
      </c>
      <c r="B1081" s="57" t="s">
        <v>1407</v>
      </c>
      <c r="C1081" s="57">
        <v>313.60000000000002</v>
      </c>
      <c r="D1081" s="57"/>
      <c r="E1081" s="57">
        <v>40</v>
      </c>
      <c r="F1081" s="57">
        <v>353.6</v>
      </c>
      <c r="G1081" s="280">
        <v>174.9</v>
      </c>
      <c r="H1081" s="54">
        <f t="shared" si="137"/>
        <v>5.8300000000000005E-2</v>
      </c>
      <c r="I1081" s="54">
        <f t="shared" si="141"/>
        <v>214.54400000000001</v>
      </c>
      <c r="J1081" s="54">
        <f t="shared" si="138"/>
        <v>47.199680000000001</v>
      </c>
      <c r="K1081" s="54">
        <f t="shared" si="139"/>
        <v>101.9084</v>
      </c>
      <c r="L1081" s="245">
        <v>12.254660000000001</v>
      </c>
      <c r="M1081" s="56">
        <f t="shared" si="140"/>
        <v>1.0630846719457014</v>
      </c>
    </row>
    <row r="1082" spans="1:13" x14ac:dyDescent="0.2">
      <c r="A1082" s="78">
        <f t="shared" si="142"/>
        <v>118</v>
      </c>
      <c r="B1082" s="57" t="s">
        <v>1408</v>
      </c>
      <c r="C1082" s="57">
        <v>249.6</v>
      </c>
      <c r="D1082" s="57"/>
      <c r="E1082" s="57"/>
      <c r="F1082" s="57">
        <v>249.6</v>
      </c>
      <c r="G1082" s="280">
        <v>130</v>
      </c>
      <c r="H1082" s="54">
        <f t="shared" si="137"/>
        <v>4.3333333333333335E-2</v>
      </c>
      <c r="I1082" s="54">
        <f t="shared" si="141"/>
        <v>159.46666666666667</v>
      </c>
      <c r="J1082" s="54">
        <f t="shared" si="138"/>
        <v>35.082666666666668</v>
      </c>
      <c r="K1082" s="54">
        <f t="shared" si="139"/>
        <v>75.74666666666667</v>
      </c>
      <c r="L1082" s="245">
        <v>9.108666666666668</v>
      </c>
      <c r="M1082" s="56">
        <f t="shared" si="140"/>
        <v>1.1194097222222223</v>
      </c>
    </row>
    <row r="1083" spans="1:13" x14ac:dyDescent="0.2">
      <c r="A1083" s="78">
        <f t="shared" si="142"/>
        <v>119</v>
      </c>
      <c r="B1083" s="57" t="s">
        <v>1409</v>
      </c>
      <c r="C1083" s="57">
        <v>305.8</v>
      </c>
      <c r="D1083" s="57"/>
      <c r="E1083" s="57">
        <v>36.5</v>
      </c>
      <c r="F1083" s="57">
        <v>342.3</v>
      </c>
      <c r="G1083" s="280">
        <v>190</v>
      </c>
      <c r="H1083" s="54">
        <f t="shared" si="137"/>
        <v>6.3333333333333339E-2</v>
      </c>
      <c r="I1083" s="54">
        <f t="shared" si="141"/>
        <v>233.06666666666669</v>
      </c>
      <c r="J1083" s="54">
        <f t="shared" si="138"/>
        <v>51.274666666666675</v>
      </c>
      <c r="K1083" s="54">
        <f t="shared" si="139"/>
        <v>110.70666666666668</v>
      </c>
      <c r="L1083" s="245">
        <v>13.312666666666669</v>
      </c>
      <c r="M1083" s="56">
        <f t="shared" si="140"/>
        <v>1.1929905540948484</v>
      </c>
    </row>
    <row r="1084" spans="1:13" x14ac:dyDescent="0.2">
      <c r="A1084" s="78">
        <f t="shared" si="142"/>
        <v>120</v>
      </c>
      <c r="B1084" s="57" t="s">
        <v>1410</v>
      </c>
      <c r="C1084" s="57">
        <v>206.5</v>
      </c>
      <c r="D1084" s="57"/>
      <c r="E1084" s="57"/>
      <c r="F1084" s="57">
        <v>206.5</v>
      </c>
      <c r="G1084" s="280">
        <v>130</v>
      </c>
      <c r="H1084" s="54">
        <f t="shared" si="137"/>
        <v>4.3333333333333335E-2</v>
      </c>
      <c r="I1084" s="54">
        <f t="shared" si="141"/>
        <v>159.46666666666667</v>
      </c>
      <c r="J1084" s="54">
        <f t="shared" si="138"/>
        <v>35.082666666666668</v>
      </c>
      <c r="K1084" s="54">
        <f t="shared" si="139"/>
        <v>75.74666666666667</v>
      </c>
      <c r="L1084" s="245">
        <v>9.108666666666668</v>
      </c>
      <c r="M1084" s="56">
        <f t="shared" si="140"/>
        <v>1.3530492332526232</v>
      </c>
    </row>
    <row r="1085" spans="1:13" x14ac:dyDescent="0.2">
      <c r="A1085" s="78">
        <f t="shared" si="142"/>
        <v>121</v>
      </c>
      <c r="B1085" s="57" t="s">
        <v>1411</v>
      </c>
      <c r="C1085" s="57">
        <v>300.39999999999998</v>
      </c>
      <c r="D1085" s="57"/>
      <c r="E1085" s="57"/>
      <c r="F1085" s="57">
        <v>300.39999999999998</v>
      </c>
      <c r="G1085" s="280">
        <v>154</v>
      </c>
      <c r="H1085" s="54">
        <f t="shared" si="137"/>
        <v>5.1333333333333335E-2</v>
      </c>
      <c r="I1085" s="54">
        <f t="shared" si="141"/>
        <v>188.90666666666667</v>
      </c>
      <c r="J1085" s="54">
        <f t="shared" si="138"/>
        <v>41.559466666666665</v>
      </c>
      <c r="K1085" s="54">
        <f t="shared" si="139"/>
        <v>89.730666666666664</v>
      </c>
      <c r="L1085" s="245">
        <v>10.790266666666666</v>
      </c>
      <c r="M1085" s="56">
        <f t="shared" si="140"/>
        <v>1.1018211273857079</v>
      </c>
    </row>
    <row r="1086" spans="1:13" x14ac:dyDescent="0.2">
      <c r="A1086" s="78">
        <f t="shared" si="142"/>
        <v>122</v>
      </c>
      <c r="B1086" s="57" t="s">
        <v>1412</v>
      </c>
      <c r="C1086" s="57">
        <v>913.8</v>
      </c>
      <c r="D1086" s="57"/>
      <c r="E1086" s="57"/>
      <c r="F1086" s="57">
        <v>913.8</v>
      </c>
      <c r="G1086" s="280">
        <v>252.9</v>
      </c>
      <c r="H1086" s="54">
        <f t="shared" si="137"/>
        <v>8.43E-2</v>
      </c>
      <c r="I1086" s="54">
        <f t="shared" si="141"/>
        <v>310.22399999999999</v>
      </c>
      <c r="J1086" s="54">
        <f t="shared" si="138"/>
        <v>68.249279999999999</v>
      </c>
      <c r="K1086" s="54">
        <f t="shared" si="139"/>
        <v>147.35639999999998</v>
      </c>
      <c r="L1086" s="245">
        <v>17.719860000000001</v>
      </c>
      <c r="M1086" s="56">
        <f t="shared" si="140"/>
        <v>0.59482330925804339</v>
      </c>
    </row>
    <row r="1087" spans="1:13" x14ac:dyDescent="0.2">
      <c r="A1087" s="78">
        <f t="shared" si="142"/>
        <v>123</v>
      </c>
      <c r="B1087" s="57" t="s">
        <v>1413</v>
      </c>
      <c r="C1087" s="57">
        <v>124.1</v>
      </c>
      <c r="D1087" s="57"/>
      <c r="E1087" s="57"/>
      <c r="F1087" s="57">
        <v>124.1</v>
      </c>
      <c r="G1087" s="280">
        <v>78.2</v>
      </c>
      <c r="H1087" s="54">
        <f t="shared" ref="H1087:H1147" si="143">G1087/3000</f>
        <v>2.6066666666666669E-2</v>
      </c>
      <c r="I1087" s="54">
        <f t="shared" si="141"/>
        <v>95.925333333333342</v>
      </c>
      <c r="J1087" s="54">
        <f t="shared" si="138"/>
        <v>21.103573333333337</v>
      </c>
      <c r="K1087" s="54">
        <f t="shared" si="139"/>
        <v>45.564533333333337</v>
      </c>
      <c r="L1087" s="245">
        <v>5.4792133333333339</v>
      </c>
      <c r="M1087" s="56">
        <f t="shared" si="140"/>
        <v>1.3543324200913243</v>
      </c>
    </row>
    <row r="1088" spans="1:13" x14ac:dyDescent="0.2">
      <c r="A1088" s="78">
        <f t="shared" si="142"/>
        <v>124</v>
      </c>
      <c r="B1088" s="57" t="s">
        <v>1414</v>
      </c>
      <c r="C1088" s="57">
        <v>173.4</v>
      </c>
      <c r="D1088" s="57"/>
      <c r="E1088" s="57"/>
      <c r="F1088" s="57">
        <v>173.4</v>
      </c>
      <c r="G1088" s="280">
        <v>109.2</v>
      </c>
      <c r="H1088" s="54">
        <f t="shared" si="143"/>
        <v>3.6400000000000002E-2</v>
      </c>
      <c r="I1088" s="54">
        <f t="shared" si="141"/>
        <v>133.952</v>
      </c>
      <c r="J1088" s="54">
        <f t="shared" ref="J1088:J1148" si="144">I1088*0.22</f>
        <v>29.469439999999999</v>
      </c>
      <c r="K1088" s="54">
        <f t="shared" si="139"/>
        <v>63.627199999999995</v>
      </c>
      <c r="L1088" s="245">
        <v>7.6512799999999999</v>
      </c>
      <c r="M1088" s="56">
        <f t="shared" si="140"/>
        <v>1.3535174163783157</v>
      </c>
    </row>
    <row r="1089" spans="1:13" x14ac:dyDescent="0.2">
      <c r="A1089" s="78">
        <f t="shared" si="142"/>
        <v>125</v>
      </c>
      <c r="B1089" s="57" t="s">
        <v>1415</v>
      </c>
      <c r="C1089" s="57">
        <v>262.2</v>
      </c>
      <c r="D1089" s="57"/>
      <c r="E1089" s="57"/>
      <c r="F1089" s="57">
        <v>262.2</v>
      </c>
      <c r="G1089" s="280">
        <v>157.69999999999999</v>
      </c>
      <c r="H1089" s="54">
        <f t="shared" si="143"/>
        <v>5.2566666666666664E-2</v>
      </c>
      <c r="I1089" s="54">
        <f t="shared" si="141"/>
        <v>193.44533333333334</v>
      </c>
      <c r="J1089" s="54">
        <f t="shared" si="144"/>
        <v>42.557973333333337</v>
      </c>
      <c r="K1089" s="54">
        <f t="shared" si="139"/>
        <v>91.886533333333333</v>
      </c>
      <c r="L1089" s="245">
        <v>11.049513333333332</v>
      </c>
      <c r="M1089" s="56">
        <f t="shared" si="140"/>
        <v>1.292674879227053</v>
      </c>
    </row>
    <row r="1090" spans="1:13" x14ac:dyDescent="0.2">
      <c r="A1090" s="78">
        <f t="shared" si="142"/>
        <v>126</v>
      </c>
      <c r="B1090" s="57" t="s">
        <v>1419</v>
      </c>
      <c r="C1090" s="57">
        <v>375.7</v>
      </c>
      <c r="D1090" s="57"/>
      <c r="E1090" s="57">
        <v>26.9</v>
      </c>
      <c r="F1090" s="57">
        <v>402.59999999999997</v>
      </c>
      <c r="G1090" s="280">
        <v>191</v>
      </c>
      <c r="H1090" s="54">
        <f t="shared" si="143"/>
        <v>6.3666666666666663E-2</v>
      </c>
      <c r="I1090" s="54">
        <f t="shared" si="141"/>
        <v>234.29333333333332</v>
      </c>
      <c r="J1090" s="54">
        <f t="shared" si="144"/>
        <v>51.544533333333334</v>
      </c>
      <c r="K1090" s="54">
        <f t="shared" si="139"/>
        <v>111.28933333333332</v>
      </c>
      <c r="L1090" s="245">
        <v>13.382733333333332</v>
      </c>
      <c r="M1090" s="56">
        <f t="shared" si="140"/>
        <v>1.0196471270077827</v>
      </c>
    </row>
    <row r="1091" spans="1:13" x14ac:dyDescent="0.2">
      <c r="A1091" s="78">
        <f t="shared" si="142"/>
        <v>127</v>
      </c>
      <c r="B1091" s="57" t="s">
        <v>1420</v>
      </c>
      <c r="C1091" s="57">
        <v>180</v>
      </c>
      <c r="D1091" s="57"/>
      <c r="E1091" s="57"/>
      <c r="F1091" s="57">
        <v>180</v>
      </c>
      <c r="G1091" s="280">
        <v>113.5</v>
      </c>
      <c r="H1091" s="54">
        <f t="shared" si="143"/>
        <v>3.783333333333333E-2</v>
      </c>
      <c r="I1091" s="54">
        <f t="shared" si="141"/>
        <v>139.22666666666666</v>
      </c>
      <c r="J1091" s="54">
        <f t="shared" si="144"/>
        <v>30.629866666666665</v>
      </c>
      <c r="K1091" s="54">
        <f t="shared" si="139"/>
        <v>66.132666666666665</v>
      </c>
      <c r="L1091" s="245">
        <v>7.9525666666666659</v>
      </c>
      <c r="M1091" s="56">
        <f t="shared" si="140"/>
        <v>1.355232037037037</v>
      </c>
    </row>
    <row r="1092" spans="1:13" x14ac:dyDescent="0.2">
      <c r="A1092" s="78">
        <f t="shared" si="142"/>
        <v>128</v>
      </c>
      <c r="B1092" s="57" t="s">
        <v>1421</v>
      </c>
      <c r="C1092" s="57">
        <v>580.1</v>
      </c>
      <c r="D1092" s="57"/>
      <c r="E1092" s="57"/>
      <c r="F1092" s="57">
        <v>580.1</v>
      </c>
      <c r="G1092" s="280">
        <v>165</v>
      </c>
      <c r="H1092" s="54">
        <f t="shared" si="143"/>
        <v>5.5E-2</v>
      </c>
      <c r="I1092" s="54">
        <f t="shared" si="141"/>
        <v>202.4</v>
      </c>
      <c r="J1092" s="54">
        <f t="shared" si="144"/>
        <v>44.527999999999999</v>
      </c>
      <c r="K1092" s="54">
        <f t="shared" si="139"/>
        <v>96.14</v>
      </c>
      <c r="L1092" s="245">
        <v>11.561</v>
      </c>
      <c r="M1092" s="56">
        <f t="shared" si="140"/>
        <v>0.61132390967074635</v>
      </c>
    </row>
    <row r="1093" spans="1:13" x14ac:dyDescent="0.2">
      <c r="A1093" s="78">
        <f t="shared" si="142"/>
        <v>129</v>
      </c>
      <c r="B1093" s="57" t="s">
        <v>1425</v>
      </c>
      <c r="C1093" s="57">
        <v>351</v>
      </c>
      <c r="D1093" s="57"/>
      <c r="E1093" s="57"/>
      <c r="F1093" s="57">
        <v>351</v>
      </c>
      <c r="G1093" s="280">
        <v>170</v>
      </c>
      <c r="H1093" s="54">
        <f t="shared" si="143"/>
        <v>5.6666666666666664E-2</v>
      </c>
      <c r="I1093" s="54">
        <f t="shared" si="141"/>
        <v>208.53333333333333</v>
      </c>
      <c r="J1093" s="54">
        <f t="shared" si="144"/>
        <v>45.877333333333333</v>
      </c>
      <c r="K1093" s="54">
        <f t="shared" ref="K1093:K1156" si="145">I1093*0.475</f>
        <v>99.053333333333327</v>
      </c>
      <c r="L1093" s="245">
        <v>11.911333333333332</v>
      </c>
      <c r="M1093" s="56">
        <f t="shared" ref="M1093:M1156" si="146">(I1093+J1093+K1093+L1093)/F1093</f>
        <v>1.0409553656220323</v>
      </c>
    </row>
    <row r="1094" spans="1:13" x14ac:dyDescent="0.2">
      <c r="A1094" s="78">
        <f t="shared" si="142"/>
        <v>130</v>
      </c>
      <c r="B1094" s="57" t="s">
        <v>1426</v>
      </c>
      <c r="C1094" s="57">
        <v>299.7</v>
      </c>
      <c r="D1094" s="57"/>
      <c r="E1094" s="57"/>
      <c r="F1094" s="57">
        <v>299.7</v>
      </c>
      <c r="G1094" s="280">
        <v>150</v>
      </c>
      <c r="H1094" s="54">
        <f t="shared" si="143"/>
        <v>0.05</v>
      </c>
      <c r="I1094" s="54">
        <f t="shared" ref="I1094:I1157" si="147">H1094*3680</f>
        <v>184</v>
      </c>
      <c r="J1094" s="54">
        <f t="shared" si="144"/>
        <v>40.479999999999997</v>
      </c>
      <c r="K1094" s="54">
        <f t="shared" si="145"/>
        <v>87.399999999999991</v>
      </c>
      <c r="L1094" s="245">
        <v>10.51</v>
      </c>
      <c r="M1094" s="56">
        <f t="shared" si="146"/>
        <v>1.075709042375709</v>
      </c>
    </row>
    <row r="1095" spans="1:13" x14ac:dyDescent="0.2">
      <c r="A1095" s="78">
        <f t="shared" ref="A1095:A1158" si="148">A1094+1</f>
        <v>131</v>
      </c>
      <c r="B1095" s="57" t="s">
        <v>1427</v>
      </c>
      <c r="C1095" s="57">
        <v>428.3</v>
      </c>
      <c r="D1095" s="57"/>
      <c r="E1095" s="57"/>
      <c r="F1095" s="57">
        <v>428.3</v>
      </c>
      <c r="G1095" s="280">
        <v>225</v>
      </c>
      <c r="H1095" s="54">
        <f t="shared" si="143"/>
        <v>7.4999999999999997E-2</v>
      </c>
      <c r="I1095" s="54">
        <f t="shared" si="147"/>
        <v>276</v>
      </c>
      <c r="J1095" s="54">
        <f t="shared" si="144"/>
        <v>60.72</v>
      </c>
      <c r="K1095" s="54">
        <f t="shared" si="145"/>
        <v>131.1</v>
      </c>
      <c r="L1095" s="245">
        <v>15.765000000000001</v>
      </c>
      <c r="M1095" s="56">
        <f t="shared" si="146"/>
        <v>1.1290800840532338</v>
      </c>
    </row>
    <row r="1096" spans="1:13" x14ac:dyDescent="0.2">
      <c r="A1096" s="78">
        <f t="shared" si="148"/>
        <v>132</v>
      </c>
      <c r="B1096" s="57" t="s">
        <v>1428</v>
      </c>
      <c r="C1096" s="57">
        <v>299.3</v>
      </c>
      <c r="D1096" s="57"/>
      <c r="E1096" s="57"/>
      <c r="F1096" s="57">
        <v>299.3</v>
      </c>
      <c r="G1096" s="280">
        <v>160</v>
      </c>
      <c r="H1096" s="54">
        <f t="shared" si="143"/>
        <v>5.3333333333333337E-2</v>
      </c>
      <c r="I1096" s="54">
        <f t="shared" si="147"/>
        <v>196.26666666666668</v>
      </c>
      <c r="J1096" s="54">
        <f t="shared" si="144"/>
        <v>43.178666666666672</v>
      </c>
      <c r="K1096" s="54">
        <f t="shared" si="145"/>
        <v>93.226666666666674</v>
      </c>
      <c r="L1096" s="245">
        <v>11.210666666666667</v>
      </c>
      <c r="M1096" s="56">
        <f t="shared" si="146"/>
        <v>1.1489564539481012</v>
      </c>
    </row>
    <row r="1097" spans="1:13" x14ac:dyDescent="0.2">
      <c r="A1097" s="78">
        <f t="shared" si="148"/>
        <v>133</v>
      </c>
      <c r="B1097" s="57" t="s">
        <v>1429</v>
      </c>
      <c r="C1097" s="57">
        <v>343.9</v>
      </c>
      <c r="D1097" s="57"/>
      <c r="E1097" s="57"/>
      <c r="F1097" s="57">
        <v>343.9</v>
      </c>
      <c r="G1097" s="280">
        <v>198</v>
      </c>
      <c r="H1097" s="54">
        <f t="shared" si="143"/>
        <v>6.6000000000000003E-2</v>
      </c>
      <c r="I1097" s="54">
        <f t="shared" si="147"/>
        <v>242.88000000000002</v>
      </c>
      <c r="J1097" s="54">
        <f t="shared" si="144"/>
        <v>53.433600000000006</v>
      </c>
      <c r="K1097" s="54">
        <f t="shared" si="145"/>
        <v>115.36800000000001</v>
      </c>
      <c r="L1097" s="245">
        <v>13.873200000000001</v>
      </c>
      <c r="M1097" s="56">
        <f t="shared" si="146"/>
        <v>1.2374376272172143</v>
      </c>
    </row>
    <row r="1098" spans="1:13" x14ac:dyDescent="0.2">
      <c r="A1098" s="78">
        <f t="shared" si="148"/>
        <v>134</v>
      </c>
      <c r="B1098" s="57" t="s">
        <v>1430</v>
      </c>
      <c r="C1098" s="57">
        <v>282</v>
      </c>
      <c r="D1098" s="57"/>
      <c r="E1098" s="57"/>
      <c r="F1098" s="57">
        <v>282</v>
      </c>
      <c r="G1098" s="280">
        <v>150</v>
      </c>
      <c r="H1098" s="54">
        <f t="shared" si="143"/>
        <v>0.05</v>
      </c>
      <c r="I1098" s="54">
        <f t="shared" si="147"/>
        <v>184</v>
      </c>
      <c r="J1098" s="54">
        <f t="shared" si="144"/>
        <v>40.479999999999997</v>
      </c>
      <c r="K1098" s="54">
        <f t="shared" si="145"/>
        <v>87.399999999999991</v>
      </c>
      <c r="L1098" s="245">
        <v>10.51</v>
      </c>
      <c r="M1098" s="56">
        <f t="shared" si="146"/>
        <v>1.14322695035461</v>
      </c>
    </row>
    <row r="1099" spans="1:13" x14ac:dyDescent="0.2">
      <c r="A1099" s="78">
        <f t="shared" si="148"/>
        <v>135</v>
      </c>
      <c r="B1099" s="57" t="s">
        <v>1431</v>
      </c>
      <c r="C1099" s="57">
        <v>357.6</v>
      </c>
      <c r="D1099" s="57"/>
      <c r="E1099" s="57"/>
      <c r="F1099" s="57">
        <v>357.6</v>
      </c>
      <c r="G1099" s="280">
        <v>195</v>
      </c>
      <c r="H1099" s="54">
        <f t="shared" si="143"/>
        <v>6.5000000000000002E-2</v>
      </c>
      <c r="I1099" s="54">
        <f t="shared" si="147"/>
        <v>239.20000000000002</v>
      </c>
      <c r="J1099" s="54">
        <f t="shared" si="144"/>
        <v>52.624000000000002</v>
      </c>
      <c r="K1099" s="54">
        <f t="shared" si="145"/>
        <v>113.62</v>
      </c>
      <c r="L1099" s="245">
        <v>13.663</v>
      </c>
      <c r="M1099" s="56">
        <f t="shared" si="146"/>
        <v>1.1719994407158836</v>
      </c>
    </row>
    <row r="1100" spans="1:13" x14ac:dyDescent="0.2">
      <c r="A1100" s="78">
        <f t="shared" si="148"/>
        <v>136</v>
      </c>
      <c r="B1100" s="57" t="s">
        <v>1432</v>
      </c>
      <c r="C1100" s="57">
        <v>300.8</v>
      </c>
      <c r="D1100" s="57">
        <v>27.5</v>
      </c>
      <c r="E1100" s="57"/>
      <c r="F1100" s="57">
        <v>328.3</v>
      </c>
      <c r="G1100" s="280">
        <v>62.4</v>
      </c>
      <c r="H1100" s="54">
        <f t="shared" si="143"/>
        <v>2.0799999999999999E-2</v>
      </c>
      <c r="I1100" s="54">
        <f t="shared" si="147"/>
        <v>76.543999999999997</v>
      </c>
      <c r="J1100" s="54">
        <f t="shared" si="144"/>
        <v>16.839679999999998</v>
      </c>
      <c r="K1100" s="54">
        <f t="shared" si="145"/>
        <v>36.358399999999996</v>
      </c>
      <c r="L1100" s="245">
        <v>4.37216</v>
      </c>
      <c r="M1100" s="56">
        <f t="shared" si="146"/>
        <v>0.40851123971976849</v>
      </c>
    </row>
    <row r="1101" spans="1:13" x14ac:dyDescent="0.2">
      <c r="A1101" s="78">
        <f t="shared" si="148"/>
        <v>137</v>
      </c>
      <c r="B1101" s="57" t="s">
        <v>1528</v>
      </c>
      <c r="C1101" s="57">
        <v>424.7</v>
      </c>
      <c r="D1101" s="57"/>
      <c r="E1101" s="57"/>
      <c r="F1101" s="57">
        <v>424.7</v>
      </c>
      <c r="G1101" s="280">
        <v>208.7</v>
      </c>
      <c r="H1101" s="54">
        <f t="shared" si="143"/>
        <v>6.9566666666666666E-2</v>
      </c>
      <c r="I1101" s="54">
        <f t="shared" si="147"/>
        <v>256.00533333333334</v>
      </c>
      <c r="J1101" s="54">
        <f t="shared" si="144"/>
        <v>56.321173333333334</v>
      </c>
      <c r="K1101" s="54">
        <f t="shared" si="145"/>
        <v>121.60253333333333</v>
      </c>
      <c r="L1101" s="245">
        <v>14.622913333333333</v>
      </c>
      <c r="M1101" s="56">
        <f t="shared" si="146"/>
        <v>1.0561618868220704</v>
      </c>
    </row>
    <row r="1102" spans="1:13" x14ac:dyDescent="0.2">
      <c r="A1102" s="78">
        <f t="shared" si="148"/>
        <v>138</v>
      </c>
      <c r="B1102" s="57" t="s">
        <v>1529</v>
      </c>
      <c r="C1102" s="57">
        <v>120.4</v>
      </c>
      <c r="D1102" s="57"/>
      <c r="E1102" s="57"/>
      <c r="F1102" s="57">
        <v>120.4</v>
      </c>
      <c r="G1102" s="280">
        <v>62.4</v>
      </c>
      <c r="H1102" s="54">
        <f t="shared" si="143"/>
        <v>2.0799999999999999E-2</v>
      </c>
      <c r="I1102" s="54">
        <f t="shared" si="147"/>
        <v>76.543999999999997</v>
      </c>
      <c r="J1102" s="54">
        <f t="shared" si="144"/>
        <v>16.839679999999998</v>
      </c>
      <c r="K1102" s="54">
        <f t="shared" si="145"/>
        <v>36.358399999999996</v>
      </c>
      <c r="L1102" s="245">
        <v>4.37216</v>
      </c>
      <c r="M1102" s="56">
        <f t="shared" si="146"/>
        <v>1.1139056478405314</v>
      </c>
    </row>
    <row r="1103" spans="1:13" x14ac:dyDescent="0.2">
      <c r="A1103" s="78">
        <f t="shared" si="148"/>
        <v>139</v>
      </c>
      <c r="B1103" s="57" t="s">
        <v>1530</v>
      </c>
      <c r="C1103" s="57">
        <v>317.60000000000002</v>
      </c>
      <c r="D1103" s="57"/>
      <c r="E1103" s="57"/>
      <c r="F1103" s="57">
        <v>317.60000000000002</v>
      </c>
      <c r="G1103" s="280">
        <v>62.4</v>
      </c>
      <c r="H1103" s="54">
        <f t="shared" si="143"/>
        <v>2.0799999999999999E-2</v>
      </c>
      <c r="I1103" s="54">
        <f t="shared" si="147"/>
        <v>76.543999999999997</v>
      </c>
      <c r="J1103" s="54">
        <f t="shared" si="144"/>
        <v>16.839679999999998</v>
      </c>
      <c r="K1103" s="54">
        <f t="shared" si="145"/>
        <v>36.358399999999996</v>
      </c>
      <c r="L1103" s="245">
        <v>4.37216</v>
      </c>
      <c r="M1103" s="56">
        <f t="shared" si="146"/>
        <v>0.42227405541561708</v>
      </c>
    </row>
    <row r="1104" spans="1:13" x14ac:dyDescent="0.2">
      <c r="A1104" s="78">
        <f t="shared" si="148"/>
        <v>140</v>
      </c>
      <c r="B1104" s="57" t="s">
        <v>1531</v>
      </c>
      <c r="C1104" s="57">
        <v>395.53</v>
      </c>
      <c r="D1104" s="57"/>
      <c r="E1104" s="57"/>
      <c r="F1104" s="57">
        <v>395.53</v>
      </c>
      <c r="G1104" s="280">
        <v>62.4</v>
      </c>
      <c r="H1104" s="54">
        <f t="shared" si="143"/>
        <v>2.0799999999999999E-2</v>
      </c>
      <c r="I1104" s="54">
        <f t="shared" si="147"/>
        <v>76.543999999999997</v>
      </c>
      <c r="J1104" s="54">
        <f t="shared" si="144"/>
        <v>16.839679999999998</v>
      </c>
      <c r="K1104" s="54">
        <f t="shared" si="145"/>
        <v>36.358399999999996</v>
      </c>
      <c r="L1104" s="245">
        <v>4.37216</v>
      </c>
      <c r="M1104" s="56">
        <f t="shared" si="146"/>
        <v>0.3390747604480065</v>
      </c>
    </row>
    <row r="1105" spans="1:13" x14ac:dyDescent="0.2">
      <c r="A1105" s="78">
        <f t="shared" si="148"/>
        <v>141</v>
      </c>
      <c r="B1105" s="57" t="s">
        <v>1532</v>
      </c>
      <c r="C1105" s="57">
        <v>516.79999999999995</v>
      </c>
      <c r="D1105" s="57"/>
      <c r="E1105" s="57"/>
      <c r="F1105" s="57">
        <v>516.79999999999995</v>
      </c>
      <c r="G1105" s="280">
        <v>61.8</v>
      </c>
      <c r="H1105" s="54">
        <f t="shared" si="143"/>
        <v>2.06E-2</v>
      </c>
      <c r="I1105" s="54">
        <f t="shared" si="147"/>
        <v>75.808000000000007</v>
      </c>
      <c r="J1105" s="54">
        <f t="shared" si="144"/>
        <v>16.677760000000003</v>
      </c>
      <c r="K1105" s="54">
        <f t="shared" si="145"/>
        <v>36.008800000000001</v>
      </c>
      <c r="L1105" s="245">
        <v>4.33012</v>
      </c>
      <c r="M1105" s="56">
        <f t="shared" si="146"/>
        <v>0.2570136996904025</v>
      </c>
    </row>
    <row r="1106" spans="1:13" x14ac:dyDescent="0.2">
      <c r="A1106" s="78">
        <f t="shared" si="148"/>
        <v>142</v>
      </c>
      <c r="B1106" s="57" t="s">
        <v>1533</v>
      </c>
      <c r="C1106" s="57">
        <v>305.89999999999998</v>
      </c>
      <c r="D1106" s="57"/>
      <c r="E1106" s="57"/>
      <c r="F1106" s="57">
        <v>305.89999999999998</v>
      </c>
      <c r="G1106" s="280">
        <v>62.4</v>
      </c>
      <c r="H1106" s="54">
        <f t="shared" si="143"/>
        <v>2.0799999999999999E-2</v>
      </c>
      <c r="I1106" s="54">
        <f t="shared" si="147"/>
        <v>76.543999999999997</v>
      </c>
      <c r="J1106" s="54">
        <f t="shared" si="144"/>
        <v>16.839679999999998</v>
      </c>
      <c r="K1106" s="54">
        <f t="shared" si="145"/>
        <v>36.358399999999996</v>
      </c>
      <c r="L1106" s="245">
        <v>4.37216</v>
      </c>
      <c r="M1106" s="56">
        <f t="shared" si="146"/>
        <v>0.43842510624387054</v>
      </c>
    </row>
    <row r="1107" spans="1:13" x14ac:dyDescent="0.2">
      <c r="A1107" s="78">
        <f t="shared" si="148"/>
        <v>143</v>
      </c>
      <c r="B1107" s="57" t="s">
        <v>1534</v>
      </c>
      <c r="C1107" s="57">
        <v>483.9</v>
      </c>
      <c r="D1107" s="57"/>
      <c r="E1107" s="57">
        <v>35.299999999999997</v>
      </c>
      <c r="F1107" s="57">
        <v>519.19999999999993</v>
      </c>
      <c r="G1107" s="280">
        <v>70</v>
      </c>
      <c r="H1107" s="54">
        <f t="shared" si="143"/>
        <v>2.3333333333333334E-2</v>
      </c>
      <c r="I1107" s="54">
        <f t="shared" si="147"/>
        <v>85.866666666666674</v>
      </c>
      <c r="J1107" s="54">
        <f t="shared" si="144"/>
        <v>18.890666666666668</v>
      </c>
      <c r="K1107" s="54">
        <f t="shared" si="145"/>
        <v>40.786666666666669</v>
      </c>
      <c r="L1107" s="245">
        <v>4.9046666666666665</v>
      </c>
      <c r="M1107" s="56">
        <f t="shared" si="146"/>
        <v>0.28977015921931182</v>
      </c>
    </row>
    <row r="1108" spans="1:13" x14ac:dyDescent="0.2">
      <c r="A1108" s="78">
        <f t="shared" si="148"/>
        <v>144</v>
      </c>
      <c r="B1108" s="57" t="s">
        <v>1535</v>
      </c>
      <c r="C1108" s="57">
        <v>257.3</v>
      </c>
      <c r="D1108" s="57"/>
      <c r="E1108" s="57"/>
      <c r="F1108" s="57">
        <v>257.3</v>
      </c>
      <c r="G1108" s="280">
        <v>62.4</v>
      </c>
      <c r="H1108" s="54">
        <f t="shared" si="143"/>
        <v>2.0799999999999999E-2</v>
      </c>
      <c r="I1108" s="54">
        <f t="shared" si="147"/>
        <v>76.543999999999997</v>
      </c>
      <c r="J1108" s="54">
        <f t="shared" si="144"/>
        <v>16.839679999999998</v>
      </c>
      <c r="K1108" s="54">
        <f t="shared" si="145"/>
        <v>36.358399999999996</v>
      </c>
      <c r="L1108" s="245">
        <v>4.37216</v>
      </c>
      <c r="M1108" s="56">
        <f t="shared" si="146"/>
        <v>0.52123684415079674</v>
      </c>
    </row>
    <row r="1109" spans="1:13" x14ac:dyDescent="0.2">
      <c r="A1109" s="78">
        <f t="shared" si="148"/>
        <v>145</v>
      </c>
      <c r="B1109" s="57" t="s">
        <v>1536</v>
      </c>
      <c r="C1109" s="57">
        <v>261.3</v>
      </c>
      <c r="D1109" s="57"/>
      <c r="E1109" s="57"/>
      <c r="F1109" s="57">
        <v>261.3</v>
      </c>
      <c r="G1109" s="280">
        <v>94.9</v>
      </c>
      <c r="H1109" s="54">
        <f t="shared" si="143"/>
        <v>3.1633333333333333E-2</v>
      </c>
      <c r="I1109" s="54">
        <f t="shared" si="147"/>
        <v>116.41066666666667</v>
      </c>
      <c r="J1109" s="54">
        <f t="shared" si="144"/>
        <v>25.610346666666668</v>
      </c>
      <c r="K1109" s="54">
        <f t="shared" si="145"/>
        <v>55.295066666666663</v>
      </c>
      <c r="L1109" s="245">
        <v>6.6493266666666662</v>
      </c>
      <c r="M1109" s="56">
        <f t="shared" si="146"/>
        <v>0.78057943615257042</v>
      </c>
    </row>
    <row r="1110" spans="1:13" x14ac:dyDescent="0.2">
      <c r="A1110" s="78">
        <f t="shared" si="148"/>
        <v>146</v>
      </c>
      <c r="B1110" s="57" t="s">
        <v>1537</v>
      </c>
      <c r="C1110" s="57">
        <v>296.89999999999998</v>
      </c>
      <c r="D1110" s="57"/>
      <c r="E1110" s="57">
        <v>50</v>
      </c>
      <c r="F1110" s="57">
        <v>346.9</v>
      </c>
      <c r="G1110" s="280">
        <v>115.7</v>
      </c>
      <c r="H1110" s="54">
        <f t="shared" si="143"/>
        <v>3.8566666666666666E-2</v>
      </c>
      <c r="I1110" s="54">
        <f t="shared" si="147"/>
        <v>141.92533333333333</v>
      </c>
      <c r="J1110" s="54">
        <f t="shared" si="144"/>
        <v>31.223573333333331</v>
      </c>
      <c r="K1110" s="54">
        <f t="shared" si="145"/>
        <v>67.414533333333324</v>
      </c>
      <c r="L1110" s="245">
        <v>8.1067133333333334</v>
      </c>
      <c r="M1110" s="56">
        <f t="shared" si="146"/>
        <v>0.71683526472566539</v>
      </c>
    </row>
    <row r="1111" spans="1:13" x14ac:dyDescent="0.2">
      <c r="A1111" s="78">
        <f t="shared" si="148"/>
        <v>147</v>
      </c>
      <c r="B1111" s="57" t="s">
        <v>1538</v>
      </c>
      <c r="C1111" s="57">
        <v>495.2</v>
      </c>
      <c r="D1111" s="57"/>
      <c r="E1111" s="57">
        <v>62.5</v>
      </c>
      <c r="F1111" s="57">
        <v>557.70000000000005</v>
      </c>
      <c r="G1111" s="280">
        <v>138.5</v>
      </c>
      <c r="H1111" s="54">
        <f t="shared" si="143"/>
        <v>4.6166666666666668E-2</v>
      </c>
      <c r="I1111" s="54">
        <f t="shared" si="147"/>
        <v>169.89333333333335</v>
      </c>
      <c r="J1111" s="54">
        <f t="shared" si="144"/>
        <v>37.376533333333334</v>
      </c>
      <c r="K1111" s="54">
        <f t="shared" si="145"/>
        <v>80.699333333333328</v>
      </c>
      <c r="L1111" s="245">
        <v>9.7042333333333328</v>
      </c>
      <c r="M1111" s="56">
        <f t="shared" si="146"/>
        <v>0.53375189767497455</v>
      </c>
    </row>
    <row r="1112" spans="1:13" x14ac:dyDescent="0.2">
      <c r="A1112" s="78">
        <f t="shared" si="148"/>
        <v>148</v>
      </c>
      <c r="B1112" s="57" t="s">
        <v>1539</v>
      </c>
      <c r="C1112" s="57">
        <v>446.2</v>
      </c>
      <c r="D1112" s="57"/>
      <c r="E1112" s="57"/>
      <c r="F1112" s="57">
        <v>446.2</v>
      </c>
      <c r="G1112" s="280">
        <v>137.19999999999999</v>
      </c>
      <c r="H1112" s="54">
        <f t="shared" si="143"/>
        <v>4.5733333333333327E-2</v>
      </c>
      <c r="I1112" s="54">
        <f t="shared" si="147"/>
        <v>168.29866666666663</v>
      </c>
      <c r="J1112" s="54">
        <f t="shared" si="144"/>
        <v>37.025706666666657</v>
      </c>
      <c r="K1112" s="54">
        <f t="shared" si="145"/>
        <v>79.941866666666641</v>
      </c>
      <c r="L1112" s="245">
        <v>9.6131466666666654</v>
      </c>
      <c r="M1112" s="56">
        <f t="shared" si="146"/>
        <v>0.66086819064694446</v>
      </c>
    </row>
    <row r="1113" spans="1:13" x14ac:dyDescent="0.2">
      <c r="A1113" s="78">
        <f t="shared" si="148"/>
        <v>149</v>
      </c>
      <c r="B1113" s="57" t="s">
        <v>1540</v>
      </c>
      <c r="C1113" s="57">
        <v>266.39999999999998</v>
      </c>
      <c r="D1113" s="57"/>
      <c r="E1113" s="57"/>
      <c r="F1113" s="57">
        <v>266.39999999999998</v>
      </c>
      <c r="G1113" s="280">
        <v>121</v>
      </c>
      <c r="H1113" s="54">
        <f t="shared" si="143"/>
        <v>4.0333333333333332E-2</v>
      </c>
      <c r="I1113" s="54">
        <f t="shared" si="147"/>
        <v>148.42666666666668</v>
      </c>
      <c r="J1113" s="54">
        <f t="shared" si="144"/>
        <v>32.653866666666666</v>
      </c>
      <c r="K1113" s="54">
        <f t="shared" si="145"/>
        <v>70.50266666666667</v>
      </c>
      <c r="L1113" s="245">
        <v>8.4780666666666669</v>
      </c>
      <c r="M1113" s="56">
        <f t="shared" si="146"/>
        <v>0.97620595595595594</v>
      </c>
    </row>
    <row r="1114" spans="1:13" x14ac:dyDescent="0.2">
      <c r="A1114" s="78">
        <f t="shared" si="148"/>
        <v>150</v>
      </c>
      <c r="B1114" s="57" t="s">
        <v>1541</v>
      </c>
      <c r="C1114" s="57">
        <v>548.4</v>
      </c>
      <c r="D1114" s="57"/>
      <c r="E1114" s="29">
        <v>215.2</v>
      </c>
      <c r="F1114" s="57">
        <v>763.59999999999991</v>
      </c>
      <c r="G1114" s="280">
        <v>138.5</v>
      </c>
      <c r="H1114" s="54">
        <f t="shared" si="143"/>
        <v>4.6166666666666668E-2</v>
      </c>
      <c r="I1114" s="54">
        <f t="shared" si="147"/>
        <v>169.89333333333335</v>
      </c>
      <c r="J1114" s="54">
        <f t="shared" si="144"/>
        <v>37.376533333333334</v>
      </c>
      <c r="K1114" s="54">
        <f t="shared" si="145"/>
        <v>80.699333333333328</v>
      </c>
      <c r="L1114" s="245">
        <v>9.7042333333333328</v>
      </c>
      <c r="M1114" s="56">
        <f t="shared" si="146"/>
        <v>0.38982901169896983</v>
      </c>
    </row>
    <row r="1115" spans="1:13" x14ac:dyDescent="0.2">
      <c r="A1115" s="78">
        <f t="shared" si="148"/>
        <v>151</v>
      </c>
      <c r="B1115" s="57" t="s">
        <v>1542</v>
      </c>
      <c r="C1115" s="57">
        <v>539.79999999999995</v>
      </c>
      <c r="D1115" s="57">
        <v>83.3</v>
      </c>
      <c r="E1115" s="57"/>
      <c r="F1115" s="57">
        <v>623.09999999999991</v>
      </c>
      <c r="G1115" s="280">
        <v>155.4</v>
      </c>
      <c r="H1115" s="54">
        <f t="shared" si="143"/>
        <v>5.1799999999999999E-2</v>
      </c>
      <c r="I1115" s="54">
        <f t="shared" si="147"/>
        <v>190.624</v>
      </c>
      <c r="J1115" s="54">
        <f t="shared" si="144"/>
        <v>41.937280000000001</v>
      </c>
      <c r="K1115" s="54">
        <f t="shared" si="145"/>
        <v>90.546399999999991</v>
      </c>
      <c r="L1115" s="245">
        <v>10.888359999999999</v>
      </c>
      <c r="M1115" s="56">
        <f t="shared" si="146"/>
        <v>0.5360231744503291</v>
      </c>
    </row>
    <row r="1116" spans="1:13" x14ac:dyDescent="0.2">
      <c r="A1116" s="78">
        <f t="shared" si="148"/>
        <v>152</v>
      </c>
      <c r="B1116" s="57" t="s">
        <v>1543</v>
      </c>
      <c r="C1116" s="57">
        <v>384.6</v>
      </c>
      <c r="D1116" s="57"/>
      <c r="E1116" s="57"/>
      <c r="F1116" s="57">
        <v>384.6</v>
      </c>
      <c r="G1116" s="280">
        <v>135.80000000000001</v>
      </c>
      <c r="H1116" s="54">
        <f t="shared" si="143"/>
        <v>4.526666666666667E-2</v>
      </c>
      <c r="I1116" s="54">
        <f t="shared" si="147"/>
        <v>166.58133333333333</v>
      </c>
      <c r="J1116" s="54">
        <f t="shared" si="144"/>
        <v>36.647893333333336</v>
      </c>
      <c r="K1116" s="54">
        <f t="shared" si="145"/>
        <v>79.126133333333328</v>
      </c>
      <c r="L1116" s="245">
        <v>9.5150533333333343</v>
      </c>
      <c r="M1116" s="56">
        <f t="shared" si="146"/>
        <v>0.75889343040388291</v>
      </c>
    </row>
    <row r="1117" spans="1:13" x14ac:dyDescent="0.2">
      <c r="A1117" s="78">
        <f t="shared" si="148"/>
        <v>153</v>
      </c>
      <c r="B1117" s="57" t="s">
        <v>2440</v>
      </c>
      <c r="C1117" s="57">
        <v>589.75</v>
      </c>
      <c r="D1117" s="57"/>
      <c r="E1117" s="57">
        <v>32.799999999999997</v>
      </c>
      <c r="F1117" s="57">
        <v>622.54999999999995</v>
      </c>
      <c r="G1117" s="280">
        <v>167.7</v>
      </c>
      <c r="H1117" s="54">
        <f t="shared" si="143"/>
        <v>5.5899999999999998E-2</v>
      </c>
      <c r="I1117" s="54">
        <f t="shared" si="147"/>
        <v>205.71199999999999</v>
      </c>
      <c r="J1117" s="54">
        <f t="shared" si="144"/>
        <v>45.256639999999997</v>
      </c>
      <c r="K1117" s="54">
        <f t="shared" si="145"/>
        <v>97.713199999999986</v>
      </c>
      <c r="L1117" s="245">
        <v>11.750179999999999</v>
      </c>
      <c r="M1117" s="56">
        <f t="shared" si="146"/>
        <v>0.57896075817203441</v>
      </c>
    </row>
    <row r="1118" spans="1:13" x14ac:dyDescent="0.2">
      <c r="A1118" s="78">
        <f t="shared" si="148"/>
        <v>154</v>
      </c>
      <c r="B1118" s="57" t="s">
        <v>2441</v>
      </c>
      <c r="C1118" s="57">
        <v>405</v>
      </c>
      <c r="D1118" s="57"/>
      <c r="E1118" s="57">
        <v>21</v>
      </c>
      <c r="F1118" s="57">
        <v>426</v>
      </c>
      <c r="G1118" s="280">
        <v>255</v>
      </c>
      <c r="H1118" s="54">
        <f t="shared" si="143"/>
        <v>8.5000000000000006E-2</v>
      </c>
      <c r="I1118" s="54">
        <f t="shared" si="147"/>
        <v>312.8</v>
      </c>
      <c r="J1118" s="54">
        <f t="shared" si="144"/>
        <v>68.816000000000003</v>
      </c>
      <c r="K1118" s="54">
        <f t="shared" si="145"/>
        <v>148.58000000000001</v>
      </c>
      <c r="L1118" s="245">
        <v>17.867000000000001</v>
      </c>
      <c r="M1118" s="56">
        <f t="shared" si="146"/>
        <v>1.2865328638497653</v>
      </c>
    </row>
    <row r="1119" spans="1:13" x14ac:dyDescent="0.2">
      <c r="A1119" s="78">
        <f t="shared" si="148"/>
        <v>155</v>
      </c>
      <c r="B1119" s="57" t="s">
        <v>2442</v>
      </c>
      <c r="C1119" s="57">
        <v>678.5</v>
      </c>
      <c r="D1119" s="57"/>
      <c r="E1119" s="57"/>
      <c r="F1119" s="57">
        <v>678.5</v>
      </c>
      <c r="G1119" s="280">
        <v>181.4</v>
      </c>
      <c r="H1119" s="54">
        <f t="shared" si="143"/>
        <v>6.0466666666666669E-2</v>
      </c>
      <c r="I1119" s="54">
        <f t="shared" si="147"/>
        <v>222.51733333333334</v>
      </c>
      <c r="J1119" s="54">
        <f t="shared" si="144"/>
        <v>48.953813333333336</v>
      </c>
      <c r="K1119" s="54">
        <f t="shared" si="145"/>
        <v>105.69573333333334</v>
      </c>
      <c r="L1119" s="245">
        <v>12.710093333333335</v>
      </c>
      <c r="M1119" s="56">
        <f t="shared" si="146"/>
        <v>0.57461602554654889</v>
      </c>
    </row>
    <row r="1120" spans="1:13" x14ac:dyDescent="0.2">
      <c r="A1120" s="78">
        <f t="shared" si="148"/>
        <v>156</v>
      </c>
      <c r="B1120" s="57" t="s">
        <v>2443</v>
      </c>
      <c r="C1120" s="57">
        <v>973.9</v>
      </c>
      <c r="D1120" s="57"/>
      <c r="E1120" s="57">
        <v>132.80000000000001</v>
      </c>
      <c r="F1120" s="57">
        <v>1106.7</v>
      </c>
      <c r="G1120" s="280">
        <v>171.6</v>
      </c>
      <c r="H1120" s="54">
        <f t="shared" si="143"/>
        <v>5.7200000000000001E-2</v>
      </c>
      <c r="I1120" s="54">
        <f t="shared" si="147"/>
        <v>210.49600000000001</v>
      </c>
      <c r="J1120" s="54">
        <f t="shared" si="144"/>
        <v>46.30912</v>
      </c>
      <c r="K1120" s="54">
        <f t="shared" si="145"/>
        <v>99.985600000000005</v>
      </c>
      <c r="L1120" s="245">
        <v>12.023440000000001</v>
      </c>
      <c r="M1120" s="56">
        <f t="shared" si="146"/>
        <v>0.33325576940453594</v>
      </c>
    </row>
    <row r="1121" spans="1:13" x14ac:dyDescent="0.2">
      <c r="A1121" s="78">
        <f t="shared" si="148"/>
        <v>157</v>
      </c>
      <c r="B1121" s="57" t="s">
        <v>2444</v>
      </c>
      <c r="C1121" s="57">
        <v>669.8</v>
      </c>
      <c r="D1121" s="57"/>
      <c r="E1121" s="57"/>
      <c r="F1121" s="57">
        <v>669.8</v>
      </c>
      <c r="G1121" s="280">
        <v>211.3</v>
      </c>
      <c r="H1121" s="54">
        <f t="shared" si="143"/>
        <v>7.0433333333333334E-2</v>
      </c>
      <c r="I1121" s="54">
        <f t="shared" si="147"/>
        <v>259.19466666666665</v>
      </c>
      <c r="J1121" s="54">
        <f t="shared" si="144"/>
        <v>57.02282666666666</v>
      </c>
      <c r="K1121" s="54">
        <f t="shared" si="145"/>
        <v>123.11746666666666</v>
      </c>
      <c r="L1121" s="245">
        <v>14.805086666666668</v>
      </c>
      <c r="M1121" s="56">
        <f t="shared" si="146"/>
        <v>0.67802336020702703</v>
      </c>
    </row>
    <row r="1122" spans="1:13" x14ac:dyDescent="0.2">
      <c r="A1122" s="78">
        <f t="shared" si="148"/>
        <v>158</v>
      </c>
      <c r="B1122" s="57" t="s">
        <v>2445</v>
      </c>
      <c r="C1122" s="57">
        <v>533.79999999999995</v>
      </c>
      <c r="D1122" s="57"/>
      <c r="E1122" s="57"/>
      <c r="F1122" s="57">
        <v>533.79999999999995</v>
      </c>
      <c r="G1122" s="280">
        <v>211.3</v>
      </c>
      <c r="H1122" s="54">
        <f t="shared" si="143"/>
        <v>7.0433333333333334E-2</v>
      </c>
      <c r="I1122" s="54">
        <f t="shared" si="147"/>
        <v>259.19466666666665</v>
      </c>
      <c r="J1122" s="54">
        <f t="shared" si="144"/>
        <v>57.02282666666666</v>
      </c>
      <c r="K1122" s="54">
        <f t="shared" si="145"/>
        <v>123.11746666666666</v>
      </c>
      <c r="L1122" s="245">
        <v>14.805086666666668</v>
      </c>
      <c r="M1122" s="56">
        <f t="shared" si="146"/>
        <v>0.85076816535531419</v>
      </c>
    </row>
    <row r="1123" spans="1:13" x14ac:dyDescent="0.2">
      <c r="A1123" s="78">
        <f t="shared" si="148"/>
        <v>159</v>
      </c>
      <c r="B1123" s="57" t="s">
        <v>2446</v>
      </c>
      <c r="C1123" s="57">
        <v>413.5</v>
      </c>
      <c r="D1123" s="57"/>
      <c r="E1123" s="57">
        <v>30.4</v>
      </c>
      <c r="F1123" s="57">
        <v>443.9</v>
      </c>
      <c r="G1123" s="280">
        <v>187.9</v>
      </c>
      <c r="H1123" s="54">
        <f t="shared" si="143"/>
        <v>6.2633333333333333E-2</v>
      </c>
      <c r="I1123" s="54">
        <f t="shared" si="147"/>
        <v>230.49066666666667</v>
      </c>
      <c r="J1123" s="54">
        <f t="shared" si="144"/>
        <v>50.707946666666665</v>
      </c>
      <c r="K1123" s="54">
        <f t="shared" si="145"/>
        <v>109.48306666666666</v>
      </c>
      <c r="L1123" s="245">
        <v>13.165526666666667</v>
      </c>
      <c r="M1123" s="56">
        <f t="shared" si="146"/>
        <v>0.90977068408800787</v>
      </c>
    </row>
    <row r="1124" spans="1:13" x14ac:dyDescent="0.2">
      <c r="A1124" s="78">
        <f t="shared" si="148"/>
        <v>160</v>
      </c>
      <c r="B1124" s="57" t="s">
        <v>2447</v>
      </c>
      <c r="C1124" s="57">
        <v>526.5</v>
      </c>
      <c r="D1124" s="57"/>
      <c r="E1124" s="57">
        <v>45.5</v>
      </c>
      <c r="F1124" s="57">
        <v>572</v>
      </c>
      <c r="G1124" s="280">
        <v>187.2</v>
      </c>
      <c r="H1124" s="54">
        <f t="shared" si="143"/>
        <v>6.2399999999999997E-2</v>
      </c>
      <c r="I1124" s="54">
        <f t="shared" si="147"/>
        <v>229.63199999999998</v>
      </c>
      <c r="J1124" s="54">
        <f t="shared" si="144"/>
        <v>50.519039999999997</v>
      </c>
      <c r="K1124" s="54">
        <f t="shared" si="145"/>
        <v>109.07519999999998</v>
      </c>
      <c r="L1124" s="245">
        <v>13.116479999999999</v>
      </c>
      <c r="M1124" s="56">
        <f t="shared" si="146"/>
        <v>0.7033963636363636</v>
      </c>
    </row>
    <row r="1125" spans="1:13" x14ac:dyDescent="0.2">
      <c r="A1125" s="78">
        <f t="shared" si="148"/>
        <v>161</v>
      </c>
      <c r="B1125" s="57" t="s">
        <v>2448</v>
      </c>
      <c r="C1125" s="57">
        <v>894.7</v>
      </c>
      <c r="D1125" s="57"/>
      <c r="E1125" s="57">
        <v>42.5</v>
      </c>
      <c r="F1125" s="57">
        <v>937.2</v>
      </c>
      <c r="G1125" s="280">
        <v>201.5</v>
      </c>
      <c r="H1125" s="54">
        <f t="shared" si="143"/>
        <v>6.7166666666666666E-2</v>
      </c>
      <c r="I1125" s="54">
        <f t="shared" si="147"/>
        <v>247.17333333333332</v>
      </c>
      <c r="J1125" s="54">
        <f t="shared" si="144"/>
        <v>54.378133333333331</v>
      </c>
      <c r="K1125" s="54">
        <f t="shared" si="145"/>
        <v>117.40733333333333</v>
      </c>
      <c r="L1125" s="245">
        <v>14.118433333333334</v>
      </c>
      <c r="M1125" s="56">
        <f t="shared" si="146"/>
        <v>0.46209691990325791</v>
      </c>
    </row>
    <row r="1126" spans="1:13" x14ac:dyDescent="0.2">
      <c r="A1126" s="78">
        <f t="shared" si="148"/>
        <v>162</v>
      </c>
      <c r="B1126" s="57" t="s">
        <v>2449</v>
      </c>
      <c r="C1126" s="57">
        <v>544.79999999999995</v>
      </c>
      <c r="D1126" s="57"/>
      <c r="E1126" s="57"/>
      <c r="F1126" s="57">
        <v>544.79999999999995</v>
      </c>
      <c r="G1126" s="280">
        <v>193.7</v>
      </c>
      <c r="H1126" s="54">
        <f t="shared" si="143"/>
        <v>6.4566666666666661E-2</v>
      </c>
      <c r="I1126" s="54">
        <f t="shared" si="147"/>
        <v>237.60533333333331</v>
      </c>
      <c r="J1126" s="54">
        <f t="shared" si="144"/>
        <v>52.273173333333325</v>
      </c>
      <c r="K1126" s="54">
        <f t="shared" si="145"/>
        <v>112.86253333333332</v>
      </c>
      <c r="L1126" s="245">
        <v>13.571913333333331</v>
      </c>
      <c r="M1126" s="56">
        <f t="shared" si="146"/>
        <v>0.76415740332843851</v>
      </c>
    </row>
    <row r="1127" spans="1:13" x14ac:dyDescent="0.2">
      <c r="A1127" s="78">
        <f t="shared" si="148"/>
        <v>163</v>
      </c>
      <c r="B1127" s="57" t="s">
        <v>2450</v>
      </c>
      <c r="C1127" s="57">
        <v>521.9</v>
      </c>
      <c r="D1127" s="57"/>
      <c r="E1127" s="57"/>
      <c r="F1127" s="57">
        <v>521.9</v>
      </c>
      <c r="G1127" s="280">
        <v>222.3</v>
      </c>
      <c r="H1127" s="54">
        <f t="shared" si="143"/>
        <v>7.4099999999999999E-2</v>
      </c>
      <c r="I1127" s="54">
        <f t="shared" si="147"/>
        <v>272.68799999999999</v>
      </c>
      <c r="J1127" s="54">
        <f t="shared" si="144"/>
        <v>59.99136</v>
      </c>
      <c r="K1127" s="54">
        <f t="shared" si="145"/>
        <v>129.52679999999998</v>
      </c>
      <c r="L1127" s="245">
        <v>15.57582</v>
      </c>
      <c r="M1127" s="56">
        <f t="shared" si="146"/>
        <v>0.91546652615443569</v>
      </c>
    </row>
    <row r="1128" spans="1:13" x14ac:dyDescent="0.2">
      <c r="A1128" s="78">
        <f t="shared" si="148"/>
        <v>164</v>
      </c>
      <c r="B1128" s="57" t="s">
        <v>2451</v>
      </c>
      <c r="C1128" s="57">
        <v>522.6</v>
      </c>
      <c r="D1128" s="57"/>
      <c r="E1128" s="57"/>
      <c r="F1128" s="57">
        <v>522.6</v>
      </c>
      <c r="G1128" s="280">
        <v>208.7</v>
      </c>
      <c r="H1128" s="54">
        <f t="shared" si="143"/>
        <v>6.9566666666666666E-2</v>
      </c>
      <c r="I1128" s="54">
        <f t="shared" si="147"/>
        <v>256.00533333333334</v>
      </c>
      <c r="J1128" s="54">
        <f t="shared" si="144"/>
        <v>56.321173333333334</v>
      </c>
      <c r="K1128" s="54">
        <f t="shared" si="145"/>
        <v>121.60253333333333</v>
      </c>
      <c r="L1128" s="245">
        <v>14.622913333333333</v>
      </c>
      <c r="M1128" s="56">
        <f t="shared" si="146"/>
        <v>0.85830836841433844</v>
      </c>
    </row>
    <row r="1129" spans="1:13" x14ac:dyDescent="0.2">
      <c r="A1129" s="78">
        <f t="shared" si="148"/>
        <v>165</v>
      </c>
      <c r="B1129" s="57" t="s">
        <v>2452</v>
      </c>
      <c r="C1129" s="57">
        <v>551.6</v>
      </c>
      <c r="D1129" s="57"/>
      <c r="E1129" s="57"/>
      <c r="F1129" s="57">
        <v>551.6</v>
      </c>
      <c r="G1129" s="280">
        <v>225</v>
      </c>
      <c r="H1129" s="54">
        <f t="shared" si="143"/>
        <v>7.4999999999999997E-2</v>
      </c>
      <c r="I1129" s="54">
        <f t="shared" si="147"/>
        <v>276</v>
      </c>
      <c r="J1129" s="54">
        <f t="shared" si="144"/>
        <v>60.72</v>
      </c>
      <c r="K1129" s="54">
        <f t="shared" si="145"/>
        <v>131.1</v>
      </c>
      <c r="L1129" s="245">
        <v>15.765000000000001</v>
      </c>
      <c r="M1129" s="56">
        <f t="shared" si="146"/>
        <v>0.87669506889050042</v>
      </c>
    </row>
    <row r="1130" spans="1:13" x14ac:dyDescent="0.2">
      <c r="A1130" s="78">
        <f t="shared" si="148"/>
        <v>166</v>
      </c>
      <c r="B1130" s="57" t="s">
        <v>2453</v>
      </c>
      <c r="C1130" s="57">
        <v>683.5</v>
      </c>
      <c r="D1130" s="57"/>
      <c r="E1130" s="57"/>
      <c r="F1130" s="57">
        <v>683.5</v>
      </c>
      <c r="G1130" s="280">
        <v>202.8</v>
      </c>
      <c r="H1130" s="54">
        <f t="shared" si="143"/>
        <v>6.7600000000000007E-2</v>
      </c>
      <c r="I1130" s="54">
        <f t="shared" si="147"/>
        <v>248.76800000000003</v>
      </c>
      <c r="J1130" s="54">
        <f t="shared" si="144"/>
        <v>54.728960000000008</v>
      </c>
      <c r="K1130" s="54">
        <f t="shared" si="145"/>
        <v>118.16480000000001</v>
      </c>
      <c r="L1130" s="245">
        <v>14.209520000000001</v>
      </c>
      <c r="M1130" s="56">
        <f t="shared" si="146"/>
        <v>0.63770487198244341</v>
      </c>
    </row>
    <row r="1131" spans="1:13" x14ac:dyDescent="0.2">
      <c r="A1131" s="78">
        <f t="shared" si="148"/>
        <v>167</v>
      </c>
      <c r="B1131" s="57" t="s">
        <v>2454</v>
      </c>
      <c r="C1131" s="57">
        <v>416.7</v>
      </c>
      <c r="D1131" s="57">
        <v>3.8</v>
      </c>
      <c r="E1131" s="57">
        <v>203.4</v>
      </c>
      <c r="F1131" s="57">
        <v>623.9</v>
      </c>
      <c r="G1131" s="280">
        <v>204.8</v>
      </c>
      <c r="H1131" s="54">
        <f t="shared" si="143"/>
        <v>6.826666666666667E-2</v>
      </c>
      <c r="I1131" s="54">
        <f t="shared" si="147"/>
        <v>251.22133333333335</v>
      </c>
      <c r="J1131" s="54">
        <f t="shared" si="144"/>
        <v>55.268693333333339</v>
      </c>
      <c r="K1131" s="54">
        <f t="shared" si="145"/>
        <v>119.33013333333334</v>
      </c>
      <c r="L1131" s="245">
        <v>14.349653333333334</v>
      </c>
      <c r="M1131" s="56">
        <f t="shared" si="146"/>
        <v>0.70551340492600312</v>
      </c>
    </row>
    <row r="1132" spans="1:13" x14ac:dyDescent="0.2">
      <c r="A1132" s="78">
        <f t="shared" si="148"/>
        <v>168</v>
      </c>
      <c r="B1132" s="57" t="s">
        <v>2455</v>
      </c>
      <c r="C1132" s="57">
        <v>353.8</v>
      </c>
      <c r="D1132" s="57"/>
      <c r="E1132" s="57"/>
      <c r="F1132" s="57">
        <v>353.8</v>
      </c>
      <c r="G1132" s="280">
        <v>218.5</v>
      </c>
      <c r="H1132" s="54">
        <f t="shared" si="143"/>
        <v>7.2833333333333333E-2</v>
      </c>
      <c r="I1132" s="54">
        <f t="shared" si="147"/>
        <v>268.02666666666664</v>
      </c>
      <c r="J1132" s="54">
        <f t="shared" si="144"/>
        <v>58.965866666666663</v>
      </c>
      <c r="K1132" s="54">
        <f t="shared" si="145"/>
        <v>127.31266666666664</v>
      </c>
      <c r="L1132" s="245">
        <v>15.309566666666667</v>
      </c>
      <c r="M1132" s="56">
        <f t="shared" si="146"/>
        <v>1.3273452986621441</v>
      </c>
    </row>
    <row r="1133" spans="1:13" x14ac:dyDescent="0.2">
      <c r="A1133" s="78">
        <f t="shared" si="148"/>
        <v>169</v>
      </c>
      <c r="B1133" s="57" t="s">
        <v>2456</v>
      </c>
      <c r="C1133" s="57">
        <v>168.1</v>
      </c>
      <c r="D1133" s="57"/>
      <c r="E1133" s="57">
        <v>67.7</v>
      </c>
      <c r="F1133" s="57">
        <v>235.8</v>
      </c>
      <c r="G1133" s="280">
        <v>105.8</v>
      </c>
      <c r="H1133" s="54">
        <f t="shared" si="143"/>
        <v>3.5266666666666668E-2</v>
      </c>
      <c r="I1133" s="54">
        <f t="shared" si="147"/>
        <v>129.78133333333335</v>
      </c>
      <c r="J1133" s="54">
        <f t="shared" si="144"/>
        <v>28.551893333333336</v>
      </c>
      <c r="K1133" s="54">
        <f t="shared" si="145"/>
        <v>61.646133333333339</v>
      </c>
      <c r="L1133" s="245">
        <v>7.4130533333333339</v>
      </c>
      <c r="M1133" s="56">
        <f t="shared" si="146"/>
        <v>0.96434441617189715</v>
      </c>
    </row>
    <row r="1134" spans="1:13" x14ac:dyDescent="0.2">
      <c r="A1134" s="78">
        <f t="shared" si="148"/>
        <v>170</v>
      </c>
      <c r="B1134" s="57" t="s">
        <v>2457</v>
      </c>
      <c r="C1134" s="57">
        <v>417.2</v>
      </c>
      <c r="D1134" s="57"/>
      <c r="E1134" s="57">
        <v>90</v>
      </c>
      <c r="F1134" s="57">
        <v>507.2</v>
      </c>
      <c r="G1134" s="280">
        <v>168.4</v>
      </c>
      <c r="H1134" s="54">
        <f t="shared" si="143"/>
        <v>5.6133333333333334E-2</v>
      </c>
      <c r="I1134" s="54">
        <f t="shared" si="147"/>
        <v>206.57066666666668</v>
      </c>
      <c r="J1134" s="54">
        <f t="shared" si="144"/>
        <v>45.445546666666672</v>
      </c>
      <c r="K1134" s="54">
        <f t="shared" si="145"/>
        <v>98.121066666666664</v>
      </c>
      <c r="L1134" s="245">
        <v>11.799226666666666</v>
      </c>
      <c r="M1134" s="56">
        <f t="shared" si="146"/>
        <v>0.71359721345951632</v>
      </c>
    </row>
    <row r="1135" spans="1:13" x14ac:dyDescent="0.2">
      <c r="A1135" s="78">
        <f t="shared" si="148"/>
        <v>171</v>
      </c>
      <c r="B1135" s="57" t="s">
        <v>2458</v>
      </c>
      <c r="C1135" s="57">
        <v>718.3</v>
      </c>
      <c r="D1135" s="57"/>
      <c r="E1135" s="57"/>
      <c r="F1135" s="57">
        <v>718.3</v>
      </c>
      <c r="G1135" s="280">
        <v>165</v>
      </c>
      <c r="H1135" s="54">
        <f t="shared" si="143"/>
        <v>5.5E-2</v>
      </c>
      <c r="I1135" s="54">
        <f t="shared" si="147"/>
        <v>202.4</v>
      </c>
      <c r="J1135" s="54">
        <f t="shared" si="144"/>
        <v>44.527999999999999</v>
      </c>
      <c r="K1135" s="54">
        <f t="shared" si="145"/>
        <v>96.14</v>
      </c>
      <c r="L1135" s="245">
        <v>11.561</v>
      </c>
      <c r="M1135" s="56">
        <f t="shared" si="146"/>
        <v>0.49370597243491576</v>
      </c>
    </row>
    <row r="1136" spans="1:13" x14ac:dyDescent="0.2">
      <c r="A1136" s="78">
        <f t="shared" si="148"/>
        <v>172</v>
      </c>
      <c r="B1136" s="57" t="s">
        <v>2459</v>
      </c>
      <c r="C1136" s="57">
        <v>376.4</v>
      </c>
      <c r="D1136" s="57"/>
      <c r="E1136" s="57"/>
      <c r="F1136" s="57">
        <v>376.4</v>
      </c>
      <c r="G1136" s="280">
        <v>165.1</v>
      </c>
      <c r="H1136" s="54">
        <f t="shared" si="143"/>
        <v>5.503333333333333E-2</v>
      </c>
      <c r="I1136" s="54">
        <f t="shared" si="147"/>
        <v>202.52266666666665</v>
      </c>
      <c r="J1136" s="54">
        <f t="shared" si="144"/>
        <v>44.554986666666665</v>
      </c>
      <c r="K1136" s="54">
        <f t="shared" si="145"/>
        <v>96.198266666666655</v>
      </c>
      <c r="L1136" s="245">
        <v>11.568006666666665</v>
      </c>
      <c r="M1136" s="56">
        <f t="shared" si="146"/>
        <v>0.9427309422600072</v>
      </c>
    </row>
    <row r="1137" spans="1:13" x14ac:dyDescent="0.2">
      <c r="A1137" s="78">
        <f t="shared" si="148"/>
        <v>173</v>
      </c>
      <c r="B1137" s="57" t="s">
        <v>2460</v>
      </c>
      <c r="C1137" s="57">
        <v>382.6</v>
      </c>
      <c r="D1137" s="57"/>
      <c r="E1137" s="57"/>
      <c r="F1137" s="57">
        <v>382.6</v>
      </c>
      <c r="G1137" s="280">
        <v>161.9</v>
      </c>
      <c r="H1137" s="54">
        <f t="shared" si="143"/>
        <v>5.396666666666667E-2</v>
      </c>
      <c r="I1137" s="54">
        <f t="shared" si="147"/>
        <v>198.59733333333335</v>
      </c>
      <c r="J1137" s="54">
        <f t="shared" si="144"/>
        <v>43.691413333333337</v>
      </c>
      <c r="K1137" s="54">
        <f t="shared" si="145"/>
        <v>94.333733333333342</v>
      </c>
      <c r="L1137" s="245">
        <v>11.343793333333334</v>
      </c>
      <c r="M1137" s="56">
        <f t="shared" si="146"/>
        <v>0.90947797525701346</v>
      </c>
    </row>
    <row r="1138" spans="1:13" x14ac:dyDescent="0.2">
      <c r="A1138" s="78">
        <f t="shared" si="148"/>
        <v>174</v>
      </c>
      <c r="B1138" s="57" t="s">
        <v>2461</v>
      </c>
      <c r="C1138" s="57">
        <v>2603.6999999999998</v>
      </c>
      <c r="D1138" s="57"/>
      <c r="E1138" s="57"/>
      <c r="F1138" s="57">
        <v>2603.6999999999998</v>
      </c>
      <c r="G1138" s="280">
        <v>468</v>
      </c>
      <c r="H1138" s="54">
        <f t="shared" si="143"/>
        <v>0.156</v>
      </c>
      <c r="I1138" s="54">
        <f t="shared" si="147"/>
        <v>574.08000000000004</v>
      </c>
      <c r="J1138" s="54">
        <f t="shared" si="144"/>
        <v>126.2976</v>
      </c>
      <c r="K1138" s="54">
        <f t="shared" si="145"/>
        <v>272.68799999999999</v>
      </c>
      <c r="L1138" s="245">
        <v>32.791199999999996</v>
      </c>
      <c r="M1138" s="56">
        <f t="shared" si="146"/>
        <v>0.38631823942850563</v>
      </c>
    </row>
    <row r="1139" spans="1:13" x14ac:dyDescent="0.2">
      <c r="A1139" s="78">
        <f t="shared" si="148"/>
        <v>175</v>
      </c>
      <c r="B1139" s="57" t="s">
        <v>2462</v>
      </c>
      <c r="C1139" s="57">
        <v>474.3</v>
      </c>
      <c r="D1139" s="57"/>
      <c r="E1139" s="57">
        <v>105.2</v>
      </c>
      <c r="F1139" s="57">
        <v>579.5</v>
      </c>
      <c r="G1139" s="280">
        <v>168.4</v>
      </c>
      <c r="H1139" s="54">
        <f t="shared" si="143"/>
        <v>5.6133333333333334E-2</v>
      </c>
      <c r="I1139" s="54">
        <f t="shared" si="147"/>
        <v>206.57066666666668</v>
      </c>
      <c r="J1139" s="54">
        <f t="shared" si="144"/>
        <v>45.445546666666672</v>
      </c>
      <c r="K1139" s="54">
        <f t="shared" si="145"/>
        <v>98.121066666666664</v>
      </c>
      <c r="L1139" s="245">
        <v>11.799226666666666</v>
      </c>
      <c r="M1139" s="56">
        <f t="shared" si="146"/>
        <v>0.62456687949381651</v>
      </c>
    </row>
    <row r="1140" spans="1:13" x14ac:dyDescent="0.2">
      <c r="A1140" s="78">
        <f t="shared" si="148"/>
        <v>176</v>
      </c>
      <c r="B1140" s="57" t="s">
        <v>2463</v>
      </c>
      <c r="C1140" s="57">
        <v>314.8</v>
      </c>
      <c r="D1140" s="57"/>
      <c r="E1140" s="57"/>
      <c r="F1140" s="57">
        <v>314.8</v>
      </c>
      <c r="G1140" s="280">
        <v>175</v>
      </c>
      <c r="H1140" s="54">
        <f t="shared" si="143"/>
        <v>5.8333333333333334E-2</v>
      </c>
      <c r="I1140" s="54">
        <f t="shared" si="147"/>
        <v>214.66666666666666</v>
      </c>
      <c r="J1140" s="54">
        <f t="shared" si="144"/>
        <v>47.226666666666667</v>
      </c>
      <c r="K1140" s="54">
        <f t="shared" si="145"/>
        <v>101.96666666666665</v>
      </c>
      <c r="L1140" s="245">
        <v>12.261666666666667</v>
      </c>
      <c r="M1140" s="56">
        <f t="shared" si="146"/>
        <v>1.1947956374417616</v>
      </c>
    </row>
    <row r="1141" spans="1:13" x14ac:dyDescent="0.2">
      <c r="A1141" s="78">
        <f t="shared" si="148"/>
        <v>177</v>
      </c>
      <c r="B1141" s="57" t="s">
        <v>2464</v>
      </c>
      <c r="C1141" s="57">
        <v>223.6</v>
      </c>
      <c r="D1141" s="57"/>
      <c r="E1141" s="57"/>
      <c r="F1141" s="57">
        <v>223.6</v>
      </c>
      <c r="G1141" s="280">
        <v>141</v>
      </c>
      <c r="H1141" s="54">
        <f t="shared" si="143"/>
        <v>4.7E-2</v>
      </c>
      <c r="I1141" s="54">
        <f t="shared" si="147"/>
        <v>172.96</v>
      </c>
      <c r="J1141" s="54">
        <f t="shared" si="144"/>
        <v>38.051200000000001</v>
      </c>
      <c r="K1141" s="54">
        <f t="shared" si="145"/>
        <v>82.156000000000006</v>
      </c>
      <c r="L1141" s="245">
        <v>9.8793999999999986</v>
      </c>
      <c r="M1141" s="56">
        <f t="shared" si="146"/>
        <v>1.3553067978533093</v>
      </c>
    </row>
    <row r="1142" spans="1:13" x14ac:dyDescent="0.2">
      <c r="A1142" s="78">
        <f t="shared" si="148"/>
        <v>178</v>
      </c>
      <c r="B1142" s="57" t="s">
        <v>2465</v>
      </c>
      <c r="C1142" s="57">
        <v>243.3</v>
      </c>
      <c r="D1142" s="57"/>
      <c r="E1142" s="57">
        <v>216.6</v>
      </c>
      <c r="F1142" s="57">
        <v>459.9</v>
      </c>
      <c r="G1142" s="280">
        <v>12.5</v>
      </c>
      <c r="H1142" s="54">
        <f t="shared" si="143"/>
        <v>4.1666666666666666E-3</v>
      </c>
      <c r="I1142" s="54">
        <f t="shared" si="147"/>
        <v>15.333333333333334</v>
      </c>
      <c r="J1142" s="54">
        <f t="shared" si="144"/>
        <v>3.3733333333333335</v>
      </c>
      <c r="K1142" s="54">
        <f t="shared" si="145"/>
        <v>7.2833333333333332</v>
      </c>
      <c r="L1142" s="245">
        <v>0.87583333333333335</v>
      </c>
      <c r="M1142" s="56">
        <f t="shared" si="146"/>
        <v>5.8416684786547803E-2</v>
      </c>
    </row>
    <row r="1143" spans="1:13" x14ac:dyDescent="0.2">
      <c r="A1143" s="78">
        <f t="shared" si="148"/>
        <v>179</v>
      </c>
      <c r="B1143" s="57" t="s">
        <v>2466</v>
      </c>
      <c r="C1143" s="57">
        <v>530.5</v>
      </c>
      <c r="D1143" s="57"/>
      <c r="E1143" s="57"/>
      <c r="F1143" s="57">
        <v>530.5</v>
      </c>
      <c r="G1143" s="280">
        <v>128.69999999999999</v>
      </c>
      <c r="H1143" s="54">
        <f t="shared" si="143"/>
        <v>4.2899999999999994E-2</v>
      </c>
      <c r="I1143" s="54">
        <f t="shared" si="147"/>
        <v>157.87199999999999</v>
      </c>
      <c r="J1143" s="54">
        <f t="shared" si="144"/>
        <v>34.731839999999998</v>
      </c>
      <c r="K1143" s="54">
        <f t="shared" si="145"/>
        <v>74.989199999999997</v>
      </c>
      <c r="L1143" s="245">
        <v>9.0175799999999988</v>
      </c>
      <c r="M1143" s="56">
        <f t="shared" si="146"/>
        <v>0.52141492931196975</v>
      </c>
    </row>
    <row r="1144" spans="1:13" x14ac:dyDescent="0.2">
      <c r="A1144" s="78">
        <f t="shared" si="148"/>
        <v>180</v>
      </c>
      <c r="B1144" s="57" t="s">
        <v>2467</v>
      </c>
      <c r="C1144" s="57">
        <v>377</v>
      </c>
      <c r="D1144" s="57"/>
      <c r="E1144" s="57"/>
      <c r="F1144" s="57">
        <v>377</v>
      </c>
      <c r="G1144" s="280">
        <v>230.2</v>
      </c>
      <c r="H1144" s="54">
        <f t="shared" si="143"/>
        <v>7.6733333333333334E-2</v>
      </c>
      <c r="I1144" s="54">
        <f t="shared" si="147"/>
        <v>282.37866666666667</v>
      </c>
      <c r="J1144" s="54">
        <f t="shared" si="144"/>
        <v>62.123306666666672</v>
      </c>
      <c r="K1144" s="54">
        <f t="shared" si="145"/>
        <v>134.12986666666666</v>
      </c>
      <c r="L1144" s="245">
        <v>16.129346666666667</v>
      </c>
      <c r="M1144" s="56">
        <f t="shared" si="146"/>
        <v>1.312363890362511</v>
      </c>
    </row>
    <row r="1145" spans="1:13" x14ac:dyDescent="0.2">
      <c r="A1145" s="78">
        <f t="shared" si="148"/>
        <v>181</v>
      </c>
      <c r="B1145" s="57" t="s">
        <v>2468</v>
      </c>
      <c r="C1145" s="57">
        <v>439.5</v>
      </c>
      <c r="D1145" s="57"/>
      <c r="E1145" s="57"/>
      <c r="F1145" s="57">
        <v>439.5</v>
      </c>
      <c r="G1145" s="280">
        <v>169</v>
      </c>
      <c r="H1145" s="54">
        <f t="shared" si="143"/>
        <v>5.6333333333333332E-2</v>
      </c>
      <c r="I1145" s="54">
        <f t="shared" si="147"/>
        <v>207.30666666666667</v>
      </c>
      <c r="J1145" s="54">
        <f t="shared" si="144"/>
        <v>45.607466666666667</v>
      </c>
      <c r="K1145" s="54">
        <f t="shared" si="145"/>
        <v>98.470666666666659</v>
      </c>
      <c r="L1145" s="245">
        <v>11.841266666666666</v>
      </c>
      <c r="M1145" s="56">
        <f t="shared" si="146"/>
        <v>0.82645293894577176</v>
      </c>
    </row>
    <row r="1146" spans="1:13" x14ac:dyDescent="0.2">
      <c r="A1146" s="78">
        <f t="shared" si="148"/>
        <v>182</v>
      </c>
      <c r="B1146" s="57" t="s">
        <v>2469</v>
      </c>
      <c r="C1146" s="57">
        <v>150.1</v>
      </c>
      <c r="D1146" s="57"/>
      <c r="E1146" s="57"/>
      <c r="F1146" s="57">
        <v>150.1</v>
      </c>
      <c r="G1146" s="280">
        <v>78</v>
      </c>
      <c r="H1146" s="54">
        <f t="shared" si="143"/>
        <v>2.5999999999999999E-2</v>
      </c>
      <c r="I1146" s="54">
        <f t="shared" si="147"/>
        <v>95.679999999999993</v>
      </c>
      <c r="J1146" s="54">
        <f t="shared" si="144"/>
        <v>21.049599999999998</v>
      </c>
      <c r="K1146" s="54">
        <f t="shared" si="145"/>
        <v>45.447999999999993</v>
      </c>
      <c r="L1146" s="245">
        <v>5.4652000000000003</v>
      </c>
      <c r="M1146" s="56">
        <f t="shared" si="146"/>
        <v>1.1168740839440374</v>
      </c>
    </row>
    <row r="1147" spans="1:13" x14ac:dyDescent="0.2">
      <c r="A1147" s="78">
        <f t="shared" si="148"/>
        <v>183</v>
      </c>
      <c r="B1147" s="57" t="s">
        <v>2470</v>
      </c>
      <c r="C1147" s="57">
        <v>438.6</v>
      </c>
      <c r="D1147" s="57"/>
      <c r="E1147" s="57"/>
      <c r="F1147" s="57">
        <v>438.6</v>
      </c>
      <c r="G1147" s="280">
        <v>132.5</v>
      </c>
      <c r="H1147" s="54">
        <f t="shared" si="143"/>
        <v>4.4166666666666667E-2</v>
      </c>
      <c r="I1147" s="54">
        <f t="shared" si="147"/>
        <v>162.53333333333333</v>
      </c>
      <c r="J1147" s="54">
        <f t="shared" si="144"/>
        <v>35.757333333333335</v>
      </c>
      <c r="K1147" s="54">
        <f t="shared" si="145"/>
        <v>77.203333333333333</v>
      </c>
      <c r="L1147" s="245">
        <v>9.2838333333333338</v>
      </c>
      <c r="M1147" s="56">
        <f t="shared" si="146"/>
        <v>0.64928826569387443</v>
      </c>
    </row>
    <row r="1148" spans="1:13" x14ac:dyDescent="0.2">
      <c r="A1148" s="78">
        <f t="shared" si="148"/>
        <v>184</v>
      </c>
      <c r="B1148" s="57" t="s">
        <v>2471</v>
      </c>
      <c r="C1148" s="57">
        <v>124.3</v>
      </c>
      <c r="D1148" s="57"/>
      <c r="E1148" s="57"/>
      <c r="F1148" s="57">
        <v>124.3</v>
      </c>
      <c r="G1148" s="280">
        <v>78.2</v>
      </c>
      <c r="H1148" s="54">
        <f t="shared" ref="H1148:H1206" si="149">G1148/3000</f>
        <v>2.6066666666666669E-2</v>
      </c>
      <c r="I1148" s="54">
        <f t="shared" si="147"/>
        <v>95.925333333333342</v>
      </c>
      <c r="J1148" s="54">
        <f t="shared" si="144"/>
        <v>21.103573333333337</v>
      </c>
      <c r="K1148" s="54">
        <f t="shared" si="145"/>
        <v>45.564533333333337</v>
      </c>
      <c r="L1148" s="245">
        <v>5.4792133333333339</v>
      </c>
      <c r="M1148" s="56">
        <f t="shared" si="146"/>
        <v>1.3521532850630196</v>
      </c>
    </row>
    <row r="1149" spans="1:13" x14ac:dyDescent="0.2">
      <c r="A1149" s="78">
        <f t="shared" si="148"/>
        <v>185</v>
      </c>
      <c r="B1149" s="57" t="s">
        <v>2472</v>
      </c>
      <c r="C1149" s="57">
        <v>511.6</v>
      </c>
      <c r="D1149" s="57"/>
      <c r="E1149" s="57"/>
      <c r="F1149" s="57">
        <v>511.6</v>
      </c>
      <c r="G1149" s="280">
        <v>109.2</v>
      </c>
      <c r="H1149" s="54">
        <f t="shared" si="149"/>
        <v>3.6400000000000002E-2</v>
      </c>
      <c r="I1149" s="54">
        <f t="shared" si="147"/>
        <v>133.952</v>
      </c>
      <c r="J1149" s="54">
        <f t="shared" ref="J1149:J1206" si="150">I1149*0.22</f>
        <v>29.469439999999999</v>
      </c>
      <c r="K1149" s="54">
        <f t="shared" si="145"/>
        <v>63.627199999999995</v>
      </c>
      <c r="L1149" s="245">
        <v>7.6512799999999999</v>
      </c>
      <c r="M1149" s="56">
        <f t="shared" si="146"/>
        <v>0.45875668491008592</v>
      </c>
    </row>
    <row r="1150" spans="1:13" x14ac:dyDescent="0.2">
      <c r="A1150" s="78">
        <f t="shared" si="148"/>
        <v>186</v>
      </c>
      <c r="B1150" s="57" t="s">
        <v>2473</v>
      </c>
      <c r="C1150" s="57">
        <v>174.2</v>
      </c>
      <c r="D1150" s="57">
        <v>37.6</v>
      </c>
      <c r="E1150" s="57"/>
      <c r="F1150" s="57">
        <v>211.79999999999998</v>
      </c>
      <c r="G1150" s="280">
        <v>109.8</v>
      </c>
      <c r="H1150" s="54">
        <f t="shared" si="149"/>
        <v>3.6600000000000001E-2</v>
      </c>
      <c r="I1150" s="54">
        <f t="shared" si="147"/>
        <v>134.68799999999999</v>
      </c>
      <c r="J1150" s="54">
        <f t="shared" si="150"/>
        <v>29.631359999999997</v>
      </c>
      <c r="K1150" s="54">
        <f t="shared" si="145"/>
        <v>63.97679999999999</v>
      </c>
      <c r="L1150" s="245">
        <v>7.6933199999999999</v>
      </c>
      <c r="M1150" s="56">
        <f t="shared" si="146"/>
        <v>1.1142090651558074</v>
      </c>
    </row>
    <row r="1151" spans="1:13" x14ac:dyDescent="0.2">
      <c r="A1151" s="78">
        <f t="shared" si="148"/>
        <v>187</v>
      </c>
      <c r="B1151" s="57" t="s">
        <v>2474</v>
      </c>
      <c r="C1151" s="57">
        <v>172.8</v>
      </c>
      <c r="D1151" s="57"/>
      <c r="E1151" s="57">
        <v>14.6</v>
      </c>
      <c r="F1151" s="57">
        <v>187.4</v>
      </c>
      <c r="G1151" s="280">
        <v>108.8</v>
      </c>
      <c r="H1151" s="54">
        <f t="shared" si="149"/>
        <v>3.6266666666666662E-2</v>
      </c>
      <c r="I1151" s="54">
        <f t="shared" si="147"/>
        <v>133.46133333333333</v>
      </c>
      <c r="J1151" s="54">
        <f t="shared" si="150"/>
        <v>29.361493333333332</v>
      </c>
      <c r="K1151" s="54">
        <f t="shared" si="145"/>
        <v>63.394133333333329</v>
      </c>
      <c r="L1151" s="245">
        <v>7.6232533333333317</v>
      </c>
      <c r="M1151" s="56">
        <f t="shared" si="146"/>
        <v>1.2478133048737103</v>
      </c>
    </row>
    <row r="1152" spans="1:13" x14ac:dyDescent="0.2">
      <c r="A1152" s="78">
        <f t="shared" si="148"/>
        <v>188</v>
      </c>
      <c r="B1152" s="57" t="s">
        <v>2475</v>
      </c>
      <c r="C1152" s="57">
        <v>273.7</v>
      </c>
      <c r="D1152" s="57"/>
      <c r="E1152" s="57"/>
      <c r="F1152" s="57">
        <v>273.7</v>
      </c>
      <c r="G1152" s="280">
        <v>128.69999999999999</v>
      </c>
      <c r="H1152" s="54">
        <f t="shared" si="149"/>
        <v>4.2899999999999994E-2</v>
      </c>
      <c r="I1152" s="54">
        <f t="shared" si="147"/>
        <v>157.87199999999999</v>
      </c>
      <c r="J1152" s="54">
        <f t="shared" si="150"/>
        <v>34.731839999999998</v>
      </c>
      <c r="K1152" s="54">
        <f t="shared" si="145"/>
        <v>74.989199999999997</v>
      </c>
      <c r="L1152" s="245">
        <v>9.0175799999999988</v>
      </c>
      <c r="M1152" s="56">
        <f t="shared" si="146"/>
        <v>1.0106343441724515</v>
      </c>
    </row>
    <row r="1153" spans="1:13" x14ac:dyDescent="0.2">
      <c r="A1153" s="78">
        <f t="shared" si="148"/>
        <v>189</v>
      </c>
      <c r="B1153" s="57" t="s">
        <v>978</v>
      </c>
      <c r="C1153" s="57">
        <v>479.4</v>
      </c>
      <c r="D1153" s="57"/>
      <c r="E1153" s="57"/>
      <c r="F1153" s="57">
        <v>479.4</v>
      </c>
      <c r="G1153" s="280">
        <v>302</v>
      </c>
      <c r="H1153" s="54">
        <f t="shared" si="149"/>
        <v>0.10066666666666667</v>
      </c>
      <c r="I1153" s="54">
        <f t="shared" si="147"/>
        <v>370.45333333333332</v>
      </c>
      <c r="J1153" s="54">
        <f t="shared" si="150"/>
        <v>81.499733333333324</v>
      </c>
      <c r="K1153" s="54">
        <f t="shared" si="145"/>
        <v>175.96533333333332</v>
      </c>
      <c r="L1153" s="245">
        <v>21.160133333333334</v>
      </c>
      <c r="M1153" s="56">
        <f t="shared" si="146"/>
        <v>1.3539393686552637</v>
      </c>
    </row>
    <row r="1154" spans="1:13" x14ac:dyDescent="0.2">
      <c r="A1154" s="78">
        <f t="shared" si="148"/>
        <v>190</v>
      </c>
      <c r="B1154" s="57" t="s">
        <v>979</v>
      </c>
      <c r="C1154" s="57">
        <v>381.4</v>
      </c>
      <c r="D1154" s="57"/>
      <c r="E1154" s="57">
        <v>32</v>
      </c>
      <c r="F1154" s="57">
        <v>413.4</v>
      </c>
      <c r="G1154" s="280">
        <v>243.7</v>
      </c>
      <c r="H1154" s="54">
        <f t="shared" si="149"/>
        <v>8.1233333333333324E-2</v>
      </c>
      <c r="I1154" s="54">
        <f t="shared" si="147"/>
        <v>298.93866666666662</v>
      </c>
      <c r="J1154" s="54">
        <f t="shared" si="150"/>
        <v>65.766506666666658</v>
      </c>
      <c r="K1154" s="54">
        <f t="shared" si="145"/>
        <v>141.99586666666664</v>
      </c>
      <c r="L1154" s="245">
        <v>17.075246666666665</v>
      </c>
      <c r="M1154" s="56">
        <f t="shared" si="146"/>
        <v>1.2669963393001127</v>
      </c>
    </row>
    <row r="1155" spans="1:13" x14ac:dyDescent="0.2">
      <c r="A1155" s="78">
        <f t="shared" si="148"/>
        <v>191</v>
      </c>
      <c r="B1155" s="57" t="s">
        <v>980</v>
      </c>
      <c r="C1155" s="57">
        <v>9330.6</v>
      </c>
      <c r="D1155" s="57"/>
      <c r="E1155" s="57">
        <v>1157.25</v>
      </c>
      <c r="F1155" s="57">
        <v>10487.85</v>
      </c>
      <c r="G1155" s="280">
        <v>4506.5</v>
      </c>
      <c r="H1155" s="54">
        <f t="shared" si="149"/>
        <v>1.5021666666666667</v>
      </c>
      <c r="I1155" s="54">
        <f t="shared" si="147"/>
        <v>5527.9733333333334</v>
      </c>
      <c r="J1155" s="54">
        <f t="shared" si="150"/>
        <v>1216.1541333333334</v>
      </c>
      <c r="K1155" s="54">
        <f t="shared" si="145"/>
        <v>2625.7873333333332</v>
      </c>
      <c r="L1155" s="245">
        <v>315.75543333333331</v>
      </c>
      <c r="M1155" s="56">
        <f t="shared" si="146"/>
        <v>0.92351342108566903</v>
      </c>
    </row>
    <row r="1156" spans="1:13" x14ac:dyDescent="0.2">
      <c r="A1156" s="78">
        <f t="shared" si="148"/>
        <v>192</v>
      </c>
      <c r="B1156" s="57" t="s">
        <v>981</v>
      </c>
      <c r="C1156" s="57">
        <v>2360</v>
      </c>
      <c r="D1156" s="57">
        <v>47.2</v>
      </c>
      <c r="E1156" s="57"/>
      <c r="F1156" s="57">
        <v>2407.1999999999998</v>
      </c>
      <c r="G1156" s="280">
        <v>1263</v>
      </c>
      <c r="H1156" s="54">
        <f t="shared" si="149"/>
        <v>0.42099999999999999</v>
      </c>
      <c r="I1156" s="54">
        <f t="shared" si="147"/>
        <v>1549.28</v>
      </c>
      <c r="J1156" s="54">
        <f t="shared" si="150"/>
        <v>340.84159999999997</v>
      </c>
      <c r="K1156" s="54">
        <f t="shared" si="145"/>
        <v>735.9079999999999</v>
      </c>
      <c r="L1156" s="245">
        <v>88.494200000000006</v>
      </c>
      <c r="M1156" s="56">
        <f t="shared" si="146"/>
        <v>1.1276685776005317</v>
      </c>
    </row>
    <row r="1157" spans="1:13" x14ac:dyDescent="0.2">
      <c r="A1157" s="78">
        <f t="shared" si="148"/>
        <v>193</v>
      </c>
      <c r="B1157" s="57" t="s">
        <v>982</v>
      </c>
      <c r="C1157" s="57">
        <v>3652.21</v>
      </c>
      <c r="D1157" s="57">
        <v>536.29999999999995</v>
      </c>
      <c r="E1157" s="57">
        <v>38.4</v>
      </c>
      <c r="F1157" s="57">
        <v>4226.91</v>
      </c>
      <c r="G1157" s="280">
        <v>1934</v>
      </c>
      <c r="H1157" s="54">
        <f t="shared" si="149"/>
        <v>0.64466666666666672</v>
      </c>
      <c r="I1157" s="54">
        <f t="shared" si="147"/>
        <v>2372.3733333333334</v>
      </c>
      <c r="J1157" s="54">
        <f t="shared" si="150"/>
        <v>521.92213333333336</v>
      </c>
      <c r="K1157" s="54">
        <f t="shared" ref="K1157:K1220" si="151">I1157*0.475</f>
        <v>1126.8773333333334</v>
      </c>
      <c r="L1157" s="245">
        <v>135.50893333333335</v>
      </c>
      <c r="M1157" s="56">
        <f t="shared" ref="M1157:M1220" si="152">(I1157+J1157+K1157+L1157)/F1157</f>
        <v>0.98338543601196471</v>
      </c>
    </row>
    <row r="1158" spans="1:13" x14ac:dyDescent="0.2">
      <c r="A1158" s="78">
        <f t="shared" si="148"/>
        <v>194</v>
      </c>
      <c r="B1158" s="57" t="s">
        <v>983</v>
      </c>
      <c r="C1158" s="57">
        <v>1805.5</v>
      </c>
      <c r="D1158" s="57"/>
      <c r="E1158" s="57"/>
      <c r="F1158" s="57">
        <v>1805.5</v>
      </c>
      <c r="G1158" s="280">
        <v>887</v>
      </c>
      <c r="H1158" s="54">
        <f t="shared" si="149"/>
        <v>0.29566666666666669</v>
      </c>
      <c r="I1158" s="54">
        <f t="shared" ref="I1158:I1221" si="153">H1158*3680</f>
        <v>1088.0533333333335</v>
      </c>
      <c r="J1158" s="54">
        <f t="shared" si="150"/>
        <v>239.37173333333337</v>
      </c>
      <c r="K1158" s="54">
        <f t="shared" si="151"/>
        <v>516.82533333333345</v>
      </c>
      <c r="L1158" s="245">
        <v>62.149133333333339</v>
      </c>
      <c r="M1158" s="56">
        <f t="shared" si="152"/>
        <v>1.0558845379857844</v>
      </c>
    </row>
    <row r="1159" spans="1:13" x14ac:dyDescent="0.2">
      <c r="A1159" s="78">
        <f t="shared" ref="A1159:A1222" si="154">A1158+1</f>
        <v>195</v>
      </c>
      <c r="B1159" s="57" t="s">
        <v>984</v>
      </c>
      <c r="C1159" s="57">
        <v>1806.9</v>
      </c>
      <c r="D1159" s="57"/>
      <c r="E1159" s="57"/>
      <c r="F1159" s="57">
        <v>1806.9</v>
      </c>
      <c r="G1159" s="280">
        <v>905</v>
      </c>
      <c r="H1159" s="54">
        <f t="shared" si="149"/>
        <v>0.30166666666666669</v>
      </c>
      <c r="I1159" s="54">
        <f t="shared" si="153"/>
        <v>1110.1333333333334</v>
      </c>
      <c r="J1159" s="54">
        <f t="shared" si="150"/>
        <v>244.22933333333336</v>
      </c>
      <c r="K1159" s="54">
        <f t="shared" si="151"/>
        <v>527.31333333333339</v>
      </c>
      <c r="L1159" s="245">
        <v>63.410333333333341</v>
      </c>
      <c r="M1159" s="56">
        <f t="shared" si="152"/>
        <v>1.0764770232626784</v>
      </c>
    </row>
    <row r="1160" spans="1:13" x14ac:dyDescent="0.2">
      <c r="A1160" s="78">
        <f t="shared" si="154"/>
        <v>196</v>
      </c>
      <c r="B1160" s="57" t="s">
        <v>1544</v>
      </c>
      <c r="C1160" s="57">
        <v>119.6</v>
      </c>
      <c r="D1160" s="57"/>
      <c r="E1160" s="57"/>
      <c r="F1160" s="57">
        <v>119.6</v>
      </c>
      <c r="G1160" s="280">
        <v>74</v>
      </c>
      <c r="H1160" s="54">
        <f t="shared" si="149"/>
        <v>2.4666666666666667E-2</v>
      </c>
      <c r="I1160" s="54">
        <f t="shared" si="153"/>
        <v>90.773333333333326</v>
      </c>
      <c r="J1160" s="54">
        <f t="shared" si="150"/>
        <v>19.970133333333333</v>
      </c>
      <c r="K1160" s="54">
        <f t="shared" si="151"/>
        <v>43.117333333333328</v>
      </c>
      <c r="L1160" s="245">
        <v>5.1849333333333334</v>
      </c>
      <c r="M1160" s="56">
        <f t="shared" si="152"/>
        <v>1.3298138238573021</v>
      </c>
    </row>
    <row r="1161" spans="1:13" x14ac:dyDescent="0.2">
      <c r="A1161" s="78">
        <f t="shared" si="154"/>
        <v>197</v>
      </c>
      <c r="B1161" s="57" t="s">
        <v>1545</v>
      </c>
      <c r="C1161" s="57">
        <v>151.69999999999999</v>
      </c>
      <c r="D1161" s="57"/>
      <c r="E1161" s="57">
        <v>205.3</v>
      </c>
      <c r="F1161" s="57">
        <v>357</v>
      </c>
      <c r="G1161" s="280">
        <v>95.5</v>
      </c>
      <c r="H1161" s="54">
        <f t="shared" si="149"/>
        <v>3.1833333333333332E-2</v>
      </c>
      <c r="I1161" s="54">
        <f t="shared" si="153"/>
        <v>117.14666666666666</v>
      </c>
      <c r="J1161" s="54">
        <f t="shared" si="150"/>
        <v>25.772266666666667</v>
      </c>
      <c r="K1161" s="54">
        <f t="shared" si="151"/>
        <v>55.644666666666659</v>
      </c>
      <c r="L1161" s="245">
        <v>6.6913666666666662</v>
      </c>
      <c r="M1161" s="56">
        <f t="shared" si="152"/>
        <v>0.5749438842203547</v>
      </c>
    </row>
    <row r="1162" spans="1:13" x14ac:dyDescent="0.2">
      <c r="A1162" s="78">
        <f t="shared" si="154"/>
        <v>198</v>
      </c>
      <c r="B1162" s="57" t="s">
        <v>1546</v>
      </c>
      <c r="C1162" s="57">
        <v>171.7</v>
      </c>
      <c r="D1162" s="57">
        <v>16.100000000000001</v>
      </c>
      <c r="E1162" s="57"/>
      <c r="F1162" s="57">
        <v>187.79999999999998</v>
      </c>
      <c r="G1162" s="280">
        <v>100.8</v>
      </c>
      <c r="H1162" s="54">
        <f t="shared" si="149"/>
        <v>3.3599999999999998E-2</v>
      </c>
      <c r="I1162" s="54">
        <f t="shared" si="153"/>
        <v>123.648</v>
      </c>
      <c r="J1162" s="54">
        <f t="shared" si="150"/>
        <v>27.202559999999998</v>
      </c>
      <c r="K1162" s="54">
        <f t="shared" si="151"/>
        <v>58.732799999999997</v>
      </c>
      <c r="L1162" s="245">
        <v>7.0627199999999988</v>
      </c>
      <c r="M1162" s="56">
        <f t="shared" si="152"/>
        <v>1.1536</v>
      </c>
    </row>
    <row r="1163" spans="1:13" x14ac:dyDescent="0.2">
      <c r="A1163" s="78">
        <f t="shared" si="154"/>
        <v>199</v>
      </c>
      <c r="B1163" s="57" t="s">
        <v>1547</v>
      </c>
      <c r="C1163" s="57">
        <v>198.5</v>
      </c>
      <c r="D1163" s="57"/>
      <c r="E1163" s="57">
        <v>65.5</v>
      </c>
      <c r="F1163" s="57">
        <v>264</v>
      </c>
      <c r="G1163" s="280">
        <v>125</v>
      </c>
      <c r="H1163" s="54">
        <f t="shared" si="149"/>
        <v>4.1666666666666664E-2</v>
      </c>
      <c r="I1163" s="54">
        <f t="shared" si="153"/>
        <v>153.33333333333331</v>
      </c>
      <c r="J1163" s="54">
        <f t="shared" si="150"/>
        <v>33.733333333333327</v>
      </c>
      <c r="K1163" s="54">
        <f t="shared" si="151"/>
        <v>72.833333333333314</v>
      </c>
      <c r="L1163" s="245">
        <v>8.7583333333333329</v>
      </c>
      <c r="M1163" s="56">
        <f t="shared" si="152"/>
        <v>1.0176452020202018</v>
      </c>
    </row>
    <row r="1164" spans="1:13" x14ac:dyDescent="0.2">
      <c r="A1164" s="78">
        <f t="shared" si="154"/>
        <v>200</v>
      </c>
      <c r="B1164" s="57" t="s">
        <v>1548</v>
      </c>
      <c r="C1164" s="57">
        <v>451.6</v>
      </c>
      <c r="D1164" s="57"/>
      <c r="E1164" s="57">
        <v>23.5</v>
      </c>
      <c r="F1164" s="57">
        <v>475.1</v>
      </c>
      <c r="G1164" s="280">
        <v>122.2</v>
      </c>
      <c r="H1164" s="54">
        <f t="shared" si="149"/>
        <v>4.0733333333333337E-2</v>
      </c>
      <c r="I1164" s="54">
        <f t="shared" si="153"/>
        <v>149.89866666666668</v>
      </c>
      <c r="J1164" s="54">
        <f t="shared" si="150"/>
        <v>32.97770666666667</v>
      </c>
      <c r="K1164" s="54">
        <f t="shared" si="151"/>
        <v>71.201866666666675</v>
      </c>
      <c r="L1164" s="245">
        <v>8.562146666666667</v>
      </c>
      <c r="M1164" s="56">
        <f t="shared" si="152"/>
        <v>0.55281074861432689</v>
      </c>
    </row>
    <row r="1165" spans="1:13" x14ac:dyDescent="0.2">
      <c r="A1165" s="78">
        <f t="shared" si="154"/>
        <v>201</v>
      </c>
      <c r="B1165" s="57" t="s">
        <v>1549</v>
      </c>
      <c r="C1165" s="57">
        <v>316.7</v>
      </c>
      <c r="D1165" s="57"/>
      <c r="E1165" s="57">
        <v>70.5</v>
      </c>
      <c r="F1165" s="57">
        <v>387.2</v>
      </c>
      <c r="G1165" s="280">
        <v>107.3</v>
      </c>
      <c r="H1165" s="54">
        <f t="shared" si="149"/>
        <v>3.5766666666666669E-2</v>
      </c>
      <c r="I1165" s="54">
        <f t="shared" si="153"/>
        <v>131.62133333333335</v>
      </c>
      <c r="J1165" s="54">
        <f t="shared" si="150"/>
        <v>28.956693333333337</v>
      </c>
      <c r="K1165" s="54">
        <f t="shared" si="151"/>
        <v>62.520133333333341</v>
      </c>
      <c r="L1165" s="245">
        <v>7.5181533333333341</v>
      </c>
      <c r="M1165" s="56">
        <f t="shared" si="152"/>
        <v>0.59559998278236925</v>
      </c>
    </row>
    <row r="1166" spans="1:13" x14ac:dyDescent="0.2">
      <c r="A1166" s="78">
        <f t="shared" si="154"/>
        <v>202</v>
      </c>
      <c r="B1166" s="57" t="s">
        <v>1550</v>
      </c>
      <c r="C1166" s="57">
        <v>234</v>
      </c>
      <c r="D1166" s="57"/>
      <c r="E1166" s="57">
        <v>92.6</v>
      </c>
      <c r="F1166" s="57">
        <v>326.60000000000002</v>
      </c>
      <c r="G1166" s="280">
        <v>146.69999999999999</v>
      </c>
      <c r="H1166" s="54">
        <f t="shared" si="149"/>
        <v>4.8899999999999999E-2</v>
      </c>
      <c r="I1166" s="54">
        <f t="shared" si="153"/>
        <v>179.952</v>
      </c>
      <c r="J1166" s="54">
        <f t="shared" si="150"/>
        <v>39.589440000000003</v>
      </c>
      <c r="K1166" s="54">
        <f t="shared" si="151"/>
        <v>85.477199999999996</v>
      </c>
      <c r="L1166" s="245">
        <v>10.278780000000001</v>
      </c>
      <c r="M1166" s="56">
        <f t="shared" si="152"/>
        <v>0.9653932026944273</v>
      </c>
    </row>
    <row r="1167" spans="1:13" x14ac:dyDescent="0.2">
      <c r="A1167" s="78">
        <f t="shared" si="154"/>
        <v>203</v>
      </c>
      <c r="B1167" s="57" t="s">
        <v>1551</v>
      </c>
      <c r="C1167" s="57">
        <v>267.89999999999998</v>
      </c>
      <c r="D1167" s="57"/>
      <c r="E1167" s="57">
        <v>98</v>
      </c>
      <c r="F1167" s="57">
        <v>365.9</v>
      </c>
      <c r="G1167" s="280">
        <v>107.3</v>
      </c>
      <c r="H1167" s="54">
        <f t="shared" si="149"/>
        <v>3.5766666666666669E-2</v>
      </c>
      <c r="I1167" s="54">
        <f t="shared" si="153"/>
        <v>131.62133333333335</v>
      </c>
      <c r="J1167" s="54">
        <f t="shared" si="150"/>
        <v>28.956693333333337</v>
      </c>
      <c r="K1167" s="54">
        <f t="shared" si="151"/>
        <v>62.520133333333341</v>
      </c>
      <c r="L1167" s="245">
        <v>7.5181533333333341</v>
      </c>
      <c r="M1167" s="56">
        <f t="shared" si="152"/>
        <v>0.63027142206431641</v>
      </c>
    </row>
    <row r="1168" spans="1:13" x14ac:dyDescent="0.2">
      <c r="A1168" s="78">
        <f t="shared" si="154"/>
        <v>204</v>
      </c>
      <c r="B1168" s="57" t="s">
        <v>1552</v>
      </c>
      <c r="C1168" s="57">
        <v>705.4</v>
      </c>
      <c r="D1168" s="57"/>
      <c r="E1168" s="57">
        <v>73.430000000000007</v>
      </c>
      <c r="F1168" s="57">
        <v>778.82999999999993</v>
      </c>
      <c r="G1168" s="283">
        <v>300.89999999999998</v>
      </c>
      <c r="H1168" s="54">
        <f t="shared" si="149"/>
        <v>0.10029999999999999</v>
      </c>
      <c r="I1168" s="54">
        <f t="shared" si="153"/>
        <v>369.10399999999993</v>
      </c>
      <c r="J1168" s="54">
        <f t="shared" si="150"/>
        <v>81.202879999999979</v>
      </c>
      <c r="K1168" s="54">
        <f t="shared" si="151"/>
        <v>175.32439999999997</v>
      </c>
      <c r="L1168" s="245">
        <v>21.083059999999996</v>
      </c>
      <c r="M1168" s="56">
        <f t="shared" si="152"/>
        <v>0.83036649846564714</v>
      </c>
    </row>
    <row r="1169" spans="1:13" x14ac:dyDescent="0.2">
      <c r="A1169" s="78">
        <f t="shared" si="154"/>
        <v>205</v>
      </c>
      <c r="B1169" s="57" t="s">
        <v>1553</v>
      </c>
      <c r="C1169" s="57">
        <v>147.9</v>
      </c>
      <c r="D1169" s="57"/>
      <c r="E1169" s="57">
        <v>136</v>
      </c>
      <c r="F1169" s="57">
        <v>283.89999999999998</v>
      </c>
      <c r="G1169" s="280">
        <v>93.2</v>
      </c>
      <c r="H1169" s="54">
        <f t="shared" si="149"/>
        <v>3.1066666666666666E-2</v>
      </c>
      <c r="I1169" s="54">
        <f t="shared" si="153"/>
        <v>114.32533333333333</v>
      </c>
      <c r="J1169" s="54">
        <f t="shared" si="150"/>
        <v>25.151573333333335</v>
      </c>
      <c r="K1169" s="54">
        <f t="shared" si="151"/>
        <v>54.304533333333332</v>
      </c>
      <c r="L1169" s="245">
        <v>6.5302133333333332</v>
      </c>
      <c r="M1169" s="56">
        <f t="shared" si="152"/>
        <v>0.70557116355524252</v>
      </c>
    </row>
    <row r="1170" spans="1:13" x14ac:dyDescent="0.2">
      <c r="A1170" s="78">
        <f t="shared" si="154"/>
        <v>206</v>
      </c>
      <c r="B1170" s="57" t="s">
        <v>1554</v>
      </c>
      <c r="C1170" s="57">
        <v>1317.61</v>
      </c>
      <c r="D1170" s="57"/>
      <c r="E1170" s="57">
        <v>44.4</v>
      </c>
      <c r="F1170" s="57">
        <v>1362.01</v>
      </c>
      <c r="G1170" s="280">
        <v>317.89999999999998</v>
      </c>
      <c r="H1170" s="54">
        <f t="shared" si="149"/>
        <v>0.10596666666666665</v>
      </c>
      <c r="I1170" s="54">
        <f t="shared" si="153"/>
        <v>389.95733333333328</v>
      </c>
      <c r="J1170" s="54">
        <f t="shared" si="150"/>
        <v>85.790613333333326</v>
      </c>
      <c r="K1170" s="54">
        <f t="shared" si="151"/>
        <v>185.22973333333329</v>
      </c>
      <c r="L1170" s="245">
        <v>22.274193333333333</v>
      </c>
      <c r="M1170" s="56">
        <f t="shared" si="152"/>
        <v>0.50164967462304477</v>
      </c>
    </row>
    <row r="1171" spans="1:13" x14ac:dyDescent="0.2">
      <c r="A1171" s="78">
        <f t="shared" si="154"/>
        <v>207</v>
      </c>
      <c r="B1171" s="57" t="s">
        <v>1555</v>
      </c>
      <c r="C1171" s="57">
        <v>300.39999999999998</v>
      </c>
      <c r="D1171" s="57"/>
      <c r="E1171" s="57">
        <v>132.19999999999999</v>
      </c>
      <c r="F1171" s="57">
        <v>432.59999999999997</v>
      </c>
      <c r="G1171" s="280">
        <v>189</v>
      </c>
      <c r="H1171" s="54">
        <f t="shared" si="149"/>
        <v>6.3E-2</v>
      </c>
      <c r="I1171" s="54">
        <f t="shared" si="153"/>
        <v>231.84</v>
      </c>
      <c r="J1171" s="54">
        <f t="shared" si="150"/>
        <v>51.004800000000003</v>
      </c>
      <c r="K1171" s="54">
        <f t="shared" si="151"/>
        <v>110.124</v>
      </c>
      <c r="L1171" s="245">
        <v>13.242599999999999</v>
      </c>
      <c r="M1171" s="56">
        <f t="shared" si="152"/>
        <v>0.93900000000000006</v>
      </c>
    </row>
    <row r="1172" spans="1:13" x14ac:dyDescent="0.2">
      <c r="A1172" s="78">
        <f t="shared" si="154"/>
        <v>208</v>
      </c>
      <c r="B1172" s="57" t="s">
        <v>1556</v>
      </c>
      <c r="C1172" s="57">
        <v>359.6</v>
      </c>
      <c r="D1172" s="57">
        <v>18.100000000000001</v>
      </c>
      <c r="E1172" s="57"/>
      <c r="F1172" s="57">
        <v>377.70000000000005</v>
      </c>
      <c r="G1172" s="280">
        <v>200</v>
      </c>
      <c r="H1172" s="54">
        <f t="shared" si="149"/>
        <v>6.6666666666666666E-2</v>
      </c>
      <c r="I1172" s="54">
        <f t="shared" si="153"/>
        <v>245.33333333333334</v>
      </c>
      <c r="J1172" s="54">
        <f t="shared" si="150"/>
        <v>53.973333333333336</v>
      </c>
      <c r="K1172" s="54">
        <f t="shared" si="151"/>
        <v>116.53333333333333</v>
      </c>
      <c r="L1172" s="245">
        <v>14.013333333333334</v>
      </c>
      <c r="M1172" s="56">
        <f t="shared" si="152"/>
        <v>1.1380813696937604</v>
      </c>
    </row>
    <row r="1173" spans="1:13" x14ac:dyDescent="0.2">
      <c r="A1173" s="78">
        <f t="shared" si="154"/>
        <v>209</v>
      </c>
      <c r="B1173" s="57" t="s">
        <v>1557</v>
      </c>
      <c r="C1173" s="57">
        <v>327.5</v>
      </c>
      <c r="D1173" s="57"/>
      <c r="E1173" s="57"/>
      <c r="F1173" s="57">
        <v>327.5</v>
      </c>
      <c r="G1173" s="280">
        <v>177</v>
      </c>
      <c r="H1173" s="54">
        <f t="shared" si="149"/>
        <v>5.8999999999999997E-2</v>
      </c>
      <c r="I1173" s="54">
        <f t="shared" si="153"/>
        <v>217.11999999999998</v>
      </c>
      <c r="J1173" s="54">
        <f t="shared" si="150"/>
        <v>47.766399999999997</v>
      </c>
      <c r="K1173" s="54">
        <f t="shared" si="151"/>
        <v>103.13199999999999</v>
      </c>
      <c r="L1173" s="245">
        <v>12.401799999999998</v>
      </c>
      <c r="M1173" s="56">
        <f t="shared" si="152"/>
        <v>1.1615883969465648</v>
      </c>
    </row>
    <row r="1174" spans="1:13" x14ac:dyDescent="0.2">
      <c r="A1174" s="78">
        <f t="shared" si="154"/>
        <v>210</v>
      </c>
      <c r="B1174" s="57" t="s">
        <v>1558</v>
      </c>
      <c r="C1174" s="57">
        <v>278.2</v>
      </c>
      <c r="D1174" s="57"/>
      <c r="E1174" s="57">
        <v>45</v>
      </c>
      <c r="F1174" s="57">
        <v>323.2</v>
      </c>
      <c r="G1174" s="280">
        <v>167</v>
      </c>
      <c r="H1174" s="54">
        <f t="shared" si="149"/>
        <v>5.566666666666667E-2</v>
      </c>
      <c r="I1174" s="54">
        <f t="shared" si="153"/>
        <v>204.85333333333335</v>
      </c>
      <c r="J1174" s="54">
        <f t="shared" si="150"/>
        <v>45.067733333333337</v>
      </c>
      <c r="K1174" s="54">
        <f t="shared" si="151"/>
        <v>97.305333333333337</v>
      </c>
      <c r="L1174" s="245">
        <v>11.701133333333333</v>
      </c>
      <c r="M1174" s="56">
        <f t="shared" si="152"/>
        <v>1.1105431105610564</v>
      </c>
    </row>
    <row r="1175" spans="1:13" x14ac:dyDescent="0.2">
      <c r="A1175" s="78">
        <f t="shared" si="154"/>
        <v>211</v>
      </c>
      <c r="B1175" s="57" t="s">
        <v>1559</v>
      </c>
      <c r="C1175" s="57">
        <v>863.3</v>
      </c>
      <c r="D1175" s="57"/>
      <c r="E1175" s="57"/>
      <c r="F1175" s="57">
        <v>863.3</v>
      </c>
      <c r="G1175" s="280">
        <v>360</v>
      </c>
      <c r="H1175" s="54">
        <f t="shared" si="149"/>
        <v>0.12</v>
      </c>
      <c r="I1175" s="54">
        <f t="shared" si="153"/>
        <v>441.59999999999997</v>
      </c>
      <c r="J1175" s="54">
        <f t="shared" si="150"/>
        <v>97.151999999999987</v>
      </c>
      <c r="K1175" s="54">
        <f t="shared" si="151"/>
        <v>209.75999999999996</v>
      </c>
      <c r="L1175" s="245">
        <v>25.223999999999997</v>
      </c>
      <c r="M1175" s="56">
        <f t="shared" si="152"/>
        <v>0.89625390941735206</v>
      </c>
    </row>
    <row r="1176" spans="1:13" x14ac:dyDescent="0.2">
      <c r="A1176" s="78">
        <f t="shared" si="154"/>
        <v>212</v>
      </c>
      <c r="B1176" s="57" t="s">
        <v>1560</v>
      </c>
      <c r="C1176" s="57">
        <v>306.39999999999998</v>
      </c>
      <c r="D1176" s="57"/>
      <c r="E1176" s="57">
        <v>28.3</v>
      </c>
      <c r="F1176" s="57">
        <v>334.7</v>
      </c>
      <c r="G1176" s="280">
        <v>178</v>
      </c>
      <c r="H1176" s="54">
        <f t="shared" si="149"/>
        <v>5.9333333333333335E-2</v>
      </c>
      <c r="I1176" s="54">
        <f t="shared" si="153"/>
        <v>218.34666666666666</v>
      </c>
      <c r="J1176" s="54">
        <f t="shared" si="150"/>
        <v>48.03626666666667</v>
      </c>
      <c r="K1176" s="54">
        <f t="shared" si="151"/>
        <v>103.71466666666666</v>
      </c>
      <c r="L1176" s="245">
        <v>12.471866666666667</v>
      </c>
      <c r="M1176" s="56">
        <f t="shared" si="152"/>
        <v>1.1430220097599839</v>
      </c>
    </row>
    <row r="1177" spans="1:13" x14ac:dyDescent="0.2">
      <c r="A1177" s="78">
        <f t="shared" si="154"/>
        <v>213</v>
      </c>
      <c r="B1177" s="57" t="s">
        <v>1561</v>
      </c>
      <c r="C1177" s="57">
        <v>383.2</v>
      </c>
      <c r="D1177" s="57"/>
      <c r="E1177" s="57">
        <v>34</v>
      </c>
      <c r="F1177" s="57">
        <v>417.2</v>
      </c>
      <c r="G1177" s="280">
        <v>230</v>
      </c>
      <c r="H1177" s="54">
        <f t="shared" si="149"/>
        <v>7.6666666666666661E-2</v>
      </c>
      <c r="I1177" s="54">
        <f t="shared" si="153"/>
        <v>282.13333333333333</v>
      </c>
      <c r="J1177" s="54">
        <f t="shared" si="150"/>
        <v>62.069333333333333</v>
      </c>
      <c r="K1177" s="54">
        <f t="shared" si="151"/>
        <v>134.01333333333332</v>
      </c>
      <c r="L1177" s="245">
        <v>16.115333333333332</v>
      </c>
      <c r="M1177" s="56">
        <f t="shared" si="152"/>
        <v>1.1848785554490253</v>
      </c>
    </row>
    <row r="1178" spans="1:13" x14ac:dyDescent="0.2">
      <c r="A1178" s="78">
        <f t="shared" si="154"/>
        <v>214</v>
      </c>
      <c r="B1178" s="57" t="s">
        <v>1562</v>
      </c>
      <c r="C1178" s="57">
        <v>492.7</v>
      </c>
      <c r="D1178" s="57"/>
      <c r="E1178" s="57">
        <v>183.5</v>
      </c>
      <c r="F1178" s="57">
        <v>676.2</v>
      </c>
      <c r="G1178" s="280">
        <v>309.39999999999998</v>
      </c>
      <c r="H1178" s="54">
        <f t="shared" si="149"/>
        <v>0.10313333333333333</v>
      </c>
      <c r="I1178" s="54">
        <f t="shared" si="153"/>
        <v>379.53066666666666</v>
      </c>
      <c r="J1178" s="54">
        <f t="shared" si="150"/>
        <v>83.496746666666667</v>
      </c>
      <c r="K1178" s="54">
        <f t="shared" si="151"/>
        <v>180.27706666666666</v>
      </c>
      <c r="L1178" s="245">
        <v>21.678626666666663</v>
      </c>
      <c r="M1178" s="56">
        <f t="shared" si="152"/>
        <v>0.98341187025534849</v>
      </c>
    </row>
    <row r="1179" spans="1:13" x14ac:dyDescent="0.2">
      <c r="A1179" s="78">
        <f t="shared" si="154"/>
        <v>215</v>
      </c>
      <c r="B1179" s="57" t="s">
        <v>1563</v>
      </c>
      <c r="C1179" s="57">
        <v>697.4</v>
      </c>
      <c r="D1179" s="57"/>
      <c r="E1179" s="57">
        <v>17.2</v>
      </c>
      <c r="F1179" s="57">
        <v>714.6</v>
      </c>
      <c r="G1179" s="280">
        <v>241.2</v>
      </c>
      <c r="H1179" s="54">
        <f t="shared" si="149"/>
        <v>8.0399999999999999E-2</v>
      </c>
      <c r="I1179" s="54">
        <f t="shared" si="153"/>
        <v>295.87200000000001</v>
      </c>
      <c r="J1179" s="54">
        <f t="shared" si="150"/>
        <v>65.091840000000005</v>
      </c>
      <c r="K1179" s="54">
        <f t="shared" si="151"/>
        <v>140.53919999999999</v>
      </c>
      <c r="L1179" s="245">
        <v>16.900079999999999</v>
      </c>
      <c r="M1179" s="56">
        <f t="shared" si="152"/>
        <v>0.72544517212426518</v>
      </c>
    </row>
    <row r="1180" spans="1:13" x14ac:dyDescent="0.2">
      <c r="A1180" s="78">
        <f t="shared" si="154"/>
        <v>216</v>
      </c>
      <c r="B1180" s="57" t="s">
        <v>1564</v>
      </c>
      <c r="C1180" s="57">
        <v>509.9</v>
      </c>
      <c r="D1180" s="57"/>
      <c r="E1180" s="57">
        <v>97.6</v>
      </c>
      <c r="F1180" s="57">
        <v>607.5</v>
      </c>
      <c r="G1180" s="280">
        <v>129.4</v>
      </c>
      <c r="H1180" s="54">
        <f t="shared" si="149"/>
        <v>4.3133333333333336E-2</v>
      </c>
      <c r="I1180" s="54">
        <f t="shared" si="153"/>
        <v>158.73066666666668</v>
      </c>
      <c r="J1180" s="54">
        <f t="shared" si="150"/>
        <v>34.920746666666666</v>
      </c>
      <c r="K1180" s="54">
        <f t="shared" si="151"/>
        <v>75.397066666666674</v>
      </c>
      <c r="L1180" s="245">
        <v>9.0666266666666679</v>
      </c>
      <c r="M1180" s="56">
        <f t="shared" si="152"/>
        <v>0.45780264471879289</v>
      </c>
    </row>
    <row r="1181" spans="1:13" x14ac:dyDescent="0.2">
      <c r="A1181" s="78">
        <f t="shared" si="154"/>
        <v>217</v>
      </c>
      <c r="B1181" s="57" t="s">
        <v>1565</v>
      </c>
      <c r="C1181" s="57">
        <v>238.2</v>
      </c>
      <c r="D1181" s="57"/>
      <c r="E1181" s="57"/>
      <c r="F1181" s="57">
        <v>238.2</v>
      </c>
      <c r="G1181" s="280">
        <v>63.8</v>
      </c>
      <c r="H1181" s="54">
        <f t="shared" si="149"/>
        <v>2.1266666666666666E-2</v>
      </c>
      <c r="I1181" s="54">
        <f t="shared" si="153"/>
        <v>78.261333333333326</v>
      </c>
      <c r="J1181" s="54">
        <f t="shared" si="150"/>
        <v>17.217493333333334</v>
      </c>
      <c r="K1181" s="54">
        <f t="shared" si="151"/>
        <v>37.17413333333333</v>
      </c>
      <c r="L1181" s="245">
        <v>4.470253333333333</v>
      </c>
      <c r="M1181" s="56">
        <f t="shared" si="152"/>
        <v>0.57566420375034999</v>
      </c>
    </row>
    <row r="1182" spans="1:13" x14ac:dyDescent="0.2">
      <c r="A1182" s="78">
        <f t="shared" si="154"/>
        <v>218</v>
      </c>
      <c r="B1182" s="57" t="s">
        <v>1566</v>
      </c>
      <c r="C1182" s="57">
        <v>524.6</v>
      </c>
      <c r="D1182" s="57"/>
      <c r="E1182" s="57">
        <v>132.1</v>
      </c>
      <c r="F1182" s="57">
        <v>656.7</v>
      </c>
      <c r="G1182" s="280">
        <v>315.3</v>
      </c>
      <c r="H1182" s="54">
        <f t="shared" si="149"/>
        <v>0.1051</v>
      </c>
      <c r="I1182" s="54">
        <f t="shared" si="153"/>
        <v>386.76799999999997</v>
      </c>
      <c r="J1182" s="54">
        <f t="shared" si="150"/>
        <v>85.08896</v>
      </c>
      <c r="K1182" s="54">
        <f t="shared" si="151"/>
        <v>183.71479999999997</v>
      </c>
      <c r="L1182" s="245">
        <v>22.092019999999998</v>
      </c>
      <c r="M1182" s="56">
        <f t="shared" si="152"/>
        <v>1.0319229176183948</v>
      </c>
    </row>
    <row r="1183" spans="1:13" x14ac:dyDescent="0.2">
      <c r="A1183" s="78">
        <f t="shared" si="154"/>
        <v>219</v>
      </c>
      <c r="B1183" s="57" t="s">
        <v>1567</v>
      </c>
      <c r="C1183" s="57">
        <v>436.8</v>
      </c>
      <c r="D1183" s="57"/>
      <c r="E1183" s="57"/>
      <c r="F1183" s="57">
        <v>436.8</v>
      </c>
      <c r="G1183" s="280">
        <v>235</v>
      </c>
      <c r="H1183" s="54">
        <f t="shared" si="149"/>
        <v>7.8333333333333338E-2</v>
      </c>
      <c r="I1183" s="54">
        <f t="shared" si="153"/>
        <v>288.26666666666671</v>
      </c>
      <c r="J1183" s="54">
        <f t="shared" si="150"/>
        <v>63.418666666666674</v>
      </c>
      <c r="K1183" s="54">
        <f t="shared" si="151"/>
        <v>136.92666666666668</v>
      </c>
      <c r="L1183" s="245">
        <v>16.465666666666667</v>
      </c>
      <c r="M1183" s="56">
        <f t="shared" si="152"/>
        <v>1.1563133394383396</v>
      </c>
    </row>
    <row r="1184" spans="1:13" x14ac:dyDescent="0.2">
      <c r="A1184" s="78">
        <f t="shared" si="154"/>
        <v>220</v>
      </c>
      <c r="B1184" s="57" t="s">
        <v>1568</v>
      </c>
      <c r="C1184" s="57">
        <v>829.6</v>
      </c>
      <c r="D1184" s="57"/>
      <c r="E1184" s="57">
        <v>76</v>
      </c>
      <c r="F1184" s="57">
        <v>905.6</v>
      </c>
      <c r="G1184" s="280">
        <v>248.3</v>
      </c>
      <c r="H1184" s="54">
        <f t="shared" si="149"/>
        <v>8.2766666666666669E-2</v>
      </c>
      <c r="I1184" s="54">
        <f t="shared" si="153"/>
        <v>304.58133333333336</v>
      </c>
      <c r="J1184" s="54">
        <f t="shared" si="150"/>
        <v>67.007893333333342</v>
      </c>
      <c r="K1184" s="54">
        <f t="shared" si="151"/>
        <v>144.67613333333335</v>
      </c>
      <c r="L1184" s="245">
        <v>17.397553333333335</v>
      </c>
      <c r="M1184" s="56">
        <f t="shared" si="152"/>
        <v>0.58929208627797425</v>
      </c>
    </row>
    <row r="1185" spans="1:13" x14ac:dyDescent="0.2">
      <c r="A1185" s="78">
        <f t="shared" si="154"/>
        <v>221</v>
      </c>
      <c r="B1185" s="57" t="s">
        <v>1569</v>
      </c>
      <c r="C1185" s="57">
        <v>690.33</v>
      </c>
      <c r="D1185" s="57"/>
      <c r="E1185" s="57"/>
      <c r="F1185" s="57">
        <v>690.33</v>
      </c>
      <c r="G1185" s="280">
        <v>244.4</v>
      </c>
      <c r="H1185" s="54">
        <f t="shared" si="149"/>
        <v>8.1466666666666673E-2</v>
      </c>
      <c r="I1185" s="54">
        <f t="shared" si="153"/>
        <v>299.79733333333337</v>
      </c>
      <c r="J1185" s="54">
        <f t="shared" si="150"/>
        <v>65.95541333333334</v>
      </c>
      <c r="K1185" s="54">
        <f t="shared" si="151"/>
        <v>142.40373333333335</v>
      </c>
      <c r="L1185" s="245">
        <v>17.124293333333334</v>
      </c>
      <c r="M1185" s="56">
        <f t="shared" si="152"/>
        <v>0.76091256838516852</v>
      </c>
    </row>
    <row r="1186" spans="1:13" x14ac:dyDescent="0.2">
      <c r="A1186" s="78">
        <f t="shared" si="154"/>
        <v>222</v>
      </c>
      <c r="B1186" s="57" t="s">
        <v>1570</v>
      </c>
      <c r="C1186" s="57">
        <v>548.21</v>
      </c>
      <c r="D1186" s="57"/>
      <c r="E1186" s="57"/>
      <c r="F1186" s="57">
        <v>548.21</v>
      </c>
      <c r="G1186" s="280">
        <v>239.2</v>
      </c>
      <c r="H1186" s="54">
        <f t="shared" si="149"/>
        <v>7.9733333333333323E-2</v>
      </c>
      <c r="I1186" s="54">
        <f t="shared" si="153"/>
        <v>293.41866666666664</v>
      </c>
      <c r="J1186" s="54">
        <f t="shared" si="150"/>
        <v>64.55210666666666</v>
      </c>
      <c r="K1186" s="54">
        <f t="shared" si="151"/>
        <v>139.37386666666666</v>
      </c>
      <c r="L1186" s="245">
        <v>16.759946666666664</v>
      </c>
      <c r="M1186" s="56">
        <f t="shared" si="152"/>
        <v>0.93778768476800234</v>
      </c>
    </row>
    <row r="1187" spans="1:13" x14ac:dyDescent="0.2">
      <c r="A1187" s="78">
        <f t="shared" si="154"/>
        <v>223</v>
      </c>
      <c r="B1187" s="57" t="s">
        <v>1571</v>
      </c>
      <c r="C1187" s="57">
        <v>433.09</v>
      </c>
      <c r="D1187" s="57"/>
      <c r="E1187" s="57"/>
      <c r="F1187" s="57">
        <v>433.09</v>
      </c>
      <c r="G1187" s="280">
        <v>220</v>
      </c>
      <c r="H1187" s="54">
        <f t="shared" si="149"/>
        <v>7.3333333333333334E-2</v>
      </c>
      <c r="I1187" s="54">
        <f t="shared" si="153"/>
        <v>269.86666666666667</v>
      </c>
      <c r="J1187" s="54">
        <f t="shared" si="150"/>
        <v>59.370666666666672</v>
      </c>
      <c r="K1187" s="54">
        <f t="shared" si="151"/>
        <v>128.18666666666667</v>
      </c>
      <c r="L1187" s="245">
        <v>15.414666666666665</v>
      </c>
      <c r="M1187" s="56">
        <f t="shared" si="152"/>
        <v>1.0917792298752378</v>
      </c>
    </row>
    <row r="1188" spans="1:13" x14ac:dyDescent="0.2">
      <c r="A1188" s="78">
        <f t="shared" si="154"/>
        <v>224</v>
      </c>
      <c r="B1188" s="57" t="s">
        <v>1572</v>
      </c>
      <c r="C1188" s="57">
        <v>478.9</v>
      </c>
      <c r="D1188" s="57"/>
      <c r="E1188" s="57"/>
      <c r="F1188" s="57">
        <v>478.9</v>
      </c>
      <c r="G1188" s="280">
        <v>232</v>
      </c>
      <c r="H1188" s="54">
        <f t="shared" si="149"/>
        <v>7.7333333333333337E-2</v>
      </c>
      <c r="I1188" s="54">
        <f t="shared" si="153"/>
        <v>284.5866666666667</v>
      </c>
      <c r="J1188" s="54">
        <f t="shared" si="150"/>
        <v>62.609066666666678</v>
      </c>
      <c r="K1188" s="54">
        <f t="shared" si="151"/>
        <v>135.17866666666669</v>
      </c>
      <c r="L1188" s="245">
        <v>16.255466666666667</v>
      </c>
      <c r="M1188" s="56">
        <f t="shared" si="152"/>
        <v>1.0411983016635347</v>
      </c>
    </row>
    <row r="1189" spans="1:13" x14ac:dyDescent="0.2">
      <c r="A1189" s="78">
        <f t="shared" si="154"/>
        <v>225</v>
      </c>
      <c r="B1189" s="57" t="s">
        <v>1573</v>
      </c>
      <c r="C1189" s="57">
        <v>3670.09</v>
      </c>
      <c r="D1189" s="57"/>
      <c r="E1189" s="57"/>
      <c r="F1189" s="57">
        <v>3670.09</v>
      </c>
      <c r="G1189" s="280">
        <v>1273.4000000000001</v>
      </c>
      <c r="H1189" s="54">
        <f t="shared" si="149"/>
        <v>0.42446666666666671</v>
      </c>
      <c r="I1189" s="54">
        <f t="shared" si="153"/>
        <v>1562.0373333333334</v>
      </c>
      <c r="J1189" s="54">
        <f t="shared" si="150"/>
        <v>343.64821333333333</v>
      </c>
      <c r="K1189" s="54">
        <f t="shared" si="151"/>
        <v>741.9677333333334</v>
      </c>
      <c r="L1189" s="245">
        <v>89.222893333333332</v>
      </c>
      <c r="M1189" s="56">
        <f t="shared" si="152"/>
        <v>0.7457245389985897</v>
      </c>
    </row>
    <row r="1190" spans="1:13" x14ac:dyDescent="0.2">
      <c r="A1190" s="78">
        <f t="shared" si="154"/>
        <v>226</v>
      </c>
      <c r="B1190" s="57" t="s">
        <v>1574</v>
      </c>
      <c r="C1190" s="57">
        <v>428.84</v>
      </c>
      <c r="D1190" s="57"/>
      <c r="E1190" s="57"/>
      <c r="F1190" s="57">
        <v>428.84</v>
      </c>
      <c r="G1190" s="280">
        <v>234.6</v>
      </c>
      <c r="H1190" s="54">
        <f t="shared" si="149"/>
        <v>7.8199999999999992E-2</v>
      </c>
      <c r="I1190" s="54">
        <f t="shared" si="153"/>
        <v>287.77599999999995</v>
      </c>
      <c r="J1190" s="54">
        <f t="shared" si="150"/>
        <v>63.310719999999989</v>
      </c>
      <c r="K1190" s="54">
        <f t="shared" si="151"/>
        <v>136.69359999999998</v>
      </c>
      <c r="L1190" s="245">
        <v>16.437639999999998</v>
      </c>
      <c r="M1190" s="56">
        <f t="shared" si="152"/>
        <v>1.1757717563660106</v>
      </c>
    </row>
    <row r="1191" spans="1:13" x14ac:dyDescent="0.2">
      <c r="A1191" s="78">
        <f t="shared" si="154"/>
        <v>227</v>
      </c>
      <c r="B1191" s="57" t="s">
        <v>1575</v>
      </c>
      <c r="C1191" s="57">
        <v>192.9</v>
      </c>
      <c r="D1191" s="57"/>
      <c r="E1191" s="57"/>
      <c r="F1191" s="57">
        <v>192.9</v>
      </c>
      <c r="G1191" s="280">
        <v>121.5</v>
      </c>
      <c r="H1191" s="54">
        <f t="shared" si="149"/>
        <v>4.0500000000000001E-2</v>
      </c>
      <c r="I1191" s="54">
        <f t="shared" si="153"/>
        <v>149.04</v>
      </c>
      <c r="J1191" s="54">
        <f t="shared" si="150"/>
        <v>32.788800000000002</v>
      </c>
      <c r="K1191" s="54">
        <f t="shared" si="151"/>
        <v>70.793999999999997</v>
      </c>
      <c r="L1191" s="245">
        <v>8.5130999999999997</v>
      </c>
      <c r="M1191" s="56">
        <f t="shared" si="152"/>
        <v>1.3537371695178848</v>
      </c>
    </row>
    <row r="1192" spans="1:13" x14ac:dyDescent="0.2">
      <c r="A1192" s="78">
        <f t="shared" si="154"/>
        <v>228</v>
      </c>
      <c r="B1192" s="57" t="s">
        <v>1576</v>
      </c>
      <c r="C1192" s="57">
        <v>315.60000000000002</v>
      </c>
      <c r="D1192" s="57"/>
      <c r="E1192" s="57"/>
      <c r="F1192" s="57">
        <v>315.60000000000002</v>
      </c>
      <c r="G1192" s="280">
        <v>186</v>
      </c>
      <c r="H1192" s="54">
        <f t="shared" si="149"/>
        <v>6.2E-2</v>
      </c>
      <c r="I1192" s="54">
        <f t="shared" si="153"/>
        <v>228.16</v>
      </c>
      <c r="J1192" s="54">
        <f t="shared" si="150"/>
        <v>50.1952</v>
      </c>
      <c r="K1192" s="54">
        <f t="shared" si="151"/>
        <v>108.37599999999999</v>
      </c>
      <c r="L1192" s="245">
        <v>13.032399999999999</v>
      </c>
      <c r="M1192" s="56">
        <f t="shared" si="152"/>
        <v>1.2666780735107728</v>
      </c>
    </row>
    <row r="1193" spans="1:13" x14ac:dyDescent="0.2">
      <c r="A1193" s="78">
        <f t="shared" si="154"/>
        <v>229</v>
      </c>
      <c r="B1193" s="57" t="s">
        <v>49</v>
      </c>
      <c r="C1193" s="57">
        <v>146.4</v>
      </c>
      <c r="D1193" s="57"/>
      <c r="E1193" s="57"/>
      <c r="F1193" s="57">
        <v>146.4</v>
      </c>
      <c r="G1193" s="280">
        <v>30</v>
      </c>
      <c r="H1193" s="54">
        <f t="shared" si="149"/>
        <v>0.01</v>
      </c>
      <c r="I1193" s="54">
        <f t="shared" si="153"/>
        <v>36.800000000000004</v>
      </c>
      <c r="J1193" s="54">
        <f t="shared" si="150"/>
        <v>8.0960000000000019</v>
      </c>
      <c r="K1193" s="54">
        <f t="shared" si="151"/>
        <v>17.48</v>
      </c>
      <c r="L1193" s="245">
        <v>2.1019999999999999</v>
      </c>
      <c r="M1193" s="56">
        <f t="shared" si="152"/>
        <v>0.44042349726775959</v>
      </c>
    </row>
    <row r="1194" spans="1:13" x14ac:dyDescent="0.2">
      <c r="A1194" s="78">
        <f t="shared" si="154"/>
        <v>230</v>
      </c>
      <c r="B1194" s="57" t="s">
        <v>50</v>
      </c>
      <c r="C1194" s="57">
        <v>145.1</v>
      </c>
      <c r="D1194" s="57"/>
      <c r="E1194" s="57"/>
      <c r="F1194" s="57">
        <v>145.1</v>
      </c>
      <c r="G1194" s="280">
        <v>25</v>
      </c>
      <c r="H1194" s="54">
        <f t="shared" si="149"/>
        <v>8.3333333333333332E-3</v>
      </c>
      <c r="I1194" s="54">
        <f t="shared" si="153"/>
        <v>30.666666666666668</v>
      </c>
      <c r="J1194" s="54">
        <f t="shared" si="150"/>
        <v>6.746666666666667</v>
      </c>
      <c r="K1194" s="54">
        <f t="shared" si="151"/>
        <v>14.566666666666666</v>
      </c>
      <c r="L1194" s="245">
        <v>1.7516666666666667</v>
      </c>
      <c r="M1194" s="56">
        <f t="shared" si="152"/>
        <v>0.3703078336779233</v>
      </c>
    </row>
    <row r="1195" spans="1:13" x14ac:dyDescent="0.2">
      <c r="A1195" s="78">
        <f t="shared" si="154"/>
        <v>231</v>
      </c>
      <c r="B1195" s="57" t="s">
        <v>51</v>
      </c>
      <c r="C1195" s="57">
        <v>206.7</v>
      </c>
      <c r="D1195" s="57"/>
      <c r="E1195" s="57"/>
      <c r="F1195" s="57">
        <v>206.7</v>
      </c>
      <c r="G1195" s="280">
        <v>25</v>
      </c>
      <c r="H1195" s="54">
        <f t="shared" si="149"/>
        <v>8.3333333333333332E-3</v>
      </c>
      <c r="I1195" s="54">
        <f t="shared" si="153"/>
        <v>30.666666666666668</v>
      </c>
      <c r="J1195" s="54">
        <f t="shared" si="150"/>
        <v>6.746666666666667</v>
      </c>
      <c r="K1195" s="54">
        <f t="shared" si="151"/>
        <v>14.566666666666666</v>
      </c>
      <c r="L1195" s="245">
        <v>1.7516666666666667</v>
      </c>
      <c r="M1195" s="56">
        <f t="shared" si="152"/>
        <v>0.25995000806321561</v>
      </c>
    </row>
    <row r="1196" spans="1:13" x14ac:dyDescent="0.2">
      <c r="A1196" s="78">
        <f t="shared" si="154"/>
        <v>232</v>
      </c>
      <c r="B1196" s="57" t="s">
        <v>52</v>
      </c>
      <c r="C1196" s="57">
        <v>117.5</v>
      </c>
      <c r="D1196" s="57"/>
      <c r="E1196" s="57"/>
      <c r="F1196" s="57">
        <v>117.5</v>
      </c>
      <c r="G1196" s="280">
        <v>30</v>
      </c>
      <c r="H1196" s="54">
        <f t="shared" si="149"/>
        <v>0.01</v>
      </c>
      <c r="I1196" s="54">
        <f t="shared" si="153"/>
        <v>36.800000000000004</v>
      </c>
      <c r="J1196" s="54">
        <f t="shared" si="150"/>
        <v>8.0960000000000019</v>
      </c>
      <c r="K1196" s="54">
        <f t="shared" si="151"/>
        <v>17.48</v>
      </c>
      <c r="L1196" s="245">
        <v>2.1019999999999999</v>
      </c>
      <c r="M1196" s="56">
        <f t="shared" si="152"/>
        <v>0.54874893617021281</v>
      </c>
    </row>
    <row r="1197" spans="1:13" x14ac:dyDescent="0.2">
      <c r="A1197" s="78">
        <f t="shared" si="154"/>
        <v>233</v>
      </c>
      <c r="B1197" s="57" t="s">
        <v>53</v>
      </c>
      <c r="C1197" s="57">
        <v>108.4</v>
      </c>
      <c r="D1197" s="57"/>
      <c r="E1197" s="57"/>
      <c r="F1197" s="57">
        <v>108.4</v>
      </c>
      <c r="G1197" s="280">
        <v>25</v>
      </c>
      <c r="H1197" s="54">
        <f t="shared" si="149"/>
        <v>8.3333333333333332E-3</v>
      </c>
      <c r="I1197" s="54">
        <f t="shared" si="153"/>
        <v>30.666666666666668</v>
      </c>
      <c r="J1197" s="54">
        <f t="shared" si="150"/>
        <v>6.746666666666667</v>
      </c>
      <c r="K1197" s="54">
        <f t="shared" si="151"/>
        <v>14.566666666666666</v>
      </c>
      <c r="L1197" s="245">
        <v>1.7516666666666667</v>
      </c>
      <c r="M1197" s="56">
        <f t="shared" si="152"/>
        <v>0.49567958179581795</v>
      </c>
    </row>
    <row r="1198" spans="1:13" x14ac:dyDescent="0.2">
      <c r="A1198" s="78">
        <f t="shared" si="154"/>
        <v>234</v>
      </c>
      <c r="B1198" s="57" t="s">
        <v>54</v>
      </c>
      <c r="C1198" s="57">
        <v>253.3</v>
      </c>
      <c r="D1198" s="57"/>
      <c r="E1198" s="57"/>
      <c r="F1198" s="57">
        <v>253.3</v>
      </c>
      <c r="G1198" s="280">
        <v>20</v>
      </c>
      <c r="H1198" s="54">
        <f t="shared" si="149"/>
        <v>6.6666666666666671E-3</v>
      </c>
      <c r="I1198" s="54">
        <f t="shared" si="153"/>
        <v>24.533333333333335</v>
      </c>
      <c r="J1198" s="54">
        <f t="shared" si="150"/>
        <v>5.397333333333334</v>
      </c>
      <c r="K1198" s="54">
        <f t="shared" si="151"/>
        <v>11.653333333333334</v>
      </c>
      <c r="L1198" s="245">
        <v>1.4013333333333333</v>
      </c>
      <c r="M1198" s="56">
        <f t="shared" si="152"/>
        <v>0.16970127648374786</v>
      </c>
    </row>
    <row r="1199" spans="1:13" x14ac:dyDescent="0.2">
      <c r="A1199" s="78">
        <f t="shared" si="154"/>
        <v>235</v>
      </c>
      <c r="B1199" s="57" t="s">
        <v>55</v>
      </c>
      <c r="C1199" s="57">
        <v>3062.2</v>
      </c>
      <c r="D1199" s="57"/>
      <c r="E1199" s="57"/>
      <c r="F1199" s="57">
        <v>3062.2</v>
      </c>
      <c r="G1199" s="280">
        <v>854</v>
      </c>
      <c r="H1199" s="54">
        <f t="shared" si="149"/>
        <v>0.28466666666666668</v>
      </c>
      <c r="I1199" s="54">
        <f t="shared" si="153"/>
        <v>1047.5733333333333</v>
      </c>
      <c r="J1199" s="54">
        <f t="shared" si="150"/>
        <v>230.46613333333332</v>
      </c>
      <c r="K1199" s="54">
        <f t="shared" si="151"/>
        <v>497.59733333333327</v>
      </c>
      <c r="L1199" s="245">
        <v>59.836933333333334</v>
      </c>
      <c r="M1199" s="56">
        <f t="shared" si="152"/>
        <v>0.59939707835325362</v>
      </c>
    </row>
    <row r="1200" spans="1:13" x14ac:dyDescent="0.2">
      <c r="A1200" s="78">
        <f t="shared" si="154"/>
        <v>236</v>
      </c>
      <c r="B1200" s="57" t="s">
        <v>58</v>
      </c>
      <c r="C1200" s="57">
        <v>111.8</v>
      </c>
      <c r="D1200" s="57"/>
      <c r="E1200" s="57"/>
      <c r="F1200" s="57">
        <v>111.8</v>
      </c>
      <c r="G1200" s="280">
        <v>28</v>
      </c>
      <c r="H1200" s="54">
        <f t="shared" si="149"/>
        <v>9.3333333333333341E-3</v>
      </c>
      <c r="I1200" s="54">
        <f t="shared" si="153"/>
        <v>34.346666666666671</v>
      </c>
      <c r="J1200" s="54">
        <f t="shared" si="150"/>
        <v>7.5562666666666676</v>
      </c>
      <c r="K1200" s="54">
        <f t="shared" si="151"/>
        <v>16.314666666666668</v>
      </c>
      <c r="L1200" s="245">
        <v>1.9618666666666669</v>
      </c>
      <c r="M1200" s="56">
        <f t="shared" si="152"/>
        <v>0.53827787716159814</v>
      </c>
    </row>
    <row r="1201" spans="1:13" x14ac:dyDescent="0.2">
      <c r="A1201" s="78">
        <f t="shared" si="154"/>
        <v>237</v>
      </c>
      <c r="B1201" s="57" t="s">
        <v>59</v>
      </c>
      <c r="C1201" s="57">
        <v>2015.4</v>
      </c>
      <c r="D1201" s="57"/>
      <c r="E1201" s="57"/>
      <c r="F1201" s="57">
        <v>2015.4</v>
      </c>
      <c r="G1201" s="280">
        <v>640</v>
      </c>
      <c r="H1201" s="54">
        <f t="shared" si="149"/>
        <v>0.21333333333333335</v>
      </c>
      <c r="I1201" s="54">
        <f t="shared" si="153"/>
        <v>785.06666666666672</v>
      </c>
      <c r="J1201" s="54">
        <f t="shared" si="150"/>
        <v>172.71466666666669</v>
      </c>
      <c r="K1201" s="54">
        <f t="shared" si="151"/>
        <v>372.90666666666669</v>
      </c>
      <c r="L1201" s="245">
        <v>44.842666666666666</v>
      </c>
      <c r="M1201" s="56">
        <f t="shared" si="152"/>
        <v>0.6825100062849393</v>
      </c>
    </row>
    <row r="1202" spans="1:13" x14ac:dyDescent="0.2">
      <c r="A1202" s="78">
        <f t="shared" si="154"/>
        <v>238</v>
      </c>
      <c r="B1202" s="57" t="s">
        <v>60</v>
      </c>
      <c r="C1202" s="57">
        <v>3806.5</v>
      </c>
      <c r="D1202" s="57"/>
      <c r="E1202" s="57"/>
      <c r="F1202" s="57">
        <v>3806.5</v>
      </c>
      <c r="G1202" s="280">
        <v>823.3</v>
      </c>
      <c r="H1202" s="54">
        <f t="shared" si="149"/>
        <v>0.27443333333333331</v>
      </c>
      <c r="I1202" s="54">
        <f t="shared" si="153"/>
        <v>1009.9146666666666</v>
      </c>
      <c r="J1202" s="54">
        <f t="shared" si="150"/>
        <v>222.18122666666665</v>
      </c>
      <c r="K1202" s="54">
        <f t="shared" si="151"/>
        <v>479.70946666666657</v>
      </c>
      <c r="L1202" s="245">
        <v>57.685886666666661</v>
      </c>
      <c r="M1202" s="56">
        <f t="shared" si="152"/>
        <v>0.46486043522045617</v>
      </c>
    </row>
    <row r="1203" spans="1:13" x14ac:dyDescent="0.2">
      <c r="A1203" s="78">
        <f t="shared" si="154"/>
        <v>239</v>
      </c>
      <c r="B1203" s="57" t="s">
        <v>61</v>
      </c>
      <c r="C1203" s="57">
        <v>300.8</v>
      </c>
      <c r="D1203" s="57"/>
      <c r="E1203" s="57"/>
      <c r="F1203" s="57">
        <v>300.8</v>
      </c>
      <c r="G1203" s="280">
        <v>32</v>
      </c>
      <c r="H1203" s="54">
        <f t="shared" si="149"/>
        <v>1.0666666666666666E-2</v>
      </c>
      <c r="I1203" s="54">
        <f t="shared" si="153"/>
        <v>39.25333333333333</v>
      </c>
      <c r="J1203" s="54">
        <f t="shared" si="150"/>
        <v>8.6357333333333326</v>
      </c>
      <c r="K1203" s="54">
        <f t="shared" si="151"/>
        <v>18.64533333333333</v>
      </c>
      <c r="L1203" s="245">
        <v>2.2421333333333333</v>
      </c>
      <c r="M1203" s="56">
        <f t="shared" si="152"/>
        <v>0.22864539007092194</v>
      </c>
    </row>
    <row r="1204" spans="1:13" x14ac:dyDescent="0.2">
      <c r="A1204" s="78">
        <f t="shared" si="154"/>
        <v>240</v>
      </c>
      <c r="B1204" s="57" t="s">
        <v>106</v>
      </c>
      <c r="C1204" s="57">
        <v>1711.2</v>
      </c>
      <c r="D1204" s="57"/>
      <c r="E1204" s="57">
        <v>324.10000000000002</v>
      </c>
      <c r="F1204" s="57">
        <v>2035.3000000000002</v>
      </c>
      <c r="G1204" s="280">
        <v>600</v>
      </c>
      <c r="H1204" s="54">
        <f t="shared" si="149"/>
        <v>0.2</v>
      </c>
      <c r="I1204" s="54">
        <f t="shared" si="153"/>
        <v>736</v>
      </c>
      <c r="J1204" s="54">
        <f t="shared" si="150"/>
        <v>161.91999999999999</v>
      </c>
      <c r="K1204" s="54">
        <f t="shared" si="151"/>
        <v>349.59999999999997</v>
      </c>
      <c r="L1204" s="245">
        <v>42.04</v>
      </c>
      <c r="M1204" s="56">
        <f t="shared" si="152"/>
        <v>0.6335970127253967</v>
      </c>
    </row>
    <row r="1205" spans="1:13" x14ac:dyDescent="0.2">
      <c r="A1205" s="78">
        <f t="shared" si="154"/>
        <v>241</v>
      </c>
      <c r="B1205" s="57" t="s">
        <v>107</v>
      </c>
      <c r="C1205" s="57">
        <v>1885.6</v>
      </c>
      <c r="D1205" s="57"/>
      <c r="E1205" s="57"/>
      <c r="F1205" s="57">
        <v>1885.6</v>
      </c>
      <c r="G1205" s="280">
        <v>880</v>
      </c>
      <c r="H1205" s="54">
        <f t="shared" si="149"/>
        <v>0.29333333333333333</v>
      </c>
      <c r="I1205" s="54">
        <f t="shared" si="153"/>
        <v>1079.4666666666667</v>
      </c>
      <c r="J1205" s="54">
        <f t="shared" si="150"/>
        <v>237.48266666666669</v>
      </c>
      <c r="K1205" s="54">
        <f t="shared" si="151"/>
        <v>512.74666666666667</v>
      </c>
      <c r="L1205" s="245">
        <v>61.658666666666662</v>
      </c>
      <c r="M1205" s="56">
        <f t="shared" si="152"/>
        <v>1.0030519021354831</v>
      </c>
    </row>
    <row r="1206" spans="1:13" x14ac:dyDescent="0.2">
      <c r="A1206" s="78">
        <f t="shared" si="154"/>
        <v>242</v>
      </c>
      <c r="B1206" s="57" t="s">
        <v>108</v>
      </c>
      <c r="C1206" s="57">
        <v>2603.3000000000002</v>
      </c>
      <c r="D1206" s="57"/>
      <c r="E1206" s="57">
        <v>443.5</v>
      </c>
      <c r="F1206" s="57">
        <v>3046.8</v>
      </c>
      <c r="G1206" s="280">
        <v>1615</v>
      </c>
      <c r="H1206" s="54">
        <f t="shared" si="149"/>
        <v>0.53833333333333333</v>
      </c>
      <c r="I1206" s="54">
        <f t="shared" si="153"/>
        <v>1981.0666666666666</v>
      </c>
      <c r="J1206" s="54">
        <f t="shared" si="150"/>
        <v>435.83466666666664</v>
      </c>
      <c r="K1206" s="54">
        <f t="shared" si="151"/>
        <v>941.00666666666655</v>
      </c>
      <c r="L1206" s="245">
        <v>113.15766666666667</v>
      </c>
      <c r="M1206" s="56">
        <f t="shared" si="152"/>
        <v>1.1392495952037109</v>
      </c>
    </row>
    <row r="1207" spans="1:13" x14ac:dyDescent="0.2">
      <c r="A1207" s="78">
        <f t="shared" si="154"/>
        <v>243</v>
      </c>
      <c r="B1207" s="57" t="s">
        <v>109</v>
      </c>
      <c r="C1207" s="57">
        <v>122.5</v>
      </c>
      <c r="D1207" s="57"/>
      <c r="E1207" s="57"/>
      <c r="F1207" s="57">
        <v>122.5</v>
      </c>
      <c r="G1207" s="280">
        <v>67</v>
      </c>
      <c r="H1207" s="54">
        <f t="shared" ref="H1207:H1254" si="155">G1207/3000</f>
        <v>2.2333333333333334E-2</v>
      </c>
      <c r="I1207" s="54">
        <f t="shared" si="153"/>
        <v>82.186666666666667</v>
      </c>
      <c r="J1207" s="54">
        <f t="shared" ref="J1207:J1255" si="156">I1207*0.22</f>
        <v>18.081066666666668</v>
      </c>
      <c r="K1207" s="54">
        <f t="shared" si="151"/>
        <v>39.038666666666664</v>
      </c>
      <c r="L1207" s="245">
        <v>4.694466666666667</v>
      </c>
      <c r="M1207" s="56">
        <f t="shared" si="152"/>
        <v>1.1755172789115647</v>
      </c>
    </row>
    <row r="1208" spans="1:13" x14ac:dyDescent="0.2">
      <c r="A1208" s="78">
        <f t="shared" si="154"/>
        <v>244</v>
      </c>
      <c r="B1208" s="57" t="s">
        <v>110</v>
      </c>
      <c r="C1208" s="57">
        <v>1944.7</v>
      </c>
      <c r="D1208" s="57"/>
      <c r="E1208" s="57">
        <v>44.7</v>
      </c>
      <c r="F1208" s="57">
        <v>1989.4</v>
      </c>
      <c r="G1208" s="280">
        <v>740</v>
      </c>
      <c r="H1208" s="54">
        <f t="shared" si="155"/>
        <v>0.24666666666666667</v>
      </c>
      <c r="I1208" s="54">
        <f t="shared" si="153"/>
        <v>907.73333333333335</v>
      </c>
      <c r="J1208" s="54">
        <f t="shared" si="156"/>
        <v>199.70133333333334</v>
      </c>
      <c r="K1208" s="54">
        <f t="shared" si="151"/>
        <v>431.17333333333335</v>
      </c>
      <c r="L1208" s="245">
        <v>51.849333333333334</v>
      </c>
      <c r="M1208" s="56">
        <f t="shared" si="152"/>
        <v>0.79946583559532192</v>
      </c>
    </row>
    <row r="1209" spans="1:13" x14ac:dyDescent="0.2">
      <c r="A1209" s="78">
        <f t="shared" si="154"/>
        <v>245</v>
      </c>
      <c r="B1209" s="57" t="s">
        <v>111</v>
      </c>
      <c r="C1209" s="57">
        <v>275.8</v>
      </c>
      <c r="D1209" s="57"/>
      <c r="E1209" s="57">
        <v>62.2</v>
      </c>
      <c r="F1209" s="57">
        <v>338</v>
      </c>
      <c r="G1209" s="280">
        <v>96</v>
      </c>
      <c r="H1209" s="54">
        <f t="shared" si="155"/>
        <v>3.2000000000000001E-2</v>
      </c>
      <c r="I1209" s="54">
        <f t="shared" si="153"/>
        <v>117.76</v>
      </c>
      <c r="J1209" s="54">
        <f t="shared" si="156"/>
        <v>25.9072</v>
      </c>
      <c r="K1209" s="54">
        <f t="shared" si="151"/>
        <v>55.936</v>
      </c>
      <c r="L1209" s="245">
        <v>6.7263999999999999</v>
      </c>
      <c r="M1209" s="56">
        <f t="shared" si="152"/>
        <v>0.61044260355029589</v>
      </c>
    </row>
    <row r="1210" spans="1:13" x14ac:dyDescent="0.2">
      <c r="A1210" s="78">
        <f t="shared" si="154"/>
        <v>246</v>
      </c>
      <c r="B1210" s="57" t="s">
        <v>112</v>
      </c>
      <c r="C1210" s="57">
        <v>1780.7</v>
      </c>
      <c r="D1210" s="57"/>
      <c r="E1210" s="57">
        <v>144.19999999999999</v>
      </c>
      <c r="F1210" s="57">
        <v>1924.9</v>
      </c>
      <c r="G1210" s="280">
        <v>1000</v>
      </c>
      <c r="H1210" s="54">
        <f t="shared" si="155"/>
        <v>0.33333333333333331</v>
      </c>
      <c r="I1210" s="54">
        <f t="shared" si="153"/>
        <v>1226.6666666666665</v>
      </c>
      <c r="J1210" s="54">
        <f t="shared" si="156"/>
        <v>269.86666666666662</v>
      </c>
      <c r="K1210" s="54">
        <f t="shared" si="151"/>
        <v>582.66666666666652</v>
      </c>
      <c r="L1210" s="245">
        <v>70.066666666666663</v>
      </c>
      <c r="M1210" s="56">
        <f t="shared" si="152"/>
        <v>1.1165601676277555</v>
      </c>
    </row>
    <row r="1211" spans="1:13" x14ac:dyDescent="0.2">
      <c r="A1211" s="78">
        <f t="shared" si="154"/>
        <v>247</v>
      </c>
      <c r="B1211" s="57" t="s">
        <v>113</v>
      </c>
      <c r="C1211" s="57">
        <v>3125.4</v>
      </c>
      <c r="D1211" s="57"/>
      <c r="E1211" s="57">
        <v>54.7</v>
      </c>
      <c r="F1211" s="57">
        <v>3180.1</v>
      </c>
      <c r="G1211" s="280">
        <v>1870</v>
      </c>
      <c r="H1211" s="54">
        <f t="shared" si="155"/>
        <v>0.62333333333333329</v>
      </c>
      <c r="I1211" s="54">
        <f t="shared" si="153"/>
        <v>2293.8666666666663</v>
      </c>
      <c r="J1211" s="54">
        <f t="shared" si="156"/>
        <v>504.65066666666661</v>
      </c>
      <c r="K1211" s="54">
        <f t="shared" si="151"/>
        <v>1089.5866666666664</v>
      </c>
      <c r="L1211" s="245">
        <v>131.02466666666663</v>
      </c>
      <c r="M1211" s="56">
        <f t="shared" si="152"/>
        <v>1.2638371958953072</v>
      </c>
    </row>
    <row r="1212" spans="1:13" x14ac:dyDescent="0.2">
      <c r="A1212" s="78">
        <f t="shared" si="154"/>
        <v>248</v>
      </c>
      <c r="B1212" s="57" t="s">
        <v>114</v>
      </c>
      <c r="C1212" s="57">
        <v>296</v>
      </c>
      <c r="D1212" s="57"/>
      <c r="E1212" s="57">
        <v>36.799999999999997</v>
      </c>
      <c r="F1212" s="57">
        <v>332.8</v>
      </c>
      <c r="G1212" s="280">
        <v>177</v>
      </c>
      <c r="H1212" s="54">
        <f t="shared" si="155"/>
        <v>5.8999999999999997E-2</v>
      </c>
      <c r="I1212" s="54">
        <f t="shared" si="153"/>
        <v>217.11999999999998</v>
      </c>
      <c r="J1212" s="54">
        <f t="shared" si="156"/>
        <v>47.766399999999997</v>
      </c>
      <c r="K1212" s="54">
        <f t="shared" si="151"/>
        <v>103.13199999999999</v>
      </c>
      <c r="L1212" s="245">
        <v>12.401799999999998</v>
      </c>
      <c r="M1212" s="56">
        <f t="shared" si="152"/>
        <v>1.1430895432692307</v>
      </c>
    </row>
    <row r="1213" spans="1:13" x14ac:dyDescent="0.2">
      <c r="A1213" s="78">
        <f t="shared" si="154"/>
        <v>249</v>
      </c>
      <c r="B1213" s="57" t="s">
        <v>115</v>
      </c>
      <c r="C1213" s="57">
        <v>154.80000000000001</v>
      </c>
      <c r="D1213" s="57"/>
      <c r="E1213" s="57"/>
      <c r="F1213" s="57">
        <v>154.80000000000001</v>
      </c>
      <c r="G1213" s="280"/>
      <c r="H1213" s="54">
        <f t="shared" si="155"/>
        <v>0</v>
      </c>
      <c r="I1213" s="54">
        <f t="shared" si="153"/>
        <v>0</v>
      </c>
      <c r="J1213" s="54">
        <f t="shared" si="156"/>
        <v>0</v>
      </c>
      <c r="K1213" s="54">
        <f t="shared" si="151"/>
        <v>0</v>
      </c>
      <c r="L1213" s="245">
        <v>0</v>
      </c>
      <c r="M1213" s="56">
        <f t="shared" si="152"/>
        <v>0</v>
      </c>
    </row>
    <row r="1214" spans="1:13" x14ac:dyDescent="0.2">
      <c r="A1214" s="78">
        <f t="shared" si="154"/>
        <v>250</v>
      </c>
      <c r="B1214" s="57" t="s">
        <v>128</v>
      </c>
      <c r="C1214" s="57">
        <v>247.5</v>
      </c>
      <c r="D1214" s="57"/>
      <c r="E1214" s="57"/>
      <c r="F1214" s="57">
        <v>247.5</v>
      </c>
      <c r="G1214" s="280">
        <v>25</v>
      </c>
      <c r="H1214" s="54">
        <f t="shared" si="155"/>
        <v>8.3333333333333332E-3</v>
      </c>
      <c r="I1214" s="54">
        <f t="shared" si="153"/>
        <v>30.666666666666668</v>
      </c>
      <c r="J1214" s="54">
        <f t="shared" si="156"/>
        <v>6.746666666666667</v>
      </c>
      <c r="K1214" s="54">
        <f t="shared" si="151"/>
        <v>14.566666666666666</v>
      </c>
      <c r="L1214" s="245">
        <v>1.7516666666666667</v>
      </c>
      <c r="M1214" s="56">
        <f t="shared" si="152"/>
        <v>0.21709764309764309</v>
      </c>
    </row>
    <row r="1215" spans="1:13" x14ac:dyDescent="0.2">
      <c r="A1215" s="78">
        <f t="shared" si="154"/>
        <v>251</v>
      </c>
      <c r="B1215" s="57" t="s">
        <v>1727</v>
      </c>
      <c r="C1215" s="57">
        <v>54.1</v>
      </c>
      <c r="D1215" s="57"/>
      <c r="E1215" s="57">
        <v>22.5</v>
      </c>
      <c r="F1215" s="57">
        <v>76.599999999999994</v>
      </c>
      <c r="G1215" s="280">
        <v>32</v>
      </c>
      <c r="H1215" s="54">
        <f t="shared" si="155"/>
        <v>1.0666666666666666E-2</v>
      </c>
      <c r="I1215" s="54">
        <f t="shared" si="153"/>
        <v>39.25333333333333</v>
      </c>
      <c r="J1215" s="54">
        <f t="shared" si="156"/>
        <v>8.6357333333333326</v>
      </c>
      <c r="K1215" s="54">
        <f t="shared" si="151"/>
        <v>18.64533333333333</v>
      </c>
      <c r="L1215" s="245">
        <v>2.2421333333333333</v>
      </c>
      <c r="M1215" s="56">
        <f t="shared" si="152"/>
        <v>0.89786597040905125</v>
      </c>
    </row>
    <row r="1216" spans="1:13" x14ac:dyDescent="0.2">
      <c r="A1216" s="78">
        <f t="shared" si="154"/>
        <v>252</v>
      </c>
      <c r="B1216" s="57" t="s">
        <v>1728</v>
      </c>
      <c r="C1216" s="57">
        <v>101.8</v>
      </c>
      <c r="D1216" s="57"/>
      <c r="E1216" s="57"/>
      <c r="F1216" s="57">
        <v>101.8</v>
      </c>
      <c r="G1216" s="280">
        <v>20</v>
      </c>
      <c r="H1216" s="54">
        <f t="shared" si="155"/>
        <v>6.6666666666666671E-3</v>
      </c>
      <c r="I1216" s="54">
        <f t="shared" si="153"/>
        <v>24.533333333333335</v>
      </c>
      <c r="J1216" s="54">
        <f t="shared" si="156"/>
        <v>5.397333333333334</v>
      </c>
      <c r="K1216" s="54">
        <f t="shared" si="151"/>
        <v>11.653333333333334</v>
      </c>
      <c r="L1216" s="245">
        <v>1.4013333333333333</v>
      </c>
      <c r="M1216" s="56">
        <f t="shared" si="152"/>
        <v>0.42225278323510157</v>
      </c>
    </row>
    <row r="1217" spans="1:13" x14ac:dyDescent="0.2">
      <c r="A1217" s="78">
        <f t="shared" si="154"/>
        <v>253</v>
      </c>
      <c r="B1217" s="57" t="s">
        <v>1729</v>
      </c>
      <c r="C1217" s="57">
        <v>115</v>
      </c>
      <c r="D1217" s="57"/>
      <c r="E1217" s="57"/>
      <c r="F1217" s="57">
        <v>115</v>
      </c>
      <c r="G1217" s="280">
        <v>20</v>
      </c>
      <c r="H1217" s="54">
        <f t="shared" si="155"/>
        <v>6.6666666666666671E-3</v>
      </c>
      <c r="I1217" s="54">
        <f t="shared" si="153"/>
        <v>24.533333333333335</v>
      </c>
      <c r="J1217" s="54">
        <f t="shared" si="156"/>
        <v>5.397333333333334</v>
      </c>
      <c r="K1217" s="54">
        <f t="shared" si="151"/>
        <v>11.653333333333334</v>
      </c>
      <c r="L1217" s="245">
        <v>1.4013333333333333</v>
      </c>
      <c r="M1217" s="56">
        <f t="shared" si="152"/>
        <v>0.37378550724637682</v>
      </c>
    </row>
    <row r="1218" spans="1:13" x14ac:dyDescent="0.2">
      <c r="A1218" s="78">
        <f t="shared" si="154"/>
        <v>254</v>
      </c>
      <c r="B1218" s="57" t="s">
        <v>1730</v>
      </c>
      <c r="C1218" s="57">
        <v>140.6</v>
      </c>
      <c r="D1218" s="57"/>
      <c r="E1218" s="57"/>
      <c r="F1218" s="57">
        <v>140.6</v>
      </c>
      <c r="G1218" s="280">
        <v>39.5</v>
      </c>
      <c r="H1218" s="54">
        <f t="shared" si="155"/>
        <v>1.3166666666666667E-2</v>
      </c>
      <c r="I1218" s="54">
        <f t="shared" si="153"/>
        <v>48.453333333333333</v>
      </c>
      <c r="J1218" s="54">
        <f t="shared" si="156"/>
        <v>10.659733333333334</v>
      </c>
      <c r="K1218" s="54">
        <f t="shared" si="151"/>
        <v>23.015333333333331</v>
      </c>
      <c r="L1218" s="245">
        <v>2.7676333333333329</v>
      </c>
      <c r="M1218" s="56">
        <f t="shared" si="152"/>
        <v>0.60381247036510199</v>
      </c>
    </row>
    <row r="1219" spans="1:13" x14ac:dyDescent="0.2">
      <c r="A1219" s="78">
        <f t="shared" si="154"/>
        <v>255</v>
      </c>
      <c r="B1219" s="57" t="s">
        <v>1731</v>
      </c>
      <c r="C1219" s="57">
        <v>309.3</v>
      </c>
      <c r="D1219" s="57"/>
      <c r="E1219" s="57"/>
      <c r="F1219" s="57">
        <v>309.3</v>
      </c>
      <c r="G1219" s="280">
        <v>90</v>
      </c>
      <c r="H1219" s="54">
        <f t="shared" si="155"/>
        <v>0.03</v>
      </c>
      <c r="I1219" s="54">
        <f t="shared" si="153"/>
        <v>110.39999999999999</v>
      </c>
      <c r="J1219" s="54">
        <f t="shared" si="156"/>
        <v>24.287999999999997</v>
      </c>
      <c r="K1219" s="54">
        <f t="shared" si="151"/>
        <v>52.439999999999991</v>
      </c>
      <c r="L1219" s="245">
        <v>6.3059999999999992</v>
      </c>
      <c r="M1219" s="56">
        <f t="shared" si="152"/>
        <v>0.62539282250242478</v>
      </c>
    </row>
    <row r="1220" spans="1:13" x14ac:dyDescent="0.2">
      <c r="A1220" s="78">
        <f t="shared" si="154"/>
        <v>256</v>
      </c>
      <c r="B1220" s="57" t="s">
        <v>1732</v>
      </c>
      <c r="C1220" s="57">
        <v>156.5</v>
      </c>
      <c r="D1220" s="57"/>
      <c r="E1220" s="57"/>
      <c r="F1220" s="57">
        <v>156.5</v>
      </c>
      <c r="G1220" s="280">
        <v>32</v>
      </c>
      <c r="H1220" s="54">
        <f t="shared" si="155"/>
        <v>1.0666666666666666E-2</v>
      </c>
      <c r="I1220" s="54">
        <f t="shared" si="153"/>
        <v>39.25333333333333</v>
      </c>
      <c r="J1220" s="54">
        <f t="shared" si="156"/>
        <v>8.6357333333333326</v>
      </c>
      <c r="K1220" s="54">
        <f t="shared" si="151"/>
        <v>18.64533333333333</v>
      </c>
      <c r="L1220" s="245">
        <v>2.2421333333333333</v>
      </c>
      <c r="M1220" s="56">
        <f t="shared" si="152"/>
        <v>0.43946666666666656</v>
      </c>
    </row>
    <row r="1221" spans="1:13" x14ac:dyDescent="0.2">
      <c r="A1221" s="78">
        <f t="shared" si="154"/>
        <v>257</v>
      </c>
      <c r="B1221" s="57" t="s">
        <v>1733</v>
      </c>
      <c r="C1221" s="57">
        <v>85.5</v>
      </c>
      <c r="D1221" s="57"/>
      <c r="E1221" s="57"/>
      <c r="F1221" s="57">
        <v>85.5</v>
      </c>
      <c r="G1221" s="280">
        <v>50</v>
      </c>
      <c r="H1221" s="54">
        <f t="shared" si="155"/>
        <v>1.6666666666666666E-2</v>
      </c>
      <c r="I1221" s="54">
        <f t="shared" si="153"/>
        <v>61.333333333333336</v>
      </c>
      <c r="J1221" s="54">
        <f t="shared" si="156"/>
        <v>13.493333333333334</v>
      </c>
      <c r="K1221" s="54">
        <f t="shared" ref="K1221:K1284" si="157">I1221*0.475</f>
        <v>29.133333333333333</v>
      </c>
      <c r="L1221" s="245">
        <v>3.5033333333333334</v>
      </c>
      <c r="M1221" s="56">
        <f t="shared" ref="M1221:M1284" si="158">(I1221+J1221+K1221+L1221)/F1221</f>
        <v>1.2568810916179338</v>
      </c>
    </row>
    <row r="1222" spans="1:13" x14ac:dyDescent="0.2">
      <c r="A1222" s="78">
        <f t="shared" si="154"/>
        <v>258</v>
      </c>
      <c r="B1222" s="57" t="s">
        <v>1734</v>
      </c>
      <c r="C1222" s="57">
        <v>305</v>
      </c>
      <c r="D1222" s="57"/>
      <c r="E1222" s="57"/>
      <c r="F1222" s="57">
        <v>305</v>
      </c>
      <c r="G1222" s="280">
        <v>64</v>
      </c>
      <c r="H1222" s="54">
        <f t="shared" si="155"/>
        <v>2.1333333333333333E-2</v>
      </c>
      <c r="I1222" s="54">
        <f t="shared" ref="I1222:I1285" si="159">H1222*3680</f>
        <v>78.506666666666661</v>
      </c>
      <c r="J1222" s="54">
        <f t="shared" si="156"/>
        <v>17.271466666666665</v>
      </c>
      <c r="K1222" s="54">
        <f t="shared" si="157"/>
        <v>37.29066666666666</v>
      </c>
      <c r="L1222" s="245">
        <v>4.4842666666666666</v>
      </c>
      <c r="M1222" s="56">
        <f t="shared" si="158"/>
        <v>0.4509936612021857</v>
      </c>
    </row>
    <row r="1223" spans="1:13" x14ac:dyDescent="0.2">
      <c r="A1223" s="78">
        <f t="shared" ref="A1223:A1286" si="160">A1222+1</f>
        <v>259</v>
      </c>
      <c r="B1223" s="57" t="s">
        <v>1735</v>
      </c>
      <c r="C1223" s="57">
        <v>340.2</v>
      </c>
      <c r="D1223" s="57"/>
      <c r="E1223" s="57"/>
      <c r="F1223" s="57">
        <v>340.2</v>
      </c>
      <c r="G1223" s="280">
        <v>64</v>
      </c>
      <c r="H1223" s="54">
        <f t="shared" si="155"/>
        <v>2.1333333333333333E-2</v>
      </c>
      <c r="I1223" s="54">
        <f t="shared" si="159"/>
        <v>78.506666666666661</v>
      </c>
      <c r="J1223" s="54">
        <f t="shared" si="156"/>
        <v>17.271466666666665</v>
      </c>
      <c r="K1223" s="54">
        <f t="shared" si="157"/>
        <v>37.29066666666666</v>
      </c>
      <c r="L1223" s="245">
        <v>4.4842666666666666</v>
      </c>
      <c r="M1223" s="56">
        <f t="shared" si="158"/>
        <v>0.40433000195963154</v>
      </c>
    </row>
    <row r="1224" spans="1:13" x14ac:dyDescent="0.2">
      <c r="A1224" s="78">
        <f t="shared" si="160"/>
        <v>260</v>
      </c>
      <c r="B1224" s="57" t="s">
        <v>1736</v>
      </c>
      <c r="C1224" s="57">
        <v>189.1</v>
      </c>
      <c r="D1224" s="57"/>
      <c r="E1224" s="57"/>
      <c r="F1224" s="57">
        <v>189.1</v>
      </c>
      <c r="G1224" s="280">
        <v>32</v>
      </c>
      <c r="H1224" s="54">
        <f t="shared" si="155"/>
        <v>1.0666666666666666E-2</v>
      </c>
      <c r="I1224" s="54">
        <f t="shared" si="159"/>
        <v>39.25333333333333</v>
      </c>
      <c r="J1224" s="54">
        <f t="shared" si="156"/>
        <v>8.6357333333333326</v>
      </c>
      <c r="K1224" s="54">
        <f t="shared" si="157"/>
        <v>18.64533333333333</v>
      </c>
      <c r="L1224" s="245">
        <v>2.2421333333333333</v>
      </c>
      <c r="M1224" s="56">
        <f t="shared" si="158"/>
        <v>0.36370456548563362</v>
      </c>
    </row>
    <row r="1225" spans="1:13" x14ac:dyDescent="0.2">
      <c r="A1225" s="78">
        <f t="shared" si="160"/>
        <v>261</v>
      </c>
      <c r="B1225" s="57" t="s">
        <v>1737</v>
      </c>
      <c r="C1225" s="57">
        <v>101.7</v>
      </c>
      <c r="D1225" s="57"/>
      <c r="E1225" s="57"/>
      <c r="F1225" s="57">
        <v>101.7</v>
      </c>
      <c r="G1225" s="280">
        <v>28</v>
      </c>
      <c r="H1225" s="54">
        <f t="shared" si="155"/>
        <v>9.3333333333333341E-3</v>
      </c>
      <c r="I1225" s="54">
        <f t="shared" si="159"/>
        <v>34.346666666666671</v>
      </c>
      <c r="J1225" s="54">
        <f t="shared" si="156"/>
        <v>7.5562666666666676</v>
      </c>
      <c r="K1225" s="54">
        <f t="shared" si="157"/>
        <v>16.314666666666668</v>
      </c>
      <c r="L1225" s="245">
        <v>1.9618666666666669</v>
      </c>
      <c r="M1225" s="56">
        <f t="shared" si="158"/>
        <v>0.59173516879711574</v>
      </c>
    </row>
    <row r="1226" spans="1:13" x14ac:dyDescent="0.2">
      <c r="A1226" s="78">
        <f t="shared" si="160"/>
        <v>262</v>
      </c>
      <c r="B1226" s="57" t="s">
        <v>1743</v>
      </c>
      <c r="C1226" s="57">
        <v>414.8</v>
      </c>
      <c r="D1226" s="57"/>
      <c r="E1226" s="57"/>
      <c r="F1226" s="57">
        <v>414.8</v>
      </c>
      <c r="G1226" s="280">
        <v>220</v>
      </c>
      <c r="H1226" s="54">
        <f t="shared" si="155"/>
        <v>7.3333333333333334E-2</v>
      </c>
      <c r="I1226" s="54">
        <f t="shared" si="159"/>
        <v>269.86666666666667</v>
      </c>
      <c r="J1226" s="54">
        <f t="shared" si="156"/>
        <v>59.370666666666672</v>
      </c>
      <c r="K1226" s="54">
        <f t="shared" si="157"/>
        <v>128.18666666666667</v>
      </c>
      <c r="L1226" s="245">
        <v>15.414666666666665</v>
      </c>
      <c r="M1226" s="56">
        <f t="shared" si="158"/>
        <v>1.1399196399871425</v>
      </c>
    </row>
    <row r="1227" spans="1:13" x14ac:dyDescent="0.2">
      <c r="A1227" s="78">
        <f t="shared" si="160"/>
        <v>263</v>
      </c>
      <c r="B1227" s="57" t="s">
        <v>1744</v>
      </c>
      <c r="C1227" s="57">
        <v>143.6</v>
      </c>
      <c r="D1227" s="57"/>
      <c r="E1227" s="57"/>
      <c r="F1227" s="57">
        <v>143.6</v>
      </c>
      <c r="G1227" s="280">
        <v>80</v>
      </c>
      <c r="H1227" s="54">
        <f t="shared" si="155"/>
        <v>2.6666666666666668E-2</v>
      </c>
      <c r="I1227" s="54">
        <f t="shared" si="159"/>
        <v>98.13333333333334</v>
      </c>
      <c r="J1227" s="54">
        <f t="shared" si="156"/>
        <v>21.589333333333336</v>
      </c>
      <c r="K1227" s="54">
        <f t="shared" si="157"/>
        <v>46.613333333333337</v>
      </c>
      <c r="L1227" s="245">
        <v>5.6053333333333333</v>
      </c>
      <c r="M1227" s="56">
        <f t="shared" si="158"/>
        <v>1.1973630454967503</v>
      </c>
    </row>
    <row r="1228" spans="1:13" x14ac:dyDescent="0.2">
      <c r="A1228" s="78">
        <f t="shared" si="160"/>
        <v>264</v>
      </c>
      <c r="B1228" s="57" t="s">
        <v>1745</v>
      </c>
      <c r="C1228" s="57">
        <v>314.10000000000002</v>
      </c>
      <c r="D1228" s="57"/>
      <c r="E1228" s="57"/>
      <c r="F1228" s="57">
        <v>314.10000000000002</v>
      </c>
      <c r="G1228" s="280">
        <v>170</v>
      </c>
      <c r="H1228" s="54">
        <f t="shared" si="155"/>
        <v>5.6666666666666664E-2</v>
      </c>
      <c r="I1228" s="54">
        <f t="shared" si="159"/>
        <v>208.53333333333333</v>
      </c>
      <c r="J1228" s="54">
        <f t="shared" si="156"/>
        <v>45.877333333333333</v>
      </c>
      <c r="K1228" s="54">
        <f t="shared" si="157"/>
        <v>99.053333333333327</v>
      </c>
      <c r="L1228" s="245">
        <v>11.911333333333332</v>
      </c>
      <c r="M1228" s="56">
        <f t="shared" si="158"/>
        <v>1.1632452509816407</v>
      </c>
    </row>
    <row r="1229" spans="1:13" x14ac:dyDescent="0.2">
      <c r="A1229" s="78">
        <f t="shared" si="160"/>
        <v>265</v>
      </c>
      <c r="B1229" s="57" t="s">
        <v>1746</v>
      </c>
      <c r="C1229" s="57">
        <v>158.19999999999999</v>
      </c>
      <c r="D1229" s="57"/>
      <c r="E1229" s="57"/>
      <c r="F1229" s="57">
        <v>158.19999999999999</v>
      </c>
      <c r="G1229" s="280">
        <v>60</v>
      </c>
      <c r="H1229" s="54">
        <f t="shared" si="155"/>
        <v>0.02</v>
      </c>
      <c r="I1229" s="54">
        <f t="shared" si="159"/>
        <v>73.600000000000009</v>
      </c>
      <c r="J1229" s="54">
        <f t="shared" si="156"/>
        <v>16.192000000000004</v>
      </c>
      <c r="K1229" s="54">
        <f t="shared" si="157"/>
        <v>34.96</v>
      </c>
      <c r="L1229" s="245">
        <v>4.2039999999999997</v>
      </c>
      <c r="M1229" s="56">
        <f t="shared" si="158"/>
        <v>0.81514538558786365</v>
      </c>
    </row>
    <row r="1230" spans="1:13" x14ac:dyDescent="0.2">
      <c r="A1230" s="78">
        <f t="shared" si="160"/>
        <v>266</v>
      </c>
      <c r="B1230" s="57" t="s">
        <v>1747</v>
      </c>
      <c r="C1230" s="57">
        <v>168.4</v>
      </c>
      <c r="D1230" s="57"/>
      <c r="E1230" s="57"/>
      <c r="F1230" s="57">
        <v>168.4</v>
      </c>
      <c r="G1230" s="280">
        <v>60</v>
      </c>
      <c r="H1230" s="54">
        <f t="shared" si="155"/>
        <v>0.02</v>
      </c>
      <c r="I1230" s="54">
        <f t="shared" si="159"/>
        <v>73.600000000000009</v>
      </c>
      <c r="J1230" s="54">
        <f t="shared" si="156"/>
        <v>16.192000000000004</v>
      </c>
      <c r="K1230" s="54">
        <f t="shared" si="157"/>
        <v>34.96</v>
      </c>
      <c r="L1230" s="245">
        <v>4.2039999999999997</v>
      </c>
      <c r="M1230" s="56">
        <f t="shared" si="158"/>
        <v>0.76577197149643716</v>
      </c>
    </row>
    <row r="1231" spans="1:13" x14ac:dyDescent="0.2">
      <c r="A1231" s="78">
        <f t="shared" si="160"/>
        <v>267</v>
      </c>
      <c r="B1231" s="57" t="s">
        <v>1748</v>
      </c>
      <c r="C1231" s="57">
        <v>145.4</v>
      </c>
      <c r="D1231" s="57"/>
      <c r="E1231" s="57"/>
      <c r="F1231" s="57">
        <v>145.4</v>
      </c>
      <c r="G1231" s="280">
        <v>40</v>
      </c>
      <c r="H1231" s="54">
        <f t="shared" si="155"/>
        <v>1.3333333333333334E-2</v>
      </c>
      <c r="I1231" s="54">
        <f t="shared" si="159"/>
        <v>49.06666666666667</v>
      </c>
      <c r="J1231" s="54">
        <f t="shared" si="156"/>
        <v>10.794666666666668</v>
      </c>
      <c r="K1231" s="54">
        <f t="shared" si="157"/>
        <v>23.306666666666668</v>
      </c>
      <c r="L1231" s="245">
        <v>2.8026666666666666</v>
      </c>
      <c r="M1231" s="56">
        <f t="shared" si="158"/>
        <v>0.59127005960568546</v>
      </c>
    </row>
    <row r="1232" spans="1:13" x14ac:dyDescent="0.2">
      <c r="A1232" s="78">
        <f t="shared" si="160"/>
        <v>268</v>
      </c>
      <c r="B1232" s="57" t="s">
        <v>1749</v>
      </c>
      <c r="C1232" s="57">
        <v>120.3</v>
      </c>
      <c r="D1232" s="57"/>
      <c r="E1232" s="57"/>
      <c r="F1232" s="57">
        <v>120.3</v>
      </c>
      <c r="G1232" s="280">
        <v>40</v>
      </c>
      <c r="H1232" s="54">
        <f t="shared" si="155"/>
        <v>1.3333333333333334E-2</v>
      </c>
      <c r="I1232" s="54">
        <f t="shared" si="159"/>
        <v>49.06666666666667</v>
      </c>
      <c r="J1232" s="54">
        <f t="shared" si="156"/>
        <v>10.794666666666668</v>
      </c>
      <c r="K1232" s="54">
        <f t="shared" si="157"/>
        <v>23.306666666666668</v>
      </c>
      <c r="L1232" s="245">
        <v>2.8026666666666666</v>
      </c>
      <c r="M1232" s="56">
        <f t="shared" si="158"/>
        <v>0.71463563313937384</v>
      </c>
    </row>
    <row r="1233" spans="1:13" x14ac:dyDescent="0.2">
      <c r="A1233" s="78">
        <f t="shared" si="160"/>
        <v>269</v>
      </c>
      <c r="B1233" s="57" t="s">
        <v>1750</v>
      </c>
      <c r="C1233" s="57">
        <v>1901.4</v>
      </c>
      <c r="D1233" s="57"/>
      <c r="E1233" s="57"/>
      <c r="F1233" s="57">
        <v>1901.4</v>
      </c>
      <c r="G1233" s="280">
        <v>1008</v>
      </c>
      <c r="H1233" s="54">
        <f t="shared" si="155"/>
        <v>0.33600000000000002</v>
      </c>
      <c r="I1233" s="54">
        <f t="shared" si="159"/>
        <v>1236.48</v>
      </c>
      <c r="J1233" s="54">
        <f t="shared" si="156"/>
        <v>272.0256</v>
      </c>
      <c r="K1233" s="54">
        <f t="shared" si="157"/>
        <v>587.32799999999997</v>
      </c>
      <c r="L1233" s="245">
        <v>70.627200000000002</v>
      </c>
      <c r="M1233" s="56">
        <f t="shared" si="158"/>
        <v>1.1394029662354053</v>
      </c>
    </row>
    <row r="1234" spans="1:13" x14ac:dyDescent="0.2">
      <c r="A1234" s="78">
        <f t="shared" si="160"/>
        <v>270</v>
      </c>
      <c r="B1234" s="57" t="s">
        <v>1751</v>
      </c>
      <c r="C1234" s="57">
        <v>404.1</v>
      </c>
      <c r="D1234" s="57"/>
      <c r="E1234" s="57"/>
      <c r="F1234" s="57">
        <v>404.1</v>
      </c>
      <c r="G1234" s="280">
        <v>24</v>
      </c>
      <c r="H1234" s="54">
        <f t="shared" si="155"/>
        <v>8.0000000000000002E-3</v>
      </c>
      <c r="I1234" s="54">
        <f t="shared" si="159"/>
        <v>29.44</v>
      </c>
      <c r="J1234" s="54">
        <f t="shared" si="156"/>
        <v>6.4767999999999999</v>
      </c>
      <c r="K1234" s="54">
        <f t="shared" si="157"/>
        <v>13.984</v>
      </c>
      <c r="L1234" s="245">
        <v>1.6816</v>
      </c>
      <c r="M1234" s="56">
        <f t="shared" si="158"/>
        <v>0.12764761197723337</v>
      </c>
    </row>
    <row r="1235" spans="1:13" x14ac:dyDescent="0.2">
      <c r="A1235" s="78">
        <f t="shared" si="160"/>
        <v>271</v>
      </c>
      <c r="B1235" s="57" t="s">
        <v>1752</v>
      </c>
      <c r="C1235" s="57">
        <v>148.19999999999999</v>
      </c>
      <c r="D1235" s="57"/>
      <c r="E1235" s="57"/>
      <c r="F1235" s="57">
        <v>148.19999999999999</v>
      </c>
      <c r="G1235" s="280">
        <v>19</v>
      </c>
      <c r="H1235" s="54">
        <f t="shared" si="155"/>
        <v>6.3333333333333332E-3</v>
      </c>
      <c r="I1235" s="54">
        <f t="shared" si="159"/>
        <v>23.306666666666665</v>
      </c>
      <c r="J1235" s="54">
        <f t="shared" si="156"/>
        <v>5.127466666666666</v>
      </c>
      <c r="K1235" s="54">
        <f t="shared" si="157"/>
        <v>11.070666666666666</v>
      </c>
      <c r="L1235" s="245">
        <v>1.3312666666666666</v>
      </c>
      <c r="M1235" s="56">
        <f t="shared" si="158"/>
        <v>0.27554700854700853</v>
      </c>
    </row>
    <row r="1236" spans="1:13" x14ac:dyDescent="0.2">
      <c r="A1236" s="78">
        <f t="shared" si="160"/>
        <v>272</v>
      </c>
      <c r="B1236" s="57" t="s">
        <v>1753</v>
      </c>
      <c r="C1236" s="57">
        <v>156.9</v>
      </c>
      <c r="D1236" s="57"/>
      <c r="E1236" s="57"/>
      <c r="F1236" s="57">
        <v>156.9</v>
      </c>
      <c r="G1236" s="280">
        <v>15</v>
      </c>
      <c r="H1236" s="54">
        <f t="shared" si="155"/>
        <v>5.0000000000000001E-3</v>
      </c>
      <c r="I1236" s="54">
        <f t="shared" si="159"/>
        <v>18.400000000000002</v>
      </c>
      <c r="J1236" s="54">
        <f t="shared" si="156"/>
        <v>4.0480000000000009</v>
      </c>
      <c r="K1236" s="54">
        <f t="shared" si="157"/>
        <v>8.74</v>
      </c>
      <c r="L1236" s="245">
        <v>1.0509999999999999</v>
      </c>
      <c r="M1236" s="56">
        <f t="shared" si="158"/>
        <v>0.20547482472912684</v>
      </c>
    </row>
    <row r="1237" spans="1:13" x14ac:dyDescent="0.2">
      <c r="A1237" s="78">
        <f t="shared" si="160"/>
        <v>273</v>
      </c>
      <c r="B1237" s="57" t="s">
        <v>1754</v>
      </c>
      <c r="C1237" s="57">
        <v>156.6</v>
      </c>
      <c r="D1237" s="57"/>
      <c r="E1237" s="57"/>
      <c r="F1237" s="57">
        <v>156.6</v>
      </c>
      <c r="G1237" s="280">
        <v>11.9</v>
      </c>
      <c r="H1237" s="54">
        <f t="shared" si="155"/>
        <v>3.966666666666667E-3</v>
      </c>
      <c r="I1237" s="54">
        <f t="shared" si="159"/>
        <v>14.597333333333335</v>
      </c>
      <c r="J1237" s="54">
        <f t="shared" si="156"/>
        <v>3.2114133333333337</v>
      </c>
      <c r="K1237" s="54">
        <f t="shared" si="157"/>
        <v>6.9337333333333335</v>
      </c>
      <c r="L1237" s="245">
        <v>0.83379333333333339</v>
      </c>
      <c r="M1237" s="56">
        <f t="shared" si="158"/>
        <v>0.16332230736483611</v>
      </c>
    </row>
    <row r="1238" spans="1:13" x14ac:dyDescent="0.2">
      <c r="A1238" s="78">
        <f t="shared" si="160"/>
        <v>274</v>
      </c>
      <c r="B1238" s="57" t="s">
        <v>1755</v>
      </c>
      <c r="C1238" s="57">
        <v>164.4</v>
      </c>
      <c r="D1238" s="57"/>
      <c r="E1238" s="57"/>
      <c r="F1238" s="57">
        <v>164.4</v>
      </c>
      <c r="G1238" s="280">
        <v>16</v>
      </c>
      <c r="H1238" s="54">
        <f t="shared" si="155"/>
        <v>5.3333333333333332E-3</v>
      </c>
      <c r="I1238" s="54">
        <f t="shared" si="159"/>
        <v>19.626666666666665</v>
      </c>
      <c r="J1238" s="54">
        <f t="shared" si="156"/>
        <v>4.3178666666666663</v>
      </c>
      <c r="K1238" s="54">
        <f t="shared" si="157"/>
        <v>9.3226666666666649</v>
      </c>
      <c r="L1238" s="245">
        <v>1.1210666666666667</v>
      </c>
      <c r="M1238" s="56">
        <f t="shared" si="158"/>
        <v>0.20917437145174367</v>
      </c>
    </row>
    <row r="1239" spans="1:13" x14ac:dyDescent="0.2">
      <c r="A1239" s="78">
        <f t="shared" si="160"/>
        <v>275</v>
      </c>
      <c r="B1239" s="57" t="s">
        <v>1756</v>
      </c>
      <c r="C1239" s="57">
        <v>149.69999999999999</v>
      </c>
      <c r="D1239" s="57"/>
      <c r="E1239" s="57"/>
      <c r="F1239" s="57">
        <v>149.69999999999999</v>
      </c>
      <c r="G1239" s="280">
        <v>60</v>
      </c>
      <c r="H1239" s="54">
        <f t="shared" si="155"/>
        <v>0.02</v>
      </c>
      <c r="I1239" s="54">
        <f t="shared" si="159"/>
        <v>73.600000000000009</v>
      </c>
      <c r="J1239" s="54">
        <f t="shared" si="156"/>
        <v>16.192000000000004</v>
      </c>
      <c r="K1239" s="54">
        <f t="shared" si="157"/>
        <v>34.96</v>
      </c>
      <c r="L1239" s="245">
        <v>4.2039999999999997</v>
      </c>
      <c r="M1239" s="56">
        <f t="shared" si="158"/>
        <v>0.86142952571810305</v>
      </c>
    </row>
    <row r="1240" spans="1:13" x14ac:dyDescent="0.2">
      <c r="A1240" s="78">
        <f t="shared" si="160"/>
        <v>276</v>
      </c>
      <c r="B1240" s="57" t="s">
        <v>1784</v>
      </c>
      <c r="C1240" s="57">
        <v>94</v>
      </c>
      <c r="D1240" s="57"/>
      <c r="E1240" s="57"/>
      <c r="F1240" s="57">
        <v>94</v>
      </c>
      <c r="G1240" s="280">
        <v>18</v>
      </c>
      <c r="H1240" s="54">
        <f t="shared" si="155"/>
        <v>6.0000000000000001E-3</v>
      </c>
      <c r="I1240" s="54">
        <f t="shared" si="159"/>
        <v>22.080000000000002</v>
      </c>
      <c r="J1240" s="54">
        <f t="shared" si="156"/>
        <v>4.8576000000000006</v>
      </c>
      <c r="K1240" s="54">
        <f t="shared" si="157"/>
        <v>10.488</v>
      </c>
      <c r="L1240" s="245">
        <v>1.2612000000000001</v>
      </c>
      <c r="M1240" s="56">
        <f t="shared" si="158"/>
        <v>0.41156170212765963</v>
      </c>
    </row>
    <row r="1241" spans="1:13" x14ac:dyDescent="0.2">
      <c r="A1241" s="78">
        <f t="shared" si="160"/>
        <v>277</v>
      </c>
      <c r="B1241" s="57" t="s">
        <v>1785</v>
      </c>
      <c r="C1241" s="57">
        <v>190.9</v>
      </c>
      <c r="D1241" s="57"/>
      <c r="E1241" s="57"/>
      <c r="F1241" s="57">
        <v>190.9</v>
      </c>
      <c r="G1241" s="280">
        <v>60</v>
      </c>
      <c r="H1241" s="54">
        <f t="shared" si="155"/>
        <v>0.02</v>
      </c>
      <c r="I1241" s="54">
        <f t="shared" si="159"/>
        <v>73.600000000000009</v>
      </c>
      <c r="J1241" s="54">
        <f t="shared" si="156"/>
        <v>16.192000000000004</v>
      </c>
      <c r="K1241" s="54">
        <f t="shared" si="157"/>
        <v>34.96</v>
      </c>
      <c r="L1241" s="245">
        <v>4.2039999999999997</v>
      </c>
      <c r="M1241" s="56">
        <f t="shared" si="158"/>
        <v>0.67551597695128351</v>
      </c>
    </row>
    <row r="1242" spans="1:13" x14ac:dyDescent="0.2">
      <c r="A1242" s="78">
        <f t="shared" si="160"/>
        <v>278</v>
      </c>
      <c r="B1242" s="57" t="s">
        <v>1786</v>
      </c>
      <c r="C1242" s="57">
        <v>204.2</v>
      </c>
      <c r="D1242" s="57"/>
      <c r="E1242" s="57"/>
      <c r="F1242" s="57">
        <v>204.2</v>
      </c>
      <c r="G1242" s="280">
        <v>80</v>
      </c>
      <c r="H1242" s="54">
        <f t="shared" si="155"/>
        <v>2.6666666666666668E-2</v>
      </c>
      <c r="I1242" s="54">
        <f t="shared" si="159"/>
        <v>98.13333333333334</v>
      </c>
      <c r="J1242" s="54">
        <f t="shared" si="156"/>
        <v>21.589333333333336</v>
      </c>
      <c r="K1242" s="54">
        <f t="shared" si="157"/>
        <v>46.613333333333337</v>
      </c>
      <c r="L1242" s="245">
        <v>5.6053333333333333</v>
      </c>
      <c r="M1242" s="56">
        <f t="shared" si="158"/>
        <v>0.84202415932092733</v>
      </c>
    </row>
    <row r="1243" spans="1:13" x14ac:dyDescent="0.2">
      <c r="A1243" s="78">
        <f t="shared" si="160"/>
        <v>279</v>
      </c>
      <c r="B1243" s="57" t="s">
        <v>1787</v>
      </c>
      <c r="C1243" s="57">
        <v>215.5</v>
      </c>
      <c r="D1243" s="57"/>
      <c r="E1243" s="57"/>
      <c r="F1243" s="57">
        <v>215.5</v>
      </c>
      <c r="G1243" s="280">
        <v>76</v>
      </c>
      <c r="H1243" s="54">
        <f t="shared" si="155"/>
        <v>2.5333333333333333E-2</v>
      </c>
      <c r="I1243" s="54">
        <f t="shared" si="159"/>
        <v>93.226666666666659</v>
      </c>
      <c r="J1243" s="54">
        <f t="shared" si="156"/>
        <v>20.509866666666664</v>
      </c>
      <c r="K1243" s="54">
        <f t="shared" si="157"/>
        <v>44.282666666666664</v>
      </c>
      <c r="L1243" s="245">
        <v>5.3250666666666664</v>
      </c>
      <c r="M1243" s="56">
        <f t="shared" si="158"/>
        <v>0.75797803557617927</v>
      </c>
    </row>
    <row r="1244" spans="1:13" x14ac:dyDescent="0.2">
      <c r="A1244" s="78">
        <f t="shared" si="160"/>
        <v>280</v>
      </c>
      <c r="B1244" s="57" t="s">
        <v>1788</v>
      </c>
      <c r="C1244" s="57">
        <v>182.6</v>
      </c>
      <c r="D1244" s="57"/>
      <c r="E1244" s="57"/>
      <c r="F1244" s="57">
        <v>182.6</v>
      </c>
      <c r="G1244" s="280">
        <v>87.2</v>
      </c>
      <c r="H1244" s="54">
        <f t="shared" si="155"/>
        <v>2.9066666666666668E-2</v>
      </c>
      <c r="I1244" s="54">
        <f t="shared" si="159"/>
        <v>106.96533333333333</v>
      </c>
      <c r="J1244" s="54">
        <f t="shared" si="156"/>
        <v>23.532373333333332</v>
      </c>
      <c r="K1244" s="54">
        <f t="shared" si="157"/>
        <v>50.80853333333333</v>
      </c>
      <c r="L1244" s="245">
        <v>6.1098133333333333</v>
      </c>
      <c r="M1244" s="56">
        <f t="shared" si="158"/>
        <v>1.026374881343556</v>
      </c>
    </row>
    <row r="1245" spans="1:13" x14ac:dyDescent="0.2">
      <c r="A1245" s="78">
        <f t="shared" si="160"/>
        <v>281</v>
      </c>
      <c r="B1245" s="57" t="s">
        <v>1789</v>
      </c>
      <c r="C1245" s="57">
        <v>140.1</v>
      </c>
      <c r="D1245" s="57"/>
      <c r="E1245" s="57"/>
      <c r="F1245" s="57">
        <v>140.1</v>
      </c>
      <c r="G1245" s="280">
        <v>74</v>
      </c>
      <c r="H1245" s="54">
        <f t="shared" si="155"/>
        <v>2.4666666666666667E-2</v>
      </c>
      <c r="I1245" s="54">
        <f t="shared" si="159"/>
        <v>90.773333333333326</v>
      </c>
      <c r="J1245" s="54">
        <f t="shared" si="156"/>
        <v>19.970133333333333</v>
      </c>
      <c r="K1245" s="54">
        <f t="shared" si="157"/>
        <v>43.117333333333328</v>
      </c>
      <c r="L1245" s="245">
        <v>5.1849333333333334</v>
      </c>
      <c r="M1245" s="56">
        <f t="shared" si="158"/>
        <v>1.1352300737568404</v>
      </c>
    </row>
    <row r="1246" spans="1:13" x14ac:dyDescent="0.2">
      <c r="A1246" s="78">
        <f t="shared" si="160"/>
        <v>282</v>
      </c>
      <c r="B1246" s="57" t="s">
        <v>1792</v>
      </c>
      <c r="C1246" s="57">
        <v>2666.8</v>
      </c>
      <c r="D1246" s="57"/>
      <c r="E1246" s="57">
        <v>64.2</v>
      </c>
      <c r="F1246" s="57">
        <v>2731</v>
      </c>
      <c r="G1246" s="280">
        <v>1660</v>
      </c>
      <c r="H1246" s="54">
        <f t="shared" si="155"/>
        <v>0.55333333333333334</v>
      </c>
      <c r="I1246" s="54">
        <f t="shared" si="159"/>
        <v>2036.2666666666667</v>
      </c>
      <c r="J1246" s="54">
        <f t="shared" si="156"/>
        <v>447.97866666666664</v>
      </c>
      <c r="K1246" s="54">
        <f t="shared" si="157"/>
        <v>967.22666666666657</v>
      </c>
      <c r="L1246" s="245">
        <v>116.31066666666668</v>
      </c>
      <c r="M1246" s="56">
        <f t="shared" si="158"/>
        <v>1.3064015623092884</v>
      </c>
    </row>
    <row r="1247" spans="1:13" x14ac:dyDescent="0.2">
      <c r="A1247" s="78">
        <f t="shared" si="160"/>
        <v>283</v>
      </c>
      <c r="B1247" s="57" t="s">
        <v>1793</v>
      </c>
      <c r="C1247" s="57">
        <v>84.6</v>
      </c>
      <c r="D1247" s="57"/>
      <c r="E1247" s="57"/>
      <c r="F1247" s="57">
        <v>84.6</v>
      </c>
      <c r="G1247" s="280">
        <v>30</v>
      </c>
      <c r="H1247" s="54">
        <f t="shared" si="155"/>
        <v>0.01</v>
      </c>
      <c r="I1247" s="54">
        <f t="shared" si="159"/>
        <v>36.800000000000004</v>
      </c>
      <c r="J1247" s="54">
        <f t="shared" si="156"/>
        <v>8.0960000000000019</v>
      </c>
      <c r="K1247" s="54">
        <f t="shared" si="157"/>
        <v>17.48</v>
      </c>
      <c r="L1247" s="245">
        <v>2.1019999999999999</v>
      </c>
      <c r="M1247" s="56">
        <f t="shared" si="158"/>
        <v>0.76215130023640676</v>
      </c>
    </row>
    <row r="1248" spans="1:13" x14ac:dyDescent="0.2">
      <c r="A1248" s="78">
        <f t="shared" si="160"/>
        <v>284</v>
      </c>
      <c r="B1248" s="57" t="s">
        <v>1794</v>
      </c>
      <c r="C1248" s="57">
        <v>219.7</v>
      </c>
      <c r="D1248" s="57"/>
      <c r="E1248" s="57"/>
      <c r="F1248" s="57">
        <v>219.7</v>
      </c>
      <c r="G1248" s="280">
        <v>38.5</v>
      </c>
      <c r="H1248" s="54">
        <f t="shared" si="155"/>
        <v>1.2833333333333334E-2</v>
      </c>
      <c r="I1248" s="54">
        <f t="shared" si="159"/>
        <v>47.226666666666667</v>
      </c>
      <c r="J1248" s="54">
        <f t="shared" si="156"/>
        <v>10.389866666666666</v>
      </c>
      <c r="K1248" s="54">
        <f t="shared" si="157"/>
        <v>22.432666666666666</v>
      </c>
      <c r="L1248" s="245">
        <v>2.6975666666666664</v>
      </c>
      <c r="M1248" s="56">
        <f t="shared" si="158"/>
        <v>0.37663526020330751</v>
      </c>
    </row>
    <row r="1249" spans="1:13" x14ac:dyDescent="0.2">
      <c r="A1249" s="78">
        <f t="shared" si="160"/>
        <v>285</v>
      </c>
      <c r="B1249" s="57" t="s">
        <v>1802</v>
      </c>
      <c r="C1249" s="57">
        <v>171.2</v>
      </c>
      <c r="D1249" s="57"/>
      <c r="E1249" s="57"/>
      <c r="F1249" s="57">
        <v>171.2</v>
      </c>
      <c r="G1249" s="280">
        <v>40</v>
      </c>
      <c r="H1249" s="54">
        <f t="shared" si="155"/>
        <v>1.3333333333333334E-2</v>
      </c>
      <c r="I1249" s="54">
        <f t="shared" si="159"/>
        <v>49.06666666666667</v>
      </c>
      <c r="J1249" s="54">
        <f t="shared" si="156"/>
        <v>10.794666666666668</v>
      </c>
      <c r="K1249" s="54">
        <f t="shared" si="157"/>
        <v>23.306666666666668</v>
      </c>
      <c r="L1249" s="245">
        <v>2.8026666666666666</v>
      </c>
      <c r="M1249" s="56">
        <f t="shared" si="158"/>
        <v>0.50216510903426803</v>
      </c>
    </row>
    <row r="1250" spans="1:13" x14ac:dyDescent="0.2">
      <c r="A1250" s="78">
        <f t="shared" si="160"/>
        <v>286</v>
      </c>
      <c r="B1250" s="57" t="s">
        <v>1803</v>
      </c>
      <c r="C1250" s="57">
        <v>246.6</v>
      </c>
      <c r="D1250" s="57">
        <v>31.9</v>
      </c>
      <c r="E1250" s="57"/>
      <c r="F1250" s="57">
        <v>278.5</v>
      </c>
      <c r="G1250" s="280">
        <v>98.5</v>
      </c>
      <c r="H1250" s="54">
        <f t="shared" si="155"/>
        <v>3.2833333333333332E-2</v>
      </c>
      <c r="I1250" s="54">
        <f t="shared" si="159"/>
        <v>120.82666666666667</v>
      </c>
      <c r="J1250" s="54">
        <f t="shared" si="156"/>
        <v>26.581866666666667</v>
      </c>
      <c r="K1250" s="54">
        <f t="shared" si="157"/>
        <v>57.392666666666663</v>
      </c>
      <c r="L1250" s="245">
        <v>6.9015666666666666</v>
      </c>
      <c r="M1250" s="56">
        <f t="shared" si="158"/>
        <v>0.76015356074207063</v>
      </c>
    </row>
    <row r="1251" spans="1:13" x14ac:dyDescent="0.2">
      <c r="A1251" s="78">
        <f t="shared" si="160"/>
        <v>287</v>
      </c>
      <c r="B1251" s="57" t="s">
        <v>1805</v>
      </c>
      <c r="C1251" s="57">
        <v>138.4</v>
      </c>
      <c r="D1251" s="57"/>
      <c r="E1251" s="57"/>
      <c r="F1251" s="57">
        <v>138.4</v>
      </c>
      <c r="G1251" s="280">
        <v>23</v>
      </c>
      <c r="H1251" s="54">
        <f t="shared" si="155"/>
        <v>7.6666666666666662E-3</v>
      </c>
      <c r="I1251" s="54">
        <f t="shared" si="159"/>
        <v>28.213333333333331</v>
      </c>
      <c r="J1251" s="54">
        <f t="shared" si="156"/>
        <v>6.2069333333333327</v>
      </c>
      <c r="K1251" s="54">
        <f t="shared" si="157"/>
        <v>13.401333333333332</v>
      </c>
      <c r="L1251" s="245">
        <v>1.611533333333333</v>
      </c>
      <c r="M1251" s="56">
        <f t="shared" si="158"/>
        <v>0.35717581888246624</v>
      </c>
    </row>
    <row r="1252" spans="1:13" x14ac:dyDescent="0.2">
      <c r="A1252" s="78">
        <f t="shared" si="160"/>
        <v>288</v>
      </c>
      <c r="B1252" s="57" t="s">
        <v>1806</v>
      </c>
      <c r="C1252" s="57">
        <v>990.2</v>
      </c>
      <c r="D1252" s="57"/>
      <c r="E1252" s="57"/>
      <c r="F1252" s="57">
        <v>990.2</v>
      </c>
      <c r="G1252" s="280">
        <v>540</v>
      </c>
      <c r="H1252" s="54">
        <f t="shared" si="155"/>
        <v>0.18</v>
      </c>
      <c r="I1252" s="54">
        <f t="shared" si="159"/>
        <v>662.4</v>
      </c>
      <c r="J1252" s="54">
        <f t="shared" si="156"/>
        <v>145.72800000000001</v>
      </c>
      <c r="K1252" s="54">
        <f t="shared" si="157"/>
        <v>314.64</v>
      </c>
      <c r="L1252" s="245">
        <v>37.835999999999999</v>
      </c>
      <c r="M1252" s="56">
        <f t="shared" si="158"/>
        <v>1.1720904867703494</v>
      </c>
    </row>
    <row r="1253" spans="1:13" x14ac:dyDescent="0.2">
      <c r="A1253" s="78">
        <f t="shared" si="160"/>
        <v>289</v>
      </c>
      <c r="B1253" s="57" t="s">
        <v>1807</v>
      </c>
      <c r="C1253" s="57">
        <v>184.5</v>
      </c>
      <c r="D1253" s="57"/>
      <c r="E1253" s="57"/>
      <c r="F1253" s="57">
        <v>184.5</v>
      </c>
      <c r="G1253" s="280">
        <v>43</v>
      </c>
      <c r="H1253" s="54">
        <f t="shared" si="155"/>
        <v>1.4333333333333333E-2</v>
      </c>
      <c r="I1253" s="54">
        <f t="shared" si="159"/>
        <v>52.74666666666667</v>
      </c>
      <c r="J1253" s="54">
        <f t="shared" si="156"/>
        <v>11.604266666666668</v>
      </c>
      <c r="K1253" s="54">
        <f t="shared" si="157"/>
        <v>25.054666666666666</v>
      </c>
      <c r="L1253" s="245">
        <v>3.0128666666666666</v>
      </c>
      <c r="M1253" s="56">
        <f t="shared" si="158"/>
        <v>0.50091309846431797</v>
      </c>
    </row>
    <row r="1254" spans="1:13" x14ac:dyDescent="0.2">
      <c r="A1254" s="78">
        <f t="shared" si="160"/>
        <v>290</v>
      </c>
      <c r="B1254" s="57" t="s">
        <v>1815</v>
      </c>
      <c r="C1254" s="57">
        <v>96.2</v>
      </c>
      <c r="D1254" s="57"/>
      <c r="E1254" s="57"/>
      <c r="F1254" s="57">
        <v>96.2</v>
      </c>
      <c r="G1254" s="280">
        <v>20</v>
      </c>
      <c r="H1254" s="54">
        <f t="shared" si="155"/>
        <v>6.6666666666666671E-3</v>
      </c>
      <c r="I1254" s="54">
        <f t="shared" si="159"/>
        <v>24.533333333333335</v>
      </c>
      <c r="J1254" s="54">
        <f t="shared" si="156"/>
        <v>5.397333333333334</v>
      </c>
      <c r="K1254" s="54">
        <f t="shared" si="157"/>
        <v>11.653333333333334</v>
      </c>
      <c r="L1254" s="245">
        <v>1.4013333333333333</v>
      </c>
      <c r="M1254" s="56">
        <f t="shared" si="158"/>
        <v>0.44683298683298683</v>
      </c>
    </row>
    <row r="1255" spans="1:13" x14ac:dyDescent="0.2">
      <c r="A1255" s="78">
        <f t="shared" si="160"/>
        <v>291</v>
      </c>
      <c r="B1255" s="57" t="s">
        <v>1816</v>
      </c>
      <c r="C1255" s="57">
        <v>150.80000000000001</v>
      </c>
      <c r="D1255" s="57"/>
      <c r="E1255" s="57"/>
      <c r="F1255" s="57">
        <v>150.80000000000001</v>
      </c>
      <c r="G1255" s="280">
        <v>18.7</v>
      </c>
      <c r="H1255" s="54">
        <f t="shared" ref="H1255:H1301" si="161">G1255/3000</f>
        <v>6.2333333333333329E-3</v>
      </c>
      <c r="I1255" s="54">
        <f t="shared" si="159"/>
        <v>22.938666666666666</v>
      </c>
      <c r="J1255" s="54">
        <f t="shared" si="156"/>
        <v>5.0465066666666667</v>
      </c>
      <c r="K1255" s="54">
        <f t="shared" si="157"/>
        <v>10.895866666666667</v>
      </c>
      <c r="L1255" s="245">
        <v>1.3102466666666666</v>
      </c>
      <c r="M1255" s="56">
        <f t="shared" si="158"/>
        <v>0.26652046861184786</v>
      </c>
    </row>
    <row r="1256" spans="1:13" x14ac:dyDescent="0.2">
      <c r="A1256" s="78">
        <f t="shared" si="160"/>
        <v>292</v>
      </c>
      <c r="B1256" s="57" t="s">
        <v>1823</v>
      </c>
      <c r="C1256" s="57">
        <v>301.02</v>
      </c>
      <c r="D1256" s="57"/>
      <c r="E1256" s="57"/>
      <c r="F1256" s="57">
        <v>301.02</v>
      </c>
      <c r="G1256" s="280">
        <v>32</v>
      </c>
      <c r="H1256" s="54">
        <f t="shared" si="161"/>
        <v>1.0666666666666666E-2</v>
      </c>
      <c r="I1256" s="54">
        <f t="shared" si="159"/>
        <v>39.25333333333333</v>
      </c>
      <c r="J1256" s="54">
        <f t="shared" ref="J1256:J1307" si="162">I1256*0.22</f>
        <v>8.6357333333333326</v>
      </c>
      <c r="K1256" s="54">
        <f t="shared" si="157"/>
        <v>18.64533333333333</v>
      </c>
      <c r="L1256" s="245">
        <v>2.2421333333333333</v>
      </c>
      <c r="M1256" s="56">
        <f t="shared" si="158"/>
        <v>0.22847828494230724</v>
      </c>
    </row>
    <row r="1257" spans="1:13" x14ac:dyDescent="0.2">
      <c r="A1257" s="78">
        <f t="shared" si="160"/>
        <v>293</v>
      </c>
      <c r="B1257" s="57" t="s">
        <v>1824</v>
      </c>
      <c r="C1257" s="57">
        <v>725.3</v>
      </c>
      <c r="D1257" s="57"/>
      <c r="E1257" s="57"/>
      <c r="F1257" s="57">
        <v>725.3</v>
      </c>
      <c r="G1257" s="280">
        <v>30</v>
      </c>
      <c r="H1257" s="54">
        <f t="shared" si="161"/>
        <v>0.01</v>
      </c>
      <c r="I1257" s="54">
        <f t="shared" si="159"/>
        <v>36.800000000000004</v>
      </c>
      <c r="J1257" s="54">
        <f t="shared" si="162"/>
        <v>8.0960000000000019</v>
      </c>
      <c r="K1257" s="54">
        <f t="shared" si="157"/>
        <v>17.48</v>
      </c>
      <c r="L1257" s="245">
        <v>2.1019999999999999</v>
      </c>
      <c r="M1257" s="56">
        <f t="shared" si="158"/>
        <v>8.8898386874396815E-2</v>
      </c>
    </row>
    <row r="1258" spans="1:13" x14ac:dyDescent="0.2">
      <c r="A1258" s="78">
        <f t="shared" si="160"/>
        <v>294</v>
      </c>
      <c r="B1258" s="57" t="s">
        <v>1825</v>
      </c>
      <c r="C1258" s="57">
        <v>1494.6</v>
      </c>
      <c r="D1258" s="57">
        <v>88.8</v>
      </c>
      <c r="E1258" s="57"/>
      <c r="F1258" s="57">
        <v>1583.3999999999999</v>
      </c>
      <c r="G1258" s="280">
        <v>526</v>
      </c>
      <c r="H1258" s="54">
        <f t="shared" si="161"/>
        <v>0.17533333333333334</v>
      </c>
      <c r="I1258" s="54">
        <f t="shared" si="159"/>
        <v>645.22666666666669</v>
      </c>
      <c r="J1258" s="54">
        <f t="shared" si="162"/>
        <v>141.94986666666668</v>
      </c>
      <c r="K1258" s="54">
        <f t="shared" si="157"/>
        <v>306.48266666666666</v>
      </c>
      <c r="L1258" s="245">
        <v>36.855066666666673</v>
      </c>
      <c r="M1258" s="56">
        <f t="shared" si="158"/>
        <v>0.71397894825481045</v>
      </c>
    </row>
    <row r="1259" spans="1:13" x14ac:dyDescent="0.2">
      <c r="A1259" s="78">
        <f t="shared" si="160"/>
        <v>295</v>
      </c>
      <c r="B1259" s="57" t="s">
        <v>1826</v>
      </c>
      <c r="C1259" s="57">
        <v>1123</v>
      </c>
      <c r="D1259" s="57"/>
      <c r="E1259" s="57">
        <v>374</v>
      </c>
      <c r="F1259" s="57">
        <v>1497</v>
      </c>
      <c r="G1259" s="280">
        <v>605</v>
      </c>
      <c r="H1259" s="54">
        <f t="shared" si="161"/>
        <v>0.20166666666666666</v>
      </c>
      <c r="I1259" s="54">
        <f t="shared" si="159"/>
        <v>742.13333333333333</v>
      </c>
      <c r="J1259" s="54">
        <f t="shared" si="162"/>
        <v>163.26933333333332</v>
      </c>
      <c r="K1259" s="54">
        <f t="shared" si="157"/>
        <v>352.51333333333332</v>
      </c>
      <c r="L1259" s="245">
        <v>42.390333333333331</v>
      </c>
      <c r="M1259" s="56">
        <f t="shared" si="158"/>
        <v>0.86860810509908704</v>
      </c>
    </row>
    <row r="1260" spans="1:13" x14ac:dyDescent="0.2">
      <c r="A1260" s="78">
        <f t="shared" si="160"/>
        <v>296</v>
      </c>
      <c r="B1260" s="57" t="s">
        <v>1827</v>
      </c>
      <c r="C1260" s="57">
        <v>1486.2</v>
      </c>
      <c r="D1260" s="57"/>
      <c r="E1260" s="57"/>
      <c r="F1260" s="57">
        <v>1486.2</v>
      </c>
      <c r="G1260" s="280">
        <v>800</v>
      </c>
      <c r="H1260" s="54">
        <f t="shared" si="161"/>
        <v>0.26666666666666666</v>
      </c>
      <c r="I1260" s="54">
        <f t="shared" si="159"/>
        <v>981.33333333333337</v>
      </c>
      <c r="J1260" s="54">
        <f t="shared" si="162"/>
        <v>215.89333333333335</v>
      </c>
      <c r="K1260" s="54">
        <f t="shared" si="157"/>
        <v>466.13333333333333</v>
      </c>
      <c r="L1260" s="245">
        <v>56.053333333333335</v>
      </c>
      <c r="M1260" s="56">
        <f t="shared" si="158"/>
        <v>1.1569192123087966</v>
      </c>
    </row>
    <row r="1261" spans="1:13" x14ac:dyDescent="0.2">
      <c r="A1261" s="78">
        <f t="shared" si="160"/>
        <v>297</v>
      </c>
      <c r="B1261" s="57" t="s">
        <v>1828</v>
      </c>
      <c r="C1261" s="57">
        <v>2557.9</v>
      </c>
      <c r="D1261" s="57"/>
      <c r="E1261" s="57"/>
      <c r="F1261" s="57">
        <v>2557.9</v>
      </c>
      <c r="G1261" s="280">
        <v>1400</v>
      </c>
      <c r="H1261" s="54">
        <f t="shared" si="161"/>
        <v>0.46666666666666667</v>
      </c>
      <c r="I1261" s="54">
        <f t="shared" si="159"/>
        <v>1717.3333333333333</v>
      </c>
      <c r="J1261" s="54">
        <f t="shared" si="162"/>
        <v>377.81333333333333</v>
      </c>
      <c r="K1261" s="54">
        <f t="shared" si="157"/>
        <v>815.73333333333323</v>
      </c>
      <c r="L1261" s="245">
        <v>98.093333333333334</v>
      </c>
      <c r="M1261" s="56">
        <f t="shared" si="158"/>
        <v>1.1763451789879718</v>
      </c>
    </row>
    <row r="1262" spans="1:13" x14ac:dyDescent="0.2">
      <c r="A1262" s="78">
        <f t="shared" si="160"/>
        <v>298</v>
      </c>
      <c r="B1262" s="57" t="s">
        <v>1829</v>
      </c>
      <c r="C1262" s="57">
        <v>2559.3000000000002</v>
      </c>
      <c r="D1262" s="57"/>
      <c r="E1262" s="57"/>
      <c r="F1262" s="57">
        <v>2559.3000000000002</v>
      </c>
      <c r="G1262" s="280">
        <v>1450</v>
      </c>
      <c r="H1262" s="54">
        <f t="shared" si="161"/>
        <v>0.48333333333333334</v>
      </c>
      <c r="I1262" s="54">
        <f t="shared" si="159"/>
        <v>1778.6666666666667</v>
      </c>
      <c r="J1262" s="54">
        <f t="shared" si="162"/>
        <v>391.30666666666667</v>
      </c>
      <c r="K1262" s="54">
        <f t="shared" si="157"/>
        <v>844.86666666666667</v>
      </c>
      <c r="L1262" s="245">
        <v>101.59666666666666</v>
      </c>
      <c r="M1262" s="56">
        <f t="shared" si="158"/>
        <v>1.2176910353091341</v>
      </c>
    </row>
    <row r="1263" spans="1:13" x14ac:dyDescent="0.2">
      <c r="A1263" s="78">
        <f t="shared" si="160"/>
        <v>299</v>
      </c>
      <c r="B1263" s="57" t="s">
        <v>1830</v>
      </c>
      <c r="C1263" s="57">
        <v>1346.9</v>
      </c>
      <c r="D1263" s="57"/>
      <c r="E1263" s="57"/>
      <c r="F1263" s="57">
        <v>1346.9</v>
      </c>
      <c r="G1263" s="280">
        <v>700</v>
      </c>
      <c r="H1263" s="54">
        <f t="shared" si="161"/>
        <v>0.23333333333333334</v>
      </c>
      <c r="I1263" s="54">
        <f t="shared" si="159"/>
        <v>858.66666666666663</v>
      </c>
      <c r="J1263" s="54">
        <f t="shared" si="162"/>
        <v>188.90666666666667</v>
      </c>
      <c r="K1263" s="54">
        <f t="shared" si="157"/>
        <v>407.86666666666662</v>
      </c>
      <c r="L1263" s="245">
        <v>49.046666666666667</v>
      </c>
      <c r="M1263" s="56">
        <f t="shared" si="158"/>
        <v>1.1169995297844431</v>
      </c>
    </row>
    <row r="1264" spans="1:13" x14ac:dyDescent="0.2">
      <c r="A1264" s="78">
        <f t="shared" si="160"/>
        <v>300</v>
      </c>
      <c r="B1264" s="57" t="s">
        <v>1831</v>
      </c>
      <c r="C1264" s="57">
        <v>2035.1</v>
      </c>
      <c r="D1264" s="57"/>
      <c r="E1264" s="57"/>
      <c r="F1264" s="57">
        <v>2035.1</v>
      </c>
      <c r="G1264" s="280">
        <v>1100</v>
      </c>
      <c r="H1264" s="54">
        <f t="shared" si="161"/>
        <v>0.36666666666666664</v>
      </c>
      <c r="I1264" s="54">
        <f t="shared" si="159"/>
        <v>1349.3333333333333</v>
      </c>
      <c r="J1264" s="54">
        <f t="shared" si="162"/>
        <v>296.8533333333333</v>
      </c>
      <c r="K1264" s="54">
        <f t="shared" si="157"/>
        <v>640.93333333333328</v>
      </c>
      <c r="L1264" s="245">
        <v>77.073333333333323</v>
      </c>
      <c r="M1264" s="56">
        <f t="shared" si="158"/>
        <v>1.1617086793441764</v>
      </c>
    </row>
    <row r="1265" spans="1:13" x14ac:dyDescent="0.2">
      <c r="A1265" s="78">
        <f t="shared" si="160"/>
        <v>301</v>
      </c>
      <c r="B1265" s="57" t="s">
        <v>1832</v>
      </c>
      <c r="C1265" s="57">
        <v>1523.5</v>
      </c>
      <c r="D1265" s="57"/>
      <c r="E1265" s="57"/>
      <c r="F1265" s="57">
        <v>1523.5</v>
      </c>
      <c r="G1265" s="280">
        <v>830</v>
      </c>
      <c r="H1265" s="54">
        <f t="shared" si="161"/>
        <v>0.27666666666666667</v>
      </c>
      <c r="I1265" s="54">
        <f t="shared" si="159"/>
        <v>1018.1333333333333</v>
      </c>
      <c r="J1265" s="54">
        <f t="shared" si="162"/>
        <v>223.98933333333332</v>
      </c>
      <c r="K1265" s="54">
        <f t="shared" si="157"/>
        <v>483.61333333333329</v>
      </c>
      <c r="L1265" s="245">
        <v>58.155333333333338</v>
      </c>
      <c r="M1265" s="56">
        <f t="shared" si="158"/>
        <v>1.1709165299201401</v>
      </c>
    </row>
    <row r="1266" spans="1:13" x14ac:dyDescent="0.2">
      <c r="A1266" s="78">
        <f t="shared" si="160"/>
        <v>302</v>
      </c>
      <c r="B1266" s="57" t="s">
        <v>1833</v>
      </c>
      <c r="C1266" s="57">
        <v>2022.1</v>
      </c>
      <c r="D1266" s="57"/>
      <c r="E1266" s="57"/>
      <c r="F1266" s="57">
        <v>2022.1</v>
      </c>
      <c r="G1266" s="280">
        <v>850</v>
      </c>
      <c r="H1266" s="54">
        <f t="shared" si="161"/>
        <v>0.28333333333333333</v>
      </c>
      <c r="I1266" s="54">
        <f t="shared" si="159"/>
        <v>1042.6666666666667</v>
      </c>
      <c r="J1266" s="54">
        <f t="shared" si="162"/>
        <v>229.38666666666668</v>
      </c>
      <c r="K1266" s="54">
        <f t="shared" si="157"/>
        <v>495.26666666666665</v>
      </c>
      <c r="L1266" s="245">
        <v>59.556666666666665</v>
      </c>
      <c r="M1266" s="56">
        <f t="shared" si="158"/>
        <v>0.90345515388292708</v>
      </c>
    </row>
    <row r="1267" spans="1:13" x14ac:dyDescent="0.2">
      <c r="A1267" s="78">
        <f t="shared" si="160"/>
        <v>303</v>
      </c>
      <c r="B1267" s="57" t="s">
        <v>1834</v>
      </c>
      <c r="C1267" s="57">
        <v>147.19999999999999</v>
      </c>
      <c r="D1267" s="57"/>
      <c r="E1267" s="57"/>
      <c r="F1267" s="57">
        <v>147.19999999999999</v>
      </c>
      <c r="G1267" s="280">
        <v>92.7</v>
      </c>
      <c r="H1267" s="54">
        <f t="shared" si="161"/>
        <v>3.09E-2</v>
      </c>
      <c r="I1267" s="54">
        <f t="shared" si="159"/>
        <v>113.712</v>
      </c>
      <c r="J1267" s="54">
        <f t="shared" si="162"/>
        <v>25.016640000000002</v>
      </c>
      <c r="K1267" s="54">
        <f t="shared" si="157"/>
        <v>54.013199999999998</v>
      </c>
      <c r="L1267" s="245">
        <v>6.4951800000000004</v>
      </c>
      <c r="M1267" s="56">
        <f t="shared" si="158"/>
        <v>1.3535123641304352</v>
      </c>
    </row>
    <row r="1268" spans="1:13" x14ac:dyDescent="0.2">
      <c r="A1268" s="78">
        <f t="shared" si="160"/>
        <v>304</v>
      </c>
      <c r="B1268" s="57" t="s">
        <v>1835</v>
      </c>
      <c r="C1268" s="57">
        <v>1486.9</v>
      </c>
      <c r="D1268" s="57"/>
      <c r="E1268" s="57"/>
      <c r="F1268" s="57">
        <v>1486.9</v>
      </c>
      <c r="G1268" s="280">
        <v>680</v>
      </c>
      <c r="H1268" s="54">
        <f t="shared" si="161"/>
        <v>0.22666666666666666</v>
      </c>
      <c r="I1268" s="54">
        <f t="shared" si="159"/>
        <v>834.13333333333333</v>
      </c>
      <c r="J1268" s="54">
        <f t="shared" si="162"/>
        <v>183.50933333333333</v>
      </c>
      <c r="K1268" s="54">
        <f t="shared" si="157"/>
        <v>396.21333333333331</v>
      </c>
      <c r="L1268" s="245">
        <v>47.645333333333326</v>
      </c>
      <c r="M1268" s="56">
        <f t="shared" si="158"/>
        <v>0.98291837603963506</v>
      </c>
    </row>
    <row r="1269" spans="1:13" x14ac:dyDescent="0.2">
      <c r="A1269" s="78">
        <f t="shared" si="160"/>
        <v>305</v>
      </c>
      <c r="B1269" s="57" t="s">
        <v>1836</v>
      </c>
      <c r="C1269" s="57">
        <v>252.3</v>
      </c>
      <c r="D1269" s="57"/>
      <c r="E1269" s="57"/>
      <c r="F1269" s="57">
        <v>252.3</v>
      </c>
      <c r="G1269" s="280">
        <v>28</v>
      </c>
      <c r="H1269" s="54">
        <f t="shared" si="161"/>
        <v>9.3333333333333341E-3</v>
      </c>
      <c r="I1269" s="54">
        <f t="shared" si="159"/>
        <v>34.346666666666671</v>
      </c>
      <c r="J1269" s="54">
        <f t="shared" si="162"/>
        <v>7.5562666666666676</v>
      </c>
      <c r="K1269" s="54">
        <f t="shared" si="157"/>
        <v>16.314666666666668</v>
      </c>
      <c r="L1269" s="245">
        <v>1.9618666666666669</v>
      </c>
      <c r="M1269" s="56">
        <f t="shared" si="158"/>
        <v>0.23852345091821905</v>
      </c>
    </row>
    <row r="1270" spans="1:13" x14ac:dyDescent="0.2">
      <c r="A1270" s="78">
        <f t="shared" si="160"/>
        <v>306</v>
      </c>
      <c r="B1270" s="57" t="s">
        <v>1837</v>
      </c>
      <c r="C1270" s="57">
        <v>127.4</v>
      </c>
      <c r="D1270" s="57"/>
      <c r="E1270" s="57">
        <v>58.5</v>
      </c>
      <c r="F1270" s="57">
        <v>185.9</v>
      </c>
      <c r="G1270" s="280">
        <v>32</v>
      </c>
      <c r="H1270" s="54">
        <f t="shared" si="161"/>
        <v>1.0666666666666666E-2</v>
      </c>
      <c r="I1270" s="54">
        <f t="shared" si="159"/>
        <v>39.25333333333333</v>
      </c>
      <c r="J1270" s="54">
        <f t="shared" si="162"/>
        <v>8.6357333333333326</v>
      </c>
      <c r="K1270" s="54">
        <f t="shared" si="157"/>
        <v>18.64533333333333</v>
      </c>
      <c r="L1270" s="245">
        <v>2.2421333333333333</v>
      </c>
      <c r="M1270" s="56">
        <f t="shared" si="158"/>
        <v>0.36996521427290652</v>
      </c>
    </row>
    <row r="1271" spans="1:13" x14ac:dyDescent="0.2">
      <c r="A1271" s="78">
        <f t="shared" si="160"/>
        <v>307</v>
      </c>
      <c r="B1271" s="57" t="s">
        <v>1838</v>
      </c>
      <c r="C1271" s="57">
        <v>148.4</v>
      </c>
      <c r="D1271" s="57"/>
      <c r="E1271" s="57"/>
      <c r="F1271" s="57">
        <v>148.4</v>
      </c>
      <c r="G1271" s="280">
        <v>35</v>
      </c>
      <c r="H1271" s="54">
        <f t="shared" si="161"/>
        <v>1.1666666666666667E-2</v>
      </c>
      <c r="I1271" s="54">
        <f t="shared" si="159"/>
        <v>42.933333333333337</v>
      </c>
      <c r="J1271" s="54">
        <f t="shared" si="162"/>
        <v>9.445333333333334</v>
      </c>
      <c r="K1271" s="54">
        <f t="shared" si="157"/>
        <v>20.393333333333334</v>
      </c>
      <c r="L1271" s="245">
        <v>2.4523333333333333</v>
      </c>
      <c r="M1271" s="56">
        <f t="shared" si="158"/>
        <v>0.50690251572327039</v>
      </c>
    </row>
    <row r="1272" spans="1:13" x14ac:dyDescent="0.2">
      <c r="A1272" s="78">
        <f t="shared" si="160"/>
        <v>308</v>
      </c>
      <c r="B1272" s="57" t="s">
        <v>1839</v>
      </c>
      <c r="C1272" s="57">
        <v>166</v>
      </c>
      <c r="D1272" s="57"/>
      <c r="E1272" s="57"/>
      <c r="F1272" s="57">
        <v>166</v>
      </c>
      <c r="G1272" s="280">
        <v>30</v>
      </c>
      <c r="H1272" s="54">
        <f t="shared" si="161"/>
        <v>0.01</v>
      </c>
      <c r="I1272" s="54">
        <f t="shared" si="159"/>
        <v>36.800000000000004</v>
      </c>
      <c r="J1272" s="54">
        <f t="shared" si="162"/>
        <v>8.0960000000000019</v>
      </c>
      <c r="K1272" s="54">
        <f t="shared" si="157"/>
        <v>17.48</v>
      </c>
      <c r="L1272" s="245">
        <v>2.1019999999999999</v>
      </c>
      <c r="M1272" s="56">
        <f t="shared" si="158"/>
        <v>0.38842168674698802</v>
      </c>
    </row>
    <row r="1273" spans="1:13" x14ac:dyDescent="0.2">
      <c r="A1273" s="78">
        <f t="shared" si="160"/>
        <v>309</v>
      </c>
      <c r="B1273" s="57" t="s">
        <v>1840</v>
      </c>
      <c r="C1273" s="57">
        <v>1491.85</v>
      </c>
      <c r="D1273" s="57"/>
      <c r="E1273" s="57">
        <v>243</v>
      </c>
      <c r="F1273" s="57">
        <v>1734.85</v>
      </c>
      <c r="G1273" s="280">
        <v>559.4</v>
      </c>
      <c r="H1273" s="54">
        <f t="shared" si="161"/>
        <v>0.18646666666666667</v>
      </c>
      <c r="I1273" s="54">
        <f t="shared" si="159"/>
        <v>686.19733333333329</v>
      </c>
      <c r="J1273" s="54">
        <f t="shared" si="162"/>
        <v>150.96341333333334</v>
      </c>
      <c r="K1273" s="54">
        <f t="shared" si="157"/>
        <v>325.94373333333328</v>
      </c>
      <c r="L1273" s="245">
        <v>39.195293333333332</v>
      </c>
      <c r="M1273" s="56">
        <f t="shared" si="158"/>
        <v>0.6930280850409738</v>
      </c>
    </row>
    <row r="1274" spans="1:13" x14ac:dyDescent="0.2">
      <c r="A1274" s="78">
        <f t="shared" si="160"/>
        <v>310</v>
      </c>
      <c r="B1274" s="57" t="s">
        <v>1841</v>
      </c>
      <c r="C1274" s="57">
        <v>213.8</v>
      </c>
      <c r="D1274" s="57"/>
      <c r="E1274" s="57"/>
      <c r="F1274" s="57">
        <v>213.8</v>
      </c>
      <c r="G1274" s="280">
        <v>30</v>
      </c>
      <c r="H1274" s="54">
        <f t="shared" si="161"/>
        <v>0.01</v>
      </c>
      <c r="I1274" s="54">
        <f t="shared" si="159"/>
        <v>36.800000000000004</v>
      </c>
      <c r="J1274" s="54">
        <f t="shared" si="162"/>
        <v>8.0960000000000019</v>
      </c>
      <c r="K1274" s="54">
        <f t="shared" si="157"/>
        <v>17.48</v>
      </c>
      <c r="L1274" s="245">
        <v>2.1019999999999999</v>
      </c>
      <c r="M1274" s="56">
        <f t="shared" si="158"/>
        <v>0.30158091674462117</v>
      </c>
    </row>
    <row r="1275" spans="1:13" x14ac:dyDescent="0.2">
      <c r="A1275" s="78">
        <f t="shared" si="160"/>
        <v>311</v>
      </c>
      <c r="B1275" s="57" t="s">
        <v>1842</v>
      </c>
      <c r="C1275" s="57">
        <v>123.2</v>
      </c>
      <c r="D1275" s="57"/>
      <c r="E1275" s="57"/>
      <c r="F1275" s="57">
        <v>123.2</v>
      </c>
      <c r="G1275" s="280">
        <v>28</v>
      </c>
      <c r="H1275" s="54">
        <f t="shared" si="161"/>
        <v>9.3333333333333341E-3</v>
      </c>
      <c r="I1275" s="54">
        <f t="shared" si="159"/>
        <v>34.346666666666671</v>
      </c>
      <c r="J1275" s="54">
        <f t="shared" si="162"/>
        <v>7.5562666666666676</v>
      </c>
      <c r="K1275" s="54">
        <f t="shared" si="157"/>
        <v>16.314666666666668</v>
      </c>
      <c r="L1275" s="245">
        <v>1.9618666666666669</v>
      </c>
      <c r="M1275" s="56">
        <f t="shared" si="158"/>
        <v>0.488469696969697</v>
      </c>
    </row>
    <row r="1276" spans="1:13" x14ac:dyDescent="0.2">
      <c r="A1276" s="78">
        <f t="shared" si="160"/>
        <v>312</v>
      </c>
      <c r="B1276" s="57" t="s">
        <v>264</v>
      </c>
      <c r="C1276" s="57">
        <v>187.1</v>
      </c>
      <c r="D1276" s="57"/>
      <c r="E1276" s="57"/>
      <c r="F1276" s="57">
        <v>187.1</v>
      </c>
      <c r="G1276" s="280">
        <v>32</v>
      </c>
      <c r="H1276" s="54">
        <f t="shared" si="161"/>
        <v>1.0666666666666666E-2</v>
      </c>
      <c r="I1276" s="54">
        <f t="shared" si="159"/>
        <v>39.25333333333333</v>
      </c>
      <c r="J1276" s="54">
        <f t="shared" si="162"/>
        <v>8.6357333333333326</v>
      </c>
      <c r="K1276" s="54">
        <f t="shared" si="157"/>
        <v>18.64533333333333</v>
      </c>
      <c r="L1276" s="245">
        <v>2.2421333333333333</v>
      </c>
      <c r="M1276" s="56">
        <f t="shared" si="158"/>
        <v>0.36759237484411184</v>
      </c>
    </row>
    <row r="1277" spans="1:13" x14ac:dyDescent="0.2">
      <c r="A1277" s="78">
        <f t="shared" si="160"/>
        <v>313</v>
      </c>
      <c r="B1277" s="57" t="s">
        <v>265</v>
      </c>
      <c r="C1277" s="57">
        <v>120.6</v>
      </c>
      <c r="D1277" s="57"/>
      <c r="E1277" s="57"/>
      <c r="F1277" s="57">
        <v>120.6</v>
      </c>
      <c r="G1277" s="280">
        <v>30</v>
      </c>
      <c r="H1277" s="54">
        <f t="shared" si="161"/>
        <v>0.01</v>
      </c>
      <c r="I1277" s="54">
        <f t="shared" si="159"/>
        <v>36.800000000000004</v>
      </c>
      <c r="J1277" s="54">
        <f t="shared" si="162"/>
        <v>8.0960000000000019</v>
      </c>
      <c r="K1277" s="54">
        <f t="shared" si="157"/>
        <v>17.48</v>
      </c>
      <c r="L1277" s="245">
        <v>2.1019999999999999</v>
      </c>
      <c r="M1277" s="56">
        <f t="shared" si="158"/>
        <v>0.53464344941956887</v>
      </c>
    </row>
    <row r="1278" spans="1:13" x14ac:dyDescent="0.2">
      <c r="A1278" s="78">
        <f t="shared" si="160"/>
        <v>314</v>
      </c>
      <c r="B1278" s="57" t="s">
        <v>266</v>
      </c>
      <c r="C1278" s="57">
        <v>151.1</v>
      </c>
      <c r="D1278" s="57"/>
      <c r="E1278" s="57"/>
      <c r="F1278" s="57">
        <v>151.1</v>
      </c>
      <c r="G1278" s="280">
        <v>30</v>
      </c>
      <c r="H1278" s="54">
        <f t="shared" si="161"/>
        <v>0.01</v>
      </c>
      <c r="I1278" s="54">
        <f t="shared" si="159"/>
        <v>36.800000000000004</v>
      </c>
      <c r="J1278" s="54">
        <f t="shared" si="162"/>
        <v>8.0960000000000019</v>
      </c>
      <c r="K1278" s="54">
        <f t="shared" si="157"/>
        <v>17.48</v>
      </c>
      <c r="L1278" s="245">
        <v>2.1019999999999999</v>
      </c>
      <c r="M1278" s="56">
        <f t="shared" si="158"/>
        <v>0.42672402382528135</v>
      </c>
    </row>
    <row r="1279" spans="1:13" x14ac:dyDescent="0.2">
      <c r="A1279" s="78">
        <f t="shared" si="160"/>
        <v>315</v>
      </c>
      <c r="B1279" s="57" t="s">
        <v>267</v>
      </c>
      <c r="C1279" s="57">
        <v>96</v>
      </c>
      <c r="D1279" s="57"/>
      <c r="E1279" s="57"/>
      <c r="F1279" s="57">
        <v>96</v>
      </c>
      <c r="G1279" s="280">
        <v>30</v>
      </c>
      <c r="H1279" s="54">
        <f t="shared" si="161"/>
        <v>0.01</v>
      </c>
      <c r="I1279" s="54">
        <f t="shared" si="159"/>
        <v>36.800000000000004</v>
      </c>
      <c r="J1279" s="54">
        <f t="shared" si="162"/>
        <v>8.0960000000000019</v>
      </c>
      <c r="K1279" s="54">
        <f t="shared" si="157"/>
        <v>17.48</v>
      </c>
      <c r="L1279" s="245">
        <v>2.1019999999999999</v>
      </c>
      <c r="M1279" s="56">
        <f t="shared" si="158"/>
        <v>0.67164583333333339</v>
      </c>
    </row>
    <row r="1280" spans="1:13" x14ac:dyDescent="0.2">
      <c r="A1280" s="78">
        <f t="shared" si="160"/>
        <v>316</v>
      </c>
      <c r="B1280" s="57" t="s">
        <v>268</v>
      </c>
      <c r="C1280" s="57">
        <v>145.9</v>
      </c>
      <c r="D1280" s="57"/>
      <c r="E1280" s="57"/>
      <c r="F1280" s="57">
        <v>145.9</v>
      </c>
      <c r="G1280" s="280">
        <v>30</v>
      </c>
      <c r="H1280" s="54">
        <f t="shared" si="161"/>
        <v>0.01</v>
      </c>
      <c r="I1280" s="54">
        <f t="shared" si="159"/>
        <v>36.800000000000004</v>
      </c>
      <c r="J1280" s="54">
        <f t="shared" si="162"/>
        <v>8.0960000000000019</v>
      </c>
      <c r="K1280" s="54">
        <f t="shared" si="157"/>
        <v>17.48</v>
      </c>
      <c r="L1280" s="245">
        <v>2.1019999999999999</v>
      </c>
      <c r="M1280" s="56">
        <f t="shared" si="158"/>
        <v>0.44193283070596301</v>
      </c>
    </row>
    <row r="1281" spans="1:13" x14ac:dyDescent="0.2">
      <c r="A1281" s="78">
        <f t="shared" si="160"/>
        <v>317</v>
      </c>
      <c r="B1281" s="57" t="s">
        <v>269</v>
      </c>
      <c r="C1281" s="57">
        <v>184.6</v>
      </c>
      <c r="D1281" s="57"/>
      <c r="E1281" s="57"/>
      <c r="F1281" s="57">
        <v>184.6</v>
      </c>
      <c r="G1281" s="280">
        <v>40</v>
      </c>
      <c r="H1281" s="54">
        <f t="shared" si="161"/>
        <v>1.3333333333333334E-2</v>
      </c>
      <c r="I1281" s="54">
        <f t="shared" si="159"/>
        <v>49.06666666666667</v>
      </c>
      <c r="J1281" s="54">
        <f t="shared" si="162"/>
        <v>10.794666666666668</v>
      </c>
      <c r="K1281" s="54">
        <f t="shared" si="157"/>
        <v>23.306666666666668</v>
      </c>
      <c r="L1281" s="245">
        <v>2.8026666666666666</v>
      </c>
      <c r="M1281" s="56">
        <f t="shared" si="158"/>
        <v>0.46571325388226803</v>
      </c>
    </row>
    <row r="1282" spans="1:13" x14ac:dyDescent="0.2">
      <c r="A1282" s="78">
        <f t="shared" si="160"/>
        <v>318</v>
      </c>
      <c r="B1282" s="57" t="s">
        <v>270</v>
      </c>
      <c r="C1282" s="57">
        <v>185.1</v>
      </c>
      <c r="D1282" s="57"/>
      <c r="E1282" s="57"/>
      <c r="F1282" s="57">
        <v>185.1</v>
      </c>
      <c r="G1282" s="280">
        <v>50</v>
      </c>
      <c r="H1282" s="54">
        <f t="shared" si="161"/>
        <v>1.6666666666666666E-2</v>
      </c>
      <c r="I1282" s="54">
        <f t="shared" si="159"/>
        <v>61.333333333333336</v>
      </c>
      <c r="J1282" s="54">
        <f t="shared" si="162"/>
        <v>13.493333333333334</v>
      </c>
      <c r="K1282" s="54">
        <f t="shared" si="157"/>
        <v>29.133333333333333</v>
      </c>
      <c r="L1282" s="245">
        <v>3.5033333333333334</v>
      </c>
      <c r="M1282" s="56">
        <f t="shared" si="158"/>
        <v>0.5805690617684135</v>
      </c>
    </row>
    <row r="1283" spans="1:13" x14ac:dyDescent="0.2">
      <c r="A1283" s="78">
        <f t="shared" si="160"/>
        <v>319</v>
      </c>
      <c r="B1283" s="57" t="s">
        <v>271</v>
      </c>
      <c r="C1283" s="57">
        <v>190.2</v>
      </c>
      <c r="D1283" s="57"/>
      <c r="E1283" s="57"/>
      <c r="F1283" s="57">
        <v>190.2</v>
      </c>
      <c r="G1283" s="280">
        <v>30</v>
      </c>
      <c r="H1283" s="54">
        <f t="shared" si="161"/>
        <v>0.01</v>
      </c>
      <c r="I1283" s="54">
        <f t="shared" si="159"/>
        <v>36.800000000000004</v>
      </c>
      <c r="J1283" s="54">
        <f t="shared" si="162"/>
        <v>8.0960000000000019</v>
      </c>
      <c r="K1283" s="54">
        <f t="shared" si="157"/>
        <v>17.48</v>
      </c>
      <c r="L1283" s="245">
        <v>2.1019999999999999</v>
      </c>
      <c r="M1283" s="56">
        <f t="shared" si="158"/>
        <v>0.33900105152471088</v>
      </c>
    </row>
    <row r="1284" spans="1:13" x14ac:dyDescent="0.2">
      <c r="A1284" s="78">
        <f t="shared" si="160"/>
        <v>320</v>
      </c>
      <c r="B1284" s="57" t="s">
        <v>272</v>
      </c>
      <c r="C1284" s="57">
        <v>90</v>
      </c>
      <c r="D1284" s="57"/>
      <c r="E1284" s="57"/>
      <c r="F1284" s="57">
        <v>90</v>
      </c>
      <c r="G1284" s="280">
        <v>20</v>
      </c>
      <c r="H1284" s="54">
        <f t="shared" si="161"/>
        <v>6.6666666666666671E-3</v>
      </c>
      <c r="I1284" s="54">
        <f t="shared" si="159"/>
        <v>24.533333333333335</v>
      </c>
      <c r="J1284" s="54">
        <f t="shared" si="162"/>
        <v>5.397333333333334</v>
      </c>
      <c r="K1284" s="54">
        <f t="shared" si="157"/>
        <v>11.653333333333334</v>
      </c>
      <c r="L1284" s="245">
        <v>1.4013333333333333</v>
      </c>
      <c r="M1284" s="56">
        <f t="shared" si="158"/>
        <v>0.47761481481481483</v>
      </c>
    </row>
    <row r="1285" spans="1:13" x14ac:dyDescent="0.2">
      <c r="A1285" s="78">
        <f t="shared" si="160"/>
        <v>321</v>
      </c>
      <c r="B1285" s="57" t="s">
        <v>273</v>
      </c>
      <c r="C1285" s="57">
        <v>113.2</v>
      </c>
      <c r="D1285" s="57"/>
      <c r="E1285" s="57"/>
      <c r="F1285" s="57">
        <v>113.2</v>
      </c>
      <c r="G1285" s="280">
        <v>20</v>
      </c>
      <c r="H1285" s="54">
        <f t="shared" si="161"/>
        <v>6.6666666666666671E-3</v>
      </c>
      <c r="I1285" s="54">
        <f t="shared" si="159"/>
        <v>24.533333333333335</v>
      </c>
      <c r="J1285" s="54">
        <f t="shared" si="162"/>
        <v>5.397333333333334</v>
      </c>
      <c r="K1285" s="54">
        <f t="shared" ref="K1285:K1329" si="163">I1285*0.475</f>
        <v>11.653333333333334</v>
      </c>
      <c r="L1285" s="245">
        <v>1.4013333333333333</v>
      </c>
      <c r="M1285" s="56">
        <f t="shared" ref="M1285:M1330" si="164">(I1285+J1285+K1285+L1285)/F1285</f>
        <v>0.37972909305064784</v>
      </c>
    </row>
    <row r="1286" spans="1:13" x14ac:dyDescent="0.2">
      <c r="A1286" s="78">
        <f t="shared" si="160"/>
        <v>322</v>
      </c>
      <c r="B1286" s="57" t="s">
        <v>274</v>
      </c>
      <c r="C1286" s="57">
        <v>125.7</v>
      </c>
      <c r="D1286" s="57"/>
      <c r="E1286" s="57"/>
      <c r="F1286" s="57">
        <v>125.7</v>
      </c>
      <c r="G1286" s="280">
        <v>39.799999999999997</v>
      </c>
      <c r="H1286" s="54">
        <f t="shared" si="161"/>
        <v>1.3266666666666666E-2</v>
      </c>
      <c r="I1286" s="54">
        <f t="shared" ref="I1286:I1329" si="165">H1286*3680</f>
        <v>48.821333333333328</v>
      </c>
      <c r="J1286" s="54">
        <f t="shared" si="162"/>
        <v>10.740693333333333</v>
      </c>
      <c r="K1286" s="54">
        <f t="shared" si="163"/>
        <v>23.190133333333328</v>
      </c>
      <c r="L1286" s="245">
        <v>2.788653333333333</v>
      </c>
      <c r="M1286" s="56">
        <f t="shared" si="164"/>
        <v>0.68051561919915127</v>
      </c>
    </row>
    <row r="1287" spans="1:13" x14ac:dyDescent="0.2">
      <c r="A1287" s="78">
        <f t="shared" ref="A1287:A1329" si="166">A1286+1</f>
        <v>323</v>
      </c>
      <c r="B1287" s="57" t="s">
        <v>275</v>
      </c>
      <c r="C1287" s="57">
        <v>385.4</v>
      </c>
      <c r="D1287" s="57"/>
      <c r="E1287" s="57"/>
      <c r="F1287" s="57">
        <v>385.4</v>
      </c>
      <c r="G1287" s="280">
        <v>35</v>
      </c>
      <c r="H1287" s="54">
        <f t="shared" si="161"/>
        <v>1.1666666666666667E-2</v>
      </c>
      <c r="I1287" s="54">
        <f t="shared" si="165"/>
        <v>42.933333333333337</v>
      </c>
      <c r="J1287" s="54">
        <f t="shared" si="162"/>
        <v>9.445333333333334</v>
      </c>
      <c r="K1287" s="54">
        <f t="shared" si="163"/>
        <v>20.393333333333334</v>
      </c>
      <c r="L1287" s="245">
        <v>2.4523333333333333</v>
      </c>
      <c r="M1287" s="56">
        <f t="shared" si="164"/>
        <v>0.19518508908493343</v>
      </c>
    </row>
    <row r="1288" spans="1:13" x14ac:dyDescent="0.2">
      <c r="A1288" s="78">
        <f t="shared" si="166"/>
        <v>324</v>
      </c>
      <c r="B1288" s="57" t="s">
        <v>276</v>
      </c>
      <c r="C1288" s="57">
        <v>133.4</v>
      </c>
      <c r="D1288" s="57"/>
      <c r="E1288" s="57"/>
      <c r="F1288" s="57">
        <v>133.4</v>
      </c>
      <c r="G1288" s="280">
        <v>43</v>
      </c>
      <c r="H1288" s="54">
        <f t="shared" si="161"/>
        <v>1.4333333333333333E-2</v>
      </c>
      <c r="I1288" s="54">
        <f t="shared" si="165"/>
        <v>52.74666666666667</v>
      </c>
      <c r="J1288" s="54">
        <f t="shared" si="162"/>
        <v>11.604266666666668</v>
      </c>
      <c r="K1288" s="54">
        <f t="shared" si="163"/>
        <v>25.054666666666666</v>
      </c>
      <c r="L1288" s="245">
        <v>3.0128666666666666</v>
      </c>
      <c r="M1288" s="56">
        <f t="shared" si="164"/>
        <v>0.69279210394802593</v>
      </c>
    </row>
    <row r="1289" spans="1:13" x14ac:dyDescent="0.2">
      <c r="A1289" s="78">
        <f t="shared" si="166"/>
        <v>325</v>
      </c>
      <c r="B1289" s="57" t="s">
        <v>277</v>
      </c>
      <c r="C1289" s="57">
        <v>197.2</v>
      </c>
      <c r="D1289" s="57"/>
      <c r="E1289" s="57"/>
      <c r="F1289" s="57">
        <v>197.2</v>
      </c>
      <c r="G1289" s="280">
        <v>40</v>
      </c>
      <c r="H1289" s="54">
        <f t="shared" si="161"/>
        <v>1.3333333333333334E-2</v>
      </c>
      <c r="I1289" s="54">
        <f t="shared" si="165"/>
        <v>49.06666666666667</v>
      </c>
      <c r="J1289" s="54">
        <f t="shared" si="162"/>
        <v>10.794666666666668</v>
      </c>
      <c r="K1289" s="54">
        <f t="shared" si="163"/>
        <v>23.306666666666668</v>
      </c>
      <c r="L1289" s="245">
        <v>2.8026666666666666</v>
      </c>
      <c r="M1289" s="56">
        <f t="shared" si="164"/>
        <v>0.43595672751859371</v>
      </c>
    </row>
    <row r="1290" spans="1:13" x14ac:dyDescent="0.2">
      <c r="A1290" s="78">
        <f t="shared" si="166"/>
        <v>326</v>
      </c>
      <c r="B1290" s="57" t="s">
        <v>278</v>
      </c>
      <c r="C1290" s="57">
        <v>752.2</v>
      </c>
      <c r="D1290" s="57"/>
      <c r="E1290" s="57">
        <v>270.8</v>
      </c>
      <c r="F1290" s="57">
        <v>1023</v>
      </c>
      <c r="G1290" s="280">
        <v>501</v>
      </c>
      <c r="H1290" s="54">
        <f t="shared" si="161"/>
        <v>0.16700000000000001</v>
      </c>
      <c r="I1290" s="54">
        <f t="shared" si="165"/>
        <v>614.56000000000006</v>
      </c>
      <c r="J1290" s="54">
        <f t="shared" si="162"/>
        <v>135.20320000000001</v>
      </c>
      <c r="K1290" s="54">
        <f t="shared" si="163"/>
        <v>291.916</v>
      </c>
      <c r="L1290" s="245">
        <v>35.103400000000001</v>
      </c>
      <c r="M1290" s="56">
        <f t="shared" si="164"/>
        <v>1.0525734115347019</v>
      </c>
    </row>
    <row r="1291" spans="1:13" x14ac:dyDescent="0.2">
      <c r="A1291" s="78">
        <f t="shared" si="166"/>
        <v>327</v>
      </c>
      <c r="B1291" s="57" t="s">
        <v>279</v>
      </c>
      <c r="C1291" s="57">
        <v>41.8</v>
      </c>
      <c r="D1291" s="57"/>
      <c r="E1291" s="57"/>
      <c r="F1291" s="57">
        <v>41.8</v>
      </c>
      <c r="G1291" s="280">
        <v>20</v>
      </c>
      <c r="H1291" s="54">
        <f t="shared" si="161"/>
        <v>6.6666666666666671E-3</v>
      </c>
      <c r="I1291" s="54">
        <f t="shared" si="165"/>
        <v>24.533333333333335</v>
      </c>
      <c r="J1291" s="54">
        <f t="shared" si="162"/>
        <v>5.397333333333334</v>
      </c>
      <c r="K1291" s="54">
        <f t="shared" si="163"/>
        <v>11.653333333333334</v>
      </c>
      <c r="L1291" s="245">
        <v>1.4013333333333333</v>
      </c>
      <c r="M1291" s="56">
        <f t="shared" si="164"/>
        <v>1.0283572567783095</v>
      </c>
    </row>
    <row r="1292" spans="1:13" x14ac:dyDescent="0.2">
      <c r="A1292" s="78">
        <f t="shared" si="166"/>
        <v>328</v>
      </c>
      <c r="B1292" s="57" t="s">
        <v>280</v>
      </c>
      <c r="C1292" s="57">
        <v>144.19999999999999</v>
      </c>
      <c r="D1292" s="57"/>
      <c r="E1292" s="57"/>
      <c r="F1292" s="57">
        <v>144.19999999999999</v>
      </c>
      <c r="G1292" s="280">
        <v>30</v>
      </c>
      <c r="H1292" s="54">
        <f t="shared" si="161"/>
        <v>0.01</v>
      </c>
      <c r="I1292" s="54">
        <f t="shared" si="165"/>
        <v>36.800000000000004</v>
      </c>
      <c r="J1292" s="54">
        <f t="shared" si="162"/>
        <v>8.0960000000000019</v>
      </c>
      <c r="K1292" s="54">
        <f t="shared" si="163"/>
        <v>17.48</v>
      </c>
      <c r="L1292" s="245">
        <v>2.1019999999999999</v>
      </c>
      <c r="M1292" s="56">
        <f t="shared" si="164"/>
        <v>0.44714285714285723</v>
      </c>
    </row>
    <row r="1293" spans="1:13" x14ac:dyDescent="0.2">
      <c r="A1293" s="78">
        <f t="shared" si="166"/>
        <v>329</v>
      </c>
      <c r="B1293" s="57" t="s">
        <v>281</v>
      </c>
      <c r="C1293" s="57">
        <v>378.5</v>
      </c>
      <c r="D1293" s="57"/>
      <c r="E1293" s="57"/>
      <c r="F1293" s="57">
        <v>378.5</v>
      </c>
      <c r="G1293" s="280">
        <v>30</v>
      </c>
      <c r="H1293" s="54">
        <f t="shared" si="161"/>
        <v>0.01</v>
      </c>
      <c r="I1293" s="54">
        <f t="shared" si="165"/>
        <v>36.800000000000004</v>
      </c>
      <c r="J1293" s="54">
        <f t="shared" si="162"/>
        <v>8.0960000000000019</v>
      </c>
      <c r="K1293" s="54">
        <f t="shared" si="163"/>
        <v>17.48</v>
      </c>
      <c r="L1293" s="245">
        <v>2.1019999999999999</v>
      </c>
      <c r="M1293" s="56">
        <f t="shared" si="164"/>
        <v>0.1703513870541612</v>
      </c>
    </row>
    <row r="1294" spans="1:13" x14ac:dyDescent="0.2">
      <c r="A1294" s="78">
        <f t="shared" si="166"/>
        <v>330</v>
      </c>
      <c r="B1294" s="57" t="s">
        <v>282</v>
      </c>
      <c r="C1294" s="57">
        <v>145.9</v>
      </c>
      <c r="D1294" s="57"/>
      <c r="E1294" s="57"/>
      <c r="F1294" s="57">
        <v>145.9</v>
      </c>
      <c r="G1294" s="280">
        <v>29.2</v>
      </c>
      <c r="H1294" s="54">
        <f t="shared" si="161"/>
        <v>9.7333333333333334E-3</v>
      </c>
      <c r="I1294" s="54">
        <f t="shared" si="165"/>
        <v>35.818666666666665</v>
      </c>
      <c r="J1294" s="54">
        <f t="shared" si="162"/>
        <v>7.8801066666666664</v>
      </c>
      <c r="K1294" s="54">
        <f t="shared" si="163"/>
        <v>17.013866666666665</v>
      </c>
      <c r="L1294" s="245">
        <v>2.0459466666666666</v>
      </c>
      <c r="M1294" s="56">
        <f t="shared" si="164"/>
        <v>0.43014795522047061</v>
      </c>
    </row>
    <row r="1295" spans="1:13" x14ac:dyDescent="0.2">
      <c r="A1295" s="78">
        <f t="shared" si="166"/>
        <v>331</v>
      </c>
      <c r="B1295" s="57" t="s">
        <v>288</v>
      </c>
      <c r="C1295" s="57">
        <v>153</v>
      </c>
      <c r="D1295" s="57"/>
      <c r="E1295" s="57"/>
      <c r="F1295" s="57">
        <v>153</v>
      </c>
      <c r="G1295" s="280">
        <v>80</v>
      </c>
      <c r="H1295" s="54">
        <f t="shared" si="161"/>
        <v>2.6666666666666668E-2</v>
      </c>
      <c r="I1295" s="54">
        <f t="shared" si="165"/>
        <v>98.13333333333334</v>
      </c>
      <c r="J1295" s="54">
        <f t="shared" si="162"/>
        <v>21.589333333333336</v>
      </c>
      <c r="K1295" s="54">
        <f t="shared" si="163"/>
        <v>46.613333333333337</v>
      </c>
      <c r="L1295" s="245">
        <v>5.6053333333333333</v>
      </c>
      <c r="M1295" s="56">
        <f t="shared" si="164"/>
        <v>1.1237995642701526</v>
      </c>
    </row>
    <row r="1296" spans="1:13" x14ac:dyDescent="0.2">
      <c r="A1296" s="78">
        <f t="shared" si="166"/>
        <v>332</v>
      </c>
      <c r="B1296" s="57" t="s">
        <v>289</v>
      </c>
      <c r="C1296" s="57">
        <v>126.6</v>
      </c>
      <c r="D1296" s="57"/>
      <c r="E1296" s="57"/>
      <c r="F1296" s="57">
        <v>126.6</v>
      </c>
      <c r="G1296" s="280">
        <v>76</v>
      </c>
      <c r="H1296" s="54">
        <f t="shared" si="161"/>
        <v>2.5333333333333333E-2</v>
      </c>
      <c r="I1296" s="54">
        <f t="shared" si="165"/>
        <v>93.226666666666659</v>
      </c>
      <c r="J1296" s="54">
        <f t="shared" si="162"/>
        <v>20.509866666666664</v>
      </c>
      <c r="K1296" s="54">
        <f t="shared" si="163"/>
        <v>44.282666666666664</v>
      </c>
      <c r="L1296" s="245">
        <v>5.3250666666666664</v>
      </c>
      <c r="M1296" s="56">
        <f t="shared" si="164"/>
        <v>1.2902390731964191</v>
      </c>
    </row>
    <row r="1297" spans="1:13" x14ac:dyDescent="0.2">
      <c r="A1297" s="78">
        <f t="shared" si="166"/>
        <v>333</v>
      </c>
      <c r="B1297" s="57" t="s">
        <v>290</v>
      </c>
      <c r="C1297" s="57">
        <v>251.9</v>
      </c>
      <c r="D1297" s="57"/>
      <c r="E1297" s="57"/>
      <c r="F1297" s="57">
        <v>251.9</v>
      </c>
      <c r="G1297" s="280">
        <v>30</v>
      </c>
      <c r="H1297" s="54">
        <f t="shared" si="161"/>
        <v>0.01</v>
      </c>
      <c r="I1297" s="54">
        <f t="shared" si="165"/>
        <v>36.800000000000004</v>
      </c>
      <c r="J1297" s="54">
        <f t="shared" si="162"/>
        <v>8.0960000000000019</v>
      </c>
      <c r="K1297" s="54">
        <f t="shared" si="163"/>
        <v>17.48</v>
      </c>
      <c r="L1297" s="245">
        <v>2.1019999999999999</v>
      </c>
      <c r="M1297" s="56">
        <f t="shared" si="164"/>
        <v>0.25596665343390235</v>
      </c>
    </row>
    <row r="1298" spans="1:13" x14ac:dyDescent="0.2">
      <c r="A1298" s="78">
        <f t="shared" si="166"/>
        <v>334</v>
      </c>
      <c r="B1298" s="57" t="s">
        <v>291</v>
      </c>
      <c r="C1298" s="57">
        <v>200.4</v>
      </c>
      <c r="D1298" s="57"/>
      <c r="E1298" s="57"/>
      <c r="F1298" s="57">
        <v>200.4</v>
      </c>
      <c r="G1298" s="280">
        <v>10</v>
      </c>
      <c r="H1298" s="54">
        <f t="shared" si="161"/>
        <v>3.3333333333333335E-3</v>
      </c>
      <c r="I1298" s="54">
        <f t="shared" si="165"/>
        <v>12.266666666666667</v>
      </c>
      <c r="J1298" s="54">
        <f t="shared" si="162"/>
        <v>2.698666666666667</v>
      </c>
      <c r="K1298" s="54">
        <f t="shared" si="163"/>
        <v>5.8266666666666671</v>
      </c>
      <c r="L1298" s="245">
        <v>0.70066666666666666</v>
      </c>
      <c r="M1298" s="56">
        <f t="shared" si="164"/>
        <v>0.10724883566200932</v>
      </c>
    </row>
    <row r="1299" spans="1:13" x14ac:dyDescent="0.2">
      <c r="A1299" s="78">
        <f t="shared" si="166"/>
        <v>335</v>
      </c>
      <c r="B1299" s="57" t="s">
        <v>292</v>
      </c>
      <c r="C1299" s="57">
        <v>142.6</v>
      </c>
      <c r="D1299" s="57"/>
      <c r="E1299" s="57"/>
      <c r="F1299" s="57">
        <v>142.6</v>
      </c>
      <c r="G1299" s="280">
        <v>20</v>
      </c>
      <c r="H1299" s="54">
        <f t="shared" si="161"/>
        <v>6.6666666666666671E-3</v>
      </c>
      <c r="I1299" s="54">
        <f t="shared" si="165"/>
        <v>24.533333333333335</v>
      </c>
      <c r="J1299" s="54">
        <f t="shared" si="162"/>
        <v>5.397333333333334</v>
      </c>
      <c r="K1299" s="54">
        <f t="shared" si="163"/>
        <v>11.653333333333334</v>
      </c>
      <c r="L1299" s="245">
        <v>1.4013333333333333</v>
      </c>
      <c r="M1299" s="56">
        <f t="shared" si="164"/>
        <v>0.30143992519869101</v>
      </c>
    </row>
    <row r="1300" spans="1:13" x14ac:dyDescent="0.2">
      <c r="A1300" s="78">
        <f t="shared" si="166"/>
        <v>336</v>
      </c>
      <c r="B1300" s="57" t="s">
        <v>293</v>
      </c>
      <c r="C1300" s="57">
        <v>276.5</v>
      </c>
      <c r="D1300" s="57"/>
      <c r="E1300" s="57"/>
      <c r="F1300" s="57">
        <v>276.5</v>
      </c>
      <c r="G1300" s="280">
        <v>32</v>
      </c>
      <c r="H1300" s="54">
        <f t="shared" si="161"/>
        <v>1.0666666666666666E-2</v>
      </c>
      <c r="I1300" s="54">
        <f t="shared" si="165"/>
        <v>39.25333333333333</v>
      </c>
      <c r="J1300" s="54">
        <f t="shared" si="162"/>
        <v>8.6357333333333326</v>
      </c>
      <c r="K1300" s="54">
        <f t="shared" si="163"/>
        <v>18.64533333333333</v>
      </c>
      <c r="L1300" s="245">
        <v>2.2421333333333333</v>
      </c>
      <c r="M1300" s="56">
        <f t="shared" si="164"/>
        <v>0.24873972272453279</v>
      </c>
    </row>
    <row r="1301" spans="1:13" x14ac:dyDescent="0.2">
      <c r="A1301" s="78">
        <f t="shared" si="166"/>
        <v>337</v>
      </c>
      <c r="B1301" s="57" t="s">
        <v>294</v>
      </c>
      <c r="C1301" s="57">
        <v>214.3</v>
      </c>
      <c r="D1301" s="57"/>
      <c r="E1301" s="57"/>
      <c r="F1301" s="57">
        <v>214.3</v>
      </c>
      <c r="G1301" s="280">
        <v>20</v>
      </c>
      <c r="H1301" s="54">
        <f t="shared" si="161"/>
        <v>6.6666666666666671E-3</v>
      </c>
      <c r="I1301" s="54">
        <f t="shared" si="165"/>
        <v>24.533333333333335</v>
      </c>
      <c r="J1301" s="54">
        <f t="shared" si="162"/>
        <v>5.397333333333334</v>
      </c>
      <c r="K1301" s="54">
        <f t="shared" si="163"/>
        <v>11.653333333333334</v>
      </c>
      <c r="L1301" s="245">
        <v>1.4013333333333333</v>
      </c>
      <c r="M1301" s="56">
        <f t="shared" si="164"/>
        <v>0.20058484989889563</v>
      </c>
    </row>
    <row r="1302" spans="1:13" x14ac:dyDescent="0.2">
      <c r="A1302" s="78">
        <f t="shared" si="166"/>
        <v>338</v>
      </c>
      <c r="B1302" s="57" t="s">
        <v>295</v>
      </c>
      <c r="C1302" s="57">
        <v>219.5</v>
      </c>
      <c r="D1302" s="57"/>
      <c r="E1302" s="57"/>
      <c r="F1302" s="57">
        <v>219.5</v>
      </c>
      <c r="G1302" s="280">
        <v>20</v>
      </c>
      <c r="H1302" s="54">
        <f t="shared" ref="H1302:H1329" si="167">G1302/3000</f>
        <v>6.6666666666666671E-3</v>
      </c>
      <c r="I1302" s="54">
        <f t="shared" si="165"/>
        <v>24.533333333333335</v>
      </c>
      <c r="J1302" s="54">
        <f t="shared" si="162"/>
        <v>5.397333333333334</v>
      </c>
      <c r="K1302" s="54">
        <f t="shared" si="163"/>
        <v>11.653333333333334</v>
      </c>
      <c r="L1302" s="245">
        <v>1.4013333333333333</v>
      </c>
      <c r="M1302" s="56">
        <f t="shared" si="164"/>
        <v>0.195832953682612</v>
      </c>
    </row>
    <row r="1303" spans="1:13" x14ac:dyDescent="0.2">
      <c r="A1303" s="78">
        <f t="shared" si="166"/>
        <v>339</v>
      </c>
      <c r="B1303" s="57" t="s">
        <v>296</v>
      </c>
      <c r="C1303" s="57">
        <v>139.69999999999999</v>
      </c>
      <c r="D1303" s="57"/>
      <c r="E1303" s="57"/>
      <c r="F1303" s="57">
        <v>139.69999999999999</v>
      </c>
      <c r="G1303" s="280">
        <v>40</v>
      </c>
      <c r="H1303" s="54">
        <f t="shared" si="167"/>
        <v>1.3333333333333334E-2</v>
      </c>
      <c r="I1303" s="54">
        <f t="shared" si="165"/>
        <v>49.06666666666667</v>
      </c>
      <c r="J1303" s="54">
        <f t="shared" si="162"/>
        <v>10.794666666666668</v>
      </c>
      <c r="K1303" s="54">
        <f t="shared" si="163"/>
        <v>23.306666666666668</v>
      </c>
      <c r="L1303" s="245">
        <v>2.8026666666666666</v>
      </c>
      <c r="M1303" s="56">
        <f t="shared" si="164"/>
        <v>0.61539489382009072</v>
      </c>
    </row>
    <row r="1304" spans="1:13" x14ac:dyDescent="0.2">
      <c r="A1304" s="78">
        <f t="shared" si="166"/>
        <v>340</v>
      </c>
      <c r="B1304" s="57" t="s">
        <v>297</v>
      </c>
      <c r="C1304" s="57">
        <v>207.5</v>
      </c>
      <c r="D1304" s="57"/>
      <c r="E1304" s="57"/>
      <c r="F1304" s="57">
        <v>207.5</v>
      </c>
      <c r="G1304" s="280">
        <v>80</v>
      </c>
      <c r="H1304" s="54">
        <f t="shared" si="167"/>
        <v>2.6666666666666668E-2</v>
      </c>
      <c r="I1304" s="54">
        <f t="shared" si="165"/>
        <v>98.13333333333334</v>
      </c>
      <c r="J1304" s="54">
        <f t="shared" si="162"/>
        <v>21.589333333333336</v>
      </c>
      <c r="K1304" s="54">
        <f t="shared" si="163"/>
        <v>46.613333333333337</v>
      </c>
      <c r="L1304" s="245">
        <v>5.6053333333333333</v>
      </c>
      <c r="M1304" s="56">
        <f t="shared" si="164"/>
        <v>0.82863293172690766</v>
      </c>
    </row>
    <row r="1305" spans="1:13" x14ac:dyDescent="0.2">
      <c r="A1305" s="78">
        <f t="shared" si="166"/>
        <v>341</v>
      </c>
      <c r="B1305" s="57" t="s">
        <v>298</v>
      </c>
      <c r="C1305" s="57">
        <v>1523.2</v>
      </c>
      <c r="D1305" s="57"/>
      <c r="E1305" s="57"/>
      <c r="F1305" s="57">
        <v>1523.2</v>
      </c>
      <c r="G1305" s="280">
        <v>375.4</v>
      </c>
      <c r="H1305" s="54">
        <f t="shared" si="167"/>
        <v>0.12513333333333332</v>
      </c>
      <c r="I1305" s="54">
        <f t="shared" si="165"/>
        <v>460.49066666666658</v>
      </c>
      <c r="J1305" s="54">
        <f t="shared" si="162"/>
        <v>101.30794666666665</v>
      </c>
      <c r="K1305" s="54">
        <f t="shared" si="163"/>
        <v>218.73306666666662</v>
      </c>
      <c r="L1305" s="245">
        <v>26.303026666666661</v>
      </c>
      <c r="M1305" s="56">
        <f t="shared" si="164"/>
        <v>0.52969715511204474</v>
      </c>
    </row>
    <row r="1306" spans="1:13" x14ac:dyDescent="0.2">
      <c r="A1306" s="78">
        <f t="shared" si="166"/>
        <v>342</v>
      </c>
      <c r="B1306" s="57" t="s">
        <v>299</v>
      </c>
      <c r="C1306" s="57">
        <v>747.1</v>
      </c>
      <c r="D1306" s="57"/>
      <c r="E1306" s="57"/>
      <c r="F1306" s="57">
        <v>747.1</v>
      </c>
      <c r="G1306" s="280">
        <v>410</v>
      </c>
      <c r="H1306" s="54">
        <f t="shared" si="167"/>
        <v>0.13666666666666666</v>
      </c>
      <c r="I1306" s="54">
        <f t="shared" si="165"/>
        <v>502.93333333333328</v>
      </c>
      <c r="J1306" s="54">
        <f t="shared" si="162"/>
        <v>110.64533333333333</v>
      </c>
      <c r="K1306" s="54">
        <f t="shared" si="163"/>
        <v>238.89333333333329</v>
      </c>
      <c r="L1306" s="245">
        <v>28.727333333333331</v>
      </c>
      <c r="M1306" s="56">
        <f t="shared" si="164"/>
        <v>1.1794931512961226</v>
      </c>
    </row>
    <row r="1307" spans="1:13" x14ac:dyDescent="0.2">
      <c r="A1307" s="78">
        <f t="shared" si="166"/>
        <v>343</v>
      </c>
      <c r="B1307" s="57" t="s">
        <v>300</v>
      </c>
      <c r="C1307" s="57">
        <v>139.6</v>
      </c>
      <c r="D1307" s="57"/>
      <c r="E1307" s="57"/>
      <c r="F1307" s="57">
        <v>139.6</v>
      </c>
      <c r="G1307" s="280">
        <v>21</v>
      </c>
      <c r="H1307" s="54">
        <f t="shared" si="167"/>
        <v>7.0000000000000001E-3</v>
      </c>
      <c r="I1307" s="54">
        <f t="shared" si="165"/>
        <v>25.76</v>
      </c>
      <c r="J1307" s="54">
        <f t="shared" si="162"/>
        <v>5.6672000000000002</v>
      </c>
      <c r="K1307" s="54">
        <f t="shared" si="163"/>
        <v>12.236000000000001</v>
      </c>
      <c r="L1307" s="245">
        <v>1.4714</v>
      </c>
      <c r="M1307" s="56">
        <f t="shared" si="164"/>
        <v>0.32331375358166192</v>
      </c>
    </row>
    <row r="1308" spans="1:13" x14ac:dyDescent="0.2">
      <c r="A1308" s="78">
        <f t="shared" si="166"/>
        <v>344</v>
      </c>
      <c r="B1308" s="57" t="s">
        <v>301</v>
      </c>
      <c r="C1308" s="57">
        <v>127.4</v>
      </c>
      <c r="D1308" s="57"/>
      <c r="E1308" s="57"/>
      <c r="F1308" s="57">
        <v>127.4</v>
      </c>
      <c r="G1308" s="280">
        <v>32</v>
      </c>
      <c r="H1308" s="54">
        <f t="shared" si="167"/>
        <v>1.0666666666666666E-2</v>
      </c>
      <c r="I1308" s="54">
        <f t="shared" si="165"/>
        <v>39.25333333333333</v>
      </c>
      <c r="J1308" s="54">
        <f t="shared" ref="J1308:J1315" si="168">I1308*0.22</f>
        <v>8.6357333333333326</v>
      </c>
      <c r="K1308" s="54">
        <f t="shared" si="163"/>
        <v>18.64533333333333</v>
      </c>
      <c r="L1308" s="245">
        <v>2.2421333333333333</v>
      </c>
      <c r="M1308" s="56">
        <f t="shared" si="164"/>
        <v>0.53984720041862888</v>
      </c>
    </row>
    <row r="1309" spans="1:13" x14ac:dyDescent="0.2">
      <c r="A1309" s="78">
        <f t="shared" si="166"/>
        <v>345</v>
      </c>
      <c r="B1309" s="57" t="s">
        <v>302</v>
      </c>
      <c r="C1309" s="57">
        <v>112.8</v>
      </c>
      <c r="D1309" s="57"/>
      <c r="E1309" s="57"/>
      <c r="F1309" s="57">
        <v>112.8</v>
      </c>
      <c r="G1309" s="280">
        <v>21</v>
      </c>
      <c r="H1309" s="54">
        <f t="shared" si="167"/>
        <v>7.0000000000000001E-3</v>
      </c>
      <c r="I1309" s="54">
        <f t="shared" si="165"/>
        <v>25.76</v>
      </c>
      <c r="J1309" s="54">
        <f t="shared" si="168"/>
        <v>5.6672000000000002</v>
      </c>
      <c r="K1309" s="54">
        <f t="shared" si="163"/>
        <v>12.236000000000001</v>
      </c>
      <c r="L1309" s="245">
        <v>1.4714</v>
      </c>
      <c r="M1309" s="56">
        <f t="shared" si="164"/>
        <v>0.40012943262411355</v>
      </c>
    </row>
    <row r="1310" spans="1:13" x14ac:dyDescent="0.2">
      <c r="A1310" s="78">
        <f t="shared" si="166"/>
        <v>346</v>
      </c>
      <c r="B1310" s="57" t="s">
        <v>303</v>
      </c>
      <c r="C1310" s="57">
        <v>84.2</v>
      </c>
      <c r="D1310" s="57"/>
      <c r="E1310" s="57"/>
      <c r="F1310" s="57">
        <v>84.2</v>
      </c>
      <c r="G1310" s="280">
        <v>18</v>
      </c>
      <c r="H1310" s="54">
        <f t="shared" si="167"/>
        <v>6.0000000000000001E-3</v>
      </c>
      <c r="I1310" s="54">
        <f t="shared" si="165"/>
        <v>22.080000000000002</v>
      </c>
      <c r="J1310" s="54">
        <f t="shared" si="168"/>
        <v>4.8576000000000006</v>
      </c>
      <c r="K1310" s="54">
        <f t="shared" si="163"/>
        <v>10.488</v>
      </c>
      <c r="L1310" s="245">
        <v>1.2612000000000001</v>
      </c>
      <c r="M1310" s="56">
        <f t="shared" si="164"/>
        <v>0.45946318289786225</v>
      </c>
    </row>
    <row r="1311" spans="1:13" x14ac:dyDescent="0.2">
      <c r="A1311" s="78">
        <f t="shared" si="166"/>
        <v>347</v>
      </c>
      <c r="B1311" s="57" t="s">
        <v>304</v>
      </c>
      <c r="C1311" s="57">
        <v>151.6</v>
      </c>
      <c r="D1311" s="57"/>
      <c r="E1311" s="57"/>
      <c r="F1311" s="57">
        <v>151.6</v>
      </c>
      <c r="G1311" s="280">
        <v>20</v>
      </c>
      <c r="H1311" s="54">
        <f t="shared" si="167"/>
        <v>6.6666666666666671E-3</v>
      </c>
      <c r="I1311" s="54">
        <f t="shared" si="165"/>
        <v>24.533333333333335</v>
      </c>
      <c r="J1311" s="54">
        <f t="shared" si="168"/>
        <v>5.397333333333334</v>
      </c>
      <c r="K1311" s="54">
        <f t="shared" si="163"/>
        <v>11.653333333333334</v>
      </c>
      <c r="L1311" s="245">
        <v>1.4013333333333333</v>
      </c>
      <c r="M1311" s="56">
        <f t="shared" si="164"/>
        <v>0.28354441512752859</v>
      </c>
    </row>
    <row r="1312" spans="1:13" x14ac:dyDescent="0.2">
      <c r="A1312" s="78">
        <f t="shared" si="166"/>
        <v>348</v>
      </c>
      <c r="B1312" s="57" t="s">
        <v>305</v>
      </c>
      <c r="C1312" s="57">
        <v>45.6</v>
      </c>
      <c r="D1312" s="57"/>
      <c r="E1312" s="57"/>
      <c r="F1312" s="57">
        <v>45.6</v>
      </c>
      <c r="G1312" s="280">
        <v>23</v>
      </c>
      <c r="H1312" s="54">
        <f t="shared" si="167"/>
        <v>7.6666666666666662E-3</v>
      </c>
      <c r="I1312" s="54">
        <f t="shared" si="165"/>
        <v>28.213333333333331</v>
      </c>
      <c r="J1312" s="54">
        <f t="shared" si="168"/>
        <v>6.2069333333333327</v>
      </c>
      <c r="K1312" s="54">
        <f t="shared" si="163"/>
        <v>13.401333333333332</v>
      </c>
      <c r="L1312" s="245">
        <v>1.611533333333333</v>
      </c>
      <c r="M1312" s="56">
        <f t="shared" si="164"/>
        <v>1.0840599415204677</v>
      </c>
    </row>
    <row r="1313" spans="1:13" x14ac:dyDescent="0.2">
      <c r="A1313" s="78">
        <f t="shared" si="166"/>
        <v>349</v>
      </c>
      <c r="B1313" s="57" t="s">
        <v>306</v>
      </c>
      <c r="C1313" s="57">
        <v>193.6</v>
      </c>
      <c r="D1313" s="57"/>
      <c r="E1313" s="57"/>
      <c r="F1313" s="57">
        <v>193.6</v>
      </c>
      <c r="G1313" s="280">
        <v>15</v>
      </c>
      <c r="H1313" s="54">
        <f t="shared" si="167"/>
        <v>5.0000000000000001E-3</v>
      </c>
      <c r="I1313" s="54">
        <f t="shared" si="165"/>
        <v>18.400000000000002</v>
      </c>
      <c r="J1313" s="54">
        <f t="shared" si="168"/>
        <v>4.0480000000000009</v>
      </c>
      <c r="K1313" s="54">
        <f t="shared" si="163"/>
        <v>8.74</v>
      </c>
      <c r="L1313" s="245">
        <v>1.0509999999999999</v>
      </c>
      <c r="M1313" s="56">
        <f t="shared" si="164"/>
        <v>0.16652376033057853</v>
      </c>
    </row>
    <row r="1314" spans="1:13" x14ac:dyDescent="0.2">
      <c r="A1314" s="78">
        <f t="shared" si="166"/>
        <v>350</v>
      </c>
      <c r="B1314" s="57" t="s">
        <v>1007</v>
      </c>
      <c r="C1314" s="57">
        <v>743</v>
      </c>
      <c r="D1314" s="57"/>
      <c r="E1314" s="57"/>
      <c r="F1314" s="57">
        <v>743</v>
      </c>
      <c r="G1314" s="280">
        <v>480</v>
      </c>
      <c r="H1314" s="54">
        <f t="shared" si="167"/>
        <v>0.16</v>
      </c>
      <c r="I1314" s="54">
        <f t="shared" si="165"/>
        <v>588.80000000000007</v>
      </c>
      <c r="J1314" s="54">
        <f t="shared" si="168"/>
        <v>129.53600000000003</v>
      </c>
      <c r="K1314" s="54">
        <f t="shared" si="163"/>
        <v>279.68</v>
      </c>
      <c r="L1314" s="245">
        <v>33.631999999999998</v>
      </c>
      <c r="M1314" s="56">
        <f t="shared" si="164"/>
        <v>1.3884899057873488</v>
      </c>
    </row>
    <row r="1315" spans="1:13" x14ac:dyDescent="0.2">
      <c r="A1315" s="78">
        <f t="shared" si="166"/>
        <v>351</v>
      </c>
      <c r="B1315" s="57" t="s">
        <v>1433</v>
      </c>
      <c r="C1315" s="57">
        <v>1518.08</v>
      </c>
      <c r="D1315" s="57"/>
      <c r="E1315" s="57"/>
      <c r="F1315" s="57">
        <v>1518.08</v>
      </c>
      <c r="G1315" s="280">
        <v>20</v>
      </c>
      <c r="H1315" s="54">
        <f t="shared" si="167"/>
        <v>6.6666666666666671E-3</v>
      </c>
      <c r="I1315" s="54">
        <f t="shared" si="165"/>
        <v>24.533333333333335</v>
      </c>
      <c r="J1315" s="54">
        <f t="shared" si="168"/>
        <v>5.397333333333334</v>
      </c>
      <c r="K1315" s="54">
        <f t="shared" si="163"/>
        <v>11.653333333333334</v>
      </c>
      <c r="L1315" s="245">
        <v>1.4013333333333333</v>
      </c>
      <c r="M1315" s="56">
        <f t="shared" si="164"/>
        <v>2.8315591624508155E-2</v>
      </c>
    </row>
    <row r="1316" spans="1:13" x14ac:dyDescent="0.2">
      <c r="A1316" s="78">
        <f t="shared" si="166"/>
        <v>352</v>
      </c>
      <c r="B1316" s="57" t="s">
        <v>2515</v>
      </c>
      <c r="C1316" s="57">
        <v>320.7</v>
      </c>
      <c r="D1316" s="57"/>
      <c r="E1316" s="57"/>
      <c r="F1316" s="57">
        <f>C1316+D1316+E1316</f>
        <v>320.7</v>
      </c>
      <c r="G1316" s="280"/>
      <c r="H1316" s="54">
        <f t="shared" si="167"/>
        <v>0</v>
      </c>
      <c r="I1316" s="54">
        <f t="shared" si="165"/>
        <v>0</v>
      </c>
      <c r="J1316" s="54">
        <f t="shared" ref="J1316:J1329" si="169">I1316*0.3677</f>
        <v>0</v>
      </c>
      <c r="K1316" s="54">
        <f t="shared" si="163"/>
        <v>0</v>
      </c>
      <c r="L1316" s="245">
        <v>0</v>
      </c>
      <c r="M1316" s="56">
        <f t="shared" si="164"/>
        <v>0</v>
      </c>
    </row>
    <row r="1317" spans="1:13" x14ac:dyDescent="0.2">
      <c r="A1317" s="78">
        <f t="shared" si="166"/>
        <v>353</v>
      </c>
      <c r="B1317" s="57" t="s">
        <v>2516</v>
      </c>
      <c r="C1317" s="57">
        <v>352.5</v>
      </c>
      <c r="D1317" s="57"/>
      <c r="E1317" s="57"/>
      <c r="F1317" s="57">
        <f t="shared" ref="F1317:F1329" si="170">C1317+D1317+E1317</f>
        <v>352.5</v>
      </c>
      <c r="G1317" s="280"/>
      <c r="H1317" s="54">
        <f t="shared" si="167"/>
        <v>0</v>
      </c>
      <c r="I1317" s="54">
        <f t="shared" si="165"/>
        <v>0</v>
      </c>
      <c r="J1317" s="54">
        <f t="shared" si="169"/>
        <v>0</v>
      </c>
      <c r="K1317" s="54">
        <f t="shared" si="163"/>
        <v>0</v>
      </c>
      <c r="L1317" s="245">
        <v>0</v>
      </c>
      <c r="M1317" s="56">
        <f t="shared" si="164"/>
        <v>0</v>
      </c>
    </row>
    <row r="1318" spans="1:13" x14ac:dyDescent="0.2">
      <c r="A1318" s="78">
        <f t="shared" si="166"/>
        <v>354</v>
      </c>
      <c r="B1318" s="57" t="s">
        <v>2517</v>
      </c>
      <c r="C1318" s="57">
        <v>399.4</v>
      </c>
      <c r="D1318" s="57"/>
      <c r="E1318" s="57"/>
      <c r="F1318" s="57">
        <f t="shared" si="170"/>
        <v>399.4</v>
      </c>
      <c r="G1318" s="280"/>
      <c r="H1318" s="54">
        <f t="shared" si="167"/>
        <v>0</v>
      </c>
      <c r="I1318" s="54">
        <f t="shared" si="165"/>
        <v>0</v>
      </c>
      <c r="J1318" s="54">
        <f t="shared" si="169"/>
        <v>0</v>
      </c>
      <c r="K1318" s="54">
        <f t="shared" si="163"/>
        <v>0</v>
      </c>
      <c r="L1318" s="245">
        <v>0</v>
      </c>
      <c r="M1318" s="56">
        <f t="shared" si="164"/>
        <v>0</v>
      </c>
    </row>
    <row r="1319" spans="1:13" x14ac:dyDescent="0.2">
      <c r="A1319" s="78">
        <f t="shared" si="166"/>
        <v>355</v>
      </c>
      <c r="B1319" s="57" t="s">
        <v>2518</v>
      </c>
      <c r="C1319" s="57">
        <v>381.3</v>
      </c>
      <c r="D1319" s="57"/>
      <c r="E1319" s="57"/>
      <c r="F1319" s="57">
        <f t="shared" si="170"/>
        <v>381.3</v>
      </c>
      <c r="G1319" s="280"/>
      <c r="H1319" s="54">
        <f t="shared" si="167"/>
        <v>0</v>
      </c>
      <c r="I1319" s="54">
        <f t="shared" si="165"/>
        <v>0</v>
      </c>
      <c r="J1319" s="54">
        <f t="shared" si="169"/>
        <v>0</v>
      </c>
      <c r="K1319" s="54">
        <f t="shared" si="163"/>
        <v>0</v>
      </c>
      <c r="L1319" s="245">
        <v>0</v>
      </c>
      <c r="M1319" s="56">
        <f t="shared" si="164"/>
        <v>0</v>
      </c>
    </row>
    <row r="1320" spans="1:13" x14ac:dyDescent="0.2">
      <c r="A1320" s="78">
        <f t="shared" si="166"/>
        <v>356</v>
      </c>
      <c r="B1320" s="57" t="s">
        <v>2519</v>
      </c>
      <c r="C1320" s="57">
        <v>351.4</v>
      </c>
      <c r="D1320" s="57"/>
      <c r="E1320" s="57"/>
      <c r="F1320" s="57">
        <f t="shared" si="170"/>
        <v>351.4</v>
      </c>
      <c r="G1320" s="280"/>
      <c r="H1320" s="54">
        <f t="shared" si="167"/>
        <v>0</v>
      </c>
      <c r="I1320" s="54">
        <f t="shared" si="165"/>
        <v>0</v>
      </c>
      <c r="J1320" s="54">
        <f t="shared" si="169"/>
        <v>0</v>
      </c>
      <c r="K1320" s="54">
        <f t="shared" si="163"/>
        <v>0</v>
      </c>
      <c r="L1320" s="245">
        <v>0</v>
      </c>
      <c r="M1320" s="56">
        <f t="shared" si="164"/>
        <v>0</v>
      </c>
    </row>
    <row r="1321" spans="1:13" x14ac:dyDescent="0.2">
      <c r="A1321" s="78">
        <f t="shared" si="166"/>
        <v>357</v>
      </c>
      <c r="B1321" s="57" t="s">
        <v>2520</v>
      </c>
      <c r="C1321" s="57">
        <v>381.3</v>
      </c>
      <c r="D1321" s="57"/>
      <c r="E1321" s="57"/>
      <c r="F1321" s="57">
        <f t="shared" si="170"/>
        <v>381.3</v>
      </c>
      <c r="G1321" s="280"/>
      <c r="H1321" s="54">
        <f t="shared" si="167"/>
        <v>0</v>
      </c>
      <c r="I1321" s="54">
        <f t="shared" si="165"/>
        <v>0</v>
      </c>
      <c r="J1321" s="54">
        <f t="shared" si="169"/>
        <v>0</v>
      </c>
      <c r="K1321" s="54">
        <f t="shared" si="163"/>
        <v>0</v>
      </c>
      <c r="L1321" s="245">
        <v>0</v>
      </c>
      <c r="M1321" s="56">
        <f t="shared" si="164"/>
        <v>0</v>
      </c>
    </row>
    <row r="1322" spans="1:13" x14ac:dyDescent="0.2">
      <c r="A1322" s="78">
        <f t="shared" si="166"/>
        <v>358</v>
      </c>
      <c r="B1322" s="57" t="s">
        <v>2521</v>
      </c>
      <c r="C1322" s="57">
        <v>125.1</v>
      </c>
      <c r="D1322" s="57"/>
      <c r="E1322" s="57"/>
      <c r="F1322" s="57">
        <f t="shared" si="170"/>
        <v>125.1</v>
      </c>
      <c r="G1322" s="280"/>
      <c r="H1322" s="54">
        <f t="shared" si="167"/>
        <v>0</v>
      </c>
      <c r="I1322" s="54">
        <f t="shared" si="165"/>
        <v>0</v>
      </c>
      <c r="J1322" s="54">
        <f t="shared" si="169"/>
        <v>0</v>
      </c>
      <c r="K1322" s="54">
        <f t="shared" si="163"/>
        <v>0</v>
      </c>
      <c r="L1322" s="245">
        <v>0</v>
      </c>
      <c r="M1322" s="56">
        <f t="shared" si="164"/>
        <v>0</v>
      </c>
    </row>
    <row r="1323" spans="1:13" x14ac:dyDescent="0.2">
      <c r="A1323" s="78">
        <f t="shared" si="166"/>
        <v>359</v>
      </c>
      <c r="B1323" s="57" t="s">
        <v>2522</v>
      </c>
      <c r="C1323" s="57">
        <v>120.3</v>
      </c>
      <c r="D1323" s="57"/>
      <c r="E1323" s="57"/>
      <c r="F1323" s="57">
        <f t="shared" si="170"/>
        <v>120.3</v>
      </c>
      <c r="G1323" s="280"/>
      <c r="H1323" s="54">
        <f t="shared" si="167"/>
        <v>0</v>
      </c>
      <c r="I1323" s="54">
        <f t="shared" si="165"/>
        <v>0</v>
      </c>
      <c r="J1323" s="54">
        <f t="shared" si="169"/>
        <v>0</v>
      </c>
      <c r="K1323" s="54">
        <f t="shared" si="163"/>
        <v>0</v>
      </c>
      <c r="L1323" s="245">
        <v>0</v>
      </c>
      <c r="M1323" s="56">
        <f t="shared" si="164"/>
        <v>0</v>
      </c>
    </row>
    <row r="1324" spans="1:13" x14ac:dyDescent="0.2">
      <c r="A1324" s="78">
        <f t="shared" si="166"/>
        <v>360</v>
      </c>
      <c r="B1324" s="57" t="s">
        <v>2523</v>
      </c>
      <c r="C1324" s="57">
        <v>342.6</v>
      </c>
      <c r="D1324" s="57"/>
      <c r="E1324" s="57"/>
      <c r="F1324" s="57">
        <f t="shared" si="170"/>
        <v>342.6</v>
      </c>
      <c r="G1324" s="280"/>
      <c r="H1324" s="54">
        <f t="shared" si="167"/>
        <v>0</v>
      </c>
      <c r="I1324" s="54">
        <f t="shared" si="165"/>
        <v>0</v>
      </c>
      <c r="J1324" s="54">
        <f t="shared" si="169"/>
        <v>0</v>
      </c>
      <c r="K1324" s="54">
        <f t="shared" si="163"/>
        <v>0</v>
      </c>
      <c r="L1324" s="245">
        <v>0</v>
      </c>
      <c r="M1324" s="56">
        <f t="shared" si="164"/>
        <v>0</v>
      </c>
    </row>
    <row r="1325" spans="1:13" x14ac:dyDescent="0.2">
      <c r="A1325" s="78">
        <f t="shared" si="166"/>
        <v>361</v>
      </c>
      <c r="B1325" s="57" t="s">
        <v>2524</v>
      </c>
      <c r="C1325" s="57">
        <v>341.6</v>
      </c>
      <c r="D1325" s="57"/>
      <c r="E1325" s="57"/>
      <c r="F1325" s="57">
        <f t="shared" si="170"/>
        <v>341.6</v>
      </c>
      <c r="G1325" s="280"/>
      <c r="H1325" s="54">
        <f t="shared" si="167"/>
        <v>0</v>
      </c>
      <c r="I1325" s="54">
        <f t="shared" si="165"/>
        <v>0</v>
      </c>
      <c r="J1325" s="54">
        <f t="shared" si="169"/>
        <v>0</v>
      </c>
      <c r="K1325" s="54">
        <f t="shared" si="163"/>
        <v>0</v>
      </c>
      <c r="L1325" s="245">
        <v>0</v>
      </c>
      <c r="M1325" s="56">
        <f t="shared" si="164"/>
        <v>0</v>
      </c>
    </row>
    <row r="1326" spans="1:13" x14ac:dyDescent="0.2">
      <c r="A1326" s="78">
        <f t="shared" si="166"/>
        <v>362</v>
      </c>
      <c r="B1326" s="57" t="s">
        <v>2525</v>
      </c>
      <c r="C1326" s="57">
        <v>348.8</v>
      </c>
      <c r="D1326" s="57"/>
      <c r="E1326" s="57"/>
      <c r="F1326" s="57">
        <f t="shared" si="170"/>
        <v>348.8</v>
      </c>
      <c r="G1326" s="280"/>
      <c r="H1326" s="54">
        <f t="shared" si="167"/>
        <v>0</v>
      </c>
      <c r="I1326" s="54">
        <f t="shared" si="165"/>
        <v>0</v>
      </c>
      <c r="J1326" s="54">
        <f t="shared" si="169"/>
        <v>0</v>
      </c>
      <c r="K1326" s="54">
        <f t="shared" si="163"/>
        <v>0</v>
      </c>
      <c r="L1326" s="245">
        <v>0</v>
      </c>
      <c r="M1326" s="56">
        <f t="shared" si="164"/>
        <v>0</v>
      </c>
    </row>
    <row r="1327" spans="1:13" x14ac:dyDescent="0.2">
      <c r="A1327" s="78">
        <f t="shared" si="166"/>
        <v>363</v>
      </c>
      <c r="B1327" s="57" t="s">
        <v>2526</v>
      </c>
      <c r="C1327" s="57">
        <v>348.5</v>
      </c>
      <c r="D1327" s="57"/>
      <c r="E1327" s="57"/>
      <c r="F1327" s="57">
        <f t="shared" si="170"/>
        <v>348.5</v>
      </c>
      <c r="G1327" s="280"/>
      <c r="H1327" s="54">
        <f t="shared" si="167"/>
        <v>0</v>
      </c>
      <c r="I1327" s="54">
        <f t="shared" si="165"/>
        <v>0</v>
      </c>
      <c r="J1327" s="54">
        <f t="shared" si="169"/>
        <v>0</v>
      </c>
      <c r="K1327" s="54">
        <f t="shared" si="163"/>
        <v>0</v>
      </c>
      <c r="L1327" s="245">
        <v>0</v>
      </c>
      <c r="M1327" s="56">
        <f t="shared" si="164"/>
        <v>0</v>
      </c>
    </row>
    <row r="1328" spans="1:13" x14ac:dyDescent="0.2">
      <c r="A1328" s="78">
        <f t="shared" si="166"/>
        <v>364</v>
      </c>
      <c r="B1328" s="57" t="s">
        <v>2527</v>
      </c>
      <c r="C1328" s="57">
        <v>713.6</v>
      </c>
      <c r="D1328" s="57"/>
      <c r="E1328" s="57"/>
      <c r="F1328" s="57">
        <f t="shared" si="170"/>
        <v>713.6</v>
      </c>
      <c r="G1328" s="280"/>
      <c r="H1328" s="54">
        <f t="shared" si="167"/>
        <v>0</v>
      </c>
      <c r="I1328" s="54">
        <f t="shared" si="165"/>
        <v>0</v>
      </c>
      <c r="J1328" s="54">
        <f t="shared" si="169"/>
        <v>0</v>
      </c>
      <c r="K1328" s="54">
        <f t="shared" si="163"/>
        <v>0</v>
      </c>
      <c r="L1328" s="245">
        <v>0</v>
      </c>
      <c r="M1328" s="56">
        <f t="shared" si="164"/>
        <v>0</v>
      </c>
    </row>
    <row r="1329" spans="1:13" x14ac:dyDescent="0.2">
      <c r="A1329" s="78">
        <f t="shared" si="166"/>
        <v>365</v>
      </c>
      <c r="B1329" s="57" t="s">
        <v>2528</v>
      </c>
      <c r="C1329" s="57">
        <v>343.6</v>
      </c>
      <c r="D1329" s="57"/>
      <c r="E1329" s="57"/>
      <c r="F1329" s="57">
        <f t="shared" si="170"/>
        <v>343.6</v>
      </c>
      <c r="G1329" s="280"/>
      <c r="H1329" s="54">
        <f t="shared" si="167"/>
        <v>0</v>
      </c>
      <c r="I1329" s="54">
        <f t="shared" si="165"/>
        <v>0</v>
      </c>
      <c r="J1329" s="54">
        <f t="shared" si="169"/>
        <v>0</v>
      </c>
      <c r="K1329" s="54">
        <f t="shared" si="163"/>
        <v>0</v>
      </c>
      <c r="L1329" s="245">
        <v>0</v>
      </c>
      <c r="M1329" s="56">
        <f t="shared" si="164"/>
        <v>0</v>
      </c>
    </row>
    <row r="1330" spans="1:13" ht="15" x14ac:dyDescent="0.25">
      <c r="A1330" s="33"/>
      <c r="B1330" s="45" t="s">
        <v>2181</v>
      </c>
      <c r="C1330" s="33">
        <f>SUM(C965:C1329)</f>
        <v>213586.68000000002</v>
      </c>
      <c r="D1330" s="49">
        <f>SUM(D965:D1329)</f>
        <v>1296.5999999999997</v>
      </c>
      <c r="E1330" s="49">
        <f t="shared" ref="E1330:K1330" si="171">SUM(E965:E1329)</f>
        <v>9187.4800000000014</v>
      </c>
      <c r="F1330" s="49">
        <f t="shared" si="171"/>
        <v>224070.7600000001</v>
      </c>
      <c r="G1330" s="247">
        <f t="shared" si="171"/>
        <v>72171.86</v>
      </c>
      <c r="H1330" s="49">
        <f t="shared" si="171"/>
        <v>24.057286666666688</v>
      </c>
      <c r="I1330" s="49">
        <f t="shared" si="171"/>
        <v>88530.814933333415</v>
      </c>
      <c r="J1330" s="49">
        <f t="shared" si="171"/>
        <v>19476.779285333323</v>
      </c>
      <c r="K1330" s="49">
        <f t="shared" si="171"/>
        <v>42052.137093333353</v>
      </c>
      <c r="L1330" s="247">
        <v>5056.8416573333334</v>
      </c>
      <c r="M1330" s="56">
        <f t="shared" si="164"/>
        <v>0.69226601886535011</v>
      </c>
    </row>
    <row r="1331" spans="1:13" x14ac:dyDescent="0.2">
      <c r="A1331" s="338" t="s">
        <v>1977</v>
      </c>
      <c r="B1331" s="339"/>
      <c r="C1331" s="339"/>
      <c r="D1331" s="339"/>
      <c r="E1331" s="339"/>
      <c r="F1331" s="339"/>
      <c r="G1331" s="339"/>
      <c r="H1331" s="339"/>
      <c r="I1331" s="339"/>
      <c r="J1331" s="339"/>
      <c r="K1331" s="339"/>
      <c r="L1331" s="339"/>
      <c r="M1331" s="340"/>
    </row>
    <row r="1332" spans="1:13" x14ac:dyDescent="0.2">
      <c r="A1332" s="57">
        <v>1</v>
      </c>
      <c r="B1332" s="57" t="s">
        <v>1578</v>
      </c>
      <c r="C1332" s="240">
        <v>2589.1999999999998</v>
      </c>
      <c r="D1332" s="57"/>
      <c r="E1332" s="60">
        <v>1780.4</v>
      </c>
      <c r="F1332" s="57">
        <f t="shared" ref="F1332:F1384" si="172">C1332+D1332+E1332</f>
        <v>4369.6000000000004</v>
      </c>
      <c r="G1332" s="267">
        <v>1827</v>
      </c>
      <c r="H1332" s="54">
        <f>G1332/3000</f>
        <v>0.60899999999999999</v>
      </c>
      <c r="I1332" s="54">
        <f>H1332*3680</f>
        <v>2241.12</v>
      </c>
      <c r="J1332" s="54">
        <f>I1332*0.22</f>
        <v>493.04640000000001</v>
      </c>
      <c r="K1332" s="54">
        <f t="shared" ref="K1332:K1363" si="173">I1332*0.31</f>
        <v>694.74719999999991</v>
      </c>
      <c r="L1332" s="245">
        <v>128.01179999999999</v>
      </c>
      <c r="M1332" s="56">
        <f t="shared" ref="M1332:M1363" si="174">(I1332+J1332+K1332+L1332)/F1332</f>
        <v>0.8140162486268766</v>
      </c>
    </row>
    <row r="1333" spans="1:13" x14ac:dyDescent="0.2">
      <c r="A1333" s="57">
        <f>A1332+1</f>
        <v>2</v>
      </c>
      <c r="B1333" s="57" t="s">
        <v>1579</v>
      </c>
      <c r="C1333" s="240">
        <v>3208.2</v>
      </c>
      <c r="D1333" s="59"/>
      <c r="E1333" s="60">
        <v>45.1</v>
      </c>
      <c r="F1333" s="57">
        <f t="shared" si="172"/>
        <v>3253.2999999999997</v>
      </c>
      <c r="G1333" s="267">
        <v>1649</v>
      </c>
      <c r="H1333" s="54">
        <f t="shared" ref="H1333:H1380" si="175">G1333/3000</f>
        <v>0.54966666666666664</v>
      </c>
      <c r="I1333" s="54">
        <f t="shared" ref="I1333:I1384" si="176">H1333*3680</f>
        <v>2022.7733333333333</v>
      </c>
      <c r="J1333" s="54">
        <f t="shared" ref="J1333:J1382" si="177">I1333*0.22</f>
        <v>445.01013333333333</v>
      </c>
      <c r="K1333" s="54">
        <f t="shared" si="173"/>
        <v>627.05973333333327</v>
      </c>
      <c r="L1333" s="245">
        <v>115.53993333333332</v>
      </c>
      <c r="M1333" s="56">
        <f t="shared" si="174"/>
        <v>0.98680820500210065</v>
      </c>
    </row>
    <row r="1334" spans="1:13" x14ac:dyDescent="0.2">
      <c r="A1334" s="57">
        <f t="shared" ref="A1334:A1384" si="178">A1333+1</f>
        <v>3</v>
      </c>
      <c r="B1334" s="57" t="s">
        <v>1978</v>
      </c>
      <c r="C1334" s="240">
        <v>7422.1</v>
      </c>
      <c r="D1334" s="59"/>
      <c r="E1334" s="60">
        <v>176.5</v>
      </c>
      <c r="F1334" s="57">
        <f t="shared" si="172"/>
        <v>7598.6</v>
      </c>
      <c r="G1334" s="267">
        <v>3663.8</v>
      </c>
      <c r="H1334" s="54">
        <f t="shared" si="175"/>
        <v>1.2212666666666667</v>
      </c>
      <c r="I1334" s="54">
        <f t="shared" si="176"/>
        <v>4494.2613333333338</v>
      </c>
      <c r="J1334" s="54">
        <f t="shared" si="177"/>
        <v>988.73749333333342</v>
      </c>
      <c r="K1334" s="54">
        <f t="shared" si="173"/>
        <v>1393.2210133333335</v>
      </c>
      <c r="L1334" s="245">
        <v>256.7102533333333</v>
      </c>
      <c r="M1334" s="56">
        <f t="shared" si="174"/>
        <v>0.93871635476710635</v>
      </c>
    </row>
    <row r="1335" spans="1:13" x14ac:dyDescent="0.2">
      <c r="A1335" s="57">
        <f t="shared" si="178"/>
        <v>4</v>
      </c>
      <c r="B1335" s="57" t="s">
        <v>1581</v>
      </c>
      <c r="C1335" s="240">
        <v>3200.7</v>
      </c>
      <c r="D1335" s="59">
        <v>43.2</v>
      </c>
      <c r="E1335" s="60"/>
      <c r="F1335" s="57">
        <f t="shared" si="172"/>
        <v>3243.8999999999996</v>
      </c>
      <c r="G1335" s="267">
        <v>1721.5</v>
      </c>
      <c r="H1335" s="54">
        <f t="shared" si="175"/>
        <v>0.57383333333333331</v>
      </c>
      <c r="I1335" s="54">
        <f t="shared" si="176"/>
        <v>2111.7066666666665</v>
      </c>
      <c r="J1335" s="54">
        <f t="shared" si="177"/>
        <v>464.57546666666661</v>
      </c>
      <c r="K1335" s="54">
        <f t="shared" si="173"/>
        <v>654.62906666666663</v>
      </c>
      <c r="L1335" s="245">
        <v>120.61976666666666</v>
      </c>
      <c r="M1335" s="56">
        <f t="shared" si="174"/>
        <v>1.0331794958743077</v>
      </c>
    </row>
    <row r="1336" spans="1:13" x14ac:dyDescent="0.2">
      <c r="A1336" s="57">
        <f t="shared" si="178"/>
        <v>5</v>
      </c>
      <c r="B1336" s="57" t="s">
        <v>1582</v>
      </c>
      <c r="C1336" s="240">
        <v>3204.9</v>
      </c>
      <c r="D1336" s="59"/>
      <c r="E1336" s="60"/>
      <c r="F1336" s="57">
        <v>3204.9</v>
      </c>
      <c r="G1336" s="267">
        <v>1793</v>
      </c>
      <c r="H1336" s="54">
        <f t="shared" si="175"/>
        <v>0.59766666666666668</v>
      </c>
      <c r="I1336" s="54">
        <f t="shared" si="176"/>
        <v>2199.4133333333334</v>
      </c>
      <c r="J1336" s="54">
        <f t="shared" si="177"/>
        <v>483.87093333333337</v>
      </c>
      <c r="K1336" s="54">
        <f t="shared" si="173"/>
        <v>681.81813333333332</v>
      </c>
      <c r="L1336" s="245">
        <v>125.62953333333333</v>
      </c>
      <c r="M1336" s="56">
        <f t="shared" si="174"/>
        <v>1.0891859132370223</v>
      </c>
    </row>
    <row r="1337" spans="1:13" x14ac:dyDescent="0.2">
      <c r="A1337" s="57">
        <f t="shared" si="178"/>
        <v>6</v>
      </c>
      <c r="B1337" s="57" t="s">
        <v>1583</v>
      </c>
      <c r="C1337" s="240">
        <v>3188.3</v>
      </c>
      <c r="D1337" s="59"/>
      <c r="E1337" s="60"/>
      <c r="F1337" s="57">
        <f t="shared" si="172"/>
        <v>3188.3</v>
      </c>
      <c r="G1337" s="267">
        <v>1696</v>
      </c>
      <c r="H1337" s="54">
        <f t="shared" si="175"/>
        <v>0.56533333333333335</v>
      </c>
      <c r="I1337" s="54">
        <f t="shared" si="176"/>
        <v>2080.4266666666667</v>
      </c>
      <c r="J1337" s="54">
        <f t="shared" si="177"/>
        <v>457.69386666666668</v>
      </c>
      <c r="K1337" s="54">
        <f t="shared" si="173"/>
        <v>644.93226666666669</v>
      </c>
      <c r="L1337" s="245">
        <v>118.83306666666667</v>
      </c>
      <c r="M1337" s="56">
        <f t="shared" si="174"/>
        <v>1.0356258403119738</v>
      </c>
    </row>
    <row r="1338" spans="1:13" x14ac:dyDescent="0.2">
      <c r="A1338" s="57">
        <f t="shared" si="178"/>
        <v>7</v>
      </c>
      <c r="B1338" s="57" t="s">
        <v>1584</v>
      </c>
      <c r="C1338" s="240">
        <v>3475.5</v>
      </c>
      <c r="D1338" s="59"/>
      <c r="E1338" s="60"/>
      <c r="F1338" s="57">
        <f t="shared" si="172"/>
        <v>3475.5</v>
      </c>
      <c r="G1338" s="267">
        <v>1636.8</v>
      </c>
      <c r="H1338" s="54">
        <f t="shared" si="175"/>
        <v>0.54559999999999997</v>
      </c>
      <c r="I1338" s="54">
        <f t="shared" si="176"/>
        <v>2007.808</v>
      </c>
      <c r="J1338" s="54">
        <f t="shared" si="177"/>
        <v>441.71776</v>
      </c>
      <c r="K1338" s="54">
        <f t="shared" si="173"/>
        <v>622.42048</v>
      </c>
      <c r="L1338" s="245">
        <v>114.68511999999998</v>
      </c>
      <c r="M1338" s="56">
        <f t="shared" si="174"/>
        <v>0.9168842929074954</v>
      </c>
    </row>
    <row r="1339" spans="1:13" x14ac:dyDescent="0.2">
      <c r="A1339" s="57">
        <f t="shared" si="178"/>
        <v>8</v>
      </c>
      <c r="B1339" s="57" t="s">
        <v>1979</v>
      </c>
      <c r="C1339" s="240">
        <v>3043.6</v>
      </c>
      <c r="D1339" s="59"/>
      <c r="E1339" s="60"/>
      <c r="F1339" s="57">
        <f t="shared" si="172"/>
        <v>3043.6</v>
      </c>
      <c r="G1339" s="267">
        <v>1445</v>
      </c>
      <c r="H1339" s="54">
        <f t="shared" si="175"/>
        <v>0.48166666666666669</v>
      </c>
      <c r="I1339" s="54">
        <f t="shared" si="176"/>
        <v>1772.5333333333333</v>
      </c>
      <c r="J1339" s="54">
        <f t="shared" si="177"/>
        <v>389.95733333333334</v>
      </c>
      <c r="K1339" s="54">
        <f t="shared" si="173"/>
        <v>549.4853333333333</v>
      </c>
      <c r="L1339" s="245">
        <v>101.24633333333334</v>
      </c>
      <c r="M1339" s="56">
        <f t="shared" si="174"/>
        <v>0.92430750865203481</v>
      </c>
    </row>
    <row r="1340" spans="1:13" x14ac:dyDescent="0.2">
      <c r="A1340" s="57">
        <f t="shared" si="178"/>
        <v>9</v>
      </c>
      <c r="B1340" s="57" t="s">
        <v>1585</v>
      </c>
      <c r="C1340" s="240">
        <v>7039.4</v>
      </c>
      <c r="D1340" s="59"/>
      <c r="E1340" s="60">
        <v>816.4</v>
      </c>
      <c r="F1340" s="57">
        <f t="shared" si="172"/>
        <v>7855.7999999999993</v>
      </c>
      <c r="G1340" s="267">
        <v>3386.5</v>
      </c>
      <c r="H1340" s="54">
        <f t="shared" si="175"/>
        <v>1.1288333333333334</v>
      </c>
      <c r="I1340" s="54">
        <f t="shared" si="176"/>
        <v>4154.1066666666666</v>
      </c>
      <c r="J1340" s="54">
        <f t="shared" si="177"/>
        <v>913.90346666666665</v>
      </c>
      <c r="K1340" s="54">
        <f t="shared" si="173"/>
        <v>1287.7730666666666</v>
      </c>
      <c r="L1340" s="245">
        <v>237.28076666666666</v>
      </c>
      <c r="M1340" s="56">
        <f t="shared" si="174"/>
        <v>0.83926066939925492</v>
      </c>
    </row>
    <row r="1341" spans="1:13" x14ac:dyDescent="0.2">
      <c r="A1341" s="57">
        <f t="shared" si="178"/>
        <v>10</v>
      </c>
      <c r="B1341" s="57" t="s">
        <v>1586</v>
      </c>
      <c r="C1341" s="240">
        <v>10010.700000000001</v>
      </c>
      <c r="D1341" s="59">
        <v>269</v>
      </c>
      <c r="E1341" s="60"/>
      <c r="F1341" s="57">
        <f t="shared" si="172"/>
        <v>10279.700000000001</v>
      </c>
      <c r="G1341" s="267">
        <v>4638</v>
      </c>
      <c r="H1341" s="54">
        <f t="shared" si="175"/>
        <v>1.546</v>
      </c>
      <c r="I1341" s="54">
        <f t="shared" si="176"/>
        <v>5689.28</v>
      </c>
      <c r="J1341" s="54">
        <f t="shared" si="177"/>
        <v>1251.6415999999999</v>
      </c>
      <c r="K1341" s="54">
        <f t="shared" si="173"/>
        <v>1763.6768</v>
      </c>
      <c r="L1341" s="245">
        <v>324.9692</v>
      </c>
      <c r="M1341" s="56">
        <f t="shared" si="174"/>
        <v>0.87838824090197165</v>
      </c>
    </row>
    <row r="1342" spans="1:13" x14ac:dyDescent="0.2">
      <c r="A1342" s="57">
        <f t="shared" si="178"/>
        <v>11</v>
      </c>
      <c r="B1342" s="57" t="s">
        <v>1587</v>
      </c>
      <c r="C1342" s="240">
        <v>9985.1</v>
      </c>
      <c r="D1342" s="59">
        <v>248.8</v>
      </c>
      <c r="E1342" s="60"/>
      <c r="F1342" s="57">
        <f t="shared" si="172"/>
        <v>10233.9</v>
      </c>
      <c r="G1342" s="267">
        <v>5230.5</v>
      </c>
      <c r="H1342" s="54">
        <f t="shared" si="175"/>
        <v>1.7435</v>
      </c>
      <c r="I1342" s="54">
        <f t="shared" si="176"/>
        <v>6416.08</v>
      </c>
      <c r="J1342" s="54">
        <f t="shared" si="177"/>
        <v>1411.5375999999999</v>
      </c>
      <c r="K1342" s="54">
        <f t="shared" si="173"/>
        <v>1988.9848</v>
      </c>
      <c r="L1342" s="245">
        <v>366.4837</v>
      </c>
      <c r="M1342" s="56">
        <f t="shared" si="174"/>
        <v>0.99503474726155239</v>
      </c>
    </row>
    <row r="1343" spans="1:13" x14ac:dyDescent="0.2">
      <c r="A1343" s="57">
        <f t="shared" si="178"/>
        <v>12</v>
      </c>
      <c r="B1343" s="57" t="s">
        <v>1980</v>
      </c>
      <c r="C1343" s="240">
        <v>4399.7</v>
      </c>
      <c r="D1343" s="59"/>
      <c r="E1343" s="60"/>
      <c r="F1343" s="57">
        <f t="shared" si="172"/>
        <v>4399.7</v>
      </c>
      <c r="G1343" s="267">
        <v>1883</v>
      </c>
      <c r="H1343" s="54">
        <f t="shared" si="175"/>
        <v>0.62766666666666671</v>
      </c>
      <c r="I1343" s="54">
        <f t="shared" si="176"/>
        <v>2309.8133333333335</v>
      </c>
      <c r="J1343" s="54">
        <f t="shared" si="177"/>
        <v>508.15893333333338</v>
      </c>
      <c r="K1343" s="54">
        <f t="shared" si="173"/>
        <v>716.04213333333337</v>
      </c>
      <c r="L1343" s="245">
        <v>131.93553333333335</v>
      </c>
      <c r="M1343" s="56">
        <f t="shared" si="174"/>
        <v>0.83322725034282641</v>
      </c>
    </row>
    <row r="1344" spans="1:13" x14ac:dyDescent="0.2">
      <c r="A1344" s="57">
        <f t="shared" si="178"/>
        <v>13</v>
      </c>
      <c r="B1344" s="57" t="s">
        <v>1588</v>
      </c>
      <c r="C1344" s="240">
        <v>4393.8999999999996</v>
      </c>
      <c r="D1344" s="59"/>
      <c r="E1344" s="60"/>
      <c r="F1344" s="57">
        <f t="shared" si="172"/>
        <v>4393.8999999999996</v>
      </c>
      <c r="G1344" s="267">
        <v>2522</v>
      </c>
      <c r="H1344" s="54">
        <f t="shared" si="175"/>
        <v>0.84066666666666667</v>
      </c>
      <c r="I1344" s="54">
        <f t="shared" si="176"/>
        <v>3093.6533333333332</v>
      </c>
      <c r="J1344" s="54">
        <f t="shared" si="177"/>
        <v>680.60373333333325</v>
      </c>
      <c r="K1344" s="54">
        <f t="shared" si="173"/>
        <v>959.03253333333328</v>
      </c>
      <c r="L1344" s="245">
        <v>176.70813333333331</v>
      </c>
      <c r="M1344" s="56">
        <f t="shared" si="174"/>
        <v>1.1174577785869806</v>
      </c>
    </row>
    <row r="1345" spans="1:13" x14ac:dyDescent="0.2">
      <c r="A1345" s="57">
        <f t="shared" si="178"/>
        <v>14</v>
      </c>
      <c r="B1345" s="57" t="s">
        <v>1589</v>
      </c>
      <c r="C1345" s="240">
        <v>13614.8</v>
      </c>
      <c r="D1345" s="59"/>
      <c r="E1345" s="60">
        <v>2083.39</v>
      </c>
      <c r="F1345" s="57">
        <f t="shared" si="172"/>
        <v>15698.189999999999</v>
      </c>
      <c r="G1345" s="267">
        <v>4241</v>
      </c>
      <c r="H1345" s="54">
        <f t="shared" si="175"/>
        <v>1.4136666666666666</v>
      </c>
      <c r="I1345" s="54">
        <f t="shared" si="176"/>
        <v>5202.2933333333331</v>
      </c>
      <c r="J1345" s="54">
        <f t="shared" si="177"/>
        <v>1144.5045333333333</v>
      </c>
      <c r="K1345" s="54">
        <f t="shared" si="173"/>
        <v>1612.7109333333333</v>
      </c>
      <c r="L1345" s="245">
        <v>297.15273333333334</v>
      </c>
      <c r="M1345" s="56">
        <f t="shared" si="174"/>
        <v>0.5259626449503626</v>
      </c>
    </row>
    <row r="1346" spans="1:13" x14ac:dyDescent="0.2">
      <c r="A1346" s="57">
        <f t="shared" si="178"/>
        <v>15</v>
      </c>
      <c r="B1346" s="57" t="s">
        <v>1590</v>
      </c>
      <c r="C1346" s="240">
        <v>3086.6</v>
      </c>
      <c r="D1346" s="59"/>
      <c r="E1346" s="60"/>
      <c r="F1346" s="57">
        <f t="shared" si="172"/>
        <v>3086.6</v>
      </c>
      <c r="G1346" s="267">
        <v>2053.3000000000002</v>
      </c>
      <c r="H1346" s="54">
        <f t="shared" si="175"/>
        <v>0.68443333333333345</v>
      </c>
      <c r="I1346" s="54">
        <f t="shared" si="176"/>
        <v>2518.7146666666672</v>
      </c>
      <c r="J1346" s="54">
        <f t="shared" si="177"/>
        <v>554.11722666666674</v>
      </c>
      <c r="K1346" s="54">
        <f t="shared" si="173"/>
        <v>780.80154666666681</v>
      </c>
      <c r="L1346" s="245">
        <v>143.86788666666669</v>
      </c>
      <c r="M1346" s="56">
        <f t="shared" si="174"/>
        <v>1.2951147951359643</v>
      </c>
    </row>
    <row r="1347" spans="1:13" x14ac:dyDescent="0.2">
      <c r="A1347" s="57">
        <f t="shared" si="178"/>
        <v>16</v>
      </c>
      <c r="B1347" s="57" t="s">
        <v>1591</v>
      </c>
      <c r="C1347" s="240">
        <v>3011.7</v>
      </c>
      <c r="D1347" s="59"/>
      <c r="E1347" s="60"/>
      <c r="F1347" s="57">
        <f t="shared" si="172"/>
        <v>3011.7</v>
      </c>
      <c r="G1347" s="267">
        <v>2046.5</v>
      </c>
      <c r="H1347" s="54">
        <f t="shared" si="175"/>
        <v>0.6821666666666667</v>
      </c>
      <c r="I1347" s="54">
        <f t="shared" si="176"/>
        <v>2510.3733333333334</v>
      </c>
      <c r="J1347" s="54">
        <f t="shared" si="177"/>
        <v>552.28213333333338</v>
      </c>
      <c r="K1347" s="54">
        <f t="shared" si="173"/>
        <v>778.21573333333333</v>
      </c>
      <c r="L1347" s="245">
        <v>143.39143333333334</v>
      </c>
      <c r="M1347" s="56">
        <f t="shared" si="174"/>
        <v>1.3229281247578888</v>
      </c>
    </row>
    <row r="1348" spans="1:13" x14ac:dyDescent="0.2">
      <c r="A1348" s="57">
        <f t="shared" si="178"/>
        <v>17</v>
      </c>
      <c r="B1348" s="57" t="s">
        <v>1592</v>
      </c>
      <c r="C1348" s="240">
        <v>4401.5</v>
      </c>
      <c r="D1348" s="59"/>
      <c r="E1348" s="60"/>
      <c r="F1348" s="57">
        <f t="shared" si="172"/>
        <v>4401.5</v>
      </c>
      <c r="G1348" s="267">
        <v>1855.7</v>
      </c>
      <c r="H1348" s="54">
        <f t="shared" si="175"/>
        <v>0.61856666666666671</v>
      </c>
      <c r="I1348" s="54">
        <f t="shared" si="176"/>
        <v>2276.3253333333337</v>
      </c>
      <c r="J1348" s="54">
        <f t="shared" si="177"/>
        <v>500.79157333333342</v>
      </c>
      <c r="K1348" s="54">
        <f t="shared" si="173"/>
        <v>705.66085333333342</v>
      </c>
      <c r="L1348" s="245">
        <v>130.02271333333334</v>
      </c>
      <c r="M1348" s="56">
        <f t="shared" si="174"/>
        <v>0.82081119466848429</v>
      </c>
    </row>
    <row r="1349" spans="1:13" x14ac:dyDescent="0.2">
      <c r="A1349" s="57">
        <f t="shared" si="178"/>
        <v>18</v>
      </c>
      <c r="B1349" s="57" t="s">
        <v>1593</v>
      </c>
      <c r="C1349" s="240">
        <v>4380.8999999999996</v>
      </c>
      <c r="D1349" s="59"/>
      <c r="E1349" s="60"/>
      <c r="F1349" s="57">
        <f t="shared" si="172"/>
        <v>4380.8999999999996</v>
      </c>
      <c r="G1349" s="267">
        <v>1855.8</v>
      </c>
      <c r="H1349" s="54">
        <f t="shared" si="175"/>
        <v>0.61860000000000004</v>
      </c>
      <c r="I1349" s="54">
        <f t="shared" si="176"/>
        <v>2276.4480000000003</v>
      </c>
      <c r="J1349" s="54">
        <f t="shared" si="177"/>
        <v>500.81856000000005</v>
      </c>
      <c r="K1349" s="54">
        <f t="shared" si="173"/>
        <v>705.69888000000014</v>
      </c>
      <c r="L1349" s="245">
        <v>130.02972</v>
      </c>
      <c r="M1349" s="56">
        <f t="shared" si="174"/>
        <v>0.82471527768266817</v>
      </c>
    </row>
    <row r="1350" spans="1:13" x14ac:dyDescent="0.2">
      <c r="A1350" s="57">
        <f t="shared" si="178"/>
        <v>19</v>
      </c>
      <c r="B1350" s="57" t="s">
        <v>1595</v>
      </c>
      <c r="C1350" s="240">
        <v>9529.6</v>
      </c>
      <c r="D1350" s="59"/>
      <c r="E1350" s="60">
        <v>1865.5</v>
      </c>
      <c r="F1350" s="57">
        <f t="shared" si="172"/>
        <v>11395.1</v>
      </c>
      <c r="G1350" s="267">
        <v>5364.5</v>
      </c>
      <c r="H1350" s="54">
        <f t="shared" si="175"/>
        <v>1.7881666666666667</v>
      </c>
      <c r="I1350" s="54">
        <f t="shared" si="176"/>
        <v>6580.4533333333338</v>
      </c>
      <c r="J1350" s="54">
        <f t="shared" si="177"/>
        <v>1447.6997333333334</v>
      </c>
      <c r="K1350" s="54">
        <f t="shared" si="173"/>
        <v>2039.9405333333334</v>
      </c>
      <c r="L1350" s="245">
        <v>375.87263333333334</v>
      </c>
      <c r="M1350" s="56">
        <f t="shared" si="174"/>
        <v>0.91653133656864194</v>
      </c>
    </row>
    <row r="1351" spans="1:13" x14ac:dyDescent="0.2">
      <c r="A1351" s="57">
        <f t="shared" si="178"/>
        <v>20</v>
      </c>
      <c r="B1351" s="57" t="s">
        <v>1596</v>
      </c>
      <c r="C1351" s="240">
        <v>1989.5</v>
      </c>
      <c r="D1351" s="59"/>
      <c r="E1351" s="60">
        <v>39.200000000000003</v>
      </c>
      <c r="F1351" s="57">
        <f t="shared" si="172"/>
        <v>2028.7</v>
      </c>
      <c r="G1351" s="267">
        <v>761</v>
      </c>
      <c r="H1351" s="54">
        <f t="shared" si="175"/>
        <v>0.25366666666666665</v>
      </c>
      <c r="I1351" s="54">
        <f t="shared" si="176"/>
        <v>933.49333333333323</v>
      </c>
      <c r="J1351" s="54">
        <f t="shared" si="177"/>
        <v>205.36853333333332</v>
      </c>
      <c r="K1351" s="54">
        <f t="shared" si="173"/>
        <v>289.38293333333331</v>
      </c>
      <c r="L1351" s="245">
        <v>53.32073333333333</v>
      </c>
      <c r="M1351" s="56">
        <f t="shared" si="174"/>
        <v>0.73030291976799588</v>
      </c>
    </row>
    <row r="1352" spans="1:13" x14ac:dyDescent="0.2">
      <c r="A1352" s="57">
        <f t="shared" si="178"/>
        <v>21</v>
      </c>
      <c r="B1352" s="57" t="s">
        <v>1597</v>
      </c>
      <c r="C1352" s="240">
        <v>2017.8</v>
      </c>
      <c r="D1352" s="59"/>
      <c r="E1352" s="60"/>
      <c r="F1352" s="57">
        <f t="shared" si="172"/>
        <v>2017.8</v>
      </c>
      <c r="G1352" s="267">
        <v>958</v>
      </c>
      <c r="H1352" s="54">
        <f t="shared" si="175"/>
        <v>0.31933333333333336</v>
      </c>
      <c r="I1352" s="54">
        <f t="shared" si="176"/>
        <v>1175.1466666666668</v>
      </c>
      <c r="J1352" s="54">
        <f t="shared" si="177"/>
        <v>258.53226666666671</v>
      </c>
      <c r="K1352" s="54">
        <f t="shared" si="173"/>
        <v>364.2954666666667</v>
      </c>
      <c r="L1352" s="245">
        <v>67.123866666666672</v>
      </c>
      <c r="M1352" s="56">
        <f t="shared" si="174"/>
        <v>0.92432266164469568</v>
      </c>
    </row>
    <row r="1353" spans="1:13" x14ac:dyDescent="0.2">
      <c r="A1353" s="57">
        <f t="shared" si="178"/>
        <v>22</v>
      </c>
      <c r="B1353" s="57" t="s">
        <v>1598</v>
      </c>
      <c r="C1353" s="240">
        <v>2036.7</v>
      </c>
      <c r="D1353" s="59"/>
      <c r="E1353" s="60"/>
      <c r="F1353" s="57">
        <f t="shared" si="172"/>
        <v>2036.7</v>
      </c>
      <c r="G1353" s="267">
        <v>894</v>
      </c>
      <c r="H1353" s="54">
        <f t="shared" si="175"/>
        <v>0.29799999999999999</v>
      </c>
      <c r="I1353" s="54">
        <f t="shared" si="176"/>
        <v>1096.6399999999999</v>
      </c>
      <c r="J1353" s="54">
        <f t="shared" si="177"/>
        <v>241.26079999999996</v>
      </c>
      <c r="K1353" s="54">
        <f t="shared" si="173"/>
        <v>339.95839999999998</v>
      </c>
      <c r="L1353" s="245">
        <v>62.639600000000002</v>
      </c>
      <c r="M1353" s="56">
        <f t="shared" si="174"/>
        <v>0.85456807580890648</v>
      </c>
    </row>
    <row r="1354" spans="1:13" x14ac:dyDescent="0.2">
      <c r="A1354" s="57">
        <f t="shared" si="178"/>
        <v>23</v>
      </c>
      <c r="B1354" s="57" t="s">
        <v>1599</v>
      </c>
      <c r="C1354" s="240">
        <v>1983.9</v>
      </c>
      <c r="D1354" s="59"/>
      <c r="E1354" s="60">
        <v>39.4</v>
      </c>
      <c r="F1354" s="57">
        <f t="shared" si="172"/>
        <v>2023.3000000000002</v>
      </c>
      <c r="G1354" s="267">
        <v>1050</v>
      </c>
      <c r="H1354" s="54">
        <f t="shared" si="175"/>
        <v>0.35</v>
      </c>
      <c r="I1354" s="54">
        <f t="shared" si="176"/>
        <v>1288</v>
      </c>
      <c r="J1354" s="54">
        <f t="shared" si="177"/>
        <v>283.36</v>
      </c>
      <c r="K1354" s="54">
        <f t="shared" si="173"/>
        <v>399.28</v>
      </c>
      <c r="L1354" s="245">
        <v>73.569999999999993</v>
      </c>
      <c r="M1354" s="56">
        <f t="shared" si="174"/>
        <v>1.0103346018880046</v>
      </c>
    </row>
    <row r="1355" spans="1:13" x14ac:dyDescent="0.2">
      <c r="A1355" s="57">
        <f t="shared" si="178"/>
        <v>24</v>
      </c>
      <c r="B1355" s="57" t="s">
        <v>1600</v>
      </c>
      <c r="C1355" s="240">
        <v>5840.7</v>
      </c>
      <c r="D1355" s="59"/>
      <c r="E1355" s="60"/>
      <c r="F1355" s="57">
        <f t="shared" si="172"/>
        <v>5840.7</v>
      </c>
      <c r="G1355" s="267">
        <v>2033.1</v>
      </c>
      <c r="H1355" s="54">
        <f t="shared" si="175"/>
        <v>0.67769999999999997</v>
      </c>
      <c r="I1355" s="54">
        <f t="shared" si="176"/>
        <v>2493.9359999999997</v>
      </c>
      <c r="J1355" s="54">
        <f t="shared" si="177"/>
        <v>548.66591999999991</v>
      </c>
      <c r="K1355" s="54">
        <f t="shared" si="173"/>
        <v>773.12015999999994</v>
      </c>
      <c r="L1355" s="245">
        <v>142.45254</v>
      </c>
      <c r="M1355" s="56">
        <f t="shared" si="174"/>
        <v>0.67768839693872307</v>
      </c>
    </row>
    <row r="1356" spans="1:13" x14ac:dyDescent="0.2">
      <c r="A1356" s="57">
        <f t="shared" si="178"/>
        <v>25</v>
      </c>
      <c r="B1356" s="57" t="s">
        <v>1601</v>
      </c>
      <c r="C1356" s="240">
        <v>6026.6</v>
      </c>
      <c r="D1356" s="59"/>
      <c r="E1356" s="60"/>
      <c r="F1356" s="57">
        <f t="shared" si="172"/>
        <v>6026.6</v>
      </c>
      <c r="G1356" s="267">
        <v>2770</v>
      </c>
      <c r="H1356" s="54">
        <f t="shared" si="175"/>
        <v>0.92333333333333334</v>
      </c>
      <c r="I1356" s="54">
        <f t="shared" si="176"/>
        <v>3397.8666666666668</v>
      </c>
      <c r="J1356" s="54">
        <f t="shared" si="177"/>
        <v>747.53066666666666</v>
      </c>
      <c r="K1356" s="54">
        <f t="shared" si="173"/>
        <v>1053.3386666666668</v>
      </c>
      <c r="L1356" s="245">
        <v>194.08466666666666</v>
      </c>
      <c r="M1356" s="56">
        <f t="shared" si="174"/>
        <v>0.89483633668514029</v>
      </c>
    </row>
    <row r="1357" spans="1:13" x14ac:dyDescent="0.2">
      <c r="A1357" s="57">
        <f t="shared" si="178"/>
        <v>26</v>
      </c>
      <c r="B1357" s="57" t="s">
        <v>1602</v>
      </c>
      <c r="C1357" s="240">
        <v>5850.8</v>
      </c>
      <c r="D1357" s="59"/>
      <c r="E1357" s="60"/>
      <c r="F1357" s="57">
        <f t="shared" si="172"/>
        <v>5850.8</v>
      </c>
      <c r="G1357" s="267">
        <v>2777</v>
      </c>
      <c r="H1357" s="54">
        <f t="shared" si="175"/>
        <v>0.92566666666666664</v>
      </c>
      <c r="I1357" s="54">
        <f t="shared" si="176"/>
        <v>3406.4533333333334</v>
      </c>
      <c r="J1357" s="54">
        <f t="shared" si="177"/>
        <v>749.4197333333334</v>
      </c>
      <c r="K1357" s="54">
        <f t="shared" si="173"/>
        <v>1056.0005333333334</v>
      </c>
      <c r="L1357" s="245">
        <v>194.57513333333333</v>
      </c>
      <c r="M1357" s="56">
        <f t="shared" si="174"/>
        <v>0.92405290444611576</v>
      </c>
    </row>
    <row r="1358" spans="1:13" x14ac:dyDescent="0.2">
      <c r="A1358" s="57">
        <f t="shared" si="178"/>
        <v>27</v>
      </c>
      <c r="B1358" s="57" t="s">
        <v>1603</v>
      </c>
      <c r="C1358" s="240">
        <v>7972.6</v>
      </c>
      <c r="D1358" s="59"/>
      <c r="E1358" s="60"/>
      <c r="F1358" s="57">
        <f t="shared" si="172"/>
        <v>7972.6</v>
      </c>
      <c r="G1358" s="267">
        <v>3300</v>
      </c>
      <c r="H1358" s="54">
        <f t="shared" si="175"/>
        <v>1.1000000000000001</v>
      </c>
      <c r="I1358" s="54">
        <f t="shared" si="176"/>
        <v>4048.0000000000005</v>
      </c>
      <c r="J1358" s="54">
        <f t="shared" si="177"/>
        <v>890.56000000000006</v>
      </c>
      <c r="K1358" s="54">
        <f t="shared" si="173"/>
        <v>1254.8800000000001</v>
      </c>
      <c r="L1358" s="245">
        <v>231.22</v>
      </c>
      <c r="M1358" s="56">
        <f t="shared" si="174"/>
        <v>0.80584251059880097</v>
      </c>
    </row>
    <row r="1359" spans="1:13" x14ac:dyDescent="0.2">
      <c r="A1359" s="57">
        <f t="shared" si="178"/>
        <v>28</v>
      </c>
      <c r="B1359" s="57" t="s">
        <v>1604</v>
      </c>
      <c r="C1359" s="240">
        <v>4276.3</v>
      </c>
      <c r="D1359" s="59"/>
      <c r="E1359" s="60"/>
      <c r="F1359" s="57">
        <f t="shared" si="172"/>
        <v>4276.3</v>
      </c>
      <c r="G1359" s="267">
        <v>1789.7</v>
      </c>
      <c r="H1359" s="54">
        <f t="shared" si="175"/>
        <v>0.59656666666666669</v>
      </c>
      <c r="I1359" s="54">
        <f t="shared" si="176"/>
        <v>2195.3653333333336</v>
      </c>
      <c r="J1359" s="54">
        <f t="shared" si="177"/>
        <v>482.98037333333338</v>
      </c>
      <c r="K1359" s="54">
        <f t="shared" si="173"/>
        <v>680.56325333333348</v>
      </c>
      <c r="L1359" s="245">
        <v>125.39831333333333</v>
      </c>
      <c r="M1359" s="56">
        <f t="shared" si="174"/>
        <v>0.81479486316052041</v>
      </c>
    </row>
    <row r="1360" spans="1:13" x14ac:dyDescent="0.2">
      <c r="A1360" s="57">
        <f t="shared" si="178"/>
        <v>29</v>
      </c>
      <c r="B1360" s="57" t="s">
        <v>1605</v>
      </c>
      <c r="C1360" s="240">
        <v>4367.5</v>
      </c>
      <c r="D1360" s="59"/>
      <c r="E1360" s="60"/>
      <c r="F1360" s="57">
        <f t="shared" si="172"/>
        <v>4367.5</v>
      </c>
      <c r="G1360" s="267">
        <v>2587.1</v>
      </c>
      <c r="H1360" s="54">
        <f t="shared" si="175"/>
        <v>0.86236666666666661</v>
      </c>
      <c r="I1360" s="54">
        <f t="shared" si="176"/>
        <v>3173.509333333333</v>
      </c>
      <c r="J1360" s="54">
        <f t="shared" si="177"/>
        <v>698.17205333333322</v>
      </c>
      <c r="K1360" s="54">
        <f t="shared" si="173"/>
        <v>983.78789333333316</v>
      </c>
      <c r="L1360" s="245">
        <v>181.26947333333331</v>
      </c>
      <c r="M1360" s="56">
        <f t="shared" si="174"/>
        <v>1.1532315405456974</v>
      </c>
    </row>
    <row r="1361" spans="1:13" x14ac:dyDescent="0.2">
      <c r="A1361" s="57">
        <f t="shared" si="178"/>
        <v>30</v>
      </c>
      <c r="B1361" s="57" t="s">
        <v>1606</v>
      </c>
      <c r="C1361" s="240">
        <v>4175.8999999999996</v>
      </c>
      <c r="D1361" s="59"/>
      <c r="E1361" s="60"/>
      <c r="F1361" s="57">
        <f t="shared" si="172"/>
        <v>4175.8999999999996</v>
      </c>
      <c r="G1361" s="267">
        <v>1771</v>
      </c>
      <c r="H1361" s="54">
        <f t="shared" si="175"/>
        <v>0.59033333333333338</v>
      </c>
      <c r="I1361" s="54">
        <f t="shared" si="176"/>
        <v>2172.4266666666667</v>
      </c>
      <c r="J1361" s="54">
        <f t="shared" si="177"/>
        <v>477.93386666666669</v>
      </c>
      <c r="K1361" s="54">
        <f t="shared" si="173"/>
        <v>673.45226666666667</v>
      </c>
      <c r="L1361" s="245">
        <v>124.08806666666666</v>
      </c>
      <c r="M1361" s="56">
        <f t="shared" si="174"/>
        <v>0.82566653096737641</v>
      </c>
    </row>
    <row r="1362" spans="1:13" x14ac:dyDescent="0.2">
      <c r="A1362" s="57">
        <f t="shared" si="178"/>
        <v>31</v>
      </c>
      <c r="B1362" s="57" t="s">
        <v>1607</v>
      </c>
      <c r="C1362" s="240">
        <v>12124</v>
      </c>
      <c r="D1362" s="59"/>
      <c r="E1362" s="60">
        <v>87.2</v>
      </c>
      <c r="F1362" s="57">
        <f t="shared" si="172"/>
        <v>12211.2</v>
      </c>
      <c r="G1362" s="267">
        <v>2310</v>
      </c>
      <c r="H1362" s="54">
        <f t="shared" si="175"/>
        <v>0.77</v>
      </c>
      <c r="I1362" s="54">
        <f t="shared" si="176"/>
        <v>2833.6</v>
      </c>
      <c r="J1362" s="54">
        <f t="shared" si="177"/>
        <v>623.39199999999994</v>
      </c>
      <c r="K1362" s="54">
        <f t="shared" si="173"/>
        <v>878.41599999999994</v>
      </c>
      <c r="L1362" s="245">
        <v>161.85400000000001</v>
      </c>
      <c r="M1362" s="56">
        <f t="shared" si="174"/>
        <v>0.36828993055555553</v>
      </c>
    </row>
    <row r="1363" spans="1:13" x14ac:dyDescent="0.2">
      <c r="A1363" s="57">
        <f t="shared" si="178"/>
        <v>32</v>
      </c>
      <c r="B1363" s="57" t="s">
        <v>1608</v>
      </c>
      <c r="C1363" s="240">
        <v>5787.7</v>
      </c>
      <c r="D1363" s="59"/>
      <c r="E1363" s="60"/>
      <c r="F1363" s="57">
        <f t="shared" si="172"/>
        <v>5787.7</v>
      </c>
      <c r="G1363" s="267">
        <v>2115</v>
      </c>
      <c r="H1363" s="54">
        <f t="shared" si="175"/>
        <v>0.70499999999999996</v>
      </c>
      <c r="I1363" s="54">
        <f t="shared" si="176"/>
        <v>2594.3999999999996</v>
      </c>
      <c r="J1363" s="54">
        <f t="shared" si="177"/>
        <v>570.76799999999992</v>
      </c>
      <c r="K1363" s="54">
        <f t="shared" si="173"/>
        <v>804.2639999999999</v>
      </c>
      <c r="L1363" s="245">
        <v>148.19099999999997</v>
      </c>
      <c r="M1363" s="56">
        <f t="shared" si="174"/>
        <v>0.71144375140383909</v>
      </c>
    </row>
    <row r="1364" spans="1:13" x14ac:dyDescent="0.2">
      <c r="A1364" s="57">
        <f t="shared" si="178"/>
        <v>33</v>
      </c>
      <c r="B1364" s="57" t="s">
        <v>1609</v>
      </c>
      <c r="C1364" s="240">
        <v>4389.3999999999996</v>
      </c>
      <c r="D1364" s="59"/>
      <c r="E1364" s="60"/>
      <c r="F1364" s="57">
        <f t="shared" si="172"/>
        <v>4389.3999999999996</v>
      </c>
      <c r="G1364" s="267">
        <v>1873.1</v>
      </c>
      <c r="H1364" s="54">
        <f t="shared" si="175"/>
        <v>0.62436666666666663</v>
      </c>
      <c r="I1364" s="54">
        <f t="shared" si="176"/>
        <v>2297.6693333333333</v>
      </c>
      <c r="J1364" s="54">
        <f t="shared" si="177"/>
        <v>505.48725333333334</v>
      </c>
      <c r="K1364" s="54">
        <f t="shared" ref="K1364:K1384" si="179">I1364*0.31</f>
        <v>712.27749333333327</v>
      </c>
      <c r="L1364" s="245">
        <v>131.24187333333333</v>
      </c>
      <c r="M1364" s="56">
        <f t="shared" ref="M1364:M1385" si="180">(I1364+J1364+K1364+L1364)/F1364</f>
        <v>0.83079144150301487</v>
      </c>
    </row>
    <row r="1365" spans="1:13" x14ac:dyDescent="0.2">
      <c r="A1365" s="57">
        <f t="shared" si="178"/>
        <v>34</v>
      </c>
      <c r="B1365" s="57" t="s">
        <v>1981</v>
      </c>
      <c r="C1365" s="240">
        <v>4397.2</v>
      </c>
      <c r="D1365" s="59"/>
      <c r="E1365" s="60"/>
      <c r="F1365" s="57">
        <f t="shared" si="172"/>
        <v>4397.2</v>
      </c>
      <c r="G1365" s="267">
        <v>1805</v>
      </c>
      <c r="H1365" s="54">
        <f t="shared" si="175"/>
        <v>0.60166666666666668</v>
      </c>
      <c r="I1365" s="54">
        <f t="shared" si="176"/>
        <v>2214.1333333333332</v>
      </c>
      <c r="J1365" s="54">
        <f t="shared" si="177"/>
        <v>487.10933333333332</v>
      </c>
      <c r="K1365" s="54">
        <f t="shared" si="179"/>
        <v>686.38133333333326</v>
      </c>
      <c r="L1365" s="245">
        <v>126.47033333333333</v>
      </c>
      <c r="M1365" s="56">
        <f t="shared" si="180"/>
        <v>0.7991663634434033</v>
      </c>
    </row>
    <row r="1366" spans="1:13" x14ac:dyDescent="0.2">
      <c r="A1366" s="57">
        <f t="shared" si="178"/>
        <v>35</v>
      </c>
      <c r="B1366" s="57" t="s">
        <v>1610</v>
      </c>
      <c r="C1366" s="240">
        <v>4374.3999999999996</v>
      </c>
      <c r="D1366" s="59"/>
      <c r="E1366" s="60"/>
      <c r="F1366" s="57">
        <f t="shared" si="172"/>
        <v>4374.3999999999996</v>
      </c>
      <c r="G1366" s="267">
        <v>1841</v>
      </c>
      <c r="H1366" s="54">
        <f t="shared" si="175"/>
        <v>0.61366666666666669</v>
      </c>
      <c r="I1366" s="54">
        <f t="shared" si="176"/>
        <v>2258.2933333333335</v>
      </c>
      <c r="J1366" s="54">
        <f t="shared" si="177"/>
        <v>496.82453333333336</v>
      </c>
      <c r="K1366" s="54">
        <f t="shared" si="179"/>
        <v>700.07093333333341</v>
      </c>
      <c r="L1366" s="245">
        <v>128.99273333333332</v>
      </c>
      <c r="M1366" s="56">
        <f t="shared" si="180"/>
        <v>0.81935386186296044</v>
      </c>
    </row>
    <row r="1367" spans="1:13" x14ac:dyDescent="0.2">
      <c r="A1367" s="57">
        <f t="shared" si="178"/>
        <v>36</v>
      </c>
      <c r="B1367" s="57" t="s">
        <v>0</v>
      </c>
      <c r="C1367" s="240">
        <v>5726.2</v>
      </c>
      <c r="D1367" s="59"/>
      <c r="E1367" s="60"/>
      <c r="F1367" s="57">
        <f t="shared" si="172"/>
        <v>5726.2</v>
      </c>
      <c r="G1367" s="267">
        <v>3347.3</v>
      </c>
      <c r="H1367" s="54">
        <f t="shared" si="175"/>
        <v>1.1157666666666668</v>
      </c>
      <c r="I1367" s="54">
        <f t="shared" si="176"/>
        <v>4106.021333333334</v>
      </c>
      <c r="J1367" s="54">
        <f t="shared" si="177"/>
        <v>903.32469333333347</v>
      </c>
      <c r="K1367" s="54">
        <f t="shared" si="179"/>
        <v>1272.8666133333336</v>
      </c>
      <c r="L1367" s="245">
        <v>234.53415333333336</v>
      </c>
      <c r="M1367" s="56">
        <f t="shared" si="180"/>
        <v>1.1380578382406019</v>
      </c>
    </row>
    <row r="1368" spans="1:13" x14ac:dyDescent="0.2">
      <c r="A1368" s="57">
        <f t="shared" si="178"/>
        <v>37</v>
      </c>
      <c r="B1368" s="57" t="s">
        <v>1</v>
      </c>
      <c r="C1368" s="240">
        <v>16363.4</v>
      </c>
      <c r="D1368" s="59">
        <v>254.1</v>
      </c>
      <c r="E1368" s="60">
        <v>876.7</v>
      </c>
      <c r="F1368" s="57">
        <f t="shared" si="172"/>
        <v>17494.2</v>
      </c>
      <c r="G1368" s="267">
        <v>3500</v>
      </c>
      <c r="H1368" s="54">
        <f t="shared" si="175"/>
        <v>1.1666666666666667</v>
      </c>
      <c r="I1368" s="54">
        <f t="shared" si="176"/>
        <v>4293.3333333333339</v>
      </c>
      <c r="J1368" s="54">
        <f t="shared" si="177"/>
        <v>944.53333333333342</v>
      </c>
      <c r="K1368" s="54">
        <f t="shared" si="179"/>
        <v>1330.9333333333336</v>
      </c>
      <c r="L1368" s="245">
        <v>245.23333333333335</v>
      </c>
      <c r="M1368" s="56">
        <f t="shared" si="180"/>
        <v>0.38950242556580661</v>
      </c>
    </row>
    <row r="1369" spans="1:13" x14ac:dyDescent="0.2">
      <c r="A1369" s="57">
        <f t="shared" si="178"/>
        <v>38</v>
      </c>
      <c r="B1369" s="57" t="s">
        <v>2</v>
      </c>
      <c r="C1369" s="240">
        <v>20325.400000000001</v>
      </c>
      <c r="D1369" s="59"/>
      <c r="E1369" s="60">
        <v>72.400000000000006</v>
      </c>
      <c r="F1369" s="57">
        <f t="shared" si="172"/>
        <v>20397.800000000003</v>
      </c>
      <c r="G1369" s="267">
        <v>4894</v>
      </c>
      <c r="H1369" s="54">
        <f t="shared" si="175"/>
        <v>1.6313333333333333</v>
      </c>
      <c r="I1369" s="54">
        <f t="shared" si="176"/>
        <v>6003.3066666666664</v>
      </c>
      <c r="J1369" s="54">
        <f t="shared" si="177"/>
        <v>1320.7274666666667</v>
      </c>
      <c r="K1369" s="54">
        <f t="shared" si="179"/>
        <v>1861.0250666666666</v>
      </c>
      <c r="L1369" s="245">
        <v>342.90626666666668</v>
      </c>
      <c r="M1369" s="56">
        <f t="shared" si="180"/>
        <v>0.46710750505773491</v>
      </c>
    </row>
    <row r="1370" spans="1:13" x14ac:dyDescent="0.2">
      <c r="A1370" s="57">
        <f t="shared" si="178"/>
        <v>39</v>
      </c>
      <c r="B1370" s="57" t="s">
        <v>3</v>
      </c>
      <c r="C1370" s="240">
        <v>3233.5</v>
      </c>
      <c r="D1370" s="59"/>
      <c r="E1370" s="60"/>
      <c r="F1370" s="57">
        <f t="shared" si="172"/>
        <v>3233.5</v>
      </c>
      <c r="G1370" s="267">
        <v>1405.5</v>
      </c>
      <c r="H1370" s="54">
        <f t="shared" si="175"/>
        <v>0.46850000000000003</v>
      </c>
      <c r="I1370" s="54">
        <f t="shared" si="176"/>
        <v>1724.0800000000002</v>
      </c>
      <c r="J1370" s="54">
        <f t="shared" si="177"/>
        <v>379.29760000000005</v>
      </c>
      <c r="K1370" s="54">
        <f t="shared" si="179"/>
        <v>534.46480000000008</v>
      </c>
      <c r="L1370" s="245">
        <v>98.478700000000003</v>
      </c>
      <c r="M1370" s="56">
        <f t="shared" si="180"/>
        <v>0.84624125560538133</v>
      </c>
    </row>
    <row r="1371" spans="1:13" x14ac:dyDescent="0.2">
      <c r="A1371" s="57">
        <f t="shared" si="178"/>
        <v>40</v>
      </c>
      <c r="B1371" s="57" t="s">
        <v>4</v>
      </c>
      <c r="C1371" s="240">
        <v>6170.7</v>
      </c>
      <c r="D1371" s="59"/>
      <c r="E1371" s="60"/>
      <c r="F1371" s="57">
        <f t="shared" si="172"/>
        <v>6170.7</v>
      </c>
      <c r="G1371" s="267">
        <v>1804</v>
      </c>
      <c r="H1371" s="54">
        <f t="shared" si="175"/>
        <v>0.60133333333333339</v>
      </c>
      <c r="I1371" s="54">
        <f t="shared" si="176"/>
        <v>2212.9066666666668</v>
      </c>
      <c r="J1371" s="54">
        <f t="shared" si="177"/>
        <v>486.83946666666668</v>
      </c>
      <c r="K1371" s="54">
        <f t="shared" si="179"/>
        <v>686.0010666666667</v>
      </c>
      <c r="L1371" s="245">
        <v>126.40026666666668</v>
      </c>
      <c r="M1371" s="56">
        <f t="shared" si="180"/>
        <v>0.56916516224523428</v>
      </c>
    </row>
    <row r="1372" spans="1:13" x14ac:dyDescent="0.2">
      <c r="A1372" s="57">
        <f t="shared" si="178"/>
        <v>41</v>
      </c>
      <c r="B1372" s="57" t="s">
        <v>5</v>
      </c>
      <c r="C1372" s="240">
        <v>2571</v>
      </c>
      <c r="D1372" s="59"/>
      <c r="E1372" s="60">
        <v>379</v>
      </c>
      <c r="F1372" s="57">
        <f t="shared" si="172"/>
        <v>2950</v>
      </c>
      <c r="G1372" s="267">
        <v>2000.4</v>
      </c>
      <c r="H1372" s="54">
        <f t="shared" si="175"/>
        <v>0.66680000000000006</v>
      </c>
      <c r="I1372" s="54">
        <f t="shared" si="176"/>
        <v>2453.8240000000001</v>
      </c>
      <c r="J1372" s="54">
        <f t="shared" si="177"/>
        <v>539.84127999999998</v>
      </c>
      <c r="K1372" s="54">
        <f t="shared" si="179"/>
        <v>760.68543999999997</v>
      </c>
      <c r="L1372" s="245">
        <v>140.16136</v>
      </c>
      <c r="M1372" s="56">
        <f t="shared" si="180"/>
        <v>1.3201735864406781</v>
      </c>
    </row>
    <row r="1373" spans="1:13" x14ac:dyDescent="0.2">
      <c r="A1373" s="57">
        <f t="shared" si="178"/>
        <v>42</v>
      </c>
      <c r="B1373" s="57" t="s">
        <v>6</v>
      </c>
      <c r="C1373" s="240">
        <v>4446</v>
      </c>
      <c r="D1373" s="59"/>
      <c r="E1373" s="60">
        <v>135.1</v>
      </c>
      <c r="F1373" s="57">
        <f t="shared" si="172"/>
        <v>4581.1000000000004</v>
      </c>
      <c r="G1373" s="267">
        <v>2083</v>
      </c>
      <c r="H1373" s="54">
        <f t="shared" si="175"/>
        <v>0.69433333333333336</v>
      </c>
      <c r="I1373" s="54">
        <f t="shared" si="176"/>
        <v>2555.1466666666665</v>
      </c>
      <c r="J1373" s="54">
        <f t="shared" si="177"/>
        <v>562.13226666666662</v>
      </c>
      <c r="K1373" s="54">
        <f t="shared" si="179"/>
        <v>792.09546666666665</v>
      </c>
      <c r="L1373" s="245">
        <v>145.94886666666667</v>
      </c>
      <c r="M1373" s="56">
        <f t="shared" si="180"/>
        <v>0.8852291516593539</v>
      </c>
    </row>
    <row r="1374" spans="1:13" x14ac:dyDescent="0.2">
      <c r="A1374" s="57">
        <f t="shared" si="178"/>
        <v>43</v>
      </c>
      <c r="B1374" s="57" t="s">
        <v>7</v>
      </c>
      <c r="C1374" s="240">
        <v>2571.8000000000002</v>
      </c>
      <c r="D1374" s="59"/>
      <c r="E1374" s="60"/>
      <c r="F1374" s="57">
        <f t="shared" si="172"/>
        <v>2571.8000000000002</v>
      </c>
      <c r="G1374" s="267">
        <v>1100</v>
      </c>
      <c r="H1374" s="54">
        <f t="shared" si="175"/>
        <v>0.36666666666666664</v>
      </c>
      <c r="I1374" s="54">
        <f t="shared" si="176"/>
        <v>1349.3333333333333</v>
      </c>
      <c r="J1374" s="54">
        <f t="shared" si="177"/>
        <v>296.8533333333333</v>
      </c>
      <c r="K1374" s="54">
        <f t="shared" si="179"/>
        <v>418.29333333333329</v>
      </c>
      <c r="L1374" s="245">
        <v>77.073333333333323</v>
      </c>
      <c r="M1374" s="56">
        <f t="shared" si="180"/>
        <v>0.83270601653835163</v>
      </c>
    </row>
    <row r="1375" spans="1:13" x14ac:dyDescent="0.2">
      <c r="A1375" s="57">
        <f t="shared" si="178"/>
        <v>44</v>
      </c>
      <c r="B1375" s="57" t="s">
        <v>8</v>
      </c>
      <c r="C1375" s="240">
        <v>4089.4</v>
      </c>
      <c r="D1375" s="59"/>
      <c r="E1375" s="60"/>
      <c r="F1375" s="57">
        <f t="shared" si="172"/>
        <v>4089.4</v>
      </c>
      <c r="G1375" s="267">
        <v>1500</v>
      </c>
      <c r="H1375" s="54">
        <f t="shared" si="175"/>
        <v>0.5</v>
      </c>
      <c r="I1375" s="54">
        <f t="shared" si="176"/>
        <v>1840</v>
      </c>
      <c r="J1375" s="54">
        <f t="shared" si="177"/>
        <v>404.8</v>
      </c>
      <c r="K1375" s="54">
        <f t="shared" si="179"/>
        <v>570.4</v>
      </c>
      <c r="L1375" s="245">
        <v>105.1</v>
      </c>
      <c r="M1375" s="56">
        <f t="shared" si="180"/>
        <v>0.71411454003032238</v>
      </c>
    </row>
    <row r="1376" spans="1:13" x14ac:dyDescent="0.2">
      <c r="A1376" s="57">
        <f t="shared" si="178"/>
        <v>45</v>
      </c>
      <c r="B1376" s="57" t="s">
        <v>9</v>
      </c>
      <c r="C1376" s="240">
        <v>4079.1</v>
      </c>
      <c r="D1376" s="59"/>
      <c r="E1376" s="60"/>
      <c r="F1376" s="57">
        <f t="shared" si="172"/>
        <v>4079.1</v>
      </c>
      <c r="G1376" s="267">
        <v>2190</v>
      </c>
      <c r="H1376" s="54">
        <f t="shared" si="175"/>
        <v>0.73</v>
      </c>
      <c r="I1376" s="54">
        <f t="shared" si="176"/>
        <v>2686.4</v>
      </c>
      <c r="J1376" s="54">
        <f t="shared" si="177"/>
        <v>591.00800000000004</v>
      </c>
      <c r="K1376" s="54">
        <f t="shared" si="179"/>
        <v>832.78399999999999</v>
      </c>
      <c r="L1376" s="245">
        <v>153.446</v>
      </c>
      <c r="M1376" s="56">
        <f t="shared" si="180"/>
        <v>1.0452398813463755</v>
      </c>
    </row>
    <row r="1377" spans="1:14" x14ac:dyDescent="0.2">
      <c r="A1377" s="57">
        <f t="shared" si="178"/>
        <v>46</v>
      </c>
      <c r="B1377" s="57" t="s">
        <v>1982</v>
      </c>
      <c r="C1377" s="240">
        <v>8506.9</v>
      </c>
      <c r="D1377" s="59"/>
      <c r="E1377" s="60"/>
      <c r="F1377" s="57">
        <f t="shared" si="172"/>
        <v>8506.9</v>
      </c>
      <c r="G1377" s="267">
        <v>3380.4</v>
      </c>
      <c r="H1377" s="54">
        <f t="shared" si="175"/>
        <v>1.1268</v>
      </c>
      <c r="I1377" s="54">
        <f t="shared" si="176"/>
        <v>4146.6239999999998</v>
      </c>
      <c r="J1377" s="54">
        <f t="shared" si="177"/>
        <v>912.25727999999992</v>
      </c>
      <c r="K1377" s="54">
        <f t="shared" si="179"/>
        <v>1285.45344</v>
      </c>
      <c r="L1377" s="245">
        <v>236.85336000000001</v>
      </c>
      <c r="M1377" s="56">
        <f t="shared" si="180"/>
        <v>0.7736294161210312</v>
      </c>
    </row>
    <row r="1378" spans="1:14" x14ac:dyDescent="0.2">
      <c r="A1378" s="57">
        <f t="shared" si="178"/>
        <v>47</v>
      </c>
      <c r="B1378" s="57" t="s">
        <v>536</v>
      </c>
      <c r="C1378" s="240">
        <v>1934.1</v>
      </c>
      <c r="D1378" s="59"/>
      <c r="E1378" s="60">
        <v>1212.4000000000001</v>
      </c>
      <c r="F1378" s="57">
        <f t="shared" si="172"/>
        <v>3146.5</v>
      </c>
      <c r="G1378" s="267">
        <v>1157</v>
      </c>
      <c r="H1378" s="54">
        <f t="shared" si="175"/>
        <v>0.38566666666666666</v>
      </c>
      <c r="I1378" s="54">
        <f t="shared" si="176"/>
        <v>1419.2533333333333</v>
      </c>
      <c r="J1378" s="54">
        <f t="shared" si="177"/>
        <v>312.23573333333331</v>
      </c>
      <c r="K1378" s="54">
        <f t="shared" si="179"/>
        <v>439.96853333333331</v>
      </c>
      <c r="L1378" s="245">
        <v>81.067133333333331</v>
      </c>
      <c r="M1378" s="56">
        <f t="shared" si="180"/>
        <v>0.71588264208909369</v>
      </c>
    </row>
    <row r="1379" spans="1:14" x14ac:dyDescent="0.2">
      <c r="A1379" s="57">
        <f t="shared" si="178"/>
        <v>48</v>
      </c>
      <c r="B1379" s="57" t="s">
        <v>537</v>
      </c>
      <c r="C1379" s="240">
        <v>4269.5</v>
      </c>
      <c r="D1379" s="59"/>
      <c r="E1379" s="60">
        <v>538</v>
      </c>
      <c r="F1379" s="57">
        <f t="shared" si="172"/>
        <v>4807.5</v>
      </c>
      <c r="G1379" s="267">
        <v>1452.5</v>
      </c>
      <c r="H1379" s="54">
        <f t="shared" si="175"/>
        <v>0.48416666666666669</v>
      </c>
      <c r="I1379" s="54">
        <f t="shared" si="176"/>
        <v>1781.7333333333333</v>
      </c>
      <c r="J1379" s="54">
        <f t="shared" si="177"/>
        <v>391.98133333333334</v>
      </c>
      <c r="K1379" s="54">
        <f t="shared" si="179"/>
        <v>552.33733333333339</v>
      </c>
      <c r="L1379" s="245">
        <v>101.77183333333333</v>
      </c>
      <c r="M1379" s="56">
        <f t="shared" si="180"/>
        <v>0.58821088576876412</v>
      </c>
    </row>
    <row r="1380" spans="1:14" x14ac:dyDescent="0.2">
      <c r="A1380" s="57">
        <f t="shared" si="178"/>
        <v>49</v>
      </c>
      <c r="B1380" s="53" t="s">
        <v>2209</v>
      </c>
      <c r="C1380" s="240">
        <v>4095</v>
      </c>
      <c r="D1380" s="59"/>
      <c r="E1380" s="60"/>
      <c r="F1380" s="57">
        <f t="shared" si="172"/>
        <v>4095</v>
      </c>
      <c r="G1380" s="267">
        <v>1603</v>
      </c>
      <c r="H1380" s="54">
        <f t="shared" si="175"/>
        <v>0.53433333333333333</v>
      </c>
      <c r="I1380" s="54">
        <f t="shared" si="176"/>
        <v>1966.3466666666666</v>
      </c>
      <c r="J1380" s="54">
        <f t="shared" si="177"/>
        <v>432.59626666666662</v>
      </c>
      <c r="K1380" s="54">
        <f t="shared" si="179"/>
        <v>609.56746666666663</v>
      </c>
      <c r="L1380" s="245">
        <v>112.31686666666667</v>
      </c>
      <c r="M1380" s="56">
        <f t="shared" si="180"/>
        <v>0.76210678062678061</v>
      </c>
    </row>
    <row r="1381" spans="1:14" s="115" customFormat="1" x14ac:dyDescent="0.2">
      <c r="A1381" s="57">
        <f t="shared" si="178"/>
        <v>50</v>
      </c>
      <c r="B1381" s="214" t="s">
        <v>1282</v>
      </c>
      <c r="C1381" s="240">
        <v>15885</v>
      </c>
      <c r="D1381" s="59"/>
      <c r="E1381" s="60">
        <v>238.9</v>
      </c>
      <c r="F1381" s="57">
        <v>16123.9</v>
      </c>
      <c r="G1381" s="267">
        <v>6681.1</v>
      </c>
      <c r="H1381" s="113">
        <f>G1381/3000</f>
        <v>2.2270333333333334</v>
      </c>
      <c r="I1381" s="54">
        <f t="shared" si="176"/>
        <v>8195.4826666666668</v>
      </c>
      <c r="J1381" s="113">
        <f t="shared" si="177"/>
        <v>1803.0061866666667</v>
      </c>
      <c r="K1381" s="54">
        <f t="shared" si="179"/>
        <v>2540.5996266666666</v>
      </c>
      <c r="L1381" s="245">
        <v>224.98406666666668</v>
      </c>
      <c r="M1381" s="114">
        <f t="shared" si="180"/>
        <v>0.79162439277511432</v>
      </c>
    </row>
    <row r="1382" spans="1:14" x14ac:dyDescent="0.2">
      <c r="A1382" s="57">
        <f t="shared" si="178"/>
        <v>51</v>
      </c>
      <c r="B1382" s="53" t="s">
        <v>1726</v>
      </c>
      <c r="C1382" s="240">
        <v>3468</v>
      </c>
      <c r="D1382" s="59"/>
      <c r="E1382" s="60"/>
      <c r="F1382" s="57">
        <f t="shared" si="172"/>
        <v>3468</v>
      </c>
      <c r="G1382" s="267">
        <v>1809.3</v>
      </c>
      <c r="H1382" s="54">
        <f>G1382/3000</f>
        <v>0.60309999999999997</v>
      </c>
      <c r="I1382" s="54">
        <f t="shared" si="176"/>
        <v>2219.4079999999999</v>
      </c>
      <c r="J1382" s="54">
        <f t="shared" si="177"/>
        <v>488.26975999999996</v>
      </c>
      <c r="K1382" s="54">
        <f t="shared" si="179"/>
        <v>688.01648</v>
      </c>
      <c r="L1382" s="245">
        <v>126.77161999999998</v>
      </c>
      <c r="M1382" s="56">
        <f t="shared" si="180"/>
        <v>1.0157052652825835</v>
      </c>
    </row>
    <row r="1383" spans="1:14" x14ac:dyDescent="0.2">
      <c r="A1383" s="57">
        <f t="shared" si="178"/>
        <v>52</v>
      </c>
      <c r="B1383" s="53" t="s">
        <v>2921</v>
      </c>
      <c r="C1383" s="240">
        <v>4728.3</v>
      </c>
      <c r="D1383" s="59"/>
      <c r="E1383" s="60"/>
      <c r="F1383" s="57">
        <f t="shared" si="172"/>
        <v>4728.3</v>
      </c>
      <c r="G1383" s="267">
        <v>2647.4</v>
      </c>
      <c r="H1383" s="54">
        <f t="shared" ref="H1383:H1384" si="181">G1383/3000</f>
        <v>0.88246666666666673</v>
      </c>
      <c r="I1383" s="54">
        <f t="shared" si="176"/>
        <v>3247.4773333333337</v>
      </c>
      <c r="J1383" s="54">
        <f t="shared" ref="J1383:J1384" si="182">I1383*0.22</f>
        <v>714.44501333333346</v>
      </c>
      <c r="K1383" s="54">
        <f t="shared" si="179"/>
        <v>1006.7179733333335</v>
      </c>
      <c r="L1383" s="245">
        <f t="shared" ref="L1383:L1384" si="183">84.08*H1383*2.5</f>
        <v>185.49449333333337</v>
      </c>
      <c r="M1383" s="56">
        <f t="shared" si="180"/>
        <v>1.0900608703621457</v>
      </c>
      <c r="N1383" s="54">
        <v>469.91</v>
      </c>
    </row>
    <row r="1384" spans="1:14" x14ac:dyDescent="0.2">
      <c r="A1384" s="57">
        <f t="shared" si="178"/>
        <v>53</v>
      </c>
      <c r="B1384" s="53" t="s">
        <v>2922</v>
      </c>
      <c r="C1384" s="240">
        <v>2894.3</v>
      </c>
      <c r="D1384" s="59"/>
      <c r="E1384" s="60"/>
      <c r="F1384" s="57">
        <f t="shared" si="172"/>
        <v>2894.3</v>
      </c>
      <c r="G1384" s="267">
        <v>1399.8</v>
      </c>
      <c r="H1384" s="54">
        <f t="shared" si="181"/>
        <v>0.46659999999999996</v>
      </c>
      <c r="I1384" s="54">
        <f t="shared" si="176"/>
        <v>1717.0879999999997</v>
      </c>
      <c r="J1384" s="54">
        <f t="shared" si="182"/>
        <v>377.75935999999996</v>
      </c>
      <c r="K1384" s="54">
        <f t="shared" si="179"/>
        <v>532.29727999999989</v>
      </c>
      <c r="L1384" s="245">
        <f t="shared" si="183"/>
        <v>98.079319999999996</v>
      </c>
      <c r="M1384" s="56">
        <f t="shared" si="180"/>
        <v>0.94158309781294236</v>
      </c>
      <c r="N1384" s="54">
        <v>469.91</v>
      </c>
    </row>
    <row r="1385" spans="1:14" x14ac:dyDescent="0.2">
      <c r="A1385" s="57"/>
      <c r="B1385" s="38" t="s">
        <v>1276</v>
      </c>
      <c r="C1385" s="49">
        <f>SUM(C1332:C1384)</f>
        <v>296155</v>
      </c>
      <c r="D1385" s="49">
        <f t="shared" ref="D1385:K1385" si="184">SUM(D1332:D1384)</f>
        <v>815.1</v>
      </c>
      <c r="E1385" s="49">
        <f t="shared" si="184"/>
        <v>10385.589999999998</v>
      </c>
      <c r="F1385" s="49">
        <f t="shared" si="184"/>
        <v>307355.69000000006</v>
      </c>
      <c r="G1385" s="247">
        <f t="shared" si="184"/>
        <v>125098.6</v>
      </c>
      <c r="H1385" s="215">
        <f t="shared" si="184"/>
        <v>41.699533333333335</v>
      </c>
      <c r="I1385" s="49">
        <f t="shared" si="184"/>
        <v>153454.2826666667</v>
      </c>
      <c r="J1385" s="49">
        <f t="shared" si="184"/>
        <v>33759.942186666667</v>
      </c>
      <c r="K1385" s="49">
        <f t="shared" si="184"/>
        <v>47570.827626666673</v>
      </c>
      <c r="L1385" s="247">
        <f>SUM(L1332:L1384)</f>
        <v>8522.1035666666703</v>
      </c>
      <c r="M1385" s="56">
        <f t="shared" si="180"/>
        <v>0.79161428912107223</v>
      </c>
    </row>
    <row r="1386" spans="1:14" x14ac:dyDescent="0.2">
      <c r="A1386" s="338" t="s">
        <v>1983</v>
      </c>
      <c r="B1386" s="339"/>
      <c r="C1386" s="339"/>
      <c r="D1386" s="339"/>
      <c r="E1386" s="339"/>
      <c r="F1386" s="339"/>
      <c r="G1386" s="339"/>
      <c r="H1386" s="339"/>
      <c r="I1386" s="339"/>
      <c r="J1386" s="339"/>
      <c r="K1386" s="339"/>
      <c r="L1386" s="339"/>
      <c r="M1386" s="340"/>
    </row>
    <row r="1387" spans="1:14" x14ac:dyDescent="0.2">
      <c r="A1387" s="57">
        <v>1</v>
      </c>
      <c r="B1387" s="57" t="s">
        <v>325</v>
      </c>
      <c r="C1387" s="94">
        <v>5786.79</v>
      </c>
      <c r="D1387" s="57"/>
      <c r="E1387" s="60"/>
      <c r="F1387" s="57">
        <f t="shared" ref="F1387:F1450" si="185">C1387+D1387+E1387</f>
        <v>5786.79</v>
      </c>
      <c r="G1387" s="267">
        <v>2796.5</v>
      </c>
      <c r="H1387" s="54">
        <f>G1387/3000</f>
        <v>0.9321666666666667</v>
      </c>
      <c r="I1387" s="54">
        <f>H1387*3680</f>
        <v>3430.3733333333334</v>
      </c>
      <c r="J1387" s="54">
        <f>I1387*0.22</f>
        <v>754.68213333333335</v>
      </c>
      <c r="K1387" s="54">
        <f t="shared" ref="K1387:K1423" si="186">I1387*0.467</f>
        <v>1601.9843466666669</v>
      </c>
      <c r="L1387" s="245">
        <v>199.07649626666668</v>
      </c>
      <c r="M1387" s="56">
        <f t="shared" ref="M1387:M1424" si="187">(I1387+J1387+K1387+L1387)/F1387</f>
        <v>1.0344450566894601</v>
      </c>
    </row>
    <row r="1388" spans="1:14" x14ac:dyDescent="0.2">
      <c r="A1388" s="57">
        <f>A1387+1</f>
        <v>2</v>
      </c>
      <c r="B1388" s="57" t="s">
        <v>326</v>
      </c>
      <c r="C1388" s="94">
        <v>3626.15</v>
      </c>
      <c r="D1388" s="59"/>
      <c r="E1388" s="60"/>
      <c r="F1388" s="57">
        <f t="shared" si="185"/>
        <v>3626.15</v>
      </c>
      <c r="G1388" s="267">
        <v>1740</v>
      </c>
      <c r="H1388" s="54">
        <f t="shared" ref="H1388:H1423" si="188">G1388/3000</f>
        <v>0.57999999999999996</v>
      </c>
      <c r="I1388" s="54">
        <f t="shared" ref="I1388:I1423" si="189">H1388*3680</f>
        <v>2134.3999999999996</v>
      </c>
      <c r="J1388" s="54">
        <f t="shared" ref="J1388:J1423" si="190">I1388*0.22</f>
        <v>469.56799999999993</v>
      </c>
      <c r="K1388" s="54">
        <f t="shared" si="186"/>
        <v>996.76479999999992</v>
      </c>
      <c r="L1388" s="245">
        <v>123.86665599999999</v>
      </c>
      <c r="M1388" s="56">
        <f t="shared" si="187"/>
        <v>1.0271498575624283</v>
      </c>
    </row>
    <row r="1389" spans="1:14" x14ac:dyDescent="0.2">
      <c r="A1389" s="57">
        <f t="shared" ref="A1389:A1423" si="191">A1388+1</f>
        <v>3</v>
      </c>
      <c r="B1389" s="57" t="s">
        <v>327</v>
      </c>
      <c r="C1389" s="94">
        <v>7702.04</v>
      </c>
      <c r="D1389" s="59"/>
      <c r="E1389" s="60"/>
      <c r="F1389" s="57">
        <f t="shared" si="185"/>
        <v>7702.04</v>
      </c>
      <c r="G1389" s="267">
        <v>1637.16</v>
      </c>
      <c r="H1389" s="54">
        <f t="shared" si="188"/>
        <v>0.54571999999999998</v>
      </c>
      <c r="I1389" s="54">
        <f t="shared" si="189"/>
        <v>2008.2495999999999</v>
      </c>
      <c r="J1389" s="54">
        <f t="shared" si="190"/>
        <v>441.81491199999999</v>
      </c>
      <c r="K1389" s="54">
        <f t="shared" si="186"/>
        <v>937.85256319999996</v>
      </c>
      <c r="L1389" s="245">
        <v>116.54570950399999</v>
      </c>
      <c r="M1389" s="56">
        <f t="shared" si="187"/>
        <v>0.45500449033035406</v>
      </c>
    </row>
    <row r="1390" spans="1:14" x14ac:dyDescent="0.2">
      <c r="A1390" s="57">
        <f t="shared" si="191"/>
        <v>4</v>
      </c>
      <c r="B1390" s="57" t="s">
        <v>328</v>
      </c>
      <c r="C1390" s="94">
        <v>5721.7</v>
      </c>
      <c r="D1390" s="59"/>
      <c r="E1390" s="60"/>
      <c r="F1390" s="57">
        <f t="shared" si="185"/>
        <v>5721.7</v>
      </c>
      <c r="G1390" s="267">
        <v>2639.6</v>
      </c>
      <c r="H1390" s="54">
        <f t="shared" si="188"/>
        <v>0.87986666666666669</v>
      </c>
      <c r="I1390" s="54">
        <f t="shared" si="189"/>
        <v>3237.9093333333335</v>
      </c>
      <c r="J1390" s="54">
        <f t="shared" si="190"/>
        <v>712.34005333333334</v>
      </c>
      <c r="K1390" s="54">
        <f t="shared" si="186"/>
        <v>1512.1036586666669</v>
      </c>
      <c r="L1390" s="245">
        <v>187.90714090666668</v>
      </c>
      <c r="M1390" s="56">
        <f t="shared" si="187"/>
        <v>0.98751423287484486</v>
      </c>
    </row>
    <row r="1391" spans="1:14" x14ac:dyDescent="0.2">
      <c r="A1391" s="57">
        <f t="shared" si="191"/>
        <v>5</v>
      </c>
      <c r="B1391" s="57" t="s">
        <v>329</v>
      </c>
      <c r="C1391" s="94">
        <v>5777.4</v>
      </c>
      <c r="D1391" s="59"/>
      <c r="E1391" s="60"/>
      <c r="F1391" s="57">
        <f t="shared" si="185"/>
        <v>5777.4</v>
      </c>
      <c r="G1391" s="267">
        <v>2687</v>
      </c>
      <c r="H1391" s="54">
        <f t="shared" si="188"/>
        <v>0.89566666666666672</v>
      </c>
      <c r="I1391" s="54">
        <f t="shared" si="189"/>
        <v>3296.0533333333337</v>
      </c>
      <c r="J1391" s="54">
        <f t="shared" si="190"/>
        <v>725.13173333333339</v>
      </c>
      <c r="K1391" s="54">
        <f t="shared" si="186"/>
        <v>1539.256906666667</v>
      </c>
      <c r="L1391" s="245">
        <v>191.28143946666668</v>
      </c>
      <c r="M1391" s="56">
        <f t="shared" si="187"/>
        <v>0.99555568470246159</v>
      </c>
    </row>
    <row r="1392" spans="1:14" x14ac:dyDescent="0.2">
      <c r="A1392" s="57">
        <f t="shared" si="191"/>
        <v>6</v>
      </c>
      <c r="B1392" s="57" t="s">
        <v>330</v>
      </c>
      <c r="C1392" s="94">
        <v>5627.6</v>
      </c>
      <c r="D1392" s="59"/>
      <c r="E1392" s="60">
        <v>46.65</v>
      </c>
      <c r="F1392" s="57">
        <f t="shared" si="185"/>
        <v>5674.25</v>
      </c>
      <c r="G1392" s="267">
        <v>2457</v>
      </c>
      <c r="H1392" s="54">
        <f t="shared" si="188"/>
        <v>0.81899999999999995</v>
      </c>
      <c r="I1392" s="54">
        <f t="shared" si="189"/>
        <v>3013.9199999999996</v>
      </c>
      <c r="J1392" s="54">
        <f t="shared" si="190"/>
        <v>663.06239999999991</v>
      </c>
      <c r="K1392" s="54">
        <f t="shared" si="186"/>
        <v>1407.50064</v>
      </c>
      <c r="L1392" s="245">
        <v>174.90826079999999</v>
      </c>
      <c r="M1392" s="56">
        <f t="shared" si="187"/>
        <v>0.92688748306824675</v>
      </c>
    </row>
    <row r="1393" spans="1:13" x14ac:dyDescent="0.2">
      <c r="A1393" s="57">
        <f t="shared" si="191"/>
        <v>7</v>
      </c>
      <c r="B1393" s="57" t="s">
        <v>331</v>
      </c>
      <c r="C1393" s="94">
        <v>4060.15</v>
      </c>
      <c r="D1393" s="59">
        <v>29</v>
      </c>
      <c r="E1393" s="60"/>
      <c r="F1393" s="57">
        <f t="shared" si="185"/>
        <v>4089.15</v>
      </c>
      <c r="G1393" s="267">
        <v>1524.9</v>
      </c>
      <c r="H1393" s="54">
        <f t="shared" si="188"/>
        <v>0.50830000000000009</v>
      </c>
      <c r="I1393" s="54">
        <f t="shared" si="189"/>
        <v>1870.5440000000003</v>
      </c>
      <c r="J1393" s="54">
        <f t="shared" si="190"/>
        <v>411.51968000000005</v>
      </c>
      <c r="K1393" s="54">
        <f t="shared" si="186"/>
        <v>873.5440480000002</v>
      </c>
      <c r="L1393" s="245">
        <v>108.55417456000002</v>
      </c>
      <c r="M1393" s="56">
        <f t="shared" si="187"/>
        <v>0.79824949012875546</v>
      </c>
    </row>
    <row r="1394" spans="1:13" x14ac:dyDescent="0.2">
      <c r="A1394" s="57">
        <f t="shared" si="191"/>
        <v>8</v>
      </c>
      <c r="B1394" s="57" t="s">
        <v>332</v>
      </c>
      <c r="C1394" s="94">
        <v>3998.55</v>
      </c>
      <c r="D1394" s="59"/>
      <c r="E1394" s="60"/>
      <c r="F1394" s="57">
        <f t="shared" si="185"/>
        <v>3998.55</v>
      </c>
      <c r="G1394" s="267">
        <v>1512</v>
      </c>
      <c r="H1394" s="54">
        <f t="shared" si="188"/>
        <v>0.504</v>
      </c>
      <c r="I1394" s="54">
        <f t="shared" si="189"/>
        <v>1854.72</v>
      </c>
      <c r="J1394" s="54">
        <f t="shared" si="190"/>
        <v>408.03840000000002</v>
      </c>
      <c r="K1394" s="54">
        <f t="shared" si="186"/>
        <v>866.15424000000007</v>
      </c>
      <c r="L1394" s="245">
        <v>107.63585279999999</v>
      </c>
      <c r="M1394" s="56">
        <f t="shared" si="187"/>
        <v>0.80943054177139218</v>
      </c>
    </row>
    <row r="1395" spans="1:13" x14ac:dyDescent="0.2">
      <c r="A1395" s="57">
        <f t="shared" si="191"/>
        <v>9</v>
      </c>
      <c r="B1395" s="57" t="s">
        <v>333</v>
      </c>
      <c r="C1395" s="94">
        <v>9976.0499999999993</v>
      </c>
      <c r="D1395" s="59"/>
      <c r="E1395" s="60">
        <v>37.299999999999997</v>
      </c>
      <c r="F1395" s="57">
        <f t="shared" si="185"/>
        <v>10013.349999999999</v>
      </c>
      <c r="G1395" s="267">
        <v>4316.7</v>
      </c>
      <c r="H1395" s="54">
        <f t="shared" si="188"/>
        <v>1.4388999999999998</v>
      </c>
      <c r="I1395" s="54">
        <f t="shared" si="189"/>
        <v>5295.1519999999991</v>
      </c>
      <c r="J1395" s="54">
        <f t="shared" si="190"/>
        <v>1164.9334399999998</v>
      </c>
      <c r="K1395" s="54">
        <f t="shared" si="186"/>
        <v>2472.8359839999998</v>
      </c>
      <c r="L1395" s="245">
        <v>307.29608847999992</v>
      </c>
      <c r="M1395" s="56">
        <f t="shared" si="187"/>
        <v>0.92278982682918298</v>
      </c>
    </row>
    <row r="1396" spans="1:13" x14ac:dyDescent="0.2">
      <c r="A1396" s="57">
        <f t="shared" si="191"/>
        <v>10</v>
      </c>
      <c r="B1396" s="57" t="s">
        <v>334</v>
      </c>
      <c r="C1396" s="94">
        <v>8239.06</v>
      </c>
      <c r="D1396" s="59"/>
      <c r="E1396" s="60"/>
      <c r="F1396" s="57">
        <f t="shared" si="185"/>
        <v>8239.06</v>
      </c>
      <c r="G1396" s="267">
        <v>4235</v>
      </c>
      <c r="H1396" s="54">
        <f t="shared" si="188"/>
        <v>1.4116666666666666</v>
      </c>
      <c r="I1396" s="54">
        <f t="shared" si="189"/>
        <v>5194.9333333333334</v>
      </c>
      <c r="J1396" s="54">
        <f t="shared" si="190"/>
        <v>1142.8853333333334</v>
      </c>
      <c r="K1396" s="54">
        <f t="shared" si="186"/>
        <v>2426.0338666666667</v>
      </c>
      <c r="L1396" s="245">
        <v>301.48005066666667</v>
      </c>
      <c r="M1396" s="56">
        <f t="shared" si="187"/>
        <v>1.1002872395637369</v>
      </c>
    </row>
    <row r="1397" spans="1:13" x14ac:dyDescent="0.2">
      <c r="A1397" s="57">
        <f t="shared" si="191"/>
        <v>11</v>
      </c>
      <c r="B1397" s="57" t="s">
        <v>335</v>
      </c>
      <c r="C1397" s="94">
        <v>5737.55</v>
      </c>
      <c r="D1397" s="59"/>
      <c r="E1397" s="60"/>
      <c r="F1397" s="57">
        <f t="shared" si="185"/>
        <v>5737.55</v>
      </c>
      <c r="G1397" s="267">
        <v>1860</v>
      </c>
      <c r="H1397" s="54">
        <f t="shared" si="188"/>
        <v>0.62</v>
      </c>
      <c r="I1397" s="54">
        <f t="shared" si="189"/>
        <v>2281.6</v>
      </c>
      <c r="J1397" s="54">
        <f t="shared" si="190"/>
        <v>501.952</v>
      </c>
      <c r="K1397" s="54">
        <f t="shared" si="186"/>
        <v>1065.5072</v>
      </c>
      <c r="L1397" s="245">
        <v>132.40918399999998</v>
      </c>
      <c r="M1397" s="56">
        <f t="shared" si="187"/>
        <v>0.69393179736995747</v>
      </c>
    </row>
    <row r="1398" spans="1:13" x14ac:dyDescent="0.2">
      <c r="A1398" s="57">
        <f t="shared" si="191"/>
        <v>12</v>
      </c>
      <c r="B1398" s="57" t="s">
        <v>336</v>
      </c>
      <c r="C1398" s="94">
        <v>4073.5</v>
      </c>
      <c r="D1398" s="59"/>
      <c r="E1398" s="60"/>
      <c r="F1398" s="57">
        <f t="shared" si="185"/>
        <v>4073.5</v>
      </c>
      <c r="G1398" s="267">
        <v>1851</v>
      </c>
      <c r="H1398" s="54">
        <f t="shared" si="188"/>
        <v>0.61699999999999999</v>
      </c>
      <c r="I1398" s="54">
        <f t="shared" si="189"/>
        <v>2270.56</v>
      </c>
      <c r="J1398" s="54">
        <f t="shared" si="190"/>
        <v>499.52319999999997</v>
      </c>
      <c r="K1398" s="54">
        <f t="shared" si="186"/>
        <v>1060.3515199999999</v>
      </c>
      <c r="L1398" s="245">
        <v>131.76849439999998</v>
      </c>
      <c r="M1398" s="56">
        <f t="shared" si="187"/>
        <v>0.9726778481404198</v>
      </c>
    </row>
    <row r="1399" spans="1:13" x14ac:dyDescent="0.2">
      <c r="A1399" s="57">
        <f t="shared" si="191"/>
        <v>13</v>
      </c>
      <c r="B1399" s="57" t="s">
        <v>337</v>
      </c>
      <c r="C1399" s="94">
        <v>3747.29</v>
      </c>
      <c r="D1399" s="59"/>
      <c r="E1399" s="60"/>
      <c r="F1399" s="57">
        <f t="shared" si="185"/>
        <v>3747.29</v>
      </c>
      <c r="G1399" s="284">
        <v>1789</v>
      </c>
      <c r="H1399" s="54">
        <f t="shared" si="188"/>
        <v>0.59633333333333338</v>
      </c>
      <c r="I1399" s="54">
        <f t="shared" si="189"/>
        <v>2194.5066666666667</v>
      </c>
      <c r="J1399" s="54">
        <f t="shared" si="190"/>
        <v>482.79146666666668</v>
      </c>
      <c r="K1399" s="54">
        <f t="shared" si="186"/>
        <v>1024.8346133333334</v>
      </c>
      <c r="L1399" s="245">
        <v>127.35485493333334</v>
      </c>
      <c r="M1399" s="56">
        <f t="shared" si="187"/>
        <v>1.0219352122734029</v>
      </c>
    </row>
    <row r="1400" spans="1:13" x14ac:dyDescent="0.2">
      <c r="A1400" s="57">
        <f t="shared" si="191"/>
        <v>14</v>
      </c>
      <c r="B1400" s="57" t="s">
        <v>338</v>
      </c>
      <c r="C1400" s="94">
        <v>3638.7</v>
      </c>
      <c r="D1400" s="59"/>
      <c r="E1400" s="60"/>
      <c r="F1400" s="57">
        <f t="shared" si="185"/>
        <v>3638.7</v>
      </c>
      <c r="G1400" s="267">
        <v>1837</v>
      </c>
      <c r="H1400" s="54">
        <f t="shared" si="188"/>
        <v>0.61233333333333329</v>
      </c>
      <c r="I1400" s="54">
        <f t="shared" si="189"/>
        <v>2253.3866666666663</v>
      </c>
      <c r="J1400" s="54">
        <f t="shared" si="190"/>
        <v>495.74506666666662</v>
      </c>
      <c r="K1400" s="54">
        <f t="shared" si="186"/>
        <v>1052.3315733333332</v>
      </c>
      <c r="L1400" s="245">
        <v>130.77186613333333</v>
      </c>
      <c r="M1400" s="56">
        <f t="shared" si="187"/>
        <v>1.0806703418253769</v>
      </c>
    </row>
    <row r="1401" spans="1:13" x14ac:dyDescent="0.2">
      <c r="A1401" s="57">
        <f t="shared" si="191"/>
        <v>15</v>
      </c>
      <c r="B1401" s="57" t="s">
        <v>339</v>
      </c>
      <c r="C1401" s="94">
        <v>6155.56</v>
      </c>
      <c r="D1401" s="59"/>
      <c r="E1401" s="60"/>
      <c r="F1401" s="57">
        <f t="shared" si="185"/>
        <v>6155.56</v>
      </c>
      <c r="G1401" s="267">
        <v>2709</v>
      </c>
      <c r="H1401" s="54">
        <f t="shared" si="188"/>
        <v>0.90300000000000002</v>
      </c>
      <c r="I1401" s="54">
        <f t="shared" si="189"/>
        <v>3323.04</v>
      </c>
      <c r="J1401" s="54">
        <f t="shared" si="190"/>
        <v>731.06880000000001</v>
      </c>
      <c r="K1401" s="54">
        <f t="shared" si="186"/>
        <v>1551.85968</v>
      </c>
      <c r="L1401" s="245">
        <v>192.84756959999999</v>
      </c>
      <c r="M1401" s="56">
        <f t="shared" si="187"/>
        <v>0.94204524845830417</v>
      </c>
    </row>
    <row r="1402" spans="1:13" x14ac:dyDescent="0.2">
      <c r="A1402" s="57">
        <f t="shared" si="191"/>
        <v>16</v>
      </c>
      <c r="B1402" s="57" t="s">
        <v>340</v>
      </c>
      <c r="C1402" s="94">
        <v>3981.75</v>
      </c>
      <c r="D1402" s="59"/>
      <c r="E1402" s="60"/>
      <c r="F1402" s="57">
        <f t="shared" si="185"/>
        <v>3981.75</v>
      </c>
      <c r="G1402" s="267">
        <v>1579</v>
      </c>
      <c r="H1402" s="54">
        <f t="shared" si="188"/>
        <v>0.52633333333333332</v>
      </c>
      <c r="I1402" s="54">
        <f t="shared" si="189"/>
        <v>1936.9066666666665</v>
      </c>
      <c r="J1402" s="54">
        <f t="shared" si="190"/>
        <v>426.11946666666665</v>
      </c>
      <c r="K1402" s="54">
        <f t="shared" si="186"/>
        <v>904.53541333333328</v>
      </c>
      <c r="L1402" s="245">
        <v>112.40543093333334</v>
      </c>
      <c r="M1402" s="56">
        <f t="shared" si="187"/>
        <v>0.84886468954605387</v>
      </c>
    </row>
    <row r="1403" spans="1:13" x14ac:dyDescent="0.2">
      <c r="A1403" s="57">
        <f t="shared" si="191"/>
        <v>17</v>
      </c>
      <c r="B1403" s="57" t="s">
        <v>341</v>
      </c>
      <c r="C1403" s="94">
        <v>4019.15</v>
      </c>
      <c r="D1403" s="59"/>
      <c r="E1403" s="60"/>
      <c r="F1403" s="57">
        <f t="shared" si="185"/>
        <v>4019.15</v>
      </c>
      <c r="G1403" s="267">
        <v>1594</v>
      </c>
      <c r="H1403" s="54">
        <f t="shared" si="188"/>
        <v>0.53133333333333332</v>
      </c>
      <c r="I1403" s="54">
        <f t="shared" si="189"/>
        <v>1955.3066666666666</v>
      </c>
      <c r="J1403" s="54">
        <f t="shared" si="190"/>
        <v>430.16746666666666</v>
      </c>
      <c r="K1403" s="54">
        <f t="shared" si="186"/>
        <v>913.12821333333341</v>
      </c>
      <c r="L1403" s="245">
        <v>113.47324693333333</v>
      </c>
      <c r="M1403" s="56">
        <f t="shared" si="187"/>
        <v>0.8489545285943545</v>
      </c>
    </row>
    <row r="1404" spans="1:13" x14ac:dyDescent="0.2">
      <c r="A1404" s="57">
        <f t="shared" si="191"/>
        <v>18</v>
      </c>
      <c r="B1404" s="57" t="s">
        <v>342</v>
      </c>
      <c r="C1404" s="94">
        <v>2190.5</v>
      </c>
      <c r="D1404" s="59"/>
      <c r="E1404" s="60"/>
      <c r="F1404" s="57">
        <f t="shared" si="185"/>
        <v>2190.5</v>
      </c>
      <c r="G1404" s="267">
        <v>0</v>
      </c>
      <c r="H1404" s="54">
        <f t="shared" si="188"/>
        <v>0</v>
      </c>
      <c r="I1404" s="54">
        <f t="shared" si="189"/>
        <v>0</v>
      </c>
      <c r="J1404" s="54">
        <f t="shared" si="190"/>
        <v>0</v>
      </c>
      <c r="K1404" s="54">
        <f t="shared" si="186"/>
        <v>0</v>
      </c>
      <c r="L1404" s="245">
        <v>0</v>
      </c>
      <c r="M1404" s="56">
        <f t="shared" si="187"/>
        <v>0</v>
      </c>
    </row>
    <row r="1405" spans="1:13" x14ac:dyDescent="0.2">
      <c r="A1405" s="57">
        <f t="shared" si="191"/>
        <v>19</v>
      </c>
      <c r="B1405" s="57" t="s">
        <v>343</v>
      </c>
      <c r="C1405" s="94">
        <v>3923.4</v>
      </c>
      <c r="D1405" s="59"/>
      <c r="E1405" s="60"/>
      <c r="F1405" s="57">
        <f t="shared" si="185"/>
        <v>3923.4</v>
      </c>
      <c r="G1405" s="267">
        <v>1375.5</v>
      </c>
      <c r="H1405" s="54">
        <f t="shared" si="188"/>
        <v>0.45850000000000002</v>
      </c>
      <c r="I1405" s="54">
        <f t="shared" si="189"/>
        <v>1687.28</v>
      </c>
      <c r="J1405" s="54">
        <f t="shared" si="190"/>
        <v>371.20159999999998</v>
      </c>
      <c r="K1405" s="54">
        <f t="shared" si="186"/>
        <v>787.95976000000007</v>
      </c>
      <c r="L1405" s="245">
        <v>97.918727200000006</v>
      </c>
      <c r="M1405" s="56">
        <f t="shared" si="187"/>
        <v>0.75046135678238268</v>
      </c>
    </row>
    <row r="1406" spans="1:13" x14ac:dyDescent="0.2">
      <c r="A1406" s="57">
        <f t="shared" si="191"/>
        <v>20</v>
      </c>
      <c r="B1406" s="57" t="s">
        <v>344</v>
      </c>
      <c r="C1406" s="94">
        <v>7774.24</v>
      </c>
      <c r="D1406" s="59"/>
      <c r="E1406" s="60"/>
      <c r="F1406" s="57">
        <f t="shared" si="185"/>
        <v>7774.24</v>
      </c>
      <c r="G1406" s="267">
        <v>3564.5</v>
      </c>
      <c r="H1406" s="54">
        <f t="shared" si="188"/>
        <v>1.1881666666666666</v>
      </c>
      <c r="I1406" s="54">
        <f t="shared" si="189"/>
        <v>4372.4533333333329</v>
      </c>
      <c r="J1406" s="54">
        <f t="shared" si="190"/>
        <v>961.93973333333327</v>
      </c>
      <c r="K1406" s="54">
        <f t="shared" si="186"/>
        <v>2041.9357066666666</v>
      </c>
      <c r="L1406" s="245">
        <v>253.74867546666664</v>
      </c>
      <c r="M1406" s="56">
        <f t="shared" si="187"/>
        <v>0.98145638014777004</v>
      </c>
    </row>
    <row r="1407" spans="1:13" x14ac:dyDescent="0.2">
      <c r="A1407" s="57">
        <f t="shared" si="191"/>
        <v>21</v>
      </c>
      <c r="B1407" s="57" t="s">
        <v>345</v>
      </c>
      <c r="C1407" s="94">
        <v>13720.72</v>
      </c>
      <c r="D1407" s="59">
        <v>29.7</v>
      </c>
      <c r="E1407" s="60"/>
      <c r="F1407" s="57">
        <f t="shared" si="185"/>
        <v>13750.42</v>
      </c>
      <c r="G1407" s="267">
        <v>6500</v>
      </c>
      <c r="H1407" s="54">
        <f t="shared" si="188"/>
        <v>2.1666666666666665</v>
      </c>
      <c r="I1407" s="54">
        <f t="shared" si="189"/>
        <v>7973.333333333333</v>
      </c>
      <c r="J1407" s="54">
        <f t="shared" si="190"/>
        <v>1754.1333333333332</v>
      </c>
      <c r="K1407" s="54">
        <f t="shared" si="186"/>
        <v>3723.5466666666666</v>
      </c>
      <c r="L1407" s="245">
        <v>462.72026666666665</v>
      </c>
      <c r="M1407" s="56">
        <f t="shared" si="187"/>
        <v>1.0118769899392166</v>
      </c>
    </row>
    <row r="1408" spans="1:13" x14ac:dyDescent="0.2">
      <c r="A1408" s="57">
        <f t="shared" si="191"/>
        <v>22</v>
      </c>
      <c r="B1408" s="57" t="s">
        <v>346</v>
      </c>
      <c r="C1408" s="94">
        <v>7628.53</v>
      </c>
      <c r="D1408" s="59"/>
      <c r="E1408" s="60"/>
      <c r="F1408" s="57">
        <f t="shared" si="185"/>
        <v>7628.53</v>
      </c>
      <c r="G1408" s="267">
        <v>3549.5</v>
      </c>
      <c r="H1408" s="54">
        <f t="shared" si="188"/>
        <v>1.1831666666666667</v>
      </c>
      <c r="I1408" s="54">
        <f t="shared" si="189"/>
        <v>4354.0533333333333</v>
      </c>
      <c r="J1408" s="54">
        <f t="shared" si="190"/>
        <v>957.89173333333338</v>
      </c>
      <c r="K1408" s="54">
        <f t="shared" si="186"/>
        <v>2033.3429066666667</v>
      </c>
      <c r="L1408" s="245">
        <v>252.68085946666667</v>
      </c>
      <c r="M1408" s="56">
        <f t="shared" si="187"/>
        <v>0.99599383273055231</v>
      </c>
    </row>
    <row r="1409" spans="1:13" x14ac:dyDescent="0.2">
      <c r="A1409" s="57">
        <f t="shared" si="191"/>
        <v>23</v>
      </c>
      <c r="B1409" s="57" t="s">
        <v>347</v>
      </c>
      <c r="C1409" s="94">
        <v>7731.41</v>
      </c>
      <c r="D1409" s="59"/>
      <c r="E1409" s="60"/>
      <c r="F1409" s="57">
        <f t="shared" si="185"/>
        <v>7731.41</v>
      </c>
      <c r="G1409" s="267">
        <v>3556.8</v>
      </c>
      <c r="H1409" s="54">
        <f t="shared" si="188"/>
        <v>1.1856</v>
      </c>
      <c r="I1409" s="54">
        <f t="shared" si="189"/>
        <v>4363.0079999999998</v>
      </c>
      <c r="J1409" s="54">
        <f t="shared" si="190"/>
        <v>959.86176</v>
      </c>
      <c r="K1409" s="54">
        <f t="shared" si="186"/>
        <v>2037.5247360000001</v>
      </c>
      <c r="L1409" s="245">
        <v>253.20052992000001</v>
      </c>
      <c r="M1409" s="56">
        <f t="shared" si="187"/>
        <v>0.98476151515958932</v>
      </c>
    </row>
    <row r="1410" spans="1:13" x14ac:dyDescent="0.2">
      <c r="A1410" s="57">
        <f t="shared" si="191"/>
        <v>24</v>
      </c>
      <c r="B1410" s="57" t="s">
        <v>348</v>
      </c>
      <c r="C1410" s="94">
        <v>7718.47</v>
      </c>
      <c r="D1410" s="59"/>
      <c r="E1410" s="60"/>
      <c r="F1410" s="57">
        <f t="shared" si="185"/>
        <v>7718.47</v>
      </c>
      <c r="G1410" s="267">
        <v>3696.5</v>
      </c>
      <c r="H1410" s="54">
        <f t="shared" si="188"/>
        <v>1.2321666666666666</v>
      </c>
      <c r="I1410" s="54">
        <f t="shared" si="189"/>
        <v>4534.373333333333</v>
      </c>
      <c r="J1410" s="54">
        <f t="shared" si="190"/>
        <v>997.56213333333324</v>
      </c>
      <c r="K1410" s="54">
        <f t="shared" si="186"/>
        <v>2117.5523466666668</v>
      </c>
      <c r="L1410" s="245">
        <v>263.14545626666666</v>
      </c>
      <c r="M1410" s="56">
        <f t="shared" si="187"/>
        <v>1.0251556681052074</v>
      </c>
    </row>
    <row r="1411" spans="1:13" x14ac:dyDescent="0.2">
      <c r="A1411" s="57">
        <f t="shared" si="191"/>
        <v>25</v>
      </c>
      <c r="B1411" s="57" t="s">
        <v>349</v>
      </c>
      <c r="C1411" s="94">
        <v>7958</v>
      </c>
      <c r="D1411" s="59"/>
      <c r="E1411" s="60"/>
      <c r="F1411" s="57">
        <f t="shared" si="185"/>
        <v>7958</v>
      </c>
      <c r="G1411" s="284">
        <v>3358</v>
      </c>
      <c r="H1411" s="54">
        <f t="shared" si="188"/>
        <v>1.1193333333333333</v>
      </c>
      <c r="I1411" s="54">
        <f t="shared" si="189"/>
        <v>4119.1466666666665</v>
      </c>
      <c r="J1411" s="54">
        <f t="shared" si="190"/>
        <v>906.21226666666666</v>
      </c>
      <c r="K1411" s="54">
        <f t="shared" si="186"/>
        <v>1923.6414933333333</v>
      </c>
      <c r="L1411" s="245">
        <v>239.04840853333334</v>
      </c>
      <c r="M1411" s="56">
        <f t="shared" si="187"/>
        <v>0.9032481572254335</v>
      </c>
    </row>
    <row r="1412" spans="1:13" x14ac:dyDescent="0.2">
      <c r="A1412" s="57">
        <f t="shared" si="191"/>
        <v>26</v>
      </c>
      <c r="B1412" s="57" t="s">
        <v>350</v>
      </c>
      <c r="C1412" s="94">
        <v>3973.2</v>
      </c>
      <c r="D1412" s="59"/>
      <c r="E1412" s="60"/>
      <c r="F1412" s="57">
        <f t="shared" si="185"/>
        <v>3973.2</v>
      </c>
      <c r="G1412" s="267">
        <v>1713</v>
      </c>
      <c r="H1412" s="54">
        <f t="shared" si="188"/>
        <v>0.57099999999999995</v>
      </c>
      <c r="I1412" s="54">
        <f t="shared" si="189"/>
        <v>2101.2799999999997</v>
      </c>
      <c r="J1412" s="54">
        <f t="shared" si="190"/>
        <v>462.28159999999997</v>
      </c>
      <c r="K1412" s="54">
        <f t="shared" si="186"/>
        <v>981.29775999999993</v>
      </c>
      <c r="L1412" s="245">
        <v>121.94458719999999</v>
      </c>
      <c r="M1412" s="56">
        <f t="shared" si="187"/>
        <v>0.92288431168831164</v>
      </c>
    </row>
    <row r="1413" spans="1:13" x14ac:dyDescent="0.2">
      <c r="A1413" s="57">
        <f t="shared" si="191"/>
        <v>27</v>
      </c>
      <c r="B1413" s="57" t="s">
        <v>351</v>
      </c>
      <c r="C1413" s="94">
        <v>4035</v>
      </c>
      <c r="D1413" s="59"/>
      <c r="E1413" s="60"/>
      <c r="F1413" s="57">
        <f t="shared" si="185"/>
        <v>4035</v>
      </c>
      <c r="G1413" s="267">
        <v>1252</v>
      </c>
      <c r="H1413" s="54">
        <f t="shared" si="188"/>
        <v>0.41733333333333333</v>
      </c>
      <c r="I1413" s="54">
        <f t="shared" si="189"/>
        <v>1535.7866666666666</v>
      </c>
      <c r="J1413" s="54">
        <f t="shared" si="190"/>
        <v>337.87306666666666</v>
      </c>
      <c r="K1413" s="54">
        <f t="shared" si="186"/>
        <v>717.2123733333334</v>
      </c>
      <c r="L1413" s="245">
        <v>89.127042133333319</v>
      </c>
      <c r="M1413" s="56">
        <f t="shared" si="187"/>
        <v>0.66418814096654277</v>
      </c>
    </row>
    <row r="1414" spans="1:13" x14ac:dyDescent="0.2">
      <c r="A1414" s="57">
        <f t="shared" si="191"/>
        <v>28</v>
      </c>
      <c r="B1414" s="57" t="s">
        <v>352</v>
      </c>
      <c r="C1414" s="94">
        <v>3981.6</v>
      </c>
      <c r="D1414" s="59"/>
      <c r="E1414" s="60"/>
      <c r="F1414" s="57">
        <f t="shared" si="185"/>
        <v>3981.6</v>
      </c>
      <c r="G1414" s="267">
        <v>1299</v>
      </c>
      <c r="H1414" s="54">
        <f t="shared" si="188"/>
        <v>0.433</v>
      </c>
      <c r="I1414" s="54">
        <f t="shared" si="189"/>
        <v>1593.44</v>
      </c>
      <c r="J1414" s="54">
        <f t="shared" si="190"/>
        <v>350.55680000000001</v>
      </c>
      <c r="K1414" s="54">
        <f t="shared" si="186"/>
        <v>744.13648000000012</v>
      </c>
      <c r="L1414" s="245">
        <v>92.472865599999992</v>
      </c>
      <c r="M1414" s="56">
        <f t="shared" si="187"/>
        <v>0.69836401084990962</v>
      </c>
    </row>
    <row r="1415" spans="1:13" x14ac:dyDescent="0.2">
      <c r="A1415" s="57">
        <f t="shared" si="191"/>
        <v>29</v>
      </c>
      <c r="B1415" s="57" t="s">
        <v>125</v>
      </c>
      <c r="C1415" s="94">
        <v>3970.65</v>
      </c>
      <c r="D1415" s="59"/>
      <c r="E1415" s="60">
        <v>104.6</v>
      </c>
      <c r="F1415" s="57">
        <f t="shared" si="185"/>
        <v>4075.25</v>
      </c>
      <c r="G1415" s="267">
        <v>1768.5</v>
      </c>
      <c r="H1415" s="54">
        <f t="shared" si="188"/>
        <v>0.58950000000000002</v>
      </c>
      <c r="I1415" s="54">
        <f t="shared" si="189"/>
        <v>2169.36</v>
      </c>
      <c r="J1415" s="54">
        <f t="shared" si="190"/>
        <v>477.25920000000002</v>
      </c>
      <c r="K1415" s="54">
        <f t="shared" si="186"/>
        <v>1013.0911200000002</v>
      </c>
      <c r="L1415" s="245">
        <v>125.8955064</v>
      </c>
      <c r="M1415" s="56">
        <f t="shared" si="187"/>
        <v>0.92892603555610087</v>
      </c>
    </row>
    <row r="1416" spans="1:13" x14ac:dyDescent="0.2">
      <c r="A1416" s="57">
        <f t="shared" si="191"/>
        <v>30</v>
      </c>
      <c r="B1416" s="57" t="s">
        <v>354</v>
      </c>
      <c r="C1416" s="94">
        <v>4030.55</v>
      </c>
      <c r="D1416" s="59"/>
      <c r="E1416" s="60"/>
      <c r="F1416" s="57">
        <f t="shared" si="185"/>
        <v>4030.55</v>
      </c>
      <c r="G1416" s="267">
        <v>1761</v>
      </c>
      <c r="H1416" s="54">
        <f t="shared" si="188"/>
        <v>0.58699999999999997</v>
      </c>
      <c r="I1416" s="54">
        <f t="shared" si="189"/>
        <v>2160.16</v>
      </c>
      <c r="J1416" s="54">
        <f t="shared" si="190"/>
        <v>475.23519999999996</v>
      </c>
      <c r="K1416" s="54">
        <f t="shared" si="186"/>
        <v>1008.79472</v>
      </c>
      <c r="L1416" s="245">
        <v>125.36159839999999</v>
      </c>
      <c r="M1416" s="56">
        <f t="shared" si="187"/>
        <v>0.93524494632246202</v>
      </c>
    </row>
    <row r="1417" spans="1:13" x14ac:dyDescent="0.2">
      <c r="A1417" s="57">
        <f t="shared" si="191"/>
        <v>31</v>
      </c>
      <c r="B1417" s="57" t="s">
        <v>355</v>
      </c>
      <c r="C1417" s="94">
        <v>4226.88</v>
      </c>
      <c r="D1417" s="59"/>
      <c r="E1417" s="60"/>
      <c r="F1417" s="57">
        <f t="shared" si="185"/>
        <v>4226.88</v>
      </c>
      <c r="G1417" s="267">
        <v>1690</v>
      </c>
      <c r="H1417" s="54">
        <f t="shared" si="188"/>
        <v>0.56333333333333335</v>
      </c>
      <c r="I1417" s="54">
        <f t="shared" si="189"/>
        <v>2073.0666666666666</v>
      </c>
      <c r="J1417" s="54">
        <f t="shared" si="190"/>
        <v>456.07466666666664</v>
      </c>
      <c r="K1417" s="54">
        <f t="shared" si="186"/>
        <v>968.12213333333341</v>
      </c>
      <c r="L1417" s="245">
        <v>120.30726933333335</v>
      </c>
      <c r="M1417" s="56">
        <f t="shared" si="187"/>
        <v>0.85584893254599126</v>
      </c>
    </row>
    <row r="1418" spans="1:13" x14ac:dyDescent="0.2">
      <c r="A1418" s="57">
        <f t="shared" si="191"/>
        <v>32</v>
      </c>
      <c r="B1418" s="57" t="s">
        <v>356</v>
      </c>
      <c r="C1418" s="94">
        <v>4140.3</v>
      </c>
      <c r="D1418" s="59"/>
      <c r="E1418" s="60">
        <v>50.1</v>
      </c>
      <c r="F1418" s="57">
        <f t="shared" si="185"/>
        <v>4190.4000000000005</v>
      </c>
      <c r="G1418" s="284">
        <v>1620.5</v>
      </c>
      <c r="H1418" s="54">
        <f t="shared" si="188"/>
        <v>0.54016666666666668</v>
      </c>
      <c r="I1418" s="54">
        <f t="shared" si="189"/>
        <v>1987.8133333333335</v>
      </c>
      <c r="J1418" s="54">
        <f t="shared" si="190"/>
        <v>437.31893333333335</v>
      </c>
      <c r="K1418" s="54">
        <f t="shared" si="186"/>
        <v>928.30882666666685</v>
      </c>
      <c r="L1418" s="245">
        <v>115.35972186666667</v>
      </c>
      <c r="M1418" s="56">
        <f t="shared" si="187"/>
        <v>0.82779706357388316</v>
      </c>
    </row>
    <row r="1419" spans="1:13" x14ac:dyDescent="0.2">
      <c r="A1419" s="57">
        <f t="shared" si="191"/>
        <v>33</v>
      </c>
      <c r="B1419" s="47" t="s">
        <v>1310</v>
      </c>
      <c r="C1419" s="94">
        <v>4059.4</v>
      </c>
      <c r="D1419" s="107"/>
      <c r="E1419" s="118"/>
      <c r="F1419" s="57">
        <f t="shared" si="185"/>
        <v>4059.4</v>
      </c>
      <c r="G1419" s="267">
        <v>1760</v>
      </c>
      <c r="H1419" s="54">
        <f t="shared" si="188"/>
        <v>0.58666666666666667</v>
      </c>
      <c r="I1419" s="54">
        <f t="shared" si="189"/>
        <v>2158.9333333333334</v>
      </c>
      <c r="J1419" s="54">
        <f t="shared" si="190"/>
        <v>474.96533333333338</v>
      </c>
      <c r="K1419" s="54">
        <f t="shared" si="186"/>
        <v>1008.2218666666668</v>
      </c>
      <c r="L1419" s="245">
        <v>125.29041066666666</v>
      </c>
      <c r="M1419" s="56">
        <f t="shared" si="187"/>
        <v>0.92807088338178056</v>
      </c>
    </row>
    <row r="1420" spans="1:13" x14ac:dyDescent="0.2">
      <c r="A1420" s="57">
        <f t="shared" si="191"/>
        <v>34</v>
      </c>
      <c r="B1420" s="48" t="s">
        <v>1311</v>
      </c>
      <c r="C1420" s="105">
        <v>4225.3</v>
      </c>
      <c r="D1420" s="107"/>
      <c r="E1420" s="118"/>
      <c r="F1420" s="57">
        <f t="shared" si="185"/>
        <v>4225.3</v>
      </c>
      <c r="G1420" s="267">
        <v>1650</v>
      </c>
      <c r="H1420" s="54">
        <f t="shared" si="188"/>
        <v>0.55000000000000004</v>
      </c>
      <c r="I1420" s="54">
        <f t="shared" si="189"/>
        <v>2024.0000000000002</v>
      </c>
      <c r="J1420" s="54">
        <f t="shared" si="190"/>
        <v>445.28000000000003</v>
      </c>
      <c r="K1420" s="54">
        <f t="shared" si="186"/>
        <v>945.2080000000002</v>
      </c>
      <c r="L1420" s="245">
        <v>117.45976</v>
      </c>
      <c r="M1420" s="56">
        <f t="shared" si="187"/>
        <v>0.8359046126902232</v>
      </c>
    </row>
    <row r="1421" spans="1:13" x14ac:dyDescent="0.2">
      <c r="A1421" s="57">
        <f t="shared" si="191"/>
        <v>35</v>
      </c>
      <c r="B1421" s="48" t="s">
        <v>1312</v>
      </c>
      <c r="C1421" s="105">
        <v>3974.4</v>
      </c>
      <c r="D1421" s="107"/>
      <c r="E1421" s="118"/>
      <c r="F1421" s="57">
        <f t="shared" si="185"/>
        <v>3974.4</v>
      </c>
      <c r="G1421" s="267">
        <v>1650</v>
      </c>
      <c r="H1421" s="54">
        <f t="shared" si="188"/>
        <v>0.55000000000000004</v>
      </c>
      <c r="I1421" s="54">
        <f t="shared" si="189"/>
        <v>2024.0000000000002</v>
      </c>
      <c r="J1421" s="54">
        <f t="shared" si="190"/>
        <v>445.28000000000003</v>
      </c>
      <c r="K1421" s="54">
        <f t="shared" si="186"/>
        <v>945.2080000000002</v>
      </c>
      <c r="L1421" s="245">
        <v>117.45976</v>
      </c>
      <c r="M1421" s="56">
        <f t="shared" si="187"/>
        <v>0.88867445652173926</v>
      </c>
    </row>
    <row r="1422" spans="1:13" x14ac:dyDescent="0.2">
      <c r="A1422" s="57">
        <f t="shared" si="191"/>
        <v>36</v>
      </c>
      <c r="B1422" s="48" t="s">
        <v>1313</v>
      </c>
      <c r="C1422" s="105">
        <v>3989.7</v>
      </c>
      <c r="D1422" s="107"/>
      <c r="E1422" s="118"/>
      <c r="F1422" s="57">
        <f t="shared" si="185"/>
        <v>3989.7</v>
      </c>
      <c r="G1422" s="267">
        <v>1314</v>
      </c>
      <c r="H1422" s="54">
        <f t="shared" si="188"/>
        <v>0.438</v>
      </c>
      <c r="I1422" s="54">
        <f t="shared" si="189"/>
        <v>1611.84</v>
      </c>
      <c r="J1422" s="54">
        <f t="shared" si="190"/>
        <v>354.60480000000001</v>
      </c>
      <c r="K1422" s="54">
        <f t="shared" si="186"/>
        <v>752.72928000000002</v>
      </c>
      <c r="L1422" s="245">
        <v>93.540681599999999</v>
      </c>
      <c r="M1422" s="56">
        <f t="shared" si="187"/>
        <v>0.70499405007895333</v>
      </c>
    </row>
    <row r="1423" spans="1:13" x14ac:dyDescent="0.2">
      <c r="A1423" s="57">
        <f t="shared" si="191"/>
        <v>37</v>
      </c>
      <c r="B1423" s="48" t="s">
        <v>1527</v>
      </c>
      <c r="C1423" s="105">
        <v>5525.8</v>
      </c>
      <c r="D1423" s="107"/>
      <c r="E1423" s="118"/>
      <c r="F1423" s="57">
        <f t="shared" si="185"/>
        <v>5525.8</v>
      </c>
      <c r="G1423" s="245">
        <v>2700</v>
      </c>
      <c r="H1423" s="54">
        <f t="shared" si="188"/>
        <v>0.9</v>
      </c>
      <c r="I1423" s="54">
        <f t="shared" si="189"/>
        <v>3312</v>
      </c>
      <c r="J1423" s="54">
        <f t="shared" si="190"/>
        <v>728.64</v>
      </c>
      <c r="K1423" s="54">
        <f t="shared" si="186"/>
        <v>1546.7040000000002</v>
      </c>
      <c r="L1423" s="245">
        <v>192.20687999999998</v>
      </c>
      <c r="M1423" s="56">
        <f t="shared" si="187"/>
        <v>1.0459211118752034</v>
      </c>
    </row>
    <row r="1424" spans="1:13" x14ac:dyDescent="0.2">
      <c r="A1424" s="57"/>
      <c r="B1424" s="57" t="s">
        <v>2181</v>
      </c>
      <c r="C1424" s="75">
        <f>SUM(C1387:C1423)</f>
        <v>200647.03999999995</v>
      </c>
      <c r="D1424" s="75">
        <f t="shared" ref="D1424:K1424" si="192">SUM(D1387:D1423)</f>
        <v>58.7</v>
      </c>
      <c r="E1424" s="75">
        <f t="shared" si="192"/>
        <v>238.64999999999998</v>
      </c>
      <c r="F1424" s="75">
        <f t="shared" si="192"/>
        <v>200944.38999999996</v>
      </c>
      <c r="G1424" s="248">
        <f t="shared" si="192"/>
        <v>84543.66</v>
      </c>
      <c r="H1424" s="216">
        <f t="shared" si="192"/>
        <v>28.181220000000003</v>
      </c>
      <c r="I1424" s="75">
        <f t="shared" si="192"/>
        <v>103706.88960000001</v>
      </c>
      <c r="J1424" s="75">
        <f t="shared" si="192"/>
        <v>22815.515711999993</v>
      </c>
      <c r="K1424" s="75">
        <f t="shared" si="192"/>
        <v>48431.117443199997</v>
      </c>
      <c r="L1424" s="248">
        <v>6018.471523104</v>
      </c>
      <c r="M1424" s="56">
        <f t="shared" si="187"/>
        <v>0.90060734852216595</v>
      </c>
    </row>
    <row r="1425" spans="1:14" x14ac:dyDescent="0.2">
      <c r="A1425" s="338" t="s">
        <v>1984</v>
      </c>
      <c r="B1425" s="339"/>
      <c r="C1425" s="339"/>
      <c r="D1425" s="339"/>
      <c r="E1425" s="339"/>
      <c r="F1425" s="339"/>
      <c r="G1425" s="339"/>
      <c r="H1425" s="339"/>
      <c r="I1425" s="339"/>
      <c r="J1425" s="339"/>
      <c r="K1425" s="339"/>
      <c r="L1425" s="339"/>
      <c r="M1425" s="340"/>
    </row>
    <row r="1426" spans="1:14" x14ac:dyDescent="0.2">
      <c r="A1426" s="57">
        <v>1</v>
      </c>
      <c r="B1426" s="57" t="s">
        <v>2549</v>
      </c>
      <c r="C1426" s="57">
        <v>22381.8</v>
      </c>
      <c r="D1426" s="57"/>
      <c r="E1426" s="60"/>
      <c r="F1426" s="57">
        <f>C1426+D1426+E1426</f>
        <v>22381.8</v>
      </c>
      <c r="G1426" s="268">
        <v>9077</v>
      </c>
      <c r="H1426" s="54">
        <f>G1426/3000</f>
        <v>3.0256666666666665</v>
      </c>
      <c r="I1426" s="54">
        <f>H1426*3680</f>
        <v>11134.453333333333</v>
      </c>
      <c r="J1426" s="54">
        <f>I1426*0.22</f>
        <v>2449.5797333333335</v>
      </c>
      <c r="K1426" s="54">
        <f t="shared" ref="K1426:K1457" si="193">I1426*0.312</f>
        <v>3473.9494399999999</v>
      </c>
      <c r="L1426" s="245">
        <v>635.99513333333323</v>
      </c>
      <c r="M1426" s="56">
        <f t="shared" ref="M1426:M1457" si="194">(I1426+J1426+K1426+L1426)/F1426</f>
        <v>0.79055203960360654</v>
      </c>
      <c r="N1426" s="68">
        <v>10177</v>
      </c>
    </row>
    <row r="1427" spans="1:14" x14ac:dyDescent="0.2">
      <c r="A1427" s="57">
        <f>A1426+1</f>
        <v>2</v>
      </c>
      <c r="B1427" s="57" t="s">
        <v>2550</v>
      </c>
      <c r="C1427" s="57">
        <v>2034</v>
      </c>
      <c r="D1427" s="57">
        <v>106.1</v>
      </c>
      <c r="E1427" s="60"/>
      <c r="F1427" s="57">
        <f>C1427+D1427+E1427</f>
        <v>2140.1</v>
      </c>
      <c r="G1427" s="268">
        <v>1100</v>
      </c>
      <c r="H1427" s="54">
        <f>G1427/3000</f>
        <v>0.36666666666666664</v>
      </c>
      <c r="I1427" s="54">
        <f t="shared" ref="I1427:I1490" si="195">H1427*3680</f>
        <v>1349.3333333333333</v>
      </c>
      <c r="J1427" s="54">
        <f t="shared" ref="J1427:J1489" si="196">I1427*0.22</f>
        <v>296.8533333333333</v>
      </c>
      <c r="K1427" s="54">
        <f t="shared" si="193"/>
        <v>420.99199999999996</v>
      </c>
      <c r="L1427" s="245">
        <v>77.073333333333323</v>
      </c>
      <c r="M1427" s="56">
        <f t="shared" si="194"/>
        <v>1.0019400962571843</v>
      </c>
    </row>
    <row r="1428" spans="1:14" x14ac:dyDescent="0.2">
      <c r="A1428" s="57">
        <f>A1427+1</f>
        <v>3</v>
      </c>
      <c r="B1428" s="57" t="str">
        <f>[1]Лист1!$B$7</f>
        <v>В.Великого,93а</v>
      </c>
      <c r="C1428" s="57">
        <v>12358.7</v>
      </c>
      <c r="D1428" s="59"/>
      <c r="E1428" s="60"/>
      <c r="F1428" s="57">
        <f t="shared" si="185"/>
        <v>12358.7</v>
      </c>
      <c r="G1428" s="267">
        <v>4706.04</v>
      </c>
      <c r="H1428" s="54">
        <f t="shared" ref="H1428:H1489" si="197">G1428/3000</f>
        <v>1.5686800000000001</v>
      </c>
      <c r="I1428" s="54">
        <f t="shared" si="195"/>
        <v>5772.7424000000001</v>
      </c>
      <c r="J1428" s="54">
        <f t="shared" si="196"/>
        <v>1270.003328</v>
      </c>
      <c r="K1428" s="54">
        <f t="shared" si="193"/>
        <v>1801.0956288</v>
      </c>
      <c r="L1428" s="245">
        <v>329.736536</v>
      </c>
      <c r="M1428" s="56">
        <f t="shared" si="194"/>
        <v>0.74227692983889881</v>
      </c>
      <c r="N1428" s="68">
        <v>4706.04</v>
      </c>
    </row>
    <row r="1429" spans="1:14" x14ac:dyDescent="0.2">
      <c r="A1429" s="57">
        <f>A1428+1</f>
        <v>4</v>
      </c>
      <c r="B1429" s="57" t="str">
        <f>[1]Лист1!$B$8</f>
        <v>В.Великого,103</v>
      </c>
      <c r="C1429" s="57">
        <v>1958.1</v>
      </c>
      <c r="D1429" s="59"/>
      <c r="E1429" s="60"/>
      <c r="F1429" s="57">
        <f t="shared" si="185"/>
        <v>1958.1</v>
      </c>
      <c r="G1429" s="267">
        <v>885</v>
      </c>
      <c r="H1429" s="54">
        <f t="shared" si="197"/>
        <v>0.29499999999999998</v>
      </c>
      <c r="I1429" s="54">
        <f t="shared" si="195"/>
        <v>1085.5999999999999</v>
      </c>
      <c r="J1429" s="54">
        <f t="shared" si="196"/>
        <v>238.83199999999999</v>
      </c>
      <c r="K1429" s="54">
        <f t="shared" si="193"/>
        <v>338.70719999999994</v>
      </c>
      <c r="L1429" s="245">
        <v>62.009</v>
      </c>
      <c r="M1429" s="56">
        <f t="shared" si="194"/>
        <v>0.88103171441703676</v>
      </c>
      <c r="N1429" s="68">
        <v>885</v>
      </c>
    </row>
    <row r="1430" spans="1:14" x14ac:dyDescent="0.2">
      <c r="A1430" s="57">
        <f t="shared" ref="A1430:A1490" si="198">A1429+1</f>
        <v>5</v>
      </c>
      <c r="B1430" s="57" t="str">
        <f>[1]Лист1!$B$9</f>
        <v>В.Великого,105</v>
      </c>
      <c r="C1430" s="57">
        <v>2016.3</v>
      </c>
      <c r="D1430" s="59"/>
      <c r="E1430" s="60"/>
      <c r="F1430" s="57">
        <f t="shared" si="185"/>
        <v>2016.3</v>
      </c>
      <c r="G1430" s="267">
        <v>980</v>
      </c>
      <c r="H1430" s="54">
        <f t="shared" si="197"/>
        <v>0.32666666666666666</v>
      </c>
      <c r="I1430" s="54">
        <f t="shared" si="195"/>
        <v>1202.1333333333332</v>
      </c>
      <c r="J1430" s="54">
        <f t="shared" si="196"/>
        <v>264.46933333333328</v>
      </c>
      <c r="K1430" s="54">
        <f t="shared" si="193"/>
        <v>375.06559999999996</v>
      </c>
      <c r="L1430" s="245">
        <v>68.665333333333336</v>
      </c>
      <c r="M1430" s="56">
        <f t="shared" si="194"/>
        <v>0.94744512225363275</v>
      </c>
      <c r="N1430" s="68">
        <v>980</v>
      </c>
    </row>
    <row r="1431" spans="1:14" x14ac:dyDescent="0.2">
      <c r="A1431" s="57">
        <f t="shared" si="198"/>
        <v>6</v>
      </c>
      <c r="B1431" s="57" t="str">
        <f>[1]Лист1!$B$10</f>
        <v>В.Великого,109</v>
      </c>
      <c r="C1431" s="57">
        <v>2040.5</v>
      </c>
      <c r="D1431" s="59">
        <v>153.19999999999999</v>
      </c>
      <c r="E1431" s="60"/>
      <c r="F1431" s="57">
        <f t="shared" si="185"/>
        <v>2193.6999999999998</v>
      </c>
      <c r="G1431" s="267">
        <v>930</v>
      </c>
      <c r="H1431" s="54">
        <f t="shared" si="197"/>
        <v>0.31</v>
      </c>
      <c r="I1431" s="54">
        <f t="shared" si="195"/>
        <v>1140.8</v>
      </c>
      <c r="J1431" s="54">
        <f t="shared" si="196"/>
        <v>250.976</v>
      </c>
      <c r="K1431" s="54">
        <f t="shared" si="193"/>
        <v>355.92959999999999</v>
      </c>
      <c r="L1431" s="245">
        <v>65.161999999999992</v>
      </c>
      <c r="M1431" s="56">
        <f t="shared" si="194"/>
        <v>0.8263972284268587</v>
      </c>
      <c r="N1431" s="68">
        <v>930</v>
      </c>
    </row>
    <row r="1432" spans="1:14" x14ac:dyDescent="0.2">
      <c r="A1432" s="57">
        <f t="shared" si="198"/>
        <v>7</v>
      </c>
      <c r="B1432" s="57" t="str">
        <f>[1]Лист1!$B$11</f>
        <v>В.Великого,111</v>
      </c>
      <c r="C1432" s="57">
        <v>8086.8</v>
      </c>
      <c r="D1432" s="59">
        <v>73.7</v>
      </c>
      <c r="E1432" s="60"/>
      <c r="F1432" s="57">
        <f t="shared" si="185"/>
        <v>8160.5</v>
      </c>
      <c r="G1432" s="267">
        <v>2370.8000000000002</v>
      </c>
      <c r="H1432" s="54">
        <f t="shared" si="197"/>
        <v>0.79026666666666667</v>
      </c>
      <c r="I1432" s="54">
        <f t="shared" si="195"/>
        <v>2908.1813333333334</v>
      </c>
      <c r="J1432" s="54">
        <f t="shared" si="196"/>
        <v>639.79989333333333</v>
      </c>
      <c r="K1432" s="54">
        <f t="shared" si="193"/>
        <v>907.352576</v>
      </c>
      <c r="L1432" s="245">
        <v>166.11405333333335</v>
      </c>
      <c r="M1432" s="56">
        <f t="shared" si="194"/>
        <v>0.56631920299001293</v>
      </c>
      <c r="N1432" s="68">
        <v>2370.8000000000002</v>
      </c>
    </row>
    <row r="1433" spans="1:14" x14ac:dyDescent="0.2">
      <c r="A1433" s="57">
        <f t="shared" si="198"/>
        <v>8</v>
      </c>
      <c r="B1433" s="57" t="str">
        <f>[1]Лист1!$B$12</f>
        <v>В.Великого,113</v>
      </c>
      <c r="C1433" s="57">
        <v>4049.6</v>
      </c>
      <c r="D1433" s="59"/>
      <c r="E1433" s="60"/>
      <c r="F1433" s="57">
        <f t="shared" si="185"/>
        <v>4049.6</v>
      </c>
      <c r="G1433" s="267">
        <v>1150.7</v>
      </c>
      <c r="H1433" s="54">
        <f t="shared" si="197"/>
        <v>0.38356666666666667</v>
      </c>
      <c r="I1433" s="54">
        <f t="shared" si="195"/>
        <v>1411.5253333333333</v>
      </c>
      <c r="J1433" s="54">
        <f t="shared" si="196"/>
        <v>310.53557333333333</v>
      </c>
      <c r="K1433" s="54">
        <f t="shared" si="193"/>
        <v>440.39590399999997</v>
      </c>
      <c r="L1433" s="245">
        <v>80.625713333333323</v>
      </c>
      <c r="M1433" s="56">
        <f t="shared" si="194"/>
        <v>0.55390224318451209</v>
      </c>
      <c r="N1433" s="68">
        <v>1150.7</v>
      </c>
    </row>
    <row r="1434" spans="1:14" x14ac:dyDescent="0.2">
      <c r="A1434" s="57">
        <f t="shared" si="198"/>
        <v>9</v>
      </c>
      <c r="B1434" s="57" t="str">
        <f>[1]Лист1!$B$13</f>
        <v>В.Великого,117</v>
      </c>
      <c r="C1434" s="57">
        <v>4091.8</v>
      </c>
      <c r="D1434" s="59"/>
      <c r="E1434" s="60"/>
      <c r="F1434" s="57">
        <f t="shared" si="185"/>
        <v>4091.8</v>
      </c>
      <c r="G1434" s="267">
        <v>1948</v>
      </c>
      <c r="H1434" s="54">
        <f t="shared" si="197"/>
        <v>0.64933333333333332</v>
      </c>
      <c r="I1434" s="54">
        <f t="shared" si="195"/>
        <v>2389.5466666666666</v>
      </c>
      <c r="J1434" s="54">
        <f t="shared" si="196"/>
        <v>525.70026666666661</v>
      </c>
      <c r="K1434" s="54">
        <f t="shared" si="193"/>
        <v>745.53855999999996</v>
      </c>
      <c r="L1434" s="245">
        <v>136.48986666666667</v>
      </c>
      <c r="M1434" s="56">
        <f t="shared" si="194"/>
        <v>0.92802076347817586</v>
      </c>
      <c r="N1434" s="68">
        <v>1948</v>
      </c>
    </row>
    <row r="1435" spans="1:14" x14ac:dyDescent="0.2">
      <c r="A1435" s="57">
        <f t="shared" si="198"/>
        <v>10</v>
      </c>
      <c r="B1435" s="57" t="str">
        <f>[1]Лист1!$B$14</f>
        <v>В.Великого,121</v>
      </c>
      <c r="C1435" s="57">
        <v>4035.2</v>
      </c>
      <c r="D1435" s="59"/>
      <c r="E1435" s="60"/>
      <c r="F1435" s="57">
        <f t="shared" si="185"/>
        <v>4035.2</v>
      </c>
      <c r="G1435" s="267">
        <v>2103.1999999999998</v>
      </c>
      <c r="H1435" s="54">
        <f t="shared" si="197"/>
        <v>0.70106666666666662</v>
      </c>
      <c r="I1435" s="54">
        <f t="shared" si="195"/>
        <v>2579.9253333333331</v>
      </c>
      <c r="J1435" s="54">
        <f t="shared" si="196"/>
        <v>567.58357333333333</v>
      </c>
      <c r="K1435" s="54">
        <f t="shared" si="193"/>
        <v>804.93670399999996</v>
      </c>
      <c r="L1435" s="245">
        <v>147.36421333333334</v>
      </c>
      <c r="M1435" s="56">
        <f t="shared" si="194"/>
        <v>1.0160115543219668</v>
      </c>
      <c r="N1435" s="68">
        <v>2103.1999999999998</v>
      </c>
    </row>
    <row r="1436" spans="1:14" x14ac:dyDescent="0.2">
      <c r="A1436" s="57">
        <f t="shared" si="198"/>
        <v>11</v>
      </c>
      <c r="B1436" s="57" t="str">
        <f>[1]Лист1!$B$15</f>
        <v>В.Великого,125</v>
      </c>
      <c r="C1436" s="57">
        <v>6226.5</v>
      </c>
      <c r="D1436" s="59"/>
      <c r="E1436" s="60"/>
      <c r="F1436" s="57">
        <f t="shared" si="185"/>
        <v>6226.5</v>
      </c>
      <c r="G1436" s="267">
        <v>1574</v>
      </c>
      <c r="H1436" s="54">
        <f t="shared" si="197"/>
        <v>0.52466666666666661</v>
      </c>
      <c r="I1436" s="54">
        <f t="shared" si="195"/>
        <v>1930.7733333333331</v>
      </c>
      <c r="J1436" s="54">
        <f t="shared" si="196"/>
        <v>424.77013333333326</v>
      </c>
      <c r="K1436" s="54">
        <f t="shared" si="193"/>
        <v>602.40127999999993</v>
      </c>
      <c r="L1436" s="245">
        <v>110.28493333333331</v>
      </c>
      <c r="M1436" s="56">
        <f t="shared" si="194"/>
        <v>0.49276956235445274</v>
      </c>
      <c r="N1436" s="68">
        <v>1574</v>
      </c>
    </row>
    <row r="1437" spans="1:14" x14ac:dyDescent="0.2">
      <c r="A1437" s="57">
        <f t="shared" si="198"/>
        <v>12</v>
      </c>
      <c r="B1437" s="57" t="str">
        <f>[1]Лист1!$B$17</f>
        <v>Кульпарківська,121</v>
      </c>
      <c r="C1437" s="57">
        <v>7649.6</v>
      </c>
      <c r="D1437" s="59"/>
      <c r="E1437" s="60"/>
      <c r="F1437" s="57">
        <f t="shared" si="185"/>
        <v>7649.6</v>
      </c>
      <c r="G1437" s="267">
        <v>2979.2</v>
      </c>
      <c r="H1437" s="54">
        <f t="shared" si="197"/>
        <v>0.99306666666666665</v>
      </c>
      <c r="I1437" s="54">
        <f t="shared" si="195"/>
        <v>3654.4853333333331</v>
      </c>
      <c r="J1437" s="54">
        <f t="shared" si="196"/>
        <v>803.9867733333333</v>
      </c>
      <c r="K1437" s="54">
        <f t="shared" si="193"/>
        <v>1140.1994239999999</v>
      </c>
      <c r="L1437" s="245">
        <v>208.74261333333334</v>
      </c>
      <c r="M1437" s="56">
        <f t="shared" si="194"/>
        <v>0.75917879941434852</v>
      </c>
      <c r="N1437" s="68">
        <v>2979.2</v>
      </c>
    </row>
    <row r="1438" spans="1:14" x14ac:dyDescent="0.2">
      <c r="A1438" s="57">
        <f t="shared" si="198"/>
        <v>13</v>
      </c>
      <c r="B1438" s="57" t="str">
        <f>[1]Лист1!$B$18</f>
        <v>Кульпарківська,123</v>
      </c>
      <c r="C1438" s="57">
        <v>5959.3</v>
      </c>
      <c r="D1438" s="59"/>
      <c r="E1438" s="60"/>
      <c r="F1438" s="57">
        <f t="shared" si="185"/>
        <v>5959.3</v>
      </c>
      <c r="G1438" s="267">
        <v>1595</v>
      </c>
      <c r="H1438" s="54">
        <f t="shared" si="197"/>
        <v>0.53166666666666662</v>
      </c>
      <c r="I1438" s="54">
        <f t="shared" si="195"/>
        <v>1956.5333333333331</v>
      </c>
      <c r="J1438" s="54">
        <f t="shared" si="196"/>
        <v>430.4373333333333</v>
      </c>
      <c r="K1438" s="54">
        <f t="shared" si="193"/>
        <v>610.43839999999989</v>
      </c>
      <c r="L1438" s="245">
        <v>111.75633333333332</v>
      </c>
      <c r="M1438" s="56">
        <f t="shared" si="194"/>
        <v>0.52173332438373621</v>
      </c>
      <c r="N1438" s="68">
        <v>1595</v>
      </c>
    </row>
    <row r="1439" spans="1:14" x14ac:dyDescent="0.2">
      <c r="A1439" s="57">
        <f t="shared" si="198"/>
        <v>14</v>
      </c>
      <c r="B1439" s="57" t="str">
        <f>[1]Лист1!$B$19</f>
        <v>Кульпарківська,125</v>
      </c>
      <c r="C1439" s="57">
        <v>4182.7</v>
      </c>
      <c r="D1439" s="59">
        <v>439.8</v>
      </c>
      <c r="E1439" s="60"/>
      <c r="F1439" s="57">
        <f t="shared" si="185"/>
        <v>4622.5</v>
      </c>
      <c r="G1439" s="267">
        <v>2250</v>
      </c>
      <c r="H1439" s="54">
        <f t="shared" si="197"/>
        <v>0.75</v>
      </c>
      <c r="I1439" s="54">
        <f t="shared" si="195"/>
        <v>2760</v>
      </c>
      <c r="J1439" s="54">
        <f t="shared" si="196"/>
        <v>607.20000000000005</v>
      </c>
      <c r="K1439" s="54">
        <f t="shared" si="193"/>
        <v>861.12</v>
      </c>
      <c r="L1439" s="245">
        <v>157.65</v>
      </c>
      <c r="M1439" s="56">
        <f t="shared" si="194"/>
        <v>0.94883071930773377</v>
      </c>
      <c r="N1439" s="68">
        <v>2250</v>
      </c>
    </row>
    <row r="1440" spans="1:14" x14ac:dyDescent="0.2">
      <c r="A1440" s="57">
        <f t="shared" si="198"/>
        <v>15</v>
      </c>
      <c r="B1440" s="57" t="str">
        <f>[1]Лист1!$B$20</f>
        <v>Кульпарківська,129</v>
      </c>
      <c r="C1440" s="57">
        <v>4158.5</v>
      </c>
      <c r="D1440" s="59">
        <v>82.1</v>
      </c>
      <c r="E1440" s="60"/>
      <c r="F1440" s="57">
        <f t="shared" si="185"/>
        <v>4240.6000000000004</v>
      </c>
      <c r="G1440" s="276">
        <v>1200.68</v>
      </c>
      <c r="H1440" s="54">
        <f t="shared" si="197"/>
        <v>0.40022666666666668</v>
      </c>
      <c r="I1440" s="54">
        <f t="shared" si="195"/>
        <v>1472.8341333333333</v>
      </c>
      <c r="J1440" s="54">
        <f t="shared" si="196"/>
        <v>324.02350933333332</v>
      </c>
      <c r="K1440" s="54">
        <f t="shared" si="193"/>
        <v>459.52424959999996</v>
      </c>
      <c r="L1440" s="245">
        <v>84.127645333333334</v>
      </c>
      <c r="M1440" s="56">
        <f t="shared" si="194"/>
        <v>0.55192886327406487</v>
      </c>
      <c r="N1440" s="68">
        <v>1200.68</v>
      </c>
    </row>
    <row r="1441" spans="1:14" x14ac:dyDescent="0.2">
      <c r="A1441" s="57">
        <f t="shared" si="198"/>
        <v>16</v>
      </c>
      <c r="B1441" s="57" t="str">
        <f>[1]Лист1!$B$21</f>
        <v>Кульпарківська,133</v>
      </c>
      <c r="C1441" s="57">
        <v>7806.9</v>
      </c>
      <c r="D1441" s="59"/>
      <c r="E1441" s="60"/>
      <c r="F1441" s="57">
        <f t="shared" si="185"/>
        <v>7806.9</v>
      </c>
      <c r="G1441" s="267">
        <v>2378.5</v>
      </c>
      <c r="H1441" s="54">
        <f t="shared" si="197"/>
        <v>0.79283333333333328</v>
      </c>
      <c r="I1441" s="54">
        <f t="shared" si="195"/>
        <v>2917.6266666666666</v>
      </c>
      <c r="J1441" s="54">
        <f t="shared" si="196"/>
        <v>641.87786666666659</v>
      </c>
      <c r="K1441" s="54">
        <f t="shared" si="193"/>
        <v>910.29951999999992</v>
      </c>
      <c r="L1441" s="245">
        <v>166.65356666666665</v>
      </c>
      <c r="M1441" s="56">
        <f t="shared" si="194"/>
        <v>0.59389227734440053</v>
      </c>
      <c r="N1441" s="68">
        <v>2378.5</v>
      </c>
    </row>
    <row r="1442" spans="1:14" x14ac:dyDescent="0.2">
      <c r="A1442" s="57">
        <f t="shared" si="198"/>
        <v>17</v>
      </c>
      <c r="B1442" s="57" t="str">
        <f>[1]Лист1!$B$22</f>
        <v>Кульпарківська,133а</v>
      </c>
      <c r="C1442" s="57">
        <v>4253.3999999999996</v>
      </c>
      <c r="D1442" s="59"/>
      <c r="E1442" s="60"/>
      <c r="F1442" s="57">
        <f t="shared" si="185"/>
        <v>4253.3999999999996</v>
      </c>
      <c r="G1442" s="267">
        <v>1965.8</v>
      </c>
      <c r="H1442" s="54">
        <f t="shared" si="197"/>
        <v>0.65526666666666666</v>
      </c>
      <c r="I1442" s="54">
        <f t="shared" si="195"/>
        <v>2411.3813333333333</v>
      </c>
      <c r="J1442" s="54">
        <f t="shared" si="196"/>
        <v>530.50389333333328</v>
      </c>
      <c r="K1442" s="54">
        <f t="shared" si="193"/>
        <v>752.35097599999995</v>
      </c>
      <c r="L1442" s="245">
        <v>137.73705333333334</v>
      </c>
      <c r="M1442" s="56">
        <f t="shared" si="194"/>
        <v>0.90092003009357213</v>
      </c>
      <c r="N1442" s="68">
        <v>1965.8</v>
      </c>
    </row>
    <row r="1443" spans="1:14" x14ac:dyDescent="0.2">
      <c r="A1443" s="57">
        <f t="shared" si="198"/>
        <v>18</v>
      </c>
      <c r="B1443" s="57" t="str">
        <f>[1]Лист1!$B$23</f>
        <v>Кульпарківська,135</v>
      </c>
      <c r="C1443" s="57">
        <v>7737.08</v>
      </c>
      <c r="D1443" s="59"/>
      <c r="E1443" s="60"/>
      <c r="F1443" s="57">
        <f t="shared" si="185"/>
        <v>7737.08</v>
      </c>
      <c r="G1443" s="285">
        <v>0</v>
      </c>
      <c r="H1443" s="54">
        <v>0</v>
      </c>
      <c r="I1443" s="54">
        <f t="shared" si="195"/>
        <v>0</v>
      </c>
      <c r="J1443" s="54">
        <f t="shared" si="196"/>
        <v>0</v>
      </c>
      <c r="K1443" s="54">
        <f t="shared" si="193"/>
        <v>0</v>
      </c>
      <c r="L1443" s="245">
        <v>0</v>
      </c>
      <c r="M1443" s="56">
        <f t="shared" si="194"/>
        <v>0</v>
      </c>
      <c r="N1443" s="68">
        <v>0</v>
      </c>
    </row>
    <row r="1444" spans="1:14" x14ac:dyDescent="0.2">
      <c r="A1444" s="57">
        <f t="shared" si="198"/>
        <v>19</v>
      </c>
      <c r="B1444" s="57" t="str">
        <f>[1]Лист1!$B$24</f>
        <v>Наукова,44</v>
      </c>
      <c r="C1444" s="57">
        <v>8046.52</v>
      </c>
      <c r="D1444" s="59"/>
      <c r="E1444" s="60"/>
      <c r="F1444" s="57">
        <f t="shared" si="185"/>
        <v>8046.52</v>
      </c>
      <c r="G1444" s="267">
        <v>3250</v>
      </c>
      <c r="H1444" s="54">
        <f t="shared" si="197"/>
        <v>1.0833333333333333</v>
      </c>
      <c r="I1444" s="54">
        <f t="shared" si="195"/>
        <v>3986.6666666666665</v>
      </c>
      <c r="J1444" s="54">
        <f t="shared" si="196"/>
        <v>877.06666666666661</v>
      </c>
      <c r="K1444" s="54">
        <f t="shared" si="193"/>
        <v>1243.8399999999999</v>
      </c>
      <c r="L1444" s="245">
        <v>227.71666666666664</v>
      </c>
      <c r="M1444" s="56">
        <f t="shared" si="194"/>
        <v>0.78733290913338927</v>
      </c>
      <c r="N1444" s="68">
        <v>3250</v>
      </c>
    </row>
    <row r="1445" spans="1:14" x14ac:dyDescent="0.2">
      <c r="A1445" s="57">
        <f t="shared" si="198"/>
        <v>20</v>
      </c>
      <c r="B1445" s="57" t="str">
        <f>[1]Лист1!$B$25</f>
        <v>Наукова,46</v>
      </c>
      <c r="C1445" s="57">
        <v>8105.15</v>
      </c>
      <c r="D1445" s="59"/>
      <c r="E1445" s="60"/>
      <c r="F1445" s="57">
        <f t="shared" si="185"/>
        <v>8105.15</v>
      </c>
      <c r="G1445" s="267">
        <v>3324</v>
      </c>
      <c r="H1445" s="54">
        <f t="shared" si="197"/>
        <v>1.1080000000000001</v>
      </c>
      <c r="I1445" s="54">
        <f t="shared" si="195"/>
        <v>4077.4400000000005</v>
      </c>
      <c r="J1445" s="54">
        <f t="shared" si="196"/>
        <v>897.03680000000008</v>
      </c>
      <c r="K1445" s="54">
        <f t="shared" si="193"/>
        <v>1272.1612800000003</v>
      </c>
      <c r="L1445" s="245">
        <v>232.9016</v>
      </c>
      <c r="M1445" s="56">
        <f t="shared" si="194"/>
        <v>0.79943488769486082</v>
      </c>
      <c r="N1445" s="68">
        <v>3324</v>
      </c>
    </row>
    <row r="1446" spans="1:14" x14ac:dyDescent="0.2">
      <c r="A1446" s="57">
        <f t="shared" si="198"/>
        <v>21</v>
      </c>
      <c r="B1446" s="57" t="str">
        <f>[1]Лист1!$B$26</f>
        <v>Наукова,48</v>
      </c>
      <c r="C1446" s="57">
        <v>4156.1000000000004</v>
      </c>
      <c r="D1446" s="59"/>
      <c r="E1446" s="60"/>
      <c r="F1446" s="57">
        <f t="shared" si="185"/>
        <v>4156.1000000000004</v>
      </c>
      <c r="G1446" s="267">
        <v>1845</v>
      </c>
      <c r="H1446" s="54">
        <f t="shared" si="197"/>
        <v>0.61499999999999999</v>
      </c>
      <c r="I1446" s="54">
        <f t="shared" si="195"/>
        <v>2263.1999999999998</v>
      </c>
      <c r="J1446" s="54">
        <f t="shared" si="196"/>
        <v>497.90399999999994</v>
      </c>
      <c r="K1446" s="54">
        <f t="shared" si="193"/>
        <v>706.11839999999995</v>
      </c>
      <c r="L1446" s="245">
        <v>129.273</v>
      </c>
      <c r="M1446" s="56">
        <f t="shared" si="194"/>
        <v>0.8653534323043236</v>
      </c>
      <c r="N1446" s="68">
        <v>1845</v>
      </c>
    </row>
    <row r="1447" spans="1:14" x14ac:dyDescent="0.2">
      <c r="A1447" s="57">
        <f t="shared" si="198"/>
        <v>22</v>
      </c>
      <c r="B1447" s="57" t="str">
        <f>[1]Лист1!$B$27</f>
        <v>Наукова,50</v>
      </c>
      <c r="C1447" s="57">
        <v>4088.3</v>
      </c>
      <c r="D1447" s="59"/>
      <c r="E1447" s="60"/>
      <c r="F1447" s="57">
        <f t="shared" si="185"/>
        <v>4088.3</v>
      </c>
      <c r="G1447" s="267">
        <v>1770</v>
      </c>
      <c r="H1447" s="54">
        <f t="shared" si="197"/>
        <v>0.59</v>
      </c>
      <c r="I1447" s="54">
        <f t="shared" si="195"/>
        <v>2171.1999999999998</v>
      </c>
      <c r="J1447" s="54">
        <f t="shared" si="196"/>
        <v>477.66399999999999</v>
      </c>
      <c r="K1447" s="54">
        <f t="shared" si="193"/>
        <v>677.41439999999989</v>
      </c>
      <c r="L1447" s="245">
        <v>124.018</v>
      </c>
      <c r="M1447" s="56">
        <f t="shared" si="194"/>
        <v>0.84394403541814422</v>
      </c>
      <c r="N1447" s="68">
        <v>1770</v>
      </c>
    </row>
    <row r="1448" spans="1:14" x14ac:dyDescent="0.2">
      <c r="A1448" s="57">
        <f t="shared" si="198"/>
        <v>23</v>
      </c>
      <c r="B1448" s="57" t="str">
        <f>[1]Лист1!$B$28</f>
        <v>Наукова,52</v>
      </c>
      <c r="C1448" s="57">
        <v>4075.2</v>
      </c>
      <c r="D1448" s="59"/>
      <c r="E1448" s="60"/>
      <c r="F1448" s="57">
        <f t="shared" si="185"/>
        <v>4075.2</v>
      </c>
      <c r="G1448" s="267">
        <v>1960</v>
      </c>
      <c r="H1448" s="54">
        <f t="shared" si="197"/>
        <v>0.65333333333333332</v>
      </c>
      <c r="I1448" s="54">
        <f t="shared" si="195"/>
        <v>2404.2666666666664</v>
      </c>
      <c r="J1448" s="54">
        <f t="shared" si="196"/>
        <v>528.93866666666656</v>
      </c>
      <c r="K1448" s="54">
        <f t="shared" si="193"/>
        <v>750.13119999999992</v>
      </c>
      <c r="L1448" s="245">
        <v>137.33066666666667</v>
      </c>
      <c r="M1448" s="56">
        <f t="shared" si="194"/>
        <v>0.93754102866116995</v>
      </c>
      <c r="N1448" s="68">
        <v>1960</v>
      </c>
    </row>
    <row r="1449" spans="1:14" x14ac:dyDescent="0.2">
      <c r="A1449" s="57">
        <f t="shared" si="198"/>
        <v>24</v>
      </c>
      <c r="B1449" s="57" t="str">
        <f>[1]Лист1!$B$29</f>
        <v>Наукова,62</v>
      </c>
      <c r="C1449" s="57">
        <v>12235.2</v>
      </c>
      <c r="D1449" s="59"/>
      <c r="E1449" s="60">
        <v>13</v>
      </c>
      <c r="F1449" s="57">
        <f t="shared" si="185"/>
        <v>12248.2</v>
      </c>
      <c r="G1449" s="267">
        <v>3700</v>
      </c>
      <c r="H1449" s="54">
        <f t="shared" si="197"/>
        <v>1.2333333333333334</v>
      </c>
      <c r="I1449" s="54">
        <f t="shared" si="195"/>
        <v>4538.666666666667</v>
      </c>
      <c r="J1449" s="54">
        <f t="shared" si="196"/>
        <v>998.50666666666677</v>
      </c>
      <c r="K1449" s="54">
        <f t="shared" si="193"/>
        <v>1416.0640000000001</v>
      </c>
      <c r="L1449" s="245">
        <v>259.24666666666667</v>
      </c>
      <c r="M1449" s="56">
        <f t="shared" si="194"/>
        <v>0.58886073055632671</v>
      </c>
      <c r="N1449" s="68">
        <v>3700</v>
      </c>
    </row>
    <row r="1450" spans="1:14" x14ac:dyDescent="0.2">
      <c r="A1450" s="57">
        <f t="shared" si="198"/>
        <v>25</v>
      </c>
      <c r="B1450" s="57" t="str">
        <f>[1]Лист1!$B$30</f>
        <v>Наукова,64</v>
      </c>
      <c r="C1450" s="57">
        <v>8230.2999999999993</v>
      </c>
      <c r="D1450" s="59">
        <v>160.6</v>
      </c>
      <c r="E1450" s="60"/>
      <c r="F1450" s="57">
        <f t="shared" si="185"/>
        <v>8390.9</v>
      </c>
      <c r="G1450" s="267">
        <v>3060</v>
      </c>
      <c r="H1450" s="54">
        <f t="shared" si="197"/>
        <v>1.02</v>
      </c>
      <c r="I1450" s="54">
        <f t="shared" si="195"/>
        <v>3753.6</v>
      </c>
      <c r="J1450" s="54">
        <f t="shared" si="196"/>
        <v>825.79200000000003</v>
      </c>
      <c r="K1450" s="54">
        <f t="shared" si="193"/>
        <v>1171.1232</v>
      </c>
      <c r="L1450" s="245">
        <v>214.404</v>
      </c>
      <c r="M1450" s="56">
        <f t="shared" si="194"/>
        <v>0.71087954808185061</v>
      </c>
      <c r="N1450" s="68">
        <v>3060</v>
      </c>
    </row>
    <row r="1451" spans="1:14" x14ac:dyDescent="0.2">
      <c r="A1451" s="57">
        <f t="shared" si="198"/>
        <v>26</v>
      </c>
      <c r="B1451" s="57" t="str">
        <f>[1]Лист1!$B$31</f>
        <v>Наукова,74</v>
      </c>
      <c r="C1451" s="57">
        <v>6165.7</v>
      </c>
      <c r="D1451" s="59"/>
      <c r="E1451" s="60"/>
      <c r="F1451" s="57">
        <f t="shared" ref="F1451:F1489" si="199">C1451+D1451+E1451</f>
        <v>6165.7</v>
      </c>
      <c r="G1451" s="267">
        <v>2713</v>
      </c>
      <c r="H1451" s="54">
        <f t="shared" si="197"/>
        <v>0.90433333333333332</v>
      </c>
      <c r="I1451" s="54">
        <f t="shared" si="195"/>
        <v>3327.9466666666667</v>
      </c>
      <c r="J1451" s="54">
        <f t="shared" si="196"/>
        <v>732.1482666666667</v>
      </c>
      <c r="K1451" s="54">
        <f t="shared" si="193"/>
        <v>1038.31936</v>
      </c>
      <c r="L1451" s="245">
        <v>190.09086666666664</v>
      </c>
      <c r="M1451" s="56">
        <f t="shared" si="194"/>
        <v>0.85772988630650204</v>
      </c>
      <c r="N1451" s="68">
        <v>2713</v>
      </c>
    </row>
    <row r="1452" spans="1:14" x14ac:dyDescent="0.2">
      <c r="A1452" s="57">
        <f t="shared" si="198"/>
        <v>27</v>
      </c>
      <c r="B1452" s="57" t="str">
        <f>[1]Лист1!$B$32</f>
        <v>Наукова,86</v>
      </c>
      <c r="C1452" s="57">
        <v>4053.1</v>
      </c>
      <c r="D1452" s="59"/>
      <c r="E1452" s="60"/>
      <c r="F1452" s="57">
        <f t="shared" si="199"/>
        <v>4053.1</v>
      </c>
      <c r="G1452" s="267">
        <v>1704.5</v>
      </c>
      <c r="H1452" s="54">
        <f t="shared" si="197"/>
        <v>0.56816666666666671</v>
      </c>
      <c r="I1452" s="54">
        <f t="shared" si="195"/>
        <v>2090.8533333333335</v>
      </c>
      <c r="J1452" s="54">
        <f t="shared" si="196"/>
        <v>459.98773333333338</v>
      </c>
      <c r="K1452" s="54">
        <f t="shared" si="193"/>
        <v>652.34624000000008</v>
      </c>
      <c r="L1452" s="245">
        <v>119.42863333333334</v>
      </c>
      <c r="M1452" s="56">
        <f t="shared" si="194"/>
        <v>0.8197715180972589</v>
      </c>
      <c r="N1452" s="68">
        <v>1704.5</v>
      </c>
    </row>
    <row r="1453" spans="1:14" x14ac:dyDescent="0.2">
      <c r="A1453" s="57">
        <f t="shared" si="198"/>
        <v>28</v>
      </c>
      <c r="B1453" s="57" t="str">
        <f>[1]Лист1!$B$33</f>
        <v>Наукова,94</v>
      </c>
      <c r="C1453" s="57">
        <v>12192.44</v>
      </c>
      <c r="D1453" s="59"/>
      <c r="E1453" s="60"/>
      <c r="F1453" s="57">
        <f t="shared" si="199"/>
        <v>12192.44</v>
      </c>
      <c r="G1453" s="267">
        <v>4776</v>
      </c>
      <c r="H1453" s="54">
        <f t="shared" si="197"/>
        <v>1.5920000000000001</v>
      </c>
      <c r="I1453" s="54">
        <f t="shared" si="195"/>
        <v>5858.56</v>
      </c>
      <c r="J1453" s="54">
        <f t="shared" si="196"/>
        <v>1288.8832</v>
      </c>
      <c r="K1453" s="54">
        <f t="shared" si="193"/>
        <v>1827.8707200000001</v>
      </c>
      <c r="L1453" s="245">
        <v>334.63839999999999</v>
      </c>
      <c r="M1453" s="56">
        <f t="shared" si="194"/>
        <v>0.76358401763715877</v>
      </c>
      <c r="N1453" s="68">
        <v>4776</v>
      </c>
    </row>
    <row r="1454" spans="1:14" x14ac:dyDescent="0.2">
      <c r="A1454" s="57">
        <f t="shared" si="198"/>
        <v>29</v>
      </c>
      <c r="B1454" s="57" t="str">
        <f>[1]Лист1!$B$34</f>
        <v>Наукова,112</v>
      </c>
      <c r="C1454" s="57">
        <v>8096.5</v>
      </c>
      <c r="D1454" s="59"/>
      <c r="E1454" s="60">
        <v>112.7</v>
      </c>
      <c r="F1454" s="57">
        <f t="shared" si="199"/>
        <v>8209.2000000000007</v>
      </c>
      <c r="G1454" s="267">
        <v>3365</v>
      </c>
      <c r="H1454" s="54">
        <f t="shared" si="197"/>
        <v>1.1216666666666666</v>
      </c>
      <c r="I1454" s="54">
        <f t="shared" si="195"/>
        <v>4127.7333333333327</v>
      </c>
      <c r="J1454" s="54">
        <f t="shared" si="196"/>
        <v>908.10133333333317</v>
      </c>
      <c r="K1454" s="54">
        <f t="shared" si="193"/>
        <v>1287.8527999999999</v>
      </c>
      <c r="L1454" s="245">
        <v>235.77433333333332</v>
      </c>
      <c r="M1454" s="56">
        <f t="shared" si="194"/>
        <v>0.79903788432490364</v>
      </c>
      <c r="N1454" s="68">
        <v>3365</v>
      </c>
    </row>
    <row r="1455" spans="1:14" x14ac:dyDescent="0.2">
      <c r="A1455" s="57">
        <f t="shared" si="198"/>
        <v>30</v>
      </c>
      <c r="B1455" s="57" t="str">
        <f>[1]Лист1!$B$35</f>
        <v>Наукова,114</v>
      </c>
      <c r="C1455" s="57">
        <v>3682.5</v>
      </c>
      <c r="D1455" s="59"/>
      <c r="E1455" s="60"/>
      <c r="F1455" s="57">
        <f t="shared" si="199"/>
        <v>3682.5</v>
      </c>
      <c r="G1455" s="267">
        <v>1100</v>
      </c>
      <c r="H1455" s="54">
        <f t="shared" si="197"/>
        <v>0.36666666666666664</v>
      </c>
      <c r="I1455" s="54">
        <f t="shared" si="195"/>
        <v>1349.3333333333333</v>
      </c>
      <c r="J1455" s="54">
        <f t="shared" si="196"/>
        <v>296.8533333333333</v>
      </c>
      <c r="K1455" s="54">
        <f t="shared" si="193"/>
        <v>420.99199999999996</v>
      </c>
      <c r="L1455" s="245">
        <v>77.073333333333323</v>
      </c>
      <c r="M1455" s="56">
        <f t="shared" si="194"/>
        <v>0.58228160217243718</v>
      </c>
      <c r="N1455" s="68">
        <v>1100</v>
      </c>
    </row>
    <row r="1456" spans="1:14" x14ac:dyDescent="0.2">
      <c r="A1456" s="57">
        <f t="shared" si="198"/>
        <v>31</v>
      </c>
      <c r="B1456" s="57" t="str">
        <f>[1]Лист1!$B$36</f>
        <v>Наукова,116</v>
      </c>
      <c r="C1456" s="57">
        <v>8191.3</v>
      </c>
      <c r="D1456" s="59"/>
      <c r="E1456" s="60"/>
      <c r="F1456" s="57">
        <f t="shared" si="199"/>
        <v>8191.3</v>
      </c>
      <c r="G1456" s="276">
        <v>1751.7</v>
      </c>
      <c r="H1456" s="54">
        <f t="shared" si="197"/>
        <v>0.58389999999999997</v>
      </c>
      <c r="I1456" s="54">
        <f t="shared" si="195"/>
        <v>2148.752</v>
      </c>
      <c r="J1456" s="54">
        <f t="shared" si="196"/>
        <v>472.72543999999999</v>
      </c>
      <c r="K1456" s="54">
        <f t="shared" si="193"/>
        <v>670.41062399999998</v>
      </c>
      <c r="L1456" s="245">
        <v>122.73577999999999</v>
      </c>
      <c r="M1456" s="56">
        <f t="shared" si="194"/>
        <v>0.41685982005298305</v>
      </c>
      <c r="N1456" s="68">
        <v>2788.3</v>
      </c>
    </row>
    <row r="1457" spans="1:14" x14ac:dyDescent="0.2">
      <c r="A1457" s="57">
        <f t="shared" si="198"/>
        <v>32</v>
      </c>
      <c r="B1457" s="57" t="str">
        <f>[1]Лист1!$B$37</f>
        <v>Симоненка,3</v>
      </c>
      <c r="C1457" s="57">
        <v>4054.7</v>
      </c>
      <c r="D1457" s="59"/>
      <c r="E1457" s="60">
        <v>125</v>
      </c>
      <c r="F1457" s="57">
        <f t="shared" si="199"/>
        <v>4179.7</v>
      </c>
      <c r="G1457" s="267">
        <v>2100</v>
      </c>
      <c r="H1457" s="54">
        <f t="shared" si="197"/>
        <v>0.7</v>
      </c>
      <c r="I1457" s="54">
        <f t="shared" si="195"/>
        <v>2576</v>
      </c>
      <c r="J1457" s="54">
        <f t="shared" si="196"/>
        <v>566.72</v>
      </c>
      <c r="K1457" s="54">
        <f t="shared" si="193"/>
        <v>803.71199999999999</v>
      </c>
      <c r="L1457" s="245">
        <v>147.13999999999999</v>
      </c>
      <c r="M1457" s="56">
        <f t="shared" si="194"/>
        <v>0.97939373639256411</v>
      </c>
      <c r="N1457" s="68">
        <v>2100</v>
      </c>
    </row>
    <row r="1458" spans="1:14" x14ac:dyDescent="0.2">
      <c r="A1458" s="57">
        <f t="shared" si="198"/>
        <v>33</v>
      </c>
      <c r="B1458" s="57" t="str">
        <f>[1]Лист1!$B$38</f>
        <v>Симоненка,7</v>
      </c>
      <c r="C1458" s="57">
        <v>3967.5</v>
      </c>
      <c r="D1458" s="59"/>
      <c r="E1458" s="60">
        <v>74.5</v>
      </c>
      <c r="F1458" s="57">
        <f t="shared" si="199"/>
        <v>4042</v>
      </c>
      <c r="G1458" s="267">
        <v>1234</v>
      </c>
      <c r="H1458" s="54">
        <f t="shared" si="197"/>
        <v>0.41133333333333333</v>
      </c>
      <c r="I1458" s="54">
        <f t="shared" si="195"/>
        <v>1513.7066666666667</v>
      </c>
      <c r="J1458" s="54">
        <f t="shared" si="196"/>
        <v>333.01546666666667</v>
      </c>
      <c r="K1458" s="54">
        <f t="shared" ref="K1458:K1490" si="200">I1458*0.312</f>
        <v>472.27647999999999</v>
      </c>
      <c r="L1458" s="245">
        <v>86.462266666666665</v>
      </c>
      <c r="M1458" s="56">
        <f t="shared" ref="M1458:M1489" si="201">(I1458+J1458+K1458+L1458)/F1458</f>
        <v>0.59511649678377032</v>
      </c>
      <c r="N1458" s="68">
        <v>1234</v>
      </c>
    </row>
    <row r="1459" spans="1:14" x14ac:dyDescent="0.2">
      <c r="A1459" s="57">
        <f t="shared" si="198"/>
        <v>34</v>
      </c>
      <c r="B1459" s="57" t="str">
        <f>[1]Лист1!$B$39</f>
        <v>Симоненка,12</v>
      </c>
      <c r="C1459" s="57">
        <v>7733.7</v>
      </c>
      <c r="D1459" s="59"/>
      <c r="E1459" s="60"/>
      <c r="F1459" s="57">
        <f t="shared" si="199"/>
        <v>7733.7</v>
      </c>
      <c r="G1459" s="267">
        <v>3076</v>
      </c>
      <c r="H1459" s="54">
        <f t="shared" si="197"/>
        <v>1.0253333333333334</v>
      </c>
      <c r="I1459" s="54">
        <f t="shared" si="195"/>
        <v>3773.2266666666669</v>
      </c>
      <c r="J1459" s="54">
        <f t="shared" si="196"/>
        <v>830.10986666666668</v>
      </c>
      <c r="K1459" s="54">
        <f t="shared" si="200"/>
        <v>1177.2467200000001</v>
      </c>
      <c r="L1459" s="245">
        <v>215.5250666666667</v>
      </c>
      <c r="M1459" s="56">
        <f t="shared" si="201"/>
        <v>0.77532207352237614</v>
      </c>
      <c r="N1459" s="68">
        <v>3076</v>
      </c>
    </row>
    <row r="1460" spans="1:14" x14ac:dyDescent="0.2">
      <c r="A1460" s="57">
        <f t="shared" si="198"/>
        <v>35</v>
      </c>
      <c r="B1460" s="57" t="str">
        <f>[1]Лист1!$B$41</f>
        <v>Симоненка,18</v>
      </c>
      <c r="C1460" s="57">
        <v>5374.3</v>
      </c>
      <c r="D1460" s="59"/>
      <c r="E1460" s="60"/>
      <c r="F1460" s="57">
        <f t="shared" si="199"/>
        <v>5374.3</v>
      </c>
      <c r="G1460" s="267">
        <v>2400</v>
      </c>
      <c r="H1460" s="54">
        <f t="shared" si="197"/>
        <v>0.8</v>
      </c>
      <c r="I1460" s="54">
        <f t="shared" si="195"/>
        <v>2944</v>
      </c>
      <c r="J1460" s="54">
        <f t="shared" si="196"/>
        <v>647.67999999999995</v>
      </c>
      <c r="K1460" s="54">
        <f t="shared" si="200"/>
        <v>918.52800000000002</v>
      </c>
      <c r="L1460" s="245">
        <v>168.16</v>
      </c>
      <c r="M1460" s="56">
        <f t="shared" si="201"/>
        <v>0.87050741491915218</v>
      </c>
      <c r="N1460" s="68">
        <v>2400</v>
      </c>
    </row>
    <row r="1461" spans="1:14" x14ac:dyDescent="0.2">
      <c r="A1461" s="57">
        <f t="shared" si="198"/>
        <v>36</v>
      </c>
      <c r="B1461" s="57" t="str">
        <f>[1]Лист1!$B$42</f>
        <v>Симоненка,20</v>
      </c>
      <c r="C1461" s="57">
        <v>8191.7</v>
      </c>
      <c r="D1461" s="59"/>
      <c r="E1461" s="60"/>
      <c r="F1461" s="57">
        <f t="shared" si="199"/>
        <v>8191.7</v>
      </c>
      <c r="G1461" s="267">
        <v>3500</v>
      </c>
      <c r="H1461" s="54">
        <f t="shared" si="197"/>
        <v>1.1666666666666667</v>
      </c>
      <c r="I1461" s="54">
        <f t="shared" si="195"/>
        <v>4293.3333333333339</v>
      </c>
      <c r="J1461" s="54">
        <f t="shared" si="196"/>
        <v>944.53333333333342</v>
      </c>
      <c r="K1461" s="54">
        <f t="shared" si="200"/>
        <v>1339.5200000000002</v>
      </c>
      <c r="L1461" s="245">
        <v>245.23333333333335</v>
      </c>
      <c r="M1461" s="56">
        <f t="shared" si="201"/>
        <v>0.83286985607383102</v>
      </c>
      <c r="N1461" s="68">
        <v>3500</v>
      </c>
    </row>
    <row r="1462" spans="1:14" x14ac:dyDescent="0.2">
      <c r="A1462" s="57">
        <f t="shared" si="198"/>
        <v>37</v>
      </c>
      <c r="B1462" s="57" t="str">
        <f>[1]Лист1!$B$43</f>
        <v>Симоненка,22</v>
      </c>
      <c r="C1462" s="57">
        <v>4123.8999999999996</v>
      </c>
      <c r="D1462" s="59"/>
      <c r="E1462" s="60"/>
      <c r="F1462" s="57">
        <f t="shared" si="199"/>
        <v>4123.8999999999996</v>
      </c>
      <c r="G1462" s="267">
        <v>2114</v>
      </c>
      <c r="H1462" s="54">
        <f t="shared" si="197"/>
        <v>0.70466666666666666</v>
      </c>
      <c r="I1462" s="54">
        <f t="shared" si="195"/>
        <v>2593.1733333333332</v>
      </c>
      <c r="J1462" s="54">
        <f t="shared" si="196"/>
        <v>570.49813333333327</v>
      </c>
      <c r="K1462" s="54">
        <f t="shared" si="200"/>
        <v>809.07007999999996</v>
      </c>
      <c r="L1462" s="245">
        <v>148.12093333333334</v>
      </c>
      <c r="M1462" s="56">
        <f t="shared" si="201"/>
        <v>0.99926343509784432</v>
      </c>
      <c r="N1462" s="68">
        <v>2114</v>
      </c>
    </row>
    <row r="1463" spans="1:14" x14ac:dyDescent="0.2">
      <c r="A1463" s="57">
        <f t="shared" si="198"/>
        <v>38</v>
      </c>
      <c r="B1463" s="57" t="s">
        <v>358</v>
      </c>
      <c r="C1463" s="57">
        <v>4398.3999999999996</v>
      </c>
      <c r="D1463" s="59"/>
      <c r="E1463" s="60"/>
      <c r="F1463" s="57">
        <f t="shared" si="199"/>
        <v>4398.3999999999996</v>
      </c>
      <c r="G1463" s="267">
        <v>1547</v>
      </c>
      <c r="H1463" s="54">
        <f t="shared" si="197"/>
        <v>0.51566666666666672</v>
      </c>
      <c r="I1463" s="54">
        <f t="shared" si="195"/>
        <v>1897.6533333333334</v>
      </c>
      <c r="J1463" s="54">
        <f t="shared" si="196"/>
        <v>417.48373333333336</v>
      </c>
      <c r="K1463" s="54">
        <f t="shared" si="200"/>
        <v>592.06784000000005</v>
      </c>
      <c r="L1463" s="245">
        <v>108.39313333333335</v>
      </c>
      <c r="M1463" s="56">
        <f t="shared" si="201"/>
        <v>0.6856125045471082</v>
      </c>
      <c r="N1463" s="68">
        <v>1547</v>
      </c>
    </row>
    <row r="1464" spans="1:14" x14ac:dyDescent="0.2">
      <c r="A1464" s="57">
        <f t="shared" si="198"/>
        <v>39</v>
      </c>
      <c r="B1464" s="57" t="s">
        <v>359</v>
      </c>
      <c r="C1464" s="57">
        <v>4369.7</v>
      </c>
      <c r="D1464" s="59"/>
      <c r="E1464" s="60"/>
      <c r="F1464" s="57">
        <f t="shared" si="199"/>
        <v>4369.7</v>
      </c>
      <c r="G1464" s="267">
        <v>1773.5</v>
      </c>
      <c r="H1464" s="54">
        <f t="shared" si="197"/>
        <v>0.59116666666666662</v>
      </c>
      <c r="I1464" s="54">
        <f t="shared" si="195"/>
        <v>2175.4933333333333</v>
      </c>
      <c r="J1464" s="54">
        <f t="shared" si="196"/>
        <v>478.60853333333336</v>
      </c>
      <c r="K1464" s="54">
        <f t="shared" si="200"/>
        <v>678.75391999999999</v>
      </c>
      <c r="L1464" s="245">
        <v>124.26323333333332</v>
      </c>
      <c r="M1464" s="56">
        <f t="shared" si="201"/>
        <v>0.79115706341396441</v>
      </c>
      <c r="N1464" s="68">
        <v>1773.5</v>
      </c>
    </row>
    <row r="1465" spans="1:14" x14ac:dyDescent="0.2">
      <c r="A1465" s="57">
        <f t="shared" si="198"/>
        <v>40</v>
      </c>
      <c r="B1465" s="57" t="s">
        <v>360</v>
      </c>
      <c r="C1465" s="57">
        <v>5769.7</v>
      </c>
      <c r="D1465" s="59"/>
      <c r="E1465" s="60"/>
      <c r="F1465" s="57">
        <f t="shared" si="199"/>
        <v>5769.7</v>
      </c>
      <c r="G1465" s="267">
        <v>2977</v>
      </c>
      <c r="H1465" s="54">
        <f t="shared" si="197"/>
        <v>0.99233333333333329</v>
      </c>
      <c r="I1465" s="54">
        <f t="shared" si="195"/>
        <v>3651.7866666666664</v>
      </c>
      <c r="J1465" s="54">
        <f t="shared" si="196"/>
        <v>803.39306666666664</v>
      </c>
      <c r="K1465" s="54">
        <f t="shared" si="200"/>
        <v>1139.35744</v>
      </c>
      <c r="L1465" s="245">
        <v>208.58846666666665</v>
      </c>
      <c r="M1465" s="56">
        <f t="shared" si="201"/>
        <v>1.0057933064110787</v>
      </c>
      <c r="N1465" s="68">
        <v>2977</v>
      </c>
    </row>
    <row r="1466" spans="1:14" x14ac:dyDescent="0.2">
      <c r="A1466" s="57">
        <f t="shared" si="198"/>
        <v>41</v>
      </c>
      <c r="B1466" s="57" t="s">
        <v>361</v>
      </c>
      <c r="C1466" s="57">
        <v>4446.8999999999996</v>
      </c>
      <c r="D1466" s="59"/>
      <c r="E1466" s="60"/>
      <c r="F1466" s="57">
        <f t="shared" si="199"/>
        <v>4446.8999999999996</v>
      </c>
      <c r="G1466" s="267">
        <v>1943.7</v>
      </c>
      <c r="H1466" s="54">
        <f t="shared" si="197"/>
        <v>0.64790000000000003</v>
      </c>
      <c r="I1466" s="54">
        <f t="shared" si="195"/>
        <v>2384.2719999999999</v>
      </c>
      <c r="J1466" s="54">
        <f t="shared" si="196"/>
        <v>524.53984000000003</v>
      </c>
      <c r="K1466" s="54">
        <f t="shared" si="200"/>
        <v>743.89286400000003</v>
      </c>
      <c r="L1466" s="245">
        <v>136.18858</v>
      </c>
      <c r="M1466" s="56">
        <f t="shared" si="201"/>
        <v>0.85203024219118939</v>
      </c>
      <c r="N1466" s="68">
        <v>1943.7</v>
      </c>
    </row>
    <row r="1467" spans="1:14" x14ac:dyDescent="0.2">
      <c r="A1467" s="57">
        <f t="shared" si="198"/>
        <v>42</v>
      </c>
      <c r="B1467" s="57" t="s">
        <v>362</v>
      </c>
      <c r="C1467" s="57">
        <v>4422.5</v>
      </c>
      <c r="D1467" s="59"/>
      <c r="E1467" s="60"/>
      <c r="F1467" s="57">
        <f t="shared" si="199"/>
        <v>4422.5</v>
      </c>
      <c r="G1467" s="267">
        <v>1888.7</v>
      </c>
      <c r="H1467" s="54">
        <f t="shared" si="197"/>
        <v>0.62956666666666672</v>
      </c>
      <c r="I1467" s="54">
        <f t="shared" si="195"/>
        <v>2316.8053333333337</v>
      </c>
      <c r="J1467" s="54">
        <f t="shared" si="196"/>
        <v>509.69717333333341</v>
      </c>
      <c r="K1467" s="54">
        <f t="shared" si="200"/>
        <v>722.84326400000009</v>
      </c>
      <c r="L1467" s="245">
        <v>132.33491333333333</v>
      </c>
      <c r="M1467" s="56">
        <f t="shared" si="201"/>
        <v>0.83248856619559086</v>
      </c>
      <c r="N1467" s="68">
        <v>1888.7</v>
      </c>
    </row>
    <row r="1468" spans="1:14" x14ac:dyDescent="0.2">
      <c r="A1468" s="57">
        <f t="shared" si="198"/>
        <v>43</v>
      </c>
      <c r="B1468" s="57" t="s">
        <v>363</v>
      </c>
      <c r="C1468" s="57">
        <v>3984.5</v>
      </c>
      <c r="D1468" s="59"/>
      <c r="E1468" s="60"/>
      <c r="F1468" s="57">
        <f t="shared" si="199"/>
        <v>3984.5</v>
      </c>
      <c r="G1468" s="267">
        <v>1926.2</v>
      </c>
      <c r="H1468" s="54">
        <f t="shared" si="197"/>
        <v>0.64206666666666667</v>
      </c>
      <c r="I1468" s="54">
        <f t="shared" si="195"/>
        <v>2362.8053333333332</v>
      </c>
      <c r="J1468" s="54">
        <f t="shared" si="196"/>
        <v>519.81717333333336</v>
      </c>
      <c r="K1468" s="54">
        <f t="shared" si="200"/>
        <v>737.19526399999995</v>
      </c>
      <c r="L1468" s="245">
        <v>134.96241333333333</v>
      </c>
      <c r="M1468" s="56">
        <f t="shared" si="201"/>
        <v>0.94234663922700457</v>
      </c>
      <c r="N1468" s="68">
        <v>1926.2</v>
      </c>
    </row>
    <row r="1469" spans="1:14" x14ac:dyDescent="0.2">
      <c r="A1469" s="57">
        <f t="shared" si="198"/>
        <v>44</v>
      </c>
      <c r="B1469" s="57" t="s">
        <v>364</v>
      </c>
      <c r="C1469" s="57">
        <v>5874.6</v>
      </c>
      <c r="D1469" s="59"/>
      <c r="E1469" s="60"/>
      <c r="F1469" s="57">
        <f t="shared" si="199"/>
        <v>5874.6</v>
      </c>
      <c r="G1469" s="267">
        <v>2557</v>
      </c>
      <c r="H1469" s="54">
        <f t="shared" si="197"/>
        <v>0.85233333333333339</v>
      </c>
      <c r="I1469" s="54">
        <f t="shared" si="195"/>
        <v>3136.586666666667</v>
      </c>
      <c r="J1469" s="54">
        <f t="shared" si="196"/>
        <v>690.0490666666667</v>
      </c>
      <c r="K1469" s="54">
        <f t="shared" si="200"/>
        <v>978.61504000000014</v>
      </c>
      <c r="L1469" s="245">
        <v>179.16046666666665</v>
      </c>
      <c r="M1469" s="56">
        <f t="shared" si="201"/>
        <v>0.8484681918768936</v>
      </c>
      <c r="N1469" s="68">
        <v>2557</v>
      </c>
    </row>
    <row r="1470" spans="1:14" x14ac:dyDescent="0.2">
      <c r="A1470" s="57">
        <f t="shared" si="198"/>
        <v>45</v>
      </c>
      <c r="B1470" s="57" t="s">
        <v>365</v>
      </c>
      <c r="C1470" s="57">
        <v>5861.2</v>
      </c>
      <c r="D1470" s="59"/>
      <c r="E1470" s="60"/>
      <c r="F1470" s="57">
        <f t="shared" si="199"/>
        <v>5861.2</v>
      </c>
      <c r="G1470" s="267">
        <v>3118.4</v>
      </c>
      <c r="H1470" s="54">
        <f t="shared" si="197"/>
        <v>1.0394666666666668</v>
      </c>
      <c r="I1470" s="54">
        <f t="shared" si="195"/>
        <v>3825.2373333333335</v>
      </c>
      <c r="J1470" s="54">
        <f t="shared" si="196"/>
        <v>841.55221333333338</v>
      </c>
      <c r="K1470" s="54">
        <f t="shared" si="200"/>
        <v>1193.474048</v>
      </c>
      <c r="L1470" s="245">
        <v>218.49589333333336</v>
      </c>
      <c r="M1470" s="56">
        <f t="shared" si="201"/>
        <v>1.0371185914147274</v>
      </c>
      <c r="N1470" s="68">
        <v>3118.4</v>
      </c>
    </row>
    <row r="1471" spans="1:14" x14ac:dyDescent="0.2">
      <c r="A1471" s="57">
        <f t="shared" si="198"/>
        <v>46</v>
      </c>
      <c r="B1471" s="57" t="s">
        <v>366</v>
      </c>
      <c r="C1471" s="57">
        <v>4068.9</v>
      </c>
      <c r="D1471" s="59"/>
      <c r="E1471" s="60"/>
      <c r="F1471" s="57">
        <f t="shared" si="199"/>
        <v>4068.9</v>
      </c>
      <c r="G1471" s="267">
        <v>1905.7</v>
      </c>
      <c r="H1471" s="54">
        <f t="shared" si="197"/>
        <v>0.63523333333333332</v>
      </c>
      <c r="I1471" s="54">
        <f t="shared" si="195"/>
        <v>2337.6586666666667</v>
      </c>
      <c r="J1471" s="54">
        <f t="shared" si="196"/>
        <v>514.28490666666664</v>
      </c>
      <c r="K1471" s="54">
        <f t="shared" si="200"/>
        <v>729.34950400000002</v>
      </c>
      <c r="L1471" s="245">
        <v>133.52604666666667</v>
      </c>
      <c r="M1471" s="56">
        <f t="shared" si="201"/>
        <v>0.91297872250485401</v>
      </c>
      <c r="N1471" s="68">
        <v>1905.7</v>
      </c>
    </row>
    <row r="1472" spans="1:14" x14ac:dyDescent="0.2">
      <c r="A1472" s="57">
        <f t="shared" si="198"/>
        <v>47</v>
      </c>
      <c r="B1472" s="57" t="s">
        <v>367</v>
      </c>
      <c r="C1472" s="57">
        <v>4057</v>
      </c>
      <c r="D1472" s="59"/>
      <c r="E1472" s="60"/>
      <c r="F1472" s="57">
        <f t="shared" si="199"/>
        <v>4057</v>
      </c>
      <c r="G1472" s="267">
        <v>1852.7</v>
      </c>
      <c r="H1472" s="54">
        <f t="shared" si="197"/>
        <v>0.61756666666666671</v>
      </c>
      <c r="I1472" s="54">
        <f t="shared" si="195"/>
        <v>2272.6453333333334</v>
      </c>
      <c r="J1472" s="54">
        <f t="shared" si="196"/>
        <v>499.98197333333337</v>
      </c>
      <c r="K1472" s="54">
        <f t="shared" si="200"/>
        <v>709.06534399999998</v>
      </c>
      <c r="L1472" s="245">
        <v>129.81251333333336</v>
      </c>
      <c r="M1472" s="56">
        <f t="shared" si="201"/>
        <v>0.89019106827705208</v>
      </c>
      <c r="N1472" s="68">
        <v>1852.7</v>
      </c>
    </row>
    <row r="1473" spans="1:14" x14ac:dyDescent="0.2">
      <c r="A1473" s="57">
        <f t="shared" si="198"/>
        <v>48</v>
      </c>
      <c r="B1473" s="57" t="s">
        <v>368</v>
      </c>
      <c r="C1473" s="57">
        <v>5809.5</v>
      </c>
      <c r="D1473" s="59"/>
      <c r="E1473" s="60"/>
      <c r="F1473" s="57">
        <f t="shared" si="199"/>
        <v>5809.5</v>
      </c>
      <c r="G1473" s="267">
        <v>3300</v>
      </c>
      <c r="H1473" s="54">
        <f t="shared" si="197"/>
        <v>1.1000000000000001</v>
      </c>
      <c r="I1473" s="54">
        <f t="shared" si="195"/>
        <v>4048.0000000000005</v>
      </c>
      <c r="J1473" s="54">
        <f t="shared" si="196"/>
        <v>890.56000000000006</v>
      </c>
      <c r="K1473" s="54">
        <f t="shared" si="200"/>
        <v>1262.9760000000001</v>
      </c>
      <c r="L1473" s="245">
        <v>231.22</v>
      </c>
      <c r="M1473" s="56">
        <f t="shared" si="201"/>
        <v>1.1072822101729927</v>
      </c>
      <c r="N1473" s="68">
        <v>3300</v>
      </c>
    </row>
    <row r="1474" spans="1:14" x14ac:dyDescent="0.2">
      <c r="A1474" s="57">
        <f t="shared" si="198"/>
        <v>49</v>
      </c>
      <c r="B1474" s="57" t="s">
        <v>369</v>
      </c>
      <c r="C1474" s="57">
        <v>5835.6</v>
      </c>
      <c r="D1474" s="59"/>
      <c r="E1474" s="60"/>
      <c r="F1474" s="57">
        <f t="shared" si="199"/>
        <v>5835.6</v>
      </c>
      <c r="G1474" s="267">
        <v>2188</v>
      </c>
      <c r="H1474" s="54">
        <f t="shared" si="197"/>
        <v>0.72933333333333328</v>
      </c>
      <c r="I1474" s="54">
        <f t="shared" si="195"/>
        <v>2683.9466666666663</v>
      </c>
      <c r="J1474" s="54">
        <f t="shared" si="196"/>
        <v>590.46826666666664</v>
      </c>
      <c r="K1474" s="54">
        <f t="shared" si="200"/>
        <v>837.39135999999985</v>
      </c>
      <c r="L1474" s="245">
        <v>153.30586666666665</v>
      </c>
      <c r="M1474" s="56">
        <f t="shared" si="201"/>
        <v>0.7308780862293508</v>
      </c>
      <c r="N1474" s="68">
        <v>2188</v>
      </c>
    </row>
    <row r="1475" spans="1:14" x14ac:dyDescent="0.2">
      <c r="A1475" s="57">
        <f t="shared" si="198"/>
        <v>50</v>
      </c>
      <c r="B1475" s="57" t="s">
        <v>370</v>
      </c>
      <c r="C1475" s="57">
        <v>4048.9</v>
      </c>
      <c r="D1475" s="59"/>
      <c r="E1475" s="60"/>
      <c r="F1475" s="57">
        <f t="shared" si="199"/>
        <v>4048.9</v>
      </c>
      <c r="G1475" s="267">
        <v>1740.6</v>
      </c>
      <c r="H1475" s="54">
        <f t="shared" si="197"/>
        <v>0.58019999999999994</v>
      </c>
      <c r="I1475" s="54">
        <f t="shared" si="195"/>
        <v>2135.136</v>
      </c>
      <c r="J1475" s="54">
        <f t="shared" si="196"/>
        <v>469.72991999999999</v>
      </c>
      <c r="K1475" s="54">
        <f t="shared" si="200"/>
        <v>666.16243199999997</v>
      </c>
      <c r="L1475" s="245">
        <v>121.95803999999998</v>
      </c>
      <c r="M1475" s="56">
        <f t="shared" si="201"/>
        <v>0.83800202326557838</v>
      </c>
      <c r="N1475" s="68">
        <v>1740.6</v>
      </c>
    </row>
    <row r="1476" spans="1:14" x14ac:dyDescent="0.2">
      <c r="A1476" s="57">
        <f t="shared" si="198"/>
        <v>51</v>
      </c>
      <c r="B1476" s="57" t="s">
        <v>1948</v>
      </c>
      <c r="C1476" s="57">
        <v>4427.8</v>
      </c>
      <c r="D1476" s="59"/>
      <c r="E1476" s="60"/>
      <c r="F1476" s="57">
        <f t="shared" si="199"/>
        <v>4427.8</v>
      </c>
      <c r="G1476" s="267">
        <v>1923.7</v>
      </c>
      <c r="H1476" s="54">
        <f t="shared" si="197"/>
        <v>0.64123333333333332</v>
      </c>
      <c r="I1476" s="54">
        <f t="shared" si="195"/>
        <v>2359.7386666666666</v>
      </c>
      <c r="J1476" s="54">
        <f t="shared" si="196"/>
        <v>519.14250666666669</v>
      </c>
      <c r="K1476" s="54">
        <f t="shared" si="200"/>
        <v>736.23846400000002</v>
      </c>
      <c r="L1476" s="245">
        <v>134.78724666666668</v>
      </c>
      <c r="M1476" s="56">
        <f t="shared" si="201"/>
        <v>0.84690069199150819</v>
      </c>
      <c r="N1476" s="68">
        <v>1923.7</v>
      </c>
    </row>
    <row r="1477" spans="1:14" x14ac:dyDescent="0.2">
      <c r="A1477" s="57">
        <f t="shared" si="198"/>
        <v>52</v>
      </c>
      <c r="B1477" s="57" t="s">
        <v>1949</v>
      </c>
      <c r="C1477" s="57">
        <v>4428.6000000000004</v>
      </c>
      <c r="D1477" s="59"/>
      <c r="E1477" s="60"/>
      <c r="F1477" s="57">
        <f t="shared" si="199"/>
        <v>4428.6000000000004</v>
      </c>
      <c r="G1477" s="267">
        <v>1784.5</v>
      </c>
      <c r="H1477" s="54">
        <f t="shared" si="197"/>
        <v>0.59483333333333333</v>
      </c>
      <c r="I1477" s="54">
        <f t="shared" si="195"/>
        <v>2188.9866666666667</v>
      </c>
      <c r="J1477" s="54">
        <f t="shared" si="196"/>
        <v>481.57706666666667</v>
      </c>
      <c r="K1477" s="54">
        <f t="shared" si="200"/>
        <v>682.96384</v>
      </c>
      <c r="L1477" s="245">
        <v>125.03396666666666</v>
      </c>
      <c r="M1477" s="56">
        <f t="shared" si="201"/>
        <v>0.78547657047373887</v>
      </c>
      <c r="N1477" s="68">
        <v>1784.5</v>
      </c>
    </row>
    <row r="1478" spans="1:14" x14ac:dyDescent="0.2">
      <c r="A1478" s="57">
        <f t="shared" si="198"/>
        <v>53</v>
      </c>
      <c r="B1478" s="57" t="s">
        <v>1950</v>
      </c>
      <c r="C1478" s="57">
        <v>5782.4</v>
      </c>
      <c r="D1478" s="59"/>
      <c r="E1478" s="60"/>
      <c r="F1478" s="57">
        <f t="shared" si="199"/>
        <v>5782.4</v>
      </c>
      <c r="G1478" s="267">
        <v>2104.8000000000002</v>
      </c>
      <c r="H1478" s="54">
        <f t="shared" si="197"/>
        <v>0.70160000000000011</v>
      </c>
      <c r="I1478" s="54">
        <f t="shared" si="195"/>
        <v>2581.8880000000004</v>
      </c>
      <c r="J1478" s="54">
        <f t="shared" si="196"/>
        <v>568.0153600000001</v>
      </c>
      <c r="K1478" s="54">
        <f t="shared" si="200"/>
        <v>805.54905600000006</v>
      </c>
      <c r="L1478" s="245">
        <v>147.47632000000002</v>
      </c>
      <c r="M1478" s="56">
        <f t="shared" si="201"/>
        <v>0.70955463752075265</v>
      </c>
      <c r="N1478" s="68">
        <v>2104.8000000000002</v>
      </c>
    </row>
    <row r="1479" spans="1:14" x14ac:dyDescent="0.2">
      <c r="A1479" s="57">
        <f t="shared" si="198"/>
        <v>54</v>
      </c>
      <c r="B1479" s="57" t="s">
        <v>1951</v>
      </c>
      <c r="C1479" s="57">
        <v>5882.7</v>
      </c>
      <c r="D1479" s="59"/>
      <c r="E1479" s="60"/>
      <c r="F1479" s="57">
        <f t="shared" si="199"/>
        <v>5882.7</v>
      </c>
      <c r="G1479" s="267">
        <v>2074.1999999999998</v>
      </c>
      <c r="H1479" s="54">
        <f t="shared" si="197"/>
        <v>0.6913999999999999</v>
      </c>
      <c r="I1479" s="54">
        <f t="shared" si="195"/>
        <v>2544.3519999999999</v>
      </c>
      <c r="J1479" s="54">
        <f t="shared" si="196"/>
        <v>559.75743999999997</v>
      </c>
      <c r="K1479" s="54">
        <f t="shared" si="200"/>
        <v>793.83782399999996</v>
      </c>
      <c r="L1479" s="245">
        <v>145.33227999999997</v>
      </c>
      <c r="M1479" s="56">
        <f t="shared" si="201"/>
        <v>0.687316970778724</v>
      </c>
      <c r="N1479" s="68">
        <v>2074.1999999999998</v>
      </c>
    </row>
    <row r="1480" spans="1:14" x14ac:dyDescent="0.2">
      <c r="A1480" s="57">
        <f t="shared" si="198"/>
        <v>55</v>
      </c>
      <c r="B1480" s="57" t="s">
        <v>1952</v>
      </c>
      <c r="C1480" s="57">
        <v>4404.7</v>
      </c>
      <c r="D1480" s="59"/>
      <c r="E1480" s="60"/>
      <c r="F1480" s="57">
        <f t="shared" si="199"/>
        <v>4404.7</v>
      </c>
      <c r="G1480" s="267">
        <v>2383</v>
      </c>
      <c r="H1480" s="54">
        <f t="shared" si="197"/>
        <v>0.79433333333333334</v>
      </c>
      <c r="I1480" s="54">
        <f t="shared" si="195"/>
        <v>2923.1466666666665</v>
      </c>
      <c r="J1480" s="54">
        <f t="shared" si="196"/>
        <v>643.09226666666666</v>
      </c>
      <c r="K1480" s="54">
        <f t="shared" si="200"/>
        <v>912.02175999999997</v>
      </c>
      <c r="L1480" s="245">
        <v>166.96886666666668</v>
      </c>
      <c r="M1480" s="56">
        <f t="shared" si="201"/>
        <v>1.0546074783753718</v>
      </c>
      <c r="N1480" s="68">
        <v>2383</v>
      </c>
    </row>
    <row r="1481" spans="1:14" x14ac:dyDescent="0.2">
      <c r="A1481" s="57">
        <f t="shared" si="198"/>
        <v>56</v>
      </c>
      <c r="B1481" s="57" t="s">
        <v>1953</v>
      </c>
      <c r="C1481" s="57">
        <v>4428.3999999999996</v>
      </c>
      <c r="D1481" s="59"/>
      <c r="E1481" s="60"/>
      <c r="F1481" s="57">
        <f t="shared" si="199"/>
        <v>4428.3999999999996</v>
      </c>
      <c r="G1481" s="267">
        <v>2091</v>
      </c>
      <c r="H1481" s="54">
        <f t="shared" si="197"/>
        <v>0.69699999999999995</v>
      </c>
      <c r="I1481" s="54">
        <f t="shared" si="195"/>
        <v>2564.96</v>
      </c>
      <c r="J1481" s="54">
        <f t="shared" si="196"/>
        <v>564.2912</v>
      </c>
      <c r="K1481" s="54">
        <f t="shared" si="200"/>
        <v>800.26751999999999</v>
      </c>
      <c r="L1481" s="245">
        <v>146.50939999999997</v>
      </c>
      <c r="M1481" s="56">
        <f t="shared" si="201"/>
        <v>0.92042907596423096</v>
      </c>
      <c r="N1481" s="68">
        <v>2091</v>
      </c>
    </row>
    <row r="1482" spans="1:14" x14ac:dyDescent="0.2">
      <c r="A1482" s="57">
        <f t="shared" si="198"/>
        <v>57</v>
      </c>
      <c r="B1482" s="57" t="s">
        <v>1954</v>
      </c>
      <c r="C1482" s="57">
        <v>4419.2</v>
      </c>
      <c r="D1482" s="59"/>
      <c r="E1482" s="60"/>
      <c r="F1482" s="57">
        <f t="shared" si="199"/>
        <v>4419.2</v>
      </c>
      <c r="G1482" s="267">
        <v>1847</v>
      </c>
      <c r="H1482" s="54">
        <f t="shared" si="197"/>
        <v>0.6156666666666667</v>
      </c>
      <c r="I1482" s="54">
        <f t="shared" si="195"/>
        <v>2265.6533333333336</v>
      </c>
      <c r="J1482" s="54">
        <f t="shared" si="196"/>
        <v>498.4437333333334</v>
      </c>
      <c r="K1482" s="54">
        <f t="shared" si="200"/>
        <v>706.88384000000008</v>
      </c>
      <c r="L1482" s="245">
        <v>129.41313333333335</v>
      </c>
      <c r="M1482" s="56">
        <f t="shared" si="201"/>
        <v>0.81471624728457659</v>
      </c>
      <c r="N1482" s="68">
        <v>1847</v>
      </c>
    </row>
    <row r="1483" spans="1:14" x14ac:dyDescent="0.2">
      <c r="A1483" s="57">
        <f t="shared" si="198"/>
        <v>58</v>
      </c>
      <c r="B1483" s="57" t="s">
        <v>1955</v>
      </c>
      <c r="C1483" s="57">
        <v>5902.1</v>
      </c>
      <c r="D1483" s="59"/>
      <c r="E1483" s="60"/>
      <c r="F1483" s="57">
        <f t="shared" si="199"/>
        <v>5902.1</v>
      </c>
      <c r="G1483" s="267">
        <v>2847.8</v>
      </c>
      <c r="H1483" s="54">
        <f t="shared" si="197"/>
        <v>0.9492666666666667</v>
      </c>
      <c r="I1483" s="54">
        <f t="shared" si="195"/>
        <v>3493.3013333333333</v>
      </c>
      <c r="J1483" s="54">
        <f t="shared" si="196"/>
        <v>768.52629333333334</v>
      </c>
      <c r="K1483" s="54">
        <f t="shared" si="200"/>
        <v>1089.910016</v>
      </c>
      <c r="L1483" s="245">
        <v>199.53585333333334</v>
      </c>
      <c r="M1483" s="56">
        <f t="shared" si="201"/>
        <v>0.94055903763067394</v>
      </c>
      <c r="N1483" s="68">
        <v>2847.8</v>
      </c>
    </row>
    <row r="1484" spans="1:14" x14ac:dyDescent="0.2">
      <c r="A1484" s="57">
        <f t="shared" si="198"/>
        <v>59</v>
      </c>
      <c r="B1484" s="57" t="s">
        <v>1956</v>
      </c>
      <c r="C1484" s="57">
        <v>4397.8</v>
      </c>
      <c r="D1484" s="59"/>
      <c r="E1484" s="60"/>
      <c r="F1484" s="57">
        <f t="shared" si="199"/>
        <v>4397.8</v>
      </c>
      <c r="G1484" s="267">
        <v>1922</v>
      </c>
      <c r="H1484" s="54">
        <f t="shared" si="197"/>
        <v>0.64066666666666672</v>
      </c>
      <c r="I1484" s="54">
        <f t="shared" si="195"/>
        <v>2357.6533333333336</v>
      </c>
      <c r="J1484" s="54">
        <f t="shared" si="196"/>
        <v>518.68373333333341</v>
      </c>
      <c r="K1484" s="54">
        <f t="shared" si="200"/>
        <v>735.58784000000014</v>
      </c>
      <c r="L1484" s="245">
        <v>134.66813333333334</v>
      </c>
      <c r="M1484" s="56">
        <f t="shared" si="201"/>
        <v>0.85192438037200435</v>
      </c>
      <c r="N1484" s="68">
        <v>1922</v>
      </c>
    </row>
    <row r="1485" spans="1:14" x14ac:dyDescent="0.2">
      <c r="A1485" s="57">
        <f t="shared" si="198"/>
        <v>60</v>
      </c>
      <c r="B1485" s="57" t="s">
        <v>1957</v>
      </c>
      <c r="C1485" s="57">
        <v>4423.3999999999996</v>
      </c>
      <c r="D1485" s="59"/>
      <c r="E1485" s="60"/>
      <c r="F1485" s="57">
        <f t="shared" si="199"/>
        <v>4423.3999999999996</v>
      </c>
      <c r="G1485" s="267">
        <v>2032</v>
      </c>
      <c r="H1485" s="54">
        <f t="shared" si="197"/>
        <v>0.67733333333333334</v>
      </c>
      <c r="I1485" s="54">
        <f t="shared" si="195"/>
        <v>2492.5866666666666</v>
      </c>
      <c r="J1485" s="54">
        <f t="shared" si="196"/>
        <v>548.36906666666664</v>
      </c>
      <c r="K1485" s="54">
        <f t="shared" si="200"/>
        <v>777.68704000000002</v>
      </c>
      <c r="L1485" s="245">
        <v>142.37546666666668</v>
      </c>
      <c r="M1485" s="56">
        <f t="shared" si="201"/>
        <v>0.89546915042727315</v>
      </c>
      <c r="N1485" s="68">
        <v>2032</v>
      </c>
    </row>
    <row r="1486" spans="1:14" x14ac:dyDescent="0.2">
      <c r="A1486" s="57">
        <f t="shared" si="198"/>
        <v>61</v>
      </c>
      <c r="B1486" s="57" t="s">
        <v>1958</v>
      </c>
      <c r="C1486" s="57">
        <v>5916.4</v>
      </c>
      <c r="D1486" s="59"/>
      <c r="E1486" s="60"/>
      <c r="F1486" s="57">
        <f t="shared" si="199"/>
        <v>5916.4</v>
      </c>
      <c r="G1486" s="267">
        <v>2205.6</v>
      </c>
      <c r="H1486" s="54">
        <f t="shared" si="197"/>
        <v>0.73519999999999996</v>
      </c>
      <c r="I1486" s="54">
        <f t="shared" si="195"/>
        <v>2705.5360000000001</v>
      </c>
      <c r="J1486" s="54">
        <f t="shared" si="196"/>
        <v>595.21792000000005</v>
      </c>
      <c r="K1486" s="54">
        <f t="shared" si="200"/>
        <v>844.12723200000005</v>
      </c>
      <c r="L1486" s="245">
        <v>154.53904</v>
      </c>
      <c r="M1486" s="56">
        <f t="shared" si="201"/>
        <v>0.72669532012710425</v>
      </c>
      <c r="N1486" s="68">
        <v>2205.6</v>
      </c>
    </row>
    <row r="1487" spans="1:14" x14ac:dyDescent="0.2">
      <c r="A1487" s="57">
        <f t="shared" si="198"/>
        <v>62</v>
      </c>
      <c r="B1487" s="57" t="s">
        <v>1959</v>
      </c>
      <c r="C1487" s="57">
        <v>3331.8</v>
      </c>
      <c r="D1487" s="59"/>
      <c r="E1487" s="60"/>
      <c r="F1487" s="57">
        <f t="shared" si="199"/>
        <v>3331.8</v>
      </c>
      <c r="G1487" s="267">
        <v>2045.1</v>
      </c>
      <c r="H1487" s="54">
        <f t="shared" si="197"/>
        <v>0.68169999999999997</v>
      </c>
      <c r="I1487" s="54">
        <f t="shared" si="195"/>
        <v>2508.6559999999999</v>
      </c>
      <c r="J1487" s="54">
        <f t="shared" si="196"/>
        <v>551.90431999999998</v>
      </c>
      <c r="K1487" s="54">
        <f t="shared" si="200"/>
        <v>782.70067199999994</v>
      </c>
      <c r="L1487" s="245">
        <v>143.29334</v>
      </c>
      <c r="M1487" s="56">
        <f t="shared" si="201"/>
        <v>1.1965166972807491</v>
      </c>
      <c r="N1487" s="68">
        <v>2045.1</v>
      </c>
    </row>
    <row r="1488" spans="1:14" x14ac:dyDescent="0.2">
      <c r="A1488" s="57">
        <f t="shared" si="198"/>
        <v>63</v>
      </c>
      <c r="B1488" s="57" t="s">
        <v>1960</v>
      </c>
      <c r="C1488" s="57">
        <v>4392.1000000000004</v>
      </c>
      <c r="D1488" s="59"/>
      <c r="E1488" s="60"/>
      <c r="F1488" s="57">
        <f t="shared" si="199"/>
        <v>4392.1000000000004</v>
      </c>
      <c r="G1488" s="267">
        <v>1805.1</v>
      </c>
      <c r="H1488" s="54">
        <f t="shared" si="197"/>
        <v>0.60170000000000001</v>
      </c>
      <c r="I1488" s="54">
        <f t="shared" si="195"/>
        <v>2214.2559999999999</v>
      </c>
      <c r="J1488" s="54">
        <f t="shared" si="196"/>
        <v>487.13631999999996</v>
      </c>
      <c r="K1488" s="54">
        <f t="shared" si="200"/>
        <v>690.84787199999994</v>
      </c>
      <c r="L1488" s="245">
        <v>126.47734</v>
      </c>
      <c r="M1488" s="56">
        <f t="shared" si="201"/>
        <v>0.80114695293822991</v>
      </c>
      <c r="N1488" s="68">
        <v>1805.1</v>
      </c>
    </row>
    <row r="1489" spans="1:14" x14ac:dyDescent="0.2">
      <c r="A1489" s="57">
        <f t="shared" si="198"/>
        <v>64</v>
      </c>
      <c r="B1489" s="57" t="s">
        <v>1961</v>
      </c>
      <c r="C1489" s="57">
        <v>5869.2</v>
      </c>
      <c r="D1489" s="59"/>
      <c r="E1489" s="60"/>
      <c r="F1489" s="57">
        <f t="shared" si="199"/>
        <v>5869.2</v>
      </c>
      <c r="G1489" s="267">
        <v>2045.7</v>
      </c>
      <c r="H1489" s="54">
        <f t="shared" si="197"/>
        <v>0.68190000000000006</v>
      </c>
      <c r="I1489" s="54">
        <f t="shared" si="195"/>
        <v>2509.3920000000003</v>
      </c>
      <c r="J1489" s="54">
        <f t="shared" si="196"/>
        <v>552.06624000000011</v>
      </c>
      <c r="K1489" s="54">
        <f t="shared" si="200"/>
        <v>782.93030400000009</v>
      </c>
      <c r="L1489" s="245">
        <v>143.33538000000001</v>
      </c>
      <c r="M1489" s="56">
        <f t="shared" si="201"/>
        <v>0.67943227765283176</v>
      </c>
      <c r="N1489" s="68">
        <v>2045.7</v>
      </c>
    </row>
    <row r="1490" spans="1:14" x14ac:dyDescent="0.2">
      <c r="A1490" s="57">
        <f t="shared" si="198"/>
        <v>65</v>
      </c>
      <c r="B1490" s="57" t="s">
        <v>2536</v>
      </c>
      <c r="C1490" s="83">
        <v>4119.7</v>
      </c>
      <c r="D1490" s="84"/>
      <c r="E1490" s="84"/>
      <c r="F1490" s="84">
        <f>C1490+D1490+E1490</f>
        <v>4119.7</v>
      </c>
      <c r="G1490" s="270">
        <v>1239.0999999999999</v>
      </c>
      <c r="H1490" s="205">
        <f>G1490/3000</f>
        <v>0.41303333333333331</v>
      </c>
      <c r="I1490" s="54">
        <f t="shared" si="195"/>
        <v>1519.9626666666666</v>
      </c>
      <c r="J1490" s="205">
        <f>I1490*0.22</f>
        <v>334.39178666666663</v>
      </c>
      <c r="K1490" s="54">
        <f t="shared" si="200"/>
        <v>474.22835199999997</v>
      </c>
      <c r="L1490" s="245">
        <v>86.819606666666658</v>
      </c>
      <c r="M1490" s="205">
        <f t="shared" ref="M1490:M1492" si="202">(I1490+J1490+K1490+L1490)/F1490</f>
        <v>0.58630541350098297</v>
      </c>
    </row>
    <row r="1491" spans="1:14" x14ac:dyDescent="0.2">
      <c r="A1491" s="57"/>
      <c r="B1491" s="57" t="s">
        <v>1975</v>
      </c>
      <c r="C1491" s="33">
        <f>SUM(C1426:C1490)</f>
        <v>370864.59000000008</v>
      </c>
      <c r="D1491" s="33">
        <f t="shared" ref="D1491:K1491" si="203">SUM(D1426:D1490)</f>
        <v>1015.5</v>
      </c>
      <c r="E1491" s="33">
        <f t="shared" si="203"/>
        <v>325.2</v>
      </c>
      <c r="F1491" s="33">
        <f t="shared" si="203"/>
        <v>372205.2900000001</v>
      </c>
      <c r="G1491" s="249">
        <f t="shared" si="203"/>
        <v>147006.22000000003</v>
      </c>
      <c r="H1491" s="49">
        <f t="shared" si="203"/>
        <v>49.00207333333335</v>
      </c>
      <c r="I1491" s="33">
        <f t="shared" si="203"/>
        <v>180327.6298666666</v>
      </c>
      <c r="J1491" s="49">
        <f t="shared" si="203"/>
        <v>39672.078570666665</v>
      </c>
      <c r="K1491" s="33">
        <f t="shared" si="203"/>
        <v>56262.220518399998</v>
      </c>
      <c r="L1491" s="249">
        <v>10300.235814666668</v>
      </c>
      <c r="M1491" s="56">
        <f t="shared" si="202"/>
        <v>0.76990352493485481</v>
      </c>
    </row>
    <row r="1492" spans="1:14" x14ac:dyDescent="0.2">
      <c r="A1492" s="240" t="s">
        <v>2181</v>
      </c>
      <c r="B1492" s="240"/>
      <c r="C1492" s="49">
        <f t="shared" ref="C1492:H1492" si="204">C1491+C1424+C1385+C1330+C963+C896+C718+C387</f>
        <v>1949697.1000000003</v>
      </c>
      <c r="D1492" s="49">
        <f t="shared" si="204"/>
        <v>15420.300000000003</v>
      </c>
      <c r="E1492" s="49">
        <f t="shared" si="204"/>
        <v>43475.319999999992</v>
      </c>
      <c r="F1492" s="49">
        <f t="shared" si="204"/>
        <v>2008592.7200000002</v>
      </c>
      <c r="G1492" s="247">
        <f t="shared" si="204"/>
        <v>715245.91</v>
      </c>
      <c r="H1492" s="49">
        <f t="shared" si="204"/>
        <v>238.28563666666673</v>
      </c>
      <c r="I1492" s="49">
        <f t="shared" ref="I1492:K1492" si="205">I1491+I1424+I1385+I1330+I963+I896+I718+I387</f>
        <v>876891.14293333341</v>
      </c>
      <c r="J1492" s="49">
        <f t="shared" si="205"/>
        <v>192916.05144533329</v>
      </c>
      <c r="K1492" s="49">
        <f t="shared" si="205"/>
        <v>358787.72459093342</v>
      </c>
      <c r="L1492" s="247">
        <v>50017.195800666668</v>
      </c>
      <c r="M1492" s="56">
        <f t="shared" si="202"/>
        <v>0.7361433206679483</v>
      </c>
    </row>
  </sheetData>
  <mergeCells count="9">
    <mergeCell ref="A1:M1"/>
    <mergeCell ref="A5:M5"/>
    <mergeCell ref="A388:M388"/>
    <mergeCell ref="A1425:M1425"/>
    <mergeCell ref="A719:M719"/>
    <mergeCell ref="A897:M897"/>
    <mergeCell ref="A964:M964"/>
    <mergeCell ref="A1331:M1331"/>
    <mergeCell ref="A1386:M1386"/>
  </mergeCells>
  <phoneticPr fontId="16" type="noConversion"/>
  <pageMargins left="0" right="0" top="0.23622047244094491" bottom="0.15748031496062992" header="0.27559055118110237" footer="0.27559055118110237"/>
  <pageSetup paperSize="9" scale="85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4">
    <tabColor indexed="11"/>
  </sheetPr>
  <dimension ref="A1:R1492"/>
  <sheetViews>
    <sheetView view="pageBreakPreview" topLeftCell="A913" zoomScale="71" zoomScaleNormal="87" zoomScaleSheetLayoutView="71" workbookViewId="0">
      <selection activeCell="I9" sqref="I9"/>
    </sheetView>
  </sheetViews>
  <sheetFormatPr defaultColWidth="9.140625" defaultRowHeight="12.75" x14ac:dyDescent="0.2"/>
  <cols>
    <col min="1" max="1" width="5.7109375" style="68" customWidth="1"/>
    <col min="2" max="2" width="23.5703125" style="68" customWidth="1"/>
    <col min="3" max="5" width="11.85546875" style="68" customWidth="1"/>
    <col min="6" max="6" width="11.7109375" style="68" customWidth="1"/>
    <col min="7" max="7" width="17.7109375" style="68" customWidth="1"/>
    <col min="8" max="8" width="10.5703125" style="68" customWidth="1"/>
    <col min="9" max="9" width="14.140625" style="68" customWidth="1"/>
    <col min="10" max="10" width="11.42578125" style="242" customWidth="1"/>
    <col min="11" max="11" width="13.7109375" style="242" customWidth="1"/>
    <col min="12" max="12" width="13.7109375" style="68" customWidth="1"/>
    <col min="13" max="13" width="12.85546875" style="68" customWidth="1"/>
    <col min="14" max="14" width="13.140625" style="68" customWidth="1"/>
    <col min="15" max="15" width="9.140625" style="177"/>
    <col min="16" max="16384" width="9.140625" style="68"/>
  </cols>
  <sheetData>
    <row r="1" spans="1:18" ht="19.5" customHeight="1" x14ac:dyDescent="0.2">
      <c r="A1" s="341" t="s">
        <v>1986</v>
      </c>
      <c r="B1" s="341"/>
      <c r="C1" s="341"/>
      <c r="D1" s="341"/>
      <c r="E1" s="341"/>
      <c r="F1" s="341"/>
      <c r="G1" s="341"/>
      <c r="H1" s="341"/>
      <c r="I1" s="341"/>
      <c r="J1" s="341"/>
      <c r="K1" s="341"/>
      <c r="L1" s="341"/>
      <c r="M1" s="341"/>
      <c r="N1" s="341"/>
    </row>
    <row r="2" spans="1:18" x14ac:dyDescent="0.2">
      <c r="A2" s="76"/>
      <c r="B2" s="76"/>
      <c r="C2" s="76"/>
      <c r="E2" s="76"/>
      <c r="G2" s="76"/>
      <c r="H2" s="76"/>
      <c r="I2" s="76"/>
      <c r="J2" s="252"/>
    </row>
    <row r="3" spans="1:18" ht="71.25" customHeight="1" x14ac:dyDescent="0.2">
      <c r="A3" s="19" t="s">
        <v>487</v>
      </c>
      <c r="B3" s="19" t="s">
        <v>490</v>
      </c>
      <c r="C3" s="19" t="s">
        <v>1423</v>
      </c>
      <c r="D3" s="19" t="s">
        <v>1422</v>
      </c>
      <c r="E3" s="250" t="s">
        <v>1251</v>
      </c>
      <c r="F3" s="19" t="s">
        <v>1424</v>
      </c>
      <c r="G3" s="19" t="s">
        <v>1987</v>
      </c>
      <c r="H3" s="19" t="s">
        <v>1988</v>
      </c>
      <c r="I3" s="19" t="s">
        <v>1989</v>
      </c>
      <c r="J3" s="243" t="s">
        <v>1990</v>
      </c>
      <c r="K3" s="243" t="s">
        <v>1967</v>
      </c>
      <c r="L3" s="19" t="s">
        <v>1968</v>
      </c>
      <c r="M3" s="19" t="s">
        <v>1969</v>
      </c>
      <c r="N3" s="19" t="s">
        <v>1991</v>
      </c>
    </row>
    <row r="4" spans="1:18" ht="18" customHeight="1" x14ac:dyDescent="0.2">
      <c r="A4" s="21">
        <v>1</v>
      </c>
      <c r="B4" s="21">
        <v>2</v>
      </c>
      <c r="C4" s="21">
        <v>3</v>
      </c>
      <c r="D4" s="21">
        <v>4</v>
      </c>
      <c r="E4" s="21">
        <v>5</v>
      </c>
      <c r="F4" s="21">
        <v>6</v>
      </c>
      <c r="G4" s="21">
        <v>7</v>
      </c>
      <c r="H4" s="21">
        <v>8</v>
      </c>
      <c r="I4" s="21">
        <v>9</v>
      </c>
      <c r="J4" s="244">
        <v>10</v>
      </c>
      <c r="K4" s="244">
        <v>11</v>
      </c>
      <c r="L4" s="21">
        <v>13</v>
      </c>
      <c r="M4" s="21">
        <v>13</v>
      </c>
      <c r="N4" s="21">
        <v>14</v>
      </c>
    </row>
    <row r="5" spans="1:18" ht="18" customHeight="1" x14ac:dyDescent="0.25">
      <c r="A5" s="342" t="s">
        <v>1971</v>
      </c>
      <c r="B5" s="343"/>
      <c r="C5" s="343"/>
      <c r="D5" s="343"/>
      <c r="E5" s="343"/>
      <c r="F5" s="343"/>
      <c r="G5" s="343"/>
      <c r="H5" s="343"/>
      <c r="I5" s="343"/>
      <c r="J5" s="343"/>
      <c r="K5" s="343"/>
      <c r="L5" s="343"/>
      <c r="M5" s="343"/>
      <c r="N5" s="344"/>
    </row>
    <row r="6" spans="1:18" x14ac:dyDescent="0.2">
      <c r="A6" s="57">
        <v>1</v>
      </c>
      <c r="B6" s="57" t="s">
        <v>493</v>
      </c>
      <c r="C6" s="57">
        <v>410.1</v>
      </c>
      <c r="D6" s="57"/>
      <c r="E6" s="57"/>
      <c r="F6" s="57">
        <f>C6+D6+E6</f>
        <v>410.1</v>
      </c>
      <c r="G6" s="57" t="s">
        <v>1992</v>
      </c>
      <c r="H6" s="57">
        <v>175</v>
      </c>
      <c r="I6" s="56">
        <f>4/143941.1*H6</f>
        <v>4.8631002542011978E-3</v>
      </c>
      <c r="J6" s="245">
        <f>I6*3680</f>
        <v>17.896208935460407</v>
      </c>
      <c r="K6" s="245">
        <f>J6*0.22</f>
        <v>3.9371659658012899</v>
      </c>
      <c r="L6" s="54">
        <f t="shared" ref="L6:L69" si="0">J6*0.437</f>
        <v>7.8206433047961976</v>
      </c>
      <c r="M6" s="54">
        <v>5.0007220849369372</v>
      </c>
      <c r="N6" s="56">
        <f t="shared" ref="N6:N69" si="1">(J6+K6+L6+M6)/F6</f>
        <v>8.4503146283820621E-2</v>
      </c>
      <c r="R6" s="177"/>
    </row>
    <row r="7" spans="1:18" x14ac:dyDescent="0.2">
      <c r="A7" s="59">
        <f>1+A6</f>
        <v>2</v>
      </c>
      <c r="B7" s="57" t="s">
        <v>494</v>
      </c>
      <c r="C7" s="57">
        <v>458.5</v>
      </c>
      <c r="D7" s="57"/>
      <c r="E7" s="57"/>
      <c r="F7" s="57">
        <f t="shared" ref="F7:F70" si="2">C7+D7+E7</f>
        <v>458.5</v>
      </c>
      <c r="G7" s="57" t="s">
        <v>1992</v>
      </c>
      <c r="H7" s="57">
        <v>170</v>
      </c>
      <c r="I7" s="56">
        <f t="shared" ref="I7:I70" si="3">4/143941.1*H7</f>
        <v>4.7241545326525917E-3</v>
      </c>
      <c r="J7" s="245">
        <f t="shared" ref="J7:J70" si="4">I7*3680</f>
        <v>17.384888680161538</v>
      </c>
      <c r="K7" s="245">
        <f t="shared" ref="K7:K70" si="5">J7*0.22</f>
        <v>3.8246755096355383</v>
      </c>
      <c r="L7" s="54">
        <f t="shared" si="0"/>
        <v>7.5971963532305917</v>
      </c>
      <c r="M7" s="54">
        <v>4.8578443110815961</v>
      </c>
      <c r="N7" s="56">
        <f t="shared" si="1"/>
        <v>7.3423347555309201E-2</v>
      </c>
      <c r="R7" s="177"/>
    </row>
    <row r="8" spans="1:18" x14ac:dyDescent="0.2">
      <c r="A8" s="59">
        <f t="shared" ref="A8:A71" si="6">1+A7</f>
        <v>3</v>
      </c>
      <c r="B8" s="57" t="s">
        <v>495</v>
      </c>
      <c r="C8" s="57">
        <v>507.2</v>
      </c>
      <c r="D8" s="57"/>
      <c r="E8" s="57"/>
      <c r="F8" s="57">
        <f t="shared" si="2"/>
        <v>507.2</v>
      </c>
      <c r="G8" s="57" t="s">
        <v>1992</v>
      </c>
      <c r="H8" s="57">
        <v>322</v>
      </c>
      <c r="I8" s="56">
        <f t="shared" si="3"/>
        <v>8.9481044677302037E-3</v>
      </c>
      <c r="J8" s="245">
        <f t="shared" si="4"/>
        <v>32.929024441247151</v>
      </c>
      <c r="K8" s="245">
        <f t="shared" si="5"/>
        <v>7.2443853770743729</v>
      </c>
      <c r="L8" s="54">
        <f t="shared" si="0"/>
        <v>14.389983680825004</v>
      </c>
      <c r="M8" s="54">
        <v>9.2013286362839644</v>
      </c>
      <c r="N8" s="56">
        <f t="shared" si="1"/>
        <v>0.12571908938373519</v>
      </c>
      <c r="R8" s="177"/>
    </row>
    <row r="9" spans="1:18" x14ac:dyDescent="0.2">
      <c r="A9" s="59">
        <f t="shared" si="6"/>
        <v>4</v>
      </c>
      <c r="B9" s="57" t="s">
        <v>496</v>
      </c>
      <c r="C9" s="57">
        <v>1675</v>
      </c>
      <c r="D9" s="57"/>
      <c r="E9" s="57"/>
      <c r="F9" s="57">
        <f t="shared" si="2"/>
        <v>1675</v>
      </c>
      <c r="G9" s="57" t="s">
        <v>1992</v>
      </c>
      <c r="H9" s="57">
        <v>400</v>
      </c>
      <c r="I9" s="56">
        <f t="shared" si="3"/>
        <v>1.1115657723888452E-2</v>
      </c>
      <c r="J9" s="245">
        <f t="shared" si="4"/>
        <v>40.905620423909504</v>
      </c>
      <c r="K9" s="245">
        <f t="shared" si="5"/>
        <v>8.9992364932600903</v>
      </c>
      <c r="L9" s="54">
        <f t="shared" si="0"/>
        <v>17.875756125248454</v>
      </c>
      <c r="M9" s="54">
        <v>11.430221908427285</v>
      </c>
      <c r="N9" s="56">
        <f t="shared" si="1"/>
        <v>4.7290050716922591E-2</v>
      </c>
      <c r="R9" s="177"/>
    </row>
    <row r="10" spans="1:18" x14ac:dyDescent="0.2">
      <c r="A10" s="59">
        <f t="shared" si="6"/>
        <v>5</v>
      </c>
      <c r="B10" s="57" t="s">
        <v>497</v>
      </c>
      <c r="C10" s="57">
        <v>546.6</v>
      </c>
      <c r="D10" s="57"/>
      <c r="E10" s="57"/>
      <c r="F10" s="57">
        <f t="shared" si="2"/>
        <v>546.6</v>
      </c>
      <c r="G10" s="57" t="s">
        <v>1992</v>
      </c>
      <c r="H10" s="57">
        <v>197</v>
      </c>
      <c r="I10" s="56">
        <f t="shared" si="3"/>
        <v>5.4744614290150621E-3</v>
      </c>
      <c r="J10" s="245">
        <f t="shared" si="4"/>
        <v>20.146018058775429</v>
      </c>
      <c r="K10" s="245">
        <f t="shared" si="5"/>
        <v>4.4321239729305946</v>
      </c>
      <c r="L10" s="54">
        <f t="shared" si="0"/>
        <v>8.8038098916848622</v>
      </c>
      <c r="M10" s="54">
        <v>5.6293842899004369</v>
      </c>
      <c r="N10" s="56">
        <f t="shared" si="1"/>
        <v>7.1370904158966922E-2</v>
      </c>
      <c r="R10" s="177"/>
    </row>
    <row r="11" spans="1:18" x14ac:dyDescent="0.2">
      <c r="A11" s="59">
        <f t="shared" si="6"/>
        <v>6</v>
      </c>
      <c r="B11" s="57" t="s">
        <v>498</v>
      </c>
      <c r="C11" s="57">
        <v>2868.3</v>
      </c>
      <c r="D11" s="57"/>
      <c r="E11" s="57"/>
      <c r="F11" s="57">
        <f t="shared" si="2"/>
        <v>2868.3</v>
      </c>
      <c r="G11" s="57" t="s">
        <v>1993</v>
      </c>
      <c r="H11" s="57">
        <v>784</v>
      </c>
      <c r="I11" s="56">
        <f t="shared" si="3"/>
        <v>2.1786689138821366E-2</v>
      </c>
      <c r="J11" s="245">
        <f t="shared" si="4"/>
        <v>80.175016030862622</v>
      </c>
      <c r="K11" s="245">
        <f t="shared" si="5"/>
        <v>17.638503526789776</v>
      </c>
      <c r="L11" s="54">
        <f t="shared" si="0"/>
        <v>35.036482005486967</v>
      </c>
      <c r="M11" s="54">
        <v>22.403234940517475</v>
      </c>
      <c r="N11" s="56">
        <f t="shared" si="1"/>
        <v>5.4127265803317934E-2</v>
      </c>
      <c r="R11" s="177"/>
    </row>
    <row r="12" spans="1:18" x14ac:dyDescent="0.2">
      <c r="A12" s="59">
        <f t="shared" si="6"/>
        <v>7</v>
      </c>
      <c r="B12" s="57" t="s">
        <v>499</v>
      </c>
      <c r="C12" s="57">
        <v>405</v>
      </c>
      <c r="D12" s="57"/>
      <c r="E12" s="57"/>
      <c r="F12" s="57">
        <f t="shared" si="2"/>
        <v>405</v>
      </c>
      <c r="G12" s="57" t="s">
        <v>1992</v>
      </c>
      <c r="H12" s="57">
        <v>286</v>
      </c>
      <c r="I12" s="56">
        <f t="shared" si="3"/>
        <v>7.9476952725802425E-3</v>
      </c>
      <c r="J12" s="245">
        <f t="shared" si="4"/>
        <v>29.247518603095294</v>
      </c>
      <c r="K12" s="245">
        <f t="shared" si="5"/>
        <v>6.4344540926809648</v>
      </c>
      <c r="L12" s="54">
        <f t="shared" si="0"/>
        <v>12.781165629552644</v>
      </c>
      <c r="M12" s="54">
        <v>8.1726086645255087</v>
      </c>
      <c r="N12" s="56">
        <f t="shared" si="1"/>
        <v>0.13984135059223313</v>
      </c>
      <c r="R12" s="177"/>
    </row>
    <row r="13" spans="1:18" x14ac:dyDescent="0.2">
      <c r="A13" s="59">
        <f t="shared" si="6"/>
        <v>8</v>
      </c>
      <c r="B13" s="57" t="s">
        <v>500</v>
      </c>
      <c r="C13" s="57">
        <v>141.30000000000001</v>
      </c>
      <c r="D13" s="57"/>
      <c r="E13" s="57"/>
      <c r="F13" s="57">
        <f t="shared" si="2"/>
        <v>141.30000000000001</v>
      </c>
      <c r="G13" s="57" t="s">
        <v>1992</v>
      </c>
      <c r="H13" s="57">
        <v>147</v>
      </c>
      <c r="I13" s="56">
        <f t="shared" si="3"/>
        <v>4.0850042135290058E-3</v>
      </c>
      <c r="J13" s="245">
        <f t="shared" si="4"/>
        <v>15.032815505786742</v>
      </c>
      <c r="K13" s="245">
        <f t="shared" si="5"/>
        <v>3.3072194112730831</v>
      </c>
      <c r="L13" s="54">
        <f t="shared" si="0"/>
        <v>6.5693403760288058</v>
      </c>
      <c r="M13" s="54">
        <v>4.2006065513470272</v>
      </c>
      <c r="N13" s="56">
        <f t="shared" si="1"/>
        <v>0.20601544122035143</v>
      </c>
      <c r="R13" s="177"/>
    </row>
    <row r="14" spans="1:18" x14ac:dyDescent="0.2">
      <c r="A14" s="59">
        <f t="shared" si="6"/>
        <v>9</v>
      </c>
      <c r="B14" s="57" t="s">
        <v>502</v>
      </c>
      <c r="C14" s="57">
        <v>221.7</v>
      </c>
      <c r="D14" s="57"/>
      <c r="E14" s="57"/>
      <c r="F14" s="57">
        <f t="shared" si="2"/>
        <v>221.7</v>
      </c>
      <c r="G14" s="57" t="s">
        <v>1992</v>
      </c>
      <c r="H14" s="57">
        <v>210</v>
      </c>
      <c r="I14" s="56">
        <f t="shared" si="3"/>
        <v>5.8357203050414374E-3</v>
      </c>
      <c r="J14" s="245">
        <f t="shared" si="4"/>
        <v>21.475450722552491</v>
      </c>
      <c r="K14" s="245">
        <f t="shared" si="5"/>
        <v>4.7245991589615484</v>
      </c>
      <c r="L14" s="54">
        <f t="shared" si="0"/>
        <v>9.3847719657554389</v>
      </c>
      <c r="M14" s="54">
        <v>6.0008665019243246</v>
      </c>
      <c r="N14" s="56">
        <f t="shared" si="1"/>
        <v>0.18757640211634552</v>
      </c>
      <c r="R14" s="177"/>
    </row>
    <row r="15" spans="1:18" x14ac:dyDescent="0.2">
      <c r="A15" s="59">
        <f t="shared" si="6"/>
        <v>10</v>
      </c>
      <c r="B15" s="57" t="s">
        <v>503</v>
      </c>
      <c r="C15" s="57">
        <v>206.1</v>
      </c>
      <c r="D15" s="57"/>
      <c r="E15" s="57"/>
      <c r="F15" s="57">
        <f t="shared" si="2"/>
        <v>206.1</v>
      </c>
      <c r="G15" s="57" t="s">
        <v>1992</v>
      </c>
      <c r="H15" s="57">
        <v>169</v>
      </c>
      <c r="I15" s="56">
        <f t="shared" si="3"/>
        <v>4.696365388342871E-3</v>
      </c>
      <c r="J15" s="245">
        <f t="shared" si="4"/>
        <v>17.282624629101765</v>
      </c>
      <c r="K15" s="245">
        <f t="shared" si="5"/>
        <v>3.8021774184023882</v>
      </c>
      <c r="L15" s="54">
        <f t="shared" si="0"/>
        <v>7.5525069629174713</v>
      </c>
      <c r="M15" s="54">
        <v>4.8292687563105279</v>
      </c>
      <c r="N15" s="56">
        <f t="shared" si="1"/>
        <v>0.16238028998899637</v>
      </c>
      <c r="R15" s="177"/>
    </row>
    <row r="16" spans="1:18" x14ac:dyDescent="0.2">
      <c r="A16" s="59">
        <f t="shared" si="6"/>
        <v>11</v>
      </c>
      <c r="B16" s="57" t="s">
        <v>504</v>
      </c>
      <c r="C16" s="57">
        <v>512.4</v>
      </c>
      <c r="D16" s="57"/>
      <c r="E16" s="57">
        <v>84.7</v>
      </c>
      <c r="F16" s="57">
        <f t="shared" si="2"/>
        <v>597.1</v>
      </c>
      <c r="G16" s="57" t="s">
        <v>1992</v>
      </c>
      <c r="H16" s="57">
        <v>578</v>
      </c>
      <c r="I16" s="56">
        <f t="shared" si="3"/>
        <v>1.6062125411018813E-2</v>
      </c>
      <c r="J16" s="245">
        <f t="shared" si="4"/>
        <v>59.108621512549234</v>
      </c>
      <c r="K16" s="245">
        <f t="shared" si="5"/>
        <v>13.003896732760831</v>
      </c>
      <c r="L16" s="54">
        <f t="shared" si="0"/>
        <v>25.830467600984015</v>
      </c>
      <c r="M16" s="54">
        <v>16.516670657677427</v>
      </c>
      <c r="N16" s="56">
        <f t="shared" si="1"/>
        <v>0.19169260844744851</v>
      </c>
      <c r="R16" s="177">
        <v>568</v>
      </c>
    </row>
    <row r="17" spans="1:18" x14ac:dyDescent="0.2">
      <c r="A17" s="59">
        <f t="shared" si="6"/>
        <v>12</v>
      </c>
      <c r="B17" s="57" t="s">
        <v>505</v>
      </c>
      <c r="C17" s="57">
        <v>683.9</v>
      </c>
      <c r="D17" s="57"/>
      <c r="E17" s="57">
        <v>19.5</v>
      </c>
      <c r="F17" s="57">
        <f t="shared" si="2"/>
        <v>703.4</v>
      </c>
      <c r="G17" s="57" t="s">
        <v>1992</v>
      </c>
      <c r="H17" s="57">
        <v>571</v>
      </c>
      <c r="I17" s="56">
        <f>4/143941.1*H17</f>
        <v>1.5867601400850764E-2</v>
      </c>
      <c r="J17" s="245">
        <f t="shared" si="4"/>
        <v>58.392773155130811</v>
      </c>
      <c r="K17" s="245">
        <f t="shared" si="5"/>
        <v>12.846410094128778</v>
      </c>
      <c r="L17" s="54">
        <f t="shared" si="0"/>
        <v>25.517641868792165</v>
      </c>
      <c r="M17" s="54">
        <v>16.316641774279951</v>
      </c>
      <c r="N17" s="56">
        <f t="shared" si="1"/>
        <v>0.16075272518102318</v>
      </c>
      <c r="R17" s="177">
        <v>471</v>
      </c>
    </row>
    <row r="18" spans="1:18" x14ac:dyDescent="0.2">
      <c r="A18" s="59">
        <f t="shared" si="6"/>
        <v>13</v>
      </c>
      <c r="B18" s="57" t="s">
        <v>506</v>
      </c>
      <c r="C18" s="57">
        <v>551.20000000000005</v>
      </c>
      <c r="D18" s="57"/>
      <c r="E18" s="57">
        <v>111.5</v>
      </c>
      <c r="F18" s="57">
        <f t="shared" si="2"/>
        <v>662.7</v>
      </c>
      <c r="G18" s="57" t="s">
        <v>1992</v>
      </c>
      <c r="H18" s="157">
        <v>554</v>
      </c>
      <c r="I18" s="56">
        <f t="shared" si="3"/>
        <v>1.5395185947585505E-2</v>
      </c>
      <c r="J18" s="245">
        <f t="shared" si="4"/>
        <v>56.654284287114656</v>
      </c>
      <c r="K18" s="245">
        <f t="shared" si="5"/>
        <v>12.463942543165224</v>
      </c>
      <c r="L18" s="54">
        <f t="shared" si="0"/>
        <v>24.757922233469106</v>
      </c>
      <c r="M18" s="54">
        <v>15.830857343171788</v>
      </c>
      <c r="N18" s="56">
        <f t="shared" si="1"/>
        <v>0.16554550536731669</v>
      </c>
      <c r="R18" s="177">
        <v>514</v>
      </c>
    </row>
    <row r="19" spans="1:18" x14ac:dyDescent="0.2">
      <c r="A19" s="59">
        <f t="shared" si="6"/>
        <v>14</v>
      </c>
      <c r="B19" s="57" t="s">
        <v>507</v>
      </c>
      <c r="C19" s="57">
        <v>872.9</v>
      </c>
      <c r="D19" s="57"/>
      <c r="E19" s="57">
        <v>62.9</v>
      </c>
      <c r="F19" s="57">
        <f t="shared" si="2"/>
        <v>935.8</v>
      </c>
      <c r="G19" s="57" t="s">
        <v>1992</v>
      </c>
      <c r="H19" s="57">
        <v>570</v>
      </c>
      <c r="I19" s="56">
        <f t="shared" si="3"/>
        <v>1.5839812256541044E-2</v>
      </c>
      <c r="J19" s="245">
        <f t="shared" si="4"/>
        <v>58.290509104071042</v>
      </c>
      <c r="K19" s="245">
        <f t="shared" si="5"/>
        <v>12.823912002895629</v>
      </c>
      <c r="L19" s="54">
        <f t="shared" si="0"/>
        <v>25.472952478479044</v>
      </c>
      <c r="M19" s="54">
        <v>16.288066219508881</v>
      </c>
      <c r="N19" s="56">
        <f t="shared" si="1"/>
        <v>0.12061919192664522</v>
      </c>
      <c r="R19" s="177">
        <v>370</v>
      </c>
    </row>
    <row r="20" spans="1:18" x14ac:dyDescent="0.2">
      <c r="A20" s="59">
        <f t="shared" si="6"/>
        <v>15</v>
      </c>
      <c r="B20" s="57" t="s">
        <v>508</v>
      </c>
      <c r="C20" s="57">
        <v>559.20000000000005</v>
      </c>
      <c r="D20" s="57"/>
      <c r="E20" s="57"/>
      <c r="F20" s="57">
        <f t="shared" si="2"/>
        <v>559.20000000000005</v>
      </c>
      <c r="G20" s="57" t="s">
        <v>1992</v>
      </c>
      <c r="H20" s="57">
        <v>229</v>
      </c>
      <c r="I20" s="56">
        <f t="shared" si="3"/>
        <v>6.3637140469261387E-3</v>
      </c>
      <c r="J20" s="245">
        <f t="shared" si="4"/>
        <v>23.418467692688189</v>
      </c>
      <c r="K20" s="245">
        <f t="shared" si="5"/>
        <v>5.1520628923914016</v>
      </c>
      <c r="L20" s="54">
        <f t="shared" si="0"/>
        <v>10.233870381704739</v>
      </c>
      <c r="M20" s="54">
        <v>6.5438020425746206</v>
      </c>
      <c r="N20" s="56">
        <f t="shared" si="1"/>
        <v>8.1094783636192672E-2</v>
      </c>
      <c r="R20" s="177"/>
    </row>
    <row r="21" spans="1:18" x14ac:dyDescent="0.2">
      <c r="A21" s="59">
        <f t="shared" si="6"/>
        <v>16</v>
      </c>
      <c r="B21" s="57" t="s">
        <v>509</v>
      </c>
      <c r="C21" s="57">
        <v>740.8</v>
      </c>
      <c r="D21" s="57">
        <v>57.8</v>
      </c>
      <c r="E21" s="57"/>
      <c r="F21" s="57">
        <f t="shared" si="2"/>
        <v>798.59999999999991</v>
      </c>
      <c r="G21" s="57" t="s">
        <v>1992</v>
      </c>
      <c r="H21" s="57">
        <v>583</v>
      </c>
      <c r="I21" s="56">
        <f t="shared" si="3"/>
        <v>1.620107113256742E-2</v>
      </c>
      <c r="J21" s="245">
        <f t="shared" si="4"/>
        <v>59.619941767848104</v>
      </c>
      <c r="K21" s="245">
        <f t="shared" si="5"/>
        <v>13.116387188926582</v>
      </c>
      <c r="L21" s="54">
        <f t="shared" si="0"/>
        <v>26.053914552549621</v>
      </c>
      <c r="M21" s="54">
        <v>16.65954843153277</v>
      </c>
      <c r="N21" s="56">
        <f t="shared" si="1"/>
        <v>0.14456522907695604</v>
      </c>
      <c r="R21" s="177">
        <v>283</v>
      </c>
    </row>
    <row r="22" spans="1:18" x14ac:dyDescent="0.2">
      <c r="A22" s="59">
        <f t="shared" si="6"/>
        <v>17</v>
      </c>
      <c r="B22" s="57" t="s">
        <v>510</v>
      </c>
      <c r="C22" s="57">
        <v>611.4</v>
      </c>
      <c r="D22" s="57"/>
      <c r="E22" s="57"/>
      <c r="F22" s="57">
        <f t="shared" si="2"/>
        <v>611.4</v>
      </c>
      <c r="G22" s="57" t="s">
        <v>1993</v>
      </c>
      <c r="H22" s="57">
        <v>556.5</v>
      </c>
      <c r="I22" s="56">
        <f t="shared" si="3"/>
        <v>1.5464658808359809E-2</v>
      </c>
      <c r="J22" s="245">
        <f t="shared" si="4"/>
        <v>56.909944414764098</v>
      </c>
      <c r="K22" s="245">
        <f t="shared" si="5"/>
        <v>12.520187771248102</v>
      </c>
      <c r="L22" s="54">
        <f t="shared" si="0"/>
        <v>24.869645709251913</v>
      </c>
      <c r="M22" s="54">
        <v>15.902296230099459</v>
      </c>
      <c r="N22" s="56">
        <f t="shared" si="1"/>
        <v>0.18024545980595938</v>
      </c>
      <c r="R22" s="177"/>
    </row>
    <row r="23" spans="1:18" x14ac:dyDescent="0.2">
      <c r="A23" s="59">
        <f t="shared" si="6"/>
        <v>18</v>
      </c>
      <c r="B23" s="57" t="s">
        <v>511</v>
      </c>
      <c r="C23" s="57">
        <v>603.70000000000005</v>
      </c>
      <c r="D23" s="57"/>
      <c r="E23" s="57"/>
      <c r="F23" s="57">
        <f t="shared" si="2"/>
        <v>603.70000000000005</v>
      </c>
      <c r="G23" s="57" t="s">
        <v>1993</v>
      </c>
      <c r="H23" s="57">
        <v>556.5</v>
      </c>
      <c r="I23" s="56">
        <f t="shared" si="3"/>
        <v>1.5464658808359809E-2</v>
      </c>
      <c r="J23" s="245">
        <f t="shared" si="4"/>
        <v>56.909944414764098</v>
      </c>
      <c r="K23" s="245">
        <f t="shared" si="5"/>
        <v>12.520187771248102</v>
      </c>
      <c r="L23" s="54">
        <f t="shared" si="0"/>
        <v>24.869645709251913</v>
      </c>
      <c r="M23" s="54">
        <v>15.902296230099459</v>
      </c>
      <c r="N23" s="56">
        <f t="shared" si="1"/>
        <v>0.18254443287288977</v>
      </c>
      <c r="R23" s="177"/>
    </row>
    <row r="24" spans="1:18" x14ac:dyDescent="0.2">
      <c r="A24" s="59">
        <f t="shared" si="6"/>
        <v>19</v>
      </c>
      <c r="B24" s="57" t="s">
        <v>512</v>
      </c>
      <c r="C24" s="57">
        <v>813.6</v>
      </c>
      <c r="D24" s="57"/>
      <c r="E24" s="57"/>
      <c r="F24" s="57">
        <f t="shared" si="2"/>
        <v>813.6</v>
      </c>
      <c r="G24" s="57" t="s">
        <v>1992</v>
      </c>
      <c r="H24" s="57">
        <v>481</v>
      </c>
      <c r="I24" s="56">
        <f t="shared" si="3"/>
        <v>1.3366578412975862E-2</v>
      </c>
      <c r="J24" s="245">
        <f t="shared" si="4"/>
        <v>49.189008559751173</v>
      </c>
      <c r="K24" s="245">
        <f t="shared" si="5"/>
        <v>10.821581883145258</v>
      </c>
      <c r="L24" s="54">
        <f t="shared" si="0"/>
        <v>21.495596740611262</v>
      </c>
      <c r="M24" s="54">
        <v>13.74484184488381</v>
      </c>
      <c r="N24" s="56">
        <f t="shared" si="1"/>
        <v>0.11707353617058935</v>
      </c>
      <c r="R24" s="177">
        <v>281</v>
      </c>
    </row>
    <row r="25" spans="1:18" x14ac:dyDescent="0.2">
      <c r="A25" s="59">
        <f t="shared" si="6"/>
        <v>20</v>
      </c>
      <c r="B25" s="57" t="s">
        <v>513</v>
      </c>
      <c r="C25" s="57">
        <v>632.1</v>
      </c>
      <c r="D25" s="57"/>
      <c r="E25" s="57"/>
      <c r="F25" s="57">
        <f t="shared" si="2"/>
        <v>632.1</v>
      </c>
      <c r="G25" s="57" t="s">
        <v>1992</v>
      </c>
      <c r="H25" s="57">
        <v>260</v>
      </c>
      <c r="I25" s="56">
        <f t="shared" si="3"/>
        <v>7.2251775205274937E-3</v>
      </c>
      <c r="J25" s="245">
        <f t="shared" si="4"/>
        <v>26.588653275541176</v>
      </c>
      <c r="K25" s="245">
        <f t="shared" si="5"/>
        <v>5.849503720619059</v>
      </c>
      <c r="L25" s="54">
        <f t="shared" si="0"/>
        <v>11.619241481411494</v>
      </c>
      <c r="M25" s="54">
        <v>7.4296442404777343</v>
      </c>
      <c r="N25" s="56">
        <f t="shared" si="1"/>
        <v>8.1453951460290247E-2</v>
      </c>
      <c r="R25" s="177"/>
    </row>
    <row r="26" spans="1:18" x14ac:dyDescent="0.2">
      <c r="A26" s="59">
        <f t="shared" si="6"/>
        <v>21</v>
      </c>
      <c r="B26" s="57" t="s">
        <v>514</v>
      </c>
      <c r="C26" s="57">
        <v>507.6</v>
      </c>
      <c r="D26" s="57"/>
      <c r="E26" s="57">
        <v>37.1</v>
      </c>
      <c r="F26" s="57">
        <f t="shared" si="2"/>
        <v>544.70000000000005</v>
      </c>
      <c r="G26" s="57" t="s">
        <v>1992</v>
      </c>
      <c r="H26" s="57">
        <v>332</v>
      </c>
      <c r="I26" s="56">
        <f t="shared" si="3"/>
        <v>9.2259959108274142E-3</v>
      </c>
      <c r="J26" s="245">
        <f t="shared" si="4"/>
        <v>33.951664951844883</v>
      </c>
      <c r="K26" s="245">
        <f t="shared" si="5"/>
        <v>7.4693662894058743</v>
      </c>
      <c r="L26" s="54">
        <f t="shared" si="0"/>
        <v>14.836877583956214</v>
      </c>
      <c r="M26" s="54">
        <v>9.4870841839946465</v>
      </c>
      <c r="N26" s="56">
        <f t="shared" si="1"/>
        <v>0.1206994547626246</v>
      </c>
      <c r="R26" s="177">
        <v>232</v>
      </c>
    </row>
    <row r="27" spans="1:18" x14ac:dyDescent="0.2">
      <c r="A27" s="59">
        <f t="shared" si="6"/>
        <v>22</v>
      </c>
      <c r="B27" s="57" t="s">
        <v>515</v>
      </c>
      <c r="C27" s="57">
        <v>712</v>
      </c>
      <c r="D27" s="57"/>
      <c r="E27" s="57"/>
      <c r="F27" s="57">
        <f t="shared" si="2"/>
        <v>712</v>
      </c>
      <c r="G27" s="57" t="s">
        <v>1992</v>
      </c>
      <c r="H27" s="57">
        <v>266</v>
      </c>
      <c r="I27" s="56">
        <f t="shared" si="3"/>
        <v>7.3919123863858205E-3</v>
      </c>
      <c r="J27" s="245">
        <f t="shared" si="4"/>
        <v>27.202237581899819</v>
      </c>
      <c r="K27" s="245">
        <f t="shared" si="5"/>
        <v>5.9844922680179602</v>
      </c>
      <c r="L27" s="54">
        <f t="shared" si="0"/>
        <v>11.887377823290221</v>
      </c>
      <c r="M27" s="54">
        <v>7.6010975691041445</v>
      </c>
      <c r="N27" s="56">
        <f t="shared" si="1"/>
        <v>7.3982029834708071E-2</v>
      </c>
      <c r="R27" s="177"/>
    </row>
    <row r="28" spans="1:18" x14ac:dyDescent="0.2">
      <c r="A28" s="59">
        <f t="shared" si="6"/>
        <v>23</v>
      </c>
      <c r="B28" s="57" t="s">
        <v>516</v>
      </c>
      <c r="C28" s="57">
        <v>667</v>
      </c>
      <c r="D28" s="57"/>
      <c r="E28" s="57"/>
      <c r="F28" s="57">
        <f t="shared" si="2"/>
        <v>667</v>
      </c>
      <c r="G28" s="57" t="s">
        <v>1992</v>
      </c>
      <c r="H28" s="57">
        <v>252</v>
      </c>
      <c r="I28" s="56">
        <f t="shared" si="3"/>
        <v>7.0028643660497245E-3</v>
      </c>
      <c r="J28" s="245">
        <f t="shared" si="4"/>
        <v>25.770540867062987</v>
      </c>
      <c r="K28" s="245">
        <f t="shared" si="5"/>
        <v>5.6695189907538568</v>
      </c>
      <c r="L28" s="54">
        <f t="shared" si="0"/>
        <v>11.261726358906525</v>
      </c>
      <c r="M28" s="54">
        <v>7.2010398023091904</v>
      </c>
      <c r="N28" s="56">
        <f t="shared" si="1"/>
        <v>7.4816830613242222E-2</v>
      </c>
      <c r="R28" s="177"/>
    </row>
    <row r="29" spans="1:18" x14ac:dyDescent="0.2">
      <c r="A29" s="59">
        <f t="shared" si="6"/>
        <v>24</v>
      </c>
      <c r="B29" s="57" t="s">
        <v>517</v>
      </c>
      <c r="C29" s="57">
        <v>569</v>
      </c>
      <c r="D29" s="57"/>
      <c r="E29" s="57"/>
      <c r="F29" s="57">
        <f t="shared" si="2"/>
        <v>569</v>
      </c>
      <c r="G29" s="57" t="s">
        <v>1992</v>
      </c>
      <c r="H29" s="57">
        <v>234</v>
      </c>
      <c r="I29" s="56">
        <f t="shared" si="3"/>
        <v>6.502659768474744E-3</v>
      </c>
      <c r="J29" s="245">
        <f t="shared" si="4"/>
        <v>23.929787947987059</v>
      </c>
      <c r="K29" s="245">
        <f t="shared" si="5"/>
        <v>5.2645533485571532</v>
      </c>
      <c r="L29" s="54">
        <f t="shared" si="0"/>
        <v>10.457317333270344</v>
      </c>
      <c r="M29" s="54">
        <v>6.6866798164299608</v>
      </c>
      <c r="N29" s="56">
        <f t="shared" si="1"/>
        <v>8.1438204650693347E-2</v>
      </c>
      <c r="R29" s="177"/>
    </row>
    <row r="30" spans="1:18" x14ac:dyDescent="0.2">
      <c r="A30" s="59">
        <f t="shared" si="6"/>
        <v>25</v>
      </c>
      <c r="B30" s="57" t="s">
        <v>518</v>
      </c>
      <c r="C30" s="57">
        <v>833.8</v>
      </c>
      <c r="D30" s="57"/>
      <c r="E30" s="57">
        <v>59.3</v>
      </c>
      <c r="F30" s="57">
        <f t="shared" si="2"/>
        <v>893.09999999999991</v>
      </c>
      <c r="G30" s="57" t="s">
        <v>1992</v>
      </c>
      <c r="H30" s="57">
        <v>309</v>
      </c>
      <c r="I30" s="56">
        <f t="shared" si="3"/>
        <v>8.5868455917038292E-3</v>
      </c>
      <c r="J30" s="245">
        <f t="shared" si="4"/>
        <v>31.599591777470092</v>
      </c>
      <c r="K30" s="245">
        <f t="shared" si="5"/>
        <v>6.95191019104342</v>
      </c>
      <c r="L30" s="54">
        <f t="shared" si="0"/>
        <v>13.809021606754429</v>
      </c>
      <c r="M30" s="54">
        <v>8.8298464242600758</v>
      </c>
      <c r="N30" s="56">
        <f t="shared" si="1"/>
        <v>6.8514578434137302E-2</v>
      </c>
      <c r="R30" s="177"/>
    </row>
    <row r="31" spans="1:18" x14ac:dyDescent="0.2">
      <c r="A31" s="59">
        <f t="shared" si="6"/>
        <v>26</v>
      </c>
      <c r="B31" s="57" t="s">
        <v>519</v>
      </c>
      <c r="C31" s="57">
        <v>880.8</v>
      </c>
      <c r="D31" s="57"/>
      <c r="E31" s="57"/>
      <c r="F31" s="57">
        <f t="shared" si="2"/>
        <v>880.8</v>
      </c>
      <c r="G31" s="57" t="s">
        <v>1992</v>
      </c>
      <c r="H31" s="57">
        <v>321</v>
      </c>
      <c r="I31" s="56">
        <f t="shared" si="3"/>
        <v>8.9203153234204829E-3</v>
      </c>
      <c r="J31" s="245">
        <f t="shared" si="4"/>
        <v>32.826760390187374</v>
      </c>
      <c r="K31" s="245">
        <f t="shared" si="5"/>
        <v>7.2218872858412224</v>
      </c>
      <c r="L31" s="54">
        <f t="shared" si="0"/>
        <v>14.345294290511882</v>
      </c>
      <c r="M31" s="54">
        <v>9.1727530815128961</v>
      </c>
      <c r="N31" s="56">
        <f t="shared" si="1"/>
        <v>7.2169272307054236E-2</v>
      </c>
      <c r="R31" s="177"/>
    </row>
    <row r="32" spans="1:18" x14ac:dyDescent="0.2">
      <c r="A32" s="59">
        <f t="shared" si="6"/>
        <v>27</v>
      </c>
      <c r="B32" s="57" t="s">
        <v>520</v>
      </c>
      <c r="C32" s="57">
        <v>853.7</v>
      </c>
      <c r="D32" s="57">
        <v>45.8</v>
      </c>
      <c r="E32" s="57">
        <v>34.200000000000003</v>
      </c>
      <c r="F32" s="57">
        <f t="shared" si="2"/>
        <v>933.7</v>
      </c>
      <c r="G32" s="57" t="s">
        <v>1992</v>
      </c>
      <c r="H32" s="57">
        <v>363</v>
      </c>
      <c r="I32" s="56">
        <f t="shared" si="3"/>
        <v>1.008745938442877E-2</v>
      </c>
      <c r="J32" s="245">
        <f t="shared" si="4"/>
        <v>37.121850534697877</v>
      </c>
      <c r="K32" s="245">
        <f t="shared" si="5"/>
        <v>8.1668071176335335</v>
      </c>
      <c r="L32" s="54">
        <f t="shared" si="0"/>
        <v>16.222248683662972</v>
      </c>
      <c r="M32" s="54">
        <v>10.372926381897761</v>
      </c>
      <c r="N32" s="56">
        <f t="shared" si="1"/>
        <v>7.6988146854334513E-2</v>
      </c>
      <c r="R32" s="177"/>
    </row>
    <row r="33" spans="1:18" x14ac:dyDescent="0.2">
      <c r="A33" s="59">
        <f t="shared" si="6"/>
        <v>28</v>
      </c>
      <c r="B33" s="57" t="s">
        <v>521</v>
      </c>
      <c r="C33" s="57">
        <v>737.2</v>
      </c>
      <c r="D33" s="57"/>
      <c r="E33" s="57"/>
      <c r="F33" s="57">
        <f t="shared" si="2"/>
        <v>737.2</v>
      </c>
      <c r="G33" s="57" t="s">
        <v>1992</v>
      </c>
      <c r="H33" s="57">
        <v>306</v>
      </c>
      <c r="I33" s="56">
        <f t="shared" si="3"/>
        <v>8.5034781587746654E-3</v>
      </c>
      <c r="J33" s="245">
        <f t="shared" si="4"/>
        <v>31.292799624290769</v>
      </c>
      <c r="K33" s="245">
        <f t="shared" si="5"/>
        <v>6.8844159173439694</v>
      </c>
      <c r="L33" s="54">
        <f t="shared" si="0"/>
        <v>13.674953435815066</v>
      </c>
      <c r="M33" s="54">
        <v>8.744119759946873</v>
      </c>
      <c r="N33" s="56">
        <f t="shared" si="1"/>
        <v>8.2197895737108895E-2</v>
      </c>
      <c r="R33" s="177"/>
    </row>
    <row r="34" spans="1:18" x14ac:dyDescent="0.2">
      <c r="A34" s="59">
        <f t="shared" si="6"/>
        <v>29</v>
      </c>
      <c r="B34" s="57" t="s">
        <v>522</v>
      </c>
      <c r="C34" s="57">
        <v>2643.9</v>
      </c>
      <c r="D34" s="57"/>
      <c r="E34" s="57">
        <v>525.79999999999995</v>
      </c>
      <c r="F34" s="57">
        <f t="shared" si="2"/>
        <v>3169.7</v>
      </c>
      <c r="G34" s="57" t="s">
        <v>1993</v>
      </c>
      <c r="H34" s="57">
        <v>1250</v>
      </c>
      <c r="I34" s="56">
        <f t="shared" si="3"/>
        <v>3.4736430387151414E-2</v>
      </c>
      <c r="J34" s="245">
        <f t="shared" si="4"/>
        <v>127.8300638247172</v>
      </c>
      <c r="K34" s="245">
        <f t="shared" si="5"/>
        <v>28.122614041437785</v>
      </c>
      <c r="L34" s="54">
        <f t="shared" si="0"/>
        <v>55.861737891401418</v>
      </c>
      <c r="M34" s="54">
        <v>35.719443463835262</v>
      </c>
      <c r="N34" s="56">
        <f t="shared" si="1"/>
        <v>7.8093781500265538E-2</v>
      </c>
      <c r="R34" s="177"/>
    </row>
    <row r="35" spans="1:18" x14ac:dyDescent="0.2">
      <c r="A35" s="59">
        <f t="shared" si="6"/>
        <v>30</v>
      </c>
      <c r="B35" s="57" t="s">
        <v>523</v>
      </c>
      <c r="C35" s="57">
        <v>757.5</v>
      </c>
      <c r="D35" s="57"/>
      <c r="E35" s="57"/>
      <c r="F35" s="57">
        <f t="shared" si="2"/>
        <v>757.5</v>
      </c>
      <c r="G35" s="57" t="s">
        <v>1994</v>
      </c>
      <c r="H35" s="57">
        <v>673</v>
      </c>
      <c r="I35" s="56">
        <f t="shared" si="3"/>
        <v>1.8702094120442318E-2</v>
      </c>
      <c r="J35" s="245">
        <f t="shared" si="4"/>
        <v>68.823706363227728</v>
      </c>
      <c r="K35" s="245">
        <f t="shared" si="5"/>
        <v>15.1412153999101</v>
      </c>
      <c r="L35" s="54">
        <f t="shared" si="0"/>
        <v>30.075959680730517</v>
      </c>
      <c r="M35" s="54">
        <v>19.231348360928909</v>
      </c>
      <c r="N35" s="56">
        <f t="shared" si="1"/>
        <v>0.175936937036036</v>
      </c>
      <c r="R35" s="177"/>
    </row>
    <row r="36" spans="1:18" x14ac:dyDescent="0.2">
      <c r="A36" s="59">
        <f t="shared" si="6"/>
        <v>31</v>
      </c>
      <c r="B36" s="57" t="s">
        <v>524</v>
      </c>
      <c r="C36" s="57">
        <v>386.9</v>
      </c>
      <c r="D36" s="57">
        <v>101.6</v>
      </c>
      <c r="E36" s="57"/>
      <c r="F36" s="57">
        <f t="shared" si="2"/>
        <v>488.5</v>
      </c>
      <c r="G36" s="57" t="s">
        <v>1992</v>
      </c>
      <c r="H36" s="57">
        <v>285</v>
      </c>
      <c r="I36" s="56">
        <f t="shared" si="3"/>
        <v>7.9199061282705218E-3</v>
      </c>
      <c r="J36" s="245">
        <f t="shared" si="4"/>
        <v>29.145254552035521</v>
      </c>
      <c r="K36" s="245">
        <f t="shared" si="5"/>
        <v>6.4119560014478143</v>
      </c>
      <c r="L36" s="54">
        <f t="shared" si="0"/>
        <v>12.736476239239522</v>
      </c>
      <c r="M36" s="54">
        <v>8.1440331097544405</v>
      </c>
      <c r="N36" s="56">
        <f t="shared" si="1"/>
        <v>0.11553269171438546</v>
      </c>
      <c r="R36" s="177"/>
    </row>
    <row r="37" spans="1:18" x14ac:dyDescent="0.2">
      <c r="A37" s="59">
        <f t="shared" si="6"/>
        <v>32</v>
      </c>
      <c r="B37" s="57" t="s">
        <v>525</v>
      </c>
      <c r="C37" s="57">
        <v>1722.05</v>
      </c>
      <c r="D37" s="57"/>
      <c r="E37" s="57">
        <v>115.8</v>
      </c>
      <c r="F37" s="57">
        <f t="shared" si="2"/>
        <v>1837.85</v>
      </c>
      <c r="G37" s="57" t="s">
        <v>1993</v>
      </c>
      <c r="H37" s="57">
        <v>614</v>
      </c>
      <c r="I37" s="56">
        <f t="shared" si="3"/>
        <v>1.7062534606168772E-2</v>
      </c>
      <c r="J37" s="245">
        <f t="shared" si="4"/>
        <v>62.790127350701084</v>
      </c>
      <c r="K37" s="245">
        <f t="shared" si="5"/>
        <v>13.813828017154238</v>
      </c>
      <c r="L37" s="54">
        <f t="shared" si="0"/>
        <v>27.439285652256373</v>
      </c>
      <c r="M37" s="54">
        <v>17.545390629435882</v>
      </c>
      <c r="N37" s="56">
        <f t="shared" si="1"/>
        <v>6.6158082351414738E-2</v>
      </c>
      <c r="R37" s="177"/>
    </row>
    <row r="38" spans="1:18" x14ac:dyDescent="0.2">
      <c r="A38" s="59">
        <f t="shared" si="6"/>
        <v>33</v>
      </c>
      <c r="B38" s="57" t="s">
        <v>526</v>
      </c>
      <c r="C38" s="57">
        <v>534.6</v>
      </c>
      <c r="D38" s="57">
        <v>34.4</v>
      </c>
      <c r="E38" s="57"/>
      <c r="F38" s="57">
        <f t="shared" si="2"/>
        <v>569</v>
      </c>
      <c r="G38" s="57" t="s">
        <v>1992</v>
      </c>
      <c r="H38" s="57">
        <v>326</v>
      </c>
      <c r="I38" s="56">
        <f t="shared" si="3"/>
        <v>9.0592610449690882E-3</v>
      </c>
      <c r="J38" s="245">
        <f t="shared" si="4"/>
        <v>33.338080645486244</v>
      </c>
      <c r="K38" s="245">
        <f t="shared" si="5"/>
        <v>7.334377742006974</v>
      </c>
      <c r="L38" s="54">
        <f t="shared" si="0"/>
        <v>14.568741242077488</v>
      </c>
      <c r="M38" s="54">
        <v>9.3156308553682372</v>
      </c>
      <c r="N38" s="56">
        <f t="shared" si="1"/>
        <v>0.11345664408600868</v>
      </c>
      <c r="R38" s="177"/>
    </row>
    <row r="39" spans="1:18" x14ac:dyDescent="0.2">
      <c r="A39" s="59">
        <f t="shared" si="6"/>
        <v>34</v>
      </c>
      <c r="B39" s="57" t="s">
        <v>527</v>
      </c>
      <c r="C39" s="57">
        <v>578.79999999999995</v>
      </c>
      <c r="D39" s="57"/>
      <c r="E39" s="57">
        <v>47.8</v>
      </c>
      <c r="F39" s="57">
        <f t="shared" si="2"/>
        <v>626.59999999999991</v>
      </c>
      <c r="G39" s="57" t="s">
        <v>1992</v>
      </c>
      <c r="H39" s="57">
        <v>353</v>
      </c>
      <c r="I39" s="56">
        <f t="shared" si="3"/>
        <v>9.8095679413315578E-3</v>
      </c>
      <c r="J39" s="245">
        <f t="shared" si="4"/>
        <v>36.099210024100131</v>
      </c>
      <c r="K39" s="245">
        <f t="shared" si="5"/>
        <v>7.9418262053020285</v>
      </c>
      <c r="L39" s="54">
        <f t="shared" si="0"/>
        <v>15.775354780531757</v>
      </c>
      <c r="M39" s="54">
        <v>10.087170834187077</v>
      </c>
      <c r="N39" s="56">
        <f t="shared" si="1"/>
        <v>0.11156010508158473</v>
      </c>
      <c r="R39" s="177"/>
    </row>
    <row r="40" spans="1:18" x14ac:dyDescent="0.2">
      <c r="A40" s="59">
        <f t="shared" si="6"/>
        <v>35</v>
      </c>
      <c r="B40" s="57" t="s">
        <v>528</v>
      </c>
      <c r="C40" s="57">
        <v>1126.7</v>
      </c>
      <c r="D40" s="57"/>
      <c r="E40" s="57">
        <v>28.1</v>
      </c>
      <c r="F40" s="57">
        <f t="shared" si="2"/>
        <v>1154.8</v>
      </c>
      <c r="G40" s="57" t="s">
        <v>1992</v>
      </c>
      <c r="H40" s="57">
        <v>484</v>
      </c>
      <c r="I40" s="56">
        <f t="shared" si="3"/>
        <v>1.3449945845905026E-2</v>
      </c>
      <c r="J40" s="245">
        <f t="shared" si="4"/>
        <v>49.495800712930496</v>
      </c>
      <c r="K40" s="245">
        <f t="shared" si="5"/>
        <v>10.889076156844709</v>
      </c>
      <c r="L40" s="54">
        <f t="shared" si="0"/>
        <v>21.629664911550627</v>
      </c>
      <c r="M40" s="54">
        <v>13.830568509197015</v>
      </c>
      <c r="N40" s="56">
        <f t="shared" si="1"/>
        <v>8.299715127340046E-2</v>
      </c>
      <c r="R40" s="177"/>
    </row>
    <row r="41" spans="1:18" x14ac:dyDescent="0.2">
      <c r="A41" s="59">
        <f t="shared" si="6"/>
        <v>36</v>
      </c>
      <c r="B41" s="57" t="s">
        <v>529</v>
      </c>
      <c r="C41" s="57">
        <v>627.1</v>
      </c>
      <c r="D41" s="57"/>
      <c r="E41" s="57"/>
      <c r="F41" s="57">
        <f t="shared" si="2"/>
        <v>627.1</v>
      </c>
      <c r="G41" s="57" t="s">
        <v>1992</v>
      </c>
      <c r="H41" s="57">
        <v>342</v>
      </c>
      <c r="I41" s="56">
        <f t="shared" si="3"/>
        <v>9.5038873539246265E-3</v>
      </c>
      <c r="J41" s="245">
        <f t="shared" si="4"/>
        <v>34.974305462442622</v>
      </c>
      <c r="K41" s="245">
        <f t="shared" si="5"/>
        <v>7.6943472017373766</v>
      </c>
      <c r="L41" s="54">
        <f t="shared" si="0"/>
        <v>15.283771487087426</v>
      </c>
      <c r="M41" s="54">
        <v>9.7728397317053286</v>
      </c>
      <c r="N41" s="56">
        <f t="shared" si="1"/>
        <v>0.10799755044326703</v>
      </c>
      <c r="R41" s="177"/>
    </row>
    <row r="42" spans="1:18" x14ac:dyDescent="0.2">
      <c r="A42" s="59">
        <f t="shared" si="6"/>
        <v>37</v>
      </c>
      <c r="B42" s="57" t="s">
        <v>530</v>
      </c>
      <c r="C42" s="57">
        <v>820.3</v>
      </c>
      <c r="D42" s="57">
        <v>55.7</v>
      </c>
      <c r="E42" s="57"/>
      <c r="F42" s="57">
        <f t="shared" si="2"/>
        <v>876</v>
      </c>
      <c r="G42" s="57" t="s">
        <v>1992</v>
      </c>
      <c r="H42" s="57">
        <v>495</v>
      </c>
      <c r="I42" s="56">
        <f t="shared" si="3"/>
        <v>1.3755626433311959E-2</v>
      </c>
      <c r="J42" s="245">
        <f t="shared" si="4"/>
        <v>50.620705274588012</v>
      </c>
      <c r="K42" s="245">
        <f t="shared" si="5"/>
        <v>11.136555160409364</v>
      </c>
      <c r="L42" s="54">
        <f t="shared" si="0"/>
        <v>22.121248204994963</v>
      </c>
      <c r="M42" s="54">
        <v>14.144899611678767</v>
      </c>
      <c r="N42" s="56">
        <f t="shared" si="1"/>
        <v>0.11189886786720445</v>
      </c>
      <c r="R42" s="177"/>
    </row>
    <row r="43" spans="1:18" x14ac:dyDescent="0.2">
      <c r="A43" s="59">
        <f t="shared" si="6"/>
        <v>38</v>
      </c>
      <c r="B43" s="57" t="s">
        <v>531</v>
      </c>
      <c r="C43" s="57">
        <v>834.6</v>
      </c>
      <c r="D43" s="57"/>
      <c r="E43" s="57">
        <v>120.9</v>
      </c>
      <c r="F43" s="57">
        <f t="shared" si="2"/>
        <v>955.5</v>
      </c>
      <c r="G43" s="57" t="s">
        <v>1992</v>
      </c>
      <c r="H43" s="57">
        <v>630</v>
      </c>
      <c r="I43" s="56">
        <f t="shared" si="3"/>
        <v>1.750716091512431E-2</v>
      </c>
      <c r="J43" s="245">
        <f t="shared" si="4"/>
        <v>64.426352167657456</v>
      </c>
      <c r="K43" s="245">
        <f t="shared" si="5"/>
        <v>14.173797476884641</v>
      </c>
      <c r="L43" s="54">
        <f t="shared" si="0"/>
        <v>28.154315897266308</v>
      </c>
      <c r="M43" s="54">
        <v>18.002599505772974</v>
      </c>
      <c r="N43" s="56">
        <f t="shared" si="1"/>
        <v>0.13056731035853625</v>
      </c>
      <c r="R43" s="177">
        <v>430</v>
      </c>
    </row>
    <row r="44" spans="1:18" x14ac:dyDescent="0.2">
      <c r="A44" s="59">
        <f t="shared" si="6"/>
        <v>39</v>
      </c>
      <c r="B44" s="57" t="s">
        <v>532</v>
      </c>
      <c r="C44" s="57">
        <v>2791.8</v>
      </c>
      <c r="D44" s="57"/>
      <c r="E44" s="57">
        <v>70.7</v>
      </c>
      <c r="F44" s="57">
        <f t="shared" si="2"/>
        <v>2862.5</v>
      </c>
      <c r="G44" s="57" t="s">
        <v>1994</v>
      </c>
      <c r="H44" s="57">
        <v>1055</v>
      </c>
      <c r="I44" s="56">
        <f t="shared" si="3"/>
        <v>2.9317547246755792E-2</v>
      </c>
      <c r="J44" s="245">
        <f t="shared" si="4"/>
        <v>107.88857386806131</v>
      </c>
      <c r="K44" s="245">
        <f t="shared" si="5"/>
        <v>23.735486250973491</v>
      </c>
      <c r="L44" s="54">
        <f t="shared" si="0"/>
        <v>47.147306780342795</v>
      </c>
      <c r="M44" s="54">
        <v>30.147210283476962</v>
      </c>
      <c r="N44" s="56">
        <f t="shared" si="1"/>
        <v>7.2984655784403343E-2</v>
      </c>
      <c r="R44" s="177"/>
    </row>
    <row r="45" spans="1:18" x14ac:dyDescent="0.2">
      <c r="A45" s="59">
        <f t="shared" si="6"/>
        <v>40</v>
      </c>
      <c r="B45" s="57" t="s">
        <v>533</v>
      </c>
      <c r="C45" s="57">
        <v>643.79999999999995</v>
      </c>
      <c r="D45" s="57"/>
      <c r="E45" s="57">
        <v>33.700000000000003</v>
      </c>
      <c r="F45" s="57">
        <f t="shared" si="2"/>
        <v>677.5</v>
      </c>
      <c r="G45" s="57" t="s">
        <v>1993</v>
      </c>
      <c r="H45" s="57">
        <v>283</v>
      </c>
      <c r="I45" s="56">
        <f t="shared" si="3"/>
        <v>7.8643278396510804E-3</v>
      </c>
      <c r="J45" s="245">
        <f t="shared" si="4"/>
        <v>28.940726449915974</v>
      </c>
      <c r="K45" s="245">
        <f t="shared" si="5"/>
        <v>6.3669598189815142</v>
      </c>
      <c r="L45" s="54">
        <f t="shared" si="0"/>
        <v>12.647097458613281</v>
      </c>
      <c r="M45" s="54">
        <v>8.0868820002123041</v>
      </c>
      <c r="N45" s="56">
        <f t="shared" si="1"/>
        <v>8.2718325797377243E-2</v>
      </c>
      <c r="R45" s="177"/>
    </row>
    <row r="46" spans="1:18" x14ac:dyDescent="0.2">
      <c r="A46" s="59">
        <f t="shared" si="6"/>
        <v>41</v>
      </c>
      <c r="B46" s="57" t="s">
        <v>534</v>
      </c>
      <c r="C46" s="57">
        <v>2514.1999999999998</v>
      </c>
      <c r="D46" s="57"/>
      <c r="E46" s="57"/>
      <c r="F46" s="57">
        <f t="shared" si="2"/>
        <v>2514.1999999999998</v>
      </c>
      <c r="G46" s="57" t="s">
        <v>1994</v>
      </c>
      <c r="H46" s="57">
        <v>757.2</v>
      </c>
      <c r="I46" s="56">
        <f t="shared" si="3"/>
        <v>2.104194007132084E-2</v>
      </c>
      <c r="J46" s="245">
        <f t="shared" si="4"/>
        <v>77.434339462460699</v>
      </c>
      <c r="K46" s="245">
        <f t="shared" si="5"/>
        <v>17.035554681741353</v>
      </c>
      <c r="L46" s="54">
        <f t="shared" si="0"/>
        <v>33.838806345095328</v>
      </c>
      <c r="M46" s="54">
        <v>21.637410072652852</v>
      </c>
      <c r="N46" s="56">
        <f t="shared" si="1"/>
        <v>5.9639690781143194E-2</v>
      </c>
      <c r="R46" s="177"/>
    </row>
    <row r="47" spans="1:18" x14ac:dyDescent="0.2">
      <c r="A47" s="59">
        <f t="shared" si="6"/>
        <v>42</v>
      </c>
      <c r="B47" s="57" t="s">
        <v>535</v>
      </c>
      <c r="C47" s="57">
        <v>366.9</v>
      </c>
      <c r="D47" s="57">
        <v>25</v>
      </c>
      <c r="E47" s="57"/>
      <c r="F47" s="57">
        <f t="shared" si="2"/>
        <v>391.9</v>
      </c>
      <c r="G47" s="57" t="s">
        <v>1992</v>
      </c>
      <c r="H47" s="57">
        <v>328</v>
      </c>
      <c r="I47" s="56">
        <f t="shared" si="3"/>
        <v>9.1148393335885296E-3</v>
      </c>
      <c r="J47" s="245">
        <f t="shared" si="4"/>
        <v>33.54260874760579</v>
      </c>
      <c r="K47" s="245">
        <f t="shared" si="5"/>
        <v>7.3793739244732741</v>
      </c>
      <c r="L47" s="54">
        <f t="shared" si="0"/>
        <v>14.658120022703731</v>
      </c>
      <c r="M47" s="54">
        <v>9.3727819649103736</v>
      </c>
      <c r="N47" s="56">
        <f t="shared" si="1"/>
        <v>0.16573841454374375</v>
      </c>
      <c r="R47" s="177"/>
    </row>
    <row r="48" spans="1:18" x14ac:dyDescent="0.2">
      <c r="A48" s="59">
        <f t="shared" si="6"/>
        <v>43</v>
      </c>
      <c r="B48" s="57" t="s">
        <v>538</v>
      </c>
      <c r="C48" s="57">
        <v>623.5</v>
      </c>
      <c r="D48" s="57">
        <v>121.1</v>
      </c>
      <c r="E48" s="57">
        <v>31.1</v>
      </c>
      <c r="F48" s="57">
        <f t="shared" si="2"/>
        <v>775.7</v>
      </c>
      <c r="G48" s="57" t="s">
        <v>1992</v>
      </c>
      <c r="H48" s="57">
        <v>431</v>
      </c>
      <c r="I48" s="56">
        <f t="shared" si="3"/>
        <v>1.1977121197489806E-2</v>
      </c>
      <c r="J48" s="245">
        <f t="shared" si="4"/>
        <v>44.075806006762484</v>
      </c>
      <c r="K48" s="245">
        <f t="shared" si="5"/>
        <v>9.696677321487746</v>
      </c>
      <c r="L48" s="54">
        <f t="shared" si="0"/>
        <v>19.261127224955207</v>
      </c>
      <c r="M48" s="54">
        <v>12.316064106330399</v>
      </c>
      <c r="N48" s="56">
        <f t="shared" si="1"/>
        <v>0.11002923122281273</v>
      </c>
      <c r="R48" s="177"/>
    </row>
    <row r="49" spans="1:18" x14ac:dyDescent="0.2">
      <c r="A49" s="59">
        <f t="shared" si="6"/>
        <v>44</v>
      </c>
      <c r="B49" s="57" t="s">
        <v>539</v>
      </c>
      <c r="C49" s="57">
        <v>1208.3</v>
      </c>
      <c r="D49" s="57"/>
      <c r="E49" s="57"/>
      <c r="F49" s="57">
        <f t="shared" si="2"/>
        <v>1208.3</v>
      </c>
      <c r="G49" s="57" t="s">
        <v>1992</v>
      </c>
      <c r="H49" s="57">
        <v>613</v>
      </c>
      <c r="I49" s="56">
        <f t="shared" si="3"/>
        <v>1.7034745461859051E-2</v>
      </c>
      <c r="J49" s="245">
        <f t="shared" si="4"/>
        <v>62.687863299641307</v>
      </c>
      <c r="K49" s="245">
        <f t="shared" si="5"/>
        <v>13.791329925921088</v>
      </c>
      <c r="L49" s="54">
        <f t="shared" si="0"/>
        <v>27.394596261943253</v>
      </c>
      <c r="M49" s="54">
        <v>17.516815074664816</v>
      </c>
      <c r="N49" s="56">
        <f t="shared" si="1"/>
        <v>0.10046396140211079</v>
      </c>
      <c r="R49" s="177"/>
    </row>
    <row r="50" spans="1:18" x14ac:dyDescent="0.2">
      <c r="A50" s="59">
        <f t="shared" si="6"/>
        <v>45</v>
      </c>
      <c r="B50" s="57" t="s">
        <v>540</v>
      </c>
      <c r="C50" s="57">
        <v>625.20000000000005</v>
      </c>
      <c r="D50" s="57"/>
      <c r="E50" s="57"/>
      <c r="F50" s="57">
        <f t="shared" si="2"/>
        <v>625.20000000000005</v>
      </c>
      <c r="G50" s="57" t="s">
        <v>1992</v>
      </c>
      <c r="H50" s="57">
        <v>378</v>
      </c>
      <c r="I50" s="56">
        <f t="shared" si="3"/>
        <v>1.0504296549074588E-2</v>
      </c>
      <c r="J50" s="245">
        <f t="shared" si="4"/>
        <v>38.655811300594479</v>
      </c>
      <c r="K50" s="245">
        <f t="shared" si="5"/>
        <v>8.5042784861307847</v>
      </c>
      <c r="L50" s="54">
        <f t="shared" si="0"/>
        <v>16.892589538359786</v>
      </c>
      <c r="M50" s="54">
        <v>10.801559703463786</v>
      </c>
      <c r="N50" s="56">
        <f t="shared" si="1"/>
        <v>0.11972846933549076</v>
      </c>
      <c r="R50" s="177"/>
    </row>
    <row r="51" spans="1:18" x14ac:dyDescent="0.2">
      <c r="A51" s="59">
        <f t="shared" si="6"/>
        <v>46</v>
      </c>
      <c r="B51" s="57" t="s">
        <v>542</v>
      </c>
      <c r="C51" s="57">
        <v>493.3</v>
      </c>
      <c r="D51" s="57"/>
      <c r="E51" s="57">
        <v>24.2</v>
      </c>
      <c r="F51" s="57">
        <f t="shared" si="2"/>
        <v>517.5</v>
      </c>
      <c r="G51" s="57" t="s">
        <v>1992</v>
      </c>
      <c r="H51" s="57">
        <v>377</v>
      </c>
      <c r="I51" s="56">
        <f t="shared" si="3"/>
        <v>1.0476507404764865E-2</v>
      </c>
      <c r="J51" s="245">
        <f t="shared" si="4"/>
        <v>38.553547249534702</v>
      </c>
      <c r="K51" s="245">
        <f t="shared" si="5"/>
        <v>8.4817803948976351</v>
      </c>
      <c r="L51" s="54">
        <f t="shared" si="0"/>
        <v>16.847900148046666</v>
      </c>
      <c r="M51" s="54">
        <v>10.772984148692716</v>
      </c>
      <c r="N51" s="56">
        <f t="shared" si="1"/>
        <v>0.14426321148052507</v>
      </c>
      <c r="R51" s="177"/>
    </row>
    <row r="52" spans="1:18" x14ac:dyDescent="0.2">
      <c r="A52" s="59">
        <f t="shared" si="6"/>
        <v>47</v>
      </c>
      <c r="B52" s="57" t="s">
        <v>543</v>
      </c>
      <c r="C52" s="57">
        <v>338</v>
      </c>
      <c r="D52" s="57">
        <v>30.7</v>
      </c>
      <c r="E52" s="57"/>
      <c r="F52" s="57">
        <f t="shared" si="2"/>
        <v>368.7</v>
      </c>
      <c r="G52" s="57" t="s">
        <v>1992</v>
      </c>
      <c r="H52" s="57">
        <v>319</v>
      </c>
      <c r="I52" s="56">
        <f t="shared" si="3"/>
        <v>8.8647370348010398E-3</v>
      </c>
      <c r="J52" s="245">
        <f t="shared" si="4"/>
        <v>32.622232288067828</v>
      </c>
      <c r="K52" s="245">
        <f t="shared" si="5"/>
        <v>7.1768911033749223</v>
      </c>
      <c r="L52" s="54">
        <f t="shared" si="0"/>
        <v>14.255915509885641</v>
      </c>
      <c r="M52" s="54">
        <v>9.1156019719707579</v>
      </c>
      <c r="N52" s="56">
        <f t="shared" si="1"/>
        <v>0.17133344419121008</v>
      </c>
      <c r="R52" s="177"/>
    </row>
    <row r="53" spans="1:18" x14ac:dyDescent="0.2">
      <c r="A53" s="59">
        <f t="shared" si="6"/>
        <v>48</v>
      </c>
      <c r="B53" s="57" t="s">
        <v>544</v>
      </c>
      <c r="C53" s="57">
        <v>331.1</v>
      </c>
      <c r="D53" s="57"/>
      <c r="E53" s="57"/>
      <c r="F53" s="57">
        <f t="shared" si="2"/>
        <v>331.1</v>
      </c>
      <c r="G53" s="57" t="s">
        <v>1992</v>
      </c>
      <c r="H53" s="57">
        <v>347</v>
      </c>
      <c r="I53" s="56">
        <f t="shared" si="3"/>
        <v>9.6428330754732318E-3</v>
      </c>
      <c r="J53" s="245">
        <f t="shared" si="4"/>
        <v>35.485625717741492</v>
      </c>
      <c r="K53" s="245">
        <f t="shared" si="5"/>
        <v>7.8068376579031282</v>
      </c>
      <c r="L53" s="54">
        <f t="shared" si="0"/>
        <v>15.507218438653032</v>
      </c>
      <c r="M53" s="54">
        <v>9.9157175055606679</v>
      </c>
      <c r="N53" s="56">
        <f t="shared" si="1"/>
        <v>0.20753669380808915</v>
      </c>
      <c r="R53" s="177"/>
    </row>
    <row r="54" spans="1:18" x14ac:dyDescent="0.2">
      <c r="A54" s="59">
        <f t="shared" si="6"/>
        <v>49</v>
      </c>
      <c r="B54" s="57" t="s">
        <v>545</v>
      </c>
      <c r="C54" s="57">
        <v>215.4</v>
      </c>
      <c r="D54" s="57"/>
      <c r="E54" s="57"/>
      <c r="F54" s="57">
        <f t="shared" si="2"/>
        <v>215.4</v>
      </c>
      <c r="G54" s="57" t="s">
        <v>1992</v>
      </c>
      <c r="H54" s="57">
        <v>200</v>
      </c>
      <c r="I54" s="56">
        <f t="shared" si="3"/>
        <v>5.557828861944226E-3</v>
      </c>
      <c r="J54" s="245">
        <f t="shared" si="4"/>
        <v>20.452810211954752</v>
      </c>
      <c r="K54" s="245">
        <f t="shared" si="5"/>
        <v>4.4996182466300452</v>
      </c>
      <c r="L54" s="54">
        <f t="shared" si="0"/>
        <v>8.9378780626242271</v>
      </c>
      <c r="M54" s="54">
        <v>5.7151109542136425</v>
      </c>
      <c r="N54" s="56">
        <f t="shared" si="1"/>
        <v>0.18386916191004024</v>
      </c>
      <c r="R54" s="177"/>
    </row>
    <row r="55" spans="1:18" x14ac:dyDescent="0.2">
      <c r="A55" s="59">
        <f t="shared" si="6"/>
        <v>50</v>
      </c>
      <c r="B55" s="57" t="s">
        <v>546</v>
      </c>
      <c r="C55" s="57">
        <v>720.4</v>
      </c>
      <c r="D55" s="57"/>
      <c r="E55" s="57"/>
      <c r="F55" s="57">
        <f t="shared" si="2"/>
        <v>720.4</v>
      </c>
      <c r="G55" s="57" t="s">
        <v>1992</v>
      </c>
      <c r="H55" s="57">
        <v>401</v>
      </c>
      <c r="I55" s="56">
        <f t="shared" si="3"/>
        <v>1.1143446868198173E-2</v>
      </c>
      <c r="J55" s="245">
        <f t="shared" si="4"/>
        <v>41.007884474969273</v>
      </c>
      <c r="K55" s="245">
        <f t="shared" si="5"/>
        <v>9.02173458449324</v>
      </c>
      <c r="L55" s="54">
        <f t="shared" si="0"/>
        <v>17.920445515561571</v>
      </c>
      <c r="M55" s="54">
        <v>11.458797463198353</v>
      </c>
      <c r="N55" s="56">
        <f t="shared" si="1"/>
        <v>0.11022884791535596</v>
      </c>
      <c r="R55" s="177"/>
    </row>
    <row r="56" spans="1:18" x14ac:dyDescent="0.2">
      <c r="A56" s="59">
        <f t="shared" si="6"/>
        <v>51</v>
      </c>
      <c r="B56" s="57" t="s">
        <v>547</v>
      </c>
      <c r="C56" s="57">
        <v>191</v>
      </c>
      <c r="D56" s="57"/>
      <c r="E56" s="57">
        <v>101.5</v>
      </c>
      <c r="F56" s="57">
        <f t="shared" si="2"/>
        <v>292.5</v>
      </c>
      <c r="G56" s="57" t="s">
        <v>1992</v>
      </c>
      <c r="H56" s="157">
        <v>375</v>
      </c>
      <c r="I56" s="56">
        <f t="shared" si="3"/>
        <v>1.0420929116145424E-2</v>
      </c>
      <c r="J56" s="245">
        <f t="shared" si="4"/>
        <v>38.349019147415163</v>
      </c>
      <c r="K56" s="245">
        <f t="shared" si="5"/>
        <v>8.4367842124313359</v>
      </c>
      <c r="L56" s="54">
        <f t="shared" si="0"/>
        <v>16.758521367420425</v>
      </c>
      <c r="M56" s="54">
        <v>10.715833039150578</v>
      </c>
      <c r="N56" s="56">
        <f t="shared" si="1"/>
        <v>0.25388088125270941</v>
      </c>
      <c r="R56" s="177"/>
    </row>
    <row r="57" spans="1:18" x14ac:dyDescent="0.2">
      <c r="A57" s="59">
        <f t="shared" si="6"/>
        <v>52</v>
      </c>
      <c r="B57" s="57" t="s">
        <v>548</v>
      </c>
      <c r="C57" s="57">
        <v>936.65</v>
      </c>
      <c r="D57" s="57">
        <v>28.5</v>
      </c>
      <c r="E57" s="57"/>
      <c r="F57" s="57">
        <f t="shared" si="2"/>
        <v>965.15</v>
      </c>
      <c r="G57" s="57" t="s">
        <v>1992</v>
      </c>
      <c r="H57" s="57">
        <v>555</v>
      </c>
      <c r="I57" s="56">
        <f t="shared" si="3"/>
        <v>1.5422975091895226E-2</v>
      </c>
      <c r="J57" s="245">
        <f t="shared" si="4"/>
        <v>56.756548338174433</v>
      </c>
      <c r="K57" s="245">
        <f t="shared" si="5"/>
        <v>12.486440634398376</v>
      </c>
      <c r="L57" s="54">
        <f t="shared" si="0"/>
        <v>24.802611623782227</v>
      </c>
      <c r="M57" s="54">
        <v>15.859432897942856</v>
      </c>
      <c r="N57" s="56">
        <f t="shared" si="1"/>
        <v>0.1138735258708987</v>
      </c>
      <c r="R57" s="177"/>
    </row>
    <row r="58" spans="1:18" x14ac:dyDescent="0.2">
      <c r="A58" s="59">
        <f t="shared" si="6"/>
        <v>53</v>
      </c>
      <c r="B58" s="57" t="s">
        <v>549</v>
      </c>
      <c r="C58" s="57">
        <v>349.5</v>
      </c>
      <c r="D58" s="57"/>
      <c r="E58" s="57">
        <v>62.7</v>
      </c>
      <c r="F58" s="57">
        <f t="shared" si="2"/>
        <v>412.2</v>
      </c>
      <c r="G58" s="57" t="s">
        <v>1992</v>
      </c>
      <c r="H58" s="57">
        <v>294</v>
      </c>
      <c r="I58" s="56">
        <f t="shared" si="3"/>
        <v>8.1700084270580117E-3</v>
      </c>
      <c r="J58" s="245">
        <f t="shared" si="4"/>
        <v>30.065631011573483</v>
      </c>
      <c r="K58" s="245">
        <f t="shared" si="5"/>
        <v>6.6144388225461661</v>
      </c>
      <c r="L58" s="54">
        <f t="shared" si="0"/>
        <v>13.138680752057612</v>
      </c>
      <c r="M58" s="54">
        <v>8.4012131026940544</v>
      </c>
      <c r="N58" s="56">
        <f t="shared" si="1"/>
        <v>0.14124202738687849</v>
      </c>
      <c r="R58" s="177"/>
    </row>
    <row r="59" spans="1:18" x14ac:dyDescent="0.2">
      <c r="A59" s="59">
        <f t="shared" si="6"/>
        <v>54</v>
      </c>
      <c r="B59" s="57" t="s">
        <v>550</v>
      </c>
      <c r="C59" s="57">
        <v>878.9</v>
      </c>
      <c r="D59" s="57">
        <v>93.3</v>
      </c>
      <c r="E59" s="57"/>
      <c r="F59" s="57">
        <f t="shared" si="2"/>
        <v>972.19999999999993</v>
      </c>
      <c r="G59" s="57" t="s">
        <v>1992</v>
      </c>
      <c r="H59" s="57">
        <v>484</v>
      </c>
      <c r="I59" s="56">
        <f t="shared" si="3"/>
        <v>1.3449945845905026E-2</v>
      </c>
      <c r="J59" s="245">
        <f t="shared" si="4"/>
        <v>49.495800712930496</v>
      </c>
      <c r="K59" s="245">
        <f t="shared" si="5"/>
        <v>10.889076156844709</v>
      </c>
      <c r="L59" s="54">
        <f t="shared" si="0"/>
        <v>21.629664911550627</v>
      </c>
      <c r="M59" s="54">
        <v>13.830568509197015</v>
      </c>
      <c r="N59" s="56">
        <f t="shared" si="1"/>
        <v>9.8585795402718432E-2</v>
      </c>
      <c r="R59" s="177"/>
    </row>
    <row r="60" spans="1:18" x14ac:dyDescent="0.2">
      <c r="A60" s="59">
        <f t="shared" si="6"/>
        <v>55</v>
      </c>
      <c r="B60" s="57" t="s">
        <v>551</v>
      </c>
      <c r="C60" s="57">
        <v>498.3</v>
      </c>
      <c r="D60" s="57"/>
      <c r="E60" s="57"/>
      <c r="F60" s="57">
        <f t="shared" si="2"/>
        <v>498.3</v>
      </c>
      <c r="G60" s="57" t="s">
        <v>1992</v>
      </c>
      <c r="H60" s="57">
        <v>220</v>
      </c>
      <c r="I60" s="56">
        <f t="shared" si="3"/>
        <v>6.1136117481386488E-3</v>
      </c>
      <c r="J60" s="245">
        <f t="shared" si="4"/>
        <v>22.498091233150227</v>
      </c>
      <c r="K60" s="245">
        <f t="shared" si="5"/>
        <v>4.9495800712930498</v>
      </c>
      <c r="L60" s="54">
        <f t="shared" si="0"/>
        <v>9.831665868886649</v>
      </c>
      <c r="M60" s="54">
        <v>6.2866220496350058</v>
      </c>
      <c r="N60" s="56">
        <f t="shared" si="1"/>
        <v>8.7429177649939654E-2</v>
      </c>
      <c r="R60" s="177"/>
    </row>
    <row r="61" spans="1:18" x14ac:dyDescent="0.2">
      <c r="A61" s="59">
        <f t="shared" si="6"/>
        <v>56</v>
      </c>
      <c r="B61" s="57" t="s">
        <v>552</v>
      </c>
      <c r="C61" s="57">
        <v>478.1</v>
      </c>
      <c r="D61" s="57"/>
      <c r="E61" s="57"/>
      <c r="F61" s="57">
        <f t="shared" si="2"/>
        <v>478.1</v>
      </c>
      <c r="G61" s="57" t="s">
        <v>1992</v>
      </c>
      <c r="H61" s="57">
        <v>202</v>
      </c>
      <c r="I61" s="56">
        <f t="shared" si="3"/>
        <v>5.6134071505636682E-3</v>
      </c>
      <c r="J61" s="245">
        <f t="shared" si="4"/>
        <v>20.657338314074298</v>
      </c>
      <c r="K61" s="245">
        <f t="shared" si="5"/>
        <v>4.5446144290963453</v>
      </c>
      <c r="L61" s="54">
        <f t="shared" si="0"/>
        <v>9.0272568432504681</v>
      </c>
      <c r="M61" s="54">
        <v>5.7722620637557789</v>
      </c>
      <c r="N61" s="56">
        <f t="shared" si="1"/>
        <v>8.3667583455714067E-2</v>
      </c>
      <c r="R61" s="177"/>
    </row>
    <row r="62" spans="1:18" x14ac:dyDescent="0.2">
      <c r="A62" s="59">
        <f t="shared" si="6"/>
        <v>57</v>
      </c>
      <c r="B62" s="57" t="s">
        <v>553</v>
      </c>
      <c r="C62" s="57">
        <v>429.3</v>
      </c>
      <c r="D62" s="57">
        <v>34.299999999999997</v>
      </c>
      <c r="E62" s="57"/>
      <c r="F62" s="57">
        <f t="shared" si="2"/>
        <v>463.6</v>
      </c>
      <c r="G62" s="57" t="s">
        <v>1994</v>
      </c>
      <c r="H62" s="57">
        <v>256</v>
      </c>
      <c r="I62" s="56">
        <f t="shared" si="3"/>
        <v>7.1140209432886091E-3</v>
      </c>
      <c r="J62" s="245">
        <f t="shared" si="4"/>
        <v>26.17959707130208</v>
      </c>
      <c r="K62" s="245">
        <f t="shared" si="5"/>
        <v>5.7595113556864579</v>
      </c>
      <c r="L62" s="54">
        <f t="shared" si="0"/>
        <v>11.440483920159009</v>
      </c>
      <c r="M62" s="54">
        <v>7.3153420213934632</v>
      </c>
      <c r="N62" s="56">
        <f t="shared" si="1"/>
        <v>0.10935059182170193</v>
      </c>
      <c r="R62" s="177"/>
    </row>
    <row r="63" spans="1:18" x14ac:dyDescent="0.2">
      <c r="A63" s="59">
        <f t="shared" si="6"/>
        <v>58</v>
      </c>
      <c r="B63" s="57" t="s">
        <v>554</v>
      </c>
      <c r="C63" s="57">
        <v>1630.6</v>
      </c>
      <c r="D63" s="57"/>
      <c r="E63" s="57">
        <v>228.3</v>
      </c>
      <c r="F63" s="57">
        <f t="shared" si="2"/>
        <v>1858.8999999999999</v>
      </c>
      <c r="G63" s="57" t="s">
        <v>1993</v>
      </c>
      <c r="H63" s="57">
        <v>550.79999999999995</v>
      </c>
      <c r="I63" s="56">
        <f t="shared" si="3"/>
        <v>1.5306260685794397E-2</v>
      </c>
      <c r="J63" s="245">
        <f t="shared" si="4"/>
        <v>56.327039323723383</v>
      </c>
      <c r="K63" s="245">
        <f t="shared" si="5"/>
        <v>12.391948651219144</v>
      </c>
      <c r="L63" s="54">
        <f t="shared" si="0"/>
        <v>24.61491618446712</v>
      </c>
      <c r="M63" s="54">
        <v>15.739415567904368</v>
      </c>
      <c r="N63" s="56">
        <f t="shared" si="1"/>
        <v>5.8676270766213366E-2</v>
      </c>
      <c r="R63" s="177"/>
    </row>
    <row r="64" spans="1:18" x14ac:dyDescent="0.2">
      <c r="A64" s="59">
        <f t="shared" si="6"/>
        <v>59</v>
      </c>
      <c r="B64" s="57" t="s">
        <v>555</v>
      </c>
      <c r="C64" s="57">
        <v>584.88</v>
      </c>
      <c r="D64" s="57">
        <v>40.700000000000003</v>
      </c>
      <c r="E64" s="57"/>
      <c r="F64" s="57">
        <f t="shared" si="2"/>
        <v>625.58000000000004</v>
      </c>
      <c r="G64" s="57" t="s">
        <v>1992</v>
      </c>
      <c r="H64" s="57">
        <v>256</v>
      </c>
      <c r="I64" s="56">
        <f t="shared" si="3"/>
        <v>7.1140209432886091E-3</v>
      </c>
      <c r="J64" s="245">
        <f t="shared" si="4"/>
        <v>26.17959707130208</v>
      </c>
      <c r="K64" s="245">
        <f t="shared" si="5"/>
        <v>5.7595113556864579</v>
      </c>
      <c r="L64" s="54">
        <f t="shared" si="0"/>
        <v>11.440483920159009</v>
      </c>
      <c r="M64" s="54">
        <v>7.3153420213934632</v>
      </c>
      <c r="N64" s="56">
        <f t="shared" si="1"/>
        <v>8.1036692938618579E-2</v>
      </c>
      <c r="R64" s="177"/>
    </row>
    <row r="65" spans="1:18" x14ac:dyDescent="0.2">
      <c r="A65" s="59">
        <f t="shared" si="6"/>
        <v>60</v>
      </c>
      <c r="B65" s="57" t="s">
        <v>556</v>
      </c>
      <c r="C65" s="57">
        <v>444.85</v>
      </c>
      <c r="D65" s="57"/>
      <c r="E65" s="57"/>
      <c r="F65" s="57">
        <f t="shared" si="2"/>
        <v>444.85</v>
      </c>
      <c r="G65" s="57" t="s">
        <v>1992</v>
      </c>
      <c r="H65" s="57">
        <v>252</v>
      </c>
      <c r="I65" s="56">
        <f t="shared" si="3"/>
        <v>7.0028643660497245E-3</v>
      </c>
      <c r="J65" s="245">
        <f t="shared" si="4"/>
        <v>25.770540867062987</v>
      </c>
      <c r="K65" s="245">
        <f t="shared" si="5"/>
        <v>5.6695189907538568</v>
      </c>
      <c r="L65" s="54">
        <f t="shared" si="0"/>
        <v>11.261726358906525</v>
      </c>
      <c r="M65" s="54">
        <v>7.2010398023091904</v>
      </c>
      <c r="N65" s="56">
        <f t="shared" si="1"/>
        <v>0.1121789952096944</v>
      </c>
      <c r="R65" s="177"/>
    </row>
    <row r="66" spans="1:18" x14ac:dyDescent="0.2">
      <c r="A66" s="59">
        <f t="shared" si="6"/>
        <v>61</v>
      </c>
      <c r="B66" s="57" t="s">
        <v>557</v>
      </c>
      <c r="C66" s="57">
        <v>550.70000000000005</v>
      </c>
      <c r="D66" s="57"/>
      <c r="E66" s="57"/>
      <c r="F66" s="57">
        <f t="shared" si="2"/>
        <v>550.70000000000005</v>
      </c>
      <c r="G66" s="57" t="s">
        <v>1992</v>
      </c>
      <c r="H66" s="57">
        <v>236</v>
      </c>
      <c r="I66" s="56">
        <f t="shared" si="3"/>
        <v>6.5582380570941862E-3</v>
      </c>
      <c r="J66" s="245">
        <f t="shared" si="4"/>
        <v>24.134316050106605</v>
      </c>
      <c r="K66" s="245">
        <f t="shared" si="5"/>
        <v>5.3095495310234533</v>
      </c>
      <c r="L66" s="54">
        <f t="shared" si="0"/>
        <v>10.546696113896587</v>
      </c>
      <c r="M66" s="54">
        <v>6.7438309259720981</v>
      </c>
      <c r="N66" s="56">
        <f t="shared" si="1"/>
        <v>8.4863614710366325E-2</v>
      </c>
      <c r="R66" s="177"/>
    </row>
    <row r="67" spans="1:18" x14ac:dyDescent="0.2">
      <c r="A67" s="59">
        <f t="shared" si="6"/>
        <v>62</v>
      </c>
      <c r="B67" s="57" t="s">
        <v>558</v>
      </c>
      <c r="C67" s="57">
        <v>213.7</v>
      </c>
      <c r="D67" s="57"/>
      <c r="E67" s="57"/>
      <c r="F67" s="57">
        <f t="shared" si="2"/>
        <v>213.7</v>
      </c>
      <c r="G67" s="57" t="s">
        <v>1995</v>
      </c>
      <c r="H67" s="57">
        <v>220</v>
      </c>
      <c r="I67" s="56">
        <f t="shared" si="3"/>
        <v>6.1136117481386488E-3</v>
      </c>
      <c r="J67" s="245">
        <f t="shared" si="4"/>
        <v>22.498091233150227</v>
      </c>
      <c r="K67" s="245">
        <f t="shared" si="5"/>
        <v>4.9495800712930498</v>
      </c>
      <c r="L67" s="54">
        <f t="shared" si="0"/>
        <v>9.831665868886649</v>
      </c>
      <c r="M67" s="54">
        <v>6.2866220496350058</v>
      </c>
      <c r="N67" s="56">
        <f t="shared" si="1"/>
        <v>0.20386504081874091</v>
      </c>
      <c r="R67" s="177"/>
    </row>
    <row r="68" spans="1:18" x14ac:dyDescent="0.2">
      <c r="A68" s="59">
        <f t="shared" si="6"/>
        <v>63</v>
      </c>
      <c r="B68" s="57" t="s">
        <v>559</v>
      </c>
      <c r="C68" s="57">
        <v>537.54999999999995</v>
      </c>
      <c r="D68" s="57"/>
      <c r="E68" s="57"/>
      <c r="F68" s="57">
        <f t="shared" si="2"/>
        <v>537.54999999999995</v>
      </c>
      <c r="G68" s="57" t="s">
        <v>1992</v>
      </c>
      <c r="H68" s="57">
        <v>206</v>
      </c>
      <c r="I68" s="56">
        <f t="shared" si="3"/>
        <v>5.7245637278025528E-3</v>
      </c>
      <c r="J68" s="245">
        <f t="shared" si="4"/>
        <v>21.066394518313395</v>
      </c>
      <c r="K68" s="245">
        <f t="shared" si="5"/>
        <v>4.6346067940289473</v>
      </c>
      <c r="L68" s="54">
        <f t="shared" si="0"/>
        <v>9.2060144045029535</v>
      </c>
      <c r="M68" s="54">
        <v>5.8865642828400526</v>
      </c>
      <c r="N68" s="56">
        <f t="shared" si="1"/>
        <v>7.5887973211208909E-2</v>
      </c>
      <c r="R68" s="177"/>
    </row>
    <row r="69" spans="1:18" x14ac:dyDescent="0.2">
      <c r="A69" s="59">
        <f t="shared" si="6"/>
        <v>64</v>
      </c>
      <c r="B69" s="57" t="s">
        <v>560</v>
      </c>
      <c r="C69" s="57">
        <v>467.1</v>
      </c>
      <c r="D69" s="57"/>
      <c r="E69" s="57">
        <v>80.8</v>
      </c>
      <c r="F69" s="57">
        <f t="shared" si="2"/>
        <v>547.9</v>
      </c>
      <c r="G69" s="57" t="s">
        <v>1992</v>
      </c>
      <c r="H69" s="57">
        <v>223</v>
      </c>
      <c r="I69" s="56">
        <f t="shared" si="3"/>
        <v>6.1969791810678118E-3</v>
      </c>
      <c r="J69" s="245">
        <f t="shared" si="4"/>
        <v>22.804883386329546</v>
      </c>
      <c r="K69" s="245">
        <f t="shared" si="5"/>
        <v>5.0170743449925004</v>
      </c>
      <c r="L69" s="54">
        <f t="shared" si="0"/>
        <v>9.9657340398260121</v>
      </c>
      <c r="M69" s="54">
        <v>6.3723487139482122</v>
      </c>
      <c r="N69" s="56">
        <f t="shared" si="1"/>
        <v>8.0598723279971307E-2</v>
      </c>
      <c r="R69" s="177"/>
    </row>
    <row r="70" spans="1:18" x14ac:dyDescent="0.2">
      <c r="A70" s="59">
        <f t="shared" si="6"/>
        <v>65</v>
      </c>
      <c r="B70" s="57" t="s">
        <v>561</v>
      </c>
      <c r="C70" s="57">
        <v>430.8</v>
      </c>
      <c r="D70" s="57"/>
      <c r="E70" s="57"/>
      <c r="F70" s="57">
        <f t="shared" si="2"/>
        <v>430.8</v>
      </c>
      <c r="G70" s="57" t="s">
        <v>1992</v>
      </c>
      <c r="H70" s="57">
        <v>207</v>
      </c>
      <c r="I70" s="56">
        <f t="shared" si="3"/>
        <v>5.7523528721122735E-3</v>
      </c>
      <c r="J70" s="245">
        <f t="shared" si="4"/>
        <v>21.168658569373168</v>
      </c>
      <c r="K70" s="245">
        <f t="shared" si="5"/>
        <v>4.6571048852620969</v>
      </c>
      <c r="L70" s="54">
        <f t="shared" ref="L70:L133" si="7">J70*0.437</f>
        <v>9.250703794816074</v>
      </c>
      <c r="M70" s="54">
        <v>5.9151398376111199</v>
      </c>
      <c r="N70" s="56">
        <f t="shared" ref="N70:N133" si="8">(J70+K70+L70+M70)/F70</f>
        <v>9.5152291288445823E-2</v>
      </c>
      <c r="R70" s="177"/>
    </row>
    <row r="71" spans="1:18" x14ac:dyDescent="0.2">
      <c r="A71" s="59">
        <f t="shared" si="6"/>
        <v>66</v>
      </c>
      <c r="B71" s="57" t="s">
        <v>562</v>
      </c>
      <c r="C71" s="57">
        <v>487.85</v>
      </c>
      <c r="D71" s="57"/>
      <c r="E71" s="57"/>
      <c r="F71" s="57">
        <f t="shared" ref="F71:F132" si="9">C71+D71+E71</f>
        <v>487.85</v>
      </c>
      <c r="G71" s="57" t="s">
        <v>1992</v>
      </c>
      <c r="H71" s="57">
        <v>232</v>
      </c>
      <c r="I71" s="56">
        <f t="shared" ref="I71:I134" si="10">4/143941.1*H71</f>
        <v>6.4470814798553017E-3</v>
      </c>
      <c r="J71" s="245">
        <f t="shared" ref="J71:J134" si="11">I71*3680</f>
        <v>23.725259845867509</v>
      </c>
      <c r="K71" s="245">
        <f t="shared" ref="K71:K132" si="12">J71*0.22</f>
        <v>5.2195571660908522</v>
      </c>
      <c r="L71" s="54">
        <f t="shared" si="7"/>
        <v>10.367938552644102</v>
      </c>
      <c r="M71" s="54">
        <v>6.6295287068878253</v>
      </c>
      <c r="N71" s="56">
        <f t="shared" si="8"/>
        <v>9.4172971756667598E-2</v>
      </c>
      <c r="R71" s="177"/>
    </row>
    <row r="72" spans="1:18" x14ac:dyDescent="0.2">
      <c r="A72" s="59">
        <f t="shared" ref="A72:A135" si="13">1+A71</f>
        <v>67</v>
      </c>
      <c r="B72" s="57" t="s">
        <v>563</v>
      </c>
      <c r="C72" s="57">
        <v>2572.4</v>
      </c>
      <c r="D72" s="57"/>
      <c r="E72" s="57">
        <v>488</v>
      </c>
      <c r="F72" s="57">
        <f t="shared" si="9"/>
        <v>3060.4</v>
      </c>
      <c r="G72" s="57" t="s">
        <v>1994</v>
      </c>
      <c r="H72" s="57">
        <v>942</v>
      </c>
      <c r="I72" s="56">
        <f t="shared" si="10"/>
        <v>2.6177373939757304E-2</v>
      </c>
      <c r="J72" s="245">
        <f t="shared" si="11"/>
        <v>96.332736098306881</v>
      </c>
      <c r="K72" s="245">
        <f t="shared" si="12"/>
        <v>21.193201941627514</v>
      </c>
      <c r="L72" s="54">
        <f t="shared" si="7"/>
        <v>42.097405674960108</v>
      </c>
      <c r="M72" s="54">
        <v>26.918172594346256</v>
      </c>
      <c r="N72" s="56">
        <f t="shared" si="8"/>
        <v>6.0953312086407252E-2</v>
      </c>
      <c r="R72" s="177"/>
    </row>
    <row r="73" spans="1:18" x14ac:dyDescent="0.2">
      <c r="A73" s="59">
        <f t="shared" si="13"/>
        <v>68</v>
      </c>
      <c r="B73" s="57" t="s">
        <v>564</v>
      </c>
      <c r="C73" s="57">
        <v>386.9</v>
      </c>
      <c r="D73" s="57"/>
      <c r="E73" s="57"/>
      <c r="F73" s="57">
        <f t="shared" si="9"/>
        <v>386.9</v>
      </c>
      <c r="G73" s="57" t="s">
        <v>1992</v>
      </c>
      <c r="H73" s="57">
        <v>243</v>
      </c>
      <c r="I73" s="56">
        <f t="shared" si="10"/>
        <v>6.7527620672622347E-3</v>
      </c>
      <c r="J73" s="245">
        <f t="shared" si="11"/>
        <v>24.850164407525025</v>
      </c>
      <c r="K73" s="245">
        <f t="shared" si="12"/>
        <v>5.4670361696555059</v>
      </c>
      <c r="L73" s="54">
        <f t="shared" si="7"/>
        <v>10.859521846088436</v>
      </c>
      <c r="M73" s="54">
        <v>6.9438598093695747</v>
      </c>
      <c r="N73" s="56">
        <f t="shared" si="8"/>
        <v>0.12437472792100941</v>
      </c>
      <c r="R73" s="177"/>
    </row>
    <row r="74" spans="1:18" x14ac:dyDescent="0.2">
      <c r="A74" s="59">
        <f t="shared" si="13"/>
        <v>69</v>
      </c>
      <c r="B74" s="57" t="s">
        <v>565</v>
      </c>
      <c r="C74" s="57">
        <v>902</v>
      </c>
      <c r="D74" s="57"/>
      <c r="E74" s="57"/>
      <c r="F74" s="57">
        <f t="shared" si="9"/>
        <v>902</v>
      </c>
      <c r="G74" s="57" t="s">
        <v>1993</v>
      </c>
      <c r="H74" s="57">
        <v>266</v>
      </c>
      <c r="I74" s="56">
        <f t="shared" si="10"/>
        <v>7.3919123863858205E-3</v>
      </c>
      <c r="J74" s="245">
        <f t="shared" si="11"/>
        <v>27.202237581899819</v>
      </c>
      <c r="K74" s="245">
        <f t="shared" si="12"/>
        <v>5.9844922680179602</v>
      </c>
      <c r="L74" s="54">
        <f t="shared" si="7"/>
        <v>11.887377823290221</v>
      </c>
      <c r="M74" s="54">
        <v>7.6010975691041445</v>
      </c>
      <c r="N74" s="56">
        <f t="shared" si="8"/>
        <v>5.8398231975955818E-2</v>
      </c>
      <c r="R74" s="177"/>
    </row>
    <row r="75" spans="1:18" x14ac:dyDescent="0.2">
      <c r="A75" s="59">
        <f t="shared" si="13"/>
        <v>70</v>
      </c>
      <c r="B75" s="57" t="s">
        <v>566</v>
      </c>
      <c r="C75" s="57">
        <v>659.8</v>
      </c>
      <c r="D75" s="57">
        <v>57.3</v>
      </c>
      <c r="E75" s="57"/>
      <c r="F75" s="57">
        <f t="shared" si="9"/>
        <v>717.09999999999991</v>
      </c>
      <c r="G75" s="57" t="s">
        <v>1992</v>
      </c>
      <c r="H75" s="57">
        <v>245</v>
      </c>
      <c r="I75" s="56">
        <f t="shared" si="10"/>
        <v>6.808340355881677E-3</v>
      </c>
      <c r="J75" s="245">
        <f t="shared" si="11"/>
        <v>25.054692509644571</v>
      </c>
      <c r="K75" s="245">
        <f t="shared" si="12"/>
        <v>5.512032352121806</v>
      </c>
      <c r="L75" s="54">
        <f t="shared" si="7"/>
        <v>10.948900626714678</v>
      </c>
      <c r="M75" s="54">
        <v>7.001010918911712</v>
      </c>
      <c r="N75" s="56">
        <f t="shared" si="8"/>
        <v>6.7656723479839309E-2</v>
      </c>
      <c r="R75" s="177"/>
    </row>
    <row r="76" spans="1:18" x14ac:dyDescent="0.2">
      <c r="A76" s="59">
        <f t="shared" si="13"/>
        <v>71</v>
      </c>
      <c r="B76" s="57" t="s">
        <v>567</v>
      </c>
      <c r="C76" s="57">
        <v>542.70000000000005</v>
      </c>
      <c r="D76" s="57"/>
      <c r="E76" s="57"/>
      <c r="F76" s="57">
        <f t="shared" si="9"/>
        <v>542.70000000000005</v>
      </c>
      <c r="G76" s="57" t="s">
        <v>1992</v>
      </c>
      <c r="H76" s="57">
        <v>232</v>
      </c>
      <c r="I76" s="56">
        <f t="shared" si="10"/>
        <v>6.4470814798553017E-3</v>
      </c>
      <c r="J76" s="245">
        <f t="shared" si="11"/>
        <v>23.725259845867509</v>
      </c>
      <c r="K76" s="245">
        <f t="shared" si="12"/>
        <v>5.2195571660908522</v>
      </c>
      <c r="L76" s="54">
        <f t="shared" si="7"/>
        <v>10.367938552644102</v>
      </c>
      <c r="M76" s="54">
        <v>6.6295287068878253</v>
      </c>
      <c r="N76" s="56">
        <f t="shared" si="8"/>
        <v>8.4655029061157697E-2</v>
      </c>
      <c r="R76" s="177"/>
    </row>
    <row r="77" spans="1:18" x14ac:dyDescent="0.2">
      <c r="A77" s="59">
        <f t="shared" si="13"/>
        <v>72</v>
      </c>
      <c r="B77" s="57" t="s">
        <v>568</v>
      </c>
      <c r="C77" s="57">
        <v>605.70000000000005</v>
      </c>
      <c r="D77" s="57"/>
      <c r="E77" s="57">
        <v>19</v>
      </c>
      <c r="F77" s="57">
        <f t="shared" si="9"/>
        <v>624.70000000000005</v>
      </c>
      <c r="G77" s="57" t="s">
        <v>1992</v>
      </c>
      <c r="H77" s="57">
        <v>227</v>
      </c>
      <c r="I77" s="56">
        <f t="shared" si="10"/>
        <v>6.3081357583066964E-3</v>
      </c>
      <c r="J77" s="245">
        <f t="shared" si="11"/>
        <v>23.213939590568643</v>
      </c>
      <c r="K77" s="245">
        <f t="shared" si="12"/>
        <v>5.1070667099251015</v>
      </c>
      <c r="L77" s="54">
        <f t="shared" si="7"/>
        <v>10.144491601078498</v>
      </c>
      <c r="M77" s="54">
        <v>6.4866509330324842</v>
      </c>
      <c r="N77" s="56">
        <f t="shared" si="8"/>
        <v>7.1957977964790656E-2</v>
      </c>
      <c r="R77" s="177"/>
    </row>
    <row r="78" spans="1:18" x14ac:dyDescent="0.2">
      <c r="A78" s="59">
        <f t="shared" si="13"/>
        <v>73</v>
      </c>
      <c r="B78" s="57" t="s">
        <v>569</v>
      </c>
      <c r="C78" s="57">
        <v>1311.1</v>
      </c>
      <c r="D78" s="57"/>
      <c r="E78" s="57">
        <v>43.3</v>
      </c>
      <c r="F78" s="57">
        <f t="shared" si="9"/>
        <v>1354.3999999999999</v>
      </c>
      <c r="G78" s="57" t="s">
        <v>1992</v>
      </c>
      <c r="H78" s="57">
        <v>439</v>
      </c>
      <c r="I78" s="56">
        <f t="shared" si="10"/>
        <v>1.2199434351967575E-2</v>
      </c>
      <c r="J78" s="245">
        <f t="shared" si="11"/>
        <v>44.893918415240677</v>
      </c>
      <c r="K78" s="245">
        <f t="shared" si="12"/>
        <v>9.8766620513529482</v>
      </c>
      <c r="L78" s="54">
        <f t="shared" si="7"/>
        <v>19.618642347460177</v>
      </c>
      <c r="M78" s="54">
        <v>12.544668544498943</v>
      </c>
      <c r="N78" s="56">
        <f t="shared" si="8"/>
        <v>6.4186275368098622E-2</v>
      </c>
      <c r="R78" s="177"/>
    </row>
    <row r="79" spans="1:18" x14ac:dyDescent="0.2">
      <c r="A79" s="59">
        <f t="shared" si="13"/>
        <v>74</v>
      </c>
      <c r="B79" s="57" t="s">
        <v>570</v>
      </c>
      <c r="C79" s="57">
        <v>235.6</v>
      </c>
      <c r="D79" s="57"/>
      <c r="E79" s="57"/>
      <c r="F79" s="57">
        <f t="shared" si="9"/>
        <v>235.6</v>
      </c>
      <c r="G79" s="57" t="s">
        <v>1994</v>
      </c>
      <c r="H79" s="57">
        <v>202</v>
      </c>
      <c r="I79" s="56">
        <f t="shared" si="10"/>
        <v>5.6134071505636682E-3</v>
      </c>
      <c r="J79" s="245">
        <f t="shared" si="11"/>
        <v>20.657338314074298</v>
      </c>
      <c r="K79" s="245">
        <f t="shared" si="12"/>
        <v>4.5446144290963453</v>
      </c>
      <c r="L79" s="54">
        <f t="shared" si="7"/>
        <v>9.0272568432504681</v>
      </c>
      <c r="M79" s="54">
        <v>5.7722620637557789</v>
      </c>
      <c r="N79" s="56">
        <f t="shared" si="8"/>
        <v>0.1697855333199359</v>
      </c>
      <c r="R79" s="177">
        <v>190</v>
      </c>
    </row>
    <row r="80" spans="1:18" x14ac:dyDescent="0.2">
      <c r="A80" s="59">
        <f t="shared" si="13"/>
        <v>75</v>
      </c>
      <c r="B80" s="57" t="s">
        <v>571</v>
      </c>
      <c r="C80" s="57">
        <v>666.3</v>
      </c>
      <c r="D80" s="57">
        <v>58.1</v>
      </c>
      <c r="E80" s="57"/>
      <c r="F80" s="57">
        <f t="shared" si="9"/>
        <v>724.4</v>
      </c>
      <c r="G80" s="57" t="s">
        <v>1992</v>
      </c>
      <c r="H80" s="57">
        <v>351</v>
      </c>
      <c r="I80" s="56">
        <f t="shared" si="10"/>
        <v>9.7539896527121164E-3</v>
      </c>
      <c r="J80" s="245">
        <f t="shared" si="11"/>
        <v>35.894681921980592</v>
      </c>
      <c r="K80" s="245">
        <f t="shared" si="12"/>
        <v>7.8968300228357302</v>
      </c>
      <c r="L80" s="54">
        <f t="shared" si="7"/>
        <v>15.685975999905519</v>
      </c>
      <c r="M80" s="54">
        <v>10.030019724644943</v>
      </c>
      <c r="N80" s="56">
        <f t="shared" si="8"/>
        <v>9.5951832784879607E-2</v>
      </c>
      <c r="R80" s="177"/>
    </row>
    <row r="81" spans="1:18" x14ac:dyDescent="0.2">
      <c r="A81" s="59">
        <f t="shared" si="13"/>
        <v>76</v>
      </c>
      <c r="B81" s="57" t="s">
        <v>572</v>
      </c>
      <c r="C81" s="57">
        <v>574.5</v>
      </c>
      <c r="D81" s="57"/>
      <c r="E81" s="57"/>
      <c r="F81" s="57">
        <f t="shared" si="9"/>
        <v>574.5</v>
      </c>
      <c r="G81" s="57" t="s">
        <v>1992</v>
      </c>
      <c r="H81" s="57">
        <v>312</v>
      </c>
      <c r="I81" s="56">
        <f t="shared" si="10"/>
        <v>8.6702130246329931E-3</v>
      </c>
      <c r="J81" s="245">
        <f t="shared" si="11"/>
        <v>31.906383930649415</v>
      </c>
      <c r="K81" s="245">
        <f t="shared" si="12"/>
        <v>7.0194044647428715</v>
      </c>
      <c r="L81" s="54">
        <f t="shared" si="7"/>
        <v>13.943089777693794</v>
      </c>
      <c r="M81" s="54">
        <v>8.9155730885732822</v>
      </c>
      <c r="N81" s="56">
        <f t="shared" si="8"/>
        <v>0.10754473674788401</v>
      </c>
      <c r="R81" s="177"/>
    </row>
    <row r="82" spans="1:18" x14ac:dyDescent="0.2">
      <c r="A82" s="59">
        <f t="shared" si="13"/>
        <v>77</v>
      </c>
      <c r="B82" s="57" t="s">
        <v>573</v>
      </c>
      <c r="C82" s="57">
        <v>656.4</v>
      </c>
      <c r="D82" s="57">
        <v>40.5</v>
      </c>
      <c r="E82" s="57"/>
      <c r="F82" s="57">
        <f t="shared" si="9"/>
        <v>696.9</v>
      </c>
      <c r="G82" s="57" t="s">
        <v>1992</v>
      </c>
      <c r="H82" s="57">
        <v>361</v>
      </c>
      <c r="I82" s="56">
        <f t="shared" si="10"/>
        <v>1.0031881095809327E-2</v>
      </c>
      <c r="J82" s="245">
        <f t="shared" si="11"/>
        <v>36.917322432578324</v>
      </c>
      <c r="K82" s="245">
        <f t="shared" si="12"/>
        <v>8.1218109351672307</v>
      </c>
      <c r="L82" s="54">
        <f t="shared" si="7"/>
        <v>16.132869903036728</v>
      </c>
      <c r="M82" s="54">
        <v>10.315775272355626</v>
      </c>
      <c r="N82" s="56">
        <f t="shared" si="8"/>
        <v>0.10257967935591607</v>
      </c>
      <c r="R82" s="177"/>
    </row>
    <row r="83" spans="1:18" x14ac:dyDescent="0.2">
      <c r="A83" s="59">
        <f t="shared" si="13"/>
        <v>78</v>
      </c>
      <c r="B83" s="57" t="s">
        <v>575</v>
      </c>
      <c r="C83" s="57">
        <v>560.6</v>
      </c>
      <c r="D83" s="57"/>
      <c r="E83" s="57">
        <v>38.4</v>
      </c>
      <c r="F83" s="57">
        <f t="shared" si="9"/>
        <v>599</v>
      </c>
      <c r="G83" s="57" t="s">
        <v>1992</v>
      </c>
      <c r="H83" s="57">
        <v>235</v>
      </c>
      <c r="I83" s="56">
        <f t="shared" si="10"/>
        <v>6.5304489127844655E-3</v>
      </c>
      <c r="J83" s="245">
        <f t="shared" si="11"/>
        <v>24.032051999046832</v>
      </c>
      <c r="K83" s="245">
        <f t="shared" si="12"/>
        <v>5.2870514397903028</v>
      </c>
      <c r="L83" s="54">
        <f t="shared" si="7"/>
        <v>10.502006723583465</v>
      </c>
      <c r="M83" s="54">
        <v>6.7152553712010299</v>
      </c>
      <c r="N83" s="56">
        <f t="shared" si="8"/>
        <v>7.7690092710553646E-2</v>
      </c>
      <c r="R83" s="177"/>
    </row>
    <row r="84" spans="1:18" x14ac:dyDescent="0.2">
      <c r="A84" s="59">
        <f t="shared" si="13"/>
        <v>79</v>
      </c>
      <c r="B84" s="57" t="s">
        <v>576</v>
      </c>
      <c r="C84" s="57">
        <v>494.5</v>
      </c>
      <c r="D84" s="57"/>
      <c r="E84" s="57"/>
      <c r="F84" s="57">
        <f t="shared" si="9"/>
        <v>494.5</v>
      </c>
      <c r="G84" s="57" t="s">
        <v>1992</v>
      </c>
      <c r="H84" s="57">
        <v>241</v>
      </c>
      <c r="I84" s="56">
        <f t="shared" si="10"/>
        <v>6.6971837786427924E-3</v>
      </c>
      <c r="J84" s="245">
        <f t="shared" si="11"/>
        <v>24.645636305405475</v>
      </c>
      <c r="K84" s="245">
        <f t="shared" si="12"/>
        <v>5.4220399871892049</v>
      </c>
      <c r="L84" s="54">
        <f t="shared" si="7"/>
        <v>10.770143065462193</v>
      </c>
      <c r="M84" s="54">
        <v>6.8867086998274392</v>
      </c>
      <c r="N84" s="56">
        <f t="shared" si="8"/>
        <v>9.6510673524538557E-2</v>
      </c>
      <c r="R84" s="177"/>
    </row>
    <row r="85" spans="1:18" x14ac:dyDescent="0.2">
      <c r="A85" s="59">
        <f t="shared" si="13"/>
        <v>80</v>
      </c>
      <c r="B85" s="57" t="s">
        <v>577</v>
      </c>
      <c r="C85" s="57">
        <v>719.5</v>
      </c>
      <c r="D85" s="57">
        <v>20.3</v>
      </c>
      <c r="E85" s="57"/>
      <c r="F85" s="57">
        <f t="shared" si="9"/>
        <v>739.8</v>
      </c>
      <c r="G85" s="57" t="s">
        <v>1992</v>
      </c>
      <c r="H85" s="57">
        <v>292</v>
      </c>
      <c r="I85" s="56">
        <f t="shared" si="10"/>
        <v>8.1144301384385702E-3</v>
      </c>
      <c r="J85" s="245">
        <f t="shared" si="11"/>
        <v>29.861102909453937</v>
      </c>
      <c r="K85" s="245">
        <f t="shared" si="12"/>
        <v>6.569442640079866</v>
      </c>
      <c r="L85" s="54">
        <f t="shared" si="7"/>
        <v>13.049301971431371</v>
      </c>
      <c r="M85" s="54">
        <v>8.344061993151918</v>
      </c>
      <c r="N85" s="56">
        <f t="shared" si="8"/>
        <v>7.8161543003672743E-2</v>
      </c>
      <c r="R85" s="177"/>
    </row>
    <row r="86" spans="1:18" x14ac:dyDescent="0.2">
      <c r="A86" s="59">
        <f t="shared" si="13"/>
        <v>81</v>
      </c>
      <c r="B86" s="57" t="s">
        <v>578</v>
      </c>
      <c r="C86" s="57">
        <v>673</v>
      </c>
      <c r="D86" s="57">
        <v>43.4</v>
      </c>
      <c r="E86" s="57"/>
      <c r="F86" s="57">
        <f t="shared" si="9"/>
        <v>716.4</v>
      </c>
      <c r="G86" s="57" t="s">
        <v>1992</v>
      </c>
      <c r="H86" s="57">
        <v>255</v>
      </c>
      <c r="I86" s="56">
        <f t="shared" si="10"/>
        <v>7.0862317989788884E-3</v>
      </c>
      <c r="J86" s="245">
        <f t="shared" si="11"/>
        <v>26.07733302024231</v>
      </c>
      <c r="K86" s="245">
        <f t="shared" si="12"/>
        <v>5.7370132644533083</v>
      </c>
      <c r="L86" s="54">
        <f t="shared" si="7"/>
        <v>11.39579452984589</v>
      </c>
      <c r="M86" s="54">
        <v>7.2867664666223941</v>
      </c>
      <c r="N86" s="56">
        <f t="shared" si="8"/>
        <v>7.0487028589006004E-2</v>
      </c>
      <c r="R86" s="177"/>
    </row>
    <row r="87" spans="1:18" x14ac:dyDescent="0.2">
      <c r="A87" s="59">
        <f t="shared" si="13"/>
        <v>82</v>
      </c>
      <c r="B87" s="57" t="s">
        <v>579</v>
      </c>
      <c r="C87" s="57">
        <v>628.5</v>
      </c>
      <c r="D87" s="57"/>
      <c r="E87" s="57"/>
      <c r="F87" s="57">
        <f t="shared" si="9"/>
        <v>628.5</v>
      </c>
      <c r="G87" s="57" t="s">
        <v>1993</v>
      </c>
      <c r="H87" s="57">
        <v>231</v>
      </c>
      <c r="I87" s="56">
        <f t="shared" si="10"/>
        <v>6.419292335545581E-3</v>
      </c>
      <c r="J87" s="245">
        <f t="shared" si="11"/>
        <v>23.622995794807739</v>
      </c>
      <c r="K87" s="245">
        <f t="shared" si="12"/>
        <v>5.1970590748577026</v>
      </c>
      <c r="L87" s="54">
        <f t="shared" si="7"/>
        <v>10.323249162330981</v>
      </c>
      <c r="M87" s="54">
        <v>6.6009531521167562</v>
      </c>
      <c r="N87" s="56">
        <f t="shared" si="8"/>
        <v>7.2783225432160994E-2</v>
      </c>
      <c r="R87" s="177"/>
    </row>
    <row r="88" spans="1:18" x14ac:dyDescent="0.2">
      <c r="A88" s="59">
        <f t="shared" si="13"/>
        <v>83</v>
      </c>
      <c r="B88" s="57" t="s">
        <v>580</v>
      </c>
      <c r="C88" s="57">
        <v>1817.4</v>
      </c>
      <c r="D88" s="57">
        <v>90.8</v>
      </c>
      <c r="E88" s="57"/>
      <c r="F88" s="57">
        <f t="shared" si="9"/>
        <v>1908.2</v>
      </c>
      <c r="G88" s="57" t="s">
        <v>1993</v>
      </c>
      <c r="H88" s="57">
        <v>494.6</v>
      </c>
      <c r="I88" s="56">
        <f t="shared" si="10"/>
        <v>1.3744510775588071E-2</v>
      </c>
      <c r="J88" s="245">
        <f t="shared" si="11"/>
        <v>50.579799654164098</v>
      </c>
      <c r="K88" s="245">
        <f t="shared" si="12"/>
        <v>11.127555923916102</v>
      </c>
      <c r="L88" s="54">
        <f t="shared" si="7"/>
        <v>22.10337244886971</v>
      </c>
      <c r="M88" s="54">
        <v>14.133469389770339</v>
      </c>
      <c r="N88" s="56">
        <f t="shared" si="8"/>
        <v>5.1328056501792389E-2</v>
      </c>
      <c r="R88" s="177"/>
    </row>
    <row r="89" spans="1:18" x14ac:dyDescent="0.2">
      <c r="A89" s="59">
        <f t="shared" si="13"/>
        <v>84</v>
      </c>
      <c r="B89" s="57" t="s">
        <v>581</v>
      </c>
      <c r="C89" s="57">
        <v>872.9</v>
      </c>
      <c r="D89" s="57"/>
      <c r="E89" s="57">
        <v>66</v>
      </c>
      <c r="F89" s="57">
        <f t="shared" si="9"/>
        <v>938.9</v>
      </c>
      <c r="G89" s="57" t="s">
        <v>1992</v>
      </c>
      <c r="H89" s="57">
        <v>351</v>
      </c>
      <c r="I89" s="56">
        <f t="shared" si="10"/>
        <v>9.7539896527121164E-3</v>
      </c>
      <c r="J89" s="245">
        <f t="shared" si="11"/>
        <v>35.894681921980592</v>
      </c>
      <c r="K89" s="245">
        <f t="shared" si="12"/>
        <v>7.8968300228357302</v>
      </c>
      <c r="L89" s="54">
        <f t="shared" si="7"/>
        <v>15.685975999905519</v>
      </c>
      <c r="M89" s="54">
        <v>10.030019724644943</v>
      </c>
      <c r="N89" s="56">
        <f t="shared" si="8"/>
        <v>7.4030788869279787E-2</v>
      </c>
      <c r="R89" s="177"/>
    </row>
    <row r="90" spans="1:18" x14ac:dyDescent="0.2">
      <c r="A90" s="59">
        <f t="shared" si="13"/>
        <v>85</v>
      </c>
      <c r="B90" s="57" t="s">
        <v>582</v>
      </c>
      <c r="C90" s="57">
        <v>583.5</v>
      </c>
      <c r="D90" s="57"/>
      <c r="E90" s="57"/>
      <c r="F90" s="57">
        <f t="shared" si="9"/>
        <v>583.5</v>
      </c>
      <c r="G90" s="57" t="s">
        <v>1992</v>
      </c>
      <c r="H90" s="57">
        <v>231</v>
      </c>
      <c r="I90" s="56">
        <f t="shared" si="10"/>
        <v>6.419292335545581E-3</v>
      </c>
      <c r="J90" s="245">
        <f t="shared" si="11"/>
        <v>23.622995794807739</v>
      </c>
      <c r="K90" s="245">
        <f t="shared" si="12"/>
        <v>5.1970590748577026</v>
      </c>
      <c r="L90" s="54">
        <f t="shared" si="7"/>
        <v>10.323249162330981</v>
      </c>
      <c r="M90" s="54">
        <v>6.6009531521167562</v>
      </c>
      <c r="N90" s="56">
        <f t="shared" si="8"/>
        <v>7.8396327650579578E-2</v>
      </c>
      <c r="R90" s="177"/>
    </row>
    <row r="91" spans="1:18" x14ac:dyDescent="0.2">
      <c r="A91" s="59">
        <f t="shared" si="13"/>
        <v>86</v>
      </c>
      <c r="B91" s="57" t="s">
        <v>583</v>
      </c>
      <c r="C91" s="57">
        <v>288.43</v>
      </c>
      <c r="D91" s="57"/>
      <c r="E91" s="57"/>
      <c r="F91" s="57">
        <f t="shared" si="9"/>
        <v>288.43</v>
      </c>
      <c r="G91" s="57" t="s">
        <v>1992</v>
      </c>
      <c r="H91" s="57">
        <v>172</v>
      </c>
      <c r="I91" s="56">
        <f t="shared" si="10"/>
        <v>4.779732821272034E-3</v>
      </c>
      <c r="J91" s="245">
        <f t="shared" si="11"/>
        <v>17.589416782281084</v>
      </c>
      <c r="K91" s="245">
        <f t="shared" si="12"/>
        <v>3.8696716921018384</v>
      </c>
      <c r="L91" s="54">
        <f t="shared" si="7"/>
        <v>7.6865751338568336</v>
      </c>
      <c r="M91" s="54">
        <v>4.9149954206237325</v>
      </c>
      <c r="N91" s="56">
        <f t="shared" si="8"/>
        <v>0.11808986245835554</v>
      </c>
      <c r="R91" s="177"/>
    </row>
    <row r="92" spans="1:18" x14ac:dyDescent="0.2">
      <c r="A92" s="59">
        <f t="shared" si="13"/>
        <v>87</v>
      </c>
      <c r="B92" s="57" t="s">
        <v>584</v>
      </c>
      <c r="C92" s="57">
        <v>539.6</v>
      </c>
      <c r="D92" s="57"/>
      <c r="E92" s="57"/>
      <c r="F92" s="57">
        <f t="shared" si="9"/>
        <v>539.6</v>
      </c>
      <c r="G92" s="57" t="s">
        <v>1992</v>
      </c>
      <c r="H92" s="57">
        <v>271</v>
      </c>
      <c r="I92" s="56">
        <f t="shared" si="10"/>
        <v>7.5308581079344258E-3</v>
      </c>
      <c r="J92" s="245">
        <f t="shared" si="11"/>
        <v>27.713557837198685</v>
      </c>
      <c r="K92" s="245">
        <f t="shared" si="12"/>
        <v>6.0969827241837109</v>
      </c>
      <c r="L92" s="54">
        <f t="shared" si="7"/>
        <v>12.110824774855825</v>
      </c>
      <c r="M92" s="54">
        <v>7.7439753429594846</v>
      </c>
      <c r="N92" s="56">
        <f t="shared" si="8"/>
        <v>9.9453930094880849E-2</v>
      </c>
      <c r="R92" s="177"/>
    </row>
    <row r="93" spans="1:18" ht="12" customHeight="1" x14ac:dyDescent="0.2">
      <c r="A93" s="59">
        <f t="shared" si="13"/>
        <v>88</v>
      </c>
      <c r="B93" s="57" t="s">
        <v>585</v>
      </c>
      <c r="C93" s="57">
        <v>2006.4</v>
      </c>
      <c r="D93" s="57"/>
      <c r="E93" s="57"/>
      <c r="F93" s="57">
        <f t="shared" si="9"/>
        <v>2006.4</v>
      </c>
      <c r="G93" s="57" t="s">
        <v>1993</v>
      </c>
      <c r="H93" s="57">
        <v>307</v>
      </c>
      <c r="I93" s="56">
        <f t="shared" si="10"/>
        <v>8.5312673030843861E-3</v>
      </c>
      <c r="J93" s="245">
        <f t="shared" si="11"/>
        <v>31.395063675350542</v>
      </c>
      <c r="K93" s="245">
        <f t="shared" si="12"/>
        <v>6.906914008577119</v>
      </c>
      <c r="L93" s="54">
        <f t="shared" si="7"/>
        <v>13.719642826128187</v>
      </c>
      <c r="M93" s="54">
        <v>8.7726953147179412</v>
      </c>
      <c r="N93" s="56">
        <f t="shared" si="8"/>
        <v>3.0300197281087415E-2</v>
      </c>
      <c r="R93" s="177"/>
    </row>
    <row r="94" spans="1:18" x14ac:dyDescent="0.2">
      <c r="A94" s="59">
        <f t="shared" si="13"/>
        <v>89</v>
      </c>
      <c r="B94" s="57" t="s">
        <v>586</v>
      </c>
      <c r="C94" s="57">
        <v>3433.2</v>
      </c>
      <c r="D94" s="57">
        <v>78</v>
      </c>
      <c r="E94" s="57"/>
      <c r="F94" s="57">
        <f t="shared" si="9"/>
        <v>3511.2</v>
      </c>
      <c r="G94" s="57" t="s">
        <v>1993</v>
      </c>
      <c r="H94" s="57">
        <v>861</v>
      </c>
      <c r="I94" s="56">
        <f t="shared" si="10"/>
        <v>2.3926453250669891E-2</v>
      </c>
      <c r="J94" s="245">
        <f t="shared" si="11"/>
        <v>88.049347962465205</v>
      </c>
      <c r="K94" s="245">
        <f t="shared" si="12"/>
        <v>19.370856551742346</v>
      </c>
      <c r="L94" s="54">
        <f t="shared" si="7"/>
        <v>38.477565059597296</v>
      </c>
      <c r="M94" s="54">
        <v>24.603552657889729</v>
      </c>
      <c r="N94" s="56">
        <f t="shared" si="8"/>
        <v>4.8559273818550526E-2</v>
      </c>
      <c r="R94" s="177"/>
    </row>
    <row r="95" spans="1:18" x14ac:dyDescent="0.2">
      <c r="A95" s="59">
        <f t="shared" si="13"/>
        <v>90</v>
      </c>
      <c r="B95" s="57" t="s">
        <v>587</v>
      </c>
      <c r="C95" s="57">
        <v>416.5</v>
      </c>
      <c r="D95" s="57"/>
      <c r="E95" s="57">
        <v>27.3</v>
      </c>
      <c r="F95" s="57">
        <f t="shared" si="9"/>
        <v>443.8</v>
      </c>
      <c r="G95" s="57" t="s">
        <v>1992</v>
      </c>
      <c r="H95" s="57">
        <v>227</v>
      </c>
      <c r="I95" s="56">
        <f t="shared" si="10"/>
        <v>6.3081357583066964E-3</v>
      </c>
      <c r="J95" s="245">
        <f t="shared" si="11"/>
        <v>23.213939590568643</v>
      </c>
      <c r="K95" s="245">
        <f t="shared" si="12"/>
        <v>5.1070667099251015</v>
      </c>
      <c r="L95" s="54">
        <f t="shared" si="7"/>
        <v>10.144491601078498</v>
      </c>
      <c r="M95" s="54">
        <v>6.4866509330324842</v>
      </c>
      <c r="N95" s="56">
        <f t="shared" si="8"/>
        <v>0.10128920422398541</v>
      </c>
      <c r="R95" s="177"/>
    </row>
    <row r="96" spans="1:18" x14ac:dyDescent="0.2">
      <c r="A96" s="59">
        <f t="shared" si="13"/>
        <v>91</v>
      </c>
      <c r="B96" s="57" t="s">
        <v>588</v>
      </c>
      <c r="C96" s="57">
        <v>514.9</v>
      </c>
      <c r="D96" s="57">
        <v>88.2</v>
      </c>
      <c r="E96" s="57"/>
      <c r="F96" s="57">
        <f t="shared" si="9"/>
        <v>603.1</v>
      </c>
      <c r="G96" s="57" t="s">
        <v>1992</v>
      </c>
      <c r="H96" s="57">
        <v>296</v>
      </c>
      <c r="I96" s="56">
        <f t="shared" si="10"/>
        <v>8.2255867156774548E-3</v>
      </c>
      <c r="J96" s="245">
        <f t="shared" si="11"/>
        <v>30.270159113693033</v>
      </c>
      <c r="K96" s="245">
        <f t="shared" si="12"/>
        <v>6.6594350050124671</v>
      </c>
      <c r="L96" s="54">
        <f t="shared" si="7"/>
        <v>13.228059532683856</v>
      </c>
      <c r="M96" s="54">
        <v>8.4583642122361908</v>
      </c>
      <c r="N96" s="56">
        <f t="shared" si="8"/>
        <v>9.7191208528644588E-2</v>
      </c>
      <c r="R96" s="177"/>
    </row>
    <row r="97" spans="1:18" x14ac:dyDescent="0.2">
      <c r="A97" s="59">
        <f t="shared" si="13"/>
        <v>92</v>
      </c>
      <c r="B97" s="57" t="s">
        <v>589</v>
      </c>
      <c r="C97" s="57">
        <v>368.8</v>
      </c>
      <c r="D97" s="57">
        <v>30.4</v>
      </c>
      <c r="E97" s="57"/>
      <c r="F97" s="57">
        <f t="shared" si="9"/>
        <v>399.2</v>
      </c>
      <c r="G97" s="57" t="s">
        <v>1993</v>
      </c>
      <c r="H97" s="57">
        <v>228</v>
      </c>
      <c r="I97" s="56">
        <f t="shared" si="10"/>
        <v>6.3359249026164171E-3</v>
      </c>
      <c r="J97" s="245">
        <f t="shared" si="11"/>
        <v>23.316203641628416</v>
      </c>
      <c r="K97" s="245">
        <f t="shared" si="12"/>
        <v>5.129564801158252</v>
      </c>
      <c r="L97" s="54">
        <f t="shared" si="7"/>
        <v>10.189180991391618</v>
      </c>
      <c r="M97" s="54">
        <v>6.5152264878035515</v>
      </c>
      <c r="N97" s="56">
        <f t="shared" si="8"/>
        <v>0.11310164309113688</v>
      </c>
      <c r="R97" s="177"/>
    </row>
    <row r="98" spans="1:18" x14ac:dyDescent="0.2">
      <c r="A98" s="59">
        <f t="shared" si="13"/>
        <v>93</v>
      </c>
      <c r="B98" s="57" t="s">
        <v>590</v>
      </c>
      <c r="C98" s="57">
        <v>939.1</v>
      </c>
      <c r="D98" s="57"/>
      <c r="E98" s="57"/>
      <c r="F98" s="57">
        <f t="shared" si="9"/>
        <v>939.1</v>
      </c>
      <c r="G98" s="57" t="s">
        <v>1992</v>
      </c>
      <c r="H98" s="57">
        <v>536</v>
      </c>
      <c r="I98" s="56">
        <f t="shared" si="10"/>
        <v>1.4894981350010526E-2</v>
      </c>
      <c r="J98" s="245">
        <f t="shared" si="11"/>
        <v>54.813531368038731</v>
      </c>
      <c r="K98" s="245">
        <f t="shared" si="12"/>
        <v>12.058976900968521</v>
      </c>
      <c r="L98" s="54">
        <f t="shared" si="7"/>
        <v>23.953513207832927</v>
      </c>
      <c r="M98" s="54">
        <v>15.316497357292562</v>
      </c>
      <c r="N98" s="56">
        <f t="shared" si="8"/>
        <v>0.11302578940914998</v>
      </c>
      <c r="R98" s="177"/>
    </row>
    <row r="99" spans="1:18" x14ac:dyDescent="0.2">
      <c r="A99" s="59">
        <f t="shared" si="13"/>
        <v>94</v>
      </c>
      <c r="B99" s="57" t="s">
        <v>591</v>
      </c>
      <c r="C99" s="57">
        <v>455.8</v>
      </c>
      <c r="D99" s="57"/>
      <c r="E99" s="57"/>
      <c r="F99" s="57">
        <f t="shared" si="9"/>
        <v>455.8</v>
      </c>
      <c r="G99" s="57" t="s">
        <v>1992</v>
      </c>
      <c r="H99" s="57">
        <v>312</v>
      </c>
      <c r="I99" s="56">
        <f t="shared" si="10"/>
        <v>8.6702130246329931E-3</v>
      </c>
      <c r="J99" s="245">
        <f t="shared" si="11"/>
        <v>31.906383930649415</v>
      </c>
      <c r="K99" s="245">
        <f t="shared" si="12"/>
        <v>7.0194044647428715</v>
      </c>
      <c r="L99" s="54">
        <f t="shared" si="7"/>
        <v>13.943089777693794</v>
      </c>
      <c r="M99" s="54">
        <v>8.9155730885732822</v>
      </c>
      <c r="N99" s="56">
        <f t="shared" si="8"/>
        <v>0.13555167016599245</v>
      </c>
      <c r="R99" s="177"/>
    </row>
    <row r="100" spans="1:18" x14ac:dyDescent="0.2">
      <c r="A100" s="59">
        <f t="shared" si="13"/>
        <v>95</v>
      </c>
      <c r="B100" s="57" t="s">
        <v>592</v>
      </c>
      <c r="C100" s="57">
        <v>592.29999999999995</v>
      </c>
      <c r="D100" s="57"/>
      <c r="E100" s="57"/>
      <c r="F100" s="57">
        <f t="shared" si="9"/>
        <v>592.29999999999995</v>
      </c>
      <c r="G100" s="57" t="s">
        <v>1992</v>
      </c>
      <c r="H100" s="57">
        <v>247</v>
      </c>
      <c r="I100" s="56">
        <f t="shared" si="10"/>
        <v>6.8639186445011192E-3</v>
      </c>
      <c r="J100" s="245">
        <f t="shared" si="11"/>
        <v>25.259220611764118</v>
      </c>
      <c r="K100" s="245">
        <f t="shared" si="12"/>
        <v>5.5570285345881061</v>
      </c>
      <c r="L100" s="54">
        <f t="shared" si="7"/>
        <v>11.038279407340919</v>
      </c>
      <c r="M100" s="54">
        <v>7.0581620284538484</v>
      </c>
      <c r="N100" s="56">
        <f t="shared" si="8"/>
        <v>8.2580939696348124E-2</v>
      </c>
      <c r="R100" s="177"/>
    </row>
    <row r="101" spans="1:18" x14ac:dyDescent="0.2">
      <c r="A101" s="59">
        <f t="shared" si="13"/>
        <v>96</v>
      </c>
      <c r="B101" s="57" t="s">
        <v>593</v>
      </c>
      <c r="C101" s="57">
        <v>636.6</v>
      </c>
      <c r="D101" s="57"/>
      <c r="E101" s="57"/>
      <c r="F101" s="57">
        <f t="shared" si="9"/>
        <v>636.6</v>
      </c>
      <c r="G101" s="57" t="s">
        <v>1992</v>
      </c>
      <c r="H101" s="57">
        <v>238</v>
      </c>
      <c r="I101" s="56">
        <f t="shared" si="10"/>
        <v>6.6138163457136285E-3</v>
      </c>
      <c r="J101" s="245">
        <f t="shared" si="11"/>
        <v>24.338844152226152</v>
      </c>
      <c r="K101" s="245">
        <f t="shared" si="12"/>
        <v>5.3545457134897534</v>
      </c>
      <c r="L101" s="54">
        <f t="shared" si="7"/>
        <v>10.636074894522828</v>
      </c>
      <c r="M101" s="54">
        <v>6.8009820355142345</v>
      </c>
      <c r="N101" s="56">
        <f t="shared" si="8"/>
        <v>7.4034632101402723E-2</v>
      </c>
      <c r="R101" s="177"/>
    </row>
    <row r="102" spans="1:18" x14ac:dyDescent="0.2">
      <c r="A102" s="59">
        <f t="shared" si="13"/>
        <v>97</v>
      </c>
      <c r="B102" s="57" t="s">
        <v>594</v>
      </c>
      <c r="C102" s="57">
        <v>335</v>
      </c>
      <c r="D102" s="57"/>
      <c r="E102" s="57">
        <v>55.3</v>
      </c>
      <c r="F102" s="57">
        <f t="shared" si="9"/>
        <v>390.3</v>
      </c>
      <c r="G102" s="57" t="s">
        <v>1992</v>
      </c>
      <c r="H102" s="57">
        <v>461</v>
      </c>
      <c r="I102" s="56">
        <f t="shared" si="10"/>
        <v>1.2810795526781441E-2</v>
      </c>
      <c r="J102" s="245">
        <f t="shared" si="11"/>
        <v>47.143727538555702</v>
      </c>
      <c r="K102" s="245">
        <f t="shared" si="12"/>
        <v>10.371620058482254</v>
      </c>
      <c r="L102" s="54">
        <f t="shared" si="7"/>
        <v>20.601808934348842</v>
      </c>
      <c r="M102" s="54">
        <v>13.173330749462446</v>
      </c>
      <c r="N102" s="56">
        <f t="shared" si="8"/>
        <v>0.23389825078362605</v>
      </c>
      <c r="R102" s="177">
        <v>461</v>
      </c>
    </row>
    <row r="103" spans="1:18" x14ac:dyDescent="0.2">
      <c r="A103" s="59">
        <f t="shared" si="13"/>
        <v>98</v>
      </c>
      <c r="B103" s="57" t="s">
        <v>595</v>
      </c>
      <c r="C103" s="57">
        <v>784</v>
      </c>
      <c r="D103" s="57"/>
      <c r="E103" s="57"/>
      <c r="F103" s="57">
        <f t="shared" si="9"/>
        <v>784</v>
      </c>
      <c r="G103" s="57" t="s">
        <v>1992</v>
      </c>
      <c r="H103" s="57">
        <v>394</v>
      </c>
      <c r="I103" s="56">
        <f t="shared" si="10"/>
        <v>1.0948922858030124E-2</v>
      </c>
      <c r="J103" s="245">
        <f t="shared" si="11"/>
        <v>40.292036117550857</v>
      </c>
      <c r="K103" s="245">
        <f t="shared" si="12"/>
        <v>8.8642479458611891</v>
      </c>
      <c r="L103" s="54">
        <f t="shared" si="7"/>
        <v>17.607619783369724</v>
      </c>
      <c r="M103" s="54">
        <v>11.258768579800874</v>
      </c>
      <c r="N103" s="56">
        <f t="shared" si="8"/>
        <v>9.95187148298248E-2</v>
      </c>
      <c r="R103" s="177"/>
    </row>
    <row r="104" spans="1:18" x14ac:dyDescent="0.2">
      <c r="A104" s="59">
        <f t="shared" si="13"/>
        <v>99</v>
      </c>
      <c r="B104" s="57" t="s">
        <v>596</v>
      </c>
      <c r="C104" s="57">
        <v>324.2</v>
      </c>
      <c r="D104" s="57"/>
      <c r="E104" s="57">
        <v>31.1</v>
      </c>
      <c r="F104" s="57">
        <f t="shared" si="9"/>
        <v>355.3</v>
      </c>
      <c r="G104" s="57" t="s">
        <v>1992</v>
      </c>
      <c r="H104" s="57">
        <v>316</v>
      </c>
      <c r="I104" s="56">
        <f t="shared" si="10"/>
        <v>8.7813696018718777E-3</v>
      </c>
      <c r="J104" s="245">
        <f t="shared" si="11"/>
        <v>32.315440134888512</v>
      </c>
      <c r="K104" s="245">
        <f t="shared" si="12"/>
        <v>7.1093968296754726</v>
      </c>
      <c r="L104" s="54">
        <f t="shared" si="7"/>
        <v>14.12184733894628</v>
      </c>
      <c r="M104" s="54">
        <v>9.0298753076575551</v>
      </c>
      <c r="N104" s="56">
        <f t="shared" si="8"/>
        <v>0.17612316242940562</v>
      </c>
      <c r="R104" s="177"/>
    </row>
    <row r="105" spans="1:18" x14ac:dyDescent="0.2">
      <c r="A105" s="59">
        <f t="shared" si="13"/>
        <v>100</v>
      </c>
      <c r="B105" s="57" t="s">
        <v>597</v>
      </c>
      <c r="C105" s="57">
        <v>767.05</v>
      </c>
      <c r="D105" s="57"/>
      <c r="E105" s="57"/>
      <c r="F105" s="57">
        <f t="shared" si="9"/>
        <v>767.05</v>
      </c>
      <c r="G105" s="57" t="s">
        <v>1992</v>
      </c>
      <c r="H105" s="57">
        <v>395</v>
      </c>
      <c r="I105" s="56">
        <f t="shared" si="10"/>
        <v>1.0976712002339847E-2</v>
      </c>
      <c r="J105" s="245">
        <f t="shared" si="11"/>
        <v>40.394300168610634</v>
      </c>
      <c r="K105" s="245">
        <f t="shared" si="12"/>
        <v>8.8867460370943387</v>
      </c>
      <c r="L105" s="54">
        <f t="shared" si="7"/>
        <v>17.652309173682848</v>
      </c>
      <c r="M105" s="54">
        <v>11.287344134571946</v>
      </c>
      <c r="N105" s="56">
        <f t="shared" si="8"/>
        <v>0.10197601136035432</v>
      </c>
      <c r="R105" s="177"/>
    </row>
    <row r="106" spans="1:18" x14ac:dyDescent="0.2">
      <c r="A106" s="59">
        <f t="shared" si="13"/>
        <v>101</v>
      </c>
      <c r="B106" s="57" t="s">
        <v>598</v>
      </c>
      <c r="C106" s="57">
        <v>364.8</v>
      </c>
      <c r="D106" s="57"/>
      <c r="E106" s="57"/>
      <c r="F106" s="57">
        <f t="shared" si="9"/>
        <v>364.8</v>
      </c>
      <c r="G106" s="57" t="s">
        <v>1992</v>
      </c>
      <c r="H106" s="57">
        <v>345</v>
      </c>
      <c r="I106" s="56">
        <f t="shared" si="10"/>
        <v>9.5872547868537904E-3</v>
      </c>
      <c r="J106" s="245">
        <f t="shared" si="11"/>
        <v>35.281097615621945</v>
      </c>
      <c r="K106" s="245">
        <f t="shared" si="12"/>
        <v>7.7618414754368281</v>
      </c>
      <c r="L106" s="54">
        <f t="shared" si="7"/>
        <v>15.417839658026789</v>
      </c>
      <c r="M106" s="54">
        <v>9.8585663960185332</v>
      </c>
      <c r="N106" s="56">
        <f t="shared" si="8"/>
        <v>0.18727890664776342</v>
      </c>
      <c r="R106" s="177"/>
    </row>
    <row r="107" spans="1:18" x14ac:dyDescent="0.2">
      <c r="A107" s="59">
        <f t="shared" si="13"/>
        <v>102</v>
      </c>
      <c r="B107" s="57" t="s">
        <v>599</v>
      </c>
      <c r="C107" s="57">
        <v>638.5</v>
      </c>
      <c r="D107" s="57">
        <v>25.4</v>
      </c>
      <c r="E107" s="57"/>
      <c r="F107" s="57">
        <f t="shared" si="9"/>
        <v>663.9</v>
      </c>
      <c r="G107" s="57" t="s">
        <v>1992</v>
      </c>
      <c r="H107" s="57">
        <v>354</v>
      </c>
      <c r="I107" s="56">
        <f t="shared" si="10"/>
        <v>9.8373570856412802E-3</v>
      </c>
      <c r="J107" s="245">
        <f t="shared" si="11"/>
        <v>36.201474075159908</v>
      </c>
      <c r="K107" s="245">
        <f t="shared" si="12"/>
        <v>7.9643242965351799</v>
      </c>
      <c r="L107" s="54">
        <f t="shared" si="7"/>
        <v>15.820044170844879</v>
      </c>
      <c r="M107" s="54">
        <v>10.115746388958147</v>
      </c>
      <c r="N107" s="56">
        <f t="shared" si="8"/>
        <v>0.10559058432218424</v>
      </c>
      <c r="R107" s="177"/>
    </row>
    <row r="108" spans="1:18" x14ac:dyDescent="0.2">
      <c r="A108" s="59">
        <f t="shared" si="13"/>
        <v>103</v>
      </c>
      <c r="B108" s="57" t="s">
        <v>600</v>
      </c>
      <c r="C108" s="57">
        <v>939.5</v>
      </c>
      <c r="D108" s="57"/>
      <c r="E108" s="57"/>
      <c r="F108" s="57">
        <f t="shared" si="9"/>
        <v>939.5</v>
      </c>
      <c r="G108" s="57" t="s">
        <v>1992</v>
      </c>
      <c r="H108" s="57">
        <v>719</v>
      </c>
      <c r="I108" s="56">
        <f t="shared" si="10"/>
        <v>1.9980394758689492E-2</v>
      </c>
      <c r="J108" s="245">
        <f t="shared" si="11"/>
        <v>73.527852711977332</v>
      </c>
      <c r="K108" s="245">
        <f t="shared" si="12"/>
        <v>16.176127596635013</v>
      </c>
      <c r="L108" s="54">
        <f t="shared" si="7"/>
        <v>32.131671635134097</v>
      </c>
      <c r="M108" s="54">
        <v>20.545823880398043</v>
      </c>
      <c r="N108" s="56">
        <f t="shared" si="8"/>
        <v>0.15155026697620486</v>
      </c>
      <c r="R108" s="177"/>
    </row>
    <row r="109" spans="1:18" x14ac:dyDescent="0.2">
      <c r="A109" s="59">
        <f t="shared" si="13"/>
        <v>104</v>
      </c>
      <c r="B109" s="57" t="s">
        <v>601</v>
      </c>
      <c r="C109" s="57">
        <v>804.7</v>
      </c>
      <c r="D109" s="57"/>
      <c r="E109" s="57"/>
      <c r="F109" s="57">
        <f t="shared" si="9"/>
        <v>804.7</v>
      </c>
      <c r="G109" s="57" t="s">
        <v>1992</v>
      </c>
      <c r="H109" s="57">
        <v>507</v>
      </c>
      <c r="I109" s="56">
        <f t="shared" si="10"/>
        <v>1.4089096165028613E-2</v>
      </c>
      <c r="J109" s="245">
        <f t="shared" si="11"/>
        <v>51.847873887305298</v>
      </c>
      <c r="K109" s="245">
        <f t="shared" si="12"/>
        <v>11.406532255207166</v>
      </c>
      <c r="L109" s="54">
        <f t="shared" si="7"/>
        <v>22.657520888752416</v>
      </c>
      <c r="M109" s="54">
        <v>14.487806268931584</v>
      </c>
      <c r="N109" s="56">
        <f t="shared" si="8"/>
        <v>0.12476666248315701</v>
      </c>
      <c r="R109" s="177"/>
    </row>
    <row r="110" spans="1:18" x14ac:dyDescent="0.2">
      <c r="A110" s="59">
        <f t="shared" si="13"/>
        <v>105</v>
      </c>
      <c r="B110" s="57" t="s">
        <v>602</v>
      </c>
      <c r="C110" s="57">
        <v>683.2</v>
      </c>
      <c r="D110" s="57"/>
      <c r="E110" s="57"/>
      <c r="F110" s="57">
        <f t="shared" si="9"/>
        <v>683.2</v>
      </c>
      <c r="G110" s="57" t="s">
        <v>1992</v>
      </c>
      <c r="H110" s="57">
        <v>549</v>
      </c>
      <c r="I110" s="56">
        <f t="shared" si="10"/>
        <v>1.52562402260369E-2</v>
      </c>
      <c r="J110" s="245">
        <f t="shared" si="11"/>
        <v>56.142964031815794</v>
      </c>
      <c r="K110" s="245">
        <f t="shared" si="12"/>
        <v>12.351452086999474</v>
      </c>
      <c r="L110" s="54">
        <f t="shared" si="7"/>
        <v>24.5344752819035</v>
      </c>
      <c r="M110" s="54">
        <v>15.687979569316449</v>
      </c>
      <c r="N110" s="56">
        <f t="shared" si="8"/>
        <v>0.15912890949946606</v>
      </c>
      <c r="R110" s="177"/>
    </row>
    <row r="111" spans="1:18" x14ac:dyDescent="0.2">
      <c r="A111" s="59">
        <f t="shared" si="13"/>
        <v>106</v>
      </c>
      <c r="B111" s="57" t="s">
        <v>603</v>
      </c>
      <c r="C111" s="57">
        <v>367.7</v>
      </c>
      <c r="D111" s="57">
        <v>41.3</v>
      </c>
      <c r="E111" s="57"/>
      <c r="F111" s="57">
        <f t="shared" si="9"/>
        <v>409</v>
      </c>
      <c r="G111" s="57" t="s">
        <v>1992</v>
      </c>
      <c r="H111" s="57">
        <v>298</v>
      </c>
      <c r="I111" s="56">
        <f t="shared" si="10"/>
        <v>8.2811650042968962E-3</v>
      </c>
      <c r="J111" s="245">
        <f t="shared" si="11"/>
        <v>30.47468721581258</v>
      </c>
      <c r="K111" s="245">
        <f t="shared" si="12"/>
        <v>6.7044311874787672</v>
      </c>
      <c r="L111" s="54">
        <f t="shared" si="7"/>
        <v>13.317438313310097</v>
      </c>
      <c r="M111" s="54">
        <v>8.5155153217783273</v>
      </c>
      <c r="N111" s="56">
        <f t="shared" si="8"/>
        <v>0.14428379471486497</v>
      </c>
      <c r="R111" s="177"/>
    </row>
    <row r="112" spans="1:18" x14ac:dyDescent="0.2">
      <c r="A112" s="59">
        <f t="shared" si="13"/>
        <v>107</v>
      </c>
      <c r="B112" s="57" t="s">
        <v>604</v>
      </c>
      <c r="C112" s="57">
        <v>417.4</v>
      </c>
      <c r="D112" s="57"/>
      <c r="E112" s="57"/>
      <c r="F112" s="57">
        <f t="shared" si="9"/>
        <v>417.4</v>
      </c>
      <c r="G112" s="57" t="s">
        <v>1992</v>
      </c>
      <c r="H112" s="57">
        <v>263</v>
      </c>
      <c r="I112" s="56">
        <f t="shared" si="10"/>
        <v>7.3085449534566567E-3</v>
      </c>
      <c r="J112" s="245">
        <f t="shared" si="11"/>
        <v>26.895445428720496</v>
      </c>
      <c r="K112" s="245">
        <f t="shared" si="12"/>
        <v>5.9169979943185096</v>
      </c>
      <c r="L112" s="54">
        <f t="shared" si="7"/>
        <v>11.753309652350858</v>
      </c>
      <c r="M112" s="54">
        <v>7.5153709047909389</v>
      </c>
      <c r="N112" s="56">
        <f t="shared" si="8"/>
        <v>0.12477509338807094</v>
      </c>
      <c r="R112" s="177"/>
    </row>
    <row r="113" spans="1:18" x14ac:dyDescent="0.2">
      <c r="A113" s="59">
        <f t="shared" si="13"/>
        <v>108</v>
      </c>
      <c r="B113" s="57" t="s">
        <v>605</v>
      </c>
      <c r="C113" s="57">
        <v>250.6</v>
      </c>
      <c r="D113" s="57"/>
      <c r="E113" s="57"/>
      <c r="F113" s="57">
        <f t="shared" si="9"/>
        <v>250.6</v>
      </c>
      <c r="G113" s="57" t="s">
        <v>1992</v>
      </c>
      <c r="H113" s="57">
        <v>252</v>
      </c>
      <c r="I113" s="56">
        <f t="shared" si="10"/>
        <v>7.0028643660497245E-3</v>
      </c>
      <c r="J113" s="245">
        <f t="shared" si="11"/>
        <v>25.770540867062987</v>
      </c>
      <c r="K113" s="245">
        <f t="shared" si="12"/>
        <v>5.6695189907538568</v>
      </c>
      <c r="L113" s="54">
        <f t="shared" si="7"/>
        <v>11.261726358906525</v>
      </c>
      <c r="M113" s="54">
        <v>7.2010398023091904</v>
      </c>
      <c r="N113" s="56">
        <f t="shared" si="8"/>
        <v>0.19913338395463911</v>
      </c>
      <c r="R113" s="177">
        <v>232</v>
      </c>
    </row>
    <row r="114" spans="1:18" x14ac:dyDescent="0.2">
      <c r="A114" s="59">
        <f t="shared" si="13"/>
        <v>109</v>
      </c>
      <c r="B114" s="57" t="s">
        <v>606</v>
      </c>
      <c r="C114" s="57">
        <v>362.9</v>
      </c>
      <c r="D114" s="57"/>
      <c r="E114" s="57"/>
      <c r="F114" s="57">
        <f t="shared" si="9"/>
        <v>362.9</v>
      </c>
      <c r="G114" s="57" t="s">
        <v>1992</v>
      </c>
      <c r="H114" s="57">
        <v>185</v>
      </c>
      <c r="I114" s="56">
        <f t="shared" si="10"/>
        <v>5.1409916972984093E-3</v>
      </c>
      <c r="J114" s="245">
        <f t="shared" si="11"/>
        <v>18.918849446058147</v>
      </c>
      <c r="K114" s="245">
        <f t="shared" si="12"/>
        <v>4.1621468781327922</v>
      </c>
      <c r="L114" s="54">
        <f t="shared" si="7"/>
        <v>8.2675372079274094</v>
      </c>
      <c r="M114" s="54">
        <v>5.2864776326476193</v>
      </c>
      <c r="N114" s="56">
        <f t="shared" si="8"/>
        <v>0.1009507058825185</v>
      </c>
      <c r="R114" s="177"/>
    </row>
    <row r="115" spans="1:18" x14ac:dyDescent="0.2">
      <c r="A115" s="59">
        <f t="shared" si="13"/>
        <v>110</v>
      </c>
      <c r="B115" s="57" t="s">
        <v>607</v>
      </c>
      <c r="C115" s="57">
        <v>270.2</v>
      </c>
      <c r="D115" s="57"/>
      <c r="E115" s="57"/>
      <c r="F115" s="57">
        <f t="shared" si="9"/>
        <v>270.2</v>
      </c>
      <c r="G115" s="57" t="s">
        <v>1992</v>
      </c>
      <c r="H115" s="57">
        <v>171</v>
      </c>
      <c r="I115" s="56">
        <f t="shared" si="10"/>
        <v>4.7519436769623133E-3</v>
      </c>
      <c r="J115" s="245">
        <f t="shared" si="11"/>
        <v>17.487152731221311</v>
      </c>
      <c r="K115" s="245">
        <f t="shared" si="12"/>
        <v>3.8471736008686883</v>
      </c>
      <c r="L115" s="54">
        <f t="shared" si="7"/>
        <v>7.6418857435437131</v>
      </c>
      <c r="M115" s="54">
        <v>4.8864198658526643</v>
      </c>
      <c r="N115" s="56">
        <f t="shared" si="8"/>
        <v>0.12532432250735151</v>
      </c>
      <c r="R115" s="177"/>
    </row>
    <row r="116" spans="1:18" x14ac:dyDescent="0.2">
      <c r="A116" s="59">
        <f t="shared" si="13"/>
        <v>111</v>
      </c>
      <c r="B116" s="57" t="s">
        <v>608</v>
      </c>
      <c r="C116" s="57">
        <v>1561.8</v>
      </c>
      <c r="D116" s="57"/>
      <c r="E116" s="57"/>
      <c r="F116" s="57">
        <f t="shared" si="9"/>
        <v>1561.8</v>
      </c>
      <c r="G116" s="57" t="s">
        <v>1992</v>
      </c>
      <c r="H116" s="57">
        <v>514</v>
      </c>
      <c r="I116" s="56">
        <f t="shared" si="10"/>
        <v>1.428362017519666E-2</v>
      </c>
      <c r="J116" s="245">
        <f t="shared" si="11"/>
        <v>52.563722244723706</v>
      </c>
      <c r="K116" s="245">
        <f t="shared" si="12"/>
        <v>11.564018893839215</v>
      </c>
      <c r="L116" s="54">
        <f t="shared" si="7"/>
        <v>22.970346620944259</v>
      </c>
      <c r="M116" s="54">
        <v>14.687835152329061</v>
      </c>
      <c r="N116" s="56">
        <f t="shared" si="8"/>
        <v>6.5172187803711257E-2</v>
      </c>
      <c r="R116" s="177"/>
    </row>
    <row r="117" spans="1:18" x14ac:dyDescent="0.2">
      <c r="A117" s="59">
        <f t="shared" si="13"/>
        <v>112</v>
      </c>
      <c r="B117" s="57" t="s">
        <v>610</v>
      </c>
      <c r="C117" s="57">
        <v>468.9</v>
      </c>
      <c r="D117" s="57"/>
      <c r="E117" s="57"/>
      <c r="F117" s="57">
        <f t="shared" si="9"/>
        <v>468.9</v>
      </c>
      <c r="G117" s="57" t="s">
        <v>1992</v>
      </c>
      <c r="H117" s="57">
        <v>204</v>
      </c>
      <c r="I117" s="56">
        <f t="shared" si="10"/>
        <v>5.6689854391831105E-3</v>
      </c>
      <c r="J117" s="245">
        <f t="shared" si="11"/>
        <v>20.861866416193848</v>
      </c>
      <c r="K117" s="245">
        <f t="shared" si="12"/>
        <v>4.5896106115626463</v>
      </c>
      <c r="L117" s="54">
        <f t="shared" si="7"/>
        <v>9.1166356238767126</v>
      </c>
      <c r="M117" s="54">
        <v>5.8294131732979153</v>
      </c>
      <c r="N117" s="56">
        <f t="shared" si="8"/>
        <v>8.6153819204374329E-2</v>
      </c>
      <c r="R117" s="177"/>
    </row>
    <row r="118" spans="1:18" x14ac:dyDescent="0.2">
      <c r="A118" s="59">
        <f t="shared" si="13"/>
        <v>113</v>
      </c>
      <c r="B118" s="57" t="s">
        <v>611</v>
      </c>
      <c r="C118" s="57">
        <v>1267.5999999999999</v>
      </c>
      <c r="D118" s="57"/>
      <c r="E118" s="57">
        <v>90.9</v>
      </c>
      <c r="F118" s="57">
        <f t="shared" si="9"/>
        <v>1358.5</v>
      </c>
      <c r="G118" s="57" t="s">
        <v>1995</v>
      </c>
      <c r="H118" s="57">
        <v>488</v>
      </c>
      <c r="I118" s="56">
        <f t="shared" si="10"/>
        <v>1.3561102423143911E-2</v>
      </c>
      <c r="J118" s="245">
        <f t="shared" si="11"/>
        <v>49.904856917169589</v>
      </c>
      <c r="K118" s="245">
        <f t="shared" si="12"/>
        <v>10.979068521777309</v>
      </c>
      <c r="L118" s="54">
        <f t="shared" si="7"/>
        <v>21.808422472803109</v>
      </c>
      <c r="M118" s="54">
        <v>13.944870728281286</v>
      </c>
      <c r="N118" s="56">
        <f t="shared" si="8"/>
        <v>7.1135236393103637E-2</v>
      </c>
      <c r="R118" s="177"/>
    </row>
    <row r="119" spans="1:18" x14ac:dyDescent="0.2">
      <c r="A119" s="59">
        <f t="shared" si="13"/>
        <v>114</v>
      </c>
      <c r="B119" s="57" t="s">
        <v>612</v>
      </c>
      <c r="C119" s="57">
        <v>1398.4</v>
      </c>
      <c r="D119" s="57"/>
      <c r="E119" s="57"/>
      <c r="F119" s="57">
        <f t="shared" si="9"/>
        <v>1398.4</v>
      </c>
      <c r="G119" s="57" t="s">
        <v>1992</v>
      </c>
      <c r="H119" s="57">
        <v>569</v>
      </c>
      <c r="I119" s="56">
        <f t="shared" si="10"/>
        <v>1.5812023112231323E-2</v>
      </c>
      <c r="J119" s="245">
        <f t="shared" si="11"/>
        <v>58.188245053011265</v>
      </c>
      <c r="K119" s="245">
        <f t="shared" si="12"/>
        <v>12.801413911662479</v>
      </c>
      <c r="L119" s="54">
        <f t="shared" si="7"/>
        <v>25.428263088165924</v>
      </c>
      <c r="M119" s="54">
        <v>16.259490664737811</v>
      </c>
      <c r="N119" s="56">
        <f t="shared" si="8"/>
        <v>8.0575953030304251E-2</v>
      </c>
      <c r="R119" s="177"/>
    </row>
    <row r="120" spans="1:18" x14ac:dyDescent="0.2">
      <c r="A120" s="59">
        <f t="shared" si="13"/>
        <v>115</v>
      </c>
      <c r="B120" s="57" t="s">
        <v>613</v>
      </c>
      <c r="C120" s="57">
        <v>270.39999999999998</v>
      </c>
      <c r="D120" s="57"/>
      <c r="E120" s="57"/>
      <c r="F120" s="57">
        <f t="shared" si="9"/>
        <v>270.39999999999998</v>
      </c>
      <c r="G120" s="57" t="s">
        <v>1992</v>
      </c>
      <c r="H120" s="57">
        <v>235</v>
      </c>
      <c r="I120" s="56">
        <f t="shared" si="10"/>
        <v>6.5304489127844655E-3</v>
      </c>
      <c r="J120" s="245">
        <f t="shared" si="11"/>
        <v>24.032051999046832</v>
      </c>
      <c r="K120" s="245">
        <f t="shared" si="12"/>
        <v>5.2870514397903028</v>
      </c>
      <c r="L120" s="54">
        <f t="shared" si="7"/>
        <v>10.502006723583465</v>
      </c>
      <c r="M120" s="54">
        <v>6.7152553712010299</v>
      </c>
      <c r="N120" s="56">
        <f t="shared" si="8"/>
        <v>0.17210194354150013</v>
      </c>
      <c r="R120" s="177"/>
    </row>
    <row r="121" spans="1:18" x14ac:dyDescent="0.2">
      <c r="A121" s="59">
        <f t="shared" si="13"/>
        <v>116</v>
      </c>
      <c r="B121" s="57" t="s">
        <v>614</v>
      </c>
      <c r="C121" s="57">
        <v>450.5</v>
      </c>
      <c r="D121" s="57">
        <v>29.8</v>
      </c>
      <c r="E121" s="57"/>
      <c r="F121" s="57">
        <f t="shared" si="9"/>
        <v>480.3</v>
      </c>
      <c r="G121" s="57" t="s">
        <v>1992</v>
      </c>
      <c r="H121" s="57">
        <v>288</v>
      </c>
      <c r="I121" s="56">
        <f t="shared" si="10"/>
        <v>8.0032735611996857E-3</v>
      </c>
      <c r="J121" s="245">
        <f t="shared" si="11"/>
        <v>29.452046705214844</v>
      </c>
      <c r="K121" s="245">
        <f t="shared" si="12"/>
        <v>6.4794502751472658</v>
      </c>
      <c r="L121" s="54">
        <f t="shared" si="7"/>
        <v>12.870544410178887</v>
      </c>
      <c r="M121" s="54">
        <v>8.2297597740676434</v>
      </c>
      <c r="N121" s="56">
        <f t="shared" si="8"/>
        <v>0.11874203865211044</v>
      </c>
      <c r="R121" s="177"/>
    </row>
    <row r="122" spans="1:18" x14ac:dyDescent="0.2">
      <c r="A122" s="59">
        <f t="shared" si="13"/>
        <v>117</v>
      </c>
      <c r="B122" s="57" t="s">
        <v>615</v>
      </c>
      <c r="C122" s="57">
        <v>830.9</v>
      </c>
      <c r="D122" s="57">
        <v>89.8</v>
      </c>
      <c r="E122" s="57"/>
      <c r="F122" s="57">
        <f t="shared" si="9"/>
        <v>920.69999999999993</v>
      </c>
      <c r="G122" s="57" t="s">
        <v>1992</v>
      </c>
      <c r="H122" s="57">
        <v>329</v>
      </c>
      <c r="I122" s="56">
        <f t="shared" si="10"/>
        <v>9.1426284778982521E-3</v>
      </c>
      <c r="J122" s="245">
        <f t="shared" si="11"/>
        <v>33.644872798665567</v>
      </c>
      <c r="K122" s="245">
        <f t="shared" si="12"/>
        <v>7.4018720157064246</v>
      </c>
      <c r="L122" s="54">
        <f t="shared" si="7"/>
        <v>14.702809413016853</v>
      </c>
      <c r="M122" s="54">
        <v>9.4013575196814418</v>
      </c>
      <c r="N122" s="56">
        <f t="shared" si="8"/>
        <v>7.0762367488943503E-2</v>
      </c>
      <c r="R122" s="177"/>
    </row>
    <row r="123" spans="1:18" x14ac:dyDescent="0.2">
      <c r="A123" s="59">
        <f t="shared" si="13"/>
        <v>118</v>
      </c>
      <c r="B123" s="57" t="s">
        <v>2120</v>
      </c>
      <c r="C123" s="79">
        <v>549.29999999999995</v>
      </c>
      <c r="D123" s="57">
        <v>73.599999999999994</v>
      </c>
      <c r="E123" s="57"/>
      <c r="F123" s="57">
        <f t="shared" si="9"/>
        <v>622.9</v>
      </c>
      <c r="G123" s="57" t="s">
        <v>1992</v>
      </c>
      <c r="H123" s="57">
        <v>549</v>
      </c>
      <c r="I123" s="56">
        <f t="shared" si="10"/>
        <v>1.52562402260369E-2</v>
      </c>
      <c r="J123" s="245">
        <f t="shared" si="11"/>
        <v>56.142964031815794</v>
      </c>
      <c r="K123" s="245">
        <f t="shared" si="12"/>
        <v>12.351452086999474</v>
      </c>
      <c r="L123" s="54">
        <f t="shared" si="7"/>
        <v>24.5344752819035</v>
      </c>
      <c r="M123" s="54">
        <v>15.687979569316449</v>
      </c>
      <c r="N123" s="56">
        <f t="shared" si="8"/>
        <v>0.17453342586295589</v>
      </c>
      <c r="R123" s="177"/>
    </row>
    <row r="124" spans="1:18" x14ac:dyDescent="0.2">
      <c r="A124" s="59">
        <f t="shared" si="13"/>
        <v>119</v>
      </c>
      <c r="B124" s="57" t="s">
        <v>2121</v>
      </c>
      <c r="C124" s="57">
        <v>473.9</v>
      </c>
      <c r="D124" s="57"/>
      <c r="E124" s="57"/>
      <c r="F124" s="57">
        <f t="shared" si="9"/>
        <v>473.9</v>
      </c>
      <c r="G124" s="57" t="s">
        <v>1992</v>
      </c>
      <c r="H124" s="57">
        <v>210</v>
      </c>
      <c r="I124" s="56">
        <f t="shared" si="10"/>
        <v>5.8357203050414374E-3</v>
      </c>
      <c r="J124" s="245">
        <f t="shared" si="11"/>
        <v>21.475450722552491</v>
      </c>
      <c r="K124" s="245">
        <f t="shared" si="12"/>
        <v>4.7245991589615484</v>
      </c>
      <c r="L124" s="54">
        <f t="shared" si="7"/>
        <v>9.3847719657554389</v>
      </c>
      <c r="M124" s="54">
        <v>6.0008665019243246</v>
      </c>
      <c r="N124" s="56">
        <f t="shared" si="8"/>
        <v>8.7752032811128519E-2</v>
      </c>
      <c r="R124" s="177"/>
    </row>
    <row r="125" spans="1:18" x14ac:dyDescent="0.2">
      <c r="A125" s="59">
        <f t="shared" si="13"/>
        <v>120</v>
      </c>
      <c r="B125" s="57" t="s">
        <v>2122</v>
      </c>
      <c r="C125" s="57">
        <v>696.4</v>
      </c>
      <c r="D125" s="57">
        <v>43.5</v>
      </c>
      <c r="E125" s="57"/>
      <c r="F125" s="57">
        <f t="shared" si="9"/>
        <v>739.9</v>
      </c>
      <c r="G125" s="57" t="s">
        <v>1992</v>
      </c>
      <c r="H125" s="57">
        <v>391</v>
      </c>
      <c r="I125" s="56">
        <f t="shared" si="10"/>
        <v>1.0865555425100962E-2</v>
      </c>
      <c r="J125" s="245">
        <f t="shared" si="11"/>
        <v>39.985243964371541</v>
      </c>
      <c r="K125" s="245">
        <f t="shared" si="12"/>
        <v>8.7967536721617385</v>
      </c>
      <c r="L125" s="54">
        <f t="shared" si="7"/>
        <v>17.473551612430363</v>
      </c>
      <c r="M125" s="54">
        <v>11.173041915487671</v>
      </c>
      <c r="N125" s="56">
        <f t="shared" si="8"/>
        <v>0.10464737284018287</v>
      </c>
      <c r="R125" s="177"/>
    </row>
    <row r="126" spans="1:18" x14ac:dyDescent="0.2">
      <c r="A126" s="59">
        <f t="shared" si="13"/>
        <v>121</v>
      </c>
      <c r="B126" s="57" t="s">
        <v>2123</v>
      </c>
      <c r="C126" s="57">
        <v>774.6</v>
      </c>
      <c r="D126" s="57">
        <v>49.5</v>
      </c>
      <c r="E126" s="57"/>
      <c r="F126" s="57">
        <f t="shared" si="9"/>
        <v>824.1</v>
      </c>
      <c r="G126" s="57" t="s">
        <v>1992</v>
      </c>
      <c r="H126" s="57">
        <v>447</v>
      </c>
      <c r="I126" s="56">
        <f t="shared" si="10"/>
        <v>1.2421747506445344E-2</v>
      </c>
      <c r="J126" s="245">
        <f t="shared" si="11"/>
        <v>45.712030823718869</v>
      </c>
      <c r="K126" s="245">
        <f t="shared" si="12"/>
        <v>10.056646781218152</v>
      </c>
      <c r="L126" s="54">
        <f t="shared" si="7"/>
        <v>19.976157469965145</v>
      </c>
      <c r="M126" s="54">
        <v>12.773272982667491</v>
      </c>
      <c r="N126" s="56">
        <f t="shared" si="8"/>
        <v>0.10741185300032721</v>
      </c>
      <c r="R126" s="177"/>
    </row>
    <row r="127" spans="1:18" x14ac:dyDescent="0.2">
      <c r="A127" s="59">
        <f t="shared" si="13"/>
        <v>122</v>
      </c>
      <c r="B127" s="57" t="s">
        <v>2124</v>
      </c>
      <c r="C127" s="57">
        <v>360</v>
      </c>
      <c r="D127" s="57"/>
      <c r="E127" s="57"/>
      <c r="F127" s="57">
        <f t="shared" si="9"/>
        <v>360</v>
      </c>
      <c r="G127" s="57" t="s">
        <v>1992</v>
      </c>
      <c r="H127" s="57">
        <v>206</v>
      </c>
      <c r="I127" s="56">
        <f t="shared" si="10"/>
        <v>5.7245637278025528E-3</v>
      </c>
      <c r="J127" s="245">
        <f t="shared" si="11"/>
        <v>21.066394518313395</v>
      </c>
      <c r="K127" s="245">
        <f t="shared" si="12"/>
        <v>4.6346067940289473</v>
      </c>
      <c r="L127" s="54">
        <f t="shared" si="7"/>
        <v>9.2060144045029535</v>
      </c>
      <c r="M127" s="54">
        <v>5.8865642828400526</v>
      </c>
      <c r="N127" s="56">
        <f t="shared" si="8"/>
        <v>0.11331549999912596</v>
      </c>
      <c r="R127" s="177"/>
    </row>
    <row r="128" spans="1:18" x14ac:dyDescent="0.2">
      <c r="A128" s="59">
        <f t="shared" si="13"/>
        <v>123</v>
      </c>
      <c r="B128" s="57" t="s">
        <v>2125</v>
      </c>
      <c r="C128" s="57">
        <v>304.8</v>
      </c>
      <c r="D128" s="57"/>
      <c r="E128" s="57"/>
      <c r="F128" s="57">
        <f t="shared" si="9"/>
        <v>304.8</v>
      </c>
      <c r="G128" s="57" t="s">
        <v>1992</v>
      </c>
      <c r="H128" s="57">
        <v>245</v>
      </c>
      <c r="I128" s="56">
        <f t="shared" si="10"/>
        <v>6.808340355881677E-3</v>
      </c>
      <c r="J128" s="245">
        <f t="shared" si="11"/>
        <v>25.054692509644571</v>
      </c>
      <c r="K128" s="245">
        <f t="shared" si="12"/>
        <v>5.512032352121806</v>
      </c>
      <c r="L128" s="54">
        <f t="shared" si="7"/>
        <v>10.948900626714678</v>
      </c>
      <c r="M128" s="54">
        <v>7.001010918911712</v>
      </c>
      <c r="N128" s="56">
        <f>(J128+K128+L128+M128)/F128</f>
        <v>0.15917531629722037</v>
      </c>
      <c r="R128" s="177"/>
    </row>
    <row r="129" spans="1:18" x14ac:dyDescent="0.2">
      <c r="A129" s="59">
        <f t="shared" si="13"/>
        <v>124</v>
      </c>
      <c r="B129" s="57" t="s">
        <v>2126</v>
      </c>
      <c r="C129" s="57">
        <v>821.7</v>
      </c>
      <c r="D129" s="57"/>
      <c r="E129" s="57"/>
      <c r="F129" s="57">
        <f t="shared" si="9"/>
        <v>821.7</v>
      </c>
      <c r="G129" s="57" t="s">
        <v>1992</v>
      </c>
      <c r="H129" s="57">
        <v>343</v>
      </c>
      <c r="I129" s="56">
        <f t="shared" si="10"/>
        <v>9.5316764982343472E-3</v>
      </c>
      <c r="J129" s="245">
        <f t="shared" si="11"/>
        <v>35.076569513502399</v>
      </c>
      <c r="K129" s="245">
        <f t="shared" si="12"/>
        <v>7.716845292970528</v>
      </c>
      <c r="L129" s="54">
        <f t="shared" si="7"/>
        <v>15.328460877400548</v>
      </c>
      <c r="M129" s="54">
        <v>9.8014152864763968</v>
      </c>
      <c r="N129" s="56">
        <f t="shared" si="8"/>
        <v>8.266190941992195E-2</v>
      </c>
      <c r="R129" s="177"/>
    </row>
    <row r="130" spans="1:18" x14ac:dyDescent="0.2">
      <c r="A130" s="59">
        <f t="shared" si="13"/>
        <v>125</v>
      </c>
      <c r="B130" s="57" t="s">
        <v>2127</v>
      </c>
      <c r="C130" s="57">
        <v>834.7</v>
      </c>
      <c r="D130" s="57"/>
      <c r="E130" s="57"/>
      <c r="F130" s="57">
        <f t="shared" si="9"/>
        <v>834.7</v>
      </c>
      <c r="G130" s="57" t="s">
        <v>1992</v>
      </c>
      <c r="H130" s="57">
        <v>300</v>
      </c>
      <c r="I130" s="56">
        <f t="shared" si="10"/>
        <v>8.3367432929163394E-3</v>
      </c>
      <c r="J130" s="245">
        <f t="shared" si="11"/>
        <v>30.67921531793213</v>
      </c>
      <c r="K130" s="245">
        <f t="shared" si="12"/>
        <v>6.7494273699450682</v>
      </c>
      <c r="L130" s="54">
        <f t="shared" si="7"/>
        <v>13.40681709393634</v>
      </c>
      <c r="M130" s="54">
        <v>8.5726664313204637</v>
      </c>
      <c r="N130" s="56">
        <f t="shared" si="8"/>
        <v>7.1173027690348625E-2</v>
      </c>
      <c r="R130" s="177"/>
    </row>
    <row r="131" spans="1:18" x14ac:dyDescent="0.2">
      <c r="A131" s="59">
        <f t="shared" si="13"/>
        <v>126</v>
      </c>
      <c r="B131" s="57" t="s">
        <v>2128</v>
      </c>
      <c r="C131" s="57">
        <v>321.8</v>
      </c>
      <c r="D131" s="57"/>
      <c r="E131" s="57"/>
      <c r="F131" s="57">
        <f t="shared" si="9"/>
        <v>321.8</v>
      </c>
      <c r="G131" s="57" t="s">
        <v>1992</v>
      </c>
      <c r="H131" s="57">
        <v>240</v>
      </c>
      <c r="I131" s="56">
        <f t="shared" si="10"/>
        <v>6.6693946343330708E-3</v>
      </c>
      <c r="J131" s="245">
        <f t="shared" si="11"/>
        <v>24.543372254345702</v>
      </c>
      <c r="K131" s="245">
        <f t="shared" si="12"/>
        <v>5.3995418959560544</v>
      </c>
      <c r="L131" s="54">
        <f t="shared" si="7"/>
        <v>10.725453675149071</v>
      </c>
      <c r="M131" s="54">
        <v>6.8581331450563709</v>
      </c>
      <c r="N131" s="56">
        <f t="shared" si="8"/>
        <v>0.14768956174800249</v>
      </c>
      <c r="R131" s="177"/>
    </row>
    <row r="132" spans="1:18" x14ac:dyDescent="0.2">
      <c r="A132" s="59">
        <f t="shared" si="13"/>
        <v>127</v>
      </c>
      <c r="B132" s="57" t="s">
        <v>2129</v>
      </c>
      <c r="C132" s="57">
        <v>427</v>
      </c>
      <c r="D132" s="57"/>
      <c r="E132" s="57"/>
      <c r="F132" s="57">
        <f t="shared" si="9"/>
        <v>427</v>
      </c>
      <c r="G132" s="57" t="s">
        <v>1992</v>
      </c>
      <c r="H132" s="57">
        <v>181</v>
      </c>
      <c r="I132" s="56">
        <f t="shared" si="10"/>
        <v>5.0298351200595247E-3</v>
      </c>
      <c r="J132" s="245">
        <f t="shared" si="11"/>
        <v>18.50979324181905</v>
      </c>
      <c r="K132" s="245">
        <f t="shared" si="12"/>
        <v>4.0721545132001911</v>
      </c>
      <c r="L132" s="54">
        <f t="shared" si="7"/>
        <v>8.0887796466749258</v>
      </c>
      <c r="M132" s="54">
        <v>5.1721754135633464</v>
      </c>
      <c r="N132" s="56">
        <f t="shared" si="8"/>
        <v>8.3941224391703789E-2</v>
      </c>
      <c r="R132" s="177"/>
    </row>
    <row r="133" spans="1:18" x14ac:dyDescent="0.2">
      <c r="A133" s="59">
        <f t="shared" si="13"/>
        <v>128</v>
      </c>
      <c r="B133" s="57" t="s">
        <v>2130</v>
      </c>
      <c r="C133" s="57">
        <v>546.1</v>
      </c>
      <c r="D133" s="57"/>
      <c r="E133" s="57"/>
      <c r="F133" s="57">
        <f t="shared" ref="F133:F315" si="14">C133+D133+E133</f>
        <v>546.1</v>
      </c>
      <c r="G133" s="57" t="s">
        <v>1992</v>
      </c>
      <c r="H133" s="57">
        <v>234</v>
      </c>
      <c r="I133" s="56">
        <f t="shared" si="10"/>
        <v>6.502659768474744E-3</v>
      </c>
      <c r="J133" s="245">
        <f t="shared" si="11"/>
        <v>23.929787947987059</v>
      </c>
      <c r="K133" s="245">
        <f t="shared" ref="K133:K194" si="15">J133*0.22</f>
        <v>5.2645533485571532</v>
      </c>
      <c r="L133" s="54">
        <f t="shared" si="7"/>
        <v>10.457317333270344</v>
      </c>
      <c r="M133" s="54">
        <v>6.6866798164299608</v>
      </c>
      <c r="N133" s="56">
        <f t="shared" si="8"/>
        <v>8.4853210851940142E-2</v>
      </c>
      <c r="R133" s="177"/>
    </row>
    <row r="134" spans="1:18" x14ac:dyDescent="0.2">
      <c r="A134" s="59">
        <f t="shared" si="13"/>
        <v>129</v>
      </c>
      <c r="B134" s="57" t="s">
        <v>2131</v>
      </c>
      <c r="C134" s="57">
        <v>912.32</v>
      </c>
      <c r="D134" s="57">
        <v>50</v>
      </c>
      <c r="E134" s="57"/>
      <c r="F134" s="57">
        <f t="shared" si="14"/>
        <v>962.32</v>
      </c>
      <c r="G134" s="57" t="s">
        <v>1992</v>
      </c>
      <c r="H134" s="57">
        <v>486</v>
      </c>
      <c r="I134" s="56">
        <f t="shared" si="10"/>
        <v>1.3505524134524469E-2</v>
      </c>
      <c r="J134" s="245">
        <f t="shared" si="11"/>
        <v>49.70032881505005</v>
      </c>
      <c r="K134" s="245">
        <f t="shared" si="15"/>
        <v>10.934072339311012</v>
      </c>
      <c r="L134" s="54">
        <f t="shared" ref="L134:L197" si="16">J134*0.437</f>
        <v>21.719043692176871</v>
      </c>
      <c r="M134" s="54">
        <v>13.887719618739149</v>
      </c>
      <c r="N134" s="56">
        <f t="shared" ref="N134:N197" si="17">(J134+K134+L134+M134)/F134</f>
        <v>0.1000095233033472</v>
      </c>
      <c r="R134" s="177"/>
    </row>
    <row r="135" spans="1:18" x14ac:dyDescent="0.2">
      <c r="A135" s="59">
        <f t="shared" si="13"/>
        <v>130</v>
      </c>
      <c r="B135" s="57" t="s">
        <v>2132</v>
      </c>
      <c r="C135" s="57">
        <v>1925.1</v>
      </c>
      <c r="D135" s="57"/>
      <c r="E135" s="57"/>
      <c r="F135" s="57">
        <f t="shared" si="14"/>
        <v>1925.1</v>
      </c>
      <c r="G135" s="57" t="s">
        <v>1994</v>
      </c>
      <c r="H135" s="57">
        <v>920.5</v>
      </c>
      <c r="I135" s="56">
        <f t="shared" ref="I135:I198" si="18">4/143941.1*H135</f>
        <v>2.55799073370983E-2</v>
      </c>
      <c r="J135" s="245">
        <f t="shared" ref="J135:J198" si="19">I135*3680</f>
        <v>94.134059000521745</v>
      </c>
      <c r="K135" s="245">
        <f t="shared" si="15"/>
        <v>20.709492980114785</v>
      </c>
      <c r="L135" s="54">
        <f t="shared" si="16"/>
        <v>41.136583783228005</v>
      </c>
      <c r="M135" s="54">
        <v>26.303798166768292</v>
      </c>
      <c r="N135" s="56">
        <f t="shared" si="17"/>
        <v>9.4688033832337468E-2</v>
      </c>
      <c r="R135" s="177"/>
    </row>
    <row r="136" spans="1:18" x14ac:dyDescent="0.2">
      <c r="A136" s="59">
        <f t="shared" ref="A136:A199" si="20">1+A135</f>
        <v>131</v>
      </c>
      <c r="B136" s="57" t="s">
        <v>2133</v>
      </c>
      <c r="C136" s="57">
        <v>770.9</v>
      </c>
      <c r="D136" s="57"/>
      <c r="E136" s="57"/>
      <c r="F136" s="57">
        <f t="shared" si="14"/>
        <v>770.9</v>
      </c>
      <c r="G136" s="57" t="s">
        <v>1994</v>
      </c>
      <c r="H136" s="57">
        <v>302</v>
      </c>
      <c r="I136" s="56">
        <f t="shared" si="18"/>
        <v>8.3923215815357808E-3</v>
      </c>
      <c r="J136" s="245">
        <f t="shared" si="19"/>
        <v>30.883743420051673</v>
      </c>
      <c r="K136" s="245">
        <f t="shared" si="15"/>
        <v>6.7944235524113683</v>
      </c>
      <c r="L136" s="54">
        <f t="shared" si="16"/>
        <v>13.496195874562581</v>
      </c>
      <c r="M136" s="54">
        <v>8.6298175408626001</v>
      </c>
      <c r="N136" s="56">
        <f t="shared" si="17"/>
        <v>7.757709221414999E-2</v>
      </c>
      <c r="R136" s="177"/>
    </row>
    <row r="137" spans="1:18" x14ac:dyDescent="0.2">
      <c r="A137" s="59">
        <f t="shared" si="20"/>
        <v>132</v>
      </c>
      <c r="B137" s="57" t="s">
        <v>2134</v>
      </c>
      <c r="C137" s="57">
        <v>1461.8</v>
      </c>
      <c r="D137" s="57">
        <v>44.9</v>
      </c>
      <c r="E137" s="57"/>
      <c r="F137" s="57">
        <f t="shared" si="14"/>
        <v>1506.7</v>
      </c>
      <c r="G137" s="57" t="s">
        <v>1992</v>
      </c>
      <c r="H137" s="57">
        <v>462</v>
      </c>
      <c r="I137" s="56">
        <f t="shared" si="18"/>
        <v>1.2838584671091162E-2</v>
      </c>
      <c r="J137" s="245">
        <f t="shared" si="19"/>
        <v>47.245991589615478</v>
      </c>
      <c r="K137" s="245">
        <f t="shared" si="15"/>
        <v>10.394118149715405</v>
      </c>
      <c r="L137" s="54">
        <f t="shared" si="16"/>
        <v>20.646498324661962</v>
      </c>
      <c r="M137" s="54">
        <v>13.201906304233512</v>
      </c>
      <c r="N137" s="56">
        <f t="shared" si="17"/>
        <v>6.0721121900993137E-2</v>
      </c>
      <c r="R137" s="177"/>
    </row>
    <row r="138" spans="1:18" x14ac:dyDescent="0.2">
      <c r="A138" s="59">
        <f t="shared" si="20"/>
        <v>133</v>
      </c>
      <c r="B138" s="57" t="s">
        <v>2135</v>
      </c>
      <c r="C138" s="57">
        <v>583.6</v>
      </c>
      <c r="D138" s="57"/>
      <c r="E138" s="57"/>
      <c r="F138" s="57">
        <f t="shared" si="14"/>
        <v>583.6</v>
      </c>
      <c r="G138" s="57" t="s">
        <v>1992</v>
      </c>
      <c r="H138" s="157">
        <v>385</v>
      </c>
      <c r="I138" s="56">
        <f t="shared" si="18"/>
        <v>1.0698820559242634E-2</v>
      </c>
      <c r="J138" s="245">
        <f t="shared" si="19"/>
        <v>39.371659658012895</v>
      </c>
      <c r="K138" s="245">
        <f t="shared" si="15"/>
        <v>8.6617651247628373</v>
      </c>
      <c r="L138" s="54">
        <f t="shared" si="16"/>
        <v>17.205415270551637</v>
      </c>
      <c r="M138" s="54">
        <v>11.001588586861262</v>
      </c>
      <c r="N138" s="56">
        <f t="shared" si="17"/>
        <v>0.13063815736838352</v>
      </c>
      <c r="R138" s="177"/>
    </row>
    <row r="139" spans="1:18" x14ac:dyDescent="0.2">
      <c r="A139" s="59">
        <f t="shared" si="20"/>
        <v>134</v>
      </c>
      <c r="B139" s="57" t="s">
        <v>2136</v>
      </c>
      <c r="C139" s="57">
        <v>399.2</v>
      </c>
      <c r="D139" s="57"/>
      <c r="E139" s="57"/>
      <c r="F139" s="57">
        <f t="shared" si="14"/>
        <v>399.2</v>
      </c>
      <c r="G139" s="57" t="s">
        <v>1992</v>
      </c>
      <c r="H139" s="57">
        <v>189</v>
      </c>
      <c r="I139" s="56">
        <f t="shared" si="18"/>
        <v>5.2521482745372938E-3</v>
      </c>
      <c r="J139" s="245">
        <f t="shared" si="19"/>
        <v>19.32790565029724</v>
      </c>
      <c r="K139" s="245">
        <f t="shared" si="15"/>
        <v>4.2521392430653924</v>
      </c>
      <c r="L139" s="54">
        <f t="shared" si="16"/>
        <v>8.4462947691798931</v>
      </c>
      <c r="M139" s="54">
        <v>5.400779851731893</v>
      </c>
      <c r="N139" s="56">
        <f t="shared" si="17"/>
        <v>9.375530940449503E-2</v>
      </c>
      <c r="R139" s="177"/>
    </row>
    <row r="140" spans="1:18" x14ac:dyDescent="0.2">
      <c r="A140" s="59">
        <f t="shared" si="20"/>
        <v>135</v>
      </c>
      <c r="B140" s="57" t="s">
        <v>2137</v>
      </c>
      <c r="C140" s="57">
        <v>408.5</v>
      </c>
      <c r="D140" s="57"/>
      <c r="E140" s="57">
        <v>16.100000000000001</v>
      </c>
      <c r="F140" s="57">
        <f t="shared" si="14"/>
        <v>424.6</v>
      </c>
      <c r="G140" s="57" t="s">
        <v>1992</v>
      </c>
      <c r="H140" s="57">
        <v>174</v>
      </c>
      <c r="I140" s="56">
        <f t="shared" si="18"/>
        <v>4.8353111098914763E-3</v>
      </c>
      <c r="J140" s="245">
        <f t="shared" si="19"/>
        <v>17.793944884400634</v>
      </c>
      <c r="K140" s="245">
        <f t="shared" si="15"/>
        <v>3.9146678745681394</v>
      </c>
      <c r="L140" s="54">
        <f t="shared" si="16"/>
        <v>7.7759539144830772</v>
      </c>
      <c r="M140" s="54">
        <v>4.9721465301658689</v>
      </c>
      <c r="N140" s="56">
        <f t="shared" si="17"/>
        <v>8.1150996711299397E-2</v>
      </c>
      <c r="R140" s="177"/>
    </row>
    <row r="141" spans="1:18" x14ac:dyDescent="0.2">
      <c r="A141" s="59">
        <f t="shared" si="20"/>
        <v>136</v>
      </c>
      <c r="B141" s="57" t="s">
        <v>2138</v>
      </c>
      <c r="C141" s="57">
        <v>744</v>
      </c>
      <c r="D141" s="57"/>
      <c r="E141" s="57">
        <v>108.9</v>
      </c>
      <c r="F141" s="57">
        <f t="shared" si="14"/>
        <v>852.9</v>
      </c>
      <c r="G141" s="57" t="s">
        <v>1992</v>
      </c>
      <c r="H141" s="57">
        <v>302</v>
      </c>
      <c r="I141" s="56">
        <f t="shared" si="18"/>
        <v>8.3923215815357808E-3</v>
      </c>
      <c r="J141" s="245">
        <f t="shared" si="19"/>
        <v>30.883743420051673</v>
      </c>
      <c r="K141" s="245">
        <f t="shared" si="15"/>
        <v>6.7944235524113683</v>
      </c>
      <c r="L141" s="54">
        <f t="shared" si="16"/>
        <v>13.496195874562581</v>
      </c>
      <c r="M141" s="54">
        <v>8.6298175408626001</v>
      </c>
      <c r="N141" s="56">
        <f t="shared" si="17"/>
        <v>7.0118631009365953E-2</v>
      </c>
      <c r="R141" s="177"/>
    </row>
    <row r="142" spans="1:18" x14ac:dyDescent="0.2">
      <c r="A142" s="59">
        <f t="shared" si="20"/>
        <v>137</v>
      </c>
      <c r="B142" s="57" t="s">
        <v>2139</v>
      </c>
      <c r="C142" s="57">
        <v>226.1</v>
      </c>
      <c r="D142" s="57"/>
      <c r="E142" s="57"/>
      <c r="F142" s="57">
        <f t="shared" si="14"/>
        <v>226.1</v>
      </c>
      <c r="G142" s="57" t="s">
        <v>1992</v>
      </c>
      <c r="H142" s="57">
        <v>208</v>
      </c>
      <c r="I142" s="56">
        <f t="shared" si="18"/>
        <v>5.7801420164219951E-3</v>
      </c>
      <c r="J142" s="245">
        <f t="shared" si="19"/>
        <v>21.270922620432941</v>
      </c>
      <c r="K142" s="245">
        <f t="shared" si="15"/>
        <v>4.6796029764952474</v>
      </c>
      <c r="L142" s="54">
        <f t="shared" si="16"/>
        <v>9.2953931851291944</v>
      </c>
      <c r="M142" s="54">
        <v>5.9437153923821882</v>
      </c>
      <c r="N142" s="56">
        <f t="shared" si="17"/>
        <v>0.18217441032481013</v>
      </c>
      <c r="R142" s="177"/>
    </row>
    <row r="143" spans="1:18" x14ac:dyDescent="0.2">
      <c r="A143" s="59">
        <f t="shared" si="20"/>
        <v>138</v>
      </c>
      <c r="B143" s="57" t="s">
        <v>2140</v>
      </c>
      <c r="C143" s="57">
        <v>481.6</v>
      </c>
      <c r="D143" s="57">
        <v>222</v>
      </c>
      <c r="E143" s="57"/>
      <c r="F143" s="57">
        <f t="shared" si="14"/>
        <v>703.6</v>
      </c>
      <c r="G143" s="57" t="s">
        <v>1994</v>
      </c>
      <c r="H143" s="157">
        <v>800</v>
      </c>
      <c r="I143" s="56">
        <f t="shared" si="18"/>
        <v>2.2231315447776904E-2</v>
      </c>
      <c r="J143" s="245">
        <f t="shared" si="19"/>
        <v>81.811240847819008</v>
      </c>
      <c r="K143" s="245">
        <f t="shared" si="15"/>
        <v>17.998472986520181</v>
      </c>
      <c r="L143" s="54">
        <f t="shared" si="16"/>
        <v>35.751512250496909</v>
      </c>
      <c r="M143" s="54">
        <v>22.86044381685457</v>
      </c>
      <c r="N143" s="56">
        <f t="shared" si="17"/>
        <v>0.22515871219683153</v>
      </c>
      <c r="R143" s="177"/>
    </row>
    <row r="144" spans="1:18" x14ac:dyDescent="0.2">
      <c r="A144" s="59">
        <f t="shared" si="20"/>
        <v>139</v>
      </c>
      <c r="B144" s="57" t="s">
        <v>2141</v>
      </c>
      <c r="C144" s="57">
        <v>280.5</v>
      </c>
      <c r="D144" s="57">
        <v>98.9</v>
      </c>
      <c r="E144" s="57"/>
      <c r="F144" s="57">
        <f t="shared" si="14"/>
        <v>379.4</v>
      </c>
      <c r="G144" s="57" t="s">
        <v>1992</v>
      </c>
      <c r="H144" s="57">
        <v>231</v>
      </c>
      <c r="I144" s="56">
        <f t="shared" si="18"/>
        <v>6.419292335545581E-3</v>
      </c>
      <c r="J144" s="245">
        <f t="shared" si="19"/>
        <v>23.622995794807739</v>
      </c>
      <c r="K144" s="245">
        <f t="shared" si="15"/>
        <v>5.1970590748577026</v>
      </c>
      <c r="L144" s="54">
        <f t="shared" si="16"/>
        <v>10.323249162330981</v>
      </c>
      <c r="M144" s="54">
        <v>6.6009531521167562</v>
      </c>
      <c r="N144" s="56">
        <f t="shared" si="17"/>
        <v>0.12056999784953396</v>
      </c>
      <c r="R144" s="177"/>
    </row>
    <row r="145" spans="1:18" x14ac:dyDescent="0.2">
      <c r="A145" s="59">
        <f t="shared" si="20"/>
        <v>140</v>
      </c>
      <c r="B145" s="57" t="s">
        <v>2142</v>
      </c>
      <c r="C145" s="57">
        <v>206.6</v>
      </c>
      <c r="D145" s="57"/>
      <c r="E145" s="57">
        <v>28</v>
      </c>
      <c r="F145" s="57">
        <f t="shared" si="14"/>
        <v>234.6</v>
      </c>
      <c r="G145" s="57" t="s">
        <v>1992</v>
      </c>
      <c r="H145" s="157">
        <v>360</v>
      </c>
      <c r="I145" s="56">
        <f t="shared" si="18"/>
        <v>1.0004091951499606E-2</v>
      </c>
      <c r="J145" s="245">
        <f t="shared" si="19"/>
        <v>36.815058381518554</v>
      </c>
      <c r="K145" s="245">
        <f t="shared" si="15"/>
        <v>8.0993128439340811</v>
      </c>
      <c r="L145" s="54">
        <f t="shared" si="16"/>
        <v>16.088180512723607</v>
      </c>
      <c r="M145" s="54">
        <v>10.287199717584556</v>
      </c>
      <c r="N145" s="56">
        <f t="shared" si="17"/>
        <v>0.30387788344314065</v>
      </c>
      <c r="R145" s="177"/>
    </row>
    <row r="146" spans="1:18" x14ac:dyDescent="0.2">
      <c r="A146" s="59">
        <f t="shared" si="20"/>
        <v>141</v>
      </c>
      <c r="B146" s="57" t="s">
        <v>2143</v>
      </c>
      <c r="C146" s="57">
        <v>230.6</v>
      </c>
      <c r="D146" s="57"/>
      <c r="E146" s="57"/>
      <c r="F146" s="57">
        <f t="shared" si="14"/>
        <v>230.6</v>
      </c>
      <c r="G146" s="57" t="s">
        <v>1992</v>
      </c>
      <c r="H146" s="57">
        <v>169</v>
      </c>
      <c r="I146" s="56">
        <f t="shared" si="18"/>
        <v>4.696365388342871E-3</v>
      </c>
      <c r="J146" s="245">
        <f t="shared" si="19"/>
        <v>17.282624629101765</v>
      </c>
      <c r="K146" s="245">
        <f t="shared" si="15"/>
        <v>3.8021774184023882</v>
      </c>
      <c r="L146" s="54">
        <f t="shared" si="16"/>
        <v>7.5525069629174713</v>
      </c>
      <c r="M146" s="54">
        <v>4.8292687563105279</v>
      </c>
      <c r="N146" s="56">
        <f t="shared" si="17"/>
        <v>0.14512826438305357</v>
      </c>
      <c r="R146" s="177"/>
    </row>
    <row r="147" spans="1:18" x14ac:dyDescent="0.2">
      <c r="A147" s="59">
        <f t="shared" si="20"/>
        <v>142</v>
      </c>
      <c r="B147" s="57" t="s">
        <v>2144</v>
      </c>
      <c r="C147" s="57">
        <v>305.60000000000002</v>
      </c>
      <c r="D147" s="57"/>
      <c r="E147" s="57">
        <v>165.3</v>
      </c>
      <c r="F147" s="57">
        <f t="shared" si="14"/>
        <v>470.90000000000003</v>
      </c>
      <c r="G147" s="57" t="s">
        <v>1992</v>
      </c>
      <c r="H147" s="157">
        <v>385</v>
      </c>
      <c r="I147" s="56">
        <f t="shared" si="18"/>
        <v>1.0698820559242634E-2</v>
      </c>
      <c r="J147" s="245">
        <f t="shared" si="19"/>
        <v>39.371659658012895</v>
      </c>
      <c r="K147" s="245">
        <f t="shared" si="15"/>
        <v>8.6617651247628373</v>
      </c>
      <c r="L147" s="54">
        <f t="shared" si="16"/>
        <v>17.205415270551637</v>
      </c>
      <c r="M147" s="54">
        <v>11.001588586861262</v>
      </c>
      <c r="N147" s="56">
        <f t="shared" si="17"/>
        <v>0.16190364969247956</v>
      </c>
      <c r="R147" s="177">
        <v>365</v>
      </c>
    </row>
    <row r="148" spans="1:18" x14ac:dyDescent="0.2">
      <c r="A148" s="59">
        <f t="shared" si="20"/>
        <v>143</v>
      </c>
      <c r="B148" s="57" t="s">
        <v>2145</v>
      </c>
      <c r="C148" s="80">
        <v>2174.8000000000002</v>
      </c>
      <c r="D148" s="57"/>
      <c r="E148" s="57">
        <v>163.69999999999999</v>
      </c>
      <c r="F148" s="57">
        <f t="shared" si="14"/>
        <v>2338.5</v>
      </c>
      <c r="G148" s="57" t="s">
        <v>1993</v>
      </c>
      <c r="H148" s="57">
        <v>588.6</v>
      </c>
      <c r="I148" s="56">
        <f t="shared" si="18"/>
        <v>1.6356690340701856E-2</v>
      </c>
      <c r="J148" s="245">
        <f t="shared" si="19"/>
        <v>60.19262045378283</v>
      </c>
      <c r="K148" s="245">
        <f t="shared" si="15"/>
        <v>13.242376499832222</v>
      </c>
      <c r="L148" s="54">
        <f t="shared" si="16"/>
        <v>26.304175138303098</v>
      </c>
      <c r="M148" s="54">
        <v>16.819571538250749</v>
      </c>
      <c r="N148" s="56">
        <f t="shared" si="17"/>
        <v>4.9843379786259946E-2</v>
      </c>
      <c r="R148" s="177"/>
    </row>
    <row r="149" spans="1:18" x14ac:dyDescent="0.2">
      <c r="A149" s="59">
        <f t="shared" si="20"/>
        <v>144</v>
      </c>
      <c r="B149" s="57" t="s">
        <v>2146</v>
      </c>
      <c r="C149" s="80">
        <v>308.60000000000002</v>
      </c>
      <c r="D149" s="57"/>
      <c r="E149" s="57"/>
      <c r="F149" s="57">
        <f t="shared" si="14"/>
        <v>308.60000000000002</v>
      </c>
      <c r="G149" s="57" t="s">
        <v>1992</v>
      </c>
      <c r="H149" s="57">
        <v>144</v>
      </c>
      <c r="I149" s="56">
        <f t="shared" si="18"/>
        <v>4.0016367805998428E-3</v>
      </c>
      <c r="J149" s="245">
        <f t="shared" si="19"/>
        <v>14.726023352607422</v>
      </c>
      <c r="K149" s="245">
        <f t="shared" si="15"/>
        <v>3.2397251375736329</v>
      </c>
      <c r="L149" s="54">
        <f t="shared" si="16"/>
        <v>6.4352722050894435</v>
      </c>
      <c r="M149" s="54">
        <v>4.1148798870338217</v>
      </c>
      <c r="N149" s="56">
        <f t="shared" si="17"/>
        <v>9.240408484220454E-2</v>
      </c>
      <c r="R149" s="177"/>
    </row>
    <row r="150" spans="1:18" x14ac:dyDescent="0.2">
      <c r="A150" s="59">
        <f t="shared" si="20"/>
        <v>145</v>
      </c>
      <c r="B150" s="57" t="s">
        <v>2147</v>
      </c>
      <c r="C150" s="57">
        <v>441.9</v>
      </c>
      <c r="D150" s="57"/>
      <c r="E150" s="57"/>
      <c r="F150" s="57">
        <f t="shared" si="14"/>
        <v>441.9</v>
      </c>
      <c r="G150" s="57" t="s">
        <v>1992</v>
      </c>
      <c r="H150" s="57">
        <v>278</v>
      </c>
      <c r="I150" s="56">
        <f t="shared" si="18"/>
        <v>7.7253821181024742E-3</v>
      </c>
      <c r="J150" s="245">
        <f t="shared" si="19"/>
        <v>28.429406194617105</v>
      </c>
      <c r="K150" s="245">
        <f t="shared" si="15"/>
        <v>6.2544693628157635</v>
      </c>
      <c r="L150" s="54">
        <f t="shared" si="16"/>
        <v>12.423650507047675</v>
      </c>
      <c r="M150" s="54">
        <v>7.9440042263569621</v>
      </c>
      <c r="N150" s="56">
        <f t="shared" si="17"/>
        <v>0.12457915883873616</v>
      </c>
      <c r="R150" s="177"/>
    </row>
    <row r="151" spans="1:18" x14ac:dyDescent="0.2">
      <c r="A151" s="59">
        <f t="shared" si="20"/>
        <v>146</v>
      </c>
      <c r="B151" s="57" t="s">
        <v>2148</v>
      </c>
      <c r="C151" s="57">
        <v>358</v>
      </c>
      <c r="D151" s="57"/>
      <c r="E151" s="57"/>
      <c r="F151" s="57">
        <f t="shared" si="14"/>
        <v>358</v>
      </c>
      <c r="G151" s="57" t="s">
        <v>1992</v>
      </c>
      <c r="H151" s="57">
        <v>288</v>
      </c>
      <c r="I151" s="56">
        <f t="shared" si="18"/>
        <v>8.0032735611996857E-3</v>
      </c>
      <c r="J151" s="245">
        <f t="shared" si="19"/>
        <v>29.452046705214844</v>
      </c>
      <c r="K151" s="245">
        <f t="shared" si="15"/>
        <v>6.4794502751472658</v>
      </c>
      <c r="L151" s="54">
        <f t="shared" si="16"/>
        <v>12.870544410178887</v>
      </c>
      <c r="M151" s="54">
        <v>8.2297597740676434</v>
      </c>
      <c r="N151" s="56">
        <f t="shared" si="17"/>
        <v>0.15930670716371129</v>
      </c>
      <c r="R151" s="177"/>
    </row>
    <row r="152" spans="1:18" x14ac:dyDescent="0.2">
      <c r="A152" s="59">
        <f t="shared" si="20"/>
        <v>147</v>
      </c>
      <c r="B152" s="57" t="s">
        <v>2149</v>
      </c>
      <c r="C152" s="57">
        <v>438.7</v>
      </c>
      <c r="D152" s="57"/>
      <c r="E152" s="57"/>
      <c r="F152" s="57">
        <f t="shared" si="14"/>
        <v>438.7</v>
      </c>
      <c r="G152" s="57" t="s">
        <v>1992</v>
      </c>
      <c r="H152" s="57">
        <v>276</v>
      </c>
      <c r="I152" s="56">
        <f t="shared" si="18"/>
        <v>7.669803829483032E-3</v>
      </c>
      <c r="J152" s="245">
        <f t="shared" si="19"/>
        <v>28.224878092497558</v>
      </c>
      <c r="K152" s="245">
        <f t="shared" si="15"/>
        <v>6.2094731803494625</v>
      </c>
      <c r="L152" s="54">
        <f t="shared" si="16"/>
        <v>12.334271726421433</v>
      </c>
      <c r="M152" s="54">
        <v>7.8868531168148266</v>
      </c>
      <c r="N152" s="56">
        <f t="shared" si="17"/>
        <v>0.12458508346497216</v>
      </c>
      <c r="R152" s="177"/>
    </row>
    <row r="153" spans="1:18" x14ac:dyDescent="0.2">
      <c r="A153" s="59">
        <f t="shared" si="20"/>
        <v>148</v>
      </c>
      <c r="B153" s="57" t="s">
        <v>2150</v>
      </c>
      <c r="C153" s="57">
        <v>378.9</v>
      </c>
      <c r="D153" s="57"/>
      <c r="E153" s="57"/>
      <c r="F153" s="57">
        <f t="shared" si="14"/>
        <v>378.9</v>
      </c>
      <c r="G153" s="57" t="s">
        <v>1992</v>
      </c>
      <c r="H153" s="57">
        <v>226</v>
      </c>
      <c r="I153" s="56">
        <f t="shared" si="18"/>
        <v>6.2803466139969748E-3</v>
      </c>
      <c r="J153" s="245">
        <f t="shared" si="19"/>
        <v>23.111675539508866</v>
      </c>
      <c r="K153" s="245">
        <f t="shared" si="15"/>
        <v>5.084568618691951</v>
      </c>
      <c r="L153" s="54">
        <f t="shared" si="16"/>
        <v>10.099802210765374</v>
      </c>
      <c r="M153" s="54">
        <v>6.458075378261416</v>
      </c>
      <c r="N153" s="56">
        <f t="shared" si="17"/>
        <v>0.11811591910062709</v>
      </c>
      <c r="R153" s="177"/>
    </row>
    <row r="154" spans="1:18" x14ac:dyDescent="0.2">
      <c r="A154" s="59">
        <f t="shared" si="20"/>
        <v>149</v>
      </c>
      <c r="B154" s="57" t="s">
        <v>2151</v>
      </c>
      <c r="C154" s="57">
        <v>243.9</v>
      </c>
      <c r="D154" s="57">
        <v>16.2</v>
      </c>
      <c r="E154" s="57">
        <v>35.6</v>
      </c>
      <c r="F154" s="57">
        <f t="shared" si="14"/>
        <v>295.70000000000005</v>
      </c>
      <c r="G154" s="57" t="s">
        <v>1992</v>
      </c>
      <c r="H154" s="57">
        <v>165</v>
      </c>
      <c r="I154" s="56">
        <f t="shared" si="18"/>
        <v>4.5852088111039864E-3</v>
      </c>
      <c r="J154" s="245">
        <f t="shared" si="19"/>
        <v>16.873568424862668</v>
      </c>
      <c r="K154" s="245">
        <f t="shared" si="15"/>
        <v>3.7121850534697871</v>
      </c>
      <c r="L154" s="54">
        <f t="shared" si="16"/>
        <v>7.3737494016649858</v>
      </c>
      <c r="M154" s="54">
        <v>4.7149665372262541</v>
      </c>
      <c r="N154" s="56">
        <f t="shared" si="17"/>
        <v>0.11049871294292761</v>
      </c>
      <c r="R154" s="177"/>
    </row>
    <row r="155" spans="1:18" x14ac:dyDescent="0.2">
      <c r="A155" s="59">
        <f t="shared" si="20"/>
        <v>150</v>
      </c>
      <c r="B155" s="57" t="s">
        <v>2152</v>
      </c>
      <c r="C155" s="57">
        <v>699.2</v>
      </c>
      <c r="D155" s="57"/>
      <c r="E155" s="57"/>
      <c r="F155" s="57">
        <f t="shared" si="14"/>
        <v>699.2</v>
      </c>
      <c r="G155" s="57" t="s">
        <v>1992</v>
      </c>
      <c r="H155" s="57">
        <v>241</v>
      </c>
      <c r="I155" s="56">
        <f t="shared" si="18"/>
        <v>6.6971837786427924E-3</v>
      </c>
      <c r="J155" s="245">
        <f t="shared" si="19"/>
        <v>24.645636305405475</v>
      </c>
      <c r="K155" s="245">
        <f t="shared" si="15"/>
        <v>5.4220399871892049</v>
      </c>
      <c r="L155" s="54">
        <f t="shared" si="16"/>
        <v>10.770143065462193</v>
      </c>
      <c r="M155" s="54">
        <v>6.8867086998274392</v>
      </c>
      <c r="N155" s="56">
        <f t="shared" si="17"/>
        <v>6.8255903972946674E-2</v>
      </c>
      <c r="R155" s="177"/>
    </row>
    <row r="156" spans="1:18" x14ac:dyDescent="0.2">
      <c r="A156" s="59">
        <f t="shared" si="20"/>
        <v>151</v>
      </c>
      <c r="B156" s="57" t="s">
        <v>2153</v>
      </c>
      <c r="C156" s="57">
        <v>765.5</v>
      </c>
      <c r="D156" s="57"/>
      <c r="E156" s="57"/>
      <c r="F156" s="57">
        <f t="shared" si="14"/>
        <v>765.5</v>
      </c>
      <c r="G156" s="57" t="s">
        <v>1992</v>
      </c>
      <c r="H156" s="57">
        <v>289</v>
      </c>
      <c r="I156" s="56">
        <f t="shared" si="18"/>
        <v>8.0310627055094064E-3</v>
      </c>
      <c r="J156" s="245">
        <f t="shared" si="19"/>
        <v>29.554310756274617</v>
      </c>
      <c r="K156" s="245">
        <f t="shared" si="15"/>
        <v>6.5019483663804154</v>
      </c>
      <c r="L156" s="54">
        <f t="shared" si="16"/>
        <v>12.915233800492008</v>
      </c>
      <c r="M156" s="54">
        <v>8.2583353288387134</v>
      </c>
      <c r="N156" s="56">
        <f t="shared" si="17"/>
        <v>7.4761369369021224E-2</v>
      </c>
      <c r="R156" s="177"/>
    </row>
    <row r="157" spans="1:18" x14ac:dyDescent="0.2">
      <c r="A157" s="59">
        <f t="shared" si="20"/>
        <v>152</v>
      </c>
      <c r="B157" s="57" t="s">
        <v>2154</v>
      </c>
      <c r="C157" s="57">
        <v>774.85</v>
      </c>
      <c r="D157" s="57">
        <v>31.4</v>
      </c>
      <c r="E157" s="57"/>
      <c r="F157" s="57">
        <f t="shared" si="14"/>
        <v>806.25</v>
      </c>
      <c r="G157" s="57" t="s">
        <v>1992</v>
      </c>
      <c r="H157" s="57">
        <v>241</v>
      </c>
      <c r="I157" s="56">
        <f t="shared" si="18"/>
        <v>6.6971837786427924E-3</v>
      </c>
      <c r="J157" s="245">
        <f t="shared" si="19"/>
        <v>24.645636305405475</v>
      </c>
      <c r="K157" s="245">
        <f t="shared" si="15"/>
        <v>5.4220399871892049</v>
      </c>
      <c r="L157" s="54">
        <f t="shared" si="16"/>
        <v>10.770143065462193</v>
      </c>
      <c r="M157" s="54">
        <v>6.8867086998274392</v>
      </c>
      <c r="N157" s="56">
        <f t="shared" si="17"/>
        <v>5.9193213095050309E-2</v>
      </c>
      <c r="R157" s="177"/>
    </row>
    <row r="158" spans="1:18" x14ac:dyDescent="0.2">
      <c r="A158" s="59">
        <f t="shared" si="20"/>
        <v>153</v>
      </c>
      <c r="B158" s="57" t="s">
        <v>2155</v>
      </c>
      <c r="C158" s="57">
        <v>506.14</v>
      </c>
      <c r="D158" s="57">
        <v>17.100000000000001</v>
      </c>
      <c r="E158" s="57"/>
      <c r="F158" s="57">
        <f t="shared" si="14"/>
        <v>523.24</v>
      </c>
      <c r="G158" s="57" t="s">
        <v>1992</v>
      </c>
      <c r="H158" s="57">
        <v>297</v>
      </c>
      <c r="I158" s="56">
        <f t="shared" si="18"/>
        <v>8.2533758599871755E-3</v>
      </c>
      <c r="J158" s="245">
        <f t="shared" si="19"/>
        <v>30.372423164752806</v>
      </c>
      <c r="K158" s="245">
        <f t="shared" si="15"/>
        <v>6.6819330962456176</v>
      </c>
      <c r="L158" s="54">
        <f t="shared" si="16"/>
        <v>13.272748922996977</v>
      </c>
      <c r="M158" s="54">
        <v>8.4869397670072591</v>
      </c>
      <c r="N158" s="56">
        <f t="shared" si="17"/>
        <v>0.11240357188097748</v>
      </c>
      <c r="R158" s="177"/>
    </row>
    <row r="159" spans="1:18" x14ac:dyDescent="0.2">
      <c r="A159" s="59">
        <f t="shared" si="20"/>
        <v>154</v>
      </c>
      <c r="B159" s="57" t="s">
        <v>2156</v>
      </c>
      <c r="C159" s="57">
        <v>574.20000000000005</v>
      </c>
      <c r="D159" s="57"/>
      <c r="E159" s="57"/>
      <c r="F159" s="57">
        <f t="shared" si="14"/>
        <v>574.20000000000005</v>
      </c>
      <c r="G159" s="57" t="s">
        <v>1992</v>
      </c>
      <c r="H159" s="57">
        <v>284</v>
      </c>
      <c r="I159" s="56">
        <f t="shared" si="18"/>
        <v>7.8921169839608011E-3</v>
      </c>
      <c r="J159" s="245">
        <f t="shared" si="19"/>
        <v>29.042990500975748</v>
      </c>
      <c r="K159" s="245">
        <f t="shared" si="15"/>
        <v>6.3894579102146647</v>
      </c>
      <c r="L159" s="54">
        <f t="shared" si="16"/>
        <v>12.691786848926402</v>
      </c>
      <c r="M159" s="54">
        <v>8.1154575549833723</v>
      </c>
      <c r="N159" s="56">
        <f t="shared" si="17"/>
        <v>9.7944431931557274E-2</v>
      </c>
      <c r="R159" s="177"/>
    </row>
    <row r="160" spans="1:18" x14ac:dyDescent="0.2">
      <c r="A160" s="59">
        <f t="shared" si="20"/>
        <v>155</v>
      </c>
      <c r="B160" s="57" t="s">
        <v>2157</v>
      </c>
      <c r="C160" s="57">
        <v>265.10000000000002</v>
      </c>
      <c r="D160" s="57"/>
      <c r="E160" s="57"/>
      <c r="F160" s="57">
        <f t="shared" si="14"/>
        <v>265.10000000000002</v>
      </c>
      <c r="G160" s="57" t="s">
        <v>1992</v>
      </c>
      <c r="H160" s="57">
        <v>171</v>
      </c>
      <c r="I160" s="56">
        <f t="shared" si="18"/>
        <v>4.7519436769623133E-3</v>
      </c>
      <c r="J160" s="245">
        <f t="shared" si="19"/>
        <v>17.487152731221311</v>
      </c>
      <c r="K160" s="245">
        <f t="shared" si="15"/>
        <v>3.8471736008686883</v>
      </c>
      <c r="L160" s="54">
        <f t="shared" si="16"/>
        <v>7.6418857435437131</v>
      </c>
      <c r="M160" s="54">
        <v>4.8864198658526643</v>
      </c>
      <c r="N160" s="56">
        <f t="shared" si="17"/>
        <v>0.12773531475475811</v>
      </c>
      <c r="R160" s="177"/>
    </row>
    <row r="161" spans="1:18" x14ac:dyDescent="0.2">
      <c r="A161" s="59">
        <f t="shared" si="20"/>
        <v>156</v>
      </c>
      <c r="B161" s="57" t="s">
        <v>2158</v>
      </c>
      <c r="C161" s="57">
        <v>733.7</v>
      </c>
      <c r="D161" s="57"/>
      <c r="E161" s="57"/>
      <c r="F161" s="57">
        <f t="shared" si="14"/>
        <v>733.7</v>
      </c>
      <c r="G161" s="57" t="s">
        <v>1992</v>
      </c>
      <c r="H161" s="57">
        <v>295</v>
      </c>
      <c r="I161" s="56">
        <f t="shared" si="18"/>
        <v>8.1977975713677324E-3</v>
      </c>
      <c r="J161" s="245">
        <f t="shared" si="19"/>
        <v>30.167895062633256</v>
      </c>
      <c r="K161" s="245">
        <f t="shared" si="15"/>
        <v>6.6369369137793166</v>
      </c>
      <c r="L161" s="54">
        <f t="shared" si="16"/>
        <v>13.183370142370734</v>
      </c>
      <c r="M161" s="54">
        <v>8.4297886574651244</v>
      </c>
      <c r="N161" s="56">
        <f t="shared" si="17"/>
        <v>7.9621085970080996E-2</v>
      </c>
      <c r="R161" s="177"/>
    </row>
    <row r="162" spans="1:18" x14ac:dyDescent="0.2">
      <c r="A162" s="59">
        <f t="shared" si="20"/>
        <v>157</v>
      </c>
      <c r="B162" s="57" t="s">
        <v>2159</v>
      </c>
      <c r="C162" s="57">
        <v>560.1</v>
      </c>
      <c r="D162" s="57"/>
      <c r="E162" s="57"/>
      <c r="F162" s="57">
        <f t="shared" si="14"/>
        <v>560.1</v>
      </c>
      <c r="G162" s="57" t="s">
        <v>1992</v>
      </c>
      <c r="H162" s="57">
        <v>281</v>
      </c>
      <c r="I162" s="56">
        <f t="shared" si="18"/>
        <v>7.8087495510316372E-3</v>
      </c>
      <c r="J162" s="245">
        <f t="shared" si="19"/>
        <v>28.736198347796424</v>
      </c>
      <c r="K162" s="245">
        <f t="shared" si="15"/>
        <v>6.3219636365152132</v>
      </c>
      <c r="L162" s="54">
        <f t="shared" si="16"/>
        <v>12.557718677987037</v>
      </c>
      <c r="M162" s="54">
        <v>8.0297308906701677</v>
      </c>
      <c r="N162" s="56">
        <f t="shared" si="17"/>
        <v>9.9349422519137379E-2</v>
      </c>
      <c r="R162" s="177"/>
    </row>
    <row r="163" spans="1:18" x14ac:dyDescent="0.2">
      <c r="A163" s="59">
        <f t="shared" si="20"/>
        <v>158</v>
      </c>
      <c r="B163" s="57" t="s">
        <v>2160</v>
      </c>
      <c r="C163" s="57">
        <v>635.20000000000005</v>
      </c>
      <c r="D163" s="57">
        <v>38.700000000000003</v>
      </c>
      <c r="E163" s="57"/>
      <c r="F163" s="57">
        <f t="shared" si="14"/>
        <v>673.90000000000009</v>
      </c>
      <c r="G163" s="57" t="s">
        <v>1992</v>
      </c>
      <c r="H163" s="57">
        <v>273</v>
      </c>
      <c r="I163" s="56">
        <f t="shared" si="18"/>
        <v>7.5864363965538681E-3</v>
      </c>
      <c r="J163" s="245">
        <f t="shared" si="19"/>
        <v>27.918085939318235</v>
      </c>
      <c r="K163" s="245">
        <f t="shared" si="15"/>
        <v>6.1419789066500119</v>
      </c>
      <c r="L163" s="54">
        <f t="shared" si="16"/>
        <v>12.200203555482069</v>
      </c>
      <c r="M163" s="54">
        <v>7.8011264525016228</v>
      </c>
      <c r="N163" s="56">
        <f t="shared" si="17"/>
        <v>8.022168697722501E-2</v>
      </c>
      <c r="R163" s="177"/>
    </row>
    <row r="164" spans="1:18" x14ac:dyDescent="0.2">
      <c r="A164" s="59">
        <f t="shared" si="20"/>
        <v>159</v>
      </c>
      <c r="B164" s="57" t="s">
        <v>2161</v>
      </c>
      <c r="C164" s="57">
        <v>485.6</v>
      </c>
      <c r="D164" s="57"/>
      <c r="E164" s="57"/>
      <c r="F164" s="57">
        <f t="shared" si="14"/>
        <v>485.6</v>
      </c>
      <c r="G164" s="57" t="s">
        <v>1992</v>
      </c>
      <c r="H164" s="57">
        <v>222</v>
      </c>
      <c r="I164" s="56">
        <f t="shared" si="18"/>
        <v>6.1691900367580911E-3</v>
      </c>
      <c r="J164" s="245">
        <f t="shared" si="19"/>
        <v>22.702619335269777</v>
      </c>
      <c r="K164" s="245">
        <f t="shared" si="15"/>
        <v>4.9945762537593508</v>
      </c>
      <c r="L164" s="54">
        <f t="shared" si="16"/>
        <v>9.9210446495128917</v>
      </c>
      <c r="M164" s="54">
        <v>6.3437731591771431</v>
      </c>
      <c r="N164" s="56">
        <f t="shared" si="17"/>
        <v>9.0531329072733036E-2</v>
      </c>
      <c r="R164" s="177"/>
    </row>
    <row r="165" spans="1:18" x14ac:dyDescent="0.2">
      <c r="A165" s="59">
        <f t="shared" si="20"/>
        <v>160</v>
      </c>
      <c r="B165" s="57" t="s">
        <v>2162</v>
      </c>
      <c r="C165" s="57">
        <v>464.9</v>
      </c>
      <c r="D165" s="57"/>
      <c r="E165" s="57"/>
      <c r="F165" s="57">
        <f t="shared" si="14"/>
        <v>464.9</v>
      </c>
      <c r="G165" s="57" t="s">
        <v>1992</v>
      </c>
      <c r="H165" s="57">
        <v>194</v>
      </c>
      <c r="I165" s="56">
        <f t="shared" si="18"/>
        <v>5.3910939960858991E-3</v>
      </c>
      <c r="J165" s="245">
        <f t="shared" si="19"/>
        <v>19.839225905596109</v>
      </c>
      <c r="K165" s="245">
        <f t="shared" si="15"/>
        <v>4.364629699231144</v>
      </c>
      <c r="L165" s="54">
        <f t="shared" si="16"/>
        <v>8.669741720745499</v>
      </c>
      <c r="M165" s="54">
        <v>5.5436576255872323</v>
      </c>
      <c r="N165" s="56">
        <f t="shared" si="17"/>
        <v>8.2635523663497495E-2</v>
      </c>
      <c r="R165" s="177"/>
    </row>
    <row r="166" spans="1:18" x14ac:dyDescent="0.2">
      <c r="A166" s="59">
        <f t="shared" si="20"/>
        <v>161</v>
      </c>
      <c r="B166" s="57" t="s">
        <v>2163</v>
      </c>
      <c r="C166" s="57">
        <v>624.1</v>
      </c>
      <c r="D166" s="57"/>
      <c r="E166" s="57"/>
      <c r="F166" s="57">
        <f t="shared" si="14"/>
        <v>624.1</v>
      </c>
      <c r="G166" s="57" t="s">
        <v>1992</v>
      </c>
      <c r="H166" s="57">
        <v>229</v>
      </c>
      <c r="I166" s="56">
        <f t="shared" si="18"/>
        <v>6.3637140469261387E-3</v>
      </c>
      <c r="J166" s="245">
        <f t="shared" si="19"/>
        <v>23.418467692688189</v>
      </c>
      <c r="K166" s="245">
        <f t="shared" si="15"/>
        <v>5.1520628923914016</v>
      </c>
      <c r="L166" s="54">
        <f t="shared" si="16"/>
        <v>10.233870381704739</v>
      </c>
      <c r="M166" s="54">
        <v>6.5438020425746206</v>
      </c>
      <c r="N166" s="56">
        <f t="shared" si="17"/>
        <v>7.2661757746128736E-2</v>
      </c>
      <c r="R166" s="177"/>
    </row>
    <row r="167" spans="1:18" x14ac:dyDescent="0.2">
      <c r="A167" s="59">
        <f t="shared" si="20"/>
        <v>162</v>
      </c>
      <c r="B167" s="57" t="s">
        <v>2164</v>
      </c>
      <c r="C167" s="57">
        <v>764.3</v>
      </c>
      <c r="D167" s="57"/>
      <c r="E167" s="57"/>
      <c r="F167" s="57">
        <f t="shared" si="14"/>
        <v>764.3</v>
      </c>
      <c r="G167" s="57" t="s">
        <v>1993</v>
      </c>
      <c r="H167" s="57">
        <v>315</v>
      </c>
      <c r="I167" s="56">
        <f t="shared" si="18"/>
        <v>8.7535804575621552E-3</v>
      </c>
      <c r="J167" s="245">
        <f t="shared" si="19"/>
        <v>32.213176083828728</v>
      </c>
      <c r="K167" s="245">
        <f t="shared" si="15"/>
        <v>7.0868987384423203</v>
      </c>
      <c r="L167" s="54">
        <f t="shared" si="16"/>
        <v>14.077157948633154</v>
      </c>
      <c r="M167" s="54">
        <v>9.0012997528864869</v>
      </c>
      <c r="N167" s="56">
        <f t="shared" si="17"/>
        <v>8.1615246007838149E-2</v>
      </c>
      <c r="R167" s="177"/>
    </row>
    <row r="168" spans="1:18" x14ac:dyDescent="0.2">
      <c r="A168" s="59">
        <f t="shared" si="20"/>
        <v>163</v>
      </c>
      <c r="B168" s="57" t="s">
        <v>2165</v>
      </c>
      <c r="C168" s="57">
        <v>726.1</v>
      </c>
      <c r="D168" s="57"/>
      <c r="E168" s="57">
        <v>20.6</v>
      </c>
      <c r="F168" s="57">
        <f t="shared" si="14"/>
        <v>746.7</v>
      </c>
      <c r="G168" s="57" t="s">
        <v>1992</v>
      </c>
      <c r="H168" s="57">
        <v>294</v>
      </c>
      <c r="I168" s="56">
        <f t="shared" si="18"/>
        <v>8.1700084270580117E-3</v>
      </c>
      <c r="J168" s="245">
        <f t="shared" si="19"/>
        <v>30.065631011573483</v>
      </c>
      <c r="K168" s="245">
        <f t="shared" si="15"/>
        <v>6.6144388225461661</v>
      </c>
      <c r="L168" s="54">
        <f t="shared" si="16"/>
        <v>13.138680752057612</v>
      </c>
      <c r="M168" s="54">
        <v>8.4012131026940544</v>
      </c>
      <c r="N168" s="56">
        <f t="shared" si="17"/>
        <v>7.796968486523545E-2</v>
      </c>
      <c r="R168" s="177"/>
    </row>
    <row r="169" spans="1:18" x14ac:dyDescent="0.2">
      <c r="A169" s="59">
        <f t="shared" si="20"/>
        <v>164</v>
      </c>
      <c r="B169" s="57" t="s">
        <v>2166</v>
      </c>
      <c r="C169" s="57">
        <v>644.70000000000005</v>
      </c>
      <c r="D169" s="57">
        <v>38.200000000000003</v>
      </c>
      <c r="E169" s="57">
        <v>32.799999999999997</v>
      </c>
      <c r="F169" s="57">
        <f t="shared" si="14"/>
        <v>715.7</v>
      </c>
      <c r="G169" s="57" t="s">
        <v>1992</v>
      </c>
      <c r="H169" s="57">
        <v>269</v>
      </c>
      <c r="I169" s="56">
        <f t="shared" si="18"/>
        <v>7.4752798193149835E-3</v>
      </c>
      <c r="J169" s="245">
        <f t="shared" si="19"/>
        <v>27.509029735079139</v>
      </c>
      <c r="K169" s="245">
        <f t="shared" si="15"/>
        <v>6.0519865417174108</v>
      </c>
      <c r="L169" s="54">
        <f t="shared" si="16"/>
        <v>12.021445994229584</v>
      </c>
      <c r="M169" s="54">
        <v>7.68682423341735</v>
      </c>
      <c r="N169" s="56">
        <f t="shared" si="17"/>
        <v>7.4429630437953712E-2</v>
      </c>
      <c r="R169" s="177"/>
    </row>
    <row r="170" spans="1:18" x14ac:dyDescent="0.2">
      <c r="A170" s="59">
        <f t="shared" si="20"/>
        <v>165</v>
      </c>
      <c r="B170" s="57" t="s">
        <v>2167</v>
      </c>
      <c r="C170" s="57">
        <v>233.7</v>
      </c>
      <c r="D170" s="57"/>
      <c r="E170" s="57"/>
      <c r="F170" s="57">
        <f t="shared" si="14"/>
        <v>233.7</v>
      </c>
      <c r="G170" s="57" t="s">
        <v>1992</v>
      </c>
      <c r="H170" s="57">
        <v>224</v>
      </c>
      <c r="I170" s="56">
        <f t="shared" si="18"/>
        <v>6.2247683253775325E-3</v>
      </c>
      <c r="J170" s="245">
        <f t="shared" si="19"/>
        <v>22.90714743738932</v>
      </c>
      <c r="K170" s="245">
        <f t="shared" si="15"/>
        <v>5.03957243622565</v>
      </c>
      <c r="L170" s="54">
        <f t="shared" si="16"/>
        <v>10.010423430139133</v>
      </c>
      <c r="M170" s="54">
        <v>6.4009242687192796</v>
      </c>
      <c r="N170" s="56">
        <f t="shared" si="17"/>
        <v>0.18980773458482406</v>
      </c>
      <c r="R170" s="177">
        <v>224</v>
      </c>
    </row>
    <row r="171" spans="1:18" x14ac:dyDescent="0.2">
      <c r="A171" s="59">
        <f t="shared" si="20"/>
        <v>166</v>
      </c>
      <c r="B171" s="57" t="s">
        <v>2168</v>
      </c>
      <c r="C171" s="57">
        <v>428.1</v>
      </c>
      <c r="D171" s="57">
        <v>104.4</v>
      </c>
      <c r="E171" s="57">
        <v>125.8</v>
      </c>
      <c r="F171" s="57">
        <f t="shared" si="14"/>
        <v>658.3</v>
      </c>
      <c r="G171" s="57" t="s">
        <v>1992</v>
      </c>
      <c r="H171" s="157">
        <v>925</v>
      </c>
      <c r="I171" s="56">
        <f t="shared" si="18"/>
        <v>2.5704958486492045E-2</v>
      </c>
      <c r="J171" s="245">
        <f t="shared" si="19"/>
        <v>94.594247230290719</v>
      </c>
      <c r="K171" s="245">
        <f t="shared" si="15"/>
        <v>20.81073439066396</v>
      </c>
      <c r="L171" s="54">
        <f t="shared" si="16"/>
        <v>41.337686039637042</v>
      </c>
      <c r="M171" s="54">
        <v>26.432388163238098</v>
      </c>
      <c r="N171" s="56">
        <f t="shared" si="17"/>
        <v>0.27825467996936026</v>
      </c>
      <c r="R171" s="177"/>
    </row>
    <row r="172" spans="1:18" x14ac:dyDescent="0.2">
      <c r="A172" s="59">
        <f t="shared" si="20"/>
        <v>167</v>
      </c>
      <c r="B172" s="57" t="s">
        <v>2169</v>
      </c>
      <c r="C172" s="57">
        <v>692.5</v>
      </c>
      <c r="D172" s="57"/>
      <c r="E172" s="57">
        <v>41</v>
      </c>
      <c r="F172" s="57">
        <f t="shared" si="14"/>
        <v>733.5</v>
      </c>
      <c r="G172" s="57" t="s">
        <v>1992</v>
      </c>
      <c r="H172" s="57">
        <v>442</v>
      </c>
      <c r="I172" s="56">
        <f t="shared" si="18"/>
        <v>1.2282801784896739E-2</v>
      </c>
      <c r="J172" s="245">
        <f t="shared" si="19"/>
        <v>45.20071056842</v>
      </c>
      <c r="K172" s="245">
        <f t="shared" si="15"/>
        <v>9.9441563250524005</v>
      </c>
      <c r="L172" s="54">
        <f t="shared" si="16"/>
        <v>19.752710518399539</v>
      </c>
      <c r="M172" s="54">
        <v>12.63039520881215</v>
      </c>
      <c r="N172" s="56">
        <f t="shared" si="17"/>
        <v>0.11932920602683583</v>
      </c>
      <c r="R172" s="177"/>
    </row>
    <row r="173" spans="1:18" x14ac:dyDescent="0.2">
      <c r="A173" s="59">
        <f t="shared" si="20"/>
        <v>168</v>
      </c>
      <c r="B173" s="57" t="s">
        <v>2170</v>
      </c>
      <c r="C173" s="57">
        <v>739</v>
      </c>
      <c r="D173" s="57"/>
      <c r="E173" s="57">
        <v>21.7</v>
      </c>
      <c r="F173" s="57">
        <f t="shared" si="14"/>
        <v>760.7</v>
      </c>
      <c r="G173" s="57" t="s">
        <v>1992</v>
      </c>
      <c r="H173" s="57">
        <v>582</v>
      </c>
      <c r="I173" s="56">
        <f t="shared" si="18"/>
        <v>1.6173281988257696E-2</v>
      </c>
      <c r="J173" s="245">
        <f t="shared" si="19"/>
        <v>59.51767771678832</v>
      </c>
      <c r="K173" s="245">
        <f t="shared" si="15"/>
        <v>13.093889097693431</v>
      </c>
      <c r="L173" s="54">
        <f t="shared" si="16"/>
        <v>26.009225162236497</v>
      </c>
      <c r="M173" s="54">
        <v>16.6309728767617</v>
      </c>
      <c r="N173" s="56">
        <f t="shared" si="17"/>
        <v>0.15150751262452994</v>
      </c>
      <c r="R173" s="177"/>
    </row>
    <row r="174" spans="1:18" x14ac:dyDescent="0.2">
      <c r="A174" s="59">
        <f t="shared" si="20"/>
        <v>169</v>
      </c>
      <c r="B174" s="57" t="s">
        <v>2171</v>
      </c>
      <c r="C174" s="57">
        <v>571.5</v>
      </c>
      <c r="D174" s="57"/>
      <c r="E174" s="57"/>
      <c r="F174" s="57">
        <f t="shared" si="14"/>
        <v>571.5</v>
      </c>
      <c r="G174" s="57" t="s">
        <v>1992</v>
      </c>
      <c r="H174" s="57">
        <v>356</v>
      </c>
      <c r="I174" s="56">
        <f t="shared" si="18"/>
        <v>9.8929353742607216E-3</v>
      </c>
      <c r="J174" s="245">
        <f t="shared" si="19"/>
        <v>36.406002177279454</v>
      </c>
      <c r="K174" s="245">
        <f t="shared" si="15"/>
        <v>8.0093204790014791</v>
      </c>
      <c r="L174" s="54">
        <f t="shared" si="16"/>
        <v>15.909422951471122</v>
      </c>
      <c r="M174" s="54">
        <v>10.172897498500284</v>
      </c>
      <c r="N174" s="56">
        <f t="shared" si="17"/>
        <v>0.1233554560039411</v>
      </c>
      <c r="R174" s="177"/>
    </row>
    <row r="175" spans="1:18" x14ac:dyDescent="0.2">
      <c r="A175" s="59">
        <f t="shared" si="20"/>
        <v>170</v>
      </c>
      <c r="B175" s="57" t="s">
        <v>2172</v>
      </c>
      <c r="C175" s="57">
        <v>539.9</v>
      </c>
      <c r="D175" s="57">
        <v>31.5</v>
      </c>
      <c r="E175" s="57"/>
      <c r="F175" s="57">
        <f t="shared" si="14"/>
        <v>571.4</v>
      </c>
      <c r="G175" s="57" t="s">
        <v>1992</v>
      </c>
      <c r="H175" s="57">
        <v>360</v>
      </c>
      <c r="I175" s="56">
        <f t="shared" si="18"/>
        <v>1.0004091951499606E-2</v>
      </c>
      <c r="J175" s="245">
        <f t="shared" si="19"/>
        <v>36.815058381518554</v>
      </c>
      <c r="K175" s="245">
        <f t="shared" si="15"/>
        <v>8.0993128439340811</v>
      </c>
      <c r="L175" s="54">
        <f t="shared" si="16"/>
        <v>16.088180512723607</v>
      </c>
      <c r="M175" s="54">
        <v>10.287199717584556</v>
      </c>
      <c r="N175" s="56">
        <f t="shared" si="17"/>
        <v>0.12476330321274202</v>
      </c>
      <c r="R175" s="177"/>
    </row>
    <row r="176" spans="1:18" x14ac:dyDescent="0.2">
      <c r="A176" s="59">
        <f t="shared" si="20"/>
        <v>171</v>
      </c>
      <c r="B176" s="57" t="s">
        <v>2173</v>
      </c>
      <c r="C176" s="57">
        <v>555.79999999999995</v>
      </c>
      <c r="D176" s="57">
        <v>65.2</v>
      </c>
      <c r="E176" s="57"/>
      <c r="F176" s="57">
        <f t="shared" si="14"/>
        <v>621</v>
      </c>
      <c r="G176" s="57" t="s">
        <v>1992</v>
      </c>
      <c r="H176" s="57">
        <v>393</v>
      </c>
      <c r="I176" s="56">
        <f t="shared" si="18"/>
        <v>1.0921133713720403E-2</v>
      </c>
      <c r="J176" s="245">
        <f t="shared" si="19"/>
        <v>40.189772066491088</v>
      </c>
      <c r="K176" s="245">
        <f t="shared" si="15"/>
        <v>8.8417498546280395</v>
      </c>
      <c r="L176" s="54">
        <f t="shared" si="16"/>
        <v>17.562930393056604</v>
      </c>
      <c r="M176" s="54">
        <v>11.230193025029807</v>
      </c>
      <c r="N176" s="56">
        <f t="shared" si="17"/>
        <v>0.12532149007923596</v>
      </c>
      <c r="R176" s="177"/>
    </row>
    <row r="177" spans="1:18" x14ac:dyDescent="0.2">
      <c r="A177" s="59">
        <f t="shared" si="20"/>
        <v>172</v>
      </c>
      <c r="B177" s="57" t="s">
        <v>2174</v>
      </c>
      <c r="C177" s="57">
        <v>627.5</v>
      </c>
      <c r="D177" s="57">
        <v>32.299999999999997</v>
      </c>
      <c r="E177" s="57"/>
      <c r="F177" s="57">
        <f t="shared" si="14"/>
        <v>659.8</v>
      </c>
      <c r="G177" s="57" t="s">
        <v>1992</v>
      </c>
      <c r="H177" s="57">
        <v>331</v>
      </c>
      <c r="I177" s="56">
        <f t="shared" si="18"/>
        <v>9.1982067665176935E-3</v>
      </c>
      <c r="J177" s="245">
        <f t="shared" si="19"/>
        <v>33.849400900785113</v>
      </c>
      <c r="K177" s="245">
        <f t="shared" si="15"/>
        <v>7.4468681981727247</v>
      </c>
      <c r="L177" s="54">
        <f t="shared" si="16"/>
        <v>14.792188193643094</v>
      </c>
      <c r="M177" s="54">
        <v>9.45850862922358</v>
      </c>
      <c r="N177" s="56">
        <f t="shared" si="17"/>
        <v>9.934368887818204E-2</v>
      </c>
      <c r="R177" s="177"/>
    </row>
    <row r="178" spans="1:18" x14ac:dyDescent="0.2">
      <c r="A178" s="59">
        <f t="shared" si="20"/>
        <v>173</v>
      </c>
      <c r="B178" s="57" t="s">
        <v>2175</v>
      </c>
      <c r="C178" s="57">
        <v>647.1</v>
      </c>
      <c r="D178" s="57">
        <v>50</v>
      </c>
      <c r="E178" s="57">
        <v>99.3</v>
      </c>
      <c r="F178" s="57">
        <f t="shared" si="14"/>
        <v>796.4</v>
      </c>
      <c r="G178" s="57" t="s">
        <v>1992</v>
      </c>
      <c r="H178" s="57">
        <v>393</v>
      </c>
      <c r="I178" s="56">
        <f t="shared" si="18"/>
        <v>1.0921133713720403E-2</v>
      </c>
      <c r="J178" s="245">
        <f t="shared" si="19"/>
        <v>40.189772066491088</v>
      </c>
      <c r="K178" s="245">
        <f t="shared" si="15"/>
        <v>8.8417498546280395</v>
      </c>
      <c r="L178" s="54">
        <f t="shared" si="16"/>
        <v>17.562930393056604</v>
      </c>
      <c r="M178" s="54">
        <v>11.230193025029807</v>
      </c>
      <c r="N178" s="56">
        <f t="shared" si="17"/>
        <v>9.7720549145160138E-2</v>
      </c>
      <c r="R178" s="177"/>
    </row>
    <row r="179" spans="1:18" x14ac:dyDescent="0.2">
      <c r="A179" s="59">
        <f t="shared" si="20"/>
        <v>174</v>
      </c>
      <c r="B179" s="57" t="s">
        <v>2176</v>
      </c>
      <c r="C179" s="57">
        <v>560.79999999999995</v>
      </c>
      <c r="D179" s="57"/>
      <c r="E179" s="57"/>
      <c r="F179" s="57">
        <f t="shared" si="14"/>
        <v>560.79999999999995</v>
      </c>
      <c r="G179" s="57" t="s">
        <v>1992</v>
      </c>
      <c r="H179" s="57">
        <v>317</v>
      </c>
      <c r="I179" s="56">
        <f t="shared" si="18"/>
        <v>8.8091587461815984E-3</v>
      </c>
      <c r="J179" s="245">
        <f t="shared" si="19"/>
        <v>32.417704185948281</v>
      </c>
      <c r="K179" s="245">
        <f t="shared" si="15"/>
        <v>7.1318949209086222</v>
      </c>
      <c r="L179" s="54">
        <f t="shared" si="16"/>
        <v>14.166536729259398</v>
      </c>
      <c r="M179" s="54">
        <v>9.0584508624286233</v>
      </c>
      <c r="N179" s="56">
        <f t="shared" si="17"/>
        <v>0.11193756543963075</v>
      </c>
      <c r="R179" s="177"/>
    </row>
    <row r="180" spans="1:18" x14ac:dyDescent="0.2">
      <c r="A180" s="59">
        <f t="shared" si="20"/>
        <v>175</v>
      </c>
      <c r="B180" s="57" t="s">
        <v>2177</v>
      </c>
      <c r="C180" s="57">
        <v>584.1</v>
      </c>
      <c r="D180" s="57"/>
      <c r="E180" s="57"/>
      <c r="F180" s="57">
        <f t="shared" si="14"/>
        <v>584.1</v>
      </c>
      <c r="G180" s="57" t="s">
        <v>1992</v>
      </c>
      <c r="H180" s="57">
        <v>325</v>
      </c>
      <c r="I180" s="56">
        <f t="shared" si="18"/>
        <v>9.0314719006593675E-3</v>
      </c>
      <c r="J180" s="245">
        <f t="shared" si="19"/>
        <v>33.235816594426474</v>
      </c>
      <c r="K180" s="245">
        <f t="shared" si="15"/>
        <v>7.3118796507738244</v>
      </c>
      <c r="L180" s="54">
        <f t="shared" si="16"/>
        <v>14.524051851764369</v>
      </c>
      <c r="M180" s="54">
        <v>9.2870553005971672</v>
      </c>
      <c r="N180" s="56">
        <f t="shared" si="17"/>
        <v>0.11018456325554159</v>
      </c>
      <c r="R180" s="177"/>
    </row>
    <row r="181" spans="1:18" x14ac:dyDescent="0.2">
      <c r="A181" s="59">
        <f t="shared" si="20"/>
        <v>176</v>
      </c>
      <c r="B181" s="57" t="s">
        <v>2178</v>
      </c>
      <c r="C181" s="57">
        <v>557.1</v>
      </c>
      <c r="D181" s="57">
        <v>231.9</v>
      </c>
      <c r="E181" s="57"/>
      <c r="F181" s="57">
        <f t="shared" si="14"/>
        <v>789</v>
      </c>
      <c r="G181" s="57" t="s">
        <v>1992</v>
      </c>
      <c r="H181" s="157">
        <v>680</v>
      </c>
      <c r="I181" s="56">
        <f t="shared" si="18"/>
        <v>1.8896618130610367E-2</v>
      </c>
      <c r="J181" s="245">
        <f t="shared" si="19"/>
        <v>69.539554720646152</v>
      </c>
      <c r="K181" s="245">
        <f t="shared" si="15"/>
        <v>15.298702038542153</v>
      </c>
      <c r="L181" s="54">
        <f t="shared" si="16"/>
        <v>30.388785412922367</v>
      </c>
      <c r="M181" s="54">
        <v>19.431377244326384</v>
      </c>
      <c r="N181" s="56">
        <f t="shared" si="17"/>
        <v>0.1706697331006807</v>
      </c>
      <c r="R181" s="177"/>
    </row>
    <row r="182" spans="1:18" x14ac:dyDescent="0.2">
      <c r="A182" s="59">
        <f t="shared" si="20"/>
        <v>177</v>
      </c>
      <c r="B182" s="57" t="s">
        <v>2179</v>
      </c>
      <c r="C182" s="57">
        <v>2669.4</v>
      </c>
      <c r="D182" s="57"/>
      <c r="E182" s="57">
        <v>28.5</v>
      </c>
      <c r="F182" s="57">
        <f t="shared" si="14"/>
        <v>2697.9</v>
      </c>
      <c r="G182" s="57" t="s">
        <v>1993</v>
      </c>
      <c r="H182" s="57">
        <v>725</v>
      </c>
      <c r="I182" s="56">
        <f t="shared" si="18"/>
        <v>2.0147129624547819E-2</v>
      </c>
      <c r="J182" s="245">
        <f t="shared" si="19"/>
        <v>74.141437018335978</v>
      </c>
      <c r="K182" s="245">
        <f t="shared" si="15"/>
        <v>16.311116144033914</v>
      </c>
      <c r="L182" s="54">
        <f t="shared" si="16"/>
        <v>32.39980797701282</v>
      </c>
      <c r="M182" s="54">
        <v>20.717277209024456</v>
      </c>
      <c r="N182" s="56">
        <f t="shared" si="17"/>
        <v>5.3215329830018587E-2</v>
      </c>
      <c r="R182" s="177"/>
    </row>
    <row r="183" spans="1:18" x14ac:dyDescent="0.2">
      <c r="A183" s="59">
        <f t="shared" si="20"/>
        <v>178</v>
      </c>
      <c r="B183" s="57" t="s">
        <v>2180</v>
      </c>
      <c r="C183" s="81">
        <v>671.45</v>
      </c>
      <c r="D183" s="81"/>
      <c r="E183" s="81"/>
      <c r="F183" s="57">
        <f t="shared" si="14"/>
        <v>671.45</v>
      </c>
      <c r="G183" s="57" t="s">
        <v>1992</v>
      </c>
      <c r="H183" s="57">
        <v>408.4</v>
      </c>
      <c r="I183" s="56">
        <f t="shared" si="18"/>
        <v>1.1349086536090109E-2</v>
      </c>
      <c r="J183" s="245">
        <f t="shared" si="19"/>
        <v>41.764638452811603</v>
      </c>
      <c r="K183" s="245">
        <f t="shared" si="15"/>
        <v>9.1882204596185524</v>
      </c>
      <c r="L183" s="54">
        <f t="shared" si="16"/>
        <v>18.251147003878671</v>
      </c>
      <c r="M183" s="54">
        <v>11.670256568504257</v>
      </c>
      <c r="N183" s="56">
        <f t="shared" si="17"/>
        <v>0.12044718517359905</v>
      </c>
      <c r="R183" s="177"/>
    </row>
    <row r="184" spans="1:18" x14ac:dyDescent="0.2">
      <c r="A184" s="59">
        <f t="shared" si="20"/>
        <v>179</v>
      </c>
      <c r="B184" s="81" t="s">
        <v>829</v>
      </c>
      <c r="C184" s="81">
        <v>606.9</v>
      </c>
      <c r="D184" s="81"/>
      <c r="E184" s="81"/>
      <c r="F184" s="81">
        <f t="shared" si="14"/>
        <v>606.9</v>
      </c>
      <c r="G184" s="81" t="s">
        <v>1993</v>
      </c>
      <c r="H184" s="81">
        <v>220</v>
      </c>
      <c r="I184" s="56">
        <f t="shared" si="18"/>
        <v>6.1136117481386488E-3</v>
      </c>
      <c r="J184" s="245">
        <f t="shared" si="19"/>
        <v>22.498091233150227</v>
      </c>
      <c r="K184" s="245">
        <f t="shared" si="15"/>
        <v>4.9495800712930498</v>
      </c>
      <c r="L184" s="54">
        <f t="shared" si="16"/>
        <v>9.831665868886649</v>
      </c>
      <c r="M184" s="54">
        <v>6.2866220496350058</v>
      </c>
      <c r="N184" s="82">
        <f t="shared" si="17"/>
        <v>7.1784411308230239E-2</v>
      </c>
      <c r="R184" s="177"/>
    </row>
    <row r="185" spans="1:18" x14ac:dyDescent="0.2">
      <c r="A185" s="59">
        <f t="shared" si="20"/>
        <v>180</v>
      </c>
      <c r="B185" s="81" t="s">
        <v>830</v>
      </c>
      <c r="C185" s="81">
        <v>487</v>
      </c>
      <c r="D185" s="81"/>
      <c r="E185" s="81"/>
      <c r="F185" s="81">
        <f t="shared" si="14"/>
        <v>487</v>
      </c>
      <c r="G185" s="81" t="s">
        <v>1992</v>
      </c>
      <c r="H185" s="81">
        <v>186</v>
      </c>
      <c r="I185" s="56">
        <f t="shared" si="18"/>
        <v>5.16878084160813E-3</v>
      </c>
      <c r="J185" s="245">
        <f t="shared" si="19"/>
        <v>19.02111349711792</v>
      </c>
      <c r="K185" s="245">
        <f t="shared" si="15"/>
        <v>4.1846449693659427</v>
      </c>
      <c r="L185" s="54">
        <f t="shared" si="16"/>
        <v>8.3122265982405317</v>
      </c>
      <c r="M185" s="54">
        <v>5.3150531874186875</v>
      </c>
      <c r="N185" s="82">
        <f t="shared" si="17"/>
        <v>7.563252207832255E-2</v>
      </c>
      <c r="R185" s="177"/>
    </row>
    <row r="186" spans="1:18" x14ac:dyDescent="0.2">
      <c r="A186" s="59">
        <f t="shared" si="20"/>
        <v>181</v>
      </c>
      <c r="B186" s="81" t="s">
        <v>831</v>
      </c>
      <c r="C186" s="81">
        <v>450.5</v>
      </c>
      <c r="D186" s="81"/>
      <c r="E186" s="81"/>
      <c r="F186" s="81">
        <f t="shared" si="14"/>
        <v>450.5</v>
      </c>
      <c r="G186" s="81" t="s">
        <v>1992</v>
      </c>
      <c r="H186" s="81">
        <v>190</v>
      </c>
      <c r="I186" s="56">
        <f t="shared" si="18"/>
        <v>5.2799374188470145E-3</v>
      </c>
      <c r="J186" s="245">
        <f t="shared" si="19"/>
        <v>19.430169701357013</v>
      </c>
      <c r="K186" s="245">
        <f t="shared" si="15"/>
        <v>4.2746373342985429</v>
      </c>
      <c r="L186" s="54">
        <f t="shared" si="16"/>
        <v>8.4909841594930153</v>
      </c>
      <c r="M186" s="54">
        <v>5.4293554065029603</v>
      </c>
      <c r="N186" s="82">
        <f t="shared" si="17"/>
        <v>8.3518638405441811E-2</v>
      </c>
      <c r="R186" s="177"/>
    </row>
    <row r="187" spans="1:18" x14ac:dyDescent="0.2">
      <c r="A187" s="59">
        <f t="shared" si="20"/>
        <v>182</v>
      </c>
      <c r="B187" s="81" t="s">
        <v>832</v>
      </c>
      <c r="C187" s="81">
        <v>2680.77</v>
      </c>
      <c r="D187" s="81"/>
      <c r="E187" s="81"/>
      <c r="F187" s="81">
        <f t="shared" si="14"/>
        <v>2680.77</v>
      </c>
      <c r="G187" s="81" t="s">
        <v>1993</v>
      </c>
      <c r="H187" s="81">
        <v>3400</v>
      </c>
      <c r="I187" s="56">
        <f t="shared" si="18"/>
        <v>9.4483090653051841E-2</v>
      </c>
      <c r="J187" s="245">
        <f t="shared" si="19"/>
        <v>347.69777360323076</v>
      </c>
      <c r="K187" s="245">
        <f t="shared" si="15"/>
        <v>76.493510192710772</v>
      </c>
      <c r="L187" s="54">
        <f t="shared" si="16"/>
        <v>151.94392706461184</v>
      </c>
      <c r="M187" s="54">
        <v>97.156886221631922</v>
      </c>
      <c r="N187" s="82">
        <f t="shared" si="17"/>
        <v>0.25115623387391878</v>
      </c>
      <c r="R187" s="177">
        <v>3200</v>
      </c>
    </row>
    <row r="188" spans="1:18" x14ac:dyDescent="0.2">
      <c r="A188" s="59">
        <f t="shared" si="20"/>
        <v>183</v>
      </c>
      <c r="B188" s="81" t="s">
        <v>833</v>
      </c>
      <c r="C188" s="81">
        <v>995.3</v>
      </c>
      <c r="D188" s="81"/>
      <c r="E188" s="81"/>
      <c r="F188" s="81">
        <f t="shared" si="14"/>
        <v>995.3</v>
      </c>
      <c r="G188" s="81" t="s">
        <v>1992</v>
      </c>
      <c r="H188" s="81">
        <v>668</v>
      </c>
      <c r="I188" s="56">
        <f t="shared" si="18"/>
        <v>1.8563148398893715E-2</v>
      </c>
      <c r="J188" s="245">
        <f t="shared" si="19"/>
        <v>68.312386107928873</v>
      </c>
      <c r="K188" s="245">
        <f t="shared" si="15"/>
        <v>15.028724943744352</v>
      </c>
      <c r="L188" s="54">
        <f t="shared" si="16"/>
        <v>29.852512729164918</v>
      </c>
      <c r="M188" s="54">
        <v>19.088470587073566</v>
      </c>
      <c r="N188" s="82">
        <f t="shared" si="17"/>
        <v>0.13290675612168362</v>
      </c>
      <c r="R188" s="177">
        <v>468</v>
      </c>
    </row>
    <row r="189" spans="1:18" x14ac:dyDescent="0.2">
      <c r="A189" s="59">
        <f t="shared" si="20"/>
        <v>184</v>
      </c>
      <c r="B189" s="81" t="s">
        <v>834</v>
      </c>
      <c r="C189" s="81">
        <v>2062.92</v>
      </c>
      <c r="D189" s="81"/>
      <c r="E189" s="81"/>
      <c r="F189" s="81">
        <f t="shared" si="14"/>
        <v>2062.92</v>
      </c>
      <c r="G189" s="81" t="s">
        <v>1993</v>
      </c>
      <c r="H189" s="81">
        <v>1150</v>
      </c>
      <c r="I189" s="56">
        <f t="shared" si="18"/>
        <v>3.1957515956179301E-2</v>
      </c>
      <c r="J189" s="245">
        <f t="shared" si="19"/>
        <v>117.60365871873982</v>
      </c>
      <c r="K189" s="245">
        <f t="shared" si="15"/>
        <v>25.87280491812276</v>
      </c>
      <c r="L189" s="54">
        <f t="shared" si="16"/>
        <v>51.3927988600893</v>
      </c>
      <c r="M189" s="54">
        <v>32.861887986728448</v>
      </c>
      <c r="N189" s="82">
        <f t="shared" si="17"/>
        <v>0.11039262331243108</v>
      </c>
      <c r="R189" s="177"/>
    </row>
    <row r="190" spans="1:18" x14ac:dyDescent="0.2">
      <c r="A190" s="59">
        <f t="shared" si="20"/>
        <v>185</v>
      </c>
      <c r="B190" s="81" t="s">
        <v>835</v>
      </c>
      <c r="C190" s="81">
        <v>706.9</v>
      </c>
      <c r="D190" s="81"/>
      <c r="E190" s="81">
        <v>19.8</v>
      </c>
      <c r="F190" s="81">
        <f t="shared" si="14"/>
        <v>726.69999999999993</v>
      </c>
      <c r="G190" s="81" t="s">
        <v>1992</v>
      </c>
      <c r="H190" s="81">
        <v>699</v>
      </c>
      <c r="I190" s="56">
        <f t="shared" si="18"/>
        <v>1.9424611872495071E-2</v>
      </c>
      <c r="J190" s="245">
        <f t="shared" si="19"/>
        <v>71.482571690781853</v>
      </c>
      <c r="K190" s="245">
        <f t="shared" si="15"/>
        <v>15.726165771972008</v>
      </c>
      <c r="L190" s="54">
        <f t="shared" si="16"/>
        <v>31.23788382887167</v>
      </c>
      <c r="M190" s="54">
        <v>19.974312784976679</v>
      </c>
      <c r="N190" s="82">
        <f t="shared" si="17"/>
        <v>0.19047878639961777</v>
      </c>
      <c r="R190" s="177">
        <v>449</v>
      </c>
    </row>
    <row r="191" spans="1:18" x14ac:dyDescent="0.2">
      <c r="A191" s="59">
        <f t="shared" si="20"/>
        <v>186</v>
      </c>
      <c r="B191" s="81" t="s">
        <v>836</v>
      </c>
      <c r="C191" s="81">
        <v>682.6</v>
      </c>
      <c r="D191" s="81"/>
      <c r="E191" s="81">
        <v>11.5</v>
      </c>
      <c r="F191" s="81">
        <f t="shared" si="14"/>
        <v>694.1</v>
      </c>
      <c r="G191" s="81" t="s">
        <v>1992</v>
      </c>
      <c r="H191" s="81">
        <v>684</v>
      </c>
      <c r="I191" s="56">
        <f t="shared" si="18"/>
        <v>1.9007774707849253E-2</v>
      </c>
      <c r="J191" s="245">
        <f t="shared" si="19"/>
        <v>69.948610924885244</v>
      </c>
      <c r="K191" s="245">
        <f t="shared" si="15"/>
        <v>15.388694403474753</v>
      </c>
      <c r="L191" s="54">
        <f t="shared" si="16"/>
        <v>30.567542974174852</v>
      </c>
      <c r="M191" s="54">
        <v>19.545679463410657</v>
      </c>
      <c r="N191" s="82">
        <f t="shared" si="17"/>
        <v>0.19514555217684124</v>
      </c>
      <c r="R191" s="177">
        <v>324</v>
      </c>
    </row>
    <row r="192" spans="1:18" x14ac:dyDescent="0.2">
      <c r="A192" s="59">
        <f t="shared" si="20"/>
        <v>187</v>
      </c>
      <c r="B192" s="81" t="s">
        <v>837</v>
      </c>
      <c r="C192" s="81">
        <v>770.3</v>
      </c>
      <c r="D192" s="81"/>
      <c r="E192" s="81"/>
      <c r="F192" s="81">
        <f t="shared" si="14"/>
        <v>770.3</v>
      </c>
      <c r="G192" s="81" t="s">
        <v>1992</v>
      </c>
      <c r="H192" s="81">
        <v>439</v>
      </c>
      <c r="I192" s="56">
        <f t="shared" si="18"/>
        <v>1.2199434351967575E-2</v>
      </c>
      <c r="J192" s="245">
        <f t="shared" si="19"/>
        <v>44.893918415240677</v>
      </c>
      <c r="K192" s="245">
        <f t="shared" si="15"/>
        <v>9.8766620513529482</v>
      </c>
      <c r="L192" s="54">
        <f t="shared" si="16"/>
        <v>19.618642347460177</v>
      </c>
      <c r="M192" s="54">
        <v>12.544668544498943</v>
      </c>
      <c r="N192" s="82">
        <f t="shared" si="17"/>
        <v>0.11285718727580522</v>
      </c>
      <c r="R192" s="177">
        <v>239</v>
      </c>
    </row>
    <row r="193" spans="1:18" x14ac:dyDescent="0.2">
      <c r="A193" s="59">
        <f t="shared" si="20"/>
        <v>188</v>
      </c>
      <c r="B193" s="81" t="s">
        <v>838</v>
      </c>
      <c r="C193" s="81">
        <v>535.9</v>
      </c>
      <c r="D193" s="81"/>
      <c r="E193" s="81"/>
      <c r="F193" s="81">
        <f t="shared" si="14"/>
        <v>535.9</v>
      </c>
      <c r="G193" s="81" t="s">
        <v>1992</v>
      </c>
      <c r="H193" s="81">
        <v>407</v>
      </c>
      <c r="I193" s="56">
        <f t="shared" si="18"/>
        <v>1.13101817340565E-2</v>
      </c>
      <c r="J193" s="245">
        <f t="shared" si="19"/>
        <v>41.62146878132792</v>
      </c>
      <c r="K193" s="245">
        <f t="shared" si="15"/>
        <v>9.1567231318921429</v>
      </c>
      <c r="L193" s="54">
        <f t="shared" si="16"/>
        <v>18.188581857440301</v>
      </c>
      <c r="M193" s="54">
        <v>11.630250791824762</v>
      </c>
      <c r="N193" s="82">
        <f t="shared" si="17"/>
        <v>0.15039564202740274</v>
      </c>
      <c r="R193" s="177">
        <v>307</v>
      </c>
    </row>
    <row r="194" spans="1:18" x14ac:dyDescent="0.2">
      <c r="A194" s="59">
        <f t="shared" si="20"/>
        <v>189</v>
      </c>
      <c r="B194" s="81" t="s">
        <v>839</v>
      </c>
      <c r="C194" s="81">
        <v>732.5</v>
      </c>
      <c r="D194" s="81"/>
      <c r="E194" s="81">
        <v>60</v>
      </c>
      <c r="F194" s="81">
        <f t="shared" si="14"/>
        <v>792.5</v>
      </c>
      <c r="G194" s="81" t="s">
        <v>1992</v>
      </c>
      <c r="H194" s="81">
        <v>649</v>
      </c>
      <c r="I194" s="56">
        <f t="shared" si="18"/>
        <v>1.8035154657009014E-2</v>
      </c>
      <c r="J194" s="245">
        <f t="shared" si="19"/>
        <v>66.369369137793171</v>
      </c>
      <c r="K194" s="245">
        <f t="shared" si="15"/>
        <v>14.601261210314497</v>
      </c>
      <c r="L194" s="54">
        <f t="shared" si="16"/>
        <v>29.003414313215615</v>
      </c>
      <c r="M194" s="54">
        <v>18.545535046423268</v>
      </c>
      <c r="N194" s="82">
        <f t="shared" si="17"/>
        <v>0.16216981666592628</v>
      </c>
      <c r="R194" s="177">
        <v>309</v>
      </c>
    </row>
    <row r="195" spans="1:18" x14ac:dyDescent="0.2">
      <c r="A195" s="59">
        <f t="shared" si="20"/>
        <v>190</v>
      </c>
      <c r="B195" s="81" t="s">
        <v>840</v>
      </c>
      <c r="C195" s="81">
        <v>665.7</v>
      </c>
      <c r="D195" s="81"/>
      <c r="E195" s="81"/>
      <c r="F195" s="81">
        <f t="shared" si="14"/>
        <v>665.7</v>
      </c>
      <c r="G195" s="81" t="s">
        <v>1992</v>
      </c>
      <c r="H195" s="81">
        <v>246</v>
      </c>
      <c r="I195" s="56">
        <f t="shared" si="18"/>
        <v>6.8361295001913977E-3</v>
      </c>
      <c r="J195" s="245">
        <f t="shared" si="19"/>
        <v>25.156956560704344</v>
      </c>
      <c r="K195" s="245">
        <f t="shared" ref="K195:K257" si="21">J195*0.22</f>
        <v>5.5345304433549556</v>
      </c>
      <c r="L195" s="54">
        <f t="shared" si="16"/>
        <v>10.993590017027799</v>
      </c>
      <c r="M195" s="54">
        <v>7.0295864736827811</v>
      </c>
      <c r="N195" s="82">
        <f t="shared" si="17"/>
        <v>7.3178103492218538E-2</v>
      </c>
      <c r="R195" s="177"/>
    </row>
    <row r="196" spans="1:18" x14ac:dyDescent="0.2">
      <c r="A196" s="59">
        <f t="shared" si="20"/>
        <v>191</v>
      </c>
      <c r="B196" s="81" t="s">
        <v>841</v>
      </c>
      <c r="C196" s="81">
        <v>772.6</v>
      </c>
      <c r="D196" s="81">
        <v>46.1</v>
      </c>
      <c r="E196" s="81"/>
      <c r="F196" s="81">
        <f t="shared" si="14"/>
        <v>818.7</v>
      </c>
      <c r="G196" s="81" t="s">
        <v>1992</v>
      </c>
      <c r="H196" s="81">
        <v>661</v>
      </c>
      <c r="I196" s="56">
        <f t="shared" si="18"/>
        <v>1.8368624388725666E-2</v>
      </c>
      <c r="J196" s="245">
        <f t="shared" si="19"/>
        <v>67.59653775051045</v>
      </c>
      <c r="K196" s="245">
        <f t="shared" si="21"/>
        <v>14.8712383051123</v>
      </c>
      <c r="L196" s="54">
        <f t="shared" si="16"/>
        <v>29.539686996973067</v>
      </c>
      <c r="M196" s="54">
        <v>18.88844170367609</v>
      </c>
      <c r="N196" s="82">
        <f t="shared" si="17"/>
        <v>0.15988262459542188</v>
      </c>
      <c r="R196" s="177">
        <v>261</v>
      </c>
    </row>
    <row r="197" spans="1:18" x14ac:dyDescent="0.2">
      <c r="A197" s="59">
        <f t="shared" si="20"/>
        <v>192</v>
      </c>
      <c r="B197" s="81" t="s">
        <v>842</v>
      </c>
      <c r="C197" s="81">
        <v>659.7</v>
      </c>
      <c r="D197" s="81"/>
      <c r="E197" s="81"/>
      <c r="F197" s="81">
        <f t="shared" si="14"/>
        <v>659.7</v>
      </c>
      <c r="G197" s="81" t="s">
        <v>1992</v>
      </c>
      <c r="H197" s="81">
        <v>211</v>
      </c>
      <c r="I197" s="56">
        <f t="shared" si="18"/>
        <v>5.8635094493511581E-3</v>
      </c>
      <c r="J197" s="245">
        <f t="shared" si="19"/>
        <v>21.577714773612261</v>
      </c>
      <c r="K197" s="245">
        <f t="shared" si="21"/>
        <v>4.7470972501946971</v>
      </c>
      <c r="L197" s="54">
        <f t="shared" si="16"/>
        <v>9.4294613560685576</v>
      </c>
      <c r="M197" s="54">
        <v>6.0294420566953919</v>
      </c>
      <c r="N197" s="82">
        <f t="shared" si="17"/>
        <v>6.3337449502153864E-2</v>
      </c>
      <c r="R197" s="177"/>
    </row>
    <row r="198" spans="1:18" x14ac:dyDescent="0.2">
      <c r="A198" s="59">
        <f t="shared" si="20"/>
        <v>193</v>
      </c>
      <c r="B198" s="81" t="s">
        <v>843</v>
      </c>
      <c r="C198" s="81">
        <v>1045.7</v>
      </c>
      <c r="D198" s="81"/>
      <c r="E198" s="81">
        <v>87.3</v>
      </c>
      <c r="F198" s="81">
        <f t="shared" si="14"/>
        <v>1133</v>
      </c>
      <c r="G198" s="81" t="s">
        <v>1992</v>
      </c>
      <c r="H198" s="81">
        <v>1063</v>
      </c>
      <c r="I198" s="56">
        <f t="shared" si="18"/>
        <v>2.9539860401233561E-2</v>
      </c>
      <c r="J198" s="245">
        <f t="shared" si="19"/>
        <v>108.7066862765395</v>
      </c>
      <c r="K198" s="245">
        <f t="shared" si="21"/>
        <v>23.915470980838691</v>
      </c>
      <c r="L198" s="54">
        <f t="shared" ref="L198:L246" si="22">J198*0.437</f>
        <v>47.504821902847759</v>
      </c>
      <c r="M198" s="54">
        <v>30.375814721645508</v>
      </c>
      <c r="N198" s="82">
        <f t="shared" ref="N198:N261" si="23">(J198+K198+L198+M198)/F198</f>
        <v>0.18579240413227843</v>
      </c>
      <c r="R198" s="177">
        <v>563</v>
      </c>
    </row>
    <row r="199" spans="1:18" x14ac:dyDescent="0.2">
      <c r="A199" s="59">
        <f t="shared" si="20"/>
        <v>194</v>
      </c>
      <c r="B199" s="81" t="s">
        <v>844</v>
      </c>
      <c r="C199" s="81">
        <v>610.5</v>
      </c>
      <c r="D199" s="81"/>
      <c r="E199" s="81">
        <v>114</v>
      </c>
      <c r="F199" s="81">
        <f t="shared" si="14"/>
        <v>724.5</v>
      </c>
      <c r="G199" s="81" t="s">
        <v>1992</v>
      </c>
      <c r="H199" s="81">
        <v>696</v>
      </c>
      <c r="I199" s="56">
        <f t="shared" ref="I199:I262" si="24">4/143941.1*H199</f>
        <v>1.9341244439565905E-2</v>
      </c>
      <c r="J199" s="245">
        <f t="shared" ref="J199:J262" si="25">I199*3680</f>
        <v>71.175779537602537</v>
      </c>
      <c r="K199" s="245">
        <f t="shared" si="21"/>
        <v>15.658671498272557</v>
      </c>
      <c r="L199" s="54">
        <f t="shared" si="22"/>
        <v>31.103815657932309</v>
      </c>
      <c r="M199" s="54">
        <v>19.888586120663476</v>
      </c>
      <c r="N199" s="82">
        <f t="shared" si="23"/>
        <v>0.19023720195234078</v>
      </c>
      <c r="R199" s="177">
        <v>426</v>
      </c>
    </row>
    <row r="200" spans="1:18" x14ac:dyDescent="0.2">
      <c r="A200" s="59">
        <f t="shared" ref="A200:A263" si="26">1+A199</f>
        <v>195</v>
      </c>
      <c r="B200" s="81" t="s">
        <v>845</v>
      </c>
      <c r="C200" s="81">
        <v>1026.5</v>
      </c>
      <c r="D200" s="81"/>
      <c r="E200" s="81"/>
      <c r="F200" s="81">
        <f t="shared" si="14"/>
        <v>1026.5</v>
      </c>
      <c r="G200" s="81" t="s">
        <v>1992</v>
      </c>
      <c r="H200" s="81">
        <v>731</v>
      </c>
      <c r="I200" s="56">
        <f t="shared" si="24"/>
        <v>2.0313864490406147E-2</v>
      </c>
      <c r="J200" s="245">
        <f t="shared" si="25"/>
        <v>74.755021324694624</v>
      </c>
      <c r="K200" s="245">
        <f t="shared" si="21"/>
        <v>16.446104691432819</v>
      </c>
      <c r="L200" s="54">
        <f t="shared" si="22"/>
        <v>32.66794431889155</v>
      </c>
      <c r="M200" s="54">
        <v>20.888730537650861</v>
      </c>
      <c r="N200" s="82">
        <f t="shared" si="23"/>
        <v>0.14102075097191413</v>
      </c>
      <c r="R200" s="177">
        <v>431</v>
      </c>
    </row>
    <row r="201" spans="1:18" x14ac:dyDescent="0.2">
      <c r="A201" s="59">
        <f t="shared" si="26"/>
        <v>196</v>
      </c>
      <c r="B201" s="81" t="s">
        <v>846</v>
      </c>
      <c r="C201" s="81">
        <v>244.6</v>
      </c>
      <c r="D201" s="81"/>
      <c r="E201" s="81">
        <v>133.1</v>
      </c>
      <c r="F201" s="81">
        <f t="shared" si="14"/>
        <v>377.7</v>
      </c>
      <c r="G201" s="81" t="s">
        <v>1992</v>
      </c>
      <c r="H201" s="81">
        <v>356</v>
      </c>
      <c r="I201" s="56">
        <f t="shared" si="24"/>
        <v>9.8929353742607216E-3</v>
      </c>
      <c r="J201" s="245">
        <f t="shared" si="25"/>
        <v>36.406002177279454</v>
      </c>
      <c r="K201" s="245">
        <f t="shared" si="21"/>
        <v>8.0093204790014791</v>
      </c>
      <c r="L201" s="54">
        <f t="shared" si="22"/>
        <v>15.909422951471122</v>
      </c>
      <c r="M201" s="54">
        <v>10.172897498500284</v>
      </c>
      <c r="N201" s="82">
        <f t="shared" si="23"/>
        <v>0.18664983612987118</v>
      </c>
      <c r="R201" s="177">
        <v>226</v>
      </c>
    </row>
    <row r="202" spans="1:18" x14ac:dyDescent="0.2">
      <c r="A202" s="59">
        <f t="shared" si="26"/>
        <v>197</v>
      </c>
      <c r="B202" s="81" t="s">
        <v>847</v>
      </c>
      <c r="C202" s="81">
        <v>950.1</v>
      </c>
      <c r="D202" s="81"/>
      <c r="E202" s="81"/>
      <c r="F202" s="81">
        <f t="shared" si="14"/>
        <v>950.1</v>
      </c>
      <c r="G202" s="81" t="s">
        <v>1992</v>
      </c>
      <c r="H202" s="81">
        <v>697</v>
      </c>
      <c r="I202" s="56">
        <f t="shared" si="24"/>
        <v>1.9369033583875626E-2</v>
      </c>
      <c r="J202" s="245">
        <f t="shared" si="25"/>
        <v>71.2780435886623</v>
      </c>
      <c r="K202" s="245">
        <f t="shared" si="21"/>
        <v>15.681169589505705</v>
      </c>
      <c r="L202" s="54">
        <f t="shared" si="22"/>
        <v>31.148505048245426</v>
      </c>
      <c r="M202" s="54">
        <v>19.917161675434542</v>
      </c>
      <c r="N202" s="82">
        <f t="shared" si="23"/>
        <v>0.14527405525928633</v>
      </c>
      <c r="R202" s="177">
        <v>497</v>
      </c>
    </row>
    <row r="203" spans="1:18" x14ac:dyDescent="0.2">
      <c r="A203" s="59">
        <f t="shared" si="26"/>
        <v>198</v>
      </c>
      <c r="B203" s="81" t="s">
        <v>848</v>
      </c>
      <c r="C203" s="81">
        <v>760.7</v>
      </c>
      <c r="D203" s="81"/>
      <c r="E203" s="81">
        <v>125</v>
      </c>
      <c r="F203" s="81">
        <f t="shared" si="14"/>
        <v>885.7</v>
      </c>
      <c r="G203" s="81" t="s">
        <v>1992</v>
      </c>
      <c r="H203" s="81">
        <v>723</v>
      </c>
      <c r="I203" s="56">
        <f t="shared" si="24"/>
        <v>2.0091551335928378E-2</v>
      </c>
      <c r="J203" s="245">
        <f t="shared" si="25"/>
        <v>73.936908916216424</v>
      </c>
      <c r="K203" s="245">
        <f t="shared" si="21"/>
        <v>16.266119961567615</v>
      </c>
      <c r="L203" s="54">
        <f t="shared" si="22"/>
        <v>32.310429196386579</v>
      </c>
      <c r="M203" s="54">
        <v>20.660126099482316</v>
      </c>
      <c r="N203" s="82">
        <f t="shared" si="23"/>
        <v>0.16165020229609678</v>
      </c>
      <c r="R203" s="177">
        <v>323</v>
      </c>
    </row>
    <row r="204" spans="1:18" x14ac:dyDescent="0.2">
      <c r="A204" s="59">
        <f t="shared" si="26"/>
        <v>199</v>
      </c>
      <c r="B204" s="81" t="s">
        <v>849</v>
      </c>
      <c r="C204" s="81">
        <v>254.2</v>
      </c>
      <c r="D204" s="81"/>
      <c r="E204" s="81"/>
      <c r="F204" s="81">
        <f t="shared" si="14"/>
        <v>254.2</v>
      </c>
      <c r="G204" s="81" t="s">
        <v>1992</v>
      </c>
      <c r="H204" s="81">
        <v>190</v>
      </c>
      <c r="I204" s="56">
        <f t="shared" si="24"/>
        <v>5.2799374188470145E-3</v>
      </c>
      <c r="J204" s="245">
        <f t="shared" si="25"/>
        <v>19.430169701357013</v>
      </c>
      <c r="K204" s="245">
        <f t="shared" si="21"/>
        <v>4.2746373342985429</v>
      </c>
      <c r="L204" s="54">
        <f t="shared" si="22"/>
        <v>8.4909841594930153</v>
      </c>
      <c r="M204" s="54">
        <v>5.4293554065029603</v>
      </c>
      <c r="N204" s="82">
        <f t="shared" si="23"/>
        <v>0.14801395201279127</v>
      </c>
      <c r="R204" s="177"/>
    </row>
    <row r="205" spans="1:18" x14ac:dyDescent="0.2">
      <c r="A205" s="59">
        <f t="shared" si="26"/>
        <v>200</v>
      </c>
      <c r="B205" s="81" t="s">
        <v>850</v>
      </c>
      <c r="C205" s="81">
        <v>302.2</v>
      </c>
      <c r="D205" s="81"/>
      <c r="E205" s="81">
        <v>39.799999999999997</v>
      </c>
      <c r="F205" s="81">
        <f t="shared" si="14"/>
        <v>342</v>
      </c>
      <c r="G205" s="81" t="s">
        <v>1992</v>
      </c>
      <c r="H205" s="81">
        <v>207</v>
      </c>
      <c r="I205" s="56">
        <f t="shared" si="24"/>
        <v>5.7523528721122735E-3</v>
      </c>
      <c r="J205" s="245">
        <f t="shared" si="25"/>
        <v>21.168658569373168</v>
      </c>
      <c r="K205" s="245">
        <f t="shared" si="21"/>
        <v>4.6571048852620969</v>
      </c>
      <c r="L205" s="54">
        <f t="shared" si="22"/>
        <v>9.250703794816074</v>
      </c>
      <c r="M205" s="54">
        <v>5.9151398376111199</v>
      </c>
      <c r="N205" s="82">
        <f t="shared" si="23"/>
        <v>0.11985850025456861</v>
      </c>
      <c r="R205" s="177">
        <v>207</v>
      </c>
    </row>
    <row r="206" spans="1:18" x14ac:dyDescent="0.2">
      <c r="A206" s="59">
        <f t="shared" si="26"/>
        <v>201</v>
      </c>
      <c r="B206" s="81" t="s">
        <v>2349</v>
      </c>
      <c r="C206" s="81">
        <v>405.7</v>
      </c>
      <c r="D206" s="81">
        <v>122.9</v>
      </c>
      <c r="E206" s="81">
        <v>22.3</v>
      </c>
      <c r="F206" s="81">
        <f t="shared" si="14"/>
        <v>550.9</v>
      </c>
      <c r="G206" s="81" t="s">
        <v>1992</v>
      </c>
      <c r="H206" s="81">
        <v>491</v>
      </c>
      <c r="I206" s="56">
        <f t="shared" si="24"/>
        <v>1.3644469856073075E-2</v>
      </c>
      <c r="J206" s="245">
        <f t="shared" si="25"/>
        <v>50.211649070348912</v>
      </c>
      <c r="K206" s="245">
        <f t="shared" si="21"/>
        <v>11.046562795476762</v>
      </c>
      <c r="L206" s="54">
        <f t="shared" si="22"/>
        <v>21.942490643742474</v>
      </c>
      <c r="M206" s="54">
        <v>14.03059739259449</v>
      </c>
      <c r="N206" s="82">
        <f t="shared" si="23"/>
        <v>0.17649537103315055</v>
      </c>
      <c r="R206" s="177">
        <v>491</v>
      </c>
    </row>
    <row r="207" spans="1:18" x14ac:dyDescent="0.2">
      <c r="A207" s="59">
        <f t="shared" si="26"/>
        <v>202</v>
      </c>
      <c r="B207" s="81" t="s">
        <v>2350</v>
      </c>
      <c r="C207" s="81">
        <v>1271.93</v>
      </c>
      <c r="D207" s="81">
        <v>43.5</v>
      </c>
      <c r="E207" s="81">
        <v>59.1</v>
      </c>
      <c r="F207" s="81">
        <f t="shared" si="14"/>
        <v>1374.53</v>
      </c>
      <c r="G207" s="81" t="s">
        <v>1992</v>
      </c>
      <c r="H207" s="81">
        <v>633</v>
      </c>
      <c r="I207" s="56">
        <f t="shared" si="24"/>
        <v>1.7590528348053476E-2</v>
      </c>
      <c r="J207" s="245">
        <f t="shared" si="25"/>
        <v>64.733144320836786</v>
      </c>
      <c r="K207" s="245">
        <f t="shared" si="21"/>
        <v>14.241291750584093</v>
      </c>
      <c r="L207" s="54">
        <f t="shared" si="22"/>
        <v>28.288384068205676</v>
      </c>
      <c r="M207" s="54">
        <v>18.08832617008618</v>
      </c>
      <c r="N207" s="82">
        <f t="shared" si="23"/>
        <v>9.1195642372092808E-2</v>
      </c>
      <c r="R207" s="177">
        <v>733</v>
      </c>
    </row>
    <row r="208" spans="1:18" x14ac:dyDescent="0.2">
      <c r="A208" s="59">
        <f t="shared" si="26"/>
        <v>203</v>
      </c>
      <c r="B208" s="81" t="s">
        <v>2351</v>
      </c>
      <c r="C208" s="81">
        <v>453.6</v>
      </c>
      <c r="D208" s="81"/>
      <c r="E208" s="81"/>
      <c r="F208" s="81">
        <f t="shared" si="14"/>
        <v>453.6</v>
      </c>
      <c r="G208" s="81" t="s">
        <v>1992</v>
      </c>
      <c r="H208" s="81">
        <v>256</v>
      </c>
      <c r="I208" s="56">
        <f t="shared" si="24"/>
        <v>7.1140209432886091E-3</v>
      </c>
      <c r="J208" s="245">
        <f t="shared" si="25"/>
        <v>26.17959707130208</v>
      </c>
      <c r="K208" s="245">
        <f t="shared" si="21"/>
        <v>5.7595113556864579</v>
      </c>
      <c r="L208" s="54">
        <f t="shared" si="22"/>
        <v>11.440483920159009</v>
      </c>
      <c r="M208" s="54">
        <v>7.3153420213934632</v>
      </c>
      <c r="N208" s="82">
        <f t="shared" si="23"/>
        <v>0.11176131915463186</v>
      </c>
      <c r="R208" s="177"/>
    </row>
    <row r="209" spans="1:18" x14ac:dyDescent="0.2">
      <c r="A209" s="59">
        <f t="shared" si="26"/>
        <v>204</v>
      </c>
      <c r="B209" s="81" t="s">
        <v>2352</v>
      </c>
      <c r="C209" s="81">
        <v>622.29999999999995</v>
      </c>
      <c r="D209" s="81"/>
      <c r="E209" s="81">
        <v>99.8</v>
      </c>
      <c r="F209" s="81">
        <f t="shared" si="14"/>
        <v>722.09999999999991</v>
      </c>
      <c r="G209" s="81" t="s">
        <v>1992</v>
      </c>
      <c r="H209" s="81">
        <v>683</v>
      </c>
      <c r="I209" s="56">
        <f t="shared" si="24"/>
        <v>1.8979985563539532E-2</v>
      </c>
      <c r="J209" s="245">
        <f t="shared" si="25"/>
        <v>69.846346873825482</v>
      </c>
      <c r="K209" s="245">
        <f t="shared" si="21"/>
        <v>15.366196312241605</v>
      </c>
      <c r="L209" s="54">
        <f t="shared" si="22"/>
        <v>30.522853583861735</v>
      </c>
      <c r="M209" s="54">
        <v>19.517103908639591</v>
      </c>
      <c r="N209" s="82">
        <f t="shared" si="23"/>
        <v>0.18730439091340315</v>
      </c>
      <c r="R209" s="177">
        <v>383</v>
      </c>
    </row>
    <row r="210" spans="1:18" x14ac:dyDescent="0.2">
      <c r="A210" s="59">
        <f t="shared" si="26"/>
        <v>205</v>
      </c>
      <c r="B210" s="81" t="s">
        <v>2353</v>
      </c>
      <c r="C210" s="81">
        <v>610.9</v>
      </c>
      <c r="D210" s="81">
        <v>29.9</v>
      </c>
      <c r="E210" s="81"/>
      <c r="F210" s="81">
        <f t="shared" si="14"/>
        <v>640.79999999999995</v>
      </c>
      <c r="G210" s="81" t="s">
        <v>1992</v>
      </c>
      <c r="H210" s="81">
        <v>420</v>
      </c>
      <c r="I210" s="56">
        <f t="shared" si="24"/>
        <v>1.1671440610082875E-2</v>
      </c>
      <c r="J210" s="245">
        <f t="shared" si="25"/>
        <v>42.950901445104982</v>
      </c>
      <c r="K210" s="245">
        <f t="shared" si="21"/>
        <v>9.4491983179230967</v>
      </c>
      <c r="L210" s="54">
        <f t="shared" si="22"/>
        <v>18.769543931510878</v>
      </c>
      <c r="M210" s="54">
        <v>12.001733003848649</v>
      </c>
      <c r="N210" s="82">
        <f t="shared" si="23"/>
        <v>0.12979303479773346</v>
      </c>
      <c r="R210" s="177">
        <v>320</v>
      </c>
    </row>
    <row r="211" spans="1:18" x14ac:dyDescent="0.2">
      <c r="A211" s="59">
        <f t="shared" si="26"/>
        <v>206</v>
      </c>
      <c r="B211" s="81" t="s">
        <v>2354</v>
      </c>
      <c r="C211" s="81">
        <v>481.4</v>
      </c>
      <c r="D211" s="81"/>
      <c r="E211" s="81"/>
      <c r="F211" s="81">
        <f t="shared" si="14"/>
        <v>481.4</v>
      </c>
      <c r="G211" s="81" t="s">
        <v>1992</v>
      </c>
      <c r="H211" s="81">
        <v>301</v>
      </c>
      <c r="I211" s="56">
        <f t="shared" si="24"/>
        <v>8.3645324372260601E-3</v>
      </c>
      <c r="J211" s="245">
        <f t="shared" si="25"/>
        <v>30.781479368991903</v>
      </c>
      <c r="K211" s="245">
        <f t="shared" si="21"/>
        <v>6.7719254611782187</v>
      </c>
      <c r="L211" s="54">
        <f t="shared" si="22"/>
        <v>13.451506484249462</v>
      </c>
      <c r="M211" s="54">
        <v>8.6012419860915319</v>
      </c>
      <c r="N211" s="82">
        <f t="shared" si="23"/>
        <v>0.12381834919092463</v>
      </c>
      <c r="R211" s="177"/>
    </row>
    <row r="212" spans="1:18" x14ac:dyDescent="0.2">
      <c r="A212" s="59">
        <f t="shared" si="26"/>
        <v>207</v>
      </c>
      <c r="B212" s="81" t="s">
        <v>2355</v>
      </c>
      <c r="C212" s="81">
        <v>973.8</v>
      </c>
      <c r="D212" s="81"/>
      <c r="E212" s="81"/>
      <c r="F212" s="81">
        <f t="shared" si="14"/>
        <v>973.8</v>
      </c>
      <c r="G212" s="81" t="s">
        <v>1997</v>
      </c>
      <c r="H212" s="81">
        <v>362</v>
      </c>
      <c r="I212" s="56">
        <f t="shared" si="24"/>
        <v>1.0059670240119049E-2</v>
      </c>
      <c r="J212" s="245">
        <f t="shared" si="25"/>
        <v>37.019586483638101</v>
      </c>
      <c r="K212" s="245">
        <f t="shared" si="21"/>
        <v>8.1443090264003821</v>
      </c>
      <c r="L212" s="54">
        <f t="shared" si="22"/>
        <v>16.177559293349852</v>
      </c>
      <c r="M212" s="54">
        <v>10.344350827126693</v>
      </c>
      <c r="N212" s="82">
        <f t="shared" si="23"/>
        <v>7.3614505679313033E-2</v>
      </c>
      <c r="R212" s="177"/>
    </row>
    <row r="213" spans="1:18" x14ac:dyDescent="0.2">
      <c r="A213" s="59">
        <f t="shared" si="26"/>
        <v>208</v>
      </c>
      <c r="B213" s="81" t="s">
        <v>2356</v>
      </c>
      <c r="C213" s="81">
        <v>724.7</v>
      </c>
      <c r="D213" s="81">
        <v>41.9</v>
      </c>
      <c r="E213" s="81"/>
      <c r="F213" s="81">
        <f t="shared" si="14"/>
        <v>766.6</v>
      </c>
      <c r="G213" s="81" t="s">
        <v>1992</v>
      </c>
      <c r="H213" s="81">
        <v>511</v>
      </c>
      <c r="I213" s="56">
        <f t="shared" si="24"/>
        <v>1.4200252742267497E-2</v>
      </c>
      <c r="J213" s="245">
        <f t="shared" si="25"/>
        <v>52.25693009154439</v>
      </c>
      <c r="K213" s="245">
        <f t="shared" si="21"/>
        <v>11.496524620139766</v>
      </c>
      <c r="L213" s="54">
        <f t="shared" si="22"/>
        <v>22.836278450004897</v>
      </c>
      <c r="M213" s="54">
        <v>14.602108488015856</v>
      </c>
      <c r="N213" s="82">
        <f t="shared" si="23"/>
        <v>0.13200083700718093</v>
      </c>
      <c r="R213" s="177">
        <v>311</v>
      </c>
    </row>
    <row r="214" spans="1:18" x14ac:dyDescent="0.2">
      <c r="A214" s="59">
        <f t="shared" si="26"/>
        <v>209</v>
      </c>
      <c r="B214" s="81" t="s">
        <v>2357</v>
      </c>
      <c r="C214" s="81">
        <v>743.6</v>
      </c>
      <c r="D214" s="81"/>
      <c r="E214" s="81"/>
      <c r="F214" s="81">
        <f t="shared" si="14"/>
        <v>743.6</v>
      </c>
      <c r="G214" s="81" t="s">
        <v>1992</v>
      </c>
      <c r="H214" s="81">
        <v>619</v>
      </c>
      <c r="I214" s="56">
        <f t="shared" si="24"/>
        <v>1.7201480327717379E-2</v>
      </c>
      <c r="J214" s="245">
        <f t="shared" si="25"/>
        <v>63.301447605999954</v>
      </c>
      <c r="K214" s="245">
        <f t="shared" si="21"/>
        <v>13.92631847331999</v>
      </c>
      <c r="L214" s="54">
        <f t="shared" si="22"/>
        <v>27.662732603821979</v>
      </c>
      <c r="M214" s="54">
        <v>17.688268403291225</v>
      </c>
      <c r="N214" s="82">
        <f t="shared" si="23"/>
        <v>0.164845033736462</v>
      </c>
      <c r="R214" s="177">
        <v>419</v>
      </c>
    </row>
    <row r="215" spans="1:18" x14ac:dyDescent="0.2">
      <c r="A215" s="59">
        <f t="shared" si="26"/>
        <v>210</v>
      </c>
      <c r="B215" s="81" t="s">
        <v>2358</v>
      </c>
      <c r="C215" s="81">
        <v>682.02</v>
      </c>
      <c r="D215" s="81"/>
      <c r="E215" s="81">
        <v>80.3</v>
      </c>
      <c r="F215" s="81">
        <f t="shared" si="14"/>
        <v>762.31999999999994</v>
      </c>
      <c r="G215" s="81" t="s">
        <v>1992</v>
      </c>
      <c r="H215" s="81">
        <v>677</v>
      </c>
      <c r="I215" s="56">
        <f t="shared" si="24"/>
        <v>1.8813250697681205E-2</v>
      </c>
      <c r="J215" s="245">
        <f t="shared" si="25"/>
        <v>69.232762567466835</v>
      </c>
      <c r="K215" s="245">
        <f t="shared" si="21"/>
        <v>15.231207764842704</v>
      </c>
      <c r="L215" s="54">
        <f t="shared" si="22"/>
        <v>30.254717241983005</v>
      </c>
      <c r="M215" s="54">
        <v>19.345650580013178</v>
      </c>
      <c r="N215" s="82">
        <f t="shared" si="23"/>
        <v>0.1758635981665255</v>
      </c>
      <c r="R215" s="177">
        <v>377</v>
      </c>
    </row>
    <row r="216" spans="1:18" x14ac:dyDescent="0.2">
      <c r="A216" s="59">
        <f t="shared" si="26"/>
        <v>211</v>
      </c>
      <c r="B216" s="81" t="s">
        <v>2359</v>
      </c>
      <c r="C216" s="81">
        <v>509.8</v>
      </c>
      <c r="D216" s="81"/>
      <c r="E216" s="81">
        <v>20.7</v>
      </c>
      <c r="F216" s="81">
        <f t="shared" si="14"/>
        <v>530.5</v>
      </c>
      <c r="G216" s="81" t="s">
        <v>1992</v>
      </c>
      <c r="H216" s="81">
        <v>577</v>
      </c>
      <c r="I216" s="56">
        <f t="shared" si="24"/>
        <v>1.6034336266709092E-2</v>
      </c>
      <c r="J216" s="245">
        <f t="shared" si="25"/>
        <v>59.006357461489458</v>
      </c>
      <c r="K216" s="245">
        <f t="shared" si="21"/>
        <v>12.981398641527681</v>
      </c>
      <c r="L216" s="54">
        <f t="shared" si="22"/>
        <v>25.785778210670895</v>
      </c>
      <c r="M216" s="54">
        <v>16.488095102906357</v>
      </c>
      <c r="N216" s="82">
        <f t="shared" si="23"/>
        <v>0.2153847868361817</v>
      </c>
      <c r="R216" s="177">
        <v>377</v>
      </c>
    </row>
    <row r="217" spans="1:18" x14ac:dyDescent="0.2">
      <c r="A217" s="59">
        <f t="shared" si="26"/>
        <v>212</v>
      </c>
      <c r="B217" s="81" t="s">
        <v>2360</v>
      </c>
      <c r="C217" s="81">
        <v>548.4</v>
      </c>
      <c r="D217" s="81"/>
      <c r="E217" s="81">
        <v>39</v>
      </c>
      <c r="F217" s="81">
        <f t="shared" si="14"/>
        <v>587.4</v>
      </c>
      <c r="G217" s="81" t="s">
        <v>1992</v>
      </c>
      <c r="H217" s="81">
        <v>490</v>
      </c>
      <c r="I217" s="56">
        <f t="shared" si="24"/>
        <v>1.3616680711763354E-2</v>
      </c>
      <c r="J217" s="245">
        <f t="shared" si="25"/>
        <v>50.109385019289142</v>
      </c>
      <c r="K217" s="245">
        <f t="shared" si="21"/>
        <v>11.024064704243612</v>
      </c>
      <c r="L217" s="54">
        <f t="shared" si="22"/>
        <v>21.897801253429357</v>
      </c>
      <c r="M217" s="54">
        <v>14.002021837823424</v>
      </c>
      <c r="N217" s="82">
        <f t="shared" si="23"/>
        <v>0.16519113519711531</v>
      </c>
      <c r="R217" s="177">
        <v>380</v>
      </c>
    </row>
    <row r="218" spans="1:18" x14ac:dyDescent="0.2">
      <c r="A218" s="59">
        <f t="shared" si="26"/>
        <v>213</v>
      </c>
      <c r="B218" s="81" t="s">
        <v>2361</v>
      </c>
      <c r="C218" s="81">
        <v>450.9</v>
      </c>
      <c r="D218" s="81"/>
      <c r="E218" s="81">
        <v>36</v>
      </c>
      <c r="F218" s="81">
        <f t="shared" si="14"/>
        <v>486.9</v>
      </c>
      <c r="G218" s="81" t="s">
        <v>1992</v>
      </c>
      <c r="H218" s="81">
        <v>398</v>
      </c>
      <c r="I218" s="56">
        <f t="shared" si="24"/>
        <v>1.1060079435269009E-2</v>
      </c>
      <c r="J218" s="245">
        <f t="shared" si="25"/>
        <v>40.70109232178995</v>
      </c>
      <c r="K218" s="245">
        <f t="shared" si="21"/>
        <v>8.9542403107937893</v>
      </c>
      <c r="L218" s="54">
        <f t="shared" si="22"/>
        <v>17.78637734462221</v>
      </c>
      <c r="M218" s="54">
        <v>11.373070798885148</v>
      </c>
      <c r="N218" s="82">
        <f t="shared" si="23"/>
        <v>0.1618705704992629</v>
      </c>
      <c r="R218" s="177">
        <v>198</v>
      </c>
    </row>
    <row r="219" spans="1:18" x14ac:dyDescent="0.2">
      <c r="A219" s="59">
        <f t="shared" si="26"/>
        <v>214</v>
      </c>
      <c r="B219" s="81" t="s">
        <v>2362</v>
      </c>
      <c r="C219" s="81">
        <v>1505.5</v>
      </c>
      <c r="D219" s="81">
        <v>827.5</v>
      </c>
      <c r="E219" s="81"/>
      <c r="F219" s="81">
        <f t="shared" si="14"/>
        <v>2333</v>
      </c>
      <c r="G219" s="81" t="s">
        <v>1992</v>
      </c>
      <c r="H219" s="81">
        <v>1792</v>
      </c>
      <c r="I219" s="56">
        <f t="shared" si="24"/>
        <v>4.979814660302026E-2</v>
      </c>
      <c r="J219" s="245">
        <f t="shared" si="25"/>
        <v>183.25717949911456</v>
      </c>
      <c r="K219" s="245">
        <f t="shared" si="21"/>
        <v>40.3165794898052</v>
      </c>
      <c r="L219" s="54">
        <f t="shared" si="22"/>
        <v>80.083387441113061</v>
      </c>
      <c r="M219" s="54">
        <v>51.207394149754236</v>
      </c>
      <c r="N219" s="82">
        <f t="shared" si="23"/>
        <v>0.15210653261028162</v>
      </c>
      <c r="R219" s="177">
        <v>692</v>
      </c>
    </row>
    <row r="220" spans="1:18" x14ac:dyDescent="0.2">
      <c r="A220" s="59">
        <f t="shared" si="26"/>
        <v>215</v>
      </c>
      <c r="B220" s="81" t="s">
        <v>2363</v>
      </c>
      <c r="C220" s="81">
        <v>922.6</v>
      </c>
      <c r="D220" s="81"/>
      <c r="E220" s="81">
        <v>33</v>
      </c>
      <c r="F220" s="81">
        <f t="shared" si="14"/>
        <v>955.6</v>
      </c>
      <c r="G220" s="81" t="s">
        <v>1992</v>
      </c>
      <c r="H220" s="81">
        <v>599</v>
      </c>
      <c r="I220" s="56">
        <f t="shared" si="24"/>
        <v>1.6645697441522958E-2</v>
      </c>
      <c r="J220" s="245">
        <f t="shared" si="25"/>
        <v>61.256166584804483</v>
      </c>
      <c r="K220" s="245">
        <f t="shared" si="21"/>
        <v>13.476356648656987</v>
      </c>
      <c r="L220" s="54">
        <f t="shared" si="22"/>
        <v>26.768944797559559</v>
      </c>
      <c r="M220" s="54">
        <v>17.116757307869857</v>
      </c>
      <c r="N220" s="82">
        <f t="shared" si="23"/>
        <v>0.1241295786300658</v>
      </c>
      <c r="R220" s="177">
        <v>399</v>
      </c>
    </row>
    <row r="221" spans="1:18" x14ac:dyDescent="0.2">
      <c r="A221" s="59">
        <f t="shared" si="26"/>
        <v>216</v>
      </c>
      <c r="B221" s="81" t="s">
        <v>2364</v>
      </c>
      <c r="C221" s="81">
        <v>1175.5</v>
      </c>
      <c r="D221" s="81"/>
      <c r="E221" s="81"/>
      <c r="F221" s="81">
        <f t="shared" si="14"/>
        <v>1175.5</v>
      </c>
      <c r="G221" s="81" t="s">
        <v>1992</v>
      </c>
      <c r="H221" s="81">
        <v>776</v>
      </c>
      <c r="I221" s="56">
        <f t="shared" si="24"/>
        <v>2.1564375984343596E-2</v>
      </c>
      <c r="J221" s="245">
        <f t="shared" si="25"/>
        <v>79.356903622384436</v>
      </c>
      <c r="K221" s="245">
        <f t="shared" si="21"/>
        <v>17.458518796924576</v>
      </c>
      <c r="L221" s="54">
        <f t="shared" si="22"/>
        <v>34.678966882981996</v>
      </c>
      <c r="M221" s="54">
        <v>22.174630502348929</v>
      </c>
      <c r="N221" s="82">
        <f t="shared" si="23"/>
        <v>0.13072651620981704</v>
      </c>
      <c r="R221" s="177">
        <v>376</v>
      </c>
    </row>
    <row r="222" spans="1:18" x14ac:dyDescent="0.2">
      <c r="A222" s="59">
        <f t="shared" si="26"/>
        <v>217</v>
      </c>
      <c r="B222" s="81" t="s">
        <v>2365</v>
      </c>
      <c r="C222" s="81">
        <v>504.4</v>
      </c>
      <c r="D222" s="81">
        <v>189.5</v>
      </c>
      <c r="E222" s="81"/>
      <c r="F222" s="81">
        <f t="shared" si="14"/>
        <v>693.9</v>
      </c>
      <c r="G222" s="81" t="s">
        <v>1992</v>
      </c>
      <c r="H222" s="81">
        <v>575</v>
      </c>
      <c r="I222" s="56">
        <f t="shared" si="24"/>
        <v>1.5978757978089651E-2</v>
      </c>
      <c r="J222" s="245">
        <f t="shared" si="25"/>
        <v>58.801829359369911</v>
      </c>
      <c r="K222" s="245">
        <f t="shared" si="21"/>
        <v>12.93640245906138</v>
      </c>
      <c r="L222" s="54">
        <f t="shared" si="22"/>
        <v>25.69639943004465</v>
      </c>
      <c r="M222" s="54">
        <v>16.430943993364224</v>
      </c>
      <c r="N222" s="82">
        <f t="shared" si="23"/>
        <v>0.16409507889009967</v>
      </c>
      <c r="R222" s="177">
        <v>375</v>
      </c>
    </row>
    <row r="223" spans="1:18" x14ac:dyDescent="0.2">
      <c r="A223" s="59">
        <f t="shared" si="26"/>
        <v>218</v>
      </c>
      <c r="B223" s="81" t="s">
        <v>2366</v>
      </c>
      <c r="C223" s="81">
        <v>606.6</v>
      </c>
      <c r="D223" s="81"/>
      <c r="E223" s="81"/>
      <c r="F223" s="81">
        <f t="shared" si="14"/>
        <v>606.6</v>
      </c>
      <c r="G223" s="81" t="s">
        <v>1992</v>
      </c>
      <c r="H223" s="81">
        <v>459</v>
      </c>
      <c r="I223" s="56">
        <f t="shared" si="24"/>
        <v>1.2755217238161998E-2</v>
      </c>
      <c r="J223" s="245">
        <f t="shared" si="25"/>
        <v>46.939199436436155</v>
      </c>
      <c r="K223" s="245">
        <f t="shared" si="21"/>
        <v>10.326623876015955</v>
      </c>
      <c r="L223" s="54">
        <f t="shared" si="22"/>
        <v>20.512430153722601</v>
      </c>
      <c r="M223" s="54">
        <v>13.116179639920309</v>
      </c>
      <c r="N223" s="82">
        <f t="shared" si="23"/>
        <v>0.14984245484024897</v>
      </c>
      <c r="R223" s="177">
        <v>359</v>
      </c>
    </row>
    <row r="224" spans="1:18" x14ac:dyDescent="0.2">
      <c r="A224" s="59">
        <f t="shared" si="26"/>
        <v>219</v>
      </c>
      <c r="B224" s="81" t="s">
        <v>2367</v>
      </c>
      <c r="C224" s="81">
        <v>520.5</v>
      </c>
      <c r="D224" s="81"/>
      <c r="E224" s="81"/>
      <c r="F224" s="81">
        <f t="shared" si="14"/>
        <v>520.5</v>
      </c>
      <c r="G224" s="81" t="s">
        <v>1992</v>
      </c>
      <c r="H224" s="81">
        <v>310</v>
      </c>
      <c r="I224" s="56">
        <f t="shared" si="24"/>
        <v>8.6146347360135499E-3</v>
      </c>
      <c r="J224" s="245">
        <f t="shared" si="25"/>
        <v>31.701855828529865</v>
      </c>
      <c r="K224" s="245">
        <f t="shared" si="21"/>
        <v>6.9744082822765705</v>
      </c>
      <c r="L224" s="54">
        <f t="shared" si="22"/>
        <v>13.853710997067552</v>
      </c>
      <c r="M224" s="54">
        <v>8.8584219790311458</v>
      </c>
      <c r="N224" s="82">
        <f t="shared" si="23"/>
        <v>0.11794120477791571</v>
      </c>
      <c r="R224" s="177"/>
    </row>
    <row r="225" spans="1:18" x14ac:dyDescent="0.2">
      <c r="A225" s="59">
        <f t="shared" si="26"/>
        <v>220</v>
      </c>
      <c r="B225" s="81" t="s">
        <v>2368</v>
      </c>
      <c r="C225" s="81">
        <v>539.9</v>
      </c>
      <c r="D225" s="81"/>
      <c r="E225" s="81"/>
      <c r="F225" s="81">
        <f t="shared" si="14"/>
        <v>539.9</v>
      </c>
      <c r="G225" s="81" t="s">
        <v>1992</v>
      </c>
      <c r="H225" s="81">
        <v>410</v>
      </c>
      <c r="I225" s="56">
        <f t="shared" si="24"/>
        <v>1.1393549166985662E-2</v>
      </c>
      <c r="J225" s="245">
        <f t="shared" si="25"/>
        <v>41.928260934507236</v>
      </c>
      <c r="K225" s="245">
        <f t="shared" si="21"/>
        <v>9.2242174055915918</v>
      </c>
      <c r="L225" s="54">
        <f t="shared" si="22"/>
        <v>18.322650028379663</v>
      </c>
      <c r="M225" s="54">
        <v>11.715977456137967</v>
      </c>
      <c r="N225" s="82">
        <f t="shared" si="23"/>
        <v>0.15038174814709476</v>
      </c>
      <c r="R225" s="177">
        <v>310</v>
      </c>
    </row>
    <row r="226" spans="1:18" x14ac:dyDescent="0.2">
      <c r="A226" s="59">
        <f t="shared" si="26"/>
        <v>221</v>
      </c>
      <c r="B226" s="81" t="s">
        <v>2369</v>
      </c>
      <c r="C226" s="81">
        <v>595.5</v>
      </c>
      <c r="D226" s="81"/>
      <c r="E226" s="81"/>
      <c r="F226" s="81">
        <f t="shared" si="14"/>
        <v>595.5</v>
      </c>
      <c r="G226" s="81" t="s">
        <v>1992</v>
      </c>
      <c r="H226" s="81">
        <v>413</v>
      </c>
      <c r="I226" s="56">
        <f t="shared" si="24"/>
        <v>1.1476916599914826E-2</v>
      </c>
      <c r="J226" s="245">
        <f t="shared" si="25"/>
        <v>42.235053087686559</v>
      </c>
      <c r="K226" s="245">
        <f t="shared" si="21"/>
        <v>9.2917116792910424</v>
      </c>
      <c r="L226" s="54">
        <f t="shared" si="22"/>
        <v>18.456718199319027</v>
      </c>
      <c r="M226" s="54">
        <v>11.801704120451172</v>
      </c>
      <c r="N226" s="82">
        <f t="shared" si="23"/>
        <v>0.13733868528421128</v>
      </c>
      <c r="R226" s="177"/>
    </row>
    <row r="227" spans="1:18" x14ac:dyDescent="0.2">
      <c r="A227" s="59">
        <f t="shared" si="26"/>
        <v>222</v>
      </c>
      <c r="B227" s="81" t="s">
        <v>2370</v>
      </c>
      <c r="C227" s="81">
        <v>711.4</v>
      </c>
      <c r="D227" s="81"/>
      <c r="E227" s="81">
        <v>63.4</v>
      </c>
      <c r="F227" s="81">
        <f t="shared" si="14"/>
        <v>774.8</v>
      </c>
      <c r="G227" s="81" t="s">
        <v>1992</v>
      </c>
      <c r="H227" s="81">
        <v>422</v>
      </c>
      <c r="I227" s="56">
        <f t="shared" si="24"/>
        <v>1.1727018898702316E-2</v>
      </c>
      <c r="J227" s="245">
        <f t="shared" si="25"/>
        <v>43.155429547224522</v>
      </c>
      <c r="K227" s="245">
        <f t="shared" si="21"/>
        <v>9.4941945003893942</v>
      </c>
      <c r="L227" s="54">
        <f t="shared" si="22"/>
        <v>18.858922712137115</v>
      </c>
      <c r="M227" s="54">
        <v>12.058884113390784</v>
      </c>
      <c r="N227" s="82">
        <f t="shared" si="23"/>
        <v>0.10785677706910406</v>
      </c>
      <c r="R227" s="177"/>
    </row>
    <row r="228" spans="1:18" x14ac:dyDescent="0.2">
      <c r="A228" s="59">
        <f t="shared" si="26"/>
        <v>223</v>
      </c>
      <c r="B228" s="81" t="s">
        <v>2371</v>
      </c>
      <c r="C228" s="81">
        <v>762.1</v>
      </c>
      <c r="D228" s="81">
        <v>53.2</v>
      </c>
      <c r="E228" s="81"/>
      <c r="F228" s="81">
        <f t="shared" si="14"/>
        <v>815.30000000000007</v>
      </c>
      <c r="G228" s="81" t="s">
        <v>1992</v>
      </c>
      <c r="H228" s="81">
        <v>515</v>
      </c>
      <c r="I228" s="56">
        <f t="shared" si="24"/>
        <v>1.4311409319506382E-2</v>
      </c>
      <c r="J228" s="245">
        <f t="shared" si="25"/>
        <v>52.665986295783483</v>
      </c>
      <c r="K228" s="245">
        <f t="shared" si="21"/>
        <v>11.586516985072366</v>
      </c>
      <c r="L228" s="54">
        <f t="shared" si="22"/>
        <v>23.015036011257383</v>
      </c>
      <c r="M228" s="54">
        <v>14.716410707100129</v>
      </c>
      <c r="N228" s="82">
        <f t="shared" si="23"/>
        <v>0.12508763645187457</v>
      </c>
      <c r="R228" s="177">
        <v>315</v>
      </c>
    </row>
    <row r="229" spans="1:18" x14ac:dyDescent="0.2">
      <c r="A229" s="59">
        <f t="shared" si="26"/>
        <v>224</v>
      </c>
      <c r="B229" s="81" t="s">
        <v>2372</v>
      </c>
      <c r="C229" s="81">
        <v>707.8</v>
      </c>
      <c r="D229" s="81">
        <v>33.1</v>
      </c>
      <c r="E229" s="81"/>
      <c r="F229" s="81">
        <f t="shared" si="14"/>
        <v>740.9</v>
      </c>
      <c r="G229" s="81" t="s">
        <v>1992</v>
      </c>
      <c r="H229" s="81">
        <v>370</v>
      </c>
      <c r="I229" s="56">
        <f t="shared" si="24"/>
        <v>1.0281983394596819E-2</v>
      </c>
      <c r="J229" s="245">
        <f t="shared" si="25"/>
        <v>37.837698892116293</v>
      </c>
      <c r="K229" s="245">
        <f t="shared" si="21"/>
        <v>8.3242937562655843</v>
      </c>
      <c r="L229" s="54">
        <f t="shared" si="22"/>
        <v>16.535074415854819</v>
      </c>
      <c r="M229" s="54">
        <v>10.572955265295239</v>
      </c>
      <c r="N229" s="82">
        <f t="shared" si="23"/>
        <v>9.8893268092228273E-2</v>
      </c>
      <c r="R229" s="177">
        <v>270</v>
      </c>
    </row>
    <row r="230" spans="1:18" x14ac:dyDescent="0.2">
      <c r="A230" s="59">
        <f t="shared" si="26"/>
        <v>225</v>
      </c>
      <c r="B230" s="81" t="s">
        <v>2373</v>
      </c>
      <c r="C230" s="81">
        <v>952</v>
      </c>
      <c r="D230" s="81">
        <v>67.7</v>
      </c>
      <c r="E230" s="81">
        <v>127.2</v>
      </c>
      <c r="F230" s="81">
        <f t="shared" si="14"/>
        <v>1146.9000000000001</v>
      </c>
      <c r="G230" s="81" t="s">
        <v>1992</v>
      </c>
      <c r="H230" s="81">
        <v>883</v>
      </c>
      <c r="I230" s="56">
        <f t="shared" si="24"/>
        <v>2.4537814425483757E-2</v>
      </c>
      <c r="J230" s="245">
        <f t="shared" si="25"/>
        <v>90.299157085780223</v>
      </c>
      <c r="K230" s="245">
        <f t="shared" si="21"/>
        <v>19.865814558871648</v>
      </c>
      <c r="L230" s="54">
        <f t="shared" si="22"/>
        <v>39.460731646485961</v>
      </c>
      <c r="M230" s="54">
        <v>25.23221486285323</v>
      </c>
      <c r="N230" s="82">
        <f t="shared" si="23"/>
        <v>0.15246134637195138</v>
      </c>
      <c r="R230" s="177">
        <v>483</v>
      </c>
    </row>
    <row r="231" spans="1:18" x14ac:dyDescent="0.2">
      <c r="A231" s="59">
        <f t="shared" si="26"/>
        <v>226</v>
      </c>
      <c r="B231" s="81" t="s">
        <v>2374</v>
      </c>
      <c r="C231" s="81">
        <v>348.4</v>
      </c>
      <c r="D231" s="81"/>
      <c r="E231" s="81">
        <v>48</v>
      </c>
      <c r="F231" s="81">
        <f t="shared" si="14"/>
        <v>396.4</v>
      </c>
      <c r="G231" s="81" t="s">
        <v>1992</v>
      </c>
      <c r="H231" s="81">
        <v>317</v>
      </c>
      <c r="I231" s="56">
        <f t="shared" si="24"/>
        <v>8.8091587461815984E-3</v>
      </c>
      <c r="J231" s="245">
        <f t="shared" si="25"/>
        <v>32.417704185948281</v>
      </c>
      <c r="K231" s="245">
        <f t="shared" si="21"/>
        <v>7.1318949209086222</v>
      </c>
      <c r="L231" s="54">
        <f t="shared" si="22"/>
        <v>14.166536729259398</v>
      </c>
      <c r="M231" s="54">
        <v>9.0584508624286233</v>
      </c>
      <c r="N231" s="82">
        <f t="shared" si="23"/>
        <v>0.15836172224658154</v>
      </c>
      <c r="R231" s="177">
        <v>287</v>
      </c>
    </row>
    <row r="232" spans="1:18" x14ac:dyDescent="0.2">
      <c r="A232" s="59">
        <f t="shared" si="26"/>
        <v>227</v>
      </c>
      <c r="B232" s="81" t="s">
        <v>2375</v>
      </c>
      <c r="C232" s="81">
        <v>337.8</v>
      </c>
      <c r="D232" s="81"/>
      <c r="E232" s="81">
        <v>23.4</v>
      </c>
      <c r="F232" s="81">
        <f t="shared" si="14"/>
        <v>361.2</v>
      </c>
      <c r="G232" s="81" t="s">
        <v>1992</v>
      </c>
      <c r="H232" s="81">
        <v>282</v>
      </c>
      <c r="I232" s="56">
        <f t="shared" si="24"/>
        <v>7.8365386953413579E-3</v>
      </c>
      <c r="J232" s="245">
        <f t="shared" si="25"/>
        <v>28.838462398856198</v>
      </c>
      <c r="K232" s="245">
        <f t="shared" si="21"/>
        <v>6.3444617277483637</v>
      </c>
      <c r="L232" s="54">
        <f t="shared" si="22"/>
        <v>12.602408068300159</v>
      </c>
      <c r="M232" s="54">
        <v>8.0583064454412359</v>
      </c>
      <c r="N232" s="82">
        <f t="shared" si="23"/>
        <v>0.15460586556020475</v>
      </c>
      <c r="R232" s="177">
        <v>222</v>
      </c>
    </row>
    <row r="233" spans="1:18" x14ac:dyDescent="0.2">
      <c r="A233" s="59">
        <f t="shared" si="26"/>
        <v>228</v>
      </c>
      <c r="B233" s="81" t="s">
        <v>2376</v>
      </c>
      <c r="C233" s="81">
        <v>699.3</v>
      </c>
      <c r="D233" s="81"/>
      <c r="E233" s="81">
        <v>36.700000000000003</v>
      </c>
      <c r="F233" s="81">
        <f t="shared" si="14"/>
        <v>736</v>
      </c>
      <c r="G233" s="81" t="s">
        <v>1992</v>
      </c>
      <c r="H233" s="81">
        <v>567</v>
      </c>
      <c r="I233" s="56">
        <f t="shared" si="24"/>
        <v>1.5756444823611881E-2</v>
      </c>
      <c r="J233" s="245">
        <f t="shared" si="25"/>
        <v>57.983716950891726</v>
      </c>
      <c r="K233" s="245">
        <f t="shared" si="21"/>
        <v>12.75641772919618</v>
      </c>
      <c r="L233" s="54">
        <f t="shared" si="22"/>
        <v>25.338884307539683</v>
      </c>
      <c r="M233" s="54">
        <v>16.202339555195678</v>
      </c>
      <c r="N233" s="82">
        <f t="shared" si="23"/>
        <v>0.15255619367231424</v>
      </c>
      <c r="R233" s="177">
        <v>267</v>
      </c>
    </row>
    <row r="234" spans="1:18" x14ac:dyDescent="0.2">
      <c r="A234" s="59">
        <f t="shared" si="26"/>
        <v>229</v>
      </c>
      <c r="B234" s="81" t="s">
        <v>2377</v>
      </c>
      <c r="C234" s="81">
        <v>478.8</v>
      </c>
      <c r="D234" s="81"/>
      <c r="E234" s="81"/>
      <c r="F234" s="81">
        <f t="shared" si="14"/>
        <v>478.8</v>
      </c>
      <c r="G234" s="81" t="s">
        <v>1992</v>
      </c>
      <c r="H234" s="81">
        <v>320</v>
      </c>
      <c r="I234" s="56">
        <f t="shared" si="24"/>
        <v>8.8925261791107622E-3</v>
      </c>
      <c r="J234" s="245">
        <f t="shared" si="25"/>
        <v>32.724496339127604</v>
      </c>
      <c r="K234" s="245">
        <f t="shared" si="21"/>
        <v>7.1993891946080728</v>
      </c>
      <c r="L234" s="54">
        <f t="shared" si="22"/>
        <v>14.300604900198763</v>
      </c>
      <c r="M234" s="54">
        <v>9.1441775267418279</v>
      </c>
      <c r="N234" s="82">
        <f t="shared" si="23"/>
        <v>0.13234893057785352</v>
      </c>
      <c r="R234" s="177"/>
    </row>
    <row r="235" spans="1:18" x14ac:dyDescent="0.2">
      <c r="A235" s="59">
        <f t="shared" si="26"/>
        <v>230</v>
      </c>
      <c r="B235" s="81" t="s">
        <v>2378</v>
      </c>
      <c r="C235" s="81">
        <v>676.9</v>
      </c>
      <c r="D235" s="81"/>
      <c r="E235" s="81"/>
      <c r="F235" s="81">
        <f t="shared" si="14"/>
        <v>676.9</v>
      </c>
      <c r="G235" s="81" t="s">
        <v>1992</v>
      </c>
      <c r="H235" s="81">
        <v>592</v>
      </c>
      <c r="I235" s="56">
        <f t="shared" si="24"/>
        <v>1.645117343135491E-2</v>
      </c>
      <c r="J235" s="245">
        <f t="shared" si="25"/>
        <v>60.540318227386066</v>
      </c>
      <c r="K235" s="245">
        <f t="shared" si="21"/>
        <v>13.318870010024934</v>
      </c>
      <c r="L235" s="54">
        <f t="shared" si="22"/>
        <v>26.456119065367712</v>
      </c>
      <c r="M235" s="54">
        <v>16.916728424472382</v>
      </c>
      <c r="N235" s="82">
        <f t="shared" si="23"/>
        <v>0.17318959333321185</v>
      </c>
      <c r="R235" s="177">
        <v>392</v>
      </c>
    </row>
    <row r="236" spans="1:18" x14ac:dyDescent="0.2">
      <c r="A236" s="59">
        <f t="shared" si="26"/>
        <v>231</v>
      </c>
      <c r="B236" s="81" t="s">
        <v>2379</v>
      </c>
      <c r="C236" s="81">
        <v>893.8</v>
      </c>
      <c r="D236" s="81"/>
      <c r="E236" s="81"/>
      <c r="F236" s="81">
        <f t="shared" si="14"/>
        <v>893.8</v>
      </c>
      <c r="G236" s="81" t="s">
        <v>1992</v>
      </c>
      <c r="H236" s="81">
        <v>552</v>
      </c>
      <c r="I236" s="56">
        <f t="shared" si="24"/>
        <v>1.5339607658966064E-2</v>
      </c>
      <c r="J236" s="245">
        <f t="shared" si="25"/>
        <v>56.449756184995117</v>
      </c>
      <c r="K236" s="245">
        <f t="shared" si="21"/>
        <v>12.418946360698925</v>
      </c>
      <c r="L236" s="54">
        <f t="shared" si="22"/>
        <v>24.668543452842865</v>
      </c>
      <c r="M236" s="54">
        <v>15.773706233629653</v>
      </c>
      <c r="N236" s="82">
        <f t="shared" si="23"/>
        <v>0.12229911863075249</v>
      </c>
      <c r="R236" s="177"/>
    </row>
    <row r="237" spans="1:18" x14ac:dyDescent="0.2">
      <c r="A237" s="59">
        <f t="shared" si="26"/>
        <v>232</v>
      </c>
      <c r="B237" s="81" t="s">
        <v>2380</v>
      </c>
      <c r="C237" s="81">
        <v>467.4</v>
      </c>
      <c r="D237" s="81"/>
      <c r="E237" s="81">
        <v>8.6</v>
      </c>
      <c r="F237" s="81">
        <f t="shared" si="14"/>
        <v>476</v>
      </c>
      <c r="G237" s="81" t="s">
        <v>1992</v>
      </c>
      <c r="H237" s="81">
        <v>294</v>
      </c>
      <c r="I237" s="56">
        <f t="shared" si="24"/>
        <v>8.1700084270580117E-3</v>
      </c>
      <c r="J237" s="245">
        <f t="shared" si="25"/>
        <v>30.065631011573483</v>
      </c>
      <c r="K237" s="245">
        <f t="shared" si="21"/>
        <v>6.6144388225461661</v>
      </c>
      <c r="L237" s="54">
        <f t="shared" si="22"/>
        <v>13.138680752057612</v>
      </c>
      <c r="M237" s="54">
        <v>8.4012131026940544</v>
      </c>
      <c r="N237" s="82">
        <f t="shared" si="23"/>
        <v>0.12231084808586411</v>
      </c>
      <c r="R237" s="177"/>
    </row>
    <row r="238" spans="1:18" x14ac:dyDescent="0.2">
      <c r="A238" s="59">
        <f t="shared" si="26"/>
        <v>233</v>
      </c>
      <c r="B238" s="81" t="s">
        <v>2381</v>
      </c>
      <c r="C238" s="81">
        <v>324.10000000000002</v>
      </c>
      <c r="D238" s="81"/>
      <c r="E238" s="81"/>
      <c r="F238" s="81">
        <f t="shared" si="14"/>
        <v>324.10000000000002</v>
      </c>
      <c r="G238" s="81" t="s">
        <v>1992</v>
      </c>
      <c r="H238" s="81">
        <v>189</v>
      </c>
      <c r="I238" s="56">
        <f t="shared" si="24"/>
        <v>5.2521482745372938E-3</v>
      </c>
      <c r="J238" s="245">
        <f t="shared" si="25"/>
        <v>19.32790565029724</v>
      </c>
      <c r="K238" s="245">
        <f t="shared" si="21"/>
        <v>4.2521392430653924</v>
      </c>
      <c r="L238" s="54">
        <f t="shared" si="22"/>
        <v>8.4462947691798931</v>
      </c>
      <c r="M238" s="54">
        <v>5.400779851731893</v>
      </c>
      <c r="N238" s="82">
        <f t="shared" si="23"/>
        <v>0.11548015894561682</v>
      </c>
      <c r="R238" s="177"/>
    </row>
    <row r="239" spans="1:18" x14ac:dyDescent="0.2">
      <c r="A239" s="59">
        <f t="shared" si="26"/>
        <v>234</v>
      </c>
      <c r="B239" s="81" t="s">
        <v>2382</v>
      </c>
      <c r="C239" s="81">
        <v>433.9</v>
      </c>
      <c r="D239" s="81"/>
      <c r="E239" s="81"/>
      <c r="F239" s="81">
        <f t="shared" si="14"/>
        <v>433.9</v>
      </c>
      <c r="G239" s="81" t="s">
        <v>1992</v>
      </c>
      <c r="H239" s="81">
        <v>268</v>
      </c>
      <c r="I239" s="56">
        <f t="shared" si="24"/>
        <v>7.4474906750052628E-3</v>
      </c>
      <c r="J239" s="245">
        <f t="shared" si="25"/>
        <v>27.406765684019366</v>
      </c>
      <c r="K239" s="245">
        <f t="shared" si="21"/>
        <v>6.0294884504842603</v>
      </c>
      <c r="L239" s="54">
        <f t="shared" si="22"/>
        <v>11.976756603916463</v>
      </c>
      <c r="M239" s="54">
        <v>7.6582486786462809</v>
      </c>
      <c r="N239" s="82">
        <f t="shared" si="23"/>
        <v>0.12231219040577639</v>
      </c>
      <c r="R239" s="177"/>
    </row>
    <row r="240" spans="1:18" x14ac:dyDescent="0.2">
      <c r="A240" s="59">
        <f t="shared" si="26"/>
        <v>235</v>
      </c>
      <c r="B240" s="81" t="s">
        <v>2383</v>
      </c>
      <c r="C240" s="81">
        <v>375.2</v>
      </c>
      <c r="D240" s="81"/>
      <c r="E240" s="81"/>
      <c r="F240" s="81">
        <f t="shared" si="14"/>
        <v>375.2</v>
      </c>
      <c r="G240" s="81" t="s">
        <v>1992</v>
      </c>
      <c r="H240" s="81">
        <v>227</v>
      </c>
      <c r="I240" s="56">
        <f t="shared" si="24"/>
        <v>6.3081357583066964E-3</v>
      </c>
      <c r="J240" s="245">
        <f t="shared" si="25"/>
        <v>23.213939590568643</v>
      </c>
      <c r="K240" s="245">
        <f t="shared" si="21"/>
        <v>5.1070667099251015</v>
      </c>
      <c r="L240" s="54">
        <f t="shared" si="22"/>
        <v>10.144491601078498</v>
      </c>
      <c r="M240" s="54">
        <v>6.4866509330324842</v>
      </c>
      <c r="N240" s="82">
        <f t="shared" si="23"/>
        <v>0.11980849902613201</v>
      </c>
      <c r="R240" s="177"/>
    </row>
    <row r="241" spans="1:18" x14ac:dyDescent="0.2">
      <c r="A241" s="59">
        <f t="shared" si="26"/>
        <v>236</v>
      </c>
      <c r="B241" s="81" t="s">
        <v>2384</v>
      </c>
      <c r="C241" s="81">
        <v>375.1</v>
      </c>
      <c r="D241" s="81"/>
      <c r="E241" s="81">
        <v>120.5</v>
      </c>
      <c r="F241" s="81">
        <f t="shared" si="14"/>
        <v>495.6</v>
      </c>
      <c r="G241" s="81" t="s">
        <v>1992</v>
      </c>
      <c r="H241" s="81">
        <v>448</v>
      </c>
      <c r="I241" s="56">
        <f t="shared" si="24"/>
        <v>1.2449536650755065E-2</v>
      </c>
      <c r="J241" s="245">
        <f t="shared" si="25"/>
        <v>45.814294874778639</v>
      </c>
      <c r="K241" s="245">
        <f t="shared" si="21"/>
        <v>10.0791448724513</v>
      </c>
      <c r="L241" s="54">
        <f t="shared" si="22"/>
        <v>20.020846860278265</v>
      </c>
      <c r="M241" s="54">
        <v>12.801848537438559</v>
      </c>
      <c r="N241" s="82">
        <f t="shared" si="23"/>
        <v>0.17900753661207983</v>
      </c>
      <c r="R241" s="177">
        <v>248</v>
      </c>
    </row>
    <row r="242" spans="1:18" x14ac:dyDescent="0.2">
      <c r="A242" s="59">
        <f t="shared" si="26"/>
        <v>237</v>
      </c>
      <c r="B242" s="81" t="s">
        <v>2385</v>
      </c>
      <c r="C242" s="81">
        <v>534.1</v>
      </c>
      <c r="D242" s="81">
        <v>48.8</v>
      </c>
      <c r="E242" s="81"/>
      <c r="F242" s="81">
        <f t="shared" si="14"/>
        <v>582.9</v>
      </c>
      <c r="G242" s="81" t="s">
        <v>1992</v>
      </c>
      <c r="H242" s="81">
        <v>502</v>
      </c>
      <c r="I242" s="56">
        <f t="shared" si="24"/>
        <v>1.3950150443480008E-2</v>
      </c>
      <c r="J242" s="245">
        <f t="shared" si="25"/>
        <v>51.336553632006428</v>
      </c>
      <c r="K242" s="245">
        <f t="shared" si="21"/>
        <v>11.294041799041414</v>
      </c>
      <c r="L242" s="54">
        <f t="shared" si="22"/>
        <v>22.43407393718681</v>
      </c>
      <c r="M242" s="54">
        <v>14.344928495076243</v>
      </c>
      <c r="N242" s="82">
        <f t="shared" si="23"/>
        <v>0.17054314267166051</v>
      </c>
      <c r="R242" s="177">
        <v>312</v>
      </c>
    </row>
    <row r="243" spans="1:18" x14ac:dyDescent="0.2">
      <c r="A243" s="59">
        <f t="shared" si="26"/>
        <v>238</v>
      </c>
      <c r="B243" s="81" t="s">
        <v>2386</v>
      </c>
      <c r="C243" s="81">
        <v>471.8</v>
      </c>
      <c r="D243" s="81"/>
      <c r="E243" s="81"/>
      <c r="F243" s="81">
        <f t="shared" si="14"/>
        <v>471.8</v>
      </c>
      <c r="G243" s="81" t="s">
        <v>1992</v>
      </c>
      <c r="H243" s="81">
        <v>253</v>
      </c>
      <c r="I243" s="56">
        <f t="shared" si="24"/>
        <v>7.0306535103594461E-3</v>
      </c>
      <c r="J243" s="245">
        <f t="shared" si="25"/>
        <v>25.87280491812276</v>
      </c>
      <c r="K243" s="245">
        <f t="shared" si="21"/>
        <v>5.6920170819870073</v>
      </c>
      <c r="L243" s="54">
        <f t="shared" si="22"/>
        <v>11.306415749219646</v>
      </c>
      <c r="M243" s="54">
        <v>7.2296153570802577</v>
      </c>
      <c r="N243" s="82">
        <f t="shared" si="23"/>
        <v>0.1061908713573753</v>
      </c>
      <c r="R243" s="177"/>
    </row>
    <row r="244" spans="1:18" x14ac:dyDescent="0.2">
      <c r="A244" s="59">
        <f t="shared" si="26"/>
        <v>239</v>
      </c>
      <c r="B244" s="81" t="s">
        <v>2387</v>
      </c>
      <c r="C244" s="81">
        <v>579</v>
      </c>
      <c r="D244" s="81">
        <v>91.8</v>
      </c>
      <c r="E244" s="81"/>
      <c r="F244" s="81">
        <f t="shared" si="14"/>
        <v>670.8</v>
      </c>
      <c r="G244" s="81" t="s">
        <v>1992</v>
      </c>
      <c r="H244" s="81">
        <v>536</v>
      </c>
      <c r="I244" s="56">
        <f t="shared" si="24"/>
        <v>1.4894981350010526E-2</v>
      </c>
      <c r="J244" s="245">
        <f t="shared" si="25"/>
        <v>54.813531368038731</v>
      </c>
      <c r="K244" s="245">
        <f t="shared" si="21"/>
        <v>12.058976900968521</v>
      </c>
      <c r="L244" s="54">
        <f t="shared" si="22"/>
        <v>23.953513207832927</v>
      </c>
      <c r="M244" s="54">
        <v>15.316497357292562</v>
      </c>
      <c r="N244" s="82">
        <f t="shared" si="23"/>
        <v>0.15823273529238632</v>
      </c>
      <c r="R244" s="177">
        <v>336</v>
      </c>
    </row>
    <row r="245" spans="1:18" x14ac:dyDescent="0.2">
      <c r="A245" s="59">
        <f t="shared" si="26"/>
        <v>240</v>
      </c>
      <c r="B245" s="81" t="s">
        <v>2388</v>
      </c>
      <c r="C245" s="81">
        <v>343.9</v>
      </c>
      <c r="D245" s="81"/>
      <c r="E245" s="81"/>
      <c r="F245" s="81">
        <f t="shared" si="14"/>
        <v>343.9</v>
      </c>
      <c r="G245" s="81" t="s">
        <v>1992</v>
      </c>
      <c r="H245" s="81">
        <v>270</v>
      </c>
      <c r="I245" s="56">
        <f t="shared" si="24"/>
        <v>7.5030689636247051E-3</v>
      </c>
      <c r="J245" s="245">
        <f t="shared" si="25"/>
        <v>27.611293786138916</v>
      </c>
      <c r="K245" s="245">
        <f t="shared" si="21"/>
        <v>6.0744846329505613</v>
      </c>
      <c r="L245" s="54">
        <f t="shared" si="22"/>
        <v>12.066135384542706</v>
      </c>
      <c r="M245" s="54">
        <v>7.7153997881884173</v>
      </c>
      <c r="N245" s="82">
        <f t="shared" si="23"/>
        <v>0.15547343295091773</v>
      </c>
      <c r="R245" s="177"/>
    </row>
    <row r="246" spans="1:18" x14ac:dyDescent="0.2">
      <c r="A246" s="59">
        <f t="shared" si="26"/>
        <v>241</v>
      </c>
      <c r="B246" s="81" t="s">
        <v>2389</v>
      </c>
      <c r="C246" s="81">
        <v>664</v>
      </c>
      <c r="D246" s="81"/>
      <c r="E246" s="81">
        <v>35.700000000000003</v>
      </c>
      <c r="F246" s="81">
        <f t="shared" si="14"/>
        <v>699.7</v>
      </c>
      <c r="G246" s="81" t="s">
        <v>1992</v>
      </c>
      <c r="H246" s="81">
        <v>539</v>
      </c>
      <c r="I246" s="56">
        <f t="shared" si="24"/>
        <v>1.4978348782939689E-2</v>
      </c>
      <c r="J246" s="245">
        <f t="shared" si="25"/>
        <v>55.120323521218054</v>
      </c>
      <c r="K246" s="245">
        <f t="shared" si="21"/>
        <v>12.126471174667971</v>
      </c>
      <c r="L246" s="54">
        <f t="shared" si="22"/>
        <v>24.087581378772288</v>
      </c>
      <c r="M246" s="54">
        <v>15.402224021605765</v>
      </c>
      <c r="N246" s="82">
        <f t="shared" si="23"/>
        <v>0.15254623423790775</v>
      </c>
      <c r="R246" s="177">
        <v>339</v>
      </c>
    </row>
    <row r="247" spans="1:18" x14ac:dyDescent="0.2">
      <c r="A247" s="59">
        <f t="shared" si="26"/>
        <v>242</v>
      </c>
      <c r="B247" s="81" t="s">
        <v>2390</v>
      </c>
      <c r="C247" s="81">
        <v>150.30000000000001</v>
      </c>
      <c r="D247" s="81"/>
      <c r="E247" s="81">
        <v>232.7</v>
      </c>
      <c r="F247" s="81">
        <f t="shared" si="14"/>
        <v>383</v>
      </c>
      <c r="G247" s="81" t="s">
        <v>1992</v>
      </c>
      <c r="H247" s="81">
        <v>470</v>
      </c>
      <c r="I247" s="56">
        <f t="shared" si="24"/>
        <v>1.3060897825568931E-2</v>
      </c>
      <c r="J247" s="245">
        <f t="shared" si="25"/>
        <v>48.064103998093664</v>
      </c>
      <c r="K247" s="245">
        <f t="shared" si="21"/>
        <v>10.574102879580606</v>
      </c>
      <c r="L247" s="54">
        <v>35.43</v>
      </c>
      <c r="M247" s="54">
        <v>13.43051074240206</v>
      </c>
      <c r="N247" s="82">
        <f t="shared" si="23"/>
        <v>0.28067550292448129</v>
      </c>
      <c r="R247" s="177">
        <v>370</v>
      </c>
    </row>
    <row r="248" spans="1:18" x14ac:dyDescent="0.2">
      <c r="A248" s="59">
        <f t="shared" si="26"/>
        <v>243</v>
      </c>
      <c r="B248" s="81" t="s">
        <v>2391</v>
      </c>
      <c r="C248" s="81">
        <v>630.29999999999995</v>
      </c>
      <c r="D248" s="81"/>
      <c r="E248" s="81">
        <v>33.9</v>
      </c>
      <c r="F248" s="81">
        <f t="shared" si="14"/>
        <v>664.19999999999993</v>
      </c>
      <c r="G248" s="81" t="s">
        <v>1992</v>
      </c>
      <c r="H248" s="81">
        <v>577</v>
      </c>
      <c r="I248" s="56">
        <f t="shared" si="24"/>
        <v>1.6034336266709092E-2</v>
      </c>
      <c r="J248" s="245">
        <f t="shared" si="25"/>
        <v>59.006357461489458</v>
      </c>
      <c r="K248" s="245">
        <f t="shared" si="21"/>
        <v>12.981398641527681</v>
      </c>
      <c r="L248" s="54">
        <f t="shared" ref="L248:L279" si="27">J248*0.437</f>
        <v>25.785778210670895</v>
      </c>
      <c r="M248" s="54">
        <v>16.488095102906357</v>
      </c>
      <c r="N248" s="82">
        <f t="shared" si="23"/>
        <v>0.17202895124449624</v>
      </c>
      <c r="R248" s="177">
        <v>377</v>
      </c>
    </row>
    <row r="249" spans="1:18" x14ac:dyDescent="0.2">
      <c r="A249" s="59">
        <f t="shared" si="26"/>
        <v>244</v>
      </c>
      <c r="B249" s="81" t="s">
        <v>2392</v>
      </c>
      <c r="C249" s="81">
        <v>447.75</v>
      </c>
      <c r="D249" s="81"/>
      <c r="E249" s="81"/>
      <c r="F249" s="81">
        <f t="shared" si="14"/>
        <v>447.75</v>
      </c>
      <c r="G249" s="81" t="s">
        <v>1992</v>
      </c>
      <c r="H249" s="81">
        <v>235</v>
      </c>
      <c r="I249" s="56">
        <f t="shared" si="24"/>
        <v>6.5304489127844655E-3</v>
      </c>
      <c r="J249" s="245">
        <f t="shared" si="25"/>
        <v>24.032051999046832</v>
      </c>
      <c r="K249" s="245">
        <f t="shared" si="21"/>
        <v>5.2870514397903028</v>
      </c>
      <c r="L249" s="54">
        <f t="shared" si="27"/>
        <v>10.502006723583465</v>
      </c>
      <c r="M249" s="54">
        <v>6.7152553712010299</v>
      </c>
      <c r="N249" s="82">
        <f t="shared" si="23"/>
        <v>0.10393381470378925</v>
      </c>
      <c r="R249" s="177"/>
    </row>
    <row r="250" spans="1:18" x14ac:dyDescent="0.2">
      <c r="A250" s="59">
        <f t="shared" si="26"/>
        <v>245</v>
      </c>
      <c r="B250" s="81" t="s">
        <v>2393</v>
      </c>
      <c r="C250" s="81">
        <v>688.6</v>
      </c>
      <c r="D250" s="81"/>
      <c r="E250" s="81">
        <v>64.099999999999994</v>
      </c>
      <c r="F250" s="81">
        <f t="shared" si="14"/>
        <v>752.7</v>
      </c>
      <c r="G250" s="81" t="s">
        <v>1992</v>
      </c>
      <c r="H250" s="81">
        <v>699</v>
      </c>
      <c r="I250" s="56">
        <f t="shared" si="24"/>
        <v>1.9424611872495071E-2</v>
      </c>
      <c r="J250" s="245">
        <f t="shared" si="25"/>
        <v>71.482571690781853</v>
      </c>
      <c r="K250" s="245">
        <f t="shared" si="21"/>
        <v>15.726165771972008</v>
      </c>
      <c r="L250" s="54">
        <f t="shared" si="27"/>
        <v>31.23788382887167</v>
      </c>
      <c r="M250" s="54">
        <v>19.974312784976679</v>
      </c>
      <c r="N250" s="82">
        <f t="shared" si="23"/>
        <v>0.1838992082856413</v>
      </c>
      <c r="R250" s="177">
        <v>399</v>
      </c>
    </row>
    <row r="251" spans="1:18" x14ac:dyDescent="0.2">
      <c r="A251" s="59">
        <f t="shared" si="26"/>
        <v>246</v>
      </c>
      <c r="B251" s="81" t="s">
        <v>2394</v>
      </c>
      <c r="C251" s="81">
        <v>675.4</v>
      </c>
      <c r="D251" s="81"/>
      <c r="E251" s="81"/>
      <c r="F251" s="81">
        <f t="shared" si="14"/>
        <v>675.4</v>
      </c>
      <c r="G251" s="81" t="s">
        <v>1992</v>
      </c>
      <c r="H251" s="81">
        <v>383</v>
      </c>
      <c r="I251" s="56">
        <f t="shared" si="24"/>
        <v>1.0643242270623193E-2</v>
      </c>
      <c r="J251" s="245">
        <f t="shared" si="25"/>
        <v>39.167131555893349</v>
      </c>
      <c r="K251" s="245">
        <f t="shared" si="21"/>
        <v>8.6167689422965363</v>
      </c>
      <c r="L251" s="54">
        <f t="shared" si="27"/>
        <v>17.116036489925392</v>
      </c>
      <c r="M251" s="54">
        <v>10.944437477319125</v>
      </c>
      <c r="N251" s="82">
        <f t="shared" si="23"/>
        <v>0.11229549076907672</v>
      </c>
      <c r="R251" s="177"/>
    </row>
    <row r="252" spans="1:18" x14ac:dyDescent="0.2">
      <c r="A252" s="59">
        <f t="shared" si="26"/>
        <v>247</v>
      </c>
      <c r="B252" s="81" t="s">
        <v>2395</v>
      </c>
      <c r="C252" s="81">
        <v>633.9</v>
      </c>
      <c r="D252" s="81"/>
      <c r="E252" s="81"/>
      <c r="F252" s="81">
        <f t="shared" si="14"/>
        <v>633.9</v>
      </c>
      <c r="G252" s="81" t="s">
        <v>1992</v>
      </c>
      <c r="H252" s="81">
        <v>383</v>
      </c>
      <c r="I252" s="56">
        <f t="shared" si="24"/>
        <v>1.0643242270623193E-2</v>
      </c>
      <c r="J252" s="245">
        <f t="shared" si="25"/>
        <v>39.167131555893349</v>
      </c>
      <c r="K252" s="245">
        <f t="shared" si="21"/>
        <v>8.6167689422965363</v>
      </c>
      <c r="L252" s="54">
        <f t="shared" si="27"/>
        <v>17.116036489925392</v>
      </c>
      <c r="M252" s="54">
        <v>10.944437477319125</v>
      </c>
      <c r="N252" s="82">
        <f t="shared" si="23"/>
        <v>0.11964722269353907</v>
      </c>
      <c r="R252" s="177"/>
    </row>
    <row r="253" spans="1:18" x14ac:dyDescent="0.2">
      <c r="A253" s="59">
        <f t="shared" si="26"/>
        <v>248</v>
      </c>
      <c r="B253" s="81" t="s">
        <v>2396</v>
      </c>
      <c r="C253" s="81">
        <v>230.9</v>
      </c>
      <c r="D253" s="81">
        <v>51.2</v>
      </c>
      <c r="E253" s="81"/>
      <c r="F253" s="81">
        <f t="shared" si="14"/>
        <v>282.10000000000002</v>
      </c>
      <c r="G253" s="81" t="s">
        <v>1992</v>
      </c>
      <c r="H253" s="81">
        <v>276</v>
      </c>
      <c r="I253" s="56">
        <f t="shared" si="24"/>
        <v>7.669803829483032E-3</v>
      </c>
      <c r="J253" s="245">
        <f t="shared" si="25"/>
        <v>28.224878092497558</v>
      </c>
      <c r="K253" s="245">
        <f t="shared" si="21"/>
        <v>6.2094731803494625</v>
      </c>
      <c r="L253" s="54">
        <f t="shared" si="27"/>
        <v>12.334271726421433</v>
      </c>
      <c r="M253" s="54">
        <v>7.8868531168148266</v>
      </c>
      <c r="N253" s="82">
        <f t="shared" si="23"/>
        <v>0.19374504117718286</v>
      </c>
      <c r="R253" s="177">
        <v>176</v>
      </c>
    </row>
    <row r="254" spans="1:18" x14ac:dyDescent="0.2">
      <c r="A254" s="59">
        <f t="shared" si="26"/>
        <v>249</v>
      </c>
      <c r="B254" s="81" t="s">
        <v>2397</v>
      </c>
      <c r="C254" s="81">
        <v>1262.0999999999999</v>
      </c>
      <c r="D254" s="81"/>
      <c r="E254" s="81">
        <v>163.6</v>
      </c>
      <c r="F254" s="81">
        <f t="shared" si="14"/>
        <v>1425.6999999999998</v>
      </c>
      <c r="G254" s="81" t="s">
        <v>1994</v>
      </c>
      <c r="H254" s="81">
        <v>1060</v>
      </c>
      <c r="I254" s="56">
        <f t="shared" si="24"/>
        <v>2.9456492968304396E-2</v>
      </c>
      <c r="J254" s="245">
        <f t="shared" si="25"/>
        <v>108.39989412336017</v>
      </c>
      <c r="K254" s="245">
        <f t="shared" si="21"/>
        <v>23.847976707139239</v>
      </c>
      <c r="L254" s="54">
        <f t="shared" si="27"/>
        <v>47.370753731908394</v>
      </c>
      <c r="M254" s="54">
        <v>30.290088057332301</v>
      </c>
      <c r="N254" s="82">
        <f t="shared" si="23"/>
        <v>0.14723203522461958</v>
      </c>
      <c r="R254" s="177">
        <v>660</v>
      </c>
    </row>
    <row r="255" spans="1:18" x14ac:dyDescent="0.2">
      <c r="A255" s="59">
        <f t="shared" si="26"/>
        <v>250</v>
      </c>
      <c r="B255" s="81" t="s">
        <v>2398</v>
      </c>
      <c r="C255" s="81">
        <v>332.6</v>
      </c>
      <c r="D255" s="81"/>
      <c r="E255" s="81">
        <v>108.7</v>
      </c>
      <c r="F255" s="81">
        <f t="shared" si="14"/>
        <v>441.3</v>
      </c>
      <c r="G255" s="81" t="s">
        <v>1992</v>
      </c>
      <c r="H255" s="81">
        <v>319</v>
      </c>
      <c r="I255" s="56">
        <f t="shared" si="24"/>
        <v>8.8647370348010398E-3</v>
      </c>
      <c r="J255" s="245">
        <f t="shared" si="25"/>
        <v>32.622232288067828</v>
      </c>
      <c r="K255" s="245">
        <f t="shared" si="21"/>
        <v>7.1768911033749223</v>
      </c>
      <c r="L255" s="54">
        <f t="shared" si="27"/>
        <v>14.255915509885641</v>
      </c>
      <c r="M255" s="54">
        <v>9.1156019719707579</v>
      </c>
      <c r="N255" s="82">
        <f t="shared" si="23"/>
        <v>0.14314670490210549</v>
      </c>
      <c r="R255" s="177">
        <v>219</v>
      </c>
    </row>
    <row r="256" spans="1:18" x14ac:dyDescent="0.2">
      <c r="A256" s="59">
        <f t="shared" si="26"/>
        <v>251</v>
      </c>
      <c r="B256" s="81" t="s">
        <v>2399</v>
      </c>
      <c r="C256" s="81">
        <v>511</v>
      </c>
      <c r="D256" s="81"/>
      <c r="E256" s="81">
        <v>141.6</v>
      </c>
      <c r="F256" s="81">
        <f t="shared" si="14"/>
        <v>652.6</v>
      </c>
      <c r="G256" s="81" t="s">
        <v>1992</v>
      </c>
      <c r="H256" s="81">
        <v>583</v>
      </c>
      <c r="I256" s="56">
        <f t="shared" si="24"/>
        <v>1.620107113256742E-2</v>
      </c>
      <c r="J256" s="245">
        <f t="shared" si="25"/>
        <v>59.619941767848104</v>
      </c>
      <c r="K256" s="245">
        <f t="shared" si="21"/>
        <v>13.116387188926582</v>
      </c>
      <c r="L256" s="54">
        <f t="shared" si="27"/>
        <v>26.053914552549621</v>
      </c>
      <c r="M256" s="54">
        <v>16.65954843153277</v>
      </c>
      <c r="N256" s="82">
        <f t="shared" si="23"/>
        <v>0.17690743478525447</v>
      </c>
      <c r="R256" s="177">
        <v>383</v>
      </c>
    </row>
    <row r="257" spans="1:18" x14ac:dyDescent="0.2">
      <c r="A257" s="59">
        <f t="shared" si="26"/>
        <v>252</v>
      </c>
      <c r="B257" s="81" t="s">
        <v>2400</v>
      </c>
      <c r="C257" s="81">
        <v>1078.7</v>
      </c>
      <c r="D257" s="81"/>
      <c r="E257" s="81"/>
      <c r="F257" s="81">
        <f t="shared" si="14"/>
        <v>1078.7</v>
      </c>
      <c r="G257" s="81" t="s">
        <v>1992</v>
      </c>
      <c r="H257" s="81">
        <v>895</v>
      </c>
      <c r="I257" s="56">
        <f t="shared" si="24"/>
        <v>2.4871284157200409E-2</v>
      </c>
      <c r="J257" s="245">
        <f t="shared" si="25"/>
        <v>91.526325698497502</v>
      </c>
      <c r="K257" s="245">
        <f t="shared" si="21"/>
        <v>20.13579165366945</v>
      </c>
      <c r="L257" s="54">
        <f t="shared" si="27"/>
        <v>39.997004330243406</v>
      </c>
      <c r="M257" s="54">
        <v>25.575121520106048</v>
      </c>
      <c r="N257" s="82">
        <f t="shared" si="23"/>
        <v>0.16430355353899731</v>
      </c>
      <c r="R257" s="177">
        <v>495</v>
      </c>
    </row>
    <row r="258" spans="1:18" x14ac:dyDescent="0.2">
      <c r="A258" s="59">
        <f t="shared" si="26"/>
        <v>253</v>
      </c>
      <c r="B258" s="81" t="s">
        <v>2401</v>
      </c>
      <c r="C258" s="81">
        <v>611.4</v>
      </c>
      <c r="D258" s="81"/>
      <c r="E258" s="81">
        <v>112.1</v>
      </c>
      <c r="F258" s="81">
        <f t="shared" si="14"/>
        <v>723.5</v>
      </c>
      <c r="G258" s="81" t="s">
        <v>1992</v>
      </c>
      <c r="H258" s="81">
        <v>589</v>
      </c>
      <c r="I258" s="56">
        <f t="shared" si="24"/>
        <v>1.6367805998425744E-2</v>
      </c>
      <c r="J258" s="245">
        <f t="shared" si="25"/>
        <v>60.233526074206736</v>
      </c>
      <c r="K258" s="245">
        <f t="shared" ref="K258:K317" si="28">J258*0.22</f>
        <v>13.251375736325482</v>
      </c>
      <c r="L258" s="54">
        <f t="shared" si="27"/>
        <v>26.322050894428344</v>
      </c>
      <c r="M258" s="54">
        <v>16.831001760159175</v>
      </c>
      <c r="N258" s="82">
        <f t="shared" si="23"/>
        <v>0.16121348232912197</v>
      </c>
      <c r="R258" s="177">
        <v>289</v>
      </c>
    </row>
    <row r="259" spans="1:18" x14ac:dyDescent="0.2">
      <c r="A259" s="59">
        <f t="shared" si="26"/>
        <v>254</v>
      </c>
      <c r="B259" s="81" t="s">
        <v>2402</v>
      </c>
      <c r="C259" s="81">
        <v>690.47</v>
      </c>
      <c r="D259" s="81">
        <v>27.1</v>
      </c>
      <c r="E259" s="81">
        <v>79.3</v>
      </c>
      <c r="F259" s="81">
        <f t="shared" si="14"/>
        <v>796.87</v>
      </c>
      <c r="G259" s="81" t="s">
        <v>1992</v>
      </c>
      <c r="H259" s="81">
        <v>589</v>
      </c>
      <c r="I259" s="56">
        <f t="shared" si="24"/>
        <v>1.6367805998425744E-2</v>
      </c>
      <c r="J259" s="245">
        <f t="shared" si="25"/>
        <v>60.233526074206736</v>
      </c>
      <c r="K259" s="245">
        <f t="shared" si="28"/>
        <v>13.251375736325482</v>
      </c>
      <c r="L259" s="54">
        <f t="shared" si="27"/>
        <v>26.322050894428344</v>
      </c>
      <c r="M259" s="54">
        <v>16.831001760159175</v>
      </c>
      <c r="N259" s="82">
        <f t="shared" si="23"/>
        <v>0.14637011616087911</v>
      </c>
      <c r="R259" s="177">
        <v>289</v>
      </c>
    </row>
    <row r="260" spans="1:18" x14ac:dyDescent="0.2">
      <c r="A260" s="59">
        <f t="shared" si="26"/>
        <v>255</v>
      </c>
      <c r="B260" s="81" t="s">
        <v>10</v>
      </c>
      <c r="C260" s="81">
        <v>401.2</v>
      </c>
      <c r="D260" s="81"/>
      <c r="E260" s="81">
        <v>112.2</v>
      </c>
      <c r="F260" s="81">
        <f t="shared" si="14"/>
        <v>513.4</v>
      </c>
      <c r="G260" s="81" t="s">
        <v>1992</v>
      </c>
      <c r="H260" s="81">
        <v>319</v>
      </c>
      <c r="I260" s="56">
        <f t="shared" si="24"/>
        <v>8.8647370348010398E-3</v>
      </c>
      <c r="J260" s="245">
        <f t="shared" si="25"/>
        <v>32.622232288067828</v>
      </c>
      <c r="K260" s="245">
        <f t="shared" si="28"/>
        <v>7.1768911033749223</v>
      </c>
      <c r="L260" s="54">
        <f t="shared" si="27"/>
        <v>14.255915509885641</v>
      </c>
      <c r="M260" s="54">
        <v>9.1156019719707579</v>
      </c>
      <c r="N260" s="82">
        <f t="shared" si="23"/>
        <v>0.12304371031028273</v>
      </c>
      <c r="R260" s="177"/>
    </row>
    <row r="261" spans="1:18" x14ac:dyDescent="0.2">
      <c r="A261" s="59">
        <f t="shared" si="26"/>
        <v>256</v>
      </c>
      <c r="B261" s="81" t="s">
        <v>11</v>
      </c>
      <c r="C261" s="81">
        <v>339.2</v>
      </c>
      <c r="D261" s="81"/>
      <c r="E261" s="81"/>
      <c r="F261" s="81">
        <f t="shared" si="14"/>
        <v>339.2</v>
      </c>
      <c r="G261" s="81" t="s">
        <v>1995</v>
      </c>
      <c r="H261" s="81">
        <v>212</v>
      </c>
      <c r="I261" s="56">
        <f t="shared" si="24"/>
        <v>5.8912985936608797E-3</v>
      </c>
      <c r="J261" s="245">
        <f t="shared" si="25"/>
        <v>21.679978824672038</v>
      </c>
      <c r="K261" s="245">
        <f t="shared" si="28"/>
        <v>4.7695953414278485</v>
      </c>
      <c r="L261" s="54">
        <f t="shared" si="27"/>
        <v>9.4741507463816799</v>
      </c>
      <c r="M261" s="54">
        <v>6.058017611466461</v>
      </c>
      <c r="N261" s="82">
        <f t="shared" si="23"/>
        <v>0.12376692961069584</v>
      </c>
      <c r="R261" s="177"/>
    </row>
    <row r="262" spans="1:18" x14ac:dyDescent="0.2">
      <c r="A262" s="59">
        <f t="shared" si="26"/>
        <v>257</v>
      </c>
      <c r="B262" s="81" t="s">
        <v>12</v>
      </c>
      <c r="C262" s="81">
        <v>213.9</v>
      </c>
      <c r="D262" s="81"/>
      <c r="E262" s="81"/>
      <c r="F262" s="81">
        <f t="shared" si="14"/>
        <v>213.9</v>
      </c>
      <c r="G262" s="81" t="s">
        <v>1992</v>
      </c>
      <c r="H262" s="81">
        <v>204</v>
      </c>
      <c r="I262" s="56">
        <f t="shared" si="24"/>
        <v>5.6689854391831105E-3</v>
      </c>
      <c r="J262" s="245">
        <f t="shared" si="25"/>
        <v>20.861866416193848</v>
      </c>
      <c r="K262" s="245">
        <f t="shared" si="28"/>
        <v>4.5896106115626463</v>
      </c>
      <c r="L262" s="54">
        <f t="shared" si="27"/>
        <v>9.1166356238767126</v>
      </c>
      <c r="M262" s="54">
        <v>5.8294131732979153</v>
      </c>
      <c r="N262" s="82">
        <f t="shared" ref="N262:N325" si="29">(J262+K262+L262+M262)/F262</f>
        <v>0.18886173831197345</v>
      </c>
      <c r="R262" s="177"/>
    </row>
    <row r="263" spans="1:18" x14ac:dyDescent="0.2">
      <c r="A263" s="59">
        <f t="shared" si="26"/>
        <v>258</v>
      </c>
      <c r="B263" s="81" t="s">
        <v>13</v>
      </c>
      <c r="C263" s="81">
        <v>184.4</v>
      </c>
      <c r="D263" s="81"/>
      <c r="E263" s="81"/>
      <c r="F263" s="81">
        <f t="shared" si="14"/>
        <v>184.4</v>
      </c>
      <c r="G263" s="81" t="s">
        <v>1992</v>
      </c>
      <c r="H263" s="81">
        <v>194</v>
      </c>
      <c r="I263" s="56">
        <f t="shared" ref="I263:I326" si="30">4/143941.1*H263</f>
        <v>5.3910939960858991E-3</v>
      </c>
      <c r="J263" s="245">
        <f t="shared" ref="J263:J326" si="31">I263*3680</f>
        <v>19.839225905596109</v>
      </c>
      <c r="K263" s="245">
        <f t="shared" si="28"/>
        <v>4.364629699231144</v>
      </c>
      <c r="L263" s="54">
        <f t="shared" si="27"/>
        <v>8.669741720745499</v>
      </c>
      <c r="M263" s="54">
        <v>5.5436576255872323</v>
      </c>
      <c r="N263" s="82">
        <f t="shared" si="29"/>
        <v>0.20833652359631227</v>
      </c>
      <c r="R263" s="177"/>
    </row>
    <row r="264" spans="1:18" x14ac:dyDescent="0.2">
      <c r="A264" s="59">
        <f t="shared" ref="A264:A327" si="32">1+A263</f>
        <v>259</v>
      </c>
      <c r="B264" s="81" t="s">
        <v>14</v>
      </c>
      <c r="C264" s="81">
        <v>227.3</v>
      </c>
      <c r="D264" s="81"/>
      <c r="E264" s="81"/>
      <c r="F264" s="81">
        <f t="shared" si="14"/>
        <v>227.3</v>
      </c>
      <c r="G264" s="81" t="s">
        <v>1992</v>
      </c>
      <c r="H264" s="81">
        <v>215</v>
      </c>
      <c r="I264" s="56">
        <f t="shared" si="30"/>
        <v>5.9746660265900427E-3</v>
      </c>
      <c r="J264" s="245">
        <f t="shared" si="31"/>
        <v>21.986770977851357</v>
      </c>
      <c r="K264" s="245">
        <f t="shared" si="28"/>
        <v>4.8370896151272982</v>
      </c>
      <c r="L264" s="54">
        <f t="shared" si="27"/>
        <v>9.6082189173210431</v>
      </c>
      <c r="M264" s="54">
        <v>6.1437442757796656</v>
      </c>
      <c r="N264" s="82">
        <f t="shared" si="29"/>
        <v>0.18731114732107068</v>
      </c>
      <c r="R264" s="177"/>
    </row>
    <row r="265" spans="1:18" x14ac:dyDescent="0.2">
      <c r="A265" s="59">
        <f t="shared" si="32"/>
        <v>260</v>
      </c>
      <c r="B265" s="81" t="s">
        <v>15</v>
      </c>
      <c r="C265" s="81">
        <v>479.8</v>
      </c>
      <c r="D265" s="81"/>
      <c r="E265" s="81"/>
      <c r="F265" s="81">
        <f t="shared" si="14"/>
        <v>479.8</v>
      </c>
      <c r="G265" s="81" t="s">
        <v>1999</v>
      </c>
      <c r="H265" s="81">
        <v>260</v>
      </c>
      <c r="I265" s="56">
        <f t="shared" si="30"/>
        <v>7.2251775205274937E-3</v>
      </c>
      <c r="J265" s="245">
        <f t="shared" si="31"/>
        <v>26.588653275541176</v>
      </c>
      <c r="K265" s="245">
        <f t="shared" si="28"/>
        <v>5.849503720619059</v>
      </c>
      <c r="L265" s="54">
        <f t="shared" si="27"/>
        <v>11.619241481411494</v>
      </c>
      <c r="M265" s="54">
        <v>7.4296442404777343</v>
      </c>
      <c r="N265" s="82">
        <f t="shared" si="29"/>
        <v>0.10730938457284174</v>
      </c>
      <c r="R265" s="177"/>
    </row>
    <row r="266" spans="1:18" x14ac:dyDescent="0.2">
      <c r="A266" s="59">
        <f t="shared" si="32"/>
        <v>261</v>
      </c>
      <c r="B266" s="81" t="s">
        <v>16</v>
      </c>
      <c r="C266" s="81">
        <v>209.3</v>
      </c>
      <c r="D266" s="81"/>
      <c r="E266" s="81"/>
      <c r="F266" s="81">
        <f t="shared" si="14"/>
        <v>209.3</v>
      </c>
      <c r="G266" s="81" t="s">
        <v>1992</v>
      </c>
      <c r="H266" s="81">
        <v>113</v>
      </c>
      <c r="I266" s="56">
        <f t="shared" si="30"/>
        <v>3.1401733069984874E-3</v>
      </c>
      <c r="J266" s="245">
        <f t="shared" si="31"/>
        <v>11.555837769754433</v>
      </c>
      <c r="K266" s="245">
        <f t="shared" si="28"/>
        <v>2.5422843093459755</v>
      </c>
      <c r="L266" s="54">
        <f t="shared" si="27"/>
        <v>5.0499011053826868</v>
      </c>
      <c r="M266" s="54">
        <v>3.229037689130708</v>
      </c>
      <c r="N266" s="82">
        <f t="shared" si="29"/>
        <v>0.10691381210517821</v>
      </c>
      <c r="R266" s="177"/>
    </row>
    <row r="267" spans="1:18" x14ac:dyDescent="0.2">
      <c r="A267" s="59">
        <f t="shared" si="32"/>
        <v>262</v>
      </c>
      <c r="B267" s="81" t="s">
        <v>17</v>
      </c>
      <c r="C267" s="81">
        <v>510.7</v>
      </c>
      <c r="D267" s="81"/>
      <c r="E267" s="81"/>
      <c r="F267" s="81">
        <f t="shared" si="14"/>
        <v>510.7</v>
      </c>
      <c r="G267" s="81" t="s">
        <v>1992</v>
      </c>
      <c r="H267" s="81">
        <v>300</v>
      </c>
      <c r="I267" s="56">
        <f t="shared" si="30"/>
        <v>8.3367432929163394E-3</v>
      </c>
      <c r="J267" s="245">
        <f t="shared" si="31"/>
        <v>30.67921531793213</v>
      </c>
      <c r="K267" s="245">
        <f t="shared" si="28"/>
        <v>6.7494273699450682</v>
      </c>
      <c r="L267" s="54">
        <f t="shared" si="27"/>
        <v>13.40681709393634</v>
      </c>
      <c r="M267" s="54">
        <v>8.5726664313204637</v>
      </c>
      <c r="N267" s="82">
        <f t="shared" si="29"/>
        <v>0.11632685767208538</v>
      </c>
      <c r="R267" s="177"/>
    </row>
    <row r="268" spans="1:18" x14ac:dyDescent="0.2">
      <c r="A268" s="59">
        <f t="shared" si="32"/>
        <v>263</v>
      </c>
      <c r="B268" s="81" t="s">
        <v>18</v>
      </c>
      <c r="C268" s="81">
        <v>482.5</v>
      </c>
      <c r="D268" s="81"/>
      <c r="E268" s="81">
        <v>43.8</v>
      </c>
      <c r="F268" s="81">
        <f t="shared" si="14"/>
        <v>526.29999999999995</v>
      </c>
      <c r="G268" s="81" t="s">
        <v>1992</v>
      </c>
      <c r="H268" s="81">
        <v>223</v>
      </c>
      <c r="I268" s="56">
        <f t="shared" si="30"/>
        <v>6.1969791810678118E-3</v>
      </c>
      <c r="J268" s="245">
        <f t="shared" si="31"/>
        <v>22.804883386329546</v>
      </c>
      <c r="K268" s="245">
        <f t="shared" si="28"/>
        <v>5.0170743449925004</v>
      </c>
      <c r="L268" s="54">
        <f t="shared" si="27"/>
        <v>9.9657340398260121</v>
      </c>
      <c r="M268" s="54">
        <v>6.3723487139482122</v>
      </c>
      <c r="N268" s="82">
        <f t="shared" si="29"/>
        <v>8.3906594119506517E-2</v>
      </c>
      <c r="R268" s="177"/>
    </row>
    <row r="269" spans="1:18" x14ac:dyDescent="0.2">
      <c r="A269" s="59">
        <f t="shared" si="32"/>
        <v>264</v>
      </c>
      <c r="B269" s="81" t="s">
        <v>19</v>
      </c>
      <c r="C269" s="81">
        <v>265.39999999999998</v>
      </c>
      <c r="D269" s="81"/>
      <c r="E269" s="81">
        <v>29.8</v>
      </c>
      <c r="F269" s="81">
        <f t="shared" si="14"/>
        <v>295.2</v>
      </c>
      <c r="G269" s="81" t="s">
        <v>1992</v>
      </c>
      <c r="H269" s="81">
        <v>167</v>
      </c>
      <c r="I269" s="56">
        <f t="shared" si="30"/>
        <v>4.6407870997234287E-3</v>
      </c>
      <c r="J269" s="245">
        <f t="shared" si="31"/>
        <v>17.078096526982218</v>
      </c>
      <c r="K269" s="245">
        <f t="shared" si="28"/>
        <v>3.7571812359360881</v>
      </c>
      <c r="L269" s="54">
        <f t="shared" si="27"/>
        <v>7.4631281822912294</v>
      </c>
      <c r="M269" s="54">
        <v>4.7721176467683915</v>
      </c>
      <c r="N269" s="82">
        <f t="shared" si="29"/>
        <v>0.11202751894301466</v>
      </c>
      <c r="R269" s="177"/>
    </row>
    <row r="270" spans="1:18" x14ac:dyDescent="0.2">
      <c r="A270" s="59">
        <f t="shared" si="32"/>
        <v>265</v>
      </c>
      <c r="B270" s="81" t="s">
        <v>20</v>
      </c>
      <c r="C270" s="81">
        <v>211.6</v>
      </c>
      <c r="D270" s="81"/>
      <c r="E270" s="81"/>
      <c r="F270" s="81">
        <f t="shared" si="14"/>
        <v>211.6</v>
      </c>
      <c r="G270" s="81" t="s">
        <v>1992</v>
      </c>
      <c r="H270" s="81">
        <v>180</v>
      </c>
      <c r="I270" s="56">
        <f t="shared" si="30"/>
        <v>5.0020459757498031E-3</v>
      </c>
      <c r="J270" s="245">
        <f t="shared" si="31"/>
        <v>18.407529190759277</v>
      </c>
      <c r="K270" s="245">
        <f t="shared" si="28"/>
        <v>4.0496564219670406</v>
      </c>
      <c r="L270" s="54">
        <f t="shared" si="27"/>
        <v>8.0440902563618035</v>
      </c>
      <c r="M270" s="54">
        <v>5.1435998587922782</v>
      </c>
      <c r="N270" s="82">
        <f t="shared" si="29"/>
        <v>0.16845404408261058</v>
      </c>
      <c r="R270" s="177"/>
    </row>
    <row r="271" spans="1:18" x14ac:dyDescent="0.2">
      <c r="A271" s="59">
        <f t="shared" si="32"/>
        <v>266</v>
      </c>
      <c r="B271" s="81" t="s">
        <v>21</v>
      </c>
      <c r="C271" s="81">
        <v>224</v>
      </c>
      <c r="D271" s="81">
        <v>79.5</v>
      </c>
      <c r="E271" s="81"/>
      <c r="F271" s="81">
        <f t="shared" si="14"/>
        <v>303.5</v>
      </c>
      <c r="G271" s="81" t="s">
        <v>1995</v>
      </c>
      <c r="H271" s="81">
        <v>245</v>
      </c>
      <c r="I271" s="56">
        <f t="shared" si="30"/>
        <v>6.808340355881677E-3</v>
      </c>
      <c r="J271" s="245">
        <f t="shared" si="31"/>
        <v>25.054692509644571</v>
      </c>
      <c r="K271" s="245">
        <f t="shared" si="28"/>
        <v>5.512032352121806</v>
      </c>
      <c r="L271" s="54">
        <f t="shared" si="27"/>
        <v>10.948900626714678</v>
      </c>
      <c r="M271" s="54">
        <v>7.001010918911712</v>
      </c>
      <c r="N271" s="82">
        <f t="shared" si="29"/>
        <v>0.15985712160590698</v>
      </c>
      <c r="R271" s="177"/>
    </row>
    <row r="272" spans="1:18" x14ac:dyDescent="0.2">
      <c r="A272" s="59">
        <f t="shared" si="32"/>
        <v>267</v>
      </c>
      <c r="B272" s="81" t="s">
        <v>22</v>
      </c>
      <c r="C272" s="81">
        <v>177.6</v>
      </c>
      <c r="D272" s="81"/>
      <c r="E272" s="81"/>
      <c r="F272" s="81">
        <f t="shared" si="14"/>
        <v>177.6</v>
      </c>
      <c r="G272" s="81" t="s">
        <v>1992</v>
      </c>
      <c r="H272" s="81">
        <v>220</v>
      </c>
      <c r="I272" s="56">
        <f t="shared" si="30"/>
        <v>6.1136117481386488E-3</v>
      </c>
      <c r="J272" s="245">
        <f t="shared" si="31"/>
        <v>22.498091233150227</v>
      </c>
      <c r="K272" s="245">
        <f t="shared" si="28"/>
        <v>4.9495800712930498</v>
      </c>
      <c r="L272" s="54">
        <f t="shared" si="27"/>
        <v>9.831665868886649</v>
      </c>
      <c r="M272" s="54">
        <v>6.2866220496350058</v>
      </c>
      <c r="N272" s="82">
        <f t="shared" si="29"/>
        <v>0.24530382445363136</v>
      </c>
      <c r="R272" s="177"/>
    </row>
    <row r="273" spans="1:18" x14ac:dyDescent="0.2">
      <c r="A273" s="59">
        <f t="shared" si="32"/>
        <v>268</v>
      </c>
      <c r="B273" s="81" t="s">
        <v>23</v>
      </c>
      <c r="C273" s="81">
        <v>590</v>
      </c>
      <c r="D273" s="81"/>
      <c r="E273" s="81">
        <v>44.1</v>
      </c>
      <c r="F273" s="81">
        <f t="shared" si="14"/>
        <v>634.1</v>
      </c>
      <c r="G273" s="81" t="s">
        <v>1992</v>
      </c>
      <c r="H273" s="81">
        <v>326</v>
      </c>
      <c r="I273" s="56">
        <f t="shared" si="30"/>
        <v>9.0592610449690882E-3</v>
      </c>
      <c r="J273" s="245">
        <f t="shared" si="31"/>
        <v>33.338080645486244</v>
      </c>
      <c r="K273" s="245">
        <f t="shared" si="28"/>
        <v>7.334377742006974</v>
      </c>
      <c r="L273" s="54">
        <f t="shared" si="27"/>
        <v>14.568741242077488</v>
      </c>
      <c r="M273" s="54">
        <v>9.3156308553682372</v>
      </c>
      <c r="N273" s="82">
        <f t="shared" si="29"/>
        <v>0.10180859562362236</v>
      </c>
      <c r="R273" s="177"/>
    </row>
    <row r="274" spans="1:18" x14ac:dyDescent="0.2">
      <c r="A274" s="59">
        <f t="shared" si="32"/>
        <v>269</v>
      </c>
      <c r="B274" s="81" t="s">
        <v>24</v>
      </c>
      <c r="C274" s="81">
        <v>119.2</v>
      </c>
      <c r="D274" s="81"/>
      <c r="E274" s="81"/>
      <c r="F274" s="81">
        <f t="shared" si="14"/>
        <v>119.2</v>
      </c>
      <c r="G274" s="81" t="s">
        <v>1995</v>
      </c>
      <c r="H274" s="81">
        <v>149</v>
      </c>
      <c r="I274" s="56">
        <f t="shared" si="30"/>
        <v>4.1405825021484481E-3</v>
      </c>
      <c r="J274" s="245">
        <f t="shared" si="31"/>
        <v>15.23734360790629</v>
      </c>
      <c r="K274" s="245">
        <f t="shared" si="28"/>
        <v>3.3522155937393836</v>
      </c>
      <c r="L274" s="54">
        <f t="shared" si="27"/>
        <v>6.6587191566550485</v>
      </c>
      <c r="M274" s="54">
        <v>4.2577576608891636</v>
      </c>
      <c r="N274" s="82">
        <f t="shared" si="29"/>
        <v>0.24753385922139165</v>
      </c>
      <c r="R274" s="177"/>
    </row>
    <row r="275" spans="1:18" x14ac:dyDescent="0.2">
      <c r="A275" s="59">
        <f t="shared" si="32"/>
        <v>270</v>
      </c>
      <c r="B275" s="81" t="s">
        <v>25</v>
      </c>
      <c r="C275" s="81">
        <v>1517.4</v>
      </c>
      <c r="D275" s="81"/>
      <c r="E275" s="81">
        <v>120</v>
      </c>
      <c r="F275" s="81">
        <f t="shared" si="14"/>
        <v>1637.4</v>
      </c>
      <c r="G275" s="81" t="s">
        <v>1999</v>
      </c>
      <c r="H275" s="81">
        <v>646</v>
      </c>
      <c r="I275" s="56">
        <f t="shared" si="30"/>
        <v>1.7951787224079849E-2</v>
      </c>
      <c r="J275" s="245">
        <f t="shared" si="31"/>
        <v>66.062576984613841</v>
      </c>
      <c r="K275" s="245">
        <f t="shared" si="28"/>
        <v>14.533766936615045</v>
      </c>
      <c r="L275" s="54">
        <f t="shared" si="27"/>
        <v>28.86934614227625</v>
      </c>
      <c r="M275" s="54">
        <v>18.459808382110065</v>
      </c>
      <c r="N275" s="82">
        <f t="shared" si="29"/>
        <v>7.8127212926355924E-2</v>
      </c>
      <c r="R275" s="177"/>
    </row>
    <row r="276" spans="1:18" x14ac:dyDescent="0.2">
      <c r="A276" s="59">
        <f t="shared" si="32"/>
        <v>271</v>
      </c>
      <c r="B276" s="81" t="s">
        <v>26</v>
      </c>
      <c r="C276" s="81">
        <v>256.8</v>
      </c>
      <c r="D276" s="81"/>
      <c r="E276" s="81"/>
      <c r="F276" s="81">
        <f t="shared" si="14"/>
        <v>256.8</v>
      </c>
      <c r="G276" s="81" t="s">
        <v>1992</v>
      </c>
      <c r="H276" s="81">
        <v>195</v>
      </c>
      <c r="I276" s="56">
        <f t="shared" si="30"/>
        <v>5.4188831403956198E-3</v>
      </c>
      <c r="J276" s="245">
        <f t="shared" si="31"/>
        <v>19.941489956655882</v>
      </c>
      <c r="K276" s="245">
        <f t="shared" si="28"/>
        <v>4.3871277904642945</v>
      </c>
      <c r="L276" s="54">
        <f t="shared" si="27"/>
        <v>8.7144311110586212</v>
      </c>
      <c r="M276" s="54">
        <v>5.5722331803583014</v>
      </c>
      <c r="N276" s="82">
        <f t="shared" si="29"/>
        <v>0.15037103597561177</v>
      </c>
      <c r="R276" s="177"/>
    </row>
    <row r="277" spans="1:18" x14ac:dyDescent="0.2">
      <c r="A277" s="59">
        <f t="shared" si="32"/>
        <v>272</v>
      </c>
      <c r="B277" s="81" t="s">
        <v>27</v>
      </c>
      <c r="C277" s="81">
        <v>293.31</v>
      </c>
      <c r="D277" s="81"/>
      <c r="E277" s="81"/>
      <c r="F277" s="81">
        <f t="shared" si="14"/>
        <v>293.31</v>
      </c>
      <c r="G277" s="81" t="s">
        <v>2007</v>
      </c>
      <c r="H277" s="81">
        <v>144</v>
      </c>
      <c r="I277" s="56">
        <f t="shared" si="30"/>
        <v>4.0016367805998428E-3</v>
      </c>
      <c r="J277" s="245">
        <f t="shared" si="31"/>
        <v>14.726023352607422</v>
      </c>
      <c r="K277" s="245">
        <f t="shared" si="28"/>
        <v>3.2397251375736329</v>
      </c>
      <c r="L277" s="54">
        <f t="shared" si="27"/>
        <v>6.4352722050894435</v>
      </c>
      <c r="M277" s="54">
        <v>4.1148798870338217</v>
      </c>
      <c r="N277" s="82">
        <f t="shared" si="29"/>
        <v>9.7221030930770586E-2</v>
      </c>
      <c r="R277" s="177"/>
    </row>
    <row r="278" spans="1:18" x14ac:dyDescent="0.2">
      <c r="A278" s="59">
        <f t="shared" si="32"/>
        <v>273</v>
      </c>
      <c r="B278" s="81" t="s">
        <v>28</v>
      </c>
      <c r="C278" s="81">
        <v>452.8</v>
      </c>
      <c r="D278" s="81">
        <v>35.6</v>
      </c>
      <c r="E278" s="81"/>
      <c r="F278" s="81">
        <f t="shared" si="14"/>
        <v>488.40000000000003</v>
      </c>
      <c r="G278" s="81" t="s">
        <v>1992</v>
      </c>
      <c r="H278" s="81">
        <v>270</v>
      </c>
      <c r="I278" s="56">
        <f t="shared" si="30"/>
        <v>7.5030689636247051E-3</v>
      </c>
      <c r="J278" s="245">
        <f t="shared" si="31"/>
        <v>27.611293786138916</v>
      </c>
      <c r="K278" s="245">
        <f t="shared" si="28"/>
        <v>6.0744846329505613</v>
      </c>
      <c r="L278" s="54">
        <f t="shared" si="27"/>
        <v>12.066135384542706</v>
      </c>
      <c r="M278" s="54">
        <v>7.7153997881884173</v>
      </c>
      <c r="N278" s="82">
        <f t="shared" si="29"/>
        <v>0.10947443405368672</v>
      </c>
      <c r="R278" s="177"/>
    </row>
    <row r="279" spans="1:18" x14ac:dyDescent="0.2">
      <c r="A279" s="59">
        <f t="shared" si="32"/>
        <v>274</v>
      </c>
      <c r="B279" s="81" t="s">
        <v>29</v>
      </c>
      <c r="C279" s="81">
        <v>271.2</v>
      </c>
      <c r="D279" s="81"/>
      <c r="E279" s="81"/>
      <c r="F279" s="81">
        <f t="shared" si="14"/>
        <v>271.2</v>
      </c>
      <c r="G279" s="81" t="s">
        <v>1992</v>
      </c>
      <c r="H279" s="81">
        <v>171</v>
      </c>
      <c r="I279" s="56">
        <f t="shared" si="30"/>
        <v>4.7519436769623133E-3</v>
      </c>
      <c r="J279" s="245">
        <f t="shared" si="31"/>
        <v>17.487152731221311</v>
      </c>
      <c r="K279" s="245">
        <f t="shared" si="28"/>
        <v>3.8471736008686883</v>
      </c>
      <c r="L279" s="54">
        <f t="shared" si="27"/>
        <v>7.6418857435437131</v>
      </c>
      <c r="M279" s="54">
        <v>4.8864198658526643</v>
      </c>
      <c r="N279" s="82">
        <f t="shared" si="29"/>
        <v>0.12486221217362234</v>
      </c>
      <c r="R279" s="177"/>
    </row>
    <row r="280" spans="1:18" x14ac:dyDescent="0.2">
      <c r="A280" s="59">
        <f t="shared" si="32"/>
        <v>275</v>
      </c>
      <c r="B280" s="81" t="s">
        <v>30</v>
      </c>
      <c r="C280" s="81">
        <v>455.2</v>
      </c>
      <c r="D280" s="81"/>
      <c r="E280" s="81"/>
      <c r="F280" s="81">
        <f t="shared" si="14"/>
        <v>455.2</v>
      </c>
      <c r="G280" s="81" t="s">
        <v>1992</v>
      </c>
      <c r="H280" s="81">
        <v>261</v>
      </c>
      <c r="I280" s="56">
        <f t="shared" si="30"/>
        <v>7.2529666648372144E-3</v>
      </c>
      <c r="J280" s="245">
        <f t="shared" si="31"/>
        <v>26.69091732660095</v>
      </c>
      <c r="K280" s="245">
        <f t="shared" si="28"/>
        <v>5.8720018118522086</v>
      </c>
      <c r="L280" s="54">
        <f t="shared" ref="L280:L311" si="33">J280*0.437</f>
        <v>11.663930871724615</v>
      </c>
      <c r="M280" s="54">
        <v>7.4582197952488025</v>
      </c>
      <c r="N280" s="82">
        <f t="shared" si="29"/>
        <v>0.113543650714909</v>
      </c>
      <c r="R280" s="177"/>
    </row>
    <row r="281" spans="1:18" x14ac:dyDescent="0.2">
      <c r="A281" s="59">
        <f t="shared" si="32"/>
        <v>276</v>
      </c>
      <c r="B281" s="81" t="s">
        <v>31</v>
      </c>
      <c r="C281" s="81">
        <v>510.8</v>
      </c>
      <c r="D281" s="81"/>
      <c r="E281" s="81"/>
      <c r="F281" s="81">
        <f t="shared" si="14"/>
        <v>510.8</v>
      </c>
      <c r="G281" s="81" t="s">
        <v>1992</v>
      </c>
      <c r="H281" s="81">
        <v>303</v>
      </c>
      <c r="I281" s="56">
        <f t="shared" si="30"/>
        <v>8.4201107258455015E-3</v>
      </c>
      <c r="J281" s="245">
        <f t="shared" si="31"/>
        <v>30.986007471111446</v>
      </c>
      <c r="K281" s="245">
        <f t="shared" si="28"/>
        <v>6.8169216436445179</v>
      </c>
      <c r="L281" s="54">
        <f t="shared" si="33"/>
        <v>13.540885264875701</v>
      </c>
      <c r="M281" s="54">
        <v>8.6583930956336683</v>
      </c>
      <c r="N281" s="82">
        <f t="shared" si="29"/>
        <v>0.11746712504946229</v>
      </c>
      <c r="R281" s="177"/>
    </row>
    <row r="282" spans="1:18" x14ac:dyDescent="0.2">
      <c r="A282" s="59">
        <f t="shared" si="32"/>
        <v>277</v>
      </c>
      <c r="B282" s="81" t="s">
        <v>32</v>
      </c>
      <c r="C282" s="81">
        <v>209.8</v>
      </c>
      <c r="D282" s="81"/>
      <c r="E282" s="81">
        <v>30.1</v>
      </c>
      <c r="F282" s="81">
        <f t="shared" si="14"/>
        <v>239.9</v>
      </c>
      <c r="G282" s="81" t="s">
        <v>1992</v>
      </c>
      <c r="H282" s="81">
        <v>121</v>
      </c>
      <c r="I282" s="56">
        <f t="shared" si="30"/>
        <v>3.3624864614762565E-3</v>
      </c>
      <c r="J282" s="245">
        <f t="shared" si="31"/>
        <v>12.373950178232624</v>
      </c>
      <c r="K282" s="245">
        <f t="shared" si="28"/>
        <v>2.7222690392111772</v>
      </c>
      <c r="L282" s="54">
        <f t="shared" si="33"/>
        <v>5.4074162278876567</v>
      </c>
      <c r="M282" s="54">
        <v>3.4576421272992537</v>
      </c>
      <c r="N282" s="82">
        <f t="shared" si="29"/>
        <v>9.9880273333183459E-2</v>
      </c>
      <c r="R282" s="177"/>
    </row>
    <row r="283" spans="1:18" x14ac:dyDescent="0.2">
      <c r="A283" s="59">
        <f t="shared" si="32"/>
        <v>278</v>
      </c>
      <c r="B283" s="81" t="s">
        <v>33</v>
      </c>
      <c r="C283" s="81">
        <v>506.6</v>
      </c>
      <c r="D283" s="81"/>
      <c r="E283" s="81"/>
      <c r="F283" s="81">
        <f t="shared" si="14"/>
        <v>506.6</v>
      </c>
      <c r="G283" s="81" t="s">
        <v>1992</v>
      </c>
      <c r="H283" s="81">
        <v>294</v>
      </c>
      <c r="I283" s="56">
        <f t="shared" si="30"/>
        <v>8.1700084270580117E-3</v>
      </c>
      <c r="J283" s="245">
        <f t="shared" si="31"/>
        <v>30.065631011573483</v>
      </c>
      <c r="K283" s="245">
        <f t="shared" si="28"/>
        <v>6.6144388225461661</v>
      </c>
      <c r="L283" s="54">
        <f t="shared" si="33"/>
        <v>13.138680752057612</v>
      </c>
      <c r="M283" s="54">
        <v>8.4012131026940544</v>
      </c>
      <c r="N283" s="82">
        <f t="shared" si="29"/>
        <v>0.11492294451020789</v>
      </c>
      <c r="R283" s="177"/>
    </row>
    <row r="284" spans="1:18" x14ac:dyDescent="0.2">
      <c r="A284" s="59">
        <f t="shared" si="32"/>
        <v>279</v>
      </c>
      <c r="B284" s="81" t="s">
        <v>34</v>
      </c>
      <c r="C284" s="81">
        <v>229.4</v>
      </c>
      <c r="D284" s="81"/>
      <c r="E284" s="81"/>
      <c r="F284" s="81">
        <f t="shared" si="14"/>
        <v>229.4</v>
      </c>
      <c r="G284" s="81" t="s">
        <v>1992</v>
      </c>
      <c r="H284" s="81">
        <v>220</v>
      </c>
      <c r="I284" s="56">
        <f t="shared" si="30"/>
        <v>6.1136117481386488E-3</v>
      </c>
      <c r="J284" s="245">
        <f t="shared" si="31"/>
        <v>22.498091233150227</v>
      </c>
      <c r="K284" s="245">
        <f t="shared" si="28"/>
        <v>4.9495800712930498</v>
      </c>
      <c r="L284" s="54">
        <f t="shared" si="33"/>
        <v>9.831665868886649</v>
      </c>
      <c r="M284" s="54">
        <v>6.2866220496350058</v>
      </c>
      <c r="N284" s="82">
        <f t="shared" si="29"/>
        <v>0.18991263828668234</v>
      </c>
      <c r="R284" s="177"/>
    </row>
    <row r="285" spans="1:18" x14ac:dyDescent="0.2">
      <c r="A285" s="59">
        <f t="shared" si="32"/>
        <v>280</v>
      </c>
      <c r="B285" s="81" t="s">
        <v>35</v>
      </c>
      <c r="C285" s="81">
        <v>619.9</v>
      </c>
      <c r="D285" s="81"/>
      <c r="E285" s="81"/>
      <c r="F285" s="81">
        <f t="shared" si="14"/>
        <v>619.9</v>
      </c>
      <c r="G285" s="81" t="s">
        <v>1999</v>
      </c>
      <c r="H285" s="81">
        <v>210</v>
      </c>
      <c r="I285" s="56">
        <f t="shared" si="30"/>
        <v>5.8357203050414374E-3</v>
      </c>
      <c r="J285" s="245">
        <f t="shared" si="31"/>
        <v>21.475450722552491</v>
      </c>
      <c r="K285" s="245">
        <f t="shared" si="28"/>
        <v>4.7245991589615484</v>
      </c>
      <c r="L285" s="54">
        <f t="shared" si="33"/>
        <v>9.3847719657554389</v>
      </c>
      <c r="M285" s="54">
        <v>6.0008665019243246</v>
      </c>
      <c r="N285" s="82">
        <f t="shared" si="29"/>
        <v>6.7084510968210678E-2</v>
      </c>
      <c r="R285" s="177"/>
    </row>
    <row r="286" spans="1:18" x14ac:dyDescent="0.2">
      <c r="A286" s="59">
        <f t="shared" si="32"/>
        <v>281</v>
      </c>
      <c r="B286" s="81" t="s">
        <v>36</v>
      </c>
      <c r="C286" s="81">
        <v>356.2</v>
      </c>
      <c r="D286" s="81"/>
      <c r="E286" s="81"/>
      <c r="F286" s="81">
        <f t="shared" si="14"/>
        <v>356.2</v>
      </c>
      <c r="G286" s="81" t="s">
        <v>1992</v>
      </c>
      <c r="H286" s="81">
        <v>210</v>
      </c>
      <c r="I286" s="56">
        <f t="shared" si="30"/>
        <v>5.8357203050414374E-3</v>
      </c>
      <c r="J286" s="245">
        <f t="shared" si="31"/>
        <v>21.475450722552491</v>
      </c>
      <c r="K286" s="245">
        <f t="shared" si="28"/>
        <v>4.7245991589615484</v>
      </c>
      <c r="L286" s="54">
        <f t="shared" si="33"/>
        <v>9.3847719657554389</v>
      </c>
      <c r="M286" s="54">
        <v>6.0008665019243246</v>
      </c>
      <c r="N286" s="82">
        <f t="shared" si="29"/>
        <v>0.11674814247387368</v>
      </c>
      <c r="R286" s="177"/>
    </row>
    <row r="287" spans="1:18" x14ac:dyDescent="0.2">
      <c r="A287" s="59">
        <f t="shared" si="32"/>
        <v>282</v>
      </c>
      <c r="B287" s="81" t="s">
        <v>37</v>
      </c>
      <c r="C287" s="81">
        <v>1295.8</v>
      </c>
      <c r="D287" s="81"/>
      <c r="E287" s="81"/>
      <c r="F287" s="81">
        <f t="shared" si="14"/>
        <v>1295.8</v>
      </c>
      <c r="G287" s="81" t="s">
        <v>1992</v>
      </c>
      <c r="H287" s="81">
        <v>306</v>
      </c>
      <c r="I287" s="56">
        <f t="shared" si="30"/>
        <v>8.5034781587746654E-3</v>
      </c>
      <c r="J287" s="245">
        <f t="shared" si="31"/>
        <v>31.292799624290769</v>
      </c>
      <c r="K287" s="245">
        <f t="shared" si="28"/>
        <v>6.8844159173439694</v>
      </c>
      <c r="L287" s="54">
        <f t="shared" si="33"/>
        <v>13.674953435815066</v>
      </c>
      <c r="M287" s="54">
        <v>8.744119759946873</v>
      </c>
      <c r="N287" s="82">
        <f t="shared" si="29"/>
        <v>4.6763612237534093E-2</v>
      </c>
      <c r="R287" s="177"/>
    </row>
    <row r="288" spans="1:18" x14ac:dyDescent="0.2">
      <c r="A288" s="59">
        <f t="shared" si="32"/>
        <v>283</v>
      </c>
      <c r="B288" s="81" t="s">
        <v>62</v>
      </c>
      <c r="C288" s="81">
        <v>156.44999999999999</v>
      </c>
      <c r="D288" s="81"/>
      <c r="E288" s="81">
        <v>36.1</v>
      </c>
      <c r="F288" s="81">
        <f t="shared" si="14"/>
        <v>192.54999999999998</v>
      </c>
      <c r="G288" s="81" t="s">
        <v>1992</v>
      </c>
      <c r="H288" s="81">
        <v>135</v>
      </c>
      <c r="I288" s="56">
        <f t="shared" si="30"/>
        <v>3.7515344818123525E-3</v>
      </c>
      <c r="J288" s="245">
        <f t="shared" si="31"/>
        <v>13.805646893069458</v>
      </c>
      <c r="K288" s="245">
        <f t="shared" si="28"/>
        <v>3.0372423164752806</v>
      </c>
      <c r="L288" s="54">
        <f t="shared" si="33"/>
        <v>6.0330676922713531</v>
      </c>
      <c r="M288" s="54">
        <v>3.8576998940942087</v>
      </c>
      <c r="N288" s="82">
        <f t="shared" si="29"/>
        <v>0.13884007684191277</v>
      </c>
      <c r="R288" s="177"/>
    </row>
    <row r="289" spans="1:18" x14ac:dyDescent="0.2">
      <c r="A289" s="59">
        <f t="shared" si="32"/>
        <v>284</v>
      </c>
      <c r="B289" s="81" t="s">
        <v>63</v>
      </c>
      <c r="C289" s="81">
        <v>160.69999999999999</v>
      </c>
      <c r="D289" s="81"/>
      <c r="E289" s="81"/>
      <c r="F289" s="81">
        <f t="shared" si="14"/>
        <v>160.69999999999999</v>
      </c>
      <c r="G289" s="81" t="s">
        <v>1992</v>
      </c>
      <c r="H289" s="81">
        <v>110</v>
      </c>
      <c r="I289" s="56">
        <f t="shared" si="30"/>
        <v>3.0568058740693244E-3</v>
      </c>
      <c r="J289" s="245">
        <f t="shared" si="31"/>
        <v>11.249045616575113</v>
      </c>
      <c r="K289" s="245">
        <f t="shared" si="28"/>
        <v>2.4747900356465249</v>
      </c>
      <c r="L289" s="54">
        <f t="shared" si="33"/>
        <v>4.9158329344433245</v>
      </c>
      <c r="M289" s="54">
        <v>3.1433110248175029</v>
      </c>
      <c r="N289" s="82">
        <f t="shared" si="29"/>
        <v>0.13555058874600165</v>
      </c>
      <c r="R289" s="177"/>
    </row>
    <row r="290" spans="1:18" x14ac:dyDescent="0.2">
      <c r="A290" s="59">
        <f t="shared" si="32"/>
        <v>285</v>
      </c>
      <c r="B290" s="81" t="s">
        <v>64</v>
      </c>
      <c r="C290" s="81">
        <v>170.8</v>
      </c>
      <c r="D290" s="81"/>
      <c r="E290" s="81">
        <v>34.5</v>
      </c>
      <c r="F290" s="81">
        <f t="shared" si="14"/>
        <v>205.3</v>
      </c>
      <c r="G290" s="81" t="s">
        <v>1992</v>
      </c>
      <c r="H290" s="81">
        <v>156</v>
      </c>
      <c r="I290" s="56">
        <f t="shared" si="30"/>
        <v>4.3351065123164965E-3</v>
      </c>
      <c r="J290" s="245">
        <f t="shared" si="31"/>
        <v>15.953191965324708</v>
      </c>
      <c r="K290" s="245">
        <f t="shared" si="28"/>
        <v>3.5097022323714357</v>
      </c>
      <c r="L290" s="54">
        <f t="shared" si="33"/>
        <v>6.9715448888468972</v>
      </c>
      <c r="M290" s="54">
        <v>4.4577865442866411</v>
      </c>
      <c r="N290" s="82">
        <f t="shared" si="29"/>
        <v>0.15047357832844463</v>
      </c>
      <c r="R290" s="177"/>
    </row>
    <row r="291" spans="1:18" x14ac:dyDescent="0.2">
      <c r="A291" s="59">
        <f t="shared" si="32"/>
        <v>286</v>
      </c>
      <c r="B291" s="81" t="s">
        <v>65</v>
      </c>
      <c r="C291" s="81">
        <v>114.5</v>
      </c>
      <c r="D291" s="81"/>
      <c r="E291" s="81"/>
      <c r="F291" s="81">
        <f t="shared" si="14"/>
        <v>114.5</v>
      </c>
      <c r="G291" s="81" t="s">
        <v>1992</v>
      </c>
      <c r="H291" s="81">
        <v>100</v>
      </c>
      <c r="I291" s="56">
        <f t="shared" si="30"/>
        <v>2.778914430972113E-3</v>
      </c>
      <c r="J291" s="245">
        <f t="shared" si="31"/>
        <v>10.226405105977376</v>
      </c>
      <c r="K291" s="245">
        <f t="shared" si="28"/>
        <v>2.2498091233150226</v>
      </c>
      <c r="L291" s="54">
        <f t="shared" si="33"/>
        <v>4.4689390313121136</v>
      </c>
      <c r="M291" s="54">
        <v>2.8575554771068212</v>
      </c>
      <c r="N291" s="82">
        <f t="shared" si="29"/>
        <v>0.17294942129005533</v>
      </c>
      <c r="R291" s="177"/>
    </row>
    <row r="292" spans="1:18" x14ac:dyDescent="0.2">
      <c r="A292" s="59">
        <f t="shared" si="32"/>
        <v>287</v>
      </c>
      <c r="B292" s="81" t="s">
        <v>66</v>
      </c>
      <c r="C292" s="81">
        <v>132.19999999999999</v>
      </c>
      <c r="D292" s="81"/>
      <c r="E292" s="81"/>
      <c r="F292" s="81">
        <f t="shared" si="14"/>
        <v>132.19999999999999</v>
      </c>
      <c r="G292" s="81" t="s">
        <v>1992</v>
      </c>
      <c r="H292" s="81">
        <v>138</v>
      </c>
      <c r="I292" s="56">
        <f t="shared" si="30"/>
        <v>3.834901914741516E-3</v>
      </c>
      <c r="J292" s="245">
        <f t="shared" si="31"/>
        <v>14.112439046248779</v>
      </c>
      <c r="K292" s="245">
        <f t="shared" si="28"/>
        <v>3.1047365901747312</v>
      </c>
      <c r="L292" s="54">
        <f t="shared" si="33"/>
        <v>6.1671358632107163</v>
      </c>
      <c r="M292" s="54">
        <v>3.9434265584074133</v>
      </c>
      <c r="N292" s="82">
        <f t="shared" si="29"/>
        <v>0.20671511390349201</v>
      </c>
      <c r="R292" s="177"/>
    </row>
    <row r="293" spans="1:18" x14ac:dyDescent="0.2">
      <c r="A293" s="59">
        <f t="shared" si="32"/>
        <v>288</v>
      </c>
      <c r="B293" s="81" t="s">
        <v>67</v>
      </c>
      <c r="C293" s="81">
        <v>143.9</v>
      </c>
      <c r="D293" s="81"/>
      <c r="E293" s="81"/>
      <c r="F293" s="81">
        <f t="shared" si="14"/>
        <v>143.9</v>
      </c>
      <c r="G293" s="81" t="s">
        <v>1992</v>
      </c>
      <c r="H293" s="81">
        <v>130</v>
      </c>
      <c r="I293" s="56">
        <f t="shared" si="30"/>
        <v>3.6125887602637468E-3</v>
      </c>
      <c r="J293" s="245">
        <f t="shared" si="31"/>
        <v>13.294326637770588</v>
      </c>
      <c r="K293" s="245">
        <f t="shared" si="28"/>
        <v>2.9247518603095295</v>
      </c>
      <c r="L293" s="54">
        <f t="shared" si="33"/>
        <v>5.8096207407057472</v>
      </c>
      <c r="M293" s="54">
        <v>3.7148221202388672</v>
      </c>
      <c r="N293" s="82">
        <f t="shared" si="29"/>
        <v>0.17889868908286818</v>
      </c>
      <c r="R293" s="177"/>
    </row>
    <row r="294" spans="1:18" x14ac:dyDescent="0.2">
      <c r="A294" s="59">
        <f t="shared" si="32"/>
        <v>289</v>
      </c>
      <c r="B294" s="81" t="s">
        <v>84</v>
      </c>
      <c r="C294" s="81">
        <v>302</v>
      </c>
      <c r="D294" s="81"/>
      <c r="E294" s="81">
        <v>49</v>
      </c>
      <c r="F294" s="81">
        <f t="shared" si="14"/>
        <v>351</v>
      </c>
      <c r="G294" s="81" t="s">
        <v>1992</v>
      </c>
      <c r="H294" s="81">
        <v>202</v>
      </c>
      <c r="I294" s="56">
        <f t="shared" si="30"/>
        <v>5.6134071505636682E-3</v>
      </c>
      <c r="J294" s="245">
        <f t="shared" si="31"/>
        <v>20.657338314074298</v>
      </c>
      <c r="K294" s="245">
        <f t="shared" si="28"/>
        <v>4.5446144290963453</v>
      </c>
      <c r="L294" s="54">
        <f t="shared" si="33"/>
        <v>9.0272568432504681</v>
      </c>
      <c r="M294" s="54">
        <v>5.7722620637557789</v>
      </c>
      <c r="N294" s="82">
        <f t="shared" si="29"/>
        <v>0.11396430669566067</v>
      </c>
      <c r="R294" s="177"/>
    </row>
    <row r="295" spans="1:18" x14ac:dyDescent="0.2">
      <c r="A295" s="59">
        <f t="shared" si="32"/>
        <v>290</v>
      </c>
      <c r="B295" s="81" t="s">
        <v>85</v>
      </c>
      <c r="C295" s="81">
        <v>299.10000000000002</v>
      </c>
      <c r="D295" s="81"/>
      <c r="E295" s="81">
        <v>30.3</v>
      </c>
      <c r="F295" s="81">
        <f t="shared" si="14"/>
        <v>329.40000000000003</v>
      </c>
      <c r="G295" s="81" t="s">
        <v>1992</v>
      </c>
      <c r="H295" s="81">
        <v>150</v>
      </c>
      <c r="I295" s="56">
        <f t="shared" si="30"/>
        <v>4.1683716464581697E-3</v>
      </c>
      <c r="J295" s="245">
        <f t="shared" si="31"/>
        <v>15.339607658966065</v>
      </c>
      <c r="K295" s="245">
        <f t="shared" si="28"/>
        <v>3.3747136849725341</v>
      </c>
      <c r="L295" s="54">
        <f t="shared" si="33"/>
        <v>6.7034085469681699</v>
      </c>
      <c r="M295" s="54">
        <v>4.2863332156602318</v>
      </c>
      <c r="N295" s="82">
        <f t="shared" si="29"/>
        <v>9.0176269297410447E-2</v>
      </c>
      <c r="R295" s="177"/>
    </row>
    <row r="296" spans="1:18" x14ac:dyDescent="0.2">
      <c r="A296" s="59">
        <f t="shared" si="32"/>
        <v>291</v>
      </c>
      <c r="B296" s="81" t="s">
        <v>86</v>
      </c>
      <c r="C296" s="81">
        <v>240.7</v>
      </c>
      <c r="D296" s="81"/>
      <c r="E296" s="81">
        <v>32</v>
      </c>
      <c r="F296" s="81">
        <f t="shared" si="14"/>
        <v>272.7</v>
      </c>
      <c r="G296" s="81" t="s">
        <v>1992</v>
      </c>
      <c r="H296" s="81">
        <v>143</v>
      </c>
      <c r="I296" s="56">
        <f t="shared" si="30"/>
        <v>3.9738476362901213E-3</v>
      </c>
      <c r="J296" s="245">
        <f t="shared" si="31"/>
        <v>14.623759301547647</v>
      </c>
      <c r="K296" s="245">
        <f t="shared" si="28"/>
        <v>3.2172270463404824</v>
      </c>
      <c r="L296" s="54">
        <f t="shared" si="33"/>
        <v>6.3905828147763222</v>
      </c>
      <c r="M296" s="54">
        <v>4.0863043322627544</v>
      </c>
      <c r="N296" s="82">
        <f t="shared" si="29"/>
        <v>0.10384258707344043</v>
      </c>
      <c r="R296" s="177"/>
    </row>
    <row r="297" spans="1:18" x14ac:dyDescent="0.2">
      <c r="A297" s="59">
        <f t="shared" si="32"/>
        <v>292</v>
      </c>
      <c r="B297" s="81" t="s">
        <v>87</v>
      </c>
      <c r="C297" s="81">
        <v>354.6</v>
      </c>
      <c r="D297" s="81"/>
      <c r="E297" s="81">
        <v>49</v>
      </c>
      <c r="F297" s="81">
        <f t="shared" si="14"/>
        <v>403.6</v>
      </c>
      <c r="G297" s="81" t="s">
        <v>1992</v>
      </c>
      <c r="H297" s="81">
        <v>244</v>
      </c>
      <c r="I297" s="56">
        <f t="shared" si="30"/>
        <v>6.7805512115719554E-3</v>
      </c>
      <c r="J297" s="245">
        <f t="shared" si="31"/>
        <v>24.952428458584794</v>
      </c>
      <c r="K297" s="245">
        <f t="shared" si="28"/>
        <v>5.4895342608886546</v>
      </c>
      <c r="L297" s="54">
        <f t="shared" si="33"/>
        <v>10.904211236401554</v>
      </c>
      <c r="M297" s="54">
        <v>6.9724353641406429</v>
      </c>
      <c r="N297" s="82">
        <f t="shared" si="29"/>
        <v>0.11971905183353727</v>
      </c>
      <c r="R297" s="177"/>
    </row>
    <row r="298" spans="1:18" x14ac:dyDescent="0.2">
      <c r="A298" s="59">
        <f t="shared" si="32"/>
        <v>293</v>
      </c>
      <c r="B298" s="81" t="s">
        <v>88</v>
      </c>
      <c r="C298" s="81">
        <v>306.2</v>
      </c>
      <c r="D298" s="81"/>
      <c r="E298" s="81"/>
      <c r="F298" s="81">
        <f t="shared" si="14"/>
        <v>306.2</v>
      </c>
      <c r="G298" s="81" t="s">
        <v>1992</v>
      </c>
      <c r="H298" s="81">
        <v>174</v>
      </c>
      <c r="I298" s="56">
        <f t="shared" si="30"/>
        <v>4.8353111098914763E-3</v>
      </c>
      <c r="J298" s="245">
        <f t="shared" si="31"/>
        <v>17.793944884400634</v>
      </c>
      <c r="K298" s="245">
        <f t="shared" si="28"/>
        <v>3.9146678745681394</v>
      </c>
      <c r="L298" s="54">
        <f t="shared" si="33"/>
        <v>7.7759539144830772</v>
      </c>
      <c r="M298" s="54">
        <v>4.9721465301658689</v>
      </c>
      <c r="N298" s="82">
        <f t="shared" si="29"/>
        <v>0.11253008884264443</v>
      </c>
      <c r="R298" s="177"/>
    </row>
    <row r="299" spans="1:18" x14ac:dyDescent="0.2">
      <c r="A299" s="59">
        <f t="shared" si="32"/>
        <v>294</v>
      </c>
      <c r="B299" s="81" t="s">
        <v>89</v>
      </c>
      <c r="C299" s="81">
        <v>426.9</v>
      </c>
      <c r="D299" s="81"/>
      <c r="E299" s="81"/>
      <c r="F299" s="81">
        <f t="shared" si="14"/>
        <v>426.9</v>
      </c>
      <c r="G299" s="81" t="s">
        <v>1992</v>
      </c>
      <c r="H299" s="81">
        <v>234</v>
      </c>
      <c r="I299" s="56">
        <f t="shared" si="30"/>
        <v>6.502659768474744E-3</v>
      </c>
      <c r="J299" s="245">
        <f t="shared" si="31"/>
        <v>23.929787947987059</v>
      </c>
      <c r="K299" s="245">
        <f t="shared" si="28"/>
        <v>5.2645533485571532</v>
      </c>
      <c r="L299" s="54">
        <f t="shared" si="33"/>
        <v>10.457317333270344</v>
      </c>
      <c r="M299" s="54">
        <v>6.6866798164299608</v>
      </c>
      <c r="N299" s="82">
        <f t="shared" si="29"/>
        <v>0.10854611957424343</v>
      </c>
      <c r="R299" s="177"/>
    </row>
    <row r="300" spans="1:18" x14ac:dyDescent="0.2">
      <c r="A300" s="59">
        <f t="shared" si="32"/>
        <v>295</v>
      </c>
      <c r="B300" s="81" t="s">
        <v>90</v>
      </c>
      <c r="C300" s="81">
        <v>347.5</v>
      </c>
      <c r="D300" s="81"/>
      <c r="E300" s="81"/>
      <c r="F300" s="81">
        <f t="shared" si="14"/>
        <v>347.5</v>
      </c>
      <c r="G300" s="81" t="s">
        <v>1999</v>
      </c>
      <c r="H300" s="81">
        <v>184</v>
      </c>
      <c r="I300" s="56">
        <f t="shared" si="30"/>
        <v>5.1132025529886877E-3</v>
      </c>
      <c r="J300" s="245">
        <f t="shared" si="31"/>
        <v>18.81658539499837</v>
      </c>
      <c r="K300" s="245">
        <f t="shared" si="28"/>
        <v>4.1396487868996417</v>
      </c>
      <c r="L300" s="54">
        <f t="shared" si="33"/>
        <v>8.2228478176142872</v>
      </c>
      <c r="M300" s="54">
        <v>5.2579020778765511</v>
      </c>
      <c r="N300" s="82">
        <f t="shared" si="29"/>
        <v>0.10485463043852906</v>
      </c>
      <c r="R300" s="177"/>
    </row>
    <row r="301" spans="1:18" x14ac:dyDescent="0.2">
      <c r="A301" s="59">
        <f t="shared" si="32"/>
        <v>296</v>
      </c>
      <c r="B301" s="81" t="s">
        <v>91</v>
      </c>
      <c r="C301" s="81">
        <v>667.2</v>
      </c>
      <c r="D301" s="81"/>
      <c r="E301" s="81"/>
      <c r="F301" s="81">
        <f t="shared" si="14"/>
        <v>667.2</v>
      </c>
      <c r="G301" s="81" t="s">
        <v>1992</v>
      </c>
      <c r="H301" s="81">
        <v>300</v>
      </c>
      <c r="I301" s="56">
        <f t="shared" si="30"/>
        <v>8.3367432929163394E-3</v>
      </c>
      <c r="J301" s="245">
        <f t="shared" si="31"/>
        <v>30.67921531793213</v>
      </c>
      <c r="K301" s="245">
        <f t="shared" si="28"/>
        <v>6.7494273699450682</v>
      </c>
      <c r="L301" s="54">
        <f t="shared" si="33"/>
        <v>13.40681709393634</v>
      </c>
      <c r="M301" s="54">
        <v>8.5726664313204637</v>
      </c>
      <c r="N301" s="82">
        <f t="shared" si="29"/>
        <v>8.9040956554457429E-2</v>
      </c>
      <c r="R301" s="177"/>
    </row>
    <row r="302" spans="1:18" x14ac:dyDescent="0.2">
      <c r="A302" s="59">
        <f t="shared" si="32"/>
        <v>297</v>
      </c>
      <c r="B302" s="81" t="s">
        <v>92</v>
      </c>
      <c r="C302" s="81">
        <v>364</v>
      </c>
      <c r="D302" s="81"/>
      <c r="E302" s="81"/>
      <c r="F302" s="81">
        <f t="shared" si="14"/>
        <v>364</v>
      </c>
      <c r="G302" s="81" t="s">
        <v>1992</v>
      </c>
      <c r="H302" s="81">
        <v>950</v>
      </c>
      <c r="I302" s="56">
        <f t="shared" si="30"/>
        <v>2.6399687094235073E-2</v>
      </c>
      <c r="J302" s="245">
        <f t="shared" si="31"/>
        <v>97.150848506785067</v>
      </c>
      <c r="K302" s="245">
        <f t="shared" si="28"/>
        <v>21.373186671492714</v>
      </c>
      <c r="L302" s="54">
        <f t="shared" si="33"/>
        <v>42.454920797465071</v>
      </c>
      <c r="M302" s="54">
        <v>27.146777032514802</v>
      </c>
      <c r="N302" s="82">
        <f t="shared" si="29"/>
        <v>0.51682893683587261</v>
      </c>
      <c r="R302" s="177"/>
    </row>
    <row r="303" spans="1:18" x14ac:dyDescent="0.2">
      <c r="A303" s="59">
        <f t="shared" si="32"/>
        <v>298</v>
      </c>
      <c r="B303" s="81" t="s">
        <v>93</v>
      </c>
      <c r="C303" s="81">
        <v>180.5</v>
      </c>
      <c r="D303" s="81"/>
      <c r="E303" s="81"/>
      <c r="F303" s="81">
        <f t="shared" si="14"/>
        <v>180.5</v>
      </c>
      <c r="G303" s="81" t="s">
        <v>1992</v>
      </c>
      <c r="H303" s="81">
        <v>163</v>
      </c>
      <c r="I303" s="56">
        <f t="shared" si="30"/>
        <v>4.5296305224845441E-3</v>
      </c>
      <c r="J303" s="245">
        <f t="shared" si="31"/>
        <v>16.669040322743122</v>
      </c>
      <c r="K303" s="245">
        <f t="shared" si="28"/>
        <v>3.667188871003487</v>
      </c>
      <c r="L303" s="54">
        <f t="shared" si="33"/>
        <v>7.284370621038744</v>
      </c>
      <c r="M303" s="54">
        <v>4.6578154276841186</v>
      </c>
      <c r="N303" s="82">
        <f t="shared" si="29"/>
        <v>0.17882778527683918</v>
      </c>
      <c r="R303" s="177"/>
    </row>
    <row r="304" spans="1:18" x14ac:dyDescent="0.2">
      <c r="A304" s="59">
        <f t="shared" si="32"/>
        <v>299</v>
      </c>
      <c r="B304" s="81" t="s">
        <v>94</v>
      </c>
      <c r="C304" s="81">
        <v>235.8</v>
      </c>
      <c r="D304" s="81"/>
      <c r="E304" s="81"/>
      <c r="F304" s="81">
        <f t="shared" si="14"/>
        <v>235.8</v>
      </c>
      <c r="G304" s="81" t="s">
        <v>1992</v>
      </c>
      <c r="H304" s="81">
        <v>81</v>
      </c>
      <c r="I304" s="56">
        <f t="shared" si="30"/>
        <v>2.2509206890874113E-3</v>
      </c>
      <c r="J304" s="245">
        <f t="shared" si="31"/>
        <v>8.2833881358416743</v>
      </c>
      <c r="K304" s="245">
        <f t="shared" si="28"/>
        <v>1.8223453898851683</v>
      </c>
      <c r="L304" s="54">
        <f t="shared" si="33"/>
        <v>3.6198406153628118</v>
      </c>
      <c r="M304" s="54">
        <v>2.3146199364565248</v>
      </c>
      <c r="N304" s="82">
        <f t="shared" si="29"/>
        <v>6.8024571999771744E-2</v>
      </c>
      <c r="R304" s="177"/>
    </row>
    <row r="305" spans="1:18" x14ac:dyDescent="0.2">
      <c r="A305" s="59">
        <f t="shared" si="32"/>
        <v>300</v>
      </c>
      <c r="B305" s="81" t="s">
        <v>95</v>
      </c>
      <c r="C305" s="81">
        <v>234.1</v>
      </c>
      <c r="D305" s="81"/>
      <c r="E305" s="81"/>
      <c r="F305" s="81">
        <f t="shared" si="14"/>
        <v>234.1</v>
      </c>
      <c r="G305" s="81" t="s">
        <v>1992</v>
      </c>
      <c r="H305" s="81">
        <v>210</v>
      </c>
      <c r="I305" s="56">
        <f t="shared" si="30"/>
        <v>5.8357203050414374E-3</v>
      </c>
      <c r="J305" s="245">
        <f t="shared" si="31"/>
        <v>21.475450722552491</v>
      </c>
      <c r="K305" s="245">
        <f t="shared" si="28"/>
        <v>4.7245991589615484</v>
      </c>
      <c r="L305" s="54">
        <f t="shared" si="33"/>
        <v>9.3847719657554389</v>
      </c>
      <c r="M305" s="54">
        <v>6.0008665019243246</v>
      </c>
      <c r="N305" s="82">
        <f t="shared" si="29"/>
        <v>0.177640702046962</v>
      </c>
      <c r="R305" s="177"/>
    </row>
    <row r="306" spans="1:18" x14ac:dyDescent="0.2">
      <c r="A306" s="59">
        <f t="shared" si="32"/>
        <v>301</v>
      </c>
      <c r="B306" s="81" t="s">
        <v>96</v>
      </c>
      <c r="C306" s="81">
        <v>490.4</v>
      </c>
      <c r="D306" s="81"/>
      <c r="E306" s="81"/>
      <c r="F306" s="81">
        <f t="shared" si="14"/>
        <v>490.4</v>
      </c>
      <c r="G306" s="81" t="s">
        <v>1992</v>
      </c>
      <c r="H306" s="81">
        <v>241</v>
      </c>
      <c r="I306" s="56">
        <f t="shared" si="30"/>
        <v>6.6971837786427924E-3</v>
      </c>
      <c r="J306" s="245">
        <f t="shared" si="31"/>
        <v>24.645636305405475</v>
      </c>
      <c r="K306" s="245">
        <f t="shared" si="28"/>
        <v>5.4220399871892049</v>
      </c>
      <c r="L306" s="54">
        <f t="shared" si="33"/>
        <v>10.770143065462193</v>
      </c>
      <c r="M306" s="54">
        <v>6.8867086998274392</v>
      </c>
      <c r="N306" s="82">
        <f t="shared" si="29"/>
        <v>9.7317553135979437E-2</v>
      </c>
      <c r="R306" s="177"/>
    </row>
    <row r="307" spans="1:18" x14ac:dyDescent="0.2">
      <c r="A307" s="59">
        <f t="shared" si="32"/>
        <v>302</v>
      </c>
      <c r="B307" s="81" t="s">
        <v>97</v>
      </c>
      <c r="C307" s="81">
        <v>157</v>
      </c>
      <c r="D307" s="81"/>
      <c r="E307" s="81"/>
      <c r="F307" s="81">
        <f t="shared" si="14"/>
        <v>157</v>
      </c>
      <c r="G307" s="81" t="s">
        <v>1992</v>
      </c>
      <c r="H307" s="81">
        <v>132</v>
      </c>
      <c r="I307" s="56">
        <f t="shared" si="30"/>
        <v>3.6681670488831891E-3</v>
      </c>
      <c r="J307" s="245">
        <f t="shared" si="31"/>
        <v>13.498854739890136</v>
      </c>
      <c r="K307" s="245">
        <f t="shared" si="28"/>
        <v>2.96974804277583</v>
      </c>
      <c r="L307" s="54">
        <f t="shared" si="33"/>
        <v>5.8989995213319899</v>
      </c>
      <c r="M307" s="54">
        <v>3.771973229781004</v>
      </c>
      <c r="N307" s="82">
        <f t="shared" si="29"/>
        <v>0.16649411168012079</v>
      </c>
      <c r="R307" s="177"/>
    </row>
    <row r="308" spans="1:18" x14ac:dyDescent="0.2">
      <c r="A308" s="59">
        <f t="shared" si="32"/>
        <v>303</v>
      </c>
      <c r="B308" s="81" t="s">
        <v>98</v>
      </c>
      <c r="C308" s="81">
        <v>274</v>
      </c>
      <c r="D308" s="81"/>
      <c r="E308" s="81"/>
      <c r="F308" s="81">
        <f t="shared" si="14"/>
        <v>274</v>
      </c>
      <c r="G308" s="81" t="s">
        <v>1992</v>
      </c>
      <c r="H308" s="81">
        <v>246</v>
      </c>
      <c r="I308" s="56">
        <f t="shared" si="30"/>
        <v>6.8361295001913977E-3</v>
      </c>
      <c r="J308" s="245">
        <f t="shared" si="31"/>
        <v>25.156956560704344</v>
      </c>
      <c r="K308" s="245">
        <f t="shared" si="28"/>
        <v>5.5345304433549556</v>
      </c>
      <c r="L308" s="54">
        <f t="shared" si="33"/>
        <v>10.993590017027799</v>
      </c>
      <c r="M308" s="54">
        <v>7.0295864736827811</v>
      </c>
      <c r="N308" s="82">
        <f t="shared" si="29"/>
        <v>0.17779074268164191</v>
      </c>
      <c r="R308" s="177"/>
    </row>
    <row r="309" spans="1:18" x14ac:dyDescent="0.2">
      <c r="A309" s="59">
        <f t="shared" si="32"/>
        <v>304</v>
      </c>
      <c r="B309" s="81" t="s">
        <v>99</v>
      </c>
      <c r="C309" s="81">
        <v>287.60000000000002</v>
      </c>
      <c r="D309" s="81"/>
      <c r="E309" s="81"/>
      <c r="F309" s="81">
        <f t="shared" si="14"/>
        <v>287.60000000000002</v>
      </c>
      <c r="G309" s="81" t="s">
        <v>1992</v>
      </c>
      <c r="H309" s="81">
        <v>221</v>
      </c>
      <c r="I309" s="56">
        <f t="shared" si="30"/>
        <v>6.1414008924483695E-3</v>
      </c>
      <c r="J309" s="245">
        <f t="shared" si="31"/>
        <v>22.60035528421</v>
      </c>
      <c r="K309" s="245">
        <f t="shared" si="28"/>
        <v>4.9720781625262003</v>
      </c>
      <c r="L309" s="54">
        <f t="shared" si="33"/>
        <v>9.8763552591997694</v>
      </c>
      <c r="M309" s="54">
        <v>6.3151976044060749</v>
      </c>
      <c r="N309" s="82">
        <f t="shared" si="29"/>
        <v>0.15216963251162044</v>
      </c>
      <c r="R309" s="177"/>
    </row>
    <row r="310" spans="1:18" x14ac:dyDescent="0.2">
      <c r="A310" s="59">
        <f t="shared" si="32"/>
        <v>305</v>
      </c>
      <c r="B310" s="81" t="s">
        <v>100</v>
      </c>
      <c r="C310" s="81">
        <v>254.08</v>
      </c>
      <c r="D310" s="81"/>
      <c r="E310" s="81"/>
      <c r="F310" s="81">
        <f t="shared" si="14"/>
        <v>254.08</v>
      </c>
      <c r="G310" s="81" t="s">
        <v>1992</v>
      </c>
      <c r="H310" s="81">
        <v>150</v>
      </c>
      <c r="I310" s="56">
        <f t="shared" si="30"/>
        <v>4.1683716464581697E-3</v>
      </c>
      <c r="J310" s="245">
        <f t="shared" si="31"/>
        <v>15.339607658966065</v>
      </c>
      <c r="K310" s="245">
        <f t="shared" si="28"/>
        <v>3.3747136849725341</v>
      </c>
      <c r="L310" s="54">
        <f t="shared" si="33"/>
        <v>6.7034085469681699</v>
      </c>
      <c r="M310" s="54">
        <v>4.2863332156602318</v>
      </c>
      <c r="N310" s="82">
        <f t="shared" si="29"/>
        <v>0.11690830882622402</v>
      </c>
      <c r="R310" s="177"/>
    </row>
    <row r="311" spans="1:18" x14ac:dyDescent="0.2">
      <c r="A311" s="59">
        <f t="shared" si="32"/>
        <v>306</v>
      </c>
      <c r="B311" s="81" t="s">
        <v>101</v>
      </c>
      <c r="C311" s="81">
        <v>389.6</v>
      </c>
      <c r="D311" s="81"/>
      <c r="E311" s="81"/>
      <c r="F311" s="81">
        <f t="shared" si="14"/>
        <v>389.6</v>
      </c>
      <c r="G311" s="81" t="s">
        <v>1992</v>
      </c>
      <c r="H311" s="81">
        <v>259</v>
      </c>
      <c r="I311" s="56">
        <f t="shared" si="30"/>
        <v>7.1973883762177721E-3</v>
      </c>
      <c r="J311" s="245">
        <f t="shared" si="31"/>
        <v>26.4863892244814</v>
      </c>
      <c r="K311" s="245">
        <f t="shared" si="28"/>
        <v>5.8270056293859076</v>
      </c>
      <c r="L311" s="54">
        <f t="shared" si="33"/>
        <v>11.574552091098372</v>
      </c>
      <c r="M311" s="54">
        <v>7.401068685706667</v>
      </c>
      <c r="N311" s="82">
        <f t="shared" si="29"/>
        <v>0.13164531732718773</v>
      </c>
      <c r="R311" s="177"/>
    </row>
    <row r="312" spans="1:18" x14ac:dyDescent="0.2">
      <c r="A312" s="59">
        <f t="shared" si="32"/>
        <v>307</v>
      </c>
      <c r="B312" s="81" t="s">
        <v>102</v>
      </c>
      <c r="C312" s="81">
        <v>181.8</v>
      </c>
      <c r="D312" s="81"/>
      <c r="E312" s="81"/>
      <c r="F312" s="81">
        <f t="shared" si="14"/>
        <v>181.8</v>
      </c>
      <c r="G312" s="81" t="s">
        <v>1992</v>
      </c>
      <c r="H312" s="81">
        <v>193</v>
      </c>
      <c r="I312" s="56">
        <f t="shared" si="30"/>
        <v>5.3633048517761775E-3</v>
      </c>
      <c r="J312" s="245">
        <f t="shared" si="31"/>
        <v>19.736961854536332</v>
      </c>
      <c r="K312" s="245">
        <f t="shared" si="28"/>
        <v>4.3421316079979935</v>
      </c>
      <c r="L312" s="54">
        <f t="shared" ref="L312:L343" si="34">J312*0.437</f>
        <v>8.6250523304323767</v>
      </c>
      <c r="M312" s="54">
        <v>5.515082070816165</v>
      </c>
      <c r="N312" s="82">
        <f t="shared" si="29"/>
        <v>0.21022677592839856</v>
      </c>
      <c r="R312" s="177"/>
    </row>
    <row r="313" spans="1:18" x14ac:dyDescent="0.2">
      <c r="A313" s="59">
        <f t="shared" si="32"/>
        <v>308</v>
      </c>
      <c r="B313" s="81" t="s">
        <v>103</v>
      </c>
      <c r="C313" s="81">
        <v>439.7</v>
      </c>
      <c r="D313" s="81"/>
      <c r="E313" s="81"/>
      <c r="F313" s="81">
        <f t="shared" si="14"/>
        <v>439.7</v>
      </c>
      <c r="G313" s="81" t="s">
        <v>1992</v>
      </c>
      <c r="H313" s="81">
        <v>302</v>
      </c>
      <c r="I313" s="56">
        <f t="shared" si="30"/>
        <v>8.3923215815357808E-3</v>
      </c>
      <c r="J313" s="245">
        <f t="shared" si="31"/>
        <v>30.883743420051673</v>
      </c>
      <c r="K313" s="245">
        <f t="shared" si="28"/>
        <v>6.7944235524113683</v>
      </c>
      <c r="L313" s="54">
        <f t="shared" si="34"/>
        <v>13.496195874562581</v>
      </c>
      <c r="M313" s="54">
        <v>8.6298175408626001</v>
      </c>
      <c r="N313" s="82">
        <f t="shared" si="29"/>
        <v>0.1360113267861911</v>
      </c>
      <c r="R313" s="177"/>
    </row>
    <row r="314" spans="1:18" x14ac:dyDescent="0.2">
      <c r="A314" s="59">
        <f t="shared" si="32"/>
        <v>309</v>
      </c>
      <c r="B314" s="81" t="s">
        <v>104</v>
      </c>
      <c r="C314" s="81">
        <v>245.7</v>
      </c>
      <c r="D314" s="81"/>
      <c r="E314" s="81"/>
      <c r="F314" s="81">
        <f t="shared" si="14"/>
        <v>245.7</v>
      </c>
      <c r="G314" s="81" t="s">
        <v>1992</v>
      </c>
      <c r="H314" s="81">
        <v>106</v>
      </c>
      <c r="I314" s="56">
        <f t="shared" si="30"/>
        <v>2.9456492968304398E-3</v>
      </c>
      <c r="J314" s="245">
        <f t="shared" si="31"/>
        <v>10.839989412336019</v>
      </c>
      <c r="K314" s="245">
        <f t="shared" si="28"/>
        <v>2.3847976707139242</v>
      </c>
      <c r="L314" s="54">
        <f t="shared" si="34"/>
        <v>4.7370753731908399</v>
      </c>
      <c r="M314" s="54">
        <v>3.0290088057332305</v>
      </c>
      <c r="N314" s="82">
        <f t="shared" si="29"/>
        <v>8.543293146916571E-2</v>
      </c>
      <c r="R314" s="177"/>
    </row>
    <row r="315" spans="1:18" x14ac:dyDescent="0.2">
      <c r="A315" s="59">
        <f t="shared" si="32"/>
        <v>310</v>
      </c>
      <c r="B315" s="81" t="s">
        <v>105</v>
      </c>
      <c r="C315" s="81">
        <v>288.60000000000002</v>
      </c>
      <c r="D315" s="81"/>
      <c r="E315" s="81"/>
      <c r="F315" s="81">
        <f t="shared" si="14"/>
        <v>288.60000000000002</v>
      </c>
      <c r="G315" s="81" t="s">
        <v>1992</v>
      </c>
      <c r="H315" s="81">
        <v>140</v>
      </c>
      <c r="I315" s="56">
        <f t="shared" si="30"/>
        <v>3.8904802033609583E-3</v>
      </c>
      <c r="J315" s="245">
        <f t="shared" si="31"/>
        <v>14.316967148368326</v>
      </c>
      <c r="K315" s="245">
        <f t="shared" si="28"/>
        <v>3.1497327726410318</v>
      </c>
      <c r="L315" s="54">
        <f t="shared" si="34"/>
        <v>6.2565146438369581</v>
      </c>
      <c r="M315" s="54">
        <v>4.0005776679495497</v>
      </c>
      <c r="N315" s="82">
        <f t="shared" si="29"/>
        <v>9.6063036149673819E-2</v>
      </c>
      <c r="R315" s="177"/>
    </row>
    <row r="316" spans="1:18" x14ac:dyDescent="0.2">
      <c r="A316" s="59">
        <f t="shared" si="32"/>
        <v>311</v>
      </c>
      <c r="B316" s="81" t="s">
        <v>1738</v>
      </c>
      <c r="C316" s="81">
        <v>2653.63</v>
      </c>
      <c r="D316" s="81"/>
      <c r="E316" s="81"/>
      <c r="F316" s="81">
        <f>C316+D316+E316</f>
        <v>2653.63</v>
      </c>
      <c r="G316" s="81" t="s">
        <v>1999</v>
      </c>
      <c r="H316" s="81">
        <v>466</v>
      </c>
      <c r="I316" s="56">
        <f t="shared" si="30"/>
        <v>1.2949741248330046E-2</v>
      </c>
      <c r="J316" s="245">
        <f t="shared" si="31"/>
        <v>47.655047793854571</v>
      </c>
      <c r="K316" s="245">
        <f t="shared" si="28"/>
        <v>10.484110514648005</v>
      </c>
      <c r="L316" s="54">
        <f t="shared" si="34"/>
        <v>20.825255885914448</v>
      </c>
      <c r="M316" s="54">
        <v>13.316208523317787</v>
      </c>
      <c r="N316" s="82">
        <f t="shared" si="29"/>
        <v>3.4775240978484112E-2</v>
      </c>
      <c r="R316" s="177"/>
    </row>
    <row r="317" spans="1:18" x14ac:dyDescent="0.2">
      <c r="A317" s="59">
        <f t="shared" si="32"/>
        <v>312</v>
      </c>
      <c r="B317" s="81" t="s">
        <v>1739</v>
      </c>
      <c r="C317" s="81">
        <v>268.3</v>
      </c>
      <c r="D317" s="81"/>
      <c r="E317" s="81"/>
      <c r="F317" s="81">
        <f>C317+D317+E317</f>
        <v>268.3</v>
      </c>
      <c r="G317" s="81" t="s">
        <v>1999</v>
      </c>
      <c r="H317" s="81">
        <v>209</v>
      </c>
      <c r="I317" s="56">
        <f t="shared" si="30"/>
        <v>5.8079311607317158E-3</v>
      </c>
      <c r="J317" s="245">
        <f t="shared" si="31"/>
        <v>21.373186671492714</v>
      </c>
      <c r="K317" s="245">
        <f t="shared" si="28"/>
        <v>4.702101067728397</v>
      </c>
      <c r="L317" s="54">
        <f t="shared" si="34"/>
        <v>9.3400825754423167</v>
      </c>
      <c r="M317" s="54">
        <v>5.9722909471532564</v>
      </c>
      <c r="N317" s="82">
        <f t="shared" si="29"/>
        <v>0.15425889400602563</v>
      </c>
      <c r="R317" s="177"/>
    </row>
    <row r="318" spans="1:18" x14ac:dyDescent="0.2">
      <c r="A318" s="59">
        <f t="shared" si="32"/>
        <v>313</v>
      </c>
      <c r="B318" s="81" t="s">
        <v>1740</v>
      </c>
      <c r="C318" s="81">
        <v>2006.88</v>
      </c>
      <c r="D318" s="81"/>
      <c r="E318" s="81">
        <v>105.2</v>
      </c>
      <c r="F318" s="81">
        <f>C318+D318+E318</f>
        <v>2112.08</v>
      </c>
      <c r="G318" s="81" t="s">
        <v>1999</v>
      </c>
      <c r="H318" s="81">
        <v>466</v>
      </c>
      <c r="I318" s="56">
        <f t="shared" si="30"/>
        <v>1.2949741248330046E-2</v>
      </c>
      <c r="J318" s="245">
        <f t="shared" si="31"/>
        <v>47.655047793854571</v>
      </c>
      <c r="K318" s="245">
        <f t="shared" ref="K318:K370" si="35">J318*0.22</f>
        <v>10.484110514648005</v>
      </c>
      <c r="L318" s="54">
        <f t="shared" si="34"/>
        <v>20.825255885914448</v>
      </c>
      <c r="M318" s="54">
        <v>13.316208523317787</v>
      </c>
      <c r="N318" s="82">
        <f t="shared" si="29"/>
        <v>4.3691821672348967E-2</v>
      </c>
      <c r="R318" s="177"/>
    </row>
    <row r="319" spans="1:18" x14ac:dyDescent="0.2">
      <c r="A319" s="59">
        <f t="shared" si="32"/>
        <v>314</v>
      </c>
      <c r="B319" s="81" t="s">
        <v>1741</v>
      </c>
      <c r="C319" s="81">
        <v>1829</v>
      </c>
      <c r="D319" s="81"/>
      <c r="E319" s="81"/>
      <c r="F319" s="81">
        <f>C319+D319+E319</f>
        <v>1829</v>
      </c>
      <c r="G319" s="81" t="s">
        <v>1999</v>
      </c>
      <c r="H319" s="81">
        <v>870</v>
      </c>
      <c r="I319" s="56">
        <f t="shared" si="30"/>
        <v>2.4176555549457381E-2</v>
      </c>
      <c r="J319" s="245">
        <f t="shared" si="31"/>
        <v>88.969724422003168</v>
      </c>
      <c r="K319" s="245">
        <f t="shared" si="35"/>
        <v>19.573339372840696</v>
      </c>
      <c r="L319" s="54">
        <f t="shared" si="34"/>
        <v>38.879769572415384</v>
      </c>
      <c r="M319" s="54">
        <v>24.860732650829345</v>
      </c>
      <c r="N319" s="82">
        <f t="shared" si="29"/>
        <v>9.4195498096275879E-2</v>
      </c>
      <c r="R319" s="177"/>
    </row>
    <row r="320" spans="1:18" x14ac:dyDescent="0.2">
      <c r="A320" s="59">
        <f t="shared" si="32"/>
        <v>315</v>
      </c>
      <c r="B320" s="81" t="s">
        <v>1742</v>
      </c>
      <c r="C320" s="81">
        <v>1983.1</v>
      </c>
      <c r="D320" s="81"/>
      <c r="E320" s="81"/>
      <c r="F320" s="81">
        <f>C320+D320+E320</f>
        <v>1983.1</v>
      </c>
      <c r="G320" s="81" t="s">
        <v>1999</v>
      </c>
      <c r="H320" s="81">
        <v>887</v>
      </c>
      <c r="I320" s="56">
        <f t="shared" si="30"/>
        <v>2.464897100272264E-2</v>
      </c>
      <c r="J320" s="245">
        <f t="shared" si="31"/>
        <v>90.708213290019316</v>
      </c>
      <c r="K320" s="245">
        <f t="shared" si="35"/>
        <v>19.95580692380425</v>
      </c>
      <c r="L320" s="54">
        <f t="shared" si="34"/>
        <v>39.639489207738443</v>
      </c>
      <c r="M320" s="54">
        <v>25.346517081937506</v>
      </c>
      <c r="N320" s="82">
        <f t="shared" si="29"/>
        <v>8.8573458980131886E-2</v>
      </c>
      <c r="R320" s="177"/>
    </row>
    <row r="321" spans="1:18" x14ac:dyDescent="0.2">
      <c r="A321" s="59">
        <f t="shared" si="32"/>
        <v>316</v>
      </c>
      <c r="B321" s="81" t="s">
        <v>1790</v>
      </c>
      <c r="C321" s="81">
        <v>94.9</v>
      </c>
      <c r="D321" s="81"/>
      <c r="E321" s="81"/>
      <c r="F321" s="81">
        <f t="shared" ref="F321:F382" si="36">C321+D321+E321</f>
        <v>94.9</v>
      </c>
      <c r="G321" s="81" t="s">
        <v>1992</v>
      </c>
      <c r="H321" s="81">
        <v>95</v>
      </c>
      <c r="I321" s="56">
        <f t="shared" si="30"/>
        <v>2.6399687094235073E-3</v>
      </c>
      <c r="J321" s="245">
        <f t="shared" si="31"/>
        <v>9.7150848506785064</v>
      </c>
      <c r="K321" s="245">
        <f t="shared" si="35"/>
        <v>2.1373186671492714</v>
      </c>
      <c r="L321" s="54">
        <f t="shared" si="34"/>
        <v>4.2454920797465077</v>
      </c>
      <c r="M321" s="54">
        <v>2.7146777032514802</v>
      </c>
      <c r="N321" s="82">
        <f t="shared" si="29"/>
        <v>0.19823575659458131</v>
      </c>
      <c r="R321" s="177"/>
    </row>
    <row r="322" spans="1:18" x14ac:dyDescent="0.2">
      <c r="A322" s="59">
        <f t="shared" si="32"/>
        <v>317</v>
      </c>
      <c r="B322" s="81" t="s">
        <v>1791</v>
      </c>
      <c r="C322" s="81">
        <v>63</v>
      </c>
      <c r="D322" s="81"/>
      <c r="E322" s="81"/>
      <c r="F322" s="81">
        <f t="shared" si="36"/>
        <v>63</v>
      </c>
      <c r="G322" s="81" t="s">
        <v>1992</v>
      </c>
      <c r="H322" s="81">
        <v>104</v>
      </c>
      <c r="I322" s="56">
        <f t="shared" si="30"/>
        <v>2.8900710082109976E-3</v>
      </c>
      <c r="J322" s="245">
        <f t="shared" si="31"/>
        <v>10.635461310216471</v>
      </c>
      <c r="K322" s="245">
        <f t="shared" si="35"/>
        <v>2.3398014882476237</v>
      </c>
      <c r="L322" s="54">
        <f t="shared" si="34"/>
        <v>4.6476965925645972</v>
      </c>
      <c r="M322" s="54">
        <v>2.9718576961910941</v>
      </c>
      <c r="N322" s="82">
        <f t="shared" si="29"/>
        <v>0.32690185852729814</v>
      </c>
      <c r="R322" s="177"/>
    </row>
    <row r="323" spans="1:18" x14ac:dyDescent="0.2">
      <c r="A323" s="59">
        <f t="shared" si="32"/>
        <v>318</v>
      </c>
      <c r="B323" s="81" t="s">
        <v>1808</v>
      </c>
      <c r="C323" s="81">
        <v>75.599999999999994</v>
      </c>
      <c r="D323" s="81"/>
      <c r="E323" s="81"/>
      <c r="F323" s="81">
        <f t="shared" si="36"/>
        <v>75.599999999999994</v>
      </c>
      <c r="G323" s="81" t="s">
        <v>1992</v>
      </c>
      <c r="H323" s="81">
        <v>109</v>
      </c>
      <c r="I323" s="56">
        <f t="shared" si="30"/>
        <v>3.0290167297596033E-3</v>
      </c>
      <c r="J323" s="245">
        <f t="shared" si="31"/>
        <v>11.14678156551534</v>
      </c>
      <c r="K323" s="245">
        <f t="shared" si="35"/>
        <v>2.4522919444133748</v>
      </c>
      <c r="L323" s="54">
        <f t="shared" si="34"/>
        <v>4.871143544130204</v>
      </c>
      <c r="M323" s="54">
        <v>3.1147354700464351</v>
      </c>
      <c r="N323" s="82">
        <f t="shared" si="29"/>
        <v>0.28551524502784864</v>
      </c>
      <c r="R323" s="177"/>
    </row>
    <row r="324" spans="1:18" x14ac:dyDescent="0.2">
      <c r="A324" s="59">
        <f t="shared" si="32"/>
        <v>319</v>
      </c>
      <c r="B324" s="81" t="s">
        <v>1809</v>
      </c>
      <c r="C324" s="81">
        <v>129.69999999999999</v>
      </c>
      <c r="D324" s="81"/>
      <c r="E324" s="81"/>
      <c r="F324" s="81">
        <f t="shared" si="36"/>
        <v>129.69999999999999</v>
      </c>
      <c r="G324" s="81" t="s">
        <v>1999</v>
      </c>
      <c r="H324" s="81">
        <v>245</v>
      </c>
      <c r="I324" s="56">
        <f t="shared" si="30"/>
        <v>6.808340355881677E-3</v>
      </c>
      <c r="J324" s="245">
        <f t="shared" si="31"/>
        <v>25.054692509644571</v>
      </c>
      <c r="K324" s="245">
        <f t="shared" si="35"/>
        <v>5.512032352121806</v>
      </c>
      <c r="L324" s="54">
        <f t="shared" si="34"/>
        <v>10.948900626714678</v>
      </c>
      <c r="M324" s="54">
        <v>7.001010918911712</v>
      </c>
      <c r="N324" s="82">
        <f t="shared" si="29"/>
        <v>0.3740681295866829</v>
      </c>
      <c r="R324" s="177"/>
    </row>
    <row r="325" spans="1:18" x14ac:dyDescent="0.2">
      <c r="A325" s="59">
        <f t="shared" si="32"/>
        <v>320</v>
      </c>
      <c r="B325" s="81" t="s">
        <v>1810</v>
      </c>
      <c r="C325" s="81">
        <v>137.4</v>
      </c>
      <c r="D325" s="81"/>
      <c r="E325" s="81"/>
      <c r="F325" s="81">
        <f t="shared" si="36"/>
        <v>137.4</v>
      </c>
      <c r="G325" s="81" t="s">
        <v>1992</v>
      </c>
      <c r="H325" s="81">
        <v>116</v>
      </c>
      <c r="I325" s="56">
        <f t="shared" si="30"/>
        <v>3.2235407399276508E-3</v>
      </c>
      <c r="J325" s="245">
        <f t="shared" si="31"/>
        <v>11.862629922933754</v>
      </c>
      <c r="K325" s="245">
        <f t="shared" si="35"/>
        <v>2.6097785830454261</v>
      </c>
      <c r="L325" s="54">
        <f t="shared" si="34"/>
        <v>5.1839692763220508</v>
      </c>
      <c r="M325" s="54">
        <v>3.3147643534439126</v>
      </c>
      <c r="N325" s="82">
        <f t="shared" si="29"/>
        <v>0.16718444058038678</v>
      </c>
      <c r="R325" s="177"/>
    </row>
    <row r="326" spans="1:18" x14ac:dyDescent="0.2">
      <c r="A326" s="59">
        <f t="shared" si="32"/>
        <v>321</v>
      </c>
      <c r="B326" s="81" t="s">
        <v>1811</v>
      </c>
      <c r="C326" s="81">
        <v>243.35</v>
      </c>
      <c r="D326" s="81"/>
      <c r="E326" s="81"/>
      <c r="F326" s="81">
        <f t="shared" si="36"/>
        <v>243.35</v>
      </c>
      <c r="G326" s="81" t="s">
        <v>1992</v>
      </c>
      <c r="H326" s="81">
        <v>206</v>
      </c>
      <c r="I326" s="56">
        <f t="shared" si="30"/>
        <v>5.7245637278025528E-3</v>
      </c>
      <c r="J326" s="245">
        <f t="shared" si="31"/>
        <v>21.066394518313395</v>
      </c>
      <c r="K326" s="245">
        <f t="shared" si="35"/>
        <v>4.6346067940289473</v>
      </c>
      <c r="L326" s="54">
        <f t="shared" si="34"/>
        <v>9.2060144045029535</v>
      </c>
      <c r="M326" s="54">
        <v>5.8865642828400526</v>
      </c>
      <c r="N326" s="82">
        <f t="shared" ref="N326:N387" si="37">(J326+K326+L326+M326)/F326</f>
        <v>0.16763336757627018</v>
      </c>
      <c r="R326" s="177"/>
    </row>
    <row r="327" spans="1:18" x14ac:dyDescent="0.2">
      <c r="A327" s="59">
        <f t="shared" si="32"/>
        <v>322</v>
      </c>
      <c r="B327" s="81" t="s">
        <v>1812</v>
      </c>
      <c r="C327" s="81">
        <v>130.80000000000001</v>
      </c>
      <c r="D327" s="81"/>
      <c r="E327" s="81"/>
      <c r="F327" s="81">
        <f t="shared" si="36"/>
        <v>130.80000000000001</v>
      </c>
      <c r="G327" s="81" t="s">
        <v>1992</v>
      </c>
      <c r="H327" s="81">
        <v>150</v>
      </c>
      <c r="I327" s="56">
        <f t="shared" ref="I327:I386" si="38">4/143941.1*H327</f>
        <v>4.1683716464581697E-3</v>
      </c>
      <c r="J327" s="245">
        <f t="shared" ref="J327:J386" si="39">I327*3680</f>
        <v>15.339607658966065</v>
      </c>
      <c r="K327" s="245">
        <f t="shared" si="35"/>
        <v>3.3747136849725341</v>
      </c>
      <c r="L327" s="54">
        <f t="shared" si="34"/>
        <v>6.7034085469681699</v>
      </c>
      <c r="M327" s="54">
        <v>4.2863332156602318</v>
      </c>
      <c r="N327" s="82">
        <f t="shared" si="37"/>
        <v>0.22709528368935014</v>
      </c>
      <c r="R327" s="177"/>
    </row>
    <row r="328" spans="1:18" x14ac:dyDescent="0.2">
      <c r="A328" s="59">
        <f t="shared" ref="A328:A386" si="40">1+A327</f>
        <v>323</v>
      </c>
      <c r="B328" s="81" t="s">
        <v>1813</v>
      </c>
      <c r="C328" s="81">
        <v>104</v>
      </c>
      <c r="D328" s="81"/>
      <c r="E328" s="81"/>
      <c r="F328" s="81">
        <f t="shared" si="36"/>
        <v>104</v>
      </c>
      <c r="G328" s="81" t="s">
        <v>1992</v>
      </c>
      <c r="H328" s="81">
        <v>111</v>
      </c>
      <c r="I328" s="56">
        <f t="shared" si="38"/>
        <v>3.0845950183790456E-3</v>
      </c>
      <c r="J328" s="245">
        <f t="shared" si="39"/>
        <v>11.351309667634888</v>
      </c>
      <c r="K328" s="245">
        <f t="shared" si="35"/>
        <v>2.4972881268796754</v>
      </c>
      <c r="L328" s="54">
        <f t="shared" si="34"/>
        <v>4.9605223247564458</v>
      </c>
      <c r="M328" s="54">
        <v>3.1718865795885716</v>
      </c>
      <c r="N328" s="82">
        <f t="shared" si="37"/>
        <v>0.21135583364288058</v>
      </c>
      <c r="R328" s="177"/>
    </row>
    <row r="329" spans="1:18" x14ac:dyDescent="0.2">
      <c r="A329" s="59">
        <f t="shared" si="40"/>
        <v>324</v>
      </c>
      <c r="B329" s="81" t="s">
        <v>1814</v>
      </c>
      <c r="C329" s="81">
        <v>147.6</v>
      </c>
      <c r="D329" s="81"/>
      <c r="E329" s="81"/>
      <c r="F329" s="81">
        <f t="shared" si="36"/>
        <v>147.6</v>
      </c>
      <c r="G329" s="81" t="s">
        <v>1992</v>
      </c>
      <c r="H329" s="81">
        <v>180</v>
      </c>
      <c r="I329" s="56">
        <f t="shared" si="38"/>
        <v>5.0020459757498031E-3</v>
      </c>
      <c r="J329" s="245">
        <f t="shared" si="39"/>
        <v>18.407529190759277</v>
      </c>
      <c r="K329" s="245">
        <f t="shared" si="35"/>
        <v>4.0496564219670406</v>
      </c>
      <c r="L329" s="54">
        <f t="shared" si="34"/>
        <v>8.0440902563618035</v>
      </c>
      <c r="M329" s="54">
        <v>5.1435998587922782</v>
      </c>
      <c r="N329" s="82">
        <f t="shared" si="37"/>
        <v>0.24149644802086992</v>
      </c>
      <c r="R329" s="177"/>
    </row>
    <row r="330" spans="1:18" x14ac:dyDescent="0.2">
      <c r="A330" s="59">
        <f t="shared" si="40"/>
        <v>325</v>
      </c>
      <c r="B330" s="81" t="s">
        <v>1845</v>
      </c>
      <c r="C330" s="81">
        <v>613.6</v>
      </c>
      <c r="D330" s="81"/>
      <c r="E330" s="81">
        <v>61.8</v>
      </c>
      <c r="F330" s="81">
        <f t="shared" si="36"/>
        <v>675.4</v>
      </c>
      <c r="G330" s="81" t="s">
        <v>1992</v>
      </c>
      <c r="H330" s="81">
        <v>278</v>
      </c>
      <c r="I330" s="56">
        <f t="shared" si="38"/>
        <v>7.7253821181024742E-3</v>
      </c>
      <c r="J330" s="245">
        <f t="shared" si="39"/>
        <v>28.429406194617105</v>
      </c>
      <c r="K330" s="245">
        <f t="shared" si="35"/>
        <v>6.2544693628157635</v>
      </c>
      <c r="L330" s="54">
        <f t="shared" si="34"/>
        <v>12.423650507047675</v>
      </c>
      <c r="M330" s="54">
        <v>7.9440042263569621</v>
      </c>
      <c r="N330" s="82">
        <f t="shared" si="37"/>
        <v>8.150952071489119E-2</v>
      </c>
      <c r="R330" s="177"/>
    </row>
    <row r="331" spans="1:18" x14ac:dyDescent="0.2">
      <c r="A331" s="59">
        <f t="shared" si="40"/>
        <v>326</v>
      </c>
      <c r="B331" s="81" t="s">
        <v>1846</v>
      </c>
      <c r="C331" s="81">
        <v>250.6</v>
      </c>
      <c r="D331" s="81"/>
      <c r="E331" s="81"/>
      <c r="F331" s="81">
        <f t="shared" si="36"/>
        <v>250.6</v>
      </c>
      <c r="G331" s="81" t="s">
        <v>1992</v>
      </c>
      <c r="H331" s="81">
        <v>240</v>
      </c>
      <c r="I331" s="56">
        <f t="shared" si="38"/>
        <v>6.6693946343330708E-3</v>
      </c>
      <c r="J331" s="245">
        <f t="shared" si="39"/>
        <v>24.543372254345702</v>
      </c>
      <c r="K331" s="245">
        <f t="shared" si="35"/>
        <v>5.3995418959560544</v>
      </c>
      <c r="L331" s="54">
        <f t="shared" si="34"/>
        <v>10.725453675149071</v>
      </c>
      <c r="M331" s="54">
        <v>6.8581331450563709</v>
      </c>
      <c r="N331" s="82">
        <f t="shared" si="37"/>
        <v>0.18965084186156106</v>
      </c>
      <c r="R331" s="177"/>
    </row>
    <row r="332" spans="1:18" x14ac:dyDescent="0.2">
      <c r="A332" s="59">
        <f t="shared" si="40"/>
        <v>327</v>
      </c>
      <c r="B332" s="81" t="s">
        <v>1847</v>
      </c>
      <c r="C332" s="81">
        <v>252.6</v>
      </c>
      <c r="D332" s="81"/>
      <c r="E332" s="81"/>
      <c r="F332" s="81">
        <f t="shared" si="36"/>
        <v>252.6</v>
      </c>
      <c r="G332" s="81" t="s">
        <v>1992</v>
      </c>
      <c r="H332" s="81">
        <v>207</v>
      </c>
      <c r="I332" s="56">
        <f t="shared" si="38"/>
        <v>5.7523528721122735E-3</v>
      </c>
      <c r="J332" s="245">
        <f t="shared" si="39"/>
        <v>21.168658569373168</v>
      </c>
      <c r="K332" s="245">
        <f t="shared" si="35"/>
        <v>4.6571048852620969</v>
      </c>
      <c r="L332" s="54">
        <f t="shared" si="34"/>
        <v>9.250703794816074</v>
      </c>
      <c r="M332" s="54">
        <v>5.9151398376111199</v>
      </c>
      <c r="N332" s="82">
        <f t="shared" si="37"/>
        <v>0.16227872956081735</v>
      </c>
      <c r="R332" s="177"/>
    </row>
    <row r="333" spans="1:18" x14ac:dyDescent="0.2">
      <c r="A333" s="59">
        <f t="shared" si="40"/>
        <v>328</v>
      </c>
      <c r="B333" s="81" t="s">
        <v>251</v>
      </c>
      <c r="C333" s="81">
        <v>282.7</v>
      </c>
      <c r="D333" s="81"/>
      <c r="E333" s="81"/>
      <c r="F333" s="81">
        <f t="shared" si="36"/>
        <v>282.7</v>
      </c>
      <c r="G333" s="81" t="s">
        <v>1992</v>
      </c>
      <c r="H333" s="81">
        <v>248</v>
      </c>
      <c r="I333" s="56">
        <f t="shared" si="38"/>
        <v>6.89170778881084E-3</v>
      </c>
      <c r="J333" s="245">
        <f t="shared" si="39"/>
        <v>25.361484662823891</v>
      </c>
      <c r="K333" s="245">
        <f t="shared" si="35"/>
        <v>5.5795266258212557</v>
      </c>
      <c r="L333" s="54">
        <f t="shared" si="34"/>
        <v>11.08296879765404</v>
      </c>
      <c r="M333" s="54">
        <v>7.0867375832249158</v>
      </c>
      <c r="N333" s="82">
        <f t="shared" si="37"/>
        <v>0.17372026059258616</v>
      </c>
      <c r="R333" s="177"/>
    </row>
    <row r="334" spans="1:18" x14ac:dyDescent="0.2">
      <c r="A334" s="59">
        <f t="shared" si="40"/>
        <v>329</v>
      </c>
      <c r="B334" s="81" t="s">
        <v>252</v>
      </c>
      <c r="C334" s="81">
        <v>280.89999999999998</v>
      </c>
      <c r="D334" s="81"/>
      <c r="E334" s="81"/>
      <c r="F334" s="81">
        <f t="shared" si="36"/>
        <v>280.89999999999998</v>
      </c>
      <c r="G334" s="81" t="s">
        <v>1992</v>
      </c>
      <c r="H334" s="81">
        <v>166</v>
      </c>
      <c r="I334" s="56">
        <f t="shared" si="38"/>
        <v>4.6129979554137071E-3</v>
      </c>
      <c r="J334" s="245">
        <f t="shared" si="39"/>
        <v>16.975832475922441</v>
      </c>
      <c r="K334" s="245">
        <f t="shared" si="35"/>
        <v>3.7346831447029372</v>
      </c>
      <c r="L334" s="54">
        <f t="shared" si="34"/>
        <v>7.4184387919781072</v>
      </c>
      <c r="M334" s="54">
        <v>4.7435420919973232</v>
      </c>
      <c r="N334" s="82">
        <f t="shared" si="37"/>
        <v>0.11702561945390108</v>
      </c>
      <c r="R334" s="177"/>
    </row>
    <row r="335" spans="1:18" x14ac:dyDescent="0.2">
      <c r="A335" s="59">
        <f t="shared" si="40"/>
        <v>330</v>
      </c>
      <c r="B335" s="81" t="s">
        <v>253</v>
      </c>
      <c r="C335" s="81">
        <v>255.5</v>
      </c>
      <c r="D335" s="81"/>
      <c r="E335" s="81"/>
      <c r="F335" s="81">
        <f t="shared" si="36"/>
        <v>255.5</v>
      </c>
      <c r="G335" s="81" t="s">
        <v>1992</v>
      </c>
      <c r="H335" s="81">
        <v>213</v>
      </c>
      <c r="I335" s="56">
        <f t="shared" si="38"/>
        <v>5.9190877379706004E-3</v>
      </c>
      <c r="J335" s="245">
        <f t="shared" si="39"/>
        <v>21.782242875731811</v>
      </c>
      <c r="K335" s="245">
        <f t="shared" si="35"/>
        <v>4.7920934326609981</v>
      </c>
      <c r="L335" s="54">
        <f t="shared" si="34"/>
        <v>9.5188401366948021</v>
      </c>
      <c r="M335" s="54">
        <v>6.0865931662375292</v>
      </c>
      <c r="N335" s="82">
        <f t="shared" si="37"/>
        <v>0.16508716090538214</v>
      </c>
      <c r="R335" s="177"/>
    </row>
    <row r="336" spans="1:18" x14ac:dyDescent="0.2">
      <c r="A336" s="59">
        <f t="shared" si="40"/>
        <v>331</v>
      </c>
      <c r="B336" s="81" t="s">
        <v>254</v>
      </c>
      <c r="C336" s="81">
        <v>426</v>
      </c>
      <c r="D336" s="81"/>
      <c r="E336" s="81"/>
      <c r="F336" s="81">
        <f t="shared" si="36"/>
        <v>426</v>
      </c>
      <c r="G336" s="81" t="s">
        <v>1992</v>
      </c>
      <c r="H336" s="81">
        <v>213</v>
      </c>
      <c r="I336" s="56">
        <f t="shared" si="38"/>
        <v>5.9190877379706004E-3</v>
      </c>
      <c r="J336" s="245">
        <f t="shared" si="39"/>
        <v>21.782242875731811</v>
      </c>
      <c r="K336" s="245">
        <f t="shared" si="35"/>
        <v>4.7920934326609981</v>
      </c>
      <c r="L336" s="54">
        <f t="shared" si="34"/>
        <v>9.5188401366948021</v>
      </c>
      <c r="M336" s="54">
        <v>6.0865931662375292</v>
      </c>
      <c r="N336" s="82">
        <f t="shared" si="37"/>
        <v>9.9013543688556652E-2</v>
      </c>
      <c r="R336" s="177"/>
    </row>
    <row r="337" spans="1:18" x14ac:dyDescent="0.2">
      <c r="A337" s="59">
        <f t="shared" si="40"/>
        <v>332</v>
      </c>
      <c r="B337" s="81" t="s">
        <v>255</v>
      </c>
      <c r="C337" s="81">
        <v>267.8</v>
      </c>
      <c r="D337" s="81"/>
      <c r="E337" s="81"/>
      <c r="F337" s="81">
        <f t="shared" si="36"/>
        <v>267.8</v>
      </c>
      <c r="G337" s="81" t="s">
        <v>1992</v>
      </c>
      <c r="H337" s="81">
        <v>161</v>
      </c>
      <c r="I337" s="56">
        <f t="shared" si="38"/>
        <v>4.4740522338651018E-3</v>
      </c>
      <c r="J337" s="245">
        <f t="shared" si="39"/>
        <v>16.464512220623575</v>
      </c>
      <c r="K337" s="245">
        <f t="shared" si="35"/>
        <v>3.6221926885371865</v>
      </c>
      <c r="L337" s="54">
        <f t="shared" si="34"/>
        <v>7.1949918404125022</v>
      </c>
      <c r="M337" s="54">
        <v>4.6006643181419822</v>
      </c>
      <c r="N337" s="82">
        <f t="shared" si="37"/>
        <v>0.1190528792670472</v>
      </c>
      <c r="R337" s="177"/>
    </row>
    <row r="338" spans="1:18" x14ac:dyDescent="0.2">
      <c r="A338" s="59">
        <f t="shared" si="40"/>
        <v>333</v>
      </c>
      <c r="B338" s="81" t="s">
        <v>256</v>
      </c>
      <c r="C338" s="81">
        <v>503.7</v>
      </c>
      <c r="D338" s="81"/>
      <c r="E338" s="81"/>
      <c r="F338" s="81">
        <f t="shared" si="36"/>
        <v>503.7</v>
      </c>
      <c r="G338" s="81" t="s">
        <v>1992</v>
      </c>
      <c r="H338" s="81">
        <v>280</v>
      </c>
      <c r="I338" s="56">
        <f t="shared" si="38"/>
        <v>7.7809604067219165E-3</v>
      </c>
      <c r="J338" s="245">
        <f t="shared" si="39"/>
        <v>28.633934296736651</v>
      </c>
      <c r="K338" s="245">
        <f t="shared" si="35"/>
        <v>6.2994655452820636</v>
      </c>
      <c r="L338" s="54">
        <f t="shared" si="34"/>
        <v>12.513029287673916</v>
      </c>
      <c r="M338" s="54">
        <v>8.0011553358990994</v>
      </c>
      <c r="N338" s="82">
        <f t="shared" si="37"/>
        <v>0.11008057269325339</v>
      </c>
      <c r="R338" s="177"/>
    </row>
    <row r="339" spans="1:18" x14ac:dyDescent="0.2">
      <c r="A339" s="59">
        <f t="shared" si="40"/>
        <v>334</v>
      </c>
      <c r="B339" s="81" t="s">
        <v>257</v>
      </c>
      <c r="C339" s="81">
        <v>841.6</v>
      </c>
      <c r="D339" s="81"/>
      <c r="E339" s="81"/>
      <c r="F339" s="81">
        <f t="shared" si="36"/>
        <v>841.6</v>
      </c>
      <c r="G339" s="81" t="s">
        <v>1992</v>
      </c>
      <c r="H339" s="81">
        <v>303</v>
      </c>
      <c r="I339" s="56">
        <f t="shared" si="38"/>
        <v>8.4201107258455015E-3</v>
      </c>
      <c r="J339" s="245">
        <f t="shared" si="39"/>
        <v>30.986007471111446</v>
      </c>
      <c r="K339" s="245">
        <f t="shared" si="35"/>
        <v>6.8169216436445179</v>
      </c>
      <c r="L339" s="54">
        <f t="shared" si="34"/>
        <v>13.540885264875701</v>
      </c>
      <c r="M339" s="54">
        <v>8.6583930956336683</v>
      </c>
      <c r="N339" s="82">
        <f t="shared" si="37"/>
        <v>7.1295398616047209E-2</v>
      </c>
      <c r="R339" s="177"/>
    </row>
    <row r="340" spans="1:18" x14ac:dyDescent="0.2">
      <c r="A340" s="59">
        <f t="shared" si="40"/>
        <v>335</v>
      </c>
      <c r="B340" s="81" t="s">
        <v>258</v>
      </c>
      <c r="C340" s="81">
        <v>999</v>
      </c>
      <c r="D340" s="81"/>
      <c r="E340" s="81"/>
      <c r="F340" s="81">
        <f t="shared" si="36"/>
        <v>999</v>
      </c>
      <c r="G340" s="81" t="s">
        <v>1992</v>
      </c>
      <c r="H340" s="81">
        <v>356</v>
      </c>
      <c r="I340" s="56">
        <f t="shared" si="38"/>
        <v>9.8929353742607216E-3</v>
      </c>
      <c r="J340" s="245">
        <f t="shared" si="39"/>
        <v>36.406002177279454</v>
      </c>
      <c r="K340" s="245">
        <f t="shared" si="35"/>
        <v>8.0093204790014791</v>
      </c>
      <c r="L340" s="54">
        <f t="shared" si="34"/>
        <v>15.909422951471122</v>
      </c>
      <c r="M340" s="54">
        <v>10.172897498500284</v>
      </c>
      <c r="N340" s="82">
        <f t="shared" si="37"/>
        <v>7.0568211317569907E-2</v>
      </c>
      <c r="R340" s="177"/>
    </row>
    <row r="341" spans="1:18" x14ac:dyDescent="0.2">
      <c r="A341" s="59">
        <f t="shared" si="40"/>
        <v>336</v>
      </c>
      <c r="B341" s="81" t="s">
        <v>259</v>
      </c>
      <c r="C341" s="81">
        <v>764.25</v>
      </c>
      <c r="D341" s="81"/>
      <c r="E341" s="81"/>
      <c r="F341" s="81">
        <f t="shared" si="36"/>
        <v>764.25</v>
      </c>
      <c r="G341" s="81" t="s">
        <v>1992</v>
      </c>
      <c r="H341" s="81">
        <v>359</v>
      </c>
      <c r="I341" s="56">
        <f t="shared" si="38"/>
        <v>9.9763028071898855E-3</v>
      </c>
      <c r="J341" s="245">
        <f t="shared" si="39"/>
        <v>36.712794330458777</v>
      </c>
      <c r="K341" s="245">
        <f t="shared" si="35"/>
        <v>8.0768147527009315</v>
      </c>
      <c r="L341" s="54">
        <f t="shared" si="34"/>
        <v>16.043491122410487</v>
      </c>
      <c r="M341" s="54">
        <v>10.258624162813488</v>
      </c>
      <c r="N341" s="82">
        <f t="shared" si="37"/>
        <v>9.3021556255654142E-2</v>
      </c>
      <c r="R341" s="177"/>
    </row>
    <row r="342" spans="1:18" x14ac:dyDescent="0.2">
      <c r="A342" s="59">
        <f t="shared" si="40"/>
        <v>337</v>
      </c>
      <c r="B342" s="81" t="s">
        <v>260</v>
      </c>
      <c r="C342" s="81">
        <v>342.3</v>
      </c>
      <c r="D342" s="81"/>
      <c r="E342" s="81"/>
      <c r="F342" s="81">
        <f t="shared" si="36"/>
        <v>342.3</v>
      </c>
      <c r="G342" s="81" t="s">
        <v>1992</v>
      </c>
      <c r="H342" s="81">
        <v>179</v>
      </c>
      <c r="I342" s="56">
        <f t="shared" si="38"/>
        <v>4.9742568314400824E-3</v>
      </c>
      <c r="J342" s="245">
        <f t="shared" si="39"/>
        <v>18.305265139699504</v>
      </c>
      <c r="K342" s="245">
        <f t="shared" si="35"/>
        <v>4.027158330733891</v>
      </c>
      <c r="L342" s="54">
        <f t="shared" si="34"/>
        <v>7.9994008660486831</v>
      </c>
      <c r="M342" s="54">
        <v>5.1150243040212091</v>
      </c>
      <c r="N342" s="82">
        <f t="shared" si="37"/>
        <v>0.10355491861087728</v>
      </c>
      <c r="R342" s="177"/>
    </row>
    <row r="343" spans="1:18" x14ac:dyDescent="0.2">
      <c r="A343" s="59">
        <f t="shared" si="40"/>
        <v>338</v>
      </c>
      <c r="B343" s="81" t="s">
        <v>261</v>
      </c>
      <c r="C343" s="81">
        <v>301</v>
      </c>
      <c r="D343" s="81"/>
      <c r="E343" s="81"/>
      <c r="F343" s="81">
        <f t="shared" si="36"/>
        <v>301</v>
      </c>
      <c r="G343" s="81" t="s">
        <v>1992</v>
      </c>
      <c r="H343" s="81">
        <v>168</v>
      </c>
      <c r="I343" s="56">
        <f t="shared" si="38"/>
        <v>4.6685762440331494E-3</v>
      </c>
      <c r="J343" s="245">
        <f t="shared" si="39"/>
        <v>17.180360578041991</v>
      </c>
      <c r="K343" s="245">
        <f t="shared" si="35"/>
        <v>3.7796793271692382</v>
      </c>
      <c r="L343" s="54">
        <f t="shared" si="34"/>
        <v>7.5078175726043499</v>
      </c>
      <c r="M343" s="54">
        <v>4.8006932015394588</v>
      </c>
      <c r="N343" s="82">
        <f t="shared" si="37"/>
        <v>0.11052674644303999</v>
      </c>
      <c r="R343" s="177"/>
    </row>
    <row r="344" spans="1:18" x14ac:dyDescent="0.2">
      <c r="A344" s="59">
        <f t="shared" si="40"/>
        <v>339</v>
      </c>
      <c r="B344" s="81" t="s">
        <v>262</v>
      </c>
      <c r="C344" s="81">
        <v>221.5</v>
      </c>
      <c r="D344" s="81"/>
      <c r="E344" s="81"/>
      <c r="F344" s="81">
        <f t="shared" si="36"/>
        <v>221.5</v>
      </c>
      <c r="G344" s="81" t="s">
        <v>1992</v>
      </c>
      <c r="H344" s="81">
        <v>140</v>
      </c>
      <c r="I344" s="56">
        <f t="shared" si="38"/>
        <v>3.8904802033609583E-3</v>
      </c>
      <c r="J344" s="245">
        <f t="shared" si="39"/>
        <v>14.316967148368326</v>
      </c>
      <c r="K344" s="245">
        <f t="shared" si="35"/>
        <v>3.1497327726410318</v>
      </c>
      <c r="L344" s="54">
        <f t="shared" ref="L344:L371" si="41">J344*0.437</f>
        <v>6.2565146438369581</v>
      </c>
      <c r="M344" s="54">
        <v>4.0005776679495497</v>
      </c>
      <c r="N344" s="82">
        <f t="shared" si="37"/>
        <v>0.12516384755212581</v>
      </c>
      <c r="R344" s="177"/>
    </row>
    <row r="345" spans="1:18" x14ac:dyDescent="0.2">
      <c r="A345" s="59">
        <f t="shared" si="40"/>
        <v>340</v>
      </c>
      <c r="B345" s="81" t="s">
        <v>263</v>
      </c>
      <c r="C345" s="81">
        <v>232.5</v>
      </c>
      <c r="D345" s="81"/>
      <c r="E345" s="81"/>
      <c r="F345" s="81">
        <f t="shared" si="36"/>
        <v>232.5</v>
      </c>
      <c r="G345" s="81" t="s">
        <v>1992</v>
      </c>
      <c r="H345" s="81">
        <v>145</v>
      </c>
      <c r="I345" s="56">
        <f t="shared" si="38"/>
        <v>4.0294259249095635E-3</v>
      </c>
      <c r="J345" s="245">
        <f t="shared" si="39"/>
        <v>14.828287403667193</v>
      </c>
      <c r="K345" s="245">
        <f t="shared" si="35"/>
        <v>3.2622232288067825</v>
      </c>
      <c r="L345" s="54">
        <f t="shared" si="41"/>
        <v>6.4799615954025631</v>
      </c>
      <c r="M345" s="54">
        <v>4.1434554418048908</v>
      </c>
      <c r="N345" s="82">
        <f t="shared" si="37"/>
        <v>0.12350076417067282</v>
      </c>
      <c r="R345" s="177"/>
    </row>
    <row r="346" spans="1:18" x14ac:dyDescent="0.2">
      <c r="A346" s="59">
        <f t="shared" si="40"/>
        <v>341</v>
      </c>
      <c r="B346" s="81" t="s">
        <v>283</v>
      </c>
      <c r="C346" s="81">
        <v>325.3</v>
      </c>
      <c r="D346" s="81"/>
      <c r="E346" s="81"/>
      <c r="F346" s="81">
        <f t="shared" si="36"/>
        <v>325.3</v>
      </c>
      <c r="G346" s="81" t="s">
        <v>1992</v>
      </c>
      <c r="H346" s="81">
        <v>157</v>
      </c>
      <c r="I346" s="56">
        <f t="shared" si="38"/>
        <v>4.3628956566262173E-3</v>
      </c>
      <c r="J346" s="245">
        <f t="shared" si="39"/>
        <v>16.055456016384479</v>
      </c>
      <c r="K346" s="245">
        <f t="shared" si="35"/>
        <v>3.5322003236045854</v>
      </c>
      <c r="L346" s="54">
        <f t="shared" si="41"/>
        <v>7.0162342791600176</v>
      </c>
      <c r="M346" s="54">
        <v>4.4863620990577093</v>
      </c>
      <c r="N346" s="82">
        <f t="shared" si="37"/>
        <v>9.5574093815575745E-2</v>
      </c>
      <c r="R346" s="177"/>
    </row>
    <row r="347" spans="1:18" x14ac:dyDescent="0.2">
      <c r="A347" s="59">
        <f t="shared" si="40"/>
        <v>342</v>
      </c>
      <c r="B347" s="81" t="s">
        <v>287</v>
      </c>
      <c r="C347" s="81">
        <v>178.3</v>
      </c>
      <c r="D347" s="81"/>
      <c r="E347" s="81"/>
      <c r="F347" s="81">
        <f t="shared" si="36"/>
        <v>178.3</v>
      </c>
      <c r="G347" s="81" t="s">
        <v>1992</v>
      </c>
      <c r="H347" s="81">
        <v>141</v>
      </c>
      <c r="I347" s="56">
        <f t="shared" si="38"/>
        <v>3.918269347670679E-3</v>
      </c>
      <c r="J347" s="245">
        <f t="shared" si="39"/>
        <v>14.419231199428099</v>
      </c>
      <c r="K347" s="245">
        <f t="shared" si="35"/>
        <v>3.1722308638741818</v>
      </c>
      <c r="L347" s="54">
        <f t="shared" si="41"/>
        <v>6.3012040341500795</v>
      </c>
      <c r="M347" s="54">
        <v>4.0291532227206179</v>
      </c>
      <c r="N347" s="82">
        <f t="shared" si="37"/>
        <v>0.15660022052817149</v>
      </c>
      <c r="R347" s="177"/>
    </row>
    <row r="348" spans="1:18" x14ac:dyDescent="0.2">
      <c r="A348" s="59">
        <f t="shared" si="40"/>
        <v>343</v>
      </c>
      <c r="B348" s="81" t="s">
        <v>311</v>
      </c>
      <c r="C348" s="81">
        <v>212.89</v>
      </c>
      <c r="D348" s="81"/>
      <c r="E348" s="81"/>
      <c r="F348" s="81">
        <f t="shared" si="36"/>
        <v>212.89</v>
      </c>
      <c r="G348" s="81" t="s">
        <v>1992</v>
      </c>
      <c r="H348" s="81">
        <v>140</v>
      </c>
      <c r="I348" s="56">
        <f t="shared" si="38"/>
        <v>3.8904802033609583E-3</v>
      </c>
      <c r="J348" s="245">
        <f t="shared" si="39"/>
        <v>14.316967148368326</v>
      </c>
      <c r="K348" s="245">
        <f t="shared" si="35"/>
        <v>3.1497327726410318</v>
      </c>
      <c r="L348" s="54">
        <f t="shared" si="41"/>
        <v>6.2565146438369581</v>
      </c>
      <c r="M348" s="54">
        <v>4.0005776679495497</v>
      </c>
      <c r="N348" s="82">
        <f t="shared" si="37"/>
        <v>0.13022590179339502</v>
      </c>
      <c r="R348" s="177"/>
    </row>
    <row r="349" spans="1:18" x14ac:dyDescent="0.2">
      <c r="A349" s="59">
        <f t="shared" si="40"/>
        <v>344</v>
      </c>
      <c r="B349" s="81" t="s">
        <v>312</v>
      </c>
      <c r="C349" s="81">
        <v>235.6</v>
      </c>
      <c r="D349" s="81"/>
      <c r="E349" s="81"/>
      <c r="F349" s="81">
        <f t="shared" si="36"/>
        <v>235.6</v>
      </c>
      <c r="G349" s="81" t="s">
        <v>1992</v>
      </c>
      <c r="H349" s="81">
        <v>180</v>
      </c>
      <c r="I349" s="56">
        <f t="shared" si="38"/>
        <v>5.0020459757498031E-3</v>
      </c>
      <c r="J349" s="245">
        <f t="shared" si="39"/>
        <v>18.407529190759277</v>
      </c>
      <c r="K349" s="245">
        <f t="shared" si="35"/>
        <v>4.0496564219670406</v>
      </c>
      <c r="L349" s="54">
        <f t="shared" si="41"/>
        <v>8.0440902563618035</v>
      </c>
      <c r="M349" s="54">
        <v>5.1435998587922782</v>
      </c>
      <c r="N349" s="82">
        <f t="shared" si="37"/>
        <v>0.15129403959202206</v>
      </c>
      <c r="R349" s="177"/>
    </row>
    <row r="350" spans="1:18" x14ac:dyDescent="0.2">
      <c r="A350" s="59">
        <f t="shared" si="40"/>
        <v>345</v>
      </c>
      <c r="B350" s="81" t="s">
        <v>313</v>
      </c>
      <c r="C350" s="81">
        <v>549.4</v>
      </c>
      <c r="D350" s="81"/>
      <c r="E350" s="81"/>
      <c r="F350" s="81">
        <f t="shared" si="36"/>
        <v>549.4</v>
      </c>
      <c r="G350" s="81" t="s">
        <v>1992</v>
      </c>
      <c r="H350" s="81">
        <v>250</v>
      </c>
      <c r="I350" s="56">
        <f t="shared" si="38"/>
        <v>6.9472860774302822E-3</v>
      </c>
      <c r="J350" s="245">
        <f t="shared" si="39"/>
        <v>25.566012764943437</v>
      </c>
      <c r="K350" s="245">
        <f t="shared" si="35"/>
        <v>5.6245228082875558</v>
      </c>
      <c r="L350" s="54">
        <f t="shared" si="41"/>
        <v>11.172347578280283</v>
      </c>
      <c r="M350" s="54">
        <v>7.1438886927670522</v>
      </c>
      <c r="N350" s="82">
        <f t="shared" si="37"/>
        <v>9.0110614933160402E-2</v>
      </c>
      <c r="R350" s="177"/>
    </row>
    <row r="351" spans="1:18" x14ac:dyDescent="0.2">
      <c r="A351" s="59">
        <f t="shared" si="40"/>
        <v>346</v>
      </c>
      <c r="B351" s="81" t="s">
        <v>314</v>
      </c>
      <c r="C351" s="81">
        <v>335</v>
      </c>
      <c r="D351" s="81"/>
      <c r="E351" s="81"/>
      <c r="F351" s="81">
        <f t="shared" si="36"/>
        <v>335</v>
      </c>
      <c r="G351" s="81" t="s">
        <v>1992</v>
      </c>
      <c r="H351" s="81">
        <v>190</v>
      </c>
      <c r="I351" s="56">
        <f t="shared" si="38"/>
        <v>5.2799374188470145E-3</v>
      </c>
      <c r="J351" s="245">
        <f t="shared" si="39"/>
        <v>19.430169701357013</v>
      </c>
      <c r="K351" s="245">
        <f t="shared" si="35"/>
        <v>4.2746373342985429</v>
      </c>
      <c r="L351" s="54">
        <f t="shared" si="41"/>
        <v>8.4909841594930153</v>
      </c>
      <c r="M351" s="54">
        <v>5.4293554065029603</v>
      </c>
      <c r="N351" s="82">
        <f t="shared" si="37"/>
        <v>0.11231387045269116</v>
      </c>
      <c r="R351" s="177"/>
    </row>
    <row r="352" spans="1:18" x14ac:dyDescent="0.2">
      <c r="A352" s="59">
        <f t="shared" si="40"/>
        <v>347</v>
      </c>
      <c r="B352" s="81" t="s">
        <v>315</v>
      </c>
      <c r="C352" s="81">
        <v>867.4</v>
      </c>
      <c r="D352" s="81"/>
      <c r="E352" s="81"/>
      <c r="F352" s="81">
        <f t="shared" si="36"/>
        <v>867.4</v>
      </c>
      <c r="G352" s="81" t="s">
        <v>1999</v>
      </c>
      <c r="H352" s="81">
        <v>200</v>
      </c>
      <c r="I352" s="56">
        <f t="shared" si="38"/>
        <v>5.557828861944226E-3</v>
      </c>
      <c r="J352" s="245">
        <f t="shared" si="39"/>
        <v>20.452810211954752</v>
      </c>
      <c r="K352" s="245">
        <f t="shared" si="35"/>
        <v>4.4996182466300452</v>
      </c>
      <c r="L352" s="54">
        <f t="shared" si="41"/>
        <v>8.9378780626242271</v>
      </c>
      <c r="M352" s="54">
        <v>5.7151109542136425</v>
      </c>
      <c r="N352" s="82">
        <f t="shared" si="37"/>
        <v>4.565992330576743E-2</v>
      </c>
      <c r="R352" s="177"/>
    </row>
    <row r="353" spans="1:18" x14ac:dyDescent="0.2">
      <c r="A353" s="59">
        <f t="shared" si="40"/>
        <v>348</v>
      </c>
      <c r="B353" s="81" t="s">
        <v>316</v>
      </c>
      <c r="C353" s="81">
        <v>617.4</v>
      </c>
      <c r="D353" s="81">
        <v>14.7</v>
      </c>
      <c r="E353" s="81"/>
      <c r="F353" s="81">
        <f t="shared" si="36"/>
        <v>632.1</v>
      </c>
      <c r="G353" s="81" t="s">
        <v>1992</v>
      </c>
      <c r="H353" s="81">
        <v>230</v>
      </c>
      <c r="I353" s="56">
        <f t="shared" si="38"/>
        <v>6.3915031912358594E-3</v>
      </c>
      <c r="J353" s="245">
        <f t="shared" si="39"/>
        <v>23.520731743747962</v>
      </c>
      <c r="K353" s="245">
        <f t="shared" si="35"/>
        <v>5.1745609836245521</v>
      </c>
      <c r="L353" s="54">
        <f t="shared" si="41"/>
        <v>10.278559772017859</v>
      </c>
      <c r="M353" s="54">
        <v>6.5723775973456888</v>
      </c>
      <c r="N353" s="82">
        <f t="shared" si="37"/>
        <v>7.2055418599487525E-2</v>
      </c>
      <c r="R353" s="177"/>
    </row>
    <row r="354" spans="1:18" x14ac:dyDescent="0.2">
      <c r="A354" s="59">
        <f t="shared" si="40"/>
        <v>349</v>
      </c>
      <c r="B354" s="81" t="s">
        <v>317</v>
      </c>
      <c r="C354" s="81">
        <v>1578.2</v>
      </c>
      <c r="D354" s="81"/>
      <c r="E354" s="81"/>
      <c r="F354" s="81">
        <f t="shared" si="36"/>
        <v>1578.2</v>
      </c>
      <c r="G354" s="81" t="s">
        <v>1999</v>
      </c>
      <c r="H354" s="81">
        <v>860</v>
      </c>
      <c r="I354" s="56">
        <f t="shared" si="38"/>
        <v>2.3898664106360171E-2</v>
      </c>
      <c r="J354" s="245">
        <f t="shared" si="39"/>
        <v>87.947083911405429</v>
      </c>
      <c r="K354" s="245">
        <f t="shared" si="35"/>
        <v>19.348358460509193</v>
      </c>
      <c r="L354" s="54">
        <f t="shared" si="41"/>
        <v>38.432875669284172</v>
      </c>
      <c r="M354" s="54">
        <v>24.574977103118663</v>
      </c>
      <c r="N354" s="82">
        <f t="shared" si="37"/>
        <v>0.10790983091136577</v>
      </c>
      <c r="R354" s="177"/>
    </row>
    <row r="355" spans="1:18" x14ac:dyDescent="0.2">
      <c r="A355" s="59">
        <f t="shared" si="40"/>
        <v>350</v>
      </c>
      <c r="B355" s="81" t="s">
        <v>318</v>
      </c>
      <c r="C355" s="81">
        <v>261.7</v>
      </c>
      <c r="D355" s="81"/>
      <c r="E355" s="81"/>
      <c r="F355" s="81">
        <f t="shared" si="36"/>
        <v>261.7</v>
      </c>
      <c r="G355" s="81" t="s">
        <v>1992</v>
      </c>
      <c r="H355" s="81">
        <v>180</v>
      </c>
      <c r="I355" s="56">
        <f t="shared" si="38"/>
        <v>5.0020459757498031E-3</v>
      </c>
      <c r="J355" s="245">
        <f t="shared" si="39"/>
        <v>18.407529190759277</v>
      </c>
      <c r="K355" s="245">
        <f t="shared" si="35"/>
        <v>4.0496564219670406</v>
      </c>
      <c r="L355" s="54">
        <f t="shared" si="41"/>
        <v>8.0440902563618035</v>
      </c>
      <c r="M355" s="54">
        <v>5.1435998587922782</v>
      </c>
      <c r="N355" s="82">
        <f t="shared" si="37"/>
        <v>0.13620510404234007</v>
      </c>
      <c r="R355" s="177"/>
    </row>
    <row r="356" spans="1:18" x14ac:dyDescent="0.2">
      <c r="A356" s="59">
        <f t="shared" si="40"/>
        <v>351</v>
      </c>
      <c r="B356" s="81" t="s">
        <v>319</v>
      </c>
      <c r="C356" s="81">
        <v>674.21</v>
      </c>
      <c r="D356" s="81"/>
      <c r="E356" s="81"/>
      <c r="F356" s="81">
        <f t="shared" si="36"/>
        <v>674.21</v>
      </c>
      <c r="G356" s="81" t="s">
        <v>1992</v>
      </c>
      <c r="H356" s="81">
        <v>460</v>
      </c>
      <c r="I356" s="56">
        <f t="shared" si="38"/>
        <v>1.2783006382471719E-2</v>
      </c>
      <c r="J356" s="245">
        <f t="shared" si="39"/>
        <v>47.041463487495925</v>
      </c>
      <c r="K356" s="245">
        <f t="shared" si="35"/>
        <v>10.349121967249104</v>
      </c>
      <c r="L356" s="54">
        <f t="shared" si="41"/>
        <v>20.557119544035718</v>
      </c>
      <c r="M356" s="54">
        <v>13.144755194691378</v>
      </c>
      <c r="N356" s="82">
        <f t="shared" si="37"/>
        <v>0.13510992152811754</v>
      </c>
      <c r="R356" s="177"/>
    </row>
    <row r="357" spans="1:18" x14ac:dyDescent="0.2">
      <c r="A357" s="59">
        <f t="shared" si="40"/>
        <v>352</v>
      </c>
      <c r="B357" s="81" t="s">
        <v>320</v>
      </c>
      <c r="C357" s="81">
        <v>258.89999999999998</v>
      </c>
      <c r="D357" s="81"/>
      <c r="E357" s="81"/>
      <c r="F357" s="81">
        <f t="shared" si="36"/>
        <v>258.89999999999998</v>
      </c>
      <c r="G357" s="81" t="s">
        <v>1992</v>
      </c>
      <c r="H357" s="81">
        <v>180</v>
      </c>
      <c r="I357" s="56">
        <f t="shared" si="38"/>
        <v>5.0020459757498031E-3</v>
      </c>
      <c r="J357" s="245">
        <f t="shared" si="39"/>
        <v>18.407529190759277</v>
      </c>
      <c r="K357" s="245">
        <f t="shared" si="35"/>
        <v>4.0496564219670406</v>
      </c>
      <c r="L357" s="54">
        <f t="shared" si="41"/>
        <v>8.0440902563618035</v>
      </c>
      <c r="M357" s="54">
        <v>5.1435998587922782</v>
      </c>
      <c r="N357" s="82">
        <f t="shared" si="37"/>
        <v>0.13767816040123754</v>
      </c>
      <c r="R357" s="177"/>
    </row>
    <row r="358" spans="1:18" x14ac:dyDescent="0.2">
      <c r="A358" s="59">
        <f t="shared" si="40"/>
        <v>353</v>
      </c>
      <c r="B358" s="81" t="s">
        <v>321</v>
      </c>
      <c r="C358" s="81">
        <v>184.7</v>
      </c>
      <c r="D358" s="81"/>
      <c r="E358" s="81"/>
      <c r="F358" s="81">
        <f t="shared" si="36"/>
        <v>184.7</v>
      </c>
      <c r="G358" s="81" t="s">
        <v>1992</v>
      </c>
      <c r="H358" s="81">
        <v>160</v>
      </c>
      <c r="I358" s="56">
        <f t="shared" si="38"/>
        <v>4.4462630895553811E-3</v>
      </c>
      <c r="J358" s="245">
        <f t="shared" si="39"/>
        <v>16.362248169563802</v>
      </c>
      <c r="K358" s="245">
        <f t="shared" si="35"/>
        <v>3.5996945973040364</v>
      </c>
      <c r="L358" s="54">
        <f t="shared" si="41"/>
        <v>7.1503024500993817</v>
      </c>
      <c r="M358" s="54">
        <v>4.572088763370914</v>
      </c>
      <c r="N358" s="82">
        <f t="shared" si="37"/>
        <v>0.17154485100345498</v>
      </c>
      <c r="R358" s="177"/>
    </row>
    <row r="359" spans="1:18" x14ac:dyDescent="0.2">
      <c r="A359" s="59">
        <f t="shared" si="40"/>
        <v>354</v>
      </c>
      <c r="B359" s="81" t="s">
        <v>322</v>
      </c>
      <c r="C359" s="81">
        <v>197.6</v>
      </c>
      <c r="D359" s="81"/>
      <c r="E359" s="81"/>
      <c r="F359" s="81">
        <f t="shared" si="36"/>
        <v>197.6</v>
      </c>
      <c r="G359" s="81" t="s">
        <v>1992</v>
      </c>
      <c r="H359" s="81">
        <v>160</v>
      </c>
      <c r="I359" s="56">
        <f t="shared" si="38"/>
        <v>4.4462630895553811E-3</v>
      </c>
      <c r="J359" s="245">
        <f t="shared" si="39"/>
        <v>16.362248169563802</v>
      </c>
      <c r="K359" s="245">
        <f t="shared" si="35"/>
        <v>3.5996945973040364</v>
      </c>
      <c r="L359" s="54">
        <f t="shared" si="41"/>
        <v>7.1503024500993817</v>
      </c>
      <c r="M359" s="54">
        <v>4.572088763370914</v>
      </c>
      <c r="N359" s="82">
        <f t="shared" si="37"/>
        <v>0.16034581973855333</v>
      </c>
      <c r="R359" s="177"/>
    </row>
    <row r="360" spans="1:18" x14ac:dyDescent="0.2">
      <c r="A360" s="59">
        <f t="shared" si="40"/>
        <v>355</v>
      </c>
      <c r="B360" s="81" t="s">
        <v>323</v>
      </c>
      <c r="C360" s="81">
        <v>229.2</v>
      </c>
      <c r="D360" s="81"/>
      <c r="E360" s="81"/>
      <c r="F360" s="81">
        <f t="shared" si="36"/>
        <v>229.2</v>
      </c>
      <c r="G360" s="81" t="s">
        <v>1992</v>
      </c>
      <c r="H360" s="81">
        <v>186</v>
      </c>
      <c r="I360" s="56">
        <f t="shared" si="38"/>
        <v>5.16878084160813E-3</v>
      </c>
      <c r="J360" s="245">
        <f t="shared" si="39"/>
        <v>19.02111349711792</v>
      </c>
      <c r="K360" s="245">
        <f t="shared" si="35"/>
        <v>4.1846449693659427</v>
      </c>
      <c r="L360" s="54">
        <f t="shared" si="41"/>
        <v>8.3122265982405317</v>
      </c>
      <c r="M360" s="54">
        <v>5.3150531874186875</v>
      </c>
      <c r="N360" s="82">
        <f t="shared" si="37"/>
        <v>0.16070261017514434</v>
      </c>
      <c r="R360" s="177"/>
    </row>
    <row r="361" spans="1:18" x14ac:dyDescent="0.2">
      <c r="A361" s="59">
        <f t="shared" si="40"/>
        <v>356</v>
      </c>
      <c r="B361" s="81" t="s">
        <v>1774</v>
      </c>
      <c r="C361" s="81">
        <v>455.74</v>
      </c>
      <c r="D361" s="81"/>
      <c r="E361" s="81"/>
      <c r="F361" s="81">
        <f t="shared" si="36"/>
        <v>455.74</v>
      </c>
      <c r="G361" s="81" t="s">
        <v>1992</v>
      </c>
      <c r="H361" s="81">
        <v>140</v>
      </c>
      <c r="I361" s="56">
        <f t="shared" si="38"/>
        <v>3.8904802033609583E-3</v>
      </c>
      <c r="J361" s="245">
        <f t="shared" si="39"/>
        <v>14.316967148368326</v>
      </c>
      <c r="K361" s="245">
        <f t="shared" si="35"/>
        <v>3.1497327726410318</v>
      </c>
      <c r="L361" s="54">
        <f t="shared" si="41"/>
        <v>6.2565146438369581</v>
      </c>
      <c r="M361" s="54">
        <v>4.0005776679495497</v>
      </c>
      <c r="N361" s="82">
        <f t="shared" si="37"/>
        <v>6.083247516741095E-2</v>
      </c>
      <c r="R361" s="177"/>
    </row>
    <row r="362" spans="1:18" x14ac:dyDescent="0.2">
      <c r="A362" s="59">
        <f t="shared" si="40"/>
        <v>357</v>
      </c>
      <c r="B362" s="81" t="s">
        <v>1775</v>
      </c>
      <c r="C362" s="81">
        <v>425.6</v>
      </c>
      <c r="D362" s="81">
        <v>38.1</v>
      </c>
      <c r="E362" s="81"/>
      <c r="F362" s="81">
        <f t="shared" si="36"/>
        <v>463.70000000000005</v>
      </c>
      <c r="G362" s="81" t="s">
        <v>1992</v>
      </c>
      <c r="H362" s="81">
        <v>225</v>
      </c>
      <c r="I362" s="56">
        <f t="shared" si="38"/>
        <v>6.2525574696872541E-3</v>
      </c>
      <c r="J362" s="245">
        <f t="shared" si="39"/>
        <v>23.009411488449096</v>
      </c>
      <c r="K362" s="245">
        <f t="shared" si="35"/>
        <v>5.0620705274588014</v>
      </c>
      <c r="L362" s="54">
        <f t="shared" si="41"/>
        <v>10.055112820452255</v>
      </c>
      <c r="M362" s="54">
        <v>6.4294998234903478</v>
      </c>
      <c r="N362" s="82">
        <f t="shared" si="37"/>
        <v>9.6088192063511962E-2</v>
      </c>
      <c r="R362" s="177"/>
    </row>
    <row r="363" spans="1:18" x14ac:dyDescent="0.2">
      <c r="A363" s="59">
        <f t="shared" si="40"/>
        <v>358</v>
      </c>
      <c r="B363" s="81" t="s">
        <v>1776</v>
      </c>
      <c r="C363" s="81">
        <v>475.2</v>
      </c>
      <c r="D363" s="81"/>
      <c r="E363" s="81"/>
      <c r="F363" s="81">
        <f t="shared" si="36"/>
        <v>475.2</v>
      </c>
      <c r="G363" s="81" t="s">
        <v>1999</v>
      </c>
      <c r="H363" s="81">
        <v>219</v>
      </c>
      <c r="I363" s="56">
        <f t="shared" si="38"/>
        <v>6.0858226038289272E-3</v>
      </c>
      <c r="J363" s="245">
        <f t="shared" si="39"/>
        <v>22.395827182090454</v>
      </c>
      <c r="K363" s="245">
        <f t="shared" si="35"/>
        <v>4.9270819800599002</v>
      </c>
      <c r="L363" s="54">
        <f t="shared" si="41"/>
        <v>9.7869764785735285</v>
      </c>
      <c r="M363" s="54">
        <v>6.2580464948639385</v>
      </c>
      <c r="N363" s="82">
        <f t="shared" si="37"/>
        <v>9.1262483450311072E-2</v>
      </c>
      <c r="R363" s="177"/>
    </row>
    <row r="364" spans="1:18" x14ac:dyDescent="0.2">
      <c r="A364" s="59">
        <f t="shared" si="40"/>
        <v>359</v>
      </c>
      <c r="B364" s="81" t="s">
        <v>1777</v>
      </c>
      <c r="C364" s="81">
        <v>454.5</v>
      </c>
      <c r="D364" s="81"/>
      <c r="E364" s="81"/>
      <c r="F364" s="81">
        <f t="shared" si="36"/>
        <v>454.5</v>
      </c>
      <c r="G364" s="81" t="s">
        <v>1992</v>
      </c>
      <c r="H364" s="81">
        <v>240</v>
      </c>
      <c r="I364" s="56">
        <f t="shared" si="38"/>
        <v>6.6693946343330708E-3</v>
      </c>
      <c r="J364" s="245">
        <f t="shared" si="39"/>
        <v>24.543372254345702</v>
      </c>
      <c r="K364" s="245">
        <f t="shared" si="35"/>
        <v>5.3995418959560544</v>
      </c>
      <c r="L364" s="54">
        <f t="shared" si="41"/>
        <v>10.725453675149071</v>
      </c>
      <c r="M364" s="54">
        <v>6.8581331450563709</v>
      </c>
      <c r="N364" s="82">
        <f t="shared" si="37"/>
        <v>0.10456875901101695</v>
      </c>
      <c r="R364" s="177"/>
    </row>
    <row r="365" spans="1:18" x14ac:dyDescent="0.2">
      <c r="A365" s="59">
        <f t="shared" si="40"/>
        <v>360</v>
      </c>
      <c r="B365" s="81" t="s">
        <v>1778</v>
      </c>
      <c r="C365" s="81">
        <v>590.97</v>
      </c>
      <c r="D365" s="81"/>
      <c r="E365" s="81"/>
      <c r="F365" s="81">
        <f t="shared" si="36"/>
        <v>590.97</v>
      </c>
      <c r="G365" s="81" t="s">
        <v>1992</v>
      </c>
      <c r="H365" s="81">
        <v>218</v>
      </c>
      <c r="I365" s="56">
        <f t="shared" si="38"/>
        <v>6.0580334595192065E-3</v>
      </c>
      <c r="J365" s="245">
        <f t="shared" si="39"/>
        <v>22.29356313103068</v>
      </c>
      <c r="K365" s="245">
        <f t="shared" si="35"/>
        <v>4.9045838888267497</v>
      </c>
      <c r="L365" s="54">
        <f t="shared" si="41"/>
        <v>9.742287088260408</v>
      </c>
      <c r="M365" s="54">
        <v>6.2294709400928703</v>
      </c>
      <c r="N365" s="82">
        <f t="shared" si="37"/>
        <v>7.3049232699139904E-2</v>
      </c>
      <c r="R365" s="177"/>
    </row>
    <row r="366" spans="1:18" x14ac:dyDescent="0.2">
      <c r="A366" s="59">
        <f t="shared" si="40"/>
        <v>361</v>
      </c>
      <c r="B366" s="81" t="s">
        <v>1779</v>
      </c>
      <c r="C366" s="81">
        <v>629.20000000000005</v>
      </c>
      <c r="D366" s="81"/>
      <c r="E366" s="81"/>
      <c r="F366" s="81">
        <f t="shared" si="36"/>
        <v>629.20000000000005</v>
      </c>
      <c r="G366" s="81" t="s">
        <v>1992</v>
      </c>
      <c r="H366" s="81">
        <v>278</v>
      </c>
      <c r="I366" s="56">
        <f t="shared" si="38"/>
        <v>7.7253821181024742E-3</v>
      </c>
      <c r="J366" s="245">
        <f t="shared" si="39"/>
        <v>28.429406194617105</v>
      </c>
      <c r="K366" s="245">
        <f t="shared" si="35"/>
        <v>6.2544693628157635</v>
      </c>
      <c r="L366" s="54">
        <f t="shared" si="41"/>
        <v>12.423650507047675</v>
      </c>
      <c r="M366" s="54">
        <v>7.9440042263569621</v>
      </c>
      <c r="N366" s="82">
        <f t="shared" si="37"/>
        <v>8.7494485522627938E-2</v>
      </c>
      <c r="R366" s="177"/>
    </row>
    <row r="367" spans="1:18" x14ac:dyDescent="0.2">
      <c r="A367" s="59">
        <f t="shared" si="40"/>
        <v>362</v>
      </c>
      <c r="B367" s="81" t="s">
        <v>1780</v>
      </c>
      <c r="C367" s="81">
        <v>484.9</v>
      </c>
      <c r="D367" s="81"/>
      <c r="E367" s="81"/>
      <c r="F367" s="81">
        <f t="shared" si="36"/>
        <v>484.9</v>
      </c>
      <c r="G367" s="81" t="s">
        <v>1999</v>
      </c>
      <c r="H367" s="81">
        <v>290</v>
      </c>
      <c r="I367" s="56">
        <f t="shared" si="38"/>
        <v>8.0588518498191271E-3</v>
      </c>
      <c r="J367" s="245">
        <f t="shared" si="39"/>
        <v>29.656574807334387</v>
      </c>
      <c r="K367" s="245">
        <f t="shared" si="35"/>
        <v>6.524446457613565</v>
      </c>
      <c r="L367" s="54">
        <f t="shared" si="41"/>
        <v>12.959923190805126</v>
      </c>
      <c r="M367" s="54">
        <v>8.2869108836097816</v>
      </c>
      <c r="N367" s="82">
        <f t="shared" si="37"/>
        <v>0.11843236819831485</v>
      </c>
      <c r="R367" s="177"/>
    </row>
    <row r="368" spans="1:18" x14ac:dyDescent="0.2">
      <c r="A368" s="59">
        <f t="shared" si="40"/>
        <v>363</v>
      </c>
      <c r="B368" s="81" t="s">
        <v>1781</v>
      </c>
      <c r="C368" s="81">
        <v>1170.4000000000001</v>
      </c>
      <c r="D368" s="81"/>
      <c r="E368" s="81"/>
      <c r="F368" s="81">
        <f t="shared" si="36"/>
        <v>1170.4000000000001</v>
      </c>
      <c r="G368" s="81" t="s">
        <v>1999</v>
      </c>
      <c r="H368" s="81">
        <v>328</v>
      </c>
      <c r="I368" s="56">
        <f t="shared" si="38"/>
        <v>9.1148393335885296E-3</v>
      </c>
      <c r="J368" s="245">
        <f t="shared" si="39"/>
        <v>33.54260874760579</v>
      </c>
      <c r="K368" s="245">
        <f t="shared" si="35"/>
        <v>7.3793739244732741</v>
      </c>
      <c r="L368" s="54">
        <f t="shared" si="41"/>
        <v>14.658120022703731</v>
      </c>
      <c r="M368" s="54">
        <v>9.3727819649103736</v>
      </c>
      <c r="N368" s="82">
        <f t="shared" si="37"/>
        <v>5.5496312935486299E-2</v>
      </c>
      <c r="R368" s="177"/>
    </row>
    <row r="369" spans="1:18" x14ac:dyDescent="0.2">
      <c r="A369" s="59">
        <f t="shared" si="40"/>
        <v>364</v>
      </c>
      <c r="B369" s="81" t="s">
        <v>1782</v>
      </c>
      <c r="C369" s="81">
        <v>441.7</v>
      </c>
      <c r="D369" s="81"/>
      <c r="E369" s="81"/>
      <c r="F369" s="81">
        <f t="shared" si="36"/>
        <v>441.7</v>
      </c>
      <c r="G369" s="81" t="s">
        <v>1992</v>
      </c>
      <c r="H369" s="81">
        <v>187</v>
      </c>
      <c r="I369" s="56">
        <f t="shared" si="38"/>
        <v>5.1965699859178515E-3</v>
      </c>
      <c r="J369" s="245">
        <f t="shared" si="39"/>
        <v>19.123377548177693</v>
      </c>
      <c r="K369" s="245">
        <f t="shared" si="35"/>
        <v>4.2071430605990923</v>
      </c>
      <c r="L369" s="54">
        <f t="shared" si="41"/>
        <v>8.3569159885536521</v>
      </c>
      <c r="M369" s="54">
        <v>5.3436287421897557</v>
      </c>
      <c r="N369" s="82">
        <f t="shared" si="37"/>
        <v>8.3837594157845141E-2</v>
      </c>
      <c r="R369" s="177"/>
    </row>
    <row r="370" spans="1:18" x14ac:dyDescent="0.2">
      <c r="A370" s="59">
        <f t="shared" si="40"/>
        <v>365</v>
      </c>
      <c r="B370" s="81" t="s">
        <v>1783</v>
      </c>
      <c r="C370" s="81">
        <v>465.7</v>
      </c>
      <c r="D370" s="81"/>
      <c r="E370" s="81"/>
      <c r="F370" s="81">
        <f t="shared" si="36"/>
        <v>465.7</v>
      </c>
      <c r="G370" s="81" t="s">
        <v>1992</v>
      </c>
      <c r="H370" s="81">
        <v>221</v>
      </c>
      <c r="I370" s="56">
        <f t="shared" si="38"/>
        <v>6.1414008924483695E-3</v>
      </c>
      <c r="J370" s="245">
        <f t="shared" si="39"/>
        <v>22.60035528421</v>
      </c>
      <c r="K370" s="245">
        <f t="shared" si="35"/>
        <v>4.9720781625262003</v>
      </c>
      <c r="L370" s="54">
        <f t="shared" si="41"/>
        <v>9.8763552591997694</v>
      </c>
      <c r="M370" s="54">
        <v>6.3151976044060749</v>
      </c>
      <c r="N370" s="82">
        <f t="shared" si="37"/>
        <v>9.3974632403568917E-2</v>
      </c>
      <c r="R370" s="177"/>
    </row>
    <row r="371" spans="1:18" x14ac:dyDescent="0.2">
      <c r="A371" s="59">
        <f t="shared" si="40"/>
        <v>366</v>
      </c>
      <c r="B371" s="84" t="s">
        <v>2529</v>
      </c>
      <c r="C371" s="178">
        <v>7459.3</v>
      </c>
      <c r="D371" s="84"/>
      <c r="E371" s="84"/>
      <c r="F371" s="84">
        <f t="shared" si="36"/>
        <v>7459.3</v>
      </c>
      <c r="G371" s="179" t="s">
        <v>2537</v>
      </c>
      <c r="H371" s="84">
        <v>968</v>
      </c>
      <c r="I371" s="56">
        <f t="shared" si="38"/>
        <v>2.6899891691810052E-2</v>
      </c>
      <c r="J371" s="245">
        <f t="shared" si="39"/>
        <v>98.991601425860992</v>
      </c>
      <c r="K371" s="253">
        <f>J371*0.22</f>
        <v>21.778152313689418</v>
      </c>
      <c r="L371" s="54">
        <f t="shared" si="41"/>
        <v>43.259329823101254</v>
      </c>
      <c r="M371" s="85">
        <v>15.290202307215663</v>
      </c>
      <c r="N371" s="85">
        <f t="shared" si="37"/>
        <v>2.4039693519481362E-2</v>
      </c>
      <c r="R371" s="177"/>
    </row>
    <row r="372" spans="1:18" x14ac:dyDescent="0.2">
      <c r="A372" s="59">
        <f t="shared" si="40"/>
        <v>367</v>
      </c>
      <c r="B372" s="84" t="s">
        <v>2477</v>
      </c>
      <c r="C372" s="178">
        <v>1321</v>
      </c>
      <c r="D372" s="84"/>
      <c r="E372" s="84"/>
      <c r="F372" s="84">
        <f t="shared" si="36"/>
        <v>1321</v>
      </c>
      <c r="G372" s="179" t="s">
        <v>1999</v>
      </c>
      <c r="H372" s="84">
        <v>459</v>
      </c>
      <c r="I372" s="56">
        <f t="shared" si="38"/>
        <v>1.2755217238161998E-2</v>
      </c>
      <c r="J372" s="245">
        <f t="shared" si="39"/>
        <v>46.939199436436155</v>
      </c>
      <c r="K372" s="253">
        <f t="shared" ref="K372:K386" si="42">J372*0.22</f>
        <v>10.326623876015955</v>
      </c>
      <c r="L372" s="54">
        <v>10.7</v>
      </c>
      <c r="M372" s="85">
        <v>7.2502095650950302</v>
      </c>
      <c r="N372" s="85">
        <f t="shared" si="37"/>
        <v>5.6938707704426307E-2</v>
      </c>
      <c r="R372" s="177"/>
    </row>
    <row r="373" spans="1:18" x14ac:dyDescent="0.2">
      <c r="A373" s="59">
        <f t="shared" si="40"/>
        <v>368</v>
      </c>
      <c r="B373" s="84" t="s">
        <v>2478</v>
      </c>
      <c r="C373" s="178">
        <v>2046.5</v>
      </c>
      <c r="D373" s="84"/>
      <c r="E373" s="84"/>
      <c r="F373" s="84">
        <f t="shared" si="36"/>
        <v>2046.5</v>
      </c>
      <c r="G373" s="179" t="s">
        <v>1999</v>
      </c>
      <c r="H373" s="84">
        <v>1046</v>
      </c>
      <c r="I373" s="56">
        <f t="shared" si="38"/>
        <v>2.9067444947968302E-2</v>
      </c>
      <c r="J373" s="245">
        <f t="shared" si="39"/>
        <v>106.96819740852335</v>
      </c>
      <c r="K373" s="253">
        <f t="shared" si="42"/>
        <v>23.533003429875137</v>
      </c>
      <c r="L373" s="54">
        <f t="shared" ref="L373:L386" si="43">J373*0.437</f>
        <v>46.745102267524707</v>
      </c>
      <c r="M373" s="85">
        <v>16.522264063375601</v>
      </c>
      <c r="N373" s="85">
        <f t="shared" si="37"/>
        <v>9.4682906019691579E-2</v>
      </c>
      <c r="R373" s="177"/>
    </row>
    <row r="374" spans="1:18" x14ac:dyDescent="0.2">
      <c r="A374" s="59">
        <f t="shared" si="40"/>
        <v>369</v>
      </c>
      <c r="B374" s="84" t="s">
        <v>2479</v>
      </c>
      <c r="C374" s="178">
        <v>2053.5</v>
      </c>
      <c r="D374" s="84">
        <v>114</v>
      </c>
      <c r="E374" s="84"/>
      <c r="F374" s="84">
        <f t="shared" si="36"/>
        <v>2167.5</v>
      </c>
      <c r="G374" s="179" t="s">
        <v>1999</v>
      </c>
      <c r="H374" s="84">
        <v>1046</v>
      </c>
      <c r="I374" s="56">
        <f t="shared" si="38"/>
        <v>2.9067444947968302E-2</v>
      </c>
      <c r="J374" s="245">
        <f t="shared" si="39"/>
        <v>106.96819740852335</v>
      </c>
      <c r="K374" s="253">
        <f t="shared" si="42"/>
        <v>23.533003429875137</v>
      </c>
      <c r="L374" s="54">
        <f t="shared" si="43"/>
        <v>46.745102267524707</v>
      </c>
      <c r="M374" s="85">
        <v>16.522264063375601</v>
      </c>
      <c r="N374" s="85">
        <f t="shared" si="37"/>
        <v>8.9397262823205911E-2</v>
      </c>
      <c r="R374" s="177"/>
    </row>
    <row r="375" spans="1:18" x14ac:dyDescent="0.2">
      <c r="A375" s="59">
        <f t="shared" si="40"/>
        <v>370</v>
      </c>
      <c r="B375" s="84" t="s">
        <v>2480</v>
      </c>
      <c r="C375" s="178">
        <v>644.5</v>
      </c>
      <c r="D375" s="84"/>
      <c r="E375" s="84"/>
      <c r="F375" s="84">
        <f t="shared" si="36"/>
        <v>644.5</v>
      </c>
      <c r="G375" s="179" t="s">
        <v>2537</v>
      </c>
      <c r="H375" s="84">
        <v>160</v>
      </c>
      <c r="I375" s="56">
        <f t="shared" si="38"/>
        <v>4.4462630895553811E-3</v>
      </c>
      <c r="J375" s="245">
        <f t="shared" si="39"/>
        <v>16.362248169563802</v>
      </c>
      <c r="K375" s="253">
        <f t="shared" si="42"/>
        <v>3.5996945973040364</v>
      </c>
      <c r="L375" s="54">
        <f t="shared" si="43"/>
        <v>7.1503024500993817</v>
      </c>
      <c r="M375" s="85">
        <v>2.5273061664819281</v>
      </c>
      <c r="N375" s="85">
        <f t="shared" si="37"/>
        <v>4.5988442798214353E-2</v>
      </c>
      <c r="R375" s="177"/>
    </row>
    <row r="376" spans="1:18" x14ac:dyDescent="0.2">
      <c r="A376" s="59">
        <f t="shared" si="40"/>
        <v>371</v>
      </c>
      <c r="B376" s="84" t="s">
        <v>2481</v>
      </c>
      <c r="C376" s="178">
        <v>665.3</v>
      </c>
      <c r="D376" s="84"/>
      <c r="E376" s="84"/>
      <c r="F376" s="84">
        <f t="shared" si="36"/>
        <v>665.3</v>
      </c>
      <c r="G376" s="179" t="s">
        <v>2537</v>
      </c>
      <c r="H376" s="84">
        <v>160</v>
      </c>
      <c r="I376" s="56">
        <f t="shared" si="38"/>
        <v>4.4462630895553811E-3</v>
      </c>
      <c r="J376" s="245">
        <f t="shared" si="39"/>
        <v>16.362248169563802</v>
      </c>
      <c r="K376" s="253">
        <f t="shared" si="42"/>
        <v>3.5996945973040364</v>
      </c>
      <c r="L376" s="54">
        <f t="shared" si="43"/>
        <v>7.1503024500993817</v>
      </c>
      <c r="M376" s="85">
        <v>2.5273061664819281</v>
      </c>
      <c r="N376" s="85">
        <f t="shared" si="37"/>
        <v>4.4550655919809334E-2</v>
      </c>
      <c r="R376" s="177"/>
    </row>
    <row r="377" spans="1:18" x14ac:dyDescent="0.2">
      <c r="A377" s="59">
        <f t="shared" si="40"/>
        <v>372</v>
      </c>
      <c r="B377" s="84" t="s">
        <v>2482</v>
      </c>
      <c r="C377" s="178">
        <v>3477.44</v>
      </c>
      <c r="D377" s="84"/>
      <c r="E377" s="84">
        <v>93.5</v>
      </c>
      <c r="F377" s="84">
        <f t="shared" si="36"/>
        <v>3570.94</v>
      </c>
      <c r="G377" s="179" t="s">
        <v>2537</v>
      </c>
      <c r="H377" s="84">
        <v>740</v>
      </c>
      <c r="I377" s="56">
        <f t="shared" si="38"/>
        <v>2.0563966789193637E-2</v>
      </c>
      <c r="J377" s="245">
        <f t="shared" si="39"/>
        <v>75.675397784232587</v>
      </c>
      <c r="K377" s="253">
        <f t="shared" si="42"/>
        <v>16.648587512531169</v>
      </c>
      <c r="L377" s="54">
        <f t="shared" si="43"/>
        <v>33.070148831709638</v>
      </c>
      <c r="M377" s="85">
        <v>11.688791019978916</v>
      </c>
      <c r="N377" s="85">
        <f t="shared" si="37"/>
        <v>3.8388470584342575E-2</v>
      </c>
      <c r="R377" s="177"/>
    </row>
    <row r="378" spans="1:18" x14ac:dyDescent="0.2">
      <c r="A378" s="59">
        <f t="shared" si="40"/>
        <v>373</v>
      </c>
      <c r="B378" s="84" t="s">
        <v>2483</v>
      </c>
      <c r="C378" s="178">
        <v>2537.6</v>
      </c>
      <c r="D378" s="84"/>
      <c r="E378" s="84"/>
      <c r="F378" s="84">
        <f t="shared" si="36"/>
        <v>2537.6</v>
      </c>
      <c r="G378" s="179" t="s">
        <v>2537</v>
      </c>
      <c r="H378" s="84">
        <v>716</v>
      </c>
      <c r="I378" s="56">
        <f t="shared" si="38"/>
        <v>1.989702732576033E-2</v>
      </c>
      <c r="J378" s="245">
        <f t="shared" si="39"/>
        <v>73.221060558798015</v>
      </c>
      <c r="K378" s="253">
        <f t="shared" si="42"/>
        <v>16.108633322935564</v>
      </c>
      <c r="L378" s="54">
        <f t="shared" si="43"/>
        <v>31.997603464194732</v>
      </c>
      <c r="M378" s="85">
        <v>11.309695095006626</v>
      </c>
      <c r="N378" s="85">
        <f t="shared" si="37"/>
        <v>5.22686760880103E-2</v>
      </c>
      <c r="R378" s="177"/>
    </row>
    <row r="379" spans="1:18" x14ac:dyDescent="0.2">
      <c r="A379" s="59">
        <f t="shared" si="40"/>
        <v>374</v>
      </c>
      <c r="B379" s="84" t="s">
        <v>2484</v>
      </c>
      <c r="C379" s="178">
        <v>2587.5</v>
      </c>
      <c r="D379" s="84"/>
      <c r="E379" s="84"/>
      <c r="F379" s="84">
        <f t="shared" si="36"/>
        <v>2587.5</v>
      </c>
      <c r="G379" s="179" t="s">
        <v>2537</v>
      </c>
      <c r="H379" s="84">
        <v>954</v>
      </c>
      <c r="I379" s="56">
        <f t="shared" si="38"/>
        <v>2.6510843671473959E-2</v>
      </c>
      <c r="J379" s="245">
        <f t="shared" si="39"/>
        <v>97.559904711024174</v>
      </c>
      <c r="K379" s="253">
        <f t="shared" si="42"/>
        <v>21.46317903642532</v>
      </c>
      <c r="L379" s="54">
        <f t="shared" si="43"/>
        <v>42.633678358717567</v>
      </c>
      <c r="M379" s="85">
        <v>15.069063017648494</v>
      </c>
      <c r="N379" s="85">
        <f t="shared" si="37"/>
        <v>6.8299835796643699E-2</v>
      </c>
      <c r="R379" s="177"/>
    </row>
    <row r="380" spans="1:18" x14ac:dyDescent="0.2">
      <c r="A380" s="59">
        <f t="shared" si="40"/>
        <v>375</v>
      </c>
      <c r="B380" s="84" t="s">
        <v>2485</v>
      </c>
      <c r="C380" s="178">
        <v>1484.2</v>
      </c>
      <c r="D380" s="84"/>
      <c r="E380" s="84"/>
      <c r="F380" s="84">
        <f t="shared" si="36"/>
        <v>1484.2</v>
      </c>
      <c r="G380" s="179" t="s">
        <v>2537</v>
      </c>
      <c r="H380" s="84">
        <v>540</v>
      </c>
      <c r="I380" s="56">
        <f t="shared" si="38"/>
        <v>1.500613792724941E-2</v>
      </c>
      <c r="J380" s="245">
        <f t="shared" si="39"/>
        <v>55.222587572277831</v>
      </c>
      <c r="K380" s="253">
        <f t="shared" si="42"/>
        <v>12.148969265901123</v>
      </c>
      <c r="L380" s="54">
        <f t="shared" si="43"/>
        <v>24.132270769085412</v>
      </c>
      <c r="M380" s="85">
        <v>8.5296583118765064</v>
      </c>
      <c r="N380" s="85">
        <f t="shared" si="37"/>
        <v>6.7398925966271964E-2</v>
      </c>
      <c r="R380" s="177"/>
    </row>
    <row r="381" spans="1:18" x14ac:dyDescent="0.2">
      <c r="A381" s="59">
        <f t="shared" si="40"/>
        <v>376</v>
      </c>
      <c r="B381" s="84" t="s">
        <v>2486</v>
      </c>
      <c r="C381" s="178">
        <v>1419.5</v>
      </c>
      <c r="D381" s="84">
        <v>60.5</v>
      </c>
      <c r="E381" s="84"/>
      <c r="F381" s="84">
        <f t="shared" si="36"/>
        <v>1480</v>
      </c>
      <c r="G381" s="179" t="s">
        <v>2537</v>
      </c>
      <c r="H381" s="84">
        <v>477</v>
      </c>
      <c r="I381" s="56">
        <f t="shared" si="38"/>
        <v>1.3255421835736979E-2</v>
      </c>
      <c r="J381" s="245">
        <f t="shared" si="39"/>
        <v>48.779952355512087</v>
      </c>
      <c r="K381" s="253">
        <f t="shared" si="42"/>
        <v>10.73158951821266</v>
      </c>
      <c r="L381" s="54">
        <f t="shared" si="43"/>
        <v>21.316839179358784</v>
      </c>
      <c r="M381" s="85">
        <v>7.534531508824247</v>
      </c>
      <c r="N381" s="85">
        <f t="shared" si="37"/>
        <v>5.9704670649937688E-2</v>
      </c>
      <c r="R381" s="177"/>
    </row>
    <row r="382" spans="1:18" x14ac:dyDescent="0.2">
      <c r="A382" s="59">
        <f t="shared" si="40"/>
        <v>377</v>
      </c>
      <c r="B382" s="84" t="s">
        <v>2487</v>
      </c>
      <c r="C382" s="178">
        <v>999.4</v>
      </c>
      <c r="D382" s="84"/>
      <c r="E382" s="84"/>
      <c r="F382" s="84">
        <f t="shared" si="36"/>
        <v>999.4</v>
      </c>
      <c r="G382" s="179" t="s">
        <v>2537</v>
      </c>
      <c r="H382" s="84">
        <v>710</v>
      </c>
      <c r="I382" s="56">
        <f t="shared" si="38"/>
        <v>1.9730292459902002E-2</v>
      </c>
      <c r="J382" s="245">
        <f t="shared" si="39"/>
        <v>72.607476252439369</v>
      </c>
      <c r="K382" s="253">
        <f t="shared" si="42"/>
        <v>15.973644775536661</v>
      </c>
      <c r="L382" s="54">
        <f t="shared" si="43"/>
        <v>31.729467122316006</v>
      </c>
      <c r="M382" s="85">
        <v>11.214921113763555</v>
      </c>
      <c r="N382" s="85">
        <f t="shared" si="37"/>
        <v>0.13160447194722391</v>
      </c>
      <c r="R382" s="177"/>
    </row>
    <row r="383" spans="1:18" x14ac:dyDescent="0.2">
      <c r="A383" s="59">
        <f t="shared" si="40"/>
        <v>378</v>
      </c>
      <c r="B383" s="84" t="s">
        <v>2488</v>
      </c>
      <c r="C383" s="178">
        <v>2110</v>
      </c>
      <c r="D383" s="84"/>
      <c r="E383" s="84">
        <v>179.1</v>
      </c>
      <c r="F383" s="84">
        <f>C383+D383+E383</f>
        <v>2289.1</v>
      </c>
      <c r="G383" s="179" t="s">
        <v>2537</v>
      </c>
      <c r="H383" s="84">
        <v>970</v>
      </c>
      <c r="I383" s="56">
        <f t="shared" si="38"/>
        <v>2.6955469980429494E-2</v>
      </c>
      <c r="J383" s="245">
        <f t="shared" si="39"/>
        <v>99.196129527980531</v>
      </c>
      <c r="K383" s="253">
        <f t="shared" si="42"/>
        <v>21.823148496155717</v>
      </c>
      <c r="L383" s="54">
        <f t="shared" si="43"/>
        <v>43.348708603727495</v>
      </c>
      <c r="M383" s="85">
        <v>15.321793634296688</v>
      </c>
      <c r="N383" s="85">
        <f t="shared" si="37"/>
        <v>7.8498003696719415E-2</v>
      </c>
      <c r="R383" s="177"/>
    </row>
    <row r="384" spans="1:18" x14ac:dyDescent="0.2">
      <c r="A384" s="59">
        <f t="shared" si="40"/>
        <v>379</v>
      </c>
      <c r="B384" s="84" t="s">
        <v>2489</v>
      </c>
      <c r="C384" s="178">
        <v>3201.5</v>
      </c>
      <c r="D384" s="84"/>
      <c r="E384" s="84"/>
      <c r="F384" s="84">
        <f>C384+D384+E384</f>
        <v>3201.5</v>
      </c>
      <c r="G384" s="179" t="s">
        <v>2537</v>
      </c>
      <c r="H384" s="84">
        <v>1057</v>
      </c>
      <c r="I384" s="56">
        <f t="shared" si="38"/>
        <v>2.9373125535375234E-2</v>
      </c>
      <c r="J384" s="245">
        <f t="shared" si="39"/>
        <v>108.09310197018085</v>
      </c>
      <c r="K384" s="253">
        <f t="shared" si="42"/>
        <v>23.780482433439786</v>
      </c>
      <c r="L384" s="54">
        <f t="shared" si="43"/>
        <v>47.236685560969036</v>
      </c>
      <c r="M384" s="85">
        <v>16.696016362321235</v>
      </c>
      <c r="N384" s="85">
        <f t="shared" si="37"/>
        <v>6.116079535433732E-2</v>
      </c>
      <c r="R384" s="177"/>
    </row>
    <row r="385" spans="1:18" x14ac:dyDescent="0.2">
      <c r="A385" s="59">
        <f t="shared" si="40"/>
        <v>380</v>
      </c>
      <c r="B385" s="84" t="s">
        <v>2530</v>
      </c>
      <c r="C385" s="178">
        <v>783.9</v>
      </c>
      <c r="D385" s="84"/>
      <c r="E385" s="84">
        <v>46.4</v>
      </c>
      <c r="F385" s="84">
        <f>C385+D385+E385</f>
        <v>830.3</v>
      </c>
      <c r="G385" s="179" t="s">
        <v>1999</v>
      </c>
      <c r="H385" s="84">
        <v>616</v>
      </c>
      <c r="I385" s="56">
        <f t="shared" si="38"/>
        <v>1.7118112894788217E-2</v>
      </c>
      <c r="J385" s="245">
        <f t="shared" si="39"/>
        <v>62.994655452820638</v>
      </c>
      <c r="K385" s="253">
        <f t="shared" si="42"/>
        <v>13.858824199620541</v>
      </c>
      <c r="L385" s="54">
        <f t="shared" si="43"/>
        <v>27.528664432882618</v>
      </c>
      <c r="M385" s="85">
        <v>9.730128740955422</v>
      </c>
      <c r="N385" s="85">
        <f t="shared" si="37"/>
        <v>0.13743499075789381</v>
      </c>
      <c r="R385" s="177"/>
    </row>
    <row r="386" spans="1:18" x14ac:dyDescent="0.2">
      <c r="A386" s="59">
        <f t="shared" si="40"/>
        <v>381</v>
      </c>
      <c r="B386" s="84" t="s">
        <v>2531</v>
      </c>
      <c r="C386" s="178">
        <v>1990</v>
      </c>
      <c r="D386" s="84">
        <v>186.8</v>
      </c>
      <c r="E386" s="84">
        <v>270.60000000000002</v>
      </c>
      <c r="F386" s="84">
        <f>C386+D386+E386</f>
        <v>2447.4</v>
      </c>
      <c r="G386" s="179" t="s">
        <v>2537</v>
      </c>
      <c r="H386" s="84">
        <v>716</v>
      </c>
      <c r="I386" s="56">
        <f t="shared" si="38"/>
        <v>1.989702732576033E-2</v>
      </c>
      <c r="J386" s="245">
        <f t="shared" si="39"/>
        <v>73.221060558798015</v>
      </c>
      <c r="K386" s="253">
        <f t="shared" si="42"/>
        <v>16.108633322935564</v>
      </c>
      <c r="L386" s="54">
        <f t="shared" si="43"/>
        <v>31.997603464194732</v>
      </c>
      <c r="M386" s="85">
        <v>11.309695095006626</v>
      </c>
      <c r="N386" s="85">
        <f t="shared" si="37"/>
        <v>5.4195061061099503E-2</v>
      </c>
      <c r="R386" s="177"/>
    </row>
    <row r="387" spans="1:18" x14ac:dyDescent="0.2">
      <c r="A387" s="81"/>
      <c r="B387" s="24" t="s">
        <v>2181</v>
      </c>
      <c r="C387" s="219">
        <f>SUM(C6:C386)</f>
        <v>262877.03000000009</v>
      </c>
      <c r="D387" s="219">
        <f t="shared" ref="D387:M387" si="44">SUM(D6:D386)</f>
        <v>4804.9000000000005</v>
      </c>
      <c r="E387" s="219">
        <f t="shared" si="44"/>
        <v>7374.9000000000042</v>
      </c>
      <c r="F387" s="219">
        <f t="shared" si="44"/>
        <v>275056.83000000007</v>
      </c>
      <c r="G387" s="219">
        <f t="shared" si="44"/>
        <v>0</v>
      </c>
      <c r="H387" s="219">
        <f t="shared" si="44"/>
        <v>143941.1</v>
      </c>
      <c r="I387" s="219">
        <f t="shared" si="44"/>
        <v>3.9999999999999978</v>
      </c>
      <c r="J387" s="219">
        <f t="shared" si="44"/>
        <v>14719.999999999993</v>
      </c>
      <c r="K387" s="219">
        <f t="shared" si="44"/>
        <v>3238.3999999999996</v>
      </c>
      <c r="L387" s="219">
        <f t="shared" si="44"/>
        <v>6437.2535563991114</v>
      </c>
      <c r="M387" s="219">
        <f t="shared" si="44"/>
        <v>3968.336719759453</v>
      </c>
      <c r="N387" s="82">
        <f t="shared" si="37"/>
        <v>0.10312047250802153</v>
      </c>
      <c r="R387" s="177"/>
    </row>
    <row r="388" spans="1:18" ht="15.75" x14ac:dyDescent="0.25">
      <c r="A388" s="342" t="s">
        <v>1972</v>
      </c>
      <c r="B388" s="343"/>
      <c r="C388" s="343"/>
      <c r="D388" s="343"/>
      <c r="E388" s="343"/>
      <c r="F388" s="343"/>
      <c r="G388" s="343"/>
      <c r="H388" s="343"/>
      <c r="I388" s="343"/>
      <c r="J388" s="343"/>
      <c r="K388" s="343"/>
      <c r="L388" s="343"/>
      <c r="M388" s="343"/>
      <c r="N388" s="344"/>
      <c r="R388" s="177"/>
    </row>
    <row r="389" spans="1:18" x14ac:dyDescent="0.2">
      <c r="A389" s="315">
        <v>1</v>
      </c>
      <c r="B389" s="57" t="s">
        <v>2182</v>
      </c>
      <c r="C389" s="57">
        <v>400.8</v>
      </c>
      <c r="D389" s="57"/>
      <c r="E389" s="57"/>
      <c r="F389" s="57">
        <f t="shared" ref="F389:F447" si="45">C389+D389+E389</f>
        <v>400.8</v>
      </c>
      <c r="G389" s="57" t="s">
        <v>1992</v>
      </c>
      <c r="H389" s="57">
        <v>208</v>
      </c>
      <c r="I389" s="56">
        <f>4/126493*H389</f>
        <v>6.5774390677745013E-3</v>
      </c>
      <c r="J389" s="245">
        <f>I389*3680</f>
        <v>24.204975769410165</v>
      </c>
      <c r="K389" s="245">
        <f>J389*0.22</f>
        <v>5.3250946692702366</v>
      </c>
      <c r="L389" s="54">
        <f>J389*0.5</f>
        <v>12.102487884705083</v>
      </c>
      <c r="M389" s="54">
        <v>6.0449477771826459</v>
      </c>
      <c r="N389" s="56">
        <f t="shared" ref="N389:N452" si="46">(J389+K389+L389+M389)/F389</f>
        <v>0.11895585354433165</v>
      </c>
      <c r="R389" s="177"/>
    </row>
    <row r="390" spans="1:18" x14ac:dyDescent="0.2">
      <c r="A390" s="59">
        <f t="shared" ref="A390:A453" si="47">1+A389</f>
        <v>2</v>
      </c>
      <c r="B390" s="57" t="s">
        <v>2183</v>
      </c>
      <c r="C390" s="57">
        <v>272.8</v>
      </c>
      <c r="D390" s="57"/>
      <c r="E390" s="57"/>
      <c r="F390" s="57">
        <f t="shared" si="45"/>
        <v>272.8</v>
      </c>
      <c r="G390" s="57" t="s">
        <v>1992</v>
      </c>
      <c r="H390" s="57">
        <v>286</v>
      </c>
      <c r="I390" s="56">
        <f t="shared" ref="I390:I453" si="48">4/126493*H390</f>
        <v>9.0439787181899392E-3</v>
      </c>
      <c r="J390" s="245">
        <f t="shared" ref="J390:J453" si="49">I390*3680</f>
        <v>33.281841682938975</v>
      </c>
      <c r="K390" s="245">
        <f t="shared" ref="K390:K448" si="50">J390*0.22</f>
        <v>7.322005170246574</v>
      </c>
      <c r="L390" s="54">
        <f t="shared" ref="L390:L453" si="51">J390*0.5</f>
        <v>16.640920841469487</v>
      </c>
      <c r="M390" s="54">
        <v>8.3118031936261367</v>
      </c>
      <c r="N390" s="56">
        <f t="shared" si="46"/>
        <v>0.24031001058754095</v>
      </c>
      <c r="R390" s="177"/>
    </row>
    <row r="391" spans="1:18" x14ac:dyDescent="0.2">
      <c r="A391" s="59">
        <f t="shared" si="47"/>
        <v>3</v>
      </c>
      <c r="B391" s="57" t="s">
        <v>2184</v>
      </c>
      <c r="C391" s="57">
        <v>584.5</v>
      </c>
      <c r="D391" s="57"/>
      <c r="E391" s="57"/>
      <c r="F391" s="57">
        <f t="shared" si="45"/>
        <v>584.5</v>
      </c>
      <c r="G391" s="57" t="s">
        <v>1992</v>
      </c>
      <c r="H391" s="57">
        <v>384</v>
      </c>
      <c r="I391" s="56">
        <f t="shared" si="48"/>
        <v>1.2142964432814464E-2</v>
      </c>
      <c r="J391" s="245">
        <f t="shared" si="49"/>
        <v>44.686109112757229</v>
      </c>
      <c r="K391" s="245">
        <f t="shared" si="50"/>
        <v>9.8309440048065913</v>
      </c>
      <c r="L391" s="54">
        <f t="shared" si="51"/>
        <v>22.343054556378615</v>
      </c>
      <c r="M391" s="54">
        <v>11.159903588644884</v>
      </c>
      <c r="N391" s="56">
        <f t="shared" si="46"/>
        <v>0.15059026734403305</v>
      </c>
      <c r="R391" s="177"/>
    </row>
    <row r="392" spans="1:18" x14ac:dyDescent="0.2">
      <c r="A392" s="59">
        <f t="shared" si="47"/>
        <v>4</v>
      </c>
      <c r="B392" s="57" t="s">
        <v>2185</v>
      </c>
      <c r="C392" s="57">
        <v>274.10000000000002</v>
      </c>
      <c r="D392" s="57"/>
      <c r="E392" s="57">
        <v>19.2</v>
      </c>
      <c r="F392" s="57">
        <f t="shared" si="45"/>
        <v>293.3</v>
      </c>
      <c r="G392" s="57" t="s">
        <v>1992</v>
      </c>
      <c r="H392" s="57">
        <v>303</v>
      </c>
      <c r="I392" s="56">
        <f t="shared" si="48"/>
        <v>9.5815578727676629E-3</v>
      </c>
      <c r="J392" s="245">
        <f t="shared" si="49"/>
        <v>35.260132971784998</v>
      </c>
      <c r="K392" s="245">
        <f t="shared" si="50"/>
        <v>7.7572292537926995</v>
      </c>
      <c r="L392" s="54">
        <f t="shared" si="51"/>
        <v>17.630066485892499</v>
      </c>
      <c r="M392" s="54">
        <v>8.8058614254151042</v>
      </c>
      <c r="N392" s="56">
        <f t="shared" si="46"/>
        <v>0.23679948904495499</v>
      </c>
      <c r="R392" s="177"/>
    </row>
    <row r="393" spans="1:18" x14ac:dyDescent="0.2">
      <c r="A393" s="59">
        <f t="shared" si="47"/>
        <v>5</v>
      </c>
      <c r="B393" s="57" t="s">
        <v>2186</v>
      </c>
      <c r="C393" s="57">
        <v>468.6</v>
      </c>
      <c r="D393" s="57"/>
      <c r="E393" s="57"/>
      <c r="F393" s="57">
        <f t="shared" si="45"/>
        <v>468.6</v>
      </c>
      <c r="G393" s="57" t="s">
        <v>1992</v>
      </c>
      <c r="H393" s="57">
        <v>372</v>
      </c>
      <c r="I393" s="56">
        <f t="shared" si="48"/>
        <v>1.1763496794289011E-2</v>
      </c>
      <c r="J393" s="245">
        <f t="shared" si="49"/>
        <v>43.289668202983563</v>
      </c>
      <c r="K393" s="245">
        <f t="shared" si="50"/>
        <v>9.5237270046563847</v>
      </c>
      <c r="L393" s="54">
        <f t="shared" si="51"/>
        <v>21.644834101491782</v>
      </c>
      <c r="M393" s="54">
        <v>10.811156601499732</v>
      </c>
      <c r="N393" s="56">
        <f t="shared" si="46"/>
        <v>0.18196625247680634</v>
      </c>
      <c r="R393" s="177"/>
    </row>
    <row r="394" spans="1:18" x14ac:dyDescent="0.2">
      <c r="A394" s="59">
        <f t="shared" si="47"/>
        <v>6</v>
      </c>
      <c r="B394" s="57" t="s">
        <v>2187</v>
      </c>
      <c r="C394" s="57">
        <v>346.93</v>
      </c>
      <c r="D394" s="57"/>
      <c r="E394" s="57"/>
      <c r="F394" s="57">
        <f t="shared" si="45"/>
        <v>346.93</v>
      </c>
      <c r="G394" s="57" t="s">
        <v>1992</v>
      </c>
      <c r="H394" s="57">
        <v>352</v>
      </c>
      <c r="I394" s="56">
        <f t="shared" si="48"/>
        <v>1.1131050730079925E-2</v>
      </c>
      <c r="J394" s="245">
        <f t="shared" si="49"/>
        <v>40.962266686694122</v>
      </c>
      <c r="K394" s="245">
        <f t="shared" si="50"/>
        <v>9.0116986710727076</v>
      </c>
      <c r="L394" s="54">
        <f t="shared" si="51"/>
        <v>20.481133343347061</v>
      </c>
      <c r="M394" s="54">
        <v>10.229911622924476</v>
      </c>
      <c r="N394" s="56">
        <f t="shared" si="46"/>
        <v>0.23256855943284915</v>
      </c>
      <c r="R394" s="177"/>
    </row>
    <row r="395" spans="1:18" x14ac:dyDescent="0.2">
      <c r="A395" s="59">
        <f t="shared" si="47"/>
        <v>7</v>
      </c>
      <c r="B395" s="57" t="s">
        <v>2188</v>
      </c>
      <c r="C395" s="57">
        <v>606.20000000000005</v>
      </c>
      <c r="D395" s="57"/>
      <c r="E395" s="57">
        <v>58.3</v>
      </c>
      <c r="F395" s="57">
        <f t="shared" si="45"/>
        <v>664.5</v>
      </c>
      <c r="G395" s="57" t="s">
        <v>1992</v>
      </c>
      <c r="H395" s="57">
        <v>468</v>
      </c>
      <c r="I395" s="56">
        <f t="shared" si="48"/>
        <v>1.4799237902492627E-2</v>
      </c>
      <c r="J395" s="245">
        <f t="shared" si="49"/>
        <v>54.461195481172865</v>
      </c>
      <c r="K395" s="245">
        <f t="shared" si="50"/>
        <v>11.98146300585803</v>
      </c>
      <c r="L395" s="54">
        <f t="shared" si="51"/>
        <v>27.230597740586433</v>
      </c>
      <c r="M395" s="54">
        <v>13.601132498660951</v>
      </c>
      <c r="N395" s="56">
        <f t="shared" si="46"/>
        <v>0.16143625090485819</v>
      </c>
      <c r="R395" s="177"/>
    </row>
    <row r="396" spans="1:18" x14ac:dyDescent="0.2">
      <c r="A396" s="59">
        <f t="shared" si="47"/>
        <v>8</v>
      </c>
      <c r="B396" s="57" t="s">
        <v>2189</v>
      </c>
      <c r="C396" s="57">
        <v>434.3</v>
      </c>
      <c r="D396" s="57"/>
      <c r="E396" s="57"/>
      <c r="F396" s="57">
        <f t="shared" si="45"/>
        <v>434.3</v>
      </c>
      <c r="G396" s="57" t="s">
        <v>1992</v>
      </c>
      <c r="H396" s="57">
        <v>358</v>
      </c>
      <c r="I396" s="56">
        <f>4/126493*H396</f>
        <v>1.1320784549342652E-2</v>
      </c>
      <c r="J396" s="245">
        <f t="shared" si="49"/>
        <v>41.660487141580958</v>
      </c>
      <c r="K396" s="245">
        <f t="shared" si="50"/>
        <v>9.1653071711478109</v>
      </c>
      <c r="L396" s="54">
        <f t="shared" si="51"/>
        <v>20.830243570790479</v>
      </c>
      <c r="M396" s="54">
        <v>10.404285116497054</v>
      </c>
      <c r="N396" s="56">
        <f t="shared" si="46"/>
        <v>0.18894847570807344</v>
      </c>
      <c r="R396" s="177"/>
    </row>
    <row r="397" spans="1:18" x14ac:dyDescent="0.2">
      <c r="A397" s="59">
        <f t="shared" si="47"/>
        <v>9</v>
      </c>
      <c r="B397" s="57" t="s">
        <v>2190</v>
      </c>
      <c r="C397" s="57">
        <v>613.4</v>
      </c>
      <c r="D397" s="57"/>
      <c r="E397" s="57">
        <v>29</v>
      </c>
      <c r="F397" s="57">
        <f t="shared" si="45"/>
        <v>642.4</v>
      </c>
      <c r="G397" s="57" t="s">
        <v>1992</v>
      </c>
      <c r="H397" s="57">
        <v>391</v>
      </c>
      <c r="I397" s="56">
        <f t="shared" si="48"/>
        <v>1.2364320555287644E-2</v>
      </c>
      <c r="J397" s="245">
        <f t="shared" si="49"/>
        <v>45.500699643458532</v>
      </c>
      <c r="K397" s="245">
        <f t="shared" si="50"/>
        <v>10.010153921560876</v>
      </c>
      <c r="L397" s="54">
        <f t="shared" si="51"/>
        <v>22.750349821729266</v>
      </c>
      <c r="M397" s="54">
        <v>11.363339331146223</v>
      </c>
      <c r="N397" s="56">
        <f t="shared" si="46"/>
        <v>0.13951516612374673</v>
      </c>
      <c r="R397" s="177"/>
    </row>
    <row r="398" spans="1:18" x14ac:dyDescent="0.2">
      <c r="A398" s="59">
        <f t="shared" si="47"/>
        <v>10</v>
      </c>
      <c r="B398" s="57" t="s">
        <v>2191</v>
      </c>
      <c r="C398" s="57">
        <v>237.3</v>
      </c>
      <c r="D398" s="57"/>
      <c r="E398" s="57"/>
      <c r="F398" s="57">
        <f t="shared" si="45"/>
        <v>237.3</v>
      </c>
      <c r="G398" s="57" t="s">
        <v>1992</v>
      </c>
      <c r="H398" s="57">
        <v>228</v>
      </c>
      <c r="I398" s="56">
        <f t="shared" si="48"/>
        <v>7.2098851319835882E-3</v>
      </c>
      <c r="J398" s="245">
        <f t="shared" si="49"/>
        <v>26.532377285699603</v>
      </c>
      <c r="K398" s="245">
        <f t="shared" si="50"/>
        <v>5.8371230028539127</v>
      </c>
      <c r="L398" s="54">
        <f t="shared" si="51"/>
        <v>13.266188642849801</v>
      </c>
      <c r="M398" s="54">
        <v>6.6261927557578995</v>
      </c>
      <c r="N398" s="56">
        <f t="shared" si="46"/>
        <v>0.22023548962141262</v>
      </c>
      <c r="R398" s="177"/>
    </row>
    <row r="399" spans="1:18" x14ac:dyDescent="0.2">
      <c r="A399" s="59">
        <f t="shared" si="47"/>
        <v>11</v>
      </c>
      <c r="B399" s="57" t="s">
        <v>2192</v>
      </c>
      <c r="C399" s="57">
        <v>662.7</v>
      </c>
      <c r="D399" s="57"/>
      <c r="E399" s="57">
        <v>66.400000000000006</v>
      </c>
      <c r="F399" s="57">
        <f t="shared" si="45"/>
        <v>729.1</v>
      </c>
      <c r="G399" s="57" t="s">
        <v>1992</v>
      </c>
      <c r="H399" s="57">
        <v>529</v>
      </c>
      <c r="I399" s="56">
        <f t="shared" si="48"/>
        <v>1.6728198398330341E-2</v>
      </c>
      <c r="J399" s="245">
        <f t="shared" si="49"/>
        <v>61.559770105855655</v>
      </c>
      <c r="K399" s="245">
        <f t="shared" si="50"/>
        <v>13.543149423288245</v>
      </c>
      <c r="L399" s="54">
        <f t="shared" si="51"/>
        <v>30.779885052927828</v>
      </c>
      <c r="M399" s="54">
        <v>15.373929683315477</v>
      </c>
      <c r="N399" s="56">
        <f t="shared" si="46"/>
        <v>0.16631015534959157</v>
      </c>
      <c r="R399" s="177"/>
    </row>
    <row r="400" spans="1:18" x14ac:dyDescent="0.2">
      <c r="A400" s="59">
        <f t="shared" si="47"/>
        <v>12</v>
      </c>
      <c r="B400" s="57" t="s">
        <v>2193</v>
      </c>
      <c r="C400" s="57">
        <v>660.2</v>
      </c>
      <c r="D400" s="57"/>
      <c r="E400" s="57"/>
      <c r="F400" s="57">
        <f t="shared" si="45"/>
        <v>660.2</v>
      </c>
      <c r="G400" s="57" t="s">
        <v>1994</v>
      </c>
      <c r="H400" s="57">
        <v>360</v>
      </c>
      <c r="I400" s="56">
        <f t="shared" si="48"/>
        <v>1.138402915576356E-2</v>
      </c>
      <c r="J400" s="245">
        <f t="shared" si="49"/>
        <v>41.893227293209904</v>
      </c>
      <c r="K400" s="245">
        <f t="shared" si="50"/>
        <v>9.2165100045061781</v>
      </c>
      <c r="L400" s="54">
        <f t="shared" si="51"/>
        <v>20.946613646604952</v>
      </c>
      <c r="M400" s="54">
        <v>10.462409614354579</v>
      </c>
      <c r="N400" s="56">
        <f t="shared" si="46"/>
        <v>0.12499054916491306</v>
      </c>
      <c r="R400" s="177"/>
    </row>
    <row r="401" spans="1:18" x14ac:dyDescent="0.2">
      <c r="A401" s="59">
        <f t="shared" si="47"/>
        <v>13</v>
      </c>
      <c r="B401" s="57" t="s">
        <v>2195</v>
      </c>
      <c r="C401" s="57">
        <v>523.9</v>
      </c>
      <c r="D401" s="57"/>
      <c r="E401" s="57"/>
      <c r="F401" s="57">
        <f t="shared" si="45"/>
        <v>523.9</v>
      </c>
      <c r="G401" s="57" t="s">
        <v>1992</v>
      </c>
      <c r="H401" s="57">
        <v>340</v>
      </c>
      <c r="I401" s="56">
        <f t="shared" si="48"/>
        <v>1.0751583091554473E-2</v>
      </c>
      <c r="J401" s="245">
        <f t="shared" si="49"/>
        <v>39.565825776920462</v>
      </c>
      <c r="K401" s="245">
        <f t="shared" si="50"/>
        <v>8.704481670922501</v>
      </c>
      <c r="L401" s="54">
        <f t="shared" si="51"/>
        <v>19.782912888460231</v>
      </c>
      <c r="M401" s="54">
        <v>9.8811646357793226</v>
      </c>
      <c r="N401" s="56">
        <f t="shared" si="46"/>
        <v>0.14875813126948373</v>
      </c>
      <c r="R401" s="177"/>
    </row>
    <row r="402" spans="1:18" x14ac:dyDescent="0.2">
      <c r="A402" s="59">
        <f t="shared" si="47"/>
        <v>14</v>
      </c>
      <c r="B402" s="57" t="s">
        <v>2196</v>
      </c>
      <c r="C402" s="57">
        <v>529.29999999999995</v>
      </c>
      <c r="D402" s="57">
        <v>23.9</v>
      </c>
      <c r="E402" s="57"/>
      <c r="F402" s="57">
        <f t="shared" si="45"/>
        <v>553.19999999999993</v>
      </c>
      <c r="G402" s="57" t="s">
        <v>1992</v>
      </c>
      <c r="H402" s="57">
        <v>310</v>
      </c>
      <c r="I402" s="56">
        <f t="shared" si="48"/>
        <v>9.8029139952408428E-3</v>
      </c>
      <c r="J402" s="245">
        <f t="shared" si="49"/>
        <v>36.0747235024863</v>
      </c>
      <c r="K402" s="245">
        <f t="shared" si="50"/>
        <v>7.9364391705469863</v>
      </c>
      <c r="L402" s="54">
        <f t="shared" si="51"/>
        <v>18.03736175124315</v>
      </c>
      <c r="M402" s="54">
        <v>9.0092971679164435</v>
      </c>
      <c r="N402" s="56">
        <f t="shared" si="46"/>
        <v>0.12844870135971237</v>
      </c>
      <c r="R402" s="177"/>
    </row>
    <row r="403" spans="1:18" x14ac:dyDescent="0.2">
      <c r="A403" s="59">
        <f t="shared" si="47"/>
        <v>15</v>
      </c>
      <c r="B403" s="57" t="s">
        <v>2197</v>
      </c>
      <c r="C403" s="57">
        <v>533.79999999999995</v>
      </c>
      <c r="D403" s="57"/>
      <c r="E403" s="57"/>
      <c r="F403" s="57">
        <f t="shared" si="45"/>
        <v>533.79999999999995</v>
      </c>
      <c r="G403" s="57" t="s">
        <v>1992</v>
      </c>
      <c r="H403" s="57">
        <v>445</v>
      </c>
      <c r="I403" s="56">
        <f t="shared" si="48"/>
        <v>1.4071924928652179E-2</v>
      </c>
      <c r="J403" s="245">
        <f t="shared" si="49"/>
        <v>51.78468373744002</v>
      </c>
      <c r="K403" s="245">
        <f t="shared" si="50"/>
        <v>11.392630422236804</v>
      </c>
      <c r="L403" s="54">
        <f t="shared" si="51"/>
        <v>25.89234186872001</v>
      </c>
      <c r="M403" s="54">
        <v>12.932700773299411</v>
      </c>
      <c r="N403" s="56">
        <f t="shared" si="46"/>
        <v>0.19108721768770376</v>
      </c>
      <c r="R403" s="177"/>
    </row>
    <row r="404" spans="1:18" x14ac:dyDescent="0.2">
      <c r="A404" s="59">
        <f t="shared" si="47"/>
        <v>16</v>
      </c>
      <c r="B404" s="57" t="s">
        <v>2198</v>
      </c>
      <c r="C404" s="57">
        <v>612</v>
      </c>
      <c r="D404" s="57">
        <v>49.8</v>
      </c>
      <c r="E404" s="57"/>
      <c r="F404" s="57">
        <f t="shared" si="45"/>
        <v>661.8</v>
      </c>
      <c r="G404" s="57" t="s">
        <v>1992</v>
      </c>
      <c r="H404" s="57">
        <v>554</v>
      </c>
      <c r="I404" s="56">
        <f t="shared" si="48"/>
        <v>1.7518755978591701E-2</v>
      </c>
      <c r="J404" s="245">
        <f t="shared" si="49"/>
        <v>64.469022001217454</v>
      </c>
      <c r="K404" s="245">
        <f t="shared" si="50"/>
        <v>14.18318484026784</v>
      </c>
      <c r="L404" s="54">
        <f t="shared" si="51"/>
        <v>32.234511000608727</v>
      </c>
      <c r="M404" s="54">
        <v>16.100485906534548</v>
      </c>
      <c r="N404" s="56">
        <f t="shared" si="46"/>
        <v>0.19188154087130338</v>
      </c>
      <c r="R404" s="177"/>
    </row>
    <row r="405" spans="1:18" x14ac:dyDescent="0.2">
      <c r="A405" s="59">
        <f t="shared" si="47"/>
        <v>17</v>
      </c>
      <c r="B405" s="57" t="s">
        <v>2199</v>
      </c>
      <c r="C405" s="57">
        <v>641.79999999999995</v>
      </c>
      <c r="D405" s="57"/>
      <c r="E405" s="57"/>
      <c r="F405" s="57">
        <f t="shared" si="45"/>
        <v>641.79999999999995</v>
      </c>
      <c r="G405" s="57" t="s">
        <v>1992</v>
      </c>
      <c r="H405" s="57">
        <v>391</v>
      </c>
      <c r="I405" s="56">
        <f t="shared" si="48"/>
        <v>1.2364320555287644E-2</v>
      </c>
      <c r="J405" s="245">
        <f t="shared" si="49"/>
        <v>45.500699643458532</v>
      </c>
      <c r="K405" s="245">
        <f t="shared" si="50"/>
        <v>10.010153921560876</v>
      </c>
      <c r="L405" s="54">
        <f t="shared" si="51"/>
        <v>22.750349821729266</v>
      </c>
      <c r="M405" s="54">
        <v>11.363339331146223</v>
      </c>
      <c r="N405" s="56">
        <f t="shared" si="46"/>
        <v>0.13964559476144423</v>
      </c>
      <c r="R405" s="177"/>
    </row>
    <row r="406" spans="1:18" x14ac:dyDescent="0.2">
      <c r="A406" s="59">
        <f t="shared" si="47"/>
        <v>18</v>
      </c>
      <c r="B406" s="57" t="s">
        <v>2200</v>
      </c>
      <c r="C406" s="57">
        <v>170.2</v>
      </c>
      <c r="D406" s="57"/>
      <c r="E406" s="57"/>
      <c r="F406" s="57">
        <f t="shared" si="45"/>
        <v>170.2</v>
      </c>
      <c r="G406" s="57" t="s">
        <v>1994</v>
      </c>
      <c r="H406" s="57">
        <v>150</v>
      </c>
      <c r="I406" s="56">
        <f t="shared" si="48"/>
        <v>4.7433454815681503E-3</v>
      </c>
      <c r="J406" s="245">
        <f t="shared" si="49"/>
        <v>17.455511372170793</v>
      </c>
      <c r="K406" s="245">
        <f t="shared" si="50"/>
        <v>3.8402125018775743</v>
      </c>
      <c r="L406" s="54">
        <f t="shared" si="51"/>
        <v>8.7277556860853966</v>
      </c>
      <c r="M406" s="54">
        <v>4.3593373393144077</v>
      </c>
      <c r="N406" s="56">
        <f t="shared" si="46"/>
        <v>0.20201420034928422</v>
      </c>
      <c r="R406" s="177"/>
    </row>
    <row r="407" spans="1:18" x14ac:dyDescent="0.2">
      <c r="A407" s="59">
        <f t="shared" si="47"/>
        <v>19</v>
      </c>
      <c r="B407" s="57" t="s">
        <v>2201</v>
      </c>
      <c r="C407" s="57">
        <v>899</v>
      </c>
      <c r="D407" s="57"/>
      <c r="E407" s="57">
        <v>148.9</v>
      </c>
      <c r="F407" s="57">
        <f t="shared" si="45"/>
        <v>1047.9000000000001</v>
      </c>
      <c r="G407" s="57" t="s">
        <v>1992</v>
      </c>
      <c r="H407" s="57">
        <v>518</v>
      </c>
      <c r="I407" s="56">
        <f t="shared" si="48"/>
        <v>1.6380353063015343E-2</v>
      </c>
      <c r="J407" s="245">
        <f t="shared" si="49"/>
        <v>60.279699271896462</v>
      </c>
      <c r="K407" s="245">
        <f t="shared" si="50"/>
        <v>13.261533839817222</v>
      </c>
      <c r="L407" s="54">
        <f t="shared" si="51"/>
        <v>30.139849635948231</v>
      </c>
      <c r="M407" s="54">
        <v>15.054244945099088</v>
      </c>
      <c r="N407" s="56">
        <f t="shared" si="46"/>
        <v>0.1133078802297557</v>
      </c>
      <c r="R407" s="177"/>
    </row>
    <row r="408" spans="1:18" x14ac:dyDescent="0.2">
      <c r="A408" s="59">
        <f t="shared" si="47"/>
        <v>20</v>
      </c>
      <c r="B408" s="57" t="s">
        <v>2202</v>
      </c>
      <c r="C408" s="57">
        <v>463.25</v>
      </c>
      <c r="D408" s="57"/>
      <c r="E408" s="57"/>
      <c r="F408" s="57">
        <f t="shared" si="45"/>
        <v>463.25</v>
      </c>
      <c r="G408" s="57" t="s">
        <v>1992</v>
      </c>
      <c r="H408" s="57">
        <v>408</v>
      </c>
      <c r="I408" s="56">
        <f t="shared" si="48"/>
        <v>1.2901899709865368E-2</v>
      </c>
      <c r="J408" s="245">
        <f t="shared" si="49"/>
        <v>47.478990932304555</v>
      </c>
      <c r="K408" s="245">
        <f t="shared" si="50"/>
        <v>10.445378005107003</v>
      </c>
      <c r="L408" s="54">
        <f t="shared" si="51"/>
        <v>23.739495466152277</v>
      </c>
      <c r="M408" s="54">
        <v>11.857397562935189</v>
      </c>
      <c r="N408" s="56">
        <f t="shared" si="46"/>
        <v>0.20188075977657641</v>
      </c>
      <c r="R408" s="177"/>
    </row>
    <row r="409" spans="1:18" x14ac:dyDescent="0.2">
      <c r="A409" s="59">
        <f t="shared" si="47"/>
        <v>21</v>
      </c>
      <c r="B409" s="57" t="s">
        <v>2203</v>
      </c>
      <c r="C409" s="57">
        <v>565.20000000000005</v>
      </c>
      <c r="D409" s="57"/>
      <c r="E409" s="57"/>
      <c r="F409" s="57">
        <f t="shared" si="45"/>
        <v>565.20000000000005</v>
      </c>
      <c r="G409" s="57" t="s">
        <v>1992</v>
      </c>
      <c r="H409" s="57">
        <v>317</v>
      </c>
      <c r="I409" s="56">
        <f t="shared" si="48"/>
        <v>1.0024270117714024E-2</v>
      </c>
      <c r="J409" s="245">
        <f t="shared" si="49"/>
        <v>36.88931403318761</v>
      </c>
      <c r="K409" s="245">
        <f t="shared" si="50"/>
        <v>8.115649087301275</v>
      </c>
      <c r="L409" s="54">
        <f t="shared" si="51"/>
        <v>18.444657016593805</v>
      </c>
      <c r="M409" s="54">
        <v>9.2127329104177829</v>
      </c>
      <c r="N409" s="56">
        <f t="shared" si="46"/>
        <v>0.12856042648177718</v>
      </c>
      <c r="R409" s="177"/>
    </row>
    <row r="410" spans="1:18" x14ac:dyDescent="0.2">
      <c r="A410" s="59">
        <f t="shared" si="47"/>
        <v>22</v>
      </c>
      <c r="B410" s="57" t="s">
        <v>2204</v>
      </c>
      <c r="C410" s="57">
        <v>482.6</v>
      </c>
      <c r="D410" s="57"/>
      <c r="E410" s="57"/>
      <c r="F410" s="57">
        <f t="shared" si="45"/>
        <v>482.6</v>
      </c>
      <c r="G410" s="57" t="s">
        <v>1992</v>
      </c>
      <c r="H410" s="57">
        <v>209</v>
      </c>
      <c r="I410" s="56">
        <f t="shared" si="48"/>
        <v>6.6090613709849557E-3</v>
      </c>
      <c r="J410" s="245">
        <f t="shared" si="49"/>
        <v>24.321345845224638</v>
      </c>
      <c r="K410" s="245">
        <f t="shared" si="50"/>
        <v>5.3506960859494201</v>
      </c>
      <c r="L410" s="54">
        <f t="shared" si="51"/>
        <v>12.160672922612319</v>
      </c>
      <c r="M410" s="54">
        <v>6.0740100261114085</v>
      </c>
      <c r="N410" s="56">
        <f t="shared" si="46"/>
        <v>9.926797530024406E-2</v>
      </c>
      <c r="R410" s="177"/>
    </row>
    <row r="411" spans="1:18" x14ac:dyDescent="0.2">
      <c r="A411" s="59">
        <f t="shared" si="47"/>
        <v>23</v>
      </c>
      <c r="B411" s="57" t="s">
        <v>2205</v>
      </c>
      <c r="C411" s="57">
        <v>334</v>
      </c>
      <c r="D411" s="57"/>
      <c r="E411" s="57"/>
      <c r="F411" s="57">
        <f t="shared" si="45"/>
        <v>334</v>
      </c>
      <c r="G411" s="57" t="s">
        <v>1992</v>
      </c>
      <c r="H411" s="57">
        <v>236</v>
      </c>
      <c r="I411" s="56">
        <f t="shared" si="48"/>
        <v>7.4628635576672224E-3</v>
      </c>
      <c r="J411" s="245">
        <f t="shared" si="49"/>
        <v>27.463337892215378</v>
      </c>
      <c r="K411" s="245">
        <f t="shared" si="50"/>
        <v>6.0419343362873832</v>
      </c>
      <c r="L411" s="54">
        <f t="shared" si="51"/>
        <v>13.731668946107689</v>
      </c>
      <c r="M411" s="54">
        <v>6.8586907471880014</v>
      </c>
      <c r="N411" s="56">
        <f t="shared" si="46"/>
        <v>0.16196296982574387</v>
      </c>
      <c r="R411" s="177"/>
    </row>
    <row r="412" spans="1:18" x14ac:dyDescent="0.2">
      <c r="A412" s="59">
        <f t="shared" si="47"/>
        <v>24</v>
      </c>
      <c r="B412" s="57" t="s">
        <v>2206</v>
      </c>
      <c r="C412" s="57">
        <v>579</v>
      </c>
      <c r="D412" s="57"/>
      <c r="E412" s="57"/>
      <c r="F412" s="57">
        <f t="shared" si="45"/>
        <v>579</v>
      </c>
      <c r="G412" s="57" t="s">
        <v>1992</v>
      </c>
      <c r="H412" s="57">
        <v>322</v>
      </c>
      <c r="I412" s="56">
        <f t="shared" si="48"/>
        <v>1.0182381633766295E-2</v>
      </c>
      <c r="J412" s="245">
        <f t="shared" si="49"/>
        <v>37.471164412259967</v>
      </c>
      <c r="K412" s="245">
        <f t="shared" si="50"/>
        <v>8.2436561706971929</v>
      </c>
      <c r="L412" s="54">
        <f t="shared" si="51"/>
        <v>18.735582206129983</v>
      </c>
      <c r="M412" s="54">
        <v>9.3580441550615951</v>
      </c>
      <c r="N412" s="56">
        <f t="shared" si="46"/>
        <v>0.12747572874637089</v>
      </c>
      <c r="R412" s="177"/>
    </row>
    <row r="413" spans="1:18" x14ac:dyDescent="0.2">
      <c r="A413" s="59">
        <f t="shared" si="47"/>
        <v>25</v>
      </c>
      <c r="B413" s="57" t="s">
        <v>2207</v>
      </c>
      <c r="C413" s="57">
        <v>674.3</v>
      </c>
      <c r="D413" s="57"/>
      <c r="E413" s="57"/>
      <c r="F413" s="57">
        <f t="shared" si="45"/>
        <v>674.3</v>
      </c>
      <c r="G413" s="57" t="s">
        <v>1992</v>
      </c>
      <c r="H413" s="57">
        <v>283</v>
      </c>
      <c r="I413" s="56">
        <f t="shared" si="48"/>
        <v>8.9491118085585769E-3</v>
      </c>
      <c r="J413" s="245">
        <f t="shared" si="49"/>
        <v>32.932731455495563</v>
      </c>
      <c r="K413" s="245">
        <f t="shared" si="50"/>
        <v>7.2452009202090242</v>
      </c>
      <c r="L413" s="54">
        <f t="shared" si="51"/>
        <v>16.466365727747782</v>
      </c>
      <c r="M413" s="54">
        <v>8.2246164468398497</v>
      </c>
      <c r="N413" s="56">
        <f t="shared" si="46"/>
        <v>9.6201860522456203E-2</v>
      </c>
      <c r="R413" s="177"/>
    </row>
    <row r="414" spans="1:18" x14ac:dyDescent="0.2">
      <c r="A414" s="59">
        <f t="shared" si="47"/>
        <v>26</v>
      </c>
      <c r="B414" s="57" t="s">
        <v>2208</v>
      </c>
      <c r="C414" s="57">
        <v>90.6</v>
      </c>
      <c r="D414" s="57"/>
      <c r="E414" s="57"/>
      <c r="F414" s="57">
        <f t="shared" si="45"/>
        <v>90.6</v>
      </c>
      <c r="G414" s="57" t="s">
        <v>1992</v>
      </c>
      <c r="H414" s="57">
        <v>140</v>
      </c>
      <c r="I414" s="56">
        <f t="shared" si="48"/>
        <v>4.4271224494636064E-3</v>
      </c>
      <c r="J414" s="245">
        <f t="shared" si="49"/>
        <v>16.291810614026073</v>
      </c>
      <c r="K414" s="245">
        <f t="shared" si="50"/>
        <v>3.5841983350857358</v>
      </c>
      <c r="L414" s="54">
        <f t="shared" si="51"/>
        <v>8.1459053070130363</v>
      </c>
      <c r="M414" s="54">
        <v>4.0687148500267805</v>
      </c>
      <c r="N414" s="56">
        <f t="shared" si="46"/>
        <v>0.35420120426215923</v>
      </c>
      <c r="R414" s="177"/>
    </row>
    <row r="415" spans="1:18" x14ac:dyDescent="0.2">
      <c r="A415" s="59">
        <f t="shared" si="47"/>
        <v>27</v>
      </c>
      <c r="B415" s="57" t="s">
        <v>2210</v>
      </c>
      <c r="C415" s="57">
        <v>267.5</v>
      </c>
      <c r="D415" s="57"/>
      <c r="E415" s="57"/>
      <c r="F415" s="57">
        <f t="shared" si="45"/>
        <v>267.5</v>
      </c>
      <c r="G415" s="57" t="s">
        <v>1994</v>
      </c>
      <c r="H415" s="57">
        <v>195</v>
      </c>
      <c r="I415" s="56">
        <f t="shared" si="48"/>
        <v>6.1663491260385951E-3</v>
      </c>
      <c r="J415" s="245">
        <f t="shared" si="49"/>
        <v>22.69216478382203</v>
      </c>
      <c r="K415" s="245">
        <f t="shared" si="50"/>
        <v>4.9922762524408464</v>
      </c>
      <c r="L415" s="54">
        <f t="shared" si="51"/>
        <v>11.346082391911015</v>
      </c>
      <c r="M415" s="54">
        <v>5.6671385411087298</v>
      </c>
      <c r="N415" s="56">
        <f t="shared" si="46"/>
        <v>0.16709406343657054</v>
      </c>
      <c r="R415" s="177"/>
    </row>
    <row r="416" spans="1:18" x14ac:dyDescent="0.2">
      <c r="A416" s="59">
        <f t="shared" si="47"/>
        <v>28</v>
      </c>
      <c r="B416" s="57" t="s">
        <v>2211</v>
      </c>
      <c r="C416" s="57">
        <v>584.20000000000005</v>
      </c>
      <c r="D416" s="57"/>
      <c r="E416" s="57"/>
      <c r="F416" s="57">
        <f t="shared" si="45"/>
        <v>584.20000000000005</v>
      </c>
      <c r="G416" s="57" t="s">
        <v>1992</v>
      </c>
      <c r="H416" s="57">
        <v>391</v>
      </c>
      <c r="I416" s="56">
        <f t="shared" si="48"/>
        <v>1.2364320555287644E-2</v>
      </c>
      <c r="J416" s="245">
        <f t="shared" si="49"/>
        <v>45.500699643458532</v>
      </c>
      <c r="K416" s="245">
        <f t="shared" si="50"/>
        <v>10.010153921560876</v>
      </c>
      <c r="L416" s="54">
        <f t="shared" si="51"/>
        <v>22.750349821729266</v>
      </c>
      <c r="M416" s="54">
        <v>11.363339331146223</v>
      </c>
      <c r="N416" s="56">
        <f t="shared" si="46"/>
        <v>0.15341414364583172</v>
      </c>
      <c r="R416" s="177"/>
    </row>
    <row r="417" spans="1:18" x14ac:dyDescent="0.2">
      <c r="A417" s="59">
        <f t="shared" si="47"/>
        <v>29</v>
      </c>
      <c r="B417" s="57" t="s">
        <v>2212</v>
      </c>
      <c r="C417" s="57">
        <v>628.9</v>
      </c>
      <c r="D417" s="57"/>
      <c r="E417" s="57"/>
      <c r="F417" s="57">
        <f t="shared" si="45"/>
        <v>628.9</v>
      </c>
      <c r="G417" s="57" t="s">
        <v>1992</v>
      </c>
      <c r="H417" s="57">
        <v>554</v>
      </c>
      <c r="I417" s="56">
        <f t="shared" si="48"/>
        <v>1.7518755978591701E-2</v>
      </c>
      <c r="J417" s="245">
        <f t="shared" si="49"/>
        <v>64.469022001217454</v>
      </c>
      <c r="K417" s="245">
        <f t="shared" si="50"/>
        <v>14.18318484026784</v>
      </c>
      <c r="L417" s="54">
        <f t="shared" si="51"/>
        <v>32.234511000608727</v>
      </c>
      <c r="M417" s="54">
        <v>16.100485906534548</v>
      </c>
      <c r="N417" s="56">
        <f t="shared" si="46"/>
        <v>0.2019195480181723</v>
      </c>
      <c r="R417" s="177"/>
    </row>
    <row r="418" spans="1:18" x14ac:dyDescent="0.2">
      <c r="A418" s="59">
        <f t="shared" si="47"/>
        <v>30</v>
      </c>
      <c r="B418" s="57" t="s">
        <v>2213</v>
      </c>
      <c r="C418" s="57">
        <v>409.2</v>
      </c>
      <c r="D418" s="57"/>
      <c r="E418" s="57"/>
      <c r="F418" s="57">
        <f t="shared" si="45"/>
        <v>409.2</v>
      </c>
      <c r="G418" s="57" t="s">
        <v>1992</v>
      </c>
      <c r="H418" s="57">
        <v>232</v>
      </c>
      <c r="I418" s="56">
        <f t="shared" si="48"/>
        <v>7.3363743448254057E-3</v>
      </c>
      <c r="J418" s="245">
        <f t="shared" si="49"/>
        <v>26.997857588957494</v>
      </c>
      <c r="K418" s="245">
        <f t="shared" si="50"/>
        <v>5.9395286695706488</v>
      </c>
      <c r="L418" s="54">
        <f t="shared" si="51"/>
        <v>13.498928794478747</v>
      </c>
      <c r="M418" s="54">
        <v>6.7424417514729509</v>
      </c>
      <c r="N418" s="56">
        <f t="shared" si="46"/>
        <v>0.12995786120351868</v>
      </c>
      <c r="R418" s="177"/>
    </row>
    <row r="419" spans="1:18" x14ac:dyDescent="0.2">
      <c r="A419" s="59">
        <f t="shared" si="47"/>
        <v>31</v>
      </c>
      <c r="B419" s="57" t="s">
        <v>2214</v>
      </c>
      <c r="C419" s="57">
        <v>320.60000000000002</v>
      </c>
      <c r="D419" s="57"/>
      <c r="E419" s="57"/>
      <c r="F419" s="57">
        <f t="shared" si="45"/>
        <v>320.60000000000002</v>
      </c>
      <c r="G419" s="57" t="s">
        <v>1992</v>
      </c>
      <c r="H419" s="57">
        <v>163</v>
      </c>
      <c r="I419" s="56">
        <f t="shared" si="48"/>
        <v>5.1544354233040565E-3</v>
      </c>
      <c r="J419" s="245">
        <f t="shared" si="49"/>
        <v>18.968322357758929</v>
      </c>
      <c r="K419" s="245">
        <f t="shared" si="50"/>
        <v>4.1730309187069645</v>
      </c>
      <c r="L419" s="54">
        <f t="shared" si="51"/>
        <v>9.4841611788794644</v>
      </c>
      <c r="M419" s="54">
        <v>4.7371465753883228</v>
      </c>
      <c r="N419" s="56">
        <f t="shared" si="46"/>
        <v>0.11653980358931276</v>
      </c>
      <c r="R419" s="177"/>
    </row>
    <row r="420" spans="1:18" x14ac:dyDescent="0.2">
      <c r="A420" s="59">
        <f t="shared" si="47"/>
        <v>32</v>
      </c>
      <c r="B420" s="57" t="s">
        <v>2215</v>
      </c>
      <c r="C420" s="57">
        <v>505.8</v>
      </c>
      <c r="D420" s="57"/>
      <c r="E420" s="57"/>
      <c r="F420" s="57">
        <f t="shared" si="45"/>
        <v>505.8</v>
      </c>
      <c r="G420" s="57" t="s">
        <v>1992</v>
      </c>
      <c r="H420" s="57">
        <v>362</v>
      </c>
      <c r="I420" s="56">
        <f t="shared" si="48"/>
        <v>1.1447273762184469E-2</v>
      </c>
      <c r="J420" s="245">
        <f t="shared" si="49"/>
        <v>42.125967444838849</v>
      </c>
      <c r="K420" s="245">
        <f t="shared" si="50"/>
        <v>9.267712837864547</v>
      </c>
      <c r="L420" s="54">
        <f t="shared" si="51"/>
        <v>21.062983722419425</v>
      </c>
      <c r="M420" s="54">
        <v>10.520534112212104</v>
      </c>
      <c r="N420" s="56">
        <f t="shared" si="46"/>
        <v>0.16405139999473098</v>
      </c>
      <c r="R420" s="177"/>
    </row>
    <row r="421" spans="1:18" x14ac:dyDescent="0.2">
      <c r="A421" s="59">
        <f t="shared" si="47"/>
        <v>33</v>
      </c>
      <c r="B421" s="57" t="s">
        <v>2216</v>
      </c>
      <c r="C421" s="57">
        <v>482.7</v>
      </c>
      <c r="D421" s="57"/>
      <c r="E421" s="57"/>
      <c r="F421" s="57">
        <f t="shared" si="45"/>
        <v>482.7</v>
      </c>
      <c r="G421" s="57" t="s">
        <v>1993</v>
      </c>
      <c r="H421" s="57">
        <v>232</v>
      </c>
      <c r="I421" s="56">
        <f t="shared" si="48"/>
        <v>7.3363743448254057E-3</v>
      </c>
      <c r="J421" s="245">
        <f t="shared" si="49"/>
        <v>26.997857588957494</v>
      </c>
      <c r="K421" s="245">
        <f t="shared" si="50"/>
        <v>5.9395286695706488</v>
      </c>
      <c r="L421" s="54">
        <f t="shared" si="51"/>
        <v>13.498928794478747</v>
      </c>
      <c r="M421" s="54">
        <v>6.7424417514729509</v>
      </c>
      <c r="N421" s="56">
        <f t="shared" si="46"/>
        <v>0.11016937394754474</v>
      </c>
      <c r="R421" s="177"/>
    </row>
    <row r="422" spans="1:18" x14ac:dyDescent="0.2">
      <c r="A422" s="59">
        <f t="shared" si="47"/>
        <v>34</v>
      </c>
      <c r="B422" s="57" t="s">
        <v>2217</v>
      </c>
      <c r="C422" s="57">
        <v>236.2</v>
      </c>
      <c r="D422" s="57"/>
      <c r="E422" s="57"/>
      <c r="F422" s="57">
        <f t="shared" si="45"/>
        <v>236.2</v>
      </c>
      <c r="G422" s="57" t="s">
        <v>1992</v>
      </c>
      <c r="H422" s="57">
        <v>138</v>
      </c>
      <c r="I422" s="56">
        <f t="shared" si="48"/>
        <v>4.3638778430426977E-3</v>
      </c>
      <c r="J422" s="245">
        <f t="shared" si="49"/>
        <v>16.059070462397127</v>
      </c>
      <c r="K422" s="245">
        <f t="shared" si="50"/>
        <v>3.5329955017273678</v>
      </c>
      <c r="L422" s="54">
        <f t="shared" si="51"/>
        <v>8.0295352311985635</v>
      </c>
      <c r="M422" s="54">
        <v>4.0105903521692552</v>
      </c>
      <c r="N422" s="56">
        <f t="shared" si="46"/>
        <v>0.13392121738989127</v>
      </c>
      <c r="R422" s="177"/>
    </row>
    <row r="423" spans="1:18" x14ac:dyDescent="0.2">
      <c r="A423" s="59">
        <f t="shared" si="47"/>
        <v>35</v>
      </c>
      <c r="B423" s="57" t="s">
        <v>2218</v>
      </c>
      <c r="C423" s="57">
        <v>412.4</v>
      </c>
      <c r="D423" s="57">
        <v>16.8</v>
      </c>
      <c r="E423" s="57"/>
      <c r="F423" s="57">
        <f t="shared" si="45"/>
        <v>429.2</v>
      </c>
      <c r="G423" s="57" t="s">
        <v>1992</v>
      </c>
      <c r="H423" s="57">
        <v>197</v>
      </c>
      <c r="I423" s="56">
        <f t="shared" si="48"/>
        <v>6.2295937324595039E-3</v>
      </c>
      <c r="J423" s="245">
        <f t="shared" si="49"/>
        <v>22.924904935450975</v>
      </c>
      <c r="K423" s="245">
        <f t="shared" si="50"/>
        <v>5.0434790857992144</v>
      </c>
      <c r="L423" s="54">
        <f t="shared" si="51"/>
        <v>11.462452467725488</v>
      </c>
      <c r="M423" s="54">
        <v>5.725263038966256</v>
      </c>
      <c r="N423" s="56">
        <f t="shared" si="46"/>
        <v>0.10520992434282835</v>
      </c>
      <c r="R423" s="177"/>
    </row>
    <row r="424" spans="1:18" x14ac:dyDescent="0.2">
      <c r="A424" s="59">
        <f t="shared" si="47"/>
        <v>36</v>
      </c>
      <c r="B424" s="57" t="s">
        <v>2219</v>
      </c>
      <c r="C424" s="57">
        <v>551.1</v>
      </c>
      <c r="D424" s="57"/>
      <c r="E424" s="57"/>
      <c r="F424" s="57">
        <f t="shared" si="45"/>
        <v>551.1</v>
      </c>
      <c r="G424" s="57" t="s">
        <v>1992</v>
      </c>
      <c r="H424" s="57">
        <v>349</v>
      </c>
      <c r="I424" s="56">
        <f t="shared" si="48"/>
        <v>1.1036183820448563E-2</v>
      </c>
      <c r="J424" s="245">
        <f t="shared" si="49"/>
        <v>40.61315645925071</v>
      </c>
      <c r="K424" s="245">
        <f t="shared" si="50"/>
        <v>8.9348944210351569</v>
      </c>
      <c r="L424" s="54">
        <f t="shared" si="51"/>
        <v>20.306578229625355</v>
      </c>
      <c r="M424" s="54">
        <v>10.142724876138189</v>
      </c>
      <c r="N424" s="56">
        <f t="shared" si="46"/>
        <v>0.14515941568871243</v>
      </c>
      <c r="R424" s="177"/>
    </row>
    <row r="425" spans="1:18" x14ac:dyDescent="0.2">
      <c r="A425" s="59">
        <f t="shared" si="47"/>
        <v>37</v>
      </c>
      <c r="B425" s="57" t="s">
        <v>2220</v>
      </c>
      <c r="C425" s="57">
        <v>129.1</v>
      </c>
      <c r="D425" s="57">
        <v>13.6</v>
      </c>
      <c r="E425" s="57"/>
      <c r="F425" s="57">
        <f t="shared" si="45"/>
        <v>142.69999999999999</v>
      </c>
      <c r="G425" s="57" t="s">
        <v>1992</v>
      </c>
      <c r="H425" s="57">
        <v>299</v>
      </c>
      <c r="I425" s="56">
        <f t="shared" si="48"/>
        <v>9.4550686599258454E-3</v>
      </c>
      <c r="J425" s="245">
        <f t="shared" si="49"/>
        <v>34.794652668527114</v>
      </c>
      <c r="K425" s="245">
        <f t="shared" si="50"/>
        <v>7.6548235870759651</v>
      </c>
      <c r="L425" s="54">
        <f t="shared" si="51"/>
        <v>17.397326334263557</v>
      </c>
      <c r="M425" s="54">
        <v>8.6896124297000519</v>
      </c>
      <c r="N425" s="56">
        <f t="shared" si="46"/>
        <v>0.48028321667530971</v>
      </c>
      <c r="R425" s="177"/>
    </row>
    <row r="426" spans="1:18" x14ac:dyDescent="0.2">
      <c r="A426" s="59">
        <f t="shared" si="47"/>
        <v>38</v>
      </c>
      <c r="B426" s="57" t="s">
        <v>2221</v>
      </c>
      <c r="C426" s="57">
        <v>508.7</v>
      </c>
      <c r="D426" s="57"/>
      <c r="E426" s="57"/>
      <c r="F426" s="57">
        <f t="shared" si="45"/>
        <v>508.7</v>
      </c>
      <c r="G426" s="57" t="s">
        <v>1994</v>
      </c>
      <c r="H426" s="57">
        <v>478</v>
      </c>
      <c r="I426" s="56">
        <f t="shared" si="48"/>
        <v>1.5115460934597171E-2</v>
      </c>
      <c r="J426" s="245">
        <f t="shared" si="49"/>
        <v>55.624896239317593</v>
      </c>
      <c r="K426" s="245">
        <f t="shared" si="50"/>
        <v>12.23747717264987</v>
      </c>
      <c r="L426" s="54">
        <f t="shared" si="51"/>
        <v>27.812448119658796</v>
      </c>
      <c r="M426" s="54">
        <v>13.891754987948579</v>
      </c>
      <c r="N426" s="56">
        <f t="shared" si="46"/>
        <v>0.2153854462739824</v>
      </c>
      <c r="R426" s="177"/>
    </row>
    <row r="427" spans="1:18" x14ac:dyDescent="0.2">
      <c r="A427" s="59">
        <f t="shared" si="47"/>
        <v>39</v>
      </c>
      <c r="B427" s="57" t="s">
        <v>2222</v>
      </c>
      <c r="C427" s="57">
        <v>172.3</v>
      </c>
      <c r="D427" s="57"/>
      <c r="E427" s="57">
        <v>54.6</v>
      </c>
      <c r="F427" s="57">
        <f t="shared" si="45"/>
        <v>226.9</v>
      </c>
      <c r="G427" s="57" t="s">
        <v>1992</v>
      </c>
      <c r="H427" s="57">
        <v>160</v>
      </c>
      <c r="I427" s="56">
        <f t="shared" si="48"/>
        <v>5.0595685136726933E-3</v>
      </c>
      <c r="J427" s="245">
        <f t="shared" si="49"/>
        <v>18.61921213031551</v>
      </c>
      <c r="K427" s="245">
        <f t="shared" si="50"/>
        <v>4.096226668669412</v>
      </c>
      <c r="L427" s="54">
        <f t="shared" si="51"/>
        <v>9.3096060651577552</v>
      </c>
      <c r="M427" s="54">
        <v>4.6499598286020349</v>
      </c>
      <c r="N427" s="56">
        <f t="shared" si="46"/>
        <v>0.16163510221571051</v>
      </c>
      <c r="R427" s="177"/>
    </row>
    <row r="428" spans="1:18" x14ac:dyDescent="0.2">
      <c r="A428" s="59">
        <f t="shared" si="47"/>
        <v>40</v>
      </c>
      <c r="B428" s="57" t="s">
        <v>2223</v>
      </c>
      <c r="C428" s="29">
        <v>355.6</v>
      </c>
      <c r="D428" s="29"/>
      <c r="E428" s="29"/>
      <c r="F428" s="57">
        <f t="shared" si="45"/>
        <v>355.6</v>
      </c>
      <c r="G428" s="57" t="s">
        <v>1992</v>
      </c>
      <c r="H428" s="57">
        <v>253</v>
      </c>
      <c r="I428" s="56">
        <f t="shared" si="48"/>
        <v>8.000442712244947E-3</v>
      </c>
      <c r="J428" s="245">
        <f t="shared" si="49"/>
        <v>29.441629181061405</v>
      </c>
      <c r="K428" s="245">
        <f t="shared" si="50"/>
        <v>6.4771584198335095</v>
      </c>
      <c r="L428" s="54">
        <f t="shared" si="51"/>
        <v>14.720814590530702</v>
      </c>
      <c r="M428" s="54">
        <v>7.352748978976968</v>
      </c>
      <c r="N428" s="56">
        <f t="shared" si="46"/>
        <v>0.16308310227897238</v>
      </c>
      <c r="R428" s="177"/>
    </row>
    <row r="429" spans="1:18" x14ac:dyDescent="0.2">
      <c r="A429" s="59">
        <f t="shared" si="47"/>
        <v>41</v>
      </c>
      <c r="B429" s="57" t="s">
        <v>2224</v>
      </c>
      <c r="C429" s="57">
        <v>42.8</v>
      </c>
      <c r="D429" s="57"/>
      <c r="E429" s="57"/>
      <c r="F429" s="57">
        <f t="shared" si="45"/>
        <v>42.8</v>
      </c>
      <c r="G429" s="57" t="s">
        <v>1992</v>
      </c>
      <c r="H429" s="57">
        <v>70</v>
      </c>
      <c r="I429" s="56">
        <f t="shared" si="48"/>
        <v>2.2135612247318032E-3</v>
      </c>
      <c r="J429" s="245">
        <f t="shared" si="49"/>
        <v>8.1459053070130363</v>
      </c>
      <c r="K429" s="245">
        <f t="shared" si="50"/>
        <v>1.7920991675428679</v>
      </c>
      <c r="L429" s="54">
        <f t="shared" si="51"/>
        <v>4.0729526535065181</v>
      </c>
      <c r="M429" s="54">
        <v>2.0343574250133902</v>
      </c>
      <c r="N429" s="56">
        <f t="shared" si="46"/>
        <v>0.37489052694102365</v>
      </c>
      <c r="R429" s="177"/>
    </row>
    <row r="430" spans="1:18" x14ac:dyDescent="0.2">
      <c r="A430" s="59">
        <f t="shared" si="47"/>
        <v>42</v>
      </c>
      <c r="B430" s="57" t="s">
        <v>2225</v>
      </c>
      <c r="C430" s="57">
        <v>504</v>
      </c>
      <c r="D430" s="57">
        <v>50</v>
      </c>
      <c r="E430" s="57">
        <v>35.1</v>
      </c>
      <c r="F430" s="57">
        <f t="shared" si="45"/>
        <v>589.1</v>
      </c>
      <c r="G430" s="57" t="s">
        <v>1992</v>
      </c>
      <c r="H430" s="57">
        <v>250</v>
      </c>
      <c r="I430" s="56">
        <f t="shared" si="48"/>
        <v>7.905575802613583E-3</v>
      </c>
      <c r="J430" s="245">
        <f t="shared" si="49"/>
        <v>29.092518953617986</v>
      </c>
      <c r="K430" s="245">
        <f t="shared" si="50"/>
        <v>6.4003541697959569</v>
      </c>
      <c r="L430" s="54">
        <f t="shared" si="51"/>
        <v>14.546259476808993</v>
      </c>
      <c r="M430" s="54">
        <v>7.2655622321906801</v>
      </c>
      <c r="N430" s="56">
        <f t="shared" si="46"/>
        <v>9.7274986984236311E-2</v>
      </c>
      <c r="R430" s="177"/>
    </row>
    <row r="431" spans="1:18" x14ac:dyDescent="0.2">
      <c r="A431" s="59">
        <f t="shared" si="47"/>
        <v>43</v>
      </c>
      <c r="B431" s="57" t="s">
        <v>2226</v>
      </c>
      <c r="C431" s="57">
        <v>729.9</v>
      </c>
      <c r="D431" s="57">
        <v>32.700000000000003</v>
      </c>
      <c r="E431" s="57"/>
      <c r="F431" s="57">
        <f t="shared" si="45"/>
        <v>762.6</v>
      </c>
      <c r="G431" s="57" t="s">
        <v>1992</v>
      </c>
      <c r="H431" s="57">
        <v>393</v>
      </c>
      <c r="I431" s="56">
        <f t="shared" si="48"/>
        <v>1.2427565161708553E-2</v>
      </c>
      <c r="J431" s="245">
        <f t="shared" si="49"/>
        <v>45.73343979508747</v>
      </c>
      <c r="K431" s="245">
        <f t="shared" si="50"/>
        <v>10.061356754919244</v>
      </c>
      <c r="L431" s="54">
        <f t="shared" si="51"/>
        <v>22.866719897543735</v>
      </c>
      <c r="M431" s="54">
        <v>11.421463829003748</v>
      </c>
      <c r="N431" s="56">
        <f t="shared" si="46"/>
        <v>0.11812612152708392</v>
      </c>
      <c r="R431" s="177"/>
    </row>
    <row r="432" spans="1:18" x14ac:dyDescent="0.2">
      <c r="A432" s="59">
        <f t="shared" si="47"/>
        <v>44</v>
      </c>
      <c r="B432" s="57" t="s">
        <v>2227</v>
      </c>
      <c r="C432" s="57">
        <v>851.12</v>
      </c>
      <c r="D432" s="57"/>
      <c r="E432" s="57"/>
      <c r="F432" s="57">
        <f t="shared" si="45"/>
        <v>851.12</v>
      </c>
      <c r="G432" s="57" t="s">
        <v>1992</v>
      </c>
      <c r="H432" s="57">
        <v>463</v>
      </c>
      <c r="I432" s="56">
        <f t="shared" si="48"/>
        <v>1.4641126386440356E-2</v>
      </c>
      <c r="J432" s="245">
        <f t="shared" si="49"/>
        <v>53.879345102100508</v>
      </c>
      <c r="K432" s="245">
        <f t="shared" si="50"/>
        <v>11.853455922462112</v>
      </c>
      <c r="L432" s="54">
        <f t="shared" si="51"/>
        <v>26.939672551050254</v>
      </c>
      <c r="M432" s="54">
        <v>13.455821254017138</v>
      </c>
      <c r="N432" s="56">
        <f t="shared" si="46"/>
        <v>0.12469251671871183</v>
      </c>
      <c r="R432" s="177"/>
    </row>
    <row r="433" spans="1:18" x14ac:dyDescent="0.2">
      <c r="A433" s="59">
        <f t="shared" si="47"/>
        <v>45</v>
      </c>
      <c r="B433" s="57" t="s">
        <v>2228</v>
      </c>
      <c r="C433" s="57">
        <v>650.29999999999995</v>
      </c>
      <c r="D433" s="57">
        <v>180</v>
      </c>
      <c r="E433" s="57"/>
      <c r="F433" s="57">
        <f t="shared" si="45"/>
        <v>830.3</v>
      </c>
      <c r="G433" s="57" t="s">
        <v>1992</v>
      </c>
      <c r="H433" s="57">
        <v>340</v>
      </c>
      <c r="I433" s="56">
        <f t="shared" si="48"/>
        <v>1.0751583091554473E-2</v>
      </c>
      <c r="J433" s="245">
        <f t="shared" si="49"/>
        <v>39.565825776920462</v>
      </c>
      <c r="K433" s="245">
        <f t="shared" si="50"/>
        <v>8.704481670922501</v>
      </c>
      <c r="L433" s="54">
        <f t="shared" si="51"/>
        <v>19.782912888460231</v>
      </c>
      <c r="M433" s="54">
        <v>9.8811646357793226</v>
      </c>
      <c r="N433" s="56">
        <f t="shared" si="46"/>
        <v>9.3862923006241758E-2</v>
      </c>
      <c r="R433" s="177"/>
    </row>
    <row r="434" spans="1:18" x14ac:dyDescent="0.2">
      <c r="A434" s="59">
        <f t="shared" si="47"/>
        <v>46</v>
      </c>
      <c r="B434" s="57" t="s">
        <v>2229</v>
      </c>
      <c r="C434" s="57">
        <v>1204.45</v>
      </c>
      <c r="D434" s="57">
        <v>254.7</v>
      </c>
      <c r="E434" s="57"/>
      <c r="F434" s="57">
        <f t="shared" si="45"/>
        <v>1459.15</v>
      </c>
      <c r="G434" s="57" t="s">
        <v>1992</v>
      </c>
      <c r="H434" s="57">
        <v>499</v>
      </c>
      <c r="I434" s="56">
        <f t="shared" si="48"/>
        <v>1.5779529302016711E-2</v>
      </c>
      <c r="J434" s="245">
        <f t="shared" si="49"/>
        <v>58.068667831421493</v>
      </c>
      <c r="K434" s="245">
        <f t="shared" si="50"/>
        <v>12.775106922912729</v>
      </c>
      <c r="L434" s="54">
        <f t="shared" si="51"/>
        <v>29.034333915710747</v>
      </c>
      <c r="M434" s="54">
        <v>14.502062215452597</v>
      </c>
      <c r="N434" s="56">
        <f t="shared" si="46"/>
        <v>7.8388219775552589E-2</v>
      </c>
      <c r="R434" s="177"/>
    </row>
    <row r="435" spans="1:18" x14ac:dyDescent="0.2">
      <c r="A435" s="59">
        <f t="shared" si="47"/>
        <v>47</v>
      </c>
      <c r="B435" s="57" t="s">
        <v>2230</v>
      </c>
      <c r="C435" s="57">
        <v>490.1</v>
      </c>
      <c r="D435" s="57"/>
      <c r="E435" s="57">
        <v>67.099999999999994</v>
      </c>
      <c r="F435" s="57">
        <f t="shared" si="45"/>
        <v>557.20000000000005</v>
      </c>
      <c r="G435" s="57" t="s">
        <v>1992</v>
      </c>
      <c r="H435" s="57">
        <v>398</v>
      </c>
      <c r="I435" s="56">
        <f t="shared" si="48"/>
        <v>1.2585676677760825E-2</v>
      </c>
      <c r="J435" s="245">
        <f t="shared" si="49"/>
        <v>46.315290174159834</v>
      </c>
      <c r="K435" s="245">
        <f t="shared" si="50"/>
        <v>10.189363838315163</v>
      </c>
      <c r="L435" s="54">
        <f t="shared" si="51"/>
        <v>23.157645087079917</v>
      </c>
      <c r="M435" s="54">
        <v>11.566775073647561</v>
      </c>
      <c r="N435" s="56">
        <f t="shared" si="46"/>
        <v>0.16372769952118174</v>
      </c>
      <c r="R435" s="177"/>
    </row>
    <row r="436" spans="1:18" x14ac:dyDescent="0.2">
      <c r="A436" s="59">
        <f t="shared" si="47"/>
        <v>48</v>
      </c>
      <c r="B436" s="57" t="s">
        <v>2231</v>
      </c>
      <c r="C436" s="57">
        <v>269</v>
      </c>
      <c r="D436" s="57"/>
      <c r="E436" s="57">
        <v>31.1</v>
      </c>
      <c r="F436" s="57">
        <f t="shared" si="45"/>
        <v>300.10000000000002</v>
      </c>
      <c r="G436" s="57" t="s">
        <v>1992</v>
      </c>
      <c r="H436" s="57">
        <v>220</v>
      </c>
      <c r="I436" s="56">
        <f t="shared" si="48"/>
        <v>6.9569067062999531E-3</v>
      </c>
      <c r="J436" s="245">
        <f t="shared" si="49"/>
        <v>25.601416679183828</v>
      </c>
      <c r="K436" s="245">
        <f t="shared" si="50"/>
        <v>5.6323116694204423</v>
      </c>
      <c r="L436" s="54">
        <f t="shared" si="51"/>
        <v>12.800708339591914</v>
      </c>
      <c r="M436" s="54">
        <v>6.3936947643277984</v>
      </c>
      <c r="N436" s="56">
        <f t="shared" si="46"/>
        <v>0.16803775892210587</v>
      </c>
      <c r="R436" s="177"/>
    </row>
    <row r="437" spans="1:18" x14ac:dyDescent="0.2">
      <c r="A437" s="59">
        <f t="shared" si="47"/>
        <v>49</v>
      </c>
      <c r="B437" s="57" t="s">
        <v>2232</v>
      </c>
      <c r="C437" s="57">
        <v>331.5</v>
      </c>
      <c r="D437" s="57"/>
      <c r="E437" s="57">
        <v>54</v>
      </c>
      <c r="F437" s="57">
        <f t="shared" si="45"/>
        <v>385.5</v>
      </c>
      <c r="G437" s="57" t="s">
        <v>1992</v>
      </c>
      <c r="H437" s="57">
        <v>252</v>
      </c>
      <c r="I437" s="56">
        <f t="shared" si="48"/>
        <v>7.9688204090344918E-3</v>
      </c>
      <c r="J437" s="245">
        <f t="shared" si="49"/>
        <v>29.325259105246928</v>
      </c>
      <c r="K437" s="245">
        <f t="shared" si="50"/>
        <v>6.4515570031543241</v>
      </c>
      <c r="L437" s="54">
        <f t="shared" si="51"/>
        <v>14.662629552623464</v>
      </c>
      <c r="M437" s="54">
        <v>7.3236867300482045</v>
      </c>
      <c r="N437" s="56">
        <f t="shared" si="46"/>
        <v>0.1498395133361165</v>
      </c>
      <c r="R437" s="177"/>
    </row>
    <row r="438" spans="1:18" x14ac:dyDescent="0.2">
      <c r="A438" s="59">
        <f t="shared" si="47"/>
        <v>50</v>
      </c>
      <c r="B438" s="57" t="s">
        <v>2233</v>
      </c>
      <c r="C438" s="57">
        <v>504</v>
      </c>
      <c r="D438" s="57"/>
      <c r="E438" s="57">
        <v>46.5</v>
      </c>
      <c r="F438" s="57">
        <f t="shared" si="45"/>
        <v>550.5</v>
      </c>
      <c r="G438" s="57" t="s">
        <v>1994</v>
      </c>
      <c r="H438" s="57">
        <v>304</v>
      </c>
      <c r="I438" s="56">
        <f t="shared" si="48"/>
        <v>9.6131801759781164E-3</v>
      </c>
      <c r="J438" s="245">
        <f t="shared" si="49"/>
        <v>35.376503047599471</v>
      </c>
      <c r="K438" s="245">
        <f t="shared" si="50"/>
        <v>7.7828306704718839</v>
      </c>
      <c r="L438" s="54">
        <f t="shared" si="51"/>
        <v>17.688251523799735</v>
      </c>
      <c r="M438" s="54">
        <v>8.8349236743438659</v>
      </c>
      <c r="N438" s="56">
        <f t="shared" si="46"/>
        <v>0.12658039766796542</v>
      </c>
      <c r="R438" s="177"/>
    </row>
    <row r="439" spans="1:18" x14ac:dyDescent="0.2">
      <c r="A439" s="59">
        <f t="shared" si="47"/>
        <v>51</v>
      </c>
      <c r="B439" s="57" t="s">
        <v>2234</v>
      </c>
      <c r="C439" s="57">
        <v>529.5</v>
      </c>
      <c r="D439" s="57"/>
      <c r="E439" s="57">
        <v>43</v>
      </c>
      <c r="F439" s="57">
        <f t="shared" si="45"/>
        <v>572.5</v>
      </c>
      <c r="G439" s="57" t="s">
        <v>1992</v>
      </c>
      <c r="H439" s="57">
        <v>418</v>
      </c>
      <c r="I439" s="56">
        <f t="shared" si="48"/>
        <v>1.3218122741969911E-2</v>
      </c>
      <c r="J439" s="245">
        <f t="shared" si="49"/>
        <v>48.642691690449276</v>
      </c>
      <c r="K439" s="245">
        <f t="shared" si="50"/>
        <v>10.70139217189884</v>
      </c>
      <c r="L439" s="54">
        <f t="shared" si="51"/>
        <v>24.321345845224638</v>
      </c>
      <c r="M439" s="54">
        <v>12.148020052222817</v>
      </c>
      <c r="N439" s="56">
        <f t="shared" si="46"/>
        <v>0.16735973757169534</v>
      </c>
      <c r="R439" s="177"/>
    </row>
    <row r="440" spans="1:18" x14ac:dyDescent="0.2">
      <c r="A440" s="59">
        <f t="shared" si="47"/>
        <v>52</v>
      </c>
      <c r="B440" s="57" t="s">
        <v>2235</v>
      </c>
      <c r="C440" s="57">
        <v>964.1</v>
      </c>
      <c r="D440" s="57"/>
      <c r="E440" s="57">
        <v>72.3</v>
      </c>
      <c r="F440" s="57">
        <f t="shared" si="45"/>
        <v>1036.4000000000001</v>
      </c>
      <c r="G440" s="57" t="s">
        <v>1994</v>
      </c>
      <c r="H440" s="57">
        <v>597</v>
      </c>
      <c r="I440" s="56">
        <f t="shared" si="48"/>
        <v>1.8878515016641235E-2</v>
      </c>
      <c r="J440" s="245">
        <f t="shared" si="49"/>
        <v>69.472935261239741</v>
      </c>
      <c r="K440" s="245">
        <f t="shared" si="50"/>
        <v>15.284045757472743</v>
      </c>
      <c r="L440" s="54">
        <f t="shared" si="51"/>
        <v>34.73646763061987</v>
      </c>
      <c r="M440" s="54">
        <v>17.350162610471344</v>
      </c>
      <c r="N440" s="56">
        <f t="shared" si="46"/>
        <v>0.13203744814724402</v>
      </c>
      <c r="R440" s="177"/>
    </row>
    <row r="441" spans="1:18" x14ac:dyDescent="0.2">
      <c r="A441" s="59">
        <f t="shared" si="47"/>
        <v>53</v>
      </c>
      <c r="B441" s="57" t="s">
        <v>2236</v>
      </c>
      <c r="C441" s="57">
        <v>472.5</v>
      </c>
      <c r="D441" s="57"/>
      <c r="E441" s="57">
        <v>96.5</v>
      </c>
      <c r="F441" s="57">
        <f t="shared" si="45"/>
        <v>569</v>
      </c>
      <c r="G441" s="57" t="s">
        <v>1994</v>
      </c>
      <c r="H441" s="57">
        <v>387</v>
      </c>
      <c r="I441" s="56">
        <f t="shared" si="48"/>
        <v>1.2237831342445826E-2</v>
      </c>
      <c r="J441" s="245">
        <f t="shared" si="49"/>
        <v>45.035219340200641</v>
      </c>
      <c r="K441" s="245">
        <f t="shared" si="50"/>
        <v>9.9077482548441402</v>
      </c>
      <c r="L441" s="54">
        <f t="shared" si="51"/>
        <v>22.51760967010032</v>
      </c>
      <c r="M441" s="54">
        <v>11.247090335431173</v>
      </c>
      <c r="N441" s="56">
        <f t="shared" si="46"/>
        <v>0.15590099754055584</v>
      </c>
      <c r="R441" s="177"/>
    </row>
    <row r="442" spans="1:18" x14ac:dyDescent="0.2">
      <c r="A442" s="59">
        <f t="shared" si="47"/>
        <v>54</v>
      </c>
      <c r="B442" s="57" t="s">
        <v>2237</v>
      </c>
      <c r="C442" s="57">
        <v>219</v>
      </c>
      <c r="D442" s="57"/>
      <c r="E442" s="57"/>
      <c r="F442" s="57">
        <f t="shared" si="45"/>
        <v>219</v>
      </c>
      <c r="G442" s="57" t="s">
        <v>1992</v>
      </c>
      <c r="H442" s="57">
        <v>206</v>
      </c>
      <c r="I442" s="56">
        <f t="shared" si="48"/>
        <v>6.5141944613535925E-3</v>
      </c>
      <c r="J442" s="245">
        <f t="shared" si="49"/>
        <v>23.972235617781219</v>
      </c>
      <c r="K442" s="245">
        <f t="shared" si="50"/>
        <v>5.2738918359118685</v>
      </c>
      <c r="L442" s="54">
        <f t="shared" si="51"/>
        <v>11.98611780889061</v>
      </c>
      <c r="M442" s="54">
        <v>5.9868232793251206</v>
      </c>
      <c r="N442" s="56">
        <f t="shared" si="46"/>
        <v>0.21561218512287131</v>
      </c>
      <c r="R442" s="177"/>
    </row>
    <row r="443" spans="1:18" x14ac:dyDescent="0.2">
      <c r="A443" s="59">
        <f t="shared" si="47"/>
        <v>55</v>
      </c>
      <c r="B443" s="57" t="s">
        <v>2238</v>
      </c>
      <c r="C443" s="57">
        <v>361.4</v>
      </c>
      <c r="D443" s="57"/>
      <c r="E443" s="57"/>
      <c r="F443" s="57">
        <f t="shared" si="45"/>
        <v>361.4</v>
      </c>
      <c r="G443" s="57" t="s">
        <v>1992</v>
      </c>
      <c r="H443" s="57">
        <v>325</v>
      </c>
      <c r="I443" s="56">
        <f t="shared" si="48"/>
        <v>1.0277248543397658E-2</v>
      </c>
      <c r="J443" s="245">
        <f t="shared" si="49"/>
        <v>37.820274639703378</v>
      </c>
      <c r="K443" s="245">
        <f t="shared" si="50"/>
        <v>8.3204604207347437</v>
      </c>
      <c r="L443" s="54">
        <f t="shared" si="51"/>
        <v>18.910137319851689</v>
      </c>
      <c r="M443" s="54">
        <v>9.4452309018478822</v>
      </c>
      <c r="N443" s="56">
        <f t="shared" si="46"/>
        <v>0.20613199580004893</v>
      </c>
      <c r="R443" s="177"/>
    </row>
    <row r="444" spans="1:18" x14ac:dyDescent="0.2">
      <c r="A444" s="59">
        <f t="shared" si="47"/>
        <v>56</v>
      </c>
      <c r="B444" s="57" t="s">
        <v>2239</v>
      </c>
      <c r="C444" s="57">
        <v>325.7</v>
      </c>
      <c r="D444" s="57"/>
      <c r="E444" s="57">
        <v>17.7</v>
      </c>
      <c r="F444" s="57">
        <f t="shared" si="45"/>
        <v>343.4</v>
      </c>
      <c r="G444" s="57" t="s">
        <v>1992</v>
      </c>
      <c r="H444" s="57">
        <v>350</v>
      </c>
      <c r="I444" s="56">
        <f t="shared" si="48"/>
        <v>1.1067806123659017E-2</v>
      </c>
      <c r="J444" s="245">
        <f t="shared" si="49"/>
        <v>40.729526535065183</v>
      </c>
      <c r="K444" s="245">
        <f t="shared" si="50"/>
        <v>8.9604958377143404</v>
      </c>
      <c r="L444" s="54">
        <f t="shared" si="51"/>
        <v>20.364763267532592</v>
      </c>
      <c r="M444" s="54">
        <v>10.171787125066951</v>
      </c>
      <c r="N444" s="56">
        <f t="shared" si="46"/>
        <v>0.23362426547868106</v>
      </c>
      <c r="R444" s="177"/>
    </row>
    <row r="445" spans="1:18" x14ac:dyDescent="0.2">
      <c r="A445" s="59">
        <f t="shared" si="47"/>
        <v>57</v>
      </c>
      <c r="B445" s="57" t="s">
        <v>2240</v>
      </c>
      <c r="C445" s="57">
        <v>398.4</v>
      </c>
      <c r="D445" s="57"/>
      <c r="E445" s="57">
        <v>80.599999999999994</v>
      </c>
      <c r="F445" s="57">
        <f t="shared" si="45"/>
        <v>479</v>
      </c>
      <c r="G445" s="57" t="s">
        <v>1992</v>
      </c>
      <c r="H445" s="57">
        <v>266</v>
      </c>
      <c r="I445" s="56">
        <f t="shared" si="48"/>
        <v>8.4115326539808532E-3</v>
      </c>
      <c r="J445" s="245">
        <f t="shared" si="49"/>
        <v>30.95444016664954</v>
      </c>
      <c r="K445" s="245">
        <f t="shared" si="50"/>
        <v>6.8099768366628988</v>
      </c>
      <c r="L445" s="54">
        <f t="shared" si="51"/>
        <v>15.47722008332477</v>
      </c>
      <c r="M445" s="54">
        <v>7.7305582150508831</v>
      </c>
      <c r="N445" s="56">
        <f t="shared" si="46"/>
        <v>0.1272905956193906</v>
      </c>
      <c r="R445" s="177"/>
    </row>
    <row r="446" spans="1:18" x14ac:dyDescent="0.2">
      <c r="A446" s="59">
        <f t="shared" si="47"/>
        <v>58</v>
      </c>
      <c r="B446" s="57" t="s">
        <v>2241</v>
      </c>
      <c r="C446" s="57">
        <v>675.5</v>
      </c>
      <c r="D446" s="57"/>
      <c r="E446" s="57"/>
      <c r="F446" s="57">
        <f t="shared" si="45"/>
        <v>675.5</v>
      </c>
      <c r="G446" s="57" t="s">
        <v>1992</v>
      </c>
      <c r="H446" s="57">
        <v>405</v>
      </c>
      <c r="I446" s="56">
        <f t="shared" si="48"/>
        <v>1.2807032800234005E-2</v>
      </c>
      <c r="J446" s="245">
        <f t="shared" si="49"/>
        <v>47.129880704861137</v>
      </c>
      <c r="K446" s="245">
        <f t="shared" si="50"/>
        <v>10.36857375506945</v>
      </c>
      <c r="L446" s="54">
        <f t="shared" si="51"/>
        <v>23.564940352430568</v>
      </c>
      <c r="M446" s="54">
        <v>11.770210816148902</v>
      </c>
      <c r="N446" s="56">
        <f t="shared" si="46"/>
        <v>0.13742946799187278</v>
      </c>
      <c r="R446" s="177"/>
    </row>
    <row r="447" spans="1:18" x14ac:dyDescent="0.2">
      <c r="A447" s="59">
        <f t="shared" si="47"/>
        <v>59</v>
      </c>
      <c r="B447" s="57" t="s">
        <v>2242</v>
      </c>
      <c r="C447" s="57">
        <v>1644.9</v>
      </c>
      <c r="D447" s="57">
        <v>102.4</v>
      </c>
      <c r="E447" s="57">
        <v>88.7</v>
      </c>
      <c r="F447" s="57">
        <f t="shared" si="45"/>
        <v>1836.0000000000002</v>
      </c>
      <c r="G447" s="57" t="s">
        <v>1994</v>
      </c>
      <c r="H447" s="57">
        <v>498</v>
      </c>
      <c r="I447" s="56">
        <f t="shared" si="48"/>
        <v>1.5747906998806259E-2</v>
      </c>
      <c r="J447" s="245">
        <f t="shared" si="49"/>
        <v>57.952297755607034</v>
      </c>
      <c r="K447" s="245">
        <f t="shared" si="50"/>
        <v>12.749505506233549</v>
      </c>
      <c r="L447" s="54">
        <f t="shared" si="51"/>
        <v>28.976148877803517</v>
      </c>
      <c r="M447" s="54">
        <v>14.472999966523833</v>
      </c>
      <c r="N447" s="56">
        <f t="shared" si="46"/>
        <v>6.2173721190723272E-2</v>
      </c>
      <c r="R447" s="177"/>
    </row>
    <row r="448" spans="1:18" x14ac:dyDescent="0.2">
      <c r="A448" s="59">
        <f t="shared" si="47"/>
        <v>60</v>
      </c>
      <c r="B448" s="57" t="s">
        <v>704</v>
      </c>
      <c r="C448" s="57">
        <v>640.29999999999995</v>
      </c>
      <c r="D448" s="57">
        <v>45.5</v>
      </c>
      <c r="E448" s="57"/>
      <c r="F448" s="57">
        <f t="shared" ref="F448:F511" si="52">C448+D448+E448</f>
        <v>685.8</v>
      </c>
      <c r="G448" s="57" t="s">
        <v>1992</v>
      </c>
      <c r="H448" s="57">
        <v>345</v>
      </c>
      <c r="I448" s="56">
        <f t="shared" si="48"/>
        <v>1.0909694607606745E-2</v>
      </c>
      <c r="J448" s="245">
        <f t="shared" si="49"/>
        <v>40.147676155992826</v>
      </c>
      <c r="K448" s="245">
        <f t="shared" si="50"/>
        <v>8.8324887543184225</v>
      </c>
      <c r="L448" s="54">
        <f t="shared" si="51"/>
        <v>20.073838077996413</v>
      </c>
      <c r="M448" s="54">
        <v>10.026475880423138</v>
      </c>
      <c r="N448" s="56">
        <f t="shared" si="46"/>
        <v>0.11531128443967746</v>
      </c>
      <c r="R448" s="177"/>
    </row>
    <row r="449" spans="1:18" x14ac:dyDescent="0.2">
      <c r="A449" s="59">
        <f t="shared" si="47"/>
        <v>61</v>
      </c>
      <c r="B449" s="57" t="s">
        <v>705</v>
      </c>
      <c r="C449" s="57">
        <v>484.9</v>
      </c>
      <c r="D449" s="57">
        <v>39.799999999999997</v>
      </c>
      <c r="E449" s="57"/>
      <c r="F449" s="57">
        <f t="shared" si="52"/>
        <v>524.69999999999993</v>
      </c>
      <c r="G449" s="57" t="s">
        <v>1992</v>
      </c>
      <c r="H449" s="57">
        <v>245</v>
      </c>
      <c r="I449" s="56">
        <f t="shared" si="48"/>
        <v>7.7474642865613119E-3</v>
      </c>
      <c r="J449" s="245">
        <f t="shared" si="49"/>
        <v>28.510668574545626</v>
      </c>
      <c r="K449" s="245">
        <f t="shared" ref="K449:K512" si="53">J449*0.22</f>
        <v>6.2723470864000381</v>
      </c>
      <c r="L449" s="54">
        <f t="shared" si="51"/>
        <v>14.255334287272813</v>
      </c>
      <c r="M449" s="54">
        <v>7.120250987546866</v>
      </c>
      <c r="N449" s="56">
        <f t="shared" si="46"/>
        <v>0.10702992364353985</v>
      </c>
      <c r="R449" s="177"/>
    </row>
    <row r="450" spans="1:18" x14ac:dyDescent="0.2">
      <c r="A450" s="59">
        <f t="shared" si="47"/>
        <v>62</v>
      </c>
      <c r="B450" s="57" t="s">
        <v>706</v>
      </c>
      <c r="C450" s="57">
        <v>642.79999999999995</v>
      </c>
      <c r="D450" s="57"/>
      <c r="E450" s="57"/>
      <c r="F450" s="57">
        <f t="shared" si="52"/>
        <v>642.79999999999995</v>
      </c>
      <c r="G450" s="57" t="s">
        <v>1992</v>
      </c>
      <c r="H450" s="57">
        <v>324</v>
      </c>
      <c r="I450" s="56">
        <f t="shared" si="48"/>
        <v>1.0245626240187204E-2</v>
      </c>
      <c r="J450" s="245">
        <f t="shared" si="49"/>
        <v>37.703904563888912</v>
      </c>
      <c r="K450" s="245">
        <f t="shared" si="53"/>
        <v>8.2948590040555601</v>
      </c>
      <c r="L450" s="54">
        <f t="shared" si="51"/>
        <v>18.851952281944456</v>
      </c>
      <c r="M450" s="54">
        <v>9.4161686529191204</v>
      </c>
      <c r="N450" s="56">
        <f t="shared" si="46"/>
        <v>0.11553653469634111</v>
      </c>
      <c r="R450" s="177"/>
    </row>
    <row r="451" spans="1:18" x14ac:dyDescent="0.2">
      <c r="A451" s="59">
        <f t="shared" si="47"/>
        <v>63</v>
      </c>
      <c r="B451" s="57" t="s">
        <v>707</v>
      </c>
      <c r="C451" s="57">
        <v>637.20000000000005</v>
      </c>
      <c r="D451" s="57"/>
      <c r="E451" s="57"/>
      <c r="F451" s="57">
        <f t="shared" si="52"/>
        <v>637.20000000000005</v>
      </c>
      <c r="G451" s="57" t="s">
        <v>1992</v>
      </c>
      <c r="H451" s="57">
        <v>340</v>
      </c>
      <c r="I451" s="56">
        <f t="shared" si="48"/>
        <v>1.0751583091554473E-2</v>
      </c>
      <c r="J451" s="245">
        <f t="shared" si="49"/>
        <v>39.565825776920462</v>
      </c>
      <c r="K451" s="245">
        <f t="shared" si="53"/>
        <v>8.704481670922501</v>
      </c>
      <c r="L451" s="54">
        <f t="shared" si="51"/>
        <v>19.782912888460231</v>
      </c>
      <c r="M451" s="54">
        <v>9.8811646357793226</v>
      </c>
      <c r="N451" s="56">
        <f t="shared" si="46"/>
        <v>0.12230757214702216</v>
      </c>
      <c r="R451" s="177"/>
    </row>
    <row r="452" spans="1:18" x14ac:dyDescent="0.2">
      <c r="A452" s="59">
        <f t="shared" si="47"/>
        <v>64</v>
      </c>
      <c r="B452" s="57" t="s">
        <v>708</v>
      </c>
      <c r="C452" s="57">
        <v>453.2</v>
      </c>
      <c r="D452" s="57"/>
      <c r="E452" s="57"/>
      <c r="F452" s="57">
        <f t="shared" si="52"/>
        <v>453.2</v>
      </c>
      <c r="G452" s="57" t="s">
        <v>1992</v>
      </c>
      <c r="H452" s="57">
        <v>301</v>
      </c>
      <c r="I452" s="56">
        <f t="shared" si="48"/>
        <v>9.5183132663467541E-3</v>
      </c>
      <c r="J452" s="245">
        <f t="shared" si="49"/>
        <v>35.027392820156052</v>
      </c>
      <c r="K452" s="245">
        <f t="shared" si="53"/>
        <v>7.7060264204343314</v>
      </c>
      <c r="L452" s="54">
        <f t="shared" si="51"/>
        <v>17.513696410078026</v>
      </c>
      <c r="M452" s="54">
        <v>8.7477369275575771</v>
      </c>
      <c r="N452" s="56">
        <f t="shared" si="46"/>
        <v>0.15223930401197261</v>
      </c>
      <c r="R452" s="177"/>
    </row>
    <row r="453" spans="1:18" x14ac:dyDescent="0.2">
      <c r="A453" s="59">
        <f t="shared" si="47"/>
        <v>65</v>
      </c>
      <c r="B453" s="57" t="s">
        <v>709</v>
      </c>
      <c r="C453" s="57">
        <v>771.5</v>
      </c>
      <c r="D453" s="57">
        <v>16.600000000000001</v>
      </c>
      <c r="E453" s="57"/>
      <c r="F453" s="57">
        <f t="shared" si="52"/>
        <v>788.1</v>
      </c>
      <c r="G453" s="57" t="s">
        <v>1992</v>
      </c>
      <c r="H453" s="57">
        <v>436</v>
      </c>
      <c r="I453" s="56">
        <f t="shared" si="48"/>
        <v>1.3787324199758089E-2</v>
      </c>
      <c r="J453" s="245">
        <f t="shared" si="49"/>
        <v>50.737353055109764</v>
      </c>
      <c r="K453" s="245">
        <f t="shared" si="53"/>
        <v>11.162217672124148</v>
      </c>
      <c r="L453" s="54">
        <f t="shared" si="51"/>
        <v>25.368676527554882</v>
      </c>
      <c r="M453" s="54">
        <v>12.671140532940546</v>
      </c>
      <c r="N453" s="56">
        <f t="shared" ref="N453:N516" si="54">(J453+K453+L453+M453)/F453</f>
        <v>0.12681054154007021</v>
      </c>
      <c r="R453" s="177"/>
    </row>
    <row r="454" spans="1:18" x14ac:dyDescent="0.2">
      <c r="A454" s="59">
        <f t="shared" ref="A454:A517" si="55">1+A453</f>
        <v>66</v>
      </c>
      <c r="B454" s="57" t="s">
        <v>710</v>
      </c>
      <c r="C454" s="57">
        <v>1131.7</v>
      </c>
      <c r="D454" s="57"/>
      <c r="E454" s="57">
        <v>24.6</v>
      </c>
      <c r="F454" s="57">
        <f t="shared" si="52"/>
        <v>1156.3</v>
      </c>
      <c r="G454" s="57" t="s">
        <v>1995</v>
      </c>
      <c r="H454" s="57">
        <v>452</v>
      </c>
      <c r="I454" s="56">
        <f t="shared" ref="I454:I517" si="56">4/126493*H454</f>
        <v>1.4293281051125359E-2</v>
      </c>
      <c r="J454" s="245">
        <f t="shared" ref="J454:J517" si="57">I454*3680</f>
        <v>52.599274268141322</v>
      </c>
      <c r="K454" s="245">
        <f t="shared" si="53"/>
        <v>11.571840338991091</v>
      </c>
      <c r="L454" s="54">
        <f t="shared" ref="L454:L517" si="58">J454*0.5</f>
        <v>26.299637134070661</v>
      </c>
      <c r="M454" s="54">
        <v>13.13613651580075</v>
      </c>
      <c r="N454" s="56">
        <f t="shared" si="54"/>
        <v>8.9602082726804311E-2</v>
      </c>
      <c r="R454" s="177"/>
    </row>
    <row r="455" spans="1:18" x14ac:dyDescent="0.2">
      <c r="A455" s="59">
        <f t="shared" si="55"/>
        <v>67</v>
      </c>
      <c r="B455" s="57" t="s">
        <v>711</v>
      </c>
      <c r="C455" s="57">
        <v>534.6</v>
      </c>
      <c r="D455" s="57"/>
      <c r="E455" s="57"/>
      <c r="F455" s="57">
        <f t="shared" si="52"/>
        <v>534.6</v>
      </c>
      <c r="G455" s="57" t="s">
        <v>1992</v>
      </c>
      <c r="H455" s="57">
        <v>302</v>
      </c>
      <c r="I455" s="56">
        <f t="shared" si="56"/>
        <v>9.5499355695572094E-3</v>
      </c>
      <c r="J455" s="245">
        <f t="shared" si="57"/>
        <v>35.143762895970532</v>
      </c>
      <c r="K455" s="245">
        <f t="shared" si="53"/>
        <v>7.7316278371135168</v>
      </c>
      <c r="L455" s="54">
        <f t="shared" si="58"/>
        <v>17.571881447985266</v>
      </c>
      <c r="M455" s="54">
        <v>8.7767991764863407</v>
      </c>
      <c r="N455" s="56">
        <f t="shared" si="54"/>
        <v>0.12948760074365065</v>
      </c>
      <c r="R455" s="177"/>
    </row>
    <row r="456" spans="1:18" x14ac:dyDescent="0.2">
      <c r="A456" s="59">
        <f t="shared" si="55"/>
        <v>68</v>
      </c>
      <c r="B456" s="57" t="s">
        <v>712</v>
      </c>
      <c r="C456" s="57">
        <v>640.5</v>
      </c>
      <c r="D456" s="57"/>
      <c r="E456" s="57"/>
      <c r="F456" s="57">
        <f t="shared" si="52"/>
        <v>640.5</v>
      </c>
      <c r="G456" s="57" t="s">
        <v>1992</v>
      </c>
      <c r="H456" s="57">
        <v>448</v>
      </c>
      <c r="I456" s="56">
        <f t="shared" si="56"/>
        <v>1.4166791838283541E-2</v>
      </c>
      <c r="J456" s="245">
        <f t="shared" si="57"/>
        <v>52.133793964883431</v>
      </c>
      <c r="K456" s="245">
        <f t="shared" si="53"/>
        <v>11.469434672274355</v>
      </c>
      <c r="L456" s="54">
        <f t="shared" si="58"/>
        <v>26.066896982441715</v>
      </c>
      <c r="M456" s="54">
        <v>13.019887520085698</v>
      </c>
      <c r="N456" s="56">
        <f t="shared" si="54"/>
        <v>0.16032788936719003</v>
      </c>
      <c r="R456" s="177"/>
    </row>
    <row r="457" spans="1:18" x14ac:dyDescent="0.2">
      <c r="A457" s="59">
        <f t="shared" si="55"/>
        <v>69</v>
      </c>
      <c r="B457" s="57" t="s">
        <v>713</v>
      </c>
      <c r="C457" s="57">
        <v>679.9</v>
      </c>
      <c r="D457" s="57">
        <v>100.6</v>
      </c>
      <c r="E457" s="57"/>
      <c r="F457" s="57">
        <f t="shared" si="52"/>
        <v>780.5</v>
      </c>
      <c r="G457" s="57" t="s">
        <v>1992</v>
      </c>
      <c r="H457" s="57">
        <v>415</v>
      </c>
      <c r="I457" s="56">
        <f t="shared" si="56"/>
        <v>1.3123255832338549E-2</v>
      </c>
      <c r="J457" s="245">
        <f t="shared" si="57"/>
        <v>48.293581463005857</v>
      </c>
      <c r="K457" s="245">
        <f t="shared" si="53"/>
        <v>10.62458792186129</v>
      </c>
      <c r="L457" s="54">
        <f t="shared" si="58"/>
        <v>24.146790731502929</v>
      </c>
      <c r="M457" s="54">
        <v>12.060833305436528</v>
      </c>
      <c r="N457" s="56">
        <f t="shared" si="54"/>
        <v>0.12187801847765101</v>
      </c>
      <c r="R457" s="177"/>
    </row>
    <row r="458" spans="1:18" x14ac:dyDescent="0.2">
      <c r="A458" s="59">
        <f t="shared" si="55"/>
        <v>70</v>
      </c>
      <c r="B458" s="57" t="s">
        <v>714</v>
      </c>
      <c r="C458" s="57">
        <v>708.5</v>
      </c>
      <c r="D458" s="57"/>
      <c r="E458" s="57"/>
      <c r="F458" s="57">
        <f t="shared" si="52"/>
        <v>708.5</v>
      </c>
      <c r="G458" s="57" t="s">
        <v>1992</v>
      </c>
      <c r="H458" s="57">
        <v>457</v>
      </c>
      <c r="I458" s="56">
        <f t="shared" si="56"/>
        <v>1.445139256717763E-2</v>
      </c>
      <c r="J458" s="245">
        <f t="shared" si="57"/>
        <v>53.181124647213679</v>
      </c>
      <c r="K458" s="245">
        <f t="shared" si="53"/>
        <v>11.699847422387009</v>
      </c>
      <c r="L458" s="54">
        <f t="shared" si="58"/>
        <v>26.590562323606839</v>
      </c>
      <c r="M458" s="54">
        <v>13.281447760444562</v>
      </c>
      <c r="N458" s="56">
        <f t="shared" si="54"/>
        <v>0.1478517743876529</v>
      </c>
      <c r="R458" s="177"/>
    </row>
    <row r="459" spans="1:18" x14ac:dyDescent="0.2">
      <c r="A459" s="59">
        <f t="shared" si="55"/>
        <v>71</v>
      </c>
      <c r="B459" s="57" t="s">
        <v>715</v>
      </c>
      <c r="C459" s="57">
        <v>959</v>
      </c>
      <c r="D459" s="57"/>
      <c r="E459" s="57"/>
      <c r="F459" s="57">
        <f t="shared" si="52"/>
        <v>959</v>
      </c>
      <c r="G459" s="57" t="s">
        <v>1992</v>
      </c>
      <c r="H459" s="57">
        <v>498</v>
      </c>
      <c r="I459" s="56">
        <f t="shared" si="56"/>
        <v>1.5747906998806259E-2</v>
      </c>
      <c r="J459" s="245">
        <f t="shared" si="57"/>
        <v>57.952297755607034</v>
      </c>
      <c r="K459" s="245">
        <f t="shared" si="53"/>
        <v>12.749505506233549</v>
      </c>
      <c r="L459" s="54">
        <f t="shared" si="58"/>
        <v>28.976148877803517</v>
      </c>
      <c r="M459" s="54">
        <v>14.472999966523833</v>
      </c>
      <c r="N459" s="56">
        <f t="shared" si="54"/>
        <v>0.11903123264459639</v>
      </c>
      <c r="R459" s="177"/>
    </row>
    <row r="460" spans="1:18" x14ac:dyDescent="0.2">
      <c r="A460" s="59">
        <f t="shared" si="55"/>
        <v>72</v>
      </c>
      <c r="B460" s="57" t="s">
        <v>716</v>
      </c>
      <c r="C460" s="57">
        <v>492.4</v>
      </c>
      <c r="D460" s="57"/>
      <c r="E460" s="57"/>
      <c r="F460" s="57">
        <f t="shared" si="52"/>
        <v>492.4</v>
      </c>
      <c r="G460" s="57" t="s">
        <v>1992</v>
      </c>
      <c r="H460" s="57">
        <v>270</v>
      </c>
      <c r="I460" s="56">
        <f t="shared" si="56"/>
        <v>8.5380218668226707E-3</v>
      </c>
      <c r="J460" s="245">
        <f t="shared" si="57"/>
        <v>31.419920469907428</v>
      </c>
      <c r="K460" s="245">
        <f t="shared" si="53"/>
        <v>6.912382503379634</v>
      </c>
      <c r="L460" s="54">
        <f t="shared" si="58"/>
        <v>15.709960234953714</v>
      </c>
      <c r="M460" s="54">
        <v>7.8468072107659346</v>
      </c>
      <c r="N460" s="56">
        <f t="shared" si="54"/>
        <v>0.12568860767466838</v>
      </c>
      <c r="R460" s="177"/>
    </row>
    <row r="461" spans="1:18" x14ac:dyDescent="0.2">
      <c r="A461" s="59">
        <f t="shared" si="55"/>
        <v>73</v>
      </c>
      <c r="B461" s="57" t="s">
        <v>717</v>
      </c>
      <c r="C461" s="57">
        <v>287.5</v>
      </c>
      <c r="D461" s="57"/>
      <c r="E461" s="57">
        <v>44.8</v>
      </c>
      <c r="F461" s="57">
        <f t="shared" si="52"/>
        <v>332.3</v>
      </c>
      <c r="G461" s="57" t="s">
        <v>1992</v>
      </c>
      <c r="H461" s="57">
        <v>254</v>
      </c>
      <c r="I461" s="56">
        <f t="shared" si="56"/>
        <v>8.0320650154554005E-3</v>
      </c>
      <c r="J461" s="245">
        <f t="shared" si="57"/>
        <v>29.557999256875874</v>
      </c>
      <c r="K461" s="245">
        <f t="shared" si="53"/>
        <v>6.5027598365126922</v>
      </c>
      <c r="L461" s="54">
        <f t="shared" si="58"/>
        <v>14.778999628437937</v>
      </c>
      <c r="M461" s="54">
        <v>7.3818112279057297</v>
      </c>
      <c r="N461" s="56">
        <f t="shared" si="54"/>
        <v>0.17520785419720805</v>
      </c>
      <c r="R461" s="177"/>
    </row>
    <row r="462" spans="1:18" x14ac:dyDescent="0.2">
      <c r="A462" s="59">
        <f t="shared" si="55"/>
        <v>74</v>
      </c>
      <c r="B462" s="57" t="s">
        <v>718</v>
      </c>
      <c r="C462" s="57">
        <v>227.9</v>
      </c>
      <c r="D462" s="57"/>
      <c r="E462" s="57"/>
      <c r="F462" s="57">
        <f t="shared" si="52"/>
        <v>227.9</v>
      </c>
      <c r="G462" s="57" t="s">
        <v>1992</v>
      </c>
      <c r="H462" s="57">
        <v>150</v>
      </c>
      <c r="I462" s="56">
        <f t="shared" si="56"/>
        <v>4.7433454815681503E-3</v>
      </c>
      <c r="J462" s="245">
        <f t="shared" si="57"/>
        <v>17.455511372170793</v>
      </c>
      <c r="K462" s="245">
        <f t="shared" si="53"/>
        <v>3.8402125018775743</v>
      </c>
      <c r="L462" s="54">
        <f t="shared" si="58"/>
        <v>8.7277556860853966</v>
      </c>
      <c r="M462" s="54">
        <v>4.3593373393144077</v>
      </c>
      <c r="N462" s="56">
        <f t="shared" si="54"/>
        <v>0.15086799868121181</v>
      </c>
      <c r="R462" s="177"/>
    </row>
    <row r="463" spans="1:18" x14ac:dyDescent="0.2">
      <c r="A463" s="59">
        <f t="shared" si="55"/>
        <v>75</v>
      </c>
      <c r="B463" s="57" t="s">
        <v>719</v>
      </c>
      <c r="C463" s="57">
        <v>638.54999999999995</v>
      </c>
      <c r="D463" s="57">
        <v>38.700000000000003</v>
      </c>
      <c r="E463" s="57"/>
      <c r="F463" s="57">
        <f t="shared" si="52"/>
        <v>677.25</v>
      </c>
      <c r="G463" s="57" t="s">
        <v>1992</v>
      </c>
      <c r="H463" s="57">
        <v>311</v>
      </c>
      <c r="I463" s="56">
        <f t="shared" si="56"/>
        <v>9.834536298451298E-3</v>
      </c>
      <c r="J463" s="245">
        <f t="shared" si="57"/>
        <v>36.19109357830078</v>
      </c>
      <c r="K463" s="245">
        <f t="shared" si="53"/>
        <v>7.9620405872261717</v>
      </c>
      <c r="L463" s="54">
        <f t="shared" si="58"/>
        <v>18.09554678915039</v>
      </c>
      <c r="M463" s="54">
        <v>9.0383594168452053</v>
      </c>
      <c r="N463" s="56">
        <f t="shared" si="54"/>
        <v>0.10525956496348844</v>
      </c>
      <c r="R463" s="177"/>
    </row>
    <row r="464" spans="1:18" x14ac:dyDescent="0.2">
      <c r="A464" s="59">
        <f t="shared" si="55"/>
        <v>76</v>
      </c>
      <c r="B464" s="57" t="s">
        <v>720</v>
      </c>
      <c r="C464" s="57">
        <v>844.8</v>
      </c>
      <c r="D464" s="57">
        <v>33</v>
      </c>
      <c r="E464" s="57"/>
      <c r="F464" s="57">
        <f t="shared" si="52"/>
        <v>877.8</v>
      </c>
      <c r="G464" s="57" t="s">
        <v>1992</v>
      </c>
      <c r="H464" s="57">
        <v>310</v>
      </c>
      <c r="I464" s="56">
        <f t="shared" si="56"/>
        <v>9.8029139952408428E-3</v>
      </c>
      <c r="J464" s="245">
        <f t="shared" si="57"/>
        <v>36.0747235024863</v>
      </c>
      <c r="K464" s="245">
        <f t="shared" si="53"/>
        <v>7.9364391705469863</v>
      </c>
      <c r="L464" s="54">
        <f t="shared" si="58"/>
        <v>18.03736175124315</v>
      </c>
      <c r="M464" s="54">
        <v>9.0092971679164435</v>
      </c>
      <c r="N464" s="56">
        <f t="shared" si="54"/>
        <v>8.0949899284794805E-2</v>
      </c>
      <c r="R464" s="177"/>
    </row>
    <row r="465" spans="1:18" x14ac:dyDescent="0.2">
      <c r="A465" s="59">
        <f t="shared" si="55"/>
        <v>77</v>
      </c>
      <c r="B465" s="57" t="s">
        <v>721</v>
      </c>
      <c r="C465" s="57">
        <v>623.70000000000005</v>
      </c>
      <c r="D465" s="57">
        <v>33.200000000000003</v>
      </c>
      <c r="E465" s="57"/>
      <c r="F465" s="57">
        <f t="shared" si="52"/>
        <v>656.90000000000009</v>
      </c>
      <c r="G465" s="57" t="s">
        <v>1992</v>
      </c>
      <c r="H465" s="57">
        <v>273</v>
      </c>
      <c r="I465" s="56">
        <f t="shared" si="56"/>
        <v>8.632888776454033E-3</v>
      </c>
      <c r="J465" s="245">
        <f t="shared" si="57"/>
        <v>31.769030697350843</v>
      </c>
      <c r="K465" s="245">
        <f t="shared" si="53"/>
        <v>6.9891867534171856</v>
      </c>
      <c r="L465" s="54">
        <f t="shared" si="58"/>
        <v>15.884515348675421</v>
      </c>
      <c r="M465" s="54">
        <v>7.9339939575522225</v>
      </c>
      <c r="N465" s="56">
        <f t="shared" si="54"/>
        <v>9.5260658786718938E-2</v>
      </c>
      <c r="R465" s="177"/>
    </row>
    <row r="466" spans="1:18" x14ac:dyDescent="0.2">
      <c r="A466" s="59">
        <f t="shared" si="55"/>
        <v>78</v>
      </c>
      <c r="B466" s="57" t="s">
        <v>722</v>
      </c>
      <c r="C466" s="57">
        <v>572.4</v>
      </c>
      <c r="D466" s="57"/>
      <c r="E466" s="57"/>
      <c r="F466" s="57">
        <f t="shared" si="52"/>
        <v>572.4</v>
      </c>
      <c r="G466" s="57" t="s">
        <v>1992</v>
      </c>
      <c r="H466" s="57">
        <v>359</v>
      </c>
      <c r="I466" s="56">
        <f t="shared" si="56"/>
        <v>1.1352406852553105E-2</v>
      </c>
      <c r="J466" s="245">
        <f t="shared" si="57"/>
        <v>41.776857217395424</v>
      </c>
      <c r="K466" s="245">
        <f t="shared" si="53"/>
        <v>9.1909085878269927</v>
      </c>
      <c r="L466" s="54">
        <f t="shared" si="58"/>
        <v>20.888428608697712</v>
      </c>
      <c r="M466" s="54">
        <v>10.433347365425815</v>
      </c>
      <c r="N466" s="56">
        <f t="shared" si="54"/>
        <v>0.14376230220011521</v>
      </c>
      <c r="R466" s="177"/>
    </row>
    <row r="467" spans="1:18" x14ac:dyDescent="0.2">
      <c r="A467" s="59">
        <f t="shared" si="55"/>
        <v>79</v>
      </c>
      <c r="B467" s="57" t="s">
        <v>723</v>
      </c>
      <c r="C467" s="57">
        <v>678.9</v>
      </c>
      <c r="D467" s="57"/>
      <c r="E467" s="57"/>
      <c r="F467" s="57">
        <f t="shared" si="52"/>
        <v>678.9</v>
      </c>
      <c r="G467" s="57" t="s">
        <v>1992</v>
      </c>
      <c r="H467" s="57">
        <v>348</v>
      </c>
      <c r="I467" s="56">
        <f t="shared" si="56"/>
        <v>1.1004561517238108E-2</v>
      </c>
      <c r="J467" s="245">
        <f t="shared" si="57"/>
        <v>40.496786383436238</v>
      </c>
      <c r="K467" s="245">
        <f t="shared" si="53"/>
        <v>8.9092930043559715</v>
      </c>
      <c r="L467" s="54">
        <f t="shared" si="58"/>
        <v>20.248393191718119</v>
      </c>
      <c r="M467" s="54">
        <v>10.113662627209427</v>
      </c>
      <c r="N467" s="56">
        <f t="shared" si="54"/>
        <v>0.11749614848537303</v>
      </c>
      <c r="R467" s="177"/>
    </row>
    <row r="468" spans="1:18" x14ac:dyDescent="0.2">
      <c r="A468" s="59">
        <f t="shared" si="55"/>
        <v>80</v>
      </c>
      <c r="B468" s="57" t="s">
        <v>724</v>
      </c>
      <c r="C468" s="57">
        <v>785.9</v>
      </c>
      <c r="D468" s="57"/>
      <c r="E468" s="57"/>
      <c r="F468" s="57">
        <f t="shared" si="52"/>
        <v>785.9</v>
      </c>
      <c r="G468" s="57" t="s">
        <v>1992</v>
      </c>
      <c r="H468" s="57">
        <v>298</v>
      </c>
      <c r="I468" s="56">
        <f t="shared" si="56"/>
        <v>9.4234463567153919E-3</v>
      </c>
      <c r="J468" s="245">
        <f t="shared" si="57"/>
        <v>34.678282592712641</v>
      </c>
      <c r="K468" s="245">
        <f t="shared" si="53"/>
        <v>7.6292221703967806</v>
      </c>
      <c r="L468" s="54">
        <f t="shared" si="58"/>
        <v>17.339141296356321</v>
      </c>
      <c r="M468" s="54">
        <v>8.6605501807712901</v>
      </c>
      <c r="N468" s="56">
        <f t="shared" si="54"/>
        <v>8.6915887823179841E-2</v>
      </c>
      <c r="R468" s="177"/>
    </row>
    <row r="469" spans="1:18" x14ac:dyDescent="0.2">
      <c r="A469" s="59">
        <f t="shared" si="55"/>
        <v>81</v>
      </c>
      <c r="B469" s="57" t="s">
        <v>725</v>
      </c>
      <c r="C469" s="57">
        <v>557.20000000000005</v>
      </c>
      <c r="D469" s="57"/>
      <c r="E469" s="57"/>
      <c r="F469" s="57">
        <f t="shared" si="52"/>
        <v>557.20000000000005</v>
      </c>
      <c r="G469" s="57" t="s">
        <v>1992</v>
      </c>
      <c r="H469" s="57">
        <v>317</v>
      </c>
      <c r="I469" s="56">
        <f t="shared" si="56"/>
        <v>1.0024270117714024E-2</v>
      </c>
      <c r="J469" s="245">
        <f t="shared" si="57"/>
        <v>36.88931403318761</v>
      </c>
      <c r="K469" s="245">
        <f t="shared" si="53"/>
        <v>8.115649087301275</v>
      </c>
      <c r="L469" s="54">
        <f t="shared" si="58"/>
        <v>18.444657016593805</v>
      </c>
      <c r="M469" s="54">
        <v>9.2127329104177829</v>
      </c>
      <c r="N469" s="56">
        <f t="shared" si="54"/>
        <v>0.13040623303571514</v>
      </c>
      <c r="R469" s="177"/>
    </row>
    <row r="470" spans="1:18" x14ac:dyDescent="0.2">
      <c r="A470" s="59">
        <f t="shared" si="55"/>
        <v>82</v>
      </c>
      <c r="B470" s="57" t="s">
        <v>726</v>
      </c>
      <c r="C470" s="57">
        <v>780.8</v>
      </c>
      <c r="D470" s="57">
        <v>45.6</v>
      </c>
      <c r="E470" s="57"/>
      <c r="F470" s="57">
        <f t="shared" si="52"/>
        <v>826.4</v>
      </c>
      <c r="G470" s="57" t="s">
        <v>1992</v>
      </c>
      <c r="H470" s="57">
        <v>257</v>
      </c>
      <c r="I470" s="56">
        <f t="shared" si="56"/>
        <v>8.1269319250867628E-3</v>
      </c>
      <c r="J470" s="245">
        <f t="shared" si="57"/>
        <v>29.907109484319289</v>
      </c>
      <c r="K470" s="245">
        <f t="shared" si="53"/>
        <v>6.5795640865502438</v>
      </c>
      <c r="L470" s="54">
        <f t="shared" si="58"/>
        <v>14.953554742159644</v>
      </c>
      <c r="M470" s="54">
        <v>7.4689979746920176</v>
      </c>
      <c r="N470" s="56">
        <f t="shared" si="54"/>
        <v>7.1284155720863024E-2</v>
      </c>
      <c r="R470" s="177"/>
    </row>
    <row r="471" spans="1:18" x14ac:dyDescent="0.2">
      <c r="A471" s="59">
        <f t="shared" si="55"/>
        <v>83</v>
      </c>
      <c r="B471" s="57" t="s">
        <v>727</v>
      </c>
      <c r="C471" s="57">
        <v>1009.3</v>
      </c>
      <c r="D471" s="57"/>
      <c r="E471" s="57"/>
      <c r="F471" s="57">
        <f t="shared" si="52"/>
        <v>1009.3</v>
      </c>
      <c r="G471" s="57" t="s">
        <v>1993</v>
      </c>
      <c r="H471" s="57">
        <v>253</v>
      </c>
      <c r="I471" s="56">
        <f t="shared" si="56"/>
        <v>8.000442712244947E-3</v>
      </c>
      <c r="J471" s="245">
        <f t="shared" si="57"/>
        <v>29.441629181061405</v>
      </c>
      <c r="K471" s="245">
        <f t="shared" si="53"/>
        <v>6.4771584198335095</v>
      </c>
      <c r="L471" s="54">
        <f t="shared" si="58"/>
        <v>14.720814590530702</v>
      </c>
      <c r="M471" s="54">
        <v>7.352748978976968</v>
      </c>
      <c r="N471" s="56">
        <f t="shared" si="54"/>
        <v>5.7457991846232626E-2</v>
      </c>
      <c r="R471" s="177"/>
    </row>
    <row r="472" spans="1:18" x14ac:dyDescent="0.2">
      <c r="A472" s="59">
        <f t="shared" si="55"/>
        <v>84</v>
      </c>
      <c r="B472" s="57" t="s">
        <v>728</v>
      </c>
      <c r="C472" s="57">
        <v>602.29999999999995</v>
      </c>
      <c r="D472" s="57"/>
      <c r="E472" s="57"/>
      <c r="F472" s="57">
        <f t="shared" si="52"/>
        <v>602.29999999999995</v>
      </c>
      <c r="G472" s="57" t="s">
        <v>1992</v>
      </c>
      <c r="H472" s="57">
        <v>352</v>
      </c>
      <c r="I472" s="56">
        <f t="shared" si="56"/>
        <v>1.1131050730079925E-2</v>
      </c>
      <c r="J472" s="245">
        <f t="shared" si="57"/>
        <v>40.962266686694122</v>
      </c>
      <c r="K472" s="245">
        <f t="shared" si="53"/>
        <v>9.0116986710727076</v>
      </c>
      <c r="L472" s="54">
        <f t="shared" si="58"/>
        <v>20.481133343347061</v>
      </c>
      <c r="M472" s="54">
        <v>10.229911622924476</v>
      </c>
      <c r="N472" s="56">
        <f t="shared" si="54"/>
        <v>0.13396149813056346</v>
      </c>
      <c r="R472" s="177"/>
    </row>
    <row r="473" spans="1:18" x14ac:dyDescent="0.2">
      <c r="A473" s="59">
        <f t="shared" si="55"/>
        <v>85</v>
      </c>
      <c r="B473" s="57" t="s">
        <v>729</v>
      </c>
      <c r="C473" s="57">
        <v>655.4</v>
      </c>
      <c r="D473" s="57">
        <v>60.8</v>
      </c>
      <c r="E473" s="57"/>
      <c r="F473" s="57">
        <f t="shared" si="52"/>
        <v>716.19999999999993</v>
      </c>
      <c r="G473" s="57" t="s">
        <v>1992</v>
      </c>
      <c r="H473" s="57">
        <v>295</v>
      </c>
      <c r="I473" s="56">
        <f t="shared" si="56"/>
        <v>9.3285794470840278E-3</v>
      </c>
      <c r="J473" s="245">
        <f t="shared" si="57"/>
        <v>34.329172365269223</v>
      </c>
      <c r="K473" s="245">
        <f t="shared" si="53"/>
        <v>7.552417920359229</v>
      </c>
      <c r="L473" s="54">
        <f t="shared" si="58"/>
        <v>17.164586182634611</v>
      </c>
      <c r="M473" s="54">
        <v>8.5733634339850013</v>
      </c>
      <c r="N473" s="56">
        <f t="shared" si="54"/>
        <v>9.441432547088531E-2</v>
      </c>
      <c r="R473" s="177"/>
    </row>
    <row r="474" spans="1:18" x14ac:dyDescent="0.2">
      <c r="A474" s="59">
        <f t="shared" si="55"/>
        <v>86</v>
      </c>
      <c r="B474" s="57" t="s">
        <v>730</v>
      </c>
      <c r="C474" s="57">
        <v>707.3</v>
      </c>
      <c r="D474" s="57"/>
      <c r="E474" s="57"/>
      <c r="F474" s="57">
        <f t="shared" si="52"/>
        <v>707.3</v>
      </c>
      <c r="G474" s="57" t="s">
        <v>1995</v>
      </c>
      <c r="H474" s="57">
        <v>355</v>
      </c>
      <c r="I474" s="56">
        <f t="shared" si="56"/>
        <v>1.1225917639711288E-2</v>
      </c>
      <c r="J474" s="245">
        <f t="shared" si="57"/>
        <v>41.31137691413754</v>
      </c>
      <c r="K474" s="245">
        <f t="shared" si="53"/>
        <v>9.0885029211102584</v>
      </c>
      <c r="L474" s="54">
        <f t="shared" si="58"/>
        <v>20.65568845706877</v>
      </c>
      <c r="M474" s="54">
        <v>10.317098369710767</v>
      </c>
      <c r="N474" s="56">
        <f t="shared" si="54"/>
        <v>0.11504689192991281</v>
      </c>
      <c r="R474" s="177"/>
    </row>
    <row r="475" spans="1:18" x14ac:dyDescent="0.2">
      <c r="A475" s="59">
        <f t="shared" si="55"/>
        <v>87</v>
      </c>
      <c r="B475" s="57" t="s">
        <v>731</v>
      </c>
      <c r="C475" s="57">
        <v>789.4</v>
      </c>
      <c r="D475" s="57"/>
      <c r="E475" s="57"/>
      <c r="F475" s="57">
        <f t="shared" si="52"/>
        <v>789.4</v>
      </c>
      <c r="G475" s="57" t="s">
        <v>1995</v>
      </c>
      <c r="H475" s="57">
        <v>388</v>
      </c>
      <c r="I475" s="56">
        <f t="shared" si="56"/>
        <v>1.2269453645656282E-2</v>
      </c>
      <c r="J475" s="245">
        <f t="shared" si="57"/>
        <v>45.151589416015113</v>
      </c>
      <c r="K475" s="245">
        <f t="shared" si="53"/>
        <v>9.9333496715233256</v>
      </c>
      <c r="L475" s="54">
        <f t="shared" si="58"/>
        <v>22.575794708007557</v>
      </c>
      <c r="M475" s="54">
        <v>11.276152584359934</v>
      </c>
      <c r="N475" s="56">
        <f t="shared" si="54"/>
        <v>0.11266390471232066</v>
      </c>
      <c r="R475" s="177"/>
    </row>
    <row r="476" spans="1:18" x14ac:dyDescent="0.2">
      <c r="A476" s="59">
        <f t="shared" si="55"/>
        <v>88</v>
      </c>
      <c r="B476" s="57" t="s">
        <v>732</v>
      </c>
      <c r="C476" s="57">
        <v>714.2</v>
      </c>
      <c r="D476" s="57"/>
      <c r="E476" s="57"/>
      <c r="F476" s="57">
        <f t="shared" si="52"/>
        <v>714.2</v>
      </c>
      <c r="G476" s="57" t="s">
        <v>1992</v>
      </c>
      <c r="H476" s="57">
        <v>335</v>
      </c>
      <c r="I476" s="56">
        <f t="shared" si="56"/>
        <v>1.0593471575502202E-2</v>
      </c>
      <c r="J476" s="245">
        <f t="shared" si="57"/>
        <v>38.983975397848099</v>
      </c>
      <c r="K476" s="245">
        <f t="shared" si="53"/>
        <v>8.5764745875265813</v>
      </c>
      <c r="L476" s="54">
        <f t="shared" si="58"/>
        <v>19.491987698924049</v>
      </c>
      <c r="M476" s="54">
        <v>9.7358533911355103</v>
      </c>
      <c r="N476" s="56">
        <f t="shared" si="54"/>
        <v>0.10751650948674632</v>
      </c>
      <c r="R476" s="177"/>
    </row>
    <row r="477" spans="1:18" x14ac:dyDescent="0.2">
      <c r="A477" s="59">
        <f t="shared" si="55"/>
        <v>89</v>
      </c>
      <c r="B477" s="57" t="s">
        <v>733</v>
      </c>
      <c r="C477" s="57">
        <v>713.1</v>
      </c>
      <c r="D477" s="57"/>
      <c r="E477" s="57"/>
      <c r="F477" s="57">
        <f t="shared" si="52"/>
        <v>713.1</v>
      </c>
      <c r="G477" s="57" t="s">
        <v>1992</v>
      </c>
      <c r="H477" s="57">
        <v>255</v>
      </c>
      <c r="I477" s="56">
        <f t="shared" si="56"/>
        <v>8.0636873186658558E-3</v>
      </c>
      <c r="J477" s="245">
        <f t="shared" si="57"/>
        <v>29.67436933269035</v>
      </c>
      <c r="K477" s="245">
        <f t="shared" si="53"/>
        <v>6.5283612531918775</v>
      </c>
      <c r="L477" s="54">
        <f t="shared" si="58"/>
        <v>14.837184666345175</v>
      </c>
      <c r="M477" s="54">
        <v>7.4108734768344933</v>
      </c>
      <c r="N477" s="56">
        <f t="shared" si="54"/>
        <v>8.1967169722425876E-2</v>
      </c>
      <c r="R477" s="177"/>
    </row>
    <row r="478" spans="1:18" x14ac:dyDescent="0.2">
      <c r="A478" s="59">
        <f t="shared" si="55"/>
        <v>90</v>
      </c>
      <c r="B478" s="57" t="s">
        <v>734</v>
      </c>
      <c r="C478" s="57">
        <v>771.4</v>
      </c>
      <c r="D478" s="57">
        <v>100</v>
      </c>
      <c r="E478" s="57"/>
      <c r="F478" s="57">
        <f t="shared" si="52"/>
        <v>871.4</v>
      </c>
      <c r="G478" s="57" t="s">
        <v>1992</v>
      </c>
      <c r="H478" s="57">
        <v>311</v>
      </c>
      <c r="I478" s="56">
        <f t="shared" si="56"/>
        <v>9.834536298451298E-3</v>
      </c>
      <c r="J478" s="245">
        <f t="shared" si="57"/>
        <v>36.19109357830078</v>
      </c>
      <c r="K478" s="245">
        <f t="shared" si="53"/>
        <v>7.9620405872261717</v>
      </c>
      <c r="L478" s="54">
        <f t="shared" si="58"/>
        <v>18.09554678915039</v>
      </c>
      <c r="M478" s="54">
        <v>9.0383594168452053</v>
      </c>
      <c r="N478" s="56">
        <f t="shared" si="54"/>
        <v>8.1807482638882892E-2</v>
      </c>
      <c r="R478" s="177"/>
    </row>
    <row r="479" spans="1:18" x14ac:dyDescent="0.2">
      <c r="A479" s="59">
        <f t="shared" si="55"/>
        <v>91</v>
      </c>
      <c r="B479" s="57" t="s">
        <v>735</v>
      </c>
      <c r="C479" s="57">
        <v>1203.7</v>
      </c>
      <c r="D479" s="57">
        <v>132</v>
      </c>
      <c r="E479" s="57"/>
      <c r="F479" s="57">
        <f t="shared" si="52"/>
        <v>1335.7</v>
      </c>
      <c r="G479" s="57" t="s">
        <v>1992</v>
      </c>
      <c r="H479" s="57">
        <v>519</v>
      </c>
      <c r="I479" s="56">
        <f t="shared" si="56"/>
        <v>1.6411975366225798E-2</v>
      </c>
      <c r="J479" s="245">
        <f t="shared" si="57"/>
        <v>60.396069347710942</v>
      </c>
      <c r="K479" s="245">
        <f t="shared" si="53"/>
        <v>13.287135256496407</v>
      </c>
      <c r="L479" s="54">
        <f t="shared" si="58"/>
        <v>30.198034673855471</v>
      </c>
      <c r="M479" s="54">
        <v>15.083307194027851</v>
      </c>
      <c r="N479" s="56">
        <f t="shared" si="54"/>
        <v>8.9065318912997432E-2</v>
      </c>
      <c r="R479" s="177"/>
    </row>
    <row r="480" spans="1:18" x14ac:dyDescent="0.2">
      <c r="A480" s="59">
        <f t="shared" si="55"/>
        <v>92</v>
      </c>
      <c r="B480" s="57" t="s">
        <v>736</v>
      </c>
      <c r="C480" s="57">
        <v>500.7</v>
      </c>
      <c r="D480" s="57"/>
      <c r="E480" s="57">
        <v>56.7</v>
      </c>
      <c r="F480" s="57">
        <f t="shared" si="52"/>
        <v>557.4</v>
      </c>
      <c r="G480" s="57" t="s">
        <v>1992</v>
      </c>
      <c r="H480" s="57">
        <v>342</v>
      </c>
      <c r="I480" s="56">
        <f t="shared" si="56"/>
        <v>1.0814827697975381E-2</v>
      </c>
      <c r="J480" s="245">
        <f t="shared" si="57"/>
        <v>39.798565928549401</v>
      </c>
      <c r="K480" s="245">
        <f t="shared" si="53"/>
        <v>8.7556845042808682</v>
      </c>
      <c r="L480" s="54">
        <f t="shared" si="58"/>
        <v>19.8992829642747</v>
      </c>
      <c r="M480" s="54">
        <v>9.9392891336368514</v>
      </c>
      <c r="N480" s="56">
        <f t="shared" si="54"/>
        <v>0.1406401552399387</v>
      </c>
      <c r="R480" s="177"/>
    </row>
    <row r="481" spans="1:18" x14ac:dyDescent="0.2">
      <c r="A481" s="59">
        <f t="shared" si="55"/>
        <v>93</v>
      </c>
      <c r="B481" s="57" t="s">
        <v>737</v>
      </c>
      <c r="C481" s="57">
        <v>476.1</v>
      </c>
      <c r="D481" s="57"/>
      <c r="E481" s="57"/>
      <c r="F481" s="57">
        <f t="shared" si="52"/>
        <v>476.1</v>
      </c>
      <c r="G481" s="57" t="s">
        <v>1992</v>
      </c>
      <c r="H481" s="57">
        <v>372</v>
      </c>
      <c r="I481" s="56">
        <f t="shared" si="56"/>
        <v>1.1763496794289011E-2</v>
      </c>
      <c r="J481" s="245">
        <f t="shared" si="57"/>
        <v>43.289668202983563</v>
      </c>
      <c r="K481" s="245">
        <f t="shared" si="53"/>
        <v>9.5237270046563847</v>
      </c>
      <c r="L481" s="54">
        <f t="shared" si="58"/>
        <v>21.644834101491782</v>
      </c>
      <c r="M481" s="54">
        <v>10.811156601499732</v>
      </c>
      <c r="N481" s="56">
        <f t="shared" si="54"/>
        <v>0.17909973936280499</v>
      </c>
      <c r="R481" s="177"/>
    </row>
    <row r="482" spans="1:18" x14ac:dyDescent="0.2">
      <c r="A482" s="59">
        <f t="shared" si="55"/>
        <v>94</v>
      </c>
      <c r="B482" s="31" t="s">
        <v>738</v>
      </c>
      <c r="C482" s="29">
        <v>364.5</v>
      </c>
      <c r="D482" s="29"/>
      <c r="E482" s="29">
        <v>21</v>
      </c>
      <c r="F482" s="57">
        <f t="shared" si="52"/>
        <v>385.5</v>
      </c>
      <c r="G482" s="57" t="s">
        <v>1992</v>
      </c>
      <c r="H482" s="57">
        <v>368</v>
      </c>
      <c r="I482" s="56">
        <f t="shared" si="56"/>
        <v>1.1637007581447194E-2</v>
      </c>
      <c r="J482" s="245">
        <f t="shared" si="57"/>
        <v>42.824187899725672</v>
      </c>
      <c r="K482" s="245">
        <f t="shared" si="53"/>
        <v>9.4213213379396485</v>
      </c>
      <c r="L482" s="54">
        <f t="shared" si="58"/>
        <v>21.412093949862836</v>
      </c>
      <c r="M482" s="54">
        <v>10.69490760578468</v>
      </c>
      <c r="N482" s="56">
        <f t="shared" si="54"/>
        <v>0.2188132575702019</v>
      </c>
      <c r="R482" s="177"/>
    </row>
    <row r="483" spans="1:18" x14ac:dyDescent="0.2">
      <c r="A483" s="59">
        <f t="shared" si="55"/>
        <v>95</v>
      </c>
      <c r="B483" s="57" t="s">
        <v>739</v>
      </c>
      <c r="C483" s="57">
        <v>1235.0999999999999</v>
      </c>
      <c r="D483" s="57">
        <v>129.69999999999999</v>
      </c>
      <c r="E483" s="57"/>
      <c r="F483" s="57">
        <f t="shared" si="52"/>
        <v>1364.8</v>
      </c>
      <c r="G483" s="57" t="s">
        <v>1992</v>
      </c>
      <c r="H483" s="57">
        <v>767</v>
      </c>
      <c r="I483" s="56">
        <f t="shared" si="56"/>
        <v>2.4254306562418473E-2</v>
      </c>
      <c r="J483" s="245">
        <f t="shared" si="57"/>
        <v>89.255848149699986</v>
      </c>
      <c r="K483" s="245">
        <f t="shared" si="53"/>
        <v>19.636286592933995</v>
      </c>
      <c r="L483" s="54">
        <f t="shared" si="58"/>
        <v>44.627924074849993</v>
      </c>
      <c r="M483" s="54">
        <v>22.290744928361004</v>
      </c>
      <c r="N483" s="56">
        <f t="shared" si="54"/>
        <v>0.12881799805527913</v>
      </c>
      <c r="R483" s="177"/>
    </row>
    <row r="484" spans="1:18" x14ac:dyDescent="0.2">
      <c r="A484" s="59">
        <f t="shared" si="55"/>
        <v>96</v>
      </c>
      <c r="B484" s="57" t="s">
        <v>740</v>
      </c>
      <c r="C484" s="57">
        <v>283</v>
      </c>
      <c r="D484" s="57">
        <v>27.9</v>
      </c>
      <c r="E484" s="57"/>
      <c r="F484" s="57">
        <f t="shared" si="52"/>
        <v>310.89999999999998</v>
      </c>
      <c r="G484" s="57" t="s">
        <v>1992</v>
      </c>
      <c r="H484" s="57">
        <v>249</v>
      </c>
      <c r="I484" s="56">
        <f t="shared" si="56"/>
        <v>7.8739534994031295E-3</v>
      </c>
      <c r="J484" s="245">
        <f t="shared" si="57"/>
        <v>28.976148877803517</v>
      </c>
      <c r="K484" s="245">
        <f t="shared" si="53"/>
        <v>6.3747527531167743</v>
      </c>
      <c r="L484" s="54">
        <f t="shared" si="58"/>
        <v>14.488074438901759</v>
      </c>
      <c r="M484" s="54">
        <v>7.2364999832619166</v>
      </c>
      <c r="N484" s="56">
        <f t="shared" si="54"/>
        <v>0.18358146044735918</v>
      </c>
      <c r="R484" s="177"/>
    </row>
    <row r="485" spans="1:18" x14ac:dyDescent="0.2">
      <c r="A485" s="59">
        <f t="shared" si="55"/>
        <v>97</v>
      </c>
      <c r="B485" s="57" t="s">
        <v>741</v>
      </c>
      <c r="C485" s="57">
        <v>882.8</v>
      </c>
      <c r="D485" s="57"/>
      <c r="E485" s="57"/>
      <c r="F485" s="57">
        <f t="shared" si="52"/>
        <v>882.8</v>
      </c>
      <c r="G485" s="57" t="s">
        <v>1992</v>
      </c>
      <c r="H485" s="57">
        <v>525</v>
      </c>
      <c r="I485" s="56">
        <f t="shared" si="56"/>
        <v>1.6601709185488527E-2</v>
      </c>
      <c r="J485" s="245">
        <f t="shared" si="57"/>
        <v>61.094289802597778</v>
      </c>
      <c r="K485" s="245">
        <f t="shared" si="53"/>
        <v>13.440743756571511</v>
      </c>
      <c r="L485" s="54">
        <f t="shared" si="58"/>
        <v>30.547144901298889</v>
      </c>
      <c r="M485" s="54">
        <v>15.257680687600427</v>
      </c>
      <c r="N485" s="56">
        <f t="shared" si="54"/>
        <v>0.13631610687366177</v>
      </c>
      <c r="R485" s="177"/>
    </row>
    <row r="486" spans="1:18" x14ac:dyDescent="0.2">
      <c r="A486" s="59">
        <f t="shared" si="55"/>
        <v>98</v>
      </c>
      <c r="B486" s="80" t="s">
        <v>574</v>
      </c>
      <c r="C486" s="57">
        <v>222</v>
      </c>
      <c r="D486" s="57"/>
      <c r="E486" s="57"/>
      <c r="F486" s="57">
        <f t="shared" si="52"/>
        <v>222</v>
      </c>
      <c r="G486" s="57" t="s">
        <v>1992</v>
      </c>
      <c r="H486" s="80">
        <v>222</v>
      </c>
      <c r="I486" s="56">
        <f t="shared" si="56"/>
        <v>7.0201513127208619E-3</v>
      </c>
      <c r="J486" s="245">
        <f t="shared" si="57"/>
        <v>25.834156830812773</v>
      </c>
      <c r="K486" s="245">
        <f t="shared" si="53"/>
        <v>5.6835145027788103</v>
      </c>
      <c r="L486" s="54">
        <f t="shared" si="58"/>
        <v>12.917078415406387</v>
      </c>
      <c r="M486" s="54">
        <v>6.4518192621853236</v>
      </c>
      <c r="N486" s="56">
        <f t="shared" si="54"/>
        <v>0.22921877932965448</v>
      </c>
      <c r="R486" s="177"/>
    </row>
    <row r="487" spans="1:18" x14ac:dyDescent="0.2">
      <c r="A487" s="59">
        <f t="shared" si="55"/>
        <v>99</v>
      </c>
      <c r="B487" s="57" t="s">
        <v>742</v>
      </c>
      <c r="C487" s="57">
        <v>772.9</v>
      </c>
      <c r="D487" s="57"/>
      <c r="E487" s="57"/>
      <c r="F487" s="57">
        <f t="shared" si="52"/>
        <v>772.9</v>
      </c>
      <c r="G487" s="57" t="s">
        <v>1992</v>
      </c>
      <c r="H487" s="57">
        <v>446</v>
      </c>
      <c r="I487" s="56">
        <f t="shared" si="56"/>
        <v>1.4103547231862633E-2</v>
      </c>
      <c r="J487" s="245">
        <f t="shared" si="57"/>
        <v>51.901053813254485</v>
      </c>
      <c r="K487" s="245">
        <f t="shared" si="53"/>
        <v>11.418231838915986</v>
      </c>
      <c r="L487" s="54">
        <f t="shared" si="58"/>
        <v>25.950526906627243</v>
      </c>
      <c r="M487" s="54">
        <v>12.961763022228173</v>
      </c>
      <c r="N487" s="56">
        <f t="shared" si="54"/>
        <v>0.13227011978396414</v>
      </c>
      <c r="R487" s="177"/>
    </row>
    <row r="488" spans="1:18" x14ac:dyDescent="0.2">
      <c r="A488" s="59">
        <f t="shared" si="55"/>
        <v>100</v>
      </c>
      <c r="B488" s="57" t="s">
        <v>743</v>
      </c>
      <c r="C488" s="57">
        <v>669.9</v>
      </c>
      <c r="D488" s="57"/>
      <c r="E488" s="57"/>
      <c r="F488" s="57">
        <f t="shared" si="52"/>
        <v>669.9</v>
      </c>
      <c r="G488" s="57" t="s">
        <v>1992</v>
      </c>
      <c r="H488" s="57">
        <v>317</v>
      </c>
      <c r="I488" s="56">
        <f t="shared" si="56"/>
        <v>1.0024270117714024E-2</v>
      </c>
      <c r="J488" s="245">
        <f t="shared" si="57"/>
        <v>36.88931403318761</v>
      </c>
      <c r="K488" s="245">
        <f t="shared" si="53"/>
        <v>8.115649087301275</v>
      </c>
      <c r="L488" s="54">
        <f t="shared" si="58"/>
        <v>18.444657016593805</v>
      </c>
      <c r="M488" s="54">
        <v>9.2127329104177829</v>
      </c>
      <c r="N488" s="56">
        <f t="shared" si="54"/>
        <v>0.10846746237871395</v>
      </c>
      <c r="R488" s="177"/>
    </row>
    <row r="489" spans="1:18" x14ac:dyDescent="0.2">
      <c r="A489" s="59">
        <f t="shared" si="55"/>
        <v>101</v>
      </c>
      <c r="B489" s="57" t="s">
        <v>744</v>
      </c>
      <c r="C489" s="57">
        <v>872.5</v>
      </c>
      <c r="D489" s="57"/>
      <c r="E489" s="57"/>
      <c r="F489" s="57">
        <f t="shared" si="52"/>
        <v>872.5</v>
      </c>
      <c r="G489" s="57" t="s">
        <v>1993</v>
      </c>
      <c r="H489" s="57">
        <v>299</v>
      </c>
      <c r="I489" s="56">
        <f t="shared" si="56"/>
        <v>9.4550686599258454E-3</v>
      </c>
      <c r="J489" s="245">
        <f t="shared" si="57"/>
        <v>34.794652668527114</v>
      </c>
      <c r="K489" s="245">
        <f t="shared" si="53"/>
        <v>7.6548235870759651</v>
      </c>
      <c r="L489" s="54">
        <f t="shared" si="58"/>
        <v>17.397326334263557</v>
      </c>
      <c r="M489" s="54">
        <v>8.6896124297000519</v>
      </c>
      <c r="N489" s="56">
        <f t="shared" si="54"/>
        <v>7.8551765065405954E-2</v>
      </c>
      <c r="R489" s="177"/>
    </row>
    <row r="490" spans="1:18" x14ac:dyDescent="0.2">
      <c r="A490" s="59">
        <f t="shared" si="55"/>
        <v>102</v>
      </c>
      <c r="B490" s="57" t="s">
        <v>745</v>
      </c>
      <c r="C490" s="57">
        <v>416.2</v>
      </c>
      <c r="D490" s="57">
        <v>126.1</v>
      </c>
      <c r="E490" s="57"/>
      <c r="F490" s="57">
        <f t="shared" si="52"/>
        <v>542.29999999999995</v>
      </c>
      <c r="G490" s="57" t="s">
        <v>1992</v>
      </c>
      <c r="H490" s="57">
        <v>300</v>
      </c>
      <c r="I490" s="56">
        <f t="shared" si="56"/>
        <v>9.4866909631363006E-3</v>
      </c>
      <c r="J490" s="245">
        <f t="shared" si="57"/>
        <v>34.911022744341587</v>
      </c>
      <c r="K490" s="245">
        <f t="shared" si="53"/>
        <v>7.6804250037551487</v>
      </c>
      <c r="L490" s="54">
        <f t="shared" si="58"/>
        <v>17.455511372170793</v>
      </c>
      <c r="M490" s="54">
        <v>8.7186746786288154</v>
      </c>
      <c r="N490" s="56">
        <f t="shared" si="54"/>
        <v>0.126803676560753</v>
      </c>
      <c r="R490" s="177"/>
    </row>
    <row r="491" spans="1:18" x14ac:dyDescent="0.2">
      <c r="A491" s="59">
        <f t="shared" si="55"/>
        <v>103</v>
      </c>
      <c r="B491" s="91" t="s">
        <v>1418</v>
      </c>
      <c r="C491" s="91">
        <v>735.4</v>
      </c>
      <c r="D491" s="91"/>
      <c r="E491" s="91"/>
      <c r="F491" s="57">
        <f t="shared" si="52"/>
        <v>735.4</v>
      </c>
      <c r="G491" s="91" t="s">
        <v>1992</v>
      </c>
      <c r="H491" s="91">
        <v>262</v>
      </c>
      <c r="I491" s="56">
        <f t="shared" si="56"/>
        <v>8.2850434411390356E-3</v>
      </c>
      <c r="J491" s="245">
        <f t="shared" si="57"/>
        <v>30.488959863391653</v>
      </c>
      <c r="K491" s="245">
        <f t="shared" si="53"/>
        <v>6.7075711699461635</v>
      </c>
      <c r="L491" s="54">
        <f t="shared" si="58"/>
        <v>15.244479931695826</v>
      </c>
      <c r="M491" s="54">
        <v>7.6143092193358317</v>
      </c>
      <c r="N491" s="56">
        <f t="shared" si="54"/>
        <v>8.1663475910211419E-2</v>
      </c>
      <c r="R491" s="177"/>
    </row>
    <row r="492" spans="1:18" x14ac:dyDescent="0.2">
      <c r="A492" s="59">
        <f t="shared" si="55"/>
        <v>104</v>
      </c>
      <c r="B492" s="57" t="s">
        <v>746</v>
      </c>
      <c r="C492" s="57">
        <v>767.4</v>
      </c>
      <c r="D492" s="57">
        <v>16.7</v>
      </c>
      <c r="E492" s="57"/>
      <c r="F492" s="57">
        <f t="shared" si="52"/>
        <v>784.1</v>
      </c>
      <c r="G492" s="57" t="s">
        <v>1992</v>
      </c>
      <c r="H492" s="57">
        <v>523</v>
      </c>
      <c r="I492" s="56">
        <f t="shared" si="56"/>
        <v>1.6538464579067616E-2</v>
      </c>
      <c r="J492" s="245">
        <f t="shared" si="57"/>
        <v>60.861549650968826</v>
      </c>
      <c r="K492" s="245">
        <f t="shared" si="53"/>
        <v>13.389540923213142</v>
      </c>
      <c r="L492" s="54">
        <f t="shared" si="58"/>
        <v>30.430774825484413</v>
      </c>
      <c r="M492" s="54">
        <v>15.199556189742902</v>
      </c>
      <c r="N492" s="56">
        <f t="shared" si="54"/>
        <v>0.15289047518098364</v>
      </c>
      <c r="R492" s="177"/>
    </row>
    <row r="493" spans="1:18" x14ac:dyDescent="0.2">
      <c r="A493" s="59">
        <f t="shared" si="55"/>
        <v>105</v>
      </c>
      <c r="B493" s="57" t="s">
        <v>747</v>
      </c>
      <c r="C493" s="57">
        <v>495.5</v>
      </c>
      <c r="D493" s="57"/>
      <c r="E493" s="57"/>
      <c r="F493" s="57">
        <f t="shared" si="52"/>
        <v>495.5</v>
      </c>
      <c r="G493" s="57" t="s">
        <v>1992</v>
      </c>
      <c r="H493" s="57">
        <v>251</v>
      </c>
      <c r="I493" s="56">
        <f t="shared" si="56"/>
        <v>7.9371981058240382E-3</v>
      </c>
      <c r="J493" s="245">
        <f t="shared" si="57"/>
        <v>29.208889029432459</v>
      </c>
      <c r="K493" s="245">
        <f t="shared" si="53"/>
        <v>6.4259555864751414</v>
      </c>
      <c r="L493" s="54">
        <f t="shared" si="58"/>
        <v>14.60444451471623</v>
      </c>
      <c r="M493" s="54">
        <v>7.2946244811194418</v>
      </c>
      <c r="N493" s="56">
        <f t="shared" si="54"/>
        <v>0.11611284280876544</v>
      </c>
      <c r="R493" s="177"/>
    </row>
    <row r="494" spans="1:18" x14ac:dyDescent="0.2">
      <c r="A494" s="59">
        <f t="shared" si="55"/>
        <v>106</v>
      </c>
      <c r="B494" s="57" t="s">
        <v>748</v>
      </c>
      <c r="C494" s="57">
        <v>534.20000000000005</v>
      </c>
      <c r="D494" s="57">
        <v>22.3</v>
      </c>
      <c r="E494" s="57"/>
      <c r="F494" s="57">
        <f t="shared" si="52"/>
        <v>556.5</v>
      </c>
      <c r="G494" s="57" t="s">
        <v>1992</v>
      </c>
      <c r="H494" s="57">
        <v>320</v>
      </c>
      <c r="I494" s="56">
        <f t="shared" si="56"/>
        <v>1.0119137027345387E-2</v>
      </c>
      <c r="J494" s="245">
        <f t="shared" si="57"/>
        <v>37.238424260631021</v>
      </c>
      <c r="K494" s="245">
        <f t="shared" si="53"/>
        <v>8.192453337338824</v>
      </c>
      <c r="L494" s="54">
        <f t="shared" si="58"/>
        <v>18.61921213031551</v>
      </c>
      <c r="M494" s="54">
        <v>9.2999196572040699</v>
      </c>
      <c r="N494" s="56">
        <f t="shared" si="54"/>
        <v>0.13180594678434759</v>
      </c>
      <c r="R494" s="177"/>
    </row>
    <row r="495" spans="1:18" x14ac:dyDescent="0.2">
      <c r="A495" s="59">
        <f t="shared" si="55"/>
        <v>107</v>
      </c>
      <c r="B495" s="57" t="s">
        <v>749</v>
      </c>
      <c r="C495" s="57">
        <v>758</v>
      </c>
      <c r="D495" s="57"/>
      <c r="E495" s="57"/>
      <c r="F495" s="57">
        <f t="shared" si="52"/>
        <v>758</v>
      </c>
      <c r="G495" s="57" t="s">
        <v>1992</v>
      </c>
      <c r="H495" s="57">
        <v>248</v>
      </c>
      <c r="I495" s="56">
        <f t="shared" si="56"/>
        <v>7.8423311961926742E-3</v>
      </c>
      <c r="J495" s="245">
        <f t="shared" si="57"/>
        <v>28.859778801989041</v>
      </c>
      <c r="K495" s="245">
        <f t="shared" si="53"/>
        <v>6.3491513364375889</v>
      </c>
      <c r="L495" s="54">
        <f t="shared" si="58"/>
        <v>14.42988940099452</v>
      </c>
      <c r="M495" s="54">
        <v>7.2074377343331539</v>
      </c>
      <c r="N495" s="56">
        <f t="shared" si="54"/>
        <v>7.4995062366430484E-2</v>
      </c>
      <c r="R495" s="177"/>
    </row>
    <row r="496" spans="1:18" x14ac:dyDescent="0.2">
      <c r="A496" s="59">
        <f t="shared" si="55"/>
        <v>108</v>
      </c>
      <c r="B496" s="57" t="s">
        <v>750</v>
      </c>
      <c r="C496" s="57">
        <v>463.8</v>
      </c>
      <c r="D496" s="57">
        <v>43.7</v>
      </c>
      <c r="E496" s="57"/>
      <c r="F496" s="57">
        <f t="shared" si="52"/>
        <v>507.5</v>
      </c>
      <c r="G496" s="57" t="s">
        <v>1992</v>
      </c>
      <c r="H496" s="57">
        <v>219</v>
      </c>
      <c r="I496" s="56">
        <f t="shared" si="56"/>
        <v>6.9252844030894987E-3</v>
      </c>
      <c r="J496" s="245">
        <f t="shared" si="57"/>
        <v>25.485046603369355</v>
      </c>
      <c r="K496" s="245">
        <f t="shared" si="53"/>
        <v>5.6067102527412578</v>
      </c>
      <c r="L496" s="54">
        <f t="shared" si="58"/>
        <v>12.742523301684678</v>
      </c>
      <c r="M496" s="54">
        <v>6.3646325153990349</v>
      </c>
      <c r="N496" s="56">
        <f t="shared" si="54"/>
        <v>9.8914113641762225E-2</v>
      </c>
      <c r="R496" s="177"/>
    </row>
    <row r="497" spans="1:18" x14ac:dyDescent="0.2">
      <c r="A497" s="59">
        <f t="shared" si="55"/>
        <v>109</v>
      </c>
      <c r="B497" s="57" t="s">
        <v>751</v>
      </c>
      <c r="C497" s="57">
        <v>564</v>
      </c>
      <c r="D497" s="57"/>
      <c r="E497" s="57"/>
      <c r="F497" s="57">
        <f t="shared" si="52"/>
        <v>564</v>
      </c>
      <c r="G497" s="57" t="s">
        <v>1994</v>
      </c>
      <c r="H497" s="57">
        <v>234</v>
      </c>
      <c r="I497" s="56">
        <f t="shared" si="56"/>
        <v>7.3996189512463137E-3</v>
      </c>
      <c r="J497" s="245">
        <f t="shared" si="57"/>
        <v>27.230597740586433</v>
      </c>
      <c r="K497" s="245">
        <f t="shared" si="53"/>
        <v>5.9907315029290151</v>
      </c>
      <c r="L497" s="54">
        <f t="shared" si="58"/>
        <v>13.615298870293216</v>
      </c>
      <c r="M497" s="54">
        <v>6.8005662493304753</v>
      </c>
      <c r="N497" s="56">
        <f t="shared" si="54"/>
        <v>9.5101408445282157E-2</v>
      </c>
      <c r="R497" s="177"/>
    </row>
    <row r="498" spans="1:18" x14ac:dyDescent="0.2">
      <c r="A498" s="59">
        <f t="shared" si="55"/>
        <v>110</v>
      </c>
      <c r="B498" s="57" t="s">
        <v>752</v>
      </c>
      <c r="C498" s="57">
        <v>832.2</v>
      </c>
      <c r="D498" s="57">
        <v>47.7</v>
      </c>
      <c r="E498" s="57"/>
      <c r="F498" s="57">
        <f t="shared" si="52"/>
        <v>879.90000000000009</v>
      </c>
      <c r="G498" s="57" t="s">
        <v>1992</v>
      </c>
      <c r="H498" s="57">
        <v>497</v>
      </c>
      <c r="I498" s="56">
        <f t="shared" si="56"/>
        <v>1.5716284695595804E-2</v>
      </c>
      <c r="J498" s="245">
        <f t="shared" si="57"/>
        <v>57.835927679792555</v>
      </c>
      <c r="K498" s="245">
        <f t="shared" si="53"/>
        <v>12.723904089554361</v>
      </c>
      <c r="L498" s="54">
        <f t="shared" si="58"/>
        <v>28.917963839896277</v>
      </c>
      <c r="M498" s="54">
        <v>14.443937717595071</v>
      </c>
      <c r="N498" s="56">
        <f t="shared" si="54"/>
        <v>0.12947122778365525</v>
      </c>
      <c r="R498" s="177"/>
    </row>
    <row r="499" spans="1:18" x14ac:dyDescent="0.2">
      <c r="A499" s="59">
        <f t="shared" si="55"/>
        <v>111</v>
      </c>
      <c r="B499" s="57" t="s">
        <v>753</v>
      </c>
      <c r="C499" s="57">
        <v>751.4</v>
      </c>
      <c r="D499" s="57"/>
      <c r="E499" s="57"/>
      <c r="F499" s="57">
        <f t="shared" si="52"/>
        <v>751.4</v>
      </c>
      <c r="G499" s="57" t="s">
        <v>1992</v>
      </c>
      <c r="H499" s="57">
        <v>453</v>
      </c>
      <c r="I499" s="56">
        <f t="shared" si="56"/>
        <v>1.4324903354335812E-2</v>
      </c>
      <c r="J499" s="245">
        <f t="shared" si="57"/>
        <v>52.715644343955788</v>
      </c>
      <c r="K499" s="245">
        <f t="shared" si="53"/>
        <v>11.597441755670273</v>
      </c>
      <c r="L499" s="54">
        <f t="shared" si="58"/>
        <v>26.357822171977894</v>
      </c>
      <c r="M499" s="54">
        <v>13.16519876472951</v>
      </c>
      <c r="N499" s="56">
        <f t="shared" si="54"/>
        <v>0.1381901876980749</v>
      </c>
      <c r="R499" s="177"/>
    </row>
    <row r="500" spans="1:18" x14ac:dyDescent="0.2">
      <c r="A500" s="59">
        <f t="shared" si="55"/>
        <v>112</v>
      </c>
      <c r="B500" s="57" t="s">
        <v>754</v>
      </c>
      <c r="C500" s="57">
        <v>568.4</v>
      </c>
      <c r="D500" s="57"/>
      <c r="E500" s="57"/>
      <c r="F500" s="57">
        <f t="shared" si="52"/>
        <v>568.4</v>
      </c>
      <c r="G500" s="57" t="s">
        <v>1992</v>
      </c>
      <c r="H500" s="57">
        <v>421</v>
      </c>
      <c r="I500" s="56">
        <f t="shared" si="56"/>
        <v>1.3312989651601274E-2</v>
      </c>
      <c r="J500" s="245">
        <f t="shared" si="57"/>
        <v>48.991801917892687</v>
      </c>
      <c r="K500" s="245">
        <f t="shared" si="53"/>
        <v>10.778196421936391</v>
      </c>
      <c r="L500" s="54">
        <f t="shared" si="58"/>
        <v>24.495900958946343</v>
      </c>
      <c r="M500" s="54">
        <v>12.235206799009104</v>
      </c>
      <c r="N500" s="56">
        <f t="shared" si="54"/>
        <v>0.16977675245915647</v>
      </c>
      <c r="R500" s="177"/>
    </row>
    <row r="501" spans="1:18" x14ac:dyDescent="0.2">
      <c r="A501" s="59">
        <f t="shared" si="55"/>
        <v>113</v>
      </c>
      <c r="B501" s="57" t="s">
        <v>755</v>
      </c>
      <c r="C501" s="57">
        <v>678.1</v>
      </c>
      <c r="D501" s="57">
        <v>31.4</v>
      </c>
      <c r="E501" s="57"/>
      <c r="F501" s="57">
        <f t="shared" si="52"/>
        <v>709.5</v>
      </c>
      <c r="G501" s="57" t="s">
        <v>1992</v>
      </c>
      <c r="H501" s="57">
        <v>276</v>
      </c>
      <c r="I501" s="56">
        <f t="shared" si="56"/>
        <v>8.7277556860853953E-3</v>
      </c>
      <c r="J501" s="245">
        <f t="shared" si="57"/>
        <v>32.118140924794254</v>
      </c>
      <c r="K501" s="245">
        <f t="shared" si="53"/>
        <v>7.0659910034547355</v>
      </c>
      <c r="L501" s="54">
        <f t="shared" si="58"/>
        <v>16.059070462397127</v>
      </c>
      <c r="M501" s="54">
        <v>8.0211807043385104</v>
      </c>
      <c r="N501" s="56">
        <f t="shared" si="54"/>
        <v>8.9167558978131972E-2</v>
      </c>
      <c r="R501" s="177"/>
    </row>
    <row r="502" spans="1:18" x14ac:dyDescent="0.2">
      <c r="A502" s="59">
        <f t="shared" si="55"/>
        <v>114</v>
      </c>
      <c r="B502" s="57" t="s">
        <v>756</v>
      </c>
      <c r="C502" s="57">
        <v>726.3</v>
      </c>
      <c r="D502" s="57"/>
      <c r="E502" s="57"/>
      <c r="F502" s="57">
        <f t="shared" si="52"/>
        <v>726.3</v>
      </c>
      <c r="G502" s="57" t="s">
        <v>1992</v>
      </c>
      <c r="H502" s="57">
        <v>413</v>
      </c>
      <c r="I502" s="56">
        <f t="shared" si="56"/>
        <v>1.306001122591764E-2</v>
      </c>
      <c r="J502" s="245">
        <f t="shared" si="57"/>
        <v>48.060841311376919</v>
      </c>
      <c r="K502" s="245">
        <f t="shared" si="53"/>
        <v>10.573385088502922</v>
      </c>
      <c r="L502" s="54">
        <f t="shared" si="58"/>
        <v>24.030420655688459</v>
      </c>
      <c r="M502" s="54">
        <v>12.002708807579003</v>
      </c>
      <c r="N502" s="56">
        <f t="shared" si="54"/>
        <v>0.13034194666549265</v>
      </c>
      <c r="R502" s="177"/>
    </row>
    <row r="503" spans="1:18" x14ac:dyDescent="0.2">
      <c r="A503" s="59">
        <f t="shared" si="55"/>
        <v>115</v>
      </c>
      <c r="B503" s="57" t="s">
        <v>757</v>
      </c>
      <c r="C503" s="57">
        <v>407.5</v>
      </c>
      <c r="D503" s="57"/>
      <c r="E503" s="57"/>
      <c r="F503" s="57">
        <f t="shared" si="52"/>
        <v>407.5</v>
      </c>
      <c r="G503" s="57" t="s">
        <v>1992</v>
      </c>
      <c r="H503" s="57">
        <v>246</v>
      </c>
      <c r="I503" s="56">
        <f t="shared" si="56"/>
        <v>7.7790865897717663E-3</v>
      </c>
      <c r="J503" s="245">
        <f t="shared" si="57"/>
        <v>28.627038650360099</v>
      </c>
      <c r="K503" s="245">
        <f t="shared" si="53"/>
        <v>6.2979485030792217</v>
      </c>
      <c r="L503" s="54">
        <f t="shared" si="58"/>
        <v>14.313519325180049</v>
      </c>
      <c r="M503" s="54">
        <v>7.1493132364756287</v>
      </c>
      <c r="N503" s="56">
        <f t="shared" si="54"/>
        <v>0.13837501770575461</v>
      </c>
      <c r="R503" s="177"/>
    </row>
    <row r="504" spans="1:18" x14ac:dyDescent="0.2">
      <c r="A504" s="59">
        <f t="shared" si="55"/>
        <v>116</v>
      </c>
      <c r="B504" s="57" t="s">
        <v>758</v>
      </c>
      <c r="C504" s="57">
        <v>659.3</v>
      </c>
      <c r="D504" s="57"/>
      <c r="E504" s="57"/>
      <c r="F504" s="57">
        <f t="shared" si="52"/>
        <v>659.3</v>
      </c>
      <c r="G504" s="57" t="s">
        <v>1992</v>
      </c>
      <c r="H504" s="57">
        <v>386</v>
      </c>
      <c r="I504" s="56">
        <f t="shared" si="56"/>
        <v>1.2206209039235373E-2</v>
      </c>
      <c r="J504" s="245">
        <f t="shared" si="57"/>
        <v>44.918849264386175</v>
      </c>
      <c r="K504" s="245">
        <f t="shared" si="53"/>
        <v>9.8821468381649584</v>
      </c>
      <c r="L504" s="54">
        <f t="shared" si="58"/>
        <v>22.459424632193087</v>
      </c>
      <c r="M504" s="54">
        <v>11.218028086502409</v>
      </c>
      <c r="N504" s="56">
        <f t="shared" si="54"/>
        <v>0.13420058974859189</v>
      </c>
      <c r="R504" s="177"/>
    </row>
    <row r="505" spans="1:18" x14ac:dyDescent="0.2">
      <c r="A505" s="59">
        <f t="shared" si="55"/>
        <v>117</v>
      </c>
      <c r="B505" s="57" t="s">
        <v>759</v>
      </c>
      <c r="C505" s="57">
        <v>2185</v>
      </c>
      <c r="D505" s="57"/>
      <c r="E505" s="57"/>
      <c r="F505" s="57">
        <f t="shared" si="52"/>
        <v>2185</v>
      </c>
      <c r="G505" s="57" t="s">
        <v>1994</v>
      </c>
      <c r="H505" s="57">
        <v>1018</v>
      </c>
      <c r="I505" s="56">
        <f t="shared" si="56"/>
        <v>3.2191504668242513E-2</v>
      </c>
      <c r="J505" s="245">
        <f t="shared" si="57"/>
        <v>118.46473717913244</v>
      </c>
      <c r="K505" s="245">
        <f t="shared" si="53"/>
        <v>26.062242179409136</v>
      </c>
      <c r="L505" s="54">
        <f t="shared" si="58"/>
        <v>59.232368589566221</v>
      </c>
      <c r="M505" s="54">
        <v>29.585369409480446</v>
      </c>
      <c r="N505" s="56">
        <f t="shared" si="54"/>
        <v>0.10679392098745458</v>
      </c>
      <c r="R505" s="177"/>
    </row>
    <row r="506" spans="1:18" x14ac:dyDescent="0.2">
      <c r="A506" s="59">
        <f t="shared" si="55"/>
        <v>118</v>
      </c>
      <c r="B506" s="57" t="s">
        <v>760</v>
      </c>
      <c r="C506" s="57">
        <v>880.1</v>
      </c>
      <c r="D506" s="57">
        <v>63.6</v>
      </c>
      <c r="E506" s="57">
        <v>117.1</v>
      </c>
      <c r="F506" s="57">
        <f t="shared" si="52"/>
        <v>1060.8</v>
      </c>
      <c r="G506" s="57" t="s">
        <v>1992</v>
      </c>
      <c r="H506" s="57">
        <v>404</v>
      </c>
      <c r="I506" s="56">
        <f t="shared" si="56"/>
        <v>1.277541049702355E-2</v>
      </c>
      <c r="J506" s="245">
        <f t="shared" si="57"/>
        <v>47.013510629046664</v>
      </c>
      <c r="K506" s="245">
        <f t="shared" si="53"/>
        <v>10.342972338390267</v>
      </c>
      <c r="L506" s="54">
        <f t="shared" si="58"/>
        <v>23.506755314523332</v>
      </c>
      <c r="M506" s="54">
        <v>11.741148567220137</v>
      </c>
      <c r="N506" s="56">
        <f t="shared" si="54"/>
        <v>8.7296744767326934E-2</v>
      </c>
      <c r="R506" s="177"/>
    </row>
    <row r="507" spans="1:18" x14ac:dyDescent="0.2">
      <c r="A507" s="59">
        <f t="shared" si="55"/>
        <v>119</v>
      </c>
      <c r="B507" s="57" t="s">
        <v>761</v>
      </c>
      <c r="C507" s="57">
        <v>673.6</v>
      </c>
      <c r="D507" s="57"/>
      <c r="E507" s="57"/>
      <c r="F507" s="57">
        <f t="shared" si="52"/>
        <v>673.6</v>
      </c>
      <c r="G507" s="57" t="s">
        <v>1992</v>
      </c>
      <c r="H507" s="57">
        <v>420</v>
      </c>
      <c r="I507" s="56">
        <f t="shared" si="56"/>
        <v>1.328136734839082E-2</v>
      </c>
      <c r="J507" s="245">
        <f t="shared" si="57"/>
        <v>48.875431842078221</v>
      </c>
      <c r="K507" s="245">
        <f t="shared" si="53"/>
        <v>10.752595005257209</v>
      </c>
      <c r="L507" s="54">
        <f t="shared" si="58"/>
        <v>24.437715921039111</v>
      </c>
      <c r="M507" s="54">
        <v>12.206144550080342</v>
      </c>
      <c r="N507" s="56">
        <f t="shared" si="54"/>
        <v>0.14292144791932138</v>
      </c>
      <c r="R507" s="177"/>
    </row>
    <row r="508" spans="1:18" x14ac:dyDescent="0.2">
      <c r="A508" s="59">
        <f t="shared" si="55"/>
        <v>120</v>
      </c>
      <c r="B508" s="57" t="s">
        <v>762</v>
      </c>
      <c r="C508" s="57">
        <v>511.5</v>
      </c>
      <c r="D508" s="57"/>
      <c r="E508" s="57"/>
      <c r="F508" s="57">
        <f t="shared" si="52"/>
        <v>511.5</v>
      </c>
      <c r="G508" s="57" t="s">
        <v>1992</v>
      </c>
      <c r="H508" s="57">
        <v>263</v>
      </c>
      <c r="I508" s="56">
        <f t="shared" si="56"/>
        <v>8.3166657443494892E-3</v>
      </c>
      <c r="J508" s="245">
        <f t="shared" si="57"/>
        <v>30.605329939206118</v>
      </c>
      <c r="K508" s="245">
        <f t="shared" si="53"/>
        <v>6.7331725866253462</v>
      </c>
      <c r="L508" s="54">
        <f t="shared" si="58"/>
        <v>15.302664969603059</v>
      </c>
      <c r="M508" s="54">
        <v>7.6433714682645952</v>
      </c>
      <c r="N508" s="56">
        <f t="shared" si="54"/>
        <v>0.11785833619491519</v>
      </c>
      <c r="R508" s="177"/>
    </row>
    <row r="509" spans="1:18" x14ac:dyDescent="0.2">
      <c r="A509" s="59">
        <f t="shared" si="55"/>
        <v>121</v>
      </c>
      <c r="B509" s="57" t="s">
        <v>763</v>
      </c>
      <c r="C509" s="57">
        <v>541.65</v>
      </c>
      <c r="D509" s="57"/>
      <c r="E509" s="57">
        <v>87.1</v>
      </c>
      <c r="F509" s="57">
        <f t="shared" si="52"/>
        <v>628.75</v>
      </c>
      <c r="G509" s="57" t="s">
        <v>1992</v>
      </c>
      <c r="H509" s="57">
        <v>391</v>
      </c>
      <c r="I509" s="56">
        <f t="shared" si="56"/>
        <v>1.2364320555287644E-2</v>
      </c>
      <c r="J509" s="245">
        <f t="shared" si="57"/>
        <v>45.500699643458532</v>
      </c>
      <c r="K509" s="245">
        <f t="shared" si="53"/>
        <v>10.010153921560876</v>
      </c>
      <c r="L509" s="54">
        <f t="shared" si="58"/>
        <v>22.750349821729266</v>
      </c>
      <c r="M509" s="54">
        <v>11.363339331146223</v>
      </c>
      <c r="N509" s="56">
        <f t="shared" si="54"/>
        <v>0.14254400432269565</v>
      </c>
      <c r="R509" s="177"/>
    </row>
    <row r="510" spans="1:18" x14ac:dyDescent="0.2">
      <c r="A510" s="59">
        <f t="shared" si="55"/>
        <v>122</v>
      </c>
      <c r="B510" s="57" t="s">
        <v>764</v>
      </c>
      <c r="C510" s="57">
        <v>341.1</v>
      </c>
      <c r="D510" s="57"/>
      <c r="E510" s="57"/>
      <c r="F510" s="57">
        <f t="shared" si="52"/>
        <v>341.1</v>
      </c>
      <c r="G510" s="57" t="s">
        <v>1992</v>
      </c>
      <c r="H510" s="57">
        <v>217</v>
      </c>
      <c r="I510" s="56">
        <f t="shared" si="56"/>
        <v>6.8620397966685899E-3</v>
      </c>
      <c r="J510" s="245">
        <f t="shared" si="57"/>
        <v>25.252306451740409</v>
      </c>
      <c r="K510" s="245">
        <f t="shared" si="53"/>
        <v>5.5555074193828897</v>
      </c>
      <c r="L510" s="54">
        <f t="shared" si="58"/>
        <v>12.626153225870205</v>
      </c>
      <c r="M510" s="54">
        <v>6.3065080175415105</v>
      </c>
      <c r="N510" s="56">
        <f t="shared" si="54"/>
        <v>0.14582373237917037</v>
      </c>
      <c r="R510" s="177"/>
    </row>
    <row r="511" spans="1:18" x14ac:dyDescent="0.2">
      <c r="A511" s="59">
        <f t="shared" si="55"/>
        <v>123</v>
      </c>
      <c r="B511" s="57" t="s">
        <v>765</v>
      </c>
      <c r="C511" s="57">
        <v>134.1</v>
      </c>
      <c r="D511" s="57"/>
      <c r="E511" s="57"/>
      <c r="F511" s="57">
        <f t="shared" si="52"/>
        <v>134.1</v>
      </c>
      <c r="G511" s="57" t="s">
        <v>1992</v>
      </c>
      <c r="H511" s="57">
        <v>80</v>
      </c>
      <c r="I511" s="56">
        <f t="shared" si="56"/>
        <v>2.5297842568363467E-3</v>
      </c>
      <c r="J511" s="245">
        <f t="shared" si="57"/>
        <v>9.3096060651577552</v>
      </c>
      <c r="K511" s="245">
        <f t="shared" si="53"/>
        <v>2.048113334334706</v>
      </c>
      <c r="L511" s="54">
        <f t="shared" si="58"/>
        <v>4.6548030325788776</v>
      </c>
      <c r="M511" s="54">
        <v>2.3249799143010175</v>
      </c>
      <c r="N511" s="56">
        <f t="shared" si="54"/>
        <v>0.1367449839401369</v>
      </c>
      <c r="R511" s="177"/>
    </row>
    <row r="512" spans="1:18" x14ac:dyDescent="0.2">
      <c r="A512" s="59">
        <f t="shared" si="55"/>
        <v>124</v>
      </c>
      <c r="B512" s="57" t="s">
        <v>766</v>
      </c>
      <c r="C512" s="57">
        <v>1501.3</v>
      </c>
      <c r="D512" s="57"/>
      <c r="E512" s="57"/>
      <c r="F512" s="57">
        <f t="shared" ref="F512:F573" si="59">C512+D512+E512</f>
        <v>1501.3</v>
      </c>
      <c r="G512" s="57" t="s">
        <v>1993</v>
      </c>
      <c r="H512" s="57">
        <v>416</v>
      </c>
      <c r="I512" s="56">
        <f t="shared" si="56"/>
        <v>1.3154878135549003E-2</v>
      </c>
      <c r="J512" s="245">
        <f t="shared" si="57"/>
        <v>48.40995153882033</v>
      </c>
      <c r="K512" s="245">
        <f t="shared" si="53"/>
        <v>10.650189338540473</v>
      </c>
      <c r="L512" s="54">
        <f t="shared" si="58"/>
        <v>24.204975769410165</v>
      </c>
      <c r="M512" s="54">
        <v>12.089895554365292</v>
      </c>
      <c r="N512" s="56">
        <f t="shared" si="54"/>
        <v>6.3514961833834843E-2</v>
      </c>
      <c r="R512" s="177"/>
    </row>
    <row r="513" spans="1:18" x14ac:dyDescent="0.2">
      <c r="A513" s="59">
        <f t="shared" si="55"/>
        <v>125</v>
      </c>
      <c r="B513" s="57" t="s">
        <v>767</v>
      </c>
      <c r="C513" s="57">
        <v>558.79999999999995</v>
      </c>
      <c r="D513" s="57"/>
      <c r="E513" s="57"/>
      <c r="F513" s="57">
        <f t="shared" si="59"/>
        <v>558.79999999999995</v>
      </c>
      <c r="G513" s="57" t="s">
        <v>1993</v>
      </c>
      <c r="H513" s="57">
        <v>231</v>
      </c>
      <c r="I513" s="56">
        <f t="shared" si="56"/>
        <v>7.3047520416149514E-3</v>
      </c>
      <c r="J513" s="245">
        <f t="shared" si="57"/>
        <v>26.881487513143021</v>
      </c>
      <c r="K513" s="245">
        <f t="shared" ref="K513:K574" si="60">J513*0.22</f>
        <v>5.9139272528914644</v>
      </c>
      <c r="L513" s="54">
        <f t="shared" si="58"/>
        <v>13.440743756571511</v>
      </c>
      <c r="M513" s="54">
        <v>6.7133795025441874</v>
      </c>
      <c r="N513" s="56">
        <f t="shared" si="54"/>
        <v>9.4755794604778412E-2</v>
      </c>
      <c r="R513" s="177"/>
    </row>
    <row r="514" spans="1:18" x14ac:dyDescent="0.2">
      <c r="A514" s="59">
        <f t="shared" si="55"/>
        <v>126</v>
      </c>
      <c r="B514" s="57" t="s">
        <v>768</v>
      </c>
      <c r="C514" s="57">
        <v>518.79999999999995</v>
      </c>
      <c r="D514" s="57">
        <v>32.700000000000003</v>
      </c>
      <c r="E514" s="57"/>
      <c r="F514" s="57">
        <f t="shared" si="59"/>
        <v>551.5</v>
      </c>
      <c r="G514" s="57" t="s">
        <v>1993</v>
      </c>
      <c r="H514" s="57">
        <v>241</v>
      </c>
      <c r="I514" s="56">
        <f t="shared" si="56"/>
        <v>7.6209750737194944E-3</v>
      </c>
      <c r="J514" s="245">
        <f t="shared" si="57"/>
        <v>28.045188271287739</v>
      </c>
      <c r="K514" s="245">
        <f t="shared" si="60"/>
        <v>6.1699414196833029</v>
      </c>
      <c r="L514" s="54">
        <f t="shared" si="58"/>
        <v>14.022594135643869</v>
      </c>
      <c r="M514" s="54">
        <v>7.0040019918318146</v>
      </c>
      <c r="N514" s="56">
        <f t="shared" si="54"/>
        <v>0.100166320613684</v>
      </c>
      <c r="R514" s="177"/>
    </row>
    <row r="515" spans="1:18" x14ac:dyDescent="0.2">
      <c r="A515" s="59">
        <f t="shared" si="55"/>
        <v>127</v>
      </c>
      <c r="B515" s="57" t="s">
        <v>769</v>
      </c>
      <c r="C515" s="57">
        <v>366.5</v>
      </c>
      <c r="D515" s="57"/>
      <c r="E515" s="57"/>
      <c r="F515" s="57">
        <f t="shared" si="59"/>
        <v>366.5</v>
      </c>
      <c r="G515" s="57" t="s">
        <v>1992</v>
      </c>
      <c r="H515" s="57">
        <v>196</v>
      </c>
      <c r="I515" s="56">
        <f t="shared" si="56"/>
        <v>6.1979714292490495E-3</v>
      </c>
      <c r="J515" s="245">
        <f t="shared" si="57"/>
        <v>22.808534859636502</v>
      </c>
      <c r="K515" s="245">
        <f t="shared" si="60"/>
        <v>5.0178776691200309</v>
      </c>
      <c r="L515" s="54">
        <f t="shared" si="58"/>
        <v>11.404267429818251</v>
      </c>
      <c r="M515" s="54">
        <v>5.6962007900374925</v>
      </c>
      <c r="N515" s="56">
        <f t="shared" si="54"/>
        <v>0.12258357639457647</v>
      </c>
      <c r="R515" s="177"/>
    </row>
    <row r="516" spans="1:18" x14ac:dyDescent="0.2">
      <c r="A516" s="59">
        <f t="shared" si="55"/>
        <v>128</v>
      </c>
      <c r="B516" s="57" t="s">
        <v>770</v>
      </c>
      <c r="C516" s="57">
        <v>485.9</v>
      </c>
      <c r="D516" s="57"/>
      <c r="E516" s="57"/>
      <c r="F516" s="57">
        <f t="shared" si="59"/>
        <v>485.9</v>
      </c>
      <c r="G516" s="57" t="s">
        <v>1992</v>
      </c>
      <c r="H516" s="57">
        <v>330</v>
      </c>
      <c r="I516" s="56">
        <f t="shared" si="56"/>
        <v>1.0435360059449931E-2</v>
      </c>
      <c r="J516" s="245">
        <f t="shared" si="57"/>
        <v>38.402125018775742</v>
      </c>
      <c r="K516" s="245">
        <f t="shared" si="60"/>
        <v>8.4484675041306634</v>
      </c>
      <c r="L516" s="54">
        <f t="shared" si="58"/>
        <v>19.201062509387871</v>
      </c>
      <c r="M516" s="54">
        <v>9.590542146491698</v>
      </c>
      <c r="N516" s="56">
        <f t="shared" si="54"/>
        <v>0.15567441279848937</v>
      </c>
      <c r="R516" s="177"/>
    </row>
    <row r="517" spans="1:18" x14ac:dyDescent="0.2">
      <c r="A517" s="59">
        <f t="shared" si="55"/>
        <v>129</v>
      </c>
      <c r="B517" s="57" t="s">
        <v>771</v>
      </c>
      <c r="C517" s="57">
        <v>302.89999999999998</v>
      </c>
      <c r="D517" s="57"/>
      <c r="E517" s="57"/>
      <c r="F517" s="57">
        <f t="shared" si="59"/>
        <v>302.89999999999998</v>
      </c>
      <c r="G517" s="57" t="s">
        <v>1992</v>
      </c>
      <c r="H517" s="57">
        <v>170</v>
      </c>
      <c r="I517" s="56">
        <f t="shared" si="56"/>
        <v>5.3757915457772363E-3</v>
      </c>
      <c r="J517" s="245">
        <f t="shared" si="57"/>
        <v>19.782912888460231</v>
      </c>
      <c r="K517" s="245">
        <f t="shared" si="60"/>
        <v>4.3522408354612505</v>
      </c>
      <c r="L517" s="54">
        <f t="shared" si="58"/>
        <v>9.8914564442301156</v>
      </c>
      <c r="M517" s="54">
        <v>4.9405823178896613</v>
      </c>
      <c r="N517" s="56">
        <f t="shared" ref="N517:N580" si="61">(J517+K517+L517+M517)/F517</f>
        <v>0.12864705343691404</v>
      </c>
      <c r="R517" s="177"/>
    </row>
    <row r="518" spans="1:18" x14ac:dyDescent="0.2">
      <c r="A518" s="59">
        <f t="shared" ref="A518:A581" si="62">1+A517</f>
        <v>130</v>
      </c>
      <c r="B518" s="57" t="s">
        <v>772</v>
      </c>
      <c r="C518" s="57">
        <v>376.1</v>
      </c>
      <c r="D518" s="57"/>
      <c r="E518" s="57"/>
      <c r="F518" s="57">
        <f t="shared" si="59"/>
        <v>376.1</v>
      </c>
      <c r="G518" s="57" t="s">
        <v>1992</v>
      </c>
      <c r="H518" s="57">
        <v>279</v>
      </c>
      <c r="I518" s="56">
        <f t="shared" ref="I518:I581" si="63">4/126493*H518</f>
        <v>8.8226225957167594E-3</v>
      </c>
      <c r="J518" s="245">
        <f t="shared" ref="J518:J581" si="64">I518*3680</f>
        <v>32.467251152237672</v>
      </c>
      <c r="K518" s="245">
        <f t="shared" si="60"/>
        <v>7.1427952534922881</v>
      </c>
      <c r="L518" s="54">
        <f t="shared" ref="L518:L581" si="65">J518*0.5</f>
        <v>16.233625576118836</v>
      </c>
      <c r="M518" s="54">
        <v>8.1083674511247992</v>
      </c>
      <c r="N518" s="56">
        <f t="shared" si="61"/>
        <v>0.17003998785688273</v>
      </c>
      <c r="R518" s="177"/>
    </row>
    <row r="519" spans="1:18" x14ac:dyDescent="0.2">
      <c r="A519" s="59">
        <f t="shared" si="62"/>
        <v>131</v>
      </c>
      <c r="B519" s="57" t="s">
        <v>773</v>
      </c>
      <c r="C519" s="57">
        <v>381.2</v>
      </c>
      <c r="D519" s="57"/>
      <c r="E519" s="57"/>
      <c r="F519" s="57">
        <f t="shared" si="59"/>
        <v>381.2</v>
      </c>
      <c r="G519" s="57" t="s">
        <v>1992</v>
      </c>
      <c r="H519" s="57">
        <v>274</v>
      </c>
      <c r="I519" s="56">
        <f t="shared" si="63"/>
        <v>8.6645110796644866E-3</v>
      </c>
      <c r="J519" s="245">
        <f t="shared" si="64"/>
        <v>31.885400773165312</v>
      </c>
      <c r="K519" s="245">
        <f t="shared" si="60"/>
        <v>7.0147881700963683</v>
      </c>
      <c r="L519" s="54">
        <f t="shared" si="65"/>
        <v>15.942700386582656</v>
      </c>
      <c r="M519" s="54">
        <v>7.9630562064809842</v>
      </c>
      <c r="N519" s="56">
        <f t="shared" si="61"/>
        <v>0.1647585139987548</v>
      </c>
      <c r="R519" s="177"/>
    </row>
    <row r="520" spans="1:18" x14ac:dyDescent="0.2">
      <c r="A520" s="59">
        <f t="shared" si="62"/>
        <v>132</v>
      </c>
      <c r="B520" s="57" t="s">
        <v>774</v>
      </c>
      <c r="C520" s="57">
        <v>323.89999999999998</v>
      </c>
      <c r="D520" s="57"/>
      <c r="E520" s="57"/>
      <c r="F520" s="57">
        <f t="shared" si="59"/>
        <v>323.89999999999998</v>
      </c>
      <c r="G520" s="57" t="s">
        <v>1992</v>
      </c>
      <c r="H520" s="57">
        <v>251</v>
      </c>
      <c r="I520" s="56">
        <f t="shared" si="63"/>
        <v>7.9371981058240382E-3</v>
      </c>
      <c r="J520" s="245">
        <f t="shared" si="64"/>
        <v>29.208889029432459</v>
      </c>
      <c r="K520" s="245">
        <f t="shared" si="60"/>
        <v>6.4259555864751414</v>
      </c>
      <c r="L520" s="54">
        <f t="shared" si="65"/>
        <v>14.60444451471623</v>
      </c>
      <c r="M520" s="54">
        <v>7.2946244811194418</v>
      </c>
      <c r="N520" s="56">
        <f t="shared" si="61"/>
        <v>0.1776286310952247</v>
      </c>
      <c r="R520" s="177"/>
    </row>
    <row r="521" spans="1:18" x14ac:dyDescent="0.2">
      <c r="A521" s="59">
        <f t="shared" si="62"/>
        <v>133</v>
      </c>
      <c r="B521" s="57" t="s">
        <v>775</v>
      </c>
      <c r="C521" s="57">
        <v>465.1</v>
      </c>
      <c r="D521" s="57"/>
      <c r="E521" s="57"/>
      <c r="F521" s="57">
        <f t="shared" si="59"/>
        <v>465.1</v>
      </c>
      <c r="G521" s="57" t="s">
        <v>1992</v>
      </c>
      <c r="H521" s="57">
        <v>460</v>
      </c>
      <c r="I521" s="56">
        <f t="shared" si="63"/>
        <v>1.4546259476808994E-2</v>
      </c>
      <c r="J521" s="245">
        <f t="shared" si="64"/>
        <v>53.530234874657097</v>
      </c>
      <c r="K521" s="245">
        <f t="shared" si="60"/>
        <v>11.776651672424562</v>
      </c>
      <c r="L521" s="54">
        <f t="shared" si="65"/>
        <v>26.765117437328549</v>
      </c>
      <c r="M521" s="54">
        <v>13.368634507230849</v>
      </c>
      <c r="N521" s="56">
        <f t="shared" si="61"/>
        <v>0.22670530744278874</v>
      </c>
      <c r="R521" s="177"/>
    </row>
    <row r="522" spans="1:18" x14ac:dyDescent="0.2">
      <c r="A522" s="59">
        <f t="shared" si="62"/>
        <v>134</v>
      </c>
      <c r="B522" s="57" t="s">
        <v>776</v>
      </c>
      <c r="C522" s="57">
        <v>806.2</v>
      </c>
      <c r="D522" s="57"/>
      <c r="E522" s="57"/>
      <c r="F522" s="57">
        <f t="shared" si="59"/>
        <v>806.2</v>
      </c>
      <c r="G522" s="57" t="s">
        <v>1993</v>
      </c>
      <c r="H522" s="57">
        <v>311</v>
      </c>
      <c r="I522" s="56">
        <f t="shared" si="63"/>
        <v>9.834536298451298E-3</v>
      </c>
      <c r="J522" s="245">
        <f t="shared" si="64"/>
        <v>36.19109357830078</v>
      </c>
      <c r="K522" s="245">
        <f t="shared" si="60"/>
        <v>7.9620405872261717</v>
      </c>
      <c r="L522" s="54">
        <f t="shared" si="65"/>
        <v>18.09554678915039</v>
      </c>
      <c r="M522" s="54">
        <v>9.0383594168452053</v>
      </c>
      <c r="N522" s="56">
        <f t="shared" si="61"/>
        <v>8.8423518198365844E-2</v>
      </c>
      <c r="R522" s="177"/>
    </row>
    <row r="523" spans="1:18" x14ac:dyDescent="0.2">
      <c r="A523" s="59">
        <f t="shared" si="62"/>
        <v>135</v>
      </c>
      <c r="B523" s="57" t="s">
        <v>777</v>
      </c>
      <c r="C523" s="57">
        <v>445.2</v>
      </c>
      <c r="D523" s="57"/>
      <c r="E523" s="57"/>
      <c r="F523" s="57">
        <f t="shared" si="59"/>
        <v>445.2</v>
      </c>
      <c r="G523" s="57" t="s">
        <v>1992</v>
      </c>
      <c r="H523" s="57">
        <v>188</v>
      </c>
      <c r="I523" s="56">
        <f t="shared" si="63"/>
        <v>5.9449930035654144E-3</v>
      </c>
      <c r="J523" s="245">
        <f t="shared" si="64"/>
        <v>21.877574253120724</v>
      </c>
      <c r="K523" s="245">
        <f t="shared" si="60"/>
        <v>4.8130663356865595</v>
      </c>
      <c r="L523" s="54">
        <f t="shared" si="65"/>
        <v>10.938787126560362</v>
      </c>
      <c r="M523" s="54">
        <v>5.4637027986073914</v>
      </c>
      <c r="N523" s="56">
        <f t="shared" si="61"/>
        <v>9.6794992169755262E-2</v>
      </c>
      <c r="R523" s="177"/>
    </row>
    <row r="524" spans="1:18" x14ac:dyDescent="0.2">
      <c r="A524" s="59">
        <f t="shared" si="62"/>
        <v>136</v>
      </c>
      <c r="B524" s="57" t="s">
        <v>778</v>
      </c>
      <c r="C524" s="57">
        <v>698.9</v>
      </c>
      <c r="D524" s="57">
        <v>44.3</v>
      </c>
      <c r="E524" s="57">
        <v>87.4</v>
      </c>
      <c r="F524" s="57">
        <f t="shared" si="59"/>
        <v>830.59999999999991</v>
      </c>
      <c r="G524" s="57" t="s">
        <v>1992</v>
      </c>
      <c r="H524" s="57">
        <v>477</v>
      </c>
      <c r="I524" s="56">
        <f t="shared" si="63"/>
        <v>1.5083838631386718E-2</v>
      </c>
      <c r="J524" s="245">
        <f t="shared" si="64"/>
        <v>55.50852616350312</v>
      </c>
      <c r="K524" s="245">
        <f t="shared" si="60"/>
        <v>12.211875755970686</v>
      </c>
      <c r="L524" s="54">
        <f t="shared" si="65"/>
        <v>27.75426308175156</v>
      </c>
      <c r="M524" s="54">
        <v>13.862692739019817</v>
      </c>
      <c r="N524" s="56">
        <f t="shared" si="61"/>
        <v>0.13163659732752853</v>
      </c>
      <c r="R524" s="177"/>
    </row>
    <row r="525" spans="1:18" x14ac:dyDescent="0.2">
      <c r="A525" s="59">
        <f t="shared" si="62"/>
        <v>137</v>
      </c>
      <c r="B525" s="57" t="s">
        <v>779</v>
      </c>
      <c r="C525" s="57">
        <v>537.4</v>
      </c>
      <c r="D525" s="57"/>
      <c r="E525" s="57"/>
      <c r="F525" s="57">
        <f t="shared" si="59"/>
        <v>537.4</v>
      </c>
      <c r="G525" s="57" t="s">
        <v>1992</v>
      </c>
      <c r="H525" s="57">
        <v>249</v>
      </c>
      <c r="I525" s="56">
        <f t="shared" si="63"/>
        <v>7.8739534994031295E-3</v>
      </c>
      <c r="J525" s="245">
        <f t="shared" si="64"/>
        <v>28.976148877803517</v>
      </c>
      <c r="K525" s="245">
        <f t="shared" si="60"/>
        <v>6.3747527531167743</v>
      </c>
      <c r="L525" s="54">
        <f t="shared" si="65"/>
        <v>14.488074438901759</v>
      </c>
      <c r="M525" s="54">
        <v>7.2364999832619166</v>
      </c>
      <c r="N525" s="56">
        <f t="shared" si="61"/>
        <v>0.10620669157626343</v>
      </c>
      <c r="R525" s="177"/>
    </row>
    <row r="526" spans="1:18" x14ac:dyDescent="0.2">
      <c r="A526" s="59">
        <f t="shared" si="62"/>
        <v>138</v>
      </c>
      <c r="B526" s="57" t="s">
        <v>780</v>
      </c>
      <c r="C526" s="57">
        <v>2042.1</v>
      </c>
      <c r="D526" s="57"/>
      <c r="E526" s="57"/>
      <c r="F526" s="57">
        <f t="shared" si="59"/>
        <v>2042.1</v>
      </c>
      <c r="G526" s="57" t="s">
        <v>1994</v>
      </c>
      <c r="H526" s="57">
        <v>749</v>
      </c>
      <c r="I526" s="56">
        <f t="shared" si="63"/>
        <v>2.3685105104630295E-2</v>
      </c>
      <c r="J526" s="245">
        <f t="shared" si="64"/>
        <v>87.16118678503949</v>
      </c>
      <c r="K526" s="245">
        <f t="shared" si="60"/>
        <v>19.175461092708687</v>
      </c>
      <c r="L526" s="54">
        <f t="shared" si="65"/>
        <v>43.580593392519745</v>
      </c>
      <c r="M526" s="54">
        <v>21.767624447643279</v>
      </c>
      <c r="N526" s="56">
        <f t="shared" si="61"/>
        <v>8.4072702471921654E-2</v>
      </c>
      <c r="R526" s="177"/>
    </row>
    <row r="527" spans="1:18" x14ac:dyDescent="0.2">
      <c r="A527" s="59">
        <f t="shared" si="62"/>
        <v>139</v>
      </c>
      <c r="B527" s="57" t="s">
        <v>781</v>
      </c>
      <c r="C527" s="57">
        <v>264.39999999999998</v>
      </c>
      <c r="D527" s="57"/>
      <c r="E527" s="57"/>
      <c r="F527" s="57">
        <f t="shared" si="59"/>
        <v>264.39999999999998</v>
      </c>
      <c r="G527" s="57" t="s">
        <v>1995</v>
      </c>
      <c r="H527" s="57">
        <v>269</v>
      </c>
      <c r="I527" s="56">
        <f t="shared" si="63"/>
        <v>8.5063995636122155E-3</v>
      </c>
      <c r="J527" s="245">
        <f t="shared" si="64"/>
        <v>31.303550394092952</v>
      </c>
      <c r="K527" s="245">
        <f t="shared" si="60"/>
        <v>6.8867810867004495</v>
      </c>
      <c r="L527" s="54">
        <f t="shared" si="65"/>
        <v>15.651775197046476</v>
      </c>
      <c r="M527" s="54">
        <v>7.817744961837171</v>
      </c>
      <c r="N527" s="56">
        <f t="shared" si="61"/>
        <v>0.23320670060392229</v>
      </c>
      <c r="R527" s="177"/>
    </row>
    <row r="528" spans="1:18" x14ac:dyDescent="0.2">
      <c r="A528" s="59">
        <f t="shared" si="62"/>
        <v>140</v>
      </c>
      <c r="B528" s="57" t="s">
        <v>782</v>
      </c>
      <c r="C528" s="57">
        <v>2510.6</v>
      </c>
      <c r="D528" s="57"/>
      <c r="E528" s="57"/>
      <c r="F528" s="57">
        <f t="shared" si="59"/>
        <v>2510.6</v>
      </c>
      <c r="G528" s="57" t="s">
        <v>1993</v>
      </c>
      <c r="H528" s="57">
        <v>726</v>
      </c>
      <c r="I528" s="56">
        <f t="shared" si="63"/>
        <v>2.2957792130789845E-2</v>
      </c>
      <c r="J528" s="245">
        <f t="shared" si="64"/>
        <v>84.48467504130663</v>
      </c>
      <c r="K528" s="245">
        <f t="shared" si="60"/>
        <v>18.586628509087458</v>
      </c>
      <c r="L528" s="54">
        <f t="shared" si="65"/>
        <v>42.242337520653315</v>
      </c>
      <c r="M528" s="54">
        <v>21.099192722281732</v>
      </c>
      <c r="N528" s="56">
        <f t="shared" si="61"/>
        <v>6.6284088980056222E-2</v>
      </c>
      <c r="R528" s="177"/>
    </row>
    <row r="529" spans="1:18" x14ac:dyDescent="0.2">
      <c r="A529" s="59">
        <f t="shared" si="62"/>
        <v>141</v>
      </c>
      <c r="B529" s="57" t="s">
        <v>783</v>
      </c>
      <c r="C529" s="57">
        <v>618.6</v>
      </c>
      <c r="D529" s="57"/>
      <c r="E529" s="57">
        <v>97</v>
      </c>
      <c r="F529" s="57">
        <f t="shared" si="59"/>
        <v>715.6</v>
      </c>
      <c r="G529" s="57" t="s">
        <v>1992</v>
      </c>
      <c r="H529" s="57">
        <v>314</v>
      </c>
      <c r="I529" s="56">
        <f t="shared" si="63"/>
        <v>9.9294032080826603E-3</v>
      </c>
      <c r="J529" s="245">
        <f t="shared" si="64"/>
        <v>36.540203805744191</v>
      </c>
      <c r="K529" s="245">
        <f t="shared" si="60"/>
        <v>8.0388448372637225</v>
      </c>
      <c r="L529" s="54">
        <f t="shared" si="65"/>
        <v>18.270101902872096</v>
      </c>
      <c r="M529" s="54">
        <v>9.1255461636314941</v>
      </c>
      <c r="N529" s="56">
        <f t="shared" si="61"/>
        <v>0.1005795090965784</v>
      </c>
      <c r="R529" s="177"/>
    </row>
    <row r="530" spans="1:18" x14ac:dyDescent="0.2">
      <c r="A530" s="59">
        <f t="shared" si="62"/>
        <v>142</v>
      </c>
      <c r="B530" s="57" t="s">
        <v>784</v>
      </c>
      <c r="C530" s="57">
        <v>439.5</v>
      </c>
      <c r="D530" s="57"/>
      <c r="E530" s="57"/>
      <c r="F530" s="57">
        <f t="shared" si="59"/>
        <v>439.5</v>
      </c>
      <c r="G530" s="57" t="s">
        <v>1992</v>
      </c>
      <c r="H530" s="57">
        <v>268</v>
      </c>
      <c r="I530" s="56">
        <f t="shared" si="63"/>
        <v>8.474777260401762E-3</v>
      </c>
      <c r="J530" s="245">
        <f t="shared" si="64"/>
        <v>31.187180318278482</v>
      </c>
      <c r="K530" s="245">
        <f t="shared" si="60"/>
        <v>6.8611796700212659</v>
      </c>
      <c r="L530" s="54">
        <f t="shared" si="65"/>
        <v>15.593590159139241</v>
      </c>
      <c r="M530" s="54">
        <v>7.7886827129084084</v>
      </c>
      <c r="N530" s="56">
        <f t="shared" si="61"/>
        <v>0.13977390866973244</v>
      </c>
      <c r="R530" s="177"/>
    </row>
    <row r="531" spans="1:18" x14ac:dyDescent="0.2">
      <c r="A531" s="59">
        <f t="shared" si="62"/>
        <v>143</v>
      </c>
      <c r="B531" s="57" t="s">
        <v>785</v>
      </c>
      <c r="C531" s="57">
        <v>489.6</v>
      </c>
      <c r="D531" s="57"/>
      <c r="E531" s="57"/>
      <c r="F531" s="57">
        <f t="shared" si="59"/>
        <v>489.6</v>
      </c>
      <c r="G531" s="57" t="s">
        <v>1992</v>
      </c>
      <c r="H531" s="57">
        <v>269</v>
      </c>
      <c r="I531" s="56">
        <f t="shared" si="63"/>
        <v>8.5063995636122155E-3</v>
      </c>
      <c r="J531" s="245">
        <f t="shared" si="64"/>
        <v>31.303550394092952</v>
      </c>
      <c r="K531" s="245">
        <f t="shared" si="60"/>
        <v>6.8867810867004495</v>
      </c>
      <c r="L531" s="54">
        <f t="shared" si="65"/>
        <v>15.651775197046476</v>
      </c>
      <c r="M531" s="54">
        <v>7.817744961837171</v>
      </c>
      <c r="N531" s="56">
        <f t="shared" si="61"/>
        <v>0.1259392394601247</v>
      </c>
      <c r="R531" s="177"/>
    </row>
    <row r="532" spans="1:18" x14ac:dyDescent="0.2">
      <c r="A532" s="59">
        <f t="shared" si="62"/>
        <v>144</v>
      </c>
      <c r="B532" s="57" t="s">
        <v>786</v>
      </c>
      <c r="C532" s="57">
        <v>556.5</v>
      </c>
      <c r="D532" s="57"/>
      <c r="E532" s="57"/>
      <c r="F532" s="57">
        <f t="shared" si="59"/>
        <v>556.5</v>
      </c>
      <c r="G532" s="57" t="s">
        <v>1992</v>
      </c>
      <c r="H532" s="57">
        <v>328</v>
      </c>
      <c r="I532" s="56">
        <f t="shared" si="63"/>
        <v>1.0372115453029022E-2</v>
      </c>
      <c r="J532" s="245">
        <f t="shared" si="64"/>
        <v>38.169384867146803</v>
      </c>
      <c r="K532" s="245">
        <f t="shared" si="60"/>
        <v>8.3972646707722962</v>
      </c>
      <c r="L532" s="54">
        <f t="shared" si="65"/>
        <v>19.084692433573402</v>
      </c>
      <c r="M532" s="54">
        <v>9.532417648634171</v>
      </c>
      <c r="N532" s="56">
        <f t="shared" si="61"/>
        <v>0.13510109545395627</v>
      </c>
      <c r="R532" s="177"/>
    </row>
    <row r="533" spans="1:18" x14ac:dyDescent="0.2">
      <c r="A533" s="59">
        <f t="shared" si="62"/>
        <v>145</v>
      </c>
      <c r="B533" s="57" t="s">
        <v>787</v>
      </c>
      <c r="C533" s="57">
        <v>502</v>
      </c>
      <c r="D533" s="57"/>
      <c r="E533" s="57"/>
      <c r="F533" s="57">
        <f t="shared" si="59"/>
        <v>502</v>
      </c>
      <c r="G533" s="57" t="s">
        <v>1992</v>
      </c>
      <c r="H533" s="57">
        <v>295</v>
      </c>
      <c r="I533" s="56">
        <f t="shared" si="63"/>
        <v>9.3285794470840278E-3</v>
      </c>
      <c r="J533" s="245">
        <f t="shared" si="64"/>
        <v>34.329172365269223</v>
      </c>
      <c r="K533" s="245">
        <f t="shared" si="60"/>
        <v>7.552417920359229</v>
      </c>
      <c r="L533" s="54">
        <f t="shared" si="65"/>
        <v>17.164586182634611</v>
      </c>
      <c r="M533" s="54">
        <v>8.5733634339850013</v>
      </c>
      <c r="N533" s="56">
        <f t="shared" si="61"/>
        <v>0.13470027868973716</v>
      </c>
      <c r="R533" s="177"/>
    </row>
    <row r="534" spans="1:18" x14ac:dyDescent="0.2">
      <c r="A534" s="59">
        <f t="shared" si="62"/>
        <v>146</v>
      </c>
      <c r="B534" s="57" t="s">
        <v>788</v>
      </c>
      <c r="C534" s="57">
        <v>467.6</v>
      </c>
      <c r="D534" s="57"/>
      <c r="E534" s="57"/>
      <c r="F534" s="57">
        <f t="shared" si="59"/>
        <v>467.6</v>
      </c>
      <c r="G534" s="57" t="s">
        <v>1992</v>
      </c>
      <c r="H534" s="57">
        <v>247</v>
      </c>
      <c r="I534" s="56">
        <f t="shared" si="63"/>
        <v>7.8107088929822207E-3</v>
      </c>
      <c r="J534" s="245">
        <f t="shared" si="64"/>
        <v>28.743408726174572</v>
      </c>
      <c r="K534" s="245">
        <f t="shared" si="60"/>
        <v>6.3235499197584062</v>
      </c>
      <c r="L534" s="54">
        <f t="shared" si="65"/>
        <v>14.371704363087286</v>
      </c>
      <c r="M534" s="54">
        <v>7.1783754854043922</v>
      </c>
      <c r="N534" s="56">
        <f t="shared" si="61"/>
        <v>0.12108006521476615</v>
      </c>
      <c r="R534" s="177"/>
    </row>
    <row r="535" spans="1:18" x14ac:dyDescent="0.2">
      <c r="A535" s="59">
        <f t="shared" si="62"/>
        <v>147</v>
      </c>
      <c r="B535" s="57" t="s">
        <v>789</v>
      </c>
      <c r="C535" s="57">
        <v>493.8</v>
      </c>
      <c r="D535" s="57"/>
      <c r="E535" s="57"/>
      <c r="F535" s="57">
        <f t="shared" si="59"/>
        <v>493.8</v>
      </c>
      <c r="G535" s="57" t="s">
        <v>1992</v>
      </c>
      <c r="H535" s="57">
        <v>277</v>
      </c>
      <c r="I535" s="56">
        <f t="shared" si="63"/>
        <v>8.7593779892958506E-3</v>
      </c>
      <c r="J535" s="245">
        <f t="shared" si="64"/>
        <v>32.234511000608727</v>
      </c>
      <c r="K535" s="245">
        <f t="shared" si="60"/>
        <v>7.09159242013392</v>
      </c>
      <c r="L535" s="54">
        <f t="shared" si="65"/>
        <v>16.117255500304363</v>
      </c>
      <c r="M535" s="54">
        <v>8.0502429532672739</v>
      </c>
      <c r="N535" s="56">
        <f t="shared" si="61"/>
        <v>0.12858161578435456</v>
      </c>
      <c r="R535" s="177"/>
    </row>
    <row r="536" spans="1:18" x14ac:dyDescent="0.2">
      <c r="A536" s="59">
        <f t="shared" si="62"/>
        <v>148</v>
      </c>
      <c r="B536" s="57" t="s">
        <v>790</v>
      </c>
      <c r="C536" s="57">
        <v>515.79999999999995</v>
      </c>
      <c r="D536" s="57"/>
      <c r="E536" s="57"/>
      <c r="F536" s="57">
        <f t="shared" si="59"/>
        <v>515.79999999999995</v>
      </c>
      <c r="G536" s="57" t="s">
        <v>1992</v>
      </c>
      <c r="H536" s="57">
        <v>306</v>
      </c>
      <c r="I536" s="56">
        <f t="shared" si="63"/>
        <v>9.6764247823990252E-3</v>
      </c>
      <c r="J536" s="245">
        <f t="shared" si="64"/>
        <v>35.609243199228416</v>
      </c>
      <c r="K536" s="245">
        <f t="shared" si="60"/>
        <v>7.834033503830252</v>
      </c>
      <c r="L536" s="54">
        <f t="shared" si="65"/>
        <v>17.804621599614208</v>
      </c>
      <c r="M536" s="54">
        <v>8.8930481722013912</v>
      </c>
      <c r="N536" s="56">
        <f t="shared" si="61"/>
        <v>0.13598477408855036</v>
      </c>
      <c r="R536" s="177"/>
    </row>
    <row r="537" spans="1:18" x14ac:dyDescent="0.2">
      <c r="A537" s="59">
        <f t="shared" si="62"/>
        <v>149</v>
      </c>
      <c r="B537" s="57" t="s">
        <v>791</v>
      </c>
      <c r="C537" s="57">
        <v>1334.9</v>
      </c>
      <c r="D537" s="57"/>
      <c r="E537" s="57"/>
      <c r="F537" s="57">
        <f t="shared" si="59"/>
        <v>1334.9</v>
      </c>
      <c r="G537" s="57" t="s">
        <v>1992</v>
      </c>
      <c r="H537" s="57">
        <v>641</v>
      </c>
      <c r="I537" s="56">
        <f t="shared" si="63"/>
        <v>2.0269896357901229E-2</v>
      </c>
      <c r="J537" s="245">
        <f t="shared" si="64"/>
        <v>74.593218597076515</v>
      </c>
      <c r="K537" s="245">
        <f t="shared" si="60"/>
        <v>16.410508091356835</v>
      </c>
      <c r="L537" s="54">
        <f t="shared" si="65"/>
        <v>37.296609298538257</v>
      </c>
      <c r="M537" s="54">
        <v>18.628901563336903</v>
      </c>
      <c r="N537" s="56">
        <f t="shared" si="61"/>
        <v>0.11006759873421869</v>
      </c>
      <c r="R537" s="177"/>
    </row>
    <row r="538" spans="1:18" x14ac:dyDescent="0.2">
      <c r="A538" s="59">
        <f t="shared" si="62"/>
        <v>150</v>
      </c>
      <c r="B538" s="57" t="s">
        <v>792</v>
      </c>
      <c r="C538" s="57">
        <v>418.1</v>
      </c>
      <c r="D538" s="57"/>
      <c r="E538" s="57"/>
      <c r="F538" s="57">
        <f t="shared" si="59"/>
        <v>418.1</v>
      </c>
      <c r="G538" s="57" t="s">
        <v>1992</v>
      </c>
      <c r="H538" s="57">
        <v>264</v>
      </c>
      <c r="I538" s="56">
        <f t="shared" si="63"/>
        <v>8.3482880475599444E-3</v>
      </c>
      <c r="J538" s="245">
        <f t="shared" si="64"/>
        <v>30.721700015020595</v>
      </c>
      <c r="K538" s="245">
        <f t="shared" si="60"/>
        <v>6.7587740033045307</v>
      </c>
      <c r="L538" s="54">
        <f t="shared" si="65"/>
        <v>15.360850007510297</v>
      </c>
      <c r="M538" s="54">
        <v>7.6724337171933588</v>
      </c>
      <c r="N538" s="56">
        <f t="shared" si="61"/>
        <v>0.14473512973697386</v>
      </c>
      <c r="R538" s="177"/>
    </row>
    <row r="539" spans="1:18" x14ac:dyDescent="0.2">
      <c r="A539" s="59">
        <f t="shared" si="62"/>
        <v>151</v>
      </c>
      <c r="B539" s="57" t="s">
        <v>793</v>
      </c>
      <c r="C539" s="57">
        <v>496.6</v>
      </c>
      <c r="D539" s="57"/>
      <c r="E539" s="57"/>
      <c r="F539" s="57">
        <f t="shared" si="59"/>
        <v>496.6</v>
      </c>
      <c r="G539" s="57" t="s">
        <v>1992</v>
      </c>
      <c r="H539" s="57">
        <v>226</v>
      </c>
      <c r="I539" s="56">
        <f t="shared" si="63"/>
        <v>7.1466405255626794E-3</v>
      </c>
      <c r="J539" s="245">
        <f t="shared" si="64"/>
        <v>26.299637134070661</v>
      </c>
      <c r="K539" s="245">
        <f t="shared" si="60"/>
        <v>5.7859201694955456</v>
      </c>
      <c r="L539" s="54">
        <f t="shared" si="65"/>
        <v>13.14981856703533</v>
      </c>
      <c r="M539" s="54">
        <v>6.5680682579003751</v>
      </c>
      <c r="N539" s="56">
        <f t="shared" si="61"/>
        <v>0.104316238680028</v>
      </c>
      <c r="R539" s="177"/>
    </row>
    <row r="540" spans="1:18" x14ac:dyDescent="0.2">
      <c r="A540" s="59">
        <f t="shared" si="62"/>
        <v>152</v>
      </c>
      <c r="B540" s="57" t="s">
        <v>794</v>
      </c>
      <c r="C540" s="57">
        <v>357.5</v>
      </c>
      <c r="D540" s="57"/>
      <c r="E540" s="57"/>
      <c r="F540" s="57">
        <f t="shared" si="59"/>
        <v>357.5</v>
      </c>
      <c r="G540" s="57" t="s">
        <v>1992</v>
      </c>
      <c r="H540" s="57">
        <v>130</v>
      </c>
      <c r="I540" s="56">
        <f t="shared" si="63"/>
        <v>4.1108994173590634E-3</v>
      </c>
      <c r="J540" s="245">
        <f t="shared" si="64"/>
        <v>15.128109855881354</v>
      </c>
      <c r="K540" s="245">
        <f t="shared" si="60"/>
        <v>3.3281841682938977</v>
      </c>
      <c r="L540" s="54">
        <f t="shared" si="65"/>
        <v>7.5640549279406768</v>
      </c>
      <c r="M540" s="54">
        <v>3.7780923607391528</v>
      </c>
      <c r="N540" s="56">
        <f t="shared" si="61"/>
        <v>8.3352283392601617E-2</v>
      </c>
      <c r="R540" s="177"/>
    </row>
    <row r="541" spans="1:18" x14ac:dyDescent="0.2">
      <c r="A541" s="59">
        <f t="shared" si="62"/>
        <v>153</v>
      </c>
      <c r="B541" s="57" t="s">
        <v>795</v>
      </c>
      <c r="C541" s="57">
        <v>325.89999999999998</v>
      </c>
      <c r="D541" s="57"/>
      <c r="E541" s="57"/>
      <c r="F541" s="57">
        <f t="shared" si="59"/>
        <v>325.89999999999998</v>
      </c>
      <c r="G541" s="57" t="s">
        <v>1992</v>
      </c>
      <c r="H541" s="57">
        <v>136</v>
      </c>
      <c r="I541" s="56">
        <f t="shared" si="63"/>
        <v>4.3006332366217898E-3</v>
      </c>
      <c r="J541" s="245">
        <f t="shared" si="64"/>
        <v>15.826330310768187</v>
      </c>
      <c r="K541" s="245">
        <f t="shared" si="60"/>
        <v>3.481792668369001</v>
      </c>
      <c r="L541" s="54">
        <f t="shared" si="65"/>
        <v>7.9131651553840934</v>
      </c>
      <c r="M541" s="54">
        <v>3.9524658543117304</v>
      </c>
      <c r="N541" s="56">
        <f t="shared" si="61"/>
        <v>9.5654354062083502E-2</v>
      </c>
      <c r="R541" s="177"/>
    </row>
    <row r="542" spans="1:18" x14ac:dyDescent="0.2">
      <c r="A542" s="59">
        <f t="shared" si="62"/>
        <v>154</v>
      </c>
      <c r="B542" s="57" t="s">
        <v>796</v>
      </c>
      <c r="C542" s="57">
        <v>451.9</v>
      </c>
      <c r="D542" s="57"/>
      <c r="E542" s="57"/>
      <c r="F542" s="57">
        <f t="shared" si="59"/>
        <v>451.9</v>
      </c>
      <c r="G542" s="57" t="s">
        <v>1992</v>
      </c>
      <c r="H542" s="57">
        <v>222</v>
      </c>
      <c r="I542" s="56">
        <f t="shared" si="63"/>
        <v>7.0201513127208619E-3</v>
      </c>
      <c r="J542" s="245">
        <f t="shared" si="64"/>
        <v>25.834156830812773</v>
      </c>
      <c r="K542" s="245">
        <f t="shared" si="60"/>
        <v>5.6835145027788103</v>
      </c>
      <c r="L542" s="54">
        <f t="shared" si="65"/>
        <v>12.917078415406387</v>
      </c>
      <c r="M542" s="54">
        <v>6.4518192621853236</v>
      </c>
      <c r="N542" s="56">
        <f t="shared" si="61"/>
        <v>0.11260581768352136</v>
      </c>
      <c r="R542" s="177"/>
    </row>
    <row r="543" spans="1:18" x14ac:dyDescent="0.2">
      <c r="A543" s="59">
        <f t="shared" si="62"/>
        <v>155</v>
      </c>
      <c r="B543" s="57" t="s">
        <v>797</v>
      </c>
      <c r="C543" s="57">
        <v>766.2</v>
      </c>
      <c r="D543" s="57"/>
      <c r="E543" s="57"/>
      <c r="F543" s="57">
        <f t="shared" si="59"/>
        <v>766.2</v>
      </c>
      <c r="G543" s="57" t="s">
        <v>1992</v>
      </c>
      <c r="H543" s="57">
        <v>284</v>
      </c>
      <c r="I543" s="56">
        <f t="shared" si="63"/>
        <v>8.9807341117690304E-3</v>
      </c>
      <c r="J543" s="245">
        <f t="shared" si="64"/>
        <v>33.049101531310029</v>
      </c>
      <c r="K543" s="245">
        <f t="shared" si="60"/>
        <v>7.2708023368882069</v>
      </c>
      <c r="L543" s="54">
        <f t="shared" si="65"/>
        <v>16.524550765655015</v>
      </c>
      <c r="M543" s="54">
        <v>8.2536786957686132</v>
      </c>
      <c r="N543" s="56">
        <f t="shared" si="61"/>
        <v>8.496232488856939E-2</v>
      </c>
      <c r="R543" s="177"/>
    </row>
    <row r="544" spans="1:18" x14ac:dyDescent="0.2">
      <c r="A544" s="59">
        <f t="shared" si="62"/>
        <v>156</v>
      </c>
      <c r="B544" s="57" t="s">
        <v>798</v>
      </c>
      <c r="C544" s="57">
        <v>402.2</v>
      </c>
      <c r="D544" s="57"/>
      <c r="E544" s="57">
        <v>61</v>
      </c>
      <c r="F544" s="57">
        <f t="shared" si="59"/>
        <v>463.2</v>
      </c>
      <c r="G544" s="57" t="s">
        <v>1992</v>
      </c>
      <c r="H544" s="57">
        <v>249</v>
      </c>
      <c r="I544" s="56">
        <f t="shared" si="63"/>
        <v>7.8739534994031295E-3</v>
      </c>
      <c r="J544" s="245">
        <f t="shared" si="64"/>
        <v>28.976148877803517</v>
      </c>
      <c r="K544" s="245">
        <f t="shared" si="60"/>
        <v>6.3747527531167743</v>
      </c>
      <c r="L544" s="54">
        <f t="shared" si="65"/>
        <v>14.488074438901759</v>
      </c>
      <c r="M544" s="54">
        <v>7.2364999832619166</v>
      </c>
      <c r="N544" s="56">
        <f t="shared" si="61"/>
        <v>0.12321993966555261</v>
      </c>
      <c r="R544" s="177"/>
    </row>
    <row r="545" spans="1:18" x14ac:dyDescent="0.2">
      <c r="A545" s="59">
        <f t="shared" si="62"/>
        <v>157</v>
      </c>
      <c r="B545" s="57" t="s">
        <v>799</v>
      </c>
      <c r="C545" s="57">
        <v>578.1</v>
      </c>
      <c r="D545" s="57"/>
      <c r="E545" s="57"/>
      <c r="F545" s="57">
        <f t="shared" si="59"/>
        <v>578.1</v>
      </c>
      <c r="G545" s="57" t="s">
        <v>1993</v>
      </c>
      <c r="H545" s="57">
        <v>274</v>
      </c>
      <c r="I545" s="56">
        <f t="shared" si="63"/>
        <v>8.6645110796644866E-3</v>
      </c>
      <c r="J545" s="245">
        <f t="shared" si="64"/>
        <v>31.885400773165312</v>
      </c>
      <c r="K545" s="245">
        <f t="shared" si="60"/>
        <v>7.0147881700963683</v>
      </c>
      <c r="L545" s="54">
        <f t="shared" si="65"/>
        <v>15.942700386582656</v>
      </c>
      <c r="M545" s="54">
        <v>7.9630562064809842</v>
      </c>
      <c r="N545" s="56">
        <f t="shared" si="61"/>
        <v>0.10864200923079972</v>
      </c>
      <c r="R545" s="177"/>
    </row>
    <row r="546" spans="1:18" x14ac:dyDescent="0.2">
      <c r="A546" s="59">
        <f t="shared" si="62"/>
        <v>158</v>
      </c>
      <c r="B546" s="57" t="s">
        <v>800</v>
      </c>
      <c r="C546" s="57">
        <v>567.29999999999995</v>
      </c>
      <c r="D546" s="57"/>
      <c r="E546" s="57">
        <v>96.7</v>
      </c>
      <c r="F546" s="57">
        <f t="shared" si="59"/>
        <v>664</v>
      </c>
      <c r="G546" s="57" t="s">
        <v>1992</v>
      </c>
      <c r="H546" s="57">
        <v>307</v>
      </c>
      <c r="I546" s="56">
        <f t="shared" si="63"/>
        <v>9.7080470856094805E-3</v>
      </c>
      <c r="J546" s="245">
        <f t="shared" si="64"/>
        <v>35.725613275042889</v>
      </c>
      <c r="K546" s="245">
        <f t="shared" si="60"/>
        <v>7.8596349205094356</v>
      </c>
      <c r="L546" s="54">
        <f t="shared" si="65"/>
        <v>17.862806637521444</v>
      </c>
      <c r="M546" s="54">
        <v>8.9221104211301547</v>
      </c>
      <c r="N546" s="56">
        <f t="shared" si="61"/>
        <v>0.10597916453946374</v>
      </c>
      <c r="R546" s="177"/>
    </row>
    <row r="547" spans="1:18" x14ac:dyDescent="0.2">
      <c r="A547" s="59">
        <f t="shared" si="62"/>
        <v>159</v>
      </c>
      <c r="B547" s="57" t="s">
        <v>801</v>
      </c>
      <c r="C547" s="57">
        <v>4428.7</v>
      </c>
      <c r="D547" s="57"/>
      <c r="E547" s="57">
        <v>319.5</v>
      </c>
      <c r="F547" s="57">
        <f t="shared" si="59"/>
        <v>4748.2</v>
      </c>
      <c r="G547" s="57" t="s">
        <v>1995</v>
      </c>
      <c r="H547" s="157">
        <v>6800</v>
      </c>
      <c r="I547" s="56">
        <f t="shared" si="63"/>
        <v>0.21503166183108946</v>
      </c>
      <c r="J547" s="245">
        <f t="shared" si="64"/>
        <v>791.31651553840925</v>
      </c>
      <c r="K547" s="245">
        <f t="shared" si="60"/>
        <v>174.08963341845003</v>
      </c>
      <c r="L547" s="54">
        <f t="shared" si="65"/>
        <v>395.65825776920462</v>
      </c>
      <c r="M547" s="54">
        <v>197.6232927155865</v>
      </c>
      <c r="N547" s="56">
        <f t="shared" si="61"/>
        <v>0.32826917557003715</v>
      </c>
      <c r="R547" s="177"/>
    </row>
    <row r="548" spans="1:18" x14ac:dyDescent="0.2">
      <c r="A548" s="59">
        <f t="shared" si="62"/>
        <v>160</v>
      </c>
      <c r="B548" s="57" t="s">
        <v>802</v>
      </c>
      <c r="C548" s="57">
        <v>231</v>
      </c>
      <c r="D548" s="57"/>
      <c r="E548" s="57"/>
      <c r="F548" s="57">
        <f t="shared" si="59"/>
        <v>231</v>
      </c>
      <c r="G548" s="57" t="s">
        <v>1992</v>
      </c>
      <c r="H548" s="57">
        <v>180</v>
      </c>
      <c r="I548" s="56">
        <f t="shared" si="63"/>
        <v>5.6920145778817802E-3</v>
      </c>
      <c r="J548" s="245">
        <f t="shared" si="64"/>
        <v>20.946613646604952</v>
      </c>
      <c r="K548" s="245">
        <f t="shared" si="60"/>
        <v>4.608255002253089</v>
      </c>
      <c r="L548" s="54">
        <f t="shared" si="65"/>
        <v>10.473306823302476</v>
      </c>
      <c r="M548" s="54">
        <v>5.2312048071772894</v>
      </c>
      <c r="N548" s="56">
        <f t="shared" si="61"/>
        <v>0.17861203584128921</v>
      </c>
      <c r="R548" s="177"/>
    </row>
    <row r="549" spans="1:18" x14ac:dyDescent="0.2">
      <c r="A549" s="59">
        <f t="shared" si="62"/>
        <v>161</v>
      </c>
      <c r="B549" s="57" t="s">
        <v>803</v>
      </c>
      <c r="C549" s="57">
        <v>260.2</v>
      </c>
      <c r="D549" s="57"/>
      <c r="E549" s="57"/>
      <c r="F549" s="57">
        <f t="shared" si="59"/>
        <v>260.2</v>
      </c>
      <c r="G549" s="57" t="s">
        <v>1995</v>
      </c>
      <c r="H549" s="57">
        <v>239</v>
      </c>
      <c r="I549" s="56">
        <f t="shared" si="63"/>
        <v>7.5577304672985856E-3</v>
      </c>
      <c r="J549" s="245">
        <f t="shared" si="64"/>
        <v>27.812448119658796</v>
      </c>
      <c r="K549" s="245">
        <f t="shared" si="60"/>
        <v>6.1187385863249348</v>
      </c>
      <c r="L549" s="54">
        <f t="shared" si="65"/>
        <v>13.906224059829398</v>
      </c>
      <c r="M549" s="54">
        <v>6.9458774939742893</v>
      </c>
      <c r="N549" s="56">
        <f t="shared" si="61"/>
        <v>0.21054299869249585</v>
      </c>
      <c r="R549" s="177"/>
    </row>
    <row r="550" spans="1:18" x14ac:dyDescent="0.2">
      <c r="A550" s="59">
        <f t="shared" si="62"/>
        <v>162</v>
      </c>
      <c r="B550" s="57" t="s">
        <v>1435</v>
      </c>
      <c r="C550" s="57">
        <v>678.5</v>
      </c>
      <c r="D550" s="57"/>
      <c r="E550" s="57"/>
      <c r="F550" s="57">
        <f t="shared" si="59"/>
        <v>678.5</v>
      </c>
      <c r="G550" s="57" t="s">
        <v>1992</v>
      </c>
      <c r="H550" s="57">
        <v>280</v>
      </c>
      <c r="I550" s="56">
        <f t="shared" si="63"/>
        <v>8.8542448989272129E-3</v>
      </c>
      <c r="J550" s="245">
        <f t="shared" si="64"/>
        <v>32.583621228052145</v>
      </c>
      <c r="K550" s="245">
        <f t="shared" si="60"/>
        <v>7.1683966701714716</v>
      </c>
      <c r="L550" s="54">
        <f t="shared" si="65"/>
        <v>16.291810614026073</v>
      </c>
      <c r="M550" s="54">
        <v>8.1374297000535609</v>
      </c>
      <c r="N550" s="56">
        <f t="shared" si="61"/>
        <v>9.4592863982760872E-2</v>
      </c>
      <c r="R550" s="177"/>
    </row>
    <row r="551" spans="1:18" x14ac:dyDescent="0.2">
      <c r="A551" s="59">
        <f t="shared" si="62"/>
        <v>163</v>
      </c>
      <c r="B551" s="57" t="s">
        <v>1436</v>
      </c>
      <c r="C551" s="57">
        <v>713</v>
      </c>
      <c r="D551" s="57">
        <v>20</v>
      </c>
      <c r="E551" s="57"/>
      <c r="F551" s="57">
        <f t="shared" si="59"/>
        <v>733</v>
      </c>
      <c r="G551" s="57" t="s">
        <v>1992</v>
      </c>
      <c r="H551" s="57">
        <v>426</v>
      </c>
      <c r="I551" s="56">
        <f t="shared" si="63"/>
        <v>1.3471101167653547E-2</v>
      </c>
      <c r="J551" s="245">
        <f t="shared" si="64"/>
        <v>49.573652296965051</v>
      </c>
      <c r="K551" s="245">
        <f t="shared" si="60"/>
        <v>10.906203505332311</v>
      </c>
      <c r="L551" s="54">
        <f t="shared" si="65"/>
        <v>24.786826148482525</v>
      </c>
      <c r="M551" s="54">
        <v>12.380518043652918</v>
      </c>
      <c r="N551" s="56">
        <f t="shared" si="61"/>
        <v>0.13321582536757542</v>
      </c>
      <c r="R551" s="177"/>
    </row>
    <row r="552" spans="1:18" x14ac:dyDescent="0.2">
      <c r="A552" s="59">
        <f t="shared" si="62"/>
        <v>164</v>
      </c>
      <c r="B552" s="57" t="s">
        <v>1437</v>
      </c>
      <c r="C552" s="57">
        <v>922.8</v>
      </c>
      <c r="D552" s="57"/>
      <c r="E552" s="57"/>
      <c r="F552" s="57">
        <f t="shared" si="59"/>
        <v>922.8</v>
      </c>
      <c r="G552" s="57" t="s">
        <v>1992</v>
      </c>
      <c r="H552" s="57">
        <v>363</v>
      </c>
      <c r="I552" s="56">
        <f t="shared" si="63"/>
        <v>1.1478896065394923E-2</v>
      </c>
      <c r="J552" s="245">
        <f t="shared" si="64"/>
        <v>42.242337520653315</v>
      </c>
      <c r="K552" s="245">
        <f t="shared" si="60"/>
        <v>9.2933142545437288</v>
      </c>
      <c r="L552" s="54">
        <f t="shared" si="65"/>
        <v>21.121168760326658</v>
      </c>
      <c r="M552" s="54">
        <v>10.549596361140866</v>
      </c>
      <c r="N552" s="56">
        <f t="shared" si="61"/>
        <v>9.0167335171938215E-2</v>
      </c>
      <c r="R552" s="177"/>
    </row>
    <row r="553" spans="1:18" x14ac:dyDescent="0.2">
      <c r="A553" s="59">
        <f t="shared" si="62"/>
        <v>165</v>
      </c>
      <c r="B553" s="57" t="s">
        <v>1438</v>
      </c>
      <c r="C553" s="57">
        <v>396.9</v>
      </c>
      <c r="D553" s="57"/>
      <c r="E553" s="57"/>
      <c r="F553" s="57">
        <f t="shared" si="59"/>
        <v>396.9</v>
      </c>
      <c r="G553" s="57" t="s">
        <v>1992</v>
      </c>
      <c r="H553" s="57">
        <v>215</v>
      </c>
      <c r="I553" s="56">
        <f t="shared" si="63"/>
        <v>6.798795190247682E-3</v>
      </c>
      <c r="J553" s="245">
        <f t="shared" si="64"/>
        <v>25.019566300111471</v>
      </c>
      <c r="K553" s="245">
        <f t="shared" si="60"/>
        <v>5.5043045860245234</v>
      </c>
      <c r="L553" s="54">
        <f t="shared" si="65"/>
        <v>12.509783150055735</v>
      </c>
      <c r="M553" s="54">
        <v>6.2483835196839843</v>
      </c>
      <c r="N553" s="56">
        <f t="shared" si="61"/>
        <v>0.12416739117126661</v>
      </c>
      <c r="R553" s="177"/>
    </row>
    <row r="554" spans="1:18" x14ac:dyDescent="0.2">
      <c r="A554" s="59">
        <f t="shared" si="62"/>
        <v>166</v>
      </c>
      <c r="B554" s="57" t="s">
        <v>1439</v>
      </c>
      <c r="C554" s="57">
        <v>817.4</v>
      </c>
      <c r="D554" s="57">
        <v>44.7</v>
      </c>
      <c r="E554" s="57">
        <v>29.9</v>
      </c>
      <c r="F554" s="57">
        <f t="shared" si="59"/>
        <v>892</v>
      </c>
      <c r="G554" s="57" t="s">
        <v>1992</v>
      </c>
      <c r="H554" s="57">
        <v>405</v>
      </c>
      <c r="I554" s="56">
        <f t="shared" si="63"/>
        <v>1.2807032800234005E-2</v>
      </c>
      <c r="J554" s="245">
        <f t="shared" si="64"/>
        <v>47.129880704861137</v>
      </c>
      <c r="K554" s="245">
        <f t="shared" si="60"/>
        <v>10.36857375506945</v>
      </c>
      <c r="L554" s="54">
        <f t="shared" si="65"/>
        <v>23.564940352430568</v>
      </c>
      <c r="M554" s="54">
        <v>11.770210816148902</v>
      </c>
      <c r="N554" s="56">
        <f t="shared" si="61"/>
        <v>0.10407354891088572</v>
      </c>
      <c r="R554" s="177"/>
    </row>
    <row r="555" spans="1:18" x14ac:dyDescent="0.2">
      <c r="A555" s="59">
        <f t="shared" si="62"/>
        <v>167</v>
      </c>
      <c r="B555" s="57" t="s">
        <v>1440</v>
      </c>
      <c r="C555" s="57">
        <v>872.1</v>
      </c>
      <c r="D555" s="57"/>
      <c r="E555" s="57"/>
      <c r="F555" s="57">
        <f t="shared" si="59"/>
        <v>872.1</v>
      </c>
      <c r="G555" s="57" t="s">
        <v>1992</v>
      </c>
      <c r="H555" s="57">
        <v>310</v>
      </c>
      <c r="I555" s="56">
        <f t="shared" si="63"/>
        <v>9.8029139952408428E-3</v>
      </c>
      <c r="J555" s="245">
        <f t="shared" si="64"/>
        <v>36.0747235024863</v>
      </c>
      <c r="K555" s="245">
        <f t="shared" si="60"/>
        <v>7.9364391705469863</v>
      </c>
      <c r="L555" s="54">
        <f t="shared" si="65"/>
        <v>18.03736175124315</v>
      </c>
      <c r="M555" s="54">
        <v>9.0092971679164435</v>
      </c>
      <c r="N555" s="56">
        <f t="shared" si="61"/>
        <v>8.1478983593845755E-2</v>
      </c>
      <c r="R555" s="177"/>
    </row>
    <row r="556" spans="1:18" x14ac:dyDescent="0.2">
      <c r="A556" s="59">
        <f t="shared" si="62"/>
        <v>168</v>
      </c>
      <c r="B556" s="57" t="s">
        <v>1441</v>
      </c>
      <c r="C556" s="57">
        <v>654.1</v>
      </c>
      <c r="D556" s="57"/>
      <c r="E556" s="57">
        <v>31.8</v>
      </c>
      <c r="F556" s="57">
        <f t="shared" si="59"/>
        <v>685.9</v>
      </c>
      <c r="G556" s="57" t="s">
        <v>1992</v>
      </c>
      <c r="H556" s="57">
        <v>333</v>
      </c>
      <c r="I556" s="56">
        <f t="shared" si="63"/>
        <v>1.0530226969081293E-2</v>
      </c>
      <c r="J556" s="245">
        <f t="shared" si="64"/>
        <v>38.75123524621916</v>
      </c>
      <c r="K556" s="245">
        <f t="shared" si="60"/>
        <v>8.5252717541682159</v>
      </c>
      <c r="L556" s="54">
        <f t="shared" si="65"/>
        <v>19.37561762310958</v>
      </c>
      <c r="M556" s="54">
        <v>9.677728893277985</v>
      </c>
      <c r="N556" s="56">
        <f t="shared" si="61"/>
        <v>0.11128423023294204</v>
      </c>
      <c r="R556" s="177"/>
    </row>
    <row r="557" spans="1:18" x14ac:dyDescent="0.2">
      <c r="A557" s="59">
        <f t="shared" si="62"/>
        <v>169</v>
      </c>
      <c r="B557" s="57" t="s">
        <v>1442</v>
      </c>
      <c r="C557" s="57">
        <v>253.3</v>
      </c>
      <c r="D557" s="57">
        <v>10.1</v>
      </c>
      <c r="E557" s="57"/>
      <c r="F557" s="57">
        <f t="shared" si="59"/>
        <v>263.40000000000003</v>
      </c>
      <c r="G557" s="57" t="s">
        <v>1992</v>
      </c>
      <c r="H557" s="57">
        <v>152</v>
      </c>
      <c r="I557" s="56">
        <f t="shared" si="63"/>
        <v>4.8065900879890582E-3</v>
      </c>
      <c r="J557" s="245">
        <f t="shared" si="64"/>
        <v>17.688251523799735</v>
      </c>
      <c r="K557" s="245">
        <f t="shared" si="60"/>
        <v>3.891415335235942</v>
      </c>
      <c r="L557" s="54">
        <f t="shared" si="65"/>
        <v>8.8441257618998677</v>
      </c>
      <c r="M557" s="54">
        <v>4.417461837171933</v>
      </c>
      <c r="N557" s="56">
        <f t="shared" si="61"/>
        <v>0.13227507387284537</v>
      </c>
      <c r="R557" s="177"/>
    </row>
    <row r="558" spans="1:18" x14ac:dyDescent="0.2">
      <c r="A558" s="59">
        <f t="shared" si="62"/>
        <v>170</v>
      </c>
      <c r="B558" s="57" t="s">
        <v>1443</v>
      </c>
      <c r="C558" s="57">
        <v>603.79999999999995</v>
      </c>
      <c r="D558" s="57"/>
      <c r="E558" s="57"/>
      <c r="F558" s="57">
        <f t="shared" si="59"/>
        <v>603.79999999999995</v>
      </c>
      <c r="G558" s="57" t="s">
        <v>1992</v>
      </c>
      <c r="H558" s="57">
        <v>400</v>
      </c>
      <c r="I558" s="56">
        <f t="shared" si="63"/>
        <v>1.2648921284181734E-2</v>
      </c>
      <c r="J558" s="245">
        <f t="shared" si="64"/>
        <v>46.54803032578878</v>
      </c>
      <c r="K558" s="245">
        <f t="shared" si="60"/>
        <v>10.240566671673532</v>
      </c>
      <c r="L558" s="54">
        <f t="shared" si="65"/>
        <v>23.27401516289439</v>
      </c>
      <c r="M558" s="54">
        <v>11.624899571505088</v>
      </c>
      <c r="N558" s="56">
        <f t="shared" si="61"/>
        <v>0.1518507978334909</v>
      </c>
      <c r="R558" s="177"/>
    </row>
    <row r="559" spans="1:18" x14ac:dyDescent="0.2">
      <c r="A559" s="59">
        <f t="shared" si="62"/>
        <v>171</v>
      </c>
      <c r="B559" s="57" t="s">
        <v>1444</v>
      </c>
      <c r="C559" s="57">
        <v>664</v>
      </c>
      <c r="D559" s="57">
        <v>24.3</v>
      </c>
      <c r="E559" s="57"/>
      <c r="F559" s="57">
        <f t="shared" si="59"/>
        <v>688.3</v>
      </c>
      <c r="G559" s="57" t="s">
        <v>1992</v>
      </c>
      <c r="H559" s="57">
        <v>396</v>
      </c>
      <c r="I559" s="56">
        <f t="shared" si="63"/>
        <v>1.2522432071339917E-2</v>
      </c>
      <c r="J559" s="245">
        <f t="shared" si="64"/>
        <v>46.082550022530896</v>
      </c>
      <c r="K559" s="245">
        <f t="shared" si="60"/>
        <v>10.138161004956798</v>
      </c>
      <c r="L559" s="54">
        <f t="shared" si="65"/>
        <v>23.041275011265448</v>
      </c>
      <c r="M559" s="54">
        <v>11.508650575790035</v>
      </c>
      <c r="N559" s="56">
        <f t="shared" si="61"/>
        <v>0.13187656053253405</v>
      </c>
      <c r="R559" s="177"/>
    </row>
    <row r="560" spans="1:18" x14ac:dyDescent="0.2">
      <c r="A560" s="59">
        <f t="shared" si="62"/>
        <v>172</v>
      </c>
      <c r="B560" s="57" t="s">
        <v>1445</v>
      </c>
      <c r="C560" s="57">
        <v>621.6</v>
      </c>
      <c r="D560" s="57"/>
      <c r="E560" s="57"/>
      <c r="F560" s="57">
        <f t="shared" si="59"/>
        <v>621.6</v>
      </c>
      <c r="G560" s="57" t="s">
        <v>1992</v>
      </c>
      <c r="H560" s="57">
        <v>350</v>
      </c>
      <c r="I560" s="56">
        <f t="shared" si="63"/>
        <v>1.1067806123659017E-2</v>
      </c>
      <c r="J560" s="245">
        <f t="shared" si="64"/>
        <v>40.729526535065183</v>
      </c>
      <c r="K560" s="245">
        <f t="shared" si="60"/>
        <v>8.9604958377143404</v>
      </c>
      <c r="L560" s="54">
        <f t="shared" si="65"/>
        <v>20.364763267532592</v>
      </c>
      <c r="M560" s="54">
        <v>10.171787125066951</v>
      </c>
      <c r="N560" s="56">
        <f t="shared" si="61"/>
        <v>0.12906462800093157</v>
      </c>
      <c r="R560" s="177"/>
    </row>
    <row r="561" spans="1:18" x14ac:dyDescent="0.2">
      <c r="A561" s="59">
        <f t="shared" si="62"/>
        <v>173</v>
      </c>
      <c r="B561" s="57" t="s">
        <v>1446</v>
      </c>
      <c r="C561" s="57">
        <v>547.1</v>
      </c>
      <c r="D561" s="57">
        <v>23.2</v>
      </c>
      <c r="E561" s="57"/>
      <c r="F561" s="57">
        <f t="shared" si="59"/>
        <v>570.30000000000007</v>
      </c>
      <c r="G561" s="57" t="s">
        <v>1994</v>
      </c>
      <c r="H561" s="57">
        <v>438</v>
      </c>
      <c r="I561" s="56">
        <f t="shared" si="63"/>
        <v>1.3850568806178997E-2</v>
      </c>
      <c r="J561" s="245">
        <f t="shared" si="64"/>
        <v>50.97009320673871</v>
      </c>
      <c r="K561" s="245">
        <f t="shared" si="60"/>
        <v>11.213420505482516</v>
      </c>
      <c r="L561" s="54">
        <f t="shared" si="65"/>
        <v>25.485046603369355</v>
      </c>
      <c r="M561" s="54">
        <v>12.72926503079807</v>
      </c>
      <c r="N561" s="56">
        <f t="shared" si="61"/>
        <v>0.176043881021197</v>
      </c>
      <c r="R561" s="177">
        <v>338</v>
      </c>
    </row>
    <row r="562" spans="1:18" x14ac:dyDescent="0.2">
      <c r="A562" s="59">
        <f t="shared" si="62"/>
        <v>174</v>
      </c>
      <c r="B562" s="57" t="s">
        <v>1447</v>
      </c>
      <c r="C562" s="57">
        <v>536.29999999999995</v>
      </c>
      <c r="D562" s="57"/>
      <c r="E562" s="57">
        <v>85.9</v>
      </c>
      <c r="F562" s="57">
        <f t="shared" si="59"/>
        <v>622.19999999999993</v>
      </c>
      <c r="G562" s="57" t="s">
        <v>1992</v>
      </c>
      <c r="H562" s="57">
        <v>387</v>
      </c>
      <c r="I562" s="56">
        <f t="shared" si="63"/>
        <v>1.2237831342445826E-2</v>
      </c>
      <c r="J562" s="245">
        <f t="shared" si="64"/>
        <v>45.035219340200641</v>
      </c>
      <c r="K562" s="245">
        <f t="shared" si="60"/>
        <v>9.9077482548441402</v>
      </c>
      <c r="L562" s="54">
        <f t="shared" si="65"/>
        <v>22.51760967010032</v>
      </c>
      <c r="M562" s="54">
        <v>11.247090335431173</v>
      </c>
      <c r="N562" s="56">
        <f t="shared" si="61"/>
        <v>0.14257098617900399</v>
      </c>
      <c r="R562" s="177"/>
    </row>
    <row r="563" spans="1:18" x14ac:dyDescent="0.2">
      <c r="A563" s="59">
        <f t="shared" si="62"/>
        <v>175</v>
      </c>
      <c r="B563" s="57" t="s">
        <v>1448</v>
      </c>
      <c r="C563" s="57">
        <v>523.03</v>
      </c>
      <c r="D563" s="57"/>
      <c r="E563" s="57"/>
      <c r="F563" s="57">
        <f t="shared" si="59"/>
        <v>523.03</v>
      </c>
      <c r="G563" s="57" t="s">
        <v>1992</v>
      </c>
      <c r="H563" s="57">
        <v>310</v>
      </c>
      <c r="I563" s="56">
        <f t="shared" si="63"/>
        <v>9.8029139952408428E-3</v>
      </c>
      <c r="J563" s="245">
        <f t="shared" si="64"/>
        <v>36.0747235024863</v>
      </c>
      <c r="K563" s="245">
        <f t="shared" si="60"/>
        <v>7.9364391705469863</v>
      </c>
      <c r="L563" s="54">
        <f t="shared" si="65"/>
        <v>18.03736175124315</v>
      </c>
      <c r="M563" s="54">
        <v>9.0092971679164435</v>
      </c>
      <c r="N563" s="56">
        <f t="shared" si="61"/>
        <v>0.13585802266063685</v>
      </c>
      <c r="R563" s="177"/>
    </row>
    <row r="564" spans="1:18" x14ac:dyDescent="0.2">
      <c r="A564" s="59">
        <f t="shared" si="62"/>
        <v>176</v>
      </c>
      <c r="B564" s="57" t="s">
        <v>1449</v>
      </c>
      <c r="C564" s="57">
        <v>628.20000000000005</v>
      </c>
      <c r="D564" s="57"/>
      <c r="E564" s="57">
        <v>93.9</v>
      </c>
      <c r="F564" s="57">
        <f t="shared" si="59"/>
        <v>722.1</v>
      </c>
      <c r="G564" s="57" t="s">
        <v>1992</v>
      </c>
      <c r="H564" s="57">
        <v>408</v>
      </c>
      <c r="I564" s="56">
        <f t="shared" si="63"/>
        <v>1.2901899709865368E-2</v>
      </c>
      <c r="J564" s="245">
        <f t="shared" si="64"/>
        <v>47.478990932304555</v>
      </c>
      <c r="K564" s="245">
        <f t="shared" si="60"/>
        <v>10.445378005107003</v>
      </c>
      <c r="L564" s="54">
        <f t="shared" si="65"/>
        <v>23.739495466152277</v>
      </c>
      <c r="M564" s="54">
        <v>11.857397562935189</v>
      </c>
      <c r="N564" s="56">
        <f t="shared" si="61"/>
        <v>0.12951289567442048</v>
      </c>
      <c r="R564" s="177"/>
    </row>
    <row r="565" spans="1:18" x14ac:dyDescent="0.2">
      <c r="A565" s="59">
        <f t="shared" si="62"/>
        <v>177</v>
      </c>
      <c r="B565" s="57" t="s">
        <v>1450</v>
      </c>
      <c r="C565" s="57">
        <v>570.4</v>
      </c>
      <c r="D565" s="57"/>
      <c r="E565" s="57"/>
      <c r="F565" s="57">
        <f t="shared" si="59"/>
        <v>570.4</v>
      </c>
      <c r="G565" s="57" t="s">
        <v>1992</v>
      </c>
      <c r="H565" s="57">
        <v>349</v>
      </c>
      <c r="I565" s="56">
        <f t="shared" si="63"/>
        <v>1.1036183820448563E-2</v>
      </c>
      <c r="J565" s="245">
        <f t="shared" si="64"/>
        <v>40.61315645925071</v>
      </c>
      <c r="K565" s="245">
        <f t="shared" si="60"/>
        <v>8.9348944210351569</v>
      </c>
      <c r="L565" s="54">
        <f t="shared" si="65"/>
        <v>20.306578229625355</v>
      </c>
      <c r="M565" s="54">
        <v>10.142724876138189</v>
      </c>
      <c r="N565" s="56">
        <f t="shared" si="61"/>
        <v>0.14024781554356491</v>
      </c>
      <c r="R565" s="177"/>
    </row>
    <row r="566" spans="1:18" x14ac:dyDescent="0.2">
      <c r="A566" s="59">
        <f t="shared" si="62"/>
        <v>178</v>
      </c>
      <c r="B566" s="57" t="s">
        <v>1451</v>
      </c>
      <c r="C566" s="57">
        <v>672.28</v>
      </c>
      <c r="D566" s="57">
        <v>45.9</v>
      </c>
      <c r="E566" s="57"/>
      <c r="F566" s="57">
        <f t="shared" si="59"/>
        <v>718.18</v>
      </c>
      <c r="G566" s="57" t="s">
        <v>1992</v>
      </c>
      <c r="H566" s="57">
        <v>359</v>
      </c>
      <c r="I566" s="56">
        <f t="shared" si="63"/>
        <v>1.1352406852553105E-2</v>
      </c>
      <c r="J566" s="245">
        <f t="shared" si="64"/>
        <v>41.776857217395424</v>
      </c>
      <c r="K566" s="245">
        <f t="shared" si="60"/>
        <v>9.1909085878269927</v>
      </c>
      <c r="L566" s="54">
        <f t="shared" si="65"/>
        <v>20.888428608697712</v>
      </c>
      <c r="M566" s="54">
        <v>10.433347365425815</v>
      </c>
      <c r="N566" s="56">
        <f t="shared" si="61"/>
        <v>0.11458066470710121</v>
      </c>
      <c r="R566" s="177"/>
    </row>
    <row r="567" spans="1:18" x14ac:dyDescent="0.2">
      <c r="A567" s="59">
        <f t="shared" si="62"/>
        <v>179</v>
      </c>
      <c r="B567" s="57" t="s">
        <v>1452</v>
      </c>
      <c r="C567" s="57">
        <v>862.5</v>
      </c>
      <c r="D567" s="57"/>
      <c r="E567" s="57"/>
      <c r="F567" s="57">
        <f t="shared" si="59"/>
        <v>862.5</v>
      </c>
      <c r="G567" s="57" t="s">
        <v>1992</v>
      </c>
      <c r="H567" s="57">
        <v>520</v>
      </c>
      <c r="I567" s="56">
        <f t="shared" si="63"/>
        <v>1.6443597669436254E-2</v>
      </c>
      <c r="J567" s="245">
        <f t="shared" si="64"/>
        <v>60.512439423525414</v>
      </c>
      <c r="K567" s="245">
        <f t="shared" si="60"/>
        <v>13.312736673175591</v>
      </c>
      <c r="L567" s="54">
        <f t="shared" si="65"/>
        <v>30.256219711762707</v>
      </c>
      <c r="M567" s="54">
        <v>15.112369442956611</v>
      </c>
      <c r="N567" s="56">
        <f t="shared" si="61"/>
        <v>0.13819566985671922</v>
      </c>
      <c r="R567" s="177">
        <v>320</v>
      </c>
    </row>
    <row r="568" spans="1:18" x14ac:dyDescent="0.2">
      <c r="A568" s="59">
        <f t="shared" si="62"/>
        <v>180</v>
      </c>
      <c r="B568" s="57" t="s">
        <v>1453</v>
      </c>
      <c r="C568" s="57">
        <v>693.7</v>
      </c>
      <c r="D568" s="57">
        <v>26.4</v>
      </c>
      <c r="E568" s="57"/>
      <c r="F568" s="57">
        <f t="shared" si="59"/>
        <v>720.1</v>
      </c>
      <c r="G568" s="57" t="s">
        <v>1994</v>
      </c>
      <c r="H568" s="57">
        <v>361</v>
      </c>
      <c r="I568" s="56">
        <f t="shared" si="63"/>
        <v>1.1415651458974014E-2</v>
      </c>
      <c r="J568" s="245">
        <f t="shared" si="64"/>
        <v>42.00959736902437</v>
      </c>
      <c r="K568" s="245">
        <f t="shared" si="60"/>
        <v>9.2421114211853617</v>
      </c>
      <c r="L568" s="54">
        <f t="shared" si="65"/>
        <v>21.004798684512185</v>
      </c>
      <c r="M568" s="54">
        <v>10.491471863283342</v>
      </c>
      <c r="N568" s="56">
        <f t="shared" si="61"/>
        <v>0.11491178910985314</v>
      </c>
      <c r="R568" s="177"/>
    </row>
    <row r="569" spans="1:18" x14ac:dyDescent="0.2">
      <c r="A569" s="59">
        <f t="shared" si="62"/>
        <v>181</v>
      </c>
      <c r="B569" s="57" t="s">
        <v>1454</v>
      </c>
      <c r="C569" s="57">
        <v>689.6</v>
      </c>
      <c r="D569" s="57"/>
      <c r="E569" s="57"/>
      <c r="F569" s="57">
        <f t="shared" si="59"/>
        <v>689.6</v>
      </c>
      <c r="G569" s="57" t="s">
        <v>1992</v>
      </c>
      <c r="H569" s="57">
        <v>674</v>
      </c>
      <c r="I569" s="56">
        <f t="shared" si="63"/>
        <v>2.1313432363846221E-2</v>
      </c>
      <c r="J569" s="245">
        <f t="shared" si="64"/>
        <v>78.433431098954088</v>
      </c>
      <c r="K569" s="245">
        <f t="shared" si="60"/>
        <v>17.255354841769901</v>
      </c>
      <c r="L569" s="54">
        <f t="shared" si="65"/>
        <v>39.216715549477044</v>
      </c>
      <c r="M569" s="54">
        <v>19.587955777986071</v>
      </c>
      <c r="N569" s="56">
        <f t="shared" si="61"/>
        <v>0.22403343571372841</v>
      </c>
      <c r="R569" s="177">
        <v>734</v>
      </c>
    </row>
    <row r="570" spans="1:18" x14ac:dyDescent="0.2">
      <c r="A570" s="59">
        <f t="shared" si="62"/>
        <v>182</v>
      </c>
      <c r="B570" s="57" t="s">
        <v>1455</v>
      </c>
      <c r="C570" s="57">
        <v>599</v>
      </c>
      <c r="D570" s="57"/>
      <c r="E570" s="57">
        <v>61.7</v>
      </c>
      <c r="F570" s="57">
        <f t="shared" si="59"/>
        <v>660.7</v>
      </c>
      <c r="G570" s="57" t="s">
        <v>1992</v>
      </c>
      <c r="H570" s="57">
        <v>320</v>
      </c>
      <c r="I570" s="56">
        <f t="shared" si="63"/>
        <v>1.0119137027345387E-2</v>
      </c>
      <c r="J570" s="245">
        <f t="shared" si="64"/>
        <v>37.238424260631021</v>
      </c>
      <c r="K570" s="245">
        <f t="shared" si="60"/>
        <v>8.192453337338824</v>
      </c>
      <c r="L570" s="54">
        <f t="shared" si="65"/>
        <v>18.61921213031551</v>
      </c>
      <c r="M570" s="54">
        <v>9.2999196572040699</v>
      </c>
      <c r="N570" s="56">
        <f t="shared" si="61"/>
        <v>0.11101863082410993</v>
      </c>
      <c r="R570" s="177"/>
    </row>
    <row r="571" spans="1:18" x14ac:dyDescent="0.2">
      <c r="A571" s="59">
        <f t="shared" si="62"/>
        <v>183</v>
      </c>
      <c r="B571" s="57" t="s">
        <v>1456</v>
      </c>
      <c r="C571" s="57">
        <v>502.6</v>
      </c>
      <c r="D571" s="57"/>
      <c r="E571" s="57">
        <v>53.9</v>
      </c>
      <c r="F571" s="57">
        <f t="shared" si="59"/>
        <v>556.5</v>
      </c>
      <c r="G571" s="57" t="s">
        <v>1992</v>
      </c>
      <c r="H571" s="57">
        <v>324</v>
      </c>
      <c r="I571" s="56">
        <f t="shared" si="63"/>
        <v>1.0245626240187204E-2</v>
      </c>
      <c r="J571" s="245">
        <f t="shared" si="64"/>
        <v>37.703904563888912</v>
      </c>
      <c r="K571" s="245">
        <f t="shared" si="60"/>
        <v>8.2948590040555601</v>
      </c>
      <c r="L571" s="54">
        <f t="shared" si="65"/>
        <v>18.851952281944456</v>
      </c>
      <c r="M571" s="54">
        <v>9.4161686529191204</v>
      </c>
      <c r="N571" s="56">
        <f t="shared" si="61"/>
        <v>0.13345352111915193</v>
      </c>
      <c r="R571" s="177">
        <v>324</v>
      </c>
    </row>
    <row r="572" spans="1:18" x14ac:dyDescent="0.2">
      <c r="A572" s="59">
        <f t="shared" si="62"/>
        <v>184</v>
      </c>
      <c r="B572" s="57" t="s">
        <v>1457</v>
      </c>
      <c r="C572" s="57">
        <v>4995.63</v>
      </c>
      <c r="D572" s="57">
        <v>255.4</v>
      </c>
      <c r="E572" s="57">
        <v>189.6</v>
      </c>
      <c r="F572" s="57">
        <f t="shared" si="59"/>
        <v>5440.63</v>
      </c>
      <c r="G572" s="57" t="s">
        <v>1996</v>
      </c>
      <c r="H572" s="57">
        <v>6800</v>
      </c>
      <c r="I572" s="56">
        <f t="shared" si="63"/>
        <v>0.21503166183108946</v>
      </c>
      <c r="J572" s="245">
        <f t="shared" si="64"/>
        <v>791.31651553840925</v>
      </c>
      <c r="K572" s="245">
        <f t="shared" si="60"/>
        <v>174.08963341845003</v>
      </c>
      <c r="L572" s="54">
        <f t="shared" si="65"/>
        <v>395.65825776920462</v>
      </c>
      <c r="M572" s="54">
        <v>197.6232927155865</v>
      </c>
      <c r="N572" s="56">
        <f t="shared" si="61"/>
        <v>0.28649029605792903</v>
      </c>
      <c r="R572" s="177"/>
    </row>
    <row r="573" spans="1:18" x14ac:dyDescent="0.2">
      <c r="A573" s="59">
        <f t="shared" si="62"/>
        <v>185</v>
      </c>
      <c r="B573" s="57" t="s">
        <v>1458</v>
      </c>
      <c r="C573" s="57">
        <v>574.70000000000005</v>
      </c>
      <c r="D573" s="57">
        <v>14</v>
      </c>
      <c r="E573" s="57"/>
      <c r="F573" s="57">
        <f t="shared" si="59"/>
        <v>588.70000000000005</v>
      </c>
      <c r="G573" s="57" t="s">
        <v>1992</v>
      </c>
      <c r="H573" s="57">
        <v>325</v>
      </c>
      <c r="I573" s="56">
        <f t="shared" si="63"/>
        <v>1.0277248543397658E-2</v>
      </c>
      <c r="J573" s="245">
        <f t="shared" si="64"/>
        <v>37.820274639703378</v>
      </c>
      <c r="K573" s="245">
        <f t="shared" si="60"/>
        <v>8.3204604207347437</v>
      </c>
      <c r="L573" s="54">
        <f t="shared" si="65"/>
        <v>18.910137319851689</v>
      </c>
      <c r="M573" s="54">
        <v>9.4452309018478822</v>
      </c>
      <c r="N573" s="56">
        <f t="shared" si="61"/>
        <v>0.126543406288666</v>
      </c>
      <c r="R573" s="177"/>
    </row>
    <row r="574" spans="1:18" x14ac:dyDescent="0.2">
      <c r="A574" s="59">
        <f t="shared" si="62"/>
        <v>186</v>
      </c>
      <c r="B574" s="57" t="s">
        <v>1459</v>
      </c>
      <c r="C574" s="57">
        <v>666.7</v>
      </c>
      <c r="D574" s="57"/>
      <c r="E574" s="57">
        <v>37.9</v>
      </c>
      <c r="F574" s="57">
        <f t="shared" ref="F574:F637" si="66">C574+D574+E574</f>
        <v>704.6</v>
      </c>
      <c r="G574" s="57" t="s">
        <v>1992</v>
      </c>
      <c r="H574" s="57">
        <v>272</v>
      </c>
      <c r="I574" s="56">
        <f t="shared" si="63"/>
        <v>8.6012664732435795E-3</v>
      </c>
      <c r="J574" s="245">
        <f t="shared" si="64"/>
        <v>31.652660621536373</v>
      </c>
      <c r="K574" s="245">
        <f t="shared" si="60"/>
        <v>6.9635853367380021</v>
      </c>
      <c r="L574" s="54">
        <f t="shared" si="65"/>
        <v>15.826330310768187</v>
      </c>
      <c r="M574" s="54">
        <v>7.9049317086234607</v>
      </c>
      <c r="N574" s="56">
        <f t="shared" si="61"/>
        <v>8.8486386570630168E-2</v>
      </c>
      <c r="R574" s="177"/>
    </row>
    <row r="575" spans="1:18" x14ac:dyDescent="0.2">
      <c r="A575" s="59">
        <f t="shared" si="62"/>
        <v>187</v>
      </c>
      <c r="B575" s="57" t="s">
        <v>1460</v>
      </c>
      <c r="C575" s="57">
        <v>663.6</v>
      </c>
      <c r="D575" s="57"/>
      <c r="E575" s="57"/>
      <c r="F575" s="57">
        <f t="shared" si="66"/>
        <v>663.6</v>
      </c>
      <c r="G575" s="57" t="s">
        <v>1992</v>
      </c>
      <c r="H575" s="57">
        <v>272</v>
      </c>
      <c r="I575" s="56">
        <f t="shared" si="63"/>
        <v>8.6012664732435795E-3</v>
      </c>
      <c r="J575" s="245">
        <f t="shared" si="64"/>
        <v>31.652660621536373</v>
      </c>
      <c r="K575" s="245">
        <f t="shared" ref="K575:K638" si="67">J575*0.22</f>
        <v>6.9635853367380021</v>
      </c>
      <c r="L575" s="54">
        <f t="shared" si="65"/>
        <v>15.826330310768187</v>
      </c>
      <c r="M575" s="54">
        <v>7.9049317086234607</v>
      </c>
      <c r="N575" s="56">
        <f t="shared" si="61"/>
        <v>9.3953447826500933E-2</v>
      </c>
      <c r="R575" s="177"/>
    </row>
    <row r="576" spans="1:18" x14ac:dyDescent="0.2">
      <c r="A576" s="59">
        <f t="shared" si="62"/>
        <v>188</v>
      </c>
      <c r="B576" s="57" t="s">
        <v>1461</v>
      </c>
      <c r="C576" s="57">
        <v>693.2</v>
      </c>
      <c r="D576" s="57"/>
      <c r="E576" s="57"/>
      <c r="F576" s="57">
        <f t="shared" si="66"/>
        <v>693.2</v>
      </c>
      <c r="G576" s="57" t="s">
        <v>1992</v>
      </c>
      <c r="H576" s="57">
        <v>305</v>
      </c>
      <c r="I576" s="56">
        <f t="shared" si="63"/>
        <v>9.6448024791885717E-3</v>
      </c>
      <c r="J576" s="245">
        <f t="shared" si="64"/>
        <v>35.492873123413943</v>
      </c>
      <c r="K576" s="245">
        <f t="shared" si="67"/>
        <v>7.8084320871510675</v>
      </c>
      <c r="L576" s="54">
        <f t="shared" si="65"/>
        <v>17.746436561706972</v>
      </c>
      <c r="M576" s="54">
        <v>8.8639859232726295</v>
      </c>
      <c r="N576" s="56">
        <f t="shared" si="61"/>
        <v>0.1008536175642594</v>
      </c>
      <c r="R576" s="177"/>
    </row>
    <row r="577" spans="1:18" x14ac:dyDescent="0.2">
      <c r="A577" s="59">
        <f t="shared" si="62"/>
        <v>189</v>
      </c>
      <c r="B577" s="57" t="s">
        <v>1462</v>
      </c>
      <c r="C577" s="57">
        <v>777.3</v>
      </c>
      <c r="D577" s="57"/>
      <c r="E577" s="57">
        <v>88.3</v>
      </c>
      <c r="F577" s="57">
        <f t="shared" si="66"/>
        <v>865.59999999999991</v>
      </c>
      <c r="G577" s="57" t="s">
        <v>1992</v>
      </c>
      <c r="H577" s="57">
        <v>355</v>
      </c>
      <c r="I577" s="56">
        <f t="shared" si="63"/>
        <v>1.1225917639711288E-2</v>
      </c>
      <c r="J577" s="245">
        <f t="shared" si="64"/>
        <v>41.31137691413754</v>
      </c>
      <c r="K577" s="245">
        <f t="shared" si="67"/>
        <v>9.0885029211102584</v>
      </c>
      <c r="L577" s="54">
        <f t="shared" si="65"/>
        <v>20.65568845706877</v>
      </c>
      <c r="M577" s="54">
        <v>10.317098369710767</v>
      </c>
      <c r="N577" s="56">
        <f t="shared" si="61"/>
        <v>9.4007239674245999E-2</v>
      </c>
      <c r="R577" s="177"/>
    </row>
    <row r="578" spans="1:18" x14ac:dyDescent="0.2">
      <c r="A578" s="59">
        <f t="shared" si="62"/>
        <v>190</v>
      </c>
      <c r="B578" s="57" t="s">
        <v>1463</v>
      </c>
      <c r="C578" s="57">
        <v>635.6</v>
      </c>
      <c r="D578" s="57"/>
      <c r="E578" s="57"/>
      <c r="F578" s="57">
        <f t="shared" si="66"/>
        <v>635.6</v>
      </c>
      <c r="G578" s="57" t="s">
        <v>1997</v>
      </c>
      <c r="H578" s="57">
        <v>292</v>
      </c>
      <c r="I578" s="56">
        <f t="shared" si="63"/>
        <v>9.2337125374526655E-3</v>
      </c>
      <c r="J578" s="245">
        <f t="shared" si="64"/>
        <v>33.980062137825811</v>
      </c>
      <c r="K578" s="245">
        <f t="shared" si="67"/>
        <v>7.4756136703216782</v>
      </c>
      <c r="L578" s="54">
        <f t="shared" si="65"/>
        <v>16.990031068912906</v>
      </c>
      <c r="M578" s="54">
        <v>8.4861766871987143</v>
      </c>
      <c r="N578" s="56">
        <f t="shared" si="61"/>
        <v>0.10530504022067197</v>
      </c>
      <c r="R578" s="177"/>
    </row>
    <row r="579" spans="1:18" x14ac:dyDescent="0.2">
      <c r="A579" s="59">
        <f t="shared" si="62"/>
        <v>191</v>
      </c>
      <c r="B579" s="57" t="s">
        <v>1464</v>
      </c>
      <c r="C579" s="57">
        <v>504.2</v>
      </c>
      <c r="D579" s="57"/>
      <c r="E579" s="57"/>
      <c r="F579" s="57">
        <f t="shared" si="66"/>
        <v>504.2</v>
      </c>
      <c r="G579" s="57" t="s">
        <v>1992</v>
      </c>
      <c r="H579" s="57">
        <v>395</v>
      </c>
      <c r="I579" s="56">
        <f t="shared" si="63"/>
        <v>1.2490809768129461E-2</v>
      </c>
      <c r="J579" s="245">
        <f t="shared" si="64"/>
        <v>45.966179946716416</v>
      </c>
      <c r="K579" s="245">
        <f t="shared" si="67"/>
        <v>10.112559588277611</v>
      </c>
      <c r="L579" s="54">
        <f t="shared" si="65"/>
        <v>22.983089973358208</v>
      </c>
      <c r="M579" s="54">
        <v>11.479588326861274</v>
      </c>
      <c r="N579" s="56">
        <f t="shared" si="61"/>
        <v>0.17957441062120888</v>
      </c>
      <c r="R579" s="177"/>
    </row>
    <row r="580" spans="1:18" x14ac:dyDescent="0.2">
      <c r="A580" s="59">
        <f t="shared" si="62"/>
        <v>192</v>
      </c>
      <c r="B580" s="57" t="s">
        <v>1465</v>
      </c>
      <c r="C580" s="57">
        <v>166</v>
      </c>
      <c r="D580" s="57"/>
      <c r="E580" s="57"/>
      <c r="F580" s="57">
        <f t="shared" si="66"/>
        <v>166</v>
      </c>
      <c r="G580" s="57" t="s">
        <v>1992</v>
      </c>
      <c r="H580" s="57">
        <v>90</v>
      </c>
      <c r="I580" s="56">
        <f t="shared" si="63"/>
        <v>2.8460072889408901E-3</v>
      </c>
      <c r="J580" s="245">
        <f t="shared" si="64"/>
        <v>10.473306823302476</v>
      </c>
      <c r="K580" s="245">
        <f t="shared" si="67"/>
        <v>2.3041275011265445</v>
      </c>
      <c r="L580" s="54">
        <f t="shared" si="65"/>
        <v>5.236653411651238</v>
      </c>
      <c r="M580" s="54">
        <v>2.6156024035886447</v>
      </c>
      <c r="N580" s="56">
        <f t="shared" si="61"/>
        <v>0.12427524180523435</v>
      </c>
      <c r="R580" s="177"/>
    </row>
    <row r="581" spans="1:18" x14ac:dyDescent="0.2">
      <c r="A581" s="59">
        <f t="shared" si="62"/>
        <v>193</v>
      </c>
      <c r="B581" s="57" t="s">
        <v>1466</v>
      </c>
      <c r="C581" s="57">
        <v>588.9</v>
      </c>
      <c r="D581" s="57"/>
      <c r="E581" s="57"/>
      <c r="F581" s="57">
        <f t="shared" si="66"/>
        <v>588.9</v>
      </c>
      <c r="G581" s="57" t="s">
        <v>1992</v>
      </c>
      <c r="H581" s="57">
        <v>422</v>
      </c>
      <c r="I581" s="56">
        <f t="shared" si="63"/>
        <v>1.3344611954811729E-2</v>
      </c>
      <c r="J581" s="245">
        <f t="shared" si="64"/>
        <v>49.10817199370716</v>
      </c>
      <c r="K581" s="245">
        <f t="shared" si="67"/>
        <v>10.803797838615575</v>
      </c>
      <c r="L581" s="54">
        <f t="shared" si="65"/>
        <v>24.55408599685358</v>
      </c>
      <c r="M581" s="54">
        <v>12.264269047937868</v>
      </c>
      <c r="N581" s="56">
        <f t="shared" ref="N581:N644" si="68">(J581+K581+L581+M581)/F581</f>
        <v>0.16425594307541891</v>
      </c>
      <c r="R581" s="177"/>
    </row>
    <row r="582" spans="1:18" x14ac:dyDescent="0.2">
      <c r="A582" s="59">
        <f t="shared" ref="A582:A645" si="69">1+A581</f>
        <v>194</v>
      </c>
      <c r="B582" s="57" t="s">
        <v>1467</v>
      </c>
      <c r="C582" s="57">
        <v>659.3</v>
      </c>
      <c r="D582" s="57"/>
      <c r="E582" s="57"/>
      <c r="F582" s="57">
        <f t="shared" si="66"/>
        <v>659.3</v>
      </c>
      <c r="G582" s="57" t="s">
        <v>1992</v>
      </c>
      <c r="H582" s="57">
        <v>392</v>
      </c>
      <c r="I582" s="56">
        <f t="shared" ref="I582:I645" si="70">4/126493*H582</f>
        <v>1.2395942858498099E-2</v>
      </c>
      <c r="J582" s="245">
        <f t="shared" ref="J582:J645" si="71">I582*3680</f>
        <v>45.617069719273005</v>
      </c>
      <c r="K582" s="245">
        <f t="shared" si="67"/>
        <v>10.035755338240062</v>
      </c>
      <c r="L582" s="54">
        <f t="shared" ref="L582:L645" si="72">J582*0.5</f>
        <v>22.808534859636502</v>
      </c>
      <c r="M582" s="54">
        <v>11.392401580074985</v>
      </c>
      <c r="N582" s="56">
        <f t="shared" si="68"/>
        <v>0.13628660927836275</v>
      </c>
      <c r="R582" s="177"/>
    </row>
    <row r="583" spans="1:18" x14ac:dyDescent="0.2">
      <c r="A583" s="59">
        <f t="shared" si="69"/>
        <v>195</v>
      </c>
      <c r="B583" s="57" t="s">
        <v>1468</v>
      </c>
      <c r="C583" s="57">
        <v>199.6</v>
      </c>
      <c r="D583" s="57"/>
      <c r="E583" s="57"/>
      <c r="F583" s="57">
        <f t="shared" si="66"/>
        <v>199.6</v>
      </c>
      <c r="G583" s="57" t="s">
        <v>1992</v>
      </c>
      <c r="H583" s="57">
        <v>110</v>
      </c>
      <c r="I583" s="56">
        <f t="shared" si="70"/>
        <v>3.4784533531499765E-3</v>
      </c>
      <c r="J583" s="245">
        <f t="shared" si="71"/>
        <v>12.800708339591914</v>
      </c>
      <c r="K583" s="245">
        <f t="shared" si="67"/>
        <v>2.8161558347102211</v>
      </c>
      <c r="L583" s="54">
        <f t="shared" si="72"/>
        <v>6.4003541697959569</v>
      </c>
      <c r="M583" s="54">
        <v>3.1968473821638992</v>
      </c>
      <c r="N583" s="56">
        <f t="shared" si="68"/>
        <v>0.1263229745804709</v>
      </c>
      <c r="R583" s="177"/>
    </row>
    <row r="584" spans="1:18" x14ac:dyDescent="0.2">
      <c r="A584" s="59">
        <f t="shared" si="69"/>
        <v>196</v>
      </c>
      <c r="B584" s="57" t="s">
        <v>1469</v>
      </c>
      <c r="C584" s="57">
        <v>826.4</v>
      </c>
      <c r="D584" s="57"/>
      <c r="E584" s="57"/>
      <c r="F584" s="57">
        <f t="shared" si="66"/>
        <v>826.4</v>
      </c>
      <c r="G584" s="57" t="s">
        <v>1997</v>
      </c>
      <c r="H584" s="57">
        <v>320</v>
      </c>
      <c r="I584" s="56">
        <f t="shared" si="70"/>
        <v>1.0119137027345387E-2</v>
      </c>
      <c r="J584" s="245">
        <f t="shared" si="71"/>
        <v>37.238424260631021</v>
      </c>
      <c r="K584" s="245">
        <f t="shared" si="67"/>
        <v>8.192453337338824</v>
      </c>
      <c r="L584" s="54">
        <f t="shared" si="72"/>
        <v>18.61921213031551</v>
      </c>
      <c r="M584" s="54">
        <v>9.2999196572040699</v>
      </c>
      <c r="N584" s="56">
        <f t="shared" si="68"/>
        <v>8.8758481831424776E-2</v>
      </c>
      <c r="R584" s="177"/>
    </row>
    <row r="585" spans="1:18" x14ac:dyDescent="0.2">
      <c r="A585" s="59">
        <f t="shared" si="69"/>
        <v>197</v>
      </c>
      <c r="B585" s="57" t="s">
        <v>1470</v>
      </c>
      <c r="C585" s="57">
        <v>582.70000000000005</v>
      </c>
      <c r="D585" s="57"/>
      <c r="E585" s="57">
        <v>61.9</v>
      </c>
      <c r="F585" s="57">
        <f t="shared" si="66"/>
        <v>644.6</v>
      </c>
      <c r="G585" s="57" t="s">
        <v>1992</v>
      </c>
      <c r="H585" s="57">
        <v>506</v>
      </c>
      <c r="I585" s="56">
        <f t="shared" si="70"/>
        <v>1.6000885424489894E-2</v>
      </c>
      <c r="J585" s="245">
        <f t="shared" si="71"/>
        <v>58.88325836212281</v>
      </c>
      <c r="K585" s="245">
        <f t="shared" si="67"/>
        <v>12.954316839667019</v>
      </c>
      <c r="L585" s="54">
        <f t="shared" si="72"/>
        <v>29.441629181061405</v>
      </c>
      <c r="M585" s="54">
        <v>14.705497957953936</v>
      </c>
      <c r="N585" s="56">
        <f t="shared" si="68"/>
        <v>0.17993283019051376</v>
      </c>
      <c r="R585" s="177"/>
    </row>
    <row r="586" spans="1:18" x14ac:dyDescent="0.2">
      <c r="A586" s="59">
        <f t="shared" si="69"/>
        <v>198</v>
      </c>
      <c r="B586" s="57" t="s">
        <v>1471</v>
      </c>
      <c r="C586" s="57">
        <v>358.4</v>
      </c>
      <c r="D586" s="57"/>
      <c r="E586" s="57">
        <v>54.6</v>
      </c>
      <c r="F586" s="57">
        <f t="shared" si="66"/>
        <v>413</v>
      </c>
      <c r="G586" s="57" t="s">
        <v>1992</v>
      </c>
      <c r="H586" s="57">
        <v>283</v>
      </c>
      <c r="I586" s="56">
        <f t="shared" si="70"/>
        <v>8.9491118085585769E-3</v>
      </c>
      <c r="J586" s="245">
        <f t="shared" si="71"/>
        <v>32.932731455495563</v>
      </c>
      <c r="K586" s="245">
        <f t="shared" si="67"/>
        <v>7.2452009202090242</v>
      </c>
      <c r="L586" s="54">
        <f t="shared" si="72"/>
        <v>16.466365727747782</v>
      </c>
      <c r="M586" s="54">
        <v>8.2246164468398497</v>
      </c>
      <c r="N586" s="56">
        <f t="shared" si="68"/>
        <v>0.15706758971015064</v>
      </c>
      <c r="R586" s="177"/>
    </row>
    <row r="587" spans="1:18" x14ac:dyDescent="0.2">
      <c r="A587" s="59">
        <f t="shared" si="69"/>
        <v>199</v>
      </c>
      <c r="B587" s="57" t="s">
        <v>1472</v>
      </c>
      <c r="C587" s="57">
        <v>708.8</v>
      </c>
      <c r="D587" s="57"/>
      <c r="E587" s="57">
        <v>106.4</v>
      </c>
      <c r="F587" s="57">
        <f t="shared" si="66"/>
        <v>815.19999999999993</v>
      </c>
      <c r="G587" s="57" t="s">
        <v>1992</v>
      </c>
      <c r="H587" s="57">
        <v>432</v>
      </c>
      <c r="I587" s="56">
        <f t="shared" si="70"/>
        <v>1.3660834986916271E-2</v>
      </c>
      <c r="J587" s="245">
        <f t="shared" si="71"/>
        <v>50.27187275185188</v>
      </c>
      <c r="K587" s="245">
        <f t="shared" si="67"/>
        <v>11.059812005407414</v>
      </c>
      <c r="L587" s="54">
        <f t="shared" si="72"/>
        <v>25.13593637592594</v>
      </c>
      <c r="M587" s="54">
        <v>12.554891537225494</v>
      </c>
      <c r="N587" s="56">
        <f t="shared" si="68"/>
        <v>0.12147020690678451</v>
      </c>
      <c r="R587" s="177"/>
    </row>
    <row r="588" spans="1:18" x14ac:dyDescent="0.2">
      <c r="A588" s="59">
        <f t="shared" si="69"/>
        <v>200</v>
      </c>
      <c r="B588" s="57" t="s">
        <v>1473</v>
      </c>
      <c r="C588" s="57">
        <v>520.55999999999995</v>
      </c>
      <c r="D588" s="57">
        <v>21.1</v>
      </c>
      <c r="E588" s="57">
        <v>104.6</v>
      </c>
      <c r="F588" s="57">
        <f t="shared" si="66"/>
        <v>646.26</v>
      </c>
      <c r="G588" s="57" t="s">
        <v>1994</v>
      </c>
      <c r="H588" s="57">
        <v>572</v>
      </c>
      <c r="I588" s="56">
        <f t="shared" si="70"/>
        <v>1.8087957436379878E-2</v>
      </c>
      <c r="J588" s="245">
        <f t="shared" si="71"/>
        <v>66.563683365877949</v>
      </c>
      <c r="K588" s="245">
        <f t="shared" si="67"/>
        <v>14.644010340493148</v>
      </c>
      <c r="L588" s="54">
        <f t="shared" si="72"/>
        <v>33.281841682938975</v>
      </c>
      <c r="M588" s="54">
        <v>16.623606387252273</v>
      </c>
      <c r="N588" s="56">
        <f t="shared" si="68"/>
        <v>0.20287986534299252</v>
      </c>
      <c r="R588" s="177">
        <v>372</v>
      </c>
    </row>
    <row r="589" spans="1:18" x14ac:dyDescent="0.2">
      <c r="A589" s="59">
        <f t="shared" si="69"/>
        <v>201</v>
      </c>
      <c r="B589" s="57" t="s">
        <v>1474</v>
      </c>
      <c r="C589" s="57">
        <v>468.6</v>
      </c>
      <c r="D589" s="57">
        <v>34.5</v>
      </c>
      <c r="E589" s="57">
        <v>198</v>
      </c>
      <c r="F589" s="57">
        <f t="shared" si="66"/>
        <v>701.1</v>
      </c>
      <c r="G589" s="57" t="s">
        <v>1994</v>
      </c>
      <c r="H589" s="57">
        <v>351</v>
      </c>
      <c r="I589" s="56">
        <f t="shared" si="70"/>
        <v>1.1099428426869472E-2</v>
      </c>
      <c r="J589" s="245">
        <f t="shared" si="71"/>
        <v>40.845896610879656</v>
      </c>
      <c r="K589" s="245">
        <f t="shared" si="67"/>
        <v>8.986097254393524</v>
      </c>
      <c r="L589" s="54">
        <f t="shared" si="72"/>
        <v>20.422948305439828</v>
      </c>
      <c r="M589" s="54">
        <v>10.200849373995714</v>
      </c>
      <c r="N589" s="56">
        <f t="shared" si="68"/>
        <v>0.11475651339995538</v>
      </c>
      <c r="R589" s="177"/>
    </row>
    <row r="590" spans="1:18" x14ac:dyDescent="0.2">
      <c r="A590" s="59">
        <f t="shared" si="69"/>
        <v>202</v>
      </c>
      <c r="B590" s="57" t="s">
        <v>1475</v>
      </c>
      <c r="C590" s="57">
        <v>644.66</v>
      </c>
      <c r="D590" s="57"/>
      <c r="E590" s="57">
        <v>56.9</v>
      </c>
      <c r="F590" s="57">
        <f t="shared" si="66"/>
        <v>701.56</v>
      </c>
      <c r="G590" s="57" t="s">
        <v>1992</v>
      </c>
      <c r="H590" s="57">
        <v>340</v>
      </c>
      <c r="I590" s="56">
        <f t="shared" si="70"/>
        <v>1.0751583091554473E-2</v>
      </c>
      <c r="J590" s="245">
        <f t="shared" si="71"/>
        <v>39.565825776920462</v>
      </c>
      <c r="K590" s="245">
        <f t="shared" si="67"/>
        <v>8.704481670922501</v>
      </c>
      <c r="L590" s="54">
        <f t="shared" si="72"/>
        <v>19.782912888460231</v>
      </c>
      <c r="M590" s="54">
        <v>9.8811646357793226</v>
      </c>
      <c r="N590" s="56">
        <f t="shared" si="68"/>
        <v>0.11108726975894083</v>
      </c>
      <c r="R590" s="177"/>
    </row>
    <row r="591" spans="1:18" x14ac:dyDescent="0.2">
      <c r="A591" s="59">
        <f t="shared" si="69"/>
        <v>203</v>
      </c>
      <c r="B591" s="57" t="s">
        <v>1476</v>
      </c>
      <c r="C591" s="57">
        <v>665.3</v>
      </c>
      <c r="D591" s="57"/>
      <c r="E591" s="57"/>
      <c r="F591" s="57">
        <f t="shared" si="66"/>
        <v>665.3</v>
      </c>
      <c r="G591" s="57" t="s">
        <v>1992</v>
      </c>
      <c r="H591" s="57">
        <v>351</v>
      </c>
      <c r="I591" s="56">
        <f t="shared" si="70"/>
        <v>1.1099428426869472E-2</v>
      </c>
      <c r="J591" s="245">
        <f t="shared" si="71"/>
        <v>40.845896610879656</v>
      </c>
      <c r="K591" s="245">
        <f t="shared" si="67"/>
        <v>8.986097254393524</v>
      </c>
      <c r="L591" s="54">
        <f t="shared" si="72"/>
        <v>20.422948305439828</v>
      </c>
      <c r="M591" s="54">
        <v>10.200849373995714</v>
      </c>
      <c r="N591" s="56">
        <f t="shared" si="68"/>
        <v>0.12093159709109984</v>
      </c>
      <c r="R591" s="177"/>
    </row>
    <row r="592" spans="1:18" x14ac:dyDescent="0.2">
      <c r="A592" s="59">
        <f t="shared" si="69"/>
        <v>204</v>
      </c>
      <c r="B592" s="57" t="s">
        <v>1477</v>
      </c>
      <c r="C592" s="57">
        <v>485.4</v>
      </c>
      <c r="D592" s="57"/>
      <c r="E592" s="57">
        <v>128.4</v>
      </c>
      <c r="F592" s="57">
        <f t="shared" si="66"/>
        <v>613.79999999999995</v>
      </c>
      <c r="G592" s="57" t="s">
        <v>1992</v>
      </c>
      <c r="H592" s="57">
        <v>365</v>
      </c>
      <c r="I592" s="56">
        <f t="shared" si="70"/>
        <v>1.1542140671815831E-2</v>
      </c>
      <c r="J592" s="245">
        <f t="shared" si="71"/>
        <v>42.475077672282261</v>
      </c>
      <c r="K592" s="245">
        <f t="shared" si="67"/>
        <v>9.3445170879020978</v>
      </c>
      <c r="L592" s="54">
        <f t="shared" si="72"/>
        <v>21.23753883614113</v>
      </c>
      <c r="M592" s="54">
        <v>10.607720858998391</v>
      </c>
      <c r="N592" s="56">
        <f t="shared" si="68"/>
        <v>0.13630637741173654</v>
      </c>
      <c r="R592" s="177"/>
    </row>
    <row r="593" spans="1:18" x14ac:dyDescent="0.2">
      <c r="A593" s="59">
        <f t="shared" si="69"/>
        <v>205</v>
      </c>
      <c r="B593" s="57" t="s">
        <v>1478</v>
      </c>
      <c r="C593" s="57">
        <v>704</v>
      </c>
      <c r="D593" s="57">
        <v>41.3</v>
      </c>
      <c r="E593" s="57">
        <v>161</v>
      </c>
      <c r="F593" s="57">
        <f t="shared" si="66"/>
        <v>906.3</v>
      </c>
      <c r="G593" s="57" t="s">
        <v>1992</v>
      </c>
      <c r="H593" s="57">
        <v>661</v>
      </c>
      <c r="I593" s="56">
        <f t="shared" si="70"/>
        <v>2.0902342422110313E-2</v>
      </c>
      <c r="J593" s="245">
        <f t="shared" si="71"/>
        <v>76.920620113365956</v>
      </c>
      <c r="K593" s="245">
        <f t="shared" si="67"/>
        <v>16.92253642494051</v>
      </c>
      <c r="L593" s="54">
        <f t="shared" si="72"/>
        <v>38.460310056682978</v>
      </c>
      <c r="M593" s="54">
        <v>19.210146541912156</v>
      </c>
      <c r="N593" s="56">
        <f t="shared" si="68"/>
        <v>0.16717821156008122</v>
      </c>
      <c r="R593" s="177">
        <v>461</v>
      </c>
    </row>
    <row r="594" spans="1:18" x14ac:dyDescent="0.2">
      <c r="A594" s="59">
        <f t="shared" si="69"/>
        <v>206</v>
      </c>
      <c r="B594" s="57" t="s">
        <v>1479</v>
      </c>
      <c r="C594" s="57">
        <v>745.99</v>
      </c>
      <c r="D594" s="57">
        <v>91.8</v>
      </c>
      <c r="E594" s="57">
        <v>153.19999999999999</v>
      </c>
      <c r="F594" s="57">
        <f t="shared" si="66"/>
        <v>990.99</v>
      </c>
      <c r="G594" s="57" t="s">
        <v>1994</v>
      </c>
      <c r="H594" s="57">
        <v>874</v>
      </c>
      <c r="I594" s="56">
        <f t="shared" si="70"/>
        <v>2.7637893005937088E-2</v>
      </c>
      <c r="J594" s="245">
        <f t="shared" si="71"/>
        <v>101.70744626184849</v>
      </c>
      <c r="K594" s="245">
        <f t="shared" si="67"/>
        <v>22.375638177606668</v>
      </c>
      <c r="L594" s="54">
        <f t="shared" si="72"/>
        <v>50.853723130924244</v>
      </c>
      <c r="M594" s="54">
        <v>25.400405563738619</v>
      </c>
      <c r="N594" s="56">
        <f t="shared" si="68"/>
        <v>0.20215866268490904</v>
      </c>
      <c r="R594" s="177">
        <v>374</v>
      </c>
    </row>
    <row r="595" spans="1:18" x14ac:dyDescent="0.2">
      <c r="A595" s="59">
        <f t="shared" si="69"/>
        <v>207</v>
      </c>
      <c r="B595" s="57" t="s">
        <v>1480</v>
      </c>
      <c r="C595" s="57">
        <v>675.4</v>
      </c>
      <c r="D595" s="57"/>
      <c r="E595" s="57">
        <v>182.9</v>
      </c>
      <c r="F595" s="57">
        <f t="shared" si="66"/>
        <v>858.3</v>
      </c>
      <c r="G595" s="57" t="s">
        <v>1992</v>
      </c>
      <c r="H595" s="57">
        <v>250</v>
      </c>
      <c r="I595" s="56">
        <f t="shared" si="70"/>
        <v>7.905575802613583E-3</v>
      </c>
      <c r="J595" s="245">
        <f t="shared" si="71"/>
        <v>29.092518953617986</v>
      </c>
      <c r="K595" s="245">
        <f t="shared" si="67"/>
        <v>6.4003541697959569</v>
      </c>
      <c r="L595" s="54">
        <f t="shared" si="72"/>
        <v>14.546259476808993</v>
      </c>
      <c r="M595" s="54">
        <v>7.2655622321906801</v>
      </c>
      <c r="N595" s="56">
        <f t="shared" si="68"/>
        <v>6.6765344089961112E-2</v>
      </c>
      <c r="R595" s="177"/>
    </row>
    <row r="596" spans="1:18" x14ac:dyDescent="0.2">
      <c r="A596" s="59">
        <f t="shared" si="69"/>
        <v>208</v>
      </c>
      <c r="B596" s="57" t="s">
        <v>1481</v>
      </c>
      <c r="C596" s="57">
        <v>1034.8</v>
      </c>
      <c r="D596" s="57"/>
      <c r="E596" s="57">
        <v>19.3</v>
      </c>
      <c r="F596" s="57">
        <f t="shared" si="66"/>
        <v>1054.0999999999999</v>
      </c>
      <c r="G596" s="57" t="s">
        <v>1992</v>
      </c>
      <c r="H596" s="57">
        <v>438</v>
      </c>
      <c r="I596" s="56">
        <f t="shared" si="70"/>
        <v>1.3850568806178997E-2</v>
      </c>
      <c r="J596" s="245">
        <f t="shared" si="71"/>
        <v>50.97009320673871</v>
      </c>
      <c r="K596" s="245">
        <f t="shared" si="67"/>
        <v>11.213420505482516</v>
      </c>
      <c r="L596" s="54">
        <f t="shared" si="72"/>
        <v>25.485046603369355</v>
      </c>
      <c r="M596" s="54">
        <v>12.72926503079807</v>
      </c>
      <c r="N596" s="56">
        <f t="shared" si="68"/>
        <v>9.5245067210310855E-2</v>
      </c>
      <c r="R596" s="177"/>
    </row>
    <row r="597" spans="1:18" x14ac:dyDescent="0.2">
      <c r="A597" s="59">
        <f t="shared" si="69"/>
        <v>209</v>
      </c>
      <c r="B597" s="57" t="s">
        <v>1482</v>
      </c>
      <c r="C597" s="57">
        <v>910.15</v>
      </c>
      <c r="D597" s="57"/>
      <c r="E597" s="57">
        <v>91.5</v>
      </c>
      <c r="F597" s="57">
        <f t="shared" si="66"/>
        <v>1001.65</v>
      </c>
      <c r="G597" s="57" t="s">
        <v>1992</v>
      </c>
      <c r="H597" s="57">
        <v>646</v>
      </c>
      <c r="I597" s="56">
        <f t="shared" si="70"/>
        <v>2.0428007873953498E-2</v>
      </c>
      <c r="J597" s="245">
        <f t="shared" si="71"/>
        <v>75.175068976148879</v>
      </c>
      <c r="K597" s="245">
        <f t="shared" si="67"/>
        <v>16.538515174752753</v>
      </c>
      <c r="L597" s="54">
        <f t="shared" si="72"/>
        <v>37.587534488074439</v>
      </c>
      <c r="M597" s="54">
        <v>18.774212807980717</v>
      </c>
      <c r="N597" s="56">
        <f t="shared" si="68"/>
        <v>0.14783140962108199</v>
      </c>
      <c r="R597" s="177">
        <v>446</v>
      </c>
    </row>
    <row r="598" spans="1:18" x14ac:dyDescent="0.2">
      <c r="A598" s="59">
        <f t="shared" si="69"/>
        <v>210</v>
      </c>
      <c r="B598" s="57" t="s">
        <v>1483</v>
      </c>
      <c r="C598" s="57">
        <v>712</v>
      </c>
      <c r="D598" s="57"/>
      <c r="E598" s="57"/>
      <c r="F598" s="57">
        <f t="shared" si="66"/>
        <v>712</v>
      </c>
      <c r="G598" s="57" t="s">
        <v>1992</v>
      </c>
      <c r="H598" s="57">
        <v>300</v>
      </c>
      <c r="I598" s="56">
        <f t="shared" si="70"/>
        <v>9.4866909631363006E-3</v>
      </c>
      <c r="J598" s="245">
        <f t="shared" si="71"/>
        <v>34.911022744341587</v>
      </c>
      <c r="K598" s="245">
        <f t="shared" si="67"/>
        <v>7.6804250037551487</v>
      </c>
      <c r="L598" s="54">
        <f t="shared" si="72"/>
        <v>17.455511372170793</v>
      </c>
      <c r="M598" s="54">
        <v>8.7186746786288154</v>
      </c>
      <c r="N598" s="56">
        <f t="shared" si="68"/>
        <v>9.6580946346764535E-2</v>
      </c>
      <c r="R598" s="177"/>
    </row>
    <row r="599" spans="1:18" x14ac:dyDescent="0.2">
      <c r="A599" s="59">
        <f t="shared" si="69"/>
        <v>211</v>
      </c>
      <c r="B599" s="57" t="s">
        <v>1484</v>
      </c>
      <c r="C599" s="57">
        <v>305.89999999999998</v>
      </c>
      <c r="D599" s="57"/>
      <c r="E599" s="57">
        <v>31.5</v>
      </c>
      <c r="F599" s="57">
        <f t="shared" si="66"/>
        <v>337.4</v>
      </c>
      <c r="G599" s="57" t="s">
        <v>1992</v>
      </c>
      <c r="H599" s="57">
        <v>297</v>
      </c>
      <c r="I599" s="56">
        <f t="shared" si="70"/>
        <v>9.3918240535049366E-3</v>
      </c>
      <c r="J599" s="245">
        <f t="shared" si="71"/>
        <v>34.561912516898168</v>
      </c>
      <c r="K599" s="245">
        <f t="shared" si="67"/>
        <v>7.603620753717597</v>
      </c>
      <c r="L599" s="54">
        <f t="shared" si="72"/>
        <v>17.280956258449084</v>
      </c>
      <c r="M599" s="54">
        <v>8.6314879318425284</v>
      </c>
      <c r="N599" s="56">
        <f t="shared" si="68"/>
        <v>0.20177231019830286</v>
      </c>
      <c r="R599" s="177">
        <v>190</v>
      </c>
    </row>
    <row r="600" spans="1:18" x14ac:dyDescent="0.2">
      <c r="A600" s="59">
        <f t="shared" si="69"/>
        <v>212</v>
      </c>
      <c r="B600" s="57" t="s">
        <v>1485</v>
      </c>
      <c r="C600" s="57">
        <v>687.07</v>
      </c>
      <c r="D600" s="57"/>
      <c r="E600" s="57">
        <v>16.899999999999999</v>
      </c>
      <c r="F600" s="57">
        <f t="shared" si="66"/>
        <v>703.97</v>
      </c>
      <c r="G600" s="57" t="s">
        <v>1992</v>
      </c>
      <c r="H600" s="57">
        <v>226</v>
      </c>
      <c r="I600" s="56">
        <f t="shared" si="70"/>
        <v>7.1466405255626794E-3</v>
      </c>
      <c r="J600" s="245">
        <f t="shared" si="71"/>
        <v>26.299637134070661</v>
      </c>
      <c r="K600" s="245">
        <f t="shared" si="67"/>
        <v>5.7859201694955456</v>
      </c>
      <c r="L600" s="54">
        <f t="shared" si="72"/>
        <v>13.14981856703533</v>
      </c>
      <c r="M600" s="54">
        <v>6.5680682579003751</v>
      </c>
      <c r="N600" s="56">
        <f t="shared" si="68"/>
        <v>7.3587573516629839E-2</v>
      </c>
      <c r="R600" s="177"/>
    </row>
    <row r="601" spans="1:18" x14ac:dyDescent="0.2">
      <c r="A601" s="59">
        <f t="shared" si="69"/>
        <v>213</v>
      </c>
      <c r="B601" s="57" t="s">
        <v>1486</v>
      </c>
      <c r="C601" s="57">
        <v>884.9</v>
      </c>
      <c r="D601" s="57">
        <v>28.7</v>
      </c>
      <c r="E601" s="57"/>
      <c r="F601" s="57">
        <f t="shared" si="66"/>
        <v>913.6</v>
      </c>
      <c r="G601" s="57" t="s">
        <v>1992</v>
      </c>
      <c r="H601" s="57">
        <v>317</v>
      </c>
      <c r="I601" s="56">
        <f t="shared" si="70"/>
        <v>1.0024270117714024E-2</v>
      </c>
      <c r="J601" s="245">
        <f t="shared" si="71"/>
        <v>36.88931403318761</v>
      </c>
      <c r="K601" s="245">
        <f t="shared" si="67"/>
        <v>8.115649087301275</v>
      </c>
      <c r="L601" s="54">
        <f t="shared" si="72"/>
        <v>18.444657016593805</v>
      </c>
      <c r="M601" s="54">
        <v>9.2127329104177829</v>
      </c>
      <c r="N601" s="56">
        <f t="shared" si="68"/>
        <v>7.9534099220118726E-2</v>
      </c>
      <c r="R601" s="177"/>
    </row>
    <row r="602" spans="1:18" x14ac:dyDescent="0.2">
      <c r="A602" s="59">
        <f t="shared" si="69"/>
        <v>214</v>
      </c>
      <c r="B602" s="57" t="s">
        <v>1487</v>
      </c>
      <c r="C602" s="57">
        <v>534.6</v>
      </c>
      <c r="D602" s="57"/>
      <c r="E602" s="57">
        <v>68.599999999999994</v>
      </c>
      <c r="F602" s="57">
        <f t="shared" si="66"/>
        <v>603.20000000000005</v>
      </c>
      <c r="G602" s="57" t="s">
        <v>1992</v>
      </c>
      <c r="H602" s="57">
        <v>317</v>
      </c>
      <c r="I602" s="56">
        <f t="shared" si="70"/>
        <v>1.0024270117714024E-2</v>
      </c>
      <c r="J602" s="245">
        <f t="shared" si="71"/>
        <v>36.88931403318761</v>
      </c>
      <c r="K602" s="245">
        <f t="shared" si="67"/>
        <v>8.115649087301275</v>
      </c>
      <c r="L602" s="54">
        <f t="shared" si="72"/>
        <v>18.444657016593805</v>
      </c>
      <c r="M602" s="54">
        <v>9.2127329104177829</v>
      </c>
      <c r="N602" s="56">
        <f t="shared" si="68"/>
        <v>0.12046146062251403</v>
      </c>
      <c r="R602" s="177"/>
    </row>
    <row r="603" spans="1:18" x14ac:dyDescent="0.2">
      <c r="A603" s="59">
        <f t="shared" si="69"/>
        <v>215</v>
      </c>
      <c r="B603" s="57" t="s">
        <v>1488</v>
      </c>
      <c r="C603" s="57">
        <v>548.1</v>
      </c>
      <c r="D603" s="57"/>
      <c r="E603" s="57"/>
      <c r="F603" s="57">
        <f t="shared" si="66"/>
        <v>548.1</v>
      </c>
      <c r="G603" s="57" t="s">
        <v>1992</v>
      </c>
      <c r="H603" s="57">
        <v>329</v>
      </c>
      <c r="I603" s="56">
        <f t="shared" si="70"/>
        <v>1.0403737756239475E-2</v>
      </c>
      <c r="J603" s="245">
        <f t="shared" si="71"/>
        <v>38.285754942961269</v>
      </c>
      <c r="K603" s="245">
        <f t="shared" si="67"/>
        <v>8.4228660874514798</v>
      </c>
      <c r="L603" s="54">
        <f t="shared" si="72"/>
        <v>19.142877471480634</v>
      </c>
      <c r="M603" s="54">
        <v>9.5614798975629345</v>
      </c>
      <c r="N603" s="56">
        <f t="shared" si="68"/>
        <v>0.13758981645585899</v>
      </c>
      <c r="R603" s="177"/>
    </row>
    <row r="604" spans="1:18" x14ac:dyDescent="0.2">
      <c r="A604" s="59">
        <f t="shared" si="69"/>
        <v>216</v>
      </c>
      <c r="B604" s="57" t="s">
        <v>1489</v>
      </c>
      <c r="C604" s="57">
        <v>630.6</v>
      </c>
      <c r="D604" s="57">
        <v>114.7</v>
      </c>
      <c r="E604" s="57"/>
      <c r="F604" s="57">
        <f t="shared" si="66"/>
        <v>745.30000000000007</v>
      </c>
      <c r="G604" s="57" t="s">
        <v>1992</v>
      </c>
      <c r="H604" s="57">
        <v>670</v>
      </c>
      <c r="I604" s="56">
        <f t="shared" si="70"/>
        <v>2.1186943151004403E-2</v>
      </c>
      <c r="J604" s="245">
        <f t="shared" si="71"/>
        <v>77.967950795696197</v>
      </c>
      <c r="K604" s="245">
        <f t="shared" si="67"/>
        <v>17.152949175053163</v>
      </c>
      <c r="L604" s="54">
        <f t="shared" si="72"/>
        <v>38.983975397848099</v>
      </c>
      <c r="M604" s="54">
        <v>19.471706782271021</v>
      </c>
      <c r="N604" s="56">
        <f t="shared" si="68"/>
        <v>0.20606008607388762</v>
      </c>
      <c r="R604" s="177">
        <v>470</v>
      </c>
    </row>
    <row r="605" spans="1:18" x14ac:dyDescent="0.2">
      <c r="A605" s="59">
        <f t="shared" si="69"/>
        <v>217</v>
      </c>
      <c r="B605" s="57" t="s">
        <v>1490</v>
      </c>
      <c r="C605" s="57">
        <v>473.1</v>
      </c>
      <c r="D605" s="57">
        <v>12.4</v>
      </c>
      <c r="E605" s="57">
        <v>260.39999999999998</v>
      </c>
      <c r="F605" s="57">
        <f t="shared" si="66"/>
        <v>745.9</v>
      </c>
      <c r="G605" s="57" t="s">
        <v>1992</v>
      </c>
      <c r="H605" s="57">
        <v>289</v>
      </c>
      <c r="I605" s="56">
        <f t="shared" si="70"/>
        <v>9.1388456278213015E-3</v>
      </c>
      <c r="J605" s="245">
        <f t="shared" si="71"/>
        <v>33.630951910382393</v>
      </c>
      <c r="K605" s="245">
        <f t="shared" si="67"/>
        <v>7.3988094202841266</v>
      </c>
      <c r="L605" s="54">
        <f t="shared" si="72"/>
        <v>16.815475955191197</v>
      </c>
      <c r="M605" s="54">
        <v>8.3989899404124255</v>
      </c>
      <c r="N605" s="56">
        <f t="shared" si="68"/>
        <v>8.881113718497137E-2</v>
      </c>
      <c r="R605" s="177"/>
    </row>
    <row r="606" spans="1:18" x14ac:dyDescent="0.2">
      <c r="A606" s="59">
        <f t="shared" si="69"/>
        <v>218</v>
      </c>
      <c r="B606" s="57" t="s">
        <v>1491</v>
      </c>
      <c r="C606" s="57">
        <v>986.7</v>
      </c>
      <c r="D606" s="57"/>
      <c r="E606" s="57">
        <v>215.4</v>
      </c>
      <c r="F606" s="57">
        <f t="shared" si="66"/>
        <v>1202.1000000000001</v>
      </c>
      <c r="G606" s="57" t="s">
        <v>1992</v>
      </c>
      <c r="H606" s="57">
        <v>699</v>
      </c>
      <c r="I606" s="56">
        <f t="shared" si="70"/>
        <v>2.2103989944107578E-2</v>
      </c>
      <c r="J606" s="245">
        <f t="shared" si="71"/>
        <v>81.342682994315879</v>
      </c>
      <c r="K606" s="245">
        <f t="shared" si="67"/>
        <v>17.895390258749494</v>
      </c>
      <c r="L606" s="54">
        <f t="shared" si="72"/>
        <v>40.67134149715794</v>
      </c>
      <c r="M606" s="54">
        <v>20.314512001205141</v>
      </c>
      <c r="N606" s="56">
        <f t="shared" si="68"/>
        <v>0.13328668725682427</v>
      </c>
      <c r="R606" s="177">
        <v>499</v>
      </c>
    </row>
    <row r="607" spans="1:18" x14ac:dyDescent="0.2">
      <c r="A607" s="59">
        <f t="shared" si="69"/>
        <v>219</v>
      </c>
      <c r="B607" s="57" t="s">
        <v>1492</v>
      </c>
      <c r="C607" s="57">
        <v>648.20000000000005</v>
      </c>
      <c r="D607" s="57"/>
      <c r="E607" s="57"/>
      <c r="F607" s="57">
        <f t="shared" si="66"/>
        <v>648.20000000000005</v>
      </c>
      <c r="G607" s="57" t="s">
        <v>1992</v>
      </c>
      <c r="H607" s="57">
        <v>407</v>
      </c>
      <c r="I607" s="56">
        <f t="shared" si="70"/>
        <v>1.2870277406654914E-2</v>
      </c>
      <c r="J607" s="245">
        <f t="shared" si="71"/>
        <v>47.362620856490082</v>
      </c>
      <c r="K607" s="245">
        <f t="shared" si="67"/>
        <v>10.419776588427817</v>
      </c>
      <c r="L607" s="54">
        <f t="shared" si="72"/>
        <v>23.681310428245041</v>
      </c>
      <c r="M607" s="54">
        <v>11.828335314006425</v>
      </c>
      <c r="N607" s="56">
        <f t="shared" si="68"/>
        <v>0.14392478122056365</v>
      </c>
      <c r="R607" s="177"/>
    </row>
    <row r="608" spans="1:18" x14ac:dyDescent="0.2">
      <c r="A608" s="59">
        <f t="shared" si="69"/>
        <v>220</v>
      </c>
      <c r="B608" s="57" t="s">
        <v>1493</v>
      </c>
      <c r="C608" s="57">
        <v>696.9</v>
      </c>
      <c r="D608" s="57"/>
      <c r="E608" s="57">
        <v>42.8</v>
      </c>
      <c r="F608" s="57">
        <f t="shared" si="66"/>
        <v>739.69999999999993</v>
      </c>
      <c r="G608" s="57" t="s">
        <v>1992</v>
      </c>
      <c r="H608" s="57">
        <v>357</v>
      </c>
      <c r="I608" s="56">
        <f t="shared" si="70"/>
        <v>1.1289162246132196E-2</v>
      </c>
      <c r="J608" s="245">
        <f t="shared" si="71"/>
        <v>41.544117065766486</v>
      </c>
      <c r="K608" s="245">
        <f t="shared" si="67"/>
        <v>9.1397057544686273</v>
      </c>
      <c r="L608" s="54">
        <f t="shared" si="72"/>
        <v>20.772058532883243</v>
      </c>
      <c r="M608" s="54">
        <v>10.37522286756829</v>
      </c>
      <c r="N608" s="56">
        <f t="shared" si="68"/>
        <v>0.11062742222615474</v>
      </c>
      <c r="R608" s="177"/>
    </row>
    <row r="609" spans="1:18" x14ac:dyDescent="0.2">
      <c r="A609" s="59">
        <f t="shared" si="69"/>
        <v>221</v>
      </c>
      <c r="B609" s="57" t="s">
        <v>1494</v>
      </c>
      <c r="C609" s="57">
        <v>686.9</v>
      </c>
      <c r="D609" s="57"/>
      <c r="E609" s="57">
        <v>111.8</v>
      </c>
      <c r="F609" s="57">
        <f t="shared" si="66"/>
        <v>798.69999999999993</v>
      </c>
      <c r="G609" s="57" t="s">
        <v>1992</v>
      </c>
      <c r="H609" s="57">
        <v>372</v>
      </c>
      <c r="I609" s="56">
        <f t="shared" si="70"/>
        <v>1.1763496794289011E-2</v>
      </c>
      <c r="J609" s="245">
        <f t="shared" si="71"/>
        <v>43.289668202983563</v>
      </c>
      <c r="K609" s="245">
        <f t="shared" si="67"/>
        <v>9.5237270046563847</v>
      </c>
      <c r="L609" s="54">
        <f t="shared" si="72"/>
        <v>21.644834101491782</v>
      </c>
      <c r="M609" s="54">
        <v>10.811156601499732</v>
      </c>
      <c r="N609" s="56">
        <f t="shared" si="68"/>
        <v>0.10676021774212027</v>
      </c>
      <c r="R609" s="177"/>
    </row>
    <row r="610" spans="1:18" x14ac:dyDescent="0.2">
      <c r="A610" s="59">
        <f t="shared" si="69"/>
        <v>222</v>
      </c>
      <c r="B610" s="57" t="s">
        <v>1495</v>
      </c>
      <c r="C610" s="57">
        <v>6173.94</v>
      </c>
      <c r="D610" s="57">
        <v>111.6</v>
      </c>
      <c r="E610" s="57"/>
      <c r="F610" s="57">
        <f t="shared" si="66"/>
        <v>6285.54</v>
      </c>
      <c r="G610" s="57" t="s">
        <v>1992</v>
      </c>
      <c r="H610" s="57">
        <v>1818</v>
      </c>
      <c r="I610" s="56">
        <f t="shared" si="70"/>
        <v>5.7489347236605981E-2</v>
      </c>
      <c r="J610" s="245">
        <f t="shared" si="71"/>
        <v>211.56079783071002</v>
      </c>
      <c r="K610" s="245">
        <f t="shared" si="67"/>
        <v>46.5433755227562</v>
      </c>
      <c r="L610" s="54">
        <f t="shared" si="72"/>
        <v>105.78039891535501</v>
      </c>
      <c r="M610" s="54">
        <v>52.835168552490622</v>
      </c>
      <c r="N610" s="56">
        <f t="shared" si="68"/>
        <v>6.6298160670572759E-2</v>
      </c>
      <c r="R610" s="177">
        <v>1218</v>
      </c>
    </row>
    <row r="611" spans="1:18" x14ac:dyDescent="0.2">
      <c r="A611" s="59">
        <f t="shared" si="69"/>
        <v>223</v>
      </c>
      <c r="B611" s="57" t="s">
        <v>1496</v>
      </c>
      <c r="C611" s="57">
        <v>842.4</v>
      </c>
      <c r="D611" s="57">
        <v>158.5</v>
      </c>
      <c r="E611" s="57"/>
      <c r="F611" s="57">
        <f t="shared" si="66"/>
        <v>1000.9</v>
      </c>
      <c r="G611" s="57" t="s">
        <v>1992</v>
      </c>
      <c r="H611" s="57">
        <v>862</v>
      </c>
      <c r="I611" s="56">
        <f t="shared" si="70"/>
        <v>2.7258425367411635E-2</v>
      </c>
      <c r="J611" s="245">
        <f t="shared" si="71"/>
        <v>100.31100535207482</v>
      </c>
      <c r="K611" s="245">
        <f t="shared" si="67"/>
        <v>22.068421177456461</v>
      </c>
      <c r="L611" s="54">
        <f t="shared" si="72"/>
        <v>50.155502676037408</v>
      </c>
      <c r="M611" s="54">
        <v>25.051658576593464</v>
      </c>
      <c r="N611" s="56">
        <f t="shared" si="68"/>
        <v>0.19740891975438321</v>
      </c>
      <c r="R611" s="177">
        <v>462</v>
      </c>
    </row>
    <row r="612" spans="1:18" x14ac:dyDescent="0.2">
      <c r="A612" s="59">
        <f t="shared" si="69"/>
        <v>224</v>
      </c>
      <c r="B612" s="57" t="s">
        <v>1497</v>
      </c>
      <c r="C612" s="57">
        <v>372.1</v>
      </c>
      <c r="D612" s="57"/>
      <c r="E612" s="57">
        <v>20.3</v>
      </c>
      <c r="F612" s="57">
        <f t="shared" si="66"/>
        <v>392.40000000000003</v>
      </c>
      <c r="G612" s="57" t="s">
        <v>1992</v>
      </c>
      <c r="H612" s="57">
        <v>166</v>
      </c>
      <c r="I612" s="56">
        <f t="shared" si="70"/>
        <v>5.2493023329354196E-3</v>
      </c>
      <c r="J612" s="245">
        <f t="shared" si="71"/>
        <v>19.317432585202344</v>
      </c>
      <c r="K612" s="245">
        <f t="shared" si="67"/>
        <v>4.2498351687445153</v>
      </c>
      <c r="L612" s="54">
        <f t="shared" si="72"/>
        <v>9.6587162926011718</v>
      </c>
      <c r="M612" s="54">
        <v>4.8243333221746107</v>
      </c>
      <c r="N612" s="56">
        <f t="shared" si="68"/>
        <v>9.6968189013054623E-2</v>
      </c>
      <c r="R612" s="177"/>
    </row>
    <row r="613" spans="1:18" x14ac:dyDescent="0.2">
      <c r="A613" s="59">
        <f t="shared" si="69"/>
        <v>225</v>
      </c>
      <c r="B613" s="57" t="s">
        <v>1498</v>
      </c>
      <c r="C613" s="57">
        <v>555.1</v>
      </c>
      <c r="D613" s="57"/>
      <c r="E613" s="57">
        <v>40.6</v>
      </c>
      <c r="F613" s="57">
        <f t="shared" si="66"/>
        <v>595.70000000000005</v>
      </c>
      <c r="G613" s="57" t="s">
        <v>1992</v>
      </c>
      <c r="H613" s="57">
        <v>274</v>
      </c>
      <c r="I613" s="56">
        <f t="shared" si="70"/>
        <v>8.6645110796644866E-3</v>
      </c>
      <c r="J613" s="245">
        <f t="shared" si="71"/>
        <v>31.885400773165312</v>
      </c>
      <c r="K613" s="245">
        <f t="shared" si="67"/>
        <v>7.0147881700963683</v>
      </c>
      <c r="L613" s="54">
        <f t="shared" si="72"/>
        <v>15.942700386582656</v>
      </c>
      <c r="M613" s="54">
        <v>7.9630562064809842</v>
      </c>
      <c r="N613" s="56">
        <f t="shared" si="68"/>
        <v>0.10543217313467403</v>
      </c>
      <c r="R613" s="177"/>
    </row>
    <row r="614" spans="1:18" x14ac:dyDescent="0.2">
      <c r="A614" s="59">
        <f t="shared" si="69"/>
        <v>226</v>
      </c>
      <c r="B614" s="57" t="s">
        <v>1499</v>
      </c>
      <c r="C614" s="57">
        <v>538.45000000000005</v>
      </c>
      <c r="D614" s="57"/>
      <c r="E614" s="57">
        <v>37.799999999999997</v>
      </c>
      <c r="F614" s="57">
        <f t="shared" si="66"/>
        <v>576.25</v>
      </c>
      <c r="G614" s="57" t="s">
        <v>1992</v>
      </c>
      <c r="H614" s="57">
        <v>535</v>
      </c>
      <c r="I614" s="56">
        <f t="shared" si="70"/>
        <v>1.6917932217593069E-2</v>
      </c>
      <c r="J614" s="245">
        <f t="shared" si="71"/>
        <v>62.257990560742492</v>
      </c>
      <c r="K614" s="245">
        <f t="shared" si="67"/>
        <v>13.696757923363348</v>
      </c>
      <c r="L614" s="54">
        <f t="shared" si="72"/>
        <v>31.128995280371246</v>
      </c>
      <c r="M614" s="54">
        <v>15.548303176888053</v>
      </c>
      <c r="N614" s="56">
        <f t="shared" si="68"/>
        <v>0.21281049360757506</v>
      </c>
      <c r="R614" s="177">
        <v>335</v>
      </c>
    </row>
    <row r="615" spans="1:18" x14ac:dyDescent="0.2">
      <c r="A615" s="59">
        <f t="shared" si="69"/>
        <v>227</v>
      </c>
      <c r="B615" s="57" t="s">
        <v>1500</v>
      </c>
      <c r="C615" s="57">
        <v>877.8</v>
      </c>
      <c r="D615" s="57"/>
      <c r="E615" s="57"/>
      <c r="F615" s="57">
        <f t="shared" si="66"/>
        <v>877.8</v>
      </c>
      <c r="G615" s="57" t="s">
        <v>1993</v>
      </c>
      <c r="H615" s="57">
        <v>314</v>
      </c>
      <c r="I615" s="56">
        <f t="shared" si="70"/>
        <v>9.9294032080826603E-3</v>
      </c>
      <c r="J615" s="245">
        <f t="shared" si="71"/>
        <v>36.540203805744191</v>
      </c>
      <c r="K615" s="245">
        <f t="shared" si="67"/>
        <v>8.0388448372637225</v>
      </c>
      <c r="L615" s="54">
        <f t="shared" si="72"/>
        <v>18.270101902872096</v>
      </c>
      <c r="M615" s="54">
        <v>9.1255461636314941</v>
      </c>
      <c r="N615" s="56">
        <f t="shared" si="68"/>
        <v>8.1994414114276035E-2</v>
      </c>
      <c r="R615" s="177"/>
    </row>
    <row r="616" spans="1:18" x14ac:dyDescent="0.2">
      <c r="A616" s="59">
        <f t="shared" si="69"/>
        <v>228</v>
      </c>
      <c r="B616" s="57" t="s">
        <v>1501</v>
      </c>
      <c r="C616" s="57">
        <v>654.9</v>
      </c>
      <c r="D616" s="57">
        <v>53.4</v>
      </c>
      <c r="E616" s="57"/>
      <c r="F616" s="57">
        <f t="shared" si="66"/>
        <v>708.3</v>
      </c>
      <c r="G616" s="57" t="s">
        <v>1992</v>
      </c>
      <c r="H616" s="57">
        <v>470</v>
      </c>
      <c r="I616" s="56">
        <f t="shared" si="70"/>
        <v>1.4862482508913536E-2</v>
      </c>
      <c r="J616" s="245">
        <f t="shared" si="71"/>
        <v>54.693935632801811</v>
      </c>
      <c r="K616" s="245">
        <f t="shared" si="67"/>
        <v>12.032665839216399</v>
      </c>
      <c r="L616" s="54">
        <f t="shared" si="72"/>
        <v>27.346967816400905</v>
      </c>
      <c r="M616" s="54">
        <v>13.659256996518478</v>
      </c>
      <c r="N616" s="56">
        <f t="shared" si="68"/>
        <v>0.15210055948741721</v>
      </c>
      <c r="R616" s="177">
        <v>370</v>
      </c>
    </row>
    <row r="617" spans="1:18" x14ac:dyDescent="0.2">
      <c r="A617" s="59">
        <f t="shared" si="69"/>
        <v>229</v>
      </c>
      <c r="B617" s="57" t="s">
        <v>1502</v>
      </c>
      <c r="C617" s="57">
        <v>392.4</v>
      </c>
      <c r="D617" s="57"/>
      <c r="E617" s="57">
        <v>19.899999999999999</v>
      </c>
      <c r="F617" s="57">
        <f t="shared" si="66"/>
        <v>412.29999999999995</v>
      </c>
      <c r="G617" s="57" t="s">
        <v>1992</v>
      </c>
      <c r="H617" s="57">
        <v>115</v>
      </c>
      <c r="I617" s="56">
        <f t="shared" si="70"/>
        <v>3.6365648692022485E-3</v>
      </c>
      <c r="J617" s="245">
        <f t="shared" si="71"/>
        <v>13.382558718664274</v>
      </c>
      <c r="K617" s="245">
        <f t="shared" si="67"/>
        <v>2.9441629181061404</v>
      </c>
      <c r="L617" s="54">
        <f t="shared" si="72"/>
        <v>6.6912793593321371</v>
      </c>
      <c r="M617" s="54">
        <v>3.3421586268077124</v>
      </c>
      <c r="N617" s="56">
        <f t="shared" si="68"/>
        <v>6.3934415772278111E-2</v>
      </c>
      <c r="R617" s="177"/>
    </row>
    <row r="618" spans="1:18" x14ac:dyDescent="0.2">
      <c r="A618" s="59">
        <f t="shared" si="69"/>
        <v>230</v>
      </c>
      <c r="B618" s="57" t="s">
        <v>1503</v>
      </c>
      <c r="C618" s="57">
        <v>598.14</v>
      </c>
      <c r="D618" s="57"/>
      <c r="E618" s="57"/>
      <c r="F618" s="57">
        <f t="shared" si="66"/>
        <v>598.14</v>
      </c>
      <c r="G618" s="57" t="s">
        <v>1992</v>
      </c>
      <c r="H618" s="57">
        <v>246</v>
      </c>
      <c r="I618" s="56">
        <f t="shared" si="70"/>
        <v>7.7790865897717663E-3</v>
      </c>
      <c r="J618" s="245">
        <f t="shared" si="71"/>
        <v>28.627038650360099</v>
      </c>
      <c r="K618" s="245">
        <f t="shared" si="67"/>
        <v>6.2979485030792217</v>
      </c>
      <c r="L618" s="54">
        <f t="shared" si="72"/>
        <v>14.313519325180049</v>
      </c>
      <c r="M618" s="54">
        <v>7.1493132364756287</v>
      </c>
      <c r="N618" s="56">
        <f t="shared" si="68"/>
        <v>9.4271942547054205E-2</v>
      </c>
      <c r="R618" s="177"/>
    </row>
    <row r="619" spans="1:18" x14ac:dyDescent="0.2">
      <c r="A619" s="59">
        <f t="shared" si="69"/>
        <v>231</v>
      </c>
      <c r="B619" s="57" t="s">
        <v>1504</v>
      </c>
      <c r="C619" s="57">
        <v>388.6</v>
      </c>
      <c r="D619" s="57"/>
      <c r="E619" s="57"/>
      <c r="F619" s="57">
        <f t="shared" si="66"/>
        <v>388.6</v>
      </c>
      <c r="G619" s="57" t="s">
        <v>1992</v>
      </c>
      <c r="H619" s="57">
        <v>151</v>
      </c>
      <c r="I619" s="56">
        <f t="shared" si="70"/>
        <v>4.7749677847786047E-3</v>
      </c>
      <c r="J619" s="245">
        <f t="shared" si="71"/>
        <v>17.571881447985266</v>
      </c>
      <c r="K619" s="245">
        <f t="shared" si="67"/>
        <v>3.8658139185567584</v>
      </c>
      <c r="L619" s="54">
        <f t="shared" si="72"/>
        <v>8.785940723992633</v>
      </c>
      <c r="M619" s="54">
        <v>4.3883995882431703</v>
      </c>
      <c r="N619" s="56">
        <f t="shared" si="68"/>
        <v>8.9068542662835357E-2</v>
      </c>
      <c r="R619" s="177"/>
    </row>
    <row r="620" spans="1:18" x14ac:dyDescent="0.2">
      <c r="A620" s="59">
        <f t="shared" si="69"/>
        <v>232</v>
      </c>
      <c r="B620" s="57" t="s">
        <v>1505</v>
      </c>
      <c r="C620" s="57">
        <v>634.1</v>
      </c>
      <c r="D620" s="57"/>
      <c r="E620" s="57"/>
      <c r="F620" s="57">
        <f t="shared" si="66"/>
        <v>634.1</v>
      </c>
      <c r="G620" s="57" t="s">
        <v>1992</v>
      </c>
      <c r="H620" s="57">
        <v>288</v>
      </c>
      <c r="I620" s="56">
        <f t="shared" si="70"/>
        <v>9.107223324610848E-3</v>
      </c>
      <c r="J620" s="245">
        <f t="shared" si="71"/>
        <v>33.51458183456792</v>
      </c>
      <c r="K620" s="245">
        <f t="shared" si="67"/>
        <v>7.3732080036049421</v>
      </c>
      <c r="L620" s="54">
        <f t="shared" si="72"/>
        <v>16.75729091728396</v>
      </c>
      <c r="M620" s="54">
        <v>8.369927691483662</v>
      </c>
      <c r="N620" s="56">
        <f t="shared" si="68"/>
        <v>0.10410819815004019</v>
      </c>
      <c r="R620" s="177"/>
    </row>
    <row r="621" spans="1:18" x14ac:dyDescent="0.2">
      <c r="A621" s="59">
        <f t="shared" si="69"/>
        <v>233</v>
      </c>
      <c r="B621" s="57" t="s">
        <v>1506</v>
      </c>
      <c r="C621" s="57">
        <v>629.6</v>
      </c>
      <c r="D621" s="57"/>
      <c r="E621" s="57">
        <v>82.9</v>
      </c>
      <c r="F621" s="57">
        <f t="shared" si="66"/>
        <v>712.5</v>
      </c>
      <c r="G621" s="57" t="s">
        <v>1992</v>
      </c>
      <c r="H621" s="57">
        <v>323</v>
      </c>
      <c r="I621" s="56">
        <f t="shared" si="70"/>
        <v>1.0214003936976749E-2</v>
      </c>
      <c r="J621" s="245">
        <f t="shared" si="71"/>
        <v>37.587534488074439</v>
      </c>
      <c r="K621" s="245">
        <f t="shared" si="67"/>
        <v>8.2692575873763765</v>
      </c>
      <c r="L621" s="54">
        <f t="shared" si="72"/>
        <v>18.79376724403722</v>
      </c>
      <c r="M621" s="54">
        <v>9.3871064039903587</v>
      </c>
      <c r="N621" s="56">
        <f t="shared" si="68"/>
        <v>0.10391251329611001</v>
      </c>
      <c r="R621" s="177"/>
    </row>
    <row r="622" spans="1:18" x14ac:dyDescent="0.2">
      <c r="A622" s="59">
        <f t="shared" si="69"/>
        <v>234</v>
      </c>
      <c r="B622" s="57" t="s">
        <v>1507</v>
      </c>
      <c r="C622" s="57">
        <v>597.1</v>
      </c>
      <c r="D622" s="57"/>
      <c r="E622" s="57">
        <v>43.4</v>
      </c>
      <c r="F622" s="57">
        <f t="shared" si="66"/>
        <v>640.5</v>
      </c>
      <c r="G622" s="57" t="s">
        <v>1992</v>
      </c>
      <c r="H622" s="57">
        <v>302</v>
      </c>
      <c r="I622" s="56">
        <f t="shared" si="70"/>
        <v>9.5499355695572094E-3</v>
      </c>
      <c r="J622" s="245">
        <f t="shared" si="71"/>
        <v>35.143762895970532</v>
      </c>
      <c r="K622" s="245">
        <f t="shared" si="67"/>
        <v>7.7316278371135168</v>
      </c>
      <c r="L622" s="54">
        <f t="shared" si="72"/>
        <v>17.571881447985266</v>
      </c>
      <c r="M622" s="54">
        <v>8.7767991764863407</v>
      </c>
      <c r="N622" s="56">
        <f t="shared" si="68"/>
        <v>0.10807817542163255</v>
      </c>
      <c r="R622" s="177"/>
    </row>
    <row r="623" spans="1:18" x14ac:dyDescent="0.2">
      <c r="A623" s="59">
        <f t="shared" si="69"/>
        <v>235</v>
      </c>
      <c r="B623" s="57" t="s">
        <v>1508</v>
      </c>
      <c r="C623" s="57">
        <v>589.5</v>
      </c>
      <c r="D623" s="57"/>
      <c r="E623" s="57">
        <v>28.2</v>
      </c>
      <c r="F623" s="57">
        <f t="shared" si="66"/>
        <v>617.70000000000005</v>
      </c>
      <c r="G623" s="57" t="s">
        <v>1992</v>
      </c>
      <c r="H623" s="57">
        <v>306</v>
      </c>
      <c r="I623" s="56">
        <f t="shared" si="70"/>
        <v>9.6764247823990252E-3</v>
      </c>
      <c r="J623" s="245">
        <f t="shared" si="71"/>
        <v>35.609243199228416</v>
      </c>
      <c r="K623" s="245">
        <f t="shared" si="67"/>
        <v>7.834033503830252</v>
      </c>
      <c r="L623" s="54">
        <f t="shared" si="72"/>
        <v>17.804621599614208</v>
      </c>
      <c r="M623" s="54">
        <v>8.8930481722013912</v>
      </c>
      <c r="N623" s="56">
        <f t="shared" si="68"/>
        <v>0.11355179937651654</v>
      </c>
      <c r="R623" s="177"/>
    </row>
    <row r="624" spans="1:18" x14ac:dyDescent="0.2">
      <c r="A624" s="59">
        <f t="shared" si="69"/>
        <v>236</v>
      </c>
      <c r="B624" s="57" t="s">
        <v>1509</v>
      </c>
      <c r="C624" s="57">
        <v>657.5</v>
      </c>
      <c r="D624" s="57"/>
      <c r="E624" s="57">
        <v>28.8</v>
      </c>
      <c r="F624" s="57">
        <f t="shared" si="66"/>
        <v>686.3</v>
      </c>
      <c r="G624" s="57" t="s">
        <v>1992</v>
      </c>
      <c r="H624" s="57">
        <v>351</v>
      </c>
      <c r="I624" s="56">
        <f t="shared" si="70"/>
        <v>1.1099428426869472E-2</v>
      </c>
      <c r="J624" s="245">
        <f t="shared" si="71"/>
        <v>40.845896610879656</v>
      </c>
      <c r="K624" s="245">
        <f t="shared" si="67"/>
        <v>8.986097254393524</v>
      </c>
      <c r="L624" s="54">
        <f t="shared" si="72"/>
        <v>20.422948305439828</v>
      </c>
      <c r="M624" s="54">
        <v>10.200849373995714</v>
      </c>
      <c r="N624" s="56">
        <f t="shared" si="68"/>
        <v>0.11723122766240525</v>
      </c>
      <c r="R624" s="177"/>
    </row>
    <row r="625" spans="1:18" x14ac:dyDescent="0.2">
      <c r="A625" s="59">
        <f t="shared" si="69"/>
        <v>237</v>
      </c>
      <c r="B625" s="57" t="s">
        <v>1510</v>
      </c>
      <c r="C625" s="57">
        <v>494</v>
      </c>
      <c r="D625" s="57"/>
      <c r="E625" s="57">
        <v>79.900000000000006</v>
      </c>
      <c r="F625" s="57">
        <f t="shared" si="66"/>
        <v>573.9</v>
      </c>
      <c r="G625" s="57" t="s">
        <v>1992</v>
      </c>
      <c r="H625" s="57">
        <v>339</v>
      </c>
      <c r="I625" s="56">
        <f t="shared" si="70"/>
        <v>1.0719960788344019E-2</v>
      </c>
      <c r="J625" s="245">
        <f t="shared" si="71"/>
        <v>39.44945570110599</v>
      </c>
      <c r="K625" s="245">
        <f t="shared" si="67"/>
        <v>8.6788802542433174</v>
      </c>
      <c r="L625" s="54">
        <f t="shared" si="72"/>
        <v>19.724727850552995</v>
      </c>
      <c r="M625" s="54">
        <v>9.8521023868505626</v>
      </c>
      <c r="N625" s="56">
        <f t="shared" si="68"/>
        <v>0.13539844257318848</v>
      </c>
      <c r="R625" s="177"/>
    </row>
    <row r="626" spans="1:18" x14ac:dyDescent="0.2">
      <c r="A626" s="59">
        <f t="shared" si="69"/>
        <v>238</v>
      </c>
      <c r="B626" s="57" t="s">
        <v>1511</v>
      </c>
      <c r="C626" s="57">
        <v>710.1</v>
      </c>
      <c r="D626" s="57"/>
      <c r="E626" s="57"/>
      <c r="F626" s="57">
        <f t="shared" si="66"/>
        <v>710.1</v>
      </c>
      <c r="G626" s="57" t="s">
        <v>1994</v>
      </c>
      <c r="H626" s="57">
        <v>353</v>
      </c>
      <c r="I626" s="56">
        <f t="shared" si="70"/>
        <v>1.1162673033290379E-2</v>
      </c>
      <c r="J626" s="245">
        <f t="shared" si="71"/>
        <v>41.078636762508594</v>
      </c>
      <c r="K626" s="245">
        <f t="shared" si="67"/>
        <v>9.0373000877518912</v>
      </c>
      <c r="L626" s="54">
        <f t="shared" si="72"/>
        <v>20.539318381254297</v>
      </c>
      <c r="M626" s="54">
        <v>10.25897387185324</v>
      </c>
      <c r="N626" s="56">
        <f t="shared" si="68"/>
        <v>0.11394765399713846</v>
      </c>
      <c r="R626" s="177"/>
    </row>
    <row r="627" spans="1:18" x14ac:dyDescent="0.2">
      <c r="A627" s="59">
        <f t="shared" si="69"/>
        <v>239</v>
      </c>
      <c r="B627" s="57" t="s">
        <v>1512</v>
      </c>
      <c r="C627" s="57">
        <v>689.64</v>
      </c>
      <c r="D627" s="57">
        <v>121.5</v>
      </c>
      <c r="E627" s="57"/>
      <c r="F627" s="57">
        <f t="shared" si="66"/>
        <v>811.14</v>
      </c>
      <c r="G627" s="57" t="s">
        <v>1992</v>
      </c>
      <c r="H627" s="57">
        <v>549</v>
      </c>
      <c r="I627" s="56">
        <f t="shared" si="70"/>
        <v>1.7360644462539428E-2</v>
      </c>
      <c r="J627" s="245">
        <f t="shared" si="71"/>
        <v>63.887171622145097</v>
      </c>
      <c r="K627" s="245">
        <f t="shared" si="67"/>
        <v>14.055177756871922</v>
      </c>
      <c r="L627" s="54">
        <f t="shared" si="72"/>
        <v>31.943585811072548</v>
      </c>
      <c r="M627" s="54">
        <v>15.955174661890734</v>
      </c>
      <c r="N627" s="56">
        <f t="shared" si="68"/>
        <v>0.15514104821853233</v>
      </c>
      <c r="R627" s="177"/>
    </row>
    <row r="628" spans="1:18" x14ac:dyDescent="0.2">
      <c r="A628" s="59">
        <f t="shared" si="69"/>
        <v>240</v>
      </c>
      <c r="B628" s="57" t="s">
        <v>1513</v>
      </c>
      <c r="C628" s="57">
        <v>1029</v>
      </c>
      <c r="D628" s="57">
        <v>102.5</v>
      </c>
      <c r="E628" s="57"/>
      <c r="F628" s="57">
        <f t="shared" si="66"/>
        <v>1131.5</v>
      </c>
      <c r="G628" s="57" t="s">
        <v>1992</v>
      </c>
      <c r="H628" s="57">
        <v>679</v>
      </c>
      <c r="I628" s="56">
        <f t="shared" si="70"/>
        <v>2.1471543879898494E-2</v>
      </c>
      <c r="J628" s="245">
        <f t="shared" si="71"/>
        <v>79.015281478026452</v>
      </c>
      <c r="K628" s="245">
        <f t="shared" si="67"/>
        <v>17.383361925165818</v>
      </c>
      <c r="L628" s="54">
        <f t="shared" si="72"/>
        <v>39.507640739013226</v>
      </c>
      <c r="M628" s="54">
        <v>19.733267022629889</v>
      </c>
      <c r="N628" s="56">
        <f t="shared" si="68"/>
        <v>0.13755152555442809</v>
      </c>
      <c r="R628" s="177">
        <v>379</v>
      </c>
    </row>
    <row r="629" spans="1:18" x14ac:dyDescent="0.2">
      <c r="A629" s="59">
        <f t="shared" si="69"/>
        <v>241</v>
      </c>
      <c r="B629" s="57" t="s">
        <v>1514</v>
      </c>
      <c r="C629" s="57">
        <v>478</v>
      </c>
      <c r="D629" s="57"/>
      <c r="E629" s="57">
        <v>77.5</v>
      </c>
      <c r="F629" s="57">
        <f t="shared" si="66"/>
        <v>555.5</v>
      </c>
      <c r="G629" s="57" t="s">
        <v>1992</v>
      </c>
      <c r="H629" s="57">
        <v>289</v>
      </c>
      <c r="I629" s="56">
        <f t="shared" si="70"/>
        <v>9.1388456278213015E-3</v>
      </c>
      <c r="J629" s="245">
        <f t="shared" si="71"/>
        <v>33.630951910382393</v>
      </c>
      <c r="K629" s="245">
        <f t="shared" si="67"/>
        <v>7.3988094202841266</v>
      </c>
      <c r="L629" s="54">
        <f t="shared" si="72"/>
        <v>16.815475955191197</v>
      </c>
      <c r="M629" s="54">
        <v>8.3989899404124255</v>
      </c>
      <c r="N629" s="56">
        <f t="shared" si="68"/>
        <v>0.11925153416070232</v>
      </c>
      <c r="R629" s="177"/>
    </row>
    <row r="630" spans="1:18" x14ac:dyDescent="0.2">
      <c r="A630" s="59">
        <f t="shared" si="69"/>
        <v>242</v>
      </c>
      <c r="B630" s="57" t="s">
        <v>1515</v>
      </c>
      <c r="C630" s="57">
        <v>937.9</v>
      </c>
      <c r="D630" s="57"/>
      <c r="E630" s="57"/>
      <c r="F630" s="57">
        <f t="shared" si="66"/>
        <v>937.9</v>
      </c>
      <c r="G630" s="57" t="s">
        <v>1997</v>
      </c>
      <c r="H630" s="57">
        <v>630</v>
      </c>
      <c r="I630" s="56">
        <f t="shared" si="70"/>
        <v>1.9922051022586231E-2</v>
      </c>
      <c r="J630" s="245">
        <f t="shared" si="71"/>
        <v>73.313147763117328</v>
      </c>
      <c r="K630" s="245">
        <f t="shared" si="67"/>
        <v>16.128892507885812</v>
      </c>
      <c r="L630" s="54">
        <f t="shared" si="72"/>
        <v>36.656573881558664</v>
      </c>
      <c r="M630" s="54">
        <v>18.309216825120515</v>
      </c>
      <c r="N630" s="56">
        <f t="shared" si="68"/>
        <v>0.15396932613037884</v>
      </c>
      <c r="R630" s="177">
        <v>430</v>
      </c>
    </row>
    <row r="631" spans="1:18" x14ac:dyDescent="0.2">
      <c r="A631" s="59">
        <f t="shared" si="69"/>
        <v>243</v>
      </c>
      <c r="B631" s="57" t="s">
        <v>1516</v>
      </c>
      <c r="C631" s="57">
        <v>848.1</v>
      </c>
      <c r="D631" s="57"/>
      <c r="E631" s="57">
        <v>34.700000000000003</v>
      </c>
      <c r="F631" s="57">
        <f t="shared" si="66"/>
        <v>882.80000000000007</v>
      </c>
      <c r="G631" s="57" t="s">
        <v>1992</v>
      </c>
      <c r="H631" s="57">
        <v>491</v>
      </c>
      <c r="I631" s="56">
        <f t="shared" si="70"/>
        <v>1.5526550876333077E-2</v>
      </c>
      <c r="J631" s="245">
        <f t="shared" si="71"/>
        <v>57.137707224905725</v>
      </c>
      <c r="K631" s="245">
        <f t="shared" si="67"/>
        <v>12.57029558947926</v>
      </c>
      <c r="L631" s="54">
        <f t="shared" si="72"/>
        <v>28.568853612452862</v>
      </c>
      <c r="M631" s="54">
        <v>14.269564224022494</v>
      </c>
      <c r="N631" s="56">
        <f t="shared" si="68"/>
        <v>0.12748801614279601</v>
      </c>
      <c r="R631" s="177">
        <v>391</v>
      </c>
    </row>
    <row r="632" spans="1:18" x14ac:dyDescent="0.2">
      <c r="A632" s="59">
        <f t="shared" si="69"/>
        <v>244</v>
      </c>
      <c r="B632" s="57" t="s">
        <v>1517</v>
      </c>
      <c r="C632" s="57">
        <v>958.6</v>
      </c>
      <c r="D632" s="57"/>
      <c r="E632" s="57"/>
      <c r="F632" s="57">
        <f t="shared" si="66"/>
        <v>958.6</v>
      </c>
      <c r="G632" s="57" t="s">
        <v>1997</v>
      </c>
      <c r="H632" s="57">
        <v>626</v>
      </c>
      <c r="I632" s="56">
        <f t="shared" si="70"/>
        <v>1.9795561809744414E-2</v>
      </c>
      <c r="J632" s="245">
        <f t="shared" si="71"/>
        <v>72.847667459859437</v>
      </c>
      <c r="K632" s="245">
        <f t="shared" si="67"/>
        <v>16.026486841169078</v>
      </c>
      <c r="L632" s="54">
        <f t="shared" si="72"/>
        <v>36.423833729929719</v>
      </c>
      <c r="M632" s="54">
        <v>18.192967829405461</v>
      </c>
      <c r="N632" s="56">
        <f t="shared" si="68"/>
        <v>0.14968804074730199</v>
      </c>
      <c r="R632" s="177">
        <v>426</v>
      </c>
    </row>
    <row r="633" spans="1:18" x14ac:dyDescent="0.2">
      <c r="A633" s="59">
        <f t="shared" si="69"/>
        <v>245</v>
      </c>
      <c r="B633" s="57" t="s">
        <v>1518</v>
      </c>
      <c r="C633" s="57">
        <v>950.2</v>
      </c>
      <c r="D633" s="57"/>
      <c r="E633" s="57"/>
      <c r="F633" s="57">
        <f t="shared" si="66"/>
        <v>950.2</v>
      </c>
      <c r="G633" s="57" t="s">
        <v>1997</v>
      </c>
      <c r="H633" s="57">
        <v>740</v>
      </c>
      <c r="I633" s="56">
        <f t="shared" si="70"/>
        <v>2.3400504375736205E-2</v>
      </c>
      <c r="J633" s="245">
        <f t="shared" si="71"/>
        <v>86.113856102709235</v>
      </c>
      <c r="K633" s="245">
        <f t="shared" si="67"/>
        <v>18.945048342596031</v>
      </c>
      <c r="L633" s="54">
        <f t="shared" si="72"/>
        <v>43.056928051354618</v>
      </c>
      <c r="M633" s="54">
        <v>21.506064207284414</v>
      </c>
      <c r="N633" s="56">
        <f t="shared" si="68"/>
        <v>0.17851178352341013</v>
      </c>
      <c r="R633" s="177">
        <v>440</v>
      </c>
    </row>
    <row r="634" spans="1:18" x14ac:dyDescent="0.2">
      <c r="A634" s="59">
        <f t="shared" si="69"/>
        <v>246</v>
      </c>
      <c r="B634" s="57" t="s">
        <v>1519</v>
      </c>
      <c r="C634" s="57">
        <v>717.45</v>
      </c>
      <c r="D634" s="57"/>
      <c r="E634" s="57">
        <v>83.8</v>
      </c>
      <c r="F634" s="57">
        <f t="shared" si="66"/>
        <v>801.25</v>
      </c>
      <c r="G634" s="57" t="s">
        <v>1992</v>
      </c>
      <c r="H634" s="57">
        <v>526</v>
      </c>
      <c r="I634" s="56">
        <f t="shared" si="70"/>
        <v>1.6633331488698978E-2</v>
      </c>
      <c r="J634" s="245">
        <f t="shared" si="71"/>
        <v>61.210659878412237</v>
      </c>
      <c r="K634" s="245">
        <f t="shared" si="67"/>
        <v>13.466345173250692</v>
      </c>
      <c r="L634" s="54">
        <f t="shared" si="72"/>
        <v>30.605329939206118</v>
      </c>
      <c r="M634" s="54">
        <v>15.28674293652919</v>
      </c>
      <c r="N634" s="56">
        <f t="shared" si="68"/>
        <v>0.15047622830252511</v>
      </c>
      <c r="R634" s="177"/>
    </row>
    <row r="635" spans="1:18" x14ac:dyDescent="0.2">
      <c r="A635" s="59">
        <f t="shared" si="69"/>
        <v>247</v>
      </c>
      <c r="B635" s="57" t="s">
        <v>1520</v>
      </c>
      <c r="C635" s="57">
        <v>678.26</v>
      </c>
      <c r="D635" s="57"/>
      <c r="E635" s="57"/>
      <c r="F635" s="57">
        <f t="shared" si="66"/>
        <v>678.26</v>
      </c>
      <c r="G635" s="57" t="s">
        <v>1992</v>
      </c>
      <c r="H635" s="57">
        <v>416</v>
      </c>
      <c r="I635" s="56">
        <f t="shared" si="70"/>
        <v>1.3154878135549003E-2</v>
      </c>
      <c r="J635" s="245">
        <f t="shared" si="71"/>
        <v>48.40995153882033</v>
      </c>
      <c r="K635" s="245">
        <f t="shared" si="67"/>
        <v>10.650189338540473</v>
      </c>
      <c r="L635" s="54">
        <f t="shared" si="72"/>
        <v>24.204975769410165</v>
      </c>
      <c r="M635" s="54">
        <v>12.089895554365292</v>
      </c>
      <c r="N635" s="56">
        <f t="shared" si="68"/>
        <v>0.14058769822949349</v>
      </c>
      <c r="R635" s="177"/>
    </row>
    <row r="636" spans="1:18" x14ac:dyDescent="0.2">
      <c r="A636" s="59">
        <f t="shared" si="69"/>
        <v>248</v>
      </c>
      <c r="B636" s="57" t="s">
        <v>1521</v>
      </c>
      <c r="C636" s="57">
        <v>633.9</v>
      </c>
      <c r="D636" s="57"/>
      <c r="E636" s="57">
        <v>33.200000000000003</v>
      </c>
      <c r="F636" s="57">
        <f t="shared" si="66"/>
        <v>667.1</v>
      </c>
      <c r="G636" s="57" t="s">
        <v>1992</v>
      </c>
      <c r="H636" s="57">
        <v>247</v>
      </c>
      <c r="I636" s="56">
        <f t="shared" si="70"/>
        <v>7.8107088929822207E-3</v>
      </c>
      <c r="J636" s="245">
        <f t="shared" si="71"/>
        <v>28.743408726174572</v>
      </c>
      <c r="K636" s="245">
        <f t="shared" si="67"/>
        <v>6.3235499197584062</v>
      </c>
      <c r="L636" s="54">
        <f t="shared" si="72"/>
        <v>14.371704363087286</v>
      </c>
      <c r="M636" s="54">
        <v>7.1783754854043922</v>
      </c>
      <c r="N636" s="56">
        <f t="shared" si="68"/>
        <v>8.4870391986845525E-2</v>
      </c>
      <c r="R636" s="177"/>
    </row>
    <row r="637" spans="1:18" x14ac:dyDescent="0.2">
      <c r="A637" s="59">
        <f t="shared" si="69"/>
        <v>249</v>
      </c>
      <c r="B637" s="57" t="s">
        <v>1522</v>
      </c>
      <c r="C637" s="57">
        <v>657.24</v>
      </c>
      <c r="D637" s="57"/>
      <c r="E637" s="57">
        <v>32.6</v>
      </c>
      <c r="F637" s="57">
        <f t="shared" si="66"/>
        <v>689.84</v>
      </c>
      <c r="G637" s="57" t="s">
        <v>1992</v>
      </c>
      <c r="H637" s="57">
        <v>250</v>
      </c>
      <c r="I637" s="56">
        <f t="shared" si="70"/>
        <v>7.905575802613583E-3</v>
      </c>
      <c r="J637" s="245">
        <f t="shared" si="71"/>
        <v>29.092518953617986</v>
      </c>
      <c r="K637" s="245">
        <f t="shared" si="67"/>
        <v>6.4003541697959569</v>
      </c>
      <c r="L637" s="54">
        <f t="shared" si="72"/>
        <v>14.546259476808993</v>
      </c>
      <c r="M637" s="54">
        <v>7.2655622321906801</v>
      </c>
      <c r="N637" s="56">
        <f t="shared" si="68"/>
        <v>8.3069544868974859E-2</v>
      </c>
      <c r="R637" s="177"/>
    </row>
    <row r="638" spans="1:18" x14ac:dyDescent="0.2">
      <c r="A638" s="59">
        <f t="shared" si="69"/>
        <v>250</v>
      </c>
      <c r="B638" s="57" t="s">
        <v>1523</v>
      </c>
      <c r="C638" s="57">
        <v>546.5</v>
      </c>
      <c r="D638" s="57"/>
      <c r="E638" s="57">
        <v>73.2</v>
      </c>
      <c r="F638" s="57">
        <f t="shared" ref="F638:F698" si="73">C638+D638+E638</f>
        <v>619.70000000000005</v>
      </c>
      <c r="G638" s="57" t="s">
        <v>1992</v>
      </c>
      <c r="H638" s="57">
        <v>216</v>
      </c>
      <c r="I638" s="56">
        <f t="shared" si="70"/>
        <v>6.8304174934581355E-3</v>
      </c>
      <c r="J638" s="245">
        <f t="shared" si="71"/>
        <v>25.13593637592594</v>
      </c>
      <c r="K638" s="245">
        <f t="shared" si="67"/>
        <v>5.529906002703707</v>
      </c>
      <c r="L638" s="54">
        <f t="shared" si="72"/>
        <v>12.56796818796297</v>
      </c>
      <c r="M638" s="54">
        <v>6.2774457686127469</v>
      </c>
      <c r="N638" s="56">
        <f t="shared" si="68"/>
        <v>7.9895524181386735E-2</v>
      </c>
      <c r="R638" s="177"/>
    </row>
    <row r="639" spans="1:18" x14ac:dyDescent="0.2">
      <c r="A639" s="59">
        <f t="shared" si="69"/>
        <v>251</v>
      </c>
      <c r="B639" s="57" t="s">
        <v>1524</v>
      </c>
      <c r="C639" s="57">
        <v>648.6</v>
      </c>
      <c r="D639" s="57"/>
      <c r="E639" s="57"/>
      <c r="F639" s="57">
        <f t="shared" si="73"/>
        <v>648.6</v>
      </c>
      <c r="G639" s="57" t="s">
        <v>1992</v>
      </c>
      <c r="H639" s="57">
        <v>240</v>
      </c>
      <c r="I639" s="56">
        <f t="shared" si="70"/>
        <v>7.58935277050904E-3</v>
      </c>
      <c r="J639" s="245">
        <f t="shared" si="71"/>
        <v>27.928818195473266</v>
      </c>
      <c r="K639" s="245">
        <f t="shared" ref="K639:K699" si="74">J639*0.22</f>
        <v>6.1443400030041184</v>
      </c>
      <c r="L639" s="54">
        <f t="shared" si="72"/>
        <v>13.964409097736633</v>
      </c>
      <c r="M639" s="54">
        <v>6.9749397429030511</v>
      </c>
      <c r="N639" s="56">
        <f t="shared" si="68"/>
        <v>8.4817309650195918E-2</v>
      </c>
      <c r="R639" s="177"/>
    </row>
    <row r="640" spans="1:18" x14ac:dyDescent="0.2">
      <c r="A640" s="59">
        <f t="shared" si="69"/>
        <v>252</v>
      </c>
      <c r="B640" s="57" t="s">
        <v>1525</v>
      </c>
      <c r="C640" s="57">
        <v>633.29999999999995</v>
      </c>
      <c r="D640" s="57"/>
      <c r="E640" s="57">
        <v>40.9</v>
      </c>
      <c r="F640" s="57">
        <f t="shared" si="73"/>
        <v>674.19999999999993</v>
      </c>
      <c r="G640" s="57" t="s">
        <v>1992</v>
      </c>
      <c r="H640" s="57">
        <v>255</v>
      </c>
      <c r="I640" s="56">
        <f t="shared" si="70"/>
        <v>8.0636873186658558E-3</v>
      </c>
      <c r="J640" s="245">
        <f t="shared" si="71"/>
        <v>29.67436933269035</v>
      </c>
      <c r="K640" s="245">
        <f t="shared" si="74"/>
        <v>6.5283612531918775</v>
      </c>
      <c r="L640" s="54">
        <f t="shared" si="72"/>
        <v>14.837184666345175</v>
      </c>
      <c r="M640" s="54">
        <v>7.4108734768344933</v>
      </c>
      <c r="N640" s="56">
        <f t="shared" si="68"/>
        <v>8.6696512502316678E-2</v>
      </c>
      <c r="R640" s="177"/>
    </row>
    <row r="641" spans="1:18" x14ac:dyDescent="0.2">
      <c r="A641" s="59">
        <f t="shared" si="69"/>
        <v>253</v>
      </c>
      <c r="B641" s="57" t="s">
        <v>38</v>
      </c>
      <c r="C641" s="57">
        <v>297.2</v>
      </c>
      <c r="D641" s="57"/>
      <c r="E641" s="57">
        <v>60.8</v>
      </c>
      <c r="F641" s="57">
        <f t="shared" si="73"/>
        <v>358</v>
      </c>
      <c r="G641" s="57" t="s">
        <v>1992</v>
      </c>
      <c r="H641" s="57">
        <v>180</v>
      </c>
      <c r="I641" s="56">
        <f t="shared" si="70"/>
        <v>5.6920145778817802E-3</v>
      </c>
      <c r="J641" s="245">
        <f t="shared" si="71"/>
        <v>20.946613646604952</v>
      </c>
      <c r="K641" s="245">
        <f t="shared" si="74"/>
        <v>4.608255002253089</v>
      </c>
      <c r="L641" s="54">
        <f t="shared" si="72"/>
        <v>10.473306823302476</v>
      </c>
      <c r="M641" s="54">
        <v>5.2312048071772894</v>
      </c>
      <c r="N641" s="56">
        <f t="shared" si="68"/>
        <v>0.11524966558474248</v>
      </c>
      <c r="R641" s="177"/>
    </row>
    <row r="642" spans="1:18" x14ac:dyDescent="0.2">
      <c r="A642" s="59">
        <f t="shared" si="69"/>
        <v>254</v>
      </c>
      <c r="B642" s="57" t="s">
        <v>41</v>
      </c>
      <c r="C642" s="57">
        <v>226.9</v>
      </c>
      <c r="D642" s="57"/>
      <c r="E642" s="57"/>
      <c r="F642" s="57">
        <f t="shared" si="73"/>
        <v>226.9</v>
      </c>
      <c r="G642" s="57" t="s">
        <v>1999</v>
      </c>
      <c r="H642" s="57">
        <v>176</v>
      </c>
      <c r="I642" s="56">
        <f t="shared" si="70"/>
        <v>5.5655253650399627E-3</v>
      </c>
      <c r="J642" s="245">
        <f t="shared" si="71"/>
        <v>20.481133343347061</v>
      </c>
      <c r="K642" s="245">
        <f t="shared" si="74"/>
        <v>4.5058493355363538</v>
      </c>
      <c r="L642" s="54">
        <f t="shared" si="72"/>
        <v>10.24056667167353</v>
      </c>
      <c r="M642" s="54">
        <v>5.114955811462238</v>
      </c>
      <c r="N642" s="56">
        <f t="shared" si="68"/>
        <v>0.17779861243728154</v>
      </c>
      <c r="R642" s="177"/>
    </row>
    <row r="643" spans="1:18" x14ac:dyDescent="0.2">
      <c r="A643" s="59">
        <f t="shared" si="69"/>
        <v>255</v>
      </c>
      <c r="B643" s="57" t="s">
        <v>42</v>
      </c>
      <c r="C643" s="57">
        <v>314.89999999999998</v>
      </c>
      <c r="D643" s="57"/>
      <c r="E643" s="57"/>
      <c r="F643" s="57">
        <f t="shared" si="73"/>
        <v>314.89999999999998</v>
      </c>
      <c r="G643" s="57" t="s">
        <v>1992</v>
      </c>
      <c r="H643" s="57">
        <v>225</v>
      </c>
      <c r="I643" s="56">
        <f t="shared" si="70"/>
        <v>7.115018222352225E-3</v>
      </c>
      <c r="J643" s="245">
        <f t="shared" si="71"/>
        <v>26.183267058256188</v>
      </c>
      <c r="K643" s="245">
        <f t="shared" si="74"/>
        <v>5.7603187528163611</v>
      </c>
      <c r="L643" s="54">
        <f t="shared" si="72"/>
        <v>13.091633529128094</v>
      </c>
      <c r="M643" s="54">
        <v>6.5390060089716115</v>
      </c>
      <c r="N643" s="56">
        <f t="shared" si="68"/>
        <v>0.16377969307453877</v>
      </c>
      <c r="R643" s="177"/>
    </row>
    <row r="644" spans="1:18" x14ac:dyDescent="0.2">
      <c r="A644" s="59">
        <f t="shared" si="69"/>
        <v>256</v>
      </c>
      <c r="B644" s="57" t="s">
        <v>43</v>
      </c>
      <c r="C644" s="57">
        <v>199.2</v>
      </c>
      <c r="D644" s="57"/>
      <c r="E644" s="57"/>
      <c r="F644" s="57">
        <f t="shared" si="73"/>
        <v>199.2</v>
      </c>
      <c r="G644" s="57" t="s">
        <v>1992</v>
      </c>
      <c r="H644" s="57">
        <v>200</v>
      </c>
      <c r="I644" s="56">
        <f t="shared" si="70"/>
        <v>6.3244606420908671E-3</v>
      </c>
      <c r="J644" s="245">
        <f t="shared" si="71"/>
        <v>23.27401516289439</v>
      </c>
      <c r="K644" s="245">
        <f t="shared" si="74"/>
        <v>5.1202833358367661</v>
      </c>
      <c r="L644" s="54">
        <f t="shared" si="72"/>
        <v>11.637007581447195</v>
      </c>
      <c r="M644" s="54">
        <v>5.8124497857525439</v>
      </c>
      <c r="N644" s="56">
        <f t="shared" si="68"/>
        <v>0.23013933667635994</v>
      </c>
      <c r="R644" s="177"/>
    </row>
    <row r="645" spans="1:18" x14ac:dyDescent="0.2">
      <c r="A645" s="59">
        <f t="shared" si="69"/>
        <v>257</v>
      </c>
      <c r="B645" s="57" t="s">
        <v>44</v>
      </c>
      <c r="C645" s="57">
        <v>748.1</v>
      </c>
      <c r="D645" s="57"/>
      <c r="E645" s="57">
        <v>189.2</v>
      </c>
      <c r="F645" s="57">
        <f t="shared" si="73"/>
        <v>937.3</v>
      </c>
      <c r="G645" s="57" t="s">
        <v>1999</v>
      </c>
      <c r="H645" s="57">
        <v>469</v>
      </c>
      <c r="I645" s="56">
        <f t="shared" si="70"/>
        <v>1.4830860205703083E-2</v>
      </c>
      <c r="J645" s="245">
        <f t="shared" si="71"/>
        <v>54.577565556987345</v>
      </c>
      <c r="K645" s="245">
        <f t="shared" si="74"/>
        <v>12.007064422537216</v>
      </c>
      <c r="L645" s="54">
        <f t="shared" si="72"/>
        <v>27.288782778493673</v>
      </c>
      <c r="M645" s="54">
        <v>13.630194747589714</v>
      </c>
      <c r="N645" s="56">
        <f t="shared" ref="N645:N708" si="75">(J645+K645+L645+M645)/F645</f>
        <v>0.11469498293567476</v>
      </c>
      <c r="R645" s="177"/>
    </row>
    <row r="646" spans="1:18" x14ac:dyDescent="0.2">
      <c r="A646" s="59">
        <f t="shared" ref="A646:A709" si="76">1+A645</f>
        <v>258</v>
      </c>
      <c r="B646" s="57" t="s">
        <v>45</v>
      </c>
      <c r="C646" s="57">
        <v>486.2</v>
      </c>
      <c r="D646" s="57"/>
      <c r="E646" s="57"/>
      <c r="F646" s="57">
        <f t="shared" si="73"/>
        <v>486.2</v>
      </c>
      <c r="G646" s="57" t="s">
        <v>1999</v>
      </c>
      <c r="H646" s="57">
        <v>180</v>
      </c>
      <c r="I646" s="56">
        <f t="shared" ref="I646:I709" si="77">4/126493*H646</f>
        <v>5.6920145778817802E-3</v>
      </c>
      <c r="J646" s="245">
        <f t="shared" ref="J646:J709" si="78">I646*3680</f>
        <v>20.946613646604952</v>
      </c>
      <c r="K646" s="245">
        <f t="shared" si="74"/>
        <v>4.608255002253089</v>
      </c>
      <c r="L646" s="54">
        <f t="shared" ref="L646:L709" si="79">J646*0.5</f>
        <v>10.473306823302476</v>
      </c>
      <c r="M646" s="54">
        <v>5.2312048071772894</v>
      </c>
      <c r="N646" s="56">
        <f t="shared" si="75"/>
        <v>8.486092200604238E-2</v>
      </c>
      <c r="R646" s="177"/>
    </row>
    <row r="647" spans="1:18" x14ac:dyDescent="0.2">
      <c r="A647" s="59">
        <f t="shared" si="76"/>
        <v>259</v>
      </c>
      <c r="B647" s="57" t="s">
        <v>46</v>
      </c>
      <c r="C647" s="57">
        <v>1811.6</v>
      </c>
      <c r="D647" s="57"/>
      <c r="E647" s="57">
        <v>36.9</v>
      </c>
      <c r="F647" s="57">
        <f t="shared" si="73"/>
        <v>1848.5</v>
      </c>
      <c r="G647" s="57" t="s">
        <v>1999</v>
      </c>
      <c r="H647" s="57">
        <v>953</v>
      </c>
      <c r="I647" s="56">
        <f t="shared" si="77"/>
        <v>3.013605495956298E-2</v>
      </c>
      <c r="J647" s="245">
        <f t="shared" si="78"/>
        <v>110.90068225119177</v>
      </c>
      <c r="K647" s="245">
        <f t="shared" si="74"/>
        <v>24.398150095262189</v>
      </c>
      <c r="L647" s="54">
        <f t="shared" si="79"/>
        <v>55.450341125595884</v>
      </c>
      <c r="M647" s="54">
        <v>27.69632322911087</v>
      </c>
      <c r="N647" s="56">
        <f t="shared" si="75"/>
        <v>0.11817446399846401</v>
      </c>
      <c r="R647" s="177"/>
    </row>
    <row r="648" spans="1:18" x14ac:dyDescent="0.2">
      <c r="A648" s="59">
        <f t="shared" si="76"/>
        <v>260</v>
      </c>
      <c r="B648" s="57" t="s">
        <v>47</v>
      </c>
      <c r="C648" s="57">
        <v>314</v>
      </c>
      <c r="D648" s="57"/>
      <c r="E648" s="57"/>
      <c r="F648" s="57">
        <f t="shared" si="73"/>
        <v>314</v>
      </c>
      <c r="G648" s="57" t="s">
        <v>1999</v>
      </c>
      <c r="H648" s="57">
        <v>165</v>
      </c>
      <c r="I648" s="56">
        <f t="shared" si="77"/>
        <v>5.2176800297249653E-3</v>
      </c>
      <c r="J648" s="245">
        <f t="shared" si="78"/>
        <v>19.201062509387871</v>
      </c>
      <c r="K648" s="245">
        <f t="shared" si="74"/>
        <v>4.2242337520653317</v>
      </c>
      <c r="L648" s="54">
        <f t="shared" si="79"/>
        <v>9.6005312546939354</v>
      </c>
      <c r="M648" s="54">
        <v>4.795271073245849</v>
      </c>
      <c r="N648" s="56">
        <f t="shared" si="75"/>
        <v>0.12044935856494582</v>
      </c>
      <c r="R648" s="177"/>
    </row>
    <row r="649" spans="1:18" x14ac:dyDescent="0.2">
      <c r="A649" s="59">
        <f t="shared" si="76"/>
        <v>261</v>
      </c>
      <c r="B649" s="57" t="s">
        <v>48</v>
      </c>
      <c r="C649" s="57">
        <v>1446.6</v>
      </c>
      <c r="D649" s="57"/>
      <c r="E649" s="57">
        <v>54.7</v>
      </c>
      <c r="F649" s="57">
        <f t="shared" si="73"/>
        <v>1501.3</v>
      </c>
      <c r="G649" s="57" t="s">
        <v>2007</v>
      </c>
      <c r="H649" s="57">
        <v>502</v>
      </c>
      <c r="I649" s="56">
        <f t="shared" si="77"/>
        <v>1.5874396211648076E-2</v>
      </c>
      <c r="J649" s="245">
        <f t="shared" si="78"/>
        <v>58.417778058864918</v>
      </c>
      <c r="K649" s="245">
        <f t="shared" si="74"/>
        <v>12.851911172950283</v>
      </c>
      <c r="L649" s="54">
        <f t="shared" si="79"/>
        <v>29.208889029432459</v>
      </c>
      <c r="M649" s="54">
        <v>14.589248962238884</v>
      </c>
      <c r="N649" s="56">
        <f t="shared" si="75"/>
        <v>7.6645458751406478E-2</v>
      </c>
      <c r="R649" s="177"/>
    </row>
    <row r="650" spans="1:18" x14ac:dyDescent="0.2">
      <c r="A650" s="59">
        <f t="shared" si="76"/>
        <v>262</v>
      </c>
      <c r="B650" s="57" t="s">
        <v>68</v>
      </c>
      <c r="C650" s="57">
        <v>249.2</v>
      </c>
      <c r="D650" s="57"/>
      <c r="E650" s="57"/>
      <c r="F650" s="57">
        <f t="shared" si="73"/>
        <v>249.2</v>
      </c>
      <c r="G650" s="57" t="s">
        <v>1992</v>
      </c>
      <c r="H650" s="57">
        <v>146</v>
      </c>
      <c r="I650" s="56">
        <f t="shared" si="77"/>
        <v>4.6168562687263328E-3</v>
      </c>
      <c r="J650" s="245">
        <f t="shared" si="78"/>
        <v>16.990031068912906</v>
      </c>
      <c r="K650" s="245">
        <f t="shared" si="74"/>
        <v>3.7378068351608391</v>
      </c>
      <c r="L650" s="54">
        <f t="shared" si="79"/>
        <v>8.4950155344564529</v>
      </c>
      <c r="M650" s="54">
        <v>4.2430883435993572</v>
      </c>
      <c r="N650" s="56">
        <f t="shared" si="75"/>
        <v>0.1342935063488345</v>
      </c>
      <c r="R650" s="177"/>
    </row>
    <row r="651" spans="1:18" x14ac:dyDescent="0.2">
      <c r="A651" s="59">
        <f t="shared" si="76"/>
        <v>263</v>
      </c>
      <c r="B651" s="57" t="s">
        <v>69</v>
      </c>
      <c r="C651" s="57">
        <v>299.39999999999998</v>
      </c>
      <c r="D651" s="57"/>
      <c r="E651" s="57"/>
      <c r="F651" s="57">
        <f t="shared" si="73"/>
        <v>299.39999999999998</v>
      </c>
      <c r="G651" s="57" t="s">
        <v>1992</v>
      </c>
      <c r="H651" s="57">
        <v>167</v>
      </c>
      <c r="I651" s="56">
        <f t="shared" si="77"/>
        <v>5.280924636145874E-3</v>
      </c>
      <c r="J651" s="245">
        <f t="shared" si="78"/>
        <v>19.433802661016816</v>
      </c>
      <c r="K651" s="245">
        <f t="shared" si="74"/>
        <v>4.2754365854236998</v>
      </c>
      <c r="L651" s="54">
        <f t="shared" si="79"/>
        <v>9.7169013305084082</v>
      </c>
      <c r="M651" s="54">
        <v>4.8533955711033734</v>
      </c>
      <c r="N651" s="56">
        <f t="shared" si="75"/>
        <v>0.12785416215114331</v>
      </c>
      <c r="R651" s="177"/>
    </row>
    <row r="652" spans="1:18" x14ac:dyDescent="0.2">
      <c r="A652" s="59">
        <f t="shared" si="76"/>
        <v>264</v>
      </c>
      <c r="B652" s="57" t="s">
        <v>70</v>
      </c>
      <c r="C652" s="57">
        <v>51.3</v>
      </c>
      <c r="D652" s="57"/>
      <c r="E652" s="57"/>
      <c r="F652" s="57">
        <f t="shared" si="73"/>
        <v>51.3</v>
      </c>
      <c r="G652" s="57" t="s">
        <v>1992</v>
      </c>
      <c r="H652" s="57">
        <v>186</v>
      </c>
      <c r="I652" s="56">
        <f t="shared" si="77"/>
        <v>5.8817483971445057E-3</v>
      </c>
      <c r="J652" s="245">
        <f t="shared" si="78"/>
        <v>21.644834101491782</v>
      </c>
      <c r="K652" s="245">
        <f t="shared" si="74"/>
        <v>4.7618635023281923</v>
      </c>
      <c r="L652" s="54">
        <f t="shared" si="79"/>
        <v>10.822417050745891</v>
      </c>
      <c r="M652" s="54">
        <v>5.4055783007498661</v>
      </c>
      <c r="N652" s="56">
        <f t="shared" si="75"/>
        <v>0.83108563265722668</v>
      </c>
      <c r="R652" s="177"/>
    </row>
    <row r="653" spans="1:18" x14ac:dyDescent="0.2">
      <c r="A653" s="59">
        <f t="shared" si="76"/>
        <v>265</v>
      </c>
      <c r="B653" s="57" t="s">
        <v>71</v>
      </c>
      <c r="C653" s="57">
        <v>312.3</v>
      </c>
      <c r="D653" s="57"/>
      <c r="E653" s="57"/>
      <c r="F653" s="57">
        <f t="shared" si="73"/>
        <v>312.3</v>
      </c>
      <c r="G653" s="57" t="s">
        <v>1992</v>
      </c>
      <c r="H653" s="57">
        <v>361</v>
      </c>
      <c r="I653" s="56">
        <f t="shared" si="77"/>
        <v>1.1415651458974014E-2</v>
      </c>
      <c r="J653" s="245">
        <f t="shared" si="78"/>
        <v>42.00959736902437</v>
      </c>
      <c r="K653" s="245">
        <f t="shared" si="74"/>
        <v>9.2421114211853617</v>
      </c>
      <c r="L653" s="54">
        <f t="shared" si="79"/>
        <v>21.004798684512185</v>
      </c>
      <c r="M653" s="54">
        <v>10.491471863283342</v>
      </c>
      <c r="N653" s="56">
        <f t="shared" si="75"/>
        <v>0.26496311027219099</v>
      </c>
      <c r="R653" s="177"/>
    </row>
    <row r="654" spans="1:18" x14ac:dyDescent="0.2">
      <c r="A654" s="59">
        <f t="shared" si="76"/>
        <v>266</v>
      </c>
      <c r="B654" s="57" t="s">
        <v>72</v>
      </c>
      <c r="C654" s="57">
        <v>706.6</v>
      </c>
      <c r="D654" s="57">
        <v>191.5</v>
      </c>
      <c r="E654" s="57"/>
      <c r="F654" s="57">
        <f t="shared" si="73"/>
        <v>898.1</v>
      </c>
      <c r="G654" s="57" t="s">
        <v>1992</v>
      </c>
      <c r="H654" s="57">
        <v>510</v>
      </c>
      <c r="I654" s="56">
        <f t="shared" si="77"/>
        <v>1.6127374637331712E-2</v>
      </c>
      <c r="J654" s="245">
        <f t="shared" si="78"/>
        <v>59.348738665380701</v>
      </c>
      <c r="K654" s="245">
        <f t="shared" si="74"/>
        <v>13.056722506383755</v>
      </c>
      <c r="L654" s="54">
        <f t="shared" si="79"/>
        <v>29.67436933269035</v>
      </c>
      <c r="M654" s="54">
        <v>14.821746953668987</v>
      </c>
      <c r="N654" s="56">
        <f t="shared" si="75"/>
        <v>0.13016543531691771</v>
      </c>
      <c r="R654" s="177"/>
    </row>
    <row r="655" spans="1:18" x14ac:dyDescent="0.2">
      <c r="A655" s="59">
        <f t="shared" si="76"/>
        <v>267</v>
      </c>
      <c r="B655" s="57" t="s">
        <v>73</v>
      </c>
      <c r="C655" s="57">
        <v>552.4</v>
      </c>
      <c r="D655" s="57"/>
      <c r="E655" s="57"/>
      <c r="F655" s="57">
        <f t="shared" si="73"/>
        <v>552.4</v>
      </c>
      <c r="G655" s="57" t="s">
        <v>1999</v>
      </c>
      <c r="H655" s="57">
        <v>260</v>
      </c>
      <c r="I655" s="56">
        <f t="shared" si="77"/>
        <v>8.2217988347181269E-3</v>
      </c>
      <c r="J655" s="245">
        <f t="shared" si="78"/>
        <v>30.256219711762707</v>
      </c>
      <c r="K655" s="245">
        <f t="shared" si="74"/>
        <v>6.6563683365877955</v>
      </c>
      <c r="L655" s="54">
        <f t="shared" si="79"/>
        <v>15.128109855881354</v>
      </c>
      <c r="M655" s="54">
        <v>7.5561847214783056</v>
      </c>
      <c r="N655" s="56">
        <f t="shared" si="75"/>
        <v>0.1078871879538562</v>
      </c>
      <c r="R655" s="177"/>
    </row>
    <row r="656" spans="1:18" x14ac:dyDescent="0.2">
      <c r="A656" s="59">
        <f t="shared" si="76"/>
        <v>268</v>
      </c>
      <c r="B656" s="57" t="s">
        <v>74</v>
      </c>
      <c r="C656" s="57">
        <v>971.2</v>
      </c>
      <c r="D656" s="57"/>
      <c r="E656" s="57"/>
      <c r="F656" s="57">
        <f t="shared" si="73"/>
        <v>971.2</v>
      </c>
      <c r="G656" s="57" t="s">
        <v>1999</v>
      </c>
      <c r="H656" s="57">
        <v>250</v>
      </c>
      <c r="I656" s="56">
        <f t="shared" si="77"/>
        <v>7.905575802613583E-3</v>
      </c>
      <c r="J656" s="245">
        <f t="shared" si="78"/>
        <v>29.092518953617986</v>
      </c>
      <c r="K656" s="245">
        <f t="shared" si="74"/>
        <v>6.4003541697959569</v>
      </c>
      <c r="L656" s="54">
        <f t="shared" si="79"/>
        <v>14.546259476808993</v>
      </c>
      <c r="M656" s="54">
        <v>7.2655622321906801</v>
      </c>
      <c r="N656" s="56">
        <f t="shared" si="75"/>
        <v>5.9004010329915174E-2</v>
      </c>
      <c r="R656" s="177"/>
    </row>
    <row r="657" spans="1:18" x14ac:dyDescent="0.2">
      <c r="A657" s="59">
        <f t="shared" si="76"/>
        <v>269</v>
      </c>
      <c r="B657" s="57" t="s">
        <v>75</v>
      </c>
      <c r="C657" s="57">
        <v>391.8</v>
      </c>
      <c r="D657" s="57"/>
      <c r="E657" s="57"/>
      <c r="F657" s="57">
        <f t="shared" si="73"/>
        <v>391.8</v>
      </c>
      <c r="G657" s="57" t="s">
        <v>1999</v>
      </c>
      <c r="H657" s="57">
        <v>211</v>
      </c>
      <c r="I657" s="56">
        <f t="shared" si="77"/>
        <v>6.6723059774058645E-3</v>
      </c>
      <c r="J657" s="245">
        <f t="shared" si="78"/>
        <v>24.55408599685358</v>
      </c>
      <c r="K657" s="245">
        <f t="shared" si="74"/>
        <v>5.4018989193077873</v>
      </c>
      <c r="L657" s="54">
        <f t="shared" si="79"/>
        <v>12.27704299842679</v>
      </c>
      <c r="M657" s="54">
        <v>6.1321345239689338</v>
      </c>
      <c r="N657" s="56">
        <f t="shared" si="75"/>
        <v>0.12344349780131979</v>
      </c>
      <c r="R657" s="177"/>
    </row>
    <row r="658" spans="1:18" x14ac:dyDescent="0.2">
      <c r="A658" s="59">
        <f t="shared" si="76"/>
        <v>270</v>
      </c>
      <c r="B658" s="57" t="s">
        <v>76</v>
      </c>
      <c r="C658" s="57">
        <v>414</v>
      </c>
      <c r="D658" s="57"/>
      <c r="E658" s="57"/>
      <c r="F658" s="57">
        <f t="shared" si="73"/>
        <v>414</v>
      </c>
      <c r="G658" s="57" t="s">
        <v>1992</v>
      </c>
      <c r="H658" s="57">
        <v>223</v>
      </c>
      <c r="I658" s="56">
        <f t="shared" si="77"/>
        <v>7.0517736159313163E-3</v>
      </c>
      <c r="J658" s="245">
        <f t="shared" si="78"/>
        <v>25.950526906627243</v>
      </c>
      <c r="K658" s="245">
        <f t="shared" si="74"/>
        <v>5.709115919457993</v>
      </c>
      <c r="L658" s="54">
        <f t="shared" si="79"/>
        <v>12.975263453313621</v>
      </c>
      <c r="M658" s="54">
        <v>6.4808815111140863</v>
      </c>
      <c r="N658" s="56">
        <f t="shared" si="75"/>
        <v>0.12346808645051435</v>
      </c>
      <c r="R658" s="177"/>
    </row>
    <row r="659" spans="1:18" x14ac:dyDescent="0.2">
      <c r="A659" s="59">
        <f t="shared" si="76"/>
        <v>271</v>
      </c>
      <c r="B659" s="57" t="s">
        <v>77</v>
      </c>
      <c r="C659" s="57">
        <v>370.4</v>
      </c>
      <c r="D659" s="57">
        <v>116.4</v>
      </c>
      <c r="E659" s="57"/>
      <c r="F659" s="57">
        <f t="shared" si="73"/>
        <v>486.79999999999995</v>
      </c>
      <c r="G659" s="57" t="s">
        <v>1999</v>
      </c>
      <c r="H659" s="57">
        <v>340</v>
      </c>
      <c r="I659" s="56">
        <f t="shared" si="77"/>
        <v>1.0751583091554473E-2</v>
      </c>
      <c r="J659" s="245">
        <f t="shared" si="78"/>
        <v>39.565825776920462</v>
      </c>
      <c r="K659" s="245">
        <f t="shared" si="74"/>
        <v>8.704481670922501</v>
      </c>
      <c r="L659" s="54">
        <f t="shared" si="79"/>
        <v>19.782912888460231</v>
      </c>
      <c r="M659" s="54">
        <v>9.8811646357793226</v>
      </c>
      <c r="N659" s="56">
        <f t="shared" si="75"/>
        <v>0.16009528548085977</v>
      </c>
      <c r="R659" s="177"/>
    </row>
    <row r="660" spans="1:18" x14ac:dyDescent="0.2">
      <c r="A660" s="59">
        <f t="shared" si="76"/>
        <v>272</v>
      </c>
      <c r="B660" s="57" t="s">
        <v>78</v>
      </c>
      <c r="C660" s="57">
        <v>355</v>
      </c>
      <c r="D660" s="57"/>
      <c r="E660" s="57"/>
      <c r="F660" s="57">
        <f t="shared" si="73"/>
        <v>355</v>
      </c>
      <c r="G660" s="57" t="s">
        <v>1992</v>
      </c>
      <c r="H660" s="57">
        <v>250</v>
      </c>
      <c r="I660" s="56">
        <f t="shared" si="77"/>
        <v>7.905575802613583E-3</v>
      </c>
      <c r="J660" s="245">
        <f t="shared" si="78"/>
        <v>29.092518953617986</v>
      </c>
      <c r="K660" s="245">
        <f t="shared" si="74"/>
        <v>6.4003541697959569</v>
      </c>
      <c r="L660" s="54">
        <f t="shared" si="79"/>
        <v>14.546259476808993</v>
      </c>
      <c r="M660" s="54">
        <v>7.2655622321906801</v>
      </c>
      <c r="N660" s="56">
        <f t="shared" si="75"/>
        <v>0.16142167558426371</v>
      </c>
      <c r="R660" s="177"/>
    </row>
    <row r="661" spans="1:18" x14ac:dyDescent="0.2">
      <c r="A661" s="59">
        <f t="shared" si="76"/>
        <v>273</v>
      </c>
      <c r="B661" s="57" t="s">
        <v>79</v>
      </c>
      <c r="C661" s="57">
        <v>143.19999999999999</v>
      </c>
      <c r="D661" s="57"/>
      <c r="E661" s="57">
        <v>41.9</v>
      </c>
      <c r="F661" s="57">
        <f t="shared" si="73"/>
        <v>185.1</v>
      </c>
      <c r="G661" s="57" t="s">
        <v>1992</v>
      </c>
      <c r="H661" s="57">
        <v>173</v>
      </c>
      <c r="I661" s="56">
        <f t="shared" si="77"/>
        <v>5.4706584554085995E-3</v>
      </c>
      <c r="J661" s="245">
        <f t="shared" si="78"/>
        <v>20.132023115903646</v>
      </c>
      <c r="K661" s="245">
        <f t="shared" si="74"/>
        <v>4.4290450854988022</v>
      </c>
      <c r="L661" s="54">
        <f t="shared" si="79"/>
        <v>10.066011557951823</v>
      </c>
      <c r="M661" s="54">
        <v>5.0277690646759501</v>
      </c>
      <c r="N661" s="56">
        <f t="shared" si="75"/>
        <v>0.21423473162631132</v>
      </c>
      <c r="R661" s="177"/>
    </row>
    <row r="662" spans="1:18" x14ac:dyDescent="0.2">
      <c r="A662" s="59">
        <f t="shared" si="76"/>
        <v>274</v>
      </c>
      <c r="B662" s="57" t="s">
        <v>80</v>
      </c>
      <c r="C662" s="57">
        <v>163.19999999999999</v>
      </c>
      <c r="D662" s="57"/>
      <c r="E662" s="57"/>
      <c r="F662" s="57">
        <f t="shared" si="73"/>
        <v>163.19999999999999</v>
      </c>
      <c r="G662" s="57" t="s">
        <v>1992</v>
      </c>
      <c r="H662" s="57">
        <v>120</v>
      </c>
      <c r="I662" s="56">
        <f t="shared" si="77"/>
        <v>3.79467638525452E-3</v>
      </c>
      <c r="J662" s="245">
        <f t="shared" si="78"/>
        <v>13.964409097736633</v>
      </c>
      <c r="K662" s="245">
        <f t="shared" si="74"/>
        <v>3.0721700015020592</v>
      </c>
      <c r="L662" s="54">
        <f t="shared" si="79"/>
        <v>6.9822045488683164</v>
      </c>
      <c r="M662" s="54">
        <v>3.4874698714515255</v>
      </c>
      <c r="N662" s="56">
        <f t="shared" si="75"/>
        <v>0.16854322009533418</v>
      </c>
      <c r="R662" s="177"/>
    </row>
    <row r="663" spans="1:18" x14ac:dyDescent="0.2">
      <c r="A663" s="59">
        <f t="shared" si="76"/>
        <v>275</v>
      </c>
      <c r="B663" s="57" t="s">
        <v>81</v>
      </c>
      <c r="C663" s="57">
        <v>268.2</v>
      </c>
      <c r="D663" s="57"/>
      <c r="E663" s="57"/>
      <c r="F663" s="57">
        <f t="shared" si="73"/>
        <v>268.2</v>
      </c>
      <c r="G663" s="57" t="s">
        <v>1992</v>
      </c>
      <c r="H663" s="57">
        <v>158</v>
      </c>
      <c r="I663" s="56">
        <f t="shared" si="77"/>
        <v>4.9963239072517845E-3</v>
      </c>
      <c r="J663" s="245">
        <f t="shared" si="78"/>
        <v>18.386471978686568</v>
      </c>
      <c r="K663" s="245">
        <f t="shared" si="74"/>
        <v>4.0450238353110448</v>
      </c>
      <c r="L663" s="54">
        <f t="shared" si="79"/>
        <v>9.1932359893432842</v>
      </c>
      <c r="M663" s="54">
        <v>4.5918353307445097</v>
      </c>
      <c r="N663" s="56">
        <f t="shared" si="75"/>
        <v>0.1350356716408852</v>
      </c>
      <c r="R663" s="177"/>
    </row>
    <row r="664" spans="1:18" x14ac:dyDescent="0.2">
      <c r="A664" s="59">
        <f t="shared" si="76"/>
        <v>276</v>
      </c>
      <c r="B664" s="57" t="s">
        <v>82</v>
      </c>
      <c r="C664" s="57">
        <v>1401.05</v>
      </c>
      <c r="D664" s="57"/>
      <c r="E664" s="57"/>
      <c r="F664" s="57">
        <f t="shared" si="73"/>
        <v>1401.05</v>
      </c>
      <c r="G664" s="57" t="s">
        <v>1992</v>
      </c>
      <c r="H664" s="57">
        <v>820</v>
      </c>
      <c r="I664" s="56">
        <f t="shared" si="77"/>
        <v>2.5930288632572553E-2</v>
      </c>
      <c r="J664" s="245">
        <f t="shared" si="78"/>
        <v>95.423462167866987</v>
      </c>
      <c r="K664" s="245">
        <f t="shared" si="74"/>
        <v>20.993161676930736</v>
      </c>
      <c r="L664" s="54">
        <f t="shared" si="79"/>
        <v>47.711731083933493</v>
      </c>
      <c r="M664" s="54">
        <v>23.831044121585428</v>
      </c>
      <c r="N664" s="56">
        <f t="shared" si="75"/>
        <v>0.13415609653496782</v>
      </c>
      <c r="R664" s="177"/>
    </row>
    <row r="665" spans="1:18" x14ac:dyDescent="0.2">
      <c r="A665" s="59">
        <f t="shared" si="76"/>
        <v>277</v>
      </c>
      <c r="B665" s="57" t="s">
        <v>83</v>
      </c>
      <c r="C665" s="57">
        <v>1909.5</v>
      </c>
      <c r="D665" s="57"/>
      <c r="E665" s="57"/>
      <c r="F665" s="57">
        <f t="shared" si="73"/>
        <v>1909.5</v>
      </c>
      <c r="G665" s="57" t="s">
        <v>1999</v>
      </c>
      <c r="H665" s="57">
        <v>819</v>
      </c>
      <c r="I665" s="56">
        <f t="shared" si="77"/>
        <v>2.5898666329362097E-2</v>
      </c>
      <c r="J665" s="245">
        <f t="shared" si="78"/>
        <v>95.307092092052514</v>
      </c>
      <c r="K665" s="245">
        <f t="shared" si="74"/>
        <v>20.967560260251553</v>
      </c>
      <c r="L665" s="54">
        <f t="shared" si="79"/>
        <v>47.653546046026257</v>
      </c>
      <c r="M665" s="54">
        <v>23.801981872656668</v>
      </c>
      <c r="N665" s="56">
        <f t="shared" si="75"/>
        <v>9.8313789091902054E-2</v>
      </c>
      <c r="R665" s="177"/>
    </row>
    <row r="666" spans="1:18" x14ac:dyDescent="0.2">
      <c r="A666" s="59">
        <f t="shared" si="76"/>
        <v>278</v>
      </c>
      <c r="B666" s="57" t="s">
        <v>116</v>
      </c>
      <c r="C666" s="57">
        <v>542.20000000000005</v>
      </c>
      <c r="D666" s="57"/>
      <c r="E666" s="57"/>
      <c r="F666" s="57">
        <f t="shared" si="73"/>
        <v>542.20000000000005</v>
      </c>
      <c r="G666" s="57" t="s">
        <v>1992</v>
      </c>
      <c r="H666" s="57">
        <v>318</v>
      </c>
      <c r="I666" s="56">
        <f t="shared" si="77"/>
        <v>1.0055892420924478E-2</v>
      </c>
      <c r="J666" s="245">
        <f t="shared" si="78"/>
        <v>37.005684109002075</v>
      </c>
      <c r="K666" s="245">
        <f t="shared" si="74"/>
        <v>8.1412505039804568</v>
      </c>
      <c r="L666" s="54">
        <f t="shared" si="79"/>
        <v>18.502842054501038</v>
      </c>
      <c r="M666" s="54">
        <v>9.2417951593465446</v>
      </c>
      <c r="N666" s="56">
        <f t="shared" si="75"/>
        <v>0.13443668724977889</v>
      </c>
      <c r="R666" s="177"/>
    </row>
    <row r="667" spans="1:18" x14ac:dyDescent="0.2">
      <c r="A667" s="59">
        <f t="shared" si="76"/>
        <v>279</v>
      </c>
      <c r="B667" s="57" t="s">
        <v>117</v>
      </c>
      <c r="C667" s="57">
        <v>168.8</v>
      </c>
      <c r="D667" s="57"/>
      <c r="E667" s="57"/>
      <c r="F667" s="57">
        <f t="shared" si="73"/>
        <v>168.8</v>
      </c>
      <c r="G667" s="57" t="s">
        <v>1992</v>
      </c>
      <c r="H667" s="57">
        <v>120</v>
      </c>
      <c r="I667" s="56">
        <f t="shared" si="77"/>
        <v>3.79467638525452E-3</v>
      </c>
      <c r="J667" s="245">
        <f t="shared" si="78"/>
        <v>13.964409097736633</v>
      </c>
      <c r="K667" s="245">
        <f t="shared" si="74"/>
        <v>3.0721700015020592</v>
      </c>
      <c r="L667" s="54">
        <f t="shared" si="79"/>
        <v>6.9822045488683164</v>
      </c>
      <c r="M667" s="54">
        <v>3.4874698714515255</v>
      </c>
      <c r="N667" s="56">
        <f t="shared" si="75"/>
        <v>0.16295173885994393</v>
      </c>
      <c r="R667" s="177"/>
    </row>
    <row r="668" spans="1:18" x14ac:dyDescent="0.2">
      <c r="A668" s="59">
        <f t="shared" si="76"/>
        <v>280</v>
      </c>
      <c r="B668" s="57" t="s">
        <v>118</v>
      </c>
      <c r="C668" s="57">
        <v>173.2</v>
      </c>
      <c r="D668" s="57"/>
      <c r="E668" s="57"/>
      <c r="F668" s="57">
        <f t="shared" si="73"/>
        <v>173.2</v>
      </c>
      <c r="G668" s="57" t="s">
        <v>1992</v>
      </c>
      <c r="H668" s="57">
        <v>162</v>
      </c>
      <c r="I668" s="56">
        <f t="shared" si="77"/>
        <v>5.1228131200936021E-3</v>
      </c>
      <c r="J668" s="245">
        <f t="shared" si="78"/>
        <v>18.851952281944456</v>
      </c>
      <c r="K668" s="245">
        <f t="shared" si="74"/>
        <v>4.14742950202778</v>
      </c>
      <c r="L668" s="54">
        <f t="shared" si="79"/>
        <v>9.425976140972228</v>
      </c>
      <c r="M668" s="54">
        <v>4.7080843264595602</v>
      </c>
      <c r="N668" s="56">
        <f t="shared" si="75"/>
        <v>0.21439631784875304</v>
      </c>
      <c r="R668" s="177"/>
    </row>
    <row r="669" spans="1:18" x14ac:dyDescent="0.2">
      <c r="A669" s="59">
        <f t="shared" si="76"/>
        <v>281</v>
      </c>
      <c r="B669" s="57" t="s">
        <v>119</v>
      </c>
      <c r="C669" s="57">
        <v>174.6</v>
      </c>
      <c r="D669" s="57"/>
      <c r="E669" s="57"/>
      <c r="F669" s="57">
        <f t="shared" si="73"/>
        <v>174.6</v>
      </c>
      <c r="G669" s="57" t="s">
        <v>1992</v>
      </c>
      <c r="H669" s="57">
        <v>140</v>
      </c>
      <c r="I669" s="56">
        <f t="shared" si="77"/>
        <v>4.4271224494636064E-3</v>
      </c>
      <c r="J669" s="245">
        <f t="shared" si="78"/>
        <v>16.291810614026073</v>
      </c>
      <c r="K669" s="245">
        <f t="shared" si="74"/>
        <v>3.5841983350857358</v>
      </c>
      <c r="L669" s="54">
        <f t="shared" si="79"/>
        <v>8.1459053070130363</v>
      </c>
      <c r="M669" s="54">
        <v>4.0687148500267805</v>
      </c>
      <c r="N669" s="56">
        <f t="shared" si="75"/>
        <v>0.18379512661026132</v>
      </c>
      <c r="R669" s="177"/>
    </row>
    <row r="670" spans="1:18" x14ac:dyDescent="0.2">
      <c r="A670" s="59">
        <f t="shared" si="76"/>
        <v>282</v>
      </c>
      <c r="B670" s="57" t="s">
        <v>120</v>
      </c>
      <c r="C670" s="57">
        <v>174.6</v>
      </c>
      <c r="D670" s="57"/>
      <c r="E670" s="57">
        <v>31</v>
      </c>
      <c r="F670" s="57">
        <f t="shared" si="73"/>
        <v>205.6</v>
      </c>
      <c r="G670" s="57" t="s">
        <v>1992</v>
      </c>
      <c r="H670" s="57">
        <v>167</v>
      </c>
      <c r="I670" s="56">
        <f t="shared" si="77"/>
        <v>5.280924636145874E-3</v>
      </c>
      <c r="J670" s="245">
        <f t="shared" si="78"/>
        <v>19.433802661016816</v>
      </c>
      <c r="K670" s="245">
        <f t="shared" si="74"/>
        <v>4.2754365854236998</v>
      </c>
      <c r="L670" s="54">
        <f t="shared" si="79"/>
        <v>9.7169013305084082</v>
      </c>
      <c r="M670" s="54">
        <v>4.8533955711033734</v>
      </c>
      <c r="N670" s="56">
        <f t="shared" si="75"/>
        <v>0.18618451433877578</v>
      </c>
      <c r="R670" s="177"/>
    </row>
    <row r="671" spans="1:18" x14ac:dyDescent="0.2">
      <c r="A671" s="59">
        <f t="shared" si="76"/>
        <v>283</v>
      </c>
      <c r="B671" s="57" t="s">
        <v>121</v>
      </c>
      <c r="C671" s="57">
        <v>285.89999999999998</v>
      </c>
      <c r="D671" s="57"/>
      <c r="E671" s="57"/>
      <c r="F671" s="57">
        <f t="shared" si="73"/>
        <v>285.89999999999998</v>
      </c>
      <c r="G671" s="57" t="s">
        <v>1992</v>
      </c>
      <c r="H671" s="57">
        <v>80</v>
      </c>
      <c r="I671" s="56">
        <f t="shared" si="77"/>
        <v>2.5297842568363467E-3</v>
      </c>
      <c r="J671" s="245">
        <f t="shared" si="78"/>
        <v>9.3096060651577552</v>
      </c>
      <c r="K671" s="245">
        <f t="shared" si="74"/>
        <v>2.048113334334706</v>
      </c>
      <c r="L671" s="54">
        <f t="shared" si="79"/>
        <v>4.6548030325788776</v>
      </c>
      <c r="M671" s="54">
        <v>2.3249799143010175</v>
      </c>
      <c r="N671" s="56">
        <f t="shared" si="75"/>
        <v>6.4139567493432526E-2</v>
      </c>
      <c r="R671" s="177"/>
    </row>
    <row r="672" spans="1:18" x14ac:dyDescent="0.2">
      <c r="A672" s="59">
        <f t="shared" si="76"/>
        <v>284</v>
      </c>
      <c r="B672" s="57" t="s">
        <v>122</v>
      </c>
      <c r="C672" s="57">
        <v>365.3</v>
      </c>
      <c r="D672" s="57">
        <v>20.6</v>
      </c>
      <c r="E672" s="57"/>
      <c r="F672" s="57">
        <f t="shared" si="73"/>
        <v>385.90000000000003</v>
      </c>
      <c r="G672" s="57" t="s">
        <v>1992</v>
      </c>
      <c r="H672" s="57">
        <v>305</v>
      </c>
      <c r="I672" s="56">
        <f t="shared" si="77"/>
        <v>9.6448024791885717E-3</v>
      </c>
      <c r="J672" s="245">
        <f t="shared" si="78"/>
        <v>35.492873123413943</v>
      </c>
      <c r="K672" s="245">
        <f t="shared" si="74"/>
        <v>7.8084320871510675</v>
      </c>
      <c r="L672" s="54">
        <f t="shared" si="79"/>
        <v>17.746436561706972</v>
      </c>
      <c r="M672" s="54">
        <v>8.8639859232726295</v>
      </c>
      <c r="N672" s="56">
        <f t="shared" si="75"/>
        <v>0.18116539957383934</v>
      </c>
      <c r="R672" s="177"/>
    </row>
    <row r="673" spans="1:18" x14ac:dyDescent="0.2">
      <c r="A673" s="59">
        <f t="shared" si="76"/>
        <v>285</v>
      </c>
      <c r="B673" s="57" t="s">
        <v>123</v>
      </c>
      <c r="C673" s="57">
        <v>204.5</v>
      </c>
      <c r="D673" s="57"/>
      <c r="E673" s="57"/>
      <c r="F673" s="57">
        <f t="shared" si="73"/>
        <v>204.5</v>
      </c>
      <c r="G673" s="57" t="s">
        <v>1992</v>
      </c>
      <c r="H673" s="57">
        <v>179</v>
      </c>
      <c r="I673" s="56">
        <f t="shared" si="77"/>
        <v>5.6603922746713258E-3</v>
      </c>
      <c r="J673" s="245">
        <f t="shared" si="78"/>
        <v>20.830243570790479</v>
      </c>
      <c r="K673" s="245">
        <f t="shared" si="74"/>
        <v>4.5826535855739055</v>
      </c>
      <c r="L673" s="54">
        <f t="shared" si="79"/>
        <v>10.41512178539524</v>
      </c>
      <c r="M673" s="54">
        <v>5.2021425582485268</v>
      </c>
      <c r="N673" s="56">
        <f t="shared" si="75"/>
        <v>0.20063648655260707</v>
      </c>
      <c r="R673" s="177"/>
    </row>
    <row r="674" spans="1:18" x14ac:dyDescent="0.2">
      <c r="A674" s="59">
        <f t="shared" si="76"/>
        <v>286</v>
      </c>
      <c r="B674" s="57" t="s">
        <v>124</v>
      </c>
      <c r="C674" s="57">
        <v>625.70000000000005</v>
      </c>
      <c r="D674" s="57"/>
      <c r="E674" s="57"/>
      <c r="F674" s="57">
        <f t="shared" si="73"/>
        <v>625.70000000000005</v>
      </c>
      <c r="G674" s="57" t="s">
        <v>1992</v>
      </c>
      <c r="H674" s="57">
        <v>385</v>
      </c>
      <c r="I674" s="56">
        <f t="shared" si="77"/>
        <v>1.2174586736024917E-2</v>
      </c>
      <c r="J674" s="245">
        <f t="shared" si="78"/>
        <v>44.802479188571695</v>
      </c>
      <c r="K674" s="245">
        <f t="shared" si="74"/>
        <v>9.8565454214857731</v>
      </c>
      <c r="L674" s="54">
        <f t="shared" si="79"/>
        <v>22.401239594285848</v>
      </c>
      <c r="M674" s="54">
        <v>11.188965837573647</v>
      </c>
      <c r="N674" s="56">
        <f t="shared" si="75"/>
        <v>0.14104080236841451</v>
      </c>
      <c r="R674" s="177"/>
    </row>
    <row r="675" spans="1:18" x14ac:dyDescent="0.2">
      <c r="A675" s="59">
        <f t="shared" si="76"/>
        <v>287</v>
      </c>
      <c r="B675" s="57" t="s">
        <v>126</v>
      </c>
      <c r="C675" s="57">
        <v>429.5</v>
      </c>
      <c r="D675" s="57"/>
      <c r="E675" s="57">
        <v>30.7</v>
      </c>
      <c r="F675" s="57">
        <f t="shared" si="73"/>
        <v>460.2</v>
      </c>
      <c r="G675" s="57" t="s">
        <v>1992</v>
      </c>
      <c r="H675" s="57">
        <v>520</v>
      </c>
      <c r="I675" s="56">
        <f t="shared" si="77"/>
        <v>1.6443597669436254E-2</v>
      </c>
      <c r="J675" s="245">
        <f t="shared" si="78"/>
        <v>60.512439423525414</v>
      </c>
      <c r="K675" s="245">
        <f t="shared" si="74"/>
        <v>13.312736673175591</v>
      </c>
      <c r="L675" s="54">
        <f t="shared" si="79"/>
        <v>30.256219711762707</v>
      </c>
      <c r="M675" s="54">
        <v>15.112369442956611</v>
      </c>
      <c r="N675" s="56">
        <f t="shared" si="75"/>
        <v>0.2590042704289881</v>
      </c>
      <c r="R675" s="177"/>
    </row>
    <row r="676" spans="1:18" x14ac:dyDescent="0.2">
      <c r="A676" s="59">
        <f t="shared" si="76"/>
        <v>288</v>
      </c>
      <c r="B676" s="57" t="s">
        <v>127</v>
      </c>
      <c r="C676" s="57">
        <v>206.4</v>
      </c>
      <c r="D676" s="57"/>
      <c r="E676" s="57"/>
      <c r="F676" s="57">
        <f t="shared" si="73"/>
        <v>206.4</v>
      </c>
      <c r="G676" s="57" t="s">
        <v>1992</v>
      </c>
      <c r="H676" s="57">
        <v>119</v>
      </c>
      <c r="I676" s="56">
        <f t="shared" si="77"/>
        <v>3.7630540820440656E-3</v>
      </c>
      <c r="J676" s="245">
        <f t="shared" si="78"/>
        <v>13.848039021922162</v>
      </c>
      <c r="K676" s="245">
        <f t="shared" si="74"/>
        <v>3.0465685848228756</v>
      </c>
      <c r="L676" s="54">
        <f t="shared" si="79"/>
        <v>6.9240195109610809</v>
      </c>
      <c r="M676" s="54">
        <v>3.4584076225227633</v>
      </c>
      <c r="N676" s="56">
        <f t="shared" si="75"/>
        <v>0.13215617606700039</v>
      </c>
      <c r="R676" s="177"/>
    </row>
    <row r="677" spans="1:18" x14ac:dyDescent="0.2">
      <c r="A677" s="59">
        <f t="shared" si="76"/>
        <v>289</v>
      </c>
      <c r="B677" s="57" t="s">
        <v>1757</v>
      </c>
      <c r="C677" s="57">
        <v>275.2</v>
      </c>
      <c r="D677" s="57"/>
      <c r="E677" s="57"/>
      <c r="F677" s="57">
        <f t="shared" si="73"/>
        <v>275.2</v>
      </c>
      <c r="G677" s="57" t="s">
        <v>1992</v>
      </c>
      <c r="H677" s="57">
        <v>228</v>
      </c>
      <c r="I677" s="56">
        <f t="shared" si="77"/>
        <v>7.2098851319835882E-3</v>
      </c>
      <c r="J677" s="245">
        <f t="shared" si="78"/>
        <v>26.532377285699603</v>
      </c>
      <c r="K677" s="245">
        <f t="shared" si="74"/>
        <v>5.8371230028539127</v>
      </c>
      <c r="L677" s="54">
        <f t="shared" si="79"/>
        <v>13.266188642849801</v>
      </c>
      <c r="M677" s="54">
        <v>6.6261927557578995</v>
      </c>
      <c r="N677" s="56">
        <f t="shared" si="75"/>
        <v>0.18990509333997538</v>
      </c>
      <c r="R677" s="177"/>
    </row>
    <row r="678" spans="1:18" x14ac:dyDescent="0.2">
      <c r="A678" s="59">
        <f t="shared" si="76"/>
        <v>290</v>
      </c>
      <c r="B678" s="57" t="s">
        <v>1758</v>
      </c>
      <c r="C678" s="57">
        <v>318.89999999999998</v>
      </c>
      <c r="D678" s="57"/>
      <c r="E678" s="57"/>
      <c r="F678" s="57">
        <f t="shared" si="73"/>
        <v>318.89999999999998</v>
      </c>
      <c r="G678" s="57" t="s">
        <v>1999</v>
      </c>
      <c r="H678" s="57">
        <v>190</v>
      </c>
      <c r="I678" s="56">
        <f t="shared" si="77"/>
        <v>6.0082376099863232E-3</v>
      </c>
      <c r="J678" s="245">
        <f t="shared" si="78"/>
        <v>22.110314404749669</v>
      </c>
      <c r="K678" s="245">
        <f t="shared" si="74"/>
        <v>4.8642691690449276</v>
      </c>
      <c r="L678" s="54">
        <f t="shared" si="79"/>
        <v>11.055157202374835</v>
      </c>
      <c r="M678" s="54">
        <v>5.5218272964649167</v>
      </c>
      <c r="N678" s="56">
        <f t="shared" si="75"/>
        <v>0.13656810308132442</v>
      </c>
      <c r="R678" s="177"/>
    </row>
    <row r="679" spans="1:18" x14ac:dyDescent="0.2">
      <c r="A679" s="59">
        <f t="shared" si="76"/>
        <v>291</v>
      </c>
      <c r="B679" s="57" t="s">
        <v>1759</v>
      </c>
      <c r="C679" s="57">
        <v>75.2</v>
      </c>
      <c r="D679" s="57"/>
      <c r="E679" s="57"/>
      <c r="F679" s="57">
        <f t="shared" si="73"/>
        <v>75.2</v>
      </c>
      <c r="G679" s="57" t="s">
        <v>1999</v>
      </c>
      <c r="H679" s="57">
        <v>140</v>
      </c>
      <c r="I679" s="56">
        <f t="shared" si="77"/>
        <v>4.4271224494636064E-3</v>
      </c>
      <c r="J679" s="245">
        <f t="shared" si="78"/>
        <v>16.291810614026073</v>
      </c>
      <c r="K679" s="245">
        <f t="shared" si="74"/>
        <v>3.5841983350857358</v>
      </c>
      <c r="L679" s="54">
        <f t="shared" si="79"/>
        <v>8.1459053070130363</v>
      </c>
      <c r="M679" s="54">
        <v>4.0687148500267805</v>
      </c>
      <c r="N679" s="56">
        <f t="shared" si="75"/>
        <v>0.42673708917754816</v>
      </c>
      <c r="R679" s="177"/>
    </row>
    <row r="680" spans="1:18" x14ac:dyDescent="0.2">
      <c r="A680" s="59">
        <f t="shared" si="76"/>
        <v>292</v>
      </c>
      <c r="B680" s="57" t="s">
        <v>1760</v>
      </c>
      <c r="C680" s="57">
        <v>320.89999999999998</v>
      </c>
      <c r="D680" s="57"/>
      <c r="E680" s="57"/>
      <c r="F680" s="57">
        <f t="shared" si="73"/>
        <v>320.89999999999998</v>
      </c>
      <c r="G680" s="57" t="s">
        <v>1992</v>
      </c>
      <c r="H680" s="57">
        <v>262</v>
      </c>
      <c r="I680" s="56">
        <f t="shared" si="77"/>
        <v>8.2850434411390356E-3</v>
      </c>
      <c r="J680" s="245">
        <f t="shared" si="78"/>
        <v>30.488959863391653</v>
      </c>
      <c r="K680" s="245">
        <f t="shared" si="74"/>
        <v>6.7075711699461635</v>
      </c>
      <c r="L680" s="54">
        <f t="shared" si="79"/>
        <v>15.244479931695826</v>
      </c>
      <c r="M680" s="54">
        <v>7.6143092193358317</v>
      </c>
      <c r="N680" s="56">
        <f t="shared" si="75"/>
        <v>0.18714652597185877</v>
      </c>
      <c r="R680" s="177"/>
    </row>
    <row r="681" spans="1:18" x14ac:dyDescent="0.2">
      <c r="A681" s="59">
        <f t="shared" si="76"/>
        <v>293</v>
      </c>
      <c r="B681" s="57" t="s">
        <v>1761</v>
      </c>
      <c r="C681" s="57">
        <v>417.2</v>
      </c>
      <c r="D681" s="57"/>
      <c r="E681" s="57"/>
      <c r="F681" s="57">
        <f t="shared" si="73"/>
        <v>417.2</v>
      </c>
      <c r="G681" s="57" t="s">
        <v>1992</v>
      </c>
      <c r="H681" s="57">
        <v>120</v>
      </c>
      <c r="I681" s="56">
        <f t="shared" si="77"/>
        <v>3.79467638525452E-3</v>
      </c>
      <c r="J681" s="245">
        <f t="shared" si="78"/>
        <v>13.964409097736633</v>
      </c>
      <c r="K681" s="245">
        <f t="shared" si="74"/>
        <v>3.0721700015020592</v>
      </c>
      <c r="L681" s="54">
        <f t="shared" si="79"/>
        <v>6.9822045488683164</v>
      </c>
      <c r="M681" s="54">
        <v>3.4874698714515255</v>
      </c>
      <c r="N681" s="56">
        <f t="shared" si="75"/>
        <v>6.5930617256851717E-2</v>
      </c>
      <c r="R681" s="177"/>
    </row>
    <row r="682" spans="1:18" x14ac:dyDescent="0.2">
      <c r="A682" s="59">
        <f t="shared" si="76"/>
        <v>294</v>
      </c>
      <c r="B682" s="57" t="s">
        <v>1762</v>
      </c>
      <c r="C682" s="57">
        <v>321.3</v>
      </c>
      <c r="D682" s="57"/>
      <c r="E682" s="57"/>
      <c r="F682" s="57">
        <f t="shared" si="73"/>
        <v>321.3</v>
      </c>
      <c r="G682" s="57" t="s">
        <v>1992</v>
      </c>
      <c r="H682" s="57">
        <v>230</v>
      </c>
      <c r="I682" s="56">
        <f t="shared" si="77"/>
        <v>7.273129738404497E-3</v>
      </c>
      <c r="J682" s="245">
        <f t="shared" si="78"/>
        <v>26.765117437328549</v>
      </c>
      <c r="K682" s="245">
        <f t="shared" si="74"/>
        <v>5.8883258362122808</v>
      </c>
      <c r="L682" s="54">
        <f t="shared" si="79"/>
        <v>13.382558718664274</v>
      </c>
      <c r="M682" s="54">
        <v>6.6843172536154247</v>
      </c>
      <c r="N682" s="56">
        <f t="shared" si="75"/>
        <v>0.16408440474889674</v>
      </c>
      <c r="R682" s="177"/>
    </row>
    <row r="683" spans="1:18" x14ac:dyDescent="0.2">
      <c r="A683" s="59">
        <f t="shared" si="76"/>
        <v>295</v>
      </c>
      <c r="B683" s="57" t="s">
        <v>1763</v>
      </c>
      <c r="C683" s="57">
        <v>284.5</v>
      </c>
      <c r="D683" s="57"/>
      <c r="E683" s="57"/>
      <c r="F683" s="57">
        <f t="shared" si="73"/>
        <v>284.5</v>
      </c>
      <c r="G683" s="57" t="s">
        <v>1992</v>
      </c>
      <c r="H683" s="57">
        <v>182</v>
      </c>
      <c r="I683" s="56">
        <f t="shared" si="77"/>
        <v>5.755259184302689E-3</v>
      </c>
      <c r="J683" s="245">
        <f t="shared" si="78"/>
        <v>21.179353798233894</v>
      </c>
      <c r="K683" s="245">
        <f t="shared" si="74"/>
        <v>4.6594578356114571</v>
      </c>
      <c r="L683" s="54">
        <f t="shared" si="79"/>
        <v>10.589676899116947</v>
      </c>
      <c r="M683" s="54">
        <v>5.2893293050348147</v>
      </c>
      <c r="N683" s="56">
        <f t="shared" si="75"/>
        <v>0.14663556357819724</v>
      </c>
      <c r="R683" s="177"/>
    </row>
    <row r="684" spans="1:18" x14ac:dyDescent="0.2">
      <c r="A684" s="59">
        <f t="shared" si="76"/>
        <v>296</v>
      </c>
      <c r="B684" s="57" t="s">
        <v>1764</v>
      </c>
      <c r="C684" s="57">
        <v>326.10000000000002</v>
      </c>
      <c r="D684" s="57"/>
      <c r="E684" s="57"/>
      <c r="F684" s="57">
        <f t="shared" si="73"/>
        <v>326.10000000000002</v>
      </c>
      <c r="G684" s="57" t="s">
        <v>1992</v>
      </c>
      <c r="H684" s="57">
        <v>177</v>
      </c>
      <c r="I684" s="56">
        <f t="shared" si="77"/>
        <v>5.597147668250417E-3</v>
      </c>
      <c r="J684" s="245">
        <f t="shared" si="78"/>
        <v>20.597503419161534</v>
      </c>
      <c r="K684" s="245">
        <f t="shared" si="74"/>
        <v>4.5314507522155374</v>
      </c>
      <c r="L684" s="54">
        <f t="shared" si="79"/>
        <v>10.298751709580767</v>
      </c>
      <c r="M684" s="54">
        <v>5.1440180603910015</v>
      </c>
      <c r="N684" s="56">
        <f t="shared" si="75"/>
        <v>0.12441497682106357</v>
      </c>
      <c r="R684" s="177"/>
    </row>
    <row r="685" spans="1:18" x14ac:dyDescent="0.2">
      <c r="A685" s="59">
        <f t="shared" si="76"/>
        <v>297</v>
      </c>
      <c r="B685" s="57" t="s">
        <v>1765</v>
      </c>
      <c r="C685" s="57">
        <v>497.9</v>
      </c>
      <c r="D685" s="57"/>
      <c r="E685" s="57">
        <v>40.6</v>
      </c>
      <c r="F685" s="57">
        <f t="shared" si="73"/>
        <v>538.5</v>
      </c>
      <c r="G685" s="57" t="s">
        <v>1992</v>
      </c>
      <c r="H685" s="57">
        <v>342</v>
      </c>
      <c r="I685" s="56">
        <f t="shared" si="77"/>
        <v>1.0814827697975381E-2</v>
      </c>
      <c r="J685" s="245">
        <f t="shared" si="78"/>
        <v>39.798565928549401</v>
      </c>
      <c r="K685" s="245">
        <f t="shared" si="74"/>
        <v>8.7556845042808682</v>
      </c>
      <c r="L685" s="54">
        <f t="shared" si="79"/>
        <v>19.8992829642747</v>
      </c>
      <c r="M685" s="54">
        <v>9.9392891336368514</v>
      </c>
      <c r="N685" s="56">
        <f t="shared" si="75"/>
        <v>0.14557627210908416</v>
      </c>
      <c r="R685" s="177"/>
    </row>
    <row r="686" spans="1:18" x14ac:dyDescent="0.2">
      <c r="A686" s="59">
        <f t="shared" si="76"/>
        <v>298</v>
      </c>
      <c r="B686" s="57" t="s">
        <v>1766</v>
      </c>
      <c r="C686" s="57">
        <v>138.80000000000001</v>
      </c>
      <c r="D686" s="57"/>
      <c r="E686" s="57"/>
      <c r="F686" s="57">
        <f t="shared" si="73"/>
        <v>138.80000000000001</v>
      </c>
      <c r="G686" s="57" t="s">
        <v>1992</v>
      </c>
      <c r="H686" s="57">
        <v>201</v>
      </c>
      <c r="I686" s="56">
        <f t="shared" si="77"/>
        <v>6.3560829453013206E-3</v>
      </c>
      <c r="J686" s="245">
        <f t="shared" si="78"/>
        <v>23.390385238708859</v>
      </c>
      <c r="K686" s="245">
        <f t="shared" si="74"/>
        <v>5.1458847525159488</v>
      </c>
      <c r="L686" s="54">
        <f t="shared" si="79"/>
        <v>11.69519261935443</v>
      </c>
      <c r="M686" s="54">
        <v>5.8415120346813056</v>
      </c>
      <c r="N686" s="56">
        <f t="shared" si="75"/>
        <v>0.33193785767478773</v>
      </c>
      <c r="R686" s="177"/>
    </row>
    <row r="687" spans="1:18" x14ac:dyDescent="0.2">
      <c r="A687" s="59">
        <f t="shared" si="76"/>
        <v>299</v>
      </c>
      <c r="B687" s="57" t="s">
        <v>1767</v>
      </c>
      <c r="C687" s="57">
        <v>4598.6000000000004</v>
      </c>
      <c r="D687" s="57">
        <v>90.9</v>
      </c>
      <c r="E687" s="57">
        <v>100</v>
      </c>
      <c r="F687" s="57">
        <f t="shared" si="73"/>
        <v>4789.5</v>
      </c>
      <c r="G687" s="57" t="s">
        <v>2007</v>
      </c>
      <c r="H687" s="57">
        <v>845</v>
      </c>
      <c r="I687" s="56">
        <f t="shared" si="77"/>
        <v>2.6720846212833913E-2</v>
      </c>
      <c r="J687" s="245">
        <f t="shared" si="78"/>
        <v>98.332714063228806</v>
      </c>
      <c r="K687" s="245">
        <f t="shared" si="74"/>
        <v>21.633197093910336</v>
      </c>
      <c r="L687" s="54">
        <f t="shared" si="79"/>
        <v>49.166357031614403</v>
      </c>
      <c r="M687" s="54">
        <v>24.557600344804495</v>
      </c>
      <c r="N687" s="56">
        <f t="shared" si="75"/>
        <v>4.0440519581074863E-2</v>
      </c>
      <c r="R687" s="177"/>
    </row>
    <row r="688" spans="1:18" x14ac:dyDescent="0.2">
      <c r="A688" s="59">
        <f t="shared" si="76"/>
        <v>300</v>
      </c>
      <c r="B688" s="57" t="s">
        <v>1768</v>
      </c>
      <c r="C688" s="57">
        <v>387.4</v>
      </c>
      <c r="D688" s="57"/>
      <c r="E688" s="57"/>
      <c r="F688" s="57">
        <f t="shared" si="73"/>
        <v>387.4</v>
      </c>
      <c r="G688" s="57" t="s">
        <v>1999</v>
      </c>
      <c r="H688" s="57">
        <v>196</v>
      </c>
      <c r="I688" s="56">
        <f t="shared" si="77"/>
        <v>6.1979714292490495E-3</v>
      </c>
      <c r="J688" s="245">
        <f t="shared" si="78"/>
        <v>22.808534859636502</v>
      </c>
      <c r="K688" s="245">
        <f t="shared" si="74"/>
        <v>5.0178776691200309</v>
      </c>
      <c r="L688" s="54">
        <f t="shared" si="79"/>
        <v>11.404267429818251</v>
      </c>
      <c r="M688" s="54">
        <v>5.6962007900374925</v>
      </c>
      <c r="N688" s="56">
        <f t="shared" si="75"/>
        <v>0.11597026522615457</v>
      </c>
      <c r="R688" s="177"/>
    </row>
    <row r="689" spans="1:18" x14ac:dyDescent="0.2">
      <c r="A689" s="59">
        <f t="shared" si="76"/>
        <v>301</v>
      </c>
      <c r="B689" s="57" t="s">
        <v>1769</v>
      </c>
      <c r="C689" s="57">
        <v>4956.8999999999996</v>
      </c>
      <c r="D689" s="57"/>
      <c r="E689" s="57"/>
      <c r="F689" s="57">
        <f t="shared" si="73"/>
        <v>4956.8999999999996</v>
      </c>
      <c r="G689" s="57" t="s">
        <v>2007</v>
      </c>
      <c r="H689" s="57">
        <v>839</v>
      </c>
      <c r="I689" s="56">
        <f t="shared" si="77"/>
        <v>2.6531112393571185E-2</v>
      </c>
      <c r="J689" s="245">
        <f t="shared" si="78"/>
        <v>97.634493608341955</v>
      </c>
      <c r="K689" s="245">
        <f t="shared" si="74"/>
        <v>21.479588593835231</v>
      </c>
      <c r="L689" s="54">
        <f t="shared" si="79"/>
        <v>48.817246804170978</v>
      </c>
      <c r="M689" s="54">
        <v>24.383226851231921</v>
      </c>
      <c r="N689" s="56">
        <f t="shared" si="75"/>
        <v>3.8797344279202749E-2</v>
      </c>
      <c r="R689" s="177"/>
    </row>
    <row r="690" spans="1:18" x14ac:dyDescent="0.2">
      <c r="A690" s="59">
        <f t="shared" si="76"/>
        <v>302</v>
      </c>
      <c r="B690" s="57" t="s">
        <v>1770</v>
      </c>
      <c r="C690" s="57">
        <v>4250.2</v>
      </c>
      <c r="D690" s="57"/>
      <c r="E690" s="57"/>
      <c r="F690" s="57">
        <f t="shared" si="73"/>
        <v>4250.2</v>
      </c>
      <c r="G690" s="57" t="s">
        <v>2007</v>
      </c>
      <c r="H690" s="57">
        <v>849</v>
      </c>
      <c r="I690" s="56">
        <f t="shared" si="77"/>
        <v>2.6847335425675727E-2</v>
      </c>
      <c r="J690" s="245">
        <f t="shared" si="78"/>
        <v>98.798194366486683</v>
      </c>
      <c r="K690" s="245">
        <f t="shared" si="74"/>
        <v>21.735602760627071</v>
      </c>
      <c r="L690" s="54">
        <f t="shared" si="79"/>
        <v>49.399097183243342</v>
      </c>
      <c r="M690" s="54">
        <v>24.673849340519549</v>
      </c>
      <c r="N690" s="56">
        <f t="shared" si="75"/>
        <v>4.5787667321744073E-2</v>
      </c>
      <c r="R690" s="177"/>
    </row>
    <row r="691" spans="1:18" x14ac:dyDescent="0.2">
      <c r="A691" s="59">
        <f t="shared" si="76"/>
        <v>303</v>
      </c>
      <c r="B691" s="57" t="s">
        <v>1771</v>
      </c>
      <c r="C691" s="57">
        <v>251.9</v>
      </c>
      <c r="D691" s="57"/>
      <c r="E691" s="57"/>
      <c r="F691" s="57">
        <f t="shared" si="73"/>
        <v>251.9</v>
      </c>
      <c r="G691" s="57" t="s">
        <v>1992</v>
      </c>
      <c r="H691" s="57">
        <v>138</v>
      </c>
      <c r="I691" s="56">
        <f t="shared" si="77"/>
        <v>4.3638778430426977E-3</v>
      </c>
      <c r="J691" s="245">
        <f t="shared" si="78"/>
        <v>16.059070462397127</v>
      </c>
      <c r="K691" s="245">
        <f t="shared" si="74"/>
        <v>3.5329955017273678</v>
      </c>
      <c r="L691" s="54">
        <f t="shared" si="79"/>
        <v>8.0295352311985635</v>
      </c>
      <c r="M691" s="54">
        <v>4.0105903521692552</v>
      </c>
      <c r="N691" s="56">
        <f t="shared" si="75"/>
        <v>0.12557440074431248</v>
      </c>
      <c r="R691" s="177"/>
    </row>
    <row r="692" spans="1:18" x14ac:dyDescent="0.2">
      <c r="A692" s="59">
        <f t="shared" si="76"/>
        <v>304</v>
      </c>
      <c r="B692" s="57" t="s">
        <v>1772</v>
      </c>
      <c r="C692" s="57">
        <v>352.7</v>
      </c>
      <c r="D692" s="57"/>
      <c r="E692" s="57"/>
      <c r="F692" s="57">
        <f t="shared" si="73"/>
        <v>352.7</v>
      </c>
      <c r="G692" s="57" t="s">
        <v>1992</v>
      </c>
      <c r="H692" s="57">
        <v>189</v>
      </c>
      <c r="I692" s="56">
        <f t="shared" si="77"/>
        <v>5.9766153067758688E-3</v>
      </c>
      <c r="J692" s="245">
        <f t="shared" si="78"/>
        <v>21.993944328935196</v>
      </c>
      <c r="K692" s="245">
        <f t="shared" si="74"/>
        <v>4.8386677523657431</v>
      </c>
      <c r="L692" s="54">
        <f t="shared" si="79"/>
        <v>10.996972164467598</v>
      </c>
      <c r="M692" s="54">
        <v>5.492765047536154</v>
      </c>
      <c r="N692" s="56">
        <f t="shared" si="75"/>
        <v>0.12283059056791804</v>
      </c>
      <c r="R692" s="177"/>
    </row>
    <row r="693" spans="1:18" x14ac:dyDescent="0.2">
      <c r="A693" s="59">
        <f t="shared" si="76"/>
        <v>305</v>
      </c>
      <c r="B693" s="57" t="s">
        <v>1773</v>
      </c>
      <c r="C693" s="57">
        <v>301.8</v>
      </c>
      <c r="D693" s="57"/>
      <c r="E693" s="57"/>
      <c r="F693" s="57">
        <f t="shared" si="73"/>
        <v>301.8</v>
      </c>
      <c r="G693" s="57" t="s">
        <v>1992</v>
      </c>
      <c r="H693" s="57">
        <v>267</v>
      </c>
      <c r="I693" s="56">
        <f t="shared" si="77"/>
        <v>8.4431549571913067E-3</v>
      </c>
      <c r="J693" s="245">
        <f t="shared" si="78"/>
        <v>31.07081024246401</v>
      </c>
      <c r="K693" s="245">
        <f t="shared" si="74"/>
        <v>6.8355782533420824</v>
      </c>
      <c r="L693" s="54">
        <f t="shared" si="79"/>
        <v>15.535405121232005</v>
      </c>
      <c r="M693" s="54">
        <v>7.7596204639796467</v>
      </c>
      <c r="N693" s="56">
        <f t="shared" si="75"/>
        <v>0.20278798568925691</v>
      </c>
      <c r="R693" s="177"/>
    </row>
    <row r="694" spans="1:18" x14ac:dyDescent="0.2">
      <c r="A694" s="59">
        <f t="shared" si="76"/>
        <v>306</v>
      </c>
      <c r="B694" s="57" t="s">
        <v>1795</v>
      </c>
      <c r="C694" s="57">
        <v>244.4</v>
      </c>
      <c r="D694" s="57"/>
      <c r="E694" s="57">
        <v>51.7</v>
      </c>
      <c r="F694" s="57">
        <f t="shared" si="73"/>
        <v>296.10000000000002</v>
      </c>
      <c r="G694" s="57" t="s">
        <v>1992</v>
      </c>
      <c r="H694" s="57">
        <v>140</v>
      </c>
      <c r="I694" s="56">
        <f t="shared" si="77"/>
        <v>4.4271224494636064E-3</v>
      </c>
      <c r="J694" s="245">
        <f t="shared" si="78"/>
        <v>16.291810614026073</v>
      </c>
      <c r="K694" s="245">
        <f t="shared" si="74"/>
        <v>3.5841983350857358</v>
      </c>
      <c r="L694" s="54">
        <f t="shared" si="79"/>
        <v>8.1459053070130363</v>
      </c>
      <c r="M694" s="54">
        <v>4.0687148500267805</v>
      </c>
      <c r="N694" s="56">
        <f t="shared" si="75"/>
        <v>0.108377673441917</v>
      </c>
      <c r="R694" s="177"/>
    </row>
    <row r="695" spans="1:18" x14ac:dyDescent="0.2">
      <c r="A695" s="59">
        <f t="shared" si="76"/>
        <v>307</v>
      </c>
      <c r="B695" s="57" t="s">
        <v>1796</v>
      </c>
      <c r="C695" s="57">
        <v>253.1</v>
      </c>
      <c r="D695" s="57"/>
      <c r="E695" s="57"/>
      <c r="F695" s="57">
        <f t="shared" si="73"/>
        <v>253.1</v>
      </c>
      <c r="G695" s="57" t="s">
        <v>1992</v>
      </c>
      <c r="H695" s="57">
        <v>231</v>
      </c>
      <c r="I695" s="56">
        <f t="shared" si="77"/>
        <v>7.3047520416149514E-3</v>
      </c>
      <c r="J695" s="245">
        <f t="shared" si="78"/>
        <v>26.881487513143021</v>
      </c>
      <c r="K695" s="245">
        <f t="shared" si="74"/>
        <v>5.9139272528914644</v>
      </c>
      <c r="L695" s="54">
        <f t="shared" si="79"/>
        <v>13.440743756571511</v>
      </c>
      <c r="M695" s="54">
        <v>6.7133795025441874</v>
      </c>
      <c r="N695" s="56">
        <f t="shared" si="75"/>
        <v>0.20920402222501058</v>
      </c>
      <c r="R695" s="177"/>
    </row>
    <row r="696" spans="1:18" x14ac:dyDescent="0.2">
      <c r="A696" s="59">
        <f t="shared" si="76"/>
        <v>308</v>
      </c>
      <c r="B696" s="57" t="s">
        <v>1797</v>
      </c>
      <c r="C696" s="57">
        <v>480.1</v>
      </c>
      <c r="D696" s="57"/>
      <c r="E696" s="57"/>
      <c r="F696" s="57">
        <f t="shared" si="73"/>
        <v>480.1</v>
      </c>
      <c r="G696" s="57" t="s">
        <v>1992</v>
      </c>
      <c r="H696" s="57">
        <v>181</v>
      </c>
      <c r="I696" s="56">
        <f t="shared" si="77"/>
        <v>5.7236368810922346E-3</v>
      </c>
      <c r="J696" s="245">
        <f t="shared" si="78"/>
        <v>21.062983722419425</v>
      </c>
      <c r="K696" s="245">
        <f t="shared" si="74"/>
        <v>4.6338564189322735</v>
      </c>
      <c r="L696" s="54">
        <f t="shared" si="79"/>
        <v>10.531491861209712</v>
      </c>
      <c r="M696" s="54">
        <v>5.2602670561060521</v>
      </c>
      <c r="N696" s="56">
        <f t="shared" si="75"/>
        <v>8.6416577918490875E-2</v>
      </c>
      <c r="R696" s="177"/>
    </row>
    <row r="697" spans="1:18" x14ac:dyDescent="0.2">
      <c r="A697" s="59">
        <f t="shared" si="76"/>
        <v>309</v>
      </c>
      <c r="B697" s="57" t="s">
        <v>1798</v>
      </c>
      <c r="C697" s="57">
        <v>199</v>
      </c>
      <c r="D697" s="57"/>
      <c r="E697" s="57"/>
      <c r="F697" s="57">
        <f t="shared" si="73"/>
        <v>199</v>
      </c>
      <c r="G697" s="57" t="s">
        <v>1992</v>
      </c>
      <c r="H697" s="57">
        <v>270</v>
      </c>
      <c r="I697" s="56">
        <f t="shared" si="77"/>
        <v>8.5380218668226707E-3</v>
      </c>
      <c r="J697" s="245">
        <f t="shared" si="78"/>
        <v>31.419920469907428</v>
      </c>
      <c r="K697" s="245">
        <f t="shared" si="74"/>
        <v>6.912382503379634</v>
      </c>
      <c r="L697" s="54">
        <f t="shared" si="79"/>
        <v>15.709960234953714</v>
      </c>
      <c r="M697" s="54">
        <v>7.8468072107659346</v>
      </c>
      <c r="N697" s="56">
        <f t="shared" si="75"/>
        <v>0.31100035386435537</v>
      </c>
      <c r="R697" s="177"/>
    </row>
    <row r="698" spans="1:18" x14ac:dyDescent="0.2">
      <c r="A698" s="59">
        <f t="shared" si="76"/>
        <v>310</v>
      </c>
      <c r="B698" s="57" t="s">
        <v>1799</v>
      </c>
      <c r="C698" s="57">
        <v>296.41000000000003</v>
      </c>
      <c r="D698" s="57"/>
      <c r="E698" s="57"/>
      <c r="F698" s="57">
        <f t="shared" si="73"/>
        <v>296.41000000000003</v>
      </c>
      <c r="G698" s="57" t="s">
        <v>1992</v>
      </c>
      <c r="H698" s="57">
        <v>175</v>
      </c>
      <c r="I698" s="56">
        <f t="shared" si="77"/>
        <v>5.5339030618295083E-3</v>
      </c>
      <c r="J698" s="245">
        <f t="shared" si="78"/>
        <v>20.364763267532592</v>
      </c>
      <c r="K698" s="245">
        <f t="shared" si="74"/>
        <v>4.4802479188571702</v>
      </c>
      <c r="L698" s="54">
        <f t="shared" si="79"/>
        <v>10.182381633766296</v>
      </c>
      <c r="M698" s="54">
        <v>5.0858935625334754</v>
      </c>
      <c r="N698" s="56">
        <f t="shared" si="75"/>
        <v>0.13533040849731634</v>
      </c>
      <c r="R698" s="177"/>
    </row>
    <row r="699" spans="1:18" x14ac:dyDescent="0.2">
      <c r="A699" s="59">
        <f t="shared" si="76"/>
        <v>311</v>
      </c>
      <c r="B699" s="57" t="s">
        <v>1800</v>
      </c>
      <c r="C699" s="57">
        <v>273.60000000000002</v>
      </c>
      <c r="D699" s="57">
        <v>19.399999999999999</v>
      </c>
      <c r="E699" s="57"/>
      <c r="F699" s="57">
        <f t="shared" ref="F699:F717" si="80">C699+D699+E699</f>
        <v>293</v>
      </c>
      <c r="G699" s="57" t="s">
        <v>1992</v>
      </c>
      <c r="H699" s="57">
        <v>161</v>
      </c>
      <c r="I699" s="56">
        <f t="shared" si="77"/>
        <v>5.0911908168831477E-3</v>
      </c>
      <c r="J699" s="245">
        <f t="shared" si="78"/>
        <v>18.735582206129983</v>
      </c>
      <c r="K699" s="245">
        <f t="shared" si="74"/>
        <v>4.1218280853485965</v>
      </c>
      <c r="L699" s="54">
        <f t="shared" si="79"/>
        <v>9.3677911030649916</v>
      </c>
      <c r="M699" s="54">
        <v>4.6790220775307976</v>
      </c>
      <c r="N699" s="56">
        <f t="shared" si="75"/>
        <v>0.12595298113335962</v>
      </c>
      <c r="R699" s="177"/>
    </row>
    <row r="700" spans="1:18" x14ac:dyDescent="0.2">
      <c r="A700" s="59">
        <f t="shared" si="76"/>
        <v>312</v>
      </c>
      <c r="B700" s="57" t="s">
        <v>1801</v>
      </c>
      <c r="C700" s="57">
        <v>308.60000000000002</v>
      </c>
      <c r="D700" s="57"/>
      <c r="E700" s="57"/>
      <c r="F700" s="57">
        <f t="shared" si="80"/>
        <v>308.60000000000002</v>
      </c>
      <c r="G700" s="57" t="s">
        <v>1992</v>
      </c>
      <c r="H700" s="57">
        <v>169</v>
      </c>
      <c r="I700" s="56">
        <f t="shared" si="77"/>
        <v>5.3441692425667819E-3</v>
      </c>
      <c r="J700" s="245">
        <f t="shared" si="78"/>
        <v>19.666542812645758</v>
      </c>
      <c r="K700" s="245">
        <f t="shared" ref="K700:K713" si="81">J700*0.22</f>
        <v>4.3266394187820669</v>
      </c>
      <c r="L700" s="54">
        <f t="shared" si="79"/>
        <v>9.8332714063228792</v>
      </c>
      <c r="M700" s="54">
        <v>4.9115200689608987</v>
      </c>
      <c r="N700" s="56">
        <f t="shared" si="75"/>
        <v>0.12552810663224756</v>
      </c>
      <c r="R700" s="177"/>
    </row>
    <row r="701" spans="1:18" x14ac:dyDescent="0.2">
      <c r="A701" s="59">
        <f t="shared" si="76"/>
        <v>313</v>
      </c>
      <c r="B701" s="57" t="s">
        <v>1804</v>
      </c>
      <c r="C701" s="57">
        <v>203.5</v>
      </c>
      <c r="D701" s="57"/>
      <c r="E701" s="57"/>
      <c r="F701" s="57">
        <f t="shared" si="80"/>
        <v>203.5</v>
      </c>
      <c r="G701" s="57" t="s">
        <v>1992</v>
      </c>
      <c r="H701" s="57">
        <v>155</v>
      </c>
      <c r="I701" s="56">
        <f t="shared" si="77"/>
        <v>4.9014569976204214E-3</v>
      </c>
      <c r="J701" s="245">
        <f t="shared" si="78"/>
        <v>18.03736175124315</v>
      </c>
      <c r="K701" s="245">
        <f t="shared" si="81"/>
        <v>3.9682195852734932</v>
      </c>
      <c r="L701" s="54">
        <f t="shared" si="79"/>
        <v>9.0186808756215751</v>
      </c>
      <c r="M701" s="54">
        <v>4.5046485839582218</v>
      </c>
      <c r="N701" s="56">
        <f t="shared" si="75"/>
        <v>0.17458924224126016</v>
      </c>
      <c r="R701" s="177"/>
    </row>
    <row r="702" spans="1:18" x14ac:dyDescent="0.2">
      <c r="A702" s="59">
        <f t="shared" si="76"/>
        <v>314</v>
      </c>
      <c r="B702" s="57" t="s">
        <v>1817</v>
      </c>
      <c r="C702" s="57">
        <v>96.1</v>
      </c>
      <c r="D702" s="57"/>
      <c r="E702" s="57"/>
      <c r="F702" s="57">
        <f t="shared" si="80"/>
        <v>96.1</v>
      </c>
      <c r="G702" s="57" t="s">
        <v>1992</v>
      </c>
      <c r="H702" s="57">
        <v>133</v>
      </c>
      <c r="I702" s="56">
        <f t="shared" si="77"/>
        <v>4.2057663269904266E-3</v>
      </c>
      <c r="J702" s="245">
        <f t="shared" si="78"/>
        <v>15.47722008332477</v>
      </c>
      <c r="K702" s="245">
        <f t="shared" si="81"/>
        <v>3.4049884183314494</v>
      </c>
      <c r="L702" s="54">
        <f t="shared" si="79"/>
        <v>7.7386100416623851</v>
      </c>
      <c r="M702" s="54">
        <v>3.8652791075254416</v>
      </c>
      <c r="N702" s="56">
        <f t="shared" si="75"/>
        <v>0.31723306608578616</v>
      </c>
      <c r="R702" s="177"/>
    </row>
    <row r="703" spans="1:18" x14ac:dyDescent="0.2">
      <c r="A703" s="59">
        <f t="shared" si="76"/>
        <v>315</v>
      </c>
      <c r="B703" s="57" t="s">
        <v>1818</v>
      </c>
      <c r="C703" s="57">
        <v>428.2</v>
      </c>
      <c r="D703" s="57"/>
      <c r="E703" s="57"/>
      <c r="F703" s="57">
        <f t="shared" si="80"/>
        <v>428.2</v>
      </c>
      <c r="G703" s="57" t="s">
        <v>1992</v>
      </c>
      <c r="H703" s="57">
        <v>140</v>
      </c>
      <c r="I703" s="56">
        <f t="shared" si="77"/>
        <v>4.4271224494636064E-3</v>
      </c>
      <c r="J703" s="245">
        <f t="shared" si="78"/>
        <v>16.291810614026073</v>
      </c>
      <c r="K703" s="245">
        <f t="shared" si="81"/>
        <v>3.5841983350857358</v>
      </c>
      <c r="L703" s="54">
        <f t="shared" si="79"/>
        <v>8.1459053070130363</v>
      </c>
      <c r="M703" s="54">
        <v>4.0687148500267805</v>
      </c>
      <c r="N703" s="56">
        <f t="shared" si="75"/>
        <v>7.4943085254908046E-2</v>
      </c>
      <c r="R703" s="177"/>
    </row>
    <row r="704" spans="1:18" x14ac:dyDescent="0.2">
      <c r="A704" s="59">
        <f t="shared" si="76"/>
        <v>316</v>
      </c>
      <c r="B704" s="57" t="s">
        <v>1819</v>
      </c>
      <c r="C704" s="57">
        <v>198.3</v>
      </c>
      <c r="D704" s="57"/>
      <c r="E704" s="57"/>
      <c r="F704" s="57">
        <f t="shared" si="80"/>
        <v>198.3</v>
      </c>
      <c r="G704" s="57" t="s">
        <v>1992</v>
      </c>
      <c r="H704" s="57">
        <v>129</v>
      </c>
      <c r="I704" s="56">
        <f t="shared" si="77"/>
        <v>4.079277114148609E-3</v>
      </c>
      <c r="J704" s="245">
        <f t="shared" si="78"/>
        <v>15.011739780066881</v>
      </c>
      <c r="K704" s="245">
        <f t="shared" si="81"/>
        <v>3.3025827516147137</v>
      </c>
      <c r="L704" s="54">
        <f t="shared" si="79"/>
        <v>7.5058698900334404</v>
      </c>
      <c r="M704" s="54">
        <v>3.749030111810391</v>
      </c>
      <c r="N704" s="56">
        <f t="shared" si="75"/>
        <v>0.14911357808131834</v>
      </c>
      <c r="R704" s="177"/>
    </row>
    <row r="705" spans="1:18" x14ac:dyDescent="0.2">
      <c r="A705" s="59">
        <f t="shared" si="76"/>
        <v>317</v>
      </c>
      <c r="B705" s="57" t="s">
        <v>1820</v>
      </c>
      <c r="C705" s="57">
        <v>304.7</v>
      </c>
      <c r="D705" s="57"/>
      <c r="E705" s="57"/>
      <c r="F705" s="57">
        <f t="shared" si="80"/>
        <v>304.7</v>
      </c>
      <c r="G705" s="57" t="s">
        <v>1992</v>
      </c>
      <c r="H705" s="57">
        <v>217</v>
      </c>
      <c r="I705" s="56">
        <f t="shared" si="77"/>
        <v>6.8620397966685899E-3</v>
      </c>
      <c r="J705" s="245">
        <f t="shared" si="78"/>
        <v>25.252306451740409</v>
      </c>
      <c r="K705" s="245">
        <f t="shared" si="81"/>
        <v>5.5555074193828897</v>
      </c>
      <c r="L705" s="54">
        <f t="shared" si="79"/>
        <v>12.626153225870205</v>
      </c>
      <c r="M705" s="54">
        <v>6.3065080175415105</v>
      </c>
      <c r="N705" s="56">
        <f t="shared" si="75"/>
        <v>0.16324409292594361</v>
      </c>
      <c r="R705" s="177"/>
    </row>
    <row r="706" spans="1:18" x14ac:dyDescent="0.2">
      <c r="A706" s="59">
        <f t="shared" si="76"/>
        <v>318</v>
      </c>
      <c r="B706" s="57" t="s">
        <v>1821</v>
      </c>
      <c r="C706" s="57">
        <v>292.2</v>
      </c>
      <c r="D706" s="57"/>
      <c r="E706" s="57"/>
      <c r="F706" s="57">
        <f t="shared" si="80"/>
        <v>292.2</v>
      </c>
      <c r="G706" s="57" t="s">
        <v>1992</v>
      </c>
      <c r="H706" s="57">
        <v>215</v>
      </c>
      <c r="I706" s="56">
        <f t="shared" si="77"/>
        <v>6.798795190247682E-3</v>
      </c>
      <c r="J706" s="245">
        <f t="shared" si="78"/>
        <v>25.019566300111471</v>
      </c>
      <c r="K706" s="245">
        <f t="shared" si="81"/>
        <v>5.5043045860245234</v>
      </c>
      <c r="L706" s="54">
        <f t="shared" si="79"/>
        <v>12.509783150055735</v>
      </c>
      <c r="M706" s="54">
        <v>6.2483835196839843</v>
      </c>
      <c r="N706" s="56">
        <f t="shared" si="75"/>
        <v>0.16865858164228514</v>
      </c>
      <c r="R706" s="177"/>
    </row>
    <row r="707" spans="1:18" x14ac:dyDescent="0.2">
      <c r="A707" s="59">
        <f t="shared" si="76"/>
        <v>319</v>
      </c>
      <c r="B707" s="57" t="s">
        <v>1822</v>
      </c>
      <c r="C707" s="57">
        <v>411.5</v>
      </c>
      <c r="D707" s="57"/>
      <c r="E707" s="57"/>
      <c r="F707" s="57">
        <f t="shared" si="80"/>
        <v>411.5</v>
      </c>
      <c r="G707" s="57" t="s">
        <v>1992</v>
      </c>
      <c r="H707" s="57">
        <v>130</v>
      </c>
      <c r="I707" s="56">
        <f t="shared" si="77"/>
        <v>4.1108994173590634E-3</v>
      </c>
      <c r="J707" s="245">
        <f t="shared" si="78"/>
        <v>15.128109855881354</v>
      </c>
      <c r="K707" s="245">
        <f t="shared" si="81"/>
        <v>3.3281841682938977</v>
      </c>
      <c r="L707" s="54">
        <f t="shared" si="79"/>
        <v>7.5640549279406768</v>
      </c>
      <c r="M707" s="54">
        <v>3.7780923607391528</v>
      </c>
      <c r="N707" s="56">
        <f t="shared" si="75"/>
        <v>7.2414195170972251E-2</v>
      </c>
      <c r="R707" s="177"/>
    </row>
    <row r="708" spans="1:18" x14ac:dyDescent="0.2">
      <c r="A708" s="59">
        <f t="shared" si="76"/>
        <v>320</v>
      </c>
      <c r="B708" s="57" t="s">
        <v>1843</v>
      </c>
      <c r="C708" s="57">
        <v>2772.2</v>
      </c>
      <c r="D708" s="57"/>
      <c r="E708" s="57">
        <v>77.400000000000006</v>
      </c>
      <c r="F708" s="57">
        <f t="shared" si="80"/>
        <v>2849.6</v>
      </c>
      <c r="G708" s="57" t="s">
        <v>2007</v>
      </c>
      <c r="H708" s="57">
        <v>745</v>
      </c>
      <c r="I708" s="56">
        <f t="shared" si="77"/>
        <v>2.3558615891788478E-2</v>
      </c>
      <c r="J708" s="245">
        <f t="shared" si="78"/>
        <v>86.695706481781599</v>
      </c>
      <c r="K708" s="245">
        <f t="shared" si="81"/>
        <v>19.073055425991953</v>
      </c>
      <c r="L708" s="54">
        <f t="shared" si="79"/>
        <v>43.347853240890799</v>
      </c>
      <c r="M708" s="54">
        <v>21.651375451928228</v>
      </c>
      <c r="N708" s="56">
        <f t="shared" si="75"/>
        <v>5.9927004000769439E-2</v>
      </c>
      <c r="R708" s="177"/>
    </row>
    <row r="709" spans="1:18" x14ac:dyDescent="0.2">
      <c r="A709" s="59">
        <f t="shared" si="76"/>
        <v>321</v>
      </c>
      <c r="B709" s="57" t="s">
        <v>1844</v>
      </c>
      <c r="C709" s="57">
        <v>256.10000000000002</v>
      </c>
      <c r="D709" s="57"/>
      <c r="E709" s="57"/>
      <c r="F709" s="57">
        <f t="shared" si="80"/>
        <v>256.10000000000002</v>
      </c>
      <c r="G709" s="57" t="s">
        <v>1992</v>
      </c>
      <c r="H709" s="57">
        <v>180</v>
      </c>
      <c r="I709" s="56">
        <f t="shared" si="77"/>
        <v>5.6920145778817802E-3</v>
      </c>
      <c r="J709" s="245">
        <f t="shared" si="78"/>
        <v>20.946613646604952</v>
      </c>
      <c r="K709" s="245">
        <f t="shared" si="81"/>
        <v>4.608255002253089</v>
      </c>
      <c r="L709" s="54">
        <f t="shared" si="79"/>
        <v>10.473306823302476</v>
      </c>
      <c r="M709" s="54">
        <v>5.2312048071772894</v>
      </c>
      <c r="N709" s="56">
        <f t="shared" ref="N709:N718" si="82">(J709+K709+L709+M709)/F709</f>
        <v>0.16110652198101444</v>
      </c>
      <c r="R709" s="177"/>
    </row>
    <row r="710" spans="1:18" x14ac:dyDescent="0.2">
      <c r="A710" s="59">
        <f t="shared" ref="A710:A717" si="83">1+A709</f>
        <v>322</v>
      </c>
      <c r="B710" s="57" t="s">
        <v>307</v>
      </c>
      <c r="C710" s="57">
        <v>266.60000000000002</v>
      </c>
      <c r="D710" s="57"/>
      <c r="E710" s="57"/>
      <c r="F710" s="57">
        <f t="shared" si="80"/>
        <v>266.60000000000002</v>
      </c>
      <c r="G710" s="57" t="s">
        <v>1992</v>
      </c>
      <c r="H710" s="57">
        <v>180</v>
      </c>
      <c r="I710" s="56">
        <f t="shared" ref="I710:I717" si="84">4/126493*H710</f>
        <v>5.6920145778817802E-3</v>
      </c>
      <c r="J710" s="245">
        <f t="shared" ref="J710:J717" si="85">I710*3680</f>
        <v>20.946613646604952</v>
      </c>
      <c r="K710" s="245">
        <f t="shared" si="81"/>
        <v>4.608255002253089</v>
      </c>
      <c r="L710" s="54">
        <f t="shared" ref="L710:L717" si="86">J710*0.5</f>
        <v>10.473306823302476</v>
      </c>
      <c r="M710" s="54">
        <v>5.2312048071772894</v>
      </c>
      <c r="N710" s="56">
        <f t="shared" si="82"/>
        <v>0.15476136638911403</v>
      </c>
      <c r="R710" s="177"/>
    </row>
    <row r="711" spans="1:18" x14ac:dyDescent="0.2">
      <c r="A711" s="59">
        <f t="shared" si="83"/>
        <v>323</v>
      </c>
      <c r="B711" s="57" t="s">
        <v>308</v>
      </c>
      <c r="C711" s="57">
        <v>173</v>
      </c>
      <c r="D711" s="57">
        <v>33.299999999999997</v>
      </c>
      <c r="E711" s="57"/>
      <c r="F711" s="57">
        <f t="shared" si="80"/>
        <v>206.3</v>
      </c>
      <c r="G711" s="57" t="s">
        <v>1992</v>
      </c>
      <c r="H711" s="57">
        <v>80</v>
      </c>
      <c r="I711" s="56">
        <f t="shared" si="84"/>
        <v>2.5297842568363467E-3</v>
      </c>
      <c r="J711" s="245">
        <f t="shared" si="85"/>
        <v>9.3096060651577552</v>
      </c>
      <c r="K711" s="245">
        <f t="shared" si="81"/>
        <v>2.048113334334706</v>
      </c>
      <c r="L711" s="54">
        <f t="shared" si="86"/>
        <v>4.6548030325788776</v>
      </c>
      <c r="M711" s="54">
        <v>2.3249799143010175</v>
      </c>
      <c r="N711" s="56">
        <f t="shared" si="82"/>
        <v>8.8887553787553836E-2</v>
      </c>
      <c r="R711" s="177"/>
    </row>
    <row r="712" spans="1:18" x14ac:dyDescent="0.2">
      <c r="A712" s="59">
        <f t="shared" si="83"/>
        <v>324</v>
      </c>
      <c r="B712" s="57" t="s">
        <v>309</v>
      </c>
      <c r="C712" s="57">
        <v>203.9</v>
      </c>
      <c r="D712" s="57">
        <v>33.799999999999997</v>
      </c>
      <c r="E712" s="57"/>
      <c r="F712" s="57">
        <f t="shared" si="80"/>
        <v>237.7</v>
      </c>
      <c r="G712" s="57" t="s">
        <v>1992</v>
      </c>
      <c r="H712" s="57">
        <v>140</v>
      </c>
      <c r="I712" s="56">
        <f t="shared" si="84"/>
        <v>4.4271224494636064E-3</v>
      </c>
      <c r="J712" s="245">
        <f t="shared" si="85"/>
        <v>16.291810614026073</v>
      </c>
      <c r="K712" s="245">
        <f t="shared" si="81"/>
        <v>3.5841983350857358</v>
      </c>
      <c r="L712" s="54">
        <f t="shared" si="86"/>
        <v>8.1459053070130363</v>
      </c>
      <c r="M712" s="54">
        <v>4.0687148500267805</v>
      </c>
      <c r="N712" s="56">
        <f t="shared" si="82"/>
        <v>0.13500475013105437</v>
      </c>
      <c r="R712" s="177"/>
    </row>
    <row r="713" spans="1:18" x14ac:dyDescent="0.2">
      <c r="A713" s="59">
        <f t="shared" si="83"/>
        <v>325</v>
      </c>
      <c r="B713" s="57" t="s">
        <v>310</v>
      </c>
      <c r="C713" s="57">
        <v>152.1</v>
      </c>
      <c r="D713" s="57"/>
      <c r="E713" s="57"/>
      <c r="F713" s="57">
        <f t="shared" si="80"/>
        <v>152.1</v>
      </c>
      <c r="G713" s="57" t="s">
        <v>1992</v>
      </c>
      <c r="H713" s="57">
        <v>90</v>
      </c>
      <c r="I713" s="56">
        <f t="shared" si="84"/>
        <v>2.8460072889408901E-3</v>
      </c>
      <c r="J713" s="245">
        <f t="shared" si="85"/>
        <v>10.473306823302476</v>
      </c>
      <c r="K713" s="245">
        <f t="shared" si="81"/>
        <v>2.3041275011265445</v>
      </c>
      <c r="L713" s="54">
        <f t="shared" si="86"/>
        <v>5.236653411651238</v>
      </c>
      <c r="M713" s="54">
        <v>2.6156024035886447</v>
      </c>
      <c r="N713" s="56">
        <f t="shared" si="82"/>
        <v>0.13563241380452928</v>
      </c>
      <c r="R713" s="177"/>
    </row>
    <row r="714" spans="1:18" x14ac:dyDescent="0.2">
      <c r="A714" s="59">
        <f t="shared" si="83"/>
        <v>326</v>
      </c>
      <c r="B714" s="57" t="s">
        <v>2532</v>
      </c>
      <c r="C714" s="57">
        <v>2247.4</v>
      </c>
      <c r="D714" s="57"/>
      <c r="E714" s="57"/>
      <c r="F714" s="57">
        <f t="shared" si="80"/>
        <v>2247.4</v>
      </c>
      <c r="G714" s="179" t="s">
        <v>1992</v>
      </c>
      <c r="H714" s="94">
        <v>961</v>
      </c>
      <c r="I714" s="56">
        <f t="shared" si="84"/>
        <v>3.0389033385246615E-2</v>
      </c>
      <c r="J714" s="245">
        <f t="shared" si="85"/>
        <v>111.83164285770755</v>
      </c>
      <c r="K714" s="254">
        <f>J714*0.22</f>
        <v>24.602961428695661</v>
      </c>
      <c r="L714" s="54">
        <f t="shared" si="86"/>
        <v>55.915821428853775</v>
      </c>
      <c r="M714" s="176">
        <v>27.928821220540968</v>
      </c>
      <c r="N714" s="122">
        <f t="shared" si="82"/>
        <v>9.8015149477528679E-2</v>
      </c>
      <c r="R714" s="177"/>
    </row>
    <row r="715" spans="1:18" x14ac:dyDescent="0.2">
      <c r="A715" s="59">
        <f t="shared" si="83"/>
        <v>327</v>
      </c>
      <c r="B715" s="57" t="s">
        <v>2533</v>
      </c>
      <c r="C715" s="57">
        <v>2555.1999999999998</v>
      </c>
      <c r="D715" s="57"/>
      <c r="E715" s="57"/>
      <c r="F715" s="57">
        <f t="shared" si="80"/>
        <v>2555.1999999999998</v>
      </c>
      <c r="G715" s="179" t="s">
        <v>1992</v>
      </c>
      <c r="H715" s="94">
        <v>1119</v>
      </c>
      <c r="I715" s="56">
        <f t="shared" si="84"/>
        <v>3.53853572924984E-2</v>
      </c>
      <c r="J715" s="245">
        <f t="shared" si="85"/>
        <v>130.21811483639411</v>
      </c>
      <c r="K715" s="254">
        <f>J715*0.22</f>
        <v>28.647985264006703</v>
      </c>
      <c r="L715" s="54">
        <f t="shared" si="86"/>
        <v>65.109057418197054</v>
      </c>
      <c r="M715" s="176">
        <v>32.520656551285484</v>
      </c>
      <c r="N715" s="122">
        <f t="shared" si="82"/>
        <v>0.10038189342121297</v>
      </c>
      <c r="R715" s="177"/>
    </row>
    <row r="716" spans="1:18" x14ac:dyDescent="0.2">
      <c r="A716" s="59">
        <f t="shared" si="83"/>
        <v>328</v>
      </c>
      <c r="B716" s="57" t="s">
        <v>2534</v>
      </c>
      <c r="C716" s="57">
        <v>2484.8000000000002</v>
      </c>
      <c r="D716" s="57"/>
      <c r="E716" s="57"/>
      <c r="F716" s="57">
        <f t="shared" si="80"/>
        <v>2484.8000000000002</v>
      </c>
      <c r="G716" s="179" t="s">
        <v>2538</v>
      </c>
      <c r="H716" s="94">
        <v>952</v>
      </c>
      <c r="I716" s="56">
        <f t="shared" si="84"/>
        <v>3.0104432656352525E-2</v>
      </c>
      <c r="J716" s="245">
        <f t="shared" si="85"/>
        <v>110.78431217537729</v>
      </c>
      <c r="K716" s="254">
        <f>J716*0.22</f>
        <v>24.372548678583005</v>
      </c>
      <c r="L716" s="54">
        <f t="shared" si="86"/>
        <v>55.392156087688647</v>
      </c>
      <c r="M716" s="176">
        <v>27.667260980182107</v>
      </c>
      <c r="N716" s="122">
        <f t="shared" si="82"/>
        <v>8.7820459562874695E-2</v>
      </c>
      <c r="R716" s="177"/>
    </row>
    <row r="717" spans="1:18" x14ac:dyDescent="0.2">
      <c r="A717" s="59">
        <f t="shared" si="83"/>
        <v>329</v>
      </c>
      <c r="B717" s="57" t="s">
        <v>2535</v>
      </c>
      <c r="C717" s="57">
        <v>3106.2</v>
      </c>
      <c r="D717" s="57">
        <v>30.3</v>
      </c>
      <c r="E717" s="57"/>
      <c r="F717" s="57">
        <f t="shared" si="80"/>
        <v>3136.5</v>
      </c>
      <c r="G717" s="179" t="s">
        <v>1999</v>
      </c>
      <c r="H717" s="94">
        <v>1119</v>
      </c>
      <c r="I717" s="56">
        <f t="shared" si="84"/>
        <v>3.53853572924984E-2</v>
      </c>
      <c r="J717" s="245">
        <f t="shared" si="85"/>
        <v>130.21811483639411</v>
      </c>
      <c r="K717" s="254">
        <f>J717*0.22</f>
        <v>28.647985264006703</v>
      </c>
      <c r="L717" s="54">
        <f t="shared" si="86"/>
        <v>65.109057418197054</v>
      </c>
      <c r="M717" s="176">
        <v>32.520656551285484</v>
      </c>
      <c r="N717" s="122">
        <f t="shared" si="82"/>
        <v>8.1777718498288965E-2</v>
      </c>
      <c r="R717" s="177"/>
    </row>
    <row r="718" spans="1:18" x14ac:dyDescent="0.2">
      <c r="A718" s="57"/>
      <c r="B718" s="33"/>
      <c r="C718" s="33">
        <f>SUM(C389:C717)</f>
        <v>221947.40000000026</v>
      </c>
      <c r="D718" s="33">
        <f>SUM(D389:D717)</f>
        <v>3848.0000000000009</v>
      </c>
      <c r="E718" s="33">
        <f>SUM(E389:E717)</f>
        <v>6233.4999999999982</v>
      </c>
      <c r="F718" s="33">
        <f t="shared" ref="F718:M718" si="87">SUM(F389:F717)</f>
        <v>232028.9000000002</v>
      </c>
      <c r="G718" s="33">
        <f t="shared" si="87"/>
        <v>0</v>
      </c>
      <c r="H718" s="33">
        <f t="shared" si="87"/>
        <v>126493</v>
      </c>
      <c r="I718" s="33">
        <f t="shared" si="87"/>
        <v>4.0000000000000027</v>
      </c>
      <c r="J718" s="249">
        <f t="shared" si="87"/>
        <v>14719.999999999985</v>
      </c>
      <c r="K718" s="249">
        <f t="shared" si="87"/>
        <v>3238.3999999999996</v>
      </c>
      <c r="L718" s="49">
        <f t="shared" si="87"/>
        <v>7359.9999999999927</v>
      </c>
      <c r="M718" s="49">
        <f t="shared" si="87"/>
        <v>3676.1710537459835</v>
      </c>
      <c r="N718" s="56">
        <f t="shared" si="82"/>
        <v>0.12496103310297096</v>
      </c>
      <c r="R718" s="177"/>
    </row>
    <row r="719" spans="1:18" ht="15.75" x14ac:dyDescent="0.25">
      <c r="A719" s="342" t="s">
        <v>1973</v>
      </c>
      <c r="B719" s="345"/>
      <c r="C719" s="345"/>
      <c r="D719" s="345"/>
      <c r="E719" s="345"/>
      <c r="F719" s="345"/>
      <c r="G719" s="345"/>
      <c r="H719" s="345"/>
      <c r="I719" s="345"/>
      <c r="J719" s="345"/>
      <c r="K719" s="345"/>
      <c r="L719" s="345"/>
      <c r="M719" s="345"/>
      <c r="N719" s="346"/>
      <c r="R719" s="177"/>
    </row>
    <row r="720" spans="1:18" x14ac:dyDescent="0.2">
      <c r="A720" s="77">
        <v>1</v>
      </c>
      <c r="B720" s="57" t="s">
        <v>2404</v>
      </c>
      <c r="C720" s="94">
        <v>576.20000000000005</v>
      </c>
      <c r="D720" s="57"/>
      <c r="E720" s="59"/>
      <c r="F720" s="57">
        <f t="shared" ref="F720:F777" si="88">C720+D720+E720</f>
        <v>576.20000000000005</v>
      </c>
      <c r="G720" s="180" t="s">
        <v>1998</v>
      </c>
      <c r="H720" s="180">
        <v>313</v>
      </c>
      <c r="I720" s="56">
        <f>2/73277.6*H720</f>
        <v>8.542856207081017E-3</v>
      </c>
      <c r="J720" s="245">
        <f>I720*3680</f>
        <v>31.437710842058141</v>
      </c>
      <c r="K720" s="245">
        <f>J720*0.22</f>
        <v>6.9162963852527914</v>
      </c>
      <c r="L720" s="54">
        <f t="shared" ref="L720:L751" si="89">J720*0.452</f>
        <v>14.209845300610281</v>
      </c>
      <c r="M720" s="54">
        <v>11.755958661864433</v>
      </c>
      <c r="N720" s="56">
        <f t="shared" ref="N720:N751" si="90">(J720+K720+L720+M720)/F720</f>
        <v>0.11162757929501152</v>
      </c>
      <c r="R720" s="177"/>
    </row>
    <row r="721" spans="1:18" x14ac:dyDescent="0.2">
      <c r="A721" s="77">
        <f>A720+1</f>
        <v>2</v>
      </c>
      <c r="B721" s="57" t="s">
        <v>2405</v>
      </c>
      <c r="C721" s="94">
        <v>311</v>
      </c>
      <c r="D721" s="57"/>
      <c r="E721" s="59"/>
      <c r="F721" s="57">
        <f t="shared" si="88"/>
        <v>311</v>
      </c>
      <c r="G721" s="180" t="s">
        <v>1998</v>
      </c>
      <c r="H721" s="180">
        <v>277</v>
      </c>
      <c r="I721" s="56">
        <f t="shared" ref="I721:I784" si="91">2/73277.6*H721</f>
        <v>7.5602912759151495E-3</v>
      </c>
      <c r="J721" s="245">
        <f t="shared" ref="J721:J784" si="92">I721*3680</f>
        <v>27.82187189536775</v>
      </c>
      <c r="K721" s="245">
        <f t="shared" ref="K721:K777" si="93">J721*0.22</f>
        <v>6.1208118169809049</v>
      </c>
      <c r="L721" s="54">
        <f t="shared" si="89"/>
        <v>12.575486096706223</v>
      </c>
      <c r="M721" s="54">
        <v>10.403835620883221</v>
      </c>
      <c r="N721" s="56">
        <f t="shared" si="90"/>
        <v>0.18302895636636043</v>
      </c>
      <c r="R721" s="177"/>
    </row>
    <row r="722" spans="1:18" x14ac:dyDescent="0.2">
      <c r="A722" s="77">
        <f t="shared" ref="A722:A785" si="94">A721+1</f>
        <v>3</v>
      </c>
      <c r="B722" s="57" t="s">
        <v>2406</v>
      </c>
      <c r="C722" s="94">
        <v>309.10000000000002</v>
      </c>
      <c r="D722" s="57"/>
      <c r="E722" s="59"/>
      <c r="F722" s="57">
        <f t="shared" si="88"/>
        <v>309.10000000000002</v>
      </c>
      <c r="G722" s="180" t="s">
        <v>1998</v>
      </c>
      <c r="H722" s="180">
        <v>323</v>
      </c>
      <c r="I722" s="56">
        <f t="shared" si="91"/>
        <v>8.8157909101826467E-3</v>
      </c>
      <c r="J722" s="245">
        <f t="shared" si="92"/>
        <v>32.44211054947214</v>
      </c>
      <c r="K722" s="245">
        <f t="shared" si="93"/>
        <v>7.1372643208838706</v>
      </c>
      <c r="L722" s="54">
        <f t="shared" si="89"/>
        <v>14.663833968361407</v>
      </c>
      <c r="M722" s="54">
        <v>12.131548395470325</v>
      </c>
      <c r="N722" s="56">
        <f t="shared" si="90"/>
        <v>0.21473554588866947</v>
      </c>
      <c r="R722" s="177"/>
    </row>
    <row r="723" spans="1:18" x14ac:dyDescent="0.2">
      <c r="A723" s="77">
        <f t="shared" si="94"/>
        <v>4</v>
      </c>
      <c r="B723" s="57" t="s">
        <v>2407</v>
      </c>
      <c r="C723" s="94">
        <v>309.3</v>
      </c>
      <c r="D723" s="57"/>
      <c r="E723" s="59"/>
      <c r="F723" s="57">
        <f t="shared" si="88"/>
        <v>309.3</v>
      </c>
      <c r="G723" s="180" t="s">
        <v>1998</v>
      </c>
      <c r="H723" s="180">
        <v>187</v>
      </c>
      <c r="I723" s="56">
        <f t="shared" si="91"/>
        <v>5.1038789480004803E-3</v>
      </c>
      <c r="J723" s="245">
        <f t="shared" si="92"/>
        <v>18.782274528641768</v>
      </c>
      <c r="K723" s="245">
        <f t="shared" si="93"/>
        <v>4.1321003963011886</v>
      </c>
      <c r="L723" s="54">
        <f t="shared" si="89"/>
        <v>8.48958808694608</v>
      </c>
      <c r="M723" s="54">
        <v>7.0235280184301887</v>
      </c>
      <c r="N723" s="56">
        <f t="shared" si="90"/>
        <v>0.12424019085133922</v>
      </c>
      <c r="R723" s="177"/>
    </row>
    <row r="724" spans="1:18" x14ac:dyDescent="0.2">
      <c r="A724" s="77">
        <f t="shared" si="94"/>
        <v>5</v>
      </c>
      <c r="B724" s="57" t="s">
        <v>2408</v>
      </c>
      <c r="C724" s="94">
        <v>421.2</v>
      </c>
      <c r="D724" s="57"/>
      <c r="E724" s="59"/>
      <c r="F724" s="57">
        <f t="shared" si="88"/>
        <v>421.2</v>
      </c>
      <c r="G724" s="180" t="s">
        <v>1998</v>
      </c>
      <c r="H724" s="180">
        <v>187</v>
      </c>
      <c r="I724" s="56">
        <f t="shared" si="91"/>
        <v>5.1038789480004803E-3</v>
      </c>
      <c r="J724" s="245">
        <f t="shared" si="92"/>
        <v>18.782274528641768</v>
      </c>
      <c r="K724" s="245">
        <f t="shared" si="93"/>
        <v>4.1321003963011886</v>
      </c>
      <c r="L724" s="54">
        <f t="shared" si="89"/>
        <v>8.48958808694608</v>
      </c>
      <c r="M724" s="54">
        <v>7.0235280184301887</v>
      </c>
      <c r="N724" s="56">
        <f t="shared" si="90"/>
        <v>9.1233359521175755E-2</v>
      </c>
      <c r="R724" s="177"/>
    </row>
    <row r="725" spans="1:18" x14ac:dyDescent="0.2">
      <c r="A725" s="77">
        <f t="shared" si="94"/>
        <v>6</v>
      </c>
      <c r="B725" s="57" t="s">
        <v>2409</v>
      </c>
      <c r="C725" s="94">
        <v>635.6</v>
      </c>
      <c r="D725" s="57"/>
      <c r="E725" s="59"/>
      <c r="F725" s="57">
        <f t="shared" si="88"/>
        <v>635.6</v>
      </c>
      <c r="G725" s="180" t="s">
        <v>1993</v>
      </c>
      <c r="H725" s="180">
        <v>423</v>
      </c>
      <c r="I725" s="56">
        <f t="shared" si="91"/>
        <v>1.1545137941198947E-2</v>
      </c>
      <c r="J725" s="245">
        <f t="shared" si="92"/>
        <v>42.486107623612128</v>
      </c>
      <c r="K725" s="245">
        <f t="shared" si="93"/>
        <v>9.3469436771946679</v>
      </c>
      <c r="L725" s="54">
        <f t="shared" si="89"/>
        <v>19.203720645872682</v>
      </c>
      <c r="M725" s="54">
        <v>15.887445731529249</v>
      </c>
      <c r="N725" s="56">
        <f t="shared" si="90"/>
        <v>0.136759310381071</v>
      </c>
      <c r="R725" s="177"/>
    </row>
    <row r="726" spans="1:18" x14ac:dyDescent="0.2">
      <c r="A726" s="77">
        <f t="shared" si="94"/>
        <v>7</v>
      </c>
      <c r="B726" s="57" t="s">
        <v>2410</v>
      </c>
      <c r="C726" s="94">
        <v>392.8</v>
      </c>
      <c r="D726" s="57"/>
      <c r="E726" s="59"/>
      <c r="F726" s="57">
        <f t="shared" si="88"/>
        <v>392.8</v>
      </c>
      <c r="G726" s="180" t="s">
        <v>1993</v>
      </c>
      <c r="H726" s="180">
        <v>323</v>
      </c>
      <c r="I726" s="56">
        <f t="shared" si="91"/>
        <v>8.8157909101826467E-3</v>
      </c>
      <c r="J726" s="245">
        <f t="shared" si="92"/>
        <v>32.44211054947214</v>
      </c>
      <c r="K726" s="245">
        <f t="shared" si="93"/>
        <v>7.1372643208838706</v>
      </c>
      <c r="L726" s="54">
        <f t="shared" si="89"/>
        <v>14.663833968361407</v>
      </c>
      <c r="M726" s="54">
        <v>12.131548395470325</v>
      </c>
      <c r="N726" s="56">
        <f t="shared" si="90"/>
        <v>0.16897850619701563</v>
      </c>
      <c r="R726" s="177"/>
    </row>
    <row r="727" spans="1:18" x14ac:dyDescent="0.2">
      <c r="A727" s="77">
        <f t="shared" si="94"/>
        <v>8</v>
      </c>
      <c r="B727" s="57" t="s">
        <v>2411</v>
      </c>
      <c r="C727" s="96">
        <v>150.4</v>
      </c>
      <c r="D727" s="57"/>
      <c r="E727" s="59"/>
      <c r="F727" s="57">
        <f t="shared" si="88"/>
        <v>150.4</v>
      </c>
      <c r="G727" s="180" t="s">
        <v>1999</v>
      </c>
      <c r="H727" s="181">
        <v>156</v>
      </c>
      <c r="I727" s="56">
        <f t="shared" si="91"/>
        <v>4.2577813683854267E-3</v>
      </c>
      <c r="J727" s="245">
        <f t="shared" si="92"/>
        <v>15.66863543565837</v>
      </c>
      <c r="K727" s="245">
        <f t="shared" si="93"/>
        <v>3.4470997958448413</v>
      </c>
      <c r="L727" s="54">
        <f t="shared" si="89"/>
        <v>7.0822232169175834</v>
      </c>
      <c r="M727" s="54">
        <v>5.859199844251922</v>
      </c>
      <c r="N727" s="56">
        <f t="shared" si="90"/>
        <v>0.21314599928638775</v>
      </c>
      <c r="R727" s="177"/>
    </row>
    <row r="728" spans="1:18" x14ac:dyDescent="0.2">
      <c r="A728" s="77">
        <f t="shared" si="94"/>
        <v>9</v>
      </c>
      <c r="B728" s="57" t="s">
        <v>2412</v>
      </c>
      <c r="C728" s="94">
        <v>308.2</v>
      </c>
      <c r="D728" s="57"/>
      <c r="E728" s="59"/>
      <c r="F728" s="57">
        <f t="shared" si="88"/>
        <v>308.2</v>
      </c>
      <c r="G728" s="180" t="s">
        <v>1999</v>
      </c>
      <c r="H728" s="180">
        <v>287</v>
      </c>
      <c r="I728" s="56">
        <f t="shared" si="91"/>
        <v>7.8332259790167801E-3</v>
      </c>
      <c r="J728" s="245">
        <f t="shared" si="92"/>
        <v>28.826271602781752</v>
      </c>
      <c r="K728" s="245">
        <f t="shared" si="93"/>
        <v>6.341779752611985</v>
      </c>
      <c r="L728" s="54">
        <f t="shared" si="89"/>
        <v>13.029474764457353</v>
      </c>
      <c r="M728" s="54">
        <v>10.779425354489112</v>
      </c>
      <c r="N728" s="56">
        <f t="shared" si="90"/>
        <v>0.19135934936515317</v>
      </c>
      <c r="R728" s="177"/>
    </row>
    <row r="729" spans="1:18" x14ac:dyDescent="0.2">
      <c r="A729" s="77">
        <f t="shared" si="94"/>
        <v>10</v>
      </c>
      <c r="B729" s="57" t="s">
        <v>2413</v>
      </c>
      <c r="C729" s="94">
        <v>313.8</v>
      </c>
      <c r="D729" s="57"/>
      <c r="E729" s="59"/>
      <c r="F729" s="57">
        <f t="shared" si="88"/>
        <v>313.8</v>
      </c>
      <c r="G729" s="180" t="s">
        <v>1999</v>
      </c>
      <c r="H729" s="180">
        <v>280</v>
      </c>
      <c r="I729" s="56">
        <f t="shared" si="91"/>
        <v>7.6421716868456382E-3</v>
      </c>
      <c r="J729" s="245">
        <f t="shared" si="92"/>
        <v>28.123191807591947</v>
      </c>
      <c r="K729" s="245">
        <f t="shared" si="93"/>
        <v>6.1871021976702281</v>
      </c>
      <c r="L729" s="54">
        <f t="shared" si="89"/>
        <v>12.711682697031561</v>
      </c>
      <c r="M729" s="54">
        <v>10.516512540964989</v>
      </c>
      <c r="N729" s="56">
        <f t="shared" si="90"/>
        <v>0.18336038637112406</v>
      </c>
      <c r="R729" s="177"/>
    </row>
    <row r="730" spans="1:18" x14ac:dyDescent="0.2">
      <c r="A730" s="77">
        <f t="shared" si="94"/>
        <v>11</v>
      </c>
      <c r="B730" s="57" t="s">
        <v>2414</v>
      </c>
      <c r="C730" s="94">
        <v>138.4</v>
      </c>
      <c r="D730" s="57"/>
      <c r="E730" s="59"/>
      <c r="F730" s="57">
        <f t="shared" si="88"/>
        <v>138.4</v>
      </c>
      <c r="G730" s="180" t="s">
        <v>1999</v>
      </c>
      <c r="H730" s="180">
        <v>119</v>
      </c>
      <c r="I730" s="56">
        <f t="shared" si="91"/>
        <v>3.2479229669093962E-3</v>
      </c>
      <c r="J730" s="245">
        <f t="shared" si="92"/>
        <v>11.952356518226578</v>
      </c>
      <c r="K730" s="245">
        <f t="shared" si="93"/>
        <v>2.6295184340098472</v>
      </c>
      <c r="L730" s="54">
        <f t="shared" si="89"/>
        <v>5.4024651462384137</v>
      </c>
      <c r="M730" s="54">
        <v>4.4695178299101199</v>
      </c>
      <c r="N730" s="56">
        <f t="shared" si="90"/>
        <v>0.17668972491607629</v>
      </c>
      <c r="R730" s="177"/>
    </row>
    <row r="731" spans="1:18" x14ac:dyDescent="0.2">
      <c r="A731" s="77">
        <f t="shared" si="94"/>
        <v>12</v>
      </c>
      <c r="B731" s="57" t="s">
        <v>2415</v>
      </c>
      <c r="C731" s="94">
        <v>106.1</v>
      </c>
      <c r="D731" s="57"/>
      <c r="E731" s="59"/>
      <c r="F731" s="57">
        <f t="shared" si="88"/>
        <v>106.1</v>
      </c>
      <c r="G731" s="180" t="s">
        <v>1998</v>
      </c>
      <c r="H731" s="180">
        <v>120</v>
      </c>
      <c r="I731" s="56">
        <f t="shared" si="91"/>
        <v>3.2752164372195592E-3</v>
      </c>
      <c r="J731" s="245">
        <f t="shared" si="92"/>
        <v>12.052796488967978</v>
      </c>
      <c r="K731" s="245">
        <f t="shared" si="93"/>
        <v>2.6516152275729552</v>
      </c>
      <c r="L731" s="54">
        <f t="shared" si="89"/>
        <v>5.4478640130135263</v>
      </c>
      <c r="M731" s="54">
        <v>4.5070768032707091</v>
      </c>
      <c r="N731" s="56">
        <f t="shared" si="90"/>
        <v>0.23241614074293282</v>
      </c>
      <c r="R731" s="177"/>
    </row>
    <row r="732" spans="1:18" x14ac:dyDescent="0.2">
      <c r="A732" s="77">
        <f t="shared" si="94"/>
        <v>13</v>
      </c>
      <c r="B732" s="57" t="s">
        <v>2416</v>
      </c>
      <c r="C732" s="94">
        <v>225.1</v>
      </c>
      <c r="D732" s="57"/>
      <c r="E732" s="59"/>
      <c r="F732" s="57">
        <f t="shared" si="88"/>
        <v>225.1</v>
      </c>
      <c r="G732" s="180" t="s">
        <v>1998</v>
      </c>
      <c r="H732" s="180">
        <v>177</v>
      </c>
      <c r="I732" s="56">
        <f t="shared" si="91"/>
        <v>4.8309442448988497E-3</v>
      </c>
      <c r="J732" s="245">
        <f t="shared" si="92"/>
        <v>17.777874821227766</v>
      </c>
      <c r="K732" s="245">
        <f t="shared" si="93"/>
        <v>3.9111324606701086</v>
      </c>
      <c r="L732" s="54">
        <f t="shared" si="89"/>
        <v>8.0355994191949502</v>
      </c>
      <c r="M732" s="54">
        <v>6.6479382848242956</v>
      </c>
      <c r="N732" s="56">
        <f t="shared" si="90"/>
        <v>0.16158394040833904</v>
      </c>
      <c r="R732" s="177"/>
    </row>
    <row r="733" spans="1:18" x14ac:dyDescent="0.2">
      <c r="A733" s="77">
        <f t="shared" si="94"/>
        <v>14</v>
      </c>
      <c r="B733" s="57" t="s">
        <v>2417</v>
      </c>
      <c r="C733" s="94">
        <v>184.65</v>
      </c>
      <c r="D733" s="57"/>
      <c r="E733" s="59"/>
      <c r="F733" s="57">
        <f t="shared" si="88"/>
        <v>184.65</v>
      </c>
      <c r="G733" s="180" t="s">
        <v>1998</v>
      </c>
      <c r="H733" s="180">
        <v>115</v>
      </c>
      <c r="I733" s="56">
        <f t="shared" si="91"/>
        <v>3.1387490856687444E-3</v>
      </c>
      <c r="J733" s="245">
        <f t="shared" si="92"/>
        <v>11.550596635260979</v>
      </c>
      <c r="K733" s="245">
        <f t="shared" si="93"/>
        <v>2.5411312597574152</v>
      </c>
      <c r="L733" s="54">
        <f t="shared" si="89"/>
        <v>5.2208696791379623</v>
      </c>
      <c r="M733" s="54">
        <v>4.319281936467763</v>
      </c>
      <c r="N733" s="56">
        <f t="shared" si="90"/>
        <v>0.12798201738762047</v>
      </c>
      <c r="R733" s="177"/>
    </row>
    <row r="734" spans="1:18" x14ac:dyDescent="0.2">
      <c r="A734" s="77">
        <f t="shared" si="94"/>
        <v>15</v>
      </c>
      <c r="B734" s="57" t="s">
        <v>2418</v>
      </c>
      <c r="C734" s="97">
        <v>113.8</v>
      </c>
      <c r="D734" s="57"/>
      <c r="E734" s="59"/>
      <c r="F734" s="57">
        <f t="shared" si="88"/>
        <v>113.8</v>
      </c>
      <c r="G734" s="180" t="s">
        <v>1999</v>
      </c>
      <c r="H734" s="180">
        <v>120</v>
      </c>
      <c r="I734" s="56">
        <f t="shared" si="91"/>
        <v>3.2752164372195592E-3</v>
      </c>
      <c r="J734" s="245">
        <f t="shared" si="92"/>
        <v>12.052796488967978</v>
      </c>
      <c r="K734" s="245">
        <f t="shared" si="93"/>
        <v>2.6516152275729552</v>
      </c>
      <c r="L734" s="54">
        <f t="shared" si="89"/>
        <v>5.4478640130135263</v>
      </c>
      <c r="M734" s="54">
        <v>4.5070768032707091</v>
      </c>
      <c r="N734" s="56">
        <f t="shared" si="90"/>
        <v>0.2166902683025059</v>
      </c>
      <c r="R734" s="177"/>
    </row>
    <row r="735" spans="1:18" x14ac:dyDescent="0.2">
      <c r="A735" s="77">
        <f t="shared" si="94"/>
        <v>16</v>
      </c>
      <c r="B735" s="57" t="s">
        <v>2419</v>
      </c>
      <c r="C735" s="94">
        <v>2829.85</v>
      </c>
      <c r="D735" s="57"/>
      <c r="E735" s="59"/>
      <c r="F735" s="57">
        <f t="shared" si="88"/>
        <v>2829.85</v>
      </c>
      <c r="G735" s="180" t="s">
        <v>1993</v>
      </c>
      <c r="H735" s="180">
        <v>573</v>
      </c>
      <c r="I735" s="56">
        <f t="shared" si="91"/>
        <v>1.5639158487723397E-2</v>
      </c>
      <c r="J735" s="245">
        <f t="shared" si="92"/>
        <v>57.552103234822098</v>
      </c>
      <c r="K735" s="245">
        <f t="shared" si="93"/>
        <v>12.661462711660862</v>
      </c>
      <c r="L735" s="54">
        <f t="shared" si="89"/>
        <v>26.01355066213959</v>
      </c>
      <c r="M735" s="54">
        <v>21.521291735617634</v>
      </c>
      <c r="N735" s="56">
        <f t="shared" si="90"/>
        <v>4.1609416875184269E-2</v>
      </c>
      <c r="R735" s="177"/>
    </row>
    <row r="736" spans="1:18" x14ac:dyDescent="0.2">
      <c r="A736" s="77">
        <f t="shared" si="94"/>
        <v>17</v>
      </c>
      <c r="B736" s="57" t="s">
        <v>2420</v>
      </c>
      <c r="C736" s="94">
        <v>130</v>
      </c>
      <c r="D736" s="57"/>
      <c r="E736" s="59"/>
      <c r="F736" s="57">
        <f t="shared" si="88"/>
        <v>130</v>
      </c>
      <c r="G736" s="180" t="s">
        <v>1999</v>
      </c>
      <c r="H736" s="180">
        <v>104</v>
      </c>
      <c r="I736" s="56">
        <f t="shared" si="91"/>
        <v>2.8385209122569516E-3</v>
      </c>
      <c r="J736" s="245">
        <f t="shared" si="92"/>
        <v>10.445756957105582</v>
      </c>
      <c r="K736" s="245">
        <f t="shared" si="93"/>
        <v>2.298066530563228</v>
      </c>
      <c r="L736" s="54">
        <f t="shared" si="89"/>
        <v>4.7214821446117234</v>
      </c>
      <c r="M736" s="54">
        <v>3.9061332295012816</v>
      </c>
      <c r="N736" s="56">
        <f t="shared" si="90"/>
        <v>0.1643956835521678</v>
      </c>
      <c r="R736" s="177"/>
    </row>
    <row r="737" spans="1:18" x14ac:dyDescent="0.2">
      <c r="A737" s="77">
        <f t="shared" si="94"/>
        <v>18</v>
      </c>
      <c r="B737" s="57" t="s">
        <v>2421</v>
      </c>
      <c r="C737" s="94">
        <v>132.19999999999999</v>
      </c>
      <c r="D737" s="57"/>
      <c r="E737" s="59"/>
      <c r="F737" s="57">
        <f t="shared" si="88"/>
        <v>132.19999999999999</v>
      </c>
      <c r="G737" s="180" t="s">
        <v>1993</v>
      </c>
      <c r="H737" s="180">
        <v>111</v>
      </c>
      <c r="I737" s="56">
        <f t="shared" si="91"/>
        <v>3.0295752044280926E-3</v>
      </c>
      <c r="J737" s="245">
        <f t="shared" si="92"/>
        <v>11.148836752295381</v>
      </c>
      <c r="K737" s="245">
        <f t="shared" si="93"/>
        <v>2.452744085504984</v>
      </c>
      <c r="L737" s="54">
        <f t="shared" si="89"/>
        <v>5.0392742120375127</v>
      </c>
      <c r="M737" s="54">
        <v>4.1690460430254053</v>
      </c>
      <c r="N737" s="56">
        <f t="shared" si="90"/>
        <v>0.17254085546795225</v>
      </c>
      <c r="R737" s="177"/>
    </row>
    <row r="738" spans="1:18" x14ac:dyDescent="0.2">
      <c r="A738" s="77">
        <f t="shared" si="94"/>
        <v>19</v>
      </c>
      <c r="B738" s="57" t="s">
        <v>2422</v>
      </c>
      <c r="C738" s="94">
        <v>130.6</v>
      </c>
      <c r="D738" s="57"/>
      <c r="E738" s="59"/>
      <c r="F738" s="57">
        <f t="shared" si="88"/>
        <v>130.6</v>
      </c>
      <c r="G738" s="180" t="s">
        <v>1993</v>
      </c>
      <c r="H738" s="180">
        <v>112</v>
      </c>
      <c r="I738" s="56">
        <f t="shared" si="91"/>
        <v>3.0568686747382552E-3</v>
      </c>
      <c r="J738" s="245">
        <f t="shared" si="92"/>
        <v>11.249276723036779</v>
      </c>
      <c r="K738" s="245">
        <f t="shared" si="93"/>
        <v>2.4748408790680916</v>
      </c>
      <c r="L738" s="54">
        <f t="shared" si="89"/>
        <v>5.0846730788126244</v>
      </c>
      <c r="M738" s="54">
        <v>4.2066050163859954</v>
      </c>
      <c r="N738" s="56">
        <f t="shared" si="90"/>
        <v>0.17622814469604514</v>
      </c>
      <c r="R738" s="177"/>
    </row>
    <row r="739" spans="1:18" x14ac:dyDescent="0.2">
      <c r="A739" s="77">
        <f t="shared" si="94"/>
        <v>20</v>
      </c>
      <c r="B739" s="57" t="s">
        <v>2423</v>
      </c>
      <c r="C739" s="94">
        <v>302.39999999999998</v>
      </c>
      <c r="D739" s="57"/>
      <c r="E739" s="59"/>
      <c r="F739" s="57">
        <f t="shared" si="88"/>
        <v>302.39999999999998</v>
      </c>
      <c r="G739" s="180" t="s">
        <v>1993</v>
      </c>
      <c r="H739" s="180">
        <v>548</v>
      </c>
      <c r="I739" s="56">
        <f t="shared" si="91"/>
        <v>1.4956821729969321E-2</v>
      </c>
      <c r="J739" s="245">
        <f t="shared" si="92"/>
        <v>55.041103966287103</v>
      </c>
      <c r="K739" s="245">
        <f t="shared" si="93"/>
        <v>12.109042872583164</v>
      </c>
      <c r="L739" s="54">
        <f t="shared" si="89"/>
        <v>24.878578992761771</v>
      </c>
      <c r="M739" s="54">
        <v>20.582317401602907</v>
      </c>
      <c r="N739" s="56">
        <f t="shared" si="90"/>
        <v>0.37239101598291985</v>
      </c>
      <c r="R739" s="177"/>
    </row>
    <row r="740" spans="1:18" x14ac:dyDescent="0.2">
      <c r="A740" s="77">
        <f t="shared" si="94"/>
        <v>21</v>
      </c>
      <c r="B740" s="57" t="s">
        <v>2424</v>
      </c>
      <c r="C740" s="94">
        <v>2716.6</v>
      </c>
      <c r="D740" s="57"/>
      <c r="E740" s="59"/>
      <c r="F740" s="57">
        <f t="shared" si="88"/>
        <v>2716.6</v>
      </c>
      <c r="G740" s="180" t="s">
        <v>1993</v>
      </c>
      <c r="H740" s="180">
        <v>548</v>
      </c>
      <c r="I740" s="56">
        <f t="shared" si="91"/>
        <v>1.4956821729969321E-2</v>
      </c>
      <c r="J740" s="245">
        <f t="shared" si="92"/>
        <v>55.041103966287103</v>
      </c>
      <c r="K740" s="245">
        <f t="shared" si="93"/>
        <v>12.109042872583164</v>
      </c>
      <c r="L740" s="54">
        <f t="shared" si="89"/>
        <v>24.878578992761771</v>
      </c>
      <c r="M740" s="54">
        <v>20.582317401602907</v>
      </c>
      <c r="N740" s="56">
        <f t="shared" si="90"/>
        <v>4.1452935004503776E-2</v>
      </c>
      <c r="R740" s="177"/>
    </row>
    <row r="741" spans="1:18" x14ac:dyDescent="0.2">
      <c r="A741" s="77">
        <f t="shared" si="94"/>
        <v>22</v>
      </c>
      <c r="B741" s="57" t="s">
        <v>2425</v>
      </c>
      <c r="C741" s="94">
        <v>453</v>
      </c>
      <c r="D741" s="57"/>
      <c r="E741" s="59"/>
      <c r="F741" s="57">
        <f t="shared" si="88"/>
        <v>453</v>
      </c>
      <c r="G741" s="180" t="s">
        <v>1998</v>
      </c>
      <c r="H741" s="180">
        <v>207</v>
      </c>
      <c r="I741" s="56">
        <f t="shared" si="91"/>
        <v>5.6497483542037397E-3</v>
      </c>
      <c r="J741" s="245">
        <f t="shared" si="92"/>
        <v>20.791073943469762</v>
      </c>
      <c r="K741" s="245">
        <f t="shared" si="93"/>
        <v>4.5740362675633479</v>
      </c>
      <c r="L741" s="54">
        <f t="shared" si="89"/>
        <v>9.3975654224483325</v>
      </c>
      <c r="M741" s="54">
        <v>7.7747074856419731</v>
      </c>
      <c r="N741" s="56">
        <f t="shared" si="90"/>
        <v>9.3901507989234925E-2</v>
      </c>
      <c r="R741" s="177"/>
    </row>
    <row r="742" spans="1:18" x14ac:dyDescent="0.2">
      <c r="A742" s="77">
        <f t="shared" si="94"/>
        <v>23</v>
      </c>
      <c r="B742" s="57" t="s">
        <v>2426</v>
      </c>
      <c r="C742" s="94">
        <v>183.6</v>
      </c>
      <c r="D742" s="57"/>
      <c r="E742" s="59">
        <v>33.299999999999997</v>
      </c>
      <c r="F742" s="57">
        <f t="shared" si="88"/>
        <v>216.89999999999998</v>
      </c>
      <c r="G742" s="180" t="s">
        <v>2000</v>
      </c>
      <c r="H742" s="182">
        <v>180</v>
      </c>
      <c r="I742" s="56">
        <f t="shared" si="91"/>
        <v>4.9128246558293393E-3</v>
      </c>
      <c r="J742" s="245">
        <f t="shared" si="92"/>
        <v>18.079194733451967</v>
      </c>
      <c r="K742" s="245">
        <f t="shared" si="93"/>
        <v>3.9774228413594326</v>
      </c>
      <c r="L742" s="54">
        <f t="shared" si="89"/>
        <v>8.1717960195202899</v>
      </c>
      <c r="M742" s="54">
        <v>6.7606152049060642</v>
      </c>
      <c r="N742" s="56">
        <f t="shared" si="90"/>
        <v>0.17053494144415746</v>
      </c>
      <c r="R742" s="177"/>
    </row>
    <row r="743" spans="1:18" x14ac:dyDescent="0.2">
      <c r="A743" s="77">
        <f t="shared" si="94"/>
        <v>24</v>
      </c>
      <c r="B743" s="57" t="s">
        <v>2427</v>
      </c>
      <c r="C743" s="94">
        <v>1099.8</v>
      </c>
      <c r="D743" s="57"/>
      <c r="E743" s="59"/>
      <c r="F743" s="57">
        <f t="shared" si="88"/>
        <v>1099.8</v>
      </c>
      <c r="G743" s="180" t="s">
        <v>1999</v>
      </c>
      <c r="H743" s="180">
        <v>596</v>
      </c>
      <c r="I743" s="56">
        <f t="shared" si="91"/>
        <v>1.6266908304857143E-2</v>
      </c>
      <c r="J743" s="245">
        <f t="shared" si="92"/>
        <v>59.862222561874283</v>
      </c>
      <c r="K743" s="245">
        <f t="shared" si="93"/>
        <v>13.169688963612343</v>
      </c>
      <c r="L743" s="54">
        <f t="shared" si="89"/>
        <v>27.057724597967177</v>
      </c>
      <c r="M743" s="54">
        <v>22.38514812291119</v>
      </c>
      <c r="N743" s="56">
        <f t="shared" si="90"/>
        <v>0.1113609603985861</v>
      </c>
      <c r="R743" s="177"/>
    </row>
    <row r="744" spans="1:18" x14ac:dyDescent="0.2">
      <c r="A744" s="77">
        <f t="shared" si="94"/>
        <v>25</v>
      </c>
      <c r="B744" s="57" t="s">
        <v>2428</v>
      </c>
      <c r="C744" s="94">
        <v>287.8</v>
      </c>
      <c r="D744" s="57">
        <v>29</v>
      </c>
      <c r="E744" s="59"/>
      <c r="F744" s="57">
        <f t="shared" si="88"/>
        <v>316.8</v>
      </c>
      <c r="G744" s="180" t="s">
        <v>1998</v>
      </c>
      <c r="H744" s="180">
        <v>153</v>
      </c>
      <c r="I744" s="56">
        <f t="shared" si="91"/>
        <v>4.175900957454938E-3</v>
      </c>
      <c r="J744" s="245">
        <f t="shared" si="92"/>
        <v>15.367315523434172</v>
      </c>
      <c r="K744" s="245">
        <f t="shared" si="93"/>
        <v>3.3808094151555177</v>
      </c>
      <c r="L744" s="54">
        <f t="shared" si="89"/>
        <v>6.9460266165922464</v>
      </c>
      <c r="M744" s="54">
        <v>5.7465229241701543</v>
      </c>
      <c r="N744" s="56">
        <f t="shared" si="90"/>
        <v>9.9244553280783104E-2</v>
      </c>
      <c r="R744" s="177"/>
    </row>
    <row r="745" spans="1:18" x14ac:dyDescent="0.2">
      <c r="A745" s="77">
        <f t="shared" si="94"/>
        <v>26</v>
      </c>
      <c r="B745" s="57" t="s">
        <v>2429</v>
      </c>
      <c r="C745" s="94">
        <v>272.5</v>
      </c>
      <c r="D745" s="57"/>
      <c r="E745" s="59"/>
      <c r="F745" s="57">
        <f t="shared" si="88"/>
        <v>272.5</v>
      </c>
      <c r="G745" s="180" t="s">
        <v>1998</v>
      </c>
      <c r="H745" s="180">
        <v>163</v>
      </c>
      <c r="I745" s="56">
        <f t="shared" si="91"/>
        <v>4.4488356605565677E-3</v>
      </c>
      <c r="J745" s="245">
        <f t="shared" si="92"/>
        <v>16.371715230848171</v>
      </c>
      <c r="K745" s="245">
        <f t="shared" si="93"/>
        <v>3.6017773507865978</v>
      </c>
      <c r="L745" s="54">
        <f t="shared" si="89"/>
        <v>7.4000152843433735</v>
      </c>
      <c r="M745" s="54">
        <v>6.1221126577760465</v>
      </c>
      <c r="N745" s="56">
        <f t="shared" si="90"/>
        <v>0.12291970834405205</v>
      </c>
      <c r="R745" s="177"/>
    </row>
    <row r="746" spans="1:18" x14ac:dyDescent="0.2">
      <c r="A746" s="77">
        <f t="shared" si="94"/>
        <v>27</v>
      </c>
      <c r="B746" s="57" t="s">
        <v>2430</v>
      </c>
      <c r="C746" s="94">
        <v>206.8</v>
      </c>
      <c r="D746" s="57"/>
      <c r="E746" s="59"/>
      <c r="F746" s="57">
        <f t="shared" si="88"/>
        <v>206.8</v>
      </c>
      <c r="G746" s="180" t="s">
        <v>1998</v>
      </c>
      <c r="H746" s="180">
        <v>139</v>
      </c>
      <c r="I746" s="56">
        <f t="shared" si="91"/>
        <v>3.793792373112656E-3</v>
      </c>
      <c r="J746" s="245">
        <f t="shared" si="92"/>
        <v>13.961155933054574</v>
      </c>
      <c r="K746" s="245">
        <f t="shared" si="93"/>
        <v>3.0714543052720065</v>
      </c>
      <c r="L746" s="54">
        <f t="shared" si="89"/>
        <v>6.3104424817406679</v>
      </c>
      <c r="M746" s="54">
        <v>5.2206972971219052</v>
      </c>
      <c r="N746" s="56">
        <f t="shared" si="90"/>
        <v>0.13812258228814869</v>
      </c>
      <c r="R746" s="177"/>
    </row>
    <row r="747" spans="1:18" x14ac:dyDescent="0.2">
      <c r="A747" s="77">
        <f t="shared" si="94"/>
        <v>28</v>
      </c>
      <c r="B747" s="57" t="s">
        <v>2431</v>
      </c>
      <c r="C747" s="94">
        <v>90.7</v>
      </c>
      <c r="D747" s="57"/>
      <c r="E747" s="59"/>
      <c r="F747" s="57">
        <f t="shared" si="88"/>
        <v>90.7</v>
      </c>
      <c r="G747" s="180" t="s">
        <v>1998</v>
      </c>
      <c r="H747" s="180">
        <v>114</v>
      </c>
      <c r="I747" s="56">
        <f t="shared" si="91"/>
        <v>3.1114556153585813E-3</v>
      </c>
      <c r="J747" s="245">
        <f t="shared" si="92"/>
        <v>11.450156664519579</v>
      </c>
      <c r="K747" s="245">
        <f t="shared" si="93"/>
        <v>2.5190344661943072</v>
      </c>
      <c r="L747" s="54">
        <f t="shared" si="89"/>
        <v>5.1754708123628497</v>
      </c>
      <c r="M747" s="54">
        <v>4.2817229631071738</v>
      </c>
      <c r="N747" s="56">
        <f t="shared" si="90"/>
        <v>0.25828428783003204</v>
      </c>
      <c r="R747" s="177"/>
    </row>
    <row r="748" spans="1:18" x14ac:dyDescent="0.2">
      <c r="A748" s="77">
        <f t="shared" si="94"/>
        <v>29</v>
      </c>
      <c r="B748" s="57" t="s">
        <v>2432</v>
      </c>
      <c r="C748" s="94">
        <v>315.8</v>
      </c>
      <c r="D748" s="57"/>
      <c r="E748" s="59"/>
      <c r="F748" s="57">
        <f t="shared" si="88"/>
        <v>315.8</v>
      </c>
      <c r="G748" s="180" t="s">
        <v>1998</v>
      </c>
      <c r="H748" s="180">
        <v>182</v>
      </c>
      <c r="I748" s="56">
        <f t="shared" si="91"/>
        <v>4.9674115964496645E-3</v>
      </c>
      <c r="J748" s="245">
        <f t="shared" si="92"/>
        <v>18.280074674934767</v>
      </c>
      <c r="K748" s="245">
        <f t="shared" si="93"/>
        <v>4.0216164284856486</v>
      </c>
      <c r="L748" s="54">
        <f t="shared" si="89"/>
        <v>8.2625937530705151</v>
      </c>
      <c r="M748" s="54">
        <v>6.8357331516272417</v>
      </c>
      <c r="N748" s="56">
        <f t="shared" si="90"/>
        <v>0.11842944271095052</v>
      </c>
      <c r="R748" s="177"/>
    </row>
    <row r="749" spans="1:18" x14ac:dyDescent="0.2">
      <c r="A749" s="77">
        <f t="shared" si="94"/>
        <v>30</v>
      </c>
      <c r="B749" s="57" t="s">
        <v>2433</v>
      </c>
      <c r="C749" s="94">
        <v>728.38</v>
      </c>
      <c r="D749" s="57"/>
      <c r="E749" s="59">
        <v>237.1</v>
      </c>
      <c r="F749" s="57">
        <f t="shared" si="88"/>
        <v>965.48</v>
      </c>
      <c r="G749" s="180" t="s">
        <v>2000</v>
      </c>
      <c r="H749" s="180">
        <v>268</v>
      </c>
      <c r="I749" s="56">
        <f t="shared" si="91"/>
        <v>7.3146500431236824E-3</v>
      </c>
      <c r="J749" s="245">
        <f t="shared" si="92"/>
        <v>26.917912158695152</v>
      </c>
      <c r="K749" s="245">
        <f t="shared" si="93"/>
        <v>5.9219406749129337</v>
      </c>
      <c r="L749" s="54">
        <f t="shared" si="89"/>
        <v>12.16689629573021</v>
      </c>
      <c r="M749" s="54">
        <v>10.065804860637916</v>
      </c>
      <c r="N749" s="56">
        <f t="shared" si="90"/>
        <v>5.7041631095389039E-2</v>
      </c>
      <c r="R749" s="177"/>
    </row>
    <row r="750" spans="1:18" x14ac:dyDescent="0.2">
      <c r="A750" s="77">
        <f t="shared" si="94"/>
        <v>31</v>
      </c>
      <c r="B750" s="57" t="s">
        <v>2434</v>
      </c>
      <c r="C750" s="94">
        <v>2744.5</v>
      </c>
      <c r="D750" s="57">
        <v>461.4</v>
      </c>
      <c r="E750" s="59">
        <v>413</v>
      </c>
      <c r="F750" s="57">
        <f t="shared" si="88"/>
        <v>3618.9</v>
      </c>
      <c r="G750" s="180" t="s">
        <v>1993</v>
      </c>
      <c r="H750" s="180">
        <v>905</v>
      </c>
      <c r="I750" s="56">
        <f t="shared" si="91"/>
        <v>2.470059063069751E-2</v>
      </c>
      <c r="J750" s="245">
        <f t="shared" si="92"/>
        <v>90.898173520966836</v>
      </c>
      <c r="K750" s="245">
        <f t="shared" si="93"/>
        <v>19.997598174612705</v>
      </c>
      <c r="L750" s="54">
        <f t="shared" si="89"/>
        <v>41.085974431477013</v>
      </c>
      <c r="M750" s="54">
        <v>33.990870891333266</v>
      </c>
      <c r="N750" s="56">
        <f t="shared" si="90"/>
        <v>5.138926663306248E-2</v>
      </c>
      <c r="R750" s="177"/>
    </row>
    <row r="751" spans="1:18" x14ac:dyDescent="0.2">
      <c r="A751" s="77">
        <f t="shared" si="94"/>
        <v>32</v>
      </c>
      <c r="B751" s="57" t="s">
        <v>2435</v>
      </c>
      <c r="C751" s="94">
        <v>853.9</v>
      </c>
      <c r="D751" s="57"/>
      <c r="E751" s="59">
        <v>126.4</v>
      </c>
      <c r="F751" s="57">
        <f t="shared" si="88"/>
        <v>980.3</v>
      </c>
      <c r="G751" s="180" t="s">
        <v>2000</v>
      </c>
      <c r="H751" s="180">
        <v>588</v>
      </c>
      <c r="I751" s="56">
        <f t="shared" si="91"/>
        <v>1.6048560542375842E-2</v>
      </c>
      <c r="J751" s="245">
        <f t="shared" si="92"/>
        <v>59.058702795943098</v>
      </c>
      <c r="K751" s="245">
        <f t="shared" si="93"/>
        <v>12.992914615107482</v>
      </c>
      <c r="L751" s="54">
        <f t="shared" si="89"/>
        <v>26.694533663766283</v>
      </c>
      <c r="M751" s="54">
        <v>22.084676336026476</v>
      </c>
      <c r="N751" s="56">
        <f t="shared" si="90"/>
        <v>0.12325903030790916</v>
      </c>
      <c r="R751" s="177"/>
    </row>
    <row r="752" spans="1:18" x14ac:dyDescent="0.2">
      <c r="A752" s="77">
        <f t="shared" si="94"/>
        <v>33</v>
      </c>
      <c r="B752" s="57" t="s">
        <v>2436</v>
      </c>
      <c r="C752" s="94">
        <v>996.64</v>
      </c>
      <c r="D752" s="57"/>
      <c r="E752" s="59">
        <v>120.2</v>
      </c>
      <c r="F752" s="57">
        <f t="shared" si="88"/>
        <v>1116.8399999999999</v>
      </c>
      <c r="G752" s="180" t="s">
        <v>1995</v>
      </c>
      <c r="H752" s="180">
        <v>459</v>
      </c>
      <c r="I752" s="56">
        <f t="shared" si="91"/>
        <v>1.2527702872364814E-2</v>
      </c>
      <c r="J752" s="245">
        <f t="shared" si="92"/>
        <v>46.101946570302516</v>
      </c>
      <c r="K752" s="245">
        <f t="shared" si="93"/>
        <v>10.142428245466554</v>
      </c>
      <c r="L752" s="54">
        <f t="shared" ref="L752:L783" si="95">J752*0.452</f>
        <v>20.838079849776737</v>
      </c>
      <c r="M752" s="54">
        <v>17.239568772510459</v>
      </c>
      <c r="N752" s="56">
        <f t="shared" ref="N752:N783" si="96">(J752+K752+L752+M752)/F752</f>
        <v>8.4454374340152821E-2</v>
      </c>
      <c r="R752" s="177"/>
    </row>
    <row r="753" spans="1:18" x14ac:dyDescent="0.2">
      <c r="A753" s="77">
        <f t="shared" si="94"/>
        <v>34</v>
      </c>
      <c r="B753" s="57" t="s">
        <v>2437</v>
      </c>
      <c r="C753" s="94">
        <v>978.3</v>
      </c>
      <c r="D753" s="57">
        <v>22.8</v>
      </c>
      <c r="E753" s="59"/>
      <c r="F753" s="57">
        <f t="shared" si="88"/>
        <v>1001.0999999999999</v>
      </c>
      <c r="G753" s="180" t="s">
        <v>2001</v>
      </c>
      <c r="H753" s="180">
        <v>451</v>
      </c>
      <c r="I753" s="56">
        <f t="shared" si="91"/>
        <v>1.2309355109883511E-2</v>
      </c>
      <c r="J753" s="245">
        <f t="shared" si="92"/>
        <v>45.298426804371324</v>
      </c>
      <c r="K753" s="245">
        <f t="shared" si="93"/>
        <v>9.9656538969616921</v>
      </c>
      <c r="L753" s="54">
        <f t="shared" si="95"/>
        <v>20.474888915575839</v>
      </c>
      <c r="M753" s="54">
        <v>16.939096985625749</v>
      </c>
      <c r="N753" s="56">
        <f t="shared" si="96"/>
        <v>9.2576232746513457E-2</v>
      </c>
      <c r="R753" s="177"/>
    </row>
    <row r="754" spans="1:18" x14ac:dyDescent="0.2">
      <c r="A754" s="77">
        <f t="shared" si="94"/>
        <v>35</v>
      </c>
      <c r="B754" s="57" t="s">
        <v>2438</v>
      </c>
      <c r="C754" s="94">
        <v>290.39999999999998</v>
      </c>
      <c r="D754" s="57"/>
      <c r="E754" s="59"/>
      <c r="F754" s="57">
        <f t="shared" si="88"/>
        <v>290.39999999999998</v>
      </c>
      <c r="G754" s="180" t="s">
        <v>1998</v>
      </c>
      <c r="H754" s="180">
        <v>158</v>
      </c>
      <c r="I754" s="56">
        <f t="shared" si="91"/>
        <v>4.3123683090057529E-3</v>
      </c>
      <c r="J754" s="245">
        <f t="shared" si="92"/>
        <v>15.86951537714117</v>
      </c>
      <c r="K754" s="245">
        <f t="shared" si="93"/>
        <v>3.4912933829710573</v>
      </c>
      <c r="L754" s="54">
        <f t="shared" si="95"/>
        <v>7.1730209504678086</v>
      </c>
      <c r="M754" s="54">
        <v>5.9343177909731004</v>
      </c>
      <c r="N754" s="56">
        <f t="shared" si="96"/>
        <v>0.11180491563895709</v>
      </c>
      <c r="R754" s="177"/>
    </row>
    <row r="755" spans="1:18" x14ac:dyDescent="0.2">
      <c r="A755" s="77">
        <f t="shared" si="94"/>
        <v>36</v>
      </c>
      <c r="B755" s="57" t="s">
        <v>2439</v>
      </c>
      <c r="C755" s="94">
        <v>1017.8</v>
      </c>
      <c r="D755" s="57"/>
      <c r="E755" s="59">
        <v>108.5</v>
      </c>
      <c r="F755" s="57">
        <f t="shared" si="88"/>
        <v>1126.3</v>
      </c>
      <c r="G755" s="180" t="s">
        <v>1998</v>
      </c>
      <c r="H755" s="180">
        <v>253</v>
      </c>
      <c r="I755" s="56">
        <f t="shared" si="91"/>
        <v>6.9052479884712378E-3</v>
      </c>
      <c r="J755" s="245">
        <f t="shared" si="92"/>
        <v>25.411312597574156</v>
      </c>
      <c r="K755" s="245">
        <f t="shared" si="93"/>
        <v>5.5904887714663145</v>
      </c>
      <c r="L755" s="54">
        <f t="shared" si="95"/>
        <v>11.485913294103518</v>
      </c>
      <c r="M755" s="54">
        <v>9.5024202602290782</v>
      </c>
      <c r="N755" s="56">
        <f t="shared" si="96"/>
        <v>4.6160112690555866E-2</v>
      </c>
      <c r="R755" s="177"/>
    </row>
    <row r="756" spans="1:18" x14ac:dyDescent="0.2">
      <c r="A756" s="77">
        <f t="shared" si="94"/>
        <v>37</v>
      </c>
      <c r="B756" s="57" t="s">
        <v>985</v>
      </c>
      <c r="C756" s="94">
        <v>803.6</v>
      </c>
      <c r="D756" s="57"/>
      <c r="E756" s="59">
        <v>89</v>
      </c>
      <c r="F756" s="57">
        <f t="shared" si="88"/>
        <v>892.6</v>
      </c>
      <c r="G756" s="180" t="s">
        <v>2000</v>
      </c>
      <c r="H756" s="180">
        <v>306</v>
      </c>
      <c r="I756" s="56">
        <f t="shared" si="91"/>
        <v>8.351801914909876E-3</v>
      </c>
      <c r="J756" s="245">
        <f t="shared" si="92"/>
        <v>30.734631046868344</v>
      </c>
      <c r="K756" s="245">
        <f t="shared" si="93"/>
        <v>6.7616188303110354</v>
      </c>
      <c r="L756" s="54">
        <f t="shared" si="95"/>
        <v>13.892053233184493</v>
      </c>
      <c r="M756" s="54">
        <v>11.493045848340309</v>
      </c>
      <c r="N756" s="56">
        <f t="shared" si="96"/>
        <v>7.0447399684857914E-2</v>
      </c>
      <c r="R756" s="177"/>
    </row>
    <row r="757" spans="1:18" x14ac:dyDescent="0.2">
      <c r="A757" s="77">
        <f t="shared" si="94"/>
        <v>38</v>
      </c>
      <c r="B757" s="57" t="s">
        <v>986</v>
      </c>
      <c r="C757" s="94">
        <v>923.4</v>
      </c>
      <c r="D757" s="57"/>
      <c r="E757" s="59"/>
      <c r="F757" s="57">
        <f t="shared" si="88"/>
        <v>923.4</v>
      </c>
      <c r="G757" s="180" t="s">
        <v>1998</v>
      </c>
      <c r="H757" s="180">
        <v>410</v>
      </c>
      <c r="I757" s="56">
        <f t="shared" si="91"/>
        <v>1.1190322827166827E-2</v>
      </c>
      <c r="J757" s="245">
        <f t="shared" si="92"/>
        <v>41.180388003973924</v>
      </c>
      <c r="K757" s="245">
        <f t="shared" si="93"/>
        <v>9.0596853608742638</v>
      </c>
      <c r="L757" s="54">
        <f t="shared" si="95"/>
        <v>18.613535377796214</v>
      </c>
      <c r="M757" s="54">
        <v>15.399179077841589</v>
      </c>
      <c r="N757" s="56">
        <f t="shared" si="96"/>
        <v>9.1241918800612942E-2</v>
      </c>
      <c r="R757" s="177"/>
    </row>
    <row r="758" spans="1:18" x14ac:dyDescent="0.2">
      <c r="A758" s="77">
        <f t="shared" si="94"/>
        <v>39</v>
      </c>
      <c r="B758" s="57" t="s">
        <v>987</v>
      </c>
      <c r="C758" s="94">
        <v>953.3</v>
      </c>
      <c r="D758" s="57"/>
      <c r="E758" s="59"/>
      <c r="F758" s="57">
        <f t="shared" si="88"/>
        <v>953.3</v>
      </c>
      <c r="G758" s="180" t="s">
        <v>1999</v>
      </c>
      <c r="H758" s="180">
        <v>419</v>
      </c>
      <c r="I758" s="56">
        <f t="shared" si="91"/>
        <v>1.1435964059958295E-2</v>
      </c>
      <c r="J758" s="245">
        <f t="shared" si="92"/>
        <v>42.084347740646528</v>
      </c>
      <c r="K758" s="245">
        <f t="shared" si="93"/>
        <v>9.2585565029422359</v>
      </c>
      <c r="L758" s="54">
        <f t="shared" si="95"/>
        <v>19.022125178772232</v>
      </c>
      <c r="M758" s="54">
        <v>15.737209838086892</v>
      </c>
      <c r="N758" s="56">
        <f t="shared" si="96"/>
        <v>9.0320192237960659E-2</v>
      </c>
      <c r="R758" s="177"/>
    </row>
    <row r="759" spans="1:18" x14ac:dyDescent="0.2">
      <c r="A759" s="77">
        <f t="shared" si="94"/>
        <v>40</v>
      </c>
      <c r="B759" s="57" t="s">
        <v>988</v>
      </c>
      <c r="C759" s="94">
        <v>956.1</v>
      </c>
      <c r="D759" s="57">
        <v>153.69999999999999</v>
      </c>
      <c r="E759" s="59"/>
      <c r="F759" s="57">
        <f t="shared" si="88"/>
        <v>1109.8</v>
      </c>
      <c r="G759" s="180" t="s">
        <v>2000</v>
      </c>
      <c r="H759" s="180">
        <v>456</v>
      </c>
      <c r="I759" s="56">
        <f t="shared" si="91"/>
        <v>1.2445822461434325E-2</v>
      </c>
      <c r="J759" s="245">
        <f t="shared" si="92"/>
        <v>45.800626658078315</v>
      </c>
      <c r="K759" s="245">
        <f t="shared" si="93"/>
        <v>10.076137864777229</v>
      </c>
      <c r="L759" s="54">
        <f t="shared" si="95"/>
        <v>20.701883249451399</v>
      </c>
      <c r="M759" s="54">
        <v>17.126891852428695</v>
      </c>
      <c r="N759" s="56">
        <f t="shared" si="96"/>
        <v>8.443461851210636E-2</v>
      </c>
      <c r="R759" s="177"/>
    </row>
    <row r="760" spans="1:18" x14ac:dyDescent="0.2">
      <c r="A760" s="77">
        <f t="shared" si="94"/>
        <v>41</v>
      </c>
      <c r="B760" s="57" t="s">
        <v>989</v>
      </c>
      <c r="C760" s="94">
        <v>900.4</v>
      </c>
      <c r="D760" s="57"/>
      <c r="E760" s="59"/>
      <c r="F760" s="57">
        <f t="shared" si="88"/>
        <v>900.4</v>
      </c>
      <c r="G760" s="180" t="s">
        <v>2000</v>
      </c>
      <c r="H760" s="180">
        <v>306</v>
      </c>
      <c r="I760" s="56">
        <f t="shared" si="91"/>
        <v>8.351801914909876E-3</v>
      </c>
      <c r="J760" s="245">
        <f t="shared" si="92"/>
        <v>30.734631046868344</v>
      </c>
      <c r="K760" s="245">
        <f t="shared" si="93"/>
        <v>6.7616188303110354</v>
      </c>
      <c r="L760" s="54">
        <f t="shared" si="95"/>
        <v>13.892053233184493</v>
      </c>
      <c r="M760" s="54">
        <v>11.493045848340309</v>
      </c>
      <c r="N760" s="56">
        <f t="shared" si="96"/>
        <v>6.9837126786655018E-2</v>
      </c>
      <c r="R760" s="177"/>
    </row>
    <row r="761" spans="1:18" x14ac:dyDescent="0.2">
      <c r="A761" s="77">
        <f t="shared" si="94"/>
        <v>42</v>
      </c>
      <c r="B761" s="57" t="s">
        <v>990</v>
      </c>
      <c r="C761" s="94">
        <v>643.84</v>
      </c>
      <c r="D761" s="57">
        <v>33.299999999999997</v>
      </c>
      <c r="E761" s="59"/>
      <c r="F761" s="57">
        <f t="shared" si="88"/>
        <v>677.14</v>
      </c>
      <c r="G761" s="180" t="s">
        <v>1998</v>
      </c>
      <c r="H761" s="180">
        <v>261</v>
      </c>
      <c r="I761" s="56">
        <f t="shared" si="91"/>
        <v>7.1235957509525414E-3</v>
      </c>
      <c r="J761" s="245">
        <f t="shared" si="92"/>
        <v>26.214832363505352</v>
      </c>
      <c r="K761" s="245">
        <f t="shared" si="93"/>
        <v>5.7672631199711777</v>
      </c>
      <c r="L761" s="54">
        <f t="shared" si="95"/>
        <v>11.849104228304419</v>
      </c>
      <c r="M761" s="54">
        <v>9.8028920471137937</v>
      </c>
      <c r="N761" s="56">
        <f t="shared" si="96"/>
        <v>7.9206798828742569E-2</v>
      </c>
      <c r="R761" s="177"/>
    </row>
    <row r="762" spans="1:18" x14ac:dyDescent="0.2">
      <c r="A762" s="77">
        <f t="shared" si="94"/>
        <v>43</v>
      </c>
      <c r="B762" s="57" t="s">
        <v>991</v>
      </c>
      <c r="C762" s="94">
        <v>1596</v>
      </c>
      <c r="D762" s="57"/>
      <c r="E762" s="59">
        <v>102.9</v>
      </c>
      <c r="F762" s="57">
        <f t="shared" si="88"/>
        <v>1698.9</v>
      </c>
      <c r="G762" s="180" t="s">
        <v>2000</v>
      </c>
      <c r="H762" s="180">
        <v>504</v>
      </c>
      <c r="I762" s="56">
        <f t="shared" si="91"/>
        <v>1.3755909036322149E-2</v>
      </c>
      <c r="J762" s="245">
        <f t="shared" si="92"/>
        <v>50.621745253665509</v>
      </c>
      <c r="K762" s="245">
        <f t="shared" si="93"/>
        <v>11.136783955806411</v>
      </c>
      <c r="L762" s="54">
        <f t="shared" si="95"/>
        <v>22.881028854656812</v>
      </c>
      <c r="M762" s="54">
        <v>18.929722573736978</v>
      </c>
      <c r="N762" s="56">
        <f t="shared" si="96"/>
        <v>6.0962552615142558E-2</v>
      </c>
      <c r="R762" s="177"/>
    </row>
    <row r="763" spans="1:18" x14ac:dyDescent="0.2">
      <c r="A763" s="77">
        <f t="shared" si="94"/>
        <v>44</v>
      </c>
      <c r="B763" s="57" t="s">
        <v>992</v>
      </c>
      <c r="C763" s="94">
        <v>697.3</v>
      </c>
      <c r="D763" s="57"/>
      <c r="E763" s="59"/>
      <c r="F763" s="57">
        <f t="shared" si="88"/>
        <v>697.3</v>
      </c>
      <c r="G763" s="180" t="s">
        <v>1998</v>
      </c>
      <c r="H763" s="180">
        <v>240</v>
      </c>
      <c r="I763" s="56">
        <f t="shared" si="91"/>
        <v>6.5504328744391185E-3</v>
      </c>
      <c r="J763" s="245">
        <f t="shared" si="92"/>
        <v>24.105592977935956</v>
      </c>
      <c r="K763" s="245">
        <f t="shared" si="93"/>
        <v>5.3032304551459104</v>
      </c>
      <c r="L763" s="54">
        <f t="shared" si="95"/>
        <v>10.895728026027053</v>
      </c>
      <c r="M763" s="54">
        <v>9.0141536065414183</v>
      </c>
      <c r="N763" s="56">
        <f t="shared" si="96"/>
        <v>7.0728101341818936E-2</v>
      </c>
      <c r="R763" s="177"/>
    </row>
    <row r="764" spans="1:18" x14ac:dyDescent="0.2">
      <c r="A764" s="77">
        <f t="shared" si="94"/>
        <v>45</v>
      </c>
      <c r="B764" s="57" t="s">
        <v>993</v>
      </c>
      <c r="C764" s="94">
        <v>696.5</v>
      </c>
      <c r="D764" s="57"/>
      <c r="E764" s="59">
        <v>42.8</v>
      </c>
      <c r="F764" s="57">
        <f t="shared" si="88"/>
        <v>739.3</v>
      </c>
      <c r="G764" s="180" t="s">
        <v>1998</v>
      </c>
      <c r="H764" s="180">
        <v>260</v>
      </c>
      <c r="I764" s="56">
        <f t="shared" si="91"/>
        <v>7.0963022806423788E-3</v>
      </c>
      <c r="J764" s="245">
        <f t="shared" si="92"/>
        <v>26.114392392763953</v>
      </c>
      <c r="K764" s="245">
        <f t="shared" si="93"/>
        <v>5.7451663264080697</v>
      </c>
      <c r="L764" s="54">
        <f t="shared" si="95"/>
        <v>11.803705361529307</v>
      </c>
      <c r="M764" s="54">
        <v>9.7653330737532027</v>
      </c>
      <c r="N764" s="56">
        <f t="shared" si="96"/>
        <v>7.2269169693567614E-2</v>
      </c>
      <c r="R764" s="177"/>
    </row>
    <row r="765" spans="1:18" x14ac:dyDescent="0.2">
      <c r="A765" s="77">
        <f t="shared" si="94"/>
        <v>46</v>
      </c>
      <c r="B765" s="57" t="s">
        <v>994</v>
      </c>
      <c r="C765" s="94">
        <v>570.20000000000005</v>
      </c>
      <c r="D765" s="57"/>
      <c r="E765" s="59"/>
      <c r="F765" s="57">
        <f t="shared" si="88"/>
        <v>570.20000000000005</v>
      </c>
      <c r="G765" s="180" t="s">
        <v>2000</v>
      </c>
      <c r="H765" s="180">
        <v>244</v>
      </c>
      <c r="I765" s="56">
        <f t="shared" si="91"/>
        <v>6.6596067556797707E-3</v>
      </c>
      <c r="J765" s="245">
        <f t="shared" si="92"/>
        <v>24.507352860901555</v>
      </c>
      <c r="K765" s="245">
        <f t="shared" si="93"/>
        <v>5.3916176293983424</v>
      </c>
      <c r="L765" s="54">
        <f t="shared" si="95"/>
        <v>11.077323493127503</v>
      </c>
      <c r="M765" s="54">
        <v>9.1643894999837752</v>
      </c>
      <c r="N765" s="56">
        <f t="shared" si="96"/>
        <v>8.7935256898300909E-2</v>
      </c>
      <c r="R765" s="177"/>
    </row>
    <row r="766" spans="1:18" x14ac:dyDescent="0.2">
      <c r="A766" s="77">
        <f t="shared" si="94"/>
        <v>47</v>
      </c>
      <c r="B766" s="57" t="s">
        <v>995</v>
      </c>
      <c r="C766" s="94">
        <v>251.5</v>
      </c>
      <c r="D766" s="57"/>
      <c r="E766" s="59"/>
      <c r="F766" s="57">
        <f t="shared" si="88"/>
        <v>251.5</v>
      </c>
      <c r="G766" s="180" t="s">
        <v>1998</v>
      </c>
      <c r="H766" s="180">
        <v>154</v>
      </c>
      <c r="I766" s="56">
        <f t="shared" si="91"/>
        <v>4.2031944277651015E-3</v>
      </c>
      <c r="J766" s="245">
        <f t="shared" si="92"/>
        <v>15.467755494175574</v>
      </c>
      <c r="K766" s="245">
        <f t="shared" si="93"/>
        <v>3.4029062087186261</v>
      </c>
      <c r="L766" s="54">
        <f t="shared" si="95"/>
        <v>6.9914254833673599</v>
      </c>
      <c r="M766" s="54">
        <v>5.7840818975307426</v>
      </c>
      <c r="N766" s="56">
        <f t="shared" si="96"/>
        <v>0.12582969814629147</v>
      </c>
      <c r="R766" s="177"/>
    </row>
    <row r="767" spans="1:18" x14ac:dyDescent="0.2">
      <c r="A767" s="77">
        <f t="shared" si="94"/>
        <v>48</v>
      </c>
      <c r="B767" s="57" t="s">
        <v>996</v>
      </c>
      <c r="C767" s="94">
        <v>810.9</v>
      </c>
      <c r="D767" s="57">
        <v>47.5</v>
      </c>
      <c r="E767" s="59"/>
      <c r="F767" s="57">
        <f t="shared" si="88"/>
        <v>858.4</v>
      </c>
      <c r="G767" s="180" t="s">
        <v>1998</v>
      </c>
      <c r="H767" s="180">
        <v>430</v>
      </c>
      <c r="I767" s="56">
        <f t="shared" si="91"/>
        <v>1.1736192233370088E-2</v>
      </c>
      <c r="J767" s="245">
        <f t="shared" si="92"/>
        <v>43.189187418801922</v>
      </c>
      <c r="K767" s="245">
        <f t="shared" si="93"/>
        <v>9.5016212321364222</v>
      </c>
      <c r="L767" s="54">
        <f t="shared" si="95"/>
        <v>19.52151271329847</v>
      </c>
      <c r="M767" s="54">
        <v>16.150358545053376</v>
      </c>
      <c r="N767" s="56">
        <f t="shared" si="96"/>
        <v>0.10293881629693639</v>
      </c>
      <c r="R767" s="177"/>
    </row>
    <row r="768" spans="1:18" x14ac:dyDescent="0.2">
      <c r="A768" s="77">
        <f t="shared" si="94"/>
        <v>49</v>
      </c>
      <c r="B768" s="57" t="s">
        <v>997</v>
      </c>
      <c r="C768" s="94">
        <v>553</v>
      </c>
      <c r="D768" s="57"/>
      <c r="E768" s="59"/>
      <c r="F768" s="57">
        <f t="shared" si="88"/>
        <v>553</v>
      </c>
      <c r="G768" s="180" t="s">
        <v>1999</v>
      </c>
      <c r="H768" s="180">
        <v>503</v>
      </c>
      <c r="I768" s="56">
        <f t="shared" si="91"/>
        <v>1.3728615566011987E-2</v>
      </c>
      <c r="J768" s="245">
        <f t="shared" si="92"/>
        <v>50.521305282924111</v>
      </c>
      <c r="K768" s="245">
        <f t="shared" si="93"/>
        <v>11.114687162243305</v>
      </c>
      <c r="L768" s="54">
        <f t="shared" si="95"/>
        <v>22.835629987881699</v>
      </c>
      <c r="M768" s="54">
        <v>18.892163600376389</v>
      </c>
      <c r="N768" s="56">
        <f t="shared" si="96"/>
        <v>0.18691462212192678</v>
      </c>
      <c r="R768" s="177"/>
    </row>
    <row r="769" spans="1:18" x14ac:dyDescent="0.2">
      <c r="A769" s="77">
        <f t="shared" si="94"/>
        <v>50</v>
      </c>
      <c r="B769" s="57" t="s">
        <v>998</v>
      </c>
      <c r="C769" s="94">
        <v>993.9</v>
      </c>
      <c r="D769" s="57"/>
      <c r="E769" s="59"/>
      <c r="F769" s="57">
        <f t="shared" si="88"/>
        <v>993.9</v>
      </c>
      <c r="G769" s="180" t="s">
        <v>2000</v>
      </c>
      <c r="H769" s="180">
        <v>384</v>
      </c>
      <c r="I769" s="56">
        <f t="shared" si="91"/>
        <v>1.048069259910259E-2</v>
      </c>
      <c r="J769" s="245">
        <f t="shared" si="92"/>
        <v>38.568948764697531</v>
      </c>
      <c r="K769" s="245">
        <f t="shared" si="93"/>
        <v>8.4851687282334574</v>
      </c>
      <c r="L769" s="54">
        <f t="shared" si="95"/>
        <v>17.433164841643283</v>
      </c>
      <c r="M769" s="54">
        <v>14.422645770466268</v>
      </c>
      <c r="N769" s="56">
        <f t="shared" si="96"/>
        <v>7.9394232925888458E-2</v>
      </c>
      <c r="R769" s="177"/>
    </row>
    <row r="770" spans="1:18" x14ac:dyDescent="0.2">
      <c r="A770" s="77">
        <f t="shared" si="94"/>
        <v>51</v>
      </c>
      <c r="B770" s="57" t="s">
        <v>999</v>
      </c>
      <c r="C770" s="94">
        <v>351.3</v>
      </c>
      <c r="D770" s="57"/>
      <c r="E770" s="59"/>
      <c r="F770" s="57">
        <f t="shared" si="88"/>
        <v>351.3</v>
      </c>
      <c r="G770" s="180" t="s">
        <v>1998</v>
      </c>
      <c r="H770" s="180">
        <v>240</v>
      </c>
      <c r="I770" s="56">
        <f t="shared" si="91"/>
        <v>6.5504328744391185E-3</v>
      </c>
      <c r="J770" s="245">
        <f t="shared" si="92"/>
        <v>24.105592977935956</v>
      </c>
      <c r="K770" s="245">
        <f t="shared" si="93"/>
        <v>5.3032304551459104</v>
      </c>
      <c r="L770" s="54">
        <f t="shared" si="95"/>
        <v>10.895728026027053</v>
      </c>
      <c r="M770" s="54">
        <v>9.0141536065414183</v>
      </c>
      <c r="N770" s="56">
        <f t="shared" si="96"/>
        <v>0.14038914052277351</v>
      </c>
      <c r="R770" s="177"/>
    </row>
    <row r="771" spans="1:18" x14ac:dyDescent="0.2">
      <c r="A771" s="77">
        <f t="shared" si="94"/>
        <v>52</v>
      </c>
      <c r="B771" s="57" t="s">
        <v>1000</v>
      </c>
      <c r="C771" s="94">
        <v>330</v>
      </c>
      <c r="D771" s="57"/>
      <c r="E771" s="59">
        <v>35</v>
      </c>
      <c r="F771" s="57">
        <f t="shared" si="88"/>
        <v>365</v>
      </c>
      <c r="G771" s="180" t="s">
        <v>2000</v>
      </c>
      <c r="H771" s="180">
        <v>215</v>
      </c>
      <c r="I771" s="56">
        <f t="shared" si="91"/>
        <v>5.8680961166850442E-3</v>
      </c>
      <c r="J771" s="245">
        <f t="shared" si="92"/>
        <v>21.594593709400961</v>
      </c>
      <c r="K771" s="245">
        <f t="shared" si="93"/>
        <v>4.7508106160682111</v>
      </c>
      <c r="L771" s="54">
        <f t="shared" si="95"/>
        <v>9.7607563566492352</v>
      </c>
      <c r="M771" s="54">
        <v>8.0751792725266878</v>
      </c>
      <c r="N771" s="56">
        <f t="shared" si="96"/>
        <v>0.12104476699902766</v>
      </c>
      <c r="R771" s="177"/>
    </row>
    <row r="772" spans="1:18" x14ac:dyDescent="0.2">
      <c r="A772" s="77">
        <f t="shared" si="94"/>
        <v>53</v>
      </c>
      <c r="B772" s="57" t="s">
        <v>1001</v>
      </c>
      <c r="C772" s="94">
        <v>207.1</v>
      </c>
      <c r="D772" s="57"/>
      <c r="E772" s="59">
        <v>43.3</v>
      </c>
      <c r="F772" s="57">
        <f t="shared" si="88"/>
        <v>250.39999999999998</v>
      </c>
      <c r="G772" s="180" t="s">
        <v>1999</v>
      </c>
      <c r="H772" s="180">
        <v>180</v>
      </c>
      <c r="I772" s="56">
        <f t="shared" si="91"/>
        <v>4.9128246558293393E-3</v>
      </c>
      <c r="J772" s="245">
        <f t="shared" si="92"/>
        <v>18.079194733451967</v>
      </c>
      <c r="K772" s="245">
        <f t="shared" si="93"/>
        <v>3.9774228413594326</v>
      </c>
      <c r="L772" s="54">
        <f t="shared" si="95"/>
        <v>8.1717960195202899</v>
      </c>
      <c r="M772" s="54">
        <v>6.7606152049060642</v>
      </c>
      <c r="N772" s="56">
        <f t="shared" si="96"/>
        <v>0.14771976357523064</v>
      </c>
      <c r="R772" s="177"/>
    </row>
    <row r="773" spans="1:18" x14ac:dyDescent="0.2">
      <c r="A773" s="77">
        <f t="shared" si="94"/>
        <v>54</v>
      </c>
      <c r="B773" s="57" t="s">
        <v>1002</v>
      </c>
      <c r="C773" s="94">
        <v>285.8</v>
      </c>
      <c r="D773" s="57"/>
      <c r="E773" s="59">
        <v>39.1</v>
      </c>
      <c r="F773" s="57">
        <f t="shared" si="88"/>
        <v>324.90000000000003</v>
      </c>
      <c r="G773" s="180" t="s">
        <v>1998</v>
      </c>
      <c r="H773" s="180">
        <v>158</v>
      </c>
      <c r="I773" s="56">
        <f t="shared" si="91"/>
        <v>4.3123683090057529E-3</v>
      </c>
      <c r="J773" s="245">
        <f t="shared" si="92"/>
        <v>15.86951537714117</v>
      </c>
      <c r="K773" s="245">
        <f t="shared" si="93"/>
        <v>3.4912933829710573</v>
      </c>
      <c r="L773" s="54">
        <f t="shared" si="95"/>
        <v>7.1730209504678086</v>
      </c>
      <c r="M773" s="54">
        <v>5.9343177909731004</v>
      </c>
      <c r="N773" s="56">
        <f t="shared" si="96"/>
        <v>9.993274084811675E-2</v>
      </c>
      <c r="R773" s="177"/>
    </row>
    <row r="774" spans="1:18" x14ac:dyDescent="0.2">
      <c r="A774" s="77">
        <f t="shared" si="94"/>
        <v>55</v>
      </c>
      <c r="B774" s="57" t="s">
        <v>1003</v>
      </c>
      <c r="C774" s="94">
        <v>255</v>
      </c>
      <c r="D774" s="57"/>
      <c r="E774" s="59"/>
      <c r="F774" s="57">
        <f t="shared" si="88"/>
        <v>255</v>
      </c>
      <c r="G774" s="180" t="s">
        <v>1998</v>
      </c>
      <c r="H774" s="180">
        <v>178</v>
      </c>
      <c r="I774" s="56">
        <f t="shared" si="91"/>
        <v>4.8582377152090132E-3</v>
      </c>
      <c r="J774" s="245">
        <f t="shared" si="92"/>
        <v>17.878314791969167</v>
      </c>
      <c r="K774" s="245">
        <f t="shared" si="93"/>
        <v>3.933229254233217</v>
      </c>
      <c r="L774" s="54">
        <f t="shared" si="95"/>
        <v>8.0809982859700646</v>
      </c>
      <c r="M774" s="54">
        <v>6.6854972581848857</v>
      </c>
      <c r="N774" s="56">
        <f t="shared" si="96"/>
        <v>0.14344329251120524</v>
      </c>
      <c r="R774" s="177"/>
    </row>
    <row r="775" spans="1:18" x14ac:dyDescent="0.2">
      <c r="A775" s="77">
        <f t="shared" si="94"/>
        <v>56</v>
      </c>
      <c r="B775" s="57" t="s">
        <v>1004</v>
      </c>
      <c r="C775" s="94">
        <v>313.39999999999998</v>
      </c>
      <c r="D775" s="57"/>
      <c r="E775" s="59"/>
      <c r="F775" s="57">
        <f t="shared" si="88"/>
        <v>313.39999999999998</v>
      </c>
      <c r="G775" s="180" t="s">
        <v>1999</v>
      </c>
      <c r="H775" s="180">
        <v>184</v>
      </c>
      <c r="I775" s="56">
        <f t="shared" si="91"/>
        <v>5.0219985370699907E-3</v>
      </c>
      <c r="J775" s="245">
        <f t="shared" si="92"/>
        <v>18.480954616417566</v>
      </c>
      <c r="K775" s="245">
        <f t="shared" si="93"/>
        <v>4.0658100156118646</v>
      </c>
      <c r="L775" s="54">
        <f t="shared" si="95"/>
        <v>8.3533914866207404</v>
      </c>
      <c r="M775" s="54">
        <v>6.9108510983484193</v>
      </c>
      <c r="N775" s="56">
        <f t="shared" si="96"/>
        <v>0.12064775755264388</v>
      </c>
      <c r="R775" s="177"/>
    </row>
    <row r="776" spans="1:18" x14ac:dyDescent="0.2">
      <c r="A776" s="77">
        <f t="shared" si="94"/>
        <v>57</v>
      </c>
      <c r="B776" s="57" t="s">
        <v>1005</v>
      </c>
      <c r="C776" s="94">
        <v>129.80000000000001</v>
      </c>
      <c r="D776" s="57"/>
      <c r="E776" s="59"/>
      <c r="F776" s="57">
        <f t="shared" si="88"/>
        <v>129.80000000000001</v>
      </c>
      <c r="G776" s="180" t="s">
        <v>1998</v>
      </c>
      <c r="H776" s="180">
        <v>118</v>
      </c>
      <c r="I776" s="56">
        <f t="shared" si="91"/>
        <v>3.2206294965992331E-3</v>
      </c>
      <c r="J776" s="245">
        <f t="shared" si="92"/>
        <v>11.851916547485178</v>
      </c>
      <c r="K776" s="245">
        <f t="shared" si="93"/>
        <v>2.6074216404467392</v>
      </c>
      <c r="L776" s="54">
        <f t="shared" si="95"/>
        <v>5.3570662794633011</v>
      </c>
      <c r="M776" s="54">
        <v>4.4319588565495307</v>
      </c>
      <c r="N776" s="56">
        <f t="shared" si="96"/>
        <v>0.18681327676382703</v>
      </c>
      <c r="R776" s="177"/>
    </row>
    <row r="777" spans="1:18" x14ac:dyDescent="0.2">
      <c r="A777" s="77">
        <f t="shared" si="94"/>
        <v>58</v>
      </c>
      <c r="B777" s="57" t="s">
        <v>1006</v>
      </c>
      <c r="C777" s="94">
        <v>307.3</v>
      </c>
      <c r="D777" s="57"/>
      <c r="E777" s="59"/>
      <c r="F777" s="57">
        <f t="shared" si="88"/>
        <v>307.3</v>
      </c>
      <c r="G777" s="180" t="s">
        <v>1999</v>
      </c>
      <c r="H777" s="180">
        <v>176</v>
      </c>
      <c r="I777" s="56">
        <f t="shared" si="91"/>
        <v>4.803650774588687E-3</v>
      </c>
      <c r="J777" s="245">
        <f t="shared" si="92"/>
        <v>17.677434850486367</v>
      </c>
      <c r="K777" s="245">
        <f t="shared" si="93"/>
        <v>3.889035667107001</v>
      </c>
      <c r="L777" s="54">
        <f t="shared" si="95"/>
        <v>7.9902005524198385</v>
      </c>
      <c r="M777" s="54">
        <v>6.6103793114637055</v>
      </c>
      <c r="N777" s="56">
        <f t="shared" si="96"/>
        <v>0.11769297227945627</v>
      </c>
      <c r="R777" s="177"/>
    </row>
    <row r="778" spans="1:18" x14ac:dyDescent="0.2">
      <c r="A778" s="77">
        <f t="shared" si="94"/>
        <v>59</v>
      </c>
      <c r="B778" s="57" t="s">
        <v>1008</v>
      </c>
      <c r="C778" s="94">
        <v>134.5</v>
      </c>
      <c r="D778" s="57"/>
      <c r="E778" s="59"/>
      <c r="F778" s="57">
        <f t="shared" ref="F778:F824" si="97">C778+D778+E778</f>
        <v>134.5</v>
      </c>
      <c r="G778" s="180" t="s">
        <v>1993</v>
      </c>
      <c r="H778" s="180">
        <v>154</v>
      </c>
      <c r="I778" s="56">
        <f t="shared" si="91"/>
        <v>4.2031944277651015E-3</v>
      </c>
      <c r="J778" s="245">
        <f t="shared" si="92"/>
        <v>15.467755494175574</v>
      </c>
      <c r="K778" s="245">
        <f t="shared" ref="K778:K827" si="98">J778*0.22</f>
        <v>3.4029062087186261</v>
      </c>
      <c r="L778" s="54">
        <f t="shared" si="95"/>
        <v>6.9914254833673599</v>
      </c>
      <c r="M778" s="54">
        <v>5.7840818975307426</v>
      </c>
      <c r="N778" s="56">
        <f t="shared" si="96"/>
        <v>0.23528750248172717</v>
      </c>
      <c r="R778" s="177"/>
    </row>
    <row r="779" spans="1:18" x14ac:dyDescent="0.2">
      <c r="A779" s="77">
        <f t="shared" si="94"/>
        <v>60</v>
      </c>
      <c r="B779" s="57" t="s">
        <v>1009</v>
      </c>
      <c r="C779" s="94">
        <v>4314.8999999999996</v>
      </c>
      <c r="D779" s="57"/>
      <c r="E779" s="59">
        <v>196.7</v>
      </c>
      <c r="F779" s="57">
        <f t="shared" si="97"/>
        <v>4511.5999999999995</v>
      </c>
      <c r="G779" s="180" t="s">
        <v>1993</v>
      </c>
      <c r="H779" s="180">
        <v>1412</v>
      </c>
      <c r="I779" s="56">
        <f t="shared" si="91"/>
        <v>3.853838007795015E-2</v>
      </c>
      <c r="J779" s="245">
        <f t="shared" si="92"/>
        <v>141.82123868685656</v>
      </c>
      <c r="K779" s="245">
        <f t="shared" si="98"/>
        <v>31.200672511108444</v>
      </c>
      <c r="L779" s="54">
        <f t="shared" si="95"/>
        <v>64.103199886459166</v>
      </c>
      <c r="M779" s="54">
        <v>53.033270385152008</v>
      </c>
      <c r="N779" s="56">
        <f t="shared" si="96"/>
        <v>6.4313853504206098E-2</v>
      </c>
      <c r="R779" s="177"/>
    </row>
    <row r="780" spans="1:18" x14ac:dyDescent="0.2">
      <c r="A780" s="77">
        <f t="shared" si="94"/>
        <v>61</v>
      </c>
      <c r="B780" s="57" t="s">
        <v>1010</v>
      </c>
      <c r="C780" s="94">
        <v>3549.4</v>
      </c>
      <c r="D780" s="57"/>
      <c r="E780" s="59"/>
      <c r="F780" s="57">
        <f t="shared" si="97"/>
        <v>3549.4</v>
      </c>
      <c r="G780" s="180" t="s">
        <v>1993</v>
      </c>
      <c r="H780" s="180">
        <v>910</v>
      </c>
      <c r="I780" s="56">
        <f t="shared" si="91"/>
        <v>2.4837057982248324E-2</v>
      </c>
      <c r="J780" s="245">
        <f t="shared" si="92"/>
        <v>91.400373374673833</v>
      </c>
      <c r="K780" s="245">
        <f t="shared" si="98"/>
        <v>20.108082142428245</v>
      </c>
      <c r="L780" s="54">
        <f t="shared" si="95"/>
        <v>41.312968765352572</v>
      </c>
      <c r="M780" s="54">
        <v>34.178665758136212</v>
      </c>
      <c r="N780" s="56">
        <f t="shared" si="96"/>
        <v>5.2684986206285811E-2</v>
      </c>
      <c r="R780" s="177"/>
    </row>
    <row r="781" spans="1:18" x14ac:dyDescent="0.2">
      <c r="A781" s="77">
        <f t="shared" si="94"/>
        <v>62</v>
      </c>
      <c r="B781" s="57" t="s">
        <v>1011</v>
      </c>
      <c r="C781" s="94">
        <v>3345.7</v>
      </c>
      <c r="D781" s="57"/>
      <c r="E781" s="59"/>
      <c r="F781" s="57">
        <f t="shared" si="97"/>
        <v>3345.7</v>
      </c>
      <c r="G781" s="180" t="s">
        <v>1993</v>
      </c>
      <c r="H781" s="180">
        <v>917</v>
      </c>
      <c r="I781" s="56">
        <f t="shared" si="91"/>
        <v>2.5028112274419465E-2</v>
      </c>
      <c r="J781" s="245">
        <f t="shared" si="92"/>
        <v>92.103453169863627</v>
      </c>
      <c r="K781" s="245">
        <f t="shared" si="98"/>
        <v>20.262759697369997</v>
      </c>
      <c r="L781" s="54">
        <f t="shared" si="95"/>
        <v>41.630760832778364</v>
      </c>
      <c r="M781" s="54">
        <v>34.441578571660337</v>
      </c>
      <c r="N781" s="56">
        <f t="shared" si="96"/>
        <v>5.6322608802843156E-2</v>
      </c>
      <c r="R781" s="177"/>
    </row>
    <row r="782" spans="1:18" x14ac:dyDescent="0.2">
      <c r="A782" s="77">
        <f t="shared" si="94"/>
        <v>63</v>
      </c>
      <c r="B782" s="57" t="s">
        <v>1012</v>
      </c>
      <c r="C782" s="94">
        <v>3098.6</v>
      </c>
      <c r="D782" s="57"/>
      <c r="E782" s="59">
        <v>182</v>
      </c>
      <c r="F782" s="57">
        <f t="shared" si="97"/>
        <v>3280.6</v>
      </c>
      <c r="G782" s="180" t="s">
        <v>1993</v>
      </c>
      <c r="H782" s="180">
        <v>947</v>
      </c>
      <c r="I782" s="56">
        <f t="shared" si="91"/>
        <v>2.5846916383724355E-2</v>
      </c>
      <c r="J782" s="245">
        <f t="shared" si="92"/>
        <v>95.116652292105627</v>
      </c>
      <c r="K782" s="245">
        <f t="shared" si="98"/>
        <v>20.925663504263238</v>
      </c>
      <c r="L782" s="54">
        <f t="shared" si="95"/>
        <v>42.992726836031743</v>
      </c>
      <c r="M782" s="54">
        <v>35.568347772478006</v>
      </c>
      <c r="N782" s="56">
        <f t="shared" si="96"/>
        <v>5.9319450833651956E-2</v>
      </c>
      <c r="R782" s="177"/>
    </row>
    <row r="783" spans="1:18" x14ac:dyDescent="0.2">
      <c r="A783" s="77">
        <f t="shared" si="94"/>
        <v>64</v>
      </c>
      <c r="B783" s="57" t="s">
        <v>1013</v>
      </c>
      <c r="C783" s="94">
        <v>141.30000000000001</v>
      </c>
      <c r="D783" s="57"/>
      <c r="E783" s="59"/>
      <c r="F783" s="57">
        <f t="shared" si="97"/>
        <v>141.30000000000001</v>
      </c>
      <c r="G783" s="180" t="s">
        <v>1998</v>
      </c>
      <c r="H783" s="180">
        <v>147</v>
      </c>
      <c r="I783" s="56">
        <f t="shared" si="91"/>
        <v>4.0121401355939605E-3</v>
      </c>
      <c r="J783" s="245">
        <f t="shared" si="92"/>
        <v>14.764675698985775</v>
      </c>
      <c r="K783" s="245">
        <f t="shared" si="98"/>
        <v>3.2482286537768705</v>
      </c>
      <c r="L783" s="54">
        <f t="shared" si="95"/>
        <v>6.6736334159415707</v>
      </c>
      <c r="M783" s="54">
        <v>5.521169084006619</v>
      </c>
      <c r="N783" s="56">
        <f t="shared" si="96"/>
        <v>0.21378419570212903</v>
      </c>
      <c r="R783" s="177"/>
    </row>
    <row r="784" spans="1:18" x14ac:dyDescent="0.2">
      <c r="A784" s="77">
        <f t="shared" si="94"/>
        <v>65</v>
      </c>
      <c r="B784" s="57" t="s">
        <v>1014</v>
      </c>
      <c r="C784" s="94">
        <v>263.8</v>
      </c>
      <c r="D784" s="57"/>
      <c r="E784" s="59"/>
      <c r="F784" s="57">
        <f t="shared" si="97"/>
        <v>263.8</v>
      </c>
      <c r="G784" s="180" t="s">
        <v>1999</v>
      </c>
      <c r="H784" s="180">
        <v>117</v>
      </c>
      <c r="I784" s="56">
        <f t="shared" si="91"/>
        <v>3.1933360262890705E-3</v>
      </c>
      <c r="J784" s="245">
        <f t="shared" si="92"/>
        <v>11.75147657674378</v>
      </c>
      <c r="K784" s="245">
        <f t="shared" si="98"/>
        <v>2.5853248468836316</v>
      </c>
      <c r="L784" s="54">
        <f t="shared" ref="L784:L815" si="99">J784*0.452</f>
        <v>5.3116674126881884</v>
      </c>
      <c r="M784" s="54">
        <v>4.3943998831889415</v>
      </c>
      <c r="N784" s="56">
        <f t="shared" ref="N784:N815" si="100">(J784+K784+L784+M784)/F784</f>
        <v>9.1140518269539589E-2</v>
      </c>
      <c r="R784" s="177"/>
    </row>
    <row r="785" spans="1:18" x14ac:dyDescent="0.2">
      <c r="A785" s="77">
        <f t="shared" si="94"/>
        <v>66</v>
      </c>
      <c r="B785" s="57" t="s">
        <v>1015</v>
      </c>
      <c r="C785" s="94">
        <v>117.3</v>
      </c>
      <c r="D785" s="57"/>
      <c r="E785" s="59"/>
      <c r="F785" s="57">
        <f t="shared" si="97"/>
        <v>117.3</v>
      </c>
      <c r="G785" s="180" t="s">
        <v>1998</v>
      </c>
      <c r="H785" s="180">
        <v>146</v>
      </c>
      <c r="I785" s="56">
        <f t="shared" ref="I785:I848" si="101">2/73277.6*H785</f>
        <v>3.984846665283797E-3</v>
      </c>
      <c r="J785" s="245">
        <f t="shared" ref="J785:J848" si="102">I785*3680</f>
        <v>14.664235728244373</v>
      </c>
      <c r="K785" s="245">
        <f t="shared" si="98"/>
        <v>3.2261318602137621</v>
      </c>
      <c r="L785" s="54">
        <f t="shared" si="99"/>
        <v>6.6282345491664572</v>
      </c>
      <c r="M785" s="54">
        <v>5.4836101106460289</v>
      </c>
      <c r="N785" s="56">
        <f t="shared" si="100"/>
        <v>0.2557733354498774</v>
      </c>
      <c r="R785" s="177"/>
    </row>
    <row r="786" spans="1:18" x14ac:dyDescent="0.2">
      <c r="A786" s="77">
        <f t="shared" ref="A786:A849" si="103">A785+1</f>
        <v>67</v>
      </c>
      <c r="B786" s="57" t="s">
        <v>1016</v>
      </c>
      <c r="C786" s="94">
        <v>138</v>
      </c>
      <c r="D786" s="57"/>
      <c r="E786" s="59"/>
      <c r="F786" s="57">
        <f t="shared" si="97"/>
        <v>138</v>
      </c>
      <c r="G786" s="180" t="s">
        <v>1993</v>
      </c>
      <c r="H786" s="180">
        <v>118</v>
      </c>
      <c r="I786" s="56">
        <f t="shared" si="101"/>
        <v>3.2206294965992331E-3</v>
      </c>
      <c r="J786" s="245">
        <f t="shared" si="102"/>
        <v>11.851916547485178</v>
      </c>
      <c r="K786" s="245">
        <f t="shared" si="98"/>
        <v>2.6074216404467392</v>
      </c>
      <c r="L786" s="54">
        <f t="shared" si="99"/>
        <v>5.3570662794633011</v>
      </c>
      <c r="M786" s="54">
        <v>4.4319588565495307</v>
      </c>
      <c r="N786" s="56">
        <f t="shared" si="100"/>
        <v>0.17571277770974458</v>
      </c>
      <c r="R786" s="177"/>
    </row>
    <row r="787" spans="1:18" x14ac:dyDescent="0.2">
      <c r="A787" s="77">
        <f t="shared" si="103"/>
        <v>68</v>
      </c>
      <c r="B787" s="57" t="s">
        <v>1017</v>
      </c>
      <c r="C787" s="94">
        <v>139</v>
      </c>
      <c r="D787" s="57"/>
      <c r="E787" s="59"/>
      <c r="F787" s="57">
        <f t="shared" si="97"/>
        <v>139</v>
      </c>
      <c r="G787" s="180" t="s">
        <v>1998</v>
      </c>
      <c r="H787" s="180">
        <v>118</v>
      </c>
      <c r="I787" s="56">
        <f t="shared" si="101"/>
        <v>3.2206294965992331E-3</v>
      </c>
      <c r="J787" s="245">
        <f t="shared" si="102"/>
        <v>11.851916547485178</v>
      </c>
      <c r="K787" s="245">
        <f t="shared" si="98"/>
        <v>2.6074216404467392</v>
      </c>
      <c r="L787" s="54">
        <f t="shared" si="99"/>
        <v>5.3570662794633011</v>
      </c>
      <c r="M787" s="54">
        <v>4.4319588565495307</v>
      </c>
      <c r="N787" s="56">
        <f t="shared" si="100"/>
        <v>0.17444865700679676</v>
      </c>
      <c r="R787" s="177"/>
    </row>
    <row r="788" spans="1:18" x14ac:dyDescent="0.2">
      <c r="A788" s="77">
        <f t="shared" si="103"/>
        <v>69</v>
      </c>
      <c r="B788" s="57" t="s">
        <v>1018</v>
      </c>
      <c r="C788" s="94">
        <v>133</v>
      </c>
      <c r="D788" s="57"/>
      <c r="E788" s="59"/>
      <c r="F788" s="57">
        <f t="shared" si="97"/>
        <v>133</v>
      </c>
      <c r="G788" s="180" t="s">
        <v>1998</v>
      </c>
      <c r="H788" s="180">
        <v>117</v>
      </c>
      <c r="I788" s="56">
        <f t="shared" si="101"/>
        <v>3.1933360262890705E-3</v>
      </c>
      <c r="J788" s="245">
        <f t="shared" si="102"/>
        <v>11.75147657674378</v>
      </c>
      <c r="K788" s="245">
        <f t="shared" si="98"/>
        <v>2.5853248468836316</v>
      </c>
      <c r="L788" s="54">
        <f t="shared" si="99"/>
        <v>5.3116674126881884</v>
      </c>
      <c r="M788" s="54">
        <v>4.3943998831889415</v>
      </c>
      <c r="N788" s="56">
        <f t="shared" si="100"/>
        <v>0.18077344901883116</v>
      </c>
      <c r="R788" s="177"/>
    </row>
    <row r="789" spans="1:18" x14ac:dyDescent="0.2">
      <c r="A789" s="77">
        <f t="shared" si="103"/>
        <v>70</v>
      </c>
      <c r="B789" s="57" t="s">
        <v>1019</v>
      </c>
      <c r="C789" s="94">
        <v>315.60000000000002</v>
      </c>
      <c r="D789" s="81"/>
      <c r="E789" s="59"/>
      <c r="F789" s="57">
        <f t="shared" si="97"/>
        <v>315.60000000000002</v>
      </c>
      <c r="G789" s="180" t="s">
        <v>1999</v>
      </c>
      <c r="H789" s="180">
        <v>262</v>
      </c>
      <c r="I789" s="56">
        <f t="shared" si="101"/>
        <v>7.1508892212627049E-3</v>
      </c>
      <c r="J789" s="245">
        <f t="shared" si="102"/>
        <v>26.315272334246753</v>
      </c>
      <c r="K789" s="245">
        <f t="shared" si="98"/>
        <v>5.7893599135342857</v>
      </c>
      <c r="L789" s="54">
        <f t="shared" si="99"/>
        <v>11.894503095079532</v>
      </c>
      <c r="M789" s="54">
        <v>9.8404510204743811</v>
      </c>
      <c r="N789" s="56">
        <f t="shared" si="100"/>
        <v>0.17059438011196118</v>
      </c>
      <c r="R789" s="177"/>
    </row>
    <row r="790" spans="1:18" x14ac:dyDescent="0.2">
      <c r="A790" s="77">
        <f t="shared" si="103"/>
        <v>71</v>
      </c>
      <c r="B790" s="57" t="s">
        <v>1020</v>
      </c>
      <c r="C790" s="94">
        <v>265.7</v>
      </c>
      <c r="D790" s="57"/>
      <c r="E790" s="59"/>
      <c r="F790" s="57">
        <f t="shared" si="97"/>
        <v>265.7</v>
      </c>
      <c r="G790" s="180" t="s">
        <v>2000</v>
      </c>
      <c r="H790" s="180">
        <v>200</v>
      </c>
      <c r="I790" s="56">
        <f t="shared" si="101"/>
        <v>5.4586940620325987E-3</v>
      </c>
      <c r="J790" s="245">
        <f t="shared" si="102"/>
        <v>20.087994148279964</v>
      </c>
      <c r="K790" s="245">
        <f t="shared" si="98"/>
        <v>4.4193587126215919</v>
      </c>
      <c r="L790" s="54">
        <f t="shared" si="99"/>
        <v>9.0797733550225441</v>
      </c>
      <c r="M790" s="54">
        <v>7.5117946721178486</v>
      </c>
      <c r="N790" s="56">
        <f t="shared" si="100"/>
        <v>0.15468167439985681</v>
      </c>
      <c r="R790" s="177"/>
    </row>
    <row r="791" spans="1:18" x14ac:dyDescent="0.2">
      <c r="A791" s="77">
        <f t="shared" si="103"/>
        <v>72</v>
      </c>
      <c r="B791" s="57" t="s">
        <v>1021</v>
      </c>
      <c r="C791" s="94">
        <v>156.80000000000001</v>
      </c>
      <c r="D791" s="57"/>
      <c r="E791" s="98">
        <v>17.5</v>
      </c>
      <c r="F791" s="57">
        <f t="shared" si="97"/>
        <v>174.3</v>
      </c>
      <c r="G791" s="180" t="s">
        <v>1998</v>
      </c>
      <c r="H791" s="180">
        <v>137</v>
      </c>
      <c r="I791" s="56">
        <f t="shared" si="101"/>
        <v>3.7392054324923304E-3</v>
      </c>
      <c r="J791" s="245">
        <f t="shared" si="102"/>
        <v>13.760275991571776</v>
      </c>
      <c r="K791" s="245">
        <f t="shared" si="98"/>
        <v>3.0272607181457909</v>
      </c>
      <c r="L791" s="54">
        <f t="shared" si="99"/>
        <v>6.2196447481904427</v>
      </c>
      <c r="M791" s="54">
        <v>5.1455793504007268</v>
      </c>
      <c r="N791" s="56">
        <f t="shared" si="100"/>
        <v>0.16151899488415797</v>
      </c>
      <c r="R791" s="177"/>
    </row>
    <row r="792" spans="1:18" x14ac:dyDescent="0.2">
      <c r="A792" s="77">
        <f t="shared" si="103"/>
        <v>73</v>
      </c>
      <c r="B792" s="57" t="s">
        <v>1022</v>
      </c>
      <c r="C792" s="94">
        <v>132.30000000000001</v>
      </c>
      <c r="D792" s="57"/>
      <c r="E792" s="59"/>
      <c r="F792" s="57">
        <f t="shared" si="97"/>
        <v>132.30000000000001</v>
      </c>
      <c r="G792" s="180" t="s">
        <v>1998</v>
      </c>
      <c r="H792" s="180">
        <v>250</v>
      </c>
      <c r="I792" s="56">
        <f t="shared" si="101"/>
        <v>6.8233675775407482E-3</v>
      </c>
      <c r="J792" s="245">
        <f t="shared" si="102"/>
        <v>25.109992685349955</v>
      </c>
      <c r="K792" s="245">
        <f t="shared" si="98"/>
        <v>5.5241983907769905</v>
      </c>
      <c r="L792" s="54">
        <f t="shared" si="99"/>
        <v>11.349716693778181</v>
      </c>
      <c r="M792" s="54">
        <v>9.3897433401473105</v>
      </c>
      <c r="N792" s="56">
        <f t="shared" si="100"/>
        <v>0.388311799773639</v>
      </c>
      <c r="R792" s="177"/>
    </row>
    <row r="793" spans="1:18" x14ac:dyDescent="0.2">
      <c r="A793" s="77">
        <f t="shared" si="103"/>
        <v>74</v>
      </c>
      <c r="B793" s="57" t="s">
        <v>1023</v>
      </c>
      <c r="C793" s="94">
        <v>238.1</v>
      </c>
      <c r="D793" s="57"/>
      <c r="E793" s="59"/>
      <c r="F793" s="57">
        <f t="shared" si="97"/>
        <v>238.1</v>
      </c>
      <c r="G793" s="180" t="s">
        <v>1998</v>
      </c>
      <c r="H793" s="180">
        <v>158</v>
      </c>
      <c r="I793" s="56">
        <f t="shared" si="101"/>
        <v>4.3123683090057529E-3</v>
      </c>
      <c r="J793" s="245">
        <f t="shared" si="102"/>
        <v>15.86951537714117</v>
      </c>
      <c r="K793" s="245">
        <f t="shared" si="98"/>
        <v>3.4912933829710573</v>
      </c>
      <c r="L793" s="54">
        <f t="shared" si="99"/>
        <v>7.1730209504678086</v>
      </c>
      <c r="M793" s="54">
        <v>5.9343177909731004</v>
      </c>
      <c r="N793" s="56">
        <f t="shared" si="100"/>
        <v>0.13636349223667843</v>
      </c>
      <c r="R793" s="177"/>
    </row>
    <row r="794" spans="1:18" x14ac:dyDescent="0.2">
      <c r="A794" s="77">
        <f t="shared" si="103"/>
        <v>75</v>
      </c>
      <c r="B794" s="57" t="s">
        <v>1024</v>
      </c>
      <c r="C794" s="94">
        <v>80.8</v>
      </c>
      <c r="D794" s="57"/>
      <c r="E794" s="59"/>
      <c r="F794" s="57">
        <f t="shared" si="97"/>
        <v>80.8</v>
      </c>
      <c r="G794" s="180" t="s">
        <v>1998</v>
      </c>
      <c r="H794" s="180">
        <v>195</v>
      </c>
      <c r="I794" s="56">
        <f t="shared" si="101"/>
        <v>5.3222267104817839E-3</v>
      </c>
      <c r="J794" s="245">
        <f t="shared" si="102"/>
        <v>19.585794294572963</v>
      </c>
      <c r="K794" s="245">
        <f t="shared" si="98"/>
        <v>4.3088747448060518</v>
      </c>
      <c r="L794" s="54">
        <f t="shared" si="99"/>
        <v>8.8527790211469792</v>
      </c>
      <c r="M794" s="54">
        <v>7.3239998053149016</v>
      </c>
      <c r="N794" s="56">
        <f t="shared" si="100"/>
        <v>0.49593376071585266</v>
      </c>
      <c r="R794" s="177"/>
    </row>
    <row r="795" spans="1:18" x14ac:dyDescent="0.2">
      <c r="A795" s="77">
        <f t="shared" si="103"/>
        <v>76</v>
      </c>
      <c r="B795" s="57" t="s">
        <v>1025</v>
      </c>
      <c r="C795" s="94">
        <v>137.5</v>
      </c>
      <c r="D795" s="57"/>
      <c r="E795" s="59">
        <v>41.1</v>
      </c>
      <c r="F795" s="57">
        <f t="shared" si="97"/>
        <v>178.6</v>
      </c>
      <c r="G795" s="180" t="s">
        <v>1998</v>
      </c>
      <c r="H795" s="180">
        <v>134</v>
      </c>
      <c r="I795" s="56">
        <f t="shared" si="101"/>
        <v>3.6573250215618412E-3</v>
      </c>
      <c r="J795" s="245">
        <f t="shared" si="102"/>
        <v>13.458956079347576</v>
      </c>
      <c r="K795" s="245">
        <f t="shared" si="98"/>
        <v>2.9609703374564669</v>
      </c>
      <c r="L795" s="54">
        <f t="shared" si="99"/>
        <v>6.0834481478651048</v>
      </c>
      <c r="M795" s="54">
        <v>5.0329024303189582</v>
      </c>
      <c r="N795" s="56">
        <f t="shared" si="100"/>
        <v>0.15417848261471506</v>
      </c>
      <c r="R795" s="177"/>
    </row>
    <row r="796" spans="1:18" x14ac:dyDescent="0.2">
      <c r="A796" s="77">
        <f t="shared" si="103"/>
        <v>77</v>
      </c>
      <c r="B796" s="57" t="s">
        <v>1026</v>
      </c>
      <c r="C796" s="94">
        <v>84.9</v>
      </c>
      <c r="D796" s="57"/>
      <c r="E796" s="59"/>
      <c r="F796" s="57">
        <f t="shared" si="97"/>
        <v>84.9</v>
      </c>
      <c r="G796" s="180" t="s">
        <v>1998</v>
      </c>
      <c r="H796" s="180">
        <v>118</v>
      </c>
      <c r="I796" s="56">
        <f t="shared" si="101"/>
        <v>3.2206294965992331E-3</v>
      </c>
      <c r="J796" s="245">
        <f t="shared" si="102"/>
        <v>11.851916547485178</v>
      </c>
      <c r="K796" s="245">
        <f t="shared" si="98"/>
        <v>2.6074216404467392</v>
      </c>
      <c r="L796" s="54">
        <f t="shared" si="99"/>
        <v>5.3570662794633011</v>
      </c>
      <c r="M796" s="54">
        <v>4.4319588565495307</v>
      </c>
      <c r="N796" s="56">
        <f t="shared" si="100"/>
        <v>0.28561087542926678</v>
      </c>
      <c r="R796" s="177"/>
    </row>
    <row r="797" spans="1:18" x14ac:dyDescent="0.2">
      <c r="A797" s="77">
        <f t="shared" si="103"/>
        <v>78</v>
      </c>
      <c r="B797" s="57" t="s">
        <v>1027</v>
      </c>
      <c r="C797" s="94">
        <v>332.9</v>
      </c>
      <c r="D797" s="57"/>
      <c r="E797" s="59"/>
      <c r="F797" s="57">
        <f t="shared" si="97"/>
        <v>332.9</v>
      </c>
      <c r="G797" s="180" t="s">
        <v>1998</v>
      </c>
      <c r="H797" s="180">
        <v>192</v>
      </c>
      <c r="I797" s="56">
        <f t="shared" si="101"/>
        <v>5.2403462995512951E-3</v>
      </c>
      <c r="J797" s="245">
        <f t="shared" si="102"/>
        <v>19.284474382348765</v>
      </c>
      <c r="K797" s="245">
        <f t="shared" si="98"/>
        <v>4.2425843641167287</v>
      </c>
      <c r="L797" s="54">
        <f t="shared" si="99"/>
        <v>8.7165824208216414</v>
      </c>
      <c r="M797" s="54">
        <v>7.2113228852331339</v>
      </c>
      <c r="N797" s="56">
        <f t="shared" si="100"/>
        <v>0.11851896681441956</v>
      </c>
      <c r="R797" s="177"/>
    </row>
    <row r="798" spans="1:18" x14ac:dyDescent="0.2">
      <c r="A798" s="77">
        <f t="shared" si="103"/>
        <v>79</v>
      </c>
      <c r="B798" s="57" t="s">
        <v>1028</v>
      </c>
      <c r="C798" s="94">
        <v>3867.9</v>
      </c>
      <c r="D798" s="57"/>
      <c r="E798" s="59"/>
      <c r="F798" s="57">
        <f t="shared" si="97"/>
        <v>3867.9</v>
      </c>
      <c r="G798" s="180" t="s">
        <v>1993</v>
      </c>
      <c r="H798" s="180">
        <v>1122</v>
      </c>
      <c r="I798" s="56">
        <f t="shared" si="101"/>
        <v>3.062327368800288E-2</v>
      </c>
      <c r="J798" s="245">
        <f t="shared" si="102"/>
        <v>112.6936471718506</v>
      </c>
      <c r="K798" s="245">
        <f t="shared" si="98"/>
        <v>24.792602377807132</v>
      </c>
      <c r="L798" s="54">
        <f t="shared" si="99"/>
        <v>50.937528521676469</v>
      </c>
      <c r="M798" s="54">
        <v>42.141168110581127</v>
      </c>
      <c r="N798" s="56">
        <f t="shared" si="100"/>
        <v>5.960985190462921E-2</v>
      </c>
      <c r="R798" s="177"/>
    </row>
    <row r="799" spans="1:18" x14ac:dyDescent="0.2">
      <c r="A799" s="77">
        <f t="shared" si="103"/>
        <v>80</v>
      </c>
      <c r="B799" s="57" t="s">
        <v>1029</v>
      </c>
      <c r="C799" s="94">
        <v>3143.8</v>
      </c>
      <c r="D799" s="57"/>
      <c r="E799" s="59">
        <v>91.3</v>
      </c>
      <c r="F799" s="57">
        <f t="shared" si="97"/>
        <v>3235.1000000000004</v>
      </c>
      <c r="G799" s="180" t="s">
        <v>1993</v>
      </c>
      <c r="H799" s="180">
        <v>892</v>
      </c>
      <c r="I799" s="56">
        <f t="shared" si="101"/>
        <v>2.4345775516665391E-2</v>
      </c>
      <c r="J799" s="245">
        <f t="shared" si="102"/>
        <v>89.592453901328639</v>
      </c>
      <c r="K799" s="245">
        <f t="shared" si="98"/>
        <v>19.710339858292301</v>
      </c>
      <c r="L799" s="54">
        <f t="shared" si="99"/>
        <v>40.495789163400545</v>
      </c>
      <c r="M799" s="54">
        <v>33.502604237645599</v>
      </c>
      <c r="N799" s="56">
        <f t="shared" si="100"/>
        <v>5.6660130184744542E-2</v>
      </c>
      <c r="R799" s="177"/>
    </row>
    <row r="800" spans="1:18" x14ac:dyDescent="0.2">
      <c r="A800" s="77">
        <f t="shared" si="103"/>
        <v>81</v>
      </c>
      <c r="B800" s="57" t="s">
        <v>1030</v>
      </c>
      <c r="C800" s="94">
        <v>147.19999999999999</v>
      </c>
      <c r="D800" s="57"/>
      <c r="E800" s="59"/>
      <c r="F800" s="57">
        <f t="shared" si="97"/>
        <v>147.19999999999999</v>
      </c>
      <c r="G800" s="180" t="s">
        <v>1998</v>
      </c>
      <c r="H800" s="180">
        <v>118</v>
      </c>
      <c r="I800" s="56">
        <f t="shared" si="101"/>
        <v>3.2206294965992331E-3</v>
      </c>
      <c r="J800" s="245">
        <f t="shared" si="102"/>
        <v>11.851916547485178</v>
      </c>
      <c r="K800" s="245">
        <f t="shared" si="98"/>
        <v>2.6074216404467392</v>
      </c>
      <c r="L800" s="54">
        <f t="shared" si="99"/>
        <v>5.3570662794633011</v>
      </c>
      <c r="M800" s="54">
        <v>4.4319588565495307</v>
      </c>
      <c r="N800" s="56">
        <f t="shared" si="100"/>
        <v>0.16473072910288555</v>
      </c>
      <c r="R800" s="177"/>
    </row>
    <row r="801" spans="1:18" x14ac:dyDescent="0.2">
      <c r="A801" s="77">
        <f t="shared" si="103"/>
        <v>82</v>
      </c>
      <c r="B801" s="57" t="s">
        <v>1031</v>
      </c>
      <c r="C801" s="94">
        <v>3088.4</v>
      </c>
      <c r="D801" s="57"/>
      <c r="E801" s="59">
        <v>104.6</v>
      </c>
      <c r="F801" s="57">
        <f t="shared" si="97"/>
        <v>3193</v>
      </c>
      <c r="G801" s="180" t="s">
        <v>1993</v>
      </c>
      <c r="H801" s="180">
        <v>860</v>
      </c>
      <c r="I801" s="56">
        <f t="shared" si="101"/>
        <v>2.3472384466740177E-2</v>
      </c>
      <c r="J801" s="245">
        <f t="shared" si="102"/>
        <v>86.378374837603843</v>
      </c>
      <c r="K801" s="245">
        <f t="shared" si="98"/>
        <v>19.003242464272844</v>
      </c>
      <c r="L801" s="54">
        <f t="shared" si="99"/>
        <v>39.043025426596941</v>
      </c>
      <c r="M801" s="54">
        <v>32.300717090106751</v>
      </c>
      <c r="N801" s="56">
        <f t="shared" si="100"/>
        <v>5.53477481423678E-2</v>
      </c>
      <c r="R801" s="177"/>
    </row>
    <row r="802" spans="1:18" x14ac:dyDescent="0.2">
      <c r="A802" s="77">
        <f t="shared" si="103"/>
        <v>83</v>
      </c>
      <c r="B802" s="57" t="s">
        <v>1032</v>
      </c>
      <c r="C802" s="94">
        <v>3233.9</v>
      </c>
      <c r="D802" s="57"/>
      <c r="E802" s="59"/>
      <c r="F802" s="57">
        <f t="shared" si="97"/>
        <v>3233.9</v>
      </c>
      <c r="G802" s="180" t="s">
        <v>1993</v>
      </c>
      <c r="H802" s="180">
        <v>892</v>
      </c>
      <c r="I802" s="56">
        <f t="shared" si="101"/>
        <v>2.4345775516665391E-2</v>
      </c>
      <c r="J802" s="245">
        <f t="shared" si="102"/>
        <v>89.592453901328639</v>
      </c>
      <c r="K802" s="245">
        <f t="shared" si="98"/>
        <v>19.710339858292301</v>
      </c>
      <c r="L802" s="54">
        <f t="shared" si="99"/>
        <v>40.495789163400545</v>
      </c>
      <c r="M802" s="54">
        <v>33.502604237645599</v>
      </c>
      <c r="N802" s="56">
        <f t="shared" si="100"/>
        <v>5.6681155001907013E-2</v>
      </c>
      <c r="R802" s="177"/>
    </row>
    <row r="803" spans="1:18" x14ac:dyDescent="0.2">
      <c r="A803" s="77">
        <f t="shared" si="103"/>
        <v>84</v>
      </c>
      <c r="B803" s="57" t="s">
        <v>1033</v>
      </c>
      <c r="C803" s="94">
        <v>2156.4</v>
      </c>
      <c r="D803" s="57"/>
      <c r="E803" s="59">
        <v>96.5</v>
      </c>
      <c r="F803" s="57">
        <f t="shared" si="97"/>
        <v>2252.9</v>
      </c>
      <c r="G803" s="180" t="s">
        <v>1993</v>
      </c>
      <c r="H803" s="180">
        <v>612</v>
      </c>
      <c r="I803" s="56">
        <f t="shared" si="101"/>
        <v>1.6703603829819752E-2</v>
      </c>
      <c r="J803" s="245">
        <f t="shared" si="102"/>
        <v>61.469262093736688</v>
      </c>
      <c r="K803" s="245">
        <f t="shared" si="98"/>
        <v>13.523237660622071</v>
      </c>
      <c r="L803" s="54">
        <f t="shared" si="99"/>
        <v>27.784106466368986</v>
      </c>
      <c r="M803" s="54">
        <v>22.986091696680617</v>
      </c>
      <c r="N803" s="56">
        <f t="shared" si="100"/>
        <v>5.5822583300372125E-2</v>
      </c>
      <c r="R803" s="177"/>
    </row>
    <row r="804" spans="1:18" x14ac:dyDescent="0.2">
      <c r="A804" s="77">
        <f t="shared" si="103"/>
        <v>85</v>
      </c>
      <c r="B804" s="57" t="s">
        <v>1034</v>
      </c>
      <c r="C804" s="94">
        <v>213.4</v>
      </c>
      <c r="D804" s="57"/>
      <c r="E804" s="59"/>
      <c r="F804" s="57">
        <f t="shared" si="97"/>
        <v>213.4</v>
      </c>
      <c r="G804" s="180" t="s">
        <v>2000</v>
      </c>
      <c r="H804" s="180">
        <v>176</v>
      </c>
      <c r="I804" s="56">
        <f t="shared" si="101"/>
        <v>4.803650774588687E-3</v>
      </c>
      <c r="J804" s="245">
        <f t="shared" si="102"/>
        <v>17.677434850486367</v>
      </c>
      <c r="K804" s="245">
        <f t="shared" si="98"/>
        <v>3.889035667107001</v>
      </c>
      <c r="L804" s="54">
        <f t="shared" si="99"/>
        <v>7.9902005524198385</v>
      </c>
      <c r="M804" s="54">
        <v>6.6103793114637055</v>
      </c>
      <c r="N804" s="56">
        <f t="shared" si="100"/>
        <v>0.16948008613625545</v>
      </c>
      <c r="R804" s="177"/>
    </row>
    <row r="805" spans="1:18" x14ac:dyDescent="0.2">
      <c r="A805" s="77">
        <f t="shared" si="103"/>
        <v>86</v>
      </c>
      <c r="B805" s="57" t="s">
        <v>1035</v>
      </c>
      <c r="C805" s="94">
        <v>316.39999999999998</v>
      </c>
      <c r="D805" s="57"/>
      <c r="E805" s="59"/>
      <c r="F805" s="57">
        <f t="shared" si="97"/>
        <v>316.39999999999998</v>
      </c>
      <c r="G805" s="180" t="s">
        <v>1998</v>
      </c>
      <c r="H805" s="180">
        <v>140</v>
      </c>
      <c r="I805" s="56">
        <f t="shared" si="101"/>
        <v>3.8210858434228191E-3</v>
      </c>
      <c r="J805" s="245">
        <f t="shared" si="102"/>
        <v>14.061595903795974</v>
      </c>
      <c r="K805" s="245">
        <f t="shared" si="98"/>
        <v>3.093551098835114</v>
      </c>
      <c r="L805" s="54">
        <f t="shared" si="99"/>
        <v>6.3558413485157805</v>
      </c>
      <c r="M805" s="54">
        <v>5.2582562704824944</v>
      </c>
      <c r="N805" s="56">
        <f t="shared" si="100"/>
        <v>9.092681612398662E-2</v>
      </c>
      <c r="R805" s="177"/>
    </row>
    <row r="806" spans="1:18" x14ac:dyDescent="0.2">
      <c r="A806" s="77">
        <f t="shared" si="103"/>
        <v>87</v>
      </c>
      <c r="B806" s="57" t="s">
        <v>1036</v>
      </c>
      <c r="C806" s="94">
        <v>356.6</v>
      </c>
      <c r="D806" s="57"/>
      <c r="E806" s="59"/>
      <c r="F806" s="57">
        <f t="shared" si="97"/>
        <v>356.6</v>
      </c>
      <c r="G806" s="180" t="s">
        <v>1999</v>
      </c>
      <c r="H806" s="180">
        <v>297</v>
      </c>
      <c r="I806" s="56">
        <f t="shared" si="101"/>
        <v>8.1061606821184098E-3</v>
      </c>
      <c r="J806" s="245">
        <f t="shared" si="102"/>
        <v>29.830671310195747</v>
      </c>
      <c r="K806" s="245">
        <f t="shared" si="98"/>
        <v>6.5627476882430642</v>
      </c>
      <c r="L806" s="54">
        <f t="shared" si="99"/>
        <v>13.483463432208477</v>
      </c>
      <c r="M806" s="54">
        <v>11.155015088095006</v>
      </c>
      <c r="N806" s="56">
        <f t="shared" si="100"/>
        <v>0.17114946023203109</v>
      </c>
      <c r="R806" s="177"/>
    </row>
    <row r="807" spans="1:18" x14ac:dyDescent="0.2">
      <c r="A807" s="77">
        <f t="shared" si="103"/>
        <v>88</v>
      </c>
      <c r="B807" s="57" t="s">
        <v>1037</v>
      </c>
      <c r="C807" s="94">
        <v>324.7</v>
      </c>
      <c r="D807" s="57"/>
      <c r="E807" s="59"/>
      <c r="F807" s="57">
        <f t="shared" si="97"/>
        <v>324.7</v>
      </c>
      <c r="G807" s="180" t="s">
        <v>1998</v>
      </c>
      <c r="H807" s="180">
        <v>157</v>
      </c>
      <c r="I807" s="56">
        <f t="shared" si="101"/>
        <v>4.2850748386955902E-3</v>
      </c>
      <c r="J807" s="245">
        <f t="shared" si="102"/>
        <v>15.769075406399772</v>
      </c>
      <c r="K807" s="245">
        <f t="shared" si="98"/>
        <v>3.4691965894079497</v>
      </c>
      <c r="L807" s="54">
        <f t="shared" si="99"/>
        <v>7.1276220836926969</v>
      </c>
      <c r="M807" s="54">
        <v>5.8967588176125112</v>
      </c>
      <c r="N807" s="56">
        <f t="shared" si="100"/>
        <v>9.9361419455229222E-2</v>
      </c>
      <c r="R807" s="177"/>
    </row>
    <row r="808" spans="1:18" x14ac:dyDescent="0.2">
      <c r="A808" s="77">
        <f t="shared" si="103"/>
        <v>89</v>
      </c>
      <c r="B808" s="57" t="s">
        <v>1038</v>
      </c>
      <c r="C808" s="94">
        <v>140.69999999999999</v>
      </c>
      <c r="D808" s="57"/>
      <c r="E808" s="59"/>
      <c r="F808" s="57">
        <f t="shared" si="97"/>
        <v>140.69999999999999</v>
      </c>
      <c r="G808" s="180" t="s">
        <v>1993</v>
      </c>
      <c r="H808" s="180">
        <v>118</v>
      </c>
      <c r="I808" s="56">
        <f t="shared" si="101"/>
        <v>3.2206294965992331E-3</v>
      </c>
      <c r="J808" s="245">
        <f t="shared" si="102"/>
        <v>11.851916547485178</v>
      </c>
      <c r="K808" s="245">
        <f t="shared" si="98"/>
        <v>2.6074216404467392</v>
      </c>
      <c r="L808" s="54">
        <f t="shared" si="99"/>
        <v>5.3570662794633011</v>
      </c>
      <c r="M808" s="54">
        <v>4.4319588565495307</v>
      </c>
      <c r="N808" s="56">
        <f t="shared" si="100"/>
        <v>0.17234089071744671</v>
      </c>
      <c r="R808" s="177"/>
    </row>
    <row r="809" spans="1:18" x14ac:dyDescent="0.2">
      <c r="A809" s="77">
        <f t="shared" si="103"/>
        <v>90</v>
      </c>
      <c r="B809" s="57" t="s">
        <v>1039</v>
      </c>
      <c r="C809" s="94">
        <v>135</v>
      </c>
      <c r="D809" s="57"/>
      <c r="E809" s="59"/>
      <c r="F809" s="57">
        <f t="shared" si="97"/>
        <v>135</v>
      </c>
      <c r="G809" s="180" t="s">
        <v>1993</v>
      </c>
      <c r="H809" s="180">
        <v>108</v>
      </c>
      <c r="I809" s="56">
        <f t="shared" si="101"/>
        <v>2.9476947934976034E-3</v>
      </c>
      <c r="J809" s="245">
        <f t="shared" si="102"/>
        <v>10.847516840071181</v>
      </c>
      <c r="K809" s="245">
        <f t="shared" si="98"/>
        <v>2.38645370481566</v>
      </c>
      <c r="L809" s="54">
        <f t="shared" si="99"/>
        <v>4.9030776117121739</v>
      </c>
      <c r="M809" s="54">
        <v>4.0563691229436385</v>
      </c>
      <c r="N809" s="56">
        <f t="shared" si="100"/>
        <v>0.1643956835521678</v>
      </c>
      <c r="R809" s="177"/>
    </row>
    <row r="810" spans="1:18" x14ac:dyDescent="0.2">
      <c r="A810" s="77">
        <f t="shared" si="103"/>
        <v>91</v>
      </c>
      <c r="B810" s="57" t="s">
        <v>1040</v>
      </c>
      <c r="C810" s="94">
        <v>303.7</v>
      </c>
      <c r="D810" s="57"/>
      <c r="E810" s="59"/>
      <c r="F810" s="57">
        <f t="shared" si="97"/>
        <v>303.7</v>
      </c>
      <c r="G810" s="180" t="s">
        <v>1993</v>
      </c>
      <c r="H810" s="180">
        <v>244</v>
      </c>
      <c r="I810" s="56">
        <f t="shared" si="101"/>
        <v>6.6596067556797707E-3</v>
      </c>
      <c r="J810" s="245">
        <f t="shared" si="102"/>
        <v>24.507352860901555</v>
      </c>
      <c r="K810" s="245">
        <f t="shared" si="98"/>
        <v>5.3916176293983424</v>
      </c>
      <c r="L810" s="54">
        <f t="shared" si="99"/>
        <v>11.077323493127503</v>
      </c>
      <c r="M810" s="54">
        <v>9.1643894999837752</v>
      </c>
      <c r="N810" s="56">
        <f t="shared" si="100"/>
        <v>0.16509938585252282</v>
      </c>
      <c r="R810" s="177"/>
    </row>
    <row r="811" spans="1:18" x14ac:dyDescent="0.2">
      <c r="A811" s="77">
        <f t="shared" si="103"/>
        <v>92</v>
      </c>
      <c r="B811" s="57" t="s">
        <v>1041</v>
      </c>
      <c r="C811" s="94">
        <v>405.1</v>
      </c>
      <c r="D811" s="57"/>
      <c r="E811" s="59"/>
      <c r="F811" s="57">
        <f t="shared" si="97"/>
        <v>405.1</v>
      </c>
      <c r="G811" s="180" t="s">
        <v>1993</v>
      </c>
      <c r="H811" s="180">
        <v>295</v>
      </c>
      <c r="I811" s="56">
        <f t="shared" si="101"/>
        <v>8.0515737414980828E-3</v>
      </c>
      <c r="J811" s="245">
        <f t="shared" si="102"/>
        <v>29.629791368712944</v>
      </c>
      <c r="K811" s="245">
        <f t="shared" si="98"/>
        <v>6.5185541011168473</v>
      </c>
      <c r="L811" s="54">
        <f t="shared" si="99"/>
        <v>13.39266569865825</v>
      </c>
      <c r="M811" s="54">
        <v>11.079897141373825</v>
      </c>
      <c r="N811" s="56">
        <f t="shared" si="100"/>
        <v>0.14964430587475158</v>
      </c>
      <c r="R811" s="177"/>
    </row>
    <row r="812" spans="1:18" x14ac:dyDescent="0.2">
      <c r="A812" s="77">
        <f t="shared" si="103"/>
        <v>93</v>
      </c>
      <c r="B812" s="57" t="s">
        <v>1042</v>
      </c>
      <c r="C812" s="94">
        <v>409.6</v>
      </c>
      <c r="D812" s="57"/>
      <c r="E812" s="59"/>
      <c r="F812" s="57">
        <f t="shared" si="97"/>
        <v>409.6</v>
      </c>
      <c r="G812" s="180" t="s">
        <v>1993</v>
      </c>
      <c r="H812" s="180">
        <v>298</v>
      </c>
      <c r="I812" s="56">
        <f t="shared" si="101"/>
        <v>8.1334541524285715E-3</v>
      </c>
      <c r="J812" s="245">
        <f t="shared" si="102"/>
        <v>29.931111280937142</v>
      </c>
      <c r="K812" s="245">
        <f t="shared" si="98"/>
        <v>6.5848444818061713</v>
      </c>
      <c r="L812" s="54">
        <f t="shared" si="99"/>
        <v>13.528862298983588</v>
      </c>
      <c r="M812" s="54">
        <v>11.192574061455595</v>
      </c>
      <c r="N812" s="56">
        <f t="shared" si="100"/>
        <v>0.14950535186323852</v>
      </c>
      <c r="R812" s="177"/>
    </row>
    <row r="813" spans="1:18" x14ac:dyDescent="0.2">
      <c r="A813" s="77">
        <f t="shared" si="103"/>
        <v>94</v>
      </c>
      <c r="B813" s="57" t="s">
        <v>1043</v>
      </c>
      <c r="C813" s="94">
        <v>411</v>
      </c>
      <c r="D813" s="57"/>
      <c r="E813" s="59"/>
      <c r="F813" s="57">
        <f t="shared" si="97"/>
        <v>411</v>
      </c>
      <c r="G813" s="180" t="s">
        <v>1993</v>
      </c>
      <c r="H813" s="180">
        <v>385</v>
      </c>
      <c r="I813" s="56">
        <f t="shared" si="101"/>
        <v>1.0507986069412752E-2</v>
      </c>
      <c r="J813" s="245">
        <f t="shared" si="102"/>
        <v>38.669388735438929</v>
      </c>
      <c r="K813" s="245">
        <f t="shared" si="98"/>
        <v>8.5072655217965636</v>
      </c>
      <c r="L813" s="54">
        <f t="shared" si="99"/>
        <v>17.478563708418395</v>
      </c>
      <c r="M813" s="54">
        <v>14.460204743826859</v>
      </c>
      <c r="N813" s="56">
        <f t="shared" si="100"/>
        <v>0.19249494576515999</v>
      </c>
      <c r="R813" s="177"/>
    </row>
    <row r="814" spans="1:18" x14ac:dyDescent="0.2">
      <c r="A814" s="77">
        <f t="shared" si="103"/>
        <v>95</v>
      </c>
      <c r="B814" s="57" t="s">
        <v>1044</v>
      </c>
      <c r="C814" s="94">
        <v>394.7</v>
      </c>
      <c r="D814" s="57"/>
      <c r="E814" s="59"/>
      <c r="F814" s="57">
        <f t="shared" si="97"/>
        <v>394.7</v>
      </c>
      <c r="G814" s="180" t="s">
        <v>1993</v>
      </c>
      <c r="H814" s="180">
        <v>296</v>
      </c>
      <c r="I814" s="56">
        <f t="shared" si="101"/>
        <v>8.0788672118082463E-3</v>
      </c>
      <c r="J814" s="245">
        <f t="shared" si="102"/>
        <v>29.730231339454345</v>
      </c>
      <c r="K814" s="245">
        <f t="shared" si="98"/>
        <v>6.5406508946799562</v>
      </c>
      <c r="L814" s="54">
        <f t="shared" si="99"/>
        <v>13.438064565433365</v>
      </c>
      <c r="M814" s="54">
        <v>11.117456114734416</v>
      </c>
      <c r="N814" s="56">
        <f t="shared" si="100"/>
        <v>0.15410793745706128</v>
      </c>
      <c r="R814" s="177"/>
    </row>
    <row r="815" spans="1:18" x14ac:dyDescent="0.2">
      <c r="A815" s="77">
        <f t="shared" si="103"/>
        <v>96</v>
      </c>
      <c r="B815" s="57" t="s">
        <v>1045</v>
      </c>
      <c r="C815" s="94">
        <v>242.2</v>
      </c>
      <c r="D815" s="57"/>
      <c r="E815" s="59"/>
      <c r="F815" s="57">
        <f t="shared" si="97"/>
        <v>242.2</v>
      </c>
      <c r="G815" s="180" t="s">
        <v>1993</v>
      </c>
      <c r="H815" s="180">
        <v>151</v>
      </c>
      <c r="I815" s="56">
        <f t="shared" si="101"/>
        <v>4.1213140168346119E-3</v>
      </c>
      <c r="J815" s="245">
        <f t="shared" si="102"/>
        <v>15.166435581951372</v>
      </c>
      <c r="K815" s="245">
        <f t="shared" si="98"/>
        <v>3.3366158280293021</v>
      </c>
      <c r="L815" s="54">
        <f t="shared" si="99"/>
        <v>6.8552288830420203</v>
      </c>
      <c r="M815" s="54">
        <v>5.6714049774489759</v>
      </c>
      <c r="N815" s="56">
        <f t="shared" si="100"/>
        <v>0.1281159590027732</v>
      </c>
      <c r="R815" s="177"/>
    </row>
    <row r="816" spans="1:18" x14ac:dyDescent="0.2">
      <c r="A816" s="77">
        <f t="shared" si="103"/>
        <v>97</v>
      </c>
      <c r="B816" s="57" t="s">
        <v>1046</v>
      </c>
      <c r="C816" s="94">
        <v>1242.4000000000001</v>
      </c>
      <c r="D816" s="57"/>
      <c r="E816" s="59">
        <v>37.299999999999997</v>
      </c>
      <c r="F816" s="57">
        <f t="shared" si="97"/>
        <v>1279.7</v>
      </c>
      <c r="G816" s="180" t="s">
        <v>1993</v>
      </c>
      <c r="H816" s="180">
        <v>490</v>
      </c>
      <c r="I816" s="56">
        <f t="shared" si="101"/>
        <v>1.3373800451979867E-2</v>
      </c>
      <c r="J816" s="245">
        <f t="shared" si="102"/>
        <v>49.215585663285907</v>
      </c>
      <c r="K816" s="245">
        <f t="shared" si="98"/>
        <v>10.827428845922899</v>
      </c>
      <c r="L816" s="54">
        <f t="shared" ref="L816:L847" si="104">J816*0.452</f>
        <v>22.245444719805231</v>
      </c>
      <c r="M816" s="54">
        <v>18.403896946688732</v>
      </c>
      <c r="N816" s="56">
        <f t="shared" ref="N816:N847" si="105">(J816+K816+L816+M816)/F816</f>
        <v>7.8684344905605039E-2</v>
      </c>
      <c r="R816" s="177"/>
    </row>
    <row r="817" spans="1:18" x14ac:dyDescent="0.2">
      <c r="A817" s="77">
        <f t="shared" si="103"/>
        <v>98</v>
      </c>
      <c r="B817" s="57" t="s">
        <v>1047</v>
      </c>
      <c r="C817" s="94">
        <v>1061.7</v>
      </c>
      <c r="D817" s="57"/>
      <c r="E817" s="59"/>
      <c r="F817" s="57">
        <f t="shared" si="97"/>
        <v>1061.7</v>
      </c>
      <c r="G817" s="180" t="s">
        <v>1993</v>
      </c>
      <c r="H817" s="180">
        <v>490</v>
      </c>
      <c r="I817" s="56">
        <f t="shared" si="101"/>
        <v>1.3373800451979867E-2</v>
      </c>
      <c r="J817" s="245">
        <f t="shared" si="102"/>
        <v>49.215585663285907</v>
      </c>
      <c r="K817" s="245">
        <f t="shared" si="98"/>
        <v>10.827428845922899</v>
      </c>
      <c r="L817" s="54">
        <f t="shared" si="104"/>
        <v>22.245444719805231</v>
      </c>
      <c r="M817" s="54">
        <v>18.403896946688732</v>
      </c>
      <c r="N817" s="56">
        <f t="shared" si="105"/>
        <v>9.4840685858248813E-2</v>
      </c>
      <c r="R817" s="177"/>
    </row>
    <row r="818" spans="1:18" x14ac:dyDescent="0.2">
      <c r="A818" s="77">
        <f t="shared" si="103"/>
        <v>99</v>
      </c>
      <c r="B818" s="57" t="s">
        <v>1048</v>
      </c>
      <c r="C818" s="94">
        <v>439.1</v>
      </c>
      <c r="D818" s="57"/>
      <c r="E818" s="59"/>
      <c r="F818" s="57">
        <f t="shared" si="97"/>
        <v>439.1</v>
      </c>
      <c r="G818" s="180" t="s">
        <v>1998</v>
      </c>
      <c r="H818" s="180">
        <v>244</v>
      </c>
      <c r="I818" s="56">
        <f t="shared" si="101"/>
        <v>6.6596067556797707E-3</v>
      </c>
      <c r="J818" s="245">
        <f t="shared" si="102"/>
        <v>24.507352860901555</v>
      </c>
      <c r="K818" s="245">
        <f t="shared" si="98"/>
        <v>5.3916176293983424</v>
      </c>
      <c r="L818" s="54">
        <f t="shared" si="104"/>
        <v>11.077323493127503</v>
      </c>
      <c r="M818" s="54">
        <v>9.1643894999837752</v>
      </c>
      <c r="N818" s="56">
        <f t="shared" si="105"/>
        <v>0.11418966860262168</v>
      </c>
      <c r="R818" s="177"/>
    </row>
    <row r="819" spans="1:18" x14ac:dyDescent="0.2">
      <c r="A819" s="77">
        <f t="shared" si="103"/>
        <v>100</v>
      </c>
      <c r="B819" s="57" t="s">
        <v>1049</v>
      </c>
      <c r="C819" s="94">
        <v>805.2</v>
      </c>
      <c r="D819" s="57"/>
      <c r="E819" s="59"/>
      <c r="F819" s="57">
        <f t="shared" si="97"/>
        <v>805.2</v>
      </c>
      <c r="G819" s="180" t="s">
        <v>1993</v>
      </c>
      <c r="H819" s="180">
        <v>237</v>
      </c>
      <c r="I819" s="56">
        <f t="shared" si="101"/>
        <v>6.4685524635086297E-3</v>
      </c>
      <c r="J819" s="245">
        <f t="shared" si="102"/>
        <v>23.804273065711758</v>
      </c>
      <c r="K819" s="245">
        <f t="shared" si="98"/>
        <v>5.2369400744565864</v>
      </c>
      <c r="L819" s="54">
        <f t="shared" si="104"/>
        <v>10.759531425701715</v>
      </c>
      <c r="M819" s="54">
        <v>8.9014766864596488</v>
      </c>
      <c r="N819" s="56">
        <f t="shared" si="105"/>
        <v>6.0484626493206288E-2</v>
      </c>
      <c r="R819" s="177"/>
    </row>
    <row r="820" spans="1:18" x14ac:dyDescent="0.2">
      <c r="A820" s="77">
        <f t="shared" si="103"/>
        <v>101</v>
      </c>
      <c r="B820" s="57" t="s">
        <v>1050</v>
      </c>
      <c r="C820" s="94">
        <v>853</v>
      </c>
      <c r="D820" s="57"/>
      <c r="E820" s="59"/>
      <c r="F820" s="57">
        <f t="shared" si="97"/>
        <v>853</v>
      </c>
      <c r="G820" s="180" t="s">
        <v>1993</v>
      </c>
      <c r="H820" s="180">
        <v>272</v>
      </c>
      <c r="I820" s="56">
        <f t="shared" si="101"/>
        <v>7.4238239243643346E-3</v>
      </c>
      <c r="J820" s="245">
        <f t="shared" si="102"/>
        <v>27.319672041660752</v>
      </c>
      <c r="K820" s="245">
        <f t="shared" si="98"/>
        <v>6.0103278491653658</v>
      </c>
      <c r="L820" s="54">
        <f t="shared" si="104"/>
        <v>12.34849176283066</v>
      </c>
      <c r="M820" s="54">
        <v>10.216040754080273</v>
      </c>
      <c r="N820" s="56">
        <f t="shared" si="105"/>
        <v>6.5527001650336522E-2</v>
      </c>
      <c r="R820" s="177"/>
    </row>
    <row r="821" spans="1:18" x14ac:dyDescent="0.2">
      <c r="A821" s="77">
        <f t="shared" si="103"/>
        <v>102</v>
      </c>
      <c r="B821" s="57" t="s">
        <v>1051</v>
      </c>
      <c r="C821" s="94">
        <v>424.1</v>
      </c>
      <c r="D821" s="57"/>
      <c r="E821" s="59"/>
      <c r="F821" s="57">
        <f t="shared" si="97"/>
        <v>424.1</v>
      </c>
      <c r="G821" s="180" t="s">
        <v>2000</v>
      </c>
      <c r="H821" s="180">
        <v>231</v>
      </c>
      <c r="I821" s="56">
        <f t="shared" si="101"/>
        <v>6.3047916416476514E-3</v>
      </c>
      <c r="J821" s="245">
        <f t="shared" si="102"/>
        <v>23.201633241263359</v>
      </c>
      <c r="K821" s="245">
        <f t="shared" si="98"/>
        <v>5.1043593130779392</v>
      </c>
      <c r="L821" s="54">
        <f t="shared" si="104"/>
        <v>10.487138225051039</v>
      </c>
      <c r="M821" s="54">
        <v>8.6761228462961153</v>
      </c>
      <c r="N821" s="56">
        <f t="shared" si="105"/>
        <v>0.1119293884123755</v>
      </c>
      <c r="R821" s="177"/>
    </row>
    <row r="822" spans="1:18" x14ac:dyDescent="0.2">
      <c r="A822" s="77">
        <f t="shared" si="103"/>
        <v>103</v>
      </c>
      <c r="B822" s="57" t="s">
        <v>1052</v>
      </c>
      <c r="C822" s="94">
        <v>250.6</v>
      </c>
      <c r="D822" s="57"/>
      <c r="E822" s="59"/>
      <c r="F822" s="57">
        <f t="shared" si="97"/>
        <v>250.6</v>
      </c>
      <c r="G822" s="180" t="s">
        <v>2000</v>
      </c>
      <c r="H822" s="180">
        <v>188</v>
      </c>
      <c r="I822" s="56">
        <f t="shared" si="101"/>
        <v>5.1311724183106429E-3</v>
      </c>
      <c r="J822" s="245">
        <f t="shared" si="102"/>
        <v>18.882714499383166</v>
      </c>
      <c r="K822" s="245">
        <f t="shared" si="98"/>
        <v>4.1541971898642966</v>
      </c>
      <c r="L822" s="54">
        <f t="shared" si="104"/>
        <v>8.5349869537211909</v>
      </c>
      <c r="M822" s="54">
        <v>7.0610869917907779</v>
      </c>
      <c r="N822" s="56">
        <f t="shared" si="105"/>
        <v>0.15416195384979819</v>
      </c>
      <c r="R822" s="177"/>
    </row>
    <row r="823" spans="1:18" x14ac:dyDescent="0.2">
      <c r="A823" s="77">
        <f t="shared" si="103"/>
        <v>104</v>
      </c>
      <c r="B823" s="57" t="s">
        <v>1053</v>
      </c>
      <c r="C823" s="94">
        <v>117.5</v>
      </c>
      <c r="D823" s="57"/>
      <c r="E823" s="59"/>
      <c r="F823" s="57">
        <f t="shared" si="97"/>
        <v>117.5</v>
      </c>
      <c r="G823" s="180" t="s">
        <v>1993</v>
      </c>
      <c r="H823" s="180">
        <v>95</v>
      </c>
      <c r="I823" s="56">
        <f t="shared" si="101"/>
        <v>2.5928796794654845E-3</v>
      </c>
      <c r="J823" s="245">
        <f t="shared" si="102"/>
        <v>9.5417972204329828</v>
      </c>
      <c r="K823" s="245">
        <f t="shared" si="98"/>
        <v>2.0991953884952563</v>
      </c>
      <c r="L823" s="54">
        <f t="shared" si="104"/>
        <v>4.3128923436357081</v>
      </c>
      <c r="M823" s="54">
        <v>3.5681024692559782</v>
      </c>
      <c r="N823" s="56">
        <f t="shared" si="105"/>
        <v>0.16614457380272277</v>
      </c>
      <c r="R823" s="177"/>
    </row>
    <row r="824" spans="1:18" x14ac:dyDescent="0.2">
      <c r="A824" s="77">
        <f t="shared" si="103"/>
        <v>105</v>
      </c>
      <c r="B824" s="57" t="s">
        <v>1054</v>
      </c>
      <c r="C824" s="94">
        <v>133.19999999999999</v>
      </c>
      <c r="D824" s="57"/>
      <c r="E824" s="59"/>
      <c r="F824" s="57">
        <f t="shared" si="97"/>
        <v>133.19999999999999</v>
      </c>
      <c r="G824" s="180" t="s">
        <v>1998</v>
      </c>
      <c r="H824" s="180">
        <v>132</v>
      </c>
      <c r="I824" s="56">
        <f t="shared" si="101"/>
        <v>3.6027380809415151E-3</v>
      </c>
      <c r="J824" s="245">
        <f t="shared" si="102"/>
        <v>13.258076137864775</v>
      </c>
      <c r="K824" s="245">
        <f t="shared" si="98"/>
        <v>2.9167767503302504</v>
      </c>
      <c r="L824" s="54">
        <f t="shared" si="104"/>
        <v>5.9926504143148787</v>
      </c>
      <c r="M824" s="54">
        <v>4.9577844835977807</v>
      </c>
      <c r="N824" s="56">
        <f t="shared" si="105"/>
        <v>0.20364330169750519</v>
      </c>
      <c r="R824" s="177"/>
    </row>
    <row r="825" spans="1:18" x14ac:dyDescent="0.2">
      <c r="A825" s="77">
        <f t="shared" si="103"/>
        <v>106</v>
      </c>
      <c r="B825" s="57" t="s">
        <v>1055</v>
      </c>
      <c r="C825" s="94">
        <v>134.19999999999999</v>
      </c>
      <c r="D825" s="57"/>
      <c r="E825" s="59"/>
      <c r="F825" s="57">
        <f t="shared" ref="F825:F876" si="106">C825+D825+E825</f>
        <v>134.19999999999999</v>
      </c>
      <c r="G825" s="180" t="s">
        <v>1993</v>
      </c>
      <c r="H825" s="180">
        <v>109</v>
      </c>
      <c r="I825" s="56">
        <f t="shared" si="101"/>
        <v>2.9749882638077665E-3</v>
      </c>
      <c r="J825" s="245">
        <f t="shared" si="102"/>
        <v>10.947956810812581</v>
      </c>
      <c r="K825" s="245">
        <f t="shared" si="98"/>
        <v>2.408550498378768</v>
      </c>
      <c r="L825" s="54">
        <f t="shared" si="104"/>
        <v>4.9484764784872866</v>
      </c>
      <c r="M825" s="54">
        <v>4.0939280963042277</v>
      </c>
      <c r="N825" s="56">
        <f t="shared" si="105"/>
        <v>0.16690694399391109</v>
      </c>
      <c r="R825" s="177"/>
    </row>
    <row r="826" spans="1:18" x14ac:dyDescent="0.2">
      <c r="A826" s="77">
        <f t="shared" si="103"/>
        <v>107</v>
      </c>
      <c r="B826" s="57" t="s">
        <v>1056</v>
      </c>
      <c r="C826" s="94">
        <v>137</v>
      </c>
      <c r="D826" s="57"/>
      <c r="E826" s="59"/>
      <c r="F826" s="57">
        <f t="shared" si="106"/>
        <v>137</v>
      </c>
      <c r="G826" s="180" t="s">
        <v>1993</v>
      </c>
      <c r="H826" s="180">
        <v>111</v>
      </c>
      <c r="I826" s="56">
        <f t="shared" si="101"/>
        <v>3.0295752044280926E-3</v>
      </c>
      <c r="J826" s="245">
        <f t="shared" si="102"/>
        <v>11.148836752295381</v>
      </c>
      <c r="K826" s="245">
        <f t="shared" si="98"/>
        <v>2.452744085504984</v>
      </c>
      <c r="L826" s="54">
        <f t="shared" si="104"/>
        <v>5.0392742120375127</v>
      </c>
      <c r="M826" s="54">
        <v>4.1690460430254053</v>
      </c>
      <c r="N826" s="56">
        <f t="shared" si="105"/>
        <v>0.16649562841506046</v>
      </c>
      <c r="R826" s="177"/>
    </row>
    <row r="827" spans="1:18" x14ac:dyDescent="0.2">
      <c r="A827" s="77">
        <f t="shared" si="103"/>
        <v>108</v>
      </c>
      <c r="B827" s="57" t="s">
        <v>1057</v>
      </c>
      <c r="C827" s="94">
        <v>139.6</v>
      </c>
      <c r="D827" s="57"/>
      <c r="E827" s="59"/>
      <c r="F827" s="57">
        <f t="shared" si="106"/>
        <v>139.6</v>
      </c>
      <c r="G827" s="180" t="s">
        <v>1999</v>
      </c>
      <c r="H827" s="180">
        <v>110</v>
      </c>
      <c r="I827" s="56">
        <f t="shared" si="101"/>
        <v>3.0022817341179295E-3</v>
      </c>
      <c r="J827" s="245">
        <f t="shared" si="102"/>
        <v>11.048396781553981</v>
      </c>
      <c r="K827" s="245">
        <f t="shared" si="98"/>
        <v>2.430647291941876</v>
      </c>
      <c r="L827" s="54">
        <f t="shared" si="104"/>
        <v>4.9938753452623992</v>
      </c>
      <c r="M827" s="54">
        <v>4.131487069664816</v>
      </c>
      <c r="N827" s="56">
        <f t="shared" si="105"/>
        <v>0.16192268258182718</v>
      </c>
      <c r="R827" s="177"/>
    </row>
    <row r="828" spans="1:18" x14ac:dyDescent="0.2">
      <c r="A828" s="77">
        <f t="shared" si="103"/>
        <v>109</v>
      </c>
      <c r="B828" s="57" t="s">
        <v>1058</v>
      </c>
      <c r="C828" s="94">
        <v>48.8</v>
      </c>
      <c r="D828" s="57"/>
      <c r="E828" s="59"/>
      <c r="F828" s="57">
        <f t="shared" si="106"/>
        <v>48.8</v>
      </c>
      <c r="G828" s="180" t="s">
        <v>1993</v>
      </c>
      <c r="H828" s="180">
        <v>10</v>
      </c>
      <c r="I828" s="56">
        <f t="shared" si="101"/>
        <v>2.7293470310162994E-4</v>
      </c>
      <c r="J828" s="245">
        <f t="shared" si="102"/>
        <v>1.0043997074139981</v>
      </c>
      <c r="K828" s="245">
        <f t="shared" ref="K828:K876" si="107">J828*0.22</f>
        <v>0.22096793563107958</v>
      </c>
      <c r="L828" s="54">
        <f t="shared" si="104"/>
        <v>0.45398866775112717</v>
      </c>
      <c r="M828" s="54">
        <v>0.37558973360589237</v>
      </c>
      <c r="N828" s="56">
        <f t="shared" si="105"/>
        <v>4.2109550090206914E-2</v>
      </c>
      <c r="R828" s="177"/>
    </row>
    <row r="829" spans="1:18" x14ac:dyDescent="0.2">
      <c r="A829" s="77">
        <f t="shared" si="103"/>
        <v>110</v>
      </c>
      <c r="B829" s="57" t="s">
        <v>1059</v>
      </c>
      <c r="C829" s="94">
        <v>291</v>
      </c>
      <c r="D829" s="57"/>
      <c r="E829" s="59"/>
      <c r="F829" s="57">
        <f t="shared" si="106"/>
        <v>291</v>
      </c>
      <c r="G829" s="180" t="s">
        <v>1998</v>
      </c>
      <c r="H829" s="180">
        <v>170</v>
      </c>
      <c r="I829" s="56">
        <f t="shared" si="101"/>
        <v>4.6398899527277087E-3</v>
      </c>
      <c r="J829" s="245">
        <f t="shared" si="102"/>
        <v>17.074795026037968</v>
      </c>
      <c r="K829" s="245">
        <f t="shared" si="107"/>
        <v>3.7564549057283529</v>
      </c>
      <c r="L829" s="54">
        <f t="shared" si="104"/>
        <v>7.7178073517691619</v>
      </c>
      <c r="M829" s="54">
        <v>6.385025471300172</v>
      </c>
      <c r="N829" s="56">
        <f t="shared" si="105"/>
        <v>0.12004839434651429</v>
      </c>
      <c r="R829" s="177"/>
    </row>
    <row r="830" spans="1:18" x14ac:dyDescent="0.2">
      <c r="A830" s="77">
        <f t="shared" si="103"/>
        <v>111</v>
      </c>
      <c r="B830" s="57" t="s">
        <v>1060</v>
      </c>
      <c r="C830" s="94">
        <v>455.4</v>
      </c>
      <c r="D830" s="57"/>
      <c r="E830" s="59"/>
      <c r="F830" s="57">
        <f t="shared" si="106"/>
        <v>455.4</v>
      </c>
      <c r="G830" s="180" t="s">
        <v>1993</v>
      </c>
      <c r="H830" s="180">
        <v>177</v>
      </c>
      <c r="I830" s="56">
        <f t="shared" si="101"/>
        <v>4.8309442448988497E-3</v>
      </c>
      <c r="J830" s="245">
        <f t="shared" si="102"/>
        <v>17.777874821227766</v>
      </c>
      <c r="K830" s="245">
        <f t="shared" si="107"/>
        <v>3.9111324606701086</v>
      </c>
      <c r="L830" s="54">
        <f t="shared" si="104"/>
        <v>8.0355994191949502</v>
      </c>
      <c r="M830" s="54">
        <v>6.6479382848242956</v>
      </c>
      <c r="N830" s="56">
        <f t="shared" si="105"/>
        <v>7.9869444413520244E-2</v>
      </c>
      <c r="R830" s="177"/>
    </row>
    <row r="831" spans="1:18" x14ac:dyDescent="0.2">
      <c r="A831" s="77">
        <f t="shared" si="103"/>
        <v>112</v>
      </c>
      <c r="B831" s="57" t="s">
        <v>1061</v>
      </c>
      <c r="C831" s="94">
        <v>260</v>
      </c>
      <c r="D831" s="57"/>
      <c r="E831" s="59"/>
      <c r="F831" s="57">
        <f t="shared" si="106"/>
        <v>260</v>
      </c>
      <c r="G831" s="72" t="s">
        <v>1998</v>
      </c>
      <c r="H831" s="72">
        <v>150</v>
      </c>
      <c r="I831" s="56">
        <f t="shared" si="101"/>
        <v>4.0940205465244493E-3</v>
      </c>
      <c r="J831" s="245">
        <f t="shared" si="102"/>
        <v>15.065995611209972</v>
      </c>
      <c r="K831" s="245">
        <f t="shared" si="107"/>
        <v>3.3145190344661941</v>
      </c>
      <c r="L831" s="54">
        <f t="shared" si="104"/>
        <v>6.8098300162669076</v>
      </c>
      <c r="M831" s="54">
        <v>5.6338460040883866</v>
      </c>
      <c r="N831" s="56">
        <f t="shared" si="105"/>
        <v>0.11855457948473638</v>
      </c>
      <c r="R831" s="177"/>
    </row>
    <row r="832" spans="1:18" x14ac:dyDescent="0.2">
      <c r="A832" s="77">
        <f t="shared" si="103"/>
        <v>113</v>
      </c>
      <c r="B832" s="57" t="s">
        <v>1062</v>
      </c>
      <c r="C832" s="94">
        <v>1677.5</v>
      </c>
      <c r="D832" s="57"/>
      <c r="E832" s="59">
        <v>89.1</v>
      </c>
      <c r="F832" s="57">
        <f t="shared" si="106"/>
        <v>1766.6</v>
      </c>
      <c r="G832" s="47" t="s">
        <v>1993</v>
      </c>
      <c r="H832" s="47">
        <v>510</v>
      </c>
      <c r="I832" s="56">
        <f t="shared" si="101"/>
        <v>1.3919669858183128E-2</v>
      </c>
      <c r="J832" s="245">
        <f t="shared" si="102"/>
        <v>51.224385078113912</v>
      </c>
      <c r="K832" s="245">
        <f t="shared" si="107"/>
        <v>11.269364717185061</v>
      </c>
      <c r="L832" s="54">
        <f t="shared" si="104"/>
        <v>23.153422055307487</v>
      </c>
      <c r="M832" s="54">
        <v>19.155076413900513</v>
      </c>
      <c r="N832" s="56">
        <f t="shared" si="105"/>
        <v>5.9324265971078337E-2</v>
      </c>
      <c r="R832" s="177"/>
    </row>
    <row r="833" spans="1:18" x14ac:dyDescent="0.2">
      <c r="A833" s="77">
        <f t="shared" si="103"/>
        <v>114</v>
      </c>
      <c r="B833" s="57" t="s">
        <v>1063</v>
      </c>
      <c r="C833" s="94">
        <v>4349.5</v>
      </c>
      <c r="D833" s="57"/>
      <c r="E833" s="59"/>
      <c r="F833" s="57">
        <f t="shared" si="106"/>
        <v>4349.5</v>
      </c>
      <c r="G833" s="47" t="s">
        <v>1993</v>
      </c>
      <c r="H833" s="47">
        <v>2200</v>
      </c>
      <c r="I833" s="56">
        <f t="shared" si="101"/>
        <v>6.0045634682358587E-2</v>
      </c>
      <c r="J833" s="245">
        <f t="shared" si="102"/>
        <v>220.9679356310796</v>
      </c>
      <c r="K833" s="245">
        <f t="shared" si="107"/>
        <v>48.612945838837511</v>
      </c>
      <c r="L833" s="54">
        <f t="shared" si="104"/>
        <v>99.877506905247984</v>
      </c>
      <c r="M833" s="54">
        <v>82.629741393296328</v>
      </c>
      <c r="N833" s="56">
        <f t="shared" si="105"/>
        <v>0.10394025284939912</v>
      </c>
      <c r="R833" s="177"/>
    </row>
    <row r="834" spans="1:18" x14ac:dyDescent="0.2">
      <c r="A834" s="77">
        <f t="shared" si="103"/>
        <v>115</v>
      </c>
      <c r="B834" s="57" t="s">
        <v>1064</v>
      </c>
      <c r="C834" s="94">
        <v>2979.4</v>
      </c>
      <c r="D834" s="57"/>
      <c r="E834" s="59">
        <v>29</v>
      </c>
      <c r="F834" s="57">
        <f t="shared" si="106"/>
        <v>3008.4</v>
      </c>
      <c r="G834" s="47" t="s">
        <v>1993</v>
      </c>
      <c r="H834" s="47">
        <v>896</v>
      </c>
      <c r="I834" s="56">
        <f t="shared" si="101"/>
        <v>2.4454949397906042E-2</v>
      </c>
      <c r="J834" s="245">
        <f t="shared" si="102"/>
        <v>89.994213784294232</v>
      </c>
      <c r="K834" s="245">
        <f t="shared" si="107"/>
        <v>19.798727032544733</v>
      </c>
      <c r="L834" s="54">
        <f t="shared" si="104"/>
        <v>40.677384630500995</v>
      </c>
      <c r="M834" s="54">
        <v>33.652840131087963</v>
      </c>
      <c r="N834" s="56">
        <f t="shared" si="105"/>
        <v>6.1203020069946795E-2</v>
      </c>
      <c r="R834" s="177"/>
    </row>
    <row r="835" spans="1:18" x14ac:dyDescent="0.2">
      <c r="A835" s="77">
        <f t="shared" si="103"/>
        <v>116</v>
      </c>
      <c r="B835" s="57" t="s">
        <v>1065</v>
      </c>
      <c r="C835" s="94">
        <v>4293.7</v>
      </c>
      <c r="D835" s="57"/>
      <c r="E835" s="59">
        <v>255.7</v>
      </c>
      <c r="F835" s="57">
        <f t="shared" si="106"/>
        <v>4549.3999999999996</v>
      </c>
      <c r="G835" s="47" t="s">
        <v>1993</v>
      </c>
      <c r="H835" s="47">
        <v>1289</v>
      </c>
      <c r="I835" s="56">
        <f t="shared" si="101"/>
        <v>3.5181283229800096E-2</v>
      </c>
      <c r="J835" s="245">
        <f t="shared" si="102"/>
        <v>129.46712228566435</v>
      </c>
      <c r="K835" s="245">
        <f t="shared" si="107"/>
        <v>28.482766902846155</v>
      </c>
      <c r="L835" s="54">
        <f t="shared" si="104"/>
        <v>58.519139273120288</v>
      </c>
      <c r="M835" s="54">
        <v>48.413516661799534</v>
      </c>
      <c r="N835" s="56">
        <f t="shared" si="105"/>
        <v>5.8223621823411953E-2</v>
      </c>
      <c r="R835" s="177"/>
    </row>
    <row r="836" spans="1:18" x14ac:dyDescent="0.2">
      <c r="A836" s="77">
        <f t="shared" si="103"/>
        <v>117</v>
      </c>
      <c r="B836" s="38" t="s">
        <v>1066</v>
      </c>
      <c r="C836" s="94">
        <v>296.8</v>
      </c>
      <c r="D836" s="57"/>
      <c r="E836" s="59"/>
      <c r="F836" s="57">
        <f t="shared" si="106"/>
        <v>296.8</v>
      </c>
      <c r="G836" s="47" t="s">
        <v>2000</v>
      </c>
      <c r="H836" s="183">
        <v>394</v>
      </c>
      <c r="I836" s="56">
        <f t="shared" si="101"/>
        <v>1.075362730220422E-2</v>
      </c>
      <c r="J836" s="245">
        <f t="shared" si="102"/>
        <v>39.573348472111526</v>
      </c>
      <c r="K836" s="245">
        <f t="shared" si="107"/>
        <v>8.7061366638645357</v>
      </c>
      <c r="L836" s="54">
        <f t="shared" si="104"/>
        <v>17.887153509394409</v>
      </c>
      <c r="M836" s="54">
        <v>14.798235504072164</v>
      </c>
      <c r="N836" s="56">
        <f t="shared" si="105"/>
        <v>0.27279270265984712</v>
      </c>
      <c r="R836" s="177"/>
    </row>
    <row r="837" spans="1:18" x14ac:dyDescent="0.2">
      <c r="A837" s="77">
        <f t="shared" si="103"/>
        <v>118</v>
      </c>
      <c r="B837" s="57" t="s">
        <v>1067</v>
      </c>
      <c r="C837" s="94">
        <v>146.30000000000001</v>
      </c>
      <c r="D837" s="57"/>
      <c r="E837" s="59"/>
      <c r="F837" s="57">
        <f t="shared" si="106"/>
        <v>146.30000000000001</v>
      </c>
      <c r="G837" s="47" t="s">
        <v>1998</v>
      </c>
      <c r="H837" s="47">
        <v>128</v>
      </c>
      <c r="I837" s="56">
        <f t="shared" si="101"/>
        <v>3.4935641997008633E-3</v>
      </c>
      <c r="J837" s="245">
        <f t="shared" si="102"/>
        <v>12.856316254899177</v>
      </c>
      <c r="K837" s="245">
        <f t="shared" si="107"/>
        <v>2.8283895760778188</v>
      </c>
      <c r="L837" s="54">
        <f t="shared" si="104"/>
        <v>5.8110549472144282</v>
      </c>
      <c r="M837" s="54">
        <v>4.8075485901554229</v>
      </c>
      <c r="N837" s="56">
        <f t="shared" si="105"/>
        <v>0.17979022124638994</v>
      </c>
      <c r="R837" s="177"/>
    </row>
    <row r="838" spans="1:18" x14ac:dyDescent="0.2">
      <c r="A838" s="77">
        <f t="shared" si="103"/>
        <v>119</v>
      </c>
      <c r="B838" s="57" t="s">
        <v>1068</v>
      </c>
      <c r="C838" s="94">
        <v>1345.9</v>
      </c>
      <c r="D838" s="57"/>
      <c r="E838" s="59"/>
      <c r="F838" s="57">
        <f t="shared" si="106"/>
        <v>1345.9</v>
      </c>
      <c r="G838" s="47" t="s">
        <v>1999</v>
      </c>
      <c r="H838" s="47">
        <v>576</v>
      </c>
      <c r="I838" s="56">
        <f t="shared" si="101"/>
        <v>1.5721038898653884E-2</v>
      </c>
      <c r="J838" s="245">
        <f t="shared" si="102"/>
        <v>57.853423147046293</v>
      </c>
      <c r="K838" s="245">
        <f t="shared" si="107"/>
        <v>12.727753092350184</v>
      </c>
      <c r="L838" s="54">
        <f t="shared" si="104"/>
        <v>26.149747262464924</v>
      </c>
      <c r="M838" s="54">
        <v>21.633968655699402</v>
      </c>
      <c r="N838" s="56">
        <f t="shared" si="105"/>
        <v>8.7944789477346616E-2</v>
      </c>
      <c r="R838" s="177"/>
    </row>
    <row r="839" spans="1:18" x14ac:dyDescent="0.2">
      <c r="A839" s="77">
        <f t="shared" si="103"/>
        <v>120</v>
      </c>
      <c r="B839" s="57" t="s">
        <v>1069</v>
      </c>
      <c r="C839" s="94">
        <v>2193.8000000000002</v>
      </c>
      <c r="D839" s="57"/>
      <c r="E839" s="59"/>
      <c r="F839" s="57">
        <f t="shared" si="106"/>
        <v>2193.8000000000002</v>
      </c>
      <c r="G839" s="47" t="s">
        <v>1993</v>
      </c>
      <c r="H839" s="47">
        <v>658</v>
      </c>
      <c r="I839" s="56">
        <f t="shared" si="101"/>
        <v>1.7959103464087252E-2</v>
      </c>
      <c r="J839" s="245">
        <f t="shared" si="102"/>
        <v>66.089500747841086</v>
      </c>
      <c r="K839" s="245">
        <f t="shared" si="107"/>
        <v>14.539690164525039</v>
      </c>
      <c r="L839" s="54">
        <f t="shared" si="104"/>
        <v>29.872454338024173</v>
      </c>
      <c r="M839" s="54">
        <v>24.713804471267721</v>
      </c>
      <c r="N839" s="56">
        <f t="shared" si="105"/>
        <v>6.1635267445372413E-2</v>
      </c>
      <c r="R839" s="177"/>
    </row>
    <row r="840" spans="1:18" x14ac:dyDescent="0.2">
      <c r="A840" s="77">
        <f t="shared" si="103"/>
        <v>121</v>
      </c>
      <c r="B840" s="57" t="s">
        <v>1070</v>
      </c>
      <c r="C840" s="94">
        <v>11261.6</v>
      </c>
      <c r="D840" s="57">
        <v>194.6</v>
      </c>
      <c r="E840" s="59">
        <v>748.5</v>
      </c>
      <c r="F840" s="57">
        <f t="shared" si="106"/>
        <v>12204.7</v>
      </c>
      <c r="G840" s="47" t="s">
        <v>1993</v>
      </c>
      <c r="H840" s="47">
        <v>1820</v>
      </c>
      <c r="I840" s="56">
        <f t="shared" si="101"/>
        <v>4.9674115964496647E-2</v>
      </c>
      <c r="J840" s="245">
        <f t="shared" si="102"/>
        <v>182.80074674934767</v>
      </c>
      <c r="K840" s="245">
        <f t="shared" si="107"/>
        <v>40.21616428485649</v>
      </c>
      <c r="L840" s="54">
        <f t="shared" si="104"/>
        <v>82.625937530705144</v>
      </c>
      <c r="M840" s="54">
        <v>68.357331516272424</v>
      </c>
      <c r="N840" s="56">
        <f t="shared" si="105"/>
        <v>3.0643947010674716E-2</v>
      </c>
      <c r="R840" s="177"/>
    </row>
    <row r="841" spans="1:18" x14ac:dyDescent="0.2">
      <c r="A841" s="77">
        <f t="shared" si="103"/>
        <v>122</v>
      </c>
      <c r="B841" s="57" t="s">
        <v>1071</v>
      </c>
      <c r="C841" s="94">
        <v>444</v>
      </c>
      <c r="D841" s="57"/>
      <c r="E841" s="59"/>
      <c r="F841" s="57">
        <f t="shared" si="106"/>
        <v>444</v>
      </c>
      <c r="G841" s="47" t="s">
        <v>1995</v>
      </c>
      <c r="H841" s="47">
        <v>250</v>
      </c>
      <c r="I841" s="56">
        <f t="shared" si="101"/>
        <v>6.8233675775407482E-3</v>
      </c>
      <c r="J841" s="245">
        <f t="shared" si="102"/>
        <v>25.109992685349955</v>
      </c>
      <c r="K841" s="245">
        <f t="shared" si="107"/>
        <v>5.5241983907769905</v>
      </c>
      <c r="L841" s="54">
        <f t="shared" si="104"/>
        <v>11.349716693778181</v>
      </c>
      <c r="M841" s="54">
        <v>9.3897433401473105</v>
      </c>
      <c r="N841" s="56">
        <f t="shared" si="105"/>
        <v>0.11570642141903703</v>
      </c>
      <c r="R841" s="177"/>
    </row>
    <row r="842" spans="1:18" x14ac:dyDescent="0.2">
      <c r="A842" s="77">
        <f t="shared" si="103"/>
        <v>123</v>
      </c>
      <c r="B842" s="57" t="s">
        <v>1072</v>
      </c>
      <c r="C842" s="94">
        <v>442.5</v>
      </c>
      <c r="D842" s="57"/>
      <c r="E842" s="59"/>
      <c r="F842" s="57">
        <f t="shared" si="106"/>
        <v>442.5</v>
      </c>
      <c r="G842" s="47" t="s">
        <v>1995</v>
      </c>
      <c r="H842" s="47">
        <v>224</v>
      </c>
      <c r="I842" s="56">
        <f t="shared" si="101"/>
        <v>6.1137373494765104E-3</v>
      </c>
      <c r="J842" s="245">
        <f t="shared" si="102"/>
        <v>22.498553446073558</v>
      </c>
      <c r="K842" s="245">
        <f t="shared" si="107"/>
        <v>4.9496817581361832</v>
      </c>
      <c r="L842" s="54">
        <f t="shared" si="104"/>
        <v>10.169346157625249</v>
      </c>
      <c r="M842" s="54">
        <v>8.4132100327719908</v>
      </c>
      <c r="N842" s="56">
        <f t="shared" si="105"/>
        <v>0.10402438733244516</v>
      </c>
      <c r="R842" s="177"/>
    </row>
    <row r="843" spans="1:18" x14ac:dyDescent="0.2">
      <c r="A843" s="77">
        <f t="shared" si="103"/>
        <v>124</v>
      </c>
      <c r="B843" s="38" t="s">
        <v>1073</v>
      </c>
      <c r="C843" s="94">
        <v>371.5</v>
      </c>
      <c r="D843" s="57"/>
      <c r="E843" s="59"/>
      <c r="F843" s="57">
        <f t="shared" si="106"/>
        <v>371.5</v>
      </c>
      <c r="G843" s="47" t="s">
        <v>1995</v>
      </c>
      <c r="H843" s="47">
        <v>200</v>
      </c>
      <c r="I843" s="56">
        <f t="shared" si="101"/>
        <v>5.4586940620325987E-3</v>
      </c>
      <c r="J843" s="245">
        <f t="shared" si="102"/>
        <v>20.087994148279964</v>
      </c>
      <c r="K843" s="245">
        <f t="shared" si="107"/>
        <v>4.4193587126215919</v>
      </c>
      <c r="L843" s="54">
        <f t="shared" si="104"/>
        <v>9.0797733550225441</v>
      </c>
      <c r="M843" s="54">
        <v>7.5117946721178486</v>
      </c>
      <c r="N843" s="56">
        <f t="shared" si="105"/>
        <v>0.11062966591666744</v>
      </c>
      <c r="R843" s="177"/>
    </row>
    <row r="844" spans="1:18" x14ac:dyDescent="0.2">
      <c r="A844" s="77">
        <f t="shared" si="103"/>
        <v>125</v>
      </c>
      <c r="B844" s="57" t="s">
        <v>1074</v>
      </c>
      <c r="C844" s="94">
        <v>449.5</v>
      </c>
      <c r="D844" s="57"/>
      <c r="E844" s="59">
        <v>34.200000000000003</v>
      </c>
      <c r="F844" s="57">
        <f t="shared" si="106"/>
        <v>483.7</v>
      </c>
      <c r="G844" s="47" t="s">
        <v>1995</v>
      </c>
      <c r="H844" s="47">
        <v>300</v>
      </c>
      <c r="I844" s="56">
        <f t="shared" si="101"/>
        <v>8.1880410930488985E-3</v>
      </c>
      <c r="J844" s="245">
        <f t="shared" si="102"/>
        <v>30.131991222419945</v>
      </c>
      <c r="K844" s="245">
        <f t="shared" si="107"/>
        <v>6.6290380689323882</v>
      </c>
      <c r="L844" s="54">
        <f t="shared" si="104"/>
        <v>13.619660032533815</v>
      </c>
      <c r="M844" s="54">
        <v>11.267692008176773</v>
      </c>
      <c r="N844" s="56">
        <f t="shared" si="105"/>
        <v>0.12745168768257789</v>
      </c>
      <c r="R844" s="177"/>
    </row>
    <row r="845" spans="1:18" x14ac:dyDescent="0.2">
      <c r="A845" s="77">
        <f t="shared" si="103"/>
        <v>126</v>
      </c>
      <c r="B845" s="57" t="s">
        <v>1075</v>
      </c>
      <c r="C845" s="94">
        <v>197</v>
      </c>
      <c r="D845" s="57"/>
      <c r="E845" s="59"/>
      <c r="F845" s="57">
        <f t="shared" si="106"/>
        <v>197</v>
      </c>
      <c r="G845" s="47" t="s">
        <v>1999</v>
      </c>
      <c r="H845" s="47">
        <v>216</v>
      </c>
      <c r="I845" s="56">
        <f t="shared" si="101"/>
        <v>5.8953895869952068E-3</v>
      </c>
      <c r="J845" s="245">
        <f t="shared" si="102"/>
        <v>21.695033680142362</v>
      </c>
      <c r="K845" s="245">
        <f t="shared" si="107"/>
        <v>4.77290740963132</v>
      </c>
      <c r="L845" s="54">
        <f t="shared" si="104"/>
        <v>9.8061552234243479</v>
      </c>
      <c r="M845" s="54">
        <v>8.112738245887277</v>
      </c>
      <c r="N845" s="56">
        <f t="shared" si="105"/>
        <v>0.22531388101058533</v>
      </c>
      <c r="R845" s="177"/>
    </row>
    <row r="846" spans="1:18" x14ac:dyDescent="0.2">
      <c r="A846" s="77">
        <f t="shared" si="103"/>
        <v>127</v>
      </c>
      <c r="B846" s="57" t="s">
        <v>1076</v>
      </c>
      <c r="C846" s="94">
        <v>310.3</v>
      </c>
      <c r="D846" s="57"/>
      <c r="E846" s="59"/>
      <c r="F846" s="57">
        <f t="shared" si="106"/>
        <v>310.3</v>
      </c>
      <c r="G846" s="47" t="s">
        <v>1999</v>
      </c>
      <c r="H846" s="47">
        <v>281</v>
      </c>
      <c r="I846" s="56">
        <f t="shared" si="101"/>
        <v>7.6694651571558017E-3</v>
      </c>
      <c r="J846" s="245">
        <f t="shared" si="102"/>
        <v>28.223631778333349</v>
      </c>
      <c r="K846" s="245">
        <f t="shared" si="107"/>
        <v>6.209198991233337</v>
      </c>
      <c r="L846" s="54">
        <f t="shared" si="104"/>
        <v>12.757081563806674</v>
      </c>
      <c r="M846" s="54">
        <v>10.554071514325578</v>
      </c>
      <c r="N846" s="56">
        <f t="shared" si="105"/>
        <v>0.18609082773992566</v>
      </c>
      <c r="R846" s="177"/>
    </row>
    <row r="847" spans="1:18" x14ac:dyDescent="0.2">
      <c r="A847" s="77">
        <f t="shared" si="103"/>
        <v>128</v>
      </c>
      <c r="B847" s="57" t="s">
        <v>1077</v>
      </c>
      <c r="C847" s="94">
        <v>2084.5</v>
      </c>
      <c r="D847" s="57"/>
      <c r="E847" s="59">
        <v>106.4</v>
      </c>
      <c r="F847" s="57">
        <f t="shared" si="106"/>
        <v>2190.9</v>
      </c>
      <c r="G847" s="47" t="s">
        <v>1999</v>
      </c>
      <c r="H847" s="47">
        <v>723</v>
      </c>
      <c r="I847" s="56">
        <f t="shared" si="101"/>
        <v>1.9733179034247844E-2</v>
      </c>
      <c r="J847" s="245">
        <f t="shared" si="102"/>
        <v>72.618098846032069</v>
      </c>
      <c r="K847" s="245">
        <f t="shared" si="107"/>
        <v>15.975981746127056</v>
      </c>
      <c r="L847" s="54">
        <f t="shared" si="104"/>
        <v>32.823380678406494</v>
      </c>
      <c r="M847" s="54">
        <v>27.155137739706021</v>
      </c>
      <c r="N847" s="56">
        <f t="shared" si="105"/>
        <v>6.7813500849090158E-2</v>
      </c>
      <c r="R847" s="177"/>
    </row>
    <row r="848" spans="1:18" x14ac:dyDescent="0.2">
      <c r="A848" s="77">
        <f t="shared" si="103"/>
        <v>129</v>
      </c>
      <c r="B848" s="57" t="s">
        <v>1078</v>
      </c>
      <c r="C848" s="94">
        <v>1343.2</v>
      </c>
      <c r="D848" s="57"/>
      <c r="E848" s="59"/>
      <c r="F848" s="57">
        <f t="shared" si="106"/>
        <v>1343.2</v>
      </c>
      <c r="G848" s="47" t="s">
        <v>1999</v>
      </c>
      <c r="H848" s="47">
        <v>350</v>
      </c>
      <c r="I848" s="56">
        <f t="shared" si="101"/>
        <v>9.5527146085570488E-3</v>
      </c>
      <c r="J848" s="245">
        <f t="shared" si="102"/>
        <v>35.153989759489939</v>
      </c>
      <c r="K848" s="245">
        <f t="shared" si="107"/>
        <v>7.7338777470877869</v>
      </c>
      <c r="L848" s="54">
        <f t="shared" ref="L848:L879" si="108">J848*0.452</f>
        <v>15.889603371289454</v>
      </c>
      <c r="M848" s="54">
        <v>13.145640676206234</v>
      </c>
      <c r="N848" s="56">
        <f t="shared" ref="N848:N879" si="109">(J848+K848+L848+M848)/F848</f>
        <v>5.3546092580459656E-2</v>
      </c>
      <c r="R848" s="177"/>
    </row>
    <row r="849" spans="1:18" x14ac:dyDescent="0.2">
      <c r="A849" s="77">
        <f t="shared" si="103"/>
        <v>130</v>
      </c>
      <c r="B849" s="57" t="s">
        <v>1079</v>
      </c>
      <c r="C849" s="94">
        <v>3247.3</v>
      </c>
      <c r="D849" s="57"/>
      <c r="E849" s="59"/>
      <c r="F849" s="57">
        <f t="shared" si="106"/>
        <v>3247.3</v>
      </c>
      <c r="G849" s="47" t="s">
        <v>1993</v>
      </c>
      <c r="H849" s="47">
        <v>861</v>
      </c>
      <c r="I849" s="56">
        <f t="shared" ref="I849:I895" si="110">2/73277.6*H849</f>
        <v>2.3499677937050337E-2</v>
      </c>
      <c r="J849" s="245">
        <f t="shared" ref="J849:J895" si="111">I849*3680</f>
        <v>86.478814808345234</v>
      </c>
      <c r="K849" s="245">
        <f t="shared" si="107"/>
        <v>19.025339257835952</v>
      </c>
      <c r="L849" s="54">
        <f t="shared" si="108"/>
        <v>39.08842429337205</v>
      </c>
      <c r="M849" s="54">
        <v>32.33827606346734</v>
      </c>
      <c r="N849" s="56">
        <f t="shared" si="109"/>
        <v>5.4485527799408913E-2</v>
      </c>
      <c r="R849" s="177"/>
    </row>
    <row r="850" spans="1:18" x14ac:dyDescent="0.2">
      <c r="A850" s="77">
        <f t="shared" ref="A850:A895" si="112">A849+1</f>
        <v>131</v>
      </c>
      <c r="B850" s="57" t="s">
        <v>1080</v>
      </c>
      <c r="C850" s="94">
        <v>193.9</v>
      </c>
      <c r="D850" s="57"/>
      <c r="E850" s="59"/>
      <c r="F850" s="57">
        <f t="shared" si="106"/>
        <v>193.9</v>
      </c>
      <c r="G850" s="47" t="s">
        <v>1999</v>
      </c>
      <c r="H850" s="47">
        <v>35</v>
      </c>
      <c r="I850" s="56">
        <f t="shared" si="110"/>
        <v>9.5527146085570478E-4</v>
      </c>
      <c r="J850" s="245">
        <f t="shared" si="111"/>
        <v>3.5153989759489934</v>
      </c>
      <c r="K850" s="245">
        <f t="shared" si="107"/>
        <v>0.77338777470877851</v>
      </c>
      <c r="L850" s="54">
        <f t="shared" si="108"/>
        <v>1.5889603371289451</v>
      </c>
      <c r="M850" s="54">
        <v>1.3145640676206236</v>
      </c>
      <c r="N850" s="56">
        <f t="shared" si="109"/>
        <v>3.7092888888124502E-2</v>
      </c>
      <c r="R850" s="177"/>
    </row>
    <row r="851" spans="1:18" x14ac:dyDescent="0.2">
      <c r="A851" s="77">
        <f t="shared" si="112"/>
        <v>132</v>
      </c>
      <c r="B851" s="57" t="s">
        <v>811</v>
      </c>
      <c r="C851" s="94">
        <v>1434.2</v>
      </c>
      <c r="D851" s="57"/>
      <c r="E851" s="59"/>
      <c r="F851" s="57">
        <f t="shared" si="106"/>
        <v>1434.2</v>
      </c>
      <c r="G851" s="47" t="s">
        <v>1998</v>
      </c>
      <c r="H851" s="47">
        <v>840</v>
      </c>
      <c r="I851" s="56">
        <f t="shared" si="110"/>
        <v>2.2926515060536914E-2</v>
      </c>
      <c r="J851" s="245">
        <f t="shared" si="111"/>
        <v>84.369575422775839</v>
      </c>
      <c r="K851" s="245">
        <f t="shared" si="107"/>
        <v>18.561306593010684</v>
      </c>
      <c r="L851" s="54">
        <f t="shared" si="108"/>
        <v>38.135048091094681</v>
      </c>
      <c r="M851" s="54">
        <v>31.549537622894967</v>
      </c>
      <c r="N851" s="56">
        <f t="shared" si="109"/>
        <v>0.12035662231890683</v>
      </c>
      <c r="R851" s="177"/>
    </row>
    <row r="852" spans="1:18" x14ac:dyDescent="0.2">
      <c r="A852" s="77">
        <f t="shared" si="112"/>
        <v>133</v>
      </c>
      <c r="B852" s="57" t="s">
        <v>812</v>
      </c>
      <c r="C852" s="94">
        <v>333.8</v>
      </c>
      <c r="D852" s="57"/>
      <c r="E852" s="59"/>
      <c r="F852" s="57">
        <f t="shared" si="106"/>
        <v>333.8</v>
      </c>
      <c r="G852" s="47" t="s">
        <v>1998</v>
      </c>
      <c r="H852" s="47">
        <v>130</v>
      </c>
      <c r="I852" s="56">
        <f t="shared" si="110"/>
        <v>3.5481511403211894E-3</v>
      </c>
      <c r="J852" s="245">
        <f t="shared" si="111"/>
        <v>13.057196196381977</v>
      </c>
      <c r="K852" s="245">
        <f t="shared" si="107"/>
        <v>2.8725831632040348</v>
      </c>
      <c r="L852" s="54">
        <f t="shared" si="108"/>
        <v>5.9018526807646534</v>
      </c>
      <c r="M852" s="54">
        <v>4.8826665368766013</v>
      </c>
      <c r="N852" s="56">
        <f t="shared" si="109"/>
        <v>8.0030852538128416E-2</v>
      </c>
      <c r="R852" s="177"/>
    </row>
    <row r="853" spans="1:18" x14ac:dyDescent="0.2">
      <c r="A853" s="77">
        <f t="shared" si="112"/>
        <v>134</v>
      </c>
      <c r="B853" s="57" t="s">
        <v>813</v>
      </c>
      <c r="C853" s="94">
        <v>797.8</v>
      </c>
      <c r="D853" s="57">
        <v>14.2</v>
      </c>
      <c r="E853" s="59"/>
      <c r="F853" s="57">
        <f t="shared" si="106"/>
        <v>812</v>
      </c>
      <c r="G853" s="47" t="s">
        <v>1995</v>
      </c>
      <c r="H853" s="47">
        <v>210</v>
      </c>
      <c r="I853" s="56">
        <f t="shared" si="110"/>
        <v>5.7316287651342284E-3</v>
      </c>
      <c r="J853" s="245">
        <f t="shared" si="111"/>
        <v>21.09239385569396</v>
      </c>
      <c r="K853" s="245">
        <f t="shared" si="107"/>
        <v>4.640326648252671</v>
      </c>
      <c r="L853" s="54">
        <f t="shared" si="108"/>
        <v>9.5337620227736704</v>
      </c>
      <c r="M853" s="54">
        <v>7.8873844057237417</v>
      </c>
      <c r="N853" s="56">
        <f t="shared" si="109"/>
        <v>5.3145156320743903E-2</v>
      </c>
      <c r="R853" s="177"/>
    </row>
    <row r="854" spans="1:18" x14ac:dyDescent="0.2">
      <c r="A854" s="77">
        <f t="shared" si="112"/>
        <v>135</v>
      </c>
      <c r="B854" s="57" t="s">
        <v>814</v>
      </c>
      <c r="C854" s="99">
        <v>798.6</v>
      </c>
      <c r="D854" s="94"/>
      <c r="E854" s="100"/>
      <c r="F854" s="57">
        <f t="shared" si="106"/>
        <v>798.6</v>
      </c>
      <c r="G854" s="184" t="s">
        <v>1995</v>
      </c>
      <c r="H854" s="57">
        <v>190</v>
      </c>
      <c r="I854" s="56">
        <f t="shared" si="110"/>
        <v>5.185759358930969E-3</v>
      </c>
      <c r="J854" s="245">
        <f t="shared" si="111"/>
        <v>19.083594440865966</v>
      </c>
      <c r="K854" s="245">
        <f t="shared" si="107"/>
        <v>4.1983907769905127</v>
      </c>
      <c r="L854" s="54">
        <f t="shared" si="108"/>
        <v>8.6257846872714161</v>
      </c>
      <c r="M854" s="54">
        <v>7.1362049385119564</v>
      </c>
      <c r="N854" s="56">
        <f t="shared" si="109"/>
        <v>4.8890526976759142E-2</v>
      </c>
      <c r="R854" s="177"/>
    </row>
    <row r="855" spans="1:18" x14ac:dyDescent="0.2">
      <c r="A855" s="77">
        <f t="shared" si="112"/>
        <v>136</v>
      </c>
      <c r="B855" s="57" t="s">
        <v>815</v>
      </c>
      <c r="C855" s="99">
        <v>325.2</v>
      </c>
      <c r="D855" s="94"/>
      <c r="E855" s="100"/>
      <c r="F855" s="57">
        <f t="shared" si="106"/>
        <v>325.2</v>
      </c>
      <c r="G855" s="184" t="s">
        <v>1995</v>
      </c>
      <c r="H855" s="57">
        <v>204</v>
      </c>
      <c r="I855" s="56">
        <f t="shared" si="110"/>
        <v>5.567867943273251E-3</v>
      </c>
      <c r="J855" s="245">
        <f t="shared" si="111"/>
        <v>20.489754031245564</v>
      </c>
      <c r="K855" s="245">
        <f t="shared" si="107"/>
        <v>4.5077458868740239</v>
      </c>
      <c r="L855" s="54">
        <f t="shared" si="108"/>
        <v>9.2613688221229946</v>
      </c>
      <c r="M855" s="54">
        <v>7.6620305655602055</v>
      </c>
      <c r="N855" s="56">
        <f t="shared" si="109"/>
        <v>0.12890805444588804</v>
      </c>
      <c r="R855" s="177"/>
    </row>
    <row r="856" spans="1:18" x14ac:dyDescent="0.2">
      <c r="A856" s="77">
        <f t="shared" si="112"/>
        <v>137</v>
      </c>
      <c r="B856" s="57" t="s">
        <v>816</v>
      </c>
      <c r="C856" s="99">
        <v>701.7</v>
      </c>
      <c r="D856" s="94"/>
      <c r="E856" s="100"/>
      <c r="F856" s="57">
        <f t="shared" si="106"/>
        <v>701.7</v>
      </c>
      <c r="G856" s="184" t="s">
        <v>1995</v>
      </c>
      <c r="H856" s="57">
        <v>311</v>
      </c>
      <c r="I856" s="56">
        <f t="shared" si="110"/>
        <v>8.4882692664606917E-3</v>
      </c>
      <c r="J856" s="245">
        <f t="shared" si="111"/>
        <v>31.236830900575345</v>
      </c>
      <c r="K856" s="245">
        <f t="shared" si="107"/>
        <v>6.8721027981265763</v>
      </c>
      <c r="L856" s="54">
        <f t="shared" si="108"/>
        <v>14.119047567060056</v>
      </c>
      <c r="M856" s="54">
        <v>11.680840715143253</v>
      </c>
      <c r="N856" s="56">
        <f t="shared" si="109"/>
        <v>9.1077129800349474E-2</v>
      </c>
      <c r="R856" s="177"/>
    </row>
    <row r="857" spans="1:18" x14ac:dyDescent="0.2">
      <c r="A857" s="77">
        <f t="shared" si="112"/>
        <v>138</v>
      </c>
      <c r="B857" s="57" t="s">
        <v>817</v>
      </c>
      <c r="C857" s="99">
        <v>693</v>
      </c>
      <c r="D857" s="94">
        <v>17</v>
      </c>
      <c r="E857" s="100"/>
      <c r="F857" s="57">
        <f t="shared" si="106"/>
        <v>710</v>
      </c>
      <c r="G857" s="184" t="s">
        <v>1995</v>
      </c>
      <c r="H857" s="57">
        <v>282</v>
      </c>
      <c r="I857" s="56">
        <f t="shared" si="110"/>
        <v>7.6967586274659643E-3</v>
      </c>
      <c r="J857" s="245">
        <f t="shared" si="111"/>
        <v>28.324071749074747</v>
      </c>
      <c r="K857" s="245">
        <f t="shared" si="107"/>
        <v>6.2312957847964441</v>
      </c>
      <c r="L857" s="54">
        <f t="shared" si="108"/>
        <v>12.802480430581786</v>
      </c>
      <c r="M857" s="54">
        <v>10.591630487686166</v>
      </c>
      <c r="N857" s="56">
        <f t="shared" si="109"/>
        <v>8.1618983735407255E-2</v>
      </c>
      <c r="R857" s="177"/>
    </row>
    <row r="858" spans="1:18" x14ac:dyDescent="0.2">
      <c r="A858" s="77">
        <f t="shared" si="112"/>
        <v>139</v>
      </c>
      <c r="B858" s="57" t="s">
        <v>818</v>
      </c>
      <c r="C858" s="99">
        <v>717.8</v>
      </c>
      <c r="D858" s="94">
        <v>39.4</v>
      </c>
      <c r="E858" s="100"/>
      <c r="F858" s="57">
        <f t="shared" si="106"/>
        <v>757.19999999999993</v>
      </c>
      <c r="G858" s="184" t="s">
        <v>1995</v>
      </c>
      <c r="H858" s="57">
        <v>282</v>
      </c>
      <c r="I858" s="56">
        <f t="shared" si="110"/>
        <v>7.6967586274659643E-3</v>
      </c>
      <c r="J858" s="245">
        <f t="shared" si="111"/>
        <v>28.324071749074747</v>
      </c>
      <c r="K858" s="245">
        <f t="shared" si="107"/>
        <v>6.2312957847964441</v>
      </c>
      <c r="L858" s="54">
        <f t="shared" si="108"/>
        <v>12.802480430581786</v>
      </c>
      <c r="M858" s="54">
        <v>10.591630487686166</v>
      </c>
      <c r="N858" s="56">
        <f t="shared" si="109"/>
        <v>7.6531271067273046E-2</v>
      </c>
      <c r="R858" s="177"/>
    </row>
    <row r="859" spans="1:18" x14ac:dyDescent="0.2">
      <c r="A859" s="77">
        <f t="shared" si="112"/>
        <v>140</v>
      </c>
      <c r="B859" s="57" t="s">
        <v>819</v>
      </c>
      <c r="C859" s="99">
        <v>681.3</v>
      </c>
      <c r="D859" s="94">
        <v>38.299999999999997</v>
      </c>
      <c r="E859" s="100"/>
      <c r="F859" s="57">
        <f t="shared" si="106"/>
        <v>719.59999999999991</v>
      </c>
      <c r="G859" s="184" t="s">
        <v>1995</v>
      </c>
      <c r="H859" s="57">
        <v>218</v>
      </c>
      <c r="I859" s="56">
        <f t="shared" si="110"/>
        <v>5.9499765276155329E-3</v>
      </c>
      <c r="J859" s="245">
        <f t="shared" si="111"/>
        <v>21.895913621625162</v>
      </c>
      <c r="K859" s="245">
        <f t="shared" si="107"/>
        <v>4.817100996757536</v>
      </c>
      <c r="L859" s="54">
        <f t="shared" si="108"/>
        <v>9.8969529569745731</v>
      </c>
      <c r="M859" s="54">
        <v>8.1878561926084554</v>
      </c>
      <c r="N859" s="56">
        <f t="shared" si="109"/>
        <v>6.2253785113904579E-2</v>
      </c>
      <c r="R859" s="177"/>
    </row>
    <row r="860" spans="1:18" x14ac:dyDescent="0.2">
      <c r="A860" s="77">
        <f t="shared" si="112"/>
        <v>141</v>
      </c>
      <c r="B860" s="57" t="s">
        <v>820</v>
      </c>
      <c r="C860" s="99">
        <v>670.9</v>
      </c>
      <c r="D860" s="94"/>
      <c r="E860" s="100">
        <v>107</v>
      </c>
      <c r="F860" s="57">
        <f t="shared" si="106"/>
        <v>777.9</v>
      </c>
      <c r="G860" s="184" t="s">
        <v>1998</v>
      </c>
      <c r="H860" s="57">
        <v>243</v>
      </c>
      <c r="I860" s="56">
        <f t="shared" si="110"/>
        <v>6.6323132853696072E-3</v>
      </c>
      <c r="J860" s="245">
        <f t="shared" si="111"/>
        <v>24.406912890160154</v>
      </c>
      <c r="K860" s="245">
        <f t="shared" si="107"/>
        <v>5.3695208358352335</v>
      </c>
      <c r="L860" s="54">
        <f t="shared" si="108"/>
        <v>11.03192462635239</v>
      </c>
      <c r="M860" s="54">
        <v>9.1268305266231859</v>
      </c>
      <c r="N860" s="56">
        <f t="shared" si="109"/>
        <v>6.4192298340366327E-2</v>
      </c>
      <c r="R860" s="177"/>
    </row>
    <row r="861" spans="1:18" x14ac:dyDescent="0.2">
      <c r="A861" s="77">
        <f t="shared" si="112"/>
        <v>142</v>
      </c>
      <c r="B861" s="57" t="s">
        <v>821</v>
      </c>
      <c r="C861" s="99">
        <v>775.8</v>
      </c>
      <c r="D861" s="94"/>
      <c r="E861" s="100">
        <v>58.5</v>
      </c>
      <c r="F861" s="57">
        <f t="shared" si="106"/>
        <v>834.3</v>
      </c>
      <c r="G861" s="184" t="s">
        <v>1998</v>
      </c>
      <c r="H861" s="57">
        <v>420</v>
      </c>
      <c r="I861" s="56">
        <f t="shared" si="110"/>
        <v>1.1463257530268457E-2</v>
      </c>
      <c r="J861" s="245">
        <f t="shared" si="111"/>
        <v>42.184787711387919</v>
      </c>
      <c r="K861" s="245">
        <f t="shared" si="107"/>
        <v>9.2806532965053421</v>
      </c>
      <c r="L861" s="54">
        <f t="shared" si="108"/>
        <v>19.067524045547341</v>
      </c>
      <c r="M861" s="54">
        <v>15.774768811447483</v>
      </c>
      <c r="N861" s="56">
        <f t="shared" si="109"/>
        <v>0.10344927947367626</v>
      </c>
      <c r="R861" s="177"/>
    </row>
    <row r="862" spans="1:18" x14ac:dyDescent="0.2">
      <c r="A862" s="77">
        <f t="shared" si="112"/>
        <v>143</v>
      </c>
      <c r="B862" s="57" t="s">
        <v>822</v>
      </c>
      <c r="C862" s="99">
        <v>812.5</v>
      </c>
      <c r="D862" s="94"/>
      <c r="E862" s="100"/>
      <c r="F862" s="57">
        <f t="shared" si="106"/>
        <v>812.5</v>
      </c>
      <c r="G862" s="184" t="s">
        <v>1998</v>
      </c>
      <c r="H862" s="57">
        <v>417</v>
      </c>
      <c r="I862" s="56">
        <f t="shared" si="110"/>
        <v>1.1381377119337968E-2</v>
      </c>
      <c r="J862" s="245">
        <f t="shared" si="111"/>
        <v>41.883467799163725</v>
      </c>
      <c r="K862" s="245">
        <f t="shared" si="107"/>
        <v>9.2143629158160199</v>
      </c>
      <c r="L862" s="54">
        <f t="shared" si="108"/>
        <v>18.931327445222003</v>
      </c>
      <c r="M862" s="54">
        <v>15.662091891365714</v>
      </c>
      <c r="N862" s="56">
        <f t="shared" si="109"/>
        <v>0.1054661539096215</v>
      </c>
      <c r="R862" s="177"/>
    </row>
    <row r="863" spans="1:18" x14ac:dyDescent="0.2">
      <c r="A863" s="77">
        <f t="shared" si="112"/>
        <v>144</v>
      </c>
      <c r="B863" s="57" t="s">
        <v>823</v>
      </c>
      <c r="C863" s="99">
        <v>781.3</v>
      </c>
      <c r="D863" s="94"/>
      <c r="E863" s="100">
        <v>43.3</v>
      </c>
      <c r="F863" s="57">
        <f t="shared" si="106"/>
        <v>824.59999999999991</v>
      </c>
      <c r="G863" s="184" t="s">
        <v>1998</v>
      </c>
      <c r="H863" s="57">
        <v>432</v>
      </c>
      <c r="I863" s="56">
        <f t="shared" si="110"/>
        <v>1.1790779173990414E-2</v>
      </c>
      <c r="J863" s="245">
        <f t="shared" si="111"/>
        <v>43.390067360284725</v>
      </c>
      <c r="K863" s="245">
        <f t="shared" si="107"/>
        <v>9.54581481926264</v>
      </c>
      <c r="L863" s="54">
        <f t="shared" si="108"/>
        <v>19.612310446848696</v>
      </c>
      <c r="M863" s="54">
        <v>16.225476491774554</v>
      </c>
      <c r="N863" s="56">
        <f t="shared" si="109"/>
        <v>0.10765664457697141</v>
      </c>
      <c r="R863" s="177"/>
    </row>
    <row r="864" spans="1:18" x14ac:dyDescent="0.2">
      <c r="A864" s="77">
        <f t="shared" si="112"/>
        <v>145</v>
      </c>
      <c r="B864" s="57" t="s">
        <v>824</v>
      </c>
      <c r="C864" s="99">
        <v>748.9</v>
      </c>
      <c r="D864" s="94"/>
      <c r="E864" s="100">
        <v>75.400000000000006</v>
      </c>
      <c r="F864" s="57">
        <f t="shared" si="106"/>
        <v>824.3</v>
      </c>
      <c r="G864" s="184" t="s">
        <v>1998</v>
      </c>
      <c r="H864" s="57">
        <v>187</v>
      </c>
      <c r="I864" s="56">
        <f t="shared" si="110"/>
        <v>5.1038789480004803E-3</v>
      </c>
      <c r="J864" s="245">
        <f t="shared" si="111"/>
        <v>18.782274528641768</v>
      </c>
      <c r="K864" s="245">
        <f t="shared" si="107"/>
        <v>4.1321003963011886</v>
      </c>
      <c r="L864" s="54">
        <f t="shared" si="108"/>
        <v>8.48958808694608</v>
      </c>
      <c r="M864" s="54">
        <v>7.0235280184301887</v>
      </c>
      <c r="N864" s="56">
        <f t="shared" si="109"/>
        <v>4.6618331954772808E-2</v>
      </c>
      <c r="R864" s="177"/>
    </row>
    <row r="865" spans="1:18" x14ac:dyDescent="0.2">
      <c r="A865" s="77">
        <f t="shared" si="112"/>
        <v>146</v>
      </c>
      <c r="B865" s="57" t="s">
        <v>825</v>
      </c>
      <c r="C865" s="99">
        <v>585.79999999999995</v>
      </c>
      <c r="D865" s="94"/>
      <c r="E865" s="100">
        <v>154.4</v>
      </c>
      <c r="F865" s="57">
        <f t="shared" si="106"/>
        <v>740.19999999999993</v>
      </c>
      <c r="G865" s="184" t="s">
        <v>1998</v>
      </c>
      <c r="H865" s="57">
        <v>285</v>
      </c>
      <c r="I865" s="56">
        <f t="shared" si="110"/>
        <v>7.7786390383964531E-3</v>
      </c>
      <c r="J865" s="245">
        <f t="shared" si="111"/>
        <v>28.625391661298949</v>
      </c>
      <c r="K865" s="245">
        <f t="shared" si="107"/>
        <v>6.297586165485769</v>
      </c>
      <c r="L865" s="54">
        <f t="shared" si="108"/>
        <v>12.938677030907126</v>
      </c>
      <c r="M865" s="54">
        <v>10.704307407767933</v>
      </c>
      <c r="N865" s="56">
        <f t="shared" si="109"/>
        <v>7.9121807978194791E-2</v>
      </c>
      <c r="R865" s="177"/>
    </row>
    <row r="866" spans="1:18" x14ac:dyDescent="0.2">
      <c r="A866" s="77">
        <f t="shared" si="112"/>
        <v>147</v>
      </c>
      <c r="B866" s="57" t="s">
        <v>826</v>
      </c>
      <c r="C866" s="99">
        <v>868.4</v>
      </c>
      <c r="D866" s="94"/>
      <c r="E866" s="100"/>
      <c r="F866" s="57">
        <f t="shared" si="106"/>
        <v>868.4</v>
      </c>
      <c r="G866" s="184" t="s">
        <v>1998</v>
      </c>
      <c r="H866" s="57">
        <v>495</v>
      </c>
      <c r="I866" s="56">
        <f t="shared" si="110"/>
        <v>1.3510267803530682E-2</v>
      </c>
      <c r="J866" s="245">
        <f t="shared" si="111"/>
        <v>49.717785516992912</v>
      </c>
      <c r="K866" s="245">
        <f t="shared" si="107"/>
        <v>10.937912813738441</v>
      </c>
      <c r="L866" s="54">
        <f t="shared" si="108"/>
        <v>22.472439053680798</v>
      </c>
      <c r="M866" s="54">
        <v>18.591691813491675</v>
      </c>
      <c r="N866" s="56">
        <f t="shared" si="109"/>
        <v>0.11713476416156592</v>
      </c>
      <c r="R866" s="177"/>
    </row>
    <row r="867" spans="1:18" x14ac:dyDescent="0.2">
      <c r="A867" s="77">
        <f t="shared" si="112"/>
        <v>148</v>
      </c>
      <c r="B867" s="57" t="s">
        <v>827</v>
      </c>
      <c r="C867" s="99">
        <v>909.8</v>
      </c>
      <c r="D867" s="94"/>
      <c r="E867" s="100"/>
      <c r="F867" s="57">
        <f t="shared" si="106"/>
        <v>909.8</v>
      </c>
      <c r="G867" s="184" t="s">
        <v>1998</v>
      </c>
      <c r="H867" s="57">
        <v>349</v>
      </c>
      <c r="I867" s="56">
        <f t="shared" si="110"/>
        <v>9.5254211382468854E-3</v>
      </c>
      <c r="J867" s="245">
        <f t="shared" si="111"/>
        <v>35.053549788748541</v>
      </c>
      <c r="K867" s="245">
        <f t="shared" si="107"/>
        <v>7.7117809535246788</v>
      </c>
      <c r="L867" s="54">
        <f t="shared" si="108"/>
        <v>15.844204504514341</v>
      </c>
      <c r="M867" s="54">
        <v>13.108081702845645</v>
      </c>
      <c r="N867" s="56">
        <f t="shared" si="109"/>
        <v>7.8827892888143763E-2</v>
      </c>
      <c r="R867" s="177"/>
    </row>
    <row r="868" spans="1:18" x14ac:dyDescent="0.2">
      <c r="A868" s="77">
        <f t="shared" si="112"/>
        <v>149</v>
      </c>
      <c r="B868" s="57" t="s">
        <v>828</v>
      </c>
      <c r="C868" s="99">
        <v>915.4</v>
      </c>
      <c r="D868" s="94"/>
      <c r="E868" s="100"/>
      <c r="F868" s="57">
        <f t="shared" si="106"/>
        <v>915.4</v>
      </c>
      <c r="G868" s="184" t="s">
        <v>1998</v>
      </c>
      <c r="H868" s="57">
        <v>420</v>
      </c>
      <c r="I868" s="56">
        <f t="shared" si="110"/>
        <v>1.1463257530268457E-2</v>
      </c>
      <c r="J868" s="245">
        <f t="shared" si="111"/>
        <v>42.184787711387919</v>
      </c>
      <c r="K868" s="245">
        <f t="shared" si="107"/>
        <v>9.2806532965053421</v>
      </c>
      <c r="L868" s="54">
        <f t="shared" si="108"/>
        <v>19.067524045547341</v>
      </c>
      <c r="M868" s="54">
        <v>15.774768811447483</v>
      </c>
      <c r="N868" s="56">
        <f t="shared" si="109"/>
        <v>9.4284175076347052E-2</v>
      </c>
      <c r="R868" s="177"/>
    </row>
    <row r="869" spans="1:18" x14ac:dyDescent="0.2">
      <c r="A869" s="77">
        <f t="shared" si="112"/>
        <v>150</v>
      </c>
      <c r="B869" s="57" t="s">
        <v>805</v>
      </c>
      <c r="C869" s="99">
        <v>402.5</v>
      </c>
      <c r="D869" s="94"/>
      <c r="E869" s="100"/>
      <c r="F869" s="57">
        <f t="shared" si="106"/>
        <v>402.5</v>
      </c>
      <c r="G869" s="184" t="s">
        <v>1998</v>
      </c>
      <c r="H869" s="57">
        <v>310</v>
      </c>
      <c r="I869" s="56">
        <f t="shared" si="110"/>
        <v>8.4609757961505282E-3</v>
      </c>
      <c r="J869" s="245">
        <f t="shared" si="111"/>
        <v>31.136390929833944</v>
      </c>
      <c r="K869" s="245">
        <f t="shared" si="107"/>
        <v>6.8500060045634674</v>
      </c>
      <c r="L869" s="54">
        <f t="shared" si="108"/>
        <v>14.073648700284943</v>
      </c>
      <c r="M869" s="54">
        <v>11.643281741782666</v>
      </c>
      <c r="N869" s="56">
        <f t="shared" si="109"/>
        <v>0.15826913633904352</v>
      </c>
      <c r="R869" s="177"/>
    </row>
    <row r="870" spans="1:18" x14ac:dyDescent="0.2">
      <c r="A870" s="77">
        <f t="shared" si="112"/>
        <v>151</v>
      </c>
      <c r="B870" s="57" t="s">
        <v>806</v>
      </c>
      <c r="C870" s="99">
        <v>303.60000000000002</v>
      </c>
      <c r="D870" s="94"/>
      <c r="E870" s="100"/>
      <c r="F870" s="57">
        <f t="shared" si="106"/>
        <v>303.60000000000002</v>
      </c>
      <c r="G870" s="184" t="s">
        <v>1998</v>
      </c>
      <c r="H870" s="57">
        <v>215</v>
      </c>
      <c r="I870" s="56">
        <f t="shared" si="110"/>
        <v>5.8680961166850442E-3</v>
      </c>
      <c r="J870" s="245">
        <f t="shared" si="111"/>
        <v>21.594593709400961</v>
      </c>
      <c r="K870" s="245">
        <f t="shared" si="107"/>
        <v>4.7508106160682111</v>
      </c>
      <c r="L870" s="54">
        <f t="shared" si="108"/>
        <v>9.7607563566492352</v>
      </c>
      <c r="M870" s="54">
        <v>8.0751792725266878</v>
      </c>
      <c r="N870" s="56">
        <f t="shared" si="109"/>
        <v>0.14552483516022757</v>
      </c>
      <c r="R870" s="177"/>
    </row>
    <row r="871" spans="1:18" x14ac:dyDescent="0.2">
      <c r="A871" s="77">
        <f t="shared" si="112"/>
        <v>152</v>
      </c>
      <c r="B871" s="57" t="s">
        <v>807</v>
      </c>
      <c r="C871" s="99">
        <v>444</v>
      </c>
      <c r="D871" s="94"/>
      <c r="E871" s="100"/>
      <c r="F871" s="57">
        <f t="shared" si="106"/>
        <v>444</v>
      </c>
      <c r="G871" s="184" t="s">
        <v>1998</v>
      </c>
      <c r="H871" s="57">
        <v>300</v>
      </c>
      <c r="I871" s="56">
        <f t="shared" si="110"/>
        <v>8.1880410930488985E-3</v>
      </c>
      <c r="J871" s="245">
        <f t="shared" si="111"/>
        <v>30.131991222419945</v>
      </c>
      <c r="K871" s="245">
        <f t="shared" si="107"/>
        <v>6.6290380689323882</v>
      </c>
      <c r="L871" s="54">
        <f t="shared" si="108"/>
        <v>13.619660032533815</v>
      </c>
      <c r="M871" s="54">
        <v>11.267692008176773</v>
      </c>
      <c r="N871" s="56">
        <f t="shared" si="109"/>
        <v>0.13884770570284441</v>
      </c>
      <c r="R871" s="177"/>
    </row>
    <row r="872" spans="1:18" x14ac:dyDescent="0.2">
      <c r="A872" s="77">
        <f t="shared" si="112"/>
        <v>153</v>
      </c>
      <c r="B872" s="57" t="s">
        <v>808</v>
      </c>
      <c r="C872" s="99">
        <v>424.99</v>
      </c>
      <c r="D872" s="94"/>
      <c r="E872" s="100"/>
      <c r="F872" s="57">
        <f t="shared" si="106"/>
        <v>424.99</v>
      </c>
      <c r="G872" s="184" t="s">
        <v>1998</v>
      </c>
      <c r="H872" s="57">
        <v>350</v>
      </c>
      <c r="I872" s="56">
        <f t="shared" si="110"/>
        <v>9.5527146085570488E-3</v>
      </c>
      <c r="J872" s="245">
        <f t="shared" si="111"/>
        <v>35.153989759489939</v>
      </c>
      <c r="K872" s="245">
        <f t="shared" si="107"/>
        <v>7.7338777470877869</v>
      </c>
      <c r="L872" s="54">
        <f t="shared" si="108"/>
        <v>15.889603371289454</v>
      </c>
      <c r="M872" s="54">
        <v>13.145640676206234</v>
      </c>
      <c r="N872" s="56">
        <f t="shared" si="109"/>
        <v>0.16923483271153067</v>
      </c>
      <c r="R872" s="177"/>
    </row>
    <row r="873" spans="1:18" x14ac:dyDescent="0.2">
      <c r="A873" s="77">
        <f t="shared" si="112"/>
        <v>154</v>
      </c>
      <c r="B873" s="57" t="s">
        <v>808</v>
      </c>
      <c r="C873" s="99">
        <v>230</v>
      </c>
      <c r="D873" s="94"/>
      <c r="E873" s="100"/>
      <c r="F873" s="57">
        <f t="shared" si="106"/>
        <v>230</v>
      </c>
      <c r="G873" s="184" t="s">
        <v>1998</v>
      </c>
      <c r="H873" s="57">
        <v>180</v>
      </c>
      <c r="I873" s="56">
        <f t="shared" si="110"/>
        <v>4.9128246558293393E-3</v>
      </c>
      <c r="J873" s="245">
        <f t="shared" si="111"/>
        <v>18.079194733451967</v>
      </c>
      <c r="K873" s="245">
        <f t="shared" si="107"/>
        <v>3.9774228413594326</v>
      </c>
      <c r="L873" s="54">
        <f t="shared" si="108"/>
        <v>8.1717960195202899</v>
      </c>
      <c r="M873" s="54">
        <v>6.7606152049060642</v>
      </c>
      <c r="N873" s="56">
        <f t="shared" si="109"/>
        <v>0.16082186434451196</v>
      </c>
      <c r="R873" s="177"/>
    </row>
    <row r="874" spans="1:18" x14ac:dyDescent="0.2">
      <c r="A874" s="77">
        <f t="shared" si="112"/>
        <v>155</v>
      </c>
      <c r="B874" s="57" t="s">
        <v>809</v>
      </c>
      <c r="C874" s="99">
        <v>298.89999999999998</v>
      </c>
      <c r="D874" s="94"/>
      <c r="E874" s="100"/>
      <c r="F874" s="57">
        <f t="shared" si="106"/>
        <v>298.89999999999998</v>
      </c>
      <c r="G874" s="184" t="s">
        <v>1998</v>
      </c>
      <c r="H874" s="57">
        <v>120</v>
      </c>
      <c r="I874" s="56">
        <f t="shared" si="110"/>
        <v>3.2752164372195592E-3</v>
      </c>
      <c r="J874" s="245">
        <f t="shared" si="111"/>
        <v>12.052796488967978</v>
      </c>
      <c r="K874" s="245">
        <f t="shared" si="107"/>
        <v>2.6516152275729552</v>
      </c>
      <c r="L874" s="54">
        <f t="shared" si="108"/>
        <v>5.4478640130135263</v>
      </c>
      <c r="M874" s="54">
        <v>4.5070768032707091</v>
      </c>
      <c r="N874" s="56">
        <f t="shared" si="109"/>
        <v>8.2500343033874782E-2</v>
      </c>
      <c r="R874" s="177"/>
    </row>
    <row r="875" spans="1:18" x14ac:dyDescent="0.2">
      <c r="A875" s="77">
        <f t="shared" si="112"/>
        <v>156</v>
      </c>
      <c r="B875" s="57" t="s">
        <v>810</v>
      </c>
      <c r="C875" s="101">
        <v>624.6</v>
      </c>
      <c r="D875" s="94"/>
      <c r="E875" s="100"/>
      <c r="F875" s="57">
        <f t="shared" si="106"/>
        <v>624.6</v>
      </c>
      <c r="G875" s="184" t="s">
        <v>1998</v>
      </c>
      <c r="H875" s="57">
        <v>423</v>
      </c>
      <c r="I875" s="56">
        <f t="shared" si="110"/>
        <v>1.1545137941198947E-2</v>
      </c>
      <c r="J875" s="245">
        <f t="shared" si="111"/>
        <v>42.486107623612128</v>
      </c>
      <c r="K875" s="245">
        <f t="shared" si="107"/>
        <v>9.3469436771946679</v>
      </c>
      <c r="L875" s="54">
        <f t="shared" si="108"/>
        <v>19.203720645872682</v>
      </c>
      <c r="M875" s="54">
        <v>15.887445731529249</v>
      </c>
      <c r="N875" s="56">
        <f t="shared" si="109"/>
        <v>0.13916781568717376</v>
      </c>
      <c r="R875" s="177"/>
    </row>
    <row r="876" spans="1:18" x14ac:dyDescent="0.2">
      <c r="A876" s="77">
        <f t="shared" si="112"/>
        <v>157</v>
      </c>
      <c r="B876" s="57" t="s">
        <v>57</v>
      </c>
      <c r="C876" s="99">
        <v>4530.8</v>
      </c>
      <c r="D876" s="94">
        <v>149.19999999999999</v>
      </c>
      <c r="E876" s="100"/>
      <c r="F876" s="57">
        <f t="shared" si="106"/>
        <v>4680</v>
      </c>
      <c r="G876" s="184" t="s">
        <v>1993</v>
      </c>
      <c r="H876" s="57">
        <v>708</v>
      </c>
      <c r="I876" s="56">
        <f t="shared" si="110"/>
        <v>1.9323776979595399E-2</v>
      </c>
      <c r="J876" s="245">
        <f t="shared" si="111"/>
        <v>71.111499284911062</v>
      </c>
      <c r="K876" s="245">
        <f t="shared" si="107"/>
        <v>15.644529842680434</v>
      </c>
      <c r="L876" s="54">
        <f t="shared" si="108"/>
        <v>32.142397676779801</v>
      </c>
      <c r="M876" s="54">
        <v>26.591753139297182</v>
      </c>
      <c r="N876" s="56">
        <f t="shared" si="109"/>
        <v>3.1087645287108646E-2</v>
      </c>
      <c r="R876" s="177"/>
    </row>
    <row r="877" spans="1:18" x14ac:dyDescent="0.2">
      <c r="A877" s="77">
        <f t="shared" si="112"/>
        <v>158</v>
      </c>
      <c r="B877" s="57" t="s">
        <v>2496</v>
      </c>
      <c r="C877" s="94">
        <v>545.4</v>
      </c>
      <c r="D877" s="94"/>
      <c r="E877" s="94"/>
      <c r="F877" s="94">
        <f>C877+D877+E877</f>
        <v>545.4</v>
      </c>
      <c r="G877" s="94" t="s">
        <v>1999</v>
      </c>
      <c r="H877" s="94">
        <v>662</v>
      </c>
      <c r="I877" s="56">
        <f t="shared" si="110"/>
        <v>1.8068277345327902E-2</v>
      </c>
      <c r="J877" s="245">
        <f t="shared" si="111"/>
        <v>66.491260630806678</v>
      </c>
      <c r="K877" s="254">
        <f>J877*0.22</f>
        <v>14.628077338777469</v>
      </c>
      <c r="L877" s="54">
        <f t="shared" si="108"/>
        <v>30.05404980512462</v>
      </c>
      <c r="M877" s="85">
        <v>24.864040364710082</v>
      </c>
      <c r="N877" s="122">
        <f t="shared" si="109"/>
        <v>0.24942689427836243</v>
      </c>
      <c r="R877" s="177"/>
    </row>
    <row r="878" spans="1:18" x14ac:dyDescent="0.2">
      <c r="A878" s="77">
        <f t="shared" si="112"/>
        <v>159</v>
      </c>
      <c r="B878" s="84" t="s">
        <v>2497</v>
      </c>
      <c r="C878" s="102">
        <v>8680.2999999999993</v>
      </c>
      <c r="D878" s="94">
        <v>15.2</v>
      </c>
      <c r="E878" s="94">
        <v>458.1</v>
      </c>
      <c r="F878" s="94">
        <f>C878+D878+E878</f>
        <v>9153.6</v>
      </c>
      <c r="G878" s="94" t="s">
        <v>2537</v>
      </c>
      <c r="H878" s="94">
        <v>1337</v>
      </c>
      <c r="I878" s="56">
        <f t="shared" si="110"/>
        <v>3.6491369804687923E-2</v>
      </c>
      <c r="J878" s="245">
        <f t="shared" si="111"/>
        <v>134.28824088125157</v>
      </c>
      <c r="K878" s="254">
        <f t="shared" ref="K878:K895" si="113">J878*0.22</f>
        <v>29.543412993875346</v>
      </c>
      <c r="L878" s="54">
        <f t="shared" si="108"/>
        <v>60.698284878325708</v>
      </c>
      <c r="M878" s="85">
        <v>50.216347383107824</v>
      </c>
      <c r="N878" s="122">
        <f t="shared" si="109"/>
        <v>3.0015107295114533E-2</v>
      </c>
      <c r="R878" s="177"/>
    </row>
    <row r="879" spans="1:18" x14ac:dyDescent="0.2">
      <c r="A879" s="77">
        <f t="shared" si="112"/>
        <v>160</v>
      </c>
      <c r="B879" s="84" t="s">
        <v>2498</v>
      </c>
      <c r="C879" s="102">
        <v>6441.7</v>
      </c>
      <c r="D879" s="94"/>
      <c r="E879" s="94">
        <v>321.39999999999998</v>
      </c>
      <c r="F879" s="94">
        <f>C879+D879+E879</f>
        <v>6763.0999999999995</v>
      </c>
      <c r="G879" s="94" t="s">
        <v>2537</v>
      </c>
      <c r="H879" s="94">
        <v>995</v>
      </c>
      <c r="I879" s="56">
        <f t="shared" si="110"/>
        <v>2.7157002958612179E-2</v>
      </c>
      <c r="J879" s="245">
        <f t="shared" si="111"/>
        <v>99.937770887692821</v>
      </c>
      <c r="K879" s="254">
        <f t="shared" si="113"/>
        <v>21.986309595292422</v>
      </c>
      <c r="L879" s="54">
        <f t="shared" si="108"/>
        <v>45.171872441237156</v>
      </c>
      <c r="M879" s="85">
        <v>37.371178493786296</v>
      </c>
      <c r="N879" s="122">
        <f t="shared" si="109"/>
        <v>3.0232752941403897E-2</v>
      </c>
      <c r="R879" s="177"/>
    </row>
    <row r="880" spans="1:18" x14ac:dyDescent="0.2">
      <c r="A880" s="77">
        <f t="shared" si="112"/>
        <v>161</v>
      </c>
      <c r="B880" s="84" t="s">
        <v>2499</v>
      </c>
      <c r="C880" s="102">
        <v>902.8</v>
      </c>
      <c r="D880" s="94"/>
      <c r="E880" s="94"/>
      <c r="F880" s="94">
        <f>C880+D880+E880</f>
        <v>902.8</v>
      </c>
      <c r="G880" s="94" t="s">
        <v>1999</v>
      </c>
      <c r="H880" s="94">
        <v>1240</v>
      </c>
      <c r="I880" s="56">
        <f t="shared" si="110"/>
        <v>3.3843903184602113E-2</v>
      </c>
      <c r="J880" s="245">
        <f t="shared" si="111"/>
        <v>124.54556371933577</v>
      </c>
      <c r="K880" s="254">
        <f t="shared" si="113"/>
        <v>27.40002401825387</v>
      </c>
      <c r="L880" s="54">
        <f t="shared" ref="L880:L895" si="114">J880*0.452</f>
        <v>56.294594801139773</v>
      </c>
      <c r="M880" s="85">
        <v>46.573126967130662</v>
      </c>
      <c r="N880" s="122">
        <f t="shared" ref="N880:N896" si="115">(J880+K880+L880+M880)/F880</f>
        <v>0.28224779519922472</v>
      </c>
      <c r="R880" s="177"/>
    </row>
    <row r="881" spans="1:18" x14ac:dyDescent="0.2">
      <c r="A881" s="77">
        <f t="shared" si="112"/>
        <v>162</v>
      </c>
      <c r="B881" s="84" t="s">
        <v>2500</v>
      </c>
      <c r="C881" s="102">
        <v>990.15</v>
      </c>
      <c r="D881" s="94"/>
      <c r="E881" s="94"/>
      <c r="F881" s="94">
        <f>C881+D881+E881</f>
        <v>990.15</v>
      </c>
      <c r="G881" s="94" t="s">
        <v>1999</v>
      </c>
      <c r="H881" s="94">
        <v>1340</v>
      </c>
      <c r="I881" s="56">
        <f t="shared" si="110"/>
        <v>3.6573250215618414E-2</v>
      </c>
      <c r="J881" s="245">
        <f t="shared" si="111"/>
        <v>134.58956079347575</v>
      </c>
      <c r="K881" s="254">
        <f t="shared" si="113"/>
        <v>29.609703374564667</v>
      </c>
      <c r="L881" s="54">
        <f t="shared" si="114"/>
        <v>60.834481478651043</v>
      </c>
      <c r="M881" s="85">
        <v>50.329024303189584</v>
      </c>
      <c r="N881" s="122">
        <f t="shared" si="115"/>
        <v>0.27810207539249715</v>
      </c>
      <c r="R881" s="177"/>
    </row>
    <row r="882" spans="1:18" x14ac:dyDescent="0.2">
      <c r="A882" s="77">
        <f t="shared" si="112"/>
        <v>163</v>
      </c>
      <c r="B882" s="84" t="s">
        <v>2501</v>
      </c>
      <c r="C882" s="102">
        <v>3450.4</v>
      </c>
      <c r="D882" s="94">
        <v>452.4</v>
      </c>
      <c r="E882" s="94">
        <v>86.2</v>
      </c>
      <c r="F882" s="94">
        <f t="shared" ref="F882:F895" si="116">C882+D882+E882</f>
        <v>3989</v>
      </c>
      <c r="G882" s="94" t="s">
        <v>2537</v>
      </c>
      <c r="H882" s="94">
        <v>882</v>
      </c>
      <c r="I882" s="56">
        <f t="shared" si="110"/>
        <v>2.407284081356376E-2</v>
      </c>
      <c r="J882" s="245">
        <f t="shared" si="111"/>
        <v>88.58805419391463</v>
      </c>
      <c r="K882" s="254">
        <f t="shared" si="113"/>
        <v>19.489371922661217</v>
      </c>
      <c r="L882" s="54">
        <f t="shared" si="114"/>
        <v>40.041800495649412</v>
      </c>
      <c r="M882" s="85">
        <v>33.127014504039714</v>
      </c>
      <c r="N882" s="122">
        <f t="shared" si="115"/>
        <v>4.5436510683445716E-2</v>
      </c>
      <c r="R882" s="177"/>
    </row>
    <row r="883" spans="1:18" x14ac:dyDescent="0.2">
      <c r="A883" s="77">
        <f t="shared" si="112"/>
        <v>164</v>
      </c>
      <c r="B883" s="84" t="s">
        <v>2502</v>
      </c>
      <c r="C883" s="102">
        <v>3984.72</v>
      </c>
      <c r="D883" s="94"/>
      <c r="E883" s="94"/>
      <c r="F883" s="94">
        <f t="shared" si="116"/>
        <v>3984.72</v>
      </c>
      <c r="G883" s="94" t="s">
        <v>2537</v>
      </c>
      <c r="H883" s="94">
        <v>1178</v>
      </c>
      <c r="I883" s="56">
        <f t="shared" si="110"/>
        <v>3.2151708025372004E-2</v>
      </c>
      <c r="J883" s="245">
        <f t="shared" si="111"/>
        <v>118.31828553336898</v>
      </c>
      <c r="K883" s="254">
        <f t="shared" si="113"/>
        <v>26.030022817341177</v>
      </c>
      <c r="L883" s="54">
        <f t="shared" si="114"/>
        <v>53.479865061082776</v>
      </c>
      <c r="M883" s="85">
        <v>44.24447061877413</v>
      </c>
      <c r="N883" s="122">
        <f t="shared" si="115"/>
        <v>6.0750226874301601E-2</v>
      </c>
      <c r="R883" s="177"/>
    </row>
    <row r="884" spans="1:18" x14ac:dyDescent="0.2">
      <c r="A884" s="77">
        <f t="shared" si="112"/>
        <v>165</v>
      </c>
      <c r="B884" s="84" t="s">
        <v>2503</v>
      </c>
      <c r="C884" s="102">
        <v>2376.3000000000002</v>
      </c>
      <c r="D884" s="94"/>
      <c r="E884" s="94">
        <v>236.9</v>
      </c>
      <c r="F884" s="94">
        <f t="shared" si="116"/>
        <v>2613.2000000000003</v>
      </c>
      <c r="G884" s="94" t="s">
        <v>2537</v>
      </c>
      <c r="H884" s="94">
        <v>717</v>
      </c>
      <c r="I884" s="56">
        <f t="shared" si="110"/>
        <v>1.9569418212386867E-2</v>
      </c>
      <c r="J884" s="245">
        <f t="shared" si="111"/>
        <v>72.015459021583666</v>
      </c>
      <c r="K884" s="254">
        <f t="shared" si="113"/>
        <v>15.843400984748406</v>
      </c>
      <c r="L884" s="54">
        <f t="shared" si="114"/>
        <v>32.550987477755818</v>
      </c>
      <c r="M884" s="85">
        <v>26.929783899542485</v>
      </c>
      <c r="N884" s="122">
        <f t="shared" si="115"/>
        <v>5.638283766402509E-2</v>
      </c>
      <c r="R884" s="177"/>
    </row>
    <row r="885" spans="1:18" x14ac:dyDescent="0.2">
      <c r="A885" s="77">
        <f t="shared" si="112"/>
        <v>166</v>
      </c>
      <c r="B885" s="84" t="s">
        <v>2504</v>
      </c>
      <c r="C885" s="102">
        <v>3525</v>
      </c>
      <c r="D885" s="94"/>
      <c r="E885" s="94">
        <v>76.7</v>
      </c>
      <c r="F885" s="94">
        <f t="shared" si="116"/>
        <v>3601.7</v>
      </c>
      <c r="G885" s="94" t="s">
        <v>2537</v>
      </c>
      <c r="H885" s="94">
        <v>566</v>
      </c>
      <c r="I885" s="56">
        <f t="shared" si="110"/>
        <v>1.5448104195552254E-2</v>
      </c>
      <c r="J885" s="245">
        <f t="shared" si="111"/>
        <v>56.849023439632298</v>
      </c>
      <c r="K885" s="254">
        <f t="shared" si="113"/>
        <v>12.506785156719106</v>
      </c>
      <c r="L885" s="54">
        <f t="shared" si="114"/>
        <v>25.695758594713798</v>
      </c>
      <c r="M885" s="85">
        <v>21.258378922093513</v>
      </c>
      <c r="N885" s="122">
        <f t="shared" si="115"/>
        <v>3.2293068860026856E-2</v>
      </c>
      <c r="R885" s="177"/>
    </row>
    <row r="886" spans="1:18" x14ac:dyDescent="0.2">
      <c r="A886" s="77">
        <f t="shared" si="112"/>
        <v>167</v>
      </c>
      <c r="B886" s="84" t="s">
        <v>2505</v>
      </c>
      <c r="C886" s="102">
        <v>3660.2</v>
      </c>
      <c r="D886" s="94">
        <v>226.3</v>
      </c>
      <c r="E886" s="94">
        <v>73.8</v>
      </c>
      <c r="F886" s="94">
        <f t="shared" si="116"/>
        <v>3960.3</v>
      </c>
      <c r="G886" s="94" t="s">
        <v>2537</v>
      </c>
      <c r="H886" s="94">
        <v>593</v>
      </c>
      <c r="I886" s="56">
        <f t="shared" si="110"/>
        <v>1.6185027893926656E-2</v>
      </c>
      <c r="J886" s="245">
        <f t="shared" si="111"/>
        <v>59.560902649650096</v>
      </c>
      <c r="K886" s="254">
        <f t="shared" si="113"/>
        <v>13.10339858292302</v>
      </c>
      <c r="L886" s="54">
        <f t="shared" si="114"/>
        <v>26.921527997641846</v>
      </c>
      <c r="M886" s="85">
        <v>22.272471202829419</v>
      </c>
      <c r="N886" s="122">
        <f t="shared" si="115"/>
        <v>3.0769967031044208E-2</v>
      </c>
      <c r="R886" s="177"/>
    </row>
    <row r="887" spans="1:18" x14ac:dyDescent="0.2">
      <c r="A887" s="77">
        <f t="shared" si="112"/>
        <v>168</v>
      </c>
      <c r="B887" s="84" t="s">
        <v>2506</v>
      </c>
      <c r="C887" s="102">
        <v>3837.3</v>
      </c>
      <c r="D887" s="94">
        <v>43.9</v>
      </c>
      <c r="E887" s="94">
        <v>131.80000000000001</v>
      </c>
      <c r="F887" s="94">
        <f t="shared" si="116"/>
        <v>4013.0000000000005</v>
      </c>
      <c r="G887" s="94" t="s">
        <v>2537</v>
      </c>
      <c r="H887" s="94">
        <v>593</v>
      </c>
      <c r="I887" s="56">
        <f t="shared" si="110"/>
        <v>1.6185027893926656E-2</v>
      </c>
      <c r="J887" s="245">
        <f t="shared" si="111"/>
        <v>59.560902649650096</v>
      </c>
      <c r="K887" s="254">
        <f t="shared" si="113"/>
        <v>13.10339858292302</v>
      </c>
      <c r="L887" s="54">
        <f t="shared" si="114"/>
        <v>26.921527997641846</v>
      </c>
      <c r="M887" s="85">
        <v>22.272471202829419</v>
      </c>
      <c r="N887" s="122">
        <f t="shared" si="115"/>
        <v>3.0365885978829894E-2</v>
      </c>
      <c r="R887" s="177"/>
    </row>
    <row r="888" spans="1:18" x14ac:dyDescent="0.2">
      <c r="A888" s="77">
        <f t="shared" si="112"/>
        <v>169</v>
      </c>
      <c r="B888" s="84" t="s">
        <v>2507</v>
      </c>
      <c r="C888" s="102">
        <v>4482.6099999999997</v>
      </c>
      <c r="D888" s="94">
        <v>302.60000000000002</v>
      </c>
      <c r="E888" s="94"/>
      <c r="F888" s="94">
        <f t="shared" si="116"/>
        <v>4785.21</v>
      </c>
      <c r="G888" s="94" t="s">
        <v>1999</v>
      </c>
      <c r="H888" s="94">
        <v>1387</v>
      </c>
      <c r="I888" s="56">
        <f t="shared" si="110"/>
        <v>3.785604332019607E-2</v>
      </c>
      <c r="J888" s="245">
        <f t="shared" si="111"/>
        <v>139.31023941832154</v>
      </c>
      <c r="K888" s="254">
        <f t="shared" si="113"/>
        <v>30.64825267203074</v>
      </c>
      <c r="L888" s="54">
        <f t="shared" si="114"/>
        <v>62.968228217081339</v>
      </c>
      <c r="M888" s="85">
        <v>52.094296051137277</v>
      </c>
      <c r="N888" s="122">
        <f t="shared" si="115"/>
        <v>5.9562906614040109E-2</v>
      </c>
      <c r="R888" s="177"/>
    </row>
    <row r="889" spans="1:18" x14ac:dyDescent="0.2">
      <c r="A889" s="77">
        <f t="shared" si="112"/>
        <v>170</v>
      </c>
      <c r="B889" s="84" t="s">
        <v>2508</v>
      </c>
      <c r="C889" s="102">
        <v>3042.5</v>
      </c>
      <c r="D889" s="94"/>
      <c r="E889" s="94"/>
      <c r="F889" s="94">
        <f t="shared" si="116"/>
        <v>3042.5</v>
      </c>
      <c r="G889" s="94" t="s">
        <v>1999</v>
      </c>
      <c r="H889" s="94">
        <v>1065</v>
      </c>
      <c r="I889" s="56">
        <f t="shared" si="110"/>
        <v>2.9067545880323589E-2</v>
      </c>
      <c r="J889" s="245">
        <f t="shared" si="111"/>
        <v>106.9685688395908</v>
      </c>
      <c r="K889" s="254">
        <f t="shared" si="113"/>
        <v>23.533085144709975</v>
      </c>
      <c r="L889" s="54">
        <f t="shared" si="114"/>
        <v>48.349793115495046</v>
      </c>
      <c r="M889" s="85">
        <v>40.000306629027541</v>
      </c>
      <c r="N889" s="122">
        <f t="shared" si="115"/>
        <v>7.1931554224757069E-2</v>
      </c>
      <c r="R889" s="177"/>
    </row>
    <row r="890" spans="1:18" x14ac:dyDescent="0.2">
      <c r="A890" s="77">
        <f t="shared" si="112"/>
        <v>171</v>
      </c>
      <c r="B890" s="84" t="s">
        <v>2509</v>
      </c>
      <c r="C890" s="102">
        <v>2913</v>
      </c>
      <c r="D890" s="94"/>
      <c r="E890" s="94"/>
      <c r="F890" s="94">
        <f t="shared" si="116"/>
        <v>2913</v>
      </c>
      <c r="G890" s="94" t="s">
        <v>1999</v>
      </c>
      <c r="H890" s="94">
        <v>1084</v>
      </c>
      <c r="I890" s="56">
        <f t="shared" si="110"/>
        <v>2.9586121816216684E-2</v>
      </c>
      <c r="J890" s="245">
        <f t="shared" si="111"/>
        <v>108.8769282836774</v>
      </c>
      <c r="K890" s="254">
        <f t="shared" si="113"/>
        <v>23.952924222409028</v>
      </c>
      <c r="L890" s="54">
        <f t="shared" si="114"/>
        <v>49.21237158422219</v>
      </c>
      <c r="M890" s="85">
        <v>40.713927122878736</v>
      </c>
      <c r="N890" s="122">
        <f t="shared" si="115"/>
        <v>7.6469670859315955E-2</v>
      </c>
      <c r="R890" s="177"/>
    </row>
    <row r="891" spans="1:18" x14ac:dyDescent="0.2">
      <c r="A891" s="77">
        <f t="shared" si="112"/>
        <v>172</v>
      </c>
      <c r="B891" s="84" t="s">
        <v>2510</v>
      </c>
      <c r="C891" s="102">
        <v>4833.58</v>
      </c>
      <c r="D891" s="94"/>
      <c r="E891" s="94"/>
      <c r="F891" s="94">
        <f t="shared" si="116"/>
        <v>4833.58</v>
      </c>
      <c r="G891" s="94" t="s">
        <v>1999</v>
      </c>
      <c r="H891" s="94">
        <v>1517</v>
      </c>
      <c r="I891" s="56">
        <f t="shared" si="110"/>
        <v>4.1404194460517262E-2</v>
      </c>
      <c r="J891" s="245">
        <f t="shared" si="111"/>
        <v>152.36743561470351</v>
      </c>
      <c r="K891" s="254">
        <f t="shared" si="113"/>
        <v>33.52083583523477</v>
      </c>
      <c r="L891" s="54">
        <f t="shared" si="114"/>
        <v>68.870080897845995</v>
      </c>
      <c r="M891" s="85">
        <v>56.97696258801389</v>
      </c>
      <c r="N891" s="122">
        <f t="shared" si="115"/>
        <v>6.449367030974934E-2</v>
      </c>
      <c r="R891" s="177"/>
    </row>
    <row r="892" spans="1:18" x14ac:dyDescent="0.2">
      <c r="A892" s="77">
        <f t="shared" si="112"/>
        <v>173</v>
      </c>
      <c r="B892" s="84" t="s">
        <v>2511</v>
      </c>
      <c r="C892" s="102">
        <v>3770.3</v>
      </c>
      <c r="D892" s="94">
        <v>400.8</v>
      </c>
      <c r="E892" s="94"/>
      <c r="F892" s="94">
        <f t="shared" si="116"/>
        <v>4171.1000000000004</v>
      </c>
      <c r="G892" s="94" t="s">
        <v>2537</v>
      </c>
      <c r="H892" s="94">
        <v>560</v>
      </c>
      <c r="I892" s="56">
        <f t="shared" si="110"/>
        <v>1.5284343373691276E-2</v>
      </c>
      <c r="J892" s="245">
        <f t="shared" si="111"/>
        <v>56.246383615183895</v>
      </c>
      <c r="K892" s="254">
        <f t="shared" si="113"/>
        <v>12.374204395340456</v>
      </c>
      <c r="L892" s="54">
        <f t="shared" si="114"/>
        <v>25.423365394063122</v>
      </c>
      <c r="M892" s="85">
        <v>21.033025081929978</v>
      </c>
      <c r="N892" s="122">
        <f t="shared" si="115"/>
        <v>2.7589120013070283E-2</v>
      </c>
      <c r="R892" s="177"/>
    </row>
    <row r="893" spans="1:18" x14ac:dyDescent="0.2">
      <c r="A893" s="77">
        <f t="shared" si="112"/>
        <v>174</v>
      </c>
      <c r="B893" s="84" t="s">
        <v>2512</v>
      </c>
      <c r="C893" s="102">
        <v>4325.3999999999996</v>
      </c>
      <c r="D893" s="94"/>
      <c r="E893" s="94"/>
      <c r="F893" s="94">
        <f t="shared" si="116"/>
        <v>4325.3999999999996</v>
      </c>
      <c r="G893" s="94" t="s">
        <v>2539</v>
      </c>
      <c r="H893" s="94">
        <v>1659.6</v>
      </c>
      <c r="I893" s="56">
        <f t="shared" si="110"/>
        <v>4.5296243326746505E-2</v>
      </c>
      <c r="J893" s="245">
        <f t="shared" si="111"/>
        <v>166.69017544242715</v>
      </c>
      <c r="K893" s="254">
        <f t="shared" si="113"/>
        <v>36.671838597333974</v>
      </c>
      <c r="L893" s="54">
        <f t="shared" si="114"/>
        <v>75.343959299977072</v>
      </c>
      <c r="M893" s="85">
        <v>62.332872189233903</v>
      </c>
      <c r="N893" s="122">
        <f t="shared" si="115"/>
        <v>7.8845620180554896E-2</v>
      </c>
      <c r="R893" s="177"/>
    </row>
    <row r="894" spans="1:18" x14ac:dyDescent="0.2">
      <c r="A894" s="77">
        <f t="shared" si="112"/>
        <v>175</v>
      </c>
      <c r="B894" s="84" t="s">
        <v>2513</v>
      </c>
      <c r="C894" s="102">
        <v>1852.22</v>
      </c>
      <c r="D894" s="94"/>
      <c r="E894" s="94">
        <v>465.7</v>
      </c>
      <c r="F894" s="94">
        <f t="shared" si="116"/>
        <v>2317.92</v>
      </c>
      <c r="G894" s="94" t="s">
        <v>2537</v>
      </c>
      <c r="H894" s="94">
        <v>766</v>
      </c>
      <c r="I894" s="56">
        <f t="shared" si="110"/>
        <v>2.0906798257584853E-2</v>
      </c>
      <c r="J894" s="245">
        <f t="shared" si="111"/>
        <v>76.937017587912266</v>
      </c>
      <c r="K894" s="254">
        <f t="shared" si="113"/>
        <v>16.926143869340699</v>
      </c>
      <c r="L894" s="54">
        <f t="shared" si="114"/>
        <v>34.775531949736347</v>
      </c>
      <c r="M894" s="85">
        <v>28.770173594211357</v>
      </c>
      <c r="N894" s="122">
        <f t="shared" si="115"/>
        <v>6.7909533979257558E-2</v>
      </c>
      <c r="R894" s="177"/>
    </row>
    <row r="895" spans="1:18" x14ac:dyDescent="0.2">
      <c r="A895" s="77">
        <f t="shared" si="112"/>
        <v>176</v>
      </c>
      <c r="B895" s="84" t="s">
        <v>2514</v>
      </c>
      <c r="C895" s="102">
        <v>3870.3</v>
      </c>
      <c r="D895" s="94"/>
      <c r="E895" s="94">
        <v>176.2</v>
      </c>
      <c r="F895" s="94">
        <f t="shared" si="116"/>
        <v>4046.5</v>
      </c>
      <c r="G895" s="94" t="s">
        <v>2537</v>
      </c>
      <c r="H895" s="94">
        <v>1033</v>
      </c>
      <c r="I895" s="56">
        <f t="shared" si="110"/>
        <v>2.8194154830398374E-2</v>
      </c>
      <c r="J895" s="245">
        <f t="shared" si="111"/>
        <v>103.75448977586602</v>
      </c>
      <c r="K895" s="254">
        <f t="shared" si="113"/>
        <v>22.825987750690526</v>
      </c>
      <c r="L895" s="54">
        <f t="shared" si="114"/>
        <v>46.897029378691443</v>
      </c>
      <c r="M895" s="85">
        <v>38.798419481488679</v>
      </c>
      <c r="N895" s="122">
        <f t="shared" si="115"/>
        <v>5.2459144047136211E-2</v>
      </c>
      <c r="R895" s="177"/>
    </row>
    <row r="896" spans="1:18" s="50" customFormat="1" x14ac:dyDescent="0.2">
      <c r="A896" s="185"/>
      <c r="B896" s="33" t="s">
        <v>2181</v>
      </c>
      <c r="C896" s="61">
        <f>SUM(C720:C895)</f>
        <v>203914.42999999993</v>
      </c>
      <c r="D896" s="61">
        <f>SUM(D720:D895)</f>
        <v>2641.6000000000004</v>
      </c>
      <c r="E896" s="61">
        <f>SUM(E720:E895)</f>
        <v>5885.8999999999987</v>
      </c>
      <c r="F896" s="61">
        <f t="shared" ref="F896:M896" si="117">SUM(F720:F895)</f>
        <v>212441.92999999996</v>
      </c>
      <c r="G896" s="61">
        <f t="shared" si="117"/>
        <v>0</v>
      </c>
      <c r="H896" s="61">
        <f t="shared" si="117"/>
        <v>73277.600000000006</v>
      </c>
      <c r="I896" s="61">
        <f t="shared" si="117"/>
        <v>1.9999999999999998</v>
      </c>
      <c r="J896" s="255">
        <f t="shared" si="117"/>
        <v>7359.9999999999973</v>
      </c>
      <c r="K896" s="255">
        <f t="shared" si="117"/>
        <v>1619.1999999999998</v>
      </c>
      <c r="L896" s="62">
        <f t="shared" si="117"/>
        <v>3326.7200000000016</v>
      </c>
      <c r="M896" s="62">
        <f t="shared" si="117"/>
        <v>2752.231426327915</v>
      </c>
      <c r="N896" s="52">
        <f t="shared" si="115"/>
        <v>7.0881258828367433E-2</v>
      </c>
      <c r="O896" s="186"/>
      <c r="R896" s="186"/>
    </row>
    <row r="897" spans="1:18" ht="15.75" x14ac:dyDescent="0.25">
      <c r="A897" s="342" t="s">
        <v>1974</v>
      </c>
      <c r="B897" s="343"/>
      <c r="C897" s="343"/>
      <c r="D897" s="343"/>
      <c r="E897" s="343"/>
      <c r="F897" s="343"/>
      <c r="G897" s="343"/>
      <c r="H897" s="343"/>
      <c r="I897" s="343"/>
      <c r="J897" s="343"/>
      <c r="K897" s="343"/>
      <c r="L897" s="343"/>
      <c r="M897" s="343"/>
      <c r="N897" s="344"/>
      <c r="R897" s="177"/>
    </row>
    <row r="898" spans="1:18" x14ac:dyDescent="0.2">
      <c r="A898" s="105">
        <v>1</v>
      </c>
      <c r="B898" s="57" t="s">
        <v>1082</v>
      </c>
      <c r="C898" s="40">
        <v>645.70000000000005</v>
      </c>
      <c r="D898" s="40"/>
      <c r="E898" s="40"/>
      <c r="F898" s="57">
        <f t="shared" ref="F898:F956" si="118">C898+D898+E898</f>
        <v>645.70000000000005</v>
      </c>
      <c r="G898" s="57" t="s">
        <v>1999</v>
      </c>
      <c r="H898" s="57">
        <v>357</v>
      </c>
      <c r="I898" s="56">
        <f>2/44491.4*H898</f>
        <v>1.6048045240203722E-2</v>
      </c>
      <c r="J898" s="245">
        <f>I898*3680</f>
        <v>59.0568064839497</v>
      </c>
      <c r="K898" s="245">
        <f t="shared" ref="K898:K957" si="119">J898*0.22</f>
        <v>12.992497426468933</v>
      </c>
      <c r="L898" s="54">
        <f>J898*0.5</f>
        <v>29.52840324197485</v>
      </c>
      <c r="M898" s="161">
        <v>17.821824541126137</v>
      </c>
      <c r="N898" s="89">
        <f t="shared" ref="N898:N929" si="120">(J898+K898+L898+M898)/F898</f>
        <v>0.18491487020833144</v>
      </c>
      <c r="R898" s="177"/>
    </row>
    <row r="899" spans="1:18" x14ac:dyDescent="0.2">
      <c r="A899" s="105">
        <v>2</v>
      </c>
      <c r="B899" s="38" t="s">
        <v>1083</v>
      </c>
      <c r="C899" s="40">
        <v>4141.22</v>
      </c>
      <c r="D899" s="40">
        <v>409.9</v>
      </c>
      <c r="E899" s="40">
        <v>53.5</v>
      </c>
      <c r="F899" s="57">
        <f t="shared" si="118"/>
        <v>4604.62</v>
      </c>
      <c r="G899" s="57" t="s">
        <v>2003</v>
      </c>
      <c r="H899" s="57">
        <v>756</v>
      </c>
      <c r="I899" s="56">
        <f t="shared" ref="I899:I962" si="121">2/44491.4*H899</f>
        <v>3.3984095802784359E-2</v>
      </c>
      <c r="J899" s="245">
        <f t="shared" ref="J899:J962" si="122">I899*3680</f>
        <v>125.06147255424644</v>
      </c>
      <c r="K899" s="245">
        <f t="shared" si="119"/>
        <v>27.513523961934215</v>
      </c>
      <c r="L899" s="54">
        <f t="shared" ref="L899:L962" si="123">J899*0.5</f>
        <v>62.530736277123218</v>
      </c>
      <c r="M899" s="161">
        <v>37.740334322384761</v>
      </c>
      <c r="N899" s="89">
        <f t="shared" si="120"/>
        <v>5.4911386198142009E-2</v>
      </c>
      <c r="R899" s="177"/>
    </row>
    <row r="900" spans="1:18" x14ac:dyDescent="0.2">
      <c r="A900" s="105">
        <f t="shared" ref="A900:A962" si="124">A899+1</f>
        <v>3</v>
      </c>
      <c r="B900" s="57" t="s">
        <v>1084</v>
      </c>
      <c r="C900" s="40">
        <v>300.7</v>
      </c>
      <c r="D900" s="40"/>
      <c r="E900" s="40">
        <v>53.5</v>
      </c>
      <c r="F900" s="57">
        <f t="shared" si="118"/>
        <v>354.2</v>
      </c>
      <c r="G900" s="57" t="s">
        <v>1999</v>
      </c>
      <c r="H900" s="57">
        <v>222</v>
      </c>
      <c r="I900" s="56">
        <f t="shared" si="121"/>
        <v>9.979456703992232E-3</v>
      </c>
      <c r="J900" s="245">
        <f t="shared" si="122"/>
        <v>36.724400670691416</v>
      </c>
      <c r="K900" s="245">
        <f t="shared" si="119"/>
        <v>8.0793681475521115</v>
      </c>
      <c r="L900" s="54">
        <f t="shared" si="123"/>
        <v>18.362200335345708</v>
      </c>
      <c r="M900" s="161">
        <v>11.082479126414572</v>
      </c>
      <c r="N900" s="89">
        <f t="shared" si="120"/>
        <v>0.20962294827781988</v>
      </c>
      <c r="R900" s="177"/>
    </row>
    <row r="901" spans="1:18" x14ac:dyDescent="0.2">
      <c r="A901" s="105">
        <f t="shared" si="124"/>
        <v>4</v>
      </c>
      <c r="B901" s="38" t="s">
        <v>1085</v>
      </c>
      <c r="C901" s="40">
        <v>4230.32</v>
      </c>
      <c r="D901" s="40"/>
      <c r="E901" s="40"/>
      <c r="F901" s="57">
        <f t="shared" si="118"/>
        <v>4230.32</v>
      </c>
      <c r="G901" s="57" t="s">
        <v>2003</v>
      </c>
      <c r="H901" s="57">
        <v>756</v>
      </c>
      <c r="I901" s="56">
        <f t="shared" si="121"/>
        <v>3.3984095802784359E-2</v>
      </c>
      <c r="J901" s="245">
        <f t="shared" si="122"/>
        <v>125.06147255424644</v>
      </c>
      <c r="K901" s="245">
        <f t="shared" si="119"/>
        <v>27.513523961934215</v>
      </c>
      <c r="L901" s="54">
        <f t="shared" si="123"/>
        <v>62.530736277123218</v>
      </c>
      <c r="M901" s="161">
        <v>37.740334322384761</v>
      </c>
      <c r="N901" s="89">
        <f t="shared" si="120"/>
        <v>5.976996234698289E-2</v>
      </c>
      <c r="R901" s="177"/>
    </row>
    <row r="902" spans="1:18" x14ac:dyDescent="0.2">
      <c r="A902" s="105">
        <f t="shared" si="124"/>
        <v>5</v>
      </c>
      <c r="B902" s="57" t="s">
        <v>1086</v>
      </c>
      <c r="C902" s="40">
        <v>7824.4</v>
      </c>
      <c r="D902" s="40"/>
      <c r="E902" s="40"/>
      <c r="F902" s="57">
        <f t="shared" si="118"/>
        <v>7824.4</v>
      </c>
      <c r="G902" s="57" t="s">
        <v>2003</v>
      </c>
      <c r="H902" s="57">
        <v>2172</v>
      </c>
      <c r="I902" s="56">
        <f t="shared" si="121"/>
        <v>9.7636846671491556E-2</v>
      </c>
      <c r="J902" s="245">
        <f t="shared" si="122"/>
        <v>359.30359575108895</v>
      </c>
      <c r="K902" s="245">
        <f t="shared" si="119"/>
        <v>79.046791065239574</v>
      </c>
      <c r="L902" s="54">
        <f t="shared" si="123"/>
        <v>179.65179787554447</v>
      </c>
      <c r="M902" s="161">
        <v>108.42857956113717</v>
      </c>
      <c r="N902" s="89">
        <f t="shared" si="120"/>
        <v>9.2841721314479098E-2</v>
      </c>
      <c r="R902" s="177"/>
    </row>
    <row r="903" spans="1:18" x14ac:dyDescent="0.2">
      <c r="A903" s="105">
        <f t="shared" si="124"/>
        <v>6</v>
      </c>
      <c r="B903" s="57" t="s">
        <v>1087</v>
      </c>
      <c r="C903" s="40">
        <v>4013.9</v>
      </c>
      <c r="D903" s="40"/>
      <c r="E903" s="40"/>
      <c r="F903" s="57">
        <f t="shared" si="118"/>
        <v>4013.9</v>
      </c>
      <c r="G903" s="57" t="s">
        <v>2003</v>
      </c>
      <c r="H903" s="57">
        <v>1006</v>
      </c>
      <c r="I903" s="56">
        <f t="shared" si="121"/>
        <v>4.5222222721694523E-2</v>
      </c>
      <c r="J903" s="245">
        <f t="shared" si="122"/>
        <v>166.41777961583585</v>
      </c>
      <c r="K903" s="245">
        <f t="shared" si="119"/>
        <v>36.611911515483889</v>
      </c>
      <c r="L903" s="54">
        <f t="shared" si="123"/>
        <v>83.208889807917927</v>
      </c>
      <c r="M903" s="161">
        <v>50.220603608887664</v>
      </c>
      <c r="N903" s="89">
        <f t="shared" si="120"/>
        <v>8.3823509441721331E-2</v>
      </c>
      <c r="R903" s="177"/>
    </row>
    <row r="904" spans="1:18" x14ac:dyDescent="0.2">
      <c r="A904" s="105">
        <f t="shared" si="124"/>
        <v>7</v>
      </c>
      <c r="B904" s="57" t="s">
        <v>1088</v>
      </c>
      <c r="C904" s="40">
        <v>8035.65</v>
      </c>
      <c r="D904" s="40"/>
      <c r="E904" s="40"/>
      <c r="F904" s="57">
        <f t="shared" si="118"/>
        <v>8035.65</v>
      </c>
      <c r="G904" s="57" t="s">
        <v>2003</v>
      </c>
      <c r="H904" s="57">
        <v>2013</v>
      </c>
      <c r="I904" s="56">
        <f t="shared" si="121"/>
        <v>9.0489397951064698E-2</v>
      </c>
      <c r="J904" s="245">
        <f t="shared" si="122"/>
        <v>333.00098445991807</v>
      </c>
      <c r="K904" s="245">
        <f t="shared" si="119"/>
        <v>73.260216581181979</v>
      </c>
      <c r="L904" s="54">
        <f t="shared" si="123"/>
        <v>166.50049222995904</v>
      </c>
      <c r="M904" s="161">
        <v>100.49112829492132</v>
      </c>
      <c r="N904" s="89">
        <f t="shared" si="120"/>
        <v>8.378324361638205E-2</v>
      </c>
      <c r="R904" s="177"/>
    </row>
    <row r="905" spans="1:18" x14ac:dyDescent="0.2">
      <c r="A905" s="105">
        <f t="shared" si="124"/>
        <v>8</v>
      </c>
      <c r="B905" s="38" t="s">
        <v>1089</v>
      </c>
      <c r="C905" s="40">
        <v>4255.7299999999996</v>
      </c>
      <c r="D905" s="40"/>
      <c r="E905" s="40">
        <v>76.8</v>
      </c>
      <c r="F905" s="57">
        <f t="shared" si="118"/>
        <v>4332.53</v>
      </c>
      <c r="G905" s="57" t="s">
        <v>2003</v>
      </c>
      <c r="H905" s="57">
        <v>646</v>
      </c>
      <c r="I905" s="56">
        <f t="shared" si="121"/>
        <v>2.9039319958463879E-2</v>
      </c>
      <c r="J905" s="245">
        <f t="shared" si="122"/>
        <v>106.86469744714708</v>
      </c>
      <c r="K905" s="245">
        <f t="shared" si="119"/>
        <v>23.510233438372357</v>
      </c>
      <c r="L905" s="54">
        <f t="shared" si="123"/>
        <v>53.43234872357354</v>
      </c>
      <c r="M905" s="161">
        <v>32.249015836323487</v>
      </c>
      <c r="N905" s="89">
        <f t="shared" si="120"/>
        <v>4.9868389935076377E-2</v>
      </c>
      <c r="R905" s="177"/>
    </row>
    <row r="906" spans="1:18" x14ac:dyDescent="0.2">
      <c r="A906" s="105">
        <f t="shared" si="124"/>
        <v>9</v>
      </c>
      <c r="B906" s="57" t="s">
        <v>1090</v>
      </c>
      <c r="C906" s="40">
        <v>3910.03</v>
      </c>
      <c r="D906" s="40"/>
      <c r="E906" s="40">
        <v>129.5</v>
      </c>
      <c r="F906" s="57">
        <f t="shared" si="118"/>
        <v>4039.53</v>
      </c>
      <c r="G906" s="57" t="s">
        <v>2003</v>
      </c>
      <c r="H906" s="57">
        <v>733</v>
      </c>
      <c r="I906" s="56">
        <f t="shared" si="121"/>
        <v>3.2950188126244617E-2</v>
      </c>
      <c r="J906" s="245">
        <f t="shared" si="122"/>
        <v>121.25669230458018</v>
      </c>
      <c r="K906" s="245">
        <f t="shared" si="119"/>
        <v>26.676472307007639</v>
      </c>
      <c r="L906" s="54">
        <f t="shared" si="123"/>
        <v>60.628346152290092</v>
      </c>
      <c r="M906" s="161">
        <v>36.592149548026498</v>
      </c>
      <c r="N906" s="89">
        <f t="shared" si="120"/>
        <v>6.0688659401441351E-2</v>
      </c>
      <c r="R906" s="177"/>
    </row>
    <row r="907" spans="1:18" x14ac:dyDescent="0.2">
      <c r="A907" s="105">
        <f t="shared" si="124"/>
        <v>10</v>
      </c>
      <c r="B907" s="57" t="s">
        <v>1091</v>
      </c>
      <c r="C907" s="40">
        <v>280.39999999999998</v>
      </c>
      <c r="D907" s="40"/>
      <c r="E907" s="40">
        <v>30.9</v>
      </c>
      <c r="F907" s="57">
        <f t="shared" si="118"/>
        <v>311.29999999999995</v>
      </c>
      <c r="G907" s="57" t="s">
        <v>1999</v>
      </c>
      <c r="H907" s="57">
        <v>291</v>
      </c>
      <c r="I907" s="56">
        <f t="shared" si="121"/>
        <v>1.3081179733611439E-2</v>
      </c>
      <c r="J907" s="245">
        <f t="shared" si="122"/>
        <v>48.138741419690099</v>
      </c>
      <c r="K907" s="245">
        <f t="shared" si="119"/>
        <v>10.590523112331821</v>
      </c>
      <c r="L907" s="54">
        <f t="shared" si="123"/>
        <v>24.06937070984505</v>
      </c>
      <c r="M907" s="161">
        <v>14.527033449489373</v>
      </c>
      <c r="N907" s="89">
        <f t="shared" si="120"/>
        <v>0.312642687733236</v>
      </c>
      <c r="R907" s="177"/>
    </row>
    <row r="908" spans="1:18" x14ac:dyDescent="0.2">
      <c r="A908" s="105">
        <f t="shared" si="124"/>
        <v>11</v>
      </c>
      <c r="B908" s="57" t="s">
        <v>1092</v>
      </c>
      <c r="C908" s="40">
        <v>309.10000000000002</v>
      </c>
      <c r="D908" s="40"/>
      <c r="E908" s="40"/>
      <c r="F908" s="57">
        <f t="shared" si="118"/>
        <v>309.10000000000002</v>
      </c>
      <c r="G908" s="57" t="s">
        <v>1999</v>
      </c>
      <c r="H908" s="57">
        <v>250</v>
      </c>
      <c r="I908" s="56">
        <f t="shared" si="121"/>
        <v>1.1238126918910171E-2</v>
      </c>
      <c r="J908" s="245">
        <f t="shared" si="122"/>
        <v>41.356307061589433</v>
      </c>
      <c r="K908" s="245">
        <f t="shared" si="119"/>
        <v>9.0983875535496761</v>
      </c>
      <c r="L908" s="54">
        <f t="shared" si="123"/>
        <v>20.678153530794717</v>
      </c>
      <c r="M908" s="161">
        <v>12.480269286502896</v>
      </c>
      <c r="N908" s="89">
        <f t="shared" si="120"/>
        <v>0.27050507095579657</v>
      </c>
      <c r="R908" s="177"/>
    </row>
    <row r="909" spans="1:18" x14ac:dyDescent="0.2">
      <c r="A909" s="105">
        <f t="shared" si="124"/>
        <v>12</v>
      </c>
      <c r="B909" s="57" t="s">
        <v>1093</v>
      </c>
      <c r="C909" s="40">
        <v>529.20000000000005</v>
      </c>
      <c r="D909" s="40"/>
      <c r="E909" s="40"/>
      <c r="F909" s="57">
        <f t="shared" si="118"/>
        <v>529.20000000000005</v>
      </c>
      <c r="G909" s="57" t="s">
        <v>1999</v>
      </c>
      <c r="H909" s="57">
        <v>396</v>
      </c>
      <c r="I909" s="56">
        <f t="shared" si="121"/>
        <v>1.7801193039553711E-2</v>
      </c>
      <c r="J909" s="245">
        <f t="shared" si="122"/>
        <v>65.508390385557661</v>
      </c>
      <c r="K909" s="245">
        <f t="shared" si="119"/>
        <v>14.411845884822686</v>
      </c>
      <c r="L909" s="54">
        <f t="shared" si="123"/>
        <v>32.75419519277883</v>
      </c>
      <c r="M909" s="161">
        <v>19.768746549820587</v>
      </c>
      <c r="N909" s="89">
        <f t="shared" si="120"/>
        <v>0.25027055558008265</v>
      </c>
      <c r="R909" s="177"/>
    </row>
    <row r="910" spans="1:18" x14ac:dyDescent="0.2">
      <c r="A910" s="105">
        <f t="shared" si="124"/>
        <v>13</v>
      </c>
      <c r="B910" s="57" t="s">
        <v>1094</v>
      </c>
      <c r="C910" s="40">
        <v>4612.71</v>
      </c>
      <c r="D910" s="40">
        <v>38.799999999999997</v>
      </c>
      <c r="E910" s="40">
        <v>58.7</v>
      </c>
      <c r="F910" s="57">
        <f t="shared" si="118"/>
        <v>4710.21</v>
      </c>
      <c r="G910" s="57" t="s">
        <v>2003</v>
      </c>
      <c r="H910" s="57">
        <v>1339</v>
      </c>
      <c r="I910" s="56">
        <f t="shared" si="121"/>
        <v>6.0191407777682872E-2</v>
      </c>
      <c r="J910" s="245">
        <f t="shared" si="122"/>
        <v>221.50438062187297</v>
      </c>
      <c r="K910" s="245">
        <f t="shared" si="119"/>
        <v>48.730963736812051</v>
      </c>
      <c r="L910" s="54">
        <f t="shared" si="123"/>
        <v>110.75219031093648</v>
      </c>
      <c r="M910" s="161">
        <v>66.844322298509525</v>
      </c>
      <c r="N910" s="89">
        <f t="shared" si="120"/>
        <v>9.5076834571734825E-2</v>
      </c>
      <c r="R910" s="177"/>
    </row>
    <row r="911" spans="1:18" x14ac:dyDescent="0.2">
      <c r="A911" s="105">
        <f t="shared" si="124"/>
        <v>14</v>
      </c>
      <c r="B911" s="57" t="s">
        <v>1095</v>
      </c>
      <c r="C911" s="40">
        <v>337.4</v>
      </c>
      <c r="D911" s="40"/>
      <c r="E911" s="40"/>
      <c r="F911" s="57">
        <f t="shared" si="118"/>
        <v>337.4</v>
      </c>
      <c r="G911" s="57" t="s">
        <v>2003</v>
      </c>
      <c r="H911" s="57">
        <v>250</v>
      </c>
      <c r="I911" s="56">
        <f t="shared" si="121"/>
        <v>1.1238126918910171E-2</v>
      </c>
      <c r="J911" s="245">
        <f t="shared" si="122"/>
        <v>41.356307061589433</v>
      </c>
      <c r="K911" s="245">
        <f t="shared" si="119"/>
        <v>9.0983875535496761</v>
      </c>
      <c r="L911" s="54">
        <f t="shared" si="123"/>
        <v>20.678153530794717</v>
      </c>
      <c r="M911" s="161">
        <v>12.480269286502896</v>
      </c>
      <c r="N911" s="89">
        <f t="shared" si="120"/>
        <v>0.24781599713229618</v>
      </c>
      <c r="R911" s="177"/>
    </row>
    <row r="912" spans="1:18" x14ac:dyDescent="0.2">
      <c r="A912" s="105">
        <f t="shared" si="124"/>
        <v>15</v>
      </c>
      <c r="B912" s="57" t="s">
        <v>1096</v>
      </c>
      <c r="C912" s="40">
        <v>344.8</v>
      </c>
      <c r="D912" s="40"/>
      <c r="E912" s="40"/>
      <c r="F912" s="57">
        <f t="shared" si="118"/>
        <v>344.8</v>
      </c>
      <c r="G912" s="57" t="s">
        <v>2003</v>
      </c>
      <c r="H912" s="57">
        <v>250</v>
      </c>
      <c r="I912" s="56">
        <f t="shared" si="121"/>
        <v>1.1238126918910171E-2</v>
      </c>
      <c r="J912" s="245">
        <f t="shared" si="122"/>
        <v>41.356307061589433</v>
      </c>
      <c r="K912" s="245">
        <f t="shared" si="119"/>
        <v>9.0983875535496761</v>
      </c>
      <c r="L912" s="54">
        <f t="shared" si="123"/>
        <v>20.678153530794717</v>
      </c>
      <c r="M912" s="161">
        <v>12.480269286502896</v>
      </c>
      <c r="N912" s="89">
        <f t="shared" si="120"/>
        <v>0.24249744034929444</v>
      </c>
      <c r="R912" s="177"/>
    </row>
    <row r="913" spans="1:18" x14ac:dyDescent="0.2">
      <c r="A913" s="105">
        <f t="shared" si="124"/>
        <v>16</v>
      </c>
      <c r="B913" s="57" t="s">
        <v>1097</v>
      </c>
      <c r="C913" s="40">
        <v>338.65</v>
      </c>
      <c r="D913" s="40"/>
      <c r="E913" s="40"/>
      <c r="F913" s="57">
        <f t="shared" si="118"/>
        <v>338.65</v>
      </c>
      <c r="G913" s="57" t="s">
        <v>2003</v>
      </c>
      <c r="H913" s="57">
        <v>250</v>
      </c>
      <c r="I913" s="56">
        <f t="shared" si="121"/>
        <v>1.1238126918910171E-2</v>
      </c>
      <c r="J913" s="245">
        <f t="shared" si="122"/>
        <v>41.356307061589433</v>
      </c>
      <c r="K913" s="245">
        <f t="shared" si="119"/>
        <v>9.0983875535496761</v>
      </c>
      <c r="L913" s="54">
        <f t="shared" si="123"/>
        <v>20.678153530794717</v>
      </c>
      <c r="M913" s="161">
        <v>12.480269286502896</v>
      </c>
      <c r="N913" s="89">
        <f t="shared" si="120"/>
        <v>0.24690127693027233</v>
      </c>
      <c r="R913" s="177"/>
    </row>
    <row r="914" spans="1:18" x14ac:dyDescent="0.2">
      <c r="A914" s="105">
        <f t="shared" si="124"/>
        <v>17</v>
      </c>
      <c r="B914" s="57" t="s">
        <v>1098</v>
      </c>
      <c r="C914" s="40">
        <v>344.1</v>
      </c>
      <c r="D914" s="40"/>
      <c r="E914" s="40"/>
      <c r="F914" s="57">
        <f t="shared" si="118"/>
        <v>344.1</v>
      </c>
      <c r="G914" s="57" t="s">
        <v>2003</v>
      </c>
      <c r="H914" s="57">
        <v>250</v>
      </c>
      <c r="I914" s="56">
        <f t="shared" si="121"/>
        <v>1.1238126918910171E-2</v>
      </c>
      <c r="J914" s="245">
        <f t="shared" si="122"/>
        <v>41.356307061589433</v>
      </c>
      <c r="K914" s="245">
        <f t="shared" si="119"/>
        <v>9.0983875535496761</v>
      </c>
      <c r="L914" s="54">
        <f t="shared" si="123"/>
        <v>20.678153530794717</v>
      </c>
      <c r="M914" s="161">
        <v>12.480269286502896</v>
      </c>
      <c r="N914" s="89">
        <f t="shared" si="120"/>
        <v>0.24299075103875825</v>
      </c>
      <c r="R914" s="177"/>
    </row>
    <row r="915" spans="1:18" x14ac:dyDescent="0.2">
      <c r="A915" s="105">
        <f t="shared" si="124"/>
        <v>18</v>
      </c>
      <c r="B915" s="57" t="s">
        <v>1099</v>
      </c>
      <c r="C915" s="40">
        <v>340.9</v>
      </c>
      <c r="D915" s="40"/>
      <c r="E915" s="40"/>
      <c r="F915" s="57">
        <f t="shared" si="118"/>
        <v>340.9</v>
      </c>
      <c r="G915" s="57" t="s">
        <v>2003</v>
      </c>
      <c r="H915" s="57">
        <v>250</v>
      </c>
      <c r="I915" s="56">
        <f t="shared" si="121"/>
        <v>1.1238126918910171E-2</v>
      </c>
      <c r="J915" s="245">
        <f t="shared" si="122"/>
        <v>41.356307061589433</v>
      </c>
      <c r="K915" s="245">
        <f t="shared" si="119"/>
        <v>9.0983875535496761</v>
      </c>
      <c r="L915" s="54">
        <f t="shared" si="123"/>
        <v>20.678153530794717</v>
      </c>
      <c r="M915" s="161">
        <v>12.480269286502896</v>
      </c>
      <c r="N915" s="89">
        <f t="shared" si="120"/>
        <v>0.24527168504674898</v>
      </c>
      <c r="R915" s="177"/>
    </row>
    <row r="916" spans="1:18" x14ac:dyDescent="0.2">
      <c r="A916" s="105">
        <f t="shared" si="124"/>
        <v>19</v>
      </c>
      <c r="B916" s="57" t="s">
        <v>1100</v>
      </c>
      <c r="C916" s="40">
        <v>346</v>
      </c>
      <c r="D916" s="40"/>
      <c r="E916" s="40"/>
      <c r="F916" s="57">
        <f t="shared" si="118"/>
        <v>346</v>
      </c>
      <c r="G916" s="57" t="s">
        <v>2003</v>
      </c>
      <c r="H916" s="57">
        <v>250</v>
      </c>
      <c r="I916" s="56">
        <f t="shared" si="121"/>
        <v>1.1238126918910171E-2</v>
      </c>
      <c r="J916" s="245">
        <f t="shared" si="122"/>
        <v>41.356307061589433</v>
      </c>
      <c r="K916" s="245">
        <f t="shared" si="119"/>
        <v>9.0983875535496761</v>
      </c>
      <c r="L916" s="54">
        <f t="shared" si="123"/>
        <v>20.678153530794717</v>
      </c>
      <c r="M916" s="161">
        <v>12.480269286502896</v>
      </c>
      <c r="N916" s="89">
        <f t="shared" si="120"/>
        <v>0.241656408764268</v>
      </c>
      <c r="R916" s="177"/>
    </row>
    <row r="917" spans="1:18" x14ac:dyDescent="0.2">
      <c r="A917" s="105">
        <f t="shared" si="124"/>
        <v>20</v>
      </c>
      <c r="B917" s="57" t="s">
        <v>1101</v>
      </c>
      <c r="C917" s="40">
        <v>343.4</v>
      </c>
      <c r="D917" s="40"/>
      <c r="E917" s="40"/>
      <c r="F917" s="57">
        <f t="shared" si="118"/>
        <v>343.4</v>
      </c>
      <c r="G917" s="57" t="s">
        <v>2003</v>
      </c>
      <c r="H917" s="57">
        <v>250</v>
      </c>
      <c r="I917" s="56">
        <f t="shared" si="121"/>
        <v>1.1238126918910171E-2</v>
      </c>
      <c r="J917" s="245">
        <f t="shared" si="122"/>
        <v>41.356307061589433</v>
      </c>
      <c r="K917" s="245">
        <f t="shared" si="119"/>
        <v>9.0983875535496761</v>
      </c>
      <c r="L917" s="54">
        <f t="shared" si="123"/>
        <v>20.678153530794717</v>
      </c>
      <c r="M917" s="161">
        <v>12.480269286502896</v>
      </c>
      <c r="N917" s="89">
        <f t="shared" si="120"/>
        <v>0.24348607289585536</v>
      </c>
      <c r="R917" s="177"/>
    </row>
    <row r="918" spans="1:18" x14ac:dyDescent="0.2">
      <c r="A918" s="105">
        <f t="shared" si="124"/>
        <v>21</v>
      </c>
      <c r="B918" s="57" t="s">
        <v>2544</v>
      </c>
      <c r="C918" s="40">
        <v>345.5</v>
      </c>
      <c r="D918" s="40"/>
      <c r="E918" s="40"/>
      <c r="F918" s="57">
        <f t="shared" si="118"/>
        <v>345.5</v>
      </c>
      <c r="G918" s="57" t="s">
        <v>2003</v>
      </c>
      <c r="H918" s="57">
        <v>250</v>
      </c>
      <c r="I918" s="56">
        <f t="shared" si="121"/>
        <v>1.1238126918910171E-2</v>
      </c>
      <c r="J918" s="245">
        <f t="shared" si="122"/>
        <v>41.356307061589433</v>
      </c>
      <c r="K918" s="245">
        <f t="shared" si="119"/>
        <v>9.0983875535496761</v>
      </c>
      <c r="L918" s="54">
        <f t="shared" si="123"/>
        <v>20.678153530794717</v>
      </c>
      <c r="M918" s="161">
        <v>12.480269286502896</v>
      </c>
      <c r="N918" s="89">
        <f t="shared" si="120"/>
        <v>0.24200612860329007</v>
      </c>
      <c r="R918" s="177"/>
    </row>
    <row r="919" spans="1:18" x14ac:dyDescent="0.2">
      <c r="A919" s="105">
        <f t="shared" si="124"/>
        <v>22</v>
      </c>
      <c r="B919" s="57" t="s">
        <v>2545</v>
      </c>
      <c r="C919" s="40">
        <v>341.7</v>
      </c>
      <c r="D919" s="40"/>
      <c r="E919" s="40"/>
      <c r="F919" s="57">
        <f t="shared" si="118"/>
        <v>341.7</v>
      </c>
      <c r="G919" s="57" t="s">
        <v>2003</v>
      </c>
      <c r="H919" s="57">
        <v>250</v>
      </c>
      <c r="I919" s="56">
        <f t="shared" si="121"/>
        <v>1.1238126918910171E-2</v>
      </c>
      <c r="J919" s="245">
        <f t="shared" si="122"/>
        <v>41.356307061589433</v>
      </c>
      <c r="K919" s="245">
        <f t="shared" si="119"/>
        <v>9.0983875535496761</v>
      </c>
      <c r="L919" s="54">
        <f t="shared" si="123"/>
        <v>20.678153530794717</v>
      </c>
      <c r="M919" s="161">
        <v>12.480269286502896</v>
      </c>
      <c r="N919" s="89">
        <f t="shared" si="120"/>
        <v>0.24469744639284965</v>
      </c>
      <c r="R919" s="177"/>
    </row>
    <row r="920" spans="1:18" x14ac:dyDescent="0.2">
      <c r="A920" s="105">
        <f t="shared" si="124"/>
        <v>23</v>
      </c>
      <c r="B920" s="57" t="s">
        <v>2546</v>
      </c>
      <c r="C920" s="40">
        <v>346.5</v>
      </c>
      <c r="D920" s="40"/>
      <c r="E920" s="40"/>
      <c r="F920" s="57">
        <f t="shared" si="118"/>
        <v>346.5</v>
      </c>
      <c r="G920" s="57" t="s">
        <v>2003</v>
      </c>
      <c r="H920" s="57">
        <v>0</v>
      </c>
      <c r="I920" s="56">
        <f t="shared" si="121"/>
        <v>0</v>
      </c>
      <c r="J920" s="245">
        <f t="shared" si="122"/>
        <v>0</v>
      </c>
      <c r="K920" s="245">
        <f t="shared" si="119"/>
        <v>0</v>
      </c>
      <c r="L920" s="54">
        <f t="shared" si="123"/>
        <v>0</v>
      </c>
      <c r="M920" s="161">
        <v>0</v>
      </c>
      <c r="N920" s="89">
        <f t="shared" si="120"/>
        <v>0</v>
      </c>
      <c r="R920" s="177"/>
    </row>
    <row r="921" spans="1:18" x14ac:dyDescent="0.2">
      <c r="A921" s="105">
        <f t="shared" si="124"/>
        <v>24</v>
      </c>
      <c r="B921" s="57" t="s">
        <v>2547</v>
      </c>
      <c r="C921" s="40">
        <v>77.5</v>
      </c>
      <c r="D921" s="40"/>
      <c r="E921" s="40"/>
      <c r="F921" s="57">
        <f t="shared" si="118"/>
        <v>77.5</v>
      </c>
      <c r="G921" s="57" t="s">
        <v>2002</v>
      </c>
      <c r="H921" s="57">
        <v>116</v>
      </c>
      <c r="I921" s="56">
        <f t="shared" si="121"/>
        <v>5.214490890374319E-3</v>
      </c>
      <c r="J921" s="245">
        <f t="shared" si="122"/>
        <v>19.189326476577495</v>
      </c>
      <c r="K921" s="245">
        <f t="shared" si="119"/>
        <v>4.2216518248470489</v>
      </c>
      <c r="L921" s="54">
        <f t="shared" si="123"/>
        <v>9.5946632382887476</v>
      </c>
      <c r="M921" s="161">
        <v>5.7908449489373446</v>
      </c>
      <c r="N921" s="89">
        <f t="shared" si="120"/>
        <v>0.50059982566000816</v>
      </c>
      <c r="R921" s="177"/>
    </row>
    <row r="922" spans="1:18" x14ac:dyDescent="0.2">
      <c r="A922" s="105">
        <f t="shared" si="124"/>
        <v>25</v>
      </c>
      <c r="B922" s="57" t="s">
        <v>2548</v>
      </c>
      <c r="C922" s="40">
        <v>176.7</v>
      </c>
      <c r="D922" s="40"/>
      <c r="E922" s="40"/>
      <c r="F922" s="57">
        <f t="shared" si="118"/>
        <v>176.7</v>
      </c>
      <c r="G922" s="57" t="s">
        <v>2002</v>
      </c>
      <c r="H922" s="57">
        <v>125</v>
      </c>
      <c r="I922" s="56">
        <f t="shared" si="121"/>
        <v>5.6190634594550856E-3</v>
      </c>
      <c r="J922" s="245">
        <f t="shared" si="122"/>
        <v>20.678153530794717</v>
      </c>
      <c r="K922" s="245">
        <f t="shared" si="119"/>
        <v>4.549193776774838</v>
      </c>
      <c r="L922" s="54">
        <f t="shared" si="123"/>
        <v>10.339076765397358</v>
      </c>
      <c r="M922" s="161">
        <v>6.240134643251448</v>
      </c>
      <c r="N922" s="89">
        <f t="shared" si="120"/>
        <v>0.23659625759036992</v>
      </c>
      <c r="R922" s="177"/>
    </row>
    <row r="923" spans="1:18" x14ac:dyDescent="0.2">
      <c r="A923" s="105">
        <f t="shared" si="124"/>
        <v>26</v>
      </c>
      <c r="B923" s="57" t="s">
        <v>1231</v>
      </c>
      <c r="C923" s="40">
        <v>3973.8</v>
      </c>
      <c r="D923" s="40"/>
      <c r="E923" s="40">
        <v>282.60000000000002</v>
      </c>
      <c r="F923" s="57">
        <f t="shared" si="118"/>
        <v>4256.4000000000005</v>
      </c>
      <c r="G923" s="57" t="s">
        <v>2003</v>
      </c>
      <c r="H923" s="57">
        <v>1550</v>
      </c>
      <c r="I923" s="56">
        <f t="shared" si="121"/>
        <v>6.9676386897243051E-2</v>
      </c>
      <c r="J923" s="245">
        <f t="shared" si="122"/>
        <v>256.40910378185441</v>
      </c>
      <c r="K923" s="245">
        <f t="shared" si="119"/>
        <v>56.410002832007969</v>
      </c>
      <c r="L923" s="54">
        <f t="shared" si="123"/>
        <v>128.20455189092721</v>
      </c>
      <c r="M923" s="161">
        <v>77.377669576317956</v>
      </c>
      <c r="N923" s="89">
        <f t="shared" si="120"/>
        <v>0.1217933765814086</v>
      </c>
      <c r="R923" s="177"/>
    </row>
    <row r="924" spans="1:18" x14ac:dyDescent="0.2">
      <c r="A924" s="105">
        <f t="shared" si="124"/>
        <v>27</v>
      </c>
      <c r="B924" s="57" t="s">
        <v>1232</v>
      </c>
      <c r="C924" s="40">
        <v>2318.1999999999998</v>
      </c>
      <c r="D924" s="40"/>
      <c r="E924" s="40"/>
      <c r="F924" s="57">
        <f t="shared" si="118"/>
        <v>2318.1999999999998</v>
      </c>
      <c r="G924" s="57" t="s">
        <v>2003</v>
      </c>
      <c r="H924" s="57">
        <v>865</v>
      </c>
      <c r="I924" s="56">
        <f t="shared" si="121"/>
        <v>3.8883919139429186E-2</v>
      </c>
      <c r="J924" s="245">
        <f t="shared" si="122"/>
        <v>143.0928224330994</v>
      </c>
      <c r="K924" s="245">
        <f t="shared" si="119"/>
        <v>31.480420935281867</v>
      </c>
      <c r="L924" s="54">
        <f t="shared" si="123"/>
        <v>71.5464112165497</v>
      </c>
      <c r="M924" s="161">
        <v>43.181731731300019</v>
      </c>
      <c r="N924" s="89">
        <f t="shared" si="120"/>
        <v>0.1247956976603533</v>
      </c>
      <c r="R924" s="177"/>
    </row>
    <row r="925" spans="1:18" x14ac:dyDescent="0.2">
      <c r="A925" s="105">
        <f t="shared" si="124"/>
        <v>28</v>
      </c>
      <c r="B925" s="57" t="s">
        <v>1233</v>
      </c>
      <c r="C925" s="40">
        <v>19972.8</v>
      </c>
      <c r="D925" s="40">
        <v>200.6</v>
      </c>
      <c r="E925" s="40">
        <v>2292.4</v>
      </c>
      <c r="F925" s="57">
        <f t="shared" si="118"/>
        <v>22465.8</v>
      </c>
      <c r="G925" s="57" t="s">
        <v>2003</v>
      </c>
      <c r="H925" s="57">
        <v>3800</v>
      </c>
      <c r="I925" s="56">
        <f t="shared" si="121"/>
        <v>0.17081952916743459</v>
      </c>
      <c r="J925" s="245">
        <f t="shared" si="122"/>
        <v>628.61586733615934</v>
      </c>
      <c r="K925" s="245">
        <f t="shared" si="119"/>
        <v>138.29549081395507</v>
      </c>
      <c r="L925" s="54">
        <f t="shared" si="123"/>
        <v>314.30793366807967</v>
      </c>
      <c r="M925" s="161">
        <v>189.70009315484404</v>
      </c>
      <c r="N925" s="89">
        <f t="shared" si="120"/>
        <v>5.6571294366238381E-2</v>
      </c>
      <c r="R925" s="177"/>
    </row>
    <row r="926" spans="1:18" x14ac:dyDescent="0.2">
      <c r="A926" s="105">
        <f t="shared" si="124"/>
        <v>29</v>
      </c>
      <c r="B926" s="38" t="s">
        <v>1234</v>
      </c>
      <c r="C926" s="42">
        <v>4510.8999999999996</v>
      </c>
      <c r="D926" s="40"/>
      <c r="E926" s="40"/>
      <c r="F926" s="57">
        <f t="shared" si="118"/>
        <v>4510.8999999999996</v>
      </c>
      <c r="G926" s="57" t="s">
        <v>2003</v>
      </c>
      <c r="H926" s="57">
        <v>1274</v>
      </c>
      <c r="I926" s="56">
        <f t="shared" si="121"/>
        <v>5.7269494778766229E-2</v>
      </c>
      <c r="J926" s="245">
        <f t="shared" si="122"/>
        <v>210.75174078585971</v>
      </c>
      <c r="K926" s="245">
        <f t="shared" si="119"/>
        <v>46.365382972889137</v>
      </c>
      <c r="L926" s="54">
        <f t="shared" si="123"/>
        <v>105.37587039292985</v>
      </c>
      <c r="M926" s="161">
        <v>63.599452284018774</v>
      </c>
      <c r="N926" s="89">
        <f t="shared" si="120"/>
        <v>9.4458411056706534E-2</v>
      </c>
      <c r="R926" s="177"/>
    </row>
    <row r="927" spans="1:18" x14ac:dyDescent="0.2">
      <c r="A927" s="105">
        <f t="shared" si="124"/>
        <v>30</v>
      </c>
      <c r="B927" s="57" t="s">
        <v>1235</v>
      </c>
      <c r="C927" s="40">
        <v>3364.6</v>
      </c>
      <c r="D927" s="40">
        <v>242</v>
      </c>
      <c r="E927" s="40">
        <v>228.7</v>
      </c>
      <c r="F927" s="57">
        <f t="shared" si="118"/>
        <v>3835.2999999999997</v>
      </c>
      <c r="G927" s="57" t="s">
        <v>2003</v>
      </c>
      <c r="H927" s="57">
        <v>995</v>
      </c>
      <c r="I927" s="56">
        <f t="shared" si="121"/>
        <v>4.4727745137262478E-2</v>
      </c>
      <c r="J927" s="245">
        <f t="shared" si="122"/>
        <v>164.59810210512592</v>
      </c>
      <c r="K927" s="245">
        <f t="shared" si="119"/>
        <v>36.211582463127705</v>
      </c>
      <c r="L927" s="54">
        <f t="shared" si="123"/>
        <v>82.299051052562959</v>
      </c>
      <c r="M927" s="161">
        <v>49.671471760281527</v>
      </c>
      <c r="N927" s="89">
        <f t="shared" si="120"/>
        <v>8.6767712403488156E-2</v>
      </c>
      <c r="R927" s="177"/>
    </row>
    <row r="928" spans="1:18" x14ac:dyDescent="0.2">
      <c r="A928" s="105">
        <f t="shared" si="124"/>
        <v>31</v>
      </c>
      <c r="B928" s="57" t="s">
        <v>1236</v>
      </c>
      <c r="C928" s="40">
        <v>3738.09</v>
      </c>
      <c r="D928" s="40"/>
      <c r="E928" s="40">
        <v>73</v>
      </c>
      <c r="F928" s="57">
        <f t="shared" si="118"/>
        <v>3811.09</v>
      </c>
      <c r="G928" s="57" t="s">
        <v>2003</v>
      </c>
      <c r="H928" s="57">
        <v>937</v>
      </c>
      <c r="I928" s="56">
        <f t="shared" si="121"/>
        <v>4.2120499692075319E-2</v>
      </c>
      <c r="J928" s="245">
        <f t="shared" si="122"/>
        <v>155.00343886683717</v>
      </c>
      <c r="K928" s="245">
        <f t="shared" si="119"/>
        <v>34.100756550704176</v>
      </c>
      <c r="L928" s="54">
        <f t="shared" si="123"/>
        <v>77.501719433418586</v>
      </c>
      <c r="M928" s="161">
        <v>46.77604928581286</v>
      </c>
      <c r="N928" s="89">
        <f t="shared" si="120"/>
        <v>8.222895920504969E-2</v>
      </c>
      <c r="R928" s="177"/>
    </row>
    <row r="929" spans="1:18" x14ac:dyDescent="0.2">
      <c r="A929" s="105">
        <f t="shared" si="124"/>
        <v>32</v>
      </c>
      <c r="B929" s="57" t="s">
        <v>1237</v>
      </c>
      <c r="C929" s="40">
        <v>4404.33</v>
      </c>
      <c r="D929" s="40"/>
      <c r="E929" s="40"/>
      <c r="F929" s="57">
        <f t="shared" si="118"/>
        <v>4404.33</v>
      </c>
      <c r="G929" s="57" t="s">
        <v>2003</v>
      </c>
      <c r="H929" s="57">
        <v>744</v>
      </c>
      <c r="I929" s="56">
        <f t="shared" si="121"/>
        <v>3.3444665710676669E-2</v>
      </c>
      <c r="J929" s="245">
        <f t="shared" si="122"/>
        <v>123.07636981529014</v>
      </c>
      <c r="K929" s="245">
        <f t="shared" si="119"/>
        <v>27.076801359363831</v>
      </c>
      <c r="L929" s="54">
        <f t="shared" si="123"/>
        <v>61.538184907645068</v>
      </c>
      <c r="M929" s="161">
        <v>37.141281396632621</v>
      </c>
      <c r="N929" s="89">
        <f t="shared" si="120"/>
        <v>5.6497273700865214E-2</v>
      </c>
      <c r="R929" s="177"/>
    </row>
    <row r="930" spans="1:18" x14ac:dyDescent="0.2">
      <c r="A930" s="105">
        <f t="shared" si="124"/>
        <v>33</v>
      </c>
      <c r="B930" s="38" t="s">
        <v>1238</v>
      </c>
      <c r="C930" s="40">
        <v>2676.4</v>
      </c>
      <c r="D930" s="40"/>
      <c r="E930" s="40"/>
      <c r="F930" s="57">
        <f t="shared" si="118"/>
        <v>2676.4</v>
      </c>
      <c r="G930" s="57" t="s">
        <v>2003</v>
      </c>
      <c r="H930" s="57">
        <v>767</v>
      </c>
      <c r="I930" s="56">
        <f t="shared" si="121"/>
        <v>3.4478573387216403E-2</v>
      </c>
      <c r="J930" s="245">
        <f t="shared" si="122"/>
        <v>126.88115006495636</v>
      </c>
      <c r="K930" s="245">
        <f t="shared" si="119"/>
        <v>27.9138530142904</v>
      </c>
      <c r="L930" s="54">
        <f t="shared" si="123"/>
        <v>63.440575032478179</v>
      </c>
      <c r="M930" s="161">
        <v>38.289466170990892</v>
      </c>
      <c r="N930" s="89">
        <f t="shared" ref="N930:N961" si="125">(J930+K930+L930+M930)/F930</f>
        <v>9.5847049873978421E-2</v>
      </c>
      <c r="R930" s="177"/>
    </row>
    <row r="931" spans="1:18" x14ac:dyDescent="0.2">
      <c r="A931" s="105">
        <f t="shared" si="124"/>
        <v>34</v>
      </c>
      <c r="B931" s="57" t="s">
        <v>1239</v>
      </c>
      <c r="C931" s="40">
        <v>1241.5999999999999</v>
      </c>
      <c r="D931" s="40"/>
      <c r="E931" s="40"/>
      <c r="F931" s="57">
        <f t="shared" si="118"/>
        <v>1241.5999999999999</v>
      </c>
      <c r="G931" s="57" t="s">
        <v>2003</v>
      </c>
      <c r="H931" s="57">
        <v>230</v>
      </c>
      <c r="I931" s="56">
        <f t="shared" si="121"/>
        <v>1.0339076765397357E-2</v>
      </c>
      <c r="J931" s="245">
        <f t="shared" si="122"/>
        <v>38.047802496662278</v>
      </c>
      <c r="K931" s="245">
        <f t="shared" si="119"/>
        <v>8.3705165492657017</v>
      </c>
      <c r="L931" s="54">
        <f t="shared" si="123"/>
        <v>19.023901248331139</v>
      </c>
      <c r="M931" s="161">
        <v>11.481847743582666</v>
      </c>
      <c r="N931" s="89">
        <f t="shared" si="125"/>
        <v>6.195559603563288E-2</v>
      </c>
      <c r="R931" s="177"/>
    </row>
    <row r="932" spans="1:18" x14ac:dyDescent="0.2">
      <c r="A932" s="105">
        <f t="shared" si="124"/>
        <v>35</v>
      </c>
      <c r="B932" s="57" t="s">
        <v>56</v>
      </c>
      <c r="C932" s="40">
        <v>7600.7</v>
      </c>
      <c r="D932" s="40"/>
      <c r="E932" s="40">
        <v>75.599999999999994</v>
      </c>
      <c r="F932" s="57">
        <f t="shared" si="118"/>
        <v>7676.3</v>
      </c>
      <c r="G932" s="57" t="s">
        <v>2003</v>
      </c>
      <c r="H932" s="57">
        <v>1249</v>
      </c>
      <c r="I932" s="56">
        <f t="shared" si="121"/>
        <v>5.6145682086875211E-2</v>
      </c>
      <c r="J932" s="245">
        <f t="shared" si="122"/>
        <v>206.61611007970077</v>
      </c>
      <c r="K932" s="245">
        <f t="shared" si="119"/>
        <v>45.455544217534168</v>
      </c>
      <c r="L932" s="54">
        <f t="shared" si="123"/>
        <v>103.30805503985039</v>
      </c>
      <c r="M932" s="161">
        <v>62.35142535536847</v>
      </c>
      <c r="N932" s="89">
        <f t="shared" si="125"/>
        <v>5.4418291975620259E-2</v>
      </c>
      <c r="R932" s="177"/>
    </row>
    <row r="933" spans="1:18" x14ac:dyDescent="0.2">
      <c r="A933" s="105">
        <f t="shared" si="124"/>
        <v>36</v>
      </c>
      <c r="B933" s="57" t="s">
        <v>1240</v>
      </c>
      <c r="C933" s="40">
        <v>9475.4500000000007</v>
      </c>
      <c r="D933" s="40"/>
      <c r="E933" s="40"/>
      <c r="F933" s="57">
        <f t="shared" si="118"/>
        <v>9475.4500000000007</v>
      </c>
      <c r="G933" s="57" t="s">
        <v>2003</v>
      </c>
      <c r="H933" s="57">
        <v>1454</v>
      </c>
      <c r="I933" s="56">
        <f t="shared" si="121"/>
        <v>6.5360946160381544E-2</v>
      </c>
      <c r="J933" s="245">
        <f t="shared" si="122"/>
        <v>240.5282818702041</v>
      </c>
      <c r="K933" s="245">
        <f t="shared" si="119"/>
        <v>52.916222011444901</v>
      </c>
      <c r="L933" s="54">
        <f t="shared" si="123"/>
        <v>120.26414093510205</v>
      </c>
      <c r="M933" s="161">
        <v>72.585246170300849</v>
      </c>
      <c r="N933" s="89">
        <f t="shared" si="125"/>
        <v>5.1321456077236635E-2</v>
      </c>
      <c r="R933" s="177"/>
    </row>
    <row r="934" spans="1:18" x14ac:dyDescent="0.2">
      <c r="A934" s="105">
        <f t="shared" si="124"/>
        <v>37</v>
      </c>
      <c r="B934" s="57" t="s">
        <v>1241</v>
      </c>
      <c r="C934" s="40">
        <v>4310.78</v>
      </c>
      <c r="D934" s="40"/>
      <c r="E934" s="40">
        <v>310.10000000000002</v>
      </c>
      <c r="F934" s="57">
        <f t="shared" si="118"/>
        <v>4620.88</v>
      </c>
      <c r="G934" s="57" t="s">
        <v>2003</v>
      </c>
      <c r="H934" s="57">
        <v>759</v>
      </c>
      <c r="I934" s="56">
        <f t="shared" si="121"/>
        <v>3.4118953325811274E-2</v>
      </c>
      <c r="J934" s="245">
        <f t="shared" si="122"/>
        <v>125.55774823898548</v>
      </c>
      <c r="K934" s="245">
        <f t="shared" si="119"/>
        <v>27.622704612576808</v>
      </c>
      <c r="L934" s="54">
        <f t="shared" si="123"/>
        <v>62.778874119492741</v>
      </c>
      <c r="M934" s="161">
        <v>37.890097553822791</v>
      </c>
      <c r="N934" s="89">
        <f t="shared" si="125"/>
        <v>5.4935299017693125E-2</v>
      </c>
      <c r="R934" s="177"/>
    </row>
    <row r="935" spans="1:18" x14ac:dyDescent="0.2">
      <c r="A935" s="105">
        <f t="shared" si="124"/>
        <v>38</v>
      </c>
      <c r="B935" s="57" t="s">
        <v>1242</v>
      </c>
      <c r="C935" s="40">
        <v>6507.98</v>
      </c>
      <c r="D935" s="40">
        <v>48.6</v>
      </c>
      <c r="E935" s="40"/>
      <c r="F935" s="57">
        <f t="shared" si="118"/>
        <v>6556.58</v>
      </c>
      <c r="G935" s="57" t="s">
        <v>2003</v>
      </c>
      <c r="H935" s="57">
        <v>1127</v>
      </c>
      <c r="I935" s="56">
        <f t="shared" si="121"/>
        <v>5.0661476150447048E-2</v>
      </c>
      <c r="J935" s="245">
        <f t="shared" si="122"/>
        <v>186.43423223364513</v>
      </c>
      <c r="K935" s="245">
        <f t="shared" si="119"/>
        <v>41.015531091401932</v>
      </c>
      <c r="L935" s="54">
        <f t="shared" si="123"/>
        <v>93.217116116822567</v>
      </c>
      <c r="M935" s="161">
        <v>56.261053943555062</v>
      </c>
      <c r="N935" s="89">
        <f t="shared" si="125"/>
        <v>5.7488497568156674E-2</v>
      </c>
      <c r="R935" s="177"/>
    </row>
    <row r="936" spans="1:18" x14ac:dyDescent="0.2">
      <c r="A936" s="105">
        <f t="shared" si="124"/>
        <v>39</v>
      </c>
      <c r="B936" s="57" t="s">
        <v>1243</v>
      </c>
      <c r="C936" s="40">
        <v>374.3</v>
      </c>
      <c r="D936" s="40"/>
      <c r="E936" s="40"/>
      <c r="F936" s="57">
        <f t="shared" si="118"/>
        <v>374.3</v>
      </c>
      <c r="G936" s="57" t="s">
        <v>2003</v>
      </c>
      <c r="H936" s="57">
        <v>264</v>
      </c>
      <c r="I936" s="56">
        <f t="shared" si="121"/>
        <v>1.186746202636914E-2</v>
      </c>
      <c r="J936" s="245">
        <f t="shared" si="122"/>
        <v>43.672260257038438</v>
      </c>
      <c r="K936" s="245">
        <f t="shared" si="119"/>
        <v>9.6078972565484566</v>
      </c>
      <c r="L936" s="54">
        <f t="shared" si="123"/>
        <v>21.836130128519219</v>
      </c>
      <c r="M936" s="161">
        <v>13.179164366547059</v>
      </c>
      <c r="N936" s="89">
        <f t="shared" si="125"/>
        <v>0.23589487579121873</v>
      </c>
      <c r="R936" s="177"/>
    </row>
    <row r="937" spans="1:18" x14ac:dyDescent="0.2">
      <c r="A937" s="105">
        <f t="shared" si="124"/>
        <v>40</v>
      </c>
      <c r="B937" s="57" t="s">
        <v>1244</v>
      </c>
      <c r="C937" s="40">
        <v>376.1</v>
      </c>
      <c r="D937" s="40"/>
      <c r="E937" s="40"/>
      <c r="F937" s="57">
        <f t="shared" si="118"/>
        <v>376.1</v>
      </c>
      <c r="G937" s="57" t="s">
        <v>2003</v>
      </c>
      <c r="H937" s="57">
        <v>271</v>
      </c>
      <c r="I937" s="56">
        <f t="shared" si="121"/>
        <v>1.2182129580098625E-2</v>
      </c>
      <c r="J937" s="245">
        <f t="shared" si="122"/>
        <v>44.830236854762944</v>
      </c>
      <c r="K937" s="245">
        <f t="shared" si="119"/>
        <v>9.8626521080478486</v>
      </c>
      <c r="L937" s="54">
        <f t="shared" si="123"/>
        <v>22.415118427381472</v>
      </c>
      <c r="M937" s="161">
        <v>13.528611906569139</v>
      </c>
      <c r="N937" s="89">
        <f t="shared" si="125"/>
        <v>0.24099074527189948</v>
      </c>
      <c r="R937" s="177"/>
    </row>
    <row r="938" spans="1:18" x14ac:dyDescent="0.2">
      <c r="A938" s="105">
        <f t="shared" si="124"/>
        <v>41</v>
      </c>
      <c r="B938" s="57" t="s">
        <v>1245</v>
      </c>
      <c r="C938" s="40">
        <v>382.3</v>
      </c>
      <c r="D938" s="40"/>
      <c r="E938" s="40"/>
      <c r="F938" s="57">
        <f t="shared" si="118"/>
        <v>382.3</v>
      </c>
      <c r="G938" s="57" t="s">
        <v>2003</v>
      </c>
      <c r="H938" s="57">
        <v>274</v>
      </c>
      <c r="I938" s="56">
        <f t="shared" si="121"/>
        <v>1.2316987103125546E-2</v>
      </c>
      <c r="J938" s="245">
        <f t="shared" si="122"/>
        <v>45.326512539502012</v>
      </c>
      <c r="K938" s="245">
        <f t="shared" si="119"/>
        <v>9.9718327586904429</v>
      </c>
      <c r="L938" s="54">
        <f t="shared" si="123"/>
        <v>22.663256269751006</v>
      </c>
      <c r="M938" s="161">
        <v>13.678375138007175</v>
      </c>
      <c r="N938" s="89">
        <f t="shared" si="125"/>
        <v>0.23970697542754546</v>
      </c>
      <c r="R938" s="177"/>
    </row>
    <row r="939" spans="1:18" x14ac:dyDescent="0.2">
      <c r="A939" s="105">
        <f t="shared" si="124"/>
        <v>42</v>
      </c>
      <c r="B939" s="57" t="s">
        <v>1246</v>
      </c>
      <c r="C939" s="40">
        <v>411</v>
      </c>
      <c r="D939" s="40"/>
      <c r="E939" s="40"/>
      <c r="F939" s="57">
        <f t="shared" si="118"/>
        <v>411</v>
      </c>
      <c r="G939" s="57" t="s">
        <v>2003</v>
      </c>
      <c r="H939" s="57">
        <v>274</v>
      </c>
      <c r="I939" s="56">
        <f t="shared" si="121"/>
        <v>1.2316987103125546E-2</v>
      </c>
      <c r="J939" s="245">
        <f t="shared" si="122"/>
        <v>45.326512539502012</v>
      </c>
      <c r="K939" s="245">
        <f t="shared" si="119"/>
        <v>9.9718327586904429</v>
      </c>
      <c r="L939" s="54">
        <f t="shared" si="123"/>
        <v>22.663256269751006</v>
      </c>
      <c r="M939" s="161">
        <v>13.678375138007175</v>
      </c>
      <c r="N939" s="89">
        <f t="shared" si="125"/>
        <v>0.22296831315316454</v>
      </c>
      <c r="R939" s="177"/>
    </row>
    <row r="940" spans="1:18" x14ac:dyDescent="0.2">
      <c r="A940" s="105">
        <f t="shared" si="124"/>
        <v>43</v>
      </c>
      <c r="B940" s="57" t="s">
        <v>1247</v>
      </c>
      <c r="C940" s="40">
        <v>388.9</v>
      </c>
      <c r="D940" s="40"/>
      <c r="E940" s="40"/>
      <c r="F940" s="57">
        <f t="shared" si="118"/>
        <v>388.9</v>
      </c>
      <c r="G940" s="57" t="s">
        <v>2003</v>
      </c>
      <c r="H940" s="57">
        <v>274</v>
      </c>
      <c r="I940" s="56">
        <f t="shared" si="121"/>
        <v>1.2316987103125546E-2</v>
      </c>
      <c r="J940" s="245">
        <f t="shared" si="122"/>
        <v>45.326512539502012</v>
      </c>
      <c r="K940" s="245">
        <f t="shared" si="119"/>
        <v>9.9718327586904429</v>
      </c>
      <c r="L940" s="54">
        <f t="shared" si="123"/>
        <v>22.663256269751006</v>
      </c>
      <c r="M940" s="161">
        <v>13.678375138007175</v>
      </c>
      <c r="N940" s="89">
        <f t="shared" si="125"/>
        <v>0.23563892184610602</v>
      </c>
      <c r="R940" s="177"/>
    </row>
    <row r="941" spans="1:18" x14ac:dyDescent="0.2">
      <c r="A941" s="105">
        <f t="shared" si="124"/>
        <v>44</v>
      </c>
      <c r="B941" s="57" t="s">
        <v>1248</v>
      </c>
      <c r="C941" s="40">
        <v>364.6</v>
      </c>
      <c r="D941" s="40"/>
      <c r="E941" s="40"/>
      <c r="F941" s="57">
        <f t="shared" si="118"/>
        <v>364.6</v>
      </c>
      <c r="G941" s="57" t="s">
        <v>2003</v>
      </c>
      <c r="H941" s="57">
        <v>80</v>
      </c>
      <c r="I941" s="56">
        <f t="shared" si="121"/>
        <v>3.5962006140512546E-3</v>
      </c>
      <c r="J941" s="245">
        <f t="shared" si="122"/>
        <v>13.234018259708616</v>
      </c>
      <c r="K941" s="245">
        <f t="shared" si="119"/>
        <v>2.9114840171358956</v>
      </c>
      <c r="L941" s="54">
        <f t="shared" si="123"/>
        <v>6.6170091298543081</v>
      </c>
      <c r="M941" s="161">
        <v>3.9936861716809271</v>
      </c>
      <c r="N941" s="89">
        <f t="shared" si="125"/>
        <v>7.3385072897366288E-2</v>
      </c>
      <c r="R941" s="177"/>
    </row>
    <row r="942" spans="1:18" x14ac:dyDescent="0.2">
      <c r="A942" s="105">
        <f t="shared" si="124"/>
        <v>45</v>
      </c>
      <c r="B942" s="57" t="s">
        <v>1249</v>
      </c>
      <c r="C942" s="40">
        <v>133.5</v>
      </c>
      <c r="D942" s="40"/>
      <c r="E942" s="40"/>
      <c r="F942" s="57">
        <f t="shared" si="118"/>
        <v>133.5</v>
      </c>
      <c r="G942" s="57" t="s">
        <v>2003</v>
      </c>
      <c r="H942" s="57">
        <v>80</v>
      </c>
      <c r="I942" s="56">
        <f t="shared" si="121"/>
        <v>3.5962006140512546E-3</v>
      </c>
      <c r="J942" s="245">
        <f t="shared" si="122"/>
        <v>13.234018259708616</v>
      </c>
      <c r="K942" s="245">
        <f t="shared" si="119"/>
        <v>2.9114840171358956</v>
      </c>
      <c r="L942" s="54">
        <f t="shared" si="123"/>
        <v>6.6170091298543081</v>
      </c>
      <c r="M942" s="161">
        <v>3.9936861716809271</v>
      </c>
      <c r="N942" s="89">
        <f t="shared" si="125"/>
        <v>0.20042095564329399</v>
      </c>
      <c r="R942" s="177"/>
    </row>
    <row r="943" spans="1:18" x14ac:dyDescent="0.2">
      <c r="A943" s="105">
        <f t="shared" si="124"/>
        <v>46</v>
      </c>
      <c r="B943" s="57" t="s">
        <v>1250</v>
      </c>
      <c r="C943" s="40">
        <v>9198.7099999999991</v>
      </c>
      <c r="D943" s="40"/>
      <c r="E943" s="40"/>
      <c r="F943" s="57">
        <f t="shared" si="118"/>
        <v>9198.7099999999991</v>
      </c>
      <c r="G943" s="57" t="s">
        <v>2003</v>
      </c>
      <c r="H943" s="57">
        <v>1418</v>
      </c>
      <c r="I943" s="56">
        <f t="shared" si="121"/>
        <v>6.3742655884058488E-2</v>
      </c>
      <c r="J943" s="245">
        <f t="shared" si="122"/>
        <v>234.57297365333523</v>
      </c>
      <c r="K943" s="245">
        <f t="shared" si="119"/>
        <v>51.606054203733748</v>
      </c>
      <c r="L943" s="54">
        <f t="shared" si="123"/>
        <v>117.28648682666761</v>
      </c>
      <c r="M943" s="161">
        <v>70.788087393044435</v>
      </c>
      <c r="N943" s="89">
        <f t="shared" si="125"/>
        <v>5.1556533696222741E-2</v>
      </c>
      <c r="R943" s="177"/>
    </row>
    <row r="944" spans="1:18" x14ac:dyDescent="0.2">
      <c r="A944" s="105">
        <f t="shared" si="124"/>
        <v>47</v>
      </c>
      <c r="B944" s="57" t="s">
        <v>1261</v>
      </c>
      <c r="C944" s="40">
        <v>3168.96</v>
      </c>
      <c r="D944" s="40"/>
      <c r="E944" s="40"/>
      <c r="F944" s="57">
        <f t="shared" si="118"/>
        <v>3168.96</v>
      </c>
      <c r="G944" s="57" t="s">
        <v>2003</v>
      </c>
      <c r="H944" s="57">
        <v>1020</v>
      </c>
      <c r="I944" s="56">
        <f t="shared" si="121"/>
        <v>4.5851557829153497E-2</v>
      </c>
      <c r="J944" s="245">
        <f t="shared" si="122"/>
        <v>168.73373281128488</v>
      </c>
      <c r="K944" s="245">
        <f t="shared" si="119"/>
        <v>37.121421218482674</v>
      </c>
      <c r="L944" s="54">
        <f t="shared" si="123"/>
        <v>84.36686640564244</v>
      </c>
      <c r="M944" s="161">
        <v>50.919498688931817</v>
      </c>
      <c r="N944" s="89">
        <f t="shared" si="125"/>
        <v>0.10765093883303728</v>
      </c>
      <c r="R944" s="177"/>
    </row>
    <row r="945" spans="1:18" x14ac:dyDescent="0.2">
      <c r="A945" s="105">
        <f t="shared" si="124"/>
        <v>48</v>
      </c>
      <c r="B945" s="57" t="s">
        <v>1262</v>
      </c>
      <c r="C945" s="40">
        <v>4196.6499999999996</v>
      </c>
      <c r="D945" s="40"/>
      <c r="E945" s="40">
        <v>69.099999999999994</v>
      </c>
      <c r="F945" s="57">
        <f t="shared" si="118"/>
        <v>4265.75</v>
      </c>
      <c r="G945" s="57" t="s">
        <v>2003</v>
      </c>
      <c r="H945" s="57">
        <v>782</v>
      </c>
      <c r="I945" s="56">
        <f t="shared" si="121"/>
        <v>3.5152861002351016E-2</v>
      </c>
      <c r="J945" s="245">
        <f t="shared" si="122"/>
        <v>129.36252848865175</v>
      </c>
      <c r="K945" s="245">
        <f t="shared" si="119"/>
        <v>28.459756267503383</v>
      </c>
      <c r="L945" s="54">
        <f t="shared" si="123"/>
        <v>64.681264244325874</v>
      </c>
      <c r="M945" s="161">
        <v>39.038282328181062</v>
      </c>
      <c r="N945" s="89">
        <f t="shared" si="125"/>
        <v>6.1312039226082658E-2</v>
      </c>
      <c r="R945" s="177"/>
    </row>
    <row r="946" spans="1:18" x14ac:dyDescent="0.2">
      <c r="A946" s="105">
        <f t="shared" si="124"/>
        <v>49</v>
      </c>
      <c r="B946" s="38" t="s">
        <v>1263</v>
      </c>
      <c r="C946" s="40">
        <v>8277.0499999999993</v>
      </c>
      <c r="D946" s="40"/>
      <c r="E946" s="40"/>
      <c r="F946" s="57">
        <f t="shared" si="118"/>
        <v>8277.0499999999993</v>
      </c>
      <c r="G946" s="57" t="s">
        <v>2003</v>
      </c>
      <c r="H946" s="57">
        <v>1127</v>
      </c>
      <c r="I946" s="56">
        <f t="shared" si="121"/>
        <v>5.0661476150447048E-2</v>
      </c>
      <c r="J946" s="245">
        <f t="shared" si="122"/>
        <v>186.43423223364513</v>
      </c>
      <c r="K946" s="245">
        <f t="shared" si="119"/>
        <v>41.015531091401932</v>
      </c>
      <c r="L946" s="54">
        <f t="shared" si="123"/>
        <v>93.217116116822567</v>
      </c>
      <c r="M946" s="161">
        <v>56.261053943555062</v>
      </c>
      <c r="N946" s="89">
        <f t="shared" si="125"/>
        <v>4.5538921884659959E-2</v>
      </c>
      <c r="R946" s="177"/>
    </row>
    <row r="947" spans="1:18" x14ac:dyDescent="0.2">
      <c r="A947" s="105">
        <f t="shared" si="124"/>
        <v>50</v>
      </c>
      <c r="B947" s="38" t="s">
        <v>1264</v>
      </c>
      <c r="C947" s="40">
        <v>1475.3</v>
      </c>
      <c r="D947" s="40"/>
      <c r="E947" s="40"/>
      <c r="F947" s="57">
        <f t="shared" si="118"/>
        <v>1475.3</v>
      </c>
      <c r="G947" s="57" t="s">
        <v>2003</v>
      </c>
      <c r="H947" s="57">
        <v>498</v>
      </c>
      <c r="I947" s="56">
        <f t="shared" si="121"/>
        <v>2.2386348822469058E-2</v>
      </c>
      <c r="J947" s="245">
        <f t="shared" si="122"/>
        <v>82.38176366668614</v>
      </c>
      <c r="K947" s="245">
        <f t="shared" si="119"/>
        <v>18.123988006670952</v>
      </c>
      <c r="L947" s="54">
        <f t="shared" si="123"/>
        <v>41.19088183334307</v>
      </c>
      <c r="M947" s="161">
        <v>24.860696418713776</v>
      </c>
      <c r="N947" s="89">
        <f t="shared" si="125"/>
        <v>0.11289726152336063</v>
      </c>
      <c r="R947" s="177"/>
    </row>
    <row r="948" spans="1:18" x14ac:dyDescent="0.2">
      <c r="A948" s="105">
        <f t="shared" si="124"/>
        <v>51</v>
      </c>
      <c r="B948" s="57" t="s">
        <v>1265</v>
      </c>
      <c r="C948" s="40">
        <v>1459.86</v>
      </c>
      <c r="D948" s="40"/>
      <c r="E948" s="40"/>
      <c r="F948" s="57">
        <f t="shared" si="118"/>
        <v>1459.86</v>
      </c>
      <c r="G948" s="57" t="s">
        <v>2003</v>
      </c>
      <c r="H948" s="57">
        <v>516</v>
      </c>
      <c r="I948" s="56">
        <f t="shared" si="121"/>
        <v>2.319549396063059E-2</v>
      </c>
      <c r="J948" s="245">
        <f t="shared" si="122"/>
        <v>85.359417775120576</v>
      </c>
      <c r="K948" s="245">
        <f t="shared" si="119"/>
        <v>18.779071910526525</v>
      </c>
      <c r="L948" s="54">
        <f t="shared" si="123"/>
        <v>42.679708887560288</v>
      </c>
      <c r="M948" s="161">
        <v>25.759275807341979</v>
      </c>
      <c r="N948" s="89">
        <f t="shared" si="125"/>
        <v>0.11821508526882671</v>
      </c>
      <c r="R948" s="177"/>
    </row>
    <row r="949" spans="1:18" x14ac:dyDescent="0.2">
      <c r="A949" s="105">
        <f t="shared" si="124"/>
        <v>52</v>
      </c>
      <c r="B949" s="57" t="s">
        <v>1266</v>
      </c>
      <c r="C949" s="40">
        <v>411.3</v>
      </c>
      <c r="D949" s="40"/>
      <c r="E949" s="40"/>
      <c r="F949" s="57">
        <f t="shared" si="118"/>
        <v>411.3</v>
      </c>
      <c r="G949" s="57" t="s">
        <v>2003</v>
      </c>
      <c r="H949" s="57">
        <v>0</v>
      </c>
      <c r="I949" s="56">
        <f t="shared" si="121"/>
        <v>0</v>
      </c>
      <c r="J949" s="245">
        <f t="shared" si="122"/>
        <v>0</v>
      </c>
      <c r="K949" s="245">
        <f t="shared" si="119"/>
        <v>0</v>
      </c>
      <c r="L949" s="54">
        <f t="shared" si="123"/>
        <v>0</v>
      </c>
      <c r="M949" s="161">
        <v>0</v>
      </c>
      <c r="N949" s="89">
        <f t="shared" si="125"/>
        <v>0</v>
      </c>
      <c r="R949" s="177"/>
    </row>
    <row r="950" spans="1:18" x14ac:dyDescent="0.2">
      <c r="A950" s="105">
        <f t="shared" si="124"/>
        <v>53</v>
      </c>
      <c r="B950" s="57" t="s">
        <v>1267</v>
      </c>
      <c r="C950" s="40">
        <v>402.8</v>
      </c>
      <c r="D950" s="40"/>
      <c r="E950" s="40"/>
      <c r="F950" s="57">
        <f t="shared" si="118"/>
        <v>402.8</v>
      </c>
      <c r="G950" s="57" t="s">
        <v>2003</v>
      </c>
      <c r="H950" s="57">
        <v>0</v>
      </c>
      <c r="I950" s="56">
        <f t="shared" si="121"/>
        <v>0</v>
      </c>
      <c r="J950" s="245">
        <f t="shared" si="122"/>
        <v>0</v>
      </c>
      <c r="K950" s="245">
        <f t="shared" si="119"/>
        <v>0</v>
      </c>
      <c r="L950" s="54">
        <f t="shared" si="123"/>
        <v>0</v>
      </c>
      <c r="M950" s="161">
        <v>0</v>
      </c>
      <c r="N950" s="89">
        <f t="shared" si="125"/>
        <v>0</v>
      </c>
      <c r="R950" s="177"/>
    </row>
    <row r="951" spans="1:18" x14ac:dyDescent="0.2">
      <c r="A951" s="105">
        <f t="shared" si="124"/>
        <v>54</v>
      </c>
      <c r="B951" s="57" t="s">
        <v>1268</v>
      </c>
      <c r="C951" s="40">
        <v>142.9</v>
      </c>
      <c r="D951" s="40"/>
      <c r="E951" s="40"/>
      <c r="F951" s="57">
        <f t="shared" si="118"/>
        <v>142.9</v>
      </c>
      <c r="G951" s="57" t="s">
        <v>2002</v>
      </c>
      <c r="H951" s="57">
        <v>78</v>
      </c>
      <c r="I951" s="56">
        <f t="shared" si="121"/>
        <v>3.5062955986999733E-3</v>
      </c>
      <c r="J951" s="245">
        <f t="shared" si="122"/>
        <v>12.903167803215901</v>
      </c>
      <c r="K951" s="245">
        <f t="shared" si="119"/>
        <v>2.838696916707498</v>
      </c>
      <c r="L951" s="54">
        <f t="shared" si="123"/>
        <v>6.4515839016079504</v>
      </c>
      <c r="M951" s="161">
        <v>3.8938440173889037</v>
      </c>
      <c r="N951" s="89">
        <f t="shared" si="125"/>
        <v>0.18255628158796539</v>
      </c>
      <c r="R951" s="177"/>
    </row>
    <row r="952" spans="1:18" x14ac:dyDescent="0.2">
      <c r="A952" s="105">
        <f t="shared" si="124"/>
        <v>55</v>
      </c>
      <c r="B952" s="57" t="s">
        <v>1269</v>
      </c>
      <c r="C952" s="40">
        <v>776.7</v>
      </c>
      <c r="D952" s="40"/>
      <c r="E952" s="40"/>
      <c r="F952" s="57">
        <f t="shared" si="118"/>
        <v>776.7</v>
      </c>
      <c r="G952" s="57" t="s">
        <v>2003</v>
      </c>
      <c r="H952" s="57">
        <v>291</v>
      </c>
      <c r="I952" s="56">
        <f t="shared" si="121"/>
        <v>1.3081179733611439E-2</v>
      </c>
      <c r="J952" s="245">
        <f t="shared" si="122"/>
        <v>48.138741419690099</v>
      </c>
      <c r="K952" s="245">
        <f t="shared" si="119"/>
        <v>10.590523112331821</v>
      </c>
      <c r="L952" s="54">
        <f t="shared" si="123"/>
        <v>24.06937070984505</v>
      </c>
      <c r="M952" s="161">
        <v>14.527033449489373</v>
      </c>
      <c r="N952" s="89">
        <f t="shared" si="125"/>
        <v>0.12530664180681905</v>
      </c>
      <c r="R952" s="177"/>
    </row>
    <row r="953" spans="1:18" x14ac:dyDescent="0.2">
      <c r="A953" s="105">
        <f t="shared" si="124"/>
        <v>56</v>
      </c>
      <c r="B953" s="57" t="s">
        <v>1270</v>
      </c>
      <c r="C953" s="40">
        <v>159.5</v>
      </c>
      <c r="D953" s="40"/>
      <c r="E953" s="40"/>
      <c r="F953" s="57">
        <f t="shared" si="118"/>
        <v>159.5</v>
      </c>
      <c r="G953" s="57" t="s">
        <v>1999</v>
      </c>
      <c r="H953" s="57">
        <v>250</v>
      </c>
      <c r="I953" s="56">
        <f t="shared" si="121"/>
        <v>1.1238126918910171E-2</v>
      </c>
      <c r="J953" s="245">
        <f t="shared" si="122"/>
        <v>41.356307061589433</v>
      </c>
      <c r="K953" s="245">
        <f t="shared" si="119"/>
        <v>9.0983875535496761</v>
      </c>
      <c r="L953" s="54">
        <f t="shared" si="123"/>
        <v>20.678153530794717</v>
      </c>
      <c r="M953" s="161">
        <v>12.480269286502896</v>
      </c>
      <c r="N953" s="89">
        <f t="shared" si="125"/>
        <v>0.52422017199019888</v>
      </c>
      <c r="R953" s="177"/>
    </row>
    <row r="954" spans="1:18" x14ac:dyDescent="0.2">
      <c r="A954" s="105">
        <f t="shared" si="124"/>
        <v>57</v>
      </c>
      <c r="B954" s="57" t="s">
        <v>1271</v>
      </c>
      <c r="C954" s="40">
        <v>8044.64</v>
      </c>
      <c r="D954" s="40"/>
      <c r="E954" s="40"/>
      <c r="F954" s="57">
        <f t="shared" si="118"/>
        <v>8044.64</v>
      </c>
      <c r="G954" s="57" t="s">
        <v>2003</v>
      </c>
      <c r="H954" s="57">
        <v>2005</v>
      </c>
      <c r="I954" s="56">
        <f t="shared" si="121"/>
        <v>9.0129777889659562E-2</v>
      </c>
      <c r="J954" s="245">
        <f t="shared" si="122"/>
        <v>331.67758263394717</v>
      </c>
      <c r="K954" s="245">
        <f t="shared" si="119"/>
        <v>72.96906817946838</v>
      </c>
      <c r="L954" s="54">
        <f t="shared" si="123"/>
        <v>165.83879131697358</v>
      </c>
      <c r="M954" s="161">
        <v>100.09175967775323</v>
      </c>
      <c r="N954" s="89">
        <f t="shared" si="125"/>
        <v>8.3357018065213895E-2</v>
      </c>
      <c r="R954" s="177"/>
    </row>
    <row r="955" spans="1:18" x14ac:dyDescent="0.2">
      <c r="A955" s="105">
        <f t="shared" si="124"/>
        <v>58</v>
      </c>
      <c r="B955" s="57" t="s">
        <v>1272</v>
      </c>
      <c r="C955" s="40">
        <v>3996.29</v>
      </c>
      <c r="D955" s="40"/>
      <c r="E955" s="40"/>
      <c r="F955" s="57">
        <f t="shared" si="118"/>
        <v>3996.29</v>
      </c>
      <c r="G955" s="57" t="s">
        <v>2003</v>
      </c>
      <c r="H955" s="57">
        <v>1002</v>
      </c>
      <c r="I955" s="56">
        <f t="shared" si="121"/>
        <v>4.5042412690991962E-2</v>
      </c>
      <c r="J955" s="245">
        <f t="shared" si="122"/>
        <v>165.75607870285043</v>
      </c>
      <c r="K955" s="245">
        <f t="shared" si="119"/>
        <v>36.466337314627097</v>
      </c>
      <c r="L955" s="54">
        <f t="shared" si="123"/>
        <v>82.878039351425215</v>
      </c>
      <c r="M955" s="161">
        <v>50.020919300303611</v>
      </c>
      <c r="N955" s="89">
        <f t="shared" si="125"/>
        <v>8.3858122075526648E-2</v>
      </c>
      <c r="R955" s="177"/>
    </row>
    <row r="956" spans="1:18" x14ac:dyDescent="0.2">
      <c r="A956" s="105">
        <f t="shared" si="124"/>
        <v>59</v>
      </c>
      <c r="B956" s="57" t="s">
        <v>1273</v>
      </c>
      <c r="C956" s="40">
        <v>69.53</v>
      </c>
      <c r="D956" s="40"/>
      <c r="E956" s="40"/>
      <c r="F956" s="57">
        <f t="shared" si="118"/>
        <v>69.53</v>
      </c>
      <c r="G956" s="57" t="s">
        <v>1999</v>
      </c>
      <c r="H956" s="57">
        <v>137</v>
      </c>
      <c r="I956" s="56">
        <f t="shared" si="121"/>
        <v>6.158493551562773E-3</v>
      </c>
      <c r="J956" s="245">
        <f t="shared" si="122"/>
        <v>22.663256269751006</v>
      </c>
      <c r="K956" s="245">
        <f t="shared" si="119"/>
        <v>4.9859163793452215</v>
      </c>
      <c r="L956" s="54">
        <f t="shared" si="123"/>
        <v>11.331628134875503</v>
      </c>
      <c r="M956" s="161">
        <v>6.8391875690035873</v>
      </c>
      <c r="N956" s="89">
        <f t="shared" si="125"/>
        <v>0.65899594927333982</v>
      </c>
      <c r="R956" s="177"/>
    </row>
    <row r="957" spans="1:18" x14ac:dyDescent="0.2">
      <c r="A957" s="105">
        <f t="shared" si="124"/>
        <v>60</v>
      </c>
      <c r="B957" s="57" t="s">
        <v>1274</v>
      </c>
      <c r="C957" s="40">
        <v>3450.5</v>
      </c>
      <c r="D957" s="40"/>
      <c r="E957" s="40"/>
      <c r="F957" s="57">
        <f t="shared" ref="F957:F962" si="126">C957+D957+E957</f>
        <v>3450.5</v>
      </c>
      <c r="G957" s="57" t="s">
        <v>2003</v>
      </c>
      <c r="H957" s="57">
        <v>1037</v>
      </c>
      <c r="I957" s="56">
        <f t="shared" si="121"/>
        <v>4.6615750459639387E-2</v>
      </c>
      <c r="J957" s="245">
        <f t="shared" si="122"/>
        <v>171.54596169147294</v>
      </c>
      <c r="K957" s="245">
        <f t="shared" si="119"/>
        <v>37.74011157212405</v>
      </c>
      <c r="L957" s="54">
        <f t="shared" si="123"/>
        <v>85.77298084573647</v>
      </c>
      <c r="M957" s="161">
        <v>51.768157000414014</v>
      </c>
      <c r="N957" s="89">
        <f t="shared" si="125"/>
        <v>0.10051505900876612</v>
      </c>
      <c r="R957" s="177"/>
    </row>
    <row r="958" spans="1:18" x14ac:dyDescent="0.2">
      <c r="A958" s="105">
        <f t="shared" si="124"/>
        <v>61</v>
      </c>
      <c r="B958" s="57" t="s">
        <v>1275</v>
      </c>
      <c r="C958" s="40">
        <v>46</v>
      </c>
      <c r="D958" s="40"/>
      <c r="E958" s="40"/>
      <c r="F958" s="57">
        <f t="shared" si="126"/>
        <v>46</v>
      </c>
      <c r="G958" s="57" t="s">
        <v>2003</v>
      </c>
      <c r="H958" s="57">
        <v>49</v>
      </c>
      <c r="I958" s="56">
        <f t="shared" si="121"/>
        <v>2.2026728761063933E-3</v>
      </c>
      <c r="J958" s="245">
        <f t="shared" si="122"/>
        <v>8.1058361840715278</v>
      </c>
      <c r="K958" s="245">
        <f t="shared" ref="K958:K962" si="127">J958*0.22</f>
        <v>1.7832839604957362</v>
      </c>
      <c r="L958" s="54">
        <f t="shared" si="123"/>
        <v>4.0529180920357639</v>
      </c>
      <c r="M958" s="161">
        <v>2.4461327801545676</v>
      </c>
      <c r="N958" s="89">
        <f t="shared" si="125"/>
        <v>0.35626458732081728</v>
      </c>
      <c r="R958" s="177"/>
    </row>
    <row r="959" spans="1:18" x14ac:dyDescent="0.2">
      <c r="A959" s="105">
        <f t="shared" si="124"/>
        <v>62</v>
      </c>
      <c r="B959" s="57" t="s">
        <v>1317</v>
      </c>
      <c r="C959" s="40">
        <v>3217.4</v>
      </c>
      <c r="D959" s="40"/>
      <c r="E959" s="40"/>
      <c r="F959" s="57">
        <f t="shared" si="126"/>
        <v>3217.4</v>
      </c>
      <c r="G959" s="57" t="s">
        <v>2003</v>
      </c>
      <c r="H959" s="57">
        <v>1013</v>
      </c>
      <c r="I959" s="56">
        <f t="shared" si="121"/>
        <v>4.5536890275424013E-2</v>
      </c>
      <c r="J959" s="245">
        <f t="shared" si="122"/>
        <v>167.57575621356037</v>
      </c>
      <c r="K959" s="245">
        <f t="shared" si="127"/>
        <v>36.866666366983281</v>
      </c>
      <c r="L959" s="54">
        <f t="shared" si="123"/>
        <v>83.787878106780184</v>
      </c>
      <c r="M959" s="161">
        <v>50.570051148909734</v>
      </c>
      <c r="N959" s="89">
        <f t="shared" si="125"/>
        <v>0.10530252745578217</v>
      </c>
      <c r="R959" s="177"/>
    </row>
    <row r="960" spans="1:18" x14ac:dyDescent="0.2">
      <c r="A960" s="105">
        <f t="shared" si="124"/>
        <v>63</v>
      </c>
      <c r="B960" s="57" t="s">
        <v>1318</v>
      </c>
      <c r="C960" s="40">
        <v>3196.1</v>
      </c>
      <c r="D960" s="40"/>
      <c r="E960" s="40"/>
      <c r="F960" s="57">
        <f t="shared" si="126"/>
        <v>3196.1</v>
      </c>
      <c r="G960" s="57" t="s">
        <v>2003</v>
      </c>
      <c r="H960" s="57">
        <v>1013</v>
      </c>
      <c r="I960" s="56">
        <f t="shared" si="121"/>
        <v>4.5536890275424013E-2</v>
      </c>
      <c r="J960" s="245">
        <f t="shared" si="122"/>
        <v>167.57575621356037</v>
      </c>
      <c r="K960" s="245">
        <f t="shared" si="127"/>
        <v>36.866666366983281</v>
      </c>
      <c r="L960" s="54">
        <f t="shared" si="123"/>
        <v>83.787878106780184</v>
      </c>
      <c r="M960" s="161">
        <v>50.570051148909734</v>
      </c>
      <c r="N960" s="89">
        <f t="shared" si="125"/>
        <v>0.10600430269272976</v>
      </c>
      <c r="R960" s="177"/>
    </row>
    <row r="961" spans="1:18" x14ac:dyDescent="0.2">
      <c r="A961" s="105">
        <f t="shared" si="124"/>
        <v>64</v>
      </c>
      <c r="B961" s="57" t="s">
        <v>1319</v>
      </c>
      <c r="C961" s="40">
        <v>1632.1</v>
      </c>
      <c r="D961" s="40"/>
      <c r="E961" s="40"/>
      <c r="F961" s="57">
        <f t="shared" si="126"/>
        <v>1632.1</v>
      </c>
      <c r="G961" s="57" t="s">
        <v>2003</v>
      </c>
      <c r="H961" s="57">
        <v>529.4</v>
      </c>
      <c r="I961" s="56">
        <f t="shared" si="121"/>
        <v>2.3797857563484175E-2</v>
      </c>
      <c r="J961" s="245">
        <f t="shared" si="122"/>
        <v>87.576115833621756</v>
      </c>
      <c r="K961" s="245">
        <f t="shared" si="127"/>
        <v>19.266745483396786</v>
      </c>
      <c r="L961" s="54">
        <f t="shared" si="123"/>
        <v>43.788057916810878</v>
      </c>
      <c r="M961" s="161">
        <v>26.428218241098538</v>
      </c>
      <c r="N961" s="89">
        <f t="shared" si="125"/>
        <v>0.10848547115674773</v>
      </c>
      <c r="R961" s="177"/>
    </row>
    <row r="962" spans="1:18" x14ac:dyDescent="0.2">
      <c r="A962" s="105">
        <f t="shared" si="124"/>
        <v>65</v>
      </c>
      <c r="B962" s="57" t="s">
        <v>609</v>
      </c>
      <c r="C962" s="107">
        <v>3084.1</v>
      </c>
      <c r="D962" s="59"/>
      <c r="E962" s="59">
        <v>109.7</v>
      </c>
      <c r="F962" s="57">
        <f t="shared" si="126"/>
        <v>3193.7999999999997</v>
      </c>
      <c r="G962" s="57" t="s">
        <v>2003</v>
      </c>
      <c r="H962" s="57">
        <v>1030</v>
      </c>
      <c r="I962" s="56">
        <f t="shared" si="121"/>
        <v>4.6301082905909903E-2</v>
      </c>
      <c r="J962" s="245">
        <f t="shared" si="122"/>
        <v>170.38798509374845</v>
      </c>
      <c r="K962" s="245">
        <f t="shared" si="127"/>
        <v>37.485356720624658</v>
      </c>
      <c r="L962" s="54">
        <f t="shared" si="123"/>
        <v>85.193992546874227</v>
      </c>
      <c r="M962" s="161">
        <v>51.418709460391931</v>
      </c>
      <c r="N962" s="89">
        <f t="shared" ref="N962:N963" si="128">(J962+K962+L962+M962)/F962</f>
        <v>0.10786086912819816</v>
      </c>
      <c r="R962" s="177"/>
    </row>
    <row r="963" spans="1:18" x14ac:dyDescent="0.2">
      <c r="A963" s="105"/>
      <c r="B963" s="57" t="s">
        <v>1276</v>
      </c>
      <c r="C963" s="65">
        <f t="shared" ref="C963:M963" si="129">SUM(C898:C962)</f>
        <v>179704.92999999996</v>
      </c>
      <c r="D963" s="65">
        <f t="shared" si="129"/>
        <v>939.9</v>
      </c>
      <c r="E963" s="65">
        <f t="shared" si="129"/>
        <v>3844.0999999999995</v>
      </c>
      <c r="F963" s="65">
        <f t="shared" si="129"/>
        <v>184488.92999999996</v>
      </c>
      <c r="G963" s="65">
        <f t="shared" si="129"/>
        <v>0</v>
      </c>
      <c r="H963" s="65">
        <f t="shared" si="129"/>
        <v>44491.4</v>
      </c>
      <c r="I963" s="65">
        <f t="shared" si="129"/>
        <v>1.9999999999999993</v>
      </c>
      <c r="J963" s="256">
        <f t="shared" si="129"/>
        <v>7360</v>
      </c>
      <c r="K963" s="256">
        <f t="shared" si="129"/>
        <v>1619.2000000000003</v>
      </c>
      <c r="L963" s="261">
        <f t="shared" si="129"/>
        <v>3680</v>
      </c>
      <c r="M963" s="261">
        <f t="shared" si="129"/>
        <v>2221.0586117340599</v>
      </c>
      <c r="N963" s="89">
        <f t="shared" si="128"/>
        <v>8.0656647592536115E-2</v>
      </c>
      <c r="R963" s="177"/>
    </row>
    <row r="964" spans="1:18" ht="15.75" x14ac:dyDescent="0.25">
      <c r="A964" s="342" t="s">
        <v>1976</v>
      </c>
      <c r="B964" s="343"/>
      <c r="C964" s="343"/>
      <c r="D964" s="343"/>
      <c r="E964" s="343"/>
      <c r="F964" s="343"/>
      <c r="G964" s="343"/>
      <c r="H964" s="343"/>
      <c r="I964" s="343"/>
      <c r="J964" s="343"/>
      <c r="K964" s="343"/>
      <c r="L964" s="343"/>
      <c r="M964" s="343"/>
      <c r="N964" s="344"/>
      <c r="R964" s="177"/>
    </row>
    <row r="965" spans="1:18" x14ac:dyDescent="0.2">
      <c r="A965" s="57">
        <v>1</v>
      </c>
      <c r="B965" s="57" t="s">
        <v>1278</v>
      </c>
      <c r="C965" s="57">
        <v>653.70000000000005</v>
      </c>
      <c r="D965" s="57">
        <v>37.5</v>
      </c>
      <c r="E965" s="57">
        <v>147.30000000000001</v>
      </c>
      <c r="F965" s="57">
        <f>E965+D965+C965</f>
        <v>838.5</v>
      </c>
      <c r="G965" s="187" t="s">
        <v>2004</v>
      </c>
      <c r="H965" s="187">
        <v>415</v>
      </c>
      <c r="I965" s="56">
        <f>2/110809.14*H965</f>
        <v>7.4903568424048769E-3</v>
      </c>
      <c r="J965" s="245">
        <f>I965*3680</f>
        <v>27.564513180049946</v>
      </c>
      <c r="K965" s="245">
        <f>J965*0.22</f>
        <v>6.0641928996109886</v>
      </c>
      <c r="L965" s="54">
        <f t="shared" ref="L965:L1028" si="130">J965*0.475</f>
        <v>13.093143760523724</v>
      </c>
      <c r="M965" s="161">
        <v>8.2529859362061089</v>
      </c>
      <c r="N965" s="56">
        <f t="shared" ref="N965:N1028" si="131">(J965+K965+L965+M965)/F965</f>
        <v>6.5563310407144623E-2</v>
      </c>
      <c r="R965" s="177"/>
    </row>
    <row r="966" spans="1:18" x14ac:dyDescent="0.2">
      <c r="A966" s="57">
        <f>A965+1</f>
        <v>2</v>
      </c>
      <c r="B966" s="57" t="s">
        <v>1279</v>
      </c>
      <c r="C966" s="57">
        <v>244</v>
      </c>
      <c r="D966" s="57"/>
      <c r="E966" s="57"/>
      <c r="F966" s="57">
        <f t="shared" ref="F966:F1029" si="132">E966+D966+C966</f>
        <v>244</v>
      </c>
      <c r="G966" s="187" t="s">
        <v>2004</v>
      </c>
      <c r="H966" s="188">
        <v>180</v>
      </c>
      <c r="I966" s="56">
        <f t="shared" ref="I966:I1029" si="133">2/110809.14*H966</f>
        <v>3.2488294738141636E-3</v>
      </c>
      <c r="J966" s="245">
        <f t="shared" ref="J966:J1029" si="134">I966*3680</f>
        <v>11.955692463636122</v>
      </c>
      <c r="K966" s="245">
        <f t="shared" ref="K966:K1028" si="135">J966*0.22</f>
        <v>2.6302523419999471</v>
      </c>
      <c r="L966" s="54">
        <f t="shared" si="130"/>
        <v>5.6789539202271575</v>
      </c>
      <c r="M966" s="161">
        <v>3.579608357872528</v>
      </c>
      <c r="N966" s="56">
        <f t="shared" si="131"/>
        <v>9.7723389687441611E-2</v>
      </c>
      <c r="R966" s="177"/>
    </row>
    <row r="967" spans="1:18" x14ac:dyDescent="0.2">
      <c r="A967" s="57">
        <f t="shared" ref="A967:A1030" si="136">A966+1</f>
        <v>3</v>
      </c>
      <c r="B967" s="57" t="s">
        <v>1280</v>
      </c>
      <c r="C967" s="57">
        <v>279.89999999999998</v>
      </c>
      <c r="D967" s="57"/>
      <c r="E967" s="57"/>
      <c r="F967" s="57">
        <f t="shared" si="132"/>
        <v>279.89999999999998</v>
      </c>
      <c r="G967" s="189" t="s">
        <v>2005</v>
      </c>
      <c r="H967" s="188">
        <v>130</v>
      </c>
      <c r="I967" s="56">
        <f t="shared" si="133"/>
        <v>2.346376842199118E-3</v>
      </c>
      <c r="J967" s="245">
        <f t="shared" si="134"/>
        <v>8.6346667792927541</v>
      </c>
      <c r="K967" s="245">
        <f t="shared" si="135"/>
        <v>1.899626691444406</v>
      </c>
      <c r="L967" s="54">
        <f t="shared" si="130"/>
        <v>4.1014667201640576</v>
      </c>
      <c r="M967" s="161">
        <v>2.5852727029079374</v>
      </c>
      <c r="N967" s="56">
        <f t="shared" si="131"/>
        <v>6.1525662357303154E-2</v>
      </c>
      <c r="R967" s="177"/>
    </row>
    <row r="968" spans="1:18" x14ac:dyDescent="0.2">
      <c r="A968" s="57">
        <f t="shared" si="136"/>
        <v>4</v>
      </c>
      <c r="B968" s="57" t="s">
        <v>1281</v>
      </c>
      <c r="C968" s="57">
        <v>107.3</v>
      </c>
      <c r="D968" s="57"/>
      <c r="E968" s="57"/>
      <c r="F968" s="57">
        <f t="shared" si="132"/>
        <v>107.3</v>
      </c>
      <c r="G968" s="187" t="s">
        <v>2004</v>
      </c>
      <c r="H968" s="188">
        <v>80</v>
      </c>
      <c r="I968" s="56">
        <f t="shared" si="133"/>
        <v>1.4439242105840726E-3</v>
      </c>
      <c r="J968" s="245">
        <f t="shared" si="134"/>
        <v>5.3136410949493875</v>
      </c>
      <c r="K968" s="245">
        <f t="shared" si="135"/>
        <v>1.1690010408888654</v>
      </c>
      <c r="L968" s="54">
        <f t="shared" si="130"/>
        <v>2.5239795201009589</v>
      </c>
      <c r="M968" s="161">
        <v>1.5909370479433462</v>
      </c>
      <c r="N968" s="56">
        <f t="shared" si="131"/>
        <v>9.8765691555289442E-2</v>
      </c>
      <c r="R968" s="177"/>
    </row>
    <row r="969" spans="1:18" x14ac:dyDescent="0.2">
      <c r="A969" s="57">
        <f t="shared" si="136"/>
        <v>5</v>
      </c>
      <c r="B969" s="57" t="s">
        <v>1283</v>
      </c>
      <c r="C969" s="57">
        <v>149.30000000000001</v>
      </c>
      <c r="D969" s="57"/>
      <c r="E969" s="57"/>
      <c r="F969" s="57">
        <f t="shared" si="132"/>
        <v>149.30000000000001</v>
      </c>
      <c r="G969" s="187" t="s">
        <v>2004</v>
      </c>
      <c r="H969" s="188">
        <v>120</v>
      </c>
      <c r="I969" s="56">
        <f t="shared" si="133"/>
        <v>2.1658863158761088E-3</v>
      </c>
      <c r="J969" s="245">
        <f t="shared" si="134"/>
        <v>7.9704616424240804</v>
      </c>
      <c r="K969" s="245">
        <f t="shared" si="135"/>
        <v>1.7535015613332976</v>
      </c>
      <c r="L969" s="54">
        <f t="shared" si="130"/>
        <v>3.7859692801514382</v>
      </c>
      <c r="M969" s="161">
        <v>2.3864055719150192</v>
      </c>
      <c r="N969" s="56">
        <f t="shared" si="131"/>
        <v>0.10647245851188102</v>
      </c>
      <c r="R969" s="177"/>
    </row>
    <row r="970" spans="1:18" x14ac:dyDescent="0.2">
      <c r="A970" s="57">
        <f t="shared" si="136"/>
        <v>6</v>
      </c>
      <c r="B970" s="57" t="s">
        <v>1284</v>
      </c>
      <c r="C970" s="57">
        <v>111.1</v>
      </c>
      <c r="D970" s="57">
        <v>25.8</v>
      </c>
      <c r="E970" s="57"/>
      <c r="F970" s="57">
        <f t="shared" si="132"/>
        <v>136.9</v>
      </c>
      <c r="G970" s="187" t="s">
        <v>2004</v>
      </c>
      <c r="H970" s="188">
        <v>100</v>
      </c>
      <c r="I970" s="56">
        <f t="shared" si="133"/>
        <v>1.8049052632300908E-3</v>
      </c>
      <c r="J970" s="245">
        <f t="shared" si="134"/>
        <v>6.642051368686734</v>
      </c>
      <c r="K970" s="245">
        <f t="shared" si="135"/>
        <v>1.4612513011110815</v>
      </c>
      <c r="L970" s="54">
        <f t="shared" si="130"/>
        <v>3.1549744001261986</v>
      </c>
      <c r="M970" s="161">
        <v>1.9886713099291826</v>
      </c>
      <c r="N970" s="56">
        <f t="shared" si="131"/>
        <v>9.6763684294033564E-2</v>
      </c>
      <c r="R970" s="177"/>
    </row>
    <row r="971" spans="1:18" ht="12.75" customHeight="1" x14ac:dyDescent="0.2">
      <c r="A971" s="57">
        <f t="shared" si="136"/>
        <v>7</v>
      </c>
      <c r="B971" s="57" t="s">
        <v>1285</v>
      </c>
      <c r="C971" s="57">
        <v>131.5</v>
      </c>
      <c r="D971" s="57"/>
      <c r="E971" s="57"/>
      <c r="F971" s="57">
        <f t="shared" si="132"/>
        <v>131.5</v>
      </c>
      <c r="G971" s="187" t="s">
        <v>2005</v>
      </c>
      <c r="H971" s="188">
        <v>100</v>
      </c>
      <c r="I971" s="56">
        <f t="shared" si="133"/>
        <v>1.8049052632300908E-3</v>
      </c>
      <c r="J971" s="245">
        <f t="shared" si="134"/>
        <v>6.642051368686734</v>
      </c>
      <c r="K971" s="245">
        <f t="shared" si="135"/>
        <v>1.4612513011110815</v>
      </c>
      <c r="L971" s="54">
        <f t="shared" si="130"/>
        <v>3.1549744001261986</v>
      </c>
      <c r="M971" s="161">
        <v>1.9886713099291826</v>
      </c>
      <c r="N971" s="56">
        <f t="shared" si="131"/>
        <v>0.10073725003690644</v>
      </c>
      <c r="R971" s="177"/>
    </row>
    <row r="972" spans="1:18" ht="12.75" customHeight="1" x14ac:dyDescent="0.2">
      <c r="A972" s="57">
        <f t="shared" si="136"/>
        <v>8</v>
      </c>
      <c r="B972" s="57" t="s">
        <v>1286</v>
      </c>
      <c r="C972" s="57">
        <v>164</v>
      </c>
      <c r="D972" s="57"/>
      <c r="E972" s="57"/>
      <c r="F972" s="57">
        <f t="shared" si="132"/>
        <v>164</v>
      </c>
      <c r="G972" s="189" t="s">
        <v>2005</v>
      </c>
      <c r="H972" s="188">
        <v>42</v>
      </c>
      <c r="I972" s="56">
        <f t="shared" si="133"/>
        <v>7.5806021055663817E-4</v>
      </c>
      <c r="J972" s="245">
        <f t="shared" si="134"/>
        <v>2.7896615748484286</v>
      </c>
      <c r="K972" s="245">
        <f t="shared" si="135"/>
        <v>0.61372554646665434</v>
      </c>
      <c r="L972" s="54">
        <f t="shared" si="130"/>
        <v>1.3250892480530034</v>
      </c>
      <c r="M972" s="161">
        <v>0.83524195017025671</v>
      </c>
      <c r="N972" s="56">
        <f t="shared" si="131"/>
        <v>3.3925111704502089E-2</v>
      </c>
      <c r="R972" s="177"/>
    </row>
    <row r="973" spans="1:18" ht="12.75" customHeight="1" x14ac:dyDescent="0.2">
      <c r="A973" s="57">
        <f t="shared" si="136"/>
        <v>9</v>
      </c>
      <c r="B973" s="57" t="s">
        <v>1287</v>
      </c>
      <c r="C973" s="57">
        <v>183.5</v>
      </c>
      <c r="D973" s="57"/>
      <c r="E973" s="57"/>
      <c r="F973" s="57">
        <f t="shared" si="132"/>
        <v>183.5</v>
      </c>
      <c r="G973" s="187" t="s">
        <v>2004</v>
      </c>
      <c r="H973" s="188">
        <v>156</v>
      </c>
      <c r="I973" s="56">
        <f t="shared" si="133"/>
        <v>2.8156522106389417E-3</v>
      </c>
      <c r="J973" s="245">
        <f t="shared" si="134"/>
        <v>10.361600135151306</v>
      </c>
      <c r="K973" s="245">
        <f t="shared" si="135"/>
        <v>2.2795520297332872</v>
      </c>
      <c r="L973" s="54">
        <f t="shared" si="130"/>
        <v>4.92176006419687</v>
      </c>
      <c r="M973" s="161">
        <v>3.1023272434895248</v>
      </c>
      <c r="N973" s="56">
        <f t="shared" si="131"/>
        <v>0.11261710884234871</v>
      </c>
      <c r="R973" s="177"/>
    </row>
    <row r="974" spans="1:18" ht="12.75" customHeight="1" x14ac:dyDescent="0.2">
      <c r="A974" s="57">
        <f t="shared" si="136"/>
        <v>10</v>
      </c>
      <c r="B974" s="57" t="s">
        <v>1288</v>
      </c>
      <c r="C974" s="57">
        <v>4270.7</v>
      </c>
      <c r="D974" s="57"/>
      <c r="E974" s="57"/>
      <c r="F974" s="57">
        <f t="shared" si="132"/>
        <v>4270.7</v>
      </c>
      <c r="G974" s="189" t="s">
        <v>2005</v>
      </c>
      <c r="H974" s="188">
        <v>650</v>
      </c>
      <c r="I974" s="56">
        <f t="shared" si="133"/>
        <v>1.1731884210995591E-2</v>
      </c>
      <c r="J974" s="245">
        <f t="shared" si="134"/>
        <v>43.173333896463774</v>
      </c>
      <c r="K974" s="245">
        <f t="shared" si="135"/>
        <v>9.4981334572220302</v>
      </c>
      <c r="L974" s="54">
        <f t="shared" si="130"/>
        <v>20.507333600820292</v>
      </c>
      <c r="M974" s="161">
        <v>12.926363514539688</v>
      </c>
      <c r="N974" s="56">
        <f t="shared" si="131"/>
        <v>2.0161838684301353E-2</v>
      </c>
      <c r="R974" s="177"/>
    </row>
    <row r="975" spans="1:18" ht="12.75" customHeight="1" x14ac:dyDescent="0.2">
      <c r="A975" s="57">
        <f t="shared" si="136"/>
        <v>11</v>
      </c>
      <c r="B975" s="57" t="s">
        <v>1289</v>
      </c>
      <c r="C975" s="57">
        <v>2670.7</v>
      </c>
      <c r="D975" s="57"/>
      <c r="E975" s="57"/>
      <c r="F975" s="57">
        <f t="shared" si="132"/>
        <v>2670.7</v>
      </c>
      <c r="G975" s="187" t="s">
        <v>1996</v>
      </c>
      <c r="H975" s="188">
        <v>400</v>
      </c>
      <c r="I975" s="56">
        <f t="shared" si="133"/>
        <v>7.2196210529203633E-3</v>
      </c>
      <c r="J975" s="245">
        <f t="shared" si="134"/>
        <v>26.568205474746936</v>
      </c>
      <c r="K975" s="245">
        <f t="shared" si="135"/>
        <v>5.8450052044443259</v>
      </c>
      <c r="L975" s="54">
        <f t="shared" si="130"/>
        <v>12.619897600504794</v>
      </c>
      <c r="M975" s="161">
        <v>7.9546852397167305</v>
      </c>
      <c r="N975" s="56">
        <f t="shared" si="131"/>
        <v>1.9840413943689964E-2</v>
      </c>
      <c r="R975" s="177"/>
    </row>
    <row r="976" spans="1:18" ht="12.75" customHeight="1" x14ac:dyDescent="0.2">
      <c r="A976" s="57">
        <f t="shared" si="136"/>
        <v>12</v>
      </c>
      <c r="B976" s="57" t="s">
        <v>1290</v>
      </c>
      <c r="C976" s="57">
        <v>463.7</v>
      </c>
      <c r="D976" s="57"/>
      <c r="E976" s="57">
        <v>121.1</v>
      </c>
      <c r="F976" s="57">
        <f t="shared" si="132"/>
        <v>584.79999999999995</v>
      </c>
      <c r="G976" s="187" t="s">
        <v>2004</v>
      </c>
      <c r="H976" s="188">
        <v>380</v>
      </c>
      <c r="I976" s="56">
        <f t="shared" si="133"/>
        <v>6.8586400002743448E-3</v>
      </c>
      <c r="J976" s="245">
        <f t="shared" si="134"/>
        <v>25.239795201009589</v>
      </c>
      <c r="K976" s="245">
        <f t="shared" si="135"/>
        <v>5.5527549442221096</v>
      </c>
      <c r="L976" s="54">
        <f t="shared" si="130"/>
        <v>11.988902720479555</v>
      </c>
      <c r="M976" s="161">
        <v>7.5569509777308941</v>
      </c>
      <c r="N976" s="56">
        <f t="shared" si="131"/>
        <v>8.6077981948430485E-2</v>
      </c>
      <c r="R976" s="177"/>
    </row>
    <row r="977" spans="1:18" ht="12.75" customHeight="1" x14ac:dyDescent="0.2">
      <c r="A977" s="57">
        <f t="shared" si="136"/>
        <v>13</v>
      </c>
      <c r="B977" s="57" t="s">
        <v>1291</v>
      </c>
      <c r="C977" s="57">
        <v>892.4</v>
      </c>
      <c r="D977" s="57"/>
      <c r="E977" s="57"/>
      <c r="F977" s="57">
        <f t="shared" si="132"/>
        <v>892.4</v>
      </c>
      <c r="G977" s="187" t="s">
        <v>2004</v>
      </c>
      <c r="H977" s="188">
        <v>255</v>
      </c>
      <c r="I977" s="56">
        <f t="shared" si="133"/>
        <v>4.6025084212367312E-3</v>
      </c>
      <c r="J977" s="245">
        <f t="shared" si="134"/>
        <v>16.937230990151171</v>
      </c>
      <c r="K977" s="245">
        <f t="shared" si="135"/>
        <v>3.7261908178332579</v>
      </c>
      <c r="L977" s="54">
        <f t="shared" si="130"/>
        <v>8.0451847203218065</v>
      </c>
      <c r="M977" s="161">
        <v>5.0711118403194151</v>
      </c>
      <c r="N977" s="56">
        <f t="shared" si="131"/>
        <v>3.7852665137411083E-2</v>
      </c>
      <c r="R977" s="177"/>
    </row>
    <row r="978" spans="1:18" ht="12.75" customHeight="1" x14ac:dyDescent="0.2">
      <c r="A978" s="57">
        <f t="shared" si="136"/>
        <v>14</v>
      </c>
      <c r="B978" s="57" t="s">
        <v>1292</v>
      </c>
      <c r="C978" s="57">
        <v>481.8</v>
      </c>
      <c r="D978" s="57"/>
      <c r="E978" s="57">
        <v>50.8</v>
      </c>
      <c r="F978" s="57">
        <f t="shared" si="132"/>
        <v>532.6</v>
      </c>
      <c r="G978" s="187" t="s">
        <v>2004</v>
      </c>
      <c r="H978" s="188">
        <v>644</v>
      </c>
      <c r="I978" s="56">
        <f t="shared" si="133"/>
        <v>1.1623589895201784E-2</v>
      </c>
      <c r="J978" s="245">
        <f t="shared" si="134"/>
        <v>42.774810814342565</v>
      </c>
      <c r="K978" s="245">
        <f t="shared" si="135"/>
        <v>9.4104583791553651</v>
      </c>
      <c r="L978" s="54">
        <f t="shared" si="130"/>
        <v>20.318035136812718</v>
      </c>
      <c r="M978" s="161">
        <v>12.807043235943937</v>
      </c>
      <c r="N978" s="56">
        <f t="shared" si="131"/>
        <v>0.16017714526146185</v>
      </c>
      <c r="R978" s="177"/>
    </row>
    <row r="979" spans="1:18" ht="12.75" customHeight="1" x14ac:dyDescent="0.2">
      <c r="A979" s="57">
        <f t="shared" si="136"/>
        <v>15</v>
      </c>
      <c r="B979" s="57" t="s">
        <v>1293</v>
      </c>
      <c r="C979" s="57">
        <v>340.1</v>
      </c>
      <c r="D979" s="57"/>
      <c r="E979" s="57"/>
      <c r="F979" s="57">
        <f t="shared" si="132"/>
        <v>340.1</v>
      </c>
      <c r="G979" s="187" t="s">
        <v>2004</v>
      </c>
      <c r="H979" s="188">
        <v>220</v>
      </c>
      <c r="I979" s="56">
        <f t="shared" si="133"/>
        <v>3.9707915791062001E-3</v>
      </c>
      <c r="J979" s="245">
        <f t="shared" si="134"/>
        <v>14.612513011110817</v>
      </c>
      <c r="K979" s="245">
        <f t="shared" si="135"/>
        <v>3.2147528624443797</v>
      </c>
      <c r="L979" s="54">
        <f t="shared" si="130"/>
        <v>6.9409436802776376</v>
      </c>
      <c r="M979" s="161">
        <v>4.3750768818442021</v>
      </c>
      <c r="N979" s="56">
        <f t="shared" si="131"/>
        <v>8.5690345297492018E-2</v>
      </c>
      <c r="R979" s="177"/>
    </row>
    <row r="980" spans="1:18" ht="12.75" customHeight="1" x14ac:dyDescent="0.2">
      <c r="A980" s="57">
        <f t="shared" si="136"/>
        <v>16</v>
      </c>
      <c r="B980" s="57" t="s">
        <v>1294</v>
      </c>
      <c r="C980" s="57">
        <v>449.9</v>
      </c>
      <c r="D980" s="57"/>
      <c r="E980" s="57">
        <v>99.3</v>
      </c>
      <c r="F980" s="57">
        <f t="shared" si="132"/>
        <v>549.19999999999993</v>
      </c>
      <c r="G980" s="187" t="s">
        <v>2004</v>
      </c>
      <c r="H980" s="188">
        <v>350</v>
      </c>
      <c r="I980" s="56">
        <f t="shared" si="133"/>
        <v>6.3171684213053176E-3</v>
      </c>
      <c r="J980" s="245">
        <f t="shared" si="134"/>
        <v>23.247179790403568</v>
      </c>
      <c r="K980" s="245">
        <f t="shared" si="135"/>
        <v>5.1143795538887851</v>
      </c>
      <c r="L980" s="54">
        <f t="shared" si="130"/>
        <v>11.042410400441694</v>
      </c>
      <c r="M980" s="161">
        <v>6.9603495847521382</v>
      </c>
      <c r="N980" s="56">
        <f t="shared" si="131"/>
        <v>8.4421557409843764E-2</v>
      </c>
      <c r="R980" s="177"/>
    </row>
    <row r="981" spans="1:18" ht="12.75" customHeight="1" x14ac:dyDescent="0.2">
      <c r="A981" s="57">
        <f t="shared" si="136"/>
        <v>17</v>
      </c>
      <c r="B981" s="57" t="s">
        <v>1295</v>
      </c>
      <c r="C981" s="57">
        <v>855.5</v>
      </c>
      <c r="D981" s="57"/>
      <c r="E981" s="57">
        <v>188</v>
      </c>
      <c r="F981" s="57">
        <f t="shared" si="132"/>
        <v>1043.5</v>
      </c>
      <c r="G981" s="187" t="s">
        <v>2005</v>
      </c>
      <c r="H981" s="188">
        <v>480</v>
      </c>
      <c r="I981" s="56">
        <f t="shared" si="133"/>
        <v>8.6635452635044352E-3</v>
      </c>
      <c r="J981" s="245">
        <f t="shared" si="134"/>
        <v>31.881846569696322</v>
      </c>
      <c r="K981" s="245">
        <f t="shared" si="135"/>
        <v>7.0140062453331904</v>
      </c>
      <c r="L981" s="54">
        <f t="shared" si="130"/>
        <v>15.143877120605753</v>
      </c>
      <c r="M981" s="161">
        <v>9.5456222876600769</v>
      </c>
      <c r="N981" s="56">
        <f t="shared" si="131"/>
        <v>6.0934693074552321E-2</v>
      </c>
      <c r="R981" s="177"/>
    </row>
    <row r="982" spans="1:18" ht="12.75" customHeight="1" x14ac:dyDescent="0.2">
      <c r="A982" s="57">
        <f t="shared" si="136"/>
        <v>18</v>
      </c>
      <c r="B982" s="57" t="s">
        <v>1296</v>
      </c>
      <c r="C982" s="57">
        <v>851.2</v>
      </c>
      <c r="D982" s="57"/>
      <c r="E982" s="57">
        <v>76.2</v>
      </c>
      <c r="F982" s="57">
        <f t="shared" si="132"/>
        <v>927.40000000000009</v>
      </c>
      <c r="G982" s="187" t="s">
        <v>2005</v>
      </c>
      <c r="H982" s="188">
        <v>362</v>
      </c>
      <c r="I982" s="56">
        <f t="shared" si="133"/>
        <v>6.533757052892929E-3</v>
      </c>
      <c r="J982" s="245">
        <f t="shared" si="134"/>
        <v>24.044225954645977</v>
      </c>
      <c r="K982" s="245">
        <f t="shared" si="135"/>
        <v>5.2897297100221152</v>
      </c>
      <c r="L982" s="54">
        <f t="shared" si="130"/>
        <v>11.421007328456838</v>
      </c>
      <c r="M982" s="161">
        <v>7.1989901419436411</v>
      </c>
      <c r="N982" s="56">
        <f t="shared" si="131"/>
        <v>5.1707950328950363E-2</v>
      </c>
      <c r="R982" s="177"/>
    </row>
    <row r="983" spans="1:18" ht="12.75" customHeight="1" x14ac:dyDescent="0.2">
      <c r="A983" s="57">
        <f t="shared" si="136"/>
        <v>19</v>
      </c>
      <c r="B983" s="57" t="s">
        <v>1297</v>
      </c>
      <c r="C983" s="57">
        <v>544.4</v>
      </c>
      <c r="D983" s="57">
        <v>105.8</v>
      </c>
      <c r="E983" s="57">
        <v>74</v>
      </c>
      <c r="F983" s="57">
        <f t="shared" si="132"/>
        <v>724.2</v>
      </c>
      <c r="G983" s="187" t="s">
        <v>2004</v>
      </c>
      <c r="H983" s="188">
        <v>280</v>
      </c>
      <c r="I983" s="56">
        <f t="shared" si="133"/>
        <v>5.0537347370442545E-3</v>
      </c>
      <c r="J983" s="245">
        <f t="shared" si="134"/>
        <v>18.597743832322855</v>
      </c>
      <c r="K983" s="245">
        <f t="shared" si="135"/>
        <v>4.0915036431110279</v>
      </c>
      <c r="L983" s="54">
        <f t="shared" si="130"/>
        <v>8.8339283203533565</v>
      </c>
      <c r="M983" s="161">
        <v>5.5682796678017112</v>
      </c>
      <c r="N983" s="56">
        <f t="shared" si="131"/>
        <v>5.1217143694544255E-2</v>
      </c>
      <c r="R983" s="177"/>
    </row>
    <row r="984" spans="1:18" ht="12.75" customHeight="1" x14ac:dyDescent="0.2">
      <c r="A984" s="57">
        <f t="shared" si="136"/>
        <v>20</v>
      </c>
      <c r="B984" s="57" t="s">
        <v>1298</v>
      </c>
      <c r="C984" s="57">
        <v>252.4</v>
      </c>
      <c r="D984" s="57">
        <v>53</v>
      </c>
      <c r="E984" s="57">
        <v>35.4</v>
      </c>
      <c r="F984" s="57">
        <f t="shared" si="132"/>
        <v>340.8</v>
      </c>
      <c r="G984" s="187" t="s">
        <v>2004</v>
      </c>
      <c r="H984" s="188">
        <v>189</v>
      </c>
      <c r="I984" s="56">
        <f t="shared" si="133"/>
        <v>3.4112709475048715E-3</v>
      </c>
      <c r="J984" s="245">
        <f t="shared" si="134"/>
        <v>12.553477086817928</v>
      </c>
      <c r="K984" s="245">
        <f t="shared" si="135"/>
        <v>2.7617649590999442</v>
      </c>
      <c r="L984" s="54">
        <f t="shared" si="130"/>
        <v>5.9629016162385158</v>
      </c>
      <c r="M984" s="161">
        <v>3.7585887757661554</v>
      </c>
      <c r="N984" s="56">
        <f t="shared" si="131"/>
        <v>7.3464590486861922E-2</v>
      </c>
      <c r="R984" s="177"/>
    </row>
    <row r="985" spans="1:18" ht="12.75" customHeight="1" x14ac:dyDescent="0.2">
      <c r="A985" s="57">
        <f t="shared" si="136"/>
        <v>21</v>
      </c>
      <c r="B985" s="57" t="s">
        <v>1299</v>
      </c>
      <c r="C985" s="57">
        <v>446.3</v>
      </c>
      <c r="D985" s="57">
        <v>12.4</v>
      </c>
      <c r="E985" s="57">
        <v>75.400000000000006</v>
      </c>
      <c r="F985" s="57">
        <f t="shared" si="132"/>
        <v>534.1</v>
      </c>
      <c r="G985" s="187" t="s">
        <v>2005</v>
      </c>
      <c r="H985" s="188">
        <v>364</v>
      </c>
      <c r="I985" s="56">
        <f t="shared" si="133"/>
        <v>6.5698551581575308E-3</v>
      </c>
      <c r="J985" s="245">
        <f t="shared" si="134"/>
        <v>24.177066982019713</v>
      </c>
      <c r="K985" s="245">
        <f t="shared" si="135"/>
        <v>5.3189547360443372</v>
      </c>
      <c r="L985" s="54">
        <f t="shared" si="130"/>
        <v>11.484106816459363</v>
      </c>
      <c r="M985" s="161">
        <v>7.2387635681422253</v>
      </c>
      <c r="N985" s="56">
        <f t="shared" si="131"/>
        <v>9.0280644266365173E-2</v>
      </c>
      <c r="R985" s="177"/>
    </row>
    <row r="986" spans="1:18" ht="12.75" customHeight="1" x14ac:dyDescent="0.2">
      <c r="A986" s="57">
        <f t="shared" si="136"/>
        <v>22</v>
      </c>
      <c r="B986" s="57" t="s">
        <v>1300</v>
      </c>
      <c r="C986" s="57">
        <v>237.5</v>
      </c>
      <c r="D986" s="57"/>
      <c r="E986" s="57"/>
      <c r="F986" s="57">
        <f t="shared" si="132"/>
        <v>237.5</v>
      </c>
      <c r="G986" s="187" t="s">
        <v>2004</v>
      </c>
      <c r="H986" s="188">
        <v>134</v>
      </c>
      <c r="I986" s="56">
        <f t="shared" si="133"/>
        <v>2.4185730527283215E-3</v>
      </c>
      <c r="J986" s="245">
        <f t="shared" si="134"/>
        <v>8.9003488340402228</v>
      </c>
      <c r="K986" s="245">
        <f t="shared" si="135"/>
        <v>1.9580767434888491</v>
      </c>
      <c r="L986" s="54">
        <f t="shared" si="130"/>
        <v>4.2276656961691055</v>
      </c>
      <c r="M986" s="161">
        <v>2.6648195553051051</v>
      </c>
      <c r="N986" s="56">
        <f t="shared" si="131"/>
        <v>7.4740677174750664E-2</v>
      </c>
      <c r="R986" s="177"/>
    </row>
    <row r="987" spans="1:18" ht="12.75" customHeight="1" x14ac:dyDescent="0.2">
      <c r="A987" s="57">
        <f t="shared" si="136"/>
        <v>23</v>
      </c>
      <c r="B987" s="57" t="s">
        <v>1301</v>
      </c>
      <c r="C987" s="57">
        <v>159.5</v>
      </c>
      <c r="D987" s="57"/>
      <c r="E987" s="57">
        <v>91.9</v>
      </c>
      <c r="F987" s="57">
        <f t="shared" si="132"/>
        <v>251.4</v>
      </c>
      <c r="G987" s="187" t="s">
        <v>1995</v>
      </c>
      <c r="H987" s="188">
        <v>160</v>
      </c>
      <c r="I987" s="56">
        <f t="shared" si="133"/>
        <v>2.8878484211681452E-3</v>
      </c>
      <c r="J987" s="245">
        <f t="shared" si="134"/>
        <v>10.627282189898775</v>
      </c>
      <c r="K987" s="245">
        <f t="shared" si="135"/>
        <v>2.3380020817777307</v>
      </c>
      <c r="L987" s="54">
        <f t="shared" si="130"/>
        <v>5.0479590402019179</v>
      </c>
      <c r="M987" s="161">
        <v>3.1818740958866925</v>
      </c>
      <c r="N987" s="56">
        <f t="shared" si="131"/>
        <v>8.4308342910760198E-2</v>
      </c>
      <c r="R987" s="177"/>
    </row>
    <row r="988" spans="1:18" ht="12.75" customHeight="1" x14ac:dyDescent="0.2">
      <c r="A988" s="57">
        <f t="shared" si="136"/>
        <v>24</v>
      </c>
      <c r="B988" s="57" t="s">
        <v>1302</v>
      </c>
      <c r="C988" s="57">
        <v>6036.5</v>
      </c>
      <c r="D988" s="57"/>
      <c r="E988" s="57">
        <v>57.9</v>
      </c>
      <c r="F988" s="57">
        <f t="shared" si="132"/>
        <v>6094.4</v>
      </c>
      <c r="G988" s="187" t="s">
        <v>1995</v>
      </c>
      <c r="H988" s="188">
        <v>1920</v>
      </c>
      <c r="I988" s="56">
        <f t="shared" si="133"/>
        <v>3.4654181054017741E-2</v>
      </c>
      <c r="J988" s="245">
        <f t="shared" si="134"/>
        <v>127.52738627878529</v>
      </c>
      <c r="K988" s="245">
        <f t="shared" si="135"/>
        <v>28.056024981332762</v>
      </c>
      <c r="L988" s="54">
        <f t="shared" si="130"/>
        <v>60.575508482423011</v>
      </c>
      <c r="M988" s="161">
        <v>38.182489150640308</v>
      </c>
      <c r="N988" s="56">
        <f t="shared" si="131"/>
        <v>4.1733625770080961E-2</v>
      </c>
      <c r="R988" s="177"/>
    </row>
    <row r="989" spans="1:18" ht="12.75" customHeight="1" x14ac:dyDescent="0.2">
      <c r="A989" s="57">
        <f t="shared" si="136"/>
        <v>25</v>
      </c>
      <c r="B989" s="57" t="s">
        <v>1303</v>
      </c>
      <c r="C989" s="57">
        <v>5942.78</v>
      </c>
      <c r="D989" s="57">
        <v>26.3</v>
      </c>
      <c r="E989" s="57">
        <v>169.5</v>
      </c>
      <c r="F989" s="57">
        <f t="shared" si="132"/>
        <v>6138.58</v>
      </c>
      <c r="G989" s="187" t="s">
        <v>2005</v>
      </c>
      <c r="H989" s="188">
        <v>1920</v>
      </c>
      <c r="I989" s="56">
        <f t="shared" si="133"/>
        <v>3.4654181054017741E-2</v>
      </c>
      <c r="J989" s="245">
        <f t="shared" si="134"/>
        <v>127.52738627878529</v>
      </c>
      <c r="K989" s="245">
        <f t="shared" si="135"/>
        <v>28.056024981332762</v>
      </c>
      <c r="L989" s="54">
        <f t="shared" si="130"/>
        <v>60.575508482423011</v>
      </c>
      <c r="M989" s="161">
        <v>38.182489150640308</v>
      </c>
      <c r="N989" s="56">
        <f t="shared" si="131"/>
        <v>4.1433264516090265E-2</v>
      </c>
      <c r="R989" s="177"/>
    </row>
    <row r="990" spans="1:18" ht="12.75" customHeight="1" x14ac:dyDescent="0.2">
      <c r="A990" s="57">
        <f t="shared" si="136"/>
        <v>26</v>
      </c>
      <c r="B990" s="57" t="s">
        <v>1304</v>
      </c>
      <c r="C990" s="57">
        <v>362.7</v>
      </c>
      <c r="D990" s="57"/>
      <c r="E990" s="57">
        <v>64.8</v>
      </c>
      <c r="F990" s="57">
        <f t="shared" si="132"/>
        <v>427.5</v>
      </c>
      <c r="G990" s="187" t="s">
        <v>2005</v>
      </c>
      <c r="H990" s="188">
        <v>209</v>
      </c>
      <c r="I990" s="56">
        <f t="shared" si="133"/>
        <v>3.77225200015089E-3</v>
      </c>
      <c r="J990" s="245">
        <f t="shared" si="134"/>
        <v>13.881887360555275</v>
      </c>
      <c r="K990" s="245">
        <f t="shared" si="135"/>
        <v>3.0540152193221606</v>
      </c>
      <c r="L990" s="54">
        <f t="shared" si="130"/>
        <v>6.5938964962637554</v>
      </c>
      <c r="M990" s="161">
        <v>4.1563230377519913</v>
      </c>
      <c r="N990" s="56">
        <f t="shared" si="131"/>
        <v>6.4762858745948962E-2</v>
      </c>
      <c r="R990" s="177"/>
    </row>
    <row r="991" spans="1:18" ht="12.75" customHeight="1" x14ac:dyDescent="0.2">
      <c r="A991" s="57">
        <f t="shared" si="136"/>
        <v>27</v>
      </c>
      <c r="B991" s="57" t="s">
        <v>1305</v>
      </c>
      <c r="C991" s="57">
        <v>5493.7</v>
      </c>
      <c r="D991" s="57"/>
      <c r="E991" s="57"/>
      <c r="F991" s="57">
        <f t="shared" si="132"/>
        <v>5493.7</v>
      </c>
      <c r="G991" s="187" t="s">
        <v>2005</v>
      </c>
      <c r="H991" s="188">
        <v>1920</v>
      </c>
      <c r="I991" s="56">
        <f t="shared" si="133"/>
        <v>3.4654181054017741E-2</v>
      </c>
      <c r="J991" s="245">
        <f t="shared" si="134"/>
        <v>127.52738627878529</v>
      </c>
      <c r="K991" s="245">
        <f t="shared" si="135"/>
        <v>28.056024981332762</v>
      </c>
      <c r="L991" s="54">
        <f t="shared" si="130"/>
        <v>60.575508482423011</v>
      </c>
      <c r="M991" s="161">
        <v>38.182489150640308</v>
      </c>
      <c r="N991" s="56">
        <f t="shared" si="131"/>
        <v>4.6296923547551085E-2</v>
      </c>
      <c r="R991" s="177"/>
    </row>
    <row r="992" spans="1:18" ht="12.75" customHeight="1" x14ac:dyDescent="0.2">
      <c r="A992" s="57">
        <f t="shared" si="136"/>
        <v>28</v>
      </c>
      <c r="B992" s="57" t="s">
        <v>1306</v>
      </c>
      <c r="C992" s="57">
        <v>5413.1</v>
      </c>
      <c r="D992" s="57"/>
      <c r="E992" s="57">
        <v>26</v>
      </c>
      <c r="F992" s="57">
        <f t="shared" si="132"/>
        <v>5439.1</v>
      </c>
      <c r="G992" s="187" t="s">
        <v>1995</v>
      </c>
      <c r="H992" s="188">
        <v>1920</v>
      </c>
      <c r="I992" s="56">
        <f t="shared" si="133"/>
        <v>3.4654181054017741E-2</v>
      </c>
      <c r="J992" s="245">
        <f t="shared" si="134"/>
        <v>127.52738627878529</v>
      </c>
      <c r="K992" s="245">
        <f t="shared" si="135"/>
        <v>28.056024981332762</v>
      </c>
      <c r="L992" s="54">
        <f t="shared" si="130"/>
        <v>60.575508482423011</v>
      </c>
      <c r="M992" s="161">
        <v>38.182489150640308</v>
      </c>
      <c r="N992" s="56">
        <f t="shared" si="131"/>
        <v>4.6761671764295812E-2</v>
      </c>
      <c r="R992" s="177"/>
    </row>
    <row r="993" spans="1:18" ht="12.75" customHeight="1" x14ac:dyDescent="0.2">
      <c r="A993" s="57">
        <f t="shared" si="136"/>
        <v>29</v>
      </c>
      <c r="B993" s="57" t="s">
        <v>1307</v>
      </c>
      <c r="C993" s="57">
        <v>420.4</v>
      </c>
      <c r="D993" s="57"/>
      <c r="E993" s="57">
        <v>81.3</v>
      </c>
      <c r="F993" s="57">
        <f t="shared" si="132"/>
        <v>501.7</v>
      </c>
      <c r="G993" s="187" t="s">
        <v>2005</v>
      </c>
      <c r="H993" s="188">
        <v>280</v>
      </c>
      <c r="I993" s="56">
        <f t="shared" si="133"/>
        <v>5.0537347370442545E-3</v>
      </c>
      <c r="J993" s="245">
        <f t="shared" si="134"/>
        <v>18.597743832322855</v>
      </c>
      <c r="K993" s="245">
        <f t="shared" si="135"/>
        <v>4.0915036431110279</v>
      </c>
      <c r="L993" s="54">
        <f t="shared" si="130"/>
        <v>8.8339283203533565</v>
      </c>
      <c r="M993" s="161">
        <v>5.5682796678017112</v>
      </c>
      <c r="N993" s="56">
        <f t="shared" si="131"/>
        <v>7.3931543678670428E-2</v>
      </c>
      <c r="R993" s="177"/>
    </row>
    <row r="994" spans="1:18" ht="12.75" customHeight="1" x14ac:dyDescent="0.2">
      <c r="A994" s="57">
        <f t="shared" si="136"/>
        <v>30</v>
      </c>
      <c r="B994" s="57" t="s">
        <v>1308</v>
      </c>
      <c r="C994" s="57">
        <v>176.4</v>
      </c>
      <c r="D994" s="57"/>
      <c r="E994" s="57">
        <v>88.5</v>
      </c>
      <c r="F994" s="57">
        <f t="shared" si="132"/>
        <v>264.89999999999998</v>
      </c>
      <c r="G994" s="187" t="s">
        <v>2005</v>
      </c>
      <c r="H994" s="188">
        <v>280</v>
      </c>
      <c r="I994" s="56">
        <f t="shared" si="133"/>
        <v>5.0537347370442545E-3</v>
      </c>
      <c r="J994" s="245">
        <f t="shared" si="134"/>
        <v>18.597743832322855</v>
      </c>
      <c r="K994" s="245">
        <f t="shared" si="135"/>
        <v>4.0915036431110279</v>
      </c>
      <c r="L994" s="54">
        <f t="shared" si="130"/>
        <v>8.8339283203533565</v>
      </c>
      <c r="M994" s="161">
        <v>5.5682796678017112</v>
      </c>
      <c r="N994" s="56">
        <f t="shared" si="131"/>
        <v>0.14002059442653436</v>
      </c>
      <c r="R994" s="177"/>
    </row>
    <row r="995" spans="1:18" ht="12.75" customHeight="1" x14ac:dyDescent="0.2">
      <c r="A995" s="57">
        <f t="shared" si="136"/>
        <v>31</v>
      </c>
      <c r="B995" s="57" t="s">
        <v>1309</v>
      </c>
      <c r="C995" s="57">
        <v>476.7</v>
      </c>
      <c r="D995" s="57"/>
      <c r="E995" s="57">
        <v>38</v>
      </c>
      <c r="F995" s="57">
        <f t="shared" si="132"/>
        <v>514.70000000000005</v>
      </c>
      <c r="G995" s="187" t="s">
        <v>1995</v>
      </c>
      <c r="H995" s="188">
        <v>313</v>
      </c>
      <c r="I995" s="56">
        <f t="shared" si="133"/>
        <v>5.6493534739101847E-3</v>
      </c>
      <c r="J995" s="245">
        <f t="shared" si="134"/>
        <v>20.789620783989481</v>
      </c>
      <c r="K995" s="245">
        <f t="shared" si="135"/>
        <v>4.5737165724776858</v>
      </c>
      <c r="L995" s="54">
        <f t="shared" si="130"/>
        <v>9.8750698723950023</v>
      </c>
      <c r="M995" s="161">
        <v>6.2245412000783418</v>
      </c>
      <c r="N995" s="56">
        <f t="shared" si="131"/>
        <v>8.0557506176297866E-2</v>
      </c>
      <c r="R995" s="177"/>
    </row>
    <row r="996" spans="1:18" ht="12.75" customHeight="1" x14ac:dyDescent="0.2">
      <c r="A996" s="57">
        <f t="shared" si="136"/>
        <v>32</v>
      </c>
      <c r="B996" s="57" t="s">
        <v>1314</v>
      </c>
      <c r="C996" s="57">
        <v>474.8</v>
      </c>
      <c r="D996" s="57"/>
      <c r="E996" s="57"/>
      <c r="F996" s="57">
        <f t="shared" si="132"/>
        <v>474.8</v>
      </c>
      <c r="G996" s="187" t="s">
        <v>2004</v>
      </c>
      <c r="H996" s="188">
        <v>250</v>
      </c>
      <c r="I996" s="56">
        <f t="shared" si="133"/>
        <v>4.5122631580752273E-3</v>
      </c>
      <c r="J996" s="245">
        <f t="shared" si="134"/>
        <v>16.605128421716838</v>
      </c>
      <c r="K996" s="245">
        <f t="shared" si="135"/>
        <v>3.6531282527777043</v>
      </c>
      <c r="L996" s="54">
        <f t="shared" si="130"/>
        <v>7.887436000315498</v>
      </c>
      <c r="M996" s="161">
        <v>4.9716782748229571</v>
      </c>
      <c r="N996" s="56">
        <f t="shared" si="131"/>
        <v>6.9750149430566552E-2</v>
      </c>
      <c r="R996" s="177"/>
    </row>
    <row r="997" spans="1:18" ht="12.75" customHeight="1" x14ac:dyDescent="0.2">
      <c r="A997" s="57">
        <f t="shared" si="136"/>
        <v>33</v>
      </c>
      <c r="B997" s="57" t="s">
        <v>1315</v>
      </c>
      <c r="C997" s="57">
        <v>667.03</v>
      </c>
      <c r="D997" s="57"/>
      <c r="E997" s="57"/>
      <c r="F997" s="57">
        <f t="shared" si="132"/>
        <v>667.03</v>
      </c>
      <c r="G997" s="187" t="s">
        <v>2004</v>
      </c>
      <c r="H997" s="188">
        <v>500</v>
      </c>
      <c r="I997" s="56">
        <f t="shared" si="133"/>
        <v>9.0245263161504545E-3</v>
      </c>
      <c r="J997" s="245">
        <f t="shared" si="134"/>
        <v>33.210256843433676</v>
      </c>
      <c r="K997" s="245">
        <f t="shared" si="135"/>
        <v>7.3062565055554085</v>
      </c>
      <c r="L997" s="54">
        <f t="shared" si="130"/>
        <v>15.774872000630996</v>
      </c>
      <c r="M997" s="161">
        <v>9.9433565496459142</v>
      </c>
      <c r="N997" s="56">
        <f t="shared" si="131"/>
        <v>9.9297995441383444E-2</v>
      </c>
      <c r="R997" s="177"/>
    </row>
    <row r="998" spans="1:18" ht="12.75" customHeight="1" x14ac:dyDescent="0.2">
      <c r="A998" s="57">
        <f t="shared" si="136"/>
        <v>34</v>
      </c>
      <c r="B998" s="57" t="s">
        <v>1316</v>
      </c>
      <c r="C998" s="57">
        <v>1023.7</v>
      </c>
      <c r="D998" s="57"/>
      <c r="E998" s="57"/>
      <c r="F998" s="57">
        <f t="shared" si="132"/>
        <v>1023.7</v>
      </c>
      <c r="G998" s="187" t="s">
        <v>2004</v>
      </c>
      <c r="H998" s="188">
        <v>350</v>
      </c>
      <c r="I998" s="56">
        <f t="shared" si="133"/>
        <v>6.3171684213053176E-3</v>
      </c>
      <c r="J998" s="245">
        <f t="shared" si="134"/>
        <v>23.247179790403568</v>
      </c>
      <c r="K998" s="245">
        <f t="shared" si="135"/>
        <v>5.1143795538887851</v>
      </c>
      <c r="L998" s="54">
        <f t="shared" si="130"/>
        <v>11.042410400441694</v>
      </c>
      <c r="M998" s="161">
        <v>6.9603495847521382</v>
      </c>
      <c r="N998" s="56">
        <f t="shared" si="131"/>
        <v>4.529092442071523E-2</v>
      </c>
      <c r="R998" s="177"/>
    </row>
    <row r="999" spans="1:18" ht="12.75" customHeight="1" x14ac:dyDescent="0.2">
      <c r="A999" s="57">
        <f t="shared" si="136"/>
        <v>35</v>
      </c>
      <c r="B999" s="57" t="s">
        <v>1320</v>
      </c>
      <c r="C999" s="57">
        <v>214.1</v>
      </c>
      <c r="D999" s="57"/>
      <c r="E999" s="57"/>
      <c r="F999" s="57">
        <f t="shared" si="132"/>
        <v>214.1</v>
      </c>
      <c r="G999" s="187" t="s">
        <v>2004</v>
      </c>
      <c r="H999" s="188">
        <v>140</v>
      </c>
      <c r="I999" s="56">
        <f t="shared" si="133"/>
        <v>2.5268673685221272E-3</v>
      </c>
      <c r="J999" s="245">
        <f t="shared" si="134"/>
        <v>9.2988719161614277</v>
      </c>
      <c r="K999" s="245">
        <f t="shared" si="135"/>
        <v>2.0457518215555139</v>
      </c>
      <c r="L999" s="54">
        <f t="shared" si="130"/>
        <v>4.4169641601766783</v>
      </c>
      <c r="M999" s="161">
        <v>2.7841398339008556</v>
      </c>
      <c r="N999" s="56">
        <f t="shared" si="131"/>
        <v>8.6621801643131602E-2</v>
      </c>
      <c r="R999" s="177"/>
    </row>
    <row r="1000" spans="1:18" ht="12.75" customHeight="1" x14ac:dyDescent="0.2">
      <c r="A1000" s="57">
        <f t="shared" si="136"/>
        <v>36</v>
      </c>
      <c r="B1000" s="57" t="s">
        <v>1321</v>
      </c>
      <c r="C1000" s="57">
        <v>396.1</v>
      </c>
      <c r="D1000" s="57"/>
      <c r="E1000" s="57">
        <v>77.8</v>
      </c>
      <c r="F1000" s="57">
        <f t="shared" si="132"/>
        <v>473.90000000000003</v>
      </c>
      <c r="G1000" s="187" t="s">
        <v>2004</v>
      </c>
      <c r="H1000" s="188">
        <v>360</v>
      </c>
      <c r="I1000" s="56">
        <f t="shared" si="133"/>
        <v>6.4976589476283273E-3</v>
      </c>
      <c r="J1000" s="245">
        <f t="shared" si="134"/>
        <v>23.911384927272245</v>
      </c>
      <c r="K1000" s="245">
        <f t="shared" si="135"/>
        <v>5.2605046839998941</v>
      </c>
      <c r="L1000" s="54">
        <f t="shared" si="130"/>
        <v>11.357907840454315</v>
      </c>
      <c r="M1000" s="161">
        <v>7.1592167157450559</v>
      </c>
      <c r="N1000" s="56">
        <f t="shared" si="131"/>
        <v>0.10063096469185799</v>
      </c>
      <c r="R1000" s="177"/>
    </row>
    <row r="1001" spans="1:18" ht="12.75" customHeight="1" x14ac:dyDescent="0.2">
      <c r="A1001" s="57">
        <f t="shared" si="136"/>
        <v>37</v>
      </c>
      <c r="B1001" s="57" t="s">
        <v>1322</v>
      </c>
      <c r="C1001" s="57">
        <v>479.6</v>
      </c>
      <c r="D1001" s="57"/>
      <c r="E1001" s="57"/>
      <c r="F1001" s="57">
        <f t="shared" si="132"/>
        <v>479.6</v>
      </c>
      <c r="G1001" s="187" t="s">
        <v>2004</v>
      </c>
      <c r="H1001" s="188">
        <v>480</v>
      </c>
      <c r="I1001" s="56">
        <f t="shared" si="133"/>
        <v>8.6635452635044352E-3</v>
      </c>
      <c r="J1001" s="245">
        <f t="shared" si="134"/>
        <v>31.881846569696322</v>
      </c>
      <c r="K1001" s="245">
        <f t="shared" si="135"/>
        <v>7.0140062453331904</v>
      </c>
      <c r="L1001" s="54">
        <f t="shared" si="130"/>
        <v>15.143877120605753</v>
      </c>
      <c r="M1001" s="161">
        <v>9.5456222876600769</v>
      </c>
      <c r="N1001" s="56">
        <f t="shared" si="131"/>
        <v>0.13257996710445233</v>
      </c>
      <c r="R1001" s="177"/>
    </row>
    <row r="1002" spans="1:18" ht="12.75" customHeight="1" x14ac:dyDescent="0.2">
      <c r="A1002" s="57">
        <f t="shared" si="136"/>
        <v>38</v>
      </c>
      <c r="B1002" s="57" t="s">
        <v>1323</v>
      </c>
      <c r="C1002" s="57">
        <v>415.6</v>
      </c>
      <c r="D1002" s="57"/>
      <c r="E1002" s="57"/>
      <c r="F1002" s="57">
        <f t="shared" si="132"/>
        <v>415.6</v>
      </c>
      <c r="G1002" s="187" t="s">
        <v>1995</v>
      </c>
      <c r="H1002" s="188">
        <v>380</v>
      </c>
      <c r="I1002" s="56">
        <f t="shared" si="133"/>
        <v>6.8586400002743448E-3</v>
      </c>
      <c r="J1002" s="245">
        <f t="shared" si="134"/>
        <v>25.239795201009589</v>
      </c>
      <c r="K1002" s="245">
        <f t="shared" si="135"/>
        <v>5.5527549442221096</v>
      </c>
      <c r="L1002" s="54">
        <f t="shared" si="130"/>
        <v>11.988902720479555</v>
      </c>
      <c r="M1002" s="161">
        <v>7.5569509777308941</v>
      </c>
      <c r="N1002" s="56">
        <f t="shared" si="131"/>
        <v>0.12112224216420149</v>
      </c>
      <c r="R1002" s="177"/>
    </row>
    <row r="1003" spans="1:18" ht="12.75" customHeight="1" x14ac:dyDescent="0.2">
      <c r="A1003" s="57">
        <f t="shared" si="136"/>
        <v>39</v>
      </c>
      <c r="B1003" s="57" t="s">
        <v>1324</v>
      </c>
      <c r="C1003" s="57">
        <v>338.9</v>
      </c>
      <c r="D1003" s="57"/>
      <c r="E1003" s="57">
        <v>73.099999999999994</v>
      </c>
      <c r="F1003" s="57">
        <f t="shared" si="132"/>
        <v>412</v>
      </c>
      <c r="G1003" s="187" t="s">
        <v>2005</v>
      </c>
      <c r="H1003" s="188">
        <v>460</v>
      </c>
      <c r="I1003" s="56">
        <f t="shared" si="133"/>
        <v>8.3025642108584177E-3</v>
      </c>
      <c r="J1003" s="245">
        <f t="shared" si="134"/>
        <v>30.553436295958978</v>
      </c>
      <c r="K1003" s="245">
        <f t="shared" si="135"/>
        <v>6.7217559851109749</v>
      </c>
      <c r="L1003" s="54">
        <f t="shared" si="130"/>
        <v>14.512882240580513</v>
      </c>
      <c r="M1003" s="161">
        <v>9.1478880256742414</v>
      </c>
      <c r="N1003" s="56">
        <f t="shared" si="131"/>
        <v>0.14790282171680755</v>
      </c>
      <c r="R1003" s="177"/>
    </row>
    <row r="1004" spans="1:18" ht="12.75" customHeight="1" x14ac:dyDescent="0.2">
      <c r="A1004" s="57">
        <f t="shared" si="136"/>
        <v>40</v>
      </c>
      <c r="B1004" s="57" t="s">
        <v>1325</v>
      </c>
      <c r="C1004" s="57">
        <v>154.69999999999999</v>
      </c>
      <c r="D1004" s="57"/>
      <c r="E1004" s="57"/>
      <c r="F1004" s="57">
        <f t="shared" si="132"/>
        <v>154.69999999999999</v>
      </c>
      <c r="G1004" s="187" t="s">
        <v>2004</v>
      </c>
      <c r="H1004" s="188">
        <v>75</v>
      </c>
      <c r="I1004" s="56">
        <f t="shared" si="133"/>
        <v>1.3536789474225682E-3</v>
      </c>
      <c r="J1004" s="245">
        <f t="shared" si="134"/>
        <v>4.9815385265150507</v>
      </c>
      <c r="K1004" s="245">
        <f t="shared" si="135"/>
        <v>1.0959384758333111</v>
      </c>
      <c r="L1004" s="54">
        <f t="shared" si="130"/>
        <v>2.366230800094649</v>
      </c>
      <c r="M1004" s="161">
        <v>1.4915034824468869</v>
      </c>
      <c r="N1004" s="56">
        <f t="shared" si="131"/>
        <v>6.4222438816353589E-2</v>
      </c>
      <c r="R1004" s="177"/>
    </row>
    <row r="1005" spans="1:18" ht="12.75" customHeight="1" x14ac:dyDescent="0.2">
      <c r="A1005" s="57">
        <f t="shared" si="136"/>
        <v>41</v>
      </c>
      <c r="B1005" s="57" t="s">
        <v>1326</v>
      </c>
      <c r="C1005" s="57">
        <v>127</v>
      </c>
      <c r="D1005" s="57">
        <v>51.8</v>
      </c>
      <c r="E1005" s="57"/>
      <c r="F1005" s="57">
        <f t="shared" si="132"/>
        <v>178.8</v>
      </c>
      <c r="G1005" s="187" t="s">
        <v>2004</v>
      </c>
      <c r="H1005" s="188">
        <v>170</v>
      </c>
      <c r="I1005" s="56">
        <f t="shared" si="133"/>
        <v>3.0683389474911544E-3</v>
      </c>
      <c r="J1005" s="245">
        <f t="shared" si="134"/>
        <v>11.291487326767449</v>
      </c>
      <c r="K1005" s="245">
        <f t="shared" si="135"/>
        <v>2.4841272118888389</v>
      </c>
      <c r="L1005" s="54">
        <f t="shared" si="130"/>
        <v>5.3634564802145377</v>
      </c>
      <c r="M1005" s="161">
        <v>3.3807412268796102</v>
      </c>
      <c r="N1005" s="56">
        <f t="shared" si="131"/>
        <v>0.12594973291806733</v>
      </c>
      <c r="R1005" s="177"/>
    </row>
    <row r="1006" spans="1:18" ht="12.75" customHeight="1" x14ac:dyDescent="0.2">
      <c r="A1006" s="57">
        <f t="shared" si="136"/>
        <v>42</v>
      </c>
      <c r="B1006" s="57" t="s">
        <v>1327</v>
      </c>
      <c r="C1006" s="57">
        <v>228.6</v>
      </c>
      <c r="D1006" s="57"/>
      <c r="E1006" s="57"/>
      <c r="F1006" s="57">
        <f t="shared" si="132"/>
        <v>228.6</v>
      </c>
      <c r="G1006" s="187" t="s">
        <v>2004</v>
      </c>
      <c r="H1006" s="188">
        <v>170</v>
      </c>
      <c r="I1006" s="56">
        <f t="shared" si="133"/>
        <v>3.0683389474911544E-3</v>
      </c>
      <c r="J1006" s="245">
        <f t="shared" si="134"/>
        <v>11.291487326767449</v>
      </c>
      <c r="K1006" s="245">
        <f t="shared" si="135"/>
        <v>2.4841272118888389</v>
      </c>
      <c r="L1006" s="54">
        <f t="shared" si="130"/>
        <v>5.3634564802145377</v>
      </c>
      <c r="M1006" s="161">
        <v>3.3807412268796102</v>
      </c>
      <c r="N1006" s="56">
        <f t="shared" si="131"/>
        <v>9.851186459208415E-2</v>
      </c>
      <c r="R1006" s="177"/>
    </row>
    <row r="1007" spans="1:18" ht="12.75" customHeight="1" x14ac:dyDescent="0.2">
      <c r="A1007" s="57">
        <f t="shared" si="136"/>
        <v>43</v>
      </c>
      <c r="B1007" s="57" t="s">
        <v>1328</v>
      </c>
      <c r="C1007" s="57">
        <v>211.7</v>
      </c>
      <c r="D1007" s="57"/>
      <c r="E1007" s="57"/>
      <c r="F1007" s="57">
        <f t="shared" si="132"/>
        <v>211.7</v>
      </c>
      <c r="G1007" s="187" t="s">
        <v>2005</v>
      </c>
      <c r="H1007" s="188">
        <v>184</v>
      </c>
      <c r="I1007" s="56">
        <f t="shared" si="133"/>
        <v>3.3210256843433671E-3</v>
      </c>
      <c r="J1007" s="245">
        <f t="shared" si="134"/>
        <v>12.221374518383591</v>
      </c>
      <c r="K1007" s="245">
        <f t="shared" si="135"/>
        <v>2.6887023940443902</v>
      </c>
      <c r="L1007" s="54">
        <f t="shared" si="130"/>
        <v>5.8051528962322054</v>
      </c>
      <c r="M1007" s="161">
        <v>3.659155210269696</v>
      </c>
      <c r="N1007" s="56">
        <f t="shared" si="131"/>
        <v>0.11513644316924838</v>
      </c>
      <c r="R1007" s="177"/>
    </row>
    <row r="1008" spans="1:18" ht="12.75" customHeight="1" x14ac:dyDescent="0.2">
      <c r="A1008" s="57">
        <f t="shared" si="136"/>
        <v>44</v>
      </c>
      <c r="B1008" s="57" t="s">
        <v>1329</v>
      </c>
      <c r="C1008" s="57">
        <v>209.66</v>
      </c>
      <c r="D1008" s="57"/>
      <c r="E1008" s="29"/>
      <c r="F1008" s="57">
        <f t="shared" si="132"/>
        <v>209.66</v>
      </c>
      <c r="G1008" s="187" t="s">
        <v>2005</v>
      </c>
      <c r="H1008" s="188">
        <v>191</v>
      </c>
      <c r="I1008" s="56">
        <f t="shared" si="133"/>
        <v>3.4473690527694733E-3</v>
      </c>
      <c r="J1008" s="245">
        <f t="shared" si="134"/>
        <v>12.686318114191662</v>
      </c>
      <c r="K1008" s="245">
        <f t="shared" si="135"/>
        <v>2.7909899851221658</v>
      </c>
      <c r="L1008" s="54">
        <f t="shared" si="130"/>
        <v>6.0260011042410397</v>
      </c>
      <c r="M1008" s="161">
        <v>3.7983622019647387</v>
      </c>
      <c r="N1008" s="56">
        <f t="shared" si="131"/>
        <v>0.12067953546465519</v>
      </c>
      <c r="R1008" s="177"/>
    </row>
    <row r="1009" spans="1:18" ht="12.75" customHeight="1" x14ac:dyDescent="0.2">
      <c r="A1009" s="57">
        <f t="shared" si="136"/>
        <v>45</v>
      </c>
      <c r="B1009" s="57" t="s">
        <v>1330</v>
      </c>
      <c r="C1009" s="57">
        <v>211.9</v>
      </c>
      <c r="D1009" s="57"/>
      <c r="E1009" s="57"/>
      <c r="F1009" s="57">
        <f t="shared" si="132"/>
        <v>211.9</v>
      </c>
      <c r="G1009" s="187" t="s">
        <v>2005</v>
      </c>
      <c r="H1009" s="188">
        <v>195</v>
      </c>
      <c r="I1009" s="56">
        <f t="shared" si="133"/>
        <v>3.5195652632986772E-3</v>
      </c>
      <c r="J1009" s="245">
        <f t="shared" si="134"/>
        <v>12.952000168939133</v>
      </c>
      <c r="K1009" s="245">
        <f t="shared" si="135"/>
        <v>2.8494400371666093</v>
      </c>
      <c r="L1009" s="54">
        <f t="shared" si="130"/>
        <v>6.1522000802460877</v>
      </c>
      <c r="M1009" s="161">
        <v>3.8779090543619064</v>
      </c>
      <c r="N1009" s="56">
        <f t="shared" si="131"/>
        <v>0.12190443294343432</v>
      </c>
      <c r="R1009" s="177"/>
    </row>
    <row r="1010" spans="1:18" ht="12.75" customHeight="1" x14ac:dyDescent="0.2">
      <c r="A1010" s="57">
        <f t="shared" si="136"/>
        <v>46</v>
      </c>
      <c r="B1010" s="57" t="s">
        <v>1331</v>
      </c>
      <c r="C1010" s="57">
        <v>207</v>
      </c>
      <c r="D1010" s="57"/>
      <c r="E1010" s="57"/>
      <c r="F1010" s="57">
        <f t="shared" si="132"/>
        <v>207</v>
      </c>
      <c r="G1010" s="187" t="s">
        <v>2005</v>
      </c>
      <c r="H1010" s="188">
        <v>180</v>
      </c>
      <c r="I1010" s="56">
        <f t="shared" si="133"/>
        <v>3.2488294738141636E-3</v>
      </c>
      <c r="J1010" s="245">
        <f t="shared" si="134"/>
        <v>11.955692463636122</v>
      </c>
      <c r="K1010" s="245">
        <f t="shared" si="135"/>
        <v>2.6302523419999471</v>
      </c>
      <c r="L1010" s="54">
        <f t="shared" si="130"/>
        <v>5.6789539202271575</v>
      </c>
      <c r="M1010" s="161">
        <v>3.579608357872528</v>
      </c>
      <c r="N1010" s="56">
        <f t="shared" si="131"/>
        <v>0.11519085547698431</v>
      </c>
      <c r="R1010" s="177"/>
    </row>
    <row r="1011" spans="1:18" ht="12.75" customHeight="1" x14ac:dyDescent="0.2">
      <c r="A1011" s="57">
        <f t="shared" si="136"/>
        <v>47</v>
      </c>
      <c r="B1011" s="57" t="s">
        <v>1332</v>
      </c>
      <c r="C1011" s="57">
        <v>513.6</v>
      </c>
      <c r="D1011" s="57"/>
      <c r="E1011" s="57"/>
      <c r="F1011" s="57">
        <f t="shared" si="132"/>
        <v>513.6</v>
      </c>
      <c r="G1011" s="187" t="s">
        <v>2004</v>
      </c>
      <c r="H1011" s="188">
        <v>210</v>
      </c>
      <c r="I1011" s="56">
        <f t="shared" si="133"/>
        <v>3.7903010527831908E-3</v>
      </c>
      <c r="J1011" s="245">
        <f t="shared" si="134"/>
        <v>13.948307874242142</v>
      </c>
      <c r="K1011" s="245">
        <f t="shared" si="135"/>
        <v>3.0686277323332711</v>
      </c>
      <c r="L1011" s="54">
        <f t="shared" si="130"/>
        <v>6.6254462402650169</v>
      </c>
      <c r="M1011" s="161">
        <v>4.1762097508512834</v>
      </c>
      <c r="N1011" s="56">
        <f t="shared" si="131"/>
        <v>5.4163924450334335E-2</v>
      </c>
      <c r="R1011" s="177"/>
    </row>
    <row r="1012" spans="1:18" ht="12.75" customHeight="1" x14ac:dyDescent="0.2">
      <c r="A1012" s="57">
        <f t="shared" si="136"/>
        <v>48</v>
      </c>
      <c r="B1012" s="57" t="s">
        <v>1333</v>
      </c>
      <c r="C1012" s="57">
        <v>322.89999999999998</v>
      </c>
      <c r="D1012" s="57">
        <v>13.4</v>
      </c>
      <c r="E1012" s="57"/>
      <c r="F1012" s="57">
        <f t="shared" si="132"/>
        <v>336.29999999999995</v>
      </c>
      <c r="G1012" s="187" t="s">
        <v>2004</v>
      </c>
      <c r="H1012" s="188">
        <v>163</v>
      </c>
      <c r="I1012" s="56">
        <f t="shared" si="133"/>
        <v>2.9419955790650478E-3</v>
      </c>
      <c r="J1012" s="245">
        <f t="shared" si="134"/>
        <v>10.826543730959376</v>
      </c>
      <c r="K1012" s="245">
        <f t="shared" si="135"/>
        <v>2.3818396208110628</v>
      </c>
      <c r="L1012" s="54">
        <f t="shared" si="130"/>
        <v>5.1426082722057034</v>
      </c>
      <c r="M1012" s="161">
        <v>3.2415342351845675</v>
      </c>
      <c r="N1012" s="56">
        <f t="shared" si="131"/>
        <v>6.4206142905622099E-2</v>
      </c>
      <c r="R1012" s="177"/>
    </row>
    <row r="1013" spans="1:18" ht="12.75" customHeight="1" x14ac:dyDescent="0.2">
      <c r="A1013" s="57">
        <f t="shared" si="136"/>
        <v>49</v>
      </c>
      <c r="B1013" s="57" t="s">
        <v>1334</v>
      </c>
      <c r="C1013" s="57">
        <v>315.5</v>
      </c>
      <c r="D1013" s="57"/>
      <c r="E1013" s="57"/>
      <c r="F1013" s="57">
        <f t="shared" si="132"/>
        <v>315.5</v>
      </c>
      <c r="G1013" s="187" t="s">
        <v>2004</v>
      </c>
      <c r="H1013" s="188">
        <v>186</v>
      </c>
      <c r="I1013" s="56">
        <f t="shared" si="133"/>
        <v>3.3571237896079689E-3</v>
      </c>
      <c r="J1013" s="245">
        <f t="shared" si="134"/>
        <v>12.354215545757326</v>
      </c>
      <c r="K1013" s="245">
        <f t="shared" si="135"/>
        <v>2.7179274200666117</v>
      </c>
      <c r="L1013" s="54">
        <f t="shared" si="130"/>
        <v>5.8682523842347294</v>
      </c>
      <c r="M1013" s="161">
        <v>3.6989286364682799</v>
      </c>
      <c r="N1013" s="56">
        <f t="shared" si="131"/>
        <v>7.8096114061892069E-2</v>
      </c>
      <c r="R1013" s="177"/>
    </row>
    <row r="1014" spans="1:18" ht="12.75" customHeight="1" x14ac:dyDescent="0.2">
      <c r="A1014" s="57">
        <f t="shared" si="136"/>
        <v>50</v>
      </c>
      <c r="B1014" s="57" t="s">
        <v>1335</v>
      </c>
      <c r="C1014" s="57">
        <v>375.8</v>
      </c>
      <c r="D1014" s="57"/>
      <c r="E1014" s="57"/>
      <c r="F1014" s="57">
        <f t="shared" si="132"/>
        <v>375.8</v>
      </c>
      <c r="G1014" s="187" t="s">
        <v>2004</v>
      </c>
      <c r="H1014" s="188">
        <v>212</v>
      </c>
      <c r="I1014" s="56">
        <f t="shared" si="133"/>
        <v>3.8263991580477926E-3</v>
      </c>
      <c r="J1014" s="245">
        <f t="shared" si="134"/>
        <v>14.081148901615876</v>
      </c>
      <c r="K1014" s="245">
        <f t="shared" si="135"/>
        <v>3.0978527583554927</v>
      </c>
      <c r="L1014" s="54">
        <f t="shared" si="130"/>
        <v>6.6885457282675409</v>
      </c>
      <c r="M1014" s="161">
        <v>4.2159831770498668</v>
      </c>
      <c r="N1014" s="56">
        <f t="shared" si="131"/>
        <v>7.4729990860268172E-2</v>
      </c>
      <c r="R1014" s="177"/>
    </row>
    <row r="1015" spans="1:18" ht="12.75" customHeight="1" x14ac:dyDescent="0.2">
      <c r="A1015" s="57">
        <f t="shared" si="136"/>
        <v>51</v>
      </c>
      <c r="B1015" s="57" t="s">
        <v>1341</v>
      </c>
      <c r="C1015" s="57">
        <v>267.3</v>
      </c>
      <c r="D1015" s="57"/>
      <c r="E1015" s="57"/>
      <c r="F1015" s="57">
        <f t="shared" si="132"/>
        <v>267.3</v>
      </c>
      <c r="G1015" s="187" t="s">
        <v>2005</v>
      </c>
      <c r="H1015" s="188">
        <v>210</v>
      </c>
      <c r="I1015" s="56">
        <f t="shared" si="133"/>
        <v>3.7903010527831908E-3</v>
      </c>
      <c r="J1015" s="245">
        <f t="shared" si="134"/>
        <v>13.948307874242142</v>
      </c>
      <c r="K1015" s="245">
        <f t="shared" si="135"/>
        <v>3.0686277323332711</v>
      </c>
      <c r="L1015" s="54">
        <f t="shared" si="130"/>
        <v>6.6254462402650169</v>
      </c>
      <c r="M1015" s="161">
        <v>4.1762097508512834</v>
      </c>
      <c r="N1015" s="56">
        <f t="shared" si="131"/>
        <v>0.10407254619413286</v>
      </c>
      <c r="R1015" s="177"/>
    </row>
    <row r="1016" spans="1:18" ht="12.75" customHeight="1" x14ac:dyDescent="0.2">
      <c r="A1016" s="57">
        <f t="shared" si="136"/>
        <v>52</v>
      </c>
      <c r="B1016" s="57" t="s">
        <v>1342</v>
      </c>
      <c r="C1016" s="57">
        <v>505.3</v>
      </c>
      <c r="D1016" s="57"/>
      <c r="E1016" s="57"/>
      <c r="F1016" s="57">
        <f t="shared" si="132"/>
        <v>505.3</v>
      </c>
      <c r="G1016" s="187" t="s">
        <v>1996</v>
      </c>
      <c r="H1016" s="188">
        <v>224</v>
      </c>
      <c r="I1016" s="56">
        <f t="shared" si="133"/>
        <v>4.0429877896354036E-3</v>
      </c>
      <c r="J1016" s="245">
        <f t="shared" si="134"/>
        <v>14.878195065858286</v>
      </c>
      <c r="K1016" s="245">
        <f t="shared" si="135"/>
        <v>3.2732029144888228</v>
      </c>
      <c r="L1016" s="54">
        <f t="shared" si="130"/>
        <v>7.0671426562826856</v>
      </c>
      <c r="M1016" s="161">
        <v>4.4546237342413688</v>
      </c>
      <c r="N1016" s="56">
        <f t="shared" si="131"/>
        <v>5.872385586952536E-2</v>
      </c>
      <c r="R1016" s="177"/>
    </row>
    <row r="1017" spans="1:18" ht="12.75" customHeight="1" x14ac:dyDescent="0.2">
      <c r="A1017" s="57">
        <f t="shared" si="136"/>
        <v>53</v>
      </c>
      <c r="B1017" s="57" t="s">
        <v>1343</v>
      </c>
      <c r="C1017" s="57">
        <v>500.8</v>
      </c>
      <c r="D1017" s="57"/>
      <c r="E1017" s="57"/>
      <c r="F1017" s="57">
        <f t="shared" si="132"/>
        <v>500.8</v>
      </c>
      <c r="G1017" s="187" t="s">
        <v>1996</v>
      </c>
      <c r="H1017" s="188">
        <v>220</v>
      </c>
      <c r="I1017" s="56">
        <f t="shared" si="133"/>
        <v>3.9707915791062001E-3</v>
      </c>
      <c r="J1017" s="245">
        <f t="shared" si="134"/>
        <v>14.612513011110817</v>
      </c>
      <c r="K1017" s="245">
        <f t="shared" si="135"/>
        <v>3.2147528624443797</v>
      </c>
      <c r="L1017" s="54">
        <f t="shared" si="130"/>
        <v>6.9409436802776376</v>
      </c>
      <c r="M1017" s="161">
        <v>4.3750768818442021</v>
      </c>
      <c r="N1017" s="56">
        <f t="shared" si="131"/>
        <v>5.8193463330026035E-2</v>
      </c>
      <c r="R1017" s="177"/>
    </row>
    <row r="1018" spans="1:18" ht="12.75" customHeight="1" x14ac:dyDescent="0.2">
      <c r="A1018" s="57">
        <f t="shared" si="136"/>
        <v>54</v>
      </c>
      <c r="B1018" s="57" t="s">
        <v>1344</v>
      </c>
      <c r="C1018" s="57">
        <v>494</v>
      </c>
      <c r="D1018" s="57"/>
      <c r="E1018" s="57"/>
      <c r="F1018" s="57">
        <f t="shared" si="132"/>
        <v>494</v>
      </c>
      <c r="G1018" s="187" t="s">
        <v>1996</v>
      </c>
      <c r="H1018" s="188">
        <v>220</v>
      </c>
      <c r="I1018" s="56">
        <f t="shared" si="133"/>
        <v>3.9707915791062001E-3</v>
      </c>
      <c r="J1018" s="245">
        <f t="shared" si="134"/>
        <v>14.612513011110817</v>
      </c>
      <c r="K1018" s="245">
        <f t="shared" si="135"/>
        <v>3.2147528624443797</v>
      </c>
      <c r="L1018" s="54">
        <f t="shared" si="130"/>
        <v>6.9409436802776376</v>
      </c>
      <c r="M1018" s="161">
        <v>4.3750768818442021</v>
      </c>
      <c r="N1018" s="56">
        <f t="shared" si="131"/>
        <v>5.8994506954811815E-2</v>
      </c>
      <c r="R1018" s="177"/>
    </row>
    <row r="1019" spans="1:18" ht="12.75" customHeight="1" x14ac:dyDescent="0.2">
      <c r="A1019" s="57">
        <f t="shared" si="136"/>
        <v>55</v>
      </c>
      <c r="B1019" s="57" t="s">
        <v>1345</v>
      </c>
      <c r="C1019" s="57">
        <v>504.3</v>
      </c>
      <c r="D1019" s="57"/>
      <c r="E1019" s="57"/>
      <c r="F1019" s="57">
        <f t="shared" si="132"/>
        <v>504.3</v>
      </c>
      <c r="G1019" s="187" t="s">
        <v>1996</v>
      </c>
      <c r="H1019" s="188">
        <v>220</v>
      </c>
      <c r="I1019" s="56">
        <f t="shared" si="133"/>
        <v>3.9707915791062001E-3</v>
      </c>
      <c r="J1019" s="245">
        <f t="shared" si="134"/>
        <v>14.612513011110817</v>
      </c>
      <c r="K1019" s="245">
        <f t="shared" si="135"/>
        <v>3.2147528624443797</v>
      </c>
      <c r="L1019" s="54">
        <f t="shared" si="130"/>
        <v>6.9409436802776376</v>
      </c>
      <c r="M1019" s="161">
        <v>4.3750768818442021</v>
      </c>
      <c r="N1019" s="56">
        <f t="shared" si="131"/>
        <v>5.7789582462179329E-2</v>
      </c>
      <c r="R1019" s="177"/>
    </row>
    <row r="1020" spans="1:18" ht="12.75" customHeight="1" x14ac:dyDescent="0.2">
      <c r="A1020" s="57">
        <f t="shared" si="136"/>
        <v>56</v>
      </c>
      <c r="B1020" s="57" t="s">
        <v>1346</v>
      </c>
      <c r="C1020" s="57">
        <v>272.3</v>
      </c>
      <c r="D1020" s="57"/>
      <c r="E1020" s="57"/>
      <c r="F1020" s="57">
        <f t="shared" si="132"/>
        <v>272.3</v>
      </c>
      <c r="G1020" s="187" t="s">
        <v>2005</v>
      </c>
      <c r="H1020" s="188">
        <v>210</v>
      </c>
      <c r="I1020" s="56">
        <f t="shared" si="133"/>
        <v>3.7903010527831908E-3</v>
      </c>
      <c r="J1020" s="245">
        <f t="shared" si="134"/>
        <v>13.948307874242142</v>
      </c>
      <c r="K1020" s="245">
        <f t="shared" si="135"/>
        <v>3.0686277323332711</v>
      </c>
      <c r="L1020" s="54">
        <f t="shared" si="130"/>
        <v>6.6254462402650169</v>
      </c>
      <c r="M1020" s="161">
        <v>4.1762097508512834</v>
      </c>
      <c r="N1020" s="56">
        <f t="shared" si="131"/>
        <v>0.10216155562868789</v>
      </c>
      <c r="R1020" s="177"/>
    </row>
    <row r="1021" spans="1:18" ht="12.75" customHeight="1" x14ac:dyDescent="0.2">
      <c r="A1021" s="57">
        <f t="shared" si="136"/>
        <v>57</v>
      </c>
      <c r="B1021" s="57" t="s">
        <v>1347</v>
      </c>
      <c r="C1021" s="57">
        <v>388.84</v>
      </c>
      <c r="D1021" s="57"/>
      <c r="E1021" s="57"/>
      <c r="F1021" s="57">
        <f t="shared" si="132"/>
        <v>388.84</v>
      </c>
      <c r="G1021" s="187" t="s">
        <v>1996</v>
      </c>
      <c r="H1021" s="188">
        <v>220</v>
      </c>
      <c r="I1021" s="56">
        <f t="shared" si="133"/>
        <v>3.9707915791062001E-3</v>
      </c>
      <c r="J1021" s="245">
        <f t="shared" si="134"/>
        <v>14.612513011110817</v>
      </c>
      <c r="K1021" s="245">
        <f t="shared" si="135"/>
        <v>3.2147528624443797</v>
      </c>
      <c r="L1021" s="54">
        <f t="shared" si="130"/>
        <v>6.9409436802776376</v>
      </c>
      <c r="M1021" s="161">
        <v>4.3750768818442021</v>
      </c>
      <c r="N1021" s="56">
        <f t="shared" si="131"/>
        <v>7.49493016039426E-2</v>
      </c>
      <c r="R1021" s="177"/>
    </row>
    <row r="1022" spans="1:18" ht="12.75" customHeight="1" x14ac:dyDescent="0.2">
      <c r="A1022" s="57">
        <f t="shared" si="136"/>
        <v>58</v>
      </c>
      <c r="B1022" s="57" t="s">
        <v>1348</v>
      </c>
      <c r="C1022" s="57">
        <v>441.6</v>
      </c>
      <c r="D1022" s="57"/>
      <c r="E1022" s="57"/>
      <c r="F1022" s="57">
        <f t="shared" si="132"/>
        <v>441.6</v>
      </c>
      <c r="G1022" s="187" t="s">
        <v>1996</v>
      </c>
      <c r="H1022" s="188">
        <v>195</v>
      </c>
      <c r="I1022" s="56">
        <f t="shared" si="133"/>
        <v>3.5195652632986772E-3</v>
      </c>
      <c r="J1022" s="245">
        <f t="shared" si="134"/>
        <v>12.952000168939133</v>
      </c>
      <c r="K1022" s="245">
        <f t="shared" si="135"/>
        <v>2.8494400371666093</v>
      </c>
      <c r="L1022" s="54">
        <f t="shared" si="130"/>
        <v>6.1522000802460877</v>
      </c>
      <c r="M1022" s="161">
        <v>3.8779090543619064</v>
      </c>
      <c r="N1022" s="56">
        <f t="shared" si="131"/>
        <v>5.8495356296906102E-2</v>
      </c>
      <c r="R1022" s="177"/>
    </row>
    <row r="1023" spans="1:18" ht="12.75" customHeight="1" x14ac:dyDescent="0.2">
      <c r="A1023" s="57">
        <f t="shared" si="136"/>
        <v>59</v>
      </c>
      <c r="B1023" s="57" t="s">
        <v>1349</v>
      </c>
      <c r="C1023" s="57">
        <v>440.7</v>
      </c>
      <c r="D1023" s="57"/>
      <c r="E1023" s="57"/>
      <c r="F1023" s="57">
        <f t="shared" si="132"/>
        <v>440.7</v>
      </c>
      <c r="G1023" s="187" t="s">
        <v>1996</v>
      </c>
      <c r="H1023" s="188">
        <v>264</v>
      </c>
      <c r="I1023" s="56">
        <f t="shared" si="133"/>
        <v>4.7649498949274395E-3</v>
      </c>
      <c r="J1023" s="245">
        <f t="shared" si="134"/>
        <v>17.535015613332977</v>
      </c>
      <c r="K1023" s="245">
        <f t="shared" si="135"/>
        <v>3.8577034349332551</v>
      </c>
      <c r="L1023" s="54">
        <f t="shared" si="130"/>
        <v>8.329132416333163</v>
      </c>
      <c r="M1023" s="161">
        <v>5.2500922582130416</v>
      </c>
      <c r="N1023" s="56">
        <f t="shared" si="131"/>
        <v>7.935544298346367E-2</v>
      </c>
      <c r="R1023" s="177"/>
    </row>
    <row r="1024" spans="1:18" ht="12.75" customHeight="1" x14ac:dyDescent="0.2">
      <c r="A1024" s="57">
        <f t="shared" si="136"/>
        <v>60</v>
      </c>
      <c r="B1024" s="57" t="s">
        <v>1350</v>
      </c>
      <c r="C1024" s="57">
        <v>399.7</v>
      </c>
      <c r="D1024" s="57"/>
      <c r="E1024" s="57"/>
      <c r="F1024" s="57">
        <f t="shared" si="132"/>
        <v>399.7</v>
      </c>
      <c r="G1024" s="187" t="s">
        <v>1996</v>
      </c>
      <c r="H1024" s="188">
        <v>220</v>
      </c>
      <c r="I1024" s="56">
        <f t="shared" si="133"/>
        <v>3.9707915791062001E-3</v>
      </c>
      <c r="J1024" s="245">
        <f t="shared" si="134"/>
        <v>14.612513011110817</v>
      </c>
      <c r="K1024" s="245">
        <f t="shared" si="135"/>
        <v>3.2147528624443797</v>
      </c>
      <c r="L1024" s="54">
        <f t="shared" si="130"/>
        <v>6.9409436802776376</v>
      </c>
      <c r="M1024" s="161">
        <v>4.3750768818442021</v>
      </c>
      <c r="N1024" s="56">
        <f t="shared" si="131"/>
        <v>7.291290076476617E-2</v>
      </c>
      <c r="R1024" s="177"/>
    </row>
    <row r="1025" spans="1:18" ht="12.75" customHeight="1" x14ac:dyDescent="0.2">
      <c r="A1025" s="57">
        <f t="shared" si="136"/>
        <v>61</v>
      </c>
      <c r="B1025" s="57" t="s">
        <v>1351</v>
      </c>
      <c r="C1025" s="57">
        <v>275.89999999999998</v>
      </c>
      <c r="D1025" s="57"/>
      <c r="E1025" s="57"/>
      <c r="F1025" s="57">
        <f t="shared" si="132"/>
        <v>275.89999999999998</v>
      </c>
      <c r="G1025" s="187" t="s">
        <v>2004</v>
      </c>
      <c r="H1025" s="188">
        <v>280</v>
      </c>
      <c r="I1025" s="56">
        <f t="shared" si="133"/>
        <v>5.0537347370442545E-3</v>
      </c>
      <c r="J1025" s="245">
        <f t="shared" si="134"/>
        <v>18.597743832322855</v>
      </c>
      <c r="K1025" s="245">
        <f t="shared" si="135"/>
        <v>4.0915036431110279</v>
      </c>
      <c r="L1025" s="54">
        <f t="shared" si="130"/>
        <v>8.8339283203533565</v>
      </c>
      <c r="M1025" s="161">
        <v>5.5682796678017112</v>
      </c>
      <c r="N1025" s="56">
        <f t="shared" si="131"/>
        <v>0.13443804082489652</v>
      </c>
      <c r="R1025" s="177"/>
    </row>
    <row r="1026" spans="1:18" ht="12.75" customHeight="1" x14ac:dyDescent="0.2">
      <c r="A1026" s="57">
        <f t="shared" si="136"/>
        <v>62</v>
      </c>
      <c r="B1026" s="57" t="s">
        <v>1352</v>
      </c>
      <c r="C1026" s="57">
        <v>417.4</v>
      </c>
      <c r="D1026" s="57"/>
      <c r="E1026" s="57"/>
      <c r="F1026" s="57">
        <f t="shared" si="132"/>
        <v>417.4</v>
      </c>
      <c r="G1026" s="187" t="s">
        <v>2005</v>
      </c>
      <c r="H1026" s="188">
        <v>184</v>
      </c>
      <c r="I1026" s="56">
        <f t="shared" si="133"/>
        <v>3.3210256843433671E-3</v>
      </c>
      <c r="J1026" s="245">
        <f t="shared" si="134"/>
        <v>12.221374518383591</v>
      </c>
      <c r="K1026" s="245">
        <f t="shared" si="135"/>
        <v>2.6887023940443902</v>
      </c>
      <c r="L1026" s="54">
        <f t="shared" si="130"/>
        <v>5.8051528962322054</v>
      </c>
      <c r="M1026" s="161">
        <v>3.659155210269696</v>
      </c>
      <c r="N1026" s="56">
        <f t="shared" si="131"/>
        <v>5.8395747529779309E-2</v>
      </c>
      <c r="R1026" s="177"/>
    </row>
    <row r="1027" spans="1:18" ht="12.75" customHeight="1" x14ac:dyDescent="0.2">
      <c r="A1027" s="57">
        <f t="shared" si="136"/>
        <v>63</v>
      </c>
      <c r="B1027" s="57" t="s">
        <v>1353</v>
      </c>
      <c r="C1027" s="57">
        <v>450.1</v>
      </c>
      <c r="D1027" s="57"/>
      <c r="E1027" s="57"/>
      <c r="F1027" s="57">
        <f t="shared" si="132"/>
        <v>450.1</v>
      </c>
      <c r="G1027" s="187" t="s">
        <v>2005</v>
      </c>
      <c r="H1027" s="188">
        <v>190</v>
      </c>
      <c r="I1027" s="56">
        <f t="shared" si="133"/>
        <v>3.4293200001371724E-3</v>
      </c>
      <c r="J1027" s="245">
        <f t="shared" si="134"/>
        <v>12.619897600504794</v>
      </c>
      <c r="K1027" s="245">
        <f t="shared" si="135"/>
        <v>2.7763774721110548</v>
      </c>
      <c r="L1027" s="54">
        <f t="shared" si="130"/>
        <v>5.9944513602397773</v>
      </c>
      <c r="M1027" s="161">
        <v>3.778475488865447</v>
      </c>
      <c r="N1027" s="56">
        <f t="shared" si="131"/>
        <v>5.591913335196861E-2</v>
      </c>
      <c r="R1027" s="177"/>
    </row>
    <row r="1028" spans="1:18" ht="12.75" customHeight="1" x14ac:dyDescent="0.2">
      <c r="A1028" s="57">
        <f t="shared" si="136"/>
        <v>64</v>
      </c>
      <c r="B1028" s="57" t="s">
        <v>1354</v>
      </c>
      <c r="C1028" s="57">
        <v>451</v>
      </c>
      <c r="D1028" s="57"/>
      <c r="E1028" s="57"/>
      <c r="F1028" s="57">
        <f t="shared" si="132"/>
        <v>451</v>
      </c>
      <c r="G1028" s="187" t="s">
        <v>2005</v>
      </c>
      <c r="H1028" s="188">
        <v>184</v>
      </c>
      <c r="I1028" s="56">
        <f t="shared" si="133"/>
        <v>3.3210256843433671E-3</v>
      </c>
      <c r="J1028" s="245">
        <f t="shared" si="134"/>
        <v>12.221374518383591</v>
      </c>
      <c r="K1028" s="245">
        <f t="shared" si="135"/>
        <v>2.6887023940443902</v>
      </c>
      <c r="L1028" s="54">
        <f t="shared" si="130"/>
        <v>5.8051528962322054</v>
      </c>
      <c r="M1028" s="161">
        <v>3.659155210269696</v>
      </c>
      <c r="N1028" s="56">
        <f t="shared" si="131"/>
        <v>5.404519959851415E-2</v>
      </c>
      <c r="R1028" s="177"/>
    </row>
    <row r="1029" spans="1:18" ht="12.75" customHeight="1" x14ac:dyDescent="0.2">
      <c r="A1029" s="57">
        <f t="shared" si="136"/>
        <v>65</v>
      </c>
      <c r="B1029" s="57" t="s">
        <v>1355</v>
      </c>
      <c r="C1029" s="57">
        <v>416.4</v>
      </c>
      <c r="D1029" s="57"/>
      <c r="E1029" s="57"/>
      <c r="F1029" s="57">
        <f t="shared" si="132"/>
        <v>416.4</v>
      </c>
      <c r="G1029" s="187" t="s">
        <v>2005</v>
      </c>
      <c r="H1029" s="188">
        <v>184</v>
      </c>
      <c r="I1029" s="56">
        <f t="shared" si="133"/>
        <v>3.3210256843433671E-3</v>
      </c>
      <c r="J1029" s="245">
        <f t="shared" si="134"/>
        <v>12.221374518383591</v>
      </c>
      <c r="K1029" s="245">
        <f t="shared" ref="K1029:K1087" si="137">J1029*0.22</f>
        <v>2.6887023940443902</v>
      </c>
      <c r="L1029" s="54">
        <f t="shared" ref="L1029:L1092" si="138">J1029*0.475</f>
        <v>5.8051528962322054</v>
      </c>
      <c r="M1029" s="161">
        <v>3.659155210269696</v>
      </c>
      <c r="N1029" s="56">
        <f t="shared" ref="N1029:N1092" si="139">(J1029+K1029+L1029+M1029)/F1029</f>
        <v>5.8535987077161102E-2</v>
      </c>
      <c r="R1029" s="177"/>
    </row>
    <row r="1030" spans="1:18" ht="12.75" customHeight="1" x14ac:dyDescent="0.2">
      <c r="A1030" s="57">
        <f t="shared" si="136"/>
        <v>66</v>
      </c>
      <c r="B1030" s="57" t="s">
        <v>1356</v>
      </c>
      <c r="C1030" s="57">
        <v>309.8</v>
      </c>
      <c r="D1030" s="57"/>
      <c r="E1030" s="57"/>
      <c r="F1030" s="57">
        <f t="shared" ref="F1030:F1092" si="140">E1030+D1030+C1030</f>
        <v>309.8</v>
      </c>
      <c r="G1030" s="187" t="s">
        <v>2004</v>
      </c>
      <c r="H1030" s="188">
        <v>184</v>
      </c>
      <c r="I1030" s="56">
        <f t="shared" ref="I1030:I1093" si="141">2/110809.14*H1030</f>
        <v>3.3210256843433671E-3</v>
      </c>
      <c r="J1030" s="245">
        <f t="shared" ref="J1030:J1093" si="142">I1030*3680</f>
        <v>12.221374518383591</v>
      </c>
      <c r="K1030" s="245">
        <f t="shared" si="137"/>
        <v>2.6887023940443902</v>
      </c>
      <c r="L1030" s="54">
        <f t="shared" si="138"/>
        <v>5.8051528962322054</v>
      </c>
      <c r="M1030" s="161">
        <v>3.659155210269696</v>
      </c>
      <c r="N1030" s="56">
        <f t="shared" si="139"/>
        <v>7.867780832449929E-2</v>
      </c>
      <c r="R1030" s="177"/>
    </row>
    <row r="1031" spans="1:18" ht="12.75" customHeight="1" x14ac:dyDescent="0.2">
      <c r="A1031" s="57">
        <f t="shared" ref="A1031:A1094" si="143">A1030+1</f>
        <v>67</v>
      </c>
      <c r="B1031" s="57" t="s">
        <v>1357</v>
      </c>
      <c r="C1031" s="57">
        <v>265.89999999999998</v>
      </c>
      <c r="D1031" s="57"/>
      <c r="E1031" s="57"/>
      <c r="F1031" s="57">
        <f t="shared" si="140"/>
        <v>265.89999999999998</v>
      </c>
      <c r="G1031" s="187" t="s">
        <v>2004</v>
      </c>
      <c r="H1031" s="188">
        <v>184</v>
      </c>
      <c r="I1031" s="56">
        <f t="shared" si="141"/>
        <v>3.3210256843433671E-3</v>
      </c>
      <c r="J1031" s="245">
        <f t="shared" si="142"/>
        <v>12.221374518383591</v>
      </c>
      <c r="K1031" s="245">
        <f t="shared" si="137"/>
        <v>2.6887023940443902</v>
      </c>
      <c r="L1031" s="54">
        <f t="shared" si="138"/>
        <v>5.8051528962322054</v>
      </c>
      <c r="M1031" s="161">
        <v>3.659155210269696</v>
      </c>
      <c r="N1031" s="56">
        <f t="shared" si="139"/>
        <v>9.1667487848551651E-2</v>
      </c>
      <c r="R1031" s="177"/>
    </row>
    <row r="1032" spans="1:18" ht="12.75" customHeight="1" x14ac:dyDescent="0.2">
      <c r="A1032" s="57">
        <f t="shared" si="143"/>
        <v>68</v>
      </c>
      <c r="B1032" s="57" t="s">
        <v>1358</v>
      </c>
      <c r="C1032" s="57">
        <v>274</v>
      </c>
      <c r="D1032" s="57"/>
      <c r="E1032" s="57"/>
      <c r="F1032" s="57">
        <f t="shared" si="140"/>
        <v>274</v>
      </c>
      <c r="G1032" s="187" t="s">
        <v>2004</v>
      </c>
      <c r="H1032" s="188">
        <v>245</v>
      </c>
      <c r="I1032" s="56">
        <f t="shared" si="141"/>
        <v>4.4220178949137224E-3</v>
      </c>
      <c r="J1032" s="245">
        <f t="shared" si="142"/>
        <v>16.273025853282498</v>
      </c>
      <c r="K1032" s="245">
        <f t="shared" si="137"/>
        <v>3.5800656877221493</v>
      </c>
      <c r="L1032" s="54">
        <f t="shared" si="138"/>
        <v>7.7296872803091858</v>
      </c>
      <c r="M1032" s="161">
        <v>4.8722447093264973</v>
      </c>
      <c r="N1032" s="56">
        <f t="shared" si="139"/>
        <v>0.11844899098773844</v>
      </c>
      <c r="R1032" s="177"/>
    </row>
    <row r="1033" spans="1:18" ht="12.75" customHeight="1" x14ac:dyDescent="0.2">
      <c r="A1033" s="57">
        <f t="shared" si="143"/>
        <v>69</v>
      </c>
      <c r="B1033" s="57" t="s">
        <v>1359</v>
      </c>
      <c r="C1033" s="57">
        <v>245.3</v>
      </c>
      <c r="D1033" s="57"/>
      <c r="E1033" s="57"/>
      <c r="F1033" s="57">
        <f t="shared" si="140"/>
        <v>245.3</v>
      </c>
      <c r="G1033" s="187" t="s">
        <v>2004</v>
      </c>
      <c r="H1033" s="188">
        <v>201</v>
      </c>
      <c r="I1033" s="56">
        <f t="shared" si="141"/>
        <v>3.6278595790924825E-3</v>
      </c>
      <c r="J1033" s="245">
        <f t="shared" si="142"/>
        <v>13.350523251060336</v>
      </c>
      <c r="K1033" s="245">
        <f t="shared" si="137"/>
        <v>2.937115115233274</v>
      </c>
      <c r="L1033" s="54">
        <f t="shared" si="138"/>
        <v>6.3414985442536596</v>
      </c>
      <c r="M1033" s="161">
        <v>3.9972293329576569</v>
      </c>
      <c r="N1033" s="56">
        <f t="shared" si="139"/>
        <v>0.10854613226051743</v>
      </c>
      <c r="R1033" s="177"/>
    </row>
    <row r="1034" spans="1:18" ht="12.75" customHeight="1" x14ac:dyDescent="0.2">
      <c r="A1034" s="57">
        <f t="shared" si="143"/>
        <v>70</v>
      </c>
      <c r="B1034" s="57" t="s">
        <v>1360</v>
      </c>
      <c r="C1034" s="57">
        <v>347.2</v>
      </c>
      <c r="D1034" s="57"/>
      <c r="E1034" s="57"/>
      <c r="F1034" s="57">
        <f t="shared" si="140"/>
        <v>347.2</v>
      </c>
      <c r="G1034" s="187" t="s">
        <v>2004</v>
      </c>
      <c r="H1034" s="188">
        <v>200</v>
      </c>
      <c r="I1034" s="56">
        <f t="shared" si="141"/>
        <v>3.6098105264601816E-3</v>
      </c>
      <c r="J1034" s="245">
        <f t="shared" si="142"/>
        <v>13.284102737373468</v>
      </c>
      <c r="K1034" s="245">
        <f t="shared" si="137"/>
        <v>2.922502602222163</v>
      </c>
      <c r="L1034" s="54">
        <f t="shared" si="138"/>
        <v>6.3099488002523971</v>
      </c>
      <c r="M1034" s="161">
        <v>3.9773426198583652</v>
      </c>
      <c r="N1034" s="56">
        <f t="shared" si="139"/>
        <v>7.6307306335559891E-2</v>
      </c>
      <c r="R1034" s="177"/>
    </row>
    <row r="1035" spans="1:18" ht="12.75" customHeight="1" x14ac:dyDescent="0.2">
      <c r="A1035" s="57">
        <f t="shared" si="143"/>
        <v>71</v>
      </c>
      <c r="B1035" s="57" t="s">
        <v>1361</v>
      </c>
      <c r="C1035" s="57">
        <v>332.5</v>
      </c>
      <c r="D1035" s="57"/>
      <c r="E1035" s="57"/>
      <c r="F1035" s="57">
        <f t="shared" si="140"/>
        <v>332.5</v>
      </c>
      <c r="G1035" s="187" t="s">
        <v>2004</v>
      </c>
      <c r="H1035" s="188">
        <v>184</v>
      </c>
      <c r="I1035" s="56">
        <f t="shared" si="141"/>
        <v>3.3210256843433671E-3</v>
      </c>
      <c r="J1035" s="245">
        <f t="shared" si="142"/>
        <v>12.221374518383591</v>
      </c>
      <c r="K1035" s="245">
        <f t="shared" si="137"/>
        <v>2.6887023940443902</v>
      </c>
      <c r="L1035" s="54">
        <f t="shared" si="138"/>
        <v>5.8051528962322054</v>
      </c>
      <c r="M1035" s="161">
        <v>3.659155210269696</v>
      </c>
      <c r="N1035" s="56">
        <f t="shared" si="139"/>
        <v>7.3306421109563549E-2</v>
      </c>
      <c r="R1035" s="177"/>
    </row>
    <row r="1036" spans="1:18" ht="12.75" customHeight="1" x14ac:dyDescent="0.2">
      <c r="A1036" s="57">
        <f t="shared" si="143"/>
        <v>72</v>
      </c>
      <c r="B1036" s="57" t="s">
        <v>1362</v>
      </c>
      <c r="C1036" s="57">
        <v>317.3</v>
      </c>
      <c r="D1036" s="57"/>
      <c r="E1036" s="57"/>
      <c r="F1036" s="57">
        <f t="shared" si="140"/>
        <v>317.3</v>
      </c>
      <c r="G1036" s="187" t="s">
        <v>2004</v>
      </c>
      <c r="H1036" s="188">
        <v>184</v>
      </c>
      <c r="I1036" s="56">
        <f t="shared" si="141"/>
        <v>3.3210256843433671E-3</v>
      </c>
      <c r="J1036" s="245">
        <f t="shared" si="142"/>
        <v>12.221374518383591</v>
      </c>
      <c r="K1036" s="245">
        <f t="shared" si="137"/>
        <v>2.6887023940443902</v>
      </c>
      <c r="L1036" s="54">
        <f t="shared" si="138"/>
        <v>5.8051528962322054</v>
      </c>
      <c r="M1036" s="161">
        <v>3.659155210269696</v>
      </c>
      <c r="N1036" s="56">
        <f t="shared" si="139"/>
        <v>7.6818105953135457E-2</v>
      </c>
      <c r="R1036" s="177"/>
    </row>
    <row r="1037" spans="1:18" ht="12.75" customHeight="1" x14ac:dyDescent="0.2">
      <c r="A1037" s="57">
        <f t="shared" si="143"/>
        <v>73</v>
      </c>
      <c r="B1037" s="57" t="s">
        <v>1363</v>
      </c>
      <c r="C1037" s="57">
        <v>286</v>
      </c>
      <c r="D1037" s="57"/>
      <c r="E1037" s="57"/>
      <c r="F1037" s="57">
        <f t="shared" si="140"/>
        <v>286</v>
      </c>
      <c r="G1037" s="187" t="s">
        <v>2004</v>
      </c>
      <c r="H1037" s="188">
        <v>180</v>
      </c>
      <c r="I1037" s="56">
        <f t="shared" si="141"/>
        <v>3.2488294738141636E-3</v>
      </c>
      <c r="J1037" s="245">
        <f t="shared" si="142"/>
        <v>11.955692463636122</v>
      </c>
      <c r="K1037" s="245">
        <f t="shared" si="137"/>
        <v>2.6302523419999471</v>
      </c>
      <c r="L1037" s="54">
        <f t="shared" si="138"/>
        <v>5.6789539202271575</v>
      </c>
      <c r="M1037" s="161">
        <v>3.579608357872528</v>
      </c>
      <c r="N1037" s="56">
        <f t="shared" si="139"/>
        <v>8.3372402390684455E-2</v>
      </c>
      <c r="R1037" s="177"/>
    </row>
    <row r="1038" spans="1:18" ht="12.75" customHeight="1" x14ac:dyDescent="0.2">
      <c r="A1038" s="57">
        <f t="shared" si="143"/>
        <v>74</v>
      </c>
      <c r="B1038" s="57" t="s">
        <v>1364</v>
      </c>
      <c r="C1038" s="57">
        <v>226.4</v>
      </c>
      <c r="D1038" s="57"/>
      <c r="E1038" s="57"/>
      <c r="F1038" s="57">
        <f t="shared" si="140"/>
        <v>226.4</v>
      </c>
      <c r="G1038" s="187" t="s">
        <v>2004</v>
      </c>
      <c r="H1038" s="188">
        <v>201</v>
      </c>
      <c r="I1038" s="56">
        <f t="shared" si="141"/>
        <v>3.6278595790924825E-3</v>
      </c>
      <c r="J1038" s="245">
        <f t="shared" si="142"/>
        <v>13.350523251060336</v>
      </c>
      <c r="K1038" s="245">
        <f t="shared" si="137"/>
        <v>2.937115115233274</v>
      </c>
      <c r="L1038" s="54">
        <f t="shared" si="138"/>
        <v>6.3414985442536596</v>
      </c>
      <c r="M1038" s="161">
        <v>3.9972293329576569</v>
      </c>
      <c r="N1038" s="56">
        <f t="shared" si="139"/>
        <v>0.11760762475046345</v>
      </c>
      <c r="R1038" s="177"/>
    </row>
    <row r="1039" spans="1:18" ht="12.75" customHeight="1" x14ac:dyDescent="0.2">
      <c r="A1039" s="57">
        <f t="shared" si="143"/>
        <v>75</v>
      </c>
      <c r="B1039" s="57" t="s">
        <v>1365</v>
      </c>
      <c r="C1039" s="57">
        <v>281.01</v>
      </c>
      <c r="D1039" s="57"/>
      <c r="E1039" s="57"/>
      <c r="F1039" s="57">
        <f t="shared" si="140"/>
        <v>281.01</v>
      </c>
      <c r="G1039" s="187" t="s">
        <v>2004</v>
      </c>
      <c r="H1039" s="188">
        <v>140</v>
      </c>
      <c r="I1039" s="56">
        <f t="shared" si="141"/>
        <v>2.5268673685221272E-3</v>
      </c>
      <c r="J1039" s="245">
        <f t="shared" si="142"/>
        <v>9.2988719161614277</v>
      </c>
      <c r="K1039" s="245">
        <f t="shared" si="137"/>
        <v>2.0457518215555139</v>
      </c>
      <c r="L1039" s="54">
        <f t="shared" si="138"/>
        <v>4.4169641601766783</v>
      </c>
      <c r="M1039" s="161">
        <v>2.7841398339008556</v>
      </c>
      <c r="N1039" s="56">
        <f t="shared" si="139"/>
        <v>6.5996682437616014E-2</v>
      </c>
      <c r="R1039" s="177"/>
    </row>
    <row r="1040" spans="1:18" ht="12.75" customHeight="1" x14ac:dyDescent="0.2">
      <c r="A1040" s="57">
        <f t="shared" si="143"/>
        <v>76</v>
      </c>
      <c r="B1040" s="57" t="s">
        <v>1366</v>
      </c>
      <c r="C1040" s="57">
        <v>94.8</v>
      </c>
      <c r="D1040" s="57">
        <v>27.9</v>
      </c>
      <c r="E1040" s="57">
        <v>26</v>
      </c>
      <c r="F1040" s="57">
        <f t="shared" si="140"/>
        <v>148.69999999999999</v>
      </c>
      <c r="G1040" s="187" t="s">
        <v>2004</v>
      </c>
      <c r="H1040" s="188">
        <v>95</v>
      </c>
      <c r="I1040" s="56">
        <f t="shared" si="141"/>
        <v>1.7146600000685862E-3</v>
      </c>
      <c r="J1040" s="245">
        <f t="shared" si="142"/>
        <v>6.3099488002523971</v>
      </c>
      <c r="K1040" s="245">
        <f t="shared" si="137"/>
        <v>1.3881887360555274</v>
      </c>
      <c r="L1040" s="54">
        <f t="shared" si="138"/>
        <v>2.9972256801198887</v>
      </c>
      <c r="M1040" s="161">
        <v>1.8892377444327235</v>
      </c>
      <c r="N1040" s="56">
        <f t="shared" si="139"/>
        <v>8.4630806730736627E-2</v>
      </c>
      <c r="R1040" s="177"/>
    </row>
    <row r="1041" spans="1:18" ht="12.75" customHeight="1" x14ac:dyDescent="0.2">
      <c r="A1041" s="57">
        <f t="shared" si="143"/>
        <v>77</v>
      </c>
      <c r="B1041" s="57" t="s">
        <v>1367</v>
      </c>
      <c r="C1041" s="57">
        <v>222.4</v>
      </c>
      <c r="D1041" s="57"/>
      <c r="E1041" s="57"/>
      <c r="F1041" s="57">
        <f t="shared" si="140"/>
        <v>222.4</v>
      </c>
      <c r="G1041" s="187" t="s">
        <v>2004</v>
      </c>
      <c r="H1041" s="188">
        <v>305</v>
      </c>
      <c r="I1041" s="56">
        <f t="shared" si="141"/>
        <v>5.5049610528517768E-3</v>
      </c>
      <c r="J1041" s="245">
        <f t="shared" si="142"/>
        <v>20.25825667449454</v>
      </c>
      <c r="K1041" s="245">
        <f t="shared" si="137"/>
        <v>4.4568164683887987</v>
      </c>
      <c r="L1041" s="54">
        <f t="shared" si="138"/>
        <v>9.6226719203849065</v>
      </c>
      <c r="M1041" s="161">
        <v>6.0654474952840074</v>
      </c>
      <c r="N1041" s="56">
        <f t="shared" si="139"/>
        <v>0.18166903128845435</v>
      </c>
      <c r="R1041" s="177"/>
    </row>
    <row r="1042" spans="1:18" ht="12.75" customHeight="1" x14ac:dyDescent="0.2">
      <c r="A1042" s="57">
        <f t="shared" si="143"/>
        <v>78</v>
      </c>
      <c r="B1042" s="57" t="s">
        <v>1368</v>
      </c>
      <c r="C1042" s="57">
        <v>377.2</v>
      </c>
      <c r="D1042" s="57"/>
      <c r="E1042" s="57">
        <v>171.6</v>
      </c>
      <c r="F1042" s="57">
        <f t="shared" si="140"/>
        <v>548.79999999999995</v>
      </c>
      <c r="G1042" s="187" t="s">
        <v>2004</v>
      </c>
      <c r="H1042" s="188">
        <v>427</v>
      </c>
      <c r="I1042" s="56">
        <f t="shared" si="141"/>
        <v>7.7069454739924883E-3</v>
      </c>
      <c r="J1042" s="245">
        <f t="shared" si="142"/>
        <v>28.361559344292356</v>
      </c>
      <c r="K1042" s="245">
        <f t="shared" si="137"/>
        <v>6.2395430557443188</v>
      </c>
      <c r="L1042" s="54">
        <f t="shared" si="138"/>
        <v>13.471740688538869</v>
      </c>
      <c r="M1042" s="161">
        <v>8.4916264933976109</v>
      </c>
      <c r="N1042" s="56">
        <f t="shared" si="139"/>
        <v>0.10306936877181697</v>
      </c>
      <c r="R1042" s="177"/>
    </row>
    <row r="1043" spans="1:18" ht="12.75" customHeight="1" x14ac:dyDescent="0.2">
      <c r="A1043" s="57">
        <f t="shared" si="143"/>
        <v>79</v>
      </c>
      <c r="B1043" s="57" t="s">
        <v>1369</v>
      </c>
      <c r="C1043" s="57">
        <v>195.3</v>
      </c>
      <c r="D1043" s="57"/>
      <c r="E1043" s="57"/>
      <c r="F1043" s="57">
        <f t="shared" si="140"/>
        <v>195.3</v>
      </c>
      <c r="G1043" s="187" t="s">
        <v>2004</v>
      </c>
      <c r="H1043" s="188">
        <v>230</v>
      </c>
      <c r="I1043" s="56">
        <f t="shared" si="141"/>
        <v>4.1512821054292088E-3</v>
      </c>
      <c r="J1043" s="245">
        <f t="shared" si="142"/>
        <v>15.276718147979489</v>
      </c>
      <c r="K1043" s="245">
        <f t="shared" si="137"/>
        <v>3.3608779925554875</v>
      </c>
      <c r="L1043" s="54">
        <f t="shared" si="138"/>
        <v>7.2564411202902566</v>
      </c>
      <c r="M1043" s="161">
        <v>4.5739440128371207</v>
      </c>
      <c r="N1043" s="56">
        <f t="shared" si="139"/>
        <v>0.15600604850825578</v>
      </c>
      <c r="R1043" s="177"/>
    </row>
    <row r="1044" spans="1:18" ht="12.75" customHeight="1" x14ac:dyDescent="0.2">
      <c r="A1044" s="57">
        <f t="shared" si="143"/>
        <v>80</v>
      </c>
      <c r="B1044" s="57" t="s">
        <v>1370</v>
      </c>
      <c r="C1044" s="57">
        <v>178.1</v>
      </c>
      <c r="D1044" s="57"/>
      <c r="E1044" s="57">
        <v>22.4</v>
      </c>
      <c r="F1044" s="57">
        <f t="shared" si="140"/>
        <v>200.5</v>
      </c>
      <c r="G1044" s="187" t="s">
        <v>2004</v>
      </c>
      <c r="H1044" s="188">
        <v>200</v>
      </c>
      <c r="I1044" s="56">
        <f t="shared" si="141"/>
        <v>3.6098105264601816E-3</v>
      </c>
      <c r="J1044" s="245">
        <f t="shared" si="142"/>
        <v>13.284102737373468</v>
      </c>
      <c r="K1044" s="245">
        <f t="shared" si="137"/>
        <v>2.922502602222163</v>
      </c>
      <c r="L1044" s="54">
        <f t="shared" si="138"/>
        <v>6.3099488002523971</v>
      </c>
      <c r="M1044" s="161">
        <v>3.9773426198583652</v>
      </c>
      <c r="N1044" s="56">
        <f t="shared" si="139"/>
        <v>0.13213913595863536</v>
      </c>
      <c r="R1044" s="177"/>
    </row>
    <row r="1045" spans="1:18" ht="12.75" customHeight="1" x14ac:dyDescent="0.2">
      <c r="A1045" s="57">
        <f t="shared" si="143"/>
        <v>81</v>
      </c>
      <c r="B1045" s="57" t="s">
        <v>1371</v>
      </c>
      <c r="C1045" s="57">
        <v>292.10000000000002</v>
      </c>
      <c r="D1045" s="57"/>
      <c r="E1045" s="57">
        <v>168.1</v>
      </c>
      <c r="F1045" s="57">
        <f t="shared" si="140"/>
        <v>460.20000000000005</v>
      </c>
      <c r="G1045" s="187" t="s">
        <v>2005</v>
      </c>
      <c r="H1045" s="188">
        <v>280</v>
      </c>
      <c r="I1045" s="56">
        <f t="shared" si="141"/>
        <v>5.0537347370442545E-3</v>
      </c>
      <c r="J1045" s="245">
        <f t="shared" si="142"/>
        <v>18.597743832322855</v>
      </c>
      <c r="K1045" s="245">
        <f t="shared" si="137"/>
        <v>4.0915036431110279</v>
      </c>
      <c r="L1045" s="54">
        <f t="shared" si="138"/>
        <v>8.8339283203533565</v>
      </c>
      <c r="M1045" s="161">
        <v>5.5682796678017112</v>
      </c>
      <c r="N1045" s="56">
        <f t="shared" si="139"/>
        <v>8.0598555983461426E-2</v>
      </c>
      <c r="R1045" s="177"/>
    </row>
    <row r="1046" spans="1:18" ht="12.75" customHeight="1" x14ac:dyDescent="0.2">
      <c r="A1046" s="57">
        <f t="shared" si="143"/>
        <v>82</v>
      </c>
      <c r="B1046" s="57" t="s">
        <v>1372</v>
      </c>
      <c r="C1046" s="57">
        <v>337</v>
      </c>
      <c r="D1046" s="57"/>
      <c r="E1046" s="57">
        <v>36.6</v>
      </c>
      <c r="F1046" s="57">
        <f t="shared" si="140"/>
        <v>373.6</v>
      </c>
      <c r="G1046" s="187" t="s">
        <v>2005</v>
      </c>
      <c r="H1046" s="188">
        <v>290</v>
      </c>
      <c r="I1046" s="56">
        <f t="shared" si="141"/>
        <v>5.2342252633672632E-3</v>
      </c>
      <c r="J1046" s="245">
        <f t="shared" si="142"/>
        <v>19.261948969191529</v>
      </c>
      <c r="K1046" s="245">
        <f t="shared" si="137"/>
        <v>4.237628773222136</v>
      </c>
      <c r="L1046" s="54">
        <f t="shared" si="138"/>
        <v>9.1494257603659754</v>
      </c>
      <c r="M1046" s="161">
        <v>5.7671467987946299</v>
      </c>
      <c r="N1046" s="56">
        <f t="shared" si="139"/>
        <v>0.10282695476866772</v>
      </c>
      <c r="R1046" s="177"/>
    </row>
    <row r="1047" spans="1:18" ht="12.75" customHeight="1" x14ac:dyDescent="0.2">
      <c r="A1047" s="57">
        <f t="shared" si="143"/>
        <v>83</v>
      </c>
      <c r="B1047" s="57" t="s">
        <v>1373</v>
      </c>
      <c r="C1047" s="57">
        <v>275</v>
      </c>
      <c r="D1047" s="57"/>
      <c r="E1047" s="57"/>
      <c r="F1047" s="57">
        <f t="shared" si="140"/>
        <v>275</v>
      </c>
      <c r="G1047" s="187" t="s">
        <v>2005</v>
      </c>
      <c r="H1047" s="188">
        <v>222</v>
      </c>
      <c r="I1047" s="56">
        <f t="shared" si="141"/>
        <v>4.0068896843708018E-3</v>
      </c>
      <c r="J1047" s="245">
        <f t="shared" si="142"/>
        <v>14.745354038484551</v>
      </c>
      <c r="K1047" s="245">
        <f t="shared" si="137"/>
        <v>3.2439778884666013</v>
      </c>
      <c r="L1047" s="54">
        <f t="shared" si="138"/>
        <v>7.0040431682801616</v>
      </c>
      <c r="M1047" s="161">
        <v>4.4148503080427854</v>
      </c>
      <c r="N1047" s="56">
        <f t="shared" si="139"/>
        <v>0.10693900146645129</v>
      </c>
      <c r="R1047" s="177"/>
    </row>
    <row r="1048" spans="1:18" ht="12.75" customHeight="1" x14ac:dyDescent="0.2">
      <c r="A1048" s="57">
        <f t="shared" si="143"/>
        <v>84</v>
      </c>
      <c r="B1048" s="57" t="s">
        <v>1374</v>
      </c>
      <c r="C1048" s="57">
        <v>568.20000000000005</v>
      </c>
      <c r="D1048" s="57">
        <v>30.6</v>
      </c>
      <c r="E1048" s="57"/>
      <c r="F1048" s="57">
        <f t="shared" si="140"/>
        <v>598.80000000000007</v>
      </c>
      <c r="G1048" s="187" t="s">
        <v>2004</v>
      </c>
      <c r="H1048" s="188">
        <v>408</v>
      </c>
      <c r="I1048" s="56">
        <f t="shared" si="141"/>
        <v>7.3640134739787703E-3</v>
      </c>
      <c r="J1048" s="245">
        <f t="shared" si="142"/>
        <v>27.099569584241873</v>
      </c>
      <c r="K1048" s="245">
        <f t="shared" si="137"/>
        <v>5.9619053085332121</v>
      </c>
      <c r="L1048" s="54">
        <f t="shared" si="138"/>
        <v>12.87229555251489</v>
      </c>
      <c r="M1048" s="161">
        <v>8.1137789445110649</v>
      </c>
      <c r="N1048" s="56">
        <f t="shared" si="139"/>
        <v>9.0259768520041819E-2</v>
      </c>
      <c r="R1048" s="177"/>
    </row>
    <row r="1049" spans="1:18" ht="12.75" customHeight="1" x14ac:dyDescent="0.2">
      <c r="A1049" s="57">
        <f t="shared" si="143"/>
        <v>85</v>
      </c>
      <c r="B1049" s="57" t="s">
        <v>1375</v>
      </c>
      <c r="C1049" s="57">
        <v>242.6</v>
      </c>
      <c r="D1049" s="57"/>
      <c r="E1049" s="57">
        <v>164.4</v>
      </c>
      <c r="F1049" s="57">
        <f t="shared" si="140"/>
        <v>407</v>
      </c>
      <c r="G1049" s="187" t="s">
        <v>2004</v>
      </c>
      <c r="H1049" s="188">
        <v>171</v>
      </c>
      <c r="I1049" s="56">
        <f t="shared" si="141"/>
        <v>3.0863880001234553E-3</v>
      </c>
      <c r="J1049" s="245">
        <f t="shared" si="142"/>
        <v>11.357907840454315</v>
      </c>
      <c r="K1049" s="245">
        <f t="shared" si="137"/>
        <v>2.4987397248999494</v>
      </c>
      <c r="L1049" s="54">
        <f t="shared" si="138"/>
        <v>5.3950062242157992</v>
      </c>
      <c r="M1049" s="161">
        <v>3.4006279399789019</v>
      </c>
      <c r="N1049" s="56">
        <f t="shared" si="139"/>
        <v>5.5656711866213682E-2</v>
      </c>
      <c r="R1049" s="177"/>
    </row>
    <row r="1050" spans="1:18" ht="12.75" customHeight="1" x14ac:dyDescent="0.2">
      <c r="A1050" s="57">
        <f t="shared" si="143"/>
        <v>86</v>
      </c>
      <c r="B1050" s="57" t="s">
        <v>1376</v>
      </c>
      <c r="C1050" s="57">
        <v>255.3</v>
      </c>
      <c r="D1050" s="57"/>
      <c r="E1050" s="57"/>
      <c r="F1050" s="57">
        <f t="shared" si="140"/>
        <v>255.3</v>
      </c>
      <c r="G1050" s="187" t="s">
        <v>2004</v>
      </c>
      <c r="H1050" s="188">
        <v>193</v>
      </c>
      <c r="I1050" s="56">
        <f t="shared" si="141"/>
        <v>3.4834671580340755E-3</v>
      </c>
      <c r="J1050" s="245">
        <f t="shared" si="142"/>
        <v>12.819159141565398</v>
      </c>
      <c r="K1050" s="245">
        <f t="shared" si="137"/>
        <v>2.8202150111443878</v>
      </c>
      <c r="L1050" s="54">
        <f t="shared" si="138"/>
        <v>6.0891005922435637</v>
      </c>
      <c r="M1050" s="161">
        <v>3.8381356281633225</v>
      </c>
      <c r="N1050" s="56">
        <f t="shared" si="139"/>
        <v>0.10014340138314402</v>
      </c>
      <c r="R1050" s="177"/>
    </row>
    <row r="1051" spans="1:18" ht="12.75" customHeight="1" x14ac:dyDescent="0.2">
      <c r="A1051" s="57">
        <f t="shared" si="143"/>
        <v>87</v>
      </c>
      <c r="B1051" s="57" t="s">
        <v>1377</v>
      </c>
      <c r="C1051" s="57">
        <v>139.19999999999999</v>
      </c>
      <c r="D1051" s="57"/>
      <c r="E1051" s="57"/>
      <c r="F1051" s="57">
        <f t="shared" si="140"/>
        <v>139.19999999999999</v>
      </c>
      <c r="G1051" s="187" t="s">
        <v>2005</v>
      </c>
      <c r="H1051" s="188">
        <v>193</v>
      </c>
      <c r="I1051" s="56">
        <f t="shared" si="141"/>
        <v>3.4834671580340755E-3</v>
      </c>
      <c r="J1051" s="245">
        <f t="shared" si="142"/>
        <v>12.819159141565398</v>
      </c>
      <c r="K1051" s="245">
        <f t="shared" si="137"/>
        <v>2.8202150111443878</v>
      </c>
      <c r="L1051" s="54">
        <f t="shared" si="138"/>
        <v>6.0891005922435637</v>
      </c>
      <c r="M1051" s="161">
        <v>3.8381356281633225</v>
      </c>
      <c r="N1051" s="56">
        <f t="shared" si="139"/>
        <v>0.1836681779677922</v>
      </c>
      <c r="R1051" s="177"/>
    </row>
    <row r="1052" spans="1:18" ht="12.75" customHeight="1" x14ac:dyDescent="0.2">
      <c r="A1052" s="57">
        <f t="shared" si="143"/>
        <v>88</v>
      </c>
      <c r="B1052" s="57" t="s">
        <v>1378</v>
      </c>
      <c r="C1052" s="57">
        <v>110.5</v>
      </c>
      <c r="D1052" s="57">
        <v>21.5</v>
      </c>
      <c r="E1052" s="57"/>
      <c r="F1052" s="57">
        <f t="shared" si="140"/>
        <v>132</v>
      </c>
      <c r="G1052" s="187" t="s">
        <v>2004</v>
      </c>
      <c r="H1052" s="188">
        <v>78</v>
      </c>
      <c r="I1052" s="56">
        <f t="shared" si="141"/>
        <v>1.4078261053194709E-3</v>
      </c>
      <c r="J1052" s="245">
        <f t="shared" si="142"/>
        <v>5.1808000675756531</v>
      </c>
      <c r="K1052" s="245">
        <f t="shared" si="137"/>
        <v>1.1397760148666436</v>
      </c>
      <c r="L1052" s="54">
        <f t="shared" si="138"/>
        <v>2.460880032098435</v>
      </c>
      <c r="M1052" s="161">
        <v>1.5511636217447624</v>
      </c>
      <c r="N1052" s="56">
        <f t="shared" si="139"/>
        <v>7.8277422244587072E-2</v>
      </c>
      <c r="R1052" s="177"/>
    </row>
    <row r="1053" spans="1:18" ht="12.75" customHeight="1" x14ac:dyDescent="0.2">
      <c r="A1053" s="57">
        <f t="shared" si="143"/>
        <v>89</v>
      </c>
      <c r="B1053" s="57" t="s">
        <v>1379</v>
      </c>
      <c r="C1053" s="57">
        <v>153.9</v>
      </c>
      <c r="D1053" s="57"/>
      <c r="E1053" s="57"/>
      <c r="F1053" s="57">
        <f t="shared" si="140"/>
        <v>153.9</v>
      </c>
      <c r="G1053" s="187" t="s">
        <v>2004</v>
      </c>
      <c r="H1053" s="188">
        <v>160</v>
      </c>
      <c r="I1053" s="56">
        <f t="shared" si="141"/>
        <v>2.8878484211681452E-3</v>
      </c>
      <c r="J1053" s="245">
        <f t="shared" si="142"/>
        <v>10.627282189898775</v>
      </c>
      <c r="K1053" s="245">
        <f t="shared" si="137"/>
        <v>2.3380020817777307</v>
      </c>
      <c r="L1053" s="54">
        <f t="shared" si="138"/>
        <v>5.0479590402019179</v>
      </c>
      <c r="M1053" s="161">
        <v>3.1818740958866925</v>
      </c>
      <c r="N1053" s="56">
        <f t="shared" si="139"/>
        <v>0.13772006112907806</v>
      </c>
      <c r="R1053" s="177"/>
    </row>
    <row r="1054" spans="1:18" ht="12.75" customHeight="1" x14ac:dyDescent="0.2">
      <c r="A1054" s="57">
        <f t="shared" si="143"/>
        <v>90</v>
      </c>
      <c r="B1054" s="57" t="s">
        <v>1380</v>
      </c>
      <c r="C1054" s="57">
        <v>120.6</v>
      </c>
      <c r="D1054" s="57"/>
      <c r="E1054" s="57"/>
      <c r="F1054" s="57">
        <f t="shared" si="140"/>
        <v>120.6</v>
      </c>
      <c r="G1054" s="187" t="s">
        <v>2004</v>
      </c>
      <c r="H1054" s="188">
        <v>128</v>
      </c>
      <c r="I1054" s="56">
        <f t="shared" si="141"/>
        <v>2.3102787369345163E-3</v>
      </c>
      <c r="J1054" s="245">
        <f t="shared" si="142"/>
        <v>8.5018257519190197</v>
      </c>
      <c r="K1054" s="245">
        <f t="shared" si="137"/>
        <v>1.8704016654221844</v>
      </c>
      <c r="L1054" s="54">
        <f t="shared" si="138"/>
        <v>4.0383672321615345</v>
      </c>
      <c r="M1054" s="161">
        <v>2.5454992767093536</v>
      </c>
      <c r="N1054" s="56">
        <f t="shared" si="139"/>
        <v>0.14059779374968567</v>
      </c>
      <c r="R1054" s="177"/>
    </row>
    <row r="1055" spans="1:18" ht="12.75" customHeight="1" x14ac:dyDescent="0.2">
      <c r="A1055" s="57">
        <f t="shared" si="143"/>
        <v>91</v>
      </c>
      <c r="B1055" s="57" t="s">
        <v>1381</v>
      </c>
      <c r="C1055" s="57">
        <v>141.30000000000001</v>
      </c>
      <c r="D1055" s="57"/>
      <c r="E1055" s="57"/>
      <c r="F1055" s="57">
        <f t="shared" si="140"/>
        <v>141.30000000000001</v>
      </c>
      <c r="G1055" s="187" t="s">
        <v>2004</v>
      </c>
      <c r="H1055" s="188">
        <v>215</v>
      </c>
      <c r="I1055" s="56">
        <f t="shared" si="141"/>
        <v>3.8805463159446952E-3</v>
      </c>
      <c r="J1055" s="245">
        <f t="shared" si="142"/>
        <v>14.280410442676478</v>
      </c>
      <c r="K1055" s="245">
        <f t="shared" si="137"/>
        <v>3.1416902973888252</v>
      </c>
      <c r="L1055" s="54">
        <f t="shared" si="138"/>
        <v>6.7831949602713273</v>
      </c>
      <c r="M1055" s="161">
        <v>4.2756433163477423</v>
      </c>
      <c r="N1055" s="56">
        <f t="shared" si="139"/>
        <v>0.20156361653704438</v>
      </c>
      <c r="R1055" s="177"/>
    </row>
    <row r="1056" spans="1:18" ht="12.75" customHeight="1" x14ac:dyDescent="0.2">
      <c r="A1056" s="57">
        <f t="shared" si="143"/>
        <v>92</v>
      </c>
      <c r="B1056" s="57" t="s">
        <v>1382</v>
      </c>
      <c r="C1056" s="57">
        <v>326</v>
      </c>
      <c r="D1056" s="57"/>
      <c r="E1056" s="57"/>
      <c r="F1056" s="57">
        <f t="shared" si="140"/>
        <v>326</v>
      </c>
      <c r="G1056" s="187" t="s">
        <v>2004</v>
      </c>
      <c r="H1056" s="188">
        <v>209</v>
      </c>
      <c r="I1056" s="56">
        <f t="shared" si="141"/>
        <v>3.77225200015089E-3</v>
      </c>
      <c r="J1056" s="245">
        <f t="shared" si="142"/>
        <v>13.881887360555275</v>
      </c>
      <c r="K1056" s="245">
        <f t="shared" si="137"/>
        <v>3.0540152193221606</v>
      </c>
      <c r="L1056" s="54">
        <f t="shared" si="138"/>
        <v>6.5938964962637554</v>
      </c>
      <c r="M1056" s="161">
        <v>4.1563230377519913</v>
      </c>
      <c r="N1056" s="56">
        <f t="shared" si="139"/>
        <v>8.4926754950592584E-2</v>
      </c>
      <c r="R1056" s="177"/>
    </row>
    <row r="1057" spans="1:18" ht="12.75" customHeight="1" x14ac:dyDescent="0.2">
      <c r="A1057" s="57">
        <f t="shared" si="143"/>
        <v>93</v>
      </c>
      <c r="B1057" s="57" t="s">
        <v>1383</v>
      </c>
      <c r="C1057" s="57">
        <v>378.3</v>
      </c>
      <c r="D1057" s="57"/>
      <c r="E1057" s="57"/>
      <c r="F1057" s="57">
        <f t="shared" si="140"/>
        <v>378.3</v>
      </c>
      <c r="G1057" s="187" t="s">
        <v>2004</v>
      </c>
      <c r="H1057" s="188">
        <v>212</v>
      </c>
      <c r="I1057" s="56">
        <f t="shared" si="141"/>
        <v>3.8263991580477926E-3</v>
      </c>
      <c r="J1057" s="245">
        <f t="shared" si="142"/>
        <v>14.081148901615876</v>
      </c>
      <c r="K1057" s="245">
        <f t="shared" si="137"/>
        <v>3.0978527583554927</v>
      </c>
      <c r="L1057" s="54">
        <f t="shared" si="138"/>
        <v>6.6885457282675409</v>
      </c>
      <c r="M1057" s="161">
        <v>4.2159831770498668</v>
      </c>
      <c r="N1057" s="56">
        <f t="shared" si="139"/>
        <v>7.423613683660793E-2</v>
      </c>
      <c r="R1057" s="177"/>
    </row>
    <row r="1058" spans="1:18" ht="12.75" customHeight="1" x14ac:dyDescent="0.2">
      <c r="A1058" s="57">
        <f t="shared" si="143"/>
        <v>94</v>
      </c>
      <c r="B1058" s="57" t="s">
        <v>1384</v>
      </c>
      <c r="C1058" s="57">
        <v>228.2</v>
      </c>
      <c r="D1058" s="57"/>
      <c r="E1058" s="57"/>
      <c r="F1058" s="57">
        <f t="shared" si="140"/>
        <v>228.2</v>
      </c>
      <c r="G1058" s="187" t="s">
        <v>2004</v>
      </c>
      <c r="H1058" s="188">
        <v>203</v>
      </c>
      <c r="I1058" s="56">
        <f t="shared" si="141"/>
        <v>3.6639576843570843E-3</v>
      </c>
      <c r="J1058" s="245">
        <f t="shared" si="142"/>
        <v>13.48336427843407</v>
      </c>
      <c r="K1058" s="245">
        <f t="shared" si="137"/>
        <v>2.9663401412554955</v>
      </c>
      <c r="L1058" s="54">
        <f t="shared" si="138"/>
        <v>6.4045980322561835</v>
      </c>
      <c r="M1058" s="161">
        <v>4.0370027591562412</v>
      </c>
      <c r="N1058" s="56">
        <f t="shared" si="139"/>
        <v>0.11784095184531986</v>
      </c>
      <c r="R1058" s="177"/>
    </row>
    <row r="1059" spans="1:18" ht="12.75" customHeight="1" x14ac:dyDescent="0.2">
      <c r="A1059" s="57">
        <f t="shared" si="143"/>
        <v>95</v>
      </c>
      <c r="B1059" s="57" t="s">
        <v>1385</v>
      </c>
      <c r="C1059" s="57">
        <v>145.69999999999999</v>
      </c>
      <c r="D1059" s="57"/>
      <c r="E1059" s="57"/>
      <c r="F1059" s="57">
        <f t="shared" si="140"/>
        <v>145.69999999999999</v>
      </c>
      <c r="G1059" s="187" t="s">
        <v>2004</v>
      </c>
      <c r="H1059" s="188">
        <v>238</v>
      </c>
      <c r="I1059" s="56">
        <f t="shared" si="141"/>
        <v>4.2956745264876159E-3</v>
      </c>
      <c r="J1059" s="245">
        <f t="shared" si="142"/>
        <v>15.808082257474426</v>
      </c>
      <c r="K1059" s="245">
        <f t="shared" si="137"/>
        <v>3.4777780966443737</v>
      </c>
      <c r="L1059" s="54">
        <f t="shared" si="138"/>
        <v>7.5088390723003524</v>
      </c>
      <c r="M1059" s="161">
        <v>4.7330377176314542</v>
      </c>
      <c r="N1059" s="56">
        <f t="shared" si="139"/>
        <v>0.21638803805113663</v>
      </c>
      <c r="R1059" s="177"/>
    </row>
    <row r="1060" spans="1:18" ht="12.75" customHeight="1" x14ac:dyDescent="0.2">
      <c r="A1060" s="57">
        <f t="shared" si="143"/>
        <v>96</v>
      </c>
      <c r="B1060" s="57" t="s">
        <v>1386</v>
      </c>
      <c r="C1060" s="57">
        <v>220.3</v>
      </c>
      <c r="D1060" s="57"/>
      <c r="E1060" s="57"/>
      <c r="F1060" s="57">
        <f t="shared" si="140"/>
        <v>220.3</v>
      </c>
      <c r="G1060" s="187" t="s">
        <v>2004</v>
      </c>
      <c r="H1060" s="188">
        <v>196</v>
      </c>
      <c r="I1060" s="56">
        <f t="shared" si="141"/>
        <v>3.5376143159309781E-3</v>
      </c>
      <c r="J1060" s="245">
        <f t="shared" si="142"/>
        <v>13.018420682625999</v>
      </c>
      <c r="K1060" s="245">
        <f t="shared" si="137"/>
        <v>2.8640525501777199</v>
      </c>
      <c r="L1060" s="54">
        <f t="shared" si="138"/>
        <v>6.1837498242473492</v>
      </c>
      <c r="M1060" s="161">
        <v>3.897795767461198</v>
      </c>
      <c r="N1060" s="56">
        <f t="shared" si="139"/>
        <v>0.11785755253977424</v>
      </c>
      <c r="R1060" s="177"/>
    </row>
    <row r="1061" spans="1:18" ht="12.75" customHeight="1" x14ac:dyDescent="0.2">
      <c r="A1061" s="57">
        <f t="shared" si="143"/>
        <v>97</v>
      </c>
      <c r="B1061" s="57" t="s">
        <v>1387</v>
      </c>
      <c r="C1061" s="57">
        <v>5244.1</v>
      </c>
      <c r="D1061" s="57"/>
      <c r="E1061" s="57"/>
      <c r="F1061" s="57">
        <f t="shared" si="140"/>
        <v>5244.1</v>
      </c>
      <c r="G1061" s="187" t="s">
        <v>1996</v>
      </c>
      <c r="H1061" s="188">
        <v>1470</v>
      </c>
      <c r="I1061" s="56">
        <f t="shared" si="141"/>
        <v>2.6532107369482336E-2</v>
      </c>
      <c r="J1061" s="245">
        <f t="shared" si="142"/>
        <v>97.638155119695</v>
      </c>
      <c r="K1061" s="245">
        <f t="shared" si="137"/>
        <v>21.4803941263329</v>
      </c>
      <c r="L1061" s="54">
        <f t="shared" si="138"/>
        <v>46.378123681855122</v>
      </c>
      <c r="M1061" s="161">
        <v>29.233468255958986</v>
      </c>
      <c r="N1061" s="56">
        <f t="shared" si="139"/>
        <v>3.7133186091768272E-2</v>
      </c>
      <c r="R1061" s="177"/>
    </row>
    <row r="1062" spans="1:18" ht="12.75" customHeight="1" x14ac:dyDescent="0.2">
      <c r="A1062" s="57">
        <f t="shared" si="143"/>
        <v>98</v>
      </c>
      <c r="B1062" s="57" t="s">
        <v>1388</v>
      </c>
      <c r="C1062" s="57">
        <v>164.4</v>
      </c>
      <c r="D1062" s="57"/>
      <c r="E1062" s="29"/>
      <c r="F1062" s="57">
        <f t="shared" si="140"/>
        <v>164.4</v>
      </c>
      <c r="G1062" s="187" t="s">
        <v>2004</v>
      </c>
      <c r="H1062" s="188">
        <v>145</v>
      </c>
      <c r="I1062" s="56">
        <f t="shared" si="141"/>
        <v>2.6171126316836316E-3</v>
      </c>
      <c r="J1062" s="245">
        <f t="shared" si="142"/>
        <v>9.6309744845957646</v>
      </c>
      <c r="K1062" s="245">
        <f t="shared" si="137"/>
        <v>2.118814386611068</v>
      </c>
      <c r="L1062" s="54">
        <f t="shared" si="138"/>
        <v>4.5747128801829877</v>
      </c>
      <c r="M1062" s="161">
        <v>2.8835733993973149</v>
      </c>
      <c r="N1062" s="56">
        <f t="shared" si="139"/>
        <v>0.11683744008994605</v>
      </c>
      <c r="R1062" s="177"/>
    </row>
    <row r="1063" spans="1:18" ht="12.75" customHeight="1" x14ac:dyDescent="0.2">
      <c r="A1063" s="57">
        <f t="shared" si="143"/>
        <v>99</v>
      </c>
      <c r="B1063" s="57" t="s">
        <v>1389</v>
      </c>
      <c r="C1063" s="57">
        <v>126.2</v>
      </c>
      <c r="D1063" s="57"/>
      <c r="E1063" s="29"/>
      <c r="F1063" s="57">
        <f t="shared" si="140"/>
        <v>126.2</v>
      </c>
      <c r="G1063" s="190"/>
      <c r="H1063" s="191"/>
      <c r="I1063" s="56">
        <f t="shared" si="141"/>
        <v>0</v>
      </c>
      <c r="J1063" s="245">
        <f t="shared" si="142"/>
        <v>0</v>
      </c>
      <c r="K1063" s="245">
        <f t="shared" si="137"/>
        <v>0</v>
      </c>
      <c r="L1063" s="54">
        <f t="shared" si="138"/>
        <v>0</v>
      </c>
      <c r="M1063" s="161">
        <v>4.0370027591562412</v>
      </c>
      <c r="N1063" s="56">
        <f t="shared" si="139"/>
        <v>3.1988928360984478E-2</v>
      </c>
      <c r="R1063" s="177"/>
    </row>
    <row r="1064" spans="1:18" ht="12.75" customHeight="1" x14ac:dyDescent="0.2">
      <c r="A1064" s="57">
        <f t="shared" si="143"/>
        <v>100</v>
      </c>
      <c r="B1064" s="57" t="s">
        <v>1390</v>
      </c>
      <c r="C1064" s="57">
        <v>232.2</v>
      </c>
      <c r="D1064" s="57"/>
      <c r="E1064" s="57">
        <v>29.4</v>
      </c>
      <c r="F1064" s="57">
        <f t="shared" si="140"/>
        <v>261.59999999999997</v>
      </c>
      <c r="G1064" s="187" t="s">
        <v>2004</v>
      </c>
      <c r="H1064" s="188">
        <v>203</v>
      </c>
      <c r="I1064" s="56">
        <f t="shared" si="141"/>
        <v>3.6639576843570843E-3</v>
      </c>
      <c r="J1064" s="245">
        <f t="shared" si="142"/>
        <v>13.48336427843407</v>
      </c>
      <c r="K1064" s="245">
        <f t="shared" si="137"/>
        <v>2.9663401412554955</v>
      </c>
      <c r="L1064" s="54">
        <f t="shared" si="138"/>
        <v>6.4045980322561835</v>
      </c>
      <c r="M1064" s="161">
        <v>5.0313384141208317</v>
      </c>
      <c r="N1064" s="56">
        <f t="shared" si="139"/>
        <v>0.10659648649108021</v>
      </c>
      <c r="R1064" s="177"/>
    </row>
    <row r="1065" spans="1:18" ht="12.75" customHeight="1" x14ac:dyDescent="0.2">
      <c r="A1065" s="57">
        <f t="shared" si="143"/>
        <v>101</v>
      </c>
      <c r="B1065" s="57" t="s">
        <v>1391</v>
      </c>
      <c r="C1065" s="57">
        <v>561.9</v>
      </c>
      <c r="D1065" s="57"/>
      <c r="E1065" s="57"/>
      <c r="F1065" s="57">
        <f t="shared" si="140"/>
        <v>561.9</v>
      </c>
      <c r="G1065" s="187" t="s">
        <v>1996</v>
      </c>
      <c r="H1065" s="188">
        <v>253</v>
      </c>
      <c r="I1065" s="56">
        <f t="shared" si="141"/>
        <v>4.5664103159721295E-3</v>
      </c>
      <c r="J1065" s="245">
        <f t="shared" si="142"/>
        <v>16.804389962777435</v>
      </c>
      <c r="K1065" s="245">
        <f t="shared" si="137"/>
        <v>3.6969657918110359</v>
      </c>
      <c r="L1065" s="54">
        <f t="shared" si="138"/>
        <v>7.9820852323192817</v>
      </c>
      <c r="M1065" s="161">
        <v>5.0313384141208317</v>
      </c>
      <c r="N1065" s="56">
        <f t="shared" si="139"/>
        <v>5.9645451861592071E-2</v>
      </c>
      <c r="R1065" s="177"/>
    </row>
    <row r="1066" spans="1:18" ht="12.75" customHeight="1" x14ac:dyDescent="0.2">
      <c r="A1066" s="57">
        <f t="shared" si="143"/>
        <v>102</v>
      </c>
      <c r="B1066" s="57" t="s">
        <v>1392</v>
      </c>
      <c r="C1066" s="57">
        <v>452.2</v>
      </c>
      <c r="D1066" s="57"/>
      <c r="E1066" s="57"/>
      <c r="F1066" s="57">
        <f t="shared" si="140"/>
        <v>452.2</v>
      </c>
      <c r="G1066" s="187" t="s">
        <v>1996</v>
      </c>
      <c r="H1066" s="188">
        <v>253</v>
      </c>
      <c r="I1066" s="56">
        <f t="shared" si="141"/>
        <v>4.5664103159721295E-3</v>
      </c>
      <c r="J1066" s="245">
        <f t="shared" si="142"/>
        <v>16.804389962777435</v>
      </c>
      <c r="K1066" s="245">
        <f t="shared" si="137"/>
        <v>3.6969657918110359</v>
      </c>
      <c r="L1066" s="54">
        <f t="shared" si="138"/>
        <v>7.9820852323192817</v>
      </c>
      <c r="M1066" s="161">
        <v>5.0313384141208317</v>
      </c>
      <c r="N1066" s="56">
        <f t="shared" si="139"/>
        <v>7.4114947812977852E-2</v>
      </c>
      <c r="R1066" s="177"/>
    </row>
    <row r="1067" spans="1:18" ht="12.75" customHeight="1" x14ac:dyDescent="0.2">
      <c r="A1067" s="57">
        <f t="shared" si="143"/>
        <v>103</v>
      </c>
      <c r="B1067" s="57" t="s">
        <v>1393</v>
      </c>
      <c r="C1067" s="57">
        <v>569.4</v>
      </c>
      <c r="D1067" s="57"/>
      <c r="E1067" s="57"/>
      <c r="F1067" s="57">
        <f t="shared" si="140"/>
        <v>569.4</v>
      </c>
      <c r="G1067" s="187" t="s">
        <v>1996</v>
      </c>
      <c r="H1067" s="188">
        <v>253</v>
      </c>
      <c r="I1067" s="56">
        <f t="shared" si="141"/>
        <v>4.5664103159721295E-3</v>
      </c>
      <c r="J1067" s="245">
        <f t="shared" si="142"/>
        <v>16.804389962777435</v>
      </c>
      <c r="K1067" s="245">
        <f t="shared" si="137"/>
        <v>3.6969657918110359</v>
      </c>
      <c r="L1067" s="54">
        <f t="shared" si="138"/>
        <v>7.9820852323192817</v>
      </c>
      <c r="M1067" s="161">
        <v>3.0625538172909414</v>
      </c>
      <c r="N1067" s="56">
        <f t="shared" si="139"/>
        <v>5.5402168605898652E-2</v>
      </c>
      <c r="R1067" s="177"/>
    </row>
    <row r="1068" spans="1:18" ht="12.75" customHeight="1" x14ac:dyDescent="0.2">
      <c r="A1068" s="57">
        <f t="shared" si="143"/>
        <v>104</v>
      </c>
      <c r="B1068" s="57" t="s">
        <v>1394</v>
      </c>
      <c r="C1068" s="57">
        <v>154.30000000000001</v>
      </c>
      <c r="D1068" s="57"/>
      <c r="E1068" s="57"/>
      <c r="F1068" s="57">
        <f t="shared" si="140"/>
        <v>154.30000000000001</v>
      </c>
      <c r="G1068" s="187" t="s">
        <v>2005</v>
      </c>
      <c r="H1068" s="188">
        <v>154</v>
      </c>
      <c r="I1068" s="56">
        <f t="shared" si="141"/>
        <v>2.7795541053743399E-3</v>
      </c>
      <c r="J1068" s="245">
        <f t="shared" si="142"/>
        <v>10.22875910777757</v>
      </c>
      <c r="K1068" s="245">
        <f t="shared" si="137"/>
        <v>2.2503270037110656</v>
      </c>
      <c r="L1068" s="54">
        <f t="shared" si="138"/>
        <v>4.858660576194346</v>
      </c>
      <c r="M1068" s="161">
        <v>4.9716782748229571</v>
      </c>
      <c r="N1068" s="56">
        <f t="shared" si="139"/>
        <v>0.14458473728130872</v>
      </c>
      <c r="R1068" s="177"/>
    </row>
    <row r="1069" spans="1:18" ht="12.75" customHeight="1" x14ac:dyDescent="0.2">
      <c r="A1069" s="57">
        <f t="shared" si="143"/>
        <v>105</v>
      </c>
      <c r="B1069" s="57" t="s">
        <v>1395</v>
      </c>
      <c r="C1069" s="57">
        <v>394.45</v>
      </c>
      <c r="D1069" s="57"/>
      <c r="E1069" s="57">
        <v>115.6</v>
      </c>
      <c r="F1069" s="57">
        <f t="shared" si="140"/>
        <v>510.04999999999995</v>
      </c>
      <c r="G1069" s="187" t="s">
        <v>2004</v>
      </c>
      <c r="H1069" s="188">
        <v>250</v>
      </c>
      <c r="I1069" s="56">
        <f t="shared" si="141"/>
        <v>4.5122631580752273E-3</v>
      </c>
      <c r="J1069" s="245">
        <f t="shared" si="142"/>
        <v>16.605128421716838</v>
      </c>
      <c r="K1069" s="245">
        <f t="shared" si="137"/>
        <v>3.6531282527777043</v>
      </c>
      <c r="L1069" s="54">
        <f t="shared" si="138"/>
        <v>7.887436000315498</v>
      </c>
      <c r="M1069" s="161">
        <v>4.9716782748229571</v>
      </c>
      <c r="N1069" s="56">
        <f t="shared" si="139"/>
        <v>6.492965581733752E-2</v>
      </c>
      <c r="R1069" s="177"/>
    </row>
    <row r="1070" spans="1:18" ht="12.75" customHeight="1" x14ac:dyDescent="0.2">
      <c r="A1070" s="57">
        <f t="shared" si="143"/>
        <v>106</v>
      </c>
      <c r="B1070" s="57" t="s">
        <v>1396</v>
      </c>
      <c r="C1070" s="57">
        <v>382.2</v>
      </c>
      <c r="D1070" s="57"/>
      <c r="E1070" s="80"/>
      <c r="F1070" s="57">
        <f t="shared" si="140"/>
        <v>382.2</v>
      </c>
      <c r="G1070" s="187" t="s">
        <v>2004</v>
      </c>
      <c r="H1070" s="188">
        <v>250</v>
      </c>
      <c r="I1070" s="56">
        <f t="shared" si="141"/>
        <v>4.5122631580752273E-3</v>
      </c>
      <c r="J1070" s="245">
        <f t="shared" si="142"/>
        <v>16.605128421716838</v>
      </c>
      <c r="K1070" s="245">
        <f t="shared" si="137"/>
        <v>3.6531282527777043</v>
      </c>
      <c r="L1070" s="54">
        <f t="shared" si="138"/>
        <v>7.887436000315498</v>
      </c>
      <c r="M1070" s="161">
        <v>4.0171160460569491</v>
      </c>
      <c r="N1070" s="56">
        <f t="shared" si="139"/>
        <v>8.4151775826444244E-2</v>
      </c>
      <c r="R1070" s="177"/>
    </row>
    <row r="1071" spans="1:18" ht="12.75" customHeight="1" x14ac:dyDescent="0.2">
      <c r="A1071" s="57">
        <f t="shared" si="143"/>
        <v>107</v>
      </c>
      <c r="B1071" s="57" t="s">
        <v>1397</v>
      </c>
      <c r="C1071" s="57">
        <v>360.6</v>
      </c>
      <c r="D1071" s="57"/>
      <c r="E1071" s="57">
        <v>114.9</v>
      </c>
      <c r="F1071" s="57">
        <f t="shared" si="140"/>
        <v>475.5</v>
      </c>
      <c r="G1071" s="187" t="s">
        <v>2004</v>
      </c>
      <c r="H1071" s="188">
        <v>202</v>
      </c>
      <c r="I1071" s="56">
        <f t="shared" si="141"/>
        <v>3.6459086317247834E-3</v>
      </c>
      <c r="J1071" s="245">
        <f t="shared" si="142"/>
        <v>13.416943764747202</v>
      </c>
      <c r="K1071" s="245">
        <f t="shared" si="137"/>
        <v>2.9517276282443845</v>
      </c>
      <c r="L1071" s="54">
        <f t="shared" si="138"/>
        <v>6.3730482882549211</v>
      </c>
      <c r="M1071" s="161">
        <v>12.906476801440395</v>
      </c>
      <c r="N1071" s="56">
        <f t="shared" si="139"/>
        <v>7.4969918996186963E-2</v>
      </c>
      <c r="R1071" s="177"/>
    </row>
    <row r="1072" spans="1:18" ht="12.75" customHeight="1" x14ac:dyDescent="0.2">
      <c r="A1072" s="57">
        <f t="shared" si="143"/>
        <v>108</v>
      </c>
      <c r="B1072" s="57" t="s">
        <v>1398</v>
      </c>
      <c r="C1072" s="57">
        <v>340.3</v>
      </c>
      <c r="D1072" s="57"/>
      <c r="E1072" s="57">
        <v>203.8</v>
      </c>
      <c r="F1072" s="57">
        <f t="shared" si="140"/>
        <v>544.1</v>
      </c>
      <c r="G1072" s="187" t="s">
        <v>2005</v>
      </c>
      <c r="H1072" s="188">
        <v>649</v>
      </c>
      <c r="I1072" s="56">
        <f t="shared" si="141"/>
        <v>1.171383515836329E-2</v>
      </c>
      <c r="J1072" s="245">
        <f t="shared" si="142"/>
        <v>43.106913382776909</v>
      </c>
      <c r="K1072" s="245">
        <f t="shared" si="137"/>
        <v>9.4835209442109196</v>
      </c>
      <c r="L1072" s="54">
        <f t="shared" si="138"/>
        <v>20.475783856819032</v>
      </c>
      <c r="M1072" s="161">
        <v>2.7841398339008556</v>
      </c>
      <c r="N1072" s="56">
        <f t="shared" si="139"/>
        <v>0.13940517922754589</v>
      </c>
      <c r="R1072" s="177"/>
    </row>
    <row r="1073" spans="1:18" ht="12.75" customHeight="1" x14ac:dyDescent="0.2">
      <c r="A1073" s="57">
        <f t="shared" si="143"/>
        <v>109</v>
      </c>
      <c r="B1073" s="57" t="s">
        <v>1399</v>
      </c>
      <c r="C1073" s="57">
        <v>171.5</v>
      </c>
      <c r="D1073" s="57"/>
      <c r="E1073" s="57">
        <v>70</v>
      </c>
      <c r="F1073" s="57">
        <f t="shared" si="140"/>
        <v>241.5</v>
      </c>
      <c r="G1073" s="187" t="s">
        <v>2005</v>
      </c>
      <c r="H1073" s="188">
        <v>140</v>
      </c>
      <c r="I1073" s="56">
        <f t="shared" si="141"/>
        <v>2.5268673685221272E-3</v>
      </c>
      <c r="J1073" s="245">
        <f t="shared" si="142"/>
        <v>9.2988719161614277</v>
      </c>
      <c r="K1073" s="245">
        <f t="shared" si="137"/>
        <v>2.0457518215555139</v>
      </c>
      <c r="L1073" s="54">
        <f t="shared" si="138"/>
        <v>4.4169641601766783</v>
      </c>
      <c r="M1073" s="161">
        <v>4.1762097508512834</v>
      </c>
      <c r="N1073" s="56">
        <f t="shared" si="139"/>
        <v>8.2558168317784286E-2</v>
      </c>
      <c r="R1073" s="177"/>
    </row>
    <row r="1074" spans="1:18" ht="12.75" customHeight="1" x14ac:dyDescent="0.2">
      <c r="A1074" s="57">
        <f t="shared" si="143"/>
        <v>110</v>
      </c>
      <c r="B1074" s="57" t="s">
        <v>1400</v>
      </c>
      <c r="C1074" s="57">
        <v>338.7</v>
      </c>
      <c r="D1074" s="57"/>
      <c r="E1074" s="57">
        <v>33.5</v>
      </c>
      <c r="F1074" s="57">
        <f t="shared" si="140"/>
        <v>372.2</v>
      </c>
      <c r="G1074" s="187" t="s">
        <v>2004</v>
      </c>
      <c r="H1074" s="188">
        <v>210</v>
      </c>
      <c r="I1074" s="56">
        <f t="shared" si="141"/>
        <v>3.7903010527831908E-3</v>
      </c>
      <c r="J1074" s="245">
        <f t="shared" si="142"/>
        <v>13.948307874242142</v>
      </c>
      <c r="K1074" s="245">
        <f t="shared" si="137"/>
        <v>3.0686277323332711</v>
      </c>
      <c r="L1074" s="54">
        <f t="shared" si="138"/>
        <v>6.6254462402650169</v>
      </c>
      <c r="M1074" s="161">
        <v>3.4205146530781945</v>
      </c>
      <c r="N1074" s="56">
        <f t="shared" si="139"/>
        <v>7.2710630037395543E-2</v>
      </c>
      <c r="R1074" s="177"/>
    </row>
    <row r="1075" spans="1:18" ht="12.75" customHeight="1" x14ac:dyDescent="0.2">
      <c r="A1075" s="57">
        <f t="shared" si="143"/>
        <v>111</v>
      </c>
      <c r="B1075" s="57" t="s">
        <v>1401</v>
      </c>
      <c r="C1075" s="57">
        <v>241.5</v>
      </c>
      <c r="D1075" s="57"/>
      <c r="E1075" s="57"/>
      <c r="F1075" s="57">
        <f t="shared" si="140"/>
        <v>241.5</v>
      </c>
      <c r="G1075" s="187" t="s">
        <v>2005</v>
      </c>
      <c r="H1075" s="188">
        <v>172</v>
      </c>
      <c r="I1075" s="56">
        <f t="shared" si="141"/>
        <v>3.1044370527557562E-3</v>
      </c>
      <c r="J1075" s="245">
        <f t="shared" si="142"/>
        <v>11.424328354141183</v>
      </c>
      <c r="K1075" s="245">
        <f t="shared" si="137"/>
        <v>2.5133522379110604</v>
      </c>
      <c r="L1075" s="54">
        <f t="shared" si="138"/>
        <v>5.4265559682170617</v>
      </c>
      <c r="M1075" s="161">
        <v>5.3694125368087935</v>
      </c>
      <c r="N1075" s="56">
        <f t="shared" si="139"/>
        <v>0.10241676644752837</v>
      </c>
      <c r="R1075" s="177"/>
    </row>
    <row r="1076" spans="1:18" ht="12.75" customHeight="1" x14ac:dyDescent="0.2">
      <c r="A1076" s="57">
        <f t="shared" si="143"/>
        <v>112</v>
      </c>
      <c r="B1076" s="57" t="s">
        <v>1402</v>
      </c>
      <c r="C1076" s="57">
        <v>331.7</v>
      </c>
      <c r="D1076" s="57"/>
      <c r="E1076" s="57"/>
      <c r="F1076" s="57">
        <f t="shared" si="140"/>
        <v>331.7</v>
      </c>
      <c r="G1076" s="187" t="s">
        <v>2004</v>
      </c>
      <c r="H1076" s="188">
        <v>270</v>
      </c>
      <c r="I1076" s="56">
        <f t="shared" si="141"/>
        <v>4.8732442107212448E-3</v>
      </c>
      <c r="J1076" s="245">
        <f t="shared" si="142"/>
        <v>17.933538695454182</v>
      </c>
      <c r="K1076" s="245">
        <f t="shared" si="137"/>
        <v>3.9453785129999202</v>
      </c>
      <c r="L1076" s="54">
        <f t="shared" si="138"/>
        <v>8.5184308803407358</v>
      </c>
      <c r="M1076" s="161">
        <v>9.7444894186529947</v>
      </c>
      <c r="N1076" s="56">
        <f t="shared" si="139"/>
        <v>0.12101850318796453</v>
      </c>
      <c r="R1076" s="177"/>
    </row>
    <row r="1077" spans="1:18" ht="12.75" customHeight="1" x14ac:dyDescent="0.2">
      <c r="A1077" s="57">
        <f t="shared" si="143"/>
        <v>113</v>
      </c>
      <c r="B1077" s="57" t="s">
        <v>1403</v>
      </c>
      <c r="C1077" s="57">
        <v>95</v>
      </c>
      <c r="D1077" s="57"/>
      <c r="E1077" s="57"/>
      <c r="F1077" s="57">
        <f t="shared" si="140"/>
        <v>95</v>
      </c>
      <c r="G1077" s="187" t="s">
        <v>2004</v>
      </c>
      <c r="H1077" s="188">
        <v>89</v>
      </c>
      <c r="I1077" s="56">
        <f t="shared" si="141"/>
        <v>1.6063656842747809E-3</v>
      </c>
      <c r="J1077" s="245">
        <f t="shared" si="142"/>
        <v>5.911425718131194</v>
      </c>
      <c r="K1077" s="245">
        <f t="shared" si="137"/>
        <v>1.3005136579888628</v>
      </c>
      <c r="L1077" s="54">
        <f t="shared" si="138"/>
        <v>2.8079272161123172</v>
      </c>
      <c r="M1077" s="161">
        <v>1.7699174658369727</v>
      </c>
      <c r="N1077" s="56">
        <f t="shared" si="139"/>
        <v>0.12410299008494048</v>
      </c>
      <c r="R1077" s="177"/>
    </row>
    <row r="1078" spans="1:18" ht="12.75" customHeight="1" x14ac:dyDescent="0.2">
      <c r="A1078" s="57">
        <f t="shared" si="143"/>
        <v>114</v>
      </c>
      <c r="B1078" s="57" t="s">
        <v>1404</v>
      </c>
      <c r="C1078" s="57">
        <v>208.9</v>
      </c>
      <c r="D1078" s="57"/>
      <c r="E1078" s="57"/>
      <c r="F1078" s="57">
        <f t="shared" si="140"/>
        <v>208.9</v>
      </c>
      <c r="G1078" s="187" t="s">
        <v>2004</v>
      </c>
      <c r="H1078" s="188">
        <v>200</v>
      </c>
      <c r="I1078" s="56">
        <f t="shared" si="141"/>
        <v>3.6098105264601816E-3</v>
      </c>
      <c r="J1078" s="245">
        <f t="shared" si="142"/>
        <v>13.284102737373468</v>
      </c>
      <c r="K1078" s="245">
        <f t="shared" si="137"/>
        <v>2.922502602222163</v>
      </c>
      <c r="L1078" s="54">
        <f t="shared" si="138"/>
        <v>6.3099488002523971</v>
      </c>
      <c r="M1078" s="161">
        <v>3.9773426198583652</v>
      </c>
      <c r="N1078" s="56">
        <f t="shared" si="139"/>
        <v>0.12682573843803921</v>
      </c>
      <c r="R1078" s="177"/>
    </row>
    <row r="1079" spans="1:18" ht="12.75" customHeight="1" x14ac:dyDescent="0.2">
      <c r="A1079" s="57">
        <f t="shared" si="143"/>
        <v>115</v>
      </c>
      <c r="B1079" s="57" t="s">
        <v>1405</v>
      </c>
      <c r="C1079" s="57">
        <v>141.30000000000001</v>
      </c>
      <c r="D1079" s="57"/>
      <c r="E1079" s="57"/>
      <c r="F1079" s="57">
        <f t="shared" si="140"/>
        <v>141.30000000000001</v>
      </c>
      <c r="G1079" s="187" t="s">
        <v>2004</v>
      </c>
      <c r="H1079" s="188">
        <v>120</v>
      </c>
      <c r="I1079" s="56">
        <f t="shared" si="141"/>
        <v>2.1658863158761088E-3</v>
      </c>
      <c r="J1079" s="245">
        <f t="shared" si="142"/>
        <v>7.9704616424240804</v>
      </c>
      <c r="K1079" s="245">
        <f t="shared" si="137"/>
        <v>1.7535015613332976</v>
      </c>
      <c r="L1079" s="54">
        <f t="shared" si="138"/>
        <v>3.7859692801514382</v>
      </c>
      <c r="M1079" s="161">
        <v>2.3864055719150192</v>
      </c>
      <c r="N1079" s="56">
        <f t="shared" si="139"/>
        <v>0.11250062318346662</v>
      </c>
      <c r="R1079" s="177"/>
    </row>
    <row r="1080" spans="1:18" ht="12.75" customHeight="1" x14ac:dyDescent="0.2">
      <c r="A1080" s="57">
        <f t="shared" si="143"/>
        <v>116</v>
      </c>
      <c r="B1080" s="57" t="s">
        <v>1406</v>
      </c>
      <c r="C1080" s="57">
        <v>372.1</v>
      </c>
      <c r="D1080" s="57"/>
      <c r="E1080" s="57"/>
      <c r="F1080" s="57">
        <f t="shared" si="140"/>
        <v>372.1</v>
      </c>
      <c r="G1080" s="187" t="s">
        <v>2004</v>
      </c>
      <c r="H1080" s="188">
        <v>167</v>
      </c>
      <c r="I1080" s="56">
        <f t="shared" si="141"/>
        <v>3.0141917895942518E-3</v>
      </c>
      <c r="J1080" s="245">
        <f t="shared" si="142"/>
        <v>11.092225785706846</v>
      </c>
      <c r="K1080" s="245">
        <f t="shared" si="137"/>
        <v>2.4402896728555064</v>
      </c>
      <c r="L1080" s="54">
        <f t="shared" si="138"/>
        <v>5.2688072482107513</v>
      </c>
      <c r="M1080" s="161">
        <v>3.3210810875817347</v>
      </c>
      <c r="N1080" s="56">
        <f t="shared" si="139"/>
        <v>5.9452845456476312E-2</v>
      </c>
      <c r="R1080" s="177"/>
    </row>
    <row r="1081" spans="1:18" ht="12.75" customHeight="1" x14ac:dyDescent="0.2">
      <c r="A1081" s="57">
        <f t="shared" si="143"/>
        <v>117</v>
      </c>
      <c r="B1081" s="57" t="s">
        <v>1407</v>
      </c>
      <c r="C1081" s="57">
        <v>313.60000000000002</v>
      </c>
      <c r="D1081" s="57"/>
      <c r="E1081" s="57">
        <v>40</v>
      </c>
      <c r="F1081" s="57">
        <f t="shared" si="140"/>
        <v>353.6</v>
      </c>
      <c r="G1081" s="187" t="s">
        <v>2004</v>
      </c>
      <c r="H1081" s="188">
        <v>210</v>
      </c>
      <c r="I1081" s="56">
        <f t="shared" si="141"/>
        <v>3.7903010527831908E-3</v>
      </c>
      <c r="J1081" s="245">
        <f t="shared" si="142"/>
        <v>13.948307874242142</v>
      </c>
      <c r="K1081" s="245">
        <f t="shared" si="137"/>
        <v>3.0686277323332711</v>
      </c>
      <c r="L1081" s="54">
        <f t="shared" si="138"/>
        <v>6.6254462402650169</v>
      </c>
      <c r="M1081" s="161">
        <v>4.1762097508512834</v>
      </c>
      <c r="N1081" s="56">
        <f t="shared" si="139"/>
        <v>7.8672487550033129E-2</v>
      </c>
      <c r="R1081" s="177"/>
    </row>
    <row r="1082" spans="1:18" ht="12.75" customHeight="1" x14ac:dyDescent="0.2">
      <c r="A1082" s="57">
        <f t="shared" si="143"/>
        <v>118</v>
      </c>
      <c r="B1082" s="57" t="s">
        <v>1408</v>
      </c>
      <c r="C1082" s="57">
        <v>249.6</v>
      </c>
      <c r="D1082" s="57"/>
      <c r="E1082" s="57"/>
      <c r="F1082" s="57">
        <f t="shared" si="140"/>
        <v>249.6</v>
      </c>
      <c r="G1082" s="187" t="s">
        <v>2004</v>
      </c>
      <c r="H1082" s="188">
        <v>200</v>
      </c>
      <c r="I1082" s="56">
        <f t="shared" si="141"/>
        <v>3.6098105264601816E-3</v>
      </c>
      <c r="J1082" s="245">
        <f t="shared" si="142"/>
        <v>13.284102737373468</v>
      </c>
      <c r="K1082" s="245">
        <f t="shared" si="137"/>
        <v>2.922502602222163</v>
      </c>
      <c r="L1082" s="54">
        <f t="shared" si="138"/>
        <v>6.3099488002523971</v>
      </c>
      <c r="M1082" s="161">
        <v>3.9773426198583652</v>
      </c>
      <c r="N1082" s="56">
        <f t="shared" si="139"/>
        <v>0.10614541971036215</v>
      </c>
      <c r="R1082" s="177"/>
    </row>
    <row r="1083" spans="1:18" ht="12.75" customHeight="1" x14ac:dyDescent="0.2">
      <c r="A1083" s="57">
        <f t="shared" si="143"/>
        <v>119</v>
      </c>
      <c r="B1083" s="57" t="s">
        <v>1409</v>
      </c>
      <c r="C1083" s="57">
        <v>305.8</v>
      </c>
      <c r="D1083" s="57"/>
      <c r="E1083" s="57">
        <v>36.5</v>
      </c>
      <c r="F1083" s="57">
        <f t="shared" si="140"/>
        <v>342.3</v>
      </c>
      <c r="G1083" s="187" t="s">
        <v>2004</v>
      </c>
      <c r="H1083" s="188">
        <v>180</v>
      </c>
      <c r="I1083" s="56">
        <f t="shared" si="141"/>
        <v>3.2488294738141636E-3</v>
      </c>
      <c r="J1083" s="245">
        <f t="shared" si="142"/>
        <v>11.955692463636122</v>
      </c>
      <c r="K1083" s="245">
        <f t="shared" si="137"/>
        <v>2.6302523419999471</v>
      </c>
      <c r="L1083" s="54">
        <f t="shared" si="138"/>
        <v>5.6789539202271575</v>
      </c>
      <c r="M1083" s="161">
        <v>3.579608357872528</v>
      </c>
      <c r="N1083" s="56">
        <f t="shared" si="139"/>
        <v>6.9659675967676749E-2</v>
      </c>
      <c r="R1083" s="177"/>
    </row>
    <row r="1084" spans="1:18" ht="12.75" customHeight="1" x14ac:dyDescent="0.2">
      <c r="A1084" s="57">
        <f t="shared" si="143"/>
        <v>120</v>
      </c>
      <c r="B1084" s="57" t="s">
        <v>1410</v>
      </c>
      <c r="C1084" s="57">
        <v>206.5</v>
      </c>
      <c r="D1084" s="57"/>
      <c r="E1084" s="57"/>
      <c r="F1084" s="57">
        <f t="shared" si="140"/>
        <v>206.5</v>
      </c>
      <c r="G1084" s="187" t="s">
        <v>2004</v>
      </c>
      <c r="H1084" s="188">
        <v>180</v>
      </c>
      <c r="I1084" s="56">
        <f t="shared" si="141"/>
        <v>3.2488294738141636E-3</v>
      </c>
      <c r="J1084" s="245">
        <f t="shared" si="142"/>
        <v>11.955692463636122</v>
      </c>
      <c r="K1084" s="245">
        <f t="shared" si="137"/>
        <v>2.6302523419999471</v>
      </c>
      <c r="L1084" s="54">
        <f t="shared" si="138"/>
        <v>5.6789539202271575</v>
      </c>
      <c r="M1084" s="161">
        <v>3.579608357872528</v>
      </c>
      <c r="N1084" s="56">
        <f t="shared" si="139"/>
        <v>0.11546976795997943</v>
      </c>
      <c r="R1084" s="177"/>
    </row>
    <row r="1085" spans="1:18" ht="12.75" customHeight="1" x14ac:dyDescent="0.2">
      <c r="A1085" s="57">
        <f t="shared" si="143"/>
        <v>121</v>
      </c>
      <c r="B1085" s="57" t="s">
        <v>1411</v>
      </c>
      <c r="C1085" s="57">
        <v>300.39999999999998</v>
      </c>
      <c r="D1085" s="57"/>
      <c r="E1085" s="57"/>
      <c r="F1085" s="57">
        <f t="shared" si="140"/>
        <v>300.39999999999998</v>
      </c>
      <c r="G1085" s="187" t="s">
        <v>2004</v>
      </c>
      <c r="H1085" s="188">
        <v>180</v>
      </c>
      <c r="I1085" s="56">
        <f t="shared" si="141"/>
        <v>3.2488294738141636E-3</v>
      </c>
      <c r="J1085" s="245">
        <f t="shared" si="142"/>
        <v>11.955692463636122</v>
      </c>
      <c r="K1085" s="245">
        <f t="shared" si="137"/>
        <v>2.6302523419999471</v>
      </c>
      <c r="L1085" s="54">
        <f t="shared" si="138"/>
        <v>5.6789539202271575</v>
      </c>
      <c r="M1085" s="161">
        <v>3.579608357872528</v>
      </c>
      <c r="N1085" s="56">
        <f t="shared" si="139"/>
        <v>7.9375855804712903E-2</v>
      </c>
      <c r="R1085" s="177"/>
    </row>
    <row r="1086" spans="1:18" ht="12.75" customHeight="1" x14ac:dyDescent="0.2">
      <c r="A1086" s="57">
        <f t="shared" si="143"/>
        <v>122</v>
      </c>
      <c r="B1086" s="57" t="s">
        <v>1412</v>
      </c>
      <c r="C1086" s="57">
        <v>913.8</v>
      </c>
      <c r="D1086" s="57"/>
      <c r="E1086" s="57"/>
      <c r="F1086" s="57">
        <f t="shared" si="140"/>
        <v>913.8</v>
      </c>
      <c r="G1086" s="187" t="s">
        <v>1996</v>
      </c>
      <c r="H1086" s="188">
        <v>840</v>
      </c>
      <c r="I1086" s="56">
        <f t="shared" si="141"/>
        <v>1.5161204211132763E-2</v>
      </c>
      <c r="J1086" s="245">
        <f t="shared" si="142"/>
        <v>55.793231496968566</v>
      </c>
      <c r="K1086" s="245">
        <f t="shared" si="137"/>
        <v>12.274510929333085</v>
      </c>
      <c r="L1086" s="54">
        <f t="shared" si="138"/>
        <v>26.501784961060068</v>
      </c>
      <c r="M1086" s="161">
        <v>16.704839003405134</v>
      </c>
      <c r="N1086" s="56">
        <f t="shared" si="139"/>
        <v>0.12177102909911015</v>
      </c>
      <c r="R1086" s="177"/>
    </row>
    <row r="1087" spans="1:18" ht="12.75" customHeight="1" x14ac:dyDescent="0.2">
      <c r="A1087" s="57">
        <f t="shared" si="143"/>
        <v>123</v>
      </c>
      <c r="B1087" s="57" t="s">
        <v>1413</v>
      </c>
      <c r="C1087" s="57">
        <v>124.1</v>
      </c>
      <c r="D1087" s="57"/>
      <c r="E1087" s="57"/>
      <c r="F1087" s="57">
        <f t="shared" si="140"/>
        <v>124.1</v>
      </c>
      <c r="G1087" s="187" t="s">
        <v>2004</v>
      </c>
      <c r="H1087" s="188">
        <v>110</v>
      </c>
      <c r="I1087" s="56">
        <f t="shared" si="141"/>
        <v>1.9853957895531E-3</v>
      </c>
      <c r="J1087" s="245">
        <f t="shared" si="142"/>
        <v>7.3062565055554085</v>
      </c>
      <c r="K1087" s="245">
        <f t="shared" si="137"/>
        <v>1.6073764312221899</v>
      </c>
      <c r="L1087" s="54">
        <f t="shared" si="138"/>
        <v>3.4704718401388188</v>
      </c>
      <c r="M1087" s="161">
        <v>2.187538440922101</v>
      </c>
      <c r="N1087" s="56">
        <f t="shared" si="139"/>
        <v>0.1174185593701734</v>
      </c>
      <c r="R1087" s="177"/>
    </row>
    <row r="1088" spans="1:18" ht="12.75" customHeight="1" x14ac:dyDescent="0.2">
      <c r="A1088" s="57">
        <f t="shared" si="143"/>
        <v>124</v>
      </c>
      <c r="B1088" s="57" t="s">
        <v>1414</v>
      </c>
      <c r="C1088" s="57">
        <v>173.4</v>
      </c>
      <c r="D1088" s="57"/>
      <c r="E1088" s="57"/>
      <c r="F1088" s="57">
        <f t="shared" si="140"/>
        <v>173.4</v>
      </c>
      <c r="G1088" s="187" t="s">
        <v>2004</v>
      </c>
      <c r="H1088" s="188">
        <v>160</v>
      </c>
      <c r="I1088" s="56">
        <f t="shared" si="141"/>
        <v>2.8878484211681452E-3</v>
      </c>
      <c r="J1088" s="245">
        <f t="shared" si="142"/>
        <v>10.627282189898775</v>
      </c>
      <c r="K1088" s="245">
        <f t="shared" ref="K1088:K1148" si="144">J1088*0.22</f>
        <v>2.3380020817777307</v>
      </c>
      <c r="L1088" s="54">
        <f t="shared" si="138"/>
        <v>5.0479590402019179</v>
      </c>
      <c r="M1088" s="161">
        <v>3.1818740958866925</v>
      </c>
      <c r="N1088" s="56">
        <f t="shared" si="139"/>
        <v>0.12223251100210561</v>
      </c>
      <c r="R1088" s="177"/>
    </row>
    <row r="1089" spans="1:18" ht="12.75" customHeight="1" x14ac:dyDescent="0.2">
      <c r="A1089" s="57">
        <f t="shared" si="143"/>
        <v>125</v>
      </c>
      <c r="B1089" s="57" t="s">
        <v>1415</v>
      </c>
      <c r="C1089" s="57">
        <v>262.2</v>
      </c>
      <c r="D1089" s="57"/>
      <c r="E1089" s="57"/>
      <c r="F1089" s="57">
        <f t="shared" si="140"/>
        <v>262.2</v>
      </c>
      <c r="G1089" s="187" t="s">
        <v>2004</v>
      </c>
      <c r="H1089" s="188">
        <v>230</v>
      </c>
      <c r="I1089" s="56">
        <f t="shared" si="141"/>
        <v>4.1512821054292088E-3</v>
      </c>
      <c r="J1089" s="245">
        <f t="shared" si="142"/>
        <v>15.276718147979489</v>
      </c>
      <c r="K1089" s="245">
        <f t="shared" si="144"/>
        <v>3.3608779925554875</v>
      </c>
      <c r="L1089" s="54">
        <f t="shared" si="138"/>
        <v>7.2564411202902566</v>
      </c>
      <c r="M1089" s="161">
        <v>4.5739440128371207</v>
      </c>
      <c r="N1089" s="56">
        <f t="shared" si="139"/>
        <v>0.11620130157765964</v>
      </c>
      <c r="R1089" s="177"/>
    </row>
    <row r="1090" spans="1:18" ht="12.75" customHeight="1" x14ac:dyDescent="0.2">
      <c r="A1090" s="57">
        <f t="shared" si="143"/>
        <v>126</v>
      </c>
      <c r="B1090" s="57" t="s">
        <v>1419</v>
      </c>
      <c r="C1090" s="57">
        <v>375.7</v>
      </c>
      <c r="D1090" s="57"/>
      <c r="E1090" s="57">
        <v>26.9</v>
      </c>
      <c r="F1090" s="57">
        <f t="shared" si="140"/>
        <v>402.59999999999997</v>
      </c>
      <c r="G1090" s="187" t="s">
        <v>2005</v>
      </c>
      <c r="H1090" s="188">
        <v>182</v>
      </c>
      <c r="I1090" s="56">
        <f t="shared" si="141"/>
        <v>3.2849275790787654E-3</v>
      </c>
      <c r="J1090" s="245">
        <f t="shared" si="142"/>
        <v>12.088533491009857</v>
      </c>
      <c r="K1090" s="245">
        <f t="shared" si="144"/>
        <v>2.6594773680221686</v>
      </c>
      <c r="L1090" s="54">
        <f t="shared" si="138"/>
        <v>5.7420534082296815</v>
      </c>
      <c r="M1090" s="161">
        <v>3.6193817840711127</v>
      </c>
      <c r="N1090" s="56">
        <f t="shared" si="139"/>
        <v>5.9884366744492851E-2</v>
      </c>
      <c r="R1090" s="177"/>
    </row>
    <row r="1091" spans="1:18" ht="12.75" customHeight="1" x14ac:dyDescent="0.2">
      <c r="A1091" s="57">
        <f t="shared" si="143"/>
        <v>127</v>
      </c>
      <c r="B1091" s="57" t="s">
        <v>1420</v>
      </c>
      <c r="C1091" s="57">
        <v>180</v>
      </c>
      <c r="D1091" s="57"/>
      <c r="E1091" s="57"/>
      <c r="F1091" s="57">
        <f t="shared" si="140"/>
        <v>180</v>
      </c>
      <c r="G1091" s="187" t="s">
        <v>2005</v>
      </c>
      <c r="H1091" s="188">
        <v>176</v>
      </c>
      <c r="I1091" s="56">
        <f t="shared" si="141"/>
        <v>3.1766332632849597E-3</v>
      </c>
      <c r="J1091" s="245">
        <f t="shared" si="142"/>
        <v>11.690010408888652</v>
      </c>
      <c r="K1091" s="245">
        <f t="shared" si="144"/>
        <v>2.5718022899555035</v>
      </c>
      <c r="L1091" s="54">
        <f t="shared" si="138"/>
        <v>5.5527549442221096</v>
      </c>
      <c r="M1091" s="161">
        <v>3.5000615054753608</v>
      </c>
      <c r="N1091" s="56">
        <f t="shared" si="139"/>
        <v>0.12952571749189792</v>
      </c>
      <c r="R1091" s="177"/>
    </row>
    <row r="1092" spans="1:18" ht="12.75" customHeight="1" x14ac:dyDescent="0.2">
      <c r="A1092" s="57">
        <f t="shared" si="143"/>
        <v>128</v>
      </c>
      <c r="B1092" s="57" t="s">
        <v>1421</v>
      </c>
      <c r="C1092" s="57">
        <v>580.1</v>
      </c>
      <c r="D1092" s="57"/>
      <c r="E1092" s="57"/>
      <c r="F1092" s="57">
        <f t="shared" si="140"/>
        <v>580.1</v>
      </c>
      <c r="G1092" s="187" t="s">
        <v>2004</v>
      </c>
      <c r="H1092" s="188">
        <v>402</v>
      </c>
      <c r="I1092" s="56">
        <f t="shared" si="141"/>
        <v>7.255719158184965E-3</v>
      </c>
      <c r="J1092" s="245">
        <f t="shared" si="142"/>
        <v>26.701046502120672</v>
      </c>
      <c r="K1092" s="245">
        <f t="shared" si="144"/>
        <v>5.8742302304665479</v>
      </c>
      <c r="L1092" s="54">
        <f t="shared" si="138"/>
        <v>12.682997088507319</v>
      </c>
      <c r="M1092" s="161">
        <v>7.9944586659153138</v>
      </c>
      <c r="N1092" s="56">
        <f t="shared" si="139"/>
        <v>9.1799228558886142E-2</v>
      </c>
      <c r="R1092" s="177"/>
    </row>
    <row r="1093" spans="1:18" ht="12.75" customHeight="1" x14ac:dyDescent="0.2">
      <c r="A1093" s="57">
        <f t="shared" si="143"/>
        <v>129</v>
      </c>
      <c r="B1093" s="57" t="s">
        <v>1425</v>
      </c>
      <c r="C1093" s="57">
        <v>351</v>
      </c>
      <c r="D1093" s="57"/>
      <c r="E1093" s="57"/>
      <c r="F1093" s="57">
        <f t="shared" ref="F1093:F1156" si="145">E1093+D1093+C1093</f>
        <v>351</v>
      </c>
      <c r="G1093" s="187" t="s">
        <v>2004</v>
      </c>
      <c r="H1093" s="188">
        <v>233</v>
      </c>
      <c r="I1093" s="56">
        <f t="shared" si="141"/>
        <v>4.2054292633261119E-3</v>
      </c>
      <c r="J1093" s="245">
        <f t="shared" si="142"/>
        <v>15.475979689040091</v>
      </c>
      <c r="K1093" s="245">
        <f t="shared" si="144"/>
        <v>3.40471553158882</v>
      </c>
      <c r="L1093" s="54">
        <f t="shared" ref="L1093:L1156" si="146">J1093*0.475</f>
        <v>7.351090352294043</v>
      </c>
      <c r="M1093" s="161">
        <v>4.6336041521349953</v>
      </c>
      <c r="N1093" s="56">
        <f t="shared" ref="N1093:N1156" si="147">(J1093+K1093+L1093+M1093)/F1093</f>
        <v>8.7935583262273367E-2</v>
      </c>
      <c r="R1093" s="177"/>
    </row>
    <row r="1094" spans="1:18" ht="12.75" customHeight="1" x14ac:dyDescent="0.2">
      <c r="A1094" s="57">
        <f t="shared" si="143"/>
        <v>130</v>
      </c>
      <c r="B1094" s="57" t="s">
        <v>1426</v>
      </c>
      <c r="C1094" s="57">
        <v>299.7</v>
      </c>
      <c r="D1094" s="57"/>
      <c r="E1094" s="57"/>
      <c r="F1094" s="57">
        <f t="shared" si="145"/>
        <v>299.7</v>
      </c>
      <c r="G1094" s="187" t="s">
        <v>2005</v>
      </c>
      <c r="H1094" s="188">
        <v>250</v>
      </c>
      <c r="I1094" s="56">
        <f t="shared" ref="I1094:I1157" si="148">2/110809.14*H1094</f>
        <v>4.5122631580752273E-3</v>
      </c>
      <c r="J1094" s="245">
        <f t="shared" ref="J1094:J1157" si="149">I1094*3680</f>
        <v>16.605128421716838</v>
      </c>
      <c r="K1094" s="245">
        <f t="shared" si="144"/>
        <v>3.6531282527777043</v>
      </c>
      <c r="L1094" s="54">
        <f t="shared" si="146"/>
        <v>7.887436000315498</v>
      </c>
      <c r="M1094" s="161">
        <v>4.9716782748229571</v>
      </c>
      <c r="N1094" s="56">
        <f t="shared" si="147"/>
        <v>0.11050173823701367</v>
      </c>
      <c r="R1094" s="177"/>
    </row>
    <row r="1095" spans="1:18" ht="12.75" customHeight="1" x14ac:dyDescent="0.2">
      <c r="A1095" s="57">
        <f t="shared" ref="A1095:A1158" si="150">A1094+1</f>
        <v>131</v>
      </c>
      <c r="B1095" s="57" t="s">
        <v>1427</v>
      </c>
      <c r="C1095" s="57">
        <v>428.3</v>
      </c>
      <c r="D1095" s="57"/>
      <c r="E1095" s="57"/>
      <c r="F1095" s="57">
        <f t="shared" si="145"/>
        <v>428.3</v>
      </c>
      <c r="G1095" s="187" t="s">
        <v>2005</v>
      </c>
      <c r="H1095" s="188">
        <v>280</v>
      </c>
      <c r="I1095" s="56">
        <f t="shared" si="148"/>
        <v>5.0537347370442545E-3</v>
      </c>
      <c r="J1095" s="245">
        <f t="shared" si="149"/>
        <v>18.597743832322855</v>
      </c>
      <c r="K1095" s="245">
        <f t="shared" si="144"/>
        <v>4.0915036431110279</v>
      </c>
      <c r="L1095" s="54">
        <f t="shared" si="146"/>
        <v>8.8339283203533565</v>
      </c>
      <c r="M1095" s="161">
        <v>5.5682796678017112</v>
      </c>
      <c r="N1095" s="56">
        <f t="shared" si="147"/>
        <v>8.6601577080525211E-2</v>
      </c>
      <c r="R1095" s="177"/>
    </row>
    <row r="1096" spans="1:18" ht="12.75" customHeight="1" x14ac:dyDescent="0.2">
      <c r="A1096" s="57">
        <f t="shared" si="150"/>
        <v>132</v>
      </c>
      <c r="B1096" s="57" t="s">
        <v>1428</v>
      </c>
      <c r="C1096" s="57">
        <v>299.3</v>
      </c>
      <c r="D1096" s="57"/>
      <c r="E1096" s="57"/>
      <c r="F1096" s="57">
        <f t="shared" si="145"/>
        <v>299.3</v>
      </c>
      <c r="G1096" s="187" t="s">
        <v>2005</v>
      </c>
      <c r="H1096" s="188">
        <v>190</v>
      </c>
      <c r="I1096" s="56">
        <f t="shared" si="148"/>
        <v>3.4293200001371724E-3</v>
      </c>
      <c r="J1096" s="245">
        <f t="shared" si="149"/>
        <v>12.619897600504794</v>
      </c>
      <c r="K1096" s="245">
        <f t="shared" si="144"/>
        <v>2.7763774721110548</v>
      </c>
      <c r="L1096" s="54">
        <f t="shared" si="146"/>
        <v>5.9944513602397773</v>
      </c>
      <c r="M1096" s="161">
        <v>3.778475488865447</v>
      </c>
      <c r="N1096" s="56">
        <f t="shared" si="147"/>
        <v>8.4093558041166291E-2</v>
      </c>
      <c r="R1096" s="177"/>
    </row>
    <row r="1097" spans="1:18" ht="12.75" customHeight="1" x14ac:dyDescent="0.2">
      <c r="A1097" s="57">
        <f t="shared" si="150"/>
        <v>133</v>
      </c>
      <c r="B1097" s="57" t="s">
        <v>1429</v>
      </c>
      <c r="C1097" s="57">
        <v>343.9</v>
      </c>
      <c r="D1097" s="57"/>
      <c r="E1097" s="57"/>
      <c r="F1097" s="57">
        <f t="shared" si="145"/>
        <v>343.9</v>
      </c>
      <c r="G1097" s="187" t="s">
        <v>2005</v>
      </c>
      <c r="H1097" s="188">
        <v>280</v>
      </c>
      <c r="I1097" s="56">
        <f t="shared" si="148"/>
        <v>5.0537347370442545E-3</v>
      </c>
      <c r="J1097" s="245">
        <f t="shared" si="149"/>
        <v>18.597743832322855</v>
      </c>
      <c r="K1097" s="245">
        <f t="shared" si="144"/>
        <v>4.0915036431110279</v>
      </c>
      <c r="L1097" s="54">
        <f t="shared" si="146"/>
        <v>8.8339283203533565</v>
      </c>
      <c r="M1097" s="161">
        <v>5.5682796678017112</v>
      </c>
      <c r="N1097" s="56">
        <f t="shared" si="147"/>
        <v>0.10785535174059015</v>
      </c>
      <c r="R1097" s="177"/>
    </row>
    <row r="1098" spans="1:18" ht="12.75" customHeight="1" x14ac:dyDescent="0.2">
      <c r="A1098" s="57">
        <f t="shared" si="150"/>
        <v>134</v>
      </c>
      <c r="B1098" s="57" t="s">
        <v>1430</v>
      </c>
      <c r="C1098" s="57">
        <v>282</v>
      </c>
      <c r="D1098" s="57"/>
      <c r="E1098" s="57"/>
      <c r="F1098" s="57">
        <f t="shared" si="145"/>
        <v>282</v>
      </c>
      <c r="G1098" s="187" t="s">
        <v>2004</v>
      </c>
      <c r="H1098" s="188">
        <v>210</v>
      </c>
      <c r="I1098" s="56">
        <f t="shared" si="148"/>
        <v>3.7903010527831908E-3</v>
      </c>
      <c r="J1098" s="245">
        <f t="shared" si="149"/>
        <v>13.948307874242142</v>
      </c>
      <c r="K1098" s="245">
        <f t="shared" si="144"/>
        <v>3.0686277323332711</v>
      </c>
      <c r="L1098" s="54">
        <f t="shared" si="146"/>
        <v>6.6254462402650169</v>
      </c>
      <c r="M1098" s="161">
        <v>4.1762097508512834</v>
      </c>
      <c r="N1098" s="56">
        <f t="shared" si="147"/>
        <v>9.8647487935077008E-2</v>
      </c>
      <c r="R1098" s="177"/>
    </row>
    <row r="1099" spans="1:18" ht="12.75" customHeight="1" x14ac:dyDescent="0.2">
      <c r="A1099" s="57">
        <f t="shared" si="150"/>
        <v>135</v>
      </c>
      <c r="B1099" s="57" t="s">
        <v>1431</v>
      </c>
      <c r="C1099" s="57">
        <v>357.6</v>
      </c>
      <c r="D1099" s="57"/>
      <c r="E1099" s="57"/>
      <c r="F1099" s="57">
        <f t="shared" si="145"/>
        <v>357.6</v>
      </c>
      <c r="G1099" s="187" t="s">
        <v>2004</v>
      </c>
      <c r="H1099" s="188">
        <v>380</v>
      </c>
      <c r="I1099" s="56">
        <f t="shared" si="148"/>
        <v>6.8586400002743448E-3</v>
      </c>
      <c r="J1099" s="245">
        <f t="shared" si="149"/>
        <v>25.239795201009589</v>
      </c>
      <c r="K1099" s="245">
        <f t="shared" si="144"/>
        <v>5.5527549442221096</v>
      </c>
      <c r="L1099" s="54">
        <f t="shared" si="146"/>
        <v>11.988902720479555</v>
      </c>
      <c r="M1099" s="161">
        <v>7.5569509777308941</v>
      </c>
      <c r="N1099" s="56">
        <f t="shared" si="147"/>
        <v>0.14076734855548698</v>
      </c>
      <c r="R1099" s="177"/>
    </row>
    <row r="1100" spans="1:18" ht="12.75" customHeight="1" x14ac:dyDescent="0.2">
      <c r="A1100" s="57">
        <f t="shared" si="150"/>
        <v>136</v>
      </c>
      <c r="B1100" s="57" t="s">
        <v>1432</v>
      </c>
      <c r="C1100" s="57">
        <v>300.8</v>
      </c>
      <c r="D1100" s="57">
        <v>27.5</v>
      </c>
      <c r="E1100" s="57"/>
      <c r="F1100" s="57">
        <f t="shared" si="145"/>
        <v>328.3</v>
      </c>
      <c r="G1100" s="187" t="s">
        <v>2004</v>
      </c>
      <c r="H1100" s="59">
        <v>352</v>
      </c>
      <c r="I1100" s="56">
        <f t="shared" si="148"/>
        <v>6.3532665265699194E-3</v>
      </c>
      <c r="J1100" s="245">
        <f t="shared" si="149"/>
        <v>23.380020817777304</v>
      </c>
      <c r="K1100" s="245">
        <f t="shared" si="144"/>
        <v>5.1436045799110071</v>
      </c>
      <c r="L1100" s="54">
        <f t="shared" si="146"/>
        <v>11.105509888444219</v>
      </c>
      <c r="M1100" s="161">
        <v>7.0001230109507215</v>
      </c>
      <c r="N1100" s="56">
        <f t="shared" si="147"/>
        <v>0.14203246511447837</v>
      </c>
      <c r="R1100" s="177"/>
    </row>
    <row r="1101" spans="1:18" ht="12.75" customHeight="1" x14ac:dyDescent="0.2">
      <c r="A1101" s="57">
        <f t="shared" si="150"/>
        <v>137</v>
      </c>
      <c r="B1101" s="57" t="s">
        <v>1528</v>
      </c>
      <c r="C1101" s="57">
        <v>424.7</v>
      </c>
      <c r="D1101" s="57"/>
      <c r="E1101" s="57"/>
      <c r="F1101" s="57">
        <f t="shared" si="145"/>
        <v>424.7</v>
      </c>
      <c r="G1101" s="187" t="s">
        <v>2004</v>
      </c>
      <c r="H1101" s="59">
        <v>65</v>
      </c>
      <c r="I1101" s="56">
        <f t="shared" si="148"/>
        <v>1.173188421099559E-3</v>
      </c>
      <c r="J1101" s="245">
        <f t="shared" si="149"/>
        <v>4.317333389646377</v>
      </c>
      <c r="K1101" s="245">
        <f t="shared" si="144"/>
        <v>0.949813345722203</v>
      </c>
      <c r="L1101" s="54">
        <f t="shared" si="146"/>
        <v>2.0507333600820288</v>
      </c>
      <c r="M1101" s="161">
        <v>1.2926363514539687</v>
      </c>
      <c r="N1101" s="56">
        <f t="shared" si="147"/>
        <v>2.027435000448452E-2</v>
      </c>
      <c r="R1101" s="177"/>
    </row>
    <row r="1102" spans="1:18" ht="12.75" customHeight="1" x14ac:dyDescent="0.2">
      <c r="A1102" s="57">
        <f t="shared" si="150"/>
        <v>138</v>
      </c>
      <c r="B1102" s="57" t="s">
        <v>1529</v>
      </c>
      <c r="C1102" s="57">
        <v>120.4</v>
      </c>
      <c r="D1102" s="57"/>
      <c r="E1102" s="57"/>
      <c r="F1102" s="57">
        <f t="shared" si="145"/>
        <v>120.4</v>
      </c>
      <c r="G1102" s="187" t="s">
        <v>2005</v>
      </c>
      <c r="H1102" s="59">
        <v>100</v>
      </c>
      <c r="I1102" s="56">
        <f t="shared" si="148"/>
        <v>1.8049052632300908E-3</v>
      </c>
      <c r="J1102" s="245">
        <f t="shared" si="149"/>
        <v>6.642051368686734</v>
      </c>
      <c r="K1102" s="245">
        <f t="shared" si="144"/>
        <v>1.4612513011110815</v>
      </c>
      <c r="L1102" s="54">
        <f t="shared" si="146"/>
        <v>3.1549744001261986</v>
      </c>
      <c r="M1102" s="161">
        <v>1.9886713099291826</v>
      </c>
      <c r="N1102" s="56">
        <f t="shared" si="147"/>
        <v>0.11002448820476075</v>
      </c>
      <c r="R1102" s="177"/>
    </row>
    <row r="1103" spans="1:18" ht="12.75" customHeight="1" x14ac:dyDescent="0.2">
      <c r="A1103" s="57">
        <f t="shared" si="150"/>
        <v>139</v>
      </c>
      <c r="B1103" s="57" t="s">
        <v>1530</v>
      </c>
      <c r="C1103" s="57">
        <v>317.60000000000002</v>
      </c>
      <c r="D1103" s="57"/>
      <c r="E1103" s="57"/>
      <c r="F1103" s="57">
        <f t="shared" si="145"/>
        <v>317.60000000000002</v>
      </c>
      <c r="G1103" s="187" t="s">
        <v>2005</v>
      </c>
      <c r="H1103" s="59">
        <v>90</v>
      </c>
      <c r="I1103" s="56">
        <f t="shared" si="148"/>
        <v>1.6244147369070818E-3</v>
      </c>
      <c r="J1103" s="245">
        <f t="shared" si="149"/>
        <v>5.9778462318180612</v>
      </c>
      <c r="K1103" s="245">
        <f t="shared" si="144"/>
        <v>1.3151261709999735</v>
      </c>
      <c r="L1103" s="54">
        <f t="shared" si="146"/>
        <v>2.8394769601135788</v>
      </c>
      <c r="M1103" s="161">
        <v>1.789804178936264</v>
      </c>
      <c r="N1103" s="56">
        <f t="shared" si="147"/>
        <v>3.7538581680944191E-2</v>
      </c>
      <c r="R1103" s="177"/>
    </row>
    <row r="1104" spans="1:18" ht="12.75" customHeight="1" x14ac:dyDescent="0.2">
      <c r="A1104" s="57">
        <f t="shared" si="150"/>
        <v>140</v>
      </c>
      <c r="B1104" s="57" t="s">
        <v>1531</v>
      </c>
      <c r="C1104" s="57">
        <v>395.53</v>
      </c>
      <c r="D1104" s="57"/>
      <c r="E1104" s="57"/>
      <c r="F1104" s="57">
        <f t="shared" si="145"/>
        <v>395.53</v>
      </c>
      <c r="G1104" s="187" t="s">
        <v>2004</v>
      </c>
      <c r="H1104" s="59">
        <v>167</v>
      </c>
      <c r="I1104" s="56">
        <f t="shared" si="148"/>
        <v>3.0141917895942518E-3</v>
      </c>
      <c r="J1104" s="245">
        <f t="shared" si="149"/>
        <v>11.092225785706846</v>
      </c>
      <c r="K1104" s="245">
        <f t="shared" si="144"/>
        <v>2.4402896728555064</v>
      </c>
      <c r="L1104" s="54">
        <f t="shared" si="146"/>
        <v>5.2688072482107513</v>
      </c>
      <c r="M1104" s="161">
        <v>3.3210810875817347</v>
      </c>
      <c r="N1104" s="56">
        <f t="shared" si="147"/>
        <v>5.5931038844979748E-2</v>
      </c>
      <c r="R1104" s="177"/>
    </row>
    <row r="1105" spans="1:18" ht="12.75" customHeight="1" x14ac:dyDescent="0.2">
      <c r="A1105" s="57">
        <f t="shared" si="150"/>
        <v>141</v>
      </c>
      <c r="B1105" s="57" t="s">
        <v>1532</v>
      </c>
      <c r="C1105" s="57">
        <v>516.79999999999995</v>
      </c>
      <c r="D1105" s="57"/>
      <c r="E1105" s="57"/>
      <c r="F1105" s="57">
        <f t="shared" si="145"/>
        <v>516.79999999999995</v>
      </c>
      <c r="G1105" s="187" t="s">
        <v>2005</v>
      </c>
      <c r="H1105" s="59">
        <v>210</v>
      </c>
      <c r="I1105" s="56">
        <f t="shared" si="148"/>
        <v>3.7903010527831908E-3</v>
      </c>
      <c r="J1105" s="245">
        <f t="shared" si="149"/>
        <v>13.948307874242142</v>
      </c>
      <c r="K1105" s="245">
        <f t="shared" si="144"/>
        <v>3.0686277323332711</v>
      </c>
      <c r="L1105" s="54">
        <f t="shared" si="146"/>
        <v>6.6254462402650169</v>
      </c>
      <c r="M1105" s="161">
        <v>4.1762097508512834</v>
      </c>
      <c r="N1105" s="56">
        <f t="shared" si="147"/>
        <v>5.3828544113180568E-2</v>
      </c>
      <c r="R1105" s="177"/>
    </row>
    <row r="1106" spans="1:18" ht="12.75" customHeight="1" x14ac:dyDescent="0.2">
      <c r="A1106" s="57">
        <f t="shared" si="150"/>
        <v>142</v>
      </c>
      <c r="B1106" s="57" t="s">
        <v>1533</v>
      </c>
      <c r="C1106" s="57">
        <v>305.89999999999998</v>
      </c>
      <c r="D1106" s="57"/>
      <c r="E1106" s="57"/>
      <c r="F1106" s="57">
        <f t="shared" si="145"/>
        <v>305.89999999999998</v>
      </c>
      <c r="G1106" s="187" t="s">
        <v>2004</v>
      </c>
      <c r="H1106" s="59">
        <v>350</v>
      </c>
      <c r="I1106" s="56">
        <f t="shared" si="148"/>
        <v>6.3171684213053176E-3</v>
      </c>
      <c r="J1106" s="245">
        <f t="shared" si="149"/>
        <v>23.247179790403568</v>
      </c>
      <c r="K1106" s="245">
        <f t="shared" si="144"/>
        <v>5.1143795538887851</v>
      </c>
      <c r="L1106" s="54">
        <f t="shared" si="146"/>
        <v>11.042410400441694</v>
      </c>
      <c r="M1106" s="161">
        <v>6.9603495847521382</v>
      </c>
      <c r="N1106" s="56">
        <f t="shared" si="147"/>
        <v>0.15156691510129516</v>
      </c>
      <c r="R1106" s="177"/>
    </row>
    <row r="1107" spans="1:18" ht="12.75" customHeight="1" x14ac:dyDescent="0.2">
      <c r="A1107" s="57">
        <f t="shared" si="150"/>
        <v>143</v>
      </c>
      <c r="B1107" s="57" t="s">
        <v>1534</v>
      </c>
      <c r="C1107" s="57">
        <v>483.9</v>
      </c>
      <c r="D1107" s="57"/>
      <c r="E1107" s="57">
        <v>35.299999999999997</v>
      </c>
      <c r="F1107" s="57">
        <f t="shared" si="145"/>
        <v>519.19999999999993</v>
      </c>
      <c r="G1107" s="187" t="s">
        <v>2004</v>
      </c>
      <c r="H1107" s="59">
        <v>365</v>
      </c>
      <c r="I1107" s="56">
        <f t="shared" si="148"/>
        <v>6.5879042107898312E-3</v>
      </c>
      <c r="J1107" s="245">
        <f t="shared" si="149"/>
        <v>24.243487495706578</v>
      </c>
      <c r="K1107" s="245">
        <f t="shared" si="144"/>
        <v>5.3335672490554469</v>
      </c>
      <c r="L1107" s="54">
        <f t="shared" si="146"/>
        <v>11.515656560460624</v>
      </c>
      <c r="M1107" s="161">
        <v>7.2586502812415166</v>
      </c>
      <c r="N1107" s="56">
        <f t="shared" si="147"/>
        <v>9.3126659450046556E-2</v>
      </c>
      <c r="R1107" s="177"/>
    </row>
    <row r="1108" spans="1:18" ht="12.75" customHeight="1" x14ac:dyDescent="0.2">
      <c r="A1108" s="57">
        <f t="shared" si="150"/>
        <v>144</v>
      </c>
      <c r="B1108" s="57" t="s">
        <v>1535</v>
      </c>
      <c r="C1108" s="57">
        <v>257.3</v>
      </c>
      <c r="D1108" s="57"/>
      <c r="E1108" s="57"/>
      <c r="F1108" s="57">
        <f t="shared" si="145"/>
        <v>257.3</v>
      </c>
      <c r="G1108" s="187" t="s">
        <v>2004</v>
      </c>
      <c r="H1108" s="59">
        <v>194</v>
      </c>
      <c r="I1108" s="56">
        <f t="shared" si="148"/>
        <v>3.5015162106663764E-3</v>
      </c>
      <c r="J1108" s="245">
        <f t="shared" si="149"/>
        <v>12.885579655252265</v>
      </c>
      <c r="K1108" s="245">
        <f t="shared" si="144"/>
        <v>2.8348275241554983</v>
      </c>
      <c r="L1108" s="54">
        <f t="shared" si="146"/>
        <v>6.1206503362448252</v>
      </c>
      <c r="M1108" s="161">
        <v>3.8580223412626142</v>
      </c>
      <c r="N1108" s="56">
        <f t="shared" si="147"/>
        <v>9.9879828437291873E-2</v>
      </c>
      <c r="R1108" s="177"/>
    </row>
    <row r="1109" spans="1:18" ht="12.75" customHeight="1" x14ac:dyDescent="0.2">
      <c r="A1109" s="57">
        <f t="shared" si="150"/>
        <v>145</v>
      </c>
      <c r="B1109" s="57" t="s">
        <v>1536</v>
      </c>
      <c r="C1109" s="57">
        <v>261.3</v>
      </c>
      <c r="D1109" s="57"/>
      <c r="E1109" s="57"/>
      <c r="F1109" s="57">
        <f t="shared" si="145"/>
        <v>261.3</v>
      </c>
      <c r="G1109" s="187" t="s">
        <v>2004</v>
      </c>
      <c r="H1109" s="59">
        <v>260</v>
      </c>
      <c r="I1109" s="56">
        <f t="shared" si="148"/>
        <v>4.692753684398236E-3</v>
      </c>
      <c r="J1109" s="245">
        <f t="shared" si="149"/>
        <v>17.269333558585508</v>
      </c>
      <c r="K1109" s="245">
        <f t="shared" si="144"/>
        <v>3.799253382888812</v>
      </c>
      <c r="L1109" s="54">
        <f t="shared" si="146"/>
        <v>8.2029334403281151</v>
      </c>
      <c r="M1109" s="161">
        <v>5.1705454058158749</v>
      </c>
      <c r="N1109" s="56">
        <f t="shared" si="147"/>
        <v>0.13181043164033029</v>
      </c>
      <c r="R1109" s="177"/>
    </row>
    <row r="1110" spans="1:18" ht="12.75" customHeight="1" x14ac:dyDescent="0.2">
      <c r="A1110" s="57">
        <f t="shared" si="150"/>
        <v>146</v>
      </c>
      <c r="B1110" s="57" t="s">
        <v>1537</v>
      </c>
      <c r="C1110" s="57">
        <v>296.89999999999998</v>
      </c>
      <c r="D1110" s="57"/>
      <c r="E1110" s="57">
        <v>50</v>
      </c>
      <c r="F1110" s="57">
        <f t="shared" si="145"/>
        <v>346.9</v>
      </c>
      <c r="G1110" s="187" t="s">
        <v>2004</v>
      </c>
      <c r="H1110" s="59">
        <v>300</v>
      </c>
      <c r="I1110" s="56">
        <f t="shared" si="148"/>
        <v>5.4147157896902729E-3</v>
      </c>
      <c r="J1110" s="245">
        <f t="shared" si="149"/>
        <v>19.926154106060203</v>
      </c>
      <c r="K1110" s="245">
        <f t="shared" si="144"/>
        <v>4.3837539033332442</v>
      </c>
      <c r="L1110" s="54">
        <f t="shared" si="146"/>
        <v>9.4649232003785961</v>
      </c>
      <c r="M1110" s="161">
        <v>5.9660139297875476</v>
      </c>
      <c r="N1110" s="56">
        <f t="shared" si="147"/>
        <v>0.11455994563147766</v>
      </c>
      <c r="R1110" s="177"/>
    </row>
    <row r="1111" spans="1:18" ht="12.75" customHeight="1" x14ac:dyDescent="0.2">
      <c r="A1111" s="57">
        <f t="shared" si="150"/>
        <v>147</v>
      </c>
      <c r="B1111" s="57" t="s">
        <v>1538</v>
      </c>
      <c r="C1111" s="57">
        <v>495.2</v>
      </c>
      <c r="D1111" s="57"/>
      <c r="E1111" s="57">
        <v>62.5</v>
      </c>
      <c r="F1111" s="57">
        <f t="shared" si="145"/>
        <v>557.70000000000005</v>
      </c>
      <c r="G1111" s="187" t="s">
        <v>2005</v>
      </c>
      <c r="H1111" s="59">
        <v>480</v>
      </c>
      <c r="I1111" s="56">
        <f t="shared" si="148"/>
        <v>8.6635452635044352E-3</v>
      </c>
      <c r="J1111" s="245">
        <f t="shared" si="149"/>
        <v>31.881846569696322</v>
      </c>
      <c r="K1111" s="245">
        <f t="shared" si="144"/>
        <v>7.0140062453331904</v>
      </c>
      <c r="L1111" s="54">
        <f t="shared" si="146"/>
        <v>15.143877120605753</v>
      </c>
      <c r="M1111" s="161">
        <v>9.5456222876600769</v>
      </c>
      <c r="N1111" s="56">
        <f t="shared" si="147"/>
        <v>0.11401354173085053</v>
      </c>
      <c r="R1111" s="177"/>
    </row>
    <row r="1112" spans="1:18" ht="12.75" customHeight="1" x14ac:dyDescent="0.2">
      <c r="A1112" s="57">
        <f t="shared" si="150"/>
        <v>148</v>
      </c>
      <c r="B1112" s="57" t="s">
        <v>1539</v>
      </c>
      <c r="C1112" s="57">
        <v>446.2</v>
      </c>
      <c r="D1112" s="57"/>
      <c r="E1112" s="57"/>
      <c r="F1112" s="57">
        <f t="shared" si="145"/>
        <v>446.2</v>
      </c>
      <c r="G1112" s="187" t="s">
        <v>2004</v>
      </c>
      <c r="H1112" s="59">
        <v>373</v>
      </c>
      <c r="I1112" s="56">
        <f t="shared" si="148"/>
        <v>6.7322966318482391E-3</v>
      </c>
      <c r="J1112" s="245">
        <f t="shared" si="149"/>
        <v>24.774851605201519</v>
      </c>
      <c r="K1112" s="245">
        <f t="shared" si="144"/>
        <v>5.4504673531443339</v>
      </c>
      <c r="L1112" s="54">
        <f t="shared" si="146"/>
        <v>11.768054512470721</v>
      </c>
      <c r="M1112" s="161">
        <v>7.4177439860358509</v>
      </c>
      <c r="N1112" s="56">
        <f t="shared" si="147"/>
        <v>0.11073760075493595</v>
      </c>
      <c r="R1112" s="177"/>
    </row>
    <row r="1113" spans="1:18" ht="12.75" customHeight="1" x14ac:dyDescent="0.2">
      <c r="A1113" s="57">
        <f t="shared" si="150"/>
        <v>149</v>
      </c>
      <c r="B1113" s="57" t="s">
        <v>1540</v>
      </c>
      <c r="C1113" s="57">
        <v>266.39999999999998</v>
      </c>
      <c r="D1113" s="57"/>
      <c r="E1113" s="57"/>
      <c r="F1113" s="57">
        <f t="shared" si="145"/>
        <v>266.39999999999998</v>
      </c>
      <c r="G1113" s="187" t="s">
        <v>1995</v>
      </c>
      <c r="H1113" s="59">
        <v>210</v>
      </c>
      <c r="I1113" s="56">
        <f t="shared" si="148"/>
        <v>3.7903010527831908E-3</v>
      </c>
      <c r="J1113" s="245">
        <f t="shared" si="149"/>
        <v>13.948307874242142</v>
      </c>
      <c r="K1113" s="245">
        <f t="shared" si="144"/>
        <v>3.0686277323332711</v>
      </c>
      <c r="L1113" s="54">
        <f t="shared" si="146"/>
        <v>6.6254462402650169</v>
      </c>
      <c r="M1113" s="161">
        <v>4.1762097508512834</v>
      </c>
      <c r="N1113" s="56">
        <f t="shared" si="147"/>
        <v>0.10442414263397791</v>
      </c>
      <c r="R1113" s="177"/>
    </row>
    <row r="1114" spans="1:18" ht="12.75" customHeight="1" x14ac:dyDescent="0.2">
      <c r="A1114" s="57">
        <f t="shared" si="150"/>
        <v>150</v>
      </c>
      <c r="B1114" s="57" t="s">
        <v>1541</v>
      </c>
      <c r="C1114" s="57">
        <v>548.4</v>
      </c>
      <c r="D1114" s="57"/>
      <c r="E1114" s="29">
        <v>215.2</v>
      </c>
      <c r="F1114" s="57">
        <f t="shared" si="145"/>
        <v>763.59999999999991</v>
      </c>
      <c r="G1114" s="187" t="s">
        <v>2004</v>
      </c>
      <c r="H1114" s="59">
        <v>310</v>
      </c>
      <c r="I1114" s="56">
        <f t="shared" si="148"/>
        <v>5.5952063160132817E-3</v>
      </c>
      <c r="J1114" s="245">
        <f t="shared" si="149"/>
        <v>20.590359242928876</v>
      </c>
      <c r="K1114" s="245">
        <f t="shared" si="144"/>
        <v>4.5298790334443533</v>
      </c>
      <c r="L1114" s="54">
        <f t="shared" si="146"/>
        <v>9.7804206403912151</v>
      </c>
      <c r="M1114" s="161">
        <v>6.1648810607804672</v>
      </c>
      <c r="N1114" s="56">
        <f t="shared" si="147"/>
        <v>5.3778863249796902E-2</v>
      </c>
      <c r="R1114" s="177"/>
    </row>
    <row r="1115" spans="1:18" ht="12.75" customHeight="1" x14ac:dyDescent="0.2">
      <c r="A1115" s="57">
        <f t="shared" si="150"/>
        <v>151</v>
      </c>
      <c r="B1115" s="57" t="s">
        <v>1542</v>
      </c>
      <c r="C1115" s="57">
        <v>539.79999999999995</v>
      </c>
      <c r="D1115" s="57">
        <v>83.3</v>
      </c>
      <c r="E1115" s="57"/>
      <c r="F1115" s="57">
        <f t="shared" si="145"/>
        <v>623.09999999999991</v>
      </c>
      <c r="G1115" s="187" t="s">
        <v>2005</v>
      </c>
      <c r="H1115" s="59">
        <v>180</v>
      </c>
      <c r="I1115" s="56">
        <f t="shared" si="148"/>
        <v>3.2488294738141636E-3</v>
      </c>
      <c r="J1115" s="245">
        <f t="shared" si="149"/>
        <v>11.955692463636122</v>
      </c>
      <c r="K1115" s="245">
        <f t="shared" si="144"/>
        <v>2.6302523419999471</v>
      </c>
      <c r="L1115" s="54">
        <f t="shared" si="146"/>
        <v>5.6789539202271575</v>
      </c>
      <c r="M1115" s="161">
        <v>3.579608357872528</v>
      </c>
      <c r="N1115" s="56">
        <f t="shared" si="147"/>
        <v>3.8267544669773321E-2</v>
      </c>
      <c r="R1115" s="177"/>
    </row>
    <row r="1116" spans="1:18" ht="12.75" customHeight="1" x14ac:dyDescent="0.2">
      <c r="A1116" s="57">
        <f t="shared" si="150"/>
        <v>152</v>
      </c>
      <c r="B1116" s="57" t="s">
        <v>1543</v>
      </c>
      <c r="C1116" s="57">
        <v>384.6</v>
      </c>
      <c r="D1116" s="57"/>
      <c r="E1116" s="57"/>
      <c r="F1116" s="57">
        <f t="shared" si="145"/>
        <v>384.6</v>
      </c>
      <c r="G1116" s="187" t="s">
        <v>2005</v>
      </c>
      <c r="H1116" s="59">
        <v>210</v>
      </c>
      <c r="I1116" s="56">
        <f t="shared" si="148"/>
        <v>3.7903010527831908E-3</v>
      </c>
      <c r="J1116" s="245">
        <f t="shared" si="149"/>
        <v>13.948307874242142</v>
      </c>
      <c r="K1116" s="245">
        <f t="shared" si="144"/>
        <v>3.0686277323332711</v>
      </c>
      <c r="L1116" s="54">
        <f t="shared" si="146"/>
        <v>6.6254462402650169</v>
      </c>
      <c r="M1116" s="161">
        <v>4.1762097508512834</v>
      </c>
      <c r="N1116" s="56">
        <f t="shared" si="147"/>
        <v>7.2331231403254578E-2</v>
      </c>
      <c r="R1116" s="177"/>
    </row>
    <row r="1117" spans="1:18" ht="12.75" customHeight="1" x14ac:dyDescent="0.2">
      <c r="A1117" s="57">
        <f t="shared" si="150"/>
        <v>153</v>
      </c>
      <c r="B1117" s="57" t="s">
        <v>2440</v>
      </c>
      <c r="C1117" s="57">
        <v>589.75</v>
      </c>
      <c r="D1117" s="57"/>
      <c r="E1117" s="57">
        <v>32.799999999999997</v>
      </c>
      <c r="F1117" s="57">
        <f t="shared" si="145"/>
        <v>622.54999999999995</v>
      </c>
      <c r="G1117" s="187" t="s">
        <v>2005</v>
      </c>
      <c r="H1117" s="59">
        <v>180</v>
      </c>
      <c r="I1117" s="56">
        <f t="shared" si="148"/>
        <v>3.2488294738141636E-3</v>
      </c>
      <c r="J1117" s="245">
        <f t="shared" si="149"/>
        <v>11.955692463636122</v>
      </c>
      <c r="K1117" s="245">
        <f t="shared" si="144"/>
        <v>2.6302523419999471</v>
      </c>
      <c r="L1117" s="54">
        <f t="shared" si="146"/>
        <v>5.6789539202271575</v>
      </c>
      <c r="M1117" s="161">
        <v>3.579608357872528</v>
      </c>
      <c r="N1117" s="56">
        <f t="shared" si="147"/>
        <v>3.8301352636311549E-2</v>
      </c>
      <c r="R1117" s="177"/>
    </row>
    <row r="1118" spans="1:18" ht="12.75" customHeight="1" x14ac:dyDescent="0.2">
      <c r="A1118" s="57">
        <f t="shared" si="150"/>
        <v>154</v>
      </c>
      <c r="B1118" s="57" t="s">
        <v>2441</v>
      </c>
      <c r="C1118" s="57">
        <v>405</v>
      </c>
      <c r="D1118" s="57"/>
      <c r="E1118" s="57">
        <v>21</v>
      </c>
      <c r="F1118" s="57">
        <f t="shared" si="145"/>
        <v>426</v>
      </c>
      <c r="G1118" s="187" t="s">
        <v>2004</v>
      </c>
      <c r="H1118" s="59">
        <v>180</v>
      </c>
      <c r="I1118" s="56">
        <f t="shared" si="148"/>
        <v>3.2488294738141636E-3</v>
      </c>
      <c r="J1118" s="245">
        <f t="shared" si="149"/>
        <v>11.955692463636122</v>
      </c>
      <c r="K1118" s="245">
        <f t="shared" si="144"/>
        <v>2.6302523419999471</v>
      </c>
      <c r="L1118" s="54">
        <f t="shared" si="146"/>
        <v>5.6789539202271575</v>
      </c>
      <c r="M1118" s="161">
        <v>3.579608357872528</v>
      </c>
      <c r="N1118" s="56">
        <f t="shared" si="147"/>
        <v>5.5973021323323366E-2</v>
      </c>
      <c r="R1118" s="177"/>
    </row>
    <row r="1119" spans="1:18" ht="12.75" customHeight="1" x14ac:dyDescent="0.2">
      <c r="A1119" s="57">
        <f t="shared" si="150"/>
        <v>155</v>
      </c>
      <c r="B1119" s="57" t="s">
        <v>2442</v>
      </c>
      <c r="C1119" s="57">
        <v>678.5</v>
      </c>
      <c r="D1119" s="57"/>
      <c r="E1119" s="57"/>
      <c r="F1119" s="57">
        <f t="shared" si="145"/>
        <v>678.5</v>
      </c>
      <c r="G1119" s="187" t="s">
        <v>2004</v>
      </c>
      <c r="H1119" s="59">
        <v>319</v>
      </c>
      <c r="I1119" s="56">
        <f t="shared" si="148"/>
        <v>5.75764778970399E-3</v>
      </c>
      <c r="J1119" s="245">
        <f t="shared" si="149"/>
        <v>21.188143866110682</v>
      </c>
      <c r="K1119" s="245">
        <f t="shared" si="144"/>
        <v>4.66139165054435</v>
      </c>
      <c r="L1119" s="54">
        <f t="shared" si="146"/>
        <v>10.064368336402573</v>
      </c>
      <c r="M1119" s="161">
        <v>6.3438614786740937</v>
      </c>
      <c r="N1119" s="56">
        <f t="shared" si="147"/>
        <v>6.2281157452810168E-2</v>
      </c>
      <c r="R1119" s="177"/>
    </row>
    <row r="1120" spans="1:18" ht="12.75" customHeight="1" x14ac:dyDescent="0.2">
      <c r="A1120" s="57">
        <f t="shared" si="150"/>
        <v>156</v>
      </c>
      <c r="B1120" s="57" t="s">
        <v>2443</v>
      </c>
      <c r="C1120" s="57">
        <v>973.9</v>
      </c>
      <c r="D1120" s="57"/>
      <c r="E1120" s="57">
        <v>132.80000000000001</v>
      </c>
      <c r="F1120" s="57">
        <f t="shared" si="145"/>
        <v>1106.7</v>
      </c>
      <c r="G1120" s="187" t="s">
        <v>2005</v>
      </c>
      <c r="H1120" s="59">
        <v>420</v>
      </c>
      <c r="I1120" s="56">
        <f t="shared" si="148"/>
        <v>7.5806021055663817E-3</v>
      </c>
      <c r="J1120" s="245">
        <f t="shared" si="149"/>
        <v>27.896615748484283</v>
      </c>
      <c r="K1120" s="245">
        <f t="shared" si="144"/>
        <v>6.1372554646665423</v>
      </c>
      <c r="L1120" s="54">
        <f t="shared" si="146"/>
        <v>13.250892480530034</v>
      </c>
      <c r="M1120" s="161">
        <v>8.3524195017025669</v>
      </c>
      <c r="N1120" s="56">
        <f t="shared" si="147"/>
        <v>5.027304887989828E-2</v>
      </c>
      <c r="R1120" s="177"/>
    </row>
    <row r="1121" spans="1:18" ht="12.75" customHeight="1" x14ac:dyDescent="0.2">
      <c r="A1121" s="57">
        <f t="shared" si="150"/>
        <v>157</v>
      </c>
      <c r="B1121" s="57" t="s">
        <v>2444</v>
      </c>
      <c r="C1121" s="57">
        <v>669.8</v>
      </c>
      <c r="D1121" s="57"/>
      <c r="E1121" s="57"/>
      <c r="F1121" s="57">
        <f t="shared" si="145"/>
        <v>669.8</v>
      </c>
      <c r="G1121" s="187" t="s">
        <v>2004</v>
      </c>
      <c r="H1121" s="59">
        <v>237</v>
      </c>
      <c r="I1121" s="56">
        <f t="shared" si="148"/>
        <v>4.2776254738553154E-3</v>
      </c>
      <c r="J1121" s="245">
        <f t="shared" si="149"/>
        <v>15.74166174378756</v>
      </c>
      <c r="K1121" s="245">
        <f t="shared" si="144"/>
        <v>3.4631655836332631</v>
      </c>
      <c r="L1121" s="54">
        <f t="shared" si="146"/>
        <v>7.4772893282990909</v>
      </c>
      <c r="M1121" s="161">
        <v>4.713151004532163</v>
      </c>
      <c r="N1121" s="56">
        <f t="shared" si="147"/>
        <v>4.6872600269113281E-2</v>
      </c>
      <c r="R1121" s="177"/>
    </row>
    <row r="1122" spans="1:18" ht="12.75" customHeight="1" x14ac:dyDescent="0.2">
      <c r="A1122" s="57">
        <f t="shared" si="150"/>
        <v>158</v>
      </c>
      <c r="B1122" s="57" t="s">
        <v>2445</v>
      </c>
      <c r="C1122" s="57">
        <v>533.79999999999995</v>
      </c>
      <c r="D1122" s="57"/>
      <c r="E1122" s="57"/>
      <c r="F1122" s="57">
        <f t="shared" si="145"/>
        <v>533.79999999999995</v>
      </c>
      <c r="G1122" s="187" t="s">
        <v>2004</v>
      </c>
      <c r="H1122" s="59">
        <v>307</v>
      </c>
      <c r="I1122" s="56">
        <f t="shared" si="148"/>
        <v>5.5410591581163786E-3</v>
      </c>
      <c r="J1122" s="245">
        <f t="shared" si="149"/>
        <v>20.391097701868272</v>
      </c>
      <c r="K1122" s="245">
        <f t="shared" si="144"/>
        <v>4.4860414944110198</v>
      </c>
      <c r="L1122" s="54">
        <f t="shared" si="146"/>
        <v>9.6857714083874296</v>
      </c>
      <c r="M1122" s="161">
        <v>6.1052209214825908</v>
      </c>
      <c r="N1122" s="56">
        <f t="shared" si="147"/>
        <v>7.6186083788215272E-2</v>
      </c>
      <c r="R1122" s="177"/>
    </row>
    <row r="1123" spans="1:18" ht="12.75" customHeight="1" x14ac:dyDescent="0.2">
      <c r="A1123" s="57">
        <f t="shared" si="150"/>
        <v>159</v>
      </c>
      <c r="B1123" s="57" t="s">
        <v>2446</v>
      </c>
      <c r="C1123" s="57">
        <v>413.5</v>
      </c>
      <c r="D1123" s="57"/>
      <c r="E1123" s="57">
        <v>30.4</v>
      </c>
      <c r="F1123" s="57">
        <f t="shared" si="145"/>
        <v>443.9</v>
      </c>
      <c r="G1123" s="187" t="s">
        <v>2005</v>
      </c>
      <c r="H1123" s="59">
        <v>305</v>
      </c>
      <c r="I1123" s="56">
        <f t="shared" si="148"/>
        <v>5.5049610528517768E-3</v>
      </c>
      <c r="J1123" s="245">
        <f t="shared" si="149"/>
        <v>20.25825667449454</v>
      </c>
      <c r="K1123" s="245">
        <f t="shared" si="144"/>
        <v>4.4568164683887987</v>
      </c>
      <c r="L1123" s="54">
        <f t="shared" si="146"/>
        <v>9.6226719203849065</v>
      </c>
      <c r="M1123" s="161">
        <v>6.0654474952840074</v>
      </c>
      <c r="N1123" s="56">
        <f t="shared" si="147"/>
        <v>9.1018681141140464E-2</v>
      </c>
      <c r="R1123" s="177"/>
    </row>
    <row r="1124" spans="1:18" ht="12.75" customHeight="1" x14ac:dyDescent="0.2">
      <c r="A1124" s="57">
        <f t="shared" si="150"/>
        <v>160</v>
      </c>
      <c r="B1124" s="57" t="s">
        <v>2447</v>
      </c>
      <c r="C1124" s="57">
        <v>526.5</v>
      </c>
      <c r="D1124" s="57"/>
      <c r="E1124" s="57">
        <v>45.5</v>
      </c>
      <c r="F1124" s="57">
        <f t="shared" si="145"/>
        <v>572</v>
      </c>
      <c r="G1124" s="187" t="s">
        <v>2005</v>
      </c>
      <c r="H1124" s="59">
        <v>260</v>
      </c>
      <c r="I1124" s="56">
        <f t="shared" si="148"/>
        <v>4.692753684398236E-3</v>
      </c>
      <c r="J1124" s="245">
        <f t="shared" si="149"/>
        <v>17.269333558585508</v>
      </c>
      <c r="K1124" s="245">
        <f t="shared" si="144"/>
        <v>3.799253382888812</v>
      </c>
      <c r="L1124" s="54">
        <f t="shared" si="146"/>
        <v>8.2029334403281151</v>
      </c>
      <c r="M1124" s="161">
        <v>5.1705454058158749</v>
      </c>
      <c r="N1124" s="56">
        <f t="shared" si="147"/>
        <v>6.0213401726605428E-2</v>
      </c>
      <c r="R1124" s="177"/>
    </row>
    <row r="1125" spans="1:18" ht="12.75" customHeight="1" x14ac:dyDescent="0.2">
      <c r="A1125" s="57">
        <f t="shared" si="150"/>
        <v>161</v>
      </c>
      <c r="B1125" s="57" t="s">
        <v>2448</v>
      </c>
      <c r="C1125" s="57">
        <v>894.7</v>
      </c>
      <c r="D1125" s="57"/>
      <c r="E1125" s="57">
        <v>42.5</v>
      </c>
      <c r="F1125" s="57">
        <f t="shared" si="145"/>
        <v>937.2</v>
      </c>
      <c r="G1125" s="187" t="s">
        <v>2005</v>
      </c>
      <c r="H1125" s="59">
        <v>400</v>
      </c>
      <c r="I1125" s="56">
        <f t="shared" si="148"/>
        <v>7.2196210529203633E-3</v>
      </c>
      <c r="J1125" s="245">
        <f t="shared" si="149"/>
        <v>26.568205474746936</v>
      </c>
      <c r="K1125" s="245">
        <f t="shared" si="144"/>
        <v>5.8450052044443259</v>
      </c>
      <c r="L1125" s="54">
        <f t="shared" si="146"/>
        <v>12.619897600504794</v>
      </c>
      <c r="M1125" s="161">
        <v>7.9546852397167305</v>
      </c>
      <c r="N1125" s="56">
        <f t="shared" si="147"/>
        <v>5.65384053770943E-2</v>
      </c>
      <c r="R1125" s="177"/>
    </row>
    <row r="1126" spans="1:18" ht="12.75" customHeight="1" x14ac:dyDescent="0.2">
      <c r="A1126" s="57">
        <f t="shared" si="150"/>
        <v>162</v>
      </c>
      <c r="B1126" s="57" t="s">
        <v>2449</v>
      </c>
      <c r="C1126" s="57">
        <v>544.79999999999995</v>
      </c>
      <c r="D1126" s="57"/>
      <c r="E1126" s="57"/>
      <c r="F1126" s="57">
        <f t="shared" si="145"/>
        <v>544.79999999999995</v>
      </c>
      <c r="G1126" s="187" t="s">
        <v>2004</v>
      </c>
      <c r="H1126" s="59">
        <v>286</v>
      </c>
      <c r="I1126" s="56">
        <f t="shared" si="148"/>
        <v>5.1620290528380597E-3</v>
      </c>
      <c r="J1126" s="245">
        <f t="shared" si="149"/>
        <v>18.99626691444406</v>
      </c>
      <c r="K1126" s="245">
        <f t="shared" si="144"/>
        <v>4.179178721177693</v>
      </c>
      <c r="L1126" s="54">
        <f t="shared" si="146"/>
        <v>9.0232267843609275</v>
      </c>
      <c r="M1126" s="161">
        <v>5.6875999463974622</v>
      </c>
      <c r="N1126" s="56">
        <f t="shared" si="147"/>
        <v>6.9541615944163263E-2</v>
      </c>
      <c r="R1126" s="177"/>
    </row>
    <row r="1127" spans="1:18" ht="12.75" customHeight="1" x14ac:dyDescent="0.2">
      <c r="A1127" s="57">
        <f t="shared" si="150"/>
        <v>163</v>
      </c>
      <c r="B1127" s="57" t="s">
        <v>2450</v>
      </c>
      <c r="C1127" s="57">
        <v>521.9</v>
      </c>
      <c r="D1127" s="57"/>
      <c r="E1127" s="57"/>
      <c r="F1127" s="57">
        <f t="shared" si="145"/>
        <v>521.9</v>
      </c>
      <c r="G1127" s="187" t="s">
        <v>2005</v>
      </c>
      <c r="H1127" s="59">
        <v>254</v>
      </c>
      <c r="I1127" s="56">
        <f t="shared" si="148"/>
        <v>4.5844593686044308E-3</v>
      </c>
      <c r="J1127" s="245">
        <f t="shared" si="149"/>
        <v>16.870810476464307</v>
      </c>
      <c r="K1127" s="245">
        <f t="shared" si="144"/>
        <v>3.7115783048221473</v>
      </c>
      <c r="L1127" s="54">
        <f t="shared" si="146"/>
        <v>8.0136349763205459</v>
      </c>
      <c r="M1127" s="161">
        <v>5.0512251272201238</v>
      </c>
      <c r="N1127" s="56">
        <f t="shared" si="147"/>
        <v>6.44706819023321E-2</v>
      </c>
      <c r="R1127" s="177"/>
    </row>
    <row r="1128" spans="1:18" ht="12.75" customHeight="1" x14ac:dyDescent="0.2">
      <c r="A1128" s="57">
        <f t="shared" si="150"/>
        <v>164</v>
      </c>
      <c r="B1128" s="57" t="s">
        <v>2451</v>
      </c>
      <c r="C1128" s="57">
        <v>522.6</v>
      </c>
      <c r="D1128" s="57"/>
      <c r="E1128" s="57"/>
      <c r="F1128" s="57">
        <f t="shared" si="145"/>
        <v>522.6</v>
      </c>
      <c r="G1128" s="187" t="s">
        <v>2005</v>
      </c>
      <c r="H1128" s="59">
        <v>247</v>
      </c>
      <c r="I1128" s="56">
        <f t="shared" si="148"/>
        <v>4.4581160001783242E-3</v>
      </c>
      <c r="J1128" s="245">
        <f t="shared" si="149"/>
        <v>16.405866880656234</v>
      </c>
      <c r="K1128" s="245">
        <f t="shared" si="144"/>
        <v>3.6092907137443713</v>
      </c>
      <c r="L1128" s="54">
        <f t="shared" si="146"/>
        <v>7.7927867683117107</v>
      </c>
      <c r="M1128" s="161">
        <v>4.9120181355250807</v>
      </c>
      <c r="N1128" s="56">
        <f t="shared" si="147"/>
        <v>6.2609955029156894E-2</v>
      </c>
      <c r="R1128" s="177"/>
    </row>
    <row r="1129" spans="1:18" ht="12.75" customHeight="1" x14ac:dyDescent="0.2">
      <c r="A1129" s="57">
        <f t="shared" si="150"/>
        <v>165</v>
      </c>
      <c r="B1129" s="57" t="s">
        <v>2452</v>
      </c>
      <c r="C1129" s="57">
        <v>551.6</v>
      </c>
      <c r="D1129" s="57"/>
      <c r="E1129" s="57"/>
      <c r="F1129" s="57">
        <f t="shared" si="145"/>
        <v>551.6</v>
      </c>
      <c r="G1129" s="187" t="s">
        <v>2004</v>
      </c>
      <c r="H1129" s="59">
        <v>254</v>
      </c>
      <c r="I1129" s="56">
        <f t="shared" si="148"/>
        <v>4.5844593686044308E-3</v>
      </c>
      <c r="J1129" s="245">
        <f t="shared" si="149"/>
        <v>16.870810476464307</v>
      </c>
      <c r="K1129" s="245">
        <f t="shared" si="144"/>
        <v>3.7115783048221473</v>
      </c>
      <c r="L1129" s="54">
        <f t="shared" si="146"/>
        <v>8.0136349763205459</v>
      </c>
      <c r="M1129" s="161">
        <v>5.0512251272201238</v>
      </c>
      <c r="N1129" s="56">
        <f t="shared" si="147"/>
        <v>6.0999363460527777E-2</v>
      </c>
      <c r="R1129" s="177"/>
    </row>
    <row r="1130" spans="1:18" ht="12.75" customHeight="1" x14ac:dyDescent="0.2">
      <c r="A1130" s="57">
        <f t="shared" si="150"/>
        <v>166</v>
      </c>
      <c r="B1130" s="57" t="s">
        <v>2453</v>
      </c>
      <c r="C1130" s="57">
        <v>683.5</v>
      </c>
      <c r="D1130" s="57"/>
      <c r="E1130" s="57"/>
      <c r="F1130" s="57">
        <f t="shared" si="145"/>
        <v>683.5</v>
      </c>
      <c r="G1130" s="187" t="s">
        <v>2004</v>
      </c>
      <c r="H1130" s="59">
        <v>433</v>
      </c>
      <c r="I1130" s="56">
        <f t="shared" si="148"/>
        <v>7.8152397897862935E-3</v>
      </c>
      <c r="J1130" s="245">
        <f t="shared" si="149"/>
        <v>28.760082426413561</v>
      </c>
      <c r="K1130" s="245">
        <f t="shared" si="144"/>
        <v>6.3272181338109839</v>
      </c>
      <c r="L1130" s="54">
        <f t="shared" si="146"/>
        <v>13.66103915254644</v>
      </c>
      <c r="M1130" s="161">
        <v>8.6109467719933619</v>
      </c>
      <c r="N1130" s="56">
        <f t="shared" si="147"/>
        <v>8.3919950965273368E-2</v>
      </c>
      <c r="R1130" s="177"/>
    </row>
    <row r="1131" spans="1:18" ht="12.75" customHeight="1" x14ac:dyDescent="0.2">
      <c r="A1131" s="57">
        <f t="shared" si="150"/>
        <v>167</v>
      </c>
      <c r="B1131" s="57" t="s">
        <v>2454</v>
      </c>
      <c r="C1131" s="57">
        <v>416.7</v>
      </c>
      <c r="D1131" s="57">
        <v>3.8</v>
      </c>
      <c r="E1131" s="57">
        <v>203.4</v>
      </c>
      <c r="F1131" s="57">
        <f t="shared" si="145"/>
        <v>623.9</v>
      </c>
      <c r="G1131" s="187" t="s">
        <v>2004</v>
      </c>
      <c r="H1131" s="59">
        <v>409</v>
      </c>
      <c r="I1131" s="56">
        <f t="shared" si="148"/>
        <v>7.3820625266110716E-3</v>
      </c>
      <c r="J1131" s="245">
        <f t="shared" si="149"/>
        <v>27.165990097928745</v>
      </c>
      <c r="K1131" s="245">
        <f t="shared" si="144"/>
        <v>5.9765178215443235</v>
      </c>
      <c r="L1131" s="54">
        <f t="shared" si="146"/>
        <v>12.903845296516153</v>
      </c>
      <c r="M1131" s="161">
        <v>8.1336656576103561</v>
      </c>
      <c r="N1131" s="56">
        <f t="shared" si="147"/>
        <v>8.6840870129186704E-2</v>
      </c>
      <c r="R1131" s="177"/>
    </row>
    <row r="1132" spans="1:18" ht="12.75" customHeight="1" x14ac:dyDescent="0.2">
      <c r="A1132" s="57">
        <f t="shared" si="150"/>
        <v>168</v>
      </c>
      <c r="B1132" s="57" t="s">
        <v>2455</v>
      </c>
      <c r="C1132" s="57">
        <v>353.8</v>
      </c>
      <c r="D1132" s="57"/>
      <c r="E1132" s="57"/>
      <c r="F1132" s="57">
        <f t="shared" si="145"/>
        <v>353.8</v>
      </c>
      <c r="G1132" s="187" t="s">
        <v>2005</v>
      </c>
      <c r="H1132" s="59">
        <v>280</v>
      </c>
      <c r="I1132" s="56">
        <f t="shared" si="148"/>
        <v>5.0537347370442545E-3</v>
      </c>
      <c r="J1132" s="245">
        <f t="shared" si="149"/>
        <v>18.597743832322855</v>
      </c>
      <c r="K1132" s="245">
        <f t="shared" si="144"/>
        <v>4.0915036431110279</v>
      </c>
      <c r="L1132" s="54">
        <f t="shared" si="146"/>
        <v>8.8339283203533565</v>
      </c>
      <c r="M1132" s="161">
        <v>5.5682796678017112</v>
      </c>
      <c r="N1132" s="56">
        <f t="shared" si="147"/>
        <v>0.1048373529213933</v>
      </c>
      <c r="R1132" s="177"/>
    </row>
    <row r="1133" spans="1:18" ht="12.75" customHeight="1" x14ac:dyDescent="0.2">
      <c r="A1133" s="57">
        <f t="shared" si="150"/>
        <v>169</v>
      </c>
      <c r="B1133" s="57" t="s">
        <v>2456</v>
      </c>
      <c r="C1133" s="57">
        <v>168.1</v>
      </c>
      <c r="D1133" s="57"/>
      <c r="E1133" s="57">
        <v>67.7</v>
      </c>
      <c r="F1133" s="57">
        <f t="shared" si="145"/>
        <v>235.8</v>
      </c>
      <c r="G1133" s="187" t="s">
        <v>2005</v>
      </c>
      <c r="H1133" s="59">
        <v>150</v>
      </c>
      <c r="I1133" s="56">
        <f t="shared" si="148"/>
        <v>2.7073578948451364E-3</v>
      </c>
      <c r="J1133" s="245">
        <f t="shared" si="149"/>
        <v>9.9630770530301014</v>
      </c>
      <c r="K1133" s="245">
        <f t="shared" si="144"/>
        <v>2.1918769516666221</v>
      </c>
      <c r="L1133" s="54">
        <f t="shared" si="146"/>
        <v>4.7324616001892981</v>
      </c>
      <c r="M1133" s="161">
        <v>2.9830069648937738</v>
      </c>
      <c r="N1133" s="56">
        <f t="shared" si="147"/>
        <v>8.4268119464715005E-2</v>
      </c>
      <c r="R1133" s="177"/>
    </row>
    <row r="1134" spans="1:18" ht="12.75" customHeight="1" x14ac:dyDescent="0.2">
      <c r="A1134" s="57">
        <f t="shared" si="150"/>
        <v>170</v>
      </c>
      <c r="B1134" s="57" t="s">
        <v>2457</v>
      </c>
      <c r="C1134" s="57">
        <v>417.2</v>
      </c>
      <c r="D1134" s="57"/>
      <c r="E1134" s="57">
        <v>90</v>
      </c>
      <c r="F1134" s="57">
        <f t="shared" si="145"/>
        <v>507.2</v>
      </c>
      <c r="G1134" s="187" t="s">
        <v>2004</v>
      </c>
      <c r="H1134" s="59">
        <v>180</v>
      </c>
      <c r="I1134" s="56">
        <f t="shared" si="148"/>
        <v>3.2488294738141636E-3</v>
      </c>
      <c r="J1134" s="245">
        <f t="shared" si="149"/>
        <v>11.955692463636122</v>
      </c>
      <c r="K1134" s="245">
        <f t="shared" si="144"/>
        <v>2.6302523419999471</v>
      </c>
      <c r="L1134" s="54">
        <f t="shared" si="146"/>
        <v>5.6789539202271575</v>
      </c>
      <c r="M1134" s="161">
        <v>3.579608357872528</v>
      </c>
      <c r="N1134" s="56">
        <f t="shared" si="147"/>
        <v>4.701204078023611E-2</v>
      </c>
      <c r="R1134" s="177"/>
    </row>
    <row r="1135" spans="1:18" ht="12.75" customHeight="1" x14ac:dyDescent="0.2">
      <c r="A1135" s="57">
        <f t="shared" si="150"/>
        <v>171</v>
      </c>
      <c r="B1135" s="57" t="s">
        <v>2458</v>
      </c>
      <c r="C1135" s="57">
        <v>718.3</v>
      </c>
      <c r="D1135" s="57"/>
      <c r="E1135" s="57"/>
      <c r="F1135" s="57">
        <f t="shared" si="145"/>
        <v>718.3</v>
      </c>
      <c r="G1135" s="187" t="s">
        <v>2004</v>
      </c>
      <c r="H1135" s="59">
        <v>160</v>
      </c>
      <c r="I1135" s="56">
        <f t="shared" si="148"/>
        <v>2.8878484211681452E-3</v>
      </c>
      <c r="J1135" s="245">
        <f t="shared" si="149"/>
        <v>10.627282189898775</v>
      </c>
      <c r="K1135" s="245">
        <f t="shared" si="144"/>
        <v>2.3380020817777307</v>
      </c>
      <c r="L1135" s="54">
        <f t="shared" si="146"/>
        <v>5.0479590402019179</v>
      </c>
      <c r="M1135" s="161">
        <v>3.1818740958866925</v>
      </c>
      <c r="N1135" s="56">
        <f t="shared" si="147"/>
        <v>2.9507333158520277E-2</v>
      </c>
      <c r="R1135" s="177"/>
    </row>
    <row r="1136" spans="1:18" ht="12.75" customHeight="1" x14ac:dyDescent="0.2">
      <c r="A1136" s="57">
        <f t="shared" si="150"/>
        <v>172</v>
      </c>
      <c r="B1136" s="57" t="s">
        <v>2459</v>
      </c>
      <c r="C1136" s="57">
        <v>376.4</v>
      </c>
      <c r="D1136" s="57"/>
      <c r="E1136" s="57"/>
      <c r="F1136" s="57">
        <f t="shared" si="145"/>
        <v>376.4</v>
      </c>
      <c r="G1136" s="187" t="s">
        <v>2005</v>
      </c>
      <c r="H1136" s="59">
        <v>120</v>
      </c>
      <c r="I1136" s="56">
        <f t="shared" si="148"/>
        <v>2.1658863158761088E-3</v>
      </c>
      <c r="J1136" s="245">
        <f t="shared" si="149"/>
        <v>7.9704616424240804</v>
      </c>
      <c r="K1136" s="245">
        <f t="shared" si="144"/>
        <v>1.7535015613332976</v>
      </c>
      <c r="L1136" s="54">
        <f t="shared" si="146"/>
        <v>3.7859692801514382</v>
      </c>
      <c r="M1136" s="161">
        <v>2.3864055719150192</v>
      </c>
      <c r="N1136" s="56">
        <f t="shared" si="147"/>
        <v>4.223256656701338E-2</v>
      </c>
      <c r="R1136" s="177"/>
    </row>
    <row r="1137" spans="1:18" ht="12.75" customHeight="1" x14ac:dyDescent="0.2">
      <c r="A1137" s="57">
        <f t="shared" si="150"/>
        <v>173</v>
      </c>
      <c r="B1137" s="57" t="s">
        <v>2460</v>
      </c>
      <c r="C1137" s="57">
        <v>382.6</v>
      </c>
      <c r="D1137" s="57"/>
      <c r="E1137" s="57"/>
      <c r="F1137" s="57">
        <f t="shared" si="145"/>
        <v>382.6</v>
      </c>
      <c r="G1137" s="187" t="s">
        <v>2005</v>
      </c>
      <c r="H1137" s="59">
        <v>360</v>
      </c>
      <c r="I1137" s="56">
        <f t="shared" si="148"/>
        <v>6.4976589476283273E-3</v>
      </c>
      <c r="J1137" s="245">
        <f t="shared" si="149"/>
        <v>23.911384927272245</v>
      </c>
      <c r="K1137" s="245">
        <f t="shared" si="144"/>
        <v>5.2605046839998941</v>
      </c>
      <c r="L1137" s="54">
        <f t="shared" si="146"/>
        <v>11.357907840454315</v>
      </c>
      <c r="M1137" s="161">
        <v>7.1592167157450559</v>
      </c>
      <c r="N1137" s="56">
        <f t="shared" si="147"/>
        <v>0.12464457440530972</v>
      </c>
      <c r="R1137" s="177"/>
    </row>
    <row r="1138" spans="1:18" ht="12.75" customHeight="1" x14ac:dyDescent="0.2">
      <c r="A1138" s="57">
        <f t="shared" si="150"/>
        <v>174</v>
      </c>
      <c r="B1138" s="57" t="s">
        <v>2461</v>
      </c>
      <c r="C1138" s="57">
        <v>2603.6999999999998</v>
      </c>
      <c r="D1138" s="57"/>
      <c r="E1138" s="57"/>
      <c r="F1138" s="57">
        <f t="shared" si="145"/>
        <v>2603.6999999999998</v>
      </c>
      <c r="G1138" s="187" t="s">
        <v>1996</v>
      </c>
      <c r="H1138" s="59">
        <v>980</v>
      </c>
      <c r="I1138" s="56">
        <f t="shared" si="148"/>
        <v>1.768807157965489E-2</v>
      </c>
      <c r="J1138" s="245">
        <f t="shared" si="149"/>
        <v>65.09210341312999</v>
      </c>
      <c r="K1138" s="245">
        <f t="shared" si="144"/>
        <v>14.320262750888597</v>
      </c>
      <c r="L1138" s="54">
        <f t="shared" si="146"/>
        <v>30.918749121236743</v>
      </c>
      <c r="M1138" s="161">
        <v>19.488978837305989</v>
      </c>
      <c r="N1138" s="56">
        <f t="shared" si="147"/>
        <v>4.9859851028367839E-2</v>
      </c>
      <c r="R1138" s="177"/>
    </row>
    <row r="1139" spans="1:18" ht="12.75" customHeight="1" x14ac:dyDescent="0.2">
      <c r="A1139" s="57">
        <f t="shared" si="150"/>
        <v>175</v>
      </c>
      <c r="B1139" s="57" t="s">
        <v>2462</v>
      </c>
      <c r="C1139" s="57">
        <v>474.3</v>
      </c>
      <c r="D1139" s="57"/>
      <c r="E1139" s="57">
        <v>105.2</v>
      </c>
      <c r="F1139" s="57">
        <f t="shared" si="145"/>
        <v>579.5</v>
      </c>
      <c r="G1139" s="187" t="s">
        <v>2004</v>
      </c>
      <c r="H1139" s="59">
        <v>360</v>
      </c>
      <c r="I1139" s="56">
        <f t="shared" si="148"/>
        <v>6.4976589476283273E-3</v>
      </c>
      <c r="J1139" s="245">
        <f t="shared" si="149"/>
        <v>23.911384927272245</v>
      </c>
      <c r="K1139" s="245">
        <f t="shared" si="144"/>
        <v>5.2605046839998941</v>
      </c>
      <c r="L1139" s="54">
        <f t="shared" si="146"/>
        <v>11.357907840454315</v>
      </c>
      <c r="M1139" s="161">
        <v>7.1592167157450559</v>
      </c>
      <c r="N1139" s="56">
        <f t="shared" si="147"/>
        <v>8.2293380789424511E-2</v>
      </c>
      <c r="R1139" s="177"/>
    </row>
    <row r="1140" spans="1:18" ht="12.75" customHeight="1" x14ac:dyDescent="0.2">
      <c r="A1140" s="57">
        <f t="shared" si="150"/>
        <v>176</v>
      </c>
      <c r="B1140" s="57" t="s">
        <v>2463</v>
      </c>
      <c r="C1140" s="57">
        <v>314.8</v>
      </c>
      <c r="D1140" s="57"/>
      <c r="E1140" s="57"/>
      <c r="F1140" s="57">
        <f t="shared" si="145"/>
        <v>314.8</v>
      </c>
      <c r="G1140" s="187" t="s">
        <v>2004</v>
      </c>
      <c r="H1140" s="59">
        <v>180</v>
      </c>
      <c r="I1140" s="56">
        <f t="shared" si="148"/>
        <v>3.2488294738141636E-3</v>
      </c>
      <c r="J1140" s="245">
        <f t="shared" si="149"/>
        <v>11.955692463636122</v>
      </c>
      <c r="K1140" s="245">
        <f t="shared" si="144"/>
        <v>2.6302523419999471</v>
      </c>
      <c r="L1140" s="54">
        <f t="shared" si="146"/>
        <v>5.6789539202271575</v>
      </c>
      <c r="M1140" s="161">
        <v>3.579608357872528</v>
      </c>
      <c r="N1140" s="56">
        <f t="shared" si="147"/>
        <v>7.574493991021522E-2</v>
      </c>
      <c r="R1140" s="177"/>
    </row>
    <row r="1141" spans="1:18" ht="12.75" customHeight="1" x14ac:dyDescent="0.2">
      <c r="A1141" s="57">
        <f t="shared" si="150"/>
        <v>177</v>
      </c>
      <c r="B1141" s="57" t="s">
        <v>2464</v>
      </c>
      <c r="C1141" s="57">
        <v>223.6</v>
      </c>
      <c r="D1141" s="57"/>
      <c r="E1141" s="57"/>
      <c r="F1141" s="57">
        <f t="shared" si="145"/>
        <v>223.6</v>
      </c>
      <c r="G1141" s="187" t="s">
        <v>2005</v>
      </c>
      <c r="H1141" s="59">
        <v>120</v>
      </c>
      <c r="I1141" s="56">
        <f t="shared" si="148"/>
        <v>2.1658863158761088E-3</v>
      </c>
      <c r="J1141" s="245">
        <f t="shared" si="149"/>
        <v>7.9704616424240804</v>
      </c>
      <c r="K1141" s="245">
        <f t="shared" si="144"/>
        <v>1.7535015613332976</v>
      </c>
      <c r="L1141" s="54">
        <f t="shared" si="146"/>
        <v>3.7859692801514382</v>
      </c>
      <c r="M1141" s="161">
        <v>2.3864055719150192</v>
      </c>
      <c r="N1141" s="56">
        <f t="shared" si="147"/>
        <v>7.1092746224614659E-2</v>
      </c>
      <c r="R1141" s="177"/>
    </row>
    <row r="1142" spans="1:18" ht="12.75" customHeight="1" x14ac:dyDescent="0.2">
      <c r="A1142" s="57">
        <f t="shared" si="150"/>
        <v>178</v>
      </c>
      <c r="B1142" s="57" t="s">
        <v>2465</v>
      </c>
      <c r="C1142" s="57">
        <v>243.3</v>
      </c>
      <c r="D1142" s="57"/>
      <c r="E1142" s="57">
        <v>216.6</v>
      </c>
      <c r="F1142" s="57">
        <f t="shared" si="145"/>
        <v>459.9</v>
      </c>
      <c r="G1142" s="187" t="s">
        <v>2005</v>
      </c>
      <c r="H1142" s="59">
        <v>120</v>
      </c>
      <c r="I1142" s="56">
        <f t="shared" si="148"/>
        <v>2.1658863158761088E-3</v>
      </c>
      <c r="J1142" s="245">
        <f t="shared" si="149"/>
        <v>7.9704616424240804</v>
      </c>
      <c r="K1142" s="245">
        <f t="shared" si="144"/>
        <v>1.7535015613332976</v>
      </c>
      <c r="L1142" s="54">
        <f t="shared" si="146"/>
        <v>3.7859692801514382</v>
      </c>
      <c r="M1142" s="161">
        <v>2.3864055719150192</v>
      </c>
      <c r="N1142" s="56">
        <f t="shared" si="147"/>
        <v>3.4564770723687403E-2</v>
      </c>
      <c r="R1142" s="177"/>
    </row>
    <row r="1143" spans="1:18" ht="12.75" customHeight="1" x14ac:dyDescent="0.2">
      <c r="A1143" s="57">
        <f t="shared" si="150"/>
        <v>179</v>
      </c>
      <c r="B1143" s="57" t="s">
        <v>2466</v>
      </c>
      <c r="C1143" s="57">
        <v>530.5</v>
      </c>
      <c r="D1143" s="57"/>
      <c r="E1143" s="57"/>
      <c r="F1143" s="57">
        <f t="shared" si="145"/>
        <v>530.5</v>
      </c>
      <c r="G1143" s="187" t="s">
        <v>2004</v>
      </c>
      <c r="H1143" s="59">
        <v>160</v>
      </c>
      <c r="I1143" s="56">
        <f t="shared" si="148"/>
        <v>2.8878484211681452E-3</v>
      </c>
      <c r="J1143" s="245">
        <f t="shared" si="149"/>
        <v>10.627282189898775</v>
      </c>
      <c r="K1143" s="245">
        <f t="shared" si="144"/>
        <v>2.3380020817777307</v>
      </c>
      <c r="L1143" s="54">
        <f t="shared" si="146"/>
        <v>5.0479590402019179</v>
      </c>
      <c r="M1143" s="161">
        <v>3.1818740958866925</v>
      </c>
      <c r="N1143" s="56">
        <f t="shared" si="147"/>
        <v>3.9953095961856956E-2</v>
      </c>
      <c r="R1143" s="177"/>
    </row>
    <row r="1144" spans="1:18" ht="12.75" customHeight="1" x14ac:dyDescent="0.2">
      <c r="A1144" s="57">
        <f t="shared" si="150"/>
        <v>180</v>
      </c>
      <c r="B1144" s="57" t="s">
        <v>2467</v>
      </c>
      <c r="C1144" s="57">
        <v>377</v>
      </c>
      <c r="D1144" s="57"/>
      <c r="E1144" s="57"/>
      <c r="F1144" s="57">
        <f t="shared" si="145"/>
        <v>377</v>
      </c>
      <c r="G1144" s="187" t="s">
        <v>2005</v>
      </c>
      <c r="H1144" s="59">
        <v>201</v>
      </c>
      <c r="I1144" s="56">
        <f t="shared" si="148"/>
        <v>3.6278595790924825E-3</v>
      </c>
      <c r="J1144" s="245">
        <f t="shared" si="149"/>
        <v>13.350523251060336</v>
      </c>
      <c r="K1144" s="245">
        <f t="shared" si="144"/>
        <v>2.937115115233274</v>
      </c>
      <c r="L1144" s="54">
        <f t="shared" si="146"/>
        <v>6.3414985442536596</v>
      </c>
      <c r="M1144" s="161">
        <v>3.9972293329576569</v>
      </c>
      <c r="N1144" s="56">
        <f t="shared" si="147"/>
        <v>7.062696616314304E-2</v>
      </c>
      <c r="R1144" s="177"/>
    </row>
    <row r="1145" spans="1:18" ht="12.75" customHeight="1" x14ac:dyDescent="0.2">
      <c r="A1145" s="57">
        <f t="shared" si="150"/>
        <v>181</v>
      </c>
      <c r="B1145" s="57" t="s">
        <v>2468</v>
      </c>
      <c r="C1145" s="57">
        <v>439.5</v>
      </c>
      <c r="D1145" s="57"/>
      <c r="E1145" s="57"/>
      <c r="F1145" s="57">
        <f t="shared" si="145"/>
        <v>439.5</v>
      </c>
      <c r="G1145" s="187" t="s">
        <v>2004</v>
      </c>
      <c r="H1145" s="59">
        <v>201</v>
      </c>
      <c r="I1145" s="56">
        <f t="shared" si="148"/>
        <v>3.6278595790924825E-3</v>
      </c>
      <c r="J1145" s="245">
        <f t="shared" si="149"/>
        <v>13.350523251060336</v>
      </c>
      <c r="K1145" s="245">
        <f t="shared" si="144"/>
        <v>2.937115115233274</v>
      </c>
      <c r="L1145" s="54">
        <f t="shared" si="146"/>
        <v>6.3414985442536596</v>
      </c>
      <c r="M1145" s="161">
        <v>3.9972293329576569</v>
      </c>
      <c r="N1145" s="56">
        <f t="shared" si="147"/>
        <v>6.0583313409567519E-2</v>
      </c>
      <c r="R1145" s="177"/>
    </row>
    <row r="1146" spans="1:18" ht="12.75" customHeight="1" x14ac:dyDescent="0.2">
      <c r="A1146" s="57">
        <f t="shared" si="150"/>
        <v>182</v>
      </c>
      <c r="B1146" s="57" t="s">
        <v>2469</v>
      </c>
      <c r="C1146" s="57">
        <v>150.1</v>
      </c>
      <c r="D1146" s="57"/>
      <c r="E1146" s="57"/>
      <c r="F1146" s="57">
        <f t="shared" si="145"/>
        <v>150.1</v>
      </c>
      <c r="G1146" s="187" t="s">
        <v>2004</v>
      </c>
      <c r="H1146" s="59">
        <v>140</v>
      </c>
      <c r="I1146" s="56">
        <f t="shared" si="148"/>
        <v>2.5268673685221272E-3</v>
      </c>
      <c r="J1146" s="245">
        <f t="shared" si="149"/>
        <v>9.2988719161614277</v>
      </c>
      <c r="K1146" s="245">
        <f t="shared" si="144"/>
        <v>2.0457518215555139</v>
      </c>
      <c r="L1146" s="54">
        <f t="shared" si="146"/>
        <v>4.4169641601766783</v>
      </c>
      <c r="M1146" s="161">
        <v>2.7841398339008556</v>
      </c>
      <c r="N1146" s="56">
        <f t="shared" si="147"/>
        <v>0.12355581433573934</v>
      </c>
      <c r="R1146" s="177"/>
    </row>
    <row r="1147" spans="1:18" ht="12.75" customHeight="1" x14ac:dyDescent="0.2">
      <c r="A1147" s="57">
        <f t="shared" si="150"/>
        <v>183</v>
      </c>
      <c r="B1147" s="57" t="s">
        <v>2470</v>
      </c>
      <c r="C1147" s="57">
        <v>438.6</v>
      </c>
      <c r="D1147" s="57"/>
      <c r="E1147" s="57"/>
      <c r="F1147" s="57">
        <f t="shared" si="145"/>
        <v>438.6</v>
      </c>
      <c r="G1147" s="187" t="s">
        <v>2004</v>
      </c>
      <c r="H1147" s="59">
        <v>183</v>
      </c>
      <c r="I1147" s="56">
        <f t="shared" si="148"/>
        <v>3.3029766317110663E-3</v>
      </c>
      <c r="J1147" s="245">
        <f t="shared" si="149"/>
        <v>12.154954004696723</v>
      </c>
      <c r="K1147" s="245">
        <f t="shared" si="144"/>
        <v>2.6740898810332792</v>
      </c>
      <c r="L1147" s="54">
        <f t="shared" si="146"/>
        <v>5.773603152230943</v>
      </c>
      <c r="M1147" s="161">
        <v>3.6392684971704043</v>
      </c>
      <c r="N1147" s="56">
        <f t="shared" si="147"/>
        <v>5.5271125251097467E-2</v>
      </c>
      <c r="R1147" s="177"/>
    </row>
    <row r="1148" spans="1:18" ht="12.75" customHeight="1" x14ac:dyDescent="0.2">
      <c r="A1148" s="57">
        <f t="shared" si="150"/>
        <v>184</v>
      </c>
      <c r="B1148" s="57" t="s">
        <v>2471</v>
      </c>
      <c r="C1148" s="57">
        <v>124.3</v>
      </c>
      <c r="D1148" s="57"/>
      <c r="E1148" s="57"/>
      <c r="F1148" s="57">
        <f t="shared" si="145"/>
        <v>124.3</v>
      </c>
      <c r="G1148" s="187" t="s">
        <v>2005</v>
      </c>
      <c r="H1148" s="59">
        <v>51</v>
      </c>
      <c r="I1148" s="56">
        <f t="shared" si="148"/>
        <v>9.2050168424734628E-4</v>
      </c>
      <c r="J1148" s="245">
        <f t="shared" si="149"/>
        <v>3.3874461980302342</v>
      </c>
      <c r="K1148" s="245">
        <f t="shared" si="144"/>
        <v>0.74523816356665151</v>
      </c>
      <c r="L1148" s="54">
        <f t="shared" si="146"/>
        <v>1.6090369440643613</v>
      </c>
      <c r="M1148" s="161">
        <v>1.0142223680638831</v>
      </c>
      <c r="N1148" s="56">
        <f t="shared" si="147"/>
        <v>5.4351920142599611E-2</v>
      </c>
      <c r="R1148" s="177"/>
    </row>
    <row r="1149" spans="1:18" ht="12.75" customHeight="1" x14ac:dyDescent="0.2">
      <c r="A1149" s="57">
        <f t="shared" si="150"/>
        <v>185</v>
      </c>
      <c r="B1149" s="57" t="s">
        <v>2472</v>
      </c>
      <c r="C1149" s="57">
        <v>511.6</v>
      </c>
      <c r="D1149" s="57"/>
      <c r="E1149" s="57"/>
      <c r="F1149" s="57">
        <f t="shared" si="145"/>
        <v>511.6</v>
      </c>
      <c r="G1149" s="187" t="s">
        <v>2004</v>
      </c>
      <c r="H1149" s="59">
        <v>381</v>
      </c>
      <c r="I1149" s="56">
        <f t="shared" si="148"/>
        <v>6.8766890529066461E-3</v>
      </c>
      <c r="J1149" s="245">
        <f t="shared" si="149"/>
        <v>25.306215714696457</v>
      </c>
      <c r="K1149" s="245">
        <f t="shared" ref="K1149:K1206" si="151">J1149*0.22</f>
        <v>5.5673674572332201</v>
      </c>
      <c r="L1149" s="54">
        <f t="shared" si="146"/>
        <v>12.020452464480817</v>
      </c>
      <c r="M1149" s="161">
        <v>7.5768376908301853</v>
      </c>
      <c r="N1149" s="56">
        <f t="shared" si="147"/>
        <v>9.8652997121267946E-2</v>
      </c>
      <c r="R1149" s="177"/>
    </row>
    <row r="1150" spans="1:18" ht="12.75" customHeight="1" x14ac:dyDescent="0.2">
      <c r="A1150" s="57">
        <f t="shared" si="150"/>
        <v>186</v>
      </c>
      <c r="B1150" s="57" t="s">
        <v>2473</v>
      </c>
      <c r="C1150" s="57">
        <v>174.2</v>
      </c>
      <c r="D1150" s="57">
        <v>37.6</v>
      </c>
      <c r="E1150" s="57"/>
      <c r="F1150" s="57">
        <f t="shared" si="145"/>
        <v>211.79999999999998</v>
      </c>
      <c r="G1150" s="187" t="s">
        <v>2004</v>
      </c>
      <c r="H1150" s="59">
        <v>160</v>
      </c>
      <c r="I1150" s="56">
        <f t="shared" si="148"/>
        <v>2.8878484211681452E-3</v>
      </c>
      <c r="J1150" s="245">
        <f t="shared" si="149"/>
        <v>10.627282189898775</v>
      </c>
      <c r="K1150" s="245">
        <f t="shared" si="151"/>
        <v>2.3380020817777307</v>
      </c>
      <c r="L1150" s="54">
        <f t="shared" si="146"/>
        <v>5.0479590402019179</v>
      </c>
      <c r="M1150" s="161">
        <v>3.1818740958866925</v>
      </c>
      <c r="N1150" s="56">
        <f t="shared" si="147"/>
        <v>0.10007137586291368</v>
      </c>
      <c r="R1150" s="177"/>
    </row>
    <row r="1151" spans="1:18" ht="12.75" customHeight="1" x14ac:dyDescent="0.2">
      <c r="A1151" s="57">
        <f t="shared" si="150"/>
        <v>187</v>
      </c>
      <c r="B1151" s="57" t="s">
        <v>2474</v>
      </c>
      <c r="C1151" s="57">
        <v>172.8</v>
      </c>
      <c r="D1151" s="57"/>
      <c r="E1151" s="57">
        <v>14.6</v>
      </c>
      <c r="F1151" s="57">
        <f t="shared" si="145"/>
        <v>187.4</v>
      </c>
      <c r="G1151" s="187" t="s">
        <v>2004</v>
      </c>
      <c r="H1151" s="59">
        <v>160</v>
      </c>
      <c r="I1151" s="56">
        <f t="shared" si="148"/>
        <v>2.8878484211681452E-3</v>
      </c>
      <c r="J1151" s="245">
        <f t="shared" si="149"/>
        <v>10.627282189898775</v>
      </c>
      <c r="K1151" s="245">
        <f t="shared" si="151"/>
        <v>2.3380020817777307</v>
      </c>
      <c r="L1151" s="54">
        <f t="shared" si="146"/>
        <v>5.0479590402019179</v>
      </c>
      <c r="M1151" s="161">
        <v>3.1818740958866925</v>
      </c>
      <c r="N1151" s="56">
        <f t="shared" si="147"/>
        <v>0.11310094667964309</v>
      </c>
      <c r="R1151" s="177"/>
    </row>
    <row r="1152" spans="1:18" ht="12.75" customHeight="1" x14ac:dyDescent="0.2">
      <c r="A1152" s="57">
        <f t="shared" si="150"/>
        <v>188</v>
      </c>
      <c r="B1152" s="57" t="s">
        <v>2475</v>
      </c>
      <c r="C1152" s="57">
        <v>273.7</v>
      </c>
      <c r="D1152" s="57"/>
      <c r="E1152" s="57"/>
      <c r="F1152" s="57">
        <f t="shared" si="145"/>
        <v>273.7</v>
      </c>
      <c r="G1152" s="187" t="s">
        <v>2004</v>
      </c>
      <c r="H1152" s="59">
        <v>250</v>
      </c>
      <c r="I1152" s="56">
        <f t="shared" si="148"/>
        <v>4.5122631580752273E-3</v>
      </c>
      <c r="J1152" s="245">
        <f t="shared" si="149"/>
        <v>16.605128421716838</v>
      </c>
      <c r="K1152" s="245">
        <f t="shared" si="151"/>
        <v>3.6531282527777043</v>
      </c>
      <c r="L1152" s="54">
        <f t="shared" si="146"/>
        <v>7.887436000315498</v>
      </c>
      <c r="M1152" s="161">
        <v>4.9716782748229571</v>
      </c>
      <c r="N1152" s="56">
        <f t="shared" si="147"/>
        <v>0.12099879776994155</v>
      </c>
      <c r="R1152" s="177"/>
    </row>
    <row r="1153" spans="1:18" ht="12.75" customHeight="1" x14ac:dyDescent="0.2">
      <c r="A1153" s="57">
        <f t="shared" si="150"/>
        <v>189</v>
      </c>
      <c r="B1153" s="57" t="s">
        <v>978</v>
      </c>
      <c r="C1153" s="57">
        <v>479.4</v>
      </c>
      <c r="D1153" s="57"/>
      <c r="E1153" s="57"/>
      <c r="F1153" s="57">
        <f t="shared" si="145"/>
        <v>479.4</v>
      </c>
      <c r="G1153" s="187" t="s">
        <v>2005</v>
      </c>
      <c r="H1153" s="59">
        <v>75</v>
      </c>
      <c r="I1153" s="56">
        <f t="shared" si="148"/>
        <v>1.3536789474225682E-3</v>
      </c>
      <c r="J1153" s="245">
        <f t="shared" si="149"/>
        <v>4.9815385265150507</v>
      </c>
      <c r="K1153" s="245">
        <f t="shared" si="151"/>
        <v>1.0959384758333111</v>
      </c>
      <c r="L1153" s="54">
        <f t="shared" si="146"/>
        <v>2.366230800094649</v>
      </c>
      <c r="M1153" s="161">
        <v>1.4915034824468869</v>
      </c>
      <c r="N1153" s="56">
        <f t="shared" si="147"/>
        <v>2.0724262171234666E-2</v>
      </c>
      <c r="R1153" s="177"/>
    </row>
    <row r="1154" spans="1:18" ht="12.75" customHeight="1" x14ac:dyDescent="0.2">
      <c r="A1154" s="57">
        <f t="shared" si="150"/>
        <v>190</v>
      </c>
      <c r="B1154" s="57" t="s">
        <v>979</v>
      </c>
      <c r="C1154" s="57">
        <v>381.4</v>
      </c>
      <c r="D1154" s="57"/>
      <c r="E1154" s="57">
        <v>32</v>
      </c>
      <c r="F1154" s="57">
        <f t="shared" si="145"/>
        <v>413.4</v>
      </c>
      <c r="G1154" s="187" t="s">
        <v>2005</v>
      </c>
      <c r="H1154" s="59">
        <v>250</v>
      </c>
      <c r="I1154" s="56">
        <f t="shared" si="148"/>
        <v>4.5122631580752273E-3</v>
      </c>
      <c r="J1154" s="245">
        <f t="shared" si="149"/>
        <v>16.605128421716838</v>
      </c>
      <c r="K1154" s="245">
        <f t="shared" si="151"/>
        <v>3.6531282527777043</v>
      </c>
      <c r="L1154" s="54">
        <f t="shared" si="146"/>
        <v>7.887436000315498</v>
      </c>
      <c r="M1154" s="161">
        <v>4.9716782748229571</v>
      </c>
      <c r="N1154" s="56">
        <f t="shared" si="147"/>
        <v>8.0109750724801643E-2</v>
      </c>
      <c r="R1154" s="177"/>
    </row>
    <row r="1155" spans="1:18" ht="12.75" customHeight="1" x14ac:dyDescent="0.2">
      <c r="A1155" s="57">
        <f t="shared" si="150"/>
        <v>191</v>
      </c>
      <c r="B1155" s="57" t="s">
        <v>980</v>
      </c>
      <c r="C1155" s="57">
        <v>9330.6</v>
      </c>
      <c r="D1155" s="57"/>
      <c r="E1155" s="57">
        <v>1157.25</v>
      </c>
      <c r="F1155" s="57">
        <f t="shared" si="145"/>
        <v>10487.85</v>
      </c>
      <c r="G1155" s="187" t="s">
        <v>2005</v>
      </c>
      <c r="H1155" s="59">
        <v>1920</v>
      </c>
      <c r="I1155" s="56">
        <f t="shared" si="148"/>
        <v>3.4654181054017741E-2</v>
      </c>
      <c r="J1155" s="245">
        <f t="shared" si="149"/>
        <v>127.52738627878529</v>
      </c>
      <c r="K1155" s="245">
        <f t="shared" si="151"/>
        <v>28.056024981332762</v>
      </c>
      <c r="L1155" s="54">
        <f t="shared" si="146"/>
        <v>60.575508482423011</v>
      </c>
      <c r="M1155" s="161">
        <v>38.182489150640308</v>
      </c>
      <c r="N1155" s="56">
        <f t="shared" si="147"/>
        <v>2.425105325621375E-2</v>
      </c>
      <c r="R1155" s="177"/>
    </row>
    <row r="1156" spans="1:18" ht="12.75" customHeight="1" x14ac:dyDescent="0.2">
      <c r="A1156" s="57">
        <f t="shared" si="150"/>
        <v>192</v>
      </c>
      <c r="B1156" s="57" t="s">
        <v>981</v>
      </c>
      <c r="C1156" s="57">
        <v>2360</v>
      </c>
      <c r="D1156" s="57">
        <v>47.2</v>
      </c>
      <c r="E1156" s="57"/>
      <c r="F1156" s="57">
        <f t="shared" si="145"/>
        <v>2407.1999999999998</v>
      </c>
      <c r="G1156" s="187" t="s">
        <v>1996</v>
      </c>
      <c r="H1156" s="59">
        <v>480</v>
      </c>
      <c r="I1156" s="56">
        <f t="shared" si="148"/>
        <v>8.6635452635044352E-3</v>
      </c>
      <c r="J1156" s="245">
        <f t="shared" si="149"/>
        <v>31.881846569696322</v>
      </c>
      <c r="K1156" s="245">
        <f t="shared" si="151"/>
        <v>7.0140062453331904</v>
      </c>
      <c r="L1156" s="54">
        <f t="shared" si="146"/>
        <v>15.143877120605753</v>
      </c>
      <c r="M1156" s="161">
        <v>9.5456222876600769</v>
      </c>
      <c r="N1156" s="56">
        <f t="shared" si="147"/>
        <v>2.641465280130249E-2</v>
      </c>
      <c r="R1156" s="177"/>
    </row>
    <row r="1157" spans="1:18" ht="12.75" customHeight="1" x14ac:dyDescent="0.2">
      <c r="A1157" s="57">
        <f t="shared" si="150"/>
        <v>193</v>
      </c>
      <c r="B1157" s="57" t="s">
        <v>982</v>
      </c>
      <c r="C1157" s="57">
        <v>3652.21</v>
      </c>
      <c r="D1157" s="57">
        <v>536.29999999999995</v>
      </c>
      <c r="E1157" s="57">
        <v>38.4</v>
      </c>
      <c r="F1157" s="57">
        <f t="shared" ref="F1157:F1219" si="152">E1157+D1157+C1157</f>
        <v>4226.91</v>
      </c>
      <c r="G1157" s="187" t="s">
        <v>2005</v>
      </c>
      <c r="H1157" s="59">
        <v>600</v>
      </c>
      <c r="I1157" s="56">
        <f t="shared" si="148"/>
        <v>1.0829431579380546E-2</v>
      </c>
      <c r="J1157" s="245">
        <f t="shared" si="149"/>
        <v>39.852308212120406</v>
      </c>
      <c r="K1157" s="245">
        <f t="shared" si="151"/>
        <v>8.7675078066664884</v>
      </c>
      <c r="L1157" s="54">
        <f t="shared" ref="L1157:L1220" si="153">J1157*0.475</f>
        <v>18.929846400757192</v>
      </c>
      <c r="M1157" s="161">
        <v>11.932027859575095</v>
      </c>
      <c r="N1157" s="56">
        <f t="shared" ref="N1157:N1220" si="154">(J1157+K1157+L1157+M1157)/F1157</f>
        <v>1.8803733762753214E-2</v>
      </c>
      <c r="R1157" s="177"/>
    </row>
    <row r="1158" spans="1:18" ht="12.75" customHeight="1" x14ac:dyDescent="0.2">
      <c r="A1158" s="57">
        <f t="shared" si="150"/>
        <v>194</v>
      </c>
      <c r="B1158" s="57" t="s">
        <v>983</v>
      </c>
      <c r="C1158" s="57">
        <v>1805.5</v>
      </c>
      <c r="D1158" s="57"/>
      <c r="E1158" s="57"/>
      <c r="F1158" s="57">
        <f t="shared" si="152"/>
        <v>1805.5</v>
      </c>
      <c r="G1158" s="187" t="s">
        <v>2005</v>
      </c>
      <c r="H1158" s="59">
        <v>757</v>
      </c>
      <c r="I1158" s="56">
        <f t="shared" ref="I1158:I1221" si="155">2/110809.14*H1158</f>
        <v>1.3663132842651788E-2</v>
      </c>
      <c r="J1158" s="245">
        <f t="shared" ref="J1158:J1221" si="156">I1158*3680</f>
        <v>50.280328860958583</v>
      </c>
      <c r="K1158" s="245">
        <f t="shared" si="151"/>
        <v>11.061672349410889</v>
      </c>
      <c r="L1158" s="54">
        <f t="shared" si="153"/>
        <v>23.883156208955327</v>
      </c>
      <c r="M1158" s="161">
        <v>15.054241816163913</v>
      </c>
      <c r="N1158" s="56">
        <f t="shared" si="154"/>
        <v>5.5541068532533211E-2</v>
      </c>
      <c r="R1158" s="177"/>
    </row>
    <row r="1159" spans="1:18" ht="12.75" customHeight="1" x14ac:dyDescent="0.2">
      <c r="A1159" s="57">
        <f t="shared" ref="A1159:A1222" si="157">A1158+1</f>
        <v>195</v>
      </c>
      <c r="B1159" s="57" t="s">
        <v>984</v>
      </c>
      <c r="C1159" s="57">
        <v>1806.9</v>
      </c>
      <c r="D1159" s="57"/>
      <c r="E1159" s="57"/>
      <c r="F1159" s="57">
        <f t="shared" si="152"/>
        <v>1806.9</v>
      </c>
      <c r="G1159" s="187" t="s">
        <v>2005</v>
      </c>
      <c r="H1159" s="59">
        <v>755</v>
      </c>
      <c r="I1159" s="56">
        <f t="shared" si="155"/>
        <v>1.3627034737387186E-2</v>
      </c>
      <c r="J1159" s="245">
        <f t="shared" si="156"/>
        <v>50.14748783358484</v>
      </c>
      <c r="K1159" s="245">
        <f t="shared" si="151"/>
        <v>11.032447323388665</v>
      </c>
      <c r="L1159" s="54">
        <f t="shared" si="153"/>
        <v>23.820056720952799</v>
      </c>
      <c r="M1159" s="161">
        <v>15.01446838996533</v>
      </c>
      <c r="N1159" s="56">
        <f t="shared" si="154"/>
        <v>5.5351408637938804E-2</v>
      </c>
      <c r="R1159" s="177"/>
    </row>
    <row r="1160" spans="1:18" ht="12.75" customHeight="1" x14ac:dyDescent="0.2">
      <c r="A1160" s="57">
        <f t="shared" si="157"/>
        <v>196</v>
      </c>
      <c r="B1160" s="57" t="s">
        <v>1544</v>
      </c>
      <c r="C1160" s="57">
        <v>119.6</v>
      </c>
      <c r="D1160" s="57"/>
      <c r="E1160" s="57"/>
      <c r="F1160" s="57">
        <f t="shared" si="152"/>
        <v>119.6</v>
      </c>
      <c r="G1160" s="187" t="s">
        <v>2005</v>
      </c>
      <c r="H1160" s="59">
        <v>95</v>
      </c>
      <c r="I1160" s="56">
        <f t="shared" si="155"/>
        <v>1.7146600000685862E-3</v>
      </c>
      <c r="J1160" s="245">
        <f t="shared" si="156"/>
        <v>6.3099488002523971</v>
      </c>
      <c r="K1160" s="245">
        <f t="shared" si="151"/>
        <v>1.3881887360555274</v>
      </c>
      <c r="L1160" s="54">
        <f t="shared" si="153"/>
        <v>2.9972256801198887</v>
      </c>
      <c r="M1160" s="161">
        <v>1.8892377444327235</v>
      </c>
      <c r="N1160" s="56">
        <f t="shared" si="154"/>
        <v>0.10522241606070683</v>
      </c>
      <c r="R1160" s="177"/>
    </row>
    <row r="1161" spans="1:18" ht="12.75" customHeight="1" x14ac:dyDescent="0.2">
      <c r="A1161" s="57">
        <f t="shared" si="157"/>
        <v>197</v>
      </c>
      <c r="B1161" s="57" t="s">
        <v>1545</v>
      </c>
      <c r="C1161" s="57">
        <v>151.69999999999999</v>
      </c>
      <c r="D1161" s="57"/>
      <c r="E1161" s="57">
        <v>205.3</v>
      </c>
      <c r="F1161" s="57">
        <f t="shared" si="152"/>
        <v>357</v>
      </c>
      <c r="G1161" s="187" t="s">
        <v>2004</v>
      </c>
      <c r="H1161" s="59">
        <v>1350</v>
      </c>
      <c r="I1161" s="56">
        <f t="shared" si="155"/>
        <v>2.4366221053606228E-2</v>
      </c>
      <c r="J1161" s="245">
        <f t="shared" si="156"/>
        <v>89.667693477270916</v>
      </c>
      <c r="K1161" s="245">
        <f t="shared" si="151"/>
        <v>19.726892564999602</v>
      </c>
      <c r="L1161" s="54">
        <f t="shared" si="153"/>
        <v>42.592154401703681</v>
      </c>
      <c r="M1161" s="161">
        <v>26.847062684043966</v>
      </c>
      <c r="N1161" s="56">
        <f t="shared" si="154"/>
        <v>0.50093502276755797</v>
      </c>
      <c r="R1161" s="177"/>
    </row>
    <row r="1162" spans="1:18" ht="12.75" customHeight="1" x14ac:dyDescent="0.2">
      <c r="A1162" s="57">
        <f t="shared" si="157"/>
        <v>198</v>
      </c>
      <c r="B1162" s="57" t="s">
        <v>1546</v>
      </c>
      <c r="C1162" s="57">
        <v>171.7</v>
      </c>
      <c r="D1162" s="57">
        <v>16.100000000000001</v>
      </c>
      <c r="E1162" s="57"/>
      <c r="F1162" s="57">
        <f t="shared" si="152"/>
        <v>187.79999999999998</v>
      </c>
      <c r="G1162" s="187" t="s">
        <v>2004</v>
      </c>
      <c r="H1162" s="59">
        <v>160</v>
      </c>
      <c r="I1162" s="56">
        <f t="shared" si="155"/>
        <v>2.8878484211681452E-3</v>
      </c>
      <c r="J1162" s="245">
        <f t="shared" si="156"/>
        <v>10.627282189898775</v>
      </c>
      <c r="K1162" s="245">
        <f t="shared" si="151"/>
        <v>2.3380020817777307</v>
      </c>
      <c r="L1162" s="54">
        <f t="shared" si="153"/>
        <v>5.0479590402019179</v>
      </c>
      <c r="M1162" s="161">
        <v>3.1818740958866925</v>
      </c>
      <c r="N1162" s="56">
        <f t="shared" si="154"/>
        <v>0.11286005009459593</v>
      </c>
      <c r="R1162" s="177"/>
    </row>
    <row r="1163" spans="1:18" ht="12.75" customHeight="1" x14ac:dyDescent="0.2">
      <c r="A1163" s="57">
        <f t="shared" si="157"/>
        <v>199</v>
      </c>
      <c r="B1163" s="57" t="s">
        <v>1547</v>
      </c>
      <c r="C1163" s="57">
        <v>198.5</v>
      </c>
      <c r="D1163" s="57"/>
      <c r="E1163" s="57">
        <v>65.5</v>
      </c>
      <c r="F1163" s="57">
        <f t="shared" si="152"/>
        <v>264</v>
      </c>
      <c r="G1163" s="187" t="s">
        <v>2005</v>
      </c>
      <c r="H1163" s="192">
        <v>180</v>
      </c>
      <c r="I1163" s="56">
        <f t="shared" si="155"/>
        <v>3.2488294738141636E-3</v>
      </c>
      <c r="J1163" s="245">
        <f t="shared" si="156"/>
        <v>11.955692463636122</v>
      </c>
      <c r="K1163" s="245">
        <f t="shared" si="151"/>
        <v>2.6302523419999471</v>
      </c>
      <c r="L1163" s="54">
        <f t="shared" si="153"/>
        <v>5.6789539202271575</v>
      </c>
      <c r="M1163" s="161">
        <v>3.579608357872528</v>
      </c>
      <c r="N1163" s="56">
        <f t="shared" si="154"/>
        <v>9.0320102589908149E-2</v>
      </c>
      <c r="R1163" s="177"/>
    </row>
    <row r="1164" spans="1:18" ht="12.75" customHeight="1" x14ac:dyDescent="0.2">
      <c r="A1164" s="57">
        <f t="shared" si="157"/>
        <v>200</v>
      </c>
      <c r="B1164" s="57" t="s">
        <v>1548</v>
      </c>
      <c r="C1164" s="57">
        <v>451.6</v>
      </c>
      <c r="D1164" s="57"/>
      <c r="E1164" s="57">
        <v>23.5</v>
      </c>
      <c r="F1164" s="57">
        <f t="shared" si="152"/>
        <v>475.1</v>
      </c>
      <c r="G1164" s="187" t="s">
        <v>2004</v>
      </c>
      <c r="H1164" s="59">
        <v>250</v>
      </c>
      <c r="I1164" s="56">
        <f t="shared" si="155"/>
        <v>4.5122631580752273E-3</v>
      </c>
      <c r="J1164" s="245">
        <f t="shared" si="156"/>
        <v>16.605128421716838</v>
      </c>
      <c r="K1164" s="245">
        <f t="shared" si="151"/>
        <v>3.6531282527777043</v>
      </c>
      <c r="L1164" s="54">
        <f t="shared" si="153"/>
        <v>7.887436000315498</v>
      </c>
      <c r="M1164" s="161">
        <v>4.9716782748229571</v>
      </c>
      <c r="N1164" s="56">
        <f t="shared" si="154"/>
        <v>6.9706105976916427E-2</v>
      </c>
      <c r="R1164" s="177"/>
    </row>
    <row r="1165" spans="1:18" ht="12.75" customHeight="1" x14ac:dyDescent="0.2">
      <c r="A1165" s="57">
        <f t="shared" si="157"/>
        <v>201</v>
      </c>
      <c r="B1165" s="57" t="s">
        <v>1549</v>
      </c>
      <c r="C1165" s="57">
        <v>316.7</v>
      </c>
      <c r="D1165" s="57"/>
      <c r="E1165" s="57">
        <v>70.5</v>
      </c>
      <c r="F1165" s="57">
        <f t="shared" si="152"/>
        <v>387.2</v>
      </c>
      <c r="G1165" s="187" t="s">
        <v>2004</v>
      </c>
      <c r="H1165" s="59">
        <v>480</v>
      </c>
      <c r="I1165" s="56">
        <f t="shared" si="155"/>
        <v>8.6635452635044352E-3</v>
      </c>
      <c r="J1165" s="245">
        <f t="shared" si="156"/>
        <v>31.881846569696322</v>
      </c>
      <c r="K1165" s="245">
        <f t="shared" si="151"/>
        <v>7.0140062453331904</v>
      </c>
      <c r="L1165" s="54">
        <f t="shared" si="153"/>
        <v>15.143877120605753</v>
      </c>
      <c r="M1165" s="161">
        <v>9.5456222876600769</v>
      </c>
      <c r="N1165" s="56">
        <f t="shared" si="154"/>
        <v>0.16421836834528758</v>
      </c>
      <c r="R1165" s="177"/>
    </row>
    <row r="1166" spans="1:18" ht="12.75" customHeight="1" x14ac:dyDescent="0.2">
      <c r="A1166" s="57">
        <f t="shared" si="157"/>
        <v>202</v>
      </c>
      <c r="B1166" s="57" t="s">
        <v>1550</v>
      </c>
      <c r="C1166" s="57">
        <v>234</v>
      </c>
      <c r="D1166" s="57"/>
      <c r="E1166" s="57">
        <v>92.6</v>
      </c>
      <c r="F1166" s="57">
        <f t="shared" si="152"/>
        <v>326.60000000000002</v>
      </c>
      <c r="G1166" s="187" t="s">
        <v>2005</v>
      </c>
      <c r="H1166" s="59">
        <v>200</v>
      </c>
      <c r="I1166" s="56">
        <f t="shared" si="155"/>
        <v>3.6098105264601816E-3</v>
      </c>
      <c r="J1166" s="245">
        <f t="shared" si="156"/>
        <v>13.284102737373468</v>
      </c>
      <c r="K1166" s="245">
        <f t="shared" si="151"/>
        <v>2.922502602222163</v>
      </c>
      <c r="L1166" s="54">
        <f t="shared" si="153"/>
        <v>6.3099488002523971</v>
      </c>
      <c r="M1166" s="161">
        <v>3.9773426198583652</v>
      </c>
      <c r="N1166" s="56">
        <f t="shared" si="154"/>
        <v>8.1120320758439654E-2</v>
      </c>
      <c r="R1166" s="177"/>
    </row>
    <row r="1167" spans="1:18" ht="12.75" customHeight="1" x14ac:dyDescent="0.2">
      <c r="A1167" s="57">
        <f t="shared" si="157"/>
        <v>203</v>
      </c>
      <c r="B1167" s="57" t="s">
        <v>1551</v>
      </c>
      <c r="C1167" s="57">
        <v>267.89999999999998</v>
      </c>
      <c r="D1167" s="57"/>
      <c r="E1167" s="57">
        <v>98</v>
      </c>
      <c r="F1167" s="57">
        <f t="shared" si="152"/>
        <v>365.9</v>
      </c>
      <c r="G1167" s="187" t="s">
        <v>2004</v>
      </c>
      <c r="H1167" s="59">
        <v>350</v>
      </c>
      <c r="I1167" s="56">
        <f t="shared" si="155"/>
        <v>6.3171684213053176E-3</v>
      </c>
      <c r="J1167" s="245">
        <f t="shared" si="156"/>
        <v>23.247179790403568</v>
      </c>
      <c r="K1167" s="245">
        <f t="shared" si="151"/>
        <v>5.1143795538887851</v>
      </c>
      <c r="L1167" s="54">
        <f t="shared" si="153"/>
        <v>11.042410400441694</v>
      </c>
      <c r="M1167" s="161">
        <v>6.9603495847521382</v>
      </c>
      <c r="N1167" s="56">
        <f t="shared" si="154"/>
        <v>0.12671308917596663</v>
      </c>
      <c r="R1167" s="177"/>
    </row>
    <row r="1168" spans="1:18" ht="12.75" customHeight="1" x14ac:dyDescent="0.2">
      <c r="A1168" s="57">
        <f t="shared" si="157"/>
        <v>204</v>
      </c>
      <c r="B1168" s="57" t="s">
        <v>1552</v>
      </c>
      <c r="C1168" s="57">
        <v>705.4</v>
      </c>
      <c r="D1168" s="57"/>
      <c r="E1168" s="57">
        <v>73.430000000000007</v>
      </c>
      <c r="F1168" s="57">
        <f t="shared" si="152"/>
        <v>778.82999999999993</v>
      </c>
      <c r="G1168" s="187" t="s">
        <v>2005</v>
      </c>
      <c r="H1168" s="59">
        <v>255</v>
      </c>
      <c r="I1168" s="56">
        <f t="shared" si="155"/>
        <v>4.6025084212367312E-3</v>
      </c>
      <c r="J1168" s="245">
        <f t="shared" si="156"/>
        <v>16.937230990151171</v>
      </c>
      <c r="K1168" s="245">
        <f t="shared" si="151"/>
        <v>3.7261908178332579</v>
      </c>
      <c r="L1168" s="54">
        <f t="shared" si="153"/>
        <v>8.0451847203218065</v>
      </c>
      <c r="M1168" s="161">
        <v>5.0711118403194151</v>
      </c>
      <c r="N1168" s="56">
        <f t="shared" si="154"/>
        <v>4.3372389826567617E-2</v>
      </c>
      <c r="R1168" s="177"/>
    </row>
    <row r="1169" spans="1:18" ht="12.75" customHeight="1" x14ac:dyDescent="0.2">
      <c r="A1169" s="57">
        <f t="shared" si="157"/>
        <v>205</v>
      </c>
      <c r="B1169" s="57" t="s">
        <v>1553</v>
      </c>
      <c r="C1169" s="57">
        <v>147.9</v>
      </c>
      <c r="D1169" s="57"/>
      <c r="E1169" s="57">
        <v>136</v>
      </c>
      <c r="F1169" s="57">
        <f t="shared" si="152"/>
        <v>283.89999999999998</v>
      </c>
      <c r="G1169" s="187" t="s">
        <v>2004</v>
      </c>
      <c r="H1169" s="59">
        <v>730</v>
      </c>
      <c r="I1169" s="56">
        <f t="shared" si="155"/>
        <v>1.3175808421579662E-2</v>
      </c>
      <c r="J1169" s="245">
        <f t="shared" si="156"/>
        <v>48.486974991413156</v>
      </c>
      <c r="K1169" s="245">
        <f t="shared" si="151"/>
        <v>10.667134498110894</v>
      </c>
      <c r="L1169" s="54">
        <f t="shared" si="153"/>
        <v>23.031313120921247</v>
      </c>
      <c r="M1169" s="161">
        <v>14.517300562483033</v>
      </c>
      <c r="N1169" s="56">
        <f t="shared" si="154"/>
        <v>0.34062248387787369</v>
      </c>
      <c r="R1169" s="177"/>
    </row>
    <row r="1170" spans="1:18" ht="12.75" customHeight="1" x14ac:dyDescent="0.2">
      <c r="A1170" s="57">
        <f t="shared" si="157"/>
        <v>206</v>
      </c>
      <c r="B1170" s="57" t="s">
        <v>1554</v>
      </c>
      <c r="C1170" s="57">
        <v>1317.61</v>
      </c>
      <c r="D1170" s="57"/>
      <c r="E1170" s="57">
        <v>44.4</v>
      </c>
      <c r="F1170" s="57">
        <f t="shared" si="152"/>
        <v>1362.01</v>
      </c>
      <c r="G1170" s="187" t="s">
        <v>2004</v>
      </c>
      <c r="H1170" s="59">
        <v>514</v>
      </c>
      <c r="I1170" s="56">
        <f t="shared" si="155"/>
        <v>9.2772130530026677E-3</v>
      </c>
      <c r="J1170" s="245">
        <f t="shared" si="156"/>
        <v>34.140144035049815</v>
      </c>
      <c r="K1170" s="245">
        <f t="shared" si="151"/>
        <v>7.5108316877109589</v>
      </c>
      <c r="L1170" s="54">
        <f t="shared" si="153"/>
        <v>16.216568416648663</v>
      </c>
      <c r="M1170" s="161">
        <v>10.221770533035999</v>
      </c>
      <c r="N1170" s="56">
        <f t="shared" si="154"/>
        <v>4.9991787631842234E-2</v>
      </c>
      <c r="R1170" s="177"/>
    </row>
    <row r="1171" spans="1:18" ht="12.75" customHeight="1" x14ac:dyDescent="0.2">
      <c r="A1171" s="57">
        <f t="shared" si="157"/>
        <v>207</v>
      </c>
      <c r="B1171" s="57" t="s">
        <v>1555</v>
      </c>
      <c r="C1171" s="57">
        <v>300.39999999999998</v>
      </c>
      <c r="D1171" s="57"/>
      <c r="E1171" s="57">
        <v>132.19999999999999</v>
      </c>
      <c r="F1171" s="57">
        <f t="shared" si="152"/>
        <v>432.59999999999997</v>
      </c>
      <c r="G1171" s="187" t="s">
        <v>2004</v>
      </c>
      <c r="H1171" s="192">
        <v>170</v>
      </c>
      <c r="I1171" s="56">
        <f t="shared" si="155"/>
        <v>3.0683389474911544E-3</v>
      </c>
      <c r="J1171" s="245">
        <f t="shared" si="156"/>
        <v>11.291487326767449</v>
      </c>
      <c r="K1171" s="245">
        <f t="shared" si="151"/>
        <v>2.4841272118888389</v>
      </c>
      <c r="L1171" s="54">
        <f t="shared" si="153"/>
        <v>5.3634564802145377</v>
      </c>
      <c r="M1171" s="161">
        <v>3.3807412268796102</v>
      </c>
      <c r="N1171" s="56">
        <f t="shared" si="154"/>
        <v>5.2056893771961252E-2</v>
      </c>
      <c r="R1171" s="177"/>
    </row>
    <row r="1172" spans="1:18" ht="12.75" customHeight="1" x14ac:dyDescent="0.2">
      <c r="A1172" s="57">
        <f t="shared" si="157"/>
        <v>208</v>
      </c>
      <c r="B1172" s="57" t="s">
        <v>1556</v>
      </c>
      <c r="C1172" s="57">
        <v>359.6</v>
      </c>
      <c r="D1172" s="57">
        <v>18.100000000000001</v>
      </c>
      <c r="E1172" s="57"/>
      <c r="F1172" s="57">
        <f t="shared" si="152"/>
        <v>377.70000000000005</v>
      </c>
      <c r="G1172" s="187" t="s">
        <v>2004</v>
      </c>
      <c r="H1172" s="59">
        <v>220</v>
      </c>
      <c r="I1172" s="56">
        <f t="shared" si="155"/>
        <v>3.9707915791062001E-3</v>
      </c>
      <c r="J1172" s="245">
        <f t="shared" si="156"/>
        <v>14.612513011110817</v>
      </c>
      <c r="K1172" s="245">
        <f t="shared" si="151"/>
        <v>3.2147528624443797</v>
      </c>
      <c r="L1172" s="54">
        <f t="shared" si="153"/>
        <v>6.9409436802776376</v>
      </c>
      <c r="M1172" s="161">
        <v>4.3750768818442021</v>
      </c>
      <c r="N1172" s="56">
        <f t="shared" si="154"/>
        <v>7.7159879363719971E-2</v>
      </c>
      <c r="R1172" s="177"/>
    </row>
    <row r="1173" spans="1:18" ht="12.75" customHeight="1" x14ac:dyDescent="0.2">
      <c r="A1173" s="57">
        <f t="shared" si="157"/>
        <v>209</v>
      </c>
      <c r="B1173" s="57" t="s">
        <v>1557</v>
      </c>
      <c r="C1173" s="57">
        <v>327.5</v>
      </c>
      <c r="D1173" s="57"/>
      <c r="E1173" s="57"/>
      <c r="F1173" s="57">
        <f t="shared" si="152"/>
        <v>327.5</v>
      </c>
      <c r="G1173" s="187" t="s">
        <v>2004</v>
      </c>
      <c r="H1173" s="59">
        <v>250</v>
      </c>
      <c r="I1173" s="56">
        <f t="shared" si="155"/>
        <v>4.5122631580752273E-3</v>
      </c>
      <c r="J1173" s="245">
        <f t="shared" si="156"/>
        <v>16.605128421716838</v>
      </c>
      <c r="K1173" s="245">
        <f t="shared" si="151"/>
        <v>3.6531282527777043</v>
      </c>
      <c r="L1173" s="54">
        <f t="shared" si="153"/>
        <v>7.887436000315498</v>
      </c>
      <c r="M1173" s="161">
        <v>4.9716782748229571</v>
      </c>
      <c r="N1173" s="56">
        <f t="shared" si="154"/>
        <v>0.10112174335765801</v>
      </c>
      <c r="R1173" s="177"/>
    </row>
    <row r="1174" spans="1:18" ht="12.75" customHeight="1" x14ac:dyDescent="0.2">
      <c r="A1174" s="57">
        <f t="shared" si="157"/>
        <v>210</v>
      </c>
      <c r="B1174" s="57" t="s">
        <v>1558</v>
      </c>
      <c r="C1174" s="57">
        <v>278.2</v>
      </c>
      <c r="D1174" s="57"/>
      <c r="E1174" s="57">
        <v>45</v>
      </c>
      <c r="F1174" s="57">
        <f t="shared" si="152"/>
        <v>323.2</v>
      </c>
      <c r="G1174" s="187" t="s">
        <v>2004</v>
      </c>
      <c r="H1174" s="59">
        <v>240</v>
      </c>
      <c r="I1174" s="56">
        <f t="shared" si="155"/>
        <v>4.3317726317522176E-3</v>
      </c>
      <c r="J1174" s="245">
        <f t="shared" si="156"/>
        <v>15.940923284848161</v>
      </c>
      <c r="K1174" s="245">
        <f t="shared" si="151"/>
        <v>3.5070031226665952</v>
      </c>
      <c r="L1174" s="54">
        <f t="shared" si="153"/>
        <v>7.5719385603028764</v>
      </c>
      <c r="M1174" s="161">
        <v>4.7728111438300385</v>
      </c>
      <c r="N1174" s="56">
        <f t="shared" si="154"/>
        <v>9.8368428563266316E-2</v>
      </c>
      <c r="R1174" s="177"/>
    </row>
    <row r="1175" spans="1:18" ht="12.75" customHeight="1" x14ac:dyDescent="0.2">
      <c r="A1175" s="57">
        <f t="shared" si="157"/>
        <v>211</v>
      </c>
      <c r="B1175" s="57" t="s">
        <v>1559</v>
      </c>
      <c r="C1175" s="57">
        <v>863.3</v>
      </c>
      <c r="D1175" s="57"/>
      <c r="E1175" s="57"/>
      <c r="F1175" s="57">
        <f t="shared" si="152"/>
        <v>863.3</v>
      </c>
      <c r="G1175" s="187" t="s">
        <v>2005</v>
      </c>
      <c r="H1175" s="59">
        <v>480</v>
      </c>
      <c r="I1175" s="56">
        <f t="shared" si="155"/>
        <v>8.6635452635044352E-3</v>
      </c>
      <c r="J1175" s="245">
        <f t="shared" si="156"/>
        <v>31.881846569696322</v>
      </c>
      <c r="K1175" s="245">
        <f t="shared" si="151"/>
        <v>7.0140062453331904</v>
      </c>
      <c r="L1175" s="54">
        <f t="shared" si="153"/>
        <v>15.143877120605753</v>
      </c>
      <c r="M1175" s="161">
        <v>9.5456222876600769</v>
      </c>
      <c r="N1175" s="56">
        <f t="shared" si="154"/>
        <v>7.365383090848529E-2</v>
      </c>
      <c r="R1175" s="177"/>
    </row>
    <row r="1176" spans="1:18" ht="12.75" customHeight="1" x14ac:dyDescent="0.2">
      <c r="A1176" s="57">
        <f t="shared" si="157"/>
        <v>212</v>
      </c>
      <c r="B1176" s="57" t="s">
        <v>1560</v>
      </c>
      <c r="C1176" s="57">
        <v>306.39999999999998</v>
      </c>
      <c r="D1176" s="57"/>
      <c r="E1176" s="57">
        <v>28.3</v>
      </c>
      <c r="F1176" s="57">
        <f t="shared" si="152"/>
        <v>334.7</v>
      </c>
      <c r="G1176" s="187" t="s">
        <v>2004</v>
      </c>
      <c r="H1176" s="59">
        <v>220</v>
      </c>
      <c r="I1176" s="56">
        <f t="shared" si="155"/>
        <v>3.9707915791062001E-3</v>
      </c>
      <c r="J1176" s="245">
        <f t="shared" si="156"/>
        <v>14.612513011110817</v>
      </c>
      <c r="K1176" s="245">
        <f t="shared" si="151"/>
        <v>3.2147528624443797</v>
      </c>
      <c r="L1176" s="54">
        <f t="shared" si="153"/>
        <v>6.9409436802776376</v>
      </c>
      <c r="M1176" s="161">
        <v>4.3750768818442021</v>
      </c>
      <c r="N1176" s="56">
        <f t="shared" si="154"/>
        <v>8.7072860578658609E-2</v>
      </c>
      <c r="R1176" s="177"/>
    </row>
    <row r="1177" spans="1:18" ht="12.75" customHeight="1" x14ac:dyDescent="0.2">
      <c r="A1177" s="57">
        <f t="shared" si="157"/>
        <v>213</v>
      </c>
      <c r="B1177" s="57" t="s">
        <v>1561</v>
      </c>
      <c r="C1177" s="57">
        <v>383.2</v>
      </c>
      <c r="D1177" s="57"/>
      <c r="E1177" s="57">
        <v>34</v>
      </c>
      <c r="F1177" s="57">
        <f t="shared" si="152"/>
        <v>417.2</v>
      </c>
      <c r="G1177" s="187" t="s">
        <v>2005</v>
      </c>
      <c r="H1177" s="59">
        <v>240</v>
      </c>
      <c r="I1177" s="56">
        <f t="shared" si="155"/>
        <v>4.3317726317522176E-3</v>
      </c>
      <c r="J1177" s="245">
        <f t="shared" si="156"/>
        <v>15.940923284848161</v>
      </c>
      <c r="K1177" s="245">
        <f t="shared" si="151"/>
        <v>3.5070031226665952</v>
      </c>
      <c r="L1177" s="54">
        <f t="shared" si="153"/>
        <v>7.5719385603028764</v>
      </c>
      <c r="M1177" s="161">
        <v>4.7728111438300385</v>
      </c>
      <c r="N1177" s="56">
        <f t="shared" si="154"/>
        <v>7.6204880421015517E-2</v>
      </c>
      <c r="R1177" s="177"/>
    </row>
    <row r="1178" spans="1:18" ht="12.75" customHeight="1" x14ac:dyDescent="0.2">
      <c r="A1178" s="57">
        <f t="shared" si="157"/>
        <v>214</v>
      </c>
      <c r="B1178" s="57" t="s">
        <v>1562</v>
      </c>
      <c r="C1178" s="57">
        <v>492.7</v>
      </c>
      <c r="D1178" s="57"/>
      <c r="E1178" s="57">
        <v>183.5</v>
      </c>
      <c r="F1178" s="57">
        <f t="shared" si="152"/>
        <v>676.2</v>
      </c>
      <c r="G1178" s="187" t="s">
        <v>2004</v>
      </c>
      <c r="H1178" s="59">
        <v>390</v>
      </c>
      <c r="I1178" s="56">
        <f t="shared" si="155"/>
        <v>7.0391305265973545E-3</v>
      </c>
      <c r="J1178" s="245">
        <f t="shared" si="156"/>
        <v>25.904000337878266</v>
      </c>
      <c r="K1178" s="245">
        <f t="shared" si="151"/>
        <v>5.6988800743332186</v>
      </c>
      <c r="L1178" s="54">
        <f t="shared" si="153"/>
        <v>12.304400160492175</v>
      </c>
      <c r="M1178" s="161">
        <v>7.7558181087238127</v>
      </c>
      <c r="N1178" s="56">
        <f t="shared" si="154"/>
        <v>7.6402098020448783E-2</v>
      </c>
      <c r="R1178" s="177"/>
    </row>
    <row r="1179" spans="1:18" ht="12.75" customHeight="1" x14ac:dyDescent="0.2">
      <c r="A1179" s="57">
        <f t="shared" si="157"/>
        <v>215</v>
      </c>
      <c r="B1179" s="57" t="s">
        <v>1563</v>
      </c>
      <c r="C1179" s="57">
        <v>697.4</v>
      </c>
      <c r="D1179" s="57"/>
      <c r="E1179" s="57">
        <v>17.2</v>
      </c>
      <c r="F1179" s="57">
        <f t="shared" si="152"/>
        <v>714.6</v>
      </c>
      <c r="G1179" s="187" t="s">
        <v>2005</v>
      </c>
      <c r="H1179" s="59">
        <v>290</v>
      </c>
      <c r="I1179" s="56">
        <f t="shared" si="155"/>
        <v>5.2342252633672632E-3</v>
      </c>
      <c r="J1179" s="245">
        <f t="shared" si="156"/>
        <v>19.261948969191529</v>
      </c>
      <c r="K1179" s="245">
        <f t="shared" si="151"/>
        <v>4.237628773222136</v>
      </c>
      <c r="L1179" s="54">
        <f t="shared" si="153"/>
        <v>9.1494257603659754</v>
      </c>
      <c r="M1179" s="161">
        <v>5.7671467987946299</v>
      </c>
      <c r="N1179" s="56">
        <f t="shared" si="154"/>
        <v>5.375895648135217E-2</v>
      </c>
      <c r="R1179" s="177"/>
    </row>
    <row r="1180" spans="1:18" ht="12.75" customHeight="1" x14ac:dyDescent="0.2">
      <c r="A1180" s="57">
        <f t="shared" si="157"/>
        <v>216</v>
      </c>
      <c r="B1180" s="57" t="s">
        <v>1564</v>
      </c>
      <c r="C1180" s="57">
        <v>509.9</v>
      </c>
      <c r="D1180" s="57"/>
      <c r="E1180" s="57">
        <v>97.6</v>
      </c>
      <c r="F1180" s="57">
        <f t="shared" si="152"/>
        <v>607.5</v>
      </c>
      <c r="G1180" s="187" t="s">
        <v>2005</v>
      </c>
      <c r="H1180" s="59">
        <v>295</v>
      </c>
      <c r="I1180" s="56">
        <f t="shared" si="155"/>
        <v>5.3244705265287681E-3</v>
      </c>
      <c r="J1180" s="245">
        <f t="shared" si="156"/>
        <v>19.594051537625866</v>
      </c>
      <c r="K1180" s="245">
        <f t="shared" si="151"/>
        <v>4.3106913382776906</v>
      </c>
      <c r="L1180" s="54">
        <f t="shared" si="153"/>
        <v>9.3071744803722858</v>
      </c>
      <c r="M1180" s="161">
        <v>5.8665803642910888</v>
      </c>
      <c r="N1180" s="56">
        <f t="shared" si="154"/>
        <v>6.4326745219040221E-2</v>
      </c>
      <c r="R1180" s="177"/>
    </row>
    <row r="1181" spans="1:18" ht="12.75" customHeight="1" x14ac:dyDescent="0.2">
      <c r="A1181" s="57">
        <f t="shared" si="157"/>
        <v>217</v>
      </c>
      <c r="B1181" s="57" t="s">
        <v>1565</v>
      </c>
      <c r="C1181" s="57">
        <v>238.2</v>
      </c>
      <c r="D1181" s="57"/>
      <c r="E1181" s="57"/>
      <c r="F1181" s="57">
        <f t="shared" si="152"/>
        <v>238.2</v>
      </c>
      <c r="G1181" s="187" t="s">
        <v>2005</v>
      </c>
      <c r="H1181" s="59">
        <v>270</v>
      </c>
      <c r="I1181" s="56">
        <f t="shared" si="155"/>
        <v>4.8732442107212448E-3</v>
      </c>
      <c r="J1181" s="245">
        <f t="shared" si="156"/>
        <v>17.933538695454182</v>
      </c>
      <c r="K1181" s="245">
        <f t="shared" si="151"/>
        <v>3.9453785129999202</v>
      </c>
      <c r="L1181" s="54">
        <f t="shared" si="153"/>
        <v>8.5184308803407358</v>
      </c>
      <c r="M1181" s="161">
        <v>5.3694125368087935</v>
      </c>
      <c r="N1181" s="56">
        <f t="shared" si="154"/>
        <v>0.15015432672377679</v>
      </c>
      <c r="R1181" s="177"/>
    </row>
    <row r="1182" spans="1:18" ht="12.75" customHeight="1" x14ac:dyDescent="0.2">
      <c r="A1182" s="57">
        <f t="shared" si="157"/>
        <v>218</v>
      </c>
      <c r="B1182" s="57" t="s">
        <v>1566</v>
      </c>
      <c r="C1182" s="57">
        <v>524.6</v>
      </c>
      <c r="D1182" s="57"/>
      <c r="E1182" s="57">
        <v>132.1</v>
      </c>
      <c r="F1182" s="57">
        <f t="shared" si="152"/>
        <v>656.7</v>
      </c>
      <c r="G1182" s="187" t="s">
        <v>2005</v>
      </c>
      <c r="H1182" s="59">
        <v>380</v>
      </c>
      <c r="I1182" s="56">
        <f t="shared" si="155"/>
        <v>6.8586400002743448E-3</v>
      </c>
      <c r="J1182" s="245">
        <f t="shared" si="156"/>
        <v>25.239795201009589</v>
      </c>
      <c r="K1182" s="245">
        <f t="shared" si="151"/>
        <v>5.5527549442221096</v>
      </c>
      <c r="L1182" s="54">
        <f t="shared" si="153"/>
        <v>11.988902720479555</v>
      </c>
      <c r="M1182" s="161">
        <v>7.5569509777308941</v>
      </c>
      <c r="N1182" s="56">
        <f t="shared" si="154"/>
        <v>7.6653576737387152E-2</v>
      </c>
      <c r="R1182" s="177"/>
    </row>
    <row r="1183" spans="1:18" ht="12.75" customHeight="1" x14ac:dyDescent="0.2">
      <c r="A1183" s="57">
        <f t="shared" si="157"/>
        <v>219</v>
      </c>
      <c r="B1183" s="57" t="s">
        <v>1567</v>
      </c>
      <c r="C1183" s="57">
        <v>436.8</v>
      </c>
      <c r="D1183" s="57"/>
      <c r="E1183" s="57"/>
      <c r="F1183" s="57">
        <f t="shared" si="152"/>
        <v>436.8</v>
      </c>
      <c r="G1183" s="187" t="s">
        <v>2004</v>
      </c>
      <c r="H1183" s="59">
        <v>380</v>
      </c>
      <c r="I1183" s="56">
        <f t="shared" si="155"/>
        <v>6.8586400002743448E-3</v>
      </c>
      <c r="J1183" s="245">
        <f t="shared" si="156"/>
        <v>25.239795201009589</v>
      </c>
      <c r="K1183" s="245">
        <f t="shared" si="151"/>
        <v>5.5527549442221096</v>
      </c>
      <c r="L1183" s="54">
        <f t="shared" si="153"/>
        <v>11.988902720479555</v>
      </c>
      <c r="M1183" s="161">
        <v>7.5569509777308941</v>
      </c>
      <c r="N1183" s="56">
        <f t="shared" si="154"/>
        <v>0.1152435985426789</v>
      </c>
      <c r="R1183" s="177"/>
    </row>
    <row r="1184" spans="1:18" ht="12.75" customHeight="1" x14ac:dyDescent="0.2">
      <c r="A1184" s="57">
        <f t="shared" si="157"/>
        <v>220</v>
      </c>
      <c r="B1184" s="57" t="s">
        <v>1568</v>
      </c>
      <c r="C1184" s="57">
        <v>829.6</v>
      </c>
      <c r="D1184" s="57"/>
      <c r="E1184" s="57">
        <v>76</v>
      </c>
      <c r="F1184" s="57">
        <f t="shared" si="152"/>
        <v>905.6</v>
      </c>
      <c r="G1184" s="187" t="s">
        <v>2005</v>
      </c>
      <c r="H1184" s="59">
        <v>800</v>
      </c>
      <c r="I1184" s="56">
        <f t="shared" si="155"/>
        <v>1.4439242105840727E-2</v>
      </c>
      <c r="J1184" s="245">
        <f t="shared" si="156"/>
        <v>53.136410949493872</v>
      </c>
      <c r="K1184" s="245">
        <f t="shared" si="151"/>
        <v>11.690010408888652</v>
      </c>
      <c r="L1184" s="54">
        <f t="shared" si="153"/>
        <v>25.239795201009589</v>
      </c>
      <c r="M1184" s="161">
        <v>15.909370479433461</v>
      </c>
      <c r="N1184" s="56">
        <f t="shared" si="154"/>
        <v>0.11702251218951586</v>
      </c>
      <c r="R1184" s="177"/>
    </row>
    <row r="1185" spans="1:18" ht="12.75" customHeight="1" x14ac:dyDescent="0.2">
      <c r="A1185" s="57">
        <f t="shared" si="157"/>
        <v>221</v>
      </c>
      <c r="B1185" s="57" t="s">
        <v>1569</v>
      </c>
      <c r="C1185" s="57">
        <v>690.33</v>
      </c>
      <c r="D1185" s="57"/>
      <c r="E1185" s="57"/>
      <c r="F1185" s="57">
        <f t="shared" si="152"/>
        <v>690.33</v>
      </c>
      <c r="G1185" s="187" t="s">
        <v>2004</v>
      </c>
      <c r="H1185" s="59">
        <v>336</v>
      </c>
      <c r="I1185" s="56">
        <f t="shared" si="155"/>
        <v>6.0644816844531053E-3</v>
      </c>
      <c r="J1185" s="245">
        <f t="shared" si="156"/>
        <v>22.317292598787429</v>
      </c>
      <c r="K1185" s="245">
        <f t="shared" si="151"/>
        <v>4.9098043717332347</v>
      </c>
      <c r="L1185" s="54">
        <f t="shared" si="153"/>
        <v>10.600713984424027</v>
      </c>
      <c r="M1185" s="161">
        <v>6.6819356013620537</v>
      </c>
      <c r="N1185" s="56">
        <f t="shared" si="154"/>
        <v>6.4476042698863936E-2</v>
      </c>
      <c r="R1185" s="177"/>
    </row>
    <row r="1186" spans="1:18" ht="12.75" customHeight="1" x14ac:dyDescent="0.2">
      <c r="A1186" s="57">
        <f t="shared" si="157"/>
        <v>222</v>
      </c>
      <c r="B1186" s="57" t="s">
        <v>1570</v>
      </c>
      <c r="C1186" s="57">
        <v>548.21</v>
      </c>
      <c r="D1186" s="57"/>
      <c r="E1186" s="57"/>
      <c r="F1186" s="57">
        <f t="shared" si="152"/>
        <v>548.21</v>
      </c>
      <c r="G1186" s="187" t="s">
        <v>2004</v>
      </c>
      <c r="H1186" s="59">
        <v>216</v>
      </c>
      <c r="I1186" s="56">
        <f t="shared" si="155"/>
        <v>3.8985953685769961E-3</v>
      </c>
      <c r="J1186" s="245">
        <f t="shared" si="156"/>
        <v>14.346830956363346</v>
      </c>
      <c r="K1186" s="245">
        <f t="shared" si="151"/>
        <v>3.1563028103999362</v>
      </c>
      <c r="L1186" s="54">
        <f t="shared" si="153"/>
        <v>6.8147447042725888</v>
      </c>
      <c r="M1186" s="161">
        <v>4.2955300294470344</v>
      </c>
      <c r="N1186" s="56">
        <f t="shared" si="154"/>
        <v>5.2194247643207715E-2</v>
      </c>
      <c r="R1186" s="177"/>
    </row>
    <row r="1187" spans="1:18" ht="12.75" customHeight="1" x14ac:dyDescent="0.2">
      <c r="A1187" s="57">
        <f t="shared" si="157"/>
        <v>223</v>
      </c>
      <c r="B1187" s="57" t="s">
        <v>1571</v>
      </c>
      <c r="C1187" s="57">
        <v>433.09</v>
      </c>
      <c r="D1187" s="57"/>
      <c r="E1187" s="57"/>
      <c r="F1187" s="57">
        <f t="shared" si="152"/>
        <v>433.09</v>
      </c>
      <c r="G1187" s="187" t="s">
        <v>2004</v>
      </c>
      <c r="H1187" s="59">
        <v>205</v>
      </c>
      <c r="I1187" s="56">
        <f t="shared" si="155"/>
        <v>3.700055789621686E-3</v>
      </c>
      <c r="J1187" s="245">
        <f t="shared" si="156"/>
        <v>13.616205305807805</v>
      </c>
      <c r="K1187" s="245">
        <f t="shared" si="151"/>
        <v>2.995565167277717</v>
      </c>
      <c r="L1187" s="54">
        <f t="shared" si="153"/>
        <v>6.4676975202587066</v>
      </c>
      <c r="M1187" s="161">
        <v>4.0767761853548246</v>
      </c>
      <c r="N1187" s="56">
        <f t="shared" si="154"/>
        <v>6.2703466204943673E-2</v>
      </c>
      <c r="R1187" s="177"/>
    </row>
    <row r="1188" spans="1:18" ht="12.75" customHeight="1" x14ac:dyDescent="0.2">
      <c r="A1188" s="57">
        <f t="shared" si="157"/>
        <v>224</v>
      </c>
      <c r="B1188" s="57" t="s">
        <v>1572</v>
      </c>
      <c r="C1188" s="57">
        <v>478.9</v>
      </c>
      <c r="D1188" s="57"/>
      <c r="E1188" s="57"/>
      <c r="F1188" s="57">
        <f t="shared" si="152"/>
        <v>478.9</v>
      </c>
      <c r="G1188" s="187" t="s">
        <v>2004</v>
      </c>
      <c r="H1188" s="59">
        <v>260</v>
      </c>
      <c r="I1188" s="56">
        <f t="shared" si="155"/>
        <v>4.692753684398236E-3</v>
      </c>
      <c r="J1188" s="245">
        <f t="shared" si="156"/>
        <v>17.269333558585508</v>
      </c>
      <c r="K1188" s="245">
        <f t="shared" si="151"/>
        <v>3.799253382888812</v>
      </c>
      <c r="L1188" s="54">
        <f t="shared" si="153"/>
        <v>8.2029334403281151</v>
      </c>
      <c r="M1188" s="161">
        <v>5.1705454058158749</v>
      </c>
      <c r="N1188" s="56">
        <f t="shared" si="154"/>
        <v>7.1919118370470464E-2</v>
      </c>
      <c r="R1188" s="177"/>
    </row>
    <row r="1189" spans="1:18" ht="12.75" customHeight="1" x14ac:dyDescent="0.2">
      <c r="A1189" s="57">
        <f t="shared" si="157"/>
        <v>225</v>
      </c>
      <c r="B1189" s="57" t="s">
        <v>1573</v>
      </c>
      <c r="C1189" s="57">
        <v>3670.09</v>
      </c>
      <c r="D1189" s="57"/>
      <c r="E1189" s="57"/>
      <c r="F1189" s="57">
        <f t="shared" si="152"/>
        <v>3670.09</v>
      </c>
      <c r="G1189" s="187" t="s">
        <v>2004</v>
      </c>
      <c r="H1189" s="59">
        <v>920</v>
      </c>
      <c r="I1189" s="56">
        <f t="shared" si="155"/>
        <v>1.6605128421716835E-2</v>
      </c>
      <c r="J1189" s="245">
        <f t="shared" si="156"/>
        <v>61.106872591917956</v>
      </c>
      <c r="K1189" s="245">
        <f t="shared" si="151"/>
        <v>13.44351197022195</v>
      </c>
      <c r="L1189" s="54">
        <f t="shared" si="153"/>
        <v>29.025764481161026</v>
      </c>
      <c r="M1189" s="161">
        <v>18.295776051348483</v>
      </c>
      <c r="N1189" s="56">
        <f t="shared" si="154"/>
        <v>3.320679468205124E-2</v>
      </c>
      <c r="R1189" s="177"/>
    </row>
    <row r="1190" spans="1:18" ht="12.75" customHeight="1" x14ac:dyDescent="0.2">
      <c r="A1190" s="57">
        <f t="shared" si="157"/>
        <v>226</v>
      </c>
      <c r="B1190" s="57" t="s">
        <v>1574</v>
      </c>
      <c r="C1190" s="57">
        <v>428.84</v>
      </c>
      <c r="D1190" s="57"/>
      <c r="E1190" s="57"/>
      <c r="F1190" s="57">
        <f t="shared" si="152"/>
        <v>428.84</v>
      </c>
      <c r="G1190" s="187" t="s">
        <v>2005</v>
      </c>
      <c r="H1190" s="59">
        <v>250</v>
      </c>
      <c r="I1190" s="56">
        <f t="shared" si="155"/>
        <v>4.5122631580752273E-3</v>
      </c>
      <c r="J1190" s="245">
        <f t="shared" si="156"/>
        <v>16.605128421716838</v>
      </c>
      <c r="K1190" s="245">
        <f t="shared" si="151"/>
        <v>3.6531282527777043</v>
      </c>
      <c r="L1190" s="54">
        <f t="shared" si="153"/>
        <v>7.887436000315498</v>
      </c>
      <c r="M1190" s="161">
        <v>4.9716782748229571</v>
      </c>
      <c r="N1190" s="56">
        <f t="shared" si="154"/>
        <v>7.7225470920700034E-2</v>
      </c>
      <c r="R1190" s="177"/>
    </row>
    <row r="1191" spans="1:18" ht="12.75" customHeight="1" x14ac:dyDescent="0.2">
      <c r="A1191" s="57">
        <f t="shared" si="157"/>
        <v>227</v>
      </c>
      <c r="B1191" s="57" t="s">
        <v>1575</v>
      </c>
      <c r="C1191" s="57">
        <v>192.9</v>
      </c>
      <c r="D1191" s="57"/>
      <c r="E1191" s="57"/>
      <c r="F1191" s="57">
        <f t="shared" si="152"/>
        <v>192.9</v>
      </c>
      <c r="G1191" s="187" t="s">
        <v>2004</v>
      </c>
      <c r="H1191" s="59">
        <v>150</v>
      </c>
      <c r="I1191" s="56">
        <f t="shared" si="155"/>
        <v>2.7073578948451364E-3</v>
      </c>
      <c r="J1191" s="245">
        <f t="shared" si="156"/>
        <v>9.9630770530301014</v>
      </c>
      <c r="K1191" s="245">
        <f t="shared" si="151"/>
        <v>2.1918769516666221</v>
      </c>
      <c r="L1191" s="54">
        <f t="shared" si="153"/>
        <v>4.7324616001892981</v>
      </c>
      <c r="M1191" s="161">
        <v>2.9830069648937738</v>
      </c>
      <c r="N1191" s="56">
        <f t="shared" si="154"/>
        <v>0.10300892985888957</v>
      </c>
      <c r="R1191" s="177"/>
    </row>
    <row r="1192" spans="1:18" ht="12.75" customHeight="1" x14ac:dyDescent="0.2">
      <c r="A1192" s="57">
        <f t="shared" si="157"/>
        <v>228</v>
      </c>
      <c r="B1192" s="57" t="s">
        <v>1576</v>
      </c>
      <c r="C1192" s="57">
        <v>315.60000000000002</v>
      </c>
      <c r="D1192" s="57"/>
      <c r="E1192" s="57"/>
      <c r="F1192" s="57">
        <f t="shared" si="152"/>
        <v>315.60000000000002</v>
      </c>
      <c r="G1192" s="187" t="s">
        <v>2005</v>
      </c>
      <c r="H1192" s="59">
        <v>210</v>
      </c>
      <c r="I1192" s="56">
        <f t="shared" si="155"/>
        <v>3.7903010527831908E-3</v>
      </c>
      <c r="J1192" s="245">
        <f t="shared" si="156"/>
        <v>13.948307874242142</v>
      </c>
      <c r="K1192" s="245">
        <f t="shared" si="151"/>
        <v>3.0686277323332711</v>
      </c>
      <c r="L1192" s="54">
        <f t="shared" si="153"/>
        <v>6.6254462402650169</v>
      </c>
      <c r="M1192" s="161">
        <v>4.1762097508512834</v>
      </c>
      <c r="N1192" s="56">
        <f t="shared" si="154"/>
        <v>8.8145093782293127E-2</v>
      </c>
      <c r="R1192" s="177"/>
    </row>
    <row r="1193" spans="1:18" ht="12.75" customHeight="1" x14ac:dyDescent="0.2">
      <c r="A1193" s="57">
        <f t="shared" si="157"/>
        <v>229</v>
      </c>
      <c r="B1193" s="57" t="s">
        <v>49</v>
      </c>
      <c r="C1193" s="57">
        <v>146.4</v>
      </c>
      <c r="D1193" s="57"/>
      <c r="E1193" s="57"/>
      <c r="F1193" s="57">
        <f t="shared" si="152"/>
        <v>146.4</v>
      </c>
      <c r="G1193" s="187" t="s">
        <v>1992</v>
      </c>
      <c r="H1193" s="59">
        <v>166</v>
      </c>
      <c r="I1193" s="56">
        <f t="shared" si="155"/>
        <v>2.9961427369619509E-3</v>
      </c>
      <c r="J1193" s="245">
        <f t="shared" si="156"/>
        <v>11.02580527201998</v>
      </c>
      <c r="K1193" s="245">
        <f t="shared" si="151"/>
        <v>2.4256771598443958</v>
      </c>
      <c r="L1193" s="54">
        <f t="shared" si="153"/>
        <v>5.2372575042094907</v>
      </c>
      <c r="M1193" s="161">
        <v>3.301194374482443</v>
      </c>
      <c r="N1193" s="56">
        <f t="shared" si="154"/>
        <v>0.15020446933440101</v>
      </c>
      <c r="R1193" s="177"/>
    </row>
    <row r="1194" spans="1:18" ht="12.75" customHeight="1" x14ac:dyDescent="0.2">
      <c r="A1194" s="57">
        <f t="shared" si="157"/>
        <v>230</v>
      </c>
      <c r="B1194" s="57" t="s">
        <v>50</v>
      </c>
      <c r="C1194" s="57">
        <v>145.1</v>
      </c>
      <c r="D1194" s="57"/>
      <c r="E1194" s="57"/>
      <c r="F1194" s="57">
        <f t="shared" si="152"/>
        <v>145.1</v>
      </c>
      <c r="G1194" s="187" t="s">
        <v>1992</v>
      </c>
      <c r="H1194" s="98">
        <v>168</v>
      </c>
      <c r="I1194" s="56">
        <f t="shared" si="155"/>
        <v>3.0322408422265527E-3</v>
      </c>
      <c r="J1194" s="245">
        <f t="shared" si="156"/>
        <v>11.158646299393714</v>
      </c>
      <c r="K1194" s="245">
        <f t="shared" si="151"/>
        <v>2.4549021858666173</v>
      </c>
      <c r="L1194" s="54">
        <f t="shared" si="153"/>
        <v>5.3003569922120137</v>
      </c>
      <c r="M1194" s="161">
        <v>3.3409678006810268</v>
      </c>
      <c r="N1194" s="56">
        <f t="shared" si="154"/>
        <v>0.15337610805067797</v>
      </c>
      <c r="R1194" s="177"/>
    </row>
    <row r="1195" spans="1:18" ht="12.75" customHeight="1" x14ac:dyDescent="0.2">
      <c r="A1195" s="57">
        <f t="shared" si="157"/>
        <v>231</v>
      </c>
      <c r="B1195" s="193" t="s">
        <v>51</v>
      </c>
      <c r="C1195" s="57">
        <v>206.7</v>
      </c>
      <c r="D1195" s="57"/>
      <c r="E1195" s="57"/>
      <c r="F1195" s="57">
        <f t="shared" si="152"/>
        <v>206.7</v>
      </c>
      <c r="G1195" s="187" t="s">
        <v>1992</v>
      </c>
      <c r="H1195" s="98">
        <v>162</v>
      </c>
      <c r="I1195" s="56">
        <f t="shared" si="155"/>
        <v>2.923946526432747E-3</v>
      </c>
      <c r="J1195" s="245">
        <f t="shared" si="156"/>
        <v>10.760123217272509</v>
      </c>
      <c r="K1195" s="245">
        <f t="shared" si="151"/>
        <v>2.3672271077999523</v>
      </c>
      <c r="L1195" s="54">
        <f t="shared" si="153"/>
        <v>5.1110585282044418</v>
      </c>
      <c r="M1195" s="161">
        <v>3.2216475220852758</v>
      </c>
      <c r="N1195" s="56">
        <f t="shared" si="154"/>
        <v>0.10382223693934291</v>
      </c>
      <c r="R1195" s="177"/>
    </row>
    <row r="1196" spans="1:18" ht="12.75" customHeight="1" x14ac:dyDescent="0.2">
      <c r="A1196" s="57">
        <f t="shared" si="157"/>
        <v>232</v>
      </c>
      <c r="B1196" s="193" t="s">
        <v>52</v>
      </c>
      <c r="C1196" s="57">
        <v>117.5</v>
      </c>
      <c r="D1196" s="57"/>
      <c r="E1196" s="57"/>
      <c r="F1196" s="57">
        <f t="shared" si="152"/>
        <v>117.5</v>
      </c>
      <c r="G1196" s="187" t="s">
        <v>1999</v>
      </c>
      <c r="H1196" s="98">
        <v>144</v>
      </c>
      <c r="I1196" s="56">
        <f t="shared" si="155"/>
        <v>2.5990635790513307E-3</v>
      </c>
      <c r="J1196" s="245">
        <f t="shared" si="156"/>
        <v>9.5645539709088965</v>
      </c>
      <c r="K1196" s="245">
        <f t="shared" si="151"/>
        <v>2.104201873599957</v>
      </c>
      <c r="L1196" s="54">
        <f t="shared" si="153"/>
        <v>4.5431631361817253</v>
      </c>
      <c r="M1196" s="161">
        <v>2.8636866862980233</v>
      </c>
      <c r="N1196" s="56">
        <f t="shared" si="154"/>
        <v>0.16234558014458383</v>
      </c>
      <c r="R1196" s="177"/>
    </row>
    <row r="1197" spans="1:18" ht="12.75" customHeight="1" x14ac:dyDescent="0.2">
      <c r="A1197" s="57">
        <f t="shared" si="157"/>
        <v>233</v>
      </c>
      <c r="B1197" s="193" t="s">
        <v>53</v>
      </c>
      <c r="C1197" s="57">
        <v>108.4</v>
      </c>
      <c r="D1197" s="57"/>
      <c r="E1197" s="57"/>
      <c r="F1197" s="57">
        <f t="shared" si="152"/>
        <v>108.4</v>
      </c>
      <c r="G1197" s="187" t="s">
        <v>1999</v>
      </c>
      <c r="H1197" s="98">
        <v>126</v>
      </c>
      <c r="I1197" s="56">
        <f t="shared" si="155"/>
        <v>2.2741806316699145E-3</v>
      </c>
      <c r="J1197" s="245">
        <f t="shared" si="156"/>
        <v>8.3689847245452853</v>
      </c>
      <c r="K1197" s="245">
        <f t="shared" si="151"/>
        <v>1.8411766393999627</v>
      </c>
      <c r="L1197" s="54">
        <f t="shared" si="153"/>
        <v>3.9752677441590105</v>
      </c>
      <c r="M1197" s="161">
        <v>2.5057258505107698</v>
      </c>
      <c r="N1197" s="56">
        <f t="shared" si="154"/>
        <v>0.15397744426766632</v>
      </c>
      <c r="R1197" s="177"/>
    </row>
    <row r="1198" spans="1:18" ht="12.75" customHeight="1" x14ac:dyDescent="0.2">
      <c r="A1198" s="57">
        <f t="shared" si="157"/>
        <v>234</v>
      </c>
      <c r="B1198" s="193" t="s">
        <v>54</v>
      </c>
      <c r="C1198" s="57">
        <v>253.3</v>
      </c>
      <c r="D1198" s="57"/>
      <c r="E1198" s="57"/>
      <c r="F1198" s="57">
        <f t="shared" si="152"/>
        <v>253.3</v>
      </c>
      <c r="G1198" s="187" t="s">
        <v>1992</v>
      </c>
      <c r="H1198" s="98">
        <v>170</v>
      </c>
      <c r="I1198" s="56">
        <f t="shared" si="155"/>
        <v>3.0683389474911544E-3</v>
      </c>
      <c r="J1198" s="245">
        <f t="shared" si="156"/>
        <v>11.291487326767449</v>
      </c>
      <c r="K1198" s="245">
        <f t="shared" si="151"/>
        <v>2.4841272118888389</v>
      </c>
      <c r="L1198" s="54">
        <f t="shared" si="153"/>
        <v>5.3634564802145377</v>
      </c>
      <c r="M1198" s="161">
        <v>3.3807412268796102</v>
      </c>
      <c r="N1198" s="56">
        <f t="shared" si="154"/>
        <v>8.8905693824518101E-2</v>
      </c>
      <c r="R1198" s="177"/>
    </row>
    <row r="1199" spans="1:18" ht="12.75" customHeight="1" x14ac:dyDescent="0.2">
      <c r="A1199" s="57">
        <f t="shared" si="157"/>
        <v>235</v>
      </c>
      <c r="B1199" s="193" t="s">
        <v>55</v>
      </c>
      <c r="C1199" s="57">
        <v>3062.2</v>
      </c>
      <c r="D1199" s="57"/>
      <c r="E1199" s="57"/>
      <c r="F1199" s="57">
        <f t="shared" si="152"/>
        <v>3062.2</v>
      </c>
      <c r="G1199" s="187" t="s">
        <v>1992</v>
      </c>
      <c r="H1199" s="98">
        <v>1780</v>
      </c>
      <c r="I1199" s="56">
        <f t="shared" si="155"/>
        <v>3.2127313685495616E-2</v>
      </c>
      <c r="J1199" s="245">
        <f t="shared" si="156"/>
        <v>118.22851436262387</v>
      </c>
      <c r="K1199" s="245">
        <f t="shared" si="151"/>
        <v>26.010273159777253</v>
      </c>
      <c r="L1199" s="54">
        <f t="shared" si="153"/>
        <v>56.158544322246335</v>
      </c>
      <c r="M1199" s="161">
        <v>35.398349316739456</v>
      </c>
      <c r="N1199" s="56">
        <f t="shared" si="154"/>
        <v>7.7002051192406412E-2</v>
      </c>
      <c r="R1199" s="177"/>
    </row>
    <row r="1200" spans="1:18" ht="12.75" customHeight="1" x14ac:dyDescent="0.2">
      <c r="A1200" s="57">
        <f t="shared" si="157"/>
        <v>236</v>
      </c>
      <c r="B1200" s="193" t="s">
        <v>58</v>
      </c>
      <c r="C1200" s="57">
        <v>111.8</v>
      </c>
      <c r="D1200" s="57"/>
      <c r="E1200" s="57"/>
      <c r="F1200" s="57">
        <f t="shared" si="152"/>
        <v>111.8</v>
      </c>
      <c r="G1200" s="187" t="s">
        <v>1992</v>
      </c>
      <c r="H1200" s="98">
        <v>160</v>
      </c>
      <c r="I1200" s="56">
        <f t="shared" si="155"/>
        <v>2.8878484211681452E-3</v>
      </c>
      <c r="J1200" s="245">
        <f t="shared" si="156"/>
        <v>10.627282189898775</v>
      </c>
      <c r="K1200" s="245">
        <f t="shared" si="151"/>
        <v>2.3380020817777307</v>
      </c>
      <c r="L1200" s="54">
        <f t="shared" si="153"/>
        <v>5.0479590402019179</v>
      </c>
      <c r="M1200" s="161">
        <v>3.1818740958866925</v>
      </c>
      <c r="N1200" s="56">
        <f t="shared" si="154"/>
        <v>0.18958065659897241</v>
      </c>
      <c r="R1200" s="177"/>
    </row>
    <row r="1201" spans="1:18" ht="12.75" customHeight="1" x14ac:dyDescent="0.2">
      <c r="A1201" s="57">
        <f t="shared" si="157"/>
        <v>237</v>
      </c>
      <c r="B1201" s="193" t="s">
        <v>59</v>
      </c>
      <c r="C1201" s="57">
        <v>2015.4</v>
      </c>
      <c r="D1201" s="57"/>
      <c r="E1201" s="57"/>
      <c r="F1201" s="57">
        <f t="shared" si="152"/>
        <v>2015.4</v>
      </c>
      <c r="G1201" s="187" t="s">
        <v>1992</v>
      </c>
      <c r="H1201" s="98">
        <v>980</v>
      </c>
      <c r="I1201" s="56">
        <f t="shared" si="155"/>
        <v>1.768807157965489E-2</v>
      </c>
      <c r="J1201" s="245">
        <f t="shared" si="156"/>
        <v>65.09210341312999</v>
      </c>
      <c r="K1201" s="245">
        <f t="shared" si="151"/>
        <v>14.320262750888597</v>
      </c>
      <c r="L1201" s="54">
        <f t="shared" si="153"/>
        <v>30.918749121236743</v>
      </c>
      <c r="M1201" s="161">
        <v>19.488978837305989</v>
      </c>
      <c r="N1201" s="56">
        <f t="shared" si="154"/>
        <v>6.4414058808455549E-2</v>
      </c>
      <c r="R1201" s="177"/>
    </row>
    <row r="1202" spans="1:18" ht="12.75" customHeight="1" x14ac:dyDescent="0.2">
      <c r="A1202" s="57">
        <f t="shared" si="157"/>
        <v>238</v>
      </c>
      <c r="B1202" s="193" t="s">
        <v>60</v>
      </c>
      <c r="C1202" s="57">
        <v>3806.5</v>
      </c>
      <c r="D1202" s="57"/>
      <c r="E1202" s="57"/>
      <c r="F1202" s="57">
        <f t="shared" si="152"/>
        <v>3806.5</v>
      </c>
      <c r="G1202" s="187" t="s">
        <v>1992</v>
      </c>
      <c r="H1202" s="98">
        <v>1800</v>
      </c>
      <c r="I1202" s="56">
        <f t="shared" si="155"/>
        <v>3.2488294738141632E-2</v>
      </c>
      <c r="J1202" s="245">
        <f t="shared" si="156"/>
        <v>119.5569246363612</v>
      </c>
      <c r="K1202" s="245">
        <f t="shared" si="151"/>
        <v>26.302523419999464</v>
      </c>
      <c r="L1202" s="54">
        <f t="shared" si="153"/>
        <v>56.78953920227157</v>
      </c>
      <c r="M1202" s="161">
        <v>35.796083578725288</v>
      </c>
      <c r="N1202" s="56">
        <f t="shared" si="154"/>
        <v>6.264155282736307E-2</v>
      </c>
      <c r="R1202" s="177"/>
    </row>
    <row r="1203" spans="1:18" ht="12.75" customHeight="1" x14ac:dyDescent="0.2">
      <c r="A1203" s="57">
        <f t="shared" si="157"/>
        <v>239</v>
      </c>
      <c r="B1203" s="193" t="s">
        <v>61</v>
      </c>
      <c r="C1203" s="57">
        <v>300.8</v>
      </c>
      <c r="D1203" s="57"/>
      <c r="E1203" s="57"/>
      <c r="F1203" s="57">
        <f t="shared" si="152"/>
        <v>300.8</v>
      </c>
      <c r="G1203" s="187" t="s">
        <v>1992</v>
      </c>
      <c r="H1203" s="98">
        <v>66</v>
      </c>
      <c r="I1203" s="56">
        <f t="shared" si="155"/>
        <v>1.1912374737318599E-3</v>
      </c>
      <c r="J1203" s="245">
        <f t="shared" si="156"/>
        <v>4.3837539033332442</v>
      </c>
      <c r="K1203" s="245">
        <f t="shared" si="151"/>
        <v>0.96442585873331377</v>
      </c>
      <c r="L1203" s="54">
        <f t="shared" si="153"/>
        <v>2.0822831040832908</v>
      </c>
      <c r="M1203" s="161">
        <v>1.3125230645532604</v>
      </c>
      <c r="N1203" s="56">
        <f t="shared" si="154"/>
        <v>2.9065777695156614E-2</v>
      </c>
      <c r="R1203" s="177"/>
    </row>
    <row r="1204" spans="1:18" ht="12.75" customHeight="1" x14ac:dyDescent="0.2">
      <c r="A1204" s="57">
        <f t="shared" si="157"/>
        <v>240</v>
      </c>
      <c r="B1204" s="193" t="s">
        <v>106</v>
      </c>
      <c r="C1204" s="57">
        <v>1711.2</v>
      </c>
      <c r="D1204" s="57"/>
      <c r="E1204" s="57">
        <v>324.10000000000002</v>
      </c>
      <c r="F1204" s="57">
        <f t="shared" si="152"/>
        <v>2035.3000000000002</v>
      </c>
      <c r="G1204" s="187" t="s">
        <v>2007</v>
      </c>
      <c r="H1204" s="98">
        <v>650</v>
      </c>
      <c r="I1204" s="56">
        <f t="shared" si="155"/>
        <v>1.1731884210995591E-2</v>
      </c>
      <c r="J1204" s="245">
        <f t="shared" si="156"/>
        <v>43.173333896463774</v>
      </c>
      <c r="K1204" s="245">
        <f t="shared" si="151"/>
        <v>9.4981334572220302</v>
      </c>
      <c r="L1204" s="54">
        <f t="shared" si="153"/>
        <v>20.507333600820292</v>
      </c>
      <c r="M1204" s="161">
        <v>12.926363514539688</v>
      </c>
      <c r="N1204" s="56">
        <f t="shared" si="154"/>
        <v>4.2305883392642747E-2</v>
      </c>
      <c r="R1204" s="177"/>
    </row>
    <row r="1205" spans="1:18" ht="12.75" customHeight="1" x14ac:dyDescent="0.2">
      <c r="A1205" s="57">
        <f t="shared" si="157"/>
        <v>241</v>
      </c>
      <c r="B1205" s="193" t="s">
        <v>107</v>
      </c>
      <c r="C1205" s="57">
        <v>1885.6</v>
      </c>
      <c r="D1205" s="57"/>
      <c r="E1205" s="57"/>
      <c r="F1205" s="57">
        <f t="shared" si="152"/>
        <v>1885.6</v>
      </c>
      <c r="G1205" s="187" t="s">
        <v>2007</v>
      </c>
      <c r="H1205" s="98">
        <v>485</v>
      </c>
      <c r="I1205" s="56">
        <f t="shared" si="155"/>
        <v>8.7537905266659409E-3</v>
      </c>
      <c r="J1205" s="245">
        <f t="shared" si="156"/>
        <v>32.213949138130666</v>
      </c>
      <c r="K1205" s="245">
        <f t="shared" si="151"/>
        <v>7.0870688103887467</v>
      </c>
      <c r="L1205" s="54">
        <f t="shared" si="153"/>
        <v>15.301625840612065</v>
      </c>
      <c r="M1205" s="161">
        <v>9.6450558531565349</v>
      </c>
      <c r="N1205" s="56">
        <f t="shared" si="154"/>
        <v>3.4072814829384818E-2</v>
      </c>
      <c r="R1205" s="177"/>
    </row>
    <row r="1206" spans="1:18" ht="12.75" customHeight="1" x14ac:dyDescent="0.2">
      <c r="A1206" s="57">
        <f t="shared" si="157"/>
        <v>242</v>
      </c>
      <c r="B1206" s="193" t="s">
        <v>108</v>
      </c>
      <c r="C1206" s="57">
        <v>2603.3000000000002</v>
      </c>
      <c r="D1206" s="57"/>
      <c r="E1206" s="57">
        <v>443.5</v>
      </c>
      <c r="F1206" s="57">
        <f t="shared" si="152"/>
        <v>3046.8</v>
      </c>
      <c r="G1206" s="187" t="s">
        <v>2007</v>
      </c>
      <c r="H1206" s="98">
        <v>980</v>
      </c>
      <c r="I1206" s="56">
        <f t="shared" si="155"/>
        <v>1.768807157965489E-2</v>
      </c>
      <c r="J1206" s="245">
        <f t="shared" si="156"/>
        <v>65.09210341312999</v>
      </c>
      <c r="K1206" s="245">
        <f t="shared" si="151"/>
        <v>14.320262750888597</v>
      </c>
      <c r="L1206" s="54">
        <f t="shared" si="153"/>
        <v>30.918749121236743</v>
      </c>
      <c r="M1206" s="161">
        <v>19.488978837305989</v>
      </c>
      <c r="N1206" s="56">
        <f t="shared" si="154"/>
        <v>4.260866946388385E-2</v>
      </c>
      <c r="R1206" s="177"/>
    </row>
    <row r="1207" spans="1:18" ht="12.75" customHeight="1" x14ac:dyDescent="0.2">
      <c r="A1207" s="57">
        <f t="shared" si="157"/>
        <v>243</v>
      </c>
      <c r="B1207" s="193" t="s">
        <v>109</v>
      </c>
      <c r="C1207" s="57">
        <v>122.5</v>
      </c>
      <c r="D1207" s="57"/>
      <c r="E1207" s="57"/>
      <c r="F1207" s="57">
        <f t="shared" si="152"/>
        <v>122.5</v>
      </c>
      <c r="G1207" s="187" t="s">
        <v>1992</v>
      </c>
      <c r="H1207" s="98">
        <v>185</v>
      </c>
      <c r="I1207" s="56">
        <f t="shared" si="155"/>
        <v>3.339074736975668E-3</v>
      </c>
      <c r="J1207" s="245">
        <f t="shared" si="156"/>
        <v>12.287795032070459</v>
      </c>
      <c r="K1207" s="245">
        <f t="shared" ref="K1207:K1255" si="158">J1207*0.22</f>
        <v>2.7033149070555011</v>
      </c>
      <c r="L1207" s="54">
        <f t="shared" si="153"/>
        <v>5.8367026402334679</v>
      </c>
      <c r="M1207" s="161">
        <v>3.6790419233689873</v>
      </c>
      <c r="N1207" s="56">
        <f t="shared" si="154"/>
        <v>0.20005595512431359</v>
      </c>
      <c r="R1207" s="177"/>
    </row>
    <row r="1208" spans="1:18" ht="12.75" customHeight="1" x14ac:dyDescent="0.2">
      <c r="A1208" s="57">
        <f t="shared" si="157"/>
        <v>244</v>
      </c>
      <c r="B1208" s="193" t="s">
        <v>110</v>
      </c>
      <c r="C1208" s="57">
        <v>1944.7</v>
      </c>
      <c r="D1208" s="57"/>
      <c r="E1208" s="57">
        <v>44.7</v>
      </c>
      <c r="F1208" s="57">
        <f t="shared" si="152"/>
        <v>1989.4</v>
      </c>
      <c r="G1208" s="187" t="s">
        <v>2007</v>
      </c>
      <c r="H1208" s="98">
        <v>657</v>
      </c>
      <c r="I1208" s="56">
        <f t="shared" si="155"/>
        <v>1.1858227579421697E-2</v>
      </c>
      <c r="J1208" s="245">
        <f t="shared" si="156"/>
        <v>43.638277492271847</v>
      </c>
      <c r="K1208" s="245">
        <f t="shared" si="158"/>
        <v>9.6004210482998058</v>
      </c>
      <c r="L1208" s="54">
        <f t="shared" si="153"/>
        <v>20.728181808829127</v>
      </c>
      <c r="M1208" s="161">
        <v>13.06557050623473</v>
      </c>
      <c r="N1208" s="56">
        <f t="shared" si="154"/>
        <v>4.3748090306441896E-2</v>
      </c>
      <c r="R1208" s="177"/>
    </row>
    <row r="1209" spans="1:18" ht="12.75" customHeight="1" x14ac:dyDescent="0.2">
      <c r="A1209" s="57">
        <f t="shared" si="157"/>
        <v>245</v>
      </c>
      <c r="B1209" s="193" t="s">
        <v>111</v>
      </c>
      <c r="C1209" s="57">
        <v>275.8</v>
      </c>
      <c r="D1209" s="57"/>
      <c r="E1209" s="57">
        <v>62.2</v>
      </c>
      <c r="F1209" s="57">
        <f t="shared" si="152"/>
        <v>338</v>
      </c>
      <c r="G1209" s="187" t="s">
        <v>1992</v>
      </c>
      <c r="H1209" s="98">
        <v>214</v>
      </c>
      <c r="I1209" s="56">
        <f t="shared" si="155"/>
        <v>3.8624972633123944E-3</v>
      </c>
      <c r="J1209" s="245">
        <f t="shared" si="156"/>
        <v>14.21398992898961</v>
      </c>
      <c r="K1209" s="245">
        <f t="shared" si="158"/>
        <v>3.1270777843777142</v>
      </c>
      <c r="L1209" s="54">
        <f t="shared" si="153"/>
        <v>6.7516452162700649</v>
      </c>
      <c r="M1209" s="161">
        <v>4.2557566032484511</v>
      </c>
      <c r="N1209" s="56">
        <f t="shared" si="154"/>
        <v>8.3871211635756907E-2</v>
      </c>
      <c r="R1209" s="177"/>
    </row>
    <row r="1210" spans="1:18" ht="12.75" customHeight="1" x14ac:dyDescent="0.2">
      <c r="A1210" s="57">
        <f t="shared" si="157"/>
        <v>246</v>
      </c>
      <c r="B1210" s="193" t="s">
        <v>112</v>
      </c>
      <c r="C1210" s="57">
        <v>1780.7</v>
      </c>
      <c r="D1210" s="57"/>
      <c r="E1210" s="57">
        <v>144.19999999999999</v>
      </c>
      <c r="F1210" s="57">
        <f t="shared" si="152"/>
        <v>1924.9</v>
      </c>
      <c r="G1210" s="187" t="s">
        <v>1992</v>
      </c>
      <c r="H1210" s="98">
        <v>530</v>
      </c>
      <c r="I1210" s="56">
        <f t="shared" si="155"/>
        <v>9.5659978951194817E-3</v>
      </c>
      <c r="J1210" s="245">
        <f t="shared" si="156"/>
        <v>35.20287225403969</v>
      </c>
      <c r="K1210" s="245">
        <f t="shared" si="158"/>
        <v>7.7446318958887321</v>
      </c>
      <c r="L1210" s="54">
        <f t="shared" si="153"/>
        <v>16.721364320668851</v>
      </c>
      <c r="M1210" s="161">
        <v>10.539957942624667</v>
      </c>
      <c r="N1210" s="56">
        <f t="shared" si="154"/>
        <v>3.6474012371147557E-2</v>
      </c>
      <c r="R1210" s="177"/>
    </row>
    <row r="1211" spans="1:18" ht="12.75" customHeight="1" x14ac:dyDescent="0.2">
      <c r="A1211" s="57">
        <f t="shared" si="157"/>
        <v>247</v>
      </c>
      <c r="B1211" s="193" t="s">
        <v>113</v>
      </c>
      <c r="C1211" s="57">
        <v>3125.4</v>
      </c>
      <c r="D1211" s="57"/>
      <c r="E1211" s="57">
        <v>54.7</v>
      </c>
      <c r="F1211" s="57">
        <f t="shared" si="152"/>
        <v>3180.1</v>
      </c>
      <c r="G1211" s="187" t="s">
        <v>2007</v>
      </c>
      <c r="H1211" s="98">
        <v>810</v>
      </c>
      <c r="I1211" s="56">
        <f t="shared" si="155"/>
        <v>1.4619732632163736E-2</v>
      </c>
      <c r="J1211" s="245">
        <f t="shared" si="156"/>
        <v>53.800616086362552</v>
      </c>
      <c r="K1211" s="245">
        <f t="shared" si="158"/>
        <v>11.836135538999761</v>
      </c>
      <c r="L1211" s="54">
        <f t="shared" si="153"/>
        <v>25.555292641022213</v>
      </c>
      <c r="M1211" s="161">
        <v>16.108237610426379</v>
      </c>
      <c r="N1211" s="56">
        <f t="shared" si="154"/>
        <v>3.3741165962331662E-2</v>
      </c>
      <c r="R1211" s="177"/>
    </row>
    <row r="1212" spans="1:18" ht="12.75" customHeight="1" x14ac:dyDescent="0.2">
      <c r="A1212" s="57">
        <f t="shared" si="157"/>
        <v>248</v>
      </c>
      <c r="B1212" s="193" t="s">
        <v>114</v>
      </c>
      <c r="C1212" s="57">
        <v>296</v>
      </c>
      <c r="D1212" s="57"/>
      <c r="E1212" s="57">
        <v>36.799999999999997</v>
      </c>
      <c r="F1212" s="57">
        <f t="shared" si="152"/>
        <v>332.8</v>
      </c>
      <c r="G1212" s="187" t="s">
        <v>1992</v>
      </c>
      <c r="H1212" s="98">
        <v>338</v>
      </c>
      <c r="I1212" s="56">
        <f t="shared" si="155"/>
        <v>6.1005797897177071E-3</v>
      </c>
      <c r="J1212" s="245">
        <f t="shared" si="156"/>
        <v>22.450133626161161</v>
      </c>
      <c r="K1212" s="245">
        <f t="shared" si="158"/>
        <v>4.9390293977554558</v>
      </c>
      <c r="L1212" s="54">
        <f t="shared" si="153"/>
        <v>10.663813472426551</v>
      </c>
      <c r="M1212" s="161">
        <v>6.7217090275606379</v>
      </c>
      <c r="N1212" s="56">
        <f t="shared" si="154"/>
        <v>0.134539319482884</v>
      </c>
      <c r="R1212" s="177"/>
    </row>
    <row r="1213" spans="1:18" ht="12.75" customHeight="1" x14ac:dyDescent="0.2">
      <c r="A1213" s="57">
        <f t="shared" si="157"/>
        <v>249</v>
      </c>
      <c r="B1213" s="193" t="s">
        <v>115</v>
      </c>
      <c r="C1213" s="57">
        <v>154.80000000000001</v>
      </c>
      <c r="D1213" s="57"/>
      <c r="E1213" s="57"/>
      <c r="F1213" s="57">
        <f t="shared" si="152"/>
        <v>154.80000000000001</v>
      </c>
      <c r="G1213" s="187" t="s">
        <v>1992</v>
      </c>
      <c r="H1213" s="98">
        <v>178</v>
      </c>
      <c r="I1213" s="56">
        <f t="shared" si="155"/>
        <v>3.2127313685495619E-3</v>
      </c>
      <c r="J1213" s="245">
        <f t="shared" si="156"/>
        <v>11.822851436262388</v>
      </c>
      <c r="K1213" s="245">
        <f t="shared" si="158"/>
        <v>2.6010273159777255</v>
      </c>
      <c r="L1213" s="54">
        <f t="shared" si="153"/>
        <v>5.6158544322246344</v>
      </c>
      <c r="M1213" s="161">
        <v>3.5398349316739455</v>
      </c>
      <c r="N1213" s="56">
        <f t="shared" si="154"/>
        <v>0.15232279144792435</v>
      </c>
      <c r="R1213" s="177"/>
    </row>
    <row r="1214" spans="1:18" ht="12.75" customHeight="1" x14ac:dyDescent="0.2">
      <c r="A1214" s="57">
        <f t="shared" si="157"/>
        <v>250</v>
      </c>
      <c r="B1214" s="193" t="s">
        <v>128</v>
      </c>
      <c r="C1214" s="57">
        <v>247.5</v>
      </c>
      <c r="D1214" s="57"/>
      <c r="E1214" s="57"/>
      <c r="F1214" s="57">
        <f t="shared" si="152"/>
        <v>247.5</v>
      </c>
      <c r="G1214" s="187" t="s">
        <v>1992</v>
      </c>
      <c r="H1214" s="98">
        <v>196</v>
      </c>
      <c r="I1214" s="56">
        <f t="shared" si="155"/>
        <v>3.5376143159309781E-3</v>
      </c>
      <c r="J1214" s="245">
        <f t="shared" si="156"/>
        <v>13.018420682625999</v>
      </c>
      <c r="K1214" s="245">
        <f t="shared" si="158"/>
        <v>2.8640525501777199</v>
      </c>
      <c r="L1214" s="54">
        <f t="shared" si="153"/>
        <v>6.1837498242473492</v>
      </c>
      <c r="M1214" s="161">
        <v>3.897795767461198</v>
      </c>
      <c r="N1214" s="56">
        <f t="shared" si="154"/>
        <v>0.10490512656368592</v>
      </c>
      <c r="R1214" s="177"/>
    </row>
    <row r="1215" spans="1:18" ht="12.75" customHeight="1" x14ac:dyDescent="0.2">
      <c r="A1215" s="57">
        <f t="shared" si="157"/>
        <v>251</v>
      </c>
      <c r="B1215" s="193" t="s">
        <v>1727</v>
      </c>
      <c r="C1215" s="57">
        <v>54.1</v>
      </c>
      <c r="D1215" s="57"/>
      <c r="E1215" s="57">
        <v>22.5</v>
      </c>
      <c r="F1215" s="57">
        <f t="shared" si="152"/>
        <v>76.599999999999994</v>
      </c>
      <c r="G1215" s="187" t="s">
        <v>1992</v>
      </c>
      <c r="H1215" s="98">
        <v>43</v>
      </c>
      <c r="I1215" s="56">
        <f t="shared" si="155"/>
        <v>7.7610926318893905E-4</v>
      </c>
      <c r="J1215" s="245">
        <f t="shared" si="156"/>
        <v>2.8560820885352958</v>
      </c>
      <c r="K1215" s="245">
        <f t="shared" si="158"/>
        <v>0.62833805947776511</v>
      </c>
      <c r="L1215" s="54">
        <f t="shared" si="153"/>
        <v>1.3566389920542654</v>
      </c>
      <c r="M1215" s="161">
        <v>0.85512866326954862</v>
      </c>
      <c r="N1215" s="56">
        <f t="shared" si="154"/>
        <v>7.4362765056617167E-2</v>
      </c>
      <c r="R1215" s="177"/>
    </row>
    <row r="1216" spans="1:18" ht="12.75" customHeight="1" x14ac:dyDescent="0.2">
      <c r="A1216" s="57">
        <f t="shared" si="157"/>
        <v>252</v>
      </c>
      <c r="B1216" s="193" t="s">
        <v>1728</v>
      </c>
      <c r="C1216" s="57">
        <v>101.8</v>
      </c>
      <c r="D1216" s="57"/>
      <c r="E1216" s="57"/>
      <c r="F1216" s="57">
        <f t="shared" si="152"/>
        <v>101.8</v>
      </c>
      <c r="G1216" s="187" t="s">
        <v>1992</v>
      </c>
      <c r="H1216" s="98">
        <v>97</v>
      </c>
      <c r="I1216" s="56">
        <f t="shared" si="155"/>
        <v>1.7507581053331882E-3</v>
      </c>
      <c r="J1216" s="245">
        <f t="shared" si="156"/>
        <v>6.4427898276261324</v>
      </c>
      <c r="K1216" s="245">
        <f t="shared" si="158"/>
        <v>1.4174137620777492</v>
      </c>
      <c r="L1216" s="54">
        <f t="shared" si="153"/>
        <v>3.0603251681224126</v>
      </c>
      <c r="M1216" s="161">
        <v>1.9290111706313071</v>
      </c>
      <c r="N1216" s="56">
        <f t="shared" si="154"/>
        <v>0.1262233784720786</v>
      </c>
      <c r="R1216" s="177"/>
    </row>
    <row r="1217" spans="1:18" ht="12.75" customHeight="1" x14ac:dyDescent="0.2">
      <c r="A1217" s="57">
        <f t="shared" si="157"/>
        <v>253</v>
      </c>
      <c r="B1217" s="193" t="s">
        <v>1729</v>
      </c>
      <c r="C1217" s="57">
        <v>115</v>
      </c>
      <c r="D1217" s="57"/>
      <c r="E1217" s="57"/>
      <c r="F1217" s="57">
        <f t="shared" si="152"/>
        <v>115</v>
      </c>
      <c r="G1217" s="187" t="s">
        <v>1992</v>
      </c>
      <c r="H1217" s="98">
        <v>123</v>
      </c>
      <c r="I1217" s="56">
        <f t="shared" si="155"/>
        <v>2.2200334737730119E-3</v>
      </c>
      <c r="J1217" s="245">
        <f t="shared" si="156"/>
        <v>8.1697231834846828</v>
      </c>
      <c r="K1217" s="245">
        <f t="shared" si="158"/>
        <v>1.7973391003666301</v>
      </c>
      <c r="L1217" s="54">
        <f t="shared" si="153"/>
        <v>3.8806185121552241</v>
      </c>
      <c r="M1217" s="161">
        <v>2.4460657112128943</v>
      </c>
      <c r="N1217" s="56">
        <f t="shared" si="154"/>
        <v>0.14168475223669072</v>
      </c>
      <c r="R1217" s="177"/>
    </row>
    <row r="1218" spans="1:18" ht="12.75" customHeight="1" x14ac:dyDescent="0.2">
      <c r="A1218" s="57">
        <f t="shared" si="157"/>
        <v>254</v>
      </c>
      <c r="B1218" s="193" t="s">
        <v>1730</v>
      </c>
      <c r="C1218" s="57">
        <v>140.6</v>
      </c>
      <c r="D1218" s="57"/>
      <c r="E1218" s="57"/>
      <c r="F1218" s="57">
        <f t="shared" si="152"/>
        <v>140.6</v>
      </c>
      <c r="G1218" s="187" t="s">
        <v>1992</v>
      </c>
      <c r="H1218" s="98">
        <v>129</v>
      </c>
      <c r="I1218" s="56">
        <f t="shared" si="155"/>
        <v>2.3283277895668171E-3</v>
      </c>
      <c r="J1218" s="245">
        <f t="shared" si="156"/>
        <v>8.5682462656058878</v>
      </c>
      <c r="K1218" s="245">
        <f t="shared" si="158"/>
        <v>1.8850141784332952</v>
      </c>
      <c r="L1218" s="54">
        <f t="shared" si="153"/>
        <v>4.0699169761627969</v>
      </c>
      <c r="M1218" s="161">
        <v>2.5653859898086457</v>
      </c>
      <c r="N1218" s="56">
        <f t="shared" si="154"/>
        <v>0.12154028029879535</v>
      </c>
      <c r="R1218" s="177"/>
    </row>
    <row r="1219" spans="1:18" ht="12.75" customHeight="1" x14ac:dyDescent="0.2">
      <c r="A1219" s="57">
        <f t="shared" si="157"/>
        <v>255</v>
      </c>
      <c r="B1219" s="193" t="s">
        <v>1731</v>
      </c>
      <c r="C1219" s="57">
        <v>309.3</v>
      </c>
      <c r="D1219" s="57"/>
      <c r="E1219" s="57"/>
      <c r="F1219" s="57">
        <f t="shared" si="152"/>
        <v>309.3</v>
      </c>
      <c r="G1219" s="187" t="s">
        <v>1999</v>
      </c>
      <c r="H1219" s="98">
        <v>330</v>
      </c>
      <c r="I1219" s="56">
        <f t="shared" si="155"/>
        <v>5.9561873686593001E-3</v>
      </c>
      <c r="J1219" s="245">
        <f t="shared" si="156"/>
        <v>21.918769516666224</v>
      </c>
      <c r="K1219" s="245">
        <f t="shared" si="158"/>
        <v>4.8221292936665696</v>
      </c>
      <c r="L1219" s="54">
        <f t="shared" si="153"/>
        <v>10.411415520416456</v>
      </c>
      <c r="M1219" s="161">
        <v>6.5626153227663018</v>
      </c>
      <c r="N1219" s="56">
        <f t="shared" si="154"/>
        <v>0.14133504575983044</v>
      </c>
      <c r="R1219" s="177"/>
    </row>
    <row r="1220" spans="1:18" ht="12.75" customHeight="1" x14ac:dyDescent="0.2">
      <c r="A1220" s="57">
        <f t="shared" si="157"/>
        <v>256</v>
      </c>
      <c r="B1220" s="193" t="s">
        <v>1732</v>
      </c>
      <c r="C1220" s="57">
        <v>156.5</v>
      </c>
      <c r="D1220" s="57"/>
      <c r="E1220" s="57"/>
      <c r="F1220" s="57">
        <f t="shared" ref="F1220:F1283" si="159">E1220+D1220+C1220</f>
        <v>156.5</v>
      </c>
      <c r="G1220" s="187" t="s">
        <v>1992</v>
      </c>
      <c r="H1220" s="98">
        <v>189</v>
      </c>
      <c r="I1220" s="56">
        <f t="shared" si="155"/>
        <v>3.4112709475048715E-3</v>
      </c>
      <c r="J1220" s="245">
        <f t="shared" si="156"/>
        <v>12.553477086817928</v>
      </c>
      <c r="K1220" s="245">
        <f t="shared" si="158"/>
        <v>2.7617649590999442</v>
      </c>
      <c r="L1220" s="54">
        <f t="shared" si="153"/>
        <v>5.9629016162385158</v>
      </c>
      <c r="M1220" s="161">
        <v>3.7585887757661554</v>
      </c>
      <c r="N1220" s="56">
        <f t="shared" si="154"/>
        <v>0.15997912100908976</v>
      </c>
      <c r="R1220" s="177"/>
    </row>
    <row r="1221" spans="1:18" ht="12.75" customHeight="1" x14ac:dyDescent="0.2">
      <c r="A1221" s="57">
        <f t="shared" si="157"/>
        <v>257</v>
      </c>
      <c r="B1221" s="193" t="s">
        <v>1733</v>
      </c>
      <c r="C1221" s="57">
        <v>85.5</v>
      </c>
      <c r="D1221" s="57"/>
      <c r="E1221" s="57"/>
      <c r="F1221" s="57">
        <f t="shared" si="159"/>
        <v>85.5</v>
      </c>
      <c r="G1221" s="187" t="s">
        <v>1992</v>
      </c>
      <c r="H1221" s="98">
        <v>146</v>
      </c>
      <c r="I1221" s="56">
        <f t="shared" si="155"/>
        <v>2.6351616843159325E-3</v>
      </c>
      <c r="J1221" s="245">
        <f t="shared" si="156"/>
        <v>9.6973949982826309</v>
      </c>
      <c r="K1221" s="245">
        <f t="shared" si="158"/>
        <v>2.133426899622179</v>
      </c>
      <c r="L1221" s="54">
        <f t="shared" ref="L1221:L1284" si="160">J1221*0.475</f>
        <v>4.6062626241842493</v>
      </c>
      <c r="M1221" s="161">
        <v>2.9034601124966062</v>
      </c>
      <c r="N1221" s="56">
        <f t="shared" ref="N1221:N1284" si="161">(J1221+K1221+L1221+M1221)/F1221</f>
        <v>0.2262052004045107</v>
      </c>
      <c r="R1221" s="177"/>
    </row>
    <row r="1222" spans="1:18" ht="12.75" customHeight="1" x14ac:dyDescent="0.2">
      <c r="A1222" s="57">
        <f t="shared" si="157"/>
        <v>258</v>
      </c>
      <c r="B1222" s="193" t="s">
        <v>1734</v>
      </c>
      <c r="C1222" s="57">
        <v>305</v>
      </c>
      <c r="D1222" s="57"/>
      <c r="E1222" s="57"/>
      <c r="F1222" s="57">
        <f t="shared" si="159"/>
        <v>305</v>
      </c>
      <c r="G1222" s="187" t="s">
        <v>1999</v>
      </c>
      <c r="H1222" s="98">
        <v>315</v>
      </c>
      <c r="I1222" s="56">
        <f t="shared" ref="I1222:I1285" si="162">2/110809.14*H1222</f>
        <v>5.6854515791747865E-3</v>
      </c>
      <c r="J1222" s="245">
        <f t="shared" ref="J1222:J1285" si="163">I1222*3680</f>
        <v>20.922461811363213</v>
      </c>
      <c r="K1222" s="245">
        <f t="shared" si="158"/>
        <v>4.6029415984999069</v>
      </c>
      <c r="L1222" s="54">
        <f t="shared" si="160"/>
        <v>9.9381693603975254</v>
      </c>
      <c r="M1222" s="161">
        <v>6.2643146262769251</v>
      </c>
      <c r="N1222" s="56">
        <f t="shared" si="161"/>
        <v>0.13681274556241829</v>
      </c>
      <c r="R1222" s="177"/>
    </row>
    <row r="1223" spans="1:18" ht="12.75" customHeight="1" x14ac:dyDescent="0.2">
      <c r="A1223" s="57">
        <f t="shared" ref="A1223:A1286" si="164">A1222+1</f>
        <v>259</v>
      </c>
      <c r="B1223" s="193" t="s">
        <v>1735</v>
      </c>
      <c r="C1223" s="57">
        <v>340.2</v>
      </c>
      <c r="D1223" s="57"/>
      <c r="E1223" s="57"/>
      <c r="F1223" s="57">
        <f t="shared" si="159"/>
        <v>340.2</v>
      </c>
      <c r="G1223" s="187" t="s">
        <v>1999</v>
      </c>
      <c r="H1223" s="98">
        <v>182</v>
      </c>
      <c r="I1223" s="56">
        <f t="shared" si="162"/>
        <v>3.2849275790787654E-3</v>
      </c>
      <c r="J1223" s="245">
        <f t="shared" si="163"/>
        <v>12.088533491009857</v>
      </c>
      <c r="K1223" s="245">
        <f t="shared" si="158"/>
        <v>2.6594773680221686</v>
      </c>
      <c r="L1223" s="54">
        <f t="shared" si="160"/>
        <v>5.7420534082296815</v>
      </c>
      <c r="M1223" s="161">
        <v>3.6193817840711127</v>
      </c>
      <c r="N1223" s="56">
        <f t="shared" si="161"/>
        <v>7.0868448122671429E-2</v>
      </c>
      <c r="R1223" s="177"/>
    </row>
    <row r="1224" spans="1:18" ht="12.75" customHeight="1" x14ac:dyDescent="0.2">
      <c r="A1224" s="57">
        <f t="shared" si="164"/>
        <v>260</v>
      </c>
      <c r="B1224" s="193" t="s">
        <v>1736</v>
      </c>
      <c r="C1224" s="57">
        <v>189.1</v>
      </c>
      <c r="D1224" s="57"/>
      <c r="E1224" s="57"/>
      <c r="F1224" s="57">
        <f t="shared" si="159"/>
        <v>189.1</v>
      </c>
      <c r="G1224" s="187" t="s">
        <v>1992</v>
      </c>
      <c r="H1224" s="98">
        <v>119</v>
      </c>
      <c r="I1224" s="56">
        <f t="shared" si="162"/>
        <v>2.1478372632438079E-3</v>
      </c>
      <c r="J1224" s="245">
        <f t="shared" si="163"/>
        <v>7.9040411287372132</v>
      </c>
      <c r="K1224" s="245">
        <f t="shared" si="158"/>
        <v>1.7388890483221868</v>
      </c>
      <c r="L1224" s="54">
        <f t="shared" si="160"/>
        <v>3.7544195361501762</v>
      </c>
      <c r="M1224" s="161">
        <v>2.3665188588157271</v>
      </c>
      <c r="N1224" s="56">
        <f t="shared" si="161"/>
        <v>8.3362604822978859E-2</v>
      </c>
      <c r="R1224" s="177"/>
    </row>
    <row r="1225" spans="1:18" ht="12.75" customHeight="1" x14ac:dyDescent="0.2">
      <c r="A1225" s="57">
        <f t="shared" si="164"/>
        <v>261</v>
      </c>
      <c r="B1225" s="193" t="s">
        <v>1737</v>
      </c>
      <c r="C1225" s="57">
        <v>101.7</v>
      </c>
      <c r="D1225" s="57"/>
      <c r="E1225" s="57"/>
      <c r="F1225" s="57">
        <f t="shared" si="159"/>
        <v>101.7</v>
      </c>
      <c r="G1225" s="187" t="s">
        <v>1992</v>
      </c>
      <c r="H1225" s="98">
        <v>110</v>
      </c>
      <c r="I1225" s="56">
        <f t="shared" si="162"/>
        <v>1.9853957895531E-3</v>
      </c>
      <c r="J1225" s="245">
        <f t="shared" si="163"/>
        <v>7.3062565055554085</v>
      </c>
      <c r="K1225" s="245">
        <f t="shared" si="158"/>
        <v>1.6073764312221899</v>
      </c>
      <c r="L1225" s="54">
        <f t="shared" si="160"/>
        <v>3.4704718401388188</v>
      </c>
      <c r="M1225" s="161">
        <v>2.187538440922101</v>
      </c>
      <c r="N1225" s="56">
        <f t="shared" si="161"/>
        <v>0.14328066094236497</v>
      </c>
      <c r="R1225" s="177"/>
    </row>
    <row r="1226" spans="1:18" ht="12.75" customHeight="1" x14ac:dyDescent="0.2">
      <c r="A1226" s="57">
        <f t="shared" si="164"/>
        <v>262</v>
      </c>
      <c r="B1226" s="193" t="s">
        <v>1743</v>
      </c>
      <c r="C1226" s="57">
        <v>414.8</v>
      </c>
      <c r="D1226" s="57"/>
      <c r="E1226" s="57"/>
      <c r="F1226" s="57">
        <f t="shared" si="159"/>
        <v>414.8</v>
      </c>
      <c r="G1226" s="187" t="s">
        <v>1992</v>
      </c>
      <c r="H1226" s="98">
        <v>236</v>
      </c>
      <c r="I1226" s="56">
        <f t="shared" si="162"/>
        <v>4.2595764212230141E-3</v>
      </c>
      <c r="J1226" s="245">
        <f t="shared" si="163"/>
        <v>15.675241230100692</v>
      </c>
      <c r="K1226" s="245">
        <f t="shared" si="158"/>
        <v>3.4485530706221521</v>
      </c>
      <c r="L1226" s="54">
        <f t="shared" si="160"/>
        <v>7.4457395842978285</v>
      </c>
      <c r="M1226" s="161">
        <v>4.6932642914328708</v>
      </c>
      <c r="N1226" s="56">
        <f t="shared" si="161"/>
        <v>7.5368365902732742E-2</v>
      </c>
      <c r="R1226" s="177"/>
    </row>
    <row r="1227" spans="1:18" ht="12.75" customHeight="1" x14ac:dyDescent="0.2">
      <c r="A1227" s="57">
        <f t="shared" si="164"/>
        <v>263</v>
      </c>
      <c r="B1227" s="193" t="s">
        <v>1744</v>
      </c>
      <c r="C1227" s="57">
        <v>143.6</v>
      </c>
      <c r="D1227" s="57"/>
      <c r="E1227" s="57"/>
      <c r="F1227" s="57">
        <f t="shared" si="159"/>
        <v>143.6</v>
      </c>
      <c r="G1227" s="187" t="s">
        <v>1992</v>
      </c>
      <c r="H1227" s="98">
        <v>110</v>
      </c>
      <c r="I1227" s="56">
        <f t="shared" si="162"/>
        <v>1.9853957895531E-3</v>
      </c>
      <c r="J1227" s="245">
        <f t="shared" si="163"/>
        <v>7.3062565055554085</v>
      </c>
      <c r="K1227" s="245">
        <f t="shared" si="158"/>
        <v>1.6073764312221899</v>
      </c>
      <c r="L1227" s="54">
        <f t="shared" si="160"/>
        <v>3.4704718401388188</v>
      </c>
      <c r="M1227" s="161">
        <v>2.187538440922101</v>
      </c>
      <c r="N1227" s="56">
        <f t="shared" si="161"/>
        <v>0.10147383856433509</v>
      </c>
      <c r="R1227" s="177"/>
    </row>
    <row r="1228" spans="1:18" ht="12.75" customHeight="1" x14ac:dyDescent="0.2">
      <c r="A1228" s="57">
        <f t="shared" si="164"/>
        <v>264</v>
      </c>
      <c r="B1228" s="193" t="s">
        <v>1745</v>
      </c>
      <c r="C1228" s="57">
        <v>314.10000000000002</v>
      </c>
      <c r="D1228" s="57"/>
      <c r="E1228" s="57"/>
      <c r="F1228" s="57">
        <f t="shared" si="159"/>
        <v>314.10000000000002</v>
      </c>
      <c r="G1228" s="187" t="s">
        <v>1992</v>
      </c>
      <c r="H1228" s="98">
        <v>196</v>
      </c>
      <c r="I1228" s="56">
        <f t="shared" si="162"/>
        <v>3.5376143159309781E-3</v>
      </c>
      <c r="J1228" s="245">
        <f t="shared" si="163"/>
        <v>13.018420682625999</v>
      </c>
      <c r="K1228" s="245">
        <f t="shared" si="158"/>
        <v>2.8640525501777199</v>
      </c>
      <c r="L1228" s="54">
        <f t="shared" si="160"/>
        <v>6.1837498242473492</v>
      </c>
      <c r="M1228" s="161">
        <v>3.897795767461198</v>
      </c>
      <c r="N1228" s="56">
        <f t="shared" si="161"/>
        <v>8.2661632679122146E-2</v>
      </c>
      <c r="R1228" s="177"/>
    </row>
    <row r="1229" spans="1:18" ht="12.75" customHeight="1" x14ac:dyDescent="0.2">
      <c r="A1229" s="57">
        <f t="shared" si="164"/>
        <v>265</v>
      </c>
      <c r="B1229" s="193" t="s">
        <v>1746</v>
      </c>
      <c r="C1229" s="57">
        <v>158.19999999999999</v>
      </c>
      <c r="D1229" s="57"/>
      <c r="E1229" s="57"/>
      <c r="F1229" s="57">
        <f t="shared" si="159"/>
        <v>158.19999999999999</v>
      </c>
      <c r="G1229" s="187" t="s">
        <v>1992</v>
      </c>
      <c r="H1229" s="98">
        <v>121</v>
      </c>
      <c r="I1229" s="56">
        <f t="shared" si="162"/>
        <v>2.1839353685084101E-3</v>
      </c>
      <c r="J1229" s="245">
        <f t="shared" si="163"/>
        <v>8.0368821561109485</v>
      </c>
      <c r="K1229" s="245">
        <f t="shared" si="158"/>
        <v>1.7681140743444086</v>
      </c>
      <c r="L1229" s="54">
        <f t="shared" si="160"/>
        <v>3.8175190241527002</v>
      </c>
      <c r="M1229" s="161">
        <v>2.4062922850143109</v>
      </c>
      <c r="N1229" s="56">
        <f t="shared" si="161"/>
        <v>0.10131989595210093</v>
      </c>
      <c r="R1229" s="177"/>
    </row>
    <row r="1230" spans="1:18" ht="12.75" customHeight="1" x14ac:dyDescent="0.2">
      <c r="A1230" s="57">
        <f t="shared" si="164"/>
        <v>266</v>
      </c>
      <c r="B1230" s="193" t="s">
        <v>1747</v>
      </c>
      <c r="C1230" s="57">
        <v>168.4</v>
      </c>
      <c r="D1230" s="57"/>
      <c r="E1230" s="57"/>
      <c r="F1230" s="57">
        <f t="shared" si="159"/>
        <v>168.4</v>
      </c>
      <c r="G1230" s="187" t="s">
        <v>1992</v>
      </c>
      <c r="H1230" s="98">
        <v>122</v>
      </c>
      <c r="I1230" s="56">
        <f t="shared" si="162"/>
        <v>2.201984421140711E-3</v>
      </c>
      <c r="J1230" s="245">
        <f t="shared" si="163"/>
        <v>8.1033026697978165</v>
      </c>
      <c r="K1230" s="245">
        <f t="shared" si="158"/>
        <v>1.7827265873555196</v>
      </c>
      <c r="L1230" s="54">
        <f t="shared" si="160"/>
        <v>3.8490687681539626</v>
      </c>
      <c r="M1230" s="161">
        <v>2.4261789981136026</v>
      </c>
      <c r="N1230" s="56">
        <f t="shared" si="161"/>
        <v>9.596957852387708E-2</v>
      </c>
      <c r="R1230" s="177"/>
    </row>
    <row r="1231" spans="1:18" ht="12.75" customHeight="1" x14ac:dyDescent="0.2">
      <c r="A1231" s="57">
        <f t="shared" si="164"/>
        <v>267</v>
      </c>
      <c r="B1231" s="193" t="s">
        <v>1748</v>
      </c>
      <c r="C1231" s="57">
        <v>145.4</v>
      </c>
      <c r="D1231" s="57"/>
      <c r="E1231" s="57"/>
      <c r="F1231" s="57">
        <f t="shared" si="159"/>
        <v>145.4</v>
      </c>
      <c r="G1231" s="187" t="s">
        <v>1992</v>
      </c>
      <c r="H1231" s="98">
        <v>123</v>
      </c>
      <c r="I1231" s="56">
        <f t="shared" si="162"/>
        <v>2.2200334737730119E-3</v>
      </c>
      <c r="J1231" s="245">
        <f t="shared" si="163"/>
        <v>8.1697231834846828</v>
      </c>
      <c r="K1231" s="245">
        <f t="shared" si="158"/>
        <v>1.7973391003666301</v>
      </c>
      <c r="L1231" s="54">
        <f t="shared" si="160"/>
        <v>3.8806185121552241</v>
      </c>
      <c r="M1231" s="161">
        <v>2.4460657112128943</v>
      </c>
      <c r="N1231" s="56">
        <f t="shared" si="161"/>
        <v>0.11206153031100022</v>
      </c>
      <c r="R1231" s="177"/>
    </row>
    <row r="1232" spans="1:18" ht="12.75" customHeight="1" x14ac:dyDescent="0.2">
      <c r="A1232" s="57">
        <f t="shared" si="164"/>
        <v>268</v>
      </c>
      <c r="B1232" s="193" t="s">
        <v>1749</v>
      </c>
      <c r="C1232" s="57">
        <v>120.3</v>
      </c>
      <c r="D1232" s="57"/>
      <c r="E1232" s="57"/>
      <c r="F1232" s="57">
        <f t="shared" si="159"/>
        <v>120.3</v>
      </c>
      <c r="G1232" s="187" t="s">
        <v>1992</v>
      </c>
      <c r="H1232" s="98">
        <v>206</v>
      </c>
      <c r="I1232" s="56">
        <f t="shared" si="162"/>
        <v>3.7181048422539869E-3</v>
      </c>
      <c r="J1232" s="245">
        <f t="shared" si="163"/>
        <v>13.682625819494671</v>
      </c>
      <c r="K1232" s="245">
        <f t="shared" si="158"/>
        <v>3.0101776802888276</v>
      </c>
      <c r="L1232" s="54">
        <f t="shared" si="160"/>
        <v>6.4992472642599681</v>
      </c>
      <c r="M1232" s="161">
        <v>4.0966628984541158</v>
      </c>
      <c r="N1232" s="56">
        <f t="shared" si="161"/>
        <v>0.22683885006232404</v>
      </c>
      <c r="R1232" s="177"/>
    </row>
    <row r="1233" spans="1:18" ht="12.75" customHeight="1" x14ac:dyDescent="0.2">
      <c r="A1233" s="57">
        <f t="shared" si="164"/>
        <v>269</v>
      </c>
      <c r="B1233" s="193" t="s">
        <v>1750</v>
      </c>
      <c r="C1233" s="57">
        <v>1901.4</v>
      </c>
      <c r="D1233" s="57"/>
      <c r="E1233" s="57"/>
      <c r="F1233" s="57">
        <f t="shared" si="159"/>
        <v>1901.4</v>
      </c>
      <c r="G1233" s="187" t="s">
        <v>2007</v>
      </c>
      <c r="H1233" s="98">
        <v>483</v>
      </c>
      <c r="I1233" s="56">
        <f t="shared" si="162"/>
        <v>8.7176924214013383E-3</v>
      </c>
      <c r="J1233" s="245">
        <f t="shared" si="163"/>
        <v>32.081108110756922</v>
      </c>
      <c r="K1233" s="245">
        <f t="shared" si="158"/>
        <v>7.0578437843665229</v>
      </c>
      <c r="L1233" s="54">
        <f t="shared" si="160"/>
        <v>15.238526352609536</v>
      </c>
      <c r="M1233" s="161">
        <v>9.6052824269579506</v>
      </c>
      <c r="N1233" s="56">
        <f t="shared" si="161"/>
        <v>3.3650342208210227E-2</v>
      </c>
      <c r="R1233" s="177"/>
    </row>
    <row r="1234" spans="1:18" ht="12.75" customHeight="1" x14ac:dyDescent="0.2">
      <c r="A1234" s="57">
        <f t="shared" si="164"/>
        <v>270</v>
      </c>
      <c r="B1234" s="193" t="s">
        <v>1751</v>
      </c>
      <c r="C1234" s="57">
        <v>404.1</v>
      </c>
      <c r="D1234" s="57"/>
      <c r="E1234" s="57"/>
      <c r="F1234" s="57">
        <f t="shared" si="159"/>
        <v>404.1</v>
      </c>
      <c r="G1234" s="187" t="s">
        <v>1992</v>
      </c>
      <c r="H1234" s="98">
        <v>262</v>
      </c>
      <c r="I1234" s="56">
        <f t="shared" si="162"/>
        <v>4.7288517896628378E-3</v>
      </c>
      <c r="J1234" s="245">
        <f t="shared" si="163"/>
        <v>17.402174585959244</v>
      </c>
      <c r="K1234" s="245">
        <f t="shared" si="158"/>
        <v>3.828478408911034</v>
      </c>
      <c r="L1234" s="54">
        <f t="shared" si="160"/>
        <v>8.26603292833064</v>
      </c>
      <c r="M1234" s="161">
        <v>5.2103188320144582</v>
      </c>
      <c r="N1234" s="56">
        <f t="shared" si="161"/>
        <v>8.5887168411817316E-2</v>
      </c>
      <c r="R1234" s="177"/>
    </row>
    <row r="1235" spans="1:18" ht="12.75" customHeight="1" x14ac:dyDescent="0.2">
      <c r="A1235" s="57">
        <f t="shared" si="164"/>
        <v>271</v>
      </c>
      <c r="B1235" s="193" t="s">
        <v>1752</v>
      </c>
      <c r="C1235" s="57">
        <v>148.19999999999999</v>
      </c>
      <c r="D1235" s="57"/>
      <c r="E1235" s="57"/>
      <c r="F1235" s="57">
        <f t="shared" si="159"/>
        <v>148.19999999999999</v>
      </c>
      <c r="G1235" s="187" t="s">
        <v>1992</v>
      </c>
      <c r="H1235" s="98">
        <v>164</v>
      </c>
      <c r="I1235" s="56">
        <f t="shared" si="162"/>
        <v>2.9600446316973492E-3</v>
      </c>
      <c r="J1235" s="245">
        <f t="shared" si="163"/>
        <v>10.892964244646246</v>
      </c>
      <c r="K1235" s="245">
        <f t="shared" si="158"/>
        <v>2.3964521338221743</v>
      </c>
      <c r="L1235" s="54">
        <f t="shared" si="160"/>
        <v>5.1741580162069667</v>
      </c>
      <c r="M1235" s="161">
        <v>3.2614209482838596</v>
      </c>
      <c r="N1235" s="56">
        <f t="shared" si="161"/>
        <v>0.14659241122104755</v>
      </c>
      <c r="R1235" s="177"/>
    </row>
    <row r="1236" spans="1:18" ht="12.75" customHeight="1" x14ac:dyDescent="0.2">
      <c r="A1236" s="57">
        <f t="shared" si="164"/>
        <v>272</v>
      </c>
      <c r="B1236" s="193" t="s">
        <v>1753</v>
      </c>
      <c r="C1236" s="57">
        <v>156.9</v>
      </c>
      <c r="D1236" s="57"/>
      <c r="E1236" s="57"/>
      <c r="F1236" s="57">
        <f t="shared" si="159"/>
        <v>156.9</v>
      </c>
      <c r="G1236" s="187" t="s">
        <v>1992</v>
      </c>
      <c r="H1236" s="98">
        <v>139</v>
      </c>
      <c r="I1236" s="56">
        <f t="shared" si="162"/>
        <v>2.5088183158898263E-3</v>
      </c>
      <c r="J1236" s="245">
        <f t="shared" si="163"/>
        <v>9.2324514024745614</v>
      </c>
      <c r="K1236" s="245">
        <f t="shared" si="158"/>
        <v>2.0311393085444034</v>
      </c>
      <c r="L1236" s="54">
        <f t="shared" si="160"/>
        <v>4.3854144161754167</v>
      </c>
      <c r="M1236" s="161">
        <v>2.7642531208015639</v>
      </c>
      <c r="N1236" s="56">
        <f t="shared" si="161"/>
        <v>0.11735664912680653</v>
      </c>
      <c r="R1236" s="177"/>
    </row>
    <row r="1237" spans="1:18" ht="12.75" customHeight="1" x14ac:dyDescent="0.2">
      <c r="A1237" s="57">
        <f t="shared" si="164"/>
        <v>273</v>
      </c>
      <c r="B1237" s="193" t="s">
        <v>1754</v>
      </c>
      <c r="C1237" s="57">
        <v>156.6</v>
      </c>
      <c r="D1237" s="57"/>
      <c r="E1237" s="57"/>
      <c r="F1237" s="57">
        <f t="shared" si="159"/>
        <v>156.6</v>
      </c>
      <c r="G1237" s="187" t="s">
        <v>1992</v>
      </c>
      <c r="H1237" s="98">
        <v>111</v>
      </c>
      <c r="I1237" s="56">
        <f t="shared" si="162"/>
        <v>2.0034448421854009E-3</v>
      </c>
      <c r="J1237" s="245">
        <f t="shared" si="163"/>
        <v>7.3726770192422757</v>
      </c>
      <c r="K1237" s="245">
        <f t="shared" si="158"/>
        <v>1.6219889442333006</v>
      </c>
      <c r="L1237" s="54">
        <f t="shared" si="160"/>
        <v>3.5020215841400808</v>
      </c>
      <c r="M1237" s="161">
        <v>2.2074251540213927</v>
      </c>
      <c r="N1237" s="56">
        <f t="shared" si="161"/>
        <v>9.3895994263327273E-2</v>
      </c>
      <c r="R1237" s="177"/>
    </row>
    <row r="1238" spans="1:18" ht="12.75" customHeight="1" x14ac:dyDescent="0.2">
      <c r="A1238" s="57">
        <f t="shared" si="164"/>
        <v>274</v>
      </c>
      <c r="B1238" s="193" t="s">
        <v>1755</v>
      </c>
      <c r="C1238" s="57">
        <v>164.4</v>
      </c>
      <c r="D1238" s="57"/>
      <c r="E1238" s="57"/>
      <c r="F1238" s="57">
        <f t="shared" si="159"/>
        <v>164.4</v>
      </c>
      <c r="G1238" s="187" t="s">
        <v>1992</v>
      </c>
      <c r="H1238" s="98">
        <v>111</v>
      </c>
      <c r="I1238" s="56">
        <f t="shared" si="162"/>
        <v>2.0034448421854009E-3</v>
      </c>
      <c r="J1238" s="245">
        <f t="shared" si="163"/>
        <v>7.3726770192422757</v>
      </c>
      <c r="K1238" s="245">
        <f t="shared" si="158"/>
        <v>1.6219889442333006</v>
      </c>
      <c r="L1238" s="54">
        <f t="shared" si="160"/>
        <v>3.5020215841400808</v>
      </c>
      <c r="M1238" s="161">
        <v>2.2074251540213927</v>
      </c>
      <c r="N1238" s="56">
        <f t="shared" si="161"/>
        <v>8.9441074827475972E-2</v>
      </c>
      <c r="R1238" s="177"/>
    </row>
    <row r="1239" spans="1:18" ht="12.75" customHeight="1" x14ac:dyDescent="0.2">
      <c r="A1239" s="57">
        <f t="shared" si="164"/>
        <v>275</v>
      </c>
      <c r="B1239" s="193" t="s">
        <v>1756</v>
      </c>
      <c r="C1239" s="57">
        <v>149.69999999999999</v>
      </c>
      <c r="D1239" s="57"/>
      <c r="E1239" s="57"/>
      <c r="F1239" s="57">
        <f t="shared" si="159"/>
        <v>149.69999999999999</v>
      </c>
      <c r="G1239" s="187" t="s">
        <v>1992</v>
      </c>
      <c r="H1239" s="98">
        <v>164</v>
      </c>
      <c r="I1239" s="56">
        <f t="shared" si="162"/>
        <v>2.9600446316973492E-3</v>
      </c>
      <c r="J1239" s="245">
        <f t="shared" si="163"/>
        <v>10.892964244646246</v>
      </c>
      <c r="K1239" s="245">
        <f t="shared" si="158"/>
        <v>2.3964521338221743</v>
      </c>
      <c r="L1239" s="54">
        <f t="shared" si="160"/>
        <v>5.1741580162069667</v>
      </c>
      <c r="M1239" s="161">
        <v>3.2614209482838596</v>
      </c>
      <c r="N1239" s="56">
        <f t="shared" si="161"/>
        <v>0.14512354938516531</v>
      </c>
      <c r="R1239" s="177"/>
    </row>
    <row r="1240" spans="1:18" ht="12.75" customHeight="1" x14ac:dyDescent="0.2">
      <c r="A1240" s="57">
        <f t="shared" si="164"/>
        <v>276</v>
      </c>
      <c r="B1240" s="193" t="s">
        <v>1784</v>
      </c>
      <c r="C1240" s="57">
        <v>94</v>
      </c>
      <c r="D1240" s="57"/>
      <c r="E1240" s="57"/>
      <c r="F1240" s="57">
        <f t="shared" si="159"/>
        <v>94</v>
      </c>
      <c r="G1240" s="187" t="s">
        <v>1992</v>
      </c>
      <c r="H1240" s="98">
        <v>120</v>
      </c>
      <c r="I1240" s="56">
        <f t="shared" si="162"/>
        <v>2.1658863158761088E-3</v>
      </c>
      <c r="J1240" s="245">
        <f t="shared" si="163"/>
        <v>7.9704616424240804</v>
      </c>
      <c r="K1240" s="245">
        <f t="shared" si="158"/>
        <v>1.7535015613332976</v>
      </c>
      <c r="L1240" s="54">
        <f t="shared" si="160"/>
        <v>3.7859692801514382</v>
      </c>
      <c r="M1240" s="161">
        <v>2.3864055719150192</v>
      </c>
      <c r="N1240" s="56">
        <f t="shared" si="161"/>
        <v>0.16910997931727487</v>
      </c>
      <c r="R1240" s="177"/>
    </row>
    <row r="1241" spans="1:18" ht="12.75" customHeight="1" x14ac:dyDescent="0.2">
      <c r="A1241" s="57">
        <f t="shared" si="164"/>
        <v>277</v>
      </c>
      <c r="B1241" s="193" t="s">
        <v>1785</v>
      </c>
      <c r="C1241" s="57">
        <v>190.9</v>
      </c>
      <c r="D1241" s="57"/>
      <c r="E1241" s="57"/>
      <c r="F1241" s="57">
        <f t="shared" si="159"/>
        <v>190.9</v>
      </c>
      <c r="G1241" s="187" t="s">
        <v>1992</v>
      </c>
      <c r="H1241" s="98">
        <v>120</v>
      </c>
      <c r="I1241" s="56">
        <f t="shared" si="162"/>
        <v>2.1658863158761088E-3</v>
      </c>
      <c r="J1241" s="245">
        <f t="shared" si="163"/>
        <v>7.9704616424240804</v>
      </c>
      <c r="K1241" s="245">
        <f t="shared" si="158"/>
        <v>1.7535015613332976</v>
      </c>
      <c r="L1241" s="54">
        <f t="shared" si="160"/>
        <v>3.7859692801514382</v>
      </c>
      <c r="M1241" s="161">
        <v>2.3864055719150192</v>
      </c>
      <c r="N1241" s="56">
        <f t="shared" si="161"/>
        <v>8.3270497935169385E-2</v>
      </c>
      <c r="R1241" s="177"/>
    </row>
    <row r="1242" spans="1:18" ht="12.75" customHeight="1" x14ac:dyDescent="0.2">
      <c r="A1242" s="57">
        <f t="shared" si="164"/>
        <v>278</v>
      </c>
      <c r="B1242" s="193" t="s">
        <v>1786</v>
      </c>
      <c r="C1242" s="57">
        <v>204.2</v>
      </c>
      <c r="D1242" s="57"/>
      <c r="E1242" s="57"/>
      <c r="F1242" s="57">
        <f t="shared" si="159"/>
        <v>204.2</v>
      </c>
      <c r="G1242" s="187" t="s">
        <v>1992</v>
      </c>
      <c r="H1242" s="98">
        <v>160</v>
      </c>
      <c r="I1242" s="56">
        <f t="shared" si="162"/>
        <v>2.8878484211681452E-3</v>
      </c>
      <c r="J1242" s="245">
        <f t="shared" si="163"/>
        <v>10.627282189898775</v>
      </c>
      <c r="K1242" s="245">
        <f t="shared" si="158"/>
        <v>2.3380020817777307</v>
      </c>
      <c r="L1242" s="54">
        <f t="shared" si="160"/>
        <v>5.0479590402019179</v>
      </c>
      <c r="M1242" s="161">
        <v>3.1818740958866925</v>
      </c>
      <c r="N1242" s="56">
        <f t="shared" si="161"/>
        <v>0.1037958736913081</v>
      </c>
      <c r="R1242" s="177"/>
    </row>
    <row r="1243" spans="1:18" ht="12.75" customHeight="1" x14ac:dyDescent="0.2">
      <c r="A1243" s="57">
        <f t="shared" si="164"/>
        <v>279</v>
      </c>
      <c r="B1243" s="193" t="s">
        <v>1787</v>
      </c>
      <c r="C1243" s="57">
        <v>215.5</v>
      </c>
      <c r="D1243" s="57"/>
      <c r="E1243" s="57"/>
      <c r="F1243" s="57">
        <f t="shared" si="159"/>
        <v>215.5</v>
      </c>
      <c r="G1243" s="187" t="s">
        <v>1992</v>
      </c>
      <c r="H1243" s="98">
        <v>285</v>
      </c>
      <c r="I1243" s="56">
        <f t="shared" si="162"/>
        <v>5.1439800002057593E-3</v>
      </c>
      <c r="J1243" s="245">
        <f t="shared" si="163"/>
        <v>18.929846400757196</v>
      </c>
      <c r="K1243" s="245">
        <f t="shared" si="158"/>
        <v>4.1645662081665833</v>
      </c>
      <c r="L1243" s="54">
        <f t="shared" si="160"/>
        <v>8.9916770403596669</v>
      </c>
      <c r="M1243" s="161">
        <v>5.667713233298171</v>
      </c>
      <c r="N1243" s="56">
        <f t="shared" si="161"/>
        <v>0.17519166070803535</v>
      </c>
      <c r="R1243" s="177"/>
    </row>
    <row r="1244" spans="1:18" ht="12.75" customHeight="1" x14ac:dyDescent="0.2">
      <c r="A1244" s="57">
        <f t="shared" si="164"/>
        <v>280</v>
      </c>
      <c r="B1244" s="193" t="s">
        <v>1788</v>
      </c>
      <c r="C1244" s="57">
        <v>182.6</v>
      </c>
      <c r="D1244" s="57"/>
      <c r="E1244" s="57"/>
      <c r="F1244" s="57">
        <f t="shared" si="159"/>
        <v>182.6</v>
      </c>
      <c r="G1244" s="187" t="s">
        <v>1992</v>
      </c>
      <c r="H1244" s="98">
        <v>161</v>
      </c>
      <c r="I1244" s="56">
        <f t="shared" si="162"/>
        <v>2.9058974738004461E-3</v>
      </c>
      <c r="J1244" s="245">
        <f t="shared" si="163"/>
        <v>10.693702703585641</v>
      </c>
      <c r="K1244" s="245">
        <f t="shared" si="158"/>
        <v>2.3526145947888413</v>
      </c>
      <c r="L1244" s="54">
        <f t="shared" si="160"/>
        <v>5.0795087842031794</v>
      </c>
      <c r="M1244" s="161">
        <v>3.2017608089859841</v>
      </c>
      <c r="N1244" s="56">
        <f t="shared" si="161"/>
        <v>0.11679949009618644</v>
      </c>
      <c r="R1244" s="177"/>
    </row>
    <row r="1245" spans="1:18" ht="12.75" customHeight="1" x14ac:dyDescent="0.2">
      <c r="A1245" s="57">
        <f t="shared" si="164"/>
        <v>281</v>
      </c>
      <c r="B1245" s="193" t="s">
        <v>1789</v>
      </c>
      <c r="C1245" s="57">
        <v>140.1</v>
      </c>
      <c r="D1245" s="57"/>
      <c r="E1245" s="57"/>
      <c r="F1245" s="57">
        <f t="shared" si="159"/>
        <v>140.1</v>
      </c>
      <c r="G1245" s="187" t="s">
        <v>1992</v>
      </c>
      <c r="H1245" s="98">
        <v>158</v>
      </c>
      <c r="I1245" s="56">
        <f t="shared" si="162"/>
        <v>2.8517503159035435E-3</v>
      </c>
      <c r="J1245" s="245">
        <f t="shared" si="163"/>
        <v>10.494441162525041</v>
      </c>
      <c r="K1245" s="245">
        <f t="shared" si="158"/>
        <v>2.3087770557555092</v>
      </c>
      <c r="L1245" s="54">
        <f t="shared" si="160"/>
        <v>4.9848595521993939</v>
      </c>
      <c r="M1245" s="161">
        <v>3.1421006696881086</v>
      </c>
      <c r="N1245" s="56">
        <f t="shared" si="161"/>
        <v>0.14939456416965063</v>
      </c>
      <c r="R1245" s="177"/>
    </row>
    <row r="1246" spans="1:18" ht="12.75" customHeight="1" x14ac:dyDescent="0.2">
      <c r="A1246" s="57">
        <f t="shared" si="164"/>
        <v>282</v>
      </c>
      <c r="B1246" s="193" t="s">
        <v>1792</v>
      </c>
      <c r="C1246" s="57">
        <v>2666.8</v>
      </c>
      <c r="D1246" s="57"/>
      <c r="E1246" s="57">
        <v>64.2</v>
      </c>
      <c r="F1246" s="57">
        <f t="shared" si="159"/>
        <v>2731</v>
      </c>
      <c r="G1246" s="187" t="s">
        <v>1999</v>
      </c>
      <c r="H1246" s="98">
        <v>720</v>
      </c>
      <c r="I1246" s="56">
        <f t="shared" si="162"/>
        <v>1.2995317895256655E-2</v>
      </c>
      <c r="J1246" s="245">
        <f t="shared" si="163"/>
        <v>47.822769854544489</v>
      </c>
      <c r="K1246" s="245">
        <f t="shared" si="158"/>
        <v>10.521009367999788</v>
      </c>
      <c r="L1246" s="54">
        <f t="shared" si="160"/>
        <v>22.71581568090863</v>
      </c>
      <c r="M1246" s="161">
        <v>14.318433431490112</v>
      </c>
      <c r="N1246" s="56">
        <f t="shared" si="161"/>
        <v>3.4924213963728676E-2</v>
      </c>
      <c r="R1246" s="177"/>
    </row>
    <row r="1247" spans="1:18" ht="12.75" customHeight="1" x14ac:dyDescent="0.2">
      <c r="A1247" s="57">
        <f t="shared" si="164"/>
        <v>283</v>
      </c>
      <c r="B1247" s="193" t="s">
        <v>1793</v>
      </c>
      <c r="C1247" s="57">
        <v>84.6</v>
      </c>
      <c r="D1247" s="57"/>
      <c r="E1247" s="57"/>
      <c r="F1247" s="57">
        <f t="shared" si="159"/>
        <v>84.6</v>
      </c>
      <c r="G1247" s="187" t="s">
        <v>1992</v>
      </c>
      <c r="H1247" s="98">
        <v>119</v>
      </c>
      <c r="I1247" s="56">
        <f t="shared" si="162"/>
        <v>2.1478372632438079E-3</v>
      </c>
      <c r="J1247" s="245">
        <f t="shared" si="163"/>
        <v>7.9040411287372132</v>
      </c>
      <c r="K1247" s="245">
        <f t="shared" si="158"/>
        <v>1.7388890483221868</v>
      </c>
      <c r="L1247" s="54">
        <f t="shared" si="160"/>
        <v>3.7544195361501762</v>
      </c>
      <c r="M1247" s="161">
        <v>2.3665188588157271</v>
      </c>
      <c r="N1247" s="56">
        <f t="shared" si="161"/>
        <v>0.18633414387736766</v>
      </c>
      <c r="R1247" s="177"/>
    </row>
    <row r="1248" spans="1:18" ht="12.75" customHeight="1" x14ac:dyDescent="0.2">
      <c r="A1248" s="57">
        <f t="shared" si="164"/>
        <v>284</v>
      </c>
      <c r="B1248" s="193" t="s">
        <v>1794</v>
      </c>
      <c r="C1248" s="57">
        <v>219.7</v>
      </c>
      <c r="D1248" s="57"/>
      <c r="E1248" s="57"/>
      <c r="F1248" s="57">
        <f t="shared" si="159"/>
        <v>219.7</v>
      </c>
      <c r="G1248" s="187" t="s">
        <v>1992</v>
      </c>
      <c r="H1248" s="98">
        <v>168</v>
      </c>
      <c r="I1248" s="56">
        <f t="shared" si="162"/>
        <v>3.0322408422265527E-3</v>
      </c>
      <c r="J1248" s="245">
        <f t="shared" si="163"/>
        <v>11.158646299393714</v>
      </c>
      <c r="K1248" s="245">
        <f t="shared" si="158"/>
        <v>2.4549021858666173</v>
      </c>
      <c r="L1248" s="54">
        <f t="shared" si="160"/>
        <v>5.3003569922120137</v>
      </c>
      <c r="M1248" s="161">
        <v>3.3409678006810268</v>
      </c>
      <c r="N1248" s="56">
        <f t="shared" si="161"/>
        <v>0.10129664669164029</v>
      </c>
      <c r="R1248" s="177"/>
    </row>
    <row r="1249" spans="1:18" ht="12.75" customHeight="1" x14ac:dyDescent="0.2">
      <c r="A1249" s="57">
        <f t="shared" si="164"/>
        <v>285</v>
      </c>
      <c r="B1249" s="193" t="s">
        <v>1802</v>
      </c>
      <c r="C1249" s="57">
        <v>171.2</v>
      </c>
      <c r="D1249" s="57"/>
      <c r="E1249" s="57"/>
      <c r="F1249" s="57">
        <f t="shared" si="159"/>
        <v>171.2</v>
      </c>
      <c r="G1249" s="187" t="s">
        <v>1992</v>
      </c>
      <c r="H1249" s="98">
        <v>135</v>
      </c>
      <c r="I1249" s="56">
        <f t="shared" si="162"/>
        <v>2.4366221053606224E-3</v>
      </c>
      <c r="J1249" s="245">
        <f t="shared" si="163"/>
        <v>8.9667693477270909</v>
      </c>
      <c r="K1249" s="245">
        <f t="shared" si="158"/>
        <v>1.9726892564999601</v>
      </c>
      <c r="L1249" s="54">
        <f t="shared" si="160"/>
        <v>4.2592154401703679</v>
      </c>
      <c r="M1249" s="161">
        <v>2.6847062684043967</v>
      </c>
      <c r="N1249" s="56">
        <f t="shared" si="161"/>
        <v>0.10445899715421622</v>
      </c>
      <c r="R1249" s="177"/>
    </row>
    <row r="1250" spans="1:18" ht="12.75" customHeight="1" x14ac:dyDescent="0.2">
      <c r="A1250" s="57">
        <f t="shared" si="164"/>
        <v>286</v>
      </c>
      <c r="B1250" s="193" t="s">
        <v>1803</v>
      </c>
      <c r="C1250" s="57">
        <v>246.6</v>
      </c>
      <c r="D1250" s="57">
        <v>31.9</v>
      </c>
      <c r="E1250" s="57"/>
      <c r="F1250" s="57">
        <f t="shared" si="159"/>
        <v>278.5</v>
      </c>
      <c r="G1250" s="187" t="s">
        <v>1999</v>
      </c>
      <c r="H1250" s="98">
        <v>209</v>
      </c>
      <c r="I1250" s="56">
        <f t="shared" si="162"/>
        <v>3.77225200015089E-3</v>
      </c>
      <c r="J1250" s="245">
        <f t="shared" si="163"/>
        <v>13.881887360555275</v>
      </c>
      <c r="K1250" s="245">
        <f t="shared" si="158"/>
        <v>3.0540152193221606</v>
      </c>
      <c r="L1250" s="54">
        <f t="shared" si="160"/>
        <v>6.5938964962637554</v>
      </c>
      <c r="M1250" s="161">
        <v>4.1563230377519913</v>
      </c>
      <c r="N1250" s="56">
        <f t="shared" si="161"/>
        <v>9.9411569529239435E-2</v>
      </c>
      <c r="R1250" s="177"/>
    </row>
    <row r="1251" spans="1:18" ht="12.75" customHeight="1" x14ac:dyDescent="0.2">
      <c r="A1251" s="57">
        <f t="shared" si="164"/>
        <v>287</v>
      </c>
      <c r="B1251" s="193" t="s">
        <v>1805</v>
      </c>
      <c r="C1251" s="57">
        <v>138.4</v>
      </c>
      <c r="D1251" s="57"/>
      <c r="E1251" s="57"/>
      <c r="F1251" s="57">
        <f t="shared" si="159"/>
        <v>138.4</v>
      </c>
      <c r="G1251" s="187" t="s">
        <v>1992</v>
      </c>
      <c r="H1251" s="98">
        <v>140</v>
      </c>
      <c r="I1251" s="56">
        <f t="shared" si="162"/>
        <v>2.5268673685221272E-3</v>
      </c>
      <c r="J1251" s="245">
        <f t="shared" si="163"/>
        <v>9.2988719161614277</v>
      </c>
      <c r="K1251" s="245">
        <f t="shared" si="158"/>
        <v>2.0457518215555139</v>
      </c>
      <c r="L1251" s="54">
        <f t="shared" si="160"/>
        <v>4.4169641601766783</v>
      </c>
      <c r="M1251" s="161">
        <v>2.7841398339008556</v>
      </c>
      <c r="N1251" s="56">
        <f t="shared" si="161"/>
        <v>0.13400092291759014</v>
      </c>
      <c r="R1251" s="177"/>
    </row>
    <row r="1252" spans="1:18" ht="12.75" customHeight="1" x14ac:dyDescent="0.2">
      <c r="A1252" s="57">
        <f t="shared" si="164"/>
        <v>288</v>
      </c>
      <c r="B1252" s="193" t="s">
        <v>1806</v>
      </c>
      <c r="C1252" s="57">
        <v>990.2</v>
      </c>
      <c r="D1252" s="57"/>
      <c r="E1252" s="57"/>
      <c r="F1252" s="57">
        <f t="shared" si="159"/>
        <v>990.2</v>
      </c>
      <c r="G1252" s="187" t="s">
        <v>1999</v>
      </c>
      <c r="H1252" s="98">
        <v>566</v>
      </c>
      <c r="I1252" s="56">
        <f t="shared" si="162"/>
        <v>1.0215763789882313E-2</v>
      </c>
      <c r="J1252" s="245">
        <f t="shared" si="163"/>
        <v>37.594010746766912</v>
      </c>
      <c r="K1252" s="245">
        <f t="shared" si="158"/>
        <v>8.2706823642887208</v>
      </c>
      <c r="L1252" s="54">
        <f t="shared" si="160"/>
        <v>17.857155104714284</v>
      </c>
      <c r="M1252" s="161">
        <v>11.255879614199172</v>
      </c>
      <c r="N1252" s="56">
        <f t="shared" si="161"/>
        <v>7.5719781690536336E-2</v>
      </c>
      <c r="R1252" s="177"/>
    </row>
    <row r="1253" spans="1:18" ht="12.75" customHeight="1" x14ac:dyDescent="0.2">
      <c r="A1253" s="57">
        <f t="shared" si="164"/>
        <v>289</v>
      </c>
      <c r="B1253" s="193" t="s">
        <v>1807</v>
      </c>
      <c r="C1253" s="57">
        <v>184.5</v>
      </c>
      <c r="D1253" s="57"/>
      <c r="E1253" s="57"/>
      <c r="F1253" s="57">
        <f t="shared" si="159"/>
        <v>184.5</v>
      </c>
      <c r="G1253" s="187" t="s">
        <v>1992</v>
      </c>
      <c r="H1253" s="98">
        <v>163</v>
      </c>
      <c r="I1253" s="56">
        <f t="shared" si="162"/>
        <v>2.9419955790650478E-3</v>
      </c>
      <c r="J1253" s="245">
        <f t="shared" si="163"/>
        <v>10.826543730959376</v>
      </c>
      <c r="K1253" s="245">
        <f t="shared" si="158"/>
        <v>2.3818396208110628</v>
      </c>
      <c r="L1253" s="54">
        <f t="shared" si="160"/>
        <v>5.1426082722057034</v>
      </c>
      <c r="M1253" s="161">
        <v>3.2415342351845675</v>
      </c>
      <c r="N1253" s="56">
        <f t="shared" si="161"/>
        <v>0.11703266048325588</v>
      </c>
      <c r="R1253" s="177"/>
    </row>
    <row r="1254" spans="1:18" ht="12.75" customHeight="1" x14ac:dyDescent="0.2">
      <c r="A1254" s="57">
        <f t="shared" si="164"/>
        <v>290</v>
      </c>
      <c r="B1254" s="193" t="s">
        <v>1815</v>
      </c>
      <c r="C1254" s="57">
        <v>96.2</v>
      </c>
      <c r="D1254" s="57"/>
      <c r="E1254" s="57"/>
      <c r="F1254" s="57">
        <f t="shared" si="159"/>
        <v>96.2</v>
      </c>
      <c r="G1254" s="187" t="s">
        <v>1992</v>
      </c>
      <c r="H1254" s="98">
        <v>109</v>
      </c>
      <c r="I1254" s="56">
        <f t="shared" si="162"/>
        <v>1.9673467369207991E-3</v>
      </c>
      <c r="J1254" s="245">
        <f t="shared" si="163"/>
        <v>7.2398359918685404</v>
      </c>
      <c r="K1254" s="245">
        <f t="shared" si="158"/>
        <v>1.5927639182110789</v>
      </c>
      <c r="L1254" s="54">
        <f t="shared" si="160"/>
        <v>3.4389220961375564</v>
      </c>
      <c r="M1254" s="161">
        <v>2.1676517278228089</v>
      </c>
      <c r="N1254" s="56">
        <f t="shared" si="161"/>
        <v>0.1500953610607067</v>
      </c>
      <c r="R1254" s="177"/>
    </row>
    <row r="1255" spans="1:18" ht="12.75" customHeight="1" x14ac:dyDescent="0.2">
      <c r="A1255" s="57">
        <f t="shared" si="164"/>
        <v>291</v>
      </c>
      <c r="B1255" s="193" t="s">
        <v>1816</v>
      </c>
      <c r="C1255" s="57">
        <v>150.80000000000001</v>
      </c>
      <c r="D1255" s="57"/>
      <c r="E1255" s="57"/>
      <c r="F1255" s="57">
        <f t="shared" si="159"/>
        <v>150.80000000000001</v>
      </c>
      <c r="G1255" s="187" t="s">
        <v>1992</v>
      </c>
      <c r="H1255" s="98">
        <v>118</v>
      </c>
      <c r="I1255" s="56">
        <f t="shared" si="162"/>
        <v>2.129788210611507E-3</v>
      </c>
      <c r="J1255" s="245">
        <f t="shared" si="163"/>
        <v>7.837620615050346</v>
      </c>
      <c r="K1255" s="245">
        <f t="shared" si="158"/>
        <v>1.7242765353110761</v>
      </c>
      <c r="L1255" s="54">
        <f t="shared" si="160"/>
        <v>3.7228697921489142</v>
      </c>
      <c r="M1255" s="161">
        <v>2.3466321457164354</v>
      </c>
      <c r="N1255" s="56">
        <f t="shared" si="161"/>
        <v>0.10365649262749847</v>
      </c>
      <c r="R1255" s="177"/>
    </row>
    <row r="1256" spans="1:18" ht="12.75" customHeight="1" x14ac:dyDescent="0.2">
      <c r="A1256" s="57">
        <f t="shared" si="164"/>
        <v>292</v>
      </c>
      <c r="B1256" s="193" t="s">
        <v>1823</v>
      </c>
      <c r="C1256" s="57">
        <v>301.02</v>
      </c>
      <c r="D1256" s="57"/>
      <c r="E1256" s="57"/>
      <c r="F1256" s="57">
        <f t="shared" si="159"/>
        <v>301.02</v>
      </c>
      <c r="G1256" s="187" t="s">
        <v>1992</v>
      </c>
      <c r="H1256" s="98">
        <v>178</v>
      </c>
      <c r="I1256" s="56">
        <f t="shared" si="162"/>
        <v>3.2127313685495619E-3</v>
      </c>
      <c r="J1256" s="245">
        <f t="shared" si="163"/>
        <v>11.822851436262388</v>
      </c>
      <c r="K1256" s="245">
        <f t="shared" ref="K1256:K1307" si="165">J1256*0.22</f>
        <v>2.6010273159777255</v>
      </c>
      <c r="L1256" s="54">
        <f t="shared" si="160"/>
        <v>5.6158544322246344</v>
      </c>
      <c r="M1256" s="161">
        <v>3.5398349316739455</v>
      </c>
      <c r="N1256" s="56">
        <f t="shared" si="161"/>
        <v>7.8332230802400815E-2</v>
      </c>
      <c r="R1256" s="177"/>
    </row>
    <row r="1257" spans="1:18" ht="12.75" customHeight="1" x14ac:dyDescent="0.2">
      <c r="A1257" s="57">
        <f t="shared" si="164"/>
        <v>293</v>
      </c>
      <c r="B1257" s="193" t="s">
        <v>1824</v>
      </c>
      <c r="C1257" s="57">
        <v>725.3</v>
      </c>
      <c r="D1257" s="57"/>
      <c r="E1257" s="57"/>
      <c r="F1257" s="57">
        <f t="shared" si="159"/>
        <v>725.3</v>
      </c>
      <c r="G1257" s="187" t="s">
        <v>1999</v>
      </c>
      <c r="H1257" s="98">
        <v>484</v>
      </c>
      <c r="I1257" s="56">
        <f t="shared" si="162"/>
        <v>8.7357414740336405E-3</v>
      </c>
      <c r="J1257" s="245">
        <f t="shared" si="163"/>
        <v>32.147528624443794</v>
      </c>
      <c r="K1257" s="245">
        <f t="shared" si="165"/>
        <v>7.0724562973776344</v>
      </c>
      <c r="L1257" s="54">
        <f t="shared" si="160"/>
        <v>15.270076096610801</v>
      </c>
      <c r="M1257" s="161">
        <v>9.6251691400572437</v>
      </c>
      <c r="N1257" s="56">
        <f t="shared" si="161"/>
        <v>8.8398221644132732E-2</v>
      </c>
      <c r="R1257" s="177"/>
    </row>
    <row r="1258" spans="1:18" ht="12.75" customHeight="1" x14ac:dyDescent="0.2">
      <c r="A1258" s="57">
        <f t="shared" si="164"/>
        <v>294</v>
      </c>
      <c r="B1258" s="193" t="s">
        <v>1825</v>
      </c>
      <c r="C1258" s="57">
        <v>1494.6</v>
      </c>
      <c r="D1258" s="57">
        <v>88.8</v>
      </c>
      <c r="E1258" s="57"/>
      <c r="F1258" s="57">
        <f t="shared" si="159"/>
        <v>1583.3999999999999</v>
      </c>
      <c r="G1258" s="187" t="s">
        <v>2007</v>
      </c>
      <c r="H1258" s="98">
        <v>850</v>
      </c>
      <c r="I1258" s="56">
        <f t="shared" si="162"/>
        <v>1.5341694737455771E-2</v>
      </c>
      <c r="J1258" s="245">
        <f t="shared" si="163"/>
        <v>56.45743663383724</v>
      </c>
      <c r="K1258" s="245">
        <f t="shared" si="165"/>
        <v>12.420636059444194</v>
      </c>
      <c r="L1258" s="54">
        <f t="shared" si="160"/>
        <v>26.817282401072688</v>
      </c>
      <c r="M1258" s="161">
        <v>16.903706134398053</v>
      </c>
      <c r="N1258" s="56">
        <f t="shared" si="161"/>
        <v>7.1112202367533281E-2</v>
      </c>
      <c r="R1258" s="177"/>
    </row>
    <row r="1259" spans="1:18" ht="12.75" customHeight="1" x14ac:dyDescent="0.2">
      <c r="A1259" s="57">
        <f t="shared" si="164"/>
        <v>295</v>
      </c>
      <c r="B1259" s="193" t="s">
        <v>1826</v>
      </c>
      <c r="C1259" s="57">
        <v>1123</v>
      </c>
      <c r="D1259" s="57"/>
      <c r="E1259" s="57">
        <v>374</v>
      </c>
      <c r="F1259" s="57">
        <f t="shared" si="159"/>
        <v>1497</v>
      </c>
      <c r="G1259" s="187" t="s">
        <v>2007</v>
      </c>
      <c r="H1259" s="98">
        <v>780</v>
      </c>
      <c r="I1259" s="56">
        <f t="shared" si="162"/>
        <v>1.4078261053194709E-2</v>
      </c>
      <c r="J1259" s="245">
        <f t="shared" si="163"/>
        <v>51.808000675756531</v>
      </c>
      <c r="K1259" s="245">
        <f t="shared" si="165"/>
        <v>11.397760148666437</v>
      </c>
      <c r="L1259" s="54">
        <f t="shared" si="160"/>
        <v>24.608800320984351</v>
      </c>
      <c r="M1259" s="161">
        <v>15.511636217447625</v>
      </c>
      <c r="N1259" s="56">
        <f t="shared" si="161"/>
        <v>6.9022175927090812E-2</v>
      </c>
      <c r="R1259" s="177"/>
    </row>
    <row r="1260" spans="1:18" ht="12.75" customHeight="1" x14ac:dyDescent="0.2">
      <c r="A1260" s="57">
        <f t="shared" si="164"/>
        <v>296</v>
      </c>
      <c r="B1260" s="193" t="s">
        <v>1827</v>
      </c>
      <c r="C1260" s="57">
        <v>1486.2</v>
      </c>
      <c r="D1260" s="57"/>
      <c r="E1260" s="57"/>
      <c r="F1260" s="57">
        <f t="shared" si="159"/>
        <v>1486.2</v>
      </c>
      <c r="G1260" s="187" t="s">
        <v>2007</v>
      </c>
      <c r="H1260" s="98">
        <v>860</v>
      </c>
      <c r="I1260" s="56">
        <f t="shared" si="162"/>
        <v>1.5522185263778781E-2</v>
      </c>
      <c r="J1260" s="245">
        <f t="shared" si="163"/>
        <v>57.121641770705914</v>
      </c>
      <c r="K1260" s="245">
        <f t="shared" si="165"/>
        <v>12.566761189555301</v>
      </c>
      <c r="L1260" s="54">
        <f t="shared" si="160"/>
        <v>27.132779841085309</v>
      </c>
      <c r="M1260" s="161">
        <v>17.102573265390969</v>
      </c>
      <c r="N1260" s="56">
        <f t="shared" si="161"/>
        <v>7.6654391109364478E-2</v>
      </c>
      <c r="R1260" s="177"/>
    </row>
    <row r="1261" spans="1:18" ht="12.75" customHeight="1" x14ac:dyDescent="0.2">
      <c r="A1261" s="57">
        <f t="shared" si="164"/>
        <v>297</v>
      </c>
      <c r="B1261" s="193" t="s">
        <v>1828</v>
      </c>
      <c r="C1261" s="57">
        <v>2557.9</v>
      </c>
      <c r="D1261" s="57"/>
      <c r="E1261" s="57"/>
      <c r="F1261" s="57">
        <f t="shared" si="159"/>
        <v>2557.9</v>
      </c>
      <c r="G1261" s="187" t="s">
        <v>1999</v>
      </c>
      <c r="H1261" s="98">
        <v>1500</v>
      </c>
      <c r="I1261" s="56">
        <f t="shared" si="162"/>
        <v>2.7073578948451364E-2</v>
      </c>
      <c r="J1261" s="245">
        <f t="shared" si="163"/>
        <v>99.630770530301021</v>
      </c>
      <c r="K1261" s="245">
        <f t="shared" si="165"/>
        <v>21.918769516666224</v>
      </c>
      <c r="L1261" s="54">
        <f t="shared" si="160"/>
        <v>47.324616001892984</v>
      </c>
      <c r="M1261" s="161">
        <v>29.830069648937737</v>
      </c>
      <c r="N1261" s="56">
        <f t="shared" si="161"/>
        <v>7.7682562139957778E-2</v>
      </c>
      <c r="R1261" s="177"/>
    </row>
    <row r="1262" spans="1:18" ht="12.75" customHeight="1" x14ac:dyDescent="0.2">
      <c r="A1262" s="57">
        <f t="shared" si="164"/>
        <v>298</v>
      </c>
      <c r="B1262" s="193" t="s">
        <v>1829</v>
      </c>
      <c r="C1262" s="57">
        <v>2559.3000000000002</v>
      </c>
      <c r="D1262" s="57"/>
      <c r="E1262" s="57"/>
      <c r="F1262" s="57">
        <f t="shared" si="159"/>
        <v>2559.3000000000002</v>
      </c>
      <c r="G1262" s="187" t="s">
        <v>2007</v>
      </c>
      <c r="H1262" s="98">
        <v>875</v>
      </c>
      <c r="I1262" s="56">
        <f t="shared" si="162"/>
        <v>1.5792921053263295E-2</v>
      </c>
      <c r="J1262" s="245">
        <f t="shared" si="163"/>
        <v>58.117949476008924</v>
      </c>
      <c r="K1262" s="245">
        <f t="shared" si="165"/>
        <v>12.785948884721963</v>
      </c>
      <c r="L1262" s="54">
        <f t="shared" si="160"/>
        <v>27.606026001104237</v>
      </c>
      <c r="M1262" s="161">
        <v>17.400873961880347</v>
      </c>
      <c r="N1262" s="56">
        <f t="shared" si="161"/>
        <v>4.5290039590401857E-2</v>
      </c>
      <c r="R1262" s="177"/>
    </row>
    <row r="1263" spans="1:18" ht="12.75" customHeight="1" x14ac:dyDescent="0.2">
      <c r="A1263" s="57">
        <f t="shared" si="164"/>
        <v>299</v>
      </c>
      <c r="B1263" s="193" t="s">
        <v>1830</v>
      </c>
      <c r="C1263" s="57">
        <v>1346.9</v>
      </c>
      <c r="D1263" s="57"/>
      <c r="E1263" s="57"/>
      <c r="F1263" s="57">
        <f t="shared" si="159"/>
        <v>1346.9</v>
      </c>
      <c r="G1263" s="187" t="s">
        <v>1992</v>
      </c>
      <c r="H1263" s="98">
        <v>970</v>
      </c>
      <c r="I1263" s="56">
        <f t="shared" si="162"/>
        <v>1.7507581053331882E-2</v>
      </c>
      <c r="J1263" s="245">
        <f t="shared" si="163"/>
        <v>64.427898276261331</v>
      </c>
      <c r="K1263" s="245">
        <f t="shared" si="165"/>
        <v>14.174137620777493</v>
      </c>
      <c r="L1263" s="54">
        <f t="shared" si="160"/>
        <v>30.60325168122413</v>
      </c>
      <c r="M1263" s="161">
        <v>19.29011170631307</v>
      </c>
      <c r="N1263" s="56">
        <f t="shared" si="161"/>
        <v>9.5400845856838681E-2</v>
      </c>
      <c r="R1263" s="177"/>
    </row>
    <row r="1264" spans="1:18" ht="12.75" customHeight="1" x14ac:dyDescent="0.2">
      <c r="A1264" s="57">
        <f t="shared" si="164"/>
        <v>300</v>
      </c>
      <c r="B1264" s="193" t="s">
        <v>1831</v>
      </c>
      <c r="C1264" s="57">
        <v>2035.1</v>
      </c>
      <c r="D1264" s="57"/>
      <c r="E1264" s="57"/>
      <c r="F1264" s="57">
        <f t="shared" si="159"/>
        <v>2035.1</v>
      </c>
      <c r="G1264" s="187" t="s">
        <v>1992</v>
      </c>
      <c r="H1264" s="98">
        <v>696</v>
      </c>
      <c r="I1264" s="56">
        <f t="shared" si="162"/>
        <v>1.2562140632081432E-2</v>
      </c>
      <c r="J1264" s="245">
        <f t="shared" si="163"/>
        <v>46.22867752605967</v>
      </c>
      <c r="K1264" s="245">
        <f t="shared" si="165"/>
        <v>10.170309055733128</v>
      </c>
      <c r="L1264" s="54">
        <f t="shared" si="160"/>
        <v>21.958621824878342</v>
      </c>
      <c r="M1264" s="161">
        <v>13.841152317107111</v>
      </c>
      <c r="N1264" s="56">
        <f t="shared" si="161"/>
        <v>4.5304290071140618E-2</v>
      </c>
      <c r="R1264" s="177"/>
    </row>
    <row r="1265" spans="1:18" ht="12.75" customHeight="1" x14ac:dyDescent="0.2">
      <c r="A1265" s="57">
        <f t="shared" si="164"/>
        <v>301</v>
      </c>
      <c r="B1265" s="193" t="s">
        <v>1832</v>
      </c>
      <c r="C1265" s="57">
        <v>1523.5</v>
      </c>
      <c r="D1265" s="57"/>
      <c r="E1265" s="57"/>
      <c r="F1265" s="57">
        <f t="shared" si="159"/>
        <v>1523.5</v>
      </c>
      <c r="G1265" s="187" t="s">
        <v>1992</v>
      </c>
      <c r="H1265" s="98">
        <v>746</v>
      </c>
      <c r="I1265" s="56">
        <f t="shared" si="162"/>
        <v>1.3464593263696478E-2</v>
      </c>
      <c r="J1265" s="245">
        <f t="shared" si="163"/>
        <v>49.549703210403038</v>
      </c>
      <c r="K1265" s="245">
        <f t="shared" si="165"/>
        <v>10.900934706288668</v>
      </c>
      <c r="L1265" s="54">
        <f t="shared" si="160"/>
        <v>23.536109024941442</v>
      </c>
      <c r="M1265" s="161">
        <v>14.835487972071702</v>
      </c>
      <c r="N1265" s="56">
        <f t="shared" si="161"/>
        <v>6.4865267419563402E-2</v>
      </c>
      <c r="R1265" s="177"/>
    </row>
    <row r="1266" spans="1:18" ht="12.75" customHeight="1" x14ac:dyDescent="0.2">
      <c r="A1266" s="57">
        <f t="shared" si="164"/>
        <v>302</v>
      </c>
      <c r="B1266" s="193" t="s">
        <v>1833</v>
      </c>
      <c r="C1266" s="57">
        <v>2022.1</v>
      </c>
      <c r="D1266" s="57"/>
      <c r="E1266" s="57"/>
      <c r="F1266" s="57">
        <f t="shared" si="159"/>
        <v>2022.1</v>
      </c>
      <c r="G1266" s="187" t="s">
        <v>2007</v>
      </c>
      <c r="H1266" s="98">
        <v>1200</v>
      </c>
      <c r="I1266" s="56">
        <f t="shared" si="162"/>
        <v>2.1658863158761091E-2</v>
      </c>
      <c r="J1266" s="245">
        <f t="shared" si="163"/>
        <v>79.704616424240811</v>
      </c>
      <c r="K1266" s="245">
        <f t="shared" si="165"/>
        <v>17.535015613332977</v>
      </c>
      <c r="L1266" s="54">
        <f t="shared" si="160"/>
        <v>37.859692801514385</v>
      </c>
      <c r="M1266" s="161">
        <v>23.864055719150191</v>
      </c>
      <c r="N1266" s="56">
        <f t="shared" si="161"/>
        <v>7.86130164473757E-2</v>
      </c>
      <c r="R1266" s="177"/>
    </row>
    <row r="1267" spans="1:18" ht="12.75" customHeight="1" x14ac:dyDescent="0.2">
      <c r="A1267" s="57">
        <f t="shared" si="164"/>
        <v>303</v>
      </c>
      <c r="B1267" s="193" t="s">
        <v>1834</v>
      </c>
      <c r="C1267" s="57">
        <v>147.19999999999999</v>
      </c>
      <c r="D1267" s="57"/>
      <c r="E1267" s="57"/>
      <c r="F1267" s="57">
        <f t="shared" si="159"/>
        <v>147.19999999999999</v>
      </c>
      <c r="G1267" s="187" t="s">
        <v>1992</v>
      </c>
      <c r="H1267" s="98">
        <v>100</v>
      </c>
      <c r="I1267" s="56">
        <f t="shared" si="162"/>
        <v>1.8049052632300908E-3</v>
      </c>
      <c r="J1267" s="245">
        <f t="shared" si="163"/>
        <v>6.642051368686734</v>
      </c>
      <c r="K1267" s="245">
        <f t="shared" si="165"/>
        <v>1.4612513011110815</v>
      </c>
      <c r="L1267" s="54">
        <f t="shared" si="160"/>
        <v>3.1549744001261986</v>
      </c>
      <c r="M1267" s="161">
        <v>1.9886713099291826</v>
      </c>
      <c r="N1267" s="56">
        <f t="shared" si="161"/>
        <v>8.9992855841394007E-2</v>
      </c>
      <c r="R1267" s="177"/>
    </row>
    <row r="1268" spans="1:18" ht="12.75" customHeight="1" x14ac:dyDescent="0.2">
      <c r="A1268" s="57">
        <f t="shared" si="164"/>
        <v>304</v>
      </c>
      <c r="B1268" s="193" t="s">
        <v>1835</v>
      </c>
      <c r="C1268" s="57">
        <v>1486.9</v>
      </c>
      <c r="D1268" s="57"/>
      <c r="E1268" s="57"/>
      <c r="F1268" s="57">
        <f t="shared" si="159"/>
        <v>1486.9</v>
      </c>
      <c r="G1268" s="187" t="s">
        <v>2007</v>
      </c>
      <c r="H1268" s="98">
        <v>875</v>
      </c>
      <c r="I1268" s="56">
        <f t="shared" si="162"/>
        <v>1.5792921053263295E-2</v>
      </c>
      <c r="J1268" s="245">
        <f t="shared" si="163"/>
        <v>58.117949476008924</v>
      </c>
      <c r="K1268" s="245">
        <f t="shared" si="165"/>
        <v>12.785948884721963</v>
      </c>
      <c r="L1268" s="54">
        <f t="shared" si="160"/>
        <v>27.606026001104237</v>
      </c>
      <c r="M1268" s="161">
        <v>17.400873961880347</v>
      </c>
      <c r="N1268" s="56">
        <f t="shared" si="161"/>
        <v>7.7954669664211093E-2</v>
      </c>
      <c r="R1268" s="177"/>
    </row>
    <row r="1269" spans="1:18" ht="12.75" customHeight="1" x14ac:dyDescent="0.2">
      <c r="A1269" s="57">
        <f t="shared" si="164"/>
        <v>305</v>
      </c>
      <c r="B1269" s="193" t="s">
        <v>1836</v>
      </c>
      <c r="C1269" s="57">
        <v>252.3</v>
      </c>
      <c r="D1269" s="57"/>
      <c r="E1269" s="57"/>
      <c r="F1269" s="57">
        <f t="shared" si="159"/>
        <v>252.3</v>
      </c>
      <c r="G1269" s="187" t="s">
        <v>1992</v>
      </c>
      <c r="H1269" s="98">
        <v>212</v>
      </c>
      <c r="I1269" s="56">
        <f t="shared" si="162"/>
        <v>3.8263991580477926E-3</v>
      </c>
      <c r="J1269" s="245">
        <f t="shared" si="163"/>
        <v>14.081148901615876</v>
      </c>
      <c r="K1269" s="245">
        <f t="shared" si="165"/>
        <v>3.0978527583554927</v>
      </c>
      <c r="L1269" s="54">
        <f t="shared" si="160"/>
        <v>6.6885457282675409</v>
      </c>
      <c r="M1269" s="161">
        <v>4.2159831770498668</v>
      </c>
      <c r="N1269" s="56">
        <f t="shared" si="161"/>
        <v>0.11131006962064517</v>
      </c>
      <c r="R1269" s="177"/>
    </row>
    <row r="1270" spans="1:18" ht="12.75" customHeight="1" x14ac:dyDescent="0.2">
      <c r="A1270" s="57">
        <f t="shared" si="164"/>
        <v>306</v>
      </c>
      <c r="B1270" s="193" t="s">
        <v>1837</v>
      </c>
      <c r="C1270" s="57">
        <v>127.4</v>
      </c>
      <c r="D1270" s="57"/>
      <c r="E1270" s="57">
        <v>58.5</v>
      </c>
      <c r="F1270" s="57">
        <f t="shared" si="159"/>
        <v>185.9</v>
      </c>
      <c r="G1270" s="187" t="s">
        <v>1992</v>
      </c>
      <c r="H1270" s="98">
        <v>119</v>
      </c>
      <c r="I1270" s="56">
        <f t="shared" si="162"/>
        <v>2.1478372632438079E-3</v>
      </c>
      <c r="J1270" s="245">
        <f t="shared" si="163"/>
        <v>7.9040411287372132</v>
      </c>
      <c r="K1270" s="245">
        <f t="shared" si="165"/>
        <v>1.7388890483221868</v>
      </c>
      <c r="L1270" s="54">
        <f t="shared" si="160"/>
        <v>3.7544195361501762</v>
      </c>
      <c r="M1270" s="161">
        <v>2.3665188588157271</v>
      </c>
      <c r="N1270" s="56">
        <f t="shared" si="161"/>
        <v>8.4797571662320076E-2</v>
      </c>
      <c r="R1270" s="177"/>
    </row>
    <row r="1271" spans="1:18" ht="12.75" customHeight="1" x14ac:dyDescent="0.2">
      <c r="A1271" s="57">
        <f t="shared" si="164"/>
        <v>307</v>
      </c>
      <c r="B1271" s="193" t="s">
        <v>1838</v>
      </c>
      <c r="C1271" s="57">
        <v>148.4</v>
      </c>
      <c r="D1271" s="57"/>
      <c r="E1271" s="57"/>
      <c r="F1271" s="57">
        <f t="shared" si="159"/>
        <v>148.4</v>
      </c>
      <c r="G1271" s="187" t="s">
        <v>1992</v>
      </c>
      <c r="H1271" s="98">
        <v>85</v>
      </c>
      <c r="I1271" s="56">
        <f t="shared" si="162"/>
        <v>1.5341694737455772E-3</v>
      </c>
      <c r="J1271" s="245">
        <f t="shared" si="163"/>
        <v>5.6457436633837244</v>
      </c>
      <c r="K1271" s="245">
        <f t="shared" si="165"/>
        <v>1.2420636059444194</v>
      </c>
      <c r="L1271" s="54">
        <f t="shared" si="160"/>
        <v>2.6817282401072688</v>
      </c>
      <c r="M1271" s="161">
        <v>1.6903706134398051</v>
      </c>
      <c r="N1271" s="56">
        <f t="shared" si="161"/>
        <v>7.5875378186490691E-2</v>
      </c>
      <c r="R1271" s="177"/>
    </row>
    <row r="1272" spans="1:18" ht="12.75" customHeight="1" x14ac:dyDescent="0.2">
      <c r="A1272" s="57">
        <f t="shared" si="164"/>
        <v>308</v>
      </c>
      <c r="B1272" s="193" t="s">
        <v>1839</v>
      </c>
      <c r="C1272" s="57">
        <v>166</v>
      </c>
      <c r="D1272" s="57"/>
      <c r="E1272" s="57"/>
      <c r="F1272" s="57">
        <f t="shared" si="159"/>
        <v>166</v>
      </c>
      <c r="G1272" s="187" t="s">
        <v>1992</v>
      </c>
      <c r="H1272" s="98">
        <v>155</v>
      </c>
      <c r="I1272" s="56">
        <f t="shared" si="162"/>
        <v>2.7976031580066408E-3</v>
      </c>
      <c r="J1272" s="245">
        <f t="shared" si="163"/>
        <v>10.295179621464438</v>
      </c>
      <c r="K1272" s="245">
        <f t="shared" si="165"/>
        <v>2.2649395167221766</v>
      </c>
      <c r="L1272" s="54">
        <f t="shared" si="160"/>
        <v>4.8902103201956075</v>
      </c>
      <c r="M1272" s="161">
        <v>3.0824405303902336</v>
      </c>
      <c r="N1272" s="56">
        <f t="shared" si="161"/>
        <v>0.12369138547453286</v>
      </c>
      <c r="R1272" s="177"/>
    </row>
    <row r="1273" spans="1:18" ht="12.75" customHeight="1" x14ac:dyDescent="0.2">
      <c r="A1273" s="57">
        <f t="shared" si="164"/>
        <v>309</v>
      </c>
      <c r="B1273" s="193" t="s">
        <v>1840</v>
      </c>
      <c r="C1273" s="57">
        <v>1491.85</v>
      </c>
      <c r="D1273" s="57"/>
      <c r="E1273" s="57">
        <v>243</v>
      </c>
      <c r="F1273" s="57">
        <f t="shared" si="159"/>
        <v>1734.85</v>
      </c>
      <c r="G1273" s="187" t="s">
        <v>1992</v>
      </c>
      <c r="H1273" s="98">
        <v>888</v>
      </c>
      <c r="I1273" s="56">
        <f t="shared" si="162"/>
        <v>1.6027558737483207E-2</v>
      </c>
      <c r="J1273" s="245">
        <f t="shared" si="163"/>
        <v>58.981416153938206</v>
      </c>
      <c r="K1273" s="245">
        <f t="shared" si="165"/>
        <v>12.975911553866405</v>
      </c>
      <c r="L1273" s="54">
        <f t="shared" si="160"/>
        <v>28.016172673120646</v>
      </c>
      <c r="M1273" s="161">
        <v>17.659401232171142</v>
      </c>
      <c r="N1273" s="56">
        <f t="shared" si="161"/>
        <v>6.7805805466234201E-2</v>
      </c>
      <c r="R1273" s="177"/>
    </row>
    <row r="1274" spans="1:18" ht="12.75" customHeight="1" x14ac:dyDescent="0.2">
      <c r="A1274" s="57">
        <f t="shared" si="164"/>
        <v>310</v>
      </c>
      <c r="B1274" s="193" t="s">
        <v>1841</v>
      </c>
      <c r="C1274" s="57">
        <v>213.8</v>
      </c>
      <c r="D1274" s="57"/>
      <c r="E1274" s="57"/>
      <c r="F1274" s="57">
        <f t="shared" si="159"/>
        <v>213.8</v>
      </c>
      <c r="G1274" s="187" t="s">
        <v>1992</v>
      </c>
      <c r="H1274" s="98">
        <v>211</v>
      </c>
      <c r="I1274" s="56">
        <f t="shared" si="162"/>
        <v>3.8083501054154917E-3</v>
      </c>
      <c r="J1274" s="245">
        <f t="shared" si="163"/>
        <v>14.01472838792901</v>
      </c>
      <c r="K1274" s="245">
        <f t="shared" si="165"/>
        <v>3.0832402453443821</v>
      </c>
      <c r="L1274" s="54">
        <f t="shared" si="160"/>
        <v>6.6569959842662794</v>
      </c>
      <c r="M1274" s="161">
        <v>4.1960964639505756</v>
      </c>
      <c r="N1274" s="56">
        <f t="shared" si="161"/>
        <v>0.13073461684513679</v>
      </c>
      <c r="R1274" s="177"/>
    </row>
    <row r="1275" spans="1:18" ht="12.75" customHeight="1" x14ac:dyDescent="0.2">
      <c r="A1275" s="57">
        <f t="shared" si="164"/>
        <v>311</v>
      </c>
      <c r="B1275" s="193" t="s">
        <v>1842</v>
      </c>
      <c r="C1275" s="57">
        <v>123.2</v>
      </c>
      <c r="D1275" s="57"/>
      <c r="E1275" s="57"/>
      <c r="F1275" s="57">
        <f t="shared" si="159"/>
        <v>123.2</v>
      </c>
      <c r="G1275" s="187" t="s">
        <v>1992</v>
      </c>
      <c r="H1275" s="98">
        <v>121</v>
      </c>
      <c r="I1275" s="56">
        <f t="shared" si="162"/>
        <v>2.1839353685084101E-3</v>
      </c>
      <c r="J1275" s="245">
        <f t="shared" si="163"/>
        <v>8.0368821561109485</v>
      </c>
      <c r="K1275" s="245">
        <f t="shared" si="165"/>
        <v>1.7681140743444086</v>
      </c>
      <c r="L1275" s="54">
        <f t="shared" si="160"/>
        <v>3.8175190241527002</v>
      </c>
      <c r="M1275" s="161">
        <v>2.4062922850143109</v>
      </c>
      <c r="N1275" s="56">
        <f t="shared" si="161"/>
        <v>0.13010395730212959</v>
      </c>
      <c r="R1275" s="177"/>
    </row>
    <row r="1276" spans="1:18" ht="12.75" customHeight="1" x14ac:dyDescent="0.2">
      <c r="A1276" s="57">
        <f t="shared" si="164"/>
        <v>312</v>
      </c>
      <c r="B1276" s="193" t="s">
        <v>264</v>
      </c>
      <c r="C1276" s="57">
        <v>187.1</v>
      </c>
      <c r="D1276" s="57"/>
      <c r="E1276" s="57"/>
      <c r="F1276" s="57">
        <f t="shared" si="159"/>
        <v>187.1</v>
      </c>
      <c r="G1276" s="187" t="s">
        <v>1992</v>
      </c>
      <c r="H1276" s="98">
        <v>169</v>
      </c>
      <c r="I1276" s="56">
        <f t="shared" si="162"/>
        <v>3.0502898948588535E-3</v>
      </c>
      <c r="J1276" s="245">
        <f t="shared" si="163"/>
        <v>11.225066813080581</v>
      </c>
      <c r="K1276" s="245">
        <f t="shared" si="165"/>
        <v>2.4695146988777279</v>
      </c>
      <c r="L1276" s="54">
        <f t="shared" si="160"/>
        <v>5.3319067362132753</v>
      </c>
      <c r="M1276" s="161">
        <v>3.360854513780319</v>
      </c>
      <c r="N1276" s="56">
        <f t="shared" si="161"/>
        <v>0.11965442416863656</v>
      </c>
      <c r="R1276" s="177"/>
    </row>
    <row r="1277" spans="1:18" ht="12.75" customHeight="1" x14ac:dyDescent="0.2">
      <c r="A1277" s="57">
        <f t="shared" si="164"/>
        <v>313</v>
      </c>
      <c r="B1277" s="193" t="s">
        <v>265</v>
      </c>
      <c r="C1277" s="57">
        <v>120.6</v>
      </c>
      <c r="D1277" s="57"/>
      <c r="E1277" s="57"/>
      <c r="F1277" s="57">
        <f t="shared" si="159"/>
        <v>120.6</v>
      </c>
      <c r="G1277" s="187" t="s">
        <v>1992</v>
      </c>
      <c r="H1277" s="98">
        <v>133</v>
      </c>
      <c r="I1277" s="56">
        <f t="shared" si="162"/>
        <v>2.4005240000960206E-3</v>
      </c>
      <c r="J1277" s="245">
        <f t="shared" si="163"/>
        <v>8.8339283203533565</v>
      </c>
      <c r="K1277" s="245">
        <f t="shared" si="165"/>
        <v>1.9434642304777385</v>
      </c>
      <c r="L1277" s="54">
        <f t="shared" si="160"/>
        <v>4.1961159521678439</v>
      </c>
      <c r="M1277" s="161">
        <v>2.6449328422058129</v>
      </c>
      <c r="N1277" s="56">
        <f t="shared" si="161"/>
        <v>0.14608989506803277</v>
      </c>
      <c r="R1277" s="177"/>
    </row>
    <row r="1278" spans="1:18" ht="12.75" customHeight="1" x14ac:dyDescent="0.2">
      <c r="A1278" s="57">
        <f t="shared" si="164"/>
        <v>314</v>
      </c>
      <c r="B1278" s="193" t="s">
        <v>266</v>
      </c>
      <c r="C1278" s="57">
        <v>151.1</v>
      </c>
      <c r="D1278" s="57"/>
      <c r="E1278" s="57"/>
      <c r="F1278" s="57">
        <f t="shared" si="159"/>
        <v>151.1</v>
      </c>
      <c r="G1278" s="187" t="s">
        <v>1992</v>
      </c>
      <c r="H1278" s="98">
        <v>149</v>
      </c>
      <c r="I1278" s="56">
        <f t="shared" si="162"/>
        <v>2.6893088422128351E-3</v>
      </c>
      <c r="J1278" s="245">
        <f t="shared" si="163"/>
        <v>9.8966565393432333</v>
      </c>
      <c r="K1278" s="245">
        <f t="shared" si="165"/>
        <v>2.1772644386555116</v>
      </c>
      <c r="L1278" s="54">
        <f t="shared" si="160"/>
        <v>4.7009118561880356</v>
      </c>
      <c r="M1278" s="161">
        <v>2.9631202517944821</v>
      </c>
      <c r="N1278" s="56">
        <f t="shared" si="161"/>
        <v>0.13062841221695079</v>
      </c>
      <c r="R1278" s="177"/>
    </row>
    <row r="1279" spans="1:18" ht="12.75" customHeight="1" x14ac:dyDescent="0.2">
      <c r="A1279" s="57">
        <f t="shared" si="164"/>
        <v>315</v>
      </c>
      <c r="B1279" s="193" t="s">
        <v>267</v>
      </c>
      <c r="C1279" s="57">
        <v>96</v>
      </c>
      <c r="D1279" s="57"/>
      <c r="E1279" s="57"/>
      <c r="F1279" s="57">
        <f t="shared" si="159"/>
        <v>96</v>
      </c>
      <c r="G1279" s="187" t="s">
        <v>1999</v>
      </c>
      <c r="H1279" s="98">
        <v>120</v>
      </c>
      <c r="I1279" s="56">
        <f t="shared" si="162"/>
        <v>2.1658863158761088E-3</v>
      </c>
      <c r="J1279" s="245">
        <f t="shared" si="163"/>
        <v>7.9704616424240804</v>
      </c>
      <c r="K1279" s="245">
        <f t="shared" si="165"/>
        <v>1.7535015613332976</v>
      </c>
      <c r="L1279" s="54">
        <f t="shared" si="160"/>
        <v>3.7859692801514382</v>
      </c>
      <c r="M1279" s="161">
        <v>2.3864055719150192</v>
      </c>
      <c r="N1279" s="56">
        <f t="shared" si="161"/>
        <v>0.16558685474816495</v>
      </c>
      <c r="R1279" s="177"/>
    </row>
    <row r="1280" spans="1:18" ht="12.75" customHeight="1" x14ac:dyDescent="0.2">
      <c r="A1280" s="57">
        <f t="shared" si="164"/>
        <v>316</v>
      </c>
      <c r="B1280" s="193" t="s">
        <v>268</v>
      </c>
      <c r="C1280" s="57">
        <v>145.9</v>
      </c>
      <c r="D1280" s="57"/>
      <c r="E1280" s="57"/>
      <c r="F1280" s="57">
        <f t="shared" si="159"/>
        <v>145.9</v>
      </c>
      <c r="G1280" s="187" t="s">
        <v>1992</v>
      </c>
      <c r="H1280" s="98">
        <v>190</v>
      </c>
      <c r="I1280" s="56">
        <f t="shared" si="162"/>
        <v>3.4293200001371724E-3</v>
      </c>
      <c r="J1280" s="245">
        <f t="shared" si="163"/>
        <v>12.619897600504794</v>
      </c>
      <c r="K1280" s="245">
        <f t="shared" si="165"/>
        <v>2.7763774721110548</v>
      </c>
      <c r="L1280" s="54">
        <f t="shared" si="160"/>
        <v>5.9944513602397773</v>
      </c>
      <c r="M1280" s="161">
        <v>3.778475488865447</v>
      </c>
      <c r="N1280" s="56">
        <f t="shared" si="161"/>
        <v>0.17250995148540829</v>
      </c>
      <c r="R1280" s="177"/>
    </row>
    <row r="1281" spans="1:18" ht="12.75" customHeight="1" x14ac:dyDescent="0.2">
      <c r="A1281" s="57">
        <f t="shared" si="164"/>
        <v>317</v>
      </c>
      <c r="B1281" s="193" t="s">
        <v>269</v>
      </c>
      <c r="C1281" s="57">
        <v>184.6</v>
      </c>
      <c r="D1281" s="57"/>
      <c r="E1281" s="57"/>
      <c r="F1281" s="57">
        <f t="shared" si="159"/>
        <v>184.6</v>
      </c>
      <c r="G1281" s="187" t="s">
        <v>1999</v>
      </c>
      <c r="H1281" s="98">
        <v>200</v>
      </c>
      <c r="I1281" s="56">
        <f t="shared" si="162"/>
        <v>3.6098105264601816E-3</v>
      </c>
      <c r="J1281" s="245">
        <f t="shared" si="163"/>
        <v>13.284102737373468</v>
      </c>
      <c r="K1281" s="245">
        <f t="shared" si="165"/>
        <v>2.922502602222163</v>
      </c>
      <c r="L1281" s="54">
        <f t="shared" si="160"/>
        <v>6.3099488002523971</v>
      </c>
      <c r="M1281" s="161">
        <v>3.9773426198583652</v>
      </c>
      <c r="N1281" s="56">
        <f t="shared" si="161"/>
        <v>0.14352056749570094</v>
      </c>
      <c r="R1281" s="177"/>
    </row>
    <row r="1282" spans="1:18" ht="12.75" customHeight="1" x14ac:dyDescent="0.2">
      <c r="A1282" s="57">
        <f t="shared" si="164"/>
        <v>318</v>
      </c>
      <c r="B1282" s="193" t="s">
        <v>270</v>
      </c>
      <c r="C1282" s="57">
        <v>185.1</v>
      </c>
      <c r="D1282" s="57"/>
      <c r="E1282" s="57"/>
      <c r="F1282" s="57">
        <f t="shared" si="159"/>
        <v>185.1</v>
      </c>
      <c r="G1282" s="187" t="s">
        <v>1999</v>
      </c>
      <c r="H1282" s="98">
        <v>120</v>
      </c>
      <c r="I1282" s="56">
        <f t="shared" si="162"/>
        <v>2.1658863158761088E-3</v>
      </c>
      <c r="J1282" s="245">
        <f t="shared" si="163"/>
        <v>7.9704616424240804</v>
      </c>
      <c r="K1282" s="245">
        <f t="shared" si="165"/>
        <v>1.7535015613332976</v>
      </c>
      <c r="L1282" s="54">
        <f t="shared" si="160"/>
        <v>3.7859692801514382</v>
      </c>
      <c r="M1282" s="161">
        <v>2.3864055719150192</v>
      </c>
      <c r="N1282" s="56">
        <f t="shared" si="161"/>
        <v>8.5879730177330291E-2</v>
      </c>
      <c r="R1282" s="177"/>
    </row>
    <row r="1283" spans="1:18" ht="12.75" customHeight="1" x14ac:dyDescent="0.2">
      <c r="A1283" s="57">
        <f t="shared" si="164"/>
        <v>319</v>
      </c>
      <c r="B1283" s="193" t="s">
        <v>271</v>
      </c>
      <c r="C1283" s="57">
        <v>190.2</v>
      </c>
      <c r="D1283" s="57"/>
      <c r="E1283" s="57"/>
      <c r="F1283" s="57">
        <f t="shared" si="159"/>
        <v>190.2</v>
      </c>
      <c r="G1283" s="187" t="s">
        <v>1992</v>
      </c>
      <c r="H1283" s="98">
        <v>160</v>
      </c>
      <c r="I1283" s="56">
        <f t="shared" si="162"/>
        <v>2.8878484211681452E-3</v>
      </c>
      <c r="J1283" s="245">
        <f t="shared" si="163"/>
        <v>10.627282189898775</v>
      </c>
      <c r="K1283" s="245">
        <f t="shared" si="165"/>
        <v>2.3380020817777307</v>
      </c>
      <c r="L1283" s="54">
        <f t="shared" si="160"/>
        <v>5.0479590402019179</v>
      </c>
      <c r="M1283" s="161">
        <v>3.1818740958866925</v>
      </c>
      <c r="N1283" s="56">
        <f t="shared" si="161"/>
        <v>0.11143594851611523</v>
      </c>
      <c r="R1283" s="177"/>
    </row>
    <row r="1284" spans="1:18" ht="12.75" customHeight="1" x14ac:dyDescent="0.2">
      <c r="A1284" s="57">
        <f t="shared" si="164"/>
        <v>320</v>
      </c>
      <c r="B1284" s="193" t="s">
        <v>272</v>
      </c>
      <c r="C1284" s="57">
        <v>90</v>
      </c>
      <c r="D1284" s="57"/>
      <c r="E1284" s="57"/>
      <c r="F1284" s="57">
        <f t="shared" ref="F1284:F1329" si="166">E1284+D1284+C1284</f>
        <v>90</v>
      </c>
      <c r="G1284" s="187" t="s">
        <v>1999</v>
      </c>
      <c r="H1284" s="98">
        <v>80</v>
      </c>
      <c r="I1284" s="56">
        <f t="shared" si="162"/>
        <v>1.4439242105840726E-3</v>
      </c>
      <c r="J1284" s="245">
        <f t="shared" si="163"/>
        <v>5.3136410949493875</v>
      </c>
      <c r="K1284" s="245">
        <f t="shared" si="165"/>
        <v>1.1690010408888654</v>
      </c>
      <c r="L1284" s="54">
        <f t="shared" si="160"/>
        <v>2.5239795201009589</v>
      </c>
      <c r="M1284" s="161">
        <v>1.5909370479433462</v>
      </c>
      <c r="N1284" s="56">
        <f t="shared" si="161"/>
        <v>0.11775065226536174</v>
      </c>
      <c r="R1284" s="177"/>
    </row>
    <row r="1285" spans="1:18" ht="12.75" customHeight="1" x14ac:dyDescent="0.2">
      <c r="A1285" s="57">
        <f t="shared" si="164"/>
        <v>321</v>
      </c>
      <c r="B1285" s="193" t="s">
        <v>273</v>
      </c>
      <c r="C1285" s="57">
        <v>113.2</v>
      </c>
      <c r="D1285" s="57"/>
      <c r="E1285" s="57"/>
      <c r="F1285" s="57">
        <f t="shared" si="166"/>
        <v>113.2</v>
      </c>
      <c r="G1285" s="187" t="s">
        <v>1992</v>
      </c>
      <c r="H1285" s="98">
        <v>90</v>
      </c>
      <c r="I1285" s="56">
        <f t="shared" si="162"/>
        <v>1.6244147369070818E-3</v>
      </c>
      <c r="J1285" s="245">
        <f t="shared" si="163"/>
        <v>5.9778462318180612</v>
      </c>
      <c r="K1285" s="245">
        <f t="shared" si="165"/>
        <v>1.3151261709999735</v>
      </c>
      <c r="L1285" s="54">
        <f t="shared" ref="L1285:L1329" si="167">J1285*0.475</f>
        <v>2.8394769601135788</v>
      </c>
      <c r="M1285" s="161">
        <v>1.789804178936264</v>
      </c>
      <c r="N1285" s="56">
        <f t="shared" ref="N1285:N1330" si="168">(J1285+K1285+L1285+M1285)/F1285</f>
        <v>0.10532026097056428</v>
      </c>
      <c r="R1285" s="177"/>
    </row>
    <row r="1286" spans="1:18" ht="12.75" customHeight="1" x14ac:dyDescent="0.2">
      <c r="A1286" s="57">
        <f t="shared" si="164"/>
        <v>322</v>
      </c>
      <c r="B1286" s="193" t="s">
        <v>274</v>
      </c>
      <c r="C1286" s="57">
        <v>125.7</v>
      </c>
      <c r="D1286" s="57"/>
      <c r="E1286" s="57"/>
      <c r="F1286" s="57">
        <f t="shared" si="166"/>
        <v>125.7</v>
      </c>
      <c r="G1286" s="187" t="s">
        <v>1992</v>
      </c>
      <c r="H1286" s="98">
        <v>95</v>
      </c>
      <c r="I1286" s="56">
        <f t="shared" ref="I1286:I1329" si="169">2/110809.14*H1286</f>
        <v>1.7146600000685862E-3</v>
      </c>
      <c r="J1286" s="245">
        <f t="shared" ref="J1286:J1329" si="170">I1286*3680</f>
        <v>6.3099488002523971</v>
      </c>
      <c r="K1286" s="245">
        <f t="shared" si="165"/>
        <v>1.3881887360555274</v>
      </c>
      <c r="L1286" s="54">
        <f t="shared" si="167"/>
        <v>2.9972256801198887</v>
      </c>
      <c r="M1286" s="161">
        <v>1.8892377444327235</v>
      </c>
      <c r="N1286" s="56">
        <f t="shared" si="168"/>
        <v>0.10011615720652774</v>
      </c>
      <c r="R1286" s="177"/>
    </row>
    <row r="1287" spans="1:18" ht="12.75" customHeight="1" x14ac:dyDescent="0.2">
      <c r="A1287" s="57">
        <f t="shared" ref="A1287:A1329" si="171">A1286+1</f>
        <v>323</v>
      </c>
      <c r="B1287" s="193" t="s">
        <v>275</v>
      </c>
      <c r="C1287" s="57">
        <v>385.4</v>
      </c>
      <c r="D1287" s="57"/>
      <c r="E1287" s="57"/>
      <c r="F1287" s="57">
        <f t="shared" si="166"/>
        <v>385.4</v>
      </c>
      <c r="G1287" s="187" t="s">
        <v>1992</v>
      </c>
      <c r="H1287" s="98">
        <v>200</v>
      </c>
      <c r="I1287" s="56">
        <f t="shared" si="169"/>
        <v>3.6098105264601816E-3</v>
      </c>
      <c r="J1287" s="245">
        <f t="shared" si="170"/>
        <v>13.284102737373468</v>
      </c>
      <c r="K1287" s="245">
        <f t="shared" si="165"/>
        <v>2.922502602222163</v>
      </c>
      <c r="L1287" s="54">
        <f t="shared" si="167"/>
        <v>6.3099488002523971</v>
      </c>
      <c r="M1287" s="161">
        <v>3.9773426198583652</v>
      </c>
      <c r="N1287" s="56">
        <f t="shared" si="168"/>
        <v>6.8743894031412539E-2</v>
      </c>
      <c r="R1287" s="177"/>
    </row>
    <row r="1288" spans="1:18" ht="12.75" customHeight="1" x14ac:dyDescent="0.2">
      <c r="A1288" s="57">
        <f t="shared" si="171"/>
        <v>324</v>
      </c>
      <c r="B1288" s="193" t="s">
        <v>276</v>
      </c>
      <c r="C1288" s="57">
        <v>133.4</v>
      </c>
      <c r="D1288" s="57"/>
      <c r="E1288" s="57"/>
      <c r="F1288" s="57">
        <f t="shared" si="166"/>
        <v>133.4</v>
      </c>
      <c r="G1288" s="187" t="s">
        <v>1992</v>
      </c>
      <c r="H1288" s="98">
        <v>110</v>
      </c>
      <c r="I1288" s="56">
        <f t="shared" si="169"/>
        <v>1.9853957895531E-3</v>
      </c>
      <c r="J1288" s="245">
        <f t="shared" si="170"/>
        <v>7.3062565055554085</v>
      </c>
      <c r="K1288" s="245">
        <f t="shared" si="165"/>
        <v>1.6073764312221899</v>
      </c>
      <c r="L1288" s="54">
        <f t="shared" si="167"/>
        <v>3.4704718401388188</v>
      </c>
      <c r="M1288" s="161">
        <v>2.187538440922101</v>
      </c>
      <c r="N1288" s="56">
        <f t="shared" si="168"/>
        <v>0.10923270777989894</v>
      </c>
      <c r="R1288" s="177"/>
    </row>
    <row r="1289" spans="1:18" ht="12.75" customHeight="1" x14ac:dyDescent="0.2">
      <c r="A1289" s="57">
        <f t="shared" si="171"/>
        <v>325</v>
      </c>
      <c r="B1289" s="193" t="s">
        <v>277</v>
      </c>
      <c r="C1289" s="57">
        <v>197.2</v>
      </c>
      <c r="D1289" s="57"/>
      <c r="E1289" s="57"/>
      <c r="F1289" s="57">
        <f t="shared" si="166"/>
        <v>197.2</v>
      </c>
      <c r="G1289" s="187" t="s">
        <v>1992</v>
      </c>
      <c r="H1289" s="98">
        <v>140</v>
      </c>
      <c r="I1289" s="56">
        <f t="shared" si="169"/>
        <v>2.5268673685221272E-3</v>
      </c>
      <c r="J1289" s="245">
        <f t="shared" si="170"/>
        <v>9.2988719161614277</v>
      </c>
      <c r="K1289" s="245">
        <f t="shared" si="165"/>
        <v>2.0457518215555139</v>
      </c>
      <c r="L1289" s="54">
        <f t="shared" si="167"/>
        <v>4.4169641601766783</v>
      </c>
      <c r="M1289" s="161">
        <v>2.7841398339008556</v>
      </c>
      <c r="N1289" s="56">
        <f t="shared" si="168"/>
        <v>9.4045272473602823E-2</v>
      </c>
      <c r="R1289" s="177"/>
    </row>
    <row r="1290" spans="1:18" ht="12.75" customHeight="1" x14ac:dyDescent="0.2">
      <c r="A1290" s="57">
        <f t="shared" si="171"/>
        <v>326</v>
      </c>
      <c r="B1290" s="193" t="s">
        <v>278</v>
      </c>
      <c r="C1290" s="57">
        <v>752.2</v>
      </c>
      <c r="D1290" s="57"/>
      <c r="E1290" s="57">
        <v>270.8</v>
      </c>
      <c r="F1290" s="57">
        <f t="shared" si="166"/>
        <v>1023</v>
      </c>
      <c r="G1290" s="187" t="s">
        <v>1992</v>
      </c>
      <c r="H1290" s="98">
        <v>680</v>
      </c>
      <c r="I1290" s="56">
        <f t="shared" si="169"/>
        <v>1.2273355789964618E-2</v>
      </c>
      <c r="J1290" s="245">
        <f t="shared" si="170"/>
        <v>45.165949307069795</v>
      </c>
      <c r="K1290" s="245">
        <f t="shared" si="165"/>
        <v>9.9365088475553556</v>
      </c>
      <c r="L1290" s="54">
        <f t="shared" si="167"/>
        <v>21.453825920858151</v>
      </c>
      <c r="M1290" s="161">
        <v>13.522964907518441</v>
      </c>
      <c r="N1290" s="56">
        <f t="shared" si="168"/>
        <v>8.8054006826003658E-2</v>
      </c>
      <c r="R1290" s="177"/>
    </row>
    <row r="1291" spans="1:18" ht="12.75" customHeight="1" x14ac:dyDescent="0.2">
      <c r="A1291" s="57">
        <f t="shared" si="171"/>
        <v>327</v>
      </c>
      <c r="B1291" s="193" t="s">
        <v>279</v>
      </c>
      <c r="C1291" s="57">
        <v>41.8</v>
      </c>
      <c r="D1291" s="57"/>
      <c r="E1291" s="57"/>
      <c r="F1291" s="57">
        <f t="shared" si="166"/>
        <v>41.8</v>
      </c>
      <c r="G1291" s="187" t="s">
        <v>1992</v>
      </c>
      <c r="H1291" s="98">
        <v>87</v>
      </c>
      <c r="I1291" s="56">
        <f t="shared" si="169"/>
        <v>1.570267579010179E-3</v>
      </c>
      <c r="J1291" s="245">
        <f t="shared" si="170"/>
        <v>5.7785846907574587</v>
      </c>
      <c r="K1291" s="245">
        <f t="shared" si="165"/>
        <v>1.271288631966641</v>
      </c>
      <c r="L1291" s="54">
        <f t="shared" si="167"/>
        <v>2.7448277281097928</v>
      </c>
      <c r="M1291" s="161">
        <v>1.7301440396383889</v>
      </c>
      <c r="N1291" s="56">
        <f t="shared" si="168"/>
        <v>0.27571399737971969</v>
      </c>
      <c r="R1291" s="177"/>
    </row>
    <row r="1292" spans="1:18" ht="12.75" customHeight="1" x14ac:dyDescent="0.2">
      <c r="A1292" s="57">
        <f t="shared" si="171"/>
        <v>328</v>
      </c>
      <c r="B1292" s="193" t="s">
        <v>280</v>
      </c>
      <c r="C1292" s="57">
        <v>144.19999999999999</v>
      </c>
      <c r="D1292" s="57"/>
      <c r="E1292" s="57"/>
      <c r="F1292" s="57">
        <f t="shared" si="166"/>
        <v>144.19999999999999</v>
      </c>
      <c r="G1292" s="187" t="s">
        <v>1992</v>
      </c>
      <c r="H1292" s="98">
        <v>157</v>
      </c>
      <c r="I1292" s="56">
        <f t="shared" si="169"/>
        <v>2.8337012632712426E-3</v>
      </c>
      <c r="J1292" s="245">
        <f t="shared" si="170"/>
        <v>10.428020648838173</v>
      </c>
      <c r="K1292" s="245">
        <f t="shared" si="165"/>
        <v>2.2941645427443982</v>
      </c>
      <c r="L1292" s="54">
        <f t="shared" si="167"/>
        <v>4.9533098081981315</v>
      </c>
      <c r="M1292" s="161">
        <v>3.1222139565888165</v>
      </c>
      <c r="N1292" s="56">
        <f t="shared" si="168"/>
        <v>0.14422821745055145</v>
      </c>
      <c r="R1292" s="177"/>
    </row>
    <row r="1293" spans="1:18" ht="12.75" customHeight="1" x14ac:dyDescent="0.2">
      <c r="A1293" s="57">
        <f t="shared" si="171"/>
        <v>329</v>
      </c>
      <c r="B1293" s="193" t="s">
        <v>281</v>
      </c>
      <c r="C1293" s="57">
        <v>378.5</v>
      </c>
      <c r="D1293" s="57"/>
      <c r="E1293" s="57"/>
      <c r="F1293" s="57">
        <f t="shared" si="166"/>
        <v>378.5</v>
      </c>
      <c r="G1293" s="187" t="s">
        <v>1992</v>
      </c>
      <c r="H1293" s="98">
        <v>200</v>
      </c>
      <c r="I1293" s="56">
        <f t="shared" si="169"/>
        <v>3.6098105264601816E-3</v>
      </c>
      <c r="J1293" s="245">
        <f t="shared" si="170"/>
        <v>13.284102737373468</v>
      </c>
      <c r="K1293" s="245">
        <f t="shared" si="165"/>
        <v>2.922502602222163</v>
      </c>
      <c r="L1293" s="54">
        <f t="shared" si="167"/>
        <v>6.3099488002523971</v>
      </c>
      <c r="M1293" s="161">
        <v>3.9773426198583652</v>
      </c>
      <c r="N1293" s="56">
        <f t="shared" si="168"/>
        <v>6.9997085230399977E-2</v>
      </c>
      <c r="R1293" s="177"/>
    </row>
    <row r="1294" spans="1:18" ht="12.75" customHeight="1" x14ac:dyDescent="0.2">
      <c r="A1294" s="57">
        <f t="shared" si="171"/>
        <v>330</v>
      </c>
      <c r="B1294" s="193" t="s">
        <v>282</v>
      </c>
      <c r="C1294" s="57">
        <v>145.9</v>
      </c>
      <c r="D1294" s="57"/>
      <c r="E1294" s="57"/>
      <c r="F1294" s="57">
        <f t="shared" si="166"/>
        <v>145.9</v>
      </c>
      <c r="G1294" s="187" t="s">
        <v>1992</v>
      </c>
      <c r="H1294" s="98">
        <v>146</v>
      </c>
      <c r="I1294" s="56">
        <f t="shared" si="169"/>
        <v>2.6351616843159325E-3</v>
      </c>
      <c r="J1294" s="245">
        <f t="shared" si="170"/>
        <v>9.6973949982826309</v>
      </c>
      <c r="K1294" s="245">
        <f t="shared" si="165"/>
        <v>2.133426899622179</v>
      </c>
      <c r="L1294" s="54">
        <f t="shared" si="167"/>
        <v>4.6062626241842493</v>
      </c>
      <c r="M1294" s="161">
        <v>2.9034601124966062</v>
      </c>
      <c r="N1294" s="56">
        <f t="shared" si="168"/>
        <v>0.13256027850984006</v>
      </c>
      <c r="R1294" s="177"/>
    </row>
    <row r="1295" spans="1:18" ht="12.75" customHeight="1" x14ac:dyDescent="0.2">
      <c r="A1295" s="57">
        <f t="shared" si="171"/>
        <v>331</v>
      </c>
      <c r="B1295" s="193" t="s">
        <v>288</v>
      </c>
      <c r="C1295" s="57">
        <v>153</v>
      </c>
      <c r="D1295" s="57"/>
      <c r="E1295" s="57"/>
      <c r="F1295" s="57">
        <f t="shared" si="166"/>
        <v>153</v>
      </c>
      <c r="G1295" s="187" t="s">
        <v>1992</v>
      </c>
      <c r="H1295" s="98">
        <v>131</v>
      </c>
      <c r="I1295" s="56">
        <f t="shared" si="169"/>
        <v>2.3644258948314189E-3</v>
      </c>
      <c r="J1295" s="245">
        <f t="shared" si="170"/>
        <v>8.7010872929796221</v>
      </c>
      <c r="K1295" s="245">
        <f t="shared" si="165"/>
        <v>1.914239204455517</v>
      </c>
      <c r="L1295" s="54">
        <f t="shared" si="167"/>
        <v>4.13301646416532</v>
      </c>
      <c r="M1295" s="161">
        <v>2.6051594160072291</v>
      </c>
      <c r="N1295" s="56">
        <f t="shared" si="168"/>
        <v>0.11342158416737053</v>
      </c>
      <c r="R1295" s="177"/>
    </row>
    <row r="1296" spans="1:18" ht="12.75" customHeight="1" x14ac:dyDescent="0.2">
      <c r="A1296" s="57">
        <f t="shared" si="171"/>
        <v>332</v>
      </c>
      <c r="B1296" s="193" t="s">
        <v>289</v>
      </c>
      <c r="C1296" s="57">
        <v>126.6</v>
      </c>
      <c r="D1296" s="57"/>
      <c r="E1296" s="57"/>
      <c r="F1296" s="57">
        <f t="shared" si="166"/>
        <v>126.6</v>
      </c>
      <c r="G1296" s="187" t="s">
        <v>1992</v>
      </c>
      <c r="H1296" s="98">
        <v>194</v>
      </c>
      <c r="I1296" s="56">
        <f t="shared" si="169"/>
        <v>3.5015162106663764E-3</v>
      </c>
      <c r="J1296" s="245">
        <f t="shared" si="170"/>
        <v>12.885579655252265</v>
      </c>
      <c r="K1296" s="245">
        <f t="shared" si="165"/>
        <v>2.8348275241554983</v>
      </c>
      <c r="L1296" s="54">
        <f t="shared" si="167"/>
        <v>6.1206503362448252</v>
      </c>
      <c r="M1296" s="161">
        <v>3.8580223412626142</v>
      </c>
      <c r="N1296" s="56">
        <f t="shared" si="168"/>
        <v>0.20299431166599685</v>
      </c>
      <c r="R1296" s="177"/>
    </row>
    <row r="1297" spans="1:18" ht="12.75" customHeight="1" x14ac:dyDescent="0.2">
      <c r="A1297" s="57">
        <f t="shared" si="171"/>
        <v>333</v>
      </c>
      <c r="B1297" s="193" t="s">
        <v>290</v>
      </c>
      <c r="C1297" s="57">
        <v>251.9</v>
      </c>
      <c r="D1297" s="57"/>
      <c r="E1297" s="57"/>
      <c r="F1297" s="57">
        <f t="shared" si="166"/>
        <v>251.9</v>
      </c>
      <c r="G1297" s="187" t="s">
        <v>1992</v>
      </c>
      <c r="H1297" s="98">
        <v>138</v>
      </c>
      <c r="I1297" s="56">
        <f t="shared" si="169"/>
        <v>2.4907692632575255E-3</v>
      </c>
      <c r="J1297" s="245">
        <f t="shared" si="170"/>
        <v>9.1660308887876933</v>
      </c>
      <c r="K1297" s="245">
        <f t="shared" si="165"/>
        <v>2.0165267955332924</v>
      </c>
      <c r="L1297" s="54">
        <f t="shared" si="167"/>
        <v>4.3538646721741543</v>
      </c>
      <c r="M1297" s="161">
        <v>2.7443664077022722</v>
      </c>
      <c r="N1297" s="56">
        <f t="shared" si="168"/>
        <v>7.2571610814598703E-2</v>
      </c>
      <c r="R1297" s="177"/>
    </row>
    <row r="1298" spans="1:18" ht="12.75" customHeight="1" x14ac:dyDescent="0.2">
      <c r="A1298" s="57">
        <f t="shared" si="171"/>
        <v>334</v>
      </c>
      <c r="B1298" s="193" t="s">
        <v>291</v>
      </c>
      <c r="C1298" s="57">
        <v>200.4</v>
      </c>
      <c r="D1298" s="57"/>
      <c r="E1298" s="57"/>
      <c r="F1298" s="57">
        <f t="shared" si="166"/>
        <v>200.4</v>
      </c>
      <c r="G1298" s="187" t="s">
        <v>1992</v>
      </c>
      <c r="H1298" s="98">
        <v>136</v>
      </c>
      <c r="I1298" s="56">
        <f t="shared" si="169"/>
        <v>2.4546711579929237E-3</v>
      </c>
      <c r="J1298" s="245">
        <f t="shared" si="170"/>
        <v>9.033189861413959</v>
      </c>
      <c r="K1298" s="245">
        <f t="shared" si="165"/>
        <v>1.9873017695110711</v>
      </c>
      <c r="L1298" s="54">
        <f t="shared" si="167"/>
        <v>4.2907651841716303</v>
      </c>
      <c r="M1298" s="161">
        <v>2.704592981503688</v>
      </c>
      <c r="N1298" s="56">
        <f t="shared" si="168"/>
        <v>8.9899450082836049E-2</v>
      </c>
      <c r="R1298" s="177"/>
    </row>
    <row r="1299" spans="1:18" ht="12.75" customHeight="1" x14ac:dyDescent="0.2">
      <c r="A1299" s="57">
        <f t="shared" si="171"/>
        <v>335</v>
      </c>
      <c r="B1299" s="193" t="s">
        <v>292</v>
      </c>
      <c r="C1299" s="57">
        <v>142.6</v>
      </c>
      <c r="D1299" s="57"/>
      <c r="E1299" s="57"/>
      <c r="F1299" s="57">
        <f t="shared" si="166"/>
        <v>142.6</v>
      </c>
      <c r="G1299" s="187" t="s">
        <v>1992</v>
      </c>
      <c r="H1299" s="98">
        <v>120</v>
      </c>
      <c r="I1299" s="56">
        <f t="shared" si="169"/>
        <v>2.1658863158761088E-3</v>
      </c>
      <c r="J1299" s="245">
        <f t="shared" si="170"/>
        <v>7.9704616424240804</v>
      </c>
      <c r="K1299" s="245">
        <f t="shared" si="165"/>
        <v>1.7535015613332976</v>
      </c>
      <c r="L1299" s="54">
        <f t="shared" si="167"/>
        <v>3.7859692801514382</v>
      </c>
      <c r="M1299" s="161">
        <v>2.3864055719150192</v>
      </c>
      <c r="N1299" s="56">
        <f t="shared" si="168"/>
        <v>0.11147502142933967</v>
      </c>
      <c r="R1299" s="177"/>
    </row>
    <row r="1300" spans="1:18" ht="12.75" customHeight="1" x14ac:dyDescent="0.2">
      <c r="A1300" s="57">
        <f t="shared" si="171"/>
        <v>336</v>
      </c>
      <c r="B1300" s="193" t="s">
        <v>293</v>
      </c>
      <c r="C1300" s="57">
        <v>276.5</v>
      </c>
      <c r="D1300" s="57"/>
      <c r="E1300" s="57"/>
      <c r="F1300" s="57">
        <f t="shared" si="166"/>
        <v>276.5</v>
      </c>
      <c r="G1300" s="187" t="s">
        <v>1992</v>
      </c>
      <c r="H1300" s="98">
        <v>188</v>
      </c>
      <c r="I1300" s="56">
        <f t="shared" si="169"/>
        <v>3.3932218948725707E-3</v>
      </c>
      <c r="J1300" s="245">
        <f t="shared" si="170"/>
        <v>12.48705657313106</v>
      </c>
      <c r="K1300" s="245">
        <f t="shared" si="165"/>
        <v>2.7471524460888332</v>
      </c>
      <c r="L1300" s="54">
        <f t="shared" si="167"/>
        <v>5.9313518722372534</v>
      </c>
      <c r="M1300" s="161">
        <v>3.7387020626668637</v>
      </c>
      <c r="N1300" s="56">
        <f t="shared" si="168"/>
        <v>9.0069667103522641E-2</v>
      </c>
      <c r="R1300" s="177"/>
    </row>
    <row r="1301" spans="1:18" ht="12.75" customHeight="1" x14ac:dyDescent="0.2">
      <c r="A1301" s="57">
        <f t="shared" si="171"/>
        <v>337</v>
      </c>
      <c r="B1301" s="193" t="s">
        <v>294</v>
      </c>
      <c r="C1301" s="57">
        <v>214.3</v>
      </c>
      <c r="D1301" s="57"/>
      <c r="E1301" s="57"/>
      <c r="F1301" s="57">
        <f t="shared" si="166"/>
        <v>214.3</v>
      </c>
      <c r="G1301" s="187" t="s">
        <v>1992</v>
      </c>
      <c r="H1301" s="98">
        <v>134</v>
      </c>
      <c r="I1301" s="56">
        <f t="shared" si="169"/>
        <v>2.4185730527283215E-3</v>
      </c>
      <c r="J1301" s="245">
        <f t="shared" si="170"/>
        <v>8.9003488340402228</v>
      </c>
      <c r="K1301" s="245">
        <f t="shared" si="165"/>
        <v>1.9580767434888491</v>
      </c>
      <c r="L1301" s="54">
        <f t="shared" si="167"/>
        <v>4.2276656961691055</v>
      </c>
      <c r="M1301" s="161">
        <v>2.6648195553051051</v>
      </c>
      <c r="N1301" s="56">
        <f t="shared" si="168"/>
        <v>8.2832061731233225E-2</v>
      </c>
      <c r="R1301" s="177"/>
    </row>
    <row r="1302" spans="1:18" ht="12.75" customHeight="1" x14ac:dyDescent="0.2">
      <c r="A1302" s="57">
        <f t="shared" si="171"/>
        <v>338</v>
      </c>
      <c r="B1302" s="193" t="s">
        <v>295</v>
      </c>
      <c r="C1302" s="57">
        <v>219.5</v>
      </c>
      <c r="D1302" s="57"/>
      <c r="E1302" s="57"/>
      <c r="F1302" s="57">
        <f t="shared" si="166"/>
        <v>219.5</v>
      </c>
      <c r="G1302" s="187" t="s">
        <v>1992</v>
      </c>
      <c r="H1302" s="98">
        <v>159</v>
      </c>
      <c r="I1302" s="56">
        <f t="shared" si="169"/>
        <v>2.8697993685358443E-3</v>
      </c>
      <c r="J1302" s="245">
        <f t="shared" si="170"/>
        <v>10.560861676211907</v>
      </c>
      <c r="K1302" s="245">
        <f t="shared" si="165"/>
        <v>2.3233895687666197</v>
      </c>
      <c r="L1302" s="54">
        <f t="shared" si="167"/>
        <v>5.0164092962006555</v>
      </c>
      <c r="M1302" s="161">
        <v>3.1619873827874003</v>
      </c>
      <c r="N1302" s="56">
        <f t="shared" si="168"/>
        <v>9.5957393731055052E-2</v>
      </c>
      <c r="R1302" s="177"/>
    </row>
    <row r="1303" spans="1:18" ht="12.75" customHeight="1" x14ac:dyDescent="0.2">
      <c r="A1303" s="57">
        <f t="shared" si="171"/>
        <v>339</v>
      </c>
      <c r="B1303" s="193" t="s">
        <v>296</v>
      </c>
      <c r="C1303" s="57">
        <v>139.69999999999999</v>
      </c>
      <c r="D1303" s="57"/>
      <c r="E1303" s="57"/>
      <c r="F1303" s="57">
        <f t="shared" si="166"/>
        <v>139.69999999999999</v>
      </c>
      <c r="G1303" s="187" t="s">
        <v>1992</v>
      </c>
      <c r="H1303" s="98">
        <v>117</v>
      </c>
      <c r="I1303" s="56">
        <f t="shared" si="169"/>
        <v>2.1117391579792062E-3</v>
      </c>
      <c r="J1303" s="245">
        <f t="shared" si="170"/>
        <v>7.7712001013634788</v>
      </c>
      <c r="K1303" s="245">
        <f t="shared" si="165"/>
        <v>1.7096640222999653</v>
      </c>
      <c r="L1303" s="54">
        <f t="shared" si="167"/>
        <v>3.6913200481476522</v>
      </c>
      <c r="M1303" s="161">
        <v>2.3267454326171437</v>
      </c>
      <c r="N1303" s="56">
        <f t="shared" si="168"/>
        <v>0.11094437798445414</v>
      </c>
      <c r="R1303" s="177"/>
    </row>
    <row r="1304" spans="1:18" ht="12.75" customHeight="1" x14ac:dyDescent="0.2">
      <c r="A1304" s="57">
        <f t="shared" si="171"/>
        <v>340</v>
      </c>
      <c r="B1304" s="193" t="s">
        <v>297</v>
      </c>
      <c r="C1304" s="57">
        <v>207.5</v>
      </c>
      <c r="D1304" s="57"/>
      <c r="E1304" s="57"/>
      <c r="F1304" s="57">
        <f t="shared" si="166"/>
        <v>207.5</v>
      </c>
      <c r="G1304" s="187" t="s">
        <v>1992</v>
      </c>
      <c r="H1304" s="98">
        <v>236</v>
      </c>
      <c r="I1304" s="56">
        <f t="shared" si="169"/>
        <v>4.2595764212230141E-3</v>
      </c>
      <c r="J1304" s="245">
        <f t="shared" si="170"/>
        <v>15.675241230100692</v>
      </c>
      <c r="K1304" s="245">
        <f t="shared" si="165"/>
        <v>3.4485530706221521</v>
      </c>
      <c r="L1304" s="54">
        <f t="shared" si="167"/>
        <v>7.4457395842978285</v>
      </c>
      <c r="M1304" s="161">
        <v>4.6932642914328708</v>
      </c>
      <c r="N1304" s="56">
        <f t="shared" si="168"/>
        <v>0.15066408759736646</v>
      </c>
      <c r="R1304" s="177"/>
    </row>
    <row r="1305" spans="1:18" ht="12.75" customHeight="1" x14ac:dyDescent="0.2">
      <c r="A1305" s="57">
        <f t="shared" si="171"/>
        <v>341</v>
      </c>
      <c r="B1305" s="193" t="s">
        <v>298</v>
      </c>
      <c r="C1305" s="57">
        <v>1523.2</v>
      </c>
      <c r="D1305" s="57"/>
      <c r="E1305" s="57"/>
      <c r="F1305" s="57">
        <f t="shared" si="166"/>
        <v>1523.2</v>
      </c>
      <c r="G1305" s="187" t="s">
        <v>2007</v>
      </c>
      <c r="H1305" s="98">
        <v>410</v>
      </c>
      <c r="I1305" s="56">
        <f t="shared" si="169"/>
        <v>7.400111579243372E-3</v>
      </c>
      <c r="J1305" s="245">
        <f t="shared" si="170"/>
        <v>27.232410611615609</v>
      </c>
      <c r="K1305" s="245">
        <f t="shared" si="165"/>
        <v>5.9911303345554341</v>
      </c>
      <c r="L1305" s="54">
        <f t="shared" si="167"/>
        <v>12.935395040517413</v>
      </c>
      <c r="M1305" s="161">
        <v>8.1535523707096491</v>
      </c>
      <c r="N1305" s="56">
        <f t="shared" si="168"/>
        <v>3.5656833217829635E-2</v>
      </c>
      <c r="R1305" s="177"/>
    </row>
    <row r="1306" spans="1:18" ht="12.75" customHeight="1" x14ac:dyDescent="0.2">
      <c r="A1306" s="57">
        <f t="shared" si="171"/>
        <v>342</v>
      </c>
      <c r="B1306" s="193" t="s">
        <v>299</v>
      </c>
      <c r="C1306" s="57">
        <v>747.1</v>
      </c>
      <c r="D1306" s="57"/>
      <c r="E1306" s="57"/>
      <c r="F1306" s="57">
        <f t="shared" si="166"/>
        <v>747.1</v>
      </c>
      <c r="G1306" s="187" t="s">
        <v>1992</v>
      </c>
      <c r="H1306" s="98">
        <v>283</v>
      </c>
      <c r="I1306" s="56">
        <f t="shared" si="169"/>
        <v>5.1078818949411567E-3</v>
      </c>
      <c r="J1306" s="245">
        <f t="shared" si="170"/>
        <v>18.797005373383456</v>
      </c>
      <c r="K1306" s="245">
        <f t="shared" si="165"/>
        <v>4.1353411821443604</v>
      </c>
      <c r="L1306" s="54">
        <f t="shared" si="167"/>
        <v>8.928577552357142</v>
      </c>
      <c r="M1306" s="161">
        <v>5.6279398070995859</v>
      </c>
      <c r="N1306" s="56">
        <f t="shared" si="168"/>
        <v>5.0179178041740782E-2</v>
      </c>
      <c r="R1306" s="177"/>
    </row>
    <row r="1307" spans="1:18" ht="12.75" customHeight="1" x14ac:dyDescent="0.2">
      <c r="A1307" s="57">
        <f t="shared" si="171"/>
        <v>343</v>
      </c>
      <c r="B1307" s="193" t="s">
        <v>300</v>
      </c>
      <c r="C1307" s="57">
        <v>139.6</v>
      </c>
      <c r="D1307" s="57"/>
      <c r="E1307" s="57"/>
      <c r="F1307" s="57">
        <f t="shared" si="166"/>
        <v>139.6</v>
      </c>
      <c r="G1307" s="187" t="s">
        <v>1992</v>
      </c>
      <c r="H1307" s="98">
        <v>110</v>
      </c>
      <c r="I1307" s="56">
        <f t="shared" si="169"/>
        <v>1.9853957895531E-3</v>
      </c>
      <c r="J1307" s="245">
        <f t="shared" si="170"/>
        <v>7.3062565055554085</v>
      </c>
      <c r="K1307" s="245">
        <f t="shared" si="165"/>
        <v>1.6073764312221899</v>
      </c>
      <c r="L1307" s="54">
        <f t="shared" si="167"/>
        <v>3.4704718401388188</v>
      </c>
      <c r="M1307" s="161">
        <v>2.187538440922101</v>
      </c>
      <c r="N1307" s="56">
        <f t="shared" si="168"/>
        <v>0.10438139840858539</v>
      </c>
      <c r="R1307" s="177"/>
    </row>
    <row r="1308" spans="1:18" ht="12.75" customHeight="1" x14ac:dyDescent="0.2">
      <c r="A1308" s="57">
        <f t="shared" si="171"/>
        <v>344</v>
      </c>
      <c r="B1308" s="193" t="s">
        <v>301</v>
      </c>
      <c r="C1308" s="57">
        <v>127.4</v>
      </c>
      <c r="D1308" s="57"/>
      <c r="E1308" s="57"/>
      <c r="F1308" s="57">
        <f t="shared" si="166"/>
        <v>127.4</v>
      </c>
      <c r="G1308" s="187" t="s">
        <v>1992</v>
      </c>
      <c r="H1308" s="98">
        <v>120</v>
      </c>
      <c r="I1308" s="56">
        <f t="shared" si="169"/>
        <v>2.1658863158761088E-3</v>
      </c>
      <c r="J1308" s="245">
        <f t="shared" si="170"/>
        <v>7.9704616424240804</v>
      </c>
      <c r="K1308" s="245">
        <f t="shared" ref="K1308:K1316" si="172">J1308*0.22</f>
        <v>1.7535015613332976</v>
      </c>
      <c r="L1308" s="54">
        <f t="shared" si="167"/>
        <v>3.7859692801514382</v>
      </c>
      <c r="M1308" s="161">
        <v>2.3864055719150192</v>
      </c>
      <c r="N1308" s="56">
        <f t="shared" si="168"/>
        <v>0.12477502398605836</v>
      </c>
      <c r="R1308" s="177"/>
    </row>
    <row r="1309" spans="1:18" ht="12.75" customHeight="1" x14ac:dyDescent="0.2">
      <c r="A1309" s="57">
        <f t="shared" si="171"/>
        <v>345</v>
      </c>
      <c r="B1309" s="193" t="s">
        <v>302</v>
      </c>
      <c r="C1309" s="57">
        <v>112.8</v>
      </c>
      <c r="D1309" s="57"/>
      <c r="E1309" s="57"/>
      <c r="F1309" s="57">
        <f t="shared" si="166"/>
        <v>112.8</v>
      </c>
      <c r="G1309" s="187" t="s">
        <v>1992</v>
      </c>
      <c r="H1309" s="98">
        <v>100</v>
      </c>
      <c r="I1309" s="56">
        <f t="shared" si="169"/>
        <v>1.8049052632300908E-3</v>
      </c>
      <c r="J1309" s="245">
        <f t="shared" si="170"/>
        <v>6.642051368686734</v>
      </c>
      <c r="K1309" s="245">
        <f t="shared" si="172"/>
        <v>1.4612513011110815</v>
      </c>
      <c r="L1309" s="54">
        <f t="shared" si="167"/>
        <v>3.1549744001261986</v>
      </c>
      <c r="M1309" s="161">
        <v>1.9886713099291826</v>
      </c>
      <c r="N1309" s="56">
        <f t="shared" si="168"/>
        <v>0.11743748563699642</v>
      </c>
      <c r="R1309" s="177"/>
    </row>
    <row r="1310" spans="1:18" ht="12.75" customHeight="1" x14ac:dyDescent="0.2">
      <c r="A1310" s="57">
        <f t="shared" si="171"/>
        <v>346</v>
      </c>
      <c r="B1310" s="193" t="s">
        <v>303</v>
      </c>
      <c r="C1310" s="57">
        <v>84.2</v>
      </c>
      <c r="D1310" s="57"/>
      <c r="E1310" s="57"/>
      <c r="F1310" s="57">
        <f t="shared" si="166"/>
        <v>84.2</v>
      </c>
      <c r="G1310" s="187" t="s">
        <v>1992</v>
      </c>
      <c r="H1310" s="98">
        <v>80</v>
      </c>
      <c r="I1310" s="56">
        <f t="shared" si="169"/>
        <v>1.4439242105840726E-3</v>
      </c>
      <c r="J1310" s="245">
        <f t="shared" si="170"/>
        <v>5.3136410949493875</v>
      </c>
      <c r="K1310" s="245">
        <f t="shared" si="172"/>
        <v>1.1690010408888654</v>
      </c>
      <c r="L1310" s="54">
        <f t="shared" si="167"/>
        <v>2.5239795201009589</v>
      </c>
      <c r="M1310" s="161">
        <v>1.5909370479433462</v>
      </c>
      <c r="N1310" s="56">
        <f t="shared" si="168"/>
        <v>0.12586174232639616</v>
      </c>
      <c r="R1310" s="177"/>
    </row>
    <row r="1311" spans="1:18" ht="12.75" customHeight="1" x14ac:dyDescent="0.2">
      <c r="A1311" s="57">
        <f t="shared" si="171"/>
        <v>347</v>
      </c>
      <c r="B1311" s="193" t="s">
        <v>304</v>
      </c>
      <c r="C1311" s="57">
        <v>151.6</v>
      </c>
      <c r="D1311" s="57"/>
      <c r="E1311" s="57"/>
      <c r="F1311" s="57">
        <f t="shared" si="166"/>
        <v>151.6</v>
      </c>
      <c r="G1311" s="187" t="s">
        <v>1992</v>
      </c>
      <c r="H1311" s="98">
        <v>80</v>
      </c>
      <c r="I1311" s="56">
        <f t="shared" si="169"/>
        <v>1.4439242105840726E-3</v>
      </c>
      <c r="J1311" s="245">
        <f t="shared" si="170"/>
        <v>5.3136410949493875</v>
      </c>
      <c r="K1311" s="245">
        <f t="shared" si="172"/>
        <v>1.1690010408888654</v>
      </c>
      <c r="L1311" s="54">
        <f t="shared" si="167"/>
        <v>2.5239795201009589</v>
      </c>
      <c r="M1311" s="161">
        <v>1.5909370479433462</v>
      </c>
      <c r="N1311" s="56">
        <f t="shared" si="168"/>
        <v>6.9904740790782044E-2</v>
      </c>
      <c r="R1311" s="177"/>
    </row>
    <row r="1312" spans="1:18" ht="12.75" customHeight="1" x14ac:dyDescent="0.2">
      <c r="A1312" s="57">
        <f t="shared" si="171"/>
        <v>348</v>
      </c>
      <c r="B1312" s="193" t="s">
        <v>305</v>
      </c>
      <c r="C1312" s="57">
        <v>45.6</v>
      </c>
      <c r="D1312" s="57"/>
      <c r="E1312" s="57"/>
      <c r="F1312" s="57">
        <f t="shared" si="166"/>
        <v>45.6</v>
      </c>
      <c r="G1312" s="187" t="s">
        <v>1992</v>
      </c>
      <c r="H1312" s="98">
        <v>60</v>
      </c>
      <c r="I1312" s="56">
        <f t="shared" si="169"/>
        <v>1.0829431579380544E-3</v>
      </c>
      <c r="J1312" s="245">
        <f t="shared" si="170"/>
        <v>3.9852308212120402</v>
      </c>
      <c r="K1312" s="245">
        <f t="shared" si="172"/>
        <v>0.8767507806666488</v>
      </c>
      <c r="L1312" s="54">
        <f t="shared" si="167"/>
        <v>1.8929846400757191</v>
      </c>
      <c r="M1312" s="161">
        <v>1.1932027859575096</v>
      </c>
      <c r="N1312" s="56">
        <f t="shared" si="168"/>
        <v>0.17430195236648943</v>
      </c>
      <c r="R1312" s="177"/>
    </row>
    <row r="1313" spans="1:18" ht="12.75" customHeight="1" x14ac:dyDescent="0.2">
      <c r="A1313" s="57">
        <f t="shared" si="171"/>
        <v>349</v>
      </c>
      <c r="B1313" s="193" t="s">
        <v>306</v>
      </c>
      <c r="C1313" s="57">
        <v>193.6</v>
      </c>
      <c r="D1313" s="57"/>
      <c r="E1313" s="57"/>
      <c r="F1313" s="57">
        <f t="shared" si="166"/>
        <v>193.6</v>
      </c>
      <c r="G1313" s="187" t="s">
        <v>1992</v>
      </c>
      <c r="H1313" s="98">
        <v>150</v>
      </c>
      <c r="I1313" s="56">
        <f t="shared" si="169"/>
        <v>2.7073578948451364E-3</v>
      </c>
      <c r="J1313" s="245">
        <f t="shared" si="170"/>
        <v>9.9630770530301014</v>
      </c>
      <c r="K1313" s="245">
        <f t="shared" si="172"/>
        <v>2.1918769516666221</v>
      </c>
      <c r="L1313" s="54">
        <f t="shared" si="167"/>
        <v>4.7324616001892981</v>
      </c>
      <c r="M1313" s="161">
        <v>2.9830069648937738</v>
      </c>
      <c r="N1313" s="56">
        <f t="shared" si="168"/>
        <v>0.10263648021580475</v>
      </c>
      <c r="R1313" s="177"/>
    </row>
    <row r="1314" spans="1:18" ht="12.75" customHeight="1" x14ac:dyDescent="0.2">
      <c r="A1314" s="57">
        <f t="shared" si="171"/>
        <v>350</v>
      </c>
      <c r="B1314" s="193" t="s">
        <v>1007</v>
      </c>
      <c r="C1314" s="57">
        <v>743</v>
      </c>
      <c r="D1314" s="57"/>
      <c r="E1314" s="57"/>
      <c r="F1314" s="57">
        <f t="shared" si="166"/>
        <v>743</v>
      </c>
      <c r="G1314" s="187" t="s">
        <v>1999</v>
      </c>
      <c r="H1314" s="98">
        <v>270</v>
      </c>
      <c r="I1314" s="56">
        <f t="shared" si="169"/>
        <v>4.8732442107212448E-3</v>
      </c>
      <c r="J1314" s="245">
        <f t="shared" si="170"/>
        <v>17.933538695454182</v>
      </c>
      <c r="K1314" s="245">
        <f t="shared" si="172"/>
        <v>3.9453785129999202</v>
      </c>
      <c r="L1314" s="54">
        <f t="shared" si="167"/>
        <v>8.5184308803407358</v>
      </c>
      <c r="M1314" s="161">
        <v>5.3694125368087935</v>
      </c>
      <c r="N1314" s="56">
        <f t="shared" si="168"/>
        <v>4.8138305014271375E-2</v>
      </c>
      <c r="R1314" s="177"/>
    </row>
    <row r="1315" spans="1:18" ht="12.75" customHeight="1" x14ac:dyDescent="0.2">
      <c r="A1315" s="57">
        <f t="shared" si="171"/>
        <v>351</v>
      </c>
      <c r="B1315" s="193" t="s">
        <v>1433</v>
      </c>
      <c r="C1315" s="57">
        <v>1518.08</v>
      </c>
      <c r="D1315" s="57"/>
      <c r="E1315" s="57"/>
      <c r="F1315" s="57">
        <f t="shared" si="166"/>
        <v>1518.08</v>
      </c>
      <c r="G1315" s="187" t="s">
        <v>1434</v>
      </c>
      <c r="H1315" s="98">
        <v>501.4</v>
      </c>
      <c r="I1315" s="56">
        <f t="shared" si="169"/>
        <v>9.0497949898356751E-3</v>
      </c>
      <c r="J1315" s="245">
        <f t="shared" si="170"/>
        <v>33.303245562595286</v>
      </c>
      <c r="K1315" s="245">
        <f t="shared" si="172"/>
        <v>7.3267140237709629</v>
      </c>
      <c r="L1315" s="54">
        <f t="shared" si="167"/>
        <v>15.81904164223276</v>
      </c>
      <c r="M1315" s="161">
        <v>9.9711979479849226</v>
      </c>
      <c r="N1315" s="56">
        <f t="shared" si="168"/>
        <v>4.3752766110207592E-2</v>
      </c>
      <c r="R1315" s="177"/>
    </row>
    <row r="1316" spans="1:18" ht="12.75" customHeight="1" x14ac:dyDescent="0.2">
      <c r="A1316" s="57">
        <f t="shared" si="171"/>
        <v>352</v>
      </c>
      <c r="B1316" s="194" t="s">
        <v>2515</v>
      </c>
      <c r="C1316" s="194">
        <v>320.7</v>
      </c>
      <c r="D1316" s="194"/>
      <c r="E1316" s="194"/>
      <c r="F1316" s="57">
        <f t="shared" si="166"/>
        <v>320.7</v>
      </c>
      <c r="G1316" s="195" t="s">
        <v>1999</v>
      </c>
      <c r="H1316" s="196">
        <v>240.9</v>
      </c>
      <c r="I1316" s="56">
        <f t="shared" si="169"/>
        <v>4.3480167791212889E-3</v>
      </c>
      <c r="J1316" s="245">
        <f t="shared" si="170"/>
        <v>16.000701747166342</v>
      </c>
      <c r="K1316" s="245">
        <f t="shared" si="172"/>
        <v>3.5201543843765952</v>
      </c>
      <c r="L1316" s="54">
        <f t="shared" si="167"/>
        <v>7.6003333299040126</v>
      </c>
      <c r="M1316" s="198">
        <v>4.7907091856194004</v>
      </c>
      <c r="N1316" s="199">
        <f t="shared" si="168"/>
        <v>9.9507011684023552E-2</v>
      </c>
      <c r="R1316" s="177"/>
    </row>
    <row r="1317" spans="1:18" ht="12.75" customHeight="1" x14ac:dyDescent="0.2">
      <c r="A1317" s="57">
        <f t="shared" si="171"/>
        <v>353</v>
      </c>
      <c r="B1317" s="194" t="s">
        <v>2516</v>
      </c>
      <c r="C1317" s="194">
        <v>352.5</v>
      </c>
      <c r="D1317" s="194"/>
      <c r="E1317" s="194"/>
      <c r="F1317" s="57">
        <f t="shared" si="166"/>
        <v>352.5</v>
      </c>
      <c r="G1317" s="195" t="s">
        <v>2007</v>
      </c>
      <c r="H1317" s="196">
        <v>245.7</v>
      </c>
      <c r="I1317" s="56">
        <f t="shared" si="169"/>
        <v>4.4346522317563327E-3</v>
      </c>
      <c r="J1317" s="245">
        <f t="shared" si="170"/>
        <v>16.319520212863303</v>
      </c>
      <c r="K1317" s="245">
        <f t="shared" ref="K1317:K1329" si="173">J1317*0.22</f>
        <v>3.5902944468299265</v>
      </c>
      <c r="L1317" s="54">
        <f t="shared" si="167"/>
        <v>7.7517721011100686</v>
      </c>
      <c r="M1317" s="198">
        <v>4.8861654084960016</v>
      </c>
      <c r="N1317" s="199">
        <f t="shared" si="168"/>
        <v>9.2334048707232053E-2</v>
      </c>
      <c r="R1317" s="177"/>
    </row>
    <row r="1318" spans="1:18" ht="12.75" customHeight="1" x14ac:dyDescent="0.2">
      <c r="A1318" s="57">
        <f t="shared" si="171"/>
        <v>354</v>
      </c>
      <c r="B1318" s="194" t="s">
        <v>2517</v>
      </c>
      <c r="C1318" s="194">
        <v>399.4</v>
      </c>
      <c r="D1318" s="194"/>
      <c r="E1318" s="194"/>
      <c r="F1318" s="57">
        <f t="shared" si="166"/>
        <v>399.4</v>
      </c>
      <c r="G1318" s="195" t="s">
        <v>2007</v>
      </c>
      <c r="H1318" s="196">
        <v>245.7</v>
      </c>
      <c r="I1318" s="56">
        <f t="shared" si="169"/>
        <v>4.4346522317563327E-3</v>
      </c>
      <c r="J1318" s="245">
        <f t="shared" si="170"/>
        <v>16.319520212863303</v>
      </c>
      <c r="K1318" s="245">
        <f t="shared" si="173"/>
        <v>3.5902944468299265</v>
      </c>
      <c r="L1318" s="54">
        <f t="shared" si="167"/>
        <v>7.7517721011100686</v>
      </c>
      <c r="M1318" s="198">
        <v>4.8861654084960016</v>
      </c>
      <c r="N1318" s="199">
        <f t="shared" si="168"/>
        <v>8.149161785002329E-2</v>
      </c>
      <c r="R1318" s="177"/>
    </row>
    <row r="1319" spans="1:18" ht="12.75" customHeight="1" x14ac:dyDescent="0.2">
      <c r="A1319" s="57">
        <f t="shared" si="171"/>
        <v>355</v>
      </c>
      <c r="B1319" s="194" t="s">
        <v>2518</v>
      </c>
      <c r="C1319" s="194">
        <v>381.3</v>
      </c>
      <c r="D1319" s="194"/>
      <c r="E1319" s="194"/>
      <c r="F1319" s="57">
        <f t="shared" si="166"/>
        <v>381.3</v>
      </c>
      <c r="G1319" s="195" t="s">
        <v>2007</v>
      </c>
      <c r="H1319" s="196">
        <v>244.4</v>
      </c>
      <c r="I1319" s="56">
        <f t="shared" si="169"/>
        <v>4.4111884633343422E-3</v>
      </c>
      <c r="J1319" s="245">
        <f t="shared" si="170"/>
        <v>16.233173545070379</v>
      </c>
      <c r="K1319" s="245">
        <f t="shared" si="173"/>
        <v>3.5712981799154835</v>
      </c>
      <c r="L1319" s="54">
        <f t="shared" si="167"/>
        <v>7.7107574339084293</v>
      </c>
      <c r="M1319" s="198">
        <v>4.8603126814669224</v>
      </c>
      <c r="N1319" s="199">
        <f t="shared" si="168"/>
        <v>8.4908318490325763E-2</v>
      </c>
      <c r="R1319" s="177"/>
    </row>
    <row r="1320" spans="1:18" ht="12.75" customHeight="1" x14ac:dyDescent="0.2">
      <c r="A1320" s="57">
        <f t="shared" si="171"/>
        <v>356</v>
      </c>
      <c r="B1320" s="194" t="s">
        <v>2519</v>
      </c>
      <c r="C1320" s="194">
        <v>351.4</v>
      </c>
      <c r="D1320" s="194"/>
      <c r="E1320" s="194"/>
      <c r="F1320" s="57">
        <f t="shared" si="166"/>
        <v>351.4</v>
      </c>
      <c r="G1320" s="195" t="s">
        <v>2007</v>
      </c>
      <c r="H1320" s="196">
        <v>276.8</v>
      </c>
      <c r="I1320" s="56">
        <f t="shared" si="169"/>
        <v>4.9959777686208913E-3</v>
      </c>
      <c r="J1320" s="245">
        <f t="shared" si="170"/>
        <v>18.385198188524878</v>
      </c>
      <c r="K1320" s="245">
        <f t="shared" si="173"/>
        <v>4.0447436014754734</v>
      </c>
      <c r="L1320" s="54">
        <f t="shared" si="167"/>
        <v>8.7329691395493168</v>
      </c>
      <c r="M1320" s="198">
        <v>5.504642185883978</v>
      </c>
      <c r="N1320" s="199">
        <f t="shared" si="168"/>
        <v>0.10434704927556532</v>
      </c>
      <c r="R1320" s="177"/>
    </row>
    <row r="1321" spans="1:18" ht="12.75" customHeight="1" x14ac:dyDescent="0.2">
      <c r="A1321" s="57">
        <f t="shared" si="171"/>
        <v>357</v>
      </c>
      <c r="B1321" s="194" t="s">
        <v>2520</v>
      </c>
      <c r="C1321" s="194">
        <v>381.3</v>
      </c>
      <c r="D1321" s="194"/>
      <c r="E1321" s="194"/>
      <c r="F1321" s="57">
        <f t="shared" si="166"/>
        <v>381.3</v>
      </c>
      <c r="G1321" s="195" t="s">
        <v>2007</v>
      </c>
      <c r="H1321" s="196">
        <v>243.5</v>
      </c>
      <c r="I1321" s="56">
        <f t="shared" si="169"/>
        <v>4.3949443159652709E-3</v>
      </c>
      <c r="J1321" s="245">
        <f t="shared" si="170"/>
        <v>16.173395082752197</v>
      </c>
      <c r="K1321" s="245">
        <f t="shared" si="173"/>
        <v>3.5581469182054835</v>
      </c>
      <c r="L1321" s="54">
        <f t="shared" si="167"/>
        <v>7.6823626643072931</v>
      </c>
      <c r="M1321" s="198">
        <v>4.8424146396775587</v>
      </c>
      <c r="N1321" s="199">
        <f t="shared" si="168"/>
        <v>8.4595644649731253E-2</v>
      </c>
      <c r="R1321" s="177"/>
    </row>
    <row r="1322" spans="1:18" ht="12.75" customHeight="1" x14ac:dyDescent="0.2">
      <c r="A1322" s="57">
        <f t="shared" si="171"/>
        <v>358</v>
      </c>
      <c r="B1322" s="194" t="s">
        <v>2521</v>
      </c>
      <c r="C1322" s="200">
        <v>125.14</v>
      </c>
      <c r="D1322" s="194"/>
      <c r="E1322" s="194"/>
      <c r="F1322" s="57">
        <f t="shared" si="166"/>
        <v>125.14</v>
      </c>
      <c r="G1322" s="195" t="s">
        <v>2007</v>
      </c>
      <c r="H1322" s="196">
        <v>91.7</v>
      </c>
      <c r="I1322" s="56">
        <f t="shared" si="169"/>
        <v>1.6550981263819934E-3</v>
      </c>
      <c r="J1322" s="245">
        <f t="shared" si="170"/>
        <v>6.0907611050857362</v>
      </c>
      <c r="K1322" s="245">
        <f t="shared" si="173"/>
        <v>1.339967443118862</v>
      </c>
      <c r="L1322" s="54">
        <f t="shared" si="167"/>
        <v>2.8931115249157244</v>
      </c>
      <c r="M1322" s="198">
        <v>1.8236115912050608</v>
      </c>
      <c r="N1322" s="199">
        <f t="shared" si="168"/>
        <v>9.7070893913420039E-2</v>
      </c>
      <c r="R1322" s="177"/>
    </row>
    <row r="1323" spans="1:18" ht="12.75" customHeight="1" x14ac:dyDescent="0.2">
      <c r="A1323" s="57">
        <f t="shared" si="171"/>
        <v>359</v>
      </c>
      <c r="B1323" s="194" t="s">
        <v>2522</v>
      </c>
      <c r="C1323" s="194">
        <v>120.3</v>
      </c>
      <c r="D1323" s="194"/>
      <c r="E1323" s="194"/>
      <c r="F1323" s="57">
        <f t="shared" si="166"/>
        <v>120.3</v>
      </c>
      <c r="G1323" s="195" t="s">
        <v>2540</v>
      </c>
      <c r="H1323" s="196">
        <v>91.5</v>
      </c>
      <c r="I1323" s="56">
        <f t="shared" si="169"/>
        <v>1.6514883158555331E-3</v>
      </c>
      <c r="J1323" s="245">
        <f t="shared" si="170"/>
        <v>6.0774770023483615</v>
      </c>
      <c r="K1323" s="245">
        <f t="shared" si="173"/>
        <v>1.3370449405166396</v>
      </c>
      <c r="L1323" s="54">
        <f t="shared" si="167"/>
        <v>2.8868015761154715</v>
      </c>
      <c r="M1323" s="198">
        <v>1.8196342485852022</v>
      </c>
      <c r="N1323" s="199">
        <f t="shared" si="168"/>
        <v>0.10075609116845949</v>
      </c>
      <c r="R1323" s="177"/>
    </row>
    <row r="1324" spans="1:18" ht="12.75" customHeight="1" x14ac:dyDescent="0.2">
      <c r="A1324" s="57">
        <f t="shared" si="171"/>
        <v>360</v>
      </c>
      <c r="B1324" s="194" t="s">
        <v>2523</v>
      </c>
      <c r="C1324" s="194">
        <v>342.6</v>
      </c>
      <c r="D1324" s="194"/>
      <c r="E1324" s="194"/>
      <c r="F1324" s="57">
        <f t="shared" si="166"/>
        <v>342.6</v>
      </c>
      <c r="G1324" s="195" t="s">
        <v>2007</v>
      </c>
      <c r="H1324" s="196">
        <v>240</v>
      </c>
      <c r="I1324" s="56">
        <f t="shared" si="169"/>
        <v>4.3317726317522176E-3</v>
      </c>
      <c r="J1324" s="245">
        <f t="shared" si="170"/>
        <v>15.940923284848161</v>
      </c>
      <c r="K1324" s="245">
        <f t="shared" si="173"/>
        <v>3.5070031226665952</v>
      </c>
      <c r="L1324" s="54">
        <f t="shared" si="167"/>
        <v>7.5719385603028764</v>
      </c>
      <c r="M1324" s="198">
        <v>4.7728111438300385</v>
      </c>
      <c r="N1324" s="199">
        <f t="shared" si="168"/>
        <v>9.2798237336975106E-2</v>
      </c>
      <c r="R1324" s="177"/>
    </row>
    <row r="1325" spans="1:18" ht="12.75" customHeight="1" x14ac:dyDescent="0.2">
      <c r="A1325" s="57">
        <f t="shared" si="171"/>
        <v>361</v>
      </c>
      <c r="B1325" s="194" t="s">
        <v>2524</v>
      </c>
      <c r="C1325" s="194">
        <v>341.6</v>
      </c>
      <c r="D1325" s="194"/>
      <c r="E1325" s="194"/>
      <c r="F1325" s="57">
        <f t="shared" si="166"/>
        <v>341.6</v>
      </c>
      <c r="G1325" s="195" t="s">
        <v>2007</v>
      </c>
      <c r="H1325" s="196">
        <v>240</v>
      </c>
      <c r="I1325" s="56">
        <f t="shared" si="169"/>
        <v>4.3317726317522176E-3</v>
      </c>
      <c r="J1325" s="245">
        <f t="shared" si="170"/>
        <v>15.940923284848161</v>
      </c>
      <c r="K1325" s="245">
        <f t="shared" si="173"/>
        <v>3.5070031226665952</v>
      </c>
      <c r="L1325" s="54">
        <f t="shared" si="167"/>
        <v>7.5719385603028764</v>
      </c>
      <c r="M1325" s="198">
        <v>4.7728111438300385</v>
      </c>
      <c r="N1325" s="199">
        <f t="shared" si="168"/>
        <v>9.3069894940420575E-2</v>
      </c>
      <c r="R1325" s="177"/>
    </row>
    <row r="1326" spans="1:18" ht="12.75" customHeight="1" x14ac:dyDescent="0.2">
      <c r="A1326" s="57">
        <f t="shared" si="171"/>
        <v>362</v>
      </c>
      <c r="B1326" s="194" t="s">
        <v>2525</v>
      </c>
      <c r="C1326" s="194">
        <v>348.8</v>
      </c>
      <c r="D1326" s="194"/>
      <c r="E1326" s="194"/>
      <c r="F1326" s="57">
        <f t="shared" si="166"/>
        <v>348.8</v>
      </c>
      <c r="G1326" s="195" t="s">
        <v>2007</v>
      </c>
      <c r="H1326" s="196">
        <v>246.6</v>
      </c>
      <c r="I1326" s="56">
        <f t="shared" si="169"/>
        <v>4.450896379125404E-3</v>
      </c>
      <c r="J1326" s="245">
        <f t="shared" si="170"/>
        <v>16.379298675181488</v>
      </c>
      <c r="K1326" s="245">
        <f t="shared" si="173"/>
        <v>3.6034457085399274</v>
      </c>
      <c r="L1326" s="54">
        <f t="shared" si="167"/>
        <v>7.7801668707112066</v>
      </c>
      <c r="M1326" s="198">
        <v>4.9040634502853635</v>
      </c>
      <c r="N1326" s="199">
        <f t="shared" si="168"/>
        <v>9.3655317387379547E-2</v>
      </c>
      <c r="R1326" s="177"/>
    </row>
    <row r="1327" spans="1:18" ht="12.75" customHeight="1" x14ac:dyDescent="0.2">
      <c r="A1327" s="57">
        <f t="shared" si="171"/>
        <v>363</v>
      </c>
      <c r="B1327" s="194" t="s">
        <v>2526</v>
      </c>
      <c r="C1327" s="194">
        <v>348.5</v>
      </c>
      <c r="D1327" s="194"/>
      <c r="E1327" s="194"/>
      <c r="F1327" s="57">
        <f t="shared" si="166"/>
        <v>348.5</v>
      </c>
      <c r="G1327" s="195" t="s">
        <v>2007</v>
      </c>
      <c r="H1327" s="196">
        <v>248.04</v>
      </c>
      <c r="I1327" s="56">
        <f t="shared" si="169"/>
        <v>4.4768870149159172E-3</v>
      </c>
      <c r="J1327" s="245">
        <f t="shared" si="170"/>
        <v>16.474944214890574</v>
      </c>
      <c r="K1327" s="245">
        <f t="shared" si="173"/>
        <v>3.6244877272759264</v>
      </c>
      <c r="L1327" s="54">
        <f t="shared" si="167"/>
        <v>7.8255985020730217</v>
      </c>
      <c r="M1327" s="198">
        <v>4.9327003171483446</v>
      </c>
      <c r="N1327" s="199">
        <f t="shared" si="168"/>
        <v>9.4283302041285114E-2</v>
      </c>
      <c r="R1327" s="177"/>
    </row>
    <row r="1328" spans="1:18" ht="12.75" customHeight="1" x14ac:dyDescent="0.2">
      <c r="A1328" s="57">
        <f t="shared" si="171"/>
        <v>364</v>
      </c>
      <c r="B1328" s="194" t="s">
        <v>2527</v>
      </c>
      <c r="C1328" s="194">
        <v>713.6</v>
      </c>
      <c r="D1328" s="194"/>
      <c r="E1328" s="194"/>
      <c r="F1328" s="57">
        <f t="shared" si="166"/>
        <v>713.6</v>
      </c>
      <c r="G1328" s="195" t="s">
        <v>1992</v>
      </c>
      <c r="H1328" s="196">
        <v>243</v>
      </c>
      <c r="I1328" s="56">
        <f t="shared" si="169"/>
        <v>4.3859197896491207E-3</v>
      </c>
      <c r="J1328" s="245">
        <f t="shared" si="170"/>
        <v>16.140184825908765</v>
      </c>
      <c r="K1328" s="245">
        <f t="shared" si="173"/>
        <v>3.5508406616999282</v>
      </c>
      <c r="L1328" s="54">
        <f t="shared" si="167"/>
        <v>7.6665877923066628</v>
      </c>
      <c r="M1328" s="198">
        <v>4.832471283127914</v>
      </c>
      <c r="N1328" s="199">
        <f t="shared" si="168"/>
        <v>4.5109423434757948E-2</v>
      </c>
      <c r="R1328" s="177"/>
    </row>
    <row r="1329" spans="1:18" ht="12.75" customHeight="1" x14ac:dyDescent="0.2">
      <c r="A1329" s="57">
        <f t="shared" si="171"/>
        <v>365</v>
      </c>
      <c r="B1329" s="194" t="s">
        <v>2528</v>
      </c>
      <c r="C1329" s="194">
        <v>343.6</v>
      </c>
      <c r="D1329" s="194"/>
      <c r="E1329" s="194"/>
      <c r="F1329" s="57">
        <f t="shared" si="166"/>
        <v>343.6</v>
      </c>
      <c r="G1329" s="195" t="s">
        <v>2007</v>
      </c>
      <c r="H1329" s="196">
        <v>245.9</v>
      </c>
      <c r="I1329" s="56">
        <f t="shared" si="169"/>
        <v>4.4382620422827937E-3</v>
      </c>
      <c r="J1329" s="245">
        <f t="shared" si="170"/>
        <v>16.332804315600679</v>
      </c>
      <c r="K1329" s="245">
        <f t="shared" si="173"/>
        <v>3.5932169494321493</v>
      </c>
      <c r="L1329" s="54">
        <f t="shared" si="167"/>
        <v>7.758082049910322</v>
      </c>
      <c r="M1329" s="198">
        <v>4.8901427511158602</v>
      </c>
      <c r="N1329" s="199">
        <f t="shared" si="168"/>
        <v>9.4802811600870229E-2</v>
      </c>
      <c r="R1329" s="177"/>
    </row>
    <row r="1330" spans="1:18" ht="12.75" customHeight="1" x14ac:dyDescent="0.2">
      <c r="A1330" s="332"/>
      <c r="B1330" s="334" t="s">
        <v>1276</v>
      </c>
      <c r="C1330" s="33">
        <f t="shared" ref="C1330:E1330" si="174">SUM(C965:C1329)</f>
        <v>213586.72000000003</v>
      </c>
      <c r="D1330" s="33">
        <f t="shared" si="174"/>
        <v>1296.5999999999997</v>
      </c>
      <c r="E1330" s="33">
        <f t="shared" si="174"/>
        <v>9187.4800000000014</v>
      </c>
      <c r="F1330" s="316">
        <f>SUM(F965:F1329)</f>
        <v>224070.8000000001</v>
      </c>
      <c r="G1330" s="316">
        <f t="shared" ref="G1330:M1330" si="175">SUM(G965:G1329)</f>
        <v>0</v>
      </c>
      <c r="H1330" s="316">
        <f t="shared" si="175"/>
        <v>110809.13999999997</v>
      </c>
      <c r="I1330" s="316">
        <f t="shared" si="175"/>
        <v>2.0000000000000009</v>
      </c>
      <c r="J1330" s="257">
        <f t="shared" si="175"/>
        <v>7360</v>
      </c>
      <c r="K1330" s="257">
        <f t="shared" si="175"/>
        <v>1619.1999999999994</v>
      </c>
      <c r="L1330" s="317">
        <f t="shared" si="175"/>
        <v>3495.9999999999991</v>
      </c>
      <c r="M1330" s="317">
        <f t="shared" si="175"/>
        <v>2213.3740653779155</v>
      </c>
      <c r="N1330" s="56">
        <f t="shared" si="168"/>
        <v>6.5553271847013997E-2</v>
      </c>
      <c r="R1330" s="177"/>
    </row>
    <row r="1331" spans="1:18" ht="12.75" customHeight="1" x14ac:dyDescent="0.25">
      <c r="A1331" s="342" t="s">
        <v>1977</v>
      </c>
      <c r="B1331" s="343"/>
      <c r="C1331" s="343"/>
      <c r="D1331" s="343"/>
      <c r="E1331" s="343"/>
      <c r="F1331" s="343"/>
      <c r="G1331" s="343"/>
      <c r="H1331" s="343"/>
      <c r="I1331" s="343"/>
      <c r="J1331" s="343"/>
      <c r="K1331" s="343"/>
      <c r="L1331" s="343"/>
      <c r="M1331" s="343"/>
      <c r="N1331" s="344"/>
      <c r="R1331" s="177"/>
    </row>
    <row r="1332" spans="1:18" ht="12.75" customHeight="1" x14ac:dyDescent="0.2">
      <c r="A1332" s="57">
        <v>1</v>
      </c>
      <c r="B1332" s="57" t="s">
        <v>1578</v>
      </c>
      <c r="C1332" s="315">
        <v>2589.1999999999998</v>
      </c>
      <c r="D1332" s="57"/>
      <c r="E1332" s="60">
        <v>1780.4</v>
      </c>
      <c r="F1332" s="57">
        <f t="shared" ref="F1332:F1384" si="176">C1332+D1332+E1332</f>
        <v>4369.6000000000004</v>
      </c>
      <c r="G1332" s="187" t="s">
        <v>1996</v>
      </c>
      <c r="H1332" s="157">
        <v>1632</v>
      </c>
      <c r="I1332" s="56">
        <f>2/73094.9*H1332</f>
        <v>4.4654278205456199E-2</v>
      </c>
      <c r="J1332" s="245">
        <f>I1332*3680</f>
        <v>164.32774379607881</v>
      </c>
      <c r="K1332" s="245">
        <f>J1332*0.22</f>
        <v>36.152103635137337</v>
      </c>
      <c r="L1332" s="54">
        <f t="shared" ref="L1332:L1363" si="177">J1332*0.31</f>
        <v>50.941600576784431</v>
      </c>
      <c r="M1332" s="54">
        <v>30.470235202630835</v>
      </c>
      <c r="N1332" s="56">
        <f t="shared" ref="N1332:N1363" si="178">(J1332+K1332+L1332+M1332)/F1332</f>
        <v>6.4512010987420224E-2</v>
      </c>
      <c r="R1332" s="177"/>
    </row>
    <row r="1333" spans="1:18" ht="12.75" customHeight="1" x14ac:dyDescent="0.2">
      <c r="A1333" s="57">
        <f>A1332+1</f>
        <v>2</v>
      </c>
      <c r="B1333" s="57" t="s">
        <v>1579</v>
      </c>
      <c r="C1333" s="315">
        <v>3208.2</v>
      </c>
      <c r="D1333" s="59"/>
      <c r="E1333" s="60">
        <v>45.1</v>
      </c>
      <c r="F1333" s="57">
        <f t="shared" si="176"/>
        <v>3253.2999999999997</v>
      </c>
      <c r="G1333" s="187" t="s">
        <v>1996</v>
      </c>
      <c r="H1333" s="57">
        <v>961</v>
      </c>
      <c r="I1333" s="56">
        <f t="shared" ref="I1333:I1384" si="179">2/73094.9*H1333</f>
        <v>2.6294584163874635E-2</v>
      </c>
      <c r="J1333" s="245">
        <f t="shared" ref="J1333:J1384" si="180">I1333*3680</f>
        <v>96.764069723058654</v>
      </c>
      <c r="K1333" s="245">
        <f t="shared" ref="K1333:K1382" si="181">J1333*0.22</f>
        <v>21.288095339072903</v>
      </c>
      <c r="L1333" s="54">
        <f t="shared" si="177"/>
        <v>29.996861614148184</v>
      </c>
      <c r="M1333" s="54">
        <v>17.942338253509952</v>
      </c>
      <c r="N1333" s="56">
        <f t="shared" si="178"/>
        <v>5.1022458712627082E-2</v>
      </c>
      <c r="R1333" s="177"/>
    </row>
    <row r="1334" spans="1:18" ht="12.75" customHeight="1" x14ac:dyDescent="0.2">
      <c r="A1334" s="57">
        <f t="shared" ref="A1334:A1384" si="182">A1333+1</f>
        <v>3</v>
      </c>
      <c r="B1334" s="57" t="s">
        <v>1978</v>
      </c>
      <c r="C1334" s="315">
        <v>7422.1</v>
      </c>
      <c r="D1334" s="59"/>
      <c r="E1334" s="60">
        <v>176.5</v>
      </c>
      <c r="F1334" s="57">
        <f t="shared" si="176"/>
        <v>7598.6</v>
      </c>
      <c r="G1334" s="187" t="s">
        <v>1996</v>
      </c>
      <c r="H1334" s="57">
        <v>2254</v>
      </c>
      <c r="I1334" s="56">
        <f t="shared" si="179"/>
        <v>6.1673249433271002E-2</v>
      </c>
      <c r="J1334" s="245">
        <f t="shared" si="180"/>
        <v>226.95755791443727</v>
      </c>
      <c r="K1334" s="245">
        <f t="shared" si="181"/>
        <v>49.930662741176199</v>
      </c>
      <c r="L1334" s="54">
        <f t="shared" si="177"/>
        <v>70.35684295347555</v>
      </c>
      <c r="M1334" s="54">
        <v>42.08327827618254</v>
      </c>
      <c r="N1334" s="56">
        <f t="shared" si="178"/>
        <v>5.1236851773388728E-2</v>
      </c>
      <c r="R1334" s="177"/>
    </row>
    <row r="1335" spans="1:18" ht="12.75" customHeight="1" x14ac:dyDescent="0.2">
      <c r="A1335" s="57">
        <f t="shared" si="182"/>
        <v>4</v>
      </c>
      <c r="B1335" s="57" t="s">
        <v>1581</v>
      </c>
      <c r="C1335" s="315">
        <v>3200.7</v>
      </c>
      <c r="D1335" s="59">
        <v>43.2</v>
      </c>
      <c r="E1335" s="60"/>
      <c r="F1335" s="57">
        <f t="shared" si="176"/>
        <v>3243.8999999999996</v>
      </c>
      <c r="G1335" s="187" t="s">
        <v>1996</v>
      </c>
      <c r="H1335" s="57">
        <v>961</v>
      </c>
      <c r="I1335" s="56">
        <f t="shared" si="179"/>
        <v>2.6294584163874635E-2</v>
      </c>
      <c r="J1335" s="245">
        <f t="shared" si="180"/>
        <v>96.764069723058654</v>
      </c>
      <c r="K1335" s="245">
        <f t="shared" si="181"/>
        <v>21.288095339072903</v>
      </c>
      <c r="L1335" s="54">
        <f t="shared" si="177"/>
        <v>29.996861614148184</v>
      </c>
      <c r="M1335" s="54">
        <v>17.942338253509952</v>
      </c>
      <c r="N1335" s="56">
        <f t="shared" si="178"/>
        <v>5.1170308865806501E-2</v>
      </c>
      <c r="R1335" s="177"/>
    </row>
    <row r="1336" spans="1:18" ht="12.75" customHeight="1" x14ac:dyDescent="0.2">
      <c r="A1336" s="57">
        <f t="shared" si="182"/>
        <v>5</v>
      </c>
      <c r="B1336" s="57" t="s">
        <v>1582</v>
      </c>
      <c r="C1336" s="315">
        <v>3204.9</v>
      </c>
      <c r="D1336" s="59"/>
      <c r="E1336" s="60"/>
      <c r="F1336" s="57">
        <f t="shared" si="176"/>
        <v>3204.9</v>
      </c>
      <c r="G1336" s="187" t="s">
        <v>1996</v>
      </c>
      <c r="H1336" s="57">
        <v>961</v>
      </c>
      <c r="I1336" s="56">
        <f t="shared" si="179"/>
        <v>2.6294584163874635E-2</v>
      </c>
      <c r="J1336" s="245">
        <f t="shared" si="180"/>
        <v>96.764069723058654</v>
      </c>
      <c r="K1336" s="245">
        <f t="shared" si="181"/>
        <v>21.288095339072903</v>
      </c>
      <c r="L1336" s="54">
        <f t="shared" si="177"/>
        <v>29.996861614148184</v>
      </c>
      <c r="M1336" s="54">
        <v>17.942338253509952</v>
      </c>
      <c r="N1336" s="56">
        <f t="shared" si="178"/>
        <v>5.1792993519232951E-2</v>
      </c>
      <c r="R1336" s="177"/>
    </row>
    <row r="1337" spans="1:18" ht="12.75" customHeight="1" x14ac:dyDescent="0.2">
      <c r="A1337" s="57">
        <f t="shared" si="182"/>
        <v>6</v>
      </c>
      <c r="B1337" s="57" t="s">
        <v>1583</v>
      </c>
      <c r="C1337" s="315">
        <v>3188.3</v>
      </c>
      <c r="D1337" s="59"/>
      <c r="E1337" s="60"/>
      <c r="F1337" s="57">
        <f t="shared" si="176"/>
        <v>3188.3</v>
      </c>
      <c r="G1337" s="187" t="s">
        <v>1996</v>
      </c>
      <c r="H1337" s="57">
        <v>963</v>
      </c>
      <c r="I1337" s="56">
        <f t="shared" si="179"/>
        <v>2.634930754402838E-2</v>
      </c>
      <c r="J1337" s="245">
        <f t="shared" si="180"/>
        <v>96.965451762024443</v>
      </c>
      <c r="K1337" s="245">
        <f t="shared" si="181"/>
        <v>21.332399387645378</v>
      </c>
      <c r="L1337" s="54">
        <f t="shared" si="177"/>
        <v>30.059290046227577</v>
      </c>
      <c r="M1337" s="54">
        <v>17.979679228022977</v>
      </c>
      <c r="N1337" s="56">
        <f t="shared" si="178"/>
        <v>5.217100662544942E-2</v>
      </c>
      <c r="R1337" s="177"/>
    </row>
    <row r="1338" spans="1:18" x14ac:dyDescent="0.2">
      <c r="A1338" s="57">
        <f t="shared" si="182"/>
        <v>7</v>
      </c>
      <c r="B1338" s="57" t="s">
        <v>1584</v>
      </c>
      <c r="C1338" s="315">
        <v>3475.5</v>
      </c>
      <c r="D1338" s="59"/>
      <c r="E1338" s="60"/>
      <c r="F1338" s="57">
        <f t="shared" si="176"/>
        <v>3475.5</v>
      </c>
      <c r="G1338" s="187" t="s">
        <v>1996</v>
      </c>
      <c r="H1338" s="57">
        <v>1015</v>
      </c>
      <c r="I1338" s="56">
        <f t="shared" si="179"/>
        <v>2.7772115428025761E-2</v>
      </c>
      <c r="J1338" s="245">
        <f t="shared" si="180"/>
        <v>102.2013847751348</v>
      </c>
      <c r="K1338" s="245">
        <f t="shared" si="181"/>
        <v>22.484304650529655</v>
      </c>
      <c r="L1338" s="54">
        <f t="shared" si="177"/>
        <v>31.682429280291789</v>
      </c>
      <c r="M1338" s="54">
        <v>18.950544565361707</v>
      </c>
      <c r="N1338" s="56">
        <f t="shared" si="178"/>
        <v>5.0444155739121838E-2</v>
      </c>
      <c r="R1338" s="177"/>
    </row>
    <row r="1339" spans="1:18" x14ac:dyDescent="0.2">
      <c r="A1339" s="57">
        <f t="shared" si="182"/>
        <v>8</v>
      </c>
      <c r="B1339" s="57" t="s">
        <v>1979</v>
      </c>
      <c r="C1339" s="315">
        <v>3043.6</v>
      </c>
      <c r="D1339" s="59"/>
      <c r="E1339" s="60"/>
      <c r="F1339" s="57">
        <f t="shared" si="176"/>
        <v>3043.6</v>
      </c>
      <c r="G1339" s="187" t="s">
        <v>1996</v>
      </c>
      <c r="H1339" s="57">
        <v>1174</v>
      </c>
      <c r="I1339" s="56">
        <f t="shared" si="179"/>
        <v>3.2122624150248517E-2</v>
      </c>
      <c r="J1339" s="245">
        <f t="shared" si="180"/>
        <v>118.21125687291455</v>
      </c>
      <c r="K1339" s="245">
        <f t="shared" si="181"/>
        <v>26.0064765120412</v>
      </c>
      <c r="L1339" s="54">
        <f t="shared" si="177"/>
        <v>36.645489630603507</v>
      </c>
      <c r="M1339" s="54">
        <v>21.919152039147427</v>
      </c>
      <c r="N1339" s="56">
        <f t="shared" si="178"/>
        <v>6.6625829627647085E-2</v>
      </c>
      <c r="R1339" s="177"/>
    </row>
    <row r="1340" spans="1:18" x14ac:dyDescent="0.2">
      <c r="A1340" s="57">
        <f t="shared" si="182"/>
        <v>9</v>
      </c>
      <c r="B1340" s="57" t="s">
        <v>1585</v>
      </c>
      <c r="C1340" s="315">
        <v>7039.4</v>
      </c>
      <c r="D1340" s="59"/>
      <c r="E1340" s="60">
        <v>816.4</v>
      </c>
      <c r="F1340" s="57">
        <f t="shared" si="176"/>
        <v>7855.7999999999993</v>
      </c>
      <c r="G1340" s="187" t="s">
        <v>1996</v>
      </c>
      <c r="H1340" s="57">
        <v>1393</v>
      </c>
      <c r="I1340" s="56">
        <f t="shared" si="179"/>
        <v>3.8114834277083627E-2</v>
      </c>
      <c r="J1340" s="245">
        <f t="shared" si="180"/>
        <v>140.26259013966774</v>
      </c>
      <c r="K1340" s="245">
        <f t="shared" si="181"/>
        <v>30.857769830726902</v>
      </c>
      <c r="L1340" s="54">
        <f t="shared" si="177"/>
        <v>43.481402943296999</v>
      </c>
      <c r="M1340" s="54">
        <v>26.007988748323996</v>
      </c>
      <c r="N1340" s="56">
        <f t="shared" si="178"/>
        <v>3.0628293956314528E-2</v>
      </c>
      <c r="R1340" s="177"/>
    </row>
    <row r="1341" spans="1:18" x14ac:dyDescent="0.2">
      <c r="A1341" s="57">
        <f t="shared" si="182"/>
        <v>10</v>
      </c>
      <c r="B1341" s="57" t="s">
        <v>1586</v>
      </c>
      <c r="C1341" s="315">
        <v>10010.700000000001</v>
      </c>
      <c r="D1341" s="59">
        <v>269</v>
      </c>
      <c r="E1341" s="60"/>
      <c r="F1341" s="57">
        <f t="shared" si="176"/>
        <v>10279.700000000001</v>
      </c>
      <c r="G1341" s="187" t="s">
        <v>1996</v>
      </c>
      <c r="H1341" s="57">
        <v>2994</v>
      </c>
      <c r="I1341" s="56">
        <f t="shared" si="179"/>
        <v>8.1920900090156776E-2</v>
      </c>
      <c r="J1341" s="245">
        <f t="shared" si="180"/>
        <v>301.46891233177695</v>
      </c>
      <c r="K1341" s="245">
        <f t="shared" si="181"/>
        <v>66.323160712990926</v>
      </c>
      <c r="L1341" s="54">
        <f t="shared" si="177"/>
        <v>93.455362822850859</v>
      </c>
      <c r="M1341" s="54">
        <v>55.899438846002894</v>
      </c>
      <c r="N1341" s="56">
        <f t="shared" si="178"/>
        <v>5.0307584337443853E-2</v>
      </c>
      <c r="R1341" s="177"/>
    </row>
    <row r="1342" spans="1:18" x14ac:dyDescent="0.2">
      <c r="A1342" s="57">
        <f t="shared" si="182"/>
        <v>11</v>
      </c>
      <c r="B1342" s="57" t="s">
        <v>1587</v>
      </c>
      <c r="C1342" s="315">
        <v>9985.1</v>
      </c>
      <c r="D1342" s="59">
        <v>248.8</v>
      </c>
      <c r="E1342" s="60"/>
      <c r="F1342" s="57">
        <f t="shared" si="176"/>
        <v>10233.9</v>
      </c>
      <c r="G1342" s="187" t="s">
        <v>1996</v>
      </c>
      <c r="H1342" s="57">
        <v>2967</v>
      </c>
      <c r="I1342" s="56">
        <f t="shared" si="179"/>
        <v>8.1182134458081215E-2</v>
      </c>
      <c r="J1342" s="245">
        <f t="shared" si="180"/>
        <v>298.75025480573885</v>
      </c>
      <c r="K1342" s="245">
        <f t="shared" si="181"/>
        <v>65.725056057262549</v>
      </c>
      <c r="L1342" s="54">
        <f t="shared" si="177"/>
        <v>92.612578989779038</v>
      </c>
      <c r="M1342" s="54">
        <v>55.395335690077019</v>
      </c>
      <c r="N1342" s="56">
        <f t="shared" si="178"/>
        <v>5.0077021032339332E-2</v>
      </c>
      <c r="R1342" s="177"/>
    </row>
    <row r="1343" spans="1:18" x14ac:dyDescent="0.2">
      <c r="A1343" s="57">
        <f t="shared" si="182"/>
        <v>12</v>
      </c>
      <c r="B1343" s="57" t="s">
        <v>1980</v>
      </c>
      <c r="C1343" s="315">
        <v>4399.7</v>
      </c>
      <c r="D1343" s="59"/>
      <c r="E1343" s="60"/>
      <c r="F1343" s="57">
        <f t="shared" si="176"/>
        <v>4399.7</v>
      </c>
      <c r="G1343" s="187" t="s">
        <v>1996</v>
      </c>
      <c r="H1343" s="57">
        <v>1187</v>
      </c>
      <c r="I1343" s="56">
        <f t="shared" si="179"/>
        <v>3.2478326121247861E-2</v>
      </c>
      <c r="J1343" s="245">
        <f t="shared" si="180"/>
        <v>119.52024012619212</v>
      </c>
      <c r="K1343" s="245">
        <f t="shared" si="181"/>
        <v>26.294452827762267</v>
      </c>
      <c r="L1343" s="54">
        <f t="shared" si="177"/>
        <v>37.05127443911956</v>
      </c>
      <c r="M1343" s="54">
        <v>22.161868373482111</v>
      </c>
      <c r="N1343" s="56">
        <f t="shared" si="178"/>
        <v>4.6600412702356091E-2</v>
      </c>
      <c r="R1343" s="177"/>
    </row>
    <row r="1344" spans="1:18" x14ac:dyDescent="0.2">
      <c r="A1344" s="57">
        <f t="shared" si="182"/>
        <v>13</v>
      </c>
      <c r="B1344" s="57" t="s">
        <v>1588</v>
      </c>
      <c r="C1344" s="315">
        <v>4393.8999999999996</v>
      </c>
      <c r="D1344" s="59"/>
      <c r="E1344" s="60"/>
      <c r="F1344" s="57">
        <f t="shared" si="176"/>
        <v>4393.8999999999996</v>
      </c>
      <c r="G1344" s="187" t="s">
        <v>1996</v>
      </c>
      <c r="H1344" s="57">
        <v>1174</v>
      </c>
      <c r="I1344" s="56">
        <f t="shared" si="179"/>
        <v>3.2122624150248517E-2</v>
      </c>
      <c r="J1344" s="245">
        <f t="shared" si="180"/>
        <v>118.21125687291455</v>
      </c>
      <c r="K1344" s="245">
        <f t="shared" si="181"/>
        <v>26.0064765120412</v>
      </c>
      <c r="L1344" s="54">
        <f t="shared" si="177"/>
        <v>36.645489630603507</v>
      </c>
      <c r="M1344" s="54">
        <v>21.919152039147427</v>
      </c>
      <c r="N1344" s="56">
        <f t="shared" si="178"/>
        <v>4.6150885330732763E-2</v>
      </c>
      <c r="R1344" s="177"/>
    </row>
    <row r="1345" spans="1:18" ht="13.5" customHeight="1" x14ac:dyDescent="0.2">
      <c r="A1345" s="57">
        <f t="shared" si="182"/>
        <v>14</v>
      </c>
      <c r="B1345" s="57" t="s">
        <v>1589</v>
      </c>
      <c r="C1345" s="315">
        <v>13614.8</v>
      </c>
      <c r="D1345" s="59"/>
      <c r="E1345" s="60">
        <v>2083.39</v>
      </c>
      <c r="F1345" s="57">
        <f t="shared" si="176"/>
        <v>15698.189999999999</v>
      </c>
      <c r="G1345" s="187" t="s">
        <v>1996</v>
      </c>
      <c r="H1345" s="57">
        <v>2526</v>
      </c>
      <c r="I1345" s="56">
        <f t="shared" si="179"/>
        <v>6.9115629134180359E-2</v>
      </c>
      <c r="J1345" s="245">
        <f t="shared" si="180"/>
        <v>254.34551521378373</v>
      </c>
      <c r="K1345" s="245">
        <f t="shared" si="181"/>
        <v>55.956013347032417</v>
      </c>
      <c r="L1345" s="54">
        <f t="shared" si="177"/>
        <v>78.847109716272954</v>
      </c>
      <c r="M1345" s="54">
        <v>47.161650809954345</v>
      </c>
      <c r="N1345" s="56">
        <f t="shared" si="178"/>
        <v>2.7793668511276997E-2</v>
      </c>
      <c r="R1345" s="177"/>
    </row>
    <row r="1346" spans="1:18" x14ac:dyDescent="0.2">
      <c r="A1346" s="57">
        <f t="shared" si="182"/>
        <v>15</v>
      </c>
      <c r="B1346" s="57" t="s">
        <v>1590</v>
      </c>
      <c r="C1346" s="315">
        <v>3086.6</v>
      </c>
      <c r="D1346" s="59"/>
      <c r="E1346" s="60"/>
      <c r="F1346" s="57">
        <f t="shared" si="176"/>
        <v>3086.6</v>
      </c>
      <c r="G1346" s="187" t="s">
        <v>1996</v>
      </c>
      <c r="H1346" s="57">
        <v>484</v>
      </c>
      <c r="I1346" s="56">
        <f t="shared" si="179"/>
        <v>1.3243057997206372E-2</v>
      </c>
      <c r="J1346" s="245">
        <f t="shared" si="180"/>
        <v>48.734453429719451</v>
      </c>
      <c r="K1346" s="245">
        <f t="shared" si="181"/>
        <v>10.721579754538279</v>
      </c>
      <c r="L1346" s="54">
        <f t="shared" si="177"/>
        <v>15.10768056321303</v>
      </c>
      <c r="M1346" s="54">
        <v>9.0365158321527748</v>
      </c>
      <c r="N1346" s="56">
        <f t="shared" si="178"/>
        <v>2.7084892626068661E-2</v>
      </c>
      <c r="R1346" s="177"/>
    </row>
    <row r="1347" spans="1:18" x14ac:dyDescent="0.2">
      <c r="A1347" s="57">
        <f t="shared" si="182"/>
        <v>16</v>
      </c>
      <c r="B1347" s="57" t="s">
        <v>1591</v>
      </c>
      <c r="C1347" s="315">
        <v>3011.7</v>
      </c>
      <c r="D1347" s="59"/>
      <c r="E1347" s="60"/>
      <c r="F1347" s="57">
        <f t="shared" si="176"/>
        <v>3011.7</v>
      </c>
      <c r="G1347" s="187" t="s">
        <v>1996</v>
      </c>
      <c r="H1347" s="57">
        <v>484</v>
      </c>
      <c r="I1347" s="56">
        <f t="shared" si="179"/>
        <v>1.3243057997206372E-2</v>
      </c>
      <c r="J1347" s="245">
        <f t="shared" si="180"/>
        <v>48.734453429719451</v>
      </c>
      <c r="K1347" s="245">
        <f t="shared" si="181"/>
        <v>10.721579754538279</v>
      </c>
      <c r="L1347" s="54">
        <f t="shared" si="177"/>
        <v>15.10768056321303</v>
      </c>
      <c r="M1347" s="54">
        <v>9.0365158321527748</v>
      </c>
      <c r="N1347" s="56">
        <f t="shared" si="178"/>
        <v>2.7758485101312725E-2</v>
      </c>
      <c r="R1347" s="177"/>
    </row>
    <row r="1348" spans="1:18" x14ac:dyDescent="0.2">
      <c r="A1348" s="57">
        <f t="shared" si="182"/>
        <v>17</v>
      </c>
      <c r="B1348" s="57" t="s">
        <v>1592</v>
      </c>
      <c r="C1348" s="315">
        <v>4401.5</v>
      </c>
      <c r="D1348" s="59"/>
      <c r="E1348" s="60"/>
      <c r="F1348" s="57">
        <f t="shared" si="176"/>
        <v>4401.5</v>
      </c>
      <c r="G1348" s="187" t="s">
        <v>1996</v>
      </c>
      <c r="H1348" s="57">
        <v>1207</v>
      </c>
      <c r="I1348" s="56">
        <f t="shared" si="179"/>
        <v>3.3025559922785316E-2</v>
      </c>
      <c r="J1348" s="245">
        <f t="shared" si="180"/>
        <v>121.53406051584996</v>
      </c>
      <c r="K1348" s="245">
        <f t="shared" si="181"/>
        <v>26.73749331348699</v>
      </c>
      <c r="L1348" s="54">
        <f t="shared" si="177"/>
        <v>37.675558759913486</v>
      </c>
      <c r="M1348" s="54">
        <v>22.535278118612393</v>
      </c>
      <c r="N1348" s="56">
        <f t="shared" si="178"/>
        <v>4.7366213951576239E-2</v>
      </c>
      <c r="R1348" s="177"/>
    </row>
    <row r="1349" spans="1:18" x14ac:dyDescent="0.2">
      <c r="A1349" s="57">
        <f t="shared" si="182"/>
        <v>18</v>
      </c>
      <c r="B1349" s="57" t="s">
        <v>1593</v>
      </c>
      <c r="C1349" s="315">
        <v>4380.8999999999996</v>
      </c>
      <c r="D1349" s="59"/>
      <c r="E1349" s="60"/>
      <c r="F1349" s="57">
        <f t="shared" si="176"/>
        <v>4380.8999999999996</v>
      </c>
      <c r="G1349" s="187" t="s">
        <v>1996</v>
      </c>
      <c r="H1349" s="57">
        <v>1207</v>
      </c>
      <c r="I1349" s="56">
        <f t="shared" si="179"/>
        <v>3.3025559922785316E-2</v>
      </c>
      <c r="J1349" s="245">
        <f t="shared" si="180"/>
        <v>121.53406051584996</v>
      </c>
      <c r="K1349" s="245">
        <f t="shared" si="181"/>
        <v>26.73749331348699</v>
      </c>
      <c r="L1349" s="54">
        <f t="shared" si="177"/>
        <v>37.675558759913486</v>
      </c>
      <c r="M1349" s="54">
        <v>22.535278118612393</v>
      </c>
      <c r="N1349" s="56">
        <f t="shared" si="178"/>
        <v>4.758894079021727E-2</v>
      </c>
      <c r="R1349" s="177"/>
    </row>
    <row r="1350" spans="1:18" x14ac:dyDescent="0.2">
      <c r="A1350" s="57">
        <f t="shared" si="182"/>
        <v>19</v>
      </c>
      <c r="B1350" s="57" t="s">
        <v>1595</v>
      </c>
      <c r="C1350" s="315">
        <v>9529.6</v>
      </c>
      <c r="D1350" s="59"/>
      <c r="E1350" s="60">
        <v>1865.5</v>
      </c>
      <c r="F1350" s="57">
        <f t="shared" si="176"/>
        <v>11395.1</v>
      </c>
      <c r="G1350" s="187" t="s">
        <v>1996</v>
      </c>
      <c r="H1350" s="157">
        <v>2010</v>
      </c>
      <c r="I1350" s="56">
        <f t="shared" si="179"/>
        <v>5.4996997054514066E-2</v>
      </c>
      <c r="J1350" s="245">
        <f t="shared" si="180"/>
        <v>202.38894916061176</v>
      </c>
      <c r="K1350" s="245">
        <f t="shared" si="181"/>
        <v>44.525568815334587</v>
      </c>
      <c r="L1350" s="54">
        <f t="shared" si="177"/>
        <v>62.740574239789645</v>
      </c>
      <c r="M1350" s="54">
        <v>37.527679385593132</v>
      </c>
      <c r="N1350" s="56">
        <f t="shared" si="178"/>
        <v>3.0467724864312654E-2</v>
      </c>
      <c r="R1350" s="177"/>
    </row>
    <row r="1351" spans="1:18" x14ac:dyDescent="0.2">
      <c r="A1351" s="57">
        <f t="shared" si="182"/>
        <v>20</v>
      </c>
      <c r="B1351" s="57" t="s">
        <v>1596</v>
      </c>
      <c r="C1351" s="315">
        <v>1989.5</v>
      </c>
      <c r="D1351" s="59"/>
      <c r="E1351" s="60">
        <v>39.200000000000003</v>
      </c>
      <c r="F1351" s="57">
        <f t="shared" si="176"/>
        <v>2028.7</v>
      </c>
      <c r="G1351" s="187" t="s">
        <v>1996</v>
      </c>
      <c r="H1351" s="57">
        <v>328</v>
      </c>
      <c r="I1351" s="56">
        <f t="shared" si="179"/>
        <v>8.9746343452142361E-3</v>
      </c>
      <c r="J1351" s="245">
        <f t="shared" si="180"/>
        <v>33.026654390388387</v>
      </c>
      <c r="K1351" s="245">
        <f t="shared" si="181"/>
        <v>7.2658639658854449</v>
      </c>
      <c r="L1351" s="54">
        <f t="shared" si="177"/>
        <v>10.238262861020401</v>
      </c>
      <c r="M1351" s="54">
        <v>6.1239198201365896</v>
      </c>
      <c r="N1351" s="56">
        <f t="shared" si="178"/>
        <v>2.7926603754833551E-2</v>
      </c>
      <c r="R1351" s="177"/>
    </row>
    <row r="1352" spans="1:18" x14ac:dyDescent="0.2">
      <c r="A1352" s="57">
        <f t="shared" si="182"/>
        <v>21</v>
      </c>
      <c r="B1352" s="57" t="s">
        <v>1597</v>
      </c>
      <c r="C1352" s="315">
        <v>2017.8</v>
      </c>
      <c r="D1352" s="59"/>
      <c r="E1352" s="60"/>
      <c r="F1352" s="57">
        <f t="shared" si="176"/>
        <v>2017.8</v>
      </c>
      <c r="G1352" s="187" t="s">
        <v>1996</v>
      </c>
      <c r="H1352" s="57">
        <v>329</v>
      </c>
      <c r="I1352" s="56">
        <f t="shared" si="179"/>
        <v>9.0019960352911085E-3</v>
      </c>
      <c r="J1352" s="245">
        <f t="shared" si="180"/>
        <v>33.127345409871282</v>
      </c>
      <c r="K1352" s="245">
        <f t="shared" si="181"/>
        <v>7.2880159901716821</v>
      </c>
      <c r="L1352" s="54">
        <f t="shared" si="177"/>
        <v>10.269477077060097</v>
      </c>
      <c r="M1352" s="54">
        <v>6.1425903073931041</v>
      </c>
      <c r="N1352" s="56">
        <f t="shared" si="178"/>
        <v>2.8163063130387633E-2</v>
      </c>
      <c r="R1352" s="177"/>
    </row>
    <row r="1353" spans="1:18" x14ac:dyDescent="0.2">
      <c r="A1353" s="57">
        <f t="shared" si="182"/>
        <v>22</v>
      </c>
      <c r="B1353" s="57" t="s">
        <v>1598</v>
      </c>
      <c r="C1353" s="315">
        <v>2036.7</v>
      </c>
      <c r="D1353" s="59"/>
      <c r="E1353" s="60"/>
      <c r="F1353" s="57">
        <f t="shared" si="176"/>
        <v>2036.7</v>
      </c>
      <c r="G1353" s="187" t="s">
        <v>1996</v>
      </c>
      <c r="H1353" s="57">
        <v>330</v>
      </c>
      <c r="I1353" s="56">
        <f t="shared" si="179"/>
        <v>9.029357725367981E-3</v>
      </c>
      <c r="J1353" s="245">
        <f t="shared" si="180"/>
        <v>33.228036429354169</v>
      </c>
      <c r="K1353" s="245">
        <f t="shared" si="181"/>
        <v>7.3101680144579175</v>
      </c>
      <c r="L1353" s="54">
        <f t="shared" si="177"/>
        <v>10.300691293099792</v>
      </c>
      <c r="M1353" s="54">
        <v>6.1612607946496185</v>
      </c>
      <c r="N1353" s="56">
        <f t="shared" si="178"/>
        <v>2.7986525522443906E-2</v>
      </c>
      <c r="R1353" s="177"/>
    </row>
    <row r="1354" spans="1:18" x14ac:dyDescent="0.2">
      <c r="A1354" s="57">
        <f t="shared" si="182"/>
        <v>23</v>
      </c>
      <c r="B1354" s="57" t="s">
        <v>1599</v>
      </c>
      <c r="C1354" s="315">
        <v>1983.9</v>
      </c>
      <c r="D1354" s="59"/>
      <c r="E1354" s="60">
        <v>39.4</v>
      </c>
      <c r="F1354" s="57">
        <f t="shared" si="176"/>
        <v>2023.3000000000002</v>
      </c>
      <c r="G1354" s="187" t="s">
        <v>1996</v>
      </c>
      <c r="H1354" s="57">
        <v>327</v>
      </c>
      <c r="I1354" s="56">
        <f t="shared" si="179"/>
        <v>8.9472726551373637E-3</v>
      </c>
      <c r="J1354" s="245">
        <f t="shared" si="180"/>
        <v>32.9259633709055</v>
      </c>
      <c r="K1354" s="245">
        <f t="shared" si="181"/>
        <v>7.2437119415992095</v>
      </c>
      <c r="L1354" s="54">
        <f t="shared" si="177"/>
        <v>10.207048644980706</v>
      </c>
      <c r="M1354" s="54">
        <v>6.1052493328800761</v>
      </c>
      <c r="N1354" s="56">
        <f t="shared" si="178"/>
        <v>2.7915767948581763E-2</v>
      </c>
      <c r="R1354" s="177"/>
    </row>
    <row r="1355" spans="1:18" x14ac:dyDescent="0.2">
      <c r="A1355" s="57">
        <f t="shared" si="182"/>
        <v>24</v>
      </c>
      <c r="B1355" s="57" t="s">
        <v>1600</v>
      </c>
      <c r="C1355" s="315">
        <v>5840.7</v>
      </c>
      <c r="D1355" s="59"/>
      <c r="E1355" s="60"/>
      <c r="F1355" s="57">
        <f t="shared" si="176"/>
        <v>5840.7</v>
      </c>
      <c r="G1355" s="187" t="s">
        <v>1996</v>
      </c>
      <c r="H1355" s="57">
        <v>1504</v>
      </c>
      <c r="I1355" s="56">
        <f t="shared" si="179"/>
        <v>4.1151981875616493E-2</v>
      </c>
      <c r="J1355" s="245">
        <f t="shared" si="180"/>
        <v>151.43929330226871</v>
      </c>
      <c r="K1355" s="245">
        <f t="shared" si="181"/>
        <v>33.316644526499118</v>
      </c>
      <c r="L1355" s="54">
        <f t="shared" si="177"/>
        <v>46.946180923703302</v>
      </c>
      <c r="M1355" s="54">
        <v>28.080412833797048</v>
      </c>
      <c r="N1355" s="56">
        <f t="shared" si="178"/>
        <v>4.4477978938529318E-2</v>
      </c>
      <c r="R1355" s="177"/>
    </row>
    <row r="1356" spans="1:18" x14ac:dyDescent="0.2">
      <c r="A1356" s="57">
        <f t="shared" si="182"/>
        <v>25</v>
      </c>
      <c r="B1356" s="57" t="s">
        <v>1601</v>
      </c>
      <c r="C1356" s="315">
        <v>6026.6</v>
      </c>
      <c r="D1356" s="59"/>
      <c r="E1356" s="60"/>
      <c r="F1356" s="57">
        <f t="shared" si="176"/>
        <v>6026.6</v>
      </c>
      <c r="G1356" s="187" t="s">
        <v>1996</v>
      </c>
      <c r="H1356" s="57">
        <v>1535</v>
      </c>
      <c r="I1356" s="56">
        <f t="shared" si="179"/>
        <v>4.2000194267999551E-2</v>
      </c>
      <c r="J1356" s="245">
        <f t="shared" si="180"/>
        <v>154.56071490623836</v>
      </c>
      <c r="K1356" s="245">
        <f t="shared" si="181"/>
        <v>34.003357279372437</v>
      </c>
      <c r="L1356" s="54">
        <f t="shared" si="177"/>
        <v>47.913821620933888</v>
      </c>
      <c r="M1356" s="54">
        <v>28.659197938748978</v>
      </c>
      <c r="N1356" s="56">
        <f t="shared" si="178"/>
        <v>4.3994473126687299E-2</v>
      </c>
      <c r="R1356" s="177"/>
    </row>
    <row r="1357" spans="1:18" x14ac:dyDescent="0.2">
      <c r="A1357" s="57">
        <f t="shared" si="182"/>
        <v>26</v>
      </c>
      <c r="B1357" s="57" t="s">
        <v>1602</v>
      </c>
      <c r="C1357" s="315">
        <v>5850.8</v>
      </c>
      <c r="D1357" s="59"/>
      <c r="E1357" s="60"/>
      <c r="F1357" s="57">
        <f t="shared" si="176"/>
        <v>5850.8</v>
      </c>
      <c r="G1357" s="187" t="s">
        <v>1996</v>
      </c>
      <c r="H1357" s="57">
        <v>1517</v>
      </c>
      <c r="I1357" s="56">
        <f t="shared" si="179"/>
        <v>4.1507683846615843E-2</v>
      </c>
      <c r="J1357" s="245">
        <f t="shared" si="180"/>
        <v>152.74827655554631</v>
      </c>
      <c r="K1357" s="245">
        <f t="shared" si="181"/>
        <v>33.604620842220186</v>
      </c>
      <c r="L1357" s="54">
        <f t="shared" si="177"/>
        <v>47.351965732219355</v>
      </c>
      <c r="M1357" s="54">
        <v>28.323129168131732</v>
      </c>
      <c r="N1357" s="56">
        <f t="shared" si="178"/>
        <v>4.4784985352108696E-2</v>
      </c>
      <c r="R1357" s="177"/>
    </row>
    <row r="1358" spans="1:18" x14ac:dyDescent="0.2">
      <c r="A1358" s="57">
        <f t="shared" si="182"/>
        <v>27</v>
      </c>
      <c r="B1358" s="57" t="s">
        <v>1603</v>
      </c>
      <c r="C1358" s="315">
        <v>7972.6</v>
      </c>
      <c r="D1358" s="59"/>
      <c r="E1358" s="60"/>
      <c r="F1358" s="57">
        <f t="shared" si="176"/>
        <v>7972.6</v>
      </c>
      <c r="G1358" s="187" t="s">
        <v>1996</v>
      </c>
      <c r="H1358" s="57">
        <v>1226</v>
      </c>
      <c r="I1358" s="56">
        <f t="shared" si="179"/>
        <v>3.3545432034245891E-2</v>
      </c>
      <c r="J1358" s="245">
        <f t="shared" si="180"/>
        <v>123.44718988602487</v>
      </c>
      <c r="K1358" s="245">
        <f t="shared" si="181"/>
        <v>27.158381774925473</v>
      </c>
      <c r="L1358" s="54">
        <f t="shared" si="177"/>
        <v>38.268628864667711</v>
      </c>
      <c r="M1358" s="54">
        <v>22.890017376486156</v>
      </c>
      <c r="N1358" s="56">
        <f t="shared" si="178"/>
        <v>2.6561500376552718E-2</v>
      </c>
      <c r="R1358" s="177"/>
    </row>
    <row r="1359" spans="1:18" x14ac:dyDescent="0.2">
      <c r="A1359" s="57">
        <f t="shared" si="182"/>
        <v>28</v>
      </c>
      <c r="B1359" s="57" t="s">
        <v>1604</v>
      </c>
      <c r="C1359" s="315">
        <v>4276.3</v>
      </c>
      <c r="D1359" s="59"/>
      <c r="E1359" s="60"/>
      <c r="F1359" s="57">
        <f t="shared" si="176"/>
        <v>4276.3</v>
      </c>
      <c r="G1359" s="187" t="s">
        <v>1996</v>
      </c>
      <c r="H1359" s="57">
        <v>1517</v>
      </c>
      <c r="I1359" s="56">
        <f t="shared" si="179"/>
        <v>4.1507683846615843E-2</v>
      </c>
      <c r="J1359" s="245">
        <f t="shared" si="180"/>
        <v>152.74827655554631</v>
      </c>
      <c r="K1359" s="245">
        <f t="shared" si="181"/>
        <v>33.604620842220186</v>
      </c>
      <c r="L1359" s="54">
        <f t="shared" si="177"/>
        <v>47.351965732219355</v>
      </c>
      <c r="M1359" s="54">
        <v>28.323129168131732</v>
      </c>
      <c r="N1359" s="56">
        <f t="shared" si="178"/>
        <v>6.1274464443120819E-2</v>
      </c>
      <c r="R1359" s="177"/>
    </row>
    <row r="1360" spans="1:18" x14ac:dyDescent="0.2">
      <c r="A1360" s="57">
        <f t="shared" si="182"/>
        <v>29</v>
      </c>
      <c r="B1360" s="57" t="s">
        <v>1605</v>
      </c>
      <c r="C1360" s="315">
        <v>4367.5</v>
      </c>
      <c r="D1360" s="59"/>
      <c r="E1360" s="60"/>
      <c r="F1360" s="57">
        <f t="shared" si="176"/>
        <v>4367.5</v>
      </c>
      <c r="G1360" s="187" t="s">
        <v>1996</v>
      </c>
      <c r="H1360" s="57">
        <v>1169</v>
      </c>
      <c r="I1360" s="56">
        <f t="shared" si="179"/>
        <v>3.1985815699864154E-2</v>
      </c>
      <c r="J1360" s="245">
        <f t="shared" si="180"/>
        <v>117.70780177550009</v>
      </c>
      <c r="K1360" s="245">
        <f t="shared" si="181"/>
        <v>25.895716390610019</v>
      </c>
      <c r="L1360" s="54">
        <f t="shared" si="177"/>
        <v>36.489418550405027</v>
      </c>
      <c r="M1360" s="54">
        <v>21.825799602864858</v>
      </c>
      <c r="N1360" s="56">
        <f t="shared" si="178"/>
        <v>4.6232109059961078E-2</v>
      </c>
      <c r="R1360" s="177"/>
    </row>
    <row r="1361" spans="1:18" x14ac:dyDescent="0.2">
      <c r="A1361" s="57">
        <f t="shared" si="182"/>
        <v>30</v>
      </c>
      <c r="B1361" s="57" t="s">
        <v>1606</v>
      </c>
      <c r="C1361" s="315">
        <v>4175.8999999999996</v>
      </c>
      <c r="D1361" s="59"/>
      <c r="E1361" s="60"/>
      <c r="F1361" s="57">
        <f t="shared" si="176"/>
        <v>4175.8999999999996</v>
      </c>
      <c r="G1361" s="187" t="s">
        <v>1996</v>
      </c>
      <c r="H1361" s="57">
        <v>638</v>
      </c>
      <c r="I1361" s="56">
        <f t="shared" si="179"/>
        <v>1.7456758269044765E-2</v>
      </c>
      <c r="J1361" s="245">
        <f t="shared" si="180"/>
        <v>64.24087043008474</v>
      </c>
      <c r="K1361" s="245">
        <f t="shared" si="181"/>
        <v>14.132991494618643</v>
      </c>
      <c r="L1361" s="54">
        <f t="shared" si="177"/>
        <v>19.914669833326268</v>
      </c>
      <c r="M1361" s="54">
        <v>11.91177086965593</v>
      </c>
      <c r="N1361" s="56">
        <f t="shared" si="178"/>
        <v>2.6389593291909673E-2</v>
      </c>
      <c r="R1361" s="177"/>
    </row>
    <row r="1362" spans="1:18" x14ac:dyDescent="0.2">
      <c r="A1362" s="57">
        <f t="shared" si="182"/>
        <v>31</v>
      </c>
      <c r="B1362" s="57" t="s">
        <v>1607</v>
      </c>
      <c r="C1362" s="315">
        <v>12124</v>
      </c>
      <c r="D1362" s="59"/>
      <c r="E1362" s="60">
        <v>87.2</v>
      </c>
      <c r="F1362" s="57">
        <f t="shared" si="176"/>
        <v>12211.2</v>
      </c>
      <c r="G1362" s="187" t="s">
        <v>1996</v>
      </c>
      <c r="H1362" s="57">
        <v>1855</v>
      </c>
      <c r="I1362" s="56">
        <f t="shared" si="179"/>
        <v>5.0755935092598806E-2</v>
      </c>
      <c r="J1362" s="245">
        <f t="shared" si="180"/>
        <v>186.78184114076362</v>
      </c>
      <c r="K1362" s="245">
        <f t="shared" si="181"/>
        <v>41.092005050967998</v>
      </c>
      <c r="L1362" s="54">
        <f t="shared" si="177"/>
        <v>57.902370753636724</v>
      </c>
      <c r="M1362" s="54">
        <v>34.633753860833458</v>
      </c>
      <c r="N1362" s="56">
        <f t="shared" si="178"/>
        <v>2.6239024076765736E-2</v>
      </c>
      <c r="R1362" s="177"/>
    </row>
    <row r="1363" spans="1:18" x14ac:dyDescent="0.2">
      <c r="A1363" s="57">
        <f t="shared" si="182"/>
        <v>32</v>
      </c>
      <c r="B1363" s="57" t="s">
        <v>1608</v>
      </c>
      <c r="C1363" s="315">
        <v>5787.7</v>
      </c>
      <c r="D1363" s="59"/>
      <c r="E1363" s="60"/>
      <c r="F1363" s="57">
        <f t="shared" si="176"/>
        <v>5787.7</v>
      </c>
      <c r="G1363" s="187" t="s">
        <v>1996</v>
      </c>
      <c r="H1363" s="57">
        <v>1584</v>
      </c>
      <c r="I1363" s="56">
        <f t="shared" si="179"/>
        <v>4.3340917081766309E-2</v>
      </c>
      <c r="J1363" s="245">
        <f t="shared" si="180"/>
        <v>159.4945748609</v>
      </c>
      <c r="K1363" s="245">
        <f t="shared" si="181"/>
        <v>35.088806469398001</v>
      </c>
      <c r="L1363" s="54">
        <f t="shared" si="177"/>
        <v>49.443318206878999</v>
      </c>
      <c r="M1363" s="54">
        <v>29.574051814318167</v>
      </c>
      <c r="N1363" s="56">
        <f t="shared" si="178"/>
        <v>4.7272794262227691E-2</v>
      </c>
      <c r="R1363" s="177"/>
    </row>
    <row r="1364" spans="1:18" x14ac:dyDescent="0.2">
      <c r="A1364" s="57">
        <f t="shared" si="182"/>
        <v>33</v>
      </c>
      <c r="B1364" s="57" t="s">
        <v>1609</v>
      </c>
      <c r="C1364" s="315">
        <v>4389.3999999999996</v>
      </c>
      <c r="D1364" s="59"/>
      <c r="E1364" s="60"/>
      <c r="F1364" s="57">
        <f t="shared" si="176"/>
        <v>4389.3999999999996</v>
      </c>
      <c r="G1364" s="187" t="s">
        <v>1996</v>
      </c>
      <c r="H1364" s="57">
        <v>1169</v>
      </c>
      <c r="I1364" s="56">
        <f t="shared" si="179"/>
        <v>3.1985815699864154E-2</v>
      </c>
      <c r="J1364" s="245">
        <f t="shared" si="180"/>
        <v>117.70780177550009</v>
      </c>
      <c r="K1364" s="245">
        <f t="shared" si="181"/>
        <v>25.895716390610019</v>
      </c>
      <c r="L1364" s="54">
        <f t="shared" ref="L1364:L1384" si="183">J1364*0.31</f>
        <v>36.489418550405027</v>
      </c>
      <c r="M1364" s="54">
        <v>21.825799602864858</v>
      </c>
      <c r="N1364" s="56">
        <f t="shared" ref="N1364:N1385" si="184">(J1364+K1364+L1364+M1364)/F1364</f>
        <v>4.6001443550230108E-2</v>
      </c>
      <c r="R1364" s="177"/>
    </row>
    <row r="1365" spans="1:18" x14ac:dyDescent="0.2">
      <c r="A1365" s="57">
        <f t="shared" si="182"/>
        <v>34</v>
      </c>
      <c r="B1365" s="57" t="s">
        <v>1981</v>
      </c>
      <c r="C1365" s="315">
        <v>4397.2</v>
      </c>
      <c r="D1365" s="59"/>
      <c r="E1365" s="60"/>
      <c r="F1365" s="57">
        <f t="shared" si="176"/>
        <v>4397.2</v>
      </c>
      <c r="G1365" s="187" t="s">
        <v>1996</v>
      </c>
      <c r="H1365" s="57">
        <v>1169</v>
      </c>
      <c r="I1365" s="56">
        <f t="shared" si="179"/>
        <v>3.1985815699864154E-2</v>
      </c>
      <c r="J1365" s="245">
        <f t="shared" si="180"/>
        <v>117.70780177550009</v>
      </c>
      <c r="K1365" s="245">
        <f t="shared" si="181"/>
        <v>25.895716390610019</v>
      </c>
      <c r="L1365" s="54">
        <f t="shared" si="183"/>
        <v>36.489418550405027</v>
      </c>
      <c r="M1365" s="54">
        <v>21.825799602864858</v>
      </c>
      <c r="N1365" s="56">
        <f t="shared" si="184"/>
        <v>4.5919843609428732E-2</v>
      </c>
      <c r="R1365" s="177"/>
    </row>
    <row r="1366" spans="1:18" x14ac:dyDescent="0.2">
      <c r="A1366" s="57">
        <f t="shared" si="182"/>
        <v>35</v>
      </c>
      <c r="B1366" s="57" t="s">
        <v>1610</v>
      </c>
      <c r="C1366" s="315">
        <v>4374.3999999999996</v>
      </c>
      <c r="D1366" s="59"/>
      <c r="E1366" s="60"/>
      <c r="F1366" s="57">
        <f t="shared" si="176"/>
        <v>4374.3999999999996</v>
      </c>
      <c r="G1366" s="187" t="s">
        <v>1996</v>
      </c>
      <c r="H1366" s="57">
        <v>1169</v>
      </c>
      <c r="I1366" s="56">
        <f t="shared" si="179"/>
        <v>3.1985815699864154E-2</v>
      </c>
      <c r="J1366" s="245">
        <f t="shared" si="180"/>
        <v>117.70780177550009</v>
      </c>
      <c r="K1366" s="245">
        <f t="shared" si="181"/>
        <v>25.895716390610019</v>
      </c>
      <c r="L1366" s="54">
        <f t="shared" si="183"/>
        <v>36.489418550405027</v>
      </c>
      <c r="M1366" s="54">
        <v>21.825799602864858</v>
      </c>
      <c r="N1366" s="56">
        <f t="shared" si="184"/>
        <v>4.6159184418292802E-2</v>
      </c>
      <c r="R1366" s="177"/>
    </row>
    <row r="1367" spans="1:18" x14ac:dyDescent="0.2">
      <c r="A1367" s="57">
        <f t="shared" si="182"/>
        <v>36</v>
      </c>
      <c r="B1367" s="57" t="s">
        <v>0</v>
      </c>
      <c r="C1367" s="315">
        <v>5726.2</v>
      </c>
      <c r="D1367" s="59"/>
      <c r="E1367" s="60"/>
      <c r="F1367" s="57">
        <f t="shared" si="176"/>
        <v>5726.2</v>
      </c>
      <c r="G1367" s="187" t="s">
        <v>1996</v>
      </c>
      <c r="H1367" s="57">
        <v>1584</v>
      </c>
      <c r="I1367" s="56">
        <f t="shared" si="179"/>
        <v>4.3340917081766309E-2</v>
      </c>
      <c r="J1367" s="245">
        <f t="shared" si="180"/>
        <v>159.4945748609</v>
      </c>
      <c r="K1367" s="245">
        <f t="shared" si="181"/>
        <v>35.088806469398001</v>
      </c>
      <c r="L1367" s="54">
        <f t="shared" si="183"/>
        <v>49.443318206878999</v>
      </c>
      <c r="M1367" s="54">
        <v>29.574051814318167</v>
      </c>
      <c r="N1367" s="56">
        <f t="shared" si="184"/>
        <v>4.7780509124986069E-2</v>
      </c>
      <c r="R1367" s="177"/>
    </row>
    <row r="1368" spans="1:18" x14ac:dyDescent="0.2">
      <c r="A1368" s="57">
        <f t="shared" si="182"/>
        <v>37</v>
      </c>
      <c r="B1368" s="57" t="s">
        <v>1</v>
      </c>
      <c r="C1368" s="315">
        <v>16363.4</v>
      </c>
      <c r="D1368" s="59">
        <v>254.1</v>
      </c>
      <c r="E1368" s="60">
        <v>876.7</v>
      </c>
      <c r="F1368" s="57">
        <f t="shared" si="176"/>
        <v>17494.2</v>
      </c>
      <c r="G1368" s="187" t="s">
        <v>1996</v>
      </c>
      <c r="H1368" s="57">
        <v>2585</v>
      </c>
      <c r="I1368" s="56">
        <f t="shared" si="179"/>
        <v>7.0729968848715852E-2</v>
      </c>
      <c r="J1368" s="245">
        <f t="shared" si="180"/>
        <v>260.28628536327432</v>
      </c>
      <c r="K1368" s="245">
        <f t="shared" si="181"/>
        <v>57.26298277992035</v>
      </c>
      <c r="L1368" s="54">
        <f t="shared" si="183"/>
        <v>80.688748462615038</v>
      </c>
      <c r="M1368" s="54">
        <v>48.263209558088676</v>
      </c>
      <c r="N1368" s="56">
        <f t="shared" si="184"/>
        <v>2.5522814770832528E-2</v>
      </c>
      <c r="R1368" s="177"/>
    </row>
    <row r="1369" spans="1:18" x14ac:dyDescent="0.2">
      <c r="A1369" s="57">
        <f t="shared" si="182"/>
        <v>38</v>
      </c>
      <c r="B1369" s="57" t="s">
        <v>2</v>
      </c>
      <c r="C1369" s="315">
        <v>20325.400000000001</v>
      </c>
      <c r="D1369" s="59"/>
      <c r="E1369" s="60">
        <v>72.400000000000006</v>
      </c>
      <c r="F1369" s="57">
        <f t="shared" si="176"/>
        <v>20397.800000000003</v>
      </c>
      <c r="G1369" s="187" t="s">
        <v>1996</v>
      </c>
      <c r="H1369" s="57">
        <v>3263</v>
      </c>
      <c r="I1369" s="56">
        <f t="shared" si="179"/>
        <v>8.9281194720835524E-2</v>
      </c>
      <c r="J1369" s="245">
        <f t="shared" si="180"/>
        <v>328.55479657267472</v>
      </c>
      <c r="K1369" s="245">
        <f t="shared" si="181"/>
        <v>72.282055245988445</v>
      </c>
      <c r="L1369" s="54">
        <f t="shared" si="183"/>
        <v>101.85198693752916</v>
      </c>
      <c r="M1369" s="54">
        <v>60.921799918005156</v>
      </c>
      <c r="N1369" s="56">
        <f t="shared" si="184"/>
        <v>2.763095229260986E-2</v>
      </c>
      <c r="R1369" s="177"/>
    </row>
    <row r="1370" spans="1:18" x14ac:dyDescent="0.2">
      <c r="A1370" s="57">
        <f t="shared" si="182"/>
        <v>39</v>
      </c>
      <c r="B1370" s="57" t="s">
        <v>3</v>
      </c>
      <c r="C1370" s="315">
        <v>3233.5</v>
      </c>
      <c r="D1370" s="59"/>
      <c r="E1370" s="60"/>
      <c r="F1370" s="57">
        <f t="shared" si="176"/>
        <v>3233.5</v>
      </c>
      <c r="G1370" s="187" t="s">
        <v>1996</v>
      </c>
      <c r="H1370" s="57">
        <v>952</v>
      </c>
      <c r="I1370" s="56">
        <f t="shared" si="179"/>
        <v>2.6048328953182782E-2</v>
      </c>
      <c r="J1370" s="245">
        <f t="shared" si="180"/>
        <v>95.85785054771263</v>
      </c>
      <c r="K1370" s="245">
        <f t="shared" si="181"/>
        <v>21.088727120496777</v>
      </c>
      <c r="L1370" s="54">
        <f t="shared" si="183"/>
        <v>29.715933669790914</v>
      </c>
      <c r="M1370" s="54">
        <v>17.774303868201322</v>
      </c>
      <c r="N1370" s="56">
        <f t="shared" si="184"/>
        <v>5.0854125624308535E-2</v>
      </c>
      <c r="R1370" s="177"/>
    </row>
    <row r="1371" spans="1:18" x14ac:dyDescent="0.2">
      <c r="A1371" s="57">
        <f t="shared" si="182"/>
        <v>40</v>
      </c>
      <c r="B1371" s="57" t="s">
        <v>4</v>
      </c>
      <c r="C1371" s="315">
        <v>6170.7</v>
      </c>
      <c r="D1371" s="59"/>
      <c r="E1371" s="60"/>
      <c r="F1371" s="57">
        <f t="shared" si="176"/>
        <v>6170.7</v>
      </c>
      <c r="G1371" s="187" t="s">
        <v>1996</v>
      </c>
      <c r="H1371" s="57">
        <v>2139</v>
      </c>
      <c r="I1371" s="56">
        <f t="shared" si="179"/>
        <v>5.8526655074430639E-2</v>
      </c>
      <c r="J1371" s="245">
        <f t="shared" si="180"/>
        <v>215.37809067390475</v>
      </c>
      <c r="K1371" s="245">
        <f t="shared" si="181"/>
        <v>47.383179948259048</v>
      </c>
      <c r="L1371" s="54">
        <f t="shared" si="183"/>
        <v>66.767208108910467</v>
      </c>
      <c r="M1371" s="54">
        <v>39.936172241683437</v>
      </c>
      <c r="N1371" s="56">
        <f t="shared" si="184"/>
        <v>5.9874025794927274E-2</v>
      </c>
      <c r="R1371" s="177"/>
    </row>
    <row r="1372" spans="1:18" x14ac:dyDescent="0.2">
      <c r="A1372" s="57">
        <f t="shared" si="182"/>
        <v>41</v>
      </c>
      <c r="B1372" s="57" t="s">
        <v>5</v>
      </c>
      <c r="C1372" s="315">
        <v>2571</v>
      </c>
      <c r="D1372" s="59"/>
      <c r="E1372" s="60">
        <v>379</v>
      </c>
      <c r="F1372" s="57">
        <f t="shared" si="176"/>
        <v>2950</v>
      </c>
      <c r="G1372" s="187" t="s">
        <v>1996</v>
      </c>
      <c r="H1372" s="157">
        <v>582</v>
      </c>
      <c r="I1372" s="56">
        <f t="shared" si="179"/>
        <v>1.5924503624739895E-2</v>
      </c>
      <c r="J1372" s="245">
        <f t="shared" si="180"/>
        <v>58.602173339042814</v>
      </c>
      <c r="K1372" s="245">
        <f t="shared" si="181"/>
        <v>12.892478134589419</v>
      </c>
      <c r="L1372" s="54">
        <f t="shared" si="183"/>
        <v>18.166673735103274</v>
      </c>
      <c r="M1372" s="54">
        <v>10.866223583291143</v>
      </c>
      <c r="N1372" s="56">
        <f t="shared" si="184"/>
        <v>3.4077135183737846E-2</v>
      </c>
      <c r="R1372" s="177"/>
    </row>
    <row r="1373" spans="1:18" x14ac:dyDescent="0.2">
      <c r="A1373" s="57">
        <f t="shared" si="182"/>
        <v>42</v>
      </c>
      <c r="B1373" s="57" t="s">
        <v>6</v>
      </c>
      <c r="C1373" s="315">
        <v>4446</v>
      </c>
      <c r="D1373" s="59"/>
      <c r="E1373" s="60">
        <v>135.1</v>
      </c>
      <c r="F1373" s="57">
        <f t="shared" si="176"/>
        <v>4581.1000000000004</v>
      </c>
      <c r="G1373" s="187" t="s">
        <v>2006</v>
      </c>
      <c r="H1373" s="57">
        <v>2123</v>
      </c>
      <c r="I1373" s="56">
        <f t="shared" si="179"/>
        <v>5.808886803320068E-2</v>
      </c>
      <c r="J1373" s="245">
        <f t="shared" si="180"/>
        <v>213.76703436217849</v>
      </c>
      <c r="K1373" s="245">
        <f t="shared" si="181"/>
        <v>47.028747559679267</v>
      </c>
      <c r="L1373" s="54">
        <f t="shared" si="183"/>
        <v>66.267780652275334</v>
      </c>
      <c r="M1373" s="54">
        <v>39.637444445579206</v>
      </c>
      <c r="N1373" s="56">
        <f t="shared" si="184"/>
        <v>8.0046496915525164E-2</v>
      </c>
      <c r="R1373" s="177"/>
    </row>
    <row r="1374" spans="1:18" x14ac:dyDescent="0.2">
      <c r="A1374" s="57">
        <f t="shared" si="182"/>
        <v>43</v>
      </c>
      <c r="B1374" s="57" t="s">
        <v>7</v>
      </c>
      <c r="C1374" s="315">
        <v>2571.8000000000002</v>
      </c>
      <c r="D1374" s="59"/>
      <c r="E1374" s="60"/>
      <c r="F1374" s="57">
        <f t="shared" si="176"/>
        <v>2571.8000000000002</v>
      </c>
      <c r="G1374" s="187" t="s">
        <v>1996</v>
      </c>
      <c r="H1374" s="57">
        <v>748</v>
      </c>
      <c r="I1374" s="56">
        <f t="shared" si="179"/>
        <v>2.0466544177500757E-2</v>
      </c>
      <c r="J1374" s="245">
        <f t="shared" si="180"/>
        <v>75.31688257320279</v>
      </c>
      <c r="K1374" s="245">
        <f t="shared" si="181"/>
        <v>16.569714166104614</v>
      </c>
      <c r="L1374" s="54">
        <f t="shared" si="183"/>
        <v>23.348233597692865</v>
      </c>
      <c r="M1374" s="54">
        <v>13.965524467872466</v>
      </c>
      <c r="N1374" s="56">
        <f t="shared" si="184"/>
        <v>5.0237325921484069E-2</v>
      </c>
      <c r="R1374" s="177"/>
    </row>
    <row r="1375" spans="1:18" x14ac:dyDescent="0.2">
      <c r="A1375" s="57">
        <f t="shared" si="182"/>
        <v>44</v>
      </c>
      <c r="B1375" s="57" t="s">
        <v>8</v>
      </c>
      <c r="C1375" s="315">
        <v>4089.4</v>
      </c>
      <c r="D1375" s="59"/>
      <c r="E1375" s="60"/>
      <c r="F1375" s="57">
        <f t="shared" si="176"/>
        <v>4089.4</v>
      </c>
      <c r="G1375" s="187" t="s">
        <v>1996</v>
      </c>
      <c r="H1375" s="57">
        <v>665</v>
      </c>
      <c r="I1375" s="56">
        <f t="shared" si="179"/>
        <v>1.8195523901120326E-2</v>
      </c>
      <c r="J1375" s="245">
        <f t="shared" si="180"/>
        <v>66.959527956122798</v>
      </c>
      <c r="K1375" s="245">
        <f t="shared" si="181"/>
        <v>14.731096150347016</v>
      </c>
      <c r="L1375" s="54">
        <f t="shared" si="183"/>
        <v>20.757453666398067</v>
      </c>
      <c r="M1375" s="54">
        <v>12.415874025581806</v>
      </c>
      <c r="N1375" s="56">
        <f t="shared" si="184"/>
        <v>2.8088216314972776E-2</v>
      </c>
      <c r="R1375" s="177"/>
    </row>
    <row r="1376" spans="1:18" x14ac:dyDescent="0.2">
      <c r="A1376" s="57">
        <f t="shared" si="182"/>
        <v>45</v>
      </c>
      <c r="B1376" s="57" t="s">
        <v>9</v>
      </c>
      <c r="C1376" s="315">
        <v>4079.1</v>
      </c>
      <c r="D1376" s="59"/>
      <c r="E1376" s="60"/>
      <c r="F1376" s="57">
        <f t="shared" si="176"/>
        <v>4079.1</v>
      </c>
      <c r="G1376" s="187" t="s">
        <v>1996</v>
      </c>
      <c r="H1376" s="57">
        <v>668</v>
      </c>
      <c r="I1376" s="56">
        <f t="shared" si="179"/>
        <v>1.8277608971350945E-2</v>
      </c>
      <c r="J1376" s="245">
        <f t="shared" si="180"/>
        <v>67.261601014571482</v>
      </c>
      <c r="K1376" s="245">
        <f t="shared" si="181"/>
        <v>14.797552223205725</v>
      </c>
      <c r="L1376" s="54">
        <f t="shared" si="183"/>
        <v>20.851096314517161</v>
      </c>
      <c r="M1376" s="54">
        <v>12.471885487351349</v>
      </c>
      <c r="N1376" s="56">
        <f t="shared" si="184"/>
        <v>2.8286174656087303E-2</v>
      </c>
      <c r="R1376" s="177"/>
    </row>
    <row r="1377" spans="1:18" x14ac:dyDescent="0.2">
      <c r="A1377" s="57">
        <f t="shared" si="182"/>
        <v>46</v>
      </c>
      <c r="B1377" s="57" t="s">
        <v>1982</v>
      </c>
      <c r="C1377" s="315">
        <v>8506.9</v>
      </c>
      <c r="D1377" s="59"/>
      <c r="E1377" s="60"/>
      <c r="F1377" s="57">
        <f t="shared" si="176"/>
        <v>8506.9</v>
      </c>
      <c r="G1377" s="187" t="s">
        <v>1996</v>
      </c>
      <c r="H1377" s="57">
        <v>1502</v>
      </c>
      <c r="I1377" s="56">
        <f t="shared" si="179"/>
        <v>4.1097258495462752E-2</v>
      </c>
      <c r="J1377" s="245">
        <f t="shared" si="180"/>
        <v>151.23791126330292</v>
      </c>
      <c r="K1377" s="245">
        <f t="shared" si="181"/>
        <v>33.27234047792664</v>
      </c>
      <c r="L1377" s="54">
        <f t="shared" si="183"/>
        <v>46.883752491623902</v>
      </c>
      <c r="M1377" s="54">
        <v>28.043071859284019</v>
      </c>
      <c r="N1377" s="56">
        <f>(J1377+K1377+L1377+M1377)/F1377</f>
        <v>3.0497252358924812E-2</v>
      </c>
      <c r="R1377" s="177"/>
    </row>
    <row r="1378" spans="1:18" x14ac:dyDescent="0.2">
      <c r="A1378" s="57">
        <f t="shared" si="182"/>
        <v>47</v>
      </c>
      <c r="B1378" s="57" t="s">
        <v>536</v>
      </c>
      <c r="C1378" s="315">
        <v>1934.1</v>
      </c>
      <c r="D1378" s="59"/>
      <c r="E1378" s="60">
        <v>1212.4000000000001</v>
      </c>
      <c r="F1378" s="57">
        <f t="shared" si="176"/>
        <v>3146.5</v>
      </c>
      <c r="G1378" s="187" t="s">
        <v>1993</v>
      </c>
      <c r="H1378" s="57">
        <v>818.6</v>
      </c>
      <c r="I1378" s="56">
        <f t="shared" si="179"/>
        <v>2.2398279496927968E-2</v>
      </c>
      <c r="J1378" s="245">
        <f t="shared" si="180"/>
        <v>82.425668548694915</v>
      </c>
      <c r="K1378" s="245">
        <f t="shared" si="181"/>
        <v>18.13364708071288</v>
      </c>
      <c r="L1378" s="54">
        <f t="shared" si="183"/>
        <v>25.551957250095423</v>
      </c>
      <c r="M1378" s="54">
        <v>15.283660868182356</v>
      </c>
      <c r="N1378" s="56">
        <f t="shared" si="184"/>
        <v>4.4937210789030853E-2</v>
      </c>
      <c r="R1378" s="177"/>
    </row>
    <row r="1379" spans="1:18" x14ac:dyDescent="0.2">
      <c r="A1379" s="57">
        <f t="shared" si="182"/>
        <v>48</v>
      </c>
      <c r="B1379" s="57" t="s">
        <v>537</v>
      </c>
      <c r="C1379" s="315">
        <v>4269.5</v>
      </c>
      <c r="D1379" s="59"/>
      <c r="E1379" s="60">
        <v>538</v>
      </c>
      <c r="F1379" s="57">
        <f t="shared" si="176"/>
        <v>4807.5</v>
      </c>
      <c r="G1379" s="187" t="s">
        <v>1993</v>
      </c>
      <c r="H1379" s="57">
        <v>1204.3</v>
      </c>
      <c r="I1379" s="56">
        <f t="shared" si="179"/>
        <v>3.2951683359577759E-2</v>
      </c>
      <c r="J1379" s="245">
        <f t="shared" si="180"/>
        <v>121.26219476324616</v>
      </c>
      <c r="K1379" s="245">
        <f t="shared" si="181"/>
        <v>26.677682847914156</v>
      </c>
      <c r="L1379" s="54">
        <f t="shared" si="183"/>
        <v>37.591280376606306</v>
      </c>
      <c r="M1379" s="54">
        <v>22.484867803019799</v>
      </c>
      <c r="N1379" s="56">
        <f t="shared" si="184"/>
        <v>4.3269064127048659E-2</v>
      </c>
      <c r="R1379" s="177"/>
    </row>
    <row r="1380" spans="1:18" x14ac:dyDescent="0.2">
      <c r="A1380" s="57">
        <f t="shared" si="182"/>
        <v>49</v>
      </c>
      <c r="B1380" s="111" t="s">
        <v>2209</v>
      </c>
      <c r="C1380" s="315">
        <v>4095</v>
      </c>
      <c r="D1380" s="59"/>
      <c r="E1380" s="60"/>
      <c r="F1380" s="57">
        <f t="shared" si="176"/>
        <v>4095</v>
      </c>
      <c r="G1380" s="187" t="s">
        <v>1993</v>
      </c>
      <c r="H1380" s="57">
        <v>484</v>
      </c>
      <c r="I1380" s="56">
        <f t="shared" si="179"/>
        <v>1.3243057997206372E-2</v>
      </c>
      <c r="J1380" s="245">
        <f t="shared" si="180"/>
        <v>48.734453429719451</v>
      </c>
      <c r="K1380" s="245">
        <f t="shared" si="181"/>
        <v>10.721579754538279</v>
      </c>
      <c r="L1380" s="54">
        <f t="shared" si="183"/>
        <v>15.10768056321303</v>
      </c>
      <c r="M1380" s="54">
        <v>9.0365158321527748</v>
      </c>
      <c r="N1380" s="56">
        <f t="shared" si="184"/>
        <v>2.0415196478540544E-2</v>
      </c>
      <c r="R1380" s="177"/>
    </row>
    <row r="1381" spans="1:18" s="115" customFormat="1" x14ac:dyDescent="0.2">
      <c r="A1381" s="57">
        <f t="shared" si="182"/>
        <v>50</v>
      </c>
      <c r="B1381" s="112" t="s">
        <v>1282</v>
      </c>
      <c r="C1381" s="315">
        <v>15885</v>
      </c>
      <c r="D1381" s="59"/>
      <c r="E1381" s="60">
        <v>238.9</v>
      </c>
      <c r="F1381" s="57">
        <v>16123.9</v>
      </c>
      <c r="G1381" s="187" t="s">
        <v>1993</v>
      </c>
      <c r="H1381" s="57">
        <v>5438</v>
      </c>
      <c r="I1381" s="56">
        <f t="shared" si="179"/>
        <v>0.14879287063803359</v>
      </c>
      <c r="J1381" s="245">
        <f t="shared" si="180"/>
        <v>547.55776394796362</v>
      </c>
      <c r="K1381" s="245">
        <f t="shared" si="181"/>
        <v>120.462708068552</v>
      </c>
      <c r="L1381" s="54">
        <f t="shared" si="183"/>
        <v>169.74290682386871</v>
      </c>
      <c r="M1381" s="113">
        <v>47.796447376675829</v>
      </c>
      <c r="N1381" s="114">
        <f t="shared" si="184"/>
        <v>5.4922185464872653E-2</v>
      </c>
      <c r="O1381" s="201"/>
      <c r="R1381" s="201"/>
    </row>
    <row r="1382" spans="1:18" x14ac:dyDescent="0.2">
      <c r="A1382" s="57">
        <f t="shared" si="182"/>
        <v>51</v>
      </c>
      <c r="B1382" s="111" t="s">
        <v>1726</v>
      </c>
      <c r="C1382" s="315">
        <v>3468</v>
      </c>
      <c r="D1382" s="59"/>
      <c r="E1382" s="60"/>
      <c r="F1382" s="57">
        <f t="shared" si="176"/>
        <v>3468</v>
      </c>
      <c r="G1382" s="187" t="s">
        <v>1993</v>
      </c>
      <c r="H1382" s="57">
        <v>944</v>
      </c>
      <c r="I1382" s="56">
        <f t="shared" si="179"/>
        <v>2.5829435432567802E-2</v>
      </c>
      <c r="J1382" s="245">
        <f t="shared" si="180"/>
        <v>95.052322391849515</v>
      </c>
      <c r="K1382" s="245">
        <f t="shared" si="181"/>
        <v>20.911510926206894</v>
      </c>
      <c r="L1382" s="54">
        <f t="shared" si="183"/>
        <v>29.466219941473348</v>
      </c>
      <c r="M1382" s="54">
        <v>17.62493997014921</v>
      </c>
      <c r="N1382" s="56">
        <f t="shared" si="184"/>
        <v>4.7017010735201543E-2</v>
      </c>
      <c r="R1382" s="177"/>
    </row>
    <row r="1383" spans="1:18" x14ac:dyDescent="0.2">
      <c r="A1383" s="57">
        <f t="shared" si="182"/>
        <v>52</v>
      </c>
      <c r="B1383" s="111" t="s">
        <v>2921</v>
      </c>
      <c r="C1383" s="315">
        <v>4728.3</v>
      </c>
      <c r="D1383" s="59"/>
      <c r="E1383" s="60"/>
      <c r="F1383" s="57">
        <f t="shared" si="176"/>
        <v>4728.3</v>
      </c>
      <c r="G1383" s="187" t="s">
        <v>1993</v>
      </c>
      <c r="H1383" s="57">
        <v>1547</v>
      </c>
      <c r="I1383" s="56">
        <f t="shared" si="179"/>
        <v>4.232853454892202E-2</v>
      </c>
      <c r="J1383" s="245">
        <f t="shared" si="180"/>
        <v>155.76900714003304</v>
      </c>
      <c r="K1383" s="245">
        <f t="shared" ref="K1383:K1384" si="185">J1383*0.22</f>
        <v>34.26918157080727</v>
      </c>
      <c r="L1383" s="54">
        <f t="shared" si="183"/>
        <v>48.288392213410241</v>
      </c>
      <c r="M1383" s="54">
        <f>I1383*376.38*1.7</f>
        <v>27.083743516989561</v>
      </c>
      <c r="N1383" s="56">
        <f t="shared" si="184"/>
        <v>5.6132293729509571E-2</v>
      </c>
      <c r="R1383" s="177"/>
    </row>
    <row r="1384" spans="1:18" x14ac:dyDescent="0.2">
      <c r="A1384" s="57">
        <f t="shared" si="182"/>
        <v>53</v>
      </c>
      <c r="B1384" s="111" t="s">
        <v>2922</v>
      </c>
      <c r="C1384" s="315">
        <v>2894.3</v>
      </c>
      <c r="D1384" s="59"/>
      <c r="E1384" s="60"/>
      <c r="F1384" s="57">
        <f t="shared" si="176"/>
        <v>2894.3</v>
      </c>
      <c r="G1384" s="187" t="s">
        <v>1993</v>
      </c>
      <c r="H1384" s="57">
        <v>928</v>
      </c>
      <c r="I1384" s="56">
        <f t="shared" si="179"/>
        <v>2.5391648391337836E-2</v>
      </c>
      <c r="J1384" s="245">
        <f t="shared" si="180"/>
        <v>93.441266080123242</v>
      </c>
      <c r="K1384" s="245">
        <f t="shared" si="185"/>
        <v>20.557078537627113</v>
      </c>
      <c r="L1384" s="54">
        <f t="shared" si="183"/>
        <v>28.966792484838205</v>
      </c>
      <c r="M1384" s="54">
        <f>I1384*376.38*1.7</f>
        <v>16.246744656603948</v>
      </c>
      <c r="N1384" s="56">
        <f t="shared" si="184"/>
        <v>5.5008769567492136E-2</v>
      </c>
      <c r="R1384" s="177"/>
    </row>
    <row r="1385" spans="1:18" x14ac:dyDescent="0.2">
      <c r="A1385" s="57"/>
      <c r="B1385" s="90" t="s">
        <v>1276</v>
      </c>
      <c r="C1385" s="33">
        <f>SUM(C1332:C1384)</f>
        <v>296155</v>
      </c>
      <c r="D1385" s="33">
        <f t="shared" ref="D1385:M1385" si="186">SUM(D1332:D1384)</f>
        <v>815.1</v>
      </c>
      <c r="E1385" s="33">
        <f t="shared" si="186"/>
        <v>10385.589999999998</v>
      </c>
      <c r="F1385" s="33">
        <f t="shared" si="186"/>
        <v>307355.69000000006</v>
      </c>
      <c r="G1385" s="33">
        <f t="shared" si="186"/>
        <v>0</v>
      </c>
      <c r="H1385" s="33">
        <f t="shared" si="186"/>
        <v>73094.899999999994</v>
      </c>
      <c r="I1385" s="33">
        <f t="shared" si="186"/>
        <v>2</v>
      </c>
      <c r="J1385" s="249">
        <f t="shared" si="186"/>
        <v>7360</v>
      </c>
      <c r="K1385" s="249">
        <f t="shared" si="186"/>
        <v>1619.2000000000003</v>
      </c>
      <c r="L1385" s="168">
        <f t="shared" si="186"/>
        <v>2281.6</v>
      </c>
      <c r="M1385" s="168">
        <f t="shared" si="186"/>
        <v>1308.1047688556391</v>
      </c>
      <c r="N1385" s="56">
        <f t="shared" si="184"/>
        <v>4.0893678489751201E-2</v>
      </c>
      <c r="R1385" s="177"/>
    </row>
    <row r="1386" spans="1:18" ht="15.75" x14ac:dyDescent="0.25">
      <c r="A1386" s="342" t="s">
        <v>1983</v>
      </c>
      <c r="B1386" s="343"/>
      <c r="C1386" s="343"/>
      <c r="D1386" s="343"/>
      <c r="E1386" s="343"/>
      <c r="F1386" s="343"/>
      <c r="G1386" s="343"/>
      <c r="H1386" s="343"/>
      <c r="I1386" s="343"/>
      <c r="J1386" s="343"/>
      <c r="K1386" s="343"/>
      <c r="L1386" s="343"/>
      <c r="M1386" s="343"/>
      <c r="N1386" s="344"/>
      <c r="R1386" s="177"/>
    </row>
    <row r="1387" spans="1:18" x14ac:dyDescent="0.2">
      <c r="A1387" s="57">
        <v>1</v>
      </c>
      <c r="B1387" s="57" t="s">
        <v>325</v>
      </c>
      <c r="C1387" s="94">
        <v>5786.79</v>
      </c>
      <c r="D1387" s="57"/>
      <c r="E1387" s="60"/>
      <c r="F1387" s="57">
        <f t="shared" ref="F1387:F1423" si="187">C1387+D1387+E1387</f>
        <v>5786.79</v>
      </c>
      <c r="G1387" s="189" t="s">
        <v>1996</v>
      </c>
      <c r="H1387" s="57">
        <v>1154</v>
      </c>
      <c r="I1387" s="56">
        <f t="shared" ref="I1387:I1423" si="188">2/33503.7*H1387</f>
        <v>6.8887913872199197E-2</v>
      </c>
      <c r="J1387" s="245">
        <f>I1387*3680</f>
        <v>253.50752304969305</v>
      </c>
      <c r="K1387" s="245">
        <f>J1387*0.22</f>
        <v>55.771655070932468</v>
      </c>
      <c r="L1387" s="54">
        <f>J1387*0.467</f>
        <v>118.38801326420666</v>
      </c>
      <c r="M1387" s="54">
        <v>44.077656139471166</v>
      </c>
      <c r="N1387" s="56">
        <f t="shared" ref="N1387:N1424" si="189">(J1387+K1387+L1387+M1387)/F1387</f>
        <v>8.1520989620204529E-2</v>
      </c>
      <c r="R1387" s="177"/>
    </row>
    <row r="1388" spans="1:18" x14ac:dyDescent="0.2">
      <c r="A1388" s="57">
        <f>A1387+1</f>
        <v>2</v>
      </c>
      <c r="B1388" s="57" t="s">
        <v>326</v>
      </c>
      <c r="C1388" s="94">
        <v>3626.15</v>
      </c>
      <c r="D1388" s="59"/>
      <c r="E1388" s="60"/>
      <c r="F1388" s="57">
        <f t="shared" si="187"/>
        <v>3626.15</v>
      </c>
      <c r="G1388" s="189" t="s">
        <v>1996</v>
      </c>
      <c r="H1388" s="57">
        <v>657</v>
      </c>
      <c r="I1388" s="56">
        <f t="shared" si="188"/>
        <v>3.9219548885645474E-2</v>
      </c>
      <c r="J1388" s="245">
        <f t="shared" ref="J1388:J1423" si="190">I1388*3680</f>
        <v>144.32793989917533</v>
      </c>
      <c r="K1388" s="245">
        <f t="shared" ref="K1388:K1423" si="191">J1388*0.22</f>
        <v>31.752146777818574</v>
      </c>
      <c r="L1388" s="54">
        <f t="shared" ref="L1388:L1423" si="192">J1388*0.467</f>
        <v>67.401147932914881</v>
      </c>
      <c r="M1388" s="54">
        <v>25.094471476284713</v>
      </c>
      <c r="N1388" s="56">
        <f t="shared" si="189"/>
        <v>7.4066353042812214E-2</v>
      </c>
      <c r="R1388" s="177"/>
    </row>
    <row r="1389" spans="1:18" x14ac:dyDescent="0.2">
      <c r="A1389" s="57">
        <f t="shared" ref="A1389:A1423" si="193">A1388+1</f>
        <v>3</v>
      </c>
      <c r="B1389" s="57" t="s">
        <v>327</v>
      </c>
      <c r="C1389" s="94">
        <v>7702.04</v>
      </c>
      <c r="D1389" s="59"/>
      <c r="E1389" s="60"/>
      <c r="F1389" s="57">
        <f t="shared" si="187"/>
        <v>7702.04</v>
      </c>
      <c r="G1389" s="189" t="s">
        <v>1996</v>
      </c>
      <c r="H1389" s="157">
        <v>2300</v>
      </c>
      <c r="I1389" s="56">
        <f t="shared" si="188"/>
        <v>0.1372982685494438</v>
      </c>
      <c r="J1389" s="245">
        <f t="shared" si="190"/>
        <v>505.25762826195319</v>
      </c>
      <c r="K1389" s="245">
        <f t="shared" si="191"/>
        <v>111.1566782176297</v>
      </c>
      <c r="L1389" s="54">
        <f t="shared" si="192"/>
        <v>235.95531239833215</v>
      </c>
      <c r="M1389" s="54">
        <v>87.849747938287408</v>
      </c>
      <c r="N1389" s="56">
        <f t="shared" si="189"/>
        <v>0.12207406957328219</v>
      </c>
      <c r="R1389" s="177"/>
    </row>
    <row r="1390" spans="1:18" x14ac:dyDescent="0.2">
      <c r="A1390" s="57">
        <f t="shared" si="193"/>
        <v>4</v>
      </c>
      <c r="B1390" s="57" t="s">
        <v>328</v>
      </c>
      <c r="C1390" s="94">
        <v>5721.7</v>
      </c>
      <c r="D1390" s="59"/>
      <c r="E1390" s="60"/>
      <c r="F1390" s="57">
        <f t="shared" si="187"/>
        <v>5721.7</v>
      </c>
      <c r="G1390" s="189" t="s">
        <v>1996</v>
      </c>
      <c r="H1390" s="57">
        <v>939</v>
      </c>
      <c r="I1390" s="56">
        <f t="shared" si="188"/>
        <v>5.6053510507794668E-2</v>
      </c>
      <c r="J1390" s="245">
        <f t="shared" si="190"/>
        <v>206.27691866868437</v>
      </c>
      <c r="K1390" s="245">
        <f t="shared" si="191"/>
        <v>45.380922107110564</v>
      </c>
      <c r="L1390" s="54">
        <f t="shared" si="192"/>
        <v>96.331321018275602</v>
      </c>
      <c r="M1390" s="54">
        <v>35.865614484370383</v>
      </c>
      <c r="N1390" s="56">
        <f t="shared" si="189"/>
        <v>6.708753976588093E-2</v>
      </c>
      <c r="R1390" s="177"/>
    </row>
    <row r="1391" spans="1:18" x14ac:dyDescent="0.2">
      <c r="A1391" s="57">
        <f t="shared" si="193"/>
        <v>5</v>
      </c>
      <c r="B1391" s="57" t="s">
        <v>329</v>
      </c>
      <c r="C1391" s="94">
        <v>5777.4</v>
      </c>
      <c r="D1391" s="59"/>
      <c r="E1391" s="60"/>
      <c r="F1391" s="57">
        <f t="shared" si="187"/>
        <v>5777.4</v>
      </c>
      <c r="G1391" s="189" t="s">
        <v>1996</v>
      </c>
      <c r="H1391" s="57">
        <v>1034</v>
      </c>
      <c r="I1391" s="56">
        <f t="shared" si="188"/>
        <v>6.1724525947880388E-2</v>
      </c>
      <c r="J1391" s="245">
        <f t="shared" si="190"/>
        <v>227.14625548819981</v>
      </c>
      <c r="K1391" s="245">
        <f t="shared" si="191"/>
        <v>49.972176207403962</v>
      </c>
      <c r="L1391" s="54">
        <f t="shared" si="192"/>
        <v>106.07730131298932</v>
      </c>
      <c r="M1391" s="54">
        <v>39.494191029647475</v>
      </c>
      <c r="N1391" s="56">
        <f t="shared" si="189"/>
        <v>7.3162655180226507E-2</v>
      </c>
      <c r="R1391" s="177"/>
    </row>
    <row r="1392" spans="1:18" x14ac:dyDescent="0.2">
      <c r="A1392" s="57">
        <f t="shared" si="193"/>
        <v>6</v>
      </c>
      <c r="B1392" s="57" t="s">
        <v>330</v>
      </c>
      <c r="C1392" s="94">
        <v>5627.6</v>
      </c>
      <c r="D1392" s="59"/>
      <c r="E1392" s="60">
        <v>46.65</v>
      </c>
      <c r="F1392" s="57">
        <f t="shared" si="187"/>
        <v>5674.25</v>
      </c>
      <c r="G1392" s="189" t="s">
        <v>1996</v>
      </c>
      <c r="H1392" s="57">
        <v>1034</v>
      </c>
      <c r="I1392" s="56">
        <f t="shared" si="188"/>
        <v>6.1724525947880388E-2</v>
      </c>
      <c r="J1392" s="245">
        <f t="shared" si="190"/>
        <v>227.14625548819981</v>
      </c>
      <c r="K1392" s="245">
        <f t="shared" si="191"/>
        <v>49.972176207403962</v>
      </c>
      <c r="L1392" s="54">
        <f t="shared" si="192"/>
        <v>106.07730131298932</v>
      </c>
      <c r="M1392" s="54">
        <v>39.494191029647475</v>
      </c>
      <c r="N1392" s="56">
        <f t="shared" si="189"/>
        <v>7.4492650841651423E-2</v>
      </c>
      <c r="R1392" s="177"/>
    </row>
    <row r="1393" spans="1:18" x14ac:dyDescent="0.2">
      <c r="A1393" s="57">
        <f t="shared" si="193"/>
        <v>7</v>
      </c>
      <c r="B1393" s="57" t="s">
        <v>331</v>
      </c>
      <c r="C1393" s="94">
        <v>4060.15</v>
      </c>
      <c r="D1393" s="59">
        <v>29</v>
      </c>
      <c r="E1393" s="60"/>
      <c r="F1393" s="57">
        <f t="shared" si="187"/>
        <v>4089.15</v>
      </c>
      <c r="G1393" s="189" t="s">
        <v>1996</v>
      </c>
      <c r="H1393" s="57">
        <v>552</v>
      </c>
      <c r="I1393" s="56">
        <f t="shared" si="188"/>
        <v>3.2951584451866515E-2</v>
      </c>
      <c r="J1393" s="245">
        <f t="shared" si="190"/>
        <v>121.26183078286877</v>
      </c>
      <c r="K1393" s="245">
        <f t="shared" si="191"/>
        <v>26.677602772231129</v>
      </c>
      <c r="L1393" s="54">
        <f t="shared" si="192"/>
        <v>56.629274975599721</v>
      </c>
      <c r="M1393" s="54">
        <v>21.083939505188983</v>
      </c>
      <c r="N1393" s="56">
        <f t="shared" si="189"/>
        <v>5.5183264990496458E-2</v>
      </c>
      <c r="R1393" s="177"/>
    </row>
    <row r="1394" spans="1:18" x14ac:dyDescent="0.2">
      <c r="A1394" s="57">
        <f t="shared" si="193"/>
        <v>8</v>
      </c>
      <c r="B1394" s="57" t="s">
        <v>332</v>
      </c>
      <c r="C1394" s="94">
        <v>3998.55</v>
      </c>
      <c r="D1394" s="59"/>
      <c r="E1394" s="60"/>
      <c r="F1394" s="57">
        <f t="shared" si="187"/>
        <v>3998.55</v>
      </c>
      <c r="G1394" s="189" t="s">
        <v>1996</v>
      </c>
      <c r="H1394" s="57">
        <v>657</v>
      </c>
      <c r="I1394" s="56">
        <f t="shared" si="188"/>
        <v>3.9219548885645474E-2</v>
      </c>
      <c r="J1394" s="245">
        <f t="shared" si="190"/>
        <v>144.32793989917533</v>
      </c>
      <c r="K1394" s="245">
        <f t="shared" si="191"/>
        <v>31.752146777818574</v>
      </c>
      <c r="L1394" s="54">
        <f t="shared" si="192"/>
        <v>67.401147932914881</v>
      </c>
      <c r="M1394" s="54">
        <v>25.094471476284713</v>
      </c>
      <c r="N1394" s="56">
        <f t="shared" si="189"/>
        <v>6.7168275021243576E-2</v>
      </c>
      <c r="R1394" s="177"/>
    </row>
    <row r="1395" spans="1:18" x14ac:dyDescent="0.2">
      <c r="A1395" s="57">
        <f t="shared" si="193"/>
        <v>9</v>
      </c>
      <c r="B1395" s="57" t="s">
        <v>333</v>
      </c>
      <c r="C1395" s="94">
        <v>9976.0499999999993</v>
      </c>
      <c r="D1395" s="59"/>
      <c r="E1395" s="60">
        <v>37.299999999999997</v>
      </c>
      <c r="F1395" s="57">
        <f t="shared" si="187"/>
        <v>10013.349999999999</v>
      </c>
      <c r="G1395" s="189" t="s">
        <v>1996</v>
      </c>
      <c r="H1395" s="57">
        <v>1752</v>
      </c>
      <c r="I1395" s="56">
        <f t="shared" si="188"/>
        <v>0.10458546369505459</v>
      </c>
      <c r="J1395" s="245">
        <f t="shared" si="190"/>
        <v>384.87450639780087</v>
      </c>
      <c r="K1395" s="245">
        <f t="shared" si="191"/>
        <v>84.672391407516187</v>
      </c>
      <c r="L1395" s="54">
        <f t="shared" si="192"/>
        <v>179.73639448777303</v>
      </c>
      <c r="M1395" s="54">
        <v>66.918590603425898</v>
      </c>
      <c r="N1395" s="56">
        <f t="shared" si="189"/>
        <v>7.1524702811398388E-2</v>
      </c>
      <c r="R1395" s="177"/>
    </row>
    <row r="1396" spans="1:18" x14ac:dyDescent="0.2">
      <c r="A1396" s="57">
        <f t="shared" si="193"/>
        <v>10</v>
      </c>
      <c r="B1396" s="57" t="s">
        <v>334</v>
      </c>
      <c r="C1396" s="94">
        <v>8239.06</v>
      </c>
      <c r="D1396" s="59"/>
      <c r="E1396" s="60"/>
      <c r="F1396" s="57">
        <f t="shared" si="187"/>
        <v>8239.06</v>
      </c>
      <c r="G1396" s="189" t="s">
        <v>1996</v>
      </c>
      <c r="H1396" s="57">
        <v>1170</v>
      </c>
      <c r="I1396" s="56">
        <f t="shared" si="188"/>
        <v>6.9843032262108376E-2</v>
      </c>
      <c r="J1396" s="245">
        <f t="shared" si="190"/>
        <v>257.02235872455884</v>
      </c>
      <c r="K1396" s="245">
        <f t="shared" si="191"/>
        <v>56.544918919402946</v>
      </c>
      <c r="L1396" s="54">
        <f t="shared" si="192"/>
        <v>120.02944152436899</v>
      </c>
      <c r="M1396" s="54">
        <v>44.688784820780995</v>
      </c>
      <c r="N1396" s="56">
        <f t="shared" si="189"/>
        <v>5.8050979600720448E-2</v>
      </c>
      <c r="R1396" s="177"/>
    </row>
    <row r="1397" spans="1:18" x14ac:dyDescent="0.2">
      <c r="A1397" s="57">
        <f t="shared" si="193"/>
        <v>11</v>
      </c>
      <c r="B1397" s="57" t="s">
        <v>335</v>
      </c>
      <c r="C1397" s="94">
        <v>5737.55</v>
      </c>
      <c r="D1397" s="59"/>
      <c r="E1397" s="60"/>
      <c r="F1397" s="57">
        <f t="shared" si="187"/>
        <v>5737.55</v>
      </c>
      <c r="G1397" s="189" t="s">
        <v>1996</v>
      </c>
      <c r="H1397" s="57">
        <v>862</v>
      </c>
      <c r="I1397" s="56">
        <f t="shared" si="188"/>
        <v>5.1457003256356763E-2</v>
      </c>
      <c r="J1397" s="245">
        <f t="shared" si="190"/>
        <v>189.36177198339288</v>
      </c>
      <c r="K1397" s="245">
        <f t="shared" si="191"/>
        <v>41.659589836346434</v>
      </c>
      <c r="L1397" s="54">
        <f t="shared" si="192"/>
        <v>88.431947516244477</v>
      </c>
      <c r="M1397" s="54">
        <v>32.924557705566848</v>
      </c>
      <c r="N1397" s="56">
        <f t="shared" si="189"/>
        <v>6.1416086490148347E-2</v>
      </c>
      <c r="R1397" s="177"/>
    </row>
    <row r="1398" spans="1:18" x14ac:dyDescent="0.2">
      <c r="A1398" s="57">
        <f t="shared" si="193"/>
        <v>12</v>
      </c>
      <c r="B1398" s="57" t="s">
        <v>336</v>
      </c>
      <c r="C1398" s="94">
        <v>4073.5</v>
      </c>
      <c r="D1398" s="59"/>
      <c r="E1398" s="60"/>
      <c r="F1398" s="57">
        <f t="shared" si="187"/>
        <v>4073.5</v>
      </c>
      <c r="G1398" s="189" t="s">
        <v>1996</v>
      </c>
      <c r="H1398" s="57">
        <v>551</v>
      </c>
      <c r="I1398" s="56">
        <f t="shared" si="188"/>
        <v>3.2891889552497187E-2</v>
      </c>
      <c r="J1398" s="245">
        <f t="shared" si="190"/>
        <v>121.04215355318965</v>
      </c>
      <c r="K1398" s="245">
        <f t="shared" si="191"/>
        <v>26.629273781701723</v>
      </c>
      <c r="L1398" s="54">
        <f t="shared" si="192"/>
        <v>56.526685709339567</v>
      </c>
      <c r="M1398" s="54">
        <v>21.045743962607116</v>
      </c>
      <c r="N1398" s="56">
        <f t="shared" si="189"/>
        <v>5.5294920094964541E-2</v>
      </c>
      <c r="O1398" s="202"/>
      <c r="P1398" s="117"/>
      <c r="Q1398" s="117"/>
      <c r="R1398" s="203"/>
    </row>
    <row r="1399" spans="1:18" x14ac:dyDescent="0.2">
      <c r="A1399" s="57">
        <f t="shared" si="193"/>
        <v>13</v>
      </c>
      <c r="B1399" s="57" t="s">
        <v>337</v>
      </c>
      <c r="C1399" s="94">
        <v>3747.29</v>
      </c>
      <c r="D1399" s="59"/>
      <c r="E1399" s="60"/>
      <c r="F1399" s="57">
        <f t="shared" si="187"/>
        <v>3747.29</v>
      </c>
      <c r="G1399" s="189" t="s">
        <v>1996</v>
      </c>
      <c r="H1399" s="57">
        <v>462.6</v>
      </c>
      <c r="I1399" s="56">
        <f t="shared" si="188"/>
        <v>2.7614860448249002E-2</v>
      </c>
      <c r="J1399" s="245">
        <f t="shared" si="190"/>
        <v>101.62268644955633</v>
      </c>
      <c r="K1399" s="245">
        <f t="shared" si="191"/>
        <v>22.356991018902391</v>
      </c>
      <c r="L1399" s="54">
        <f t="shared" si="192"/>
        <v>47.457794571942806</v>
      </c>
      <c r="M1399" s="54">
        <v>17.66925799837033</v>
      </c>
      <c r="N1399" s="56">
        <f t="shared" si="189"/>
        <v>5.0464930666901116E-2</v>
      </c>
      <c r="R1399" s="177"/>
    </row>
    <row r="1400" spans="1:18" x14ac:dyDescent="0.2">
      <c r="A1400" s="57">
        <f t="shared" si="193"/>
        <v>14</v>
      </c>
      <c r="B1400" s="57" t="s">
        <v>338</v>
      </c>
      <c r="C1400" s="94">
        <v>3638.7</v>
      </c>
      <c r="D1400" s="59"/>
      <c r="E1400" s="60"/>
      <c r="F1400" s="57">
        <f t="shared" si="187"/>
        <v>3638.7</v>
      </c>
      <c r="G1400" s="189" t="s">
        <v>1996</v>
      </c>
      <c r="H1400" s="57">
        <v>479</v>
      </c>
      <c r="I1400" s="56">
        <f t="shared" si="188"/>
        <v>2.8593856797905905E-2</v>
      </c>
      <c r="J1400" s="245">
        <f t="shared" si="190"/>
        <v>105.22539301629374</v>
      </c>
      <c r="K1400" s="245">
        <f t="shared" si="191"/>
        <v>23.149586463584622</v>
      </c>
      <c r="L1400" s="54">
        <f t="shared" si="192"/>
        <v>49.140258538609174</v>
      </c>
      <c r="M1400" s="54">
        <v>18.2956648967129</v>
      </c>
      <c r="N1400" s="56">
        <f t="shared" si="189"/>
        <v>5.3813423177288718E-2</v>
      </c>
      <c r="R1400" s="177"/>
    </row>
    <row r="1401" spans="1:18" x14ac:dyDescent="0.2">
      <c r="A1401" s="57">
        <f t="shared" si="193"/>
        <v>15</v>
      </c>
      <c r="B1401" s="57" t="s">
        <v>339</v>
      </c>
      <c r="C1401" s="94">
        <v>6155.56</v>
      </c>
      <c r="D1401" s="59"/>
      <c r="E1401" s="60"/>
      <c r="F1401" s="57">
        <f t="shared" si="187"/>
        <v>6155.56</v>
      </c>
      <c r="G1401" s="189" t="s">
        <v>1996</v>
      </c>
      <c r="H1401" s="57">
        <v>883</v>
      </c>
      <c r="I1401" s="56">
        <f t="shared" si="188"/>
        <v>5.2710596143112555E-2</v>
      </c>
      <c r="J1401" s="245">
        <f t="shared" si="190"/>
        <v>193.9749938066542</v>
      </c>
      <c r="K1401" s="245">
        <f t="shared" si="191"/>
        <v>42.674498637463927</v>
      </c>
      <c r="L1401" s="54">
        <f t="shared" si="192"/>
        <v>90.586322107707517</v>
      </c>
      <c r="M1401" s="54">
        <v>33.726664099785999</v>
      </c>
      <c r="N1401" s="56">
        <f t="shared" si="189"/>
        <v>5.8640071520968291E-2</v>
      </c>
      <c r="R1401" s="177"/>
    </row>
    <row r="1402" spans="1:18" x14ac:dyDescent="0.2">
      <c r="A1402" s="57">
        <f t="shared" si="193"/>
        <v>16</v>
      </c>
      <c r="B1402" s="57" t="s">
        <v>340</v>
      </c>
      <c r="C1402" s="94">
        <v>3981.75</v>
      </c>
      <c r="D1402" s="59"/>
      <c r="E1402" s="60"/>
      <c r="F1402" s="57">
        <f t="shared" si="187"/>
        <v>3981.75</v>
      </c>
      <c r="G1402" s="189" t="s">
        <v>1996</v>
      </c>
      <c r="H1402" s="57">
        <v>657</v>
      </c>
      <c r="I1402" s="56">
        <f t="shared" si="188"/>
        <v>3.9219548885645474E-2</v>
      </c>
      <c r="J1402" s="245">
        <f t="shared" si="190"/>
        <v>144.32793989917533</v>
      </c>
      <c r="K1402" s="245">
        <f t="shared" si="191"/>
        <v>31.752146777818574</v>
      </c>
      <c r="L1402" s="54">
        <f t="shared" si="192"/>
        <v>67.401147932914881</v>
      </c>
      <c r="M1402" s="54">
        <v>25.094471476284713</v>
      </c>
      <c r="N1402" s="56">
        <f t="shared" si="189"/>
        <v>6.7451674787767563E-2</v>
      </c>
      <c r="R1402" s="177"/>
    </row>
    <row r="1403" spans="1:18" x14ac:dyDescent="0.2">
      <c r="A1403" s="57">
        <f t="shared" si="193"/>
        <v>17</v>
      </c>
      <c r="B1403" s="57" t="s">
        <v>341</v>
      </c>
      <c r="C1403" s="94">
        <v>4019.15</v>
      </c>
      <c r="D1403" s="59"/>
      <c r="E1403" s="60"/>
      <c r="F1403" s="57">
        <f t="shared" si="187"/>
        <v>4019.15</v>
      </c>
      <c r="G1403" s="189" t="s">
        <v>1996</v>
      </c>
      <c r="H1403" s="57">
        <v>522.9</v>
      </c>
      <c r="I1403" s="56">
        <f t="shared" si="188"/>
        <v>3.1214462880219201E-2</v>
      </c>
      <c r="J1403" s="245">
        <f t="shared" si="190"/>
        <v>114.86922339920666</v>
      </c>
      <c r="K1403" s="245">
        <f t="shared" si="191"/>
        <v>25.271229147825466</v>
      </c>
      <c r="L1403" s="54">
        <f t="shared" si="192"/>
        <v>53.643927327429516</v>
      </c>
      <c r="M1403" s="54">
        <v>19.972449216056734</v>
      </c>
      <c r="N1403" s="56">
        <f t="shared" si="189"/>
        <v>5.3184586066834613E-2</v>
      </c>
      <c r="R1403" s="177"/>
    </row>
    <row r="1404" spans="1:18" x14ac:dyDescent="0.2">
      <c r="A1404" s="57">
        <f t="shared" si="193"/>
        <v>18</v>
      </c>
      <c r="B1404" s="57" t="s">
        <v>342</v>
      </c>
      <c r="C1404" s="94">
        <v>2190.5</v>
      </c>
      <c r="D1404" s="59"/>
      <c r="E1404" s="60"/>
      <c r="F1404" s="57">
        <f t="shared" si="187"/>
        <v>2190.5</v>
      </c>
      <c r="G1404" s="189" t="s">
        <v>1996</v>
      </c>
      <c r="H1404" s="57">
        <v>350</v>
      </c>
      <c r="I1404" s="56">
        <f t="shared" si="188"/>
        <v>2.0893214779263189E-2</v>
      </c>
      <c r="J1404" s="245">
        <f t="shared" si="190"/>
        <v>76.88703038768854</v>
      </c>
      <c r="K1404" s="245">
        <f t="shared" si="191"/>
        <v>16.915146685291479</v>
      </c>
      <c r="L1404" s="54">
        <f t="shared" si="192"/>
        <v>35.90624319105055</v>
      </c>
      <c r="M1404" s="54">
        <v>13.368439903652433</v>
      </c>
      <c r="N1404" s="56">
        <f t="shared" si="189"/>
        <v>6.5316987065821966E-2</v>
      </c>
      <c r="R1404" s="177"/>
    </row>
    <row r="1405" spans="1:18" x14ac:dyDescent="0.2">
      <c r="A1405" s="57">
        <f t="shared" si="193"/>
        <v>19</v>
      </c>
      <c r="B1405" s="57" t="s">
        <v>343</v>
      </c>
      <c r="C1405" s="94">
        <v>3923.4</v>
      </c>
      <c r="D1405" s="59"/>
      <c r="E1405" s="60"/>
      <c r="F1405" s="57">
        <f t="shared" si="187"/>
        <v>3923.4</v>
      </c>
      <c r="G1405" s="189" t="s">
        <v>1996</v>
      </c>
      <c r="H1405" s="57">
        <v>590</v>
      </c>
      <c r="I1405" s="56">
        <f t="shared" si="188"/>
        <v>3.52199906279008E-2</v>
      </c>
      <c r="J1405" s="245">
        <f t="shared" si="190"/>
        <v>129.60956551067494</v>
      </c>
      <c r="K1405" s="245">
        <f t="shared" si="191"/>
        <v>28.514104412348487</v>
      </c>
      <c r="L1405" s="54">
        <f t="shared" si="192"/>
        <v>60.527667093485199</v>
      </c>
      <c r="M1405" s="54">
        <v>22.535370123299817</v>
      </c>
      <c r="N1405" s="56">
        <f t="shared" si="189"/>
        <v>6.1473902008413232E-2</v>
      </c>
      <c r="R1405" s="177"/>
    </row>
    <row r="1406" spans="1:18" x14ac:dyDescent="0.2">
      <c r="A1406" s="57">
        <f t="shared" si="193"/>
        <v>20</v>
      </c>
      <c r="B1406" s="57" t="s">
        <v>344</v>
      </c>
      <c r="C1406" s="94">
        <v>7774.24</v>
      </c>
      <c r="D1406" s="59"/>
      <c r="E1406" s="60"/>
      <c r="F1406" s="57">
        <f t="shared" si="187"/>
        <v>7774.24</v>
      </c>
      <c r="G1406" s="189" t="s">
        <v>1996</v>
      </c>
      <c r="H1406" s="57">
        <v>1170</v>
      </c>
      <c r="I1406" s="56">
        <f t="shared" si="188"/>
        <v>6.9843032262108376E-2</v>
      </c>
      <c r="J1406" s="245">
        <f t="shared" si="190"/>
        <v>257.02235872455884</v>
      </c>
      <c r="K1406" s="245">
        <f t="shared" si="191"/>
        <v>56.544918919402946</v>
      </c>
      <c r="L1406" s="54">
        <f t="shared" si="192"/>
        <v>120.02944152436899</v>
      </c>
      <c r="M1406" s="54">
        <v>44.688784820780995</v>
      </c>
      <c r="N1406" s="56">
        <f t="shared" si="189"/>
        <v>6.152183415859451E-2</v>
      </c>
      <c r="R1406" s="177"/>
    </row>
    <row r="1407" spans="1:18" x14ac:dyDescent="0.2">
      <c r="A1407" s="57">
        <f t="shared" si="193"/>
        <v>21</v>
      </c>
      <c r="B1407" s="57" t="s">
        <v>345</v>
      </c>
      <c r="C1407" s="94">
        <v>13720.72</v>
      </c>
      <c r="D1407" s="59">
        <v>29.7</v>
      </c>
      <c r="E1407" s="60"/>
      <c r="F1407" s="57">
        <f t="shared" si="187"/>
        <v>13750.42</v>
      </c>
      <c r="G1407" s="189" t="s">
        <v>1996</v>
      </c>
      <c r="H1407" s="57">
        <v>2453</v>
      </c>
      <c r="I1407" s="56">
        <f t="shared" si="188"/>
        <v>0.14643158815295029</v>
      </c>
      <c r="J1407" s="245">
        <f t="shared" si="190"/>
        <v>538.86824440285704</v>
      </c>
      <c r="K1407" s="245">
        <f t="shared" si="191"/>
        <v>118.55101376862855</v>
      </c>
      <c r="L1407" s="54">
        <f t="shared" si="192"/>
        <v>251.65147013613426</v>
      </c>
      <c r="M1407" s="54">
        <v>93.693665953312632</v>
      </c>
      <c r="N1407" s="56">
        <f t="shared" si="189"/>
        <v>7.2926092021984232E-2</v>
      </c>
      <c r="R1407" s="177"/>
    </row>
    <row r="1408" spans="1:18" x14ac:dyDescent="0.2">
      <c r="A1408" s="57">
        <f t="shared" si="193"/>
        <v>22</v>
      </c>
      <c r="B1408" s="57" t="s">
        <v>346</v>
      </c>
      <c r="C1408" s="94">
        <v>7628.53</v>
      </c>
      <c r="D1408" s="59"/>
      <c r="E1408" s="60"/>
      <c r="F1408" s="57">
        <f t="shared" si="187"/>
        <v>7628.53</v>
      </c>
      <c r="G1408" s="189" t="s">
        <v>1996</v>
      </c>
      <c r="H1408" s="57">
        <v>1170</v>
      </c>
      <c r="I1408" s="56">
        <f t="shared" si="188"/>
        <v>6.9843032262108376E-2</v>
      </c>
      <c r="J1408" s="245">
        <f t="shared" si="190"/>
        <v>257.02235872455884</v>
      </c>
      <c r="K1408" s="245">
        <f t="shared" si="191"/>
        <v>56.544918919402946</v>
      </c>
      <c r="L1408" s="54">
        <f t="shared" si="192"/>
        <v>120.02944152436899</v>
      </c>
      <c r="M1408" s="54">
        <v>44.688784820780995</v>
      </c>
      <c r="N1408" s="56">
        <f t="shared" si="189"/>
        <v>6.2696942135524375E-2</v>
      </c>
      <c r="R1408" s="177"/>
    </row>
    <row r="1409" spans="1:18" x14ac:dyDescent="0.2">
      <c r="A1409" s="57">
        <f t="shared" si="193"/>
        <v>23</v>
      </c>
      <c r="B1409" s="57" t="s">
        <v>347</v>
      </c>
      <c r="C1409" s="94">
        <v>7731.41</v>
      </c>
      <c r="D1409" s="59"/>
      <c r="E1409" s="60"/>
      <c r="F1409" s="57">
        <f t="shared" si="187"/>
        <v>7731.41</v>
      </c>
      <c r="G1409" s="189" t="s">
        <v>1996</v>
      </c>
      <c r="H1409" s="57">
        <v>1289</v>
      </c>
      <c r="I1409" s="56">
        <f t="shared" si="188"/>
        <v>7.6946725287057857E-2</v>
      </c>
      <c r="J1409" s="245">
        <f t="shared" si="190"/>
        <v>283.16394905637293</v>
      </c>
      <c r="K1409" s="245">
        <f t="shared" si="191"/>
        <v>62.296068792402046</v>
      </c>
      <c r="L1409" s="54">
        <f t="shared" si="192"/>
        <v>132.23756420932617</v>
      </c>
      <c r="M1409" s="54">
        <v>49.23405438802282</v>
      </c>
      <c r="N1409" s="56">
        <f t="shared" si="189"/>
        <v>6.8154662143919936E-2</v>
      </c>
      <c r="R1409" s="177"/>
    </row>
    <row r="1410" spans="1:18" x14ac:dyDescent="0.2">
      <c r="A1410" s="57">
        <f t="shared" si="193"/>
        <v>24</v>
      </c>
      <c r="B1410" s="57" t="s">
        <v>348</v>
      </c>
      <c r="C1410" s="94">
        <v>7718.47</v>
      </c>
      <c r="D1410" s="59"/>
      <c r="E1410" s="60"/>
      <c r="F1410" s="57">
        <f t="shared" si="187"/>
        <v>7718.47</v>
      </c>
      <c r="G1410" s="189" t="s">
        <v>1996</v>
      </c>
      <c r="H1410" s="57">
        <v>1289</v>
      </c>
      <c r="I1410" s="56">
        <f t="shared" si="188"/>
        <v>7.6946725287057857E-2</v>
      </c>
      <c r="J1410" s="245">
        <f t="shared" si="190"/>
        <v>283.16394905637293</v>
      </c>
      <c r="K1410" s="245">
        <f t="shared" si="191"/>
        <v>62.296068792402046</v>
      </c>
      <c r="L1410" s="54">
        <f t="shared" si="192"/>
        <v>132.23756420932617</v>
      </c>
      <c r="M1410" s="54">
        <v>49.23405438802282</v>
      </c>
      <c r="N1410" s="56">
        <f t="shared" si="189"/>
        <v>6.8268923302950452E-2</v>
      </c>
      <c r="R1410" s="177"/>
    </row>
    <row r="1411" spans="1:18" x14ac:dyDescent="0.2">
      <c r="A1411" s="57">
        <f t="shared" si="193"/>
        <v>25</v>
      </c>
      <c r="B1411" s="57" t="s">
        <v>349</v>
      </c>
      <c r="C1411" s="94">
        <v>7958</v>
      </c>
      <c r="D1411" s="59"/>
      <c r="E1411" s="60"/>
      <c r="F1411" s="57">
        <f t="shared" si="187"/>
        <v>7958</v>
      </c>
      <c r="G1411" s="189" t="s">
        <v>1996</v>
      </c>
      <c r="H1411" s="57">
        <v>1170</v>
      </c>
      <c r="I1411" s="56">
        <f t="shared" si="188"/>
        <v>6.9843032262108376E-2</v>
      </c>
      <c r="J1411" s="245">
        <f t="shared" si="190"/>
        <v>257.02235872455884</v>
      </c>
      <c r="K1411" s="245">
        <f t="shared" si="191"/>
        <v>56.544918919402946</v>
      </c>
      <c r="L1411" s="54">
        <f t="shared" si="192"/>
        <v>120.02944152436899</v>
      </c>
      <c r="M1411" s="54">
        <v>44.688784820780995</v>
      </c>
      <c r="N1411" s="56">
        <f t="shared" si="189"/>
        <v>6.0101219400491554E-2</v>
      </c>
      <c r="R1411" s="177"/>
    </row>
    <row r="1412" spans="1:18" x14ac:dyDescent="0.2">
      <c r="A1412" s="57">
        <f t="shared" si="193"/>
        <v>26</v>
      </c>
      <c r="B1412" s="57" t="s">
        <v>350</v>
      </c>
      <c r="C1412" s="94">
        <v>3973.2</v>
      </c>
      <c r="D1412" s="59"/>
      <c r="E1412" s="60"/>
      <c r="F1412" s="57">
        <f t="shared" si="187"/>
        <v>3973.2</v>
      </c>
      <c r="G1412" s="189" t="s">
        <v>1996</v>
      </c>
      <c r="H1412" s="57">
        <v>550</v>
      </c>
      <c r="I1412" s="56">
        <f t="shared" si="188"/>
        <v>3.2832194653127866E-2</v>
      </c>
      <c r="J1412" s="245">
        <f t="shared" si="190"/>
        <v>120.82247632351054</v>
      </c>
      <c r="K1412" s="245">
        <f t="shared" si="191"/>
        <v>26.580944791172321</v>
      </c>
      <c r="L1412" s="54">
        <f t="shared" si="192"/>
        <v>56.424096443079428</v>
      </c>
      <c r="M1412" s="54">
        <v>21.007548420025252</v>
      </c>
      <c r="N1412" s="56">
        <f t="shared" si="189"/>
        <v>5.6587905461035828E-2</v>
      </c>
      <c r="R1412" s="177"/>
    </row>
    <row r="1413" spans="1:18" x14ac:dyDescent="0.2">
      <c r="A1413" s="57">
        <f t="shared" si="193"/>
        <v>27</v>
      </c>
      <c r="B1413" s="57" t="s">
        <v>351</v>
      </c>
      <c r="C1413" s="94">
        <v>4035</v>
      </c>
      <c r="D1413" s="59"/>
      <c r="E1413" s="60"/>
      <c r="F1413" s="57">
        <f t="shared" si="187"/>
        <v>4035</v>
      </c>
      <c r="G1413" s="189" t="s">
        <v>1996</v>
      </c>
      <c r="H1413" s="57">
        <v>590</v>
      </c>
      <c r="I1413" s="56">
        <f t="shared" si="188"/>
        <v>3.52199906279008E-2</v>
      </c>
      <c r="J1413" s="245">
        <f t="shared" si="190"/>
        <v>129.60956551067494</v>
      </c>
      <c r="K1413" s="245">
        <f t="shared" si="191"/>
        <v>28.514104412348487</v>
      </c>
      <c r="L1413" s="54">
        <f t="shared" si="192"/>
        <v>60.527667093485199</v>
      </c>
      <c r="M1413" s="54">
        <v>22.535370123299817</v>
      </c>
      <c r="N1413" s="56">
        <f t="shared" si="189"/>
        <v>5.977365728371957E-2</v>
      </c>
      <c r="R1413" s="177"/>
    </row>
    <row r="1414" spans="1:18" x14ac:dyDescent="0.2">
      <c r="A1414" s="57">
        <f t="shared" si="193"/>
        <v>28</v>
      </c>
      <c r="B1414" s="57" t="s">
        <v>352</v>
      </c>
      <c r="C1414" s="94">
        <v>3981.6</v>
      </c>
      <c r="D1414" s="59"/>
      <c r="E1414" s="60"/>
      <c r="F1414" s="57">
        <f t="shared" si="187"/>
        <v>3981.6</v>
      </c>
      <c r="G1414" s="189" t="s">
        <v>1996</v>
      </c>
      <c r="H1414" s="57">
        <v>559</v>
      </c>
      <c r="I1414" s="56">
        <f t="shared" si="188"/>
        <v>3.3369448747451777E-2</v>
      </c>
      <c r="J1414" s="245">
        <f t="shared" si="190"/>
        <v>122.79957139062255</v>
      </c>
      <c r="K1414" s="245">
        <f t="shared" si="191"/>
        <v>27.015905705936959</v>
      </c>
      <c r="L1414" s="54">
        <f t="shared" si="192"/>
        <v>57.347399839420731</v>
      </c>
      <c r="M1414" s="54">
        <v>21.35130830326203</v>
      </c>
      <c r="N1414" s="56">
        <f t="shared" si="189"/>
        <v>5.7392552049237065E-2</v>
      </c>
      <c r="R1414" s="177"/>
    </row>
    <row r="1415" spans="1:18" x14ac:dyDescent="0.2">
      <c r="A1415" s="57">
        <f t="shared" si="193"/>
        <v>29</v>
      </c>
      <c r="B1415" s="57" t="s">
        <v>353</v>
      </c>
      <c r="C1415" s="94">
        <v>3970.65</v>
      </c>
      <c r="D1415" s="59"/>
      <c r="E1415" s="60">
        <v>104.6</v>
      </c>
      <c r="F1415" s="57">
        <f t="shared" si="187"/>
        <v>4075.25</v>
      </c>
      <c r="G1415" s="189" t="s">
        <v>1996</v>
      </c>
      <c r="H1415" s="57">
        <v>551</v>
      </c>
      <c r="I1415" s="56">
        <f t="shared" si="188"/>
        <v>3.2891889552497187E-2</v>
      </c>
      <c r="J1415" s="245">
        <f t="shared" si="190"/>
        <v>121.04215355318965</v>
      </c>
      <c r="K1415" s="245">
        <f t="shared" si="191"/>
        <v>26.629273781701723</v>
      </c>
      <c r="L1415" s="54">
        <f t="shared" si="192"/>
        <v>56.526685709339567</v>
      </c>
      <c r="M1415" s="54">
        <v>21.045743962607116</v>
      </c>
      <c r="N1415" s="56">
        <f t="shared" si="189"/>
        <v>5.5271175266999095E-2</v>
      </c>
      <c r="R1415" s="177"/>
    </row>
    <row r="1416" spans="1:18" x14ac:dyDescent="0.2">
      <c r="A1416" s="57">
        <f t="shared" si="193"/>
        <v>30</v>
      </c>
      <c r="B1416" s="57" t="s">
        <v>354</v>
      </c>
      <c r="C1416" s="94">
        <v>4030.55</v>
      </c>
      <c r="D1416" s="59"/>
      <c r="E1416" s="60"/>
      <c r="F1416" s="57">
        <f t="shared" si="187"/>
        <v>4030.55</v>
      </c>
      <c r="G1416" s="189" t="s">
        <v>1996</v>
      </c>
      <c r="H1416" s="57">
        <v>551</v>
      </c>
      <c r="I1416" s="56">
        <f t="shared" si="188"/>
        <v>3.2891889552497187E-2</v>
      </c>
      <c r="J1416" s="245">
        <f t="shared" si="190"/>
        <v>121.04215355318965</v>
      </c>
      <c r="K1416" s="245">
        <f t="shared" si="191"/>
        <v>26.629273781701723</v>
      </c>
      <c r="L1416" s="54">
        <f t="shared" si="192"/>
        <v>56.526685709339567</v>
      </c>
      <c r="M1416" s="54">
        <v>21.045743962607116</v>
      </c>
      <c r="N1416" s="56">
        <f t="shared" si="189"/>
        <v>5.5884149063239026E-2</v>
      </c>
      <c r="R1416" s="177"/>
    </row>
    <row r="1417" spans="1:18" x14ac:dyDescent="0.2">
      <c r="A1417" s="57">
        <f t="shared" si="193"/>
        <v>31</v>
      </c>
      <c r="B1417" s="57" t="s">
        <v>355</v>
      </c>
      <c r="C1417" s="94">
        <v>4226.88</v>
      </c>
      <c r="D1417" s="59"/>
      <c r="E1417" s="60"/>
      <c r="F1417" s="57">
        <f t="shared" si="187"/>
        <v>4226.88</v>
      </c>
      <c r="G1417" s="189" t="s">
        <v>1996</v>
      </c>
      <c r="H1417" s="57">
        <v>498.2</v>
      </c>
      <c r="I1417" s="56">
        <f t="shared" si="188"/>
        <v>2.9739998865796913E-2</v>
      </c>
      <c r="J1417" s="245">
        <f t="shared" si="190"/>
        <v>109.44319582613264</v>
      </c>
      <c r="K1417" s="245">
        <f t="shared" si="191"/>
        <v>24.077503081749182</v>
      </c>
      <c r="L1417" s="54">
        <f t="shared" si="192"/>
        <v>51.109972450803944</v>
      </c>
      <c r="M1417" s="54">
        <v>19.029019314284692</v>
      </c>
      <c r="N1417" s="56">
        <f t="shared" si="189"/>
        <v>4.818203750117591E-2</v>
      </c>
      <c r="R1417" s="177"/>
    </row>
    <row r="1418" spans="1:18" x14ac:dyDescent="0.2">
      <c r="A1418" s="57">
        <f t="shared" si="193"/>
        <v>32</v>
      </c>
      <c r="B1418" s="57" t="s">
        <v>356</v>
      </c>
      <c r="C1418" s="94">
        <v>4140.3</v>
      </c>
      <c r="D1418" s="59"/>
      <c r="E1418" s="60">
        <v>50.1</v>
      </c>
      <c r="F1418" s="57">
        <f t="shared" si="187"/>
        <v>4190.4000000000005</v>
      </c>
      <c r="G1418" s="189" t="s">
        <v>1996</v>
      </c>
      <c r="H1418" s="57">
        <v>432</v>
      </c>
      <c r="I1418" s="56">
        <f t="shared" si="188"/>
        <v>2.5788196527547706E-2</v>
      </c>
      <c r="J1418" s="245">
        <f t="shared" si="190"/>
        <v>94.900563221375563</v>
      </c>
      <c r="K1418" s="245">
        <f t="shared" si="191"/>
        <v>20.878123908702623</v>
      </c>
      <c r="L1418" s="54">
        <f t="shared" si="192"/>
        <v>44.318563024382392</v>
      </c>
      <c r="M1418" s="54">
        <v>16.500474395365288</v>
      </c>
      <c r="N1418" s="56">
        <f t="shared" si="189"/>
        <v>4.2143405056754922E-2</v>
      </c>
      <c r="R1418" s="177"/>
    </row>
    <row r="1419" spans="1:18" x14ac:dyDescent="0.2">
      <c r="A1419" s="57">
        <f t="shared" si="193"/>
        <v>33</v>
      </c>
      <c r="B1419" s="47" t="s">
        <v>1310</v>
      </c>
      <c r="C1419" s="94">
        <v>4059.4</v>
      </c>
      <c r="D1419" s="107"/>
      <c r="E1419" s="118"/>
      <c r="F1419" s="57">
        <f t="shared" si="187"/>
        <v>4059.4</v>
      </c>
      <c r="G1419" s="189" t="s">
        <v>1996</v>
      </c>
      <c r="H1419" s="57">
        <v>843</v>
      </c>
      <c r="I1419" s="56">
        <f t="shared" si="188"/>
        <v>5.0322800168339621E-2</v>
      </c>
      <c r="J1419" s="245">
        <f t="shared" si="190"/>
        <v>185.18790461948981</v>
      </c>
      <c r="K1419" s="245">
        <f t="shared" si="191"/>
        <v>40.74133901628776</v>
      </c>
      <c r="L1419" s="54">
        <f t="shared" si="192"/>
        <v>86.482751457301745</v>
      </c>
      <c r="M1419" s="54">
        <v>32.198842396511431</v>
      </c>
      <c r="N1419" s="56">
        <f t="shared" si="189"/>
        <v>8.4892062248014669E-2</v>
      </c>
      <c r="R1419" s="177"/>
    </row>
    <row r="1420" spans="1:18" x14ac:dyDescent="0.2">
      <c r="A1420" s="57">
        <f t="shared" si="193"/>
        <v>34</v>
      </c>
      <c r="B1420" s="48" t="s">
        <v>1311</v>
      </c>
      <c r="C1420" s="105">
        <v>4225.3</v>
      </c>
      <c r="D1420" s="107"/>
      <c r="E1420" s="118"/>
      <c r="F1420" s="57">
        <f t="shared" si="187"/>
        <v>4225.3</v>
      </c>
      <c r="G1420" s="189" t="s">
        <v>1996</v>
      </c>
      <c r="H1420" s="157">
        <v>935</v>
      </c>
      <c r="I1420" s="56">
        <f t="shared" si="188"/>
        <v>5.5814730910317377E-2</v>
      </c>
      <c r="J1420" s="245">
        <f t="shared" si="190"/>
        <v>205.39820974996795</v>
      </c>
      <c r="K1420" s="245">
        <f t="shared" si="191"/>
        <v>45.187606144992948</v>
      </c>
      <c r="L1420" s="54">
        <f t="shared" si="192"/>
        <v>95.920963953235031</v>
      </c>
      <c r="M1420" s="54">
        <v>35.712832314042934</v>
      </c>
      <c r="N1420" s="56">
        <f t="shared" si="189"/>
        <v>9.0459757215402184E-2</v>
      </c>
      <c r="R1420" s="177"/>
    </row>
    <row r="1421" spans="1:18" x14ac:dyDescent="0.2">
      <c r="A1421" s="57">
        <f t="shared" si="193"/>
        <v>35</v>
      </c>
      <c r="B1421" s="48" t="s">
        <v>1312</v>
      </c>
      <c r="C1421" s="105">
        <v>3974.4</v>
      </c>
      <c r="D1421" s="107"/>
      <c r="E1421" s="118"/>
      <c r="F1421" s="57">
        <f t="shared" si="187"/>
        <v>3974.4</v>
      </c>
      <c r="G1421" s="189" t="s">
        <v>1996</v>
      </c>
      <c r="H1421" s="57">
        <v>752</v>
      </c>
      <c r="I1421" s="56">
        <f t="shared" si="188"/>
        <v>4.4890564325731193E-2</v>
      </c>
      <c r="J1421" s="245">
        <f t="shared" si="190"/>
        <v>165.1972767186908</v>
      </c>
      <c r="K1421" s="245">
        <f t="shared" si="191"/>
        <v>36.343400878111979</v>
      </c>
      <c r="L1421" s="54">
        <f t="shared" si="192"/>
        <v>77.147128227628613</v>
      </c>
      <c r="M1421" s="54">
        <v>28.723048021561802</v>
      </c>
      <c r="N1421" s="56">
        <f t="shared" si="189"/>
        <v>7.7347738991040957E-2</v>
      </c>
      <c r="R1421" s="177"/>
    </row>
    <row r="1422" spans="1:18" x14ac:dyDescent="0.2">
      <c r="A1422" s="57">
        <f t="shared" si="193"/>
        <v>36</v>
      </c>
      <c r="B1422" s="48" t="s">
        <v>1313</v>
      </c>
      <c r="C1422" s="105">
        <v>3989.7</v>
      </c>
      <c r="D1422" s="107"/>
      <c r="E1422" s="118"/>
      <c r="F1422" s="57">
        <f t="shared" si="187"/>
        <v>3989.7</v>
      </c>
      <c r="G1422" s="189" t="s">
        <v>1996</v>
      </c>
      <c r="H1422" s="57">
        <v>675</v>
      </c>
      <c r="I1422" s="56">
        <f t="shared" si="188"/>
        <v>4.0294057074293288E-2</v>
      </c>
      <c r="J1422" s="245">
        <f t="shared" si="190"/>
        <v>148.28213003339931</v>
      </c>
      <c r="K1422" s="245">
        <f t="shared" si="191"/>
        <v>32.622068607347849</v>
      </c>
      <c r="L1422" s="54">
        <f t="shared" si="192"/>
        <v>69.247754725597488</v>
      </c>
      <c r="M1422" s="54">
        <v>25.781991242758263</v>
      </c>
      <c r="N1422" s="56">
        <f t="shared" si="189"/>
        <v>6.9161577213600736E-2</v>
      </c>
      <c r="R1422" s="177"/>
    </row>
    <row r="1423" spans="1:18" x14ac:dyDescent="0.2">
      <c r="A1423" s="57">
        <f t="shared" si="193"/>
        <v>37</v>
      </c>
      <c r="B1423" s="48" t="s">
        <v>1527</v>
      </c>
      <c r="C1423" s="105">
        <v>5525.8</v>
      </c>
      <c r="D1423" s="107"/>
      <c r="E1423" s="118"/>
      <c r="F1423" s="57">
        <f t="shared" si="187"/>
        <v>5525.8</v>
      </c>
      <c r="G1423" s="189" t="s">
        <v>1996</v>
      </c>
      <c r="H1423" s="57">
        <v>1420</v>
      </c>
      <c r="I1423" s="56">
        <f t="shared" si="188"/>
        <v>8.4766757104439219E-2</v>
      </c>
      <c r="J1423" s="245">
        <f t="shared" si="190"/>
        <v>311.94166614433635</v>
      </c>
      <c r="K1423" s="245">
        <f t="shared" si="191"/>
        <v>68.627166551754001</v>
      </c>
      <c r="L1423" s="54">
        <f t="shared" si="192"/>
        <v>145.6767580894051</v>
      </c>
      <c r="M1423" s="54">
        <v>54.23767046624701</v>
      </c>
      <c r="N1423" s="56">
        <f t="shared" si="189"/>
        <v>0.10504963285890594</v>
      </c>
      <c r="R1423" s="177"/>
    </row>
    <row r="1424" spans="1:18" x14ac:dyDescent="0.2">
      <c r="A1424" s="57"/>
      <c r="B1424" s="90" t="s">
        <v>1276</v>
      </c>
      <c r="C1424" s="74">
        <f t="shared" ref="C1424:M1424" si="194">SUM(C1387:C1423)</f>
        <v>200647.03999999995</v>
      </c>
      <c r="D1424" s="74">
        <f t="shared" si="194"/>
        <v>58.7</v>
      </c>
      <c r="E1424" s="74">
        <f t="shared" si="194"/>
        <v>238.64999999999998</v>
      </c>
      <c r="F1424" s="74">
        <f t="shared" si="194"/>
        <v>200944.38999999996</v>
      </c>
      <c r="G1424" s="74">
        <f t="shared" si="194"/>
        <v>0</v>
      </c>
      <c r="H1424" s="74">
        <f t="shared" si="194"/>
        <v>33503.699999999997</v>
      </c>
      <c r="I1424" s="74">
        <f t="shared" si="194"/>
        <v>2.0000000000000004</v>
      </c>
      <c r="J1424" s="258">
        <f t="shared" si="194"/>
        <v>7360.0000000000018</v>
      </c>
      <c r="K1424" s="258">
        <f t="shared" si="194"/>
        <v>1619.2</v>
      </c>
      <c r="L1424" s="75">
        <f t="shared" si="194"/>
        <v>3437.1200000000008</v>
      </c>
      <c r="M1424" s="75">
        <f t="shared" si="194"/>
        <v>1279.692</v>
      </c>
      <c r="N1424" s="56">
        <f t="shared" si="189"/>
        <v>6.8158220291693661E-2</v>
      </c>
      <c r="R1424" s="177"/>
    </row>
    <row r="1425" spans="1:18" ht="15.75" x14ac:dyDescent="0.25">
      <c r="A1425" s="342" t="s">
        <v>1984</v>
      </c>
      <c r="B1425" s="343"/>
      <c r="C1425" s="343"/>
      <c r="D1425" s="343"/>
      <c r="E1425" s="343"/>
      <c r="F1425" s="343"/>
      <c r="G1425" s="343"/>
      <c r="H1425" s="343"/>
      <c r="I1425" s="343"/>
      <c r="J1425" s="343"/>
      <c r="K1425" s="343"/>
      <c r="L1425" s="343"/>
      <c r="M1425" s="343"/>
      <c r="N1425" s="344"/>
      <c r="R1425" s="177"/>
    </row>
    <row r="1426" spans="1:18" x14ac:dyDescent="0.2">
      <c r="A1426" s="57">
        <v>1</v>
      </c>
      <c r="B1426" s="57" t="s">
        <v>2549</v>
      </c>
      <c r="C1426" s="57">
        <v>22381.8</v>
      </c>
      <c r="D1426" s="57"/>
      <c r="E1426" s="60"/>
      <c r="F1426" s="57">
        <f>C1426+D1426+E1426</f>
        <v>22381.8</v>
      </c>
      <c r="G1426" s="57" t="s">
        <v>1996</v>
      </c>
      <c r="H1426" s="187">
        <v>3300</v>
      </c>
      <c r="I1426" s="56">
        <f>3/72419.3*H1426</f>
        <v>0.1367038897089588</v>
      </c>
      <c r="J1426" s="245">
        <f>I1426*3680</f>
        <v>503.07031412896839</v>
      </c>
      <c r="K1426" s="245">
        <f>J1426*0.22</f>
        <v>110.67546910837305</v>
      </c>
      <c r="L1426" s="54">
        <f t="shared" ref="L1426:L1457" si="195">J1426*0.312</f>
        <v>156.95793800823813</v>
      </c>
      <c r="M1426" s="54">
        <v>86.286295348327187</v>
      </c>
      <c r="N1426" s="56">
        <f t="shared" ref="N1426:N1457" si="196">(J1426+K1426+L1426+M1426)/F1426</f>
        <v>3.828959317811377E-2</v>
      </c>
      <c r="R1426" s="177"/>
    </row>
    <row r="1427" spans="1:18" x14ac:dyDescent="0.2">
      <c r="A1427" s="57">
        <f>A1426+1</f>
        <v>2</v>
      </c>
      <c r="B1427" s="57" t="s">
        <v>2550</v>
      </c>
      <c r="C1427" s="57">
        <v>2034</v>
      </c>
      <c r="D1427" s="59">
        <v>106.1</v>
      </c>
      <c r="E1427" s="60"/>
      <c r="F1427" s="57">
        <f t="shared" ref="F1427:F1490" si="197">C1427+D1427+E1427</f>
        <v>2140.1</v>
      </c>
      <c r="G1427" s="57" t="s">
        <v>1996</v>
      </c>
      <c r="H1427" s="187">
        <v>300</v>
      </c>
      <c r="I1427" s="56">
        <f t="shared" ref="I1427:I1490" si="198">3/72419.3*H1427</f>
        <v>1.2427626337178073E-2</v>
      </c>
      <c r="J1427" s="245">
        <f t="shared" ref="J1427:J1490" si="199">I1427*3680</f>
        <v>45.733664920815308</v>
      </c>
      <c r="K1427" s="245">
        <f t="shared" ref="K1427:K1489" si="200">J1427*0.22</f>
        <v>10.061406282579368</v>
      </c>
      <c r="L1427" s="54">
        <f t="shared" si="195"/>
        <v>14.268903455294376</v>
      </c>
      <c r="M1427" s="54">
        <v>7.8442086680297445</v>
      </c>
      <c r="N1427" s="56">
        <f t="shared" si="196"/>
        <v>3.6403992022204013E-2</v>
      </c>
      <c r="R1427" s="177"/>
    </row>
    <row r="1428" spans="1:18" x14ac:dyDescent="0.2">
      <c r="A1428" s="57">
        <f>A1427+1</f>
        <v>3</v>
      </c>
      <c r="B1428" s="57" t="str">
        <f>[1]Лист1!$B$7</f>
        <v>В.Великого,93а</v>
      </c>
      <c r="C1428" s="57">
        <v>12358.7</v>
      </c>
      <c r="D1428" s="59"/>
      <c r="E1428" s="60"/>
      <c r="F1428" s="57">
        <f t="shared" si="197"/>
        <v>12358.7</v>
      </c>
      <c r="G1428" s="57" t="s">
        <v>1996</v>
      </c>
      <c r="H1428" s="187">
        <v>1900</v>
      </c>
      <c r="I1428" s="56">
        <f t="shared" si="198"/>
        <v>7.8708300135461123E-2</v>
      </c>
      <c r="J1428" s="245">
        <f t="shared" si="199"/>
        <v>289.64654449849695</v>
      </c>
      <c r="K1428" s="245">
        <f t="shared" si="200"/>
        <v>63.722239789669331</v>
      </c>
      <c r="L1428" s="54">
        <f t="shared" si="195"/>
        <v>90.369721883531042</v>
      </c>
      <c r="M1428" s="54">
        <v>49.679988230855045</v>
      </c>
      <c r="N1428" s="56">
        <f t="shared" si="196"/>
        <v>3.9924789371256875E-2</v>
      </c>
      <c r="R1428" s="177"/>
    </row>
    <row r="1429" spans="1:18" x14ac:dyDescent="0.2">
      <c r="A1429" s="57">
        <f t="shared" ref="A1429:A1490" si="201">A1428+1</f>
        <v>4</v>
      </c>
      <c r="B1429" s="57" t="str">
        <f>[1]Лист1!$B$8</f>
        <v>В.Великого,103</v>
      </c>
      <c r="C1429" s="57">
        <v>1958.1</v>
      </c>
      <c r="D1429" s="59"/>
      <c r="E1429" s="60"/>
      <c r="F1429" s="57">
        <f t="shared" si="197"/>
        <v>1958.1</v>
      </c>
      <c r="G1429" s="57" t="s">
        <v>1996</v>
      </c>
      <c r="H1429" s="187">
        <v>305</v>
      </c>
      <c r="I1429" s="56">
        <f t="shared" si="198"/>
        <v>1.2634753442797707E-2</v>
      </c>
      <c r="J1429" s="245">
        <f t="shared" si="199"/>
        <v>46.495892669495561</v>
      </c>
      <c r="K1429" s="245">
        <f t="shared" si="200"/>
        <v>10.229096387289024</v>
      </c>
      <c r="L1429" s="54">
        <f t="shared" si="195"/>
        <v>14.506718512882616</v>
      </c>
      <c r="M1429" s="54">
        <v>7.9749454791635737</v>
      </c>
      <c r="N1429" s="56">
        <f t="shared" si="196"/>
        <v>4.045077015925172E-2</v>
      </c>
      <c r="R1429" s="177"/>
    </row>
    <row r="1430" spans="1:18" x14ac:dyDescent="0.2">
      <c r="A1430" s="57">
        <f t="shared" si="201"/>
        <v>5</v>
      </c>
      <c r="B1430" s="57" t="str">
        <f>[1]Лист1!$B$9</f>
        <v>В.Великого,105</v>
      </c>
      <c r="C1430" s="57">
        <v>2016.3</v>
      </c>
      <c r="D1430" s="59"/>
      <c r="E1430" s="60"/>
      <c r="F1430" s="57">
        <f t="shared" si="197"/>
        <v>2016.3</v>
      </c>
      <c r="G1430" s="57" t="s">
        <v>1996</v>
      </c>
      <c r="H1430" s="187">
        <v>304</v>
      </c>
      <c r="I1430" s="56">
        <f t="shared" si="198"/>
        <v>1.259332802167378E-2</v>
      </c>
      <c r="J1430" s="245">
        <f t="shared" si="199"/>
        <v>46.34344711975951</v>
      </c>
      <c r="K1430" s="245">
        <f t="shared" si="200"/>
        <v>10.195558366347091</v>
      </c>
      <c r="L1430" s="54">
        <f t="shared" si="195"/>
        <v>14.459155501364966</v>
      </c>
      <c r="M1430" s="54">
        <v>7.9487981169368069</v>
      </c>
      <c r="N1430" s="56">
        <f t="shared" si="196"/>
        <v>3.91543714250897E-2</v>
      </c>
      <c r="R1430" s="177"/>
    </row>
    <row r="1431" spans="1:18" x14ac:dyDescent="0.2">
      <c r="A1431" s="57">
        <f t="shared" si="201"/>
        <v>6</v>
      </c>
      <c r="B1431" s="57" t="str">
        <f>[1]Лист1!$B$10</f>
        <v>В.Великого,109</v>
      </c>
      <c r="C1431" s="57">
        <v>2040.5</v>
      </c>
      <c r="D1431" s="59">
        <v>153.19999999999999</v>
      </c>
      <c r="E1431" s="60"/>
      <c r="F1431" s="57">
        <f t="shared" si="197"/>
        <v>2193.6999999999998</v>
      </c>
      <c r="G1431" s="57" t="s">
        <v>1996</v>
      </c>
      <c r="H1431" s="187">
        <v>305</v>
      </c>
      <c r="I1431" s="56">
        <f t="shared" si="198"/>
        <v>1.2634753442797707E-2</v>
      </c>
      <c r="J1431" s="245">
        <f t="shared" si="199"/>
        <v>46.495892669495561</v>
      </c>
      <c r="K1431" s="245">
        <f t="shared" si="200"/>
        <v>10.229096387289024</v>
      </c>
      <c r="L1431" s="54">
        <f t="shared" si="195"/>
        <v>14.506718512882616</v>
      </c>
      <c r="M1431" s="54">
        <v>7.9749454791635737</v>
      </c>
      <c r="N1431" s="56">
        <f t="shared" si="196"/>
        <v>3.6106419769718193E-2</v>
      </c>
      <c r="R1431" s="177"/>
    </row>
    <row r="1432" spans="1:18" x14ac:dyDescent="0.2">
      <c r="A1432" s="57">
        <f t="shared" si="201"/>
        <v>7</v>
      </c>
      <c r="B1432" s="57" t="str">
        <f>[1]Лист1!$B$11</f>
        <v>В.Великого,111</v>
      </c>
      <c r="C1432" s="57">
        <v>8086.8</v>
      </c>
      <c r="D1432" s="59">
        <v>73.7</v>
      </c>
      <c r="E1432" s="60"/>
      <c r="F1432" s="57">
        <f t="shared" si="197"/>
        <v>8160.5</v>
      </c>
      <c r="G1432" s="57" t="s">
        <v>1996</v>
      </c>
      <c r="H1432" s="187">
        <v>1238</v>
      </c>
      <c r="I1432" s="56">
        <f t="shared" si="198"/>
        <v>5.1284671351421507E-2</v>
      </c>
      <c r="J1432" s="245">
        <f t="shared" si="199"/>
        <v>188.72759057323114</v>
      </c>
      <c r="K1432" s="245">
        <f t="shared" si="200"/>
        <v>41.52006992611085</v>
      </c>
      <c r="L1432" s="54">
        <f t="shared" si="195"/>
        <v>58.883008258848115</v>
      </c>
      <c r="M1432" s="54">
        <v>32.370434436736076</v>
      </c>
      <c r="N1432" s="56">
        <f t="shared" si="196"/>
        <v>3.9397230953363907E-2</v>
      </c>
      <c r="R1432" s="177"/>
    </row>
    <row r="1433" spans="1:18" x14ac:dyDescent="0.2">
      <c r="A1433" s="57">
        <f t="shared" si="201"/>
        <v>8</v>
      </c>
      <c r="B1433" s="57" t="str">
        <f>[1]Лист1!$B$12</f>
        <v>В.Великого,113</v>
      </c>
      <c r="C1433" s="57">
        <v>4049.6</v>
      </c>
      <c r="D1433" s="59"/>
      <c r="E1433" s="60"/>
      <c r="F1433" s="57">
        <f t="shared" si="197"/>
        <v>4049.6</v>
      </c>
      <c r="G1433" s="57" t="s">
        <v>1996</v>
      </c>
      <c r="H1433" s="187">
        <v>1025</v>
      </c>
      <c r="I1433" s="56">
        <f t="shared" si="198"/>
        <v>4.2461056652025077E-2</v>
      </c>
      <c r="J1433" s="245">
        <f t="shared" si="199"/>
        <v>156.25668847945229</v>
      </c>
      <c r="K1433" s="245">
        <f t="shared" si="200"/>
        <v>34.376471465479504</v>
      </c>
      <c r="L1433" s="54">
        <f t="shared" si="195"/>
        <v>48.752086805589116</v>
      </c>
      <c r="M1433" s="54">
        <v>26.801046282434957</v>
      </c>
      <c r="N1433" s="56">
        <f t="shared" si="196"/>
        <v>6.5731502625680546E-2</v>
      </c>
      <c r="R1433" s="177"/>
    </row>
    <row r="1434" spans="1:18" x14ac:dyDescent="0.2">
      <c r="A1434" s="57">
        <f t="shared" si="201"/>
        <v>9</v>
      </c>
      <c r="B1434" s="57" t="str">
        <f>[1]Лист1!$B$13</f>
        <v>В.Великого,117</v>
      </c>
      <c r="C1434" s="57">
        <v>4091.8</v>
      </c>
      <c r="D1434" s="59"/>
      <c r="E1434" s="60"/>
      <c r="F1434" s="57">
        <f t="shared" si="197"/>
        <v>4091.8</v>
      </c>
      <c r="G1434" s="57" t="s">
        <v>1996</v>
      </c>
      <c r="H1434" s="187">
        <v>1025</v>
      </c>
      <c r="I1434" s="56">
        <f t="shared" si="198"/>
        <v>4.2461056652025077E-2</v>
      </c>
      <c r="J1434" s="245">
        <f t="shared" si="199"/>
        <v>156.25668847945229</v>
      </c>
      <c r="K1434" s="245">
        <f t="shared" si="200"/>
        <v>34.376471465479504</v>
      </c>
      <c r="L1434" s="54">
        <f t="shared" si="195"/>
        <v>48.752086805589116</v>
      </c>
      <c r="M1434" s="54">
        <v>26.801046282434957</v>
      </c>
      <c r="N1434" s="56">
        <f t="shared" si="196"/>
        <v>6.5053593292183368E-2</v>
      </c>
      <c r="R1434" s="177"/>
    </row>
    <row r="1435" spans="1:18" x14ac:dyDescent="0.2">
      <c r="A1435" s="57">
        <f t="shared" si="201"/>
        <v>10</v>
      </c>
      <c r="B1435" s="57" t="str">
        <f>[1]Лист1!$B$14</f>
        <v>В.Великого,121</v>
      </c>
      <c r="C1435" s="57">
        <v>4035.2</v>
      </c>
      <c r="D1435" s="59"/>
      <c r="E1435" s="60"/>
      <c r="F1435" s="57">
        <f t="shared" si="197"/>
        <v>4035.2</v>
      </c>
      <c r="G1435" s="57" t="s">
        <v>1996</v>
      </c>
      <c r="H1435" s="187">
        <v>1025</v>
      </c>
      <c r="I1435" s="56">
        <f t="shared" si="198"/>
        <v>4.2461056652025077E-2</v>
      </c>
      <c r="J1435" s="245">
        <f t="shared" si="199"/>
        <v>156.25668847945229</v>
      </c>
      <c r="K1435" s="245">
        <f t="shared" si="200"/>
        <v>34.376471465479504</v>
      </c>
      <c r="L1435" s="54">
        <f t="shared" si="195"/>
        <v>48.752086805589116</v>
      </c>
      <c r="M1435" s="54">
        <v>26.801046282434957</v>
      </c>
      <c r="N1435" s="56">
        <f t="shared" si="196"/>
        <v>6.5966071826168704E-2</v>
      </c>
      <c r="R1435" s="177"/>
    </row>
    <row r="1436" spans="1:18" x14ac:dyDescent="0.2">
      <c r="A1436" s="57">
        <f t="shared" si="201"/>
        <v>11</v>
      </c>
      <c r="B1436" s="57" t="str">
        <f>[1]Лист1!$B$15</f>
        <v>В.Великого,125</v>
      </c>
      <c r="C1436" s="57">
        <v>6226.5</v>
      </c>
      <c r="D1436" s="59"/>
      <c r="E1436" s="60"/>
      <c r="F1436" s="57">
        <f t="shared" si="197"/>
        <v>6226.5</v>
      </c>
      <c r="G1436" s="57" t="s">
        <v>1996</v>
      </c>
      <c r="H1436" s="187">
        <v>785</v>
      </c>
      <c r="I1436" s="56">
        <f t="shared" si="198"/>
        <v>3.251895558228262E-2</v>
      </c>
      <c r="J1436" s="245">
        <f t="shared" si="199"/>
        <v>119.66975654280004</v>
      </c>
      <c r="K1436" s="245">
        <f t="shared" si="200"/>
        <v>26.327346439416011</v>
      </c>
      <c r="L1436" s="54">
        <f t="shared" si="195"/>
        <v>37.33696404135361</v>
      </c>
      <c r="M1436" s="54">
        <v>20.525679348011163</v>
      </c>
      <c r="N1436" s="56">
        <f t="shared" si="196"/>
        <v>3.2740664317285929E-2</v>
      </c>
      <c r="R1436" s="177"/>
    </row>
    <row r="1437" spans="1:18" x14ac:dyDescent="0.2">
      <c r="A1437" s="57">
        <f t="shared" si="201"/>
        <v>12</v>
      </c>
      <c r="B1437" s="57" t="str">
        <f>[1]Лист1!$B$17</f>
        <v>Кульпарківська,121</v>
      </c>
      <c r="C1437" s="57">
        <v>7649.6</v>
      </c>
      <c r="D1437" s="59"/>
      <c r="E1437" s="60"/>
      <c r="F1437" s="57">
        <f t="shared" si="197"/>
        <v>7649.6</v>
      </c>
      <c r="G1437" s="57" t="s">
        <v>1996</v>
      </c>
      <c r="H1437" s="187">
        <v>1256</v>
      </c>
      <c r="I1437" s="56">
        <f t="shared" si="198"/>
        <v>5.2030328931652194E-2</v>
      </c>
      <c r="J1437" s="245">
        <f t="shared" si="199"/>
        <v>191.47161046848007</v>
      </c>
      <c r="K1437" s="245">
        <f t="shared" si="200"/>
        <v>42.123754303065617</v>
      </c>
      <c r="L1437" s="54">
        <f t="shared" si="195"/>
        <v>59.739142466165781</v>
      </c>
      <c r="M1437" s="54">
        <v>32.841086956817861</v>
      </c>
      <c r="N1437" s="56">
        <f t="shared" si="196"/>
        <v>4.2639562094034897E-2</v>
      </c>
      <c r="R1437" s="177"/>
    </row>
    <row r="1438" spans="1:18" x14ac:dyDescent="0.2">
      <c r="A1438" s="57">
        <f t="shared" si="201"/>
        <v>13</v>
      </c>
      <c r="B1438" s="57" t="str">
        <f>[1]Лист1!$B$18</f>
        <v>Кульпарківська,123</v>
      </c>
      <c r="C1438" s="57">
        <v>5959.3</v>
      </c>
      <c r="D1438" s="59"/>
      <c r="E1438" s="60"/>
      <c r="F1438" s="57">
        <f t="shared" si="197"/>
        <v>5959.3</v>
      </c>
      <c r="G1438" s="57" t="s">
        <v>1996</v>
      </c>
      <c r="H1438" s="187">
        <v>924</v>
      </c>
      <c r="I1438" s="56">
        <f t="shared" si="198"/>
        <v>3.827708911850846E-2</v>
      </c>
      <c r="J1438" s="245">
        <f t="shared" si="199"/>
        <v>140.85968795611115</v>
      </c>
      <c r="K1438" s="245">
        <f t="shared" si="200"/>
        <v>30.989131350344451</v>
      </c>
      <c r="L1438" s="54">
        <f t="shared" si="195"/>
        <v>43.948222642306675</v>
      </c>
      <c r="M1438" s="54">
        <v>24.160162697531607</v>
      </c>
      <c r="N1438" s="56">
        <f t="shared" si="196"/>
        <v>4.0266005176160601E-2</v>
      </c>
      <c r="R1438" s="177"/>
    </row>
    <row r="1439" spans="1:18" x14ac:dyDescent="0.2">
      <c r="A1439" s="57">
        <f t="shared" si="201"/>
        <v>14</v>
      </c>
      <c r="B1439" s="57" t="str">
        <f>[1]Лист1!$B$19</f>
        <v>Кульпарківська,125</v>
      </c>
      <c r="C1439" s="57">
        <v>4182.7</v>
      </c>
      <c r="D1439" s="59">
        <v>439.8</v>
      </c>
      <c r="E1439" s="60"/>
      <c r="F1439" s="57">
        <f t="shared" si="197"/>
        <v>4622.5</v>
      </c>
      <c r="G1439" s="57" t="s">
        <v>1996</v>
      </c>
      <c r="H1439" s="187">
        <v>488</v>
      </c>
      <c r="I1439" s="56">
        <f t="shared" si="198"/>
        <v>2.0215605508476332E-2</v>
      </c>
      <c r="J1439" s="245">
        <f t="shared" si="199"/>
        <v>74.393428271192903</v>
      </c>
      <c r="K1439" s="245">
        <f t="shared" si="200"/>
        <v>16.36655421966244</v>
      </c>
      <c r="L1439" s="54">
        <f t="shared" si="195"/>
        <v>23.210749620612187</v>
      </c>
      <c r="M1439" s="54">
        <v>12.759912766661715</v>
      </c>
      <c r="N1439" s="56">
        <f t="shared" si="196"/>
        <v>2.7416039995268631E-2</v>
      </c>
      <c r="R1439" s="177"/>
    </row>
    <row r="1440" spans="1:18" x14ac:dyDescent="0.2">
      <c r="A1440" s="57">
        <f t="shared" si="201"/>
        <v>15</v>
      </c>
      <c r="B1440" s="57" t="str">
        <f>[1]Лист1!$B$20</f>
        <v>Кульпарківська,129</v>
      </c>
      <c r="C1440" s="57">
        <v>4158.5</v>
      </c>
      <c r="D1440" s="59">
        <v>82.1</v>
      </c>
      <c r="E1440" s="60"/>
      <c r="F1440" s="57">
        <f t="shared" si="197"/>
        <v>4240.6000000000004</v>
      </c>
      <c r="G1440" s="57" t="s">
        <v>1996</v>
      </c>
      <c r="H1440" s="187">
        <v>496</v>
      </c>
      <c r="I1440" s="56">
        <f t="shared" si="198"/>
        <v>2.0547008877467746E-2</v>
      </c>
      <c r="J1440" s="245">
        <f t="shared" si="199"/>
        <v>75.612992669081308</v>
      </c>
      <c r="K1440" s="245">
        <f t="shared" si="200"/>
        <v>16.634858387197887</v>
      </c>
      <c r="L1440" s="54">
        <f t="shared" si="195"/>
        <v>23.591253712753367</v>
      </c>
      <c r="M1440" s="54">
        <v>12.969091664475842</v>
      </c>
      <c r="N1440" s="56">
        <f t="shared" si="196"/>
        <v>3.0374993263573173E-2</v>
      </c>
      <c r="R1440" s="177"/>
    </row>
    <row r="1441" spans="1:18" x14ac:dyDescent="0.2">
      <c r="A1441" s="57">
        <f t="shared" si="201"/>
        <v>16</v>
      </c>
      <c r="B1441" s="57" t="str">
        <f>[1]Лист1!$B$21</f>
        <v>Кульпарківська,133</v>
      </c>
      <c r="C1441" s="57">
        <v>7806.9</v>
      </c>
      <c r="D1441" s="59"/>
      <c r="E1441" s="60"/>
      <c r="F1441" s="57">
        <f t="shared" si="197"/>
        <v>7806.9</v>
      </c>
      <c r="G1441" s="57" t="s">
        <v>1996</v>
      </c>
      <c r="H1441" s="187">
        <v>1256</v>
      </c>
      <c r="I1441" s="56">
        <f t="shared" si="198"/>
        <v>5.2030328931652194E-2</v>
      </c>
      <c r="J1441" s="245">
        <f t="shared" si="199"/>
        <v>191.47161046848007</v>
      </c>
      <c r="K1441" s="245">
        <f t="shared" si="200"/>
        <v>42.123754303065617</v>
      </c>
      <c r="L1441" s="54">
        <f t="shared" si="195"/>
        <v>59.739142466165781</v>
      </c>
      <c r="M1441" s="54">
        <v>32.841086956817861</v>
      </c>
      <c r="N1441" s="56">
        <f t="shared" si="196"/>
        <v>4.1780424265012925E-2</v>
      </c>
      <c r="R1441" s="177"/>
    </row>
    <row r="1442" spans="1:18" x14ac:dyDescent="0.2">
      <c r="A1442" s="57">
        <f t="shared" si="201"/>
        <v>17</v>
      </c>
      <c r="B1442" s="57" t="str">
        <f>[1]Лист1!$B$22</f>
        <v>Кульпарківська,133а</v>
      </c>
      <c r="C1442" s="57">
        <v>4253.3999999999996</v>
      </c>
      <c r="D1442" s="59"/>
      <c r="E1442" s="60"/>
      <c r="F1442" s="57">
        <f t="shared" si="197"/>
        <v>4253.3999999999996</v>
      </c>
      <c r="G1442" s="57" t="s">
        <v>1996</v>
      </c>
      <c r="H1442" s="187">
        <v>496</v>
      </c>
      <c r="I1442" s="56">
        <f t="shared" si="198"/>
        <v>2.0547008877467746E-2</v>
      </c>
      <c r="J1442" s="245">
        <f t="shared" si="199"/>
        <v>75.612992669081308</v>
      </c>
      <c r="K1442" s="245">
        <f t="shared" si="200"/>
        <v>16.634858387197887</v>
      </c>
      <c r="L1442" s="54">
        <f t="shared" si="195"/>
        <v>23.591253712753367</v>
      </c>
      <c r="M1442" s="54">
        <v>12.969091664475842</v>
      </c>
      <c r="N1442" s="56">
        <f t="shared" si="196"/>
        <v>3.0283584058284765E-2</v>
      </c>
      <c r="R1442" s="177"/>
    </row>
    <row r="1443" spans="1:18" x14ac:dyDescent="0.2">
      <c r="A1443" s="57">
        <f t="shared" si="201"/>
        <v>18</v>
      </c>
      <c r="B1443" s="57" t="str">
        <f>[1]Лист1!$B$23</f>
        <v>Кульпарківська,135</v>
      </c>
      <c r="C1443" s="57">
        <v>7737.08</v>
      </c>
      <c r="D1443" s="59"/>
      <c r="E1443" s="60"/>
      <c r="F1443" s="57">
        <f t="shared" si="197"/>
        <v>7737.08</v>
      </c>
      <c r="G1443" s="57" t="s">
        <v>1996</v>
      </c>
      <c r="H1443" s="187">
        <v>1256</v>
      </c>
      <c r="I1443" s="56">
        <f t="shared" si="198"/>
        <v>5.2030328931652194E-2</v>
      </c>
      <c r="J1443" s="245">
        <f t="shared" si="199"/>
        <v>191.47161046848007</v>
      </c>
      <c r="K1443" s="245">
        <f t="shared" si="200"/>
        <v>42.123754303065617</v>
      </c>
      <c r="L1443" s="54">
        <f t="shared" si="195"/>
        <v>59.739142466165781</v>
      </c>
      <c r="M1443" s="54">
        <v>32.841086956817861</v>
      </c>
      <c r="N1443" s="56">
        <f t="shared" si="196"/>
        <v>4.2157454000027059E-2</v>
      </c>
      <c r="R1443" s="177"/>
    </row>
    <row r="1444" spans="1:18" x14ac:dyDescent="0.2">
      <c r="A1444" s="57">
        <f t="shared" si="201"/>
        <v>19</v>
      </c>
      <c r="B1444" s="57" t="str">
        <f>[1]Лист1!$B$24</f>
        <v>Наукова,44</v>
      </c>
      <c r="C1444" s="57">
        <v>8046.52</v>
      </c>
      <c r="D1444" s="59"/>
      <c r="E1444" s="60"/>
      <c r="F1444" s="57">
        <f t="shared" si="197"/>
        <v>8046.52</v>
      </c>
      <c r="G1444" s="57" t="s">
        <v>1996</v>
      </c>
      <c r="H1444" s="187">
        <v>1249</v>
      </c>
      <c r="I1444" s="56">
        <f t="shared" si="198"/>
        <v>5.1740350983784704E-2</v>
      </c>
      <c r="J1444" s="245">
        <f t="shared" si="199"/>
        <v>190.40449162032772</v>
      </c>
      <c r="K1444" s="245">
        <f t="shared" si="200"/>
        <v>41.888988156472095</v>
      </c>
      <c r="L1444" s="54">
        <f t="shared" si="195"/>
        <v>59.406201385542246</v>
      </c>
      <c r="M1444" s="54">
        <v>32.6580554212305</v>
      </c>
      <c r="N1444" s="56">
        <f t="shared" si="196"/>
        <v>4.0310312605147634E-2</v>
      </c>
      <c r="R1444" s="177"/>
    </row>
    <row r="1445" spans="1:18" x14ac:dyDescent="0.2">
      <c r="A1445" s="57">
        <f t="shared" si="201"/>
        <v>20</v>
      </c>
      <c r="B1445" s="57" t="str">
        <f>[1]Лист1!$B$25</f>
        <v>Наукова,46</v>
      </c>
      <c r="C1445" s="57">
        <v>8105.15</v>
      </c>
      <c r="D1445" s="59"/>
      <c r="E1445" s="60"/>
      <c r="F1445" s="57">
        <f t="shared" si="197"/>
        <v>8105.15</v>
      </c>
      <c r="G1445" s="57" t="s">
        <v>1996</v>
      </c>
      <c r="H1445" s="187">
        <v>1249</v>
      </c>
      <c r="I1445" s="56">
        <f t="shared" si="198"/>
        <v>5.1740350983784704E-2</v>
      </c>
      <c r="J1445" s="245">
        <f t="shared" si="199"/>
        <v>190.40449162032772</v>
      </c>
      <c r="K1445" s="245">
        <f t="shared" si="200"/>
        <v>41.888988156472095</v>
      </c>
      <c r="L1445" s="54">
        <f t="shared" si="195"/>
        <v>59.406201385542246</v>
      </c>
      <c r="M1445" s="54">
        <v>32.6580554212305</v>
      </c>
      <c r="N1445" s="56">
        <f t="shared" si="196"/>
        <v>4.0018721008688619E-2</v>
      </c>
      <c r="R1445" s="177"/>
    </row>
    <row r="1446" spans="1:18" x14ac:dyDescent="0.2">
      <c r="A1446" s="57">
        <f t="shared" si="201"/>
        <v>21</v>
      </c>
      <c r="B1446" s="57" t="str">
        <f>[1]Лист1!$B$26</f>
        <v>Наукова,48</v>
      </c>
      <c r="C1446" s="57">
        <v>4156.1000000000004</v>
      </c>
      <c r="D1446" s="59"/>
      <c r="E1446" s="60"/>
      <c r="F1446" s="57">
        <f t="shared" si="197"/>
        <v>4156.1000000000004</v>
      </c>
      <c r="G1446" s="57" t="s">
        <v>1996</v>
      </c>
      <c r="H1446" s="187">
        <v>663</v>
      </c>
      <c r="I1446" s="56">
        <f t="shared" si="198"/>
        <v>2.7465054205163538E-2</v>
      </c>
      <c r="J1446" s="245">
        <f t="shared" si="199"/>
        <v>101.07139947500183</v>
      </c>
      <c r="K1446" s="245">
        <f t="shared" si="200"/>
        <v>22.235707884500403</v>
      </c>
      <c r="L1446" s="54">
        <f t="shared" si="195"/>
        <v>31.53427663620057</v>
      </c>
      <c r="M1446" s="54">
        <v>17.335701156345735</v>
      </c>
      <c r="N1446" s="56">
        <f t="shared" si="196"/>
        <v>4.1427560730504194E-2</v>
      </c>
      <c r="R1446" s="177"/>
    </row>
    <row r="1447" spans="1:18" x14ac:dyDescent="0.2">
      <c r="A1447" s="57">
        <f t="shared" si="201"/>
        <v>22</v>
      </c>
      <c r="B1447" s="57" t="str">
        <f>[1]Лист1!$B$27</f>
        <v>Наукова,50</v>
      </c>
      <c r="C1447" s="57">
        <v>4088.3</v>
      </c>
      <c r="D1447" s="59"/>
      <c r="E1447" s="60"/>
      <c r="F1447" s="57">
        <f t="shared" si="197"/>
        <v>4088.3</v>
      </c>
      <c r="G1447" s="57" t="s">
        <v>1996</v>
      </c>
      <c r="H1447" s="187">
        <v>658</v>
      </c>
      <c r="I1447" s="56">
        <f t="shared" si="198"/>
        <v>2.7257927099543906E-2</v>
      </c>
      <c r="J1447" s="245">
        <f t="shared" si="199"/>
        <v>100.30917172632157</v>
      </c>
      <c r="K1447" s="245">
        <f t="shared" si="200"/>
        <v>22.068017779790743</v>
      </c>
      <c r="L1447" s="54">
        <f t="shared" si="195"/>
        <v>31.296461578612327</v>
      </c>
      <c r="M1447" s="54">
        <v>17.204964345211906</v>
      </c>
      <c r="N1447" s="56">
        <f t="shared" si="196"/>
        <v>4.1796985404675913E-2</v>
      </c>
      <c r="R1447" s="177"/>
    </row>
    <row r="1448" spans="1:18" x14ac:dyDescent="0.2">
      <c r="A1448" s="57">
        <f t="shared" si="201"/>
        <v>23</v>
      </c>
      <c r="B1448" s="57" t="str">
        <f>[1]Лист1!$B$28</f>
        <v>Наукова,52</v>
      </c>
      <c r="C1448" s="57">
        <v>4075.2</v>
      </c>
      <c r="D1448" s="59"/>
      <c r="E1448" s="60"/>
      <c r="F1448" s="57">
        <f t="shared" si="197"/>
        <v>4075.2</v>
      </c>
      <c r="G1448" s="57" t="s">
        <v>1996</v>
      </c>
      <c r="H1448" s="187">
        <v>65</v>
      </c>
      <c r="I1448" s="56">
        <f t="shared" si="198"/>
        <v>2.6926523730552488E-3</v>
      </c>
      <c r="J1448" s="245">
        <f t="shared" si="199"/>
        <v>9.9089607328433154</v>
      </c>
      <c r="K1448" s="245">
        <f t="shared" si="200"/>
        <v>2.1799713612255296</v>
      </c>
      <c r="L1448" s="54">
        <f t="shared" si="195"/>
        <v>3.0915957486471144</v>
      </c>
      <c r="M1448" s="54">
        <v>1.6995785447397778</v>
      </c>
      <c r="N1448" s="56">
        <f t="shared" si="196"/>
        <v>4.1421540997879213E-3</v>
      </c>
      <c r="R1448" s="177"/>
    </row>
    <row r="1449" spans="1:18" x14ac:dyDescent="0.2">
      <c r="A1449" s="57">
        <f t="shared" si="201"/>
        <v>24</v>
      </c>
      <c r="B1449" s="57" t="str">
        <f>[1]Лист1!$B$29</f>
        <v>Наукова,62</v>
      </c>
      <c r="C1449" s="57">
        <v>12235.2</v>
      </c>
      <c r="D1449" s="59"/>
      <c r="E1449" s="60">
        <v>13</v>
      </c>
      <c r="F1449" s="57">
        <f t="shared" si="197"/>
        <v>12248.2</v>
      </c>
      <c r="G1449" s="57" t="s">
        <v>1996</v>
      </c>
      <c r="H1449" s="187">
        <v>1808</v>
      </c>
      <c r="I1449" s="56">
        <f t="shared" si="198"/>
        <v>7.4897161392059847E-2</v>
      </c>
      <c r="J1449" s="245">
        <f t="shared" si="199"/>
        <v>275.62155392278021</v>
      </c>
      <c r="K1449" s="245">
        <f t="shared" si="200"/>
        <v>60.636741863011643</v>
      </c>
      <c r="L1449" s="54">
        <f t="shared" si="195"/>
        <v>85.99392482390742</v>
      </c>
      <c r="M1449" s="54">
        <v>47.274430905992588</v>
      </c>
      <c r="N1449" s="56">
        <f t="shared" si="196"/>
        <v>3.8334339047018488E-2</v>
      </c>
      <c r="R1449" s="177"/>
    </row>
    <row r="1450" spans="1:18" x14ac:dyDescent="0.2">
      <c r="A1450" s="57">
        <f t="shared" si="201"/>
        <v>25</v>
      </c>
      <c r="B1450" s="57" t="str">
        <f>[1]Лист1!$B$30</f>
        <v>Наукова,64</v>
      </c>
      <c r="C1450" s="57">
        <v>8230.2999999999993</v>
      </c>
      <c r="D1450" s="59">
        <v>160.6</v>
      </c>
      <c r="E1450" s="60"/>
      <c r="F1450" s="57">
        <f t="shared" si="197"/>
        <v>8390.9</v>
      </c>
      <c r="G1450" s="57" t="s">
        <v>1996</v>
      </c>
      <c r="H1450" s="187">
        <v>1247</v>
      </c>
      <c r="I1450" s="56">
        <f t="shared" si="198"/>
        <v>5.1657500141536854E-2</v>
      </c>
      <c r="J1450" s="245">
        <f t="shared" si="199"/>
        <v>190.09960052085563</v>
      </c>
      <c r="K1450" s="245">
        <f t="shared" si="200"/>
        <v>41.821912114588237</v>
      </c>
      <c r="L1450" s="54">
        <f t="shared" si="195"/>
        <v>59.311075362506955</v>
      </c>
      <c r="M1450" s="54">
        <v>32.605760696776962</v>
      </c>
      <c r="N1450" s="56">
        <f t="shared" si="196"/>
        <v>3.8593994529159896E-2</v>
      </c>
      <c r="R1450" s="177"/>
    </row>
    <row r="1451" spans="1:18" x14ac:dyDescent="0.2">
      <c r="A1451" s="57">
        <f t="shared" si="201"/>
        <v>26</v>
      </c>
      <c r="B1451" s="57" t="str">
        <f>[1]Лист1!$B$31</f>
        <v>Наукова,74</v>
      </c>
      <c r="C1451" s="57">
        <v>6165.7</v>
      </c>
      <c r="D1451" s="59"/>
      <c r="E1451" s="60"/>
      <c r="F1451" s="57">
        <f t="shared" si="197"/>
        <v>6165.7</v>
      </c>
      <c r="G1451" s="57" t="s">
        <v>1996</v>
      </c>
      <c r="H1451" s="187">
        <v>996</v>
      </c>
      <c r="I1451" s="56">
        <f t="shared" si="198"/>
        <v>4.12597194394312E-2</v>
      </c>
      <c r="J1451" s="245">
        <f t="shared" si="199"/>
        <v>151.83576753710682</v>
      </c>
      <c r="K1451" s="245">
        <f t="shared" si="200"/>
        <v>33.403868858163499</v>
      </c>
      <c r="L1451" s="54">
        <f t="shared" si="195"/>
        <v>47.372759471577325</v>
      </c>
      <c r="M1451" s="54">
        <v>26.042772777858747</v>
      </c>
      <c r="N1451" s="56">
        <f t="shared" si="196"/>
        <v>4.1950657450850096E-2</v>
      </c>
      <c r="R1451" s="177"/>
    </row>
    <row r="1452" spans="1:18" x14ac:dyDescent="0.2">
      <c r="A1452" s="57">
        <f t="shared" si="201"/>
        <v>27</v>
      </c>
      <c r="B1452" s="57" t="str">
        <f>[1]Лист1!$B$32</f>
        <v>Наукова,86</v>
      </c>
      <c r="C1452" s="57">
        <v>4053.1</v>
      </c>
      <c r="D1452" s="59"/>
      <c r="E1452" s="60"/>
      <c r="F1452" s="57">
        <f t="shared" si="197"/>
        <v>4053.1</v>
      </c>
      <c r="G1452" s="57" t="s">
        <v>1996</v>
      </c>
      <c r="H1452" s="187">
        <v>661</v>
      </c>
      <c r="I1452" s="56">
        <f t="shared" si="198"/>
        <v>2.7382203362915684E-2</v>
      </c>
      <c r="J1452" s="245">
        <f t="shared" si="199"/>
        <v>100.76650837552972</v>
      </c>
      <c r="K1452" s="245">
        <f t="shared" si="200"/>
        <v>22.168631842616538</v>
      </c>
      <c r="L1452" s="54">
        <f t="shared" si="195"/>
        <v>31.439150613165275</v>
      </c>
      <c r="M1452" s="54">
        <v>17.2834064318922</v>
      </c>
      <c r="N1452" s="56">
        <f t="shared" si="196"/>
        <v>4.2352198875725673E-2</v>
      </c>
      <c r="R1452" s="177"/>
    </row>
    <row r="1453" spans="1:18" x14ac:dyDescent="0.2">
      <c r="A1453" s="57">
        <f t="shared" si="201"/>
        <v>28</v>
      </c>
      <c r="B1453" s="57" t="str">
        <f>[1]Лист1!$B$33</f>
        <v>Наукова,94</v>
      </c>
      <c r="C1453" s="57">
        <v>12192.44</v>
      </c>
      <c r="D1453" s="59"/>
      <c r="E1453" s="60"/>
      <c r="F1453" s="57">
        <f t="shared" si="197"/>
        <v>12192.44</v>
      </c>
      <c r="G1453" s="57" t="s">
        <v>1996</v>
      </c>
      <c r="H1453" s="187">
        <v>1900</v>
      </c>
      <c r="I1453" s="56">
        <f t="shared" si="198"/>
        <v>7.8708300135461123E-2</v>
      </c>
      <c r="J1453" s="245">
        <f t="shared" si="199"/>
        <v>289.64654449849695</v>
      </c>
      <c r="K1453" s="245">
        <f t="shared" si="200"/>
        <v>63.722239789669331</v>
      </c>
      <c r="L1453" s="54">
        <f t="shared" si="195"/>
        <v>90.369721883531042</v>
      </c>
      <c r="M1453" s="54">
        <v>49.679988230855045</v>
      </c>
      <c r="N1453" s="56">
        <f t="shared" si="196"/>
        <v>4.0469216531108812E-2</v>
      </c>
      <c r="R1453" s="177"/>
    </row>
    <row r="1454" spans="1:18" x14ac:dyDescent="0.2">
      <c r="A1454" s="57">
        <f t="shared" si="201"/>
        <v>29</v>
      </c>
      <c r="B1454" s="57" t="str">
        <f>[1]Лист1!$B$34</f>
        <v>Наукова,112</v>
      </c>
      <c r="C1454" s="57">
        <v>8096.5</v>
      </c>
      <c r="D1454" s="59"/>
      <c r="E1454" s="60">
        <v>112.7</v>
      </c>
      <c r="F1454" s="57">
        <f t="shared" si="197"/>
        <v>8209.2000000000007</v>
      </c>
      <c r="G1454" s="57" t="s">
        <v>1996</v>
      </c>
      <c r="H1454" s="187">
        <v>1238</v>
      </c>
      <c r="I1454" s="56">
        <f t="shared" si="198"/>
        <v>5.1284671351421507E-2</v>
      </c>
      <c r="J1454" s="245">
        <f t="shared" si="199"/>
        <v>188.72759057323114</v>
      </c>
      <c r="K1454" s="245">
        <f t="shared" si="200"/>
        <v>41.52006992611085</v>
      </c>
      <c r="L1454" s="54">
        <f t="shared" si="195"/>
        <v>58.883008258848115</v>
      </c>
      <c r="M1454" s="54">
        <v>32.370434436736076</v>
      </c>
      <c r="N1454" s="56">
        <f t="shared" si="196"/>
        <v>3.9163512059022333E-2</v>
      </c>
      <c r="R1454" s="177"/>
    </row>
    <row r="1455" spans="1:18" x14ac:dyDescent="0.2">
      <c r="A1455" s="57">
        <f t="shared" si="201"/>
        <v>30</v>
      </c>
      <c r="B1455" s="57" t="str">
        <f>[1]Лист1!$B$35</f>
        <v>Наукова,114</v>
      </c>
      <c r="C1455" s="57">
        <v>3682.5</v>
      </c>
      <c r="D1455" s="59"/>
      <c r="E1455" s="60"/>
      <c r="F1455" s="57">
        <f t="shared" si="197"/>
        <v>3682.5</v>
      </c>
      <c r="G1455" s="57" t="s">
        <v>1996</v>
      </c>
      <c r="H1455" s="187">
        <v>564</v>
      </c>
      <c r="I1455" s="56">
        <f t="shared" si="198"/>
        <v>2.3363937513894775E-2</v>
      </c>
      <c r="J1455" s="245">
        <f t="shared" si="199"/>
        <v>85.979290051132779</v>
      </c>
      <c r="K1455" s="245">
        <f t="shared" si="200"/>
        <v>18.915443811249212</v>
      </c>
      <c r="L1455" s="54">
        <f t="shared" si="195"/>
        <v>26.825538495953428</v>
      </c>
      <c r="M1455" s="54">
        <v>14.747112295895919</v>
      </c>
      <c r="N1455" s="56">
        <f t="shared" si="196"/>
        <v>3.9773899430884281E-2</v>
      </c>
      <c r="R1455" s="177"/>
    </row>
    <row r="1456" spans="1:18" x14ac:dyDescent="0.2">
      <c r="A1456" s="57">
        <f t="shared" si="201"/>
        <v>31</v>
      </c>
      <c r="B1456" s="57" t="str">
        <f>[1]Лист1!$B$36</f>
        <v>Наукова,116</v>
      </c>
      <c r="C1456" s="57">
        <v>8191.3</v>
      </c>
      <c r="D1456" s="59"/>
      <c r="E1456" s="60"/>
      <c r="F1456" s="57">
        <f t="shared" si="197"/>
        <v>8191.3</v>
      </c>
      <c r="G1456" s="57" t="s">
        <v>1996</v>
      </c>
      <c r="H1456" s="187">
        <v>695.3</v>
      </c>
      <c r="I1456" s="56">
        <f t="shared" si="198"/>
        <v>2.8803095307466376E-2</v>
      </c>
      <c r="J1456" s="245">
        <f t="shared" si="199"/>
        <v>105.99539073147626</v>
      </c>
      <c r="K1456" s="245">
        <f t="shared" si="200"/>
        <v>23.318985960924778</v>
      </c>
      <c r="L1456" s="54">
        <f t="shared" si="195"/>
        <v>33.070561908220597</v>
      </c>
      <c r="M1456" s="54">
        <v>18.180260956270267</v>
      </c>
      <c r="N1456" s="56">
        <f t="shared" si="196"/>
        <v>2.2043533939288259E-2</v>
      </c>
      <c r="R1456" s="177"/>
    </row>
    <row r="1457" spans="1:18" x14ac:dyDescent="0.2">
      <c r="A1457" s="57">
        <f t="shared" si="201"/>
        <v>32</v>
      </c>
      <c r="B1457" s="57" t="str">
        <f>[1]Лист1!$B$37</f>
        <v>Симоненка,3</v>
      </c>
      <c r="C1457" s="57">
        <v>4054.7</v>
      </c>
      <c r="D1457" s="59"/>
      <c r="E1457" s="60">
        <v>125</v>
      </c>
      <c r="F1457" s="57">
        <f t="shared" si="197"/>
        <v>4179.7</v>
      </c>
      <c r="G1457" s="57" t="s">
        <v>1996</v>
      </c>
      <c r="H1457" s="187">
        <v>1024</v>
      </c>
      <c r="I1457" s="56">
        <f t="shared" si="198"/>
        <v>4.2419631230901152E-2</v>
      </c>
      <c r="J1457" s="245">
        <f t="shared" si="199"/>
        <v>156.10424292971624</v>
      </c>
      <c r="K1457" s="245">
        <f t="shared" si="200"/>
        <v>34.342933444537572</v>
      </c>
      <c r="L1457" s="54">
        <f t="shared" si="195"/>
        <v>48.704523794071463</v>
      </c>
      <c r="M1457" s="54">
        <v>26.774898920208191</v>
      </c>
      <c r="N1457" s="56">
        <f t="shared" si="196"/>
        <v>6.362336988026257E-2</v>
      </c>
      <c r="R1457" s="177"/>
    </row>
    <row r="1458" spans="1:18" x14ac:dyDescent="0.2">
      <c r="A1458" s="57">
        <f t="shared" si="201"/>
        <v>33</v>
      </c>
      <c r="B1458" s="57" t="str">
        <f>[1]Лист1!$B$38</f>
        <v>Симоненка,7</v>
      </c>
      <c r="C1458" s="57">
        <v>3967.5</v>
      </c>
      <c r="D1458" s="59"/>
      <c r="E1458" s="60">
        <v>74.5</v>
      </c>
      <c r="F1458" s="57">
        <f t="shared" si="197"/>
        <v>4042</v>
      </c>
      <c r="G1458" s="57" t="s">
        <v>1996</v>
      </c>
      <c r="H1458" s="187">
        <v>655</v>
      </c>
      <c r="I1458" s="56">
        <f t="shared" si="198"/>
        <v>2.7133650836172123E-2</v>
      </c>
      <c r="J1458" s="245">
        <f t="shared" si="199"/>
        <v>99.851835077113421</v>
      </c>
      <c r="K1458" s="245">
        <f t="shared" si="200"/>
        <v>21.967403716964952</v>
      </c>
      <c r="L1458" s="54">
        <f t="shared" ref="L1458:L1490" si="202">J1458*0.312</f>
        <v>31.153772544059386</v>
      </c>
      <c r="M1458" s="54">
        <v>17.126522258531608</v>
      </c>
      <c r="N1458" s="56">
        <f t="shared" ref="N1458:N1489" si="203">(J1458+K1458+L1458+M1458)/F1458</f>
        <v>4.2083011775524329E-2</v>
      </c>
      <c r="R1458" s="177"/>
    </row>
    <row r="1459" spans="1:18" x14ac:dyDescent="0.2">
      <c r="A1459" s="57">
        <f t="shared" si="201"/>
        <v>34</v>
      </c>
      <c r="B1459" s="57" t="str">
        <f>[1]Лист1!$B$39</f>
        <v>Симоненка,12</v>
      </c>
      <c r="C1459" s="57">
        <v>7733.7</v>
      </c>
      <c r="D1459" s="59"/>
      <c r="E1459" s="60"/>
      <c r="F1459" s="57">
        <f t="shared" si="197"/>
        <v>7733.7</v>
      </c>
      <c r="G1459" s="57" t="s">
        <v>1996</v>
      </c>
      <c r="H1459" s="187">
        <v>1230</v>
      </c>
      <c r="I1459" s="56">
        <f t="shared" si="198"/>
        <v>5.0953267982430092E-2</v>
      </c>
      <c r="J1459" s="245">
        <f t="shared" si="199"/>
        <v>187.50802617534274</v>
      </c>
      <c r="K1459" s="245">
        <f t="shared" si="200"/>
        <v>41.251765758575402</v>
      </c>
      <c r="L1459" s="54">
        <f t="shared" si="202"/>
        <v>58.502504166706935</v>
      </c>
      <c r="M1459" s="54">
        <v>32.161255538921942</v>
      </c>
      <c r="N1459" s="56">
        <f t="shared" si="203"/>
        <v>4.1302811285613222E-2</v>
      </c>
      <c r="R1459" s="177"/>
    </row>
    <row r="1460" spans="1:18" x14ac:dyDescent="0.2">
      <c r="A1460" s="57">
        <f t="shared" si="201"/>
        <v>35</v>
      </c>
      <c r="B1460" s="57" t="str">
        <f>[1]Лист1!$B$41</f>
        <v>Симоненка,18</v>
      </c>
      <c r="C1460" s="57">
        <v>5374.3</v>
      </c>
      <c r="D1460" s="59"/>
      <c r="E1460" s="60"/>
      <c r="F1460" s="57">
        <f t="shared" si="197"/>
        <v>5374.3</v>
      </c>
      <c r="G1460" s="57" t="s">
        <v>1996</v>
      </c>
      <c r="H1460" s="187">
        <v>924</v>
      </c>
      <c r="I1460" s="56">
        <f t="shared" si="198"/>
        <v>3.827708911850846E-2</v>
      </c>
      <c r="J1460" s="245">
        <f t="shared" si="199"/>
        <v>140.85968795611115</v>
      </c>
      <c r="K1460" s="245">
        <f t="shared" si="200"/>
        <v>30.989131350344451</v>
      </c>
      <c r="L1460" s="54">
        <f t="shared" si="202"/>
        <v>43.948222642306675</v>
      </c>
      <c r="M1460" s="54">
        <v>24.160162697531607</v>
      </c>
      <c r="N1460" s="56">
        <f t="shared" si="203"/>
        <v>4.464901561994937E-2</v>
      </c>
      <c r="R1460" s="177"/>
    </row>
    <row r="1461" spans="1:18" x14ac:dyDescent="0.2">
      <c r="A1461" s="57">
        <f t="shared" si="201"/>
        <v>36</v>
      </c>
      <c r="B1461" s="57" t="str">
        <f>[1]Лист1!$B$42</f>
        <v>Симоненка,20</v>
      </c>
      <c r="C1461" s="57">
        <v>8191.7</v>
      </c>
      <c r="D1461" s="59"/>
      <c r="E1461" s="60"/>
      <c r="F1461" s="57">
        <f t="shared" si="197"/>
        <v>8191.7</v>
      </c>
      <c r="G1461" s="57" t="s">
        <v>1996</v>
      </c>
      <c r="H1461" s="187">
        <v>1238</v>
      </c>
      <c r="I1461" s="56">
        <f t="shared" si="198"/>
        <v>5.1284671351421507E-2</v>
      </c>
      <c r="J1461" s="245">
        <f t="shared" si="199"/>
        <v>188.72759057323114</v>
      </c>
      <c r="K1461" s="245">
        <f t="shared" si="200"/>
        <v>41.52006992611085</v>
      </c>
      <c r="L1461" s="54">
        <f t="shared" si="202"/>
        <v>58.883008258848115</v>
      </c>
      <c r="M1461" s="54">
        <v>32.370434436736076</v>
      </c>
      <c r="N1461" s="56">
        <f t="shared" si="203"/>
        <v>3.9247177410662762E-2</v>
      </c>
      <c r="R1461" s="177"/>
    </row>
    <row r="1462" spans="1:18" x14ac:dyDescent="0.2">
      <c r="A1462" s="57">
        <f t="shared" si="201"/>
        <v>37</v>
      </c>
      <c r="B1462" s="57" t="str">
        <f>[1]Лист1!$B$43</f>
        <v>Симоненка,22</v>
      </c>
      <c r="C1462" s="57">
        <v>4123.8999999999996</v>
      </c>
      <c r="D1462" s="59"/>
      <c r="E1462" s="60"/>
      <c r="F1462" s="57">
        <f t="shared" si="197"/>
        <v>4123.8999999999996</v>
      </c>
      <c r="G1462" s="57" t="s">
        <v>1996</v>
      </c>
      <c r="H1462" s="187">
        <v>488</v>
      </c>
      <c r="I1462" s="56">
        <f t="shared" si="198"/>
        <v>2.0215605508476332E-2</v>
      </c>
      <c r="J1462" s="245">
        <f t="shared" si="199"/>
        <v>74.393428271192903</v>
      </c>
      <c r="K1462" s="245">
        <f t="shared" si="200"/>
        <v>16.36655421966244</v>
      </c>
      <c r="L1462" s="54">
        <f t="shared" si="202"/>
        <v>23.210749620612187</v>
      </c>
      <c r="M1462" s="54">
        <v>12.759912766661715</v>
      </c>
      <c r="N1462" s="56">
        <f t="shared" si="203"/>
        <v>3.0730775449969511E-2</v>
      </c>
      <c r="R1462" s="177"/>
    </row>
    <row r="1463" spans="1:18" x14ac:dyDescent="0.2">
      <c r="A1463" s="57">
        <f t="shared" si="201"/>
        <v>38</v>
      </c>
      <c r="B1463" s="57" t="s">
        <v>358</v>
      </c>
      <c r="C1463" s="57">
        <v>4398.3999999999996</v>
      </c>
      <c r="D1463" s="59"/>
      <c r="E1463" s="60"/>
      <c r="F1463" s="57">
        <f t="shared" si="197"/>
        <v>4398.3999999999996</v>
      </c>
      <c r="G1463" s="57" t="s">
        <v>1996</v>
      </c>
      <c r="H1463" s="187">
        <v>1211</v>
      </c>
      <c r="I1463" s="56">
        <f t="shared" si="198"/>
        <v>5.016618498107548E-2</v>
      </c>
      <c r="J1463" s="245">
        <f t="shared" si="199"/>
        <v>184.61156073035778</v>
      </c>
      <c r="K1463" s="245">
        <f t="shared" si="200"/>
        <v>40.614543360678709</v>
      </c>
      <c r="L1463" s="54">
        <f t="shared" si="202"/>
        <v>57.59880694787163</v>
      </c>
      <c r="M1463" s="54">
        <v>31.664455656613399</v>
      </c>
      <c r="N1463" s="56">
        <f t="shared" si="203"/>
        <v>7.1500856378574382E-2</v>
      </c>
      <c r="R1463" s="177"/>
    </row>
    <row r="1464" spans="1:18" x14ac:dyDescent="0.2">
      <c r="A1464" s="57">
        <f t="shared" si="201"/>
        <v>39</v>
      </c>
      <c r="B1464" s="57" t="s">
        <v>359</v>
      </c>
      <c r="C1464" s="57">
        <v>4369.7</v>
      </c>
      <c r="D1464" s="59"/>
      <c r="E1464" s="60"/>
      <c r="F1464" s="57">
        <f t="shared" si="197"/>
        <v>4369.7</v>
      </c>
      <c r="G1464" s="57" t="s">
        <v>1996</v>
      </c>
      <c r="H1464" s="187">
        <v>1149</v>
      </c>
      <c r="I1464" s="56">
        <f t="shared" si="198"/>
        <v>4.7597808871392012E-2</v>
      </c>
      <c r="J1464" s="245">
        <f t="shared" si="199"/>
        <v>175.1599366467226</v>
      </c>
      <c r="K1464" s="245">
        <f t="shared" si="200"/>
        <v>38.535186062278974</v>
      </c>
      <c r="L1464" s="54">
        <f t="shared" si="202"/>
        <v>54.649900233777451</v>
      </c>
      <c r="M1464" s="54">
        <v>30.04331919855392</v>
      </c>
      <c r="N1464" s="56">
        <f t="shared" si="203"/>
        <v>6.8285772968701045E-2</v>
      </c>
      <c r="R1464" s="177"/>
    </row>
    <row r="1465" spans="1:18" x14ac:dyDescent="0.2">
      <c r="A1465" s="57">
        <f t="shared" si="201"/>
        <v>40</v>
      </c>
      <c r="B1465" s="57" t="s">
        <v>360</v>
      </c>
      <c r="C1465" s="57">
        <v>5769.7</v>
      </c>
      <c r="D1465" s="59"/>
      <c r="E1465" s="60"/>
      <c r="F1465" s="57">
        <f t="shared" si="197"/>
        <v>5769.7</v>
      </c>
      <c r="G1465" s="57" t="s">
        <v>1996</v>
      </c>
      <c r="H1465" s="187">
        <v>1579</v>
      </c>
      <c r="I1465" s="56">
        <f t="shared" si="198"/>
        <v>6.541073995468058E-2</v>
      </c>
      <c r="J1465" s="245">
        <f t="shared" si="199"/>
        <v>240.71152303322452</v>
      </c>
      <c r="K1465" s="245">
        <f t="shared" si="200"/>
        <v>52.956535067309396</v>
      </c>
      <c r="L1465" s="54">
        <f t="shared" si="202"/>
        <v>75.101995186366054</v>
      </c>
      <c r="M1465" s="54">
        <v>41.286684956063219</v>
      </c>
      <c r="N1465" s="56">
        <f t="shared" si="203"/>
        <v>7.1070720876815638E-2</v>
      </c>
      <c r="R1465" s="177"/>
    </row>
    <row r="1466" spans="1:18" x14ac:dyDescent="0.2">
      <c r="A1466" s="57">
        <f t="shared" si="201"/>
        <v>41</v>
      </c>
      <c r="B1466" s="57" t="s">
        <v>361</v>
      </c>
      <c r="C1466" s="57">
        <v>4446.8999999999996</v>
      </c>
      <c r="D1466" s="59"/>
      <c r="E1466" s="60"/>
      <c r="F1466" s="57">
        <f t="shared" si="197"/>
        <v>4446.8999999999996</v>
      </c>
      <c r="G1466" s="57" t="s">
        <v>1996</v>
      </c>
      <c r="H1466" s="187">
        <v>1186</v>
      </c>
      <c r="I1466" s="56">
        <f t="shared" si="198"/>
        <v>4.9130549452977311E-2</v>
      </c>
      <c r="J1466" s="245">
        <f t="shared" si="199"/>
        <v>180.80042198695651</v>
      </c>
      <c r="K1466" s="245">
        <f t="shared" si="200"/>
        <v>39.776092837130435</v>
      </c>
      <c r="L1466" s="54">
        <f t="shared" si="202"/>
        <v>56.409731659930429</v>
      </c>
      <c r="M1466" s="54">
        <v>31.010771600944256</v>
      </c>
      <c r="N1466" s="56">
        <f t="shared" si="203"/>
        <v>6.9261062332177839E-2</v>
      </c>
      <c r="R1466" s="177"/>
    </row>
    <row r="1467" spans="1:18" x14ac:dyDescent="0.2">
      <c r="A1467" s="57">
        <f t="shared" si="201"/>
        <v>42</v>
      </c>
      <c r="B1467" s="57" t="s">
        <v>362</v>
      </c>
      <c r="C1467" s="57">
        <v>4422.5</v>
      </c>
      <c r="D1467" s="59"/>
      <c r="E1467" s="60"/>
      <c r="F1467" s="57">
        <f t="shared" si="197"/>
        <v>4422.5</v>
      </c>
      <c r="G1467" s="57" t="s">
        <v>1996</v>
      </c>
      <c r="H1467" s="187">
        <v>1184</v>
      </c>
      <c r="I1467" s="56">
        <f t="shared" si="198"/>
        <v>4.9047698610729454E-2</v>
      </c>
      <c r="J1467" s="245">
        <f t="shared" si="199"/>
        <v>180.49553088748439</v>
      </c>
      <c r="K1467" s="245">
        <f t="shared" si="200"/>
        <v>39.709016795246569</v>
      </c>
      <c r="L1467" s="54">
        <f t="shared" si="202"/>
        <v>56.314605636895131</v>
      </c>
      <c r="M1467" s="54">
        <v>30.958476876490721</v>
      </c>
      <c r="N1467" s="56">
        <f t="shared" si="203"/>
        <v>6.952575018566802E-2</v>
      </c>
      <c r="R1467" s="177"/>
    </row>
    <row r="1468" spans="1:18" x14ac:dyDescent="0.2">
      <c r="A1468" s="57">
        <f t="shared" si="201"/>
        <v>43</v>
      </c>
      <c r="B1468" s="57" t="s">
        <v>363</v>
      </c>
      <c r="C1468" s="57">
        <v>3984.5</v>
      </c>
      <c r="D1468" s="59"/>
      <c r="E1468" s="60"/>
      <c r="F1468" s="57">
        <f t="shared" si="197"/>
        <v>3984.5</v>
      </c>
      <c r="G1468" s="57" t="s">
        <v>1996</v>
      </c>
      <c r="H1468" s="187">
        <v>1083</v>
      </c>
      <c r="I1468" s="56">
        <f t="shared" si="198"/>
        <v>4.4863731077212837E-2</v>
      </c>
      <c r="J1468" s="245">
        <f t="shared" si="199"/>
        <v>165.09853036414324</v>
      </c>
      <c r="K1468" s="245">
        <f t="shared" si="200"/>
        <v>36.321676680111516</v>
      </c>
      <c r="L1468" s="54">
        <f t="shared" si="202"/>
        <v>51.51074147361269</v>
      </c>
      <c r="M1468" s="54">
        <v>28.317593291587379</v>
      </c>
      <c r="N1468" s="56">
        <f t="shared" si="203"/>
        <v>7.0585654864965444E-2</v>
      </c>
      <c r="R1468" s="177"/>
    </row>
    <row r="1469" spans="1:18" x14ac:dyDescent="0.2">
      <c r="A1469" s="57">
        <f t="shared" si="201"/>
        <v>44</v>
      </c>
      <c r="B1469" s="57" t="s">
        <v>364</v>
      </c>
      <c r="C1469" s="57">
        <v>5874.6</v>
      </c>
      <c r="D1469" s="59"/>
      <c r="E1469" s="60"/>
      <c r="F1469" s="57">
        <f t="shared" si="197"/>
        <v>5874.6</v>
      </c>
      <c r="G1469" s="57" t="s">
        <v>1996</v>
      </c>
      <c r="H1469" s="187">
        <v>1581</v>
      </c>
      <c r="I1469" s="56">
        <f t="shared" si="198"/>
        <v>6.5493590796928444E-2</v>
      </c>
      <c r="J1469" s="245">
        <f t="shared" si="199"/>
        <v>241.01641413269667</v>
      </c>
      <c r="K1469" s="245">
        <f t="shared" si="200"/>
        <v>53.023611109193268</v>
      </c>
      <c r="L1469" s="54">
        <f t="shared" si="202"/>
        <v>75.197121209401359</v>
      </c>
      <c r="M1469" s="54">
        <v>41.338979680516751</v>
      </c>
      <c r="N1469" s="56">
        <f t="shared" si="203"/>
        <v>6.9890056536923026E-2</v>
      </c>
      <c r="R1469" s="177"/>
    </row>
    <row r="1470" spans="1:18" x14ac:dyDescent="0.2">
      <c r="A1470" s="57">
        <f t="shared" si="201"/>
        <v>45</v>
      </c>
      <c r="B1470" s="57" t="s">
        <v>365</v>
      </c>
      <c r="C1470" s="57">
        <v>5861.2</v>
      </c>
      <c r="D1470" s="59"/>
      <c r="E1470" s="60"/>
      <c r="F1470" s="57">
        <f t="shared" si="197"/>
        <v>5861.2</v>
      </c>
      <c r="G1470" s="57" t="s">
        <v>1996</v>
      </c>
      <c r="H1470" s="187">
        <v>1579</v>
      </c>
      <c r="I1470" s="56">
        <f t="shared" si="198"/>
        <v>6.541073995468058E-2</v>
      </c>
      <c r="J1470" s="245">
        <f t="shared" si="199"/>
        <v>240.71152303322452</v>
      </c>
      <c r="K1470" s="245">
        <f t="shared" si="200"/>
        <v>52.956535067309396</v>
      </c>
      <c r="L1470" s="54">
        <f t="shared" si="202"/>
        <v>75.101995186366054</v>
      </c>
      <c r="M1470" s="54">
        <v>41.286684956063219</v>
      </c>
      <c r="N1470" s="56">
        <f t="shared" si="203"/>
        <v>6.9961226070252361E-2</v>
      </c>
      <c r="R1470" s="177"/>
    </row>
    <row r="1471" spans="1:18" x14ac:dyDescent="0.2">
      <c r="A1471" s="57">
        <f t="shared" si="201"/>
        <v>46</v>
      </c>
      <c r="B1471" s="57" t="s">
        <v>366</v>
      </c>
      <c r="C1471" s="57">
        <v>4068.9</v>
      </c>
      <c r="D1471" s="59"/>
      <c r="E1471" s="60"/>
      <c r="F1471" s="57">
        <f t="shared" si="197"/>
        <v>4068.9</v>
      </c>
      <c r="G1471" s="57" t="s">
        <v>1996</v>
      </c>
      <c r="H1471" s="187">
        <v>1054</v>
      </c>
      <c r="I1471" s="56">
        <f t="shared" si="198"/>
        <v>4.366239386461896E-2</v>
      </c>
      <c r="J1471" s="245">
        <f t="shared" si="199"/>
        <v>160.67760942179777</v>
      </c>
      <c r="K1471" s="245">
        <f t="shared" si="200"/>
        <v>35.34907407279551</v>
      </c>
      <c r="L1471" s="54">
        <f t="shared" si="202"/>
        <v>50.131414139600906</v>
      </c>
      <c r="M1471" s="54">
        <v>27.559319787011166</v>
      </c>
      <c r="N1471" s="56">
        <f t="shared" si="203"/>
        <v>6.7270617960924414E-2</v>
      </c>
      <c r="R1471" s="177"/>
    </row>
    <row r="1472" spans="1:18" x14ac:dyDescent="0.2">
      <c r="A1472" s="57">
        <f t="shared" si="201"/>
        <v>47</v>
      </c>
      <c r="B1472" s="57" t="s">
        <v>367</v>
      </c>
      <c r="C1472" s="57">
        <v>4057</v>
      </c>
      <c r="D1472" s="59"/>
      <c r="E1472" s="60"/>
      <c r="F1472" s="57">
        <f t="shared" si="197"/>
        <v>4057</v>
      </c>
      <c r="G1472" s="57" t="s">
        <v>1996</v>
      </c>
      <c r="H1472" s="187">
        <v>1054</v>
      </c>
      <c r="I1472" s="56">
        <f t="shared" si="198"/>
        <v>4.366239386461896E-2</v>
      </c>
      <c r="J1472" s="245">
        <f t="shared" si="199"/>
        <v>160.67760942179777</v>
      </c>
      <c r="K1472" s="245">
        <f t="shared" si="200"/>
        <v>35.34907407279551</v>
      </c>
      <c r="L1472" s="54">
        <f t="shared" si="202"/>
        <v>50.131414139600906</v>
      </c>
      <c r="M1472" s="54">
        <v>27.559319787011166</v>
      </c>
      <c r="N1472" s="56">
        <f t="shared" si="203"/>
        <v>6.7467936263545816E-2</v>
      </c>
      <c r="R1472" s="177"/>
    </row>
    <row r="1473" spans="1:18" x14ac:dyDescent="0.2">
      <c r="A1473" s="57">
        <f t="shared" si="201"/>
        <v>48</v>
      </c>
      <c r="B1473" s="57" t="s">
        <v>368</v>
      </c>
      <c r="C1473" s="57">
        <v>5809.5</v>
      </c>
      <c r="D1473" s="59"/>
      <c r="E1473" s="60"/>
      <c r="F1473" s="57">
        <f t="shared" si="197"/>
        <v>5809.5</v>
      </c>
      <c r="G1473" s="57" t="s">
        <v>1996</v>
      </c>
      <c r="H1473" s="187">
        <v>1579</v>
      </c>
      <c r="I1473" s="56">
        <f t="shared" si="198"/>
        <v>6.541073995468058E-2</v>
      </c>
      <c r="J1473" s="245">
        <f t="shared" si="199"/>
        <v>240.71152303322452</v>
      </c>
      <c r="K1473" s="245">
        <f t="shared" si="200"/>
        <v>52.956535067309396</v>
      </c>
      <c r="L1473" s="54">
        <f t="shared" si="202"/>
        <v>75.101995186366054</v>
      </c>
      <c r="M1473" s="54">
        <v>41.286684956063219</v>
      </c>
      <c r="N1473" s="56">
        <f t="shared" si="203"/>
        <v>7.0583826188650167E-2</v>
      </c>
      <c r="R1473" s="177"/>
    </row>
    <row r="1474" spans="1:18" x14ac:dyDescent="0.2">
      <c r="A1474" s="57">
        <f t="shared" si="201"/>
        <v>49</v>
      </c>
      <c r="B1474" s="57" t="s">
        <v>369</v>
      </c>
      <c r="C1474" s="57">
        <v>5835.6</v>
      </c>
      <c r="D1474" s="59"/>
      <c r="E1474" s="60"/>
      <c r="F1474" s="57">
        <f t="shared" si="197"/>
        <v>5835.6</v>
      </c>
      <c r="G1474" s="57" t="s">
        <v>1996</v>
      </c>
      <c r="H1474" s="187">
        <v>2108</v>
      </c>
      <c r="I1474" s="56">
        <f t="shared" si="198"/>
        <v>8.7324787729237921E-2</v>
      </c>
      <c r="J1474" s="245">
        <f t="shared" si="199"/>
        <v>321.35521884359554</v>
      </c>
      <c r="K1474" s="245">
        <f t="shared" si="200"/>
        <v>70.69814814559102</v>
      </c>
      <c r="L1474" s="54">
        <f t="shared" si="202"/>
        <v>100.26282827920181</v>
      </c>
      <c r="M1474" s="54">
        <v>55.118639574022332</v>
      </c>
      <c r="N1474" s="56">
        <f t="shared" si="203"/>
        <v>9.3809519988075046E-2</v>
      </c>
      <c r="R1474" s="177"/>
    </row>
    <row r="1475" spans="1:18" x14ac:dyDescent="0.2">
      <c r="A1475" s="57">
        <f t="shared" si="201"/>
        <v>50</v>
      </c>
      <c r="B1475" s="57" t="s">
        <v>370</v>
      </c>
      <c r="C1475" s="57">
        <v>4048.9</v>
      </c>
      <c r="D1475" s="59"/>
      <c r="E1475" s="60"/>
      <c r="F1475" s="57">
        <f t="shared" si="197"/>
        <v>4048.9</v>
      </c>
      <c r="G1475" s="57" t="s">
        <v>1996</v>
      </c>
      <c r="H1475" s="187">
        <v>1083</v>
      </c>
      <c r="I1475" s="56">
        <f t="shared" si="198"/>
        <v>4.4863731077212837E-2</v>
      </c>
      <c r="J1475" s="245">
        <f t="shared" si="199"/>
        <v>165.09853036414324</v>
      </c>
      <c r="K1475" s="245">
        <f t="shared" si="200"/>
        <v>36.321676680111516</v>
      </c>
      <c r="L1475" s="54">
        <f t="shared" si="202"/>
        <v>51.51074147361269</v>
      </c>
      <c r="M1475" s="54">
        <v>28.317593291587379</v>
      </c>
      <c r="N1475" s="56">
        <f t="shared" si="203"/>
        <v>6.9462950877881596E-2</v>
      </c>
      <c r="R1475" s="177"/>
    </row>
    <row r="1476" spans="1:18" x14ac:dyDescent="0.2">
      <c r="A1476" s="57">
        <f t="shared" si="201"/>
        <v>51</v>
      </c>
      <c r="B1476" s="57" t="s">
        <v>1948</v>
      </c>
      <c r="C1476" s="57">
        <v>4427.8</v>
      </c>
      <c r="D1476" s="59"/>
      <c r="E1476" s="60"/>
      <c r="F1476" s="57">
        <f t="shared" si="197"/>
        <v>4427.8</v>
      </c>
      <c r="G1476" s="57" t="s">
        <v>1996</v>
      </c>
      <c r="H1476" s="187">
        <v>1189</v>
      </c>
      <c r="I1476" s="56">
        <f t="shared" si="198"/>
        <v>4.9254825716349093E-2</v>
      </c>
      <c r="J1476" s="245">
        <f t="shared" si="199"/>
        <v>181.25775863616465</v>
      </c>
      <c r="K1476" s="245">
        <f t="shared" si="200"/>
        <v>39.876706899956226</v>
      </c>
      <c r="L1476" s="54">
        <f t="shared" si="202"/>
        <v>56.552420694483374</v>
      </c>
      <c r="M1476" s="54">
        <v>31.08921368762455</v>
      </c>
      <c r="N1476" s="56">
        <f t="shared" si="203"/>
        <v>6.9735782988894907E-2</v>
      </c>
      <c r="R1476" s="177"/>
    </row>
    <row r="1477" spans="1:18" x14ac:dyDescent="0.2">
      <c r="A1477" s="57">
        <f t="shared" si="201"/>
        <v>52</v>
      </c>
      <c r="B1477" s="57" t="s">
        <v>1949</v>
      </c>
      <c r="C1477" s="57">
        <v>4428.6000000000004</v>
      </c>
      <c r="D1477" s="59"/>
      <c r="E1477" s="60"/>
      <c r="F1477" s="57">
        <f t="shared" si="197"/>
        <v>4428.6000000000004</v>
      </c>
      <c r="G1477" s="57" t="s">
        <v>1996</v>
      </c>
      <c r="H1477" s="187">
        <v>1188</v>
      </c>
      <c r="I1477" s="56">
        <f t="shared" si="198"/>
        <v>4.9213400295225161E-2</v>
      </c>
      <c r="J1477" s="245">
        <f t="shared" si="199"/>
        <v>181.10531308642859</v>
      </c>
      <c r="K1477" s="245">
        <f t="shared" si="200"/>
        <v>39.843168879014293</v>
      </c>
      <c r="L1477" s="54">
        <f t="shared" si="202"/>
        <v>56.504857682965721</v>
      </c>
      <c r="M1477" s="54">
        <v>31.063066325397784</v>
      </c>
      <c r="N1477" s="56">
        <f t="shared" si="203"/>
        <v>6.9664545448630807E-2</v>
      </c>
      <c r="R1477" s="177"/>
    </row>
    <row r="1478" spans="1:18" x14ac:dyDescent="0.2">
      <c r="A1478" s="57">
        <f t="shared" si="201"/>
        <v>53</v>
      </c>
      <c r="B1478" s="57" t="s">
        <v>1950</v>
      </c>
      <c r="C1478" s="57">
        <v>5782.4</v>
      </c>
      <c r="D1478" s="59"/>
      <c r="E1478" s="60"/>
      <c r="F1478" s="57">
        <f t="shared" si="197"/>
        <v>5782.4</v>
      </c>
      <c r="G1478" s="57" t="s">
        <v>1996</v>
      </c>
      <c r="H1478" s="187">
        <v>1509</v>
      </c>
      <c r="I1478" s="56">
        <f t="shared" si="198"/>
        <v>6.2510960476005697E-2</v>
      </c>
      <c r="J1478" s="245">
        <f t="shared" si="199"/>
        <v>230.04033455170097</v>
      </c>
      <c r="K1478" s="245">
        <f t="shared" si="200"/>
        <v>50.608873601374214</v>
      </c>
      <c r="L1478" s="54">
        <f t="shared" si="202"/>
        <v>71.772584380130695</v>
      </c>
      <c r="M1478" s="54">
        <v>39.45636960018961</v>
      </c>
      <c r="N1478" s="56">
        <f t="shared" si="203"/>
        <v>6.7770849843213105E-2</v>
      </c>
      <c r="R1478" s="177"/>
    </row>
    <row r="1479" spans="1:18" x14ac:dyDescent="0.2">
      <c r="A1479" s="57">
        <f t="shared" si="201"/>
        <v>54</v>
      </c>
      <c r="B1479" s="57" t="s">
        <v>1951</v>
      </c>
      <c r="C1479" s="57">
        <v>5882.7</v>
      </c>
      <c r="D1479" s="59"/>
      <c r="E1479" s="60"/>
      <c r="F1479" s="57">
        <f t="shared" si="197"/>
        <v>5882.7</v>
      </c>
      <c r="G1479" s="57" t="s">
        <v>1996</v>
      </c>
      <c r="H1479" s="187">
        <v>1579</v>
      </c>
      <c r="I1479" s="56">
        <f t="shared" si="198"/>
        <v>6.541073995468058E-2</v>
      </c>
      <c r="J1479" s="245">
        <f t="shared" si="199"/>
        <v>240.71152303322452</v>
      </c>
      <c r="K1479" s="245">
        <f t="shared" si="200"/>
        <v>52.956535067309396</v>
      </c>
      <c r="L1479" s="54">
        <f t="shared" si="202"/>
        <v>75.101995186366054</v>
      </c>
      <c r="M1479" s="54">
        <v>41.286684956063219</v>
      </c>
      <c r="N1479" s="56">
        <f t="shared" si="203"/>
        <v>6.9705532874864126E-2</v>
      </c>
      <c r="R1479" s="177"/>
    </row>
    <row r="1480" spans="1:18" x14ac:dyDescent="0.2">
      <c r="A1480" s="57">
        <f t="shared" si="201"/>
        <v>55</v>
      </c>
      <c r="B1480" s="57" t="s">
        <v>1952</v>
      </c>
      <c r="C1480" s="57">
        <v>4404.7</v>
      </c>
      <c r="D1480" s="59"/>
      <c r="E1480" s="60"/>
      <c r="F1480" s="57">
        <f t="shared" si="197"/>
        <v>4404.7</v>
      </c>
      <c r="G1480" s="57" t="s">
        <v>1996</v>
      </c>
      <c r="H1480" s="187">
        <v>1194</v>
      </c>
      <c r="I1480" s="56">
        <f t="shared" si="198"/>
        <v>4.9461952821968726E-2</v>
      </c>
      <c r="J1480" s="245">
        <f t="shared" si="199"/>
        <v>182.01998638484491</v>
      </c>
      <c r="K1480" s="245">
        <f t="shared" si="200"/>
        <v>40.044397004665882</v>
      </c>
      <c r="L1480" s="54">
        <f t="shared" si="202"/>
        <v>56.790235752071609</v>
      </c>
      <c r="M1480" s="54">
        <v>31.219950498758379</v>
      </c>
      <c r="N1480" s="56">
        <f t="shared" si="203"/>
        <v>7.0396297055495438E-2</v>
      </c>
      <c r="R1480" s="177"/>
    </row>
    <row r="1481" spans="1:18" x14ac:dyDescent="0.2">
      <c r="A1481" s="57">
        <f t="shared" si="201"/>
        <v>56</v>
      </c>
      <c r="B1481" s="57" t="s">
        <v>1953</v>
      </c>
      <c r="C1481" s="57">
        <v>4428.3999999999996</v>
      </c>
      <c r="D1481" s="59"/>
      <c r="E1481" s="60"/>
      <c r="F1481" s="57">
        <f t="shared" si="197"/>
        <v>4428.3999999999996</v>
      </c>
      <c r="G1481" s="57" t="s">
        <v>1996</v>
      </c>
      <c r="H1481" s="187">
        <v>1184</v>
      </c>
      <c r="I1481" s="56">
        <f t="shared" si="198"/>
        <v>4.9047698610729454E-2</v>
      </c>
      <c r="J1481" s="245">
        <f t="shared" si="199"/>
        <v>180.49553088748439</v>
      </c>
      <c r="K1481" s="245">
        <f t="shared" si="200"/>
        <v>39.709016795246569</v>
      </c>
      <c r="L1481" s="54">
        <f t="shared" si="202"/>
        <v>56.314605636895131</v>
      </c>
      <c r="M1481" s="54">
        <v>30.958476876490721</v>
      </c>
      <c r="N1481" s="56">
        <f t="shared" si="203"/>
        <v>6.9433120358620912E-2</v>
      </c>
      <c r="R1481" s="177"/>
    </row>
    <row r="1482" spans="1:18" x14ac:dyDescent="0.2">
      <c r="A1482" s="57">
        <f t="shared" si="201"/>
        <v>57</v>
      </c>
      <c r="B1482" s="57" t="s">
        <v>1954</v>
      </c>
      <c r="C1482" s="57">
        <v>4419.2</v>
      </c>
      <c r="D1482" s="59"/>
      <c r="E1482" s="60"/>
      <c r="F1482" s="57">
        <f t="shared" si="197"/>
        <v>4419.2</v>
      </c>
      <c r="G1482" s="57" t="s">
        <v>1996</v>
      </c>
      <c r="H1482" s="187">
        <v>1179</v>
      </c>
      <c r="I1482" s="56">
        <f t="shared" si="198"/>
        <v>4.8840571505109821E-2</v>
      </c>
      <c r="J1482" s="245">
        <f t="shared" si="199"/>
        <v>179.73330313880413</v>
      </c>
      <c r="K1482" s="245">
        <f t="shared" si="200"/>
        <v>39.541326690536913</v>
      </c>
      <c r="L1482" s="54">
        <f t="shared" si="202"/>
        <v>56.076790579306888</v>
      </c>
      <c r="M1482" s="54">
        <v>30.827740065356888</v>
      </c>
      <c r="N1482" s="56">
        <f t="shared" si="203"/>
        <v>6.9283843336804124E-2</v>
      </c>
      <c r="R1482" s="177"/>
    </row>
    <row r="1483" spans="1:18" x14ac:dyDescent="0.2">
      <c r="A1483" s="57">
        <f t="shared" si="201"/>
        <v>58</v>
      </c>
      <c r="B1483" s="57" t="s">
        <v>1955</v>
      </c>
      <c r="C1483" s="57">
        <v>5902.1</v>
      </c>
      <c r="D1483" s="59"/>
      <c r="E1483" s="60"/>
      <c r="F1483" s="57">
        <f t="shared" si="197"/>
        <v>5902.1</v>
      </c>
      <c r="G1483" s="57" t="s">
        <v>1996</v>
      </c>
      <c r="H1483" s="187">
        <v>1595</v>
      </c>
      <c r="I1483" s="56">
        <f t="shared" si="198"/>
        <v>6.607354669266341E-2</v>
      </c>
      <c r="J1483" s="245">
        <f t="shared" si="199"/>
        <v>243.15065182900133</v>
      </c>
      <c r="K1483" s="245">
        <f t="shared" si="200"/>
        <v>53.493143402380291</v>
      </c>
      <c r="L1483" s="54">
        <f t="shared" si="202"/>
        <v>75.863003370648414</v>
      </c>
      <c r="M1483" s="54">
        <v>41.705042751691472</v>
      </c>
      <c r="N1483" s="56">
        <f t="shared" si="203"/>
        <v>7.0180417369024833E-2</v>
      </c>
      <c r="R1483" s="177"/>
    </row>
    <row r="1484" spans="1:18" x14ac:dyDescent="0.2">
      <c r="A1484" s="57">
        <f t="shared" si="201"/>
        <v>59</v>
      </c>
      <c r="B1484" s="57" t="s">
        <v>1956</v>
      </c>
      <c r="C1484" s="57">
        <v>4397.8</v>
      </c>
      <c r="D1484" s="59"/>
      <c r="E1484" s="60"/>
      <c r="F1484" s="57">
        <f t="shared" si="197"/>
        <v>4397.8</v>
      </c>
      <c r="G1484" s="57" t="s">
        <v>1996</v>
      </c>
      <c r="H1484" s="187">
        <v>1184</v>
      </c>
      <c r="I1484" s="56">
        <f t="shared" si="198"/>
        <v>4.9047698610729454E-2</v>
      </c>
      <c r="J1484" s="245">
        <f t="shared" si="199"/>
        <v>180.49553088748439</v>
      </c>
      <c r="K1484" s="245">
        <f t="shared" si="200"/>
        <v>39.709016795246569</v>
      </c>
      <c r="L1484" s="54">
        <f t="shared" si="202"/>
        <v>56.314605636895131</v>
      </c>
      <c r="M1484" s="54">
        <v>30.958476876490721</v>
      </c>
      <c r="N1484" s="56">
        <f t="shared" si="203"/>
        <v>6.9916237708880988E-2</v>
      </c>
      <c r="R1484" s="177"/>
    </row>
    <row r="1485" spans="1:18" x14ac:dyDescent="0.2">
      <c r="A1485" s="57">
        <f t="shared" si="201"/>
        <v>60</v>
      </c>
      <c r="B1485" s="57" t="s">
        <v>1957</v>
      </c>
      <c r="C1485" s="57">
        <v>4423.3999999999996</v>
      </c>
      <c r="D1485" s="59"/>
      <c r="E1485" s="60"/>
      <c r="F1485" s="57">
        <f t="shared" si="197"/>
        <v>4423.3999999999996</v>
      </c>
      <c r="G1485" s="57" t="s">
        <v>1996</v>
      </c>
      <c r="H1485" s="187">
        <v>1179</v>
      </c>
      <c r="I1485" s="56">
        <f t="shared" si="198"/>
        <v>4.8840571505109821E-2</v>
      </c>
      <c r="J1485" s="245">
        <f t="shared" si="199"/>
        <v>179.73330313880413</v>
      </c>
      <c r="K1485" s="245">
        <f t="shared" si="200"/>
        <v>39.541326690536913</v>
      </c>
      <c r="L1485" s="54">
        <f t="shared" si="202"/>
        <v>56.076790579306888</v>
      </c>
      <c r="M1485" s="54">
        <v>30.827740065356888</v>
      </c>
      <c r="N1485" s="56">
        <f t="shared" si="203"/>
        <v>6.9218058614189268E-2</v>
      </c>
      <c r="R1485" s="177"/>
    </row>
    <row r="1486" spans="1:18" x14ac:dyDescent="0.2">
      <c r="A1486" s="57">
        <f t="shared" si="201"/>
        <v>61</v>
      </c>
      <c r="B1486" s="57" t="s">
        <v>1958</v>
      </c>
      <c r="C1486" s="57">
        <v>5916.4</v>
      </c>
      <c r="D1486" s="59"/>
      <c r="E1486" s="60"/>
      <c r="F1486" s="57">
        <f t="shared" si="197"/>
        <v>5916.4</v>
      </c>
      <c r="G1486" s="57" t="s">
        <v>1996</v>
      </c>
      <c r="H1486" s="187">
        <v>1595</v>
      </c>
      <c r="I1486" s="56">
        <f t="shared" si="198"/>
        <v>6.607354669266341E-2</v>
      </c>
      <c r="J1486" s="245">
        <f t="shared" si="199"/>
        <v>243.15065182900133</v>
      </c>
      <c r="K1486" s="245">
        <f t="shared" si="200"/>
        <v>53.493143402380291</v>
      </c>
      <c r="L1486" s="54">
        <f t="shared" si="202"/>
        <v>75.863003370648414</v>
      </c>
      <c r="M1486" s="54">
        <v>41.705042751691472</v>
      </c>
      <c r="N1486" s="56">
        <f t="shared" si="203"/>
        <v>7.0010790574288675E-2</v>
      </c>
      <c r="R1486" s="177"/>
    </row>
    <row r="1487" spans="1:18" x14ac:dyDescent="0.2">
      <c r="A1487" s="57">
        <f t="shared" si="201"/>
        <v>62</v>
      </c>
      <c r="B1487" s="57" t="s">
        <v>1959</v>
      </c>
      <c r="C1487" s="57">
        <v>3331.8</v>
      </c>
      <c r="D1487" s="59"/>
      <c r="E1487" s="60"/>
      <c r="F1487" s="57">
        <f t="shared" si="197"/>
        <v>3331.8</v>
      </c>
      <c r="G1487" s="57" t="s">
        <v>1996</v>
      </c>
      <c r="H1487" s="187">
        <v>1083</v>
      </c>
      <c r="I1487" s="56">
        <f>3/72419.3*H1487</f>
        <v>4.4863731077212837E-2</v>
      </c>
      <c r="J1487" s="245">
        <f t="shared" si="199"/>
        <v>165.09853036414324</v>
      </c>
      <c r="K1487" s="245">
        <f t="shared" si="200"/>
        <v>36.321676680111516</v>
      </c>
      <c r="L1487" s="54">
        <f t="shared" si="202"/>
        <v>51.51074147361269</v>
      </c>
      <c r="M1487" s="54">
        <v>28.317593291587379</v>
      </c>
      <c r="N1487" s="56">
        <f t="shared" si="203"/>
        <v>8.4413392703480042E-2</v>
      </c>
      <c r="R1487" s="177"/>
    </row>
    <row r="1488" spans="1:18" x14ac:dyDescent="0.2">
      <c r="A1488" s="57">
        <f t="shared" si="201"/>
        <v>63</v>
      </c>
      <c r="B1488" s="57" t="s">
        <v>1960</v>
      </c>
      <c r="C1488" s="57">
        <v>4392.1000000000004</v>
      </c>
      <c r="D1488" s="59"/>
      <c r="E1488" s="60"/>
      <c r="F1488" s="57">
        <f t="shared" si="197"/>
        <v>4392.1000000000004</v>
      </c>
      <c r="G1488" s="57" t="s">
        <v>1996</v>
      </c>
      <c r="H1488" s="187">
        <v>1186</v>
      </c>
      <c r="I1488" s="56">
        <f t="shared" si="198"/>
        <v>4.9130549452977311E-2</v>
      </c>
      <c r="J1488" s="245">
        <f t="shared" si="199"/>
        <v>180.80042198695651</v>
      </c>
      <c r="K1488" s="245">
        <f t="shared" si="200"/>
        <v>39.776092837130435</v>
      </c>
      <c r="L1488" s="54">
        <f t="shared" si="202"/>
        <v>56.409731659930429</v>
      </c>
      <c r="M1488" s="54">
        <v>31.010771600944256</v>
      </c>
      <c r="N1488" s="56">
        <f t="shared" si="203"/>
        <v>7.0125228953111629E-2</v>
      </c>
      <c r="R1488" s="177"/>
    </row>
    <row r="1489" spans="1:18" x14ac:dyDescent="0.2">
      <c r="A1489" s="57">
        <f t="shared" si="201"/>
        <v>64</v>
      </c>
      <c r="B1489" s="57" t="s">
        <v>1961</v>
      </c>
      <c r="C1489" s="57">
        <v>5869.2</v>
      </c>
      <c r="D1489" s="59"/>
      <c r="E1489" s="60"/>
      <c r="F1489" s="57">
        <f t="shared" si="197"/>
        <v>5869.2</v>
      </c>
      <c r="G1489" s="57" t="s">
        <v>1996</v>
      </c>
      <c r="H1489" s="187">
        <v>1581</v>
      </c>
      <c r="I1489" s="56">
        <f t="shared" si="198"/>
        <v>6.5493590796928444E-2</v>
      </c>
      <c r="J1489" s="245">
        <f t="shared" si="199"/>
        <v>241.01641413269667</v>
      </c>
      <c r="K1489" s="245">
        <f t="shared" si="200"/>
        <v>53.023611109193268</v>
      </c>
      <c r="L1489" s="54">
        <f t="shared" si="202"/>
        <v>75.197121209401359</v>
      </c>
      <c r="M1489" s="54">
        <v>41.338979680516751</v>
      </c>
      <c r="N1489" s="56">
        <f t="shared" si="203"/>
        <v>6.9954359390003412E-2</v>
      </c>
      <c r="R1489" s="177"/>
    </row>
    <row r="1490" spans="1:18" x14ac:dyDescent="0.2">
      <c r="A1490" s="57">
        <f t="shared" si="201"/>
        <v>65</v>
      </c>
      <c r="B1490" s="84" t="s">
        <v>2536</v>
      </c>
      <c r="C1490" s="83">
        <v>4119.7</v>
      </c>
      <c r="D1490" s="94"/>
      <c r="E1490" s="94"/>
      <c r="F1490" s="57">
        <f t="shared" si="197"/>
        <v>4119.7</v>
      </c>
      <c r="G1490" s="179" t="s">
        <v>2537</v>
      </c>
      <c r="H1490" s="94">
        <v>328</v>
      </c>
      <c r="I1490" s="56">
        <f t="shared" si="198"/>
        <v>1.3587538128648026E-2</v>
      </c>
      <c r="J1490" s="245">
        <f t="shared" si="199"/>
        <v>50.002140313424732</v>
      </c>
      <c r="K1490" s="259">
        <f>J1490*0.22</f>
        <v>11.000470868953441</v>
      </c>
      <c r="L1490" s="54">
        <f t="shared" si="202"/>
        <v>15.600667777788516</v>
      </c>
      <c r="M1490" s="122">
        <v>8.576334810379187</v>
      </c>
      <c r="N1490" s="122">
        <f t="shared" ref="N1490:N1492" si="204">(J1490+K1490+L1490+M1490)/F1490</f>
        <v>2.06761690828327E-2</v>
      </c>
      <c r="R1490" s="177"/>
    </row>
    <row r="1491" spans="1:18" s="50" customFormat="1" x14ac:dyDescent="0.2">
      <c r="A1491" s="33"/>
      <c r="B1491" s="90" t="s">
        <v>1276</v>
      </c>
      <c r="C1491" s="168">
        <f t="shared" ref="C1491:M1491" si="205">SUM(C1426:C1490)</f>
        <v>370864.59000000008</v>
      </c>
      <c r="D1491" s="168">
        <f t="shared" si="205"/>
        <v>1015.5</v>
      </c>
      <c r="E1491" s="168">
        <f t="shared" si="205"/>
        <v>325.2</v>
      </c>
      <c r="F1491" s="168">
        <f t="shared" si="205"/>
        <v>372205.2900000001</v>
      </c>
      <c r="G1491" s="168">
        <f t="shared" si="205"/>
        <v>0</v>
      </c>
      <c r="H1491" s="168">
        <f t="shared" si="205"/>
        <v>72419.3</v>
      </c>
      <c r="I1491" s="168">
        <f t="shared" si="205"/>
        <v>3</v>
      </c>
      <c r="J1491" s="168">
        <f t="shared" si="205"/>
        <v>11039.999999999998</v>
      </c>
      <c r="K1491" s="168">
        <f t="shared" si="205"/>
        <v>2428.7999999999993</v>
      </c>
      <c r="L1491" s="168">
        <f t="shared" si="205"/>
        <v>3444.48</v>
      </c>
      <c r="M1491" s="168">
        <f t="shared" si="205"/>
        <v>1893.5736693088227</v>
      </c>
      <c r="N1491" s="52">
        <f t="shared" si="204"/>
        <v>5.0528174033498602E-2</v>
      </c>
      <c r="O1491" s="186"/>
      <c r="R1491" s="186"/>
    </row>
    <row r="1492" spans="1:18" s="50" customFormat="1" x14ac:dyDescent="0.2">
      <c r="A1492" s="33"/>
      <c r="B1492" s="90" t="s">
        <v>1276</v>
      </c>
      <c r="C1492" s="49">
        <f t="shared" ref="C1492:M1492" si="206">C1491++C1424+C1385+C1330+C963+C896+C718+C387</f>
        <v>1949697.1400000004</v>
      </c>
      <c r="D1492" s="49">
        <f t="shared" si="206"/>
        <v>15420.300000000003</v>
      </c>
      <c r="E1492" s="49">
        <f t="shared" si="206"/>
        <v>43475.319999999992</v>
      </c>
      <c r="F1492" s="49">
        <f t="shared" si="206"/>
        <v>2008592.7600000002</v>
      </c>
      <c r="G1492" s="49">
        <f t="shared" si="206"/>
        <v>0</v>
      </c>
      <c r="H1492" s="49">
        <f t="shared" si="206"/>
        <v>678030.14</v>
      </c>
      <c r="I1492" s="49">
        <f t="shared" si="206"/>
        <v>21</v>
      </c>
      <c r="J1492" s="49">
        <f t="shared" si="206"/>
        <v>77279.999999999971</v>
      </c>
      <c r="K1492" s="49">
        <f t="shared" si="206"/>
        <v>17001.599999999999</v>
      </c>
      <c r="L1492" s="49">
        <f t="shared" si="206"/>
        <v>33463.17355639911</v>
      </c>
      <c r="M1492" s="49">
        <f t="shared" si="206"/>
        <v>19312.542315109789</v>
      </c>
      <c r="N1492" s="52">
        <f t="shared" si="204"/>
        <v>7.3214102330782502E-2</v>
      </c>
      <c r="O1492" s="186"/>
      <c r="R1492" s="186"/>
    </row>
  </sheetData>
  <mergeCells count="10">
    <mergeCell ref="A1:N1"/>
    <mergeCell ref="A5:N5"/>
    <mergeCell ref="A388:N388"/>
    <mergeCell ref="A1386:N1386"/>
    <mergeCell ref="A1425:N1425"/>
    <mergeCell ref="A719:N719"/>
    <mergeCell ref="A897:N897"/>
    <mergeCell ref="A964:N964"/>
    <mergeCell ref="A1330:B1330"/>
    <mergeCell ref="A1331:N1331"/>
  </mergeCells>
  <phoneticPr fontId="16" type="noConversion"/>
  <pageMargins left="0.75" right="0.75" top="0.32" bottom="0.38" header="0.32" footer="0.41"/>
  <pageSetup paperSize="9" scale="72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5">
    <tabColor indexed="11"/>
  </sheetPr>
  <dimension ref="A1:L1492"/>
  <sheetViews>
    <sheetView view="pageBreakPreview" topLeftCell="A906" zoomScale="75" zoomScaleNormal="90" zoomScaleSheetLayoutView="75" workbookViewId="0">
      <selection activeCell="H926" sqref="H926"/>
    </sheetView>
  </sheetViews>
  <sheetFormatPr defaultColWidth="12" defaultRowHeight="12.75" x14ac:dyDescent="0.2"/>
  <cols>
    <col min="1" max="1" width="5.7109375" style="68" customWidth="1"/>
    <col min="2" max="2" width="22.85546875" style="68" customWidth="1"/>
    <col min="3" max="4" width="12" style="68"/>
    <col min="5" max="5" width="13" style="68" customWidth="1"/>
    <col min="6" max="6" width="11.7109375" style="68" customWidth="1"/>
    <col min="7" max="7" width="10.5703125" style="68" customWidth="1"/>
    <col min="8" max="8" width="12" style="68"/>
    <col min="9" max="9" width="14.28515625" style="68" customWidth="1"/>
    <col min="10" max="10" width="11" style="68" customWidth="1"/>
    <col min="11" max="16384" width="12" style="68"/>
  </cols>
  <sheetData>
    <row r="1" spans="1:12" ht="18.75" x14ac:dyDescent="0.2">
      <c r="A1" s="341" t="s">
        <v>2014</v>
      </c>
      <c r="B1" s="341"/>
      <c r="C1" s="341"/>
      <c r="D1" s="341"/>
      <c r="E1" s="341"/>
      <c r="F1" s="341"/>
      <c r="G1" s="341"/>
      <c r="H1" s="341"/>
      <c r="I1" s="341"/>
      <c r="J1" s="341"/>
      <c r="K1" s="341"/>
      <c r="L1" s="341"/>
    </row>
    <row r="2" spans="1:12" x14ac:dyDescent="0.2">
      <c r="A2" s="76"/>
      <c r="B2" s="76"/>
      <c r="C2" s="76"/>
      <c r="D2" s="76"/>
      <c r="E2" s="76"/>
      <c r="F2" s="76"/>
      <c r="G2" s="76"/>
      <c r="H2" s="76"/>
    </row>
    <row r="3" spans="1:12" ht="48" x14ac:dyDescent="0.2">
      <c r="A3" s="19" t="s">
        <v>487</v>
      </c>
      <c r="B3" s="19" t="s">
        <v>490</v>
      </c>
      <c r="C3" s="20" t="s">
        <v>1423</v>
      </c>
      <c r="D3" s="20" t="s">
        <v>1422</v>
      </c>
      <c r="E3" s="20" t="s">
        <v>1251</v>
      </c>
      <c r="F3" s="20" t="s">
        <v>1424</v>
      </c>
      <c r="G3" s="20" t="s">
        <v>2015</v>
      </c>
      <c r="H3" s="20" t="s">
        <v>1990</v>
      </c>
      <c r="I3" s="20" t="s">
        <v>1967</v>
      </c>
      <c r="J3" s="20" t="s">
        <v>1968</v>
      </c>
      <c r="K3" s="250" t="s">
        <v>1969</v>
      </c>
      <c r="L3" s="250" t="s">
        <v>2016</v>
      </c>
    </row>
    <row r="4" spans="1:12" x14ac:dyDescent="0.2">
      <c r="A4" s="21">
        <v>1</v>
      </c>
      <c r="B4" s="21">
        <v>2</v>
      </c>
      <c r="C4" s="21">
        <v>3</v>
      </c>
      <c r="D4" s="21">
        <v>4</v>
      </c>
      <c r="E4" s="21">
        <v>5</v>
      </c>
      <c r="F4" s="21">
        <v>6</v>
      </c>
      <c r="G4" s="21">
        <v>7</v>
      </c>
      <c r="H4" s="21">
        <v>8</v>
      </c>
      <c r="I4" s="21">
        <v>9</v>
      </c>
      <c r="J4" s="21">
        <v>13</v>
      </c>
      <c r="K4" s="21">
        <v>11</v>
      </c>
      <c r="L4" s="21">
        <v>12</v>
      </c>
    </row>
    <row r="5" spans="1:12" ht="15" x14ac:dyDescent="0.2">
      <c r="A5" s="349" t="s">
        <v>492</v>
      </c>
      <c r="B5" s="349"/>
      <c r="C5" s="349"/>
      <c r="D5" s="349"/>
      <c r="E5" s="349"/>
      <c r="F5" s="349"/>
      <c r="G5" s="349"/>
      <c r="H5" s="349"/>
      <c r="I5" s="349"/>
      <c r="J5" s="349"/>
      <c r="K5" s="349"/>
      <c r="L5" s="349"/>
    </row>
    <row r="6" spans="1:12" x14ac:dyDescent="0.2">
      <c r="A6" s="77">
        <v>1</v>
      </c>
      <c r="B6" s="57" t="s">
        <v>493</v>
      </c>
      <c r="C6" s="57">
        <v>410.1</v>
      </c>
      <c r="D6" s="57"/>
      <c r="E6" s="57"/>
      <c r="F6" s="57">
        <f>C6+D6+E6</f>
        <v>410.1</v>
      </c>
      <c r="G6" s="95">
        <f t="shared" ref="G6:G70" si="0">1/275056.83*F6</f>
        <v>1.4909646126584095E-3</v>
      </c>
      <c r="H6" s="161">
        <f>G6*3680</f>
        <v>5.4867497745829468</v>
      </c>
      <c r="I6" s="54">
        <f>H6*0.22</f>
        <v>1.2070849504082484</v>
      </c>
      <c r="J6" s="54">
        <f t="shared" ref="J6:J69" si="1">H6*0.437</f>
        <v>2.3977096514927476</v>
      </c>
      <c r="K6" s="161">
        <v>1.1663801698381633</v>
      </c>
      <c r="L6" s="95">
        <f t="shared" ref="L6:L69" si="2">(H6+I6+J6+K6)/F6</f>
        <v>2.5013227374596693E-2</v>
      </c>
    </row>
    <row r="7" spans="1:12" x14ac:dyDescent="0.2">
      <c r="A7" s="78">
        <f>A6+1</f>
        <v>2</v>
      </c>
      <c r="B7" s="57" t="s">
        <v>494</v>
      </c>
      <c r="C7" s="57">
        <v>458.5</v>
      </c>
      <c r="D7" s="57"/>
      <c r="E7" s="57"/>
      <c r="F7" s="57">
        <f t="shared" ref="F7:F70" si="3">C7+D7+E7</f>
        <v>458.5</v>
      </c>
      <c r="G7" s="95">
        <f t="shared" si="0"/>
        <v>1.6669282489731303E-3</v>
      </c>
      <c r="H7" s="161">
        <f t="shared" ref="H7:H70" si="4">G7*3680</f>
        <v>6.1342959562211199</v>
      </c>
      <c r="I7" s="54">
        <f t="shared" ref="I7:I70" si="5">H7*0.22</f>
        <v>1.3495451103686464</v>
      </c>
      <c r="J7" s="54">
        <f t="shared" si="1"/>
        <v>2.6806873328686294</v>
      </c>
      <c r="K7" s="161">
        <v>1.3040363517941913</v>
      </c>
      <c r="L7" s="95">
        <f t="shared" si="2"/>
        <v>2.5013227374596703E-2</v>
      </c>
    </row>
    <row r="8" spans="1:12" x14ac:dyDescent="0.2">
      <c r="A8" s="78">
        <f t="shared" ref="A8:A71" si="6">A7+1</f>
        <v>3</v>
      </c>
      <c r="B8" s="57" t="s">
        <v>495</v>
      </c>
      <c r="C8" s="57">
        <v>507.2</v>
      </c>
      <c r="D8" s="57"/>
      <c r="E8" s="57"/>
      <c r="F8" s="57">
        <f t="shared" si="3"/>
        <v>507.2</v>
      </c>
      <c r="G8" s="95">
        <f t="shared" si="0"/>
        <v>1.8439825689840167E-3</v>
      </c>
      <c r="H8" s="161">
        <f t="shared" si="4"/>
        <v>6.7858558538611815</v>
      </c>
      <c r="I8" s="54">
        <f t="shared" si="5"/>
        <v>1.49288828784946</v>
      </c>
      <c r="J8" s="54">
        <f t="shared" si="1"/>
        <v>2.9654190081373364</v>
      </c>
      <c r="K8" s="161">
        <v>1.4425457745474672</v>
      </c>
      <c r="L8" s="95">
        <f t="shared" si="2"/>
        <v>2.5013227374596696E-2</v>
      </c>
    </row>
    <row r="9" spans="1:12" x14ac:dyDescent="0.2">
      <c r="A9" s="78">
        <f t="shared" si="6"/>
        <v>4</v>
      </c>
      <c r="B9" s="57" t="s">
        <v>496</v>
      </c>
      <c r="C9" s="57">
        <v>1675</v>
      </c>
      <c r="D9" s="57"/>
      <c r="E9" s="57"/>
      <c r="F9" s="57">
        <f t="shared" si="3"/>
        <v>1675</v>
      </c>
      <c r="G9" s="95">
        <f t="shared" si="0"/>
        <v>6.0896506369247398E-3</v>
      </c>
      <c r="H9" s="161">
        <f t="shared" si="4"/>
        <v>22.409914343883042</v>
      </c>
      <c r="I9" s="54">
        <f t="shared" si="5"/>
        <v>4.9301811556542692</v>
      </c>
      <c r="J9" s="54">
        <f>H9*0.437</f>
        <v>9.7931325682768886</v>
      </c>
      <c r="K9" s="161">
        <v>4.7639277846352668</v>
      </c>
      <c r="L9" s="95">
        <f t="shared" si="2"/>
        <v>2.5013227374596696E-2</v>
      </c>
    </row>
    <row r="10" spans="1:12" x14ac:dyDescent="0.2">
      <c r="A10" s="78">
        <f t="shared" si="6"/>
        <v>5</v>
      </c>
      <c r="B10" s="57" t="s">
        <v>497</v>
      </c>
      <c r="C10" s="57">
        <v>546.6</v>
      </c>
      <c r="D10" s="57"/>
      <c r="E10" s="57"/>
      <c r="F10" s="57">
        <f t="shared" si="3"/>
        <v>546.6</v>
      </c>
      <c r="G10" s="95">
        <f t="shared" si="0"/>
        <v>1.9872256944137691E-3</v>
      </c>
      <c r="H10" s="161">
        <f t="shared" si="4"/>
        <v>7.3129905554426706</v>
      </c>
      <c r="I10" s="54">
        <f t="shared" si="5"/>
        <v>1.6088579221973875</v>
      </c>
      <c r="J10" s="54">
        <f t="shared" si="1"/>
        <v>3.1957768727284472</v>
      </c>
      <c r="K10" s="161">
        <v>1.5546047325860519</v>
      </c>
      <c r="L10" s="95">
        <f t="shared" si="2"/>
        <v>2.5013227374596703E-2</v>
      </c>
    </row>
    <row r="11" spans="1:12" x14ac:dyDescent="0.2">
      <c r="A11" s="78">
        <f t="shared" si="6"/>
        <v>6</v>
      </c>
      <c r="B11" s="57" t="s">
        <v>498</v>
      </c>
      <c r="C11" s="57">
        <v>2868.3</v>
      </c>
      <c r="D11" s="57"/>
      <c r="E11" s="57"/>
      <c r="F11" s="57">
        <f t="shared" si="3"/>
        <v>2868.3</v>
      </c>
      <c r="G11" s="95">
        <f t="shared" si="0"/>
        <v>1.0428026819039543E-2</v>
      </c>
      <c r="H11" s="161">
        <f t="shared" si="4"/>
        <v>38.375138694065519</v>
      </c>
      <c r="I11" s="54">
        <f t="shared" si="5"/>
        <v>8.4425305126944146</v>
      </c>
      <c r="J11" s="54">
        <f t="shared" si="1"/>
        <v>16.769935609306632</v>
      </c>
      <c r="K11" s="161">
        <v>8.1578352624891579</v>
      </c>
      <c r="L11" s="95">
        <f t="shared" si="2"/>
        <v>2.50132273745967E-2</v>
      </c>
    </row>
    <row r="12" spans="1:12" x14ac:dyDescent="0.2">
      <c r="A12" s="78">
        <f t="shared" si="6"/>
        <v>7</v>
      </c>
      <c r="B12" s="57" t="s">
        <v>499</v>
      </c>
      <c r="C12" s="57">
        <v>405</v>
      </c>
      <c r="D12" s="57"/>
      <c r="E12" s="57"/>
      <c r="F12" s="57">
        <f t="shared" si="3"/>
        <v>405</v>
      </c>
      <c r="G12" s="95">
        <f t="shared" si="0"/>
        <v>1.4724229898235939E-3</v>
      </c>
      <c r="H12" s="161">
        <f t="shared" si="4"/>
        <v>5.4185166025508256</v>
      </c>
      <c r="I12" s="54">
        <f t="shared" si="5"/>
        <v>1.1920736525611817</v>
      </c>
      <c r="J12" s="54">
        <f t="shared" si="1"/>
        <v>2.367891755314711</v>
      </c>
      <c r="K12" s="161">
        <v>1.1518750762849455</v>
      </c>
      <c r="L12" s="95">
        <f t="shared" si="2"/>
        <v>2.50132273745967E-2</v>
      </c>
    </row>
    <row r="13" spans="1:12" x14ac:dyDescent="0.2">
      <c r="A13" s="78">
        <f t="shared" si="6"/>
        <v>8</v>
      </c>
      <c r="B13" s="57" t="s">
        <v>500</v>
      </c>
      <c r="C13" s="57">
        <v>141.30000000000001</v>
      </c>
      <c r="D13" s="57"/>
      <c r="E13" s="57"/>
      <c r="F13" s="57">
        <f t="shared" si="3"/>
        <v>141.30000000000001</v>
      </c>
      <c r="G13" s="95">
        <f t="shared" si="0"/>
        <v>5.1371202089400944E-4</v>
      </c>
      <c r="H13" s="161">
        <f t="shared" si="4"/>
        <v>1.8904602368899548</v>
      </c>
      <c r="I13" s="54">
        <f t="shared" si="5"/>
        <v>0.41590125211579004</v>
      </c>
      <c r="J13" s="54">
        <f t="shared" si="1"/>
        <v>0.82613112352091023</v>
      </c>
      <c r="K13" s="161">
        <v>0.40187641550385872</v>
      </c>
      <c r="L13" s="95">
        <f t="shared" si="2"/>
        <v>2.5013227374596696E-2</v>
      </c>
    </row>
    <row r="14" spans="1:12" x14ac:dyDescent="0.2">
      <c r="A14" s="78">
        <f t="shared" si="6"/>
        <v>9</v>
      </c>
      <c r="B14" s="57" t="s">
        <v>502</v>
      </c>
      <c r="C14" s="57">
        <v>221.7</v>
      </c>
      <c r="D14" s="57"/>
      <c r="E14" s="57"/>
      <c r="F14" s="57">
        <f t="shared" si="3"/>
        <v>221.7</v>
      </c>
      <c r="G14" s="95">
        <f t="shared" si="0"/>
        <v>8.0601525146639685E-4</v>
      </c>
      <c r="H14" s="161">
        <f t="shared" si="4"/>
        <v>2.9661361253963405</v>
      </c>
      <c r="I14" s="54">
        <f t="shared" si="5"/>
        <v>0.65254994758719487</v>
      </c>
      <c r="J14" s="54">
        <f t="shared" si="1"/>
        <v>1.2962014867982008</v>
      </c>
      <c r="K14" s="161">
        <v>0.63054494916635151</v>
      </c>
      <c r="L14" s="95">
        <f t="shared" si="2"/>
        <v>2.5013227374596696E-2</v>
      </c>
    </row>
    <row r="15" spans="1:12" x14ac:dyDescent="0.2">
      <c r="A15" s="78">
        <f t="shared" si="6"/>
        <v>10</v>
      </c>
      <c r="B15" s="57" t="s">
        <v>503</v>
      </c>
      <c r="C15" s="57">
        <v>206.1</v>
      </c>
      <c r="D15" s="57"/>
      <c r="E15" s="57"/>
      <c r="F15" s="57">
        <f t="shared" si="3"/>
        <v>206.1</v>
      </c>
      <c r="G15" s="95">
        <f t="shared" si="0"/>
        <v>7.4929969926578442E-4</v>
      </c>
      <c r="H15" s="161">
        <f t="shared" si="4"/>
        <v>2.7574228932980867</v>
      </c>
      <c r="I15" s="54">
        <f t="shared" si="5"/>
        <v>0.60663303652557909</v>
      </c>
      <c r="J15" s="54">
        <f t="shared" si="1"/>
        <v>1.2049938043712638</v>
      </c>
      <c r="K15" s="161">
        <v>0.58617642770944989</v>
      </c>
      <c r="L15" s="95">
        <f t="shared" si="2"/>
        <v>2.50132273745967E-2</v>
      </c>
    </row>
    <row r="16" spans="1:12" x14ac:dyDescent="0.2">
      <c r="A16" s="78">
        <f t="shared" si="6"/>
        <v>11</v>
      </c>
      <c r="B16" s="57" t="s">
        <v>504</v>
      </c>
      <c r="C16" s="57">
        <v>512.4</v>
      </c>
      <c r="D16" s="57"/>
      <c r="E16" s="57">
        <v>84.7</v>
      </c>
      <c r="F16" s="57">
        <f t="shared" si="3"/>
        <v>597.1</v>
      </c>
      <c r="G16" s="95">
        <f t="shared" si="0"/>
        <v>2.1708241166016494E-3</v>
      </c>
      <c r="H16" s="161">
        <f t="shared" si="4"/>
        <v>7.9886327490940694</v>
      </c>
      <c r="I16" s="54">
        <f t="shared" si="5"/>
        <v>1.7574992048006952</v>
      </c>
      <c r="J16" s="54">
        <f t="shared" si="1"/>
        <v>3.4910325113541085</v>
      </c>
      <c r="K16" s="161">
        <v>1.6982336001228169</v>
      </c>
      <c r="L16" s="95">
        <f t="shared" si="2"/>
        <v>2.50132273745967E-2</v>
      </c>
    </row>
    <row r="17" spans="1:12" x14ac:dyDescent="0.2">
      <c r="A17" s="78">
        <f t="shared" si="6"/>
        <v>12</v>
      </c>
      <c r="B17" s="57" t="s">
        <v>505</v>
      </c>
      <c r="C17" s="57">
        <v>683.9</v>
      </c>
      <c r="D17" s="57"/>
      <c r="E17" s="57">
        <v>19.5</v>
      </c>
      <c r="F17" s="57">
        <f t="shared" si="3"/>
        <v>703.4</v>
      </c>
      <c r="G17" s="95">
        <f t="shared" si="0"/>
        <v>2.5572897062763355E-3</v>
      </c>
      <c r="H17" s="161">
        <f t="shared" si="4"/>
        <v>9.4108261190969138</v>
      </c>
      <c r="I17" s="54">
        <f t="shared" si="5"/>
        <v>2.070381746201321</v>
      </c>
      <c r="J17" s="54">
        <f t="shared" si="1"/>
        <v>4.1125310140453513</v>
      </c>
      <c r="K17" s="161">
        <v>2.0005652559477292</v>
      </c>
      <c r="L17" s="95">
        <f t="shared" si="2"/>
        <v>2.50132273745967E-2</v>
      </c>
    </row>
    <row r="18" spans="1:12" x14ac:dyDescent="0.2">
      <c r="A18" s="78">
        <f t="shared" si="6"/>
        <v>13</v>
      </c>
      <c r="B18" s="57" t="s">
        <v>506</v>
      </c>
      <c r="C18" s="57">
        <v>551.20000000000005</v>
      </c>
      <c r="D18" s="57"/>
      <c r="E18" s="57">
        <v>111.5</v>
      </c>
      <c r="F18" s="57">
        <f t="shared" si="3"/>
        <v>662.7</v>
      </c>
      <c r="G18" s="95">
        <f t="shared" si="0"/>
        <v>2.4093202848298658E-3</v>
      </c>
      <c r="H18" s="161">
        <f t="shared" si="4"/>
        <v>8.8662986481739061</v>
      </c>
      <c r="I18" s="54">
        <f t="shared" si="5"/>
        <v>1.9505857025982594</v>
      </c>
      <c r="J18" s="54">
        <f t="shared" si="1"/>
        <v>3.8745725092519971</v>
      </c>
      <c r="K18" s="161">
        <v>1.8848089211210699</v>
      </c>
      <c r="L18" s="95">
        <f t="shared" si="2"/>
        <v>2.5013227374596696E-2</v>
      </c>
    </row>
    <row r="19" spans="1:12" x14ac:dyDescent="0.2">
      <c r="A19" s="78">
        <f t="shared" si="6"/>
        <v>14</v>
      </c>
      <c r="B19" s="57" t="s">
        <v>507</v>
      </c>
      <c r="C19" s="57">
        <v>872.9</v>
      </c>
      <c r="D19" s="57"/>
      <c r="E19" s="57">
        <v>62.9</v>
      </c>
      <c r="F19" s="57">
        <f t="shared" si="3"/>
        <v>935.8</v>
      </c>
      <c r="G19" s="95">
        <f t="shared" si="0"/>
        <v>3.4022060095726396E-3</v>
      </c>
      <c r="H19" s="161">
        <f t="shared" si="4"/>
        <v>12.520118115227314</v>
      </c>
      <c r="I19" s="54">
        <f t="shared" si="5"/>
        <v>2.754425985350009</v>
      </c>
      <c r="J19" s="54">
        <f t="shared" si="1"/>
        <v>5.4712916163543364</v>
      </c>
      <c r="K19" s="161">
        <v>2.6615424602159301</v>
      </c>
      <c r="L19" s="95">
        <f t="shared" si="2"/>
        <v>2.5013227374596696E-2</v>
      </c>
    </row>
    <row r="20" spans="1:12" x14ac:dyDescent="0.2">
      <c r="A20" s="78">
        <f t="shared" si="6"/>
        <v>15</v>
      </c>
      <c r="B20" s="57" t="s">
        <v>508</v>
      </c>
      <c r="C20" s="57">
        <v>559.20000000000005</v>
      </c>
      <c r="D20" s="57"/>
      <c r="E20" s="57"/>
      <c r="F20" s="57">
        <f t="shared" si="3"/>
        <v>559.20000000000005</v>
      </c>
      <c r="G20" s="95">
        <f t="shared" si="0"/>
        <v>2.0330344096527253E-3</v>
      </c>
      <c r="H20" s="161">
        <f t="shared" si="4"/>
        <v>7.4815666275220289</v>
      </c>
      <c r="I20" s="54">
        <f t="shared" si="5"/>
        <v>1.6459446580548465</v>
      </c>
      <c r="J20" s="54">
        <f t="shared" si="1"/>
        <v>3.2694446162271267</v>
      </c>
      <c r="K20" s="161">
        <v>1.5904408460704726</v>
      </c>
      <c r="L20" s="95">
        <f t="shared" si="2"/>
        <v>2.50132273745967E-2</v>
      </c>
    </row>
    <row r="21" spans="1:12" x14ac:dyDescent="0.2">
      <c r="A21" s="78">
        <f t="shared" si="6"/>
        <v>16</v>
      </c>
      <c r="B21" s="57" t="s">
        <v>509</v>
      </c>
      <c r="C21" s="57">
        <v>740.8</v>
      </c>
      <c r="D21" s="57">
        <v>57.8</v>
      </c>
      <c r="E21" s="57"/>
      <c r="F21" s="57">
        <f t="shared" si="3"/>
        <v>798.59999999999991</v>
      </c>
      <c r="G21" s="95">
        <f t="shared" si="0"/>
        <v>2.9033999991928934E-3</v>
      </c>
      <c r="H21" s="161">
        <f t="shared" si="4"/>
        <v>10.684511997029848</v>
      </c>
      <c r="I21" s="54">
        <f t="shared" si="5"/>
        <v>2.3505926393465666</v>
      </c>
      <c r="J21" s="54">
        <f t="shared" si="1"/>
        <v>4.6691317427020431</v>
      </c>
      <c r="K21" s="161">
        <v>2.2713270022744623</v>
      </c>
      <c r="L21" s="95">
        <f t="shared" si="2"/>
        <v>2.5013227374596693E-2</v>
      </c>
    </row>
    <row r="22" spans="1:12" x14ac:dyDescent="0.2">
      <c r="A22" s="78">
        <f t="shared" si="6"/>
        <v>17</v>
      </c>
      <c r="B22" s="57" t="s">
        <v>510</v>
      </c>
      <c r="C22" s="57">
        <v>611.4</v>
      </c>
      <c r="D22" s="57"/>
      <c r="E22" s="57"/>
      <c r="F22" s="57">
        <f t="shared" si="3"/>
        <v>611.4</v>
      </c>
      <c r="G22" s="95">
        <f t="shared" si="0"/>
        <v>2.2228133727855439E-3</v>
      </c>
      <c r="H22" s="161">
        <f t="shared" si="4"/>
        <v>8.1799532118508012</v>
      </c>
      <c r="I22" s="54">
        <f t="shared" si="5"/>
        <v>1.7995897066071762</v>
      </c>
      <c r="J22" s="54">
        <f t="shared" si="1"/>
        <v>3.5746395535788</v>
      </c>
      <c r="K22" s="161">
        <v>1.738904744791643</v>
      </c>
      <c r="L22" s="95">
        <f t="shared" si="2"/>
        <v>2.5013227374596696E-2</v>
      </c>
    </row>
    <row r="23" spans="1:12" x14ac:dyDescent="0.2">
      <c r="A23" s="78">
        <f t="shared" si="6"/>
        <v>18</v>
      </c>
      <c r="B23" s="57" t="s">
        <v>511</v>
      </c>
      <c r="C23" s="57">
        <v>603.70000000000005</v>
      </c>
      <c r="D23" s="57"/>
      <c r="E23" s="57"/>
      <c r="F23" s="57">
        <f t="shared" si="3"/>
        <v>603.70000000000005</v>
      </c>
      <c r="G23" s="95">
        <f t="shared" si="0"/>
        <v>2.1948191579172932E-3</v>
      </c>
      <c r="H23" s="161">
        <f t="shared" si="4"/>
        <v>8.0769345011356393</v>
      </c>
      <c r="I23" s="54">
        <f t="shared" si="5"/>
        <v>1.7769255902498406</v>
      </c>
      <c r="J23" s="54">
        <f t="shared" si="1"/>
        <v>3.5296203769962742</v>
      </c>
      <c r="K23" s="161">
        <v>1.7170048976622752</v>
      </c>
      <c r="L23" s="95">
        <f t="shared" si="2"/>
        <v>2.50132273745967E-2</v>
      </c>
    </row>
    <row r="24" spans="1:12" x14ac:dyDescent="0.2">
      <c r="A24" s="78">
        <f t="shared" si="6"/>
        <v>19</v>
      </c>
      <c r="B24" s="57" t="s">
        <v>512</v>
      </c>
      <c r="C24" s="57">
        <v>813.6</v>
      </c>
      <c r="D24" s="57"/>
      <c r="E24" s="57"/>
      <c r="F24" s="57">
        <f t="shared" si="3"/>
        <v>813.6</v>
      </c>
      <c r="G24" s="95">
        <f t="shared" si="0"/>
        <v>2.9579341840011751E-3</v>
      </c>
      <c r="H24" s="161">
        <f t="shared" si="4"/>
        <v>10.885197797124324</v>
      </c>
      <c r="I24" s="54">
        <f t="shared" si="5"/>
        <v>2.3947435153673511</v>
      </c>
      <c r="J24" s="54">
        <f t="shared" si="1"/>
        <v>4.7568314373433296</v>
      </c>
      <c r="K24" s="161">
        <v>2.3139890421368681</v>
      </c>
      <c r="L24" s="95">
        <f t="shared" si="2"/>
        <v>2.5013227374596693E-2</v>
      </c>
    </row>
    <row r="25" spans="1:12" x14ac:dyDescent="0.2">
      <c r="A25" s="78">
        <f t="shared" si="6"/>
        <v>20</v>
      </c>
      <c r="B25" s="57" t="s">
        <v>513</v>
      </c>
      <c r="C25" s="57">
        <v>632.1</v>
      </c>
      <c r="D25" s="57"/>
      <c r="E25" s="57"/>
      <c r="F25" s="57">
        <f t="shared" si="3"/>
        <v>632.1</v>
      </c>
      <c r="G25" s="95">
        <f t="shared" si="0"/>
        <v>2.2980705478209719E-3</v>
      </c>
      <c r="H25" s="161">
        <f t="shared" si="4"/>
        <v>8.4568996159811771</v>
      </c>
      <c r="I25" s="54">
        <f t="shared" si="5"/>
        <v>1.8605179155158589</v>
      </c>
      <c r="J25" s="54">
        <f t="shared" si="1"/>
        <v>3.6956651321837746</v>
      </c>
      <c r="K25" s="161">
        <v>1.7977783598017629</v>
      </c>
      <c r="L25" s="95">
        <f t="shared" si="2"/>
        <v>2.5013227374596696E-2</v>
      </c>
    </row>
    <row r="26" spans="1:12" x14ac:dyDescent="0.2">
      <c r="A26" s="78">
        <f t="shared" si="6"/>
        <v>21</v>
      </c>
      <c r="B26" s="57" t="s">
        <v>514</v>
      </c>
      <c r="C26" s="57">
        <v>507.6</v>
      </c>
      <c r="D26" s="57"/>
      <c r="E26" s="57">
        <v>37.1</v>
      </c>
      <c r="F26" s="57">
        <f t="shared" si="3"/>
        <v>544.70000000000005</v>
      </c>
      <c r="G26" s="95">
        <f t="shared" si="0"/>
        <v>1.9803180310047201E-3</v>
      </c>
      <c r="H26" s="161">
        <f t="shared" si="4"/>
        <v>7.2875703540973698</v>
      </c>
      <c r="I26" s="54">
        <f t="shared" si="5"/>
        <v>1.6032654779014213</v>
      </c>
      <c r="J26" s="54">
        <f t="shared" si="1"/>
        <v>3.1846682447405508</v>
      </c>
      <c r="K26" s="161">
        <v>1.5492008742034808</v>
      </c>
      <c r="L26" s="95">
        <f t="shared" si="2"/>
        <v>2.50132273745967E-2</v>
      </c>
    </row>
    <row r="27" spans="1:12" x14ac:dyDescent="0.2">
      <c r="A27" s="78">
        <f t="shared" si="6"/>
        <v>22</v>
      </c>
      <c r="B27" s="57" t="s">
        <v>515</v>
      </c>
      <c r="C27" s="57">
        <v>712</v>
      </c>
      <c r="D27" s="57"/>
      <c r="E27" s="57"/>
      <c r="F27" s="57">
        <f t="shared" si="3"/>
        <v>712</v>
      </c>
      <c r="G27" s="95">
        <f t="shared" si="0"/>
        <v>2.5885559722330833E-3</v>
      </c>
      <c r="H27" s="161">
        <f t="shared" si="4"/>
        <v>9.5258859778177474</v>
      </c>
      <c r="I27" s="54">
        <f t="shared" si="5"/>
        <v>2.0956949151199042</v>
      </c>
      <c r="J27" s="54">
        <f t="shared" si="1"/>
        <v>4.1628121723063556</v>
      </c>
      <c r="K27" s="161">
        <v>2.0250248254688419</v>
      </c>
      <c r="L27" s="95">
        <f t="shared" si="2"/>
        <v>2.50132273745967E-2</v>
      </c>
    </row>
    <row r="28" spans="1:12" x14ac:dyDescent="0.2">
      <c r="A28" s="78">
        <f t="shared" si="6"/>
        <v>23</v>
      </c>
      <c r="B28" s="57" t="s">
        <v>516</v>
      </c>
      <c r="C28" s="57">
        <v>667</v>
      </c>
      <c r="D28" s="57"/>
      <c r="E28" s="57"/>
      <c r="F28" s="57">
        <f t="shared" si="3"/>
        <v>667</v>
      </c>
      <c r="G28" s="95">
        <f t="shared" si="0"/>
        <v>2.4249534178082399E-3</v>
      </c>
      <c r="H28" s="161">
        <f t="shared" si="4"/>
        <v>8.9238285775343229</v>
      </c>
      <c r="I28" s="54">
        <f t="shared" si="5"/>
        <v>1.963242287057551</v>
      </c>
      <c r="J28" s="54">
        <f t="shared" si="1"/>
        <v>3.8997130883824993</v>
      </c>
      <c r="K28" s="161">
        <v>1.897038705881626</v>
      </c>
      <c r="L28" s="95">
        <f t="shared" si="2"/>
        <v>2.50132273745967E-2</v>
      </c>
    </row>
    <row r="29" spans="1:12" x14ac:dyDescent="0.2">
      <c r="A29" s="78">
        <f t="shared" si="6"/>
        <v>24</v>
      </c>
      <c r="B29" s="57" t="s">
        <v>517</v>
      </c>
      <c r="C29" s="57">
        <v>569</v>
      </c>
      <c r="D29" s="57"/>
      <c r="E29" s="57"/>
      <c r="F29" s="57">
        <f t="shared" si="3"/>
        <v>569</v>
      </c>
      <c r="G29" s="95">
        <f t="shared" si="0"/>
        <v>2.0686634103941354E-3</v>
      </c>
      <c r="H29" s="161">
        <f t="shared" si="4"/>
        <v>7.6126813502504183</v>
      </c>
      <c r="I29" s="54">
        <f t="shared" si="5"/>
        <v>1.6747898970550921</v>
      </c>
      <c r="J29" s="54">
        <f t="shared" si="1"/>
        <v>3.326741750059433</v>
      </c>
      <c r="K29" s="161">
        <v>1.6183133787805775</v>
      </c>
      <c r="L29" s="95">
        <f t="shared" si="2"/>
        <v>2.50132273745967E-2</v>
      </c>
    </row>
    <row r="30" spans="1:12" x14ac:dyDescent="0.2">
      <c r="A30" s="78">
        <f t="shared" si="6"/>
        <v>25</v>
      </c>
      <c r="B30" s="57" t="s">
        <v>518</v>
      </c>
      <c r="C30" s="57">
        <v>833.8</v>
      </c>
      <c r="D30" s="57"/>
      <c r="E30" s="57">
        <v>59.3</v>
      </c>
      <c r="F30" s="57">
        <f t="shared" si="3"/>
        <v>893.09999999999991</v>
      </c>
      <c r="G30" s="95">
        <f t="shared" si="0"/>
        <v>3.2469653634850655E-3</v>
      </c>
      <c r="H30" s="161">
        <f t="shared" si="4"/>
        <v>11.948832537625041</v>
      </c>
      <c r="I30" s="54">
        <f t="shared" si="5"/>
        <v>2.6287431582775089</v>
      </c>
      <c r="J30" s="54">
        <f t="shared" si="1"/>
        <v>5.2216398189421431</v>
      </c>
      <c r="K30" s="161">
        <v>2.5400978534076164</v>
      </c>
      <c r="L30" s="95">
        <f t="shared" si="2"/>
        <v>2.50132273745967E-2</v>
      </c>
    </row>
    <row r="31" spans="1:12" x14ac:dyDescent="0.2">
      <c r="A31" s="78">
        <f t="shared" si="6"/>
        <v>26</v>
      </c>
      <c r="B31" s="57" t="s">
        <v>519</v>
      </c>
      <c r="C31" s="57">
        <v>880.8</v>
      </c>
      <c r="D31" s="57"/>
      <c r="E31" s="57"/>
      <c r="F31" s="57">
        <f t="shared" si="3"/>
        <v>880.8</v>
      </c>
      <c r="G31" s="95">
        <f t="shared" si="0"/>
        <v>3.202247331942275E-3</v>
      </c>
      <c r="H31" s="161">
        <f t="shared" si="4"/>
        <v>11.784270181547571</v>
      </c>
      <c r="I31" s="54">
        <f t="shared" si="5"/>
        <v>2.5925394399404658</v>
      </c>
      <c r="J31" s="54">
        <f t="shared" si="1"/>
        <v>5.149726069336289</v>
      </c>
      <c r="K31" s="161">
        <v>2.5051149807204434</v>
      </c>
      <c r="L31" s="95">
        <f t="shared" si="2"/>
        <v>2.5013227374596693E-2</v>
      </c>
    </row>
    <row r="32" spans="1:12" x14ac:dyDescent="0.2">
      <c r="A32" s="78">
        <f t="shared" si="6"/>
        <v>27</v>
      </c>
      <c r="B32" s="57" t="s">
        <v>520</v>
      </c>
      <c r="C32" s="57">
        <v>853.7</v>
      </c>
      <c r="D32" s="57">
        <v>45.8</v>
      </c>
      <c r="E32" s="57">
        <v>34.200000000000003</v>
      </c>
      <c r="F32" s="57">
        <f t="shared" si="3"/>
        <v>933.7</v>
      </c>
      <c r="G32" s="95">
        <f t="shared" si="0"/>
        <v>3.3945712236994807E-3</v>
      </c>
      <c r="H32" s="161">
        <f t="shared" si="4"/>
        <v>12.492022103214088</v>
      </c>
      <c r="I32" s="54">
        <f t="shared" si="5"/>
        <v>2.7482448627070997</v>
      </c>
      <c r="J32" s="54">
        <f t="shared" si="1"/>
        <v>5.4590136591045564</v>
      </c>
      <c r="K32" s="161">
        <v>2.6555697746351936</v>
      </c>
      <c r="L32" s="95">
        <f t="shared" si="2"/>
        <v>2.5013227374596696E-2</v>
      </c>
    </row>
    <row r="33" spans="1:12" x14ac:dyDescent="0.2">
      <c r="A33" s="78">
        <f t="shared" si="6"/>
        <v>28</v>
      </c>
      <c r="B33" s="57" t="s">
        <v>521</v>
      </c>
      <c r="C33" s="57">
        <v>737.2</v>
      </c>
      <c r="D33" s="57"/>
      <c r="E33" s="57"/>
      <c r="F33" s="57">
        <f t="shared" si="3"/>
        <v>737.2</v>
      </c>
      <c r="G33" s="95">
        <f t="shared" si="0"/>
        <v>2.6801734027109962E-3</v>
      </c>
      <c r="H33" s="161">
        <f t="shared" si="4"/>
        <v>9.8630381219764658</v>
      </c>
      <c r="I33" s="54">
        <f t="shared" si="5"/>
        <v>2.1698683868348225</v>
      </c>
      <c r="J33" s="54">
        <f t="shared" si="1"/>
        <v>4.3101476593037154</v>
      </c>
      <c r="K33" s="161">
        <v>2.0966970524376833</v>
      </c>
      <c r="L33" s="95">
        <f t="shared" si="2"/>
        <v>2.5013227374596696E-2</v>
      </c>
    </row>
    <row r="34" spans="1:12" x14ac:dyDescent="0.2">
      <c r="A34" s="78">
        <f t="shared" si="6"/>
        <v>29</v>
      </c>
      <c r="B34" s="57" t="s">
        <v>522</v>
      </c>
      <c r="C34" s="57">
        <v>2643.9</v>
      </c>
      <c r="D34" s="57"/>
      <c r="E34" s="57">
        <v>525.79999999999995</v>
      </c>
      <c r="F34" s="57">
        <f t="shared" si="3"/>
        <v>3169.7</v>
      </c>
      <c r="G34" s="95">
        <f t="shared" si="0"/>
        <v>1.1523800372453938E-2</v>
      </c>
      <c r="H34" s="161">
        <f t="shared" si="4"/>
        <v>42.407585370630493</v>
      </c>
      <c r="I34" s="54">
        <f t="shared" si="5"/>
        <v>9.3296687815387092</v>
      </c>
      <c r="J34" s="54">
        <f t="shared" si="1"/>
        <v>18.532114806965524</v>
      </c>
      <c r="K34" s="161">
        <v>9.0150578501244212</v>
      </c>
      <c r="L34" s="95">
        <f t="shared" si="2"/>
        <v>2.5013227374596696E-2</v>
      </c>
    </row>
    <row r="35" spans="1:12" x14ac:dyDescent="0.2">
      <c r="A35" s="78">
        <f t="shared" si="6"/>
        <v>30</v>
      </c>
      <c r="B35" s="57" t="s">
        <v>523</v>
      </c>
      <c r="C35" s="57">
        <v>757.5</v>
      </c>
      <c r="D35" s="57"/>
      <c r="E35" s="57"/>
      <c r="F35" s="57">
        <f t="shared" si="3"/>
        <v>757.5</v>
      </c>
      <c r="G35" s="95">
        <f t="shared" si="0"/>
        <v>2.7539763328182031E-3</v>
      </c>
      <c r="H35" s="161">
        <f t="shared" si="4"/>
        <v>10.134632904770987</v>
      </c>
      <c r="I35" s="54">
        <f t="shared" si="5"/>
        <v>2.229619239049617</v>
      </c>
      <c r="J35" s="54">
        <f t="shared" si="1"/>
        <v>4.4288345793849215</v>
      </c>
      <c r="K35" s="161">
        <v>2.1544330130514719</v>
      </c>
      <c r="L35" s="95">
        <f t="shared" si="2"/>
        <v>2.50132273745967E-2</v>
      </c>
    </row>
    <row r="36" spans="1:12" x14ac:dyDescent="0.2">
      <c r="A36" s="78">
        <f t="shared" si="6"/>
        <v>31</v>
      </c>
      <c r="B36" s="57" t="s">
        <v>524</v>
      </c>
      <c r="C36" s="57">
        <v>386.9</v>
      </c>
      <c r="D36" s="57">
        <v>101.6</v>
      </c>
      <c r="E36" s="57"/>
      <c r="F36" s="57">
        <f t="shared" si="3"/>
        <v>488.5</v>
      </c>
      <c r="G36" s="95">
        <f t="shared" si="0"/>
        <v>1.7759966185896929E-3</v>
      </c>
      <c r="H36" s="161">
        <f t="shared" si="4"/>
        <v>6.5356675564100701</v>
      </c>
      <c r="I36" s="54">
        <f t="shared" si="5"/>
        <v>1.4378468624102154</v>
      </c>
      <c r="J36" s="54">
        <f t="shared" si="1"/>
        <v>2.8560867221512005</v>
      </c>
      <c r="K36" s="161">
        <v>1.3893604315190018</v>
      </c>
      <c r="L36" s="95">
        <f t="shared" si="2"/>
        <v>2.5013227374596703E-2</v>
      </c>
    </row>
    <row r="37" spans="1:12" x14ac:dyDescent="0.2">
      <c r="A37" s="78">
        <f t="shared" si="6"/>
        <v>32</v>
      </c>
      <c r="B37" s="57" t="s">
        <v>525</v>
      </c>
      <c r="C37" s="57">
        <v>1722.05</v>
      </c>
      <c r="D37" s="57"/>
      <c r="E37" s="57">
        <v>115.8</v>
      </c>
      <c r="F37" s="57">
        <f t="shared" si="3"/>
        <v>1837.85</v>
      </c>
      <c r="G37" s="95">
        <f t="shared" si="0"/>
        <v>6.6817101033266463E-3</v>
      </c>
      <c r="H37" s="161">
        <f t="shared" si="4"/>
        <v>24.588693180242057</v>
      </c>
      <c r="I37" s="54">
        <f t="shared" si="5"/>
        <v>5.4095124996532524</v>
      </c>
      <c r="J37" s="54">
        <f t="shared" si="1"/>
        <v>10.74525891976578</v>
      </c>
      <c r="K37" s="161">
        <v>5.2270953307414487</v>
      </c>
      <c r="L37" s="95">
        <f t="shared" si="2"/>
        <v>2.5013227374596696E-2</v>
      </c>
    </row>
    <row r="38" spans="1:12" x14ac:dyDescent="0.2">
      <c r="A38" s="78">
        <f t="shared" si="6"/>
        <v>33</v>
      </c>
      <c r="B38" s="57" t="s">
        <v>526</v>
      </c>
      <c r="C38" s="57">
        <v>534.6</v>
      </c>
      <c r="D38" s="57">
        <v>34.4</v>
      </c>
      <c r="E38" s="57"/>
      <c r="F38" s="57">
        <f t="shared" si="3"/>
        <v>569</v>
      </c>
      <c r="G38" s="95">
        <f t="shared" si="0"/>
        <v>2.0686634103941354E-3</v>
      </c>
      <c r="H38" s="161">
        <f t="shared" si="4"/>
        <v>7.6126813502504183</v>
      </c>
      <c r="I38" s="54">
        <f t="shared" si="5"/>
        <v>1.6747898970550921</v>
      </c>
      <c r="J38" s="54">
        <f t="shared" si="1"/>
        <v>3.326741750059433</v>
      </c>
      <c r="K38" s="161">
        <v>1.6183133787805775</v>
      </c>
      <c r="L38" s="95">
        <f t="shared" si="2"/>
        <v>2.50132273745967E-2</v>
      </c>
    </row>
    <row r="39" spans="1:12" x14ac:dyDescent="0.2">
      <c r="A39" s="78">
        <f t="shared" si="6"/>
        <v>34</v>
      </c>
      <c r="B39" s="57" t="s">
        <v>527</v>
      </c>
      <c r="C39" s="57">
        <v>578.79999999999995</v>
      </c>
      <c r="D39" s="57"/>
      <c r="E39" s="57">
        <v>47.8</v>
      </c>
      <c r="F39" s="57">
        <f t="shared" si="3"/>
        <v>626.59999999999991</v>
      </c>
      <c r="G39" s="95">
        <f t="shared" si="0"/>
        <v>2.278074680057935E-3</v>
      </c>
      <c r="H39" s="161">
        <f t="shared" si="4"/>
        <v>8.383314822613201</v>
      </c>
      <c r="I39" s="54">
        <f t="shared" si="5"/>
        <v>1.8443292609749042</v>
      </c>
      <c r="J39" s="54">
        <f t="shared" si="1"/>
        <v>3.6635085774819687</v>
      </c>
      <c r="K39" s="161">
        <v>1.7821356118522138</v>
      </c>
      <c r="L39" s="95">
        <f t="shared" si="2"/>
        <v>2.5013227374596696E-2</v>
      </c>
    </row>
    <row r="40" spans="1:12" x14ac:dyDescent="0.2">
      <c r="A40" s="78">
        <f t="shared" si="6"/>
        <v>35</v>
      </c>
      <c r="B40" s="57" t="s">
        <v>528</v>
      </c>
      <c r="C40" s="57">
        <v>1126.7</v>
      </c>
      <c r="D40" s="57"/>
      <c r="E40" s="57">
        <v>28.1</v>
      </c>
      <c r="F40" s="57">
        <f t="shared" si="3"/>
        <v>1154.8</v>
      </c>
      <c r="G40" s="95">
        <f t="shared" si="0"/>
        <v>4.1984051077735458E-3</v>
      </c>
      <c r="H40" s="161">
        <f t="shared" si="4"/>
        <v>15.450130796606649</v>
      </c>
      <c r="I40" s="54">
        <f t="shared" si="5"/>
        <v>3.3990287752534627</v>
      </c>
      <c r="J40" s="54">
        <f t="shared" si="1"/>
        <v>6.7517071581171058</v>
      </c>
      <c r="K40" s="161">
        <v>3.2844082422070486</v>
      </c>
      <c r="L40" s="95">
        <f t="shared" si="2"/>
        <v>2.50132273745967E-2</v>
      </c>
    </row>
    <row r="41" spans="1:12" x14ac:dyDescent="0.2">
      <c r="A41" s="78">
        <f t="shared" si="6"/>
        <v>36</v>
      </c>
      <c r="B41" s="57" t="s">
        <v>529</v>
      </c>
      <c r="C41" s="57">
        <v>627.1</v>
      </c>
      <c r="D41" s="57"/>
      <c r="E41" s="57"/>
      <c r="F41" s="57">
        <f t="shared" si="3"/>
        <v>627.1</v>
      </c>
      <c r="G41" s="95">
        <f t="shared" si="0"/>
        <v>2.2798924862182115E-3</v>
      </c>
      <c r="H41" s="161">
        <f t="shared" si="4"/>
        <v>8.3900043492830179</v>
      </c>
      <c r="I41" s="54">
        <f t="shared" si="5"/>
        <v>1.845800956842264</v>
      </c>
      <c r="J41" s="54">
        <f t="shared" si="1"/>
        <v>3.6664319006366788</v>
      </c>
      <c r="K41" s="161">
        <v>1.7835576798476278</v>
      </c>
      <c r="L41" s="95">
        <f t="shared" si="2"/>
        <v>2.5013227374596696E-2</v>
      </c>
    </row>
    <row r="42" spans="1:12" x14ac:dyDescent="0.2">
      <c r="A42" s="78">
        <f t="shared" si="6"/>
        <v>37</v>
      </c>
      <c r="B42" s="57" t="s">
        <v>530</v>
      </c>
      <c r="C42" s="57">
        <v>820.3</v>
      </c>
      <c r="D42" s="57">
        <v>55.7</v>
      </c>
      <c r="E42" s="57"/>
      <c r="F42" s="57">
        <f t="shared" si="3"/>
        <v>876</v>
      </c>
      <c r="G42" s="95">
        <f t="shared" si="0"/>
        <v>3.1847963928036253E-3</v>
      </c>
      <c r="H42" s="161">
        <f t="shared" si="4"/>
        <v>11.720050725517341</v>
      </c>
      <c r="I42" s="54">
        <f t="shared" si="5"/>
        <v>2.5784111596138151</v>
      </c>
      <c r="J42" s="54">
        <f t="shared" si="1"/>
        <v>5.1216621670510776</v>
      </c>
      <c r="K42" s="161">
        <v>2.4914631279644741</v>
      </c>
      <c r="L42" s="95">
        <f t="shared" si="2"/>
        <v>2.5013227374596693E-2</v>
      </c>
    </row>
    <row r="43" spans="1:12" x14ac:dyDescent="0.2">
      <c r="A43" s="78">
        <f t="shared" si="6"/>
        <v>38</v>
      </c>
      <c r="B43" s="57" t="s">
        <v>531</v>
      </c>
      <c r="C43" s="57">
        <v>834.6</v>
      </c>
      <c r="D43" s="57"/>
      <c r="E43" s="57">
        <v>120.9</v>
      </c>
      <c r="F43" s="57">
        <f t="shared" si="3"/>
        <v>955.5</v>
      </c>
      <c r="G43" s="95">
        <f t="shared" si="0"/>
        <v>3.4738275722875156E-3</v>
      </c>
      <c r="H43" s="161">
        <f t="shared" si="4"/>
        <v>12.783685466018058</v>
      </c>
      <c r="I43" s="54">
        <f t="shared" si="5"/>
        <v>2.8124108025239729</v>
      </c>
      <c r="J43" s="54">
        <f t="shared" si="1"/>
        <v>5.5864705486498911</v>
      </c>
      <c r="K43" s="161">
        <v>2.7175719392352229</v>
      </c>
      <c r="L43" s="95">
        <f t="shared" si="2"/>
        <v>2.50132273745967E-2</v>
      </c>
    </row>
    <row r="44" spans="1:12" x14ac:dyDescent="0.2">
      <c r="A44" s="78">
        <f t="shared" si="6"/>
        <v>39</v>
      </c>
      <c r="B44" s="57" t="s">
        <v>532</v>
      </c>
      <c r="C44" s="57">
        <v>2791.8</v>
      </c>
      <c r="D44" s="57"/>
      <c r="E44" s="57">
        <v>70.7</v>
      </c>
      <c r="F44" s="57">
        <f t="shared" si="3"/>
        <v>2862.5</v>
      </c>
      <c r="G44" s="95">
        <f t="shared" si="0"/>
        <v>1.040694026758034E-2</v>
      </c>
      <c r="H44" s="161">
        <f t="shared" si="4"/>
        <v>38.297540184695649</v>
      </c>
      <c r="I44" s="54">
        <f t="shared" si="5"/>
        <v>8.4254588406330431</v>
      </c>
      <c r="J44" s="54">
        <f t="shared" si="1"/>
        <v>16.736025060711999</v>
      </c>
      <c r="K44" s="161">
        <v>8.1413392737423607</v>
      </c>
      <c r="L44" s="95">
        <f t="shared" si="2"/>
        <v>2.5013227374596696E-2</v>
      </c>
    </row>
    <row r="45" spans="1:12" x14ac:dyDescent="0.2">
      <c r="A45" s="78">
        <f t="shared" si="6"/>
        <v>40</v>
      </c>
      <c r="B45" s="57" t="s">
        <v>533</v>
      </c>
      <c r="C45" s="57">
        <v>643.79999999999995</v>
      </c>
      <c r="D45" s="57"/>
      <c r="E45" s="57">
        <v>33.700000000000003</v>
      </c>
      <c r="F45" s="57">
        <f t="shared" si="3"/>
        <v>677.5</v>
      </c>
      <c r="G45" s="95">
        <f t="shared" si="0"/>
        <v>2.4631273471740368E-3</v>
      </c>
      <c r="H45" s="161">
        <f t="shared" si="4"/>
        <v>9.0643086376004547</v>
      </c>
      <c r="I45" s="54">
        <f t="shared" si="5"/>
        <v>1.9941479002721001</v>
      </c>
      <c r="J45" s="54">
        <f t="shared" si="1"/>
        <v>3.9611028746313988</v>
      </c>
      <c r="K45" s="161">
        <v>1.9269021337853094</v>
      </c>
      <c r="L45" s="95">
        <f t="shared" si="2"/>
        <v>2.50132273745967E-2</v>
      </c>
    </row>
    <row r="46" spans="1:12" x14ac:dyDescent="0.2">
      <c r="A46" s="78">
        <f t="shared" si="6"/>
        <v>41</v>
      </c>
      <c r="B46" s="57" t="s">
        <v>534</v>
      </c>
      <c r="C46" s="57">
        <v>2514.1999999999998</v>
      </c>
      <c r="D46" s="57"/>
      <c r="E46" s="57"/>
      <c r="F46" s="57">
        <f t="shared" si="3"/>
        <v>2514.1999999999998</v>
      </c>
      <c r="G46" s="95">
        <f t="shared" si="0"/>
        <v>9.1406564963320471E-3</v>
      </c>
      <c r="H46" s="161">
        <f t="shared" si="4"/>
        <v>33.637615906501935</v>
      </c>
      <c r="I46" s="54">
        <f t="shared" si="5"/>
        <v>7.4002754994304256</v>
      </c>
      <c r="J46" s="54">
        <f t="shared" si="1"/>
        <v>14.699638151141345</v>
      </c>
      <c r="K46" s="161">
        <v>7.1507267081373067</v>
      </c>
      <c r="L46" s="95">
        <f t="shared" si="2"/>
        <v>2.5013227374596696E-2</v>
      </c>
    </row>
    <row r="47" spans="1:12" x14ac:dyDescent="0.2">
      <c r="A47" s="78">
        <f t="shared" si="6"/>
        <v>42</v>
      </c>
      <c r="B47" s="57" t="s">
        <v>535</v>
      </c>
      <c r="C47" s="57">
        <v>366.9</v>
      </c>
      <c r="D47" s="57">
        <v>25</v>
      </c>
      <c r="E47" s="57"/>
      <c r="F47" s="57">
        <f t="shared" si="3"/>
        <v>391.9</v>
      </c>
      <c r="G47" s="95">
        <f t="shared" si="0"/>
        <v>1.4247964684243615E-3</v>
      </c>
      <c r="H47" s="161">
        <f t="shared" si="4"/>
        <v>5.2432510038016504</v>
      </c>
      <c r="I47" s="54">
        <f t="shared" si="5"/>
        <v>1.153515220836363</v>
      </c>
      <c r="J47" s="54">
        <f t="shared" si="1"/>
        <v>2.2913006886613214</v>
      </c>
      <c r="K47" s="161">
        <v>1.1146168948051112</v>
      </c>
      <c r="L47" s="95">
        <f t="shared" si="2"/>
        <v>2.50132273745967E-2</v>
      </c>
    </row>
    <row r="48" spans="1:12" x14ac:dyDescent="0.2">
      <c r="A48" s="78">
        <f t="shared" si="6"/>
        <v>43</v>
      </c>
      <c r="B48" s="57" t="s">
        <v>538</v>
      </c>
      <c r="C48" s="57">
        <v>623.5</v>
      </c>
      <c r="D48" s="57">
        <v>121.1</v>
      </c>
      <c r="E48" s="57">
        <v>31.1</v>
      </c>
      <c r="F48" s="57">
        <f t="shared" si="3"/>
        <v>775.7</v>
      </c>
      <c r="G48" s="95">
        <f t="shared" si="0"/>
        <v>2.8201444770522516E-3</v>
      </c>
      <c r="H48" s="161">
        <f t="shared" si="4"/>
        <v>10.378131675552286</v>
      </c>
      <c r="I48" s="54">
        <f t="shared" si="5"/>
        <v>2.283188968621503</v>
      </c>
      <c r="J48" s="54">
        <f t="shared" si="1"/>
        <v>4.5352435422163486</v>
      </c>
      <c r="K48" s="161">
        <v>2.2061962880845241</v>
      </c>
      <c r="L48" s="95">
        <f t="shared" si="2"/>
        <v>2.50132273745967E-2</v>
      </c>
    </row>
    <row r="49" spans="1:12" x14ac:dyDescent="0.2">
      <c r="A49" s="78">
        <f t="shared" si="6"/>
        <v>44</v>
      </c>
      <c r="B49" s="57" t="s">
        <v>539</v>
      </c>
      <c r="C49" s="57">
        <v>1208.3</v>
      </c>
      <c r="D49" s="57"/>
      <c r="E49" s="57"/>
      <c r="F49" s="57">
        <f t="shared" si="3"/>
        <v>1208.3</v>
      </c>
      <c r="G49" s="95">
        <f t="shared" si="0"/>
        <v>4.3929103669230821E-3</v>
      </c>
      <c r="H49" s="161">
        <f t="shared" si="4"/>
        <v>16.165910150276943</v>
      </c>
      <c r="I49" s="54">
        <f t="shared" si="5"/>
        <v>3.5565002330609277</v>
      </c>
      <c r="J49" s="54">
        <f t="shared" si="1"/>
        <v>7.0645027356710237</v>
      </c>
      <c r="K49" s="161">
        <v>3.4365695177162952</v>
      </c>
      <c r="L49" s="95">
        <f t="shared" si="2"/>
        <v>2.5013227374596696E-2</v>
      </c>
    </row>
    <row r="50" spans="1:12" x14ac:dyDescent="0.2">
      <c r="A50" s="78">
        <f t="shared" si="6"/>
        <v>45</v>
      </c>
      <c r="B50" s="57" t="s">
        <v>540</v>
      </c>
      <c r="C50" s="57">
        <v>625.20000000000005</v>
      </c>
      <c r="D50" s="57"/>
      <c r="E50" s="57"/>
      <c r="F50" s="57">
        <f t="shared" si="3"/>
        <v>625.20000000000005</v>
      </c>
      <c r="G50" s="95">
        <f t="shared" si="0"/>
        <v>2.2729848228091628E-3</v>
      </c>
      <c r="H50" s="161">
        <f t="shared" si="4"/>
        <v>8.3645841479377196</v>
      </c>
      <c r="I50" s="54">
        <f t="shared" si="5"/>
        <v>1.8402085125462984</v>
      </c>
      <c r="J50" s="54">
        <f t="shared" si="1"/>
        <v>3.6553232726487837</v>
      </c>
      <c r="K50" s="161">
        <v>1.7781538214650563</v>
      </c>
      <c r="L50" s="95">
        <f t="shared" si="2"/>
        <v>2.5013227374596696E-2</v>
      </c>
    </row>
    <row r="51" spans="1:12" x14ac:dyDescent="0.2">
      <c r="A51" s="78">
        <f t="shared" si="6"/>
        <v>46</v>
      </c>
      <c r="B51" s="57" t="s">
        <v>542</v>
      </c>
      <c r="C51" s="57">
        <v>493.3</v>
      </c>
      <c r="D51" s="57"/>
      <c r="E51" s="57">
        <v>24.2</v>
      </c>
      <c r="F51" s="57">
        <f t="shared" si="3"/>
        <v>517.5</v>
      </c>
      <c r="G51" s="95">
        <f t="shared" si="0"/>
        <v>1.8814293758857032E-3</v>
      </c>
      <c r="H51" s="161">
        <f t="shared" si="4"/>
        <v>6.9236601032593876</v>
      </c>
      <c r="I51" s="54">
        <f t="shared" si="5"/>
        <v>1.5232052227170654</v>
      </c>
      <c r="J51" s="54">
        <f t="shared" si="1"/>
        <v>3.0256394651243523</v>
      </c>
      <c r="K51" s="161">
        <v>1.4718403752529854</v>
      </c>
      <c r="L51" s="95">
        <f t="shared" si="2"/>
        <v>2.50132273745967E-2</v>
      </c>
    </row>
    <row r="52" spans="1:12" x14ac:dyDescent="0.2">
      <c r="A52" s="78">
        <f t="shared" si="6"/>
        <v>47</v>
      </c>
      <c r="B52" s="57" t="s">
        <v>543</v>
      </c>
      <c r="C52" s="57">
        <v>338</v>
      </c>
      <c r="D52" s="57">
        <v>30.7</v>
      </c>
      <c r="E52" s="57"/>
      <c r="F52" s="57">
        <f t="shared" si="3"/>
        <v>368.7</v>
      </c>
      <c r="G52" s="95">
        <f t="shared" si="0"/>
        <v>1.3404502625875532E-3</v>
      </c>
      <c r="H52" s="161">
        <f t="shared" si="4"/>
        <v>4.9328569663221957</v>
      </c>
      <c r="I52" s="54">
        <f t="shared" si="5"/>
        <v>1.085228532590883</v>
      </c>
      <c r="J52" s="54">
        <f t="shared" si="1"/>
        <v>2.1556584942827994</v>
      </c>
      <c r="K52" s="161">
        <v>1.0486329398179242</v>
      </c>
      <c r="L52" s="95">
        <f t="shared" si="2"/>
        <v>2.5013227374596696E-2</v>
      </c>
    </row>
    <row r="53" spans="1:12" x14ac:dyDescent="0.2">
      <c r="A53" s="78">
        <f t="shared" si="6"/>
        <v>48</v>
      </c>
      <c r="B53" s="57" t="s">
        <v>544</v>
      </c>
      <c r="C53" s="57">
        <v>331.1</v>
      </c>
      <c r="D53" s="57"/>
      <c r="E53" s="57"/>
      <c r="F53" s="57">
        <f t="shared" si="3"/>
        <v>331.1</v>
      </c>
      <c r="G53" s="95">
        <f t="shared" si="0"/>
        <v>1.2037512393347949E-3</v>
      </c>
      <c r="H53" s="161">
        <f t="shared" si="4"/>
        <v>4.4298045607520455</v>
      </c>
      <c r="I53" s="54">
        <f t="shared" si="5"/>
        <v>0.97455700336545004</v>
      </c>
      <c r="J53" s="54">
        <f t="shared" si="1"/>
        <v>1.935824593048644</v>
      </c>
      <c r="K53" s="161">
        <v>0.94169342656282828</v>
      </c>
      <c r="L53" s="95">
        <f t="shared" si="2"/>
        <v>2.50132273745967E-2</v>
      </c>
    </row>
    <row r="54" spans="1:12" x14ac:dyDescent="0.2">
      <c r="A54" s="78">
        <f t="shared" si="6"/>
        <v>49</v>
      </c>
      <c r="B54" s="57" t="s">
        <v>545</v>
      </c>
      <c r="C54" s="57">
        <v>215.4</v>
      </c>
      <c r="D54" s="57"/>
      <c r="E54" s="57"/>
      <c r="F54" s="57">
        <f t="shared" si="3"/>
        <v>215.4</v>
      </c>
      <c r="G54" s="95">
        <f t="shared" si="0"/>
        <v>7.8311089384691885E-4</v>
      </c>
      <c r="H54" s="161">
        <f t="shared" si="4"/>
        <v>2.8818480893566614</v>
      </c>
      <c r="I54" s="54">
        <f t="shared" si="5"/>
        <v>0.63400657965846552</v>
      </c>
      <c r="J54" s="54">
        <f t="shared" si="1"/>
        <v>1.2593676150488611</v>
      </c>
      <c r="K54" s="161">
        <v>0.61262689242414126</v>
      </c>
      <c r="L54" s="95">
        <f t="shared" si="2"/>
        <v>2.50132273745967E-2</v>
      </c>
    </row>
    <row r="55" spans="1:12" x14ac:dyDescent="0.2">
      <c r="A55" s="78">
        <f t="shared" si="6"/>
        <v>50</v>
      </c>
      <c r="B55" s="57" t="s">
        <v>546</v>
      </c>
      <c r="C55" s="57">
        <v>720.4</v>
      </c>
      <c r="D55" s="57"/>
      <c r="E55" s="57"/>
      <c r="F55" s="57">
        <f t="shared" si="3"/>
        <v>720.4</v>
      </c>
      <c r="G55" s="95">
        <f t="shared" si="0"/>
        <v>2.6190951157257208E-3</v>
      </c>
      <c r="H55" s="161">
        <f t="shared" si="4"/>
        <v>9.6382700258706517</v>
      </c>
      <c r="I55" s="54">
        <f t="shared" si="5"/>
        <v>2.1204194056915435</v>
      </c>
      <c r="J55" s="54">
        <f t="shared" si="1"/>
        <v>4.2119240013054746</v>
      </c>
      <c r="K55" s="161">
        <v>2.0489155677917892</v>
      </c>
      <c r="L55" s="95">
        <f t="shared" si="2"/>
        <v>2.5013227374596696E-2</v>
      </c>
    </row>
    <row r="56" spans="1:12" x14ac:dyDescent="0.2">
      <c r="A56" s="78">
        <f t="shared" si="6"/>
        <v>51</v>
      </c>
      <c r="B56" s="57" t="s">
        <v>547</v>
      </c>
      <c r="C56" s="57">
        <v>191</v>
      </c>
      <c r="D56" s="57"/>
      <c r="E56" s="57">
        <v>101.5</v>
      </c>
      <c r="F56" s="57">
        <f t="shared" si="3"/>
        <v>292.5</v>
      </c>
      <c r="G56" s="95">
        <f t="shared" si="0"/>
        <v>1.0634166037614844E-3</v>
      </c>
      <c r="H56" s="161">
        <f t="shared" si="4"/>
        <v>3.9133731018422626</v>
      </c>
      <c r="I56" s="54">
        <f t="shared" si="5"/>
        <v>0.86094208240529779</v>
      </c>
      <c r="J56" s="54">
        <f t="shared" si="1"/>
        <v>1.7101440455050687</v>
      </c>
      <c r="K56" s="161">
        <v>0.83190977731690496</v>
      </c>
      <c r="L56" s="95">
        <f t="shared" si="2"/>
        <v>2.5013227374596696E-2</v>
      </c>
    </row>
    <row r="57" spans="1:12" x14ac:dyDescent="0.2">
      <c r="A57" s="78">
        <f t="shared" si="6"/>
        <v>52</v>
      </c>
      <c r="B57" s="57" t="s">
        <v>548</v>
      </c>
      <c r="C57" s="57">
        <v>936.65</v>
      </c>
      <c r="D57" s="57">
        <v>28.5</v>
      </c>
      <c r="E57" s="57"/>
      <c r="F57" s="57">
        <f t="shared" si="3"/>
        <v>965.15</v>
      </c>
      <c r="G57" s="95">
        <f t="shared" si="0"/>
        <v>3.5089112311808435E-3</v>
      </c>
      <c r="H57" s="161">
        <f t="shared" si="4"/>
        <v>12.912793330745505</v>
      </c>
      <c r="I57" s="54">
        <f t="shared" si="5"/>
        <v>2.8408145327640111</v>
      </c>
      <c r="J57" s="54">
        <f t="shared" si="1"/>
        <v>5.6428906855357859</v>
      </c>
      <c r="K57" s="161">
        <v>2.7450178515467036</v>
      </c>
      <c r="L57" s="95">
        <f t="shared" si="2"/>
        <v>2.50132273745967E-2</v>
      </c>
    </row>
    <row r="58" spans="1:12" x14ac:dyDescent="0.2">
      <c r="A58" s="78">
        <f t="shared" si="6"/>
        <v>53</v>
      </c>
      <c r="B58" s="57" t="s">
        <v>549</v>
      </c>
      <c r="C58" s="57">
        <v>349.5</v>
      </c>
      <c r="D58" s="57"/>
      <c r="E58" s="57">
        <v>62.7</v>
      </c>
      <c r="F58" s="57">
        <f t="shared" si="3"/>
        <v>412.2</v>
      </c>
      <c r="G58" s="95">
        <f t="shared" si="0"/>
        <v>1.4985993985315688E-3</v>
      </c>
      <c r="H58" s="161">
        <f t="shared" si="4"/>
        <v>5.5148457865961733</v>
      </c>
      <c r="I58" s="54">
        <f t="shared" si="5"/>
        <v>1.2132660730511582</v>
      </c>
      <c r="J58" s="54">
        <f t="shared" si="1"/>
        <v>2.4099876087425276</v>
      </c>
      <c r="K58" s="161">
        <v>1.1723528554188998</v>
      </c>
      <c r="L58" s="95">
        <f t="shared" si="2"/>
        <v>2.50132273745967E-2</v>
      </c>
    </row>
    <row r="59" spans="1:12" x14ac:dyDescent="0.2">
      <c r="A59" s="78">
        <f t="shared" si="6"/>
        <v>54</v>
      </c>
      <c r="B59" s="57" t="s">
        <v>550</v>
      </c>
      <c r="C59" s="57">
        <v>878.9</v>
      </c>
      <c r="D59" s="57">
        <v>93.3</v>
      </c>
      <c r="E59" s="57"/>
      <c r="F59" s="57">
        <f t="shared" si="3"/>
        <v>972.19999999999993</v>
      </c>
      <c r="G59" s="95">
        <f t="shared" si="0"/>
        <v>3.5345422980407352E-3</v>
      </c>
      <c r="H59" s="161">
        <f t="shared" si="4"/>
        <v>13.007115656789905</v>
      </c>
      <c r="I59" s="54">
        <f t="shared" si="5"/>
        <v>2.8615654444937793</v>
      </c>
      <c r="J59" s="54">
        <f t="shared" si="1"/>
        <v>5.6841095420171888</v>
      </c>
      <c r="K59" s="161">
        <v>2.7650690102820339</v>
      </c>
      <c r="L59" s="95">
        <f t="shared" si="2"/>
        <v>2.5013227374596696E-2</v>
      </c>
    </row>
    <row r="60" spans="1:12" x14ac:dyDescent="0.2">
      <c r="A60" s="78">
        <f t="shared" si="6"/>
        <v>55</v>
      </c>
      <c r="B60" s="57" t="s">
        <v>551</v>
      </c>
      <c r="C60" s="57">
        <v>498.3</v>
      </c>
      <c r="D60" s="57"/>
      <c r="E60" s="57"/>
      <c r="F60" s="57">
        <f t="shared" si="3"/>
        <v>498.3</v>
      </c>
      <c r="G60" s="95">
        <f t="shared" si="0"/>
        <v>1.8116256193311032E-3</v>
      </c>
      <c r="H60" s="161">
        <f t="shared" si="4"/>
        <v>6.6667822791384594</v>
      </c>
      <c r="I60" s="54">
        <f t="shared" si="5"/>
        <v>1.466692101410461</v>
      </c>
      <c r="J60" s="54">
        <f t="shared" si="1"/>
        <v>2.9133838559835068</v>
      </c>
      <c r="K60" s="161">
        <v>1.4172329642291068</v>
      </c>
      <c r="L60" s="95">
        <f t="shared" si="2"/>
        <v>2.5013227374596696E-2</v>
      </c>
    </row>
    <row r="61" spans="1:12" x14ac:dyDescent="0.2">
      <c r="A61" s="78">
        <f t="shared" si="6"/>
        <v>56</v>
      </c>
      <c r="B61" s="57" t="s">
        <v>552</v>
      </c>
      <c r="C61" s="57">
        <v>478.1</v>
      </c>
      <c r="D61" s="57"/>
      <c r="E61" s="57"/>
      <c r="F61" s="57">
        <f t="shared" si="3"/>
        <v>478.1</v>
      </c>
      <c r="G61" s="95">
        <f t="shared" si="0"/>
        <v>1.7381862504559512E-3</v>
      </c>
      <c r="H61" s="161">
        <f t="shared" si="4"/>
        <v>6.3965254016779003</v>
      </c>
      <c r="I61" s="54">
        <f t="shared" si="5"/>
        <v>1.4072355883691381</v>
      </c>
      <c r="J61" s="54">
        <f t="shared" si="1"/>
        <v>2.7952816005332424</v>
      </c>
      <c r="K61" s="161">
        <v>1.3597814172144009</v>
      </c>
      <c r="L61" s="95">
        <f t="shared" si="2"/>
        <v>2.50132273745967E-2</v>
      </c>
    </row>
    <row r="62" spans="1:12" x14ac:dyDescent="0.2">
      <c r="A62" s="78">
        <f t="shared" si="6"/>
        <v>57</v>
      </c>
      <c r="B62" s="57" t="s">
        <v>553</v>
      </c>
      <c r="C62" s="57">
        <v>429.3</v>
      </c>
      <c r="D62" s="57">
        <v>34.299999999999997</v>
      </c>
      <c r="E62" s="57"/>
      <c r="F62" s="57">
        <f t="shared" si="3"/>
        <v>463.6</v>
      </c>
      <c r="G62" s="95">
        <f t="shared" si="0"/>
        <v>1.6854698718079459E-3</v>
      </c>
      <c r="H62" s="161">
        <f t="shared" si="4"/>
        <v>6.2025291282532411</v>
      </c>
      <c r="I62" s="54">
        <f t="shared" si="5"/>
        <v>1.3645564082157131</v>
      </c>
      <c r="J62" s="54">
        <f t="shared" si="1"/>
        <v>2.7105052290466665</v>
      </c>
      <c r="K62" s="161">
        <v>1.3185414453474089</v>
      </c>
      <c r="L62" s="95">
        <f t="shared" si="2"/>
        <v>2.5013227374596696E-2</v>
      </c>
    </row>
    <row r="63" spans="1:12" x14ac:dyDescent="0.2">
      <c r="A63" s="78">
        <f t="shared" si="6"/>
        <v>58</v>
      </c>
      <c r="B63" s="57" t="s">
        <v>554</v>
      </c>
      <c r="C63" s="57">
        <v>1630.6</v>
      </c>
      <c r="D63" s="57"/>
      <c r="E63" s="57">
        <v>228.3</v>
      </c>
      <c r="F63" s="57">
        <f t="shared" si="3"/>
        <v>1858.8999999999999</v>
      </c>
      <c r="G63" s="95">
        <f t="shared" si="0"/>
        <v>6.7582397426742677E-3</v>
      </c>
      <c r="H63" s="161">
        <f t="shared" si="4"/>
        <v>24.870322253041305</v>
      </c>
      <c r="I63" s="54">
        <f t="shared" si="5"/>
        <v>5.4714708956690874</v>
      </c>
      <c r="J63" s="54">
        <f t="shared" si="1"/>
        <v>10.868330824579051</v>
      </c>
      <c r="K63" s="161">
        <v>5.2869643933483568</v>
      </c>
      <c r="L63" s="95">
        <f t="shared" si="2"/>
        <v>2.5013227374596696E-2</v>
      </c>
    </row>
    <row r="64" spans="1:12" x14ac:dyDescent="0.2">
      <c r="A64" s="78">
        <f t="shared" si="6"/>
        <v>59</v>
      </c>
      <c r="B64" s="57" t="s">
        <v>555</v>
      </c>
      <c r="C64" s="57">
        <v>584.88</v>
      </c>
      <c r="D64" s="57">
        <v>40.700000000000003</v>
      </c>
      <c r="E64" s="57"/>
      <c r="F64" s="57">
        <f t="shared" si="3"/>
        <v>625.58000000000004</v>
      </c>
      <c r="G64" s="95">
        <f t="shared" si="0"/>
        <v>2.2743663554909725E-3</v>
      </c>
      <c r="H64" s="161">
        <f t="shared" si="4"/>
        <v>8.3696681882067789</v>
      </c>
      <c r="I64" s="54">
        <f t="shared" si="5"/>
        <v>1.8413270014054914</v>
      </c>
      <c r="J64" s="54">
        <f t="shared" si="1"/>
        <v>3.6575449982463626</v>
      </c>
      <c r="K64" s="161">
        <v>1.7792345931415705</v>
      </c>
      <c r="L64" s="95">
        <f t="shared" si="2"/>
        <v>2.5013227374596696E-2</v>
      </c>
    </row>
    <row r="65" spans="1:12" x14ac:dyDescent="0.2">
      <c r="A65" s="78">
        <f t="shared" si="6"/>
        <v>60</v>
      </c>
      <c r="B65" s="57" t="s">
        <v>556</v>
      </c>
      <c r="C65" s="57">
        <v>444.85</v>
      </c>
      <c r="D65" s="57"/>
      <c r="E65" s="57"/>
      <c r="F65" s="57">
        <f t="shared" si="3"/>
        <v>444.85</v>
      </c>
      <c r="G65" s="95">
        <f t="shared" si="0"/>
        <v>1.6173021407975944E-3</v>
      </c>
      <c r="H65" s="161">
        <f t="shared" si="4"/>
        <v>5.9516718781351479</v>
      </c>
      <c r="I65" s="54">
        <f t="shared" si="5"/>
        <v>1.3093678131897326</v>
      </c>
      <c r="J65" s="54">
        <f t="shared" si="1"/>
        <v>2.6008806107450595</v>
      </c>
      <c r="K65" s="161">
        <v>1.2652138955194023</v>
      </c>
      <c r="L65" s="95">
        <f t="shared" si="2"/>
        <v>2.50132273745967E-2</v>
      </c>
    </row>
    <row r="66" spans="1:12" x14ac:dyDescent="0.2">
      <c r="A66" s="78">
        <f t="shared" si="6"/>
        <v>61</v>
      </c>
      <c r="B66" s="57" t="s">
        <v>557</v>
      </c>
      <c r="C66" s="57">
        <v>550.70000000000005</v>
      </c>
      <c r="D66" s="57"/>
      <c r="E66" s="57"/>
      <c r="F66" s="57">
        <f t="shared" si="3"/>
        <v>550.70000000000005</v>
      </c>
      <c r="G66" s="95">
        <f t="shared" si="0"/>
        <v>2.0021317049280325E-3</v>
      </c>
      <c r="H66" s="161">
        <f t="shared" si="4"/>
        <v>7.36784467413516</v>
      </c>
      <c r="I66" s="54">
        <f t="shared" si="5"/>
        <v>1.6209258283097352</v>
      </c>
      <c r="J66" s="54">
        <f t="shared" si="1"/>
        <v>3.219748122597065</v>
      </c>
      <c r="K66" s="161">
        <v>1.5662656901484433</v>
      </c>
      <c r="L66" s="95">
        <f t="shared" si="2"/>
        <v>2.50132273745967E-2</v>
      </c>
    </row>
    <row r="67" spans="1:12" x14ac:dyDescent="0.2">
      <c r="A67" s="78">
        <f t="shared" si="6"/>
        <v>62</v>
      </c>
      <c r="B67" s="57" t="s">
        <v>558</v>
      </c>
      <c r="C67" s="57">
        <v>213.7</v>
      </c>
      <c r="D67" s="57"/>
      <c r="E67" s="57"/>
      <c r="F67" s="57">
        <f t="shared" si="3"/>
        <v>213.7</v>
      </c>
      <c r="G67" s="95">
        <f t="shared" si="0"/>
        <v>7.7693035290198021E-4</v>
      </c>
      <c r="H67" s="161">
        <f t="shared" si="4"/>
        <v>2.859103698679287</v>
      </c>
      <c r="I67" s="54">
        <f t="shared" si="5"/>
        <v>0.62900281370944311</v>
      </c>
      <c r="J67" s="54">
        <f t="shared" si="1"/>
        <v>1.2494283163228483</v>
      </c>
      <c r="K67" s="161">
        <v>0.60779186123973528</v>
      </c>
      <c r="L67" s="95">
        <f t="shared" si="2"/>
        <v>2.5013227374596696E-2</v>
      </c>
    </row>
    <row r="68" spans="1:12" x14ac:dyDescent="0.2">
      <c r="A68" s="78">
        <f t="shared" si="6"/>
        <v>63</v>
      </c>
      <c r="B68" s="57" t="s">
        <v>559</v>
      </c>
      <c r="C68" s="57">
        <v>537.54999999999995</v>
      </c>
      <c r="D68" s="57"/>
      <c r="E68" s="57"/>
      <c r="F68" s="57">
        <f t="shared" si="3"/>
        <v>537.54999999999995</v>
      </c>
      <c r="G68" s="95">
        <f t="shared" si="0"/>
        <v>1.9543234029127722E-3</v>
      </c>
      <c r="H68" s="161">
        <f t="shared" si="4"/>
        <v>7.1919101227190012</v>
      </c>
      <c r="I68" s="54">
        <f t="shared" si="5"/>
        <v>1.5822202269981802</v>
      </c>
      <c r="J68" s="54">
        <f t="shared" si="1"/>
        <v>3.1428647236282035</v>
      </c>
      <c r="K68" s="161">
        <v>1.5288653018690674</v>
      </c>
      <c r="L68" s="95">
        <f t="shared" si="2"/>
        <v>2.5013227374596696E-2</v>
      </c>
    </row>
    <row r="69" spans="1:12" x14ac:dyDescent="0.2">
      <c r="A69" s="78">
        <f t="shared" si="6"/>
        <v>64</v>
      </c>
      <c r="B69" s="57" t="s">
        <v>560</v>
      </c>
      <c r="C69" s="57">
        <v>467.1</v>
      </c>
      <c r="D69" s="57"/>
      <c r="E69" s="57">
        <v>80.8</v>
      </c>
      <c r="F69" s="57">
        <f t="shared" si="3"/>
        <v>547.9</v>
      </c>
      <c r="G69" s="95">
        <f t="shared" si="0"/>
        <v>1.9919519904304864E-3</v>
      </c>
      <c r="H69" s="161">
        <f t="shared" si="4"/>
        <v>7.3303833247841901</v>
      </c>
      <c r="I69" s="54">
        <f t="shared" si="5"/>
        <v>1.6126843314525219</v>
      </c>
      <c r="J69" s="54">
        <f t="shared" si="1"/>
        <v>3.203377512930691</v>
      </c>
      <c r="K69" s="161">
        <v>1.5583021093741272</v>
      </c>
      <c r="L69" s="95">
        <f t="shared" si="2"/>
        <v>2.50132273745967E-2</v>
      </c>
    </row>
    <row r="70" spans="1:12" x14ac:dyDescent="0.2">
      <c r="A70" s="78">
        <f t="shared" si="6"/>
        <v>65</v>
      </c>
      <c r="B70" s="57" t="s">
        <v>561</v>
      </c>
      <c r="C70" s="57">
        <v>430.8</v>
      </c>
      <c r="D70" s="57"/>
      <c r="E70" s="57"/>
      <c r="F70" s="57">
        <f t="shared" si="3"/>
        <v>430.8</v>
      </c>
      <c r="G70" s="95">
        <f t="shared" si="0"/>
        <v>1.5662217876938377E-3</v>
      </c>
      <c r="H70" s="161">
        <f t="shared" si="4"/>
        <v>5.7636961787133227</v>
      </c>
      <c r="I70" s="54">
        <f t="shared" si="5"/>
        <v>1.268013159316931</v>
      </c>
      <c r="J70" s="54">
        <f t="shared" ref="J70:J133" si="7">H70*0.437</f>
        <v>2.5187352300977222</v>
      </c>
      <c r="K70" s="161">
        <v>1.2252537848482825</v>
      </c>
      <c r="L70" s="95">
        <f t="shared" ref="L70:L133" si="8">(H70+I70+J70+K70)/F70</f>
        <v>2.50132273745967E-2</v>
      </c>
    </row>
    <row r="71" spans="1:12" x14ac:dyDescent="0.2">
      <c r="A71" s="78">
        <f t="shared" si="6"/>
        <v>66</v>
      </c>
      <c r="B71" s="57" t="s">
        <v>562</v>
      </c>
      <c r="C71" s="57">
        <v>487.85</v>
      </c>
      <c r="D71" s="57"/>
      <c r="E71" s="57"/>
      <c r="F71" s="57">
        <f t="shared" ref="F71:F132" si="9">C71+D71+E71</f>
        <v>487.85</v>
      </c>
      <c r="G71" s="95">
        <f t="shared" ref="G71:G134" si="10">1/275056.83*F71</f>
        <v>1.773633470581334E-3</v>
      </c>
      <c r="H71" s="161">
        <f t="shared" ref="H71:H134" si="11">G71*3680</f>
        <v>6.5269711717393095</v>
      </c>
      <c r="I71" s="54">
        <f t="shared" ref="I71:I132" si="12">H71*0.22</f>
        <v>1.435933657782648</v>
      </c>
      <c r="J71" s="54">
        <f t="shared" si="7"/>
        <v>2.8522864020500784</v>
      </c>
      <c r="K71" s="161">
        <v>1.3875117431249642</v>
      </c>
      <c r="L71" s="95">
        <f t="shared" si="8"/>
        <v>2.50132273745967E-2</v>
      </c>
    </row>
    <row r="72" spans="1:12" x14ac:dyDescent="0.2">
      <c r="A72" s="78">
        <f t="shared" ref="A72:A135" si="13">A71+1</f>
        <v>67</v>
      </c>
      <c r="B72" s="57" t="s">
        <v>563</v>
      </c>
      <c r="C72" s="57">
        <v>2572.4</v>
      </c>
      <c r="D72" s="57"/>
      <c r="E72" s="57">
        <v>488</v>
      </c>
      <c r="F72" s="57">
        <f t="shared" si="9"/>
        <v>3060.4</v>
      </c>
      <c r="G72" s="95">
        <f t="shared" si="10"/>
        <v>1.1126427945817597E-2</v>
      </c>
      <c r="H72" s="161">
        <f t="shared" si="11"/>
        <v>40.945254840608762</v>
      </c>
      <c r="I72" s="54">
        <f t="shared" si="12"/>
        <v>9.0079560649339268</v>
      </c>
      <c r="J72" s="54">
        <f t="shared" si="7"/>
        <v>17.89307636534603</v>
      </c>
      <c r="K72" s="161">
        <v>8.7041937863270302</v>
      </c>
      <c r="L72" s="95">
        <f t="shared" si="8"/>
        <v>2.5013227374596703E-2</v>
      </c>
    </row>
    <row r="73" spans="1:12" x14ac:dyDescent="0.2">
      <c r="A73" s="78">
        <f t="shared" si="13"/>
        <v>68</v>
      </c>
      <c r="B73" s="57" t="s">
        <v>564</v>
      </c>
      <c r="C73" s="57">
        <v>386.9</v>
      </c>
      <c r="D73" s="57"/>
      <c r="E73" s="57"/>
      <c r="F73" s="57">
        <f t="shared" si="9"/>
        <v>386.9</v>
      </c>
      <c r="G73" s="95">
        <f t="shared" si="10"/>
        <v>1.406618406821601E-3</v>
      </c>
      <c r="H73" s="161">
        <f t="shared" si="11"/>
        <v>5.1763557371034921</v>
      </c>
      <c r="I73" s="54">
        <f t="shared" si="12"/>
        <v>1.1387982621627684</v>
      </c>
      <c r="J73" s="54">
        <f t="shared" si="7"/>
        <v>2.2620674571142261</v>
      </c>
      <c r="K73" s="161">
        <v>1.1003962148509761</v>
      </c>
      <c r="L73" s="95">
        <f t="shared" si="8"/>
        <v>2.50132273745967E-2</v>
      </c>
    </row>
    <row r="74" spans="1:12" x14ac:dyDescent="0.2">
      <c r="A74" s="78">
        <f t="shared" si="13"/>
        <v>69</v>
      </c>
      <c r="B74" s="57" t="s">
        <v>565</v>
      </c>
      <c r="C74" s="57">
        <v>902</v>
      </c>
      <c r="D74" s="57"/>
      <c r="E74" s="57"/>
      <c r="F74" s="57">
        <f t="shared" si="9"/>
        <v>902</v>
      </c>
      <c r="G74" s="95">
        <f t="shared" si="10"/>
        <v>3.2793223131379794E-3</v>
      </c>
      <c r="H74" s="161">
        <f t="shared" si="11"/>
        <v>12.067906112347764</v>
      </c>
      <c r="I74" s="54">
        <f t="shared" si="12"/>
        <v>2.6549393447165079</v>
      </c>
      <c r="J74" s="54">
        <f t="shared" si="7"/>
        <v>5.2736749710959732</v>
      </c>
      <c r="K74" s="161">
        <v>2.5654106637259768</v>
      </c>
      <c r="L74" s="95">
        <f t="shared" si="8"/>
        <v>2.50132273745967E-2</v>
      </c>
    </row>
    <row r="75" spans="1:12" x14ac:dyDescent="0.2">
      <c r="A75" s="78">
        <f t="shared" si="13"/>
        <v>70</v>
      </c>
      <c r="B75" s="57" t="s">
        <v>566</v>
      </c>
      <c r="C75" s="57">
        <v>659.8</v>
      </c>
      <c r="D75" s="57">
        <v>57.3</v>
      </c>
      <c r="E75" s="57"/>
      <c r="F75" s="57">
        <f t="shared" si="9"/>
        <v>717.09999999999991</v>
      </c>
      <c r="G75" s="95">
        <f t="shared" si="10"/>
        <v>2.6070975950678987E-3</v>
      </c>
      <c r="H75" s="161">
        <f t="shared" si="11"/>
        <v>9.5941191498498668</v>
      </c>
      <c r="I75" s="54">
        <f t="shared" si="12"/>
        <v>2.1107062129669707</v>
      </c>
      <c r="J75" s="54">
        <f t="shared" si="7"/>
        <v>4.1926300684843918</v>
      </c>
      <c r="K75" s="161">
        <v>2.0395299190220597</v>
      </c>
      <c r="L75" s="95">
        <f t="shared" si="8"/>
        <v>2.5013227374596693E-2</v>
      </c>
    </row>
    <row r="76" spans="1:12" x14ac:dyDescent="0.2">
      <c r="A76" s="78">
        <f t="shared" si="13"/>
        <v>71</v>
      </c>
      <c r="B76" s="57" t="s">
        <v>567</v>
      </c>
      <c r="C76" s="57">
        <v>542.70000000000005</v>
      </c>
      <c r="D76" s="57"/>
      <c r="E76" s="57"/>
      <c r="F76" s="57">
        <f t="shared" si="9"/>
        <v>542.70000000000005</v>
      </c>
      <c r="G76" s="95">
        <f t="shared" si="10"/>
        <v>1.9730468063636161E-3</v>
      </c>
      <c r="H76" s="161">
        <f t="shared" si="11"/>
        <v>7.2608122474181069</v>
      </c>
      <c r="I76" s="54">
        <f t="shared" si="12"/>
        <v>1.5973786944319834</v>
      </c>
      <c r="J76" s="54">
        <f t="shared" si="7"/>
        <v>3.1729749521217125</v>
      </c>
      <c r="K76" s="161">
        <v>1.5435126022218268</v>
      </c>
      <c r="L76" s="95">
        <f t="shared" si="8"/>
        <v>2.50132273745967E-2</v>
      </c>
    </row>
    <row r="77" spans="1:12" x14ac:dyDescent="0.2">
      <c r="A77" s="78">
        <f t="shared" si="13"/>
        <v>72</v>
      </c>
      <c r="B77" s="57" t="s">
        <v>568</v>
      </c>
      <c r="C77" s="57">
        <v>605.70000000000005</v>
      </c>
      <c r="D77" s="57"/>
      <c r="E77" s="57">
        <v>19</v>
      </c>
      <c r="F77" s="57">
        <f t="shared" si="9"/>
        <v>624.70000000000005</v>
      </c>
      <c r="G77" s="95">
        <f t="shared" si="10"/>
        <v>2.2711670166488868E-3</v>
      </c>
      <c r="H77" s="161">
        <f t="shared" si="11"/>
        <v>8.3578946212679028</v>
      </c>
      <c r="I77" s="54">
        <f t="shared" si="12"/>
        <v>1.8387368166789386</v>
      </c>
      <c r="J77" s="54">
        <f t="shared" si="7"/>
        <v>3.6523999494940735</v>
      </c>
      <c r="K77" s="161">
        <v>1.7767317534696427</v>
      </c>
      <c r="L77" s="95">
        <f t="shared" si="8"/>
        <v>2.5013227374596696E-2</v>
      </c>
    </row>
    <row r="78" spans="1:12" x14ac:dyDescent="0.2">
      <c r="A78" s="78">
        <f t="shared" si="13"/>
        <v>73</v>
      </c>
      <c r="B78" s="57" t="s">
        <v>569</v>
      </c>
      <c r="C78" s="57">
        <v>1311.1</v>
      </c>
      <c r="D78" s="57"/>
      <c r="E78" s="57">
        <v>43.3</v>
      </c>
      <c r="F78" s="57">
        <f t="shared" si="9"/>
        <v>1354.3999999999999</v>
      </c>
      <c r="G78" s="95">
        <f t="shared" si="10"/>
        <v>4.9240733269557413E-3</v>
      </c>
      <c r="H78" s="161">
        <f t="shared" si="11"/>
        <v>18.120589843197127</v>
      </c>
      <c r="I78" s="54">
        <f t="shared" si="12"/>
        <v>3.9865297655033678</v>
      </c>
      <c r="J78" s="54">
        <f t="shared" si="7"/>
        <v>7.9186977614771443</v>
      </c>
      <c r="K78" s="161">
        <v>3.852097785976123</v>
      </c>
      <c r="L78" s="95">
        <f t="shared" si="8"/>
        <v>2.5013227374596696E-2</v>
      </c>
    </row>
    <row r="79" spans="1:12" x14ac:dyDescent="0.2">
      <c r="A79" s="78">
        <f t="shared" si="13"/>
        <v>74</v>
      </c>
      <c r="B79" s="57" t="s">
        <v>570</v>
      </c>
      <c r="C79" s="57">
        <v>235.6</v>
      </c>
      <c r="D79" s="57"/>
      <c r="E79" s="57"/>
      <c r="F79" s="57">
        <f t="shared" si="9"/>
        <v>235.6</v>
      </c>
      <c r="G79" s="95">
        <f t="shared" si="10"/>
        <v>8.5655026272207085E-4</v>
      </c>
      <c r="H79" s="161">
        <f t="shared" si="11"/>
        <v>3.1521049668172205</v>
      </c>
      <c r="I79" s="54">
        <f t="shared" si="12"/>
        <v>0.69346309269978856</v>
      </c>
      <c r="J79" s="54">
        <f t="shared" si="7"/>
        <v>1.3774698704991253</v>
      </c>
      <c r="K79" s="161">
        <v>0.67007843943884715</v>
      </c>
      <c r="L79" s="95">
        <f t="shared" si="8"/>
        <v>2.50132273745967E-2</v>
      </c>
    </row>
    <row r="80" spans="1:12" x14ac:dyDescent="0.2">
      <c r="A80" s="78">
        <f t="shared" si="13"/>
        <v>75</v>
      </c>
      <c r="B80" s="57" t="s">
        <v>571</v>
      </c>
      <c r="C80" s="57">
        <v>666.3</v>
      </c>
      <c r="D80" s="57">
        <v>58.1</v>
      </c>
      <c r="E80" s="57"/>
      <c r="F80" s="57">
        <f t="shared" si="9"/>
        <v>724.4</v>
      </c>
      <c r="G80" s="95">
        <f t="shared" si="10"/>
        <v>2.6336375650079292E-3</v>
      </c>
      <c r="H80" s="161">
        <f t="shared" si="11"/>
        <v>9.6917862392291791</v>
      </c>
      <c r="I80" s="54">
        <f t="shared" si="12"/>
        <v>2.1321929726304196</v>
      </c>
      <c r="J80" s="54">
        <f t="shared" si="7"/>
        <v>4.2353105865431511</v>
      </c>
      <c r="K80" s="161">
        <v>2.0602921117550972</v>
      </c>
      <c r="L80" s="95">
        <f t="shared" si="8"/>
        <v>2.5013227374596693E-2</v>
      </c>
    </row>
    <row r="81" spans="1:12" x14ac:dyDescent="0.2">
      <c r="A81" s="78">
        <f t="shared" si="13"/>
        <v>76</v>
      </c>
      <c r="B81" s="57" t="s">
        <v>572</v>
      </c>
      <c r="C81" s="57">
        <v>574.5</v>
      </c>
      <c r="D81" s="57"/>
      <c r="E81" s="57"/>
      <c r="F81" s="57">
        <f t="shared" si="9"/>
        <v>574.5</v>
      </c>
      <c r="G81" s="95">
        <f t="shared" si="10"/>
        <v>2.0886592781571719E-3</v>
      </c>
      <c r="H81" s="161">
        <f t="shared" si="11"/>
        <v>7.6862661436183926</v>
      </c>
      <c r="I81" s="54">
        <f t="shared" si="12"/>
        <v>1.6909785515960463</v>
      </c>
      <c r="J81" s="54">
        <f t="shared" si="7"/>
        <v>3.3588983047612375</v>
      </c>
      <c r="K81" s="161">
        <v>1.6339561267301261</v>
      </c>
      <c r="L81" s="95">
        <f t="shared" si="8"/>
        <v>2.5013227374596696E-2</v>
      </c>
    </row>
    <row r="82" spans="1:12" x14ac:dyDescent="0.2">
      <c r="A82" s="78">
        <f t="shared" si="13"/>
        <v>77</v>
      </c>
      <c r="B82" s="57" t="s">
        <v>573</v>
      </c>
      <c r="C82" s="57">
        <v>656.4</v>
      </c>
      <c r="D82" s="57">
        <v>40.5</v>
      </c>
      <c r="E82" s="57"/>
      <c r="F82" s="57">
        <f t="shared" si="9"/>
        <v>696.9</v>
      </c>
      <c r="G82" s="95">
        <f t="shared" si="10"/>
        <v>2.5336582261927471E-3</v>
      </c>
      <c r="H82" s="161">
        <f t="shared" si="11"/>
        <v>9.3238622723893094</v>
      </c>
      <c r="I82" s="54">
        <f t="shared" si="12"/>
        <v>2.051249699925648</v>
      </c>
      <c r="J82" s="54">
        <f t="shared" si="7"/>
        <v>4.0745278130341278</v>
      </c>
      <c r="K82" s="161">
        <v>1.9820783720073536</v>
      </c>
      <c r="L82" s="95">
        <f t="shared" si="8"/>
        <v>2.50132273745967E-2</v>
      </c>
    </row>
    <row r="83" spans="1:12" x14ac:dyDescent="0.2">
      <c r="A83" s="78">
        <f t="shared" si="13"/>
        <v>78</v>
      </c>
      <c r="B83" s="57" t="s">
        <v>575</v>
      </c>
      <c r="C83" s="57">
        <v>560.6</v>
      </c>
      <c r="D83" s="57"/>
      <c r="E83" s="57">
        <v>38.4</v>
      </c>
      <c r="F83" s="57">
        <f t="shared" si="9"/>
        <v>599</v>
      </c>
      <c r="G83" s="95">
        <f t="shared" si="10"/>
        <v>2.177731780010698E-3</v>
      </c>
      <c r="H83" s="161">
        <f t="shared" si="11"/>
        <v>8.0140529504393694</v>
      </c>
      <c r="I83" s="54">
        <f t="shared" si="12"/>
        <v>1.7630916490966613</v>
      </c>
      <c r="J83" s="54">
        <f t="shared" si="7"/>
        <v>3.5021411393420045</v>
      </c>
      <c r="K83" s="161">
        <v>1.7036374585053886</v>
      </c>
      <c r="L83" s="95">
        <f t="shared" si="8"/>
        <v>2.5013227374596703E-2</v>
      </c>
    </row>
    <row r="84" spans="1:12" x14ac:dyDescent="0.2">
      <c r="A84" s="78">
        <f t="shared" si="13"/>
        <v>79</v>
      </c>
      <c r="B84" s="57" t="s">
        <v>576</v>
      </c>
      <c r="C84" s="57">
        <v>494.5</v>
      </c>
      <c r="D84" s="57"/>
      <c r="E84" s="57"/>
      <c r="F84" s="57">
        <f t="shared" si="9"/>
        <v>494.5</v>
      </c>
      <c r="G84" s="95">
        <f t="shared" si="10"/>
        <v>1.7978102925130053E-3</v>
      </c>
      <c r="H84" s="161">
        <f t="shared" si="11"/>
        <v>6.6159418764478595</v>
      </c>
      <c r="I84" s="54">
        <f t="shared" si="12"/>
        <v>1.4555072128185291</v>
      </c>
      <c r="J84" s="54">
        <f t="shared" si="7"/>
        <v>2.8911666000077147</v>
      </c>
      <c r="K84" s="161">
        <v>1.4064252474639638</v>
      </c>
      <c r="L84" s="95">
        <f t="shared" si="8"/>
        <v>2.50132273745967E-2</v>
      </c>
    </row>
    <row r="85" spans="1:12" x14ac:dyDescent="0.2">
      <c r="A85" s="78">
        <f t="shared" si="13"/>
        <v>80</v>
      </c>
      <c r="B85" s="57" t="s">
        <v>577</v>
      </c>
      <c r="C85" s="57">
        <v>719.5</v>
      </c>
      <c r="D85" s="57">
        <v>20.3</v>
      </c>
      <c r="E85" s="57"/>
      <c r="F85" s="57">
        <f t="shared" si="9"/>
        <v>739.8</v>
      </c>
      <c r="G85" s="95">
        <f t="shared" si="10"/>
        <v>2.6896259947444311E-3</v>
      </c>
      <c r="H85" s="161">
        <f t="shared" si="11"/>
        <v>9.8978236606595065</v>
      </c>
      <c r="I85" s="54">
        <f t="shared" si="12"/>
        <v>2.1775212053450916</v>
      </c>
      <c r="J85" s="54">
        <f t="shared" si="7"/>
        <v>4.3253489397082046</v>
      </c>
      <c r="K85" s="161">
        <v>2.1040918060138329</v>
      </c>
      <c r="L85" s="95">
        <f t="shared" si="8"/>
        <v>2.5013227374596703E-2</v>
      </c>
    </row>
    <row r="86" spans="1:12" x14ac:dyDescent="0.2">
      <c r="A86" s="78">
        <f t="shared" si="13"/>
        <v>81</v>
      </c>
      <c r="B86" s="57" t="s">
        <v>578</v>
      </c>
      <c r="C86" s="57">
        <v>673</v>
      </c>
      <c r="D86" s="57">
        <v>43.4</v>
      </c>
      <c r="E86" s="57"/>
      <c r="F86" s="57">
        <f t="shared" si="9"/>
        <v>716.4</v>
      </c>
      <c r="G86" s="95">
        <f t="shared" si="10"/>
        <v>2.6045526664435128E-3</v>
      </c>
      <c r="H86" s="161">
        <f t="shared" si="11"/>
        <v>9.5847538125121279</v>
      </c>
      <c r="I86" s="54">
        <f t="shared" si="12"/>
        <v>2.1086458387526683</v>
      </c>
      <c r="J86" s="54">
        <f t="shared" si="7"/>
        <v>4.1885374160677999</v>
      </c>
      <c r="K86" s="161">
        <v>2.0375390238284812</v>
      </c>
      <c r="L86" s="95">
        <f t="shared" si="8"/>
        <v>2.5013227374596707E-2</v>
      </c>
    </row>
    <row r="87" spans="1:12" x14ac:dyDescent="0.2">
      <c r="A87" s="78">
        <f t="shared" si="13"/>
        <v>82</v>
      </c>
      <c r="B87" s="57" t="s">
        <v>579</v>
      </c>
      <c r="C87" s="57">
        <v>628.5</v>
      </c>
      <c r="D87" s="57"/>
      <c r="E87" s="57"/>
      <c r="F87" s="57">
        <f t="shared" si="9"/>
        <v>628.5</v>
      </c>
      <c r="G87" s="95">
        <f t="shared" si="10"/>
        <v>2.2849823434669845E-3</v>
      </c>
      <c r="H87" s="161">
        <f t="shared" si="11"/>
        <v>8.4087350239585028</v>
      </c>
      <c r="I87" s="54">
        <f t="shared" si="12"/>
        <v>1.8499217052708705</v>
      </c>
      <c r="J87" s="54">
        <f t="shared" si="7"/>
        <v>3.6746172054698656</v>
      </c>
      <c r="K87" s="161">
        <v>1.7875394702347853</v>
      </c>
      <c r="L87" s="95">
        <f t="shared" si="8"/>
        <v>2.50132273745967E-2</v>
      </c>
    </row>
    <row r="88" spans="1:12" x14ac:dyDescent="0.2">
      <c r="A88" s="78">
        <f t="shared" si="13"/>
        <v>83</v>
      </c>
      <c r="B88" s="57" t="s">
        <v>580</v>
      </c>
      <c r="C88" s="57">
        <v>1817.4</v>
      </c>
      <c r="D88" s="57">
        <v>90.8</v>
      </c>
      <c r="E88" s="57"/>
      <c r="F88" s="57">
        <f t="shared" si="9"/>
        <v>1908.2</v>
      </c>
      <c r="G88" s="95">
        <f t="shared" si="10"/>
        <v>6.937475430077486E-3</v>
      </c>
      <c r="H88" s="161">
        <f t="shared" si="11"/>
        <v>25.52990958268515</v>
      </c>
      <c r="I88" s="54">
        <f t="shared" si="12"/>
        <v>5.6165801081907327</v>
      </c>
      <c r="J88" s="54">
        <f t="shared" si="7"/>
        <v>11.156570487633411</v>
      </c>
      <c r="K88" s="161">
        <v>5.4271802976961299</v>
      </c>
      <c r="L88" s="95">
        <f t="shared" si="8"/>
        <v>2.50132273745967E-2</v>
      </c>
    </row>
    <row r="89" spans="1:12" x14ac:dyDescent="0.2">
      <c r="A89" s="78">
        <f t="shared" si="13"/>
        <v>84</v>
      </c>
      <c r="B89" s="57" t="s">
        <v>581</v>
      </c>
      <c r="C89" s="57">
        <v>872.9</v>
      </c>
      <c r="D89" s="57"/>
      <c r="E89" s="57">
        <v>66</v>
      </c>
      <c r="F89" s="57">
        <f t="shared" si="9"/>
        <v>938.9</v>
      </c>
      <c r="G89" s="95">
        <f t="shared" si="10"/>
        <v>3.413476407766351E-3</v>
      </c>
      <c r="H89" s="161">
        <f t="shared" si="11"/>
        <v>12.561593180580171</v>
      </c>
      <c r="I89" s="54">
        <f t="shared" si="12"/>
        <v>2.7635504997276379</v>
      </c>
      <c r="J89" s="54">
        <f t="shared" si="7"/>
        <v>5.4894162199135348</v>
      </c>
      <c r="K89" s="161">
        <v>2.6703592817874942</v>
      </c>
      <c r="L89" s="95">
        <f t="shared" si="8"/>
        <v>2.5013227374596696E-2</v>
      </c>
    </row>
    <row r="90" spans="1:12" x14ac:dyDescent="0.2">
      <c r="A90" s="78">
        <f t="shared" si="13"/>
        <v>85</v>
      </c>
      <c r="B90" s="57" t="s">
        <v>582</v>
      </c>
      <c r="C90" s="57">
        <v>583.5</v>
      </c>
      <c r="D90" s="57"/>
      <c r="E90" s="57"/>
      <c r="F90" s="57">
        <f t="shared" si="9"/>
        <v>583.5</v>
      </c>
      <c r="G90" s="95">
        <f t="shared" si="10"/>
        <v>2.1213797890421407E-3</v>
      </c>
      <c r="H90" s="161">
        <f t="shared" si="11"/>
        <v>7.8066776236750774</v>
      </c>
      <c r="I90" s="54">
        <f t="shared" si="12"/>
        <v>1.717469077208517</v>
      </c>
      <c r="J90" s="54">
        <f t="shared" si="7"/>
        <v>3.4115181215460089</v>
      </c>
      <c r="K90" s="161">
        <v>1.6595533506475695</v>
      </c>
      <c r="L90" s="95">
        <f t="shared" si="8"/>
        <v>2.50132273745967E-2</v>
      </c>
    </row>
    <row r="91" spans="1:12" x14ac:dyDescent="0.2">
      <c r="A91" s="78">
        <f t="shared" si="13"/>
        <v>86</v>
      </c>
      <c r="B91" s="57" t="s">
        <v>583</v>
      </c>
      <c r="C91" s="57">
        <v>288.43</v>
      </c>
      <c r="D91" s="57"/>
      <c r="E91" s="57"/>
      <c r="F91" s="57">
        <f t="shared" si="9"/>
        <v>288.43</v>
      </c>
      <c r="G91" s="95">
        <f t="shared" si="10"/>
        <v>1.0486196616168375E-3</v>
      </c>
      <c r="H91" s="161">
        <f t="shared" si="11"/>
        <v>3.8589203547499618</v>
      </c>
      <c r="I91" s="54">
        <f t="shared" si="12"/>
        <v>0.84896247804499159</v>
      </c>
      <c r="J91" s="54">
        <f t="shared" si="7"/>
        <v>1.6863481950257333</v>
      </c>
      <c r="K91" s="161">
        <v>0.82033414383423897</v>
      </c>
      <c r="L91" s="95">
        <f t="shared" si="8"/>
        <v>2.5013227374596696E-2</v>
      </c>
    </row>
    <row r="92" spans="1:12" x14ac:dyDescent="0.2">
      <c r="A92" s="78">
        <f t="shared" si="13"/>
        <v>87</v>
      </c>
      <c r="B92" s="57" t="s">
        <v>584</v>
      </c>
      <c r="C92" s="57">
        <v>539.6</v>
      </c>
      <c r="D92" s="57"/>
      <c r="E92" s="57"/>
      <c r="F92" s="57">
        <f t="shared" si="9"/>
        <v>539.6</v>
      </c>
      <c r="G92" s="95">
        <f t="shared" si="10"/>
        <v>1.9617764081699043E-3</v>
      </c>
      <c r="H92" s="161">
        <f t="shared" si="11"/>
        <v>7.2193371820652477</v>
      </c>
      <c r="I92" s="54">
        <f t="shared" si="12"/>
        <v>1.5882541800543546</v>
      </c>
      <c r="J92" s="54">
        <f t="shared" si="7"/>
        <v>3.1548503485625132</v>
      </c>
      <c r="K92" s="161">
        <v>1.534695780650263</v>
      </c>
      <c r="L92" s="95">
        <f t="shared" si="8"/>
        <v>2.50132273745967E-2</v>
      </c>
    </row>
    <row r="93" spans="1:12" x14ac:dyDescent="0.2">
      <c r="A93" s="78">
        <f t="shared" si="13"/>
        <v>88</v>
      </c>
      <c r="B93" s="57" t="s">
        <v>585</v>
      </c>
      <c r="C93" s="57">
        <v>2006.4</v>
      </c>
      <c r="D93" s="57"/>
      <c r="E93" s="57"/>
      <c r="F93" s="57">
        <f t="shared" si="9"/>
        <v>2006.4</v>
      </c>
      <c r="G93" s="95">
        <f t="shared" si="10"/>
        <v>7.2944925599557004E-3</v>
      </c>
      <c r="H93" s="161">
        <f t="shared" si="11"/>
        <v>26.843732620636978</v>
      </c>
      <c r="I93" s="54">
        <f t="shared" si="12"/>
        <v>5.9056211765401354</v>
      </c>
      <c r="J93" s="54">
        <f t="shared" si="7"/>
        <v>11.730711155218358</v>
      </c>
      <c r="K93" s="161">
        <v>5.7064744519953434</v>
      </c>
      <c r="L93" s="95">
        <f t="shared" si="8"/>
        <v>2.5013227374596696E-2</v>
      </c>
    </row>
    <row r="94" spans="1:12" x14ac:dyDescent="0.2">
      <c r="A94" s="78">
        <f t="shared" si="13"/>
        <v>89</v>
      </c>
      <c r="B94" s="57" t="s">
        <v>586</v>
      </c>
      <c r="C94" s="57">
        <v>3433.2</v>
      </c>
      <c r="D94" s="57">
        <v>78</v>
      </c>
      <c r="E94" s="57"/>
      <c r="F94" s="57">
        <f t="shared" si="9"/>
        <v>3511.2</v>
      </c>
      <c r="G94" s="95">
        <f t="shared" si="10"/>
        <v>1.2765361979922476E-2</v>
      </c>
      <c r="H94" s="161">
        <f t="shared" si="11"/>
        <v>46.976532086114709</v>
      </c>
      <c r="I94" s="54">
        <f t="shared" si="12"/>
        <v>10.334837058945237</v>
      </c>
      <c r="J94" s="54">
        <f t="shared" si="7"/>
        <v>20.528744521632127</v>
      </c>
      <c r="K94" s="161">
        <v>9.9863302909918517</v>
      </c>
      <c r="L94" s="95">
        <f t="shared" si="8"/>
        <v>2.5013227374596696E-2</v>
      </c>
    </row>
    <row r="95" spans="1:12" x14ac:dyDescent="0.2">
      <c r="A95" s="78">
        <f t="shared" si="13"/>
        <v>90</v>
      </c>
      <c r="B95" s="57" t="s">
        <v>587</v>
      </c>
      <c r="C95" s="57">
        <v>416.5</v>
      </c>
      <c r="D95" s="57"/>
      <c r="E95" s="57">
        <v>27.3</v>
      </c>
      <c r="F95" s="57">
        <f t="shared" si="9"/>
        <v>443.8</v>
      </c>
      <c r="G95" s="95">
        <f t="shared" si="10"/>
        <v>1.6134847478610148E-3</v>
      </c>
      <c r="H95" s="161">
        <f t="shared" si="11"/>
        <v>5.9376238721285342</v>
      </c>
      <c r="I95" s="54">
        <f t="shared" si="12"/>
        <v>1.3062772518682775</v>
      </c>
      <c r="J95" s="54">
        <f t="shared" si="7"/>
        <v>2.5947416321201695</v>
      </c>
      <c r="K95" s="161">
        <v>1.2622275527290339</v>
      </c>
      <c r="L95" s="95">
        <f t="shared" si="8"/>
        <v>2.50132273745967E-2</v>
      </c>
    </row>
    <row r="96" spans="1:12" x14ac:dyDescent="0.2">
      <c r="A96" s="78">
        <f t="shared" si="13"/>
        <v>91</v>
      </c>
      <c r="B96" s="57" t="s">
        <v>588</v>
      </c>
      <c r="C96" s="57">
        <v>514.9</v>
      </c>
      <c r="D96" s="57">
        <v>88.2</v>
      </c>
      <c r="E96" s="57"/>
      <c r="F96" s="57">
        <f t="shared" si="9"/>
        <v>603.1</v>
      </c>
      <c r="G96" s="95">
        <f t="shared" si="10"/>
        <v>2.1926377905249618E-3</v>
      </c>
      <c r="H96" s="161">
        <f t="shared" si="11"/>
        <v>8.0689070691318587</v>
      </c>
      <c r="I96" s="54">
        <f t="shared" si="12"/>
        <v>1.7751595552090089</v>
      </c>
      <c r="J96" s="54">
        <f t="shared" si="7"/>
        <v>3.5261123892106223</v>
      </c>
      <c r="K96" s="161">
        <v>1.7152984160677791</v>
      </c>
      <c r="L96" s="95">
        <f t="shared" si="8"/>
        <v>2.50132273745967E-2</v>
      </c>
    </row>
    <row r="97" spans="1:12" x14ac:dyDescent="0.2">
      <c r="A97" s="78">
        <f t="shared" si="13"/>
        <v>92</v>
      </c>
      <c r="B97" s="57" t="s">
        <v>589</v>
      </c>
      <c r="C97" s="57">
        <v>368.8</v>
      </c>
      <c r="D97" s="57">
        <v>30.4</v>
      </c>
      <c r="E97" s="57"/>
      <c r="F97" s="57">
        <f t="shared" si="9"/>
        <v>399.2</v>
      </c>
      <c r="G97" s="95">
        <f t="shared" si="10"/>
        <v>1.4513364383643918E-3</v>
      </c>
      <c r="H97" s="161">
        <f t="shared" si="11"/>
        <v>5.3409180931809619</v>
      </c>
      <c r="I97" s="54">
        <f t="shared" si="12"/>
        <v>1.1750019804998115</v>
      </c>
      <c r="J97" s="54">
        <f t="shared" si="7"/>
        <v>2.3339812067200802</v>
      </c>
      <c r="K97" s="161">
        <v>1.1353790875381486</v>
      </c>
      <c r="L97" s="95">
        <f t="shared" si="8"/>
        <v>2.5013227374596696E-2</v>
      </c>
    </row>
    <row r="98" spans="1:12" x14ac:dyDescent="0.2">
      <c r="A98" s="78">
        <f t="shared" si="13"/>
        <v>93</v>
      </c>
      <c r="B98" s="57" t="s">
        <v>590</v>
      </c>
      <c r="C98" s="57">
        <v>939.1</v>
      </c>
      <c r="D98" s="57"/>
      <c r="E98" s="57"/>
      <c r="F98" s="57">
        <f t="shared" si="9"/>
        <v>939.1</v>
      </c>
      <c r="G98" s="95">
        <f t="shared" si="10"/>
        <v>3.4142035302304617E-3</v>
      </c>
      <c r="H98" s="161">
        <f t="shared" si="11"/>
        <v>12.564268991248099</v>
      </c>
      <c r="I98" s="54">
        <f t="shared" si="12"/>
        <v>2.7641391780745819</v>
      </c>
      <c r="J98" s="54">
        <f t="shared" si="7"/>
        <v>5.4905855491754192</v>
      </c>
      <c r="K98" s="161">
        <v>2.6709281089856596</v>
      </c>
      <c r="L98" s="95">
        <f t="shared" si="8"/>
        <v>2.5013227374596696E-2</v>
      </c>
    </row>
    <row r="99" spans="1:12" x14ac:dyDescent="0.2">
      <c r="A99" s="78">
        <f t="shared" si="13"/>
        <v>94</v>
      </c>
      <c r="B99" s="57" t="s">
        <v>591</v>
      </c>
      <c r="C99" s="57">
        <v>455.8</v>
      </c>
      <c r="D99" s="57"/>
      <c r="E99" s="57"/>
      <c r="F99" s="57">
        <f t="shared" si="9"/>
        <v>455.8</v>
      </c>
      <c r="G99" s="95">
        <f t="shared" si="10"/>
        <v>1.6571120957076398E-3</v>
      </c>
      <c r="H99" s="161">
        <f t="shared" si="11"/>
        <v>6.0981725122041146</v>
      </c>
      <c r="I99" s="54">
        <f t="shared" si="12"/>
        <v>1.3415979526849051</v>
      </c>
      <c r="J99" s="54">
        <f t="shared" si="7"/>
        <v>2.664901387833198</v>
      </c>
      <c r="K99" s="161">
        <v>1.2963571846189581</v>
      </c>
      <c r="L99" s="95">
        <f t="shared" si="8"/>
        <v>2.50132273745967E-2</v>
      </c>
    </row>
    <row r="100" spans="1:12" x14ac:dyDescent="0.2">
      <c r="A100" s="78">
        <f t="shared" si="13"/>
        <v>95</v>
      </c>
      <c r="B100" s="57" t="s">
        <v>592</v>
      </c>
      <c r="C100" s="57">
        <v>592.29999999999995</v>
      </c>
      <c r="D100" s="57"/>
      <c r="E100" s="57"/>
      <c r="F100" s="57">
        <f t="shared" si="9"/>
        <v>592.29999999999995</v>
      </c>
      <c r="G100" s="95">
        <f t="shared" si="10"/>
        <v>2.1533731774629988E-3</v>
      </c>
      <c r="H100" s="161">
        <f t="shared" si="11"/>
        <v>7.9244132930638358</v>
      </c>
      <c r="I100" s="54">
        <f t="shared" si="12"/>
        <v>1.7433709244740438</v>
      </c>
      <c r="J100" s="54">
        <f t="shared" si="7"/>
        <v>3.4629686090688963</v>
      </c>
      <c r="K100" s="161">
        <v>1.684581747366847</v>
      </c>
      <c r="L100" s="95">
        <f t="shared" si="8"/>
        <v>2.50132273745967E-2</v>
      </c>
    </row>
    <row r="101" spans="1:12" x14ac:dyDescent="0.2">
      <c r="A101" s="78">
        <f t="shared" si="13"/>
        <v>96</v>
      </c>
      <c r="B101" s="57" t="s">
        <v>593</v>
      </c>
      <c r="C101" s="57">
        <v>636.6</v>
      </c>
      <c r="D101" s="57"/>
      <c r="E101" s="57"/>
      <c r="F101" s="57">
        <f t="shared" si="9"/>
        <v>636.6</v>
      </c>
      <c r="G101" s="95">
        <f t="shared" si="10"/>
        <v>2.3144308032634563E-3</v>
      </c>
      <c r="H101" s="161">
        <f t="shared" si="11"/>
        <v>8.5171053560095196</v>
      </c>
      <c r="I101" s="54">
        <f t="shared" si="12"/>
        <v>1.8737631783220943</v>
      </c>
      <c r="J101" s="54">
        <f t="shared" si="7"/>
        <v>3.7219750405761602</v>
      </c>
      <c r="K101" s="161">
        <v>1.8105769717604845</v>
      </c>
      <c r="L101" s="95">
        <f t="shared" si="8"/>
        <v>2.5013227374596696E-2</v>
      </c>
    </row>
    <row r="102" spans="1:12" x14ac:dyDescent="0.2">
      <c r="A102" s="78">
        <f t="shared" si="13"/>
        <v>97</v>
      </c>
      <c r="B102" s="57" t="s">
        <v>594</v>
      </c>
      <c r="C102" s="57">
        <v>335</v>
      </c>
      <c r="D102" s="57"/>
      <c r="E102" s="57">
        <v>55.3</v>
      </c>
      <c r="F102" s="57">
        <f t="shared" si="9"/>
        <v>390.3</v>
      </c>
      <c r="G102" s="95">
        <f t="shared" si="10"/>
        <v>1.4189794887114783E-3</v>
      </c>
      <c r="H102" s="161">
        <f t="shared" si="11"/>
        <v>5.2218445184582398</v>
      </c>
      <c r="I102" s="54">
        <f t="shared" si="12"/>
        <v>1.1488057940608127</v>
      </c>
      <c r="J102" s="54">
        <f t="shared" si="7"/>
        <v>2.2819460545662507</v>
      </c>
      <c r="K102" s="161">
        <v>1.110066277219788</v>
      </c>
      <c r="L102" s="95">
        <f t="shared" si="8"/>
        <v>2.50132273745967E-2</v>
      </c>
    </row>
    <row r="103" spans="1:12" x14ac:dyDescent="0.2">
      <c r="A103" s="78">
        <f t="shared" si="13"/>
        <v>98</v>
      </c>
      <c r="B103" s="57" t="s">
        <v>595</v>
      </c>
      <c r="C103" s="57">
        <v>784</v>
      </c>
      <c r="D103" s="57"/>
      <c r="E103" s="57"/>
      <c r="F103" s="57">
        <f t="shared" si="9"/>
        <v>784</v>
      </c>
      <c r="G103" s="95">
        <f t="shared" si="10"/>
        <v>2.8503200593128337E-3</v>
      </c>
      <c r="H103" s="161">
        <f t="shared" si="11"/>
        <v>10.489177818271228</v>
      </c>
      <c r="I103" s="54">
        <f t="shared" si="12"/>
        <v>2.3076191200196701</v>
      </c>
      <c r="J103" s="54">
        <f t="shared" si="7"/>
        <v>4.5837707065845263</v>
      </c>
      <c r="K103" s="161">
        <v>2.2298026168083878</v>
      </c>
      <c r="L103" s="95">
        <f t="shared" si="8"/>
        <v>2.50132273745967E-2</v>
      </c>
    </row>
    <row r="104" spans="1:12" x14ac:dyDescent="0.2">
      <c r="A104" s="78">
        <f t="shared" si="13"/>
        <v>99</v>
      </c>
      <c r="B104" s="57" t="s">
        <v>596</v>
      </c>
      <c r="C104" s="57">
        <v>324.2</v>
      </c>
      <c r="D104" s="57"/>
      <c r="E104" s="57">
        <v>31.1</v>
      </c>
      <c r="F104" s="57">
        <f t="shared" si="9"/>
        <v>355.3</v>
      </c>
      <c r="G104" s="95">
        <f t="shared" si="10"/>
        <v>1.2917330574921553E-3</v>
      </c>
      <c r="H104" s="161">
        <f t="shared" si="11"/>
        <v>4.7535776515711312</v>
      </c>
      <c r="I104" s="54">
        <f t="shared" si="12"/>
        <v>1.0457870833456488</v>
      </c>
      <c r="J104" s="54">
        <f t="shared" si="7"/>
        <v>2.0773134337365842</v>
      </c>
      <c r="K104" s="161">
        <v>1.010521517540842</v>
      </c>
      <c r="L104" s="95">
        <f t="shared" si="8"/>
        <v>2.50132273745967E-2</v>
      </c>
    </row>
    <row r="105" spans="1:12" x14ac:dyDescent="0.2">
      <c r="A105" s="78">
        <f t="shared" si="13"/>
        <v>100</v>
      </c>
      <c r="B105" s="57" t="s">
        <v>597</v>
      </c>
      <c r="C105" s="57">
        <v>767.05</v>
      </c>
      <c r="D105" s="57"/>
      <c r="E105" s="57"/>
      <c r="F105" s="57">
        <f t="shared" si="9"/>
        <v>767.05</v>
      </c>
      <c r="G105" s="95">
        <f t="shared" si="10"/>
        <v>2.7886964304794756E-3</v>
      </c>
      <c r="H105" s="161">
        <f t="shared" si="11"/>
        <v>10.26240286416447</v>
      </c>
      <c r="I105" s="54">
        <f t="shared" si="12"/>
        <v>2.2577286301161834</v>
      </c>
      <c r="J105" s="54">
        <f t="shared" si="7"/>
        <v>4.4846700516398732</v>
      </c>
      <c r="K105" s="161">
        <v>2.1815945117638695</v>
      </c>
      <c r="L105" s="95">
        <f t="shared" si="8"/>
        <v>2.5013227374596696E-2</v>
      </c>
    </row>
    <row r="106" spans="1:12" x14ac:dyDescent="0.2">
      <c r="A106" s="78">
        <f t="shared" si="13"/>
        <v>101</v>
      </c>
      <c r="B106" s="57" t="s">
        <v>598</v>
      </c>
      <c r="C106" s="57">
        <v>364.8</v>
      </c>
      <c r="D106" s="57"/>
      <c r="E106" s="57"/>
      <c r="F106" s="57">
        <f t="shared" si="9"/>
        <v>364.8</v>
      </c>
      <c r="G106" s="95">
        <f t="shared" si="10"/>
        <v>1.3262713745374002E-3</v>
      </c>
      <c r="H106" s="161">
        <f t="shared" si="11"/>
        <v>4.8806786582976329</v>
      </c>
      <c r="I106" s="54">
        <f t="shared" si="12"/>
        <v>1.0737493048254791</v>
      </c>
      <c r="J106" s="54">
        <f t="shared" si="7"/>
        <v>2.1328565736760656</v>
      </c>
      <c r="K106" s="161">
        <v>1.0375408094536989</v>
      </c>
      <c r="L106" s="95">
        <f t="shared" si="8"/>
        <v>2.50132273745967E-2</v>
      </c>
    </row>
    <row r="107" spans="1:12" x14ac:dyDescent="0.2">
      <c r="A107" s="78">
        <f t="shared" si="13"/>
        <v>102</v>
      </c>
      <c r="B107" s="57" t="s">
        <v>599</v>
      </c>
      <c r="C107" s="57">
        <v>638.5</v>
      </c>
      <c r="D107" s="57">
        <v>25.4</v>
      </c>
      <c r="E107" s="57"/>
      <c r="F107" s="57">
        <f t="shared" si="9"/>
        <v>663.9</v>
      </c>
      <c r="G107" s="95">
        <f t="shared" si="10"/>
        <v>2.4136830196145281E-3</v>
      </c>
      <c r="H107" s="161">
        <f t="shared" si="11"/>
        <v>8.8823535121814636</v>
      </c>
      <c r="I107" s="54">
        <f t="shared" si="12"/>
        <v>1.9541177726799219</v>
      </c>
      <c r="J107" s="54">
        <f t="shared" si="7"/>
        <v>3.8815884848232995</v>
      </c>
      <c r="K107" s="161">
        <v>1.8882218843100618</v>
      </c>
      <c r="L107" s="95">
        <f t="shared" si="8"/>
        <v>2.50132273745967E-2</v>
      </c>
    </row>
    <row r="108" spans="1:12" x14ac:dyDescent="0.2">
      <c r="A108" s="78">
        <f t="shared" si="13"/>
        <v>103</v>
      </c>
      <c r="B108" s="57" t="s">
        <v>600</v>
      </c>
      <c r="C108" s="57">
        <v>939.5</v>
      </c>
      <c r="D108" s="57"/>
      <c r="E108" s="57"/>
      <c r="F108" s="57">
        <f t="shared" si="9"/>
        <v>939.5</v>
      </c>
      <c r="G108" s="95">
        <f t="shared" si="10"/>
        <v>3.4156577751586824E-3</v>
      </c>
      <c r="H108" s="161">
        <f t="shared" si="11"/>
        <v>12.56962061258395</v>
      </c>
      <c r="I108" s="54">
        <f t="shared" si="12"/>
        <v>2.7653165347684689</v>
      </c>
      <c r="J108" s="54">
        <f t="shared" si="7"/>
        <v>5.4929242076991862</v>
      </c>
      <c r="K108" s="161">
        <v>2.6720657633819904</v>
      </c>
      <c r="L108" s="95">
        <f t="shared" si="8"/>
        <v>2.5013227374596696E-2</v>
      </c>
    </row>
    <row r="109" spans="1:12" x14ac:dyDescent="0.2">
      <c r="A109" s="78">
        <f t="shared" si="13"/>
        <v>104</v>
      </c>
      <c r="B109" s="57" t="s">
        <v>601</v>
      </c>
      <c r="C109" s="57">
        <v>804.7</v>
      </c>
      <c r="D109" s="57"/>
      <c r="E109" s="57"/>
      <c r="F109" s="57">
        <f t="shared" si="9"/>
        <v>804.7</v>
      </c>
      <c r="G109" s="95">
        <f t="shared" si="10"/>
        <v>2.9255772343482617E-3</v>
      </c>
      <c r="H109" s="161">
        <f t="shared" si="11"/>
        <v>10.766124222401602</v>
      </c>
      <c r="I109" s="54">
        <f t="shared" si="12"/>
        <v>2.3685473289283525</v>
      </c>
      <c r="J109" s="54">
        <f t="shared" si="7"/>
        <v>4.7047962851895004</v>
      </c>
      <c r="K109" s="161">
        <v>2.2886762318185072</v>
      </c>
      <c r="L109" s="95">
        <f t="shared" si="8"/>
        <v>2.5013227374596693E-2</v>
      </c>
    </row>
    <row r="110" spans="1:12" x14ac:dyDescent="0.2">
      <c r="A110" s="78">
        <f t="shared" si="13"/>
        <v>105</v>
      </c>
      <c r="B110" s="57" t="s">
        <v>602</v>
      </c>
      <c r="C110" s="57">
        <v>683.2</v>
      </c>
      <c r="D110" s="57"/>
      <c r="E110" s="57"/>
      <c r="F110" s="57">
        <f t="shared" si="9"/>
        <v>683.2</v>
      </c>
      <c r="G110" s="95">
        <f t="shared" si="10"/>
        <v>2.4838503374011835E-3</v>
      </c>
      <c r="H110" s="161">
        <f t="shared" si="11"/>
        <v>9.1405692416363546</v>
      </c>
      <c r="I110" s="54">
        <f t="shared" si="12"/>
        <v>2.0109252331599978</v>
      </c>
      <c r="J110" s="54">
        <f t="shared" si="7"/>
        <v>3.9944287585950868</v>
      </c>
      <c r="K110" s="161">
        <v>1.9431137089330239</v>
      </c>
      <c r="L110" s="95">
        <f t="shared" si="8"/>
        <v>2.5013227374596693E-2</v>
      </c>
    </row>
    <row r="111" spans="1:12" x14ac:dyDescent="0.2">
      <c r="A111" s="78">
        <f t="shared" si="13"/>
        <v>106</v>
      </c>
      <c r="B111" s="57" t="s">
        <v>603</v>
      </c>
      <c r="C111" s="57">
        <v>367.7</v>
      </c>
      <c r="D111" s="57">
        <v>41.3</v>
      </c>
      <c r="E111" s="57"/>
      <c r="F111" s="57">
        <f t="shared" si="9"/>
        <v>409</v>
      </c>
      <c r="G111" s="95">
        <f t="shared" si="10"/>
        <v>1.4869654391058021E-3</v>
      </c>
      <c r="H111" s="161">
        <f t="shared" si="11"/>
        <v>5.4720328159093521</v>
      </c>
      <c r="I111" s="54">
        <f t="shared" si="12"/>
        <v>1.2038472195000576</v>
      </c>
      <c r="J111" s="54">
        <f t="shared" si="7"/>
        <v>2.391278340552387</v>
      </c>
      <c r="K111" s="161">
        <v>1.1632516202482535</v>
      </c>
      <c r="L111" s="95">
        <f t="shared" si="8"/>
        <v>2.5013227374596696E-2</v>
      </c>
    </row>
    <row r="112" spans="1:12" x14ac:dyDescent="0.2">
      <c r="A112" s="78">
        <f t="shared" si="13"/>
        <v>107</v>
      </c>
      <c r="B112" s="57" t="s">
        <v>604</v>
      </c>
      <c r="C112" s="57">
        <v>417.4</v>
      </c>
      <c r="D112" s="57"/>
      <c r="E112" s="57"/>
      <c r="F112" s="57">
        <f t="shared" si="9"/>
        <v>417.4</v>
      </c>
      <c r="G112" s="95">
        <f t="shared" si="10"/>
        <v>1.5175045825984396E-3</v>
      </c>
      <c r="H112" s="161">
        <f t="shared" si="11"/>
        <v>5.5844168639622573</v>
      </c>
      <c r="I112" s="54">
        <f t="shared" si="12"/>
        <v>1.2285717100716966</v>
      </c>
      <c r="J112" s="54">
        <f t="shared" si="7"/>
        <v>2.4403901695515064</v>
      </c>
      <c r="K112" s="161">
        <v>1.1871423625712003</v>
      </c>
      <c r="L112" s="95">
        <f t="shared" si="8"/>
        <v>2.5013227374596693E-2</v>
      </c>
    </row>
    <row r="113" spans="1:12" x14ac:dyDescent="0.2">
      <c r="A113" s="78">
        <f t="shared" si="13"/>
        <v>108</v>
      </c>
      <c r="B113" s="57" t="s">
        <v>605</v>
      </c>
      <c r="C113" s="57">
        <v>250.6</v>
      </c>
      <c r="D113" s="57"/>
      <c r="E113" s="57"/>
      <c r="F113" s="57">
        <f t="shared" si="9"/>
        <v>250.6</v>
      </c>
      <c r="G113" s="95">
        <f t="shared" si="10"/>
        <v>9.1108444753035213E-4</v>
      </c>
      <c r="H113" s="161">
        <f t="shared" si="11"/>
        <v>3.3527907669116956</v>
      </c>
      <c r="I113" s="54">
        <f t="shared" si="12"/>
        <v>0.73761396872057305</v>
      </c>
      <c r="J113" s="54">
        <f t="shared" si="7"/>
        <v>1.4651695651404111</v>
      </c>
      <c r="K113" s="161">
        <v>0.71274047930125262</v>
      </c>
      <c r="L113" s="95">
        <f t="shared" si="8"/>
        <v>2.50132273745967E-2</v>
      </c>
    </row>
    <row r="114" spans="1:12" x14ac:dyDescent="0.2">
      <c r="A114" s="78">
        <f t="shared" si="13"/>
        <v>109</v>
      </c>
      <c r="B114" s="57" t="s">
        <v>606</v>
      </c>
      <c r="C114" s="57">
        <v>362.9</v>
      </c>
      <c r="D114" s="57"/>
      <c r="E114" s="57"/>
      <c r="F114" s="57">
        <f t="shared" si="9"/>
        <v>362.9</v>
      </c>
      <c r="G114" s="95">
        <f t="shared" si="10"/>
        <v>1.3193637111283511E-3</v>
      </c>
      <c r="H114" s="161">
        <f t="shared" si="11"/>
        <v>4.855258456952332</v>
      </c>
      <c r="I114" s="54">
        <f t="shared" si="12"/>
        <v>1.0681568605295131</v>
      </c>
      <c r="J114" s="54">
        <f t="shared" si="7"/>
        <v>2.1217479456881692</v>
      </c>
      <c r="K114" s="161">
        <v>1.0321369510711276</v>
      </c>
      <c r="L114" s="95">
        <f t="shared" si="8"/>
        <v>2.50132273745967E-2</v>
      </c>
    </row>
    <row r="115" spans="1:12" x14ac:dyDescent="0.2">
      <c r="A115" s="78">
        <f t="shared" si="13"/>
        <v>110</v>
      </c>
      <c r="B115" s="57" t="s">
        <v>607</v>
      </c>
      <c r="C115" s="57">
        <v>270.2</v>
      </c>
      <c r="D115" s="57"/>
      <c r="E115" s="57"/>
      <c r="F115" s="57">
        <f t="shared" si="9"/>
        <v>270.2</v>
      </c>
      <c r="G115" s="95">
        <f t="shared" si="10"/>
        <v>9.8234244901317298E-4</v>
      </c>
      <c r="H115" s="161">
        <f t="shared" si="11"/>
        <v>3.6150202123684765</v>
      </c>
      <c r="I115" s="54">
        <f t="shared" si="12"/>
        <v>0.79530444672106482</v>
      </c>
      <c r="J115" s="54">
        <f t="shared" si="7"/>
        <v>1.5797638328050243</v>
      </c>
      <c r="K115" s="161">
        <v>0.76848554472146224</v>
      </c>
      <c r="L115" s="95">
        <f t="shared" si="8"/>
        <v>2.5013227374596703E-2</v>
      </c>
    </row>
    <row r="116" spans="1:12" x14ac:dyDescent="0.2">
      <c r="A116" s="78">
        <f t="shared" si="13"/>
        <v>111</v>
      </c>
      <c r="B116" s="57" t="s">
        <v>608</v>
      </c>
      <c r="C116" s="57">
        <v>1561.8</v>
      </c>
      <c r="D116" s="57"/>
      <c r="E116" s="57"/>
      <c r="F116" s="57">
        <f t="shared" si="9"/>
        <v>1561.8</v>
      </c>
      <c r="G116" s="95">
        <f t="shared" si="10"/>
        <v>5.6780993222382437E-3</v>
      </c>
      <c r="H116" s="161">
        <f t="shared" si="11"/>
        <v>20.895405505836738</v>
      </c>
      <c r="I116" s="54">
        <f t="shared" si="12"/>
        <v>4.5969892112840824</v>
      </c>
      <c r="J116" s="54">
        <f t="shared" si="7"/>
        <v>9.1312922060506541</v>
      </c>
      <c r="K116" s="161">
        <v>4.4419715904736483</v>
      </c>
      <c r="L116" s="95">
        <f t="shared" si="8"/>
        <v>2.50132273745967E-2</v>
      </c>
    </row>
    <row r="117" spans="1:12" x14ac:dyDescent="0.2">
      <c r="A117" s="78">
        <f t="shared" si="13"/>
        <v>112</v>
      </c>
      <c r="B117" s="57" t="s">
        <v>610</v>
      </c>
      <c r="C117" s="57">
        <v>468.9</v>
      </c>
      <c r="D117" s="57"/>
      <c r="E117" s="57"/>
      <c r="F117" s="57">
        <f t="shared" si="9"/>
        <v>468.9</v>
      </c>
      <c r="G117" s="95">
        <f t="shared" si="10"/>
        <v>1.7047386171068718E-3</v>
      </c>
      <c r="H117" s="161">
        <f t="shared" si="11"/>
        <v>6.273438110953288</v>
      </c>
      <c r="I117" s="54">
        <f t="shared" si="12"/>
        <v>1.3801563844097233</v>
      </c>
      <c r="J117" s="54">
        <f t="shared" si="7"/>
        <v>2.7414924544865866</v>
      </c>
      <c r="K117" s="161">
        <v>1.3336153660987922</v>
      </c>
      <c r="L117" s="95">
        <f t="shared" si="8"/>
        <v>2.5013227374596693E-2</v>
      </c>
    </row>
    <row r="118" spans="1:12" x14ac:dyDescent="0.2">
      <c r="A118" s="78">
        <f t="shared" si="13"/>
        <v>113</v>
      </c>
      <c r="B118" s="57" t="s">
        <v>611</v>
      </c>
      <c r="C118" s="57">
        <v>1267.5999999999999</v>
      </c>
      <c r="D118" s="57"/>
      <c r="E118" s="57">
        <v>90.9</v>
      </c>
      <c r="F118" s="57">
        <f t="shared" si="9"/>
        <v>1358.5</v>
      </c>
      <c r="G118" s="95">
        <f t="shared" si="10"/>
        <v>4.9389793374700055E-3</v>
      </c>
      <c r="H118" s="161">
        <f t="shared" si="11"/>
        <v>18.17544396188962</v>
      </c>
      <c r="I118" s="54">
        <f t="shared" si="12"/>
        <v>3.9985976716157166</v>
      </c>
      <c r="J118" s="54">
        <f t="shared" si="7"/>
        <v>7.9426690113457639</v>
      </c>
      <c r="K118" s="161">
        <v>3.8637587435385141</v>
      </c>
      <c r="L118" s="95">
        <f t="shared" si="8"/>
        <v>2.50132273745967E-2</v>
      </c>
    </row>
    <row r="119" spans="1:12" x14ac:dyDescent="0.2">
      <c r="A119" s="78">
        <f t="shared" si="13"/>
        <v>114</v>
      </c>
      <c r="B119" s="57" t="s">
        <v>612</v>
      </c>
      <c r="C119" s="57">
        <v>1398.4</v>
      </c>
      <c r="D119" s="57"/>
      <c r="E119" s="57"/>
      <c r="F119" s="57">
        <f t="shared" si="9"/>
        <v>1398.4</v>
      </c>
      <c r="G119" s="95">
        <f t="shared" si="10"/>
        <v>5.0840402690600344E-3</v>
      </c>
      <c r="H119" s="161">
        <f t="shared" si="11"/>
        <v>18.709268190140925</v>
      </c>
      <c r="I119" s="54">
        <f t="shared" si="12"/>
        <v>4.1160390018310036</v>
      </c>
      <c r="J119" s="54">
        <f t="shared" si="7"/>
        <v>8.1759501990915844</v>
      </c>
      <c r="K119" s="161">
        <v>3.9772397695725128</v>
      </c>
      <c r="L119" s="95">
        <f t="shared" si="8"/>
        <v>2.5013227374596696E-2</v>
      </c>
    </row>
    <row r="120" spans="1:12" x14ac:dyDescent="0.2">
      <c r="A120" s="78">
        <f t="shared" si="13"/>
        <v>115</v>
      </c>
      <c r="B120" s="57" t="s">
        <v>613</v>
      </c>
      <c r="C120" s="57">
        <v>270.39999999999998</v>
      </c>
      <c r="D120" s="57"/>
      <c r="E120" s="57"/>
      <c r="F120" s="57">
        <f t="shared" si="9"/>
        <v>270.39999999999998</v>
      </c>
      <c r="G120" s="95">
        <f t="shared" si="10"/>
        <v>9.8306957147728329E-4</v>
      </c>
      <c r="H120" s="161">
        <f t="shared" si="11"/>
        <v>3.6176960230364026</v>
      </c>
      <c r="I120" s="54">
        <f t="shared" si="12"/>
        <v>0.79589312506800858</v>
      </c>
      <c r="J120" s="54">
        <f t="shared" si="7"/>
        <v>1.580933162066908</v>
      </c>
      <c r="K120" s="161">
        <v>0.76905437191962767</v>
      </c>
      <c r="L120" s="95">
        <f t="shared" si="8"/>
        <v>2.5013227374596703E-2</v>
      </c>
    </row>
    <row r="121" spans="1:12" x14ac:dyDescent="0.2">
      <c r="A121" s="78">
        <f t="shared" si="13"/>
        <v>116</v>
      </c>
      <c r="B121" s="57" t="s">
        <v>614</v>
      </c>
      <c r="C121" s="57">
        <v>450.5</v>
      </c>
      <c r="D121" s="57">
        <v>29.8</v>
      </c>
      <c r="E121" s="57"/>
      <c r="F121" s="57">
        <f t="shared" si="9"/>
        <v>480.3</v>
      </c>
      <c r="G121" s="95">
        <f t="shared" si="10"/>
        <v>1.7461845975611657E-3</v>
      </c>
      <c r="H121" s="161">
        <f t="shared" si="11"/>
        <v>6.4259593190250897</v>
      </c>
      <c r="I121" s="54">
        <f t="shared" si="12"/>
        <v>1.4137110501855197</v>
      </c>
      <c r="J121" s="54">
        <f t="shared" si="7"/>
        <v>2.8081442224139641</v>
      </c>
      <c r="K121" s="161">
        <v>1.3660385163942204</v>
      </c>
      <c r="L121" s="95">
        <f t="shared" si="8"/>
        <v>2.5013227374596696E-2</v>
      </c>
    </row>
    <row r="122" spans="1:12" x14ac:dyDescent="0.2">
      <c r="A122" s="78">
        <f t="shared" si="13"/>
        <v>117</v>
      </c>
      <c r="B122" s="57" t="s">
        <v>615</v>
      </c>
      <c r="C122" s="57">
        <v>830.9</v>
      </c>
      <c r="D122" s="57">
        <v>89.8</v>
      </c>
      <c r="E122" s="57"/>
      <c r="F122" s="57">
        <f t="shared" si="9"/>
        <v>920.69999999999993</v>
      </c>
      <c r="G122" s="95">
        <f t="shared" si="10"/>
        <v>3.347308263532303E-3</v>
      </c>
      <c r="H122" s="161">
        <f t="shared" si="11"/>
        <v>12.318094409798874</v>
      </c>
      <c r="I122" s="54">
        <f t="shared" si="12"/>
        <v>2.7099807701557523</v>
      </c>
      <c r="J122" s="54">
        <f t="shared" si="7"/>
        <v>5.3830072570821077</v>
      </c>
      <c r="K122" s="161">
        <v>2.618596006754442</v>
      </c>
      <c r="L122" s="95">
        <f t="shared" si="8"/>
        <v>2.5013227374596693E-2</v>
      </c>
    </row>
    <row r="123" spans="1:12" x14ac:dyDescent="0.2">
      <c r="A123" s="78">
        <f t="shared" si="13"/>
        <v>118</v>
      </c>
      <c r="B123" s="57" t="s">
        <v>2120</v>
      </c>
      <c r="C123" s="79">
        <v>549.29999999999995</v>
      </c>
      <c r="D123" s="57">
        <v>73.599999999999994</v>
      </c>
      <c r="E123" s="57"/>
      <c r="F123" s="57">
        <f t="shared" si="9"/>
        <v>622.9</v>
      </c>
      <c r="G123" s="95">
        <f t="shared" si="10"/>
        <v>2.2646229144718927E-3</v>
      </c>
      <c r="H123" s="161">
        <f t="shared" si="11"/>
        <v>8.3338123252565648</v>
      </c>
      <c r="I123" s="54">
        <f t="shared" si="12"/>
        <v>1.8334387115564443</v>
      </c>
      <c r="J123" s="54">
        <f t="shared" si="7"/>
        <v>3.6418759861371188</v>
      </c>
      <c r="K123" s="161">
        <v>1.7716123086861539</v>
      </c>
      <c r="L123" s="95">
        <f t="shared" si="8"/>
        <v>2.5013227374596696E-2</v>
      </c>
    </row>
    <row r="124" spans="1:12" x14ac:dyDescent="0.2">
      <c r="A124" s="78">
        <f t="shared" si="13"/>
        <v>119</v>
      </c>
      <c r="B124" s="57" t="s">
        <v>2121</v>
      </c>
      <c r="C124" s="57">
        <v>473.9</v>
      </c>
      <c r="D124" s="57"/>
      <c r="E124" s="57"/>
      <c r="F124" s="57">
        <f t="shared" si="9"/>
        <v>473.9</v>
      </c>
      <c r="G124" s="95">
        <f t="shared" si="10"/>
        <v>1.7229166787096322E-3</v>
      </c>
      <c r="H124" s="161">
        <f t="shared" si="11"/>
        <v>6.3403333776514463</v>
      </c>
      <c r="I124" s="54">
        <f t="shared" si="12"/>
        <v>1.3948733430833182</v>
      </c>
      <c r="J124" s="54">
        <f t="shared" si="7"/>
        <v>2.770725686033682</v>
      </c>
      <c r="K124" s="161">
        <v>1.3478360460529273</v>
      </c>
      <c r="L124" s="95">
        <f t="shared" si="8"/>
        <v>2.5013227374596696E-2</v>
      </c>
    </row>
    <row r="125" spans="1:12" x14ac:dyDescent="0.2">
      <c r="A125" s="78">
        <f t="shared" si="13"/>
        <v>120</v>
      </c>
      <c r="B125" s="57" t="s">
        <v>2122</v>
      </c>
      <c r="C125" s="57">
        <v>696.4</v>
      </c>
      <c r="D125" s="57">
        <v>43.5</v>
      </c>
      <c r="E125" s="57"/>
      <c r="F125" s="57">
        <f t="shared" si="9"/>
        <v>739.9</v>
      </c>
      <c r="G125" s="95">
        <f t="shared" si="10"/>
        <v>2.6899895559764865E-3</v>
      </c>
      <c r="H125" s="161">
        <f t="shared" si="11"/>
        <v>9.8991615659934702</v>
      </c>
      <c r="I125" s="54">
        <f t="shared" si="12"/>
        <v>2.1778155445185634</v>
      </c>
      <c r="J125" s="54">
        <f t="shared" si="7"/>
        <v>4.3259336043391468</v>
      </c>
      <c r="K125" s="161">
        <v>2.1043762196129157</v>
      </c>
      <c r="L125" s="95">
        <f t="shared" si="8"/>
        <v>2.50132273745967E-2</v>
      </c>
    </row>
    <row r="126" spans="1:12" x14ac:dyDescent="0.2">
      <c r="A126" s="78">
        <f t="shared" si="13"/>
        <v>121</v>
      </c>
      <c r="B126" s="57" t="s">
        <v>2123</v>
      </c>
      <c r="C126" s="57">
        <v>774.6</v>
      </c>
      <c r="D126" s="57">
        <v>49.5</v>
      </c>
      <c r="E126" s="57"/>
      <c r="F126" s="57">
        <f t="shared" si="9"/>
        <v>824.1</v>
      </c>
      <c r="G126" s="95">
        <f t="shared" si="10"/>
        <v>2.996108113366972E-3</v>
      </c>
      <c r="H126" s="161">
        <f t="shared" si="11"/>
        <v>11.025677857190457</v>
      </c>
      <c r="I126" s="54">
        <f t="shared" si="12"/>
        <v>2.4256491285819006</v>
      </c>
      <c r="J126" s="54">
        <f t="shared" si="7"/>
        <v>4.8182212235922295</v>
      </c>
      <c r="K126" s="161">
        <v>2.3438524700405514</v>
      </c>
      <c r="L126" s="95">
        <f t="shared" si="8"/>
        <v>2.5013227374596696E-2</v>
      </c>
    </row>
    <row r="127" spans="1:12" x14ac:dyDescent="0.2">
      <c r="A127" s="78">
        <f t="shared" si="13"/>
        <v>122</v>
      </c>
      <c r="B127" s="57" t="s">
        <v>2124</v>
      </c>
      <c r="C127" s="57">
        <v>360</v>
      </c>
      <c r="D127" s="57"/>
      <c r="E127" s="57"/>
      <c r="F127" s="57">
        <f t="shared" si="9"/>
        <v>360</v>
      </c>
      <c r="G127" s="95">
        <f t="shared" si="10"/>
        <v>1.3088204353987501E-3</v>
      </c>
      <c r="H127" s="161">
        <f t="shared" si="11"/>
        <v>4.8164592022674002</v>
      </c>
      <c r="I127" s="54">
        <f t="shared" si="12"/>
        <v>1.059621024498828</v>
      </c>
      <c r="J127" s="54">
        <f t="shared" si="7"/>
        <v>2.1047926713908538</v>
      </c>
      <c r="K127" s="161">
        <v>1.0238889566977292</v>
      </c>
      <c r="L127" s="95">
        <f t="shared" si="8"/>
        <v>2.5013227374596696E-2</v>
      </c>
    </row>
    <row r="128" spans="1:12" x14ac:dyDescent="0.2">
      <c r="A128" s="78">
        <f t="shared" si="13"/>
        <v>123</v>
      </c>
      <c r="B128" s="57" t="s">
        <v>2125</v>
      </c>
      <c r="C128" s="57">
        <v>304.8</v>
      </c>
      <c r="D128" s="57"/>
      <c r="E128" s="57"/>
      <c r="F128" s="57">
        <f t="shared" si="9"/>
        <v>304.8</v>
      </c>
      <c r="G128" s="95">
        <f t="shared" si="10"/>
        <v>1.1081346353042751E-3</v>
      </c>
      <c r="H128" s="161">
        <f t="shared" si="11"/>
        <v>4.0779354579197324</v>
      </c>
      <c r="I128" s="54">
        <f t="shared" si="12"/>
        <v>0.89714580074234118</v>
      </c>
      <c r="J128" s="54">
        <f t="shared" si="7"/>
        <v>1.7820577951109231</v>
      </c>
      <c r="K128" s="161">
        <v>0.86689265000407734</v>
      </c>
      <c r="L128" s="95">
        <f t="shared" si="8"/>
        <v>2.5013227374596696E-2</v>
      </c>
    </row>
    <row r="129" spans="1:12" x14ac:dyDescent="0.2">
      <c r="A129" s="78">
        <f t="shared" si="13"/>
        <v>124</v>
      </c>
      <c r="B129" s="57" t="s">
        <v>2126</v>
      </c>
      <c r="C129" s="57">
        <v>821.7</v>
      </c>
      <c r="D129" s="57"/>
      <c r="E129" s="57"/>
      <c r="F129" s="57">
        <f t="shared" si="9"/>
        <v>821.7</v>
      </c>
      <c r="G129" s="95">
        <f t="shared" si="10"/>
        <v>2.9873826437976474E-3</v>
      </c>
      <c r="H129" s="161">
        <f t="shared" si="11"/>
        <v>10.993568129175342</v>
      </c>
      <c r="I129" s="54">
        <f t="shared" si="12"/>
        <v>2.4185849884185755</v>
      </c>
      <c r="J129" s="54">
        <f t="shared" si="7"/>
        <v>4.8041892724496247</v>
      </c>
      <c r="K129" s="161">
        <v>2.3370265436625672</v>
      </c>
      <c r="L129" s="95">
        <f t="shared" si="8"/>
        <v>2.50132273745967E-2</v>
      </c>
    </row>
    <row r="130" spans="1:12" x14ac:dyDescent="0.2">
      <c r="A130" s="78">
        <f t="shared" si="13"/>
        <v>125</v>
      </c>
      <c r="B130" s="57" t="s">
        <v>2127</v>
      </c>
      <c r="C130" s="57">
        <v>834.7</v>
      </c>
      <c r="D130" s="57"/>
      <c r="E130" s="57"/>
      <c r="F130" s="57">
        <f t="shared" si="9"/>
        <v>834.7</v>
      </c>
      <c r="G130" s="95">
        <f t="shared" si="10"/>
        <v>3.0346456039648242E-3</v>
      </c>
      <c r="H130" s="161">
        <f t="shared" si="11"/>
        <v>11.167495822590553</v>
      </c>
      <c r="I130" s="54">
        <f t="shared" si="12"/>
        <v>2.4568490809699215</v>
      </c>
      <c r="J130" s="54">
        <f t="shared" si="7"/>
        <v>4.8801956744720716</v>
      </c>
      <c r="K130" s="161">
        <v>2.3740003115433184</v>
      </c>
      <c r="L130" s="95">
        <f t="shared" si="8"/>
        <v>2.50132273745967E-2</v>
      </c>
    </row>
    <row r="131" spans="1:12" x14ac:dyDescent="0.2">
      <c r="A131" s="78">
        <f t="shared" si="13"/>
        <v>126</v>
      </c>
      <c r="B131" s="57" t="s">
        <v>2128</v>
      </c>
      <c r="C131" s="57">
        <v>321.8</v>
      </c>
      <c r="D131" s="57"/>
      <c r="E131" s="57"/>
      <c r="F131" s="57">
        <f t="shared" si="9"/>
        <v>321.8</v>
      </c>
      <c r="G131" s="95">
        <f t="shared" si="10"/>
        <v>1.1699400447536606E-3</v>
      </c>
      <c r="H131" s="161">
        <f t="shared" si="11"/>
        <v>4.3053793646934713</v>
      </c>
      <c r="I131" s="54">
        <f t="shared" si="12"/>
        <v>0.94718346023256372</v>
      </c>
      <c r="J131" s="54">
        <f t="shared" si="7"/>
        <v>1.8814507823710469</v>
      </c>
      <c r="K131" s="161">
        <v>0.9152429618481368</v>
      </c>
      <c r="L131" s="95">
        <f t="shared" si="8"/>
        <v>2.5013227374596703E-2</v>
      </c>
    </row>
    <row r="132" spans="1:12" x14ac:dyDescent="0.2">
      <c r="A132" s="78">
        <f t="shared" si="13"/>
        <v>127</v>
      </c>
      <c r="B132" s="57" t="s">
        <v>2129</v>
      </c>
      <c r="C132" s="57">
        <v>427</v>
      </c>
      <c r="D132" s="57"/>
      <c r="E132" s="57"/>
      <c r="F132" s="57">
        <f t="shared" si="9"/>
        <v>427</v>
      </c>
      <c r="G132" s="95">
        <f t="shared" si="10"/>
        <v>1.5524064608757396E-3</v>
      </c>
      <c r="H132" s="161">
        <f t="shared" si="11"/>
        <v>5.7128557760227219</v>
      </c>
      <c r="I132" s="54">
        <f t="shared" si="12"/>
        <v>1.2568282707249989</v>
      </c>
      <c r="J132" s="54">
        <f t="shared" si="7"/>
        <v>2.4965179741219297</v>
      </c>
      <c r="K132" s="161">
        <v>1.2144460680831399</v>
      </c>
      <c r="L132" s="95">
        <f t="shared" si="8"/>
        <v>2.50132273745967E-2</v>
      </c>
    </row>
    <row r="133" spans="1:12" x14ac:dyDescent="0.2">
      <c r="A133" s="78">
        <f t="shared" si="13"/>
        <v>128</v>
      </c>
      <c r="B133" s="57" t="s">
        <v>2130</v>
      </c>
      <c r="C133" s="57">
        <v>546.1</v>
      </c>
      <c r="D133" s="57"/>
      <c r="E133" s="57"/>
      <c r="F133" s="57">
        <f t="shared" ref="F133:F315" si="14">C133+D133+E133</f>
        <v>546.1</v>
      </c>
      <c r="G133" s="95">
        <f t="shared" si="10"/>
        <v>1.9854078882534931E-3</v>
      </c>
      <c r="H133" s="161">
        <f t="shared" si="11"/>
        <v>7.3063010287728547</v>
      </c>
      <c r="I133" s="54">
        <f t="shared" ref="I133:I194" si="15">H133*0.22</f>
        <v>1.607386226330028</v>
      </c>
      <c r="J133" s="54">
        <f t="shared" si="7"/>
        <v>3.1928535495737376</v>
      </c>
      <c r="K133" s="161">
        <v>1.5531826645906386</v>
      </c>
      <c r="L133" s="95">
        <f t="shared" si="8"/>
        <v>2.50132273745967E-2</v>
      </c>
    </row>
    <row r="134" spans="1:12" x14ac:dyDescent="0.2">
      <c r="A134" s="78">
        <f t="shared" si="13"/>
        <v>129</v>
      </c>
      <c r="B134" s="57" t="s">
        <v>2131</v>
      </c>
      <c r="C134" s="57">
        <v>912.32</v>
      </c>
      <c r="D134" s="57">
        <v>50</v>
      </c>
      <c r="E134" s="57"/>
      <c r="F134" s="57">
        <f t="shared" si="14"/>
        <v>962.32</v>
      </c>
      <c r="G134" s="95">
        <f t="shared" si="10"/>
        <v>3.4986224483136812E-3</v>
      </c>
      <c r="H134" s="161">
        <f t="shared" si="11"/>
        <v>12.874930609794347</v>
      </c>
      <c r="I134" s="54">
        <f t="shared" si="15"/>
        <v>2.8324847341547565</v>
      </c>
      <c r="J134" s="54">
        <f t="shared" ref="J134:J197" si="16">H134*0.437</f>
        <v>5.6263446764801301</v>
      </c>
      <c r="K134" s="161">
        <v>2.7369689466926634</v>
      </c>
      <c r="L134" s="95">
        <f t="shared" ref="L134:L197" si="17">(H134+I134+J134+K134)/F134</f>
        <v>2.50132273745967E-2</v>
      </c>
    </row>
    <row r="135" spans="1:12" x14ac:dyDescent="0.2">
      <c r="A135" s="78">
        <f t="shared" si="13"/>
        <v>130</v>
      </c>
      <c r="B135" s="57" t="s">
        <v>2132</v>
      </c>
      <c r="C135" s="57">
        <v>1925.1</v>
      </c>
      <c r="D135" s="57"/>
      <c r="E135" s="57"/>
      <c r="F135" s="57">
        <f t="shared" si="14"/>
        <v>1925.1</v>
      </c>
      <c r="G135" s="95">
        <f t="shared" ref="G135:G198" si="18">1/275056.83*F135</f>
        <v>6.9989172782948155E-3</v>
      </c>
      <c r="H135" s="161">
        <f t="shared" ref="H135:H198" si="19">G135*3680</f>
        <v>25.756015584124921</v>
      </c>
      <c r="I135" s="54">
        <f t="shared" si="15"/>
        <v>5.6663234285074822</v>
      </c>
      <c r="J135" s="54">
        <f t="shared" si="16"/>
        <v>11.25537881026259</v>
      </c>
      <c r="K135" s="161">
        <v>5.4752461959411072</v>
      </c>
      <c r="L135" s="95">
        <f t="shared" si="17"/>
        <v>2.50132273745967E-2</v>
      </c>
    </row>
    <row r="136" spans="1:12" x14ac:dyDescent="0.2">
      <c r="A136" s="78">
        <f t="shared" ref="A136:A199" si="20">A135+1</f>
        <v>131</v>
      </c>
      <c r="B136" s="57" t="s">
        <v>2133</v>
      </c>
      <c r="C136" s="57">
        <v>770.9</v>
      </c>
      <c r="D136" s="57"/>
      <c r="E136" s="57"/>
      <c r="F136" s="57">
        <f t="shared" si="14"/>
        <v>770.9</v>
      </c>
      <c r="G136" s="95">
        <f t="shared" si="18"/>
        <v>2.802693537913601E-3</v>
      </c>
      <c r="H136" s="161">
        <f t="shared" si="19"/>
        <v>10.313912219522052</v>
      </c>
      <c r="I136" s="54">
        <f t="shared" si="15"/>
        <v>2.2690606882948514</v>
      </c>
      <c r="J136" s="54">
        <f t="shared" si="16"/>
        <v>4.5071796399311372</v>
      </c>
      <c r="K136" s="161">
        <v>2.1925444353285535</v>
      </c>
      <c r="L136" s="95">
        <f t="shared" si="17"/>
        <v>2.5013227374596696E-2</v>
      </c>
    </row>
    <row r="137" spans="1:12" x14ac:dyDescent="0.2">
      <c r="A137" s="78">
        <f t="shared" si="20"/>
        <v>132</v>
      </c>
      <c r="B137" s="57" t="s">
        <v>2134</v>
      </c>
      <c r="C137" s="57">
        <v>1461.8</v>
      </c>
      <c r="D137" s="57">
        <v>44.9</v>
      </c>
      <c r="E137" s="57"/>
      <c r="F137" s="57">
        <f t="shared" si="14"/>
        <v>1506.7</v>
      </c>
      <c r="G137" s="95">
        <f t="shared" si="18"/>
        <v>5.4777770833758241E-3</v>
      </c>
      <c r="H137" s="161">
        <f t="shared" si="19"/>
        <v>20.158219666823033</v>
      </c>
      <c r="I137" s="54">
        <f t="shared" si="15"/>
        <v>4.4348083267010674</v>
      </c>
      <c r="J137" s="54">
        <f t="shared" si="16"/>
        <v>8.8091419944016653</v>
      </c>
      <c r="K137" s="161">
        <v>4.2852596973790789</v>
      </c>
      <c r="L137" s="95">
        <f t="shared" si="17"/>
        <v>2.50132273745967E-2</v>
      </c>
    </row>
    <row r="138" spans="1:12" x14ac:dyDescent="0.2">
      <c r="A138" s="78">
        <f t="shared" si="20"/>
        <v>133</v>
      </c>
      <c r="B138" s="57" t="s">
        <v>2135</v>
      </c>
      <c r="C138" s="57">
        <v>583.6</v>
      </c>
      <c r="D138" s="57"/>
      <c r="E138" s="57"/>
      <c r="F138" s="57">
        <f t="shared" si="14"/>
        <v>583.6</v>
      </c>
      <c r="G138" s="95">
        <f t="shared" si="18"/>
        <v>2.1217433502741961E-3</v>
      </c>
      <c r="H138" s="161">
        <f t="shared" si="19"/>
        <v>7.8080155290090412</v>
      </c>
      <c r="I138" s="54">
        <f t="shared" si="15"/>
        <v>1.717763416381989</v>
      </c>
      <c r="J138" s="54">
        <f t="shared" si="16"/>
        <v>3.4121027861769511</v>
      </c>
      <c r="K138" s="161">
        <v>1.659837764246652</v>
      </c>
      <c r="L138" s="95">
        <f t="shared" si="17"/>
        <v>2.5013227374596696E-2</v>
      </c>
    </row>
    <row r="139" spans="1:12" x14ac:dyDescent="0.2">
      <c r="A139" s="78">
        <f t="shared" si="20"/>
        <v>134</v>
      </c>
      <c r="B139" s="57" t="s">
        <v>2136</v>
      </c>
      <c r="C139" s="57">
        <v>399.2</v>
      </c>
      <c r="D139" s="57"/>
      <c r="E139" s="57"/>
      <c r="F139" s="57">
        <f t="shared" si="14"/>
        <v>399.2</v>
      </c>
      <c r="G139" s="95">
        <f t="shared" si="18"/>
        <v>1.4513364383643918E-3</v>
      </c>
      <c r="H139" s="161">
        <f t="shared" si="19"/>
        <v>5.3409180931809619</v>
      </c>
      <c r="I139" s="54">
        <f t="shared" si="15"/>
        <v>1.1750019804998115</v>
      </c>
      <c r="J139" s="54">
        <f t="shared" si="16"/>
        <v>2.3339812067200802</v>
      </c>
      <c r="K139" s="161">
        <v>1.1353790875381486</v>
      </c>
      <c r="L139" s="95">
        <f t="shared" si="17"/>
        <v>2.5013227374596696E-2</v>
      </c>
    </row>
    <row r="140" spans="1:12" x14ac:dyDescent="0.2">
      <c r="A140" s="78">
        <f t="shared" si="20"/>
        <v>135</v>
      </c>
      <c r="B140" s="57" t="s">
        <v>2137</v>
      </c>
      <c r="C140" s="57">
        <v>408.5</v>
      </c>
      <c r="D140" s="57"/>
      <c r="E140" s="57">
        <v>16.100000000000001</v>
      </c>
      <c r="F140" s="57">
        <f t="shared" si="14"/>
        <v>424.6</v>
      </c>
      <c r="G140" s="95">
        <f t="shared" si="18"/>
        <v>1.5436809913064147E-3</v>
      </c>
      <c r="H140" s="161">
        <f t="shared" si="19"/>
        <v>5.680746048007606</v>
      </c>
      <c r="I140" s="54">
        <f t="shared" si="15"/>
        <v>1.2497641305616733</v>
      </c>
      <c r="J140" s="54">
        <f t="shared" si="16"/>
        <v>2.482486022979324</v>
      </c>
      <c r="K140" s="161">
        <v>1.2076201417051549</v>
      </c>
      <c r="L140" s="95">
        <f t="shared" si="17"/>
        <v>2.5013227374596696E-2</v>
      </c>
    </row>
    <row r="141" spans="1:12" x14ac:dyDescent="0.2">
      <c r="A141" s="78">
        <f t="shared" si="20"/>
        <v>136</v>
      </c>
      <c r="B141" s="57" t="s">
        <v>2138</v>
      </c>
      <c r="C141" s="57">
        <v>744</v>
      </c>
      <c r="D141" s="57"/>
      <c r="E141" s="57">
        <v>108.9</v>
      </c>
      <c r="F141" s="57">
        <f t="shared" si="14"/>
        <v>852.9</v>
      </c>
      <c r="G141" s="95">
        <f t="shared" si="18"/>
        <v>3.1008137481988718E-3</v>
      </c>
      <c r="H141" s="161">
        <f t="shared" si="19"/>
        <v>11.410994593371848</v>
      </c>
      <c r="I141" s="54">
        <f t="shared" si="15"/>
        <v>2.5104188105418066</v>
      </c>
      <c r="J141" s="54">
        <f t="shared" si="16"/>
        <v>4.9866046373034978</v>
      </c>
      <c r="K141" s="161">
        <v>2.42576358657637</v>
      </c>
      <c r="L141" s="95">
        <f t="shared" si="17"/>
        <v>2.5013227374596696E-2</v>
      </c>
    </row>
    <row r="142" spans="1:12" x14ac:dyDescent="0.2">
      <c r="A142" s="78">
        <f t="shared" si="20"/>
        <v>137</v>
      </c>
      <c r="B142" s="57" t="s">
        <v>2139</v>
      </c>
      <c r="C142" s="57">
        <v>226.1</v>
      </c>
      <c r="D142" s="57"/>
      <c r="E142" s="57"/>
      <c r="F142" s="57">
        <f t="shared" si="14"/>
        <v>226.1</v>
      </c>
      <c r="G142" s="95">
        <f t="shared" si="18"/>
        <v>8.2201194567682611E-4</v>
      </c>
      <c r="H142" s="161">
        <f t="shared" si="19"/>
        <v>3.0250039600907201</v>
      </c>
      <c r="I142" s="54">
        <f t="shared" si="15"/>
        <v>0.66550087121995849</v>
      </c>
      <c r="J142" s="54">
        <f t="shared" si="16"/>
        <v>1.3219267305596447</v>
      </c>
      <c r="K142" s="161">
        <v>0.64305914752599036</v>
      </c>
      <c r="L142" s="95">
        <f t="shared" si="17"/>
        <v>2.5013227374596703E-2</v>
      </c>
    </row>
    <row r="143" spans="1:12" x14ac:dyDescent="0.2">
      <c r="A143" s="78">
        <f t="shared" si="20"/>
        <v>138</v>
      </c>
      <c r="B143" s="57" t="s">
        <v>2140</v>
      </c>
      <c r="C143" s="57">
        <v>481.6</v>
      </c>
      <c r="D143" s="57">
        <v>222</v>
      </c>
      <c r="E143" s="57"/>
      <c r="F143" s="57">
        <f t="shared" si="14"/>
        <v>703.6</v>
      </c>
      <c r="G143" s="95">
        <f t="shared" si="18"/>
        <v>2.5580168287404463E-3</v>
      </c>
      <c r="H143" s="161">
        <f t="shared" si="19"/>
        <v>9.413501929764843</v>
      </c>
      <c r="I143" s="54">
        <f t="shared" si="15"/>
        <v>2.0709704245482654</v>
      </c>
      <c r="J143" s="54">
        <f t="shared" si="16"/>
        <v>4.1137003433072366</v>
      </c>
      <c r="K143" s="161">
        <v>2.001134083145895</v>
      </c>
      <c r="L143" s="95">
        <f t="shared" si="17"/>
        <v>2.5013227374596703E-2</v>
      </c>
    </row>
    <row r="144" spans="1:12" x14ac:dyDescent="0.2">
      <c r="A144" s="78">
        <f t="shared" si="20"/>
        <v>139</v>
      </c>
      <c r="B144" s="57" t="s">
        <v>2141</v>
      </c>
      <c r="C144" s="57">
        <v>280.5</v>
      </c>
      <c r="D144" s="57">
        <v>98.9</v>
      </c>
      <c r="E144" s="57"/>
      <c r="F144" s="57">
        <f t="shared" si="14"/>
        <v>379.4</v>
      </c>
      <c r="G144" s="95">
        <f t="shared" si="18"/>
        <v>1.3793513144174604E-3</v>
      </c>
      <c r="H144" s="161">
        <f t="shared" si="19"/>
        <v>5.0760128370562541</v>
      </c>
      <c r="I144" s="54">
        <f t="shared" si="15"/>
        <v>1.1167228241523759</v>
      </c>
      <c r="J144" s="54">
        <f t="shared" si="16"/>
        <v>2.2182176097935828</v>
      </c>
      <c r="K144" s="161">
        <v>1.0790651949197734</v>
      </c>
      <c r="L144" s="95">
        <f t="shared" si="17"/>
        <v>2.5013227374596696E-2</v>
      </c>
    </row>
    <row r="145" spans="1:12" x14ac:dyDescent="0.2">
      <c r="A145" s="78">
        <f t="shared" si="20"/>
        <v>140</v>
      </c>
      <c r="B145" s="57" t="s">
        <v>2142</v>
      </c>
      <c r="C145" s="57">
        <v>206.6</v>
      </c>
      <c r="D145" s="57"/>
      <c r="E145" s="57">
        <v>28</v>
      </c>
      <c r="F145" s="57">
        <f t="shared" si="14"/>
        <v>234.6</v>
      </c>
      <c r="G145" s="95">
        <f t="shared" si="18"/>
        <v>8.5291465040151875E-4</v>
      </c>
      <c r="H145" s="161">
        <f t="shared" si="19"/>
        <v>3.1387259134775891</v>
      </c>
      <c r="I145" s="54">
        <f t="shared" si="15"/>
        <v>0.69051970096506965</v>
      </c>
      <c r="J145" s="54">
        <f t="shared" si="16"/>
        <v>1.3716232241897064</v>
      </c>
      <c r="K145" s="161">
        <v>0.66723430344802015</v>
      </c>
      <c r="L145" s="95">
        <f t="shared" si="17"/>
        <v>2.50132273745967E-2</v>
      </c>
    </row>
    <row r="146" spans="1:12" x14ac:dyDescent="0.2">
      <c r="A146" s="78">
        <f t="shared" si="20"/>
        <v>141</v>
      </c>
      <c r="B146" s="57" t="s">
        <v>2143</v>
      </c>
      <c r="C146" s="57">
        <v>230.6</v>
      </c>
      <c r="D146" s="57"/>
      <c r="E146" s="57"/>
      <c r="F146" s="57">
        <f t="shared" si="14"/>
        <v>230.6</v>
      </c>
      <c r="G146" s="95">
        <f t="shared" si="18"/>
        <v>8.3837220111931043E-4</v>
      </c>
      <c r="H146" s="161">
        <f t="shared" si="19"/>
        <v>3.0852097001190626</v>
      </c>
      <c r="I146" s="54">
        <f t="shared" si="15"/>
        <v>0.67874613402619377</v>
      </c>
      <c r="J146" s="54">
        <f t="shared" si="16"/>
        <v>1.3482366389520304</v>
      </c>
      <c r="K146" s="161">
        <v>0.65585775948471203</v>
      </c>
      <c r="L146" s="95">
        <f t="shared" si="17"/>
        <v>2.5013227374596696E-2</v>
      </c>
    </row>
    <row r="147" spans="1:12" x14ac:dyDescent="0.2">
      <c r="A147" s="78">
        <f t="shared" si="20"/>
        <v>142</v>
      </c>
      <c r="B147" s="57" t="s">
        <v>2144</v>
      </c>
      <c r="C147" s="57">
        <v>305.60000000000002</v>
      </c>
      <c r="D147" s="57"/>
      <c r="E147" s="57">
        <v>165.3</v>
      </c>
      <c r="F147" s="57">
        <f t="shared" si="14"/>
        <v>470.90000000000003</v>
      </c>
      <c r="G147" s="95">
        <f t="shared" si="18"/>
        <v>1.7120098417479762E-3</v>
      </c>
      <c r="H147" s="161">
        <f t="shared" si="19"/>
        <v>6.3001962176325526</v>
      </c>
      <c r="I147" s="54">
        <f t="shared" si="15"/>
        <v>1.3860431678791616</v>
      </c>
      <c r="J147" s="54">
        <f t="shared" si="16"/>
        <v>2.7531857471054253</v>
      </c>
      <c r="K147" s="161">
        <v>1.3393036380804464</v>
      </c>
      <c r="L147" s="95">
        <f t="shared" si="17"/>
        <v>2.5013227374596696E-2</v>
      </c>
    </row>
    <row r="148" spans="1:12" x14ac:dyDescent="0.2">
      <c r="A148" s="78">
        <f t="shared" si="20"/>
        <v>143</v>
      </c>
      <c r="B148" s="57" t="s">
        <v>2145</v>
      </c>
      <c r="C148" s="80">
        <v>2174.8000000000002</v>
      </c>
      <c r="D148" s="57"/>
      <c r="E148" s="57">
        <v>163.69999999999999</v>
      </c>
      <c r="F148" s="57">
        <f t="shared" si="14"/>
        <v>2338.5</v>
      </c>
      <c r="G148" s="95">
        <f t="shared" si="18"/>
        <v>8.5018794116110477E-3</v>
      </c>
      <c r="H148" s="161">
        <f t="shared" si="19"/>
        <v>31.286916234728654</v>
      </c>
      <c r="I148" s="54">
        <f t="shared" si="15"/>
        <v>6.883121571640304</v>
      </c>
      <c r="J148" s="54">
        <f t="shared" si="16"/>
        <v>13.672382394576422</v>
      </c>
      <c r="K148" s="161">
        <v>6.651012014548999</v>
      </c>
      <c r="L148" s="95">
        <f t="shared" si="17"/>
        <v>2.50132273745967E-2</v>
      </c>
    </row>
    <row r="149" spans="1:12" x14ac:dyDescent="0.2">
      <c r="A149" s="78">
        <f t="shared" si="20"/>
        <v>144</v>
      </c>
      <c r="B149" s="57" t="s">
        <v>2146</v>
      </c>
      <c r="C149" s="80">
        <v>308.60000000000002</v>
      </c>
      <c r="D149" s="57"/>
      <c r="E149" s="57"/>
      <c r="F149" s="57">
        <f t="shared" si="14"/>
        <v>308.60000000000002</v>
      </c>
      <c r="G149" s="95">
        <f t="shared" si="18"/>
        <v>1.121949962122373E-3</v>
      </c>
      <c r="H149" s="161">
        <f t="shared" si="19"/>
        <v>4.1287758606103324</v>
      </c>
      <c r="I149" s="54">
        <f t="shared" si="15"/>
        <v>0.90833068933427319</v>
      </c>
      <c r="J149" s="54">
        <f t="shared" si="16"/>
        <v>1.8042750510867152</v>
      </c>
      <c r="K149" s="161">
        <v>0.87770036676921992</v>
      </c>
      <c r="L149" s="95">
        <f t="shared" si="17"/>
        <v>2.5013227374596696E-2</v>
      </c>
    </row>
    <row r="150" spans="1:12" x14ac:dyDescent="0.2">
      <c r="A150" s="78">
        <f t="shared" si="20"/>
        <v>145</v>
      </c>
      <c r="B150" s="57" t="s">
        <v>2147</v>
      </c>
      <c r="C150" s="57">
        <v>441.9</v>
      </c>
      <c r="D150" s="57"/>
      <c r="E150" s="57"/>
      <c r="F150" s="57">
        <f t="shared" si="14"/>
        <v>441.9</v>
      </c>
      <c r="G150" s="95">
        <f t="shared" si="18"/>
        <v>1.6065770844519657E-3</v>
      </c>
      <c r="H150" s="161">
        <f t="shared" si="19"/>
        <v>5.9122036707832342</v>
      </c>
      <c r="I150" s="54">
        <f t="shared" si="15"/>
        <v>1.3006848075723114</v>
      </c>
      <c r="J150" s="54">
        <f t="shared" si="16"/>
        <v>2.5836330041322735</v>
      </c>
      <c r="K150" s="161">
        <v>1.2568236943464626</v>
      </c>
      <c r="L150" s="95">
        <f t="shared" si="17"/>
        <v>2.50132273745967E-2</v>
      </c>
    </row>
    <row r="151" spans="1:12" x14ac:dyDescent="0.2">
      <c r="A151" s="78">
        <f t="shared" si="20"/>
        <v>146</v>
      </c>
      <c r="B151" s="57" t="s">
        <v>2148</v>
      </c>
      <c r="C151" s="57">
        <v>358</v>
      </c>
      <c r="D151" s="57"/>
      <c r="E151" s="57"/>
      <c r="F151" s="57">
        <f t="shared" si="14"/>
        <v>358</v>
      </c>
      <c r="G151" s="95">
        <f t="shared" si="18"/>
        <v>1.3015492107576459E-3</v>
      </c>
      <c r="H151" s="161">
        <f t="shared" si="19"/>
        <v>4.7897010955881365</v>
      </c>
      <c r="I151" s="54">
        <f t="shared" si="15"/>
        <v>1.05373424102939</v>
      </c>
      <c r="J151" s="54">
        <f t="shared" si="16"/>
        <v>2.0930993787720156</v>
      </c>
      <c r="K151" s="161">
        <v>1.0182006847160752</v>
      </c>
      <c r="L151" s="95">
        <f t="shared" si="17"/>
        <v>2.5013227374596693E-2</v>
      </c>
    </row>
    <row r="152" spans="1:12" x14ac:dyDescent="0.2">
      <c r="A152" s="78">
        <f t="shared" si="20"/>
        <v>147</v>
      </c>
      <c r="B152" s="57" t="s">
        <v>2149</v>
      </c>
      <c r="C152" s="57">
        <v>438.7</v>
      </c>
      <c r="D152" s="57"/>
      <c r="E152" s="57"/>
      <c r="F152" s="57">
        <f t="shared" si="14"/>
        <v>438.7</v>
      </c>
      <c r="G152" s="95">
        <f t="shared" si="18"/>
        <v>1.594943125026199E-3</v>
      </c>
      <c r="H152" s="161">
        <f t="shared" si="19"/>
        <v>5.8693907000964121</v>
      </c>
      <c r="I152" s="54">
        <f t="shared" si="15"/>
        <v>1.2912659540212106</v>
      </c>
      <c r="J152" s="54">
        <f t="shared" si="16"/>
        <v>2.564923735942132</v>
      </c>
      <c r="K152" s="161">
        <v>1.2477224591758158</v>
      </c>
      <c r="L152" s="95">
        <f t="shared" si="17"/>
        <v>2.5013227374596693E-2</v>
      </c>
    </row>
    <row r="153" spans="1:12" x14ac:dyDescent="0.2">
      <c r="A153" s="78">
        <f t="shared" si="20"/>
        <v>148</v>
      </c>
      <c r="B153" s="57" t="s">
        <v>2150</v>
      </c>
      <c r="C153" s="57">
        <v>378.9</v>
      </c>
      <c r="D153" s="57"/>
      <c r="E153" s="57"/>
      <c r="F153" s="57">
        <f t="shared" si="14"/>
        <v>378.9</v>
      </c>
      <c r="G153" s="95">
        <f t="shared" si="18"/>
        <v>1.3775335082571844E-3</v>
      </c>
      <c r="H153" s="161">
        <f t="shared" si="19"/>
        <v>5.069323310386439</v>
      </c>
      <c r="I153" s="54">
        <f t="shared" si="15"/>
        <v>1.1152511282850166</v>
      </c>
      <c r="J153" s="54">
        <f t="shared" si="16"/>
        <v>2.2152942866388741</v>
      </c>
      <c r="K153" s="161">
        <v>1.0776431269243598</v>
      </c>
      <c r="L153" s="95">
        <f t="shared" si="17"/>
        <v>2.5013227374596703E-2</v>
      </c>
    </row>
    <row r="154" spans="1:12" x14ac:dyDescent="0.2">
      <c r="A154" s="78">
        <f t="shared" si="20"/>
        <v>149</v>
      </c>
      <c r="B154" s="57" t="s">
        <v>2151</v>
      </c>
      <c r="C154" s="57">
        <v>243.9</v>
      </c>
      <c r="D154" s="57">
        <v>16.2</v>
      </c>
      <c r="E154" s="57">
        <v>35.6</v>
      </c>
      <c r="F154" s="57">
        <f t="shared" si="14"/>
        <v>295.70000000000005</v>
      </c>
      <c r="G154" s="95">
        <f t="shared" si="18"/>
        <v>1.0750505631872513E-3</v>
      </c>
      <c r="H154" s="161">
        <f t="shared" si="19"/>
        <v>3.9561860725290847</v>
      </c>
      <c r="I154" s="54">
        <f t="shared" si="15"/>
        <v>0.87036093595639863</v>
      </c>
      <c r="J154" s="54">
        <f t="shared" si="16"/>
        <v>1.72885331369521</v>
      </c>
      <c r="K154" s="161">
        <v>0.84101101248755161</v>
      </c>
      <c r="L154" s="95">
        <f t="shared" si="17"/>
        <v>2.5013227374596696E-2</v>
      </c>
    </row>
    <row r="155" spans="1:12" x14ac:dyDescent="0.2">
      <c r="A155" s="78">
        <f t="shared" si="20"/>
        <v>150</v>
      </c>
      <c r="B155" s="57" t="s">
        <v>2152</v>
      </c>
      <c r="C155" s="57">
        <v>699.2</v>
      </c>
      <c r="D155" s="57"/>
      <c r="E155" s="57"/>
      <c r="F155" s="57">
        <f t="shared" si="14"/>
        <v>699.2</v>
      </c>
      <c r="G155" s="95">
        <f t="shared" si="18"/>
        <v>2.5420201345300172E-3</v>
      </c>
      <c r="H155" s="161">
        <f t="shared" si="19"/>
        <v>9.3546340950704625</v>
      </c>
      <c r="I155" s="54">
        <f t="shared" si="15"/>
        <v>2.0580195009155018</v>
      </c>
      <c r="J155" s="54">
        <f t="shared" si="16"/>
        <v>4.0879750995457922</v>
      </c>
      <c r="K155" s="161">
        <v>1.9886198847862564</v>
      </c>
      <c r="L155" s="95">
        <f t="shared" si="17"/>
        <v>2.5013227374596696E-2</v>
      </c>
    </row>
    <row r="156" spans="1:12" x14ac:dyDescent="0.2">
      <c r="A156" s="78">
        <f t="shared" si="20"/>
        <v>151</v>
      </c>
      <c r="B156" s="57" t="s">
        <v>2153</v>
      </c>
      <c r="C156" s="57">
        <v>765.5</v>
      </c>
      <c r="D156" s="57"/>
      <c r="E156" s="57"/>
      <c r="F156" s="57">
        <f t="shared" si="14"/>
        <v>765.5</v>
      </c>
      <c r="G156" s="95">
        <f t="shared" si="18"/>
        <v>2.78306123138262E-3</v>
      </c>
      <c r="H156" s="161">
        <f t="shared" si="19"/>
        <v>10.241665331488042</v>
      </c>
      <c r="I156" s="54">
        <f t="shared" si="15"/>
        <v>2.2531663729273692</v>
      </c>
      <c r="J156" s="54">
        <f t="shared" si="16"/>
        <v>4.4756077498602744</v>
      </c>
      <c r="K156" s="161">
        <v>2.177186100978088</v>
      </c>
      <c r="L156" s="95">
        <f t="shared" si="17"/>
        <v>2.5013227374596696E-2</v>
      </c>
    </row>
    <row r="157" spans="1:12" x14ac:dyDescent="0.2">
      <c r="A157" s="78">
        <f t="shared" si="20"/>
        <v>152</v>
      </c>
      <c r="B157" s="57" t="s">
        <v>2154</v>
      </c>
      <c r="C157" s="57">
        <v>774.85</v>
      </c>
      <c r="D157" s="57">
        <v>31.4</v>
      </c>
      <c r="E157" s="57"/>
      <c r="F157" s="57">
        <f t="shared" si="14"/>
        <v>806.25</v>
      </c>
      <c r="G157" s="95">
        <f t="shared" si="18"/>
        <v>2.9312124334451174E-3</v>
      </c>
      <c r="H157" s="161">
        <f t="shared" si="19"/>
        <v>10.786861755078032</v>
      </c>
      <c r="I157" s="54">
        <f t="shared" si="15"/>
        <v>2.3731095861171672</v>
      </c>
      <c r="J157" s="54">
        <f t="shared" si="16"/>
        <v>4.7138585869691001</v>
      </c>
      <c r="K157" s="161">
        <v>2.2930846426042892</v>
      </c>
      <c r="L157" s="95">
        <f t="shared" si="17"/>
        <v>2.5013227374596696E-2</v>
      </c>
    </row>
    <row r="158" spans="1:12" x14ac:dyDescent="0.2">
      <c r="A158" s="78">
        <f t="shared" si="20"/>
        <v>153</v>
      </c>
      <c r="B158" s="57" t="s">
        <v>2155</v>
      </c>
      <c r="C158" s="57">
        <v>506.14</v>
      </c>
      <c r="D158" s="57">
        <v>17.100000000000001</v>
      </c>
      <c r="E158" s="57"/>
      <c r="F158" s="57">
        <f t="shared" si="14"/>
        <v>523.24</v>
      </c>
      <c r="G158" s="95">
        <f t="shared" si="18"/>
        <v>1.9022977906056721E-3</v>
      </c>
      <c r="H158" s="161">
        <f t="shared" si="19"/>
        <v>7.0004558694288734</v>
      </c>
      <c r="I158" s="54">
        <f t="shared" si="15"/>
        <v>1.5401002912743522</v>
      </c>
      <c r="J158" s="54">
        <f t="shared" si="16"/>
        <v>3.0591992149404175</v>
      </c>
      <c r="K158" s="161">
        <v>1.488165715840333</v>
      </c>
      <c r="L158" s="95">
        <f t="shared" si="17"/>
        <v>2.5013227374596696E-2</v>
      </c>
    </row>
    <row r="159" spans="1:12" x14ac:dyDescent="0.2">
      <c r="A159" s="78">
        <f t="shared" si="20"/>
        <v>154</v>
      </c>
      <c r="B159" s="57" t="s">
        <v>2156</v>
      </c>
      <c r="C159" s="57">
        <v>574.20000000000005</v>
      </c>
      <c r="D159" s="57"/>
      <c r="E159" s="57"/>
      <c r="F159" s="57">
        <f t="shared" si="14"/>
        <v>574.20000000000005</v>
      </c>
      <c r="G159" s="95">
        <f t="shared" si="18"/>
        <v>2.0875685944610066E-3</v>
      </c>
      <c r="H159" s="161">
        <f t="shared" si="19"/>
        <v>7.6822524276165041</v>
      </c>
      <c r="I159" s="54">
        <f t="shared" si="15"/>
        <v>1.690095534075631</v>
      </c>
      <c r="J159" s="54">
        <f t="shared" si="16"/>
        <v>3.3571443108684123</v>
      </c>
      <c r="K159" s="161">
        <v>1.6331028859328782</v>
      </c>
      <c r="L159" s="95">
        <f t="shared" si="17"/>
        <v>2.50132273745967E-2</v>
      </c>
    </row>
    <row r="160" spans="1:12" x14ac:dyDescent="0.2">
      <c r="A160" s="78">
        <f t="shared" si="20"/>
        <v>155</v>
      </c>
      <c r="B160" s="57" t="s">
        <v>2157</v>
      </c>
      <c r="C160" s="57">
        <v>265.10000000000002</v>
      </c>
      <c r="D160" s="57"/>
      <c r="E160" s="57"/>
      <c r="F160" s="57">
        <f t="shared" si="14"/>
        <v>265.10000000000002</v>
      </c>
      <c r="G160" s="95">
        <f t="shared" si="18"/>
        <v>9.638008261783574E-4</v>
      </c>
      <c r="H160" s="161">
        <f t="shared" si="19"/>
        <v>3.5467870403363553</v>
      </c>
      <c r="I160" s="54">
        <f t="shared" si="15"/>
        <v>0.78029314887399814</v>
      </c>
      <c r="J160" s="54">
        <f t="shared" si="16"/>
        <v>1.5499459366269872</v>
      </c>
      <c r="K160" s="161">
        <v>0.75398045116824453</v>
      </c>
      <c r="L160" s="95">
        <f t="shared" si="17"/>
        <v>2.50132273745967E-2</v>
      </c>
    </row>
    <row r="161" spans="1:12" x14ac:dyDescent="0.2">
      <c r="A161" s="78">
        <f t="shared" si="20"/>
        <v>156</v>
      </c>
      <c r="B161" s="57" t="s">
        <v>2158</v>
      </c>
      <c r="C161" s="57">
        <v>733.7</v>
      </c>
      <c r="D161" s="57"/>
      <c r="E161" s="57"/>
      <c r="F161" s="57">
        <f t="shared" si="14"/>
        <v>733.7</v>
      </c>
      <c r="G161" s="95">
        <f t="shared" si="18"/>
        <v>2.6674487595890637E-3</v>
      </c>
      <c r="H161" s="161">
        <f t="shared" si="19"/>
        <v>9.8162114352877552</v>
      </c>
      <c r="I161" s="54">
        <f t="shared" si="15"/>
        <v>2.1595665157633062</v>
      </c>
      <c r="J161" s="54">
        <f t="shared" si="16"/>
        <v>4.289684397220749</v>
      </c>
      <c r="K161" s="161">
        <v>2.0867425764697889</v>
      </c>
      <c r="L161" s="95">
        <f t="shared" si="17"/>
        <v>2.50132273745967E-2</v>
      </c>
    </row>
    <row r="162" spans="1:12" x14ac:dyDescent="0.2">
      <c r="A162" s="78">
        <f t="shared" si="20"/>
        <v>157</v>
      </c>
      <c r="B162" s="57" t="s">
        <v>2159</v>
      </c>
      <c r="C162" s="57">
        <v>560.1</v>
      </c>
      <c r="D162" s="57"/>
      <c r="E162" s="57"/>
      <c r="F162" s="57">
        <f t="shared" si="14"/>
        <v>560.1</v>
      </c>
      <c r="G162" s="95">
        <f t="shared" si="18"/>
        <v>2.036306460741222E-3</v>
      </c>
      <c r="H162" s="161">
        <f t="shared" si="19"/>
        <v>7.4936077755276971</v>
      </c>
      <c r="I162" s="54">
        <f t="shared" si="15"/>
        <v>1.6485937106160933</v>
      </c>
      <c r="J162" s="54">
        <f t="shared" si="16"/>
        <v>3.2747065979056038</v>
      </c>
      <c r="K162" s="161">
        <v>1.5930005684622168</v>
      </c>
      <c r="L162" s="95">
        <f t="shared" si="17"/>
        <v>2.50132273745967E-2</v>
      </c>
    </row>
    <row r="163" spans="1:12" x14ac:dyDescent="0.2">
      <c r="A163" s="78">
        <f t="shared" si="20"/>
        <v>158</v>
      </c>
      <c r="B163" s="57" t="s">
        <v>2160</v>
      </c>
      <c r="C163" s="57">
        <v>635.20000000000005</v>
      </c>
      <c r="D163" s="57">
        <v>38.700000000000003</v>
      </c>
      <c r="E163" s="57"/>
      <c r="F163" s="57">
        <f t="shared" si="14"/>
        <v>673.90000000000009</v>
      </c>
      <c r="G163" s="95">
        <f t="shared" si="18"/>
        <v>2.4500391428200494E-3</v>
      </c>
      <c r="H163" s="161">
        <f t="shared" si="19"/>
        <v>9.0161440455777822</v>
      </c>
      <c r="I163" s="54">
        <f t="shared" si="15"/>
        <v>1.9835516900271122</v>
      </c>
      <c r="J163" s="54">
        <f t="shared" si="16"/>
        <v>3.9400549479174907</v>
      </c>
      <c r="K163" s="161">
        <v>1.9166632442183327</v>
      </c>
      <c r="L163" s="95">
        <f t="shared" si="17"/>
        <v>2.50132273745967E-2</v>
      </c>
    </row>
    <row r="164" spans="1:12" x14ac:dyDescent="0.2">
      <c r="A164" s="78">
        <f t="shared" si="20"/>
        <v>159</v>
      </c>
      <c r="B164" s="57" t="s">
        <v>2161</v>
      </c>
      <c r="C164" s="57">
        <v>485.6</v>
      </c>
      <c r="D164" s="57"/>
      <c r="E164" s="57"/>
      <c r="F164" s="57">
        <f t="shared" si="14"/>
        <v>485.6</v>
      </c>
      <c r="G164" s="95">
        <f t="shared" si="18"/>
        <v>1.7654533428600918E-3</v>
      </c>
      <c r="H164" s="161">
        <f t="shared" si="19"/>
        <v>6.4968683017251383</v>
      </c>
      <c r="I164" s="54">
        <f t="shared" si="15"/>
        <v>1.4293110263795303</v>
      </c>
      <c r="J164" s="54">
        <f t="shared" si="16"/>
        <v>2.8391314478538856</v>
      </c>
      <c r="K164" s="161">
        <v>1.3811124371456036</v>
      </c>
      <c r="L164" s="95">
        <f t="shared" si="17"/>
        <v>2.5013227374596696E-2</v>
      </c>
    </row>
    <row r="165" spans="1:12" x14ac:dyDescent="0.2">
      <c r="A165" s="78">
        <f t="shared" si="20"/>
        <v>160</v>
      </c>
      <c r="B165" s="57" t="s">
        <v>2162</v>
      </c>
      <c r="C165" s="57">
        <v>464.9</v>
      </c>
      <c r="D165" s="57"/>
      <c r="E165" s="57"/>
      <c r="F165" s="57">
        <f t="shared" si="14"/>
        <v>464.9</v>
      </c>
      <c r="G165" s="95">
        <f t="shared" si="18"/>
        <v>1.6901961678246636E-3</v>
      </c>
      <c r="H165" s="161">
        <f t="shared" si="19"/>
        <v>6.2199218975947623</v>
      </c>
      <c r="I165" s="54">
        <f t="shared" si="15"/>
        <v>1.3683828174708477</v>
      </c>
      <c r="J165" s="54">
        <f t="shared" si="16"/>
        <v>2.7181058692489111</v>
      </c>
      <c r="K165" s="161">
        <v>1.3222388221354842</v>
      </c>
      <c r="L165" s="95">
        <f t="shared" si="17"/>
        <v>2.50132273745967E-2</v>
      </c>
    </row>
    <row r="166" spans="1:12" x14ac:dyDescent="0.2">
      <c r="A166" s="78">
        <f t="shared" si="20"/>
        <v>161</v>
      </c>
      <c r="B166" s="57" t="s">
        <v>2163</v>
      </c>
      <c r="C166" s="57">
        <v>624.1</v>
      </c>
      <c r="D166" s="57"/>
      <c r="E166" s="57"/>
      <c r="F166" s="57">
        <f t="shared" si="14"/>
        <v>624.1</v>
      </c>
      <c r="G166" s="95">
        <f t="shared" si="18"/>
        <v>2.2689856492565555E-3</v>
      </c>
      <c r="H166" s="161">
        <f t="shared" si="19"/>
        <v>8.3498671892641241</v>
      </c>
      <c r="I166" s="54">
        <f t="shared" si="15"/>
        <v>1.8369707816381073</v>
      </c>
      <c r="J166" s="54">
        <f t="shared" si="16"/>
        <v>3.6488919617084221</v>
      </c>
      <c r="K166" s="161">
        <v>1.7750252718751469</v>
      </c>
      <c r="L166" s="95">
        <f t="shared" si="17"/>
        <v>2.50132273745967E-2</v>
      </c>
    </row>
    <row r="167" spans="1:12" x14ac:dyDescent="0.2">
      <c r="A167" s="78">
        <f t="shared" si="20"/>
        <v>162</v>
      </c>
      <c r="B167" s="57" t="s">
        <v>2164</v>
      </c>
      <c r="C167" s="57">
        <v>764.3</v>
      </c>
      <c r="D167" s="57"/>
      <c r="E167" s="57"/>
      <c r="F167" s="57">
        <f t="shared" si="14"/>
        <v>764.3</v>
      </c>
      <c r="G167" s="95">
        <f t="shared" si="18"/>
        <v>2.7786984965979572E-3</v>
      </c>
      <c r="H167" s="161">
        <f t="shared" si="19"/>
        <v>10.225610467480482</v>
      </c>
      <c r="I167" s="54">
        <f t="shared" si="15"/>
        <v>2.2496343028457062</v>
      </c>
      <c r="J167" s="54">
        <f t="shared" si="16"/>
        <v>4.4685917742889707</v>
      </c>
      <c r="K167" s="161">
        <v>2.1737731377890954</v>
      </c>
      <c r="L167" s="95">
        <f t="shared" si="17"/>
        <v>2.5013227374596696E-2</v>
      </c>
    </row>
    <row r="168" spans="1:12" x14ac:dyDescent="0.2">
      <c r="A168" s="78">
        <f t="shared" si="20"/>
        <v>163</v>
      </c>
      <c r="B168" s="57" t="s">
        <v>2165</v>
      </c>
      <c r="C168" s="57">
        <v>726.1</v>
      </c>
      <c r="D168" s="57"/>
      <c r="E168" s="57">
        <v>20.6</v>
      </c>
      <c r="F168" s="57">
        <f t="shared" si="14"/>
        <v>746.7</v>
      </c>
      <c r="G168" s="95">
        <f t="shared" si="18"/>
        <v>2.714711719756241E-3</v>
      </c>
      <c r="H168" s="161">
        <f t="shared" si="19"/>
        <v>9.9901391287029675</v>
      </c>
      <c r="I168" s="54">
        <f t="shared" si="15"/>
        <v>2.197830608314653</v>
      </c>
      <c r="J168" s="54">
        <f t="shared" si="16"/>
        <v>4.3656907992431968</v>
      </c>
      <c r="K168" s="161">
        <v>2.12371634435054</v>
      </c>
      <c r="L168" s="95">
        <f t="shared" si="17"/>
        <v>2.5013227374596703E-2</v>
      </c>
    </row>
    <row r="169" spans="1:12" x14ac:dyDescent="0.2">
      <c r="A169" s="78">
        <f t="shared" si="20"/>
        <v>164</v>
      </c>
      <c r="B169" s="57" t="s">
        <v>2166</v>
      </c>
      <c r="C169" s="57">
        <v>644.70000000000005</v>
      </c>
      <c r="D169" s="57">
        <v>38.200000000000003</v>
      </c>
      <c r="E169" s="57">
        <v>32.799999999999997</v>
      </c>
      <c r="F169" s="57">
        <f t="shared" si="14"/>
        <v>715.7</v>
      </c>
      <c r="G169" s="95">
        <f t="shared" si="18"/>
        <v>2.6020077378191265E-3</v>
      </c>
      <c r="H169" s="161">
        <f t="shared" si="19"/>
        <v>9.5753884751743854</v>
      </c>
      <c r="I169" s="54">
        <f t="shared" si="15"/>
        <v>2.1065854645383646</v>
      </c>
      <c r="J169" s="54">
        <f t="shared" si="16"/>
        <v>4.1844447636512063</v>
      </c>
      <c r="K169" s="161">
        <v>2.0355481286349022</v>
      </c>
      <c r="L169" s="95">
        <f t="shared" si="17"/>
        <v>2.5013227374596693E-2</v>
      </c>
    </row>
    <row r="170" spans="1:12" x14ac:dyDescent="0.2">
      <c r="A170" s="78">
        <f t="shared" si="20"/>
        <v>165</v>
      </c>
      <c r="B170" s="57" t="s">
        <v>2167</v>
      </c>
      <c r="C170" s="57">
        <v>233.7</v>
      </c>
      <c r="D170" s="57"/>
      <c r="E170" s="57"/>
      <c r="F170" s="57">
        <f t="shared" si="14"/>
        <v>233.7</v>
      </c>
      <c r="G170" s="95">
        <f t="shared" si="18"/>
        <v>8.4964259931302191E-4</v>
      </c>
      <c r="H170" s="161">
        <f t="shared" si="19"/>
        <v>3.1266847654719205</v>
      </c>
      <c r="I170" s="54">
        <f t="shared" si="15"/>
        <v>0.6878706484038225</v>
      </c>
      <c r="J170" s="54">
        <f t="shared" si="16"/>
        <v>1.3663612425112293</v>
      </c>
      <c r="K170" s="161">
        <v>0.66467458105627575</v>
      </c>
      <c r="L170" s="95">
        <f t="shared" si="17"/>
        <v>2.5013227374596696E-2</v>
      </c>
    </row>
    <row r="171" spans="1:12" x14ac:dyDescent="0.2">
      <c r="A171" s="78">
        <f t="shared" si="20"/>
        <v>166</v>
      </c>
      <c r="B171" s="57" t="s">
        <v>2168</v>
      </c>
      <c r="C171" s="57">
        <v>428.1</v>
      </c>
      <c r="D171" s="57">
        <v>104.4</v>
      </c>
      <c r="E171" s="57">
        <v>125.8</v>
      </c>
      <c r="F171" s="57">
        <f t="shared" si="14"/>
        <v>658.3</v>
      </c>
      <c r="G171" s="95">
        <f t="shared" si="18"/>
        <v>2.3933235906194363E-3</v>
      </c>
      <c r="H171" s="161">
        <f t="shared" si="19"/>
        <v>8.8074308134795256</v>
      </c>
      <c r="I171" s="54">
        <f t="shared" si="15"/>
        <v>1.9376347789654957</v>
      </c>
      <c r="J171" s="54">
        <f t="shared" si="16"/>
        <v>3.8488472654905528</v>
      </c>
      <c r="K171" s="161">
        <v>1.8722947227614306</v>
      </c>
      <c r="L171" s="95">
        <f t="shared" si="17"/>
        <v>2.50132273745967E-2</v>
      </c>
    </row>
    <row r="172" spans="1:12" x14ac:dyDescent="0.2">
      <c r="A172" s="78">
        <f t="shared" si="20"/>
        <v>167</v>
      </c>
      <c r="B172" s="57" t="s">
        <v>2169</v>
      </c>
      <c r="C172" s="57">
        <v>692.5</v>
      </c>
      <c r="D172" s="57"/>
      <c r="E172" s="57">
        <v>41</v>
      </c>
      <c r="F172" s="57">
        <f t="shared" si="14"/>
        <v>733.5</v>
      </c>
      <c r="G172" s="95">
        <f t="shared" si="18"/>
        <v>2.6667216371249534E-3</v>
      </c>
      <c r="H172" s="161">
        <f t="shared" si="19"/>
        <v>9.8135356246198278</v>
      </c>
      <c r="I172" s="54">
        <f t="shared" si="15"/>
        <v>2.1589778374163622</v>
      </c>
      <c r="J172" s="54">
        <f t="shared" si="16"/>
        <v>4.2885150679588646</v>
      </c>
      <c r="K172" s="161">
        <v>2.0861737492716235</v>
      </c>
      <c r="L172" s="95">
        <f t="shared" si="17"/>
        <v>2.50132273745967E-2</v>
      </c>
    </row>
    <row r="173" spans="1:12" x14ac:dyDescent="0.2">
      <c r="A173" s="78">
        <f t="shared" si="20"/>
        <v>168</v>
      </c>
      <c r="B173" s="57" t="s">
        <v>2170</v>
      </c>
      <c r="C173" s="57">
        <v>739</v>
      </c>
      <c r="D173" s="57"/>
      <c r="E173" s="57">
        <v>21.7</v>
      </c>
      <c r="F173" s="57">
        <f t="shared" si="14"/>
        <v>760.7</v>
      </c>
      <c r="G173" s="95">
        <f t="shared" si="18"/>
        <v>2.7656102922439703E-3</v>
      </c>
      <c r="H173" s="161">
        <f t="shared" si="19"/>
        <v>10.17744587545781</v>
      </c>
      <c r="I173" s="54">
        <f t="shared" si="15"/>
        <v>2.2390380926007181</v>
      </c>
      <c r="J173" s="54">
        <f t="shared" si="16"/>
        <v>4.447543847575063</v>
      </c>
      <c r="K173" s="161">
        <v>2.1635342482221183</v>
      </c>
      <c r="L173" s="95">
        <f t="shared" si="17"/>
        <v>2.5013227374596696E-2</v>
      </c>
    </row>
    <row r="174" spans="1:12" x14ac:dyDescent="0.2">
      <c r="A174" s="78">
        <f t="shared" si="20"/>
        <v>169</v>
      </c>
      <c r="B174" s="57" t="s">
        <v>2171</v>
      </c>
      <c r="C174" s="57">
        <v>571.5</v>
      </c>
      <c r="D174" s="57"/>
      <c r="E174" s="57"/>
      <c r="F174" s="57">
        <f t="shared" si="14"/>
        <v>571.5</v>
      </c>
      <c r="G174" s="95">
        <f t="shared" si="18"/>
        <v>2.0777524411955159E-3</v>
      </c>
      <c r="H174" s="161">
        <f t="shared" si="19"/>
        <v>7.6461289835994988</v>
      </c>
      <c r="I174" s="54">
        <f t="shared" si="15"/>
        <v>1.6821483763918896</v>
      </c>
      <c r="J174" s="54">
        <f t="shared" si="16"/>
        <v>3.3413583658329808</v>
      </c>
      <c r="K174" s="161">
        <v>1.625423718757645</v>
      </c>
      <c r="L174" s="95">
        <f t="shared" si="17"/>
        <v>2.50132273745967E-2</v>
      </c>
    </row>
    <row r="175" spans="1:12" x14ac:dyDescent="0.2">
      <c r="A175" s="78">
        <f t="shared" si="20"/>
        <v>170</v>
      </c>
      <c r="B175" s="57" t="s">
        <v>2172</v>
      </c>
      <c r="C175" s="57">
        <v>539.9</v>
      </c>
      <c r="D175" s="57">
        <v>31.5</v>
      </c>
      <c r="E175" s="57"/>
      <c r="F175" s="57">
        <f t="shared" si="14"/>
        <v>571.4</v>
      </c>
      <c r="G175" s="95">
        <f t="shared" si="18"/>
        <v>2.0773888799634605E-3</v>
      </c>
      <c r="H175" s="161">
        <f t="shared" si="19"/>
        <v>7.6447910782655351</v>
      </c>
      <c r="I175" s="54">
        <f t="shared" si="15"/>
        <v>1.6818540372184176</v>
      </c>
      <c r="J175" s="54">
        <f t="shared" si="16"/>
        <v>3.3407737012020386</v>
      </c>
      <c r="K175" s="161">
        <v>1.6251393051585621</v>
      </c>
      <c r="L175" s="95">
        <f t="shared" si="17"/>
        <v>2.50132273745967E-2</v>
      </c>
    </row>
    <row r="176" spans="1:12" x14ac:dyDescent="0.2">
      <c r="A176" s="78">
        <f t="shared" si="20"/>
        <v>171</v>
      </c>
      <c r="B176" s="57" t="s">
        <v>2173</v>
      </c>
      <c r="C176" s="57">
        <v>555.79999999999995</v>
      </c>
      <c r="D176" s="57">
        <v>65.2</v>
      </c>
      <c r="E176" s="57"/>
      <c r="F176" s="57">
        <f t="shared" si="14"/>
        <v>621</v>
      </c>
      <c r="G176" s="95">
        <f t="shared" si="18"/>
        <v>2.2577152510628441E-3</v>
      </c>
      <c r="H176" s="161">
        <f t="shared" si="19"/>
        <v>8.3083921239112666</v>
      </c>
      <c r="I176" s="54">
        <f t="shared" si="15"/>
        <v>1.8278462672604787</v>
      </c>
      <c r="J176" s="54">
        <f t="shared" si="16"/>
        <v>3.6307673581492237</v>
      </c>
      <c r="K176" s="161">
        <v>1.7662084503035829</v>
      </c>
      <c r="L176" s="95">
        <f t="shared" si="17"/>
        <v>2.5013227374596703E-2</v>
      </c>
    </row>
    <row r="177" spans="1:12" x14ac:dyDescent="0.2">
      <c r="A177" s="78">
        <f t="shared" si="20"/>
        <v>172</v>
      </c>
      <c r="B177" s="57" t="s">
        <v>2174</v>
      </c>
      <c r="C177" s="57">
        <v>627.5</v>
      </c>
      <c r="D177" s="57">
        <v>32.299999999999997</v>
      </c>
      <c r="E177" s="57"/>
      <c r="F177" s="57">
        <f t="shared" si="14"/>
        <v>659.8</v>
      </c>
      <c r="G177" s="95">
        <f t="shared" si="18"/>
        <v>2.3987770091002648E-3</v>
      </c>
      <c r="H177" s="161">
        <f t="shared" si="19"/>
        <v>8.8274993934889743</v>
      </c>
      <c r="I177" s="54">
        <f t="shared" si="15"/>
        <v>1.9420498665675743</v>
      </c>
      <c r="J177" s="54">
        <f t="shared" si="16"/>
        <v>3.8576172349546818</v>
      </c>
      <c r="K177" s="161">
        <v>1.8765609267476713</v>
      </c>
      <c r="L177" s="95">
        <f t="shared" si="17"/>
        <v>2.5013227374596703E-2</v>
      </c>
    </row>
    <row r="178" spans="1:12" x14ac:dyDescent="0.2">
      <c r="A178" s="78">
        <f t="shared" si="20"/>
        <v>173</v>
      </c>
      <c r="B178" s="57" t="s">
        <v>2175</v>
      </c>
      <c r="C178" s="57">
        <v>647.1</v>
      </c>
      <c r="D178" s="57">
        <v>50</v>
      </c>
      <c r="E178" s="57">
        <v>99.3</v>
      </c>
      <c r="F178" s="57">
        <f t="shared" si="14"/>
        <v>796.4</v>
      </c>
      <c r="G178" s="95">
        <f t="shared" si="18"/>
        <v>2.8954016520876791E-3</v>
      </c>
      <c r="H178" s="161">
        <f t="shared" si="19"/>
        <v>10.65507807968266</v>
      </c>
      <c r="I178" s="54">
        <f t="shared" si="15"/>
        <v>2.3441171775301854</v>
      </c>
      <c r="J178" s="54">
        <f t="shared" si="16"/>
        <v>4.6562691208213227</v>
      </c>
      <c r="K178" s="161">
        <v>2.2650699030946426</v>
      </c>
      <c r="L178" s="95">
        <f t="shared" si="17"/>
        <v>2.5013227374596696E-2</v>
      </c>
    </row>
    <row r="179" spans="1:12" x14ac:dyDescent="0.2">
      <c r="A179" s="78">
        <f t="shared" si="20"/>
        <v>174</v>
      </c>
      <c r="B179" s="57" t="s">
        <v>2176</v>
      </c>
      <c r="C179" s="57">
        <v>560.79999999999995</v>
      </c>
      <c r="D179" s="57"/>
      <c r="E179" s="57"/>
      <c r="F179" s="57">
        <f t="shared" si="14"/>
        <v>560.79999999999995</v>
      </c>
      <c r="G179" s="95">
        <f t="shared" si="18"/>
        <v>2.0388513893656083E-3</v>
      </c>
      <c r="H179" s="161">
        <f t="shared" si="19"/>
        <v>7.5029731128654387</v>
      </c>
      <c r="I179" s="54">
        <f t="shared" si="15"/>
        <v>1.6506540848303966</v>
      </c>
      <c r="J179" s="54">
        <f t="shared" si="16"/>
        <v>3.2787992503221965</v>
      </c>
      <c r="K179" s="161">
        <v>1.5949914636557956</v>
      </c>
      <c r="L179" s="95">
        <f t="shared" si="17"/>
        <v>2.5013227374596696E-2</v>
      </c>
    </row>
    <row r="180" spans="1:12" x14ac:dyDescent="0.2">
      <c r="A180" s="78">
        <f t="shared" si="20"/>
        <v>175</v>
      </c>
      <c r="B180" s="57" t="s">
        <v>2177</v>
      </c>
      <c r="C180" s="57">
        <v>584.1</v>
      </c>
      <c r="D180" s="57"/>
      <c r="E180" s="57"/>
      <c r="F180" s="57">
        <f t="shared" si="14"/>
        <v>584.1</v>
      </c>
      <c r="G180" s="95">
        <f t="shared" si="18"/>
        <v>2.1235611564344721E-3</v>
      </c>
      <c r="H180" s="161">
        <f t="shared" si="19"/>
        <v>7.8147050556788571</v>
      </c>
      <c r="I180" s="54">
        <f t="shared" si="15"/>
        <v>1.7192351122493486</v>
      </c>
      <c r="J180" s="54">
        <f t="shared" si="16"/>
        <v>3.4150261093316607</v>
      </c>
      <c r="K180" s="161">
        <v>1.6612598322420657</v>
      </c>
      <c r="L180" s="95">
        <f t="shared" si="17"/>
        <v>2.50132273745967E-2</v>
      </c>
    </row>
    <row r="181" spans="1:12" x14ac:dyDescent="0.2">
      <c r="A181" s="78">
        <f t="shared" si="20"/>
        <v>176</v>
      </c>
      <c r="B181" s="57" t="s">
        <v>2178</v>
      </c>
      <c r="C181" s="57">
        <v>557.1</v>
      </c>
      <c r="D181" s="57">
        <v>231.9</v>
      </c>
      <c r="E181" s="57"/>
      <c r="F181" s="57">
        <f t="shared" si="14"/>
        <v>789</v>
      </c>
      <c r="G181" s="95">
        <f t="shared" si="18"/>
        <v>2.8684981209155941E-3</v>
      </c>
      <c r="H181" s="161">
        <f t="shared" si="19"/>
        <v>10.556073084969386</v>
      </c>
      <c r="I181" s="54">
        <f t="shared" si="15"/>
        <v>2.3223360786932647</v>
      </c>
      <c r="J181" s="54">
        <f t="shared" si="16"/>
        <v>4.6130039381316212</v>
      </c>
      <c r="K181" s="161">
        <v>2.2440232967625233</v>
      </c>
      <c r="L181" s="95">
        <f t="shared" si="17"/>
        <v>2.50132273745967E-2</v>
      </c>
    </row>
    <row r="182" spans="1:12" x14ac:dyDescent="0.2">
      <c r="A182" s="78">
        <f t="shared" si="20"/>
        <v>177</v>
      </c>
      <c r="B182" s="57" t="s">
        <v>2179</v>
      </c>
      <c r="C182" s="57">
        <v>2669.4</v>
      </c>
      <c r="D182" s="57"/>
      <c r="E182" s="57">
        <v>28.5</v>
      </c>
      <c r="F182" s="57">
        <f t="shared" si="14"/>
        <v>2697.9</v>
      </c>
      <c r="G182" s="95">
        <f t="shared" si="18"/>
        <v>9.808518479617466E-3</v>
      </c>
      <c r="H182" s="161">
        <f t="shared" si="19"/>
        <v>36.095348004992275</v>
      </c>
      <c r="I182" s="54">
        <f t="shared" si="15"/>
        <v>7.9409765610983003</v>
      </c>
      <c r="J182" s="54">
        <f t="shared" si="16"/>
        <v>15.773667078181624</v>
      </c>
      <c r="K182" s="161">
        <v>7.6731944896522322</v>
      </c>
      <c r="L182" s="95">
        <f t="shared" si="17"/>
        <v>2.5013227374596696E-2</v>
      </c>
    </row>
    <row r="183" spans="1:12" x14ac:dyDescent="0.2">
      <c r="A183" s="78">
        <f t="shared" si="20"/>
        <v>178</v>
      </c>
      <c r="B183" s="57" t="s">
        <v>2180</v>
      </c>
      <c r="C183" s="81">
        <v>671.45</v>
      </c>
      <c r="D183" s="81"/>
      <c r="E183" s="81"/>
      <c r="F183" s="57">
        <f t="shared" si="14"/>
        <v>671.45</v>
      </c>
      <c r="G183" s="95">
        <f t="shared" si="18"/>
        <v>2.4411318926346967E-3</v>
      </c>
      <c r="H183" s="161">
        <f t="shared" si="19"/>
        <v>8.9833653648956844</v>
      </c>
      <c r="I183" s="54">
        <f t="shared" si="15"/>
        <v>1.9763403802770505</v>
      </c>
      <c r="J183" s="54">
        <f t="shared" si="16"/>
        <v>3.9257306644594139</v>
      </c>
      <c r="K183" s="161">
        <v>1.9096951110408065</v>
      </c>
      <c r="L183" s="95">
        <f t="shared" si="17"/>
        <v>2.5013227374596703E-2</v>
      </c>
    </row>
    <row r="184" spans="1:12" x14ac:dyDescent="0.2">
      <c r="A184" s="78">
        <f t="shared" si="20"/>
        <v>179</v>
      </c>
      <c r="B184" s="81" t="s">
        <v>829</v>
      </c>
      <c r="C184" s="81">
        <v>606.9</v>
      </c>
      <c r="D184" s="81"/>
      <c r="E184" s="81"/>
      <c r="F184" s="81">
        <f t="shared" si="14"/>
        <v>606.9</v>
      </c>
      <c r="G184" s="95">
        <f t="shared" si="18"/>
        <v>2.2064531173430595E-3</v>
      </c>
      <c r="H184" s="161">
        <f t="shared" si="19"/>
        <v>8.1197474718224587</v>
      </c>
      <c r="I184" s="54">
        <f t="shared" si="15"/>
        <v>1.7863444438009408</v>
      </c>
      <c r="J184" s="54">
        <f t="shared" si="16"/>
        <v>3.5483296451864144</v>
      </c>
      <c r="K184" s="161">
        <v>1.7261061328329217</v>
      </c>
      <c r="L184" s="162">
        <f t="shared" si="17"/>
        <v>2.5013227374596696E-2</v>
      </c>
    </row>
    <row r="185" spans="1:12" x14ac:dyDescent="0.2">
      <c r="A185" s="78">
        <f t="shared" si="20"/>
        <v>180</v>
      </c>
      <c r="B185" s="81" t="s">
        <v>830</v>
      </c>
      <c r="C185" s="81">
        <v>487</v>
      </c>
      <c r="D185" s="81"/>
      <c r="E185" s="81"/>
      <c r="F185" s="81">
        <f t="shared" si="14"/>
        <v>487</v>
      </c>
      <c r="G185" s="95">
        <f t="shared" si="18"/>
        <v>1.7705432001088647E-3</v>
      </c>
      <c r="H185" s="161">
        <f t="shared" si="19"/>
        <v>6.5155989764006224</v>
      </c>
      <c r="I185" s="54">
        <f t="shared" si="15"/>
        <v>1.4334317748081369</v>
      </c>
      <c r="J185" s="54">
        <f t="shared" si="16"/>
        <v>2.847316752687072</v>
      </c>
      <c r="K185" s="161">
        <v>1.3850942275327613</v>
      </c>
      <c r="L185" s="162">
        <f t="shared" si="17"/>
        <v>2.5013227374596696E-2</v>
      </c>
    </row>
    <row r="186" spans="1:12" x14ac:dyDescent="0.2">
      <c r="A186" s="78">
        <f t="shared" si="20"/>
        <v>181</v>
      </c>
      <c r="B186" s="81" t="s">
        <v>831</v>
      </c>
      <c r="C186" s="81">
        <v>450.5</v>
      </c>
      <c r="D186" s="81"/>
      <c r="E186" s="81"/>
      <c r="F186" s="81">
        <f t="shared" si="14"/>
        <v>450.5</v>
      </c>
      <c r="G186" s="95">
        <f t="shared" si="18"/>
        <v>1.6378433504087137E-3</v>
      </c>
      <c r="H186" s="161">
        <f t="shared" si="19"/>
        <v>6.0272635295040669</v>
      </c>
      <c r="I186" s="54">
        <f t="shared" si="15"/>
        <v>1.3259979764908947</v>
      </c>
      <c r="J186" s="54">
        <f t="shared" si="16"/>
        <v>2.6339141623932774</v>
      </c>
      <c r="K186" s="161">
        <v>1.2812832638675749</v>
      </c>
      <c r="L186" s="162">
        <f t="shared" si="17"/>
        <v>2.5013227374596703E-2</v>
      </c>
    </row>
    <row r="187" spans="1:12" x14ac:dyDescent="0.2">
      <c r="A187" s="78">
        <f t="shared" si="20"/>
        <v>182</v>
      </c>
      <c r="B187" s="81" t="s">
        <v>832</v>
      </c>
      <c r="C187" s="81">
        <v>2680.77</v>
      </c>
      <c r="D187" s="81"/>
      <c r="E187" s="81"/>
      <c r="F187" s="81">
        <f t="shared" si="14"/>
        <v>2680.77</v>
      </c>
      <c r="G187" s="95">
        <f t="shared" si="18"/>
        <v>9.7462404405664095E-3</v>
      </c>
      <c r="H187" s="161">
        <f t="shared" si="19"/>
        <v>35.866164821284386</v>
      </c>
      <c r="I187" s="54">
        <f t="shared" si="15"/>
        <v>7.8905562606825645</v>
      </c>
      <c r="J187" s="54">
        <f t="shared" si="16"/>
        <v>15.673514026901277</v>
      </c>
      <c r="K187" s="161">
        <v>7.6244744401293651</v>
      </c>
      <c r="L187" s="162">
        <f t="shared" si="17"/>
        <v>2.50132273745967E-2</v>
      </c>
    </row>
    <row r="188" spans="1:12" x14ac:dyDescent="0.2">
      <c r="A188" s="78">
        <f t="shared" si="20"/>
        <v>183</v>
      </c>
      <c r="B188" s="81" t="s">
        <v>833</v>
      </c>
      <c r="C188" s="81">
        <v>995.3</v>
      </c>
      <c r="D188" s="81"/>
      <c r="E188" s="81"/>
      <c r="F188" s="81">
        <f t="shared" si="14"/>
        <v>995.3</v>
      </c>
      <c r="G188" s="95">
        <f t="shared" si="18"/>
        <v>3.6185249426454887E-3</v>
      </c>
      <c r="H188" s="161">
        <f t="shared" si="19"/>
        <v>13.316171788935398</v>
      </c>
      <c r="I188" s="54">
        <f t="shared" si="15"/>
        <v>2.9295577935657877</v>
      </c>
      <c r="J188" s="54">
        <f t="shared" si="16"/>
        <v>5.8191670717647686</v>
      </c>
      <c r="K188" s="161">
        <v>2.8307685516701384</v>
      </c>
      <c r="L188" s="162">
        <f t="shared" si="17"/>
        <v>2.5013227374596696E-2</v>
      </c>
    </row>
    <row r="189" spans="1:12" x14ac:dyDescent="0.2">
      <c r="A189" s="78">
        <f t="shared" si="20"/>
        <v>184</v>
      </c>
      <c r="B189" s="81" t="s">
        <v>834</v>
      </c>
      <c r="C189" s="81">
        <v>2062.92</v>
      </c>
      <c r="D189" s="81"/>
      <c r="E189" s="81"/>
      <c r="F189" s="81">
        <f t="shared" si="14"/>
        <v>2062.92</v>
      </c>
      <c r="G189" s="95">
        <f t="shared" si="18"/>
        <v>7.4999773683133049E-3</v>
      </c>
      <c r="H189" s="161">
        <f t="shared" si="19"/>
        <v>27.599916715392961</v>
      </c>
      <c r="I189" s="54">
        <f t="shared" si="15"/>
        <v>6.0719816773864519</v>
      </c>
      <c r="J189" s="54">
        <f t="shared" si="16"/>
        <v>12.061163604626724</v>
      </c>
      <c r="K189" s="161">
        <v>5.8672250181968879</v>
      </c>
      <c r="L189" s="162">
        <f t="shared" si="17"/>
        <v>2.5013227374596703E-2</v>
      </c>
    </row>
    <row r="190" spans="1:12" x14ac:dyDescent="0.2">
      <c r="A190" s="78">
        <f t="shared" si="20"/>
        <v>185</v>
      </c>
      <c r="B190" s="81" t="s">
        <v>835</v>
      </c>
      <c r="C190" s="81">
        <v>706.9</v>
      </c>
      <c r="D190" s="81"/>
      <c r="E190" s="81">
        <v>19.8</v>
      </c>
      <c r="F190" s="81">
        <f t="shared" si="14"/>
        <v>726.69999999999993</v>
      </c>
      <c r="G190" s="95">
        <f t="shared" si="18"/>
        <v>2.6419994733451989E-3</v>
      </c>
      <c r="H190" s="161">
        <f t="shared" si="19"/>
        <v>9.7225580619103322</v>
      </c>
      <c r="I190" s="54">
        <f t="shared" si="15"/>
        <v>2.138962773620273</v>
      </c>
      <c r="J190" s="54">
        <f t="shared" si="16"/>
        <v>4.2487578730548154</v>
      </c>
      <c r="K190" s="161">
        <v>2.0668336245339991</v>
      </c>
      <c r="L190" s="162">
        <f t="shared" si="17"/>
        <v>2.5013227374596696E-2</v>
      </c>
    </row>
    <row r="191" spans="1:12" x14ac:dyDescent="0.2">
      <c r="A191" s="78">
        <f t="shared" si="20"/>
        <v>186</v>
      </c>
      <c r="B191" s="81" t="s">
        <v>836</v>
      </c>
      <c r="C191" s="81">
        <v>682.6</v>
      </c>
      <c r="D191" s="81"/>
      <c r="E191" s="81">
        <v>11.5</v>
      </c>
      <c r="F191" s="81">
        <f t="shared" si="14"/>
        <v>694.1</v>
      </c>
      <c r="G191" s="95">
        <f t="shared" si="18"/>
        <v>2.5234785116952014E-3</v>
      </c>
      <c r="H191" s="161">
        <f t="shared" si="19"/>
        <v>9.2864009230383413</v>
      </c>
      <c r="I191" s="54">
        <f t="shared" si="15"/>
        <v>2.0430082030684349</v>
      </c>
      <c r="J191" s="54">
        <f t="shared" si="16"/>
        <v>4.0581572033677551</v>
      </c>
      <c r="K191" s="161">
        <v>1.9741147912330383</v>
      </c>
      <c r="L191" s="162">
        <f t="shared" si="17"/>
        <v>2.50132273745967E-2</v>
      </c>
    </row>
    <row r="192" spans="1:12" x14ac:dyDescent="0.2">
      <c r="A192" s="78">
        <f t="shared" si="20"/>
        <v>187</v>
      </c>
      <c r="B192" s="81" t="s">
        <v>837</v>
      </c>
      <c r="C192" s="81">
        <v>770.3</v>
      </c>
      <c r="D192" s="81"/>
      <c r="E192" s="81"/>
      <c r="F192" s="81">
        <f t="shared" si="14"/>
        <v>770.3</v>
      </c>
      <c r="G192" s="95">
        <f t="shared" si="18"/>
        <v>2.8005121705212696E-3</v>
      </c>
      <c r="H192" s="161">
        <f t="shared" si="19"/>
        <v>10.305884787518272</v>
      </c>
      <c r="I192" s="54">
        <f t="shared" si="15"/>
        <v>2.2672946532540199</v>
      </c>
      <c r="J192" s="54">
        <f t="shared" si="16"/>
        <v>4.5036716521454849</v>
      </c>
      <c r="K192" s="161">
        <v>2.1908379537340577</v>
      </c>
      <c r="L192" s="162">
        <f t="shared" si="17"/>
        <v>2.5013227374596696E-2</v>
      </c>
    </row>
    <row r="193" spans="1:12" x14ac:dyDescent="0.2">
      <c r="A193" s="78">
        <f t="shared" si="20"/>
        <v>188</v>
      </c>
      <c r="B193" s="81" t="s">
        <v>838</v>
      </c>
      <c r="C193" s="81">
        <v>535.9</v>
      </c>
      <c r="D193" s="81"/>
      <c r="E193" s="81"/>
      <c r="F193" s="81">
        <f t="shared" si="14"/>
        <v>535.9</v>
      </c>
      <c r="G193" s="95">
        <f t="shared" si="18"/>
        <v>1.9483246425838615E-3</v>
      </c>
      <c r="H193" s="161">
        <f t="shared" si="19"/>
        <v>7.1698346847086105</v>
      </c>
      <c r="I193" s="54">
        <f t="shared" si="15"/>
        <v>1.5773636306358942</v>
      </c>
      <c r="J193" s="54">
        <f t="shared" si="16"/>
        <v>3.1332177572176629</v>
      </c>
      <c r="K193" s="161">
        <v>1.5241724774842029</v>
      </c>
      <c r="L193" s="162">
        <f t="shared" si="17"/>
        <v>2.50132273745967E-2</v>
      </c>
    </row>
    <row r="194" spans="1:12" x14ac:dyDescent="0.2">
      <c r="A194" s="78">
        <f t="shared" si="20"/>
        <v>189</v>
      </c>
      <c r="B194" s="81" t="s">
        <v>839</v>
      </c>
      <c r="C194" s="81">
        <v>732.5</v>
      </c>
      <c r="D194" s="81"/>
      <c r="E194" s="81">
        <v>60</v>
      </c>
      <c r="F194" s="81">
        <f t="shared" si="14"/>
        <v>792.5</v>
      </c>
      <c r="G194" s="95">
        <f t="shared" si="18"/>
        <v>2.8812227640375261E-3</v>
      </c>
      <c r="H194" s="161">
        <f t="shared" si="19"/>
        <v>10.602899771658096</v>
      </c>
      <c r="I194" s="54">
        <f t="shared" si="15"/>
        <v>2.3326379497647811</v>
      </c>
      <c r="J194" s="54">
        <f t="shared" si="16"/>
        <v>4.6334672002145885</v>
      </c>
      <c r="K194" s="161">
        <v>2.2539777727304178</v>
      </c>
      <c r="L194" s="162">
        <f t="shared" si="17"/>
        <v>2.50132273745967E-2</v>
      </c>
    </row>
    <row r="195" spans="1:12" x14ac:dyDescent="0.2">
      <c r="A195" s="78">
        <f t="shared" si="20"/>
        <v>190</v>
      </c>
      <c r="B195" s="81" t="s">
        <v>840</v>
      </c>
      <c r="C195" s="81">
        <v>665.7</v>
      </c>
      <c r="D195" s="81"/>
      <c r="E195" s="81"/>
      <c r="F195" s="81">
        <f t="shared" si="14"/>
        <v>665.7</v>
      </c>
      <c r="G195" s="95">
        <f t="shared" si="18"/>
        <v>2.4202271217915222E-3</v>
      </c>
      <c r="H195" s="161">
        <f t="shared" si="19"/>
        <v>8.9064358081928017</v>
      </c>
      <c r="I195" s="54">
        <f t="shared" ref="I195:I257" si="21">H195*0.22</f>
        <v>1.9594158778024164</v>
      </c>
      <c r="J195" s="54">
        <f t="shared" si="16"/>
        <v>3.8921124481802543</v>
      </c>
      <c r="K195" s="161">
        <v>1.8933413290935508</v>
      </c>
      <c r="L195" s="162">
        <f t="shared" si="17"/>
        <v>2.5013227374596696E-2</v>
      </c>
    </row>
    <row r="196" spans="1:12" x14ac:dyDescent="0.2">
      <c r="A196" s="78">
        <f t="shared" si="20"/>
        <v>191</v>
      </c>
      <c r="B196" s="81" t="s">
        <v>841</v>
      </c>
      <c r="C196" s="81">
        <v>772.6</v>
      </c>
      <c r="D196" s="81">
        <v>46.1</v>
      </c>
      <c r="E196" s="81"/>
      <c r="F196" s="81">
        <f t="shared" si="14"/>
        <v>818.7</v>
      </c>
      <c r="G196" s="95">
        <f t="shared" si="18"/>
        <v>2.9764758068359909E-3</v>
      </c>
      <c r="H196" s="161">
        <f t="shared" si="19"/>
        <v>10.953430969156447</v>
      </c>
      <c r="I196" s="54">
        <f t="shared" si="21"/>
        <v>2.4097548132144184</v>
      </c>
      <c r="J196" s="54">
        <f t="shared" si="16"/>
        <v>4.7866493335213676</v>
      </c>
      <c r="K196" s="161">
        <v>2.3284941356900859</v>
      </c>
      <c r="L196" s="162">
        <f t="shared" si="17"/>
        <v>2.5013227374596696E-2</v>
      </c>
    </row>
    <row r="197" spans="1:12" x14ac:dyDescent="0.2">
      <c r="A197" s="78">
        <f t="shared" si="20"/>
        <v>192</v>
      </c>
      <c r="B197" s="81" t="s">
        <v>842</v>
      </c>
      <c r="C197" s="81">
        <v>659.7</v>
      </c>
      <c r="D197" s="81"/>
      <c r="E197" s="81"/>
      <c r="F197" s="81">
        <f t="shared" si="14"/>
        <v>659.7</v>
      </c>
      <c r="G197" s="95">
        <f t="shared" si="18"/>
        <v>2.3984134478682098E-3</v>
      </c>
      <c r="H197" s="161">
        <f t="shared" si="19"/>
        <v>8.8261614881550123</v>
      </c>
      <c r="I197" s="54">
        <f t="shared" si="21"/>
        <v>1.9417555273941027</v>
      </c>
      <c r="J197" s="54">
        <f t="shared" si="16"/>
        <v>3.8570325703237405</v>
      </c>
      <c r="K197" s="161">
        <v>1.8762765131485888</v>
      </c>
      <c r="L197" s="162">
        <f t="shared" si="17"/>
        <v>2.50132273745967E-2</v>
      </c>
    </row>
    <row r="198" spans="1:12" x14ac:dyDescent="0.2">
      <c r="A198" s="78">
        <f t="shared" si="20"/>
        <v>193</v>
      </c>
      <c r="B198" s="81" t="s">
        <v>843</v>
      </c>
      <c r="C198" s="81">
        <v>1045.7</v>
      </c>
      <c r="D198" s="81"/>
      <c r="E198" s="81">
        <v>87.3</v>
      </c>
      <c r="F198" s="81">
        <f t="shared" si="14"/>
        <v>1133</v>
      </c>
      <c r="G198" s="95">
        <f t="shared" si="18"/>
        <v>4.1191487591855109E-3</v>
      </c>
      <c r="H198" s="161">
        <f t="shared" si="19"/>
        <v>15.158467433802681</v>
      </c>
      <c r="I198" s="54">
        <f t="shared" si="21"/>
        <v>3.3348628354365899</v>
      </c>
      <c r="J198" s="54">
        <f t="shared" ref="J198:J261" si="22">H198*0.437</f>
        <v>6.6242502685717719</v>
      </c>
      <c r="K198" s="161">
        <v>3.2224060776070202</v>
      </c>
      <c r="L198" s="162">
        <f t="shared" ref="L198:L261" si="23">(H198+I198+J198+K198)/F198</f>
        <v>2.50132273745967E-2</v>
      </c>
    </row>
    <row r="199" spans="1:12" x14ac:dyDescent="0.2">
      <c r="A199" s="78">
        <f t="shared" si="20"/>
        <v>194</v>
      </c>
      <c r="B199" s="81" t="s">
        <v>844</v>
      </c>
      <c r="C199" s="81">
        <v>610.5</v>
      </c>
      <c r="D199" s="81"/>
      <c r="E199" s="81">
        <v>114</v>
      </c>
      <c r="F199" s="81">
        <f t="shared" si="14"/>
        <v>724.5</v>
      </c>
      <c r="G199" s="95">
        <f t="shared" ref="G199:G262" si="24">1/275056.83*F199</f>
        <v>2.6340011262399846E-3</v>
      </c>
      <c r="H199" s="161">
        <f t="shared" ref="H199:H262" si="25">G199*3680</f>
        <v>9.6931241445631429</v>
      </c>
      <c r="I199" s="54">
        <f t="shared" si="21"/>
        <v>2.1324873118038914</v>
      </c>
      <c r="J199" s="54">
        <f t="shared" si="22"/>
        <v>4.2358952511740933</v>
      </c>
      <c r="K199" s="161">
        <v>2.0605765253541799</v>
      </c>
      <c r="L199" s="162">
        <f t="shared" si="23"/>
        <v>2.5013227374596696E-2</v>
      </c>
    </row>
    <row r="200" spans="1:12" x14ac:dyDescent="0.2">
      <c r="A200" s="78">
        <f t="shared" ref="A200:A263" si="26">A199+1</f>
        <v>195</v>
      </c>
      <c r="B200" s="81" t="s">
        <v>845</v>
      </c>
      <c r="C200" s="81">
        <v>1026.5</v>
      </c>
      <c r="D200" s="81"/>
      <c r="E200" s="81"/>
      <c r="F200" s="81">
        <f t="shared" si="14"/>
        <v>1026.5</v>
      </c>
      <c r="G200" s="95">
        <f t="shared" si="24"/>
        <v>3.7319560470467136E-3</v>
      </c>
      <c r="H200" s="161">
        <f t="shared" si="25"/>
        <v>13.733598253131905</v>
      </c>
      <c r="I200" s="54">
        <f t="shared" si="21"/>
        <v>3.0213916156890193</v>
      </c>
      <c r="J200" s="54">
        <f t="shared" si="22"/>
        <v>6.0015824366186425</v>
      </c>
      <c r="K200" s="161">
        <v>2.9195055945839417</v>
      </c>
      <c r="L200" s="162">
        <f t="shared" si="23"/>
        <v>2.50132273745967E-2</v>
      </c>
    </row>
    <row r="201" spans="1:12" x14ac:dyDescent="0.2">
      <c r="A201" s="78">
        <f t="shared" si="26"/>
        <v>196</v>
      </c>
      <c r="B201" s="81" t="s">
        <v>846</v>
      </c>
      <c r="C201" s="81">
        <v>244.6</v>
      </c>
      <c r="D201" s="81"/>
      <c r="E201" s="81">
        <v>133.1</v>
      </c>
      <c r="F201" s="81">
        <f t="shared" si="14"/>
        <v>377.7</v>
      </c>
      <c r="G201" s="95">
        <f t="shared" si="24"/>
        <v>1.3731707734725219E-3</v>
      </c>
      <c r="H201" s="161">
        <f t="shared" si="25"/>
        <v>5.0532684463788806</v>
      </c>
      <c r="I201" s="54">
        <f t="shared" si="21"/>
        <v>1.1117190582033538</v>
      </c>
      <c r="J201" s="54">
        <f t="shared" si="22"/>
        <v>2.2082783110675708</v>
      </c>
      <c r="K201" s="161">
        <v>1.0742301637353675</v>
      </c>
      <c r="L201" s="162">
        <f t="shared" si="23"/>
        <v>2.50132273745967E-2</v>
      </c>
    </row>
    <row r="202" spans="1:12" x14ac:dyDescent="0.2">
      <c r="A202" s="78">
        <f t="shared" si="26"/>
        <v>197</v>
      </c>
      <c r="B202" s="81" t="s">
        <v>847</v>
      </c>
      <c r="C202" s="81">
        <v>950.1</v>
      </c>
      <c r="D202" s="81"/>
      <c r="E202" s="81"/>
      <c r="F202" s="81">
        <f t="shared" si="14"/>
        <v>950.1</v>
      </c>
      <c r="G202" s="95">
        <f t="shared" si="24"/>
        <v>3.4541952657565346E-3</v>
      </c>
      <c r="H202" s="161">
        <f t="shared" si="25"/>
        <v>12.711438577984048</v>
      </c>
      <c r="I202" s="54">
        <f t="shared" si="21"/>
        <v>2.7965164871564903</v>
      </c>
      <c r="J202" s="54">
        <f t="shared" si="22"/>
        <v>5.5548986585790292</v>
      </c>
      <c r="K202" s="161">
        <v>2.7022136048847574</v>
      </c>
      <c r="L202" s="162">
        <f t="shared" si="23"/>
        <v>2.50132273745967E-2</v>
      </c>
    </row>
    <row r="203" spans="1:12" x14ac:dyDescent="0.2">
      <c r="A203" s="78">
        <f t="shared" si="26"/>
        <v>198</v>
      </c>
      <c r="B203" s="81" t="s">
        <v>848</v>
      </c>
      <c r="C203" s="81">
        <v>760.7</v>
      </c>
      <c r="D203" s="81"/>
      <c r="E203" s="81">
        <v>125</v>
      </c>
      <c r="F203" s="81">
        <f t="shared" si="14"/>
        <v>885.7</v>
      </c>
      <c r="G203" s="95">
        <f t="shared" si="24"/>
        <v>3.2200618323129804E-3</v>
      </c>
      <c r="H203" s="161">
        <f t="shared" si="25"/>
        <v>11.849827542911768</v>
      </c>
      <c r="I203" s="54">
        <f t="shared" si="21"/>
        <v>2.6069620594405891</v>
      </c>
      <c r="J203" s="54">
        <f t="shared" si="22"/>
        <v>5.1783746362524425</v>
      </c>
      <c r="K203" s="161">
        <v>2.5190512470754962</v>
      </c>
      <c r="L203" s="162">
        <f t="shared" si="23"/>
        <v>2.5013227374596696E-2</v>
      </c>
    </row>
    <row r="204" spans="1:12" x14ac:dyDescent="0.2">
      <c r="A204" s="78">
        <f t="shared" si="26"/>
        <v>199</v>
      </c>
      <c r="B204" s="81" t="s">
        <v>849</v>
      </c>
      <c r="C204" s="81">
        <v>254.2</v>
      </c>
      <c r="D204" s="81"/>
      <c r="E204" s="81"/>
      <c r="F204" s="81">
        <f t="shared" si="14"/>
        <v>254.2</v>
      </c>
      <c r="G204" s="95">
        <f t="shared" si="24"/>
        <v>9.241726518843396E-4</v>
      </c>
      <c r="H204" s="161">
        <f t="shared" si="25"/>
        <v>3.4009553589343695</v>
      </c>
      <c r="I204" s="54">
        <f t="shared" si="21"/>
        <v>0.7482101789655613</v>
      </c>
      <c r="J204" s="54">
        <f t="shared" si="22"/>
        <v>1.4862174918543194</v>
      </c>
      <c r="K204" s="161">
        <v>0.72297936886822978</v>
      </c>
      <c r="L204" s="162">
        <f t="shared" si="23"/>
        <v>2.5013227374596696E-2</v>
      </c>
    </row>
    <row r="205" spans="1:12" x14ac:dyDescent="0.2">
      <c r="A205" s="78">
        <f t="shared" si="26"/>
        <v>200</v>
      </c>
      <c r="B205" s="81" t="s">
        <v>850</v>
      </c>
      <c r="C205" s="81">
        <v>302.2</v>
      </c>
      <c r="D205" s="81"/>
      <c r="E205" s="81">
        <v>39.799999999999997</v>
      </c>
      <c r="F205" s="81">
        <f t="shared" si="14"/>
        <v>342</v>
      </c>
      <c r="G205" s="95">
        <f t="shared" si="24"/>
        <v>1.2433794136288126E-3</v>
      </c>
      <c r="H205" s="161">
        <f t="shared" si="25"/>
        <v>4.5756362421540304</v>
      </c>
      <c r="I205" s="54">
        <f t="shared" si="21"/>
        <v>1.0066399732738867</v>
      </c>
      <c r="J205" s="54">
        <f t="shared" si="22"/>
        <v>1.9995530378213113</v>
      </c>
      <c r="K205" s="161">
        <v>0.97269450886284259</v>
      </c>
      <c r="L205" s="162">
        <f t="shared" si="23"/>
        <v>2.50132273745967E-2</v>
      </c>
    </row>
    <row r="206" spans="1:12" x14ac:dyDescent="0.2">
      <c r="A206" s="78">
        <f t="shared" si="26"/>
        <v>201</v>
      </c>
      <c r="B206" s="81" t="s">
        <v>2349</v>
      </c>
      <c r="C206" s="81">
        <v>405.7</v>
      </c>
      <c r="D206" s="81">
        <v>122.9</v>
      </c>
      <c r="E206" s="81">
        <v>22.3</v>
      </c>
      <c r="F206" s="81">
        <f t="shared" si="14"/>
        <v>550.9</v>
      </c>
      <c r="G206" s="95">
        <f t="shared" si="24"/>
        <v>2.0028588273921428E-3</v>
      </c>
      <c r="H206" s="161">
        <f t="shared" si="25"/>
        <v>7.3705204848030856</v>
      </c>
      <c r="I206" s="54">
        <f t="shared" si="21"/>
        <v>1.621514506656679</v>
      </c>
      <c r="J206" s="54">
        <f t="shared" si="22"/>
        <v>3.2209174518589485</v>
      </c>
      <c r="K206" s="161">
        <v>1.5668345173466081</v>
      </c>
      <c r="L206" s="162">
        <f t="shared" si="23"/>
        <v>2.50132273745967E-2</v>
      </c>
    </row>
    <row r="207" spans="1:12" x14ac:dyDescent="0.2">
      <c r="A207" s="78">
        <f t="shared" si="26"/>
        <v>202</v>
      </c>
      <c r="B207" s="81" t="s">
        <v>2350</v>
      </c>
      <c r="C207" s="81">
        <v>1271.93</v>
      </c>
      <c r="D207" s="81">
        <v>43.5</v>
      </c>
      <c r="E207" s="81">
        <v>59.1</v>
      </c>
      <c r="F207" s="81">
        <f t="shared" si="14"/>
        <v>1374.53</v>
      </c>
      <c r="G207" s="95">
        <f t="shared" si="24"/>
        <v>4.9972582029684555E-3</v>
      </c>
      <c r="H207" s="161">
        <f t="shared" si="25"/>
        <v>18.389910186923917</v>
      </c>
      <c r="I207" s="54">
        <f t="shared" si="21"/>
        <v>4.0457802411232615</v>
      </c>
      <c r="J207" s="54">
        <f t="shared" si="22"/>
        <v>8.0363907516857509</v>
      </c>
      <c r="K207" s="161">
        <v>3.9093502434714713</v>
      </c>
      <c r="L207" s="162">
        <f t="shared" si="23"/>
        <v>2.5013227374596696E-2</v>
      </c>
    </row>
    <row r="208" spans="1:12" x14ac:dyDescent="0.2">
      <c r="A208" s="78">
        <f t="shared" si="26"/>
        <v>203</v>
      </c>
      <c r="B208" s="81" t="s">
        <v>2351</v>
      </c>
      <c r="C208" s="81">
        <v>453.6</v>
      </c>
      <c r="D208" s="81"/>
      <c r="E208" s="81"/>
      <c r="F208" s="81">
        <f t="shared" si="14"/>
        <v>453.6</v>
      </c>
      <c r="G208" s="95">
        <f t="shared" si="24"/>
        <v>1.6491137486024253E-3</v>
      </c>
      <c r="H208" s="161">
        <f t="shared" si="25"/>
        <v>6.0687385948569252</v>
      </c>
      <c r="I208" s="54">
        <f t="shared" si="21"/>
        <v>1.3351224908685235</v>
      </c>
      <c r="J208" s="54">
        <f t="shared" si="22"/>
        <v>2.6520387659524762</v>
      </c>
      <c r="K208" s="161">
        <v>1.2901000854391387</v>
      </c>
      <c r="L208" s="162">
        <f t="shared" si="23"/>
        <v>2.50132273745967E-2</v>
      </c>
    </row>
    <row r="209" spans="1:12" x14ac:dyDescent="0.2">
      <c r="A209" s="78">
        <f t="shared" si="26"/>
        <v>204</v>
      </c>
      <c r="B209" s="81" t="s">
        <v>2352</v>
      </c>
      <c r="C209" s="81">
        <v>622.29999999999995</v>
      </c>
      <c r="D209" s="81"/>
      <c r="E209" s="81">
        <v>99.8</v>
      </c>
      <c r="F209" s="81">
        <f t="shared" si="14"/>
        <v>722.09999999999991</v>
      </c>
      <c r="G209" s="95">
        <f t="shared" si="24"/>
        <v>2.6252756566706591E-3</v>
      </c>
      <c r="H209" s="161">
        <f t="shared" si="25"/>
        <v>9.6610144165480261</v>
      </c>
      <c r="I209" s="54">
        <f t="shared" si="21"/>
        <v>2.1254231716405658</v>
      </c>
      <c r="J209" s="54">
        <f t="shared" si="22"/>
        <v>4.2218633000314876</v>
      </c>
      <c r="K209" s="161">
        <v>2.0537505989761948</v>
      </c>
      <c r="L209" s="162">
        <f t="shared" si="23"/>
        <v>2.50132273745967E-2</v>
      </c>
    </row>
    <row r="210" spans="1:12" x14ac:dyDescent="0.2">
      <c r="A210" s="78">
        <f t="shared" si="26"/>
        <v>205</v>
      </c>
      <c r="B210" s="81" t="s">
        <v>2353</v>
      </c>
      <c r="C210" s="81">
        <v>610.9</v>
      </c>
      <c r="D210" s="81">
        <v>29.9</v>
      </c>
      <c r="E210" s="81"/>
      <c r="F210" s="81">
        <f t="shared" si="14"/>
        <v>640.79999999999995</v>
      </c>
      <c r="G210" s="95">
        <f t="shared" si="24"/>
        <v>2.3297003750097751E-3</v>
      </c>
      <c r="H210" s="161">
        <f t="shared" si="25"/>
        <v>8.5732973800359726</v>
      </c>
      <c r="I210" s="54">
        <f t="shared" si="21"/>
        <v>1.8861254236079139</v>
      </c>
      <c r="J210" s="54">
        <f t="shared" si="22"/>
        <v>3.7465309550757202</v>
      </c>
      <c r="K210" s="161">
        <v>1.8225223429219579</v>
      </c>
      <c r="L210" s="162">
        <f t="shared" si="23"/>
        <v>2.5013227374596696E-2</v>
      </c>
    </row>
    <row r="211" spans="1:12" x14ac:dyDescent="0.2">
      <c r="A211" s="78">
        <f t="shared" si="26"/>
        <v>206</v>
      </c>
      <c r="B211" s="81" t="s">
        <v>2354</v>
      </c>
      <c r="C211" s="81">
        <v>481.4</v>
      </c>
      <c r="D211" s="81"/>
      <c r="E211" s="81"/>
      <c r="F211" s="81">
        <f t="shared" si="14"/>
        <v>481.4</v>
      </c>
      <c r="G211" s="95">
        <f t="shared" si="24"/>
        <v>1.7501837711137729E-3</v>
      </c>
      <c r="H211" s="161">
        <f t="shared" si="25"/>
        <v>6.4406762776986843</v>
      </c>
      <c r="I211" s="54">
        <f t="shared" si="21"/>
        <v>1.4169487810937105</v>
      </c>
      <c r="J211" s="54">
        <f t="shared" si="22"/>
        <v>2.8145755333543252</v>
      </c>
      <c r="K211" s="161">
        <v>1.3691670659841297</v>
      </c>
      <c r="L211" s="162">
        <f t="shared" si="23"/>
        <v>2.5013227374596696E-2</v>
      </c>
    </row>
    <row r="212" spans="1:12" x14ac:dyDescent="0.2">
      <c r="A212" s="78">
        <f t="shared" si="26"/>
        <v>207</v>
      </c>
      <c r="B212" s="81" t="s">
        <v>2355</v>
      </c>
      <c r="C212" s="81">
        <v>973.8</v>
      </c>
      <c r="D212" s="81"/>
      <c r="E212" s="81"/>
      <c r="F212" s="81">
        <f t="shared" si="14"/>
        <v>973.8</v>
      </c>
      <c r="G212" s="95">
        <f t="shared" si="24"/>
        <v>3.540359277753619E-3</v>
      </c>
      <c r="H212" s="161">
        <f t="shared" si="25"/>
        <v>13.028522142133317</v>
      </c>
      <c r="I212" s="54">
        <f t="shared" si="21"/>
        <v>2.8662748712693298</v>
      </c>
      <c r="J212" s="54">
        <f t="shared" si="22"/>
        <v>5.6934641761122595</v>
      </c>
      <c r="K212" s="161">
        <v>2.7696196278673573</v>
      </c>
      <c r="L212" s="162">
        <f t="shared" si="23"/>
        <v>2.5013227374596696E-2</v>
      </c>
    </row>
    <row r="213" spans="1:12" x14ac:dyDescent="0.2">
      <c r="A213" s="78">
        <f t="shared" si="26"/>
        <v>208</v>
      </c>
      <c r="B213" s="81" t="s">
        <v>2356</v>
      </c>
      <c r="C213" s="81">
        <v>724.7</v>
      </c>
      <c r="D213" s="81">
        <v>41.9</v>
      </c>
      <c r="E213" s="81"/>
      <c r="F213" s="81">
        <f t="shared" si="14"/>
        <v>766.6</v>
      </c>
      <c r="G213" s="95">
        <f t="shared" si="24"/>
        <v>2.7870604049352273E-3</v>
      </c>
      <c r="H213" s="161">
        <f t="shared" si="25"/>
        <v>10.256382290161637</v>
      </c>
      <c r="I213" s="54">
        <f t="shared" si="21"/>
        <v>2.25640410383556</v>
      </c>
      <c r="J213" s="54">
        <f t="shared" si="22"/>
        <v>4.4820390608006351</v>
      </c>
      <c r="K213" s="161">
        <v>2.1803146505679978</v>
      </c>
      <c r="L213" s="162">
        <f t="shared" si="23"/>
        <v>2.50132273745967E-2</v>
      </c>
    </row>
    <row r="214" spans="1:12" x14ac:dyDescent="0.2">
      <c r="A214" s="78">
        <f t="shared" si="26"/>
        <v>209</v>
      </c>
      <c r="B214" s="81" t="s">
        <v>2357</v>
      </c>
      <c r="C214" s="81">
        <v>743.6</v>
      </c>
      <c r="D214" s="81"/>
      <c r="E214" s="81"/>
      <c r="F214" s="81">
        <f t="shared" si="14"/>
        <v>743.6</v>
      </c>
      <c r="G214" s="95">
        <f t="shared" si="24"/>
        <v>2.7034413215625292E-3</v>
      </c>
      <c r="H214" s="161">
        <f t="shared" si="25"/>
        <v>9.9486640633501082</v>
      </c>
      <c r="I214" s="54">
        <f t="shared" si="21"/>
        <v>2.1887060939370238</v>
      </c>
      <c r="J214" s="54">
        <f t="shared" si="22"/>
        <v>4.3475661956839975</v>
      </c>
      <c r="K214" s="161">
        <v>2.114899522778976</v>
      </c>
      <c r="L214" s="162">
        <f t="shared" si="23"/>
        <v>2.50132273745967E-2</v>
      </c>
    </row>
    <row r="215" spans="1:12" x14ac:dyDescent="0.2">
      <c r="A215" s="78">
        <f t="shared" si="26"/>
        <v>210</v>
      </c>
      <c r="B215" s="81" t="s">
        <v>2358</v>
      </c>
      <c r="C215" s="81">
        <v>682.02</v>
      </c>
      <c r="D215" s="81"/>
      <c r="E215" s="81">
        <v>80.3</v>
      </c>
      <c r="F215" s="81">
        <f t="shared" si="14"/>
        <v>762.31999999999994</v>
      </c>
      <c r="G215" s="95">
        <f t="shared" si="24"/>
        <v>2.7714999842032642E-3</v>
      </c>
      <c r="H215" s="161">
        <f t="shared" si="25"/>
        <v>10.199119941868013</v>
      </c>
      <c r="I215" s="54">
        <f t="shared" si="21"/>
        <v>2.2438063872109626</v>
      </c>
      <c r="J215" s="54">
        <f t="shared" si="22"/>
        <v>4.4570154145963219</v>
      </c>
      <c r="K215" s="161">
        <v>2.1681417485272583</v>
      </c>
      <c r="L215" s="162">
        <f t="shared" si="23"/>
        <v>2.5013227374596703E-2</v>
      </c>
    </row>
    <row r="216" spans="1:12" x14ac:dyDescent="0.2">
      <c r="A216" s="78">
        <f t="shared" si="26"/>
        <v>211</v>
      </c>
      <c r="B216" s="81" t="s">
        <v>2359</v>
      </c>
      <c r="C216" s="81">
        <v>509.8</v>
      </c>
      <c r="D216" s="81"/>
      <c r="E216" s="81">
        <v>20.7</v>
      </c>
      <c r="F216" s="81">
        <f t="shared" si="14"/>
        <v>530.5</v>
      </c>
      <c r="G216" s="95">
        <f t="shared" si="24"/>
        <v>1.9286923360528803E-3</v>
      </c>
      <c r="H216" s="161">
        <f t="shared" si="25"/>
        <v>7.097587796674599</v>
      </c>
      <c r="I216" s="54">
        <f t="shared" si="21"/>
        <v>1.5614693152684118</v>
      </c>
      <c r="J216" s="54">
        <f t="shared" si="22"/>
        <v>3.1016458671467997</v>
      </c>
      <c r="K216" s="161">
        <v>1.508814143133737</v>
      </c>
      <c r="L216" s="162">
        <f t="shared" si="23"/>
        <v>2.5013227374596696E-2</v>
      </c>
    </row>
    <row r="217" spans="1:12" x14ac:dyDescent="0.2">
      <c r="A217" s="78">
        <f t="shared" si="26"/>
        <v>212</v>
      </c>
      <c r="B217" s="81" t="s">
        <v>2360</v>
      </c>
      <c r="C217" s="81">
        <v>548.4</v>
      </c>
      <c r="D217" s="81"/>
      <c r="E217" s="81">
        <v>39</v>
      </c>
      <c r="F217" s="81">
        <f t="shared" si="14"/>
        <v>587.4</v>
      </c>
      <c r="G217" s="95">
        <f t="shared" si="24"/>
        <v>2.1355586770922938E-3</v>
      </c>
      <c r="H217" s="161">
        <f t="shared" si="25"/>
        <v>7.8588559316996411</v>
      </c>
      <c r="I217" s="54">
        <f t="shared" si="21"/>
        <v>1.7289483049739212</v>
      </c>
      <c r="J217" s="54">
        <f t="shared" si="22"/>
        <v>3.4343200421527431</v>
      </c>
      <c r="K217" s="161">
        <v>1.6706454810117946</v>
      </c>
      <c r="L217" s="162">
        <f t="shared" si="23"/>
        <v>2.50132273745967E-2</v>
      </c>
    </row>
    <row r="218" spans="1:12" x14ac:dyDescent="0.2">
      <c r="A218" s="78">
        <f t="shared" si="26"/>
        <v>213</v>
      </c>
      <c r="B218" s="81" t="s">
        <v>2361</v>
      </c>
      <c r="C218" s="81">
        <v>450.9</v>
      </c>
      <c r="D218" s="81"/>
      <c r="E218" s="81">
        <v>36</v>
      </c>
      <c r="F218" s="81">
        <f t="shared" si="14"/>
        <v>486.9</v>
      </c>
      <c r="G218" s="95">
        <f t="shared" si="24"/>
        <v>1.7701796388768095E-3</v>
      </c>
      <c r="H218" s="161">
        <f t="shared" si="25"/>
        <v>6.5142610710666586</v>
      </c>
      <c r="I218" s="54">
        <f t="shared" si="21"/>
        <v>1.4331374356346649</v>
      </c>
      <c r="J218" s="54">
        <f t="shared" si="22"/>
        <v>2.8467320880561298</v>
      </c>
      <c r="K218" s="161">
        <v>1.3848098139336786</v>
      </c>
      <c r="L218" s="162">
        <f t="shared" si="23"/>
        <v>2.5013227374596696E-2</v>
      </c>
    </row>
    <row r="219" spans="1:12" x14ac:dyDescent="0.2">
      <c r="A219" s="78">
        <f t="shared" si="26"/>
        <v>214</v>
      </c>
      <c r="B219" s="81" t="s">
        <v>2362</v>
      </c>
      <c r="C219" s="81">
        <v>1505.5</v>
      </c>
      <c r="D219" s="81">
        <v>827.5</v>
      </c>
      <c r="E219" s="81"/>
      <c r="F219" s="81">
        <f t="shared" si="14"/>
        <v>2333</v>
      </c>
      <c r="G219" s="95">
        <f t="shared" si="24"/>
        <v>8.4818835438480109E-3</v>
      </c>
      <c r="H219" s="161">
        <f t="shared" si="25"/>
        <v>31.21333144136068</v>
      </c>
      <c r="I219" s="54">
        <f t="shared" si="21"/>
        <v>6.8669329170993496</v>
      </c>
      <c r="J219" s="54">
        <f t="shared" si="22"/>
        <v>13.640225839874617</v>
      </c>
      <c r="K219" s="161">
        <v>6.6353692665994499</v>
      </c>
      <c r="L219" s="162">
        <f t="shared" si="23"/>
        <v>2.5013227374596696E-2</v>
      </c>
    </row>
    <row r="220" spans="1:12" x14ac:dyDescent="0.2">
      <c r="A220" s="78">
        <f t="shared" si="26"/>
        <v>215</v>
      </c>
      <c r="B220" s="81" t="s">
        <v>2363</v>
      </c>
      <c r="C220" s="81">
        <v>922.6</v>
      </c>
      <c r="D220" s="81"/>
      <c r="E220" s="81">
        <v>33</v>
      </c>
      <c r="F220" s="81">
        <f t="shared" si="14"/>
        <v>955.6</v>
      </c>
      <c r="G220" s="95">
        <f t="shared" si="24"/>
        <v>3.474191133519571E-3</v>
      </c>
      <c r="H220" s="161">
        <f t="shared" si="25"/>
        <v>12.785023371352022</v>
      </c>
      <c r="I220" s="54">
        <f t="shared" si="21"/>
        <v>2.8127051416974447</v>
      </c>
      <c r="J220" s="54">
        <f t="shared" si="22"/>
        <v>5.5870552132808333</v>
      </c>
      <c r="K220" s="161">
        <v>2.7178563528343056</v>
      </c>
      <c r="L220" s="162">
        <f t="shared" si="23"/>
        <v>2.50132273745967E-2</v>
      </c>
    </row>
    <row r="221" spans="1:12" x14ac:dyDescent="0.2">
      <c r="A221" s="78">
        <f t="shared" si="26"/>
        <v>216</v>
      </c>
      <c r="B221" s="81" t="s">
        <v>2364</v>
      </c>
      <c r="C221" s="81">
        <v>1175.5</v>
      </c>
      <c r="D221" s="81"/>
      <c r="E221" s="81"/>
      <c r="F221" s="81">
        <f t="shared" si="14"/>
        <v>1175.5</v>
      </c>
      <c r="G221" s="95">
        <f t="shared" si="24"/>
        <v>4.2736622828089743E-3</v>
      </c>
      <c r="H221" s="161">
        <f t="shared" si="25"/>
        <v>15.727077200737025</v>
      </c>
      <c r="I221" s="54">
        <f t="shared" si="21"/>
        <v>3.4599569841621456</v>
      </c>
      <c r="J221" s="54">
        <f t="shared" si="22"/>
        <v>6.8727327367220798</v>
      </c>
      <c r="K221" s="161">
        <v>3.3432818572171681</v>
      </c>
      <c r="L221" s="162">
        <f t="shared" si="23"/>
        <v>2.5013227374596693E-2</v>
      </c>
    </row>
    <row r="222" spans="1:12" x14ac:dyDescent="0.2">
      <c r="A222" s="78">
        <f t="shared" si="26"/>
        <v>217</v>
      </c>
      <c r="B222" s="81" t="s">
        <v>2365</v>
      </c>
      <c r="C222" s="81">
        <v>504.4</v>
      </c>
      <c r="D222" s="81">
        <v>189.5</v>
      </c>
      <c r="E222" s="81"/>
      <c r="F222" s="81">
        <f t="shared" si="14"/>
        <v>693.9</v>
      </c>
      <c r="G222" s="95">
        <f t="shared" si="24"/>
        <v>2.5227513892310907E-3</v>
      </c>
      <c r="H222" s="161">
        <f t="shared" si="25"/>
        <v>9.2837251123704139</v>
      </c>
      <c r="I222" s="54">
        <f t="shared" si="21"/>
        <v>2.0424195247214909</v>
      </c>
      <c r="J222" s="54">
        <f t="shared" si="22"/>
        <v>4.0569878741058707</v>
      </c>
      <c r="K222" s="161">
        <v>1.9735459640348727</v>
      </c>
      <c r="L222" s="162">
        <f t="shared" si="23"/>
        <v>2.50132273745967E-2</v>
      </c>
    </row>
    <row r="223" spans="1:12" x14ac:dyDescent="0.2">
      <c r="A223" s="78">
        <f t="shared" si="26"/>
        <v>218</v>
      </c>
      <c r="B223" s="81" t="s">
        <v>2366</v>
      </c>
      <c r="C223" s="81">
        <v>606.6</v>
      </c>
      <c r="D223" s="81"/>
      <c r="E223" s="81"/>
      <c r="F223" s="81">
        <f t="shared" si="14"/>
        <v>606.6</v>
      </c>
      <c r="G223" s="95">
        <f t="shared" si="24"/>
        <v>2.2053624336468938E-3</v>
      </c>
      <c r="H223" s="161">
        <f t="shared" si="25"/>
        <v>8.1157337558205693</v>
      </c>
      <c r="I223" s="54">
        <f t="shared" si="21"/>
        <v>1.7854614262805253</v>
      </c>
      <c r="J223" s="54">
        <f t="shared" si="22"/>
        <v>3.5465756512935886</v>
      </c>
      <c r="K223" s="161">
        <v>1.7252528920356738</v>
      </c>
      <c r="L223" s="162">
        <f t="shared" si="23"/>
        <v>2.5013227374596696E-2</v>
      </c>
    </row>
    <row r="224" spans="1:12" x14ac:dyDescent="0.2">
      <c r="A224" s="78">
        <f t="shared" si="26"/>
        <v>219</v>
      </c>
      <c r="B224" s="81" t="s">
        <v>2367</v>
      </c>
      <c r="C224" s="81">
        <v>520.5</v>
      </c>
      <c r="D224" s="81"/>
      <c r="E224" s="81"/>
      <c r="F224" s="81">
        <f t="shared" si="14"/>
        <v>520.5</v>
      </c>
      <c r="G224" s="95">
        <f t="shared" si="24"/>
        <v>1.8923362128473594E-3</v>
      </c>
      <c r="H224" s="161">
        <f t="shared" si="25"/>
        <v>6.9637972632782823</v>
      </c>
      <c r="I224" s="54">
        <f t="shared" si="21"/>
        <v>1.532035397921222</v>
      </c>
      <c r="J224" s="54">
        <f t="shared" si="22"/>
        <v>3.0431794040526094</v>
      </c>
      <c r="K224" s="161">
        <v>1.4803727832254669</v>
      </c>
      <c r="L224" s="162">
        <f t="shared" si="23"/>
        <v>2.5013227374596696E-2</v>
      </c>
    </row>
    <row r="225" spans="1:12" x14ac:dyDescent="0.2">
      <c r="A225" s="78">
        <f t="shared" si="26"/>
        <v>220</v>
      </c>
      <c r="B225" s="81" t="s">
        <v>2368</v>
      </c>
      <c r="C225" s="81">
        <v>539.9</v>
      </c>
      <c r="D225" s="81"/>
      <c r="E225" s="81"/>
      <c r="F225" s="81">
        <f t="shared" si="14"/>
        <v>539.9</v>
      </c>
      <c r="G225" s="95">
        <f t="shared" si="24"/>
        <v>1.96286709186607E-3</v>
      </c>
      <c r="H225" s="161">
        <f t="shared" si="25"/>
        <v>7.223350898067137</v>
      </c>
      <c r="I225" s="54">
        <f t="shared" si="21"/>
        <v>1.5891371975747701</v>
      </c>
      <c r="J225" s="54">
        <f t="shared" si="22"/>
        <v>3.1566043424553389</v>
      </c>
      <c r="K225" s="161">
        <v>1.5355490214475112</v>
      </c>
      <c r="L225" s="162">
        <f t="shared" si="23"/>
        <v>2.50132273745967E-2</v>
      </c>
    </row>
    <row r="226" spans="1:12" x14ac:dyDescent="0.2">
      <c r="A226" s="78">
        <f t="shared" si="26"/>
        <v>221</v>
      </c>
      <c r="B226" s="81" t="s">
        <v>2369</v>
      </c>
      <c r="C226" s="81">
        <v>595.5</v>
      </c>
      <c r="D226" s="81"/>
      <c r="E226" s="81"/>
      <c r="F226" s="81">
        <f t="shared" si="14"/>
        <v>595.5</v>
      </c>
      <c r="G226" s="95">
        <f t="shared" si="24"/>
        <v>2.1650071368887656E-3</v>
      </c>
      <c r="H226" s="161">
        <f t="shared" si="25"/>
        <v>7.967226263750657</v>
      </c>
      <c r="I226" s="54">
        <f t="shared" si="21"/>
        <v>1.7527897780251445</v>
      </c>
      <c r="J226" s="54">
        <f t="shared" si="22"/>
        <v>3.4816778772590373</v>
      </c>
      <c r="K226" s="161">
        <v>1.6936829825374937</v>
      </c>
      <c r="L226" s="162">
        <f t="shared" si="23"/>
        <v>2.5013227374596696E-2</v>
      </c>
    </row>
    <row r="227" spans="1:12" x14ac:dyDescent="0.2">
      <c r="A227" s="78">
        <f t="shared" si="26"/>
        <v>222</v>
      </c>
      <c r="B227" s="81" t="s">
        <v>2370</v>
      </c>
      <c r="C227" s="81">
        <v>711.4</v>
      </c>
      <c r="D227" s="81"/>
      <c r="E227" s="81">
        <v>63.4</v>
      </c>
      <c r="F227" s="81">
        <f t="shared" si="14"/>
        <v>774.8</v>
      </c>
      <c r="G227" s="95">
        <f t="shared" si="24"/>
        <v>2.8168724259637541E-3</v>
      </c>
      <c r="H227" s="161">
        <f t="shared" si="25"/>
        <v>10.366090527546614</v>
      </c>
      <c r="I227" s="54">
        <f t="shared" si="21"/>
        <v>2.2805399160602553</v>
      </c>
      <c r="J227" s="54">
        <f t="shared" si="22"/>
        <v>4.5299815605378706</v>
      </c>
      <c r="K227" s="161">
        <v>2.2036365656927792</v>
      </c>
      <c r="L227" s="162">
        <f t="shared" si="23"/>
        <v>2.5013227374596696E-2</v>
      </c>
    </row>
    <row r="228" spans="1:12" x14ac:dyDescent="0.2">
      <c r="A228" s="78">
        <f t="shared" si="26"/>
        <v>223</v>
      </c>
      <c r="B228" s="81" t="s">
        <v>2371</v>
      </c>
      <c r="C228" s="81">
        <v>762.1</v>
      </c>
      <c r="D228" s="81">
        <v>53.2</v>
      </c>
      <c r="E228" s="81"/>
      <c r="F228" s="81">
        <f t="shared" si="14"/>
        <v>815.30000000000007</v>
      </c>
      <c r="G228" s="95">
        <f t="shared" si="24"/>
        <v>2.9641147249461139E-3</v>
      </c>
      <c r="H228" s="161">
        <f t="shared" si="25"/>
        <v>10.9079421878017</v>
      </c>
      <c r="I228" s="54">
        <f t="shared" si="21"/>
        <v>2.3997472813163738</v>
      </c>
      <c r="J228" s="54">
        <f t="shared" si="22"/>
        <v>4.7667707360693425</v>
      </c>
      <c r="K228" s="161">
        <v>2.3188240733212742</v>
      </c>
      <c r="L228" s="162">
        <f t="shared" si="23"/>
        <v>2.50132273745967E-2</v>
      </c>
    </row>
    <row r="229" spans="1:12" x14ac:dyDescent="0.2">
      <c r="A229" s="78">
        <f t="shared" si="26"/>
        <v>224</v>
      </c>
      <c r="B229" s="81" t="s">
        <v>2372</v>
      </c>
      <c r="C229" s="81">
        <v>707.8</v>
      </c>
      <c r="D229" s="81">
        <v>33.1</v>
      </c>
      <c r="E229" s="81"/>
      <c r="F229" s="81">
        <f t="shared" si="14"/>
        <v>740.9</v>
      </c>
      <c r="G229" s="95">
        <f t="shared" si="24"/>
        <v>2.6936251682970385E-3</v>
      </c>
      <c r="H229" s="161">
        <f t="shared" si="25"/>
        <v>9.912540619333102</v>
      </c>
      <c r="I229" s="54">
        <f t="shared" si="21"/>
        <v>2.1807589362532824</v>
      </c>
      <c r="J229" s="54">
        <f t="shared" si="22"/>
        <v>4.3317802506485652</v>
      </c>
      <c r="K229" s="161">
        <v>2.1072203556037428</v>
      </c>
      <c r="L229" s="162">
        <f t="shared" si="23"/>
        <v>2.5013227374596696E-2</v>
      </c>
    </row>
    <row r="230" spans="1:12" x14ac:dyDescent="0.2">
      <c r="A230" s="78">
        <f t="shared" si="26"/>
        <v>225</v>
      </c>
      <c r="B230" s="81" t="s">
        <v>2373</v>
      </c>
      <c r="C230" s="81">
        <v>952</v>
      </c>
      <c r="D230" s="81">
        <v>67.7</v>
      </c>
      <c r="E230" s="81">
        <v>127.2</v>
      </c>
      <c r="F230" s="81">
        <f t="shared" si="14"/>
        <v>1146.9000000000001</v>
      </c>
      <c r="G230" s="95">
        <f t="shared" si="24"/>
        <v>4.1696837704411852E-3</v>
      </c>
      <c r="H230" s="161">
        <f t="shared" si="25"/>
        <v>15.344436275223561</v>
      </c>
      <c r="I230" s="54">
        <f t="shared" si="21"/>
        <v>3.3757759805491836</v>
      </c>
      <c r="J230" s="54">
        <f t="shared" si="22"/>
        <v>6.7055186522726959</v>
      </c>
      <c r="K230" s="161">
        <v>3.2619395678795158</v>
      </c>
      <c r="L230" s="162">
        <f t="shared" si="23"/>
        <v>2.5013227374596696E-2</v>
      </c>
    </row>
    <row r="231" spans="1:12" x14ac:dyDescent="0.2">
      <c r="A231" s="78">
        <f t="shared" si="26"/>
        <v>226</v>
      </c>
      <c r="B231" s="81" t="s">
        <v>2374</v>
      </c>
      <c r="C231" s="81">
        <v>348.4</v>
      </c>
      <c r="D231" s="81"/>
      <c r="E231" s="81">
        <v>48</v>
      </c>
      <c r="F231" s="81">
        <f t="shared" si="14"/>
        <v>396.4</v>
      </c>
      <c r="G231" s="95">
        <f t="shared" si="24"/>
        <v>1.4411567238668459E-3</v>
      </c>
      <c r="H231" s="161">
        <f t="shared" si="25"/>
        <v>5.3034567438299929</v>
      </c>
      <c r="I231" s="54">
        <f t="shared" si="21"/>
        <v>1.1667604836425984</v>
      </c>
      <c r="J231" s="54">
        <f t="shared" si="22"/>
        <v>2.3176105970537071</v>
      </c>
      <c r="K231" s="161">
        <v>1.1274155067638327</v>
      </c>
      <c r="L231" s="162">
        <f t="shared" si="23"/>
        <v>2.50132273745967E-2</v>
      </c>
    </row>
    <row r="232" spans="1:12" x14ac:dyDescent="0.2">
      <c r="A232" s="78">
        <f t="shared" si="26"/>
        <v>227</v>
      </c>
      <c r="B232" s="81" t="s">
        <v>2375</v>
      </c>
      <c r="C232" s="81">
        <v>337.8</v>
      </c>
      <c r="D232" s="81"/>
      <c r="E232" s="81">
        <v>23.4</v>
      </c>
      <c r="F232" s="81">
        <f t="shared" si="14"/>
        <v>361.2</v>
      </c>
      <c r="G232" s="95">
        <f t="shared" si="24"/>
        <v>1.3131831701834126E-3</v>
      </c>
      <c r="H232" s="161">
        <f t="shared" si="25"/>
        <v>4.8325140662749586</v>
      </c>
      <c r="I232" s="54">
        <f t="shared" si="21"/>
        <v>1.063153094580491</v>
      </c>
      <c r="J232" s="54">
        <f t="shared" si="22"/>
        <v>2.1118086469621571</v>
      </c>
      <c r="K232" s="161">
        <v>1.0273019198867215</v>
      </c>
      <c r="L232" s="162">
        <f t="shared" si="23"/>
        <v>2.5013227374596696E-2</v>
      </c>
    </row>
    <row r="233" spans="1:12" x14ac:dyDescent="0.2">
      <c r="A233" s="78">
        <f t="shared" si="26"/>
        <v>228</v>
      </c>
      <c r="B233" s="81" t="s">
        <v>2376</v>
      </c>
      <c r="C233" s="81">
        <v>699.3</v>
      </c>
      <c r="D233" s="81"/>
      <c r="E233" s="81">
        <v>36.700000000000003</v>
      </c>
      <c r="F233" s="81">
        <f t="shared" si="14"/>
        <v>736</v>
      </c>
      <c r="G233" s="95">
        <f t="shared" si="24"/>
        <v>2.6758106679263334E-3</v>
      </c>
      <c r="H233" s="161">
        <f t="shared" si="25"/>
        <v>9.8469832579689065</v>
      </c>
      <c r="I233" s="54">
        <f t="shared" si="21"/>
        <v>2.1663363167531595</v>
      </c>
      <c r="J233" s="54">
        <f t="shared" si="22"/>
        <v>4.3031316837324125</v>
      </c>
      <c r="K233" s="161">
        <v>2.0932840892486908</v>
      </c>
      <c r="L233" s="162">
        <f t="shared" si="23"/>
        <v>2.5013227374596696E-2</v>
      </c>
    </row>
    <row r="234" spans="1:12" x14ac:dyDescent="0.2">
      <c r="A234" s="78">
        <f t="shared" si="26"/>
        <v>229</v>
      </c>
      <c r="B234" s="81" t="s">
        <v>2377</v>
      </c>
      <c r="C234" s="81">
        <v>478.8</v>
      </c>
      <c r="D234" s="81"/>
      <c r="E234" s="81"/>
      <c r="F234" s="81">
        <f t="shared" si="14"/>
        <v>478.8</v>
      </c>
      <c r="G234" s="95">
        <f t="shared" si="24"/>
        <v>1.7407311790803377E-3</v>
      </c>
      <c r="H234" s="161">
        <f t="shared" si="25"/>
        <v>6.4058907390156428</v>
      </c>
      <c r="I234" s="54">
        <f t="shared" si="21"/>
        <v>1.4092959625834414</v>
      </c>
      <c r="J234" s="54">
        <f t="shared" si="22"/>
        <v>2.799374252949836</v>
      </c>
      <c r="K234" s="161">
        <v>1.3617723124079797</v>
      </c>
      <c r="L234" s="162">
        <f t="shared" si="23"/>
        <v>2.50132273745967E-2</v>
      </c>
    </row>
    <row r="235" spans="1:12" x14ac:dyDescent="0.2">
      <c r="A235" s="78">
        <f t="shared" si="26"/>
        <v>230</v>
      </c>
      <c r="B235" s="81" t="s">
        <v>2378</v>
      </c>
      <c r="C235" s="81">
        <v>676.9</v>
      </c>
      <c r="D235" s="81"/>
      <c r="E235" s="81"/>
      <c r="F235" s="81">
        <f t="shared" si="14"/>
        <v>676.9</v>
      </c>
      <c r="G235" s="95">
        <f t="shared" si="24"/>
        <v>2.4609459797817054E-3</v>
      </c>
      <c r="H235" s="161">
        <f t="shared" si="25"/>
        <v>9.0562812055966759</v>
      </c>
      <c r="I235" s="54">
        <f t="shared" si="21"/>
        <v>1.9923818652312688</v>
      </c>
      <c r="J235" s="54">
        <f t="shared" si="22"/>
        <v>3.9575948868457473</v>
      </c>
      <c r="K235" s="161">
        <v>1.9251956521908136</v>
      </c>
      <c r="L235" s="162">
        <f t="shared" si="23"/>
        <v>2.50132273745967E-2</v>
      </c>
    </row>
    <row r="236" spans="1:12" x14ac:dyDescent="0.2">
      <c r="A236" s="78">
        <f t="shared" si="26"/>
        <v>231</v>
      </c>
      <c r="B236" s="81" t="s">
        <v>2379</v>
      </c>
      <c r="C236" s="81">
        <v>893.8</v>
      </c>
      <c r="D236" s="81"/>
      <c r="E236" s="81"/>
      <c r="F236" s="81">
        <f t="shared" si="14"/>
        <v>893.8</v>
      </c>
      <c r="G236" s="95">
        <f t="shared" si="24"/>
        <v>3.2495102921094522E-3</v>
      </c>
      <c r="H236" s="161">
        <f t="shared" si="25"/>
        <v>11.958197874962785</v>
      </c>
      <c r="I236" s="54">
        <f t="shared" si="21"/>
        <v>2.6308035324918126</v>
      </c>
      <c r="J236" s="54">
        <f t="shared" si="22"/>
        <v>5.2257324713587368</v>
      </c>
      <c r="K236" s="161">
        <v>2.5420887486011954</v>
      </c>
      <c r="L236" s="162">
        <f t="shared" si="23"/>
        <v>2.50132273745967E-2</v>
      </c>
    </row>
    <row r="237" spans="1:12" x14ac:dyDescent="0.2">
      <c r="A237" s="78">
        <f t="shared" si="26"/>
        <v>232</v>
      </c>
      <c r="B237" s="81" t="s">
        <v>2380</v>
      </c>
      <c r="C237" s="81">
        <v>467.4</v>
      </c>
      <c r="D237" s="81"/>
      <c r="E237" s="81">
        <v>8.6</v>
      </c>
      <c r="F237" s="81">
        <f t="shared" si="14"/>
        <v>476</v>
      </c>
      <c r="G237" s="95">
        <f t="shared" si="24"/>
        <v>1.7305514645827918E-3</v>
      </c>
      <c r="H237" s="161">
        <f t="shared" si="25"/>
        <v>6.3684293896646738</v>
      </c>
      <c r="I237" s="54">
        <f t="shared" si="21"/>
        <v>1.4010544657262283</v>
      </c>
      <c r="J237" s="54">
        <f t="shared" si="22"/>
        <v>2.7830036432834624</v>
      </c>
      <c r="K237" s="161">
        <v>1.3538087316336642</v>
      </c>
      <c r="L237" s="162">
        <f t="shared" si="23"/>
        <v>2.50132273745967E-2</v>
      </c>
    </row>
    <row r="238" spans="1:12" x14ac:dyDescent="0.2">
      <c r="A238" s="78">
        <f t="shared" si="26"/>
        <v>233</v>
      </c>
      <c r="B238" s="81" t="s">
        <v>2381</v>
      </c>
      <c r="C238" s="81">
        <v>324.10000000000002</v>
      </c>
      <c r="D238" s="81"/>
      <c r="E238" s="81"/>
      <c r="F238" s="81">
        <f t="shared" si="14"/>
        <v>324.10000000000002</v>
      </c>
      <c r="G238" s="95">
        <f t="shared" si="24"/>
        <v>1.1783019530909303E-3</v>
      </c>
      <c r="H238" s="161">
        <f t="shared" si="25"/>
        <v>4.3361511873746235</v>
      </c>
      <c r="I238" s="54">
        <f t="shared" si="21"/>
        <v>0.95395326122241719</v>
      </c>
      <c r="J238" s="54">
        <f t="shared" si="22"/>
        <v>1.8948980688827104</v>
      </c>
      <c r="K238" s="161">
        <v>0.92178447462703905</v>
      </c>
      <c r="L238" s="162">
        <f t="shared" si="23"/>
        <v>2.50132273745967E-2</v>
      </c>
    </row>
    <row r="239" spans="1:12" x14ac:dyDescent="0.2">
      <c r="A239" s="78">
        <f t="shared" si="26"/>
        <v>234</v>
      </c>
      <c r="B239" s="81" t="s">
        <v>2382</v>
      </c>
      <c r="C239" s="81">
        <v>433.9</v>
      </c>
      <c r="D239" s="81"/>
      <c r="E239" s="81"/>
      <c r="F239" s="81">
        <f t="shared" si="14"/>
        <v>433.9</v>
      </c>
      <c r="G239" s="95">
        <f t="shared" si="24"/>
        <v>1.5774921858875491E-3</v>
      </c>
      <c r="H239" s="161">
        <f t="shared" si="25"/>
        <v>5.8051712440661802</v>
      </c>
      <c r="I239" s="54">
        <f t="shared" si="21"/>
        <v>1.2771376736945597</v>
      </c>
      <c r="J239" s="54">
        <f t="shared" si="22"/>
        <v>2.5368598336569206</v>
      </c>
      <c r="K239" s="161">
        <v>1.2340706064198463</v>
      </c>
      <c r="L239" s="162">
        <f t="shared" si="23"/>
        <v>2.50132273745967E-2</v>
      </c>
    </row>
    <row r="240" spans="1:12" x14ac:dyDescent="0.2">
      <c r="A240" s="78">
        <f t="shared" si="26"/>
        <v>235</v>
      </c>
      <c r="B240" s="81" t="s">
        <v>2383</v>
      </c>
      <c r="C240" s="81">
        <v>375.2</v>
      </c>
      <c r="D240" s="81"/>
      <c r="E240" s="81"/>
      <c r="F240" s="81">
        <f t="shared" si="14"/>
        <v>375.2</v>
      </c>
      <c r="G240" s="95">
        <f t="shared" si="24"/>
        <v>1.3640817426711417E-3</v>
      </c>
      <c r="H240" s="161">
        <f t="shared" si="25"/>
        <v>5.019820813029801</v>
      </c>
      <c r="I240" s="54">
        <f t="shared" si="21"/>
        <v>1.1043605788665563</v>
      </c>
      <c r="J240" s="54">
        <f t="shared" si="22"/>
        <v>2.1936616952940229</v>
      </c>
      <c r="K240" s="161">
        <v>1.0671198237582997</v>
      </c>
      <c r="L240" s="162">
        <f t="shared" si="23"/>
        <v>2.5013227374596696E-2</v>
      </c>
    </row>
    <row r="241" spans="1:12" x14ac:dyDescent="0.2">
      <c r="A241" s="78">
        <f t="shared" si="26"/>
        <v>236</v>
      </c>
      <c r="B241" s="81" t="s">
        <v>2384</v>
      </c>
      <c r="C241" s="81">
        <v>375.1</v>
      </c>
      <c r="D241" s="81"/>
      <c r="E241" s="81">
        <v>120.5</v>
      </c>
      <c r="F241" s="81">
        <f t="shared" si="14"/>
        <v>495.6</v>
      </c>
      <c r="G241" s="95">
        <f t="shared" si="24"/>
        <v>1.8018094660656127E-3</v>
      </c>
      <c r="H241" s="161">
        <f t="shared" si="25"/>
        <v>6.630658835121455</v>
      </c>
      <c r="I241" s="54">
        <f t="shared" si="21"/>
        <v>1.4587449437267201</v>
      </c>
      <c r="J241" s="54">
        <f t="shared" si="22"/>
        <v>2.8975979109480758</v>
      </c>
      <c r="K241" s="161">
        <v>1.4095537970538738</v>
      </c>
      <c r="L241" s="162">
        <f t="shared" si="23"/>
        <v>2.50132273745967E-2</v>
      </c>
    </row>
    <row r="242" spans="1:12" x14ac:dyDescent="0.2">
      <c r="A242" s="78">
        <f t="shared" si="26"/>
        <v>237</v>
      </c>
      <c r="B242" s="81" t="s">
        <v>2385</v>
      </c>
      <c r="C242" s="81">
        <v>534.1</v>
      </c>
      <c r="D242" s="81">
        <v>48.8</v>
      </c>
      <c r="E242" s="81"/>
      <c r="F242" s="81">
        <f t="shared" si="14"/>
        <v>582.9</v>
      </c>
      <c r="G242" s="95">
        <f t="shared" si="24"/>
        <v>2.1191984216498093E-3</v>
      </c>
      <c r="H242" s="161">
        <f t="shared" si="25"/>
        <v>7.7986501916712987</v>
      </c>
      <c r="I242" s="54">
        <f t="shared" si="21"/>
        <v>1.7157030421676858</v>
      </c>
      <c r="J242" s="54">
        <f t="shared" si="22"/>
        <v>3.4080101337603574</v>
      </c>
      <c r="K242" s="161">
        <v>1.657846869053073</v>
      </c>
      <c r="L242" s="162">
        <f t="shared" si="23"/>
        <v>2.5013227374596696E-2</v>
      </c>
    </row>
    <row r="243" spans="1:12" x14ac:dyDescent="0.2">
      <c r="A243" s="78">
        <f t="shared" si="26"/>
        <v>238</v>
      </c>
      <c r="B243" s="81" t="s">
        <v>2386</v>
      </c>
      <c r="C243" s="81">
        <v>471.8</v>
      </c>
      <c r="D243" s="81"/>
      <c r="E243" s="81"/>
      <c r="F243" s="81">
        <f t="shared" si="14"/>
        <v>471.8</v>
      </c>
      <c r="G243" s="95">
        <f t="shared" si="24"/>
        <v>1.7152818928364731E-3</v>
      </c>
      <c r="H243" s="161">
        <f t="shared" si="25"/>
        <v>6.3122373656382207</v>
      </c>
      <c r="I243" s="54">
        <f t="shared" si="21"/>
        <v>1.3886922204404086</v>
      </c>
      <c r="J243" s="54">
        <f t="shared" si="22"/>
        <v>2.7584477287839024</v>
      </c>
      <c r="K243" s="161">
        <v>1.3418633604721906</v>
      </c>
      <c r="L243" s="162">
        <f t="shared" si="23"/>
        <v>2.50132273745967E-2</v>
      </c>
    </row>
    <row r="244" spans="1:12" x14ac:dyDescent="0.2">
      <c r="A244" s="78">
        <f t="shared" si="26"/>
        <v>239</v>
      </c>
      <c r="B244" s="81" t="s">
        <v>2387</v>
      </c>
      <c r="C244" s="81">
        <v>579</v>
      </c>
      <c r="D244" s="81">
        <v>91.8</v>
      </c>
      <c r="E244" s="81"/>
      <c r="F244" s="81">
        <f t="shared" si="14"/>
        <v>670.8</v>
      </c>
      <c r="G244" s="95">
        <f t="shared" si="24"/>
        <v>2.4387687446263376E-3</v>
      </c>
      <c r="H244" s="161">
        <f t="shared" si="25"/>
        <v>8.9746689802249229</v>
      </c>
      <c r="I244" s="54">
        <f t="shared" si="21"/>
        <v>1.9744271756494831</v>
      </c>
      <c r="J244" s="54">
        <f t="shared" si="22"/>
        <v>3.9219303443582914</v>
      </c>
      <c r="K244" s="161">
        <v>1.9078464226467686</v>
      </c>
      <c r="L244" s="162">
        <f t="shared" si="23"/>
        <v>2.50132273745967E-2</v>
      </c>
    </row>
    <row r="245" spans="1:12" x14ac:dyDescent="0.2">
      <c r="A245" s="78">
        <f t="shared" si="26"/>
        <v>240</v>
      </c>
      <c r="B245" s="81" t="s">
        <v>2388</v>
      </c>
      <c r="C245" s="81">
        <v>343.9</v>
      </c>
      <c r="D245" s="81"/>
      <c r="E245" s="81"/>
      <c r="F245" s="81">
        <f t="shared" si="14"/>
        <v>343.9</v>
      </c>
      <c r="G245" s="95">
        <f t="shared" si="24"/>
        <v>1.2502870770378614E-3</v>
      </c>
      <c r="H245" s="161">
        <f t="shared" si="25"/>
        <v>4.6010564434993304</v>
      </c>
      <c r="I245" s="54">
        <f t="shared" si="21"/>
        <v>1.0122324175698527</v>
      </c>
      <c r="J245" s="54">
        <f t="shared" si="22"/>
        <v>2.0106616658092076</v>
      </c>
      <c r="K245" s="161">
        <v>0.97809836724541388</v>
      </c>
      <c r="L245" s="162">
        <f t="shared" si="23"/>
        <v>2.50132273745967E-2</v>
      </c>
    </row>
    <row r="246" spans="1:12" x14ac:dyDescent="0.2">
      <c r="A246" s="78">
        <f t="shared" si="26"/>
        <v>241</v>
      </c>
      <c r="B246" s="81" t="s">
        <v>2389</v>
      </c>
      <c r="C246" s="81">
        <v>664</v>
      </c>
      <c r="D246" s="81"/>
      <c r="E246" s="81">
        <v>35.700000000000003</v>
      </c>
      <c r="F246" s="81">
        <f t="shared" si="14"/>
        <v>699.7</v>
      </c>
      <c r="G246" s="95">
        <f t="shared" si="24"/>
        <v>2.5438379406902932E-3</v>
      </c>
      <c r="H246" s="161">
        <f t="shared" si="25"/>
        <v>9.3613236217402793</v>
      </c>
      <c r="I246" s="54">
        <f t="shared" si="21"/>
        <v>2.0594911967828615</v>
      </c>
      <c r="J246" s="54">
        <f t="shared" si="22"/>
        <v>4.0908984227005023</v>
      </c>
      <c r="K246" s="161">
        <v>1.99004195278167</v>
      </c>
      <c r="L246" s="162">
        <f t="shared" si="23"/>
        <v>2.50132273745967E-2</v>
      </c>
    </row>
    <row r="247" spans="1:12" x14ac:dyDescent="0.2">
      <c r="A247" s="78">
        <f t="shared" si="26"/>
        <v>242</v>
      </c>
      <c r="B247" s="81" t="s">
        <v>2390</v>
      </c>
      <c r="C247" s="81">
        <v>150.30000000000001</v>
      </c>
      <c r="D247" s="81"/>
      <c r="E247" s="81">
        <v>232.7</v>
      </c>
      <c r="F247" s="81">
        <f t="shared" si="14"/>
        <v>383</v>
      </c>
      <c r="G247" s="95">
        <f t="shared" si="24"/>
        <v>1.392439518771448E-3</v>
      </c>
      <c r="H247" s="161">
        <f t="shared" si="25"/>
        <v>5.1241774290789284</v>
      </c>
      <c r="I247" s="54">
        <f t="shared" si="21"/>
        <v>1.1273190343973643</v>
      </c>
      <c r="J247" s="54">
        <f t="shared" si="22"/>
        <v>2.2392655365074918</v>
      </c>
      <c r="K247" s="161">
        <v>1.0893040844867508</v>
      </c>
      <c r="L247" s="162">
        <f t="shared" si="23"/>
        <v>2.5013227374596696E-2</v>
      </c>
    </row>
    <row r="248" spans="1:12" x14ac:dyDescent="0.2">
      <c r="A248" s="78">
        <f t="shared" si="26"/>
        <v>243</v>
      </c>
      <c r="B248" s="81" t="s">
        <v>2391</v>
      </c>
      <c r="C248" s="81">
        <v>630.29999999999995</v>
      </c>
      <c r="D248" s="81"/>
      <c r="E248" s="81">
        <v>33.9</v>
      </c>
      <c r="F248" s="81">
        <f t="shared" si="14"/>
        <v>664.19999999999993</v>
      </c>
      <c r="G248" s="95">
        <f t="shared" si="24"/>
        <v>2.4147737033106938E-3</v>
      </c>
      <c r="H248" s="161">
        <f t="shared" si="25"/>
        <v>8.886367228183353</v>
      </c>
      <c r="I248" s="54">
        <f t="shared" si="21"/>
        <v>1.9550007902003377</v>
      </c>
      <c r="J248" s="54">
        <f t="shared" si="22"/>
        <v>3.8833424787161253</v>
      </c>
      <c r="K248" s="161">
        <v>1.8890751251073097</v>
      </c>
      <c r="L248" s="162">
        <f t="shared" si="23"/>
        <v>2.5013227374596696E-2</v>
      </c>
    </row>
    <row r="249" spans="1:12" x14ac:dyDescent="0.2">
      <c r="A249" s="78">
        <f t="shared" si="26"/>
        <v>244</v>
      </c>
      <c r="B249" s="81" t="s">
        <v>2392</v>
      </c>
      <c r="C249" s="81">
        <v>447.75</v>
      </c>
      <c r="D249" s="81"/>
      <c r="E249" s="81"/>
      <c r="F249" s="81">
        <f t="shared" si="14"/>
        <v>447.75</v>
      </c>
      <c r="G249" s="95">
        <f t="shared" si="24"/>
        <v>1.6278454165271955E-3</v>
      </c>
      <c r="H249" s="161">
        <f t="shared" si="25"/>
        <v>5.9904711328200797</v>
      </c>
      <c r="I249" s="54">
        <f t="shared" si="21"/>
        <v>1.3179036492204175</v>
      </c>
      <c r="J249" s="54">
        <f t="shared" si="22"/>
        <v>2.6178358850423749</v>
      </c>
      <c r="K249" s="161">
        <v>1.2734618898928007</v>
      </c>
      <c r="L249" s="162">
        <f t="shared" si="23"/>
        <v>2.50132273745967E-2</v>
      </c>
    </row>
    <row r="250" spans="1:12" x14ac:dyDescent="0.2">
      <c r="A250" s="78">
        <f t="shared" si="26"/>
        <v>245</v>
      </c>
      <c r="B250" s="81" t="s">
        <v>2393</v>
      </c>
      <c r="C250" s="81">
        <v>688.6</v>
      </c>
      <c r="D250" s="81"/>
      <c r="E250" s="81">
        <v>64.099999999999994</v>
      </c>
      <c r="F250" s="81">
        <f t="shared" si="14"/>
        <v>752.7</v>
      </c>
      <c r="G250" s="95">
        <f t="shared" si="24"/>
        <v>2.7365253936795534E-3</v>
      </c>
      <c r="H250" s="161">
        <f t="shared" si="25"/>
        <v>10.070413448740757</v>
      </c>
      <c r="I250" s="54">
        <f t="shared" si="21"/>
        <v>2.2154909587229663</v>
      </c>
      <c r="J250" s="54">
        <f t="shared" si="22"/>
        <v>4.400770677099711</v>
      </c>
      <c r="K250" s="161">
        <v>2.1407811602955023</v>
      </c>
      <c r="L250" s="162">
        <f t="shared" si="23"/>
        <v>2.50132273745967E-2</v>
      </c>
    </row>
    <row r="251" spans="1:12" x14ac:dyDescent="0.2">
      <c r="A251" s="78">
        <f t="shared" si="26"/>
        <v>246</v>
      </c>
      <c r="B251" s="81" t="s">
        <v>2394</v>
      </c>
      <c r="C251" s="81">
        <v>675.4</v>
      </c>
      <c r="D251" s="81"/>
      <c r="E251" s="81"/>
      <c r="F251" s="81">
        <f t="shared" si="14"/>
        <v>675.4</v>
      </c>
      <c r="G251" s="95">
        <f t="shared" si="24"/>
        <v>2.455492561300877E-3</v>
      </c>
      <c r="H251" s="161">
        <f t="shared" si="25"/>
        <v>9.0362126255872273</v>
      </c>
      <c r="I251" s="54">
        <f t="shared" si="21"/>
        <v>1.9879667776291901</v>
      </c>
      <c r="J251" s="54">
        <f t="shared" si="22"/>
        <v>3.9488249173816183</v>
      </c>
      <c r="K251" s="161">
        <v>1.9209294482045729</v>
      </c>
      <c r="L251" s="162">
        <f t="shared" si="23"/>
        <v>2.5013227374596696E-2</v>
      </c>
    </row>
    <row r="252" spans="1:12" x14ac:dyDescent="0.2">
      <c r="A252" s="78">
        <f t="shared" si="26"/>
        <v>247</v>
      </c>
      <c r="B252" s="81" t="s">
        <v>2395</v>
      </c>
      <c r="C252" s="81">
        <v>633.9</v>
      </c>
      <c r="D252" s="81"/>
      <c r="E252" s="81"/>
      <c r="F252" s="81">
        <f t="shared" si="14"/>
        <v>633.9</v>
      </c>
      <c r="G252" s="95">
        <f t="shared" si="24"/>
        <v>2.3046146499979656E-3</v>
      </c>
      <c r="H252" s="161">
        <f t="shared" si="25"/>
        <v>8.4809819119925134</v>
      </c>
      <c r="I252" s="54">
        <f t="shared" si="21"/>
        <v>1.8658160206383529</v>
      </c>
      <c r="J252" s="54">
        <f t="shared" si="22"/>
        <v>3.7061890955407284</v>
      </c>
      <c r="K252" s="161">
        <v>1.8028978045852515</v>
      </c>
      <c r="L252" s="162">
        <f t="shared" si="23"/>
        <v>2.50132273745967E-2</v>
      </c>
    </row>
    <row r="253" spans="1:12" x14ac:dyDescent="0.2">
      <c r="A253" s="78">
        <f t="shared" si="26"/>
        <v>248</v>
      </c>
      <c r="B253" s="81" t="s">
        <v>2396</v>
      </c>
      <c r="C253" s="81">
        <v>230.9</v>
      </c>
      <c r="D253" s="81">
        <v>51.2</v>
      </c>
      <c r="E253" s="81"/>
      <c r="F253" s="81">
        <f t="shared" si="14"/>
        <v>282.10000000000002</v>
      </c>
      <c r="G253" s="95">
        <f t="shared" si="24"/>
        <v>1.0256062356277429E-3</v>
      </c>
      <c r="H253" s="161">
        <f t="shared" si="25"/>
        <v>3.7742309471100937</v>
      </c>
      <c r="I253" s="54">
        <f t="shared" si="21"/>
        <v>0.83033080836422057</v>
      </c>
      <c r="J253" s="54">
        <f t="shared" si="22"/>
        <v>1.649338923887111</v>
      </c>
      <c r="K253" s="161">
        <v>0.80233076301230388</v>
      </c>
      <c r="L253" s="162">
        <f t="shared" si="23"/>
        <v>2.50132273745967E-2</v>
      </c>
    </row>
    <row r="254" spans="1:12" x14ac:dyDescent="0.2">
      <c r="A254" s="78">
        <f t="shared" si="26"/>
        <v>249</v>
      </c>
      <c r="B254" s="81" t="s">
        <v>2397</v>
      </c>
      <c r="C254" s="81">
        <v>1262.0999999999999</v>
      </c>
      <c r="D254" s="81"/>
      <c r="E254" s="81">
        <v>163.6</v>
      </c>
      <c r="F254" s="81">
        <f t="shared" si="14"/>
        <v>1425.6999999999998</v>
      </c>
      <c r="G254" s="95">
        <f t="shared" si="24"/>
        <v>5.1832924854111045E-3</v>
      </c>
      <c r="H254" s="161">
        <f t="shared" si="25"/>
        <v>19.074516346312866</v>
      </c>
      <c r="I254" s="54">
        <f t="shared" si="21"/>
        <v>4.1963935961888303</v>
      </c>
      <c r="J254" s="54">
        <f t="shared" si="22"/>
        <v>8.3355636433387215</v>
      </c>
      <c r="K254" s="161">
        <v>4.0548846821220899</v>
      </c>
      <c r="L254" s="162">
        <f t="shared" si="23"/>
        <v>2.50132273745967E-2</v>
      </c>
    </row>
    <row r="255" spans="1:12" x14ac:dyDescent="0.2">
      <c r="A255" s="78">
        <f t="shared" si="26"/>
        <v>250</v>
      </c>
      <c r="B255" s="81" t="s">
        <v>2398</v>
      </c>
      <c r="C255" s="81">
        <v>332.6</v>
      </c>
      <c r="D255" s="81"/>
      <c r="E255" s="81">
        <v>108.7</v>
      </c>
      <c r="F255" s="81">
        <f t="shared" si="14"/>
        <v>441.3</v>
      </c>
      <c r="G255" s="95">
        <f t="shared" si="24"/>
        <v>1.6043957170596345E-3</v>
      </c>
      <c r="H255" s="161">
        <f t="shared" si="25"/>
        <v>5.9041762387794554</v>
      </c>
      <c r="I255" s="54">
        <f t="shared" si="21"/>
        <v>1.2989187725314801</v>
      </c>
      <c r="J255" s="54">
        <f t="shared" si="22"/>
        <v>2.5801250163466221</v>
      </c>
      <c r="K255" s="161">
        <v>1.2551172127519663</v>
      </c>
      <c r="L255" s="162">
        <f t="shared" si="23"/>
        <v>2.50132273745967E-2</v>
      </c>
    </row>
    <row r="256" spans="1:12" x14ac:dyDescent="0.2">
      <c r="A256" s="78">
        <f t="shared" si="26"/>
        <v>251</v>
      </c>
      <c r="B256" s="81" t="s">
        <v>2399</v>
      </c>
      <c r="C256" s="81">
        <v>511</v>
      </c>
      <c r="D256" s="81"/>
      <c r="E256" s="81">
        <v>141.6</v>
      </c>
      <c r="F256" s="81">
        <f t="shared" si="14"/>
        <v>652.6</v>
      </c>
      <c r="G256" s="95">
        <f t="shared" si="24"/>
        <v>2.37260060039229E-3</v>
      </c>
      <c r="H256" s="161">
        <f t="shared" si="25"/>
        <v>8.7311702094436274</v>
      </c>
      <c r="I256" s="54">
        <f t="shared" si="21"/>
        <v>1.920857446077598</v>
      </c>
      <c r="J256" s="54">
        <f t="shared" si="22"/>
        <v>3.8155213815268652</v>
      </c>
      <c r="K256" s="161">
        <v>1.856083147613717</v>
      </c>
      <c r="L256" s="162">
        <f t="shared" si="23"/>
        <v>2.50132273745967E-2</v>
      </c>
    </row>
    <row r="257" spans="1:12" x14ac:dyDescent="0.2">
      <c r="A257" s="78">
        <f t="shared" si="26"/>
        <v>252</v>
      </c>
      <c r="B257" s="81" t="s">
        <v>2400</v>
      </c>
      <c r="C257" s="81">
        <v>1078.7</v>
      </c>
      <c r="D257" s="81"/>
      <c r="E257" s="81"/>
      <c r="F257" s="81">
        <f t="shared" si="14"/>
        <v>1078.7</v>
      </c>
      <c r="G257" s="95">
        <f t="shared" si="24"/>
        <v>3.9217350101795325E-3</v>
      </c>
      <c r="H257" s="161">
        <f t="shared" si="25"/>
        <v>14.43198483746068</v>
      </c>
      <c r="I257" s="54">
        <f t="shared" si="21"/>
        <v>3.1750366642413499</v>
      </c>
      <c r="J257" s="54">
        <f t="shared" si="22"/>
        <v>6.3067773739703172</v>
      </c>
      <c r="K257" s="161">
        <v>3.0679694933051125</v>
      </c>
      <c r="L257" s="162">
        <f t="shared" si="23"/>
        <v>2.5013227374596696E-2</v>
      </c>
    </row>
    <row r="258" spans="1:12" x14ac:dyDescent="0.2">
      <c r="A258" s="78">
        <f t="shared" si="26"/>
        <v>253</v>
      </c>
      <c r="B258" s="81" t="s">
        <v>2401</v>
      </c>
      <c r="C258" s="81">
        <v>611.4</v>
      </c>
      <c r="D258" s="81"/>
      <c r="E258" s="81">
        <v>112.1</v>
      </c>
      <c r="F258" s="81">
        <f t="shared" si="14"/>
        <v>723.5</v>
      </c>
      <c r="G258" s="95">
        <f t="shared" si="24"/>
        <v>2.6303655139194326E-3</v>
      </c>
      <c r="H258" s="161">
        <f t="shared" si="25"/>
        <v>9.679745091223511</v>
      </c>
      <c r="I258" s="54">
        <f t="shared" ref="I258:I317" si="27">H258*0.22</f>
        <v>2.1295439200691724</v>
      </c>
      <c r="J258" s="54">
        <f t="shared" si="22"/>
        <v>4.2300486048646739</v>
      </c>
      <c r="K258" s="161">
        <v>2.0577323893633528</v>
      </c>
      <c r="L258" s="162">
        <f t="shared" si="23"/>
        <v>2.5013227374596696E-2</v>
      </c>
    </row>
    <row r="259" spans="1:12" x14ac:dyDescent="0.2">
      <c r="A259" s="78">
        <f t="shared" si="26"/>
        <v>254</v>
      </c>
      <c r="B259" s="81" t="s">
        <v>2402</v>
      </c>
      <c r="C259" s="81">
        <v>690.47</v>
      </c>
      <c r="D259" s="81">
        <v>27.1</v>
      </c>
      <c r="E259" s="81">
        <v>79.3</v>
      </c>
      <c r="F259" s="81">
        <f t="shared" si="14"/>
        <v>796.87</v>
      </c>
      <c r="G259" s="95">
        <f t="shared" si="24"/>
        <v>2.8971103898783389E-3</v>
      </c>
      <c r="H259" s="161">
        <f t="shared" si="25"/>
        <v>10.661366234752286</v>
      </c>
      <c r="I259" s="54">
        <f t="shared" si="27"/>
        <v>2.3455005716455029</v>
      </c>
      <c r="J259" s="54">
        <f t="shared" si="22"/>
        <v>4.6590170445867489</v>
      </c>
      <c r="K259" s="161">
        <v>2.2664066470103315</v>
      </c>
      <c r="L259" s="162">
        <f t="shared" si="23"/>
        <v>2.5013227374596693E-2</v>
      </c>
    </row>
    <row r="260" spans="1:12" x14ac:dyDescent="0.2">
      <c r="A260" s="78">
        <f t="shared" si="26"/>
        <v>255</v>
      </c>
      <c r="B260" s="81" t="s">
        <v>10</v>
      </c>
      <c r="C260" s="81">
        <v>401.2</v>
      </c>
      <c r="D260" s="81"/>
      <c r="E260" s="81">
        <v>112.2</v>
      </c>
      <c r="F260" s="81">
        <f t="shared" si="14"/>
        <v>513.4</v>
      </c>
      <c r="G260" s="95">
        <f t="shared" si="24"/>
        <v>1.8665233653714396E-3</v>
      </c>
      <c r="H260" s="161">
        <f t="shared" si="25"/>
        <v>6.8688059845668974</v>
      </c>
      <c r="I260" s="54">
        <f t="shared" si="27"/>
        <v>1.5111373166047175</v>
      </c>
      <c r="J260" s="54">
        <f t="shared" si="22"/>
        <v>3.0016682152557341</v>
      </c>
      <c r="K260" s="161">
        <v>1.4601794176905947</v>
      </c>
      <c r="L260" s="162">
        <f t="shared" si="23"/>
        <v>2.5013227374596696E-2</v>
      </c>
    </row>
    <row r="261" spans="1:12" x14ac:dyDescent="0.2">
      <c r="A261" s="78">
        <f t="shared" si="26"/>
        <v>256</v>
      </c>
      <c r="B261" s="81" t="s">
        <v>11</v>
      </c>
      <c r="C261" s="81">
        <v>339.2</v>
      </c>
      <c r="D261" s="81"/>
      <c r="E261" s="81"/>
      <c r="F261" s="81">
        <f t="shared" si="14"/>
        <v>339.2</v>
      </c>
      <c r="G261" s="95">
        <f t="shared" si="24"/>
        <v>1.2331996991312667E-3</v>
      </c>
      <c r="H261" s="161">
        <f t="shared" si="25"/>
        <v>4.5381748928030614</v>
      </c>
      <c r="I261" s="54">
        <f t="shared" si="27"/>
        <v>0.99839847641667356</v>
      </c>
      <c r="J261" s="54">
        <f t="shared" si="22"/>
        <v>1.9831824281549377</v>
      </c>
      <c r="K261" s="161">
        <v>0.96473092808852701</v>
      </c>
      <c r="L261" s="162">
        <f t="shared" si="23"/>
        <v>2.5013227374596696E-2</v>
      </c>
    </row>
    <row r="262" spans="1:12" x14ac:dyDescent="0.2">
      <c r="A262" s="78">
        <f t="shared" si="26"/>
        <v>257</v>
      </c>
      <c r="B262" s="81" t="s">
        <v>12</v>
      </c>
      <c r="C262" s="81">
        <v>213.9</v>
      </c>
      <c r="D262" s="81"/>
      <c r="E262" s="81"/>
      <c r="F262" s="81">
        <f t="shared" si="14"/>
        <v>213.9</v>
      </c>
      <c r="G262" s="95">
        <f t="shared" si="24"/>
        <v>7.7765747536609074E-4</v>
      </c>
      <c r="H262" s="161">
        <f t="shared" si="25"/>
        <v>2.861779509347214</v>
      </c>
      <c r="I262" s="54">
        <f t="shared" si="27"/>
        <v>0.62959149205638709</v>
      </c>
      <c r="J262" s="54">
        <f t="shared" ref="J262:J325" si="28">H262*0.437</f>
        <v>1.2505976455847325</v>
      </c>
      <c r="K262" s="161">
        <v>0.60836068843790081</v>
      </c>
      <c r="L262" s="162">
        <f t="shared" ref="L262:L325" si="29">(H262+I262+J262+K262)/F262</f>
        <v>2.5013227374596703E-2</v>
      </c>
    </row>
    <row r="263" spans="1:12" x14ac:dyDescent="0.2">
      <c r="A263" s="78">
        <f t="shared" si="26"/>
        <v>258</v>
      </c>
      <c r="B263" s="81" t="s">
        <v>13</v>
      </c>
      <c r="C263" s="81">
        <v>184.4</v>
      </c>
      <c r="D263" s="81"/>
      <c r="E263" s="81"/>
      <c r="F263" s="81">
        <f t="shared" si="14"/>
        <v>184.4</v>
      </c>
      <c r="G263" s="95">
        <f t="shared" ref="G263:G326" si="30">1/275056.83*F263</f>
        <v>6.704069119098042E-4</v>
      </c>
      <c r="H263" s="161">
        <f t="shared" ref="H263:H326" si="31">G263*3680</f>
        <v>2.4670974358280793</v>
      </c>
      <c r="I263" s="54">
        <f t="shared" si="27"/>
        <v>0.5427614358821774</v>
      </c>
      <c r="J263" s="54">
        <f t="shared" si="28"/>
        <v>1.0781215794568706</v>
      </c>
      <c r="K263" s="161">
        <v>0.52445867670850344</v>
      </c>
      <c r="L263" s="162">
        <f t="shared" si="29"/>
        <v>2.5013227374596696E-2</v>
      </c>
    </row>
    <row r="264" spans="1:12" x14ac:dyDescent="0.2">
      <c r="A264" s="78">
        <f t="shared" ref="A264:A327" si="32">A263+1</f>
        <v>259</v>
      </c>
      <c r="B264" s="81" t="s">
        <v>14</v>
      </c>
      <c r="C264" s="81">
        <v>227.3</v>
      </c>
      <c r="D264" s="81"/>
      <c r="E264" s="81"/>
      <c r="F264" s="81">
        <f t="shared" si="14"/>
        <v>227.3</v>
      </c>
      <c r="G264" s="95">
        <f t="shared" si="30"/>
        <v>8.2637468046148864E-4</v>
      </c>
      <c r="H264" s="161">
        <f t="shared" si="31"/>
        <v>3.0410588240982781</v>
      </c>
      <c r="I264" s="54">
        <f t="shared" si="27"/>
        <v>0.66903294130162116</v>
      </c>
      <c r="J264" s="54">
        <f t="shared" si="28"/>
        <v>1.3289427061309476</v>
      </c>
      <c r="K264" s="161">
        <v>0.64647211071498289</v>
      </c>
      <c r="L264" s="162">
        <f t="shared" si="29"/>
        <v>2.50132273745967E-2</v>
      </c>
    </row>
    <row r="265" spans="1:12" x14ac:dyDescent="0.2">
      <c r="A265" s="78">
        <f t="shared" si="32"/>
        <v>260</v>
      </c>
      <c r="B265" s="81" t="s">
        <v>15</v>
      </c>
      <c r="C265" s="81">
        <v>479.8</v>
      </c>
      <c r="D265" s="81"/>
      <c r="E265" s="81"/>
      <c r="F265" s="81">
        <f t="shared" si="14"/>
        <v>479.8</v>
      </c>
      <c r="G265" s="95">
        <f t="shared" si="30"/>
        <v>1.7443667914008897E-3</v>
      </c>
      <c r="H265" s="161">
        <f t="shared" si="31"/>
        <v>6.4192697923552737</v>
      </c>
      <c r="I265" s="54">
        <f t="shared" si="27"/>
        <v>1.4122393543181602</v>
      </c>
      <c r="J265" s="54">
        <f t="shared" si="28"/>
        <v>2.8052208992592544</v>
      </c>
      <c r="K265" s="161">
        <v>1.364616448398807</v>
      </c>
      <c r="L265" s="162">
        <f t="shared" si="29"/>
        <v>2.50132273745967E-2</v>
      </c>
    </row>
    <row r="266" spans="1:12" x14ac:dyDescent="0.2">
      <c r="A266" s="78">
        <f t="shared" si="32"/>
        <v>261</v>
      </c>
      <c r="B266" s="81" t="s">
        <v>16</v>
      </c>
      <c r="C266" s="81">
        <v>209.3</v>
      </c>
      <c r="D266" s="81"/>
      <c r="E266" s="81"/>
      <c r="F266" s="81">
        <f t="shared" si="14"/>
        <v>209.3</v>
      </c>
      <c r="G266" s="95">
        <f t="shared" si="30"/>
        <v>7.6093365869155116E-4</v>
      </c>
      <c r="H266" s="161">
        <f t="shared" si="31"/>
        <v>2.8002358639849083</v>
      </c>
      <c r="I266" s="54">
        <f t="shared" si="27"/>
        <v>0.61605189007667982</v>
      </c>
      <c r="J266" s="54">
        <f t="shared" si="28"/>
        <v>1.2237030725614049</v>
      </c>
      <c r="K266" s="161">
        <v>0.59527766288009643</v>
      </c>
      <c r="L266" s="162">
        <f t="shared" si="29"/>
        <v>2.5013227374596703E-2</v>
      </c>
    </row>
    <row r="267" spans="1:12" x14ac:dyDescent="0.2">
      <c r="A267" s="78">
        <f t="shared" si="32"/>
        <v>262</v>
      </c>
      <c r="B267" s="81" t="s">
        <v>17</v>
      </c>
      <c r="C267" s="81">
        <v>510.7</v>
      </c>
      <c r="D267" s="81"/>
      <c r="E267" s="81"/>
      <c r="F267" s="81">
        <f t="shared" si="14"/>
        <v>510.7</v>
      </c>
      <c r="G267" s="95">
        <f t="shared" si="30"/>
        <v>1.8567072121059491E-3</v>
      </c>
      <c r="H267" s="161">
        <f t="shared" si="31"/>
        <v>6.832682540549893</v>
      </c>
      <c r="I267" s="54">
        <f t="shared" si="27"/>
        <v>1.5031901589209764</v>
      </c>
      <c r="J267" s="54">
        <f t="shared" si="28"/>
        <v>2.9858822702203032</v>
      </c>
      <c r="K267" s="161">
        <v>1.4525002505153619</v>
      </c>
      <c r="L267" s="162">
        <f t="shared" si="29"/>
        <v>2.50132273745967E-2</v>
      </c>
    </row>
    <row r="268" spans="1:12" x14ac:dyDescent="0.2">
      <c r="A268" s="78">
        <f t="shared" si="32"/>
        <v>263</v>
      </c>
      <c r="B268" s="81" t="s">
        <v>18</v>
      </c>
      <c r="C268" s="81">
        <v>482.5</v>
      </c>
      <c r="D268" s="81"/>
      <c r="E268" s="81">
        <v>43.8</v>
      </c>
      <c r="F268" s="81">
        <f t="shared" si="14"/>
        <v>526.29999999999995</v>
      </c>
      <c r="G268" s="95">
        <f t="shared" si="30"/>
        <v>1.9134227643065613E-3</v>
      </c>
      <c r="H268" s="161">
        <f t="shared" si="31"/>
        <v>7.041395772648146</v>
      </c>
      <c r="I268" s="54">
        <f t="shared" si="27"/>
        <v>1.5491070699825922</v>
      </c>
      <c r="J268" s="54">
        <f t="shared" si="28"/>
        <v>3.0770899526472397</v>
      </c>
      <c r="K268" s="161">
        <v>1.4968687719722633</v>
      </c>
      <c r="L268" s="162">
        <f t="shared" si="29"/>
        <v>2.5013227374596696E-2</v>
      </c>
    </row>
    <row r="269" spans="1:12" x14ac:dyDescent="0.2">
      <c r="A269" s="78">
        <f t="shared" si="32"/>
        <v>264</v>
      </c>
      <c r="B269" s="81" t="s">
        <v>19</v>
      </c>
      <c r="C269" s="81">
        <v>265.39999999999998</v>
      </c>
      <c r="D269" s="81"/>
      <c r="E269" s="81">
        <v>29.8</v>
      </c>
      <c r="F269" s="81">
        <f t="shared" si="14"/>
        <v>295.2</v>
      </c>
      <c r="G269" s="95">
        <f t="shared" si="30"/>
        <v>1.0732327570269751E-3</v>
      </c>
      <c r="H269" s="161">
        <f t="shared" si="31"/>
        <v>3.9494965458592683</v>
      </c>
      <c r="I269" s="54">
        <f t="shared" si="27"/>
        <v>0.86888924008903901</v>
      </c>
      <c r="J269" s="54">
        <f t="shared" si="28"/>
        <v>1.7259299905405003</v>
      </c>
      <c r="K269" s="161">
        <v>0.83958894449213783</v>
      </c>
      <c r="L269" s="162">
        <f t="shared" si="29"/>
        <v>2.50132273745967E-2</v>
      </c>
    </row>
    <row r="270" spans="1:12" x14ac:dyDescent="0.2">
      <c r="A270" s="78">
        <f t="shared" si="32"/>
        <v>265</v>
      </c>
      <c r="B270" s="81" t="s">
        <v>20</v>
      </c>
      <c r="C270" s="81">
        <v>211.6</v>
      </c>
      <c r="D270" s="81"/>
      <c r="E270" s="81"/>
      <c r="F270" s="81">
        <f t="shared" si="14"/>
        <v>211.6</v>
      </c>
      <c r="G270" s="95">
        <f t="shared" si="30"/>
        <v>7.6929556702882084E-4</v>
      </c>
      <c r="H270" s="161">
        <f t="shared" si="31"/>
        <v>2.8310076866660605</v>
      </c>
      <c r="I270" s="54">
        <f t="shared" si="27"/>
        <v>0.62282169106653329</v>
      </c>
      <c r="J270" s="54">
        <f t="shared" si="28"/>
        <v>1.2371503590730684</v>
      </c>
      <c r="K270" s="161">
        <v>0.60181917565899856</v>
      </c>
      <c r="L270" s="162">
        <f t="shared" si="29"/>
        <v>2.5013227374596696E-2</v>
      </c>
    </row>
    <row r="271" spans="1:12" x14ac:dyDescent="0.2">
      <c r="A271" s="78">
        <f t="shared" si="32"/>
        <v>266</v>
      </c>
      <c r="B271" s="81" t="s">
        <v>21</v>
      </c>
      <c r="C271" s="81">
        <v>224</v>
      </c>
      <c r="D271" s="81">
        <v>79.5</v>
      </c>
      <c r="E271" s="81"/>
      <c r="F271" s="81">
        <f t="shared" si="14"/>
        <v>303.5</v>
      </c>
      <c r="G271" s="95">
        <f t="shared" si="30"/>
        <v>1.1034083392875574E-3</v>
      </c>
      <c r="H271" s="161">
        <f t="shared" si="31"/>
        <v>4.0605426885782112</v>
      </c>
      <c r="I271" s="54">
        <f t="shared" si="27"/>
        <v>0.89331939148720652</v>
      </c>
      <c r="J271" s="54">
        <f t="shared" si="28"/>
        <v>1.7744571549086783</v>
      </c>
      <c r="K271" s="161">
        <v>0.86319527321600231</v>
      </c>
      <c r="L271" s="162">
        <f t="shared" si="29"/>
        <v>2.50132273745967E-2</v>
      </c>
    </row>
    <row r="272" spans="1:12" x14ac:dyDescent="0.2">
      <c r="A272" s="78">
        <f t="shared" si="32"/>
        <v>267</v>
      </c>
      <c r="B272" s="81" t="s">
        <v>22</v>
      </c>
      <c r="C272" s="81">
        <v>177.6</v>
      </c>
      <c r="D272" s="81"/>
      <c r="E272" s="81"/>
      <c r="F272" s="81">
        <f t="shared" si="14"/>
        <v>177.6</v>
      </c>
      <c r="G272" s="95">
        <f t="shared" si="30"/>
        <v>6.4568474813004998E-4</v>
      </c>
      <c r="H272" s="161">
        <f t="shared" si="31"/>
        <v>2.3761198731185837</v>
      </c>
      <c r="I272" s="54">
        <f t="shared" si="27"/>
        <v>0.52274637208608843</v>
      </c>
      <c r="J272" s="54">
        <f t="shared" si="28"/>
        <v>1.0383643845528212</v>
      </c>
      <c r="K272" s="161">
        <v>0.50511855197087974</v>
      </c>
      <c r="L272" s="162">
        <f t="shared" si="29"/>
        <v>2.5013227374596696E-2</v>
      </c>
    </row>
    <row r="273" spans="1:12" x14ac:dyDescent="0.2">
      <c r="A273" s="78">
        <f t="shared" si="32"/>
        <v>268</v>
      </c>
      <c r="B273" s="81" t="s">
        <v>23</v>
      </c>
      <c r="C273" s="81">
        <v>590</v>
      </c>
      <c r="D273" s="81"/>
      <c r="E273" s="81">
        <v>44.1</v>
      </c>
      <c r="F273" s="81">
        <f t="shared" si="14"/>
        <v>634.1</v>
      </c>
      <c r="G273" s="95">
        <f t="shared" si="30"/>
        <v>2.3053417724620763E-3</v>
      </c>
      <c r="H273" s="161">
        <f t="shared" si="31"/>
        <v>8.4836577226604408</v>
      </c>
      <c r="I273" s="54">
        <f t="shared" si="27"/>
        <v>1.8664046989852969</v>
      </c>
      <c r="J273" s="54">
        <f t="shared" si="28"/>
        <v>3.7073584248026128</v>
      </c>
      <c r="K273" s="161">
        <v>1.8034666317834169</v>
      </c>
      <c r="L273" s="162">
        <f t="shared" si="29"/>
        <v>2.50132273745967E-2</v>
      </c>
    </row>
    <row r="274" spans="1:12" x14ac:dyDescent="0.2">
      <c r="A274" s="78">
        <f t="shared" si="32"/>
        <v>269</v>
      </c>
      <c r="B274" s="81" t="s">
        <v>24</v>
      </c>
      <c r="C274" s="81">
        <v>119.2</v>
      </c>
      <c r="D274" s="81"/>
      <c r="E274" s="81"/>
      <c r="F274" s="81">
        <f t="shared" si="14"/>
        <v>119.2</v>
      </c>
      <c r="G274" s="95">
        <f t="shared" si="30"/>
        <v>4.3336498860980838E-4</v>
      </c>
      <c r="H274" s="161">
        <f t="shared" si="31"/>
        <v>1.5947831580840948</v>
      </c>
      <c r="I274" s="54">
        <f t="shared" si="27"/>
        <v>0.35085229477850083</v>
      </c>
      <c r="J274" s="54">
        <f t="shared" si="28"/>
        <v>0.69692024008274944</v>
      </c>
      <c r="K274" s="161">
        <v>0.33902101010658142</v>
      </c>
      <c r="L274" s="162">
        <f t="shared" si="29"/>
        <v>2.50132273745967E-2</v>
      </c>
    </row>
    <row r="275" spans="1:12" x14ac:dyDescent="0.2">
      <c r="A275" s="78">
        <f t="shared" si="32"/>
        <v>270</v>
      </c>
      <c r="B275" s="81" t="s">
        <v>25</v>
      </c>
      <c r="C275" s="81">
        <v>1517.4</v>
      </c>
      <c r="D275" s="81"/>
      <c r="E275" s="81">
        <v>120</v>
      </c>
      <c r="F275" s="81">
        <f t="shared" si="14"/>
        <v>1637.4</v>
      </c>
      <c r="G275" s="95">
        <f t="shared" si="30"/>
        <v>5.9529516136719819E-3</v>
      </c>
      <c r="H275" s="161">
        <f t="shared" si="31"/>
        <v>21.906861938312893</v>
      </c>
      <c r="I275" s="54">
        <f t="shared" si="27"/>
        <v>4.8195096264288368</v>
      </c>
      <c r="J275" s="54">
        <f t="shared" si="28"/>
        <v>9.5732986670427351</v>
      </c>
      <c r="K275" s="161">
        <v>4.6569882713801718</v>
      </c>
      <c r="L275" s="162">
        <f t="shared" si="29"/>
        <v>2.5013227374596696E-2</v>
      </c>
    </row>
    <row r="276" spans="1:12" x14ac:dyDescent="0.2">
      <c r="A276" s="78">
        <f t="shared" si="32"/>
        <v>271</v>
      </c>
      <c r="B276" s="81" t="s">
        <v>26</v>
      </c>
      <c r="C276" s="81">
        <v>256.8</v>
      </c>
      <c r="D276" s="81"/>
      <c r="E276" s="81"/>
      <c r="F276" s="81">
        <f t="shared" si="14"/>
        <v>256.8</v>
      </c>
      <c r="G276" s="95">
        <f t="shared" si="30"/>
        <v>9.3362524391777508E-4</v>
      </c>
      <c r="H276" s="161">
        <f t="shared" si="31"/>
        <v>3.4357408976174124</v>
      </c>
      <c r="I276" s="54">
        <f t="shared" si="27"/>
        <v>0.75586299747583074</v>
      </c>
      <c r="J276" s="54">
        <f t="shared" si="28"/>
        <v>1.5014187722588093</v>
      </c>
      <c r="K276" s="161">
        <v>0.73037412244438016</v>
      </c>
      <c r="L276" s="162">
        <f t="shared" si="29"/>
        <v>2.5013227374596696E-2</v>
      </c>
    </row>
    <row r="277" spans="1:12" x14ac:dyDescent="0.2">
      <c r="A277" s="78">
        <f t="shared" si="32"/>
        <v>272</v>
      </c>
      <c r="B277" s="81" t="s">
        <v>27</v>
      </c>
      <c r="C277" s="81">
        <v>293.31</v>
      </c>
      <c r="D277" s="81"/>
      <c r="E277" s="81"/>
      <c r="F277" s="81">
        <f t="shared" si="14"/>
        <v>293.31</v>
      </c>
      <c r="G277" s="95">
        <f t="shared" si="30"/>
        <v>1.0663614497411315E-3</v>
      </c>
      <c r="H277" s="161">
        <f t="shared" si="31"/>
        <v>3.9242101350473639</v>
      </c>
      <c r="I277" s="54">
        <f t="shared" si="27"/>
        <v>0.86332622971042006</v>
      </c>
      <c r="J277" s="54">
        <f t="shared" si="28"/>
        <v>1.7148798290156981</v>
      </c>
      <c r="K277" s="161">
        <v>0.83421352746947486</v>
      </c>
      <c r="L277" s="162">
        <f t="shared" si="29"/>
        <v>2.5013227374596696E-2</v>
      </c>
    </row>
    <row r="278" spans="1:12" x14ac:dyDescent="0.2">
      <c r="A278" s="78">
        <f t="shared" si="32"/>
        <v>273</v>
      </c>
      <c r="B278" s="81" t="s">
        <v>28</v>
      </c>
      <c r="C278" s="81">
        <v>452.8</v>
      </c>
      <c r="D278" s="81">
        <v>35.6</v>
      </c>
      <c r="E278" s="81"/>
      <c r="F278" s="81">
        <f t="shared" si="14"/>
        <v>488.40000000000003</v>
      </c>
      <c r="G278" s="95">
        <f t="shared" si="30"/>
        <v>1.7756330573576377E-3</v>
      </c>
      <c r="H278" s="161">
        <f t="shared" si="31"/>
        <v>6.5343296510761064</v>
      </c>
      <c r="I278" s="54">
        <f t="shared" si="27"/>
        <v>1.4375525232367434</v>
      </c>
      <c r="J278" s="54">
        <f t="shared" si="28"/>
        <v>2.8555020575202583</v>
      </c>
      <c r="K278" s="161">
        <v>1.3890760179199193</v>
      </c>
      <c r="L278" s="162">
        <f t="shared" si="29"/>
        <v>2.5013227374596696E-2</v>
      </c>
    </row>
    <row r="279" spans="1:12" x14ac:dyDescent="0.2">
      <c r="A279" s="78">
        <f t="shared" si="32"/>
        <v>274</v>
      </c>
      <c r="B279" s="81" t="s">
        <v>29</v>
      </c>
      <c r="C279" s="81">
        <v>271.2</v>
      </c>
      <c r="D279" s="81"/>
      <c r="E279" s="81"/>
      <c r="F279" s="81">
        <f t="shared" si="14"/>
        <v>271.2</v>
      </c>
      <c r="G279" s="95">
        <f t="shared" si="30"/>
        <v>9.8597806133372498E-4</v>
      </c>
      <c r="H279" s="161">
        <f t="shared" si="31"/>
        <v>3.6283992657081079</v>
      </c>
      <c r="I279" s="54">
        <f t="shared" si="27"/>
        <v>0.79824783845578373</v>
      </c>
      <c r="J279" s="54">
        <f t="shared" si="28"/>
        <v>1.5856104791144432</v>
      </c>
      <c r="K279" s="161">
        <v>0.77132968071228925</v>
      </c>
      <c r="L279" s="162">
        <f t="shared" si="29"/>
        <v>2.5013227374596696E-2</v>
      </c>
    </row>
    <row r="280" spans="1:12" x14ac:dyDescent="0.2">
      <c r="A280" s="78">
        <f t="shared" si="32"/>
        <v>275</v>
      </c>
      <c r="B280" s="81" t="s">
        <v>30</v>
      </c>
      <c r="C280" s="81">
        <v>455.2</v>
      </c>
      <c r="D280" s="81"/>
      <c r="E280" s="81"/>
      <c r="F280" s="81">
        <f t="shared" si="14"/>
        <v>455.2</v>
      </c>
      <c r="G280" s="95">
        <f t="shared" si="30"/>
        <v>1.6549307283153084E-3</v>
      </c>
      <c r="H280" s="161">
        <f t="shared" si="31"/>
        <v>6.090145080200335</v>
      </c>
      <c r="I280" s="54">
        <f t="shared" si="27"/>
        <v>1.3398319176440736</v>
      </c>
      <c r="J280" s="54">
        <f t="shared" si="28"/>
        <v>2.6613934000475465</v>
      </c>
      <c r="K280" s="161">
        <v>1.2946507030244621</v>
      </c>
      <c r="L280" s="162">
        <f t="shared" si="29"/>
        <v>2.50132273745967E-2</v>
      </c>
    </row>
    <row r="281" spans="1:12" x14ac:dyDescent="0.2">
      <c r="A281" s="78">
        <f t="shared" si="32"/>
        <v>276</v>
      </c>
      <c r="B281" s="81" t="s">
        <v>31</v>
      </c>
      <c r="C281" s="81">
        <v>510.8</v>
      </c>
      <c r="D281" s="81"/>
      <c r="E281" s="81"/>
      <c r="F281" s="81">
        <f t="shared" si="14"/>
        <v>510.8</v>
      </c>
      <c r="G281" s="95">
        <f t="shared" si="30"/>
        <v>1.8570707733380043E-3</v>
      </c>
      <c r="H281" s="161">
        <f t="shared" si="31"/>
        <v>6.8340204458838558</v>
      </c>
      <c r="I281" s="54">
        <f t="shared" si="27"/>
        <v>1.5034844980944484</v>
      </c>
      <c r="J281" s="54">
        <f t="shared" si="28"/>
        <v>2.9864669348512449</v>
      </c>
      <c r="K281" s="161">
        <v>1.4527846641144446</v>
      </c>
      <c r="L281" s="162">
        <f t="shared" si="29"/>
        <v>2.50132273745967E-2</v>
      </c>
    </row>
    <row r="282" spans="1:12" x14ac:dyDescent="0.2">
      <c r="A282" s="78">
        <f t="shared" si="32"/>
        <v>277</v>
      </c>
      <c r="B282" s="81" t="s">
        <v>32</v>
      </c>
      <c r="C282" s="81">
        <v>209.8</v>
      </c>
      <c r="D282" s="81"/>
      <c r="E282" s="81">
        <v>30.1</v>
      </c>
      <c r="F282" s="81">
        <f t="shared" si="14"/>
        <v>239.9</v>
      </c>
      <c r="G282" s="95">
        <f t="shared" si="30"/>
        <v>8.7218339570044486E-4</v>
      </c>
      <c r="H282" s="161">
        <f t="shared" si="31"/>
        <v>3.2096348961776369</v>
      </c>
      <c r="I282" s="54">
        <f t="shared" si="27"/>
        <v>0.70611967715908008</v>
      </c>
      <c r="J282" s="54">
        <f t="shared" si="28"/>
        <v>1.4026104496296272</v>
      </c>
      <c r="K282" s="161">
        <v>0.68230822419940351</v>
      </c>
      <c r="L282" s="162">
        <f t="shared" si="29"/>
        <v>2.50132273745967E-2</v>
      </c>
    </row>
    <row r="283" spans="1:12" x14ac:dyDescent="0.2">
      <c r="A283" s="78">
        <f t="shared" si="32"/>
        <v>278</v>
      </c>
      <c r="B283" s="81" t="s">
        <v>33</v>
      </c>
      <c r="C283" s="81">
        <v>506.6</v>
      </c>
      <c r="D283" s="81"/>
      <c r="E283" s="81"/>
      <c r="F283" s="81">
        <f t="shared" si="14"/>
        <v>506.6</v>
      </c>
      <c r="G283" s="95">
        <f t="shared" si="30"/>
        <v>1.8418012015916855E-3</v>
      </c>
      <c r="H283" s="161">
        <f t="shared" si="31"/>
        <v>6.7778284218574028</v>
      </c>
      <c r="I283" s="54">
        <f t="shared" si="27"/>
        <v>1.4911222528086285</v>
      </c>
      <c r="J283" s="54">
        <f t="shared" si="28"/>
        <v>2.961911020351685</v>
      </c>
      <c r="K283" s="161">
        <v>1.4408392929529712</v>
      </c>
      <c r="L283" s="162">
        <f t="shared" si="29"/>
        <v>2.50132273745967E-2</v>
      </c>
    </row>
    <row r="284" spans="1:12" x14ac:dyDescent="0.2">
      <c r="A284" s="78">
        <f t="shared" si="32"/>
        <v>279</v>
      </c>
      <c r="B284" s="81" t="s">
        <v>34</v>
      </c>
      <c r="C284" s="81">
        <v>229.4</v>
      </c>
      <c r="D284" s="81"/>
      <c r="E284" s="81"/>
      <c r="F284" s="81">
        <f t="shared" si="14"/>
        <v>229.4</v>
      </c>
      <c r="G284" s="95">
        <f t="shared" si="30"/>
        <v>8.3400946633464801E-4</v>
      </c>
      <c r="H284" s="161">
        <f t="shared" si="31"/>
        <v>3.0691548361115046</v>
      </c>
      <c r="I284" s="54">
        <f t="shared" si="27"/>
        <v>0.67521406394453098</v>
      </c>
      <c r="J284" s="54">
        <f t="shared" si="28"/>
        <v>1.3412206633807275</v>
      </c>
      <c r="K284" s="161">
        <v>0.65244479629571961</v>
      </c>
      <c r="L284" s="162">
        <f t="shared" si="29"/>
        <v>2.50132273745967E-2</v>
      </c>
    </row>
    <row r="285" spans="1:12" x14ac:dyDescent="0.2">
      <c r="A285" s="78">
        <f t="shared" si="32"/>
        <v>280</v>
      </c>
      <c r="B285" s="81" t="s">
        <v>35</v>
      </c>
      <c r="C285" s="81">
        <v>619.9</v>
      </c>
      <c r="D285" s="81"/>
      <c r="E285" s="81"/>
      <c r="F285" s="81">
        <f t="shared" si="14"/>
        <v>619.9</v>
      </c>
      <c r="G285" s="95">
        <f t="shared" si="30"/>
        <v>2.2537160775102363E-3</v>
      </c>
      <c r="H285" s="161">
        <f t="shared" si="31"/>
        <v>8.2936751652376692</v>
      </c>
      <c r="I285" s="54">
        <f t="shared" si="27"/>
        <v>1.8246085363522873</v>
      </c>
      <c r="J285" s="54">
        <f t="shared" si="28"/>
        <v>3.6243360472088613</v>
      </c>
      <c r="K285" s="161">
        <v>1.763079900713673</v>
      </c>
      <c r="L285" s="162">
        <f t="shared" si="29"/>
        <v>2.5013227374596693E-2</v>
      </c>
    </row>
    <row r="286" spans="1:12" x14ac:dyDescent="0.2">
      <c r="A286" s="78">
        <f t="shared" si="32"/>
        <v>281</v>
      </c>
      <c r="B286" s="81" t="s">
        <v>36</v>
      </c>
      <c r="C286" s="81">
        <v>356.2</v>
      </c>
      <c r="D286" s="81"/>
      <c r="E286" s="81"/>
      <c r="F286" s="81">
        <f t="shared" si="14"/>
        <v>356.2</v>
      </c>
      <c r="G286" s="95">
        <f t="shared" si="30"/>
        <v>1.2950051085806522E-3</v>
      </c>
      <c r="H286" s="161">
        <f t="shared" si="31"/>
        <v>4.7656187995768002</v>
      </c>
      <c r="I286" s="54">
        <f t="shared" si="27"/>
        <v>1.0484361359068961</v>
      </c>
      <c r="J286" s="54">
        <f t="shared" si="28"/>
        <v>2.0825754154150617</v>
      </c>
      <c r="K286" s="161">
        <v>1.0130812399325864</v>
      </c>
      <c r="L286" s="162">
        <f t="shared" si="29"/>
        <v>2.50132273745967E-2</v>
      </c>
    </row>
    <row r="287" spans="1:12" x14ac:dyDescent="0.2">
      <c r="A287" s="78">
        <f t="shared" si="32"/>
        <v>282</v>
      </c>
      <c r="B287" s="81" t="s">
        <v>37</v>
      </c>
      <c r="C287" s="81">
        <v>1295.8</v>
      </c>
      <c r="D287" s="81"/>
      <c r="E287" s="81"/>
      <c r="F287" s="81">
        <f t="shared" si="14"/>
        <v>1295.8</v>
      </c>
      <c r="G287" s="95">
        <f t="shared" si="30"/>
        <v>4.7110264449713897E-3</v>
      </c>
      <c r="H287" s="161">
        <f t="shared" si="31"/>
        <v>17.336577317494715</v>
      </c>
      <c r="I287" s="54">
        <f t="shared" si="27"/>
        <v>3.8140470098488373</v>
      </c>
      <c r="J287" s="54">
        <f t="shared" si="28"/>
        <v>7.5760842877451902</v>
      </c>
      <c r="K287" s="161">
        <v>3.6854314169136591</v>
      </c>
      <c r="L287" s="162">
        <f t="shared" si="29"/>
        <v>2.5013227374596703E-2</v>
      </c>
    </row>
    <row r="288" spans="1:12" x14ac:dyDescent="0.2">
      <c r="A288" s="78">
        <f t="shared" si="32"/>
        <v>283</v>
      </c>
      <c r="B288" s="81" t="s">
        <v>62</v>
      </c>
      <c r="C288" s="81">
        <v>156.44999999999999</v>
      </c>
      <c r="D288" s="81"/>
      <c r="E288" s="81">
        <v>36.1</v>
      </c>
      <c r="F288" s="81">
        <f t="shared" si="14"/>
        <v>192.54999999999998</v>
      </c>
      <c r="G288" s="95">
        <f t="shared" si="30"/>
        <v>7.0003715232230368E-4</v>
      </c>
      <c r="H288" s="161">
        <f t="shared" si="31"/>
        <v>2.5761367205460775</v>
      </c>
      <c r="I288" s="54">
        <f t="shared" si="27"/>
        <v>0.56675007852013704</v>
      </c>
      <c r="J288" s="54">
        <f t="shared" si="28"/>
        <v>1.1257717468786359</v>
      </c>
      <c r="K288" s="161">
        <v>0.54763838503374362</v>
      </c>
      <c r="L288" s="162">
        <f t="shared" si="29"/>
        <v>2.50132273745967E-2</v>
      </c>
    </row>
    <row r="289" spans="1:12" x14ac:dyDescent="0.2">
      <c r="A289" s="78">
        <f t="shared" si="32"/>
        <v>284</v>
      </c>
      <c r="B289" s="81" t="s">
        <v>63</v>
      </c>
      <c r="C289" s="81">
        <v>160.69999999999999</v>
      </c>
      <c r="D289" s="81"/>
      <c r="E289" s="81"/>
      <c r="F289" s="81">
        <f t="shared" si="14"/>
        <v>160.69999999999999</v>
      </c>
      <c r="G289" s="95">
        <f t="shared" si="30"/>
        <v>5.8424289991271976E-4</v>
      </c>
      <c r="H289" s="161">
        <f t="shared" si="31"/>
        <v>2.1500138716788086</v>
      </c>
      <c r="I289" s="54">
        <f t="shared" si="27"/>
        <v>0.47300305176933788</v>
      </c>
      <c r="J289" s="54">
        <f t="shared" si="28"/>
        <v>0.93955606192363939</v>
      </c>
      <c r="K289" s="161">
        <v>0.45705265372590298</v>
      </c>
      <c r="L289" s="162">
        <f t="shared" si="29"/>
        <v>2.5013227374596696E-2</v>
      </c>
    </row>
    <row r="290" spans="1:12" x14ac:dyDescent="0.2">
      <c r="A290" s="78">
        <f t="shared" si="32"/>
        <v>285</v>
      </c>
      <c r="B290" s="81" t="s">
        <v>64</v>
      </c>
      <c r="C290" s="81">
        <v>170.8</v>
      </c>
      <c r="D290" s="81"/>
      <c r="E290" s="81">
        <v>34.5</v>
      </c>
      <c r="F290" s="81">
        <f t="shared" si="14"/>
        <v>205.3</v>
      </c>
      <c r="G290" s="95">
        <f t="shared" si="30"/>
        <v>7.4639120940934284E-4</v>
      </c>
      <c r="H290" s="161">
        <f t="shared" si="31"/>
        <v>2.7467196506263818</v>
      </c>
      <c r="I290" s="54">
        <f t="shared" si="27"/>
        <v>0.60427832313780405</v>
      </c>
      <c r="J290" s="54">
        <f t="shared" si="28"/>
        <v>1.2003164873237289</v>
      </c>
      <c r="K290" s="161">
        <v>0.58390111891678831</v>
      </c>
      <c r="L290" s="162">
        <f t="shared" si="29"/>
        <v>2.50132273745967E-2</v>
      </c>
    </row>
    <row r="291" spans="1:12" x14ac:dyDescent="0.2">
      <c r="A291" s="78">
        <f t="shared" si="32"/>
        <v>286</v>
      </c>
      <c r="B291" s="81" t="s">
        <v>65</v>
      </c>
      <c r="C291" s="81">
        <v>114.5</v>
      </c>
      <c r="D291" s="81"/>
      <c r="E291" s="81"/>
      <c r="F291" s="81">
        <f t="shared" si="14"/>
        <v>114.5</v>
      </c>
      <c r="G291" s="95">
        <f t="shared" si="30"/>
        <v>4.1627761070321358E-4</v>
      </c>
      <c r="H291" s="161">
        <f t="shared" si="31"/>
        <v>1.531901607387826</v>
      </c>
      <c r="I291" s="54">
        <f t="shared" si="27"/>
        <v>0.33701835362532173</v>
      </c>
      <c r="J291" s="54">
        <f t="shared" si="28"/>
        <v>0.66944100242847993</v>
      </c>
      <c r="K291" s="161">
        <v>0.32565357094969438</v>
      </c>
      <c r="L291" s="162">
        <f t="shared" si="29"/>
        <v>2.5013227374596703E-2</v>
      </c>
    </row>
    <row r="292" spans="1:12" x14ac:dyDescent="0.2">
      <c r="A292" s="78">
        <f t="shared" si="32"/>
        <v>287</v>
      </c>
      <c r="B292" s="81" t="s">
        <v>66</v>
      </c>
      <c r="C292" s="81">
        <v>132.19999999999999</v>
      </c>
      <c r="D292" s="81"/>
      <c r="E292" s="81"/>
      <c r="F292" s="81">
        <f t="shared" si="14"/>
        <v>132.19999999999999</v>
      </c>
      <c r="G292" s="95">
        <f t="shared" si="30"/>
        <v>4.8062794877698538E-4</v>
      </c>
      <c r="H292" s="161">
        <f t="shared" si="31"/>
        <v>1.7687108514993062</v>
      </c>
      <c r="I292" s="54">
        <f t="shared" si="27"/>
        <v>0.38911638732984738</v>
      </c>
      <c r="J292" s="54">
        <f t="shared" si="28"/>
        <v>0.77292664210519679</v>
      </c>
      <c r="K292" s="161">
        <v>0.37599477798733272</v>
      </c>
      <c r="L292" s="162">
        <f t="shared" si="29"/>
        <v>2.50132273745967E-2</v>
      </c>
    </row>
    <row r="293" spans="1:12" x14ac:dyDescent="0.2">
      <c r="A293" s="78">
        <f t="shared" si="32"/>
        <v>288</v>
      </c>
      <c r="B293" s="81" t="s">
        <v>67</v>
      </c>
      <c r="C293" s="81">
        <v>143.9</v>
      </c>
      <c r="D293" s="81"/>
      <c r="E293" s="81"/>
      <c r="F293" s="81">
        <f t="shared" si="14"/>
        <v>143.9</v>
      </c>
      <c r="G293" s="95">
        <f t="shared" si="30"/>
        <v>5.2316461292744481E-4</v>
      </c>
      <c r="H293" s="161">
        <f t="shared" si="31"/>
        <v>1.9252457755729968</v>
      </c>
      <c r="I293" s="54">
        <f t="shared" si="27"/>
        <v>0.42355407062605932</v>
      </c>
      <c r="J293" s="54">
        <f t="shared" si="28"/>
        <v>0.84133240392539965</v>
      </c>
      <c r="K293" s="161">
        <v>0.40927116908000899</v>
      </c>
      <c r="L293" s="162">
        <f t="shared" si="29"/>
        <v>2.50132273745967E-2</v>
      </c>
    </row>
    <row r="294" spans="1:12" x14ac:dyDescent="0.2">
      <c r="A294" s="78">
        <f t="shared" si="32"/>
        <v>289</v>
      </c>
      <c r="B294" s="81" t="s">
        <v>84</v>
      </c>
      <c r="C294" s="81">
        <v>302</v>
      </c>
      <c r="D294" s="81"/>
      <c r="E294" s="81">
        <v>49</v>
      </c>
      <c r="F294" s="81">
        <f t="shared" si="14"/>
        <v>351</v>
      </c>
      <c r="G294" s="95">
        <f t="shared" si="30"/>
        <v>1.2760999245137812E-3</v>
      </c>
      <c r="H294" s="161">
        <f t="shared" si="31"/>
        <v>4.6960477222107153</v>
      </c>
      <c r="I294" s="54">
        <f t="shared" si="27"/>
        <v>1.0331304988863574</v>
      </c>
      <c r="J294" s="54">
        <f t="shared" si="28"/>
        <v>2.0521728546060825</v>
      </c>
      <c r="K294" s="161">
        <v>0.99829173278028593</v>
      </c>
      <c r="L294" s="162">
        <f t="shared" si="29"/>
        <v>2.5013227374596696E-2</v>
      </c>
    </row>
    <row r="295" spans="1:12" x14ac:dyDescent="0.2">
      <c r="A295" s="78">
        <f t="shared" si="32"/>
        <v>290</v>
      </c>
      <c r="B295" s="81" t="s">
        <v>85</v>
      </c>
      <c r="C295" s="81">
        <v>299.10000000000002</v>
      </c>
      <c r="D295" s="81"/>
      <c r="E295" s="81">
        <v>30.3</v>
      </c>
      <c r="F295" s="81">
        <f t="shared" si="14"/>
        <v>329.40000000000003</v>
      </c>
      <c r="G295" s="95">
        <f t="shared" si="30"/>
        <v>1.1975706983898564E-3</v>
      </c>
      <c r="H295" s="161">
        <f t="shared" si="31"/>
        <v>4.4070601700746712</v>
      </c>
      <c r="I295" s="54">
        <f t="shared" si="27"/>
        <v>0.96955323741642763</v>
      </c>
      <c r="J295" s="54">
        <f t="shared" si="28"/>
        <v>1.9258852943226312</v>
      </c>
      <c r="K295" s="161">
        <v>0.9368583953784223</v>
      </c>
      <c r="L295" s="162">
        <f t="shared" si="29"/>
        <v>2.5013227374596693E-2</v>
      </c>
    </row>
    <row r="296" spans="1:12" x14ac:dyDescent="0.2">
      <c r="A296" s="78">
        <f t="shared" si="32"/>
        <v>291</v>
      </c>
      <c r="B296" s="81" t="s">
        <v>86</v>
      </c>
      <c r="C296" s="81">
        <v>240.7</v>
      </c>
      <c r="D296" s="81"/>
      <c r="E296" s="81">
        <v>32</v>
      </c>
      <c r="F296" s="81">
        <f t="shared" si="14"/>
        <v>272.7</v>
      </c>
      <c r="G296" s="95">
        <f t="shared" si="30"/>
        <v>9.9143147981455319E-4</v>
      </c>
      <c r="H296" s="161">
        <f t="shared" si="31"/>
        <v>3.6484678457175557</v>
      </c>
      <c r="I296" s="54">
        <f t="shared" si="27"/>
        <v>0.80266292605786227</v>
      </c>
      <c r="J296" s="54">
        <f t="shared" si="28"/>
        <v>1.5943804485785718</v>
      </c>
      <c r="K296" s="161">
        <v>0.7755958846985298</v>
      </c>
      <c r="L296" s="162">
        <f t="shared" si="29"/>
        <v>2.5013227374596696E-2</v>
      </c>
    </row>
    <row r="297" spans="1:12" x14ac:dyDescent="0.2">
      <c r="A297" s="78">
        <f t="shared" si="32"/>
        <v>292</v>
      </c>
      <c r="B297" s="81" t="s">
        <v>87</v>
      </c>
      <c r="C297" s="81">
        <v>354.6</v>
      </c>
      <c r="D297" s="81"/>
      <c r="E297" s="81">
        <v>49</v>
      </c>
      <c r="F297" s="81">
        <f t="shared" si="14"/>
        <v>403.6</v>
      </c>
      <c r="G297" s="95">
        <f t="shared" si="30"/>
        <v>1.467333132574821E-3</v>
      </c>
      <c r="H297" s="161">
        <f t="shared" si="31"/>
        <v>5.3997859278753415</v>
      </c>
      <c r="I297" s="54">
        <f t="shared" si="27"/>
        <v>1.1879529041325751</v>
      </c>
      <c r="J297" s="54">
        <f t="shared" si="28"/>
        <v>2.3597064504815242</v>
      </c>
      <c r="K297" s="161">
        <v>1.1478932858977875</v>
      </c>
      <c r="L297" s="162">
        <f t="shared" si="29"/>
        <v>2.5013227374596696E-2</v>
      </c>
    </row>
    <row r="298" spans="1:12" x14ac:dyDescent="0.2">
      <c r="A298" s="78">
        <f t="shared" si="32"/>
        <v>293</v>
      </c>
      <c r="B298" s="81" t="s">
        <v>88</v>
      </c>
      <c r="C298" s="81">
        <v>306.2</v>
      </c>
      <c r="D298" s="81"/>
      <c r="E298" s="81"/>
      <c r="F298" s="81">
        <f t="shared" si="14"/>
        <v>306.2</v>
      </c>
      <c r="G298" s="95">
        <f t="shared" si="30"/>
        <v>1.1132244925530479E-3</v>
      </c>
      <c r="H298" s="161">
        <f t="shared" si="31"/>
        <v>4.0966661325952165</v>
      </c>
      <c r="I298" s="54">
        <f t="shared" si="27"/>
        <v>0.90126654917094762</v>
      </c>
      <c r="J298" s="54">
        <f t="shared" si="28"/>
        <v>1.7902430999441097</v>
      </c>
      <c r="K298" s="161">
        <v>0.87087444039123518</v>
      </c>
      <c r="L298" s="162">
        <f t="shared" si="29"/>
        <v>2.50132273745967E-2</v>
      </c>
    </row>
    <row r="299" spans="1:12" x14ac:dyDescent="0.2">
      <c r="A299" s="78">
        <f t="shared" si="32"/>
        <v>294</v>
      </c>
      <c r="B299" s="81" t="s">
        <v>89</v>
      </c>
      <c r="C299" s="81">
        <v>426.9</v>
      </c>
      <c r="D299" s="81"/>
      <c r="E299" s="81"/>
      <c r="F299" s="81">
        <f t="shared" si="14"/>
        <v>426.9</v>
      </c>
      <c r="G299" s="95">
        <f t="shared" si="30"/>
        <v>1.5520428996436844E-3</v>
      </c>
      <c r="H299" s="161">
        <f t="shared" si="31"/>
        <v>5.711517870688759</v>
      </c>
      <c r="I299" s="54">
        <f t="shared" si="27"/>
        <v>1.2565339315515269</v>
      </c>
      <c r="J299" s="54">
        <f t="shared" si="28"/>
        <v>2.4959333094909879</v>
      </c>
      <c r="K299" s="161">
        <v>1.214161654484057</v>
      </c>
      <c r="L299" s="162">
        <f t="shared" si="29"/>
        <v>2.50132273745967E-2</v>
      </c>
    </row>
    <row r="300" spans="1:12" x14ac:dyDescent="0.2">
      <c r="A300" s="78">
        <f t="shared" si="32"/>
        <v>295</v>
      </c>
      <c r="B300" s="81" t="s">
        <v>90</v>
      </c>
      <c r="C300" s="81">
        <v>347.5</v>
      </c>
      <c r="D300" s="81"/>
      <c r="E300" s="81"/>
      <c r="F300" s="81">
        <f t="shared" si="14"/>
        <v>347.5</v>
      </c>
      <c r="G300" s="95">
        <f t="shared" si="30"/>
        <v>1.263375281391849E-3</v>
      </c>
      <c r="H300" s="161">
        <f t="shared" si="31"/>
        <v>4.6492210355220047</v>
      </c>
      <c r="I300" s="54">
        <f t="shared" si="27"/>
        <v>1.0228286278148411</v>
      </c>
      <c r="J300" s="54">
        <f t="shared" si="28"/>
        <v>2.0317095925231161</v>
      </c>
      <c r="K300" s="161">
        <v>0.98833725681239126</v>
      </c>
      <c r="L300" s="162">
        <f t="shared" si="29"/>
        <v>2.50132273745967E-2</v>
      </c>
    </row>
    <row r="301" spans="1:12" x14ac:dyDescent="0.2">
      <c r="A301" s="78">
        <f t="shared" si="32"/>
        <v>296</v>
      </c>
      <c r="B301" s="81" t="s">
        <v>91</v>
      </c>
      <c r="C301" s="81">
        <v>667.2</v>
      </c>
      <c r="D301" s="81"/>
      <c r="E301" s="81"/>
      <c r="F301" s="81">
        <f t="shared" si="14"/>
        <v>667.2</v>
      </c>
      <c r="G301" s="95">
        <f t="shared" si="30"/>
        <v>2.4256805402723502E-3</v>
      </c>
      <c r="H301" s="161">
        <f t="shared" si="31"/>
        <v>8.9265043882022486</v>
      </c>
      <c r="I301" s="54">
        <f t="shared" si="27"/>
        <v>1.9638309654044948</v>
      </c>
      <c r="J301" s="54">
        <f t="shared" si="28"/>
        <v>3.9008824176443828</v>
      </c>
      <c r="K301" s="161">
        <v>1.8976075330797915</v>
      </c>
      <c r="L301" s="162">
        <f t="shared" si="29"/>
        <v>2.50132273745967E-2</v>
      </c>
    </row>
    <row r="302" spans="1:12" x14ac:dyDescent="0.2">
      <c r="A302" s="78">
        <f t="shared" si="32"/>
        <v>297</v>
      </c>
      <c r="B302" s="81" t="s">
        <v>92</v>
      </c>
      <c r="C302" s="81">
        <v>364</v>
      </c>
      <c r="D302" s="81"/>
      <c r="E302" s="81"/>
      <c r="F302" s="81">
        <f t="shared" si="14"/>
        <v>364</v>
      </c>
      <c r="G302" s="95">
        <f t="shared" si="30"/>
        <v>1.3233628846809585E-3</v>
      </c>
      <c r="H302" s="161">
        <f t="shared" si="31"/>
        <v>4.8699754156259276</v>
      </c>
      <c r="I302" s="54">
        <f t="shared" si="27"/>
        <v>1.0713945914377041</v>
      </c>
      <c r="J302" s="54">
        <f t="shared" si="28"/>
        <v>2.1281792566285302</v>
      </c>
      <c r="K302" s="161">
        <v>1.0352655006610372</v>
      </c>
      <c r="L302" s="162">
        <f t="shared" si="29"/>
        <v>2.50132273745967E-2</v>
      </c>
    </row>
    <row r="303" spans="1:12" x14ac:dyDescent="0.2">
      <c r="A303" s="78">
        <f t="shared" si="32"/>
        <v>298</v>
      </c>
      <c r="B303" s="81" t="s">
        <v>93</v>
      </c>
      <c r="C303" s="81">
        <v>180.5</v>
      </c>
      <c r="D303" s="81"/>
      <c r="E303" s="81"/>
      <c r="F303" s="81">
        <f t="shared" si="14"/>
        <v>180.5</v>
      </c>
      <c r="G303" s="95">
        <f t="shared" si="30"/>
        <v>6.5622802385965104E-4</v>
      </c>
      <c r="H303" s="161">
        <f t="shared" si="31"/>
        <v>2.414919127803516</v>
      </c>
      <c r="I303" s="54">
        <f t="shared" si="27"/>
        <v>0.53128220811677351</v>
      </c>
      <c r="J303" s="54">
        <f t="shared" si="28"/>
        <v>1.0553196588501366</v>
      </c>
      <c r="K303" s="161">
        <v>0.51336654634427803</v>
      </c>
      <c r="L303" s="162">
        <f t="shared" si="29"/>
        <v>2.50132273745967E-2</v>
      </c>
    </row>
    <row r="304" spans="1:12" x14ac:dyDescent="0.2">
      <c r="A304" s="78">
        <f t="shared" si="32"/>
        <v>299</v>
      </c>
      <c r="B304" s="81" t="s">
        <v>94</v>
      </c>
      <c r="C304" s="81">
        <v>235.8</v>
      </c>
      <c r="D304" s="81"/>
      <c r="E304" s="81"/>
      <c r="F304" s="81">
        <f t="shared" si="14"/>
        <v>235.8</v>
      </c>
      <c r="G304" s="95">
        <f t="shared" si="30"/>
        <v>8.5727738518618138E-4</v>
      </c>
      <c r="H304" s="161">
        <f t="shared" si="31"/>
        <v>3.1547807774851475</v>
      </c>
      <c r="I304" s="54">
        <f t="shared" si="27"/>
        <v>0.69405177104673244</v>
      </c>
      <c r="J304" s="54">
        <f t="shared" si="28"/>
        <v>1.3786391997610095</v>
      </c>
      <c r="K304" s="161">
        <v>0.67064726663701257</v>
      </c>
      <c r="L304" s="162">
        <f t="shared" si="29"/>
        <v>2.50132273745967E-2</v>
      </c>
    </row>
    <row r="305" spans="1:12" x14ac:dyDescent="0.2">
      <c r="A305" s="78">
        <f t="shared" si="32"/>
        <v>300</v>
      </c>
      <c r="B305" s="81" t="s">
        <v>95</v>
      </c>
      <c r="C305" s="81">
        <v>234.1</v>
      </c>
      <c r="D305" s="81"/>
      <c r="E305" s="81"/>
      <c r="F305" s="81">
        <f t="shared" si="14"/>
        <v>234.1</v>
      </c>
      <c r="G305" s="95">
        <f t="shared" si="30"/>
        <v>8.5109684424124275E-4</v>
      </c>
      <c r="H305" s="161">
        <f t="shared" si="31"/>
        <v>3.1320363868077732</v>
      </c>
      <c r="I305" s="54">
        <f t="shared" si="27"/>
        <v>0.68904800509771014</v>
      </c>
      <c r="J305" s="54">
        <f t="shared" si="28"/>
        <v>1.3686999010349969</v>
      </c>
      <c r="K305" s="161">
        <v>0.6658122354526067</v>
      </c>
      <c r="L305" s="162">
        <f t="shared" si="29"/>
        <v>2.5013227374596696E-2</v>
      </c>
    </row>
    <row r="306" spans="1:12" x14ac:dyDescent="0.2">
      <c r="A306" s="78">
        <f t="shared" si="32"/>
        <v>301</v>
      </c>
      <c r="B306" s="81" t="s">
        <v>96</v>
      </c>
      <c r="C306" s="81">
        <v>490.4</v>
      </c>
      <c r="D306" s="81"/>
      <c r="E306" s="81"/>
      <c r="F306" s="81">
        <f t="shared" si="14"/>
        <v>490.4</v>
      </c>
      <c r="G306" s="95">
        <f t="shared" si="30"/>
        <v>1.7829042819987417E-3</v>
      </c>
      <c r="H306" s="161">
        <f t="shared" si="31"/>
        <v>6.5610877577553692</v>
      </c>
      <c r="I306" s="54">
        <f t="shared" si="27"/>
        <v>1.4434393067061813</v>
      </c>
      <c r="J306" s="54">
        <f t="shared" si="28"/>
        <v>2.8671953501390965</v>
      </c>
      <c r="K306" s="161">
        <v>1.3947642899015731</v>
      </c>
      <c r="L306" s="162">
        <f t="shared" si="29"/>
        <v>2.50132273745967E-2</v>
      </c>
    </row>
    <row r="307" spans="1:12" x14ac:dyDescent="0.2">
      <c r="A307" s="78">
        <f t="shared" si="32"/>
        <v>302</v>
      </c>
      <c r="B307" s="81" t="s">
        <v>97</v>
      </c>
      <c r="C307" s="81">
        <v>157</v>
      </c>
      <c r="D307" s="81"/>
      <c r="E307" s="81"/>
      <c r="F307" s="81">
        <f t="shared" si="14"/>
        <v>157</v>
      </c>
      <c r="G307" s="95">
        <f t="shared" si="30"/>
        <v>5.7079113432667713E-4</v>
      </c>
      <c r="H307" s="161">
        <f t="shared" si="31"/>
        <v>2.1005113743221719</v>
      </c>
      <c r="I307" s="54">
        <f t="shared" si="27"/>
        <v>0.46211250235087781</v>
      </c>
      <c r="J307" s="54">
        <f t="shared" si="28"/>
        <v>0.91792347057878909</v>
      </c>
      <c r="K307" s="161">
        <v>0.446529350559843</v>
      </c>
      <c r="L307" s="162">
        <f t="shared" si="29"/>
        <v>2.5013227374596696E-2</v>
      </c>
    </row>
    <row r="308" spans="1:12" x14ac:dyDescent="0.2">
      <c r="A308" s="78">
        <f t="shared" si="32"/>
        <v>303</v>
      </c>
      <c r="B308" s="81" t="s">
        <v>98</v>
      </c>
      <c r="C308" s="81">
        <v>274</v>
      </c>
      <c r="D308" s="81"/>
      <c r="E308" s="81"/>
      <c r="F308" s="81">
        <f t="shared" si="14"/>
        <v>274</v>
      </c>
      <c r="G308" s="95">
        <f t="shared" si="30"/>
        <v>9.9615777583127087E-4</v>
      </c>
      <c r="H308" s="161">
        <f t="shared" si="31"/>
        <v>3.6658606150590769</v>
      </c>
      <c r="I308" s="54">
        <f t="shared" si="27"/>
        <v>0.80648933531299694</v>
      </c>
      <c r="J308" s="54">
        <f t="shared" si="28"/>
        <v>1.6019810887808166</v>
      </c>
      <c r="K308" s="161">
        <v>0.77929326148660505</v>
      </c>
      <c r="L308" s="162">
        <f t="shared" si="29"/>
        <v>2.50132273745967E-2</v>
      </c>
    </row>
    <row r="309" spans="1:12" x14ac:dyDescent="0.2">
      <c r="A309" s="78">
        <f t="shared" si="32"/>
        <v>304</v>
      </c>
      <c r="B309" s="81" t="s">
        <v>99</v>
      </c>
      <c r="C309" s="81">
        <v>287.60000000000002</v>
      </c>
      <c r="D309" s="81"/>
      <c r="E309" s="81"/>
      <c r="F309" s="81">
        <f t="shared" si="14"/>
        <v>287.60000000000002</v>
      </c>
      <c r="G309" s="95">
        <f t="shared" si="30"/>
        <v>1.0456021033907793E-3</v>
      </c>
      <c r="H309" s="161">
        <f t="shared" si="31"/>
        <v>3.847815740478068</v>
      </c>
      <c r="I309" s="54">
        <f t="shared" si="27"/>
        <v>0.84651946290517499</v>
      </c>
      <c r="J309" s="54">
        <f t="shared" si="28"/>
        <v>1.6814954785889158</v>
      </c>
      <c r="K309" s="161">
        <v>0.81797351096185256</v>
      </c>
      <c r="L309" s="162">
        <f t="shared" si="29"/>
        <v>2.5013227374596703E-2</v>
      </c>
    </row>
    <row r="310" spans="1:12" x14ac:dyDescent="0.2">
      <c r="A310" s="78">
        <f t="shared" si="32"/>
        <v>305</v>
      </c>
      <c r="B310" s="81" t="s">
        <v>100</v>
      </c>
      <c r="C310" s="81">
        <v>254.08</v>
      </c>
      <c r="D310" s="81"/>
      <c r="E310" s="81"/>
      <c r="F310" s="81">
        <f t="shared" si="14"/>
        <v>254.08</v>
      </c>
      <c r="G310" s="95">
        <f t="shared" si="30"/>
        <v>9.2373637840587346E-4</v>
      </c>
      <c r="H310" s="161">
        <f t="shared" si="31"/>
        <v>3.3993498725336142</v>
      </c>
      <c r="I310" s="54">
        <f t="shared" si="27"/>
        <v>0.74785697195739509</v>
      </c>
      <c r="J310" s="54">
        <f t="shared" si="28"/>
        <v>1.4855158942971893</v>
      </c>
      <c r="K310" s="161">
        <v>0.72263807254933066</v>
      </c>
      <c r="L310" s="162">
        <f t="shared" si="29"/>
        <v>2.50132273745967E-2</v>
      </c>
    </row>
    <row r="311" spans="1:12" x14ac:dyDescent="0.2">
      <c r="A311" s="78">
        <f t="shared" si="32"/>
        <v>306</v>
      </c>
      <c r="B311" s="81" t="s">
        <v>101</v>
      </c>
      <c r="C311" s="81">
        <v>389.6</v>
      </c>
      <c r="D311" s="81"/>
      <c r="E311" s="81"/>
      <c r="F311" s="81">
        <f t="shared" si="14"/>
        <v>389.6</v>
      </c>
      <c r="G311" s="95">
        <f t="shared" si="30"/>
        <v>1.4164345600870918E-3</v>
      </c>
      <c r="H311" s="161">
        <f t="shared" si="31"/>
        <v>5.2124791811204974</v>
      </c>
      <c r="I311" s="54">
        <f t="shared" si="27"/>
        <v>1.1467454198465095</v>
      </c>
      <c r="J311" s="54">
        <f t="shared" si="28"/>
        <v>2.2778534021496575</v>
      </c>
      <c r="K311" s="161">
        <v>1.1080753820262093</v>
      </c>
      <c r="L311" s="162">
        <f t="shared" si="29"/>
        <v>2.50132273745967E-2</v>
      </c>
    </row>
    <row r="312" spans="1:12" x14ac:dyDescent="0.2">
      <c r="A312" s="78">
        <f t="shared" si="32"/>
        <v>307</v>
      </c>
      <c r="B312" s="81" t="s">
        <v>102</v>
      </c>
      <c r="C312" s="81">
        <v>181.8</v>
      </c>
      <c r="D312" s="81"/>
      <c r="E312" s="81"/>
      <c r="F312" s="81">
        <f t="shared" si="14"/>
        <v>181.8</v>
      </c>
      <c r="G312" s="95">
        <f t="shared" si="30"/>
        <v>6.6095431987636883E-4</v>
      </c>
      <c r="H312" s="161">
        <f t="shared" si="31"/>
        <v>2.4323118971450373</v>
      </c>
      <c r="I312" s="54">
        <f t="shared" si="27"/>
        <v>0.53510861737190818</v>
      </c>
      <c r="J312" s="54">
        <f t="shared" si="28"/>
        <v>1.0629202990523814</v>
      </c>
      <c r="K312" s="161">
        <v>0.51706392313235328</v>
      </c>
      <c r="L312" s="162">
        <f t="shared" si="29"/>
        <v>2.5013227374596696E-2</v>
      </c>
    </row>
    <row r="313" spans="1:12" x14ac:dyDescent="0.2">
      <c r="A313" s="78">
        <f t="shared" si="32"/>
        <v>308</v>
      </c>
      <c r="B313" s="81" t="s">
        <v>103</v>
      </c>
      <c r="C313" s="81">
        <v>439.7</v>
      </c>
      <c r="D313" s="81"/>
      <c r="E313" s="81"/>
      <c r="F313" s="81">
        <f t="shared" si="14"/>
        <v>439.7</v>
      </c>
      <c r="G313" s="95">
        <f t="shared" si="30"/>
        <v>1.5985787373467512E-3</v>
      </c>
      <c r="H313" s="161">
        <f t="shared" si="31"/>
        <v>5.8827697534360439</v>
      </c>
      <c r="I313" s="54">
        <f t="shared" si="27"/>
        <v>1.2942093457559296</v>
      </c>
      <c r="J313" s="54">
        <f t="shared" si="28"/>
        <v>2.5707703822515513</v>
      </c>
      <c r="K313" s="161">
        <v>1.2505665951666431</v>
      </c>
      <c r="L313" s="162">
        <f t="shared" si="29"/>
        <v>2.5013227374596693E-2</v>
      </c>
    </row>
    <row r="314" spans="1:12" x14ac:dyDescent="0.2">
      <c r="A314" s="78">
        <f t="shared" si="32"/>
        <v>309</v>
      </c>
      <c r="B314" s="81" t="s">
        <v>104</v>
      </c>
      <c r="C314" s="81">
        <v>245.7</v>
      </c>
      <c r="D314" s="81"/>
      <c r="E314" s="81"/>
      <c r="F314" s="81">
        <f t="shared" si="14"/>
        <v>245.7</v>
      </c>
      <c r="G314" s="95">
        <f t="shared" si="30"/>
        <v>8.9326994715964686E-4</v>
      </c>
      <c r="H314" s="161">
        <f t="shared" si="31"/>
        <v>3.2872334055475005</v>
      </c>
      <c r="I314" s="54">
        <f t="shared" si="27"/>
        <v>0.72319134922045014</v>
      </c>
      <c r="J314" s="54">
        <f t="shared" si="28"/>
        <v>1.4365209982242577</v>
      </c>
      <c r="K314" s="161">
        <v>0.69880421294620021</v>
      </c>
      <c r="L314" s="162">
        <f t="shared" si="29"/>
        <v>2.50132273745967E-2</v>
      </c>
    </row>
    <row r="315" spans="1:12" x14ac:dyDescent="0.2">
      <c r="A315" s="78">
        <f t="shared" si="32"/>
        <v>310</v>
      </c>
      <c r="B315" s="81" t="s">
        <v>105</v>
      </c>
      <c r="C315" s="81">
        <v>288.60000000000002</v>
      </c>
      <c r="D315" s="81"/>
      <c r="E315" s="81"/>
      <c r="F315" s="81">
        <f t="shared" si="14"/>
        <v>288.60000000000002</v>
      </c>
      <c r="G315" s="95">
        <f t="shared" si="30"/>
        <v>1.0492377157113313E-3</v>
      </c>
      <c r="H315" s="161">
        <f t="shared" si="31"/>
        <v>3.8611947938176994</v>
      </c>
      <c r="I315" s="54">
        <f t="shared" si="27"/>
        <v>0.84946285463989391</v>
      </c>
      <c r="J315" s="54">
        <f t="shared" si="28"/>
        <v>1.6873421248983347</v>
      </c>
      <c r="K315" s="161">
        <v>0.82081764695267956</v>
      </c>
      <c r="L315" s="162">
        <f t="shared" si="29"/>
        <v>2.5013227374596696E-2</v>
      </c>
    </row>
    <row r="316" spans="1:12" x14ac:dyDescent="0.2">
      <c r="A316" s="78">
        <f t="shared" si="32"/>
        <v>311</v>
      </c>
      <c r="B316" s="81" t="s">
        <v>1738</v>
      </c>
      <c r="C316" s="81">
        <v>2653.63</v>
      </c>
      <c r="D316" s="81"/>
      <c r="E316" s="81"/>
      <c r="F316" s="81">
        <f>C316+D316+E316</f>
        <v>2653.63</v>
      </c>
      <c r="G316" s="95">
        <f t="shared" si="30"/>
        <v>9.6475699221866256E-3</v>
      </c>
      <c r="H316" s="161">
        <f t="shared" si="31"/>
        <v>35.503057313646785</v>
      </c>
      <c r="I316" s="54">
        <f t="shared" si="27"/>
        <v>7.8106726090022924</v>
      </c>
      <c r="J316" s="54">
        <f t="shared" si="28"/>
        <v>15.514836046063644</v>
      </c>
      <c r="K316" s="161">
        <v>7.5472845893383189</v>
      </c>
      <c r="L316" s="162">
        <f t="shared" si="29"/>
        <v>2.50132273745967E-2</v>
      </c>
    </row>
    <row r="317" spans="1:12" x14ac:dyDescent="0.2">
      <c r="A317" s="78">
        <f t="shared" si="32"/>
        <v>312</v>
      </c>
      <c r="B317" s="81" t="s">
        <v>1739</v>
      </c>
      <c r="C317" s="81">
        <v>268.3</v>
      </c>
      <c r="D317" s="81"/>
      <c r="E317" s="81"/>
      <c r="F317" s="81">
        <f>C317+D317+E317</f>
        <v>268.3</v>
      </c>
      <c r="G317" s="95">
        <f t="shared" si="30"/>
        <v>9.7543478560412403E-4</v>
      </c>
      <c r="H317" s="161">
        <f t="shared" si="31"/>
        <v>3.5896000110231765</v>
      </c>
      <c r="I317" s="54">
        <f t="shared" si="27"/>
        <v>0.78971200242509887</v>
      </c>
      <c r="J317" s="54">
        <f t="shared" si="28"/>
        <v>1.5686552048171281</v>
      </c>
      <c r="K317" s="161">
        <v>0.76308168633889095</v>
      </c>
      <c r="L317" s="162">
        <f t="shared" si="29"/>
        <v>2.50132273745967E-2</v>
      </c>
    </row>
    <row r="318" spans="1:12" x14ac:dyDescent="0.2">
      <c r="A318" s="78">
        <f t="shared" si="32"/>
        <v>313</v>
      </c>
      <c r="B318" s="81" t="s">
        <v>1740</v>
      </c>
      <c r="C318" s="81">
        <v>2006.88</v>
      </c>
      <c r="D318" s="81"/>
      <c r="E318" s="81">
        <v>105.2</v>
      </c>
      <c r="F318" s="81">
        <f>C318+D318+E318</f>
        <v>2112.08</v>
      </c>
      <c r="G318" s="95">
        <f t="shared" si="30"/>
        <v>7.6787040699916442E-3</v>
      </c>
      <c r="H318" s="161">
        <f t="shared" si="31"/>
        <v>28.257630977569249</v>
      </c>
      <c r="I318" s="54">
        <f t="shared" ref="I318:I370" si="33">H318*0.22</f>
        <v>6.2166788150652348</v>
      </c>
      <c r="J318" s="54">
        <f t="shared" si="28"/>
        <v>12.348584737197761</v>
      </c>
      <c r="K318" s="161">
        <v>6.0070427435059432</v>
      </c>
      <c r="L318" s="162">
        <f t="shared" si="29"/>
        <v>2.5013227374596696E-2</v>
      </c>
    </row>
    <row r="319" spans="1:12" x14ac:dyDescent="0.2">
      <c r="A319" s="78">
        <f t="shared" si="32"/>
        <v>314</v>
      </c>
      <c r="B319" s="81" t="s">
        <v>1741</v>
      </c>
      <c r="C319" s="81">
        <v>1829</v>
      </c>
      <c r="D319" s="81"/>
      <c r="E319" s="81"/>
      <c r="F319" s="81">
        <f>C319+D319+E319</f>
        <v>1829</v>
      </c>
      <c r="G319" s="95">
        <f t="shared" si="30"/>
        <v>6.6495349342897605E-3</v>
      </c>
      <c r="H319" s="161">
        <f t="shared" si="31"/>
        <v>24.470288558186319</v>
      </c>
      <c r="I319" s="54">
        <f t="shared" si="33"/>
        <v>5.3834634828009902</v>
      </c>
      <c r="J319" s="54">
        <f t="shared" si="28"/>
        <v>10.693516099927422</v>
      </c>
      <c r="K319" s="161">
        <v>5.2019247272226297</v>
      </c>
      <c r="L319" s="162">
        <f t="shared" si="29"/>
        <v>2.50132273745967E-2</v>
      </c>
    </row>
    <row r="320" spans="1:12" x14ac:dyDescent="0.2">
      <c r="A320" s="78">
        <f t="shared" si="32"/>
        <v>315</v>
      </c>
      <c r="B320" s="81" t="s">
        <v>1742</v>
      </c>
      <c r="C320" s="81">
        <v>1983.1</v>
      </c>
      <c r="D320" s="81"/>
      <c r="E320" s="81"/>
      <c r="F320" s="81">
        <f>C320+D320+E320</f>
        <v>1983.1</v>
      </c>
      <c r="G320" s="95">
        <f t="shared" si="30"/>
        <v>7.2097827928868366E-3</v>
      </c>
      <c r="H320" s="161">
        <f t="shared" si="31"/>
        <v>26.532000677823557</v>
      </c>
      <c r="I320" s="54">
        <f t="shared" si="33"/>
        <v>5.837040149121183</v>
      </c>
      <c r="J320" s="54">
        <f t="shared" si="28"/>
        <v>11.594484296208895</v>
      </c>
      <c r="K320" s="161">
        <v>5.6402060834090735</v>
      </c>
      <c r="L320" s="162">
        <f t="shared" si="29"/>
        <v>2.50132273745967E-2</v>
      </c>
    </row>
    <row r="321" spans="1:12" x14ac:dyDescent="0.2">
      <c r="A321" s="78">
        <f t="shared" si="32"/>
        <v>316</v>
      </c>
      <c r="B321" s="81" t="s">
        <v>1790</v>
      </c>
      <c r="C321" s="81">
        <v>94.9</v>
      </c>
      <c r="D321" s="81"/>
      <c r="E321" s="81"/>
      <c r="F321" s="81">
        <f t="shared" ref="F321:F382" si="34">C321+D321+E321</f>
        <v>94.9</v>
      </c>
      <c r="G321" s="95">
        <f t="shared" si="30"/>
        <v>3.4501960922039273E-4</v>
      </c>
      <c r="H321" s="161">
        <f t="shared" si="31"/>
        <v>1.2696721619310452</v>
      </c>
      <c r="I321" s="54">
        <f t="shared" si="33"/>
        <v>0.27932787562482991</v>
      </c>
      <c r="J321" s="54">
        <f t="shared" si="28"/>
        <v>0.5548467347638667</v>
      </c>
      <c r="K321" s="161">
        <v>0.26990850552948475</v>
      </c>
      <c r="L321" s="162">
        <f t="shared" si="29"/>
        <v>2.5013227374596693E-2</v>
      </c>
    </row>
    <row r="322" spans="1:12" x14ac:dyDescent="0.2">
      <c r="A322" s="78">
        <f t="shared" si="32"/>
        <v>317</v>
      </c>
      <c r="B322" s="81" t="s">
        <v>1791</v>
      </c>
      <c r="C322" s="81">
        <v>63</v>
      </c>
      <c r="D322" s="81"/>
      <c r="E322" s="81"/>
      <c r="F322" s="81">
        <f t="shared" si="34"/>
        <v>63</v>
      </c>
      <c r="G322" s="95">
        <f t="shared" si="30"/>
        <v>2.2904357619478127E-4</v>
      </c>
      <c r="H322" s="161">
        <f t="shared" si="31"/>
        <v>0.84288036039679504</v>
      </c>
      <c r="I322" s="54">
        <f t="shared" si="33"/>
        <v>0.1854336792872949</v>
      </c>
      <c r="J322" s="54">
        <f t="shared" si="28"/>
        <v>0.36833871749339941</v>
      </c>
      <c r="K322" s="161">
        <v>0.17918056742210262</v>
      </c>
      <c r="L322" s="162">
        <f t="shared" si="29"/>
        <v>2.5013227374596696E-2</v>
      </c>
    </row>
    <row r="323" spans="1:12" x14ac:dyDescent="0.2">
      <c r="A323" s="78">
        <f t="shared" si="32"/>
        <v>318</v>
      </c>
      <c r="B323" s="81" t="s">
        <v>1808</v>
      </c>
      <c r="C323" s="81">
        <v>75.599999999999994</v>
      </c>
      <c r="D323" s="81"/>
      <c r="E323" s="81"/>
      <c r="F323" s="81">
        <f t="shared" si="34"/>
        <v>75.599999999999994</v>
      </c>
      <c r="G323" s="95">
        <f t="shared" si="30"/>
        <v>2.7485229143373751E-4</v>
      </c>
      <c r="H323" s="161">
        <f t="shared" si="31"/>
        <v>1.0114564324761541</v>
      </c>
      <c r="I323" s="54">
        <f t="shared" si="33"/>
        <v>0.2225204151447539</v>
      </c>
      <c r="J323" s="54">
        <f t="shared" si="28"/>
        <v>0.44200646099207935</v>
      </c>
      <c r="K323" s="161">
        <v>0.21501668090652309</v>
      </c>
      <c r="L323" s="162">
        <f t="shared" si="29"/>
        <v>2.50132273745967E-2</v>
      </c>
    </row>
    <row r="324" spans="1:12" x14ac:dyDescent="0.2">
      <c r="A324" s="78">
        <f t="shared" si="32"/>
        <v>319</v>
      </c>
      <c r="B324" s="81" t="s">
        <v>1809</v>
      </c>
      <c r="C324" s="81">
        <v>129.69999999999999</v>
      </c>
      <c r="D324" s="81"/>
      <c r="E324" s="81"/>
      <c r="F324" s="81">
        <f t="shared" si="34"/>
        <v>129.69999999999999</v>
      </c>
      <c r="G324" s="95">
        <f t="shared" si="30"/>
        <v>4.7153891797560522E-4</v>
      </c>
      <c r="H324" s="161">
        <f t="shared" si="31"/>
        <v>1.7352632181502272</v>
      </c>
      <c r="I324" s="54">
        <f t="shared" si="33"/>
        <v>0.38175790799304998</v>
      </c>
      <c r="J324" s="54">
        <f t="shared" si="28"/>
        <v>0.75831002633164935</v>
      </c>
      <c r="K324" s="161">
        <v>0.36888443801026516</v>
      </c>
      <c r="L324" s="162">
        <f t="shared" si="29"/>
        <v>2.5013227374596703E-2</v>
      </c>
    </row>
    <row r="325" spans="1:12" x14ac:dyDescent="0.2">
      <c r="A325" s="78">
        <f t="shared" si="32"/>
        <v>320</v>
      </c>
      <c r="B325" s="81" t="s">
        <v>1810</v>
      </c>
      <c r="C325" s="81">
        <v>137.4</v>
      </c>
      <c r="D325" s="81"/>
      <c r="E325" s="81"/>
      <c r="F325" s="81">
        <f t="shared" si="34"/>
        <v>137.4</v>
      </c>
      <c r="G325" s="95">
        <f t="shared" si="30"/>
        <v>4.9953313284385628E-4</v>
      </c>
      <c r="H325" s="161">
        <f t="shared" si="31"/>
        <v>1.8382819288653911</v>
      </c>
      <c r="I325" s="54">
        <f t="shared" si="33"/>
        <v>0.40442202435038604</v>
      </c>
      <c r="J325" s="54">
        <f t="shared" si="28"/>
        <v>0.80332920291417587</v>
      </c>
      <c r="K325" s="161">
        <v>0.39078428513963331</v>
      </c>
      <c r="L325" s="162">
        <f t="shared" si="29"/>
        <v>2.5013227374596696E-2</v>
      </c>
    </row>
    <row r="326" spans="1:12" x14ac:dyDescent="0.2">
      <c r="A326" s="78">
        <f t="shared" si="32"/>
        <v>321</v>
      </c>
      <c r="B326" s="81" t="s">
        <v>1811</v>
      </c>
      <c r="C326" s="81">
        <v>243.35</v>
      </c>
      <c r="D326" s="81"/>
      <c r="E326" s="81"/>
      <c r="F326" s="81">
        <f t="shared" si="34"/>
        <v>243.35</v>
      </c>
      <c r="G326" s="95">
        <f t="shared" si="30"/>
        <v>8.8472625820634949E-4</v>
      </c>
      <c r="H326" s="161">
        <f t="shared" si="31"/>
        <v>3.255792630199366</v>
      </c>
      <c r="I326" s="54">
        <f t="shared" si="33"/>
        <v>0.71627437864386057</v>
      </c>
      <c r="J326" s="54">
        <f t="shared" ref="J326:J386" si="35">H326*0.437</f>
        <v>1.4227813793971229</v>
      </c>
      <c r="K326" s="161">
        <v>0.6921204933677565</v>
      </c>
      <c r="L326" s="162">
        <f t="shared" ref="L326:L387" si="36">(H326+I326+J326+K326)/F326</f>
        <v>2.5013227374596696E-2</v>
      </c>
    </row>
    <row r="327" spans="1:12" x14ac:dyDescent="0.2">
      <c r="A327" s="78">
        <f t="shared" si="32"/>
        <v>322</v>
      </c>
      <c r="B327" s="81" t="s">
        <v>1812</v>
      </c>
      <c r="C327" s="81">
        <v>130.80000000000001</v>
      </c>
      <c r="D327" s="81"/>
      <c r="E327" s="81"/>
      <c r="F327" s="81">
        <f t="shared" si="34"/>
        <v>130.80000000000001</v>
      </c>
      <c r="G327" s="95">
        <f t="shared" ref="G327:G385" si="37">1/275056.83*F327</f>
        <v>4.7553809152821259E-4</v>
      </c>
      <c r="H327" s="161">
        <f t="shared" ref="H327:H386" si="38">G327*3680</f>
        <v>1.7499801768238223</v>
      </c>
      <c r="I327" s="54">
        <f t="shared" si="33"/>
        <v>0.38499563890124094</v>
      </c>
      <c r="J327" s="54">
        <f t="shared" si="35"/>
        <v>0.76474133727201032</v>
      </c>
      <c r="K327" s="161">
        <v>0.37201298760017498</v>
      </c>
      <c r="L327" s="162">
        <f t="shared" si="36"/>
        <v>2.5013227374596696E-2</v>
      </c>
    </row>
    <row r="328" spans="1:12" x14ac:dyDescent="0.2">
      <c r="A328" s="78">
        <f t="shared" ref="A328:A386" si="39">A327+1</f>
        <v>323</v>
      </c>
      <c r="B328" s="81" t="s">
        <v>1813</v>
      </c>
      <c r="C328" s="81">
        <v>104</v>
      </c>
      <c r="D328" s="81"/>
      <c r="E328" s="81"/>
      <c r="F328" s="81">
        <f t="shared" si="34"/>
        <v>104</v>
      </c>
      <c r="G328" s="95">
        <f t="shared" si="37"/>
        <v>3.7810368133741668E-4</v>
      </c>
      <c r="H328" s="161">
        <f t="shared" si="38"/>
        <v>1.3914215473216933</v>
      </c>
      <c r="I328" s="54">
        <f t="shared" si="33"/>
        <v>0.30611274041077252</v>
      </c>
      <c r="J328" s="54">
        <f t="shared" si="35"/>
        <v>0.60805121617958002</v>
      </c>
      <c r="K328" s="161">
        <v>0.29579014304601065</v>
      </c>
      <c r="L328" s="162">
        <f t="shared" si="36"/>
        <v>2.50132273745967E-2</v>
      </c>
    </row>
    <row r="329" spans="1:12" x14ac:dyDescent="0.2">
      <c r="A329" s="78">
        <f t="shared" si="39"/>
        <v>324</v>
      </c>
      <c r="B329" s="81" t="s">
        <v>1814</v>
      </c>
      <c r="C329" s="81">
        <v>147.6</v>
      </c>
      <c r="D329" s="81"/>
      <c r="E329" s="81"/>
      <c r="F329" s="81">
        <f t="shared" si="34"/>
        <v>147.6</v>
      </c>
      <c r="G329" s="95">
        <f t="shared" si="37"/>
        <v>5.3661637851348755E-4</v>
      </c>
      <c r="H329" s="161">
        <f t="shared" si="38"/>
        <v>1.9747482729296342</v>
      </c>
      <c r="I329" s="54">
        <f t="shared" si="33"/>
        <v>0.4344446200445195</v>
      </c>
      <c r="J329" s="54">
        <f t="shared" si="35"/>
        <v>0.86296499527025017</v>
      </c>
      <c r="K329" s="161">
        <v>0.41979447224606892</v>
      </c>
      <c r="L329" s="162">
        <f t="shared" si="36"/>
        <v>2.50132273745967E-2</v>
      </c>
    </row>
    <row r="330" spans="1:12" x14ac:dyDescent="0.2">
      <c r="A330" s="78">
        <f t="shared" si="39"/>
        <v>325</v>
      </c>
      <c r="B330" s="81" t="s">
        <v>1845</v>
      </c>
      <c r="C330" s="81">
        <v>613.6</v>
      </c>
      <c r="D330" s="81"/>
      <c r="E330" s="81">
        <v>61.8</v>
      </c>
      <c r="F330" s="81">
        <f t="shared" si="34"/>
        <v>675.4</v>
      </c>
      <c r="G330" s="95">
        <f t="shared" si="37"/>
        <v>2.455492561300877E-3</v>
      </c>
      <c r="H330" s="161">
        <f t="shared" si="38"/>
        <v>9.0362126255872273</v>
      </c>
      <c r="I330" s="54">
        <f t="shared" si="33"/>
        <v>1.9879667776291901</v>
      </c>
      <c r="J330" s="54">
        <f t="shared" si="35"/>
        <v>3.9488249173816183</v>
      </c>
      <c r="K330" s="161">
        <v>1.9209294482045729</v>
      </c>
      <c r="L330" s="162">
        <f t="shared" si="36"/>
        <v>2.5013227374596696E-2</v>
      </c>
    </row>
    <row r="331" spans="1:12" x14ac:dyDescent="0.2">
      <c r="A331" s="78">
        <f t="shared" si="39"/>
        <v>326</v>
      </c>
      <c r="B331" s="81" t="s">
        <v>1846</v>
      </c>
      <c r="C331" s="81">
        <v>250.6</v>
      </c>
      <c r="D331" s="81"/>
      <c r="E331" s="81"/>
      <c r="F331" s="81">
        <f t="shared" si="34"/>
        <v>250.6</v>
      </c>
      <c r="G331" s="95">
        <f t="shared" si="37"/>
        <v>9.1108444753035213E-4</v>
      </c>
      <c r="H331" s="161">
        <f t="shared" si="38"/>
        <v>3.3527907669116956</v>
      </c>
      <c r="I331" s="54">
        <f t="shared" si="33"/>
        <v>0.73761396872057305</v>
      </c>
      <c r="J331" s="54">
        <f t="shared" si="35"/>
        <v>1.4651695651404111</v>
      </c>
      <c r="K331" s="161">
        <v>0.71274047930125262</v>
      </c>
      <c r="L331" s="162">
        <f t="shared" si="36"/>
        <v>2.50132273745967E-2</v>
      </c>
    </row>
    <row r="332" spans="1:12" x14ac:dyDescent="0.2">
      <c r="A332" s="78">
        <f t="shared" si="39"/>
        <v>327</v>
      </c>
      <c r="B332" s="81" t="s">
        <v>1847</v>
      </c>
      <c r="C332" s="81">
        <v>252.6</v>
      </c>
      <c r="D332" s="81"/>
      <c r="E332" s="81"/>
      <c r="F332" s="81">
        <f t="shared" si="34"/>
        <v>252.6</v>
      </c>
      <c r="G332" s="95">
        <f t="shared" si="37"/>
        <v>9.1835567217145634E-4</v>
      </c>
      <c r="H332" s="161">
        <f t="shared" si="38"/>
        <v>3.3795488735909593</v>
      </c>
      <c r="I332" s="54">
        <f t="shared" si="33"/>
        <v>0.7435007521900111</v>
      </c>
      <c r="J332" s="54">
        <f t="shared" si="35"/>
        <v>1.4768628577592493</v>
      </c>
      <c r="K332" s="161">
        <v>0.71842875128290662</v>
      </c>
      <c r="L332" s="162">
        <f t="shared" si="36"/>
        <v>2.5013227374596696E-2</v>
      </c>
    </row>
    <row r="333" spans="1:12" x14ac:dyDescent="0.2">
      <c r="A333" s="78">
        <f t="shared" si="39"/>
        <v>328</v>
      </c>
      <c r="B333" s="81" t="s">
        <v>251</v>
      </c>
      <c r="C333" s="81">
        <v>282.7</v>
      </c>
      <c r="D333" s="81"/>
      <c r="E333" s="81"/>
      <c r="F333" s="81">
        <f t="shared" si="34"/>
        <v>282.7</v>
      </c>
      <c r="G333" s="95">
        <f t="shared" si="37"/>
        <v>1.027787603020074E-3</v>
      </c>
      <c r="H333" s="161">
        <f t="shared" si="38"/>
        <v>3.7822583791138724</v>
      </c>
      <c r="I333" s="54">
        <f t="shared" si="33"/>
        <v>0.83209684340505197</v>
      </c>
      <c r="J333" s="54">
        <f t="shared" si="35"/>
        <v>1.6528469116727622</v>
      </c>
      <c r="K333" s="161">
        <v>0.80403724460680004</v>
      </c>
      <c r="L333" s="162">
        <f t="shared" si="36"/>
        <v>2.5013227374596696E-2</v>
      </c>
    </row>
    <row r="334" spans="1:12" x14ac:dyDescent="0.2">
      <c r="A334" s="78">
        <f t="shared" si="39"/>
        <v>329</v>
      </c>
      <c r="B334" s="81" t="s">
        <v>252</v>
      </c>
      <c r="C334" s="81">
        <v>280.89999999999998</v>
      </c>
      <c r="D334" s="81"/>
      <c r="E334" s="81"/>
      <c r="F334" s="81">
        <f t="shared" si="34"/>
        <v>280.89999999999998</v>
      </c>
      <c r="G334" s="95">
        <f t="shared" si="37"/>
        <v>1.0212435008430801E-3</v>
      </c>
      <c r="H334" s="161">
        <f t="shared" si="38"/>
        <v>3.7581760831025348</v>
      </c>
      <c r="I334" s="54">
        <f t="shared" si="33"/>
        <v>0.82679873828255768</v>
      </c>
      <c r="J334" s="54">
        <f t="shared" si="35"/>
        <v>1.6423229483158077</v>
      </c>
      <c r="K334" s="161">
        <v>0.79891779982331135</v>
      </c>
      <c r="L334" s="162">
        <f t="shared" si="36"/>
        <v>2.5013227374596696E-2</v>
      </c>
    </row>
    <row r="335" spans="1:12" x14ac:dyDescent="0.2">
      <c r="A335" s="78">
        <f t="shared" si="39"/>
        <v>330</v>
      </c>
      <c r="B335" s="81" t="s">
        <v>253</v>
      </c>
      <c r="C335" s="81">
        <v>255.5</v>
      </c>
      <c r="D335" s="81"/>
      <c r="E335" s="81"/>
      <c r="F335" s="81">
        <f t="shared" si="34"/>
        <v>255.5</v>
      </c>
      <c r="G335" s="95">
        <f t="shared" si="37"/>
        <v>9.2889894790105739E-4</v>
      </c>
      <c r="H335" s="161">
        <f t="shared" si="38"/>
        <v>3.4183481282758912</v>
      </c>
      <c r="I335" s="54">
        <f t="shared" si="33"/>
        <v>0.75203658822069608</v>
      </c>
      <c r="J335" s="54">
        <f t="shared" si="35"/>
        <v>1.4938181320565644</v>
      </c>
      <c r="K335" s="161">
        <v>0.72667674565630502</v>
      </c>
      <c r="L335" s="162">
        <f t="shared" si="36"/>
        <v>2.5013227374596696E-2</v>
      </c>
    </row>
    <row r="336" spans="1:12" x14ac:dyDescent="0.2">
      <c r="A336" s="78">
        <f t="shared" si="39"/>
        <v>331</v>
      </c>
      <c r="B336" s="81" t="s">
        <v>254</v>
      </c>
      <c r="C336" s="81">
        <v>426</v>
      </c>
      <c r="D336" s="81"/>
      <c r="E336" s="81"/>
      <c r="F336" s="81">
        <f t="shared" si="34"/>
        <v>426</v>
      </c>
      <c r="G336" s="95">
        <f t="shared" si="37"/>
        <v>1.5487708485551876E-3</v>
      </c>
      <c r="H336" s="161">
        <f t="shared" si="38"/>
        <v>5.69947672268309</v>
      </c>
      <c r="I336" s="54">
        <f t="shared" si="33"/>
        <v>1.2538848789902799</v>
      </c>
      <c r="J336" s="54">
        <f t="shared" si="35"/>
        <v>2.4906713278125103</v>
      </c>
      <c r="K336" s="161">
        <v>1.2116019320923128</v>
      </c>
      <c r="L336" s="162">
        <f t="shared" si="36"/>
        <v>2.5013227374596696E-2</v>
      </c>
    </row>
    <row r="337" spans="1:12" x14ac:dyDescent="0.2">
      <c r="A337" s="78">
        <f t="shared" si="39"/>
        <v>332</v>
      </c>
      <c r="B337" s="81" t="s">
        <v>255</v>
      </c>
      <c r="C337" s="81">
        <v>267.8</v>
      </c>
      <c r="D337" s="81"/>
      <c r="E337" s="81"/>
      <c r="F337" s="81">
        <f t="shared" si="34"/>
        <v>267.8</v>
      </c>
      <c r="G337" s="95">
        <f t="shared" si="37"/>
        <v>9.7361697944384803E-4</v>
      </c>
      <c r="H337" s="161">
        <f t="shared" si="38"/>
        <v>3.5829104843533606</v>
      </c>
      <c r="I337" s="54">
        <f t="shared" si="33"/>
        <v>0.78824030655773936</v>
      </c>
      <c r="J337" s="54">
        <f t="shared" si="35"/>
        <v>1.5657318816624186</v>
      </c>
      <c r="K337" s="161">
        <v>0.76165961834347751</v>
      </c>
      <c r="L337" s="162">
        <f t="shared" si="36"/>
        <v>2.50132273745967E-2</v>
      </c>
    </row>
    <row r="338" spans="1:12" x14ac:dyDescent="0.2">
      <c r="A338" s="78">
        <f t="shared" si="39"/>
        <v>333</v>
      </c>
      <c r="B338" s="81" t="s">
        <v>256</v>
      </c>
      <c r="C338" s="81">
        <v>503.7</v>
      </c>
      <c r="D338" s="81"/>
      <c r="E338" s="81"/>
      <c r="F338" s="81">
        <f t="shared" si="34"/>
        <v>503.7</v>
      </c>
      <c r="G338" s="95">
        <f t="shared" si="37"/>
        <v>1.8312579258620845E-3</v>
      </c>
      <c r="H338" s="161">
        <f t="shared" si="38"/>
        <v>6.7390291671724709</v>
      </c>
      <c r="I338" s="54">
        <f t="shared" si="33"/>
        <v>1.4825864167779437</v>
      </c>
      <c r="J338" s="54">
        <f t="shared" si="35"/>
        <v>2.9449557460543696</v>
      </c>
      <c r="K338" s="161">
        <v>1.4325912985795726</v>
      </c>
      <c r="L338" s="162">
        <f t="shared" si="36"/>
        <v>2.50132273745967E-2</v>
      </c>
    </row>
    <row r="339" spans="1:12" x14ac:dyDescent="0.2">
      <c r="A339" s="78">
        <f t="shared" si="39"/>
        <v>334</v>
      </c>
      <c r="B339" s="81" t="s">
        <v>257</v>
      </c>
      <c r="C339" s="81">
        <v>841.6</v>
      </c>
      <c r="D339" s="81"/>
      <c r="E339" s="81"/>
      <c r="F339" s="81">
        <f t="shared" si="34"/>
        <v>841.6</v>
      </c>
      <c r="G339" s="95">
        <f t="shared" si="37"/>
        <v>3.0597313289766337E-3</v>
      </c>
      <c r="H339" s="161">
        <f t="shared" si="38"/>
        <v>11.259811290634012</v>
      </c>
      <c r="I339" s="54">
        <f t="shared" si="33"/>
        <v>2.4771584839394825</v>
      </c>
      <c r="J339" s="54">
        <f t="shared" si="35"/>
        <v>4.920537534007063</v>
      </c>
      <c r="K339" s="161">
        <v>2.3936248498800246</v>
      </c>
      <c r="L339" s="162">
        <f t="shared" si="36"/>
        <v>2.50132273745967E-2</v>
      </c>
    </row>
    <row r="340" spans="1:12" x14ac:dyDescent="0.2">
      <c r="A340" s="78">
        <f t="shared" si="39"/>
        <v>335</v>
      </c>
      <c r="B340" s="81" t="s">
        <v>258</v>
      </c>
      <c r="C340" s="81">
        <v>999</v>
      </c>
      <c r="D340" s="81"/>
      <c r="E340" s="81"/>
      <c r="F340" s="81">
        <f t="shared" si="34"/>
        <v>999</v>
      </c>
      <c r="G340" s="95">
        <f t="shared" si="37"/>
        <v>3.6319767082315314E-3</v>
      </c>
      <c r="H340" s="161">
        <f t="shared" si="38"/>
        <v>13.365674286292036</v>
      </c>
      <c r="I340" s="54">
        <f t="shared" si="33"/>
        <v>2.9404483429842481</v>
      </c>
      <c r="J340" s="54">
        <f t="shared" si="35"/>
        <v>5.8407996631096193</v>
      </c>
      <c r="K340" s="161">
        <v>2.8412918548361983</v>
      </c>
      <c r="L340" s="162">
        <f t="shared" si="36"/>
        <v>2.50132273745967E-2</v>
      </c>
    </row>
    <row r="341" spans="1:12" x14ac:dyDescent="0.2">
      <c r="A341" s="78">
        <f t="shared" si="39"/>
        <v>336</v>
      </c>
      <c r="B341" s="81" t="s">
        <v>259</v>
      </c>
      <c r="C341" s="81">
        <v>764.25</v>
      </c>
      <c r="D341" s="81"/>
      <c r="E341" s="81"/>
      <c r="F341" s="81">
        <f t="shared" si="34"/>
        <v>764.25</v>
      </c>
      <c r="G341" s="95">
        <f t="shared" si="37"/>
        <v>2.77851671598193E-3</v>
      </c>
      <c r="H341" s="161">
        <f t="shared" si="38"/>
        <v>10.224941514813501</v>
      </c>
      <c r="I341" s="54">
        <f t="shared" si="33"/>
        <v>2.2494871332589703</v>
      </c>
      <c r="J341" s="54">
        <f t="shared" si="35"/>
        <v>4.4682994419735005</v>
      </c>
      <c r="K341" s="161">
        <v>2.1736309309895541</v>
      </c>
      <c r="L341" s="162">
        <f t="shared" si="36"/>
        <v>2.5013227374596696E-2</v>
      </c>
    </row>
    <row r="342" spans="1:12" x14ac:dyDescent="0.2">
      <c r="A342" s="78">
        <f t="shared" si="39"/>
        <v>337</v>
      </c>
      <c r="B342" s="81" t="s">
        <v>260</v>
      </c>
      <c r="C342" s="81">
        <v>342.3</v>
      </c>
      <c r="D342" s="81"/>
      <c r="E342" s="81"/>
      <c r="F342" s="81">
        <f t="shared" si="34"/>
        <v>342.3</v>
      </c>
      <c r="G342" s="95">
        <f t="shared" si="37"/>
        <v>1.2444700973249783E-3</v>
      </c>
      <c r="H342" s="161">
        <f t="shared" si="38"/>
        <v>4.5796499581559198</v>
      </c>
      <c r="I342" s="54">
        <f t="shared" si="33"/>
        <v>1.0075229907943024</v>
      </c>
      <c r="J342" s="54">
        <f t="shared" si="35"/>
        <v>2.0013070317141368</v>
      </c>
      <c r="K342" s="161">
        <v>0.97354774966009083</v>
      </c>
      <c r="L342" s="162">
        <f t="shared" si="36"/>
        <v>2.50132273745967E-2</v>
      </c>
    </row>
    <row r="343" spans="1:12" x14ac:dyDescent="0.2">
      <c r="A343" s="78">
        <f t="shared" si="39"/>
        <v>338</v>
      </c>
      <c r="B343" s="81" t="s">
        <v>261</v>
      </c>
      <c r="C343" s="81">
        <v>301</v>
      </c>
      <c r="D343" s="81"/>
      <c r="E343" s="81"/>
      <c r="F343" s="81">
        <f t="shared" si="34"/>
        <v>301</v>
      </c>
      <c r="G343" s="95">
        <f t="shared" si="37"/>
        <v>1.0943193084861772E-3</v>
      </c>
      <c r="H343" s="161">
        <f t="shared" si="38"/>
        <v>4.0270950552291325</v>
      </c>
      <c r="I343" s="54">
        <f t="shared" si="33"/>
        <v>0.88596091215040917</v>
      </c>
      <c r="J343" s="54">
        <f t="shared" si="35"/>
        <v>1.7598405391351308</v>
      </c>
      <c r="K343" s="161">
        <v>0.85608493323893453</v>
      </c>
      <c r="L343" s="162">
        <f t="shared" si="36"/>
        <v>2.50132273745967E-2</v>
      </c>
    </row>
    <row r="344" spans="1:12" x14ac:dyDescent="0.2">
      <c r="A344" s="78">
        <f t="shared" si="39"/>
        <v>339</v>
      </c>
      <c r="B344" s="81" t="s">
        <v>262</v>
      </c>
      <c r="C344" s="81">
        <v>221.5</v>
      </c>
      <c r="D344" s="81"/>
      <c r="E344" s="81"/>
      <c r="F344" s="81">
        <f t="shared" si="34"/>
        <v>221.5</v>
      </c>
      <c r="G344" s="95">
        <f t="shared" si="37"/>
        <v>8.0528812900228653E-4</v>
      </c>
      <c r="H344" s="161">
        <f t="shared" si="38"/>
        <v>2.9634603147284144</v>
      </c>
      <c r="I344" s="54">
        <f t="shared" si="33"/>
        <v>0.65196126924025122</v>
      </c>
      <c r="J344" s="54">
        <f t="shared" si="35"/>
        <v>1.2950321575363171</v>
      </c>
      <c r="K344" s="161">
        <v>0.62997612196818609</v>
      </c>
      <c r="L344" s="162">
        <f t="shared" si="36"/>
        <v>2.50132273745967E-2</v>
      </c>
    </row>
    <row r="345" spans="1:12" x14ac:dyDescent="0.2">
      <c r="A345" s="78">
        <f t="shared" si="39"/>
        <v>340</v>
      </c>
      <c r="B345" s="81" t="s">
        <v>263</v>
      </c>
      <c r="C345" s="81">
        <v>232.5</v>
      </c>
      <c r="D345" s="81"/>
      <c r="E345" s="81"/>
      <c r="F345" s="81">
        <f t="shared" si="34"/>
        <v>232.5</v>
      </c>
      <c r="G345" s="95">
        <f t="shared" si="37"/>
        <v>8.4527986452835938E-4</v>
      </c>
      <c r="H345" s="161">
        <f t="shared" si="38"/>
        <v>3.1106299014643626</v>
      </c>
      <c r="I345" s="54">
        <f t="shared" si="33"/>
        <v>0.68433857832215972</v>
      </c>
      <c r="J345" s="54">
        <f t="shared" si="35"/>
        <v>1.3593452669399264</v>
      </c>
      <c r="K345" s="161">
        <v>0.66126161786728332</v>
      </c>
      <c r="L345" s="162">
        <f t="shared" si="36"/>
        <v>2.5013227374596696E-2</v>
      </c>
    </row>
    <row r="346" spans="1:12" x14ac:dyDescent="0.2">
      <c r="A346" s="78">
        <f t="shared" si="39"/>
        <v>341</v>
      </c>
      <c r="B346" s="81" t="s">
        <v>283</v>
      </c>
      <c r="C346" s="81">
        <v>325.3</v>
      </c>
      <c r="D346" s="81"/>
      <c r="E346" s="81"/>
      <c r="F346" s="81">
        <f t="shared" si="34"/>
        <v>325.3</v>
      </c>
      <c r="G346" s="95">
        <f t="shared" si="37"/>
        <v>1.1826646878755928E-3</v>
      </c>
      <c r="H346" s="161">
        <f t="shared" si="38"/>
        <v>4.3522060513821819</v>
      </c>
      <c r="I346" s="54">
        <f t="shared" si="33"/>
        <v>0.95748533130407998</v>
      </c>
      <c r="J346" s="54">
        <f t="shared" si="35"/>
        <v>1.9019140444540135</v>
      </c>
      <c r="K346" s="161">
        <v>0.92519743781603125</v>
      </c>
      <c r="L346" s="162">
        <f t="shared" si="36"/>
        <v>2.50132273745967E-2</v>
      </c>
    </row>
    <row r="347" spans="1:12" x14ac:dyDescent="0.2">
      <c r="A347" s="78">
        <f t="shared" si="39"/>
        <v>342</v>
      </c>
      <c r="B347" s="81" t="s">
        <v>287</v>
      </c>
      <c r="C347" s="81">
        <v>178.3</v>
      </c>
      <c r="D347" s="81"/>
      <c r="E347" s="81"/>
      <c r="F347" s="81">
        <f t="shared" si="34"/>
        <v>178.3</v>
      </c>
      <c r="G347" s="95">
        <f t="shared" si="37"/>
        <v>6.4822967675443651E-4</v>
      </c>
      <c r="H347" s="161">
        <f t="shared" si="38"/>
        <v>2.3854852104563262</v>
      </c>
      <c r="I347" s="54">
        <f t="shared" si="33"/>
        <v>0.52480674630039181</v>
      </c>
      <c r="J347" s="54">
        <f t="shared" si="35"/>
        <v>1.0424570369694146</v>
      </c>
      <c r="K347" s="161">
        <v>0.50710944716445872</v>
      </c>
      <c r="L347" s="162">
        <f t="shared" si="36"/>
        <v>2.50132273745967E-2</v>
      </c>
    </row>
    <row r="348" spans="1:12" x14ac:dyDescent="0.2">
      <c r="A348" s="78">
        <f t="shared" si="39"/>
        <v>343</v>
      </c>
      <c r="B348" s="81" t="s">
        <v>311</v>
      </c>
      <c r="C348" s="81">
        <v>212.89</v>
      </c>
      <c r="D348" s="81"/>
      <c r="E348" s="81"/>
      <c r="F348" s="81">
        <f t="shared" si="34"/>
        <v>212.89</v>
      </c>
      <c r="G348" s="95">
        <f t="shared" si="37"/>
        <v>7.7398550692233303E-4</v>
      </c>
      <c r="H348" s="161">
        <f t="shared" si="38"/>
        <v>2.8482666654741857</v>
      </c>
      <c r="I348" s="54">
        <f t="shared" si="33"/>
        <v>0.62661866640432085</v>
      </c>
      <c r="J348" s="54">
        <f t="shared" si="35"/>
        <v>1.2446925328122191</v>
      </c>
      <c r="K348" s="161">
        <v>0.60548811108716538</v>
      </c>
      <c r="L348" s="162">
        <f t="shared" si="36"/>
        <v>2.50132273745967E-2</v>
      </c>
    </row>
    <row r="349" spans="1:12" x14ac:dyDescent="0.2">
      <c r="A349" s="78">
        <f t="shared" si="39"/>
        <v>344</v>
      </c>
      <c r="B349" s="81" t="s">
        <v>312</v>
      </c>
      <c r="C349" s="81">
        <v>235.6</v>
      </c>
      <c r="D349" s="81"/>
      <c r="E349" s="81"/>
      <c r="F349" s="81">
        <f t="shared" si="34"/>
        <v>235.6</v>
      </c>
      <c r="G349" s="95">
        <f t="shared" si="37"/>
        <v>8.5655026272207085E-4</v>
      </c>
      <c r="H349" s="161">
        <f t="shared" si="38"/>
        <v>3.1521049668172205</v>
      </c>
      <c r="I349" s="54">
        <f t="shared" si="33"/>
        <v>0.69346309269978856</v>
      </c>
      <c r="J349" s="54">
        <f t="shared" si="35"/>
        <v>1.3774698704991253</v>
      </c>
      <c r="K349" s="161">
        <v>0.67007843943884715</v>
      </c>
      <c r="L349" s="162">
        <f t="shared" si="36"/>
        <v>2.50132273745967E-2</v>
      </c>
    </row>
    <row r="350" spans="1:12" x14ac:dyDescent="0.2">
      <c r="A350" s="78">
        <f t="shared" si="39"/>
        <v>345</v>
      </c>
      <c r="B350" s="81" t="s">
        <v>313</v>
      </c>
      <c r="C350" s="81">
        <v>549.4</v>
      </c>
      <c r="D350" s="81"/>
      <c r="E350" s="81"/>
      <c r="F350" s="81">
        <f t="shared" si="34"/>
        <v>549.4</v>
      </c>
      <c r="G350" s="95">
        <f t="shared" si="37"/>
        <v>1.9974054089113148E-3</v>
      </c>
      <c r="H350" s="161">
        <f t="shared" si="38"/>
        <v>7.3504519047936387</v>
      </c>
      <c r="I350" s="54">
        <f t="shared" si="33"/>
        <v>1.6170994190546006</v>
      </c>
      <c r="J350" s="54">
        <f t="shared" si="35"/>
        <v>3.21214748239482</v>
      </c>
      <c r="K350" s="161">
        <v>1.5625683133603678</v>
      </c>
      <c r="L350" s="162">
        <f t="shared" si="36"/>
        <v>2.5013227374596703E-2</v>
      </c>
    </row>
    <row r="351" spans="1:12" x14ac:dyDescent="0.2">
      <c r="A351" s="78">
        <f t="shared" si="39"/>
        <v>346</v>
      </c>
      <c r="B351" s="81" t="s">
        <v>314</v>
      </c>
      <c r="C351" s="81">
        <v>335</v>
      </c>
      <c r="D351" s="81"/>
      <c r="E351" s="81"/>
      <c r="F351" s="81">
        <f t="shared" si="34"/>
        <v>335</v>
      </c>
      <c r="G351" s="95">
        <f t="shared" si="37"/>
        <v>1.217930127384948E-3</v>
      </c>
      <c r="H351" s="161">
        <f t="shared" si="38"/>
        <v>4.4819828687766083</v>
      </c>
      <c r="I351" s="54">
        <f t="shared" si="33"/>
        <v>0.98603623113085381</v>
      </c>
      <c r="J351" s="54">
        <f t="shared" si="35"/>
        <v>1.9586265136553778</v>
      </c>
      <c r="K351" s="161">
        <v>0.95278555692705358</v>
      </c>
      <c r="L351" s="162">
        <f t="shared" si="36"/>
        <v>2.5013227374596696E-2</v>
      </c>
    </row>
    <row r="352" spans="1:12" x14ac:dyDescent="0.2">
      <c r="A352" s="78">
        <f t="shared" si="39"/>
        <v>347</v>
      </c>
      <c r="B352" s="81" t="s">
        <v>315</v>
      </c>
      <c r="C352" s="81">
        <v>867.4</v>
      </c>
      <c r="D352" s="81"/>
      <c r="E352" s="81"/>
      <c r="F352" s="81">
        <f t="shared" si="34"/>
        <v>867.4</v>
      </c>
      <c r="G352" s="95">
        <f t="shared" si="37"/>
        <v>3.1535301268468771E-3</v>
      </c>
      <c r="H352" s="161">
        <f t="shared" si="38"/>
        <v>11.604990866796507</v>
      </c>
      <c r="I352" s="54">
        <f t="shared" si="33"/>
        <v>2.5530979906952318</v>
      </c>
      <c r="J352" s="54">
        <f t="shared" si="35"/>
        <v>5.0713810087900741</v>
      </c>
      <c r="K352" s="161">
        <v>2.4670035584433618</v>
      </c>
      <c r="L352" s="162">
        <f t="shared" si="36"/>
        <v>2.50132273745967E-2</v>
      </c>
    </row>
    <row r="353" spans="1:12" x14ac:dyDescent="0.2">
      <c r="A353" s="78">
        <f t="shared" si="39"/>
        <v>348</v>
      </c>
      <c r="B353" s="81" t="s">
        <v>316</v>
      </c>
      <c r="C353" s="81">
        <v>617.4</v>
      </c>
      <c r="D353" s="81">
        <v>14.7</v>
      </c>
      <c r="E353" s="81"/>
      <c r="F353" s="81">
        <f t="shared" si="34"/>
        <v>632.1</v>
      </c>
      <c r="G353" s="95">
        <f t="shared" si="37"/>
        <v>2.2980705478209719E-3</v>
      </c>
      <c r="H353" s="161">
        <f t="shared" si="38"/>
        <v>8.4568996159811771</v>
      </c>
      <c r="I353" s="54">
        <f t="shared" si="33"/>
        <v>1.8605179155158589</v>
      </c>
      <c r="J353" s="54">
        <f t="shared" si="35"/>
        <v>3.6956651321837746</v>
      </c>
      <c r="K353" s="161">
        <v>1.7977783598017629</v>
      </c>
      <c r="L353" s="162">
        <f t="shared" si="36"/>
        <v>2.5013227374596696E-2</v>
      </c>
    </row>
    <row r="354" spans="1:12" x14ac:dyDescent="0.2">
      <c r="A354" s="78">
        <f t="shared" si="39"/>
        <v>349</v>
      </c>
      <c r="B354" s="81" t="s">
        <v>317</v>
      </c>
      <c r="C354" s="81">
        <v>1578.2</v>
      </c>
      <c r="D354" s="81"/>
      <c r="E354" s="81"/>
      <c r="F354" s="81">
        <f t="shared" si="34"/>
        <v>1578.2</v>
      </c>
      <c r="G354" s="95">
        <f t="shared" si="37"/>
        <v>5.737723364295298E-3</v>
      </c>
      <c r="H354" s="161">
        <f t="shared" si="38"/>
        <v>21.114821980606695</v>
      </c>
      <c r="I354" s="54">
        <f t="shared" si="33"/>
        <v>4.645260835733473</v>
      </c>
      <c r="J354" s="54">
        <f t="shared" si="35"/>
        <v>9.2271772055251251</v>
      </c>
      <c r="K354" s="161">
        <v>4.4886154207232121</v>
      </c>
      <c r="L354" s="162">
        <f t="shared" si="36"/>
        <v>2.5013227374596696E-2</v>
      </c>
    </row>
    <row r="355" spans="1:12" x14ac:dyDescent="0.2">
      <c r="A355" s="78">
        <f t="shared" si="39"/>
        <v>350</v>
      </c>
      <c r="B355" s="81" t="s">
        <v>318</v>
      </c>
      <c r="C355" s="81">
        <v>261.7</v>
      </c>
      <c r="D355" s="81"/>
      <c r="E355" s="81"/>
      <c r="F355" s="81">
        <f t="shared" si="34"/>
        <v>261.7</v>
      </c>
      <c r="G355" s="95">
        <f t="shared" si="37"/>
        <v>9.5143974428848024E-4</v>
      </c>
      <c r="H355" s="161">
        <f t="shared" si="38"/>
        <v>3.5012982589816071</v>
      </c>
      <c r="I355" s="54">
        <f t="shared" si="33"/>
        <v>0.77028561697595355</v>
      </c>
      <c r="J355" s="54">
        <f t="shared" si="35"/>
        <v>1.5300673391749622</v>
      </c>
      <c r="K355" s="161">
        <v>0.74431038879943257</v>
      </c>
      <c r="L355" s="162">
        <f t="shared" si="36"/>
        <v>2.5013227374596696E-2</v>
      </c>
    </row>
    <row r="356" spans="1:12" x14ac:dyDescent="0.2">
      <c r="A356" s="78">
        <f t="shared" si="39"/>
        <v>351</v>
      </c>
      <c r="B356" s="81" t="s">
        <v>319</v>
      </c>
      <c r="C356" s="81">
        <v>674.21</v>
      </c>
      <c r="D356" s="81"/>
      <c r="E356" s="81"/>
      <c r="F356" s="81">
        <f t="shared" si="34"/>
        <v>674.21</v>
      </c>
      <c r="G356" s="95">
        <f t="shared" si="37"/>
        <v>2.4511661826394204E-3</v>
      </c>
      <c r="H356" s="161">
        <f t="shared" si="38"/>
        <v>9.0202915521130667</v>
      </c>
      <c r="I356" s="54">
        <f t="shared" si="33"/>
        <v>1.9844641414648747</v>
      </c>
      <c r="J356" s="54">
        <f t="shared" si="35"/>
        <v>3.94186740827341</v>
      </c>
      <c r="K356" s="161">
        <v>1.9175449263754891</v>
      </c>
      <c r="L356" s="162">
        <f t="shared" si="36"/>
        <v>2.5013227374596696E-2</v>
      </c>
    </row>
    <row r="357" spans="1:12" x14ac:dyDescent="0.2">
      <c r="A357" s="78">
        <f t="shared" si="39"/>
        <v>352</v>
      </c>
      <c r="B357" s="81" t="s">
        <v>320</v>
      </c>
      <c r="C357" s="81">
        <v>258.89999999999998</v>
      </c>
      <c r="D357" s="81"/>
      <c r="E357" s="81"/>
      <c r="F357" s="81">
        <f t="shared" si="34"/>
        <v>258.89999999999998</v>
      </c>
      <c r="G357" s="95">
        <f t="shared" si="37"/>
        <v>9.4126002979093434E-4</v>
      </c>
      <c r="H357" s="161">
        <f t="shared" si="38"/>
        <v>3.4638369096306385</v>
      </c>
      <c r="I357" s="54">
        <f t="shared" si="33"/>
        <v>0.76204412011874045</v>
      </c>
      <c r="J357" s="54">
        <f t="shared" si="35"/>
        <v>1.513696729508589</v>
      </c>
      <c r="K357" s="161">
        <v>0.73634680802511687</v>
      </c>
      <c r="L357" s="162">
        <f t="shared" si="36"/>
        <v>2.50132273745967E-2</v>
      </c>
    </row>
    <row r="358" spans="1:12" x14ac:dyDescent="0.2">
      <c r="A358" s="78">
        <f t="shared" si="39"/>
        <v>353</v>
      </c>
      <c r="B358" s="81" t="s">
        <v>321</v>
      </c>
      <c r="C358" s="81">
        <v>184.7</v>
      </c>
      <c r="D358" s="81"/>
      <c r="E358" s="81"/>
      <c r="F358" s="81">
        <f t="shared" si="34"/>
        <v>184.7</v>
      </c>
      <c r="G358" s="95">
        <f t="shared" si="37"/>
        <v>6.7149759560596978E-4</v>
      </c>
      <c r="H358" s="161">
        <f t="shared" si="38"/>
        <v>2.4711111518299687</v>
      </c>
      <c r="I358" s="54">
        <f t="shared" si="33"/>
        <v>0.54364445340259315</v>
      </c>
      <c r="J358" s="54">
        <f t="shared" si="35"/>
        <v>1.0798755733496963</v>
      </c>
      <c r="K358" s="161">
        <v>0.52531191750575157</v>
      </c>
      <c r="L358" s="162">
        <f t="shared" si="36"/>
        <v>2.5013227374596696E-2</v>
      </c>
    </row>
    <row r="359" spans="1:12" x14ac:dyDescent="0.2">
      <c r="A359" s="78">
        <f t="shared" si="39"/>
        <v>354</v>
      </c>
      <c r="B359" s="81" t="s">
        <v>322</v>
      </c>
      <c r="C359" s="81">
        <v>197.6</v>
      </c>
      <c r="D359" s="81"/>
      <c r="E359" s="81"/>
      <c r="F359" s="81">
        <f t="shared" si="34"/>
        <v>197.6</v>
      </c>
      <c r="G359" s="95">
        <f t="shared" si="37"/>
        <v>7.1839699454109168E-4</v>
      </c>
      <c r="H359" s="161">
        <f t="shared" si="38"/>
        <v>2.6437009399112172</v>
      </c>
      <c r="I359" s="54">
        <f t="shared" si="33"/>
        <v>0.58161420678046782</v>
      </c>
      <c r="J359" s="54">
        <f t="shared" si="35"/>
        <v>1.1552973107412019</v>
      </c>
      <c r="K359" s="161">
        <v>0.56200127178742021</v>
      </c>
      <c r="L359" s="162">
        <f t="shared" si="36"/>
        <v>2.50132273745967E-2</v>
      </c>
    </row>
    <row r="360" spans="1:12" x14ac:dyDescent="0.2">
      <c r="A360" s="78">
        <f t="shared" si="39"/>
        <v>355</v>
      </c>
      <c r="B360" s="81" t="s">
        <v>323</v>
      </c>
      <c r="C360" s="81">
        <v>229.2</v>
      </c>
      <c r="D360" s="81"/>
      <c r="E360" s="81"/>
      <c r="F360" s="81">
        <f t="shared" si="34"/>
        <v>229.2</v>
      </c>
      <c r="G360" s="95">
        <f t="shared" si="37"/>
        <v>8.3328234387053748E-4</v>
      </c>
      <c r="H360" s="161">
        <f t="shared" si="38"/>
        <v>3.0664790254435781</v>
      </c>
      <c r="I360" s="54">
        <f t="shared" si="33"/>
        <v>0.67462538559758722</v>
      </c>
      <c r="J360" s="54">
        <f t="shared" si="35"/>
        <v>1.3400513341188436</v>
      </c>
      <c r="K360" s="161">
        <v>0.65187596909755419</v>
      </c>
      <c r="L360" s="162">
        <f t="shared" si="36"/>
        <v>2.5013227374596703E-2</v>
      </c>
    </row>
    <row r="361" spans="1:12" x14ac:dyDescent="0.2">
      <c r="A361" s="78">
        <f t="shared" si="39"/>
        <v>356</v>
      </c>
      <c r="B361" s="81" t="s">
        <v>1774</v>
      </c>
      <c r="C361" s="81">
        <v>455.74</v>
      </c>
      <c r="D361" s="81"/>
      <c r="E361" s="81"/>
      <c r="F361" s="81">
        <f t="shared" si="34"/>
        <v>455.74</v>
      </c>
      <c r="G361" s="95">
        <f t="shared" si="37"/>
        <v>1.6568939589684066E-3</v>
      </c>
      <c r="H361" s="161">
        <f t="shared" si="38"/>
        <v>6.0973697690037367</v>
      </c>
      <c r="I361" s="54">
        <f t="shared" si="33"/>
        <v>1.341421349180822</v>
      </c>
      <c r="J361" s="54">
        <f t="shared" si="35"/>
        <v>2.6645505890546328</v>
      </c>
      <c r="K361" s="161">
        <v>1.2961865364595087</v>
      </c>
      <c r="L361" s="162">
        <f t="shared" si="36"/>
        <v>2.50132273745967E-2</v>
      </c>
    </row>
    <row r="362" spans="1:12" x14ac:dyDescent="0.2">
      <c r="A362" s="78">
        <f t="shared" si="39"/>
        <v>357</v>
      </c>
      <c r="B362" s="81" t="s">
        <v>1775</v>
      </c>
      <c r="C362" s="81">
        <v>425.6</v>
      </c>
      <c r="D362" s="81">
        <v>38.1</v>
      </c>
      <c r="E362" s="81"/>
      <c r="F362" s="81">
        <f t="shared" si="34"/>
        <v>463.70000000000005</v>
      </c>
      <c r="G362" s="95">
        <f t="shared" si="37"/>
        <v>1.6858334330400013E-3</v>
      </c>
      <c r="H362" s="161">
        <f t="shared" si="38"/>
        <v>6.2038670335872048</v>
      </c>
      <c r="I362" s="54">
        <f t="shared" si="33"/>
        <v>1.3648507473891851</v>
      </c>
      <c r="J362" s="54">
        <f t="shared" si="35"/>
        <v>2.7110898936776087</v>
      </c>
      <c r="K362" s="161">
        <v>1.3188258589464918</v>
      </c>
      <c r="L362" s="162">
        <f t="shared" si="36"/>
        <v>2.5013227374596696E-2</v>
      </c>
    </row>
    <row r="363" spans="1:12" x14ac:dyDescent="0.2">
      <c r="A363" s="78">
        <f t="shared" si="39"/>
        <v>358</v>
      </c>
      <c r="B363" s="81" t="s">
        <v>1776</v>
      </c>
      <c r="C363" s="81">
        <v>475.2</v>
      </c>
      <c r="D363" s="81"/>
      <c r="E363" s="81"/>
      <c r="F363" s="81">
        <f t="shared" si="34"/>
        <v>475.2</v>
      </c>
      <c r="G363" s="95">
        <f t="shared" si="37"/>
        <v>1.7276429747263501E-3</v>
      </c>
      <c r="H363" s="161">
        <f t="shared" si="38"/>
        <v>6.3577261469929685</v>
      </c>
      <c r="I363" s="54">
        <f t="shared" si="33"/>
        <v>1.398699752338453</v>
      </c>
      <c r="J363" s="54">
        <f t="shared" si="35"/>
        <v>2.778326326235927</v>
      </c>
      <c r="K363" s="161">
        <v>1.3515334228410025</v>
      </c>
      <c r="L363" s="162">
        <f t="shared" si="36"/>
        <v>2.50132273745967E-2</v>
      </c>
    </row>
    <row r="364" spans="1:12" x14ac:dyDescent="0.2">
      <c r="A364" s="78">
        <f t="shared" si="39"/>
        <v>359</v>
      </c>
      <c r="B364" s="81" t="s">
        <v>1777</v>
      </c>
      <c r="C364" s="81">
        <v>454.5</v>
      </c>
      <c r="D364" s="81"/>
      <c r="E364" s="81"/>
      <c r="F364" s="81">
        <f t="shared" si="34"/>
        <v>454.5</v>
      </c>
      <c r="G364" s="95">
        <f t="shared" si="37"/>
        <v>1.6523857996909219E-3</v>
      </c>
      <c r="H364" s="161">
        <f t="shared" si="38"/>
        <v>6.0807797428625925</v>
      </c>
      <c r="I364" s="54">
        <f t="shared" si="33"/>
        <v>1.3377715434297703</v>
      </c>
      <c r="J364" s="54">
        <f t="shared" si="35"/>
        <v>2.6573007476309529</v>
      </c>
      <c r="K364" s="161">
        <v>1.2926598078308831</v>
      </c>
      <c r="L364" s="162">
        <f t="shared" si="36"/>
        <v>2.5013227374596696E-2</v>
      </c>
    </row>
    <row r="365" spans="1:12" x14ac:dyDescent="0.2">
      <c r="A365" s="78">
        <f t="shared" si="39"/>
        <v>360</v>
      </c>
      <c r="B365" s="81" t="s">
        <v>1778</v>
      </c>
      <c r="C365" s="81">
        <v>590.97</v>
      </c>
      <c r="D365" s="81"/>
      <c r="E365" s="81"/>
      <c r="F365" s="81">
        <f t="shared" si="34"/>
        <v>590.97</v>
      </c>
      <c r="G365" s="95">
        <f t="shared" si="37"/>
        <v>2.1485378130766649E-3</v>
      </c>
      <c r="H365" s="161">
        <f t="shared" si="38"/>
        <v>7.9066191521221265</v>
      </c>
      <c r="I365" s="54">
        <f t="shared" si="33"/>
        <v>1.7394562134668679</v>
      </c>
      <c r="J365" s="54">
        <f t="shared" si="35"/>
        <v>3.4551925694773691</v>
      </c>
      <c r="K365" s="161">
        <v>1.6807990464990474</v>
      </c>
      <c r="L365" s="162">
        <f t="shared" si="36"/>
        <v>2.5013227374596696E-2</v>
      </c>
    </row>
    <row r="366" spans="1:12" x14ac:dyDescent="0.2">
      <c r="A366" s="78">
        <f t="shared" si="39"/>
        <v>361</v>
      </c>
      <c r="B366" s="81" t="s">
        <v>1779</v>
      </c>
      <c r="C366" s="81">
        <v>629.20000000000005</v>
      </c>
      <c r="D366" s="81"/>
      <c r="E366" s="81"/>
      <c r="F366" s="81">
        <f t="shared" si="34"/>
        <v>629.20000000000005</v>
      </c>
      <c r="G366" s="95">
        <f t="shared" si="37"/>
        <v>2.2875272720913713E-3</v>
      </c>
      <c r="H366" s="161">
        <f t="shared" si="38"/>
        <v>8.4181003612962471</v>
      </c>
      <c r="I366" s="54">
        <f t="shared" si="33"/>
        <v>1.8519820794851745</v>
      </c>
      <c r="J366" s="54">
        <f t="shared" si="35"/>
        <v>3.6787098578864601</v>
      </c>
      <c r="K366" s="161">
        <v>1.7895303654283643</v>
      </c>
      <c r="L366" s="162">
        <f t="shared" si="36"/>
        <v>2.5013227374596703E-2</v>
      </c>
    </row>
    <row r="367" spans="1:12" x14ac:dyDescent="0.2">
      <c r="A367" s="78">
        <f t="shared" si="39"/>
        <v>362</v>
      </c>
      <c r="B367" s="81" t="s">
        <v>1780</v>
      </c>
      <c r="C367" s="81">
        <v>484.9</v>
      </c>
      <c r="D367" s="81"/>
      <c r="E367" s="81"/>
      <c r="F367" s="81">
        <f t="shared" si="34"/>
        <v>484.9</v>
      </c>
      <c r="G367" s="95">
        <f t="shared" si="37"/>
        <v>1.7629084142357053E-3</v>
      </c>
      <c r="H367" s="161">
        <f t="shared" si="38"/>
        <v>6.4875029643873958</v>
      </c>
      <c r="I367" s="54">
        <f t="shared" si="33"/>
        <v>1.4272506521652271</v>
      </c>
      <c r="J367" s="54">
        <f t="shared" si="35"/>
        <v>2.835038795437292</v>
      </c>
      <c r="K367" s="161">
        <v>1.3791215419520246</v>
      </c>
      <c r="L367" s="162">
        <f t="shared" si="36"/>
        <v>2.50132273745967E-2</v>
      </c>
    </row>
    <row r="368" spans="1:12" x14ac:dyDescent="0.2">
      <c r="A368" s="78">
        <f t="shared" si="39"/>
        <v>363</v>
      </c>
      <c r="B368" s="81" t="s">
        <v>1781</v>
      </c>
      <c r="C368" s="81">
        <v>1170.4000000000001</v>
      </c>
      <c r="D368" s="81"/>
      <c r="E368" s="81"/>
      <c r="F368" s="81">
        <f t="shared" si="34"/>
        <v>1170.4000000000001</v>
      </c>
      <c r="G368" s="95">
        <f t="shared" si="37"/>
        <v>4.2551206599741589E-3</v>
      </c>
      <c r="H368" s="161">
        <f t="shared" si="38"/>
        <v>15.658844028704905</v>
      </c>
      <c r="I368" s="54">
        <f t="shared" si="33"/>
        <v>3.4449456863150791</v>
      </c>
      <c r="J368" s="54">
        <f t="shared" si="35"/>
        <v>6.8429148405440436</v>
      </c>
      <c r="K368" s="161">
        <v>3.3287767636639507</v>
      </c>
      <c r="L368" s="162">
        <f t="shared" si="36"/>
        <v>2.50132273745967E-2</v>
      </c>
    </row>
    <row r="369" spans="1:12" x14ac:dyDescent="0.2">
      <c r="A369" s="78">
        <f t="shared" si="39"/>
        <v>364</v>
      </c>
      <c r="B369" s="81" t="s">
        <v>1782</v>
      </c>
      <c r="C369" s="81">
        <v>441.7</v>
      </c>
      <c r="D369" s="81"/>
      <c r="E369" s="81"/>
      <c r="F369" s="81">
        <f t="shared" si="34"/>
        <v>441.7</v>
      </c>
      <c r="G369" s="95">
        <f t="shared" si="37"/>
        <v>1.6058499619878552E-3</v>
      </c>
      <c r="H369" s="161">
        <f t="shared" si="38"/>
        <v>5.9095278601153067</v>
      </c>
      <c r="I369" s="54">
        <f t="shared" si="33"/>
        <v>1.3000961292253674</v>
      </c>
      <c r="J369" s="54">
        <f t="shared" si="35"/>
        <v>2.5824636748703891</v>
      </c>
      <c r="K369" s="161">
        <v>1.2562548671482971</v>
      </c>
      <c r="L369" s="162">
        <f t="shared" si="36"/>
        <v>2.5013227374596696E-2</v>
      </c>
    </row>
    <row r="370" spans="1:12" x14ac:dyDescent="0.2">
      <c r="A370" s="78">
        <f t="shared" si="39"/>
        <v>365</v>
      </c>
      <c r="B370" s="81" t="s">
        <v>1783</v>
      </c>
      <c r="C370" s="81">
        <v>465.7</v>
      </c>
      <c r="D370" s="81"/>
      <c r="E370" s="81"/>
      <c r="F370" s="81">
        <f t="shared" si="34"/>
        <v>465.7</v>
      </c>
      <c r="G370" s="95">
        <f t="shared" si="37"/>
        <v>1.6931046576811053E-3</v>
      </c>
      <c r="H370" s="161">
        <f t="shared" si="38"/>
        <v>6.2306251402664676</v>
      </c>
      <c r="I370" s="54">
        <f t="shared" si="33"/>
        <v>1.3707375308586229</v>
      </c>
      <c r="J370" s="54">
        <f t="shared" si="35"/>
        <v>2.7227831862964464</v>
      </c>
      <c r="K370" s="161">
        <v>1.3245141309281456</v>
      </c>
      <c r="L370" s="162">
        <f t="shared" si="36"/>
        <v>2.50132273745967E-2</v>
      </c>
    </row>
    <row r="371" spans="1:12" x14ac:dyDescent="0.2">
      <c r="A371" s="78">
        <f t="shared" si="39"/>
        <v>366</v>
      </c>
      <c r="B371" s="84" t="s">
        <v>2529</v>
      </c>
      <c r="C371" s="83">
        <v>7459.3</v>
      </c>
      <c r="D371" s="84"/>
      <c r="E371" s="84"/>
      <c r="F371" s="94">
        <f t="shared" si="34"/>
        <v>7459.3</v>
      </c>
      <c r="G371" s="95">
        <f t="shared" si="37"/>
        <v>2.7119122982694158E-2</v>
      </c>
      <c r="H371" s="161">
        <f t="shared" si="38"/>
        <v>99.798372576314506</v>
      </c>
      <c r="I371" s="54">
        <f>H371*0.22</f>
        <v>21.955641966789191</v>
      </c>
      <c r="J371" s="54">
        <f t="shared" si="35"/>
        <v>43.61188881584944</v>
      </c>
      <c r="K371" s="161">
        <v>21.215263596376033</v>
      </c>
      <c r="L371" s="56">
        <f t="shared" si="36"/>
        <v>2.5013227374596696E-2</v>
      </c>
    </row>
    <row r="372" spans="1:12" x14ac:dyDescent="0.2">
      <c r="A372" s="78">
        <f t="shared" si="39"/>
        <v>367</v>
      </c>
      <c r="B372" s="84" t="s">
        <v>2477</v>
      </c>
      <c r="C372" s="83">
        <v>1321</v>
      </c>
      <c r="D372" s="84"/>
      <c r="E372" s="84"/>
      <c r="F372" s="94">
        <f t="shared" si="34"/>
        <v>1321</v>
      </c>
      <c r="G372" s="95">
        <f t="shared" si="37"/>
        <v>4.8026438754493021E-3</v>
      </c>
      <c r="H372" s="161">
        <f t="shared" si="38"/>
        <v>17.673729461653434</v>
      </c>
      <c r="I372" s="54">
        <f t="shared" ref="I372:I386" si="40">H372*0.22</f>
        <v>3.8882204815637555</v>
      </c>
      <c r="J372" s="54">
        <f t="shared" si="35"/>
        <v>7.7234197747425508</v>
      </c>
      <c r="K372" s="161">
        <v>3.7571036438825001</v>
      </c>
      <c r="L372" s="56">
        <f t="shared" si="36"/>
        <v>2.50132273745967E-2</v>
      </c>
    </row>
    <row r="373" spans="1:12" x14ac:dyDescent="0.2">
      <c r="A373" s="78">
        <f t="shared" si="39"/>
        <v>368</v>
      </c>
      <c r="B373" s="84" t="s">
        <v>2478</v>
      </c>
      <c r="C373" s="83">
        <v>2046.5</v>
      </c>
      <c r="D373" s="84"/>
      <c r="E373" s="84"/>
      <c r="F373" s="94">
        <f t="shared" si="34"/>
        <v>2046.5</v>
      </c>
      <c r="G373" s="95">
        <f t="shared" si="37"/>
        <v>7.4402806140098391E-3</v>
      </c>
      <c r="H373" s="161">
        <f t="shared" si="38"/>
        <v>27.380232659556206</v>
      </c>
      <c r="I373" s="54">
        <f t="shared" si="40"/>
        <v>6.0236511851023655</v>
      </c>
      <c r="J373" s="54">
        <f t="shared" si="35"/>
        <v>11.965161672226062</v>
      </c>
      <c r="K373" s="161">
        <v>5.820524305227508</v>
      </c>
      <c r="L373" s="56">
        <f t="shared" si="36"/>
        <v>2.5013227374596696E-2</v>
      </c>
    </row>
    <row r="374" spans="1:12" x14ac:dyDescent="0.2">
      <c r="A374" s="78">
        <f t="shared" si="39"/>
        <v>369</v>
      </c>
      <c r="B374" s="84" t="s">
        <v>2479</v>
      </c>
      <c r="C374" s="83">
        <v>2053.5</v>
      </c>
      <c r="D374" s="84">
        <v>114</v>
      </c>
      <c r="E374" s="84"/>
      <c r="F374" s="94">
        <f t="shared" si="34"/>
        <v>2167.5</v>
      </c>
      <c r="G374" s="95">
        <f t="shared" si="37"/>
        <v>7.8801897047966404E-3</v>
      </c>
      <c r="H374" s="161">
        <f t="shared" si="38"/>
        <v>28.999098113651637</v>
      </c>
      <c r="I374" s="54">
        <f t="shared" si="40"/>
        <v>6.37980158500336</v>
      </c>
      <c r="J374" s="54">
        <f t="shared" si="35"/>
        <v>12.672605875665765</v>
      </c>
      <c r="K374" s="161">
        <v>6.164664760117577</v>
      </c>
      <c r="L374" s="56">
        <f t="shared" si="36"/>
        <v>2.5013227374596696E-2</v>
      </c>
    </row>
    <row r="375" spans="1:12" x14ac:dyDescent="0.2">
      <c r="A375" s="78">
        <f t="shared" si="39"/>
        <v>370</v>
      </c>
      <c r="B375" s="84" t="s">
        <v>2480</v>
      </c>
      <c r="C375" s="83">
        <v>644.5</v>
      </c>
      <c r="D375" s="84"/>
      <c r="E375" s="84"/>
      <c r="F375" s="94">
        <f t="shared" si="34"/>
        <v>644.5</v>
      </c>
      <c r="G375" s="95">
        <f t="shared" si="37"/>
        <v>2.3431521405958178E-3</v>
      </c>
      <c r="H375" s="161">
        <f t="shared" si="38"/>
        <v>8.6227998773926089</v>
      </c>
      <c r="I375" s="54">
        <f t="shared" si="40"/>
        <v>1.897015973026374</v>
      </c>
      <c r="J375" s="54">
        <f t="shared" si="35"/>
        <v>3.7681635464205701</v>
      </c>
      <c r="K375" s="161">
        <v>1.8330456460880176</v>
      </c>
      <c r="L375" s="56">
        <f t="shared" si="36"/>
        <v>2.5013227374596696E-2</v>
      </c>
    </row>
    <row r="376" spans="1:12" x14ac:dyDescent="0.2">
      <c r="A376" s="78">
        <f t="shared" si="39"/>
        <v>371</v>
      </c>
      <c r="B376" s="84" t="s">
        <v>2481</v>
      </c>
      <c r="C376" s="83">
        <v>665.3</v>
      </c>
      <c r="D376" s="84"/>
      <c r="E376" s="84"/>
      <c r="F376" s="94">
        <f t="shared" si="34"/>
        <v>665.3</v>
      </c>
      <c r="G376" s="95">
        <f t="shared" si="37"/>
        <v>2.4187728768633012E-3</v>
      </c>
      <c r="H376" s="161">
        <f t="shared" si="38"/>
        <v>8.9010841868569486</v>
      </c>
      <c r="I376" s="54">
        <f t="shared" si="40"/>
        <v>1.9582385211085287</v>
      </c>
      <c r="J376" s="54">
        <f t="shared" si="35"/>
        <v>3.8897737896564863</v>
      </c>
      <c r="K376" s="161">
        <v>1.8922036746972197</v>
      </c>
      <c r="L376" s="56">
        <f t="shared" si="36"/>
        <v>2.50132273745967E-2</v>
      </c>
    </row>
    <row r="377" spans="1:12" x14ac:dyDescent="0.2">
      <c r="A377" s="78">
        <f t="shared" si="39"/>
        <v>372</v>
      </c>
      <c r="B377" s="84" t="s">
        <v>2482</v>
      </c>
      <c r="C377" s="83">
        <v>3477.44</v>
      </c>
      <c r="D377" s="84"/>
      <c r="E377" s="84">
        <v>93.5</v>
      </c>
      <c r="F377" s="94">
        <f t="shared" si="34"/>
        <v>3570.94</v>
      </c>
      <c r="G377" s="95">
        <f t="shared" si="37"/>
        <v>1.2982553459952258E-2</v>
      </c>
      <c r="H377" s="161">
        <f t="shared" si="38"/>
        <v>47.775796732624308</v>
      </c>
      <c r="I377" s="54">
        <f t="shared" si="40"/>
        <v>10.510675281177347</v>
      </c>
      <c r="J377" s="54">
        <f t="shared" si="35"/>
        <v>20.878023172156823</v>
      </c>
      <c r="K377" s="161">
        <v>10.156238975083857</v>
      </c>
      <c r="L377" s="56">
        <f t="shared" si="36"/>
        <v>2.50132273745967E-2</v>
      </c>
    </row>
    <row r="378" spans="1:12" x14ac:dyDescent="0.2">
      <c r="A378" s="78">
        <f t="shared" si="39"/>
        <v>373</v>
      </c>
      <c r="B378" s="84" t="s">
        <v>2483</v>
      </c>
      <c r="C378" s="83">
        <v>2537.6</v>
      </c>
      <c r="D378" s="84"/>
      <c r="E378" s="84"/>
      <c r="F378" s="94">
        <f t="shared" si="34"/>
        <v>2537.6</v>
      </c>
      <c r="G378" s="95">
        <f t="shared" si="37"/>
        <v>9.2257298246329663E-3</v>
      </c>
      <c r="H378" s="161">
        <f t="shared" si="38"/>
        <v>33.950685754649314</v>
      </c>
      <c r="I378" s="54">
        <f t="shared" si="40"/>
        <v>7.4691508660228489</v>
      </c>
      <c r="J378" s="54">
        <f t="shared" si="35"/>
        <v>14.83644967478175</v>
      </c>
      <c r="K378" s="161">
        <v>7.2172794903226594</v>
      </c>
      <c r="L378" s="56">
        <f t="shared" si="36"/>
        <v>2.5013227374596696E-2</v>
      </c>
    </row>
    <row r="379" spans="1:12" x14ac:dyDescent="0.2">
      <c r="A379" s="78">
        <f t="shared" si="39"/>
        <v>374</v>
      </c>
      <c r="B379" s="84" t="s">
        <v>2484</v>
      </c>
      <c r="C379" s="83">
        <v>2587.5</v>
      </c>
      <c r="D379" s="84"/>
      <c r="E379" s="84"/>
      <c r="F379" s="94">
        <f t="shared" si="34"/>
        <v>2587.5</v>
      </c>
      <c r="G379" s="95">
        <f t="shared" si="37"/>
        <v>9.407146879428516E-3</v>
      </c>
      <c r="H379" s="161">
        <f t="shared" si="38"/>
        <v>34.618300516296941</v>
      </c>
      <c r="I379" s="54">
        <f t="shared" si="40"/>
        <v>7.6160261135853267</v>
      </c>
      <c r="J379" s="54">
        <f t="shared" si="35"/>
        <v>15.128197325621763</v>
      </c>
      <c r="K379" s="161">
        <v>7.3592018762649269</v>
      </c>
      <c r="L379" s="56">
        <f t="shared" si="36"/>
        <v>2.50132273745967E-2</v>
      </c>
    </row>
    <row r="380" spans="1:12" x14ac:dyDescent="0.2">
      <c r="A380" s="78">
        <f t="shared" si="39"/>
        <v>375</v>
      </c>
      <c r="B380" s="84" t="s">
        <v>2485</v>
      </c>
      <c r="C380" s="83">
        <v>1484.2</v>
      </c>
      <c r="D380" s="84"/>
      <c r="E380" s="84"/>
      <c r="F380" s="94">
        <f t="shared" si="34"/>
        <v>1484.2</v>
      </c>
      <c r="G380" s="95">
        <f t="shared" si="37"/>
        <v>5.3959758061634024E-3</v>
      </c>
      <c r="H380" s="161">
        <f t="shared" si="38"/>
        <v>19.857190966681323</v>
      </c>
      <c r="I380" s="54">
        <f t="shared" si="40"/>
        <v>4.3685820126698909</v>
      </c>
      <c r="J380" s="54">
        <f t="shared" si="35"/>
        <v>8.6775924524397379</v>
      </c>
      <c r="K380" s="161">
        <v>4.2212666375854715</v>
      </c>
      <c r="L380" s="56">
        <f t="shared" si="36"/>
        <v>2.50132273745967E-2</v>
      </c>
    </row>
    <row r="381" spans="1:12" x14ac:dyDescent="0.2">
      <c r="A381" s="78">
        <f t="shared" si="39"/>
        <v>376</v>
      </c>
      <c r="B381" s="84" t="s">
        <v>2486</v>
      </c>
      <c r="C381" s="83">
        <v>1419.5</v>
      </c>
      <c r="D381" s="84">
        <v>60.5</v>
      </c>
      <c r="E381" s="84"/>
      <c r="F381" s="94">
        <f t="shared" si="34"/>
        <v>1480</v>
      </c>
      <c r="G381" s="95">
        <f t="shared" si="37"/>
        <v>5.3807062344170837E-3</v>
      </c>
      <c r="H381" s="161">
        <f t="shared" si="38"/>
        <v>19.800998942654868</v>
      </c>
      <c r="I381" s="54">
        <f t="shared" si="40"/>
        <v>4.3562197673840712</v>
      </c>
      <c r="J381" s="54">
        <f t="shared" si="35"/>
        <v>8.6530365379401779</v>
      </c>
      <c r="K381" s="161">
        <v>4.2093212664239976</v>
      </c>
      <c r="L381" s="56">
        <f t="shared" si="36"/>
        <v>2.5013227374596696E-2</v>
      </c>
    </row>
    <row r="382" spans="1:12" x14ac:dyDescent="0.2">
      <c r="A382" s="78">
        <f t="shared" si="39"/>
        <v>377</v>
      </c>
      <c r="B382" s="84" t="s">
        <v>2487</v>
      </c>
      <c r="C382" s="83">
        <v>999.4</v>
      </c>
      <c r="D382" s="84"/>
      <c r="E382" s="84"/>
      <c r="F382" s="94">
        <f t="shared" si="34"/>
        <v>999.4</v>
      </c>
      <c r="G382" s="95">
        <f t="shared" si="37"/>
        <v>3.6334309531597521E-3</v>
      </c>
      <c r="H382" s="161">
        <f t="shared" si="38"/>
        <v>13.371025907627887</v>
      </c>
      <c r="I382" s="54">
        <f t="shared" si="40"/>
        <v>2.9416256996781351</v>
      </c>
      <c r="J382" s="54">
        <f t="shared" si="35"/>
        <v>5.8431383216333863</v>
      </c>
      <c r="K382" s="161">
        <v>2.8424295092325291</v>
      </c>
      <c r="L382" s="56">
        <f t="shared" si="36"/>
        <v>2.5013227374596696E-2</v>
      </c>
    </row>
    <row r="383" spans="1:12" x14ac:dyDescent="0.2">
      <c r="A383" s="78">
        <f t="shared" si="39"/>
        <v>378</v>
      </c>
      <c r="B383" s="84" t="s">
        <v>2488</v>
      </c>
      <c r="C383" s="83">
        <v>2110</v>
      </c>
      <c r="D383" s="84"/>
      <c r="E383" s="84">
        <v>179.1</v>
      </c>
      <c r="F383" s="94">
        <f>C383+D383+E383</f>
        <v>2289.1</v>
      </c>
      <c r="G383" s="95">
        <f t="shared" si="37"/>
        <v>8.3222801629757748E-3</v>
      </c>
      <c r="H383" s="161">
        <f t="shared" si="38"/>
        <v>30.625990999750851</v>
      </c>
      <c r="I383" s="54">
        <f t="shared" si="40"/>
        <v>6.7377180199451869</v>
      </c>
      <c r="J383" s="54">
        <f t="shared" si="35"/>
        <v>13.383558066891121</v>
      </c>
      <c r="K383" s="161">
        <v>6.5105116966021441</v>
      </c>
      <c r="L383" s="56">
        <f>(H383+I383+J383+K383)/F383</f>
        <v>2.50132273745967E-2</v>
      </c>
    </row>
    <row r="384" spans="1:12" x14ac:dyDescent="0.2">
      <c r="A384" s="78">
        <f t="shared" si="39"/>
        <v>379</v>
      </c>
      <c r="B384" s="84" t="s">
        <v>2489</v>
      </c>
      <c r="C384" s="83">
        <v>3201.5</v>
      </c>
      <c r="D384" s="84"/>
      <c r="E384" s="84"/>
      <c r="F384" s="94">
        <f>C384+D384+E384</f>
        <v>3201.5</v>
      </c>
      <c r="G384" s="95">
        <f t="shared" si="37"/>
        <v>1.1639412844247495E-2</v>
      </c>
      <c r="H384" s="161">
        <f t="shared" si="38"/>
        <v>42.833039266830781</v>
      </c>
      <c r="I384" s="54">
        <f t="shared" si="40"/>
        <v>9.4232686387027726</v>
      </c>
      <c r="J384" s="54">
        <f t="shared" si="35"/>
        <v>18.718038159605051</v>
      </c>
      <c r="K384" s="161">
        <v>9.1055013746327216</v>
      </c>
      <c r="L384" s="56">
        <f t="shared" si="36"/>
        <v>2.5013227374596696E-2</v>
      </c>
    </row>
    <row r="385" spans="1:12" x14ac:dyDescent="0.2">
      <c r="A385" s="78">
        <f t="shared" si="39"/>
        <v>380</v>
      </c>
      <c r="B385" s="84" t="s">
        <v>2530</v>
      </c>
      <c r="C385" s="83">
        <v>783.9</v>
      </c>
      <c r="D385" s="84"/>
      <c r="E385" s="84">
        <v>46.4</v>
      </c>
      <c r="F385" s="94">
        <f>C385+D385+E385</f>
        <v>830.3</v>
      </c>
      <c r="G385" s="95">
        <f t="shared" si="37"/>
        <v>3.0186489097543947E-3</v>
      </c>
      <c r="H385" s="161">
        <f t="shared" si="38"/>
        <v>11.108627987896172</v>
      </c>
      <c r="I385" s="54">
        <f t="shared" si="40"/>
        <v>2.4438981573371579</v>
      </c>
      <c r="J385" s="54">
        <f t="shared" si="35"/>
        <v>4.8544704307106272</v>
      </c>
      <c r="K385" s="161">
        <v>2.3614861131836791</v>
      </c>
      <c r="L385" s="56">
        <f t="shared" si="36"/>
        <v>2.5013227374596696E-2</v>
      </c>
    </row>
    <row r="386" spans="1:12" x14ac:dyDescent="0.2">
      <c r="A386" s="78">
        <f t="shared" si="39"/>
        <v>381</v>
      </c>
      <c r="B386" s="84" t="s">
        <v>2531</v>
      </c>
      <c r="C386" s="83">
        <v>1990</v>
      </c>
      <c r="D386" s="84">
        <v>186.8</v>
      </c>
      <c r="E386" s="84">
        <v>270.60000000000002</v>
      </c>
      <c r="F386" s="94">
        <f>C386+D386+E386</f>
        <v>2447.4</v>
      </c>
      <c r="G386" s="95">
        <f>1/275056.83*F386</f>
        <v>8.8977975933191688E-3</v>
      </c>
      <c r="H386" s="161">
        <f t="shared" si="38"/>
        <v>32.743895143414541</v>
      </c>
      <c r="I386" s="54">
        <f t="shared" si="40"/>
        <v>7.2036569315511993</v>
      </c>
      <c r="J386" s="54">
        <f t="shared" si="35"/>
        <v>14.309082177672154</v>
      </c>
      <c r="K386" s="161">
        <v>6.9607384239500627</v>
      </c>
      <c r="L386" s="56">
        <f t="shared" si="36"/>
        <v>2.5013227374596696E-2</v>
      </c>
    </row>
    <row r="387" spans="1:12" x14ac:dyDescent="0.2">
      <c r="A387" s="24"/>
      <c r="B387" s="24" t="s">
        <v>2181</v>
      </c>
      <c r="C387" s="24">
        <f>SUM(C6:C386)</f>
        <v>262877.03000000009</v>
      </c>
      <c r="D387" s="24">
        <f t="shared" ref="D387:K387" si="41">SUM(D6:D386)</f>
        <v>4804.9000000000005</v>
      </c>
      <c r="E387" s="37">
        <f t="shared" si="41"/>
        <v>7374.9000000000042</v>
      </c>
      <c r="F387" s="37">
        <f t="shared" si="41"/>
        <v>275056.83000000007</v>
      </c>
      <c r="G387" s="37">
        <f t="shared" si="41"/>
        <v>0.99999999999999944</v>
      </c>
      <c r="H387" s="37">
        <f t="shared" si="41"/>
        <v>3679.9999999999977</v>
      </c>
      <c r="I387" s="37">
        <f t="shared" si="41"/>
        <v>809.59999999999991</v>
      </c>
      <c r="J387" s="37">
        <f t="shared" si="41"/>
        <v>1608.1599999999992</v>
      </c>
      <c r="K387" s="37">
        <f t="shared" si="41"/>
        <v>782.29902972579112</v>
      </c>
      <c r="L387" s="162">
        <f t="shared" si="36"/>
        <v>2.5013227374596683E-2</v>
      </c>
    </row>
    <row r="388" spans="1:12" x14ac:dyDescent="0.2">
      <c r="A388" s="348" t="s">
        <v>1972</v>
      </c>
      <c r="B388" s="348"/>
      <c r="C388" s="348"/>
      <c r="D388" s="348"/>
      <c r="E388" s="348"/>
      <c r="F388" s="348"/>
      <c r="G388" s="348"/>
      <c r="H388" s="348"/>
      <c r="I388" s="348"/>
      <c r="J388" s="348"/>
      <c r="K388" s="348"/>
      <c r="L388" s="348"/>
    </row>
    <row r="389" spans="1:12" x14ac:dyDescent="0.2">
      <c r="A389" s="240">
        <v>1</v>
      </c>
      <c r="B389" s="57" t="s">
        <v>2182</v>
      </c>
      <c r="C389" s="57">
        <v>400.8</v>
      </c>
      <c r="D389" s="57"/>
      <c r="E389" s="57"/>
      <c r="F389" s="57">
        <f t="shared" ref="F389:F447" si="42">C389+D389+E389</f>
        <v>400.8</v>
      </c>
      <c r="G389" s="106"/>
      <c r="H389" s="161">
        <v>0</v>
      </c>
      <c r="I389" s="54">
        <v>0</v>
      </c>
      <c r="J389" s="54">
        <f t="shared" ref="J389:J452" si="43">H389*0.21</f>
        <v>0</v>
      </c>
      <c r="K389" s="161">
        <f t="shared" ref="K389:K420" si="44">G389*408.88</f>
        <v>0</v>
      </c>
      <c r="L389" s="163">
        <v>0</v>
      </c>
    </row>
    <row r="390" spans="1:12" x14ac:dyDescent="0.2">
      <c r="A390" s="240">
        <f>1+A389</f>
        <v>2</v>
      </c>
      <c r="B390" s="57" t="s">
        <v>2183</v>
      </c>
      <c r="C390" s="57">
        <v>272.8</v>
      </c>
      <c r="D390" s="57"/>
      <c r="E390" s="57"/>
      <c r="F390" s="57">
        <f t="shared" si="42"/>
        <v>272.8</v>
      </c>
      <c r="G390" s="106"/>
      <c r="H390" s="161">
        <v>0</v>
      </c>
      <c r="I390" s="54">
        <v>0</v>
      </c>
      <c r="J390" s="54">
        <f t="shared" si="43"/>
        <v>0</v>
      </c>
      <c r="K390" s="161">
        <f t="shared" si="44"/>
        <v>0</v>
      </c>
      <c r="L390" s="163">
        <v>0</v>
      </c>
    </row>
    <row r="391" spans="1:12" x14ac:dyDescent="0.2">
      <c r="A391" s="240">
        <f t="shared" ref="A391:A454" si="45">1+A390</f>
        <v>3</v>
      </c>
      <c r="B391" s="57" t="s">
        <v>2184</v>
      </c>
      <c r="C391" s="57">
        <v>584.5</v>
      </c>
      <c r="D391" s="57"/>
      <c r="E391" s="57"/>
      <c r="F391" s="57">
        <f t="shared" si="42"/>
        <v>584.5</v>
      </c>
      <c r="G391" s="106"/>
      <c r="H391" s="161">
        <v>0</v>
      </c>
      <c r="I391" s="54">
        <v>0</v>
      </c>
      <c r="J391" s="54">
        <f t="shared" si="43"/>
        <v>0</v>
      </c>
      <c r="K391" s="161">
        <f t="shared" si="44"/>
        <v>0</v>
      </c>
      <c r="L391" s="163">
        <v>0</v>
      </c>
    </row>
    <row r="392" spans="1:12" x14ac:dyDescent="0.2">
      <c r="A392" s="240">
        <f t="shared" si="45"/>
        <v>4</v>
      </c>
      <c r="B392" s="57" t="s">
        <v>2185</v>
      </c>
      <c r="C392" s="57">
        <v>274.10000000000002</v>
      </c>
      <c r="D392" s="57"/>
      <c r="E392" s="57">
        <v>19.2</v>
      </c>
      <c r="F392" s="57">
        <f t="shared" si="42"/>
        <v>293.3</v>
      </c>
      <c r="G392" s="106"/>
      <c r="H392" s="161">
        <v>0</v>
      </c>
      <c r="I392" s="54">
        <v>0</v>
      </c>
      <c r="J392" s="54">
        <f t="shared" si="43"/>
        <v>0</v>
      </c>
      <c r="K392" s="161">
        <f t="shared" si="44"/>
        <v>0</v>
      </c>
      <c r="L392" s="163">
        <v>0</v>
      </c>
    </row>
    <row r="393" spans="1:12" x14ac:dyDescent="0.2">
      <c r="A393" s="240">
        <f t="shared" si="45"/>
        <v>5</v>
      </c>
      <c r="B393" s="57" t="s">
        <v>2186</v>
      </c>
      <c r="C393" s="57">
        <v>468.6</v>
      </c>
      <c r="D393" s="57"/>
      <c r="E393" s="57"/>
      <c r="F393" s="57">
        <f t="shared" si="42"/>
        <v>468.6</v>
      </c>
      <c r="G393" s="106"/>
      <c r="H393" s="161">
        <v>0</v>
      </c>
      <c r="I393" s="54">
        <v>0</v>
      </c>
      <c r="J393" s="54">
        <f t="shared" si="43"/>
        <v>0</v>
      </c>
      <c r="K393" s="161">
        <f t="shared" si="44"/>
        <v>0</v>
      </c>
      <c r="L393" s="163">
        <v>0</v>
      </c>
    </row>
    <row r="394" spans="1:12" x14ac:dyDescent="0.2">
      <c r="A394" s="240">
        <f t="shared" si="45"/>
        <v>6</v>
      </c>
      <c r="B394" s="57" t="s">
        <v>2187</v>
      </c>
      <c r="C394" s="57">
        <v>346.93</v>
      </c>
      <c r="D394" s="57"/>
      <c r="E394" s="57"/>
      <c r="F394" s="57">
        <f t="shared" si="42"/>
        <v>346.93</v>
      </c>
      <c r="G394" s="106"/>
      <c r="H394" s="161">
        <v>0</v>
      </c>
      <c r="I394" s="54">
        <v>0</v>
      </c>
      <c r="J394" s="54">
        <f t="shared" si="43"/>
        <v>0</v>
      </c>
      <c r="K394" s="161">
        <f t="shared" si="44"/>
        <v>0</v>
      </c>
      <c r="L394" s="163">
        <v>0</v>
      </c>
    </row>
    <row r="395" spans="1:12" x14ac:dyDescent="0.2">
      <c r="A395" s="240">
        <f t="shared" si="45"/>
        <v>7</v>
      </c>
      <c r="B395" s="57" t="s">
        <v>2188</v>
      </c>
      <c r="C395" s="57">
        <v>606.20000000000005</v>
      </c>
      <c r="D395" s="57"/>
      <c r="E395" s="57">
        <v>58.3</v>
      </c>
      <c r="F395" s="57">
        <f t="shared" si="42"/>
        <v>664.5</v>
      </c>
      <c r="G395" s="106"/>
      <c r="H395" s="161">
        <v>0</v>
      </c>
      <c r="I395" s="54">
        <v>0</v>
      </c>
      <c r="J395" s="54">
        <f t="shared" si="43"/>
        <v>0</v>
      </c>
      <c r="K395" s="161">
        <f t="shared" si="44"/>
        <v>0</v>
      </c>
      <c r="L395" s="163">
        <v>0</v>
      </c>
    </row>
    <row r="396" spans="1:12" x14ac:dyDescent="0.2">
      <c r="A396" s="240">
        <f t="shared" si="45"/>
        <v>8</v>
      </c>
      <c r="B396" s="57" t="s">
        <v>2189</v>
      </c>
      <c r="C396" s="57">
        <v>434.3</v>
      </c>
      <c r="D396" s="57"/>
      <c r="E396" s="57"/>
      <c r="F396" s="57">
        <f t="shared" si="42"/>
        <v>434.3</v>
      </c>
      <c r="G396" s="106"/>
      <c r="H396" s="161">
        <v>0</v>
      </c>
      <c r="I396" s="54">
        <v>0</v>
      </c>
      <c r="J396" s="54">
        <f t="shared" si="43"/>
        <v>0</v>
      </c>
      <c r="K396" s="161">
        <f t="shared" si="44"/>
        <v>0</v>
      </c>
      <c r="L396" s="163">
        <v>0</v>
      </c>
    </row>
    <row r="397" spans="1:12" x14ac:dyDescent="0.2">
      <c r="A397" s="240">
        <f t="shared" si="45"/>
        <v>9</v>
      </c>
      <c r="B397" s="57" t="s">
        <v>2190</v>
      </c>
      <c r="C397" s="57">
        <v>613.4</v>
      </c>
      <c r="D397" s="57"/>
      <c r="E397" s="57">
        <v>29</v>
      </c>
      <c r="F397" s="57">
        <f t="shared" si="42"/>
        <v>642.4</v>
      </c>
      <c r="G397" s="106"/>
      <c r="H397" s="161">
        <v>0</v>
      </c>
      <c r="I397" s="54">
        <v>0</v>
      </c>
      <c r="J397" s="54">
        <f t="shared" si="43"/>
        <v>0</v>
      </c>
      <c r="K397" s="161">
        <f t="shared" si="44"/>
        <v>0</v>
      </c>
      <c r="L397" s="163">
        <v>0</v>
      </c>
    </row>
    <row r="398" spans="1:12" x14ac:dyDescent="0.2">
      <c r="A398" s="240">
        <f t="shared" si="45"/>
        <v>10</v>
      </c>
      <c r="B398" s="57" t="s">
        <v>2191</v>
      </c>
      <c r="C398" s="57">
        <v>237.3</v>
      </c>
      <c r="D398" s="57"/>
      <c r="E398" s="57"/>
      <c r="F398" s="57">
        <f t="shared" si="42"/>
        <v>237.3</v>
      </c>
      <c r="G398" s="106"/>
      <c r="H398" s="161">
        <v>0</v>
      </c>
      <c r="I398" s="54">
        <v>0</v>
      </c>
      <c r="J398" s="54">
        <f t="shared" si="43"/>
        <v>0</v>
      </c>
      <c r="K398" s="161">
        <f t="shared" si="44"/>
        <v>0</v>
      </c>
      <c r="L398" s="163">
        <v>0</v>
      </c>
    </row>
    <row r="399" spans="1:12" x14ac:dyDescent="0.2">
      <c r="A399" s="240">
        <f t="shared" si="45"/>
        <v>11</v>
      </c>
      <c r="B399" s="57" t="s">
        <v>2192</v>
      </c>
      <c r="C399" s="57">
        <v>662.7</v>
      </c>
      <c r="D399" s="57"/>
      <c r="E399" s="57">
        <v>66.400000000000006</v>
      </c>
      <c r="F399" s="57">
        <f t="shared" si="42"/>
        <v>729.1</v>
      </c>
      <c r="G399" s="106"/>
      <c r="H399" s="161">
        <v>0</v>
      </c>
      <c r="I399" s="54">
        <v>0</v>
      </c>
      <c r="J399" s="54">
        <f t="shared" si="43"/>
        <v>0</v>
      </c>
      <c r="K399" s="161">
        <f t="shared" si="44"/>
        <v>0</v>
      </c>
      <c r="L399" s="163">
        <v>0</v>
      </c>
    </row>
    <row r="400" spans="1:12" x14ac:dyDescent="0.2">
      <c r="A400" s="240">
        <f t="shared" si="45"/>
        <v>12</v>
      </c>
      <c r="B400" s="57" t="s">
        <v>2194</v>
      </c>
      <c r="C400" s="57">
        <v>660.2</v>
      </c>
      <c r="D400" s="57"/>
      <c r="E400" s="57"/>
      <c r="F400" s="57">
        <f t="shared" si="42"/>
        <v>660.2</v>
      </c>
      <c r="G400" s="106"/>
      <c r="H400" s="161">
        <v>0</v>
      </c>
      <c r="I400" s="54">
        <v>0</v>
      </c>
      <c r="J400" s="54">
        <f t="shared" si="43"/>
        <v>0</v>
      </c>
      <c r="K400" s="161">
        <f t="shared" si="44"/>
        <v>0</v>
      </c>
      <c r="L400" s="163">
        <v>0</v>
      </c>
    </row>
    <row r="401" spans="1:12" x14ac:dyDescent="0.2">
      <c r="A401" s="240">
        <f t="shared" si="45"/>
        <v>13</v>
      </c>
      <c r="B401" s="57" t="s">
        <v>2195</v>
      </c>
      <c r="C401" s="57">
        <v>523.9</v>
      </c>
      <c r="D401" s="57"/>
      <c r="E401" s="57"/>
      <c r="F401" s="57">
        <f t="shared" si="42"/>
        <v>523.9</v>
      </c>
      <c r="G401" s="106"/>
      <c r="H401" s="161">
        <v>0</v>
      </c>
      <c r="I401" s="54">
        <v>0</v>
      </c>
      <c r="J401" s="54">
        <f t="shared" si="43"/>
        <v>0</v>
      </c>
      <c r="K401" s="161">
        <f t="shared" si="44"/>
        <v>0</v>
      </c>
      <c r="L401" s="163">
        <v>0</v>
      </c>
    </row>
    <row r="402" spans="1:12" x14ac:dyDescent="0.2">
      <c r="A402" s="240">
        <f t="shared" si="45"/>
        <v>14</v>
      </c>
      <c r="B402" s="57" t="s">
        <v>2196</v>
      </c>
      <c r="C402" s="57">
        <v>529.29999999999995</v>
      </c>
      <c r="D402" s="57">
        <v>23.9</v>
      </c>
      <c r="E402" s="57"/>
      <c r="F402" s="57">
        <f t="shared" si="42"/>
        <v>553.19999999999993</v>
      </c>
      <c r="G402" s="106"/>
      <c r="H402" s="161">
        <v>0</v>
      </c>
      <c r="I402" s="54">
        <v>0</v>
      </c>
      <c r="J402" s="54">
        <f t="shared" si="43"/>
        <v>0</v>
      </c>
      <c r="K402" s="161">
        <f t="shared" si="44"/>
        <v>0</v>
      </c>
      <c r="L402" s="163">
        <v>0</v>
      </c>
    </row>
    <row r="403" spans="1:12" x14ac:dyDescent="0.2">
      <c r="A403" s="240">
        <f t="shared" si="45"/>
        <v>15</v>
      </c>
      <c r="B403" s="57" t="s">
        <v>2197</v>
      </c>
      <c r="C403" s="57">
        <v>533.79999999999995</v>
      </c>
      <c r="D403" s="57"/>
      <c r="E403" s="57"/>
      <c r="F403" s="57">
        <f t="shared" si="42"/>
        <v>533.79999999999995</v>
      </c>
      <c r="G403" s="106"/>
      <c r="H403" s="161">
        <v>0</v>
      </c>
      <c r="I403" s="54">
        <v>0</v>
      </c>
      <c r="J403" s="54">
        <f t="shared" si="43"/>
        <v>0</v>
      </c>
      <c r="K403" s="161">
        <f t="shared" si="44"/>
        <v>0</v>
      </c>
      <c r="L403" s="163">
        <v>0</v>
      </c>
    </row>
    <row r="404" spans="1:12" x14ac:dyDescent="0.2">
      <c r="A404" s="240">
        <f t="shared" si="45"/>
        <v>16</v>
      </c>
      <c r="B404" s="57" t="s">
        <v>2198</v>
      </c>
      <c r="C404" s="57">
        <v>612</v>
      </c>
      <c r="D404" s="57">
        <v>49.8</v>
      </c>
      <c r="E404" s="57"/>
      <c r="F404" s="57">
        <f t="shared" si="42"/>
        <v>661.8</v>
      </c>
      <c r="G404" s="106"/>
      <c r="H404" s="161">
        <v>0</v>
      </c>
      <c r="I404" s="54">
        <v>0</v>
      </c>
      <c r="J404" s="54">
        <f t="shared" si="43"/>
        <v>0</v>
      </c>
      <c r="K404" s="161">
        <f t="shared" si="44"/>
        <v>0</v>
      </c>
      <c r="L404" s="163">
        <v>0</v>
      </c>
    </row>
    <row r="405" spans="1:12" x14ac:dyDescent="0.2">
      <c r="A405" s="240">
        <f t="shared" si="45"/>
        <v>17</v>
      </c>
      <c r="B405" s="57" t="s">
        <v>2199</v>
      </c>
      <c r="C405" s="57">
        <v>641.79999999999995</v>
      </c>
      <c r="D405" s="57"/>
      <c r="E405" s="57"/>
      <c r="F405" s="57">
        <f t="shared" si="42"/>
        <v>641.79999999999995</v>
      </c>
      <c r="G405" s="106"/>
      <c r="H405" s="161">
        <v>0</v>
      </c>
      <c r="I405" s="54">
        <v>0</v>
      </c>
      <c r="J405" s="54">
        <f t="shared" si="43"/>
        <v>0</v>
      </c>
      <c r="K405" s="161">
        <f t="shared" si="44"/>
        <v>0</v>
      </c>
      <c r="L405" s="163">
        <v>0</v>
      </c>
    </row>
    <row r="406" spans="1:12" x14ac:dyDescent="0.2">
      <c r="A406" s="240">
        <f t="shared" si="45"/>
        <v>18</v>
      </c>
      <c r="B406" s="57" t="s">
        <v>2200</v>
      </c>
      <c r="C406" s="57">
        <v>170.2</v>
      </c>
      <c r="D406" s="57"/>
      <c r="E406" s="57"/>
      <c r="F406" s="57">
        <f t="shared" si="42"/>
        <v>170.2</v>
      </c>
      <c r="G406" s="106"/>
      <c r="H406" s="161">
        <v>0</v>
      </c>
      <c r="I406" s="54">
        <v>0</v>
      </c>
      <c r="J406" s="54">
        <f t="shared" si="43"/>
        <v>0</v>
      </c>
      <c r="K406" s="161">
        <f t="shared" si="44"/>
        <v>0</v>
      </c>
      <c r="L406" s="163">
        <v>0</v>
      </c>
    </row>
    <row r="407" spans="1:12" x14ac:dyDescent="0.2">
      <c r="A407" s="240">
        <f t="shared" si="45"/>
        <v>19</v>
      </c>
      <c r="B407" s="57" t="s">
        <v>2201</v>
      </c>
      <c r="C407" s="57">
        <v>899</v>
      </c>
      <c r="D407" s="57"/>
      <c r="E407" s="57">
        <v>148.9</v>
      </c>
      <c r="F407" s="57">
        <f t="shared" si="42"/>
        <v>1047.9000000000001</v>
      </c>
      <c r="G407" s="106"/>
      <c r="H407" s="161">
        <v>0</v>
      </c>
      <c r="I407" s="54">
        <v>0</v>
      </c>
      <c r="J407" s="54">
        <f t="shared" si="43"/>
        <v>0</v>
      </c>
      <c r="K407" s="161">
        <f t="shared" si="44"/>
        <v>0</v>
      </c>
      <c r="L407" s="163">
        <v>0</v>
      </c>
    </row>
    <row r="408" spans="1:12" x14ac:dyDescent="0.2">
      <c r="A408" s="240">
        <f t="shared" si="45"/>
        <v>20</v>
      </c>
      <c r="B408" s="57" t="s">
        <v>2202</v>
      </c>
      <c r="C408" s="57">
        <v>463.25</v>
      </c>
      <c r="D408" s="57"/>
      <c r="E408" s="57"/>
      <c r="F408" s="57">
        <f t="shared" si="42"/>
        <v>463.25</v>
      </c>
      <c r="G408" s="106"/>
      <c r="H408" s="161">
        <v>0</v>
      </c>
      <c r="I408" s="54">
        <v>0</v>
      </c>
      <c r="J408" s="54">
        <f t="shared" si="43"/>
        <v>0</v>
      </c>
      <c r="K408" s="161">
        <f t="shared" si="44"/>
        <v>0</v>
      </c>
      <c r="L408" s="163">
        <v>0</v>
      </c>
    </row>
    <row r="409" spans="1:12" x14ac:dyDescent="0.2">
      <c r="A409" s="240">
        <f t="shared" si="45"/>
        <v>21</v>
      </c>
      <c r="B409" s="57" t="s">
        <v>2203</v>
      </c>
      <c r="C409" s="57">
        <v>565.20000000000005</v>
      </c>
      <c r="D409" s="57"/>
      <c r="E409" s="57"/>
      <c r="F409" s="57">
        <f t="shared" si="42"/>
        <v>565.20000000000005</v>
      </c>
      <c r="G409" s="106"/>
      <c r="H409" s="161">
        <v>0</v>
      </c>
      <c r="I409" s="54">
        <v>0</v>
      </c>
      <c r="J409" s="54">
        <f t="shared" si="43"/>
        <v>0</v>
      </c>
      <c r="K409" s="161">
        <f t="shared" si="44"/>
        <v>0</v>
      </c>
      <c r="L409" s="163">
        <v>0</v>
      </c>
    </row>
    <row r="410" spans="1:12" x14ac:dyDescent="0.2">
      <c r="A410" s="240">
        <f t="shared" si="45"/>
        <v>22</v>
      </c>
      <c r="B410" s="57" t="s">
        <v>2204</v>
      </c>
      <c r="C410" s="57">
        <v>482.6</v>
      </c>
      <c r="D410" s="57"/>
      <c r="E410" s="57"/>
      <c r="F410" s="57">
        <f t="shared" si="42"/>
        <v>482.6</v>
      </c>
      <c r="G410" s="106"/>
      <c r="H410" s="161">
        <v>0</v>
      </c>
      <c r="I410" s="54">
        <v>0</v>
      </c>
      <c r="J410" s="54">
        <f t="shared" si="43"/>
        <v>0</v>
      </c>
      <c r="K410" s="161">
        <f t="shared" si="44"/>
        <v>0</v>
      </c>
      <c r="L410" s="163">
        <v>0</v>
      </c>
    </row>
    <row r="411" spans="1:12" x14ac:dyDescent="0.2">
      <c r="A411" s="240">
        <f t="shared" si="45"/>
        <v>23</v>
      </c>
      <c r="B411" s="57" t="s">
        <v>2205</v>
      </c>
      <c r="C411" s="57">
        <v>334</v>
      </c>
      <c r="D411" s="57"/>
      <c r="E411" s="57"/>
      <c r="F411" s="57">
        <f t="shared" si="42"/>
        <v>334</v>
      </c>
      <c r="G411" s="106"/>
      <c r="H411" s="161">
        <v>0</v>
      </c>
      <c r="I411" s="54">
        <v>0</v>
      </c>
      <c r="J411" s="54">
        <f t="shared" si="43"/>
        <v>0</v>
      </c>
      <c r="K411" s="161">
        <f t="shared" si="44"/>
        <v>0</v>
      </c>
      <c r="L411" s="163">
        <v>0</v>
      </c>
    </row>
    <row r="412" spans="1:12" x14ac:dyDescent="0.2">
      <c r="A412" s="240">
        <f t="shared" si="45"/>
        <v>24</v>
      </c>
      <c r="B412" s="57" t="s">
        <v>2206</v>
      </c>
      <c r="C412" s="57">
        <v>579</v>
      </c>
      <c r="D412" s="57"/>
      <c r="E412" s="57"/>
      <c r="F412" s="57">
        <f t="shared" si="42"/>
        <v>579</v>
      </c>
      <c r="G412" s="106"/>
      <c r="H412" s="161">
        <v>0</v>
      </c>
      <c r="I412" s="54">
        <v>0</v>
      </c>
      <c r="J412" s="54">
        <f t="shared" si="43"/>
        <v>0</v>
      </c>
      <c r="K412" s="161">
        <f t="shared" si="44"/>
        <v>0</v>
      </c>
      <c r="L412" s="163">
        <v>0</v>
      </c>
    </row>
    <row r="413" spans="1:12" x14ac:dyDescent="0.2">
      <c r="A413" s="240">
        <f t="shared" si="45"/>
        <v>25</v>
      </c>
      <c r="B413" s="57" t="s">
        <v>2207</v>
      </c>
      <c r="C413" s="57">
        <v>674.3</v>
      </c>
      <c r="D413" s="57"/>
      <c r="E413" s="57"/>
      <c r="F413" s="57">
        <f t="shared" si="42"/>
        <v>674.3</v>
      </c>
      <c r="G413" s="106"/>
      <c r="H413" s="161">
        <v>0</v>
      </c>
      <c r="I413" s="54">
        <v>0</v>
      </c>
      <c r="J413" s="54">
        <f t="shared" si="43"/>
        <v>0</v>
      </c>
      <c r="K413" s="161">
        <f t="shared" si="44"/>
        <v>0</v>
      </c>
      <c r="L413" s="163">
        <v>0</v>
      </c>
    </row>
    <row r="414" spans="1:12" x14ac:dyDescent="0.2">
      <c r="A414" s="240">
        <f t="shared" si="45"/>
        <v>26</v>
      </c>
      <c r="B414" s="57" t="s">
        <v>2208</v>
      </c>
      <c r="C414" s="57">
        <v>90.6</v>
      </c>
      <c r="D414" s="57"/>
      <c r="E414" s="57"/>
      <c r="F414" s="57">
        <f t="shared" si="42"/>
        <v>90.6</v>
      </c>
      <c r="G414" s="106"/>
      <c r="H414" s="161">
        <v>0</v>
      </c>
      <c r="I414" s="54">
        <v>0</v>
      </c>
      <c r="J414" s="54">
        <f t="shared" si="43"/>
        <v>0</v>
      </c>
      <c r="K414" s="161">
        <f t="shared" si="44"/>
        <v>0</v>
      </c>
      <c r="L414" s="163">
        <v>0</v>
      </c>
    </row>
    <row r="415" spans="1:12" x14ac:dyDescent="0.2">
      <c r="A415" s="240">
        <f t="shared" si="45"/>
        <v>27</v>
      </c>
      <c r="B415" s="57" t="s">
        <v>2210</v>
      </c>
      <c r="C415" s="57">
        <v>267.5</v>
      </c>
      <c r="D415" s="57"/>
      <c r="E415" s="57"/>
      <c r="F415" s="57">
        <f t="shared" si="42"/>
        <v>267.5</v>
      </c>
      <c r="G415" s="106"/>
      <c r="H415" s="161">
        <v>0</v>
      </c>
      <c r="I415" s="54">
        <v>0</v>
      </c>
      <c r="J415" s="54">
        <f t="shared" si="43"/>
        <v>0</v>
      </c>
      <c r="K415" s="161">
        <f t="shared" si="44"/>
        <v>0</v>
      </c>
      <c r="L415" s="163">
        <v>0</v>
      </c>
    </row>
    <row r="416" spans="1:12" x14ac:dyDescent="0.2">
      <c r="A416" s="240">
        <f t="shared" si="45"/>
        <v>28</v>
      </c>
      <c r="B416" s="57" t="s">
        <v>2211</v>
      </c>
      <c r="C416" s="57">
        <v>584.20000000000005</v>
      </c>
      <c r="D416" s="57"/>
      <c r="E416" s="57"/>
      <c r="F416" s="57">
        <f t="shared" si="42"/>
        <v>584.20000000000005</v>
      </c>
      <c r="G416" s="106"/>
      <c r="H416" s="161">
        <v>0</v>
      </c>
      <c r="I416" s="54">
        <v>0</v>
      </c>
      <c r="J416" s="54">
        <f t="shared" si="43"/>
        <v>0</v>
      </c>
      <c r="K416" s="161">
        <f t="shared" si="44"/>
        <v>0</v>
      </c>
      <c r="L416" s="163">
        <v>0</v>
      </c>
    </row>
    <row r="417" spans="1:12" x14ac:dyDescent="0.2">
      <c r="A417" s="240">
        <f t="shared" si="45"/>
        <v>29</v>
      </c>
      <c r="B417" s="57" t="s">
        <v>2212</v>
      </c>
      <c r="C417" s="57">
        <v>628.9</v>
      </c>
      <c r="D417" s="57"/>
      <c r="E417" s="57"/>
      <c r="F417" s="57">
        <f t="shared" si="42"/>
        <v>628.9</v>
      </c>
      <c r="G417" s="106"/>
      <c r="H417" s="161">
        <v>0</v>
      </c>
      <c r="I417" s="54">
        <v>0</v>
      </c>
      <c r="J417" s="54">
        <f t="shared" si="43"/>
        <v>0</v>
      </c>
      <c r="K417" s="161">
        <f t="shared" si="44"/>
        <v>0</v>
      </c>
      <c r="L417" s="163">
        <v>0</v>
      </c>
    </row>
    <row r="418" spans="1:12" x14ac:dyDescent="0.2">
      <c r="A418" s="240">
        <f t="shared" si="45"/>
        <v>30</v>
      </c>
      <c r="B418" s="57" t="s">
        <v>2213</v>
      </c>
      <c r="C418" s="57">
        <v>409.2</v>
      </c>
      <c r="D418" s="57"/>
      <c r="E418" s="57"/>
      <c r="F418" s="57">
        <f t="shared" si="42"/>
        <v>409.2</v>
      </c>
      <c r="G418" s="106"/>
      <c r="H418" s="161">
        <v>0</v>
      </c>
      <c r="I418" s="54">
        <v>0</v>
      </c>
      <c r="J418" s="54">
        <f t="shared" si="43"/>
        <v>0</v>
      </c>
      <c r="K418" s="161">
        <f t="shared" si="44"/>
        <v>0</v>
      </c>
      <c r="L418" s="163">
        <v>0</v>
      </c>
    </row>
    <row r="419" spans="1:12" x14ac:dyDescent="0.2">
      <c r="A419" s="240">
        <f t="shared" si="45"/>
        <v>31</v>
      </c>
      <c r="B419" s="57" t="s">
        <v>2214</v>
      </c>
      <c r="C419" s="57">
        <v>320.60000000000002</v>
      </c>
      <c r="D419" s="57"/>
      <c r="E419" s="57"/>
      <c r="F419" s="57">
        <f t="shared" si="42"/>
        <v>320.60000000000002</v>
      </c>
      <c r="G419" s="106"/>
      <c r="H419" s="161">
        <v>0</v>
      </c>
      <c r="I419" s="54">
        <v>0</v>
      </c>
      <c r="J419" s="54">
        <f t="shared" si="43"/>
        <v>0</v>
      </c>
      <c r="K419" s="161">
        <f t="shared" si="44"/>
        <v>0</v>
      </c>
      <c r="L419" s="163">
        <v>0</v>
      </c>
    </row>
    <row r="420" spans="1:12" x14ac:dyDescent="0.2">
      <c r="A420" s="240">
        <f t="shared" si="45"/>
        <v>32</v>
      </c>
      <c r="B420" s="57" t="s">
        <v>2215</v>
      </c>
      <c r="C420" s="57">
        <v>505.8</v>
      </c>
      <c r="D420" s="57"/>
      <c r="E420" s="57"/>
      <c r="F420" s="57">
        <f t="shared" si="42"/>
        <v>505.8</v>
      </c>
      <c r="G420" s="106"/>
      <c r="H420" s="161">
        <v>0</v>
      </c>
      <c r="I420" s="54">
        <v>0</v>
      </c>
      <c r="J420" s="54">
        <f t="shared" si="43"/>
        <v>0</v>
      </c>
      <c r="K420" s="161">
        <f t="shared" si="44"/>
        <v>0</v>
      </c>
      <c r="L420" s="163">
        <v>0</v>
      </c>
    </row>
    <row r="421" spans="1:12" x14ac:dyDescent="0.2">
      <c r="A421" s="240">
        <f t="shared" si="45"/>
        <v>33</v>
      </c>
      <c r="B421" s="57" t="s">
        <v>2216</v>
      </c>
      <c r="C421" s="57">
        <v>482.7</v>
      </c>
      <c r="D421" s="57"/>
      <c r="E421" s="57"/>
      <c r="F421" s="57">
        <f t="shared" si="42"/>
        <v>482.7</v>
      </c>
      <c r="G421" s="106"/>
      <c r="H421" s="161">
        <v>0</v>
      </c>
      <c r="I421" s="54">
        <v>0</v>
      </c>
      <c r="J421" s="54">
        <f t="shared" si="43"/>
        <v>0</v>
      </c>
      <c r="K421" s="161">
        <f t="shared" ref="K421:K452" si="46">G421*408.88</f>
        <v>0</v>
      </c>
      <c r="L421" s="163">
        <v>0</v>
      </c>
    </row>
    <row r="422" spans="1:12" x14ac:dyDescent="0.2">
      <c r="A422" s="240">
        <f t="shared" si="45"/>
        <v>34</v>
      </c>
      <c r="B422" s="57" t="s">
        <v>2217</v>
      </c>
      <c r="C422" s="57">
        <v>236.2</v>
      </c>
      <c r="D422" s="57"/>
      <c r="E422" s="57"/>
      <c r="F422" s="57">
        <f t="shared" si="42"/>
        <v>236.2</v>
      </c>
      <c r="G422" s="106"/>
      <c r="H422" s="161">
        <v>0</v>
      </c>
      <c r="I422" s="54">
        <v>0</v>
      </c>
      <c r="J422" s="54">
        <f t="shared" si="43"/>
        <v>0</v>
      </c>
      <c r="K422" s="161">
        <f t="shared" si="46"/>
        <v>0</v>
      </c>
      <c r="L422" s="163">
        <v>0</v>
      </c>
    </row>
    <row r="423" spans="1:12" x14ac:dyDescent="0.2">
      <c r="A423" s="240">
        <f t="shared" si="45"/>
        <v>35</v>
      </c>
      <c r="B423" s="57" t="s">
        <v>2218</v>
      </c>
      <c r="C423" s="57">
        <v>412.4</v>
      </c>
      <c r="D423" s="57">
        <v>16.8</v>
      </c>
      <c r="E423" s="57"/>
      <c r="F423" s="57">
        <f t="shared" si="42"/>
        <v>429.2</v>
      </c>
      <c r="G423" s="106"/>
      <c r="H423" s="161">
        <v>0</v>
      </c>
      <c r="I423" s="54">
        <v>0</v>
      </c>
      <c r="J423" s="54">
        <f t="shared" si="43"/>
        <v>0</v>
      </c>
      <c r="K423" s="161">
        <f t="shared" si="46"/>
        <v>0</v>
      </c>
      <c r="L423" s="163">
        <v>0</v>
      </c>
    </row>
    <row r="424" spans="1:12" x14ac:dyDescent="0.2">
      <c r="A424" s="240">
        <f t="shared" si="45"/>
        <v>36</v>
      </c>
      <c r="B424" s="57" t="s">
        <v>2219</v>
      </c>
      <c r="C424" s="57">
        <v>551.1</v>
      </c>
      <c r="D424" s="57"/>
      <c r="E424" s="57"/>
      <c r="F424" s="57">
        <f t="shared" si="42"/>
        <v>551.1</v>
      </c>
      <c r="G424" s="106"/>
      <c r="H424" s="161">
        <v>0</v>
      </c>
      <c r="I424" s="54">
        <v>0</v>
      </c>
      <c r="J424" s="54">
        <f t="shared" si="43"/>
        <v>0</v>
      </c>
      <c r="K424" s="161">
        <f t="shared" si="46"/>
        <v>0</v>
      </c>
      <c r="L424" s="163">
        <v>0</v>
      </c>
    </row>
    <row r="425" spans="1:12" x14ac:dyDescent="0.2">
      <c r="A425" s="240">
        <f t="shared" si="45"/>
        <v>37</v>
      </c>
      <c r="B425" s="57" t="s">
        <v>2220</v>
      </c>
      <c r="C425" s="57">
        <v>129.1</v>
      </c>
      <c r="D425" s="57">
        <v>13.6</v>
      </c>
      <c r="E425" s="57"/>
      <c r="F425" s="57">
        <f t="shared" si="42"/>
        <v>142.69999999999999</v>
      </c>
      <c r="G425" s="106"/>
      <c r="H425" s="161">
        <v>0</v>
      </c>
      <c r="I425" s="54">
        <v>0</v>
      </c>
      <c r="J425" s="54">
        <f t="shared" si="43"/>
        <v>0</v>
      </c>
      <c r="K425" s="161">
        <f t="shared" si="46"/>
        <v>0</v>
      </c>
      <c r="L425" s="163">
        <v>0</v>
      </c>
    </row>
    <row r="426" spans="1:12" x14ac:dyDescent="0.2">
      <c r="A426" s="240">
        <f t="shared" si="45"/>
        <v>38</v>
      </c>
      <c r="B426" s="57" t="s">
        <v>2221</v>
      </c>
      <c r="C426" s="57">
        <v>508.7</v>
      </c>
      <c r="D426" s="57"/>
      <c r="E426" s="57"/>
      <c r="F426" s="57">
        <f t="shared" si="42"/>
        <v>508.7</v>
      </c>
      <c r="G426" s="106"/>
      <c r="H426" s="161">
        <v>0</v>
      </c>
      <c r="I426" s="54">
        <v>0</v>
      </c>
      <c r="J426" s="54">
        <f t="shared" si="43"/>
        <v>0</v>
      </c>
      <c r="K426" s="161">
        <f t="shared" si="46"/>
        <v>0</v>
      </c>
      <c r="L426" s="163">
        <v>0</v>
      </c>
    </row>
    <row r="427" spans="1:12" x14ac:dyDescent="0.2">
      <c r="A427" s="240">
        <f t="shared" si="45"/>
        <v>39</v>
      </c>
      <c r="B427" s="57" t="s">
        <v>2222</v>
      </c>
      <c r="C427" s="57">
        <v>172.3</v>
      </c>
      <c r="D427" s="57"/>
      <c r="E427" s="57">
        <v>54.6</v>
      </c>
      <c r="F427" s="57">
        <f t="shared" si="42"/>
        <v>226.9</v>
      </c>
      <c r="G427" s="106"/>
      <c r="H427" s="161">
        <v>0</v>
      </c>
      <c r="I427" s="54">
        <v>0</v>
      </c>
      <c r="J427" s="54">
        <f t="shared" si="43"/>
        <v>0</v>
      </c>
      <c r="K427" s="161">
        <f t="shared" si="46"/>
        <v>0</v>
      </c>
      <c r="L427" s="163">
        <v>0</v>
      </c>
    </row>
    <row r="428" spans="1:12" x14ac:dyDescent="0.2">
      <c r="A428" s="240">
        <f t="shared" si="45"/>
        <v>40</v>
      </c>
      <c r="B428" s="57" t="s">
        <v>2223</v>
      </c>
      <c r="C428" s="29">
        <v>355.6</v>
      </c>
      <c r="D428" s="29"/>
      <c r="E428" s="29"/>
      <c r="F428" s="57">
        <f t="shared" si="42"/>
        <v>355.6</v>
      </c>
      <c r="G428" s="106"/>
      <c r="H428" s="161">
        <v>0</v>
      </c>
      <c r="I428" s="54">
        <v>0</v>
      </c>
      <c r="J428" s="54">
        <f t="shared" si="43"/>
        <v>0</v>
      </c>
      <c r="K428" s="161">
        <f t="shared" si="46"/>
        <v>0</v>
      </c>
      <c r="L428" s="163">
        <v>0</v>
      </c>
    </row>
    <row r="429" spans="1:12" x14ac:dyDescent="0.2">
      <c r="A429" s="240">
        <f t="shared" si="45"/>
        <v>41</v>
      </c>
      <c r="B429" s="57" t="s">
        <v>2224</v>
      </c>
      <c r="C429" s="57">
        <v>42.8</v>
      </c>
      <c r="D429" s="57"/>
      <c r="E429" s="57"/>
      <c r="F429" s="57">
        <f t="shared" si="42"/>
        <v>42.8</v>
      </c>
      <c r="G429" s="106"/>
      <c r="H429" s="161">
        <v>0</v>
      </c>
      <c r="I429" s="54">
        <v>0</v>
      </c>
      <c r="J429" s="54">
        <f t="shared" si="43"/>
        <v>0</v>
      </c>
      <c r="K429" s="161">
        <f t="shared" si="46"/>
        <v>0</v>
      </c>
      <c r="L429" s="163">
        <v>0</v>
      </c>
    </row>
    <row r="430" spans="1:12" x14ac:dyDescent="0.2">
      <c r="A430" s="240">
        <f t="shared" si="45"/>
        <v>42</v>
      </c>
      <c r="B430" s="57" t="s">
        <v>2225</v>
      </c>
      <c r="C430" s="57">
        <v>504</v>
      </c>
      <c r="D430" s="57">
        <v>50</v>
      </c>
      <c r="E430" s="57">
        <v>35.1</v>
      </c>
      <c r="F430" s="57">
        <f t="shared" si="42"/>
        <v>589.1</v>
      </c>
      <c r="G430" s="106"/>
      <c r="H430" s="161">
        <v>0</v>
      </c>
      <c r="I430" s="54">
        <v>0</v>
      </c>
      <c r="J430" s="54">
        <f t="shared" si="43"/>
        <v>0</v>
      </c>
      <c r="K430" s="161">
        <f t="shared" si="46"/>
        <v>0</v>
      </c>
      <c r="L430" s="163">
        <v>0</v>
      </c>
    </row>
    <row r="431" spans="1:12" x14ac:dyDescent="0.2">
      <c r="A431" s="240">
        <f t="shared" si="45"/>
        <v>43</v>
      </c>
      <c r="B431" s="57" t="s">
        <v>2226</v>
      </c>
      <c r="C431" s="57">
        <v>729.9</v>
      </c>
      <c r="D431" s="57">
        <v>32.700000000000003</v>
      </c>
      <c r="E431" s="57"/>
      <c r="F431" s="57">
        <f t="shared" si="42"/>
        <v>762.6</v>
      </c>
      <c r="G431" s="106"/>
      <c r="H431" s="161">
        <v>0</v>
      </c>
      <c r="I431" s="54">
        <v>0</v>
      </c>
      <c r="J431" s="54">
        <f t="shared" si="43"/>
        <v>0</v>
      </c>
      <c r="K431" s="161">
        <f t="shared" si="46"/>
        <v>0</v>
      </c>
      <c r="L431" s="163">
        <v>0</v>
      </c>
    </row>
    <row r="432" spans="1:12" x14ac:dyDescent="0.2">
      <c r="A432" s="240">
        <f t="shared" si="45"/>
        <v>44</v>
      </c>
      <c r="B432" s="57" t="s">
        <v>2227</v>
      </c>
      <c r="C432" s="57">
        <v>851.12</v>
      </c>
      <c r="D432" s="57"/>
      <c r="E432" s="57"/>
      <c r="F432" s="57">
        <f t="shared" si="42"/>
        <v>851.12</v>
      </c>
      <c r="G432" s="106"/>
      <c r="H432" s="161">
        <v>0</v>
      </c>
      <c r="I432" s="54">
        <v>0</v>
      </c>
      <c r="J432" s="54">
        <f t="shared" si="43"/>
        <v>0</v>
      </c>
      <c r="K432" s="161">
        <f t="shared" si="46"/>
        <v>0</v>
      </c>
      <c r="L432" s="163">
        <v>0</v>
      </c>
    </row>
    <row r="433" spans="1:12" x14ac:dyDescent="0.2">
      <c r="A433" s="240">
        <f t="shared" si="45"/>
        <v>45</v>
      </c>
      <c r="B433" s="57" t="s">
        <v>2228</v>
      </c>
      <c r="C433" s="57">
        <v>650.29999999999995</v>
      </c>
      <c r="D433" s="57">
        <v>180</v>
      </c>
      <c r="E433" s="57"/>
      <c r="F433" s="57">
        <f t="shared" si="42"/>
        <v>830.3</v>
      </c>
      <c r="G433" s="106"/>
      <c r="H433" s="161">
        <v>0</v>
      </c>
      <c r="I433" s="54">
        <v>0</v>
      </c>
      <c r="J433" s="54">
        <f t="shared" si="43"/>
        <v>0</v>
      </c>
      <c r="K433" s="161">
        <f t="shared" si="46"/>
        <v>0</v>
      </c>
      <c r="L433" s="163">
        <v>0</v>
      </c>
    </row>
    <row r="434" spans="1:12" x14ac:dyDescent="0.2">
      <c r="A434" s="240">
        <f t="shared" si="45"/>
        <v>46</v>
      </c>
      <c r="B434" s="57" t="s">
        <v>2229</v>
      </c>
      <c r="C434" s="57">
        <v>1204.45</v>
      </c>
      <c r="D434" s="57">
        <v>254.7</v>
      </c>
      <c r="E434" s="57"/>
      <c r="F434" s="57">
        <f t="shared" si="42"/>
        <v>1459.15</v>
      </c>
      <c r="G434" s="106"/>
      <c r="H434" s="161">
        <v>0</v>
      </c>
      <c r="I434" s="54">
        <v>0</v>
      </c>
      <c r="J434" s="54">
        <f t="shared" si="43"/>
        <v>0</v>
      </c>
      <c r="K434" s="161">
        <f t="shared" si="46"/>
        <v>0</v>
      </c>
      <c r="L434" s="163">
        <v>0</v>
      </c>
    </row>
    <row r="435" spans="1:12" x14ac:dyDescent="0.2">
      <c r="A435" s="240">
        <f t="shared" si="45"/>
        <v>47</v>
      </c>
      <c r="B435" s="57" t="s">
        <v>2230</v>
      </c>
      <c r="C435" s="57">
        <v>490.1</v>
      </c>
      <c r="D435" s="57"/>
      <c r="E435" s="57">
        <v>67.099999999999994</v>
      </c>
      <c r="F435" s="57">
        <f t="shared" si="42"/>
        <v>557.20000000000005</v>
      </c>
      <c r="G435" s="106"/>
      <c r="H435" s="161">
        <v>0</v>
      </c>
      <c r="I435" s="54">
        <v>0</v>
      </c>
      <c r="J435" s="54">
        <f t="shared" si="43"/>
        <v>0</v>
      </c>
      <c r="K435" s="161">
        <f t="shared" si="46"/>
        <v>0</v>
      </c>
      <c r="L435" s="163">
        <v>0</v>
      </c>
    </row>
    <row r="436" spans="1:12" x14ac:dyDescent="0.2">
      <c r="A436" s="240">
        <f t="shared" si="45"/>
        <v>48</v>
      </c>
      <c r="B436" s="57" t="s">
        <v>2231</v>
      </c>
      <c r="C436" s="57">
        <v>269</v>
      </c>
      <c r="D436" s="57"/>
      <c r="E436" s="57">
        <v>31.1</v>
      </c>
      <c r="F436" s="57">
        <f t="shared" si="42"/>
        <v>300.10000000000002</v>
      </c>
      <c r="G436" s="106"/>
      <c r="H436" s="161">
        <v>0</v>
      </c>
      <c r="I436" s="54">
        <v>0</v>
      </c>
      <c r="J436" s="54">
        <f t="shared" si="43"/>
        <v>0</v>
      </c>
      <c r="K436" s="161">
        <f t="shared" si="46"/>
        <v>0</v>
      </c>
      <c r="L436" s="163">
        <v>0</v>
      </c>
    </row>
    <row r="437" spans="1:12" x14ac:dyDescent="0.2">
      <c r="A437" s="240">
        <f t="shared" si="45"/>
        <v>49</v>
      </c>
      <c r="B437" s="57" t="s">
        <v>2232</v>
      </c>
      <c r="C437" s="57">
        <v>331.5</v>
      </c>
      <c r="D437" s="57"/>
      <c r="E437" s="57">
        <v>54</v>
      </c>
      <c r="F437" s="57">
        <f t="shared" si="42"/>
        <v>385.5</v>
      </c>
      <c r="G437" s="106"/>
      <c r="H437" s="161">
        <v>0</v>
      </c>
      <c r="I437" s="54">
        <v>0</v>
      </c>
      <c r="J437" s="54">
        <f t="shared" si="43"/>
        <v>0</v>
      </c>
      <c r="K437" s="161">
        <f t="shared" si="46"/>
        <v>0</v>
      </c>
      <c r="L437" s="163">
        <v>0</v>
      </c>
    </row>
    <row r="438" spans="1:12" x14ac:dyDescent="0.2">
      <c r="A438" s="240">
        <f t="shared" si="45"/>
        <v>50</v>
      </c>
      <c r="B438" s="57" t="s">
        <v>2233</v>
      </c>
      <c r="C438" s="57">
        <v>504</v>
      </c>
      <c r="D438" s="57"/>
      <c r="E438" s="57">
        <v>46.5</v>
      </c>
      <c r="F438" s="57">
        <f t="shared" si="42"/>
        <v>550.5</v>
      </c>
      <c r="G438" s="106"/>
      <c r="H438" s="161">
        <v>0</v>
      </c>
      <c r="I438" s="54">
        <v>0</v>
      </c>
      <c r="J438" s="54">
        <f t="shared" si="43"/>
        <v>0</v>
      </c>
      <c r="K438" s="161">
        <f t="shared" si="46"/>
        <v>0</v>
      </c>
      <c r="L438" s="163">
        <v>0</v>
      </c>
    </row>
    <row r="439" spans="1:12" x14ac:dyDescent="0.2">
      <c r="A439" s="240">
        <f t="shared" si="45"/>
        <v>51</v>
      </c>
      <c r="B439" s="57" t="s">
        <v>2234</v>
      </c>
      <c r="C439" s="57">
        <v>529.5</v>
      </c>
      <c r="D439" s="57"/>
      <c r="E439" s="57">
        <v>43</v>
      </c>
      <c r="F439" s="57">
        <f t="shared" si="42"/>
        <v>572.5</v>
      </c>
      <c r="G439" s="106"/>
      <c r="H439" s="161">
        <v>0</v>
      </c>
      <c r="I439" s="54">
        <v>0</v>
      </c>
      <c r="J439" s="54">
        <f t="shared" si="43"/>
        <v>0</v>
      </c>
      <c r="K439" s="161">
        <f t="shared" si="46"/>
        <v>0</v>
      </c>
      <c r="L439" s="163">
        <v>0</v>
      </c>
    </row>
    <row r="440" spans="1:12" x14ac:dyDescent="0.2">
      <c r="A440" s="240">
        <f t="shared" si="45"/>
        <v>52</v>
      </c>
      <c r="B440" s="57" t="s">
        <v>2235</v>
      </c>
      <c r="C440" s="57">
        <v>964.1</v>
      </c>
      <c r="D440" s="57"/>
      <c r="E440" s="57">
        <v>72.3</v>
      </c>
      <c r="F440" s="57">
        <f t="shared" si="42"/>
        <v>1036.4000000000001</v>
      </c>
      <c r="G440" s="106"/>
      <c r="H440" s="161">
        <v>0</v>
      </c>
      <c r="I440" s="54">
        <v>0</v>
      </c>
      <c r="J440" s="54">
        <f t="shared" si="43"/>
        <v>0</v>
      </c>
      <c r="K440" s="161">
        <f t="shared" si="46"/>
        <v>0</v>
      </c>
      <c r="L440" s="163">
        <v>0</v>
      </c>
    </row>
    <row r="441" spans="1:12" x14ac:dyDescent="0.2">
      <c r="A441" s="240">
        <f t="shared" si="45"/>
        <v>53</v>
      </c>
      <c r="B441" s="57" t="s">
        <v>2236</v>
      </c>
      <c r="C441" s="57">
        <v>472.5</v>
      </c>
      <c r="D441" s="57"/>
      <c r="E441" s="57">
        <v>96.5</v>
      </c>
      <c r="F441" s="57">
        <f t="shared" si="42"/>
        <v>569</v>
      </c>
      <c r="G441" s="106"/>
      <c r="H441" s="161">
        <v>0</v>
      </c>
      <c r="I441" s="54">
        <v>0</v>
      </c>
      <c r="J441" s="54">
        <f t="shared" si="43"/>
        <v>0</v>
      </c>
      <c r="K441" s="161">
        <f t="shared" si="46"/>
        <v>0</v>
      </c>
      <c r="L441" s="163">
        <v>0</v>
      </c>
    </row>
    <row r="442" spans="1:12" x14ac:dyDescent="0.2">
      <c r="A442" s="240">
        <f t="shared" si="45"/>
        <v>54</v>
      </c>
      <c r="B442" s="57" t="s">
        <v>2237</v>
      </c>
      <c r="C442" s="57">
        <v>219</v>
      </c>
      <c r="D442" s="57"/>
      <c r="E442" s="57"/>
      <c r="F442" s="57">
        <f t="shared" si="42"/>
        <v>219</v>
      </c>
      <c r="G442" s="106"/>
      <c r="H442" s="161">
        <v>0</v>
      </c>
      <c r="I442" s="54">
        <v>0</v>
      </c>
      <c r="J442" s="54">
        <f t="shared" si="43"/>
        <v>0</v>
      </c>
      <c r="K442" s="161">
        <f t="shared" si="46"/>
        <v>0</v>
      </c>
      <c r="L442" s="163">
        <v>0</v>
      </c>
    </row>
    <row r="443" spans="1:12" x14ac:dyDescent="0.2">
      <c r="A443" s="240">
        <f t="shared" si="45"/>
        <v>55</v>
      </c>
      <c r="B443" s="57" t="s">
        <v>2238</v>
      </c>
      <c r="C443" s="57">
        <v>361.4</v>
      </c>
      <c r="D443" s="57"/>
      <c r="E443" s="57"/>
      <c r="F443" s="57">
        <f t="shared" si="42"/>
        <v>361.4</v>
      </c>
      <c r="G443" s="106"/>
      <c r="H443" s="161">
        <v>0</v>
      </c>
      <c r="I443" s="54">
        <v>0</v>
      </c>
      <c r="J443" s="54">
        <f t="shared" si="43"/>
        <v>0</v>
      </c>
      <c r="K443" s="161">
        <f t="shared" si="46"/>
        <v>0</v>
      </c>
      <c r="L443" s="163">
        <v>0</v>
      </c>
    </row>
    <row r="444" spans="1:12" x14ac:dyDescent="0.2">
      <c r="A444" s="240">
        <f t="shared" si="45"/>
        <v>56</v>
      </c>
      <c r="B444" s="57" t="s">
        <v>2239</v>
      </c>
      <c r="C444" s="57">
        <v>325.7</v>
      </c>
      <c r="D444" s="57"/>
      <c r="E444" s="57">
        <v>17.7</v>
      </c>
      <c r="F444" s="57">
        <f t="shared" si="42"/>
        <v>343.4</v>
      </c>
      <c r="G444" s="106"/>
      <c r="H444" s="161">
        <v>0</v>
      </c>
      <c r="I444" s="54">
        <v>0</v>
      </c>
      <c r="J444" s="54">
        <f t="shared" si="43"/>
        <v>0</v>
      </c>
      <c r="K444" s="161">
        <f t="shared" si="46"/>
        <v>0</v>
      </c>
      <c r="L444" s="163">
        <v>0</v>
      </c>
    </row>
    <row r="445" spans="1:12" x14ac:dyDescent="0.2">
      <c r="A445" s="240">
        <f t="shared" si="45"/>
        <v>57</v>
      </c>
      <c r="B445" s="57" t="s">
        <v>2240</v>
      </c>
      <c r="C445" s="57">
        <v>398.4</v>
      </c>
      <c r="D445" s="57"/>
      <c r="E445" s="57">
        <v>80.599999999999994</v>
      </c>
      <c r="F445" s="57">
        <f t="shared" si="42"/>
        <v>479</v>
      </c>
      <c r="G445" s="106"/>
      <c r="H445" s="161">
        <v>0</v>
      </c>
      <c r="I445" s="54">
        <v>0</v>
      </c>
      <c r="J445" s="54">
        <f t="shared" si="43"/>
        <v>0</v>
      </c>
      <c r="K445" s="161">
        <f t="shared" si="46"/>
        <v>0</v>
      </c>
      <c r="L445" s="163">
        <v>0</v>
      </c>
    </row>
    <row r="446" spans="1:12" x14ac:dyDescent="0.2">
      <c r="A446" s="240">
        <f t="shared" si="45"/>
        <v>58</v>
      </c>
      <c r="B446" s="57" t="s">
        <v>2241</v>
      </c>
      <c r="C446" s="57">
        <v>675.5</v>
      </c>
      <c r="D446" s="57"/>
      <c r="E446" s="57"/>
      <c r="F446" s="57">
        <f t="shared" si="42"/>
        <v>675.5</v>
      </c>
      <c r="G446" s="106"/>
      <c r="H446" s="161">
        <v>0</v>
      </c>
      <c r="I446" s="54">
        <v>0</v>
      </c>
      <c r="J446" s="54">
        <f t="shared" si="43"/>
        <v>0</v>
      </c>
      <c r="K446" s="161">
        <f t="shared" si="46"/>
        <v>0</v>
      </c>
      <c r="L446" s="163">
        <v>0</v>
      </c>
    </row>
    <row r="447" spans="1:12" x14ac:dyDescent="0.2">
      <c r="A447" s="240">
        <f t="shared" si="45"/>
        <v>59</v>
      </c>
      <c r="B447" s="57" t="s">
        <v>2242</v>
      </c>
      <c r="C447" s="57">
        <v>1644.9</v>
      </c>
      <c r="D447" s="57">
        <v>102.4</v>
      </c>
      <c r="E447" s="57">
        <v>88.7</v>
      </c>
      <c r="F447" s="57">
        <f t="shared" si="42"/>
        <v>1836.0000000000002</v>
      </c>
      <c r="G447" s="106"/>
      <c r="H447" s="161">
        <v>0</v>
      </c>
      <c r="I447" s="54">
        <v>0</v>
      </c>
      <c r="J447" s="54">
        <f t="shared" si="43"/>
        <v>0</v>
      </c>
      <c r="K447" s="161">
        <f t="shared" si="46"/>
        <v>0</v>
      </c>
      <c r="L447" s="163">
        <v>0</v>
      </c>
    </row>
    <row r="448" spans="1:12" x14ac:dyDescent="0.2">
      <c r="A448" s="240">
        <f t="shared" si="45"/>
        <v>60</v>
      </c>
      <c r="B448" s="57" t="s">
        <v>704</v>
      </c>
      <c r="C448" s="57">
        <v>640.29999999999995</v>
      </c>
      <c r="D448" s="57">
        <v>45.5</v>
      </c>
      <c r="E448" s="57"/>
      <c r="F448" s="57">
        <f t="shared" ref="F448:F511" si="47">C448+D448+E448</f>
        <v>685.8</v>
      </c>
      <c r="G448" s="106"/>
      <c r="H448" s="161">
        <v>0</v>
      </c>
      <c r="I448" s="54">
        <v>0</v>
      </c>
      <c r="J448" s="54">
        <f t="shared" si="43"/>
        <v>0</v>
      </c>
      <c r="K448" s="161">
        <f t="shared" si="46"/>
        <v>0</v>
      </c>
      <c r="L448" s="163">
        <v>0</v>
      </c>
    </row>
    <row r="449" spans="1:12" x14ac:dyDescent="0.2">
      <c r="A449" s="240">
        <f t="shared" si="45"/>
        <v>61</v>
      </c>
      <c r="B449" s="57" t="s">
        <v>705</v>
      </c>
      <c r="C449" s="57">
        <v>484.9</v>
      </c>
      <c r="D449" s="57">
        <v>39.799999999999997</v>
      </c>
      <c r="E449" s="57"/>
      <c r="F449" s="57">
        <f t="shared" si="47"/>
        <v>524.69999999999993</v>
      </c>
      <c r="G449" s="106"/>
      <c r="H449" s="161">
        <v>0</v>
      </c>
      <c r="I449" s="54">
        <v>0</v>
      </c>
      <c r="J449" s="54">
        <f t="shared" si="43"/>
        <v>0</v>
      </c>
      <c r="K449" s="161">
        <f t="shared" si="46"/>
        <v>0</v>
      </c>
      <c r="L449" s="163">
        <v>0</v>
      </c>
    </row>
    <row r="450" spans="1:12" x14ac:dyDescent="0.2">
      <c r="A450" s="240">
        <f t="shared" si="45"/>
        <v>62</v>
      </c>
      <c r="B450" s="57" t="s">
        <v>706</v>
      </c>
      <c r="C450" s="57">
        <v>642.79999999999995</v>
      </c>
      <c r="D450" s="57"/>
      <c r="E450" s="57"/>
      <c r="F450" s="57">
        <f t="shared" si="47"/>
        <v>642.79999999999995</v>
      </c>
      <c r="G450" s="106"/>
      <c r="H450" s="161">
        <v>0</v>
      </c>
      <c r="I450" s="54">
        <v>0</v>
      </c>
      <c r="J450" s="54">
        <f t="shared" si="43"/>
        <v>0</v>
      </c>
      <c r="K450" s="161">
        <f t="shared" si="46"/>
        <v>0</v>
      </c>
      <c r="L450" s="163">
        <v>0</v>
      </c>
    </row>
    <row r="451" spans="1:12" x14ac:dyDescent="0.2">
      <c r="A451" s="240">
        <f t="shared" si="45"/>
        <v>63</v>
      </c>
      <c r="B451" s="57" t="s">
        <v>707</v>
      </c>
      <c r="C451" s="57">
        <v>637.20000000000005</v>
      </c>
      <c r="D451" s="57"/>
      <c r="E451" s="57"/>
      <c r="F451" s="57">
        <f t="shared" si="47"/>
        <v>637.20000000000005</v>
      </c>
      <c r="G451" s="106"/>
      <c r="H451" s="161">
        <v>0</v>
      </c>
      <c r="I451" s="54">
        <v>0</v>
      </c>
      <c r="J451" s="54">
        <f t="shared" si="43"/>
        <v>0</v>
      </c>
      <c r="K451" s="161">
        <f t="shared" si="46"/>
        <v>0</v>
      </c>
      <c r="L451" s="163">
        <v>0</v>
      </c>
    </row>
    <row r="452" spans="1:12" x14ac:dyDescent="0.2">
      <c r="A452" s="240">
        <f t="shared" si="45"/>
        <v>64</v>
      </c>
      <c r="B452" s="57" t="s">
        <v>708</v>
      </c>
      <c r="C452" s="57">
        <v>453.2</v>
      </c>
      <c r="D452" s="57"/>
      <c r="E452" s="57"/>
      <c r="F452" s="57">
        <f t="shared" si="47"/>
        <v>453.2</v>
      </c>
      <c r="G452" s="106"/>
      <c r="H452" s="161">
        <v>0</v>
      </c>
      <c r="I452" s="54">
        <v>0</v>
      </c>
      <c r="J452" s="54">
        <f t="shared" si="43"/>
        <v>0</v>
      </c>
      <c r="K452" s="161">
        <f t="shared" si="46"/>
        <v>0</v>
      </c>
      <c r="L452" s="163">
        <v>0</v>
      </c>
    </row>
    <row r="453" spans="1:12" x14ac:dyDescent="0.2">
      <c r="A453" s="240">
        <f t="shared" si="45"/>
        <v>65</v>
      </c>
      <c r="B453" s="57" t="s">
        <v>709</v>
      </c>
      <c r="C453" s="57">
        <v>771.5</v>
      </c>
      <c r="D453" s="57">
        <v>16.600000000000001</v>
      </c>
      <c r="E453" s="57"/>
      <c r="F453" s="57">
        <f t="shared" si="47"/>
        <v>788.1</v>
      </c>
      <c r="G453" s="106"/>
      <c r="H453" s="161">
        <v>0</v>
      </c>
      <c r="I453" s="54">
        <v>0</v>
      </c>
      <c r="J453" s="54">
        <f t="shared" ref="J453:J516" si="48">H453*0.21</f>
        <v>0</v>
      </c>
      <c r="K453" s="161">
        <f t="shared" ref="K453:K484" si="49">G453*408.88</f>
        <v>0</v>
      </c>
      <c r="L453" s="163">
        <v>0</v>
      </c>
    </row>
    <row r="454" spans="1:12" x14ac:dyDescent="0.2">
      <c r="A454" s="240">
        <f t="shared" si="45"/>
        <v>66</v>
      </c>
      <c r="B454" s="57" t="s">
        <v>710</v>
      </c>
      <c r="C454" s="57">
        <v>1131.7</v>
      </c>
      <c r="D454" s="57"/>
      <c r="E454" s="57">
        <v>24.6</v>
      </c>
      <c r="F454" s="57">
        <f t="shared" si="47"/>
        <v>1156.3</v>
      </c>
      <c r="G454" s="106"/>
      <c r="H454" s="161">
        <v>0</v>
      </c>
      <c r="I454" s="54">
        <v>0</v>
      </c>
      <c r="J454" s="54">
        <f t="shared" si="48"/>
        <v>0</v>
      </c>
      <c r="K454" s="161">
        <f t="shared" si="49"/>
        <v>0</v>
      </c>
      <c r="L454" s="163">
        <v>0</v>
      </c>
    </row>
    <row r="455" spans="1:12" x14ac:dyDescent="0.2">
      <c r="A455" s="240">
        <f t="shared" ref="A455:A518" si="50">1+A454</f>
        <v>67</v>
      </c>
      <c r="B455" s="57" t="s">
        <v>711</v>
      </c>
      <c r="C455" s="57">
        <v>534.6</v>
      </c>
      <c r="D455" s="57"/>
      <c r="E455" s="57"/>
      <c r="F455" s="57">
        <f t="shared" si="47"/>
        <v>534.6</v>
      </c>
      <c r="G455" s="106"/>
      <c r="H455" s="161">
        <v>0</v>
      </c>
      <c r="I455" s="54">
        <v>0</v>
      </c>
      <c r="J455" s="54">
        <f t="shared" si="48"/>
        <v>0</v>
      </c>
      <c r="K455" s="161">
        <f t="shared" si="49"/>
        <v>0</v>
      </c>
      <c r="L455" s="163">
        <v>0</v>
      </c>
    </row>
    <row r="456" spans="1:12" x14ac:dyDescent="0.2">
      <c r="A456" s="240">
        <f t="shared" si="50"/>
        <v>68</v>
      </c>
      <c r="B456" s="57" t="s">
        <v>712</v>
      </c>
      <c r="C456" s="57">
        <v>640.5</v>
      </c>
      <c r="D456" s="57"/>
      <c r="E456" s="57"/>
      <c r="F456" s="57">
        <f t="shared" si="47"/>
        <v>640.5</v>
      </c>
      <c r="G456" s="106"/>
      <c r="H456" s="161">
        <v>0</v>
      </c>
      <c r="I456" s="54">
        <v>0</v>
      </c>
      <c r="J456" s="54">
        <f t="shared" si="48"/>
        <v>0</v>
      </c>
      <c r="K456" s="161">
        <f t="shared" si="49"/>
        <v>0</v>
      </c>
      <c r="L456" s="163">
        <v>0</v>
      </c>
    </row>
    <row r="457" spans="1:12" x14ac:dyDescent="0.2">
      <c r="A457" s="240">
        <f t="shared" si="50"/>
        <v>69</v>
      </c>
      <c r="B457" s="57" t="s">
        <v>713</v>
      </c>
      <c r="C457" s="57">
        <v>679.9</v>
      </c>
      <c r="D457" s="57">
        <v>100.6</v>
      </c>
      <c r="E457" s="57"/>
      <c r="F457" s="57">
        <f t="shared" si="47"/>
        <v>780.5</v>
      </c>
      <c r="G457" s="106"/>
      <c r="H457" s="161">
        <v>0</v>
      </c>
      <c r="I457" s="54">
        <v>0</v>
      </c>
      <c r="J457" s="54">
        <f t="shared" si="48"/>
        <v>0</v>
      </c>
      <c r="K457" s="161">
        <f t="shared" si="49"/>
        <v>0</v>
      </c>
      <c r="L457" s="163">
        <v>0</v>
      </c>
    </row>
    <row r="458" spans="1:12" x14ac:dyDescent="0.2">
      <c r="A458" s="240">
        <f t="shared" si="50"/>
        <v>70</v>
      </c>
      <c r="B458" s="57" t="s">
        <v>714</v>
      </c>
      <c r="C458" s="57">
        <v>708.5</v>
      </c>
      <c r="D458" s="57"/>
      <c r="E458" s="57"/>
      <c r="F458" s="57">
        <f t="shared" si="47"/>
        <v>708.5</v>
      </c>
      <c r="G458" s="106"/>
      <c r="H458" s="161">
        <v>0</v>
      </c>
      <c r="I458" s="54">
        <v>0</v>
      </c>
      <c r="J458" s="54">
        <f t="shared" si="48"/>
        <v>0</v>
      </c>
      <c r="K458" s="161">
        <f t="shared" si="49"/>
        <v>0</v>
      </c>
      <c r="L458" s="163">
        <v>0</v>
      </c>
    </row>
    <row r="459" spans="1:12" x14ac:dyDescent="0.2">
      <c r="A459" s="240">
        <f t="shared" si="50"/>
        <v>71</v>
      </c>
      <c r="B459" s="57" t="s">
        <v>715</v>
      </c>
      <c r="C459" s="57">
        <v>959</v>
      </c>
      <c r="D459" s="57"/>
      <c r="E459" s="57"/>
      <c r="F459" s="57">
        <f t="shared" si="47"/>
        <v>959</v>
      </c>
      <c r="G459" s="106"/>
      <c r="H459" s="161">
        <v>0</v>
      </c>
      <c r="I459" s="54">
        <v>0</v>
      </c>
      <c r="J459" s="54">
        <f t="shared" si="48"/>
        <v>0</v>
      </c>
      <c r="K459" s="161">
        <f t="shared" si="49"/>
        <v>0</v>
      </c>
      <c r="L459" s="163">
        <v>0</v>
      </c>
    </row>
    <row r="460" spans="1:12" x14ac:dyDescent="0.2">
      <c r="A460" s="240">
        <f t="shared" si="50"/>
        <v>72</v>
      </c>
      <c r="B460" s="57" t="s">
        <v>716</v>
      </c>
      <c r="C460" s="57">
        <v>492.4</v>
      </c>
      <c r="D460" s="57"/>
      <c r="E460" s="57"/>
      <c r="F460" s="57">
        <f t="shared" si="47"/>
        <v>492.4</v>
      </c>
      <c r="G460" s="106"/>
      <c r="H460" s="161">
        <v>0</v>
      </c>
      <c r="I460" s="54">
        <v>0</v>
      </c>
      <c r="J460" s="54">
        <f t="shared" si="48"/>
        <v>0</v>
      </c>
      <c r="K460" s="161">
        <f t="shared" si="49"/>
        <v>0</v>
      </c>
      <c r="L460" s="163">
        <v>0</v>
      </c>
    </row>
    <row r="461" spans="1:12" x14ac:dyDescent="0.2">
      <c r="A461" s="240">
        <f t="shared" si="50"/>
        <v>73</v>
      </c>
      <c r="B461" s="57" t="s">
        <v>717</v>
      </c>
      <c r="C461" s="57">
        <v>287.5</v>
      </c>
      <c r="D461" s="57"/>
      <c r="E461" s="57">
        <v>44.8</v>
      </c>
      <c r="F461" s="57">
        <f t="shared" si="47"/>
        <v>332.3</v>
      </c>
      <c r="G461" s="106"/>
      <c r="H461" s="161">
        <v>0</v>
      </c>
      <c r="I461" s="54">
        <v>0</v>
      </c>
      <c r="J461" s="54">
        <f t="shared" si="48"/>
        <v>0</v>
      </c>
      <c r="K461" s="161">
        <f t="shared" si="49"/>
        <v>0</v>
      </c>
      <c r="L461" s="163">
        <v>0</v>
      </c>
    </row>
    <row r="462" spans="1:12" x14ac:dyDescent="0.2">
      <c r="A462" s="240">
        <f t="shared" si="50"/>
        <v>74</v>
      </c>
      <c r="B462" s="57" t="s">
        <v>718</v>
      </c>
      <c r="C462" s="57">
        <v>227.9</v>
      </c>
      <c r="D462" s="57"/>
      <c r="E462" s="57"/>
      <c r="F462" s="57">
        <f t="shared" si="47"/>
        <v>227.9</v>
      </c>
      <c r="G462" s="106"/>
      <c r="H462" s="161">
        <v>0</v>
      </c>
      <c r="I462" s="54">
        <v>0</v>
      </c>
      <c r="J462" s="54">
        <f t="shared" si="48"/>
        <v>0</v>
      </c>
      <c r="K462" s="161">
        <f t="shared" si="49"/>
        <v>0</v>
      </c>
      <c r="L462" s="163">
        <v>0</v>
      </c>
    </row>
    <row r="463" spans="1:12" x14ac:dyDescent="0.2">
      <c r="A463" s="240">
        <f t="shared" si="50"/>
        <v>75</v>
      </c>
      <c r="B463" s="57" t="s">
        <v>719</v>
      </c>
      <c r="C463" s="57">
        <v>638.54999999999995</v>
      </c>
      <c r="D463" s="57">
        <v>38.700000000000003</v>
      </c>
      <c r="E463" s="57"/>
      <c r="F463" s="57">
        <f t="shared" si="47"/>
        <v>677.25</v>
      </c>
      <c r="G463" s="106"/>
      <c r="H463" s="161">
        <v>0</v>
      </c>
      <c r="I463" s="54">
        <v>0</v>
      </c>
      <c r="J463" s="54">
        <f t="shared" si="48"/>
        <v>0</v>
      </c>
      <c r="K463" s="161">
        <f t="shared" si="49"/>
        <v>0</v>
      </c>
      <c r="L463" s="163">
        <v>0</v>
      </c>
    </row>
    <row r="464" spans="1:12" x14ac:dyDescent="0.2">
      <c r="A464" s="240">
        <f t="shared" si="50"/>
        <v>76</v>
      </c>
      <c r="B464" s="57" t="s">
        <v>720</v>
      </c>
      <c r="C464" s="57">
        <v>844.8</v>
      </c>
      <c r="D464" s="57">
        <v>33</v>
      </c>
      <c r="E464" s="57"/>
      <c r="F464" s="57">
        <f t="shared" si="47"/>
        <v>877.8</v>
      </c>
      <c r="G464" s="106"/>
      <c r="H464" s="161">
        <v>0</v>
      </c>
      <c r="I464" s="54">
        <v>0</v>
      </c>
      <c r="J464" s="54">
        <f t="shared" si="48"/>
        <v>0</v>
      </c>
      <c r="K464" s="161">
        <f t="shared" si="49"/>
        <v>0</v>
      </c>
      <c r="L464" s="163">
        <v>0</v>
      </c>
    </row>
    <row r="465" spans="1:12" x14ac:dyDescent="0.2">
      <c r="A465" s="240">
        <f t="shared" si="50"/>
        <v>77</v>
      </c>
      <c r="B465" s="57" t="s">
        <v>721</v>
      </c>
      <c r="C465" s="57">
        <v>623.70000000000005</v>
      </c>
      <c r="D465" s="57">
        <v>33.200000000000003</v>
      </c>
      <c r="E465" s="57"/>
      <c r="F465" s="57">
        <f t="shared" si="47"/>
        <v>656.90000000000009</v>
      </c>
      <c r="G465" s="106"/>
      <c r="H465" s="161">
        <v>0</v>
      </c>
      <c r="I465" s="54">
        <v>0</v>
      </c>
      <c r="J465" s="54">
        <f t="shared" si="48"/>
        <v>0</v>
      </c>
      <c r="K465" s="161">
        <f t="shared" si="49"/>
        <v>0</v>
      </c>
      <c r="L465" s="163">
        <v>0</v>
      </c>
    </row>
    <row r="466" spans="1:12" x14ac:dyDescent="0.2">
      <c r="A466" s="240">
        <f t="shared" si="50"/>
        <v>78</v>
      </c>
      <c r="B466" s="57" t="s">
        <v>722</v>
      </c>
      <c r="C466" s="57">
        <v>572.4</v>
      </c>
      <c r="D466" s="57"/>
      <c r="E466" s="57"/>
      <c r="F466" s="57">
        <f t="shared" si="47"/>
        <v>572.4</v>
      </c>
      <c r="G466" s="106"/>
      <c r="H466" s="161">
        <v>0</v>
      </c>
      <c r="I466" s="54">
        <v>0</v>
      </c>
      <c r="J466" s="54">
        <f t="shared" si="48"/>
        <v>0</v>
      </c>
      <c r="K466" s="161">
        <f t="shared" si="49"/>
        <v>0</v>
      </c>
      <c r="L466" s="163">
        <v>0</v>
      </c>
    </row>
    <row r="467" spans="1:12" x14ac:dyDescent="0.2">
      <c r="A467" s="240">
        <f t="shared" si="50"/>
        <v>79</v>
      </c>
      <c r="B467" s="57" t="s">
        <v>723</v>
      </c>
      <c r="C467" s="57">
        <v>678.9</v>
      </c>
      <c r="D467" s="57"/>
      <c r="E467" s="57"/>
      <c r="F467" s="57">
        <f t="shared" si="47"/>
        <v>678.9</v>
      </c>
      <c r="G467" s="106"/>
      <c r="H467" s="161">
        <v>0</v>
      </c>
      <c r="I467" s="54">
        <v>0</v>
      </c>
      <c r="J467" s="54">
        <f t="shared" si="48"/>
        <v>0</v>
      </c>
      <c r="K467" s="161">
        <f t="shared" si="49"/>
        <v>0</v>
      </c>
      <c r="L467" s="163">
        <v>0</v>
      </c>
    </row>
    <row r="468" spans="1:12" x14ac:dyDescent="0.2">
      <c r="A468" s="240">
        <f t="shared" si="50"/>
        <v>80</v>
      </c>
      <c r="B468" s="57" t="s">
        <v>724</v>
      </c>
      <c r="C468" s="57">
        <v>785.9</v>
      </c>
      <c r="D468" s="57"/>
      <c r="E468" s="57"/>
      <c r="F468" s="57">
        <f t="shared" si="47"/>
        <v>785.9</v>
      </c>
      <c r="G468" s="106"/>
      <c r="H468" s="161">
        <v>0</v>
      </c>
      <c r="I468" s="54">
        <v>0</v>
      </c>
      <c r="J468" s="54">
        <f t="shared" si="48"/>
        <v>0</v>
      </c>
      <c r="K468" s="161">
        <f t="shared" si="49"/>
        <v>0</v>
      </c>
      <c r="L468" s="163">
        <v>0</v>
      </c>
    </row>
    <row r="469" spans="1:12" x14ac:dyDescent="0.2">
      <c r="A469" s="240">
        <f t="shared" si="50"/>
        <v>81</v>
      </c>
      <c r="B469" s="57" t="s">
        <v>725</v>
      </c>
      <c r="C469" s="57">
        <v>557.20000000000005</v>
      </c>
      <c r="D469" s="57"/>
      <c r="E469" s="57"/>
      <c r="F469" s="57">
        <f t="shared" si="47"/>
        <v>557.20000000000005</v>
      </c>
      <c r="G469" s="106"/>
      <c r="H469" s="161">
        <v>0</v>
      </c>
      <c r="I469" s="54">
        <v>0</v>
      </c>
      <c r="J469" s="54">
        <f t="shared" si="48"/>
        <v>0</v>
      </c>
      <c r="K469" s="161">
        <f t="shared" si="49"/>
        <v>0</v>
      </c>
      <c r="L469" s="163">
        <v>0</v>
      </c>
    </row>
    <row r="470" spans="1:12" x14ac:dyDescent="0.2">
      <c r="A470" s="240">
        <f t="shared" si="50"/>
        <v>82</v>
      </c>
      <c r="B470" s="57" t="s">
        <v>726</v>
      </c>
      <c r="C470" s="57">
        <v>780.8</v>
      </c>
      <c r="D470" s="57">
        <v>45.6</v>
      </c>
      <c r="E470" s="57"/>
      <c r="F470" s="57">
        <f t="shared" si="47"/>
        <v>826.4</v>
      </c>
      <c r="G470" s="106"/>
      <c r="H470" s="161">
        <v>0</v>
      </c>
      <c r="I470" s="54">
        <v>0</v>
      </c>
      <c r="J470" s="54">
        <f t="shared" si="48"/>
        <v>0</v>
      </c>
      <c r="K470" s="161">
        <f t="shared" si="49"/>
        <v>0</v>
      </c>
      <c r="L470" s="163">
        <v>0</v>
      </c>
    </row>
    <row r="471" spans="1:12" x14ac:dyDescent="0.2">
      <c r="A471" s="240">
        <f t="shared" si="50"/>
        <v>83</v>
      </c>
      <c r="B471" s="57" t="s">
        <v>727</v>
      </c>
      <c r="C471" s="57">
        <v>1009.3</v>
      </c>
      <c r="D471" s="57"/>
      <c r="E471" s="57"/>
      <c r="F471" s="57">
        <f t="shared" si="47"/>
        <v>1009.3</v>
      </c>
      <c r="G471" s="106"/>
      <c r="H471" s="161">
        <v>0</v>
      </c>
      <c r="I471" s="54">
        <v>0</v>
      </c>
      <c r="J471" s="54">
        <f t="shared" si="48"/>
        <v>0</v>
      </c>
      <c r="K471" s="161">
        <f t="shared" si="49"/>
        <v>0</v>
      </c>
      <c r="L471" s="163">
        <v>0</v>
      </c>
    </row>
    <row r="472" spans="1:12" x14ac:dyDescent="0.2">
      <c r="A472" s="240">
        <f t="shared" si="50"/>
        <v>84</v>
      </c>
      <c r="B472" s="57" t="s">
        <v>728</v>
      </c>
      <c r="C472" s="57">
        <v>602.29999999999995</v>
      </c>
      <c r="D472" s="57"/>
      <c r="E472" s="57"/>
      <c r="F472" s="57">
        <f t="shared" si="47"/>
        <v>602.29999999999995</v>
      </c>
      <c r="G472" s="106"/>
      <c r="H472" s="161">
        <v>0</v>
      </c>
      <c r="I472" s="54">
        <v>0</v>
      </c>
      <c r="J472" s="54">
        <f t="shared" si="48"/>
        <v>0</v>
      </c>
      <c r="K472" s="161">
        <f t="shared" si="49"/>
        <v>0</v>
      </c>
      <c r="L472" s="163">
        <v>0</v>
      </c>
    </row>
    <row r="473" spans="1:12" x14ac:dyDescent="0.2">
      <c r="A473" s="240">
        <f t="shared" si="50"/>
        <v>85</v>
      </c>
      <c r="B473" s="57" t="s">
        <v>729</v>
      </c>
      <c r="C473" s="57">
        <v>655.4</v>
      </c>
      <c r="D473" s="57">
        <v>60.8</v>
      </c>
      <c r="E473" s="57"/>
      <c r="F473" s="57">
        <f t="shared" si="47"/>
        <v>716.19999999999993</v>
      </c>
      <c r="G473" s="106"/>
      <c r="H473" s="161">
        <v>0</v>
      </c>
      <c r="I473" s="54">
        <v>0</v>
      </c>
      <c r="J473" s="54">
        <f t="shared" si="48"/>
        <v>0</v>
      </c>
      <c r="K473" s="161">
        <f t="shared" si="49"/>
        <v>0</v>
      </c>
      <c r="L473" s="163">
        <v>0</v>
      </c>
    </row>
    <row r="474" spans="1:12" x14ac:dyDescent="0.2">
      <c r="A474" s="240">
        <f t="shared" si="50"/>
        <v>86</v>
      </c>
      <c r="B474" s="57" t="s">
        <v>730</v>
      </c>
      <c r="C474" s="57">
        <v>707.3</v>
      </c>
      <c r="D474" s="57"/>
      <c r="E474" s="57"/>
      <c r="F474" s="57">
        <f t="shared" si="47"/>
        <v>707.3</v>
      </c>
      <c r="G474" s="106"/>
      <c r="H474" s="161">
        <v>0</v>
      </c>
      <c r="I474" s="54">
        <v>0</v>
      </c>
      <c r="J474" s="54">
        <f t="shared" si="48"/>
        <v>0</v>
      </c>
      <c r="K474" s="161">
        <f t="shared" si="49"/>
        <v>0</v>
      </c>
      <c r="L474" s="163">
        <v>0</v>
      </c>
    </row>
    <row r="475" spans="1:12" x14ac:dyDescent="0.2">
      <c r="A475" s="240">
        <f t="shared" si="50"/>
        <v>87</v>
      </c>
      <c r="B475" s="57" t="s">
        <v>731</v>
      </c>
      <c r="C475" s="57">
        <v>789.4</v>
      </c>
      <c r="D475" s="57"/>
      <c r="E475" s="57"/>
      <c r="F475" s="57">
        <f t="shared" si="47"/>
        <v>789.4</v>
      </c>
      <c r="G475" s="106"/>
      <c r="H475" s="161">
        <v>0</v>
      </c>
      <c r="I475" s="54">
        <v>0</v>
      </c>
      <c r="J475" s="54">
        <f t="shared" si="48"/>
        <v>0</v>
      </c>
      <c r="K475" s="161">
        <f t="shared" si="49"/>
        <v>0</v>
      </c>
      <c r="L475" s="163">
        <v>0</v>
      </c>
    </row>
    <row r="476" spans="1:12" x14ac:dyDescent="0.2">
      <c r="A476" s="240">
        <f t="shared" si="50"/>
        <v>88</v>
      </c>
      <c r="B476" s="57" t="s">
        <v>732</v>
      </c>
      <c r="C476" s="57">
        <v>714.2</v>
      </c>
      <c r="D476" s="57"/>
      <c r="E476" s="57"/>
      <c r="F476" s="57">
        <f t="shared" si="47"/>
        <v>714.2</v>
      </c>
      <c r="G476" s="106"/>
      <c r="H476" s="161">
        <v>0</v>
      </c>
      <c r="I476" s="54">
        <v>0</v>
      </c>
      <c r="J476" s="54">
        <f t="shared" si="48"/>
        <v>0</v>
      </c>
      <c r="K476" s="161">
        <f t="shared" si="49"/>
        <v>0</v>
      </c>
      <c r="L476" s="163">
        <v>0</v>
      </c>
    </row>
    <row r="477" spans="1:12" x14ac:dyDescent="0.2">
      <c r="A477" s="240">
        <f t="shared" si="50"/>
        <v>89</v>
      </c>
      <c r="B477" s="57" t="s">
        <v>733</v>
      </c>
      <c r="C477" s="57">
        <v>713.1</v>
      </c>
      <c r="D477" s="57"/>
      <c r="E477" s="57"/>
      <c r="F477" s="57">
        <f t="shared" si="47"/>
        <v>713.1</v>
      </c>
      <c r="G477" s="106"/>
      <c r="H477" s="161">
        <v>0</v>
      </c>
      <c r="I477" s="54">
        <v>0</v>
      </c>
      <c r="J477" s="54">
        <f t="shared" si="48"/>
        <v>0</v>
      </c>
      <c r="K477" s="161">
        <f t="shared" si="49"/>
        <v>0</v>
      </c>
      <c r="L477" s="163">
        <v>0</v>
      </c>
    </row>
    <row r="478" spans="1:12" x14ac:dyDescent="0.2">
      <c r="A478" s="240">
        <f t="shared" si="50"/>
        <v>90</v>
      </c>
      <c r="B478" s="57" t="s">
        <v>734</v>
      </c>
      <c r="C478" s="57">
        <v>771.4</v>
      </c>
      <c r="D478" s="57">
        <v>100</v>
      </c>
      <c r="E478" s="57"/>
      <c r="F478" s="57">
        <f t="shared" si="47"/>
        <v>871.4</v>
      </c>
      <c r="G478" s="106"/>
      <c r="H478" s="161">
        <v>0</v>
      </c>
      <c r="I478" s="54">
        <v>0</v>
      </c>
      <c r="J478" s="54">
        <f t="shared" si="48"/>
        <v>0</v>
      </c>
      <c r="K478" s="161">
        <f t="shared" si="49"/>
        <v>0</v>
      </c>
      <c r="L478" s="163">
        <v>0</v>
      </c>
    </row>
    <row r="479" spans="1:12" x14ac:dyDescent="0.2">
      <c r="A479" s="240">
        <f t="shared" si="50"/>
        <v>91</v>
      </c>
      <c r="B479" s="57" t="s">
        <v>735</v>
      </c>
      <c r="C479" s="57">
        <v>1203.7</v>
      </c>
      <c r="D479" s="57">
        <v>132</v>
      </c>
      <c r="E479" s="57"/>
      <c r="F479" s="57">
        <f t="shared" si="47"/>
        <v>1335.7</v>
      </c>
      <c r="G479" s="106"/>
      <c r="H479" s="161">
        <v>0</v>
      </c>
      <c r="I479" s="54">
        <v>0</v>
      </c>
      <c r="J479" s="54">
        <f t="shared" si="48"/>
        <v>0</v>
      </c>
      <c r="K479" s="161">
        <f t="shared" si="49"/>
        <v>0</v>
      </c>
      <c r="L479" s="163">
        <v>0</v>
      </c>
    </row>
    <row r="480" spans="1:12" x14ac:dyDescent="0.2">
      <c r="A480" s="240">
        <f t="shared" si="50"/>
        <v>92</v>
      </c>
      <c r="B480" s="57" t="s">
        <v>736</v>
      </c>
      <c r="C480" s="57">
        <v>500.7</v>
      </c>
      <c r="D480" s="57"/>
      <c r="E480" s="57">
        <v>56.7</v>
      </c>
      <c r="F480" s="57">
        <f t="shared" si="47"/>
        <v>557.4</v>
      </c>
      <c r="G480" s="106"/>
      <c r="H480" s="161">
        <v>0</v>
      </c>
      <c r="I480" s="54">
        <v>0</v>
      </c>
      <c r="J480" s="54">
        <f t="shared" si="48"/>
        <v>0</v>
      </c>
      <c r="K480" s="161">
        <f t="shared" si="49"/>
        <v>0</v>
      </c>
      <c r="L480" s="163">
        <v>0</v>
      </c>
    </row>
    <row r="481" spans="1:12" x14ac:dyDescent="0.2">
      <c r="A481" s="240">
        <f t="shared" si="50"/>
        <v>93</v>
      </c>
      <c r="B481" s="57" t="s">
        <v>737</v>
      </c>
      <c r="C481" s="57">
        <v>476.1</v>
      </c>
      <c r="D481" s="57"/>
      <c r="E481" s="57"/>
      <c r="F481" s="57">
        <f t="shared" si="47"/>
        <v>476.1</v>
      </c>
      <c r="G481" s="106"/>
      <c r="H481" s="161">
        <v>0</v>
      </c>
      <c r="I481" s="54">
        <v>0</v>
      </c>
      <c r="J481" s="54">
        <f t="shared" si="48"/>
        <v>0</v>
      </c>
      <c r="K481" s="161">
        <f t="shared" si="49"/>
        <v>0</v>
      </c>
      <c r="L481" s="163">
        <v>0</v>
      </c>
    </row>
    <row r="482" spans="1:12" x14ac:dyDescent="0.2">
      <c r="A482" s="240">
        <f t="shared" si="50"/>
        <v>94</v>
      </c>
      <c r="B482" s="31" t="s">
        <v>738</v>
      </c>
      <c r="C482" s="29">
        <v>364.5</v>
      </c>
      <c r="D482" s="29"/>
      <c r="E482" s="29">
        <v>21</v>
      </c>
      <c r="F482" s="57">
        <f t="shared" si="47"/>
        <v>385.5</v>
      </c>
      <c r="G482" s="106"/>
      <c r="H482" s="161">
        <v>0</v>
      </c>
      <c r="I482" s="54">
        <v>0</v>
      </c>
      <c r="J482" s="54">
        <f t="shared" si="48"/>
        <v>0</v>
      </c>
      <c r="K482" s="161">
        <f t="shared" si="49"/>
        <v>0</v>
      </c>
      <c r="L482" s="163">
        <v>0</v>
      </c>
    </row>
    <row r="483" spans="1:12" x14ac:dyDescent="0.2">
      <c r="A483" s="240">
        <f t="shared" si="50"/>
        <v>95</v>
      </c>
      <c r="B483" s="57" t="s">
        <v>739</v>
      </c>
      <c r="C483" s="57">
        <v>1235.0999999999999</v>
      </c>
      <c r="D483" s="57">
        <v>129.69999999999999</v>
      </c>
      <c r="E483" s="57"/>
      <c r="F483" s="57">
        <f t="shared" si="47"/>
        <v>1364.8</v>
      </c>
      <c r="G483" s="106"/>
      <c r="H483" s="161">
        <v>0</v>
      </c>
      <c r="I483" s="54">
        <v>0</v>
      </c>
      <c r="J483" s="54">
        <f t="shared" si="48"/>
        <v>0</v>
      </c>
      <c r="K483" s="161">
        <f t="shared" si="49"/>
        <v>0</v>
      </c>
      <c r="L483" s="163">
        <v>0</v>
      </c>
    </row>
    <row r="484" spans="1:12" x14ac:dyDescent="0.2">
      <c r="A484" s="240">
        <f t="shared" si="50"/>
        <v>96</v>
      </c>
      <c r="B484" s="57" t="s">
        <v>740</v>
      </c>
      <c r="C484" s="57">
        <v>283</v>
      </c>
      <c r="D484" s="57">
        <v>27.9</v>
      </c>
      <c r="E484" s="57"/>
      <c r="F484" s="57">
        <f t="shared" si="47"/>
        <v>310.89999999999998</v>
      </c>
      <c r="G484" s="106"/>
      <c r="H484" s="161">
        <v>0</v>
      </c>
      <c r="I484" s="54">
        <v>0</v>
      </c>
      <c r="J484" s="54">
        <f t="shared" si="48"/>
        <v>0</v>
      </c>
      <c r="K484" s="161">
        <f t="shared" si="49"/>
        <v>0</v>
      </c>
      <c r="L484" s="163">
        <v>0</v>
      </c>
    </row>
    <row r="485" spans="1:12" x14ac:dyDescent="0.2">
      <c r="A485" s="240">
        <f t="shared" si="50"/>
        <v>97</v>
      </c>
      <c r="B485" s="57" t="s">
        <v>741</v>
      </c>
      <c r="C485" s="57">
        <v>882.8</v>
      </c>
      <c r="D485" s="57"/>
      <c r="E485" s="57"/>
      <c r="F485" s="57">
        <f t="shared" si="47"/>
        <v>882.8</v>
      </c>
      <c r="G485" s="106"/>
      <c r="H485" s="161">
        <v>0</v>
      </c>
      <c r="I485" s="54">
        <v>0</v>
      </c>
      <c r="J485" s="54">
        <f t="shared" si="48"/>
        <v>0</v>
      </c>
      <c r="K485" s="161">
        <f t="shared" ref="K485:K490" si="51">G485*408.88</f>
        <v>0</v>
      </c>
      <c r="L485" s="163">
        <v>0</v>
      </c>
    </row>
    <row r="486" spans="1:12" x14ac:dyDescent="0.2">
      <c r="A486" s="240">
        <f t="shared" si="50"/>
        <v>98</v>
      </c>
      <c r="B486" s="80" t="s">
        <v>574</v>
      </c>
      <c r="C486" s="57">
        <v>222</v>
      </c>
      <c r="D486" s="57"/>
      <c r="E486" s="57"/>
      <c r="F486" s="57">
        <f t="shared" si="47"/>
        <v>222</v>
      </c>
      <c r="G486" s="106"/>
      <c r="H486" s="161"/>
      <c r="I486" s="54"/>
      <c r="J486" s="54">
        <f t="shared" si="48"/>
        <v>0</v>
      </c>
      <c r="K486" s="161">
        <f t="shared" si="51"/>
        <v>0</v>
      </c>
      <c r="L486" s="163"/>
    </row>
    <row r="487" spans="1:12" x14ac:dyDescent="0.2">
      <c r="A487" s="240">
        <f t="shared" si="50"/>
        <v>99</v>
      </c>
      <c r="B487" s="57" t="s">
        <v>742</v>
      </c>
      <c r="C487" s="57">
        <v>772.9</v>
      </c>
      <c r="D487" s="57"/>
      <c r="E487" s="57"/>
      <c r="F487" s="57">
        <f t="shared" si="47"/>
        <v>772.9</v>
      </c>
      <c r="G487" s="106"/>
      <c r="H487" s="161">
        <v>0</v>
      </c>
      <c r="I487" s="54">
        <v>0</v>
      </c>
      <c r="J487" s="54">
        <f t="shared" si="48"/>
        <v>0</v>
      </c>
      <c r="K487" s="161">
        <f t="shared" si="51"/>
        <v>0</v>
      </c>
      <c r="L487" s="163">
        <v>0</v>
      </c>
    </row>
    <row r="488" spans="1:12" x14ac:dyDescent="0.2">
      <c r="A488" s="240">
        <f t="shared" si="50"/>
        <v>100</v>
      </c>
      <c r="B488" s="57" t="s">
        <v>743</v>
      </c>
      <c r="C488" s="57">
        <v>669.9</v>
      </c>
      <c r="D488" s="57"/>
      <c r="E488" s="57"/>
      <c r="F488" s="57">
        <f t="shared" si="47"/>
        <v>669.9</v>
      </c>
      <c r="G488" s="106"/>
      <c r="H488" s="161">
        <v>0</v>
      </c>
      <c r="I488" s="54">
        <v>0</v>
      </c>
      <c r="J488" s="54">
        <f t="shared" si="48"/>
        <v>0</v>
      </c>
      <c r="K488" s="161">
        <f t="shared" si="51"/>
        <v>0</v>
      </c>
      <c r="L488" s="163">
        <v>0</v>
      </c>
    </row>
    <row r="489" spans="1:12" x14ac:dyDescent="0.2">
      <c r="A489" s="240">
        <f t="shared" si="50"/>
        <v>101</v>
      </c>
      <c r="B489" s="57" t="s">
        <v>744</v>
      </c>
      <c r="C489" s="57">
        <v>872.5</v>
      </c>
      <c r="D489" s="57"/>
      <c r="E489" s="57"/>
      <c r="F489" s="57">
        <f t="shared" si="47"/>
        <v>872.5</v>
      </c>
      <c r="G489" s="106"/>
      <c r="H489" s="161">
        <v>0</v>
      </c>
      <c r="I489" s="54">
        <v>0</v>
      </c>
      <c r="J489" s="54">
        <f t="shared" si="48"/>
        <v>0</v>
      </c>
      <c r="K489" s="161">
        <f t="shared" si="51"/>
        <v>0</v>
      </c>
      <c r="L489" s="163">
        <v>0</v>
      </c>
    </row>
    <row r="490" spans="1:12" x14ac:dyDescent="0.2">
      <c r="A490" s="240">
        <f t="shared" si="50"/>
        <v>102</v>
      </c>
      <c r="B490" s="57" t="s">
        <v>745</v>
      </c>
      <c r="C490" s="57">
        <v>416.2</v>
      </c>
      <c r="D490" s="57">
        <v>126.1</v>
      </c>
      <c r="E490" s="57"/>
      <c r="F490" s="57">
        <f t="shared" si="47"/>
        <v>542.29999999999995</v>
      </c>
      <c r="G490" s="106"/>
      <c r="H490" s="161">
        <v>0</v>
      </c>
      <c r="I490" s="54">
        <v>0</v>
      </c>
      <c r="J490" s="54">
        <f t="shared" si="48"/>
        <v>0</v>
      </c>
      <c r="K490" s="161">
        <f t="shared" si="51"/>
        <v>0</v>
      </c>
      <c r="L490" s="163">
        <v>0</v>
      </c>
    </row>
    <row r="491" spans="1:12" x14ac:dyDescent="0.2">
      <c r="A491" s="240">
        <f t="shared" si="50"/>
        <v>103</v>
      </c>
      <c r="B491" s="91" t="s">
        <v>1418</v>
      </c>
      <c r="C491" s="33">
        <v>735.4</v>
      </c>
      <c r="D491" s="33"/>
      <c r="E491" s="33"/>
      <c r="F491" s="57">
        <f t="shared" si="47"/>
        <v>735.4</v>
      </c>
      <c r="G491" s="164"/>
      <c r="H491" s="165">
        <v>0</v>
      </c>
      <c r="I491" s="166">
        <v>0</v>
      </c>
      <c r="J491" s="54">
        <f t="shared" si="48"/>
        <v>0</v>
      </c>
      <c r="K491" s="165">
        <v>0</v>
      </c>
      <c r="L491" s="167">
        <v>0</v>
      </c>
    </row>
    <row r="492" spans="1:12" x14ac:dyDescent="0.2">
      <c r="A492" s="240">
        <f t="shared" si="50"/>
        <v>104</v>
      </c>
      <c r="B492" s="57" t="s">
        <v>746</v>
      </c>
      <c r="C492" s="57">
        <v>767.4</v>
      </c>
      <c r="D492" s="57">
        <v>16.7</v>
      </c>
      <c r="E492" s="57"/>
      <c r="F492" s="57">
        <f t="shared" si="47"/>
        <v>784.1</v>
      </c>
      <c r="G492" s="106"/>
      <c r="H492" s="161">
        <v>0</v>
      </c>
      <c r="I492" s="54">
        <v>0</v>
      </c>
      <c r="J492" s="54">
        <f t="shared" si="48"/>
        <v>0</v>
      </c>
      <c r="K492" s="161">
        <f t="shared" ref="K492:K555" si="52">G492*408.88</f>
        <v>0</v>
      </c>
      <c r="L492" s="163">
        <v>0</v>
      </c>
    </row>
    <row r="493" spans="1:12" x14ac:dyDescent="0.2">
      <c r="A493" s="240">
        <f t="shared" si="50"/>
        <v>105</v>
      </c>
      <c r="B493" s="57" t="s">
        <v>747</v>
      </c>
      <c r="C493" s="57">
        <v>495.5</v>
      </c>
      <c r="D493" s="57"/>
      <c r="E493" s="57"/>
      <c r="F493" s="57">
        <f t="shared" si="47"/>
        <v>495.5</v>
      </c>
      <c r="G493" s="106"/>
      <c r="H493" s="161">
        <v>0</v>
      </c>
      <c r="I493" s="54">
        <v>0</v>
      </c>
      <c r="J493" s="54">
        <f t="shared" si="48"/>
        <v>0</v>
      </c>
      <c r="K493" s="161">
        <f t="shared" si="52"/>
        <v>0</v>
      </c>
      <c r="L493" s="163">
        <v>0</v>
      </c>
    </row>
    <row r="494" spans="1:12" x14ac:dyDescent="0.2">
      <c r="A494" s="240">
        <f t="shared" si="50"/>
        <v>106</v>
      </c>
      <c r="B494" s="57" t="s">
        <v>748</v>
      </c>
      <c r="C494" s="57">
        <v>534.20000000000005</v>
      </c>
      <c r="D494" s="57">
        <v>22.3</v>
      </c>
      <c r="E494" s="57"/>
      <c r="F494" s="57">
        <f t="shared" si="47"/>
        <v>556.5</v>
      </c>
      <c r="G494" s="106"/>
      <c r="H494" s="161">
        <v>0</v>
      </c>
      <c r="I494" s="54">
        <v>0</v>
      </c>
      <c r="J494" s="54">
        <f t="shared" si="48"/>
        <v>0</v>
      </c>
      <c r="K494" s="161">
        <f t="shared" si="52"/>
        <v>0</v>
      </c>
      <c r="L494" s="163">
        <v>0</v>
      </c>
    </row>
    <row r="495" spans="1:12" x14ac:dyDescent="0.2">
      <c r="A495" s="240">
        <f t="shared" si="50"/>
        <v>107</v>
      </c>
      <c r="B495" s="57" t="s">
        <v>749</v>
      </c>
      <c r="C495" s="57">
        <v>758</v>
      </c>
      <c r="D495" s="57"/>
      <c r="E495" s="57"/>
      <c r="F495" s="57">
        <f t="shared" si="47"/>
        <v>758</v>
      </c>
      <c r="G495" s="106"/>
      <c r="H495" s="161">
        <v>0</v>
      </c>
      <c r="I495" s="54">
        <v>0</v>
      </c>
      <c r="J495" s="54">
        <f t="shared" si="48"/>
        <v>0</v>
      </c>
      <c r="K495" s="161">
        <f t="shared" si="52"/>
        <v>0</v>
      </c>
      <c r="L495" s="163">
        <v>0</v>
      </c>
    </row>
    <row r="496" spans="1:12" x14ac:dyDescent="0.2">
      <c r="A496" s="240">
        <f t="shared" si="50"/>
        <v>108</v>
      </c>
      <c r="B496" s="57" t="s">
        <v>750</v>
      </c>
      <c r="C496" s="57">
        <v>463.8</v>
      </c>
      <c r="D496" s="57">
        <v>43.7</v>
      </c>
      <c r="E496" s="57"/>
      <c r="F496" s="57">
        <f t="shared" si="47"/>
        <v>507.5</v>
      </c>
      <c r="G496" s="106"/>
      <c r="H496" s="161">
        <v>0</v>
      </c>
      <c r="I496" s="54">
        <v>0</v>
      </c>
      <c r="J496" s="54">
        <f t="shared" si="48"/>
        <v>0</v>
      </c>
      <c r="K496" s="161">
        <f t="shared" si="52"/>
        <v>0</v>
      </c>
      <c r="L496" s="163">
        <v>0</v>
      </c>
    </row>
    <row r="497" spans="1:12" x14ac:dyDescent="0.2">
      <c r="A497" s="240">
        <f t="shared" si="50"/>
        <v>109</v>
      </c>
      <c r="B497" s="57" t="s">
        <v>751</v>
      </c>
      <c r="C497" s="57">
        <v>564</v>
      </c>
      <c r="D497" s="57"/>
      <c r="E497" s="57"/>
      <c r="F497" s="57">
        <f t="shared" si="47"/>
        <v>564</v>
      </c>
      <c r="G497" s="106"/>
      <c r="H497" s="161">
        <v>0</v>
      </c>
      <c r="I497" s="54">
        <v>0</v>
      </c>
      <c r="J497" s="54">
        <f t="shared" si="48"/>
        <v>0</v>
      </c>
      <c r="K497" s="161">
        <f t="shared" si="52"/>
        <v>0</v>
      </c>
      <c r="L497" s="163">
        <v>0</v>
      </c>
    </row>
    <row r="498" spans="1:12" x14ac:dyDescent="0.2">
      <c r="A498" s="240">
        <f t="shared" si="50"/>
        <v>110</v>
      </c>
      <c r="B498" s="57" t="s">
        <v>752</v>
      </c>
      <c r="C498" s="57">
        <v>832.2</v>
      </c>
      <c r="D498" s="57">
        <v>47.7</v>
      </c>
      <c r="E498" s="57"/>
      <c r="F498" s="57">
        <f t="shared" si="47"/>
        <v>879.90000000000009</v>
      </c>
      <c r="G498" s="106"/>
      <c r="H498" s="161">
        <v>0</v>
      </c>
      <c r="I498" s="54">
        <v>0</v>
      </c>
      <c r="J498" s="54">
        <f t="shared" si="48"/>
        <v>0</v>
      </c>
      <c r="K498" s="161">
        <f t="shared" si="52"/>
        <v>0</v>
      </c>
      <c r="L498" s="163">
        <v>0</v>
      </c>
    </row>
    <row r="499" spans="1:12" x14ac:dyDescent="0.2">
      <c r="A499" s="240">
        <f t="shared" si="50"/>
        <v>111</v>
      </c>
      <c r="B499" s="57" t="s">
        <v>753</v>
      </c>
      <c r="C499" s="57">
        <v>751.4</v>
      </c>
      <c r="D499" s="57"/>
      <c r="E499" s="57"/>
      <c r="F499" s="57">
        <f t="shared" si="47"/>
        <v>751.4</v>
      </c>
      <c r="G499" s="106"/>
      <c r="H499" s="161">
        <v>0</v>
      </c>
      <c r="I499" s="54">
        <v>0</v>
      </c>
      <c r="J499" s="54">
        <f t="shared" si="48"/>
        <v>0</v>
      </c>
      <c r="K499" s="161">
        <f t="shared" si="52"/>
        <v>0</v>
      </c>
      <c r="L499" s="163">
        <v>0</v>
      </c>
    </row>
    <row r="500" spans="1:12" x14ac:dyDescent="0.2">
      <c r="A500" s="240">
        <f t="shared" si="50"/>
        <v>112</v>
      </c>
      <c r="B500" s="57" t="s">
        <v>754</v>
      </c>
      <c r="C500" s="57">
        <v>568.4</v>
      </c>
      <c r="D500" s="57"/>
      <c r="E500" s="57"/>
      <c r="F500" s="57">
        <f t="shared" si="47"/>
        <v>568.4</v>
      </c>
      <c r="G500" s="106"/>
      <c r="H500" s="161">
        <v>0</v>
      </c>
      <c r="I500" s="54">
        <v>0</v>
      </c>
      <c r="J500" s="54">
        <f t="shared" si="48"/>
        <v>0</v>
      </c>
      <c r="K500" s="161">
        <f t="shared" si="52"/>
        <v>0</v>
      </c>
      <c r="L500" s="163">
        <v>0</v>
      </c>
    </row>
    <row r="501" spans="1:12" x14ac:dyDescent="0.2">
      <c r="A501" s="240">
        <f t="shared" si="50"/>
        <v>113</v>
      </c>
      <c r="B501" s="57" t="s">
        <v>755</v>
      </c>
      <c r="C501" s="57">
        <v>678.1</v>
      </c>
      <c r="D501" s="57">
        <v>31.4</v>
      </c>
      <c r="E501" s="57"/>
      <c r="F501" s="57">
        <f t="shared" si="47"/>
        <v>709.5</v>
      </c>
      <c r="G501" s="106"/>
      <c r="H501" s="161">
        <v>0</v>
      </c>
      <c r="I501" s="54">
        <v>0</v>
      </c>
      <c r="J501" s="54">
        <f t="shared" si="48"/>
        <v>0</v>
      </c>
      <c r="K501" s="161">
        <f t="shared" si="52"/>
        <v>0</v>
      </c>
      <c r="L501" s="163">
        <v>0</v>
      </c>
    </row>
    <row r="502" spans="1:12" x14ac:dyDescent="0.2">
      <c r="A502" s="240">
        <f t="shared" si="50"/>
        <v>114</v>
      </c>
      <c r="B502" s="57" t="s">
        <v>756</v>
      </c>
      <c r="C502" s="57">
        <v>726.3</v>
      </c>
      <c r="D502" s="57"/>
      <c r="E502" s="57"/>
      <c r="F502" s="57">
        <f t="shared" si="47"/>
        <v>726.3</v>
      </c>
      <c r="G502" s="106"/>
      <c r="H502" s="161">
        <v>0</v>
      </c>
      <c r="I502" s="54">
        <v>0</v>
      </c>
      <c r="J502" s="54">
        <f t="shared" si="48"/>
        <v>0</v>
      </c>
      <c r="K502" s="161">
        <f t="shared" si="52"/>
        <v>0</v>
      </c>
      <c r="L502" s="163">
        <v>0</v>
      </c>
    </row>
    <row r="503" spans="1:12" x14ac:dyDescent="0.2">
      <c r="A503" s="240">
        <f t="shared" si="50"/>
        <v>115</v>
      </c>
      <c r="B503" s="57" t="s">
        <v>757</v>
      </c>
      <c r="C503" s="57">
        <v>407.5</v>
      </c>
      <c r="D503" s="57"/>
      <c r="E503" s="57"/>
      <c r="F503" s="57">
        <f t="shared" si="47"/>
        <v>407.5</v>
      </c>
      <c r="G503" s="106"/>
      <c r="H503" s="161">
        <v>0</v>
      </c>
      <c r="I503" s="54">
        <v>0</v>
      </c>
      <c r="J503" s="54">
        <f t="shared" si="48"/>
        <v>0</v>
      </c>
      <c r="K503" s="161">
        <f t="shared" si="52"/>
        <v>0</v>
      </c>
      <c r="L503" s="163">
        <v>0</v>
      </c>
    </row>
    <row r="504" spans="1:12" x14ac:dyDescent="0.2">
      <c r="A504" s="240">
        <f t="shared" si="50"/>
        <v>116</v>
      </c>
      <c r="B504" s="57" t="s">
        <v>758</v>
      </c>
      <c r="C504" s="57">
        <v>659.3</v>
      </c>
      <c r="D504" s="57"/>
      <c r="E504" s="57"/>
      <c r="F504" s="57">
        <f t="shared" si="47"/>
        <v>659.3</v>
      </c>
      <c r="G504" s="106"/>
      <c r="H504" s="161">
        <v>0</v>
      </c>
      <c r="I504" s="54">
        <v>0</v>
      </c>
      <c r="J504" s="54">
        <f t="shared" si="48"/>
        <v>0</v>
      </c>
      <c r="K504" s="161">
        <f t="shared" si="52"/>
        <v>0</v>
      </c>
      <c r="L504" s="163">
        <v>0</v>
      </c>
    </row>
    <row r="505" spans="1:12" x14ac:dyDescent="0.2">
      <c r="A505" s="240">
        <f t="shared" si="50"/>
        <v>117</v>
      </c>
      <c r="B505" s="57" t="s">
        <v>759</v>
      </c>
      <c r="C505" s="57">
        <v>2185</v>
      </c>
      <c r="D505" s="57"/>
      <c r="E505" s="57"/>
      <c r="F505" s="57">
        <f t="shared" si="47"/>
        <v>2185</v>
      </c>
      <c r="G505" s="106"/>
      <c r="H505" s="161">
        <v>0</v>
      </c>
      <c r="I505" s="54">
        <v>0</v>
      </c>
      <c r="J505" s="54">
        <f t="shared" si="48"/>
        <v>0</v>
      </c>
      <c r="K505" s="161">
        <f t="shared" si="52"/>
        <v>0</v>
      </c>
      <c r="L505" s="163">
        <v>0</v>
      </c>
    </row>
    <row r="506" spans="1:12" x14ac:dyDescent="0.2">
      <c r="A506" s="240">
        <f t="shared" si="50"/>
        <v>118</v>
      </c>
      <c r="B506" s="57" t="s">
        <v>760</v>
      </c>
      <c r="C506" s="57">
        <v>880.1</v>
      </c>
      <c r="D506" s="57">
        <v>63.6</v>
      </c>
      <c r="E506" s="57">
        <v>117.1</v>
      </c>
      <c r="F506" s="57">
        <f t="shared" si="47"/>
        <v>1060.8</v>
      </c>
      <c r="G506" s="106"/>
      <c r="H506" s="161">
        <v>0</v>
      </c>
      <c r="I506" s="54">
        <v>0</v>
      </c>
      <c r="J506" s="54">
        <f t="shared" si="48"/>
        <v>0</v>
      </c>
      <c r="K506" s="161">
        <f t="shared" si="52"/>
        <v>0</v>
      </c>
      <c r="L506" s="163">
        <v>0</v>
      </c>
    </row>
    <row r="507" spans="1:12" x14ac:dyDescent="0.2">
      <c r="A507" s="240">
        <f t="shared" si="50"/>
        <v>119</v>
      </c>
      <c r="B507" s="57" t="s">
        <v>761</v>
      </c>
      <c r="C507" s="57">
        <v>673.6</v>
      </c>
      <c r="D507" s="57"/>
      <c r="E507" s="57"/>
      <c r="F507" s="57">
        <f t="shared" si="47"/>
        <v>673.6</v>
      </c>
      <c r="G507" s="106"/>
      <c r="H507" s="161">
        <v>0</v>
      </c>
      <c r="I507" s="54">
        <v>0</v>
      </c>
      <c r="J507" s="54">
        <f t="shared" si="48"/>
        <v>0</v>
      </c>
      <c r="K507" s="161">
        <f t="shared" si="52"/>
        <v>0</v>
      </c>
      <c r="L507" s="163">
        <v>0</v>
      </c>
    </row>
    <row r="508" spans="1:12" x14ac:dyDescent="0.2">
      <c r="A508" s="240">
        <f t="shared" si="50"/>
        <v>120</v>
      </c>
      <c r="B508" s="57" t="s">
        <v>762</v>
      </c>
      <c r="C508" s="57">
        <v>511.5</v>
      </c>
      <c r="D508" s="57"/>
      <c r="E508" s="57"/>
      <c r="F508" s="57">
        <f t="shared" si="47"/>
        <v>511.5</v>
      </c>
      <c r="G508" s="106"/>
      <c r="H508" s="161">
        <v>0</v>
      </c>
      <c r="I508" s="54">
        <v>0</v>
      </c>
      <c r="J508" s="54">
        <f t="shared" si="48"/>
        <v>0</v>
      </c>
      <c r="K508" s="161">
        <f t="shared" si="52"/>
        <v>0</v>
      </c>
      <c r="L508" s="163">
        <v>0</v>
      </c>
    </row>
    <row r="509" spans="1:12" x14ac:dyDescent="0.2">
      <c r="A509" s="240">
        <f t="shared" si="50"/>
        <v>121</v>
      </c>
      <c r="B509" s="57" t="s">
        <v>763</v>
      </c>
      <c r="C509" s="57">
        <v>541.65</v>
      </c>
      <c r="D509" s="57"/>
      <c r="E509" s="57">
        <v>87.1</v>
      </c>
      <c r="F509" s="57">
        <f t="shared" si="47"/>
        <v>628.75</v>
      </c>
      <c r="G509" s="106"/>
      <c r="H509" s="161">
        <v>0</v>
      </c>
      <c r="I509" s="54">
        <v>0</v>
      </c>
      <c r="J509" s="54">
        <f t="shared" si="48"/>
        <v>0</v>
      </c>
      <c r="K509" s="161">
        <f t="shared" si="52"/>
        <v>0</v>
      </c>
      <c r="L509" s="163">
        <v>0</v>
      </c>
    </row>
    <row r="510" spans="1:12" x14ac:dyDescent="0.2">
      <c r="A510" s="240">
        <f t="shared" si="50"/>
        <v>122</v>
      </c>
      <c r="B510" s="57" t="s">
        <v>764</v>
      </c>
      <c r="C510" s="57">
        <v>341.1</v>
      </c>
      <c r="D510" s="57"/>
      <c r="E510" s="57"/>
      <c r="F510" s="57">
        <f t="shared" si="47"/>
        <v>341.1</v>
      </c>
      <c r="G510" s="106"/>
      <c r="H510" s="161">
        <v>0</v>
      </c>
      <c r="I510" s="54">
        <v>0</v>
      </c>
      <c r="J510" s="54">
        <f t="shared" si="48"/>
        <v>0</v>
      </c>
      <c r="K510" s="161">
        <f t="shared" si="52"/>
        <v>0</v>
      </c>
      <c r="L510" s="163">
        <v>0</v>
      </c>
    </row>
    <row r="511" spans="1:12" x14ac:dyDescent="0.2">
      <c r="A511" s="240">
        <f t="shared" si="50"/>
        <v>123</v>
      </c>
      <c r="B511" s="57" t="s">
        <v>765</v>
      </c>
      <c r="C511" s="57">
        <v>134.1</v>
      </c>
      <c r="D511" s="57"/>
      <c r="E511" s="57"/>
      <c r="F511" s="57">
        <f t="shared" si="47"/>
        <v>134.1</v>
      </c>
      <c r="G511" s="106"/>
      <c r="H511" s="161">
        <v>0</v>
      </c>
      <c r="I511" s="54">
        <v>0</v>
      </c>
      <c r="J511" s="54">
        <f t="shared" si="48"/>
        <v>0</v>
      </c>
      <c r="K511" s="161">
        <f t="shared" si="52"/>
        <v>0</v>
      </c>
      <c r="L511" s="163">
        <v>0</v>
      </c>
    </row>
    <row r="512" spans="1:12" x14ac:dyDescent="0.2">
      <c r="A512" s="240">
        <f t="shared" si="50"/>
        <v>124</v>
      </c>
      <c r="B512" s="57" t="s">
        <v>766</v>
      </c>
      <c r="C512" s="57">
        <v>1501.3</v>
      </c>
      <c r="D512" s="57"/>
      <c r="E512" s="57"/>
      <c r="F512" s="57">
        <f t="shared" ref="F512:F573" si="53">C512+D512+E512</f>
        <v>1501.3</v>
      </c>
      <c r="G512" s="106"/>
      <c r="H512" s="161">
        <v>0</v>
      </c>
      <c r="I512" s="54">
        <v>0</v>
      </c>
      <c r="J512" s="54">
        <f t="shared" si="48"/>
        <v>0</v>
      </c>
      <c r="K512" s="161">
        <f t="shared" si="52"/>
        <v>0</v>
      </c>
      <c r="L512" s="163">
        <v>0</v>
      </c>
    </row>
    <row r="513" spans="1:12" x14ac:dyDescent="0.2">
      <c r="A513" s="240">
        <f t="shared" si="50"/>
        <v>125</v>
      </c>
      <c r="B513" s="57" t="s">
        <v>767</v>
      </c>
      <c r="C513" s="57">
        <v>558.79999999999995</v>
      </c>
      <c r="D513" s="57"/>
      <c r="E513" s="57"/>
      <c r="F513" s="57">
        <f t="shared" si="53"/>
        <v>558.79999999999995</v>
      </c>
      <c r="G513" s="106"/>
      <c r="H513" s="161">
        <v>0</v>
      </c>
      <c r="I513" s="54">
        <v>0</v>
      </c>
      <c r="J513" s="54">
        <f t="shared" si="48"/>
        <v>0</v>
      </c>
      <c r="K513" s="161">
        <f t="shared" si="52"/>
        <v>0</v>
      </c>
      <c r="L513" s="163">
        <v>0</v>
      </c>
    </row>
    <row r="514" spans="1:12" x14ac:dyDescent="0.2">
      <c r="A514" s="240">
        <f t="shared" si="50"/>
        <v>126</v>
      </c>
      <c r="B514" s="57" t="s">
        <v>768</v>
      </c>
      <c r="C514" s="57">
        <v>518.79999999999995</v>
      </c>
      <c r="D514" s="57">
        <v>32.700000000000003</v>
      </c>
      <c r="E514" s="57"/>
      <c r="F514" s="57">
        <f t="shared" si="53"/>
        <v>551.5</v>
      </c>
      <c r="G514" s="106"/>
      <c r="H514" s="161">
        <v>0</v>
      </c>
      <c r="I514" s="54">
        <v>0</v>
      </c>
      <c r="J514" s="54">
        <f t="shared" si="48"/>
        <v>0</v>
      </c>
      <c r="K514" s="161">
        <f t="shared" si="52"/>
        <v>0</v>
      </c>
      <c r="L514" s="163">
        <v>0</v>
      </c>
    </row>
    <row r="515" spans="1:12" x14ac:dyDescent="0.2">
      <c r="A515" s="240">
        <f t="shared" si="50"/>
        <v>127</v>
      </c>
      <c r="B515" s="57" t="s">
        <v>769</v>
      </c>
      <c r="C515" s="57">
        <v>366.5</v>
      </c>
      <c r="D515" s="57"/>
      <c r="E515" s="57"/>
      <c r="F515" s="57">
        <f t="shared" si="53"/>
        <v>366.5</v>
      </c>
      <c r="G515" s="106"/>
      <c r="H515" s="161">
        <v>0</v>
      </c>
      <c r="I515" s="54">
        <v>0</v>
      </c>
      <c r="J515" s="54">
        <f t="shared" si="48"/>
        <v>0</v>
      </c>
      <c r="K515" s="161">
        <f t="shared" si="52"/>
        <v>0</v>
      </c>
      <c r="L515" s="163">
        <v>0</v>
      </c>
    </row>
    <row r="516" spans="1:12" x14ac:dyDescent="0.2">
      <c r="A516" s="240">
        <f t="shared" si="50"/>
        <v>128</v>
      </c>
      <c r="B516" s="57" t="s">
        <v>770</v>
      </c>
      <c r="C516" s="57">
        <v>485.9</v>
      </c>
      <c r="D516" s="57"/>
      <c r="E516" s="57"/>
      <c r="F516" s="57">
        <f t="shared" si="53"/>
        <v>485.9</v>
      </c>
      <c r="G516" s="106"/>
      <c r="H516" s="161">
        <v>0</v>
      </c>
      <c r="I516" s="54">
        <v>0</v>
      </c>
      <c r="J516" s="54">
        <f t="shared" si="48"/>
        <v>0</v>
      </c>
      <c r="K516" s="161">
        <f t="shared" si="52"/>
        <v>0</v>
      </c>
      <c r="L516" s="163">
        <v>0</v>
      </c>
    </row>
    <row r="517" spans="1:12" x14ac:dyDescent="0.2">
      <c r="A517" s="240">
        <f t="shared" si="50"/>
        <v>129</v>
      </c>
      <c r="B517" s="57" t="s">
        <v>771</v>
      </c>
      <c r="C517" s="57">
        <v>302.89999999999998</v>
      </c>
      <c r="D517" s="57"/>
      <c r="E517" s="57"/>
      <c r="F517" s="57">
        <f t="shared" si="53"/>
        <v>302.89999999999998</v>
      </c>
      <c r="G517" s="106"/>
      <c r="H517" s="161">
        <v>0</v>
      </c>
      <c r="I517" s="54">
        <v>0</v>
      </c>
      <c r="J517" s="54">
        <f t="shared" ref="J517:J580" si="54">H517*0.21</f>
        <v>0</v>
      </c>
      <c r="K517" s="161">
        <f t="shared" si="52"/>
        <v>0</v>
      </c>
      <c r="L517" s="163">
        <v>0</v>
      </c>
    </row>
    <row r="518" spans="1:12" x14ac:dyDescent="0.2">
      <c r="A518" s="240">
        <f t="shared" si="50"/>
        <v>130</v>
      </c>
      <c r="B518" s="57" t="s">
        <v>772</v>
      </c>
      <c r="C518" s="57">
        <v>376.1</v>
      </c>
      <c r="D518" s="57"/>
      <c r="E518" s="57"/>
      <c r="F518" s="57">
        <f t="shared" si="53"/>
        <v>376.1</v>
      </c>
      <c r="G518" s="106"/>
      <c r="H518" s="161">
        <v>0</v>
      </c>
      <c r="I518" s="54">
        <v>0</v>
      </c>
      <c r="J518" s="54">
        <f t="shared" si="54"/>
        <v>0</v>
      </c>
      <c r="K518" s="161">
        <f t="shared" si="52"/>
        <v>0</v>
      </c>
      <c r="L518" s="163">
        <v>0</v>
      </c>
    </row>
    <row r="519" spans="1:12" x14ac:dyDescent="0.2">
      <c r="A519" s="240">
        <f t="shared" ref="A519:A582" si="55">1+A518</f>
        <v>131</v>
      </c>
      <c r="B519" s="57" t="s">
        <v>773</v>
      </c>
      <c r="C519" s="57">
        <v>381.2</v>
      </c>
      <c r="D519" s="57"/>
      <c r="E519" s="57"/>
      <c r="F519" s="57">
        <f t="shared" si="53"/>
        <v>381.2</v>
      </c>
      <c r="G519" s="106"/>
      <c r="H519" s="161">
        <v>0</v>
      </c>
      <c r="I519" s="54">
        <v>0</v>
      </c>
      <c r="J519" s="54">
        <f t="shared" si="54"/>
        <v>0</v>
      </c>
      <c r="K519" s="161">
        <f t="shared" si="52"/>
        <v>0</v>
      </c>
      <c r="L519" s="163">
        <v>0</v>
      </c>
    </row>
    <row r="520" spans="1:12" x14ac:dyDescent="0.2">
      <c r="A520" s="240">
        <f t="shared" si="55"/>
        <v>132</v>
      </c>
      <c r="B520" s="57" t="s">
        <v>774</v>
      </c>
      <c r="C520" s="57">
        <v>323.89999999999998</v>
      </c>
      <c r="D520" s="57"/>
      <c r="E520" s="57"/>
      <c r="F520" s="57">
        <f t="shared" si="53"/>
        <v>323.89999999999998</v>
      </c>
      <c r="G520" s="106"/>
      <c r="H520" s="161">
        <v>0</v>
      </c>
      <c r="I520" s="54">
        <v>0</v>
      </c>
      <c r="J520" s="54">
        <f t="shared" si="54"/>
        <v>0</v>
      </c>
      <c r="K520" s="161">
        <f t="shared" si="52"/>
        <v>0</v>
      </c>
      <c r="L520" s="163">
        <v>0</v>
      </c>
    </row>
    <row r="521" spans="1:12" x14ac:dyDescent="0.2">
      <c r="A521" s="240">
        <f t="shared" si="55"/>
        <v>133</v>
      </c>
      <c r="B521" s="57" t="s">
        <v>775</v>
      </c>
      <c r="C521" s="57">
        <v>465.1</v>
      </c>
      <c r="D521" s="57"/>
      <c r="E521" s="57"/>
      <c r="F521" s="57">
        <f t="shared" si="53"/>
        <v>465.1</v>
      </c>
      <c r="G521" s="106"/>
      <c r="H521" s="161">
        <v>0</v>
      </c>
      <c r="I521" s="54">
        <v>0</v>
      </c>
      <c r="J521" s="54">
        <f t="shared" si="54"/>
        <v>0</v>
      </c>
      <c r="K521" s="161">
        <f t="shared" si="52"/>
        <v>0</v>
      </c>
      <c r="L521" s="163">
        <v>0</v>
      </c>
    </row>
    <row r="522" spans="1:12" x14ac:dyDescent="0.2">
      <c r="A522" s="240">
        <f t="shared" si="55"/>
        <v>134</v>
      </c>
      <c r="B522" s="57" t="s">
        <v>776</v>
      </c>
      <c r="C522" s="57">
        <v>806.2</v>
      </c>
      <c r="D522" s="57"/>
      <c r="E522" s="57"/>
      <c r="F522" s="57">
        <f t="shared" si="53"/>
        <v>806.2</v>
      </c>
      <c r="G522" s="106"/>
      <c r="H522" s="161">
        <v>0</v>
      </c>
      <c r="I522" s="54">
        <v>0</v>
      </c>
      <c r="J522" s="54">
        <f t="shared" si="54"/>
        <v>0</v>
      </c>
      <c r="K522" s="161">
        <f t="shared" si="52"/>
        <v>0</v>
      </c>
      <c r="L522" s="163">
        <v>0</v>
      </c>
    </row>
    <row r="523" spans="1:12" x14ac:dyDescent="0.2">
      <c r="A523" s="240">
        <f t="shared" si="55"/>
        <v>135</v>
      </c>
      <c r="B523" s="57" t="s">
        <v>777</v>
      </c>
      <c r="C523" s="57">
        <v>445.2</v>
      </c>
      <c r="D523" s="57"/>
      <c r="E523" s="57"/>
      <c r="F523" s="57">
        <f t="shared" si="53"/>
        <v>445.2</v>
      </c>
      <c r="G523" s="106"/>
      <c r="H523" s="161">
        <v>0</v>
      </c>
      <c r="I523" s="54">
        <v>0</v>
      </c>
      <c r="J523" s="54">
        <f t="shared" si="54"/>
        <v>0</v>
      </c>
      <c r="K523" s="161">
        <f t="shared" si="52"/>
        <v>0</v>
      </c>
      <c r="L523" s="163">
        <v>0</v>
      </c>
    </row>
    <row r="524" spans="1:12" x14ac:dyDescent="0.2">
      <c r="A524" s="240">
        <f t="shared" si="55"/>
        <v>136</v>
      </c>
      <c r="B524" s="57" t="s">
        <v>778</v>
      </c>
      <c r="C524" s="57">
        <v>698.9</v>
      </c>
      <c r="D524" s="57">
        <v>44.3</v>
      </c>
      <c r="E524" s="57">
        <v>87.4</v>
      </c>
      <c r="F524" s="57">
        <f t="shared" si="53"/>
        <v>830.59999999999991</v>
      </c>
      <c r="G524" s="106"/>
      <c r="H524" s="161">
        <v>0</v>
      </c>
      <c r="I524" s="54">
        <v>0</v>
      </c>
      <c r="J524" s="54">
        <f t="shared" si="54"/>
        <v>0</v>
      </c>
      <c r="K524" s="161">
        <f t="shared" si="52"/>
        <v>0</v>
      </c>
      <c r="L524" s="163">
        <v>0</v>
      </c>
    </row>
    <row r="525" spans="1:12" x14ac:dyDescent="0.2">
      <c r="A525" s="240">
        <f t="shared" si="55"/>
        <v>137</v>
      </c>
      <c r="B525" s="57" t="s">
        <v>779</v>
      </c>
      <c r="C525" s="57">
        <v>537.4</v>
      </c>
      <c r="D525" s="57"/>
      <c r="E525" s="57"/>
      <c r="F525" s="57">
        <f t="shared" si="53"/>
        <v>537.4</v>
      </c>
      <c r="G525" s="106"/>
      <c r="H525" s="161">
        <v>0</v>
      </c>
      <c r="I525" s="54">
        <v>0</v>
      </c>
      <c r="J525" s="54">
        <f t="shared" si="54"/>
        <v>0</v>
      </c>
      <c r="K525" s="161">
        <f t="shared" si="52"/>
        <v>0</v>
      </c>
      <c r="L525" s="163">
        <v>0</v>
      </c>
    </row>
    <row r="526" spans="1:12" x14ac:dyDescent="0.2">
      <c r="A526" s="240">
        <f t="shared" si="55"/>
        <v>138</v>
      </c>
      <c r="B526" s="57" t="s">
        <v>780</v>
      </c>
      <c r="C526" s="57">
        <v>2042.1</v>
      </c>
      <c r="D526" s="57"/>
      <c r="E526" s="57"/>
      <c r="F526" s="57">
        <f t="shared" si="53"/>
        <v>2042.1</v>
      </c>
      <c r="G526" s="106"/>
      <c r="H526" s="161">
        <v>0</v>
      </c>
      <c r="I526" s="54">
        <v>0</v>
      </c>
      <c r="J526" s="54">
        <f t="shared" si="54"/>
        <v>0</v>
      </c>
      <c r="K526" s="161">
        <f t="shared" si="52"/>
        <v>0</v>
      </c>
      <c r="L526" s="163">
        <v>0</v>
      </c>
    </row>
    <row r="527" spans="1:12" x14ac:dyDescent="0.2">
      <c r="A527" s="240">
        <f t="shared" si="55"/>
        <v>139</v>
      </c>
      <c r="B527" s="57" t="s">
        <v>781</v>
      </c>
      <c r="C527" s="57">
        <v>264.39999999999998</v>
      </c>
      <c r="D527" s="57"/>
      <c r="E527" s="57"/>
      <c r="F527" s="57">
        <f t="shared" si="53"/>
        <v>264.39999999999998</v>
      </c>
      <c r="G527" s="106"/>
      <c r="H527" s="161">
        <v>0</v>
      </c>
      <c r="I527" s="54">
        <v>0</v>
      </c>
      <c r="J527" s="54">
        <f t="shared" si="54"/>
        <v>0</v>
      </c>
      <c r="K527" s="161">
        <f t="shared" si="52"/>
        <v>0</v>
      </c>
      <c r="L527" s="163">
        <v>0</v>
      </c>
    </row>
    <row r="528" spans="1:12" x14ac:dyDescent="0.2">
      <c r="A528" s="240">
        <f t="shared" si="55"/>
        <v>140</v>
      </c>
      <c r="B528" s="57" t="s">
        <v>782</v>
      </c>
      <c r="C528" s="57">
        <v>2510.6</v>
      </c>
      <c r="D528" s="57"/>
      <c r="E528" s="57"/>
      <c r="F528" s="57">
        <f t="shared" si="53"/>
        <v>2510.6</v>
      </c>
      <c r="G528" s="106"/>
      <c r="H528" s="161">
        <v>0</v>
      </c>
      <c r="I528" s="54">
        <v>0</v>
      </c>
      <c r="J528" s="54">
        <f t="shared" si="54"/>
        <v>0</v>
      </c>
      <c r="K528" s="161">
        <f t="shared" si="52"/>
        <v>0</v>
      </c>
      <c r="L528" s="163">
        <v>0</v>
      </c>
    </row>
    <row r="529" spans="1:12" x14ac:dyDescent="0.2">
      <c r="A529" s="240">
        <f t="shared" si="55"/>
        <v>141</v>
      </c>
      <c r="B529" s="57" t="s">
        <v>783</v>
      </c>
      <c r="C529" s="57">
        <v>618.6</v>
      </c>
      <c r="D529" s="57"/>
      <c r="E529" s="57">
        <v>97</v>
      </c>
      <c r="F529" s="57">
        <f t="shared" si="53"/>
        <v>715.6</v>
      </c>
      <c r="G529" s="106"/>
      <c r="H529" s="161">
        <v>0</v>
      </c>
      <c r="I529" s="54">
        <v>0</v>
      </c>
      <c r="J529" s="54">
        <f t="shared" si="54"/>
        <v>0</v>
      </c>
      <c r="K529" s="161">
        <f t="shared" si="52"/>
        <v>0</v>
      </c>
      <c r="L529" s="163">
        <v>0</v>
      </c>
    </row>
    <row r="530" spans="1:12" x14ac:dyDescent="0.2">
      <c r="A530" s="240">
        <f t="shared" si="55"/>
        <v>142</v>
      </c>
      <c r="B530" s="57" t="s">
        <v>784</v>
      </c>
      <c r="C530" s="57">
        <v>439.5</v>
      </c>
      <c r="D530" s="57"/>
      <c r="E530" s="57"/>
      <c r="F530" s="57">
        <f t="shared" si="53"/>
        <v>439.5</v>
      </c>
      <c r="G530" s="106"/>
      <c r="H530" s="161">
        <v>0</v>
      </c>
      <c r="I530" s="54">
        <v>0</v>
      </c>
      <c r="J530" s="54">
        <f t="shared" si="54"/>
        <v>0</v>
      </c>
      <c r="K530" s="161">
        <f t="shared" si="52"/>
        <v>0</v>
      </c>
      <c r="L530" s="163">
        <v>0</v>
      </c>
    </row>
    <row r="531" spans="1:12" x14ac:dyDescent="0.2">
      <c r="A531" s="240">
        <f t="shared" si="55"/>
        <v>143</v>
      </c>
      <c r="B531" s="57" t="s">
        <v>785</v>
      </c>
      <c r="C531" s="57">
        <v>489.6</v>
      </c>
      <c r="D531" s="57"/>
      <c r="E531" s="57"/>
      <c r="F531" s="57">
        <f t="shared" si="53"/>
        <v>489.6</v>
      </c>
      <c r="G531" s="106"/>
      <c r="H531" s="161">
        <v>0</v>
      </c>
      <c r="I531" s="54">
        <v>0</v>
      </c>
      <c r="J531" s="54">
        <f t="shared" si="54"/>
        <v>0</v>
      </c>
      <c r="K531" s="161">
        <f t="shared" si="52"/>
        <v>0</v>
      </c>
      <c r="L531" s="163">
        <v>0</v>
      </c>
    </row>
    <row r="532" spans="1:12" x14ac:dyDescent="0.2">
      <c r="A532" s="240">
        <f t="shared" si="55"/>
        <v>144</v>
      </c>
      <c r="B532" s="57" t="s">
        <v>786</v>
      </c>
      <c r="C532" s="57">
        <v>556.5</v>
      </c>
      <c r="D532" s="57"/>
      <c r="E532" s="57"/>
      <c r="F532" s="57">
        <f t="shared" si="53"/>
        <v>556.5</v>
      </c>
      <c r="G532" s="106"/>
      <c r="H532" s="161">
        <v>0</v>
      </c>
      <c r="I532" s="54">
        <v>0</v>
      </c>
      <c r="J532" s="54">
        <f t="shared" si="54"/>
        <v>0</v>
      </c>
      <c r="K532" s="161">
        <f t="shared" si="52"/>
        <v>0</v>
      </c>
      <c r="L532" s="163">
        <v>0</v>
      </c>
    </row>
    <row r="533" spans="1:12" x14ac:dyDescent="0.2">
      <c r="A533" s="240">
        <f t="shared" si="55"/>
        <v>145</v>
      </c>
      <c r="B533" s="57" t="s">
        <v>787</v>
      </c>
      <c r="C533" s="57">
        <v>502</v>
      </c>
      <c r="D533" s="57"/>
      <c r="E533" s="57"/>
      <c r="F533" s="57">
        <f t="shared" si="53"/>
        <v>502</v>
      </c>
      <c r="G533" s="106"/>
      <c r="H533" s="161">
        <v>0</v>
      </c>
      <c r="I533" s="54">
        <v>0</v>
      </c>
      <c r="J533" s="54">
        <f t="shared" si="54"/>
        <v>0</v>
      </c>
      <c r="K533" s="161">
        <f t="shared" si="52"/>
        <v>0</v>
      </c>
      <c r="L533" s="163">
        <v>0</v>
      </c>
    </row>
    <row r="534" spans="1:12" x14ac:dyDescent="0.2">
      <c r="A534" s="240">
        <f t="shared" si="55"/>
        <v>146</v>
      </c>
      <c r="B534" s="57" t="s">
        <v>788</v>
      </c>
      <c r="C534" s="57">
        <v>467.6</v>
      </c>
      <c r="D534" s="57"/>
      <c r="E534" s="57"/>
      <c r="F534" s="57">
        <f t="shared" si="53"/>
        <v>467.6</v>
      </c>
      <c r="G534" s="106"/>
      <c r="H534" s="161">
        <v>0</v>
      </c>
      <c r="I534" s="54">
        <v>0</v>
      </c>
      <c r="J534" s="54">
        <f t="shared" si="54"/>
        <v>0</v>
      </c>
      <c r="K534" s="161">
        <f t="shared" si="52"/>
        <v>0</v>
      </c>
      <c r="L534" s="163">
        <v>0</v>
      </c>
    </row>
    <row r="535" spans="1:12" x14ac:dyDescent="0.2">
      <c r="A535" s="240">
        <f t="shared" si="55"/>
        <v>147</v>
      </c>
      <c r="B535" s="57" t="s">
        <v>789</v>
      </c>
      <c r="C535" s="57">
        <v>493.8</v>
      </c>
      <c r="D535" s="57"/>
      <c r="E535" s="57"/>
      <c r="F535" s="57">
        <f t="shared" si="53"/>
        <v>493.8</v>
      </c>
      <c r="G535" s="106"/>
      <c r="H535" s="161">
        <v>0</v>
      </c>
      <c r="I535" s="54">
        <v>0</v>
      </c>
      <c r="J535" s="54">
        <f t="shared" si="54"/>
        <v>0</v>
      </c>
      <c r="K535" s="161">
        <f t="shared" si="52"/>
        <v>0</v>
      </c>
      <c r="L535" s="163">
        <v>0</v>
      </c>
    </row>
    <row r="536" spans="1:12" x14ac:dyDescent="0.2">
      <c r="A536" s="240">
        <f t="shared" si="55"/>
        <v>148</v>
      </c>
      <c r="B536" s="57" t="s">
        <v>790</v>
      </c>
      <c r="C536" s="57">
        <v>515.79999999999995</v>
      </c>
      <c r="D536" s="57"/>
      <c r="E536" s="57"/>
      <c r="F536" s="57">
        <f t="shared" si="53"/>
        <v>515.79999999999995</v>
      </c>
      <c r="G536" s="106"/>
      <c r="H536" s="161">
        <v>0</v>
      </c>
      <c r="I536" s="54">
        <v>0</v>
      </c>
      <c r="J536" s="54">
        <f t="shared" si="54"/>
        <v>0</v>
      </c>
      <c r="K536" s="161">
        <f t="shared" si="52"/>
        <v>0</v>
      </c>
      <c r="L536" s="163">
        <v>0</v>
      </c>
    </row>
    <row r="537" spans="1:12" x14ac:dyDescent="0.2">
      <c r="A537" s="240">
        <f t="shared" si="55"/>
        <v>149</v>
      </c>
      <c r="B537" s="57" t="s">
        <v>791</v>
      </c>
      <c r="C537" s="57">
        <v>1334.9</v>
      </c>
      <c r="D537" s="57"/>
      <c r="E537" s="57"/>
      <c r="F537" s="57">
        <f t="shared" si="53"/>
        <v>1334.9</v>
      </c>
      <c r="G537" s="106"/>
      <c r="H537" s="161">
        <v>0</v>
      </c>
      <c r="I537" s="54">
        <v>0</v>
      </c>
      <c r="J537" s="54">
        <f t="shared" si="54"/>
        <v>0</v>
      </c>
      <c r="K537" s="161">
        <f t="shared" si="52"/>
        <v>0</v>
      </c>
      <c r="L537" s="163">
        <v>0</v>
      </c>
    </row>
    <row r="538" spans="1:12" x14ac:dyDescent="0.2">
      <c r="A538" s="240">
        <f t="shared" si="55"/>
        <v>150</v>
      </c>
      <c r="B538" s="57" t="s">
        <v>792</v>
      </c>
      <c r="C538" s="57">
        <v>418.1</v>
      </c>
      <c r="D538" s="57"/>
      <c r="E538" s="57"/>
      <c r="F538" s="57">
        <f t="shared" si="53"/>
        <v>418.1</v>
      </c>
      <c r="G538" s="106"/>
      <c r="H538" s="161">
        <v>0</v>
      </c>
      <c r="I538" s="54">
        <v>0</v>
      </c>
      <c r="J538" s="54">
        <f t="shared" si="54"/>
        <v>0</v>
      </c>
      <c r="K538" s="161">
        <f t="shared" si="52"/>
        <v>0</v>
      </c>
      <c r="L538" s="163">
        <v>0</v>
      </c>
    </row>
    <row r="539" spans="1:12" x14ac:dyDescent="0.2">
      <c r="A539" s="240">
        <f t="shared" si="55"/>
        <v>151</v>
      </c>
      <c r="B539" s="57" t="s">
        <v>793</v>
      </c>
      <c r="C539" s="57">
        <v>496.6</v>
      </c>
      <c r="D539" s="57"/>
      <c r="E539" s="57"/>
      <c r="F539" s="57">
        <f t="shared" si="53"/>
        <v>496.6</v>
      </c>
      <c r="G539" s="106"/>
      <c r="H539" s="161">
        <v>0</v>
      </c>
      <c r="I539" s="54">
        <v>0</v>
      </c>
      <c r="J539" s="54">
        <f t="shared" si="54"/>
        <v>0</v>
      </c>
      <c r="K539" s="161">
        <f t="shared" si="52"/>
        <v>0</v>
      </c>
      <c r="L539" s="163">
        <v>0</v>
      </c>
    </row>
    <row r="540" spans="1:12" x14ac:dyDescent="0.2">
      <c r="A540" s="240">
        <f t="shared" si="55"/>
        <v>152</v>
      </c>
      <c r="B540" s="57" t="s">
        <v>794</v>
      </c>
      <c r="C540" s="57">
        <v>357.5</v>
      </c>
      <c r="D540" s="57"/>
      <c r="E540" s="57"/>
      <c r="F540" s="57">
        <f t="shared" si="53"/>
        <v>357.5</v>
      </c>
      <c r="G540" s="106"/>
      <c r="H540" s="161">
        <v>0</v>
      </c>
      <c r="I540" s="54">
        <v>0</v>
      </c>
      <c r="J540" s="54">
        <f t="shared" si="54"/>
        <v>0</v>
      </c>
      <c r="K540" s="161">
        <f t="shared" si="52"/>
        <v>0</v>
      </c>
      <c r="L540" s="163">
        <v>0</v>
      </c>
    </row>
    <row r="541" spans="1:12" x14ac:dyDescent="0.2">
      <c r="A541" s="240">
        <f t="shared" si="55"/>
        <v>153</v>
      </c>
      <c r="B541" s="57" t="s">
        <v>795</v>
      </c>
      <c r="C541" s="57">
        <v>325.89999999999998</v>
      </c>
      <c r="D541" s="57"/>
      <c r="E541" s="57"/>
      <c r="F541" s="57">
        <f t="shared" si="53"/>
        <v>325.89999999999998</v>
      </c>
      <c r="G541" s="106"/>
      <c r="H541" s="161">
        <v>0</v>
      </c>
      <c r="I541" s="54">
        <v>0</v>
      </c>
      <c r="J541" s="54">
        <f t="shared" si="54"/>
        <v>0</v>
      </c>
      <c r="K541" s="161">
        <f t="shared" si="52"/>
        <v>0</v>
      </c>
      <c r="L541" s="163">
        <v>0</v>
      </c>
    </row>
    <row r="542" spans="1:12" x14ac:dyDescent="0.2">
      <c r="A542" s="240">
        <f t="shared" si="55"/>
        <v>154</v>
      </c>
      <c r="B542" s="57" t="s">
        <v>796</v>
      </c>
      <c r="C542" s="57">
        <v>451.9</v>
      </c>
      <c r="D542" s="57"/>
      <c r="E542" s="57"/>
      <c r="F542" s="57">
        <f t="shared" si="53"/>
        <v>451.9</v>
      </c>
      <c r="G542" s="106"/>
      <c r="H542" s="161">
        <v>0</v>
      </c>
      <c r="I542" s="54">
        <v>0</v>
      </c>
      <c r="J542" s="54">
        <f t="shared" si="54"/>
        <v>0</v>
      </c>
      <c r="K542" s="161">
        <f t="shared" si="52"/>
        <v>0</v>
      </c>
      <c r="L542" s="163">
        <v>0</v>
      </c>
    </row>
    <row r="543" spans="1:12" x14ac:dyDescent="0.2">
      <c r="A543" s="240">
        <f t="shared" si="55"/>
        <v>155</v>
      </c>
      <c r="B543" s="57" t="s">
        <v>797</v>
      </c>
      <c r="C543" s="57">
        <v>766.2</v>
      </c>
      <c r="D543" s="57"/>
      <c r="E543" s="57"/>
      <c r="F543" s="57">
        <f t="shared" si="53"/>
        <v>766.2</v>
      </c>
      <c r="G543" s="106"/>
      <c r="H543" s="161">
        <v>0</v>
      </c>
      <c r="I543" s="54">
        <v>0</v>
      </c>
      <c r="J543" s="54">
        <f t="shared" si="54"/>
        <v>0</v>
      </c>
      <c r="K543" s="161">
        <f t="shared" si="52"/>
        <v>0</v>
      </c>
      <c r="L543" s="163">
        <v>0</v>
      </c>
    </row>
    <row r="544" spans="1:12" x14ac:dyDescent="0.2">
      <c r="A544" s="240">
        <f t="shared" si="55"/>
        <v>156</v>
      </c>
      <c r="B544" s="57" t="s">
        <v>798</v>
      </c>
      <c r="C544" s="57">
        <v>402.2</v>
      </c>
      <c r="D544" s="57"/>
      <c r="E544" s="57">
        <v>61</v>
      </c>
      <c r="F544" s="57">
        <f t="shared" si="53"/>
        <v>463.2</v>
      </c>
      <c r="G544" s="106"/>
      <c r="H544" s="161">
        <v>0</v>
      </c>
      <c r="I544" s="54">
        <v>0</v>
      </c>
      <c r="J544" s="54">
        <f t="shared" si="54"/>
        <v>0</v>
      </c>
      <c r="K544" s="161">
        <f t="shared" si="52"/>
        <v>0</v>
      </c>
      <c r="L544" s="163">
        <v>0</v>
      </c>
    </row>
    <row r="545" spans="1:12" x14ac:dyDescent="0.2">
      <c r="A545" s="240">
        <f t="shared" si="55"/>
        <v>157</v>
      </c>
      <c r="B545" s="57" t="s">
        <v>799</v>
      </c>
      <c r="C545" s="57">
        <v>578.1</v>
      </c>
      <c r="D545" s="57"/>
      <c r="E545" s="57"/>
      <c r="F545" s="57">
        <f t="shared" si="53"/>
        <v>578.1</v>
      </c>
      <c r="G545" s="106"/>
      <c r="H545" s="161">
        <v>0</v>
      </c>
      <c r="I545" s="54">
        <v>0</v>
      </c>
      <c r="J545" s="54">
        <f t="shared" si="54"/>
        <v>0</v>
      </c>
      <c r="K545" s="161">
        <f t="shared" si="52"/>
        <v>0</v>
      </c>
      <c r="L545" s="163">
        <v>0</v>
      </c>
    </row>
    <row r="546" spans="1:12" x14ac:dyDescent="0.2">
      <c r="A546" s="240">
        <f t="shared" si="55"/>
        <v>158</v>
      </c>
      <c r="B546" s="57" t="s">
        <v>800</v>
      </c>
      <c r="C546" s="57">
        <v>567.29999999999995</v>
      </c>
      <c r="D546" s="57"/>
      <c r="E546" s="57">
        <v>96.7</v>
      </c>
      <c r="F546" s="57">
        <f t="shared" si="53"/>
        <v>664</v>
      </c>
      <c r="G546" s="106"/>
      <c r="H546" s="161">
        <v>0</v>
      </c>
      <c r="I546" s="54">
        <v>0</v>
      </c>
      <c r="J546" s="54">
        <f t="shared" si="54"/>
        <v>0</v>
      </c>
      <c r="K546" s="161">
        <f t="shared" si="52"/>
        <v>0</v>
      </c>
      <c r="L546" s="163">
        <v>0</v>
      </c>
    </row>
    <row r="547" spans="1:12" x14ac:dyDescent="0.2">
      <c r="A547" s="240">
        <f t="shared" si="55"/>
        <v>159</v>
      </c>
      <c r="B547" s="57" t="s">
        <v>801</v>
      </c>
      <c r="C547" s="57">
        <v>4428.7</v>
      </c>
      <c r="D547" s="57"/>
      <c r="E547" s="57">
        <v>319.5</v>
      </c>
      <c r="F547" s="57">
        <f t="shared" si="53"/>
        <v>4748.2</v>
      </c>
      <c r="G547" s="106"/>
      <c r="H547" s="161">
        <v>0</v>
      </c>
      <c r="I547" s="54">
        <v>0</v>
      </c>
      <c r="J547" s="54">
        <f t="shared" si="54"/>
        <v>0</v>
      </c>
      <c r="K547" s="161">
        <f t="shared" si="52"/>
        <v>0</v>
      </c>
      <c r="L547" s="163">
        <v>0</v>
      </c>
    </row>
    <row r="548" spans="1:12" x14ac:dyDescent="0.2">
      <c r="A548" s="240">
        <f t="shared" si="55"/>
        <v>160</v>
      </c>
      <c r="B548" s="57" t="s">
        <v>802</v>
      </c>
      <c r="C548" s="57">
        <v>231</v>
      </c>
      <c r="D548" s="57"/>
      <c r="E548" s="57"/>
      <c r="F548" s="57">
        <f t="shared" si="53"/>
        <v>231</v>
      </c>
      <c r="G548" s="106"/>
      <c r="H548" s="161">
        <v>0</v>
      </c>
      <c r="I548" s="54">
        <v>0</v>
      </c>
      <c r="J548" s="54">
        <f t="shared" si="54"/>
        <v>0</v>
      </c>
      <c r="K548" s="161">
        <f t="shared" si="52"/>
        <v>0</v>
      </c>
      <c r="L548" s="163">
        <v>0</v>
      </c>
    </row>
    <row r="549" spans="1:12" x14ac:dyDescent="0.2">
      <c r="A549" s="240">
        <f t="shared" si="55"/>
        <v>161</v>
      </c>
      <c r="B549" s="57" t="s">
        <v>803</v>
      </c>
      <c r="C549" s="57">
        <v>260.2</v>
      </c>
      <c r="D549" s="57"/>
      <c r="E549" s="57"/>
      <c r="F549" s="57">
        <f t="shared" si="53"/>
        <v>260.2</v>
      </c>
      <c r="G549" s="106"/>
      <c r="H549" s="161">
        <v>0</v>
      </c>
      <c r="I549" s="54">
        <v>0</v>
      </c>
      <c r="J549" s="54">
        <f t="shared" si="54"/>
        <v>0</v>
      </c>
      <c r="K549" s="161">
        <f t="shared" si="52"/>
        <v>0</v>
      </c>
      <c r="L549" s="163">
        <v>0</v>
      </c>
    </row>
    <row r="550" spans="1:12" x14ac:dyDescent="0.2">
      <c r="A550" s="240">
        <f t="shared" si="55"/>
        <v>162</v>
      </c>
      <c r="B550" s="57" t="s">
        <v>1435</v>
      </c>
      <c r="C550" s="81">
        <v>678.5</v>
      </c>
      <c r="D550" s="81"/>
      <c r="E550" s="81"/>
      <c r="F550" s="81">
        <f t="shared" si="53"/>
        <v>678.5</v>
      </c>
      <c r="G550" s="106"/>
      <c r="H550" s="161">
        <f>G550*1921.89</f>
        <v>0</v>
      </c>
      <c r="I550" s="54">
        <f t="shared" ref="I550:I613" si="56">H550*0.3677</f>
        <v>0</v>
      </c>
      <c r="J550" s="54">
        <f t="shared" si="54"/>
        <v>0</v>
      </c>
      <c r="K550" s="161">
        <f t="shared" si="52"/>
        <v>0</v>
      </c>
      <c r="L550" s="163">
        <f t="shared" ref="L550:L581" si="57">(H550+I550+J550+K550)/F550</f>
        <v>0</v>
      </c>
    </row>
    <row r="551" spans="1:12" x14ac:dyDescent="0.2">
      <c r="A551" s="240">
        <f t="shared" si="55"/>
        <v>163</v>
      </c>
      <c r="B551" s="57" t="s">
        <v>1436</v>
      </c>
      <c r="C551" s="81">
        <v>713</v>
      </c>
      <c r="D551" s="81">
        <v>20</v>
      </c>
      <c r="E551" s="81"/>
      <c r="F551" s="81">
        <f t="shared" si="53"/>
        <v>733</v>
      </c>
      <c r="G551" s="106"/>
      <c r="H551" s="161">
        <f t="shared" ref="H551:H614" si="58">G551*1921.89</f>
        <v>0</v>
      </c>
      <c r="I551" s="54">
        <f t="shared" si="56"/>
        <v>0</v>
      </c>
      <c r="J551" s="54">
        <f t="shared" si="54"/>
        <v>0</v>
      </c>
      <c r="K551" s="161">
        <f t="shared" si="52"/>
        <v>0</v>
      </c>
      <c r="L551" s="163">
        <f t="shared" si="57"/>
        <v>0</v>
      </c>
    </row>
    <row r="552" spans="1:12" x14ac:dyDescent="0.2">
      <c r="A552" s="240">
        <f t="shared" si="55"/>
        <v>164</v>
      </c>
      <c r="B552" s="57" t="s">
        <v>1437</v>
      </c>
      <c r="C552" s="81">
        <v>922.8</v>
      </c>
      <c r="D552" s="81"/>
      <c r="E552" s="81"/>
      <c r="F552" s="81">
        <f t="shared" si="53"/>
        <v>922.8</v>
      </c>
      <c r="G552" s="106"/>
      <c r="H552" s="161">
        <f t="shared" si="58"/>
        <v>0</v>
      </c>
      <c r="I552" s="54">
        <f t="shared" si="56"/>
        <v>0</v>
      </c>
      <c r="J552" s="54">
        <f t="shared" si="54"/>
        <v>0</v>
      </c>
      <c r="K552" s="161">
        <f t="shared" si="52"/>
        <v>0</v>
      </c>
      <c r="L552" s="163">
        <f t="shared" si="57"/>
        <v>0</v>
      </c>
    </row>
    <row r="553" spans="1:12" x14ac:dyDescent="0.2">
      <c r="A553" s="240">
        <f t="shared" si="55"/>
        <v>165</v>
      </c>
      <c r="B553" s="57" t="s">
        <v>1438</v>
      </c>
      <c r="C553" s="81">
        <v>396.9</v>
      </c>
      <c r="D553" s="81"/>
      <c r="E553" s="81"/>
      <c r="F553" s="81">
        <f t="shared" si="53"/>
        <v>396.9</v>
      </c>
      <c r="G553" s="106"/>
      <c r="H553" s="161">
        <f t="shared" si="58"/>
        <v>0</v>
      </c>
      <c r="I553" s="54">
        <f t="shared" si="56"/>
        <v>0</v>
      </c>
      <c r="J553" s="54">
        <f t="shared" si="54"/>
        <v>0</v>
      </c>
      <c r="K553" s="161">
        <f t="shared" si="52"/>
        <v>0</v>
      </c>
      <c r="L553" s="163">
        <f t="shared" si="57"/>
        <v>0</v>
      </c>
    </row>
    <row r="554" spans="1:12" x14ac:dyDescent="0.2">
      <c r="A554" s="240">
        <f t="shared" si="55"/>
        <v>166</v>
      </c>
      <c r="B554" s="57" t="s">
        <v>1439</v>
      </c>
      <c r="C554" s="81">
        <v>817.4</v>
      </c>
      <c r="D554" s="81">
        <v>44.7</v>
      </c>
      <c r="E554" s="81">
        <v>29.9</v>
      </c>
      <c r="F554" s="81">
        <f t="shared" si="53"/>
        <v>892</v>
      </c>
      <c r="G554" s="106"/>
      <c r="H554" s="161">
        <f t="shared" si="58"/>
        <v>0</v>
      </c>
      <c r="I554" s="54">
        <f t="shared" si="56"/>
        <v>0</v>
      </c>
      <c r="J554" s="54">
        <f t="shared" si="54"/>
        <v>0</v>
      </c>
      <c r="K554" s="161">
        <f t="shared" si="52"/>
        <v>0</v>
      </c>
      <c r="L554" s="163">
        <f t="shared" si="57"/>
        <v>0</v>
      </c>
    </row>
    <row r="555" spans="1:12" x14ac:dyDescent="0.2">
      <c r="A555" s="240">
        <f t="shared" si="55"/>
        <v>167</v>
      </c>
      <c r="B555" s="57" t="s">
        <v>1440</v>
      </c>
      <c r="C555" s="81">
        <v>872.1</v>
      </c>
      <c r="D555" s="81"/>
      <c r="E555" s="81"/>
      <c r="F555" s="81">
        <f t="shared" si="53"/>
        <v>872.1</v>
      </c>
      <c r="G555" s="106"/>
      <c r="H555" s="161">
        <f t="shared" si="58"/>
        <v>0</v>
      </c>
      <c r="I555" s="54">
        <f t="shared" si="56"/>
        <v>0</v>
      </c>
      <c r="J555" s="54">
        <f t="shared" si="54"/>
        <v>0</v>
      </c>
      <c r="K555" s="161">
        <f t="shared" si="52"/>
        <v>0</v>
      </c>
      <c r="L555" s="163">
        <f t="shared" si="57"/>
        <v>0</v>
      </c>
    </row>
    <row r="556" spans="1:12" x14ac:dyDescent="0.2">
      <c r="A556" s="240">
        <f t="shared" si="55"/>
        <v>168</v>
      </c>
      <c r="B556" s="57" t="s">
        <v>1441</v>
      </c>
      <c r="C556" s="81">
        <v>654.1</v>
      </c>
      <c r="D556" s="81"/>
      <c r="E556" s="81">
        <v>31.8</v>
      </c>
      <c r="F556" s="81">
        <f t="shared" si="53"/>
        <v>685.9</v>
      </c>
      <c r="G556" s="106"/>
      <c r="H556" s="161">
        <f t="shared" si="58"/>
        <v>0</v>
      </c>
      <c r="I556" s="54">
        <f t="shared" si="56"/>
        <v>0</v>
      </c>
      <c r="J556" s="54">
        <f t="shared" si="54"/>
        <v>0</v>
      </c>
      <c r="K556" s="161">
        <f t="shared" ref="K556:K619" si="59">G556*408.88</f>
        <v>0</v>
      </c>
      <c r="L556" s="163">
        <f t="shared" si="57"/>
        <v>0</v>
      </c>
    </row>
    <row r="557" spans="1:12" x14ac:dyDescent="0.2">
      <c r="A557" s="240">
        <f t="shared" si="55"/>
        <v>169</v>
      </c>
      <c r="B557" s="57" t="s">
        <v>1442</v>
      </c>
      <c r="C557" s="81">
        <v>253.3</v>
      </c>
      <c r="D557" s="81">
        <v>10.1</v>
      </c>
      <c r="E557" s="81"/>
      <c r="F557" s="81">
        <f t="shared" si="53"/>
        <v>263.40000000000003</v>
      </c>
      <c r="G557" s="106"/>
      <c r="H557" s="161">
        <f t="shared" si="58"/>
        <v>0</v>
      </c>
      <c r="I557" s="54">
        <f t="shared" si="56"/>
        <v>0</v>
      </c>
      <c r="J557" s="54">
        <f t="shared" si="54"/>
        <v>0</v>
      </c>
      <c r="K557" s="161">
        <f t="shared" si="59"/>
        <v>0</v>
      </c>
      <c r="L557" s="163">
        <f t="shared" si="57"/>
        <v>0</v>
      </c>
    </row>
    <row r="558" spans="1:12" x14ac:dyDescent="0.2">
      <c r="A558" s="240">
        <f t="shared" si="55"/>
        <v>170</v>
      </c>
      <c r="B558" s="57" t="s">
        <v>1443</v>
      </c>
      <c r="C558" s="81">
        <v>603.79999999999995</v>
      </c>
      <c r="D558" s="81"/>
      <c r="E558" s="81"/>
      <c r="F558" s="81">
        <f t="shared" si="53"/>
        <v>603.79999999999995</v>
      </c>
      <c r="G558" s="106"/>
      <c r="H558" s="161">
        <f t="shared" si="58"/>
        <v>0</v>
      </c>
      <c r="I558" s="54">
        <f t="shared" si="56"/>
        <v>0</v>
      </c>
      <c r="J558" s="54">
        <f t="shared" si="54"/>
        <v>0</v>
      </c>
      <c r="K558" s="161">
        <f t="shared" si="59"/>
        <v>0</v>
      </c>
      <c r="L558" s="163">
        <f t="shared" si="57"/>
        <v>0</v>
      </c>
    </row>
    <row r="559" spans="1:12" x14ac:dyDescent="0.2">
      <c r="A559" s="240">
        <f t="shared" si="55"/>
        <v>171</v>
      </c>
      <c r="B559" s="57" t="s">
        <v>1444</v>
      </c>
      <c r="C559" s="81">
        <v>664</v>
      </c>
      <c r="D559" s="81">
        <v>24.3</v>
      </c>
      <c r="E559" s="81"/>
      <c r="F559" s="81">
        <f t="shared" si="53"/>
        <v>688.3</v>
      </c>
      <c r="G559" s="106"/>
      <c r="H559" s="161">
        <f t="shared" si="58"/>
        <v>0</v>
      </c>
      <c r="I559" s="54">
        <f t="shared" si="56"/>
        <v>0</v>
      </c>
      <c r="J559" s="54">
        <f t="shared" si="54"/>
        <v>0</v>
      </c>
      <c r="K559" s="161">
        <f t="shared" si="59"/>
        <v>0</v>
      </c>
      <c r="L559" s="163">
        <f t="shared" si="57"/>
        <v>0</v>
      </c>
    </row>
    <row r="560" spans="1:12" x14ac:dyDescent="0.2">
      <c r="A560" s="240">
        <f t="shared" si="55"/>
        <v>172</v>
      </c>
      <c r="B560" s="57" t="s">
        <v>1445</v>
      </c>
      <c r="C560" s="81">
        <v>621.6</v>
      </c>
      <c r="D560" s="81"/>
      <c r="E560" s="81"/>
      <c r="F560" s="81">
        <f t="shared" si="53"/>
        <v>621.6</v>
      </c>
      <c r="G560" s="106"/>
      <c r="H560" s="161">
        <f t="shared" si="58"/>
        <v>0</v>
      </c>
      <c r="I560" s="54">
        <f t="shared" si="56"/>
        <v>0</v>
      </c>
      <c r="J560" s="54">
        <f t="shared" si="54"/>
        <v>0</v>
      </c>
      <c r="K560" s="161">
        <f t="shared" si="59"/>
        <v>0</v>
      </c>
      <c r="L560" s="163">
        <f t="shared" si="57"/>
        <v>0</v>
      </c>
    </row>
    <row r="561" spans="1:12" x14ac:dyDescent="0.2">
      <c r="A561" s="240">
        <f t="shared" si="55"/>
        <v>173</v>
      </c>
      <c r="B561" s="57" t="s">
        <v>1446</v>
      </c>
      <c r="C561" s="81">
        <v>547.1</v>
      </c>
      <c r="D561" s="81">
        <v>23.2</v>
      </c>
      <c r="E561" s="81"/>
      <c r="F561" s="81">
        <f t="shared" si="53"/>
        <v>570.30000000000007</v>
      </c>
      <c r="G561" s="106"/>
      <c r="H561" s="161">
        <f t="shared" si="58"/>
        <v>0</v>
      </c>
      <c r="I561" s="54">
        <f t="shared" si="56"/>
        <v>0</v>
      </c>
      <c r="J561" s="54">
        <f t="shared" si="54"/>
        <v>0</v>
      </c>
      <c r="K561" s="161">
        <f t="shared" si="59"/>
        <v>0</v>
      </c>
      <c r="L561" s="163">
        <f t="shared" si="57"/>
        <v>0</v>
      </c>
    </row>
    <row r="562" spans="1:12" x14ac:dyDescent="0.2">
      <c r="A562" s="240">
        <f t="shared" si="55"/>
        <v>174</v>
      </c>
      <c r="B562" s="57" t="s">
        <v>1447</v>
      </c>
      <c r="C562" s="81">
        <v>536.29999999999995</v>
      </c>
      <c r="D562" s="81"/>
      <c r="E562" s="81">
        <v>85.9</v>
      </c>
      <c r="F562" s="81">
        <f t="shared" si="53"/>
        <v>622.19999999999993</v>
      </c>
      <c r="G562" s="106"/>
      <c r="H562" s="161">
        <f t="shared" si="58"/>
        <v>0</v>
      </c>
      <c r="I562" s="54">
        <f t="shared" si="56"/>
        <v>0</v>
      </c>
      <c r="J562" s="54">
        <f t="shared" si="54"/>
        <v>0</v>
      </c>
      <c r="K562" s="161">
        <f t="shared" si="59"/>
        <v>0</v>
      </c>
      <c r="L562" s="163">
        <f t="shared" si="57"/>
        <v>0</v>
      </c>
    </row>
    <row r="563" spans="1:12" x14ac:dyDescent="0.2">
      <c r="A563" s="240">
        <f t="shared" si="55"/>
        <v>175</v>
      </c>
      <c r="B563" s="57" t="s">
        <v>1448</v>
      </c>
      <c r="C563" s="81">
        <v>523.03</v>
      </c>
      <c r="D563" s="81"/>
      <c r="E563" s="81"/>
      <c r="F563" s="81">
        <f t="shared" si="53"/>
        <v>523.03</v>
      </c>
      <c r="G563" s="106"/>
      <c r="H563" s="161">
        <f t="shared" si="58"/>
        <v>0</v>
      </c>
      <c r="I563" s="54">
        <f t="shared" si="56"/>
        <v>0</v>
      </c>
      <c r="J563" s="54">
        <f t="shared" si="54"/>
        <v>0</v>
      </c>
      <c r="K563" s="161">
        <f t="shared" si="59"/>
        <v>0</v>
      </c>
      <c r="L563" s="163">
        <f t="shared" si="57"/>
        <v>0</v>
      </c>
    </row>
    <row r="564" spans="1:12" x14ac:dyDescent="0.2">
      <c r="A564" s="240">
        <f t="shared" si="55"/>
        <v>176</v>
      </c>
      <c r="B564" s="57" t="s">
        <v>1449</v>
      </c>
      <c r="C564" s="81">
        <v>628.20000000000005</v>
      </c>
      <c r="D564" s="81"/>
      <c r="E564" s="81">
        <v>93.9</v>
      </c>
      <c r="F564" s="81">
        <f t="shared" si="53"/>
        <v>722.1</v>
      </c>
      <c r="G564" s="106"/>
      <c r="H564" s="161">
        <f t="shared" si="58"/>
        <v>0</v>
      </c>
      <c r="I564" s="54">
        <f t="shared" si="56"/>
        <v>0</v>
      </c>
      <c r="J564" s="54">
        <f t="shared" si="54"/>
        <v>0</v>
      </c>
      <c r="K564" s="161">
        <f t="shared" si="59"/>
        <v>0</v>
      </c>
      <c r="L564" s="163">
        <f t="shared" si="57"/>
        <v>0</v>
      </c>
    </row>
    <row r="565" spans="1:12" x14ac:dyDescent="0.2">
      <c r="A565" s="240">
        <f t="shared" si="55"/>
        <v>177</v>
      </c>
      <c r="B565" s="57" t="s">
        <v>1450</v>
      </c>
      <c r="C565" s="81">
        <v>570.4</v>
      </c>
      <c r="D565" s="81"/>
      <c r="E565" s="81"/>
      <c r="F565" s="81">
        <f t="shared" si="53"/>
        <v>570.4</v>
      </c>
      <c r="G565" s="106"/>
      <c r="H565" s="161">
        <f t="shared" si="58"/>
        <v>0</v>
      </c>
      <c r="I565" s="54">
        <f t="shared" si="56"/>
        <v>0</v>
      </c>
      <c r="J565" s="54">
        <f t="shared" si="54"/>
        <v>0</v>
      </c>
      <c r="K565" s="161">
        <f t="shared" si="59"/>
        <v>0</v>
      </c>
      <c r="L565" s="163">
        <f t="shared" si="57"/>
        <v>0</v>
      </c>
    </row>
    <row r="566" spans="1:12" x14ac:dyDescent="0.2">
      <c r="A566" s="240">
        <f t="shared" si="55"/>
        <v>178</v>
      </c>
      <c r="B566" s="57" t="s">
        <v>1451</v>
      </c>
      <c r="C566" s="81">
        <v>672.28</v>
      </c>
      <c r="D566" s="81">
        <v>45.9</v>
      </c>
      <c r="E566" s="81"/>
      <c r="F566" s="81">
        <f t="shared" si="53"/>
        <v>718.18</v>
      </c>
      <c r="G566" s="106"/>
      <c r="H566" s="161">
        <f t="shared" si="58"/>
        <v>0</v>
      </c>
      <c r="I566" s="54">
        <f t="shared" si="56"/>
        <v>0</v>
      </c>
      <c r="J566" s="54">
        <f t="shared" si="54"/>
        <v>0</v>
      </c>
      <c r="K566" s="161">
        <f t="shared" si="59"/>
        <v>0</v>
      </c>
      <c r="L566" s="163">
        <f t="shared" si="57"/>
        <v>0</v>
      </c>
    </row>
    <row r="567" spans="1:12" x14ac:dyDescent="0.2">
      <c r="A567" s="240">
        <f t="shared" si="55"/>
        <v>179</v>
      </c>
      <c r="B567" s="57" t="s">
        <v>1452</v>
      </c>
      <c r="C567" s="81">
        <v>862.5</v>
      </c>
      <c r="D567" s="81"/>
      <c r="E567" s="81"/>
      <c r="F567" s="81">
        <f t="shared" si="53"/>
        <v>862.5</v>
      </c>
      <c r="G567" s="106"/>
      <c r="H567" s="161">
        <f t="shared" si="58"/>
        <v>0</v>
      </c>
      <c r="I567" s="54">
        <f t="shared" si="56"/>
        <v>0</v>
      </c>
      <c r="J567" s="54">
        <f t="shared" si="54"/>
        <v>0</v>
      </c>
      <c r="K567" s="161">
        <f t="shared" si="59"/>
        <v>0</v>
      </c>
      <c r="L567" s="163">
        <f t="shared" si="57"/>
        <v>0</v>
      </c>
    </row>
    <row r="568" spans="1:12" x14ac:dyDescent="0.2">
      <c r="A568" s="240">
        <f t="shared" si="55"/>
        <v>180</v>
      </c>
      <c r="B568" s="57" t="s">
        <v>1453</v>
      </c>
      <c r="C568" s="81">
        <v>693.7</v>
      </c>
      <c r="D568" s="81">
        <v>26.4</v>
      </c>
      <c r="E568" s="81"/>
      <c r="F568" s="81">
        <f t="shared" si="53"/>
        <v>720.1</v>
      </c>
      <c r="G568" s="106"/>
      <c r="H568" s="161">
        <f t="shared" si="58"/>
        <v>0</v>
      </c>
      <c r="I568" s="54">
        <f t="shared" si="56"/>
        <v>0</v>
      </c>
      <c r="J568" s="54">
        <f t="shared" si="54"/>
        <v>0</v>
      </c>
      <c r="K568" s="161">
        <f t="shared" si="59"/>
        <v>0</v>
      </c>
      <c r="L568" s="163">
        <f t="shared" si="57"/>
        <v>0</v>
      </c>
    </row>
    <row r="569" spans="1:12" x14ac:dyDescent="0.2">
      <c r="A569" s="240">
        <f t="shared" si="55"/>
        <v>181</v>
      </c>
      <c r="B569" s="57" t="s">
        <v>1454</v>
      </c>
      <c r="C569" s="81">
        <v>689.6</v>
      </c>
      <c r="D569" s="81"/>
      <c r="E569" s="81"/>
      <c r="F569" s="81">
        <f t="shared" si="53"/>
        <v>689.6</v>
      </c>
      <c r="G569" s="106"/>
      <c r="H569" s="161">
        <f t="shared" si="58"/>
        <v>0</v>
      </c>
      <c r="I569" s="54">
        <f t="shared" si="56"/>
        <v>0</v>
      </c>
      <c r="J569" s="54">
        <f t="shared" si="54"/>
        <v>0</v>
      </c>
      <c r="K569" s="161">
        <f t="shared" si="59"/>
        <v>0</v>
      </c>
      <c r="L569" s="163">
        <f t="shared" si="57"/>
        <v>0</v>
      </c>
    </row>
    <row r="570" spans="1:12" x14ac:dyDescent="0.2">
      <c r="A570" s="240">
        <f t="shared" si="55"/>
        <v>182</v>
      </c>
      <c r="B570" s="57" t="s">
        <v>1455</v>
      </c>
      <c r="C570" s="81">
        <v>599</v>
      </c>
      <c r="D570" s="81"/>
      <c r="E570" s="81">
        <v>61.7</v>
      </c>
      <c r="F570" s="81">
        <f t="shared" si="53"/>
        <v>660.7</v>
      </c>
      <c r="G570" s="106"/>
      <c r="H570" s="161">
        <f t="shared" si="58"/>
        <v>0</v>
      </c>
      <c r="I570" s="54">
        <f t="shared" si="56"/>
        <v>0</v>
      </c>
      <c r="J570" s="54">
        <f t="shared" si="54"/>
        <v>0</v>
      </c>
      <c r="K570" s="161">
        <f t="shared" si="59"/>
        <v>0</v>
      </c>
      <c r="L570" s="163">
        <f t="shared" si="57"/>
        <v>0</v>
      </c>
    </row>
    <row r="571" spans="1:12" x14ac:dyDescent="0.2">
      <c r="A571" s="240">
        <f t="shared" si="55"/>
        <v>183</v>
      </c>
      <c r="B571" s="57" t="s">
        <v>1456</v>
      </c>
      <c r="C571" s="81">
        <v>502.6</v>
      </c>
      <c r="D571" s="81"/>
      <c r="E571" s="81">
        <v>53.9</v>
      </c>
      <c r="F571" s="81">
        <f t="shared" si="53"/>
        <v>556.5</v>
      </c>
      <c r="G571" s="106"/>
      <c r="H571" s="161">
        <f t="shared" si="58"/>
        <v>0</v>
      </c>
      <c r="I571" s="54">
        <f t="shared" si="56"/>
        <v>0</v>
      </c>
      <c r="J571" s="54">
        <f t="shared" si="54"/>
        <v>0</v>
      </c>
      <c r="K571" s="161">
        <f t="shared" si="59"/>
        <v>0</v>
      </c>
      <c r="L571" s="163">
        <f t="shared" si="57"/>
        <v>0</v>
      </c>
    </row>
    <row r="572" spans="1:12" x14ac:dyDescent="0.2">
      <c r="A572" s="240">
        <f t="shared" si="55"/>
        <v>184</v>
      </c>
      <c r="B572" s="57" t="s">
        <v>1457</v>
      </c>
      <c r="C572" s="81">
        <v>4995.63</v>
      </c>
      <c r="D572" s="81">
        <v>255.4</v>
      </c>
      <c r="E572" s="81">
        <v>189.6</v>
      </c>
      <c r="F572" s="81">
        <f t="shared" si="53"/>
        <v>5440.63</v>
      </c>
      <c r="G572" s="106"/>
      <c r="H572" s="161">
        <f t="shared" si="58"/>
        <v>0</v>
      </c>
      <c r="I572" s="54">
        <f t="shared" si="56"/>
        <v>0</v>
      </c>
      <c r="J572" s="54">
        <f t="shared" si="54"/>
        <v>0</v>
      </c>
      <c r="K572" s="161">
        <f t="shared" si="59"/>
        <v>0</v>
      </c>
      <c r="L572" s="163">
        <f t="shared" si="57"/>
        <v>0</v>
      </c>
    </row>
    <row r="573" spans="1:12" x14ac:dyDescent="0.2">
      <c r="A573" s="240">
        <f t="shared" si="55"/>
        <v>185</v>
      </c>
      <c r="B573" s="57" t="s">
        <v>1458</v>
      </c>
      <c r="C573" s="81">
        <v>574.70000000000005</v>
      </c>
      <c r="D573" s="81">
        <v>14</v>
      </c>
      <c r="E573" s="81"/>
      <c r="F573" s="81">
        <f t="shared" si="53"/>
        <v>588.70000000000005</v>
      </c>
      <c r="G573" s="106"/>
      <c r="H573" s="161">
        <f t="shared" si="58"/>
        <v>0</v>
      </c>
      <c r="I573" s="54">
        <f t="shared" si="56"/>
        <v>0</v>
      </c>
      <c r="J573" s="54">
        <f t="shared" si="54"/>
        <v>0</v>
      </c>
      <c r="K573" s="161">
        <f t="shared" si="59"/>
        <v>0</v>
      </c>
      <c r="L573" s="163">
        <f t="shared" si="57"/>
        <v>0</v>
      </c>
    </row>
    <row r="574" spans="1:12" x14ac:dyDescent="0.2">
      <c r="A574" s="240">
        <f t="shared" si="55"/>
        <v>186</v>
      </c>
      <c r="B574" s="57" t="s">
        <v>1459</v>
      </c>
      <c r="C574" s="81">
        <v>666.7</v>
      </c>
      <c r="D574" s="81"/>
      <c r="E574" s="81">
        <v>37.9</v>
      </c>
      <c r="F574" s="81">
        <f t="shared" ref="F574:F637" si="60">C574+D574+E574</f>
        <v>704.6</v>
      </c>
      <c r="G574" s="106"/>
      <c r="H574" s="161">
        <f t="shared" si="58"/>
        <v>0</v>
      </c>
      <c r="I574" s="54">
        <f t="shared" si="56"/>
        <v>0</v>
      </c>
      <c r="J574" s="54">
        <f t="shared" si="54"/>
        <v>0</v>
      </c>
      <c r="K574" s="161">
        <f t="shared" si="59"/>
        <v>0</v>
      </c>
      <c r="L574" s="163">
        <f t="shared" si="57"/>
        <v>0</v>
      </c>
    </row>
    <row r="575" spans="1:12" x14ac:dyDescent="0.2">
      <c r="A575" s="240">
        <f t="shared" si="55"/>
        <v>187</v>
      </c>
      <c r="B575" s="57" t="s">
        <v>1460</v>
      </c>
      <c r="C575" s="81">
        <v>663.6</v>
      </c>
      <c r="D575" s="81"/>
      <c r="E575" s="81"/>
      <c r="F575" s="81">
        <f t="shared" si="60"/>
        <v>663.6</v>
      </c>
      <c r="G575" s="106"/>
      <c r="H575" s="161">
        <f t="shared" si="58"/>
        <v>0</v>
      </c>
      <c r="I575" s="54">
        <f t="shared" si="56"/>
        <v>0</v>
      </c>
      <c r="J575" s="54">
        <f t="shared" si="54"/>
        <v>0</v>
      </c>
      <c r="K575" s="161">
        <f t="shared" si="59"/>
        <v>0</v>
      </c>
      <c r="L575" s="163">
        <f t="shared" si="57"/>
        <v>0</v>
      </c>
    </row>
    <row r="576" spans="1:12" x14ac:dyDescent="0.2">
      <c r="A576" s="240">
        <f t="shared" si="55"/>
        <v>188</v>
      </c>
      <c r="B576" s="57" t="s">
        <v>1461</v>
      </c>
      <c r="C576" s="81">
        <v>693.2</v>
      </c>
      <c r="D576" s="81"/>
      <c r="E576" s="81"/>
      <c r="F576" s="81">
        <f t="shared" si="60"/>
        <v>693.2</v>
      </c>
      <c r="G576" s="106"/>
      <c r="H576" s="161">
        <f t="shared" si="58"/>
        <v>0</v>
      </c>
      <c r="I576" s="54">
        <f t="shared" si="56"/>
        <v>0</v>
      </c>
      <c r="J576" s="54">
        <f t="shared" si="54"/>
        <v>0</v>
      </c>
      <c r="K576" s="161">
        <f t="shared" si="59"/>
        <v>0</v>
      </c>
      <c r="L576" s="163">
        <f t="shared" si="57"/>
        <v>0</v>
      </c>
    </row>
    <row r="577" spans="1:12" x14ac:dyDescent="0.2">
      <c r="A577" s="240">
        <f t="shared" si="55"/>
        <v>189</v>
      </c>
      <c r="B577" s="57" t="s">
        <v>1462</v>
      </c>
      <c r="C577" s="81">
        <v>777.3</v>
      </c>
      <c r="D577" s="81"/>
      <c r="E577" s="81">
        <v>88.3</v>
      </c>
      <c r="F577" s="81">
        <f t="shared" si="60"/>
        <v>865.59999999999991</v>
      </c>
      <c r="G577" s="106"/>
      <c r="H577" s="161">
        <f t="shared" si="58"/>
        <v>0</v>
      </c>
      <c r="I577" s="54">
        <f t="shared" si="56"/>
        <v>0</v>
      </c>
      <c r="J577" s="54">
        <f t="shared" si="54"/>
        <v>0</v>
      </c>
      <c r="K577" s="161">
        <f t="shared" si="59"/>
        <v>0</v>
      </c>
      <c r="L577" s="163">
        <f t="shared" si="57"/>
        <v>0</v>
      </c>
    </row>
    <row r="578" spans="1:12" x14ac:dyDescent="0.2">
      <c r="A578" s="240">
        <f t="shared" si="55"/>
        <v>190</v>
      </c>
      <c r="B578" s="57" t="s">
        <v>1463</v>
      </c>
      <c r="C578" s="81">
        <v>635.6</v>
      </c>
      <c r="D578" s="81"/>
      <c r="E578" s="81"/>
      <c r="F578" s="81">
        <f t="shared" si="60"/>
        <v>635.6</v>
      </c>
      <c r="G578" s="106"/>
      <c r="H578" s="161">
        <f t="shared" si="58"/>
        <v>0</v>
      </c>
      <c r="I578" s="54">
        <f t="shared" si="56"/>
        <v>0</v>
      </c>
      <c r="J578" s="54">
        <f t="shared" si="54"/>
        <v>0</v>
      </c>
      <c r="K578" s="161">
        <f t="shared" si="59"/>
        <v>0</v>
      </c>
      <c r="L578" s="163">
        <f t="shared" si="57"/>
        <v>0</v>
      </c>
    </row>
    <row r="579" spans="1:12" x14ac:dyDescent="0.2">
      <c r="A579" s="240">
        <f t="shared" si="55"/>
        <v>191</v>
      </c>
      <c r="B579" s="57" t="s">
        <v>1464</v>
      </c>
      <c r="C579" s="81">
        <v>504.2</v>
      </c>
      <c r="D579" s="81"/>
      <c r="E579" s="81"/>
      <c r="F579" s="81">
        <f t="shared" si="60"/>
        <v>504.2</v>
      </c>
      <c r="G579" s="106"/>
      <c r="H579" s="161">
        <f t="shared" si="58"/>
        <v>0</v>
      </c>
      <c r="I579" s="54">
        <f t="shared" si="56"/>
        <v>0</v>
      </c>
      <c r="J579" s="54">
        <f t="shared" si="54"/>
        <v>0</v>
      </c>
      <c r="K579" s="161">
        <f t="shared" si="59"/>
        <v>0</v>
      </c>
      <c r="L579" s="163">
        <f t="shared" si="57"/>
        <v>0</v>
      </c>
    </row>
    <row r="580" spans="1:12" x14ac:dyDescent="0.2">
      <c r="A580" s="240">
        <f t="shared" si="55"/>
        <v>192</v>
      </c>
      <c r="B580" s="57" t="s">
        <v>1465</v>
      </c>
      <c r="C580" s="81">
        <v>166</v>
      </c>
      <c r="D580" s="81"/>
      <c r="E580" s="81"/>
      <c r="F580" s="81">
        <f t="shared" si="60"/>
        <v>166</v>
      </c>
      <c r="G580" s="106"/>
      <c r="H580" s="161">
        <f t="shared" si="58"/>
        <v>0</v>
      </c>
      <c r="I580" s="54">
        <f t="shared" si="56"/>
        <v>0</v>
      </c>
      <c r="J580" s="54">
        <f t="shared" si="54"/>
        <v>0</v>
      </c>
      <c r="K580" s="161">
        <f t="shared" si="59"/>
        <v>0</v>
      </c>
      <c r="L580" s="163">
        <f t="shared" si="57"/>
        <v>0</v>
      </c>
    </row>
    <row r="581" spans="1:12" x14ac:dyDescent="0.2">
      <c r="A581" s="240">
        <f t="shared" si="55"/>
        <v>193</v>
      </c>
      <c r="B581" s="57" t="s">
        <v>1466</v>
      </c>
      <c r="C581" s="81">
        <v>588.9</v>
      </c>
      <c r="D581" s="81"/>
      <c r="E581" s="81"/>
      <c r="F581" s="81">
        <f t="shared" si="60"/>
        <v>588.9</v>
      </c>
      <c r="G581" s="106"/>
      <c r="H581" s="161">
        <f t="shared" si="58"/>
        <v>0</v>
      </c>
      <c r="I581" s="54">
        <f t="shared" si="56"/>
        <v>0</v>
      </c>
      <c r="J581" s="54">
        <f t="shared" ref="J581:J644" si="61">H581*0.21</f>
        <v>0</v>
      </c>
      <c r="K581" s="161">
        <f t="shared" si="59"/>
        <v>0</v>
      </c>
      <c r="L581" s="163">
        <f t="shared" si="57"/>
        <v>0</v>
      </c>
    </row>
    <row r="582" spans="1:12" x14ac:dyDescent="0.2">
      <c r="A582" s="240">
        <f t="shared" si="55"/>
        <v>194</v>
      </c>
      <c r="B582" s="57" t="s">
        <v>1467</v>
      </c>
      <c r="C582" s="81">
        <v>659.3</v>
      </c>
      <c r="D582" s="81"/>
      <c r="E582" s="81"/>
      <c r="F582" s="81">
        <f t="shared" si="60"/>
        <v>659.3</v>
      </c>
      <c r="G582" s="106"/>
      <c r="H582" s="161">
        <f t="shared" si="58"/>
        <v>0</v>
      </c>
      <c r="I582" s="54">
        <f t="shared" si="56"/>
        <v>0</v>
      </c>
      <c r="J582" s="54">
        <f t="shared" si="61"/>
        <v>0</v>
      </c>
      <c r="K582" s="161">
        <f t="shared" si="59"/>
        <v>0</v>
      </c>
      <c r="L582" s="163">
        <f t="shared" ref="L582:L613" si="62">(H582+I582+J582+K582)/F582</f>
        <v>0</v>
      </c>
    </row>
    <row r="583" spans="1:12" x14ac:dyDescent="0.2">
      <c r="A583" s="240">
        <f t="shared" ref="A583:A646" si="63">1+A582</f>
        <v>195</v>
      </c>
      <c r="B583" s="57" t="s">
        <v>1468</v>
      </c>
      <c r="C583" s="81">
        <v>199.6</v>
      </c>
      <c r="D583" s="81"/>
      <c r="E583" s="81"/>
      <c r="F583" s="81">
        <f t="shared" si="60"/>
        <v>199.6</v>
      </c>
      <c r="G583" s="106"/>
      <c r="H583" s="161">
        <f t="shared" si="58"/>
        <v>0</v>
      </c>
      <c r="I583" s="54">
        <f t="shared" si="56"/>
        <v>0</v>
      </c>
      <c r="J583" s="54">
        <f t="shared" si="61"/>
        <v>0</v>
      </c>
      <c r="K583" s="161">
        <f t="shared" si="59"/>
        <v>0</v>
      </c>
      <c r="L583" s="163">
        <f t="shared" si="62"/>
        <v>0</v>
      </c>
    </row>
    <row r="584" spans="1:12" x14ac:dyDescent="0.2">
      <c r="A584" s="240">
        <f t="shared" si="63"/>
        <v>196</v>
      </c>
      <c r="B584" s="57" t="s">
        <v>1469</v>
      </c>
      <c r="C584" s="81">
        <v>826.4</v>
      </c>
      <c r="D584" s="81"/>
      <c r="E584" s="81"/>
      <c r="F584" s="81">
        <f t="shared" si="60"/>
        <v>826.4</v>
      </c>
      <c r="G584" s="106"/>
      <c r="H584" s="161">
        <f t="shared" si="58"/>
        <v>0</v>
      </c>
      <c r="I584" s="54">
        <f t="shared" si="56"/>
        <v>0</v>
      </c>
      <c r="J584" s="54">
        <f t="shared" si="61"/>
        <v>0</v>
      </c>
      <c r="K584" s="161">
        <f t="shared" si="59"/>
        <v>0</v>
      </c>
      <c r="L584" s="163">
        <f t="shared" si="62"/>
        <v>0</v>
      </c>
    </row>
    <row r="585" spans="1:12" x14ac:dyDescent="0.2">
      <c r="A585" s="240">
        <f t="shared" si="63"/>
        <v>197</v>
      </c>
      <c r="B585" s="57" t="s">
        <v>1470</v>
      </c>
      <c r="C585" s="81">
        <v>582.70000000000005</v>
      </c>
      <c r="D585" s="81"/>
      <c r="E585" s="81">
        <v>61.9</v>
      </c>
      <c r="F585" s="81">
        <f t="shared" si="60"/>
        <v>644.6</v>
      </c>
      <c r="G585" s="106"/>
      <c r="H585" s="161">
        <f t="shared" si="58"/>
        <v>0</v>
      </c>
      <c r="I585" s="54">
        <f t="shared" si="56"/>
        <v>0</v>
      </c>
      <c r="J585" s="54">
        <f t="shared" si="61"/>
        <v>0</v>
      </c>
      <c r="K585" s="161">
        <f t="shared" si="59"/>
        <v>0</v>
      </c>
      <c r="L585" s="163">
        <f t="shared" si="62"/>
        <v>0</v>
      </c>
    </row>
    <row r="586" spans="1:12" x14ac:dyDescent="0.2">
      <c r="A586" s="240">
        <f t="shared" si="63"/>
        <v>198</v>
      </c>
      <c r="B586" s="57" t="s">
        <v>1471</v>
      </c>
      <c r="C586" s="81">
        <v>358.4</v>
      </c>
      <c r="D586" s="81"/>
      <c r="E586" s="81">
        <v>54.6</v>
      </c>
      <c r="F586" s="81">
        <f t="shared" si="60"/>
        <v>413</v>
      </c>
      <c r="G586" s="106"/>
      <c r="H586" s="161">
        <f t="shared" si="58"/>
        <v>0</v>
      </c>
      <c r="I586" s="54">
        <f t="shared" si="56"/>
        <v>0</v>
      </c>
      <c r="J586" s="54">
        <f t="shared" si="61"/>
        <v>0</v>
      </c>
      <c r="K586" s="161">
        <f t="shared" si="59"/>
        <v>0</v>
      </c>
      <c r="L586" s="163">
        <f t="shared" si="62"/>
        <v>0</v>
      </c>
    </row>
    <row r="587" spans="1:12" x14ac:dyDescent="0.2">
      <c r="A587" s="240">
        <f t="shared" si="63"/>
        <v>199</v>
      </c>
      <c r="B587" s="57" t="s">
        <v>1472</v>
      </c>
      <c r="C587" s="81">
        <v>708.8</v>
      </c>
      <c r="D587" s="81"/>
      <c r="E587" s="81">
        <v>106.4</v>
      </c>
      <c r="F587" s="81">
        <f t="shared" si="60"/>
        <v>815.19999999999993</v>
      </c>
      <c r="G587" s="106"/>
      <c r="H587" s="161">
        <f t="shared" si="58"/>
        <v>0</v>
      </c>
      <c r="I587" s="54">
        <f t="shared" si="56"/>
        <v>0</v>
      </c>
      <c r="J587" s="54">
        <f t="shared" si="61"/>
        <v>0</v>
      </c>
      <c r="K587" s="161">
        <f t="shared" si="59"/>
        <v>0</v>
      </c>
      <c r="L587" s="163">
        <f t="shared" si="62"/>
        <v>0</v>
      </c>
    </row>
    <row r="588" spans="1:12" x14ac:dyDescent="0.2">
      <c r="A588" s="240">
        <f t="shared" si="63"/>
        <v>200</v>
      </c>
      <c r="B588" s="57" t="s">
        <v>1473</v>
      </c>
      <c r="C588" s="81">
        <v>520.55999999999995</v>
      </c>
      <c r="D588" s="81">
        <v>21.1</v>
      </c>
      <c r="E588" s="81">
        <v>104.6</v>
      </c>
      <c r="F588" s="81">
        <f t="shared" si="60"/>
        <v>646.26</v>
      </c>
      <c r="G588" s="106"/>
      <c r="H588" s="161">
        <f t="shared" si="58"/>
        <v>0</v>
      </c>
      <c r="I588" s="54">
        <f t="shared" si="56"/>
        <v>0</v>
      </c>
      <c r="J588" s="54">
        <f t="shared" si="61"/>
        <v>0</v>
      </c>
      <c r="K588" s="161">
        <f t="shared" si="59"/>
        <v>0</v>
      </c>
      <c r="L588" s="163">
        <f t="shared" si="62"/>
        <v>0</v>
      </c>
    </row>
    <row r="589" spans="1:12" x14ac:dyDescent="0.2">
      <c r="A589" s="240">
        <f t="shared" si="63"/>
        <v>201</v>
      </c>
      <c r="B589" s="57" t="s">
        <v>1474</v>
      </c>
      <c r="C589" s="81">
        <v>468.6</v>
      </c>
      <c r="D589" s="81">
        <v>34.5</v>
      </c>
      <c r="E589" s="81">
        <v>198</v>
      </c>
      <c r="F589" s="81">
        <f t="shared" si="60"/>
        <v>701.1</v>
      </c>
      <c r="G589" s="106"/>
      <c r="H589" s="161">
        <f t="shared" si="58"/>
        <v>0</v>
      </c>
      <c r="I589" s="54">
        <f t="shared" si="56"/>
        <v>0</v>
      </c>
      <c r="J589" s="54">
        <f t="shared" si="61"/>
        <v>0</v>
      </c>
      <c r="K589" s="161">
        <f t="shared" si="59"/>
        <v>0</v>
      </c>
      <c r="L589" s="163">
        <f t="shared" si="62"/>
        <v>0</v>
      </c>
    </row>
    <row r="590" spans="1:12" x14ac:dyDescent="0.2">
      <c r="A590" s="240">
        <f t="shared" si="63"/>
        <v>202</v>
      </c>
      <c r="B590" s="57" t="s">
        <v>1475</v>
      </c>
      <c r="C590" s="81">
        <v>644.66</v>
      </c>
      <c r="D590" s="81"/>
      <c r="E590" s="81">
        <v>56.9</v>
      </c>
      <c r="F590" s="81">
        <f t="shared" si="60"/>
        <v>701.56</v>
      </c>
      <c r="G590" s="106"/>
      <c r="H590" s="161">
        <f t="shared" si="58"/>
        <v>0</v>
      </c>
      <c r="I590" s="54">
        <f t="shared" si="56"/>
        <v>0</v>
      </c>
      <c r="J590" s="54">
        <f t="shared" si="61"/>
        <v>0</v>
      </c>
      <c r="K590" s="161">
        <f t="shared" si="59"/>
        <v>0</v>
      </c>
      <c r="L590" s="163">
        <f t="shared" si="62"/>
        <v>0</v>
      </c>
    </row>
    <row r="591" spans="1:12" x14ac:dyDescent="0.2">
      <c r="A591" s="240">
        <f t="shared" si="63"/>
        <v>203</v>
      </c>
      <c r="B591" s="57" t="s">
        <v>1476</v>
      </c>
      <c r="C591" s="81">
        <v>665.3</v>
      </c>
      <c r="D591" s="81"/>
      <c r="E591" s="81"/>
      <c r="F591" s="81">
        <f t="shared" si="60"/>
        <v>665.3</v>
      </c>
      <c r="G591" s="106"/>
      <c r="H591" s="161">
        <f t="shared" si="58"/>
        <v>0</v>
      </c>
      <c r="I591" s="54">
        <f t="shared" si="56"/>
        <v>0</v>
      </c>
      <c r="J591" s="54">
        <f t="shared" si="61"/>
        <v>0</v>
      </c>
      <c r="K591" s="161">
        <f t="shared" si="59"/>
        <v>0</v>
      </c>
      <c r="L591" s="163">
        <f t="shared" si="62"/>
        <v>0</v>
      </c>
    </row>
    <row r="592" spans="1:12" x14ac:dyDescent="0.2">
      <c r="A592" s="240">
        <f t="shared" si="63"/>
        <v>204</v>
      </c>
      <c r="B592" s="57" t="s">
        <v>1477</v>
      </c>
      <c r="C592" s="81">
        <v>485.4</v>
      </c>
      <c r="D592" s="81"/>
      <c r="E592" s="81">
        <v>128.4</v>
      </c>
      <c r="F592" s="81">
        <f t="shared" si="60"/>
        <v>613.79999999999995</v>
      </c>
      <c r="G592" s="106"/>
      <c r="H592" s="161">
        <f t="shared" si="58"/>
        <v>0</v>
      </c>
      <c r="I592" s="54">
        <f t="shared" si="56"/>
        <v>0</v>
      </c>
      <c r="J592" s="54">
        <f t="shared" si="61"/>
        <v>0</v>
      </c>
      <c r="K592" s="161">
        <f t="shared" si="59"/>
        <v>0</v>
      </c>
      <c r="L592" s="163">
        <f t="shared" si="62"/>
        <v>0</v>
      </c>
    </row>
    <row r="593" spans="1:12" x14ac:dyDescent="0.2">
      <c r="A593" s="240">
        <f t="shared" si="63"/>
        <v>205</v>
      </c>
      <c r="B593" s="57" t="s">
        <v>1478</v>
      </c>
      <c r="C593" s="81">
        <v>704</v>
      </c>
      <c r="D593" s="81">
        <v>41.3</v>
      </c>
      <c r="E593" s="81">
        <v>161</v>
      </c>
      <c r="F593" s="81">
        <f t="shared" si="60"/>
        <v>906.3</v>
      </c>
      <c r="G593" s="106"/>
      <c r="H593" s="161">
        <f t="shared" si="58"/>
        <v>0</v>
      </c>
      <c r="I593" s="54">
        <f t="shared" si="56"/>
        <v>0</v>
      </c>
      <c r="J593" s="54">
        <f t="shared" si="61"/>
        <v>0</v>
      </c>
      <c r="K593" s="161">
        <f t="shared" si="59"/>
        <v>0</v>
      </c>
      <c r="L593" s="163">
        <f t="shared" si="62"/>
        <v>0</v>
      </c>
    </row>
    <row r="594" spans="1:12" x14ac:dyDescent="0.2">
      <c r="A594" s="240">
        <f t="shared" si="63"/>
        <v>206</v>
      </c>
      <c r="B594" s="57" t="s">
        <v>1479</v>
      </c>
      <c r="C594" s="81">
        <v>745.99</v>
      </c>
      <c r="D594" s="81">
        <v>91.8</v>
      </c>
      <c r="E594" s="81">
        <v>153.19999999999999</v>
      </c>
      <c r="F594" s="81">
        <f t="shared" si="60"/>
        <v>990.99</v>
      </c>
      <c r="G594" s="106"/>
      <c r="H594" s="161">
        <f t="shared" si="58"/>
        <v>0</v>
      </c>
      <c r="I594" s="54">
        <f t="shared" si="56"/>
        <v>0</v>
      </c>
      <c r="J594" s="54">
        <f t="shared" si="61"/>
        <v>0</v>
      </c>
      <c r="K594" s="161">
        <f t="shared" si="59"/>
        <v>0</v>
      </c>
      <c r="L594" s="163">
        <f t="shared" si="62"/>
        <v>0</v>
      </c>
    </row>
    <row r="595" spans="1:12" x14ac:dyDescent="0.2">
      <c r="A595" s="240">
        <f t="shared" si="63"/>
        <v>207</v>
      </c>
      <c r="B595" s="57" t="s">
        <v>1480</v>
      </c>
      <c r="C595" s="81">
        <v>675.4</v>
      </c>
      <c r="D595" s="81"/>
      <c r="E595" s="81">
        <v>182.9</v>
      </c>
      <c r="F595" s="81">
        <f t="shared" si="60"/>
        <v>858.3</v>
      </c>
      <c r="G595" s="106"/>
      <c r="H595" s="161">
        <f t="shared" si="58"/>
        <v>0</v>
      </c>
      <c r="I595" s="54">
        <f t="shared" si="56"/>
        <v>0</v>
      </c>
      <c r="J595" s="54">
        <f t="shared" si="61"/>
        <v>0</v>
      </c>
      <c r="K595" s="161">
        <f t="shared" si="59"/>
        <v>0</v>
      </c>
      <c r="L595" s="163">
        <f t="shared" si="62"/>
        <v>0</v>
      </c>
    </row>
    <row r="596" spans="1:12" x14ac:dyDescent="0.2">
      <c r="A596" s="240">
        <f t="shared" si="63"/>
        <v>208</v>
      </c>
      <c r="B596" s="57" t="s">
        <v>1481</v>
      </c>
      <c r="C596" s="81">
        <v>1034.8</v>
      </c>
      <c r="D596" s="81"/>
      <c r="E596" s="81">
        <v>19.3</v>
      </c>
      <c r="F596" s="81">
        <f t="shared" si="60"/>
        <v>1054.0999999999999</v>
      </c>
      <c r="G596" s="106"/>
      <c r="H596" s="161">
        <f t="shared" si="58"/>
        <v>0</v>
      </c>
      <c r="I596" s="54">
        <f t="shared" si="56"/>
        <v>0</v>
      </c>
      <c r="J596" s="54">
        <f t="shared" si="61"/>
        <v>0</v>
      </c>
      <c r="K596" s="161">
        <f t="shared" si="59"/>
        <v>0</v>
      </c>
      <c r="L596" s="163">
        <f t="shared" si="62"/>
        <v>0</v>
      </c>
    </row>
    <row r="597" spans="1:12" x14ac:dyDescent="0.2">
      <c r="A597" s="240">
        <f t="shared" si="63"/>
        <v>209</v>
      </c>
      <c r="B597" s="57" t="s">
        <v>1482</v>
      </c>
      <c r="C597" s="81">
        <v>910.15</v>
      </c>
      <c r="D597" s="81"/>
      <c r="E597" s="81">
        <v>91.5</v>
      </c>
      <c r="F597" s="81">
        <f t="shared" si="60"/>
        <v>1001.65</v>
      </c>
      <c r="G597" s="106"/>
      <c r="H597" s="161">
        <f t="shared" si="58"/>
        <v>0</v>
      </c>
      <c r="I597" s="54">
        <f t="shared" si="56"/>
        <v>0</v>
      </c>
      <c r="J597" s="54">
        <f t="shared" si="61"/>
        <v>0</v>
      </c>
      <c r="K597" s="161">
        <f t="shared" si="59"/>
        <v>0</v>
      </c>
      <c r="L597" s="163">
        <f t="shared" si="62"/>
        <v>0</v>
      </c>
    </row>
    <row r="598" spans="1:12" x14ac:dyDescent="0.2">
      <c r="A598" s="240">
        <f t="shared" si="63"/>
        <v>210</v>
      </c>
      <c r="B598" s="57" t="s">
        <v>1483</v>
      </c>
      <c r="C598" s="81">
        <v>712</v>
      </c>
      <c r="D598" s="81"/>
      <c r="E598" s="81"/>
      <c r="F598" s="81">
        <f t="shared" si="60"/>
        <v>712</v>
      </c>
      <c r="G598" s="106"/>
      <c r="H598" s="161">
        <f t="shared" si="58"/>
        <v>0</v>
      </c>
      <c r="I598" s="54">
        <f t="shared" si="56"/>
        <v>0</v>
      </c>
      <c r="J598" s="54">
        <f t="shared" si="61"/>
        <v>0</v>
      </c>
      <c r="K598" s="161">
        <f t="shared" si="59"/>
        <v>0</v>
      </c>
      <c r="L598" s="163">
        <f t="shared" si="62"/>
        <v>0</v>
      </c>
    </row>
    <row r="599" spans="1:12" x14ac:dyDescent="0.2">
      <c r="A599" s="240">
        <f t="shared" si="63"/>
        <v>211</v>
      </c>
      <c r="B599" s="57" t="s">
        <v>1484</v>
      </c>
      <c r="C599" s="81">
        <v>305.89999999999998</v>
      </c>
      <c r="D599" s="81"/>
      <c r="E599" s="81">
        <v>31.5</v>
      </c>
      <c r="F599" s="81">
        <f t="shared" si="60"/>
        <v>337.4</v>
      </c>
      <c r="G599" s="106"/>
      <c r="H599" s="161">
        <f t="shared" si="58"/>
        <v>0</v>
      </c>
      <c r="I599" s="54">
        <f t="shared" si="56"/>
        <v>0</v>
      </c>
      <c r="J599" s="54">
        <f t="shared" si="61"/>
        <v>0</v>
      </c>
      <c r="K599" s="161">
        <f t="shared" si="59"/>
        <v>0</v>
      </c>
      <c r="L599" s="163">
        <f t="shared" si="62"/>
        <v>0</v>
      </c>
    </row>
    <row r="600" spans="1:12" x14ac:dyDescent="0.2">
      <c r="A600" s="240">
        <f t="shared" si="63"/>
        <v>212</v>
      </c>
      <c r="B600" s="57" t="s">
        <v>1485</v>
      </c>
      <c r="C600" s="81">
        <v>687.07</v>
      </c>
      <c r="D600" s="81"/>
      <c r="E600" s="81">
        <v>16.899999999999999</v>
      </c>
      <c r="F600" s="81">
        <f t="shared" si="60"/>
        <v>703.97</v>
      </c>
      <c r="G600" s="106"/>
      <c r="H600" s="161">
        <f t="shared" si="58"/>
        <v>0</v>
      </c>
      <c r="I600" s="54">
        <f t="shared" si="56"/>
        <v>0</v>
      </c>
      <c r="J600" s="54">
        <f t="shared" si="61"/>
        <v>0</v>
      </c>
      <c r="K600" s="161">
        <f t="shared" si="59"/>
        <v>0</v>
      </c>
      <c r="L600" s="163">
        <f t="shared" si="62"/>
        <v>0</v>
      </c>
    </row>
    <row r="601" spans="1:12" x14ac:dyDescent="0.2">
      <c r="A601" s="240">
        <f t="shared" si="63"/>
        <v>213</v>
      </c>
      <c r="B601" s="57" t="s">
        <v>1486</v>
      </c>
      <c r="C601" s="81">
        <v>884.9</v>
      </c>
      <c r="D601" s="81">
        <v>28.7</v>
      </c>
      <c r="E601" s="81"/>
      <c r="F601" s="81">
        <f t="shared" si="60"/>
        <v>913.6</v>
      </c>
      <c r="G601" s="106"/>
      <c r="H601" s="161">
        <f t="shared" si="58"/>
        <v>0</v>
      </c>
      <c r="I601" s="54">
        <f t="shared" si="56"/>
        <v>0</v>
      </c>
      <c r="J601" s="54">
        <f t="shared" si="61"/>
        <v>0</v>
      </c>
      <c r="K601" s="161">
        <f t="shared" si="59"/>
        <v>0</v>
      </c>
      <c r="L601" s="163">
        <f t="shared" si="62"/>
        <v>0</v>
      </c>
    </row>
    <row r="602" spans="1:12" x14ac:dyDescent="0.2">
      <c r="A602" s="240">
        <f t="shared" si="63"/>
        <v>214</v>
      </c>
      <c r="B602" s="57" t="s">
        <v>1487</v>
      </c>
      <c r="C602" s="81">
        <v>534.6</v>
      </c>
      <c r="D602" s="81"/>
      <c r="E602" s="81">
        <v>68.599999999999994</v>
      </c>
      <c r="F602" s="81">
        <f t="shared" si="60"/>
        <v>603.20000000000005</v>
      </c>
      <c r="G602" s="106"/>
      <c r="H602" s="161">
        <f t="shared" si="58"/>
        <v>0</v>
      </c>
      <c r="I602" s="54">
        <f t="shared" si="56"/>
        <v>0</v>
      </c>
      <c r="J602" s="54">
        <f t="shared" si="61"/>
        <v>0</v>
      </c>
      <c r="K602" s="161">
        <f t="shared" si="59"/>
        <v>0</v>
      </c>
      <c r="L602" s="163">
        <f t="shared" si="62"/>
        <v>0</v>
      </c>
    </row>
    <row r="603" spans="1:12" x14ac:dyDescent="0.2">
      <c r="A603" s="240">
        <f t="shared" si="63"/>
        <v>215</v>
      </c>
      <c r="B603" s="57" t="s">
        <v>1488</v>
      </c>
      <c r="C603" s="81">
        <v>548.1</v>
      </c>
      <c r="D603" s="81"/>
      <c r="E603" s="81"/>
      <c r="F603" s="81">
        <f t="shared" si="60"/>
        <v>548.1</v>
      </c>
      <c r="G603" s="106"/>
      <c r="H603" s="161">
        <f t="shared" si="58"/>
        <v>0</v>
      </c>
      <c r="I603" s="54">
        <f t="shared" si="56"/>
        <v>0</v>
      </c>
      <c r="J603" s="54">
        <f t="shared" si="61"/>
        <v>0</v>
      </c>
      <c r="K603" s="161">
        <f t="shared" si="59"/>
        <v>0</v>
      </c>
      <c r="L603" s="163">
        <f t="shared" si="62"/>
        <v>0</v>
      </c>
    </row>
    <row r="604" spans="1:12" x14ac:dyDescent="0.2">
      <c r="A604" s="240">
        <f t="shared" si="63"/>
        <v>216</v>
      </c>
      <c r="B604" s="57" t="s">
        <v>1489</v>
      </c>
      <c r="C604" s="81">
        <v>630.6</v>
      </c>
      <c r="D604" s="81">
        <v>114.7</v>
      </c>
      <c r="E604" s="81"/>
      <c r="F604" s="81">
        <f t="shared" si="60"/>
        <v>745.30000000000007</v>
      </c>
      <c r="G604" s="106"/>
      <c r="H604" s="161">
        <f t="shared" si="58"/>
        <v>0</v>
      </c>
      <c r="I604" s="54">
        <f t="shared" si="56"/>
        <v>0</v>
      </c>
      <c r="J604" s="54">
        <f t="shared" si="61"/>
        <v>0</v>
      </c>
      <c r="K604" s="161">
        <f t="shared" si="59"/>
        <v>0</v>
      </c>
      <c r="L604" s="163">
        <f t="shared" si="62"/>
        <v>0</v>
      </c>
    </row>
    <row r="605" spans="1:12" x14ac:dyDescent="0.2">
      <c r="A605" s="240">
        <f t="shared" si="63"/>
        <v>217</v>
      </c>
      <c r="B605" s="57" t="s">
        <v>1490</v>
      </c>
      <c r="C605" s="81">
        <v>473.1</v>
      </c>
      <c r="D605" s="81">
        <v>12.4</v>
      </c>
      <c r="E605" s="81">
        <v>260.39999999999998</v>
      </c>
      <c r="F605" s="81">
        <f t="shared" si="60"/>
        <v>745.9</v>
      </c>
      <c r="G605" s="106"/>
      <c r="H605" s="161">
        <f t="shared" si="58"/>
        <v>0</v>
      </c>
      <c r="I605" s="54">
        <f t="shared" si="56"/>
        <v>0</v>
      </c>
      <c r="J605" s="54">
        <f t="shared" si="61"/>
        <v>0</v>
      </c>
      <c r="K605" s="161">
        <f t="shared" si="59"/>
        <v>0</v>
      </c>
      <c r="L605" s="163">
        <f t="shared" si="62"/>
        <v>0</v>
      </c>
    </row>
    <row r="606" spans="1:12" x14ac:dyDescent="0.2">
      <c r="A606" s="240">
        <f t="shared" si="63"/>
        <v>218</v>
      </c>
      <c r="B606" s="57" t="s">
        <v>1491</v>
      </c>
      <c r="C606" s="81">
        <v>986.7</v>
      </c>
      <c r="D606" s="81"/>
      <c r="E606" s="81">
        <v>215.4</v>
      </c>
      <c r="F606" s="81">
        <f t="shared" si="60"/>
        <v>1202.1000000000001</v>
      </c>
      <c r="G606" s="106"/>
      <c r="H606" s="161">
        <f t="shared" si="58"/>
        <v>0</v>
      </c>
      <c r="I606" s="54">
        <f t="shared" si="56"/>
        <v>0</v>
      </c>
      <c r="J606" s="54">
        <f t="shared" si="61"/>
        <v>0</v>
      </c>
      <c r="K606" s="161">
        <f t="shared" si="59"/>
        <v>0</v>
      </c>
      <c r="L606" s="163">
        <f t="shared" si="62"/>
        <v>0</v>
      </c>
    </row>
    <row r="607" spans="1:12" x14ac:dyDescent="0.2">
      <c r="A607" s="240">
        <f t="shared" si="63"/>
        <v>219</v>
      </c>
      <c r="B607" s="57" t="s">
        <v>1492</v>
      </c>
      <c r="C607" s="81">
        <v>648.20000000000005</v>
      </c>
      <c r="D607" s="81"/>
      <c r="E607" s="81"/>
      <c r="F607" s="81">
        <f t="shared" si="60"/>
        <v>648.20000000000005</v>
      </c>
      <c r="G607" s="106"/>
      <c r="H607" s="161">
        <f t="shared" si="58"/>
        <v>0</v>
      </c>
      <c r="I607" s="54">
        <f t="shared" si="56"/>
        <v>0</v>
      </c>
      <c r="J607" s="54">
        <f t="shared" si="61"/>
        <v>0</v>
      </c>
      <c r="K607" s="161">
        <f t="shared" si="59"/>
        <v>0</v>
      </c>
      <c r="L607" s="163">
        <f t="shared" si="62"/>
        <v>0</v>
      </c>
    </row>
    <row r="608" spans="1:12" x14ac:dyDescent="0.2">
      <c r="A608" s="240">
        <f t="shared" si="63"/>
        <v>220</v>
      </c>
      <c r="B608" s="57" t="s">
        <v>1493</v>
      </c>
      <c r="C608" s="81">
        <v>696.9</v>
      </c>
      <c r="D608" s="81"/>
      <c r="E608" s="81">
        <v>42.8</v>
      </c>
      <c r="F608" s="81">
        <f t="shared" si="60"/>
        <v>739.69999999999993</v>
      </c>
      <c r="G608" s="106"/>
      <c r="H608" s="161">
        <f t="shared" si="58"/>
        <v>0</v>
      </c>
      <c r="I608" s="54">
        <f t="shared" si="56"/>
        <v>0</v>
      </c>
      <c r="J608" s="54">
        <f t="shared" si="61"/>
        <v>0</v>
      </c>
      <c r="K608" s="161">
        <f t="shared" si="59"/>
        <v>0</v>
      </c>
      <c r="L608" s="163">
        <f t="shared" si="62"/>
        <v>0</v>
      </c>
    </row>
    <row r="609" spans="1:12" x14ac:dyDescent="0.2">
      <c r="A609" s="240">
        <f t="shared" si="63"/>
        <v>221</v>
      </c>
      <c r="B609" s="57" t="s">
        <v>1494</v>
      </c>
      <c r="C609" s="81">
        <v>686.9</v>
      </c>
      <c r="D609" s="81"/>
      <c r="E609" s="81">
        <v>111.8</v>
      </c>
      <c r="F609" s="81">
        <f t="shared" si="60"/>
        <v>798.69999999999993</v>
      </c>
      <c r="G609" s="106"/>
      <c r="H609" s="161">
        <f t="shared" si="58"/>
        <v>0</v>
      </c>
      <c r="I609" s="54">
        <f t="shared" si="56"/>
        <v>0</v>
      </c>
      <c r="J609" s="54">
        <f t="shared" si="61"/>
        <v>0</v>
      </c>
      <c r="K609" s="161">
        <f t="shared" si="59"/>
        <v>0</v>
      </c>
      <c r="L609" s="163">
        <f t="shared" si="62"/>
        <v>0</v>
      </c>
    </row>
    <row r="610" spans="1:12" x14ac:dyDescent="0.2">
      <c r="A610" s="240">
        <f t="shared" si="63"/>
        <v>222</v>
      </c>
      <c r="B610" s="57" t="s">
        <v>1495</v>
      </c>
      <c r="C610" s="81">
        <v>6173.94</v>
      </c>
      <c r="D610" s="81">
        <v>111.6</v>
      </c>
      <c r="E610" s="81"/>
      <c r="F610" s="81">
        <f t="shared" si="60"/>
        <v>6285.54</v>
      </c>
      <c r="G610" s="106"/>
      <c r="H610" s="161">
        <f t="shared" si="58"/>
        <v>0</v>
      </c>
      <c r="I610" s="54">
        <f t="shared" si="56"/>
        <v>0</v>
      </c>
      <c r="J610" s="54">
        <f t="shared" si="61"/>
        <v>0</v>
      </c>
      <c r="K610" s="161">
        <f t="shared" si="59"/>
        <v>0</v>
      </c>
      <c r="L610" s="163">
        <f t="shared" si="62"/>
        <v>0</v>
      </c>
    </row>
    <row r="611" spans="1:12" x14ac:dyDescent="0.2">
      <c r="A611" s="240">
        <f t="shared" si="63"/>
        <v>223</v>
      </c>
      <c r="B611" s="57" t="s">
        <v>1496</v>
      </c>
      <c r="C611" s="81">
        <v>842.4</v>
      </c>
      <c r="D611" s="81">
        <v>158.5</v>
      </c>
      <c r="E611" s="81"/>
      <c r="F611" s="81">
        <f t="shared" si="60"/>
        <v>1000.9</v>
      </c>
      <c r="G611" s="106"/>
      <c r="H611" s="161">
        <f t="shared" si="58"/>
        <v>0</v>
      </c>
      <c r="I611" s="54">
        <f t="shared" si="56"/>
        <v>0</v>
      </c>
      <c r="J611" s="54">
        <f t="shared" si="61"/>
        <v>0</v>
      </c>
      <c r="K611" s="161">
        <f t="shared" si="59"/>
        <v>0</v>
      </c>
      <c r="L611" s="163">
        <f t="shared" si="62"/>
        <v>0</v>
      </c>
    </row>
    <row r="612" spans="1:12" x14ac:dyDescent="0.2">
      <c r="A612" s="240">
        <f t="shared" si="63"/>
        <v>224</v>
      </c>
      <c r="B612" s="57" t="s">
        <v>1497</v>
      </c>
      <c r="C612" s="81">
        <v>372.1</v>
      </c>
      <c r="D612" s="81"/>
      <c r="E612" s="81">
        <v>20.3</v>
      </c>
      <c r="F612" s="81">
        <f t="shared" si="60"/>
        <v>392.40000000000003</v>
      </c>
      <c r="G612" s="106"/>
      <c r="H612" s="161">
        <f t="shared" si="58"/>
        <v>0</v>
      </c>
      <c r="I612" s="54">
        <f t="shared" si="56"/>
        <v>0</v>
      </c>
      <c r="J612" s="54">
        <f t="shared" si="61"/>
        <v>0</v>
      </c>
      <c r="K612" s="161">
        <f t="shared" si="59"/>
        <v>0</v>
      </c>
      <c r="L612" s="163">
        <f t="shared" si="62"/>
        <v>0</v>
      </c>
    </row>
    <row r="613" spans="1:12" x14ac:dyDescent="0.2">
      <c r="A613" s="240">
        <f t="shared" si="63"/>
        <v>225</v>
      </c>
      <c r="B613" s="57" t="s">
        <v>1498</v>
      </c>
      <c r="C613" s="81">
        <v>555.1</v>
      </c>
      <c r="D613" s="81"/>
      <c r="E613" s="81">
        <v>40.6</v>
      </c>
      <c r="F613" s="81">
        <f t="shared" si="60"/>
        <v>595.70000000000005</v>
      </c>
      <c r="G613" s="106"/>
      <c r="H613" s="161">
        <f t="shared" si="58"/>
        <v>0</v>
      </c>
      <c r="I613" s="54">
        <f t="shared" si="56"/>
        <v>0</v>
      </c>
      <c r="J613" s="54">
        <f t="shared" si="61"/>
        <v>0</v>
      </c>
      <c r="K613" s="161">
        <f t="shared" si="59"/>
        <v>0</v>
      </c>
      <c r="L613" s="163">
        <f t="shared" si="62"/>
        <v>0</v>
      </c>
    </row>
    <row r="614" spans="1:12" x14ac:dyDescent="0.2">
      <c r="A614" s="240">
        <f t="shared" si="63"/>
        <v>226</v>
      </c>
      <c r="B614" s="57" t="s">
        <v>1499</v>
      </c>
      <c r="C614" s="81">
        <v>538.45000000000005</v>
      </c>
      <c r="D614" s="81"/>
      <c r="E614" s="81">
        <v>37.799999999999997</v>
      </c>
      <c r="F614" s="81">
        <f t="shared" si="60"/>
        <v>576.25</v>
      </c>
      <c r="G614" s="106"/>
      <c r="H614" s="161">
        <f t="shared" si="58"/>
        <v>0</v>
      </c>
      <c r="I614" s="54">
        <f t="shared" ref="I614:I673" si="64">H614*0.3677</f>
        <v>0</v>
      </c>
      <c r="J614" s="54">
        <f t="shared" si="61"/>
        <v>0</v>
      </c>
      <c r="K614" s="161">
        <f t="shared" si="59"/>
        <v>0</v>
      </c>
      <c r="L614" s="163">
        <f t="shared" ref="L614:L645" si="65">(H614+I614+J614+K614)/F614</f>
        <v>0</v>
      </c>
    </row>
    <row r="615" spans="1:12" x14ac:dyDescent="0.2">
      <c r="A615" s="240">
        <f t="shared" si="63"/>
        <v>227</v>
      </c>
      <c r="B615" s="57" t="s">
        <v>1500</v>
      </c>
      <c r="C615" s="81">
        <v>877.8</v>
      </c>
      <c r="D615" s="81"/>
      <c r="E615" s="81"/>
      <c r="F615" s="81">
        <f t="shared" si="60"/>
        <v>877.8</v>
      </c>
      <c r="G615" s="106"/>
      <c r="H615" s="161">
        <f t="shared" ref="H615:H674" si="66">G615*1921.89</f>
        <v>0</v>
      </c>
      <c r="I615" s="54">
        <f t="shared" si="64"/>
        <v>0</v>
      </c>
      <c r="J615" s="54">
        <f t="shared" si="61"/>
        <v>0</v>
      </c>
      <c r="K615" s="161">
        <f t="shared" si="59"/>
        <v>0</v>
      </c>
      <c r="L615" s="163">
        <f t="shared" si="65"/>
        <v>0</v>
      </c>
    </row>
    <row r="616" spans="1:12" x14ac:dyDescent="0.2">
      <c r="A616" s="240">
        <f t="shared" si="63"/>
        <v>228</v>
      </c>
      <c r="B616" s="57" t="s">
        <v>1501</v>
      </c>
      <c r="C616" s="81">
        <v>654.9</v>
      </c>
      <c r="D616" s="81">
        <v>53.4</v>
      </c>
      <c r="E616" s="81"/>
      <c r="F616" s="81">
        <f t="shared" si="60"/>
        <v>708.3</v>
      </c>
      <c r="G616" s="106"/>
      <c r="H616" s="161">
        <f t="shared" si="66"/>
        <v>0</v>
      </c>
      <c r="I616" s="54">
        <f t="shared" si="64"/>
        <v>0</v>
      </c>
      <c r="J616" s="54">
        <f t="shared" si="61"/>
        <v>0</v>
      </c>
      <c r="K616" s="161">
        <f t="shared" si="59"/>
        <v>0</v>
      </c>
      <c r="L616" s="163">
        <f t="shared" si="65"/>
        <v>0</v>
      </c>
    </row>
    <row r="617" spans="1:12" x14ac:dyDescent="0.2">
      <c r="A617" s="240">
        <f t="shared" si="63"/>
        <v>229</v>
      </c>
      <c r="B617" s="57" t="s">
        <v>1502</v>
      </c>
      <c r="C617" s="81">
        <v>392.4</v>
      </c>
      <c r="D617" s="81"/>
      <c r="E617" s="81">
        <v>19.899999999999999</v>
      </c>
      <c r="F617" s="81">
        <f t="shared" si="60"/>
        <v>412.29999999999995</v>
      </c>
      <c r="G617" s="106"/>
      <c r="H617" s="161">
        <f t="shared" si="66"/>
        <v>0</v>
      </c>
      <c r="I617" s="54">
        <f t="shared" si="64"/>
        <v>0</v>
      </c>
      <c r="J617" s="54">
        <f t="shared" si="61"/>
        <v>0</v>
      </c>
      <c r="K617" s="161">
        <f t="shared" si="59"/>
        <v>0</v>
      </c>
      <c r="L617" s="163">
        <f t="shared" si="65"/>
        <v>0</v>
      </c>
    </row>
    <row r="618" spans="1:12" x14ac:dyDescent="0.2">
      <c r="A618" s="240">
        <f t="shared" si="63"/>
        <v>230</v>
      </c>
      <c r="B618" s="57" t="s">
        <v>1503</v>
      </c>
      <c r="C618" s="81">
        <v>598.14</v>
      </c>
      <c r="D618" s="81"/>
      <c r="E618" s="81"/>
      <c r="F618" s="81">
        <f t="shared" si="60"/>
        <v>598.14</v>
      </c>
      <c r="G618" s="106"/>
      <c r="H618" s="161">
        <f t="shared" si="66"/>
        <v>0</v>
      </c>
      <c r="I618" s="54">
        <f t="shared" si="64"/>
        <v>0</v>
      </c>
      <c r="J618" s="54">
        <f t="shared" si="61"/>
        <v>0</v>
      </c>
      <c r="K618" s="161">
        <f t="shared" si="59"/>
        <v>0</v>
      </c>
      <c r="L618" s="163">
        <f t="shared" si="65"/>
        <v>0</v>
      </c>
    </row>
    <row r="619" spans="1:12" x14ac:dyDescent="0.2">
      <c r="A619" s="240">
        <f t="shared" si="63"/>
        <v>231</v>
      </c>
      <c r="B619" s="57" t="s">
        <v>1504</v>
      </c>
      <c r="C619" s="81">
        <v>388.6</v>
      </c>
      <c r="D619" s="81"/>
      <c r="E619" s="81"/>
      <c r="F619" s="81">
        <f t="shared" si="60"/>
        <v>388.6</v>
      </c>
      <c r="G619" s="106"/>
      <c r="H619" s="161">
        <f t="shared" si="66"/>
        <v>0</v>
      </c>
      <c r="I619" s="54">
        <f t="shared" si="64"/>
        <v>0</v>
      </c>
      <c r="J619" s="54">
        <f t="shared" si="61"/>
        <v>0</v>
      </c>
      <c r="K619" s="161">
        <f t="shared" si="59"/>
        <v>0</v>
      </c>
      <c r="L619" s="163">
        <f t="shared" si="65"/>
        <v>0</v>
      </c>
    </row>
    <row r="620" spans="1:12" x14ac:dyDescent="0.2">
      <c r="A620" s="240">
        <f t="shared" si="63"/>
        <v>232</v>
      </c>
      <c r="B620" s="57" t="s">
        <v>1505</v>
      </c>
      <c r="C620" s="81">
        <v>634.1</v>
      </c>
      <c r="D620" s="81"/>
      <c r="E620" s="81"/>
      <c r="F620" s="81">
        <f t="shared" si="60"/>
        <v>634.1</v>
      </c>
      <c r="G620" s="106"/>
      <c r="H620" s="161">
        <f t="shared" si="66"/>
        <v>0</v>
      </c>
      <c r="I620" s="54">
        <f t="shared" si="64"/>
        <v>0</v>
      </c>
      <c r="J620" s="54">
        <f t="shared" si="61"/>
        <v>0</v>
      </c>
      <c r="K620" s="161">
        <f t="shared" ref="K620:K683" si="67">G620*408.88</f>
        <v>0</v>
      </c>
      <c r="L620" s="163">
        <f t="shared" si="65"/>
        <v>0</v>
      </c>
    </row>
    <row r="621" spans="1:12" x14ac:dyDescent="0.2">
      <c r="A621" s="240">
        <f t="shared" si="63"/>
        <v>233</v>
      </c>
      <c r="B621" s="57" t="s">
        <v>1506</v>
      </c>
      <c r="C621" s="81">
        <v>629.6</v>
      </c>
      <c r="D621" s="81"/>
      <c r="E621" s="81">
        <v>82.9</v>
      </c>
      <c r="F621" s="81">
        <f t="shared" si="60"/>
        <v>712.5</v>
      </c>
      <c r="G621" s="106"/>
      <c r="H621" s="161">
        <f t="shared" si="66"/>
        <v>0</v>
      </c>
      <c r="I621" s="54">
        <f t="shared" si="64"/>
        <v>0</v>
      </c>
      <c r="J621" s="54">
        <f t="shared" si="61"/>
        <v>0</v>
      </c>
      <c r="K621" s="161">
        <f t="shared" si="67"/>
        <v>0</v>
      </c>
      <c r="L621" s="163">
        <f t="shared" si="65"/>
        <v>0</v>
      </c>
    </row>
    <row r="622" spans="1:12" x14ac:dyDescent="0.2">
      <c r="A622" s="240">
        <f t="shared" si="63"/>
        <v>234</v>
      </c>
      <c r="B622" s="57" t="s">
        <v>1507</v>
      </c>
      <c r="C622" s="81">
        <v>597.1</v>
      </c>
      <c r="D622" s="81"/>
      <c r="E622" s="81">
        <v>43.4</v>
      </c>
      <c r="F622" s="81">
        <f t="shared" si="60"/>
        <v>640.5</v>
      </c>
      <c r="G622" s="106"/>
      <c r="H622" s="161">
        <f t="shared" si="66"/>
        <v>0</v>
      </c>
      <c r="I622" s="54">
        <f t="shared" si="64"/>
        <v>0</v>
      </c>
      <c r="J622" s="54">
        <f t="shared" si="61"/>
        <v>0</v>
      </c>
      <c r="K622" s="161">
        <f t="shared" si="67"/>
        <v>0</v>
      </c>
      <c r="L622" s="163">
        <f t="shared" si="65"/>
        <v>0</v>
      </c>
    </row>
    <row r="623" spans="1:12" x14ac:dyDescent="0.2">
      <c r="A623" s="240">
        <f t="shared" si="63"/>
        <v>235</v>
      </c>
      <c r="B623" s="57" t="s">
        <v>1508</v>
      </c>
      <c r="C623" s="81">
        <v>589.5</v>
      </c>
      <c r="D623" s="81"/>
      <c r="E623" s="81">
        <v>28.2</v>
      </c>
      <c r="F623" s="81">
        <f t="shared" si="60"/>
        <v>617.70000000000005</v>
      </c>
      <c r="G623" s="106"/>
      <c r="H623" s="161">
        <f t="shared" si="66"/>
        <v>0</v>
      </c>
      <c r="I623" s="54">
        <f t="shared" si="64"/>
        <v>0</v>
      </c>
      <c r="J623" s="54">
        <f t="shared" si="61"/>
        <v>0</v>
      </c>
      <c r="K623" s="161">
        <f t="shared" si="67"/>
        <v>0</v>
      </c>
      <c r="L623" s="163">
        <f t="shared" si="65"/>
        <v>0</v>
      </c>
    </row>
    <row r="624" spans="1:12" x14ac:dyDescent="0.2">
      <c r="A624" s="240">
        <f t="shared" si="63"/>
        <v>236</v>
      </c>
      <c r="B624" s="57" t="s">
        <v>1509</v>
      </c>
      <c r="C624" s="81">
        <v>657.5</v>
      </c>
      <c r="D624" s="81"/>
      <c r="E624" s="81">
        <v>28.8</v>
      </c>
      <c r="F624" s="81">
        <f t="shared" si="60"/>
        <v>686.3</v>
      </c>
      <c r="G624" s="106"/>
      <c r="H624" s="161">
        <f t="shared" si="66"/>
        <v>0</v>
      </c>
      <c r="I624" s="54">
        <f t="shared" si="64"/>
        <v>0</v>
      </c>
      <c r="J624" s="54">
        <f t="shared" si="61"/>
        <v>0</v>
      </c>
      <c r="K624" s="161">
        <f t="shared" si="67"/>
        <v>0</v>
      </c>
      <c r="L624" s="163">
        <f t="shared" si="65"/>
        <v>0</v>
      </c>
    </row>
    <row r="625" spans="1:12" x14ac:dyDescent="0.2">
      <c r="A625" s="240">
        <f t="shared" si="63"/>
        <v>237</v>
      </c>
      <c r="B625" s="57" t="s">
        <v>1510</v>
      </c>
      <c r="C625" s="81">
        <v>494</v>
      </c>
      <c r="D625" s="81"/>
      <c r="E625" s="81">
        <v>79.900000000000006</v>
      </c>
      <c r="F625" s="81">
        <f t="shared" si="60"/>
        <v>573.9</v>
      </c>
      <c r="G625" s="106"/>
      <c r="H625" s="161">
        <f t="shared" si="66"/>
        <v>0</v>
      </c>
      <c r="I625" s="54">
        <f t="shared" si="64"/>
        <v>0</v>
      </c>
      <c r="J625" s="54">
        <f t="shared" si="61"/>
        <v>0</v>
      </c>
      <c r="K625" s="161">
        <f t="shared" si="67"/>
        <v>0</v>
      </c>
      <c r="L625" s="163">
        <f t="shared" si="65"/>
        <v>0</v>
      </c>
    </row>
    <row r="626" spans="1:12" x14ac:dyDescent="0.2">
      <c r="A626" s="240">
        <f t="shared" si="63"/>
        <v>238</v>
      </c>
      <c r="B626" s="57" t="s">
        <v>1511</v>
      </c>
      <c r="C626" s="81">
        <v>710.1</v>
      </c>
      <c r="D626" s="81"/>
      <c r="E626" s="81"/>
      <c r="F626" s="81">
        <f t="shared" si="60"/>
        <v>710.1</v>
      </c>
      <c r="G626" s="106"/>
      <c r="H626" s="161">
        <f t="shared" si="66"/>
        <v>0</v>
      </c>
      <c r="I626" s="54">
        <f t="shared" si="64"/>
        <v>0</v>
      </c>
      <c r="J626" s="54">
        <f t="shared" si="61"/>
        <v>0</v>
      </c>
      <c r="K626" s="161">
        <f t="shared" si="67"/>
        <v>0</v>
      </c>
      <c r="L626" s="163">
        <f t="shared" si="65"/>
        <v>0</v>
      </c>
    </row>
    <row r="627" spans="1:12" x14ac:dyDescent="0.2">
      <c r="A627" s="240">
        <f t="shared" si="63"/>
        <v>239</v>
      </c>
      <c r="B627" s="57" t="s">
        <v>1512</v>
      </c>
      <c r="C627" s="81">
        <v>689.64</v>
      </c>
      <c r="D627" s="81">
        <v>121.5</v>
      </c>
      <c r="E627" s="81"/>
      <c r="F627" s="81">
        <f t="shared" si="60"/>
        <v>811.14</v>
      </c>
      <c r="G627" s="106"/>
      <c r="H627" s="161">
        <f t="shared" si="66"/>
        <v>0</v>
      </c>
      <c r="I627" s="54">
        <f t="shared" si="64"/>
        <v>0</v>
      </c>
      <c r="J627" s="54">
        <f t="shared" si="61"/>
        <v>0</v>
      </c>
      <c r="K627" s="161">
        <f t="shared" si="67"/>
        <v>0</v>
      </c>
      <c r="L627" s="163">
        <f t="shared" si="65"/>
        <v>0</v>
      </c>
    </row>
    <row r="628" spans="1:12" x14ac:dyDescent="0.2">
      <c r="A628" s="240">
        <f t="shared" si="63"/>
        <v>240</v>
      </c>
      <c r="B628" s="57" t="s">
        <v>1513</v>
      </c>
      <c r="C628" s="81">
        <v>1029</v>
      </c>
      <c r="D628" s="81">
        <v>102.5</v>
      </c>
      <c r="E628" s="81"/>
      <c r="F628" s="81">
        <f t="shared" si="60"/>
        <v>1131.5</v>
      </c>
      <c r="G628" s="106"/>
      <c r="H628" s="161">
        <f t="shared" si="66"/>
        <v>0</v>
      </c>
      <c r="I628" s="54">
        <f t="shared" si="64"/>
        <v>0</v>
      </c>
      <c r="J628" s="54">
        <f t="shared" si="61"/>
        <v>0</v>
      </c>
      <c r="K628" s="161">
        <f t="shared" si="67"/>
        <v>0</v>
      </c>
      <c r="L628" s="163">
        <f t="shared" si="65"/>
        <v>0</v>
      </c>
    </row>
    <row r="629" spans="1:12" x14ac:dyDescent="0.2">
      <c r="A629" s="240">
        <f t="shared" si="63"/>
        <v>241</v>
      </c>
      <c r="B629" s="57" t="s">
        <v>1514</v>
      </c>
      <c r="C629" s="81">
        <v>478</v>
      </c>
      <c r="D629" s="81"/>
      <c r="E629" s="81">
        <v>77.5</v>
      </c>
      <c r="F629" s="81">
        <f t="shared" si="60"/>
        <v>555.5</v>
      </c>
      <c r="G629" s="106"/>
      <c r="H629" s="161">
        <f t="shared" si="66"/>
        <v>0</v>
      </c>
      <c r="I629" s="54">
        <f t="shared" si="64"/>
        <v>0</v>
      </c>
      <c r="J629" s="54">
        <f t="shared" si="61"/>
        <v>0</v>
      </c>
      <c r="K629" s="161">
        <f t="shared" si="67"/>
        <v>0</v>
      </c>
      <c r="L629" s="163">
        <f t="shared" si="65"/>
        <v>0</v>
      </c>
    </row>
    <row r="630" spans="1:12" x14ac:dyDescent="0.2">
      <c r="A630" s="240">
        <f t="shared" si="63"/>
        <v>242</v>
      </c>
      <c r="B630" s="57" t="s">
        <v>1515</v>
      </c>
      <c r="C630" s="81">
        <v>937.9</v>
      </c>
      <c r="D630" s="81"/>
      <c r="E630" s="81"/>
      <c r="F630" s="81">
        <f t="shared" si="60"/>
        <v>937.9</v>
      </c>
      <c r="G630" s="106"/>
      <c r="H630" s="161">
        <f t="shared" si="66"/>
        <v>0</v>
      </c>
      <c r="I630" s="54">
        <f t="shared" si="64"/>
        <v>0</v>
      </c>
      <c r="J630" s="54">
        <f t="shared" si="61"/>
        <v>0</v>
      </c>
      <c r="K630" s="161">
        <f t="shared" si="67"/>
        <v>0</v>
      </c>
      <c r="L630" s="163">
        <f t="shared" si="65"/>
        <v>0</v>
      </c>
    </row>
    <row r="631" spans="1:12" x14ac:dyDescent="0.2">
      <c r="A631" s="240">
        <f t="shared" si="63"/>
        <v>243</v>
      </c>
      <c r="B631" s="57" t="s">
        <v>1516</v>
      </c>
      <c r="C631" s="81">
        <v>848.1</v>
      </c>
      <c r="D631" s="81"/>
      <c r="E631" s="81">
        <v>34.700000000000003</v>
      </c>
      <c r="F631" s="81">
        <f t="shared" si="60"/>
        <v>882.80000000000007</v>
      </c>
      <c r="G631" s="106"/>
      <c r="H631" s="161">
        <f t="shared" si="66"/>
        <v>0</v>
      </c>
      <c r="I631" s="54">
        <f t="shared" si="64"/>
        <v>0</v>
      </c>
      <c r="J631" s="54">
        <f t="shared" si="61"/>
        <v>0</v>
      </c>
      <c r="K631" s="161">
        <f t="shared" si="67"/>
        <v>0</v>
      </c>
      <c r="L631" s="163">
        <f t="shared" si="65"/>
        <v>0</v>
      </c>
    </row>
    <row r="632" spans="1:12" x14ac:dyDescent="0.2">
      <c r="A632" s="240">
        <f t="shared" si="63"/>
        <v>244</v>
      </c>
      <c r="B632" s="57" t="s">
        <v>1517</v>
      </c>
      <c r="C632" s="81">
        <v>958.6</v>
      </c>
      <c r="D632" s="81"/>
      <c r="E632" s="81"/>
      <c r="F632" s="81">
        <f t="shared" si="60"/>
        <v>958.6</v>
      </c>
      <c r="G632" s="106"/>
      <c r="H632" s="161">
        <f t="shared" si="66"/>
        <v>0</v>
      </c>
      <c r="I632" s="54">
        <f t="shared" si="64"/>
        <v>0</v>
      </c>
      <c r="J632" s="54">
        <f t="shared" si="61"/>
        <v>0</v>
      </c>
      <c r="K632" s="161">
        <f t="shared" si="67"/>
        <v>0</v>
      </c>
      <c r="L632" s="163">
        <f t="shared" si="65"/>
        <v>0</v>
      </c>
    </row>
    <row r="633" spans="1:12" x14ac:dyDescent="0.2">
      <c r="A633" s="240">
        <f t="shared" si="63"/>
        <v>245</v>
      </c>
      <c r="B633" s="57" t="s">
        <v>1518</v>
      </c>
      <c r="C633" s="81">
        <v>950.2</v>
      </c>
      <c r="D633" s="81"/>
      <c r="E633" s="81"/>
      <c r="F633" s="81">
        <f t="shared" si="60"/>
        <v>950.2</v>
      </c>
      <c r="G633" s="106"/>
      <c r="H633" s="161">
        <f t="shared" si="66"/>
        <v>0</v>
      </c>
      <c r="I633" s="54">
        <f t="shared" si="64"/>
        <v>0</v>
      </c>
      <c r="J633" s="54">
        <f t="shared" si="61"/>
        <v>0</v>
      </c>
      <c r="K633" s="161">
        <f t="shared" si="67"/>
        <v>0</v>
      </c>
      <c r="L633" s="163">
        <f t="shared" si="65"/>
        <v>0</v>
      </c>
    </row>
    <row r="634" spans="1:12" x14ac:dyDescent="0.2">
      <c r="A634" s="240">
        <f t="shared" si="63"/>
        <v>246</v>
      </c>
      <c r="B634" s="57" t="s">
        <v>1519</v>
      </c>
      <c r="C634" s="81">
        <v>717.45</v>
      </c>
      <c r="D634" s="81"/>
      <c r="E634" s="81">
        <v>83.8</v>
      </c>
      <c r="F634" s="81">
        <f t="shared" si="60"/>
        <v>801.25</v>
      </c>
      <c r="G634" s="106"/>
      <c r="H634" s="161">
        <f t="shared" si="66"/>
        <v>0</v>
      </c>
      <c r="I634" s="54">
        <f t="shared" si="64"/>
        <v>0</v>
      </c>
      <c r="J634" s="54">
        <f t="shared" si="61"/>
        <v>0</v>
      </c>
      <c r="K634" s="161">
        <f t="shared" si="67"/>
        <v>0</v>
      </c>
      <c r="L634" s="163">
        <f t="shared" si="65"/>
        <v>0</v>
      </c>
    </row>
    <row r="635" spans="1:12" x14ac:dyDescent="0.2">
      <c r="A635" s="240">
        <f t="shared" si="63"/>
        <v>247</v>
      </c>
      <c r="B635" s="57" t="s">
        <v>1520</v>
      </c>
      <c r="C635" s="81">
        <v>678.26</v>
      </c>
      <c r="D635" s="81"/>
      <c r="E635" s="81"/>
      <c r="F635" s="81">
        <f t="shared" si="60"/>
        <v>678.26</v>
      </c>
      <c r="G635" s="106"/>
      <c r="H635" s="161">
        <f t="shared" si="66"/>
        <v>0</v>
      </c>
      <c r="I635" s="54">
        <f t="shared" si="64"/>
        <v>0</v>
      </c>
      <c r="J635" s="54">
        <f t="shared" si="61"/>
        <v>0</v>
      </c>
      <c r="K635" s="161">
        <f t="shared" si="67"/>
        <v>0</v>
      </c>
      <c r="L635" s="163">
        <f t="shared" si="65"/>
        <v>0</v>
      </c>
    </row>
    <row r="636" spans="1:12" x14ac:dyDescent="0.2">
      <c r="A636" s="240">
        <f t="shared" si="63"/>
        <v>248</v>
      </c>
      <c r="B636" s="57" t="s">
        <v>1521</v>
      </c>
      <c r="C636" s="81">
        <v>633.9</v>
      </c>
      <c r="D636" s="81"/>
      <c r="E636" s="81">
        <v>33.200000000000003</v>
      </c>
      <c r="F636" s="81">
        <f t="shared" si="60"/>
        <v>667.1</v>
      </c>
      <c r="G636" s="106"/>
      <c r="H636" s="161">
        <f t="shared" si="66"/>
        <v>0</v>
      </c>
      <c r="I636" s="54">
        <f t="shared" si="64"/>
        <v>0</v>
      </c>
      <c r="J636" s="54">
        <f t="shared" si="61"/>
        <v>0</v>
      </c>
      <c r="K636" s="161">
        <f t="shared" si="67"/>
        <v>0</v>
      </c>
      <c r="L636" s="163">
        <f t="shared" si="65"/>
        <v>0</v>
      </c>
    </row>
    <row r="637" spans="1:12" x14ac:dyDescent="0.2">
      <c r="A637" s="240">
        <f t="shared" si="63"/>
        <v>249</v>
      </c>
      <c r="B637" s="57" t="s">
        <v>1522</v>
      </c>
      <c r="C637" s="81">
        <v>657.24</v>
      </c>
      <c r="D637" s="81"/>
      <c r="E637" s="81">
        <v>32.6</v>
      </c>
      <c r="F637" s="81">
        <f t="shared" si="60"/>
        <v>689.84</v>
      </c>
      <c r="G637" s="106"/>
      <c r="H637" s="161">
        <f t="shared" si="66"/>
        <v>0</v>
      </c>
      <c r="I637" s="54">
        <f t="shared" si="64"/>
        <v>0</v>
      </c>
      <c r="J637" s="54">
        <f t="shared" si="61"/>
        <v>0</v>
      </c>
      <c r="K637" s="161">
        <f t="shared" si="67"/>
        <v>0</v>
      </c>
      <c r="L637" s="163">
        <f t="shared" si="65"/>
        <v>0</v>
      </c>
    </row>
    <row r="638" spans="1:12" x14ac:dyDescent="0.2">
      <c r="A638" s="240">
        <f t="shared" si="63"/>
        <v>250</v>
      </c>
      <c r="B638" s="57" t="s">
        <v>1523</v>
      </c>
      <c r="C638" s="81">
        <v>546.5</v>
      </c>
      <c r="D638" s="81"/>
      <c r="E638" s="81">
        <v>73.2</v>
      </c>
      <c r="F638" s="81">
        <f t="shared" ref="F638:F698" si="68">C638+D638+E638</f>
        <v>619.70000000000005</v>
      </c>
      <c r="G638" s="106"/>
      <c r="H638" s="161">
        <f t="shared" si="66"/>
        <v>0</v>
      </c>
      <c r="I638" s="54">
        <f t="shared" si="64"/>
        <v>0</v>
      </c>
      <c r="J638" s="54">
        <f t="shared" si="61"/>
        <v>0</v>
      </c>
      <c r="K638" s="161">
        <f t="shared" si="67"/>
        <v>0</v>
      </c>
      <c r="L638" s="163">
        <f t="shared" si="65"/>
        <v>0</v>
      </c>
    </row>
    <row r="639" spans="1:12" x14ac:dyDescent="0.2">
      <c r="A639" s="240">
        <f t="shared" si="63"/>
        <v>251</v>
      </c>
      <c r="B639" s="57" t="s">
        <v>1524</v>
      </c>
      <c r="C639" s="81">
        <v>648.6</v>
      </c>
      <c r="D639" s="81"/>
      <c r="E639" s="81"/>
      <c r="F639" s="81">
        <f t="shared" si="68"/>
        <v>648.6</v>
      </c>
      <c r="G639" s="106"/>
      <c r="H639" s="161">
        <f t="shared" si="66"/>
        <v>0</v>
      </c>
      <c r="I639" s="54">
        <f t="shared" si="64"/>
        <v>0</v>
      </c>
      <c r="J639" s="54">
        <f t="shared" si="61"/>
        <v>0</v>
      </c>
      <c r="K639" s="161">
        <f t="shared" si="67"/>
        <v>0</v>
      </c>
      <c r="L639" s="163">
        <f t="shared" si="65"/>
        <v>0</v>
      </c>
    </row>
    <row r="640" spans="1:12" x14ac:dyDescent="0.2">
      <c r="A640" s="240">
        <f t="shared" si="63"/>
        <v>252</v>
      </c>
      <c r="B640" s="57" t="s">
        <v>1525</v>
      </c>
      <c r="C640" s="81">
        <v>633.29999999999995</v>
      </c>
      <c r="D640" s="81"/>
      <c r="E640" s="81">
        <v>40.9</v>
      </c>
      <c r="F640" s="81">
        <f t="shared" si="68"/>
        <v>674.19999999999993</v>
      </c>
      <c r="G640" s="106"/>
      <c r="H640" s="161">
        <f t="shared" si="66"/>
        <v>0</v>
      </c>
      <c r="I640" s="54">
        <f t="shared" si="64"/>
        <v>0</v>
      </c>
      <c r="J640" s="54">
        <f t="shared" si="61"/>
        <v>0</v>
      </c>
      <c r="K640" s="161">
        <f t="shared" si="67"/>
        <v>0</v>
      </c>
      <c r="L640" s="163">
        <f t="shared" si="65"/>
        <v>0</v>
      </c>
    </row>
    <row r="641" spans="1:12" x14ac:dyDescent="0.2">
      <c r="A641" s="240">
        <f t="shared" si="63"/>
        <v>253</v>
      </c>
      <c r="B641" s="57" t="s">
        <v>38</v>
      </c>
      <c r="C641" s="81">
        <v>297.2</v>
      </c>
      <c r="D641" s="81"/>
      <c r="E641" s="81">
        <v>60.8</v>
      </c>
      <c r="F641" s="81">
        <f t="shared" si="68"/>
        <v>358</v>
      </c>
      <c r="G641" s="106"/>
      <c r="H641" s="161">
        <f t="shared" si="66"/>
        <v>0</v>
      </c>
      <c r="I641" s="54">
        <f t="shared" si="64"/>
        <v>0</v>
      </c>
      <c r="J641" s="54">
        <f t="shared" si="61"/>
        <v>0</v>
      </c>
      <c r="K641" s="161">
        <f t="shared" si="67"/>
        <v>0</v>
      </c>
      <c r="L641" s="163">
        <f t="shared" si="65"/>
        <v>0</v>
      </c>
    </row>
    <row r="642" spans="1:12" x14ac:dyDescent="0.2">
      <c r="A642" s="240">
        <f t="shared" si="63"/>
        <v>254</v>
      </c>
      <c r="B642" s="57" t="s">
        <v>41</v>
      </c>
      <c r="C642" s="81">
        <v>226.9</v>
      </c>
      <c r="D642" s="81"/>
      <c r="E642" s="81"/>
      <c r="F642" s="81">
        <f t="shared" si="68"/>
        <v>226.9</v>
      </c>
      <c r="G642" s="106"/>
      <c r="H642" s="161">
        <f t="shared" si="66"/>
        <v>0</v>
      </c>
      <c r="I642" s="54">
        <f t="shared" si="64"/>
        <v>0</v>
      </c>
      <c r="J642" s="54">
        <f t="shared" si="61"/>
        <v>0</v>
      </c>
      <c r="K642" s="161">
        <f t="shared" si="67"/>
        <v>0</v>
      </c>
      <c r="L642" s="163">
        <f t="shared" si="65"/>
        <v>0</v>
      </c>
    </row>
    <row r="643" spans="1:12" x14ac:dyDescent="0.2">
      <c r="A643" s="240">
        <f t="shared" si="63"/>
        <v>255</v>
      </c>
      <c r="B643" s="57" t="s">
        <v>42</v>
      </c>
      <c r="C643" s="81">
        <v>314.89999999999998</v>
      </c>
      <c r="D643" s="81"/>
      <c r="E643" s="81"/>
      <c r="F643" s="81">
        <f t="shared" si="68"/>
        <v>314.89999999999998</v>
      </c>
      <c r="G643" s="106"/>
      <c r="H643" s="161">
        <f t="shared" si="66"/>
        <v>0</v>
      </c>
      <c r="I643" s="54">
        <f t="shared" si="64"/>
        <v>0</v>
      </c>
      <c r="J643" s="54">
        <f t="shared" si="61"/>
        <v>0</v>
      </c>
      <c r="K643" s="161">
        <f t="shared" si="67"/>
        <v>0</v>
      </c>
      <c r="L643" s="163">
        <f t="shared" si="65"/>
        <v>0</v>
      </c>
    </row>
    <row r="644" spans="1:12" x14ac:dyDescent="0.2">
      <c r="A644" s="240">
        <f t="shared" si="63"/>
        <v>256</v>
      </c>
      <c r="B644" s="57" t="s">
        <v>43</v>
      </c>
      <c r="C644" s="81">
        <v>199.2</v>
      </c>
      <c r="D644" s="81"/>
      <c r="E644" s="81"/>
      <c r="F644" s="81">
        <f t="shared" si="68"/>
        <v>199.2</v>
      </c>
      <c r="G644" s="106"/>
      <c r="H644" s="161">
        <f t="shared" si="66"/>
        <v>0</v>
      </c>
      <c r="I644" s="54">
        <f t="shared" si="64"/>
        <v>0</v>
      </c>
      <c r="J644" s="54">
        <f t="shared" si="61"/>
        <v>0</v>
      </c>
      <c r="K644" s="161">
        <f t="shared" si="67"/>
        <v>0</v>
      </c>
      <c r="L644" s="163">
        <f t="shared" si="65"/>
        <v>0</v>
      </c>
    </row>
    <row r="645" spans="1:12" x14ac:dyDescent="0.2">
      <c r="A645" s="240">
        <f t="shared" si="63"/>
        <v>257</v>
      </c>
      <c r="B645" s="57" t="s">
        <v>44</v>
      </c>
      <c r="C645" s="81">
        <v>748.1</v>
      </c>
      <c r="D645" s="81"/>
      <c r="E645" s="81">
        <v>189.2</v>
      </c>
      <c r="F645" s="81">
        <f t="shared" si="68"/>
        <v>937.3</v>
      </c>
      <c r="G645" s="106"/>
      <c r="H645" s="161">
        <f t="shared" si="66"/>
        <v>0</v>
      </c>
      <c r="I645" s="54">
        <f t="shared" si="64"/>
        <v>0</v>
      </c>
      <c r="J645" s="54">
        <f t="shared" ref="J645:J713" si="69">H645*0.21</f>
        <v>0</v>
      </c>
      <c r="K645" s="161">
        <f t="shared" si="67"/>
        <v>0</v>
      </c>
      <c r="L645" s="163">
        <f t="shared" si="65"/>
        <v>0</v>
      </c>
    </row>
    <row r="646" spans="1:12" x14ac:dyDescent="0.2">
      <c r="A646" s="240">
        <f t="shared" si="63"/>
        <v>258</v>
      </c>
      <c r="B646" s="57" t="s">
        <v>45</v>
      </c>
      <c r="C646" s="81">
        <v>486.2</v>
      </c>
      <c r="D646" s="81"/>
      <c r="E646" s="81"/>
      <c r="F646" s="81">
        <f t="shared" si="68"/>
        <v>486.2</v>
      </c>
      <c r="G646" s="106"/>
      <c r="H646" s="161">
        <f t="shared" si="66"/>
        <v>0</v>
      </c>
      <c r="I646" s="54">
        <f t="shared" si="64"/>
        <v>0</v>
      </c>
      <c r="J646" s="54">
        <f t="shared" si="69"/>
        <v>0</v>
      </c>
      <c r="K646" s="161">
        <f t="shared" si="67"/>
        <v>0</v>
      </c>
      <c r="L646" s="163">
        <f t="shared" ref="L646:L677" si="70">(H646+I646+J646+K646)/F646</f>
        <v>0</v>
      </c>
    </row>
    <row r="647" spans="1:12" x14ac:dyDescent="0.2">
      <c r="A647" s="240">
        <f t="shared" ref="A647:A710" si="71">1+A646</f>
        <v>259</v>
      </c>
      <c r="B647" s="57" t="s">
        <v>46</v>
      </c>
      <c r="C647" s="81">
        <v>1811.6</v>
      </c>
      <c r="D647" s="81"/>
      <c r="E647" s="81">
        <v>36.9</v>
      </c>
      <c r="F647" s="81">
        <f t="shared" si="68"/>
        <v>1848.5</v>
      </c>
      <c r="G647" s="106"/>
      <c r="H647" s="161">
        <f t="shared" si="66"/>
        <v>0</v>
      </c>
      <c r="I647" s="54">
        <f t="shared" si="64"/>
        <v>0</v>
      </c>
      <c r="J647" s="54">
        <f t="shared" si="69"/>
        <v>0</v>
      </c>
      <c r="K647" s="161">
        <f t="shared" si="67"/>
        <v>0</v>
      </c>
      <c r="L647" s="163">
        <f t="shared" si="70"/>
        <v>0</v>
      </c>
    </row>
    <row r="648" spans="1:12" x14ac:dyDescent="0.2">
      <c r="A648" s="240">
        <f t="shared" si="71"/>
        <v>260</v>
      </c>
      <c r="B648" s="57" t="s">
        <v>47</v>
      </c>
      <c r="C648" s="81">
        <v>314</v>
      </c>
      <c r="D648" s="81"/>
      <c r="E648" s="81"/>
      <c r="F648" s="81">
        <f t="shared" si="68"/>
        <v>314</v>
      </c>
      <c r="G648" s="106"/>
      <c r="H648" s="161">
        <f t="shared" si="66"/>
        <v>0</v>
      </c>
      <c r="I648" s="54">
        <f t="shared" si="64"/>
        <v>0</v>
      </c>
      <c r="J648" s="54">
        <f t="shared" si="69"/>
        <v>0</v>
      </c>
      <c r="K648" s="161">
        <f t="shared" si="67"/>
        <v>0</v>
      </c>
      <c r="L648" s="163">
        <f t="shared" si="70"/>
        <v>0</v>
      </c>
    </row>
    <row r="649" spans="1:12" x14ac:dyDescent="0.2">
      <c r="A649" s="240">
        <f t="shared" si="71"/>
        <v>261</v>
      </c>
      <c r="B649" s="57" t="s">
        <v>48</v>
      </c>
      <c r="C649" s="81">
        <v>1446.6</v>
      </c>
      <c r="D649" s="81"/>
      <c r="E649" s="81">
        <v>54.7</v>
      </c>
      <c r="F649" s="81">
        <f t="shared" si="68"/>
        <v>1501.3</v>
      </c>
      <c r="G649" s="106"/>
      <c r="H649" s="161">
        <f t="shared" si="66"/>
        <v>0</v>
      </c>
      <c r="I649" s="54">
        <f t="shared" si="64"/>
        <v>0</v>
      </c>
      <c r="J649" s="54">
        <f t="shared" si="69"/>
        <v>0</v>
      </c>
      <c r="K649" s="161">
        <f t="shared" si="67"/>
        <v>0</v>
      </c>
      <c r="L649" s="163">
        <f t="shared" si="70"/>
        <v>0</v>
      </c>
    </row>
    <row r="650" spans="1:12" x14ac:dyDescent="0.2">
      <c r="A650" s="240">
        <f t="shared" si="71"/>
        <v>262</v>
      </c>
      <c r="B650" s="57" t="s">
        <v>68</v>
      </c>
      <c r="C650" s="81">
        <v>249.2</v>
      </c>
      <c r="D650" s="81"/>
      <c r="E650" s="81"/>
      <c r="F650" s="81">
        <f t="shared" si="68"/>
        <v>249.2</v>
      </c>
      <c r="G650" s="106"/>
      <c r="H650" s="161">
        <f t="shared" si="66"/>
        <v>0</v>
      </c>
      <c r="I650" s="54">
        <f t="shared" si="64"/>
        <v>0</v>
      </c>
      <c r="J650" s="54">
        <f t="shared" si="69"/>
        <v>0</v>
      </c>
      <c r="K650" s="161">
        <f t="shared" si="67"/>
        <v>0</v>
      </c>
      <c r="L650" s="163">
        <f t="shared" si="70"/>
        <v>0</v>
      </c>
    </row>
    <row r="651" spans="1:12" x14ac:dyDescent="0.2">
      <c r="A651" s="240">
        <f t="shared" si="71"/>
        <v>263</v>
      </c>
      <c r="B651" s="57" t="s">
        <v>69</v>
      </c>
      <c r="C651" s="81">
        <v>299.39999999999998</v>
      </c>
      <c r="D651" s="81"/>
      <c r="E651" s="81"/>
      <c r="F651" s="81">
        <f t="shared" si="68"/>
        <v>299.39999999999998</v>
      </c>
      <c r="G651" s="106"/>
      <c r="H651" s="161">
        <f t="shared" si="66"/>
        <v>0</v>
      </c>
      <c r="I651" s="54">
        <f t="shared" si="64"/>
        <v>0</v>
      </c>
      <c r="J651" s="54">
        <f t="shared" si="69"/>
        <v>0</v>
      </c>
      <c r="K651" s="161">
        <f t="shared" si="67"/>
        <v>0</v>
      </c>
      <c r="L651" s="163">
        <f t="shared" si="70"/>
        <v>0</v>
      </c>
    </row>
    <row r="652" spans="1:12" x14ac:dyDescent="0.2">
      <c r="A652" s="240">
        <f t="shared" si="71"/>
        <v>264</v>
      </c>
      <c r="B652" s="57" t="s">
        <v>70</v>
      </c>
      <c r="C652" s="81">
        <v>51.3</v>
      </c>
      <c r="D652" s="81"/>
      <c r="E652" s="81"/>
      <c r="F652" s="81">
        <f t="shared" si="68"/>
        <v>51.3</v>
      </c>
      <c r="G652" s="106"/>
      <c r="H652" s="161">
        <f t="shared" si="66"/>
        <v>0</v>
      </c>
      <c r="I652" s="54">
        <f t="shared" si="64"/>
        <v>0</v>
      </c>
      <c r="J652" s="54">
        <f t="shared" si="69"/>
        <v>0</v>
      </c>
      <c r="K652" s="161">
        <f t="shared" si="67"/>
        <v>0</v>
      </c>
      <c r="L652" s="163">
        <f t="shared" si="70"/>
        <v>0</v>
      </c>
    </row>
    <row r="653" spans="1:12" x14ac:dyDescent="0.2">
      <c r="A653" s="240">
        <f t="shared" si="71"/>
        <v>265</v>
      </c>
      <c r="B653" s="57" t="s">
        <v>71</v>
      </c>
      <c r="C653" s="81">
        <v>312.3</v>
      </c>
      <c r="D653" s="81"/>
      <c r="E653" s="81"/>
      <c r="F653" s="81">
        <f t="shared" si="68"/>
        <v>312.3</v>
      </c>
      <c r="G653" s="106"/>
      <c r="H653" s="161">
        <f t="shared" si="66"/>
        <v>0</v>
      </c>
      <c r="I653" s="54">
        <f t="shared" si="64"/>
        <v>0</v>
      </c>
      <c r="J653" s="54">
        <f t="shared" si="69"/>
        <v>0</v>
      </c>
      <c r="K653" s="161">
        <f t="shared" si="67"/>
        <v>0</v>
      </c>
      <c r="L653" s="163">
        <f t="shared" si="70"/>
        <v>0</v>
      </c>
    </row>
    <row r="654" spans="1:12" x14ac:dyDescent="0.2">
      <c r="A654" s="240">
        <f t="shared" si="71"/>
        <v>266</v>
      </c>
      <c r="B654" s="57" t="s">
        <v>72</v>
      </c>
      <c r="C654" s="81">
        <v>706.6</v>
      </c>
      <c r="D654" s="81">
        <v>191.5</v>
      </c>
      <c r="E654" s="81"/>
      <c r="F654" s="81">
        <f t="shared" si="68"/>
        <v>898.1</v>
      </c>
      <c r="G654" s="106"/>
      <c r="H654" s="161">
        <f t="shared" si="66"/>
        <v>0</v>
      </c>
      <c r="I654" s="54">
        <f t="shared" si="64"/>
        <v>0</v>
      </c>
      <c r="J654" s="54">
        <f t="shared" si="69"/>
        <v>0</v>
      </c>
      <c r="K654" s="161">
        <f t="shared" si="67"/>
        <v>0</v>
      </c>
      <c r="L654" s="163">
        <f t="shared" si="70"/>
        <v>0</v>
      </c>
    </row>
    <row r="655" spans="1:12" x14ac:dyDescent="0.2">
      <c r="A655" s="240">
        <f t="shared" si="71"/>
        <v>267</v>
      </c>
      <c r="B655" s="57" t="s">
        <v>73</v>
      </c>
      <c r="C655" s="81">
        <v>552.4</v>
      </c>
      <c r="D655" s="81"/>
      <c r="E655" s="81"/>
      <c r="F655" s="81">
        <f t="shared" si="68"/>
        <v>552.4</v>
      </c>
      <c r="G655" s="106"/>
      <c r="H655" s="161">
        <f t="shared" si="66"/>
        <v>0</v>
      </c>
      <c r="I655" s="54">
        <f t="shared" si="64"/>
        <v>0</v>
      </c>
      <c r="J655" s="54">
        <f t="shared" si="69"/>
        <v>0</v>
      </c>
      <c r="K655" s="161">
        <f t="shared" si="67"/>
        <v>0</v>
      </c>
      <c r="L655" s="163">
        <f t="shared" si="70"/>
        <v>0</v>
      </c>
    </row>
    <row r="656" spans="1:12" x14ac:dyDescent="0.2">
      <c r="A656" s="240">
        <f t="shared" si="71"/>
        <v>268</v>
      </c>
      <c r="B656" s="57" t="s">
        <v>74</v>
      </c>
      <c r="C656" s="81">
        <v>971.2</v>
      </c>
      <c r="D656" s="81"/>
      <c r="E656" s="81"/>
      <c r="F656" s="81">
        <f t="shared" si="68"/>
        <v>971.2</v>
      </c>
      <c r="G656" s="106"/>
      <c r="H656" s="161">
        <f t="shared" si="66"/>
        <v>0</v>
      </c>
      <c r="I656" s="54">
        <f t="shared" si="64"/>
        <v>0</v>
      </c>
      <c r="J656" s="54">
        <f t="shared" si="69"/>
        <v>0</v>
      </c>
      <c r="K656" s="161">
        <f t="shared" si="67"/>
        <v>0</v>
      </c>
      <c r="L656" s="163">
        <f t="shared" si="70"/>
        <v>0</v>
      </c>
    </row>
    <row r="657" spans="1:12" x14ac:dyDescent="0.2">
      <c r="A657" s="240">
        <f t="shared" si="71"/>
        <v>269</v>
      </c>
      <c r="B657" s="57" t="s">
        <v>75</v>
      </c>
      <c r="C657" s="81">
        <v>391.8</v>
      </c>
      <c r="D657" s="81"/>
      <c r="E657" s="81"/>
      <c r="F657" s="81">
        <f t="shared" si="68"/>
        <v>391.8</v>
      </c>
      <c r="G657" s="106"/>
      <c r="H657" s="161">
        <f t="shared" si="66"/>
        <v>0</v>
      </c>
      <c r="I657" s="54">
        <f t="shared" si="64"/>
        <v>0</v>
      </c>
      <c r="J657" s="54">
        <f t="shared" si="69"/>
        <v>0</v>
      </c>
      <c r="K657" s="161">
        <f t="shared" si="67"/>
        <v>0</v>
      </c>
      <c r="L657" s="163">
        <f t="shared" si="70"/>
        <v>0</v>
      </c>
    </row>
    <row r="658" spans="1:12" x14ac:dyDescent="0.2">
      <c r="A658" s="240">
        <f t="shared" si="71"/>
        <v>270</v>
      </c>
      <c r="B658" s="57" t="s">
        <v>76</v>
      </c>
      <c r="C658" s="81">
        <v>414</v>
      </c>
      <c r="D658" s="81"/>
      <c r="E658" s="81"/>
      <c r="F658" s="81">
        <f t="shared" si="68"/>
        <v>414</v>
      </c>
      <c r="G658" s="106"/>
      <c r="H658" s="161">
        <f t="shared" si="66"/>
        <v>0</v>
      </c>
      <c r="I658" s="54">
        <f t="shared" si="64"/>
        <v>0</v>
      </c>
      <c r="J658" s="54">
        <f t="shared" si="69"/>
        <v>0</v>
      </c>
      <c r="K658" s="161">
        <f t="shared" si="67"/>
        <v>0</v>
      </c>
      <c r="L658" s="163">
        <f t="shared" si="70"/>
        <v>0</v>
      </c>
    </row>
    <row r="659" spans="1:12" x14ac:dyDescent="0.2">
      <c r="A659" s="240">
        <f t="shared" si="71"/>
        <v>271</v>
      </c>
      <c r="B659" s="57" t="s">
        <v>77</v>
      </c>
      <c r="C659" s="81">
        <v>370.4</v>
      </c>
      <c r="D659" s="81">
        <v>116.4</v>
      </c>
      <c r="E659" s="81"/>
      <c r="F659" s="81">
        <f t="shared" si="68"/>
        <v>486.79999999999995</v>
      </c>
      <c r="G659" s="106"/>
      <c r="H659" s="161">
        <f t="shared" si="66"/>
        <v>0</v>
      </c>
      <c r="I659" s="54">
        <f t="shared" si="64"/>
        <v>0</v>
      </c>
      <c r="J659" s="54">
        <f t="shared" si="69"/>
        <v>0</v>
      </c>
      <c r="K659" s="161">
        <f t="shared" si="67"/>
        <v>0</v>
      </c>
      <c r="L659" s="163">
        <f t="shared" si="70"/>
        <v>0</v>
      </c>
    </row>
    <row r="660" spans="1:12" x14ac:dyDescent="0.2">
      <c r="A660" s="240">
        <f t="shared" si="71"/>
        <v>272</v>
      </c>
      <c r="B660" s="57" t="s">
        <v>78</v>
      </c>
      <c r="C660" s="81">
        <v>355</v>
      </c>
      <c r="D660" s="81"/>
      <c r="E660" s="81"/>
      <c r="F660" s="81">
        <f t="shared" si="68"/>
        <v>355</v>
      </c>
      <c r="G660" s="106"/>
      <c r="H660" s="161">
        <f t="shared" si="66"/>
        <v>0</v>
      </c>
      <c r="I660" s="54">
        <f t="shared" si="64"/>
        <v>0</v>
      </c>
      <c r="J660" s="54">
        <f t="shared" si="69"/>
        <v>0</v>
      </c>
      <c r="K660" s="161">
        <f t="shared" si="67"/>
        <v>0</v>
      </c>
      <c r="L660" s="163">
        <f t="shared" si="70"/>
        <v>0</v>
      </c>
    </row>
    <row r="661" spans="1:12" x14ac:dyDescent="0.2">
      <c r="A661" s="240">
        <f t="shared" si="71"/>
        <v>273</v>
      </c>
      <c r="B661" s="57" t="s">
        <v>79</v>
      </c>
      <c r="C661" s="81">
        <v>143.19999999999999</v>
      </c>
      <c r="D661" s="81"/>
      <c r="E661" s="81">
        <v>41.9</v>
      </c>
      <c r="F661" s="81">
        <f t="shared" si="68"/>
        <v>185.1</v>
      </c>
      <c r="G661" s="106"/>
      <c r="H661" s="161">
        <f t="shared" si="66"/>
        <v>0</v>
      </c>
      <c r="I661" s="54">
        <f t="shared" si="64"/>
        <v>0</v>
      </c>
      <c r="J661" s="54">
        <f t="shared" si="69"/>
        <v>0</v>
      </c>
      <c r="K661" s="161">
        <f t="shared" si="67"/>
        <v>0</v>
      </c>
      <c r="L661" s="163">
        <f t="shared" si="70"/>
        <v>0</v>
      </c>
    </row>
    <row r="662" spans="1:12" x14ac:dyDescent="0.2">
      <c r="A662" s="240">
        <f t="shared" si="71"/>
        <v>274</v>
      </c>
      <c r="B662" s="57" t="s">
        <v>80</v>
      </c>
      <c r="C662" s="81">
        <v>163.19999999999999</v>
      </c>
      <c r="D662" s="81"/>
      <c r="E662" s="81"/>
      <c r="F662" s="81">
        <f t="shared" si="68"/>
        <v>163.19999999999999</v>
      </c>
      <c r="G662" s="106"/>
      <c r="H662" s="161">
        <f t="shared" si="66"/>
        <v>0</v>
      </c>
      <c r="I662" s="54">
        <f t="shared" si="64"/>
        <v>0</v>
      </c>
      <c r="J662" s="54">
        <f t="shared" si="69"/>
        <v>0</v>
      </c>
      <c r="K662" s="161">
        <f t="shared" si="67"/>
        <v>0</v>
      </c>
      <c r="L662" s="163">
        <f t="shared" si="70"/>
        <v>0</v>
      </c>
    </row>
    <row r="663" spans="1:12" x14ac:dyDescent="0.2">
      <c r="A663" s="240">
        <f t="shared" si="71"/>
        <v>275</v>
      </c>
      <c r="B663" s="57" t="s">
        <v>81</v>
      </c>
      <c r="C663" s="81">
        <v>268.2</v>
      </c>
      <c r="D663" s="81"/>
      <c r="E663" s="81"/>
      <c r="F663" s="81">
        <f t="shared" si="68"/>
        <v>268.2</v>
      </c>
      <c r="G663" s="106"/>
      <c r="H663" s="161">
        <f t="shared" si="66"/>
        <v>0</v>
      </c>
      <c r="I663" s="54">
        <f t="shared" si="64"/>
        <v>0</v>
      </c>
      <c r="J663" s="54">
        <f t="shared" si="69"/>
        <v>0</v>
      </c>
      <c r="K663" s="161">
        <f t="shared" si="67"/>
        <v>0</v>
      </c>
      <c r="L663" s="163">
        <f t="shared" si="70"/>
        <v>0</v>
      </c>
    </row>
    <row r="664" spans="1:12" x14ac:dyDescent="0.2">
      <c r="A664" s="240">
        <f t="shared" si="71"/>
        <v>276</v>
      </c>
      <c r="B664" s="57" t="s">
        <v>82</v>
      </c>
      <c r="C664" s="81">
        <v>1401.05</v>
      </c>
      <c r="D664" s="81"/>
      <c r="E664" s="81"/>
      <c r="F664" s="81">
        <f t="shared" si="68"/>
        <v>1401.05</v>
      </c>
      <c r="G664" s="106"/>
      <c r="H664" s="161">
        <f t="shared" si="66"/>
        <v>0</v>
      </c>
      <c r="I664" s="54">
        <f t="shared" si="64"/>
        <v>0</v>
      </c>
      <c r="J664" s="54">
        <f t="shared" si="69"/>
        <v>0</v>
      </c>
      <c r="K664" s="161">
        <f t="shared" si="67"/>
        <v>0</v>
      </c>
      <c r="L664" s="163">
        <f t="shared" si="70"/>
        <v>0</v>
      </c>
    </row>
    <row r="665" spans="1:12" x14ac:dyDescent="0.2">
      <c r="A665" s="240">
        <f t="shared" si="71"/>
        <v>277</v>
      </c>
      <c r="B665" s="57" t="s">
        <v>83</v>
      </c>
      <c r="C665" s="81">
        <v>1909.5</v>
      </c>
      <c r="D665" s="81"/>
      <c r="E665" s="81"/>
      <c r="F665" s="81">
        <f t="shared" si="68"/>
        <v>1909.5</v>
      </c>
      <c r="G665" s="106"/>
      <c r="H665" s="161">
        <f t="shared" si="66"/>
        <v>0</v>
      </c>
      <c r="I665" s="54">
        <f t="shared" si="64"/>
        <v>0</v>
      </c>
      <c r="J665" s="54">
        <f t="shared" si="69"/>
        <v>0</v>
      </c>
      <c r="K665" s="161">
        <f t="shared" si="67"/>
        <v>0</v>
      </c>
      <c r="L665" s="163">
        <f t="shared" si="70"/>
        <v>0</v>
      </c>
    </row>
    <row r="666" spans="1:12" x14ac:dyDescent="0.2">
      <c r="A666" s="240">
        <f t="shared" si="71"/>
        <v>278</v>
      </c>
      <c r="B666" s="57" t="s">
        <v>116</v>
      </c>
      <c r="C666" s="81">
        <v>542.20000000000005</v>
      </c>
      <c r="D666" s="81"/>
      <c r="E666" s="81"/>
      <c r="F666" s="81">
        <f t="shared" si="68"/>
        <v>542.20000000000005</v>
      </c>
      <c r="G666" s="106"/>
      <c r="H666" s="161">
        <f t="shared" si="66"/>
        <v>0</v>
      </c>
      <c r="I666" s="54">
        <f t="shared" si="64"/>
        <v>0</v>
      </c>
      <c r="J666" s="54">
        <f t="shared" si="69"/>
        <v>0</v>
      </c>
      <c r="K666" s="161">
        <f t="shared" si="67"/>
        <v>0</v>
      </c>
      <c r="L666" s="163">
        <f t="shared" si="70"/>
        <v>0</v>
      </c>
    </row>
    <row r="667" spans="1:12" x14ac:dyDescent="0.2">
      <c r="A667" s="240">
        <f t="shared" si="71"/>
        <v>279</v>
      </c>
      <c r="B667" s="57" t="s">
        <v>117</v>
      </c>
      <c r="C667" s="81">
        <v>168.8</v>
      </c>
      <c r="D667" s="81"/>
      <c r="E667" s="81"/>
      <c r="F667" s="81">
        <f t="shared" si="68"/>
        <v>168.8</v>
      </c>
      <c r="G667" s="106"/>
      <c r="H667" s="161">
        <f t="shared" si="66"/>
        <v>0</v>
      </c>
      <c r="I667" s="54">
        <f t="shared" si="64"/>
        <v>0</v>
      </c>
      <c r="J667" s="54">
        <f t="shared" si="69"/>
        <v>0</v>
      </c>
      <c r="K667" s="161">
        <f t="shared" si="67"/>
        <v>0</v>
      </c>
      <c r="L667" s="163">
        <f t="shared" si="70"/>
        <v>0</v>
      </c>
    </row>
    <row r="668" spans="1:12" x14ac:dyDescent="0.2">
      <c r="A668" s="240">
        <f t="shared" si="71"/>
        <v>280</v>
      </c>
      <c r="B668" s="57" t="s">
        <v>118</v>
      </c>
      <c r="C668" s="81">
        <v>173.2</v>
      </c>
      <c r="D668" s="81"/>
      <c r="E668" s="81"/>
      <c r="F668" s="81">
        <f t="shared" si="68"/>
        <v>173.2</v>
      </c>
      <c r="G668" s="106"/>
      <c r="H668" s="161">
        <f t="shared" si="66"/>
        <v>0</v>
      </c>
      <c r="I668" s="54">
        <f t="shared" si="64"/>
        <v>0</v>
      </c>
      <c r="J668" s="54">
        <f t="shared" si="69"/>
        <v>0</v>
      </c>
      <c r="K668" s="161">
        <f t="shared" si="67"/>
        <v>0</v>
      </c>
      <c r="L668" s="163">
        <f t="shared" si="70"/>
        <v>0</v>
      </c>
    </row>
    <row r="669" spans="1:12" x14ac:dyDescent="0.2">
      <c r="A669" s="240">
        <f t="shared" si="71"/>
        <v>281</v>
      </c>
      <c r="B669" s="57" t="s">
        <v>119</v>
      </c>
      <c r="C669" s="81">
        <v>174.6</v>
      </c>
      <c r="D669" s="81"/>
      <c r="E669" s="81"/>
      <c r="F669" s="81">
        <f t="shared" si="68"/>
        <v>174.6</v>
      </c>
      <c r="G669" s="106"/>
      <c r="H669" s="161">
        <f t="shared" si="66"/>
        <v>0</v>
      </c>
      <c r="I669" s="54">
        <f t="shared" si="64"/>
        <v>0</v>
      </c>
      <c r="J669" s="54">
        <f t="shared" si="69"/>
        <v>0</v>
      </c>
      <c r="K669" s="161">
        <f t="shared" si="67"/>
        <v>0</v>
      </c>
      <c r="L669" s="163">
        <f t="shared" si="70"/>
        <v>0</v>
      </c>
    </row>
    <row r="670" spans="1:12" x14ac:dyDescent="0.2">
      <c r="A670" s="240">
        <f t="shared" si="71"/>
        <v>282</v>
      </c>
      <c r="B670" s="57" t="s">
        <v>120</v>
      </c>
      <c r="C670" s="81">
        <v>174.6</v>
      </c>
      <c r="D670" s="81"/>
      <c r="E670" s="81">
        <v>31</v>
      </c>
      <c r="F670" s="81">
        <f t="shared" si="68"/>
        <v>205.6</v>
      </c>
      <c r="G670" s="106"/>
      <c r="H670" s="161">
        <f t="shared" si="66"/>
        <v>0</v>
      </c>
      <c r="I670" s="54">
        <f t="shared" si="64"/>
        <v>0</v>
      </c>
      <c r="J670" s="54">
        <f t="shared" si="69"/>
        <v>0</v>
      </c>
      <c r="K670" s="161">
        <f t="shared" si="67"/>
        <v>0</v>
      </c>
      <c r="L670" s="163">
        <f t="shared" si="70"/>
        <v>0</v>
      </c>
    </row>
    <row r="671" spans="1:12" x14ac:dyDescent="0.2">
      <c r="A671" s="240">
        <f t="shared" si="71"/>
        <v>283</v>
      </c>
      <c r="B671" s="57" t="s">
        <v>121</v>
      </c>
      <c r="C671" s="81">
        <v>285.89999999999998</v>
      </c>
      <c r="D671" s="81"/>
      <c r="E671" s="81"/>
      <c r="F671" s="81">
        <f t="shared" si="68"/>
        <v>285.89999999999998</v>
      </c>
      <c r="G671" s="106"/>
      <c r="H671" s="161">
        <f t="shared" si="66"/>
        <v>0</v>
      </c>
      <c r="I671" s="54">
        <f t="shared" si="64"/>
        <v>0</v>
      </c>
      <c r="J671" s="54">
        <f t="shared" si="69"/>
        <v>0</v>
      </c>
      <c r="K671" s="161">
        <f t="shared" si="67"/>
        <v>0</v>
      </c>
      <c r="L671" s="163">
        <f t="shared" si="70"/>
        <v>0</v>
      </c>
    </row>
    <row r="672" spans="1:12" x14ac:dyDescent="0.2">
      <c r="A672" s="240">
        <f t="shared" si="71"/>
        <v>284</v>
      </c>
      <c r="B672" s="57" t="s">
        <v>122</v>
      </c>
      <c r="C672" s="81">
        <v>365.3</v>
      </c>
      <c r="D672" s="81">
        <v>20.6</v>
      </c>
      <c r="E672" s="81"/>
      <c r="F672" s="81">
        <f t="shared" si="68"/>
        <v>385.90000000000003</v>
      </c>
      <c r="G672" s="106"/>
      <c r="H672" s="161">
        <f t="shared" si="66"/>
        <v>0</v>
      </c>
      <c r="I672" s="54">
        <f t="shared" si="64"/>
        <v>0</v>
      </c>
      <c r="J672" s="54">
        <f t="shared" si="69"/>
        <v>0</v>
      </c>
      <c r="K672" s="161">
        <f t="shared" si="67"/>
        <v>0</v>
      </c>
      <c r="L672" s="163">
        <f t="shared" si="70"/>
        <v>0</v>
      </c>
    </row>
    <row r="673" spans="1:12" x14ac:dyDescent="0.2">
      <c r="A673" s="240">
        <f t="shared" si="71"/>
        <v>285</v>
      </c>
      <c r="B673" s="57" t="s">
        <v>123</v>
      </c>
      <c r="C673" s="81">
        <v>204.5</v>
      </c>
      <c r="D673" s="81"/>
      <c r="E673" s="81"/>
      <c r="F673" s="81">
        <f t="shared" si="68"/>
        <v>204.5</v>
      </c>
      <c r="G673" s="106"/>
      <c r="H673" s="161">
        <f t="shared" si="66"/>
        <v>0</v>
      </c>
      <c r="I673" s="54">
        <f t="shared" si="64"/>
        <v>0</v>
      </c>
      <c r="J673" s="54">
        <f t="shared" si="69"/>
        <v>0</v>
      </c>
      <c r="K673" s="161">
        <f t="shared" si="67"/>
        <v>0</v>
      </c>
      <c r="L673" s="163">
        <f t="shared" si="70"/>
        <v>0</v>
      </c>
    </row>
    <row r="674" spans="1:12" x14ac:dyDescent="0.2">
      <c r="A674" s="240">
        <f t="shared" si="71"/>
        <v>286</v>
      </c>
      <c r="B674" s="57" t="s">
        <v>124</v>
      </c>
      <c r="C674" s="81">
        <v>625.70000000000005</v>
      </c>
      <c r="D674" s="81"/>
      <c r="E674" s="81"/>
      <c r="F674" s="81">
        <f t="shared" si="68"/>
        <v>625.70000000000005</v>
      </c>
      <c r="G674" s="106"/>
      <c r="H674" s="161">
        <f t="shared" si="66"/>
        <v>0</v>
      </c>
      <c r="I674" s="54">
        <f t="shared" ref="I674:I717" si="72">H674*0.3677</f>
        <v>0</v>
      </c>
      <c r="J674" s="54">
        <f t="shared" si="69"/>
        <v>0</v>
      </c>
      <c r="K674" s="161">
        <f t="shared" si="67"/>
        <v>0</v>
      </c>
      <c r="L674" s="163">
        <f t="shared" si="70"/>
        <v>0</v>
      </c>
    </row>
    <row r="675" spans="1:12" x14ac:dyDescent="0.2">
      <c r="A675" s="240">
        <f t="shared" si="71"/>
        <v>287</v>
      </c>
      <c r="B675" s="57" t="s">
        <v>126</v>
      </c>
      <c r="C675" s="81">
        <v>429.5</v>
      </c>
      <c r="D675" s="81"/>
      <c r="E675" s="81">
        <v>30.7</v>
      </c>
      <c r="F675" s="81">
        <f t="shared" si="68"/>
        <v>460.2</v>
      </c>
      <c r="G675" s="106"/>
      <c r="H675" s="161">
        <f t="shared" ref="H675:H713" si="73">G675*1921.89</f>
        <v>0</v>
      </c>
      <c r="I675" s="54">
        <f t="shared" si="72"/>
        <v>0</v>
      </c>
      <c r="J675" s="54">
        <f t="shared" si="69"/>
        <v>0</v>
      </c>
      <c r="K675" s="161">
        <f t="shared" si="67"/>
        <v>0</v>
      </c>
      <c r="L675" s="163">
        <f t="shared" si="70"/>
        <v>0</v>
      </c>
    </row>
    <row r="676" spans="1:12" x14ac:dyDescent="0.2">
      <c r="A676" s="240">
        <f t="shared" si="71"/>
        <v>288</v>
      </c>
      <c r="B676" s="57" t="s">
        <v>127</v>
      </c>
      <c r="C676" s="81">
        <v>206.4</v>
      </c>
      <c r="D676" s="81"/>
      <c r="E676" s="81"/>
      <c r="F676" s="81">
        <f t="shared" si="68"/>
        <v>206.4</v>
      </c>
      <c r="G676" s="106"/>
      <c r="H676" s="161">
        <f t="shared" si="73"/>
        <v>0</v>
      </c>
      <c r="I676" s="54">
        <f t="shared" si="72"/>
        <v>0</v>
      </c>
      <c r="J676" s="54">
        <f t="shared" si="69"/>
        <v>0</v>
      </c>
      <c r="K676" s="161">
        <f t="shared" si="67"/>
        <v>0</v>
      </c>
      <c r="L676" s="163">
        <f t="shared" si="70"/>
        <v>0</v>
      </c>
    </row>
    <row r="677" spans="1:12" x14ac:dyDescent="0.2">
      <c r="A677" s="240">
        <f t="shared" si="71"/>
        <v>289</v>
      </c>
      <c r="B677" s="57" t="s">
        <v>1757</v>
      </c>
      <c r="C677" s="81">
        <v>275.2</v>
      </c>
      <c r="D677" s="81"/>
      <c r="E677" s="81"/>
      <c r="F677" s="81">
        <f t="shared" si="68"/>
        <v>275.2</v>
      </c>
      <c r="G677" s="106"/>
      <c r="H677" s="161">
        <f t="shared" si="73"/>
        <v>0</v>
      </c>
      <c r="I677" s="54">
        <f t="shared" si="72"/>
        <v>0</v>
      </c>
      <c r="J677" s="54">
        <f t="shared" si="69"/>
        <v>0</v>
      </c>
      <c r="K677" s="161">
        <f t="shared" si="67"/>
        <v>0</v>
      </c>
      <c r="L677" s="163">
        <f t="shared" si="70"/>
        <v>0</v>
      </c>
    </row>
    <row r="678" spans="1:12" x14ac:dyDescent="0.2">
      <c r="A678" s="240">
        <f t="shared" si="71"/>
        <v>290</v>
      </c>
      <c r="B678" s="57" t="s">
        <v>1758</v>
      </c>
      <c r="C678" s="81">
        <v>318.89999999999998</v>
      </c>
      <c r="D678" s="81"/>
      <c r="E678" s="81"/>
      <c r="F678" s="81">
        <f t="shared" si="68"/>
        <v>318.89999999999998</v>
      </c>
      <c r="G678" s="106"/>
      <c r="H678" s="161">
        <f t="shared" si="73"/>
        <v>0</v>
      </c>
      <c r="I678" s="54">
        <f t="shared" si="72"/>
        <v>0</v>
      </c>
      <c r="J678" s="54">
        <f t="shared" si="69"/>
        <v>0</v>
      </c>
      <c r="K678" s="161">
        <f t="shared" si="67"/>
        <v>0</v>
      </c>
      <c r="L678" s="163">
        <f t="shared" ref="L678:L709" si="74">(H678+I678+J678+K678)/F678</f>
        <v>0</v>
      </c>
    </row>
    <row r="679" spans="1:12" x14ac:dyDescent="0.2">
      <c r="A679" s="240">
        <f t="shared" si="71"/>
        <v>291</v>
      </c>
      <c r="B679" s="57" t="s">
        <v>1759</v>
      </c>
      <c r="C679" s="81">
        <v>75.2</v>
      </c>
      <c r="D679" s="81"/>
      <c r="E679" s="81"/>
      <c r="F679" s="81">
        <f t="shared" si="68"/>
        <v>75.2</v>
      </c>
      <c r="G679" s="106"/>
      <c r="H679" s="161">
        <f t="shared" si="73"/>
        <v>0</v>
      </c>
      <c r="I679" s="54">
        <f t="shared" si="72"/>
        <v>0</v>
      </c>
      <c r="J679" s="54">
        <f t="shared" si="69"/>
        <v>0</v>
      </c>
      <c r="K679" s="161">
        <f t="shared" si="67"/>
        <v>0</v>
      </c>
      <c r="L679" s="163">
        <f t="shared" si="74"/>
        <v>0</v>
      </c>
    </row>
    <row r="680" spans="1:12" x14ac:dyDescent="0.2">
      <c r="A680" s="240">
        <f t="shared" si="71"/>
        <v>292</v>
      </c>
      <c r="B680" s="57" t="s">
        <v>1760</v>
      </c>
      <c r="C680" s="81">
        <v>320.89999999999998</v>
      </c>
      <c r="D680" s="81"/>
      <c r="E680" s="81"/>
      <c r="F680" s="81">
        <f t="shared" si="68"/>
        <v>320.89999999999998</v>
      </c>
      <c r="G680" s="106"/>
      <c r="H680" s="161">
        <f t="shared" si="73"/>
        <v>0</v>
      </c>
      <c r="I680" s="54">
        <f t="shared" si="72"/>
        <v>0</v>
      </c>
      <c r="J680" s="54">
        <f t="shared" si="69"/>
        <v>0</v>
      </c>
      <c r="K680" s="161">
        <f t="shared" si="67"/>
        <v>0</v>
      </c>
      <c r="L680" s="163">
        <f t="shared" si="74"/>
        <v>0</v>
      </c>
    </row>
    <row r="681" spans="1:12" x14ac:dyDescent="0.2">
      <c r="A681" s="240">
        <f t="shared" si="71"/>
        <v>293</v>
      </c>
      <c r="B681" s="57" t="s">
        <v>1761</v>
      </c>
      <c r="C681" s="81">
        <v>417.2</v>
      </c>
      <c r="D681" s="81"/>
      <c r="E681" s="81"/>
      <c r="F681" s="81">
        <f t="shared" si="68"/>
        <v>417.2</v>
      </c>
      <c r="G681" s="106"/>
      <c r="H681" s="161">
        <f t="shared" si="73"/>
        <v>0</v>
      </c>
      <c r="I681" s="54">
        <f t="shared" si="72"/>
        <v>0</v>
      </c>
      <c r="J681" s="54">
        <f t="shared" si="69"/>
        <v>0</v>
      </c>
      <c r="K681" s="161">
        <f t="shared" si="67"/>
        <v>0</v>
      </c>
      <c r="L681" s="163">
        <f t="shared" si="74"/>
        <v>0</v>
      </c>
    </row>
    <row r="682" spans="1:12" x14ac:dyDescent="0.2">
      <c r="A682" s="240">
        <f t="shared" si="71"/>
        <v>294</v>
      </c>
      <c r="B682" s="57" t="s">
        <v>1762</v>
      </c>
      <c r="C682" s="81">
        <v>321.3</v>
      </c>
      <c r="D682" s="81"/>
      <c r="E682" s="81"/>
      <c r="F682" s="81">
        <f t="shared" si="68"/>
        <v>321.3</v>
      </c>
      <c r="G682" s="106"/>
      <c r="H682" s="161">
        <f t="shared" si="73"/>
        <v>0</v>
      </c>
      <c r="I682" s="54">
        <f t="shared" si="72"/>
        <v>0</v>
      </c>
      <c r="J682" s="54">
        <f t="shared" si="69"/>
        <v>0</v>
      </c>
      <c r="K682" s="161">
        <f t="shared" si="67"/>
        <v>0</v>
      </c>
      <c r="L682" s="163">
        <f t="shared" si="74"/>
        <v>0</v>
      </c>
    </row>
    <row r="683" spans="1:12" x14ac:dyDescent="0.2">
      <c r="A683" s="240">
        <f t="shared" si="71"/>
        <v>295</v>
      </c>
      <c r="B683" s="57" t="s">
        <v>1763</v>
      </c>
      <c r="C683" s="81">
        <v>284.5</v>
      </c>
      <c r="D683" s="81"/>
      <c r="E683" s="81"/>
      <c r="F683" s="81">
        <f t="shared" si="68"/>
        <v>284.5</v>
      </c>
      <c r="G683" s="106"/>
      <c r="H683" s="161">
        <f t="shared" si="73"/>
        <v>0</v>
      </c>
      <c r="I683" s="54">
        <f t="shared" si="72"/>
        <v>0</v>
      </c>
      <c r="J683" s="54">
        <f t="shared" si="69"/>
        <v>0</v>
      </c>
      <c r="K683" s="161">
        <f t="shared" si="67"/>
        <v>0</v>
      </c>
      <c r="L683" s="163">
        <f t="shared" si="74"/>
        <v>0</v>
      </c>
    </row>
    <row r="684" spans="1:12" x14ac:dyDescent="0.2">
      <c r="A684" s="240">
        <f t="shared" si="71"/>
        <v>296</v>
      </c>
      <c r="B684" s="57" t="s">
        <v>1764</v>
      </c>
      <c r="C684" s="81">
        <v>326.10000000000002</v>
      </c>
      <c r="D684" s="81"/>
      <c r="E684" s="81"/>
      <c r="F684" s="81">
        <f t="shared" si="68"/>
        <v>326.10000000000002</v>
      </c>
      <c r="G684" s="106"/>
      <c r="H684" s="161">
        <f t="shared" si="73"/>
        <v>0</v>
      </c>
      <c r="I684" s="54">
        <f t="shared" si="72"/>
        <v>0</v>
      </c>
      <c r="J684" s="54">
        <f t="shared" si="69"/>
        <v>0</v>
      </c>
      <c r="K684" s="161">
        <f t="shared" ref="K684:K717" si="75">G684*408.88</f>
        <v>0</v>
      </c>
      <c r="L684" s="163">
        <f t="shared" si="74"/>
        <v>0</v>
      </c>
    </row>
    <row r="685" spans="1:12" x14ac:dyDescent="0.2">
      <c r="A685" s="240">
        <f t="shared" si="71"/>
        <v>297</v>
      </c>
      <c r="B685" s="57" t="s">
        <v>1765</v>
      </c>
      <c r="C685" s="81">
        <v>497.9</v>
      </c>
      <c r="D685" s="81"/>
      <c r="E685" s="81">
        <v>40.6</v>
      </c>
      <c r="F685" s="81">
        <f t="shared" si="68"/>
        <v>538.5</v>
      </c>
      <c r="G685" s="106"/>
      <c r="H685" s="161">
        <f t="shared" si="73"/>
        <v>0</v>
      </c>
      <c r="I685" s="54">
        <f t="shared" si="72"/>
        <v>0</v>
      </c>
      <c r="J685" s="54">
        <f t="shared" si="69"/>
        <v>0</v>
      </c>
      <c r="K685" s="161">
        <f t="shared" si="75"/>
        <v>0</v>
      </c>
      <c r="L685" s="163">
        <f t="shared" si="74"/>
        <v>0</v>
      </c>
    </row>
    <row r="686" spans="1:12" x14ac:dyDescent="0.2">
      <c r="A686" s="240">
        <f t="shared" si="71"/>
        <v>298</v>
      </c>
      <c r="B686" s="57" t="s">
        <v>1766</v>
      </c>
      <c r="C686" s="81">
        <v>138.80000000000001</v>
      </c>
      <c r="D686" s="81"/>
      <c r="E686" s="81"/>
      <c r="F686" s="81">
        <f t="shared" si="68"/>
        <v>138.80000000000001</v>
      </c>
      <c r="G686" s="106"/>
      <c r="H686" s="161">
        <f t="shared" si="73"/>
        <v>0</v>
      </c>
      <c r="I686" s="54">
        <f t="shared" si="72"/>
        <v>0</v>
      </c>
      <c r="J686" s="54">
        <f t="shared" si="69"/>
        <v>0</v>
      </c>
      <c r="K686" s="161">
        <f t="shared" si="75"/>
        <v>0</v>
      </c>
      <c r="L686" s="163">
        <f t="shared" si="74"/>
        <v>0</v>
      </c>
    </row>
    <row r="687" spans="1:12" x14ac:dyDescent="0.2">
      <c r="A687" s="240">
        <f t="shared" si="71"/>
        <v>299</v>
      </c>
      <c r="B687" s="57" t="s">
        <v>1767</v>
      </c>
      <c r="C687" s="81">
        <v>4598.6000000000004</v>
      </c>
      <c r="D687" s="81">
        <v>90.9</v>
      </c>
      <c r="E687" s="81">
        <v>100</v>
      </c>
      <c r="F687" s="81">
        <f t="shared" si="68"/>
        <v>4789.5</v>
      </c>
      <c r="G687" s="106"/>
      <c r="H687" s="161">
        <f t="shared" si="73"/>
        <v>0</v>
      </c>
      <c r="I687" s="54">
        <f t="shared" si="72"/>
        <v>0</v>
      </c>
      <c r="J687" s="54">
        <f t="shared" si="69"/>
        <v>0</v>
      </c>
      <c r="K687" s="161">
        <f t="shared" si="75"/>
        <v>0</v>
      </c>
      <c r="L687" s="163">
        <f t="shared" si="74"/>
        <v>0</v>
      </c>
    </row>
    <row r="688" spans="1:12" x14ac:dyDescent="0.2">
      <c r="A688" s="240">
        <f t="shared" si="71"/>
        <v>300</v>
      </c>
      <c r="B688" s="57" t="s">
        <v>1768</v>
      </c>
      <c r="C688" s="81">
        <v>387.4</v>
      </c>
      <c r="D688" s="81"/>
      <c r="E688" s="81"/>
      <c r="F688" s="81">
        <f t="shared" si="68"/>
        <v>387.4</v>
      </c>
      <c r="G688" s="106"/>
      <c r="H688" s="161">
        <f t="shared" si="73"/>
        <v>0</v>
      </c>
      <c r="I688" s="54">
        <f t="shared" si="72"/>
        <v>0</v>
      </c>
      <c r="J688" s="54">
        <f t="shared" si="69"/>
        <v>0</v>
      </c>
      <c r="K688" s="161">
        <f t="shared" si="75"/>
        <v>0</v>
      </c>
      <c r="L688" s="163">
        <f t="shared" si="74"/>
        <v>0</v>
      </c>
    </row>
    <row r="689" spans="1:12" x14ac:dyDescent="0.2">
      <c r="A689" s="240">
        <f t="shared" si="71"/>
        <v>301</v>
      </c>
      <c r="B689" s="57" t="s">
        <v>1769</v>
      </c>
      <c r="C689" s="81">
        <v>4956.8999999999996</v>
      </c>
      <c r="D689" s="81"/>
      <c r="E689" s="81"/>
      <c r="F689" s="81">
        <f t="shared" si="68"/>
        <v>4956.8999999999996</v>
      </c>
      <c r="G689" s="106"/>
      <c r="H689" s="161">
        <f t="shared" si="73"/>
        <v>0</v>
      </c>
      <c r="I689" s="54">
        <f t="shared" si="72"/>
        <v>0</v>
      </c>
      <c r="J689" s="54">
        <f t="shared" si="69"/>
        <v>0</v>
      </c>
      <c r="K689" s="161">
        <f t="shared" si="75"/>
        <v>0</v>
      </c>
      <c r="L689" s="163">
        <f t="shared" si="74"/>
        <v>0</v>
      </c>
    </row>
    <row r="690" spans="1:12" x14ac:dyDescent="0.2">
      <c r="A690" s="240">
        <f t="shared" si="71"/>
        <v>302</v>
      </c>
      <c r="B690" s="57" t="s">
        <v>1770</v>
      </c>
      <c r="C690" s="81">
        <v>4250.2</v>
      </c>
      <c r="D690" s="81"/>
      <c r="E690" s="81"/>
      <c r="F690" s="81">
        <v>4250.2</v>
      </c>
      <c r="G690" s="106"/>
      <c r="H690" s="161">
        <f t="shared" si="73"/>
        <v>0</v>
      </c>
      <c r="I690" s="54">
        <f t="shared" si="72"/>
        <v>0</v>
      </c>
      <c r="J690" s="54">
        <f t="shared" si="69"/>
        <v>0</v>
      </c>
      <c r="K690" s="161">
        <f t="shared" si="75"/>
        <v>0</v>
      </c>
      <c r="L690" s="163">
        <f t="shared" si="74"/>
        <v>0</v>
      </c>
    </row>
    <row r="691" spans="1:12" x14ac:dyDescent="0.2">
      <c r="A691" s="240">
        <f t="shared" si="71"/>
        <v>303</v>
      </c>
      <c r="B691" s="57" t="s">
        <v>1771</v>
      </c>
      <c r="C691" s="81">
        <v>251.9</v>
      </c>
      <c r="D691" s="81"/>
      <c r="E691" s="81"/>
      <c r="F691" s="81">
        <f t="shared" si="68"/>
        <v>251.9</v>
      </c>
      <c r="G691" s="106"/>
      <c r="H691" s="161">
        <f t="shared" si="73"/>
        <v>0</v>
      </c>
      <c r="I691" s="54">
        <f t="shared" si="72"/>
        <v>0</v>
      </c>
      <c r="J691" s="54">
        <f t="shared" si="69"/>
        <v>0</v>
      </c>
      <c r="K691" s="161">
        <f t="shared" si="75"/>
        <v>0</v>
      </c>
      <c r="L691" s="163">
        <f t="shared" si="74"/>
        <v>0</v>
      </c>
    </row>
    <row r="692" spans="1:12" x14ac:dyDescent="0.2">
      <c r="A692" s="240">
        <f t="shared" si="71"/>
        <v>304</v>
      </c>
      <c r="B692" s="57" t="s">
        <v>1772</v>
      </c>
      <c r="C692" s="81">
        <v>352.7</v>
      </c>
      <c r="D692" s="81"/>
      <c r="E692" s="81"/>
      <c r="F692" s="81">
        <f t="shared" si="68"/>
        <v>352.7</v>
      </c>
      <c r="G692" s="106"/>
      <c r="H692" s="161">
        <f t="shared" si="73"/>
        <v>0</v>
      </c>
      <c r="I692" s="54">
        <f t="shared" si="72"/>
        <v>0</v>
      </c>
      <c r="J692" s="54">
        <f t="shared" si="69"/>
        <v>0</v>
      </c>
      <c r="K692" s="161">
        <f t="shared" si="75"/>
        <v>0</v>
      </c>
      <c r="L692" s="163">
        <f t="shared" si="74"/>
        <v>0</v>
      </c>
    </row>
    <row r="693" spans="1:12" x14ac:dyDescent="0.2">
      <c r="A693" s="240">
        <f t="shared" si="71"/>
        <v>305</v>
      </c>
      <c r="B693" s="57" t="s">
        <v>1773</v>
      </c>
      <c r="C693" s="81">
        <v>301.8</v>
      </c>
      <c r="D693" s="81"/>
      <c r="E693" s="81"/>
      <c r="F693" s="81">
        <f t="shared" si="68"/>
        <v>301.8</v>
      </c>
      <c r="G693" s="106"/>
      <c r="H693" s="161">
        <f t="shared" si="73"/>
        <v>0</v>
      </c>
      <c r="I693" s="54">
        <f t="shared" si="72"/>
        <v>0</v>
      </c>
      <c r="J693" s="54">
        <f t="shared" si="69"/>
        <v>0</v>
      </c>
      <c r="K693" s="161">
        <f t="shared" si="75"/>
        <v>0</v>
      </c>
      <c r="L693" s="163">
        <f t="shared" si="74"/>
        <v>0</v>
      </c>
    </row>
    <row r="694" spans="1:12" x14ac:dyDescent="0.2">
      <c r="A694" s="240">
        <f t="shared" si="71"/>
        <v>306</v>
      </c>
      <c r="B694" s="57" t="s">
        <v>1795</v>
      </c>
      <c r="C694" s="81">
        <v>244.4</v>
      </c>
      <c r="D694" s="81"/>
      <c r="E694" s="81">
        <v>51.7</v>
      </c>
      <c r="F694" s="81">
        <f t="shared" si="68"/>
        <v>296.10000000000002</v>
      </c>
      <c r="G694" s="106"/>
      <c r="H694" s="161">
        <f t="shared" si="73"/>
        <v>0</v>
      </c>
      <c r="I694" s="54">
        <f t="shared" si="72"/>
        <v>0</v>
      </c>
      <c r="J694" s="54">
        <f t="shared" si="69"/>
        <v>0</v>
      </c>
      <c r="K694" s="161">
        <f t="shared" si="75"/>
        <v>0</v>
      </c>
      <c r="L694" s="163">
        <f t="shared" si="74"/>
        <v>0</v>
      </c>
    </row>
    <row r="695" spans="1:12" x14ac:dyDescent="0.2">
      <c r="A695" s="240">
        <f t="shared" si="71"/>
        <v>307</v>
      </c>
      <c r="B695" s="57" t="s">
        <v>1796</v>
      </c>
      <c r="C695" s="81">
        <v>253.1</v>
      </c>
      <c r="D695" s="81"/>
      <c r="E695" s="81"/>
      <c r="F695" s="81">
        <f t="shared" si="68"/>
        <v>253.1</v>
      </c>
      <c r="G695" s="106"/>
      <c r="H695" s="161">
        <f t="shared" si="73"/>
        <v>0</v>
      </c>
      <c r="I695" s="54">
        <f t="shared" si="72"/>
        <v>0</v>
      </c>
      <c r="J695" s="54">
        <f t="shared" si="69"/>
        <v>0</v>
      </c>
      <c r="K695" s="161">
        <f t="shared" si="75"/>
        <v>0</v>
      </c>
      <c r="L695" s="163">
        <f t="shared" si="74"/>
        <v>0</v>
      </c>
    </row>
    <row r="696" spans="1:12" x14ac:dyDescent="0.2">
      <c r="A696" s="240">
        <f t="shared" si="71"/>
        <v>308</v>
      </c>
      <c r="B696" s="57" t="s">
        <v>1797</v>
      </c>
      <c r="C696" s="81">
        <v>480.1</v>
      </c>
      <c r="D696" s="81"/>
      <c r="E696" s="81"/>
      <c r="F696" s="81">
        <f t="shared" si="68"/>
        <v>480.1</v>
      </c>
      <c r="G696" s="106"/>
      <c r="H696" s="161">
        <f t="shared" si="73"/>
        <v>0</v>
      </c>
      <c r="I696" s="54">
        <f t="shared" si="72"/>
        <v>0</v>
      </c>
      <c r="J696" s="54">
        <f t="shared" si="69"/>
        <v>0</v>
      </c>
      <c r="K696" s="161">
        <f t="shared" si="75"/>
        <v>0</v>
      </c>
      <c r="L696" s="163">
        <f t="shared" si="74"/>
        <v>0</v>
      </c>
    </row>
    <row r="697" spans="1:12" x14ac:dyDescent="0.2">
      <c r="A697" s="240">
        <f t="shared" si="71"/>
        <v>309</v>
      </c>
      <c r="B697" s="57" t="s">
        <v>1798</v>
      </c>
      <c r="C697" s="81">
        <v>199</v>
      </c>
      <c r="D697" s="81"/>
      <c r="E697" s="81"/>
      <c r="F697" s="81">
        <f t="shared" si="68"/>
        <v>199</v>
      </c>
      <c r="G697" s="106"/>
      <c r="H697" s="161">
        <f t="shared" si="73"/>
        <v>0</v>
      </c>
      <c r="I697" s="54">
        <f t="shared" si="72"/>
        <v>0</v>
      </c>
      <c r="J697" s="54">
        <f t="shared" si="69"/>
        <v>0</v>
      </c>
      <c r="K697" s="161">
        <f t="shared" si="75"/>
        <v>0</v>
      </c>
      <c r="L697" s="163">
        <f t="shared" si="74"/>
        <v>0</v>
      </c>
    </row>
    <row r="698" spans="1:12" x14ac:dyDescent="0.2">
      <c r="A698" s="240">
        <f t="shared" si="71"/>
        <v>310</v>
      </c>
      <c r="B698" s="57" t="s">
        <v>1799</v>
      </c>
      <c r="C698" s="81">
        <v>296.41000000000003</v>
      </c>
      <c r="D698" s="81"/>
      <c r="E698" s="81"/>
      <c r="F698" s="81">
        <f t="shared" si="68"/>
        <v>296.41000000000003</v>
      </c>
      <c r="G698" s="106"/>
      <c r="H698" s="161">
        <f t="shared" si="73"/>
        <v>0</v>
      </c>
      <c r="I698" s="54">
        <f t="shared" si="72"/>
        <v>0</v>
      </c>
      <c r="J698" s="54">
        <f t="shared" si="69"/>
        <v>0</v>
      </c>
      <c r="K698" s="161">
        <f t="shared" si="75"/>
        <v>0</v>
      </c>
      <c r="L698" s="163">
        <f t="shared" si="74"/>
        <v>0</v>
      </c>
    </row>
    <row r="699" spans="1:12" x14ac:dyDescent="0.2">
      <c r="A699" s="240">
        <f t="shared" si="71"/>
        <v>311</v>
      </c>
      <c r="B699" s="57" t="s">
        <v>1800</v>
      </c>
      <c r="C699" s="81">
        <v>273.60000000000002</v>
      </c>
      <c r="D699" s="81">
        <v>19.399999999999999</v>
      </c>
      <c r="E699" s="81"/>
      <c r="F699" s="81">
        <f t="shared" ref="F699:F717" si="76">C699+D699+E699</f>
        <v>293</v>
      </c>
      <c r="G699" s="106"/>
      <c r="H699" s="161">
        <f t="shared" si="73"/>
        <v>0</v>
      </c>
      <c r="I699" s="54">
        <f t="shared" si="72"/>
        <v>0</v>
      </c>
      <c r="J699" s="54">
        <f t="shared" si="69"/>
        <v>0</v>
      </c>
      <c r="K699" s="161">
        <f t="shared" si="75"/>
        <v>0</v>
      </c>
      <c r="L699" s="163">
        <f t="shared" si="74"/>
        <v>0</v>
      </c>
    </row>
    <row r="700" spans="1:12" x14ac:dyDescent="0.2">
      <c r="A700" s="240">
        <f t="shared" si="71"/>
        <v>312</v>
      </c>
      <c r="B700" s="57" t="s">
        <v>1801</v>
      </c>
      <c r="C700" s="81">
        <v>308.60000000000002</v>
      </c>
      <c r="D700" s="81"/>
      <c r="E700" s="81"/>
      <c r="F700" s="81">
        <f t="shared" si="76"/>
        <v>308.60000000000002</v>
      </c>
      <c r="G700" s="106"/>
      <c r="H700" s="161">
        <f t="shared" si="73"/>
        <v>0</v>
      </c>
      <c r="I700" s="54">
        <f t="shared" si="72"/>
        <v>0</v>
      </c>
      <c r="J700" s="54">
        <f t="shared" si="69"/>
        <v>0</v>
      </c>
      <c r="K700" s="161">
        <f t="shared" si="75"/>
        <v>0</v>
      </c>
      <c r="L700" s="163">
        <f t="shared" si="74"/>
        <v>0</v>
      </c>
    </row>
    <row r="701" spans="1:12" x14ac:dyDescent="0.2">
      <c r="A701" s="240">
        <f t="shared" si="71"/>
        <v>313</v>
      </c>
      <c r="B701" s="57" t="s">
        <v>1804</v>
      </c>
      <c r="C701" s="81">
        <v>203.5</v>
      </c>
      <c r="D701" s="81"/>
      <c r="E701" s="81"/>
      <c r="F701" s="81">
        <f t="shared" si="76"/>
        <v>203.5</v>
      </c>
      <c r="G701" s="106"/>
      <c r="H701" s="161">
        <f t="shared" si="73"/>
        <v>0</v>
      </c>
      <c r="I701" s="54">
        <f t="shared" si="72"/>
        <v>0</v>
      </c>
      <c r="J701" s="54">
        <f t="shared" si="69"/>
        <v>0</v>
      </c>
      <c r="K701" s="161">
        <f t="shared" si="75"/>
        <v>0</v>
      </c>
      <c r="L701" s="163">
        <f t="shared" si="74"/>
        <v>0</v>
      </c>
    </row>
    <row r="702" spans="1:12" x14ac:dyDescent="0.2">
      <c r="A702" s="240">
        <f t="shared" si="71"/>
        <v>314</v>
      </c>
      <c r="B702" s="57" t="s">
        <v>1817</v>
      </c>
      <c r="C702" s="81">
        <v>96.1</v>
      </c>
      <c r="D702" s="81"/>
      <c r="E702" s="81"/>
      <c r="F702" s="81">
        <f t="shared" si="76"/>
        <v>96.1</v>
      </c>
      <c r="G702" s="106"/>
      <c r="H702" s="161">
        <f t="shared" si="73"/>
        <v>0</v>
      </c>
      <c r="I702" s="54">
        <f t="shared" si="72"/>
        <v>0</v>
      </c>
      <c r="J702" s="54">
        <f t="shared" si="69"/>
        <v>0</v>
      </c>
      <c r="K702" s="161">
        <f t="shared" si="75"/>
        <v>0</v>
      </c>
      <c r="L702" s="163">
        <f t="shared" si="74"/>
        <v>0</v>
      </c>
    </row>
    <row r="703" spans="1:12" x14ac:dyDescent="0.2">
      <c r="A703" s="240">
        <f t="shared" si="71"/>
        <v>315</v>
      </c>
      <c r="B703" s="57" t="s">
        <v>1818</v>
      </c>
      <c r="C703" s="81">
        <v>428.2</v>
      </c>
      <c r="D703" s="81"/>
      <c r="E703" s="81"/>
      <c r="F703" s="81">
        <f t="shared" si="76"/>
        <v>428.2</v>
      </c>
      <c r="G703" s="106"/>
      <c r="H703" s="161">
        <f t="shared" si="73"/>
        <v>0</v>
      </c>
      <c r="I703" s="54">
        <f t="shared" si="72"/>
        <v>0</v>
      </c>
      <c r="J703" s="54">
        <f t="shared" si="69"/>
        <v>0</v>
      </c>
      <c r="K703" s="161">
        <f t="shared" si="75"/>
        <v>0</v>
      </c>
      <c r="L703" s="163">
        <f t="shared" si="74"/>
        <v>0</v>
      </c>
    </row>
    <row r="704" spans="1:12" x14ac:dyDescent="0.2">
      <c r="A704" s="240">
        <f t="shared" si="71"/>
        <v>316</v>
      </c>
      <c r="B704" s="57" t="s">
        <v>1819</v>
      </c>
      <c r="C704" s="81">
        <v>198.3</v>
      </c>
      <c r="D704" s="81"/>
      <c r="E704" s="81"/>
      <c r="F704" s="81">
        <f t="shared" si="76"/>
        <v>198.3</v>
      </c>
      <c r="G704" s="106"/>
      <c r="H704" s="161">
        <f t="shared" si="73"/>
        <v>0</v>
      </c>
      <c r="I704" s="54">
        <f t="shared" si="72"/>
        <v>0</v>
      </c>
      <c r="J704" s="54">
        <f t="shared" si="69"/>
        <v>0</v>
      </c>
      <c r="K704" s="161">
        <f t="shared" si="75"/>
        <v>0</v>
      </c>
      <c r="L704" s="163">
        <f t="shared" si="74"/>
        <v>0</v>
      </c>
    </row>
    <row r="705" spans="1:12" x14ac:dyDescent="0.2">
      <c r="A705" s="240">
        <f t="shared" si="71"/>
        <v>317</v>
      </c>
      <c r="B705" s="57" t="s">
        <v>1820</v>
      </c>
      <c r="C705" s="81">
        <v>304.7</v>
      </c>
      <c r="D705" s="81"/>
      <c r="E705" s="81"/>
      <c r="F705" s="81">
        <f t="shared" si="76"/>
        <v>304.7</v>
      </c>
      <c r="G705" s="106"/>
      <c r="H705" s="161">
        <f t="shared" si="73"/>
        <v>0</v>
      </c>
      <c r="I705" s="54">
        <f t="shared" si="72"/>
        <v>0</v>
      </c>
      <c r="J705" s="54">
        <f t="shared" si="69"/>
        <v>0</v>
      </c>
      <c r="K705" s="161">
        <f t="shared" si="75"/>
        <v>0</v>
      </c>
      <c r="L705" s="163">
        <f t="shared" si="74"/>
        <v>0</v>
      </c>
    </row>
    <row r="706" spans="1:12" x14ac:dyDescent="0.2">
      <c r="A706" s="240">
        <f t="shared" si="71"/>
        <v>318</v>
      </c>
      <c r="B706" s="57" t="s">
        <v>1821</v>
      </c>
      <c r="C706" s="81">
        <v>292.2</v>
      </c>
      <c r="D706" s="81"/>
      <c r="E706" s="81"/>
      <c r="F706" s="81">
        <f t="shared" si="76"/>
        <v>292.2</v>
      </c>
      <c r="G706" s="106"/>
      <c r="H706" s="161">
        <f t="shared" si="73"/>
        <v>0</v>
      </c>
      <c r="I706" s="54">
        <f t="shared" si="72"/>
        <v>0</v>
      </c>
      <c r="J706" s="54">
        <f t="shared" si="69"/>
        <v>0</v>
      </c>
      <c r="K706" s="161">
        <f t="shared" si="75"/>
        <v>0</v>
      </c>
      <c r="L706" s="163">
        <f t="shared" si="74"/>
        <v>0</v>
      </c>
    </row>
    <row r="707" spans="1:12" x14ac:dyDescent="0.2">
      <c r="A707" s="240">
        <f t="shared" si="71"/>
        <v>319</v>
      </c>
      <c r="B707" s="57" t="s">
        <v>1822</v>
      </c>
      <c r="C707" s="81">
        <v>411.5</v>
      </c>
      <c r="D707" s="81"/>
      <c r="E707" s="81"/>
      <c r="F707" s="81">
        <f t="shared" si="76"/>
        <v>411.5</v>
      </c>
      <c r="G707" s="106"/>
      <c r="H707" s="161">
        <f t="shared" si="73"/>
        <v>0</v>
      </c>
      <c r="I707" s="54">
        <f t="shared" si="72"/>
        <v>0</v>
      </c>
      <c r="J707" s="54">
        <f t="shared" si="69"/>
        <v>0</v>
      </c>
      <c r="K707" s="161">
        <f t="shared" si="75"/>
        <v>0</v>
      </c>
      <c r="L707" s="163">
        <f t="shared" si="74"/>
        <v>0</v>
      </c>
    </row>
    <row r="708" spans="1:12" x14ac:dyDescent="0.2">
      <c r="A708" s="240">
        <f t="shared" si="71"/>
        <v>320</v>
      </c>
      <c r="B708" s="57" t="s">
        <v>1843</v>
      </c>
      <c r="C708" s="81">
        <v>2772.2</v>
      </c>
      <c r="D708" s="81"/>
      <c r="E708" s="81">
        <v>77.400000000000006</v>
      </c>
      <c r="F708" s="81">
        <f t="shared" si="76"/>
        <v>2849.6</v>
      </c>
      <c r="G708" s="106"/>
      <c r="H708" s="161">
        <f t="shared" si="73"/>
        <v>0</v>
      </c>
      <c r="I708" s="54">
        <f t="shared" si="72"/>
        <v>0</v>
      </c>
      <c r="J708" s="54">
        <f t="shared" si="69"/>
        <v>0</v>
      </c>
      <c r="K708" s="161">
        <f t="shared" si="75"/>
        <v>0</v>
      </c>
      <c r="L708" s="163">
        <f t="shared" si="74"/>
        <v>0</v>
      </c>
    </row>
    <row r="709" spans="1:12" x14ac:dyDescent="0.2">
      <c r="A709" s="240">
        <f t="shared" si="71"/>
        <v>321</v>
      </c>
      <c r="B709" s="57" t="s">
        <v>1844</v>
      </c>
      <c r="C709" s="81">
        <v>256.10000000000002</v>
      </c>
      <c r="D709" s="81"/>
      <c r="E709" s="81"/>
      <c r="F709" s="81">
        <f t="shared" si="76"/>
        <v>256.10000000000002</v>
      </c>
      <c r="G709" s="106"/>
      <c r="H709" s="161">
        <f t="shared" si="73"/>
        <v>0</v>
      </c>
      <c r="I709" s="54">
        <f t="shared" si="72"/>
        <v>0</v>
      </c>
      <c r="J709" s="54">
        <f t="shared" si="69"/>
        <v>0</v>
      </c>
      <c r="K709" s="161">
        <f t="shared" si="75"/>
        <v>0</v>
      </c>
      <c r="L709" s="163">
        <f t="shared" si="74"/>
        <v>0</v>
      </c>
    </row>
    <row r="710" spans="1:12" x14ac:dyDescent="0.2">
      <c r="A710" s="240">
        <f t="shared" si="71"/>
        <v>322</v>
      </c>
      <c r="B710" s="57" t="s">
        <v>307</v>
      </c>
      <c r="C710" s="81">
        <v>266.60000000000002</v>
      </c>
      <c r="D710" s="81"/>
      <c r="E710" s="81"/>
      <c r="F710" s="81">
        <f t="shared" si="76"/>
        <v>266.60000000000002</v>
      </c>
      <c r="G710" s="106"/>
      <c r="H710" s="161">
        <f t="shared" si="73"/>
        <v>0</v>
      </c>
      <c r="I710" s="54">
        <f t="shared" si="72"/>
        <v>0</v>
      </c>
      <c r="J710" s="54">
        <f t="shared" si="69"/>
        <v>0</v>
      </c>
      <c r="K710" s="161">
        <f t="shared" si="75"/>
        <v>0</v>
      </c>
      <c r="L710" s="163">
        <f t="shared" ref="L710:L718" si="77">(H710+I710+J710+K710)/F710</f>
        <v>0</v>
      </c>
    </row>
    <row r="711" spans="1:12" x14ac:dyDescent="0.2">
      <c r="A711" s="240">
        <f t="shared" ref="A711:A717" si="78">1+A710</f>
        <v>323</v>
      </c>
      <c r="B711" s="57" t="s">
        <v>308</v>
      </c>
      <c r="C711" s="81">
        <v>173</v>
      </c>
      <c r="D711" s="81">
        <v>33.299999999999997</v>
      </c>
      <c r="E711" s="81"/>
      <c r="F711" s="81">
        <f t="shared" si="76"/>
        <v>206.3</v>
      </c>
      <c r="G711" s="106"/>
      <c r="H711" s="161">
        <f t="shared" si="73"/>
        <v>0</v>
      </c>
      <c r="I711" s="54">
        <f t="shared" si="72"/>
        <v>0</v>
      </c>
      <c r="J711" s="54">
        <f t="shared" si="69"/>
        <v>0</v>
      </c>
      <c r="K711" s="161">
        <f t="shared" si="75"/>
        <v>0</v>
      </c>
      <c r="L711" s="163">
        <f t="shared" si="77"/>
        <v>0</v>
      </c>
    </row>
    <row r="712" spans="1:12" x14ac:dyDescent="0.2">
      <c r="A712" s="240">
        <f t="shared" si="78"/>
        <v>324</v>
      </c>
      <c r="B712" s="57" t="s">
        <v>309</v>
      </c>
      <c r="C712" s="81">
        <v>203.9</v>
      </c>
      <c r="D712" s="81">
        <v>33.799999999999997</v>
      </c>
      <c r="E712" s="81"/>
      <c r="F712" s="81">
        <f t="shared" si="76"/>
        <v>237.7</v>
      </c>
      <c r="G712" s="106"/>
      <c r="H712" s="161">
        <f t="shared" si="73"/>
        <v>0</v>
      </c>
      <c r="I712" s="54">
        <f t="shared" si="72"/>
        <v>0</v>
      </c>
      <c r="J712" s="54">
        <f t="shared" si="69"/>
        <v>0</v>
      </c>
      <c r="K712" s="161">
        <f t="shared" si="75"/>
        <v>0</v>
      </c>
      <c r="L712" s="163">
        <f t="shared" si="77"/>
        <v>0</v>
      </c>
    </row>
    <row r="713" spans="1:12" x14ac:dyDescent="0.2">
      <c r="A713" s="240">
        <f t="shared" si="78"/>
        <v>325</v>
      </c>
      <c r="B713" s="57" t="s">
        <v>310</v>
      </c>
      <c r="C713" s="81">
        <v>152.1</v>
      </c>
      <c r="D713" s="81"/>
      <c r="E713" s="81"/>
      <c r="F713" s="81">
        <f t="shared" si="76"/>
        <v>152.1</v>
      </c>
      <c r="G713" s="106"/>
      <c r="H713" s="161">
        <f t="shared" si="73"/>
        <v>0</v>
      </c>
      <c r="I713" s="54">
        <f t="shared" si="72"/>
        <v>0</v>
      </c>
      <c r="J713" s="54">
        <f t="shared" si="69"/>
        <v>0</v>
      </c>
      <c r="K713" s="161">
        <f t="shared" si="75"/>
        <v>0</v>
      </c>
      <c r="L713" s="163">
        <f t="shared" si="77"/>
        <v>0</v>
      </c>
    </row>
    <row r="714" spans="1:12" x14ac:dyDescent="0.2">
      <c r="A714" s="240">
        <f t="shared" si="78"/>
        <v>326</v>
      </c>
      <c r="B714" s="57" t="s">
        <v>2532</v>
      </c>
      <c r="C714" s="57">
        <v>2247.4</v>
      </c>
      <c r="D714" s="57"/>
      <c r="E714" s="57"/>
      <c r="F714" s="57">
        <f t="shared" si="76"/>
        <v>2247.4</v>
      </c>
      <c r="G714" s="106"/>
      <c r="H714" s="54">
        <f>G714</f>
        <v>0</v>
      </c>
      <c r="I714" s="54">
        <f t="shared" si="72"/>
        <v>0</v>
      </c>
      <c r="J714" s="54"/>
      <c r="K714" s="54">
        <f t="shared" si="75"/>
        <v>0</v>
      </c>
      <c r="L714" s="56">
        <f t="shared" si="77"/>
        <v>0</v>
      </c>
    </row>
    <row r="715" spans="1:12" x14ac:dyDescent="0.2">
      <c r="A715" s="240">
        <f t="shared" si="78"/>
        <v>327</v>
      </c>
      <c r="B715" s="57" t="s">
        <v>2533</v>
      </c>
      <c r="C715" s="57">
        <v>2555.1999999999998</v>
      </c>
      <c r="D715" s="57"/>
      <c r="E715" s="57"/>
      <c r="F715" s="57">
        <f t="shared" si="76"/>
        <v>2555.1999999999998</v>
      </c>
      <c r="G715" s="106"/>
      <c r="H715" s="54">
        <f>G715</f>
        <v>0</v>
      </c>
      <c r="I715" s="54">
        <f t="shared" si="72"/>
        <v>0</v>
      </c>
      <c r="J715" s="54"/>
      <c r="K715" s="54">
        <f t="shared" si="75"/>
        <v>0</v>
      </c>
      <c r="L715" s="56">
        <f t="shared" si="77"/>
        <v>0</v>
      </c>
    </row>
    <row r="716" spans="1:12" x14ac:dyDescent="0.2">
      <c r="A716" s="240">
        <f t="shared" si="78"/>
        <v>328</v>
      </c>
      <c r="B716" s="57" t="s">
        <v>2534</v>
      </c>
      <c r="C716" s="57">
        <v>2484.8000000000002</v>
      </c>
      <c r="D716" s="57"/>
      <c r="E716" s="57"/>
      <c r="F716" s="57">
        <f t="shared" si="76"/>
        <v>2484.8000000000002</v>
      </c>
      <c r="G716" s="106"/>
      <c r="H716" s="54">
        <f>G716</f>
        <v>0</v>
      </c>
      <c r="I716" s="54">
        <f t="shared" si="72"/>
        <v>0</v>
      </c>
      <c r="J716" s="54"/>
      <c r="K716" s="54">
        <f t="shared" si="75"/>
        <v>0</v>
      </c>
      <c r="L716" s="56">
        <f t="shared" si="77"/>
        <v>0</v>
      </c>
    </row>
    <row r="717" spans="1:12" x14ac:dyDescent="0.2">
      <c r="A717" s="240">
        <f t="shared" si="78"/>
        <v>329</v>
      </c>
      <c r="B717" s="57" t="s">
        <v>2535</v>
      </c>
      <c r="C717" s="57">
        <v>3106.2</v>
      </c>
      <c r="D717" s="57">
        <v>30.3</v>
      </c>
      <c r="E717" s="57"/>
      <c r="F717" s="57">
        <f t="shared" si="76"/>
        <v>3136.5</v>
      </c>
      <c r="G717" s="106"/>
      <c r="H717" s="54">
        <f>G717</f>
        <v>0</v>
      </c>
      <c r="I717" s="54">
        <f t="shared" si="72"/>
        <v>0</v>
      </c>
      <c r="J717" s="54"/>
      <c r="K717" s="54">
        <f t="shared" si="75"/>
        <v>0</v>
      </c>
      <c r="L717" s="56">
        <f t="shared" si="77"/>
        <v>0</v>
      </c>
    </row>
    <row r="718" spans="1:12" x14ac:dyDescent="0.2">
      <c r="A718" s="57"/>
      <c r="B718" s="33"/>
      <c r="C718" s="33">
        <f>SUM(C389:C717)</f>
        <v>221947.40000000026</v>
      </c>
      <c r="D718" s="33">
        <f t="shared" ref="D718:K718" si="79">SUM(D389:D717)</f>
        <v>3848.0000000000009</v>
      </c>
      <c r="E718" s="33">
        <f t="shared" si="79"/>
        <v>6233.4999999999982</v>
      </c>
      <c r="F718" s="33">
        <f t="shared" si="79"/>
        <v>232028.9000000002</v>
      </c>
      <c r="G718" s="33">
        <f t="shared" si="79"/>
        <v>0</v>
      </c>
      <c r="H718" s="33">
        <f t="shared" si="79"/>
        <v>0</v>
      </c>
      <c r="I718" s="33">
        <f t="shared" si="79"/>
        <v>0</v>
      </c>
      <c r="J718" s="33">
        <f t="shared" si="79"/>
        <v>0</v>
      </c>
      <c r="K718" s="33">
        <f t="shared" si="79"/>
        <v>0</v>
      </c>
      <c r="L718" s="163">
        <f t="shared" si="77"/>
        <v>0</v>
      </c>
    </row>
    <row r="719" spans="1:12" x14ac:dyDescent="0.2">
      <c r="A719" s="348" t="s">
        <v>1973</v>
      </c>
      <c r="B719" s="348"/>
      <c r="C719" s="348"/>
      <c r="D719" s="348"/>
      <c r="E719" s="348"/>
      <c r="F719" s="348"/>
      <c r="G719" s="348"/>
      <c r="H719" s="348"/>
      <c r="I719" s="348"/>
      <c r="J719" s="348"/>
      <c r="K719" s="348"/>
      <c r="L719" s="348"/>
    </row>
    <row r="720" spans="1:12" x14ac:dyDescent="0.2">
      <c r="A720" s="77">
        <v>1</v>
      </c>
      <c r="B720" s="57" t="s">
        <v>2404</v>
      </c>
      <c r="C720" s="94">
        <v>576.20000000000005</v>
      </c>
      <c r="D720" s="57"/>
      <c r="E720" s="59"/>
      <c r="F720" s="57">
        <f t="shared" ref="F720:F776" si="80">C720+D720+E720</f>
        <v>576.20000000000005</v>
      </c>
      <c r="G720" s="106"/>
      <c r="H720" s="161">
        <f>G720</f>
        <v>0</v>
      </c>
      <c r="I720" s="54">
        <f t="shared" ref="I720:I776" si="81">H720*0.3677</f>
        <v>0</v>
      </c>
      <c r="J720" s="54"/>
      <c r="K720" s="161">
        <f t="shared" ref="K720:K751" si="82">G720*408.88</f>
        <v>0</v>
      </c>
      <c r="L720" s="95">
        <f t="shared" ref="L720:L751" si="83">(H720+I720+J720+K720)/F720</f>
        <v>0</v>
      </c>
    </row>
    <row r="721" spans="1:12" x14ac:dyDescent="0.2">
      <c r="A721" s="78">
        <f>A720+1</f>
        <v>2</v>
      </c>
      <c r="B721" s="57" t="s">
        <v>2405</v>
      </c>
      <c r="C721" s="94">
        <v>311</v>
      </c>
      <c r="D721" s="57"/>
      <c r="E721" s="59"/>
      <c r="F721" s="57">
        <f t="shared" si="80"/>
        <v>311</v>
      </c>
      <c r="G721" s="106"/>
      <c r="H721" s="161">
        <f t="shared" ref="H721:H777" si="84">G721</f>
        <v>0</v>
      </c>
      <c r="I721" s="54">
        <f t="shared" si="81"/>
        <v>0</v>
      </c>
      <c r="J721" s="54"/>
      <c r="K721" s="161">
        <f t="shared" si="82"/>
        <v>0</v>
      </c>
      <c r="L721" s="95">
        <f t="shared" si="83"/>
        <v>0</v>
      </c>
    </row>
    <row r="722" spans="1:12" x14ac:dyDescent="0.2">
      <c r="A722" s="78">
        <f t="shared" ref="A722:A785" si="85">A721+1</f>
        <v>3</v>
      </c>
      <c r="B722" s="57" t="s">
        <v>2406</v>
      </c>
      <c r="C722" s="94">
        <v>309.10000000000002</v>
      </c>
      <c r="D722" s="57"/>
      <c r="E722" s="59"/>
      <c r="F722" s="57">
        <f t="shared" si="80"/>
        <v>309.10000000000002</v>
      </c>
      <c r="G722" s="106"/>
      <c r="H722" s="161">
        <f t="shared" si="84"/>
        <v>0</v>
      </c>
      <c r="I722" s="54">
        <f t="shared" si="81"/>
        <v>0</v>
      </c>
      <c r="J722" s="54"/>
      <c r="K722" s="161">
        <f t="shared" si="82"/>
        <v>0</v>
      </c>
      <c r="L722" s="95">
        <f t="shared" si="83"/>
        <v>0</v>
      </c>
    </row>
    <row r="723" spans="1:12" x14ac:dyDescent="0.2">
      <c r="A723" s="78">
        <f t="shared" si="85"/>
        <v>4</v>
      </c>
      <c r="B723" s="57" t="s">
        <v>2407</v>
      </c>
      <c r="C723" s="94">
        <v>309.3</v>
      </c>
      <c r="D723" s="57"/>
      <c r="E723" s="59"/>
      <c r="F723" s="57">
        <f t="shared" si="80"/>
        <v>309.3</v>
      </c>
      <c r="G723" s="106"/>
      <c r="H723" s="161">
        <f t="shared" si="84"/>
        <v>0</v>
      </c>
      <c r="I723" s="54">
        <f t="shared" si="81"/>
        <v>0</v>
      </c>
      <c r="J723" s="54"/>
      <c r="K723" s="161">
        <f t="shared" si="82"/>
        <v>0</v>
      </c>
      <c r="L723" s="95">
        <f t="shared" si="83"/>
        <v>0</v>
      </c>
    </row>
    <row r="724" spans="1:12" x14ac:dyDescent="0.2">
      <c r="A724" s="78">
        <f t="shared" si="85"/>
        <v>5</v>
      </c>
      <c r="B724" s="57" t="s">
        <v>2408</v>
      </c>
      <c r="C724" s="94">
        <v>421.2</v>
      </c>
      <c r="D724" s="57"/>
      <c r="E724" s="59"/>
      <c r="F724" s="57">
        <f t="shared" si="80"/>
        <v>421.2</v>
      </c>
      <c r="G724" s="106"/>
      <c r="H724" s="161">
        <f t="shared" si="84"/>
        <v>0</v>
      </c>
      <c r="I724" s="54">
        <f t="shared" si="81"/>
        <v>0</v>
      </c>
      <c r="J724" s="54"/>
      <c r="K724" s="161">
        <f t="shared" si="82"/>
        <v>0</v>
      </c>
      <c r="L724" s="95">
        <f t="shared" si="83"/>
        <v>0</v>
      </c>
    </row>
    <row r="725" spans="1:12" x14ac:dyDescent="0.2">
      <c r="A725" s="78">
        <f t="shared" si="85"/>
        <v>6</v>
      </c>
      <c r="B725" s="57" t="s">
        <v>2409</v>
      </c>
      <c r="C725" s="94">
        <v>635.6</v>
      </c>
      <c r="D725" s="57"/>
      <c r="E725" s="59"/>
      <c r="F725" s="57">
        <f t="shared" si="80"/>
        <v>635.6</v>
      </c>
      <c r="G725" s="106"/>
      <c r="H725" s="161">
        <f t="shared" si="84"/>
        <v>0</v>
      </c>
      <c r="I725" s="54">
        <f t="shared" si="81"/>
        <v>0</v>
      </c>
      <c r="J725" s="54"/>
      <c r="K725" s="161">
        <f t="shared" si="82"/>
        <v>0</v>
      </c>
      <c r="L725" s="95">
        <f t="shared" si="83"/>
        <v>0</v>
      </c>
    </row>
    <row r="726" spans="1:12" x14ac:dyDescent="0.2">
      <c r="A726" s="78">
        <f t="shared" si="85"/>
        <v>7</v>
      </c>
      <c r="B726" s="57" t="s">
        <v>2410</v>
      </c>
      <c r="C726" s="94">
        <v>392.8</v>
      </c>
      <c r="D726" s="57"/>
      <c r="E726" s="59"/>
      <c r="F726" s="57">
        <f t="shared" si="80"/>
        <v>392.8</v>
      </c>
      <c r="G726" s="106"/>
      <c r="H726" s="161">
        <f t="shared" si="84"/>
        <v>0</v>
      </c>
      <c r="I726" s="54">
        <f t="shared" si="81"/>
        <v>0</v>
      </c>
      <c r="J726" s="54"/>
      <c r="K726" s="161">
        <f t="shared" si="82"/>
        <v>0</v>
      </c>
      <c r="L726" s="95">
        <f t="shared" si="83"/>
        <v>0</v>
      </c>
    </row>
    <row r="727" spans="1:12" x14ac:dyDescent="0.2">
      <c r="A727" s="78">
        <f t="shared" si="85"/>
        <v>8</v>
      </c>
      <c r="B727" s="57" t="s">
        <v>2411</v>
      </c>
      <c r="C727" s="96">
        <v>150.4</v>
      </c>
      <c r="D727" s="57"/>
      <c r="E727" s="59"/>
      <c r="F727" s="57">
        <f t="shared" si="80"/>
        <v>150.4</v>
      </c>
      <c r="G727" s="106"/>
      <c r="H727" s="161">
        <f t="shared" si="84"/>
        <v>0</v>
      </c>
      <c r="I727" s="54">
        <f t="shared" si="81"/>
        <v>0</v>
      </c>
      <c r="J727" s="54"/>
      <c r="K727" s="161">
        <f t="shared" si="82"/>
        <v>0</v>
      </c>
      <c r="L727" s="95">
        <f t="shared" si="83"/>
        <v>0</v>
      </c>
    </row>
    <row r="728" spans="1:12" x14ac:dyDescent="0.2">
      <c r="A728" s="78">
        <f t="shared" si="85"/>
        <v>9</v>
      </c>
      <c r="B728" s="57" t="s">
        <v>2412</v>
      </c>
      <c r="C728" s="94">
        <v>308.2</v>
      </c>
      <c r="D728" s="57"/>
      <c r="E728" s="59"/>
      <c r="F728" s="57">
        <f t="shared" si="80"/>
        <v>308.2</v>
      </c>
      <c r="G728" s="106"/>
      <c r="H728" s="161">
        <f t="shared" si="84"/>
        <v>0</v>
      </c>
      <c r="I728" s="54">
        <f t="shared" si="81"/>
        <v>0</v>
      </c>
      <c r="J728" s="54"/>
      <c r="K728" s="161">
        <f t="shared" si="82"/>
        <v>0</v>
      </c>
      <c r="L728" s="95">
        <f t="shared" si="83"/>
        <v>0</v>
      </c>
    </row>
    <row r="729" spans="1:12" x14ac:dyDescent="0.2">
      <c r="A729" s="78">
        <f t="shared" si="85"/>
        <v>10</v>
      </c>
      <c r="B729" s="57" t="s">
        <v>2413</v>
      </c>
      <c r="C729" s="94">
        <v>313.8</v>
      </c>
      <c r="D729" s="57"/>
      <c r="E729" s="59"/>
      <c r="F729" s="57">
        <f t="shared" si="80"/>
        <v>313.8</v>
      </c>
      <c r="G729" s="106"/>
      <c r="H729" s="161">
        <f t="shared" si="84"/>
        <v>0</v>
      </c>
      <c r="I729" s="54">
        <f t="shared" si="81"/>
        <v>0</v>
      </c>
      <c r="J729" s="54"/>
      <c r="K729" s="161">
        <f t="shared" si="82"/>
        <v>0</v>
      </c>
      <c r="L729" s="95">
        <f t="shared" si="83"/>
        <v>0</v>
      </c>
    </row>
    <row r="730" spans="1:12" x14ac:dyDescent="0.2">
      <c r="A730" s="78">
        <f t="shared" si="85"/>
        <v>11</v>
      </c>
      <c r="B730" s="57" t="s">
        <v>2414</v>
      </c>
      <c r="C730" s="94">
        <v>138.4</v>
      </c>
      <c r="D730" s="57"/>
      <c r="E730" s="59"/>
      <c r="F730" s="57">
        <f t="shared" si="80"/>
        <v>138.4</v>
      </c>
      <c r="G730" s="106"/>
      <c r="H730" s="161">
        <f t="shared" si="84"/>
        <v>0</v>
      </c>
      <c r="I730" s="54">
        <f t="shared" si="81"/>
        <v>0</v>
      </c>
      <c r="J730" s="54"/>
      <c r="K730" s="161">
        <f t="shared" si="82"/>
        <v>0</v>
      </c>
      <c r="L730" s="95">
        <f t="shared" si="83"/>
        <v>0</v>
      </c>
    </row>
    <row r="731" spans="1:12" x14ac:dyDescent="0.2">
      <c r="A731" s="78">
        <f t="shared" si="85"/>
        <v>12</v>
      </c>
      <c r="B731" s="57" t="s">
        <v>2415</v>
      </c>
      <c r="C731" s="94">
        <v>106.1</v>
      </c>
      <c r="D731" s="57"/>
      <c r="E731" s="59"/>
      <c r="F731" s="57">
        <f t="shared" si="80"/>
        <v>106.1</v>
      </c>
      <c r="G731" s="106"/>
      <c r="H731" s="161">
        <f t="shared" si="84"/>
        <v>0</v>
      </c>
      <c r="I731" s="54">
        <f t="shared" si="81"/>
        <v>0</v>
      </c>
      <c r="J731" s="54"/>
      <c r="K731" s="161">
        <f t="shared" si="82"/>
        <v>0</v>
      </c>
      <c r="L731" s="95">
        <f t="shared" si="83"/>
        <v>0</v>
      </c>
    </row>
    <row r="732" spans="1:12" x14ac:dyDescent="0.2">
      <c r="A732" s="78">
        <f t="shared" si="85"/>
        <v>13</v>
      </c>
      <c r="B732" s="57" t="s">
        <v>2416</v>
      </c>
      <c r="C732" s="94">
        <v>225.1</v>
      </c>
      <c r="D732" s="57"/>
      <c r="E732" s="59"/>
      <c r="F732" s="57">
        <f t="shared" si="80"/>
        <v>225.1</v>
      </c>
      <c r="G732" s="106"/>
      <c r="H732" s="161">
        <f t="shared" si="84"/>
        <v>0</v>
      </c>
      <c r="I732" s="54">
        <f t="shared" si="81"/>
        <v>0</v>
      </c>
      <c r="J732" s="54"/>
      <c r="K732" s="161">
        <f t="shared" si="82"/>
        <v>0</v>
      </c>
      <c r="L732" s="95">
        <f t="shared" si="83"/>
        <v>0</v>
      </c>
    </row>
    <row r="733" spans="1:12" x14ac:dyDescent="0.2">
      <c r="A733" s="78">
        <f t="shared" si="85"/>
        <v>14</v>
      </c>
      <c r="B733" s="57" t="s">
        <v>2417</v>
      </c>
      <c r="C733" s="94">
        <v>184.65</v>
      </c>
      <c r="D733" s="57"/>
      <c r="E733" s="59"/>
      <c r="F733" s="57">
        <f t="shared" si="80"/>
        <v>184.65</v>
      </c>
      <c r="G733" s="106"/>
      <c r="H733" s="161">
        <f t="shared" si="84"/>
        <v>0</v>
      </c>
      <c r="I733" s="54">
        <f t="shared" si="81"/>
        <v>0</v>
      </c>
      <c r="J733" s="54"/>
      <c r="K733" s="161">
        <f t="shared" si="82"/>
        <v>0</v>
      </c>
      <c r="L733" s="95">
        <f t="shared" si="83"/>
        <v>0</v>
      </c>
    </row>
    <row r="734" spans="1:12" x14ac:dyDescent="0.2">
      <c r="A734" s="78">
        <f t="shared" si="85"/>
        <v>15</v>
      </c>
      <c r="B734" s="57" t="s">
        <v>2418</v>
      </c>
      <c r="C734" s="97">
        <v>113.8</v>
      </c>
      <c r="D734" s="57"/>
      <c r="E734" s="59"/>
      <c r="F734" s="57">
        <f t="shared" si="80"/>
        <v>113.8</v>
      </c>
      <c r="G734" s="106"/>
      <c r="H734" s="161">
        <f t="shared" si="84"/>
        <v>0</v>
      </c>
      <c r="I734" s="54">
        <f t="shared" si="81"/>
        <v>0</v>
      </c>
      <c r="J734" s="54"/>
      <c r="K734" s="161">
        <f t="shared" si="82"/>
        <v>0</v>
      </c>
      <c r="L734" s="95">
        <f t="shared" si="83"/>
        <v>0</v>
      </c>
    </row>
    <row r="735" spans="1:12" x14ac:dyDescent="0.2">
      <c r="A735" s="78">
        <f t="shared" si="85"/>
        <v>16</v>
      </c>
      <c r="B735" s="57" t="s">
        <v>2419</v>
      </c>
      <c r="C735" s="94">
        <v>2829.85</v>
      </c>
      <c r="D735" s="57"/>
      <c r="E735" s="59"/>
      <c r="F735" s="57">
        <f t="shared" si="80"/>
        <v>2829.85</v>
      </c>
      <c r="G735" s="106"/>
      <c r="H735" s="161">
        <f t="shared" si="84"/>
        <v>0</v>
      </c>
      <c r="I735" s="54">
        <f t="shared" si="81"/>
        <v>0</v>
      </c>
      <c r="J735" s="54"/>
      <c r="K735" s="161">
        <f t="shared" si="82"/>
        <v>0</v>
      </c>
      <c r="L735" s="95">
        <f t="shared" si="83"/>
        <v>0</v>
      </c>
    </row>
    <row r="736" spans="1:12" x14ac:dyDescent="0.2">
      <c r="A736" s="78">
        <f t="shared" si="85"/>
        <v>17</v>
      </c>
      <c r="B736" s="57" t="s">
        <v>2420</v>
      </c>
      <c r="C736" s="94">
        <v>130</v>
      </c>
      <c r="D736" s="57"/>
      <c r="E736" s="59"/>
      <c r="F736" s="57">
        <f t="shared" si="80"/>
        <v>130</v>
      </c>
      <c r="G736" s="106"/>
      <c r="H736" s="161">
        <f t="shared" si="84"/>
        <v>0</v>
      </c>
      <c r="I736" s="54">
        <f t="shared" si="81"/>
        <v>0</v>
      </c>
      <c r="J736" s="54"/>
      <c r="K736" s="161">
        <f t="shared" si="82"/>
        <v>0</v>
      </c>
      <c r="L736" s="95">
        <f t="shared" si="83"/>
        <v>0</v>
      </c>
    </row>
    <row r="737" spans="1:12" x14ac:dyDescent="0.2">
      <c r="A737" s="78">
        <f t="shared" si="85"/>
        <v>18</v>
      </c>
      <c r="B737" s="57" t="s">
        <v>2421</v>
      </c>
      <c r="C737" s="94">
        <v>132.19999999999999</v>
      </c>
      <c r="D737" s="57"/>
      <c r="E737" s="59"/>
      <c r="F737" s="57">
        <f t="shared" si="80"/>
        <v>132.19999999999999</v>
      </c>
      <c r="G737" s="106"/>
      <c r="H737" s="161">
        <f t="shared" si="84"/>
        <v>0</v>
      </c>
      <c r="I737" s="54">
        <f t="shared" si="81"/>
        <v>0</v>
      </c>
      <c r="J737" s="54"/>
      <c r="K737" s="161">
        <f t="shared" si="82"/>
        <v>0</v>
      </c>
      <c r="L737" s="95">
        <f t="shared" si="83"/>
        <v>0</v>
      </c>
    </row>
    <row r="738" spans="1:12" x14ac:dyDescent="0.2">
      <c r="A738" s="78">
        <f t="shared" si="85"/>
        <v>19</v>
      </c>
      <c r="B738" s="57" t="s">
        <v>2422</v>
      </c>
      <c r="C738" s="94">
        <v>130.6</v>
      </c>
      <c r="D738" s="57"/>
      <c r="E738" s="59"/>
      <c r="F738" s="57">
        <f t="shared" si="80"/>
        <v>130.6</v>
      </c>
      <c r="G738" s="106"/>
      <c r="H738" s="161">
        <f t="shared" si="84"/>
        <v>0</v>
      </c>
      <c r="I738" s="54">
        <f t="shared" si="81"/>
        <v>0</v>
      </c>
      <c r="J738" s="54"/>
      <c r="K738" s="161">
        <f t="shared" si="82"/>
        <v>0</v>
      </c>
      <c r="L738" s="95">
        <f t="shared" si="83"/>
        <v>0</v>
      </c>
    </row>
    <row r="739" spans="1:12" x14ac:dyDescent="0.2">
      <c r="A739" s="78">
        <f t="shared" si="85"/>
        <v>20</v>
      </c>
      <c r="B739" s="57" t="s">
        <v>2423</v>
      </c>
      <c r="C739" s="94">
        <v>302.39999999999998</v>
      </c>
      <c r="D739" s="57"/>
      <c r="E739" s="59"/>
      <c r="F739" s="57">
        <f t="shared" si="80"/>
        <v>302.39999999999998</v>
      </c>
      <c r="G739" s="106"/>
      <c r="H739" s="161">
        <f t="shared" si="84"/>
        <v>0</v>
      </c>
      <c r="I739" s="54">
        <f t="shared" si="81"/>
        <v>0</v>
      </c>
      <c r="J739" s="54"/>
      <c r="K739" s="161">
        <f t="shared" si="82"/>
        <v>0</v>
      </c>
      <c r="L739" s="95">
        <f t="shared" si="83"/>
        <v>0</v>
      </c>
    </row>
    <row r="740" spans="1:12" x14ac:dyDescent="0.2">
      <c r="A740" s="78">
        <f t="shared" si="85"/>
        <v>21</v>
      </c>
      <c r="B740" s="57" t="s">
        <v>2424</v>
      </c>
      <c r="C740" s="94">
        <v>2716.6</v>
      </c>
      <c r="D740" s="57"/>
      <c r="E740" s="59"/>
      <c r="F740" s="57">
        <f t="shared" si="80"/>
        <v>2716.6</v>
      </c>
      <c r="G740" s="106"/>
      <c r="H740" s="161">
        <f t="shared" si="84"/>
        <v>0</v>
      </c>
      <c r="I740" s="54">
        <f t="shared" si="81"/>
        <v>0</v>
      </c>
      <c r="J740" s="54"/>
      <c r="K740" s="161">
        <f t="shared" si="82"/>
        <v>0</v>
      </c>
      <c r="L740" s="95">
        <f t="shared" si="83"/>
        <v>0</v>
      </c>
    </row>
    <row r="741" spans="1:12" x14ac:dyDescent="0.2">
      <c r="A741" s="78">
        <f t="shared" si="85"/>
        <v>22</v>
      </c>
      <c r="B741" s="57" t="s">
        <v>2425</v>
      </c>
      <c r="C741" s="94">
        <v>453</v>
      </c>
      <c r="D741" s="57"/>
      <c r="E741" s="59"/>
      <c r="F741" s="57">
        <f t="shared" si="80"/>
        <v>453</v>
      </c>
      <c r="G741" s="106"/>
      <c r="H741" s="161">
        <f t="shared" si="84"/>
        <v>0</v>
      </c>
      <c r="I741" s="54">
        <f t="shared" si="81"/>
        <v>0</v>
      </c>
      <c r="J741" s="54"/>
      <c r="K741" s="161">
        <f t="shared" si="82"/>
        <v>0</v>
      </c>
      <c r="L741" s="95">
        <f t="shared" si="83"/>
        <v>0</v>
      </c>
    </row>
    <row r="742" spans="1:12" x14ac:dyDescent="0.2">
      <c r="A742" s="78">
        <f t="shared" si="85"/>
        <v>23</v>
      </c>
      <c r="B742" s="57" t="s">
        <v>2426</v>
      </c>
      <c r="C742" s="94">
        <v>183.6</v>
      </c>
      <c r="D742" s="57"/>
      <c r="E742" s="59">
        <v>33.299999999999997</v>
      </c>
      <c r="F742" s="57">
        <f t="shared" si="80"/>
        <v>216.89999999999998</v>
      </c>
      <c r="G742" s="106"/>
      <c r="H742" s="161">
        <f t="shared" si="84"/>
        <v>0</v>
      </c>
      <c r="I742" s="54">
        <f t="shared" si="81"/>
        <v>0</v>
      </c>
      <c r="J742" s="54"/>
      <c r="K742" s="161">
        <f t="shared" si="82"/>
        <v>0</v>
      </c>
      <c r="L742" s="95">
        <f t="shared" si="83"/>
        <v>0</v>
      </c>
    </row>
    <row r="743" spans="1:12" x14ac:dyDescent="0.2">
      <c r="A743" s="78">
        <f t="shared" si="85"/>
        <v>24</v>
      </c>
      <c r="B743" s="57" t="s">
        <v>2427</v>
      </c>
      <c r="C743" s="94">
        <v>1099.8</v>
      </c>
      <c r="D743" s="57"/>
      <c r="E743" s="59"/>
      <c r="F743" s="57">
        <f t="shared" si="80"/>
        <v>1099.8</v>
      </c>
      <c r="G743" s="106"/>
      <c r="H743" s="161">
        <f t="shared" si="84"/>
        <v>0</v>
      </c>
      <c r="I743" s="54">
        <f t="shared" si="81"/>
        <v>0</v>
      </c>
      <c r="J743" s="54"/>
      <c r="K743" s="161">
        <f t="shared" si="82"/>
        <v>0</v>
      </c>
      <c r="L743" s="95">
        <f t="shared" si="83"/>
        <v>0</v>
      </c>
    </row>
    <row r="744" spans="1:12" x14ac:dyDescent="0.2">
      <c r="A744" s="78">
        <f t="shared" si="85"/>
        <v>25</v>
      </c>
      <c r="B744" s="57" t="s">
        <v>2428</v>
      </c>
      <c r="C744" s="94">
        <v>287.8</v>
      </c>
      <c r="D744" s="57">
        <v>29</v>
      </c>
      <c r="E744" s="59"/>
      <c r="F744" s="57">
        <f t="shared" si="80"/>
        <v>316.8</v>
      </c>
      <c r="G744" s="106"/>
      <c r="H744" s="161">
        <f t="shared" si="84"/>
        <v>0</v>
      </c>
      <c r="I744" s="54">
        <f t="shared" si="81"/>
        <v>0</v>
      </c>
      <c r="J744" s="54"/>
      <c r="K744" s="161">
        <f t="shared" si="82"/>
        <v>0</v>
      </c>
      <c r="L744" s="95">
        <f t="shared" si="83"/>
        <v>0</v>
      </c>
    </row>
    <row r="745" spans="1:12" x14ac:dyDescent="0.2">
      <c r="A745" s="78">
        <f t="shared" si="85"/>
        <v>26</v>
      </c>
      <c r="B745" s="57" t="s">
        <v>2429</v>
      </c>
      <c r="C745" s="94">
        <v>272.5</v>
      </c>
      <c r="D745" s="57"/>
      <c r="E745" s="59"/>
      <c r="F745" s="57">
        <f t="shared" si="80"/>
        <v>272.5</v>
      </c>
      <c r="G745" s="106"/>
      <c r="H745" s="161">
        <f t="shared" si="84"/>
        <v>0</v>
      </c>
      <c r="I745" s="54">
        <f t="shared" si="81"/>
        <v>0</v>
      </c>
      <c r="J745" s="54"/>
      <c r="K745" s="161">
        <f t="shared" si="82"/>
        <v>0</v>
      </c>
      <c r="L745" s="95">
        <f t="shared" si="83"/>
        <v>0</v>
      </c>
    </row>
    <row r="746" spans="1:12" x14ac:dyDescent="0.2">
      <c r="A746" s="78">
        <f t="shared" si="85"/>
        <v>27</v>
      </c>
      <c r="B746" s="57" t="s">
        <v>2430</v>
      </c>
      <c r="C746" s="94">
        <v>206.8</v>
      </c>
      <c r="D746" s="57"/>
      <c r="E746" s="59"/>
      <c r="F746" s="57">
        <f t="shared" si="80"/>
        <v>206.8</v>
      </c>
      <c r="G746" s="106"/>
      <c r="H746" s="161">
        <f t="shared" si="84"/>
        <v>0</v>
      </c>
      <c r="I746" s="54">
        <f t="shared" si="81"/>
        <v>0</v>
      </c>
      <c r="J746" s="54"/>
      <c r="K746" s="161">
        <f t="shared" si="82"/>
        <v>0</v>
      </c>
      <c r="L746" s="95">
        <f t="shared" si="83"/>
        <v>0</v>
      </c>
    </row>
    <row r="747" spans="1:12" x14ac:dyDescent="0.2">
      <c r="A747" s="78">
        <f t="shared" si="85"/>
        <v>28</v>
      </c>
      <c r="B747" s="57" t="s">
        <v>2431</v>
      </c>
      <c r="C747" s="94">
        <v>90.7</v>
      </c>
      <c r="D747" s="57"/>
      <c r="E747" s="59"/>
      <c r="F747" s="57">
        <f t="shared" si="80"/>
        <v>90.7</v>
      </c>
      <c r="G747" s="106"/>
      <c r="H747" s="161">
        <f t="shared" si="84"/>
        <v>0</v>
      </c>
      <c r="I747" s="54">
        <f t="shared" si="81"/>
        <v>0</v>
      </c>
      <c r="J747" s="54"/>
      <c r="K747" s="161">
        <f t="shared" si="82"/>
        <v>0</v>
      </c>
      <c r="L747" s="95">
        <f t="shared" si="83"/>
        <v>0</v>
      </c>
    </row>
    <row r="748" spans="1:12" x14ac:dyDescent="0.2">
      <c r="A748" s="78">
        <f t="shared" si="85"/>
        <v>29</v>
      </c>
      <c r="B748" s="57" t="s">
        <v>2432</v>
      </c>
      <c r="C748" s="94">
        <v>315.8</v>
      </c>
      <c r="D748" s="57"/>
      <c r="E748" s="59"/>
      <c r="F748" s="57">
        <f t="shared" si="80"/>
        <v>315.8</v>
      </c>
      <c r="G748" s="106"/>
      <c r="H748" s="161">
        <f t="shared" si="84"/>
        <v>0</v>
      </c>
      <c r="I748" s="54">
        <f t="shared" si="81"/>
        <v>0</v>
      </c>
      <c r="J748" s="54"/>
      <c r="K748" s="161">
        <f t="shared" si="82"/>
        <v>0</v>
      </c>
      <c r="L748" s="95">
        <f t="shared" si="83"/>
        <v>0</v>
      </c>
    </row>
    <row r="749" spans="1:12" x14ac:dyDescent="0.2">
      <c r="A749" s="78">
        <f t="shared" si="85"/>
        <v>30</v>
      </c>
      <c r="B749" s="57" t="s">
        <v>2433</v>
      </c>
      <c r="C749" s="94">
        <v>728.38</v>
      </c>
      <c r="D749" s="57"/>
      <c r="E749" s="59">
        <v>237.1</v>
      </c>
      <c r="F749" s="57">
        <f t="shared" si="80"/>
        <v>965.48</v>
      </c>
      <c r="G749" s="106"/>
      <c r="H749" s="161">
        <f t="shared" si="84"/>
        <v>0</v>
      </c>
      <c r="I749" s="54">
        <f t="shared" si="81"/>
        <v>0</v>
      </c>
      <c r="J749" s="54"/>
      <c r="K749" s="161">
        <f t="shared" si="82"/>
        <v>0</v>
      </c>
      <c r="L749" s="95">
        <f t="shared" si="83"/>
        <v>0</v>
      </c>
    </row>
    <row r="750" spans="1:12" x14ac:dyDescent="0.2">
      <c r="A750" s="78">
        <f t="shared" si="85"/>
        <v>31</v>
      </c>
      <c r="B750" s="57" t="s">
        <v>2434</v>
      </c>
      <c r="C750" s="94">
        <v>2744.5</v>
      </c>
      <c r="D750" s="57">
        <v>461.4</v>
      </c>
      <c r="E750" s="59">
        <v>413</v>
      </c>
      <c r="F750" s="57">
        <f t="shared" si="80"/>
        <v>3618.9</v>
      </c>
      <c r="G750" s="106"/>
      <c r="H750" s="161">
        <f t="shared" si="84"/>
        <v>0</v>
      </c>
      <c r="I750" s="54">
        <f t="shared" si="81"/>
        <v>0</v>
      </c>
      <c r="J750" s="54"/>
      <c r="K750" s="161">
        <f t="shared" si="82"/>
        <v>0</v>
      </c>
      <c r="L750" s="95">
        <f t="shared" si="83"/>
        <v>0</v>
      </c>
    </row>
    <row r="751" spans="1:12" x14ac:dyDescent="0.2">
      <c r="A751" s="78">
        <f t="shared" si="85"/>
        <v>32</v>
      </c>
      <c r="B751" s="57" t="s">
        <v>2435</v>
      </c>
      <c r="C751" s="94">
        <v>853.9</v>
      </c>
      <c r="D751" s="57"/>
      <c r="E751" s="59">
        <v>126.4</v>
      </c>
      <c r="F751" s="57">
        <f t="shared" si="80"/>
        <v>980.3</v>
      </c>
      <c r="G751" s="106"/>
      <c r="H751" s="161">
        <f t="shared" si="84"/>
        <v>0</v>
      </c>
      <c r="I751" s="54">
        <f t="shared" si="81"/>
        <v>0</v>
      </c>
      <c r="J751" s="54"/>
      <c r="K751" s="161">
        <f t="shared" si="82"/>
        <v>0</v>
      </c>
      <c r="L751" s="95">
        <f t="shared" si="83"/>
        <v>0</v>
      </c>
    </row>
    <row r="752" spans="1:12" x14ac:dyDescent="0.2">
      <c r="A752" s="78">
        <f t="shared" si="85"/>
        <v>33</v>
      </c>
      <c r="B752" s="57" t="s">
        <v>2436</v>
      </c>
      <c r="C752" s="94">
        <v>996.64</v>
      </c>
      <c r="D752" s="57"/>
      <c r="E752" s="59">
        <v>120.2</v>
      </c>
      <c r="F752" s="57">
        <f t="shared" si="80"/>
        <v>1116.8399999999999</v>
      </c>
      <c r="G752" s="106"/>
      <c r="H752" s="161">
        <f t="shared" si="84"/>
        <v>0</v>
      </c>
      <c r="I752" s="54">
        <f t="shared" si="81"/>
        <v>0</v>
      </c>
      <c r="J752" s="54"/>
      <c r="K752" s="161">
        <f t="shared" ref="K752:K783" si="86">G752*408.88</f>
        <v>0</v>
      </c>
      <c r="L752" s="95">
        <f t="shared" ref="L752:L783" si="87">(H752+I752+J752+K752)/F752</f>
        <v>0</v>
      </c>
    </row>
    <row r="753" spans="1:12" x14ac:dyDescent="0.2">
      <c r="A753" s="78">
        <f t="shared" si="85"/>
        <v>34</v>
      </c>
      <c r="B753" s="57" t="s">
        <v>2437</v>
      </c>
      <c r="C753" s="94">
        <v>978.3</v>
      </c>
      <c r="D753" s="57">
        <v>22.8</v>
      </c>
      <c r="E753" s="59"/>
      <c r="F753" s="57">
        <f t="shared" si="80"/>
        <v>1001.0999999999999</v>
      </c>
      <c r="G753" s="106"/>
      <c r="H753" s="161">
        <f t="shared" si="84"/>
        <v>0</v>
      </c>
      <c r="I753" s="54">
        <f t="shared" si="81"/>
        <v>0</v>
      </c>
      <c r="J753" s="54"/>
      <c r="K753" s="161">
        <f t="shared" si="86"/>
        <v>0</v>
      </c>
      <c r="L753" s="95">
        <f t="shared" si="87"/>
        <v>0</v>
      </c>
    </row>
    <row r="754" spans="1:12" x14ac:dyDescent="0.2">
      <c r="A754" s="78">
        <f t="shared" si="85"/>
        <v>35</v>
      </c>
      <c r="B754" s="57" t="s">
        <v>2438</v>
      </c>
      <c r="C754" s="94">
        <v>290.39999999999998</v>
      </c>
      <c r="D754" s="57"/>
      <c r="E754" s="59"/>
      <c r="F754" s="57">
        <f t="shared" si="80"/>
        <v>290.39999999999998</v>
      </c>
      <c r="G754" s="106"/>
      <c r="H754" s="161">
        <f t="shared" si="84"/>
        <v>0</v>
      </c>
      <c r="I754" s="54">
        <f t="shared" si="81"/>
        <v>0</v>
      </c>
      <c r="J754" s="54"/>
      <c r="K754" s="161">
        <f t="shared" si="86"/>
        <v>0</v>
      </c>
      <c r="L754" s="95">
        <f t="shared" si="87"/>
        <v>0</v>
      </c>
    </row>
    <row r="755" spans="1:12" x14ac:dyDescent="0.2">
      <c r="A755" s="78">
        <f t="shared" si="85"/>
        <v>36</v>
      </c>
      <c r="B755" s="57" t="s">
        <v>2439</v>
      </c>
      <c r="C755" s="94">
        <v>1017.8</v>
      </c>
      <c r="D755" s="57"/>
      <c r="E755" s="59">
        <v>108.5</v>
      </c>
      <c r="F755" s="57">
        <f t="shared" si="80"/>
        <v>1126.3</v>
      </c>
      <c r="G755" s="106"/>
      <c r="H755" s="161">
        <f t="shared" si="84"/>
        <v>0</v>
      </c>
      <c r="I755" s="54">
        <f t="shared" si="81"/>
        <v>0</v>
      </c>
      <c r="J755" s="54"/>
      <c r="K755" s="161">
        <f t="shared" si="86"/>
        <v>0</v>
      </c>
      <c r="L755" s="95">
        <f t="shared" si="87"/>
        <v>0</v>
      </c>
    </row>
    <row r="756" spans="1:12" x14ac:dyDescent="0.2">
      <c r="A756" s="78">
        <f t="shared" si="85"/>
        <v>37</v>
      </c>
      <c r="B756" s="57" t="s">
        <v>985</v>
      </c>
      <c r="C756" s="94">
        <v>803.6</v>
      </c>
      <c r="D756" s="57"/>
      <c r="E756" s="59">
        <v>89</v>
      </c>
      <c r="F756" s="57">
        <f t="shared" si="80"/>
        <v>892.6</v>
      </c>
      <c r="G756" s="106"/>
      <c r="H756" s="161">
        <f t="shared" si="84"/>
        <v>0</v>
      </c>
      <c r="I756" s="54">
        <f t="shared" si="81"/>
        <v>0</v>
      </c>
      <c r="J756" s="54"/>
      <c r="K756" s="161">
        <f t="shared" si="86"/>
        <v>0</v>
      </c>
      <c r="L756" s="95">
        <f t="shared" si="87"/>
        <v>0</v>
      </c>
    </row>
    <row r="757" spans="1:12" x14ac:dyDescent="0.2">
      <c r="A757" s="78">
        <f t="shared" si="85"/>
        <v>38</v>
      </c>
      <c r="B757" s="57" t="s">
        <v>986</v>
      </c>
      <c r="C757" s="94">
        <v>923.4</v>
      </c>
      <c r="D757" s="57"/>
      <c r="E757" s="59"/>
      <c r="F757" s="57">
        <f t="shared" si="80"/>
        <v>923.4</v>
      </c>
      <c r="G757" s="106"/>
      <c r="H757" s="161">
        <f t="shared" si="84"/>
        <v>0</v>
      </c>
      <c r="I757" s="54">
        <f t="shared" si="81"/>
        <v>0</v>
      </c>
      <c r="J757" s="54"/>
      <c r="K757" s="161">
        <f t="shared" si="86"/>
        <v>0</v>
      </c>
      <c r="L757" s="95">
        <f t="shared" si="87"/>
        <v>0</v>
      </c>
    </row>
    <row r="758" spans="1:12" x14ac:dyDescent="0.2">
      <c r="A758" s="78">
        <f t="shared" si="85"/>
        <v>39</v>
      </c>
      <c r="B758" s="57" t="s">
        <v>987</v>
      </c>
      <c r="C758" s="94">
        <v>953.3</v>
      </c>
      <c r="D758" s="57"/>
      <c r="E758" s="59"/>
      <c r="F758" s="57">
        <f t="shared" si="80"/>
        <v>953.3</v>
      </c>
      <c r="G758" s="106"/>
      <c r="H758" s="161">
        <f t="shared" si="84"/>
        <v>0</v>
      </c>
      <c r="I758" s="54">
        <f t="shared" si="81"/>
        <v>0</v>
      </c>
      <c r="J758" s="54"/>
      <c r="K758" s="161">
        <f t="shared" si="86"/>
        <v>0</v>
      </c>
      <c r="L758" s="95">
        <f t="shared" si="87"/>
        <v>0</v>
      </c>
    </row>
    <row r="759" spans="1:12" x14ac:dyDescent="0.2">
      <c r="A759" s="78">
        <f t="shared" si="85"/>
        <v>40</v>
      </c>
      <c r="B759" s="57" t="s">
        <v>988</v>
      </c>
      <c r="C759" s="94">
        <v>956.1</v>
      </c>
      <c r="D759" s="57">
        <v>153.69999999999999</v>
      </c>
      <c r="E759" s="59"/>
      <c r="F759" s="57">
        <f t="shared" si="80"/>
        <v>1109.8</v>
      </c>
      <c r="G759" s="106"/>
      <c r="H759" s="161">
        <f t="shared" si="84"/>
        <v>0</v>
      </c>
      <c r="I759" s="54">
        <f t="shared" si="81"/>
        <v>0</v>
      </c>
      <c r="J759" s="54"/>
      <c r="K759" s="161">
        <f t="shared" si="86"/>
        <v>0</v>
      </c>
      <c r="L759" s="95">
        <f t="shared" si="87"/>
        <v>0</v>
      </c>
    </row>
    <row r="760" spans="1:12" x14ac:dyDescent="0.2">
      <c r="A760" s="78">
        <f t="shared" si="85"/>
        <v>41</v>
      </c>
      <c r="B760" s="57" t="s">
        <v>989</v>
      </c>
      <c r="C760" s="94">
        <v>900.4</v>
      </c>
      <c r="D760" s="57"/>
      <c r="E760" s="59"/>
      <c r="F760" s="57">
        <f t="shared" si="80"/>
        <v>900.4</v>
      </c>
      <c r="G760" s="106"/>
      <c r="H760" s="161">
        <f t="shared" si="84"/>
        <v>0</v>
      </c>
      <c r="I760" s="54">
        <f t="shared" si="81"/>
        <v>0</v>
      </c>
      <c r="J760" s="54"/>
      <c r="K760" s="161">
        <f t="shared" si="86"/>
        <v>0</v>
      </c>
      <c r="L760" s="95">
        <f t="shared" si="87"/>
        <v>0</v>
      </c>
    </row>
    <row r="761" spans="1:12" x14ac:dyDescent="0.2">
      <c r="A761" s="78">
        <f t="shared" si="85"/>
        <v>42</v>
      </c>
      <c r="B761" s="57" t="s">
        <v>990</v>
      </c>
      <c r="C761" s="94">
        <v>643.84</v>
      </c>
      <c r="D761" s="57">
        <v>33.299999999999997</v>
      </c>
      <c r="E761" s="59"/>
      <c r="F761" s="57">
        <f t="shared" si="80"/>
        <v>677.14</v>
      </c>
      <c r="G761" s="106"/>
      <c r="H761" s="161">
        <f t="shared" si="84"/>
        <v>0</v>
      </c>
      <c r="I761" s="54">
        <f t="shared" si="81"/>
        <v>0</v>
      </c>
      <c r="J761" s="54"/>
      <c r="K761" s="161">
        <f t="shared" si="86"/>
        <v>0</v>
      </c>
      <c r="L761" s="95">
        <f t="shared" si="87"/>
        <v>0</v>
      </c>
    </row>
    <row r="762" spans="1:12" x14ac:dyDescent="0.2">
      <c r="A762" s="78">
        <f t="shared" si="85"/>
        <v>43</v>
      </c>
      <c r="B762" s="57" t="s">
        <v>991</v>
      </c>
      <c r="C762" s="94">
        <v>1596</v>
      </c>
      <c r="D762" s="57"/>
      <c r="E762" s="59">
        <v>102.9</v>
      </c>
      <c r="F762" s="57">
        <f t="shared" si="80"/>
        <v>1698.9</v>
      </c>
      <c r="G762" s="106"/>
      <c r="H762" s="161">
        <f t="shared" si="84"/>
        <v>0</v>
      </c>
      <c r="I762" s="54">
        <f t="shared" si="81"/>
        <v>0</v>
      </c>
      <c r="J762" s="54"/>
      <c r="K762" s="161">
        <f t="shared" si="86"/>
        <v>0</v>
      </c>
      <c r="L762" s="95">
        <f t="shared" si="87"/>
        <v>0</v>
      </c>
    </row>
    <row r="763" spans="1:12" x14ac:dyDescent="0.2">
      <c r="A763" s="78">
        <f t="shared" si="85"/>
        <v>44</v>
      </c>
      <c r="B763" s="57" t="s">
        <v>992</v>
      </c>
      <c r="C763" s="94">
        <v>697.3</v>
      </c>
      <c r="D763" s="57"/>
      <c r="E763" s="59"/>
      <c r="F763" s="57">
        <f t="shared" si="80"/>
        <v>697.3</v>
      </c>
      <c r="G763" s="106"/>
      <c r="H763" s="161">
        <f t="shared" si="84"/>
        <v>0</v>
      </c>
      <c r="I763" s="54">
        <f t="shared" si="81"/>
        <v>0</v>
      </c>
      <c r="J763" s="54"/>
      <c r="K763" s="161">
        <f t="shared" si="86"/>
        <v>0</v>
      </c>
      <c r="L763" s="95">
        <f t="shared" si="87"/>
        <v>0</v>
      </c>
    </row>
    <row r="764" spans="1:12" x14ac:dyDescent="0.2">
      <c r="A764" s="78">
        <f t="shared" si="85"/>
        <v>45</v>
      </c>
      <c r="B764" s="57" t="s">
        <v>993</v>
      </c>
      <c r="C764" s="94">
        <v>696.5</v>
      </c>
      <c r="D764" s="57"/>
      <c r="E764" s="59">
        <v>42.8</v>
      </c>
      <c r="F764" s="57">
        <f t="shared" si="80"/>
        <v>739.3</v>
      </c>
      <c r="G764" s="106"/>
      <c r="H764" s="161">
        <f t="shared" si="84"/>
        <v>0</v>
      </c>
      <c r="I764" s="54">
        <f t="shared" si="81"/>
        <v>0</v>
      </c>
      <c r="J764" s="54"/>
      <c r="K764" s="161">
        <f t="shared" si="86"/>
        <v>0</v>
      </c>
      <c r="L764" s="95">
        <f t="shared" si="87"/>
        <v>0</v>
      </c>
    </row>
    <row r="765" spans="1:12" x14ac:dyDescent="0.2">
      <c r="A765" s="78">
        <f t="shared" si="85"/>
        <v>46</v>
      </c>
      <c r="B765" s="57" t="s">
        <v>994</v>
      </c>
      <c r="C765" s="94">
        <v>570.20000000000005</v>
      </c>
      <c r="D765" s="57"/>
      <c r="E765" s="59"/>
      <c r="F765" s="57">
        <f t="shared" si="80"/>
        <v>570.20000000000005</v>
      </c>
      <c r="G765" s="106"/>
      <c r="H765" s="161">
        <f t="shared" si="84"/>
        <v>0</v>
      </c>
      <c r="I765" s="54">
        <f t="shared" si="81"/>
        <v>0</v>
      </c>
      <c r="J765" s="54"/>
      <c r="K765" s="161">
        <f t="shared" si="86"/>
        <v>0</v>
      </c>
      <c r="L765" s="95">
        <f t="shared" si="87"/>
        <v>0</v>
      </c>
    </row>
    <row r="766" spans="1:12" x14ac:dyDescent="0.2">
      <c r="A766" s="78">
        <f t="shared" si="85"/>
        <v>47</v>
      </c>
      <c r="B766" s="57" t="s">
        <v>995</v>
      </c>
      <c r="C766" s="94">
        <v>251.5</v>
      </c>
      <c r="D766" s="57"/>
      <c r="E766" s="59"/>
      <c r="F766" s="57">
        <f t="shared" si="80"/>
        <v>251.5</v>
      </c>
      <c r="G766" s="106"/>
      <c r="H766" s="161">
        <f t="shared" si="84"/>
        <v>0</v>
      </c>
      <c r="I766" s="54">
        <f t="shared" si="81"/>
        <v>0</v>
      </c>
      <c r="J766" s="54"/>
      <c r="K766" s="161">
        <f t="shared" si="86"/>
        <v>0</v>
      </c>
      <c r="L766" s="95">
        <f t="shared" si="87"/>
        <v>0</v>
      </c>
    </row>
    <row r="767" spans="1:12" x14ac:dyDescent="0.2">
      <c r="A767" s="78">
        <f t="shared" si="85"/>
        <v>48</v>
      </c>
      <c r="B767" s="57" t="s">
        <v>996</v>
      </c>
      <c r="C767" s="94">
        <v>810.9</v>
      </c>
      <c r="D767" s="57">
        <v>47.5</v>
      </c>
      <c r="E767" s="59"/>
      <c r="F767" s="57">
        <f t="shared" si="80"/>
        <v>858.4</v>
      </c>
      <c r="G767" s="106"/>
      <c r="H767" s="161">
        <f t="shared" si="84"/>
        <v>0</v>
      </c>
      <c r="I767" s="54">
        <f t="shared" si="81"/>
        <v>0</v>
      </c>
      <c r="J767" s="54"/>
      <c r="K767" s="161">
        <f t="shared" si="86"/>
        <v>0</v>
      </c>
      <c r="L767" s="95">
        <f t="shared" si="87"/>
        <v>0</v>
      </c>
    </row>
    <row r="768" spans="1:12" x14ac:dyDescent="0.2">
      <c r="A768" s="78">
        <f t="shared" si="85"/>
        <v>49</v>
      </c>
      <c r="B768" s="57" t="s">
        <v>997</v>
      </c>
      <c r="C768" s="94">
        <v>553</v>
      </c>
      <c r="D768" s="57"/>
      <c r="E768" s="59"/>
      <c r="F768" s="57">
        <f t="shared" si="80"/>
        <v>553</v>
      </c>
      <c r="G768" s="106"/>
      <c r="H768" s="161">
        <f t="shared" si="84"/>
        <v>0</v>
      </c>
      <c r="I768" s="54">
        <f t="shared" si="81"/>
        <v>0</v>
      </c>
      <c r="J768" s="54"/>
      <c r="K768" s="161">
        <f t="shared" si="86"/>
        <v>0</v>
      </c>
      <c r="L768" s="95">
        <f t="shared" si="87"/>
        <v>0</v>
      </c>
    </row>
    <row r="769" spans="1:12" x14ac:dyDescent="0.2">
      <c r="A769" s="78">
        <f t="shared" si="85"/>
        <v>50</v>
      </c>
      <c r="B769" s="57" t="s">
        <v>998</v>
      </c>
      <c r="C769" s="94">
        <v>993.9</v>
      </c>
      <c r="D769" s="57"/>
      <c r="E769" s="59"/>
      <c r="F769" s="57">
        <f t="shared" si="80"/>
        <v>993.9</v>
      </c>
      <c r="G769" s="106"/>
      <c r="H769" s="161">
        <f t="shared" si="84"/>
        <v>0</v>
      </c>
      <c r="I769" s="54">
        <f t="shared" si="81"/>
        <v>0</v>
      </c>
      <c r="J769" s="54"/>
      <c r="K769" s="161">
        <f t="shared" si="86"/>
        <v>0</v>
      </c>
      <c r="L769" s="95">
        <f t="shared" si="87"/>
        <v>0</v>
      </c>
    </row>
    <row r="770" spans="1:12" x14ac:dyDescent="0.2">
      <c r="A770" s="78">
        <f t="shared" si="85"/>
        <v>51</v>
      </c>
      <c r="B770" s="57" t="s">
        <v>999</v>
      </c>
      <c r="C770" s="94">
        <v>351.3</v>
      </c>
      <c r="D770" s="57"/>
      <c r="E770" s="59"/>
      <c r="F770" s="57">
        <f t="shared" si="80"/>
        <v>351.3</v>
      </c>
      <c r="G770" s="106"/>
      <c r="H770" s="161">
        <f t="shared" si="84"/>
        <v>0</v>
      </c>
      <c r="I770" s="54">
        <f t="shared" si="81"/>
        <v>0</v>
      </c>
      <c r="J770" s="54"/>
      <c r="K770" s="161">
        <f t="shared" si="86"/>
        <v>0</v>
      </c>
      <c r="L770" s="95">
        <f t="shared" si="87"/>
        <v>0</v>
      </c>
    </row>
    <row r="771" spans="1:12" x14ac:dyDescent="0.2">
      <c r="A771" s="78">
        <f t="shared" si="85"/>
        <v>52</v>
      </c>
      <c r="B771" s="57" t="s">
        <v>1000</v>
      </c>
      <c r="C771" s="94">
        <v>330</v>
      </c>
      <c r="D771" s="57"/>
      <c r="E771" s="59">
        <v>35</v>
      </c>
      <c r="F771" s="57">
        <f t="shared" si="80"/>
        <v>365</v>
      </c>
      <c r="G771" s="106"/>
      <c r="H771" s="161">
        <f t="shared" si="84"/>
        <v>0</v>
      </c>
      <c r="I771" s="54">
        <f t="shared" si="81"/>
        <v>0</v>
      </c>
      <c r="J771" s="54"/>
      <c r="K771" s="161">
        <f t="shared" si="86"/>
        <v>0</v>
      </c>
      <c r="L771" s="95">
        <f t="shared" si="87"/>
        <v>0</v>
      </c>
    </row>
    <row r="772" spans="1:12" x14ac:dyDescent="0.2">
      <c r="A772" s="78">
        <f t="shared" si="85"/>
        <v>53</v>
      </c>
      <c r="B772" s="57" t="s">
        <v>1001</v>
      </c>
      <c r="C772" s="94">
        <v>207.1</v>
      </c>
      <c r="D772" s="57"/>
      <c r="E772" s="59">
        <v>43.3</v>
      </c>
      <c r="F772" s="57">
        <f t="shared" si="80"/>
        <v>250.39999999999998</v>
      </c>
      <c r="G772" s="106"/>
      <c r="H772" s="161">
        <f t="shared" si="84"/>
        <v>0</v>
      </c>
      <c r="I772" s="54">
        <f t="shared" si="81"/>
        <v>0</v>
      </c>
      <c r="J772" s="54"/>
      <c r="K772" s="161">
        <f t="shared" si="86"/>
        <v>0</v>
      </c>
      <c r="L772" s="95">
        <f t="shared" si="87"/>
        <v>0</v>
      </c>
    </row>
    <row r="773" spans="1:12" x14ac:dyDescent="0.2">
      <c r="A773" s="78">
        <f t="shared" si="85"/>
        <v>54</v>
      </c>
      <c r="B773" s="57" t="s">
        <v>1002</v>
      </c>
      <c r="C773" s="94">
        <v>285.8</v>
      </c>
      <c r="D773" s="57"/>
      <c r="E773" s="59">
        <v>39.1</v>
      </c>
      <c r="F773" s="57">
        <f t="shared" si="80"/>
        <v>324.90000000000003</v>
      </c>
      <c r="G773" s="106"/>
      <c r="H773" s="161">
        <f t="shared" si="84"/>
        <v>0</v>
      </c>
      <c r="I773" s="54">
        <f t="shared" si="81"/>
        <v>0</v>
      </c>
      <c r="J773" s="54"/>
      <c r="K773" s="161">
        <f t="shared" si="86"/>
        <v>0</v>
      </c>
      <c r="L773" s="95">
        <f t="shared" si="87"/>
        <v>0</v>
      </c>
    </row>
    <row r="774" spans="1:12" x14ac:dyDescent="0.2">
      <c r="A774" s="78">
        <f t="shared" si="85"/>
        <v>55</v>
      </c>
      <c r="B774" s="57" t="s">
        <v>1003</v>
      </c>
      <c r="C774" s="94">
        <v>255</v>
      </c>
      <c r="D774" s="57"/>
      <c r="E774" s="59"/>
      <c r="F774" s="57">
        <f t="shared" si="80"/>
        <v>255</v>
      </c>
      <c r="G774" s="106"/>
      <c r="H774" s="161">
        <f t="shared" si="84"/>
        <v>0</v>
      </c>
      <c r="I774" s="54">
        <f t="shared" si="81"/>
        <v>0</v>
      </c>
      <c r="J774" s="54"/>
      <c r="K774" s="161">
        <f t="shared" si="86"/>
        <v>0</v>
      </c>
      <c r="L774" s="95">
        <f t="shared" si="87"/>
        <v>0</v>
      </c>
    </row>
    <row r="775" spans="1:12" x14ac:dyDescent="0.2">
      <c r="A775" s="78">
        <f t="shared" si="85"/>
        <v>56</v>
      </c>
      <c r="B775" s="57" t="s">
        <v>1004</v>
      </c>
      <c r="C775" s="94">
        <v>313.39999999999998</v>
      </c>
      <c r="D775" s="57"/>
      <c r="E775" s="59"/>
      <c r="F775" s="57">
        <f t="shared" si="80"/>
        <v>313.39999999999998</v>
      </c>
      <c r="G775" s="106"/>
      <c r="H775" s="161">
        <f t="shared" si="84"/>
        <v>0</v>
      </c>
      <c r="I775" s="54">
        <f t="shared" si="81"/>
        <v>0</v>
      </c>
      <c r="J775" s="54"/>
      <c r="K775" s="161">
        <f t="shared" si="86"/>
        <v>0</v>
      </c>
      <c r="L775" s="95">
        <f t="shared" si="87"/>
        <v>0</v>
      </c>
    </row>
    <row r="776" spans="1:12" x14ac:dyDescent="0.2">
      <c r="A776" s="78">
        <f t="shared" si="85"/>
        <v>57</v>
      </c>
      <c r="B776" s="57" t="s">
        <v>1005</v>
      </c>
      <c r="C776" s="94">
        <v>129.80000000000001</v>
      </c>
      <c r="D776" s="57"/>
      <c r="E776" s="59"/>
      <c r="F776" s="57">
        <f t="shared" si="80"/>
        <v>129.80000000000001</v>
      </c>
      <c r="G776" s="106"/>
      <c r="H776" s="161">
        <f t="shared" si="84"/>
        <v>0</v>
      </c>
      <c r="I776" s="54">
        <f t="shared" si="81"/>
        <v>0</v>
      </c>
      <c r="J776" s="54"/>
      <c r="K776" s="161">
        <f t="shared" si="86"/>
        <v>0</v>
      </c>
      <c r="L776" s="95">
        <f t="shared" si="87"/>
        <v>0</v>
      </c>
    </row>
    <row r="777" spans="1:12" x14ac:dyDescent="0.2">
      <c r="A777" s="78">
        <f t="shared" si="85"/>
        <v>58</v>
      </c>
      <c r="B777" s="57" t="s">
        <v>1006</v>
      </c>
      <c r="C777" s="94">
        <v>307.3</v>
      </c>
      <c r="D777" s="57"/>
      <c r="E777" s="59"/>
      <c r="F777" s="57">
        <f t="shared" ref="F777:F822" si="88">C777+D777+E777</f>
        <v>307.3</v>
      </c>
      <c r="G777" s="106"/>
      <c r="H777" s="161">
        <f t="shared" si="84"/>
        <v>0</v>
      </c>
      <c r="I777" s="54">
        <f t="shared" ref="I777:I822" si="89">H777*0.3677</f>
        <v>0</v>
      </c>
      <c r="J777" s="54"/>
      <c r="K777" s="161">
        <f t="shared" si="86"/>
        <v>0</v>
      </c>
      <c r="L777" s="95">
        <f t="shared" si="87"/>
        <v>0</v>
      </c>
    </row>
    <row r="778" spans="1:12" x14ac:dyDescent="0.2">
      <c r="A778" s="78">
        <f t="shared" si="85"/>
        <v>59</v>
      </c>
      <c r="B778" s="57" t="s">
        <v>1008</v>
      </c>
      <c r="C778" s="94">
        <v>134.5</v>
      </c>
      <c r="D778" s="57"/>
      <c r="E778" s="59"/>
      <c r="F778" s="57">
        <f t="shared" si="88"/>
        <v>134.5</v>
      </c>
      <c r="G778" s="106"/>
      <c r="H778" s="161">
        <f t="shared" ref="H778:H823" si="90">G778</f>
        <v>0</v>
      </c>
      <c r="I778" s="54">
        <f t="shared" si="89"/>
        <v>0</v>
      </c>
      <c r="J778" s="54"/>
      <c r="K778" s="161">
        <f t="shared" si="86"/>
        <v>0</v>
      </c>
      <c r="L778" s="95">
        <f t="shared" si="87"/>
        <v>0</v>
      </c>
    </row>
    <row r="779" spans="1:12" x14ac:dyDescent="0.2">
      <c r="A779" s="78">
        <f t="shared" si="85"/>
        <v>60</v>
      </c>
      <c r="B779" s="57" t="s">
        <v>1009</v>
      </c>
      <c r="C779" s="94">
        <v>4314.8999999999996</v>
      </c>
      <c r="D779" s="57"/>
      <c r="E779" s="59">
        <v>196.7</v>
      </c>
      <c r="F779" s="57">
        <f t="shared" si="88"/>
        <v>4511.5999999999995</v>
      </c>
      <c r="G779" s="106"/>
      <c r="H779" s="161">
        <f t="shared" si="90"/>
        <v>0</v>
      </c>
      <c r="I779" s="54">
        <f t="shared" si="89"/>
        <v>0</v>
      </c>
      <c r="J779" s="54"/>
      <c r="K779" s="161">
        <f t="shared" si="86"/>
        <v>0</v>
      </c>
      <c r="L779" s="95">
        <f t="shared" si="87"/>
        <v>0</v>
      </c>
    </row>
    <row r="780" spans="1:12" x14ac:dyDescent="0.2">
      <c r="A780" s="78">
        <f t="shared" si="85"/>
        <v>61</v>
      </c>
      <c r="B780" s="57" t="s">
        <v>1010</v>
      </c>
      <c r="C780" s="94">
        <v>3549.4</v>
      </c>
      <c r="D780" s="57"/>
      <c r="E780" s="59"/>
      <c r="F780" s="57">
        <f t="shared" si="88"/>
        <v>3549.4</v>
      </c>
      <c r="G780" s="106"/>
      <c r="H780" s="161">
        <f t="shared" si="90"/>
        <v>0</v>
      </c>
      <c r="I780" s="54">
        <f t="shared" si="89"/>
        <v>0</v>
      </c>
      <c r="J780" s="54"/>
      <c r="K780" s="161">
        <f t="shared" si="86"/>
        <v>0</v>
      </c>
      <c r="L780" s="95">
        <f t="shared" si="87"/>
        <v>0</v>
      </c>
    </row>
    <row r="781" spans="1:12" x14ac:dyDescent="0.2">
      <c r="A781" s="78">
        <f t="shared" si="85"/>
        <v>62</v>
      </c>
      <c r="B781" s="57" t="s">
        <v>1011</v>
      </c>
      <c r="C781" s="94">
        <v>3345.7</v>
      </c>
      <c r="D781" s="57"/>
      <c r="E781" s="59"/>
      <c r="F781" s="57">
        <f t="shared" si="88"/>
        <v>3345.7</v>
      </c>
      <c r="G781" s="106"/>
      <c r="H781" s="161">
        <f t="shared" si="90"/>
        <v>0</v>
      </c>
      <c r="I781" s="54">
        <f t="shared" si="89"/>
        <v>0</v>
      </c>
      <c r="J781" s="54"/>
      <c r="K781" s="161">
        <f t="shared" si="86"/>
        <v>0</v>
      </c>
      <c r="L781" s="95">
        <f t="shared" si="87"/>
        <v>0</v>
      </c>
    </row>
    <row r="782" spans="1:12" x14ac:dyDescent="0.2">
      <c r="A782" s="78">
        <f t="shared" si="85"/>
        <v>63</v>
      </c>
      <c r="B782" s="57" t="s">
        <v>1012</v>
      </c>
      <c r="C782" s="94">
        <v>3098.6</v>
      </c>
      <c r="D782" s="57"/>
      <c r="E782" s="59">
        <v>182</v>
      </c>
      <c r="F782" s="57">
        <f t="shared" si="88"/>
        <v>3280.6</v>
      </c>
      <c r="G782" s="106"/>
      <c r="H782" s="161">
        <f t="shared" si="90"/>
        <v>0</v>
      </c>
      <c r="I782" s="54">
        <f t="shared" si="89"/>
        <v>0</v>
      </c>
      <c r="J782" s="54"/>
      <c r="K782" s="161">
        <f t="shared" si="86"/>
        <v>0</v>
      </c>
      <c r="L782" s="95">
        <f t="shared" si="87"/>
        <v>0</v>
      </c>
    </row>
    <row r="783" spans="1:12" x14ac:dyDescent="0.2">
      <c r="A783" s="78">
        <f t="shared" si="85"/>
        <v>64</v>
      </c>
      <c r="B783" s="57" t="s">
        <v>1013</v>
      </c>
      <c r="C783" s="94">
        <v>141.30000000000001</v>
      </c>
      <c r="D783" s="57"/>
      <c r="E783" s="59"/>
      <c r="F783" s="57">
        <f t="shared" si="88"/>
        <v>141.30000000000001</v>
      </c>
      <c r="G783" s="106"/>
      <c r="H783" s="161">
        <f t="shared" si="90"/>
        <v>0</v>
      </c>
      <c r="I783" s="54">
        <f t="shared" si="89"/>
        <v>0</v>
      </c>
      <c r="J783" s="54"/>
      <c r="K783" s="161">
        <f t="shared" si="86"/>
        <v>0</v>
      </c>
      <c r="L783" s="95">
        <f t="shared" si="87"/>
        <v>0</v>
      </c>
    </row>
    <row r="784" spans="1:12" x14ac:dyDescent="0.2">
      <c r="A784" s="78">
        <f t="shared" si="85"/>
        <v>65</v>
      </c>
      <c r="B784" s="57" t="s">
        <v>1014</v>
      </c>
      <c r="C784" s="94">
        <v>263.8</v>
      </c>
      <c r="D784" s="57"/>
      <c r="E784" s="59"/>
      <c r="F784" s="57">
        <f t="shared" si="88"/>
        <v>263.8</v>
      </c>
      <c r="G784" s="106"/>
      <c r="H784" s="161">
        <f t="shared" si="90"/>
        <v>0</v>
      </c>
      <c r="I784" s="54">
        <f t="shared" si="89"/>
        <v>0</v>
      </c>
      <c r="J784" s="54"/>
      <c r="K784" s="161">
        <f t="shared" ref="K784:K815" si="91">G784*408.88</f>
        <v>0</v>
      </c>
      <c r="L784" s="95">
        <f t="shared" ref="L784:L815" si="92">(H784+I784+J784+K784)/F784</f>
        <v>0</v>
      </c>
    </row>
    <row r="785" spans="1:12" x14ac:dyDescent="0.2">
      <c r="A785" s="78">
        <f t="shared" si="85"/>
        <v>66</v>
      </c>
      <c r="B785" s="57" t="s">
        <v>1015</v>
      </c>
      <c r="C785" s="94">
        <v>117.3</v>
      </c>
      <c r="D785" s="57"/>
      <c r="E785" s="59"/>
      <c r="F785" s="57">
        <f t="shared" si="88"/>
        <v>117.3</v>
      </c>
      <c r="G785" s="106"/>
      <c r="H785" s="161">
        <f t="shared" si="90"/>
        <v>0</v>
      </c>
      <c r="I785" s="54">
        <f t="shared" si="89"/>
        <v>0</v>
      </c>
      <c r="J785" s="54"/>
      <c r="K785" s="161">
        <f t="shared" si="91"/>
        <v>0</v>
      </c>
      <c r="L785" s="95">
        <f t="shared" si="92"/>
        <v>0</v>
      </c>
    </row>
    <row r="786" spans="1:12" x14ac:dyDescent="0.2">
      <c r="A786" s="78">
        <f t="shared" ref="A786:A849" si="93">A785+1</f>
        <v>67</v>
      </c>
      <c r="B786" s="57" t="s">
        <v>1016</v>
      </c>
      <c r="C786" s="94">
        <v>138</v>
      </c>
      <c r="D786" s="57"/>
      <c r="E786" s="59"/>
      <c r="F786" s="57">
        <f t="shared" si="88"/>
        <v>138</v>
      </c>
      <c r="G786" s="106"/>
      <c r="H786" s="161">
        <f t="shared" si="90"/>
        <v>0</v>
      </c>
      <c r="I786" s="54">
        <f t="shared" si="89"/>
        <v>0</v>
      </c>
      <c r="J786" s="54"/>
      <c r="K786" s="161">
        <f t="shared" si="91"/>
        <v>0</v>
      </c>
      <c r="L786" s="95">
        <f t="shared" si="92"/>
        <v>0</v>
      </c>
    </row>
    <row r="787" spans="1:12" x14ac:dyDescent="0.2">
      <c r="A787" s="78">
        <f t="shared" si="93"/>
        <v>68</v>
      </c>
      <c r="B787" s="57" t="s">
        <v>1017</v>
      </c>
      <c r="C787" s="94">
        <v>139</v>
      </c>
      <c r="D787" s="57"/>
      <c r="E787" s="59"/>
      <c r="F787" s="57">
        <f t="shared" si="88"/>
        <v>139</v>
      </c>
      <c r="G787" s="106"/>
      <c r="H787" s="161">
        <f t="shared" si="90"/>
        <v>0</v>
      </c>
      <c r="I787" s="54">
        <f t="shared" si="89"/>
        <v>0</v>
      </c>
      <c r="J787" s="54"/>
      <c r="K787" s="161">
        <f t="shared" si="91"/>
        <v>0</v>
      </c>
      <c r="L787" s="95">
        <f t="shared" si="92"/>
        <v>0</v>
      </c>
    </row>
    <row r="788" spans="1:12" x14ac:dyDescent="0.2">
      <c r="A788" s="78">
        <f t="shared" si="93"/>
        <v>69</v>
      </c>
      <c r="B788" s="57" t="s">
        <v>1018</v>
      </c>
      <c r="C788" s="94">
        <v>133</v>
      </c>
      <c r="D788" s="57"/>
      <c r="E788" s="59"/>
      <c r="F788" s="57">
        <f t="shared" si="88"/>
        <v>133</v>
      </c>
      <c r="G788" s="106"/>
      <c r="H788" s="161">
        <f t="shared" si="90"/>
        <v>0</v>
      </c>
      <c r="I788" s="54">
        <f t="shared" si="89"/>
        <v>0</v>
      </c>
      <c r="J788" s="54"/>
      <c r="K788" s="161">
        <f t="shared" si="91"/>
        <v>0</v>
      </c>
      <c r="L788" s="95">
        <f t="shared" si="92"/>
        <v>0</v>
      </c>
    </row>
    <row r="789" spans="1:12" x14ac:dyDescent="0.2">
      <c r="A789" s="78">
        <f t="shared" si="93"/>
        <v>70</v>
      </c>
      <c r="B789" s="57" t="s">
        <v>1019</v>
      </c>
      <c r="C789" s="94">
        <v>315.60000000000002</v>
      </c>
      <c r="D789" s="81"/>
      <c r="E789" s="59"/>
      <c r="F789" s="57">
        <f t="shared" si="88"/>
        <v>315.60000000000002</v>
      </c>
      <c r="G789" s="106"/>
      <c r="H789" s="161">
        <f t="shared" si="90"/>
        <v>0</v>
      </c>
      <c r="I789" s="54">
        <f t="shared" si="89"/>
        <v>0</v>
      </c>
      <c r="J789" s="54"/>
      <c r="K789" s="161">
        <f t="shared" si="91"/>
        <v>0</v>
      </c>
      <c r="L789" s="95">
        <f t="shared" si="92"/>
        <v>0</v>
      </c>
    </row>
    <row r="790" spans="1:12" x14ac:dyDescent="0.2">
      <c r="A790" s="78">
        <f t="shared" si="93"/>
        <v>71</v>
      </c>
      <c r="B790" s="57" t="s">
        <v>1020</v>
      </c>
      <c r="C790" s="94">
        <v>265.7</v>
      </c>
      <c r="D790" s="57"/>
      <c r="E790" s="59"/>
      <c r="F790" s="57">
        <f t="shared" si="88"/>
        <v>265.7</v>
      </c>
      <c r="G790" s="106"/>
      <c r="H790" s="161">
        <f t="shared" si="90"/>
        <v>0</v>
      </c>
      <c r="I790" s="54">
        <f t="shared" si="89"/>
        <v>0</v>
      </c>
      <c r="J790" s="54"/>
      <c r="K790" s="161">
        <f t="shared" si="91"/>
        <v>0</v>
      </c>
      <c r="L790" s="95">
        <f t="shared" si="92"/>
        <v>0</v>
      </c>
    </row>
    <row r="791" spans="1:12" x14ac:dyDescent="0.2">
      <c r="A791" s="78">
        <f t="shared" si="93"/>
        <v>72</v>
      </c>
      <c r="B791" s="57" t="s">
        <v>1021</v>
      </c>
      <c r="C791" s="94">
        <v>156.80000000000001</v>
      </c>
      <c r="D791" s="57"/>
      <c r="E791" s="98">
        <v>17.5</v>
      </c>
      <c r="F791" s="57">
        <f t="shared" si="88"/>
        <v>174.3</v>
      </c>
      <c r="G791" s="106"/>
      <c r="H791" s="161">
        <f t="shared" si="90"/>
        <v>0</v>
      </c>
      <c r="I791" s="54">
        <f t="shared" si="89"/>
        <v>0</v>
      </c>
      <c r="J791" s="54"/>
      <c r="K791" s="161">
        <f t="shared" si="91"/>
        <v>0</v>
      </c>
      <c r="L791" s="95">
        <f t="shared" si="92"/>
        <v>0</v>
      </c>
    </row>
    <row r="792" spans="1:12" x14ac:dyDescent="0.2">
      <c r="A792" s="78">
        <f t="shared" si="93"/>
        <v>73</v>
      </c>
      <c r="B792" s="57" t="s">
        <v>1022</v>
      </c>
      <c r="C792" s="94">
        <v>132.30000000000001</v>
      </c>
      <c r="D792" s="57"/>
      <c r="E792" s="59"/>
      <c r="F792" s="57">
        <f t="shared" si="88"/>
        <v>132.30000000000001</v>
      </c>
      <c r="G792" s="106"/>
      <c r="H792" s="161">
        <f t="shared" si="90"/>
        <v>0</v>
      </c>
      <c r="I792" s="54">
        <f t="shared" si="89"/>
        <v>0</v>
      </c>
      <c r="J792" s="54"/>
      <c r="K792" s="161">
        <f t="shared" si="91"/>
        <v>0</v>
      </c>
      <c r="L792" s="95">
        <f t="shared" si="92"/>
        <v>0</v>
      </c>
    </row>
    <row r="793" spans="1:12" x14ac:dyDescent="0.2">
      <c r="A793" s="78">
        <f t="shared" si="93"/>
        <v>74</v>
      </c>
      <c r="B793" s="57" t="s">
        <v>1023</v>
      </c>
      <c r="C793" s="94">
        <v>238.1</v>
      </c>
      <c r="D793" s="57"/>
      <c r="E793" s="59"/>
      <c r="F793" s="57">
        <f t="shared" si="88"/>
        <v>238.1</v>
      </c>
      <c r="G793" s="106"/>
      <c r="H793" s="161">
        <f t="shared" si="90"/>
        <v>0</v>
      </c>
      <c r="I793" s="54">
        <f t="shared" si="89"/>
        <v>0</v>
      </c>
      <c r="J793" s="54"/>
      <c r="K793" s="161">
        <f t="shared" si="91"/>
        <v>0</v>
      </c>
      <c r="L793" s="95">
        <f t="shared" si="92"/>
        <v>0</v>
      </c>
    </row>
    <row r="794" spans="1:12" x14ac:dyDescent="0.2">
      <c r="A794" s="78">
        <f t="shared" si="93"/>
        <v>75</v>
      </c>
      <c r="B794" s="57" t="s">
        <v>1024</v>
      </c>
      <c r="C794" s="94">
        <v>80.8</v>
      </c>
      <c r="D794" s="57"/>
      <c r="E794" s="59"/>
      <c r="F794" s="57">
        <f t="shared" si="88"/>
        <v>80.8</v>
      </c>
      <c r="G794" s="106"/>
      <c r="H794" s="161">
        <f t="shared" si="90"/>
        <v>0</v>
      </c>
      <c r="I794" s="54">
        <f t="shared" si="89"/>
        <v>0</v>
      </c>
      <c r="J794" s="54"/>
      <c r="K794" s="161">
        <f t="shared" si="91"/>
        <v>0</v>
      </c>
      <c r="L794" s="95">
        <f t="shared" si="92"/>
        <v>0</v>
      </c>
    </row>
    <row r="795" spans="1:12" x14ac:dyDescent="0.2">
      <c r="A795" s="78">
        <f t="shared" si="93"/>
        <v>76</v>
      </c>
      <c r="B795" s="57" t="s">
        <v>1025</v>
      </c>
      <c r="C795" s="94">
        <v>137.5</v>
      </c>
      <c r="D795" s="57"/>
      <c r="E795" s="59">
        <v>41.1</v>
      </c>
      <c r="F795" s="57">
        <f t="shared" si="88"/>
        <v>178.6</v>
      </c>
      <c r="G795" s="106"/>
      <c r="H795" s="161">
        <f t="shared" si="90"/>
        <v>0</v>
      </c>
      <c r="I795" s="54">
        <f t="shared" si="89"/>
        <v>0</v>
      </c>
      <c r="J795" s="54"/>
      <c r="K795" s="161">
        <f t="shared" si="91"/>
        <v>0</v>
      </c>
      <c r="L795" s="95">
        <f t="shared" si="92"/>
        <v>0</v>
      </c>
    </row>
    <row r="796" spans="1:12" x14ac:dyDescent="0.2">
      <c r="A796" s="78">
        <f t="shared" si="93"/>
        <v>77</v>
      </c>
      <c r="B796" s="57" t="s">
        <v>1026</v>
      </c>
      <c r="C796" s="94">
        <v>84.9</v>
      </c>
      <c r="D796" s="57"/>
      <c r="E796" s="59"/>
      <c r="F796" s="57">
        <f t="shared" si="88"/>
        <v>84.9</v>
      </c>
      <c r="G796" s="106"/>
      <c r="H796" s="161">
        <f t="shared" si="90"/>
        <v>0</v>
      </c>
      <c r="I796" s="54">
        <f t="shared" si="89"/>
        <v>0</v>
      </c>
      <c r="J796" s="54"/>
      <c r="K796" s="161">
        <f t="shared" si="91"/>
        <v>0</v>
      </c>
      <c r="L796" s="95">
        <f t="shared" si="92"/>
        <v>0</v>
      </c>
    </row>
    <row r="797" spans="1:12" x14ac:dyDescent="0.2">
      <c r="A797" s="78">
        <f t="shared" si="93"/>
        <v>78</v>
      </c>
      <c r="B797" s="57" t="s">
        <v>1027</v>
      </c>
      <c r="C797" s="94">
        <v>332.9</v>
      </c>
      <c r="D797" s="57"/>
      <c r="E797" s="59"/>
      <c r="F797" s="57">
        <f t="shared" si="88"/>
        <v>332.9</v>
      </c>
      <c r="G797" s="106"/>
      <c r="H797" s="161">
        <f t="shared" si="90"/>
        <v>0</v>
      </c>
      <c r="I797" s="54">
        <f t="shared" si="89"/>
        <v>0</v>
      </c>
      <c r="J797" s="54"/>
      <c r="K797" s="161">
        <f t="shared" si="91"/>
        <v>0</v>
      </c>
      <c r="L797" s="95">
        <f t="shared" si="92"/>
        <v>0</v>
      </c>
    </row>
    <row r="798" spans="1:12" x14ac:dyDescent="0.2">
      <c r="A798" s="78">
        <f t="shared" si="93"/>
        <v>79</v>
      </c>
      <c r="B798" s="57" t="s">
        <v>1028</v>
      </c>
      <c r="C798" s="94">
        <v>3867.9</v>
      </c>
      <c r="D798" s="57"/>
      <c r="E798" s="59"/>
      <c r="F798" s="57">
        <f t="shared" si="88"/>
        <v>3867.9</v>
      </c>
      <c r="G798" s="106"/>
      <c r="H798" s="161">
        <f t="shared" si="90"/>
        <v>0</v>
      </c>
      <c r="I798" s="54">
        <f t="shared" si="89"/>
        <v>0</v>
      </c>
      <c r="J798" s="54"/>
      <c r="K798" s="161">
        <f t="shared" si="91"/>
        <v>0</v>
      </c>
      <c r="L798" s="95">
        <f t="shared" si="92"/>
        <v>0</v>
      </c>
    </row>
    <row r="799" spans="1:12" x14ac:dyDescent="0.2">
      <c r="A799" s="78">
        <f t="shared" si="93"/>
        <v>80</v>
      </c>
      <c r="B799" s="57" t="s">
        <v>1029</v>
      </c>
      <c r="C799" s="94">
        <v>3143.8</v>
      </c>
      <c r="D799" s="57"/>
      <c r="E799" s="59">
        <v>91.3</v>
      </c>
      <c r="F799" s="57">
        <f t="shared" si="88"/>
        <v>3235.1000000000004</v>
      </c>
      <c r="G799" s="106"/>
      <c r="H799" s="161">
        <f t="shared" si="90"/>
        <v>0</v>
      </c>
      <c r="I799" s="54">
        <f t="shared" si="89"/>
        <v>0</v>
      </c>
      <c r="J799" s="54"/>
      <c r="K799" s="161">
        <f t="shared" si="91"/>
        <v>0</v>
      </c>
      <c r="L799" s="95">
        <f t="shared" si="92"/>
        <v>0</v>
      </c>
    </row>
    <row r="800" spans="1:12" x14ac:dyDescent="0.2">
      <c r="A800" s="78">
        <f t="shared" si="93"/>
        <v>81</v>
      </c>
      <c r="B800" s="57" t="s">
        <v>1030</v>
      </c>
      <c r="C800" s="94">
        <v>147.19999999999999</v>
      </c>
      <c r="D800" s="57"/>
      <c r="E800" s="59"/>
      <c r="F800" s="57">
        <f t="shared" si="88"/>
        <v>147.19999999999999</v>
      </c>
      <c r="G800" s="106"/>
      <c r="H800" s="161">
        <f t="shared" si="90"/>
        <v>0</v>
      </c>
      <c r="I800" s="54">
        <f t="shared" si="89"/>
        <v>0</v>
      </c>
      <c r="J800" s="54"/>
      <c r="K800" s="161">
        <f t="shared" si="91"/>
        <v>0</v>
      </c>
      <c r="L800" s="95">
        <f t="shared" si="92"/>
        <v>0</v>
      </c>
    </row>
    <row r="801" spans="1:12" x14ac:dyDescent="0.2">
      <c r="A801" s="78">
        <f t="shared" si="93"/>
        <v>82</v>
      </c>
      <c r="B801" s="57" t="s">
        <v>1031</v>
      </c>
      <c r="C801" s="94">
        <v>3088.4</v>
      </c>
      <c r="D801" s="57"/>
      <c r="E801" s="59">
        <v>104.6</v>
      </c>
      <c r="F801" s="57">
        <f t="shared" si="88"/>
        <v>3193</v>
      </c>
      <c r="G801" s="106"/>
      <c r="H801" s="161">
        <f t="shared" si="90"/>
        <v>0</v>
      </c>
      <c r="I801" s="54">
        <f t="shared" si="89"/>
        <v>0</v>
      </c>
      <c r="J801" s="54"/>
      <c r="K801" s="161">
        <f t="shared" si="91"/>
        <v>0</v>
      </c>
      <c r="L801" s="95">
        <f t="shared" si="92"/>
        <v>0</v>
      </c>
    </row>
    <row r="802" spans="1:12" x14ac:dyDescent="0.2">
      <c r="A802" s="78">
        <f t="shared" si="93"/>
        <v>83</v>
      </c>
      <c r="B802" s="57" t="s">
        <v>1032</v>
      </c>
      <c r="C802" s="94">
        <v>3233.9</v>
      </c>
      <c r="D802" s="57"/>
      <c r="E802" s="59"/>
      <c r="F802" s="57">
        <f t="shared" si="88"/>
        <v>3233.9</v>
      </c>
      <c r="G802" s="106"/>
      <c r="H802" s="161">
        <f t="shared" si="90"/>
        <v>0</v>
      </c>
      <c r="I802" s="54">
        <f t="shared" si="89"/>
        <v>0</v>
      </c>
      <c r="J802" s="54"/>
      <c r="K802" s="161">
        <f t="shared" si="91"/>
        <v>0</v>
      </c>
      <c r="L802" s="95">
        <f t="shared" si="92"/>
        <v>0</v>
      </c>
    </row>
    <row r="803" spans="1:12" x14ac:dyDescent="0.2">
      <c r="A803" s="78">
        <f t="shared" si="93"/>
        <v>84</v>
      </c>
      <c r="B803" s="57" t="s">
        <v>1033</v>
      </c>
      <c r="C803" s="94">
        <v>2156.4</v>
      </c>
      <c r="D803" s="57"/>
      <c r="E803" s="59">
        <v>96.5</v>
      </c>
      <c r="F803" s="57">
        <f t="shared" si="88"/>
        <v>2252.9</v>
      </c>
      <c r="G803" s="106"/>
      <c r="H803" s="161">
        <f t="shared" si="90"/>
        <v>0</v>
      </c>
      <c r="I803" s="54">
        <f t="shared" si="89"/>
        <v>0</v>
      </c>
      <c r="J803" s="54"/>
      <c r="K803" s="161">
        <f t="shared" si="91"/>
        <v>0</v>
      </c>
      <c r="L803" s="95">
        <f t="shared" si="92"/>
        <v>0</v>
      </c>
    </row>
    <row r="804" spans="1:12" x14ac:dyDescent="0.2">
      <c r="A804" s="78">
        <f t="shared" si="93"/>
        <v>85</v>
      </c>
      <c r="B804" s="57" t="s">
        <v>1034</v>
      </c>
      <c r="C804" s="94">
        <v>213.4</v>
      </c>
      <c r="D804" s="57"/>
      <c r="E804" s="59"/>
      <c r="F804" s="57">
        <f t="shared" si="88"/>
        <v>213.4</v>
      </c>
      <c r="G804" s="106"/>
      <c r="H804" s="161">
        <f t="shared" si="90"/>
        <v>0</v>
      </c>
      <c r="I804" s="54">
        <f t="shared" si="89"/>
        <v>0</v>
      </c>
      <c r="J804" s="54"/>
      <c r="K804" s="161">
        <f t="shared" si="91"/>
        <v>0</v>
      </c>
      <c r="L804" s="95">
        <f t="shared" si="92"/>
        <v>0</v>
      </c>
    </row>
    <row r="805" spans="1:12" x14ac:dyDescent="0.2">
      <c r="A805" s="78">
        <f t="shared" si="93"/>
        <v>86</v>
      </c>
      <c r="B805" s="57" t="s">
        <v>1035</v>
      </c>
      <c r="C805" s="94">
        <v>316.39999999999998</v>
      </c>
      <c r="D805" s="57"/>
      <c r="E805" s="59"/>
      <c r="F805" s="57">
        <f t="shared" si="88"/>
        <v>316.39999999999998</v>
      </c>
      <c r="G805" s="106"/>
      <c r="H805" s="161">
        <f t="shared" si="90"/>
        <v>0</v>
      </c>
      <c r="I805" s="54">
        <f t="shared" si="89"/>
        <v>0</v>
      </c>
      <c r="J805" s="54"/>
      <c r="K805" s="161">
        <f t="shared" si="91"/>
        <v>0</v>
      </c>
      <c r="L805" s="95">
        <f t="shared" si="92"/>
        <v>0</v>
      </c>
    </row>
    <row r="806" spans="1:12" x14ac:dyDescent="0.2">
      <c r="A806" s="78">
        <f t="shared" si="93"/>
        <v>87</v>
      </c>
      <c r="B806" s="57" t="s">
        <v>1036</v>
      </c>
      <c r="C806" s="94">
        <v>356.6</v>
      </c>
      <c r="D806" s="57"/>
      <c r="E806" s="59"/>
      <c r="F806" s="57">
        <f t="shared" si="88"/>
        <v>356.6</v>
      </c>
      <c r="G806" s="106"/>
      <c r="H806" s="161">
        <f t="shared" si="90"/>
        <v>0</v>
      </c>
      <c r="I806" s="54">
        <f t="shared" si="89"/>
        <v>0</v>
      </c>
      <c r="J806" s="54"/>
      <c r="K806" s="161">
        <f t="shared" si="91"/>
        <v>0</v>
      </c>
      <c r="L806" s="95">
        <f t="shared" si="92"/>
        <v>0</v>
      </c>
    </row>
    <row r="807" spans="1:12" x14ac:dyDescent="0.2">
      <c r="A807" s="78">
        <f t="shared" si="93"/>
        <v>88</v>
      </c>
      <c r="B807" s="57" t="s">
        <v>1037</v>
      </c>
      <c r="C807" s="94">
        <v>324.7</v>
      </c>
      <c r="D807" s="57"/>
      <c r="E807" s="59"/>
      <c r="F807" s="57">
        <f t="shared" si="88"/>
        <v>324.7</v>
      </c>
      <c r="G807" s="106"/>
      <c r="H807" s="161">
        <f t="shared" si="90"/>
        <v>0</v>
      </c>
      <c r="I807" s="54">
        <f t="shared" si="89"/>
        <v>0</v>
      </c>
      <c r="J807" s="54"/>
      <c r="K807" s="161">
        <f t="shared" si="91"/>
        <v>0</v>
      </c>
      <c r="L807" s="95">
        <f t="shared" si="92"/>
        <v>0</v>
      </c>
    </row>
    <row r="808" spans="1:12" x14ac:dyDescent="0.2">
      <c r="A808" s="78">
        <f t="shared" si="93"/>
        <v>89</v>
      </c>
      <c r="B808" s="57" t="s">
        <v>1038</v>
      </c>
      <c r="C808" s="94">
        <v>140.69999999999999</v>
      </c>
      <c r="D808" s="57"/>
      <c r="E808" s="59"/>
      <c r="F808" s="57">
        <f t="shared" si="88"/>
        <v>140.69999999999999</v>
      </c>
      <c r="G808" s="106"/>
      <c r="H808" s="161">
        <f t="shared" si="90"/>
        <v>0</v>
      </c>
      <c r="I808" s="54">
        <f t="shared" si="89"/>
        <v>0</v>
      </c>
      <c r="J808" s="54"/>
      <c r="K808" s="161">
        <f t="shared" si="91"/>
        <v>0</v>
      </c>
      <c r="L808" s="95">
        <f t="shared" si="92"/>
        <v>0</v>
      </c>
    </row>
    <row r="809" spans="1:12" x14ac:dyDescent="0.2">
      <c r="A809" s="78">
        <f t="shared" si="93"/>
        <v>90</v>
      </c>
      <c r="B809" s="57" t="s">
        <v>1039</v>
      </c>
      <c r="C809" s="94">
        <v>135</v>
      </c>
      <c r="D809" s="57"/>
      <c r="E809" s="59"/>
      <c r="F809" s="57">
        <f t="shared" si="88"/>
        <v>135</v>
      </c>
      <c r="G809" s="106"/>
      <c r="H809" s="161">
        <f t="shared" si="90"/>
        <v>0</v>
      </c>
      <c r="I809" s="54">
        <f t="shared" si="89"/>
        <v>0</v>
      </c>
      <c r="J809" s="54"/>
      <c r="K809" s="161">
        <f t="shared" si="91"/>
        <v>0</v>
      </c>
      <c r="L809" s="95">
        <f t="shared" si="92"/>
        <v>0</v>
      </c>
    </row>
    <row r="810" spans="1:12" x14ac:dyDescent="0.2">
      <c r="A810" s="78">
        <f t="shared" si="93"/>
        <v>91</v>
      </c>
      <c r="B810" s="57" t="s">
        <v>1040</v>
      </c>
      <c r="C810" s="94">
        <v>303.7</v>
      </c>
      <c r="D810" s="57"/>
      <c r="E810" s="59"/>
      <c r="F810" s="57">
        <f t="shared" si="88"/>
        <v>303.7</v>
      </c>
      <c r="G810" s="106"/>
      <c r="H810" s="161">
        <f t="shared" si="90"/>
        <v>0</v>
      </c>
      <c r="I810" s="54">
        <f t="shared" si="89"/>
        <v>0</v>
      </c>
      <c r="J810" s="54"/>
      <c r="K810" s="161">
        <f t="shared" si="91"/>
        <v>0</v>
      </c>
      <c r="L810" s="95">
        <f t="shared" si="92"/>
        <v>0</v>
      </c>
    </row>
    <row r="811" spans="1:12" x14ac:dyDescent="0.2">
      <c r="A811" s="78">
        <f t="shared" si="93"/>
        <v>92</v>
      </c>
      <c r="B811" s="57" t="s">
        <v>1041</v>
      </c>
      <c r="C811" s="94">
        <v>405.1</v>
      </c>
      <c r="D811" s="57"/>
      <c r="E811" s="59"/>
      <c r="F811" s="57">
        <f t="shared" si="88"/>
        <v>405.1</v>
      </c>
      <c r="G811" s="106"/>
      <c r="H811" s="161">
        <f t="shared" si="90"/>
        <v>0</v>
      </c>
      <c r="I811" s="54">
        <f t="shared" si="89"/>
        <v>0</v>
      </c>
      <c r="J811" s="54"/>
      <c r="K811" s="161">
        <f t="shared" si="91"/>
        <v>0</v>
      </c>
      <c r="L811" s="95">
        <f t="shared" si="92"/>
        <v>0</v>
      </c>
    </row>
    <row r="812" spans="1:12" x14ac:dyDescent="0.2">
      <c r="A812" s="78">
        <f t="shared" si="93"/>
        <v>93</v>
      </c>
      <c r="B812" s="57" t="s">
        <v>1042</v>
      </c>
      <c r="C812" s="94">
        <v>409.6</v>
      </c>
      <c r="D812" s="57"/>
      <c r="E812" s="59"/>
      <c r="F812" s="57">
        <f t="shared" si="88"/>
        <v>409.6</v>
      </c>
      <c r="G812" s="106"/>
      <c r="H812" s="161">
        <f t="shared" si="90"/>
        <v>0</v>
      </c>
      <c r="I812" s="54">
        <f t="shared" si="89"/>
        <v>0</v>
      </c>
      <c r="J812" s="54"/>
      <c r="K812" s="161">
        <f t="shared" si="91"/>
        <v>0</v>
      </c>
      <c r="L812" s="95">
        <f t="shared" si="92"/>
        <v>0</v>
      </c>
    </row>
    <row r="813" spans="1:12" x14ac:dyDescent="0.2">
      <c r="A813" s="78">
        <f t="shared" si="93"/>
        <v>94</v>
      </c>
      <c r="B813" s="57" t="s">
        <v>1043</v>
      </c>
      <c r="C813" s="94">
        <v>411</v>
      </c>
      <c r="D813" s="57"/>
      <c r="E813" s="59"/>
      <c r="F813" s="57">
        <f t="shared" si="88"/>
        <v>411</v>
      </c>
      <c r="G813" s="106"/>
      <c r="H813" s="161">
        <f t="shared" si="90"/>
        <v>0</v>
      </c>
      <c r="I813" s="54">
        <f t="shared" si="89"/>
        <v>0</v>
      </c>
      <c r="J813" s="54"/>
      <c r="K813" s="161">
        <f t="shared" si="91"/>
        <v>0</v>
      </c>
      <c r="L813" s="95">
        <f t="shared" si="92"/>
        <v>0</v>
      </c>
    </row>
    <row r="814" spans="1:12" x14ac:dyDescent="0.2">
      <c r="A814" s="78">
        <f t="shared" si="93"/>
        <v>95</v>
      </c>
      <c r="B814" s="57" t="s">
        <v>1044</v>
      </c>
      <c r="C814" s="94">
        <v>394.7</v>
      </c>
      <c r="D814" s="57"/>
      <c r="E814" s="59"/>
      <c r="F814" s="57">
        <f t="shared" si="88"/>
        <v>394.7</v>
      </c>
      <c r="G814" s="106"/>
      <c r="H814" s="161">
        <f t="shared" si="90"/>
        <v>0</v>
      </c>
      <c r="I814" s="54">
        <f t="shared" si="89"/>
        <v>0</v>
      </c>
      <c r="J814" s="54"/>
      <c r="K814" s="161">
        <f t="shared" si="91"/>
        <v>0</v>
      </c>
      <c r="L814" s="95">
        <f t="shared" si="92"/>
        <v>0</v>
      </c>
    </row>
    <row r="815" spans="1:12" x14ac:dyDescent="0.2">
      <c r="A815" s="78">
        <f t="shared" si="93"/>
        <v>96</v>
      </c>
      <c r="B815" s="57" t="s">
        <v>1045</v>
      </c>
      <c r="C815" s="94">
        <v>242.2</v>
      </c>
      <c r="D815" s="57"/>
      <c r="E815" s="59"/>
      <c r="F815" s="57">
        <f t="shared" si="88"/>
        <v>242.2</v>
      </c>
      <c r="G815" s="106"/>
      <c r="H815" s="161">
        <f t="shared" si="90"/>
        <v>0</v>
      </c>
      <c r="I815" s="54">
        <f t="shared" si="89"/>
        <v>0</v>
      </c>
      <c r="J815" s="54"/>
      <c r="K815" s="161">
        <f t="shared" si="91"/>
        <v>0</v>
      </c>
      <c r="L815" s="95">
        <f t="shared" si="92"/>
        <v>0</v>
      </c>
    </row>
    <row r="816" spans="1:12" x14ac:dyDescent="0.2">
      <c r="A816" s="78">
        <f t="shared" si="93"/>
        <v>97</v>
      </c>
      <c r="B816" s="57" t="s">
        <v>1046</v>
      </c>
      <c r="C816" s="94">
        <v>1242.4000000000001</v>
      </c>
      <c r="D816" s="57"/>
      <c r="E816" s="59">
        <v>37.299999999999997</v>
      </c>
      <c r="F816" s="57">
        <f t="shared" si="88"/>
        <v>1279.7</v>
      </c>
      <c r="G816" s="106"/>
      <c r="H816" s="161">
        <f t="shared" si="90"/>
        <v>0</v>
      </c>
      <c r="I816" s="54">
        <f t="shared" si="89"/>
        <v>0</v>
      </c>
      <c r="J816" s="54"/>
      <c r="K816" s="161">
        <f t="shared" ref="K816:K847" si="94">G816*408.88</f>
        <v>0</v>
      </c>
      <c r="L816" s="95">
        <f t="shared" ref="L816:L847" si="95">(H816+I816+J816+K816)/F816</f>
        <v>0</v>
      </c>
    </row>
    <row r="817" spans="1:12" x14ac:dyDescent="0.2">
      <c r="A817" s="78">
        <f t="shared" si="93"/>
        <v>98</v>
      </c>
      <c r="B817" s="57" t="s">
        <v>1047</v>
      </c>
      <c r="C817" s="94">
        <v>1061.7</v>
      </c>
      <c r="D817" s="57"/>
      <c r="E817" s="59"/>
      <c r="F817" s="57">
        <f t="shared" si="88"/>
        <v>1061.7</v>
      </c>
      <c r="G817" s="106"/>
      <c r="H817" s="161">
        <f t="shared" si="90"/>
        <v>0</v>
      </c>
      <c r="I817" s="54">
        <f t="shared" si="89"/>
        <v>0</v>
      </c>
      <c r="J817" s="54"/>
      <c r="K817" s="161">
        <f t="shared" si="94"/>
        <v>0</v>
      </c>
      <c r="L817" s="95">
        <f t="shared" si="95"/>
        <v>0</v>
      </c>
    </row>
    <row r="818" spans="1:12" x14ac:dyDescent="0.2">
      <c r="A818" s="78">
        <f t="shared" si="93"/>
        <v>99</v>
      </c>
      <c r="B818" s="57" t="s">
        <v>1048</v>
      </c>
      <c r="C818" s="94">
        <v>439.1</v>
      </c>
      <c r="D818" s="57"/>
      <c r="E818" s="59"/>
      <c r="F818" s="57">
        <f t="shared" si="88"/>
        <v>439.1</v>
      </c>
      <c r="G818" s="106"/>
      <c r="H818" s="161">
        <f t="shared" si="90"/>
        <v>0</v>
      </c>
      <c r="I818" s="54">
        <f t="shared" si="89"/>
        <v>0</v>
      </c>
      <c r="J818" s="54"/>
      <c r="K818" s="161">
        <f t="shared" si="94"/>
        <v>0</v>
      </c>
      <c r="L818" s="95">
        <f t="shared" si="95"/>
        <v>0</v>
      </c>
    </row>
    <row r="819" spans="1:12" x14ac:dyDescent="0.2">
      <c r="A819" s="78">
        <f t="shared" si="93"/>
        <v>100</v>
      </c>
      <c r="B819" s="57" t="s">
        <v>1049</v>
      </c>
      <c r="C819" s="94">
        <v>805.2</v>
      </c>
      <c r="D819" s="57"/>
      <c r="E819" s="59"/>
      <c r="F819" s="57">
        <f t="shared" si="88"/>
        <v>805.2</v>
      </c>
      <c r="G819" s="106"/>
      <c r="H819" s="161">
        <f t="shared" si="90"/>
        <v>0</v>
      </c>
      <c r="I819" s="54">
        <f t="shared" si="89"/>
        <v>0</v>
      </c>
      <c r="J819" s="54"/>
      <c r="K819" s="161">
        <f t="shared" si="94"/>
        <v>0</v>
      </c>
      <c r="L819" s="95">
        <f t="shared" si="95"/>
        <v>0</v>
      </c>
    </row>
    <row r="820" spans="1:12" x14ac:dyDescent="0.2">
      <c r="A820" s="78">
        <f t="shared" si="93"/>
        <v>101</v>
      </c>
      <c r="B820" s="57" t="s">
        <v>1050</v>
      </c>
      <c r="C820" s="94">
        <v>853</v>
      </c>
      <c r="D820" s="57"/>
      <c r="E820" s="59"/>
      <c r="F820" s="57">
        <f t="shared" si="88"/>
        <v>853</v>
      </c>
      <c r="G820" s="106"/>
      <c r="H820" s="161">
        <f t="shared" si="90"/>
        <v>0</v>
      </c>
      <c r="I820" s="54">
        <f t="shared" si="89"/>
        <v>0</v>
      </c>
      <c r="J820" s="54"/>
      <c r="K820" s="161">
        <f t="shared" si="94"/>
        <v>0</v>
      </c>
      <c r="L820" s="95">
        <f t="shared" si="95"/>
        <v>0</v>
      </c>
    </row>
    <row r="821" spans="1:12" x14ac:dyDescent="0.2">
      <c r="A821" s="78">
        <f t="shared" si="93"/>
        <v>102</v>
      </c>
      <c r="B821" s="57" t="s">
        <v>1051</v>
      </c>
      <c r="C821" s="94">
        <v>424.1</v>
      </c>
      <c r="D821" s="57"/>
      <c r="E821" s="59"/>
      <c r="F821" s="57">
        <f t="shared" si="88"/>
        <v>424.1</v>
      </c>
      <c r="G821" s="106"/>
      <c r="H821" s="161">
        <f t="shared" si="90"/>
        <v>0</v>
      </c>
      <c r="I821" s="54">
        <f t="shared" si="89"/>
        <v>0</v>
      </c>
      <c r="J821" s="54"/>
      <c r="K821" s="161">
        <f t="shared" si="94"/>
        <v>0</v>
      </c>
      <c r="L821" s="95">
        <f t="shared" si="95"/>
        <v>0</v>
      </c>
    </row>
    <row r="822" spans="1:12" x14ac:dyDescent="0.2">
      <c r="A822" s="78">
        <f t="shared" si="93"/>
        <v>103</v>
      </c>
      <c r="B822" s="57" t="s">
        <v>1052</v>
      </c>
      <c r="C822" s="94">
        <v>250.6</v>
      </c>
      <c r="D822" s="57"/>
      <c r="E822" s="59"/>
      <c r="F822" s="57">
        <f t="shared" si="88"/>
        <v>250.6</v>
      </c>
      <c r="G822" s="106"/>
      <c r="H822" s="161">
        <f t="shared" si="90"/>
        <v>0</v>
      </c>
      <c r="I822" s="54">
        <f t="shared" si="89"/>
        <v>0</v>
      </c>
      <c r="J822" s="54"/>
      <c r="K822" s="161">
        <f t="shared" si="94"/>
        <v>0</v>
      </c>
      <c r="L822" s="95">
        <f t="shared" si="95"/>
        <v>0</v>
      </c>
    </row>
    <row r="823" spans="1:12" x14ac:dyDescent="0.2">
      <c r="A823" s="78">
        <f t="shared" si="93"/>
        <v>104</v>
      </c>
      <c r="B823" s="57" t="s">
        <v>1053</v>
      </c>
      <c r="C823" s="94">
        <v>117.5</v>
      </c>
      <c r="D823" s="57"/>
      <c r="E823" s="59"/>
      <c r="F823" s="57">
        <f t="shared" ref="F823:F876" si="96">C823+D823+E823</f>
        <v>117.5</v>
      </c>
      <c r="G823" s="106"/>
      <c r="H823" s="161">
        <f t="shared" si="90"/>
        <v>0</v>
      </c>
      <c r="I823" s="54">
        <f t="shared" ref="I823:I895" si="97">H823*0.3677</f>
        <v>0</v>
      </c>
      <c r="J823" s="54"/>
      <c r="K823" s="161">
        <f t="shared" si="94"/>
        <v>0</v>
      </c>
      <c r="L823" s="95">
        <f t="shared" si="95"/>
        <v>0</v>
      </c>
    </row>
    <row r="824" spans="1:12" x14ac:dyDescent="0.2">
      <c r="A824" s="78">
        <f t="shared" si="93"/>
        <v>105</v>
      </c>
      <c r="B824" s="57" t="s">
        <v>1054</v>
      </c>
      <c r="C824" s="94">
        <v>133.19999999999999</v>
      </c>
      <c r="D824" s="57"/>
      <c r="E824" s="59"/>
      <c r="F824" s="57">
        <f t="shared" si="96"/>
        <v>133.19999999999999</v>
      </c>
      <c r="G824" s="106"/>
      <c r="H824" s="161">
        <f t="shared" ref="H824:H895" si="98">G824</f>
        <v>0</v>
      </c>
      <c r="I824" s="54">
        <f t="shared" si="97"/>
        <v>0</v>
      </c>
      <c r="J824" s="54"/>
      <c r="K824" s="161">
        <f t="shared" si="94"/>
        <v>0</v>
      </c>
      <c r="L824" s="95">
        <f t="shared" si="95"/>
        <v>0</v>
      </c>
    </row>
    <row r="825" spans="1:12" x14ac:dyDescent="0.2">
      <c r="A825" s="78">
        <f t="shared" si="93"/>
        <v>106</v>
      </c>
      <c r="B825" s="57" t="s">
        <v>1055</v>
      </c>
      <c r="C825" s="94">
        <v>134.19999999999999</v>
      </c>
      <c r="D825" s="57"/>
      <c r="E825" s="59"/>
      <c r="F825" s="57">
        <f t="shared" si="96"/>
        <v>134.19999999999999</v>
      </c>
      <c r="G825" s="106"/>
      <c r="H825" s="161">
        <f t="shared" si="98"/>
        <v>0</v>
      </c>
      <c r="I825" s="54">
        <f t="shared" si="97"/>
        <v>0</v>
      </c>
      <c r="J825" s="54"/>
      <c r="K825" s="161">
        <f t="shared" si="94"/>
        <v>0</v>
      </c>
      <c r="L825" s="95">
        <f t="shared" si="95"/>
        <v>0</v>
      </c>
    </row>
    <row r="826" spans="1:12" x14ac:dyDescent="0.2">
      <c r="A826" s="78">
        <f t="shared" si="93"/>
        <v>107</v>
      </c>
      <c r="B826" s="57" t="s">
        <v>1056</v>
      </c>
      <c r="C826" s="94">
        <v>137</v>
      </c>
      <c r="D826" s="57"/>
      <c r="E826" s="59"/>
      <c r="F826" s="57">
        <f t="shared" si="96"/>
        <v>137</v>
      </c>
      <c r="G826" s="106"/>
      <c r="H826" s="161">
        <f t="shared" si="98"/>
        <v>0</v>
      </c>
      <c r="I826" s="54">
        <f t="shared" si="97"/>
        <v>0</v>
      </c>
      <c r="J826" s="54"/>
      <c r="K826" s="161">
        <f t="shared" si="94"/>
        <v>0</v>
      </c>
      <c r="L826" s="95">
        <f t="shared" si="95"/>
        <v>0</v>
      </c>
    </row>
    <row r="827" spans="1:12" x14ac:dyDescent="0.2">
      <c r="A827" s="78">
        <f t="shared" si="93"/>
        <v>108</v>
      </c>
      <c r="B827" s="57" t="s">
        <v>1057</v>
      </c>
      <c r="C827" s="94">
        <v>139.6</v>
      </c>
      <c r="D827" s="57"/>
      <c r="E827" s="59"/>
      <c r="F827" s="57">
        <f t="shared" si="96"/>
        <v>139.6</v>
      </c>
      <c r="G827" s="106"/>
      <c r="H827" s="161">
        <f t="shared" si="98"/>
        <v>0</v>
      </c>
      <c r="I827" s="54">
        <f t="shared" si="97"/>
        <v>0</v>
      </c>
      <c r="J827" s="54"/>
      <c r="K827" s="161">
        <f t="shared" si="94"/>
        <v>0</v>
      </c>
      <c r="L827" s="95">
        <f t="shared" si="95"/>
        <v>0</v>
      </c>
    </row>
    <row r="828" spans="1:12" x14ac:dyDescent="0.2">
      <c r="A828" s="78">
        <f t="shared" si="93"/>
        <v>109</v>
      </c>
      <c r="B828" s="57" t="s">
        <v>1058</v>
      </c>
      <c r="C828" s="94">
        <v>48.8</v>
      </c>
      <c r="D828" s="57"/>
      <c r="E828" s="59"/>
      <c r="F828" s="57">
        <f t="shared" si="96"/>
        <v>48.8</v>
      </c>
      <c r="G828" s="106"/>
      <c r="H828" s="161">
        <f t="shared" si="98"/>
        <v>0</v>
      </c>
      <c r="I828" s="54">
        <f t="shared" si="97"/>
        <v>0</v>
      </c>
      <c r="J828" s="54"/>
      <c r="K828" s="161">
        <f t="shared" si="94"/>
        <v>0</v>
      </c>
      <c r="L828" s="95">
        <f t="shared" si="95"/>
        <v>0</v>
      </c>
    </row>
    <row r="829" spans="1:12" x14ac:dyDescent="0.2">
      <c r="A829" s="78">
        <f t="shared" si="93"/>
        <v>110</v>
      </c>
      <c r="B829" s="57" t="s">
        <v>1059</v>
      </c>
      <c r="C829" s="94">
        <v>291</v>
      </c>
      <c r="D829" s="57"/>
      <c r="E829" s="59"/>
      <c r="F829" s="57">
        <f t="shared" si="96"/>
        <v>291</v>
      </c>
      <c r="G829" s="106"/>
      <c r="H829" s="161">
        <f t="shared" si="98"/>
        <v>0</v>
      </c>
      <c r="I829" s="54">
        <f t="shared" si="97"/>
        <v>0</v>
      </c>
      <c r="J829" s="54"/>
      <c r="K829" s="161">
        <f t="shared" si="94"/>
        <v>0</v>
      </c>
      <c r="L829" s="95">
        <f t="shared" si="95"/>
        <v>0</v>
      </c>
    </row>
    <row r="830" spans="1:12" x14ac:dyDescent="0.2">
      <c r="A830" s="78">
        <f t="shared" si="93"/>
        <v>111</v>
      </c>
      <c r="B830" s="57" t="s">
        <v>1060</v>
      </c>
      <c r="C830" s="94">
        <v>455.4</v>
      </c>
      <c r="D830" s="57"/>
      <c r="E830" s="59"/>
      <c r="F830" s="57">
        <f t="shared" si="96"/>
        <v>455.4</v>
      </c>
      <c r="G830" s="106"/>
      <c r="H830" s="161">
        <f t="shared" si="98"/>
        <v>0</v>
      </c>
      <c r="I830" s="54">
        <f t="shared" si="97"/>
        <v>0</v>
      </c>
      <c r="J830" s="54"/>
      <c r="K830" s="161">
        <f t="shared" si="94"/>
        <v>0</v>
      </c>
      <c r="L830" s="95">
        <f t="shared" si="95"/>
        <v>0</v>
      </c>
    </row>
    <row r="831" spans="1:12" x14ac:dyDescent="0.2">
      <c r="A831" s="78">
        <f t="shared" si="93"/>
        <v>112</v>
      </c>
      <c r="B831" s="57" t="s">
        <v>1061</v>
      </c>
      <c r="C831" s="94">
        <v>260</v>
      </c>
      <c r="D831" s="57"/>
      <c r="E831" s="59"/>
      <c r="F831" s="57">
        <f t="shared" si="96"/>
        <v>260</v>
      </c>
      <c r="G831" s="106"/>
      <c r="H831" s="161">
        <f t="shared" si="98"/>
        <v>0</v>
      </c>
      <c r="I831" s="54">
        <f t="shared" si="97"/>
        <v>0</v>
      </c>
      <c r="J831" s="54"/>
      <c r="K831" s="161">
        <f t="shared" si="94"/>
        <v>0</v>
      </c>
      <c r="L831" s="95">
        <f t="shared" si="95"/>
        <v>0</v>
      </c>
    </row>
    <row r="832" spans="1:12" x14ac:dyDescent="0.2">
      <c r="A832" s="78">
        <f t="shared" si="93"/>
        <v>113</v>
      </c>
      <c r="B832" s="57" t="s">
        <v>1062</v>
      </c>
      <c r="C832" s="94">
        <v>1677.5</v>
      </c>
      <c r="D832" s="57"/>
      <c r="E832" s="59">
        <v>89.1</v>
      </c>
      <c r="F832" s="57">
        <f t="shared" si="96"/>
        <v>1766.6</v>
      </c>
      <c r="G832" s="106"/>
      <c r="H832" s="161">
        <f t="shared" si="98"/>
        <v>0</v>
      </c>
      <c r="I832" s="54">
        <f t="shared" si="97"/>
        <v>0</v>
      </c>
      <c r="J832" s="54"/>
      <c r="K832" s="161">
        <f t="shared" si="94"/>
        <v>0</v>
      </c>
      <c r="L832" s="95">
        <f t="shared" si="95"/>
        <v>0</v>
      </c>
    </row>
    <row r="833" spans="1:12" x14ac:dyDescent="0.2">
      <c r="A833" s="78">
        <f t="shared" si="93"/>
        <v>114</v>
      </c>
      <c r="B833" s="57" t="s">
        <v>1063</v>
      </c>
      <c r="C833" s="94">
        <v>4349.5</v>
      </c>
      <c r="D833" s="57"/>
      <c r="E833" s="59"/>
      <c r="F833" s="57">
        <f t="shared" si="96"/>
        <v>4349.5</v>
      </c>
      <c r="G833" s="106"/>
      <c r="H833" s="161">
        <f t="shared" si="98"/>
        <v>0</v>
      </c>
      <c r="I833" s="54">
        <f t="shared" si="97"/>
        <v>0</v>
      </c>
      <c r="J833" s="54"/>
      <c r="K833" s="161">
        <f t="shared" si="94"/>
        <v>0</v>
      </c>
      <c r="L833" s="95">
        <f t="shared" si="95"/>
        <v>0</v>
      </c>
    </row>
    <row r="834" spans="1:12" x14ac:dyDescent="0.2">
      <c r="A834" s="78">
        <f t="shared" si="93"/>
        <v>115</v>
      </c>
      <c r="B834" s="57" t="s">
        <v>1064</v>
      </c>
      <c r="C834" s="94">
        <v>2979.4</v>
      </c>
      <c r="D834" s="57"/>
      <c r="E834" s="59">
        <v>29</v>
      </c>
      <c r="F834" s="57">
        <f t="shared" si="96"/>
        <v>3008.4</v>
      </c>
      <c r="G834" s="106"/>
      <c r="H834" s="161">
        <f t="shared" si="98"/>
        <v>0</v>
      </c>
      <c r="I834" s="54">
        <f t="shared" si="97"/>
        <v>0</v>
      </c>
      <c r="J834" s="54"/>
      <c r="K834" s="161">
        <f t="shared" si="94"/>
        <v>0</v>
      </c>
      <c r="L834" s="95">
        <f t="shared" si="95"/>
        <v>0</v>
      </c>
    </row>
    <row r="835" spans="1:12" x14ac:dyDescent="0.2">
      <c r="A835" s="78">
        <f t="shared" si="93"/>
        <v>116</v>
      </c>
      <c r="B835" s="57" t="s">
        <v>1065</v>
      </c>
      <c r="C835" s="94">
        <v>4293.7</v>
      </c>
      <c r="D835" s="57"/>
      <c r="E835" s="59">
        <v>255.7</v>
      </c>
      <c r="F835" s="57">
        <f t="shared" si="96"/>
        <v>4549.3999999999996</v>
      </c>
      <c r="G835" s="106"/>
      <c r="H835" s="161">
        <f t="shared" si="98"/>
        <v>0</v>
      </c>
      <c r="I835" s="54">
        <f t="shared" si="97"/>
        <v>0</v>
      </c>
      <c r="J835" s="54"/>
      <c r="K835" s="161">
        <f t="shared" si="94"/>
        <v>0</v>
      </c>
      <c r="L835" s="95">
        <f t="shared" si="95"/>
        <v>0</v>
      </c>
    </row>
    <row r="836" spans="1:12" x14ac:dyDescent="0.2">
      <c r="A836" s="78">
        <f t="shared" si="93"/>
        <v>117</v>
      </c>
      <c r="B836" s="57" t="s">
        <v>1066</v>
      </c>
      <c r="C836" s="94">
        <v>296.8</v>
      </c>
      <c r="D836" s="57"/>
      <c r="E836" s="59"/>
      <c r="F836" s="57">
        <f t="shared" si="96"/>
        <v>296.8</v>
      </c>
      <c r="G836" s="106"/>
      <c r="H836" s="161">
        <f t="shared" si="98"/>
        <v>0</v>
      </c>
      <c r="I836" s="54">
        <f t="shared" si="97"/>
        <v>0</v>
      </c>
      <c r="J836" s="54"/>
      <c r="K836" s="161">
        <f t="shared" si="94"/>
        <v>0</v>
      </c>
      <c r="L836" s="95">
        <f t="shared" si="95"/>
        <v>0</v>
      </c>
    </row>
    <row r="837" spans="1:12" x14ac:dyDescent="0.2">
      <c r="A837" s="78">
        <f t="shared" si="93"/>
        <v>118</v>
      </c>
      <c r="B837" s="57" t="s">
        <v>1067</v>
      </c>
      <c r="C837" s="94">
        <v>146.30000000000001</v>
      </c>
      <c r="D837" s="57"/>
      <c r="E837" s="59"/>
      <c r="F837" s="57">
        <f t="shared" si="96"/>
        <v>146.30000000000001</v>
      </c>
      <c r="G837" s="106"/>
      <c r="H837" s="161">
        <f t="shared" si="98"/>
        <v>0</v>
      </c>
      <c r="I837" s="54">
        <f t="shared" si="97"/>
        <v>0</v>
      </c>
      <c r="J837" s="54"/>
      <c r="K837" s="161">
        <f t="shared" si="94"/>
        <v>0</v>
      </c>
      <c r="L837" s="95">
        <f t="shared" si="95"/>
        <v>0</v>
      </c>
    </row>
    <row r="838" spans="1:12" x14ac:dyDescent="0.2">
      <c r="A838" s="78">
        <f t="shared" si="93"/>
        <v>119</v>
      </c>
      <c r="B838" s="57" t="s">
        <v>1068</v>
      </c>
      <c r="C838" s="94">
        <v>1345.9</v>
      </c>
      <c r="D838" s="57"/>
      <c r="E838" s="59"/>
      <c r="F838" s="57">
        <f t="shared" si="96"/>
        <v>1345.9</v>
      </c>
      <c r="G838" s="106"/>
      <c r="H838" s="161">
        <f t="shared" si="98"/>
        <v>0</v>
      </c>
      <c r="I838" s="54">
        <f t="shared" si="97"/>
        <v>0</v>
      </c>
      <c r="J838" s="54"/>
      <c r="K838" s="161">
        <f t="shared" si="94"/>
        <v>0</v>
      </c>
      <c r="L838" s="95">
        <f t="shared" si="95"/>
        <v>0</v>
      </c>
    </row>
    <row r="839" spans="1:12" x14ac:dyDescent="0.2">
      <c r="A839" s="78">
        <f t="shared" si="93"/>
        <v>120</v>
      </c>
      <c r="B839" s="57" t="s">
        <v>1069</v>
      </c>
      <c r="C839" s="94">
        <v>2193.8000000000002</v>
      </c>
      <c r="D839" s="57"/>
      <c r="E839" s="59"/>
      <c r="F839" s="57">
        <f t="shared" si="96"/>
        <v>2193.8000000000002</v>
      </c>
      <c r="G839" s="106"/>
      <c r="H839" s="161">
        <f t="shared" si="98"/>
        <v>0</v>
      </c>
      <c r="I839" s="54">
        <f t="shared" si="97"/>
        <v>0</v>
      </c>
      <c r="J839" s="54"/>
      <c r="K839" s="161">
        <f t="shared" si="94"/>
        <v>0</v>
      </c>
      <c r="L839" s="95">
        <f t="shared" si="95"/>
        <v>0</v>
      </c>
    </row>
    <row r="840" spans="1:12" x14ac:dyDescent="0.2">
      <c r="A840" s="78">
        <f t="shared" si="93"/>
        <v>121</v>
      </c>
      <c r="B840" s="57" t="s">
        <v>1070</v>
      </c>
      <c r="C840" s="94">
        <v>11261.6</v>
      </c>
      <c r="D840" s="57">
        <v>194.6</v>
      </c>
      <c r="E840" s="59">
        <v>748.5</v>
      </c>
      <c r="F840" s="57">
        <f t="shared" si="96"/>
        <v>12204.7</v>
      </c>
      <c r="G840" s="106"/>
      <c r="H840" s="161">
        <f t="shared" si="98"/>
        <v>0</v>
      </c>
      <c r="I840" s="54">
        <f t="shared" si="97"/>
        <v>0</v>
      </c>
      <c r="J840" s="54"/>
      <c r="K840" s="161">
        <f t="shared" si="94"/>
        <v>0</v>
      </c>
      <c r="L840" s="95">
        <f t="shared" si="95"/>
        <v>0</v>
      </c>
    </row>
    <row r="841" spans="1:12" x14ac:dyDescent="0.2">
      <c r="A841" s="78">
        <f t="shared" si="93"/>
        <v>122</v>
      </c>
      <c r="B841" s="57" t="s">
        <v>1071</v>
      </c>
      <c r="C841" s="94">
        <v>444</v>
      </c>
      <c r="D841" s="57"/>
      <c r="E841" s="59"/>
      <c r="F841" s="57">
        <f t="shared" si="96"/>
        <v>444</v>
      </c>
      <c r="G841" s="106"/>
      <c r="H841" s="161">
        <f t="shared" si="98"/>
        <v>0</v>
      </c>
      <c r="I841" s="54">
        <f t="shared" si="97"/>
        <v>0</v>
      </c>
      <c r="J841" s="54"/>
      <c r="K841" s="161">
        <f t="shared" si="94"/>
        <v>0</v>
      </c>
      <c r="L841" s="95">
        <f t="shared" si="95"/>
        <v>0</v>
      </c>
    </row>
    <row r="842" spans="1:12" x14ac:dyDescent="0.2">
      <c r="A842" s="78">
        <f t="shared" si="93"/>
        <v>123</v>
      </c>
      <c r="B842" s="57" t="s">
        <v>1072</v>
      </c>
      <c r="C842" s="94">
        <v>442.5</v>
      </c>
      <c r="D842" s="57"/>
      <c r="E842" s="59"/>
      <c r="F842" s="57">
        <f t="shared" si="96"/>
        <v>442.5</v>
      </c>
      <c r="G842" s="106"/>
      <c r="H842" s="161">
        <f t="shared" si="98"/>
        <v>0</v>
      </c>
      <c r="I842" s="54">
        <f t="shared" si="97"/>
        <v>0</v>
      </c>
      <c r="J842" s="54"/>
      <c r="K842" s="161">
        <f t="shared" si="94"/>
        <v>0</v>
      </c>
      <c r="L842" s="95">
        <f t="shared" si="95"/>
        <v>0</v>
      </c>
    </row>
    <row r="843" spans="1:12" x14ac:dyDescent="0.2">
      <c r="A843" s="78">
        <f t="shared" si="93"/>
        <v>124</v>
      </c>
      <c r="B843" s="38" t="s">
        <v>1073</v>
      </c>
      <c r="C843" s="94">
        <v>371.5</v>
      </c>
      <c r="D843" s="57"/>
      <c r="E843" s="59"/>
      <c r="F843" s="57">
        <f t="shared" si="96"/>
        <v>371.5</v>
      </c>
      <c r="G843" s="106"/>
      <c r="H843" s="161">
        <f t="shared" si="98"/>
        <v>0</v>
      </c>
      <c r="I843" s="54">
        <f t="shared" si="97"/>
        <v>0</v>
      </c>
      <c r="J843" s="54"/>
      <c r="K843" s="161">
        <f t="shared" si="94"/>
        <v>0</v>
      </c>
      <c r="L843" s="95">
        <f t="shared" si="95"/>
        <v>0</v>
      </c>
    </row>
    <row r="844" spans="1:12" x14ac:dyDescent="0.2">
      <c r="A844" s="78">
        <f t="shared" si="93"/>
        <v>125</v>
      </c>
      <c r="B844" s="57" t="s">
        <v>1074</v>
      </c>
      <c r="C844" s="94">
        <v>449.5</v>
      </c>
      <c r="D844" s="57"/>
      <c r="E844" s="59">
        <v>34.200000000000003</v>
      </c>
      <c r="F844" s="57">
        <f t="shared" si="96"/>
        <v>483.7</v>
      </c>
      <c r="G844" s="106"/>
      <c r="H844" s="161">
        <f t="shared" si="98"/>
        <v>0</v>
      </c>
      <c r="I844" s="54">
        <f t="shared" si="97"/>
        <v>0</v>
      </c>
      <c r="J844" s="54"/>
      <c r="K844" s="161">
        <f t="shared" si="94"/>
        <v>0</v>
      </c>
      <c r="L844" s="95">
        <f t="shared" si="95"/>
        <v>0</v>
      </c>
    </row>
    <row r="845" spans="1:12" x14ac:dyDescent="0.2">
      <c r="A845" s="78">
        <f t="shared" si="93"/>
        <v>126</v>
      </c>
      <c r="B845" s="57" t="s">
        <v>1075</v>
      </c>
      <c r="C845" s="94">
        <v>197</v>
      </c>
      <c r="D845" s="57"/>
      <c r="E845" s="59"/>
      <c r="F845" s="57">
        <f t="shared" si="96"/>
        <v>197</v>
      </c>
      <c r="G845" s="106"/>
      <c r="H845" s="161">
        <f t="shared" si="98"/>
        <v>0</v>
      </c>
      <c r="I845" s="54">
        <f t="shared" si="97"/>
        <v>0</v>
      </c>
      <c r="J845" s="54"/>
      <c r="K845" s="161">
        <f t="shared" si="94"/>
        <v>0</v>
      </c>
      <c r="L845" s="95">
        <f t="shared" si="95"/>
        <v>0</v>
      </c>
    </row>
    <row r="846" spans="1:12" x14ac:dyDescent="0.2">
      <c r="A846" s="78">
        <f t="shared" si="93"/>
        <v>127</v>
      </c>
      <c r="B846" s="57" t="s">
        <v>1076</v>
      </c>
      <c r="C846" s="94">
        <v>310.3</v>
      </c>
      <c r="D846" s="57"/>
      <c r="E846" s="59"/>
      <c r="F846" s="57">
        <f t="shared" si="96"/>
        <v>310.3</v>
      </c>
      <c r="G846" s="106"/>
      <c r="H846" s="161">
        <f t="shared" si="98"/>
        <v>0</v>
      </c>
      <c r="I846" s="54">
        <f t="shared" si="97"/>
        <v>0</v>
      </c>
      <c r="J846" s="54"/>
      <c r="K846" s="161">
        <f t="shared" si="94"/>
        <v>0</v>
      </c>
      <c r="L846" s="95">
        <f t="shared" si="95"/>
        <v>0</v>
      </c>
    </row>
    <row r="847" spans="1:12" x14ac:dyDescent="0.2">
      <c r="A847" s="78">
        <f t="shared" si="93"/>
        <v>128</v>
      </c>
      <c r="B847" s="57" t="s">
        <v>1077</v>
      </c>
      <c r="C847" s="94">
        <v>2084.5</v>
      </c>
      <c r="D847" s="57"/>
      <c r="E847" s="59">
        <v>106.4</v>
      </c>
      <c r="F847" s="57">
        <f t="shared" si="96"/>
        <v>2190.9</v>
      </c>
      <c r="G847" s="106"/>
      <c r="H847" s="161">
        <f t="shared" si="98"/>
        <v>0</v>
      </c>
      <c r="I847" s="54">
        <f t="shared" si="97"/>
        <v>0</v>
      </c>
      <c r="J847" s="54"/>
      <c r="K847" s="161">
        <f t="shared" si="94"/>
        <v>0</v>
      </c>
      <c r="L847" s="95">
        <f t="shared" si="95"/>
        <v>0</v>
      </c>
    </row>
    <row r="848" spans="1:12" x14ac:dyDescent="0.2">
      <c r="A848" s="78">
        <f t="shared" si="93"/>
        <v>129</v>
      </c>
      <c r="B848" s="57" t="s">
        <v>1078</v>
      </c>
      <c r="C848" s="94">
        <v>1343.2</v>
      </c>
      <c r="D848" s="57"/>
      <c r="E848" s="59"/>
      <c r="F848" s="57">
        <f t="shared" si="96"/>
        <v>1343.2</v>
      </c>
      <c r="G848" s="106"/>
      <c r="H848" s="161">
        <f t="shared" si="98"/>
        <v>0</v>
      </c>
      <c r="I848" s="54">
        <f t="shared" si="97"/>
        <v>0</v>
      </c>
      <c r="J848" s="54"/>
      <c r="K848" s="161">
        <f t="shared" ref="K848:K879" si="99">G848*408.88</f>
        <v>0</v>
      </c>
      <c r="L848" s="95">
        <f t="shared" ref="L848:L879" si="100">(H848+I848+J848+K848)/F848</f>
        <v>0</v>
      </c>
    </row>
    <row r="849" spans="1:12" x14ac:dyDescent="0.2">
      <c r="A849" s="78">
        <f t="shared" si="93"/>
        <v>130</v>
      </c>
      <c r="B849" s="57" t="s">
        <v>1079</v>
      </c>
      <c r="C849" s="94">
        <v>3247.3</v>
      </c>
      <c r="D849" s="57"/>
      <c r="E849" s="59"/>
      <c r="F849" s="57">
        <f t="shared" si="96"/>
        <v>3247.3</v>
      </c>
      <c r="G849" s="106"/>
      <c r="H849" s="161">
        <f t="shared" si="98"/>
        <v>0</v>
      </c>
      <c r="I849" s="54">
        <f t="shared" si="97"/>
        <v>0</v>
      </c>
      <c r="J849" s="54"/>
      <c r="K849" s="161">
        <f t="shared" si="99"/>
        <v>0</v>
      </c>
      <c r="L849" s="95">
        <f t="shared" si="100"/>
        <v>0</v>
      </c>
    </row>
    <row r="850" spans="1:12" x14ac:dyDescent="0.2">
      <c r="A850" s="78">
        <f t="shared" ref="A850:A895" si="101">A849+1</f>
        <v>131</v>
      </c>
      <c r="B850" s="38" t="s">
        <v>1080</v>
      </c>
      <c r="C850" s="94">
        <v>193.9</v>
      </c>
      <c r="D850" s="57"/>
      <c r="E850" s="59"/>
      <c r="F850" s="57">
        <f t="shared" si="96"/>
        <v>193.9</v>
      </c>
      <c r="G850" s="106"/>
      <c r="H850" s="161">
        <f t="shared" si="98"/>
        <v>0</v>
      </c>
      <c r="I850" s="54">
        <f t="shared" si="97"/>
        <v>0</v>
      </c>
      <c r="J850" s="54"/>
      <c r="K850" s="161">
        <f t="shared" si="99"/>
        <v>0</v>
      </c>
      <c r="L850" s="95">
        <f t="shared" si="100"/>
        <v>0</v>
      </c>
    </row>
    <row r="851" spans="1:12" x14ac:dyDescent="0.2">
      <c r="A851" s="78">
        <f t="shared" si="101"/>
        <v>132</v>
      </c>
      <c r="B851" s="57" t="s">
        <v>811</v>
      </c>
      <c r="C851" s="94">
        <v>1434.2</v>
      </c>
      <c r="D851" s="57"/>
      <c r="E851" s="59"/>
      <c r="F851" s="57">
        <f t="shared" si="96"/>
        <v>1434.2</v>
      </c>
      <c r="G851" s="106"/>
      <c r="H851" s="161">
        <f t="shared" si="98"/>
        <v>0</v>
      </c>
      <c r="I851" s="54">
        <f t="shared" si="97"/>
        <v>0</v>
      </c>
      <c r="J851" s="54"/>
      <c r="K851" s="161">
        <f t="shared" si="99"/>
        <v>0</v>
      </c>
      <c r="L851" s="95">
        <f t="shared" si="100"/>
        <v>0</v>
      </c>
    </row>
    <row r="852" spans="1:12" x14ac:dyDescent="0.2">
      <c r="A852" s="78">
        <f t="shared" si="101"/>
        <v>133</v>
      </c>
      <c r="B852" s="57" t="s">
        <v>812</v>
      </c>
      <c r="C852" s="94">
        <v>333.8</v>
      </c>
      <c r="D852" s="57"/>
      <c r="E852" s="59"/>
      <c r="F852" s="57">
        <f t="shared" si="96"/>
        <v>333.8</v>
      </c>
      <c r="G852" s="106"/>
      <c r="H852" s="161">
        <f t="shared" si="98"/>
        <v>0</v>
      </c>
      <c r="I852" s="54">
        <f t="shared" si="97"/>
        <v>0</v>
      </c>
      <c r="J852" s="54"/>
      <c r="K852" s="161">
        <f t="shared" si="99"/>
        <v>0</v>
      </c>
      <c r="L852" s="95">
        <f t="shared" si="100"/>
        <v>0</v>
      </c>
    </row>
    <row r="853" spans="1:12" x14ac:dyDescent="0.2">
      <c r="A853" s="78">
        <f t="shared" si="101"/>
        <v>134</v>
      </c>
      <c r="B853" s="57" t="s">
        <v>813</v>
      </c>
      <c r="C853" s="94">
        <v>797.8</v>
      </c>
      <c r="D853" s="57">
        <v>14.2</v>
      </c>
      <c r="E853" s="59"/>
      <c r="F853" s="57">
        <f t="shared" si="96"/>
        <v>812</v>
      </c>
      <c r="G853" s="106"/>
      <c r="H853" s="161">
        <f t="shared" si="98"/>
        <v>0</v>
      </c>
      <c r="I853" s="54">
        <f t="shared" si="97"/>
        <v>0</v>
      </c>
      <c r="J853" s="54"/>
      <c r="K853" s="161">
        <f t="shared" si="99"/>
        <v>0</v>
      </c>
      <c r="L853" s="95">
        <f t="shared" si="100"/>
        <v>0</v>
      </c>
    </row>
    <row r="854" spans="1:12" x14ac:dyDescent="0.2">
      <c r="A854" s="78">
        <f t="shared" si="101"/>
        <v>135</v>
      </c>
      <c r="B854" s="57" t="s">
        <v>814</v>
      </c>
      <c r="C854" s="99">
        <v>798.6</v>
      </c>
      <c r="D854" s="94"/>
      <c r="E854" s="100"/>
      <c r="F854" s="57">
        <f t="shared" si="96"/>
        <v>798.6</v>
      </c>
      <c r="G854" s="106"/>
      <c r="H854" s="161">
        <f t="shared" si="98"/>
        <v>0</v>
      </c>
      <c r="I854" s="54">
        <f t="shared" si="97"/>
        <v>0</v>
      </c>
      <c r="J854" s="54"/>
      <c r="K854" s="161">
        <f t="shared" si="99"/>
        <v>0</v>
      </c>
      <c r="L854" s="95">
        <f t="shared" si="100"/>
        <v>0</v>
      </c>
    </row>
    <row r="855" spans="1:12" x14ac:dyDescent="0.2">
      <c r="A855" s="78">
        <f t="shared" si="101"/>
        <v>136</v>
      </c>
      <c r="B855" s="57" t="s">
        <v>815</v>
      </c>
      <c r="C855" s="99">
        <v>325.2</v>
      </c>
      <c r="D855" s="94"/>
      <c r="E855" s="100"/>
      <c r="F855" s="57">
        <f t="shared" si="96"/>
        <v>325.2</v>
      </c>
      <c r="G855" s="106"/>
      <c r="H855" s="161">
        <f t="shared" si="98"/>
        <v>0</v>
      </c>
      <c r="I855" s="54">
        <f t="shared" si="97"/>
        <v>0</v>
      </c>
      <c r="J855" s="54"/>
      <c r="K855" s="161">
        <f t="shared" si="99"/>
        <v>0</v>
      </c>
      <c r="L855" s="95">
        <f t="shared" si="100"/>
        <v>0</v>
      </c>
    </row>
    <row r="856" spans="1:12" x14ac:dyDescent="0.2">
      <c r="A856" s="78">
        <f t="shared" si="101"/>
        <v>137</v>
      </c>
      <c r="B856" s="57" t="s">
        <v>816</v>
      </c>
      <c r="C856" s="99">
        <v>701.7</v>
      </c>
      <c r="D856" s="94"/>
      <c r="E856" s="100"/>
      <c r="F856" s="57">
        <f t="shared" si="96"/>
        <v>701.7</v>
      </c>
      <c r="G856" s="106"/>
      <c r="H856" s="161">
        <f t="shared" si="98"/>
        <v>0</v>
      </c>
      <c r="I856" s="54">
        <f t="shared" si="97"/>
        <v>0</v>
      </c>
      <c r="J856" s="54"/>
      <c r="K856" s="161">
        <f t="shared" si="99"/>
        <v>0</v>
      </c>
      <c r="L856" s="95">
        <f t="shared" si="100"/>
        <v>0</v>
      </c>
    </row>
    <row r="857" spans="1:12" x14ac:dyDescent="0.2">
      <c r="A857" s="78">
        <f t="shared" si="101"/>
        <v>138</v>
      </c>
      <c r="B857" s="57" t="s">
        <v>817</v>
      </c>
      <c r="C857" s="99">
        <v>693</v>
      </c>
      <c r="D857" s="94">
        <v>17</v>
      </c>
      <c r="E857" s="100"/>
      <c r="F857" s="57">
        <f t="shared" si="96"/>
        <v>710</v>
      </c>
      <c r="G857" s="106"/>
      <c r="H857" s="161">
        <f t="shared" si="98"/>
        <v>0</v>
      </c>
      <c r="I857" s="54">
        <f t="shared" si="97"/>
        <v>0</v>
      </c>
      <c r="J857" s="54"/>
      <c r="K857" s="161">
        <f t="shared" si="99"/>
        <v>0</v>
      </c>
      <c r="L857" s="95">
        <f t="shared" si="100"/>
        <v>0</v>
      </c>
    </row>
    <row r="858" spans="1:12" x14ac:dyDescent="0.2">
      <c r="A858" s="78">
        <f t="shared" si="101"/>
        <v>139</v>
      </c>
      <c r="B858" s="57" t="s">
        <v>818</v>
      </c>
      <c r="C858" s="99">
        <v>717.8</v>
      </c>
      <c r="D858" s="94">
        <v>39.4</v>
      </c>
      <c r="E858" s="100"/>
      <c r="F858" s="57">
        <f t="shared" si="96"/>
        <v>757.19999999999993</v>
      </c>
      <c r="G858" s="106"/>
      <c r="H858" s="161">
        <f t="shared" si="98"/>
        <v>0</v>
      </c>
      <c r="I858" s="54">
        <f t="shared" si="97"/>
        <v>0</v>
      </c>
      <c r="J858" s="54"/>
      <c r="K858" s="161">
        <f t="shared" si="99"/>
        <v>0</v>
      </c>
      <c r="L858" s="95">
        <f t="shared" si="100"/>
        <v>0</v>
      </c>
    </row>
    <row r="859" spans="1:12" x14ac:dyDescent="0.2">
      <c r="A859" s="78">
        <f t="shared" si="101"/>
        <v>140</v>
      </c>
      <c r="B859" s="57" t="s">
        <v>819</v>
      </c>
      <c r="C859" s="99">
        <v>681.3</v>
      </c>
      <c r="D859" s="94">
        <v>38.299999999999997</v>
      </c>
      <c r="E859" s="100"/>
      <c r="F859" s="57">
        <f t="shared" si="96"/>
        <v>719.59999999999991</v>
      </c>
      <c r="G859" s="106"/>
      <c r="H859" s="161">
        <f t="shared" si="98"/>
        <v>0</v>
      </c>
      <c r="I859" s="54">
        <f t="shared" si="97"/>
        <v>0</v>
      </c>
      <c r="J859" s="54"/>
      <c r="K859" s="161">
        <f t="shared" si="99"/>
        <v>0</v>
      </c>
      <c r="L859" s="95">
        <f t="shared" si="100"/>
        <v>0</v>
      </c>
    </row>
    <row r="860" spans="1:12" x14ac:dyDescent="0.2">
      <c r="A860" s="78">
        <f t="shared" si="101"/>
        <v>141</v>
      </c>
      <c r="B860" s="57" t="s">
        <v>820</v>
      </c>
      <c r="C860" s="99">
        <v>670.9</v>
      </c>
      <c r="D860" s="94"/>
      <c r="E860" s="100">
        <v>107</v>
      </c>
      <c r="F860" s="57">
        <f t="shared" si="96"/>
        <v>777.9</v>
      </c>
      <c r="G860" s="106"/>
      <c r="H860" s="161">
        <f t="shared" si="98"/>
        <v>0</v>
      </c>
      <c r="I860" s="54">
        <f t="shared" si="97"/>
        <v>0</v>
      </c>
      <c r="J860" s="54"/>
      <c r="K860" s="161">
        <f t="shared" si="99"/>
        <v>0</v>
      </c>
      <c r="L860" s="95">
        <f t="shared" si="100"/>
        <v>0</v>
      </c>
    </row>
    <row r="861" spans="1:12" x14ac:dyDescent="0.2">
      <c r="A861" s="78">
        <f t="shared" si="101"/>
        <v>142</v>
      </c>
      <c r="B861" s="57" t="s">
        <v>821</v>
      </c>
      <c r="C861" s="99">
        <v>775.8</v>
      </c>
      <c r="D861" s="94"/>
      <c r="E861" s="100">
        <v>58.5</v>
      </c>
      <c r="F861" s="57">
        <f t="shared" si="96"/>
        <v>834.3</v>
      </c>
      <c r="G861" s="106"/>
      <c r="H861" s="161">
        <f t="shared" si="98"/>
        <v>0</v>
      </c>
      <c r="I861" s="54">
        <f t="shared" si="97"/>
        <v>0</v>
      </c>
      <c r="J861" s="54"/>
      <c r="K861" s="161">
        <f t="shared" si="99"/>
        <v>0</v>
      </c>
      <c r="L861" s="95">
        <f t="shared" si="100"/>
        <v>0</v>
      </c>
    </row>
    <row r="862" spans="1:12" x14ac:dyDescent="0.2">
      <c r="A862" s="78">
        <f t="shared" si="101"/>
        <v>143</v>
      </c>
      <c r="B862" s="57" t="s">
        <v>822</v>
      </c>
      <c r="C862" s="99">
        <v>812.5</v>
      </c>
      <c r="D862" s="94"/>
      <c r="E862" s="100"/>
      <c r="F862" s="57">
        <f t="shared" si="96"/>
        <v>812.5</v>
      </c>
      <c r="G862" s="106"/>
      <c r="H862" s="161">
        <f t="shared" si="98"/>
        <v>0</v>
      </c>
      <c r="I862" s="54">
        <f t="shared" si="97"/>
        <v>0</v>
      </c>
      <c r="J862" s="54"/>
      <c r="K862" s="161">
        <f t="shared" si="99"/>
        <v>0</v>
      </c>
      <c r="L862" s="95">
        <f t="shared" si="100"/>
        <v>0</v>
      </c>
    </row>
    <row r="863" spans="1:12" x14ac:dyDescent="0.2">
      <c r="A863" s="78">
        <f t="shared" si="101"/>
        <v>144</v>
      </c>
      <c r="B863" s="57" t="s">
        <v>823</v>
      </c>
      <c r="C863" s="99">
        <v>781.3</v>
      </c>
      <c r="D863" s="94"/>
      <c r="E863" s="100">
        <v>43.3</v>
      </c>
      <c r="F863" s="57">
        <f t="shared" si="96"/>
        <v>824.59999999999991</v>
      </c>
      <c r="G863" s="106"/>
      <c r="H863" s="161">
        <f t="shared" si="98"/>
        <v>0</v>
      </c>
      <c r="I863" s="54">
        <f t="shared" si="97"/>
        <v>0</v>
      </c>
      <c r="J863" s="54"/>
      <c r="K863" s="161">
        <f t="shared" si="99"/>
        <v>0</v>
      </c>
      <c r="L863" s="95">
        <f t="shared" si="100"/>
        <v>0</v>
      </c>
    </row>
    <row r="864" spans="1:12" x14ac:dyDescent="0.2">
      <c r="A864" s="78">
        <f t="shared" si="101"/>
        <v>145</v>
      </c>
      <c r="B864" s="57" t="s">
        <v>824</v>
      </c>
      <c r="C864" s="99">
        <v>748.9</v>
      </c>
      <c r="D864" s="94"/>
      <c r="E864" s="100">
        <v>75.400000000000006</v>
      </c>
      <c r="F864" s="57">
        <f t="shared" si="96"/>
        <v>824.3</v>
      </c>
      <c r="G864" s="106"/>
      <c r="H864" s="161">
        <f t="shared" si="98"/>
        <v>0</v>
      </c>
      <c r="I864" s="54">
        <f t="shared" si="97"/>
        <v>0</v>
      </c>
      <c r="J864" s="54"/>
      <c r="K864" s="161">
        <f t="shared" si="99"/>
        <v>0</v>
      </c>
      <c r="L864" s="95">
        <f t="shared" si="100"/>
        <v>0</v>
      </c>
    </row>
    <row r="865" spans="1:12" x14ac:dyDescent="0.2">
      <c r="A865" s="78">
        <f t="shared" si="101"/>
        <v>146</v>
      </c>
      <c r="B865" s="57" t="s">
        <v>825</v>
      </c>
      <c r="C865" s="99">
        <v>585.79999999999995</v>
      </c>
      <c r="D865" s="94"/>
      <c r="E865" s="100">
        <v>154.4</v>
      </c>
      <c r="F865" s="57">
        <f t="shared" si="96"/>
        <v>740.19999999999993</v>
      </c>
      <c r="G865" s="106"/>
      <c r="H865" s="161">
        <f t="shared" si="98"/>
        <v>0</v>
      </c>
      <c r="I865" s="54">
        <f t="shared" si="97"/>
        <v>0</v>
      </c>
      <c r="J865" s="54"/>
      <c r="K865" s="161">
        <f t="shared" si="99"/>
        <v>0</v>
      </c>
      <c r="L865" s="95">
        <f t="shared" si="100"/>
        <v>0</v>
      </c>
    </row>
    <row r="866" spans="1:12" x14ac:dyDescent="0.2">
      <c r="A866" s="78">
        <f t="shared" si="101"/>
        <v>147</v>
      </c>
      <c r="B866" s="57" t="s">
        <v>826</v>
      </c>
      <c r="C866" s="99">
        <v>868.4</v>
      </c>
      <c r="D866" s="94"/>
      <c r="E866" s="100"/>
      <c r="F866" s="57">
        <f t="shared" si="96"/>
        <v>868.4</v>
      </c>
      <c r="G866" s="106"/>
      <c r="H866" s="161">
        <f t="shared" si="98"/>
        <v>0</v>
      </c>
      <c r="I866" s="54">
        <f t="shared" si="97"/>
        <v>0</v>
      </c>
      <c r="J866" s="54"/>
      <c r="K866" s="161">
        <f t="shared" si="99"/>
        <v>0</v>
      </c>
      <c r="L866" s="95">
        <f t="shared" si="100"/>
        <v>0</v>
      </c>
    </row>
    <row r="867" spans="1:12" x14ac:dyDescent="0.2">
      <c r="A867" s="78">
        <f t="shared" si="101"/>
        <v>148</v>
      </c>
      <c r="B867" s="57" t="s">
        <v>827</v>
      </c>
      <c r="C867" s="99">
        <v>909.8</v>
      </c>
      <c r="D867" s="94"/>
      <c r="E867" s="100"/>
      <c r="F867" s="57">
        <f t="shared" si="96"/>
        <v>909.8</v>
      </c>
      <c r="G867" s="106"/>
      <c r="H867" s="161">
        <f t="shared" si="98"/>
        <v>0</v>
      </c>
      <c r="I867" s="54">
        <f t="shared" si="97"/>
        <v>0</v>
      </c>
      <c r="J867" s="54"/>
      <c r="K867" s="161">
        <f t="shared" si="99"/>
        <v>0</v>
      </c>
      <c r="L867" s="95">
        <f t="shared" si="100"/>
        <v>0</v>
      </c>
    </row>
    <row r="868" spans="1:12" x14ac:dyDescent="0.2">
      <c r="A868" s="78">
        <f t="shared" si="101"/>
        <v>149</v>
      </c>
      <c r="B868" s="57" t="s">
        <v>828</v>
      </c>
      <c r="C868" s="99">
        <v>915.4</v>
      </c>
      <c r="D868" s="94"/>
      <c r="E868" s="100"/>
      <c r="F868" s="57">
        <f t="shared" si="96"/>
        <v>915.4</v>
      </c>
      <c r="G868" s="106"/>
      <c r="H868" s="161">
        <f t="shared" si="98"/>
        <v>0</v>
      </c>
      <c r="I868" s="54">
        <f t="shared" si="97"/>
        <v>0</v>
      </c>
      <c r="J868" s="54"/>
      <c r="K868" s="161">
        <f t="shared" si="99"/>
        <v>0</v>
      </c>
      <c r="L868" s="95">
        <f t="shared" si="100"/>
        <v>0</v>
      </c>
    </row>
    <row r="869" spans="1:12" x14ac:dyDescent="0.2">
      <c r="A869" s="78">
        <f t="shared" si="101"/>
        <v>150</v>
      </c>
      <c r="B869" s="57" t="s">
        <v>805</v>
      </c>
      <c r="C869" s="99">
        <v>402.5</v>
      </c>
      <c r="D869" s="94"/>
      <c r="E869" s="100"/>
      <c r="F869" s="57">
        <f t="shared" si="96"/>
        <v>402.5</v>
      </c>
      <c r="G869" s="106"/>
      <c r="H869" s="161">
        <f t="shared" si="98"/>
        <v>0</v>
      </c>
      <c r="I869" s="54">
        <f t="shared" si="97"/>
        <v>0</v>
      </c>
      <c r="J869" s="54"/>
      <c r="K869" s="161">
        <f t="shared" si="99"/>
        <v>0</v>
      </c>
      <c r="L869" s="95">
        <f t="shared" si="100"/>
        <v>0</v>
      </c>
    </row>
    <row r="870" spans="1:12" x14ac:dyDescent="0.2">
      <c r="A870" s="78">
        <f t="shared" si="101"/>
        <v>151</v>
      </c>
      <c r="B870" s="57" t="s">
        <v>806</v>
      </c>
      <c r="C870" s="99">
        <v>303.60000000000002</v>
      </c>
      <c r="D870" s="94"/>
      <c r="E870" s="100"/>
      <c r="F870" s="57">
        <f t="shared" si="96"/>
        <v>303.60000000000002</v>
      </c>
      <c r="G870" s="106"/>
      <c r="H870" s="161">
        <f t="shared" si="98"/>
        <v>0</v>
      </c>
      <c r="I870" s="54">
        <f t="shared" si="97"/>
        <v>0</v>
      </c>
      <c r="J870" s="54"/>
      <c r="K870" s="161">
        <f t="shared" si="99"/>
        <v>0</v>
      </c>
      <c r="L870" s="95">
        <f t="shared" si="100"/>
        <v>0</v>
      </c>
    </row>
    <row r="871" spans="1:12" x14ac:dyDescent="0.2">
      <c r="A871" s="78">
        <f t="shared" si="101"/>
        <v>152</v>
      </c>
      <c r="B871" s="57" t="s">
        <v>807</v>
      </c>
      <c r="C871" s="99">
        <v>444</v>
      </c>
      <c r="D871" s="94"/>
      <c r="E871" s="100"/>
      <c r="F871" s="57">
        <f t="shared" si="96"/>
        <v>444</v>
      </c>
      <c r="G871" s="106"/>
      <c r="H871" s="161">
        <f t="shared" si="98"/>
        <v>0</v>
      </c>
      <c r="I871" s="54">
        <f t="shared" si="97"/>
        <v>0</v>
      </c>
      <c r="J871" s="54"/>
      <c r="K871" s="161">
        <f t="shared" si="99"/>
        <v>0</v>
      </c>
      <c r="L871" s="95">
        <f t="shared" si="100"/>
        <v>0</v>
      </c>
    </row>
    <row r="872" spans="1:12" x14ac:dyDescent="0.2">
      <c r="A872" s="78">
        <f t="shared" si="101"/>
        <v>153</v>
      </c>
      <c r="B872" s="57" t="s">
        <v>808</v>
      </c>
      <c r="C872" s="99">
        <v>424.99</v>
      </c>
      <c r="D872" s="94"/>
      <c r="E872" s="100"/>
      <c r="F872" s="57">
        <f t="shared" si="96"/>
        <v>424.99</v>
      </c>
      <c r="G872" s="106"/>
      <c r="H872" s="161">
        <f t="shared" si="98"/>
        <v>0</v>
      </c>
      <c r="I872" s="54">
        <f t="shared" si="97"/>
        <v>0</v>
      </c>
      <c r="J872" s="54"/>
      <c r="K872" s="161">
        <f t="shared" si="99"/>
        <v>0</v>
      </c>
      <c r="L872" s="95">
        <f t="shared" si="100"/>
        <v>0</v>
      </c>
    </row>
    <row r="873" spans="1:12" x14ac:dyDescent="0.2">
      <c r="A873" s="78">
        <f t="shared" si="101"/>
        <v>154</v>
      </c>
      <c r="B873" s="57" t="s">
        <v>808</v>
      </c>
      <c r="C873" s="99">
        <v>230</v>
      </c>
      <c r="D873" s="94"/>
      <c r="E873" s="100"/>
      <c r="F873" s="57">
        <f t="shared" si="96"/>
        <v>230</v>
      </c>
      <c r="G873" s="106"/>
      <c r="H873" s="161">
        <f t="shared" si="98"/>
        <v>0</v>
      </c>
      <c r="I873" s="54">
        <f t="shared" si="97"/>
        <v>0</v>
      </c>
      <c r="J873" s="54"/>
      <c r="K873" s="161">
        <f t="shared" si="99"/>
        <v>0</v>
      </c>
      <c r="L873" s="95">
        <f t="shared" si="100"/>
        <v>0</v>
      </c>
    </row>
    <row r="874" spans="1:12" x14ac:dyDescent="0.2">
      <c r="A874" s="78">
        <f t="shared" si="101"/>
        <v>155</v>
      </c>
      <c r="B874" s="57" t="s">
        <v>809</v>
      </c>
      <c r="C874" s="99">
        <v>298.89999999999998</v>
      </c>
      <c r="D874" s="94"/>
      <c r="E874" s="100"/>
      <c r="F874" s="57">
        <f t="shared" si="96"/>
        <v>298.89999999999998</v>
      </c>
      <c r="G874" s="106"/>
      <c r="H874" s="161">
        <f t="shared" si="98"/>
        <v>0</v>
      </c>
      <c r="I874" s="54">
        <f t="shared" si="97"/>
        <v>0</v>
      </c>
      <c r="J874" s="54"/>
      <c r="K874" s="161">
        <f t="shared" si="99"/>
        <v>0</v>
      </c>
      <c r="L874" s="95">
        <f t="shared" si="100"/>
        <v>0</v>
      </c>
    </row>
    <row r="875" spans="1:12" x14ac:dyDescent="0.2">
      <c r="A875" s="78">
        <f t="shared" si="101"/>
        <v>156</v>
      </c>
      <c r="B875" s="57" t="s">
        <v>810</v>
      </c>
      <c r="C875" s="101">
        <v>624.6</v>
      </c>
      <c r="D875" s="94"/>
      <c r="E875" s="100"/>
      <c r="F875" s="57">
        <f t="shared" si="96"/>
        <v>624.6</v>
      </c>
      <c r="G875" s="106"/>
      <c r="H875" s="161">
        <f t="shared" si="98"/>
        <v>0</v>
      </c>
      <c r="I875" s="54">
        <f t="shared" si="97"/>
        <v>0</v>
      </c>
      <c r="J875" s="54"/>
      <c r="K875" s="161">
        <f t="shared" si="99"/>
        <v>0</v>
      </c>
      <c r="L875" s="95">
        <f t="shared" si="100"/>
        <v>0</v>
      </c>
    </row>
    <row r="876" spans="1:12" x14ac:dyDescent="0.2">
      <c r="A876" s="78">
        <f t="shared" si="101"/>
        <v>157</v>
      </c>
      <c r="B876" s="57" t="s">
        <v>57</v>
      </c>
      <c r="C876" s="99">
        <v>4530.8</v>
      </c>
      <c r="D876" s="94">
        <v>149.19999999999999</v>
      </c>
      <c r="E876" s="100"/>
      <c r="F876" s="57">
        <f t="shared" si="96"/>
        <v>4680</v>
      </c>
      <c r="G876" s="106"/>
      <c r="H876" s="161">
        <f t="shared" si="98"/>
        <v>0</v>
      </c>
      <c r="I876" s="54">
        <f t="shared" si="97"/>
        <v>0</v>
      </c>
      <c r="J876" s="54"/>
      <c r="K876" s="161">
        <f t="shared" si="99"/>
        <v>0</v>
      </c>
      <c r="L876" s="95">
        <f t="shared" si="100"/>
        <v>0</v>
      </c>
    </row>
    <row r="877" spans="1:12" x14ac:dyDescent="0.2">
      <c r="A877" s="78">
        <f t="shared" si="101"/>
        <v>158</v>
      </c>
      <c r="B877" s="57" t="s">
        <v>2496</v>
      </c>
      <c r="C877" s="57">
        <v>545.4</v>
      </c>
      <c r="D877" s="94"/>
      <c r="E877" s="240"/>
      <c r="F877" s="57">
        <f>C877+D877+E877</f>
        <v>545.4</v>
      </c>
      <c r="G877" s="106"/>
      <c r="H877" s="54">
        <f t="shared" si="98"/>
        <v>0</v>
      </c>
      <c r="I877" s="54">
        <f t="shared" si="97"/>
        <v>0</v>
      </c>
      <c r="J877" s="54"/>
      <c r="K877" s="54">
        <f t="shared" si="99"/>
        <v>0</v>
      </c>
      <c r="L877" s="56">
        <f t="shared" si="100"/>
        <v>0</v>
      </c>
    </row>
    <row r="878" spans="1:12" x14ac:dyDescent="0.2">
      <c r="A878" s="78">
        <f t="shared" si="101"/>
        <v>159</v>
      </c>
      <c r="B878" s="57" t="s">
        <v>2497</v>
      </c>
      <c r="C878" s="102">
        <v>8680.2999999999993</v>
      </c>
      <c r="D878" s="84">
        <v>15.2</v>
      </c>
      <c r="E878" s="84">
        <v>458.1</v>
      </c>
      <c r="F878" s="84">
        <f>C878+D878+E878</f>
        <v>9153.6</v>
      </c>
      <c r="G878" s="106"/>
      <c r="H878" s="54">
        <f t="shared" si="98"/>
        <v>0</v>
      </c>
      <c r="I878" s="54">
        <f t="shared" si="97"/>
        <v>0</v>
      </c>
      <c r="J878" s="54"/>
      <c r="K878" s="54">
        <f t="shared" si="99"/>
        <v>0</v>
      </c>
      <c r="L878" s="56">
        <f t="shared" si="100"/>
        <v>0</v>
      </c>
    </row>
    <row r="879" spans="1:12" x14ac:dyDescent="0.2">
      <c r="A879" s="78">
        <f t="shared" si="101"/>
        <v>160</v>
      </c>
      <c r="B879" s="57" t="s">
        <v>2498</v>
      </c>
      <c r="C879" s="102">
        <v>6441.7</v>
      </c>
      <c r="D879" s="84"/>
      <c r="E879" s="84">
        <v>321.39999999999998</v>
      </c>
      <c r="F879" s="84">
        <f>C879+D879+E879</f>
        <v>6763.0999999999995</v>
      </c>
      <c r="G879" s="106"/>
      <c r="H879" s="54">
        <f t="shared" si="98"/>
        <v>0</v>
      </c>
      <c r="I879" s="54">
        <f t="shared" si="97"/>
        <v>0</v>
      </c>
      <c r="J879" s="54"/>
      <c r="K879" s="54">
        <f t="shared" si="99"/>
        <v>0</v>
      </c>
      <c r="L879" s="56">
        <f t="shared" si="100"/>
        <v>0</v>
      </c>
    </row>
    <row r="880" spans="1:12" x14ac:dyDescent="0.2">
      <c r="A880" s="78">
        <f t="shared" si="101"/>
        <v>161</v>
      </c>
      <c r="B880" s="57" t="s">
        <v>2499</v>
      </c>
      <c r="C880" s="102">
        <v>902.8</v>
      </c>
      <c r="D880" s="84"/>
      <c r="E880" s="84"/>
      <c r="F880" s="84">
        <f>C880+D880+E880</f>
        <v>902.8</v>
      </c>
      <c r="G880" s="106"/>
      <c r="H880" s="54">
        <f t="shared" si="98"/>
        <v>0</v>
      </c>
      <c r="I880" s="54">
        <f t="shared" si="97"/>
        <v>0</v>
      </c>
      <c r="J880" s="54"/>
      <c r="K880" s="54">
        <f t="shared" ref="K880:K895" si="102">G880*408.88</f>
        <v>0</v>
      </c>
      <c r="L880" s="56">
        <f t="shared" ref="L880:L896" si="103">(H880+I880+J880+K880)/F880</f>
        <v>0</v>
      </c>
    </row>
    <row r="881" spans="1:12" x14ac:dyDescent="0.2">
      <c r="A881" s="78">
        <f t="shared" si="101"/>
        <v>162</v>
      </c>
      <c r="B881" s="57" t="s">
        <v>2500</v>
      </c>
      <c r="C881" s="102">
        <v>990.15</v>
      </c>
      <c r="D881" s="84"/>
      <c r="E881" s="84"/>
      <c r="F881" s="84">
        <f>C881+D881+E881</f>
        <v>990.15</v>
      </c>
      <c r="G881" s="106"/>
      <c r="H881" s="54">
        <f t="shared" si="98"/>
        <v>0</v>
      </c>
      <c r="I881" s="54">
        <f t="shared" si="97"/>
        <v>0</v>
      </c>
      <c r="J881" s="54"/>
      <c r="K881" s="54">
        <f t="shared" si="102"/>
        <v>0</v>
      </c>
      <c r="L881" s="56">
        <f t="shared" si="103"/>
        <v>0</v>
      </c>
    </row>
    <row r="882" spans="1:12" x14ac:dyDescent="0.2">
      <c r="A882" s="78">
        <f t="shared" si="101"/>
        <v>163</v>
      </c>
      <c r="B882" s="57" t="s">
        <v>2501</v>
      </c>
      <c r="C882" s="102">
        <v>3450.4</v>
      </c>
      <c r="D882" s="84">
        <v>452.4</v>
      </c>
      <c r="E882" s="84">
        <v>86.2</v>
      </c>
      <c r="F882" s="84">
        <f t="shared" ref="F882:F895" si="104">C882+D882+E882</f>
        <v>3989</v>
      </c>
      <c r="G882" s="106"/>
      <c r="H882" s="54">
        <f t="shared" si="98"/>
        <v>0</v>
      </c>
      <c r="I882" s="54">
        <f t="shared" si="97"/>
        <v>0</v>
      </c>
      <c r="J882" s="54"/>
      <c r="K882" s="54">
        <f t="shared" si="102"/>
        <v>0</v>
      </c>
      <c r="L882" s="56">
        <f t="shared" si="103"/>
        <v>0</v>
      </c>
    </row>
    <row r="883" spans="1:12" x14ac:dyDescent="0.2">
      <c r="A883" s="78">
        <f t="shared" si="101"/>
        <v>164</v>
      </c>
      <c r="B883" s="57" t="s">
        <v>2502</v>
      </c>
      <c r="C883" s="102">
        <v>3984.72</v>
      </c>
      <c r="D883" s="84"/>
      <c r="E883" s="84"/>
      <c r="F883" s="84">
        <f t="shared" si="104"/>
        <v>3984.72</v>
      </c>
      <c r="G883" s="106"/>
      <c r="H883" s="54">
        <f t="shared" si="98"/>
        <v>0</v>
      </c>
      <c r="I883" s="54">
        <f t="shared" si="97"/>
        <v>0</v>
      </c>
      <c r="J883" s="54"/>
      <c r="K883" s="54">
        <f t="shared" si="102"/>
        <v>0</v>
      </c>
      <c r="L883" s="56">
        <f t="shared" si="103"/>
        <v>0</v>
      </c>
    </row>
    <row r="884" spans="1:12" x14ac:dyDescent="0.2">
      <c r="A884" s="78">
        <f t="shared" si="101"/>
        <v>165</v>
      </c>
      <c r="B884" s="57" t="s">
        <v>2503</v>
      </c>
      <c r="C884" s="102">
        <v>2376.3000000000002</v>
      </c>
      <c r="D884" s="84"/>
      <c r="E884" s="84">
        <v>236.9</v>
      </c>
      <c r="F884" s="84">
        <f t="shared" si="104"/>
        <v>2613.2000000000003</v>
      </c>
      <c r="G884" s="106"/>
      <c r="H884" s="54">
        <f t="shared" si="98"/>
        <v>0</v>
      </c>
      <c r="I884" s="54">
        <f t="shared" si="97"/>
        <v>0</v>
      </c>
      <c r="J884" s="54"/>
      <c r="K884" s="54">
        <f t="shared" si="102"/>
        <v>0</v>
      </c>
      <c r="L884" s="56">
        <f t="shared" si="103"/>
        <v>0</v>
      </c>
    </row>
    <row r="885" spans="1:12" x14ac:dyDescent="0.2">
      <c r="A885" s="78">
        <f t="shared" si="101"/>
        <v>166</v>
      </c>
      <c r="B885" s="57" t="s">
        <v>2504</v>
      </c>
      <c r="C885" s="102">
        <v>3525</v>
      </c>
      <c r="D885" s="84"/>
      <c r="E885" s="84">
        <v>76.7</v>
      </c>
      <c r="F885" s="84">
        <f t="shared" si="104"/>
        <v>3601.7</v>
      </c>
      <c r="G885" s="106"/>
      <c r="H885" s="54">
        <f t="shared" si="98"/>
        <v>0</v>
      </c>
      <c r="I885" s="54">
        <f t="shared" si="97"/>
        <v>0</v>
      </c>
      <c r="J885" s="54"/>
      <c r="K885" s="54">
        <f t="shared" si="102"/>
        <v>0</v>
      </c>
      <c r="L885" s="56">
        <f t="shared" si="103"/>
        <v>0</v>
      </c>
    </row>
    <row r="886" spans="1:12" x14ac:dyDescent="0.2">
      <c r="A886" s="78">
        <f t="shared" si="101"/>
        <v>167</v>
      </c>
      <c r="B886" s="57" t="s">
        <v>2505</v>
      </c>
      <c r="C886" s="102">
        <v>3660.2</v>
      </c>
      <c r="D886" s="84">
        <v>226.3</v>
      </c>
      <c r="E886" s="84">
        <v>73.8</v>
      </c>
      <c r="F886" s="84">
        <f t="shared" si="104"/>
        <v>3960.3</v>
      </c>
      <c r="G886" s="106"/>
      <c r="H886" s="54">
        <f t="shared" si="98"/>
        <v>0</v>
      </c>
      <c r="I886" s="54">
        <f t="shared" si="97"/>
        <v>0</v>
      </c>
      <c r="J886" s="54"/>
      <c r="K886" s="54">
        <f t="shared" si="102"/>
        <v>0</v>
      </c>
      <c r="L886" s="56">
        <f t="shared" si="103"/>
        <v>0</v>
      </c>
    </row>
    <row r="887" spans="1:12" x14ac:dyDescent="0.2">
      <c r="A887" s="78">
        <f t="shared" si="101"/>
        <v>168</v>
      </c>
      <c r="B887" s="57" t="s">
        <v>2506</v>
      </c>
      <c r="C887" s="102">
        <v>3837.3</v>
      </c>
      <c r="D887" s="84">
        <v>43.9</v>
      </c>
      <c r="E887" s="84">
        <v>131.80000000000001</v>
      </c>
      <c r="F887" s="84">
        <f t="shared" si="104"/>
        <v>4013.0000000000005</v>
      </c>
      <c r="G887" s="106"/>
      <c r="H887" s="54">
        <f t="shared" si="98"/>
        <v>0</v>
      </c>
      <c r="I887" s="54">
        <f t="shared" si="97"/>
        <v>0</v>
      </c>
      <c r="J887" s="54"/>
      <c r="K887" s="54">
        <f t="shared" si="102"/>
        <v>0</v>
      </c>
      <c r="L887" s="56">
        <f t="shared" si="103"/>
        <v>0</v>
      </c>
    </row>
    <row r="888" spans="1:12" x14ac:dyDescent="0.2">
      <c r="A888" s="78">
        <f t="shared" si="101"/>
        <v>169</v>
      </c>
      <c r="B888" s="57" t="s">
        <v>2507</v>
      </c>
      <c r="C888" s="102">
        <v>4482.6099999999997</v>
      </c>
      <c r="D888" s="84">
        <v>302.60000000000002</v>
      </c>
      <c r="E888" s="84"/>
      <c r="F888" s="84">
        <f t="shared" si="104"/>
        <v>4785.21</v>
      </c>
      <c r="G888" s="106"/>
      <c r="H888" s="54">
        <f t="shared" si="98"/>
        <v>0</v>
      </c>
      <c r="I888" s="54">
        <f t="shared" si="97"/>
        <v>0</v>
      </c>
      <c r="J888" s="54"/>
      <c r="K888" s="54">
        <f t="shared" si="102"/>
        <v>0</v>
      </c>
      <c r="L888" s="56">
        <f t="shared" si="103"/>
        <v>0</v>
      </c>
    </row>
    <row r="889" spans="1:12" x14ac:dyDescent="0.2">
      <c r="A889" s="78">
        <f t="shared" si="101"/>
        <v>170</v>
      </c>
      <c r="B889" s="57" t="s">
        <v>2508</v>
      </c>
      <c r="C889" s="102">
        <v>3042.5</v>
      </c>
      <c r="D889" s="84"/>
      <c r="E889" s="84"/>
      <c r="F889" s="84">
        <f t="shared" si="104"/>
        <v>3042.5</v>
      </c>
      <c r="G889" s="106"/>
      <c r="H889" s="54">
        <f t="shared" si="98"/>
        <v>0</v>
      </c>
      <c r="I889" s="54">
        <f t="shared" si="97"/>
        <v>0</v>
      </c>
      <c r="J889" s="54"/>
      <c r="K889" s="54">
        <f t="shared" si="102"/>
        <v>0</v>
      </c>
      <c r="L889" s="56">
        <f t="shared" si="103"/>
        <v>0</v>
      </c>
    </row>
    <row r="890" spans="1:12" x14ac:dyDescent="0.2">
      <c r="A890" s="78">
        <f t="shared" si="101"/>
        <v>171</v>
      </c>
      <c r="B890" s="57" t="s">
        <v>2509</v>
      </c>
      <c r="C890" s="102">
        <v>2913</v>
      </c>
      <c r="D890" s="84"/>
      <c r="E890" s="84"/>
      <c r="F890" s="84">
        <f t="shared" si="104"/>
        <v>2913</v>
      </c>
      <c r="G890" s="106"/>
      <c r="H890" s="54">
        <f t="shared" si="98"/>
        <v>0</v>
      </c>
      <c r="I890" s="54">
        <f t="shared" si="97"/>
        <v>0</v>
      </c>
      <c r="J890" s="54"/>
      <c r="K890" s="54">
        <f t="shared" si="102"/>
        <v>0</v>
      </c>
      <c r="L890" s="56">
        <f t="shared" si="103"/>
        <v>0</v>
      </c>
    </row>
    <row r="891" spans="1:12" x14ac:dyDescent="0.2">
      <c r="A891" s="78">
        <f t="shared" si="101"/>
        <v>172</v>
      </c>
      <c r="B891" s="57" t="s">
        <v>2510</v>
      </c>
      <c r="C891" s="102">
        <v>4833.58</v>
      </c>
      <c r="D891" s="84"/>
      <c r="E891" s="84"/>
      <c r="F891" s="84">
        <f t="shared" si="104"/>
        <v>4833.58</v>
      </c>
      <c r="G891" s="106"/>
      <c r="H891" s="54">
        <f t="shared" si="98"/>
        <v>0</v>
      </c>
      <c r="I891" s="54">
        <f t="shared" si="97"/>
        <v>0</v>
      </c>
      <c r="J891" s="54"/>
      <c r="K891" s="54">
        <f t="shared" si="102"/>
        <v>0</v>
      </c>
      <c r="L891" s="56">
        <f t="shared" si="103"/>
        <v>0</v>
      </c>
    </row>
    <row r="892" spans="1:12" x14ac:dyDescent="0.2">
      <c r="A892" s="78">
        <f t="shared" si="101"/>
        <v>173</v>
      </c>
      <c r="B892" s="57" t="s">
        <v>2511</v>
      </c>
      <c r="C892" s="102">
        <v>3770.3</v>
      </c>
      <c r="D892" s="84">
        <v>400.8</v>
      </c>
      <c r="E892" s="84"/>
      <c r="F892" s="84">
        <f t="shared" si="104"/>
        <v>4171.1000000000004</v>
      </c>
      <c r="G892" s="106"/>
      <c r="H892" s="54">
        <f t="shared" si="98"/>
        <v>0</v>
      </c>
      <c r="I892" s="54">
        <f t="shared" si="97"/>
        <v>0</v>
      </c>
      <c r="J892" s="54"/>
      <c r="K892" s="54">
        <f t="shared" si="102"/>
        <v>0</v>
      </c>
      <c r="L892" s="56">
        <f t="shared" si="103"/>
        <v>0</v>
      </c>
    </row>
    <row r="893" spans="1:12" x14ac:dyDescent="0.2">
      <c r="A893" s="78">
        <f t="shared" si="101"/>
        <v>174</v>
      </c>
      <c r="B893" s="57" t="s">
        <v>2512</v>
      </c>
      <c r="C893" s="102">
        <v>4325.3999999999996</v>
      </c>
      <c r="D893" s="84"/>
      <c r="E893" s="84"/>
      <c r="F893" s="84">
        <f t="shared" si="104"/>
        <v>4325.3999999999996</v>
      </c>
      <c r="G893" s="106"/>
      <c r="H893" s="54">
        <f t="shared" si="98"/>
        <v>0</v>
      </c>
      <c r="I893" s="54">
        <f t="shared" si="97"/>
        <v>0</v>
      </c>
      <c r="J893" s="54"/>
      <c r="K893" s="54">
        <f t="shared" si="102"/>
        <v>0</v>
      </c>
      <c r="L893" s="56">
        <f t="shared" si="103"/>
        <v>0</v>
      </c>
    </row>
    <row r="894" spans="1:12" x14ac:dyDescent="0.2">
      <c r="A894" s="78">
        <f t="shared" si="101"/>
        <v>175</v>
      </c>
      <c r="B894" s="57" t="s">
        <v>2513</v>
      </c>
      <c r="C894" s="102">
        <v>1852.22</v>
      </c>
      <c r="D894" s="84"/>
      <c r="E894" s="84">
        <v>465.7</v>
      </c>
      <c r="F894" s="84">
        <f t="shared" si="104"/>
        <v>2317.92</v>
      </c>
      <c r="G894" s="106"/>
      <c r="H894" s="54">
        <f t="shared" si="98"/>
        <v>0</v>
      </c>
      <c r="I894" s="54">
        <f t="shared" si="97"/>
        <v>0</v>
      </c>
      <c r="J894" s="54"/>
      <c r="K894" s="54">
        <f t="shared" si="102"/>
        <v>0</v>
      </c>
      <c r="L894" s="56">
        <f t="shared" si="103"/>
        <v>0</v>
      </c>
    </row>
    <row r="895" spans="1:12" x14ac:dyDescent="0.2">
      <c r="A895" s="78">
        <f t="shared" si="101"/>
        <v>176</v>
      </c>
      <c r="B895" s="57" t="s">
        <v>2514</v>
      </c>
      <c r="C895" s="102">
        <v>3870.3</v>
      </c>
      <c r="D895" s="84"/>
      <c r="E895" s="84">
        <v>176.2</v>
      </c>
      <c r="F895" s="84">
        <f t="shared" si="104"/>
        <v>4046.5</v>
      </c>
      <c r="G895" s="106"/>
      <c r="H895" s="54">
        <f t="shared" si="98"/>
        <v>0</v>
      </c>
      <c r="I895" s="54">
        <f t="shared" si="97"/>
        <v>0</v>
      </c>
      <c r="J895" s="54"/>
      <c r="K895" s="54">
        <f t="shared" si="102"/>
        <v>0</v>
      </c>
      <c r="L895" s="56">
        <f t="shared" si="103"/>
        <v>0</v>
      </c>
    </row>
    <row r="896" spans="1:12" ht="15" x14ac:dyDescent="0.2">
      <c r="A896" s="5"/>
      <c r="B896" s="57" t="s">
        <v>2181</v>
      </c>
      <c r="C896" s="168">
        <f>SUM(C720:C895)</f>
        <v>203914.42999999993</v>
      </c>
      <c r="D896" s="168">
        <f t="shared" ref="D896:K896" si="105">SUM(D720:D895)</f>
        <v>2641.6000000000004</v>
      </c>
      <c r="E896" s="168">
        <f t="shared" si="105"/>
        <v>5885.8999999999987</v>
      </c>
      <c r="F896" s="168">
        <f t="shared" si="105"/>
        <v>212441.92999999996</v>
      </c>
      <c r="G896" s="168">
        <f t="shared" si="105"/>
        <v>0</v>
      </c>
      <c r="H896" s="168">
        <f t="shared" si="105"/>
        <v>0</v>
      </c>
      <c r="I896" s="168">
        <f t="shared" si="105"/>
        <v>0</v>
      </c>
      <c r="J896" s="168">
        <f t="shared" si="105"/>
        <v>0</v>
      </c>
      <c r="K896" s="168">
        <f t="shared" si="105"/>
        <v>0</v>
      </c>
      <c r="L896" s="95">
        <f t="shared" si="103"/>
        <v>0</v>
      </c>
    </row>
    <row r="897" spans="1:12" ht="15" x14ac:dyDescent="0.2">
      <c r="A897" s="169"/>
      <c r="B897" s="170"/>
      <c r="C897" s="170"/>
      <c r="D897" s="170"/>
      <c r="E897" s="170" t="s">
        <v>1594</v>
      </c>
      <c r="F897" s="170"/>
      <c r="G897" s="170"/>
      <c r="H897" s="170"/>
      <c r="I897" s="170"/>
      <c r="J897" s="16"/>
      <c r="K897" s="170"/>
      <c r="L897" s="171"/>
    </row>
    <row r="898" spans="1:12" x14ac:dyDescent="0.2">
      <c r="A898" s="105">
        <v>1</v>
      </c>
      <c r="B898" s="57" t="s">
        <v>1082</v>
      </c>
      <c r="C898" s="40">
        <v>645.70000000000005</v>
      </c>
      <c r="D898" s="40"/>
      <c r="E898" s="40"/>
      <c r="F898" s="57">
        <f t="shared" ref="F898:F957" si="106">C898+D898+E898</f>
        <v>645.70000000000005</v>
      </c>
      <c r="G898" s="106"/>
      <c r="H898" s="161">
        <f t="shared" ref="H898:H956" si="107">G898</f>
        <v>0</v>
      </c>
      <c r="I898" s="54">
        <f>H898*0.3677</f>
        <v>0</v>
      </c>
      <c r="J898" s="54"/>
      <c r="K898" s="161">
        <f t="shared" ref="K898:K929" si="108">G898*408.88</f>
        <v>0</v>
      </c>
      <c r="L898" s="163">
        <f t="shared" ref="L898:L929" si="109">(H898+I898+J898+K898)/F898</f>
        <v>0</v>
      </c>
    </row>
    <row r="899" spans="1:12" x14ac:dyDescent="0.2">
      <c r="A899" s="105">
        <v>2</v>
      </c>
      <c r="B899" s="38" t="s">
        <v>1083</v>
      </c>
      <c r="C899" s="40">
        <v>4141.22</v>
      </c>
      <c r="D899" s="40">
        <v>409.9</v>
      </c>
      <c r="E899" s="40">
        <v>53.5</v>
      </c>
      <c r="F899" s="57">
        <f t="shared" si="106"/>
        <v>4604.62</v>
      </c>
      <c r="G899" s="106"/>
      <c r="H899" s="161">
        <f t="shared" si="107"/>
        <v>0</v>
      </c>
      <c r="I899" s="54">
        <f>H899*0.3677</f>
        <v>0</v>
      </c>
      <c r="J899" s="54"/>
      <c r="K899" s="161">
        <f t="shared" si="108"/>
        <v>0</v>
      </c>
      <c r="L899" s="163">
        <f t="shared" si="109"/>
        <v>0</v>
      </c>
    </row>
    <row r="900" spans="1:12" x14ac:dyDescent="0.2">
      <c r="A900" s="105">
        <f t="shared" ref="A900:A962" si="110">A899+1</f>
        <v>3</v>
      </c>
      <c r="B900" s="57" t="s">
        <v>1084</v>
      </c>
      <c r="C900" s="40">
        <v>300.7</v>
      </c>
      <c r="D900" s="40"/>
      <c r="E900" s="40">
        <v>53.5</v>
      </c>
      <c r="F900" s="57">
        <f t="shared" si="106"/>
        <v>354.2</v>
      </c>
      <c r="G900" s="106"/>
      <c r="H900" s="161">
        <f t="shared" si="107"/>
        <v>0</v>
      </c>
      <c r="I900" s="54">
        <f t="shared" ref="I900:I959" si="111">H900*0.3677</f>
        <v>0</v>
      </c>
      <c r="J900" s="54"/>
      <c r="K900" s="161">
        <f t="shared" si="108"/>
        <v>0</v>
      </c>
      <c r="L900" s="163">
        <f t="shared" si="109"/>
        <v>0</v>
      </c>
    </row>
    <row r="901" spans="1:12" x14ac:dyDescent="0.2">
      <c r="A901" s="105">
        <f t="shared" si="110"/>
        <v>4</v>
      </c>
      <c r="B901" s="38" t="s">
        <v>1085</v>
      </c>
      <c r="C901" s="40">
        <v>4230.32</v>
      </c>
      <c r="D901" s="40"/>
      <c r="E901" s="40"/>
      <c r="F901" s="57">
        <f t="shared" si="106"/>
        <v>4230.32</v>
      </c>
      <c r="G901" s="106"/>
      <c r="H901" s="161">
        <f t="shared" si="107"/>
        <v>0</v>
      </c>
      <c r="I901" s="54">
        <f t="shared" si="111"/>
        <v>0</v>
      </c>
      <c r="J901" s="54"/>
      <c r="K901" s="161">
        <f t="shared" si="108"/>
        <v>0</v>
      </c>
      <c r="L901" s="163">
        <f t="shared" si="109"/>
        <v>0</v>
      </c>
    </row>
    <row r="902" spans="1:12" x14ac:dyDescent="0.2">
      <c r="A902" s="105">
        <f t="shared" si="110"/>
        <v>5</v>
      </c>
      <c r="B902" s="57" t="s">
        <v>1086</v>
      </c>
      <c r="C902" s="40">
        <v>7824.4</v>
      </c>
      <c r="D902" s="40"/>
      <c r="E902" s="40"/>
      <c r="F902" s="57">
        <f t="shared" si="106"/>
        <v>7824.4</v>
      </c>
      <c r="G902" s="106"/>
      <c r="H902" s="161">
        <f t="shared" si="107"/>
        <v>0</v>
      </c>
      <c r="I902" s="54">
        <f t="shared" si="111"/>
        <v>0</v>
      </c>
      <c r="J902" s="54"/>
      <c r="K902" s="161">
        <f t="shared" si="108"/>
        <v>0</v>
      </c>
      <c r="L902" s="163">
        <f t="shared" si="109"/>
        <v>0</v>
      </c>
    </row>
    <row r="903" spans="1:12" x14ac:dyDescent="0.2">
      <c r="A903" s="105">
        <f t="shared" si="110"/>
        <v>6</v>
      </c>
      <c r="B903" s="57" t="s">
        <v>1087</v>
      </c>
      <c r="C903" s="40">
        <v>4013.9</v>
      </c>
      <c r="D903" s="40"/>
      <c r="E903" s="40"/>
      <c r="F903" s="57">
        <f t="shared" si="106"/>
        <v>4013.9</v>
      </c>
      <c r="G903" s="106"/>
      <c r="H903" s="161">
        <f t="shared" si="107"/>
        <v>0</v>
      </c>
      <c r="I903" s="54">
        <f t="shared" si="111"/>
        <v>0</v>
      </c>
      <c r="J903" s="54"/>
      <c r="K903" s="161">
        <f t="shared" si="108"/>
        <v>0</v>
      </c>
      <c r="L903" s="163">
        <f t="shared" si="109"/>
        <v>0</v>
      </c>
    </row>
    <row r="904" spans="1:12" x14ac:dyDescent="0.2">
      <c r="A904" s="105">
        <f t="shared" si="110"/>
        <v>7</v>
      </c>
      <c r="B904" s="57" t="s">
        <v>1088</v>
      </c>
      <c r="C904" s="40">
        <v>8035.65</v>
      </c>
      <c r="D904" s="40"/>
      <c r="E904" s="40"/>
      <c r="F904" s="57">
        <f t="shared" si="106"/>
        <v>8035.65</v>
      </c>
      <c r="G904" s="106"/>
      <c r="H904" s="161">
        <f t="shared" si="107"/>
        <v>0</v>
      </c>
      <c r="I904" s="54">
        <f t="shared" si="111"/>
        <v>0</v>
      </c>
      <c r="J904" s="54"/>
      <c r="K904" s="161">
        <f t="shared" si="108"/>
        <v>0</v>
      </c>
      <c r="L904" s="163">
        <f t="shared" si="109"/>
        <v>0</v>
      </c>
    </row>
    <row r="905" spans="1:12" x14ac:dyDescent="0.2">
      <c r="A905" s="105">
        <f t="shared" si="110"/>
        <v>8</v>
      </c>
      <c r="B905" s="38" t="s">
        <v>1089</v>
      </c>
      <c r="C905" s="40">
        <v>4255.7299999999996</v>
      </c>
      <c r="D905" s="40"/>
      <c r="E905" s="40">
        <v>76.8</v>
      </c>
      <c r="F905" s="57">
        <f t="shared" si="106"/>
        <v>4332.53</v>
      </c>
      <c r="G905" s="106"/>
      <c r="H905" s="161">
        <f t="shared" si="107"/>
        <v>0</v>
      </c>
      <c r="I905" s="54">
        <f t="shared" si="111"/>
        <v>0</v>
      </c>
      <c r="J905" s="54"/>
      <c r="K905" s="161">
        <f t="shared" si="108"/>
        <v>0</v>
      </c>
      <c r="L905" s="163">
        <f t="shared" si="109"/>
        <v>0</v>
      </c>
    </row>
    <row r="906" spans="1:12" x14ac:dyDescent="0.2">
      <c r="A906" s="105">
        <f t="shared" si="110"/>
        <v>9</v>
      </c>
      <c r="B906" s="57" t="s">
        <v>1090</v>
      </c>
      <c r="C906" s="40">
        <v>3910.03</v>
      </c>
      <c r="D906" s="40"/>
      <c r="E906" s="40">
        <v>129.5</v>
      </c>
      <c r="F906" s="57">
        <f t="shared" si="106"/>
        <v>4039.53</v>
      </c>
      <c r="G906" s="106"/>
      <c r="H906" s="161">
        <f t="shared" si="107"/>
        <v>0</v>
      </c>
      <c r="I906" s="54">
        <f t="shared" si="111"/>
        <v>0</v>
      </c>
      <c r="J906" s="54"/>
      <c r="K906" s="161">
        <f t="shared" si="108"/>
        <v>0</v>
      </c>
      <c r="L906" s="163">
        <f t="shared" si="109"/>
        <v>0</v>
      </c>
    </row>
    <row r="907" spans="1:12" x14ac:dyDescent="0.2">
      <c r="A907" s="105">
        <f t="shared" si="110"/>
        <v>10</v>
      </c>
      <c r="B907" s="57" t="s">
        <v>1091</v>
      </c>
      <c r="C907" s="40">
        <v>280.39999999999998</v>
      </c>
      <c r="D907" s="40"/>
      <c r="E907" s="40">
        <v>30.9</v>
      </c>
      <c r="F907" s="57">
        <f t="shared" si="106"/>
        <v>311.29999999999995</v>
      </c>
      <c r="G907" s="106"/>
      <c r="H907" s="161">
        <f t="shared" si="107"/>
        <v>0</v>
      </c>
      <c r="I907" s="54">
        <f t="shared" si="111"/>
        <v>0</v>
      </c>
      <c r="J907" s="54"/>
      <c r="K907" s="161">
        <f t="shared" si="108"/>
        <v>0</v>
      </c>
      <c r="L907" s="163">
        <f t="shared" si="109"/>
        <v>0</v>
      </c>
    </row>
    <row r="908" spans="1:12" x14ac:dyDescent="0.2">
      <c r="A908" s="105">
        <f t="shared" si="110"/>
        <v>11</v>
      </c>
      <c r="B908" s="57" t="s">
        <v>1092</v>
      </c>
      <c r="C908" s="40">
        <v>309.10000000000002</v>
      </c>
      <c r="D908" s="40"/>
      <c r="E908" s="40"/>
      <c r="F908" s="57">
        <f t="shared" si="106"/>
        <v>309.10000000000002</v>
      </c>
      <c r="G908" s="106"/>
      <c r="H908" s="161">
        <f t="shared" si="107"/>
        <v>0</v>
      </c>
      <c r="I908" s="54">
        <f t="shared" si="111"/>
        <v>0</v>
      </c>
      <c r="J908" s="54"/>
      <c r="K908" s="161">
        <f t="shared" si="108"/>
        <v>0</v>
      </c>
      <c r="L908" s="163">
        <f t="shared" si="109"/>
        <v>0</v>
      </c>
    </row>
    <row r="909" spans="1:12" x14ac:dyDescent="0.2">
      <c r="A909" s="105">
        <f t="shared" si="110"/>
        <v>12</v>
      </c>
      <c r="B909" s="57" t="s">
        <v>1093</v>
      </c>
      <c r="C909" s="40">
        <v>529.20000000000005</v>
      </c>
      <c r="D909" s="40"/>
      <c r="E909" s="40"/>
      <c r="F909" s="57">
        <f t="shared" si="106"/>
        <v>529.20000000000005</v>
      </c>
      <c r="G909" s="106"/>
      <c r="H909" s="161">
        <f t="shared" si="107"/>
        <v>0</v>
      </c>
      <c r="I909" s="54">
        <f t="shared" si="111"/>
        <v>0</v>
      </c>
      <c r="J909" s="54"/>
      <c r="K909" s="161">
        <f t="shared" si="108"/>
        <v>0</v>
      </c>
      <c r="L909" s="163">
        <f t="shared" si="109"/>
        <v>0</v>
      </c>
    </row>
    <row r="910" spans="1:12" x14ac:dyDescent="0.2">
      <c r="A910" s="105">
        <f t="shared" si="110"/>
        <v>13</v>
      </c>
      <c r="B910" s="57" t="s">
        <v>1094</v>
      </c>
      <c r="C910" s="40">
        <v>4612.71</v>
      </c>
      <c r="D910" s="40">
        <v>38.799999999999997</v>
      </c>
      <c r="E910" s="40">
        <v>58.7</v>
      </c>
      <c r="F910" s="57">
        <f t="shared" si="106"/>
        <v>4710.21</v>
      </c>
      <c r="G910" s="106"/>
      <c r="H910" s="161">
        <f t="shared" si="107"/>
        <v>0</v>
      </c>
      <c r="I910" s="54">
        <f t="shared" si="111"/>
        <v>0</v>
      </c>
      <c r="J910" s="54"/>
      <c r="K910" s="161">
        <f t="shared" si="108"/>
        <v>0</v>
      </c>
      <c r="L910" s="163">
        <f t="shared" si="109"/>
        <v>0</v>
      </c>
    </row>
    <row r="911" spans="1:12" x14ac:dyDescent="0.2">
      <c r="A911" s="105">
        <f t="shared" si="110"/>
        <v>14</v>
      </c>
      <c r="B911" s="57" t="s">
        <v>1095</v>
      </c>
      <c r="C911" s="40">
        <v>337.4</v>
      </c>
      <c r="D911" s="40"/>
      <c r="E911" s="40"/>
      <c r="F911" s="57">
        <f t="shared" si="106"/>
        <v>337.4</v>
      </c>
      <c r="G911" s="106"/>
      <c r="H911" s="161">
        <f t="shared" si="107"/>
        <v>0</v>
      </c>
      <c r="I911" s="54">
        <f t="shared" si="111"/>
        <v>0</v>
      </c>
      <c r="J911" s="54"/>
      <c r="K911" s="161">
        <f t="shared" si="108"/>
        <v>0</v>
      </c>
      <c r="L911" s="163">
        <f t="shared" si="109"/>
        <v>0</v>
      </c>
    </row>
    <row r="912" spans="1:12" x14ac:dyDescent="0.2">
      <c r="A912" s="105">
        <f t="shared" si="110"/>
        <v>15</v>
      </c>
      <c r="B912" s="57" t="s">
        <v>1096</v>
      </c>
      <c r="C912" s="40">
        <v>344.8</v>
      </c>
      <c r="D912" s="40"/>
      <c r="E912" s="40"/>
      <c r="F912" s="57">
        <f t="shared" si="106"/>
        <v>344.8</v>
      </c>
      <c r="G912" s="106"/>
      <c r="H912" s="161">
        <f t="shared" si="107"/>
        <v>0</v>
      </c>
      <c r="I912" s="54">
        <f t="shared" si="111"/>
        <v>0</v>
      </c>
      <c r="J912" s="54"/>
      <c r="K912" s="161">
        <f t="shared" si="108"/>
        <v>0</v>
      </c>
      <c r="L912" s="163">
        <f t="shared" si="109"/>
        <v>0</v>
      </c>
    </row>
    <row r="913" spans="1:12" x14ac:dyDescent="0.2">
      <c r="A913" s="105">
        <f t="shared" si="110"/>
        <v>16</v>
      </c>
      <c r="B913" s="57" t="s">
        <v>1097</v>
      </c>
      <c r="C913" s="40">
        <v>338.65</v>
      </c>
      <c r="D913" s="40"/>
      <c r="E913" s="40"/>
      <c r="F913" s="57">
        <f t="shared" si="106"/>
        <v>338.65</v>
      </c>
      <c r="G913" s="106"/>
      <c r="H913" s="161">
        <f t="shared" si="107"/>
        <v>0</v>
      </c>
      <c r="I913" s="54">
        <f t="shared" si="111"/>
        <v>0</v>
      </c>
      <c r="J913" s="54"/>
      <c r="K913" s="161">
        <f t="shared" si="108"/>
        <v>0</v>
      </c>
      <c r="L913" s="163">
        <f t="shared" si="109"/>
        <v>0</v>
      </c>
    </row>
    <row r="914" spans="1:12" x14ac:dyDescent="0.2">
      <c r="A914" s="105">
        <f t="shared" si="110"/>
        <v>17</v>
      </c>
      <c r="B914" s="57" t="s">
        <v>1098</v>
      </c>
      <c r="C914" s="40">
        <v>344.1</v>
      </c>
      <c r="D914" s="40"/>
      <c r="E914" s="40"/>
      <c r="F914" s="57">
        <f t="shared" si="106"/>
        <v>344.1</v>
      </c>
      <c r="G914" s="106"/>
      <c r="H914" s="161">
        <f t="shared" si="107"/>
        <v>0</v>
      </c>
      <c r="I914" s="54">
        <f t="shared" si="111"/>
        <v>0</v>
      </c>
      <c r="J914" s="54"/>
      <c r="K914" s="161">
        <f t="shared" si="108"/>
        <v>0</v>
      </c>
      <c r="L914" s="163">
        <f t="shared" si="109"/>
        <v>0</v>
      </c>
    </row>
    <row r="915" spans="1:12" x14ac:dyDescent="0.2">
      <c r="A915" s="105">
        <f t="shared" si="110"/>
        <v>18</v>
      </c>
      <c r="B915" s="57" t="s">
        <v>1099</v>
      </c>
      <c r="C915" s="40">
        <v>340.9</v>
      </c>
      <c r="D915" s="40"/>
      <c r="E915" s="40"/>
      <c r="F915" s="57">
        <f t="shared" si="106"/>
        <v>340.9</v>
      </c>
      <c r="G915" s="106"/>
      <c r="H915" s="161">
        <f t="shared" si="107"/>
        <v>0</v>
      </c>
      <c r="I915" s="54">
        <f t="shared" si="111"/>
        <v>0</v>
      </c>
      <c r="J915" s="54"/>
      <c r="K915" s="161">
        <f t="shared" si="108"/>
        <v>0</v>
      </c>
      <c r="L915" s="163">
        <f t="shared" si="109"/>
        <v>0</v>
      </c>
    </row>
    <row r="916" spans="1:12" x14ac:dyDescent="0.2">
      <c r="A916" s="105">
        <f t="shared" si="110"/>
        <v>19</v>
      </c>
      <c r="B916" s="57" t="s">
        <v>1100</v>
      </c>
      <c r="C916" s="40">
        <v>346</v>
      </c>
      <c r="D916" s="40"/>
      <c r="E916" s="40"/>
      <c r="F916" s="57">
        <f t="shared" si="106"/>
        <v>346</v>
      </c>
      <c r="G916" s="106"/>
      <c r="H916" s="161">
        <f t="shared" si="107"/>
        <v>0</v>
      </c>
      <c r="I916" s="54">
        <f t="shared" si="111"/>
        <v>0</v>
      </c>
      <c r="J916" s="54"/>
      <c r="K916" s="161">
        <f t="shared" si="108"/>
        <v>0</v>
      </c>
      <c r="L916" s="163">
        <f t="shared" si="109"/>
        <v>0</v>
      </c>
    </row>
    <row r="917" spans="1:12" x14ac:dyDescent="0.2">
      <c r="A917" s="105">
        <f t="shared" si="110"/>
        <v>20</v>
      </c>
      <c r="B917" s="57" t="s">
        <v>1101</v>
      </c>
      <c r="C917" s="40">
        <v>343.4</v>
      </c>
      <c r="D917" s="40"/>
      <c r="E917" s="40"/>
      <c r="F917" s="57">
        <f t="shared" si="106"/>
        <v>343.4</v>
      </c>
      <c r="G917" s="106"/>
      <c r="H917" s="161">
        <f t="shared" si="107"/>
        <v>0</v>
      </c>
      <c r="I917" s="54">
        <f t="shared" si="111"/>
        <v>0</v>
      </c>
      <c r="J917" s="54"/>
      <c r="K917" s="161">
        <f t="shared" si="108"/>
        <v>0</v>
      </c>
      <c r="L917" s="163">
        <f t="shared" si="109"/>
        <v>0</v>
      </c>
    </row>
    <row r="918" spans="1:12" x14ac:dyDescent="0.2">
      <c r="A918" s="105">
        <f t="shared" si="110"/>
        <v>21</v>
      </c>
      <c r="B918" s="57" t="s">
        <v>2544</v>
      </c>
      <c r="C918" s="40">
        <v>345.5</v>
      </c>
      <c r="D918" s="40"/>
      <c r="E918" s="40"/>
      <c r="F918" s="57">
        <f t="shared" si="106"/>
        <v>345.5</v>
      </c>
      <c r="G918" s="106"/>
      <c r="H918" s="161">
        <f t="shared" si="107"/>
        <v>0</v>
      </c>
      <c r="I918" s="54">
        <f t="shared" si="111"/>
        <v>0</v>
      </c>
      <c r="J918" s="54"/>
      <c r="K918" s="161">
        <f t="shared" si="108"/>
        <v>0</v>
      </c>
      <c r="L918" s="163">
        <f t="shared" si="109"/>
        <v>0</v>
      </c>
    </row>
    <row r="919" spans="1:12" x14ac:dyDescent="0.2">
      <c r="A919" s="105">
        <f t="shared" si="110"/>
        <v>22</v>
      </c>
      <c r="B919" s="57" t="s">
        <v>2545</v>
      </c>
      <c r="C919" s="40">
        <v>341.7</v>
      </c>
      <c r="D919" s="40"/>
      <c r="E919" s="40"/>
      <c r="F919" s="57">
        <f t="shared" si="106"/>
        <v>341.7</v>
      </c>
      <c r="G919" s="106"/>
      <c r="H919" s="161">
        <f t="shared" si="107"/>
        <v>0</v>
      </c>
      <c r="I919" s="54">
        <f t="shared" si="111"/>
        <v>0</v>
      </c>
      <c r="J919" s="54"/>
      <c r="K919" s="161">
        <f t="shared" si="108"/>
        <v>0</v>
      </c>
      <c r="L919" s="163">
        <f t="shared" si="109"/>
        <v>0</v>
      </c>
    </row>
    <row r="920" spans="1:12" x14ac:dyDescent="0.2">
      <c r="A920" s="105">
        <f t="shared" si="110"/>
        <v>23</v>
      </c>
      <c r="B920" s="57" t="s">
        <v>2546</v>
      </c>
      <c r="C920" s="40">
        <v>346.5</v>
      </c>
      <c r="D920" s="40"/>
      <c r="E920" s="40"/>
      <c r="F920" s="57">
        <f t="shared" si="106"/>
        <v>346.5</v>
      </c>
      <c r="G920" s="106"/>
      <c r="H920" s="161">
        <f t="shared" si="107"/>
        <v>0</v>
      </c>
      <c r="I920" s="54">
        <f t="shared" si="111"/>
        <v>0</v>
      </c>
      <c r="J920" s="54"/>
      <c r="K920" s="161">
        <f t="shared" si="108"/>
        <v>0</v>
      </c>
      <c r="L920" s="163">
        <f t="shared" si="109"/>
        <v>0</v>
      </c>
    </row>
    <row r="921" spans="1:12" x14ac:dyDescent="0.2">
      <c r="A921" s="105">
        <f t="shared" si="110"/>
        <v>24</v>
      </c>
      <c r="B921" s="57" t="s">
        <v>2547</v>
      </c>
      <c r="C921" s="40">
        <v>77.5</v>
      </c>
      <c r="D921" s="40"/>
      <c r="E921" s="40"/>
      <c r="F921" s="57">
        <f t="shared" si="106"/>
        <v>77.5</v>
      </c>
      <c r="G921" s="106"/>
      <c r="H921" s="161">
        <f t="shared" si="107"/>
        <v>0</v>
      </c>
      <c r="I921" s="54">
        <f t="shared" si="111"/>
        <v>0</v>
      </c>
      <c r="J921" s="54"/>
      <c r="K921" s="161">
        <f t="shared" si="108"/>
        <v>0</v>
      </c>
      <c r="L921" s="163">
        <f t="shared" si="109"/>
        <v>0</v>
      </c>
    </row>
    <row r="922" spans="1:12" x14ac:dyDescent="0.2">
      <c r="A922" s="105">
        <f t="shared" si="110"/>
        <v>25</v>
      </c>
      <c r="B922" s="57" t="s">
        <v>2548</v>
      </c>
      <c r="C922" s="40">
        <v>176.7</v>
      </c>
      <c r="D922" s="40"/>
      <c r="E922" s="40"/>
      <c r="F922" s="57">
        <f t="shared" si="106"/>
        <v>176.7</v>
      </c>
      <c r="G922" s="106"/>
      <c r="H922" s="161">
        <f t="shared" si="107"/>
        <v>0</v>
      </c>
      <c r="I922" s="54">
        <f t="shared" si="111"/>
        <v>0</v>
      </c>
      <c r="J922" s="54"/>
      <c r="K922" s="161">
        <f t="shared" si="108"/>
        <v>0</v>
      </c>
      <c r="L922" s="163">
        <f t="shared" si="109"/>
        <v>0</v>
      </c>
    </row>
    <row r="923" spans="1:12" x14ac:dyDescent="0.2">
      <c r="A923" s="105">
        <f t="shared" si="110"/>
        <v>26</v>
      </c>
      <c r="B923" s="57" t="s">
        <v>1231</v>
      </c>
      <c r="C923" s="40">
        <v>3973.8</v>
      </c>
      <c r="D923" s="40"/>
      <c r="E923" s="40">
        <v>282.60000000000002</v>
      </c>
      <c r="F923" s="57">
        <f t="shared" si="106"/>
        <v>4256.4000000000005</v>
      </c>
      <c r="G923" s="106"/>
      <c r="H923" s="161">
        <f t="shared" si="107"/>
        <v>0</v>
      </c>
      <c r="I923" s="54">
        <f t="shared" si="111"/>
        <v>0</v>
      </c>
      <c r="J923" s="54"/>
      <c r="K923" s="161">
        <f t="shared" si="108"/>
        <v>0</v>
      </c>
      <c r="L923" s="163">
        <f t="shared" si="109"/>
        <v>0</v>
      </c>
    </row>
    <row r="924" spans="1:12" x14ac:dyDescent="0.2">
      <c r="A924" s="105">
        <f t="shared" si="110"/>
        <v>27</v>
      </c>
      <c r="B924" s="57" t="s">
        <v>1232</v>
      </c>
      <c r="C924" s="40">
        <v>2318.1999999999998</v>
      </c>
      <c r="D924" s="40"/>
      <c r="E924" s="40"/>
      <c r="F924" s="57">
        <f t="shared" si="106"/>
        <v>2318.1999999999998</v>
      </c>
      <c r="G924" s="106"/>
      <c r="H924" s="161">
        <f t="shared" si="107"/>
        <v>0</v>
      </c>
      <c r="I924" s="54">
        <f t="shared" si="111"/>
        <v>0</v>
      </c>
      <c r="J924" s="54"/>
      <c r="K924" s="161">
        <f t="shared" si="108"/>
        <v>0</v>
      </c>
      <c r="L924" s="163">
        <f t="shared" si="109"/>
        <v>0</v>
      </c>
    </row>
    <row r="925" spans="1:12" x14ac:dyDescent="0.2">
      <c r="A925" s="105">
        <f t="shared" si="110"/>
        <v>28</v>
      </c>
      <c r="B925" s="57" t="s">
        <v>1233</v>
      </c>
      <c r="C925" s="40">
        <v>19972.8</v>
      </c>
      <c r="D925" s="40">
        <v>200.6</v>
      </c>
      <c r="E925" s="40">
        <v>2292.4</v>
      </c>
      <c r="F925" s="57">
        <f t="shared" si="106"/>
        <v>22465.8</v>
      </c>
      <c r="G925" s="106"/>
      <c r="H925" s="161">
        <f t="shared" si="107"/>
        <v>0</v>
      </c>
      <c r="I925" s="54">
        <f t="shared" si="111"/>
        <v>0</v>
      </c>
      <c r="J925" s="54"/>
      <c r="K925" s="161">
        <f t="shared" si="108"/>
        <v>0</v>
      </c>
      <c r="L925" s="163">
        <f t="shared" si="109"/>
        <v>0</v>
      </c>
    </row>
    <row r="926" spans="1:12" x14ac:dyDescent="0.2">
      <c r="A926" s="105">
        <f t="shared" si="110"/>
        <v>29</v>
      </c>
      <c r="B926" s="38" t="s">
        <v>1234</v>
      </c>
      <c r="C926" s="42">
        <v>4510.8999999999996</v>
      </c>
      <c r="D926" s="40"/>
      <c r="E926" s="40"/>
      <c r="F926" s="57">
        <f t="shared" si="106"/>
        <v>4510.8999999999996</v>
      </c>
      <c r="G926" s="106"/>
      <c r="H926" s="161">
        <f t="shared" si="107"/>
        <v>0</v>
      </c>
      <c r="I926" s="54">
        <f t="shared" si="111"/>
        <v>0</v>
      </c>
      <c r="J926" s="54"/>
      <c r="K926" s="161">
        <f t="shared" si="108"/>
        <v>0</v>
      </c>
      <c r="L926" s="163">
        <f t="shared" si="109"/>
        <v>0</v>
      </c>
    </row>
    <row r="927" spans="1:12" x14ac:dyDescent="0.2">
      <c r="A927" s="105">
        <f t="shared" si="110"/>
        <v>30</v>
      </c>
      <c r="B927" s="57" t="s">
        <v>1235</v>
      </c>
      <c r="C927" s="40">
        <v>3364.6</v>
      </c>
      <c r="D927" s="40">
        <v>242</v>
      </c>
      <c r="E927" s="40">
        <v>228.7</v>
      </c>
      <c r="F927" s="57">
        <f t="shared" si="106"/>
        <v>3835.2999999999997</v>
      </c>
      <c r="G927" s="106"/>
      <c r="H927" s="161">
        <f t="shared" si="107"/>
        <v>0</v>
      </c>
      <c r="I927" s="54">
        <f t="shared" si="111"/>
        <v>0</v>
      </c>
      <c r="J927" s="54"/>
      <c r="K927" s="161">
        <f t="shared" si="108"/>
        <v>0</v>
      </c>
      <c r="L927" s="163">
        <f t="shared" si="109"/>
        <v>0</v>
      </c>
    </row>
    <row r="928" spans="1:12" x14ac:dyDescent="0.2">
      <c r="A928" s="105">
        <f t="shared" si="110"/>
        <v>31</v>
      </c>
      <c r="B928" s="57" t="s">
        <v>1236</v>
      </c>
      <c r="C928" s="40">
        <v>3738.09</v>
      </c>
      <c r="D928" s="40"/>
      <c r="E928" s="40">
        <v>73</v>
      </c>
      <c r="F928" s="57">
        <f t="shared" si="106"/>
        <v>3811.09</v>
      </c>
      <c r="G928" s="106"/>
      <c r="H928" s="161">
        <f t="shared" si="107"/>
        <v>0</v>
      </c>
      <c r="I928" s="54">
        <f t="shared" si="111"/>
        <v>0</v>
      </c>
      <c r="J928" s="54"/>
      <c r="K928" s="161">
        <f t="shared" si="108"/>
        <v>0</v>
      </c>
      <c r="L928" s="163">
        <f t="shared" si="109"/>
        <v>0</v>
      </c>
    </row>
    <row r="929" spans="1:12" x14ac:dyDescent="0.2">
      <c r="A929" s="105">
        <f t="shared" si="110"/>
        <v>32</v>
      </c>
      <c r="B929" s="57" t="s">
        <v>1237</v>
      </c>
      <c r="C929" s="40">
        <v>4404.33</v>
      </c>
      <c r="D929" s="40"/>
      <c r="E929" s="40"/>
      <c r="F929" s="57">
        <f t="shared" si="106"/>
        <v>4404.33</v>
      </c>
      <c r="G929" s="106"/>
      <c r="H929" s="161">
        <f t="shared" si="107"/>
        <v>0</v>
      </c>
      <c r="I929" s="54">
        <f t="shared" si="111"/>
        <v>0</v>
      </c>
      <c r="J929" s="54"/>
      <c r="K929" s="161">
        <f t="shared" si="108"/>
        <v>0</v>
      </c>
      <c r="L929" s="163">
        <f t="shared" si="109"/>
        <v>0</v>
      </c>
    </row>
    <row r="930" spans="1:12" x14ac:dyDescent="0.2">
      <c r="A930" s="105">
        <f t="shared" si="110"/>
        <v>33</v>
      </c>
      <c r="B930" s="38" t="s">
        <v>1238</v>
      </c>
      <c r="C930" s="40">
        <v>2676.4</v>
      </c>
      <c r="D930" s="40"/>
      <c r="E930" s="40"/>
      <c r="F930" s="57">
        <f t="shared" si="106"/>
        <v>2676.4</v>
      </c>
      <c r="G930" s="106"/>
      <c r="H930" s="161">
        <f t="shared" si="107"/>
        <v>0</v>
      </c>
      <c r="I930" s="54">
        <f t="shared" si="111"/>
        <v>0</v>
      </c>
      <c r="J930" s="54"/>
      <c r="K930" s="161">
        <f t="shared" ref="K930:K962" si="112">G930*408.88</f>
        <v>0</v>
      </c>
      <c r="L930" s="163">
        <f t="shared" ref="L930:L961" si="113">(H930+I930+J930+K930)/F930</f>
        <v>0</v>
      </c>
    </row>
    <row r="931" spans="1:12" x14ac:dyDescent="0.2">
      <c r="A931" s="105">
        <f t="shared" si="110"/>
        <v>34</v>
      </c>
      <c r="B931" s="57" t="s">
        <v>1239</v>
      </c>
      <c r="C931" s="40">
        <v>1241.5999999999999</v>
      </c>
      <c r="D931" s="40"/>
      <c r="E931" s="40"/>
      <c r="F931" s="57">
        <f t="shared" si="106"/>
        <v>1241.5999999999999</v>
      </c>
      <c r="G931" s="106"/>
      <c r="H931" s="161">
        <f t="shared" si="107"/>
        <v>0</v>
      </c>
      <c r="I931" s="54">
        <f t="shared" si="111"/>
        <v>0</v>
      </c>
      <c r="J931" s="54"/>
      <c r="K931" s="161">
        <f t="shared" si="112"/>
        <v>0</v>
      </c>
      <c r="L931" s="163">
        <f t="shared" si="113"/>
        <v>0</v>
      </c>
    </row>
    <row r="932" spans="1:12" x14ac:dyDescent="0.2">
      <c r="A932" s="105">
        <f t="shared" si="110"/>
        <v>35</v>
      </c>
      <c r="B932" s="57" t="s">
        <v>56</v>
      </c>
      <c r="C932" s="40">
        <v>7600.7</v>
      </c>
      <c r="D932" s="40"/>
      <c r="E932" s="40">
        <v>75.599999999999994</v>
      </c>
      <c r="F932" s="57">
        <f t="shared" si="106"/>
        <v>7676.3</v>
      </c>
      <c r="G932" s="106"/>
      <c r="H932" s="161">
        <f t="shared" si="107"/>
        <v>0</v>
      </c>
      <c r="I932" s="54">
        <f t="shared" si="111"/>
        <v>0</v>
      </c>
      <c r="J932" s="54"/>
      <c r="K932" s="161">
        <f t="shared" si="112"/>
        <v>0</v>
      </c>
      <c r="L932" s="163">
        <f t="shared" si="113"/>
        <v>0</v>
      </c>
    </row>
    <row r="933" spans="1:12" x14ac:dyDescent="0.2">
      <c r="A933" s="105">
        <f t="shared" si="110"/>
        <v>36</v>
      </c>
      <c r="B933" s="57" t="s">
        <v>1240</v>
      </c>
      <c r="C933" s="40">
        <v>9475.4500000000007</v>
      </c>
      <c r="D933" s="40"/>
      <c r="E933" s="40"/>
      <c r="F933" s="57">
        <f t="shared" si="106"/>
        <v>9475.4500000000007</v>
      </c>
      <c r="G933" s="106"/>
      <c r="H933" s="161">
        <f t="shared" si="107"/>
        <v>0</v>
      </c>
      <c r="I933" s="54">
        <f t="shared" si="111"/>
        <v>0</v>
      </c>
      <c r="J933" s="54"/>
      <c r="K933" s="161">
        <f t="shared" si="112"/>
        <v>0</v>
      </c>
      <c r="L933" s="163">
        <f t="shared" si="113"/>
        <v>0</v>
      </c>
    </row>
    <row r="934" spans="1:12" x14ac:dyDescent="0.2">
      <c r="A934" s="105">
        <f t="shared" si="110"/>
        <v>37</v>
      </c>
      <c r="B934" s="57" t="s">
        <v>1241</v>
      </c>
      <c r="C934" s="40">
        <v>4310.78</v>
      </c>
      <c r="D934" s="40"/>
      <c r="E934" s="40">
        <v>310.10000000000002</v>
      </c>
      <c r="F934" s="57">
        <f t="shared" si="106"/>
        <v>4620.88</v>
      </c>
      <c r="G934" s="106"/>
      <c r="H934" s="161">
        <f t="shared" si="107"/>
        <v>0</v>
      </c>
      <c r="I934" s="54">
        <f t="shared" si="111"/>
        <v>0</v>
      </c>
      <c r="J934" s="54"/>
      <c r="K934" s="161">
        <f t="shared" si="112"/>
        <v>0</v>
      </c>
      <c r="L934" s="163">
        <f t="shared" si="113"/>
        <v>0</v>
      </c>
    </row>
    <row r="935" spans="1:12" x14ac:dyDescent="0.2">
      <c r="A935" s="105">
        <f t="shared" si="110"/>
        <v>38</v>
      </c>
      <c r="B935" s="57" t="s">
        <v>1242</v>
      </c>
      <c r="C935" s="40">
        <v>6507.98</v>
      </c>
      <c r="D935" s="40">
        <v>48.6</v>
      </c>
      <c r="E935" s="40"/>
      <c r="F935" s="57">
        <f t="shared" si="106"/>
        <v>6556.58</v>
      </c>
      <c r="G935" s="106"/>
      <c r="H935" s="161">
        <f t="shared" si="107"/>
        <v>0</v>
      </c>
      <c r="I935" s="54">
        <f t="shared" si="111"/>
        <v>0</v>
      </c>
      <c r="J935" s="54"/>
      <c r="K935" s="161">
        <f t="shared" si="112"/>
        <v>0</v>
      </c>
      <c r="L935" s="163">
        <f t="shared" si="113"/>
        <v>0</v>
      </c>
    </row>
    <row r="936" spans="1:12" x14ac:dyDescent="0.2">
      <c r="A936" s="105">
        <f t="shared" si="110"/>
        <v>39</v>
      </c>
      <c r="B936" s="57" t="s">
        <v>1243</v>
      </c>
      <c r="C936" s="40">
        <v>374.3</v>
      </c>
      <c r="D936" s="40"/>
      <c r="E936" s="40"/>
      <c r="F936" s="57">
        <f t="shared" si="106"/>
        <v>374.3</v>
      </c>
      <c r="G936" s="106"/>
      <c r="H936" s="161">
        <f t="shared" si="107"/>
        <v>0</v>
      </c>
      <c r="I936" s="54">
        <f t="shared" si="111"/>
        <v>0</v>
      </c>
      <c r="J936" s="54"/>
      <c r="K936" s="161">
        <f t="shared" si="112"/>
        <v>0</v>
      </c>
      <c r="L936" s="163">
        <f t="shared" si="113"/>
        <v>0</v>
      </c>
    </row>
    <row r="937" spans="1:12" x14ac:dyDescent="0.2">
      <c r="A937" s="105">
        <f t="shared" si="110"/>
        <v>40</v>
      </c>
      <c r="B937" s="57" t="s">
        <v>1244</v>
      </c>
      <c r="C937" s="40">
        <v>376.1</v>
      </c>
      <c r="D937" s="40"/>
      <c r="E937" s="40"/>
      <c r="F937" s="57">
        <f t="shared" si="106"/>
        <v>376.1</v>
      </c>
      <c r="G937" s="106"/>
      <c r="H937" s="161">
        <f t="shared" si="107"/>
        <v>0</v>
      </c>
      <c r="I937" s="54">
        <f t="shared" si="111"/>
        <v>0</v>
      </c>
      <c r="J937" s="54"/>
      <c r="K937" s="161">
        <f t="shared" si="112"/>
        <v>0</v>
      </c>
      <c r="L937" s="163">
        <f t="shared" si="113"/>
        <v>0</v>
      </c>
    </row>
    <row r="938" spans="1:12" x14ac:dyDescent="0.2">
      <c r="A938" s="105">
        <f t="shared" si="110"/>
        <v>41</v>
      </c>
      <c r="B938" s="57" t="s">
        <v>1245</v>
      </c>
      <c r="C938" s="40">
        <v>382.3</v>
      </c>
      <c r="D938" s="40"/>
      <c r="E938" s="40"/>
      <c r="F938" s="57">
        <f t="shared" si="106"/>
        <v>382.3</v>
      </c>
      <c r="G938" s="106"/>
      <c r="H938" s="161">
        <f t="shared" si="107"/>
        <v>0</v>
      </c>
      <c r="I938" s="54">
        <f t="shared" si="111"/>
        <v>0</v>
      </c>
      <c r="J938" s="54"/>
      <c r="K938" s="161">
        <f t="shared" si="112"/>
        <v>0</v>
      </c>
      <c r="L938" s="163">
        <f t="shared" si="113"/>
        <v>0</v>
      </c>
    </row>
    <row r="939" spans="1:12" x14ac:dyDescent="0.2">
      <c r="A939" s="105">
        <f t="shared" si="110"/>
        <v>42</v>
      </c>
      <c r="B939" s="57" t="s">
        <v>1246</v>
      </c>
      <c r="C939" s="40">
        <v>411</v>
      </c>
      <c r="D939" s="40"/>
      <c r="E939" s="40"/>
      <c r="F939" s="57">
        <f t="shared" si="106"/>
        <v>411</v>
      </c>
      <c r="G939" s="106"/>
      <c r="H939" s="161">
        <f t="shared" si="107"/>
        <v>0</v>
      </c>
      <c r="I939" s="54">
        <f t="shared" si="111"/>
        <v>0</v>
      </c>
      <c r="J939" s="54"/>
      <c r="K939" s="161">
        <f t="shared" si="112"/>
        <v>0</v>
      </c>
      <c r="L939" s="163">
        <f t="shared" si="113"/>
        <v>0</v>
      </c>
    </row>
    <row r="940" spans="1:12" x14ac:dyDescent="0.2">
      <c r="A940" s="105">
        <f t="shared" si="110"/>
        <v>43</v>
      </c>
      <c r="B940" s="57" t="s">
        <v>1247</v>
      </c>
      <c r="C940" s="40">
        <v>388.9</v>
      </c>
      <c r="D940" s="40"/>
      <c r="E940" s="40"/>
      <c r="F940" s="57">
        <f t="shared" si="106"/>
        <v>388.9</v>
      </c>
      <c r="G940" s="106"/>
      <c r="H940" s="161">
        <f t="shared" si="107"/>
        <v>0</v>
      </c>
      <c r="I940" s="54">
        <f t="shared" si="111"/>
        <v>0</v>
      </c>
      <c r="J940" s="54"/>
      <c r="K940" s="161">
        <f t="shared" si="112"/>
        <v>0</v>
      </c>
      <c r="L940" s="163">
        <f t="shared" si="113"/>
        <v>0</v>
      </c>
    </row>
    <row r="941" spans="1:12" x14ac:dyDescent="0.2">
      <c r="A941" s="105">
        <f t="shared" si="110"/>
        <v>44</v>
      </c>
      <c r="B941" s="57" t="s">
        <v>1248</v>
      </c>
      <c r="C941" s="40">
        <v>364.6</v>
      </c>
      <c r="D941" s="40"/>
      <c r="E941" s="40"/>
      <c r="F941" s="57">
        <f t="shared" si="106"/>
        <v>364.6</v>
      </c>
      <c r="G941" s="106"/>
      <c r="H941" s="161">
        <f t="shared" si="107"/>
        <v>0</v>
      </c>
      <c r="I941" s="54">
        <f t="shared" si="111"/>
        <v>0</v>
      </c>
      <c r="J941" s="54"/>
      <c r="K941" s="161">
        <f t="shared" si="112"/>
        <v>0</v>
      </c>
      <c r="L941" s="163">
        <f t="shared" si="113"/>
        <v>0</v>
      </c>
    </row>
    <row r="942" spans="1:12" x14ac:dyDescent="0.2">
      <c r="A942" s="105">
        <f t="shared" si="110"/>
        <v>45</v>
      </c>
      <c r="B942" s="57" t="s">
        <v>1249</v>
      </c>
      <c r="C942" s="40">
        <v>133.5</v>
      </c>
      <c r="D942" s="40"/>
      <c r="E942" s="40"/>
      <c r="F942" s="57">
        <f t="shared" si="106"/>
        <v>133.5</v>
      </c>
      <c r="G942" s="106"/>
      <c r="H942" s="161">
        <f t="shared" si="107"/>
        <v>0</v>
      </c>
      <c r="I942" s="54">
        <f t="shared" si="111"/>
        <v>0</v>
      </c>
      <c r="J942" s="54"/>
      <c r="K942" s="161">
        <f t="shared" si="112"/>
        <v>0</v>
      </c>
      <c r="L942" s="163">
        <f t="shared" si="113"/>
        <v>0</v>
      </c>
    </row>
    <row r="943" spans="1:12" x14ac:dyDescent="0.2">
      <c r="A943" s="105">
        <f t="shared" si="110"/>
        <v>46</v>
      </c>
      <c r="B943" s="57" t="s">
        <v>1250</v>
      </c>
      <c r="C943" s="40">
        <v>9198.7099999999991</v>
      </c>
      <c r="D943" s="40"/>
      <c r="E943" s="40"/>
      <c r="F943" s="57">
        <f t="shared" si="106"/>
        <v>9198.7099999999991</v>
      </c>
      <c r="G943" s="106"/>
      <c r="H943" s="161">
        <f t="shared" si="107"/>
        <v>0</v>
      </c>
      <c r="I943" s="54">
        <f t="shared" si="111"/>
        <v>0</v>
      </c>
      <c r="J943" s="54"/>
      <c r="K943" s="161">
        <f t="shared" si="112"/>
        <v>0</v>
      </c>
      <c r="L943" s="163">
        <f t="shared" si="113"/>
        <v>0</v>
      </c>
    </row>
    <row r="944" spans="1:12" x14ac:dyDescent="0.2">
      <c r="A944" s="105">
        <f t="shared" si="110"/>
        <v>47</v>
      </c>
      <c r="B944" s="57" t="s">
        <v>1261</v>
      </c>
      <c r="C944" s="40">
        <v>3168.96</v>
      </c>
      <c r="D944" s="40"/>
      <c r="E944" s="40"/>
      <c r="F944" s="57">
        <f t="shared" si="106"/>
        <v>3168.96</v>
      </c>
      <c r="G944" s="106"/>
      <c r="H944" s="161">
        <f t="shared" si="107"/>
        <v>0</v>
      </c>
      <c r="I944" s="54">
        <f t="shared" si="111"/>
        <v>0</v>
      </c>
      <c r="J944" s="54"/>
      <c r="K944" s="161">
        <f t="shared" si="112"/>
        <v>0</v>
      </c>
      <c r="L944" s="163">
        <f t="shared" si="113"/>
        <v>0</v>
      </c>
    </row>
    <row r="945" spans="1:12" x14ac:dyDescent="0.2">
      <c r="A945" s="105">
        <f t="shared" si="110"/>
        <v>48</v>
      </c>
      <c r="B945" s="57" t="s">
        <v>1262</v>
      </c>
      <c r="C945" s="40">
        <v>4196.6499999999996</v>
      </c>
      <c r="D945" s="40"/>
      <c r="E945" s="40">
        <v>69.099999999999994</v>
      </c>
      <c r="F945" s="57">
        <f t="shared" si="106"/>
        <v>4265.75</v>
      </c>
      <c r="G945" s="106"/>
      <c r="H945" s="161">
        <f t="shared" si="107"/>
        <v>0</v>
      </c>
      <c r="I945" s="54">
        <f t="shared" si="111"/>
        <v>0</v>
      </c>
      <c r="J945" s="54"/>
      <c r="K945" s="161">
        <f t="shared" si="112"/>
        <v>0</v>
      </c>
      <c r="L945" s="163">
        <f t="shared" si="113"/>
        <v>0</v>
      </c>
    </row>
    <row r="946" spans="1:12" x14ac:dyDescent="0.2">
      <c r="A946" s="105">
        <f t="shared" si="110"/>
        <v>49</v>
      </c>
      <c r="B946" s="38" t="s">
        <v>1263</v>
      </c>
      <c r="C946" s="40">
        <v>8277.0499999999993</v>
      </c>
      <c r="D946" s="40"/>
      <c r="E946" s="40"/>
      <c r="F946" s="57">
        <f t="shared" si="106"/>
        <v>8277.0499999999993</v>
      </c>
      <c r="G946" s="106"/>
      <c r="H946" s="161">
        <f t="shared" si="107"/>
        <v>0</v>
      </c>
      <c r="I946" s="54">
        <f t="shared" si="111"/>
        <v>0</v>
      </c>
      <c r="J946" s="54"/>
      <c r="K946" s="161">
        <f t="shared" si="112"/>
        <v>0</v>
      </c>
      <c r="L946" s="163">
        <f t="shared" si="113"/>
        <v>0</v>
      </c>
    </row>
    <row r="947" spans="1:12" x14ac:dyDescent="0.2">
      <c r="A947" s="105">
        <f t="shared" si="110"/>
        <v>50</v>
      </c>
      <c r="B947" s="38" t="s">
        <v>1264</v>
      </c>
      <c r="C947" s="40">
        <v>1475.3</v>
      </c>
      <c r="D947" s="40"/>
      <c r="E947" s="40"/>
      <c r="F947" s="57">
        <f t="shared" si="106"/>
        <v>1475.3</v>
      </c>
      <c r="G947" s="106"/>
      <c r="H947" s="161">
        <f t="shared" si="107"/>
        <v>0</v>
      </c>
      <c r="I947" s="54">
        <f t="shared" si="111"/>
        <v>0</v>
      </c>
      <c r="J947" s="54"/>
      <c r="K947" s="161">
        <f t="shared" si="112"/>
        <v>0</v>
      </c>
      <c r="L947" s="163">
        <f t="shared" si="113"/>
        <v>0</v>
      </c>
    </row>
    <row r="948" spans="1:12" x14ac:dyDescent="0.2">
      <c r="A948" s="105">
        <f t="shared" si="110"/>
        <v>51</v>
      </c>
      <c r="B948" s="57" t="s">
        <v>1265</v>
      </c>
      <c r="C948" s="40">
        <v>1459.86</v>
      </c>
      <c r="D948" s="40"/>
      <c r="E948" s="40"/>
      <c r="F948" s="57">
        <f t="shared" si="106"/>
        <v>1459.86</v>
      </c>
      <c r="G948" s="106"/>
      <c r="H948" s="161">
        <f t="shared" si="107"/>
        <v>0</v>
      </c>
      <c r="I948" s="54">
        <f t="shared" si="111"/>
        <v>0</v>
      </c>
      <c r="J948" s="54"/>
      <c r="K948" s="161">
        <f t="shared" si="112"/>
        <v>0</v>
      </c>
      <c r="L948" s="163">
        <f t="shared" si="113"/>
        <v>0</v>
      </c>
    </row>
    <row r="949" spans="1:12" x14ac:dyDescent="0.2">
      <c r="A949" s="105">
        <f t="shared" si="110"/>
        <v>52</v>
      </c>
      <c r="B949" s="57" t="s">
        <v>1266</v>
      </c>
      <c r="C949" s="40">
        <v>411.3</v>
      </c>
      <c r="D949" s="40"/>
      <c r="E949" s="40"/>
      <c r="F949" s="57">
        <f t="shared" si="106"/>
        <v>411.3</v>
      </c>
      <c r="G949" s="106"/>
      <c r="H949" s="161">
        <f t="shared" si="107"/>
        <v>0</v>
      </c>
      <c r="I949" s="54">
        <f t="shared" si="111"/>
        <v>0</v>
      </c>
      <c r="J949" s="54"/>
      <c r="K949" s="161">
        <f t="shared" si="112"/>
        <v>0</v>
      </c>
      <c r="L949" s="163">
        <f t="shared" si="113"/>
        <v>0</v>
      </c>
    </row>
    <row r="950" spans="1:12" x14ac:dyDescent="0.2">
      <c r="A950" s="105">
        <f t="shared" si="110"/>
        <v>53</v>
      </c>
      <c r="B950" s="57" t="s">
        <v>1267</v>
      </c>
      <c r="C950" s="40">
        <v>402.8</v>
      </c>
      <c r="D950" s="40"/>
      <c r="E950" s="40"/>
      <c r="F950" s="57">
        <f t="shared" si="106"/>
        <v>402.8</v>
      </c>
      <c r="G950" s="106"/>
      <c r="H950" s="161">
        <f t="shared" si="107"/>
        <v>0</v>
      </c>
      <c r="I950" s="54">
        <f t="shared" si="111"/>
        <v>0</v>
      </c>
      <c r="J950" s="54"/>
      <c r="K950" s="161">
        <f t="shared" si="112"/>
        <v>0</v>
      </c>
      <c r="L950" s="163">
        <f t="shared" si="113"/>
        <v>0</v>
      </c>
    </row>
    <row r="951" spans="1:12" x14ac:dyDescent="0.2">
      <c r="A951" s="105">
        <f t="shared" si="110"/>
        <v>54</v>
      </c>
      <c r="B951" s="57" t="s">
        <v>1268</v>
      </c>
      <c r="C951" s="40">
        <v>142.9</v>
      </c>
      <c r="D951" s="40"/>
      <c r="E951" s="40"/>
      <c r="F951" s="57">
        <f t="shared" si="106"/>
        <v>142.9</v>
      </c>
      <c r="G951" s="106"/>
      <c r="H951" s="161">
        <f t="shared" si="107"/>
        <v>0</v>
      </c>
      <c r="I951" s="54">
        <f t="shared" si="111"/>
        <v>0</v>
      </c>
      <c r="J951" s="54"/>
      <c r="K951" s="161">
        <f t="shared" si="112"/>
        <v>0</v>
      </c>
      <c r="L951" s="163">
        <f t="shared" si="113"/>
        <v>0</v>
      </c>
    </row>
    <row r="952" spans="1:12" x14ac:dyDescent="0.2">
      <c r="A952" s="105">
        <f t="shared" si="110"/>
        <v>55</v>
      </c>
      <c r="B952" s="57" t="s">
        <v>1269</v>
      </c>
      <c r="C952" s="40">
        <v>776.7</v>
      </c>
      <c r="D952" s="40"/>
      <c r="E952" s="40"/>
      <c r="F952" s="57">
        <f t="shared" si="106"/>
        <v>776.7</v>
      </c>
      <c r="G952" s="106"/>
      <c r="H952" s="161">
        <f t="shared" si="107"/>
        <v>0</v>
      </c>
      <c r="I952" s="54">
        <f t="shared" si="111"/>
        <v>0</v>
      </c>
      <c r="J952" s="54"/>
      <c r="K952" s="161">
        <f t="shared" si="112"/>
        <v>0</v>
      </c>
      <c r="L952" s="163">
        <f t="shared" si="113"/>
        <v>0</v>
      </c>
    </row>
    <row r="953" spans="1:12" x14ac:dyDescent="0.2">
      <c r="A953" s="105">
        <f t="shared" si="110"/>
        <v>56</v>
      </c>
      <c r="B953" s="57" t="s">
        <v>1270</v>
      </c>
      <c r="C953" s="40">
        <v>159.5</v>
      </c>
      <c r="D953" s="40"/>
      <c r="E953" s="40"/>
      <c r="F953" s="57">
        <f t="shared" si="106"/>
        <v>159.5</v>
      </c>
      <c r="G953" s="106"/>
      <c r="H953" s="161">
        <f t="shared" si="107"/>
        <v>0</v>
      </c>
      <c r="I953" s="54">
        <f t="shared" si="111"/>
        <v>0</v>
      </c>
      <c r="J953" s="54"/>
      <c r="K953" s="161">
        <f t="shared" si="112"/>
        <v>0</v>
      </c>
      <c r="L953" s="163">
        <f t="shared" si="113"/>
        <v>0</v>
      </c>
    </row>
    <row r="954" spans="1:12" x14ac:dyDescent="0.2">
      <c r="A954" s="105">
        <f t="shared" si="110"/>
        <v>57</v>
      </c>
      <c r="B954" s="57" t="s">
        <v>1271</v>
      </c>
      <c r="C954" s="40">
        <v>8044.64</v>
      </c>
      <c r="D954" s="40"/>
      <c r="E954" s="40"/>
      <c r="F954" s="57">
        <f t="shared" si="106"/>
        <v>8044.64</v>
      </c>
      <c r="G954" s="106"/>
      <c r="H954" s="161">
        <f t="shared" si="107"/>
        <v>0</v>
      </c>
      <c r="I954" s="54">
        <f t="shared" si="111"/>
        <v>0</v>
      </c>
      <c r="J954" s="54"/>
      <c r="K954" s="161">
        <f t="shared" si="112"/>
        <v>0</v>
      </c>
      <c r="L954" s="163">
        <f t="shared" si="113"/>
        <v>0</v>
      </c>
    </row>
    <row r="955" spans="1:12" x14ac:dyDescent="0.2">
      <c r="A955" s="105">
        <f t="shared" si="110"/>
        <v>58</v>
      </c>
      <c r="B955" s="57" t="s">
        <v>1272</v>
      </c>
      <c r="C955" s="40">
        <v>3996.29</v>
      </c>
      <c r="D955" s="40"/>
      <c r="E955" s="40"/>
      <c r="F955" s="57">
        <f t="shared" si="106"/>
        <v>3996.29</v>
      </c>
      <c r="G955" s="106"/>
      <c r="H955" s="161">
        <f t="shared" si="107"/>
        <v>0</v>
      </c>
      <c r="I955" s="54">
        <f t="shared" si="111"/>
        <v>0</v>
      </c>
      <c r="J955" s="54"/>
      <c r="K955" s="161">
        <f t="shared" si="112"/>
        <v>0</v>
      </c>
      <c r="L955" s="163">
        <f t="shared" si="113"/>
        <v>0</v>
      </c>
    </row>
    <row r="956" spans="1:12" x14ac:dyDescent="0.2">
      <c r="A956" s="105">
        <f t="shared" si="110"/>
        <v>59</v>
      </c>
      <c r="B956" s="57" t="s">
        <v>1273</v>
      </c>
      <c r="C956" s="40">
        <v>69.53</v>
      </c>
      <c r="D956" s="40"/>
      <c r="E956" s="40"/>
      <c r="F956" s="57">
        <f t="shared" si="106"/>
        <v>69.53</v>
      </c>
      <c r="G956" s="106"/>
      <c r="H956" s="161">
        <f t="shared" si="107"/>
        <v>0</v>
      </c>
      <c r="I956" s="54">
        <f t="shared" si="111"/>
        <v>0</v>
      </c>
      <c r="J956" s="54"/>
      <c r="K956" s="161">
        <f t="shared" si="112"/>
        <v>0</v>
      </c>
      <c r="L956" s="163">
        <f t="shared" si="113"/>
        <v>0</v>
      </c>
    </row>
    <row r="957" spans="1:12" x14ac:dyDescent="0.2">
      <c r="A957" s="105">
        <f t="shared" si="110"/>
        <v>60</v>
      </c>
      <c r="B957" s="57" t="s">
        <v>1274</v>
      </c>
      <c r="C957" s="40">
        <v>3450.5</v>
      </c>
      <c r="D957" s="40"/>
      <c r="E957" s="40"/>
      <c r="F957" s="57">
        <f t="shared" si="106"/>
        <v>3450.5</v>
      </c>
      <c r="G957" s="106"/>
      <c r="H957" s="161">
        <f t="shared" ref="H957:H962" si="114">G957</f>
        <v>0</v>
      </c>
      <c r="I957" s="54">
        <f t="shared" si="111"/>
        <v>0</v>
      </c>
      <c r="J957" s="54"/>
      <c r="K957" s="161">
        <f t="shared" si="112"/>
        <v>0</v>
      </c>
      <c r="L957" s="163">
        <f t="shared" si="113"/>
        <v>0</v>
      </c>
    </row>
    <row r="958" spans="1:12" x14ac:dyDescent="0.2">
      <c r="A958" s="105">
        <f t="shared" si="110"/>
        <v>61</v>
      </c>
      <c r="B958" s="57" t="s">
        <v>1275</v>
      </c>
      <c r="C958" s="40">
        <v>46</v>
      </c>
      <c r="D958" s="40"/>
      <c r="E958" s="40"/>
      <c r="F958" s="57">
        <f t="shared" ref="F958:F962" si="115">C958+D958+E958</f>
        <v>46</v>
      </c>
      <c r="G958" s="106"/>
      <c r="H958" s="161">
        <f t="shared" si="114"/>
        <v>0</v>
      </c>
      <c r="I958" s="54">
        <f t="shared" si="111"/>
        <v>0</v>
      </c>
      <c r="J958" s="54"/>
      <c r="K958" s="161">
        <f t="shared" si="112"/>
        <v>0</v>
      </c>
      <c r="L958" s="163">
        <f t="shared" si="113"/>
        <v>0</v>
      </c>
    </row>
    <row r="959" spans="1:12" x14ac:dyDescent="0.2">
      <c r="A959" s="105">
        <f t="shared" si="110"/>
        <v>62</v>
      </c>
      <c r="B959" s="57" t="s">
        <v>1317</v>
      </c>
      <c r="C959" s="40">
        <v>3217.4</v>
      </c>
      <c r="D959" s="40"/>
      <c r="E959" s="40"/>
      <c r="F959" s="57">
        <f t="shared" si="115"/>
        <v>3217.4</v>
      </c>
      <c r="G959" s="106"/>
      <c r="H959" s="161">
        <f t="shared" si="114"/>
        <v>0</v>
      </c>
      <c r="I959" s="54">
        <f t="shared" si="111"/>
        <v>0</v>
      </c>
      <c r="J959" s="54"/>
      <c r="K959" s="161">
        <f t="shared" si="112"/>
        <v>0</v>
      </c>
      <c r="L959" s="163">
        <f t="shared" si="113"/>
        <v>0</v>
      </c>
    </row>
    <row r="960" spans="1:12" x14ac:dyDescent="0.2">
      <c r="A960" s="105">
        <f t="shared" si="110"/>
        <v>63</v>
      </c>
      <c r="B960" s="57" t="s">
        <v>1318</v>
      </c>
      <c r="C960" s="40">
        <v>3196.1</v>
      </c>
      <c r="D960" s="40"/>
      <c r="E960" s="40"/>
      <c r="F960" s="57">
        <f t="shared" si="115"/>
        <v>3196.1</v>
      </c>
      <c r="G960" s="106"/>
      <c r="H960" s="161">
        <f t="shared" si="114"/>
        <v>0</v>
      </c>
      <c r="I960" s="54">
        <f>H960*0.3677</f>
        <v>0</v>
      </c>
      <c r="J960" s="54"/>
      <c r="K960" s="161">
        <f t="shared" si="112"/>
        <v>0</v>
      </c>
      <c r="L960" s="163">
        <f t="shared" si="113"/>
        <v>0</v>
      </c>
    </row>
    <row r="961" spans="1:12" x14ac:dyDescent="0.2">
      <c r="A961" s="105">
        <f t="shared" si="110"/>
        <v>64</v>
      </c>
      <c r="B961" s="57" t="s">
        <v>1319</v>
      </c>
      <c r="C961" s="40">
        <v>1632.1</v>
      </c>
      <c r="D961" s="40"/>
      <c r="E961" s="40"/>
      <c r="F961" s="57">
        <f t="shared" si="115"/>
        <v>1632.1</v>
      </c>
      <c r="G961" s="106"/>
      <c r="H961" s="161">
        <f t="shared" si="114"/>
        <v>0</v>
      </c>
      <c r="I961" s="54">
        <f>H961*0.3677</f>
        <v>0</v>
      </c>
      <c r="J961" s="54"/>
      <c r="K961" s="161">
        <f t="shared" si="112"/>
        <v>0</v>
      </c>
      <c r="L961" s="163">
        <f t="shared" si="113"/>
        <v>0</v>
      </c>
    </row>
    <row r="962" spans="1:12" x14ac:dyDescent="0.2">
      <c r="A962" s="105">
        <f t="shared" si="110"/>
        <v>65</v>
      </c>
      <c r="B962" s="57" t="s">
        <v>609</v>
      </c>
      <c r="C962" s="107">
        <v>3084.1</v>
      </c>
      <c r="D962" s="59"/>
      <c r="E962" s="59">
        <v>109.7</v>
      </c>
      <c r="F962" s="57">
        <f t="shared" si="115"/>
        <v>3193.7999999999997</v>
      </c>
      <c r="G962" s="106"/>
      <c r="H962" s="161">
        <f t="shared" si="114"/>
        <v>0</v>
      </c>
      <c r="I962" s="54">
        <f>H962*0.3677</f>
        <v>0</v>
      </c>
      <c r="J962" s="54"/>
      <c r="K962" s="161">
        <f t="shared" si="112"/>
        <v>0</v>
      </c>
      <c r="L962" s="163">
        <f t="shared" ref="L962:L963" si="116">(H962+I962+J962+K962)/F962</f>
        <v>0</v>
      </c>
    </row>
    <row r="963" spans="1:12" x14ac:dyDescent="0.2">
      <c r="A963" s="105"/>
      <c r="B963" s="57" t="s">
        <v>1276</v>
      </c>
      <c r="C963" s="65">
        <f>SUM(C898:C962)</f>
        <v>179704.92999999996</v>
      </c>
      <c r="D963" s="65">
        <f t="shared" ref="D963:K963" si="117">SUM(D898:D962)</f>
        <v>939.9</v>
      </c>
      <c r="E963" s="65">
        <f t="shared" si="117"/>
        <v>3844.0999999999995</v>
      </c>
      <c r="F963" s="65">
        <f t="shared" si="117"/>
        <v>184488.92999999996</v>
      </c>
      <c r="G963" s="65">
        <f t="shared" si="117"/>
        <v>0</v>
      </c>
      <c r="H963" s="65">
        <f t="shared" si="117"/>
        <v>0</v>
      </c>
      <c r="I963" s="65">
        <f t="shared" si="117"/>
        <v>0</v>
      </c>
      <c r="J963" s="65">
        <f t="shared" si="117"/>
        <v>0</v>
      </c>
      <c r="K963" s="65">
        <f t="shared" si="117"/>
        <v>0</v>
      </c>
      <c r="L963" s="163">
        <f t="shared" si="116"/>
        <v>0</v>
      </c>
    </row>
    <row r="964" spans="1:12" ht="15.75" customHeight="1" x14ac:dyDescent="0.2">
      <c r="A964" s="350" t="s">
        <v>1976</v>
      </c>
      <c r="B964" s="351"/>
      <c r="C964" s="351"/>
      <c r="D964" s="351"/>
      <c r="E964" s="351"/>
      <c r="F964" s="351"/>
      <c r="G964" s="351"/>
      <c r="H964" s="351"/>
      <c r="I964" s="351"/>
      <c r="J964" s="351"/>
      <c r="K964" s="351"/>
      <c r="L964" s="352"/>
    </row>
    <row r="965" spans="1:12" x14ac:dyDescent="0.2">
      <c r="A965" s="77">
        <v>1</v>
      </c>
      <c r="B965" s="57" t="s">
        <v>1278</v>
      </c>
      <c r="C965" s="57">
        <v>653.70000000000005</v>
      </c>
      <c r="D965" s="57">
        <v>37.5</v>
      </c>
      <c r="E965" s="57">
        <v>147.30000000000001</v>
      </c>
      <c r="F965" s="57">
        <f>C965+D965+E965</f>
        <v>838.5</v>
      </c>
      <c r="G965" s="172"/>
      <c r="H965" s="161">
        <f>G965</f>
        <v>0</v>
      </c>
      <c r="I965" s="54">
        <f>H965*0.3677</f>
        <v>0</v>
      </c>
      <c r="J965" s="54"/>
      <c r="K965" s="161">
        <f t="shared" ref="K965:K1028" si="118">G965*408.88</f>
        <v>0</v>
      </c>
      <c r="L965" s="95">
        <f t="shared" ref="L965:L1028" si="119">(H965+I965+J965+K965)/F965</f>
        <v>0</v>
      </c>
    </row>
    <row r="966" spans="1:12" x14ac:dyDescent="0.2">
      <c r="A966" s="78">
        <f>A965+1</f>
        <v>2</v>
      </c>
      <c r="B966" s="57" t="s">
        <v>1279</v>
      </c>
      <c r="C966" s="57">
        <v>244</v>
      </c>
      <c r="D966" s="57"/>
      <c r="E966" s="57"/>
      <c r="F966" s="57">
        <f>C966+D966+E966</f>
        <v>244</v>
      </c>
      <c r="G966" s="106"/>
      <c r="H966" s="161">
        <f>G966</f>
        <v>0</v>
      </c>
      <c r="I966" s="54">
        <f>H966*0.3677</f>
        <v>0</v>
      </c>
      <c r="J966" s="54"/>
      <c r="K966" s="161">
        <f t="shared" si="118"/>
        <v>0</v>
      </c>
      <c r="L966" s="95">
        <f t="shared" si="119"/>
        <v>0</v>
      </c>
    </row>
    <row r="967" spans="1:12" x14ac:dyDescent="0.2">
      <c r="A967" s="78">
        <f t="shared" ref="A967:A1030" si="120">A966+1</f>
        <v>3</v>
      </c>
      <c r="B967" s="57" t="s">
        <v>1280</v>
      </c>
      <c r="C967" s="57">
        <v>279.89999999999998</v>
      </c>
      <c r="D967" s="57"/>
      <c r="E967" s="57"/>
      <c r="F967" s="57">
        <f t="shared" ref="F967:F1029" si="121">C967+D967+E967</f>
        <v>279.89999999999998</v>
      </c>
      <c r="G967" s="106"/>
      <c r="H967" s="161">
        <f t="shared" ref="H967:H1029" si="122">G967</f>
        <v>0</v>
      </c>
      <c r="I967" s="54">
        <f t="shared" ref="I967:I1029" si="123">H967*0.3677</f>
        <v>0</v>
      </c>
      <c r="J967" s="54"/>
      <c r="K967" s="161">
        <f t="shared" si="118"/>
        <v>0</v>
      </c>
      <c r="L967" s="95">
        <f t="shared" si="119"/>
        <v>0</v>
      </c>
    </row>
    <row r="968" spans="1:12" x14ac:dyDescent="0.2">
      <c r="A968" s="78">
        <f t="shared" si="120"/>
        <v>4</v>
      </c>
      <c r="B968" s="57" t="s">
        <v>1281</v>
      </c>
      <c r="C968" s="57">
        <v>107.3</v>
      </c>
      <c r="D968" s="57"/>
      <c r="E968" s="57"/>
      <c r="F968" s="57">
        <f t="shared" si="121"/>
        <v>107.3</v>
      </c>
      <c r="G968" s="106"/>
      <c r="H968" s="161">
        <f t="shared" si="122"/>
        <v>0</v>
      </c>
      <c r="I968" s="54">
        <f t="shared" si="123"/>
        <v>0</v>
      </c>
      <c r="J968" s="54"/>
      <c r="K968" s="161">
        <f t="shared" si="118"/>
        <v>0</v>
      </c>
      <c r="L968" s="95">
        <f t="shared" si="119"/>
        <v>0</v>
      </c>
    </row>
    <row r="969" spans="1:12" x14ac:dyDescent="0.2">
      <c r="A969" s="78">
        <f t="shared" si="120"/>
        <v>5</v>
      </c>
      <c r="B969" s="57" t="s">
        <v>1283</v>
      </c>
      <c r="C969" s="57">
        <v>149.30000000000001</v>
      </c>
      <c r="D969" s="57"/>
      <c r="E969" s="57"/>
      <c r="F969" s="57">
        <f t="shared" si="121"/>
        <v>149.30000000000001</v>
      </c>
      <c r="G969" s="106"/>
      <c r="H969" s="161">
        <f t="shared" si="122"/>
        <v>0</v>
      </c>
      <c r="I969" s="54">
        <f t="shared" si="123"/>
        <v>0</v>
      </c>
      <c r="J969" s="54"/>
      <c r="K969" s="161">
        <f t="shared" si="118"/>
        <v>0</v>
      </c>
      <c r="L969" s="95">
        <f t="shared" si="119"/>
        <v>0</v>
      </c>
    </row>
    <row r="970" spans="1:12" x14ac:dyDescent="0.2">
      <c r="A970" s="78">
        <f t="shared" si="120"/>
        <v>6</v>
      </c>
      <c r="B970" s="57" t="s">
        <v>1284</v>
      </c>
      <c r="C970" s="57">
        <v>111.1</v>
      </c>
      <c r="D970" s="57">
        <v>25.8</v>
      </c>
      <c r="E970" s="57"/>
      <c r="F970" s="57">
        <f t="shared" si="121"/>
        <v>136.9</v>
      </c>
      <c r="G970" s="106"/>
      <c r="H970" s="161">
        <f t="shared" si="122"/>
        <v>0</v>
      </c>
      <c r="I970" s="54">
        <f t="shared" si="123"/>
        <v>0</v>
      </c>
      <c r="J970" s="54"/>
      <c r="K970" s="161">
        <f t="shared" si="118"/>
        <v>0</v>
      </c>
      <c r="L970" s="95">
        <f t="shared" si="119"/>
        <v>0</v>
      </c>
    </row>
    <row r="971" spans="1:12" x14ac:dyDescent="0.2">
      <c r="A971" s="78">
        <f t="shared" si="120"/>
        <v>7</v>
      </c>
      <c r="B971" s="57" t="s">
        <v>1285</v>
      </c>
      <c r="C971" s="57">
        <v>131.5</v>
      </c>
      <c r="D971" s="57"/>
      <c r="E971" s="57"/>
      <c r="F971" s="57">
        <f t="shared" si="121"/>
        <v>131.5</v>
      </c>
      <c r="G971" s="106"/>
      <c r="H971" s="161">
        <f t="shared" si="122"/>
        <v>0</v>
      </c>
      <c r="I971" s="54">
        <f t="shared" si="123"/>
        <v>0</v>
      </c>
      <c r="J971" s="54"/>
      <c r="K971" s="161">
        <f t="shared" si="118"/>
        <v>0</v>
      </c>
      <c r="L971" s="95">
        <f t="shared" si="119"/>
        <v>0</v>
      </c>
    </row>
    <row r="972" spans="1:12" x14ac:dyDescent="0.2">
      <c r="A972" s="78">
        <f t="shared" si="120"/>
        <v>8</v>
      </c>
      <c r="B972" s="57" t="s">
        <v>1286</v>
      </c>
      <c r="C972" s="57">
        <v>164</v>
      </c>
      <c r="D972" s="57"/>
      <c r="E972" s="57"/>
      <c r="F972" s="57">
        <f t="shared" si="121"/>
        <v>164</v>
      </c>
      <c r="G972" s="106"/>
      <c r="H972" s="161">
        <f t="shared" si="122"/>
        <v>0</v>
      </c>
      <c r="I972" s="54">
        <f t="shared" si="123"/>
        <v>0</v>
      </c>
      <c r="J972" s="54"/>
      <c r="K972" s="161">
        <f t="shared" si="118"/>
        <v>0</v>
      </c>
      <c r="L972" s="95">
        <f t="shared" si="119"/>
        <v>0</v>
      </c>
    </row>
    <row r="973" spans="1:12" x14ac:dyDescent="0.2">
      <c r="A973" s="78">
        <f t="shared" si="120"/>
        <v>9</v>
      </c>
      <c r="B973" s="57" t="s">
        <v>1287</v>
      </c>
      <c r="C973" s="57">
        <v>183.5</v>
      </c>
      <c r="D973" s="57"/>
      <c r="E973" s="57"/>
      <c r="F973" s="57">
        <f t="shared" si="121"/>
        <v>183.5</v>
      </c>
      <c r="G973" s="106"/>
      <c r="H973" s="161">
        <f t="shared" si="122"/>
        <v>0</v>
      </c>
      <c r="I973" s="54">
        <f t="shared" si="123"/>
        <v>0</v>
      </c>
      <c r="J973" s="54"/>
      <c r="K973" s="161">
        <f t="shared" si="118"/>
        <v>0</v>
      </c>
      <c r="L973" s="95">
        <f t="shared" si="119"/>
        <v>0</v>
      </c>
    </row>
    <row r="974" spans="1:12" x14ac:dyDescent="0.2">
      <c r="A974" s="78">
        <f t="shared" si="120"/>
        <v>10</v>
      </c>
      <c r="B974" s="57" t="s">
        <v>1288</v>
      </c>
      <c r="C974" s="57">
        <v>4270.7</v>
      </c>
      <c r="D974" s="57"/>
      <c r="E974" s="57"/>
      <c r="F974" s="57">
        <f t="shared" si="121"/>
        <v>4270.7</v>
      </c>
      <c r="G974" s="106"/>
      <c r="H974" s="161">
        <f t="shared" si="122"/>
        <v>0</v>
      </c>
      <c r="I974" s="54">
        <f t="shared" si="123"/>
        <v>0</v>
      </c>
      <c r="J974" s="54"/>
      <c r="K974" s="161">
        <f t="shared" si="118"/>
        <v>0</v>
      </c>
      <c r="L974" s="95">
        <f t="shared" si="119"/>
        <v>0</v>
      </c>
    </row>
    <row r="975" spans="1:12" x14ac:dyDescent="0.2">
      <c r="A975" s="78">
        <f t="shared" si="120"/>
        <v>11</v>
      </c>
      <c r="B975" s="57" t="s">
        <v>1289</v>
      </c>
      <c r="C975" s="57">
        <v>2670.7</v>
      </c>
      <c r="D975" s="57"/>
      <c r="E975" s="57"/>
      <c r="F975" s="57">
        <f t="shared" si="121"/>
        <v>2670.7</v>
      </c>
      <c r="G975" s="106"/>
      <c r="H975" s="161">
        <f t="shared" si="122"/>
        <v>0</v>
      </c>
      <c r="I975" s="54">
        <f t="shared" si="123"/>
        <v>0</v>
      </c>
      <c r="J975" s="54"/>
      <c r="K975" s="161">
        <f t="shared" si="118"/>
        <v>0</v>
      </c>
      <c r="L975" s="95">
        <f t="shared" si="119"/>
        <v>0</v>
      </c>
    </row>
    <row r="976" spans="1:12" x14ac:dyDescent="0.2">
      <c r="A976" s="78">
        <f t="shared" si="120"/>
        <v>12</v>
      </c>
      <c r="B976" s="57" t="s">
        <v>1290</v>
      </c>
      <c r="C976" s="57">
        <v>463.7</v>
      </c>
      <c r="D976" s="57"/>
      <c r="E976" s="57">
        <v>121.1</v>
      </c>
      <c r="F976" s="57">
        <f t="shared" si="121"/>
        <v>584.79999999999995</v>
      </c>
      <c r="G976" s="106"/>
      <c r="H976" s="161">
        <f t="shared" si="122"/>
        <v>0</v>
      </c>
      <c r="I976" s="54">
        <f t="shared" si="123"/>
        <v>0</v>
      </c>
      <c r="J976" s="54"/>
      <c r="K976" s="161">
        <f t="shared" si="118"/>
        <v>0</v>
      </c>
      <c r="L976" s="95">
        <f t="shared" si="119"/>
        <v>0</v>
      </c>
    </row>
    <row r="977" spans="1:12" x14ac:dyDescent="0.2">
      <c r="A977" s="78">
        <f t="shared" si="120"/>
        <v>13</v>
      </c>
      <c r="B977" s="57" t="s">
        <v>1291</v>
      </c>
      <c r="C977" s="57">
        <v>892.4</v>
      </c>
      <c r="D977" s="57"/>
      <c r="E977" s="57"/>
      <c r="F977" s="57">
        <f t="shared" si="121"/>
        <v>892.4</v>
      </c>
      <c r="G977" s="106"/>
      <c r="H977" s="161">
        <f t="shared" si="122"/>
        <v>0</v>
      </c>
      <c r="I977" s="54">
        <f t="shared" si="123"/>
        <v>0</v>
      </c>
      <c r="J977" s="54"/>
      <c r="K977" s="161">
        <f t="shared" si="118"/>
        <v>0</v>
      </c>
      <c r="L977" s="95">
        <f t="shared" si="119"/>
        <v>0</v>
      </c>
    </row>
    <row r="978" spans="1:12" x14ac:dyDescent="0.2">
      <c r="A978" s="78">
        <f t="shared" si="120"/>
        <v>14</v>
      </c>
      <c r="B978" s="57" t="s">
        <v>1292</v>
      </c>
      <c r="C978" s="57">
        <v>481.8</v>
      </c>
      <c r="D978" s="57"/>
      <c r="E978" s="57">
        <v>50.8</v>
      </c>
      <c r="F978" s="57">
        <f t="shared" si="121"/>
        <v>532.6</v>
      </c>
      <c r="G978" s="106"/>
      <c r="H978" s="161">
        <f t="shared" si="122"/>
        <v>0</v>
      </c>
      <c r="I978" s="54">
        <f t="shared" si="123"/>
        <v>0</v>
      </c>
      <c r="J978" s="54"/>
      <c r="K978" s="161">
        <f t="shared" si="118"/>
        <v>0</v>
      </c>
      <c r="L978" s="95">
        <f t="shared" si="119"/>
        <v>0</v>
      </c>
    </row>
    <row r="979" spans="1:12" x14ac:dyDescent="0.2">
      <c r="A979" s="78">
        <f t="shared" si="120"/>
        <v>15</v>
      </c>
      <c r="B979" s="57" t="s">
        <v>1293</v>
      </c>
      <c r="C979" s="57">
        <v>340.1</v>
      </c>
      <c r="D979" s="57"/>
      <c r="E979" s="57"/>
      <c r="F979" s="57">
        <f t="shared" si="121"/>
        <v>340.1</v>
      </c>
      <c r="G979" s="106"/>
      <c r="H979" s="161">
        <f t="shared" si="122"/>
        <v>0</v>
      </c>
      <c r="I979" s="54">
        <f t="shared" si="123"/>
        <v>0</v>
      </c>
      <c r="J979" s="54"/>
      <c r="K979" s="161">
        <f t="shared" si="118"/>
        <v>0</v>
      </c>
      <c r="L979" s="95">
        <f t="shared" si="119"/>
        <v>0</v>
      </c>
    </row>
    <row r="980" spans="1:12" x14ac:dyDescent="0.2">
      <c r="A980" s="78">
        <f t="shared" si="120"/>
        <v>16</v>
      </c>
      <c r="B980" s="57" t="s">
        <v>1294</v>
      </c>
      <c r="C980" s="57">
        <v>449.9</v>
      </c>
      <c r="D980" s="57"/>
      <c r="E980" s="57">
        <v>99.3</v>
      </c>
      <c r="F980" s="57">
        <f t="shared" si="121"/>
        <v>549.19999999999993</v>
      </c>
      <c r="G980" s="106"/>
      <c r="H980" s="161">
        <f t="shared" si="122"/>
        <v>0</v>
      </c>
      <c r="I980" s="54">
        <f t="shared" si="123"/>
        <v>0</v>
      </c>
      <c r="J980" s="54"/>
      <c r="K980" s="161">
        <f t="shared" si="118"/>
        <v>0</v>
      </c>
      <c r="L980" s="95">
        <f t="shared" si="119"/>
        <v>0</v>
      </c>
    </row>
    <row r="981" spans="1:12" x14ac:dyDescent="0.2">
      <c r="A981" s="78">
        <f t="shared" si="120"/>
        <v>17</v>
      </c>
      <c r="B981" s="57" t="s">
        <v>1295</v>
      </c>
      <c r="C981" s="57">
        <v>855.5</v>
      </c>
      <c r="D981" s="57"/>
      <c r="E981" s="57">
        <v>188</v>
      </c>
      <c r="F981" s="57">
        <f t="shared" si="121"/>
        <v>1043.5</v>
      </c>
      <c r="G981" s="106"/>
      <c r="H981" s="161">
        <f t="shared" si="122"/>
        <v>0</v>
      </c>
      <c r="I981" s="54">
        <f t="shared" si="123"/>
        <v>0</v>
      </c>
      <c r="J981" s="54"/>
      <c r="K981" s="161">
        <f t="shared" si="118"/>
        <v>0</v>
      </c>
      <c r="L981" s="95">
        <f t="shared" si="119"/>
        <v>0</v>
      </c>
    </row>
    <row r="982" spans="1:12" x14ac:dyDescent="0.2">
      <c r="A982" s="78">
        <f t="shared" si="120"/>
        <v>18</v>
      </c>
      <c r="B982" s="57" t="s">
        <v>1296</v>
      </c>
      <c r="C982" s="57">
        <v>851.2</v>
      </c>
      <c r="D982" s="57"/>
      <c r="E982" s="57">
        <v>76.2</v>
      </c>
      <c r="F982" s="57">
        <f t="shared" si="121"/>
        <v>927.40000000000009</v>
      </c>
      <c r="G982" s="106"/>
      <c r="H982" s="161">
        <f t="shared" si="122"/>
        <v>0</v>
      </c>
      <c r="I982" s="54">
        <f t="shared" si="123"/>
        <v>0</v>
      </c>
      <c r="J982" s="54"/>
      <c r="K982" s="161">
        <f t="shared" si="118"/>
        <v>0</v>
      </c>
      <c r="L982" s="95">
        <f t="shared" si="119"/>
        <v>0</v>
      </c>
    </row>
    <row r="983" spans="1:12" x14ac:dyDescent="0.2">
      <c r="A983" s="78">
        <f t="shared" si="120"/>
        <v>19</v>
      </c>
      <c r="B983" s="57" t="s">
        <v>1297</v>
      </c>
      <c r="C983" s="57">
        <v>544.4</v>
      </c>
      <c r="D983" s="57">
        <v>105.8</v>
      </c>
      <c r="E983" s="57">
        <v>74</v>
      </c>
      <c r="F983" s="57">
        <f t="shared" si="121"/>
        <v>724.19999999999993</v>
      </c>
      <c r="G983" s="106"/>
      <c r="H983" s="161">
        <f t="shared" si="122"/>
        <v>0</v>
      </c>
      <c r="I983" s="54">
        <f t="shared" si="123"/>
        <v>0</v>
      </c>
      <c r="J983" s="54"/>
      <c r="K983" s="161">
        <f t="shared" si="118"/>
        <v>0</v>
      </c>
      <c r="L983" s="95">
        <f t="shared" si="119"/>
        <v>0</v>
      </c>
    </row>
    <row r="984" spans="1:12" x14ac:dyDescent="0.2">
      <c r="A984" s="78">
        <f t="shared" si="120"/>
        <v>20</v>
      </c>
      <c r="B984" s="57" t="s">
        <v>1298</v>
      </c>
      <c r="C984" s="57">
        <v>252.4</v>
      </c>
      <c r="D984" s="57">
        <v>53</v>
      </c>
      <c r="E984" s="57">
        <v>35.4</v>
      </c>
      <c r="F984" s="57">
        <f t="shared" si="121"/>
        <v>340.79999999999995</v>
      </c>
      <c r="G984" s="106"/>
      <c r="H984" s="161">
        <f t="shared" si="122"/>
        <v>0</v>
      </c>
      <c r="I984" s="54">
        <f t="shared" si="123"/>
        <v>0</v>
      </c>
      <c r="J984" s="54"/>
      <c r="K984" s="161">
        <f t="shared" si="118"/>
        <v>0</v>
      </c>
      <c r="L984" s="95">
        <f t="shared" si="119"/>
        <v>0</v>
      </c>
    </row>
    <row r="985" spans="1:12" x14ac:dyDescent="0.2">
      <c r="A985" s="78">
        <f t="shared" si="120"/>
        <v>21</v>
      </c>
      <c r="B985" s="57" t="s">
        <v>1299</v>
      </c>
      <c r="C985" s="57">
        <v>446.3</v>
      </c>
      <c r="D985" s="57">
        <v>12.4</v>
      </c>
      <c r="E985" s="57">
        <v>75.400000000000006</v>
      </c>
      <c r="F985" s="57">
        <f t="shared" si="121"/>
        <v>534.1</v>
      </c>
      <c r="G985" s="106"/>
      <c r="H985" s="161">
        <f t="shared" si="122"/>
        <v>0</v>
      </c>
      <c r="I985" s="54">
        <f t="shared" si="123"/>
        <v>0</v>
      </c>
      <c r="J985" s="54"/>
      <c r="K985" s="161">
        <f t="shared" si="118"/>
        <v>0</v>
      </c>
      <c r="L985" s="95">
        <f t="shared" si="119"/>
        <v>0</v>
      </c>
    </row>
    <row r="986" spans="1:12" x14ac:dyDescent="0.2">
      <c r="A986" s="78">
        <f t="shared" si="120"/>
        <v>22</v>
      </c>
      <c r="B986" s="57" t="s">
        <v>1300</v>
      </c>
      <c r="C986" s="57">
        <v>237.5</v>
      </c>
      <c r="D986" s="57"/>
      <c r="E986" s="57"/>
      <c r="F986" s="57">
        <f t="shared" si="121"/>
        <v>237.5</v>
      </c>
      <c r="G986" s="106"/>
      <c r="H986" s="161">
        <f t="shared" si="122"/>
        <v>0</v>
      </c>
      <c r="I986" s="54">
        <f t="shared" si="123"/>
        <v>0</v>
      </c>
      <c r="J986" s="54"/>
      <c r="K986" s="161">
        <f t="shared" si="118"/>
        <v>0</v>
      </c>
      <c r="L986" s="95">
        <f t="shared" si="119"/>
        <v>0</v>
      </c>
    </row>
    <row r="987" spans="1:12" x14ac:dyDescent="0.2">
      <c r="A987" s="78">
        <f t="shared" si="120"/>
        <v>23</v>
      </c>
      <c r="B987" s="57" t="s">
        <v>1301</v>
      </c>
      <c r="C987" s="57">
        <v>159.5</v>
      </c>
      <c r="D987" s="57"/>
      <c r="E987" s="57">
        <v>91.9</v>
      </c>
      <c r="F987" s="57">
        <f t="shared" si="121"/>
        <v>251.4</v>
      </c>
      <c r="G987" s="106"/>
      <c r="H987" s="161">
        <f t="shared" si="122"/>
        <v>0</v>
      </c>
      <c r="I987" s="54">
        <f t="shared" si="123"/>
        <v>0</v>
      </c>
      <c r="J987" s="54"/>
      <c r="K987" s="161">
        <f t="shared" si="118"/>
        <v>0</v>
      </c>
      <c r="L987" s="95">
        <f t="shared" si="119"/>
        <v>0</v>
      </c>
    </row>
    <row r="988" spans="1:12" x14ac:dyDescent="0.2">
      <c r="A988" s="78">
        <f t="shared" si="120"/>
        <v>24</v>
      </c>
      <c r="B988" s="57" t="s">
        <v>1302</v>
      </c>
      <c r="C988" s="57">
        <v>6036.5</v>
      </c>
      <c r="D988" s="57"/>
      <c r="E988" s="57">
        <v>57.9</v>
      </c>
      <c r="F988" s="57">
        <f t="shared" si="121"/>
        <v>6094.4</v>
      </c>
      <c r="G988" s="106"/>
      <c r="H988" s="161">
        <f t="shared" si="122"/>
        <v>0</v>
      </c>
      <c r="I988" s="54">
        <f t="shared" si="123"/>
        <v>0</v>
      </c>
      <c r="J988" s="54"/>
      <c r="K988" s="161">
        <f t="shared" si="118"/>
        <v>0</v>
      </c>
      <c r="L988" s="95">
        <f t="shared" si="119"/>
        <v>0</v>
      </c>
    </row>
    <row r="989" spans="1:12" x14ac:dyDescent="0.2">
      <c r="A989" s="78">
        <f t="shared" si="120"/>
        <v>25</v>
      </c>
      <c r="B989" s="57" t="s">
        <v>1303</v>
      </c>
      <c r="C989" s="57">
        <v>5942.78</v>
      </c>
      <c r="D989" s="57">
        <v>26.3</v>
      </c>
      <c r="E989" s="57">
        <v>169.5</v>
      </c>
      <c r="F989" s="57">
        <f t="shared" si="121"/>
        <v>6138.58</v>
      </c>
      <c r="G989" s="106"/>
      <c r="H989" s="161">
        <f t="shared" si="122"/>
        <v>0</v>
      </c>
      <c r="I989" s="54">
        <f t="shared" si="123"/>
        <v>0</v>
      </c>
      <c r="J989" s="54"/>
      <c r="K989" s="161">
        <f t="shared" si="118"/>
        <v>0</v>
      </c>
      <c r="L989" s="95">
        <f t="shared" si="119"/>
        <v>0</v>
      </c>
    </row>
    <row r="990" spans="1:12" x14ac:dyDescent="0.2">
      <c r="A990" s="78">
        <f t="shared" si="120"/>
        <v>26</v>
      </c>
      <c r="B990" s="57" t="s">
        <v>1304</v>
      </c>
      <c r="C990" s="57">
        <v>362.7</v>
      </c>
      <c r="D990" s="57"/>
      <c r="E990" s="57">
        <v>64.8</v>
      </c>
      <c r="F990" s="57">
        <f t="shared" si="121"/>
        <v>427.5</v>
      </c>
      <c r="G990" s="106"/>
      <c r="H990" s="161">
        <f t="shared" si="122"/>
        <v>0</v>
      </c>
      <c r="I990" s="54">
        <f t="shared" si="123"/>
        <v>0</v>
      </c>
      <c r="J990" s="54"/>
      <c r="K990" s="161">
        <f t="shared" si="118"/>
        <v>0</v>
      </c>
      <c r="L990" s="95">
        <f t="shared" si="119"/>
        <v>0</v>
      </c>
    </row>
    <row r="991" spans="1:12" x14ac:dyDescent="0.2">
      <c r="A991" s="78">
        <f t="shared" si="120"/>
        <v>27</v>
      </c>
      <c r="B991" s="57" t="s">
        <v>1305</v>
      </c>
      <c r="C991" s="57">
        <v>5493.7</v>
      </c>
      <c r="D991" s="57"/>
      <c r="E991" s="57"/>
      <c r="F991" s="57">
        <f t="shared" si="121"/>
        <v>5493.7</v>
      </c>
      <c r="G991" s="106"/>
      <c r="H991" s="161">
        <f t="shared" si="122"/>
        <v>0</v>
      </c>
      <c r="I991" s="54">
        <f t="shared" si="123"/>
        <v>0</v>
      </c>
      <c r="J991" s="54"/>
      <c r="K991" s="161">
        <f t="shared" si="118"/>
        <v>0</v>
      </c>
      <c r="L991" s="95">
        <f t="shared" si="119"/>
        <v>0</v>
      </c>
    </row>
    <row r="992" spans="1:12" x14ac:dyDescent="0.2">
      <c r="A992" s="78">
        <f t="shared" si="120"/>
        <v>28</v>
      </c>
      <c r="B992" s="57" t="s">
        <v>1306</v>
      </c>
      <c r="C992" s="57">
        <v>5413.1</v>
      </c>
      <c r="D992" s="57"/>
      <c r="E992" s="57">
        <v>26</v>
      </c>
      <c r="F992" s="57">
        <f t="shared" si="121"/>
        <v>5439.1</v>
      </c>
      <c r="G992" s="106"/>
      <c r="H992" s="161">
        <f t="shared" si="122"/>
        <v>0</v>
      </c>
      <c r="I992" s="54">
        <f t="shared" si="123"/>
        <v>0</v>
      </c>
      <c r="J992" s="54"/>
      <c r="K992" s="161">
        <f t="shared" si="118"/>
        <v>0</v>
      </c>
      <c r="L992" s="95">
        <f t="shared" si="119"/>
        <v>0</v>
      </c>
    </row>
    <row r="993" spans="1:12" x14ac:dyDescent="0.2">
      <c r="A993" s="78">
        <f t="shared" si="120"/>
        <v>29</v>
      </c>
      <c r="B993" s="57" t="s">
        <v>1307</v>
      </c>
      <c r="C993" s="57">
        <v>420.4</v>
      </c>
      <c r="D993" s="57"/>
      <c r="E993" s="57">
        <v>81.3</v>
      </c>
      <c r="F993" s="57">
        <f t="shared" si="121"/>
        <v>501.7</v>
      </c>
      <c r="G993" s="106"/>
      <c r="H993" s="161">
        <f t="shared" si="122"/>
        <v>0</v>
      </c>
      <c r="I993" s="54">
        <f t="shared" si="123"/>
        <v>0</v>
      </c>
      <c r="J993" s="54"/>
      <c r="K993" s="161">
        <f t="shared" si="118"/>
        <v>0</v>
      </c>
      <c r="L993" s="95">
        <f t="shared" si="119"/>
        <v>0</v>
      </c>
    </row>
    <row r="994" spans="1:12" x14ac:dyDescent="0.2">
      <c r="A994" s="78">
        <f t="shared" si="120"/>
        <v>30</v>
      </c>
      <c r="B994" s="57" t="s">
        <v>1308</v>
      </c>
      <c r="C994" s="57">
        <v>176.4</v>
      </c>
      <c r="D994" s="57"/>
      <c r="E994" s="57">
        <v>88.5</v>
      </c>
      <c r="F994" s="57">
        <f t="shared" si="121"/>
        <v>264.89999999999998</v>
      </c>
      <c r="G994" s="106"/>
      <c r="H994" s="161">
        <f t="shared" si="122"/>
        <v>0</v>
      </c>
      <c r="I994" s="54">
        <f t="shared" si="123"/>
        <v>0</v>
      </c>
      <c r="J994" s="54"/>
      <c r="K994" s="161">
        <f t="shared" si="118"/>
        <v>0</v>
      </c>
      <c r="L994" s="95">
        <f t="shared" si="119"/>
        <v>0</v>
      </c>
    </row>
    <row r="995" spans="1:12" x14ac:dyDescent="0.2">
      <c r="A995" s="78">
        <f t="shared" si="120"/>
        <v>31</v>
      </c>
      <c r="B995" s="57" t="s">
        <v>1309</v>
      </c>
      <c r="C995" s="57">
        <v>476.7</v>
      </c>
      <c r="D995" s="57"/>
      <c r="E995" s="57">
        <v>38</v>
      </c>
      <c r="F995" s="57">
        <f t="shared" si="121"/>
        <v>514.70000000000005</v>
      </c>
      <c r="G995" s="106"/>
      <c r="H995" s="161">
        <f t="shared" si="122"/>
        <v>0</v>
      </c>
      <c r="I995" s="54">
        <f t="shared" si="123"/>
        <v>0</v>
      </c>
      <c r="J995" s="54"/>
      <c r="K995" s="161">
        <f t="shared" si="118"/>
        <v>0</v>
      </c>
      <c r="L995" s="95">
        <f t="shared" si="119"/>
        <v>0</v>
      </c>
    </row>
    <row r="996" spans="1:12" x14ac:dyDescent="0.2">
      <c r="A996" s="78">
        <f t="shared" si="120"/>
        <v>32</v>
      </c>
      <c r="B996" s="57" t="s">
        <v>1314</v>
      </c>
      <c r="C996" s="57">
        <v>474.8</v>
      </c>
      <c r="D996" s="57"/>
      <c r="E996" s="57"/>
      <c r="F996" s="57">
        <f t="shared" si="121"/>
        <v>474.8</v>
      </c>
      <c r="G996" s="106"/>
      <c r="H996" s="161">
        <f t="shared" si="122"/>
        <v>0</v>
      </c>
      <c r="I996" s="54">
        <f t="shared" si="123"/>
        <v>0</v>
      </c>
      <c r="J996" s="54"/>
      <c r="K996" s="161">
        <f t="shared" si="118"/>
        <v>0</v>
      </c>
      <c r="L996" s="95">
        <f t="shared" si="119"/>
        <v>0</v>
      </c>
    </row>
    <row r="997" spans="1:12" x14ac:dyDescent="0.2">
      <c r="A997" s="78">
        <f t="shared" si="120"/>
        <v>33</v>
      </c>
      <c r="B997" s="57" t="s">
        <v>1315</v>
      </c>
      <c r="C997" s="57">
        <v>667.03</v>
      </c>
      <c r="D997" s="57"/>
      <c r="E997" s="57"/>
      <c r="F997" s="57">
        <f t="shared" si="121"/>
        <v>667.03</v>
      </c>
      <c r="G997" s="106"/>
      <c r="H997" s="161">
        <f t="shared" si="122"/>
        <v>0</v>
      </c>
      <c r="I997" s="54">
        <f t="shared" si="123"/>
        <v>0</v>
      </c>
      <c r="J997" s="54"/>
      <c r="K997" s="161">
        <f t="shared" si="118"/>
        <v>0</v>
      </c>
      <c r="L997" s="95">
        <f t="shared" si="119"/>
        <v>0</v>
      </c>
    </row>
    <row r="998" spans="1:12" x14ac:dyDescent="0.2">
      <c r="A998" s="78">
        <f t="shared" si="120"/>
        <v>34</v>
      </c>
      <c r="B998" s="57" t="s">
        <v>1316</v>
      </c>
      <c r="C998" s="57">
        <v>1023.7</v>
      </c>
      <c r="D998" s="57"/>
      <c r="E998" s="57"/>
      <c r="F998" s="57">
        <f t="shared" si="121"/>
        <v>1023.7</v>
      </c>
      <c r="G998" s="106"/>
      <c r="H998" s="161">
        <f t="shared" si="122"/>
        <v>0</v>
      </c>
      <c r="I998" s="54">
        <f t="shared" si="123"/>
        <v>0</v>
      </c>
      <c r="J998" s="54"/>
      <c r="K998" s="161">
        <f t="shared" si="118"/>
        <v>0</v>
      </c>
      <c r="L998" s="95">
        <f t="shared" si="119"/>
        <v>0</v>
      </c>
    </row>
    <row r="999" spans="1:12" x14ac:dyDescent="0.2">
      <c r="A999" s="78">
        <f t="shared" si="120"/>
        <v>35</v>
      </c>
      <c r="B999" s="57" t="s">
        <v>1320</v>
      </c>
      <c r="C999" s="57">
        <v>214.1</v>
      </c>
      <c r="D999" s="57"/>
      <c r="E999" s="57"/>
      <c r="F999" s="57">
        <f t="shared" si="121"/>
        <v>214.1</v>
      </c>
      <c r="G999" s="106"/>
      <c r="H999" s="161">
        <f t="shared" si="122"/>
        <v>0</v>
      </c>
      <c r="I999" s="54">
        <f t="shared" si="123"/>
        <v>0</v>
      </c>
      <c r="J999" s="54"/>
      <c r="K999" s="161">
        <f t="shared" si="118"/>
        <v>0</v>
      </c>
      <c r="L999" s="95">
        <f t="shared" si="119"/>
        <v>0</v>
      </c>
    </row>
    <row r="1000" spans="1:12" x14ac:dyDescent="0.2">
      <c r="A1000" s="78">
        <f t="shared" si="120"/>
        <v>36</v>
      </c>
      <c r="B1000" s="57" t="s">
        <v>1321</v>
      </c>
      <c r="C1000" s="57">
        <v>396.1</v>
      </c>
      <c r="D1000" s="57"/>
      <c r="E1000" s="57">
        <v>77.8</v>
      </c>
      <c r="F1000" s="57">
        <f t="shared" si="121"/>
        <v>473.90000000000003</v>
      </c>
      <c r="G1000" s="106"/>
      <c r="H1000" s="161">
        <f t="shared" si="122"/>
        <v>0</v>
      </c>
      <c r="I1000" s="54">
        <f t="shared" si="123"/>
        <v>0</v>
      </c>
      <c r="J1000" s="54"/>
      <c r="K1000" s="161">
        <f t="shared" si="118"/>
        <v>0</v>
      </c>
      <c r="L1000" s="95">
        <f t="shared" si="119"/>
        <v>0</v>
      </c>
    </row>
    <row r="1001" spans="1:12" x14ac:dyDescent="0.2">
      <c r="A1001" s="78">
        <f t="shared" si="120"/>
        <v>37</v>
      </c>
      <c r="B1001" s="57" t="s">
        <v>1322</v>
      </c>
      <c r="C1001" s="57">
        <v>479.6</v>
      </c>
      <c r="D1001" s="57"/>
      <c r="E1001" s="57"/>
      <c r="F1001" s="57">
        <f t="shared" si="121"/>
        <v>479.6</v>
      </c>
      <c r="G1001" s="106"/>
      <c r="H1001" s="161">
        <f t="shared" si="122"/>
        <v>0</v>
      </c>
      <c r="I1001" s="54">
        <f t="shared" si="123"/>
        <v>0</v>
      </c>
      <c r="J1001" s="54"/>
      <c r="K1001" s="161">
        <f t="shared" si="118"/>
        <v>0</v>
      </c>
      <c r="L1001" s="95">
        <f t="shared" si="119"/>
        <v>0</v>
      </c>
    </row>
    <row r="1002" spans="1:12" x14ac:dyDescent="0.2">
      <c r="A1002" s="78">
        <f t="shared" si="120"/>
        <v>38</v>
      </c>
      <c r="B1002" s="57" t="s">
        <v>1323</v>
      </c>
      <c r="C1002" s="57">
        <v>415.6</v>
      </c>
      <c r="D1002" s="57"/>
      <c r="E1002" s="57"/>
      <c r="F1002" s="57">
        <f t="shared" si="121"/>
        <v>415.6</v>
      </c>
      <c r="G1002" s="106"/>
      <c r="H1002" s="161">
        <f t="shared" si="122"/>
        <v>0</v>
      </c>
      <c r="I1002" s="54">
        <f t="shared" si="123"/>
        <v>0</v>
      </c>
      <c r="J1002" s="54"/>
      <c r="K1002" s="161">
        <f t="shared" si="118"/>
        <v>0</v>
      </c>
      <c r="L1002" s="95">
        <f t="shared" si="119"/>
        <v>0</v>
      </c>
    </row>
    <row r="1003" spans="1:12" x14ac:dyDescent="0.2">
      <c r="A1003" s="78">
        <f t="shared" si="120"/>
        <v>39</v>
      </c>
      <c r="B1003" s="57" t="s">
        <v>1324</v>
      </c>
      <c r="C1003" s="57">
        <v>338.9</v>
      </c>
      <c r="D1003" s="57"/>
      <c r="E1003" s="57">
        <v>73.099999999999994</v>
      </c>
      <c r="F1003" s="57">
        <f t="shared" si="121"/>
        <v>412</v>
      </c>
      <c r="G1003" s="106"/>
      <c r="H1003" s="161">
        <f t="shared" si="122"/>
        <v>0</v>
      </c>
      <c r="I1003" s="54">
        <f t="shared" si="123"/>
        <v>0</v>
      </c>
      <c r="J1003" s="54"/>
      <c r="K1003" s="161">
        <f t="shared" si="118"/>
        <v>0</v>
      </c>
      <c r="L1003" s="95">
        <f t="shared" si="119"/>
        <v>0</v>
      </c>
    </row>
    <row r="1004" spans="1:12" x14ac:dyDescent="0.2">
      <c r="A1004" s="78">
        <f t="shared" si="120"/>
        <v>40</v>
      </c>
      <c r="B1004" s="57" t="s">
        <v>1325</v>
      </c>
      <c r="C1004" s="57">
        <v>154.69999999999999</v>
      </c>
      <c r="D1004" s="57"/>
      <c r="E1004" s="57"/>
      <c r="F1004" s="57">
        <f t="shared" si="121"/>
        <v>154.69999999999999</v>
      </c>
      <c r="G1004" s="106"/>
      <c r="H1004" s="161">
        <f t="shared" si="122"/>
        <v>0</v>
      </c>
      <c r="I1004" s="54">
        <f t="shared" si="123"/>
        <v>0</v>
      </c>
      <c r="J1004" s="54"/>
      <c r="K1004" s="161">
        <f t="shared" si="118"/>
        <v>0</v>
      </c>
      <c r="L1004" s="95">
        <f t="shared" si="119"/>
        <v>0</v>
      </c>
    </row>
    <row r="1005" spans="1:12" x14ac:dyDescent="0.2">
      <c r="A1005" s="78">
        <f t="shared" si="120"/>
        <v>41</v>
      </c>
      <c r="B1005" s="57" t="s">
        <v>1326</v>
      </c>
      <c r="C1005" s="57">
        <v>127</v>
      </c>
      <c r="D1005" s="57">
        <v>51.8</v>
      </c>
      <c r="E1005" s="57"/>
      <c r="F1005" s="57">
        <f t="shared" si="121"/>
        <v>178.8</v>
      </c>
      <c r="G1005" s="106"/>
      <c r="H1005" s="161">
        <f t="shared" si="122"/>
        <v>0</v>
      </c>
      <c r="I1005" s="54">
        <f t="shared" si="123"/>
        <v>0</v>
      </c>
      <c r="J1005" s="54"/>
      <c r="K1005" s="161">
        <f t="shared" si="118"/>
        <v>0</v>
      </c>
      <c r="L1005" s="95">
        <f t="shared" si="119"/>
        <v>0</v>
      </c>
    </row>
    <row r="1006" spans="1:12" x14ac:dyDescent="0.2">
      <c r="A1006" s="78">
        <f t="shared" si="120"/>
        <v>42</v>
      </c>
      <c r="B1006" s="57" t="s">
        <v>1327</v>
      </c>
      <c r="C1006" s="57">
        <v>228.6</v>
      </c>
      <c r="D1006" s="57"/>
      <c r="E1006" s="57"/>
      <c r="F1006" s="57">
        <f t="shared" si="121"/>
        <v>228.6</v>
      </c>
      <c r="G1006" s="106"/>
      <c r="H1006" s="161">
        <f t="shared" si="122"/>
        <v>0</v>
      </c>
      <c r="I1006" s="54">
        <f t="shared" si="123"/>
        <v>0</v>
      </c>
      <c r="J1006" s="54"/>
      <c r="K1006" s="161">
        <f t="shared" si="118"/>
        <v>0</v>
      </c>
      <c r="L1006" s="95">
        <f t="shared" si="119"/>
        <v>0</v>
      </c>
    </row>
    <row r="1007" spans="1:12" x14ac:dyDescent="0.2">
      <c r="A1007" s="78">
        <f t="shared" si="120"/>
        <v>43</v>
      </c>
      <c r="B1007" s="57" t="s">
        <v>1328</v>
      </c>
      <c r="C1007" s="57">
        <v>211.7</v>
      </c>
      <c r="D1007" s="57"/>
      <c r="E1007" s="57"/>
      <c r="F1007" s="57">
        <f t="shared" si="121"/>
        <v>211.7</v>
      </c>
      <c r="G1007" s="106"/>
      <c r="H1007" s="161">
        <f t="shared" si="122"/>
        <v>0</v>
      </c>
      <c r="I1007" s="54">
        <f t="shared" si="123"/>
        <v>0</v>
      </c>
      <c r="J1007" s="54"/>
      <c r="K1007" s="161">
        <f t="shared" si="118"/>
        <v>0</v>
      </c>
      <c r="L1007" s="95">
        <f t="shared" si="119"/>
        <v>0</v>
      </c>
    </row>
    <row r="1008" spans="1:12" x14ac:dyDescent="0.2">
      <c r="A1008" s="78">
        <f t="shared" si="120"/>
        <v>44</v>
      </c>
      <c r="B1008" s="57" t="s">
        <v>1329</v>
      </c>
      <c r="C1008" s="57">
        <v>209.66</v>
      </c>
      <c r="D1008" s="57"/>
      <c r="E1008" s="29"/>
      <c r="F1008" s="57">
        <f t="shared" si="121"/>
        <v>209.66</v>
      </c>
      <c r="G1008" s="106"/>
      <c r="H1008" s="161">
        <f t="shared" si="122"/>
        <v>0</v>
      </c>
      <c r="I1008" s="54">
        <f t="shared" si="123"/>
        <v>0</v>
      </c>
      <c r="J1008" s="54"/>
      <c r="K1008" s="161">
        <f t="shared" si="118"/>
        <v>0</v>
      </c>
      <c r="L1008" s="95">
        <f t="shared" si="119"/>
        <v>0</v>
      </c>
    </row>
    <row r="1009" spans="1:12" x14ac:dyDescent="0.2">
      <c r="A1009" s="78">
        <f t="shared" si="120"/>
        <v>45</v>
      </c>
      <c r="B1009" s="57" t="s">
        <v>1330</v>
      </c>
      <c r="C1009" s="57">
        <v>211.9</v>
      </c>
      <c r="D1009" s="57"/>
      <c r="E1009" s="57"/>
      <c r="F1009" s="57">
        <f t="shared" si="121"/>
        <v>211.9</v>
      </c>
      <c r="G1009" s="106"/>
      <c r="H1009" s="161">
        <f t="shared" si="122"/>
        <v>0</v>
      </c>
      <c r="I1009" s="54">
        <f t="shared" si="123"/>
        <v>0</v>
      </c>
      <c r="J1009" s="54"/>
      <c r="K1009" s="161">
        <f t="shared" si="118"/>
        <v>0</v>
      </c>
      <c r="L1009" s="95">
        <f t="shared" si="119"/>
        <v>0</v>
      </c>
    </row>
    <row r="1010" spans="1:12" x14ac:dyDescent="0.2">
      <c r="A1010" s="78">
        <f t="shared" si="120"/>
        <v>46</v>
      </c>
      <c r="B1010" s="57" t="s">
        <v>1331</v>
      </c>
      <c r="C1010" s="57">
        <v>207</v>
      </c>
      <c r="D1010" s="57"/>
      <c r="E1010" s="57"/>
      <c r="F1010" s="57">
        <f t="shared" si="121"/>
        <v>207</v>
      </c>
      <c r="G1010" s="106"/>
      <c r="H1010" s="161">
        <f t="shared" si="122"/>
        <v>0</v>
      </c>
      <c r="I1010" s="54">
        <f t="shared" si="123"/>
        <v>0</v>
      </c>
      <c r="J1010" s="54"/>
      <c r="K1010" s="161">
        <f t="shared" si="118"/>
        <v>0</v>
      </c>
      <c r="L1010" s="95">
        <f t="shared" si="119"/>
        <v>0</v>
      </c>
    </row>
    <row r="1011" spans="1:12" x14ac:dyDescent="0.2">
      <c r="A1011" s="78">
        <f t="shared" si="120"/>
        <v>47</v>
      </c>
      <c r="B1011" s="57" t="s">
        <v>1332</v>
      </c>
      <c r="C1011" s="57">
        <v>513.6</v>
      </c>
      <c r="D1011" s="57"/>
      <c r="E1011" s="57"/>
      <c r="F1011" s="57">
        <f t="shared" si="121"/>
        <v>513.6</v>
      </c>
      <c r="G1011" s="106"/>
      <c r="H1011" s="161">
        <f t="shared" si="122"/>
        <v>0</v>
      </c>
      <c r="I1011" s="54">
        <f t="shared" si="123"/>
        <v>0</v>
      </c>
      <c r="J1011" s="54"/>
      <c r="K1011" s="161">
        <f t="shared" si="118"/>
        <v>0</v>
      </c>
      <c r="L1011" s="95">
        <f t="shared" si="119"/>
        <v>0</v>
      </c>
    </row>
    <row r="1012" spans="1:12" x14ac:dyDescent="0.2">
      <c r="A1012" s="78">
        <f t="shared" si="120"/>
        <v>48</v>
      </c>
      <c r="B1012" s="57" t="s">
        <v>1333</v>
      </c>
      <c r="C1012" s="57">
        <v>322.89999999999998</v>
      </c>
      <c r="D1012" s="57">
        <v>13.4</v>
      </c>
      <c r="E1012" s="57"/>
      <c r="F1012" s="57">
        <f t="shared" si="121"/>
        <v>336.29999999999995</v>
      </c>
      <c r="G1012" s="106"/>
      <c r="H1012" s="161">
        <f t="shared" si="122"/>
        <v>0</v>
      </c>
      <c r="I1012" s="54">
        <f t="shared" si="123"/>
        <v>0</v>
      </c>
      <c r="J1012" s="54"/>
      <c r="K1012" s="161">
        <f t="shared" si="118"/>
        <v>0</v>
      </c>
      <c r="L1012" s="95">
        <f t="shared" si="119"/>
        <v>0</v>
      </c>
    </row>
    <row r="1013" spans="1:12" x14ac:dyDescent="0.2">
      <c r="A1013" s="78">
        <f t="shared" si="120"/>
        <v>49</v>
      </c>
      <c r="B1013" s="57" t="s">
        <v>1334</v>
      </c>
      <c r="C1013" s="57">
        <v>315.5</v>
      </c>
      <c r="D1013" s="57"/>
      <c r="E1013" s="57"/>
      <c r="F1013" s="57">
        <f t="shared" si="121"/>
        <v>315.5</v>
      </c>
      <c r="G1013" s="106"/>
      <c r="H1013" s="161">
        <f t="shared" si="122"/>
        <v>0</v>
      </c>
      <c r="I1013" s="54">
        <f t="shared" si="123"/>
        <v>0</v>
      </c>
      <c r="J1013" s="54"/>
      <c r="K1013" s="161">
        <f t="shared" si="118"/>
        <v>0</v>
      </c>
      <c r="L1013" s="95">
        <f t="shared" si="119"/>
        <v>0</v>
      </c>
    </row>
    <row r="1014" spans="1:12" x14ac:dyDescent="0.2">
      <c r="A1014" s="78">
        <f t="shared" si="120"/>
        <v>50</v>
      </c>
      <c r="B1014" s="57" t="s">
        <v>1335</v>
      </c>
      <c r="C1014" s="57">
        <v>375.8</v>
      </c>
      <c r="D1014" s="57"/>
      <c r="E1014" s="57"/>
      <c r="F1014" s="57">
        <f t="shared" si="121"/>
        <v>375.8</v>
      </c>
      <c r="G1014" s="106"/>
      <c r="H1014" s="161">
        <f t="shared" si="122"/>
        <v>0</v>
      </c>
      <c r="I1014" s="54">
        <f t="shared" si="123"/>
        <v>0</v>
      </c>
      <c r="J1014" s="54"/>
      <c r="K1014" s="161">
        <f t="shared" si="118"/>
        <v>0</v>
      </c>
      <c r="L1014" s="95">
        <f t="shared" si="119"/>
        <v>0</v>
      </c>
    </row>
    <row r="1015" spans="1:12" x14ac:dyDescent="0.2">
      <c r="A1015" s="78">
        <f t="shared" si="120"/>
        <v>51</v>
      </c>
      <c r="B1015" s="57" t="s">
        <v>1341</v>
      </c>
      <c r="C1015" s="57">
        <v>267.3</v>
      </c>
      <c r="D1015" s="57"/>
      <c r="E1015" s="57"/>
      <c r="F1015" s="57">
        <f t="shared" si="121"/>
        <v>267.3</v>
      </c>
      <c r="G1015" s="106"/>
      <c r="H1015" s="161">
        <f t="shared" si="122"/>
        <v>0</v>
      </c>
      <c r="I1015" s="54">
        <f t="shared" si="123"/>
        <v>0</v>
      </c>
      <c r="J1015" s="54"/>
      <c r="K1015" s="161">
        <f t="shared" si="118"/>
        <v>0</v>
      </c>
      <c r="L1015" s="95">
        <f t="shared" si="119"/>
        <v>0</v>
      </c>
    </row>
    <row r="1016" spans="1:12" x14ac:dyDescent="0.2">
      <c r="A1016" s="78">
        <f t="shared" si="120"/>
        <v>52</v>
      </c>
      <c r="B1016" s="57" t="s">
        <v>1342</v>
      </c>
      <c r="C1016" s="57">
        <v>505.3</v>
      </c>
      <c r="D1016" s="57"/>
      <c r="E1016" s="57"/>
      <c r="F1016" s="57">
        <f t="shared" si="121"/>
        <v>505.3</v>
      </c>
      <c r="G1016" s="106"/>
      <c r="H1016" s="161">
        <f t="shared" si="122"/>
        <v>0</v>
      </c>
      <c r="I1016" s="54">
        <f t="shared" si="123"/>
        <v>0</v>
      </c>
      <c r="J1016" s="54"/>
      <c r="K1016" s="161">
        <f t="shared" si="118"/>
        <v>0</v>
      </c>
      <c r="L1016" s="95">
        <f t="shared" si="119"/>
        <v>0</v>
      </c>
    </row>
    <row r="1017" spans="1:12" x14ac:dyDescent="0.2">
      <c r="A1017" s="78">
        <f t="shared" si="120"/>
        <v>53</v>
      </c>
      <c r="B1017" s="57" t="s">
        <v>1343</v>
      </c>
      <c r="C1017" s="57">
        <v>500.8</v>
      </c>
      <c r="D1017" s="57"/>
      <c r="E1017" s="57"/>
      <c r="F1017" s="57">
        <f t="shared" si="121"/>
        <v>500.8</v>
      </c>
      <c r="G1017" s="106"/>
      <c r="H1017" s="161">
        <f t="shared" si="122"/>
        <v>0</v>
      </c>
      <c r="I1017" s="54">
        <f t="shared" si="123"/>
        <v>0</v>
      </c>
      <c r="J1017" s="54"/>
      <c r="K1017" s="161">
        <f t="shared" si="118"/>
        <v>0</v>
      </c>
      <c r="L1017" s="95">
        <f t="shared" si="119"/>
        <v>0</v>
      </c>
    </row>
    <row r="1018" spans="1:12" x14ac:dyDescent="0.2">
      <c r="A1018" s="78">
        <f t="shared" si="120"/>
        <v>54</v>
      </c>
      <c r="B1018" s="57" t="s">
        <v>1344</v>
      </c>
      <c r="C1018" s="57">
        <v>494</v>
      </c>
      <c r="D1018" s="57"/>
      <c r="E1018" s="57"/>
      <c r="F1018" s="57">
        <f t="shared" si="121"/>
        <v>494</v>
      </c>
      <c r="G1018" s="106"/>
      <c r="H1018" s="161">
        <f t="shared" si="122"/>
        <v>0</v>
      </c>
      <c r="I1018" s="54">
        <f t="shared" si="123"/>
        <v>0</v>
      </c>
      <c r="J1018" s="54"/>
      <c r="K1018" s="161">
        <f t="shared" si="118"/>
        <v>0</v>
      </c>
      <c r="L1018" s="95">
        <f t="shared" si="119"/>
        <v>0</v>
      </c>
    </row>
    <row r="1019" spans="1:12" x14ac:dyDescent="0.2">
      <c r="A1019" s="78">
        <f t="shared" si="120"/>
        <v>55</v>
      </c>
      <c r="B1019" s="57" t="s">
        <v>1345</v>
      </c>
      <c r="C1019" s="57">
        <v>504.3</v>
      </c>
      <c r="D1019" s="57"/>
      <c r="E1019" s="57"/>
      <c r="F1019" s="57">
        <f t="shared" si="121"/>
        <v>504.3</v>
      </c>
      <c r="G1019" s="106"/>
      <c r="H1019" s="161">
        <f t="shared" si="122"/>
        <v>0</v>
      </c>
      <c r="I1019" s="54">
        <f t="shared" si="123"/>
        <v>0</v>
      </c>
      <c r="J1019" s="54"/>
      <c r="K1019" s="161">
        <f t="shared" si="118"/>
        <v>0</v>
      </c>
      <c r="L1019" s="95">
        <f t="shared" si="119"/>
        <v>0</v>
      </c>
    </row>
    <row r="1020" spans="1:12" x14ac:dyDescent="0.2">
      <c r="A1020" s="78">
        <f t="shared" si="120"/>
        <v>56</v>
      </c>
      <c r="B1020" s="57" t="s">
        <v>1346</v>
      </c>
      <c r="C1020" s="57">
        <v>272.3</v>
      </c>
      <c r="D1020" s="57"/>
      <c r="E1020" s="57"/>
      <c r="F1020" s="57">
        <f t="shared" si="121"/>
        <v>272.3</v>
      </c>
      <c r="G1020" s="106"/>
      <c r="H1020" s="161">
        <f t="shared" si="122"/>
        <v>0</v>
      </c>
      <c r="I1020" s="54">
        <f t="shared" si="123"/>
        <v>0</v>
      </c>
      <c r="J1020" s="54"/>
      <c r="K1020" s="161">
        <f t="shared" si="118"/>
        <v>0</v>
      </c>
      <c r="L1020" s="95">
        <f t="shared" si="119"/>
        <v>0</v>
      </c>
    </row>
    <row r="1021" spans="1:12" x14ac:dyDescent="0.2">
      <c r="A1021" s="78">
        <f t="shared" si="120"/>
        <v>57</v>
      </c>
      <c r="B1021" s="57" t="s">
        <v>1347</v>
      </c>
      <c r="C1021" s="57">
        <v>388.84</v>
      </c>
      <c r="D1021" s="57"/>
      <c r="E1021" s="57"/>
      <c r="F1021" s="57">
        <f t="shared" si="121"/>
        <v>388.84</v>
      </c>
      <c r="G1021" s="106"/>
      <c r="H1021" s="161">
        <f t="shared" si="122"/>
        <v>0</v>
      </c>
      <c r="I1021" s="54">
        <f t="shared" si="123"/>
        <v>0</v>
      </c>
      <c r="J1021" s="54"/>
      <c r="K1021" s="161">
        <f t="shared" si="118"/>
        <v>0</v>
      </c>
      <c r="L1021" s="95">
        <f t="shared" si="119"/>
        <v>0</v>
      </c>
    </row>
    <row r="1022" spans="1:12" x14ac:dyDescent="0.2">
      <c r="A1022" s="78">
        <f t="shared" si="120"/>
        <v>58</v>
      </c>
      <c r="B1022" s="57" t="s">
        <v>1348</v>
      </c>
      <c r="C1022" s="57">
        <v>441.6</v>
      </c>
      <c r="D1022" s="57"/>
      <c r="E1022" s="57"/>
      <c r="F1022" s="57">
        <f t="shared" si="121"/>
        <v>441.6</v>
      </c>
      <c r="G1022" s="106"/>
      <c r="H1022" s="161">
        <f t="shared" si="122"/>
        <v>0</v>
      </c>
      <c r="I1022" s="54">
        <f t="shared" si="123"/>
        <v>0</v>
      </c>
      <c r="J1022" s="54"/>
      <c r="K1022" s="161">
        <f t="shared" si="118"/>
        <v>0</v>
      </c>
      <c r="L1022" s="95">
        <f t="shared" si="119"/>
        <v>0</v>
      </c>
    </row>
    <row r="1023" spans="1:12" x14ac:dyDescent="0.2">
      <c r="A1023" s="78">
        <f t="shared" si="120"/>
        <v>59</v>
      </c>
      <c r="B1023" s="57" t="s">
        <v>1349</v>
      </c>
      <c r="C1023" s="57">
        <v>440.7</v>
      </c>
      <c r="D1023" s="57"/>
      <c r="E1023" s="57"/>
      <c r="F1023" s="57">
        <f t="shared" si="121"/>
        <v>440.7</v>
      </c>
      <c r="G1023" s="106"/>
      <c r="H1023" s="161">
        <f t="shared" si="122"/>
        <v>0</v>
      </c>
      <c r="I1023" s="54">
        <f t="shared" si="123"/>
        <v>0</v>
      </c>
      <c r="J1023" s="54"/>
      <c r="K1023" s="161">
        <f t="shared" si="118"/>
        <v>0</v>
      </c>
      <c r="L1023" s="95">
        <f t="shared" si="119"/>
        <v>0</v>
      </c>
    </row>
    <row r="1024" spans="1:12" x14ac:dyDescent="0.2">
      <c r="A1024" s="78">
        <f t="shared" si="120"/>
        <v>60</v>
      </c>
      <c r="B1024" s="57" t="s">
        <v>1350</v>
      </c>
      <c r="C1024" s="57">
        <v>399.7</v>
      </c>
      <c r="D1024" s="57"/>
      <c r="E1024" s="57"/>
      <c r="F1024" s="57">
        <f t="shared" si="121"/>
        <v>399.7</v>
      </c>
      <c r="G1024" s="106"/>
      <c r="H1024" s="161">
        <f t="shared" si="122"/>
        <v>0</v>
      </c>
      <c r="I1024" s="54">
        <f t="shared" si="123"/>
        <v>0</v>
      </c>
      <c r="J1024" s="54"/>
      <c r="K1024" s="161">
        <f t="shared" si="118"/>
        <v>0</v>
      </c>
      <c r="L1024" s="95">
        <f t="shared" si="119"/>
        <v>0</v>
      </c>
    </row>
    <row r="1025" spans="1:12" x14ac:dyDescent="0.2">
      <c r="A1025" s="78">
        <f t="shared" si="120"/>
        <v>61</v>
      </c>
      <c r="B1025" s="57" t="s">
        <v>1351</v>
      </c>
      <c r="C1025" s="57">
        <v>275.89999999999998</v>
      </c>
      <c r="D1025" s="57"/>
      <c r="E1025" s="57"/>
      <c r="F1025" s="57">
        <f t="shared" si="121"/>
        <v>275.89999999999998</v>
      </c>
      <c r="G1025" s="106"/>
      <c r="H1025" s="161">
        <f t="shared" si="122"/>
        <v>0</v>
      </c>
      <c r="I1025" s="54">
        <f t="shared" si="123"/>
        <v>0</v>
      </c>
      <c r="J1025" s="54"/>
      <c r="K1025" s="161">
        <f t="shared" si="118"/>
        <v>0</v>
      </c>
      <c r="L1025" s="95">
        <f t="shared" si="119"/>
        <v>0</v>
      </c>
    </row>
    <row r="1026" spans="1:12" x14ac:dyDescent="0.2">
      <c r="A1026" s="78">
        <f t="shared" si="120"/>
        <v>62</v>
      </c>
      <c r="B1026" s="57" t="s">
        <v>1352</v>
      </c>
      <c r="C1026" s="57">
        <v>417.4</v>
      </c>
      <c r="D1026" s="57"/>
      <c r="E1026" s="57"/>
      <c r="F1026" s="57">
        <f t="shared" si="121"/>
        <v>417.4</v>
      </c>
      <c r="G1026" s="106"/>
      <c r="H1026" s="161">
        <f t="shared" si="122"/>
        <v>0</v>
      </c>
      <c r="I1026" s="54">
        <f t="shared" si="123"/>
        <v>0</v>
      </c>
      <c r="J1026" s="54"/>
      <c r="K1026" s="161">
        <f t="shared" si="118"/>
        <v>0</v>
      </c>
      <c r="L1026" s="95">
        <f t="shared" si="119"/>
        <v>0</v>
      </c>
    </row>
    <row r="1027" spans="1:12" x14ac:dyDescent="0.2">
      <c r="A1027" s="78">
        <f t="shared" si="120"/>
        <v>63</v>
      </c>
      <c r="B1027" s="57" t="s">
        <v>1353</v>
      </c>
      <c r="C1027" s="57">
        <v>450.1</v>
      </c>
      <c r="D1027" s="57"/>
      <c r="E1027" s="57"/>
      <c r="F1027" s="57">
        <f t="shared" si="121"/>
        <v>450.1</v>
      </c>
      <c r="G1027" s="106"/>
      <c r="H1027" s="161">
        <f t="shared" si="122"/>
        <v>0</v>
      </c>
      <c r="I1027" s="54">
        <f t="shared" si="123"/>
        <v>0</v>
      </c>
      <c r="J1027" s="54"/>
      <c r="K1027" s="161">
        <f t="shared" si="118"/>
        <v>0</v>
      </c>
      <c r="L1027" s="95">
        <f t="shared" si="119"/>
        <v>0</v>
      </c>
    </row>
    <row r="1028" spans="1:12" x14ac:dyDescent="0.2">
      <c r="A1028" s="78">
        <f t="shared" si="120"/>
        <v>64</v>
      </c>
      <c r="B1028" s="57" t="s">
        <v>1354</v>
      </c>
      <c r="C1028" s="57">
        <v>451</v>
      </c>
      <c r="D1028" s="57"/>
      <c r="E1028" s="57"/>
      <c r="F1028" s="57">
        <f t="shared" si="121"/>
        <v>451</v>
      </c>
      <c r="G1028" s="106"/>
      <c r="H1028" s="161">
        <f t="shared" si="122"/>
        <v>0</v>
      </c>
      <c r="I1028" s="54">
        <f t="shared" si="123"/>
        <v>0</v>
      </c>
      <c r="J1028" s="54"/>
      <c r="K1028" s="161">
        <f t="shared" si="118"/>
        <v>0</v>
      </c>
      <c r="L1028" s="95">
        <f t="shared" si="119"/>
        <v>0</v>
      </c>
    </row>
    <row r="1029" spans="1:12" x14ac:dyDescent="0.2">
      <c r="A1029" s="78">
        <f t="shared" si="120"/>
        <v>65</v>
      </c>
      <c r="B1029" s="57" t="s">
        <v>1355</v>
      </c>
      <c r="C1029" s="57">
        <v>416.4</v>
      </c>
      <c r="D1029" s="57"/>
      <c r="E1029" s="57"/>
      <c r="F1029" s="57">
        <f t="shared" si="121"/>
        <v>416.4</v>
      </c>
      <c r="G1029" s="106"/>
      <c r="H1029" s="161">
        <f t="shared" si="122"/>
        <v>0</v>
      </c>
      <c r="I1029" s="54">
        <f t="shared" si="123"/>
        <v>0</v>
      </c>
      <c r="J1029" s="54"/>
      <c r="K1029" s="161">
        <f t="shared" ref="K1029:K1092" si="124">G1029*408.88</f>
        <v>0</v>
      </c>
      <c r="L1029" s="95">
        <f t="shared" ref="L1029:L1092" si="125">(H1029+I1029+J1029+K1029)/F1029</f>
        <v>0</v>
      </c>
    </row>
    <row r="1030" spans="1:12" x14ac:dyDescent="0.2">
      <c r="A1030" s="78">
        <f t="shared" si="120"/>
        <v>66</v>
      </c>
      <c r="B1030" s="57" t="s">
        <v>1356</v>
      </c>
      <c r="C1030" s="57">
        <v>309.8</v>
      </c>
      <c r="D1030" s="57"/>
      <c r="E1030" s="57"/>
      <c r="F1030" s="57">
        <f t="shared" ref="F1030:F1087" si="126">C1030+D1030+E1030</f>
        <v>309.8</v>
      </c>
      <c r="G1030" s="106"/>
      <c r="H1030" s="161">
        <f t="shared" ref="H1030:H1087" si="127">G1030</f>
        <v>0</v>
      </c>
      <c r="I1030" s="54">
        <f t="shared" ref="I1030:I1087" si="128">H1030*0.3677</f>
        <v>0</v>
      </c>
      <c r="J1030" s="54"/>
      <c r="K1030" s="161">
        <f t="shared" si="124"/>
        <v>0</v>
      </c>
      <c r="L1030" s="95">
        <f t="shared" si="125"/>
        <v>0</v>
      </c>
    </row>
    <row r="1031" spans="1:12" x14ac:dyDescent="0.2">
      <c r="A1031" s="78">
        <f t="shared" ref="A1031:A1094" si="129">A1030+1</f>
        <v>67</v>
      </c>
      <c r="B1031" s="57" t="s">
        <v>1357</v>
      </c>
      <c r="C1031" s="57">
        <v>265.89999999999998</v>
      </c>
      <c r="D1031" s="57"/>
      <c r="E1031" s="57"/>
      <c r="F1031" s="57">
        <f t="shared" si="126"/>
        <v>265.89999999999998</v>
      </c>
      <c r="G1031" s="106"/>
      <c r="H1031" s="161">
        <f t="shared" si="127"/>
        <v>0</v>
      </c>
      <c r="I1031" s="54">
        <f t="shared" si="128"/>
        <v>0</v>
      </c>
      <c r="J1031" s="54"/>
      <c r="K1031" s="161">
        <f t="shared" si="124"/>
        <v>0</v>
      </c>
      <c r="L1031" s="95">
        <f t="shared" si="125"/>
        <v>0</v>
      </c>
    </row>
    <row r="1032" spans="1:12" x14ac:dyDescent="0.2">
      <c r="A1032" s="78">
        <f t="shared" si="129"/>
        <v>68</v>
      </c>
      <c r="B1032" s="57" t="s">
        <v>1358</v>
      </c>
      <c r="C1032" s="57">
        <v>274</v>
      </c>
      <c r="D1032" s="57"/>
      <c r="E1032" s="57"/>
      <c r="F1032" s="57">
        <f t="shared" si="126"/>
        <v>274</v>
      </c>
      <c r="G1032" s="106"/>
      <c r="H1032" s="161">
        <f t="shared" si="127"/>
        <v>0</v>
      </c>
      <c r="I1032" s="54">
        <f t="shared" si="128"/>
        <v>0</v>
      </c>
      <c r="J1032" s="54"/>
      <c r="K1032" s="161">
        <f t="shared" si="124"/>
        <v>0</v>
      </c>
      <c r="L1032" s="95">
        <f t="shared" si="125"/>
        <v>0</v>
      </c>
    </row>
    <row r="1033" spans="1:12" x14ac:dyDescent="0.2">
      <c r="A1033" s="78">
        <f t="shared" si="129"/>
        <v>69</v>
      </c>
      <c r="B1033" s="57" t="s">
        <v>1359</v>
      </c>
      <c r="C1033" s="57">
        <v>245.3</v>
      </c>
      <c r="D1033" s="57"/>
      <c r="E1033" s="57"/>
      <c r="F1033" s="57">
        <f t="shared" si="126"/>
        <v>245.3</v>
      </c>
      <c r="G1033" s="106"/>
      <c r="H1033" s="161">
        <f t="shared" si="127"/>
        <v>0</v>
      </c>
      <c r="I1033" s="54">
        <f t="shared" si="128"/>
        <v>0</v>
      </c>
      <c r="J1033" s="54"/>
      <c r="K1033" s="161">
        <f t="shared" si="124"/>
        <v>0</v>
      </c>
      <c r="L1033" s="95">
        <f t="shared" si="125"/>
        <v>0</v>
      </c>
    </row>
    <row r="1034" spans="1:12" x14ac:dyDescent="0.2">
      <c r="A1034" s="78">
        <f t="shared" si="129"/>
        <v>70</v>
      </c>
      <c r="B1034" s="57" t="s">
        <v>1360</v>
      </c>
      <c r="C1034" s="57">
        <v>347.2</v>
      </c>
      <c r="D1034" s="57"/>
      <c r="E1034" s="57"/>
      <c r="F1034" s="57">
        <f t="shared" si="126"/>
        <v>347.2</v>
      </c>
      <c r="G1034" s="106"/>
      <c r="H1034" s="161">
        <f t="shared" si="127"/>
        <v>0</v>
      </c>
      <c r="I1034" s="54">
        <f t="shared" si="128"/>
        <v>0</v>
      </c>
      <c r="J1034" s="54"/>
      <c r="K1034" s="161">
        <f t="shared" si="124"/>
        <v>0</v>
      </c>
      <c r="L1034" s="95">
        <f t="shared" si="125"/>
        <v>0</v>
      </c>
    </row>
    <row r="1035" spans="1:12" x14ac:dyDescent="0.2">
      <c r="A1035" s="78">
        <f t="shared" si="129"/>
        <v>71</v>
      </c>
      <c r="B1035" s="57" t="s">
        <v>1361</v>
      </c>
      <c r="C1035" s="57">
        <v>332.5</v>
      </c>
      <c r="D1035" s="57"/>
      <c r="E1035" s="57"/>
      <c r="F1035" s="57">
        <f t="shared" si="126"/>
        <v>332.5</v>
      </c>
      <c r="G1035" s="106"/>
      <c r="H1035" s="161">
        <f t="shared" si="127"/>
        <v>0</v>
      </c>
      <c r="I1035" s="54">
        <f t="shared" si="128"/>
        <v>0</v>
      </c>
      <c r="J1035" s="54"/>
      <c r="K1035" s="161">
        <f t="shared" si="124"/>
        <v>0</v>
      </c>
      <c r="L1035" s="95">
        <f t="shared" si="125"/>
        <v>0</v>
      </c>
    </row>
    <row r="1036" spans="1:12" x14ac:dyDescent="0.2">
      <c r="A1036" s="78">
        <f t="shared" si="129"/>
        <v>72</v>
      </c>
      <c r="B1036" s="57" t="s">
        <v>1362</v>
      </c>
      <c r="C1036" s="57">
        <v>317.3</v>
      </c>
      <c r="D1036" s="57"/>
      <c r="E1036" s="57"/>
      <c r="F1036" s="57">
        <f t="shared" si="126"/>
        <v>317.3</v>
      </c>
      <c r="G1036" s="106"/>
      <c r="H1036" s="161">
        <f t="shared" si="127"/>
        <v>0</v>
      </c>
      <c r="I1036" s="54">
        <f t="shared" si="128"/>
        <v>0</v>
      </c>
      <c r="J1036" s="54"/>
      <c r="K1036" s="161">
        <f t="shared" si="124"/>
        <v>0</v>
      </c>
      <c r="L1036" s="95">
        <f t="shared" si="125"/>
        <v>0</v>
      </c>
    </row>
    <row r="1037" spans="1:12" x14ac:dyDescent="0.2">
      <c r="A1037" s="78">
        <f t="shared" si="129"/>
        <v>73</v>
      </c>
      <c r="B1037" s="57" t="s">
        <v>1363</v>
      </c>
      <c r="C1037" s="57">
        <v>286</v>
      </c>
      <c r="D1037" s="57"/>
      <c r="E1037" s="57"/>
      <c r="F1037" s="57">
        <f t="shared" si="126"/>
        <v>286</v>
      </c>
      <c r="G1037" s="106"/>
      <c r="H1037" s="161">
        <f t="shared" si="127"/>
        <v>0</v>
      </c>
      <c r="I1037" s="54">
        <f t="shared" si="128"/>
        <v>0</v>
      </c>
      <c r="J1037" s="54"/>
      <c r="K1037" s="161">
        <f t="shared" si="124"/>
        <v>0</v>
      </c>
      <c r="L1037" s="95">
        <f t="shared" si="125"/>
        <v>0</v>
      </c>
    </row>
    <row r="1038" spans="1:12" x14ac:dyDescent="0.2">
      <c r="A1038" s="78">
        <f t="shared" si="129"/>
        <v>74</v>
      </c>
      <c r="B1038" s="57" t="s">
        <v>1364</v>
      </c>
      <c r="C1038" s="57">
        <v>226.4</v>
      </c>
      <c r="D1038" s="57"/>
      <c r="E1038" s="57"/>
      <c r="F1038" s="57">
        <f t="shared" si="126"/>
        <v>226.4</v>
      </c>
      <c r="G1038" s="106"/>
      <c r="H1038" s="161">
        <f t="shared" si="127"/>
        <v>0</v>
      </c>
      <c r="I1038" s="54">
        <f t="shared" si="128"/>
        <v>0</v>
      </c>
      <c r="J1038" s="54"/>
      <c r="K1038" s="161">
        <f t="shared" si="124"/>
        <v>0</v>
      </c>
      <c r="L1038" s="95">
        <f t="shared" si="125"/>
        <v>0</v>
      </c>
    </row>
    <row r="1039" spans="1:12" x14ac:dyDescent="0.2">
      <c r="A1039" s="78">
        <f t="shared" si="129"/>
        <v>75</v>
      </c>
      <c r="B1039" s="57" t="s">
        <v>1365</v>
      </c>
      <c r="C1039" s="57">
        <v>281.01</v>
      </c>
      <c r="D1039" s="57"/>
      <c r="E1039" s="57"/>
      <c r="F1039" s="57">
        <f t="shared" si="126"/>
        <v>281.01</v>
      </c>
      <c r="G1039" s="106"/>
      <c r="H1039" s="161">
        <f t="shared" si="127"/>
        <v>0</v>
      </c>
      <c r="I1039" s="54">
        <f t="shared" si="128"/>
        <v>0</v>
      </c>
      <c r="J1039" s="54"/>
      <c r="K1039" s="161">
        <f t="shared" si="124"/>
        <v>0</v>
      </c>
      <c r="L1039" s="95">
        <f t="shared" si="125"/>
        <v>0</v>
      </c>
    </row>
    <row r="1040" spans="1:12" x14ac:dyDescent="0.2">
      <c r="A1040" s="78">
        <f t="shared" si="129"/>
        <v>76</v>
      </c>
      <c r="B1040" s="57" t="s">
        <v>1366</v>
      </c>
      <c r="C1040" s="57">
        <v>94.8</v>
      </c>
      <c r="D1040" s="57">
        <v>27.9</v>
      </c>
      <c r="E1040" s="57">
        <v>26</v>
      </c>
      <c r="F1040" s="57">
        <f t="shared" si="126"/>
        <v>148.69999999999999</v>
      </c>
      <c r="G1040" s="106"/>
      <c r="H1040" s="161">
        <f t="shared" si="127"/>
        <v>0</v>
      </c>
      <c r="I1040" s="54">
        <f t="shared" si="128"/>
        <v>0</v>
      </c>
      <c r="J1040" s="54"/>
      <c r="K1040" s="161">
        <f t="shared" si="124"/>
        <v>0</v>
      </c>
      <c r="L1040" s="95">
        <f t="shared" si="125"/>
        <v>0</v>
      </c>
    </row>
    <row r="1041" spans="1:12" x14ac:dyDescent="0.2">
      <c r="A1041" s="78">
        <f t="shared" si="129"/>
        <v>77</v>
      </c>
      <c r="B1041" s="57" t="s">
        <v>1367</v>
      </c>
      <c r="C1041" s="57">
        <v>222.4</v>
      </c>
      <c r="D1041" s="57"/>
      <c r="E1041" s="57"/>
      <c r="F1041" s="57">
        <f t="shared" si="126"/>
        <v>222.4</v>
      </c>
      <c r="G1041" s="106"/>
      <c r="H1041" s="161">
        <f t="shared" si="127"/>
        <v>0</v>
      </c>
      <c r="I1041" s="54">
        <f t="shared" si="128"/>
        <v>0</v>
      </c>
      <c r="J1041" s="54"/>
      <c r="K1041" s="161">
        <f t="shared" si="124"/>
        <v>0</v>
      </c>
      <c r="L1041" s="95">
        <f t="shared" si="125"/>
        <v>0</v>
      </c>
    </row>
    <row r="1042" spans="1:12" x14ac:dyDescent="0.2">
      <c r="A1042" s="78">
        <f t="shared" si="129"/>
        <v>78</v>
      </c>
      <c r="B1042" s="57" t="s">
        <v>1368</v>
      </c>
      <c r="C1042" s="57">
        <v>377.2</v>
      </c>
      <c r="D1042" s="57"/>
      <c r="E1042" s="57">
        <v>171.6</v>
      </c>
      <c r="F1042" s="57">
        <f t="shared" si="126"/>
        <v>548.79999999999995</v>
      </c>
      <c r="G1042" s="106"/>
      <c r="H1042" s="161">
        <f t="shared" si="127"/>
        <v>0</v>
      </c>
      <c r="I1042" s="54">
        <f t="shared" si="128"/>
        <v>0</v>
      </c>
      <c r="J1042" s="54"/>
      <c r="K1042" s="161">
        <f t="shared" si="124"/>
        <v>0</v>
      </c>
      <c r="L1042" s="95">
        <f t="shared" si="125"/>
        <v>0</v>
      </c>
    </row>
    <row r="1043" spans="1:12" x14ac:dyDescent="0.2">
      <c r="A1043" s="78">
        <f t="shared" si="129"/>
        <v>79</v>
      </c>
      <c r="B1043" s="57" t="s">
        <v>1369</v>
      </c>
      <c r="C1043" s="57">
        <v>195.3</v>
      </c>
      <c r="D1043" s="57"/>
      <c r="E1043" s="57"/>
      <c r="F1043" s="57">
        <f t="shared" si="126"/>
        <v>195.3</v>
      </c>
      <c r="G1043" s="106"/>
      <c r="H1043" s="161">
        <f t="shared" si="127"/>
        <v>0</v>
      </c>
      <c r="I1043" s="54">
        <f t="shared" si="128"/>
        <v>0</v>
      </c>
      <c r="J1043" s="54"/>
      <c r="K1043" s="161">
        <f t="shared" si="124"/>
        <v>0</v>
      </c>
      <c r="L1043" s="95">
        <f t="shared" si="125"/>
        <v>0</v>
      </c>
    </row>
    <row r="1044" spans="1:12" x14ac:dyDescent="0.2">
      <c r="A1044" s="78">
        <f t="shared" si="129"/>
        <v>80</v>
      </c>
      <c r="B1044" s="57" t="s">
        <v>1370</v>
      </c>
      <c r="C1044" s="57">
        <v>178.1</v>
      </c>
      <c r="D1044" s="57"/>
      <c r="E1044" s="57">
        <v>22.4</v>
      </c>
      <c r="F1044" s="57">
        <f t="shared" si="126"/>
        <v>200.5</v>
      </c>
      <c r="G1044" s="106"/>
      <c r="H1044" s="161">
        <f t="shared" si="127"/>
        <v>0</v>
      </c>
      <c r="I1044" s="54">
        <f t="shared" si="128"/>
        <v>0</v>
      </c>
      <c r="J1044" s="54"/>
      <c r="K1044" s="161">
        <f t="shared" si="124"/>
        <v>0</v>
      </c>
      <c r="L1044" s="95">
        <f t="shared" si="125"/>
        <v>0</v>
      </c>
    </row>
    <row r="1045" spans="1:12" x14ac:dyDescent="0.2">
      <c r="A1045" s="78">
        <f t="shared" si="129"/>
        <v>81</v>
      </c>
      <c r="B1045" s="57" t="s">
        <v>1371</v>
      </c>
      <c r="C1045" s="57">
        <v>292.10000000000002</v>
      </c>
      <c r="D1045" s="57"/>
      <c r="E1045" s="57">
        <v>168.1</v>
      </c>
      <c r="F1045" s="57">
        <f t="shared" si="126"/>
        <v>460.20000000000005</v>
      </c>
      <c r="G1045" s="106"/>
      <c r="H1045" s="161">
        <f t="shared" si="127"/>
        <v>0</v>
      </c>
      <c r="I1045" s="54">
        <f t="shared" si="128"/>
        <v>0</v>
      </c>
      <c r="J1045" s="54"/>
      <c r="K1045" s="161">
        <f t="shared" si="124"/>
        <v>0</v>
      </c>
      <c r="L1045" s="95">
        <f t="shared" si="125"/>
        <v>0</v>
      </c>
    </row>
    <row r="1046" spans="1:12" x14ac:dyDescent="0.2">
      <c r="A1046" s="78">
        <f t="shared" si="129"/>
        <v>82</v>
      </c>
      <c r="B1046" s="57" t="s">
        <v>1372</v>
      </c>
      <c r="C1046" s="57">
        <v>337</v>
      </c>
      <c r="D1046" s="57"/>
      <c r="E1046" s="57">
        <v>36.6</v>
      </c>
      <c r="F1046" s="57">
        <f t="shared" si="126"/>
        <v>373.6</v>
      </c>
      <c r="G1046" s="106"/>
      <c r="H1046" s="161">
        <f t="shared" si="127"/>
        <v>0</v>
      </c>
      <c r="I1046" s="54">
        <f t="shared" si="128"/>
        <v>0</v>
      </c>
      <c r="J1046" s="54"/>
      <c r="K1046" s="161">
        <f t="shared" si="124"/>
        <v>0</v>
      </c>
      <c r="L1046" s="95">
        <f t="shared" si="125"/>
        <v>0</v>
      </c>
    </row>
    <row r="1047" spans="1:12" x14ac:dyDescent="0.2">
      <c r="A1047" s="78">
        <f t="shared" si="129"/>
        <v>83</v>
      </c>
      <c r="B1047" s="57" t="s">
        <v>1373</v>
      </c>
      <c r="C1047" s="57">
        <v>275</v>
      </c>
      <c r="D1047" s="57"/>
      <c r="E1047" s="57"/>
      <c r="F1047" s="57">
        <f t="shared" si="126"/>
        <v>275</v>
      </c>
      <c r="G1047" s="106"/>
      <c r="H1047" s="161">
        <f t="shared" si="127"/>
        <v>0</v>
      </c>
      <c r="I1047" s="54">
        <f t="shared" si="128"/>
        <v>0</v>
      </c>
      <c r="J1047" s="54"/>
      <c r="K1047" s="161">
        <f t="shared" si="124"/>
        <v>0</v>
      </c>
      <c r="L1047" s="95">
        <f t="shared" si="125"/>
        <v>0</v>
      </c>
    </row>
    <row r="1048" spans="1:12" x14ac:dyDescent="0.2">
      <c r="A1048" s="78">
        <f t="shared" si="129"/>
        <v>84</v>
      </c>
      <c r="B1048" s="57" t="s">
        <v>1374</v>
      </c>
      <c r="C1048" s="57">
        <v>568.20000000000005</v>
      </c>
      <c r="D1048" s="57">
        <v>30.6</v>
      </c>
      <c r="E1048" s="57"/>
      <c r="F1048" s="57">
        <f t="shared" si="126"/>
        <v>598.80000000000007</v>
      </c>
      <c r="G1048" s="106"/>
      <c r="H1048" s="161">
        <f t="shared" si="127"/>
        <v>0</v>
      </c>
      <c r="I1048" s="54">
        <f t="shared" si="128"/>
        <v>0</v>
      </c>
      <c r="J1048" s="54"/>
      <c r="K1048" s="161">
        <f t="shared" si="124"/>
        <v>0</v>
      </c>
      <c r="L1048" s="95">
        <f t="shared" si="125"/>
        <v>0</v>
      </c>
    </row>
    <row r="1049" spans="1:12" x14ac:dyDescent="0.2">
      <c r="A1049" s="78">
        <f t="shared" si="129"/>
        <v>85</v>
      </c>
      <c r="B1049" s="57" t="s">
        <v>1375</v>
      </c>
      <c r="C1049" s="57">
        <v>242.6</v>
      </c>
      <c r="D1049" s="57"/>
      <c r="E1049" s="57">
        <v>164.4</v>
      </c>
      <c r="F1049" s="57">
        <f t="shared" si="126"/>
        <v>407</v>
      </c>
      <c r="G1049" s="106"/>
      <c r="H1049" s="161">
        <f t="shared" si="127"/>
        <v>0</v>
      </c>
      <c r="I1049" s="54">
        <f t="shared" si="128"/>
        <v>0</v>
      </c>
      <c r="J1049" s="54"/>
      <c r="K1049" s="161">
        <f t="shared" si="124"/>
        <v>0</v>
      </c>
      <c r="L1049" s="95">
        <f t="shared" si="125"/>
        <v>0</v>
      </c>
    </row>
    <row r="1050" spans="1:12" x14ac:dyDescent="0.2">
      <c r="A1050" s="78">
        <f t="shared" si="129"/>
        <v>86</v>
      </c>
      <c r="B1050" s="57" t="s">
        <v>1376</v>
      </c>
      <c r="C1050" s="57">
        <v>255.3</v>
      </c>
      <c r="D1050" s="57"/>
      <c r="E1050" s="57"/>
      <c r="F1050" s="57">
        <f t="shared" si="126"/>
        <v>255.3</v>
      </c>
      <c r="G1050" s="106"/>
      <c r="H1050" s="161">
        <f t="shared" si="127"/>
        <v>0</v>
      </c>
      <c r="I1050" s="54">
        <f t="shared" si="128"/>
        <v>0</v>
      </c>
      <c r="J1050" s="54"/>
      <c r="K1050" s="161">
        <f t="shared" si="124"/>
        <v>0</v>
      </c>
      <c r="L1050" s="95">
        <f t="shared" si="125"/>
        <v>0</v>
      </c>
    </row>
    <row r="1051" spans="1:12" x14ac:dyDescent="0.2">
      <c r="A1051" s="78">
        <f t="shared" si="129"/>
        <v>87</v>
      </c>
      <c r="B1051" s="57" t="s">
        <v>1377</v>
      </c>
      <c r="C1051" s="57">
        <v>139.19999999999999</v>
      </c>
      <c r="D1051" s="57"/>
      <c r="E1051" s="57"/>
      <c r="F1051" s="57">
        <f t="shared" si="126"/>
        <v>139.19999999999999</v>
      </c>
      <c r="G1051" s="106"/>
      <c r="H1051" s="161">
        <f t="shared" si="127"/>
        <v>0</v>
      </c>
      <c r="I1051" s="54">
        <f t="shared" si="128"/>
        <v>0</v>
      </c>
      <c r="J1051" s="54"/>
      <c r="K1051" s="161">
        <f t="shared" si="124"/>
        <v>0</v>
      </c>
      <c r="L1051" s="95">
        <f t="shared" si="125"/>
        <v>0</v>
      </c>
    </row>
    <row r="1052" spans="1:12" x14ac:dyDescent="0.2">
      <c r="A1052" s="78">
        <f t="shared" si="129"/>
        <v>88</v>
      </c>
      <c r="B1052" s="57" t="s">
        <v>1378</v>
      </c>
      <c r="C1052" s="57">
        <v>110.5</v>
      </c>
      <c r="D1052" s="57">
        <v>21.5</v>
      </c>
      <c r="E1052" s="57"/>
      <c r="F1052" s="57">
        <f t="shared" si="126"/>
        <v>132</v>
      </c>
      <c r="G1052" s="106"/>
      <c r="H1052" s="161">
        <f t="shared" si="127"/>
        <v>0</v>
      </c>
      <c r="I1052" s="54">
        <f t="shared" si="128"/>
        <v>0</v>
      </c>
      <c r="J1052" s="54"/>
      <c r="K1052" s="161">
        <f t="shared" si="124"/>
        <v>0</v>
      </c>
      <c r="L1052" s="95">
        <f t="shared" si="125"/>
        <v>0</v>
      </c>
    </row>
    <row r="1053" spans="1:12" x14ac:dyDescent="0.2">
      <c r="A1053" s="78">
        <f t="shared" si="129"/>
        <v>89</v>
      </c>
      <c r="B1053" s="57" t="s">
        <v>1379</v>
      </c>
      <c r="C1053" s="57">
        <v>153.9</v>
      </c>
      <c r="D1053" s="57"/>
      <c r="E1053" s="57"/>
      <c r="F1053" s="57">
        <f t="shared" si="126"/>
        <v>153.9</v>
      </c>
      <c r="G1053" s="106"/>
      <c r="H1053" s="161">
        <f t="shared" si="127"/>
        <v>0</v>
      </c>
      <c r="I1053" s="54">
        <f t="shared" si="128"/>
        <v>0</v>
      </c>
      <c r="J1053" s="54"/>
      <c r="K1053" s="161">
        <f t="shared" si="124"/>
        <v>0</v>
      </c>
      <c r="L1053" s="95">
        <f t="shared" si="125"/>
        <v>0</v>
      </c>
    </row>
    <row r="1054" spans="1:12" x14ac:dyDescent="0.2">
      <c r="A1054" s="78">
        <f t="shared" si="129"/>
        <v>90</v>
      </c>
      <c r="B1054" s="57" t="s">
        <v>1380</v>
      </c>
      <c r="C1054" s="57">
        <v>120.6</v>
      </c>
      <c r="D1054" s="57"/>
      <c r="E1054" s="57"/>
      <c r="F1054" s="57">
        <f t="shared" si="126"/>
        <v>120.6</v>
      </c>
      <c r="G1054" s="106"/>
      <c r="H1054" s="161">
        <f t="shared" si="127"/>
        <v>0</v>
      </c>
      <c r="I1054" s="54">
        <f t="shared" si="128"/>
        <v>0</v>
      </c>
      <c r="J1054" s="54"/>
      <c r="K1054" s="161">
        <f t="shared" si="124"/>
        <v>0</v>
      </c>
      <c r="L1054" s="95">
        <f t="shared" si="125"/>
        <v>0</v>
      </c>
    </row>
    <row r="1055" spans="1:12" x14ac:dyDescent="0.2">
      <c r="A1055" s="78">
        <f t="shared" si="129"/>
        <v>91</v>
      </c>
      <c r="B1055" s="57" t="s">
        <v>1381</v>
      </c>
      <c r="C1055" s="57">
        <v>141.30000000000001</v>
      </c>
      <c r="D1055" s="57"/>
      <c r="E1055" s="57"/>
      <c r="F1055" s="57">
        <f t="shared" si="126"/>
        <v>141.30000000000001</v>
      </c>
      <c r="G1055" s="106"/>
      <c r="H1055" s="161">
        <f t="shared" si="127"/>
        <v>0</v>
      </c>
      <c r="I1055" s="54">
        <f t="shared" si="128"/>
        <v>0</v>
      </c>
      <c r="J1055" s="54"/>
      <c r="K1055" s="161">
        <f t="shared" si="124"/>
        <v>0</v>
      </c>
      <c r="L1055" s="95">
        <f t="shared" si="125"/>
        <v>0</v>
      </c>
    </row>
    <row r="1056" spans="1:12" x14ac:dyDescent="0.2">
      <c r="A1056" s="78">
        <f t="shared" si="129"/>
        <v>92</v>
      </c>
      <c r="B1056" s="57" t="s">
        <v>1382</v>
      </c>
      <c r="C1056" s="57">
        <v>326</v>
      </c>
      <c r="D1056" s="57"/>
      <c r="E1056" s="57"/>
      <c r="F1056" s="57">
        <f t="shared" si="126"/>
        <v>326</v>
      </c>
      <c r="G1056" s="106"/>
      <c r="H1056" s="161">
        <f t="shared" si="127"/>
        <v>0</v>
      </c>
      <c r="I1056" s="54">
        <f t="shared" si="128"/>
        <v>0</v>
      </c>
      <c r="J1056" s="54"/>
      <c r="K1056" s="161">
        <f t="shared" si="124"/>
        <v>0</v>
      </c>
      <c r="L1056" s="95">
        <f t="shared" si="125"/>
        <v>0</v>
      </c>
    </row>
    <row r="1057" spans="1:12" x14ac:dyDescent="0.2">
      <c r="A1057" s="78">
        <f t="shared" si="129"/>
        <v>93</v>
      </c>
      <c r="B1057" s="57" t="s">
        <v>1383</v>
      </c>
      <c r="C1057" s="57">
        <v>378.3</v>
      </c>
      <c r="D1057" s="57"/>
      <c r="E1057" s="57"/>
      <c r="F1057" s="57">
        <f t="shared" si="126"/>
        <v>378.3</v>
      </c>
      <c r="G1057" s="106"/>
      <c r="H1057" s="161">
        <f t="shared" si="127"/>
        <v>0</v>
      </c>
      <c r="I1057" s="54">
        <f t="shared" si="128"/>
        <v>0</v>
      </c>
      <c r="J1057" s="54"/>
      <c r="K1057" s="161">
        <f t="shared" si="124"/>
        <v>0</v>
      </c>
      <c r="L1057" s="95">
        <f t="shared" si="125"/>
        <v>0</v>
      </c>
    </row>
    <row r="1058" spans="1:12" x14ac:dyDescent="0.2">
      <c r="A1058" s="78">
        <f t="shared" si="129"/>
        <v>94</v>
      </c>
      <c r="B1058" s="57" t="s">
        <v>1384</v>
      </c>
      <c r="C1058" s="57">
        <v>228.2</v>
      </c>
      <c r="D1058" s="57"/>
      <c r="E1058" s="57"/>
      <c r="F1058" s="57">
        <f t="shared" si="126"/>
        <v>228.2</v>
      </c>
      <c r="G1058" s="106"/>
      <c r="H1058" s="161">
        <f t="shared" si="127"/>
        <v>0</v>
      </c>
      <c r="I1058" s="54">
        <f t="shared" si="128"/>
        <v>0</v>
      </c>
      <c r="J1058" s="54"/>
      <c r="K1058" s="161">
        <f t="shared" si="124"/>
        <v>0</v>
      </c>
      <c r="L1058" s="95">
        <f t="shared" si="125"/>
        <v>0</v>
      </c>
    </row>
    <row r="1059" spans="1:12" x14ac:dyDescent="0.2">
      <c r="A1059" s="78">
        <f t="shared" si="129"/>
        <v>95</v>
      </c>
      <c r="B1059" s="57" t="s">
        <v>1385</v>
      </c>
      <c r="C1059" s="57">
        <v>145.69999999999999</v>
      </c>
      <c r="D1059" s="57"/>
      <c r="E1059" s="57"/>
      <c r="F1059" s="57">
        <f t="shared" si="126"/>
        <v>145.69999999999999</v>
      </c>
      <c r="G1059" s="106"/>
      <c r="H1059" s="161">
        <f t="shared" si="127"/>
        <v>0</v>
      </c>
      <c r="I1059" s="54">
        <f t="shared" si="128"/>
        <v>0</v>
      </c>
      <c r="J1059" s="54"/>
      <c r="K1059" s="161">
        <f t="shared" si="124"/>
        <v>0</v>
      </c>
      <c r="L1059" s="95">
        <f t="shared" si="125"/>
        <v>0</v>
      </c>
    </row>
    <row r="1060" spans="1:12" x14ac:dyDescent="0.2">
      <c r="A1060" s="78">
        <f t="shared" si="129"/>
        <v>96</v>
      </c>
      <c r="B1060" s="57" t="s">
        <v>1386</v>
      </c>
      <c r="C1060" s="57">
        <v>220.3</v>
      </c>
      <c r="D1060" s="57"/>
      <c r="E1060" s="57"/>
      <c r="F1060" s="57">
        <f t="shared" si="126"/>
        <v>220.3</v>
      </c>
      <c r="G1060" s="106"/>
      <c r="H1060" s="161">
        <f t="shared" si="127"/>
        <v>0</v>
      </c>
      <c r="I1060" s="54">
        <f t="shared" si="128"/>
        <v>0</v>
      </c>
      <c r="J1060" s="54"/>
      <c r="K1060" s="161">
        <f t="shared" si="124"/>
        <v>0</v>
      </c>
      <c r="L1060" s="95">
        <f t="shared" si="125"/>
        <v>0</v>
      </c>
    </row>
    <row r="1061" spans="1:12" x14ac:dyDescent="0.2">
      <c r="A1061" s="78">
        <f t="shared" si="129"/>
        <v>97</v>
      </c>
      <c r="B1061" s="57" t="s">
        <v>1387</v>
      </c>
      <c r="C1061" s="57">
        <v>5244.1</v>
      </c>
      <c r="D1061" s="57"/>
      <c r="E1061" s="57"/>
      <c r="F1061" s="57">
        <f t="shared" si="126"/>
        <v>5244.1</v>
      </c>
      <c r="G1061" s="106"/>
      <c r="H1061" s="161">
        <f t="shared" si="127"/>
        <v>0</v>
      </c>
      <c r="I1061" s="54">
        <f t="shared" si="128"/>
        <v>0</v>
      </c>
      <c r="J1061" s="54"/>
      <c r="K1061" s="161">
        <f t="shared" si="124"/>
        <v>0</v>
      </c>
      <c r="L1061" s="95">
        <f t="shared" si="125"/>
        <v>0</v>
      </c>
    </row>
    <row r="1062" spans="1:12" x14ac:dyDescent="0.2">
      <c r="A1062" s="78">
        <f t="shared" si="129"/>
        <v>98</v>
      </c>
      <c r="B1062" s="57" t="s">
        <v>1388</v>
      </c>
      <c r="C1062" s="57">
        <v>164.4</v>
      </c>
      <c r="D1062" s="57"/>
      <c r="E1062" s="29"/>
      <c r="F1062" s="57">
        <f t="shared" si="126"/>
        <v>164.4</v>
      </c>
      <c r="G1062" s="106"/>
      <c r="H1062" s="161">
        <f t="shared" si="127"/>
        <v>0</v>
      </c>
      <c r="I1062" s="54">
        <f t="shared" si="128"/>
        <v>0</v>
      </c>
      <c r="J1062" s="54"/>
      <c r="K1062" s="161">
        <f t="shared" si="124"/>
        <v>0</v>
      </c>
      <c r="L1062" s="95">
        <f t="shared" si="125"/>
        <v>0</v>
      </c>
    </row>
    <row r="1063" spans="1:12" x14ac:dyDescent="0.2">
      <c r="A1063" s="78">
        <f t="shared" si="129"/>
        <v>99</v>
      </c>
      <c r="B1063" s="57" t="s">
        <v>1389</v>
      </c>
      <c r="C1063" s="57">
        <v>126.2</v>
      </c>
      <c r="D1063" s="57"/>
      <c r="E1063" s="57"/>
      <c r="F1063" s="57">
        <f t="shared" si="126"/>
        <v>126.2</v>
      </c>
      <c r="G1063" s="106"/>
      <c r="H1063" s="161">
        <f t="shared" si="127"/>
        <v>0</v>
      </c>
      <c r="I1063" s="54">
        <f t="shared" si="128"/>
        <v>0</v>
      </c>
      <c r="J1063" s="54"/>
      <c r="K1063" s="161">
        <f t="shared" si="124"/>
        <v>0</v>
      </c>
      <c r="L1063" s="95">
        <f t="shared" si="125"/>
        <v>0</v>
      </c>
    </row>
    <row r="1064" spans="1:12" x14ac:dyDescent="0.2">
      <c r="A1064" s="78">
        <f t="shared" si="129"/>
        <v>100</v>
      </c>
      <c r="B1064" s="57" t="s">
        <v>1390</v>
      </c>
      <c r="C1064" s="57">
        <v>232.2</v>
      </c>
      <c r="D1064" s="57"/>
      <c r="E1064" s="57">
        <v>29.4</v>
      </c>
      <c r="F1064" s="57">
        <f t="shared" si="126"/>
        <v>261.59999999999997</v>
      </c>
      <c r="G1064" s="106"/>
      <c r="H1064" s="161">
        <f t="shared" si="127"/>
        <v>0</v>
      </c>
      <c r="I1064" s="54">
        <f t="shared" si="128"/>
        <v>0</v>
      </c>
      <c r="J1064" s="54"/>
      <c r="K1064" s="161">
        <f t="shared" si="124"/>
        <v>0</v>
      </c>
      <c r="L1064" s="95">
        <f t="shared" si="125"/>
        <v>0</v>
      </c>
    </row>
    <row r="1065" spans="1:12" x14ac:dyDescent="0.2">
      <c r="A1065" s="78">
        <f t="shared" si="129"/>
        <v>101</v>
      </c>
      <c r="B1065" s="57" t="s">
        <v>1391</v>
      </c>
      <c r="C1065" s="57">
        <v>561.9</v>
      </c>
      <c r="D1065" s="57"/>
      <c r="E1065" s="57"/>
      <c r="F1065" s="57">
        <f t="shared" si="126"/>
        <v>561.9</v>
      </c>
      <c r="G1065" s="106"/>
      <c r="H1065" s="161">
        <f t="shared" si="127"/>
        <v>0</v>
      </c>
      <c r="I1065" s="54">
        <f t="shared" si="128"/>
        <v>0</v>
      </c>
      <c r="J1065" s="54"/>
      <c r="K1065" s="161">
        <f t="shared" si="124"/>
        <v>0</v>
      </c>
      <c r="L1065" s="95">
        <f t="shared" si="125"/>
        <v>0</v>
      </c>
    </row>
    <row r="1066" spans="1:12" x14ac:dyDescent="0.2">
      <c r="A1066" s="78">
        <f t="shared" si="129"/>
        <v>102</v>
      </c>
      <c r="B1066" s="57" t="s">
        <v>1392</v>
      </c>
      <c r="C1066" s="57">
        <v>452.2</v>
      </c>
      <c r="D1066" s="57"/>
      <c r="E1066" s="57"/>
      <c r="F1066" s="57">
        <f t="shared" si="126"/>
        <v>452.2</v>
      </c>
      <c r="G1066" s="106"/>
      <c r="H1066" s="161">
        <f t="shared" si="127"/>
        <v>0</v>
      </c>
      <c r="I1066" s="54">
        <f t="shared" si="128"/>
        <v>0</v>
      </c>
      <c r="J1066" s="54"/>
      <c r="K1066" s="161">
        <f t="shared" si="124"/>
        <v>0</v>
      </c>
      <c r="L1066" s="95">
        <f t="shared" si="125"/>
        <v>0</v>
      </c>
    </row>
    <row r="1067" spans="1:12" x14ac:dyDescent="0.2">
      <c r="A1067" s="78">
        <f t="shared" si="129"/>
        <v>103</v>
      </c>
      <c r="B1067" s="57" t="s">
        <v>1393</v>
      </c>
      <c r="C1067" s="57">
        <v>569.4</v>
      </c>
      <c r="D1067" s="57"/>
      <c r="E1067" s="57"/>
      <c r="F1067" s="57">
        <f t="shared" si="126"/>
        <v>569.4</v>
      </c>
      <c r="G1067" s="106"/>
      <c r="H1067" s="161">
        <f t="shared" si="127"/>
        <v>0</v>
      </c>
      <c r="I1067" s="54">
        <f t="shared" si="128"/>
        <v>0</v>
      </c>
      <c r="J1067" s="54"/>
      <c r="K1067" s="161">
        <f t="shared" si="124"/>
        <v>0</v>
      </c>
      <c r="L1067" s="95">
        <f t="shared" si="125"/>
        <v>0</v>
      </c>
    </row>
    <row r="1068" spans="1:12" x14ac:dyDescent="0.2">
      <c r="A1068" s="78">
        <f t="shared" si="129"/>
        <v>104</v>
      </c>
      <c r="B1068" s="57" t="s">
        <v>1394</v>
      </c>
      <c r="C1068" s="57">
        <v>154.30000000000001</v>
      </c>
      <c r="D1068" s="57"/>
      <c r="E1068" s="57"/>
      <c r="F1068" s="57">
        <f t="shared" si="126"/>
        <v>154.30000000000001</v>
      </c>
      <c r="G1068" s="106"/>
      <c r="H1068" s="161">
        <f t="shared" si="127"/>
        <v>0</v>
      </c>
      <c r="I1068" s="54">
        <f t="shared" si="128"/>
        <v>0</v>
      </c>
      <c r="J1068" s="54"/>
      <c r="K1068" s="161">
        <f t="shared" si="124"/>
        <v>0</v>
      </c>
      <c r="L1068" s="95">
        <f t="shared" si="125"/>
        <v>0</v>
      </c>
    </row>
    <row r="1069" spans="1:12" x14ac:dyDescent="0.2">
      <c r="A1069" s="78">
        <f t="shared" si="129"/>
        <v>105</v>
      </c>
      <c r="B1069" s="57" t="s">
        <v>1395</v>
      </c>
      <c r="C1069" s="57">
        <v>394.45</v>
      </c>
      <c r="D1069" s="57"/>
      <c r="E1069" s="57">
        <v>115.6</v>
      </c>
      <c r="F1069" s="57">
        <f t="shared" si="126"/>
        <v>510.04999999999995</v>
      </c>
      <c r="G1069" s="106"/>
      <c r="H1069" s="161">
        <f t="shared" si="127"/>
        <v>0</v>
      </c>
      <c r="I1069" s="54">
        <f t="shared" si="128"/>
        <v>0</v>
      </c>
      <c r="J1069" s="54"/>
      <c r="K1069" s="161">
        <f t="shared" si="124"/>
        <v>0</v>
      </c>
      <c r="L1069" s="95">
        <f t="shared" si="125"/>
        <v>0</v>
      </c>
    </row>
    <row r="1070" spans="1:12" x14ac:dyDescent="0.2">
      <c r="A1070" s="78">
        <f t="shared" si="129"/>
        <v>106</v>
      </c>
      <c r="B1070" s="57" t="s">
        <v>1396</v>
      </c>
      <c r="C1070" s="57">
        <v>382.2</v>
      </c>
      <c r="D1070" s="57"/>
      <c r="E1070" s="80"/>
      <c r="F1070" s="57">
        <f t="shared" si="126"/>
        <v>382.2</v>
      </c>
      <c r="G1070" s="106"/>
      <c r="H1070" s="161">
        <f t="shared" si="127"/>
        <v>0</v>
      </c>
      <c r="I1070" s="54">
        <f t="shared" si="128"/>
        <v>0</v>
      </c>
      <c r="J1070" s="54"/>
      <c r="K1070" s="161">
        <f t="shared" si="124"/>
        <v>0</v>
      </c>
      <c r="L1070" s="95">
        <f t="shared" si="125"/>
        <v>0</v>
      </c>
    </row>
    <row r="1071" spans="1:12" x14ac:dyDescent="0.2">
      <c r="A1071" s="78">
        <f t="shared" si="129"/>
        <v>107</v>
      </c>
      <c r="B1071" s="57" t="s">
        <v>1397</v>
      </c>
      <c r="C1071" s="57">
        <v>360.6</v>
      </c>
      <c r="D1071" s="57"/>
      <c r="E1071" s="57">
        <v>114.9</v>
      </c>
      <c r="F1071" s="57">
        <f t="shared" si="126"/>
        <v>475.5</v>
      </c>
      <c r="G1071" s="106"/>
      <c r="H1071" s="161">
        <f t="shared" si="127"/>
        <v>0</v>
      </c>
      <c r="I1071" s="54">
        <f t="shared" si="128"/>
        <v>0</v>
      </c>
      <c r="J1071" s="54"/>
      <c r="K1071" s="161">
        <f t="shared" si="124"/>
        <v>0</v>
      </c>
      <c r="L1071" s="95">
        <f t="shared" si="125"/>
        <v>0</v>
      </c>
    </row>
    <row r="1072" spans="1:12" x14ac:dyDescent="0.2">
      <c r="A1072" s="78">
        <f t="shared" si="129"/>
        <v>108</v>
      </c>
      <c r="B1072" s="57" t="s">
        <v>1398</v>
      </c>
      <c r="C1072" s="57">
        <v>340.3</v>
      </c>
      <c r="D1072" s="57"/>
      <c r="E1072" s="57">
        <v>203.8</v>
      </c>
      <c r="F1072" s="57">
        <f t="shared" si="126"/>
        <v>544.1</v>
      </c>
      <c r="G1072" s="106"/>
      <c r="H1072" s="161">
        <f t="shared" si="127"/>
        <v>0</v>
      </c>
      <c r="I1072" s="54">
        <f t="shared" si="128"/>
        <v>0</v>
      </c>
      <c r="J1072" s="54"/>
      <c r="K1072" s="161">
        <f t="shared" si="124"/>
        <v>0</v>
      </c>
      <c r="L1072" s="95">
        <f t="shared" si="125"/>
        <v>0</v>
      </c>
    </row>
    <row r="1073" spans="1:12" x14ac:dyDescent="0.2">
      <c r="A1073" s="78">
        <f t="shared" si="129"/>
        <v>109</v>
      </c>
      <c r="B1073" s="57" t="s">
        <v>1399</v>
      </c>
      <c r="C1073" s="57">
        <v>171.5</v>
      </c>
      <c r="D1073" s="57"/>
      <c r="E1073" s="57">
        <v>70</v>
      </c>
      <c r="F1073" s="57">
        <f t="shared" si="126"/>
        <v>241.5</v>
      </c>
      <c r="G1073" s="106"/>
      <c r="H1073" s="161">
        <f t="shared" si="127"/>
        <v>0</v>
      </c>
      <c r="I1073" s="54">
        <f t="shared" si="128"/>
        <v>0</v>
      </c>
      <c r="J1073" s="54"/>
      <c r="K1073" s="161">
        <f t="shared" si="124"/>
        <v>0</v>
      </c>
      <c r="L1073" s="95">
        <f t="shared" si="125"/>
        <v>0</v>
      </c>
    </row>
    <row r="1074" spans="1:12" x14ac:dyDescent="0.2">
      <c r="A1074" s="78">
        <f t="shared" si="129"/>
        <v>110</v>
      </c>
      <c r="B1074" s="57" t="s">
        <v>1400</v>
      </c>
      <c r="C1074" s="57">
        <v>338.7</v>
      </c>
      <c r="D1074" s="57"/>
      <c r="E1074" s="57">
        <v>33.5</v>
      </c>
      <c r="F1074" s="57">
        <f t="shared" si="126"/>
        <v>372.2</v>
      </c>
      <c r="G1074" s="106"/>
      <c r="H1074" s="161">
        <f t="shared" si="127"/>
        <v>0</v>
      </c>
      <c r="I1074" s="54">
        <f t="shared" si="128"/>
        <v>0</v>
      </c>
      <c r="J1074" s="54"/>
      <c r="K1074" s="161">
        <f t="shared" si="124"/>
        <v>0</v>
      </c>
      <c r="L1074" s="95">
        <f t="shared" si="125"/>
        <v>0</v>
      </c>
    </row>
    <row r="1075" spans="1:12" x14ac:dyDescent="0.2">
      <c r="A1075" s="78">
        <f t="shared" si="129"/>
        <v>111</v>
      </c>
      <c r="B1075" s="57" t="s">
        <v>1401</v>
      </c>
      <c r="C1075" s="57">
        <v>241.5</v>
      </c>
      <c r="D1075" s="57"/>
      <c r="E1075" s="57"/>
      <c r="F1075" s="57">
        <f t="shared" si="126"/>
        <v>241.5</v>
      </c>
      <c r="G1075" s="106"/>
      <c r="H1075" s="161">
        <f t="shared" si="127"/>
        <v>0</v>
      </c>
      <c r="I1075" s="54">
        <f t="shared" si="128"/>
        <v>0</v>
      </c>
      <c r="J1075" s="54"/>
      <c r="K1075" s="161">
        <f t="shared" si="124"/>
        <v>0</v>
      </c>
      <c r="L1075" s="95">
        <f t="shared" si="125"/>
        <v>0</v>
      </c>
    </row>
    <row r="1076" spans="1:12" x14ac:dyDescent="0.2">
      <c r="A1076" s="78">
        <f t="shared" si="129"/>
        <v>112</v>
      </c>
      <c r="B1076" s="57" t="s">
        <v>1402</v>
      </c>
      <c r="C1076" s="57">
        <v>331.7</v>
      </c>
      <c r="D1076" s="57"/>
      <c r="E1076" s="57"/>
      <c r="F1076" s="57">
        <f t="shared" si="126"/>
        <v>331.7</v>
      </c>
      <c r="G1076" s="106"/>
      <c r="H1076" s="161">
        <f t="shared" si="127"/>
        <v>0</v>
      </c>
      <c r="I1076" s="54">
        <f t="shared" si="128"/>
        <v>0</v>
      </c>
      <c r="J1076" s="54"/>
      <c r="K1076" s="161">
        <f t="shared" si="124"/>
        <v>0</v>
      </c>
      <c r="L1076" s="95">
        <f t="shared" si="125"/>
        <v>0</v>
      </c>
    </row>
    <row r="1077" spans="1:12" x14ac:dyDescent="0.2">
      <c r="A1077" s="78">
        <f t="shared" si="129"/>
        <v>113</v>
      </c>
      <c r="B1077" s="57" t="s">
        <v>1403</v>
      </c>
      <c r="C1077" s="57">
        <v>95</v>
      </c>
      <c r="D1077" s="57"/>
      <c r="E1077" s="57"/>
      <c r="F1077" s="57">
        <f t="shared" si="126"/>
        <v>95</v>
      </c>
      <c r="G1077" s="106"/>
      <c r="H1077" s="161">
        <f t="shared" si="127"/>
        <v>0</v>
      </c>
      <c r="I1077" s="54">
        <f t="shared" si="128"/>
        <v>0</v>
      </c>
      <c r="J1077" s="54"/>
      <c r="K1077" s="161">
        <f t="shared" si="124"/>
        <v>0</v>
      </c>
      <c r="L1077" s="95">
        <f t="shared" si="125"/>
        <v>0</v>
      </c>
    </row>
    <row r="1078" spans="1:12" x14ac:dyDescent="0.2">
      <c r="A1078" s="78">
        <f t="shared" si="129"/>
        <v>114</v>
      </c>
      <c r="B1078" s="57" t="s">
        <v>1404</v>
      </c>
      <c r="C1078" s="57">
        <v>208.9</v>
      </c>
      <c r="D1078" s="57"/>
      <c r="E1078" s="57"/>
      <c r="F1078" s="57">
        <f t="shared" si="126"/>
        <v>208.9</v>
      </c>
      <c r="G1078" s="106"/>
      <c r="H1078" s="161">
        <f t="shared" si="127"/>
        <v>0</v>
      </c>
      <c r="I1078" s="54">
        <f t="shared" si="128"/>
        <v>0</v>
      </c>
      <c r="J1078" s="54"/>
      <c r="K1078" s="161">
        <f t="shared" si="124"/>
        <v>0</v>
      </c>
      <c r="L1078" s="95">
        <f t="shared" si="125"/>
        <v>0</v>
      </c>
    </row>
    <row r="1079" spans="1:12" x14ac:dyDescent="0.2">
      <c r="A1079" s="78">
        <f t="shared" si="129"/>
        <v>115</v>
      </c>
      <c r="B1079" s="57" t="s">
        <v>1405</v>
      </c>
      <c r="C1079" s="57">
        <v>141.30000000000001</v>
      </c>
      <c r="D1079" s="57"/>
      <c r="E1079" s="57"/>
      <c r="F1079" s="57">
        <f t="shared" si="126"/>
        <v>141.30000000000001</v>
      </c>
      <c r="G1079" s="106"/>
      <c r="H1079" s="161">
        <f t="shared" si="127"/>
        <v>0</v>
      </c>
      <c r="I1079" s="54">
        <f t="shared" si="128"/>
        <v>0</v>
      </c>
      <c r="J1079" s="54"/>
      <c r="K1079" s="161">
        <f t="shared" si="124"/>
        <v>0</v>
      </c>
      <c r="L1079" s="95">
        <f t="shared" si="125"/>
        <v>0</v>
      </c>
    </row>
    <row r="1080" spans="1:12" x14ac:dyDescent="0.2">
      <c r="A1080" s="78">
        <f t="shared" si="129"/>
        <v>116</v>
      </c>
      <c r="B1080" s="57" t="s">
        <v>1406</v>
      </c>
      <c r="C1080" s="57">
        <v>372.1</v>
      </c>
      <c r="D1080" s="57"/>
      <c r="E1080" s="57"/>
      <c r="F1080" s="57">
        <f t="shared" si="126"/>
        <v>372.1</v>
      </c>
      <c r="G1080" s="106"/>
      <c r="H1080" s="161">
        <f t="shared" si="127"/>
        <v>0</v>
      </c>
      <c r="I1080" s="54">
        <f t="shared" si="128"/>
        <v>0</v>
      </c>
      <c r="J1080" s="54"/>
      <c r="K1080" s="161">
        <f t="shared" si="124"/>
        <v>0</v>
      </c>
      <c r="L1080" s="95">
        <f t="shared" si="125"/>
        <v>0</v>
      </c>
    </row>
    <row r="1081" spans="1:12" x14ac:dyDescent="0.2">
      <c r="A1081" s="78">
        <f t="shared" si="129"/>
        <v>117</v>
      </c>
      <c r="B1081" s="57" t="s">
        <v>1407</v>
      </c>
      <c r="C1081" s="57">
        <v>313.60000000000002</v>
      </c>
      <c r="D1081" s="57"/>
      <c r="E1081" s="57">
        <v>40</v>
      </c>
      <c r="F1081" s="57">
        <f t="shared" si="126"/>
        <v>353.6</v>
      </c>
      <c r="G1081" s="106"/>
      <c r="H1081" s="161">
        <f t="shared" si="127"/>
        <v>0</v>
      </c>
      <c r="I1081" s="54">
        <f t="shared" si="128"/>
        <v>0</v>
      </c>
      <c r="J1081" s="54"/>
      <c r="K1081" s="161">
        <f t="shared" si="124"/>
        <v>0</v>
      </c>
      <c r="L1081" s="95">
        <f t="shared" si="125"/>
        <v>0</v>
      </c>
    </row>
    <row r="1082" spans="1:12" x14ac:dyDescent="0.2">
      <c r="A1082" s="78">
        <f t="shared" si="129"/>
        <v>118</v>
      </c>
      <c r="B1082" s="57" t="s">
        <v>1408</v>
      </c>
      <c r="C1082" s="57">
        <v>249.6</v>
      </c>
      <c r="D1082" s="57"/>
      <c r="E1082" s="57"/>
      <c r="F1082" s="57">
        <f t="shared" si="126"/>
        <v>249.6</v>
      </c>
      <c r="G1082" s="106"/>
      <c r="H1082" s="161">
        <f t="shared" si="127"/>
        <v>0</v>
      </c>
      <c r="I1082" s="54">
        <f t="shared" si="128"/>
        <v>0</v>
      </c>
      <c r="J1082" s="54"/>
      <c r="K1082" s="161">
        <f t="shared" si="124"/>
        <v>0</v>
      </c>
      <c r="L1082" s="95">
        <f t="shared" si="125"/>
        <v>0</v>
      </c>
    </row>
    <row r="1083" spans="1:12" x14ac:dyDescent="0.2">
      <c r="A1083" s="78">
        <f t="shared" si="129"/>
        <v>119</v>
      </c>
      <c r="B1083" s="57" t="s">
        <v>1409</v>
      </c>
      <c r="C1083" s="57">
        <v>305.8</v>
      </c>
      <c r="D1083" s="57"/>
      <c r="E1083" s="57">
        <v>36.5</v>
      </c>
      <c r="F1083" s="57">
        <f t="shared" si="126"/>
        <v>342.3</v>
      </c>
      <c r="G1083" s="106"/>
      <c r="H1083" s="161">
        <f t="shared" si="127"/>
        <v>0</v>
      </c>
      <c r="I1083" s="54">
        <f t="shared" si="128"/>
        <v>0</v>
      </c>
      <c r="J1083" s="54"/>
      <c r="K1083" s="161">
        <f t="shared" si="124"/>
        <v>0</v>
      </c>
      <c r="L1083" s="95">
        <f t="shared" si="125"/>
        <v>0</v>
      </c>
    </row>
    <row r="1084" spans="1:12" x14ac:dyDescent="0.2">
      <c r="A1084" s="78">
        <f t="shared" si="129"/>
        <v>120</v>
      </c>
      <c r="B1084" s="57" t="s">
        <v>1410</v>
      </c>
      <c r="C1084" s="57">
        <v>206.5</v>
      </c>
      <c r="D1084" s="57"/>
      <c r="E1084" s="57"/>
      <c r="F1084" s="57">
        <f t="shared" si="126"/>
        <v>206.5</v>
      </c>
      <c r="G1084" s="106"/>
      <c r="H1084" s="161">
        <f t="shared" si="127"/>
        <v>0</v>
      </c>
      <c r="I1084" s="54">
        <f t="shared" si="128"/>
        <v>0</v>
      </c>
      <c r="J1084" s="54"/>
      <c r="K1084" s="161">
        <f t="shared" si="124"/>
        <v>0</v>
      </c>
      <c r="L1084" s="95">
        <f t="shared" si="125"/>
        <v>0</v>
      </c>
    </row>
    <row r="1085" spans="1:12" x14ac:dyDescent="0.2">
      <c r="A1085" s="78">
        <f t="shared" si="129"/>
        <v>121</v>
      </c>
      <c r="B1085" s="57" t="s">
        <v>1411</v>
      </c>
      <c r="C1085" s="57">
        <v>300.39999999999998</v>
      </c>
      <c r="D1085" s="57"/>
      <c r="E1085" s="57"/>
      <c r="F1085" s="57">
        <f t="shared" si="126"/>
        <v>300.39999999999998</v>
      </c>
      <c r="G1085" s="106"/>
      <c r="H1085" s="161">
        <f t="shared" si="127"/>
        <v>0</v>
      </c>
      <c r="I1085" s="54">
        <f t="shared" si="128"/>
        <v>0</v>
      </c>
      <c r="J1085" s="54"/>
      <c r="K1085" s="161">
        <f t="shared" si="124"/>
        <v>0</v>
      </c>
      <c r="L1085" s="95">
        <f t="shared" si="125"/>
        <v>0</v>
      </c>
    </row>
    <row r="1086" spans="1:12" x14ac:dyDescent="0.2">
      <c r="A1086" s="78">
        <f t="shared" si="129"/>
        <v>122</v>
      </c>
      <c r="B1086" s="57" t="s">
        <v>1412</v>
      </c>
      <c r="C1086" s="57">
        <v>913.8</v>
      </c>
      <c r="D1086" s="57"/>
      <c r="E1086" s="57"/>
      <c r="F1086" s="57">
        <f t="shared" si="126"/>
        <v>913.8</v>
      </c>
      <c r="G1086" s="106"/>
      <c r="H1086" s="161">
        <f t="shared" si="127"/>
        <v>0</v>
      </c>
      <c r="I1086" s="54">
        <f t="shared" si="128"/>
        <v>0</v>
      </c>
      <c r="J1086" s="54"/>
      <c r="K1086" s="161">
        <f t="shared" si="124"/>
        <v>0</v>
      </c>
      <c r="L1086" s="95">
        <f t="shared" si="125"/>
        <v>0</v>
      </c>
    </row>
    <row r="1087" spans="1:12" x14ac:dyDescent="0.2">
      <c r="A1087" s="78">
        <f t="shared" si="129"/>
        <v>123</v>
      </c>
      <c r="B1087" s="57" t="s">
        <v>1413</v>
      </c>
      <c r="C1087" s="57">
        <v>124.1</v>
      </c>
      <c r="D1087" s="57"/>
      <c r="E1087" s="57"/>
      <c r="F1087" s="57">
        <f t="shared" si="126"/>
        <v>124.1</v>
      </c>
      <c r="G1087" s="106"/>
      <c r="H1087" s="161">
        <f t="shared" si="127"/>
        <v>0</v>
      </c>
      <c r="I1087" s="54">
        <f t="shared" si="128"/>
        <v>0</v>
      </c>
      <c r="J1087" s="54"/>
      <c r="K1087" s="161">
        <f t="shared" si="124"/>
        <v>0</v>
      </c>
      <c r="L1087" s="95">
        <f t="shared" si="125"/>
        <v>0</v>
      </c>
    </row>
    <row r="1088" spans="1:12" x14ac:dyDescent="0.2">
      <c r="A1088" s="78">
        <f t="shared" si="129"/>
        <v>124</v>
      </c>
      <c r="B1088" s="57" t="s">
        <v>1414</v>
      </c>
      <c r="C1088" s="57">
        <v>173.4</v>
      </c>
      <c r="D1088" s="57"/>
      <c r="E1088" s="57"/>
      <c r="F1088" s="57">
        <f t="shared" ref="F1088:F1148" si="130">C1088+D1088+E1088</f>
        <v>173.4</v>
      </c>
      <c r="G1088" s="106"/>
      <c r="H1088" s="161">
        <f t="shared" ref="H1088:H1148" si="131">G1088</f>
        <v>0</v>
      </c>
      <c r="I1088" s="54">
        <f t="shared" ref="I1088:I1148" si="132">H1088*0.3677</f>
        <v>0</v>
      </c>
      <c r="J1088" s="54"/>
      <c r="K1088" s="161">
        <f t="shared" si="124"/>
        <v>0</v>
      </c>
      <c r="L1088" s="95">
        <f t="shared" si="125"/>
        <v>0</v>
      </c>
    </row>
    <row r="1089" spans="1:12" x14ac:dyDescent="0.2">
      <c r="A1089" s="78">
        <f t="shared" si="129"/>
        <v>125</v>
      </c>
      <c r="B1089" s="57" t="s">
        <v>1415</v>
      </c>
      <c r="C1089" s="57">
        <v>262.2</v>
      </c>
      <c r="D1089" s="57"/>
      <c r="E1089" s="57"/>
      <c r="F1089" s="57">
        <f t="shared" si="130"/>
        <v>262.2</v>
      </c>
      <c r="G1089" s="106"/>
      <c r="H1089" s="161">
        <f t="shared" si="131"/>
        <v>0</v>
      </c>
      <c r="I1089" s="54">
        <f t="shared" si="132"/>
        <v>0</v>
      </c>
      <c r="J1089" s="54"/>
      <c r="K1089" s="161">
        <f t="shared" si="124"/>
        <v>0</v>
      </c>
      <c r="L1089" s="95">
        <f t="shared" si="125"/>
        <v>0</v>
      </c>
    </row>
    <row r="1090" spans="1:12" x14ac:dyDescent="0.2">
      <c r="A1090" s="78">
        <f t="shared" si="129"/>
        <v>126</v>
      </c>
      <c r="B1090" s="57" t="s">
        <v>1419</v>
      </c>
      <c r="C1090" s="57">
        <v>375.7</v>
      </c>
      <c r="D1090" s="57"/>
      <c r="E1090" s="57">
        <v>26.9</v>
      </c>
      <c r="F1090" s="57">
        <f t="shared" si="130"/>
        <v>402.59999999999997</v>
      </c>
      <c r="G1090" s="106"/>
      <c r="H1090" s="161">
        <f t="shared" si="131"/>
        <v>0</v>
      </c>
      <c r="I1090" s="54">
        <f t="shared" si="132"/>
        <v>0</v>
      </c>
      <c r="J1090" s="54"/>
      <c r="K1090" s="161">
        <f t="shared" si="124"/>
        <v>0</v>
      </c>
      <c r="L1090" s="95">
        <f t="shared" si="125"/>
        <v>0</v>
      </c>
    </row>
    <row r="1091" spans="1:12" x14ac:dyDescent="0.2">
      <c r="A1091" s="78">
        <f t="shared" si="129"/>
        <v>127</v>
      </c>
      <c r="B1091" s="57" t="s">
        <v>1420</v>
      </c>
      <c r="C1091" s="57">
        <v>180</v>
      </c>
      <c r="D1091" s="57"/>
      <c r="E1091" s="57"/>
      <c r="F1091" s="57">
        <f t="shared" si="130"/>
        <v>180</v>
      </c>
      <c r="G1091" s="106"/>
      <c r="H1091" s="161">
        <f t="shared" si="131"/>
        <v>0</v>
      </c>
      <c r="I1091" s="54">
        <f t="shared" si="132"/>
        <v>0</v>
      </c>
      <c r="J1091" s="54"/>
      <c r="K1091" s="161">
        <f t="shared" si="124"/>
        <v>0</v>
      </c>
      <c r="L1091" s="95">
        <f t="shared" si="125"/>
        <v>0</v>
      </c>
    </row>
    <row r="1092" spans="1:12" x14ac:dyDescent="0.2">
      <c r="A1092" s="78">
        <f t="shared" si="129"/>
        <v>128</v>
      </c>
      <c r="B1092" s="57" t="s">
        <v>1421</v>
      </c>
      <c r="C1092" s="57">
        <v>580.1</v>
      </c>
      <c r="D1092" s="57"/>
      <c r="E1092" s="57"/>
      <c r="F1092" s="57">
        <f t="shared" si="130"/>
        <v>580.1</v>
      </c>
      <c r="G1092" s="106"/>
      <c r="H1092" s="161">
        <f t="shared" si="131"/>
        <v>0</v>
      </c>
      <c r="I1092" s="54">
        <f t="shared" si="132"/>
        <v>0</v>
      </c>
      <c r="J1092" s="54"/>
      <c r="K1092" s="161">
        <f t="shared" si="124"/>
        <v>0</v>
      </c>
      <c r="L1092" s="95">
        <f t="shared" si="125"/>
        <v>0</v>
      </c>
    </row>
    <row r="1093" spans="1:12" x14ac:dyDescent="0.2">
      <c r="A1093" s="78">
        <f t="shared" si="129"/>
        <v>129</v>
      </c>
      <c r="B1093" s="57" t="s">
        <v>1425</v>
      </c>
      <c r="C1093" s="57">
        <v>351</v>
      </c>
      <c r="D1093" s="57"/>
      <c r="E1093" s="57"/>
      <c r="F1093" s="57">
        <f t="shared" si="130"/>
        <v>351</v>
      </c>
      <c r="G1093" s="106"/>
      <c r="H1093" s="161">
        <f t="shared" si="131"/>
        <v>0</v>
      </c>
      <c r="I1093" s="54">
        <f t="shared" si="132"/>
        <v>0</v>
      </c>
      <c r="J1093" s="54"/>
      <c r="K1093" s="161">
        <f t="shared" ref="K1093:K1156" si="133">G1093*408.88</f>
        <v>0</v>
      </c>
      <c r="L1093" s="95">
        <f t="shared" ref="L1093:L1156" si="134">(H1093+I1093+J1093+K1093)/F1093</f>
        <v>0</v>
      </c>
    </row>
    <row r="1094" spans="1:12" x14ac:dyDescent="0.2">
      <c r="A1094" s="78">
        <f t="shared" si="129"/>
        <v>130</v>
      </c>
      <c r="B1094" s="57" t="s">
        <v>1426</v>
      </c>
      <c r="C1094" s="57">
        <v>299.7</v>
      </c>
      <c r="D1094" s="57"/>
      <c r="E1094" s="57"/>
      <c r="F1094" s="57">
        <f t="shared" si="130"/>
        <v>299.7</v>
      </c>
      <c r="G1094" s="106"/>
      <c r="H1094" s="161">
        <f t="shared" si="131"/>
        <v>0</v>
      </c>
      <c r="I1094" s="54">
        <f t="shared" si="132"/>
        <v>0</v>
      </c>
      <c r="J1094" s="54"/>
      <c r="K1094" s="161">
        <f t="shared" si="133"/>
        <v>0</v>
      </c>
      <c r="L1094" s="95">
        <f t="shared" si="134"/>
        <v>0</v>
      </c>
    </row>
    <row r="1095" spans="1:12" x14ac:dyDescent="0.2">
      <c r="A1095" s="78">
        <f t="shared" ref="A1095:A1158" si="135">A1094+1</f>
        <v>131</v>
      </c>
      <c r="B1095" s="57" t="s">
        <v>1427</v>
      </c>
      <c r="C1095" s="57">
        <v>428.3</v>
      </c>
      <c r="D1095" s="57"/>
      <c r="E1095" s="57"/>
      <c r="F1095" s="57">
        <f t="shared" si="130"/>
        <v>428.3</v>
      </c>
      <c r="G1095" s="106"/>
      <c r="H1095" s="161">
        <f t="shared" si="131"/>
        <v>0</v>
      </c>
      <c r="I1095" s="54">
        <f t="shared" si="132"/>
        <v>0</v>
      </c>
      <c r="J1095" s="54"/>
      <c r="K1095" s="161">
        <f t="shared" si="133"/>
        <v>0</v>
      </c>
      <c r="L1095" s="95">
        <f t="shared" si="134"/>
        <v>0</v>
      </c>
    </row>
    <row r="1096" spans="1:12" x14ac:dyDescent="0.2">
      <c r="A1096" s="78">
        <f t="shared" si="135"/>
        <v>132</v>
      </c>
      <c r="B1096" s="57" t="s">
        <v>1428</v>
      </c>
      <c r="C1096" s="57">
        <v>299.3</v>
      </c>
      <c r="D1096" s="57"/>
      <c r="E1096" s="57"/>
      <c r="F1096" s="57">
        <f t="shared" si="130"/>
        <v>299.3</v>
      </c>
      <c r="G1096" s="106"/>
      <c r="H1096" s="161">
        <f t="shared" si="131"/>
        <v>0</v>
      </c>
      <c r="I1096" s="54">
        <f t="shared" si="132"/>
        <v>0</v>
      </c>
      <c r="J1096" s="54"/>
      <c r="K1096" s="161">
        <f t="shared" si="133"/>
        <v>0</v>
      </c>
      <c r="L1096" s="95">
        <f t="shared" si="134"/>
        <v>0</v>
      </c>
    </row>
    <row r="1097" spans="1:12" x14ac:dyDescent="0.2">
      <c r="A1097" s="78">
        <f t="shared" si="135"/>
        <v>133</v>
      </c>
      <c r="B1097" s="57" t="s">
        <v>1429</v>
      </c>
      <c r="C1097" s="57">
        <v>343.9</v>
      </c>
      <c r="D1097" s="57"/>
      <c r="E1097" s="57"/>
      <c r="F1097" s="57">
        <f t="shared" si="130"/>
        <v>343.9</v>
      </c>
      <c r="G1097" s="106"/>
      <c r="H1097" s="161">
        <f t="shared" si="131"/>
        <v>0</v>
      </c>
      <c r="I1097" s="54">
        <f t="shared" si="132"/>
        <v>0</v>
      </c>
      <c r="J1097" s="54"/>
      <c r="K1097" s="161">
        <f t="shared" si="133"/>
        <v>0</v>
      </c>
      <c r="L1097" s="95">
        <f t="shared" si="134"/>
        <v>0</v>
      </c>
    </row>
    <row r="1098" spans="1:12" x14ac:dyDescent="0.2">
      <c r="A1098" s="78">
        <f t="shared" si="135"/>
        <v>134</v>
      </c>
      <c r="B1098" s="57" t="s">
        <v>1430</v>
      </c>
      <c r="C1098" s="57">
        <v>282</v>
      </c>
      <c r="D1098" s="57"/>
      <c r="E1098" s="57"/>
      <c r="F1098" s="57">
        <f t="shared" si="130"/>
        <v>282</v>
      </c>
      <c r="G1098" s="106"/>
      <c r="H1098" s="161">
        <f t="shared" si="131"/>
        <v>0</v>
      </c>
      <c r="I1098" s="54">
        <f t="shared" si="132"/>
        <v>0</v>
      </c>
      <c r="J1098" s="54"/>
      <c r="K1098" s="161">
        <f t="shared" si="133"/>
        <v>0</v>
      </c>
      <c r="L1098" s="95">
        <f t="shared" si="134"/>
        <v>0</v>
      </c>
    </row>
    <row r="1099" spans="1:12" x14ac:dyDescent="0.2">
      <c r="A1099" s="78">
        <f t="shared" si="135"/>
        <v>135</v>
      </c>
      <c r="B1099" s="57" t="s">
        <v>1431</v>
      </c>
      <c r="C1099" s="57">
        <v>357.6</v>
      </c>
      <c r="D1099" s="57"/>
      <c r="E1099" s="57"/>
      <c r="F1099" s="57">
        <f t="shared" si="130"/>
        <v>357.6</v>
      </c>
      <c r="G1099" s="106"/>
      <c r="H1099" s="161">
        <f t="shared" si="131"/>
        <v>0</v>
      </c>
      <c r="I1099" s="54">
        <f t="shared" si="132"/>
        <v>0</v>
      </c>
      <c r="J1099" s="54"/>
      <c r="K1099" s="161">
        <f t="shared" si="133"/>
        <v>0</v>
      </c>
      <c r="L1099" s="95">
        <f t="shared" si="134"/>
        <v>0</v>
      </c>
    </row>
    <row r="1100" spans="1:12" x14ac:dyDescent="0.2">
      <c r="A1100" s="78">
        <f t="shared" si="135"/>
        <v>136</v>
      </c>
      <c r="B1100" s="57" t="s">
        <v>1432</v>
      </c>
      <c r="C1100" s="57">
        <v>300.8</v>
      </c>
      <c r="D1100" s="57">
        <v>27.5</v>
      </c>
      <c r="E1100" s="57"/>
      <c r="F1100" s="57">
        <f t="shared" si="130"/>
        <v>328.3</v>
      </c>
      <c r="G1100" s="106"/>
      <c r="H1100" s="161">
        <f t="shared" si="131"/>
        <v>0</v>
      </c>
      <c r="I1100" s="54">
        <f t="shared" si="132"/>
        <v>0</v>
      </c>
      <c r="J1100" s="54"/>
      <c r="K1100" s="161">
        <f t="shared" si="133"/>
        <v>0</v>
      </c>
      <c r="L1100" s="95">
        <f t="shared" si="134"/>
        <v>0</v>
      </c>
    </row>
    <row r="1101" spans="1:12" x14ac:dyDescent="0.2">
      <c r="A1101" s="78">
        <f t="shared" si="135"/>
        <v>137</v>
      </c>
      <c r="B1101" s="57" t="s">
        <v>1528</v>
      </c>
      <c r="C1101" s="57">
        <v>424.7</v>
      </c>
      <c r="D1101" s="57"/>
      <c r="E1101" s="57"/>
      <c r="F1101" s="57">
        <f t="shared" si="130"/>
        <v>424.7</v>
      </c>
      <c r="G1101" s="106"/>
      <c r="H1101" s="161">
        <f t="shared" si="131"/>
        <v>0</v>
      </c>
      <c r="I1101" s="54">
        <f t="shared" si="132"/>
        <v>0</v>
      </c>
      <c r="J1101" s="54"/>
      <c r="K1101" s="161">
        <f t="shared" si="133"/>
        <v>0</v>
      </c>
      <c r="L1101" s="95">
        <f t="shared" si="134"/>
        <v>0</v>
      </c>
    </row>
    <row r="1102" spans="1:12" x14ac:dyDescent="0.2">
      <c r="A1102" s="78">
        <f t="shared" si="135"/>
        <v>138</v>
      </c>
      <c r="B1102" s="57" t="s">
        <v>1529</v>
      </c>
      <c r="C1102" s="57">
        <v>120.4</v>
      </c>
      <c r="D1102" s="57"/>
      <c r="E1102" s="57"/>
      <c r="F1102" s="57">
        <f t="shared" si="130"/>
        <v>120.4</v>
      </c>
      <c r="G1102" s="106"/>
      <c r="H1102" s="161">
        <f t="shared" si="131"/>
        <v>0</v>
      </c>
      <c r="I1102" s="54">
        <f t="shared" si="132"/>
        <v>0</v>
      </c>
      <c r="J1102" s="54"/>
      <c r="K1102" s="161">
        <f t="shared" si="133"/>
        <v>0</v>
      </c>
      <c r="L1102" s="95">
        <f t="shared" si="134"/>
        <v>0</v>
      </c>
    </row>
    <row r="1103" spans="1:12" x14ac:dyDescent="0.2">
      <c r="A1103" s="78">
        <f t="shared" si="135"/>
        <v>139</v>
      </c>
      <c r="B1103" s="57" t="s">
        <v>1530</v>
      </c>
      <c r="C1103" s="57">
        <v>317.60000000000002</v>
      </c>
      <c r="D1103" s="57"/>
      <c r="E1103" s="57"/>
      <c r="F1103" s="57">
        <f t="shared" si="130"/>
        <v>317.60000000000002</v>
      </c>
      <c r="G1103" s="106"/>
      <c r="H1103" s="161">
        <f t="shared" si="131"/>
        <v>0</v>
      </c>
      <c r="I1103" s="54">
        <f t="shared" si="132"/>
        <v>0</v>
      </c>
      <c r="J1103" s="54"/>
      <c r="K1103" s="161">
        <f t="shared" si="133"/>
        <v>0</v>
      </c>
      <c r="L1103" s="95">
        <f t="shared" si="134"/>
        <v>0</v>
      </c>
    </row>
    <row r="1104" spans="1:12" x14ac:dyDescent="0.2">
      <c r="A1104" s="78">
        <f t="shared" si="135"/>
        <v>140</v>
      </c>
      <c r="B1104" s="57" t="s">
        <v>1531</v>
      </c>
      <c r="C1104" s="57">
        <v>395.53</v>
      </c>
      <c r="D1104" s="57"/>
      <c r="E1104" s="57"/>
      <c r="F1104" s="57">
        <f t="shared" si="130"/>
        <v>395.53</v>
      </c>
      <c r="G1104" s="106"/>
      <c r="H1104" s="161">
        <f t="shared" si="131"/>
        <v>0</v>
      </c>
      <c r="I1104" s="54">
        <f t="shared" si="132"/>
        <v>0</v>
      </c>
      <c r="J1104" s="54"/>
      <c r="K1104" s="161">
        <f t="shared" si="133"/>
        <v>0</v>
      </c>
      <c r="L1104" s="95">
        <f t="shared" si="134"/>
        <v>0</v>
      </c>
    </row>
    <row r="1105" spans="1:12" x14ac:dyDescent="0.2">
      <c r="A1105" s="78">
        <f t="shared" si="135"/>
        <v>141</v>
      </c>
      <c r="B1105" s="57" t="s">
        <v>1532</v>
      </c>
      <c r="C1105" s="57">
        <v>516.79999999999995</v>
      </c>
      <c r="D1105" s="57"/>
      <c r="E1105" s="57"/>
      <c r="F1105" s="57">
        <f t="shared" si="130"/>
        <v>516.79999999999995</v>
      </c>
      <c r="G1105" s="106"/>
      <c r="H1105" s="161">
        <f t="shared" si="131"/>
        <v>0</v>
      </c>
      <c r="I1105" s="54">
        <f t="shared" si="132"/>
        <v>0</v>
      </c>
      <c r="J1105" s="54"/>
      <c r="K1105" s="161">
        <f t="shared" si="133"/>
        <v>0</v>
      </c>
      <c r="L1105" s="95">
        <f t="shared" si="134"/>
        <v>0</v>
      </c>
    </row>
    <row r="1106" spans="1:12" x14ac:dyDescent="0.2">
      <c r="A1106" s="78">
        <f t="shared" si="135"/>
        <v>142</v>
      </c>
      <c r="B1106" s="57" t="s">
        <v>1533</v>
      </c>
      <c r="C1106" s="57">
        <v>305.89999999999998</v>
      </c>
      <c r="D1106" s="57"/>
      <c r="E1106" s="57"/>
      <c r="F1106" s="57">
        <f t="shared" si="130"/>
        <v>305.89999999999998</v>
      </c>
      <c r="G1106" s="106"/>
      <c r="H1106" s="161">
        <f t="shared" si="131"/>
        <v>0</v>
      </c>
      <c r="I1106" s="54">
        <f t="shared" si="132"/>
        <v>0</v>
      </c>
      <c r="J1106" s="54"/>
      <c r="K1106" s="161">
        <f t="shared" si="133"/>
        <v>0</v>
      </c>
      <c r="L1106" s="95">
        <f t="shared" si="134"/>
        <v>0</v>
      </c>
    </row>
    <row r="1107" spans="1:12" x14ac:dyDescent="0.2">
      <c r="A1107" s="78">
        <f t="shared" si="135"/>
        <v>143</v>
      </c>
      <c r="B1107" s="57" t="s">
        <v>1534</v>
      </c>
      <c r="C1107" s="57">
        <v>483.9</v>
      </c>
      <c r="D1107" s="57"/>
      <c r="E1107" s="57">
        <v>35.299999999999997</v>
      </c>
      <c r="F1107" s="57">
        <f t="shared" si="130"/>
        <v>519.19999999999993</v>
      </c>
      <c r="G1107" s="106"/>
      <c r="H1107" s="161">
        <f t="shared" si="131"/>
        <v>0</v>
      </c>
      <c r="I1107" s="54">
        <f t="shared" si="132"/>
        <v>0</v>
      </c>
      <c r="J1107" s="54"/>
      <c r="K1107" s="161">
        <f t="shared" si="133"/>
        <v>0</v>
      </c>
      <c r="L1107" s="95">
        <f t="shared" si="134"/>
        <v>0</v>
      </c>
    </row>
    <row r="1108" spans="1:12" x14ac:dyDescent="0.2">
      <c r="A1108" s="78">
        <f t="shared" si="135"/>
        <v>144</v>
      </c>
      <c r="B1108" s="57" t="s">
        <v>1535</v>
      </c>
      <c r="C1108" s="57">
        <v>257.3</v>
      </c>
      <c r="D1108" s="57"/>
      <c r="E1108" s="57"/>
      <c r="F1108" s="57">
        <f t="shared" si="130"/>
        <v>257.3</v>
      </c>
      <c r="G1108" s="106"/>
      <c r="H1108" s="161">
        <f t="shared" si="131"/>
        <v>0</v>
      </c>
      <c r="I1108" s="54">
        <f t="shared" si="132"/>
        <v>0</v>
      </c>
      <c r="J1108" s="54"/>
      <c r="K1108" s="161">
        <f t="shared" si="133"/>
        <v>0</v>
      </c>
      <c r="L1108" s="95">
        <f t="shared" si="134"/>
        <v>0</v>
      </c>
    </row>
    <row r="1109" spans="1:12" x14ac:dyDescent="0.2">
      <c r="A1109" s="78">
        <f t="shared" si="135"/>
        <v>145</v>
      </c>
      <c r="B1109" s="57" t="s">
        <v>1536</v>
      </c>
      <c r="C1109" s="57">
        <v>261.3</v>
      </c>
      <c r="D1109" s="57"/>
      <c r="E1109" s="57"/>
      <c r="F1109" s="57">
        <f t="shared" si="130"/>
        <v>261.3</v>
      </c>
      <c r="G1109" s="106"/>
      <c r="H1109" s="161">
        <f t="shared" si="131"/>
        <v>0</v>
      </c>
      <c r="I1109" s="54">
        <f t="shared" si="132"/>
        <v>0</v>
      </c>
      <c r="J1109" s="54"/>
      <c r="K1109" s="161">
        <f t="shared" si="133"/>
        <v>0</v>
      </c>
      <c r="L1109" s="95">
        <f t="shared" si="134"/>
        <v>0</v>
      </c>
    </row>
    <row r="1110" spans="1:12" x14ac:dyDescent="0.2">
      <c r="A1110" s="78">
        <f t="shared" si="135"/>
        <v>146</v>
      </c>
      <c r="B1110" s="57" t="s">
        <v>1537</v>
      </c>
      <c r="C1110" s="57">
        <v>296.89999999999998</v>
      </c>
      <c r="D1110" s="57"/>
      <c r="E1110" s="57">
        <v>50</v>
      </c>
      <c r="F1110" s="57">
        <f t="shared" si="130"/>
        <v>346.9</v>
      </c>
      <c r="G1110" s="106"/>
      <c r="H1110" s="161">
        <f t="shared" si="131"/>
        <v>0</v>
      </c>
      <c r="I1110" s="54">
        <f t="shared" si="132"/>
        <v>0</v>
      </c>
      <c r="J1110" s="54"/>
      <c r="K1110" s="161">
        <f t="shared" si="133"/>
        <v>0</v>
      </c>
      <c r="L1110" s="95">
        <f t="shared" si="134"/>
        <v>0</v>
      </c>
    </row>
    <row r="1111" spans="1:12" x14ac:dyDescent="0.2">
      <c r="A1111" s="78">
        <f t="shared" si="135"/>
        <v>147</v>
      </c>
      <c r="B1111" s="57" t="s">
        <v>1538</v>
      </c>
      <c r="C1111" s="57">
        <v>495.2</v>
      </c>
      <c r="D1111" s="57"/>
      <c r="E1111" s="57">
        <v>62.5</v>
      </c>
      <c r="F1111" s="57">
        <f t="shared" si="130"/>
        <v>557.70000000000005</v>
      </c>
      <c r="G1111" s="106"/>
      <c r="H1111" s="161">
        <f t="shared" si="131"/>
        <v>0</v>
      </c>
      <c r="I1111" s="54">
        <f t="shared" si="132"/>
        <v>0</v>
      </c>
      <c r="J1111" s="54"/>
      <c r="K1111" s="161">
        <f t="shared" si="133"/>
        <v>0</v>
      </c>
      <c r="L1111" s="95">
        <f t="shared" si="134"/>
        <v>0</v>
      </c>
    </row>
    <row r="1112" spans="1:12" x14ac:dyDescent="0.2">
      <c r="A1112" s="78">
        <f t="shared" si="135"/>
        <v>148</v>
      </c>
      <c r="B1112" s="57" t="s">
        <v>1539</v>
      </c>
      <c r="C1112" s="57">
        <v>446.2</v>
      </c>
      <c r="D1112" s="57"/>
      <c r="E1112" s="57"/>
      <c r="F1112" s="57">
        <f t="shared" si="130"/>
        <v>446.2</v>
      </c>
      <c r="G1112" s="106"/>
      <c r="H1112" s="161">
        <f t="shared" si="131"/>
        <v>0</v>
      </c>
      <c r="I1112" s="54">
        <f t="shared" si="132"/>
        <v>0</v>
      </c>
      <c r="J1112" s="54"/>
      <c r="K1112" s="161">
        <f t="shared" si="133"/>
        <v>0</v>
      </c>
      <c r="L1112" s="95">
        <f t="shared" si="134"/>
        <v>0</v>
      </c>
    </row>
    <row r="1113" spans="1:12" x14ac:dyDescent="0.2">
      <c r="A1113" s="78">
        <f t="shared" si="135"/>
        <v>149</v>
      </c>
      <c r="B1113" s="57" t="s">
        <v>1540</v>
      </c>
      <c r="C1113" s="57">
        <v>266.39999999999998</v>
      </c>
      <c r="D1113" s="57"/>
      <c r="E1113" s="57"/>
      <c r="F1113" s="57">
        <f t="shared" si="130"/>
        <v>266.39999999999998</v>
      </c>
      <c r="G1113" s="106"/>
      <c r="H1113" s="161">
        <f t="shared" si="131"/>
        <v>0</v>
      </c>
      <c r="I1113" s="54">
        <f t="shared" si="132"/>
        <v>0</v>
      </c>
      <c r="J1113" s="54"/>
      <c r="K1113" s="161">
        <f t="shared" si="133"/>
        <v>0</v>
      </c>
      <c r="L1113" s="95">
        <f t="shared" si="134"/>
        <v>0</v>
      </c>
    </row>
    <row r="1114" spans="1:12" x14ac:dyDescent="0.2">
      <c r="A1114" s="78">
        <f t="shared" si="135"/>
        <v>150</v>
      </c>
      <c r="B1114" s="57" t="s">
        <v>1541</v>
      </c>
      <c r="C1114" s="57">
        <v>548.4</v>
      </c>
      <c r="D1114" s="57"/>
      <c r="E1114" s="29">
        <v>215.2</v>
      </c>
      <c r="F1114" s="57">
        <f t="shared" si="130"/>
        <v>763.59999999999991</v>
      </c>
      <c r="G1114" s="106"/>
      <c r="H1114" s="161">
        <f t="shared" si="131"/>
        <v>0</v>
      </c>
      <c r="I1114" s="54">
        <f t="shared" si="132"/>
        <v>0</v>
      </c>
      <c r="J1114" s="54"/>
      <c r="K1114" s="161">
        <f t="shared" si="133"/>
        <v>0</v>
      </c>
      <c r="L1114" s="95">
        <f t="shared" si="134"/>
        <v>0</v>
      </c>
    </row>
    <row r="1115" spans="1:12" x14ac:dyDescent="0.2">
      <c r="A1115" s="78">
        <f t="shared" si="135"/>
        <v>151</v>
      </c>
      <c r="B1115" s="57" t="s">
        <v>1542</v>
      </c>
      <c r="C1115" s="57">
        <v>539.79999999999995</v>
      </c>
      <c r="D1115" s="57">
        <v>83.3</v>
      </c>
      <c r="E1115" s="57"/>
      <c r="F1115" s="57">
        <f t="shared" si="130"/>
        <v>623.09999999999991</v>
      </c>
      <c r="G1115" s="106"/>
      <c r="H1115" s="161">
        <f t="shared" si="131"/>
        <v>0</v>
      </c>
      <c r="I1115" s="54">
        <f t="shared" si="132"/>
        <v>0</v>
      </c>
      <c r="J1115" s="54"/>
      <c r="K1115" s="161">
        <f t="shared" si="133"/>
        <v>0</v>
      </c>
      <c r="L1115" s="95">
        <f t="shared" si="134"/>
        <v>0</v>
      </c>
    </row>
    <row r="1116" spans="1:12" x14ac:dyDescent="0.2">
      <c r="A1116" s="78">
        <f t="shared" si="135"/>
        <v>152</v>
      </c>
      <c r="B1116" s="57" t="s">
        <v>1543</v>
      </c>
      <c r="C1116" s="57">
        <v>384.6</v>
      </c>
      <c r="D1116" s="57"/>
      <c r="E1116" s="57"/>
      <c r="F1116" s="57">
        <f t="shared" si="130"/>
        <v>384.6</v>
      </c>
      <c r="G1116" s="106"/>
      <c r="H1116" s="161">
        <f t="shared" si="131"/>
        <v>0</v>
      </c>
      <c r="I1116" s="54">
        <f t="shared" si="132"/>
        <v>0</v>
      </c>
      <c r="J1116" s="54"/>
      <c r="K1116" s="161">
        <f t="shared" si="133"/>
        <v>0</v>
      </c>
      <c r="L1116" s="95">
        <f t="shared" si="134"/>
        <v>0</v>
      </c>
    </row>
    <row r="1117" spans="1:12" x14ac:dyDescent="0.2">
      <c r="A1117" s="78">
        <f t="shared" si="135"/>
        <v>153</v>
      </c>
      <c r="B1117" s="57" t="s">
        <v>2440</v>
      </c>
      <c r="C1117" s="57">
        <v>589.75</v>
      </c>
      <c r="D1117" s="57"/>
      <c r="E1117" s="57">
        <v>32.799999999999997</v>
      </c>
      <c r="F1117" s="57">
        <f t="shared" si="130"/>
        <v>622.54999999999995</v>
      </c>
      <c r="G1117" s="106"/>
      <c r="H1117" s="161">
        <f t="shared" si="131"/>
        <v>0</v>
      </c>
      <c r="I1117" s="54">
        <f t="shared" si="132"/>
        <v>0</v>
      </c>
      <c r="J1117" s="54"/>
      <c r="K1117" s="161">
        <f t="shared" si="133"/>
        <v>0</v>
      </c>
      <c r="L1117" s="95">
        <f t="shared" si="134"/>
        <v>0</v>
      </c>
    </row>
    <row r="1118" spans="1:12" x14ac:dyDescent="0.2">
      <c r="A1118" s="78">
        <f t="shared" si="135"/>
        <v>154</v>
      </c>
      <c r="B1118" s="57" t="s">
        <v>2441</v>
      </c>
      <c r="C1118" s="57">
        <v>405</v>
      </c>
      <c r="D1118" s="57"/>
      <c r="E1118" s="57">
        <v>21</v>
      </c>
      <c r="F1118" s="57">
        <f t="shared" si="130"/>
        <v>426</v>
      </c>
      <c r="G1118" s="106"/>
      <c r="H1118" s="161">
        <f t="shared" si="131"/>
        <v>0</v>
      </c>
      <c r="I1118" s="54">
        <f t="shared" si="132"/>
        <v>0</v>
      </c>
      <c r="J1118" s="54"/>
      <c r="K1118" s="161">
        <f t="shared" si="133"/>
        <v>0</v>
      </c>
      <c r="L1118" s="95">
        <f t="shared" si="134"/>
        <v>0</v>
      </c>
    </row>
    <row r="1119" spans="1:12" x14ac:dyDescent="0.2">
      <c r="A1119" s="78">
        <f t="shared" si="135"/>
        <v>155</v>
      </c>
      <c r="B1119" s="57" t="s">
        <v>2442</v>
      </c>
      <c r="C1119" s="57">
        <v>678.5</v>
      </c>
      <c r="D1119" s="57"/>
      <c r="E1119" s="57"/>
      <c r="F1119" s="57">
        <f t="shared" si="130"/>
        <v>678.5</v>
      </c>
      <c r="G1119" s="106"/>
      <c r="H1119" s="161">
        <f t="shared" si="131"/>
        <v>0</v>
      </c>
      <c r="I1119" s="54">
        <f t="shared" si="132"/>
        <v>0</v>
      </c>
      <c r="J1119" s="54"/>
      <c r="K1119" s="161">
        <f t="shared" si="133"/>
        <v>0</v>
      </c>
      <c r="L1119" s="95">
        <f t="shared" si="134"/>
        <v>0</v>
      </c>
    </row>
    <row r="1120" spans="1:12" x14ac:dyDescent="0.2">
      <c r="A1120" s="78">
        <f t="shared" si="135"/>
        <v>156</v>
      </c>
      <c r="B1120" s="57" t="s">
        <v>2443</v>
      </c>
      <c r="C1120" s="57">
        <v>973.9</v>
      </c>
      <c r="D1120" s="57"/>
      <c r="E1120" s="57">
        <v>132.80000000000001</v>
      </c>
      <c r="F1120" s="57">
        <f t="shared" si="130"/>
        <v>1106.7</v>
      </c>
      <c r="G1120" s="106"/>
      <c r="H1120" s="161">
        <f t="shared" si="131"/>
        <v>0</v>
      </c>
      <c r="I1120" s="54">
        <f t="shared" si="132"/>
        <v>0</v>
      </c>
      <c r="J1120" s="54"/>
      <c r="K1120" s="161">
        <f t="shared" si="133"/>
        <v>0</v>
      </c>
      <c r="L1120" s="95">
        <f t="shared" si="134"/>
        <v>0</v>
      </c>
    </row>
    <row r="1121" spans="1:12" x14ac:dyDescent="0.2">
      <c r="A1121" s="78">
        <f t="shared" si="135"/>
        <v>157</v>
      </c>
      <c r="B1121" s="57" t="s">
        <v>2444</v>
      </c>
      <c r="C1121" s="57">
        <v>669.8</v>
      </c>
      <c r="D1121" s="57"/>
      <c r="E1121" s="57"/>
      <c r="F1121" s="57">
        <f t="shared" si="130"/>
        <v>669.8</v>
      </c>
      <c r="G1121" s="106"/>
      <c r="H1121" s="161">
        <f t="shared" si="131"/>
        <v>0</v>
      </c>
      <c r="I1121" s="54">
        <f t="shared" si="132"/>
        <v>0</v>
      </c>
      <c r="J1121" s="54"/>
      <c r="K1121" s="161">
        <f t="shared" si="133"/>
        <v>0</v>
      </c>
      <c r="L1121" s="95">
        <f t="shared" si="134"/>
        <v>0</v>
      </c>
    </row>
    <row r="1122" spans="1:12" x14ac:dyDescent="0.2">
      <c r="A1122" s="78">
        <f t="shared" si="135"/>
        <v>158</v>
      </c>
      <c r="B1122" s="57" t="s">
        <v>2445</v>
      </c>
      <c r="C1122" s="57">
        <v>533.79999999999995</v>
      </c>
      <c r="D1122" s="57"/>
      <c r="E1122" s="57"/>
      <c r="F1122" s="57">
        <f t="shared" si="130"/>
        <v>533.79999999999995</v>
      </c>
      <c r="G1122" s="106"/>
      <c r="H1122" s="161">
        <f t="shared" si="131"/>
        <v>0</v>
      </c>
      <c r="I1122" s="54">
        <f t="shared" si="132"/>
        <v>0</v>
      </c>
      <c r="J1122" s="54"/>
      <c r="K1122" s="161">
        <f t="shared" si="133"/>
        <v>0</v>
      </c>
      <c r="L1122" s="95">
        <f t="shared" si="134"/>
        <v>0</v>
      </c>
    </row>
    <row r="1123" spans="1:12" x14ac:dyDescent="0.2">
      <c r="A1123" s="78">
        <f t="shared" si="135"/>
        <v>159</v>
      </c>
      <c r="B1123" s="57" t="s">
        <v>2446</v>
      </c>
      <c r="C1123" s="57">
        <v>413.5</v>
      </c>
      <c r="D1123" s="57"/>
      <c r="E1123" s="57">
        <v>30.4</v>
      </c>
      <c r="F1123" s="57">
        <f t="shared" si="130"/>
        <v>443.9</v>
      </c>
      <c r="G1123" s="106"/>
      <c r="H1123" s="161">
        <f t="shared" si="131"/>
        <v>0</v>
      </c>
      <c r="I1123" s="54">
        <f t="shared" si="132"/>
        <v>0</v>
      </c>
      <c r="J1123" s="54"/>
      <c r="K1123" s="161">
        <f t="shared" si="133"/>
        <v>0</v>
      </c>
      <c r="L1123" s="95">
        <f t="shared" si="134"/>
        <v>0</v>
      </c>
    </row>
    <row r="1124" spans="1:12" x14ac:dyDescent="0.2">
      <c r="A1124" s="78">
        <f t="shared" si="135"/>
        <v>160</v>
      </c>
      <c r="B1124" s="57" t="s">
        <v>2447</v>
      </c>
      <c r="C1124" s="57">
        <v>526.5</v>
      </c>
      <c r="D1124" s="57"/>
      <c r="E1124" s="57">
        <v>45.5</v>
      </c>
      <c r="F1124" s="57">
        <f t="shared" si="130"/>
        <v>572</v>
      </c>
      <c r="G1124" s="106"/>
      <c r="H1124" s="161">
        <f t="shared" si="131"/>
        <v>0</v>
      </c>
      <c r="I1124" s="54">
        <f t="shared" si="132"/>
        <v>0</v>
      </c>
      <c r="J1124" s="54"/>
      <c r="K1124" s="161">
        <f t="shared" si="133"/>
        <v>0</v>
      </c>
      <c r="L1124" s="95">
        <f t="shared" si="134"/>
        <v>0</v>
      </c>
    </row>
    <row r="1125" spans="1:12" x14ac:dyDescent="0.2">
      <c r="A1125" s="78">
        <f t="shared" si="135"/>
        <v>161</v>
      </c>
      <c r="B1125" s="57" t="s">
        <v>2448</v>
      </c>
      <c r="C1125" s="57">
        <v>894.7</v>
      </c>
      <c r="D1125" s="57"/>
      <c r="E1125" s="57">
        <v>42.5</v>
      </c>
      <c r="F1125" s="57">
        <f t="shared" si="130"/>
        <v>937.2</v>
      </c>
      <c r="G1125" s="106"/>
      <c r="H1125" s="161">
        <f t="shared" si="131"/>
        <v>0</v>
      </c>
      <c r="I1125" s="54">
        <f t="shared" si="132"/>
        <v>0</v>
      </c>
      <c r="J1125" s="54"/>
      <c r="K1125" s="161">
        <f t="shared" si="133"/>
        <v>0</v>
      </c>
      <c r="L1125" s="95">
        <f t="shared" si="134"/>
        <v>0</v>
      </c>
    </row>
    <row r="1126" spans="1:12" x14ac:dyDescent="0.2">
      <c r="A1126" s="78">
        <f t="shared" si="135"/>
        <v>162</v>
      </c>
      <c r="B1126" s="57" t="s">
        <v>2449</v>
      </c>
      <c r="C1126" s="57">
        <v>544.79999999999995</v>
      </c>
      <c r="D1126" s="57"/>
      <c r="E1126" s="57"/>
      <c r="F1126" s="57">
        <f t="shared" si="130"/>
        <v>544.79999999999995</v>
      </c>
      <c r="G1126" s="106"/>
      <c r="H1126" s="161">
        <f t="shared" si="131"/>
        <v>0</v>
      </c>
      <c r="I1126" s="54">
        <f t="shared" si="132"/>
        <v>0</v>
      </c>
      <c r="J1126" s="54"/>
      <c r="K1126" s="161">
        <f t="shared" si="133"/>
        <v>0</v>
      </c>
      <c r="L1126" s="95">
        <f t="shared" si="134"/>
        <v>0</v>
      </c>
    </row>
    <row r="1127" spans="1:12" x14ac:dyDescent="0.2">
      <c r="A1127" s="78">
        <f t="shared" si="135"/>
        <v>163</v>
      </c>
      <c r="B1127" s="57" t="s">
        <v>2450</v>
      </c>
      <c r="C1127" s="57">
        <v>521.9</v>
      </c>
      <c r="D1127" s="57"/>
      <c r="E1127" s="57"/>
      <c r="F1127" s="57">
        <f t="shared" si="130"/>
        <v>521.9</v>
      </c>
      <c r="G1127" s="106"/>
      <c r="H1127" s="161">
        <f t="shared" si="131"/>
        <v>0</v>
      </c>
      <c r="I1127" s="54">
        <f t="shared" si="132"/>
        <v>0</v>
      </c>
      <c r="J1127" s="54"/>
      <c r="K1127" s="161">
        <f t="shared" si="133"/>
        <v>0</v>
      </c>
      <c r="L1127" s="95">
        <f t="shared" si="134"/>
        <v>0</v>
      </c>
    </row>
    <row r="1128" spans="1:12" x14ac:dyDescent="0.2">
      <c r="A1128" s="78">
        <f t="shared" si="135"/>
        <v>164</v>
      </c>
      <c r="B1128" s="57" t="s">
        <v>2451</v>
      </c>
      <c r="C1128" s="57">
        <v>522.6</v>
      </c>
      <c r="D1128" s="57"/>
      <c r="E1128" s="57"/>
      <c r="F1128" s="57">
        <f t="shared" si="130"/>
        <v>522.6</v>
      </c>
      <c r="G1128" s="106"/>
      <c r="H1128" s="161">
        <f t="shared" si="131"/>
        <v>0</v>
      </c>
      <c r="I1128" s="54">
        <f t="shared" si="132"/>
        <v>0</v>
      </c>
      <c r="J1128" s="54"/>
      <c r="K1128" s="161">
        <f t="shared" si="133"/>
        <v>0</v>
      </c>
      <c r="L1128" s="95">
        <f t="shared" si="134"/>
        <v>0</v>
      </c>
    </row>
    <row r="1129" spans="1:12" x14ac:dyDescent="0.2">
      <c r="A1129" s="78">
        <f t="shared" si="135"/>
        <v>165</v>
      </c>
      <c r="B1129" s="57" t="s">
        <v>2452</v>
      </c>
      <c r="C1129" s="57">
        <v>551.6</v>
      </c>
      <c r="D1129" s="57"/>
      <c r="E1129" s="57"/>
      <c r="F1129" s="57">
        <f t="shared" si="130"/>
        <v>551.6</v>
      </c>
      <c r="G1129" s="106"/>
      <c r="H1129" s="161">
        <f t="shared" si="131"/>
        <v>0</v>
      </c>
      <c r="I1129" s="54">
        <f t="shared" si="132"/>
        <v>0</v>
      </c>
      <c r="J1129" s="54"/>
      <c r="K1129" s="161">
        <f t="shared" si="133"/>
        <v>0</v>
      </c>
      <c r="L1129" s="95">
        <f t="shared" si="134"/>
        <v>0</v>
      </c>
    </row>
    <row r="1130" spans="1:12" x14ac:dyDescent="0.2">
      <c r="A1130" s="78">
        <f t="shared" si="135"/>
        <v>166</v>
      </c>
      <c r="B1130" s="57" t="s">
        <v>2453</v>
      </c>
      <c r="C1130" s="57">
        <v>683.5</v>
      </c>
      <c r="D1130" s="57"/>
      <c r="E1130" s="57"/>
      <c r="F1130" s="57">
        <f t="shared" si="130"/>
        <v>683.5</v>
      </c>
      <c r="G1130" s="106"/>
      <c r="H1130" s="161">
        <f t="shared" si="131"/>
        <v>0</v>
      </c>
      <c r="I1130" s="54">
        <f t="shared" si="132"/>
        <v>0</v>
      </c>
      <c r="J1130" s="54"/>
      <c r="K1130" s="161">
        <f t="shared" si="133"/>
        <v>0</v>
      </c>
      <c r="L1130" s="95">
        <f t="shared" si="134"/>
        <v>0</v>
      </c>
    </row>
    <row r="1131" spans="1:12" x14ac:dyDescent="0.2">
      <c r="A1131" s="78">
        <f t="shared" si="135"/>
        <v>167</v>
      </c>
      <c r="B1131" s="57" t="s">
        <v>2454</v>
      </c>
      <c r="C1131" s="57">
        <v>416.7</v>
      </c>
      <c r="D1131" s="57">
        <v>3.8</v>
      </c>
      <c r="E1131" s="57">
        <v>203.4</v>
      </c>
      <c r="F1131" s="57">
        <f t="shared" si="130"/>
        <v>623.9</v>
      </c>
      <c r="G1131" s="106"/>
      <c r="H1131" s="161">
        <f t="shared" si="131"/>
        <v>0</v>
      </c>
      <c r="I1131" s="54">
        <f t="shared" si="132"/>
        <v>0</v>
      </c>
      <c r="J1131" s="54"/>
      <c r="K1131" s="161">
        <f t="shared" si="133"/>
        <v>0</v>
      </c>
      <c r="L1131" s="95">
        <f t="shared" si="134"/>
        <v>0</v>
      </c>
    </row>
    <row r="1132" spans="1:12" x14ac:dyDescent="0.2">
      <c r="A1132" s="78">
        <f t="shared" si="135"/>
        <v>168</v>
      </c>
      <c r="B1132" s="57" t="s">
        <v>2455</v>
      </c>
      <c r="C1132" s="57">
        <v>353.8</v>
      </c>
      <c r="D1132" s="57"/>
      <c r="E1132" s="57"/>
      <c r="F1132" s="57">
        <f t="shared" si="130"/>
        <v>353.8</v>
      </c>
      <c r="G1132" s="106"/>
      <c r="H1132" s="161">
        <f t="shared" si="131"/>
        <v>0</v>
      </c>
      <c r="I1132" s="54">
        <f t="shared" si="132"/>
        <v>0</v>
      </c>
      <c r="J1132" s="54"/>
      <c r="K1132" s="161">
        <f t="shared" si="133"/>
        <v>0</v>
      </c>
      <c r="L1132" s="95">
        <f t="shared" si="134"/>
        <v>0</v>
      </c>
    </row>
    <row r="1133" spans="1:12" x14ac:dyDescent="0.2">
      <c r="A1133" s="78">
        <f t="shared" si="135"/>
        <v>169</v>
      </c>
      <c r="B1133" s="57" t="s">
        <v>2456</v>
      </c>
      <c r="C1133" s="57">
        <v>168.1</v>
      </c>
      <c r="D1133" s="57"/>
      <c r="E1133" s="57">
        <v>67.7</v>
      </c>
      <c r="F1133" s="57">
        <f t="shared" si="130"/>
        <v>235.8</v>
      </c>
      <c r="G1133" s="106"/>
      <c r="H1133" s="161">
        <f t="shared" si="131"/>
        <v>0</v>
      </c>
      <c r="I1133" s="54">
        <f t="shared" si="132"/>
        <v>0</v>
      </c>
      <c r="J1133" s="54"/>
      <c r="K1133" s="161">
        <f t="shared" si="133"/>
        <v>0</v>
      </c>
      <c r="L1133" s="95">
        <f t="shared" si="134"/>
        <v>0</v>
      </c>
    </row>
    <row r="1134" spans="1:12" x14ac:dyDescent="0.2">
      <c r="A1134" s="78">
        <f t="shared" si="135"/>
        <v>170</v>
      </c>
      <c r="B1134" s="57" t="s">
        <v>2457</v>
      </c>
      <c r="C1134" s="57">
        <v>417.2</v>
      </c>
      <c r="D1134" s="57"/>
      <c r="E1134" s="57">
        <v>90</v>
      </c>
      <c r="F1134" s="57">
        <f t="shared" si="130"/>
        <v>507.2</v>
      </c>
      <c r="G1134" s="106"/>
      <c r="H1134" s="161">
        <f t="shared" si="131"/>
        <v>0</v>
      </c>
      <c r="I1134" s="54">
        <f t="shared" si="132"/>
        <v>0</v>
      </c>
      <c r="J1134" s="54"/>
      <c r="K1134" s="161">
        <f t="shared" si="133"/>
        <v>0</v>
      </c>
      <c r="L1134" s="95">
        <f t="shared" si="134"/>
        <v>0</v>
      </c>
    </row>
    <row r="1135" spans="1:12" x14ac:dyDescent="0.2">
      <c r="A1135" s="78">
        <f t="shared" si="135"/>
        <v>171</v>
      </c>
      <c r="B1135" s="57" t="s">
        <v>2458</v>
      </c>
      <c r="C1135" s="57">
        <v>718.3</v>
      </c>
      <c r="D1135" s="57"/>
      <c r="E1135" s="57"/>
      <c r="F1135" s="57">
        <f t="shared" si="130"/>
        <v>718.3</v>
      </c>
      <c r="G1135" s="106"/>
      <c r="H1135" s="161">
        <f t="shared" si="131"/>
        <v>0</v>
      </c>
      <c r="I1135" s="54">
        <f t="shared" si="132"/>
        <v>0</v>
      </c>
      <c r="J1135" s="54"/>
      <c r="K1135" s="161">
        <f t="shared" si="133"/>
        <v>0</v>
      </c>
      <c r="L1135" s="95">
        <f t="shared" si="134"/>
        <v>0</v>
      </c>
    </row>
    <row r="1136" spans="1:12" x14ac:dyDescent="0.2">
      <c r="A1136" s="78">
        <f t="shared" si="135"/>
        <v>172</v>
      </c>
      <c r="B1136" s="57" t="s">
        <v>2459</v>
      </c>
      <c r="C1136" s="57">
        <v>376.4</v>
      </c>
      <c r="D1136" s="57"/>
      <c r="E1136" s="57"/>
      <c r="F1136" s="57">
        <f t="shared" si="130"/>
        <v>376.4</v>
      </c>
      <c r="G1136" s="106"/>
      <c r="H1136" s="161">
        <f t="shared" si="131"/>
        <v>0</v>
      </c>
      <c r="I1136" s="54">
        <f t="shared" si="132"/>
        <v>0</v>
      </c>
      <c r="J1136" s="54"/>
      <c r="K1136" s="161">
        <f t="shared" si="133"/>
        <v>0</v>
      </c>
      <c r="L1136" s="95">
        <f t="shared" si="134"/>
        <v>0</v>
      </c>
    </row>
    <row r="1137" spans="1:12" x14ac:dyDescent="0.2">
      <c r="A1137" s="78">
        <f t="shared" si="135"/>
        <v>173</v>
      </c>
      <c r="B1137" s="57" t="s">
        <v>2460</v>
      </c>
      <c r="C1137" s="57">
        <v>382.6</v>
      </c>
      <c r="D1137" s="57"/>
      <c r="E1137" s="57"/>
      <c r="F1137" s="57">
        <f t="shared" si="130"/>
        <v>382.6</v>
      </c>
      <c r="G1137" s="106"/>
      <c r="H1137" s="161">
        <f t="shared" si="131"/>
        <v>0</v>
      </c>
      <c r="I1137" s="54">
        <f t="shared" si="132"/>
        <v>0</v>
      </c>
      <c r="J1137" s="54"/>
      <c r="K1137" s="161">
        <f t="shared" si="133"/>
        <v>0</v>
      </c>
      <c r="L1137" s="95">
        <f t="shared" si="134"/>
        <v>0</v>
      </c>
    </row>
    <row r="1138" spans="1:12" x14ac:dyDescent="0.2">
      <c r="A1138" s="78">
        <f t="shared" si="135"/>
        <v>174</v>
      </c>
      <c r="B1138" s="57" t="s">
        <v>2461</v>
      </c>
      <c r="C1138" s="57">
        <v>2603.6999999999998</v>
      </c>
      <c r="D1138" s="57"/>
      <c r="E1138" s="57"/>
      <c r="F1138" s="57">
        <f t="shared" si="130"/>
        <v>2603.6999999999998</v>
      </c>
      <c r="G1138" s="106"/>
      <c r="H1138" s="161">
        <f t="shared" si="131"/>
        <v>0</v>
      </c>
      <c r="I1138" s="54">
        <f t="shared" si="132"/>
        <v>0</v>
      </c>
      <c r="J1138" s="54"/>
      <c r="K1138" s="161">
        <f t="shared" si="133"/>
        <v>0</v>
      </c>
      <c r="L1138" s="95">
        <f t="shared" si="134"/>
        <v>0</v>
      </c>
    </row>
    <row r="1139" spans="1:12" x14ac:dyDescent="0.2">
      <c r="A1139" s="78">
        <f t="shared" si="135"/>
        <v>175</v>
      </c>
      <c r="B1139" s="57" t="s">
        <v>2462</v>
      </c>
      <c r="C1139" s="57">
        <v>474.3</v>
      </c>
      <c r="D1139" s="57"/>
      <c r="E1139" s="57">
        <v>105.2</v>
      </c>
      <c r="F1139" s="57">
        <f t="shared" si="130"/>
        <v>579.5</v>
      </c>
      <c r="G1139" s="106"/>
      <c r="H1139" s="161">
        <f t="shared" si="131"/>
        <v>0</v>
      </c>
      <c r="I1139" s="54">
        <f t="shared" si="132"/>
        <v>0</v>
      </c>
      <c r="J1139" s="54"/>
      <c r="K1139" s="161">
        <f t="shared" si="133"/>
        <v>0</v>
      </c>
      <c r="L1139" s="95">
        <f t="shared" si="134"/>
        <v>0</v>
      </c>
    </row>
    <row r="1140" spans="1:12" x14ac:dyDescent="0.2">
      <c r="A1140" s="78">
        <f t="shared" si="135"/>
        <v>176</v>
      </c>
      <c r="B1140" s="57" t="s">
        <v>2463</v>
      </c>
      <c r="C1140" s="57">
        <v>314.8</v>
      </c>
      <c r="D1140" s="57"/>
      <c r="E1140" s="57"/>
      <c r="F1140" s="57">
        <f t="shared" si="130"/>
        <v>314.8</v>
      </c>
      <c r="G1140" s="106"/>
      <c r="H1140" s="161">
        <f t="shared" si="131"/>
        <v>0</v>
      </c>
      <c r="I1140" s="54">
        <f t="shared" si="132"/>
        <v>0</v>
      </c>
      <c r="J1140" s="54"/>
      <c r="K1140" s="161">
        <f t="shared" si="133"/>
        <v>0</v>
      </c>
      <c r="L1140" s="95">
        <f t="shared" si="134"/>
        <v>0</v>
      </c>
    </row>
    <row r="1141" spans="1:12" x14ac:dyDescent="0.2">
      <c r="A1141" s="78">
        <f t="shared" si="135"/>
        <v>177</v>
      </c>
      <c r="B1141" s="57" t="s">
        <v>2464</v>
      </c>
      <c r="C1141" s="57">
        <v>223.6</v>
      </c>
      <c r="D1141" s="57"/>
      <c r="E1141" s="57"/>
      <c r="F1141" s="57">
        <f t="shared" si="130"/>
        <v>223.6</v>
      </c>
      <c r="G1141" s="106"/>
      <c r="H1141" s="161">
        <f t="shared" si="131"/>
        <v>0</v>
      </c>
      <c r="I1141" s="54">
        <f t="shared" si="132"/>
        <v>0</v>
      </c>
      <c r="J1141" s="54"/>
      <c r="K1141" s="161">
        <f t="shared" si="133"/>
        <v>0</v>
      </c>
      <c r="L1141" s="95">
        <f t="shared" si="134"/>
        <v>0</v>
      </c>
    </row>
    <row r="1142" spans="1:12" x14ac:dyDescent="0.2">
      <c r="A1142" s="78">
        <f t="shared" si="135"/>
        <v>178</v>
      </c>
      <c r="B1142" s="57" t="s">
        <v>2465</v>
      </c>
      <c r="C1142" s="57">
        <v>243.3</v>
      </c>
      <c r="D1142" s="57"/>
      <c r="E1142" s="57">
        <v>216.6</v>
      </c>
      <c r="F1142" s="57">
        <f t="shared" si="130"/>
        <v>459.9</v>
      </c>
      <c r="G1142" s="106"/>
      <c r="H1142" s="161">
        <f t="shared" si="131"/>
        <v>0</v>
      </c>
      <c r="I1142" s="54">
        <f t="shared" si="132"/>
        <v>0</v>
      </c>
      <c r="J1142" s="54"/>
      <c r="K1142" s="161">
        <f t="shared" si="133"/>
        <v>0</v>
      </c>
      <c r="L1142" s="95">
        <f t="shared" si="134"/>
        <v>0</v>
      </c>
    </row>
    <row r="1143" spans="1:12" x14ac:dyDescent="0.2">
      <c r="A1143" s="78">
        <f t="shared" si="135"/>
        <v>179</v>
      </c>
      <c r="B1143" s="57" t="s">
        <v>2466</v>
      </c>
      <c r="C1143" s="57">
        <v>530.5</v>
      </c>
      <c r="D1143" s="57"/>
      <c r="E1143" s="57"/>
      <c r="F1143" s="57">
        <f t="shared" si="130"/>
        <v>530.5</v>
      </c>
      <c r="G1143" s="106"/>
      <c r="H1143" s="161">
        <f t="shared" si="131"/>
        <v>0</v>
      </c>
      <c r="I1143" s="54">
        <f t="shared" si="132"/>
        <v>0</v>
      </c>
      <c r="J1143" s="54"/>
      <c r="K1143" s="161">
        <f t="shared" si="133"/>
        <v>0</v>
      </c>
      <c r="L1143" s="95">
        <f t="shared" si="134"/>
        <v>0</v>
      </c>
    </row>
    <row r="1144" spans="1:12" x14ac:dyDescent="0.2">
      <c r="A1144" s="78">
        <f t="shared" si="135"/>
        <v>180</v>
      </c>
      <c r="B1144" s="57" t="s">
        <v>2467</v>
      </c>
      <c r="C1144" s="57">
        <v>377</v>
      </c>
      <c r="D1144" s="57"/>
      <c r="E1144" s="57"/>
      <c r="F1144" s="57">
        <f t="shared" si="130"/>
        <v>377</v>
      </c>
      <c r="G1144" s="106"/>
      <c r="H1144" s="161">
        <f t="shared" si="131"/>
        <v>0</v>
      </c>
      <c r="I1144" s="54">
        <f t="shared" si="132"/>
        <v>0</v>
      </c>
      <c r="J1144" s="54"/>
      <c r="K1144" s="161">
        <f t="shared" si="133"/>
        <v>0</v>
      </c>
      <c r="L1144" s="95">
        <f t="shared" si="134"/>
        <v>0</v>
      </c>
    </row>
    <row r="1145" spans="1:12" x14ac:dyDescent="0.2">
      <c r="A1145" s="78">
        <f t="shared" si="135"/>
        <v>181</v>
      </c>
      <c r="B1145" s="57" t="s">
        <v>2468</v>
      </c>
      <c r="C1145" s="57">
        <v>439.5</v>
      </c>
      <c r="D1145" s="57"/>
      <c r="E1145" s="57"/>
      <c r="F1145" s="57">
        <f t="shared" si="130"/>
        <v>439.5</v>
      </c>
      <c r="G1145" s="106"/>
      <c r="H1145" s="161">
        <f t="shared" si="131"/>
        <v>0</v>
      </c>
      <c r="I1145" s="54">
        <f t="shared" si="132"/>
        <v>0</v>
      </c>
      <c r="J1145" s="54"/>
      <c r="K1145" s="161">
        <f t="shared" si="133"/>
        <v>0</v>
      </c>
      <c r="L1145" s="95">
        <f t="shared" si="134"/>
        <v>0</v>
      </c>
    </row>
    <row r="1146" spans="1:12" x14ac:dyDescent="0.2">
      <c r="A1146" s="78">
        <f t="shared" si="135"/>
        <v>182</v>
      </c>
      <c r="B1146" s="57" t="s">
        <v>2469</v>
      </c>
      <c r="C1146" s="57">
        <v>150.1</v>
      </c>
      <c r="D1146" s="57"/>
      <c r="E1146" s="57"/>
      <c r="F1146" s="57">
        <f t="shared" si="130"/>
        <v>150.1</v>
      </c>
      <c r="G1146" s="106"/>
      <c r="H1146" s="161">
        <f t="shared" si="131"/>
        <v>0</v>
      </c>
      <c r="I1146" s="54">
        <f t="shared" si="132"/>
        <v>0</v>
      </c>
      <c r="J1146" s="54"/>
      <c r="K1146" s="161">
        <f t="shared" si="133"/>
        <v>0</v>
      </c>
      <c r="L1146" s="95">
        <f t="shared" si="134"/>
        <v>0</v>
      </c>
    </row>
    <row r="1147" spans="1:12" x14ac:dyDescent="0.2">
      <c r="A1147" s="78">
        <f t="shared" si="135"/>
        <v>183</v>
      </c>
      <c r="B1147" s="57" t="s">
        <v>2470</v>
      </c>
      <c r="C1147" s="57">
        <v>438.6</v>
      </c>
      <c r="D1147" s="57"/>
      <c r="E1147" s="57"/>
      <c r="F1147" s="57">
        <f t="shared" si="130"/>
        <v>438.6</v>
      </c>
      <c r="G1147" s="106"/>
      <c r="H1147" s="161">
        <f t="shared" si="131"/>
        <v>0</v>
      </c>
      <c r="I1147" s="54">
        <f t="shared" si="132"/>
        <v>0</v>
      </c>
      <c r="J1147" s="54"/>
      <c r="K1147" s="161">
        <f t="shared" si="133"/>
        <v>0</v>
      </c>
      <c r="L1147" s="95">
        <f t="shared" si="134"/>
        <v>0</v>
      </c>
    </row>
    <row r="1148" spans="1:12" x14ac:dyDescent="0.2">
      <c r="A1148" s="78">
        <f t="shared" si="135"/>
        <v>184</v>
      </c>
      <c r="B1148" s="57" t="s">
        <v>2471</v>
      </c>
      <c r="C1148" s="57">
        <v>124.3</v>
      </c>
      <c r="D1148" s="57"/>
      <c r="E1148" s="57"/>
      <c r="F1148" s="57">
        <f t="shared" si="130"/>
        <v>124.3</v>
      </c>
      <c r="G1148" s="106"/>
      <c r="H1148" s="161">
        <f t="shared" si="131"/>
        <v>0</v>
      </c>
      <c r="I1148" s="54">
        <f t="shared" si="132"/>
        <v>0</v>
      </c>
      <c r="J1148" s="54"/>
      <c r="K1148" s="161">
        <f t="shared" si="133"/>
        <v>0</v>
      </c>
      <c r="L1148" s="95">
        <f t="shared" si="134"/>
        <v>0</v>
      </c>
    </row>
    <row r="1149" spans="1:12" x14ac:dyDescent="0.2">
      <c r="A1149" s="78">
        <f t="shared" si="135"/>
        <v>185</v>
      </c>
      <c r="B1149" s="57" t="s">
        <v>2472</v>
      </c>
      <c r="C1149" s="57">
        <v>511.6</v>
      </c>
      <c r="D1149" s="57"/>
      <c r="E1149" s="57"/>
      <c r="F1149" s="57">
        <f t="shared" ref="F1149:F1206" si="136">C1149+D1149+E1149</f>
        <v>511.6</v>
      </c>
      <c r="G1149" s="106"/>
      <c r="H1149" s="161">
        <f t="shared" ref="H1149:H1192" si="137">G1149</f>
        <v>0</v>
      </c>
      <c r="I1149" s="54">
        <f t="shared" ref="I1149:I1206" si="138">H1149*0.3677</f>
        <v>0</v>
      </c>
      <c r="J1149" s="54"/>
      <c r="K1149" s="161">
        <f t="shared" si="133"/>
        <v>0</v>
      </c>
      <c r="L1149" s="95">
        <f t="shared" si="134"/>
        <v>0</v>
      </c>
    </row>
    <row r="1150" spans="1:12" x14ac:dyDescent="0.2">
      <c r="A1150" s="78">
        <f t="shared" si="135"/>
        <v>186</v>
      </c>
      <c r="B1150" s="57" t="s">
        <v>2473</v>
      </c>
      <c r="C1150" s="57">
        <v>174.2</v>
      </c>
      <c r="D1150" s="57">
        <v>37.6</v>
      </c>
      <c r="E1150" s="57"/>
      <c r="F1150" s="57">
        <f t="shared" si="136"/>
        <v>211.79999999999998</v>
      </c>
      <c r="G1150" s="106"/>
      <c r="H1150" s="161">
        <f t="shared" si="137"/>
        <v>0</v>
      </c>
      <c r="I1150" s="54">
        <f t="shared" si="138"/>
        <v>0</v>
      </c>
      <c r="J1150" s="54"/>
      <c r="K1150" s="161">
        <f t="shared" si="133"/>
        <v>0</v>
      </c>
      <c r="L1150" s="95">
        <f t="shared" si="134"/>
        <v>0</v>
      </c>
    </row>
    <row r="1151" spans="1:12" x14ac:dyDescent="0.2">
      <c r="A1151" s="78">
        <f t="shared" si="135"/>
        <v>187</v>
      </c>
      <c r="B1151" s="57" t="s">
        <v>2474</v>
      </c>
      <c r="C1151" s="57">
        <v>172.8</v>
      </c>
      <c r="D1151" s="57"/>
      <c r="E1151" s="57">
        <v>14.6</v>
      </c>
      <c r="F1151" s="57">
        <f t="shared" si="136"/>
        <v>187.4</v>
      </c>
      <c r="G1151" s="106"/>
      <c r="H1151" s="161">
        <f t="shared" si="137"/>
        <v>0</v>
      </c>
      <c r="I1151" s="54">
        <f t="shared" si="138"/>
        <v>0</v>
      </c>
      <c r="J1151" s="54"/>
      <c r="K1151" s="161">
        <f t="shared" si="133"/>
        <v>0</v>
      </c>
      <c r="L1151" s="95">
        <f t="shared" si="134"/>
        <v>0</v>
      </c>
    </row>
    <row r="1152" spans="1:12" x14ac:dyDescent="0.2">
      <c r="A1152" s="78">
        <f t="shared" si="135"/>
        <v>188</v>
      </c>
      <c r="B1152" s="57" t="s">
        <v>2475</v>
      </c>
      <c r="C1152" s="57">
        <v>273.7</v>
      </c>
      <c r="D1152" s="57"/>
      <c r="E1152" s="57"/>
      <c r="F1152" s="57">
        <f t="shared" si="136"/>
        <v>273.7</v>
      </c>
      <c r="G1152" s="106"/>
      <c r="H1152" s="161">
        <f t="shared" si="137"/>
        <v>0</v>
      </c>
      <c r="I1152" s="54">
        <f t="shared" si="138"/>
        <v>0</v>
      </c>
      <c r="J1152" s="54"/>
      <c r="K1152" s="161">
        <f t="shared" si="133"/>
        <v>0</v>
      </c>
      <c r="L1152" s="95">
        <f t="shared" si="134"/>
        <v>0</v>
      </c>
    </row>
    <row r="1153" spans="1:12" x14ac:dyDescent="0.2">
      <c r="A1153" s="78">
        <f t="shared" si="135"/>
        <v>189</v>
      </c>
      <c r="B1153" s="57" t="s">
        <v>978</v>
      </c>
      <c r="C1153" s="57">
        <v>479.4</v>
      </c>
      <c r="D1153" s="57"/>
      <c r="E1153" s="57"/>
      <c r="F1153" s="57">
        <f t="shared" si="136"/>
        <v>479.4</v>
      </c>
      <c r="G1153" s="106"/>
      <c r="H1153" s="161">
        <f t="shared" si="137"/>
        <v>0</v>
      </c>
      <c r="I1153" s="54">
        <f t="shared" si="138"/>
        <v>0</v>
      </c>
      <c r="J1153" s="54"/>
      <c r="K1153" s="161">
        <f t="shared" si="133"/>
        <v>0</v>
      </c>
      <c r="L1153" s="95">
        <f t="shared" si="134"/>
        <v>0</v>
      </c>
    </row>
    <row r="1154" spans="1:12" x14ac:dyDescent="0.2">
      <c r="A1154" s="78">
        <f t="shared" si="135"/>
        <v>190</v>
      </c>
      <c r="B1154" s="57" t="s">
        <v>979</v>
      </c>
      <c r="C1154" s="57">
        <v>381.4</v>
      </c>
      <c r="D1154" s="57"/>
      <c r="E1154" s="57">
        <v>32</v>
      </c>
      <c r="F1154" s="57">
        <f t="shared" si="136"/>
        <v>413.4</v>
      </c>
      <c r="G1154" s="106"/>
      <c r="H1154" s="161">
        <f t="shared" si="137"/>
        <v>0</v>
      </c>
      <c r="I1154" s="54">
        <f t="shared" si="138"/>
        <v>0</v>
      </c>
      <c r="J1154" s="54"/>
      <c r="K1154" s="161">
        <f t="shared" si="133"/>
        <v>0</v>
      </c>
      <c r="L1154" s="95">
        <f t="shared" si="134"/>
        <v>0</v>
      </c>
    </row>
    <row r="1155" spans="1:12" x14ac:dyDescent="0.2">
      <c r="A1155" s="78">
        <f t="shared" si="135"/>
        <v>191</v>
      </c>
      <c r="B1155" s="57" t="s">
        <v>980</v>
      </c>
      <c r="C1155" s="57">
        <v>9330.6</v>
      </c>
      <c r="D1155" s="57"/>
      <c r="E1155" s="57">
        <v>1157.25</v>
      </c>
      <c r="F1155" s="57">
        <f t="shared" si="136"/>
        <v>10487.85</v>
      </c>
      <c r="G1155" s="106"/>
      <c r="H1155" s="161">
        <f t="shared" si="137"/>
        <v>0</v>
      </c>
      <c r="I1155" s="54">
        <f t="shared" si="138"/>
        <v>0</v>
      </c>
      <c r="J1155" s="54"/>
      <c r="K1155" s="161">
        <f t="shared" si="133"/>
        <v>0</v>
      </c>
      <c r="L1155" s="95">
        <f t="shared" si="134"/>
        <v>0</v>
      </c>
    </row>
    <row r="1156" spans="1:12" x14ac:dyDescent="0.2">
      <c r="A1156" s="78">
        <f t="shared" si="135"/>
        <v>192</v>
      </c>
      <c r="B1156" s="57" t="s">
        <v>981</v>
      </c>
      <c r="C1156" s="57">
        <v>2360</v>
      </c>
      <c r="D1156" s="57">
        <v>47.2</v>
      </c>
      <c r="E1156" s="57"/>
      <c r="F1156" s="57">
        <f t="shared" si="136"/>
        <v>2407.1999999999998</v>
      </c>
      <c r="G1156" s="106"/>
      <c r="H1156" s="161">
        <f t="shared" si="137"/>
        <v>0</v>
      </c>
      <c r="I1156" s="54">
        <f t="shared" si="138"/>
        <v>0</v>
      </c>
      <c r="J1156" s="54"/>
      <c r="K1156" s="161">
        <f t="shared" si="133"/>
        <v>0</v>
      </c>
      <c r="L1156" s="95">
        <f t="shared" si="134"/>
        <v>0</v>
      </c>
    </row>
    <row r="1157" spans="1:12" x14ac:dyDescent="0.2">
      <c r="A1157" s="78">
        <f t="shared" si="135"/>
        <v>193</v>
      </c>
      <c r="B1157" s="57" t="s">
        <v>982</v>
      </c>
      <c r="C1157" s="57">
        <v>3652.21</v>
      </c>
      <c r="D1157" s="57">
        <v>536.29999999999995</v>
      </c>
      <c r="E1157" s="57">
        <v>38.4</v>
      </c>
      <c r="F1157" s="57">
        <f t="shared" si="136"/>
        <v>4226.91</v>
      </c>
      <c r="G1157" s="106"/>
      <c r="H1157" s="161">
        <f t="shared" si="137"/>
        <v>0</v>
      </c>
      <c r="I1157" s="54">
        <f t="shared" si="138"/>
        <v>0</v>
      </c>
      <c r="J1157" s="54"/>
      <c r="K1157" s="161">
        <f t="shared" ref="K1157:K1220" si="139">G1157*408.88</f>
        <v>0</v>
      </c>
      <c r="L1157" s="95">
        <f t="shared" ref="L1157:L1220" si="140">(H1157+I1157+J1157+K1157)/F1157</f>
        <v>0</v>
      </c>
    </row>
    <row r="1158" spans="1:12" x14ac:dyDescent="0.2">
      <c r="A1158" s="78">
        <f t="shared" si="135"/>
        <v>194</v>
      </c>
      <c r="B1158" s="57" t="s">
        <v>983</v>
      </c>
      <c r="C1158" s="57">
        <v>1805.5</v>
      </c>
      <c r="D1158" s="57"/>
      <c r="E1158" s="57"/>
      <c r="F1158" s="57">
        <f t="shared" si="136"/>
        <v>1805.5</v>
      </c>
      <c r="G1158" s="106"/>
      <c r="H1158" s="161">
        <f t="shared" si="137"/>
        <v>0</v>
      </c>
      <c r="I1158" s="54">
        <f t="shared" si="138"/>
        <v>0</v>
      </c>
      <c r="J1158" s="54"/>
      <c r="K1158" s="161">
        <f t="shared" si="139"/>
        <v>0</v>
      </c>
      <c r="L1158" s="95">
        <f t="shared" si="140"/>
        <v>0</v>
      </c>
    </row>
    <row r="1159" spans="1:12" x14ac:dyDescent="0.2">
      <c r="A1159" s="78">
        <f t="shared" ref="A1159:A1222" si="141">A1158+1</f>
        <v>195</v>
      </c>
      <c r="B1159" s="57" t="s">
        <v>984</v>
      </c>
      <c r="C1159" s="57">
        <v>1806.9</v>
      </c>
      <c r="D1159" s="57"/>
      <c r="E1159" s="57"/>
      <c r="F1159" s="57">
        <f t="shared" si="136"/>
        <v>1806.9</v>
      </c>
      <c r="G1159" s="106"/>
      <c r="H1159" s="161">
        <f t="shared" si="137"/>
        <v>0</v>
      </c>
      <c r="I1159" s="54">
        <f t="shared" si="138"/>
        <v>0</v>
      </c>
      <c r="J1159" s="54"/>
      <c r="K1159" s="161">
        <f t="shared" si="139"/>
        <v>0</v>
      </c>
      <c r="L1159" s="95">
        <f t="shared" si="140"/>
        <v>0</v>
      </c>
    </row>
    <row r="1160" spans="1:12" x14ac:dyDescent="0.2">
      <c r="A1160" s="78">
        <f t="shared" si="141"/>
        <v>196</v>
      </c>
      <c r="B1160" s="57" t="s">
        <v>1544</v>
      </c>
      <c r="C1160" s="57">
        <v>119.6</v>
      </c>
      <c r="D1160" s="57"/>
      <c r="E1160" s="57"/>
      <c r="F1160" s="57">
        <f t="shared" si="136"/>
        <v>119.6</v>
      </c>
      <c r="G1160" s="106"/>
      <c r="H1160" s="161">
        <f t="shared" si="137"/>
        <v>0</v>
      </c>
      <c r="I1160" s="54">
        <f t="shared" si="138"/>
        <v>0</v>
      </c>
      <c r="J1160" s="54"/>
      <c r="K1160" s="161">
        <f t="shared" si="139"/>
        <v>0</v>
      </c>
      <c r="L1160" s="95">
        <f t="shared" si="140"/>
        <v>0</v>
      </c>
    </row>
    <row r="1161" spans="1:12" x14ac:dyDescent="0.2">
      <c r="A1161" s="78">
        <f t="shared" si="141"/>
        <v>197</v>
      </c>
      <c r="B1161" s="57" t="s">
        <v>1545</v>
      </c>
      <c r="C1161" s="57">
        <v>151.69999999999999</v>
      </c>
      <c r="D1161" s="57"/>
      <c r="E1161" s="57">
        <v>205.3</v>
      </c>
      <c r="F1161" s="57">
        <f t="shared" si="136"/>
        <v>357</v>
      </c>
      <c r="G1161" s="106"/>
      <c r="H1161" s="161">
        <f t="shared" si="137"/>
        <v>0</v>
      </c>
      <c r="I1161" s="54">
        <f t="shared" si="138"/>
        <v>0</v>
      </c>
      <c r="J1161" s="54"/>
      <c r="K1161" s="161">
        <f t="shared" si="139"/>
        <v>0</v>
      </c>
      <c r="L1161" s="95">
        <f t="shared" si="140"/>
        <v>0</v>
      </c>
    </row>
    <row r="1162" spans="1:12" x14ac:dyDescent="0.2">
      <c r="A1162" s="78">
        <f t="shared" si="141"/>
        <v>198</v>
      </c>
      <c r="B1162" s="57" t="s">
        <v>1546</v>
      </c>
      <c r="C1162" s="57">
        <v>171.7</v>
      </c>
      <c r="D1162" s="57">
        <v>16.100000000000001</v>
      </c>
      <c r="E1162" s="57"/>
      <c r="F1162" s="57">
        <f t="shared" si="136"/>
        <v>187.79999999999998</v>
      </c>
      <c r="G1162" s="106"/>
      <c r="H1162" s="161">
        <f t="shared" si="137"/>
        <v>0</v>
      </c>
      <c r="I1162" s="54">
        <f t="shared" si="138"/>
        <v>0</v>
      </c>
      <c r="J1162" s="54"/>
      <c r="K1162" s="161">
        <f t="shared" si="139"/>
        <v>0</v>
      </c>
      <c r="L1162" s="95">
        <f t="shared" si="140"/>
        <v>0</v>
      </c>
    </row>
    <row r="1163" spans="1:12" x14ac:dyDescent="0.2">
      <c r="A1163" s="78">
        <f t="shared" si="141"/>
        <v>199</v>
      </c>
      <c r="B1163" s="57" t="s">
        <v>1547</v>
      </c>
      <c r="C1163" s="57">
        <v>198.5</v>
      </c>
      <c r="D1163" s="57"/>
      <c r="E1163" s="57">
        <v>65.5</v>
      </c>
      <c r="F1163" s="57">
        <f t="shared" si="136"/>
        <v>264</v>
      </c>
      <c r="G1163" s="106"/>
      <c r="H1163" s="161">
        <f t="shared" si="137"/>
        <v>0</v>
      </c>
      <c r="I1163" s="54">
        <f t="shared" si="138"/>
        <v>0</v>
      </c>
      <c r="J1163" s="54"/>
      <c r="K1163" s="161">
        <f t="shared" si="139"/>
        <v>0</v>
      </c>
      <c r="L1163" s="95">
        <f t="shared" si="140"/>
        <v>0</v>
      </c>
    </row>
    <row r="1164" spans="1:12" x14ac:dyDescent="0.2">
      <c r="A1164" s="78">
        <f t="shared" si="141"/>
        <v>200</v>
      </c>
      <c r="B1164" s="57" t="s">
        <v>1548</v>
      </c>
      <c r="C1164" s="57">
        <v>451.6</v>
      </c>
      <c r="D1164" s="57"/>
      <c r="E1164" s="57">
        <v>23.5</v>
      </c>
      <c r="F1164" s="57">
        <f t="shared" si="136"/>
        <v>475.1</v>
      </c>
      <c r="G1164" s="106"/>
      <c r="H1164" s="161">
        <f t="shared" si="137"/>
        <v>0</v>
      </c>
      <c r="I1164" s="54">
        <f t="shared" si="138"/>
        <v>0</v>
      </c>
      <c r="J1164" s="54"/>
      <c r="K1164" s="161">
        <f t="shared" si="139"/>
        <v>0</v>
      </c>
      <c r="L1164" s="95">
        <f t="shared" si="140"/>
        <v>0</v>
      </c>
    </row>
    <row r="1165" spans="1:12" x14ac:dyDescent="0.2">
      <c r="A1165" s="78">
        <f t="shared" si="141"/>
        <v>201</v>
      </c>
      <c r="B1165" s="57" t="s">
        <v>1549</v>
      </c>
      <c r="C1165" s="57">
        <v>316.7</v>
      </c>
      <c r="D1165" s="57"/>
      <c r="E1165" s="57">
        <v>70.5</v>
      </c>
      <c r="F1165" s="57">
        <f t="shared" si="136"/>
        <v>387.2</v>
      </c>
      <c r="G1165" s="106"/>
      <c r="H1165" s="161">
        <f t="shared" si="137"/>
        <v>0</v>
      </c>
      <c r="I1165" s="54">
        <f t="shared" si="138"/>
        <v>0</v>
      </c>
      <c r="J1165" s="54"/>
      <c r="K1165" s="161">
        <f t="shared" si="139"/>
        <v>0</v>
      </c>
      <c r="L1165" s="95">
        <f t="shared" si="140"/>
        <v>0</v>
      </c>
    </row>
    <row r="1166" spans="1:12" x14ac:dyDescent="0.2">
      <c r="A1166" s="78">
        <f t="shared" si="141"/>
        <v>202</v>
      </c>
      <c r="B1166" s="57" t="s">
        <v>1550</v>
      </c>
      <c r="C1166" s="57">
        <v>234</v>
      </c>
      <c r="D1166" s="57"/>
      <c r="E1166" s="57">
        <v>92.6</v>
      </c>
      <c r="F1166" s="57">
        <f t="shared" si="136"/>
        <v>326.60000000000002</v>
      </c>
      <c r="G1166" s="106"/>
      <c r="H1166" s="161">
        <f t="shared" si="137"/>
        <v>0</v>
      </c>
      <c r="I1166" s="54">
        <f t="shared" si="138"/>
        <v>0</v>
      </c>
      <c r="J1166" s="54"/>
      <c r="K1166" s="161">
        <f t="shared" si="139"/>
        <v>0</v>
      </c>
      <c r="L1166" s="95">
        <f t="shared" si="140"/>
        <v>0</v>
      </c>
    </row>
    <row r="1167" spans="1:12" x14ac:dyDescent="0.2">
      <c r="A1167" s="78">
        <f t="shared" si="141"/>
        <v>203</v>
      </c>
      <c r="B1167" s="57" t="s">
        <v>1551</v>
      </c>
      <c r="C1167" s="57">
        <v>267.89999999999998</v>
      </c>
      <c r="D1167" s="57"/>
      <c r="E1167" s="57">
        <v>98</v>
      </c>
      <c r="F1167" s="57">
        <f t="shared" si="136"/>
        <v>365.9</v>
      </c>
      <c r="G1167" s="106"/>
      <c r="H1167" s="161">
        <f t="shared" si="137"/>
        <v>0</v>
      </c>
      <c r="I1167" s="54">
        <f t="shared" si="138"/>
        <v>0</v>
      </c>
      <c r="J1167" s="54"/>
      <c r="K1167" s="161">
        <f t="shared" si="139"/>
        <v>0</v>
      </c>
      <c r="L1167" s="95">
        <f t="shared" si="140"/>
        <v>0</v>
      </c>
    </row>
    <row r="1168" spans="1:12" x14ac:dyDescent="0.2">
      <c r="A1168" s="78">
        <f t="shared" si="141"/>
        <v>204</v>
      </c>
      <c r="B1168" s="57" t="s">
        <v>1552</v>
      </c>
      <c r="C1168" s="57">
        <v>705.4</v>
      </c>
      <c r="D1168" s="57"/>
      <c r="E1168" s="57">
        <v>73.430000000000007</v>
      </c>
      <c r="F1168" s="57">
        <f t="shared" si="136"/>
        <v>778.82999999999993</v>
      </c>
      <c r="G1168" s="106"/>
      <c r="H1168" s="161">
        <f t="shared" si="137"/>
        <v>0</v>
      </c>
      <c r="I1168" s="54">
        <f t="shared" si="138"/>
        <v>0</v>
      </c>
      <c r="J1168" s="54"/>
      <c r="K1168" s="161">
        <f t="shared" si="139"/>
        <v>0</v>
      </c>
      <c r="L1168" s="95">
        <f t="shared" si="140"/>
        <v>0</v>
      </c>
    </row>
    <row r="1169" spans="1:12" x14ac:dyDescent="0.2">
      <c r="A1169" s="78">
        <f t="shared" si="141"/>
        <v>205</v>
      </c>
      <c r="B1169" s="57" t="s">
        <v>1553</v>
      </c>
      <c r="C1169" s="57">
        <v>147.9</v>
      </c>
      <c r="D1169" s="57"/>
      <c r="E1169" s="57">
        <v>136</v>
      </c>
      <c r="F1169" s="57">
        <f t="shared" si="136"/>
        <v>283.89999999999998</v>
      </c>
      <c r="G1169" s="106"/>
      <c r="H1169" s="161">
        <f t="shared" si="137"/>
        <v>0</v>
      </c>
      <c r="I1169" s="54">
        <f t="shared" si="138"/>
        <v>0</v>
      </c>
      <c r="J1169" s="54"/>
      <c r="K1169" s="161">
        <f t="shared" si="139"/>
        <v>0</v>
      </c>
      <c r="L1169" s="95">
        <f t="shared" si="140"/>
        <v>0</v>
      </c>
    </row>
    <row r="1170" spans="1:12" x14ac:dyDescent="0.2">
      <c r="A1170" s="78">
        <f t="shared" si="141"/>
        <v>206</v>
      </c>
      <c r="B1170" s="57" t="s">
        <v>1554</v>
      </c>
      <c r="C1170" s="57">
        <v>1317.61</v>
      </c>
      <c r="D1170" s="57"/>
      <c r="E1170" s="57">
        <v>44.4</v>
      </c>
      <c r="F1170" s="57">
        <f t="shared" si="136"/>
        <v>1362.01</v>
      </c>
      <c r="G1170" s="106"/>
      <c r="H1170" s="161">
        <f t="shared" si="137"/>
        <v>0</v>
      </c>
      <c r="I1170" s="54">
        <f t="shared" si="138"/>
        <v>0</v>
      </c>
      <c r="J1170" s="54"/>
      <c r="K1170" s="161">
        <f t="shared" si="139"/>
        <v>0</v>
      </c>
      <c r="L1170" s="95">
        <f t="shared" si="140"/>
        <v>0</v>
      </c>
    </row>
    <row r="1171" spans="1:12" x14ac:dyDescent="0.2">
      <c r="A1171" s="78">
        <f t="shared" si="141"/>
        <v>207</v>
      </c>
      <c r="B1171" s="57" t="s">
        <v>1555</v>
      </c>
      <c r="C1171" s="57">
        <v>300.39999999999998</v>
      </c>
      <c r="D1171" s="57"/>
      <c r="E1171" s="57">
        <v>132.19999999999999</v>
      </c>
      <c r="F1171" s="57">
        <f t="shared" si="136"/>
        <v>432.59999999999997</v>
      </c>
      <c r="G1171" s="106"/>
      <c r="H1171" s="161">
        <f t="shared" si="137"/>
        <v>0</v>
      </c>
      <c r="I1171" s="54">
        <f t="shared" si="138"/>
        <v>0</v>
      </c>
      <c r="J1171" s="54"/>
      <c r="K1171" s="161">
        <f t="shared" si="139"/>
        <v>0</v>
      </c>
      <c r="L1171" s="95">
        <f t="shared" si="140"/>
        <v>0</v>
      </c>
    </row>
    <row r="1172" spans="1:12" x14ac:dyDescent="0.2">
      <c r="A1172" s="78">
        <f t="shared" si="141"/>
        <v>208</v>
      </c>
      <c r="B1172" s="57" t="s">
        <v>1556</v>
      </c>
      <c r="C1172" s="57">
        <v>359.6</v>
      </c>
      <c r="D1172" s="57">
        <v>18.100000000000001</v>
      </c>
      <c r="E1172" s="57"/>
      <c r="F1172" s="57">
        <f t="shared" si="136"/>
        <v>377.70000000000005</v>
      </c>
      <c r="G1172" s="106"/>
      <c r="H1172" s="161">
        <f t="shared" si="137"/>
        <v>0</v>
      </c>
      <c r="I1172" s="54">
        <f t="shared" si="138"/>
        <v>0</v>
      </c>
      <c r="J1172" s="54"/>
      <c r="K1172" s="161">
        <f t="shared" si="139"/>
        <v>0</v>
      </c>
      <c r="L1172" s="95">
        <f t="shared" si="140"/>
        <v>0</v>
      </c>
    </row>
    <row r="1173" spans="1:12" x14ac:dyDescent="0.2">
      <c r="A1173" s="78">
        <f t="shared" si="141"/>
        <v>209</v>
      </c>
      <c r="B1173" s="57" t="s">
        <v>1557</v>
      </c>
      <c r="C1173" s="57">
        <v>327.5</v>
      </c>
      <c r="D1173" s="57"/>
      <c r="E1173" s="57"/>
      <c r="F1173" s="57">
        <f t="shared" si="136"/>
        <v>327.5</v>
      </c>
      <c r="G1173" s="106"/>
      <c r="H1173" s="161">
        <f t="shared" si="137"/>
        <v>0</v>
      </c>
      <c r="I1173" s="54">
        <f t="shared" si="138"/>
        <v>0</v>
      </c>
      <c r="J1173" s="54"/>
      <c r="K1173" s="161">
        <f t="shared" si="139"/>
        <v>0</v>
      </c>
      <c r="L1173" s="95">
        <f t="shared" si="140"/>
        <v>0</v>
      </c>
    </row>
    <row r="1174" spans="1:12" x14ac:dyDescent="0.2">
      <c r="A1174" s="78">
        <f t="shared" si="141"/>
        <v>210</v>
      </c>
      <c r="B1174" s="57" t="s">
        <v>1558</v>
      </c>
      <c r="C1174" s="57">
        <v>278.2</v>
      </c>
      <c r="D1174" s="57"/>
      <c r="E1174" s="57">
        <v>45</v>
      </c>
      <c r="F1174" s="57">
        <f t="shared" si="136"/>
        <v>323.2</v>
      </c>
      <c r="G1174" s="106"/>
      <c r="H1174" s="161">
        <f t="shared" si="137"/>
        <v>0</v>
      </c>
      <c r="I1174" s="54">
        <f t="shared" si="138"/>
        <v>0</v>
      </c>
      <c r="J1174" s="54"/>
      <c r="K1174" s="161">
        <f t="shared" si="139"/>
        <v>0</v>
      </c>
      <c r="L1174" s="95">
        <f t="shared" si="140"/>
        <v>0</v>
      </c>
    </row>
    <row r="1175" spans="1:12" x14ac:dyDescent="0.2">
      <c r="A1175" s="78">
        <f t="shared" si="141"/>
        <v>211</v>
      </c>
      <c r="B1175" s="57" t="s">
        <v>1559</v>
      </c>
      <c r="C1175" s="57">
        <v>863.3</v>
      </c>
      <c r="D1175" s="57"/>
      <c r="E1175" s="57"/>
      <c r="F1175" s="57">
        <f t="shared" si="136"/>
        <v>863.3</v>
      </c>
      <c r="G1175" s="106"/>
      <c r="H1175" s="161">
        <f t="shared" si="137"/>
        <v>0</v>
      </c>
      <c r="I1175" s="54">
        <f t="shared" si="138"/>
        <v>0</v>
      </c>
      <c r="J1175" s="54"/>
      <c r="K1175" s="161">
        <f t="shared" si="139"/>
        <v>0</v>
      </c>
      <c r="L1175" s="95">
        <f t="shared" si="140"/>
        <v>0</v>
      </c>
    </row>
    <row r="1176" spans="1:12" x14ac:dyDescent="0.2">
      <c r="A1176" s="78">
        <f t="shared" si="141"/>
        <v>212</v>
      </c>
      <c r="B1176" s="57" t="s">
        <v>1560</v>
      </c>
      <c r="C1176" s="57">
        <v>306.39999999999998</v>
      </c>
      <c r="D1176" s="57"/>
      <c r="E1176" s="57">
        <v>28.3</v>
      </c>
      <c r="F1176" s="57">
        <f t="shared" si="136"/>
        <v>334.7</v>
      </c>
      <c r="G1176" s="106"/>
      <c r="H1176" s="161">
        <f t="shared" si="137"/>
        <v>0</v>
      </c>
      <c r="I1176" s="54">
        <f t="shared" si="138"/>
        <v>0</v>
      </c>
      <c r="J1176" s="54"/>
      <c r="K1176" s="161">
        <f t="shared" si="139"/>
        <v>0</v>
      </c>
      <c r="L1176" s="95">
        <f t="shared" si="140"/>
        <v>0</v>
      </c>
    </row>
    <row r="1177" spans="1:12" x14ac:dyDescent="0.2">
      <c r="A1177" s="78">
        <f t="shared" si="141"/>
        <v>213</v>
      </c>
      <c r="B1177" s="57" t="s">
        <v>1561</v>
      </c>
      <c r="C1177" s="57">
        <v>383.2</v>
      </c>
      <c r="D1177" s="57"/>
      <c r="E1177" s="57">
        <v>34</v>
      </c>
      <c r="F1177" s="57">
        <f t="shared" si="136"/>
        <v>417.2</v>
      </c>
      <c r="G1177" s="106"/>
      <c r="H1177" s="161">
        <f t="shared" si="137"/>
        <v>0</v>
      </c>
      <c r="I1177" s="54">
        <f t="shared" si="138"/>
        <v>0</v>
      </c>
      <c r="J1177" s="54"/>
      <c r="K1177" s="161">
        <f t="shared" si="139"/>
        <v>0</v>
      </c>
      <c r="L1177" s="95">
        <f t="shared" si="140"/>
        <v>0</v>
      </c>
    </row>
    <row r="1178" spans="1:12" x14ac:dyDescent="0.2">
      <c r="A1178" s="78">
        <f t="shared" si="141"/>
        <v>214</v>
      </c>
      <c r="B1178" s="57" t="s">
        <v>1562</v>
      </c>
      <c r="C1178" s="57">
        <v>492.7</v>
      </c>
      <c r="D1178" s="57"/>
      <c r="E1178" s="57">
        <v>183.5</v>
      </c>
      <c r="F1178" s="57">
        <f t="shared" si="136"/>
        <v>676.2</v>
      </c>
      <c r="G1178" s="106"/>
      <c r="H1178" s="161">
        <f t="shared" si="137"/>
        <v>0</v>
      </c>
      <c r="I1178" s="54">
        <f t="shared" si="138"/>
        <v>0</v>
      </c>
      <c r="J1178" s="54"/>
      <c r="K1178" s="161">
        <f t="shared" si="139"/>
        <v>0</v>
      </c>
      <c r="L1178" s="95">
        <f t="shared" si="140"/>
        <v>0</v>
      </c>
    </row>
    <row r="1179" spans="1:12" x14ac:dyDescent="0.2">
      <c r="A1179" s="78">
        <f t="shared" si="141"/>
        <v>215</v>
      </c>
      <c r="B1179" s="57" t="s">
        <v>1563</v>
      </c>
      <c r="C1179" s="57">
        <v>697.4</v>
      </c>
      <c r="D1179" s="57"/>
      <c r="E1179" s="57">
        <v>17.2</v>
      </c>
      <c r="F1179" s="57">
        <f t="shared" si="136"/>
        <v>714.6</v>
      </c>
      <c r="G1179" s="106"/>
      <c r="H1179" s="161">
        <f t="shared" si="137"/>
        <v>0</v>
      </c>
      <c r="I1179" s="54">
        <f t="shared" si="138"/>
        <v>0</v>
      </c>
      <c r="J1179" s="54"/>
      <c r="K1179" s="161">
        <f t="shared" si="139"/>
        <v>0</v>
      </c>
      <c r="L1179" s="95">
        <f t="shared" si="140"/>
        <v>0</v>
      </c>
    </row>
    <row r="1180" spans="1:12" x14ac:dyDescent="0.2">
      <c r="A1180" s="78">
        <f t="shared" si="141"/>
        <v>216</v>
      </c>
      <c r="B1180" s="57" t="s">
        <v>1564</v>
      </c>
      <c r="C1180" s="57">
        <v>509.9</v>
      </c>
      <c r="D1180" s="57"/>
      <c r="E1180" s="57">
        <v>97.6</v>
      </c>
      <c r="F1180" s="57">
        <f t="shared" si="136"/>
        <v>607.5</v>
      </c>
      <c r="G1180" s="106"/>
      <c r="H1180" s="161">
        <f t="shared" si="137"/>
        <v>0</v>
      </c>
      <c r="I1180" s="54">
        <f t="shared" si="138"/>
        <v>0</v>
      </c>
      <c r="J1180" s="54"/>
      <c r="K1180" s="161">
        <f t="shared" si="139"/>
        <v>0</v>
      </c>
      <c r="L1180" s="95">
        <f t="shared" si="140"/>
        <v>0</v>
      </c>
    </row>
    <row r="1181" spans="1:12" x14ac:dyDescent="0.2">
      <c r="A1181" s="78">
        <f t="shared" si="141"/>
        <v>217</v>
      </c>
      <c r="B1181" s="57" t="s">
        <v>1565</v>
      </c>
      <c r="C1181" s="57">
        <v>238.2</v>
      </c>
      <c r="D1181" s="57"/>
      <c r="E1181" s="57"/>
      <c r="F1181" s="57">
        <f t="shared" si="136"/>
        <v>238.2</v>
      </c>
      <c r="G1181" s="106"/>
      <c r="H1181" s="161">
        <f t="shared" si="137"/>
        <v>0</v>
      </c>
      <c r="I1181" s="54">
        <f t="shared" si="138"/>
        <v>0</v>
      </c>
      <c r="J1181" s="54"/>
      <c r="K1181" s="161">
        <f t="shared" si="139"/>
        <v>0</v>
      </c>
      <c r="L1181" s="95">
        <f t="shared" si="140"/>
        <v>0</v>
      </c>
    </row>
    <row r="1182" spans="1:12" x14ac:dyDescent="0.2">
      <c r="A1182" s="78">
        <f t="shared" si="141"/>
        <v>218</v>
      </c>
      <c r="B1182" s="57" t="s">
        <v>1566</v>
      </c>
      <c r="C1182" s="57">
        <v>524.6</v>
      </c>
      <c r="D1182" s="57"/>
      <c r="E1182" s="57">
        <v>132.1</v>
      </c>
      <c r="F1182" s="57">
        <f t="shared" si="136"/>
        <v>656.7</v>
      </c>
      <c r="G1182" s="106"/>
      <c r="H1182" s="161">
        <f t="shared" si="137"/>
        <v>0</v>
      </c>
      <c r="I1182" s="54">
        <f t="shared" si="138"/>
        <v>0</v>
      </c>
      <c r="J1182" s="54"/>
      <c r="K1182" s="161">
        <f t="shared" si="139"/>
        <v>0</v>
      </c>
      <c r="L1182" s="95">
        <f t="shared" si="140"/>
        <v>0</v>
      </c>
    </row>
    <row r="1183" spans="1:12" x14ac:dyDescent="0.2">
      <c r="A1183" s="78">
        <f t="shared" si="141"/>
        <v>219</v>
      </c>
      <c r="B1183" s="57" t="s">
        <v>1567</v>
      </c>
      <c r="C1183" s="57">
        <v>436.8</v>
      </c>
      <c r="D1183" s="57"/>
      <c r="E1183" s="57"/>
      <c r="F1183" s="57">
        <f t="shared" si="136"/>
        <v>436.8</v>
      </c>
      <c r="G1183" s="106"/>
      <c r="H1183" s="161">
        <f t="shared" si="137"/>
        <v>0</v>
      </c>
      <c r="I1183" s="54">
        <f t="shared" si="138"/>
        <v>0</v>
      </c>
      <c r="J1183" s="54"/>
      <c r="K1183" s="161">
        <f t="shared" si="139"/>
        <v>0</v>
      </c>
      <c r="L1183" s="95">
        <f t="shared" si="140"/>
        <v>0</v>
      </c>
    </row>
    <row r="1184" spans="1:12" x14ac:dyDescent="0.2">
      <c r="A1184" s="78">
        <f t="shared" si="141"/>
        <v>220</v>
      </c>
      <c r="B1184" s="57" t="s">
        <v>1568</v>
      </c>
      <c r="C1184" s="57">
        <v>829.6</v>
      </c>
      <c r="D1184" s="57"/>
      <c r="E1184" s="57">
        <v>76</v>
      </c>
      <c r="F1184" s="57">
        <f t="shared" si="136"/>
        <v>905.6</v>
      </c>
      <c r="G1184" s="106"/>
      <c r="H1184" s="161">
        <f t="shared" si="137"/>
        <v>0</v>
      </c>
      <c r="I1184" s="54">
        <f t="shared" si="138"/>
        <v>0</v>
      </c>
      <c r="J1184" s="54"/>
      <c r="K1184" s="161">
        <f t="shared" si="139"/>
        <v>0</v>
      </c>
      <c r="L1184" s="95">
        <f t="shared" si="140"/>
        <v>0</v>
      </c>
    </row>
    <row r="1185" spans="1:12" x14ac:dyDescent="0.2">
      <c r="A1185" s="78">
        <f t="shared" si="141"/>
        <v>221</v>
      </c>
      <c r="B1185" s="57" t="s">
        <v>1569</v>
      </c>
      <c r="C1185" s="57">
        <v>690.33</v>
      </c>
      <c r="D1185" s="57"/>
      <c r="E1185" s="57"/>
      <c r="F1185" s="57">
        <f t="shared" si="136"/>
        <v>690.33</v>
      </c>
      <c r="G1185" s="106"/>
      <c r="H1185" s="161">
        <f t="shared" si="137"/>
        <v>0</v>
      </c>
      <c r="I1185" s="54">
        <f t="shared" si="138"/>
        <v>0</v>
      </c>
      <c r="J1185" s="54"/>
      <c r="K1185" s="161">
        <f t="shared" si="139"/>
        <v>0</v>
      </c>
      <c r="L1185" s="95">
        <f t="shared" si="140"/>
        <v>0</v>
      </c>
    </row>
    <row r="1186" spans="1:12" x14ac:dyDescent="0.2">
      <c r="A1186" s="78">
        <f t="shared" si="141"/>
        <v>222</v>
      </c>
      <c r="B1186" s="57" t="s">
        <v>1570</v>
      </c>
      <c r="C1186" s="57">
        <v>548.21</v>
      </c>
      <c r="D1186" s="57"/>
      <c r="E1186" s="57"/>
      <c r="F1186" s="57">
        <f t="shared" si="136"/>
        <v>548.21</v>
      </c>
      <c r="G1186" s="106"/>
      <c r="H1186" s="161">
        <f t="shared" si="137"/>
        <v>0</v>
      </c>
      <c r="I1186" s="54">
        <f t="shared" si="138"/>
        <v>0</v>
      </c>
      <c r="J1186" s="54"/>
      <c r="K1186" s="161">
        <f t="shared" si="139"/>
        <v>0</v>
      </c>
      <c r="L1186" s="95">
        <f t="shared" si="140"/>
        <v>0</v>
      </c>
    </row>
    <row r="1187" spans="1:12" x14ac:dyDescent="0.2">
      <c r="A1187" s="78">
        <f t="shared" si="141"/>
        <v>223</v>
      </c>
      <c r="B1187" s="57" t="s">
        <v>1571</v>
      </c>
      <c r="C1187" s="57">
        <v>433.09</v>
      </c>
      <c r="D1187" s="57"/>
      <c r="E1187" s="57"/>
      <c r="F1187" s="57">
        <f t="shared" si="136"/>
        <v>433.09</v>
      </c>
      <c r="G1187" s="106"/>
      <c r="H1187" s="161">
        <f t="shared" si="137"/>
        <v>0</v>
      </c>
      <c r="I1187" s="54">
        <f t="shared" si="138"/>
        <v>0</v>
      </c>
      <c r="J1187" s="54"/>
      <c r="K1187" s="161">
        <f t="shared" si="139"/>
        <v>0</v>
      </c>
      <c r="L1187" s="95">
        <f t="shared" si="140"/>
        <v>0</v>
      </c>
    </row>
    <row r="1188" spans="1:12" x14ac:dyDescent="0.2">
      <c r="A1188" s="78">
        <f t="shared" si="141"/>
        <v>224</v>
      </c>
      <c r="B1188" s="57" t="s">
        <v>1572</v>
      </c>
      <c r="C1188" s="57">
        <v>478.9</v>
      </c>
      <c r="D1188" s="57"/>
      <c r="E1188" s="57"/>
      <c r="F1188" s="57">
        <f t="shared" si="136"/>
        <v>478.9</v>
      </c>
      <c r="G1188" s="106"/>
      <c r="H1188" s="161">
        <f t="shared" si="137"/>
        <v>0</v>
      </c>
      <c r="I1188" s="54">
        <f t="shared" si="138"/>
        <v>0</v>
      </c>
      <c r="J1188" s="54"/>
      <c r="K1188" s="161">
        <f t="shared" si="139"/>
        <v>0</v>
      </c>
      <c r="L1188" s="95">
        <f t="shared" si="140"/>
        <v>0</v>
      </c>
    </row>
    <row r="1189" spans="1:12" x14ac:dyDescent="0.2">
      <c r="A1189" s="78">
        <f t="shared" si="141"/>
        <v>225</v>
      </c>
      <c r="B1189" s="57" t="s">
        <v>1573</v>
      </c>
      <c r="C1189" s="57">
        <v>3670.09</v>
      </c>
      <c r="D1189" s="57"/>
      <c r="E1189" s="57"/>
      <c r="F1189" s="57">
        <f t="shared" si="136"/>
        <v>3670.09</v>
      </c>
      <c r="G1189" s="106"/>
      <c r="H1189" s="161">
        <f t="shared" si="137"/>
        <v>0</v>
      </c>
      <c r="I1189" s="54">
        <f t="shared" si="138"/>
        <v>0</v>
      </c>
      <c r="J1189" s="54"/>
      <c r="K1189" s="161">
        <f t="shared" si="139"/>
        <v>0</v>
      </c>
      <c r="L1189" s="95">
        <f t="shared" si="140"/>
        <v>0</v>
      </c>
    </row>
    <row r="1190" spans="1:12" x14ac:dyDescent="0.2">
      <c r="A1190" s="78">
        <f t="shared" si="141"/>
        <v>226</v>
      </c>
      <c r="B1190" s="57" t="s">
        <v>1574</v>
      </c>
      <c r="C1190" s="57">
        <v>428.84</v>
      </c>
      <c r="D1190" s="57"/>
      <c r="E1190" s="57"/>
      <c r="F1190" s="57">
        <f t="shared" si="136"/>
        <v>428.84</v>
      </c>
      <c r="G1190" s="106"/>
      <c r="H1190" s="161">
        <f t="shared" si="137"/>
        <v>0</v>
      </c>
      <c r="I1190" s="54">
        <f t="shared" si="138"/>
        <v>0</v>
      </c>
      <c r="J1190" s="54"/>
      <c r="K1190" s="161">
        <f t="shared" si="139"/>
        <v>0</v>
      </c>
      <c r="L1190" s="95">
        <f t="shared" si="140"/>
        <v>0</v>
      </c>
    </row>
    <row r="1191" spans="1:12" x14ac:dyDescent="0.2">
      <c r="A1191" s="78">
        <f t="shared" si="141"/>
        <v>227</v>
      </c>
      <c r="B1191" s="57" t="s">
        <v>1575</v>
      </c>
      <c r="C1191" s="57">
        <v>192.9</v>
      </c>
      <c r="D1191" s="57"/>
      <c r="E1191" s="57"/>
      <c r="F1191" s="57">
        <f t="shared" si="136"/>
        <v>192.9</v>
      </c>
      <c r="G1191" s="106"/>
      <c r="H1191" s="161">
        <f t="shared" si="137"/>
        <v>0</v>
      </c>
      <c r="I1191" s="54">
        <f t="shared" si="138"/>
        <v>0</v>
      </c>
      <c r="J1191" s="54"/>
      <c r="K1191" s="161">
        <f t="shared" si="139"/>
        <v>0</v>
      </c>
      <c r="L1191" s="95">
        <f t="shared" si="140"/>
        <v>0</v>
      </c>
    </row>
    <row r="1192" spans="1:12" x14ac:dyDescent="0.2">
      <c r="A1192" s="78">
        <f t="shared" si="141"/>
        <v>228</v>
      </c>
      <c r="B1192" s="57" t="s">
        <v>1576</v>
      </c>
      <c r="C1192" s="57">
        <v>315.60000000000002</v>
      </c>
      <c r="D1192" s="57"/>
      <c r="E1192" s="57"/>
      <c r="F1192" s="57">
        <f t="shared" si="136"/>
        <v>315.60000000000002</v>
      </c>
      <c r="G1192" s="106"/>
      <c r="H1192" s="161">
        <f t="shared" si="137"/>
        <v>0</v>
      </c>
      <c r="I1192" s="54">
        <f t="shared" si="138"/>
        <v>0</v>
      </c>
      <c r="J1192" s="54"/>
      <c r="K1192" s="161">
        <f t="shared" si="139"/>
        <v>0</v>
      </c>
      <c r="L1192" s="95">
        <f t="shared" si="140"/>
        <v>0</v>
      </c>
    </row>
    <row r="1193" spans="1:12" x14ac:dyDescent="0.2">
      <c r="A1193" s="78">
        <f t="shared" si="141"/>
        <v>229</v>
      </c>
      <c r="B1193" s="57" t="s">
        <v>49</v>
      </c>
      <c r="C1193" s="57">
        <v>146.4</v>
      </c>
      <c r="D1193" s="57"/>
      <c r="E1193" s="57"/>
      <c r="F1193" s="57">
        <f t="shared" si="136"/>
        <v>146.4</v>
      </c>
      <c r="G1193" s="106"/>
      <c r="H1193" s="161">
        <f t="shared" ref="H1193:H1241" si="142">G1193*1921.89</f>
        <v>0</v>
      </c>
      <c r="I1193" s="54">
        <f t="shared" si="138"/>
        <v>0</v>
      </c>
      <c r="J1193" s="54"/>
      <c r="K1193" s="161">
        <f t="shared" si="139"/>
        <v>0</v>
      </c>
      <c r="L1193" s="95">
        <f t="shared" si="140"/>
        <v>0</v>
      </c>
    </row>
    <row r="1194" spans="1:12" x14ac:dyDescent="0.2">
      <c r="A1194" s="78">
        <f t="shared" si="141"/>
        <v>230</v>
      </c>
      <c r="B1194" s="57" t="s">
        <v>50</v>
      </c>
      <c r="C1194" s="57">
        <v>145.1</v>
      </c>
      <c r="D1194" s="57"/>
      <c r="E1194" s="57"/>
      <c r="F1194" s="57">
        <f t="shared" si="136"/>
        <v>145.1</v>
      </c>
      <c r="G1194" s="106"/>
      <c r="H1194" s="161">
        <f t="shared" si="142"/>
        <v>0</v>
      </c>
      <c r="I1194" s="54">
        <f t="shared" si="138"/>
        <v>0</v>
      </c>
      <c r="J1194" s="54"/>
      <c r="K1194" s="161">
        <f t="shared" si="139"/>
        <v>0</v>
      </c>
      <c r="L1194" s="95">
        <f t="shared" si="140"/>
        <v>0</v>
      </c>
    </row>
    <row r="1195" spans="1:12" x14ac:dyDescent="0.2">
      <c r="A1195" s="78">
        <f t="shared" si="141"/>
        <v>231</v>
      </c>
      <c r="B1195" s="57" t="s">
        <v>51</v>
      </c>
      <c r="C1195" s="57">
        <v>206.7</v>
      </c>
      <c r="D1195" s="57"/>
      <c r="E1195" s="57"/>
      <c r="F1195" s="57">
        <f t="shared" si="136"/>
        <v>206.7</v>
      </c>
      <c r="G1195" s="106"/>
      <c r="H1195" s="161">
        <f t="shared" si="142"/>
        <v>0</v>
      </c>
      <c r="I1195" s="54">
        <f t="shared" si="138"/>
        <v>0</v>
      </c>
      <c r="J1195" s="54"/>
      <c r="K1195" s="161">
        <f t="shared" si="139"/>
        <v>0</v>
      </c>
      <c r="L1195" s="95">
        <f t="shared" si="140"/>
        <v>0</v>
      </c>
    </row>
    <row r="1196" spans="1:12" x14ac:dyDescent="0.2">
      <c r="A1196" s="78">
        <f t="shared" si="141"/>
        <v>232</v>
      </c>
      <c r="B1196" s="57" t="s">
        <v>52</v>
      </c>
      <c r="C1196" s="57">
        <v>117.5</v>
      </c>
      <c r="D1196" s="57"/>
      <c r="E1196" s="57"/>
      <c r="F1196" s="57">
        <f t="shared" si="136"/>
        <v>117.5</v>
      </c>
      <c r="G1196" s="106"/>
      <c r="H1196" s="161">
        <f t="shared" si="142"/>
        <v>0</v>
      </c>
      <c r="I1196" s="54">
        <f t="shared" si="138"/>
        <v>0</v>
      </c>
      <c r="J1196" s="54"/>
      <c r="K1196" s="161">
        <f t="shared" si="139"/>
        <v>0</v>
      </c>
      <c r="L1196" s="95">
        <f t="shared" si="140"/>
        <v>0</v>
      </c>
    </row>
    <row r="1197" spans="1:12" x14ac:dyDescent="0.2">
      <c r="A1197" s="78">
        <f t="shared" si="141"/>
        <v>233</v>
      </c>
      <c r="B1197" s="57" t="s">
        <v>53</v>
      </c>
      <c r="C1197" s="57">
        <v>108.4</v>
      </c>
      <c r="D1197" s="57"/>
      <c r="E1197" s="57"/>
      <c r="F1197" s="57">
        <f t="shared" si="136"/>
        <v>108.4</v>
      </c>
      <c r="G1197" s="106"/>
      <c r="H1197" s="161">
        <f t="shared" si="142"/>
        <v>0</v>
      </c>
      <c r="I1197" s="54">
        <f t="shared" si="138"/>
        <v>0</v>
      </c>
      <c r="J1197" s="54"/>
      <c r="K1197" s="161">
        <f t="shared" si="139"/>
        <v>0</v>
      </c>
      <c r="L1197" s="95">
        <f t="shared" si="140"/>
        <v>0</v>
      </c>
    </row>
    <row r="1198" spans="1:12" x14ac:dyDescent="0.2">
      <c r="A1198" s="78">
        <f t="shared" si="141"/>
        <v>234</v>
      </c>
      <c r="B1198" s="57" t="s">
        <v>54</v>
      </c>
      <c r="C1198" s="57">
        <v>253.3</v>
      </c>
      <c r="D1198" s="57"/>
      <c r="E1198" s="57"/>
      <c r="F1198" s="57">
        <f t="shared" si="136"/>
        <v>253.3</v>
      </c>
      <c r="G1198" s="106"/>
      <c r="H1198" s="161">
        <f t="shared" si="142"/>
        <v>0</v>
      </c>
      <c r="I1198" s="54">
        <f t="shared" si="138"/>
        <v>0</v>
      </c>
      <c r="J1198" s="54"/>
      <c r="K1198" s="161">
        <f t="shared" si="139"/>
        <v>0</v>
      </c>
      <c r="L1198" s="95">
        <f t="shared" si="140"/>
        <v>0</v>
      </c>
    </row>
    <row r="1199" spans="1:12" x14ac:dyDescent="0.2">
      <c r="A1199" s="78">
        <f t="shared" si="141"/>
        <v>235</v>
      </c>
      <c r="B1199" s="57" t="s">
        <v>55</v>
      </c>
      <c r="C1199" s="57">
        <v>3062.2</v>
      </c>
      <c r="D1199" s="57"/>
      <c r="E1199" s="57"/>
      <c r="F1199" s="57">
        <f t="shared" si="136"/>
        <v>3062.2</v>
      </c>
      <c r="G1199" s="106"/>
      <c r="H1199" s="161">
        <f t="shared" si="142"/>
        <v>0</v>
      </c>
      <c r="I1199" s="54">
        <f t="shared" si="138"/>
        <v>0</v>
      </c>
      <c r="J1199" s="54"/>
      <c r="K1199" s="161">
        <f t="shared" si="139"/>
        <v>0</v>
      </c>
      <c r="L1199" s="95">
        <f t="shared" si="140"/>
        <v>0</v>
      </c>
    </row>
    <row r="1200" spans="1:12" x14ac:dyDescent="0.2">
      <c r="A1200" s="78">
        <f t="shared" si="141"/>
        <v>236</v>
      </c>
      <c r="B1200" s="57" t="s">
        <v>58</v>
      </c>
      <c r="C1200" s="57">
        <v>111.8</v>
      </c>
      <c r="D1200" s="57"/>
      <c r="E1200" s="57"/>
      <c r="F1200" s="57">
        <f t="shared" si="136"/>
        <v>111.8</v>
      </c>
      <c r="G1200" s="106"/>
      <c r="H1200" s="161">
        <f t="shared" si="142"/>
        <v>0</v>
      </c>
      <c r="I1200" s="54">
        <f t="shared" si="138"/>
        <v>0</v>
      </c>
      <c r="J1200" s="54"/>
      <c r="K1200" s="161">
        <f t="shared" si="139"/>
        <v>0</v>
      </c>
      <c r="L1200" s="95">
        <f t="shared" si="140"/>
        <v>0</v>
      </c>
    </row>
    <row r="1201" spans="1:12" x14ac:dyDescent="0.2">
      <c r="A1201" s="78">
        <f t="shared" si="141"/>
        <v>237</v>
      </c>
      <c r="B1201" s="57" t="s">
        <v>59</v>
      </c>
      <c r="C1201" s="57">
        <v>2015.4</v>
      </c>
      <c r="D1201" s="57"/>
      <c r="E1201" s="57"/>
      <c r="F1201" s="57">
        <f t="shared" si="136"/>
        <v>2015.4</v>
      </c>
      <c r="G1201" s="106"/>
      <c r="H1201" s="161">
        <f t="shared" si="142"/>
        <v>0</v>
      </c>
      <c r="I1201" s="54">
        <f t="shared" si="138"/>
        <v>0</v>
      </c>
      <c r="J1201" s="54"/>
      <c r="K1201" s="161">
        <f t="shared" si="139"/>
        <v>0</v>
      </c>
      <c r="L1201" s="95">
        <f t="shared" si="140"/>
        <v>0</v>
      </c>
    </row>
    <row r="1202" spans="1:12" x14ac:dyDescent="0.2">
      <c r="A1202" s="78">
        <f t="shared" si="141"/>
        <v>238</v>
      </c>
      <c r="B1202" s="57" t="s">
        <v>60</v>
      </c>
      <c r="C1202" s="57">
        <v>3806.5</v>
      </c>
      <c r="D1202" s="57"/>
      <c r="E1202" s="57"/>
      <c r="F1202" s="57">
        <f t="shared" si="136"/>
        <v>3806.5</v>
      </c>
      <c r="G1202" s="106"/>
      <c r="H1202" s="161">
        <f t="shared" si="142"/>
        <v>0</v>
      </c>
      <c r="I1202" s="54">
        <f t="shared" si="138"/>
        <v>0</v>
      </c>
      <c r="J1202" s="54"/>
      <c r="K1202" s="161">
        <f t="shared" si="139"/>
        <v>0</v>
      </c>
      <c r="L1202" s="95">
        <f t="shared" si="140"/>
        <v>0</v>
      </c>
    </row>
    <row r="1203" spans="1:12" x14ac:dyDescent="0.2">
      <c r="A1203" s="78">
        <f t="shared" si="141"/>
        <v>239</v>
      </c>
      <c r="B1203" s="57" t="s">
        <v>61</v>
      </c>
      <c r="C1203" s="57">
        <v>300.8</v>
      </c>
      <c r="D1203" s="57"/>
      <c r="E1203" s="57"/>
      <c r="F1203" s="57">
        <f t="shared" si="136"/>
        <v>300.8</v>
      </c>
      <c r="G1203" s="106"/>
      <c r="H1203" s="161">
        <f t="shared" si="142"/>
        <v>0</v>
      </c>
      <c r="I1203" s="54">
        <f t="shared" si="138"/>
        <v>0</v>
      </c>
      <c r="J1203" s="54"/>
      <c r="K1203" s="161">
        <f t="shared" si="139"/>
        <v>0</v>
      </c>
      <c r="L1203" s="95">
        <f t="shared" si="140"/>
        <v>0</v>
      </c>
    </row>
    <row r="1204" spans="1:12" x14ac:dyDescent="0.2">
      <c r="A1204" s="78">
        <f t="shared" si="141"/>
        <v>240</v>
      </c>
      <c r="B1204" s="57" t="s">
        <v>106</v>
      </c>
      <c r="C1204" s="57">
        <v>1711.2</v>
      </c>
      <c r="D1204" s="57"/>
      <c r="E1204" s="57">
        <v>324.10000000000002</v>
      </c>
      <c r="F1204" s="57">
        <f t="shared" si="136"/>
        <v>2035.3000000000002</v>
      </c>
      <c r="G1204" s="106"/>
      <c r="H1204" s="161">
        <f t="shared" si="142"/>
        <v>0</v>
      </c>
      <c r="I1204" s="54">
        <f t="shared" si="138"/>
        <v>0</v>
      </c>
      <c r="J1204" s="54"/>
      <c r="K1204" s="161">
        <f t="shared" si="139"/>
        <v>0</v>
      </c>
      <c r="L1204" s="95">
        <f t="shared" si="140"/>
        <v>0</v>
      </c>
    </row>
    <row r="1205" spans="1:12" x14ac:dyDescent="0.2">
      <c r="A1205" s="78">
        <f t="shared" si="141"/>
        <v>241</v>
      </c>
      <c r="B1205" s="57" t="s">
        <v>107</v>
      </c>
      <c r="C1205" s="57">
        <v>1885.6</v>
      </c>
      <c r="D1205" s="57"/>
      <c r="E1205" s="57"/>
      <c r="F1205" s="57">
        <f t="shared" si="136"/>
        <v>1885.6</v>
      </c>
      <c r="G1205" s="106"/>
      <c r="H1205" s="161">
        <f t="shared" si="142"/>
        <v>0</v>
      </c>
      <c r="I1205" s="54">
        <f t="shared" si="138"/>
        <v>0</v>
      </c>
      <c r="J1205" s="54"/>
      <c r="K1205" s="161">
        <f t="shared" si="139"/>
        <v>0</v>
      </c>
      <c r="L1205" s="95">
        <f t="shared" si="140"/>
        <v>0</v>
      </c>
    </row>
    <row r="1206" spans="1:12" x14ac:dyDescent="0.2">
      <c r="A1206" s="78">
        <f t="shared" si="141"/>
        <v>242</v>
      </c>
      <c r="B1206" s="57" t="s">
        <v>108</v>
      </c>
      <c r="C1206" s="57">
        <v>2603.3000000000002</v>
      </c>
      <c r="D1206" s="57"/>
      <c r="E1206" s="57">
        <v>443.5</v>
      </c>
      <c r="F1206" s="57">
        <f t="shared" si="136"/>
        <v>3046.8</v>
      </c>
      <c r="G1206" s="106"/>
      <c r="H1206" s="161">
        <f t="shared" si="142"/>
        <v>0</v>
      </c>
      <c r="I1206" s="54">
        <f t="shared" si="138"/>
        <v>0</v>
      </c>
      <c r="J1206" s="54"/>
      <c r="K1206" s="161">
        <f t="shared" si="139"/>
        <v>0</v>
      </c>
      <c r="L1206" s="95">
        <f t="shared" si="140"/>
        <v>0</v>
      </c>
    </row>
    <row r="1207" spans="1:12" x14ac:dyDescent="0.2">
      <c r="A1207" s="78">
        <f t="shared" si="141"/>
        <v>243</v>
      </c>
      <c r="B1207" s="57" t="s">
        <v>109</v>
      </c>
      <c r="C1207" s="57">
        <v>122.5</v>
      </c>
      <c r="D1207" s="57"/>
      <c r="E1207" s="57"/>
      <c r="F1207" s="57">
        <f t="shared" ref="F1207:F1255" si="143">C1207+D1207+E1207</f>
        <v>122.5</v>
      </c>
      <c r="G1207" s="106"/>
      <c r="H1207" s="161">
        <f t="shared" si="142"/>
        <v>0</v>
      </c>
      <c r="I1207" s="54">
        <f t="shared" ref="I1207:I1255" si="144">H1207*0.3677</f>
        <v>0</v>
      </c>
      <c r="J1207" s="54"/>
      <c r="K1207" s="161">
        <f t="shared" si="139"/>
        <v>0</v>
      </c>
      <c r="L1207" s="95">
        <f t="shared" si="140"/>
        <v>0</v>
      </c>
    </row>
    <row r="1208" spans="1:12" x14ac:dyDescent="0.2">
      <c r="A1208" s="78">
        <f t="shared" si="141"/>
        <v>244</v>
      </c>
      <c r="B1208" s="57" t="s">
        <v>110</v>
      </c>
      <c r="C1208" s="57">
        <v>1944.7</v>
      </c>
      <c r="D1208" s="57"/>
      <c r="E1208" s="57">
        <v>44.7</v>
      </c>
      <c r="F1208" s="57">
        <f t="shared" si="143"/>
        <v>1989.4</v>
      </c>
      <c r="G1208" s="106"/>
      <c r="H1208" s="161">
        <f t="shared" si="142"/>
        <v>0</v>
      </c>
      <c r="I1208" s="54">
        <f t="shared" si="144"/>
        <v>0</v>
      </c>
      <c r="J1208" s="54"/>
      <c r="K1208" s="161">
        <f t="shared" si="139"/>
        <v>0</v>
      </c>
      <c r="L1208" s="95">
        <f t="shared" si="140"/>
        <v>0</v>
      </c>
    </row>
    <row r="1209" spans="1:12" x14ac:dyDescent="0.2">
      <c r="A1209" s="78">
        <f t="shared" si="141"/>
        <v>245</v>
      </c>
      <c r="B1209" s="57" t="s">
        <v>111</v>
      </c>
      <c r="C1209" s="57">
        <v>275.8</v>
      </c>
      <c r="D1209" s="57"/>
      <c r="E1209" s="57">
        <v>62.2</v>
      </c>
      <c r="F1209" s="57">
        <f t="shared" si="143"/>
        <v>338</v>
      </c>
      <c r="G1209" s="106"/>
      <c r="H1209" s="161">
        <f t="shared" si="142"/>
        <v>0</v>
      </c>
      <c r="I1209" s="54">
        <f t="shared" si="144"/>
        <v>0</v>
      </c>
      <c r="J1209" s="54"/>
      <c r="K1209" s="161">
        <f t="shared" si="139"/>
        <v>0</v>
      </c>
      <c r="L1209" s="95">
        <f t="shared" si="140"/>
        <v>0</v>
      </c>
    </row>
    <row r="1210" spans="1:12" x14ac:dyDescent="0.2">
      <c r="A1210" s="78">
        <f t="shared" si="141"/>
        <v>246</v>
      </c>
      <c r="B1210" s="57" t="s">
        <v>112</v>
      </c>
      <c r="C1210" s="57">
        <v>1780.7</v>
      </c>
      <c r="D1210" s="57"/>
      <c r="E1210" s="57">
        <v>144.19999999999999</v>
      </c>
      <c r="F1210" s="57">
        <f t="shared" si="143"/>
        <v>1924.9</v>
      </c>
      <c r="G1210" s="106"/>
      <c r="H1210" s="161">
        <f t="shared" si="142"/>
        <v>0</v>
      </c>
      <c r="I1210" s="54">
        <f t="shared" si="144"/>
        <v>0</v>
      </c>
      <c r="J1210" s="54"/>
      <c r="K1210" s="161">
        <f t="shared" si="139"/>
        <v>0</v>
      </c>
      <c r="L1210" s="95">
        <f t="shared" si="140"/>
        <v>0</v>
      </c>
    </row>
    <row r="1211" spans="1:12" x14ac:dyDescent="0.2">
      <c r="A1211" s="78">
        <f t="shared" si="141"/>
        <v>247</v>
      </c>
      <c r="B1211" s="57" t="s">
        <v>113</v>
      </c>
      <c r="C1211" s="57">
        <v>3125.4</v>
      </c>
      <c r="D1211" s="57"/>
      <c r="E1211" s="57">
        <v>54.7</v>
      </c>
      <c r="F1211" s="57">
        <f t="shared" si="143"/>
        <v>3180.1</v>
      </c>
      <c r="G1211" s="106"/>
      <c r="H1211" s="161">
        <f t="shared" si="142"/>
        <v>0</v>
      </c>
      <c r="I1211" s="54">
        <f t="shared" si="144"/>
        <v>0</v>
      </c>
      <c r="J1211" s="54"/>
      <c r="K1211" s="161">
        <f t="shared" si="139"/>
        <v>0</v>
      </c>
      <c r="L1211" s="95">
        <f t="shared" si="140"/>
        <v>0</v>
      </c>
    </row>
    <row r="1212" spans="1:12" x14ac:dyDescent="0.2">
      <c r="A1212" s="78">
        <f t="shared" si="141"/>
        <v>248</v>
      </c>
      <c r="B1212" s="57" t="s">
        <v>114</v>
      </c>
      <c r="C1212" s="57">
        <v>296</v>
      </c>
      <c r="D1212" s="57"/>
      <c r="E1212" s="57">
        <v>36.799999999999997</v>
      </c>
      <c r="F1212" s="57">
        <f t="shared" si="143"/>
        <v>332.8</v>
      </c>
      <c r="G1212" s="106"/>
      <c r="H1212" s="161">
        <f t="shared" si="142"/>
        <v>0</v>
      </c>
      <c r="I1212" s="54">
        <f t="shared" si="144"/>
        <v>0</v>
      </c>
      <c r="J1212" s="54"/>
      <c r="K1212" s="161">
        <f t="shared" si="139"/>
        <v>0</v>
      </c>
      <c r="L1212" s="95">
        <f t="shared" si="140"/>
        <v>0</v>
      </c>
    </row>
    <row r="1213" spans="1:12" x14ac:dyDescent="0.2">
      <c r="A1213" s="78">
        <f t="shared" si="141"/>
        <v>249</v>
      </c>
      <c r="B1213" s="57" t="s">
        <v>115</v>
      </c>
      <c r="C1213" s="57">
        <v>154.80000000000001</v>
      </c>
      <c r="D1213" s="57"/>
      <c r="E1213" s="57"/>
      <c r="F1213" s="57">
        <f t="shared" si="143"/>
        <v>154.80000000000001</v>
      </c>
      <c r="G1213" s="106"/>
      <c r="H1213" s="161">
        <f t="shared" si="142"/>
        <v>0</v>
      </c>
      <c r="I1213" s="54">
        <f t="shared" si="144"/>
        <v>0</v>
      </c>
      <c r="J1213" s="54"/>
      <c r="K1213" s="161">
        <f t="shared" si="139"/>
        <v>0</v>
      </c>
      <c r="L1213" s="95">
        <f t="shared" si="140"/>
        <v>0</v>
      </c>
    </row>
    <row r="1214" spans="1:12" x14ac:dyDescent="0.2">
      <c r="A1214" s="78">
        <f t="shared" si="141"/>
        <v>250</v>
      </c>
      <c r="B1214" s="57" t="s">
        <v>128</v>
      </c>
      <c r="C1214" s="57">
        <v>247.5</v>
      </c>
      <c r="D1214" s="57"/>
      <c r="E1214" s="57"/>
      <c r="F1214" s="57">
        <f t="shared" si="143"/>
        <v>247.5</v>
      </c>
      <c r="G1214" s="106"/>
      <c r="H1214" s="161">
        <f t="shared" si="142"/>
        <v>0</v>
      </c>
      <c r="I1214" s="54">
        <f t="shared" si="144"/>
        <v>0</v>
      </c>
      <c r="J1214" s="54"/>
      <c r="K1214" s="161">
        <f t="shared" si="139"/>
        <v>0</v>
      </c>
      <c r="L1214" s="95">
        <f t="shared" si="140"/>
        <v>0</v>
      </c>
    </row>
    <row r="1215" spans="1:12" x14ac:dyDescent="0.2">
      <c r="A1215" s="78">
        <f t="shared" si="141"/>
        <v>251</v>
      </c>
      <c r="B1215" s="57" t="s">
        <v>1727</v>
      </c>
      <c r="C1215" s="57">
        <v>54.1</v>
      </c>
      <c r="D1215" s="57"/>
      <c r="E1215" s="57">
        <v>22.5</v>
      </c>
      <c r="F1215" s="57">
        <f t="shared" si="143"/>
        <v>76.599999999999994</v>
      </c>
      <c r="G1215" s="106"/>
      <c r="H1215" s="161">
        <f t="shared" si="142"/>
        <v>0</v>
      </c>
      <c r="I1215" s="54">
        <f t="shared" si="144"/>
        <v>0</v>
      </c>
      <c r="J1215" s="54"/>
      <c r="K1215" s="161">
        <f t="shared" si="139"/>
        <v>0</v>
      </c>
      <c r="L1215" s="95">
        <f t="shared" si="140"/>
        <v>0</v>
      </c>
    </row>
    <row r="1216" spans="1:12" x14ac:dyDescent="0.2">
      <c r="A1216" s="78">
        <f t="shared" si="141"/>
        <v>252</v>
      </c>
      <c r="B1216" s="57" t="s">
        <v>1728</v>
      </c>
      <c r="C1216" s="57">
        <v>101.8</v>
      </c>
      <c r="D1216" s="57"/>
      <c r="E1216" s="57"/>
      <c r="F1216" s="57">
        <f t="shared" si="143"/>
        <v>101.8</v>
      </c>
      <c r="G1216" s="106"/>
      <c r="H1216" s="161">
        <f t="shared" si="142"/>
        <v>0</v>
      </c>
      <c r="I1216" s="54">
        <f t="shared" si="144"/>
        <v>0</v>
      </c>
      <c r="J1216" s="54"/>
      <c r="K1216" s="161">
        <f t="shared" si="139"/>
        <v>0</v>
      </c>
      <c r="L1216" s="95">
        <f t="shared" si="140"/>
        <v>0</v>
      </c>
    </row>
    <row r="1217" spans="1:12" x14ac:dyDescent="0.2">
      <c r="A1217" s="78">
        <f t="shared" si="141"/>
        <v>253</v>
      </c>
      <c r="B1217" s="57" t="s">
        <v>1729</v>
      </c>
      <c r="C1217" s="57">
        <v>115</v>
      </c>
      <c r="D1217" s="57"/>
      <c r="E1217" s="57"/>
      <c r="F1217" s="57">
        <f t="shared" si="143"/>
        <v>115</v>
      </c>
      <c r="G1217" s="106"/>
      <c r="H1217" s="161">
        <f t="shared" si="142"/>
        <v>0</v>
      </c>
      <c r="I1217" s="54">
        <f t="shared" si="144"/>
        <v>0</v>
      </c>
      <c r="J1217" s="54"/>
      <c r="K1217" s="161">
        <f t="shared" si="139"/>
        <v>0</v>
      </c>
      <c r="L1217" s="95">
        <f t="shared" si="140"/>
        <v>0</v>
      </c>
    </row>
    <row r="1218" spans="1:12" x14ac:dyDescent="0.2">
      <c r="A1218" s="78">
        <f t="shared" si="141"/>
        <v>254</v>
      </c>
      <c r="B1218" s="57" t="s">
        <v>1730</v>
      </c>
      <c r="C1218" s="57">
        <v>140.6</v>
      </c>
      <c r="D1218" s="57"/>
      <c r="E1218" s="57"/>
      <c r="F1218" s="57">
        <f t="shared" si="143"/>
        <v>140.6</v>
      </c>
      <c r="G1218" s="106"/>
      <c r="H1218" s="161">
        <f t="shared" si="142"/>
        <v>0</v>
      </c>
      <c r="I1218" s="54">
        <f t="shared" si="144"/>
        <v>0</v>
      </c>
      <c r="J1218" s="54"/>
      <c r="K1218" s="161">
        <f t="shared" si="139"/>
        <v>0</v>
      </c>
      <c r="L1218" s="95">
        <f t="shared" si="140"/>
        <v>0</v>
      </c>
    </row>
    <row r="1219" spans="1:12" x14ac:dyDescent="0.2">
      <c r="A1219" s="78">
        <f t="shared" si="141"/>
        <v>255</v>
      </c>
      <c r="B1219" s="57" t="s">
        <v>1731</v>
      </c>
      <c r="C1219" s="57">
        <v>309.3</v>
      </c>
      <c r="D1219" s="57"/>
      <c r="E1219" s="57"/>
      <c r="F1219" s="57">
        <f t="shared" si="143"/>
        <v>309.3</v>
      </c>
      <c r="G1219" s="106"/>
      <c r="H1219" s="161">
        <f t="shared" si="142"/>
        <v>0</v>
      </c>
      <c r="I1219" s="54">
        <f t="shared" si="144"/>
        <v>0</v>
      </c>
      <c r="J1219" s="54"/>
      <c r="K1219" s="161">
        <f t="shared" si="139"/>
        <v>0</v>
      </c>
      <c r="L1219" s="95">
        <f t="shared" si="140"/>
        <v>0</v>
      </c>
    </row>
    <row r="1220" spans="1:12" x14ac:dyDescent="0.2">
      <c r="A1220" s="78">
        <f t="shared" si="141"/>
        <v>256</v>
      </c>
      <c r="B1220" s="57" t="s">
        <v>1732</v>
      </c>
      <c r="C1220" s="57">
        <v>156.5</v>
      </c>
      <c r="D1220" s="57"/>
      <c r="E1220" s="57"/>
      <c r="F1220" s="57">
        <f t="shared" si="143"/>
        <v>156.5</v>
      </c>
      <c r="G1220" s="106"/>
      <c r="H1220" s="161">
        <f t="shared" si="142"/>
        <v>0</v>
      </c>
      <c r="I1220" s="54">
        <f t="shared" si="144"/>
        <v>0</v>
      </c>
      <c r="J1220" s="54"/>
      <c r="K1220" s="161">
        <f t="shared" si="139"/>
        <v>0</v>
      </c>
      <c r="L1220" s="95">
        <f t="shared" si="140"/>
        <v>0</v>
      </c>
    </row>
    <row r="1221" spans="1:12" x14ac:dyDescent="0.2">
      <c r="A1221" s="78">
        <f t="shared" si="141"/>
        <v>257</v>
      </c>
      <c r="B1221" s="57" t="s">
        <v>1733</v>
      </c>
      <c r="C1221" s="57">
        <v>85.5</v>
      </c>
      <c r="D1221" s="57"/>
      <c r="E1221" s="57"/>
      <c r="F1221" s="57">
        <f t="shared" si="143"/>
        <v>85.5</v>
      </c>
      <c r="G1221" s="106"/>
      <c r="H1221" s="161">
        <f t="shared" si="142"/>
        <v>0</v>
      </c>
      <c r="I1221" s="54">
        <f t="shared" si="144"/>
        <v>0</v>
      </c>
      <c r="J1221" s="54"/>
      <c r="K1221" s="161">
        <f t="shared" ref="K1221:K1284" si="145">G1221*408.88</f>
        <v>0</v>
      </c>
      <c r="L1221" s="95">
        <f t="shared" ref="L1221:L1284" si="146">(H1221+I1221+J1221+K1221)/F1221</f>
        <v>0</v>
      </c>
    </row>
    <row r="1222" spans="1:12" x14ac:dyDescent="0.2">
      <c r="A1222" s="78">
        <f t="shared" si="141"/>
        <v>258</v>
      </c>
      <c r="B1222" s="57" t="s">
        <v>1734</v>
      </c>
      <c r="C1222" s="57">
        <v>305</v>
      </c>
      <c r="D1222" s="57"/>
      <c r="E1222" s="57"/>
      <c r="F1222" s="57">
        <f t="shared" si="143"/>
        <v>305</v>
      </c>
      <c r="G1222" s="106"/>
      <c r="H1222" s="161">
        <f t="shared" si="142"/>
        <v>0</v>
      </c>
      <c r="I1222" s="54">
        <f t="shared" si="144"/>
        <v>0</v>
      </c>
      <c r="J1222" s="54"/>
      <c r="K1222" s="161">
        <f t="shared" si="145"/>
        <v>0</v>
      </c>
      <c r="L1222" s="95">
        <f t="shared" si="146"/>
        <v>0</v>
      </c>
    </row>
    <row r="1223" spans="1:12" x14ac:dyDescent="0.2">
      <c r="A1223" s="78">
        <f t="shared" ref="A1223:A1286" si="147">A1222+1</f>
        <v>259</v>
      </c>
      <c r="B1223" s="57" t="s">
        <v>1735</v>
      </c>
      <c r="C1223" s="57">
        <v>340.2</v>
      </c>
      <c r="D1223" s="57"/>
      <c r="E1223" s="57"/>
      <c r="F1223" s="57">
        <f t="shared" si="143"/>
        <v>340.2</v>
      </c>
      <c r="G1223" s="106"/>
      <c r="H1223" s="161">
        <f t="shared" si="142"/>
        <v>0</v>
      </c>
      <c r="I1223" s="54">
        <f t="shared" si="144"/>
        <v>0</v>
      </c>
      <c r="J1223" s="54"/>
      <c r="K1223" s="161">
        <f t="shared" si="145"/>
        <v>0</v>
      </c>
      <c r="L1223" s="95">
        <f t="shared" si="146"/>
        <v>0</v>
      </c>
    </row>
    <row r="1224" spans="1:12" x14ac:dyDescent="0.2">
      <c r="A1224" s="78">
        <f t="shared" si="147"/>
        <v>260</v>
      </c>
      <c r="B1224" s="57" t="s">
        <v>1736</v>
      </c>
      <c r="C1224" s="57">
        <v>189.1</v>
      </c>
      <c r="D1224" s="57"/>
      <c r="E1224" s="57"/>
      <c r="F1224" s="57">
        <f t="shared" si="143"/>
        <v>189.1</v>
      </c>
      <c r="G1224" s="106"/>
      <c r="H1224" s="161">
        <f t="shared" si="142"/>
        <v>0</v>
      </c>
      <c r="I1224" s="54">
        <f t="shared" si="144"/>
        <v>0</v>
      </c>
      <c r="J1224" s="54"/>
      <c r="K1224" s="161">
        <f t="shared" si="145"/>
        <v>0</v>
      </c>
      <c r="L1224" s="95">
        <f t="shared" si="146"/>
        <v>0</v>
      </c>
    </row>
    <row r="1225" spans="1:12" x14ac:dyDescent="0.2">
      <c r="A1225" s="78">
        <f t="shared" si="147"/>
        <v>261</v>
      </c>
      <c r="B1225" s="57" t="s">
        <v>1737</v>
      </c>
      <c r="C1225" s="57">
        <v>101.7</v>
      </c>
      <c r="D1225" s="57"/>
      <c r="E1225" s="57"/>
      <c r="F1225" s="57">
        <f t="shared" si="143"/>
        <v>101.7</v>
      </c>
      <c r="G1225" s="106"/>
      <c r="H1225" s="161">
        <f t="shared" si="142"/>
        <v>0</v>
      </c>
      <c r="I1225" s="54">
        <f t="shared" si="144"/>
        <v>0</v>
      </c>
      <c r="J1225" s="54"/>
      <c r="K1225" s="161">
        <f t="shared" si="145"/>
        <v>0</v>
      </c>
      <c r="L1225" s="95">
        <f t="shared" si="146"/>
        <v>0</v>
      </c>
    </row>
    <row r="1226" spans="1:12" x14ac:dyDescent="0.2">
      <c r="A1226" s="78">
        <f t="shared" si="147"/>
        <v>262</v>
      </c>
      <c r="B1226" s="57" t="s">
        <v>1743</v>
      </c>
      <c r="C1226" s="57">
        <v>414.8</v>
      </c>
      <c r="D1226" s="57"/>
      <c r="E1226" s="57"/>
      <c r="F1226" s="57">
        <f t="shared" si="143"/>
        <v>414.8</v>
      </c>
      <c r="G1226" s="106"/>
      <c r="H1226" s="161">
        <f t="shared" si="142"/>
        <v>0</v>
      </c>
      <c r="I1226" s="54">
        <f t="shared" si="144"/>
        <v>0</v>
      </c>
      <c r="J1226" s="54"/>
      <c r="K1226" s="161">
        <f t="shared" si="145"/>
        <v>0</v>
      </c>
      <c r="L1226" s="95">
        <f t="shared" si="146"/>
        <v>0</v>
      </c>
    </row>
    <row r="1227" spans="1:12" x14ac:dyDescent="0.2">
      <c r="A1227" s="78">
        <f t="shared" si="147"/>
        <v>263</v>
      </c>
      <c r="B1227" s="57" t="s">
        <v>1744</v>
      </c>
      <c r="C1227" s="57">
        <v>143.6</v>
      </c>
      <c r="D1227" s="57"/>
      <c r="E1227" s="57"/>
      <c r="F1227" s="57">
        <f t="shared" si="143"/>
        <v>143.6</v>
      </c>
      <c r="G1227" s="106"/>
      <c r="H1227" s="161">
        <f t="shared" si="142"/>
        <v>0</v>
      </c>
      <c r="I1227" s="54">
        <f t="shared" si="144"/>
        <v>0</v>
      </c>
      <c r="J1227" s="54"/>
      <c r="K1227" s="161">
        <f t="shared" si="145"/>
        <v>0</v>
      </c>
      <c r="L1227" s="95">
        <f t="shared" si="146"/>
        <v>0</v>
      </c>
    </row>
    <row r="1228" spans="1:12" x14ac:dyDescent="0.2">
      <c r="A1228" s="78">
        <f t="shared" si="147"/>
        <v>264</v>
      </c>
      <c r="B1228" s="57" t="s">
        <v>1745</v>
      </c>
      <c r="C1228" s="57">
        <v>314.10000000000002</v>
      </c>
      <c r="D1228" s="57"/>
      <c r="E1228" s="57"/>
      <c r="F1228" s="57">
        <f t="shared" si="143"/>
        <v>314.10000000000002</v>
      </c>
      <c r="G1228" s="106"/>
      <c r="H1228" s="161">
        <f t="shared" si="142"/>
        <v>0</v>
      </c>
      <c r="I1228" s="54">
        <f t="shared" si="144"/>
        <v>0</v>
      </c>
      <c r="J1228" s="54"/>
      <c r="K1228" s="161">
        <f t="shared" si="145"/>
        <v>0</v>
      </c>
      <c r="L1228" s="95">
        <f t="shared" si="146"/>
        <v>0</v>
      </c>
    </row>
    <row r="1229" spans="1:12" x14ac:dyDescent="0.2">
      <c r="A1229" s="78">
        <f t="shared" si="147"/>
        <v>265</v>
      </c>
      <c r="B1229" s="57" t="s">
        <v>1746</v>
      </c>
      <c r="C1229" s="57">
        <v>158.19999999999999</v>
      </c>
      <c r="D1229" s="57"/>
      <c r="E1229" s="57"/>
      <c r="F1229" s="57">
        <f t="shared" si="143"/>
        <v>158.19999999999999</v>
      </c>
      <c r="G1229" s="106"/>
      <c r="H1229" s="161">
        <f t="shared" si="142"/>
        <v>0</v>
      </c>
      <c r="I1229" s="54">
        <f t="shared" si="144"/>
        <v>0</v>
      </c>
      <c r="J1229" s="54"/>
      <c r="K1229" s="161">
        <f t="shared" si="145"/>
        <v>0</v>
      </c>
      <c r="L1229" s="95">
        <f t="shared" si="146"/>
        <v>0</v>
      </c>
    </row>
    <row r="1230" spans="1:12" x14ac:dyDescent="0.2">
      <c r="A1230" s="78">
        <f t="shared" si="147"/>
        <v>266</v>
      </c>
      <c r="B1230" s="57" t="s">
        <v>1747</v>
      </c>
      <c r="C1230" s="57">
        <v>168.4</v>
      </c>
      <c r="D1230" s="57"/>
      <c r="E1230" s="57"/>
      <c r="F1230" s="57">
        <f t="shared" si="143"/>
        <v>168.4</v>
      </c>
      <c r="G1230" s="106"/>
      <c r="H1230" s="161">
        <f t="shared" si="142"/>
        <v>0</v>
      </c>
      <c r="I1230" s="54">
        <f t="shared" si="144"/>
        <v>0</v>
      </c>
      <c r="J1230" s="54"/>
      <c r="K1230" s="161">
        <f t="shared" si="145"/>
        <v>0</v>
      </c>
      <c r="L1230" s="95">
        <f t="shared" si="146"/>
        <v>0</v>
      </c>
    </row>
    <row r="1231" spans="1:12" x14ac:dyDescent="0.2">
      <c r="A1231" s="78">
        <f t="shared" si="147"/>
        <v>267</v>
      </c>
      <c r="B1231" s="57" t="s">
        <v>1748</v>
      </c>
      <c r="C1231" s="57">
        <v>145.4</v>
      </c>
      <c r="D1231" s="57"/>
      <c r="E1231" s="57"/>
      <c r="F1231" s="57">
        <f t="shared" si="143"/>
        <v>145.4</v>
      </c>
      <c r="G1231" s="106"/>
      <c r="H1231" s="161">
        <f t="shared" si="142"/>
        <v>0</v>
      </c>
      <c r="I1231" s="54">
        <f t="shared" si="144"/>
        <v>0</v>
      </c>
      <c r="J1231" s="54"/>
      <c r="K1231" s="161">
        <f t="shared" si="145"/>
        <v>0</v>
      </c>
      <c r="L1231" s="95">
        <f t="shared" si="146"/>
        <v>0</v>
      </c>
    </row>
    <row r="1232" spans="1:12" x14ac:dyDescent="0.2">
      <c r="A1232" s="78">
        <f t="shared" si="147"/>
        <v>268</v>
      </c>
      <c r="B1232" s="57" t="s">
        <v>1749</v>
      </c>
      <c r="C1232" s="57">
        <v>120.3</v>
      </c>
      <c r="D1232" s="57"/>
      <c r="E1232" s="57"/>
      <c r="F1232" s="57">
        <f t="shared" si="143"/>
        <v>120.3</v>
      </c>
      <c r="G1232" s="106"/>
      <c r="H1232" s="161">
        <f t="shared" si="142"/>
        <v>0</v>
      </c>
      <c r="I1232" s="54">
        <f t="shared" si="144"/>
        <v>0</v>
      </c>
      <c r="J1232" s="54"/>
      <c r="K1232" s="161">
        <f t="shared" si="145"/>
        <v>0</v>
      </c>
      <c r="L1232" s="95">
        <f t="shared" si="146"/>
        <v>0</v>
      </c>
    </row>
    <row r="1233" spans="1:12" x14ac:dyDescent="0.2">
      <c r="A1233" s="78">
        <f t="shared" si="147"/>
        <v>269</v>
      </c>
      <c r="B1233" s="57" t="s">
        <v>1750</v>
      </c>
      <c r="C1233" s="57">
        <v>1901.4</v>
      </c>
      <c r="D1233" s="57"/>
      <c r="E1233" s="57"/>
      <c r="F1233" s="57">
        <f t="shared" si="143"/>
        <v>1901.4</v>
      </c>
      <c r="G1233" s="106"/>
      <c r="H1233" s="161">
        <f t="shared" si="142"/>
        <v>0</v>
      </c>
      <c r="I1233" s="54">
        <f t="shared" si="144"/>
        <v>0</v>
      </c>
      <c r="J1233" s="54"/>
      <c r="K1233" s="161">
        <f t="shared" si="145"/>
        <v>0</v>
      </c>
      <c r="L1233" s="95">
        <f t="shared" si="146"/>
        <v>0</v>
      </c>
    </row>
    <row r="1234" spans="1:12" x14ac:dyDescent="0.2">
      <c r="A1234" s="78">
        <f t="shared" si="147"/>
        <v>270</v>
      </c>
      <c r="B1234" s="57" t="s">
        <v>1751</v>
      </c>
      <c r="C1234" s="57">
        <v>404.1</v>
      </c>
      <c r="D1234" s="57"/>
      <c r="E1234" s="57"/>
      <c r="F1234" s="57">
        <f t="shared" si="143"/>
        <v>404.1</v>
      </c>
      <c r="G1234" s="106"/>
      <c r="H1234" s="161">
        <f t="shared" si="142"/>
        <v>0</v>
      </c>
      <c r="I1234" s="54">
        <f t="shared" si="144"/>
        <v>0</v>
      </c>
      <c r="J1234" s="54"/>
      <c r="K1234" s="161">
        <f t="shared" si="145"/>
        <v>0</v>
      </c>
      <c r="L1234" s="95">
        <f t="shared" si="146"/>
        <v>0</v>
      </c>
    </row>
    <row r="1235" spans="1:12" x14ac:dyDescent="0.2">
      <c r="A1235" s="78">
        <f t="shared" si="147"/>
        <v>271</v>
      </c>
      <c r="B1235" s="57" t="s">
        <v>1752</v>
      </c>
      <c r="C1235" s="57">
        <v>148.19999999999999</v>
      </c>
      <c r="D1235" s="57"/>
      <c r="E1235" s="57"/>
      <c r="F1235" s="57">
        <f t="shared" si="143"/>
        <v>148.19999999999999</v>
      </c>
      <c r="G1235" s="106"/>
      <c r="H1235" s="161">
        <f t="shared" si="142"/>
        <v>0</v>
      </c>
      <c r="I1235" s="54">
        <f t="shared" si="144"/>
        <v>0</v>
      </c>
      <c r="J1235" s="54"/>
      <c r="K1235" s="161">
        <f t="shared" si="145"/>
        <v>0</v>
      </c>
      <c r="L1235" s="95">
        <f t="shared" si="146"/>
        <v>0</v>
      </c>
    </row>
    <row r="1236" spans="1:12" x14ac:dyDescent="0.2">
      <c r="A1236" s="78">
        <f t="shared" si="147"/>
        <v>272</v>
      </c>
      <c r="B1236" s="57" t="s">
        <v>1753</v>
      </c>
      <c r="C1236" s="57">
        <v>156.9</v>
      </c>
      <c r="D1236" s="57"/>
      <c r="E1236" s="57"/>
      <c r="F1236" s="57">
        <f t="shared" si="143"/>
        <v>156.9</v>
      </c>
      <c r="G1236" s="106"/>
      <c r="H1236" s="161">
        <f t="shared" si="142"/>
        <v>0</v>
      </c>
      <c r="I1236" s="54">
        <f t="shared" si="144"/>
        <v>0</v>
      </c>
      <c r="J1236" s="54"/>
      <c r="K1236" s="161">
        <f t="shared" si="145"/>
        <v>0</v>
      </c>
      <c r="L1236" s="95">
        <f t="shared" si="146"/>
        <v>0</v>
      </c>
    </row>
    <row r="1237" spans="1:12" x14ac:dyDescent="0.2">
      <c r="A1237" s="78">
        <f t="shared" si="147"/>
        <v>273</v>
      </c>
      <c r="B1237" s="57" t="s">
        <v>1754</v>
      </c>
      <c r="C1237" s="57">
        <v>156.6</v>
      </c>
      <c r="D1237" s="57"/>
      <c r="E1237" s="57"/>
      <c r="F1237" s="57">
        <f t="shared" si="143"/>
        <v>156.6</v>
      </c>
      <c r="G1237" s="106"/>
      <c r="H1237" s="161">
        <f t="shared" si="142"/>
        <v>0</v>
      </c>
      <c r="I1237" s="54">
        <f t="shared" si="144"/>
        <v>0</v>
      </c>
      <c r="J1237" s="54"/>
      <c r="K1237" s="161">
        <f t="shared" si="145"/>
        <v>0</v>
      </c>
      <c r="L1237" s="95">
        <f t="shared" si="146"/>
        <v>0</v>
      </c>
    </row>
    <row r="1238" spans="1:12" x14ac:dyDescent="0.2">
      <c r="A1238" s="78">
        <f t="shared" si="147"/>
        <v>274</v>
      </c>
      <c r="B1238" s="57" t="s">
        <v>1755</v>
      </c>
      <c r="C1238" s="57">
        <v>164.4</v>
      </c>
      <c r="D1238" s="57"/>
      <c r="E1238" s="57"/>
      <c r="F1238" s="57">
        <f t="shared" si="143"/>
        <v>164.4</v>
      </c>
      <c r="G1238" s="106"/>
      <c r="H1238" s="161">
        <f t="shared" si="142"/>
        <v>0</v>
      </c>
      <c r="I1238" s="54">
        <f t="shared" si="144"/>
        <v>0</v>
      </c>
      <c r="J1238" s="54"/>
      <c r="K1238" s="161">
        <f t="shared" si="145"/>
        <v>0</v>
      </c>
      <c r="L1238" s="95">
        <f t="shared" si="146"/>
        <v>0</v>
      </c>
    </row>
    <row r="1239" spans="1:12" x14ac:dyDescent="0.2">
      <c r="A1239" s="78">
        <f t="shared" si="147"/>
        <v>275</v>
      </c>
      <c r="B1239" s="57" t="s">
        <v>1756</v>
      </c>
      <c r="C1239" s="57">
        <v>149.69999999999999</v>
      </c>
      <c r="D1239" s="57"/>
      <c r="E1239" s="57"/>
      <c r="F1239" s="57">
        <f t="shared" si="143"/>
        <v>149.69999999999999</v>
      </c>
      <c r="G1239" s="106"/>
      <c r="H1239" s="161">
        <f t="shared" si="142"/>
        <v>0</v>
      </c>
      <c r="I1239" s="54">
        <f t="shared" si="144"/>
        <v>0</v>
      </c>
      <c r="J1239" s="54"/>
      <c r="K1239" s="161">
        <f t="shared" si="145"/>
        <v>0</v>
      </c>
      <c r="L1239" s="95">
        <f t="shared" si="146"/>
        <v>0</v>
      </c>
    </row>
    <row r="1240" spans="1:12" x14ac:dyDescent="0.2">
      <c r="A1240" s="78">
        <f t="shared" si="147"/>
        <v>276</v>
      </c>
      <c r="B1240" s="57" t="s">
        <v>1784</v>
      </c>
      <c r="C1240" s="57">
        <v>94</v>
      </c>
      <c r="D1240" s="57"/>
      <c r="E1240" s="57"/>
      <c r="F1240" s="57">
        <f t="shared" si="143"/>
        <v>94</v>
      </c>
      <c r="G1240" s="106"/>
      <c r="H1240" s="161">
        <f t="shared" si="142"/>
        <v>0</v>
      </c>
      <c r="I1240" s="54">
        <f t="shared" si="144"/>
        <v>0</v>
      </c>
      <c r="J1240" s="54"/>
      <c r="K1240" s="161">
        <f t="shared" si="145"/>
        <v>0</v>
      </c>
      <c r="L1240" s="95">
        <f t="shared" si="146"/>
        <v>0</v>
      </c>
    </row>
    <row r="1241" spans="1:12" x14ac:dyDescent="0.2">
      <c r="A1241" s="78">
        <f t="shared" si="147"/>
        <v>277</v>
      </c>
      <c r="B1241" s="57" t="s">
        <v>1785</v>
      </c>
      <c r="C1241" s="57">
        <v>190.9</v>
      </c>
      <c r="D1241" s="57"/>
      <c r="E1241" s="57"/>
      <c r="F1241" s="57">
        <f t="shared" si="143"/>
        <v>190.9</v>
      </c>
      <c r="G1241" s="106"/>
      <c r="H1241" s="161">
        <f t="shared" si="142"/>
        <v>0</v>
      </c>
      <c r="I1241" s="54">
        <f t="shared" si="144"/>
        <v>0</v>
      </c>
      <c r="J1241" s="54"/>
      <c r="K1241" s="161">
        <f t="shared" si="145"/>
        <v>0</v>
      </c>
      <c r="L1241" s="95">
        <f t="shared" si="146"/>
        <v>0</v>
      </c>
    </row>
    <row r="1242" spans="1:12" x14ac:dyDescent="0.2">
      <c r="A1242" s="78">
        <f t="shared" si="147"/>
        <v>278</v>
      </c>
      <c r="B1242" s="57" t="s">
        <v>1786</v>
      </c>
      <c r="C1242" s="57">
        <v>204.2</v>
      </c>
      <c r="D1242" s="57"/>
      <c r="E1242" s="57"/>
      <c r="F1242" s="57">
        <f t="shared" si="143"/>
        <v>204.2</v>
      </c>
      <c r="G1242" s="106"/>
      <c r="H1242" s="161">
        <f t="shared" ref="H1242:H1287" si="148">G1242*1921.89</f>
        <v>0</v>
      </c>
      <c r="I1242" s="54">
        <f t="shared" si="144"/>
        <v>0</v>
      </c>
      <c r="J1242" s="54"/>
      <c r="K1242" s="161">
        <f t="shared" si="145"/>
        <v>0</v>
      </c>
      <c r="L1242" s="95">
        <f t="shared" si="146"/>
        <v>0</v>
      </c>
    </row>
    <row r="1243" spans="1:12" x14ac:dyDescent="0.2">
      <c r="A1243" s="78">
        <f t="shared" si="147"/>
        <v>279</v>
      </c>
      <c r="B1243" s="57" t="s">
        <v>1787</v>
      </c>
      <c r="C1243" s="57">
        <v>215.5</v>
      </c>
      <c r="D1243" s="57"/>
      <c r="E1243" s="57"/>
      <c r="F1243" s="57">
        <f t="shared" si="143"/>
        <v>215.5</v>
      </c>
      <c r="G1243" s="106"/>
      <c r="H1243" s="161">
        <f t="shared" si="148"/>
        <v>0</v>
      </c>
      <c r="I1243" s="54">
        <f t="shared" si="144"/>
        <v>0</v>
      </c>
      <c r="J1243" s="54"/>
      <c r="K1243" s="161">
        <f t="shared" si="145"/>
        <v>0</v>
      </c>
      <c r="L1243" s="95">
        <f t="shared" si="146"/>
        <v>0</v>
      </c>
    </row>
    <row r="1244" spans="1:12" x14ac:dyDescent="0.2">
      <c r="A1244" s="78">
        <f t="shared" si="147"/>
        <v>280</v>
      </c>
      <c r="B1244" s="57" t="s">
        <v>1788</v>
      </c>
      <c r="C1244" s="57">
        <v>182.6</v>
      </c>
      <c r="D1244" s="57"/>
      <c r="E1244" s="57"/>
      <c r="F1244" s="57">
        <f t="shared" si="143"/>
        <v>182.6</v>
      </c>
      <c r="G1244" s="106"/>
      <c r="H1244" s="161">
        <f t="shared" si="148"/>
        <v>0</v>
      </c>
      <c r="I1244" s="54">
        <f t="shared" si="144"/>
        <v>0</v>
      </c>
      <c r="J1244" s="54"/>
      <c r="K1244" s="161">
        <f t="shared" si="145"/>
        <v>0</v>
      </c>
      <c r="L1244" s="95">
        <f t="shared" si="146"/>
        <v>0</v>
      </c>
    </row>
    <row r="1245" spans="1:12" x14ac:dyDescent="0.2">
      <c r="A1245" s="78">
        <f t="shared" si="147"/>
        <v>281</v>
      </c>
      <c r="B1245" s="57" t="s">
        <v>1789</v>
      </c>
      <c r="C1245" s="57">
        <v>140.1</v>
      </c>
      <c r="D1245" s="57"/>
      <c r="E1245" s="57"/>
      <c r="F1245" s="57">
        <f t="shared" si="143"/>
        <v>140.1</v>
      </c>
      <c r="G1245" s="106"/>
      <c r="H1245" s="161">
        <f t="shared" si="148"/>
        <v>0</v>
      </c>
      <c r="I1245" s="54">
        <f t="shared" si="144"/>
        <v>0</v>
      </c>
      <c r="J1245" s="54"/>
      <c r="K1245" s="161">
        <f t="shared" si="145"/>
        <v>0</v>
      </c>
      <c r="L1245" s="95">
        <f t="shared" si="146"/>
        <v>0</v>
      </c>
    </row>
    <row r="1246" spans="1:12" x14ac:dyDescent="0.2">
      <c r="A1246" s="78">
        <f t="shared" si="147"/>
        <v>282</v>
      </c>
      <c r="B1246" s="57" t="s">
        <v>1792</v>
      </c>
      <c r="C1246" s="57">
        <v>2666.8</v>
      </c>
      <c r="D1246" s="57"/>
      <c r="E1246" s="57">
        <v>64.2</v>
      </c>
      <c r="F1246" s="57">
        <f t="shared" si="143"/>
        <v>2731</v>
      </c>
      <c r="G1246" s="106"/>
      <c r="H1246" s="161">
        <f t="shared" si="148"/>
        <v>0</v>
      </c>
      <c r="I1246" s="54">
        <f t="shared" si="144"/>
        <v>0</v>
      </c>
      <c r="J1246" s="54"/>
      <c r="K1246" s="161">
        <f t="shared" si="145"/>
        <v>0</v>
      </c>
      <c r="L1246" s="95">
        <f t="shared" si="146"/>
        <v>0</v>
      </c>
    </row>
    <row r="1247" spans="1:12" x14ac:dyDescent="0.2">
      <c r="A1247" s="78">
        <f t="shared" si="147"/>
        <v>283</v>
      </c>
      <c r="B1247" s="57" t="s">
        <v>1793</v>
      </c>
      <c r="C1247" s="57">
        <v>84.6</v>
      </c>
      <c r="D1247" s="57"/>
      <c r="E1247" s="57"/>
      <c r="F1247" s="57">
        <f t="shared" si="143"/>
        <v>84.6</v>
      </c>
      <c r="G1247" s="106"/>
      <c r="H1247" s="161">
        <f t="shared" si="148"/>
        <v>0</v>
      </c>
      <c r="I1247" s="54">
        <f t="shared" si="144"/>
        <v>0</v>
      </c>
      <c r="J1247" s="54"/>
      <c r="K1247" s="161">
        <f t="shared" si="145"/>
        <v>0</v>
      </c>
      <c r="L1247" s="95">
        <f t="shared" si="146"/>
        <v>0</v>
      </c>
    </row>
    <row r="1248" spans="1:12" x14ac:dyDescent="0.2">
      <c r="A1248" s="78">
        <f t="shared" si="147"/>
        <v>284</v>
      </c>
      <c r="B1248" s="57" t="s">
        <v>1794</v>
      </c>
      <c r="C1248" s="57">
        <v>219.7</v>
      </c>
      <c r="D1248" s="57"/>
      <c r="E1248" s="57"/>
      <c r="F1248" s="57">
        <f t="shared" si="143"/>
        <v>219.7</v>
      </c>
      <c r="G1248" s="106"/>
      <c r="H1248" s="161">
        <f t="shared" si="148"/>
        <v>0</v>
      </c>
      <c r="I1248" s="54">
        <f t="shared" si="144"/>
        <v>0</v>
      </c>
      <c r="J1248" s="54"/>
      <c r="K1248" s="161">
        <f t="shared" si="145"/>
        <v>0</v>
      </c>
      <c r="L1248" s="95">
        <f t="shared" si="146"/>
        <v>0</v>
      </c>
    </row>
    <row r="1249" spans="1:12" x14ac:dyDescent="0.2">
      <c r="A1249" s="78">
        <f t="shared" si="147"/>
        <v>285</v>
      </c>
      <c r="B1249" s="57" t="s">
        <v>1802</v>
      </c>
      <c r="C1249" s="57">
        <v>171.2</v>
      </c>
      <c r="D1249" s="57"/>
      <c r="E1249" s="57"/>
      <c r="F1249" s="57">
        <f t="shared" si="143"/>
        <v>171.2</v>
      </c>
      <c r="G1249" s="106"/>
      <c r="H1249" s="161">
        <f t="shared" si="148"/>
        <v>0</v>
      </c>
      <c r="I1249" s="54">
        <f t="shared" si="144"/>
        <v>0</v>
      </c>
      <c r="J1249" s="54"/>
      <c r="K1249" s="161">
        <f t="shared" si="145"/>
        <v>0</v>
      </c>
      <c r="L1249" s="95">
        <f t="shared" si="146"/>
        <v>0</v>
      </c>
    </row>
    <row r="1250" spans="1:12" x14ac:dyDescent="0.2">
      <c r="A1250" s="78">
        <f t="shared" si="147"/>
        <v>286</v>
      </c>
      <c r="B1250" s="57" t="s">
        <v>1803</v>
      </c>
      <c r="C1250" s="57">
        <v>246.6</v>
      </c>
      <c r="D1250" s="57">
        <v>31.9</v>
      </c>
      <c r="E1250" s="57"/>
      <c r="F1250" s="57">
        <f t="shared" si="143"/>
        <v>278.5</v>
      </c>
      <c r="G1250" s="106"/>
      <c r="H1250" s="161">
        <f t="shared" si="148"/>
        <v>0</v>
      </c>
      <c r="I1250" s="54">
        <f t="shared" si="144"/>
        <v>0</v>
      </c>
      <c r="J1250" s="54"/>
      <c r="K1250" s="161">
        <f t="shared" si="145"/>
        <v>0</v>
      </c>
      <c r="L1250" s="95">
        <f t="shared" si="146"/>
        <v>0</v>
      </c>
    </row>
    <row r="1251" spans="1:12" x14ac:dyDescent="0.2">
      <c r="A1251" s="78">
        <f t="shared" si="147"/>
        <v>287</v>
      </c>
      <c r="B1251" s="57" t="s">
        <v>1805</v>
      </c>
      <c r="C1251" s="57">
        <v>138.4</v>
      </c>
      <c r="D1251" s="57"/>
      <c r="E1251" s="57"/>
      <c r="F1251" s="57">
        <f t="shared" si="143"/>
        <v>138.4</v>
      </c>
      <c r="G1251" s="106"/>
      <c r="H1251" s="161">
        <f t="shared" si="148"/>
        <v>0</v>
      </c>
      <c r="I1251" s="54">
        <f t="shared" si="144"/>
        <v>0</v>
      </c>
      <c r="J1251" s="54"/>
      <c r="K1251" s="161">
        <f t="shared" si="145"/>
        <v>0</v>
      </c>
      <c r="L1251" s="95">
        <f t="shared" si="146"/>
        <v>0</v>
      </c>
    </row>
    <row r="1252" spans="1:12" x14ac:dyDescent="0.2">
      <c r="A1252" s="78">
        <f t="shared" si="147"/>
        <v>288</v>
      </c>
      <c r="B1252" s="57" t="s">
        <v>1806</v>
      </c>
      <c r="C1252" s="57">
        <v>990.2</v>
      </c>
      <c r="D1252" s="57"/>
      <c r="E1252" s="57"/>
      <c r="F1252" s="57">
        <f t="shared" si="143"/>
        <v>990.2</v>
      </c>
      <c r="G1252" s="106"/>
      <c r="H1252" s="161">
        <f t="shared" si="148"/>
        <v>0</v>
      </c>
      <c r="I1252" s="54">
        <f t="shared" si="144"/>
        <v>0</v>
      </c>
      <c r="J1252" s="54"/>
      <c r="K1252" s="161">
        <f t="shared" si="145"/>
        <v>0</v>
      </c>
      <c r="L1252" s="95">
        <f t="shared" si="146"/>
        <v>0</v>
      </c>
    </row>
    <row r="1253" spans="1:12" x14ac:dyDescent="0.2">
      <c r="A1253" s="78">
        <f t="shared" si="147"/>
        <v>289</v>
      </c>
      <c r="B1253" s="57" t="s">
        <v>1807</v>
      </c>
      <c r="C1253" s="57">
        <v>184.5</v>
      </c>
      <c r="D1253" s="57"/>
      <c r="E1253" s="57"/>
      <c r="F1253" s="57">
        <f t="shared" si="143"/>
        <v>184.5</v>
      </c>
      <c r="G1253" s="106"/>
      <c r="H1253" s="161">
        <f t="shared" si="148"/>
        <v>0</v>
      </c>
      <c r="I1253" s="54">
        <f t="shared" si="144"/>
        <v>0</v>
      </c>
      <c r="J1253" s="54"/>
      <c r="K1253" s="161">
        <f t="shared" si="145"/>
        <v>0</v>
      </c>
      <c r="L1253" s="95">
        <f t="shared" si="146"/>
        <v>0</v>
      </c>
    </row>
    <row r="1254" spans="1:12" x14ac:dyDescent="0.2">
      <c r="A1254" s="78">
        <f t="shared" si="147"/>
        <v>290</v>
      </c>
      <c r="B1254" s="57" t="s">
        <v>1815</v>
      </c>
      <c r="C1254" s="57">
        <v>96.2</v>
      </c>
      <c r="D1254" s="57"/>
      <c r="E1254" s="57"/>
      <c r="F1254" s="57">
        <f t="shared" si="143"/>
        <v>96.2</v>
      </c>
      <c r="G1254" s="106"/>
      <c r="H1254" s="161">
        <f t="shared" si="148"/>
        <v>0</v>
      </c>
      <c r="I1254" s="54">
        <f t="shared" si="144"/>
        <v>0</v>
      </c>
      <c r="J1254" s="54"/>
      <c r="K1254" s="161">
        <f t="shared" si="145"/>
        <v>0</v>
      </c>
      <c r="L1254" s="95">
        <f t="shared" si="146"/>
        <v>0</v>
      </c>
    </row>
    <row r="1255" spans="1:12" x14ac:dyDescent="0.2">
      <c r="A1255" s="78">
        <f t="shared" si="147"/>
        <v>291</v>
      </c>
      <c r="B1255" s="57" t="s">
        <v>1816</v>
      </c>
      <c r="C1255" s="57">
        <v>150.80000000000001</v>
      </c>
      <c r="D1255" s="57"/>
      <c r="E1255" s="57"/>
      <c r="F1255" s="57">
        <f t="shared" si="143"/>
        <v>150.80000000000001</v>
      </c>
      <c r="G1255" s="106"/>
      <c r="H1255" s="161">
        <f t="shared" si="148"/>
        <v>0</v>
      </c>
      <c r="I1255" s="54">
        <f t="shared" si="144"/>
        <v>0</v>
      </c>
      <c r="J1255" s="54"/>
      <c r="K1255" s="161">
        <f t="shared" si="145"/>
        <v>0</v>
      </c>
      <c r="L1255" s="95">
        <f t="shared" si="146"/>
        <v>0</v>
      </c>
    </row>
    <row r="1256" spans="1:12" x14ac:dyDescent="0.2">
      <c r="A1256" s="78">
        <f t="shared" si="147"/>
        <v>292</v>
      </c>
      <c r="B1256" s="57" t="s">
        <v>1823</v>
      </c>
      <c r="C1256" s="57">
        <v>301.02</v>
      </c>
      <c r="D1256" s="57"/>
      <c r="E1256" s="57"/>
      <c r="F1256" s="57">
        <f t="shared" ref="F1256:F1302" si="149">C1256+D1256+E1256</f>
        <v>301.02</v>
      </c>
      <c r="G1256" s="106"/>
      <c r="H1256" s="161">
        <f t="shared" si="148"/>
        <v>0</v>
      </c>
      <c r="I1256" s="54">
        <f t="shared" ref="I1256:I1302" si="150">H1256*0.3677</f>
        <v>0</v>
      </c>
      <c r="J1256" s="54"/>
      <c r="K1256" s="161">
        <f t="shared" si="145"/>
        <v>0</v>
      </c>
      <c r="L1256" s="95">
        <f t="shared" si="146"/>
        <v>0</v>
      </c>
    </row>
    <row r="1257" spans="1:12" x14ac:dyDescent="0.2">
      <c r="A1257" s="78">
        <f t="shared" si="147"/>
        <v>293</v>
      </c>
      <c r="B1257" s="57" t="s">
        <v>1824</v>
      </c>
      <c r="C1257" s="57">
        <v>725.3</v>
      </c>
      <c r="D1257" s="57"/>
      <c r="E1257" s="57"/>
      <c r="F1257" s="57">
        <f t="shared" si="149"/>
        <v>725.3</v>
      </c>
      <c r="G1257" s="106"/>
      <c r="H1257" s="161">
        <f t="shared" si="148"/>
        <v>0</v>
      </c>
      <c r="I1257" s="54">
        <f t="shared" si="150"/>
        <v>0</v>
      </c>
      <c r="J1257" s="54"/>
      <c r="K1257" s="161">
        <f t="shared" si="145"/>
        <v>0</v>
      </c>
      <c r="L1257" s="95">
        <f t="shared" si="146"/>
        <v>0</v>
      </c>
    </row>
    <row r="1258" spans="1:12" x14ac:dyDescent="0.2">
      <c r="A1258" s="78">
        <f t="shared" si="147"/>
        <v>294</v>
      </c>
      <c r="B1258" s="57" t="s">
        <v>1825</v>
      </c>
      <c r="C1258" s="57">
        <v>1494.6</v>
      </c>
      <c r="D1258" s="57">
        <v>88.8</v>
      </c>
      <c r="E1258" s="57"/>
      <c r="F1258" s="57">
        <f t="shared" si="149"/>
        <v>1583.3999999999999</v>
      </c>
      <c r="G1258" s="106"/>
      <c r="H1258" s="161">
        <f t="shared" si="148"/>
        <v>0</v>
      </c>
      <c r="I1258" s="54">
        <f t="shared" si="150"/>
        <v>0</v>
      </c>
      <c r="J1258" s="54"/>
      <c r="K1258" s="161">
        <f t="shared" si="145"/>
        <v>0</v>
      </c>
      <c r="L1258" s="95">
        <f t="shared" si="146"/>
        <v>0</v>
      </c>
    </row>
    <row r="1259" spans="1:12" x14ac:dyDescent="0.2">
      <c r="A1259" s="78">
        <f t="shared" si="147"/>
        <v>295</v>
      </c>
      <c r="B1259" s="57" t="s">
        <v>1826</v>
      </c>
      <c r="C1259" s="57">
        <v>1123</v>
      </c>
      <c r="D1259" s="57"/>
      <c r="E1259" s="57">
        <v>374</v>
      </c>
      <c r="F1259" s="57">
        <f t="shared" si="149"/>
        <v>1497</v>
      </c>
      <c r="G1259" s="106"/>
      <c r="H1259" s="161">
        <f t="shared" si="148"/>
        <v>0</v>
      </c>
      <c r="I1259" s="54">
        <f t="shared" si="150"/>
        <v>0</v>
      </c>
      <c r="J1259" s="54"/>
      <c r="K1259" s="161">
        <f t="shared" si="145"/>
        <v>0</v>
      </c>
      <c r="L1259" s="95">
        <f t="shared" si="146"/>
        <v>0</v>
      </c>
    </row>
    <row r="1260" spans="1:12" x14ac:dyDescent="0.2">
      <c r="A1260" s="78">
        <f t="shared" si="147"/>
        <v>296</v>
      </c>
      <c r="B1260" s="57" t="s">
        <v>1827</v>
      </c>
      <c r="C1260" s="57">
        <v>1486.2</v>
      </c>
      <c r="D1260" s="57"/>
      <c r="E1260" s="57"/>
      <c r="F1260" s="57">
        <f t="shared" si="149"/>
        <v>1486.2</v>
      </c>
      <c r="G1260" s="106"/>
      <c r="H1260" s="161">
        <f t="shared" si="148"/>
        <v>0</v>
      </c>
      <c r="I1260" s="54">
        <f t="shared" si="150"/>
        <v>0</v>
      </c>
      <c r="J1260" s="54"/>
      <c r="K1260" s="161">
        <f t="shared" si="145"/>
        <v>0</v>
      </c>
      <c r="L1260" s="95">
        <f t="shared" si="146"/>
        <v>0</v>
      </c>
    </row>
    <row r="1261" spans="1:12" x14ac:dyDescent="0.2">
      <c r="A1261" s="78">
        <f t="shared" si="147"/>
        <v>297</v>
      </c>
      <c r="B1261" s="57" t="s">
        <v>1828</v>
      </c>
      <c r="C1261" s="57">
        <v>2557.9</v>
      </c>
      <c r="D1261" s="57"/>
      <c r="E1261" s="57"/>
      <c r="F1261" s="57">
        <f t="shared" si="149"/>
        <v>2557.9</v>
      </c>
      <c r="G1261" s="106"/>
      <c r="H1261" s="161">
        <f t="shared" si="148"/>
        <v>0</v>
      </c>
      <c r="I1261" s="54">
        <f t="shared" si="150"/>
        <v>0</v>
      </c>
      <c r="J1261" s="54"/>
      <c r="K1261" s="161">
        <f t="shared" si="145"/>
        <v>0</v>
      </c>
      <c r="L1261" s="95">
        <f t="shared" si="146"/>
        <v>0</v>
      </c>
    </row>
    <row r="1262" spans="1:12" x14ac:dyDescent="0.2">
      <c r="A1262" s="78">
        <f t="shared" si="147"/>
        <v>298</v>
      </c>
      <c r="B1262" s="57" t="s">
        <v>1829</v>
      </c>
      <c r="C1262" s="57">
        <v>2559.3000000000002</v>
      </c>
      <c r="D1262" s="57"/>
      <c r="E1262" s="57"/>
      <c r="F1262" s="57">
        <f t="shared" si="149"/>
        <v>2559.3000000000002</v>
      </c>
      <c r="G1262" s="106"/>
      <c r="H1262" s="161">
        <f t="shared" si="148"/>
        <v>0</v>
      </c>
      <c r="I1262" s="54">
        <f t="shared" si="150"/>
        <v>0</v>
      </c>
      <c r="J1262" s="54"/>
      <c r="K1262" s="161">
        <f t="shared" si="145"/>
        <v>0</v>
      </c>
      <c r="L1262" s="95">
        <f t="shared" si="146"/>
        <v>0</v>
      </c>
    </row>
    <row r="1263" spans="1:12" x14ac:dyDescent="0.2">
      <c r="A1263" s="78">
        <f t="shared" si="147"/>
        <v>299</v>
      </c>
      <c r="B1263" s="57" t="s">
        <v>1830</v>
      </c>
      <c r="C1263" s="57">
        <v>1346.9</v>
      </c>
      <c r="D1263" s="57"/>
      <c r="E1263" s="57"/>
      <c r="F1263" s="57">
        <f t="shared" si="149"/>
        <v>1346.9</v>
      </c>
      <c r="G1263" s="106"/>
      <c r="H1263" s="161">
        <f t="shared" si="148"/>
        <v>0</v>
      </c>
      <c r="I1263" s="54">
        <f t="shared" si="150"/>
        <v>0</v>
      </c>
      <c r="J1263" s="54"/>
      <c r="K1263" s="161">
        <f t="shared" si="145"/>
        <v>0</v>
      </c>
      <c r="L1263" s="95">
        <f t="shared" si="146"/>
        <v>0</v>
      </c>
    </row>
    <row r="1264" spans="1:12" x14ac:dyDescent="0.2">
      <c r="A1264" s="78">
        <f t="shared" si="147"/>
        <v>300</v>
      </c>
      <c r="B1264" s="57" t="s">
        <v>1831</v>
      </c>
      <c r="C1264" s="57">
        <v>2035.1</v>
      </c>
      <c r="D1264" s="57"/>
      <c r="E1264" s="57"/>
      <c r="F1264" s="57">
        <f t="shared" si="149"/>
        <v>2035.1</v>
      </c>
      <c r="G1264" s="106"/>
      <c r="H1264" s="161">
        <f t="shared" si="148"/>
        <v>0</v>
      </c>
      <c r="I1264" s="54">
        <f t="shared" si="150"/>
        <v>0</v>
      </c>
      <c r="J1264" s="54"/>
      <c r="K1264" s="161">
        <f t="shared" si="145"/>
        <v>0</v>
      </c>
      <c r="L1264" s="95">
        <f t="shared" si="146"/>
        <v>0</v>
      </c>
    </row>
    <row r="1265" spans="1:12" x14ac:dyDescent="0.2">
      <c r="A1265" s="78">
        <f t="shared" si="147"/>
        <v>301</v>
      </c>
      <c r="B1265" s="57" t="s">
        <v>1832</v>
      </c>
      <c r="C1265" s="57">
        <v>1523.5</v>
      </c>
      <c r="D1265" s="57"/>
      <c r="E1265" s="57"/>
      <c r="F1265" s="57">
        <f t="shared" si="149"/>
        <v>1523.5</v>
      </c>
      <c r="G1265" s="106"/>
      <c r="H1265" s="161">
        <f t="shared" si="148"/>
        <v>0</v>
      </c>
      <c r="I1265" s="54">
        <f t="shared" si="150"/>
        <v>0</v>
      </c>
      <c r="J1265" s="54"/>
      <c r="K1265" s="161">
        <f t="shared" si="145"/>
        <v>0</v>
      </c>
      <c r="L1265" s="95">
        <f t="shared" si="146"/>
        <v>0</v>
      </c>
    </row>
    <row r="1266" spans="1:12" x14ac:dyDescent="0.2">
      <c r="A1266" s="78">
        <f t="shared" si="147"/>
        <v>302</v>
      </c>
      <c r="B1266" s="57" t="s">
        <v>1833</v>
      </c>
      <c r="C1266" s="57">
        <v>2022.1</v>
      </c>
      <c r="D1266" s="57"/>
      <c r="E1266" s="57"/>
      <c r="F1266" s="57">
        <f t="shared" si="149"/>
        <v>2022.1</v>
      </c>
      <c r="G1266" s="106"/>
      <c r="H1266" s="161">
        <f t="shared" si="148"/>
        <v>0</v>
      </c>
      <c r="I1266" s="54">
        <f t="shared" si="150"/>
        <v>0</v>
      </c>
      <c r="J1266" s="54"/>
      <c r="K1266" s="161">
        <f t="shared" si="145"/>
        <v>0</v>
      </c>
      <c r="L1266" s="95">
        <f t="shared" si="146"/>
        <v>0</v>
      </c>
    </row>
    <row r="1267" spans="1:12" x14ac:dyDescent="0.2">
      <c r="A1267" s="78">
        <f t="shared" si="147"/>
        <v>303</v>
      </c>
      <c r="B1267" s="57" t="s">
        <v>1834</v>
      </c>
      <c r="C1267" s="57">
        <v>147.19999999999999</v>
      </c>
      <c r="D1267" s="57"/>
      <c r="E1267" s="57"/>
      <c r="F1267" s="57">
        <f t="shared" si="149"/>
        <v>147.19999999999999</v>
      </c>
      <c r="G1267" s="106"/>
      <c r="H1267" s="161">
        <f t="shared" si="148"/>
        <v>0</v>
      </c>
      <c r="I1267" s="54">
        <f t="shared" si="150"/>
        <v>0</v>
      </c>
      <c r="J1267" s="54"/>
      <c r="K1267" s="161">
        <f t="shared" si="145"/>
        <v>0</v>
      </c>
      <c r="L1267" s="95">
        <f t="shared" si="146"/>
        <v>0</v>
      </c>
    </row>
    <row r="1268" spans="1:12" x14ac:dyDescent="0.2">
      <c r="A1268" s="78">
        <f t="shared" si="147"/>
        <v>304</v>
      </c>
      <c r="B1268" s="57" t="s">
        <v>1835</v>
      </c>
      <c r="C1268" s="57">
        <v>1486.9</v>
      </c>
      <c r="D1268" s="57"/>
      <c r="E1268" s="57"/>
      <c r="F1268" s="57">
        <f t="shared" si="149"/>
        <v>1486.9</v>
      </c>
      <c r="G1268" s="106"/>
      <c r="H1268" s="161">
        <f t="shared" si="148"/>
        <v>0</v>
      </c>
      <c r="I1268" s="54">
        <f t="shared" si="150"/>
        <v>0</v>
      </c>
      <c r="J1268" s="54"/>
      <c r="K1268" s="161">
        <f t="shared" si="145"/>
        <v>0</v>
      </c>
      <c r="L1268" s="95">
        <f t="shared" si="146"/>
        <v>0</v>
      </c>
    </row>
    <row r="1269" spans="1:12" x14ac:dyDescent="0.2">
      <c r="A1269" s="78">
        <f t="shared" si="147"/>
        <v>305</v>
      </c>
      <c r="B1269" s="57" t="s">
        <v>1836</v>
      </c>
      <c r="C1269" s="57">
        <v>252.3</v>
      </c>
      <c r="D1269" s="57"/>
      <c r="E1269" s="57"/>
      <c r="F1269" s="57">
        <f t="shared" si="149"/>
        <v>252.3</v>
      </c>
      <c r="G1269" s="106"/>
      <c r="H1269" s="161">
        <f t="shared" si="148"/>
        <v>0</v>
      </c>
      <c r="I1269" s="54">
        <f t="shared" si="150"/>
        <v>0</v>
      </c>
      <c r="J1269" s="54"/>
      <c r="K1269" s="161">
        <f t="shared" si="145"/>
        <v>0</v>
      </c>
      <c r="L1269" s="95">
        <f t="shared" si="146"/>
        <v>0</v>
      </c>
    </row>
    <row r="1270" spans="1:12" x14ac:dyDescent="0.2">
      <c r="A1270" s="78">
        <f t="shared" si="147"/>
        <v>306</v>
      </c>
      <c r="B1270" s="57" t="s">
        <v>1837</v>
      </c>
      <c r="C1270" s="57">
        <v>127.4</v>
      </c>
      <c r="D1270" s="57"/>
      <c r="E1270" s="57">
        <v>58.5</v>
      </c>
      <c r="F1270" s="57">
        <f t="shared" si="149"/>
        <v>185.9</v>
      </c>
      <c r="G1270" s="106"/>
      <c r="H1270" s="161">
        <f t="shared" si="148"/>
        <v>0</v>
      </c>
      <c r="I1270" s="54">
        <f t="shared" si="150"/>
        <v>0</v>
      </c>
      <c r="J1270" s="54"/>
      <c r="K1270" s="161">
        <f t="shared" si="145"/>
        <v>0</v>
      </c>
      <c r="L1270" s="95">
        <f t="shared" si="146"/>
        <v>0</v>
      </c>
    </row>
    <row r="1271" spans="1:12" x14ac:dyDescent="0.2">
      <c r="A1271" s="78">
        <f t="shared" si="147"/>
        <v>307</v>
      </c>
      <c r="B1271" s="57" t="s">
        <v>1838</v>
      </c>
      <c r="C1271" s="57">
        <v>148.4</v>
      </c>
      <c r="D1271" s="57"/>
      <c r="E1271" s="57"/>
      <c r="F1271" s="57">
        <f t="shared" si="149"/>
        <v>148.4</v>
      </c>
      <c r="G1271" s="106"/>
      <c r="H1271" s="161">
        <f t="shared" si="148"/>
        <v>0</v>
      </c>
      <c r="I1271" s="54">
        <f t="shared" si="150"/>
        <v>0</v>
      </c>
      <c r="J1271" s="54"/>
      <c r="K1271" s="161">
        <f t="shared" si="145"/>
        <v>0</v>
      </c>
      <c r="L1271" s="95">
        <f t="shared" si="146"/>
        <v>0</v>
      </c>
    </row>
    <row r="1272" spans="1:12" x14ac:dyDescent="0.2">
      <c r="A1272" s="78">
        <f t="shared" si="147"/>
        <v>308</v>
      </c>
      <c r="B1272" s="57" t="s">
        <v>1839</v>
      </c>
      <c r="C1272" s="57">
        <v>166</v>
      </c>
      <c r="D1272" s="57"/>
      <c r="E1272" s="57"/>
      <c r="F1272" s="57">
        <f t="shared" si="149"/>
        <v>166</v>
      </c>
      <c r="G1272" s="106"/>
      <c r="H1272" s="161">
        <f t="shared" si="148"/>
        <v>0</v>
      </c>
      <c r="I1272" s="54">
        <f t="shared" si="150"/>
        <v>0</v>
      </c>
      <c r="J1272" s="54"/>
      <c r="K1272" s="161">
        <f t="shared" si="145"/>
        <v>0</v>
      </c>
      <c r="L1272" s="95">
        <f t="shared" si="146"/>
        <v>0</v>
      </c>
    </row>
    <row r="1273" spans="1:12" x14ac:dyDescent="0.2">
      <c r="A1273" s="78">
        <f t="shared" si="147"/>
        <v>309</v>
      </c>
      <c r="B1273" s="57" t="s">
        <v>1840</v>
      </c>
      <c r="C1273" s="57">
        <v>1491.85</v>
      </c>
      <c r="D1273" s="57"/>
      <c r="E1273" s="57">
        <v>243</v>
      </c>
      <c r="F1273" s="57">
        <f t="shared" si="149"/>
        <v>1734.85</v>
      </c>
      <c r="G1273" s="106"/>
      <c r="H1273" s="161">
        <f t="shared" si="148"/>
        <v>0</v>
      </c>
      <c r="I1273" s="54">
        <f t="shared" si="150"/>
        <v>0</v>
      </c>
      <c r="J1273" s="54"/>
      <c r="K1273" s="161">
        <f t="shared" si="145"/>
        <v>0</v>
      </c>
      <c r="L1273" s="95">
        <f t="shared" si="146"/>
        <v>0</v>
      </c>
    </row>
    <row r="1274" spans="1:12" x14ac:dyDescent="0.2">
      <c r="A1274" s="78">
        <f t="shared" si="147"/>
        <v>310</v>
      </c>
      <c r="B1274" s="57" t="s">
        <v>1841</v>
      </c>
      <c r="C1274" s="57">
        <v>213.8</v>
      </c>
      <c r="D1274" s="57"/>
      <c r="E1274" s="57"/>
      <c r="F1274" s="57">
        <f t="shared" si="149"/>
        <v>213.8</v>
      </c>
      <c r="G1274" s="106"/>
      <c r="H1274" s="161">
        <f t="shared" si="148"/>
        <v>0</v>
      </c>
      <c r="I1274" s="54">
        <f t="shared" si="150"/>
        <v>0</v>
      </c>
      <c r="J1274" s="54"/>
      <c r="K1274" s="161">
        <f t="shared" si="145"/>
        <v>0</v>
      </c>
      <c r="L1274" s="95">
        <f t="shared" si="146"/>
        <v>0</v>
      </c>
    </row>
    <row r="1275" spans="1:12" x14ac:dyDescent="0.2">
      <c r="A1275" s="78">
        <f t="shared" si="147"/>
        <v>311</v>
      </c>
      <c r="B1275" s="57" t="s">
        <v>1842</v>
      </c>
      <c r="C1275" s="57">
        <v>123.2</v>
      </c>
      <c r="D1275" s="57"/>
      <c r="E1275" s="57"/>
      <c r="F1275" s="57">
        <f t="shared" si="149"/>
        <v>123.2</v>
      </c>
      <c r="G1275" s="106"/>
      <c r="H1275" s="161">
        <f t="shared" si="148"/>
        <v>0</v>
      </c>
      <c r="I1275" s="54">
        <f t="shared" si="150"/>
        <v>0</v>
      </c>
      <c r="J1275" s="54"/>
      <c r="K1275" s="161">
        <f t="shared" si="145"/>
        <v>0</v>
      </c>
      <c r="L1275" s="95">
        <f t="shared" si="146"/>
        <v>0</v>
      </c>
    </row>
    <row r="1276" spans="1:12" x14ac:dyDescent="0.2">
      <c r="A1276" s="78">
        <f t="shared" si="147"/>
        <v>312</v>
      </c>
      <c r="B1276" s="57" t="s">
        <v>264</v>
      </c>
      <c r="C1276" s="57">
        <v>187.1</v>
      </c>
      <c r="D1276" s="57"/>
      <c r="E1276" s="57"/>
      <c r="F1276" s="57">
        <f t="shared" si="149"/>
        <v>187.1</v>
      </c>
      <c r="G1276" s="106"/>
      <c r="H1276" s="161">
        <f t="shared" si="148"/>
        <v>0</v>
      </c>
      <c r="I1276" s="54">
        <f t="shared" si="150"/>
        <v>0</v>
      </c>
      <c r="J1276" s="54"/>
      <c r="K1276" s="161">
        <f t="shared" si="145"/>
        <v>0</v>
      </c>
      <c r="L1276" s="95">
        <f t="shared" si="146"/>
        <v>0</v>
      </c>
    </row>
    <row r="1277" spans="1:12" x14ac:dyDescent="0.2">
      <c r="A1277" s="78">
        <f t="shared" si="147"/>
        <v>313</v>
      </c>
      <c r="B1277" s="57" t="s">
        <v>265</v>
      </c>
      <c r="C1277" s="57">
        <v>120.6</v>
      </c>
      <c r="D1277" s="57"/>
      <c r="E1277" s="57"/>
      <c r="F1277" s="57">
        <f t="shared" si="149"/>
        <v>120.6</v>
      </c>
      <c r="G1277" s="106"/>
      <c r="H1277" s="161">
        <f t="shared" si="148"/>
        <v>0</v>
      </c>
      <c r="I1277" s="54">
        <f t="shared" si="150"/>
        <v>0</v>
      </c>
      <c r="J1277" s="54"/>
      <c r="K1277" s="161">
        <f t="shared" si="145"/>
        <v>0</v>
      </c>
      <c r="L1277" s="95">
        <f t="shared" si="146"/>
        <v>0</v>
      </c>
    </row>
    <row r="1278" spans="1:12" x14ac:dyDescent="0.2">
      <c r="A1278" s="78">
        <f t="shared" si="147"/>
        <v>314</v>
      </c>
      <c r="B1278" s="57" t="s">
        <v>266</v>
      </c>
      <c r="C1278" s="57">
        <v>151.1</v>
      </c>
      <c r="D1278" s="57"/>
      <c r="E1278" s="57"/>
      <c r="F1278" s="57">
        <f t="shared" si="149"/>
        <v>151.1</v>
      </c>
      <c r="G1278" s="106"/>
      <c r="H1278" s="161">
        <f t="shared" si="148"/>
        <v>0</v>
      </c>
      <c r="I1278" s="54">
        <f t="shared" si="150"/>
        <v>0</v>
      </c>
      <c r="J1278" s="54"/>
      <c r="K1278" s="161">
        <f t="shared" si="145"/>
        <v>0</v>
      </c>
      <c r="L1278" s="95">
        <f t="shared" si="146"/>
        <v>0</v>
      </c>
    </row>
    <row r="1279" spans="1:12" x14ac:dyDescent="0.2">
      <c r="A1279" s="78">
        <f t="shared" si="147"/>
        <v>315</v>
      </c>
      <c r="B1279" s="57" t="s">
        <v>267</v>
      </c>
      <c r="C1279" s="57">
        <v>96</v>
      </c>
      <c r="D1279" s="57"/>
      <c r="E1279" s="57"/>
      <c r="F1279" s="57">
        <f t="shared" si="149"/>
        <v>96</v>
      </c>
      <c r="G1279" s="106"/>
      <c r="H1279" s="161">
        <f t="shared" si="148"/>
        <v>0</v>
      </c>
      <c r="I1279" s="54">
        <f t="shared" si="150"/>
        <v>0</v>
      </c>
      <c r="J1279" s="54"/>
      <c r="K1279" s="161">
        <f t="shared" si="145"/>
        <v>0</v>
      </c>
      <c r="L1279" s="95">
        <f t="shared" si="146"/>
        <v>0</v>
      </c>
    </row>
    <row r="1280" spans="1:12" x14ac:dyDescent="0.2">
      <c r="A1280" s="78">
        <f t="shared" si="147"/>
        <v>316</v>
      </c>
      <c r="B1280" s="57" t="s">
        <v>268</v>
      </c>
      <c r="C1280" s="57">
        <v>145.9</v>
      </c>
      <c r="D1280" s="57"/>
      <c r="E1280" s="57"/>
      <c r="F1280" s="57">
        <f t="shared" si="149"/>
        <v>145.9</v>
      </c>
      <c r="G1280" s="106"/>
      <c r="H1280" s="161">
        <f t="shared" si="148"/>
        <v>0</v>
      </c>
      <c r="I1280" s="54">
        <f t="shared" si="150"/>
        <v>0</v>
      </c>
      <c r="J1280" s="54"/>
      <c r="K1280" s="161">
        <f t="shared" si="145"/>
        <v>0</v>
      </c>
      <c r="L1280" s="95">
        <f t="shared" si="146"/>
        <v>0</v>
      </c>
    </row>
    <row r="1281" spans="1:12" x14ac:dyDescent="0.2">
      <c r="A1281" s="78">
        <f t="shared" si="147"/>
        <v>317</v>
      </c>
      <c r="B1281" s="57" t="s">
        <v>269</v>
      </c>
      <c r="C1281" s="57">
        <v>184.6</v>
      </c>
      <c r="D1281" s="57"/>
      <c r="E1281" s="57"/>
      <c r="F1281" s="57">
        <f t="shared" si="149"/>
        <v>184.6</v>
      </c>
      <c r="G1281" s="106"/>
      <c r="H1281" s="161">
        <f t="shared" si="148"/>
        <v>0</v>
      </c>
      <c r="I1281" s="54">
        <f t="shared" si="150"/>
        <v>0</v>
      </c>
      <c r="J1281" s="54"/>
      <c r="K1281" s="161">
        <f t="shared" si="145"/>
        <v>0</v>
      </c>
      <c r="L1281" s="95">
        <f t="shared" si="146"/>
        <v>0</v>
      </c>
    </row>
    <row r="1282" spans="1:12" x14ac:dyDescent="0.2">
      <c r="A1282" s="78">
        <f t="shared" si="147"/>
        <v>318</v>
      </c>
      <c r="B1282" s="57" t="s">
        <v>270</v>
      </c>
      <c r="C1282" s="57">
        <v>185.1</v>
      </c>
      <c r="D1282" s="57"/>
      <c r="E1282" s="57"/>
      <c r="F1282" s="57">
        <f t="shared" si="149"/>
        <v>185.1</v>
      </c>
      <c r="G1282" s="106"/>
      <c r="H1282" s="161">
        <f t="shared" si="148"/>
        <v>0</v>
      </c>
      <c r="I1282" s="54">
        <f t="shared" si="150"/>
        <v>0</v>
      </c>
      <c r="J1282" s="54"/>
      <c r="K1282" s="161">
        <f t="shared" si="145"/>
        <v>0</v>
      </c>
      <c r="L1282" s="95">
        <f t="shared" si="146"/>
        <v>0</v>
      </c>
    </row>
    <row r="1283" spans="1:12" x14ac:dyDescent="0.2">
      <c r="A1283" s="78">
        <f t="shared" si="147"/>
        <v>319</v>
      </c>
      <c r="B1283" s="57" t="s">
        <v>271</v>
      </c>
      <c r="C1283" s="57">
        <v>190.2</v>
      </c>
      <c r="D1283" s="57"/>
      <c r="E1283" s="57"/>
      <c r="F1283" s="57">
        <f t="shared" si="149"/>
        <v>190.2</v>
      </c>
      <c r="G1283" s="106"/>
      <c r="H1283" s="161">
        <f t="shared" si="148"/>
        <v>0</v>
      </c>
      <c r="I1283" s="54">
        <f t="shared" si="150"/>
        <v>0</v>
      </c>
      <c r="J1283" s="54"/>
      <c r="K1283" s="161">
        <f t="shared" si="145"/>
        <v>0</v>
      </c>
      <c r="L1283" s="95">
        <f t="shared" si="146"/>
        <v>0</v>
      </c>
    </row>
    <row r="1284" spans="1:12" x14ac:dyDescent="0.2">
      <c r="A1284" s="78">
        <f t="shared" si="147"/>
        <v>320</v>
      </c>
      <c r="B1284" s="57" t="s">
        <v>272</v>
      </c>
      <c r="C1284" s="57">
        <v>90</v>
      </c>
      <c r="D1284" s="57"/>
      <c r="E1284" s="57"/>
      <c r="F1284" s="57">
        <f t="shared" si="149"/>
        <v>90</v>
      </c>
      <c r="G1284" s="106"/>
      <c r="H1284" s="161">
        <f t="shared" si="148"/>
        <v>0</v>
      </c>
      <c r="I1284" s="54">
        <f t="shared" si="150"/>
        <v>0</v>
      </c>
      <c r="J1284" s="54"/>
      <c r="K1284" s="161">
        <f t="shared" si="145"/>
        <v>0</v>
      </c>
      <c r="L1284" s="95">
        <f t="shared" si="146"/>
        <v>0</v>
      </c>
    </row>
    <row r="1285" spans="1:12" x14ac:dyDescent="0.2">
      <c r="A1285" s="78">
        <f t="shared" si="147"/>
        <v>321</v>
      </c>
      <c r="B1285" s="57" t="s">
        <v>273</v>
      </c>
      <c r="C1285" s="57">
        <v>113.2</v>
      </c>
      <c r="D1285" s="57"/>
      <c r="E1285" s="57"/>
      <c r="F1285" s="57">
        <f t="shared" si="149"/>
        <v>113.2</v>
      </c>
      <c r="G1285" s="106"/>
      <c r="H1285" s="161">
        <f t="shared" si="148"/>
        <v>0</v>
      </c>
      <c r="I1285" s="54">
        <f t="shared" si="150"/>
        <v>0</v>
      </c>
      <c r="J1285" s="54"/>
      <c r="K1285" s="161">
        <f t="shared" ref="K1285:K1329" si="151">G1285*408.88</f>
        <v>0</v>
      </c>
      <c r="L1285" s="95">
        <f t="shared" ref="L1285:L1314" si="152">(H1285+I1285+J1285+K1285)/F1285</f>
        <v>0</v>
      </c>
    </row>
    <row r="1286" spans="1:12" x14ac:dyDescent="0.2">
      <c r="A1286" s="78">
        <f t="shared" si="147"/>
        <v>322</v>
      </c>
      <c r="B1286" s="57" t="s">
        <v>274</v>
      </c>
      <c r="C1286" s="57">
        <v>125.7</v>
      </c>
      <c r="D1286" s="57"/>
      <c r="E1286" s="57"/>
      <c r="F1286" s="57">
        <f t="shared" si="149"/>
        <v>125.7</v>
      </c>
      <c r="G1286" s="106"/>
      <c r="H1286" s="161">
        <f t="shared" si="148"/>
        <v>0</v>
      </c>
      <c r="I1286" s="54">
        <f t="shared" si="150"/>
        <v>0</v>
      </c>
      <c r="J1286" s="54"/>
      <c r="K1286" s="161">
        <f t="shared" si="151"/>
        <v>0</v>
      </c>
      <c r="L1286" s="95">
        <f t="shared" si="152"/>
        <v>0</v>
      </c>
    </row>
    <row r="1287" spans="1:12" x14ac:dyDescent="0.2">
      <c r="A1287" s="78">
        <f t="shared" ref="A1287:A1329" si="153">A1286+1</f>
        <v>323</v>
      </c>
      <c r="B1287" s="57" t="s">
        <v>275</v>
      </c>
      <c r="C1287" s="57">
        <v>385.4</v>
      </c>
      <c r="D1287" s="57"/>
      <c r="E1287" s="57"/>
      <c r="F1287" s="57">
        <f t="shared" si="149"/>
        <v>385.4</v>
      </c>
      <c r="G1287" s="106"/>
      <c r="H1287" s="161">
        <f t="shared" si="148"/>
        <v>0</v>
      </c>
      <c r="I1287" s="54">
        <f t="shared" si="150"/>
        <v>0</v>
      </c>
      <c r="J1287" s="54"/>
      <c r="K1287" s="161">
        <f t="shared" si="151"/>
        <v>0</v>
      </c>
      <c r="L1287" s="95">
        <f t="shared" si="152"/>
        <v>0</v>
      </c>
    </row>
    <row r="1288" spans="1:12" x14ac:dyDescent="0.2">
      <c r="A1288" s="78">
        <f t="shared" si="153"/>
        <v>324</v>
      </c>
      <c r="B1288" s="57" t="s">
        <v>276</v>
      </c>
      <c r="C1288" s="57">
        <v>133.4</v>
      </c>
      <c r="D1288" s="57"/>
      <c r="E1288" s="57"/>
      <c r="F1288" s="57">
        <f t="shared" si="149"/>
        <v>133.4</v>
      </c>
      <c r="G1288" s="106"/>
      <c r="H1288" s="161">
        <f t="shared" ref="H1288:H1329" si="154">G1288*1921.89</f>
        <v>0</v>
      </c>
      <c r="I1288" s="54">
        <f t="shared" si="150"/>
        <v>0</v>
      </c>
      <c r="J1288" s="54"/>
      <c r="K1288" s="161">
        <f t="shared" si="151"/>
        <v>0</v>
      </c>
      <c r="L1288" s="95">
        <f t="shared" si="152"/>
        <v>0</v>
      </c>
    </row>
    <row r="1289" spans="1:12" x14ac:dyDescent="0.2">
      <c r="A1289" s="78">
        <f t="shared" si="153"/>
        <v>325</v>
      </c>
      <c r="B1289" s="57" t="s">
        <v>277</v>
      </c>
      <c r="C1289" s="57">
        <v>197.2</v>
      </c>
      <c r="D1289" s="57"/>
      <c r="E1289" s="57"/>
      <c r="F1289" s="57">
        <f t="shared" si="149"/>
        <v>197.2</v>
      </c>
      <c r="G1289" s="106"/>
      <c r="H1289" s="161">
        <f t="shared" si="154"/>
        <v>0</v>
      </c>
      <c r="I1289" s="54">
        <f t="shared" si="150"/>
        <v>0</v>
      </c>
      <c r="J1289" s="54"/>
      <c r="K1289" s="161">
        <f t="shared" si="151"/>
        <v>0</v>
      </c>
      <c r="L1289" s="95">
        <f t="shared" si="152"/>
        <v>0</v>
      </c>
    </row>
    <row r="1290" spans="1:12" x14ac:dyDescent="0.2">
      <c r="A1290" s="78">
        <f t="shared" si="153"/>
        <v>326</v>
      </c>
      <c r="B1290" s="57" t="s">
        <v>278</v>
      </c>
      <c r="C1290" s="57">
        <v>752.2</v>
      </c>
      <c r="D1290" s="57"/>
      <c r="E1290" s="57">
        <v>270.8</v>
      </c>
      <c r="F1290" s="57">
        <f t="shared" si="149"/>
        <v>1023</v>
      </c>
      <c r="G1290" s="106"/>
      <c r="H1290" s="161">
        <f t="shared" si="154"/>
        <v>0</v>
      </c>
      <c r="I1290" s="54">
        <f t="shared" si="150"/>
        <v>0</v>
      </c>
      <c r="J1290" s="54"/>
      <c r="K1290" s="161">
        <f t="shared" si="151"/>
        <v>0</v>
      </c>
      <c r="L1290" s="95">
        <f t="shared" si="152"/>
        <v>0</v>
      </c>
    </row>
    <row r="1291" spans="1:12" x14ac:dyDescent="0.2">
      <c r="A1291" s="78">
        <f t="shared" si="153"/>
        <v>327</v>
      </c>
      <c r="B1291" s="57" t="s">
        <v>279</v>
      </c>
      <c r="C1291" s="57">
        <v>41.8</v>
      </c>
      <c r="D1291" s="57"/>
      <c r="E1291" s="57"/>
      <c r="F1291" s="57">
        <f t="shared" si="149"/>
        <v>41.8</v>
      </c>
      <c r="G1291" s="106"/>
      <c r="H1291" s="161">
        <f t="shared" si="154"/>
        <v>0</v>
      </c>
      <c r="I1291" s="54">
        <f t="shared" si="150"/>
        <v>0</v>
      </c>
      <c r="J1291" s="54"/>
      <c r="K1291" s="161">
        <f t="shared" si="151"/>
        <v>0</v>
      </c>
      <c r="L1291" s="95">
        <f t="shared" si="152"/>
        <v>0</v>
      </c>
    </row>
    <row r="1292" spans="1:12" x14ac:dyDescent="0.2">
      <c r="A1292" s="78">
        <f t="shared" si="153"/>
        <v>328</v>
      </c>
      <c r="B1292" s="57" t="s">
        <v>280</v>
      </c>
      <c r="C1292" s="57">
        <v>144.19999999999999</v>
      </c>
      <c r="D1292" s="57"/>
      <c r="E1292" s="57"/>
      <c r="F1292" s="57">
        <f t="shared" si="149"/>
        <v>144.19999999999999</v>
      </c>
      <c r="G1292" s="106"/>
      <c r="H1292" s="161">
        <f t="shared" si="154"/>
        <v>0</v>
      </c>
      <c r="I1292" s="54">
        <f t="shared" si="150"/>
        <v>0</v>
      </c>
      <c r="J1292" s="54"/>
      <c r="K1292" s="161">
        <f t="shared" si="151"/>
        <v>0</v>
      </c>
      <c r="L1292" s="95">
        <f t="shared" si="152"/>
        <v>0</v>
      </c>
    </row>
    <row r="1293" spans="1:12" x14ac:dyDescent="0.2">
      <c r="A1293" s="78">
        <f t="shared" si="153"/>
        <v>329</v>
      </c>
      <c r="B1293" s="57" t="s">
        <v>281</v>
      </c>
      <c r="C1293" s="57">
        <v>378.5</v>
      </c>
      <c r="D1293" s="57"/>
      <c r="E1293" s="57"/>
      <c r="F1293" s="57">
        <f t="shared" si="149"/>
        <v>378.5</v>
      </c>
      <c r="G1293" s="106"/>
      <c r="H1293" s="161">
        <f t="shared" si="154"/>
        <v>0</v>
      </c>
      <c r="I1293" s="54">
        <f t="shared" si="150"/>
        <v>0</v>
      </c>
      <c r="J1293" s="54"/>
      <c r="K1293" s="161">
        <f t="shared" si="151"/>
        <v>0</v>
      </c>
      <c r="L1293" s="95">
        <f t="shared" si="152"/>
        <v>0</v>
      </c>
    </row>
    <row r="1294" spans="1:12" x14ac:dyDescent="0.2">
      <c r="A1294" s="78">
        <f t="shared" si="153"/>
        <v>330</v>
      </c>
      <c r="B1294" s="57" t="s">
        <v>282</v>
      </c>
      <c r="C1294" s="57">
        <v>145.9</v>
      </c>
      <c r="D1294" s="57"/>
      <c r="E1294" s="57"/>
      <c r="F1294" s="57">
        <f t="shared" si="149"/>
        <v>145.9</v>
      </c>
      <c r="G1294" s="106"/>
      <c r="H1294" s="161">
        <f t="shared" si="154"/>
        <v>0</v>
      </c>
      <c r="I1294" s="54">
        <f t="shared" si="150"/>
        <v>0</v>
      </c>
      <c r="J1294" s="54"/>
      <c r="K1294" s="161">
        <f t="shared" si="151"/>
        <v>0</v>
      </c>
      <c r="L1294" s="95">
        <f t="shared" si="152"/>
        <v>0</v>
      </c>
    </row>
    <row r="1295" spans="1:12" x14ac:dyDescent="0.2">
      <c r="A1295" s="78">
        <f t="shared" si="153"/>
        <v>331</v>
      </c>
      <c r="B1295" s="57" t="s">
        <v>288</v>
      </c>
      <c r="C1295" s="57">
        <v>153</v>
      </c>
      <c r="D1295" s="57"/>
      <c r="E1295" s="57"/>
      <c r="F1295" s="57">
        <f t="shared" si="149"/>
        <v>153</v>
      </c>
      <c r="G1295" s="106"/>
      <c r="H1295" s="161">
        <f t="shared" si="154"/>
        <v>0</v>
      </c>
      <c r="I1295" s="54">
        <f t="shared" si="150"/>
        <v>0</v>
      </c>
      <c r="J1295" s="54"/>
      <c r="K1295" s="161">
        <f t="shared" si="151"/>
        <v>0</v>
      </c>
      <c r="L1295" s="95">
        <f t="shared" si="152"/>
        <v>0</v>
      </c>
    </row>
    <row r="1296" spans="1:12" x14ac:dyDescent="0.2">
      <c r="A1296" s="78">
        <f t="shared" si="153"/>
        <v>332</v>
      </c>
      <c r="B1296" s="57" t="s">
        <v>289</v>
      </c>
      <c r="C1296" s="57">
        <v>126.6</v>
      </c>
      <c r="D1296" s="57"/>
      <c r="E1296" s="57"/>
      <c r="F1296" s="57">
        <f t="shared" si="149"/>
        <v>126.6</v>
      </c>
      <c r="G1296" s="106"/>
      <c r="H1296" s="161">
        <f t="shared" si="154"/>
        <v>0</v>
      </c>
      <c r="I1296" s="54">
        <f t="shared" si="150"/>
        <v>0</v>
      </c>
      <c r="J1296" s="54"/>
      <c r="K1296" s="161">
        <f t="shared" si="151"/>
        <v>0</v>
      </c>
      <c r="L1296" s="95">
        <f t="shared" si="152"/>
        <v>0</v>
      </c>
    </row>
    <row r="1297" spans="1:12" x14ac:dyDescent="0.2">
      <c r="A1297" s="78">
        <f t="shared" si="153"/>
        <v>333</v>
      </c>
      <c r="B1297" s="57" t="s">
        <v>290</v>
      </c>
      <c r="C1297" s="57">
        <v>251.9</v>
      </c>
      <c r="D1297" s="57"/>
      <c r="E1297" s="57"/>
      <c r="F1297" s="57">
        <f t="shared" si="149"/>
        <v>251.9</v>
      </c>
      <c r="G1297" s="106"/>
      <c r="H1297" s="161">
        <f t="shared" si="154"/>
        <v>0</v>
      </c>
      <c r="I1297" s="54">
        <f t="shared" si="150"/>
        <v>0</v>
      </c>
      <c r="J1297" s="54"/>
      <c r="K1297" s="161">
        <f t="shared" si="151"/>
        <v>0</v>
      </c>
      <c r="L1297" s="95">
        <f t="shared" si="152"/>
        <v>0</v>
      </c>
    </row>
    <row r="1298" spans="1:12" x14ac:dyDescent="0.2">
      <c r="A1298" s="78">
        <f t="shared" si="153"/>
        <v>334</v>
      </c>
      <c r="B1298" s="57" t="s">
        <v>291</v>
      </c>
      <c r="C1298" s="57">
        <v>200.4</v>
      </c>
      <c r="D1298" s="57"/>
      <c r="E1298" s="57"/>
      <c r="F1298" s="57">
        <f t="shared" si="149"/>
        <v>200.4</v>
      </c>
      <c r="G1298" s="106"/>
      <c r="H1298" s="161">
        <f t="shared" si="154"/>
        <v>0</v>
      </c>
      <c r="I1298" s="54">
        <f t="shared" si="150"/>
        <v>0</v>
      </c>
      <c r="J1298" s="54"/>
      <c r="K1298" s="161">
        <f t="shared" si="151"/>
        <v>0</v>
      </c>
      <c r="L1298" s="95">
        <f t="shared" si="152"/>
        <v>0</v>
      </c>
    </row>
    <row r="1299" spans="1:12" x14ac:dyDescent="0.2">
      <c r="A1299" s="78">
        <f t="shared" si="153"/>
        <v>335</v>
      </c>
      <c r="B1299" s="57" t="s">
        <v>292</v>
      </c>
      <c r="C1299" s="57">
        <v>142.6</v>
      </c>
      <c r="D1299" s="57"/>
      <c r="E1299" s="57"/>
      <c r="F1299" s="57">
        <f t="shared" si="149"/>
        <v>142.6</v>
      </c>
      <c r="G1299" s="106"/>
      <c r="H1299" s="161">
        <f t="shared" si="154"/>
        <v>0</v>
      </c>
      <c r="I1299" s="54">
        <f t="shared" si="150"/>
        <v>0</v>
      </c>
      <c r="J1299" s="54"/>
      <c r="K1299" s="161">
        <f t="shared" si="151"/>
        <v>0</v>
      </c>
      <c r="L1299" s="95">
        <f t="shared" si="152"/>
        <v>0</v>
      </c>
    </row>
    <row r="1300" spans="1:12" x14ac:dyDescent="0.2">
      <c r="A1300" s="78">
        <f t="shared" si="153"/>
        <v>336</v>
      </c>
      <c r="B1300" s="57" t="s">
        <v>293</v>
      </c>
      <c r="C1300" s="57">
        <v>276.5</v>
      </c>
      <c r="D1300" s="57"/>
      <c r="E1300" s="57"/>
      <c r="F1300" s="57">
        <f t="shared" si="149"/>
        <v>276.5</v>
      </c>
      <c r="G1300" s="106"/>
      <c r="H1300" s="161">
        <f t="shared" si="154"/>
        <v>0</v>
      </c>
      <c r="I1300" s="54">
        <f t="shared" si="150"/>
        <v>0</v>
      </c>
      <c r="J1300" s="54"/>
      <c r="K1300" s="161">
        <f t="shared" si="151"/>
        <v>0</v>
      </c>
      <c r="L1300" s="95">
        <f t="shared" si="152"/>
        <v>0</v>
      </c>
    </row>
    <row r="1301" spans="1:12" x14ac:dyDescent="0.2">
      <c r="A1301" s="78">
        <f t="shared" si="153"/>
        <v>337</v>
      </c>
      <c r="B1301" s="57" t="s">
        <v>294</v>
      </c>
      <c r="C1301" s="57">
        <v>214.3</v>
      </c>
      <c r="D1301" s="57"/>
      <c r="E1301" s="57"/>
      <c r="F1301" s="57">
        <f t="shared" si="149"/>
        <v>214.3</v>
      </c>
      <c r="G1301" s="106"/>
      <c r="H1301" s="161">
        <f t="shared" si="154"/>
        <v>0</v>
      </c>
      <c r="I1301" s="54">
        <f t="shared" si="150"/>
        <v>0</v>
      </c>
      <c r="J1301" s="54"/>
      <c r="K1301" s="161">
        <f t="shared" si="151"/>
        <v>0</v>
      </c>
      <c r="L1301" s="95">
        <f t="shared" si="152"/>
        <v>0</v>
      </c>
    </row>
    <row r="1302" spans="1:12" x14ac:dyDescent="0.2">
      <c r="A1302" s="78">
        <f t="shared" si="153"/>
        <v>338</v>
      </c>
      <c r="B1302" s="57" t="s">
        <v>295</v>
      </c>
      <c r="C1302" s="57">
        <v>219.5</v>
      </c>
      <c r="D1302" s="57"/>
      <c r="E1302" s="57"/>
      <c r="F1302" s="57">
        <f t="shared" si="149"/>
        <v>219.5</v>
      </c>
      <c r="G1302" s="106"/>
      <c r="H1302" s="161">
        <f t="shared" si="154"/>
        <v>0</v>
      </c>
      <c r="I1302" s="54">
        <f t="shared" si="150"/>
        <v>0</v>
      </c>
      <c r="J1302" s="54"/>
      <c r="K1302" s="161">
        <f t="shared" si="151"/>
        <v>0</v>
      </c>
      <c r="L1302" s="95">
        <f t="shared" si="152"/>
        <v>0</v>
      </c>
    </row>
    <row r="1303" spans="1:12" x14ac:dyDescent="0.2">
      <c r="A1303" s="78">
        <f t="shared" si="153"/>
        <v>339</v>
      </c>
      <c r="B1303" s="57" t="s">
        <v>296</v>
      </c>
      <c r="C1303" s="57">
        <v>139.69999999999999</v>
      </c>
      <c r="D1303" s="57"/>
      <c r="E1303" s="57"/>
      <c r="F1303" s="57">
        <f t="shared" ref="F1303:F1312" si="155">C1303+D1303+E1303</f>
        <v>139.69999999999999</v>
      </c>
      <c r="G1303" s="106"/>
      <c r="H1303" s="161">
        <f t="shared" si="154"/>
        <v>0</v>
      </c>
      <c r="I1303" s="54">
        <f t="shared" ref="I1303:I1314" si="156">H1303*0.3677</f>
        <v>0</v>
      </c>
      <c r="J1303" s="54"/>
      <c r="K1303" s="161">
        <f t="shared" si="151"/>
        <v>0</v>
      </c>
      <c r="L1303" s="95">
        <f t="shared" si="152"/>
        <v>0</v>
      </c>
    </row>
    <row r="1304" spans="1:12" x14ac:dyDescent="0.2">
      <c r="A1304" s="78">
        <f t="shared" si="153"/>
        <v>340</v>
      </c>
      <c r="B1304" s="57" t="s">
        <v>297</v>
      </c>
      <c r="C1304" s="57">
        <v>207.5</v>
      </c>
      <c r="D1304" s="57"/>
      <c r="E1304" s="57"/>
      <c r="F1304" s="57">
        <f t="shared" si="155"/>
        <v>207.5</v>
      </c>
      <c r="G1304" s="106"/>
      <c r="H1304" s="161">
        <f t="shared" si="154"/>
        <v>0</v>
      </c>
      <c r="I1304" s="54">
        <f t="shared" si="156"/>
        <v>0</v>
      </c>
      <c r="J1304" s="54"/>
      <c r="K1304" s="161">
        <f t="shared" si="151"/>
        <v>0</v>
      </c>
      <c r="L1304" s="95">
        <f t="shared" si="152"/>
        <v>0</v>
      </c>
    </row>
    <row r="1305" spans="1:12" x14ac:dyDescent="0.2">
      <c r="A1305" s="78">
        <f t="shared" si="153"/>
        <v>341</v>
      </c>
      <c r="B1305" s="57" t="s">
        <v>298</v>
      </c>
      <c r="C1305" s="57">
        <v>1523.2</v>
      </c>
      <c r="D1305" s="57"/>
      <c r="E1305" s="57"/>
      <c r="F1305" s="57">
        <f t="shared" si="155"/>
        <v>1523.2</v>
      </c>
      <c r="G1305" s="106"/>
      <c r="H1305" s="161">
        <f t="shared" si="154"/>
        <v>0</v>
      </c>
      <c r="I1305" s="54">
        <f t="shared" si="156"/>
        <v>0</v>
      </c>
      <c r="J1305" s="54"/>
      <c r="K1305" s="161">
        <f t="shared" si="151"/>
        <v>0</v>
      </c>
      <c r="L1305" s="95">
        <f t="shared" si="152"/>
        <v>0</v>
      </c>
    </row>
    <row r="1306" spans="1:12" x14ac:dyDescent="0.2">
      <c r="A1306" s="78">
        <f t="shared" si="153"/>
        <v>342</v>
      </c>
      <c r="B1306" s="57" t="s">
        <v>299</v>
      </c>
      <c r="C1306" s="57">
        <v>747.1</v>
      </c>
      <c r="D1306" s="57"/>
      <c r="E1306" s="57"/>
      <c r="F1306" s="57">
        <f t="shared" si="155"/>
        <v>747.1</v>
      </c>
      <c r="G1306" s="106"/>
      <c r="H1306" s="161">
        <f t="shared" si="154"/>
        <v>0</v>
      </c>
      <c r="I1306" s="54">
        <f t="shared" si="156"/>
        <v>0</v>
      </c>
      <c r="J1306" s="54"/>
      <c r="K1306" s="161">
        <f t="shared" si="151"/>
        <v>0</v>
      </c>
      <c r="L1306" s="95">
        <f t="shared" si="152"/>
        <v>0</v>
      </c>
    </row>
    <row r="1307" spans="1:12" x14ac:dyDescent="0.2">
      <c r="A1307" s="78">
        <f t="shared" si="153"/>
        <v>343</v>
      </c>
      <c r="B1307" s="57" t="s">
        <v>300</v>
      </c>
      <c r="C1307" s="57">
        <v>139.6</v>
      </c>
      <c r="D1307" s="57"/>
      <c r="E1307" s="57"/>
      <c r="F1307" s="57">
        <f t="shared" si="155"/>
        <v>139.6</v>
      </c>
      <c r="G1307" s="106"/>
      <c r="H1307" s="161">
        <f t="shared" si="154"/>
        <v>0</v>
      </c>
      <c r="I1307" s="54">
        <f t="shared" si="156"/>
        <v>0</v>
      </c>
      <c r="J1307" s="54"/>
      <c r="K1307" s="161">
        <f t="shared" si="151"/>
        <v>0</v>
      </c>
      <c r="L1307" s="95">
        <f t="shared" si="152"/>
        <v>0</v>
      </c>
    </row>
    <row r="1308" spans="1:12" x14ac:dyDescent="0.2">
      <c r="A1308" s="78">
        <f t="shared" si="153"/>
        <v>344</v>
      </c>
      <c r="B1308" s="57" t="s">
        <v>301</v>
      </c>
      <c r="C1308" s="57">
        <v>127.4</v>
      </c>
      <c r="D1308" s="57"/>
      <c r="E1308" s="57"/>
      <c r="F1308" s="57">
        <f t="shared" si="155"/>
        <v>127.4</v>
      </c>
      <c r="G1308" s="106"/>
      <c r="H1308" s="161">
        <f t="shared" si="154"/>
        <v>0</v>
      </c>
      <c r="I1308" s="54">
        <f t="shared" si="156"/>
        <v>0</v>
      </c>
      <c r="J1308" s="54"/>
      <c r="K1308" s="161">
        <f t="shared" si="151"/>
        <v>0</v>
      </c>
      <c r="L1308" s="95">
        <f t="shared" si="152"/>
        <v>0</v>
      </c>
    </row>
    <row r="1309" spans="1:12" x14ac:dyDescent="0.2">
      <c r="A1309" s="78">
        <f t="shared" si="153"/>
        <v>345</v>
      </c>
      <c r="B1309" s="57" t="s">
        <v>302</v>
      </c>
      <c r="C1309" s="57">
        <v>112.8</v>
      </c>
      <c r="D1309" s="57"/>
      <c r="E1309" s="57"/>
      <c r="F1309" s="57">
        <f t="shared" si="155"/>
        <v>112.8</v>
      </c>
      <c r="G1309" s="106"/>
      <c r="H1309" s="161">
        <f t="shared" si="154"/>
        <v>0</v>
      </c>
      <c r="I1309" s="54">
        <f t="shared" si="156"/>
        <v>0</v>
      </c>
      <c r="J1309" s="54"/>
      <c r="K1309" s="161">
        <f t="shared" si="151"/>
        <v>0</v>
      </c>
      <c r="L1309" s="95">
        <f t="shared" si="152"/>
        <v>0</v>
      </c>
    </row>
    <row r="1310" spans="1:12" x14ac:dyDescent="0.2">
      <c r="A1310" s="78">
        <f t="shared" si="153"/>
        <v>346</v>
      </c>
      <c r="B1310" s="57" t="s">
        <v>303</v>
      </c>
      <c r="C1310" s="57">
        <v>84.2</v>
      </c>
      <c r="D1310" s="57"/>
      <c r="E1310" s="57"/>
      <c r="F1310" s="57">
        <f t="shared" si="155"/>
        <v>84.2</v>
      </c>
      <c r="G1310" s="106"/>
      <c r="H1310" s="161">
        <f t="shared" si="154"/>
        <v>0</v>
      </c>
      <c r="I1310" s="54">
        <f t="shared" si="156"/>
        <v>0</v>
      </c>
      <c r="J1310" s="54"/>
      <c r="K1310" s="161">
        <f t="shared" si="151"/>
        <v>0</v>
      </c>
      <c r="L1310" s="95">
        <f t="shared" si="152"/>
        <v>0</v>
      </c>
    </row>
    <row r="1311" spans="1:12" x14ac:dyDescent="0.2">
      <c r="A1311" s="78">
        <f t="shared" si="153"/>
        <v>347</v>
      </c>
      <c r="B1311" s="57" t="s">
        <v>304</v>
      </c>
      <c r="C1311" s="57">
        <v>151.6</v>
      </c>
      <c r="D1311" s="57"/>
      <c r="E1311" s="57"/>
      <c r="F1311" s="57">
        <f t="shared" si="155"/>
        <v>151.6</v>
      </c>
      <c r="G1311" s="106"/>
      <c r="H1311" s="161">
        <f t="shared" si="154"/>
        <v>0</v>
      </c>
      <c r="I1311" s="54">
        <f t="shared" si="156"/>
        <v>0</v>
      </c>
      <c r="J1311" s="54"/>
      <c r="K1311" s="161">
        <f t="shared" si="151"/>
        <v>0</v>
      </c>
      <c r="L1311" s="95">
        <f t="shared" si="152"/>
        <v>0</v>
      </c>
    </row>
    <row r="1312" spans="1:12" x14ac:dyDescent="0.2">
      <c r="A1312" s="78">
        <f t="shared" si="153"/>
        <v>348</v>
      </c>
      <c r="B1312" s="57" t="s">
        <v>305</v>
      </c>
      <c r="C1312" s="57">
        <v>45.6</v>
      </c>
      <c r="D1312" s="57"/>
      <c r="E1312" s="57"/>
      <c r="F1312" s="57">
        <f t="shared" si="155"/>
        <v>45.6</v>
      </c>
      <c r="G1312" s="106"/>
      <c r="H1312" s="161">
        <f t="shared" si="154"/>
        <v>0</v>
      </c>
      <c r="I1312" s="54">
        <f t="shared" si="156"/>
        <v>0</v>
      </c>
      <c r="J1312" s="54"/>
      <c r="K1312" s="161">
        <f t="shared" si="151"/>
        <v>0</v>
      </c>
      <c r="L1312" s="95">
        <f t="shared" si="152"/>
        <v>0</v>
      </c>
    </row>
    <row r="1313" spans="1:12" x14ac:dyDescent="0.2">
      <c r="A1313" s="78">
        <f t="shared" si="153"/>
        <v>349</v>
      </c>
      <c r="B1313" s="57" t="s">
        <v>306</v>
      </c>
      <c r="C1313" s="57">
        <v>193.6</v>
      </c>
      <c r="D1313" s="57"/>
      <c r="E1313" s="57"/>
      <c r="F1313" s="57">
        <f>C1313+D1313+E1313</f>
        <v>193.6</v>
      </c>
      <c r="G1313" s="106"/>
      <c r="H1313" s="161">
        <f t="shared" si="154"/>
        <v>0</v>
      </c>
      <c r="I1313" s="54">
        <f t="shared" si="156"/>
        <v>0</v>
      </c>
      <c r="J1313" s="54"/>
      <c r="K1313" s="161">
        <f t="shared" si="151"/>
        <v>0</v>
      </c>
      <c r="L1313" s="95">
        <f t="shared" si="152"/>
        <v>0</v>
      </c>
    </row>
    <row r="1314" spans="1:12" x14ac:dyDescent="0.2">
      <c r="A1314" s="78">
        <f t="shared" si="153"/>
        <v>350</v>
      </c>
      <c r="B1314" s="57" t="s">
        <v>1007</v>
      </c>
      <c r="C1314" s="57">
        <v>743</v>
      </c>
      <c r="D1314" s="57"/>
      <c r="E1314" s="57"/>
      <c r="F1314" s="57">
        <f>C1314+D1314+E1314</f>
        <v>743</v>
      </c>
      <c r="G1314" s="106"/>
      <c r="H1314" s="161">
        <f t="shared" si="154"/>
        <v>0</v>
      </c>
      <c r="I1314" s="54">
        <f t="shared" si="156"/>
        <v>0</v>
      </c>
      <c r="J1314" s="54"/>
      <c r="K1314" s="161">
        <f t="shared" si="151"/>
        <v>0</v>
      </c>
      <c r="L1314" s="95">
        <f t="shared" si="152"/>
        <v>0</v>
      </c>
    </row>
    <row r="1315" spans="1:12" x14ac:dyDescent="0.2">
      <c r="A1315" s="78">
        <f t="shared" si="153"/>
        <v>351</v>
      </c>
      <c r="B1315" s="57" t="s">
        <v>1433</v>
      </c>
      <c r="C1315" s="57">
        <v>1518.08</v>
      </c>
      <c r="D1315" s="57"/>
      <c r="E1315" s="57"/>
      <c r="F1315" s="57">
        <v>1518.08</v>
      </c>
      <c r="G1315" s="106"/>
      <c r="H1315" s="161">
        <f t="shared" si="154"/>
        <v>0</v>
      </c>
      <c r="I1315" s="54">
        <v>0</v>
      </c>
      <c r="J1315" s="54"/>
      <c r="K1315" s="161">
        <f t="shared" si="151"/>
        <v>0</v>
      </c>
      <c r="L1315" s="95">
        <v>0</v>
      </c>
    </row>
    <row r="1316" spans="1:12" x14ac:dyDescent="0.2">
      <c r="A1316" s="78">
        <f t="shared" si="153"/>
        <v>352</v>
      </c>
      <c r="B1316" s="57" t="s">
        <v>2515</v>
      </c>
      <c r="C1316" s="57">
        <v>320.7</v>
      </c>
      <c r="D1316" s="57"/>
      <c r="E1316" s="57"/>
      <c r="F1316" s="57">
        <f>C1316+D1316+E1316</f>
        <v>320.7</v>
      </c>
      <c r="G1316" s="106"/>
      <c r="H1316" s="161">
        <f t="shared" si="154"/>
        <v>0</v>
      </c>
      <c r="I1316" s="54">
        <v>0</v>
      </c>
      <c r="J1316" s="54"/>
      <c r="K1316" s="161">
        <f t="shared" si="151"/>
        <v>0</v>
      </c>
      <c r="L1316" s="95">
        <v>0</v>
      </c>
    </row>
    <row r="1317" spans="1:12" x14ac:dyDescent="0.2">
      <c r="A1317" s="78">
        <f t="shared" si="153"/>
        <v>353</v>
      </c>
      <c r="B1317" s="57" t="s">
        <v>2516</v>
      </c>
      <c r="C1317" s="57">
        <v>352.5</v>
      </c>
      <c r="D1317" s="57"/>
      <c r="E1317" s="57"/>
      <c r="F1317" s="57">
        <f t="shared" ref="F1317:F1329" si="157">C1317+D1317+E1317</f>
        <v>352.5</v>
      </c>
      <c r="G1317" s="106"/>
      <c r="H1317" s="161">
        <f t="shared" si="154"/>
        <v>0</v>
      </c>
      <c r="I1317" s="54">
        <v>0</v>
      </c>
      <c r="J1317" s="54"/>
      <c r="K1317" s="161">
        <f t="shared" si="151"/>
        <v>0</v>
      </c>
      <c r="L1317" s="95">
        <v>0</v>
      </c>
    </row>
    <row r="1318" spans="1:12" x14ac:dyDescent="0.2">
      <c r="A1318" s="78">
        <f t="shared" si="153"/>
        <v>354</v>
      </c>
      <c r="B1318" s="57" t="s">
        <v>2517</v>
      </c>
      <c r="C1318" s="57">
        <v>399.4</v>
      </c>
      <c r="D1318" s="57"/>
      <c r="E1318" s="57"/>
      <c r="F1318" s="57">
        <f t="shared" si="157"/>
        <v>399.4</v>
      </c>
      <c r="G1318" s="106"/>
      <c r="H1318" s="161">
        <f t="shared" si="154"/>
        <v>0</v>
      </c>
      <c r="I1318" s="54">
        <v>0</v>
      </c>
      <c r="J1318" s="54"/>
      <c r="K1318" s="161">
        <f t="shared" si="151"/>
        <v>0</v>
      </c>
      <c r="L1318" s="95">
        <v>0</v>
      </c>
    </row>
    <row r="1319" spans="1:12" x14ac:dyDescent="0.2">
      <c r="A1319" s="78">
        <f t="shared" si="153"/>
        <v>355</v>
      </c>
      <c r="B1319" s="57" t="s">
        <v>2518</v>
      </c>
      <c r="C1319" s="57">
        <v>381.3</v>
      </c>
      <c r="D1319" s="57"/>
      <c r="E1319" s="57"/>
      <c r="F1319" s="57">
        <f t="shared" si="157"/>
        <v>381.3</v>
      </c>
      <c r="G1319" s="106"/>
      <c r="H1319" s="161">
        <f t="shared" si="154"/>
        <v>0</v>
      </c>
      <c r="I1319" s="54">
        <v>0</v>
      </c>
      <c r="J1319" s="54"/>
      <c r="K1319" s="161">
        <f t="shared" si="151"/>
        <v>0</v>
      </c>
      <c r="L1319" s="95">
        <v>0</v>
      </c>
    </row>
    <row r="1320" spans="1:12" x14ac:dyDescent="0.2">
      <c r="A1320" s="78">
        <f t="shared" si="153"/>
        <v>356</v>
      </c>
      <c r="B1320" s="57" t="s">
        <v>2519</v>
      </c>
      <c r="C1320" s="57">
        <v>351.4</v>
      </c>
      <c r="D1320" s="57"/>
      <c r="E1320" s="57"/>
      <c r="F1320" s="57">
        <f t="shared" si="157"/>
        <v>351.4</v>
      </c>
      <c r="G1320" s="106"/>
      <c r="H1320" s="161">
        <f t="shared" si="154"/>
        <v>0</v>
      </c>
      <c r="I1320" s="54">
        <v>0</v>
      </c>
      <c r="J1320" s="54"/>
      <c r="K1320" s="161">
        <f t="shared" si="151"/>
        <v>0</v>
      </c>
      <c r="L1320" s="95">
        <v>0</v>
      </c>
    </row>
    <row r="1321" spans="1:12" x14ac:dyDescent="0.2">
      <c r="A1321" s="78">
        <f t="shared" si="153"/>
        <v>357</v>
      </c>
      <c r="B1321" s="57" t="s">
        <v>2520</v>
      </c>
      <c r="C1321" s="57">
        <v>381.3</v>
      </c>
      <c r="D1321" s="57"/>
      <c r="E1321" s="57"/>
      <c r="F1321" s="57">
        <f t="shared" si="157"/>
        <v>381.3</v>
      </c>
      <c r="G1321" s="106"/>
      <c r="H1321" s="161">
        <f t="shared" si="154"/>
        <v>0</v>
      </c>
      <c r="I1321" s="54">
        <v>0</v>
      </c>
      <c r="J1321" s="54"/>
      <c r="K1321" s="161">
        <f t="shared" si="151"/>
        <v>0</v>
      </c>
      <c r="L1321" s="95">
        <v>0</v>
      </c>
    </row>
    <row r="1322" spans="1:12" x14ac:dyDescent="0.2">
      <c r="A1322" s="78">
        <f t="shared" si="153"/>
        <v>358</v>
      </c>
      <c r="B1322" s="57" t="s">
        <v>2521</v>
      </c>
      <c r="C1322" s="57">
        <v>125.1</v>
      </c>
      <c r="D1322" s="57"/>
      <c r="E1322" s="57"/>
      <c r="F1322" s="57">
        <f t="shared" si="157"/>
        <v>125.1</v>
      </c>
      <c r="G1322" s="106"/>
      <c r="H1322" s="161">
        <f t="shared" si="154"/>
        <v>0</v>
      </c>
      <c r="I1322" s="54">
        <v>0</v>
      </c>
      <c r="J1322" s="54"/>
      <c r="K1322" s="161">
        <f t="shared" si="151"/>
        <v>0</v>
      </c>
      <c r="L1322" s="95">
        <v>0</v>
      </c>
    </row>
    <row r="1323" spans="1:12" x14ac:dyDescent="0.2">
      <c r="A1323" s="78">
        <f t="shared" si="153"/>
        <v>359</v>
      </c>
      <c r="B1323" s="57" t="s">
        <v>2522</v>
      </c>
      <c r="C1323" s="57">
        <v>120.3</v>
      </c>
      <c r="D1323" s="57"/>
      <c r="E1323" s="57"/>
      <c r="F1323" s="57">
        <f t="shared" si="157"/>
        <v>120.3</v>
      </c>
      <c r="G1323" s="106"/>
      <c r="H1323" s="161">
        <f t="shared" si="154"/>
        <v>0</v>
      </c>
      <c r="I1323" s="54">
        <v>0</v>
      </c>
      <c r="J1323" s="54"/>
      <c r="K1323" s="161">
        <f t="shared" si="151"/>
        <v>0</v>
      </c>
      <c r="L1323" s="95">
        <v>0</v>
      </c>
    </row>
    <row r="1324" spans="1:12" x14ac:dyDescent="0.2">
      <c r="A1324" s="78">
        <f t="shared" si="153"/>
        <v>360</v>
      </c>
      <c r="B1324" s="57" t="s">
        <v>2523</v>
      </c>
      <c r="C1324" s="57">
        <v>342.6</v>
      </c>
      <c r="D1324" s="57"/>
      <c r="E1324" s="57"/>
      <c r="F1324" s="57">
        <f t="shared" si="157"/>
        <v>342.6</v>
      </c>
      <c r="G1324" s="106"/>
      <c r="H1324" s="161">
        <f t="shared" si="154"/>
        <v>0</v>
      </c>
      <c r="I1324" s="54">
        <v>0</v>
      </c>
      <c r="J1324" s="54"/>
      <c r="K1324" s="161">
        <f t="shared" si="151"/>
        <v>0</v>
      </c>
      <c r="L1324" s="95">
        <v>0</v>
      </c>
    </row>
    <row r="1325" spans="1:12" x14ac:dyDescent="0.2">
      <c r="A1325" s="78">
        <f t="shared" si="153"/>
        <v>361</v>
      </c>
      <c r="B1325" s="57" t="s">
        <v>2524</v>
      </c>
      <c r="C1325" s="57">
        <v>341.6</v>
      </c>
      <c r="D1325" s="57"/>
      <c r="E1325" s="57"/>
      <c r="F1325" s="57">
        <f t="shared" si="157"/>
        <v>341.6</v>
      </c>
      <c r="G1325" s="106"/>
      <c r="H1325" s="161">
        <f t="shared" si="154"/>
        <v>0</v>
      </c>
      <c r="I1325" s="54">
        <v>0</v>
      </c>
      <c r="J1325" s="54"/>
      <c r="K1325" s="161">
        <f t="shared" si="151"/>
        <v>0</v>
      </c>
      <c r="L1325" s="95">
        <v>0</v>
      </c>
    </row>
    <row r="1326" spans="1:12" x14ac:dyDescent="0.2">
      <c r="A1326" s="78">
        <f t="shared" si="153"/>
        <v>362</v>
      </c>
      <c r="B1326" s="57" t="s">
        <v>2525</v>
      </c>
      <c r="C1326" s="57">
        <v>348.8</v>
      </c>
      <c r="D1326" s="57"/>
      <c r="E1326" s="57"/>
      <c r="F1326" s="57">
        <f t="shared" si="157"/>
        <v>348.8</v>
      </c>
      <c r="G1326" s="106"/>
      <c r="H1326" s="161">
        <f t="shared" si="154"/>
        <v>0</v>
      </c>
      <c r="I1326" s="54">
        <v>0</v>
      </c>
      <c r="J1326" s="54"/>
      <c r="K1326" s="161">
        <f t="shared" si="151"/>
        <v>0</v>
      </c>
      <c r="L1326" s="95">
        <v>0</v>
      </c>
    </row>
    <row r="1327" spans="1:12" x14ac:dyDescent="0.2">
      <c r="A1327" s="78">
        <f t="shared" si="153"/>
        <v>363</v>
      </c>
      <c r="B1327" s="57" t="s">
        <v>2526</v>
      </c>
      <c r="C1327" s="57">
        <v>348.5</v>
      </c>
      <c r="D1327" s="57"/>
      <c r="E1327" s="57"/>
      <c r="F1327" s="57">
        <f t="shared" si="157"/>
        <v>348.5</v>
      </c>
      <c r="G1327" s="106"/>
      <c r="H1327" s="161">
        <f t="shared" si="154"/>
        <v>0</v>
      </c>
      <c r="I1327" s="54">
        <v>0</v>
      </c>
      <c r="J1327" s="54"/>
      <c r="K1327" s="161">
        <f t="shared" si="151"/>
        <v>0</v>
      </c>
      <c r="L1327" s="95">
        <v>0</v>
      </c>
    </row>
    <row r="1328" spans="1:12" x14ac:dyDescent="0.2">
      <c r="A1328" s="78">
        <f t="shared" si="153"/>
        <v>364</v>
      </c>
      <c r="B1328" s="57" t="s">
        <v>2527</v>
      </c>
      <c r="C1328" s="57">
        <v>713.6</v>
      </c>
      <c r="D1328" s="57"/>
      <c r="E1328" s="57"/>
      <c r="F1328" s="57">
        <f t="shared" si="157"/>
        <v>713.6</v>
      </c>
      <c r="G1328" s="106"/>
      <c r="H1328" s="161">
        <f t="shared" si="154"/>
        <v>0</v>
      </c>
      <c r="I1328" s="54">
        <v>0</v>
      </c>
      <c r="J1328" s="54"/>
      <c r="K1328" s="161">
        <f t="shared" si="151"/>
        <v>0</v>
      </c>
      <c r="L1328" s="95">
        <v>0</v>
      </c>
    </row>
    <row r="1329" spans="1:12" x14ac:dyDescent="0.2">
      <c r="A1329" s="78">
        <f t="shared" si="153"/>
        <v>365</v>
      </c>
      <c r="B1329" s="57" t="s">
        <v>2528</v>
      </c>
      <c r="C1329" s="57">
        <v>343.6</v>
      </c>
      <c r="D1329" s="57"/>
      <c r="E1329" s="57"/>
      <c r="F1329" s="57">
        <f t="shared" si="157"/>
        <v>343.6</v>
      </c>
      <c r="G1329" s="106"/>
      <c r="H1329" s="161">
        <f t="shared" si="154"/>
        <v>0</v>
      </c>
      <c r="I1329" s="54">
        <v>0</v>
      </c>
      <c r="J1329" s="54"/>
      <c r="K1329" s="161">
        <f t="shared" si="151"/>
        <v>0</v>
      </c>
      <c r="L1329" s="95">
        <v>0</v>
      </c>
    </row>
    <row r="1330" spans="1:12" s="50" customFormat="1" x14ac:dyDescent="0.2">
      <c r="A1330" s="33"/>
      <c r="B1330" s="33" t="s">
        <v>1276</v>
      </c>
      <c r="C1330" s="33">
        <f>SUM(C965:C1329)</f>
        <v>213586.68000000002</v>
      </c>
      <c r="D1330" s="33">
        <f t="shared" ref="D1330:K1330" si="158">SUM(D965:D1329)</f>
        <v>1296.5999999999997</v>
      </c>
      <c r="E1330" s="33">
        <f t="shared" si="158"/>
        <v>9187.4800000000014</v>
      </c>
      <c r="F1330" s="33">
        <f t="shared" si="158"/>
        <v>224070.7600000001</v>
      </c>
      <c r="G1330" s="33">
        <f t="shared" si="158"/>
        <v>0</v>
      </c>
      <c r="H1330" s="33">
        <f t="shared" si="158"/>
        <v>0</v>
      </c>
      <c r="I1330" s="33">
        <f t="shared" si="158"/>
        <v>0</v>
      </c>
      <c r="J1330" s="33">
        <f t="shared" si="158"/>
        <v>0</v>
      </c>
      <c r="K1330" s="33">
        <f t="shared" si="158"/>
        <v>0</v>
      </c>
      <c r="L1330" s="173">
        <f>(H1330+I1330+J1330+K1330)/F1330</f>
        <v>0</v>
      </c>
    </row>
    <row r="1331" spans="1:12" x14ac:dyDescent="0.2">
      <c r="A1331" s="338" t="s">
        <v>1977</v>
      </c>
      <c r="B1331" s="339"/>
      <c r="C1331" s="339"/>
      <c r="D1331" s="339"/>
      <c r="E1331" s="339"/>
      <c r="F1331" s="339"/>
      <c r="G1331" s="339"/>
      <c r="H1331" s="339"/>
      <c r="I1331" s="339"/>
      <c r="J1331" s="339"/>
      <c r="K1331" s="339"/>
      <c r="L1331" s="340"/>
    </row>
    <row r="1332" spans="1:12" x14ac:dyDescent="0.2">
      <c r="A1332" s="57">
        <v>1</v>
      </c>
      <c r="B1332" s="57" t="s">
        <v>1578</v>
      </c>
      <c r="C1332" s="240">
        <v>2589.1999999999998</v>
      </c>
      <c r="D1332" s="57"/>
      <c r="E1332" s="60">
        <v>1780.4</v>
      </c>
      <c r="F1332" s="57">
        <f t="shared" ref="F1332:F1384" si="159">C1332+D1332+E1332</f>
        <v>4369.6000000000004</v>
      </c>
      <c r="G1332" s="106"/>
      <c r="H1332" s="161">
        <f t="shared" ref="H1332:H1384" si="160">G1332</f>
        <v>0</v>
      </c>
      <c r="I1332" s="54">
        <f t="shared" ref="I1332:I1384" si="161">H1332*0.3677</f>
        <v>0</v>
      </c>
      <c r="J1332" s="54"/>
      <c r="K1332" s="161">
        <f t="shared" ref="K1332:K1363" si="162">G1332*408.88</f>
        <v>0</v>
      </c>
      <c r="L1332" s="95">
        <f t="shared" ref="L1332:L1363" si="163">(H1332+I1332+J1332+K1332)/F1332</f>
        <v>0</v>
      </c>
    </row>
    <row r="1333" spans="1:12" x14ac:dyDescent="0.2">
      <c r="A1333" s="57">
        <f>A1332+1</f>
        <v>2</v>
      </c>
      <c r="B1333" s="57" t="s">
        <v>1579</v>
      </c>
      <c r="C1333" s="240">
        <v>3208.2</v>
      </c>
      <c r="D1333" s="59"/>
      <c r="E1333" s="60">
        <v>45.1</v>
      </c>
      <c r="F1333" s="57">
        <f t="shared" si="159"/>
        <v>3253.2999999999997</v>
      </c>
      <c r="G1333" s="106"/>
      <c r="H1333" s="161">
        <f t="shared" si="160"/>
        <v>0</v>
      </c>
      <c r="I1333" s="54">
        <f t="shared" si="161"/>
        <v>0</v>
      </c>
      <c r="J1333" s="54"/>
      <c r="K1333" s="161">
        <f t="shared" si="162"/>
        <v>0</v>
      </c>
      <c r="L1333" s="95">
        <f t="shared" si="163"/>
        <v>0</v>
      </c>
    </row>
    <row r="1334" spans="1:12" x14ac:dyDescent="0.2">
      <c r="A1334" s="57">
        <f t="shared" ref="A1334:A1384" si="164">A1333+1</f>
        <v>3</v>
      </c>
      <c r="B1334" s="57" t="s">
        <v>1978</v>
      </c>
      <c r="C1334" s="240">
        <v>7422.1</v>
      </c>
      <c r="D1334" s="59"/>
      <c r="E1334" s="60">
        <v>176.5</v>
      </c>
      <c r="F1334" s="57">
        <f t="shared" si="159"/>
        <v>7598.6</v>
      </c>
      <c r="G1334" s="106"/>
      <c r="H1334" s="161">
        <f t="shared" si="160"/>
        <v>0</v>
      </c>
      <c r="I1334" s="54">
        <f t="shared" si="161"/>
        <v>0</v>
      </c>
      <c r="J1334" s="54"/>
      <c r="K1334" s="161">
        <f t="shared" si="162"/>
        <v>0</v>
      </c>
      <c r="L1334" s="95">
        <f t="shared" si="163"/>
        <v>0</v>
      </c>
    </row>
    <row r="1335" spans="1:12" x14ac:dyDescent="0.2">
      <c r="A1335" s="57">
        <f t="shared" si="164"/>
        <v>4</v>
      </c>
      <c r="B1335" s="57" t="s">
        <v>1581</v>
      </c>
      <c r="C1335" s="240">
        <v>3200.7</v>
      </c>
      <c r="D1335" s="59">
        <v>43.2</v>
      </c>
      <c r="E1335" s="60"/>
      <c r="F1335" s="57">
        <f t="shared" si="159"/>
        <v>3243.8999999999996</v>
      </c>
      <c r="G1335" s="106"/>
      <c r="H1335" s="161">
        <f t="shared" si="160"/>
        <v>0</v>
      </c>
      <c r="I1335" s="54">
        <f t="shared" si="161"/>
        <v>0</v>
      </c>
      <c r="J1335" s="54"/>
      <c r="K1335" s="161">
        <f t="shared" si="162"/>
        <v>0</v>
      </c>
      <c r="L1335" s="95">
        <f t="shared" si="163"/>
        <v>0</v>
      </c>
    </row>
    <row r="1336" spans="1:12" x14ac:dyDescent="0.2">
      <c r="A1336" s="57">
        <f t="shared" si="164"/>
        <v>5</v>
      </c>
      <c r="B1336" s="57" t="s">
        <v>1582</v>
      </c>
      <c r="C1336" s="240">
        <v>3204.9</v>
      </c>
      <c r="D1336" s="59"/>
      <c r="E1336" s="60"/>
      <c r="F1336" s="57">
        <f t="shared" si="159"/>
        <v>3204.9</v>
      </c>
      <c r="G1336" s="106"/>
      <c r="H1336" s="161">
        <f t="shared" si="160"/>
        <v>0</v>
      </c>
      <c r="I1336" s="54">
        <f t="shared" si="161"/>
        <v>0</v>
      </c>
      <c r="J1336" s="54"/>
      <c r="K1336" s="161">
        <f t="shared" si="162"/>
        <v>0</v>
      </c>
      <c r="L1336" s="95">
        <f t="shared" si="163"/>
        <v>0</v>
      </c>
    </row>
    <row r="1337" spans="1:12" x14ac:dyDescent="0.2">
      <c r="A1337" s="57">
        <f t="shared" si="164"/>
        <v>6</v>
      </c>
      <c r="B1337" s="57" t="s">
        <v>1583</v>
      </c>
      <c r="C1337" s="240">
        <v>3188.3</v>
      </c>
      <c r="D1337" s="59"/>
      <c r="E1337" s="60"/>
      <c r="F1337" s="57">
        <f t="shared" si="159"/>
        <v>3188.3</v>
      </c>
      <c r="G1337" s="106"/>
      <c r="H1337" s="161">
        <f t="shared" si="160"/>
        <v>0</v>
      </c>
      <c r="I1337" s="54">
        <f t="shared" si="161"/>
        <v>0</v>
      </c>
      <c r="J1337" s="54"/>
      <c r="K1337" s="161">
        <f t="shared" si="162"/>
        <v>0</v>
      </c>
      <c r="L1337" s="95">
        <f t="shared" si="163"/>
        <v>0</v>
      </c>
    </row>
    <row r="1338" spans="1:12" x14ac:dyDescent="0.2">
      <c r="A1338" s="57">
        <f t="shared" si="164"/>
        <v>7</v>
      </c>
      <c r="B1338" s="57" t="s">
        <v>1584</v>
      </c>
      <c r="C1338" s="240">
        <v>3475.5</v>
      </c>
      <c r="D1338" s="59"/>
      <c r="E1338" s="60"/>
      <c r="F1338" s="57">
        <f t="shared" si="159"/>
        <v>3475.5</v>
      </c>
      <c r="G1338" s="106"/>
      <c r="H1338" s="161">
        <f t="shared" si="160"/>
        <v>0</v>
      </c>
      <c r="I1338" s="54">
        <f t="shared" si="161"/>
        <v>0</v>
      </c>
      <c r="J1338" s="54"/>
      <c r="K1338" s="161">
        <f t="shared" si="162"/>
        <v>0</v>
      </c>
      <c r="L1338" s="95">
        <f t="shared" si="163"/>
        <v>0</v>
      </c>
    </row>
    <row r="1339" spans="1:12" x14ac:dyDescent="0.2">
      <c r="A1339" s="57">
        <f t="shared" si="164"/>
        <v>8</v>
      </c>
      <c r="B1339" s="57" t="s">
        <v>1979</v>
      </c>
      <c r="C1339" s="240">
        <v>3043.6</v>
      </c>
      <c r="D1339" s="59"/>
      <c r="E1339" s="60"/>
      <c r="F1339" s="57">
        <f t="shared" si="159"/>
        <v>3043.6</v>
      </c>
      <c r="G1339" s="106"/>
      <c r="H1339" s="161">
        <f t="shared" si="160"/>
        <v>0</v>
      </c>
      <c r="I1339" s="54">
        <f t="shared" si="161"/>
        <v>0</v>
      </c>
      <c r="J1339" s="54"/>
      <c r="K1339" s="161">
        <f t="shared" si="162"/>
        <v>0</v>
      </c>
      <c r="L1339" s="95">
        <f t="shared" si="163"/>
        <v>0</v>
      </c>
    </row>
    <row r="1340" spans="1:12" x14ac:dyDescent="0.2">
      <c r="A1340" s="57">
        <f t="shared" si="164"/>
        <v>9</v>
      </c>
      <c r="B1340" s="57" t="s">
        <v>1585</v>
      </c>
      <c r="C1340" s="240">
        <v>7039.4</v>
      </c>
      <c r="D1340" s="59"/>
      <c r="E1340" s="60">
        <v>816.4</v>
      </c>
      <c r="F1340" s="57">
        <f t="shared" si="159"/>
        <v>7855.7999999999993</v>
      </c>
      <c r="G1340" s="106"/>
      <c r="H1340" s="161">
        <f t="shared" si="160"/>
        <v>0</v>
      </c>
      <c r="I1340" s="54">
        <f t="shared" si="161"/>
        <v>0</v>
      </c>
      <c r="J1340" s="54"/>
      <c r="K1340" s="161">
        <f t="shared" si="162"/>
        <v>0</v>
      </c>
      <c r="L1340" s="95">
        <f t="shared" si="163"/>
        <v>0</v>
      </c>
    </row>
    <row r="1341" spans="1:12" x14ac:dyDescent="0.2">
      <c r="A1341" s="57">
        <f t="shared" si="164"/>
        <v>10</v>
      </c>
      <c r="B1341" s="57" t="s">
        <v>1586</v>
      </c>
      <c r="C1341" s="240">
        <v>10010.700000000001</v>
      </c>
      <c r="D1341" s="59">
        <v>269</v>
      </c>
      <c r="E1341" s="60"/>
      <c r="F1341" s="57">
        <f t="shared" si="159"/>
        <v>10279.700000000001</v>
      </c>
      <c r="G1341" s="106"/>
      <c r="H1341" s="161">
        <f t="shared" si="160"/>
        <v>0</v>
      </c>
      <c r="I1341" s="54">
        <f t="shared" si="161"/>
        <v>0</v>
      </c>
      <c r="J1341" s="54"/>
      <c r="K1341" s="161">
        <f t="shared" si="162"/>
        <v>0</v>
      </c>
      <c r="L1341" s="95">
        <f t="shared" si="163"/>
        <v>0</v>
      </c>
    </row>
    <row r="1342" spans="1:12" x14ac:dyDescent="0.2">
      <c r="A1342" s="57">
        <f t="shared" si="164"/>
        <v>11</v>
      </c>
      <c r="B1342" s="57" t="s">
        <v>1587</v>
      </c>
      <c r="C1342" s="240">
        <v>9985.1</v>
      </c>
      <c r="D1342" s="59">
        <v>248.8</v>
      </c>
      <c r="E1342" s="60"/>
      <c r="F1342" s="57">
        <f t="shared" si="159"/>
        <v>10233.9</v>
      </c>
      <c r="G1342" s="106"/>
      <c r="H1342" s="161">
        <f t="shared" si="160"/>
        <v>0</v>
      </c>
      <c r="I1342" s="54">
        <f t="shared" si="161"/>
        <v>0</v>
      </c>
      <c r="J1342" s="54"/>
      <c r="K1342" s="161">
        <f t="shared" si="162"/>
        <v>0</v>
      </c>
      <c r="L1342" s="95">
        <f t="shared" si="163"/>
        <v>0</v>
      </c>
    </row>
    <row r="1343" spans="1:12" x14ac:dyDescent="0.2">
      <c r="A1343" s="57">
        <f t="shared" si="164"/>
        <v>12</v>
      </c>
      <c r="B1343" s="57" t="s">
        <v>1980</v>
      </c>
      <c r="C1343" s="240">
        <v>4399.7</v>
      </c>
      <c r="D1343" s="59"/>
      <c r="E1343" s="60"/>
      <c r="F1343" s="57">
        <f t="shared" si="159"/>
        <v>4399.7</v>
      </c>
      <c r="G1343" s="106"/>
      <c r="H1343" s="161">
        <f t="shared" si="160"/>
        <v>0</v>
      </c>
      <c r="I1343" s="54">
        <f t="shared" si="161"/>
        <v>0</v>
      </c>
      <c r="J1343" s="54"/>
      <c r="K1343" s="161">
        <f t="shared" si="162"/>
        <v>0</v>
      </c>
      <c r="L1343" s="95">
        <f t="shared" si="163"/>
        <v>0</v>
      </c>
    </row>
    <row r="1344" spans="1:12" x14ac:dyDescent="0.2">
      <c r="A1344" s="57">
        <f t="shared" si="164"/>
        <v>13</v>
      </c>
      <c r="B1344" s="57" t="s">
        <v>1588</v>
      </c>
      <c r="C1344" s="240">
        <v>4393.8999999999996</v>
      </c>
      <c r="D1344" s="59"/>
      <c r="E1344" s="60"/>
      <c r="F1344" s="57">
        <f t="shared" si="159"/>
        <v>4393.8999999999996</v>
      </c>
      <c r="G1344" s="106"/>
      <c r="H1344" s="161">
        <f t="shared" si="160"/>
        <v>0</v>
      </c>
      <c r="I1344" s="54">
        <f t="shared" si="161"/>
        <v>0</v>
      </c>
      <c r="J1344" s="54"/>
      <c r="K1344" s="161">
        <f t="shared" si="162"/>
        <v>0</v>
      </c>
      <c r="L1344" s="95">
        <f t="shared" si="163"/>
        <v>0</v>
      </c>
    </row>
    <row r="1345" spans="1:12" x14ac:dyDescent="0.2">
      <c r="A1345" s="57">
        <f t="shared" si="164"/>
        <v>14</v>
      </c>
      <c r="B1345" s="57" t="s">
        <v>1589</v>
      </c>
      <c r="C1345" s="240">
        <v>13614.8</v>
      </c>
      <c r="D1345" s="59"/>
      <c r="E1345" s="60">
        <v>2083.39</v>
      </c>
      <c r="F1345" s="57">
        <f t="shared" si="159"/>
        <v>15698.189999999999</v>
      </c>
      <c r="G1345" s="106"/>
      <c r="H1345" s="161">
        <f t="shared" si="160"/>
        <v>0</v>
      </c>
      <c r="I1345" s="54">
        <f t="shared" si="161"/>
        <v>0</v>
      </c>
      <c r="J1345" s="54"/>
      <c r="K1345" s="161">
        <f t="shared" si="162"/>
        <v>0</v>
      </c>
      <c r="L1345" s="95">
        <f t="shared" si="163"/>
        <v>0</v>
      </c>
    </row>
    <row r="1346" spans="1:12" x14ac:dyDescent="0.2">
      <c r="A1346" s="57">
        <f t="shared" si="164"/>
        <v>15</v>
      </c>
      <c r="B1346" s="57" t="s">
        <v>1590</v>
      </c>
      <c r="C1346" s="240">
        <v>3086.6</v>
      </c>
      <c r="D1346" s="59"/>
      <c r="E1346" s="60"/>
      <c r="F1346" s="57">
        <f t="shared" si="159"/>
        <v>3086.6</v>
      </c>
      <c r="G1346" s="106"/>
      <c r="H1346" s="161">
        <f t="shared" si="160"/>
        <v>0</v>
      </c>
      <c r="I1346" s="54">
        <f t="shared" si="161"/>
        <v>0</v>
      </c>
      <c r="J1346" s="54"/>
      <c r="K1346" s="161">
        <f t="shared" si="162"/>
        <v>0</v>
      </c>
      <c r="L1346" s="95">
        <f t="shared" si="163"/>
        <v>0</v>
      </c>
    </row>
    <row r="1347" spans="1:12" x14ac:dyDescent="0.2">
      <c r="A1347" s="57">
        <f t="shared" si="164"/>
        <v>16</v>
      </c>
      <c r="B1347" s="57" t="s">
        <v>1591</v>
      </c>
      <c r="C1347" s="240">
        <v>3011.7</v>
      </c>
      <c r="D1347" s="59"/>
      <c r="E1347" s="60"/>
      <c r="F1347" s="57">
        <f t="shared" si="159"/>
        <v>3011.7</v>
      </c>
      <c r="G1347" s="106"/>
      <c r="H1347" s="161">
        <f t="shared" si="160"/>
        <v>0</v>
      </c>
      <c r="I1347" s="54">
        <f t="shared" si="161"/>
        <v>0</v>
      </c>
      <c r="J1347" s="54"/>
      <c r="K1347" s="161">
        <f t="shared" si="162"/>
        <v>0</v>
      </c>
      <c r="L1347" s="95">
        <f t="shared" si="163"/>
        <v>0</v>
      </c>
    </row>
    <row r="1348" spans="1:12" x14ac:dyDescent="0.2">
      <c r="A1348" s="57">
        <f t="shared" si="164"/>
        <v>17</v>
      </c>
      <c r="B1348" s="57" t="s">
        <v>1592</v>
      </c>
      <c r="C1348" s="240">
        <v>4401.5</v>
      </c>
      <c r="D1348" s="59"/>
      <c r="E1348" s="60"/>
      <c r="F1348" s="57">
        <f t="shared" si="159"/>
        <v>4401.5</v>
      </c>
      <c r="G1348" s="106"/>
      <c r="H1348" s="161">
        <f t="shared" si="160"/>
        <v>0</v>
      </c>
      <c r="I1348" s="54">
        <f t="shared" si="161"/>
        <v>0</v>
      </c>
      <c r="J1348" s="54"/>
      <c r="K1348" s="161">
        <f t="shared" si="162"/>
        <v>0</v>
      </c>
      <c r="L1348" s="95">
        <f t="shared" si="163"/>
        <v>0</v>
      </c>
    </row>
    <row r="1349" spans="1:12" x14ac:dyDescent="0.2">
      <c r="A1349" s="57">
        <f t="shared" si="164"/>
        <v>18</v>
      </c>
      <c r="B1349" s="57" t="s">
        <v>1593</v>
      </c>
      <c r="C1349" s="240">
        <v>4380.8999999999996</v>
      </c>
      <c r="D1349" s="59"/>
      <c r="E1349" s="60"/>
      <c r="F1349" s="57">
        <f t="shared" si="159"/>
        <v>4380.8999999999996</v>
      </c>
      <c r="G1349" s="106"/>
      <c r="H1349" s="161">
        <f t="shared" si="160"/>
        <v>0</v>
      </c>
      <c r="I1349" s="54">
        <f t="shared" si="161"/>
        <v>0</v>
      </c>
      <c r="J1349" s="54"/>
      <c r="K1349" s="161">
        <f t="shared" si="162"/>
        <v>0</v>
      </c>
      <c r="L1349" s="95">
        <f t="shared" si="163"/>
        <v>0</v>
      </c>
    </row>
    <row r="1350" spans="1:12" x14ac:dyDescent="0.2">
      <c r="A1350" s="57">
        <f t="shared" si="164"/>
        <v>19</v>
      </c>
      <c r="B1350" s="57" t="s">
        <v>1595</v>
      </c>
      <c r="C1350" s="240">
        <v>9529.6</v>
      </c>
      <c r="D1350" s="59"/>
      <c r="E1350" s="60">
        <v>1865.5</v>
      </c>
      <c r="F1350" s="57">
        <f t="shared" si="159"/>
        <v>11395.1</v>
      </c>
      <c r="G1350" s="106"/>
      <c r="H1350" s="161">
        <f t="shared" si="160"/>
        <v>0</v>
      </c>
      <c r="I1350" s="54">
        <f t="shared" si="161"/>
        <v>0</v>
      </c>
      <c r="J1350" s="54"/>
      <c r="K1350" s="161">
        <f t="shared" si="162"/>
        <v>0</v>
      </c>
      <c r="L1350" s="95">
        <f t="shared" si="163"/>
        <v>0</v>
      </c>
    </row>
    <row r="1351" spans="1:12" x14ac:dyDescent="0.2">
      <c r="A1351" s="57">
        <f t="shared" si="164"/>
        <v>20</v>
      </c>
      <c r="B1351" s="57" t="s">
        <v>1596</v>
      </c>
      <c r="C1351" s="240">
        <v>1989.5</v>
      </c>
      <c r="D1351" s="59"/>
      <c r="E1351" s="60">
        <v>39.200000000000003</v>
      </c>
      <c r="F1351" s="57">
        <f t="shared" si="159"/>
        <v>2028.7</v>
      </c>
      <c r="G1351" s="106"/>
      <c r="H1351" s="161">
        <f t="shared" si="160"/>
        <v>0</v>
      </c>
      <c r="I1351" s="54">
        <f t="shared" si="161"/>
        <v>0</v>
      </c>
      <c r="J1351" s="54"/>
      <c r="K1351" s="161">
        <f t="shared" si="162"/>
        <v>0</v>
      </c>
      <c r="L1351" s="95">
        <f t="shared" si="163"/>
        <v>0</v>
      </c>
    </row>
    <row r="1352" spans="1:12" x14ac:dyDescent="0.2">
      <c r="A1352" s="57">
        <f t="shared" si="164"/>
        <v>21</v>
      </c>
      <c r="B1352" s="57" t="s">
        <v>1597</v>
      </c>
      <c r="C1352" s="240">
        <v>2017.8</v>
      </c>
      <c r="D1352" s="59"/>
      <c r="E1352" s="60"/>
      <c r="F1352" s="57">
        <f t="shared" si="159"/>
        <v>2017.8</v>
      </c>
      <c r="G1352" s="106"/>
      <c r="H1352" s="161">
        <f t="shared" si="160"/>
        <v>0</v>
      </c>
      <c r="I1352" s="54">
        <f t="shared" si="161"/>
        <v>0</v>
      </c>
      <c r="J1352" s="54"/>
      <c r="K1352" s="161">
        <f t="shared" si="162"/>
        <v>0</v>
      </c>
      <c r="L1352" s="95">
        <f t="shared" si="163"/>
        <v>0</v>
      </c>
    </row>
    <row r="1353" spans="1:12" x14ac:dyDescent="0.2">
      <c r="A1353" s="57">
        <f t="shared" si="164"/>
        <v>22</v>
      </c>
      <c r="B1353" s="57" t="s">
        <v>1598</v>
      </c>
      <c r="C1353" s="240">
        <v>2036.7</v>
      </c>
      <c r="D1353" s="59"/>
      <c r="E1353" s="60"/>
      <c r="F1353" s="57">
        <f t="shared" si="159"/>
        <v>2036.7</v>
      </c>
      <c r="G1353" s="106"/>
      <c r="H1353" s="161">
        <f t="shared" si="160"/>
        <v>0</v>
      </c>
      <c r="I1353" s="54">
        <f t="shared" si="161"/>
        <v>0</v>
      </c>
      <c r="J1353" s="54"/>
      <c r="K1353" s="161">
        <f t="shared" si="162"/>
        <v>0</v>
      </c>
      <c r="L1353" s="95">
        <f t="shared" si="163"/>
        <v>0</v>
      </c>
    </row>
    <row r="1354" spans="1:12" x14ac:dyDescent="0.2">
      <c r="A1354" s="57">
        <f t="shared" si="164"/>
        <v>23</v>
      </c>
      <c r="B1354" s="57" t="s">
        <v>1599</v>
      </c>
      <c r="C1354" s="240">
        <v>1983.9</v>
      </c>
      <c r="D1354" s="59"/>
      <c r="E1354" s="60">
        <v>39.4</v>
      </c>
      <c r="F1354" s="57">
        <f t="shared" si="159"/>
        <v>2023.3000000000002</v>
      </c>
      <c r="G1354" s="106"/>
      <c r="H1354" s="161">
        <f t="shared" si="160"/>
        <v>0</v>
      </c>
      <c r="I1354" s="54">
        <f t="shared" si="161"/>
        <v>0</v>
      </c>
      <c r="J1354" s="54"/>
      <c r="K1354" s="161">
        <f t="shared" si="162"/>
        <v>0</v>
      </c>
      <c r="L1354" s="95">
        <f t="shared" si="163"/>
        <v>0</v>
      </c>
    </row>
    <row r="1355" spans="1:12" x14ac:dyDescent="0.2">
      <c r="A1355" s="57">
        <f t="shared" si="164"/>
        <v>24</v>
      </c>
      <c r="B1355" s="57" t="s">
        <v>1600</v>
      </c>
      <c r="C1355" s="240">
        <v>5840.7</v>
      </c>
      <c r="D1355" s="59"/>
      <c r="E1355" s="60"/>
      <c r="F1355" s="57">
        <f t="shared" si="159"/>
        <v>5840.7</v>
      </c>
      <c r="G1355" s="106"/>
      <c r="H1355" s="161">
        <f t="shared" si="160"/>
        <v>0</v>
      </c>
      <c r="I1355" s="54">
        <f t="shared" si="161"/>
        <v>0</v>
      </c>
      <c r="J1355" s="54"/>
      <c r="K1355" s="161">
        <f t="shared" si="162"/>
        <v>0</v>
      </c>
      <c r="L1355" s="95">
        <f t="shared" si="163"/>
        <v>0</v>
      </c>
    </row>
    <row r="1356" spans="1:12" x14ac:dyDescent="0.2">
      <c r="A1356" s="57">
        <f t="shared" si="164"/>
        <v>25</v>
      </c>
      <c r="B1356" s="57" t="s">
        <v>1601</v>
      </c>
      <c r="C1356" s="240">
        <v>6026.6</v>
      </c>
      <c r="D1356" s="59"/>
      <c r="E1356" s="60"/>
      <c r="F1356" s="57">
        <f t="shared" si="159"/>
        <v>6026.6</v>
      </c>
      <c r="G1356" s="106"/>
      <c r="H1356" s="161">
        <f t="shared" si="160"/>
        <v>0</v>
      </c>
      <c r="I1356" s="54">
        <f t="shared" si="161"/>
        <v>0</v>
      </c>
      <c r="J1356" s="54"/>
      <c r="K1356" s="161">
        <f t="shared" si="162"/>
        <v>0</v>
      </c>
      <c r="L1356" s="95">
        <f t="shared" si="163"/>
        <v>0</v>
      </c>
    </row>
    <row r="1357" spans="1:12" x14ac:dyDescent="0.2">
      <c r="A1357" s="57">
        <f t="shared" si="164"/>
        <v>26</v>
      </c>
      <c r="B1357" s="57" t="s">
        <v>1602</v>
      </c>
      <c r="C1357" s="240">
        <v>5850.8</v>
      </c>
      <c r="D1357" s="59"/>
      <c r="E1357" s="60"/>
      <c r="F1357" s="57">
        <f t="shared" si="159"/>
        <v>5850.8</v>
      </c>
      <c r="G1357" s="106"/>
      <c r="H1357" s="161">
        <f t="shared" si="160"/>
        <v>0</v>
      </c>
      <c r="I1357" s="54">
        <f t="shared" si="161"/>
        <v>0</v>
      </c>
      <c r="J1357" s="54"/>
      <c r="K1357" s="161">
        <f t="shared" si="162"/>
        <v>0</v>
      </c>
      <c r="L1357" s="95">
        <f t="shared" si="163"/>
        <v>0</v>
      </c>
    </row>
    <row r="1358" spans="1:12" x14ac:dyDescent="0.2">
      <c r="A1358" s="57">
        <f t="shared" si="164"/>
        <v>27</v>
      </c>
      <c r="B1358" s="57" t="s">
        <v>1603</v>
      </c>
      <c r="C1358" s="240">
        <v>7972.6</v>
      </c>
      <c r="D1358" s="59"/>
      <c r="E1358" s="60"/>
      <c r="F1358" s="57">
        <f t="shared" si="159"/>
        <v>7972.6</v>
      </c>
      <c r="G1358" s="106"/>
      <c r="H1358" s="161">
        <f t="shared" si="160"/>
        <v>0</v>
      </c>
      <c r="I1358" s="54">
        <f t="shared" si="161"/>
        <v>0</v>
      </c>
      <c r="J1358" s="54"/>
      <c r="K1358" s="161">
        <f t="shared" si="162"/>
        <v>0</v>
      </c>
      <c r="L1358" s="95">
        <f t="shared" si="163"/>
        <v>0</v>
      </c>
    </row>
    <row r="1359" spans="1:12" x14ac:dyDescent="0.2">
      <c r="A1359" s="57">
        <f t="shared" si="164"/>
        <v>28</v>
      </c>
      <c r="B1359" s="57" t="s">
        <v>1604</v>
      </c>
      <c r="C1359" s="240">
        <v>4276.3</v>
      </c>
      <c r="D1359" s="59"/>
      <c r="E1359" s="60"/>
      <c r="F1359" s="57">
        <f t="shared" si="159"/>
        <v>4276.3</v>
      </c>
      <c r="G1359" s="106"/>
      <c r="H1359" s="161">
        <f t="shared" si="160"/>
        <v>0</v>
      </c>
      <c r="I1359" s="54">
        <f t="shared" si="161"/>
        <v>0</v>
      </c>
      <c r="J1359" s="54"/>
      <c r="K1359" s="161">
        <f t="shared" si="162"/>
        <v>0</v>
      </c>
      <c r="L1359" s="95">
        <f t="shared" si="163"/>
        <v>0</v>
      </c>
    </row>
    <row r="1360" spans="1:12" x14ac:dyDescent="0.2">
      <c r="A1360" s="57">
        <f t="shared" si="164"/>
        <v>29</v>
      </c>
      <c r="B1360" s="57" t="s">
        <v>1605</v>
      </c>
      <c r="C1360" s="240">
        <v>4367.5</v>
      </c>
      <c r="D1360" s="59"/>
      <c r="E1360" s="60"/>
      <c r="F1360" s="57">
        <f t="shared" si="159"/>
        <v>4367.5</v>
      </c>
      <c r="G1360" s="106"/>
      <c r="H1360" s="161">
        <f t="shared" si="160"/>
        <v>0</v>
      </c>
      <c r="I1360" s="54">
        <f t="shared" si="161"/>
        <v>0</v>
      </c>
      <c r="J1360" s="54"/>
      <c r="K1360" s="161">
        <f t="shared" si="162"/>
        <v>0</v>
      </c>
      <c r="L1360" s="95">
        <f t="shared" si="163"/>
        <v>0</v>
      </c>
    </row>
    <row r="1361" spans="1:12" x14ac:dyDescent="0.2">
      <c r="A1361" s="57">
        <f t="shared" si="164"/>
        <v>30</v>
      </c>
      <c r="B1361" s="57" t="s">
        <v>1606</v>
      </c>
      <c r="C1361" s="240">
        <v>4175.8999999999996</v>
      </c>
      <c r="D1361" s="59"/>
      <c r="E1361" s="60"/>
      <c r="F1361" s="57">
        <f t="shared" si="159"/>
        <v>4175.8999999999996</v>
      </c>
      <c r="G1361" s="106"/>
      <c r="H1361" s="161">
        <f t="shared" si="160"/>
        <v>0</v>
      </c>
      <c r="I1361" s="54">
        <f t="shared" si="161"/>
        <v>0</v>
      </c>
      <c r="J1361" s="54"/>
      <c r="K1361" s="161">
        <f t="shared" si="162"/>
        <v>0</v>
      </c>
      <c r="L1361" s="95">
        <f t="shared" si="163"/>
        <v>0</v>
      </c>
    </row>
    <row r="1362" spans="1:12" x14ac:dyDescent="0.2">
      <c r="A1362" s="57">
        <f t="shared" si="164"/>
        <v>31</v>
      </c>
      <c r="B1362" s="57" t="s">
        <v>1607</v>
      </c>
      <c r="C1362" s="240">
        <v>12124</v>
      </c>
      <c r="D1362" s="59"/>
      <c r="E1362" s="60">
        <v>87.2</v>
      </c>
      <c r="F1362" s="57">
        <f t="shared" si="159"/>
        <v>12211.2</v>
      </c>
      <c r="G1362" s="106"/>
      <c r="H1362" s="161">
        <f t="shared" si="160"/>
        <v>0</v>
      </c>
      <c r="I1362" s="54">
        <f t="shared" si="161"/>
        <v>0</v>
      </c>
      <c r="J1362" s="54"/>
      <c r="K1362" s="161">
        <f t="shared" si="162"/>
        <v>0</v>
      </c>
      <c r="L1362" s="95">
        <f t="shared" si="163"/>
        <v>0</v>
      </c>
    </row>
    <row r="1363" spans="1:12" x14ac:dyDescent="0.2">
      <c r="A1363" s="57">
        <f t="shared" si="164"/>
        <v>32</v>
      </c>
      <c r="B1363" s="57" t="s">
        <v>1608</v>
      </c>
      <c r="C1363" s="240">
        <v>5787.7</v>
      </c>
      <c r="D1363" s="59"/>
      <c r="E1363" s="60"/>
      <c r="F1363" s="57">
        <f t="shared" si="159"/>
        <v>5787.7</v>
      </c>
      <c r="G1363" s="106"/>
      <c r="H1363" s="161">
        <f t="shared" si="160"/>
        <v>0</v>
      </c>
      <c r="I1363" s="54">
        <f t="shared" si="161"/>
        <v>0</v>
      </c>
      <c r="J1363" s="54"/>
      <c r="K1363" s="161">
        <f t="shared" si="162"/>
        <v>0</v>
      </c>
      <c r="L1363" s="95">
        <f t="shared" si="163"/>
        <v>0</v>
      </c>
    </row>
    <row r="1364" spans="1:12" x14ac:dyDescent="0.2">
      <c r="A1364" s="57">
        <f t="shared" si="164"/>
        <v>33</v>
      </c>
      <c r="B1364" s="57" t="s">
        <v>1609</v>
      </c>
      <c r="C1364" s="240">
        <v>4389.3999999999996</v>
      </c>
      <c r="D1364" s="59"/>
      <c r="E1364" s="60"/>
      <c r="F1364" s="57">
        <f t="shared" si="159"/>
        <v>4389.3999999999996</v>
      </c>
      <c r="G1364" s="106"/>
      <c r="H1364" s="161">
        <f t="shared" si="160"/>
        <v>0</v>
      </c>
      <c r="I1364" s="54">
        <f t="shared" si="161"/>
        <v>0</v>
      </c>
      <c r="J1364" s="54"/>
      <c r="K1364" s="161">
        <f t="shared" ref="K1364:K1384" si="165">G1364*408.88</f>
        <v>0</v>
      </c>
      <c r="L1364" s="95">
        <f t="shared" ref="L1364:L1385" si="166">(H1364+I1364+J1364+K1364)/F1364</f>
        <v>0</v>
      </c>
    </row>
    <row r="1365" spans="1:12" x14ac:dyDescent="0.2">
      <c r="A1365" s="57">
        <f t="shared" si="164"/>
        <v>34</v>
      </c>
      <c r="B1365" s="57" t="s">
        <v>1981</v>
      </c>
      <c r="C1365" s="240">
        <v>4397.2</v>
      </c>
      <c r="D1365" s="59"/>
      <c r="E1365" s="60"/>
      <c r="F1365" s="57">
        <f t="shared" si="159"/>
        <v>4397.2</v>
      </c>
      <c r="G1365" s="106"/>
      <c r="H1365" s="161">
        <f t="shared" si="160"/>
        <v>0</v>
      </c>
      <c r="I1365" s="54">
        <f t="shared" si="161"/>
        <v>0</v>
      </c>
      <c r="J1365" s="54"/>
      <c r="K1365" s="161">
        <f t="shared" si="165"/>
        <v>0</v>
      </c>
      <c r="L1365" s="95">
        <f t="shared" si="166"/>
        <v>0</v>
      </c>
    </row>
    <row r="1366" spans="1:12" x14ac:dyDescent="0.2">
      <c r="A1366" s="57">
        <f t="shared" si="164"/>
        <v>35</v>
      </c>
      <c r="B1366" s="57" t="s">
        <v>1610</v>
      </c>
      <c r="C1366" s="240">
        <v>4374.3999999999996</v>
      </c>
      <c r="D1366" s="59"/>
      <c r="E1366" s="60"/>
      <c r="F1366" s="57">
        <f t="shared" si="159"/>
        <v>4374.3999999999996</v>
      </c>
      <c r="G1366" s="106"/>
      <c r="H1366" s="161">
        <f t="shared" si="160"/>
        <v>0</v>
      </c>
      <c r="I1366" s="54">
        <f t="shared" si="161"/>
        <v>0</v>
      </c>
      <c r="J1366" s="54"/>
      <c r="K1366" s="161">
        <f t="shared" si="165"/>
        <v>0</v>
      </c>
      <c r="L1366" s="95">
        <f t="shared" si="166"/>
        <v>0</v>
      </c>
    </row>
    <row r="1367" spans="1:12" x14ac:dyDescent="0.2">
      <c r="A1367" s="57">
        <f t="shared" si="164"/>
        <v>36</v>
      </c>
      <c r="B1367" s="57" t="s">
        <v>0</v>
      </c>
      <c r="C1367" s="240">
        <v>5726.2</v>
      </c>
      <c r="D1367" s="59"/>
      <c r="E1367" s="60"/>
      <c r="F1367" s="57">
        <f t="shared" si="159"/>
        <v>5726.2</v>
      </c>
      <c r="G1367" s="106"/>
      <c r="H1367" s="161">
        <f t="shared" si="160"/>
        <v>0</v>
      </c>
      <c r="I1367" s="54">
        <f t="shared" si="161"/>
        <v>0</v>
      </c>
      <c r="J1367" s="54"/>
      <c r="K1367" s="161">
        <f t="shared" si="165"/>
        <v>0</v>
      </c>
      <c r="L1367" s="95">
        <f t="shared" si="166"/>
        <v>0</v>
      </c>
    </row>
    <row r="1368" spans="1:12" x14ac:dyDescent="0.2">
      <c r="A1368" s="57">
        <f t="shared" si="164"/>
        <v>37</v>
      </c>
      <c r="B1368" s="57" t="s">
        <v>1</v>
      </c>
      <c r="C1368" s="240">
        <v>16363.4</v>
      </c>
      <c r="D1368" s="59">
        <v>254.1</v>
      </c>
      <c r="E1368" s="60">
        <v>876.7</v>
      </c>
      <c r="F1368" s="57">
        <f t="shared" si="159"/>
        <v>17494.2</v>
      </c>
      <c r="G1368" s="106"/>
      <c r="H1368" s="161">
        <f t="shared" si="160"/>
        <v>0</v>
      </c>
      <c r="I1368" s="54">
        <f t="shared" si="161"/>
        <v>0</v>
      </c>
      <c r="J1368" s="54"/>
      <c r="K1368" s="161">
        <f t="shared" si="165"/>
        <v>0</v>
      </c>
      <c r="L1368" s="95">
        <f t="shared" si="166"/>
        <v>0</v>
      </c>
    </row>
    <row r="1369" spans="1:12" x14ac:dyDescent="0.2">
      <c r="A1369" s="57">
        <f t="shared" si="164"/>
        <v>38</v>
      </c>
      <c r="B1369" s="57" t="s">
        <v>2</v>
      </c>
      <c r="C1369" s="240">
        <v>20325.400000000001</v>
      </c>
      <c r="D1369" s="59"/>
      <c r="E1369" s="60">
        <v>72.400000000000006</v>
      </c>
      <c r="F1369" s="57">
        <f t="shared" si="159"/>
        <v>20397.800000000003</v>
      </c>
      <c r="G1369" s="106"/>
      <c r="H1369" s="161">
        <f t="shared" si="160"/>
        <v>0</v>
      </c>
      <c r="I1369" s="54">
        <f t="shared" si="161"/>
        <v>0</v>
      </c>
      <c r="J1369" s="54"/>
      <c r="K1369" s="161">
        <f t="shared" si="165"/>
        <v>0</v>
      </c>
      <c r="L1369" s="95">
        <f t="shared" si="166"/>
        <v>0</v>
      </c>
    </row>
    <row r="1370" spans="1:12" x14ac:dyDescent="0.2">
      <c r="A1370" s="57">
        <f t="shared" si="164"/>
        <v>39</v>
      </c>
      <c r="B1370" s="57" t="s">
        <v>3</v>
      </c>
      <c r="C1370" s="240">
        <v>3233.5</v>
      </c>
      <c r="D1370" s="59"/>
      <c r="E1370" s="60"/>
      <c r="F1370" s="57">
        <f t="shared" si="159"/>
        <v>3233.5</v>
      </c>
      <c r="G1370" s="106"/>
      <c r="H1370" s="161">
        <f t="shared" si="160"/>
        <v>0</v>
      </c>
      <c r="I1370" s="54">
        <f t="shared" si="161"/>
        <v>0</v>
      </c>
      <c r="J1370" s="54"/>
      <c r="K1370" s="161">
        <f t="shared" si="165"/>
        <v>0</v>
      </c>
      <c r="L1370" s="95">
        <f t="shared" si="166"/>
        <v>0</v>
      </c>
    </row>
    <row r="1371" spans="1:12" x14ac:dyDescent="0.2">
      <c r="A1371" s="57">
        <f t="shared" si="164"/>
        <v>40</v>
      </c>
      <c r="B1371" s="57" t="s">
        <v>4</v>
      </c>
      <c r="C1371" s="240">
        <v>6170.7</v>
      </c>
      <c r="D1371" s="59"/>
      <c r="E1371" s="60"/>
      <c r="F1371" s="57">
        <f t="shared" si="159"/>
        <v>6170.7</v>
      </c>
      <c r="G1371" s="106"/>
      <c r="H1371" s="161">
        <f t="shared" si="160"/>
        <v>0</v>
      </c>
      <c r="I1371" s="54">
        <f t="shared" si="161"/>
        <v>0</v>
      </c>
      <c r="J1371" s="54"/>
      <c r="K1371" s="161">
        <f t="shared" si="165"/>
        <v>0</v>
      </c>
      <c r="L1371" s="95">
        <f t="shared" si="166"/>
        <v>0</v>
      </c>
    </row>
    <row r="1372" spans="1:12" x14ac:dyDescent="0.2">
      <c r="A1372" s="57">
        <f t="shared" si="164"/>
        <v>41</v>
      </c>
      <c r="B1372" s="57" t="s">
        <v>5</v>
      </c>
      <c r="C1372" s="240">
        <v>2571</v>
      </c>
      <c r="D1372" s="59"/>
      <c r="E1372" s="60">
        <v>379</v>
      </c>
      <c r="F1372" s="57">
        <f t="shared" si="159"/>
        <v>2950</v>
      </c>
      <c r="G1372" s="106"/>
      <c r="H1372" s="161">
        <f t="shared" si="160"/>
        <v>0</v>
      </c>
      <c r="I1372" s="54">
        <f t="shared" si="161"/>
        <v>0</v>
      </c>
      <c r="J1372" s="54"/>
      <c r="K1372" s="161">
        <f t="shared" si="165"/>
        <v>0</v>
      </c>
      <c r="L1372" s="95">
        <f t="shared" si="166"/>
        <v>0</v>
      </c>
    </row>
    <row r="1373" spans="1:12" x14ac:dyDescent="0.2">
      <c r="A1373" s="57">
        <f t="shared" si="164"/>
        <v>42</v>
      </c>
      <c r="B1373" s="57" t="s">
        <v>6</v>
      </c>
      <c r="C1373" s="240">
        <v>4446</v>
      </c>
      <c r="D1373" s="59"/>
      <c r="E1373" s="60">
        <v>135.1</v>
      </c>
      <c r="F1373" s="57">
        <f t="shared" si="159"/>
        <v>4581.1000000000004</v>
      </c>
      <c r="G1373" s="106"/>
      <c r="H1373" s="161">
        <f t="shared" si="160"/>
        <v>0</v>
      </c>
      <c r="I1373" s="54">
        <f t="shared" si="161"/>
        <v>0</v>
      </c>
      <c r="J1373" s="54"/>
      <c r="K1373" s="161">
        <f t="shared" si="165"/>
        <v>0</v>
      </c>
      <c r="L1373" s="95">
        <f t="shared" si="166"/>
        <v>0</v>
      </c>
    </row>
    <row r="1374" spans="1:12" x14ac:dyDescent="0.2">
      <c r="A1374" s="57">
        <f t="shared" si="164"/>
        <v>43</v>
      </c>
      <c r="B1374" s="57" t="s">
        <v>7</v>
      </c>
      <c r="C1374" s="240">
        <v>2571.8000000000002</v>
      </c>
      <c r="D1374" s="59"/>
      <c r="E1374" s="60"/>
      <c r="F1374" s="57">
        <f t="shared" si="159"/>
        <v>2571.8000000000002</v>
      </c>
      <c r="G1374" s="106"/>
      <c r="H1374" s="161">
        <f t="shared" si="160"/>
        <v>0</v>
      </c>
      <c r="I1374" s="54">
        <f t="shared" si="161"/>
        <v>0</v>
      </c>
      <c r="J1374" s="54"/>
      <c r="K1374" s="161">
        <f t="shared" si="165"/>
        <v>0</v>
      </c>
      <c r="L1374" s="95">
        <f t="shared" si="166"/>
        <v>0</v>
      </c>
    </row>
    <row r="1375" spans="1:12" x14ac:dyDescent="0.2">
      <c r="A1375" s="57">
        <f t="shared" si="164"/>
        <v>44</v>
      </c>
      <c r="B1375" s="57" t="s">
        <v>8</v>
      </c>
      <c r="C1375" s="240">
        <v>4089.4</v>
      </c>
      <c r="D1375" s="59"/>
      <c r="E1375" s="60"/>
      <c r="F1375" s="57">
        <f t="shared" si="159"/>
        <v>4089.4</v>
      </c>
      <c r="G1375" s="106"/>
      <c r="H1375" s="161">
        <f t="shared" si="160"/>
        <v>0</v>
      </c>
      <c r="I1375" s="54">
        <f t="shared" si="161"/>
        <v>0</v>
      </c>
      <c r="J1375" s="54"/>
      <c r="K1375" s="161">
        <f t="shared" si="165"/>
        <v>0</v>
      </c>
      <c r="L1375" s="95">
        <f t="shared" si="166"/>
        <v>0</v>
      </c>
    </row>
    <row r="1376" spans="1:12" x14ac:dyDescent="0.2">
      <c r="A1376" s="57">
        <f t="shared" si="164"/>
        <v>45</v>
      </c>
      <c r="B1376" s="57" t="s">
        <v>9</v>
      </c>
      <c r="C1376" s="240">
        <v>4079.1</v>
      </c>
      <c r="D1376" s="59"/>
      <c r="E1376" s="60"/>
      <c r="F1376" s="57">
        <f t="shared" si="159"/>
        <v>4079.1</v>
      </c>
      <c r="G1376" s="106"/>
      <c r="H1376" s="161">
        <f t="shared" si="160"/>
        <v>0</v>
      </c>
      <c r="I1376" s="54">
        <f t="shared" si="161"/>
        <v>0</v>
      </c>
      <c r="J1376" s="54"/>
      <c r="K1376" s="161">
        <f t="shared" si="165"/>
        <v>0</v>
      </c>
      <c r="L1376" s="95">
        <f t="shared" si="166"/>
        <v>0</v>
      </c>
    </row>
    <row r="1377" spans="1:12" x14ac:dyDescent="0.2">
      <c r="A1377" s="57">
        <f t="shared" si="164"/>
        <v>46</v>
      </c>
      <c r="B1377" s="57" t="s">
        <v>1982</v>
      </c>
      <c r="C1377" s="240">
        <v>8506.9</v>
      </c>
      <c r="D1377" s="59"/>
      <c r="E1377" s="60"/>
      <c r="F1377" s="57">
        <f t="shared" si="159"/>
        <v>8506.9</v>
      </c>
      <c r="G1377" s="106"/>
      <c r="H1377" s="161">
        <f t="shared" si="160"/>
        <v>0</v>
      </c>
      <c r="I1377" s="54">
        <f t="shared" si="161"/>
        <v>0</v>
      </c>
      <c r="J1377" s="54"/>
      <c r="K1377" s="161">
        <f t="shared" si="165"/>
        <v>0</v>
      </c>
      <c r="L1377" s="95">
        <f t="shared" si="166"/>
        <v>0</v>
      </c>
    </row>
    <row r="1378" spans="1:12" x14ac:dyDescent="0.2">
      <c r="A1378" s="57">
        <f t="shared" si="164"/>
        <v>47</v>
      </c>
      <c r="B1378" s="57" t="s">
        <v>536</v>
      </c>
      <c r="C1378" s="240">
        <v>1934.1</v>
      </c>
      <c r="D1378" s="59"/>
      <c r="E1378" s="60">
        <v>1212.4000000000001</v>
      </c>
      <c r="F1378" s="57">
        <f t="shared" si="159"/>
        <v>3146.5</v>
      </c>
      <c r="G1378" s="106"/>
      <c r="H1378" s="161">
        <f t="shared" si="160"/>
        <v>0</v>
      </c>
      <c r="I1378" s="54">
        <f t="shared" si="161"/>
        <v>0</v>
      </c>
      <c r="J1378" s="54"/>
      <c r="K1378" s="161">
        <f t="shared" si="165"/>
        <v>0</v>
      </c>
      <c r="L1378" s="95">
        <f t="shared" si="166"/>
        <v>0</v>
      </c>
    </row>
    <row r="1379" spans="1:12" x14ac:dyDescent="0.2">
      <c r="A1379" s="57">
        <f t="shared" si="164"/>
        <v>48</v>
      </c>
      <c r="B1379" s="57" t="s">
        <v>537</v>
      </c>
      <c r="C1379" s="240">
        <v>4269.5</v>
      </c>
      <c r="D1379" s="59"/>
      <c r="E1379" s="60">
        <v>538</v>
      </c>
      <c r="F1379" s="57">
        <f t="shared" si="159"/>
        <v>4807.5</v>
      </c>
      <c r="G1379" s="106"/>
      <c r="H1379" s="161">
        <f t="shared" si="160"/>
        <v>0</v>
      </c>
      <c r="I1379" s="54">
        <f t="shared" si="161"/>
        <v>0</v>
      </c>
      <c r="J1379" s="54"/>
      <c r="K1379" s="161">
        <f t="shared" si="165"/>
        <v>0</v>
      </c>
      <c r="L1379" s="95">
        <f t="shared" si="166"/>
        <v>0</v>
      </c>
    </row>
    <row r="1380" spans="1:12" x14ac:dyDescent="0.2">
      <c r="A1380" s="57">
        <f t="shared" si="164"/>
        <v>49</v>
      </c>
      <c r="B1380" s="111" t="s">
        <v>2209</v>
      </c>
      <c r="C1380" s="240">
        <v>4095</v>
      </c>
      <c r="D1380" s="59"/>
      <c r="E1380" s="60"/>
      <c r="F1380" s="57">
        <f t="shared" si="159"/>
        <v>4095</v>
      </c>
      <c r="G1380" s="106"/>
      <c r="H1380" s="161">
        <f t="shared" si="160"/>
        <v>0</v>
      </c>
      <c r="I1380" s="54">
        <f t="shared" si="161"/>
        <v>0</v>
      </c>
      <c r="J1380" s="54"/>
      <c r="K1380" s="161">
        <f t="shared" si="165"/>
        <v>0</v>
      </c>
      <c r="L1380" s="95">
        <f t="shared" si="166"/>
        <v>0</v>
      </c>
    </row>
    <row r="1381" spans="1:12" s="115" customFormat="1" x14ac:dyDescent="0.2">
      <c r="A1381" s="57">
        <f t="shared" si="164"/>
        <v>50</v>
      </c>
      <c r="B1381" s="112" t="s">
        <v>1282</v>
      </c>
      <c r="C1381" s="240">
        <v>15885</v>
      </c>
      <c r="D1381" s="59"/>
      <c r="E1381" s="60">
        <v>238.9</v>
      </c>
      <c r="F1381" s="57">
        <v>16123.9</v>
      </c>
      <c r="G1381" s="158"/>
      <c r="H1381" s="174">
        <f t="shared" si="160"/>
        <v>0</v>
      </c>
      <c r="I1381" s="113">
        <f t="shared" si="161"/>
        <v>0</v>
      </c>
      <c r="J1381" s="54"/>
      <c r="K1381" s="174">
        <f t="shared" si="165"/>
        <v>0</v>
      </c>
      <c r="L1381" s="175">
        <f t="shared" si="166"/>
        <v>0</v>
      </c>
    </row>
    <row r="1382" spans="1:12" ht="13.5" customHeight="1" x14ac:dyDescent="0.2">
      <c r="A1382" s="57">
        <f t="shared" si="164"/>
        <v>51</v>
      </c>
      <c r="B1382" s="111" t="s">
        <v>1726</v>
      </c>
      <c r="C1382" s="240">
        <v>3468</v>
      </c>
      <c r="D1382" s="59"/>
      <c r="E1382" s="60"/>
      <c r="F1382" s="57">
        <f t="shared" si="159"/>
        <v>3468</v>
      </c>
      <c r="G1382" s="106"/>
      <c r="H1382" s="161">
        <f t="shared" si="160"/>
        <v>0</v>
      </c>
      <c r="I1382" s="54">
        <f t="shared" si="161"/>
        <v>0</v>
      </c>
      <c r="J1382" s="54"/>
      <c r="K1382" s="161">
        <f t="shared" si="165"/>
        <v>0</v>
      </c>
      <c r="L1382" s="95">
        <f t="shared" si="166"/>
        <v>0</v>
      </c>
    </row>
    <row r="1383" spans="1:12" ht="13.5" customHeight="1" x14ac:dyDescent="0.2">
      <c r="A1383" s="57">
        <f t="shared" si="164"/>
        <v>52</v>
      </c>
      <c r="B1383" s="111" t="s">
        <v>2921</v>
      </c>
      <c r="C1383" s="240">
        <v>4728.3</v>
      </c>
      <c r="D1383" s="59"/>
      <c r="E1383" s="60"/>
      <c r="F1383" s="57">
        <f t="shared" si="159"/>
        <v>4728.3</v>
      </c>
      <c r="G1383" s="106"/>
      <c r="H1383" s="161">
        <f t="shared" si="160"/>
        <v>0</v>
      </c>
      <c r="I1383" s="54">
        <f t="shared" si="161"/>
        <v>0</v>
      </c>
      <c r="J1383" s="54"/>
      <c r="K1383" s="161">
        <f t="shared" si="165"/>
        <v>0</v>
      </c>
      <c r="L1383" s="95">
        <f t="shared" si="166"/>
        <v>0</v>
      </c>
    </row>
    <row r="1384" spans="1:12" ht="13.5" customHeight="1" x14ac:dyDescent="0.2">
      <c r="A1384" s="57">
        <f t="shared" si="164"/>
        <v>53</v>
      </c>
      <c r="B1384" s="111" t="s">
        <v>2922</v>
      </c>
      <c r="C1384" s="240">
        <v>2894.3</v>
      </c>
      <c r="D1384" s="59"/>
      <c r="E1384" s="60"/>
      <c r="F1384" s="57">
        <f t="shared" si="159"/>
        <v>2894.3</v>
      </c>
      <c r="G1384" s="106"/>
      <c r="H1384" s="161">
        <f t="shared" si="160"/>
        <v>0</v>
      </c>
      <c r="I1384" s="54">
        <f t="shared" si="161"/>
        <v>0</v>
      </c>
      <c r="J1384" s="54"/>
      <c r="K1384" s="161">
        <f t="shared" si="165"/>
        <v>0</v>
      </c>
      <c r="L1384" s="95">
        <f t="shared" si="166"/>
        <v>0</v>
      </c>
    </row>
    <row r="1385" spans="1:12" x14ac:dyDescent="0.2">
      <c r="A1385" s="57"/>
      <c r="B1385" s="90" t="s">
        <v>1276</v>
      </c>
      <c r="C1385" s="168">
        <f>SUM(C1332:C1384)</f>
        <v>296155</v>
      </c>
      <c r="D1385" s="168">
        <f t="shared" ref="D1385:K1385" si="167">SUM(D1332:D1384)</f>
        <v>815.1</v>
      </c>
      <c r="E1385" s="168">
        <f t="shared" si="167"/>
        <v>10385.589999999998</v>
      </c>
      <c r="F1385" s="168">
        <f t="shared" si="167"/>
        <v>307355.69000000006</v>
      </c>
      <c r="G1385" s="168">
        <f t="shared" si="167"/>
        <v>0</v>
      </c>
      <c r="H1385" s="168">
        <f t="shared" si="167"/>
        <v>0</v>
      </c>
      <c r="I1385" s="168">
        <f t="shared" si="167"/>
        <v>0</v>
      </c>
      <c r="J1385" s="168">
        <f t="shared" si="167"/>
        <v>0</v>
      </c>
      <c r="K1385" s="168">
        <f t="shared" si="167"/>
        <v>0</v>
      </c>
      <c r="L1385" s="173">
        <f t="shared" si="166"/>
        <v>0</v>
      </c>
    </row>
    <row r="1386" spans="1:12" x14ac:dyDescent="0.2">
      <c r="A1386" s="348" t="s">
        <v>1983</v>
      </c>
      <c r="B1386" s="348"/>
      <c r="C1386" s="348"/>
      <c r="D1386" s="348"/>
      <c r="E1386" s="348"/>
      <c r="F1386" s="348"/>
      <c r="G1386" s="348"/>
      <c r="H1386" s="348"/>
      <c r="I1386" s="348"/>
      <c r="J1386" s="348"/>
      <c r="K1386" s="348"/>
      <c r="L1386" s="348"/>
    </row>
    <row r="1387" spans="1:12" x14ac:dyDescent="0.2">
      <c r="A1387" s="57">
        <v>1</v>
      </c>
      <c r="B1387" s="57" t="s">
        <v>325</v>
      </c>
      <c r="C1387" s="94">
        <v>5786.79</v>
      </c>
      <c r="D1387" s="57"/>
      <c r="E1387" s="60"/>
      <c r="F1387" s="57">
        <f t="shared" ref="F1387:F1423" si="168">C1387+D1387+E1387</f>
        <v>5786.79</v>
      </c>
      <c r="G1387" s="56">
        <f t="shared" ref="G1387:G1423" si="169">1/200944.39*F1387</f>
        <v>2.8797967437657748E-2</v>
      </c>
      <c r="H1387" s="161">
        <f>G1387*3680</f>
        <v>105.97652017058051</v>
      </c>
      <c r="I1387" s="54">
        <f>H1387*0.22</f>
        <v>23.314834437527715</v>
      </c>
      <c r="J1387" s="54">
        <f t="shared" ref="J1387:J1423" si="170">H1387*0.467</f>
        <v>49.491034919661104</v>
      </c>
      <c r="K1387" s="161">
        <v>20.017351974046147</v>
      </c>
      <c r="L1387" s="95">
        <f t="shared" ref="L1387:L1424" si="171">(H1387+I1387+J1387+K1387)/F1387</f>
        <v>3.4354061837705445E-2</v>
      </c>
    </row>
    <row r="1388" spans="1:12" x14ac:dyDescent="0.2">
      <c r="A1388" s="57">
        <f>A1387+1</f>
        <v>2</v>
      </c>
      <c r="B1388" s="57" t="s">
        <v>326</v>
      </c>
      <c r="C1388" s="94">
        <v>3626.15</v>
      </c>
      <c r="D1388" s="59"/>
      <c r="E1388" s="60"/>
      <c r="F1388" s="57">
        <f t="shared" si="168"/>
        <v>3626.15</v>
      </c>
      <c r="G1388" s="56">
        <f t="shared" si="169"/>
        <v>1.8045539863043698E-2</v>
      </c>
      <c r="H1388" s="161">
        <f t="shared" ref="H1388:H1423" si="172">G1388*3680</f>
        <v>66.407586696000806</v>
      </c>
      <c r="I1388" s="54">
        <f t="shared" ref="I1388:I1423" si="173">H1388*0.22</f>
        <v>14.609669073120177</v>
      </c>
      <c r="J1388" s="54">
        <f t="shared" si="170"/>
        <v>31.01234298703238</v>
      </c>
      <c r="K1388" s="161">
        <v>12.543382576642223</v>
      </c>
      <c r="L1388" s="95">
        <f t="shared" si="171"/>
        <v>3.4354061837705445E-2</v>
      </c>
    </row>
    <row r="1389" spans="1:12" x14ac:dyDescent="0.2">
      <c r="A1389" s="57">
        <f t="shared" ref="A1389:A1423" si="174">A1388+1</f>
        <v>3</v>
      </c>
      <c r="B1389" s="57" t="s">
        <v>327</v>
      </c>
      <c r="C1389" s="94">
        <v>7702.04</v>
      </c>
      <c r="D1389" s="59"/>
      <c r="E1389" s="60"/>
      <c r="F1389" s="57">
        <f t="shared" si="168"/>
        <v>7702.04</v>
      </c>
      <c r="G1389" s="56">
        <f t="shared" si="169"/>
        <v>3.8329211380322678E-2</v>
      </c>
      <c r="H1389" s="161">
        <f t="shared" si="172"/>
        <v>141.05149787958746</v>
      </c>
      <c r="I1389" s="54">
        <f t="shared" si="173"/>
        <v>31.03132953350924</v>
      </c>
      <c r="J1389" s="54">
        <f t="shared" si="170"/>
        <v>65.871049509767346</v>
      </c>
      <c r="K1389" s="161">
        <v>26.642481513616769</v>
      </c>
      <c r="L1389" s="95">
        <f t="shared" si="171"/>
        <v>3.4354061837705445E-2</v>
      </c>
    </row>
    <row r="1390" spans="1:12" x14ac:dyDescent="0.2">
      <c r="A1390" s="57">
        <f t="shared" si="174"/>
        <v>4</v>
      </c>
      <c r="B1390" s="57" t="s">
        <v>328</v>
      </c>
      <c r="C1390" s="94">
        <v>5721.7</v>
      </c>
      <c r="D1390" s="59"/>
      <c r="E1390" s="60"/>
      <c r="F1390" s="57">
        <f t="shared" si="168"/>
        <v>5721.7</v>
      </c>
      <c r="G1390" s="56">
        <f t="shared" si="169"/>
        <v>2.8474046973891626E-2</v>
      </c>
      <c r="H1390" s="161">
        <f t="shared" si="172"/>
        <v>104.78449286392119</v>
      </c>
      <c r="I1390" s="54">
        <f t="shared" si="173"/>
        <v>23.052588430062663</v>
      </c>
      <c r="J1390" s="54">
        <f t="shared" si="170"/>
        <v>48.934358167451194</v>
      </c>
      <c r="K1390" s="161">
        <v>19.792196155364174</v>
      </c>
      <c r="L1390" s="95">
        <f t="shared" si="171"/>
        <v>3.4354061837705438E-2</v>
      </c>
    </row>
    <row r="1391" spans="1:12" x14ac:dyDescent="0.2">
      <c r="A1391" s="57">
        <f t="shared" si="174"/>
        <v>5</v>
      </c>
      <c r="B1391" s="57" t="s">
        <v>329</v>
      </c>
      <c r="C1391" s="94">
        <v>5777.4</v>
      </c>
      <c r="D1391" s="59"/>
      <c r="E1391" s="60"/>
      <c r="F1391" s="57">
        <f t="shared" si="168"/>
        <v>5777.4</v>
      </c>
      <c r="G1391" s="56">
        <f t="shared" si="169"/>
        <v>2.8751238091294803E-2</v>
      </c>
      <c r="H1391" s="161">
        <f t="shared" si="172"/>
        <v>105.80455617596488</v>
      </c>
      <c r="I1391" s="54">
        <f t="shared" si="173"/>
        <v>23.277002358712274</v>
      </c>
      <c r="J1391" s="54">
        <f t="shared" si="170"/>
        <v>49.410727734175602</v>
      </c>
      <c r="K1391" s="161">
        <v>19.984870592306653</v>
      </c>
      <c r="L1391" s="95">
        <f t="shared" si="171"/>
        <v>3.4354061837705445E-2</v>
      </c>
    </row>
    <row r="1392" spans="1:12" x14ac:dyDescent="0.2">
      <c r="A1392" s="57">
        <f t="shared" si="174"/>
        <v>6</v>
      </c>
      <c r="B1392" s="57" t="s">
        <v>330</v>
      </c>
      <c r="C1392" s="94">
        <v>5627.6</v>
      </c>
      <c r="D1392" s="59"/>
      <c r="E1392" s="60">
        <v>46.65</v>
      </c>
      <c r="F1392" s="57">
        <f t="shared" si="168"/>
        <v>5674.25</v>
      </c>
      <c r="G1392" s="56">
        <f t="shared" si="169"/>
        <v>2.8237911991471864E-2</v>
      </c>
      <c r="H1392" s="161">
        <f t="shared" si="172"/>
        <v>103.91551612861646</v>
      </c>
      <c r="I1392" s="54">
        <f t="shared" si="173"/>
        <v>22.861413548295623</v>
      </c>
      <c r="J1392" s="54">
        <f t="shared" si="170"/>
        <v>48.528546032063886</v>
      </c>
      <c r="K1392" s="161">
        <v>19.628059673624126</v>
      </c>
      <c r="L1392" s="95">
        <f>(H1392+I1392+J1392+K1392)/F1392</f>
        <v>3.4354061837705438E-2</v>
      </c>
    </row>
    <row r="1393" spans="1:12" x14ac:dyDescent="0.2">
      <c r="A1393" s="57">
        <f t="shared" si="174"/>
        <v>7</v>
      </c>
      <c r="B1393" s="57" t="s">
        <v>331</v>
      </c>
      <c r="C1393" s="94">
        <v>4060.15</v>
      </c>
      <c r="D1393" s="59">
        <v>29</v>
      </c>
      <c r="E1393" s="60"/>
      <c r="F1393" s="57">
        <f t="shared" si="168"/>
        <v>4089.15</v>
      </c>
      <c r="G1393" s="56">
        <f t="shared" si="169"/>
        <v>2.0349659923325054E-2</v>
      </c>
      <c r="H1393" s="161">
        <f t="shared" si="172"/>
        <v>74.886748517836196</v>
      </c>
      <c r="I1393" s="54">
        <f t="shared" si="173"/>
        <v>16.475084673923963</v>
      </c>
      <c r="J1393" s="54">
        <f t="shared" si="170"/>
        <v>34.972111557829507</v>
      </c>
      <c r="K1393" s="161">
        <v>14.144967214063552</v>
      </c>
      <c r="L1393" s="95">
        <f t="shared" si="171"/>
        <v>3.4354061837705445E-2</v>
      </c>
    </row>
    <row r="1394" spans="1:12" x14ac:dyDescent="0.2">
      <c r="A1394" s="57">
        <f t="shared" si="174"/>
        <v>8</v>
      </c>
      <c r="B1394" s="57" t="s">
        <v>332</v>
      </c>
      <c r="C1394" s="94">
        <v>3998.55</v>
      </c>
      <c r="D1394" s="59"/>
      <c r="E1394" s="60"/>
      <c r="F1394" s="57">
        <f t="shared" si="168"/>
        <v>3998.55</v>
      </c>
      <c r="G1394" s="56">
        <f t="shared" si="169"/>
        <v>1.9898788913689004E-2</v>
      </c>
      <c r="H1394" s="161">
        <f t="shared" si="172"/>
        <v>73.227543202375529</v>
      </c>
      <c r="I1394" s="54">
        <f t="shared" si="173"/>
        <v>16.110059504522617</v>
      </c>
      <c r="J1394" s="54">
        <f t="shared" si="170"/>
        <v>34.197262675509371</v>
      </c>
      <c r="K1394" s="161">
        <v>13.83156857874957</v>
      </c>
      <c r="L1394" s="95">
        <f t="shared" si="171"/>
        <v>3.4354061837705431E-2</v>
      </c>
    </row>
    <row r="1395" spans="1:12" x14ac:dyDescent="0.2">
      <c r="A1395" s="57">
        <f t="shared" si="174"/>
        <v>9</v>
      </c>
      <c r="B1395" s="57" t="s">
        <v>333</v>
      </c>
      <c r="C1395" s="94">
        <v>9976.0499999999993</v>
      </c>
      <c r="D1395" s="59"/>
      <c r="E1395" s="60">
        <v>37.299999999999997</v>
      </c>
      <c r="F1395" s="57">
        <f t="shared" si="168"/>
        <v>10013.349999999999</v>
      </c>
      <c r="G1395" s="56">
        <f t="shared" si="169"/>
        <v>4.9831448392264131E-2</v>
      </c>
      <c r="H1395" s="161">
        <f t="shared" si="172"/>
        <v>183.379730083532</v>
      </c>
      <c r="I1395" s="54">
        <f t="shared" si="173"/>
        <v>40.343540618377041</v>
      </c>
      <c r="J1395" s="54">
        <f t="shared" si="170"/>
        <v>85.63833394900945</v>
      </c>
      <c r="K1395" s="161">
        <v>34.637640451669228</v>
      </c>
      <c r="L1395" s="95">
        <f t="shared" si="171"/>
        <v>3.4354061837705438E-2</v>
      </c>
    </row>
    <row r="1396" spans="1:12" x14ac:dyDescent="0.2">
      <c r="A1396" s="57">
        <f t="shared" si="174"/>
        <v>10</v>
      </c>
      <c r="B1396" s="57" t="s">
        <v>334</v>
      </c>
      <c r="C1396" s="94">
        <v>8239.06</v>
      </c>
      <c r="D1396" s="59"/>
      <c r="E1396" s="60"/>
      <c r="F1396" s="57">
        <f t="shared" si="168"/>
        <v>8239.06</v>
      </c>
      <c r="G1396" s="56">
        <f t="shared" si="169"/>
        <v>4.100169206017644E-2</v>
      </c>
      <c r="H1396" s="161">
        <f t="shared" si="172"/>
        <v>150.8862267814493</v>
      </c>
      <c r="I1396" s="54">
        <f t="shared" si="173"/>
        <v>33.194969891918845</v>
      </c>
      <c r="J1396" s="54">
        <f t="shared" si="170"/>
        <v>70.463867906936827</v>
      </c>
      <c r="K1396" s="161">
        <v>28.500112144260399</v>
      </c>
      <c r="L1396" s="95">
        <f t="shared" si="171"/>
        <v>3.4354061837705438E-2</v>
      </c>
    </row>
    <row r="1397" spans="1:12" x14ac:dyDescent="0.2">
      <c r="A1397" s="57">
        <f t="shared" si="174"/>
        <v>11</v>
      </c>
      <c r="B1397" s="57" t="s">
        <v>335</v>
      </c>
      <c r="C1397" s="94">
        <v>5737.55</v>
      </c>
      <c r="D1397" s="59"/>
      <c r="E1397" s="60"/>
      <c r="F1397" s="57">
        <f t="shared" si="168"/>
        <v>5737.55</v>
      </c>
      <c r="G1397" s="56">
        <f t="shared" si="169"/>
        <v>2.8552924518071888E-2</v>
      </c>
      <c r="H1397" s="161">
        <f t="shared" si="172"/>
        <v>105.07476222650455</v>
      </c>
      <c r="I1397" s="54">
        <f t="shared" si="173"/>
        <v>23.116447689831002</v>
      </c>
      <c r="J1397" s="54">
        <f t="shared" si="170"/>
        <v>49.069913959777629</v>
      </c>
      <c r="K1397" s="161">
        <v>19.847023620813697</v>
      </c>
      <c r="L1397" s="95">
        <f t="shared" si="171"/>
        <v>3.4354061837705445E-2</v>
      </c>
    </row>
    <row r="1398" spans="1:12" x14ac:dyDescent="0.2">
      <c r="A1398" s="57">
        <f t="shared" si="174"/>
        <v>12</v>
      </c>
      <c r="B1398" s="57" t="s">
        <v>336</v>
      </c>
      <c r="C1398" s="94">
        <v>4073.5</v>
      </c>
      <c r="D1398" s="59"/>
      <c r="E1398" s="60"/>
      <c r="F1398" s="57">
        <f t="shared" si="168"/>
        <v>4073.5</v>
      </c>
      <c r="G1398" s="56">
        <f t="shared" si="169"/>
        <v>2.0271777679386815E-2</v>
      </c>
      <c r="H1398" s="161">
        <f t="shared" si="172"/>
        <v>74.600141860143481</v>
      </c>
      <c r="I1398" s="54">
        <f t="shared" si="173"/>
        <v>16.412031209231564</v>
      </c>
      <c r="J1398" s="54">
        <f t="shared" si="170"/>
        <v>34.838266248687006</v>
      </c>
      <c r="K1398" s="161">
        <v>14.090831577831059</v>
      </c>
      <c r="L1398" s="95">
        <f t="shared" si="171"/>
        <v>3.4354061837705445E-2</v>
      </c>
    </row>
    <row r="1399" spans="1:12" x14ac:dyDescent="0.2">
      <c r="A1399" s="57">
        <f t="shared" si="174"/>
        <v>13</v>
      </c>
      <c r="B1399" s="57" t="s">
        <v>337</v>
      </c>
      <c r="C1399" s="94">
        <v>3747.29</v>
      </c>
      <c r="D1399" s="59"/>
      <c r="E1399" s="60"/>
      <c r="F1399" s="57">
        <f t="shared" si="168"/>
        <v>3747.29</v>
      </c>
      <c r="G1399" s="56">
        <f t="shared" si="169"/>
        <v>1.8648393219636534E-2</v>
      </c>
      <c r="H1399" s="161">
        <f t="shared" si="172"/>
        <v>68.626087048262448</v>
      </c>
      <c r="I1399" s="54">
        <f t="shared" si="173"/>
        <v>15.097739150617739</v>
      </c>
      <c r="J1399" s="54">
        <f t="shared" si="170"/>
        <v>32.048382651538567</v>
      </c>
      <c r="K1399" s="161">
        <v>12.962423533396477</v>
      </c>
      <c r="L1399" s="95">
        <f t="shared" si="171"/>
        <v>3.4354061837705445E-2</v>
      </c>
    </row>
    <row r="1400" spans="1:12" x14ac:dyDescent="0.2">
      <c r="A1400" s="57">
        <f t="shared" si="174"/>
        <v>14</v>
      </c>
      <c r="B1400" s="57" t="s">
        <v>338</v>
      </c>
      <c r="C1400" s="94">
        <v>3638.7</v>
      </c>
      <c r="D1400" s="59"/>
      <c r="E1400" s="60"/>
      <c r="F1400" s="57">
        <f t="shared" si="168"/>
        <v>3638.7</v>
      </c>
      <c r="G1400" s="56">
        <f t="shared" si="169"/>
        <v>1.810799495323059E-2</v>
      </c>
      <c r="H1400" s="161">
        <f t="shared" si="172"/>
        <v>66.637421427888569</v>
      </c>
      <c r="I1400" s="54">
        <f t="shared" si="173"/>
        <v>14.660232714135486</v>
      </c>
      <c r="J1400" s="54">
        <f t="shared" si="170"/>
        <v>31.119675806823963</v>
      </c>
      <c r="K1400" s="161">
        <v>12.58679486001077</v>
      </c>
      <c r="L1400" s="95">
        <f t="shared" si="171"/>
        <v>3.4354061837705445E-2</v>
      </c>
    </row>
    <row r="1401" spans="1:12" x14ac:dyDescent="0.2">
      <c r="A1401" s="57">
        <f t="shared" si="174"/>
        <v>15</v>
      </c>
      <c r="B1401" s="57" t="s">
        <v>339</v>
      </c>
      <c r="C1401" s="94">
        <v>6155.56</v>
      </c>
      <c r="D1401" s="59"/>
      <c r="E1401" s="60"/>
      <c r="F1401" s="57">
        <f t="shared" si="168"/>
        <v>6155.56</v>
      </c>
      <c r="G1401" s="56">
        <f t="shared" si="169"/>
        <v>3.0633151788910351E-2</v>
      </c>
      <c r="H1401" s="161">
        <f t="shared" si="172"/>
        <v>112.7299985831901</v>
      </c>
      <c r="I1401" s="54">
        <f t="shared" si="173"/>
        <v>24.800599688301823</v>
      </c>
      <c r="J1401" s="54">
        <f t="shared" si="170"/>
        <v>52.644909338349777</v>
      </c>
      <c r="K1401" s="161">
        <v>21.292981275864431</v>
      </c>
      <c r="L1401" s="95">
        <f t="shared" si="171"/>
        <v>3.4354061837705445E-2</v>
      </c>
    </row>
    <row r="1402" spans="1:12" x14ac:dyDescent="0.2">
      <c r="A1402" s="57">
        <f t="shared" si="174"/>
        <v>16</v>
      </c>
      <c r="B1402" s="57" t="s">
        <v>340</v>
      </c>
      <c r="C1402" s="94">
        <v>3981.75</v>
      </c>
      <c r="D1402" s="59"/>
      <c r="E1402" s="60"/>
      <c r="F1402" s="57">
        <f t="shared" si="168"/>
        <v>3981.75</v>
      </c>
      <c r="G1402" s="56">
        <f t="shared" si="169"/>
        <v>1.9815183693359141E-2</v>
      </c>
      <c r="H1402" s="161">
        <f t="shared" si="172"/>
        <v>72.919875991561639</v>
      </c>
      <c r="I1402" s="54">
        <f t="shared" si="173"/>
        <v>16.042372718143561</v>
      </c>
      <c r="J1402" s="54">
        <f t="shared" si="170"/>
        <v>34.053582088059287</v>
      </c>
      <c r="K1402" s="161">
        <v>13.773454924519166</v>
      </c>
      <c r="L1402" s="95">
        <f t="shared" si="171"/>
        <v>3.4354061837705438E-2</v>
      </c>
    </row>
    <row r="1403" spans="1:12" x14ac:dyDescent="0.2">
      <c r="A1403" s="57">
        <f t="shared" si="174"/>
        <v>17</v>
      </c>
      <c r="B1403" s="57" t="s">
        <v>341</v>
      </c>
      <c r="C1403" s="94">
        <v>4019.15</v>
      </c>
      <c r="D1403" s="59"/>
      <c r="E1403" s="60"/>
      <c r="F1403" s="57">
        <f t="shared" si="168"/>
        <v>4019.15</v>
      </c>
      <c r="G1403" s="56">
        <f t="shared" si="169"/>
        <v>2.0001304838617288E-2</v>
      </c>
      <c r="H1403" s="161">
        <f t="shared" si="172"/>
        <v>73.604801806111624</v>
      </c>
      <c r="I1403" s="54">
        <f t="shared" si="173"/>
        <v>16.193056397344556</v>
      </c>
      <c r="J1403" s="54">
        <f t="shared" si="170"/>
        <v>34.373442443454131</v>
      </c>
      <c r="K1403" s="161">
        <v>13.902826988103524</v>
      </c>
      <c r="L1403" s="95">
        <f t="shared" si="171"/>
        <v>3.4354061837705445E-2</v>
      </c>
    </row>
    <row r="1404" spans="1:12" x14ac:dyDescent="0.2">
      <c r="A1404" s="57">
        <f t="shared" si="174"/>
        <v>18</v>
      </c>
      <c r="B1404" s="57" t="s">
        <v>342</v>
      </c>
      <c r="C1404" s="94">
        <v>2190.5</v>
      </c>
      <c r="D1404" s="59"/>
      <c r="E1404" s="60"/>
      <c r="F1404" s="57">
        <f t="shared" si="168"/>
        <v>2190.5</v>
      </c>
      <c r="G1404" s="56">
        <f t="shared" si="169"/>
        <v>1.0901025900747962E-2</v>
      </c>
      <c r="H1404" s="161">
        <f t="shared" si="172"/>
        <v>40.115775314752504</v>
      </c>
      <c r="I1404" s="54">
        <f t="shared" si="173"/>
        <v>8.8254705692455513</v>
      </c>
      <c r="J1404" s="54">
        <f t="shared" si="170"/>
        <v>18.734067071989422</v>
      </c>
      <c r="K1404" s="161">
        <v>7.5772594995063045</v>
      </c>
      <c r="L1404" s="95">
        <f t="shared" si="171"/>
        <v>3.4354061837705445E-2</v>
      </c>
    </row>
    <row r="1405" spans="1:12" x14ac:dyDescent="0.2">
      <c r="A1405" s="57">
        <f t="shared" si="174"/>
        <v>19</v>
      </c>
      <c r="B1405" s="57" t="s">
        <v>343</v>
      </c>
      <c r="C1405" s="94">
        <v>3923.4</v>
      </c>
      <c r="D1405" s="59"/>
      <c r="E1405" s="60"/>
      <c r="F1405" s="57">
        <f t="shared" si="168"/>
        <v>3923.4</v>
      </c>
      <c r="G1405" s="56">
        <f t="shared" si="169"/>
        <v>1.9524804847749169E-2</v>
      </c>
      <c r="H1405" s="161">
        <f t="shared" si="172"/>
        <v>71.851281839716947</v>
      </c>
      <c r="I1405" s="54">
        <f t="shared" si="173"/>
        <v>15.807282004737729</v>
      </c>
      <c r="J1405" s="54">
        <f t="shared" si="170"/>
        <v>33.554548619147816</v>
      </c>
      <c r="K1405" s="161">
        <v>13.571613750451057</v>
      </c>
      <c r="L1405" s="95">
        <f t="shared" si="171"/>
        <v>3.4354061837705452E-2</v>
      </c>
    </row>
    <row r="1406" spans="1:12" x14ac:dyDescent="0.2">
      <c r="A1406" s="57">
        <f t="shared" si="174"/>
        <v>20</v>
      </c>
      <c r="B1406" s="57" t="s">
        <v>344</v>
      </c>
      <c r="C1406" s="94">
        <v>7774.24</v>
      </c>
      <c r="D1406" s="59"/>
      <c r="E1406" s="60"/>
      <c r="F1406" s="57">
        <f t="shared" si="168"/>
        <v>7774.24</v>
      </c>
      <c r="G1406" s="56">
        <f t="shared" si="169"/>
        <v>3.8688514767692687E-2</v>
      </c>
      <c r="H1406" s="161">
        <f t="shared" si="172"/>
        <v>142.37373434510909</v>
      </c>
      <c r="I1406" s="54">
        <f t="shared" si="173"/>
        <v>31.322221555923999</v>
      </c>
      <c r="J1406" s="54">
        <f t="shared" si="170"/>
        <v>66.488533939165947</v>
      </c>
      <c r="K1406" s="161">
        <v>26.892231860964113</v>
      </c>
      <c r="L1406" s="95">
        <f t="shared" si="171"/>
        <v>3.4354061837705438E-2</v>
      </c>
    </row>
    <row r="1407" spans="1:12" x14ac:dyDescent="0.2">
      <c r="A1407" s="57">
        <f t="shared" si="174"/>
        <v>21</v>
      </c>
      <c r="B1407" s="57" t="s">
        <v>345</v>
      </c>
      <c r="C1407" s="94">
        <v>13720.72</v>
      </c>
      <c r="D1407" s="59">
        <v>29.7</v>
      </c>
      <c r="E1407" s="60"/>
      <c r="F1407" s="57">
        <f t="shared" si="168"/>
        <v>13750.42</v>
      </c>
      <c r="G1407" s="56">
        <f t="shared" si="169"/>
        <v>6.842898176953334E-2</v>
      </c>
      <c r="H1407" s="161">
        <f t="shared" si="172"/>
        <v>251.81865291188268</v>
      </c>
      <c r="I1407" s="54">
        <f t="shared" si="173"/>
        <v>55.400103640614191</v>
      </c>
      <c r="J1407" s="54">
        <f t="shared" si="170"/>
        <v>117.59931090984922</v>
      </c>
      <c r="K1407" s="161">
        <v>47.56471151207554</v>
      </c>
      <c r="L1407" s="95">
        <f t="shared" si="171"/>
        <v>3.4354061837705438E-2</v>
      </c>
    </row>
    <row r="1408" spans="1:12" x14ac:dyDescent="0.2">
      <c r="A1408" s="57">
        <f t="shared" si="174"/>
        <v>22</v>
      </c>
      <c r="B1408" s="57" t="s">
        <v>346</v>
      </c>
      <c r="C1408" s="94">
        <v>7628.53</v>
      </c>
      <c r="D1408" s="59"/>
      <c r="E1408" s="60"/>
      <c r="F1408" s="57">
        <f t="shared" si="168"/>
        <v>7628.53</v>
      </c>
      <c r="G1408" s="56">
        <f t="shared" si="169"/>
        <v>3.7963388776367422E-2</v>
      </c>
      <c r="H1408" s="161">
        <f t="shared" si="172"/>
        <v>139.70527069703212</v>
      </c>
      <c r="I1408" s="54">
        <f t="shared" si="173"/>
        <v>30.735159553347067</v>
      </c>
      <c r="J1408" s="54">
        <f t="shared" si="170"/>
        <v>65.242361415513997</v>
      </c>
      <c r="K1408" s="161">
        <v>26.388199684897888</v>
      </c>
      <c r="L1408" s="95">
        <f t="shared" si="171"/>
        <v>3.4354061837705438E-2</v>
      </c>
    </row>
    <row r="1409" spans="1:12" x14ac:dyDescent="0.2">
      <c r="A1409" s="57">
        <f t="shared" si="174"/>
        <v>23</v>
      </c>
      <c r="B1409" s="57" t="s">
        <v>347</v>
      </c>
      <c r="C1409" s="94">
        <v>7731.41</v>
      </c>
      <c r="D1409" s="59"/>
      <c r="E1409" s="60"/>
      <c r="F1409" s="57">
        <f t="shared" si="168"/>
        <v>7731.41</v>
      </c>
      <c r="G1409" s="56">
        <f t="shared" si="169"/>
        <v>3.8475371220863634E-2</v>
      </c>
      <c r="H1409" s="161">
        <f t="shared" si="172"/>
        <v>141.58936609277816</v>
      </c>
      <c r="I1409" s="54">
        <f t="shared" si="173"/>
        <v>31.149660540411197</v>
      </c>
      <c r="J1409" s="54">
        <f t="shared" si="170"/>
        <v>66.12223396532741</v>
      </c>
      <c r="K1409" s="161">
        <v>26.744076634137429</v>
      </c>
      <c r="L1409" s="95">
        <f t="shared" si="171"/>
        <v>3.4354061837705431E-2</v>
      </c>
    </row>
    <row r="1410" spans="1:12" x14ac:dyDescent="0.2">
      <c r="A1410" s="57">
        <f t="shared" si="174"/>
        <v>24</v>
      </c>
      <c r="B1410" s="57" t="s">
        <v>348</v>
      </c>
      <c r="C1410" s="94">
        <v>7718.47</v>
      </c>
      <c r="D1410" s="59"/>
      <c r="E1410" s="60"/>
      <c r="F1410" s="57">
        <f t="shared" si="168"/>
        <v>7718.47</v>
      </c>
      <c r="G1410" s="56">
        <f t="shared" si="169"/>
        <v>3.8410975295204805E-2</v>
      </c>
      <c r="H1410" s="161">
        <f t="shared" si="172"/>
        <v>141.3523890863537</v>
      </c>
      <c r="I1410" s="54">
        <f t="shared" si="173"/>
        <v>31.097525598997812</v>
      </c>
      <c r="J1410" s="54">
        <f t="shared" si="170"/>
        <v>66.011565703327179</v>
      </c>
      <c r="K1410" s="161">
        <v>26.699315283795677</v>
      </c>
      <c r="L1410" s="95">
        <f t="shared" si="171"/>
        <v>3.4354061837705445E-2</v>
      </c>
    </row>
    <row r="1411" spans="1:12" x14ac:dyDescent="0.2">
      <c r="A1411" s="57">
        <f t="shared" si="174"/>
        <v>25</v>
      </c>
      <c r="B1411" s="57" t="s">
        <v>349</v>
      </c>
      <c r="C1411" s="94">
        <v>7958</v>
      </c>
      <c r="D1411" s="59"/>
      <c r="E1411" s="60"/>
      <c r="F1411" s="57">
        <f t="shared" si="168"/>
        <v>7958</v>
      </c>
      <c r="G1411" s="56">
        <f t="shared" si="169"/>
        <v>3.960299663006267E-2</v>
      </c>
      <c r="H1411" s="161">
        <f t="shared" si="172"/>
        <v>145.73902759863063</v>
      </c>
      <c r="I1411" s="54">
        <f t="shared" si="173"/>
        <v>32.062586071698739</v>
      </c>
      <c r="J1411" s="54">
        <f t="shared" si="170"/>
        <v>68.060125888560506</v>
      </c>
      <c r="K1411" s="161">
        <v>27.527884545570043</v>
      </c>
      <c r="L1411" s="95">
        <f t="shared" si="171"/>
        <v>3.4354061837705445E-2</v>
      </c>
    </row>
    <row r="1412" spans="1:12" x14ac:dyDescent="0.2">
      <c r="A1412" s="57">
        <f t="shared" si="174"/>
        <v>26</v>
      </c>
      <c r="B1412" s="57" t="s">
        <v>350</v>
      </c>
      <c r="C1412" s="94">
        <v>3973.2</v>
      </c>
      <c r="D1412" s="59"/>
      <c r="E1412" s="60"/>
      <c r="F1412" s="57">
        <f t="shared" si="168"/>
        <v>3973.2</v>
      </c>
      <c r="G1412" s="56">
        <f t="shared" si="169"/>
        <v>1.977263460801269E-2</v>
      </c>
      <c r="H1412" s="161">
        <f t="shared" si="172"/>
        <v>72.763295357486697</v>
      </c>
      <c r="I1412" s="54">
        <f t="shared" si="173"/>
        <v>16.007924978647072</v>
      </c>
      <c r="J1412" s="54">
        <f t="shared" si="170"/>
        <v>33.980458931946288</v>
      </c>
      <c r="K1412" s="161">
        <v>13.743879225491188</v>
      </c>
      <c r="L1412" s="95">
        <f t="shared" si="171"/>
        <v>3.4354061837705438E-2</v>
      </c>
    </row>
    <row r="1413" spans="1:12" x14ac:dyDescent="0.2">
      <c r="A1413" s="57">
        <f t="shared" si="174"/>
        <v>27</v>
      </c>
      <c r="B1413" s="57" t="s">
        <v>351</v>
      </c>
      <c r="C1413" s="94">
        <v>4035</v>
      </c>
      <c r="D1413" s="59"/>
      <c r="E1413" s="60"/>
      <c r="F1413" s="57">
        <f t="shared" si="168"/>
        <v>4035</v>
      </c>
      <c r="G1413" s="56">
        <f t="shared" si="169"/>
        <v>2.0080182382797546E-2</v>
      </c>
      <c r="H1413" s="161">
        <f t="shared" si="172"/>
        <v>73.895071168694969</v>
      </c>
      <c r="I1413" s="54">
        <f t="shared" si="173"/>
        <v>16.256915657112895</v>
      </c>
      <c r="J1413" s="54">
        <f t="shared" si="170"/>
        <v>34.508998235780552</v>
      </c>
      <c r="K1413" s="161">
        <v>13.957654453553044</v>
      </c>
      <c r="L1413" s="95">
        <f t="shared" si="171"/>
        <v>3.4354061837705445E-2</v>
      </c>
    </row>
    <row r="1414" spans="1:12" x14ac:dyDescent="0.2">
      <c r="A1414" s="57">
        <f t="shared" si="174"/>
        <v>28</v>
      </c>
      <c r="B1414" s="57" t="s">
        <v>352</v>
      </c>
      <c r="C1414" s="94">
        <v>3981.6</v>
      </c>
      <c r="D1414" s="59"/>
      <c r="E1414" s="60"/>
      <c r="F1414" s="57">
        <f t="shared" si="168"/>
        <v>3981.6</v>
      </c>
      <c r="G1414" s="56">
        <f t="shared" si="169"/>
        <v>1.9814437218177623E-2</v>
      </c>
      <c r="H1414" s="161">
        <f t="shared" si="172"/>
        <v>72.917128962893656</v>
      </c>
      <c r="I1414" s="54">
        <f t="shared" si="173"/>
        <v>16.041768371836604</v>
      </c>
      <c r="J1414" s="54">
        <f t="shared" si="170"/>
        <v>34.052299225671341</v>
      </c>
      <c r="K1414" s="161">
        <v>13.772936052606394</v>
      </c>
      <c r="L1414" s="95">
        <f t="shared" si="171"/>
        <v>3.4354061837705445E-2</v>
      </c>
    </row>
    <row r="1415" spans="1:12" x14ac:dyDescent="0.2">
      <c r="A1415" s="57">
        <f t="shared" si="174"/>
        <v>29</v>
      </c>
      <c r="B1415" s="57" t="s">
        <v>353</v>
      </c>
      <c r="C1415" s="94">
        <v>3970.65</v>
      </c>
      <c r="D1415" s="59"/>
      <c r="E1415" s="60">
        <v>104.6</v>
      </c>
      <c r="F1415" s="57">
        <f t="shared" si="168"/>
        <v>4075.25</v>
      </c>
      <c r="G1415" s="56">
        <f t="shared" si="169"/>
        <v>2.0280486556504509E-2</v>
      </c>
      <c r="H1415" s="161">
        <f t="shared" si="172"/>
        <v>74.632190527936601</v>
      </c>
      <c r="I1415" s="54">
        <f t="shared" si="173"/>
        <v>16.419081916146052</v>
      </c>
      <c r="J1415" s="54">
        <f t="shared" si="170"/>
        <v>34.853232976546394</v>
      </c>
      <c r="K1415" s="161">
        <v>14.096885083480057</v>
      </c>
      <c r="L1415" s="95">
        <f t="shared" si="171"/>
        <v>3.4354061837705445E-2</v>
      </c>
    </row>
    <row r="1416" spans="1:12" x14ac:dyDescent="0.2">
      <c r="A1416" s="57">
        <f t="shared" si="174"/>
        <v>30</v>
      </c>
      <c r="B1416" s="57" t="s">
        <v>354</v>
      </c>
      <c r="C1416" s="94">
        <v>4030.55</v>
      </c>
      <c r="D1416" s="59"/>
      <c r="E1416" s="60"/>
      <c r="F1416" s="57">
        <f t="shared" si="168"/>
        <v>4030.55</v>
      </c>
      <c r="G1416" s="56">
        <f t="shared" si="169"/>
        <v>2.0058036952412553E-2</v>
      </c>
      <c r="H1416" s="161">
        <f t="shared" si="172"/>
        <v>73.813575984878199</v>
      </c>
      <c r="I1416" s="54">
        <f t="shared" si="173"/>
        <v>16.238986716673203</v>
      </c>
      <c r="J1416" s="54">
        <f t="shared" si="170"/>
        <v>34.47093998493812</v>
      </c>
      <c r="K1416" s="161">
        <v>13.942261253474156</v>
      </c>
      <c r="L1416" s="95">
        <f t="shared" si="171"/>
        <v>3.4354061837705445E-2</v>
      </c>
    </row>
    <row r="1417" spans="1:12" x14ac:dyDescent="0.2">
      <c r="A1417" s="57">
        <f t="shared" si="174"/>
        <v>31</v>
      </c>
      <c r="B1417" s="57" t="s">
        <v>355</v>
      </c>
      <c r="C1417" s="94">
        <v>4226.88</v>
      </c>
      <c r="D1417" s="59"/>
      <c r="E1417" s="60"/>
      <c r="F1417" s="57">
        <f t="shared" si="168"/>
        <v>4226.88</v>
      </c>
      <c r="G1417" s="56">
        <f t="shared" si="169"/>
        <v>2.1035073434993629E-2</v>
      </c>
      <c r="H1417" s="161">
        <f t="shared" si="172"/>
        <v>77.409070240776558</v>
      </c>
      <c r="I1417" s="54">
        <f t="shared" si="173"/>
        <v>17.029995452970844</v>
      </c>
      <c r="J1417" s="54">
        <f t="shared" si="170"/>
        <v>36.150035802442652</v>
      </c>
      <c r="K1417" s="161">
        <v>14.621395404370331</v>
      </c>
      <c r="L1417" s="95">
        <f t="shared" si="171"/>
        <v>3.4354061837705445E-2</v>
      </c>
    </row>
    <row r="1418" spans="1:12" x14ac:dyDescent="0.2">
      <c r="A1418" s="57">
        <f t="shared" si="174"/>
        <v>32</v>
      </c>
      <c r="B1418" s="57" t="s">
        <v>356</v>
      </c>
      <c r="C1418" s="94">
        <v>4140.3</v>
      </c>
      <c r="D1418" s="59"/>
      <c r="E1418" s="60">
        <v>50.1</v>
      </c>
      <c r="F1418" s="57">
        <f t="shared" si="168"/>
        <v>4190.4000000000005</v>
      </c>
      <c r="G1418" s="56">
        <f t="shared" si="169"/>
        <v>2.0853530670848785E-2</v>
      </c>
      <c r="H1418" s="161">
        <f t="shared" si="172"/>
        <v>76.740992868723524</v>
      </c>
      <c r="I1418" s="54">
        <f t="shared" si="173"/>
        <v>16.883018431119176</v>
      </c>
      <c r="J1418" s="54">
        <f t="shared" si="170"/>
        <v>35.838043669693889</v>
      </c>
      <c r="K1418" s="161">
        <v>14.495205755184307</v>
      </c>
      <c r="L1418" s="95">
        <f t="shared" si="171"/>
        <v>3.4354061837705438E-2</v>
      </c>
    </row>
    <row r="1419" spans="1:12" x14ac:dyDescent="0.2">
      <c r="A1419" s="57">
        <f t="shared" si="174"/>
        <v>33</v>
      </c>
      <c r="B1419" s="47" t="s">
        <v>1310</v>
      </c>
      <c r="C1419" s="94">
        <v>4059.4</v>
      </c>
      <c r="D1419" s="107"/>
      <c r="E1419" s="118"/>
      <c r="F1419" s="57">
        <f t="shared" si="168"/>
        <v>4059.4</v>
      </c>
      <c r="G1419" s="56">
        <f t="shared" si="169"/>
        <v>2.0201609012324252E-2</v>
      </c>
      <c r="H1419" s="161">
        <f t="shared" si="172"/>
        <v>74.341921165353241</v>
      </c>
      <c r="I1419" s="54">
        <f t="shared" si="173"/>
        <v>16.355222656377713</v>
      </c>
      <c r="J1419" s="54">
        <f t="shared" si="170"/>
        <v>34.717677184219966</v>
      </c>
      <c r="K1419" s="161">
        <v>14.042057618030537</v>
      </c>
      <c r="L1419" s="95">
        <f t="shared" si="171"/>
        <v>3.4354061837705438E-2</v>
      </c>
    </row>
    <row r="1420" spans="1:12" x14ac:dyDescent="0.2">
      <c r="A1420" s="57">
        <f t="shared" si="174"/>
        <v>34</v>
      </c>
      <c r="B1420" s="48" t="s">
        <v>1311</v>
      </c>
      <c r="C1420" s="105">
        <v>4225.3</v>
      </c>
      <c r="D1420" s="107"/>
      <c r="E1420" s="118"/>
      <c r="F1420" s="57">
        <f t="shared" si="168"/>
        <v>4225.3</v>
      </c>
      <c r="G1420" s="56">
        <f t="shared" si="169"/>
        <v>2.1027210563081655E-2</v>
      </c>
      <c r="H1420" s="161">
        <f t="shared" si="172"/>
        <v>77.380134872140488</v>
      </c>
      <c r="I1420" s="54">
        <f t="shared" si="173"/>
        <v>17.023629671870907</v>
      </c>
      <c r="J1420" s="54">
        <f t="shared" si="170"/>
        <v>36.136522985289609</v>
      </c>
      <c r="K1420" s="161">
        <v>14.615929953555804</v>
      </c>
      <c r="L1420" s="95">
        <f t="shared" si="171"/>
        <v>3.4354061837705438E-2</v>
      </c>
    </row>
    <row r="1421" spans="1:12" x14ac:dyDescent="0.2">
      <c r="A1421" s="57">
        <f t="shared" si="174"/>
        <v>35</v>
      </c>
      <c r="B1421" s="48" t="s">
        <v>1312</v>
      </c>
      <c r="C1421" s="105">
        <v>3974.4</v>
      </c>
      <c r="D1421" s="107"/>
      <c r="E1421" s="118"/>
      <c r="F1421" s="57">
        <f t="shared" si="168"/>
        <v>3974.4</v>
      </c>
      <c r="G1421" s="56">
        <f t="shared" si="169"/>
        <v>1.9778606409464824E-2</v>
      </c>
      <c r="H1421" s="161">
        <f t="shared" si="172"/>
        <v>72.785271586830547</v>
      </c>
      <c r="I1421" s="54">
        <f t="shared" si="173"/>
        <v>16.01275974910272</v>
      </c>
      <c r="J1421" s="54">
        <f t="shared" si="170"/>
        <v>33.990721831049868</v>
      </c>
      <c r="K1421" s="161">
        <v>13.748030200793361</v>
      </c>
      <c r="L1421" s="95">
        <f t="shared" si="171"/>
        <v>3.4354061837705438E-2</v>
      </c>
    </row>
    <row r="1422" spans="1:12" x14ac:dyDescent="0.2">
      <c r="A1422" s="57">
        <f t="shared" si="174"/>
        <v>36</v>
      </c>
      <c r="B1422" s="48" t="s">
        <v>1313</v>
      </c>
      <c r="C1422" s="105">
        <v>3989.7</v>
      </c>
      <c r="D1422" s="107"/>
      <c r="E1422" s="118"/>
      <c r="F1422" s="57">
        <f t="shared" si="168"/>
        <v>3989.7</v>
      </c>
      <c r="G1422" s="56">
        <f t="shared" si="169"/>
        <v>1.9854746877979522E-2</v>
      </c>
      <c r="H1422" s="161">
        <f t="shared" si="172"/>
        <v>73.065468510964635</v>
      </c>
      <c r="I1422" s="54">
        <f t="shared" si="173"/>
        <v>16.07440307241222</v>
      </c>
      <c r="J1422" s="54">
        <f t="shared" si="170"/>
        <v>34.121573794620488</v>
      </c>
      <c r="K1422" s="161">
        <v>13.800955135896052</v>
      </c>
      <c r="L1422" s="95">
        <f t="shared" si="171"/>
        <v>3.4354061837705445E-2</v>
      </c>
    </row>
    <row r="1423" spans="1:12" x14ac:dyDescent="0.2">
      <c r="A1423" s="57">
        <f t="shared" si="174"/>
        <v>37</v>
      </c>
      <c r="B1423" s="48" t="s">
        <v>1527</v>
      </c>
      <c r="C1423" s="105">
        <v>5525.8</v>
      </c>
      <c r="D1423" s="107"/>
      <c r="E1423" s="118"/>
      <c r="F1423" s="57">
        <f t="shared" si="168"/>
        <v>5525.8</v>
      </c>
      <c r="G1423" s="56">
        <f t="shared" si="169"/>
        <v>2.7499150386830901E-2</v>
      </c>
      <c r="H1423" s="161">
        <f t="shared" si="172"/>
        <v>101.19687342353771</v>
      </c>
      <c r="I1423" s="54">
        <f t="shared" si="173"/>
        <v>22.263312153178298</v>
      </c>
      <c r="J1423" s="54">
        <f t="shared" si="170"/>
        <v>47.258939888792113</v>
      </c>
      <c r="K1423" s="161">
        <v>19.114549437284612</v>
      </c>
      <c r="L1423" s="95">
        <f t="shared" si="171"/>
        <v>3.4354061837705438E-2</v>
      </c>
    </row>
    <row r="1424" spans="1:12" x14ac:dyDescent="0.2">
      <c r="A1424" s="57"/>
      <c r="B1424" s="57" t="s">
        <v>2181</v>
      </c>
      <c r="C1424" s="300">
        <f>SUM(C1387:C1423)</f>
        <v>200647.03999999995</v>
      </c>
      <c r="D1424" s="300">
        <f t="shared" ref="D1424:K1424" si="175">SUM(D1387:D1423)</f>
        <v>58.7</v>
      </c>
      <c r="E1424" s="300">
        <f t="shared" si="175"/>
        <v>238.64999999999998</v>
      </c>
      <c r="F1424" s="300">
        <f t="shared" si="175"/>
        <v>200944.38999999996</v>
      </c>
      <c r="G1424" s="300">
        <f t="shared" si="175"/>
        <v>1</v>
      </c>
      <c r="H1424" s="300">
        <f t="shared" si="175"/>
        <v>3679.9999999999995</v>
      </c>
      <c r="I1424" s="300">
        <f t="shared" si="175"/>
        <v>809.59999999999991</v>
      </c>
      <c r="J1424" s="300">
        <f t="shared" si="175"/>
        <v>1718.56</v>
      </c>
      <c r="K1424" s="300">
        <f t="shared" si="175"/>
        <v>695.09599999999978</v>
      </c>
      <c r="L1424" s="95">
        <f t="shared" si="171"/>
        <v>3.4354061837705452E-2</v>
      </c>
    </row>
    <row r="1425" spans="1:12" x14ac:dyDescent="0.2">
      <c r="A1425" s="348" t="s">
        <v>1984</v>
      </c>
      <c r="B1425" s="348"/>
      <c r="C1425" s="348"/>
      <c r="D1425" s="348"/>
      <c r="E1425" s="348"/>
      <c r="F1425" s="348"/>
      <c r="G1425" s="348"/>
      <c r="H1425" s="348"/>
      <c r="I1425" s="348"/>
      <c r="J1425" s="348"/>
      <c r="K1425" s="348"/>
      <c r="L1425" s="348"/>
    </row>
    <row r="1426" spans="1:12" x14ac:dyDescent="0.2">
      <c r="A1426" s="57">
        <v>1</v>
      </c>
      <c r="B1426" s="57" t="s">
        <v>2549</v>
      </c>
      <c r="C1426" s="57">
        <v>22381.8</v>
      </c>
      <c r="D1426" s="57"/>
      <c r="E1426" s="60"/>
      <c r="F1426" s="57">
        <f>C1426+D1426+E1426</f>
        <v>22381.8</v>
      </c>
      <c r="G1426" s="56">
        <f>1/372205.29*F1426</f>
        <v>6.0132944375938344E-2</v>
      </c>
      <c r="H1426" s="161">
        <f>G1426*3680</f>
        <v>221.2892353034531</v>
      </c>
      <c r="I1426" s="54">
        <f>H1426*0.22</f>
        <v>48.683631766759682</v>
      </c>
      <c r="J1426" s="54">
        <f t="shared" ref="J1426:J1457" si="176">H1426*0.312</f>
        <v>69.042241414677363</v>
      </c>
      <c r="K1426" s="161">
        <v>41.440021957152275</v>
      </c>
      <c r="L1426" s="95">
        <f t="shared" ref="L1426:L1457" si="177">(H1426+I1426+J1426+K1426)/F1426</f>
        <v>1.6998415249981788E-2</v>
      </c>
    </row>
    <row r="1427" spans="1:12" x14ac:dyDescent="0.2">
      <c r="A1427" s="57">
        <f>A1426+1</f>
        <v>2</v>
      </c>
      <c r="B1427" s="57" t="s">
        <v>2550</v>
      </c>
      <c r="C1427" s="57">
        <v>2034</v>
      </c>
      <c r="D1427" s="59">
        <v>106.1</v>
      </c>
      <c r="E1427" s="60"/>
      <c r="F1427" s="57">
        <f t="shared" ref="F1427:F1490" si="178">C1427+D1427+E1427</f>
        <v>2140.1</v>
      </c>
      <c r="G1427" s="56">
        <f t="shared" ref="G1427:G1489" si="179">1/372205.29*F1427</f>
        <v>5.749783943156745E-3</v>
      </c>
      <c r="H1427" s="161">
        <f t="shared" ref="H1427:H1490" si="180">G1427*3680</f>
        <v>21.159204910816822</v>
      </c>
      <c r="I1427" s="54">
        <f t="shared" ref="I1427:I1489" si="181">H1427*0.22</f>
        <v>4.6550250803797004</v>
      </c>
      <c r="J1427" s="54">
        <f t="shared" si="176"/>
        <v>6.601671932174848</v>
      </c>
      <c r="K1427" s="161">
        <v>3.9624065531146555</v>
      </c>
      <c r="L1427" s="95">
        <f t="shared" si="177"/>
        <v>1.6998415249981788E-2</v>
      </c>
    </row>
    <row r="1428" spans="1:12" x14ac:dyDescent="0.2">
      <c r="A1428" s="57">
        <f>A1427+1</f>
        <v>3</v>
      </c>
      <c r="B1428" s="57" t="str">
        <f>[1]Лист1!$B$7</f>
        <v>В.Великого,93а</v>
      </c>
      <c r="C1428" s="57">
        <v>12358.7</v>
      </c>
      <c r="D1428" s="59"/>
      <c r="E1428" s="60"/>
      <c r="F1428" s="57">
        <f t="shared" si="178"/>
        <v>12358.7</v>
      </c>
      <c r="G1428" s="56">
        <f t="shared" si="179"/>
        <v>3.320398804648908E-2</v>
      </c>
      <c r="H1428" s="161">
        <f t="shared" si="180"/>
        <v>122.19067601107982</v>
      </c>
      <c r="I1428" s="54">
        <f t="shared" si="181"/>
        <v>26.88194872243756</v>
      </c>
      <c r="J1428" s="54">
        <f t="shared" si="176"/>
        <v>38.123490915456905</v>
      </c>
      <c r="K1428" s="161">
        <v>22.882198900975698</v>
      </c>
      <c r="L1428" s="95">
        <f t="shared" si="177"/>
        <v>1.6998415249981792E-2</v>
      </c>
    </row>
    <row r="1429" spans="1:12" x14ac:dyDescent="0.2">
      <c r="A1429" s="57">
        <f>A1428+1</f>
        <v>4</v>
      </c>
      <c r="B1429" s="57" t="str">
        <f>[1]Лист1!$B$8</f>
        <v>В.Великого,103</v>
      </c>
      <c r="C1429" s="57">
        <v>1958.1</v>
      </c>
      <c r="D1429" s="59"/>
      <c r="E1429" s="60"/>
      <c r="F1429" s="57">
        <f t="shared" si="178"/>
        <v>1958.1</v>
      </c>
      <c r="G1429" s="56">
        <f t="shared" si="179"/>
        <v>5.260806475910108E-3</v>
      </c>
      <c r="H1429" s="161">
        <f t="shared" si="180"/>
        <v>19.359767831349199</v>
      </c>
      <c r="I1429" s="54">
        <f t="shared" si="181"/>
        <v>4.2591489228968236</v>
      </c>
      <c r="J1429" s="54">
        <f t="shared" si="176"/>
        <v>6.0402475633809498</v>
      </c>
      <c r="K1429" s="161">
        <v>3.6254325833623686</v>
      </c>
      <c r="L1429" s="95">
        <f t="shared" si="177"/>
        <v>1.6998415249981792E-2</v>
      </c>
    </row>
    <row r="1430" spans="1:12" x14ac:dyDescent="0.2">
      <c r="A1430" s="57">
        <f t="shared" ref="A1430:A1490" si="182">A1429+1</f>
        <v>5</v>
      </c>
      <c r="B1430" s="57" t="str">
        <f>[1]Лист1!$B$9</f>
        <v>В.Великого,105</v>
      </c>
      <c r="C1430" s="57">
        <v>2016.3</v>
      </c>
      <c r="D1430" s="59"/>
      <c r="E1430" s="60"/>
      <c r="F1430" s="57">
        <f t="shared" si="178"/>
        <v>2016.3</v>
      </c>
      <c r="G1430" s="56">
        <f t="shared" si="179"/>
        <v>5.4171717978538135E-3</v>
      </c>
      <c r="H1430" s="161">
        <f t="shared" si="180"/>
        <v>19.935192216102035</v>
      </c>
      <c r="I1430" s="54">
        <f t="shared" si="181"/>
        <v>4.3857422875424481</v>
      </c>
      <c r="J1430" s="54">
        <f t="shared" si="176"/>
        <v>6.2197799714238347</v>
      </c>
      <c r="K1430" s="161">
        <v>3.7331901934699681</v>
      </c>
      <c r="L1430" s="95">
        <f t="shared" si="177"/>
        <v>1.6998415249981792E-2</v>
      </c>
    </row>
    <row r="1431" spans="1:12" x14ac:dyDescent="0.2">
      <c r="A1431" s="57">
        <f t="shared" si="182"/>
        <v>6</v>
      </c>
      <c r="B1431" s="57" t="str">
        <f>[1]Лист1!$B$10</f>
        <v>В.Великого,109</v>
      </c>
      <c r="C1431" s="57">
        <v>2040.5</v>
      </c>
      <c r="D1431" s="59">
        <v>153.19999999999999</v>
      </c>
      <c r="E1431" s="60"/>
      <c r="F1431" s="57">
        <f t="shared" si="178"/>
        <v>2193.6999999999998</v>
      </c>
      <c r="G1431" s="56">
        <f t="shared" si="179"/>
        <v>5.8937904939502603E-3</v>
      </c>
      <c r="H1431" s="161">
        <f t="shared" si="180"/>
        <v>21.689149017736959</v>
      </c>
      <c r="I1431" s="54">
        <f t="shared" si="181"/>
        <v>4.7716127839021309</v>
      </c>
      <c r="J1431" s="54">
        <f t="shared" si="176"/>
        <v>6.7670144935339316</v>
      </c>
      <c r="K1431" s="161">
        <v>4.0616472387120313</v>
      </c>
      <c r="L1431" s="95">
        <f t="shared" si="177"/>
        <v>1.6998415249981792E-2</v>
      </c>
    </row>
    <row r="1432" spans="1:12" x14ac:dyDescent="0.2">
      <c r="A1432" s="57">
        <f t="shared" si="182"/>
        <v>7</v>
      </c>
      <c r="B1432" s="57" t="str">
        <f>[1]Лист1!$B$11</f>
        <v>В.Великого,111</v>
      </c>
      <c r="C1432" s="57">
        <v>8086.8</v>
      </c>
      <c r="D1432" s="59">
        <v>73.7</v>
      </c>
      <c r="E1432" s="60"/>
      <c r="F1432" s="57">
        <f t="shared" si="178"/>
        <v>8160.5</v>
      </c>
      <c r="G1432" s="56">
        <f t="shared" si="179"/>
        <v>2.1924728689374617E-2</v>
      </c>
      <c r="H1432" s="161">
        <f t="shared" si="180"/>
        <v>80.68300157689859</v>
      </c>
      <c r="I1432" s="54">
        <f t="shared" si="181"/>
        <v>17.750260346917688</v>
      </c>
      <c r="J1432" s="54">
        <f t="shared" si="176"/>
        <v>25.173096491992361</v>
      </c>
      <c r="K1432" s="161">
        <v>15.109209231667746</v>
      </c>
      <c r="L1432" s="95">
        <f t="shared" si="177"/>
        <v>1.6998415249981788E-2</v>
      </c>
    </row>
    <row r="1433" spans="1:12" x14ac:dyDescent="0.2">
      <c r="A1433" s="57">
        <f t="shared" si="182"/>
        <v>8</v>
      </c>
      <c r="B1433" s="57" t="str">
        <f>[1]Лист1!$B$12</f>
        <v>В.Великого,113</v>
      </c>
      <c r="C1433" s="57">
        <v>4049.6</v>
      </c>
      <c r="D1433" s="59"/>
      <c r="E1433" s="60"/>
      <c r="F1433" s="57">
        <f t="shared" si="178"/>
        <v>4049.6</v>
      </c>
      <c r="G1433" s="56">
        <f t="shared" si="179"/>
        <v>1.0880017315175719E-2</v>
      </c>
      <c r="H1433" s="161">
        <f t="shared" si="180"/>
        <v>40.038463719846646</v>
      </c>
      <c r="I1433" s="54">
        <f t="shared" si="181"/>
        <v>8.8084620183662619</v>
      </c>
      <c r="J1433" s="54">
        <f t="shared" si="176"/>
        <v>12.492000680592154</v>
      </c>
      <c r="K1433" s="161">
        <v>7.4978559775211933</v>
      </c>
      <c r="L1433" s="95">
        <f t="shared" si="177"/>
        <v>1.6998415249981792E-2</v>
      </c>
    </row>
    <row r="1434" spans="1:12" x14ac:dyDescent="0.2">
      <c r="A1434" s="57">
        <f t="shared" si="182"/>
        <v>9</v>
      </c>
      <c r="B1434" s="57" t="str">
        <f>[1]Лист1!$B$13</f>
        <v>В.Великого,117</v>
      </c>
      <c r="C1434" s="57">
        <v>4091.8</v>
      </c>
      <c r="D1434" s="59"/>
      <c r="E1434" s="60"/>
      <c r="F1434" s="57">
        <f t="shared" si="178"/>
        <v>4091.8</v>
      </c>
      <c r="G1434" s="56">
        <f t="shared" si="179"/>
        <v>1.0993395607031808E-2</v>
      </c>
      <c r="H1434" s="161">
        <f t="shared" si="180"/>
        <v>40.455695833877051</v>
      </c>
      <c r="I1434" s="54">
        <f t="shared" si="181"/>
        <v>8.9002530834529505</v>
      </c>
      <c r="J1434" s="54">
        <f t="shared" si="176"/>
        <v>12.62217710016964</v>
      </c>
      <c r="K1434" s="161">
        <v>7.5759895023758457</v>
      </c>
      <c r="L1434" s="95">
        <f t="shared" si="177"/>
        <v>1.6998415249981792E-2</v>
      </c>
    </row>
    <row r="1435" spans="1:12" x14ac:dyDescent="0.2">
      <c r="A1435" s="57">
        <f t="shared" si="182"/>
        <v>10</v>
      </c>
      <c r="B1435" s="57" t="str">
        <f>[1]Лист1!$B$14</f>
        <v>В.Великого,121</v>
      </c>
      <c r="C1435" s="57">
        <v>4035.2</v>
      </c>
      <c r="D1435" s="59"/>
      <c r="E1435" s="60"/>
      <c r="F1435" s="57">
        <f t="shared" si="178"/>
        <v>4035.2</v>
      </c>
      <c r="G1435" s="56">
        <f t="shared" si="179"/>
        <v>1.0841328988096864E-2</v>
      </c>
      <c r="H1435" s="161">
        <f t="shared" si="180"/>
        <v>39.896090676196458</v>
      </c>
      <c r="I1435" s="54">
        <f t="shared" si="181"/>
        <v>8.7771399487632209</v>
      </c>
      <c r="J1435" s="54">
        <f t="shared" si="176"/>
        <v>12.447580290973296</v>
      </c>
      <c r="K1435" s="161">
        <v>7.4711943007935409</v>
      </c>
      <c r="L1435" s="95">
        <f t="shared" si="177"/>
        <v>1.6998415249981792E-2</v>
      </c>
    </row>
    <row r="1436" spans="1:12" x14ac:dyDescent="0.2">
      <c r="A1436" s="57">
        <f t="shared" si="182"/>
        <v>11</v>
      </c>
      <c r="B1436" s="57" t="str">
        <f>[1]Лист1!$B$15</f>
        <v>В.Великого,125</v>
      </c>
      <c r="C1436" s="57">
        <v>6226.5</v>
      </c>
      <c r="D1436" s="59"/>
      <c r="E1436" s="60"/>
      <c r="F1436" s="57">
        <f t="shared" si="178"/>
        <v>6226.5</v>
      </c>
      <c r="G1436" s="56">
        <f t="shared" si="179"/>
        <v>1.6728671427533981E-2</v>
      </c>
      <c r="H1436" s="161">
        <f t="shared" si="180"/>
        <v>61.561510853325046</v>
      </c>
      <c r="I1436" s="54">
        <f t="shared" si="181"/>
        <v>13.54353238773151</v>
      </c>
      <c r="J1436" s="54">
        <f t="shared" si="176"/>
        <v>19.207191386237415</v>
      </c>
      <c r="K1436" s="161">
        <v>11.528397926717629</v>
      </c>
      <c r="L1436" s="95">
        <f t="shared" si="177"/>
        <v>1.6998415249981788E-2</v>
      </c>
    </row>
    <row r="1437" spans="1:12" x14ac:dyDescent="0.2">
      <c r="A1437" s="57">
        <f t="shared" si="182"/>
        <v>12</v>
      </c>
      <c r="B1437" s="57" t="str">
        <f>[1]Лист1!$B$17</f>
        <v>Кульпарківська,121</v>
      </c>
      <c r="C1437" s="57">
        <v>7649.6</v>
      </c>
      <c r="D1437" s="59"/>
      <c r="E1437" s="60"/>
      <c r="F1437" s="57">
        <f t="shared" si="178"/>
        <v>7649.6</v>
      </c>
      <c r="G1437" s="56">
        <f t="shared" si="179"/>
        <v>2.0552099084889419E-2</v>
      </c>
      <c r="H1437" s="161">
        <f t="shared" si="180"/>
        <v>75.631724632393059</v>
      </c>
      <c r="I1437" s="54">
        <f t="shared" si="181"/>
        <v>16.638979419126475</v>
      </c>
      <c r="J1437" s="54">
        <f t="shared" si="176"/>
        <v>23.597098085306634</v>
      </c>
      <c r="K1437" s="161">
        <v>14.163275159434546</v>
      </c>
      <c r="L1437" s="95">
        <f t="shared" si="177"/>
        <v>1.6998415249981788E-2</v>
      </c>
    </row>
    <row r="1438" spans="1:12" x14ac:dyDescent="0.2">
      <c r="A1438" s="57">
        <f t="shared" si="182"/>
        <v>13</v>
      </c>
      <c r="B1438" s="57" t="str">
        <f>[1]Лист1!$B$18</f>
        <v>Кульпарківська,123</v>
      </c>
      <c r="C1438" s="57">
        <v>5959.3</v>
      </c>
      <c r="D1438" s="59"/>
      <c r="E1438" s="60"/>
      <c r="F1438" s="57">
        <f t="shared" si="178"/>
        <v>5959.3</v>
      </c>
      <c r="G1438" s="56">
        <f t="shared" si="179"/>
        <v>1.6010788025070787E-2</v>
      </c>
      <c r="H1438" s="161">
        <f t="shared" si="180"/>
        <v>58.9196999322605</v>
      </c>
      <c r="I1438" s="54">
        <f t="shared" si="181"/>
        <v>12.96233398509731</v>
      </c>
      <c r="J1438" s="54">
        <f t="shared" si="176"/>
        <v>18.382946378865277</v>
      </c>
      <c r="K1438" s="161">
        <v>11.033675702993396</v>
      </c>
      <c r="L1438" s="95">
        <f t="shared" si="177"/>
        <v>1.6998415249981788E-2</v>
      </c>
    </row>
    <row r="1439" spans="1:12" x14ac:dyDescent="0.2">
      <c r="A1439" s="57">
        <f t="shared" si="182"/>
        <v>14</v>
      </c>
      <c r="B1439" s="57" t="str">
        <f>[1]Лист1!$B$19</f>
        <v>Кульпарківська,125</v>
      </c>
      <c r="C1439" s="57">
        <v>4182.7</v>
      </c>
      <c r="D1439" s="59">
        <v>439.8</v>
      </c>
      <c r="E1439" s="60"/>
      <c r="F1439" s="57">
        <f t="shared" si="178"/>
        <v>4622.5</v>
      </c>
      <c r="G1439" s="56">
        <f t="shared" si="179"/>
        <v>1.2419221661250436E-2</v>
      </c>
      <c r="H1439" s="161">
        <f t="shared" si="180"/>
        <v>45.702735713401601</v>
      </c>
      <c r="I1439" s="54">
        <f t="shared" si="181"/>
        <v>10.054601856948352</v>
      </c>
      <c r="J1439" s="54">
        <f t="shared" si="176"/>
        <v>14.2592535425813</v>
      </c>
      <c r="K1439" s="161">
        <v>8.558583380109571</v>
      </c>
      <c r="L1439" s="95">
        <f t="shared" si="177"/>
        <v>1.6998415249981788E-2</v>
      </c>
    </row>
    <row r="1440" spans="1:12" x14ac:dyDescent="0.2">
      <c r="A1440" s="57">
        <f t="shared" si="182"/>
        <v>15</v>
      </c>
      <c r="B1440" s="57" t="str">
        <f>[1]Лист1!$B$20</f>
        <v>Кульпарківська,129</v>
      </c>
      <c r="C1440" s="57">
        <v>4158.5</v>
      </c>
      <c r="D1440" s="59">
        <v>82.1</v>
      </c>
      <c r="E1440" s="60"/>
      <c r="F1440" s="57">
        <f t="shared" si="178"/>
        <v>4240.6000000000004</v>
      </c>
      <c r="G1440" s="56">
        <f t="shared" si="179"/>
        <v>1.1393174986846642E-2</v>
      </c>
      <c r="H1440" s="161">
        <f t="shared" si="180"/>
        <v>41.926883951595642</v>
      </c>
      <c r="I1440" s="54">
        <f t="shared" si="181"/>
        <v>9.2239144693510404</v>
      </c>
      <c r="J1440" s="54">
        <f t="shared" si="176"/>
        <v>13.08118779289784</v>
      </c>
      <c r="K1440" s="161">
        <v>7.8514934952282642</v>
      </c>
      <c r="L1440" s="95">
        <f t="shared" si="177"/>
        <v>1.6998415249981792E-2</v>
      </c>
    </row>
    <row r="1441" spans="1:12" x14ac:dyDescent="0.2">
      <c r="A1441" s="57">
        <f t="shared" si="182"/>
        <v>16</v>
      </c>
      <c r="B1441" s="57" t="str">
        <f>[1]Лист1!$B$21</f>
        <v>Кульпарківська,133</v>
      </c>
      <c r="C1441" s="57">
        <v>7806.9</v>
      </c>
      <c r="D1441" s="59"/>
      <c r="E1441" s="60"/>
      <c r="F1441" s="57">
        <f t="shared" si="178"/>
        <v>7806.9</v>
      </c>
      <c r="G1441" s="56">
        <f t="shared" si="179"/>
        <v>2.0974715324438294E-2</v>
      </c>
      <c r="H1441" s="161">
        <f t="shared" si="180"/>
        <v>77.186952393932927</v>
      </c>
      <c r="I1441" s="54">
        <f t="shared" si="181"/>
        <v>16.981129526665246</v>
      </c>
      <c r="J1441" s="54">
        <f t="shared" si="176"/>
        <v>24.082329146907075</v>
      </c>
      <c r="K1441" s="161">
        <v>14.45451694757759</v>
      </c>
      <c r="L1441" s="95">
        <f t="shared" si="177"/>
        <v>1.6998415249981788E-2</v>
      </c>
    </row>
    <row r="1442" spans="1:12" x14ac:dyDescent="0.2">
      <c r="A1442" s="57">
        <f t="shared" si="182"/>
        <v>17</v>
      </c>
      <c r="B1442" s="57" t="str">
        <f>[1]Лист1!$B$22</f>
        <v>Кульпарківська,133а</v>
      </c>
      <c r="C1442" s="57">
        <v>4253.3999999999996</v>
      </c>
      <c r="D1442" s="59"/>
      <c r="E1442" s="60"/>
      <c r="F1442" s="57">
        <f t="shared" si="178"/>
        <v>4253.3999999999996</v>
      </c>
      <c r="G1442" s="56">
        <f t="shared" si="179"/>
        <v>1.1427564610916733E-2</v>
      </c>
      <c r="H1442" s="161">
        <f t="shared" si="180"/>
        <v>42.05343776817358</v>
      </c>
      <c r="I1442" s="54">
        <f t="shared" si="181"/>
        <v>9.2517563089981874</v>
      </c>
      <c r="J1442" s="54">
        <f t="shared" si="176"/>
        <v>13.120672583670157</v>
      </c>
      <c r="K1442" s="161">
        <v>7.875192763430622</v>
      </c>
      <c r="L1442" s="95">
        <f t="shared" si="177"/>
        <v>1.6998415249981792E-2</v>
      </c>
    </row>
    <row r="1443" spans="1:12" x14ac:dyDescent="0.2">
      <c r="A1443" s="57">
        <f t="shared" si="182"/>
        <v>18</v>
      </c>
      <c r="B1443" s="57" t="str">
        <f>[1]Лист1!$B$23</f>
        <v>Кульпарківська,135</v>
      </c>
      <c r="C1443" s="57">
        <v>7737.08</v>
      </c>
      <c r="D1443" s="59"/>
      <c r="E1443" s="60"/>
      <c r="F1443" s="57">
        <f t="shared" si="178"/>
        <v>7737.08</v>
      </c>
      <c r="G1443" s="56">
        <f t="shared" si="179"/>
        <v>2.0787130671893458E-2</v>
      </c>
      <c r="H1443" s="161">
        <f t="shared" si="180"/>
        <v>76.496640872567923</v>
      </c>
      <c r="I1443" s="54">
        <f t="shared" si="181"/>
        <v>16.829260991964944</v>
      </c>
      <c r="J1443" s="54">
        <f t="shared" si="176"/>
        <v>23.866951952241191</v>
      </c>
      <c r="K1443" s="161">
        <v>14.325244845555035</v>
      </c>
      <c r="L1443" s="95">
        <f t="shared" si="177"/>
        <v>1.6998415249981788E-2</v>
      </c>
    </row>
    <row r="1444" spans="1:12" x14ac:dyDescent="0.2">
      <c r="A1444" s="57">
        <f t="shared" si="182"/>
        <v>19</v>
      </c>
      <c r="B1444" s="57" t="str">
        <f>[1]Лист1!$B$24</f>
        <v>Наукова,44</v>
      </c>
      <c r="C1444" s="57">
        <v>8046.52</v>
      </c>
      <c r="D1444" s="59"/>
      <c r="E1444" s="60"/>
      <c r="F1444" s="57">
        <f t="shared" si="178"/>
        <v>8046.52</v>
      </c>
      <c r="G1444" s="56">
        <f t="shared" si="179"/>
        <v>2.1618499833787962E-2</v>
      </c>
      <c r="H1444" s="161">
        <f t="shared" si="180"/>
        <v>79.556079388339697</v>
      </c>
      <c r="I1444" s="54">
        <f t="shared" si="181"/>
        <v>17.502337465434735</v>
      </c>
      <c r="J1444" s="54">
        <f t="shared" si="176"/>
        <v>24.821496769161985</v>
      </c>
      <c r="K1444" s="161">
        <v>14.898174654347059</v>
      </c>
      <c r="L1444" s="95">
        <f t="shared" si="177"/>
        <v>1.6998415249981788E-2</v>
      </c>
    </row>
    <row r="1445" spans="1:12" x14ac:dyDescent="0.2">
      <c r="A1445" s="57">
        <f t="shared" si="182"/>
        <v>20</v>
      </c>
      <c r="B1445" s="57" t="str">
        <f>[1]Лист1!$B$25</f>
        <v>Наукова,46</v>
      </c>
      <c r="C1445" s="57">
        <v>8105.15</v>
      </c>
      <c r="D1445" s="59"/>
      <c r="E1445" s="60"/>
      <c r="F1445" s="57">
        <f t="shared" si="178"/>
        <v>8105.15</v>
      </c>
      <c r="G1445" s="56">
        <f t="shared" si="179"/>
        <v>2.1776020432165269E-2</v>
      </c>
      <c r="H1445" s="161">
        <f t="shared" si="180"/>
        <v>80.135755190368187</v>
      </c>
      <c r="I1445" s="54">
        <f t="shared" si="181"/>
        <v>17.629866141881003</v>
      </c>
      <c r="J1445" s="54">
        <f t="shared" si="176"/>
        <v>25.002355619394873</v>
      </c>
      <c r="K1445" s="161">
        <v>15.006728411745828</v>
      </c>
      <c r="L1445" s="95">
        <f t="shared" si="177"/>
        <v>1.6998415249981792E-2</v>
      </c>
    </row>
    <row r="1446" spans="1:12" x14ac:dyDescent="0.2">
      <c r="A1446" s="57">
        <f t="shared" si="182"/>
        <v>21</v>
      </c>
      <c r="B1446" s="57" t="str">
        <f>[1]Лист1!$B$26</f>
        <v>Наукова,48</v>
      </c>
      <c r="C1446" s="57">
        <v>4156.1000000000004</v>
      </c>
      <c r="D1446" s="59"/>
      <c r="E1446" s="60"/>
      <c r="F1446" s="57">
        <f t="shared" si="178"/>
        <v>4156.1000000000004</v>
      </c>
      <c r="G1446" s="56">
        <f t="shared" si="179"/>
        <v>1.1166149734196417E-2</v>
      </c>
      <c r="H1446" s="161">
        <f t="shared" si="180"/>
        <v>41.091431021842816</v>
      </c>
      <c r="I1446" s="54">
        <f t="shared" si="181"/>
        <v>9.0401148248054195</v>
      </c>
      <c r="J1446" s="54">
        <f t="shared" si="176"/>
        <v>12.820526478814958</v>
      </c>
      <c r="K1446" s="161">
        <v>7.6950412949861304</v>
      </c>
      <c r="L1446" s="95">
        <f t="shared" si="177"/>
        <v>1.6998415249981788E-2</v>
      </c>
    </row>
    <row r="1447" spans="1:12" x14ac:dyDescent="0.2">
      <c r="A1447" s="57">
        <f t="shared" si="182"/>
        <v>22</v>
      </c>
      <c r="B1447" s="57" t="str">
        <f>[1]Лист1!$B$27</f>
        <v>Наукова,50</v>
      </c>
      <c r="C1447" s="57">
        <v>4088.3</v>
      </c>
      <c r="D1447" s="59"/>
      <c r="E1447" s="60"/>
      <c r="F1447" s="57">
        <f t="shared" si="178"/>
        <v>4088.3</v>
      </c>
      <c r="G1447" s="56">
        <f t="shared" si="179"/>
        <v>1.0983992194200142E-2</v>
      </c>
      <c r="H1447" s="161">
        <f t="shared" si="180"/>
        <v>40.421091274656519</v>
      </c>
      <c r="I1447" s="54">
        <f t="shared" si="181"/>
        <v>8.8926400804244334</v>
      </c>
      <c r="J1447" s="54">
        <f t="shared" si="176"/>
        <v>12.611380477692833</v>
      </c>
      <c r="K1447" s="161">
        <v>7.5695092337267633</v>
      </c>
      <c r="L1447" s="95">
        <f t="shared" si="177"/>
        <v>1.6998415249981792E-2</v>
      </c>
    </row>
    <row r="1448" spans="1:12" x14ac:dyDescent="0.2">
      <c r="A1448" s="57">
        <f t="shared" si="182"/>
        <v>23</v>
      </c>
      <c r="B1448" s="57" t="str">
        <f>[1]Лист1!$B$28</f>
        <v>Наукова,52</v>
      </c>
      <c r="C1448" s="57">
        <v>4075.2</v>
      </c>
      <c r="D1448" s="59"/>
      <c r="E1448" s="60"/>
      <c r="F1448" s="57">
        <f t="shared" si="178"/>
        <v>4075.2</v>
      </c>
      <c r="G1448" s="56">
        <f t="shared" si="179"/>
        <v>1.0948796563315905E-2</v>
      </c>
      <c r="H1448" s="161">
        <f t="shared" si="180"/>
        <v>40.291571353002531</v>
      </c>
      <c r="I1448" s="54">
        <f t="shared" si="181"/>
        <v>8.8641456976605575</v>
      </c>
      <c r="J1448" s="54">
        <f t="shared" si="176"/>
        <v>12.57097026213679</v>
      </c>
      <c r="K1448" s="161">
        <v>7.5452545139259106</v>
      </c>
      <c r="L1448" s="95">
        <f t="shared" si="177"/>
        <v>1.6998415249981788E-2</v>
      </c>
    </row>
    <row r="1449" spans="1:12" x14ac:dyDescent="0.2">
      <c r="A1449" s="57">
        <f t="shared" si="182"/>
        <v>24</v>
      </c>
      <c r="B1449" s="57" t="str">
        <f>[1]Лист1!$B$29</f>
        <v>Наукова,62</v>
      </c>
      <c r="C1449" s="57">
        <v>12235.2</v>
      </c>
      <c r="D1449" s="59"/>
      <c r="E1449" s="60">
        <v>13</v>
      </c>
      <c r="F1449" s="57">
        <f t="shared" si="178"/>
        <v>12248.2</v>
      </c>
      <c r="G1449" s="56">
        <f t="shared" si="179"/>
        <v>3.2907108869946473E-2</v>
      </c>
      <c r="H1449" s="161">
        <f t="shared" si="180"/>
        <v>121.09816064140303</v>
      </c>
      <c r="I1449" s="54">
        <f t="shared" si="181"/>
        <v>26.641595341108665</v>
      </c>
      <c r="J1449" s="54">
        <f t="shared" si="176"/>
        <v>37.782626120117747</v>
      </c>
      <c r="K1449" s="161">
        <v>22.677607562197522</v>
      </c>
      <c r="L1449" s="95">
        <f t="shared" si="177"/>
        <v>1.6998415249981792E-2</v>
      </c>
    </row>
    <row r="1450" spans="1:12" x14ac:dyDescent="0.2">
      <c r="A1450" s="57">
        <f t="shared" si="182"/>
        <v>25</v>
      </c>
      <c r="B1450" s="57" t="str">
        <f>[1]Лист1!$B$30</f>
        <v>Наукова,64</v>
      </c>
      <c r="C1450" s="57">
        <v>8230.2999999999993</v>
      </c>
      <c r="D1450" s="59">
        <v>160.6</v>
      </c>
      <c r="E1450" s="60"/>
      <c r="F1450" s="57">
        <f t="shared" si="178"/>
        <v>8390.9</v>
      </c>
      <c r="G1450" s="56">
        <f t="shared" si="179"/>
        <v>2.2543741922636293E-2</v>
      </c>
      <c r="H1450" s="161">
        <f t="shared" si="180"/>
        <v>82.960970275301563</v>
      </c>
      <c r="I1450" s="54">
        <f t="shared" si="181"/>
        <v>18.251413460566344</v>
      </c>
      <c r="J1450" s="54">
        <f t="shared" si="176"/>
        <v>25.883822725894088</v>
      </c>
      <c r="K1450" s="161">
        <v>15.535796059310199</v>
      </c>
      <c r="L1450" s="95">
        <f t="shared" si="177"/>
        <v>1.6998415249981792E-2</v>
      </c>
    </row>
    <row r="1451" spans="1:12" x14ac:dyDescent="0.2">
      <c r="A1451" s="57">
        <f t="shared" si="182"/>
        <v>26</v>
      </c>
      <c r="B1451" s="57" t="str">
        <f>[1]Лист1!$B$31</f>
        <v>Наукова,74</v>
      </c>
      <c r="C1451" s="57">
        <v>6165.7</v>
      </c>
      <c r="D1451" s="59"/>
      <c r="E1451" s="60"/>
      <c r="F1451" s="57">
        <f t="shared" si="178"/>
        <v>6165.7</v>
      </c>
      <c r="G1451" s="56">
        <f t="shared" si="179"/>
        <v>1.6565320713201041E-2</v>
      </c>
      <c r="H1451" s="161">
        <f t="shared" si="180"/>
        <v>60.960380224579829</v>
      </c>
      <c r="I1451" s="54">
        <f t="shared" si="181"/>
        <v>13.411283649407563</v>
      </c>
      <c r="J1451" s="54">
        <f t="shared" si="176"/>
        <v>19.019638630068908</v>
      </c>
      <c r="K1451" s="161">
        <v>11.415826402756428</v>
      </c>
      <c r="L1451" s="95">
        <f t="shared" si="177"/>
        <v>1.6998415249981792E-2</v>
      </c>
    </row>
    <row r="1452" spans="1:12" x14ac:dyDescent="0.2">
      <c r="A1452" s="57">
        <f t="shared" si="182"/>
        <v>27</v>
      </c>
      <c r="B1452" s="57" t="str">
        <f>[1]Лист1!$B$32</f>
        <v>Наукова,86</v>
      </c>
      <c r="C1452" s="57">
        <v>4053.1</v>
      </c>
      <c r="D1452" s="59"/>
      <c r="E1452" s="60"/>
      <c r="F1452" s="57">
        <f t="shared" si="178"/>
        <v>4053.1</v>
      </c>
      <c r="G1452" s="56">
        <f t="shared" si="179"/>
        <v>1.0889420728007386E-2</v>
      </c>
      <c r="H1452" s="161">
        <f t="shared" si="180"/>
        <v>40.073068279067179</v>
      </c>
      <c r="I1452" s="54">
        <f t="shared" si="181"/>
        <v>8.8160750213947789</v>
      </c>
      <c r="J1452" s="54">
        <f t="shared" si="176"/>
        <v>12.502797303068959</v>
      </c>
      <c r="K1452" s="161">
        <v>7.5043362461702765</v>
      </c>
      <c r="L1452" s="95">
        <f t="shared" si="177"/>
        <v>1.6998415249981792E-2</v>
      </c>
    </row>
    <row r="1453" spans="1:12" x14ac:dyDescent="0.2">
      <c r="A1453" s="57">
        <f t="shared" si="182"/>
        <v>28</v>
      </c>
      <c r="B1453" s="57" t="str">
        <f>[1]Лист1!$B$33</f>
        <v>Наукова,94</v>
      </c>
      <c r="C1453" s="57">
        <v>12192.44</v>
      </c>
      <c r="D1453" s="59"/>
      <c r="E1453" s="60"/>
      <c r="F1453" s="57">
        <f t="shared" si="178"/>
        <v>12192.44</v>
      </c>
      <c r="G1453" s="56">
        <f t="shared" si="179"/>
        <v>3.2757299070091131E-2</v>
      </c>
      <c r="H1453" s="161">
        <f t="shared" si="180"/>
        <v>120.54686057793536</v>
      </c>
      <c r="I1453" s="54">
        <f t="shared" si="181"/>
        <v>26.520309327145778</v>
      </c>
      <c r="J1453" s="54">
        <f t="shared" si="176"/>
        <v>37.610620500315832</v>
      </c>
      <c r="K1453" s="161">
        <v>22.574367625091</v>
      </c>
      <c r="L1453" s="95">
        <f t="shared" si="177"/>
        <v>1.6998415249981788E-2</v>
      </c>
    </row>
    <row r="1454" spans="1:12" x14ac:dyDescent="0.2">
      <c r="A1454" s="57">
        <f t="shared" si="182"/>
        <v>29</v>
      </c>
      <c r="B1454" s="57" t="str">
        <f>[1]Лист1!$B$34</f>
        <v>Наукова,112</v>
      </c>
      <c r="C1454" s="57">
        <v>8096.5</v>
      </c>
      <c r="D1454" s="59"/>
      <c r="E1454" s="60">
        <v>112.7</v>
      </c>
      <c r="F1454" s="57">
        <f t="shared" si="178"/>
        <v>8209.2000000000007</v>
      </c>
      <c r="G1454" s="56">
        <f t="shared" si="179"/>
        <v>2.2055570462203803E-2</v>
      </c>
      <c r="H1454" s="161">
        <f t="shared" si="180"/>
        <v>81.164499300909995</v>
      </c>
      <c r="I1454" s="54">
        <f t="shared" si="181"/>
        <v>17.856189846200198</v>
      </c>
      <c r="J1454" s="54">
        <f t="shared" si="176"/>
        <v>25.323323781883918</v>
      </c>
      <c r="K1454" s="161">
        <v>15.199377541156409</v>
      </c>
      <c r="L1454" s="95">
        <f t="shared" si="177"/>
        <v>1.6998415249981788E-2</v>
      </c>
    </row>
    <row r="1455" spans="1:12" x14ac:dyDescent="0.2">
      <c r="A1455" s="57">
        <f t="shared" si="182"/>
        <v>30</v>
      </c>
      <c r="B1455" s="57" t="str">
        <f>[1]Лист1!$B$35</f>
        <v>Наукова,114</v>
      </c>
      <c r="C1455" s="57">
        <v>3682.5</v>
      </c>
      <c r="D1455" s="59"/>
      <c r="E1455" s="60"/>
      <c r="F1455" s="57">
        <f t="shared" si="178"/>
        <v>3682.5</v>
      </c>
      <c r="G1455" s="56">
        <f t="shared" si="179"/>
        <v>9.8937336436029696E-3</v>
      </c>
      <c r="H1455" s="161">
        <f t="shared" si="180"/>
        <v>36.408939808458925</v>
      </c>
      <c r="I1455" s="54">
        <f t="shared" si="181"/>
        <v>8.0099667578609637</v>
      </c>
      <c r="J1455" s="54">
        <f t="shared" si="176"/>
        <v>11.359589220239185</v>
      </c>
      <c r="K1455" s="161">
        <v>6.8181683714988628</v>
      </c>
      <c r="L1455" s="95">
        <f t="shared" si="177"/>
        <v>1.6998415249981788E-2</v>
      </c>
    </row>
    <row r="1456" spans="1:12" x14ac:dyDescent="0.2">
      <c r="A1456" s="57">
        <f t="shared" si="182"/>
        <v>31</v>
      </c>
      <c r="B1456" s="57" t="str">
        <f>[2]Лист1!$B$36</f>
        <v>Наукова,116</v>
      </c>
      <c r="C1456" s="57">
        <v>8191.3</v>
      </c>
      <c r="D1456" s="59"/>
      <c r="E1456" s="60"/>
      <c r="F1456" s="57">
        <f t="shared" si="178"/>
        <v>8191.3</v>
      </c>
      <c r="G1456" s="56">
        <f t="shared" si="179"/>
        <v>2.2007478722293281E-2</v>
      </c>
      <c r="H1456" s="161">
        <f t="shared" si="180"/>
        <v>80.987521698039274</v>
      </c>
      <c r="I1456" s="54">
        <f t="shared" si="181"/>
        <v>17.817254773568639</v>
      </c>
      <c r="J1456" s="54">
        <f t="shared" si="176"/>
        <v>25.268106769788254</v>
      </c>
      <c r="K1456" s="161">
        <v>11.37472298446796</v>
      </c>
      <c r="L1456" s="95">
        <f t="shared" si="177"/>
        <v>1.6535544568733181E-2</v>
      </c>
    </row>
    <row r="1457" spans="1:12" x14ac:dyDescent="0.2">
      <c r="A1457" s="57">
        <f t="shared" si="182"/>
        <v>32</v>
      </c>
      <c r="B1457" s="57" t="str">
        <f>[1]Лист1!$B$37</f>
        <v>Симоненка,3</v>
      </c>
      <c r="C1457" s="57">
        <v>4054.7</v>
      </c>
      <c r="D1457" s="59"/>
      <c r="E1457" s="60">
        <v>125</v>
      </c>
      <c r="F1457" s="57">
        <f t="shared" si="178"/>
        <v>4179.7</v>
      </c>
      <c r="G1457" s="56">
        <f t="shared" si="179"/>
        <v>1.122955560357565E-2</v>
      </c>
      <c r="H1457" s="161">
        <f t="shared" si="180"/>
        <v>41.324764621158394</v>
      </c>
      <c r="I1457" s="54">
        <f t="shared" si="181"/>
        <v>9.0914482166548467</v>
      </c>
      <c r="J1457" s="54">
        <f t="shared" si="176"/>
        <v>12.89332656180142</v>
      </c>
      <c r="K1457" s="161">
        <v>7.7387368207342293</v>
      </c>
      <c r="L1457" s="95">
        <f t="shared" si="177"/>
        <v>1.6998415249981792E-2</v>
      </c>
    </row>
    <row r="1458" spans="1:12" x14ac:dyDescent="0.2">
      <c r="A1458" s="57">
        <f t="shared" si="182"/>
        <v>33</v>
      </c>
      <c r="B1458" s="57" t="str">
        <f>[1]Лист1!$B$38</f>
        <v>Симоненка,7</v>
      </c>
      <c r="C1458" s="57">
        <v>3967.5</v>
      </c>
      <c r="D1458" s="59"/>
      <c r="E1458" s="60">
        <v>74.5</v>
      </c>
      <c r="F1458" s="57">
        <f t="shared" si="178"/>
        <v>4042</v>
      </c>
      <c r="G1458" s="56">
        <f t="shared" si="179"/>
        <v>1.0859598475884101E-2</v>
      </c>
      <c r="H1458" s="161">
        <f t="shared" si="180"/>
        <v>39.963322391253492</v>
      </c>
      <c r="I1458" s="54">
        <f t="shared" si="181"/>
        <v>8.7919309260757679</v>
      </c>
      <c r="J1458" s="54">
        <f t="shared" ref="J1458:J1490" si="183">H1458*0.312</f>
        <v>12.46855658607109</v>
      </c>
      <c r="K1458" s="161">
        <v>7.4837845370260432</v>
      </c>
      <c r="L1458" s="95">
        <f t="shared" ref="L1458:L1489" si="184">(H1458+I1458+J1458+K1458)/F1458</f>
        <v>1.6998415249981788E-2</v>
      </c>
    </row>
    <row r="1459" spans="1:12" x14ac:dyDescent="0.2">
      <c r="A1459" s="57">
        <f t="shared" si="182"/>
        <v>34</v>
      </c>
      <c r="B1459" s="57" t="str">
        <f>[1]Лист1!$B$39</f>
        <v>Симоненка,12</v>
      </c>
      <c r="C1459" s="57">
        <v>7733.7</v>
      </c>
      <c r="D1459" s="59"/>
      <c r="E1459" s="60"/>
      <c r="F1459" s="57">
        <f t="shared" si="178"/>
        <v>7733.7</v>
      </c>
      <c r="G1459" s="56">
        <f t="shared" si="179"/>
        <v>2.0778049661787451E-2</v>
      </c>
      <c r="H1459" s="161">
        <f t="shared" si="180"/>
        <v>76.463222755377814</v>
      </c>
      <c r="I1459" s="54">
        <f t="shared" si="181"/>
        <v>16.82190900618312</v>
      </c>
      <c r="J1459" s="54">
        <f t="shared" si="183"/>
        <v>23.856525499677879</v>
      </c>
      <c r="K1459" s="161">
        <v>14.318986757545352</v>
      </c>
      <c r="L1459" s="95">
        <f t="shared" si="184"/>
        <v>1.6998415249981792E-2</v>
      </c>
    </row>
    <row r="1460" spans="1:12" x14ac:dyDescent="0.2">
      <c r="A1460" s="57">
        <f t="shared" si="182"/>
        <v>35</v>
      </c>
      <c r="B1460" s="57" t="str">
        <f>[1]Лист1!$B$41</f>
        <v>Симоненка,18</v>
      </c>
      <c r="C1460" s="57">
        <v>5374.3</v>
      </c>
      <c r="D1460" s="59"/>
      <c r="E1460" s="60"/>
      <c r="F1460" s="57">
        <f t="shared" si="178"/>
        <v>5374.3</v>
      </c>
      <c r="G1460" s="56">
        <f t="shared" si="179"/>
        <v>1.4439074737492313E-2</v>
      </c>
      <c r="H1460" s="161">
        <f t="shared" si="180"/>
        <v>53.135795033971711</v>
      </c>
      <c r="I1460" s="54">
        <f t="shared" si="181"/>
        <v>11.689874907473776</v>
      </c>
      <c r="J1460" s="54">
        <f t="shared" si="183"/>
        <v>16.578368050599174</v>
      </c>
      <c r="K1460" s="161">
        <v>9.9505450859324771</v>
      </c>
      <c r="L1460" s="95">
        <f t="shared" si="184"/>
        <v>1.6998415249981792E-2</v>
      </c>
    </row>
    <row r="1461" spans="1:12" x14ac:dyDescent="0.2">
      <c r="A1461" s="57">
        <f t="shared" si="182"/>
        <v>36</v>
      </c>
      <c r="B1461" s="57" t="str">
        <f>[1]Лист1!$B$42</f>
        <v>Симоненка,20</v>
      </c>
      <c r="C1461" s="57">
        <v>8191.7</v>
      </c>
      <c r="D1461" s="59"/>
      <c r="E1461" s="60"/>
      <c r="F1461" s="57">
        <f t="shared" si="178"/>
        <v>8191.7</v>
      </c>
      <c r="G1461" s="56">
        <f t="shared" si="179"/>
        <v>2.2008553398045472E-2</v>
      </c>
      <c r="H1461" s="161">
        <f t="shared" si="180"/>
        <v>80.991476504807338</v>
      </c>
      <c r="I1461" s="54">
        <f t="shared" si="181"/>
        <v>17.818124831057613</v>
      </c>
      <c r="J1461" s="54">
        <f t="shared" si="183"/>
        <v>25.26934066949989</v>
      </c>
      <c r="K1461" s="161">
        <v>15.166976197910994</v>
      </c>
      <c r="L1461" s="95">
        <f t="shared" si="184"/>
        <v>1.6998415249981792E-2</v>
      </c>
    </row>
    <row r="1462" spans="1:12" x14ac:dyDescent="0.2">
      <c r="A1462" s="57">
        <f t="shared" si="182"/>
        <v>37</v>
      </c>
      <c r="B1462" s="57" t="str">
        <f>[1]Лист1!$B$43</f>
        <v>Симоненка,22</v>
      </c>
      <c r="C1462" s="57">
        <v>4123.8999999999996</v>
      </c>
      <c r="D1462" s="59"/>
      <c r="E1462" s="60"/>
      <c r="F1462" s="57">
        <f t="shared" si="178"/>
        <v>4123.8999999999996</v>
      </c>
      <c r="G1462" s="56">
        <f t="shared" si="179"/>
        <v>1.1079638336145087E-2</v>
      </c>
      <c r="H1462" s="161">
        <f t="shared" si="180"/>
        <v>40.773069077013922</v>
      </c>
      <c r="I1462" s="54">
        <f t="shared" si="181"/>
        <v>8.9700751969430623</v>
      </c>
      <c r="J1462" s="54">
        <f t="shared" si="183"/>
        <v>12.721197552028343</v>
      </c>
      <c r="K1462" s="161">
        <v>7.6354228234145731</v>
      </c>
      <c r="L1462" s="95">
        <f t="shared" si="184"/>
        <v>1.6998415249981792E-2</v>
      </c>
    </row>
    <row r="1463" spans="1:12" x14ac:dyDescent="0.2">
      <c r="A1463" s="57">
        <f t="shared" si="182"/>
        <v>38</v>
      </c>
      <c r="B1463" s="57" t="s">
        <v>358</v>
      </c>
      <c r="C1463" s="57">
        <v>4398.3999999999996</v>
      </c>
      <c r="D1463" s="59"/>
      <c r="E1463" s="60"/>
      <c r="F1463" s="57">
        <f t="shared" si="178"/>
        <v>4398.3999999999996</v>
      </c>
      <c r="G1463" s="56">
        <f t="shared" si="179"/>
        <v>1.1817134571085757E-2</v>
      </c>
      <c r="H1463" s="161">
        <f t="shared" si="180"/>
        <v>43.487055221595583</v>
      </c>
      <c r="I1463" s="54">
        <f t="shared" si="181"/>
        <v>9.5671521487510276</v>
      </c>
      <c r="J1463" s="54">
        <f t="shared" si="183"/>
        <v>13.567961229137822</v>
      </c>
      <c r="K1463" s="161">
        <v>8.1436610360354642</v>
      </c>
      <c r="L1463" s="95">
        <f t="shared" si="184"/>
        <v>1.6998415249981792E-2</v>
      </c>
    </row>
    <row r="1464" spans="1:12" x14ac:dyDescent="0.2">
      <c r="A1464" s="57">
        <f t="shared" si="182"/>
        <v>39</v>
      </c>
      <c r="B1464" s="57" t="s">
        <v>359</v>
      </c>
      <c r="C1464" s="57">
        <v>4369.7</v>
      </c>
      <c r="D1464" s="59"/>
      <c r="E1464" s="60"/>
      <c r="F1464" s="57">
        <f t="shared" si="178"/>
        <v>4369.7</v>
      </c>
      <c r="G1464" s="56">
        <f t="shared" si="179"/>
        <v>1.1740026585866096E-2</v>
      </c>
      <c r="H1464" s="161">
        <f t="shared" si="180"/>
        <v>43.203297835987236</v>
      </c>
      <c r="I1464" s="54">
        <f t="shared" si="181"/>
        <v>9.5047255239171928</v>
      </c>
      <c r="J1464" s="54">
        <f t="shared" si="183"/>
        <v>13.479428924828017</v>
      </c>
      <c r="K1464" s="161">
        <v>8.0905228331129901</v>
      </c>
      <c r="L1464" s="95">
        <f t="shared" si="184"/>
        <v>1.6998415249981792E-2</v>
      </c>
    </row>
    <row r="1465" spans="1:12" x14ac:dyDescent="0.2">
      <c r="A1465" s="57">
        <f t="shared" si="182"/>
        <v>40</v>
      </c>
      <c r="B1465" s="57" t="s">
        <v>360</v>
      </c>
      <c r="C1465" s="57">
        <v>5769.7</v>
      </c>
      <c r="D1465" s="59"/>
      <c r="E1465" s="60"/>
      <c r="F1465" s="57">
        <f t="shared" si="178"/>
        <v>5769.7</v>
      </c>
      <c r="G1465" s="56">
        <f t="shared" si="179"/>
        <v>1.5501391718532534E-2</v>
      </c>
      <c r="H1465" s="161">
        <f t="shared" si="180"/>
        <v>57.045121524199722</v>
      </c>
      <c r="I1465" s="54">
        <f t="shared" si="181"/>
        <v>12.54992673532394</v>
      </c>
      <c r="J1465" s="54">
        <f t="shared" si="183"/>
        <v>17.798077915550312</v>
      </c>
      <c r="K1465" s="161">
        <v>10.682630292745959</v>
      </c>
      <c r="L1465" s="95">
        <f t="shared" si="184"/>
        <v>1.6998415249981788E-2</v>
      </c>
    </row>
    <row r="1466" spans="1:12" x14ac:dyDescent="0.2">
      <c r="A1466" s="57">
        <f t="shared" si="182"/>
        <v>41</v>
      </c>
      <c r="B1466" s="57" t="s">
        <v>361</v>
      </c>
      <c r="C1466" s="57">
        <v>4446.8999999999996</v>
      </c>
      <c r="D1466" s="59"/>
      <c r="E1466" s="60"/>
      <c r="F1466" s="57">
        <f t="shared" si="178"/>
        <v>4446.8999999999996</v>
      </c>
      <c r="G1466" s="56">
        <f t="shared" si="179"/>
        <v>1.1947439006038844E-2</v>
      </c>
      <c r="H1466" s="161">
        <f t="shared" si="180"/>
        <v>43.966575542222948</v>
      </c>
      <c r="I1466" s="54">
        <f t="shared" si="181"/>
        <v>9.6726466192890488</v>
      </c>
      <c r="J1466" s="54">
        <f t="shared" si="183"/>
        <v>13.717571569173559</v>
      </c>
      <c r="K1466" s="161">
        <v>8.2334590444584634</v>
      </c>
      <c r="L1466" s="95">
        <f t="shared" si="184"/>
        <v>1.6998415249981792E-2</v>
      </c>
    </row>
    <row r="1467" spans="1:12" x14ac:dyDescent="0.2">
      <c r="A1467" s="57">
        <f t="shared" si="182"/>
        <v>42</v>
      </c>
      <c r="B1467" s="57" t="s">
        <v>362</v>
      </c>
      <c r="C1467" s="57">
        <v>4422.5</v>
      </c>
      <c r="D1467" s="59"/>
      <c r="E1467" s="60"/>
      <c r="F1467" s="57">
        <f t="shared" si="178"/>
        <v>4422.5</v>
      </c>
      <c r="G1467" s="56">
        <f t="shared" si="179"/>
        <v>1.188188378515523E-2</v>
      </c>
      <c r="H1467" s="161">
        <f t="shared" si="180"/>
        <v>43.725332329371248</v>
      </c>
      <c r="I1467" s="54">
        <f t="shared" si="181"/>
        <v>9.6195731124616746</v>
      </c>
      <c r="J1467" s="54">
        <f t="shared" si="183"/>
        <v>13.64230368676383</v>
      </c>
      <c r="K1467" s="161">
        <v>8.1882823144477186</v>
      </c>
      <c r="L1467" s="95">
        <f t="shared" si="184"/>
        <v>1.6998415249981788E-2</v>
      </c>
    </row>
    <row r="1468" spans="1:12" x14ac:dyDescent="0.2">
      <c r="A1468" s="57">
        <f t="shared" si="182"/>
        <v>43</v>
      </c>
      <c r="B1468" s="57" t="s">
        <v>363</v>
      </c>
      <c r="C1468" s="57">
        <v>3984.5</v>
      </c>
      <c r="D1468" s="59"/>
      <c r="E1468" s="60"/>
      <c r="F1468" s="57">
        <f t="shared" si="178"/>
        <v>3984.5</v>
      </c>
      <c r="G1468" s="56">
        <f t="shared" si="179"/>
        <v>1.0705113836506731E-2</v>
      </c>
      <c r="H1468" s="161">
        <f t="shared" si="180"/>
        <v>39.394818918344768</v>
      </c>
      <c r="I1468" s="54">
        <f t="shared" si="181"/>
        <v>8.6668601620358494</v>
      </c>
      <c r="J1468" s="54">
        <f t="shared" si="183"/>
        <v>12.291183502523568</v>
      </c>
      <c r="K1468" s="161">
        <v>7.3773229806482608</v>
      </c>
      <c r="L1468" s="95">
        <f t="shared" si="184"/>
        <v>1.6998415249981788E-2</v>
      </c>
    </row>
    <row r="1469" spans="1:12" x14ac:dyDescent="0.2">
      <c r="A1469" s="57">
        <f t="shared" si="182"/>
        <v>44</v>
      </c>
      <c r="B1469" s="57" t="s">
        <v>364</v>
      </c>
      <c r="C1469" s="57">
        <v>5874.6</v>
      </c>
      <c r="D1469" s="59"/>
      <c r="E1469" s="60"/>
      <c r="F1469" s="57">
        <f t="shared" si="178"/>
        <v>5874.6</v>
      </c>
      <c r="G1469" s="56">
        <f t="shared" si="179"/>
        <v>1.5783225434544471E-2</v>
      </c>
      <c r="H1469" s="161">
        <f t="shared" si="180"/>
        <v>58.082269599123656</v>
      </c>
      <c r="I1469" s="54">
        <f t="shared" si="181"/>
        <v>12.778099311807205</v>
      </c>
      <c r="J1469" s="54">
        <f t="shared" si="183"/>
        <v>18.121668114926582</v>
      </c>
      <c r="K1469" s="161">
        <v>10.8768532016856</v>
      </c>
      <c r="L1469" s="95">
        <f t="shared" si="184"/>
        <v>1.6998415249981792E-2</v>
      </c>
    </row>
    <row r="1470" spans="1:12" x14ac:dyDescent="0.2">
      <c r="A1470" s="57">
        <f t="shared" si="182"/>
        <v>45</v>
      </c>
      <c r="B1470" s="57" t="s">
        <v>365</v>
      </c>
      <c r="C1470" s="57">
        <v>5861.2</v>
      </c>
      <c r="D1470" s="59"/>
      <c r="E1470" s="60"/>
      <c r="F1470" s="57">
        <f t="shared" si="178"/>
        <v>5861.2</v>
      </c>
      <c r="G1470" s="56">
        <f t="shared" si="179"/>
        <v>1.574722379684609E-2</v>
      </c>
      <c r="H1470" s="161">
        <f t="shared" si="180"/>
        <v>57.949783572393613</v>
      </c>
      <c r="I1470" s="54">
        <f t="shared" si="181"/>
        <v>12.748952385926595</v>
      </c>
      <c r="J1470" s="54">
        <f t="shared" si="183"/>
        <v>18.080332474586807</v>
      </c>
      <c r="K1470" s="161">
        <v>10.852043030286255</v>
      </c>
      <c r="L1470" s="95">
        <f t="shared" si="184"/>
        <v>1.6998415249981792E-2</v>
      </c>
    </row>
    <row r="1471" spans="1:12" x14ac:dyDescent="0.2">
      <c r="A1471" s="57">
        <f t="shared" si="182"/>
        <v>46</v>
      </c>
      <c r="B1471" s="57" t="s">
        <v>366</v>
      </c>
      <c r="C1471" s="57">
        <v>4068.9</v>
      </c>
      <c r="D1471" s="59"/>
      <c r="E1471" s="60"/>
      <c r="F1471" s="57">
        <f t="shared" si="178"/>
        <v>4068.9</v>
      </c>
      <c r="G1471" s="56">
        <f t="shared" si="179"/>
        <v>1.0931870420218906E-2</v>
      </c>
      <c r="H1471" s="161">
        <f t="shared" si="180"/>
        <v>40.229283146405578</v>
      </c>
      <c r="I1471" s="54">
        <f t="shared" si="181"/>
        <v>8.8504422922092267</v>
      </c>
      <c r="J1471" s="54">
        <f t="shared" si="183"/>
        <v>12.55153634167854</v>
      </c>
      <c r="K1471" s="161">
        <v>7.5335900303575629</v>
      </c>
      <c r="L1471" s="95">
        <f t="shared" si="184"/>
        <v>1.6998415249981788E-2</v>
      </c>
    </row>
    <row r="1472" spans="1:12" x14ac:dyDescent="0.2">
      <c r="A1472" s="57">
        <f t="shared" si="182"/>
        <v>47</v>
      </c>
      <c r="B1472" s="57" t="s">
        <v>367</v>
      </c>
      <c r="C1472" s="57">
        <v>4057</v>
      </c>
      <c r="D1472" s="59"/>
      <c r="E1472" s="60"/>
      <c r="F1472" s="57">
        <f t="shared" si="178"/>
        <v>4057</v>
      </c>
      <c r="G1472" s="56">
        <f t="shared" si="179"/>
        <v>1.0899898816591242E-2</v>
      </c>
      <c r="H1472" s="161">
        <f t="shared" si="180"/>
        <v>40.111627645055769</v>
      </c>
      <c r="I1472" s="54">
        <f t="shared" si="181"/>
        <v>8.8245580819122686</v>
      </c>
      <c r="J1472" s="54">
        <f t="shared" si="183"/>
        <v>12.514827825257401</v>
      </c>
      <c r="K1472" s="161">
        <v>7.5115571169506827</v>
      </c>
      <c r="L1472" s="95">
        <f t="shared" si="184"/>
        <v>1.6998415249981788E-2</v>
      </c>
    </row>
    <row r="1473" spans="1:12" x14ac:dyDescent="0.2">
      <c r="A1473" s="57">
        <f t="shared" si="182"/>
        <v>48</v>
      </c>
      <c r="B1473" s="57" t="s">
        <v>368</v>
      </c>
      <c r="C1473" s="57">
        <v>5809.5</v>
      </c>
      <c r="D1473" s="59"/>
      <c r="E1473" s="60"/>
      <c r="F1473" s="57">
        <f t="shared" si="178"/>
        <v>5809.5</v>
      </c>
      <c r="G1473" s="56">
        <f t="shared" si="179"/>
        <v>1.5608321955875479E-2</v>
      </c>
      <c r="H1473" s="161">
        <f t="shared" si="180"/>
        <v>57.438624797621763</v>
      </c>
      <c r="I1473" s="54">
        <f t="shared" si="181"/>
        <v>12.636497455476787</v>
      </c>
      <c r="J1473" s="54">
        <f t="shared" si="183"/>
        <v>17.920850936857992</v>
      </c>
      <c r="K1473" s="161">
        <v>10.756320204812667</v>
      </c>
      <c r="L1473" s="95">
        <f t="shared" si="184"/>
        <v>1.6998415249981792E-2</v>
      </c>
    </row>
    <row r="1474" spans="1:12" x14ac:dyDescent="0.2">
      <c r="A1474" s="57">
        <f t="shared" si="182"/>
        <v>49</v>
      </c>
      <c r="B1474" s="57" t="s">
        <v>369</v>
      </c>
      <c r="C1474" s="57">
        <v>5835.6</v>
      </c>
      <c r="D1474" s="59"/>
      <c r="E1474" s="60"/>
      <c r="F1474" s="57">
        <f t="shared" si="178"/>
        <v>5835.6</v>
      </c>
      <c r="G1474" s="56">
        <f t="shared" si="179"/>
        <v>1.5678444548705903E-2</v>
      </c>
      <c r="H1474" s="161">
        <f t="shared" si="180"/>
        <v>57.696675939237721</v>
      </c>
      <c r="I1474" s="54">
        <f t="shared" si="181"/>
        <v>12.693268706632299</v>
      </c>
      <c r="J1474" s="54">
        <f t="shared" si="183"/>
        <v>18.00136289304217</v>
      </c>
      <c r="K1474" s="161">
        <v>10.80464449388154</v>
      </c>
      <c r="L1474" s="95">
        <f t="shared" si="184"/>
        <v>1.6998415249981788E-2</v>
      </c>
    </row>
    <row r="1475" spans="1:12" x14ac:dyDescent="0.2">
      <c r="A1475" s="57">
        <f t="shared" si="182"/>
        <v>50</v>
      </c>
      <c r="B1475" s="57" t="s">
        <v>370</v>
      </c>
      <c r="C1475" s="57">
        <v>4048.9</v>
      </c>
      <c r="D1475" s="59"/>
      <c r="E1475" s="60"/>
      <c r="F1475" s="57">
        <f t="shared" si="178"/>
        <v>4048.9</v>
      </c>
      <c r="G1475" s="56">
        <f t="shared" si="179"/>
        <v>1.0878136632609387E-2</v>
      </c>
      <c r="H1475" s="161">
        <f t="shared" si="180"/>
        <v>40.031542808002541</v>
      </c>
      <c r="I1475" s="54">
        <f t="shared" si="181"/>
        <v>8.8069394177605584</v>
      </c>
      <c r="J1475" s="54">
        <f t="shared" si="183"/>
        <v>12.489841356096793</v>
      </c>
      <c r="K1475" s="161">
        <v>7.496559923791378</v>
      </c>
      <c r="L1475" s="95">
        <f t="shared" si="184"/>
        <v>1.6998415249981792E-2</v>
      </c>
    </row>
    <row r="1476" spans="1:12" x14ac:dyDescent="0.2">
      <c r="A1476" s="57">
        <f t="shared" si="182"/>
        <v>51</v>
      </c>
      <c r="B1476" s="57" t="s">
        <v>1948</v>
      </c>
      <c r="C1476" s="57">
        <v>4427.8</v>
      </c>
      <c r="D1476" s="59"/>
      <c r="E1476" s="60"/>
      <c r="F1476" s="57">
        <f t="shared" si="178"/>
        <v>4427.8</v>
      </c>
      <c r="G1476" s="56">
        <f t="shared" si="179"/>
        <v>1.1896123238871754E-2</v>
      </c>
      <c r="H1476" s="161">
        <f t="shared" si="180"/>
        <v>43.777733519048056</v>
      </c>
      <c r="I1476" s="54">
        <f t="shared" si="181"/>
        <v>9.6311013741905729</v>
      </c>
      <c r="J1476" s="54">
        <f t="shared" si="183"/>
        <v>13.658652857942993</v>
      </c>
      <c r="K1476" s="161">
        <v>8.1980952926877588</v>
      </c>
      <c r="L1476" s="95">
        <f t="shared" si="184"/>
        <v>1.6998415249981788E-2</v>
      </c>
    </row>
    <row r="1477" spans="1:12" x14ac:dyDescent="0.2">
      <c r="A1477" s="57">
        <f t="shared" si="182"/>
        <v>52</v>
      </c>
      <c r="B1477" s="57" t="s">
        <v>1949</v>
      </c>
      <c r="C1477" s="57">
        <v>4428.6000000000004</v>
      </c>
      <c r="D1477" s="59"/>
      <c r="E1477" s="60"/>
      <c r="F1477" s="57">
        <f t="shared" si="178"/>
        <v>4428.6000000000004</v>
      </c>
      <c r="G1477" s="56">
        <f t="shared" si="179"/>
        <v>1.1898272590376135E-2</v>
      </c>
      <c r="H1477" s="161">
        <f t="shared" si="180"/>
        <v>43.785643132584177</v>
      </c>
      <c r="I1477" s="54">
        <f t="shared" si="181"/>
        <v>9.6328414891685181</v>
      </c>
      <c r="J1477" s="54">
        <f t="shared" si="183"/>
        <v>13.661120657366263</v>
      </c>
      <c r="K1477" s="161">
        <v>8.1995764969504066</v>
      </c>
      <c r="L1477" s="95">
        <f t="shared" si="184"/>
        <v>1.6998415249981795E-2</v>
      </c>
    </row>
    <row r="1478" spans="1:12" x14ac:dyDescent="0.2">
      <c r="A1478" s="57">
        <f t="shared" si="182"/>
        <v>53</v>
      </c>
      <c r="B1478" s="57" t="s">
        <v>1950</v>
      </c>
      <c r="C1478" s="57">
        <v>5782.4</v>
      </c>
      <c r="D1478" s="59"/>
      <c r="E1478" s="60"/>
      <c r="F1478" s="57">
        <f t="shared" si="178"/>
        <v>5782.4</v>
      </c>
      <c r="G1478" s="56">
        <f t="shared" si="179"/>
        <v>1.5535512673664579E-2</v>
      </c>
      <c r="H1478" s="161">
        <f t="shared" si="180"/>
        <v>57.170686639085652</v>
      </c>
      <c r="I1478" s="54">
        <f t="shared" si="181"/>
        <v>12.577551060598843</v>
      </c>
      <c r="J1478" s="54">
        <f t="shared" si="183"/>
        <v>17.837254231394724</v>
      </c>
      <c r="K1478" s="161">
        <v>10.706144410415487</v>
      </c>
      <c r="L1478" s="95">
        <f t="shared" si="184"/>
        <v>1.6998415249981792E-2</v>
      </c>
    </row>
    <row r="1479" spans="1:12" x14ac:dyDescent="0.2">
      <c r="A1479" s="57">
        <f t="shared" si="182"/>
        <v>54</v>
      </c>
      <c r="B1479" s="57" t="s">
        <v>1951</v>
      </c>
      <c r="C1479" s="57">
        <v>5882.7</v>
      </c>
      <c r="D1479" s="59"/>
      <c r="E1479" s="60"/>
      <c r="F1479" s="57">
        <f t="shared" si="178"/>
        <v>5882.7</v>
      </c>
      <c r="G1479" s="56">
        <f t="shared" si="179"/>
        <v>1.5804987618526323E-2</v>
      </c>
      <c r="H1479" s="161">
        <f t="shared" si="180"/>
        <v>58.162354436176869</v>
      </c>
      <c r="I1479" s="54">
        <f t="shared" si="181"/>
        <v>12.795717975958912</v>
      </c>
      <c r="J1479" s="54">
        <f t="shared" si="183"/>
        <v>18.146654584087184</v>
      </c>
      <c r="K1479" s="161">
        <v>10.891850394844905</v>
      </c>
      <c r="L1479" s="95">
        <f t="shared" si="184"/>
        <v>1.6998415249981792E-2</v>
      </c>
    </row>
    <row r="1480" spans="1:12" x14ac:dyDescent="0.2">
      <c r="A1480" s="57">
        <f t="shared" si="182"/>
        <v>55</v>
      </c>
      <c r="B1480" s="57" t="s">
        <v>1952</v>
      </c>
      <c r="C1480" s="57">
        <v>4404.7</v>
      </c>
      <c r="D1480" s="59"/>
      <c r="E1480" s="60"/>
      <c r="F1480" s="57">
        <f t="shared" si="178"/>
        <v>4404.7</v>
      </c>
      <c r="G1480" s="56">
        <f t="shared" si="179"/>
        <v>1.1834060714182757E-2</v>
      </c>
      <c r="H1480" s="161">
        <f t="shared" si="180"/>
        <v>43.549343428192543</v>
      </c>
      <c r="I1480" s="54">
        <f t="shared" si="181"/>
        <v>9.5808555542023601</v>
      </c>
      <c r="J1480" s="54">
        <f t="shared" si="183"/>
        <v>13.587395149596073</v>
      </c>
      <c r="K1480" s="161">
        <v>8.1553255196038137</v>
      </c>
      <c r="L1480" s="95">
        <f t="shared" si="184"/>
        <v>1.6998415249981792E-2</v>
      </c>
    </row>
    <row r="1481" spans="1:12" x14ac:dyDescent="0.2">
      <c r="A1481" s="57">
        <f t="shared" si="182"/>
        <v>56</v>
      </c>
      <c r="B1481" s="57" t="s">
        <v>1953</v>
      </c>
      <c r="C1481" s="57">
        <v>4428.3999999999996</v>
      </c>
      <c r="D1481" s="59"/>
      <c r="E1481" s="60"/>
      <c r="F1481" s="57">
        <f t="shared" si="178"/>
        <v>4428.3999999999996</v>
      </c>
      <c r="G1481" s="56">
        <f t="shared" si="179"/>
        <v>1.1897735252500038E-2</v>
      </c>
      <c r="H1481" s="161">
        <f t="shared" si="180"/>
        <v>43.783665729200138</v>
      </c>
      <c r="I1481" s="54">
        <f t="shared" si="181"/>
        <v>9.6324064604240309</v>
      </c>
      <c r="J1481" s="54">
        <f t="shared" si="183"/>
        <v>13.660503707510443</v>
      </c>
      <c r="K1481" s="161">
        <v>8.1992061958847433</v>
      </c>
      <c r="L1481" s="95">
        <f t="shared" si="184"/>
        <v>1.6998415249981788E-2</v>
      </c>
    </row>
    <row r="1482" spans="1:12" x14ac:dyDescent="0.2">
      <c r="A1482" s="57">
        <f t="shared" si="182"/>
        <v>57</v>
      </c>
      <c r="B1482" s="57" t="s">
        <v>1954</v>
      </c>
      <c r="C1482" s="57">
        <v>4419.2</v>
      </c>
      <c r="D1482" s="59"/>
      <c r="E1482" s="60"/>
      <c r="F1482" s="57">
        <f t="shared" si="178"/>
        <v>4419.2</v>
      </c>
      <c r="G1482" s="56">
        <f t="shared" si="179"/>
        <v>1.1873017710199659E-2</v>
      </c>
      <c r="H1482" s="161">
        <f t="shared" si="180"/>
        <v>43.692705173534748</v>
      </c>
      <c r="I1482" s="54">
        <f t="shared" si="181"/>
        <v>9.6123951381776447</v>
      </c>
      <c r="J1482" s="54">
        <f t="shared" si="183"/>
        <v>13.632124014142841</v>
      </c>
      <c r="K1482" s="161">
        <v>8.1821723468642968</v>
      </c>
      <c r="L1482" s="95">
        <f t="shared" si="184"/>
        <v>1.6998415249981792E-2</v>
      </c>
    </row>
    <row r="1483" spans="1:12" x14ac:dyDescent="0.2">
      <c r="A1483" s="57">
        <f t="shared" si="182"/>
        <v>58</v>
      </c>
      <c r="B1483" s="57" t="s">
        <v>1955</v>
      </c>
      <c r="C1483" s="57">
        <v>5902.1</v>
      </c>
      <c r="D1483" s="59"/>
      <c r="E1483" s="60"/>
      <c r="F1483" s="57">
        <f t="shared" si="178"/>
        <v>5902.1</v>
      </c>
      <c r="G1483" s="56">
        <f t="shared" si="179"/>
        <v>1.5857109392507559E-2</v>
      </c>
      <c r="H1483" s="161">
        <f t="shared" si="180"/>
        <v>58.354162564427817</v>
      </c>
      <c r="I1483" s="54">
        <f t="shared" si="181"/>
        <v>12.83791576417412</v>
      </c>
      <c r="J1483" s="54">
        <f t="shared" si="183"/>
        <v>18.206498720101479</v>
      </c>
      <c r="K1483" s="161">
        <v>10.927769598214105</v>
      </c>
      <c r="L1483" s="95">
        <f t="shared" si="184"/>
        <v>1.6998415249981792E-2</v>
      </c>
    </row>
    <row r="1484" spans="1:12" x14ac:dyDescent="0.2">
      <c r="A1484" s="57">
        <f t="shared" si="182"/>
        <v>59</v>
      </c>
      <c r="B1484" s="57" t="s">
        <v>1956</v>
      </c>
      <c r="C1484" s="57">
        <v>4397.8</v>
      </c>
      <c r="D1484" s="59"/>
      <c r="E1484" s="60"/>
      <c r="F1484" s="57">
        <f t="shared" si="178"/>
        <v>4397.8</v>
      </c>
      <c r="G1484" s="56">
        <f t="shared" si="179"/>
        <v>1.1815522557457473E-2</v>
      </c>
      <c r="H1484" s="161">
        <f t="shared" si="180"/>
        <v>43.481123011443501</v>
      </c>
      <c r="I1484" s="54">
        <f t="shared" si="181"/>
        <v>9.5658470625175696</v>
      </c>
      <c r="J1484" s="54">
        <f t="shared" si="183"/>
        <v>13.566110379570372</v>
      </c>
      <c r="K1484" s="161">
        <v>8.1425501328384797</v>
      </c>
      <c r="L1484" s="95">
        <f t="shared" si="184"/>
        <v>1.6998415249981788E-2</v>
      </c>
    </row>
    <row r="1485" spans="1:12" x14ac:dyDescent="0.2">
      <c r="A1485" s="57">
        <f t="shared" si="182"/>
        <v>60</v>
      </c>
      <c r="B1485" s="57" t="s">
        <v>1957</v>
      </c>
      <c r="C1485" s="57">
        <v>4423.3999999999996</v>
      </c>
      <c r="D1485" s="59"/>
      <c r="E1485" s="60"/>
      <c r="F1485" s="57">
        <f t="shared" si="178"/>
        <v>4423.3999999999996</v>
      </c>
      <c r="G1485" s="56">
        <f t="shared" si="179"/>
        <v>1.1884301805597658E-2</v>
      </c>
      <c r="H1485" s="161">
        <f t="shared" si="180"/>
        <v>43.734230644599378</v>
      </c>
      <c r="I1485" s="54">
        <f t="shared" si="181"/>
        <v>9.6215307418118634</v>
      </c>
      <c r="J1485" s="54">
        <f t="shared" si="183"/>
        <v>13.645079961115005</v>
      </c>
      <c r="K1485" s="161">
        <v>8.1899486692431971</v>
      </c>
      <c r="L1485" s="95">
        <f t="shared" si="184"/>
        <v>1.6998415249981788E-2</v>
      </c>
    </row>
    <row r="1486" spans="1:12" x14ac:dyDescent="0.2">
      <c r="A1486" s="57">
        <f t="shared" si="182"/>
        <v>61</v>
      </c>
      <c r="B1486" s="57" t="s">
        <v>1958</v>
      </c>
      <c r="C1486" s="57">
        <v>5916.4</v>
      </c>
      <c r="D1486" s="59"/>
      <c r="E1486" s="60"/>
      <c r="F1486" s="57">
        <f t="shared" si="178"/>
        <v>5916.4</v>
      </c>
      <c r="G1486" s="56">
        <f t="shared" si="179"/>
        <v>1.5895529050648366E-2</v>
      </c>
      <c r="H1486" s="161">
        <f t="shared" si="180"/>
        <v>58.495546906385989</v>
      </c>
      <c r="I1486" s="54">
        <f t="shared" si="181"/>
        <v>12.869020319404918</v>
      </c>
      <c r="J1486" s="54">
        <f t="shared" si="183"/>
        <v>18.25061063479243</v>
      </c>
      <c r="K1486" s="161">
        <v>10.954246124408927</v>
      </c>
      <c r="L1486" s="95">
        <f t="shared" si="184"/>
        <v>1.6998415249981792E-2</v>
      </c>
    </row>
    <row r="1487" spans="1:12" x14ac:dyDescent="0.2">
      <c r="A1487" s="57">
        <f t="shared" si="182"/>
        <v>62</v>
      </c>
      <c r="B1487" s="57" t="s">
        <v>1959</v>
      </c>
      <c r="C1487" s="57">
        <v>3331.8</v>
      </c>
      <c r="D1487" s="59"/>
      <c r="E1487" s="60"/>
      <c r="F1487" s="57">
        <f t="shared" si="178"/>
        <v>3331.8</v>
      </c>
      <c r="G1487" s="56">
        <f t="shared" si="179"/>
        <v>8.951511677870028E-3</v>
      </c>
      <c r="H1487" s="161">
        <f t="shared" si="180"/>
        <v>32.941562974561705</v>
      </c>
      <c r="I1487" s="54">
        <f t="shared" si="181"/>
        <v>7.2471438544035749</v>
      </c>
      <c r="J1487" s="54">
        <f t="shared" si="183"/>
        <v>10.277767648063252</v>
      </c>
      <c r="K1487" s="161">
        <v>6.1688454528608059</v>
      </c>
      <c r="L1487" s="95">
        <f t="shared" si="184"/>
        <v>1.6998415249981792E-2</v>
      </c>
    </row>
    <row r="1488" spans="1:12" x14ac:dyDescent="0.2">
      <c r="A1488" s="57">
        <f t="shared" si="182"/>
        <v>63</v>
      </c>
      <c r="B1488" s="57" t="s">
        <v>1960</v>
      </c>
      <c r="C1488" s="57">
        <v>4392.1000000000004</v>
      </c>
      <c r="D1488" s="59"/>
      <c r="E1488" s="60"/>
      <c r="F1488" s="57">
        <f t="shared" si="178"/>
        <v>4392.1000000000004</v>
      </c>
      <c r="G1488" s="56">
        <f t="shared" si="179"/>
        <v>1.180020842798876E-2</v>
      </c>
      <c r="H1488" s="161">
        <f t="shared" si="180"/>
        <v>43.424767014998636</v>
      </c>
      <c r="I1488" s="54">
        <f t="shared" si="181"/>
        <v>9.5534487432997004</v>
      </c>
      <c r="J1488" s="54">
        <f t="shared" si="183"/>
        <v>13.548527308679574</v>
      </c>
      <c r="K1488" s="161">
        <v>8.1319965524671183</v>
      </c>
      <c r="L1488" s="95">
        <f t="shared" si="184"/>
        <v>1.6998415249981788E-2</v>
      </c>
    </row>
    <row r="1489" spans="1:12" x14ac:dyDescent="0.2">
      <c r="A1489" s="57">
        <f t="shared" si="182"/>
        <v>64</v>
      </c>
      <c r="B1489" s="57" t="s">
        <v>1961</v>
      </c>
      <c r="C1489" s="57">
        <v>5869.2</v>
      </c>
      <c r="D1489" s="59"/>
      <c r="E1489" s="60"/>
      <c r="F1489" s="57">
        <f t="shared" si="178"/>
        <v>5869.2</v>
      </c>
      <c r="G1489" s="56">
        <f t="shared" si="179"/>
        <v>1.5768717311889897E-2</v>
      </c>
      <c r="H1489" s="161">
        <f t="shared" si="180"/>
        <v>58.028879707754825</v>
      </c>
      <c r="I1489" s="54">
        <f t="shared" si="181"/>
        <v>12.766353535706061</v>
      </c>
      <c r="J1489" s="54">
        <f t="shared" si="183"/>
        <v>18.105010468819504</v>
      </c>
      <c r="K1489" s="161">
        <v>10.866855072912731</v>
      </c>
      <c r="L1489" s="95">
        <f t="shared" si="184"/>
        <v>1.6998415249981788E-2</v>
      </c>
    </row>
    <row r="1490" spans="1:12" x14ac:dyDescent="0.2">
      <c r="A1490" s="57">
        <f t="shared" si="182"/>
        <v>65</v>
      </c>
      <c r="B1490" s="57" t="s">
        <v>2541</v>
      </c>
      <c r="C1490" s="57">
        <v>4119.7</v>
      </c>
      <c r="D1490" s="57"/>
      <c r="E1490" s="57"/>
      <c r="F1490" s="57">
        <f t="shared" si="178"/>
        <v>4119.7</v>
      </c>
      <c r="G1490" s="56">
        <f>1/372205.29*F1490</f>
        <v>1.1068354240747088E-2</v>
      </c>
      <c r="H1490" s="161">
        <f t="shared" si="180"/>
        <v>40.731543605949284</v>
      </c>
      <c r="I1490" s="54">
        <f>H1490*0.22</f>
        <v>8.9609395933088418</v>
      </c>
      <c r="J1490" s="54">
        <f t="shared" si="183"/>
        <v>12.708241605056177</v>
      </c>
      <c r="K1490" s="54">
        <v>5.0701414977472412</v>
      </c>
      <c r="L1490" s="56">
        <f t="shared" ref="L1490:L1492" si="185">(H1490+I1490+J1490+K1490)/F1490</f>
        <v>1.6377616404607508E-2</v>
      </c>
    </row>
    <row r="1491" spans="1:12" x14ac:dyDescent="0.2">
      <c r="A1491" s="57"/>
      <c r="B1491" s="57" t="s">
        <v>1975</v>
      </c>
      <c r="C1491" s="49">
        <f>SUM(C1426:C1490)</f>
        <v>370864.59000000008</v>
      </c>
      <c r="D1491" s="49">
        <f t="shared" ref="D1491:K1491" si="186">SUM(D1426:D1490)</f>
        <v>1015.5</v>
      </c>
      <c r="E1491" s="49">
        <f t="shared" si="186"/>
        <v>325.2</v>
      </c>
      <c r="F1491" s="49">
        <f t="shared" si="186"/>
        <v>372205.2900000001</v>
      </c>
      <c r="G1491" s="49">
        <f t="shared" si="186"/>
        <v>1.0000000000000002</v>
      </c>
      <c r="H1491" s="49">
        <f t="shared" si="186"/>
        <v>3679.9999999999991</v>
      </c>
      <c r="I1491" s="49">
        <f t="shared" si="186"/>
        <v>809.60000000000014</v>
      </c>
      <c r="J1491" s="49">
        <f t="shared" si="186"/>
        <v>1148.1599999999996</v>
      </c>
      <c r="K1491" s="49">
        <f t="shared" si="186"/>
        <v>682.79106004529444</v>
      </c>
      <c r="L1491" s="95">
        <f t="shared" si="185"/>
        <v>1.6981357411780182E-2</v>
      </c>
    </row>
    <row r="1492" spans="1:12" x14ac:dyDescent="0.2">
      <c r="A1492" s="347" t="s">
        <v>1975</v>
      </c>
      <c r="B1492" s="347"/>
      <c r="C1492" s="49">
        <f>C1491+C1424+C1385+C1330+C963+C896+C718+C387</f>
        <v>1949697.1000000003</v>
      </c>
      <c r="D1492" s="49">
        <f t="shared" ref="D1492:K1492" si="187">D1491+D1424+D1385+D1330+D963+D896+D718+D387</f>
        <v>15420.300000000003</v>
      </c>
      <c r="E1492" s="49">
        <f t="shared" si="187"/>
        <v>43475.319999999992</v>
      </c>
      <c r="F1492" s="49">
        <f t="shared" si="187"/>
        <v>2008592.7200000002</v>
      </c>
      <c r="G1492" s="49">
        <f t="shared" si="187"/>
        <v>2.9999999999999996</v>
      </c>
      <c r="H1492" s="49">
        <f t="shared" si="187"/>
        <v>11039.999999999996</v>
      </c>
      <c r="I1492" s="49">
        <f t="shared" si="187"/>
        <v>2428.8000000000002</v>
      </c>
      <c r="J1492" s="49">
        <f t="shared" si="187"/>
        <v>4474.8799999999983</v>
      </c>
      <c r="K1492" s="49">
        <f t="shared" si="187"/>
        <v>2160.1860897710853</v>
      </c>
      <c r="L1492" s="95">
        <f t="shared" si="185"/>
        <v>1.0008931073777405E-2</v>
      </c>
    </row>
  </sheetData>
  <mergeCells count="9">
    <mergeCell ref="A1492:B1492"/>
    <mergeCell ref="A719:L719"/>
    <mergeCell ref="A1386:L1386"/>
    <mergeCell ref="A1:L1"/>
    <mergeCell ref="A5:L5"/>
    <mergeCell ref="A388:L388"/>
    <mergeCell ref="A1331:L1331"/>
    <mergeCell ref="A964:L964"/>
    <mergeCell ref="A1425:L1425"/>
  </mergeCells>
  <phoneticPr fontId="16" type="noConversion"/>
  <pageMargins left="0.39370078740157483" right="0.39370078740157483" top="0.55000000000000004" bottom="0.46" header="0.51181102362204722" footer="0.51181102362204722"/>
  <pageSetup paperSize="9" scale="58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6">
    <tabColor indexed="11"/>
  </sheetPr>
  <dimension ref="A1:M1492"/>
  <sheetViews>
    <sheetView view="pageBreakPreview" topLeftCell="A1457" zoomScale="75" zoomScaleNormal="90" zoomScaleSheetLayoutView="75" workbookViewId="0">
      <selection activeCell="I338" sqref="I338"/>
    </sheetView>
  </sheetViews>
  <sheetFormatPr defaultColWidth="9.140625" defaultRowHeight="12.75" x14ac:dyDescent="0.2"/>
  <cols>
    <col min="1" max="1" width="7" style="68" customWidth="1"/>
    <col min="2" max="2" width="23.7109375" style="68" customWidth="1"/>
    <col min="3" max="4" width="13.140625" style="68" customWidth="1"/>
    <col min="5" max="5" width="13" style="68" customWidth="1"/>
    <col min="6" max="6" width="11.7109375" style="68" customWidth="1"/>
    <col min="7" max="7" width="16.140625" style="68" customWidth="1"/>
    <col min="8" max="8" width="14.28515625" style="68" customWidth="1"/>
    <col min="9" max="9" width="17.5703125" style="160" customWidth="1"/>
    <col min="10" max="16384" width="9.140625" style="68"/>
  </cols>
  <sheetData>
    <row r="1" spans="1:13" ht="12.75" customHeight="1" x14ac:dyDescent="0.2">
      <c r="A1" s="341" t="s">
        <v>2010</v>
      </c>
      <c r="B1" s="341"/>
      <c r="C1" s="341"/>
      <c r="D1" s="341"/>
      <c r="E1" s="341"/>
      <c r="F1" s="341"/>
      <c r="G1" s="341"/>
      <c r="H1" s="341"/>
      <c r="I1" s="341"/>
    </row>
    <row r="2" spans="1:13" ht="18" customHeight="1" x14ac:dyDescent="0.2">
      <c r="A2" s="353"/>
      <c r="B2" s="353"/>
      <c r="C2" s="353"/>
      <c r="D2" s="353"/>
      <c r="E2" s="353"/>
      <c r="F2" s="353"/>
      <c r="G2" s="353"/>
      <c r="H2" s="353"/>
      <c r="I2" s="353"/>
    </row>
    <row r="3" spans="1:13" ht="75.75" customHeight="1" x14ac:dyDescent="0.2">
      <c r="A3" s="19" t="s">
        <v>487</v>
      </c>
      <c r="B3" s="19" t="s">
        <v>490</v>
      </c>
      <c r="C3" s="20" t="s">
        <v>1423</v>
      </c>
      <c r="D3" s="20" t="s">
        <v>1422</v>
      </c>
      <c r="E3" s="20" t="s">
        <v>1251</v>
      </c>
      <c r="F3" s="20" t="s">
        <v>1424</v>
      </c>
      <c r="G3" s="20" t="s">
        <v>2011</v>
      </c>
      <c r="H3" s="250" t="s">
        <v>2012</v>
      </c>
      <c r="I3" s="264" t="s">
        <v>2013</v>
      </c>
    </row>
    <row r="4" spans="1:13" x14ac:dyDescent="0.2">
      <c r="A4" s="21">
        <v>1</v>
      </c>
      <c r="B4" s="21">
        <v>2</v>
      </c>
      <c r="C4" s="21">
        <v>3</v>
      </c>
      <c r="D4" s="21">
        <v>4</v>
      </c>
      <c r="E4" s="21">
        <v>5</v>
      </c>
      <c r="F4" s="21">
        <v>6</v>
      </c>
      <c r="G4" s="21">
        <v>7</v>
      </c>
      <c r="H4" s="21">
        <v>8</v>
      </c>
      <c r="I4" s="21">
        <v>9</v>
      </c>
    </row>
    <row r="5" spans="1:13" ht="15.75" x14ac:dyDescent="0.25">
      <c r="A5" s="349" t="s">
        <v>1971</v>
      </c>
      <c r="B5" s="349"/>
      <c r="C5" s="349"/>
      <c r="D5" s="349"/>
      <c r="E5" s="349"/>
      <c r="F5" s="349"/>
      <c r="G5" s="349"/>
      <c r="H5" s="349"/>
      <c r="I5" s="349"/>
      <c r="J5" s="148"/>
      <c r="K5" s="148"/>
      <c r="L5" s="148"/>
      <c r="M5" s="149"/>
    </row>
    <row r="6" spans="1:13" x14ac:dyDescent="0.2">
      <c r="A6" s="77">
        <v>1</v>
      </c>
      <c r="B6" s="57" t="s">
        <v>493</v>
      </c>
      <c r="C6" s="57">
        <v>410.1</v>
      </c>
      <c r="D6" s="57"/>
      <c r="E6" s="57"/>
      <c r="F6" s="57">
        <f>C6+D6+E6</f>
        <v>410.1</v>
      </c>
      <c r="G6" s="150">
        <f>33.9+14.4</f>
        <v>48.3</v>
      </c>
      <c r="H6" s="57">
        <v>0.05</v>
      </c>
      <c r="I6" s="106">
        <f>(G6*H6)/F6</f>
        <v>5.8888076079005114E-3</v>
      </c>
    </row>
    <row r="7" spans="1:13" x14ac:dyDescent="0.2">
      <c r="A7" s="78">
        <f>A6+1</f>
        <v>2</v>
      </c>
      <c r="B7" s="57" t="s">
        <v>494</v>
      </c>
      <c r="C7" s="57">
        <v>458.5</v>
      </c>
      <c r="D7" s="57"/>
      <c r="E7" s="57"/>
      <c r="F7" s="57">
        <f t="shared" ref="F7:F70" si="0">C7+D7+E7</f>
        <v>458.5</v>
      </c>
      <c r="G7" s="150">
        <f>19+24.2</f>
        <v>43.2</v>
      </c>
      <c r="H7" s="57">
        <v>0.05</v>
      </c>
      <c r="I7" s="106">
        <f t="shared" ref="I7:I70" si="1">(G7*H7)/F7</f>
        <v>4.7110141766630318E-3</v>
      </c>
    </row>
    <row r="8" spans="1:13" x14ac:dyDescent="0.2">
      <c r="A8" s="78">
        <f t="shared" ref="A8:A71" si="2">A7+1</f>
        <v>3</v>
      </c>
      <c r="B8" s="57" t="s">
        <v>495</v>
      </c>
      <c r="C8" s="57">
        <v>507.2</v>
      </c>
      <c r="D8" s="57"/>
      <c r="E8" s="57"/>
      <c r="F8" s="57">
        <f t="shared" si="0"/>
        <v>507.2</v>
      </c>
      <c r="G8" s="150">
        <f>24.8+24.9</f>
        <v>49.7</v>
      </c>
      <c r="H8" s="57">
        <v>0.05</v>
      </c>
      <c r="I8" s="106">
        <f t="shared" si="1"/>
        <v>4.8994479495268143E-3</v>
      </c>
    </row>
    <row r="9" spans="1:13" x14ac:dyDescent="0.2">
      <c r="A9" s="78">
        <f t="shared" si="2"/>
        <v>4</v>
      </c>
      <c r="B9" s="57" t="s">
        <v>496</v>
      </c>
      <c r="C9" s="57">
        <v>1675</v>
      </c>
      <c r="D9" s="57"/>
      <c r="E9" s="57"/>
      <c r="F9" s="57">
        <f t="shared" si="0"/>
        <v>1675</v>
      </c>
      <c r="G9" s="150">
        <f>104.6+30.4</f>
        <v>135</v>
      </c>
      <c r="H9" s="57">
        <v>0.05</v>
      </c>
      <c r="I9" s="106">
        <f t="shared" si="1"/>
        <v>4.0298507462686569E-3</v>
      </c>
    </row>
    <row r="10" spans="1:13" x14ac:dyDescent="0.2">
      <c r="A10" s="78">
        <f t="shared" si="2"/>
        <v>5</v>
      </c>
      <c r="B10" s="57" t="s">
        <v>497</v>
      </c>
      <c r="C10" s="57">
        <v>546.6</v>
      </c>
      <c r="D10" s="57"/>
      <c r="E10" s="57"/>
      <c r="F10" s="57">
        <f t="shared" si="0"/>
        <v>546.6</v>
      </c>
      <c r="G10" s="150">
        <f>30.8+23.1</f>
        <v>53.900000000000006</v>
      </c>
      <c r="H10" s="57">
        <v>0.05</v>
      </c>
      <c r="I10" s="106">
        <f t="shared" si="1"/>
        <v>4.9304793267471647E-3</v>
      </c>
    </row>
    <row r="11" spans="1:13" x14ac:dyDescent="0.2">
      <c r="A11" s="78">
        <f t="shared" si="2"/>
        <v>6</v>
      </c>
      <c r="B11" s="57" t="s">
        <v>498</v>
      </c>
      <c r="C11" s="57">
        <v>2868.3</v>
      </c>
      <c r="D11" s="57"/>
      <c r="E11" s="57"/>
      <c r="F11" s="57">
        <f t="shared" si="0"/>
        <v>2868.3</v>
      </c>
      <c r="G11" s="150">
        <f>155.8+68.1</f>
        <v>223.9</v>
      </c>
      <c r="H11" s="57">
        <v>0.05</v>
      </c>
      <c r="I11" s="106">
        <f t="shared" si="1"/>
        <v>3.9030087508280164E-3</v>
      </c>
    </row>
    <row r="12" spans="1:13" x14ac:dyDescent="0.2">
      <c r="A12" s="78">
        <f t="shared" si="2"/>
        <v>7</v>
      </c>
      <c r="B12" s="57" t="s">
        <v>499</v>
      </c>
      <c r="C12" s="57">
        <v>405</v>
      </c>
      <c r="D12" s="57"/>
      <c r="E12" s="57"/>
      <c r="F12" s="57">
        <f t="shared" si="0"/>
        <v>405</v>
      </c>
      <c r="G12" s="150">
        <f>18+11.7</f>
        <v>29.7</v>
      </c>
      <c r="H12" s="57">
        <v>0.05</v>
      </c>
      <c r="I12" s="106">
        <f t="shared" si="1"/>
        <v>3.666666666666667E-3</v>
      </c>
    </row>
    <row r="13" spans="1:13" x14ac:dyDescent="0.2">
      <c r="A13" s="78">
        <f t="shared" si="2"/>
        <v>8</v>
      </c>
      <c r="B13" s="57" t="s">
        <v>500</v>
      </c>
      <c r="C13" s="57">
        <v>141.30000000000001</v>
      </c>
      <c r="D13" s="57"/>
      <c r="E13" s="57"/>
      <c r="F13" s="57">
        <f t="shared" si="0"/>
        <v>141.30000000000001</v>
      </c>
      <c r="G13" s="150">
        <f>10.1+7</f>
        <v>17.100000000000001</v>
      </c>
      <c r="H13" s="57">
        <v>0.05</v>
      </c>
      <c r="I13" s="106">
        <f t="shared" si="1"/>
        <v>6.0509554140127392E-3</v>
      </c>
    </row>
    <row r="14" spans="1:13" x14ac:dyDescent="0.2">
      <c r="A14" s="78">
        <f t="shared" si="2"/>
        <v>9</v>
      </c>
      <c r="B14" s="57" t="s">
        <v>502</v>
      </c>
      <c r="C14" s="57">
        <v>221.7</v>
      </c>
      <c r="D14" s="57"/>
      <c r="E14" s="57"/>
      <c r="F14" s="57">
        <f t="shared" si="0"/>
        <v>221.7</v>
      </c>
      <c r="G14" s="150">
        <f>6.4+12.6</f>
        <v>19</v>
      </c>
      <c r="H14" s="57">
        <v>0.05</v>
      </c>
      <c r="I14" s="106">
        <f t="shared" si="1"/>
        <v>4.285069914298602E-3</v>
      </c>
    </row>
    <row r="15" spans="1:13" x14ac:dyDescent="0.2">
      <c r="A15" s="78">
        <f t="shared" si="2"/>
        <v>10</v>
      </c>
      <c r="B15" s="57" t="s">
        <v>503</v>
      </c>
      <c r="C15" s="57">
        <v>206.1</v>
      </c>
      <c r="D15" s="57"/>
      <c r="E15" s="57"/>
      <c r="F15" s="57">
        <f t="shared" si="0"/>
        <v>206.1</v>
      </c>
      <c r="G15" s="150">
        <f>21.5+11.3</f>
        <v>32.799999999999997</v>
      </c>
      <c r="H15" s="57">
        <v>0.05</v>
      </c>
      <c r="I15" s="106">
        <f t="shared" si="1"/>
        <v>7.9573022804463843E-3</v>
      </c>
    </row>
    <row r="16" spans="1:13" x14ac:dyDescent="0.2">
      <c r="A16" s="78">
        <f t="shared" si="2"/>
        <v>11</v>
      </c>
      <c r="B16" s="57" t="s">
        <v>504</v>
      </c>
      <c r="C16" s="57">
        <v>512.4</v>
      </c>
      <c r="D16" s="57"/>
      <c r="E16" s="57">
        <v>84.7</v>
      </c>
      <c r="F16" s="57">
        <f t="shared" si="0"/>
        <v>597.1</v>
      </c>
      <c r="G16" s="150">
        <f>29+36.2</f>
        <v>65.2</v>
      </c>
      <c r="H16" s="57">
        <v>0.05</v>
      </c>
      <c r="I16" s="106">
        <f t="shared" si="1"/>
        <v>5.4597219896164798E-3</v>
      </c>
    </row>
    <row r="17" spans="1:9" x14ac:dyDescent="0.2">
      <c r="A17" s="78">
        <f t="shared" si="2"/>
        <v>12</v>
      </c>
      <c r="B17" s="57" t="s">
        <v>505</v>
      </c>
      <c r="C17" s="57">
        <v>683.9</v>
      </c>
      <c r="D17" s="57"/>
      <c r="E17" s="57">
        <v>19.5</v>
      </c>
      <c r="F17" s="57">
        <f t="shared" si="0"/>
        <v>703.4</v>
      </c>
      <c r="G17" s="150">
        <f>27.2+51.6</f>
        <v>78.8</v>
      </c>
      <c r="H17" s="57">
        <v>0.05</v>
      </c>
      <c r="I17" s="106">
        <f t="shared" si="1"/>
        <v>5.6013647995450666E-3</v>
      </c>
    </row>
    <row r="18" spans="1:9" x14ac:dyDescent="0.2">
      <c r="A18" s="78">
        <f t="shared" si="2"/>
        <v>13</v>
      </c>
      <c r="B18" s="57" t="s">
        <v>506</v>
      </c>
      <c r="C18" s="57">
        <v>551.20000000000005</v>
      </c>
      <c r="D18" s="57"/>
      <c r="E18" s="57">
        <v>111.5</v>
      </c>
      <c r="F18" s="57">
        <f t="shared" si="0"/>
        <v>662.7</v>
      </c>
      <c r="G18" s="150">
        <f>27.7+24.7</f>
        <v>52.4</v>
      </c>
      <c r="H18" s="57">
        <v>0.05</v>
      </c>
      <c r="I18" s="106">
        <f t="shared" si="1"/>
        <v>3.9535234646144559E-3</v>
      </c>
    </row>
    <row r="19" spans="1:9" x14ac:dyDescent="0.2">
      <c r="A19" s="78">
        <f t="shared" si="2"/>
        <v>14</v>
      </c>
      <c r="B19" s="57" t="s">
        <v>507</v>
      </c>
      <c r="C19" s="57">
        <v>872.9</v>
      </c>
      <c r="D19" s="57"/>
      <c r="E19" s="57">
        <v>62.9</v>
      </c>
      <c r="F19" s="57">
        <f t="shared" si="0"/>
        <v>935.8</v>
      </c>
      <c r="G19" s="150">
        <f>18.9+25.7</f>
        <v>44.599999999999994</v>
      </c>
      <c r="H19" s="57">
        <v>0.05</v>
      </c>
      <c r="I19" s="106">
        <f t="shared" si="1"/>
        <v>2.3829878179098098E-3</v>
      </c>
    </row>
    <row r="20" spans="1:9" x14ac:dyDescent="0.2">
      <c r="A20" s="78">
        <f t="shared" si="2"/>
        <v>15</v>
      </c>
      <c r="B20" s="57" t="s">
        <v>508</v>
      </c>
      <c r="C20" s="57">
        <v>559.20000000000005</v>
      </c>
      <c r="D20" s="57"/>
      <c r="E20" s="57"/>
      <c r="F20" s="57">
        <f t="shared" si="0"/>
        <v>559.20000000000005</v>
      </c>
      <c r="G20" s="150">
        <f>11.7+20.5</f>
        <v>32.200000000000003</v>
      </c>
      <c r="H20" s="57">
        <v>0.05</v>
      </c>
      <c r="I20" s="106">
        <f t="shared" si="1"/>
        <v>2.8791130185979977E-3</v>
      </c>
    </row>
    <row r="21" spans="1:9" x14ac:dyDescent="0.2">
      <c r="A21" s="78">
        <f t="shared" si="2"/>
        <v>16</v>
      </c>
      <c r="B21" s="57" t="s">
        <v>509</v>
      </c>
      <c r="C21" s="57">
        <v>740.8</v>
      </c>
      <c r="D21" s="57">
        <v>57.8</v>
      </c>
      <c r="E21" s="57"/>
      <c r="F21" s="57">
        <f t="shared" si="0"/>
        <v>798.59999999999991</v>
      </c>
      <c r="G21" s="150">
        <f>12.8+19.9</f>
        <v>32.700000000000003</v>
      </c>
      <c r="H21" s="57">
        <v>0.05</v>
      </c>
      <c r="I21" s="106">
        <f t="shared" si="1"/>
        <v>2.0473328324567999E-3</v>
      </c>
    </row>
    <row r="22" spans="1:9" x14ac:dyDescent="0.2">
      <c r="A22" s="78">
        <f t="shared" si="2"/>
        <v>17</v>
      </c>
      <c r="B22" s="57" t="s">
        <v>510</v>
      </c>
      <c r="C22" s="57">
        <v>611.4</v>
      </c>
      <c r="D22" s="57"/>
      <c r="E22" s="57"/>
      <c r="F22" s="57">
        <f t="shared" si="0"/>
        <v>611.4</v>
      </c>
      <c r="G22" s="150">
        <f>36.6+18.1</f>
        <v>54.7</v>
      </c>
      <c r="H22" s="57">
        <v>0.05</v>
      </c>
      <c r="I22" s="106">
        <f t="shared" si="1"/>
        <v>4.4733398756951264E-3</v>
      </c>
    </row>
    <row r="23" spans="1:9" x14ac:dyDescent="0.2">
      <c r="A23" s="78">
        <f t="shared" si="2"/>
        <v>18</v>
      </c>
      <c r="B23" s="57" t="s">
        <v>511</v>
      </c>
      <c r="C23" s="57">
        <v>603.70000000000005</v>
      </c>
      <c r="D23" s="57"/>
      <c r="E23" s="57"/>
      <c r="F23" s="57">
        <f t="shared" si="0"/>
        <v>603.70000000000005</v>
      </c>
      <c r="G23" s="150">
        <f>36.6+18.1</f>
        <v>54.7</v>
      </c>
      <c r="H23" s="57">
        <v>0.05</v>
      </c>
      <c r="I23" s="106">
        <f t="shared" si="1"/>
        <v>4.5303958919993377E-3</v>
      </c>
    </row>
    <row r="24" spans="1:9" x14ac:dyDescent="0.2">
      <c r="A24" s="78">
        <f t="shared" si="2"/>
        <v>19</v>
      </c>
      <c r="B24" s="57" t="s">
        <v>512</v>
      </c>
      <c r="C24" s="57">
        <v>813.6</v>
      </c>
      <c r="D24" s="57"/>
      <c r="E24" s="57"/>
      <c r="F24" s="57">
        <f t="shared" si="0"/>
        <v>813.6</v>
      </c>
      <c r="G24" s="150">
        <f>18.7+28.6</f>
        <v>47.3</v>
      </c>
      <c r="H24" s="57">
        <v>0.05</v>
      </c>
      <c r="I24" s="106">
        <f t="shared" si="1"/>
        <v>2.9068338249754176E-3</v>
      </c>
    </row>
    <row r="25" spans="1:9" x14ac:dyDescent="0.2">
      <c r="A25" s="78">
        <f t="shared" si="2"/>
        <v>20</v>
      </c>
      <c r="B25" s="57" t="s">
        <v>513</v>
      </c>
      <c r="C25" s="57">
        <v>632.1</v>
      </c>
      <c r="D25" s="57"/>
      <c r="E25" s="57"/>
      <c r="F25" s="57">
        <f t="shared" si="0"/>
        <v>632.1</v>
      </c>
      <c r="G25" s="150">
        <f>20.8+24.1</f>
        <v>44.900000000000006</v>
      </c>
      <c r="H25" s="57">
        <v>0.05</v>
      </c>
      <c r="I25" s="106">
        <f t="shared" si="1"/>
        <v>3.5516532194273067E-3</v>
      </c>
    </row>
    <row r="26" spans="1:9" x14ac:dyDescent="0.2">
      <c r="A26" s="78">
        <f t="shared" si="2"/>
        <v>21</v>
      </c>
      <c r="B26" s="57" t="s">
        <v>514</v>
      </c>
      <c r="C26" s="57">
        <v>507.6</v>
      </c>
      <c r="D26" s="57"/>
      <c r="E26" s="57">
        <v>37.1</v>
      </c>
      <c r="F26" s="57">
        <f t="shared" si="0"/>
        <v>544.70000000000005</v>
      </c>
      <c r="G26" s="150">
        <f>22.8+21.1</f>
        <v>43.900000000000006</v>
      </c>
      <c r="H26" s="57">
        <v>0.05</v>
      </c>
      <c r="I26" s="106">
        <f t="shared" si="1"/>
        <v>4.0297411419129795E-3</v>
      </c>
    </row>
    <row r="27" spans="1:9" x14ac:dyDescent="0.2">
      <c r="A27" s="78">
        <f t="shared" si="2"/>
        <v>22</v>
      </c>
      <c r="B27" s="57" t="s">
        <v>515</v>
      </c>
      <c r="C27" s="57">
        <v>712</v>
      </c>
      <c r="D27" s="57"/>
      <c r="E27" s="57"/>
      <c r="F27" s="57">
        <f t="shared" si="0"/>
        <v>712</v>
      </c>
      <c r="G27" s="150">
        <f>28.4+23</f>
        <v>51.4</v>
      </c>
      <c r="H27" s="57">
        <v>0.05</v>
      </c>
      <c r="I27" s="106">
        <f t="shared" si="1"/>
        <v>3.6095505617977533E-3</v>
      </c>
    </row>
    <row r="28" spans="1:9" x14ac:dyDescent="0.2">
      <c r="A28" s="78">
        <f t="shared" si="2"/>
        <v>23</v>
      </c>
      <c r="B28" s="57" t="s">
        <v>516</v>
      </c>
      <c r="C28" s="57">
        <v>667</v>
      </c>
      <c r="D28" s="57"/>
      <c r="E28" s="57"/>
      <c r="F28" s="57">
        <f t="shared" si="0"/>
        <v>667</v>
      </c>
      <c r="G28" s="150">
        <f>26.3+22.3</f>
        <v>48.6</v>
      </c>
      <c r="H28" s="57">
        <v>0.05</v>
      </c>
      <c r="I28" s="106">
        <f t="shared" si="1"/>
        <v>3.6431784107946031E-3</v>
      </c>
    </row>
    <row r="29" spans="1:9" x14ac:dyDescent="0.2">
      <c r="A29" s="78">
        <f t="shared" si="2"/>
        <v>24</v>
      </c>
      <c r="B29" s="57" t="s">
        <v>517</v>
      </c>
      <c r="C29" s="57">
        <v>569</v>
      </c>
      <c r="D29" s="57"/>
      <c r="E29" s="57"/>
      <c r="F29" s="57">
        <f t="shared" si="0"/>
        <v>569</v>
      </c>
      <c r="G29" s="150">
        <f>37+24.8</f>
        <v>61.8</v>
      </c>
      <c r="H29" s="57">
        <v>0.05</v>
      </c>
      <c r="I29" s="106">
        <f t="shared" si="1"/>
        <v>5.4305799648506148E-3</v>
      </c>
    </row>
    <row r="30" spans="1:9" x14ac:dyDescent="0.2">
      <c r="A30" s="78">
        <f t="shared" si="2"/>
        <v>25</v>
      </c>
      <c r="B30" s="57" t="s">
        <v>518</v>
      </c>
      <c r="C30" s="57">
        <v>833.8</v>
      </c>
      <c r="D30" s="57"/>
      <c r="E30" s="57">
        <v>59.3</v>
      </c>
      <c r="F30" s="57">
        <f t="shared" si="0"/>
        <v>893.09999999999991</v>
      </c>
      <c r="G30" s="150">
        <f>22.9+38.2</f>
        <v>61.1</v>
      </c>
      <c r="H30" s="57">
        <v>0.05</v>
      </c>
      <c r="I30" s="106">
        <f t="shared" si="1"/>
        <v>3.4206695778748186E-3</v>
      </c>
    </row>
    <row r="31" spans="1:9" x14ac:dyDescent="0.2">
      <c r="A31" s="78">
        <f t="shared" si="2"/>
        <v>26</v>
      </c>
      <c r="B31" s="57" t="s">
        <v>519</v>
      </c>
      <c r="C31" s="57">
        <v>880.8</v>
      </c>
      <c r="D31" s="57"/>
      <c r="E31" s="57"/>
      <c r="F31" s="57">
        <f t="shared" si="0"/>
        <v>880.8</v>
      </c>
      <c r="G31" s="150">
        <f>32.5+29</f>
        <v>61.5</v>
      </c>
      <c r="H31" s="57">
        <v>0.05</v>
      </c>
      <c r="I31" s="106">
        <f t="shared" si="1"/>
        <v>3.4911444141689377E-3</v>
      </c>
    </row>
    <row r="32" spans="1:9" x14ac:dyDescent="0.2">
      <c r="A32" s="78">
        <f t="shared" si="2"/>
        <v>27</v>
      </c>
      <c r="B32" s="57" t="s">
        <v>520</v>
      </c>
      <c r="C32" s="57">
        <v>853.7</v>
      </c>
      <c r="D32" s="57">
        <v>45.8</v>
      </c>
      <c r="E32" s="57">
        <v>34.200000000000003</v>
      </c>
      <c r="F32" s="57">
        <f t="shared" si="0"/>
        <v>933.7</v>
      </c>
      <c r="G32" s="150">
        <f>28.5+32.3</f>
        <v>60.8</v>
      </c>
      <c r="H32" s="57">
        <v>0.05</v>
      </c>
      <c r="I32" s="106">
        <f t="shared" si="1"/>
        <v>3.2558637678055048E-3</v>
      </c>
    </row>
    <row r="33" spans="1:9" x14ac:dyDescent="0.2">
      <c r="A33" s="78">
        <f t="shared" si="2"/>
        <v>28</v>
      </c>
      <c r="B33" s="57" t="s">
        <v>521</v>
      </c>
      <c r="C33" s="57">
        <v>737.2</v>
      </c>
      <c r="D33" s="57"/>
      <c r="E33" s="57"/>
      <c r="F33" s="57">
        <f t="shared" si="0"/>
        <v>737.2</v>
      </c>
      <c r="G33" s="150">
        <f>41.4+23.2</f>
        <v>64.599999999999994</v>
      </c>
      <c r="H33" s="57">
        <v>0.05</v>
      </c>
      <c r="I33" s="106">
        <f t="shared" si="1"/>
        <v>4.3814432989690722E-3</v>
      </c>
    </row>
    <row r="34" spans="1:9" x14ac:dyDescent="0.2">
      <c r="A34" s="78">
        <f t="shared" si="2"/>
        <v>29</v>
      </c>
      <c r="B34" s="57" t="s">
        <v>522</v>
      </c>
      <c r="C34" s="57">
        <v>2643.9</v>
      </c>
      <c r="D34" s="57"/>
      <c r="E34" s="57">
        <v>525.79999999999995</v>
      </c>
      <c r="F34" s="57">
        <f t="shared" si="0"/>
        <v>3169.7</v>
      </c>
      <c r="G34" s="150">
        <f>137.3+38.2</f>
        <v>175.5</v>
      </c>
      <c r="H34" s="57">
        <v>0.05</v>
      </c>
      <c r="I34" s="106">
        <f t="shared" si="1"/>
        <v>2.768400795027921E-3</v>
      </c>
    </row>
    <row r="35" spans="1:9" x14ac:dyDescent="0.2">
      <c r="A35" s="78">
        <f t="shared" si="2"/>
        <v>30</v>
      </c>
      <c r="B35" s="57" t="s">
        <v>523</v>
      </c>
      <c r="C35" s="57">
        <v>757.5</v>
      </c>
      <c r="D35" s="57"/>
      <c r="E35" s="57"/>
      <c r="F35" s="57">
        <f t="shared" si="0"/>
        <v>757.5</v>
      </c>
      <c r="G35" s="150">
        <f>8.3+22.6</f>
        <v>30.900000000000002</v>
      </c>
      <c r="H35" s="57">
        <v>0.05</v>
      </c>
      <c r="I35" s="106">
        <f t="shared" si="1"/>
        <v>2.0396039603960397E-3</v>
      </c>
    </row>
    <row r="36" spans="1:9" x14ac:dyDescent="0.2">
      <c r="A36" s="78">
        <f t="shared" si="2"/>
        <v>31</v>
      </c>
      <c r="B36" s="57" t="s">
        <v>524</v>
      </c>
      <c r="C36" s="57">
        <v>386.9</v>
      </c>
      <c r="D36" s="57">
        <v>101.6</v>
      </c>
      <c r="E36" s="57"/>
      <c r="F36" s="57">
        <f t="shared" si="0"/>
        <v>488.5</v>
      </c>
      <c r="G36" s="150">
        <f>24.9+24.8</f>
        <v>49.7</v>
      </c>
      <c r="H36" s="57">
        <v>0.05</v>
      </c>
      <c r="I36" s="106">
        <f t="shared" si="1"/>
        <v>5.0870010235414542E-3</v>
      </c>
    </row>
    <row r="37" spans="1:9" x14ac:dyDescent="0.2">
      <c r="A37" s="78">
        <f t="shared" si="2"/>
        <v>32</v>
      </c>
      <c r="B37" s="57" t="s">
        <v>525</v>
      </c>
      <c r="C37" s="57">
        <v>1722.05</v>
      </c>
      <c r="D37" s="57"/>
      <c r="E37" s="57">
        <v>115.8</v>
      </c>
      <c r="F37" s="57">
        <f t="shared" si="0"/>
        <v>1837.85</v>
      </c>
      <c r="G37" s="150">
        <f>131.8+32.1</f>
        <v>163.9</v>
      </c>
      <c r="H37" s="57">
        <v>0.05</v>
      </c>
      <c r="I37" s="106">
        <f t="shared" si="1"/>
        <v>4.4590146094621438E-3</v>
      </c>
    </row>
    <row r="38" spans="1:9" x14ac:dyDescent="0.2">
      <c r="A38" s="78">
        <f t="shared" si="2"/>
        <v>33</v>
      </c>
      <c r="B38" s="57" t="s">
        <v>526</v>
      </c>
      <c r="C38" s="57">
        <v>534.6</v>
      </c>
      <c r="D38" s="57">
        <v>34.4</v>
      </c>
      <c r="E38" s="57"/>
      <c r="F38" s="57">
        <f t="shared" si="0"/>
        <v>569</v>
      </c>
      <c r="G38" s="150">
        <f>28+27.8</f>
        <v>55.8</v>
      </c>
      <c r="H38" s="57">
        <v>0.05</v>
      </c>
      <c r="I38" s="106">
        <f t="shared" si="1"/>
        <v>4.9033391915641478E-3</v>
      </c>
    </row>
    <row r="39" spans="1:9" x14ac:dyDescent="0.2">
      <c r="A39" s="78">
        <f t="shared" si="2"/>
        <v>34</v>
      </c>
      <c r="B39" s="57" t="s">
        <v>527</v>
      </c>
      <c r="C39" s="57">
        <v>578.79999999999995</v>
      </c>
      <c r="D39" s="57"/>
      <c r="E39" s="57">
        <v>47.8</v>
      </c>
      <c r="F39" s="57">
        <f t="shared" si="0"/>
        <v>626.59999999999991</v>
      </c>
      <c r="G39" s="150">
        <f>25.3+26.3</f>
        <v>51.6</v>
      </c>
      <c r="H39" s="57">
        <v>0.05</v>
      </c>
      <c r="I39" s="106">
        <f t="shared" si="1"/>
        <v>4.1174593041812969E-3</v>
      </c>
    </row>
    <row r="40" spans="1:9" x14ac:dyDescent="0.2">
      <c r="A40" s="78">
        <f t="shared" si="2"/>
        <v>35</v>
      </c>
      <c r="B40" s="57" t="s">
        <v>528</v>
      </c>
      <c r="C40" s="57">
        <v>1126.7</v>
      </c>
      <c r="D40" s="57"/>
      <c r="E40" s="57">
        <v>28.1</v>
      </c>
      <c r="F40" s="57">
        <f t="shared" si="0"/>
        <v>1154.8</v>
      </c>
      <c r="G40" s="150">
        <f>7.3+54.3</f>
        <v>61.599999999999994</v>
      </c>
      <c r="H40" s="57">
        <v>0.05</v>
      </c>
      <c r="I40" s="106">
        <f t="shared" si="1"/>
        <v>2.6671285071007966E-3</v>
      </c>
    </row>
    <row r="41" spans="1:9" x14ac:dyDescent="0.2">
      <c r="A41" s="78">
        <f t="shared" si="2"/>
        <v>36</v>
      </c>
      <c r="B41" s="57" t="s">
        <v>529</v>
      </c>
      <c r="C41" s="57">
        <v>627.1</v>
      </c>
      <c r="D41" s="57"/>
      <c r="E41" s="57"/>
      <c r="F41" s="57">
        <f t="shared" si="0"/>
        <v>627.1</v>
      </c>
      <c r="G41" s="150">
        <f>25.9+16.7</f>
        <v>42.599999999999994</v>
      </c>
      <c r="H41" s="57">
        <v>0.05</v>
      </c>
      <c r="I41" s="106">
        <f t="shared" si="1"/>
        <v>3.3965874661138571E-3</v>
      </c>
    </row>
    <row r="42" spans="1:9" x14ac:dyDescent="0.2">
      <c r="A42" s="78">
        <f t="shared" si="2"/>
        <v>37</v>
      </c>
      <c r="B42" s="57" t="s">
        <v>530</v>
      </c>
      <c r="C42" s="57">
        <v>820.3</v>
      </c>
      <c r="D42" s="57">
        <v>55.7</v>
      </c>
      <c r="E42" s="57"/>
      <c r="F42" s="57">
        <f t="shared" si="0"/>
        <v>876</v>
      </c>
      <c r="G42" s="150">
        <f>30.5+21.4</f>
        <v>51.9</v>
      </c>
      <c r="H42" s="57">
        <v>0.05</v>
      </c>
      <c r="I42" s="106">
        <f t="shared" si="1"/>
        <v>2.9623287671232878E-3</v>
      </c>
    </row>
    <row r="43" spans="1:9" x14ac:dyDescent="0.2">
      <c r="A43" s="78">
        <f t="shared" si="2"/>
        <v>38</v>
      </c>
      <c r="B43" s="57" t="s">
        <v>531</v>
      </c>
      <c r="C43" s="57">
        <v>834.6</v>
      </c>
      <c r="D43" s="57"/>
      <c r="E43" s="57">
        <v>120.9</v>
      </c>
      <c r="F43" s="57">
        <f t="shared" si="0"/>
        <v>955.5</v>
      </c>
      <c r="G43" s="150">
        <f>37.9+21.3</f>
        <v>59.2</v>
      </c>
      <c r="H43" s="57">
        <v>0.05</v>
      </c>
      <c r="I43" s="106">
        <f t="shared" si="1"/>
        <v>3.0978545264259555E-3</v>
      </c>
    </row>
    <row r="44" spans="1:9" x14ac:dyDescent="0.2">
      <c r="A44" s="78">
        <f t="shared" si="2"/>
        <v>39</v>
      </c>
      <c r="B44" s="57" t="s">
        <v>532</v>
      </c>
      <c r="C44" s="57">
        <v>2791.8</v>
      </c>
      <c r="D44" s="57"/>
      <c r="E44" s="57">
        <v>70.7</v>
      </c>
      <c r="F44" s="57">
        <f t="shared" si="0"/>
        <v>2862.5</v>
      </c>
      <c r="G44" s="150">
        <f>71.9+47.6</f>
        <v>119.5</v>
      </c>
      <c r="H44" s="57">
        <v>0.05</v>
      </c>
      <c r="I44" s="106">
        <f t="shared" si="1"/>
        <v>2.0873362445414851E-3</v>
      </c>
    </row>
    <row r="45" spans="1:9" x14ac:dyDescent="0.2">
      <c r="A45" s="78">
        <f t="shared" si="2"/>
        <v>40</v>
      </c>
      <c r="B45" s="57" t="s">
        <v>533</v>
      </c>
      <c r="C45" s="57">
        <v>643.79999999999995</v>
      </c>
      <c r="D45" s="57"/>
      <c r="E45" s="57">
        <v>33.700000000000003</v>
      </c>
      <c r="F45" s="57">
        <f t="shared" si="0"/>
        <v>677.5</v>
      </c>
      <c r="G45" s="150">
        <f>24.4+24.5</f>
        <v>48.9</v>
      </c>
      <c r="H45" s="57">
        <v>0.05</v>
      </c>
      <c r="I45" s="106">
        <f t="shared" si="1"/>
        <v>3.6088560885608862E-3</v>
      </c>
    </row>
    <row r="46" spans="1:9" x14ac:dyDescent="0.2">
      <c r="A46" s="78">
        <f t="shared" si="2"/>
        <v>41</v>
      </c>
      <c r="B46" s="57" t="s">
        <v>534</v>
      </c>
      <c r="C46" s="57">
        <v>2514.1999999999998</v>
      </c>
      <c r="D46" s="57"/>
      <c r="E46" s="57"/>
      <c r="F46" s="57">
        <f t="shared" si="0"/>
        <v>2514.1999999999998</v>
      </c>
      <c r="G46" s="150">
        <f>74.9+41.3</f>
        <v>116.2</v>
      </c>
      <c r="H46" s="57">
        <v>0.05</v>
      </c>
      <c r="I46" s="106">
        <f t="shared" si="1"/>
        <v>2.3108742343488984E-3</v>
      </c>
    </row>
    <row r="47" spans="1:9" x14ac:dyDescent="0.2">
      <c r="A47" s="78">
        <f t="shared" si="2"/>
        <v>42</v>
      </c>
      <c r="B47" s="57" t="s">
        <v>535</v>
      </c>
      <c r="C47" s="57">
        <v>366.9</v>
      </c>
      <c r="D47" s="57">
        <v>25</v>
      </c>
      <c r="E47" s="57"/>
      <c r="F47" s="57">
        <f t="shared" si="0"/>
        <v>391.9</v>
      </c>
      <c r="G47" s="150">
        <f>40.7+26.3</f>
        <v>67</v>
      </c>
      <c r="H47" s="57">
        <v>0.05</v>
      </c>
      <c r="I47" s="106">
        <f t="shared" si="1"/>
        <v>8.5480990048481757E-3</v>
      </c>
    </row>
    <row r="48" spans="1:9" x14ac:dyDescent="0.2">
      <c r="A48" s="78">
        <f t="shared" si="2"/>
        <v>43</v>
      </c>
      <c r="B48" s="57" t="s">
        <v>538</v>
      </c>
      <c r="C48" s="57">
        <v>623.5</v>
      </c>
      <c r="D48" s="57">
        <v>121.1</v>
      </c>
      <c r="E48" s="57">
        <v>31.1</v>
      </c>
      <c r="F48" s="57">
        <f t="shared" si="0"/>
        <v>775.7</v>
      </c>
      <c r="G48" s="150">
        <f>56.9+34</f>
        <v>90.9</v>
      </c>
      <c r="H48" s="57">
        <v>0.05</v>
      </c>
      <c r="I48" s="106">
        <f t="shared" si="1"/>
        <v>5.859223926775816E-3</v>
      </c>
    </row>
    <row r="49" spans="1:9" x14ac:dyDescent="0.2">
      <c r="A49" s="78">
        <f t="shared" si="2"/>
        <v>44</v>
      </c>
      <c r="B49" s="57" t="s">
        <v>539</v>
      </c>
      <c r="C49" s="57">
        <v>1208.3</v>
      </c>
      <c r="D49" s="57"/>
      <c r="E49" s="57"/>
      <c r="F49" s="57">
        <f t="shared" si="0"/>
        <v>1208.3</v>
      </c>
      <c r="G49" s="150">
        <f>54.8+58.9</f>
        <v>113.69999999999999</v>
      </c>
      <c r="H49" s="57">
        <v>0.05</v>
      </c>
      <c r="I49" s="106">
        <f t="shared" si="1"/>
        <v>4.7049573781345689E-3</v>
      </c>
    </row>
    <row r="50" spans="1:9" x14ac:dyDescent="0.2">
      <c r="A50" s="78">
        <f t="shared" si="2"/>
        <v>45</v>
      </c>
      <c r="B50" s="57" t="s">
        <v>540</v>
      </c>
      <c r="C50" s="57">
        <v>625.20000000000005</v>
      </c>
      <c r="D50" s="57"/>
      <c r="E50" s="57"/>
      <c r="F50" s="57">
        <f t="shared" si="0"/>
        <v>625.20000000000005</v>
      </c>
      <c r="G50" s="150">
        <f>38.1+25.3</f>
        <v>63.400000000000006</v>
      </c>
      <c r="H50" s="57">
        <v>0.05</v>
      </c>
      <c r="I50" s="106">
        <f t="shared" si="1"/>
        <v>5.0703774792066544E-3</v>
      </c>
    </row>
    <row r="51" spans="1:9" x14ac:dyDescent="0.2">
      <c r="A51" s="78">
        <f t="shared" si="2"/>
        <v>46</v>
      </c>
      <c r="B51" s="57" t="s">
        <v>542</v>
      </c>
      <c r="C51" s="57">
        <v>493.3</v>
      </c>
      <c r="D51" s="57"/>
      <c r="E51" s="57">
        <v>24.2</v>
      </c>
      <c r="F51" s="57">
        <f t="shared" si="0"/>
        <v>517.5</v>
      </c>
      <c r="G51" s="150">
        <f>25.1+24</f>
        <v>49.1</v>
      </c>
      <c r="H51" s="57">
        <v>0.05</v>
      </c>
      <c r="I51" s="106">
        <f t="shared" si="1"/>
        <v>4.7439613526570048E-3</v>
      </c>
    </row>
    <row r="52" spans="1:9" x14ac:dyDescent="0.2">
      <c r="A52" s="78">
        <f t="shared" si="2"/>
        <v>47</v>
      </c>
      <c r="B52" s="57" t="s">
        <v>543</v>
      </c>
      <c r="C52" s="57">
        <v>338</v>
      </c>
      <c r="D52" s="57">
        <v>30.7</v>
      </c>
      <c r="E52" s="57"/>
      <c r="F52" s="57">
        <f t="shared" si="0"/>
        <v>368.7</v>
      </c>
      <c r="G52" s="150">
        <f>25.3+2.1</f>
        <v>27.400000000000002</v>
      </c>
      <c r="H52" s="57">
        <v>0.05</v>
      </c>
      <c r="I52" s="106">
        <f t="shared" si="1"/>
        <v>3.7157580688906974E-3</v>
      </c>
    </row>
    <row r="53" spans="1:9" x14ac:dyDescent="0.2">
      <c r="A53" s="78">
        <f t="shared" si="2"/>
        <v>48</v>
      </c>
      <c r="B53" s="57" t="s">
        <v>544</v>
      </c>
      <c r="C53" s="57">
        <v>331.1</v>
      </c>
      <c r="D53" s="57"/>
      <c r="E53" s="57"/>
      <c r="F53" s="57">
        <f t="shared" si="0"/>
        <v>331.1</v>
      </c>
      <c r="G53" s="150">
        <f>25.6+10.7</f>
        <v>36.299999999999997</v>
      </c>
      <c r="H53" s="57">
        <v>0.05</v>
      </c>
      <c r="I53" s="106">
        <f t="shared" si="1"/>
        <v>5.4817275747508299E-3</v>
      </c>
    </row>
    <row r="54" spans="1:9" x14ac:dyDescent="0.2">
      <c r="A54" s="78">
        <f t="shared" si="2"/>
        <v>49</v>
      </c>
      <c r="B54" s="57" t="s">
        <v>545</v>
      </c>
      <c r="C54" s="57">
        <v>215.4</v>
      </c>
      <c r="D54" s="57"/>
      <c r="E54" s="57"/>
      <c r="F54" s="57">
        <f t="shared" si="0"/>
        <v>215.4</v>
      </c>
      <c r="G54" s="150">
        <f>28.9+24.1</f>
        <v>53</v>
      </c>
      <c r="H54" s="57">
        <v>0.05</v>
      </c>
      <c r="I54" s="106">
        <f t="shared" si="1"/>
        <v>1.2302692664809657E-2</v>
      </c>
    </row>
    <row r="55" spans="1:9" x14ac:dyDescent="0.2">
      <c r="A55" s="78">
        <f t="shared" si="2"/>
        <v>50</v>
      </c>
      <c r="B55" s="57" t="s">
        <v>546</v>
      </c>
      <c r="C55" s="57">
        <v>720.4</v>
      </c>
      <c r="D55" s="57"/>
      <c r="E55" s="57"/>
      <c r="F55" s="57">
        <f t="shared" si="0"/>
        <v>720.4</v>
      </c>
      <c r="G55" s="150">
        <f>25.3+26.4</f>
        <v>51.7</v>
      </c>
      <c r="H55" s="57">
        <v>0.05</v>
      </c>
      <c r="I55" s="106">
        <f t="shared" si="1"/>
        <v>3.5882842865074967E-3</v>
      </c>
    </row>
    <row r="56" spans="1:9" x14ac:dyDescent="0.2">
      <c r="A56" s="78">
        <f t="shared" si="2"/>
        <v>51</v>
      </c>
      <c r="B56" s="57" t="s">
        <v>547</v>
      </c>
      <c r="C56" s="57">
        <v>191</v>
      </c>
      <c r="D56" s="57"/>
      <c r="E56" s="57">
        <v>101.5</v>
      </c>
      <c r="F56" s="57">
        <f t="shared" si="0"/>
        <v>292.5</v>
      </c>
      <c r="G56" s="150">
        <f>9.8+16.3</f>
        <v>26.1</v>
      </c>
      <c r="H56" s="57">
        <v>0.05</v>
      </c>
      <c r="I56" s="106">
        <f t="shared" si="1"/>
        <v>4.4615384615384621E-3</v>
      </c>
    </row>
    <row r="57" spans="1:9" x14ac:dyDescent="0.2">
      <c r="A57" s="78">
        <f t="shared" si="2"/>
        <v>52</v>
      </c>
      <c r="B57" s="57" t="s">
        <v>548</v>
      </c>
      <c r="C57" s="57">
        <v>936.65</v>
      </c>
      <c r="D57" s="57">
        <v>28.5</v>
      </c>
      <c r="E57" s="57"/>
      <c r="F57" s="57">
        <f t="shared" si="0"/>
        <v>965.15</v>
      </c>
      <c r="G57" s="150">
        <f>47+29.5</f>
        <v>76.5</v>
      </c>
      <c r="H57" s="57">
        <v>0.05</v>
      </c>
      <c r="I57" s="106">
        <f t="shared" si="1"/>
        <v>3.9631145417810707E-3</v>
      </c>
    </row>
    <row r="58" spans="1:9" x14ac:dyDescent="0.2">
      <c r="A58" s="78">
        <f t="shared" si="2"/>
        <v>53</v>
      </c>
      <c r="B58" s="57" t="s">
        <v>549</v>
      </c>
      <c r="C58" s="57">
        <v>349.5</v>
      </c>
      <c r="D58" s="57"/>
      <c r="E58" s="57">
        <v>62.7</v>
      </c>
      <c r="F58" s="57">
        <f t="shared" si="0"/>
        <v>412.2</v>
      </c>
      <c r="G58" s="150">
        <f>19.7+29</f>
        <v>48.7</v>
      </c>
      <c r="H58" s="57">
        <v>0.05</v>
      </c>
      <c r="I58" s="106">
        <f t="shared" si="1"/>
        <v>5.9073265405143148E-3</v>
      </c>
    </row>
    <row r="59" spans="1:9" x14ac:dyDescent="0.2">
      <c r="A59" s="78">
        <f t="shared" si="2"/>
        <v>54</v>
      </c>
      <c r="B59" s="57" t="s">
        <v>550</v>
      </c>
      <c r="C59" s="57">
        <v>878.9</v>
      </c>
      <c r="D59" s="57">
        <v>93.3</v>
      </c>
      <c r="E59" s="57"/>
      <c r="F59" s="57">
        <f t="shared" si="0"/>
        <v>972.19999999999993</v>
      </c>
      <c r="G59" s="150">
        <f>42.6+42.6</f>
        <v>85.2</v>
      </c>
      <c r="H59" s="57">
        <v>0.05</v>
      </c>
      <c r="I59" s="106">
        <f t="shared" si="1"/>
        <v>4.3818144414729488E-3</v>
      </c>
    </row>
    <row r="60" spans="1:9" x14ac:dyDescent="0.2">
      <c r="A60" s="78">
        <f t="shared" si="2"/>
        <v>55</v>
      </c>
      <c r="B60" s="57" t="s">
        <v>551</v>
      </c>
      <c r="C60" s="57">
        <v>498.3</v>
      </c>
      <c r="D60" s="57"/>
      <c r="E60" s="57"/>
      <c r="F60" s="57">
        <f t="shared" si="0"/>
        <v>498.3</v>
      </c>
      <c r="G60" s="150">
        <f>28.8+24.6</f>
        <v>53.400000000000006</v>
      </c>
      <c r="H60" s="57">
        <v>0.05</v>
      </c>
      <c r="I60" s="106">
        <f t="shared" si="1"/>
        <v>5.3582179409993984E-3</v>
      </c>
    </row>
    <row r="61" spans="1:9" x14ac:dyDescent="0.2">
      <c r="A61" s="78">
        <f t="shared" si="2"/>
        <v>56</v>
      </c>
      <c r="B61" s="57" t="s">
        <v>552</v>
      </c>
      <c r="C61" s="57">
        <v>478.1</v>
      </c>
      <c r="D61" s="57"/>
      <c r="E61" s="57"/>
      <c r="F61" s="57">
        <f t="shared" si="0"/>
        <v>478.1</v>
      </c>
      <c r="G61" s="150">
        <f>30.1+23.2</f>
        <v>53.3</v>
      </c>
      <c r="H61" s="57">
        <v>0.05</v>
      </c>
      <c r="I61" s="106">
        <f t="shared" si="1"/>
        <v>5.5741476678519133E-3</v>
      </c>
    </row>
    <row r="62" spans="1:9" x14ac:dyDescent="0.2">
      <c r="A62" s="78">
        <f t="shared" si="2"/>
        <v>57</v>
      </c>
      <c r="B62" s="57" t="s">
        <v>553</v>
      </c>
      <c r="C62" s="57">
        <v>429.3</v>
      </c>
      <c r="D62" s="57">
        <v>34.299999999999997</v>
      </c>
      <c r="E62" s="57"/>
      <c r="F62" s="57">
        <f t="shared" si="0"/>
        <v>463.6</v>
      </c>
      <c r="G62" s="150">
        <f>13.8+28.3</f>
        <v>42.1</v>
      </c>
      <c r="H62" s="57">
        <v>0.05</v>
      </c>
      <c r="I62" s="106">
        <f t="shared" si="1"/>
        <v>4.5405522001725623E-3</v>
      </c>
    </row>
    <row r="63" spans="1:9" x14ac:dyDescent="0.2">
      <c r="A63" s="78">
        <f t="shared" si="2"/>
        <v>58</v>
      </c>
      <c r="B63" s="57" t="s">
        <v>554</v>
      </c>
      <c r="C63" s="57">
        <v>1630.6</v>
      </c>
      <c r="D63" s="57"/>
      <c r="E63" s="57">
        <v>228.3</v>
      </c>
      <c r="F63" s="57">
        <f t="shared" si="0"/>
        <v>1858.8999999999999</v>
      </c>
      <c r="G63" s="150">
        <f>54.1+24.5</f>
        <v>78.599999999999994</v>
      </c>
      <c r="H63" s="57">
        <v>0.05</v>
      </c>
      <c r="I63" s="106">
        <f t="shared" si="1"/>
        <v>2.1141535316585077E-3</v>
      </c>
    </row>
    <row r="64" spans="1:9" x14ac:dyDescent="0.2">
      <c r="A64" s="78">
        <f t="shared" si="2"/>
        <v>59</v>
      </c>
      <c r="B64" s="57" t="s">
        <v>555</v>
      </c>
      <c r="C64" s="57">
        <v>584.88</v>
      </c>
      <c r="D64" s="57">
        <v>40.700000000000003</v>
      </c>
      <c r="E64" s="57"/>
      <c r="F64" s="57">
        <f t="shared" si="0"/>
        <v>625.58000000000004</v>
      </c>
      <c r="G64" s="150">
        <f>32+13.1</f>
        <v>45.1</v>
      </c>
      <c r="H64" s="57">
        <v>0.05</v>
      </c>
      <c r="I64" s="106">
        <f t="shared" si="1"/>
        <v>3.6046548802711087E-3</v>
      </c>
    </row>
    <row r="65" spans="1:9" x14ac:dyDescent="0.2">
      <c r="A65" s="78">
        <f t="shared" si="2"/>
        <v>60</v>
      </c>
      <c r="B65" s="57" t="s">
        <v>556</v>
      </c>
      <c r="C65" s="57">
        <v>444.85</v>
      </c>
      <c r="D65" s="57"/>
      <c r="E65" s="57"/>
      <c r="F65" s="57">
        <f t="shared" si="0"/>
        <v>444.85</v>
      </c>
      <c r="G65" s="150">
        <f>28.4+22.5</f>
        <v>50.9</v>
      </c>
      <c r="H65" s="57">
        <v>0.05</v>
      </c>
      <c r="I65" s="106">
        <f t="shared" si="1"/>
        <v>5.7210295605260196E-3</v>
      </c>
    </row>
    <row r="66" spans="1:9" x14ac:dyDescent="0.2">
      <c r="A66" s="78">
        <f t="shared" si="2"/>
        <v>61</v>
      </c>
      <c r="B66" s="57" t="s">
        <v>557</v>
      </c>
      <c r="C66" s="57">
        <v>550.70000000000005</v>
      </c>
      <c r="D66" s="57"/>
      <c r="E66" s="57"/>
      <c r="F66" s="57">
        <f t="shared" si="0"/>
        <v>550.70000000000005</v>
      </c>
      <c r="G66" s="150">
        <f>20.9+23.6</f>
        <v>44.5</v>
      </c>
      <c r="H66" s="57">
        <v>0.05</v>
      </c>
      <c r="I66" s="106">
        <f t="shared" si="1"/>
        <v>4.0403123297621212E-3</v>
      </c>
    </row>
    <row r="67" spans="1:9" x14ac:dyDescent="0.2">
      <c r="A67" s="78">
        <f t="shared" si="2"/>
        <v>62</v>
      </c>
      <c r="B67" s="57" t="s">
        <v>558</v>
      </c>
      <c r="C67" s="57">
        <v>213.7</v>
      </c>
      <c r="D67" s="57"/>
      <c r="E67" s="57"/>
      <c r="F67" s="57">
        <f t="shared" si="0"/>
        <v>213.7</v>
      </c>
      <c r="G67" s="150">
        <f>19.7+23.6</f>
        <v>43.3</v>
      </c>
      <c r="H67" s="57">
        <v>0.05</v>
      </c>
      <c r="I67" s="106">
        <f t="shared" si="1"/>
        <v>1.0131024801123071E-2</v>
      </c>
    </row>
    <row r="68" spans="1:9" x14ac:dyDescent="0.2">
      <c r="A68" s="78">
        <f t="shared" si="2"/>
        <v>63</v>
      </c>
      <c r="B68" s="57" t="s">
        <v>559</v>
      </c>
      <c r="C68" s="57">
        <v>537.54999999999995</v>
      </c>
      <c r="D68" s="57"/>
      <c r="E68" s="57"/>
      <c r="F68" s="57">
        <f t="shared" si="0"/>
        <v>537.54999999999995</v>
      </c>
      <c r="G68" s="150">
        <f>13.1+11.3</f>
        <v>24.4</v>
      </c>
      <c r="H68" s="57">
        <v>0.05</v>
      </c>
      <c r="I68" s="106">
        <f t="shared" si="1"/>
        <v>2.2695563203422938E-3</v>
      </c>
    </row>
    <row r="69" spans="1:9" x14ac:dyDescent="0.2">
      <c r="A69" s="78">
        <f t="shared" si="2"/>
        <v>64</v>
      </c>
      <c r="B69" s="57" t="s">
        <v>560</v>
      </c>
      <c r="C69" s="57">
        <v>467.1</v>
      </c>
      <c r="D69" s="57"/>
      <c r="E69" s="57">
        <v>80.8</v>
      </c>
      <c r="F69" s="57">
        <f t="shared" si="0"/>
        <v>547.9</v>
      </c>
      <c r="G69" s="150">
        <f>24.8+24</f>
        <v>48.8</v>
      </c>
      <c r="H69" s="57">
        <v>0.05</v>
      </c>
      <c r="I69" s="106">
        <f t="shared" si="1"/>
        <v>4.4533674028107316E-3</v>
      </c>
    </row>
    <row r="70" spans="1:9" x14ac:dyDescent="0.2">
      <c r="A70" s="78">
        <f t="shared" si="2"/>
        <v>65</v>
      </c>
      <c r="B70" s="57" t="s">
        <v>561</v>
      </c>
      <c r="C70" s="57">
        <v>430.8</v>
      </c>
      <c r="D70" s="57"/>
      <c r="E70" s="57"/>
      <c r="F70" s="57">
        <f t="shared" si="0"/>
        <v>430.8</v>
      </c>
      <c r="G70" s="150">
        <f>9.4+12.7</f>
        <v>22.1</v>
      </c>
      <c r="H70" s="57">
        <v>0.05</v>
      </c>
      <c r="I70" s="106">
        <f t="shared" si="1"/>
        <v>2.5649953574744667E-3</v>
      </c>
    </row>
    <row r="71" spans="1:9" x14ac:dyDescent="0.2">
      <c r="A71" s="78">
        <f t="shared" si="2"/>
        <v>66</v>
      </c>
      <c r="B71" s="57" t="s">
        <v>562</v>
      </c>
      <c r="C71" s="57">
        <v>487.85</v>
      </c>
      <c r="D71" s="57"/>
      <c r="E71" s="57"/>
      <c r="F71" s="57">
        <f t="shared" ref="F71:F132" si="3">C71+D71+E71</f>
        <v>487.85</v>
      </c>
      <c r="G71" s="150">
        <f>6.6+27.9</f>
        <v>34.5</v>
      </c>
      <c r="H71" s="57">
        <v>0.05</v>
      </c>
      <c r="I71" s="106">
        <f t="shared" ref="I71:I132" si="4">(G71*H71)/F71</f>
        <v>3.5359229271292405E-3</v>
      </c>
    </row>
    <row r="72" spans="1:9" s="151" customFormat="1" x14ac:dyDescent="0.2">
      <c r="A72" s="78">
        <f t="shared" ref="A72:A135" si="5">A71+1</f>
        <v>67</v>
      </c>
      <c r="B72" s="57" t="s">
        <v>563</v>
      </c>
      <c r="C72" s="57">
        <v>2572.4</v>
      </c>
      <c r="D72" s="57"/>
      <c r="E72" s="57">
        <v>488</v>
      </c>
      <c r="F72" s="57">
        <f t="shared" si="3"/>
        <v>3060.4</v>
      </c>
      <c r="G72" s="150">
        <f>48.6+38.2</f>
        <v>86.800000000000011</v>
      </c>
      <c r="H72" s="57">
        <v>0.05</v>
      </c>
      <c r="I72" s="106">
        <f t="shared" si="4"/>
        <v>1.4181152790484907E-3</v>
      </c>
    </row>
    <row r="73" spans="1:9" x14ac:dyDescent="0.2">
      <c r="A73" s="78">
        <f t="shared" si="5"/>
        <v>68</v>
      </c>
      <c r="B73" s="57" t="s">
        <v>564</v>
      </c>
      <c r="C73" s="57">
        <v>386.9</v>
      </c>
      <c r="D73" s="57"/>
      <c r="E73" s="57"/>
      <c r="F73" s="57">
        <f t="shared" si="3"/>
        <v>386.9</v>
      </c>
      <c r="G73" s="150">
        <f>21.7+26</f>
        <v>47.7</v>
      </c>
      <c r="H73" s="57">
        <v>0.05</v>
      </c>
      <c r="I73" s="106">
        <f t="shared" si="4"/>
        <v>6.1643835616438363E-3</v>
      </c>
    </row>
    <row r="74" spans="1:9" x14ac:dyDescent="0.2">
      <c r="A74" s="78">
        <f t="shared" si="5"/>
        <v>69</v>
      </c>
      <c r="B74" s="57" t="s">
        <v>565</v>
      </c>
      <c r="C74" s="57">
        <v>902</v>
      </c>
      <c r="D74" s="57"/>
      <c r="E74" s="57"/>
      <c r="F74" s="57">
        <f t="shared" si="3"/>
        <v>902</v>
      </c>
      <c r="G74" s="150">
        <f>57+23.8</f>
        <v>80.8</v>
      </c>
      <c r="H74" s="57">
        <v>0.05</v>
      </c>
      <c r="I74" s="106">
        <f t="shared" si="4"/>
        <v>4.478935698447894E-3</v>
      </c>
    </row>
    <row r="75" spans="1:9" x14ac:dyDescent="0.2">
      <c r="A75" s="78">
        <f t="shared" si="5"/>
        <v>70</v>
      </c>
      <c r="B75" s="57" t="s">
        <v>566</v>
      </c>
      <c r="C75" s="57">
        <v>659.8</v>
      </c>
      <c r="D75" s="57">
        <v>57.3</v>
      </c>
      <c r="E75" s="57"/>
      <c r="F75" s="57">
        <f t="shared" si="3"/>
        <v>717.09999999999991</v>
      </c>
      <c r="G75" s="150">
        <f>26.8+16.6</f>
        <v>43.400000000000006</v>
      </c>
      <c r="H75" s="57">
        <v>0.05</v>
      </c>
      <c r="I75" s="106">
        <f t="shared" si="4"/>
        <v>3.0260772556128862E-3</v>
      </c>
    </row>
    <row r="76" spans="1:9" x14ac:dyDescent="0.2">
      <c r="A76" s="78">
        <f t="shared" si="5"/>
        <v>71</v>
      </c>
      <c r="B76" s="57" t="s">
        <v>567</v>
      </c>
      <c r="C76" s="57">
        <v>542.70000000000005</v>
      </c>
      <c r="D76" s="57"/>
      <c r="E76" s="57"/>
      <c r="F76" s="57">
        <f t="shared" si="3"/>
        <v>542.70000000000005</v>
      </c>
      <c r="G76" s="150">
        <f>30.2+25.9</f>
        <v>56.099999999999994</v>
      </c>
      <c r="H76" s="57">
        <v>0.05</v>
      </c>
      <c r="I76" s="106">
        <f t="shared" si="4"/>
        <v>5.1686014372581525E-3</v>
      </c>
    </row>
    <row r="77" spans="1:9" s="151" customFormat="1" x14ac:dyDescent="0.2">
      <c r="A77" s="78">
        <f t="shared" si="5"/>
        <v>72</v>
      </c>
      <c r="B77" s="57" t="s">
        <v>568</v>
      </c>
      <c r="C77" s="57">
        <v>605.70000000000005</v>
      </c>
      <c r="D77" s="57"/>
      <c r="E77" s="57">
        <v>19</v>
      </c>
      <c r="F77" s="57">
        <f t="shared" si="3"/>
        <v>624.70000000000005</v>
      </c>
      <c r="G77" s="150">
        <f>13.8+23.6</f>
        <v>37.400000000000006</v>
      </c>
      <c r="H77" s="57">
        <v>0.05</v>
      </c>
      <c r="I77" s="106">
        <f t="shared" si="4"/>
        <v>2.9934368496878504E-3</v>
      </c>
    </row>
    <row r="78" spans="1:9" x14ac:dyDescent="0.2">
      <c r="A78" s="78">
        <f t="shared" si="5"/>
        <v>73</v>
      </c>
      <c r="B78" s="57" t="s">
        <v>569</v>
      </c>
      <c r="C78" s="57">
        <v>1311.1</v>
      </c>
      <c r="D78" s="57"/>
      <c r="E78" s="57">
        <v>43.3</v>
      </c>
      <c r="F78" s="57">
        <f t="shared" si="3"/>
        <v>1354.3999999999999</v>
      </c>
      <c r="G78" s="150">
        <f>27.7+33.7</f>
        <v>61.400000000000006</v>
      </c>
      <c r="H78" s="57">
        <v>0.05</v>
      </c>
      <c r="I78" s="106">
        <f t="shared" si="4"/>
        <v>2.2666863555818079E-3</v>
      </c>
    </row>
    <row r="79" spans="1:9" x14ac:dyDescent="0.2">
      <c r="A79" s="78">
        <f t="shared" si="5"/>
        <v>74</v>
      </c>
      <c r="B79" s="57" t="s">
        <v>570</v>
      </c>
      <c r="C79" s="57">
        <v>235.6</v>
      </c>
      <c r="D79" s="57"/>
      <c r="E79" s="57"/>
      <c r="F79" s="57">
        <f t="shared" si="3"/>
        <v>235.6</v>
      </c>
      <c r="G79" s="150">
        <f>14.1+18.7</f>
        <v>32.799999999999997</v>
      </c>
      <c r="H79" s="57">
        <v>0.05</v>
      </c>
      <c r="I79" s="106">
        <f t="shared" si="4"/>
        <v>6.9609507640067906E-3</v>
      </c>
    </row>
    <row r="80" spans="1:9" x14ac:dyDescent="0.2">
      <c r="A80" s="78">
        <f t="shared" si="5"/>
        <v>75</v>
      </c>
      <c r="B80" s="57" t="s">
        <v>571</v>
      </c>
      <c r="C80" s="57">
        <v>666.3</v>
      </c>
      <c r="D80" s="57">
        <v>58.1</v>
      </c>
      <c r="E80" s="57"/>
      <c r="F80" s="57">
        <f t="shared" si="3"/>
        <v>724.4</v>
      </c>
      <c r="G80" s="150">
        <f>43.6+16</f>
        <v>59.6</v>
      </c>
      <c r="H80" s="57">
        <v>0.05</v>
      </c>
      <c r="I80" s="106">
        <f t="shared" si="4"/>
        <v>4.1137493097736068E-3</v>
      </c>
    </row>
    <row r="81" spans="1:9" x14ac:dyDescent="0.2">
      <c r="A81" s="78">
        <f t="shared" si="5"/>
        <v>76</v>
      </c>
      <c r="B81" s="57" t="s">
        <v>572</v>
      </c>
      <c r="C81" s="57">
        <v>574.5</v>
      </c>
      <c r="D81" s="57"/>
      <c r="E81" s="57"/>
      <c r="F81" s="57">
        <f t="shared" si="3"/>
        <v>574.5</v>
      </c>
      <c r="G81" s="150">
        <f>21.4+13.3</f>
        <v>34.700000000000003</v>
      </c>
      <c r="H81" s="57">
        <v>0.05</v>
      </c>
      <c r="I81" s="106">
        <f t="shared" si="4"/>
        <v>3.0200174064403834E-3</v>
      </c>
    </row>
    <row r="82" spans="1:9" x14ac:dyDescent="0.2">
      <c r="A82" s="78">
        <f t="shared" si="5"/>
        <v>77</v>
      </c>
      <c r="B82" s="57" t="s">
        <v>573</v>
      </c>
      <c r="C82" s="57">
        <v>656.4</v>
      </c>
      <c r="D82" s="57">
        <v>40.5</v>
      </c>
      <c r="E82" s="57"/>
      <c r="F82" s="57">
        <f t="shared" si="3"/>
        <v>696.9</v>
      </c>
      <c r="G82" s="150">
        <f>34.6+18.2</f>
        <v>52.8</v>
      </c>
      <c r="H82" s="57">
        <v>0.05</v>
      </c>
      <c r="I82" s="106">
        <f t="shared" si="4"/>
        <v>3.7882049074472669E-3</v>
      </c>
    </row>
    <row r="83" spans="1:9" x14ac:dyDescent="0.2">
      <c r="A83" s="78">
        <f t="shared" si="5"/>
        <v>78</v>
      </c>
      <c r="B83" s="57" t="s">
        <v>575</v>
      </c>
      <c r="C83" s="57">
        <v>560.6</v>
      </c>
      <c r="D83" s="57"/>
      <c r="E83" s="57">
        <v>38.4</v>
      </c>
      <c r="F83" s="57">
        <f t="shared" si="3"/>
        <v>599</v>
      </c>
      <c r="G83" s="150">
        <f>21.8+29.9</f>
        <v>51.7</v>
      </c>
      <c r="H83" s="57">
        <v>0.05</v>
      </c>
      <c r="I83" s="106">
        <f t="shared" si="4"/>
        <v>4.3155258764607683E-3</v>
      </c>
    </row>
    <row r="84" spans="1:9" x14ac:dyDescent="0.2">
      <c r="A84" s="78">
        <f t="shared" si="5"/>
        <v>79</v>
      </c>
      <c r="B84" s="57" t="s">
        <v>576</v>
      </c>
      <c r="C84" s="57">
        <v>494.5</v>
      </c>
      <c r="D84" s="57"/>
      <c r="E84" s="57"/>
      <c r="F84" s="57">
        <f t="shared" si="3"/>
        <v>494.5</v>
      </c>
      <c r="G84" s="150">
        <f>26.9+14.9</f>
        <v>41.8</v>
      </c>
      <c r="H84" s="57">
        <v>0.05</v>
      </c>
      <c r="I84" s="106">
        <f t="shared" si="4"/>
        <v>4.2264914054600602E-3</v>
      </c>
    </row>
    <row r="85" spans="1:9" x14ac:dyDescent="0.2">
      <c r="A85" s="78">
        <f t="shared" si="5"/>
        <v>80</v>
      </c>
      <c r="B85" s="57" t="s">
        <v>577</v>
      </c>
      <c r="C85" s="57">
        <v>719.5</v>
      </c>
      <c r="D85" s="57">
        <v>20.3</v>
      </c>
      <c r="E85" s="57"/>
      <c r="F85" s="57">
        <f t="shared" si="3"/>
        <v>739.8</v>
      </c>
      <c r="G85" s="150">
        <f>52.5+14.6</f>
        <v>67.099999999999994</v>
      </c>
      <c r="H85" s="57">
        <v>0.05</v>
      </c>
      <c r="I85" s="106">
        <f t="shared" si="4"/>
        <v>4.5350094620167612E-3</v>
      </c>
    </row>
    <row r="86" spans="1:9" x14ac:dyDescent="0.2">
      <c r="A86" s="78">
        <f t="shared" si="5"/>
        <v>81</v>
      </c>
      <c r="B86" s="57" t="s">
        <v>578</v>
      </c>
      <c r="C86" s="57">
        <v>673</v>
      </c>
      <c r="D86" s="57">
        <v>43.4</v>
      </c>
      <c r="E86" s="57"/>
      <c r="F86" s="57">
        <f t="shared" si="3"/>
        <v>716.4</v>
      </c>
      <c r="G86" s="150">
        <f>20+28.7</f>
        <v>48.7</v>
      </c>
      <c r="H86" s="57">
        <v>0.05</v>
      </c>
      <c r="I86" s="106">
        <f t="shared" si="4"/>
        <v>3.3989391401451712E-3</v>
      </c>
    </row>
    <row r="87" spans="1:9" x14ac:dyDescent="0.2">
      <c r="A87" s="78">
        <f t="shared" si="5"/>
        <v>82</v>
      </c>
      <c r="B87" s="57" t="s">
        <v>579</v>
      </c>
      <c r="C87" s="57">
        <v>628.5</v>
      </c>
      <c r="D87" s="57"/>
      <c r="E87" s="57"/>
      <c r="F87" s="57">
        <f t="shared" si="3"/>
        <v>628.5</v>
      </c>
      <c r="G87" s="150">
        <f>26.2+25.7</f>
        <v>51.9</v>
      </c>
      <c r="H87" s="57">
        <v>0.05</v>
      </c>
      <c r="I87" s="106">
        <f t="shared" si="4"/>
        <v>4.1288782816229124E-3</v>
      </c>
    </row>
    <row r="88" spans="1:9" x14ac:dyDescent="0.2">
      <c r="A88" s="78">
        <f t="shared" si="5"/>
        <v>83</v>
      </c>
      <c r="B88" s="57" t="s">
        <v>580</v>
      </c>
      <c r="C88" s="57">
        <v>1817.4</v>
      </c>
      <c r="D88" s="57">
        <v>90.8</v>
      </c>
      <c r="E88" s="57"/>
      <c r="F88" s="57">
        <f t="shared" si="3"/>
        <v>1908.2</v>
      </c>
      <c r="G88" s="150">
        <f>116.2+30.3</f>
        <v>146.5</v>
      </c>
      <c r="H88" s="57">
        <v>0.05</v>
      </c>
      <c r="I88" s="106">
        <f t="shared" si="4"/>
        <v>3.8386961534430351E-3</v>
      </c>
    </row>
    <row r="89" spans="1:9" x14ac:dyDescent="0.2">
      <c r="A89" s="78">
        <f t="shared" si="5"/>
        <v>84</v>
      </c>
      <c r="B89" s="57" t="s">
        <v>581</v>
      </c>
      <c r="C89" s="57">
        <v>872.9</v>
      </c>
      <c r="D89" s="57"/>
      <c r="E89" s="57">
        <v>66</v>
      </c>
      <c r="F89" s="57">
        <f t="shared" si="3"/>
        <v>938.9</v>
      </c>
      <c r="G89" s="150">
        <f>36.4+22.6</f>
        <v>59</v>
      </c>
      <c r="H89" s="57">
        <v>0.05</v>
      </c>
      <c r="I89" s="106">
        <f t="shared" si="4"/>
        <v>3.1419746511875601E-3</v>
      </c>
    </row>
    <row r="90" spans="1:9" x14ac:dyDescent="0.2">
      <c r="A90" s="78">
        <f t="shared" si="5"/>
        <v>85</v>
      </c>
      <c r="B90" s="57" t="s">
        <v>582</v>
      </c>
      <c r="C90" s="57">
        <v>583.5</v>
      </c>
      <c r="D90" s="57"/>
      <c r="E90" s="57"/>
      <c r="F90" s="57">
        <f t="shared" si="3"/>
        <v>583.5</v>
      </c>
      <c r="G90" s="150">
        <f>22.3+24.9</f>
        <v>47.2</v>
      </c>
      <c r="H90" s="57">
        <v>0.05</v>
      </c>
      <c r="I90" s="106">
        <f t="shared" si="4"/>
        <v>4.0445586975149965E-3</v>
      </c>
    </row>
    <row r="91" spans="1:9" x14ac:dyDescent="0.2">
      <c r="A91" s="78">
        <f t="shared" si="5"/>
        <v>86</v>
      </c>
      <c r="B91" s="57" t="s">
        <v>583</v>
      </c>
      <c r="C91" s="57">
        <v>288.43</v>
      </c>
      <c r="D91" s="57"/>
      <c r="E91" s="57"/>
      <c r="F91" s="57">
        <f t="shared" si="3"/>
        <v>288.43</v>
      </c>
      <c r="G91" s="150">
        <f>22.1+11.1</f>
        <v>33.200000000000003</v>
      </c>
      <c r="H91" s="57">
        <v>0.05</v>
      </c>
      <c r="I91" s="106">
        <f t="shared" si="4"/>
        <v>5.7552959123530843E-3</v>
      </c>
    </row>
    <row r="92" spans="1:9" x14ac:dyDescent="0.2">
      <c r="A92" s="78">
        <f t="shared" si="5"/>
        <v>87</v>
      </c>
      <c r="B92" s="57" t="s">
        <v>584</v>
      </c>
      <c r="C92" s="57">
        <v>539.6</v>
      </c>
      <c r="D92" s="57"/>
      <c r="E92" s="57"/>
      <c r="F92" s="57">
        <f t="shared" si="3"/>
        <v>539.6</v>
      </c>
      <c r="G92" s="150">
        <f>27.4+17.7</f>
        <v>45.099999999999994</v>
      </c>
      <c r="H92" s="57">
        <v>0.05</v>
      </c>
      <c r="I92" s="106">
        <f t="shared" si="4"/>
        <v>4.1790214974054855E-3</v>
      </c>
    </row>
    <row r="93" spans="1:9" x14ac:dyDescent="0.2">
      <c r="A93" s="78">
        <f t="shared" si="5"/>
        <v>88</v>
      </c>
      <c r="B93" s="57" t="s">
        <v>585</v>
      </c>
      <c r="C93" s="57">
        <v>2006.4</v>
      </c>
      <c r="D93" s="57"/>
      <c r="E93" s="57"/>
      <c r="F93" s="57">
        <f t="shared" si="3"/>
        <v>2006.4</v>
      </c>
      <c r="G93" s="150">
        <f>70.8+32</f>
        <v>102.8</v>
      </c>
      <c r="H93" s="57">
        <v>0.05</v>
      </c>
      <c r="I93" s="106">
        <f t="shared" si="4"/>
        <v>2.5618022328548645E-3</v>
      </c>
    </row>
    <row r="94" spans="1:9" x14ac:dyDescent="0.2">
      <c r="A94" s="78">
        <f t="shared" si="5"/>
        <v>89</v>
      </c>
      <c r="B94" s="57" t="s">
        <v>586</v>
      </c>
      <c r="C94" s="57">
        <v>3433.2</v>
      </c>
      <c r="D94" s="57">
        <v>78</v>
      </c>
      <c r="E94" s="57"/>
      <c r="F94" s="57">
        <f t="shared" si="3"/>
        <v>3511.2</v>
      </c>
      <c r="G94" s="150">
        <f>86+73.9</f>
        <v>159.9</v>
      </c>
      <c r="H94" s="57">
        <v>0.05</v>
      </c>
      <c r="I94" s="106">
        <f t="shared" si="4"/>
        <v>2.2769993164730011E-3</v>
      </c>
    </row>
    <row r="95" spans="1:9" x14ac:dyDescent="0.2">
      <c r="A95" s="78">
        <f t="shared" si="5"/>
        <v>90</v>
      </c>
      <c r="B95" s="57" t="s">
        <v>587</v>
      </c>
      <c r="C95" s="57">
        <v>416.5</v>
      </c>
      <c r="D95" s="57"/>
      <c r="E95" s="57">
        <v>27.3</v>
      </c>
      <c r="F95" s="57">
        <f t="shared" si="3"/>
        <v>443.8</v>
      </c>
      <c r="G95" s="150">
        <f>20.8+23.5</f>
        <v>44.3</v>
      </c>
      <c r="H95" s="57">
        <v>0.05</v>
      </c>
      <c r="I95" s="106">
        <f t="shared" si="4"/>
        <v>4.990986931050022E-3</v>
      </c>
    </row>
    <row r="96" spans="1:9" x14ac:dyDescent="0.2">
      <c r="A96" s="78">
        <f t="shared" si="5"/>
        <v>91</v>
      </c>
      <c r="B96" s="57" t="s">
        <v>588</v>
      </c>
      <c r="C96" s="57">
        <v>514.9</v>
      </c>
      <c r="D96" s="57">
        <v>88.2</v>
      </c>
      <c r="E96" s="57"/>
      <c r="F96" s="57">
        <f t="shared" si="3"/>
        <v>603.1</v>
      </c>
      <c r="G96" s="150">
        <f>55.9+21.5</f>
        <v>77.400000000000006</v>
      </c>
      <c r="H96" s="57">
        <v>0.05</v>
      </c>
      <c r="I96" s="106">
        <f t="shared" si="4"/>
        <v>6.4168462941469086E-3</v>
      </c>
    </row>
    <row r="97" spans="1:9" x14ac:dyDescent="0.2">
      <c r="A97" s="78">
        <f t="shared" si="5"/>
        <v>92</v>
      </c>
      <c r="B97" s="57" t="s">
        <v>589</v>
      </c>
      <c r="C97" s="57">
        <v>368.8</v>
      </c>
      <c r="D97" s="57">
        <v>30.4</v>
      </c>
      <c r="E97" s="57"/>
      <c r="F97" s="57">
        <f t="shared" si="3"/>
        <v>399.2</v>
      </c>
      <c r="G97" s="150">
        <f>31.7+21.7</f>
        <v>53.4</v>
      </c>
      <c r="H97" s="57">
        <v>0.05</v>
      </c>
      <c r="I97" s="106">
        <f t="shared" si="4"/>
        <v>6.6883767535070139E-3</v>
      </c>
    </row>
    <row r="98" spans="1:9" x14ac:dyDescent="0.2">
      <c r="A98" s="78">
        <f t="shared" si="5"/>
        <v>93</v>
      </c>
      <c r="B98" s="57" t="s">
        <v>590</v>
      </c>
      <c r="C98" s="57">
        <v>939.1</v>
      </c>
      <c r="D98" s="57"/>
      <c r="E98" s="57"/>
      <c r="F98" s="57">
        <f t="shared" si="3"/>
        <v>939.1</v>
      </c>
      <c r="G98" s="150">
        <f>57+24.5</f>
        <v>81.5</v>
      </c>
      <c r="H98" s="57">
        <v>0.05</v>
      </c>
      <c r="I98" s="106">
        <f t="shared" si="4"/>
        <v>4.3392609945692683E-3</v>
      </c>
    </row>
    <row r="99" spans="1:9" x14ac:dyDescent="0.2">
      <c r="A99" s="78">
        <f t="shared" si="5"/>
        <v>94</v>
      </c>
      <c r="B99" s="57" t="s">
        <v>591</v>
      </c>
      <c r="C99" s="57">
        <v>455.8</v>
      </c>
      <c r="D99" s="57"/>
      <c r="E99" s="57"/>
      <c r="F99" s="57">
        <f t="shared" si="3"/>
        <v>455.8</v>
      </c>
      <c r="G99" s="150">
        <f>22.9+23.2</f>
        <v>46.099999999999994</v>
      </c>
      <c r="H99" s="57">
        <v>0.05</v>
      </c>
      <c r="I99" s="106">
        <f t="shared" si="4"/>
        <v>5.0570425625274234E-3</v>
      </c>
    </row>
    <row r="100" spans="1:9" x14ac:dyDescent="0.2">
      <c r="A100" s="78">
        <f t="shared" si="5"/>
        <v>95</v>
      </c>
      <c r="B100" s="57" t="s">
        <v>592</v>
      </c>
      <c r="C100" s="57">
        <v>592.29999999999995</v>
      </c>
      <c r="D100" s="57"/>
      <c r="E100" s="57"/>
      <c r="F100" s="57">
        <f t="shared" si="3"/>
        <v>592.29999999999995</v>
      </c>
      <c r="G100" s="150">
        <f>18.9+21.4</f>
        <v>40.299999999999997</v>
      </c>
      <c r="H100" s="57">
        <v>0.05</v>
      </c>
      <c r="I100" s="106">
        <f t="shared" si="4"/>
        <v>3.4019922336653726E-3</v>
      </c>
    </row>
    <row r="101" spans="1:9" x14ac:dyDescent="0.2">
      <c r="A101" s="78">
        <f t="shared" si="5"/>
        <v>96</v>
      </c>
      <c r="B101" s="57" t="s">
        <v>593</v>
      </c>
      <c r="C101" s="57">
        <v>636.6</v>
      </c>
      <c r="D101" s="57"/>
      <c r="E101" s="57"/>
      <c r="F101" s="57">
        <f t="shared" si="3"/>
        <v>636.6</v>
      </c>
      <c r="G101" s="150">
        <f>35.2+23.8</f>
        <v>59</v>
      </c>
      <c r="H101" s="57">
        <v>0.05</v>
      </c>
      <c r="I101" s="106">
        <f t="shared" si="4"/>
        <v>4.6339930882814953E-3</v>
      </c>
    </row>
    <row r="102" spans="1:9" x14ac:dyDescent="0.2">
      <c r="A102" s="78">
        <f t="shared" si="5"/>
        <v>97</v>
      </c>
      <c r="B102" s="57" t="s">
        <v>594</v>
      </c>
      <c r="C102" s="57">
        <v>335</v>
      </c>
      <c r="D102" s="57"/>
      <c r="E102" s="57">
        <v>55.3</v>
      </c>
      <c r="F102" s="57">
        <f t="shared" si="3"/>
        <v>390.3</v>
      </c>
      <c r="G102" s="150">
        <f>29+16.1</f>
        <v>45.1</v>
      </c>
      <c r="H102" s="57">
        <v>0.05</v>
      </c>
      <c r="I102" s="106">
        <f t="shared" si="4"/>
        <v>5.7776069689982074E-3</v>
      </c>
    </row>
    <row r="103" spans="1:9" x14ac:dyDescent="0.2">
      <c r="A103" s="78">
        <f t="shared" si="5"/>
        <v>98</v>
      </c>
      <c r="B103" s="57" t="s">
        <v>595</v>
      </c>
      <c r="C103" s="57">
        <v>784</v>
      </c>
      <c r="D103" s="57"/>
      <c r="E103" s="57"/>
      <c r="F103" s="57">
        <f t="shared" si="3"/>
        <v>784</v>
      </c>
      <c r="G103" s="150">
        <f>31.5+26.8</f>
        <v>58.3</v>
      </c>
      <c r="H103" s="57">
        <v>0.05</v>
      </c>
      <c r="I103" s="106">
        <f t="shared" si="4"/>
        <v>3.7181122448979591E-3</v>
      </c>
    </row>
    <row r="104" spans="1:9" x14ac:dyDescent="0.2">
      <c r="A104" s="78">
        <f t="shared" si="5"/>
        <v>99</v>
      </c>
      <c r="B104" s="57" t="s">
        <v>596</v>
      </c>
      <c r="C104" s="57">
        <v>324.2</v>
      </c>
      <c r="D104" s="57"/>
      <c r="E104" s="57">
        <v>31.1</v>
      </c>
      <c r="F104" s="57">
        <f t="shared" si="3"/>
        <v>355.3</v>
      </c>
      <c r="G104" s="150">
        <f>15.2+16.8</f>
        <v>32</v>
      </c>
      <c r="H104" s="57">
        <v>0.05</v>
      </c>
      <c r="I104" s="106">
        <f t="shared" si="4"/>
        <v>4.5032367013791161E-3</v>
      </c>
    </row>
    <row r="105" spans="1:9" x14ac:dyDescent="0.2">
      <c r="A105" s="78">
        <f t="shared" si="5"/>
        <v>100</v>
      </c>
      <c r="B105" s="57" t="s">
        <v>597</v>
      </c>
      <c r="C105" s="57">
        <v>767.05</v>
      </c>
      <c r="D105" s="57"/>
      <c r="E105" s="57"/>
      <c r="F105" s="57">
        <f t="shared" si="3"/>
        <v>767.05</v>
      </c>
      <c r="G105" s="150">
        <f>25.2+26.2</f>
        <v>51.4</v>
      </c>
      <c r="H105" s="57">
        <v>0.05</v>
      </c>
      <c r="I105" s="106">
        <f t="shared" si="4"/>
        <v>3.3504986637116229E-3</v>
      </c>
    </row>
    <row r="106" spans="1:9" x14ac:dyDescent="0.2">
      <c r="A106" s="78">
        <f t="shared" si="5"/>
        <v>101</v>
      </c>
      <c r="B106" s="57" t="s">
        <v>598</v>
      </c>
      <c r="C106" s="57">
        <v>364.8</v>
      </c>
      <c r="D106" s="57"/>
      <c r="E106" s="57"/>
      <c r="F106" s="57">
        <f t="shared" si="3"/>
        <v>364.8</v>
      </c>
      <c r="G106" s="150">
        <f>22.3+10.2</f>
        <v>32.5</v>
      </c>
      <c r="H106" s="57">
        <v>0.05</v>
      </c>
      <c r="I106" s="106">
        <f t="shared" si="4"/>
        <v>4.4544956140350877E-3</v>
      </c>
    </row>
    <row r="107" spans="1:9" x14ac:dyDescent="0.2">
      <c r="A107" s="78">
        <f t="shared" si="5"/>
        <v>102</v>
      </c>
      <c r="B107" s="57" t="s">
        <v>599</v>
      </c>
      <c r="C107" s="57">
        <v>638.5</v>
      </c>
      <c r="D107" s="57">
        <v>25.4</v>
      </c>
      <c r="E107" s="57"/>
      <c r="F107" s="57">
        <f t="shared" si="3"/>
        <v>663.9</v>
      </c>
      <c r="G107" s="150">
        <f>38.6+19.3</f>
        <v>57.900000000000006</v>
      </c>
      <c r="H107" s="57">
        <v>0.05</v>
      </c>
      <c r="I107" s="106">
        <f t="shared" si="4"/>
        <v>4.360596475372798E-3</v>
      </c>
    </row>
    <row r="108" spans="1:9" x14ac:dyDescent="0.2">
      <c r="A108" s="78">
        <f t="shared" si="5"/>
        <v>103</v>
      </c>
      <c r="B108" s="57" t="s">
        <v>600</v>
      </c>
      <c r="C108" s="57">
        <v>939.5</v>
      </c>
      <c r="D108" s="57"/>
      <c r="E108" s="57"/>
      <c r="F108" s="57">
        <f t="shared" si="3"/>
        <v>939.5</v>
      </c>
      <c r="G108" s="150">
        <f>61.4+30.4</f>
        <v>91.8</v>
      </c>
      <c r="H108" s="57">
        <v>0.05</v>
      </c>
      <c r="I108" s="106">
        <f t="shared" si="4"/>
        <v>4.8855774348057473E-3</v>
      </c>
    </row>
    <row r="109" spans="1:9" x14ac:dyDescent="0.2">
      <c r="A109" s="78">
        <f t="shared" si="5"/>
        <v>104</v>
      </c>
      <c r="B109" s="57" t="s">
        <v>601</v>
      </c>
      <c r="C109" s="57">
        <v>804.7</v>
      </c>
      <c r="D109" s="57"/>
      <c r="E109" s="57"/>
      <c r="F109" s="57">
        <f t="shared" si="3"/>
        <v>804.7</v>
      </c>
      <c r="G109" s="150">
        <f>39.7+25.9</f>
        <v>65.599999999999994</v>
      </c>
      <c r="H109" s="57">
        <v>0.05</v>
      </c>
      <c r="I109" s="106">
        <f t="shared" si="4"/>
        <v>4.0760531875233003E-3</v>
      </c>
    </row>
    <row r="110" spans="1:9" x14ac:dyDescent="0.2">
      <c r="A110" s="78">
        <f t="shared" si="5"/>
        <v>105</v>
      </c>
      <c r="B110" s="57" t="s">
        <v>602</v>
      </c>
      <c r="C110" s="57">
        <v>683.2</v>
      </c>
      <c r="D110" s="57"/>
      <c r="E110" s="57"/>
      <c r="F110" s="57">
        <f t="shared" si="3"/>
        <v>683.2</v>
      </c>
      <c r="G110" s="150">
        <f>66.7+41.1</f>
        <v>107.80000000000001</v>
      </c>
      <c r="H110" s="57">
        <v>0.05</v>
      </c>
      <c r="I110" s="106">
        <f t="shared" si="4"/>
        <v>7.8893442622950827E-3</v>
      </c>
    </row>
    <row r="111" spans="1:9" x14ac:dyDescent="0.2">
      <c r="A111" s="78">
        <f t="shared" si="5"/>
        <v>106</v>
      </c>
      <c r="B111" s="57" t="s">
        <v>603</v>
      </c>
      <c r="C111" s="57">
        <v>367.7</v>
      </c>
      <c r="D111" s="57">
        <v>41.3</v>
      </c>
      <c r="E111" s="57"/>
      <c r="F111" s="57">
        <f t="shared" si="3"/>
        <v>409</v>
      </c>
      <c r="G111" s="150">
        <f>27.1+27.5</f>
        <v>54.6</v>
      </c>
      <c r="H111" s="57">
        <v>0.05</v>
      </c>
      <c r="I111" s="106">
        <f t="shared" si="4"/>
        <v>6.6748166259168714E-3</v>
      </c>
    </row>
    <row r="112" spans="1:9" x14ac:dyDescent="0.2">
      <c r="A112" s="78">
        <f t="shared" si="5"/>
        <v>107</v>
      </c>
      <c r="B112" s="57" t="s">
        <v>604</v>
      </c>
      <c r="C112" s="57">
        <v>417.4</v>
      </c>
      <c r="D112" s="57"/>
      <c r="E112" s="57"/>
      <c r="F112" s="57">
        <f t="shared" si="3"/>
        <v>417.4</v>
      </c>
      <c r="G112" s="150">
        <f>38.2+27.4</f>
        <v>65.599999999999994</v>
      </c>
      <c r="H112" s="57">
        <v>0.05</v>
      </c>
      <c r="I112" s="106">
        <f t="shared" si="4"/>
        <v>7.8581696214662187E-3</v>
      </c>
    </row>
    <row r="113" spans="1:9" x14ac:dyDescent="0.2">
      <c r="A113" s="78">
        <f t="shared" si="5"/>
        <v>108</v>
      </c>
      <c r="B113" s="57" t="s">
        <v>605</v>
      </c>
      <c r="C113" s="57">
        <v>250.6</v>
      </c>
      <c r="D113" s="57"/>
      <c r="E113" s="57"/>
      <c r="F113" s="57">
        <f t="shared" si="3"/>
        <v>250.6</v>
      </c>
      <c r="G113" s="150">
        <f>22.4+12.9</f>
        <v>35.299999999999997</v>
      </c>
      <c r="H113" s="57">
        <v>0.05</v>
      </c>
      <c r="I113" s="106">
        <f t="shared" si="4"/>
        <v>7.0430965682362328E-3</v>
      </c>
    </row>
    <row r="114" spans="1:9" x14ac:dyDescent="0.2">
      <c r="A114" s="78">
        <f t="shared" si="5"/>
        <v>109</v>
      </c>
      <c r="B114" s="57" t="s">
        <v>606</v>
      </c>
      <c r="C114" s="57">
        <v>362.9</v>
      </c>
      <c r="D114" s="57"/>
      <c r="E114" s="57"/>
      <c r="F114" s="57">
        <f t="shared" si="3"/>
        <v>362.9</v>
      </c>
      <c r="G114" s="150">
        <f>17.7+11.4</f>
        <v>29.1</v>
      </c>
      <c r="H114" s="57">
        <v>0.05</v>
      </c>
      <c r="I114" s="106">
        <f t="shared" si="4"/>
        <v>4.0093689721686417E-3</v>
      </c>
    </row>
    <row r="115" spans="1:9" x14ac:dyDescent="0.2">
      <c r="A115" s="78">
        <f t="shared" si="5"/>
        <v>110</v>
      </c>
      <c r="B115" s="57" t="s">
        <v>607</v>
      </c>
      <c r="C115" s="57">
        <v>270.2</v>
      </c>
      <c r="D115" s="57"/>
      <c r="E115" s="57"/>
      <c r="F115" s="57">
        <f t="shared" si="3"/>
        <v>270.2</v>
      </c>
      <c r="G115" s="150"/>
      <c r="H115" s="57">
        <v>0.05</v>
      </c>
      <c r="I115" s="106">
        <f t="shared" si="4"/>
        <v>0</v>
      </c>
    </row>
    <row r="116" spans="1:9" x14ac:dyDescent="0.2">
      <c r="A116" s="78">
        <f t="shared" si="5"/>
        <v>111</v>
      </c>
      <c r="B116" s="57" t="s">
        <v>608</v>
      </c>
      <c r="C116" s="57">
        <v>1561.8</v>
      </c>
      <c r="D116" s="57"/>
      <c r="E116" s="57"/>
      <c r="F116" s="57">
        <f t="shared" si="3"/>
        <v>1561.8</v>
      </c>
      <c r="G116" s="150">
        <f>37.9+61.9</f>
        <v>99.8</v>
      </c>
      <c r="H116" s="57">
        <v>0.05</v>
      </c>
      <c r="I116" s="106">
        <f t="shared" si="4"/>
        <v>3.195031374055577E-3</v>
      </c>
    </row>
    <row r="117" spans="1:9" x14ac:dyDescent="0.2">
      <c r="A117" s="78">
        <f t="shared" si="5"/>
        <v>112</v>
      </c>
      <c r="B117" s="57" t="s">
        <v>610</v>
      </c>
      <c r="C117" s="57">
        <v>468.9</v>
      </c>
      <c r="D117" s="57"/>
      <c r="E117" s="57"/>
      <c r="F117" s="57">
        <f t="shared" si="3"/>
        <v>468.9</v>
      </c>
      <c r="G117" s="150">
        <f>22.8+20</f>
        <v>42.8</v>
      </c>
      <c r="H117" s="57">
        <v>0.05</v>
      </c>
      <c r="I117" s="106">
        <f t="shared" si="4"/>
        <v>4.5638728940072511E-3</v>
      </c>
    </row>
    <row r="118" spans="1:9" x14ac:dyDescent="0.2">
      <c r="A118" s="78">
        <f t="shared" si="5"/>
        <v>113</v>
      </c>
      <c r="B118" s="57" t="s">
        <v>611</v>
      </c>
      <c r="C118" s="57">
        <v>1267.5999999999999</v>
      </c>
      <c r="D118" s="57"/>
      <c r="E118" s="57">
        <v>90.9</v>
      </c>
      <c r="F118" s="57">
        <f t="shared" si="3"/>
        <v>1358.5</v>
      </c>
      <c r="G118" s="150">
        <f>42.2+27.1</f>
        <v>69.300000000000011</v>
      </c>
      <c r="H118" s="57">
        <v>0.05</v>
      </c>
      <c r="I118" s="106">
        <f t="shared" si="4"/>
        <v>2.5506072874493932E-3</v>
      </c>
    </row>
    <row r="119" spans="1:9" x14ac:dyDescent="0.2">
      <c r="A119" s="78">
        <f t="shared" si="5"/>
        <v>114</v>
      </c>
      <c r="B119" s="57" t="s">
        <v>612</v>
      </c>
      <c r="C119" s="57">
        <v>1398.4</v>
      </c>
      <c r="D119" s="57"/>
      <c r="E119" s="57"/>
      <c r="F119" s="57">
        <f t="shared" si="3"/>
        <v>1398.4</v>
      </c>
      <c r="G119" s="150">
        <f>20+60.4</f>
        <v>80.400000000000006</v>
      </c>
      <c r="H119" s="57">
        <v>0.05</v>
      </c>
      <c r="I119" s="106">
        <f t="shared" si="4"/>
        <v>2.8747139588100688E-3</v>
      </c>
    </row>
    <row r="120" spans="1:9" x14ac:dyDescent="0.2">
      <c r="A120" s="78">
        <f t="shared" si="5"/>
        <v>115</v>
      </c>
      <c r="B120" s="57" t="s">
        <v>613</v>
      </c>
      <c r="C120" s="57">
        <v>270.39999999999998</v>
      </c>
      <c r="D120" s="57"/>
      <c r="E120" s="57"/>
      <c r="F120" s="57">
        <f t="shared" si="3"/>
        <v>270.39999999999998</v>
      </c>
      <c r="G120" s="150">
        <f>18.6</f>
        <v>18.600000000000001</v>
      </c>
      <c r="H120" s="57">
        <v>0.05</v>
      </c>
      <c r="I120" s="106">
        <f t="shared" si="4"/>
        <v>3.4393491124260363E-3</v>
      </c>
    </row>
    <row r="121" spans="1:9" x14ac:dyDescent="0.2">
      <c r="A121" s="78">
        <f t="shared" si="5"/>
        <v>116</v>
      </c>
      <c r="B121" s="57" t="s">
        <v>614</v>
      </c>
      <c r="C121" s="57">
        <v>450.5</v>
      </c>
      <c r="D121" s="57">
        <v>29.8</v>
      </c>
      <c r="E121" s="57"/>
      <c r="F121" s="57">
        <f t="shared" si="3"/>
        <v>480.3</v>
      </c>
      <c r="G121" s="150">
        <f>29.7+13.4</f>
        <v>43.1</v>
      </c>
      <c r="H121" s="57">
        <v>0.05</v>
      </c>
      <c r="I121" s="106">
        <f t="shared" si="4"/>
        <v>4.4867790963980846E-3</v>
      </c>
    </row>
    <row r="122" spans="1:9" x14ac:dyDescent="0.2">
      <c r="A122" s="78">
        <f t="shared" si="5"/>
        <v>117</v>
      </c>
      <c r="B122" s="57" t="s">
        <v>615</v>
      </c>
      <c r="C122" s="57">
        <v>830.9</v>
      </c>
      <c r="D122" s="57">
        <v>89.8</v>
      </c>
      <c r="E122" s="57"/>
      <c r="F122" s="57">
        <f t="shared" si="3"/>
        <v>920.69999999999993</v>
      </c>
      <c r="G122" s="150">
        <f>70.5+31.7</f>
        <v>102.2</v>
      </c>
      <c r="H122" s="57">
        <v>0.05</v>
      </c>
      <c r="I122" s="106">
        <f t="shared" si="4"/>
        <v>5.5501249049636154E-3</v>
      </c>
    </row>
    <row r="123" spans="1:9" x14ac:dyDescent="0.2">
      <c r="A123" s="78">
        <f t="shared" si="5"/>
        <v>118</v>
      </c>
      <c r="B123" s="57" t="s">
        <v>2120</v>
      </c>
      <c r="C123" s="79">
        <v>549.29999999999995</v>
      </c>
      <c r="D123" s="57">
        <v>73.599999999999994</v>
      </c>
      <c r="E123" s="57"/>
      <c r="F123" s="57">
        <f t="shared" si="3"/>
        <v>622.9</v>
      </c>
      <c r="G123" s="150">
        <f>60.5+23.7</f>
        <v>84.2</v>
      </c>
      <c r="H123" s="57">
        <v>0.05</v>
      </c>
      <c r="I123" s="106">
        <f t="shared" si="4"/>
        <v>6.7587092631240971E-3</v>
      </c>
    </row>
    <row r="124" spans="1:9" x14ac:dyDescent="0.2">
      <c r="A124" s="78">
        <f t="shared" si="5"/>
        <v>119</v>
      </c>
      <c r="B124" s="57" t="s">
        <v>2121</v>
      </c>
      <c r="C124" s="57">
        <v>473.9</v>
      </c>
      <c r="D124" s="57"/>
      <c r="E124" s="57"/>
      <c r="F124" s="57">
        <f t="shared" si="3"/>
        <v>473.9</v>
      </c>
      <c r="G124" s="150">
        <f>28.1+23.4</f>
        <v>51.5</v>
      </c>
      <c r="H124" s="57">
        <v>0.05</v>
      </c>
      <c r="I124" s="106">
        <f t="shared" si="4"/>
        <v>5.4336357881409588E-3</v>
      </c>
    </row>
    <row r="125" spans="1:9" x14ac:dyDescent="0.2">
      <c r="A125" s="78">
        <f t="shared" si="5"/>
        <v>120</v>
      </c>
      <c r="B125" s="57" t="s">
        <v>2122</v>
      </c>
      <c r="C125" s="57">
        <v>696.4</v>
      </c>
      <c r="D125" s="57">
        <v>43.5</v>
      </c>
      <c r="E125" s="57"/>
      <c r="F125" s="57">
        <f t="shared" si="3"/>
        <v>739.9</v>
      </c>
      <c r="G125" s="150">
        <f>33.5+26</f>
        <v>59.5</v>
      </c>
      <c r="H125" s="57">
        <v>0.05</v>
      </c>
      <c r="I125" s="106">
        <f t="shared" si="4"/>
        <v>4.0208136234626303E-3</v>
      </c>
    </row>
    <row r="126" spans="1:9" x14ac:dyDescent="0.2">
      <c r="A126" s="78">
        <f t="shared" si="5"/>
        <v>121</v>
      </c>
      <c r="B126" s="57" t="s">
        <v>2123</v>
      </c>
      <c r="C126" s="57">
        <v>774.6</v>
      </c>
      <c r="D126" s="57">
        <v>49.5</v>
      </c>
      <c r="E126" s="57"/>
      <c r="F126" s="57">
        <f t="shared" si="3"/>
        <v>824.1</v>
      </c>
      <c r="G126" s="150">
        <f>38.5+34.5</f>
        <v>73</v>
      </c>
      <c r="H126" s="57">
        <v>0.05</v>
      </c>
      <c r="I126" s="106">
        <f t="shared" si="4"/>
        <v>4.4290741414876843E-3</v>
      </c>
    </row>
    <row r="127" spans="1:9" x14ac:dyDescent="0.2">
      <c r="A127" s="78">
        <f t="shared" si="5"/>
        <v>122</v>
      </c>
      <c r="B127" s="57" t="s">
        <v>2124</v>
      </c>
      <c r="C127" s="57">
        <v>360</v>
      </c>
      <c r="D127" s="57"/>
      <c r="E127" s="57"/>
      <c r="F127" s="57">
        <f t="shared" si="3"/>
        <v>360</v>
      </c>
      <c r="G127" s="150">
        <f>18.5+20.7</f>
        <v>39.200000000000003</v>
      </c>
      <c r="H127" s="57">
        <v>0.05</v>
      </c>
      <c r="I127" s="106">
        <f t="shared" si="4"/>
        <v>5.4444444444444453E-3</v>
      </c>
    </row>
    <row r="128" spans="1:9" x14ac:dyDescent="0.2">
      <c r="A128" s="78">
        <f t="shared" si="5"/>
        <v>123</v>
      </c>
      <c r="B128" s="57" t="s">
        <v>2125</v>
      </c>
      <c r="C128" s="57">
        <v>304.8</v>
      </c>
      <c r="D128" s="57"/>
      <c r="E128" s="57"/>
      <c r="F128" s="57">
        <f t="shared" si="3"/>
        <v>304.8</v>
      </c>
      <c r="G128" s="150">
        <f>16.2+15.7</f>
        <v>31.9</v>
      </c>
      <c r="H128" s="57">
        <v>0.05</v>
      </c>
      <c r="I128" s="106">
        <f t="shared" si="4"/>
        <v>5.2329396325459313E-3</v>
      </c>
    </row>
    <row r="129" spans="1:9" x14ac:dyDescent="0.2">
      <c r="A129" s="78">
        <f t="shared" si="5"/>
        <v>124</v>
      </c>
      <c r="B129" s="57" t="s">
        <v>2126</v>
      </c>
      <c r="C129" s="57">
        <v>821.7</v>
      </c>
      <c r="D129" s="57"/>
      <c r="E129" s="57"/>
      <c r="F129" s="57">
        <f t="shared" si="3"/>
        <v>821.7</v>
      </c>
      <c r="G129" s="150">
        <f>15.2+12.9</f>
        <v>28.1</v>
      </c>
      <c r="H129" s="57">
        <v>0.05</v>
      </c>
      <c r="I129" s="106">
        <f t="shared" si="4"/>
        <v>1.7098697821589389E-3</v>
      </c>
    </row>
    <row r="130" spans="1:9" x14ac:dyDescent="0.2">
      <c r="A130" s="78">
        <f t="shared" si="5"/>
        <v>125</v>
      </c>
      <c r="B130" s="57" t="s">
        <v>2127</v>
      </c>
      <c r="C130" s="57">
        <v>834.7</v>
      </c>
      <c r="D130" s="57"/>
      <c r="E130" s="57"/>
      <c r="F130" s="57">
        <f t="shared" si="3"/>
        <v>834.7</v>
      </c>
      <c r="G130" s="150">
        <f>30.1+36</f>
        <v>66.099999999999994</v>
      </c>
      <c r="H130" s="57">
        <v>0.05</v>
      </c>
      <c r="I130" s="106">
        <f t="shared" si="4"/>
        <v>3.9595064094884386E-3</v>
      </c>
    </row>
    <row r="131" spans="1:9" x14ac:dyDescent="0.2">
      <c r="A131" s="78">
        <f t="shared" si="5"/>
        <v>126</v>
      </c>
      <c r="B131" s="57" t="s">
        <v>2128</v>
      </c>
      <c r="C131" s="57">
        <v>321.8</v>
      </c>
      <c r="D131" s="57"/>
      <c r="E131" s="57"/>
      <c r="F131" s="57">
        <f t="shared" si="3"/>
        <v>321.8</v>
      </c>
      <c r="G131" s="150">
        <f>23.6+7.4</f>
        <v>31</v>
      </c>
      <c r="H131" s="57">
        <v>0.05</v>
      </c>
      <c r="I131" s="106">
        <f t="shared" si="4"/>
        <v>4.8166563082660038E-3</v>
      </c>
    </row>
    <row r="132" spans="1:9" x14ac:dyDescent="0.2">
      <c r="A132" s="78">
        <f t="shared" si="5"/>
        <v>127</v>
      </c>
      <c r="B132" s="57" t="s">
        <v>2129</v>
      </c>
      <c r="C132" s="57">
        <v>427</v>
      </c>
      <c r="D132" s="57"/>
      <c r="E132" s="57"/>
      <c r="F132" s="57">
        <f t="shared" si="3"/>
        <v>427</v>
      </c>
      <c r="G132" s="150">
        <f>32+12.1</f>
        <v>44.1</v>
      </c>
      <c r="H132" s="57">
        <v>0.05</v>
      </c>
      <c r="I132" s="106">
        <f t="shared" si="4"/>
        <v>5.1639344262295085E-3</v>
      </c>
    </row>
    <row r="133" spans="1:9" x14ac:dyDescent="0.2">
      <c r="A133" s="78">
        <f t="shared" si="5"/>
        <v>128</v>
      </c>
      <c r="B133" s="57" t="s">
        <v>2130</v>
      </c>
      <c r="C133" s="57">
        <v>546.1</v>
      </c>
      <c r="D133" s="57"/>
      <c r="E133" s="57"/>
      <c r="F133" s="57">
        <f t="shared" ref="F133:F315" si="6">C133+D133+E133</f>
        <v>546.1</v>
      </c>
      <c r="G133" s="150">
        <f>23.4+11</f>
        <v>34.4</v>
      </c>
      <c r="H133" s="57">
        <v>0.05</v>
      </c>
      <c r="I133" s="106">
        <f t="shared" ref="I133:I387" si="7">(G133*H133)/F133</f>
        <v>3.1496062992125984E-3</v>
      </c>
    </row>
    <row r="134" spans="1:9" x14ac:dyDescent="0.2">
      <c r="A134" s="78">
        <f t="shared" si="5"/>
        <v>129</v>
      </c>
      <c r="B134" s="57" t="s">
        <v>2131</v>
      </c>
      <c r="C134" s="57">
        <v>912.32</v>
      </c>
      <c r="D134" s="57">
        <v>50</v>
      </c>
      <c r="E134" s="57"/>
      <c r="F134" s="57">
        <f t="shared" si="6"/>
        <v>962.32</v>
      </c>
      <c r="G134" s="150">
        <f>47.5+40.6</f>
        <v>88.1</v>
      </c>
      <c r="H134" s="57">
        <v>0.05</v>
      </c>
      <c r="I134" s="106">
        <f t="shared" si="7"/>
        <v>4.577479424723585E-3</v>
      </c>
    </row>
    <row r="135" spans="1:9" x14ac:dyDescent="0.2">
      <c r="A135" s="78">
        <f t="shared" si="5"/>
        <v>130</v>
      </c>
      <c r="B135" s="57" t="s">
        <v>2132</v>
      </c>
      <c r="C135" s="57">
        <v>1925.1</v>
      </c>
      <c r="D135" s="57"/>
      <c r="E135" s="57"/>
      <c r="F135" s="57">
        <f t="shared" si="6"/>
        <v>1925.1</v>
      </c>
      <c r="G135" s="150">
        <f>79.7+65.9</f>
        <v>145.60000000000002</v>
      </c>
      <c r="H135" s="57">
        <v>0.05</v>
      </c>
      <c r="I135" s="106">
        <f t="shared" si="7"/>
        <v>3.7816217339359001E-3</v>
      </c>
    </row>
    <row r="136" spans="1:9" x14ac:dyDescent="0.2">
      <c r="A136" s="78">
        <f t="shared" ref="A136:A199" si="8">A135+1</f>
        <v>131</v>
      </c>
      <c r="B136" s="57" t="s">
        <v>2133</v>
      </c>
      <c r="C136" s="57">
        <v>770.9</v>
      </c>
      <c r="D136" s="57"/>
      <c r="E136" s="57"/>
      <c r="F136" s="57">
        <f t="shared" si="6"/>
        <v>770.9</v>
      </c>
      <c r="G136" s="150">
        <f>34+15.6</f>
        <v>49.6</v>
      </c>
      <c r="H136" s="57">
        <v>0.05</v>
      </c>
      <c r="I136" s="106">
        <f t="shared" si="7"/>
        <v>3.217019068621093E-3</v>
      </c>
    </row>
    <row r="137" spans="1:9" x14ac:dyDescent="0.2">
      <c r="A137" s="78">
        <f t="shared" si="8"/>
        <v>132</v>
      </c>
      <c r="B137" s="57" t="s">
        <v>2134</v>
      </c>
      <c r="C137" s="57">
        <v>1461.8</v>
      </c>
      <c r="D137" s="57">
        <v>44.9</v>
      </c>
      <c r="E137" s="57"/>
      <c r="F137" s="57">
        <f t="shared" si="6"/>
        <v>1506.7</v>
      </c>
      <c r="G137" s="150">
        <f>65.9+23.5</f>
        <v>89.4</v>
      </c>
      <c r="H137" s="57">
        <v>0.05</v>
      </c>
      <c r="I137" s="106">
        <f t="shared" si="7"/>
        <v>2.9667485232627599E-3</v>
      </c>
    </row>
    <row r="138" spans="1:9" x14ac:dyDescent="0.2">
      <c r="A138" s="78">
        <f t="shared" si="8"/>
        <v>133</v>
      </c>
      <c r="B138" s="57" t="s">
        <v>2135</v>
      </c>
      <c r="C138" s="57">
        <v>583.6</v>
      </c>
      <c r="D138" s="57"/>
      <c r="E138" s="57"/>
      <c r="F138" s="57">
        <f t="shared" si="6"/>
        <v>583.6</v>
      </c>
      <c r="G138" s="150">
        <f>27.6+21.4</f>
        <v>49</v>
      </c>
      <c r="H138" s="57">
        <v>0.05</v>
      </c>
      <c r="I138" s="106">
        <f t="shared" si="7"/>
        <v>4.198080877313228E-3</v>
      </c>
    </row>
    <row r="139" spans="1:9" x14ac:dyDescent="0.2">
      <c r="A139" s="78">
        <f t="shared" si="8"/>
        <v>134</v>
      </c>
      <c r="B139" s="57" t="s">
        <v>2136</v>
      </c>
      <c r="C139" s="57">
        <v>399.2</v>
      </c>
      <c r="D139" s="57"/>
      <c r="E139" s="57"/>
      <c r="F139" s="57">
        <f t="shared" si="6"/>
        <v>399.2</v>
      </c>
      <c r="G139" s="150">
        <f>17.2+22.8</f>
        <v>40</v>
      </c>
      <c r="H139" s="57">
        <v>0.05</v>
      </c>
      <c r="I139" s="106">
        <f t="shared" si="7"/>
        <v>5.0100200400801601E-3</v>
      </c>
    </row>
    <row r="140" spans="1:9" x14ac:dyDescent="0.2">
      <c r="A140" s="78">
        <f t="shared" si="8"/>
        <v>135</v>
      </c>
      <c r="B140" s="57" t="s">
        <v>2137</v>
      </c>
      <c r="C140" s="57">
        <v>408.5</v>
      </c>
      <c r="D140" s="57"/>
      <c r="E140" s="57">
        <v>16.100000000000001</v>
      </c>
      <c r="F140" s="57">
        <f t="shared" si="6"/>
        <v>424.6</v>
      </c>
      <c r="G140" s="150">
        <f>21.9+23.3</f>
        <v>45.2</v>
      </c>
      <c r="H140" s="57">
        <v>0.05</v>
      </c>
      <c r="I140" s="106">
        <f t="shared" si="7"/>
        <v>5.3226566179934058E-3</v>
      </c>
    </row>
    <row r="141" spans="1:9" x14ac:dyDescent="0.2">
      <c r="A141" s="78">
        <f t="shared" si="8"/>
        <v>136</v>
      </c>
      <c r="B141" s="57" t="s">
        <v>2138</v>
      </c>
      <c r="C141" s="57">
        <v>744</v>
      </c>
      <c r="D141" s="57"/>
      <c r="E141" s="57">
        <v>108.9</v>
      </c>
      <c r="F141" s="57">
        <f t="shared" si="6"/>
        <v>852.9</v>
      </c>
      <c r="G141" s="150">
        <f>20.9+18.4</f>
        <v>39.299999999999997</v>
      </c>
      <c r="H141" s="57">
        <v>0.05</v>
      </c>
      <c r="I141" s="106">
        <f t="shared" si="7"/>
        <v>2.303904326415758E-3</v>
      </c>
    </row>
    <row r="142" spans="1:9" x14ac:dyDescent="0.2">
      <c r="A142" s="78">
        <f t="shared" si="8"/>
        <v>137</v>
      </c>
      <c r="B142" s="57" t="s">
        <v>2139</v>
      </c>
      <c r="C142" s="57">
        <v>226.1</v>
      </c>
      <c r="D142" s="57"/>
      <c r="E142" s="57"/>
      <c r="F142" s="57">
        <f t="shared" si="6"/>
        <v>226.1</v>
      </c>
      <c r="G142" s="150">
        <f>15.2+11.7</f>
        <v>26.9</v>
      </c>
      <c r="H142" s="57">
        <v>0.05</v>
      </c>
      <c r="I142" s="106">
        <f t="shared" si="7"/>
        <v>5.9486952675807166E-3</v>
      </c>
    </row>
    <row r="143" spans="1:9" x14ac:dyDescent="0.2">
      <c r="A143" s="78">
        <f t="shared" si="8"/>
        <v>138</v>
      </c>
      <c r="B143" s="57" t="s">
        <v>2140</v>
      </c>
      <c r="C143" s="57">
        <v>481.6</v>
      </c>
      <c r="D143" s="57">
        <v>222</v>
      </c>
      <c r="E143" s="57"/>
      <c r="F143" s="57">
        <f t="shared" si="6"/>
        <v>703.6</v>
      </c>
      <c r="G143" s="150">
        <f>26.8+28.6</f>
        <v>55.400000000000006</v>
      </c>
      <c r="H143" s="57">
        <v>0.05</v>
      </c>
      <c r="I143" s="106">
        <f t="shared" si="7"/>
        <v>3.9368959636156909E-3</v>
      </c>
    </row>
    <row r="144" spans="1:9" s="151" customFormat="1" x14ac:dyDescent="0.2">
      <c r="A144" s="78">
        <f t="shared" si="8"/>
        <v>139</v>
      </c>
      <c r="B144" s="57" t="s">
        <v>2141</v>
      </c>
      <c r="C144" s="57">
        <v>280.5</v>
      </c>
      <c r="D144" s="57">
        <v>98.9</v>
      </c>
      <c r="E144" s="57"/>
      <c r="F144" s="57">
        <f t="shared" si="6"/>
        <v>379.4</v>
      </c>
      <c r="G144" s="150">
        <f>31+33.6</f>
        <v>64.599999999999994</v>
      </c>
      <c r="H144" s="57">
        <v>0.05</v>
      </c>
      <c r="I144" s="106">
        <f t="shared" si="7"/>
        <v>8.5134422772799156E-3</v>
      </c>
    </row>
    <row r="145" spans="1:9" x14ac:dyDescent="0.2">
      <c r="A145" s="78">
        <f t="shared" si="8"/>
        <v>140</v>
      </c>
      <c r="B145" s="57" t="s">
        <v>2142</v>
      </c>
      <c r="C145" s="57">
        <v>206.6</v>
      </c>
      <c r="D145" s="57"/>
      <c r="E145" s="57">
        <v>28</v>
      </c>
      <c r="F145" s="57">
        <f t="shared" si="6"/>
        <v>234.6</v>
      </c>
      <c r="G145" s="150">
        <f>11.2+14.2</f>
        <v>25.4</v>
      </c>
      <c r="H145" s="57">
        <v>0.05</v>
      </c>
      <c r="I145" s="106">
        <f t="shared" si="7"/>
        <v>5.413469735720375E-3</v>
      </c>
    </row>
    <row r="146" spans="1:9" x14ac:dyDescent="0.2">
      <c r="A146" s="78">
        <f t="shared" si="8"/>
        <v>141</v>
      </c>
      <c r="B146" s="57" t="s">
        <v>2143</v>
      </c>
      <c r="C146" s="57">
        <v>230.6</v>
      </c>
      <c r="D146" s="57"/>
      <c r="E146" s="57"/>
      <c r="F146" s="57">
        <f t="shared" si="6"/>
        <v>230.6</v>
      </c>
      <c r="G146" s="150">
        <f>10.4+7.2</f>
        <v>17.600000000000001</v>
      </c>
      <c r="H146" s="57">
        <v>0.05</v>
      </c>
      <c r="I146" s="106">
        <f t="shared" si="7"/>
        <v>3.8161318300086737E-3</v>
      </c>
    </row>
    <row r="147" spans="1:9" x14ac:dyDescent="0.2">
      <c r="A147" s="78">
        <f t="shared" si="8"/>
        <v>142</v>
      </c>
      <c r="B147" s="57" t="s">
        <v>2144</v>
      </c>
      <c r="C147" s="57">
        <v>305.60000000000002</v>
      </c>
      <c r="D147" s="57"/>
      <c r="E147" s="57">
        <v>165.3</v>
      </c>
      <c r="F147" s="57">
        <f t="shared" si="6"/>
        <v>470.90000000000003</v>
      </c>
      <c r="G147" s="150">
        <f>25.6+16.7</f>
        <v>42.3</v>
      </c>
      <c r="H147" s="57">
        <v>0.05</v>
      </c>
      <c r="I147" s="106">
        <f t="shared" si="7"/>
        <v>4.4913994478657879E-3</v>
      </c>
    </row>
    <row r="148" spans="1:9" x14ac:dyDescent="0.2">
      <c r="A148" s="78">
        <f t="shared" si="8"/>
        <v>143</v>
      </c>
      <c r="B148" s="57" t="s">
        <v>2145</v>
      </c>
      <c r="C148" s="80">
        <v>2174.8000000000002</v>
      </c>
      <c r="D148" s="57"/>
      <c r="E148" s="57">
        <v>163.69999999999999</v>
      </c>
      <c r="F148" s="57">
        <f t="shared" si="6"/>
        <v>2338.5</v>
      </c>
      <c r="G148" s="150">
        <f>96+39</f>
        <v>135</v>
      </c>
      <c r="H148" s="57">
        <v>0.05</v>
      </c>
      <c r="I148" s="106">
        <f t="shared" si="7"/>
        <v>2.8864656831302116E-3</v>
      </c>
    </row>
    <row r="149" spans="1:9" x14ac:dyDescent="0.2">
      <c r="A149" s="78">
        <f t="shared" si="8"/>
        <v>144</v>
      </c>
      <c r="B149" s="57" t="s">
        <v>2146</v>
      </c>
      <c r="C149" s="80">
        <v>308.60000000000002</v>
      </c>
      <c r="D149" s="57"/>
      <c r="E149" s="57"/>
      <c r="F149" s="57">
        <f t="shared" si="6"/>
        <v>308.60000000000002</v>
      </c>
      <c r="G149" s="150">
        <f>24.5+12</f>
        <v>36.5</v>
      </c>
      <c r="H149" s="57">
        <v>0.05</v>
      </c>
      <c r="I149" s="106">
        <f t="shared" si="7"/>
        <v>5.9138042773817243E-3</v>
      </c>
    </row>
    <row r="150" spans="1:9" x14ac:dyDescent="0.2">
      <c r="A150" s="78">
        <f t="shared" si="8"/>
        <v>145</v>
      </c>
      <c r="B150" s="57" t="s">
        <v>2147</v>
      </c>
      <c r="C150" s="57">
        <v>441.9</v>
      </c>
      <c r="D150" s="57"/>
      <c r="E150" s="57"/>
      <c r="F150" s="57">
        <f t="shared" si="6"/>
        <v>441.9</v>
      </c>
      <c r="G150" s="150">
        <f>31+16.2</f>
        <v>47.2</v>
      </c>
      <c r="H150" s="57">
        <v>0.05</v>
      </c>
      <c r="I150" s="106">
        <f t="shared" si="7"/>
        <v>5.3405747906766247E-3</v>
      </c>
    </row>
    <row r="151" spans="1:9" x14ac:dyDescent="0.2">
      <c r="A151" s="78">
        <f t="shared" si="8"/>
        <v>146</v>
      </c>
      <c r="B151" s="57" t="s">
        <v>2148</v>
      </c>
      <c r="C151" s="57">
        <v>358</v>
      </c>
      <c r="D151" s="57"/>
      <c r="E151" s="57"/>
      <c r="F151" s="57">
        <f t="shared" si="6"/>
        <v>358</v>
      </c>
      <c r="G151" s="150">
        <f>11.2+24.6</f>
        <v>35.799999999999997</v>
      </c>
      <c r="H151" s="57">
        <v>0.05</v>
      </c>
      <c r="I151" s="106">
        <f t="shared" si="7"/>
        <v>5.0000000000000001E-3</v>
      </c>
    </row>
    <row r="152" spans="1:9" x14ac:dyDescent="0.2">
      <c r="A152" s="78">
        <f t="shared" si="8"/>
        <v>147</v>
      </c>
      <c r="B152" s="57" t="s">
        <v>2149</v>
      </c>
      <c r="C152" s="57">
        <v>438.7</v>
      </c>
      <c r="D152" s="57"/>
      <c r="E152" s="57"/>
      <c r="F152" s="57">
        <f t="shared" si="6"/>
        <v>438.7</v>
      </c>
      <c r="G152" s="150">
        <f>24.8+23.1</f>
        <v>47.900000000000006</v>
      </c>
      <c r="H152" s="57">
        <v>0.05</v>
      </c>
      <c r="I152" s="106">
        <f t="shared" si="7"/>
        <v>5.4593116024618206E-3</v>
      </c>
    </row>
    <row r="153" spans="1:9" x14ac:dyDescent="0.2">
      <c r="A153" s="78">
        <f t="shared" si="8"/>
        <v>148</v>
      </c>
      <c r="B153" s="57" t="s">
        <v>2150</v>
      </c>
      <c r="C153" s="57">
        <v>378.9</v>
      </c>
      <c r="D153" s="57"/>
      <c r="E153" s="57"/>
      <c r="F153" s="57">
        <f t="shared" si="6"/>
        <v>378.9</v>
      </c>
      <c r="G153" s="150">
        <f>16.8+23.1</f>
        <v>39.900000000000006</v>
      </c>
      <c r="H153" s="57">
        <v>0.05</v>
      </c>
      <c r="I153" s="106">
        <f t="shared" si="7"/>
        <v>5.2652414885193998E-3</v>
      </c>
    </row>
    <row r="154" spans="1:9" x14ac:dyDescent="0.2">
      <c r="A154" s="78">
        <f t="shared" si="8"/>
        <v>149</v>
      </c>
      <c r="B154" s="57" t="s">
        <v>2151</v>
      </c>
      <c r="C154" s="57">
        <v>243.9</v>
      </c>
      <c r="D154" s="57">
        <v>16.2</v>
      </c>
      <c r="E154" s="57">
        <v>35.6</v>
      </c>
      <c r="F154" s="57">
        <f t="shared" si="6"/>
        <v>295.70000000000005</v>
      </c>
      <c r="G154" s="150">
        <f>12.4+21.4</f>
        <v>33.799999999999997</v>
      </c>
      <c r="H154" s="57">
        <v>0.05</v>
      </c>
      <c r="I154" s="106">
        <f t="shared" si="7"/>
        <v>5.7152519445383826E-3</v>
      </c>
    </row>
    <row r="155" spans="1:9" x14ac:dyDescent="0.2">
      <c r="A155" s="78">
        <f t="shared" si="8"/>
        <v>150</v>
      </c>
      <c r="B155" s="57" t="s">
        <v>2152</v>
      </c>
      <c r="C155" s="57">
        <v>699.2</v>
      </c>
      <c r="D155" s="57"/>
      <c r="E155" s="57"/>
      <c r="F155" s="57">
        <f t="shared" si="6"/>
        <v>699.2</v>
      </c>
      <c r="G155" s="150">
        <f>25.7+26.2</f>
        <v>51.9</v>
      </c>
      <c r="H155" s="57">
        <v>0.05</v>
      </c>
      <c r="I155" s="106">
        <f t="shared" si="7"/>
        <v>3.7113844393592676E-3</v>
      </c>
    </row>
    <row r="156" spans="1:9" x14ac:dyDescent="0.2">
      <c r="A156" s="78">
        <f t="shared" si="8"/>
        <v>151</v>
      </c>
      <c r="B156" s="57" t="s">
        <v>2153</v>
      </c>
      <c r="C156" s="57">
        <v>765.5</v>
      </c>
      <c r="D156" s="57"/>
      <c r="E156" s="57"/>
      <c r="F156" s="57">
        <f t="shared" si="6"/>
        <v>765.5</v>
      </c>
      <c r="G156" s="150">
        <f>29.1+13.7</f>
        <v>42.8</v>
      </c>
      <c r="H156" s="57">
        <v>0.05</v>
      </c>
      <c r="I156" s="106">
        <f t="shared" si="7"/>
        <v>2.7955584585238409E-3</v>
      </c>
    </row>
    <row r="157" spans="1:9" x14ac:dyDescent="0.2">
      <c r="A157" s="78">
        <f t="shared" si="8"/>
        <v>152</v>
      </c>
      <c r="B157" s="57" t="s">
        <v>2154</v>
      </c>
      <c r="C157" s="57">
        <v>774.85</v>
      </c>
      <c r="D157" s="57">
        <v>31.4</v>
      </c>
      <c r="E157" s="57"/>
      <c r="F157" s="57">
        <f t="shared" si="6"/>
        <v>806.25</v>
      </c>
      <c r="G157" s="150">
        <f>33.2+27.2</f>
        <v>60.400000000000006</v>
      </c>
      <c r="H157" s="57">
        <v>0.05</v>
      </c>
      <c r="I157" s="106">
        <f t="shared" si="7"/>
        <v>3.7457364341085277E-3</v>
      </c>
    </row>
    <row r="158" spans="1:9" x14ac:dyDescent="0.2">
      <c r="A158" s="78">
        <f t="shared" si="8"/>
        <v>153</v>
      </c>
      <c r="B158" s="57" t="s">
        <v>2155</v>
      </c>
      <c r="C158" s="57">
        <v>506.14</v>
      </c>
      <c r="D158" s="57">
        <v>17.100000000000001</v>
      </c>
      <c r="E158" s="57"/>
      <c r="F158" s="57">
        <f t="shared" si="6"/>
        <v>523.24</v>
      </c>
      <c r="G158" s="150">
        <f>42.7+32.7</f>
        <v>75.400000000000006</v>
      </c>
      <c r="H158" s="57">
        <v>0.05</v>
      </c>
      <c r="I158" s="106">
        <f t="shared" si="7"/>
        <v>7.2051066432229959E-3</v>
      </c>
    </row>
    <row r="159" spans="1:9" x14ac:dyDescent="0.2">
      <c r="A159" s="78">
        <f t="shared" si="8"/>
        <v>154</v>
      </c>
      <c r="B159" s="57" t="s">
        <v>2156</v>
      </c>
      <c r="C159" s="57">
        <v>574.20000000000005</v>
      </c>
      <c r="D159" s="57"/>
      <c r="E159" s="57"/>
      <c r="F159" s="57">
        <f t="shared" si="6"/>
        <v>574.20000000000005</v>
      </c>
      <c r="G159" s="150">
        <f>24.5+22.8</f>
        <v>47.3</v>
      </c>
      <c r="H159" s="57">
        <v>0.05</v>
      </c>
      <c r="I159" s="106">
        <f t="shared" si="7"/>
        <v>4.1187739463601526E-3</v>
      </c>
    </row>
    <row r="160" spans="1:9" x14ac:dyDescent="0.2">
      <c r="A160" s="78">
        <f t="shared" si="8"/>
        <v>155</v>
      </c>
      <c r="B160" s="57" t="s">
        <v>2157</v>
      </c>
      <c r="C160" s="57">
        <v>265.10000000000002</v>
      </c>
      <c r="D160" s="57"/>
      <c r="E160" s="57"/>
      <c r="F160" s="57">
        <f t="shared" si="6"/>
        <v>265.10000000000002</v>
      </c>
      <c r="G160" s="150">
        <f>25.7+11</f>
        <v>36.700000000000003</v>
      </c>
      <c r="H160" s="57">
        <v>0.05</v>
      </c>
      <c r="I160" s="106">
        <f t="shared" si="7"/>
        <v>6.9219162580158432E-3</v>
      </c>
    </row>
    <row r="161" spans="1:9" x14ac:dyDescent="0.2">
      <c r="A161" s="78">
        <f t="shared" si="8"/>
        <v>156</v>
      </c>
      <c r="B161" s="57" t="s">
        <v>2158</v>
      </c>
      <c r="C161" s="57">
        <v>733.7</v>
      </c>
      <c r="D161" s="57"/>
      <c r="E161" s="57"/>
      <c r="F161" s="57">
        <f t="shared" si="6"/>
        <v>733.7</v>
      </c>
      <c r="G161" s="150">
        <f>33.1+23.6</f>
        <v>56.7</v>
      </c>
      <c r="H161" s="57">
        <v>0.05</v>
      </c>
      <c r="I161" s="106">
        <f t="shared" si="7"/>
        <v>3.8639771023579123E-3</v>
      </c>
    </row>
    <row r="162" spans="1:9" x14ac:dyDescent="0.2">
      <c r="A162" s="78">
        <f t="shared" si="8"/>
        <v>157</v>
      </c>
      <c r="B162" s="57" t="s">
        <v>2159</v>
      </c>
      <c r="C162" s="57">
        <v>560.1</v>
      </c>
      <c r="D162" s="57"/>
      <c r="E162" s="57"/>
      <c r="F162" s="57">
        <f t="shared" si="6"/>
        <v>560.1</v>
      </c>
      <c r="G162" s="150">
        <f>24.2+20.4</f>
        <v>44.599999999999994</v>
      </c>
      <c r="H162" s="57">
        <v>0.05</v>
      </c>
      <c r="I162" s="106">
        <f t="shared" si="7"/>
        <v>3.9814318871630068E-3</v>
      </c>
    </row>
    <row r="163" spans="1:9" x14ac:dyDescent="0.2">
      <c r="A163" s="78">
        <f t="shared" si="8"/>
        <v>158</v>
      </c>
      <c r="B163" s="57" t="s">
        <v>2160</v>
      </c>
      <c r="C163" s="57">
        <v>635.20000000000005</v>
      </c>
      <c r="D163" s="57">
        <v>38.700000000000003</v>
      </c>
      <c r="E163" s="57"/>
      <c r="F163" s="57">
        <f t="shared" si="6"/>
        <v>673.90000000000009</v>
      </c>
      <c r="G163" s="150">
        <f>18.2+20.1</f>
        <v>38.299999999999997</v>
      </c>
      <c r="H163" s="57">
        <v>0.05</v>
      </c>
      <c r="I163" s="106">
        <f t="shared" si="7"/>
        <v>2.8416679032497402E-3</v>
      </c>
    </row>
    <row r="164" spans="1:9" x14ac:dyDescent="0.2">
      <c r="A164" s="78">
        <f t="shared" si="8"/>
        <v>159</v>
      </c>
      <c r="B164" s="57" t="s">
        <v>2161</v>
      </c>
      <c r="C164" s="57">
        <v>485.6</v>
      </c>
      <c r="D164" s="57"/>
      <c r="E164" s="57"/>
      <c r="F164" s="57">
        <f t="shared" si="6"/>
        <v>485.6</v>
      </c>
      <c r="G164" s="150">
        <f>20.5+21.5</f>
        <v>42</v>
      </c>
      <c r="H164" s="57">
        <v>0.05</v>
      </c>
      <c r="I164" s="106">
        <f t="shared" si="7"/>
        <v>4.3245469522240525E-3</v>
      </c>
    </row>
    <row r="165" spans="1:9" x14ac:dyDescent="0.2">
      <c r="A165" s="78">
        <f t="shared" si="8"/>
        <v>160</v>
      </c>
      <c r="B165" s="57" t="s">
        <v>2162</v>
      </c>
      <c r="C165" s="57">
        <v>464.9</v>
      </c>
      <c r="D165" s="57"/>
      <c r="E165" s="57"/>
      <c r="F165" s="57">
        <f t="shared" si="6"/>
        <v>464.9</v>
      </c>
      <c r="G165" s="150">
        <f>20.9+20.2</f>
        <v>41.099999999999994</v>
      </c>
      <c r="H165" s="57">
        <v>0.05</v>
      </c>
      <c r="I165" s="106">
        <f t="shared" si="7"/>
        <v>4.4203054420305435E-3</v>
      </c>
    </row>
    <row r="166" spans="1:9" x14ac:dyDescent="0.2">
      <c r="A166" s="78">
        <f t="shared" si="8"/>
        <v>161</v>
      </c>
      <c r="B166" s="57" t="s">
        <v>2163</v>
      </c>
      <c r="C166" s="57">
        <v>624.1</v>
      </c>
      <c r="D166" s="57"/>
      <c r="E166" s="57"/>
      <c r="F166" s="57">
        <f t="shared" si="6"/>
        <v>624.1</v>
      </c>
      <c r="G166" s="150">
        <f>15.3+23.7</f>
        <v>39</v>
      </c>
      <c r="H166" s="57">
        <v>0.05</v>
      </c>
      <c r="I166" s="106">
        <f t="shared" si="7"/>
        <v>3.1244992789617051E-3</v>
      </c>
    </row>
    <row r="167" spans="1:9" x14ac:dyDescent="0.2">
      <c r="A167" s="78">
        <f t="shared" si="8"/>
        <v>162</v>
      </c>
      <c r="B167" s="57" t="s">
        <v>2164</v>
      </c>
      <c r="C167" s="57">
        <v>764.3</v>
      </c>
      <c r="D167" s="57"/>
      <c r="E167" s="57"/>
      <c r="F167" s="57">
        <f t="shared" si="6"/>
        <v>764.3</v>
      </c>
      <c r="G167" s="150">
        <f>13.6+21.2</f>
        <v>34.799999999999997</v>
      </c>
      <c r="H167" s="57">
        <v>0.05</v>
      </c>
      <c r="I167" s="106">
        <f t="shared" si="7"/>
        <v>2.276592960879236E-3</v>
      </c>
    </row>
    <row r="168" spans="1:9" x14ac:dyDescent="0.2">
      <c r="A168" s="78">
        <f t="shared" si="8"/>
        <v>163</v>
      </c>
      <c r="B168" s="57" t="s">
        <v>2165</v>
      </c>
      <c r="C168" s="57">
        <v>726.1</v>
      </c>
      <c r="D168" s="57"/>
      <c r="E168" s="57">
        <v>20.6</v>
      </c>
      <c r="F168" s="57">
        <f t="shared" si="6"/>
        <v>746.7</v>
      </c>
      <c r="G168" s="150">
        <f>15.1+28.7</f>
        <v>43.8</v>
      </c>
      <c r="H168" s="57">
        <v>0.05</v>
      </c>
      <c r="I168" s="106">
        <f t="shared" si="7"/>
        <v>2.9329047810365606E-3</v>
      </c>
    </row>
    <row r="169" spans="1:9" x14ac:dyDescent="0.2">
      <c r="A169" s="78">
        <f t="shared" si="8"/>
        <v>164</v>
      </c>
      <c r="B169" s="57" t="s">
        <v>2166</v>
      </c>
      <c r="C169" s="57">
        <v>644.70000000000005</v>
      </c>
      <c r="D169" s="57">
        <v>38.200000000000003</v>
      </c>
      <c r="E169" s="57">
        <v>32.799999999999997</v>
      </c>
      <c r="F169" s="57">
        <f t="shared" si="6"/>
        <v>715.7</v>
      </c>
      <c r="G169" s="150">
        <f>20.9+20.5</f>
        <v>41.4</v>
      </c>
      <c r="H169" s="57">
        <v>0.05</v>
      </c>
      <c r="I169" s="106">
        <f t="shared" si="7"/>
        <v>2.8922732988682404E-3</v>
      </c>
    </row>
    <row r="170" spans="1:9" x14ac:dyDescent="0.2">
      <c r="A170" s="78">
        <f t="shared" si="8"/>
        <v>165</v>
      </c>
      <c r="B170" s="57" t="s">
        <v>2167</v>
      </c>
      <c r="C170" s="57">
        <v>233.7</v>
      </c>
      <c r="D170" s="57"/>
      <c r="E170" s="57"/>
      <c r="F170" s="57">
        <f t="shared" si="6"/>
        <v>233.7</v>
      </c>
      <c r="G170" s="150">
        <f>11.6+15.4</f>
        <v>27</v>
      </c>
      <c r="H170" s="57">
        <v>0.05</v>
      </c>
      <c r="I170" s="106">
        <f t="shared" si="7"/>
        <v>5.7766367137355593E-3</v>
      </c>
    </row>
    <row r="171" spans="1:9" x14ac:dyDescent="0.2">
      <c r="A171" s="78">
        <f t="shared" si="8"/>
        <v>166</v>
      </c>
      <c r="B171" s="57" t="s">
        <v>2168</v>
      </c>
      <c r="C171" s="57">
        <v>428.1</v>
      </c>
      <c r="D171" s="57">
        <v>104.4</v>
      </c>
      <c r="E171" s="57">
        <v>125.8</v>
      </c>
      <c r="F171" s="57">
        <f t="shared" si="6"/>
        <v>658.3</v>
      </c>
      <c r="G171" s="150">
        <f>28.6+23.5</f>
        <v>52.1</v>
      </c>
      <c r="H171" s="57">
        <v>0.05</v>
      </c>
      <c r="I171" s="106">
        <f t="shared" si="7"/>
        <v>3.9571623879690121E-3</v>
      </c>
    </row>
    <row r="172" spans="1:9" x14ac:dyDescent="0.2">
      <c r="A172" s="78">
        <f t="shared" si="8"/>
        <v>167</v>
      </c>
      <c r="B172" s="57" t="s">
        <v>2169</v>
      </c>
      <c r="C172" s="57">
        <v>692.5</v>
      </c>
      <c r="D172" s="57"/>
      <c r="E172" s="57">
        <v>41</v>
      </c>
      <c r="F172" s="57">
        <f t="shared" si="6"/>
        <v>733.5</v>
      </c>
      <c r="G172" s="150">
        <f>14.4+34.9</f>
        <v>49.3</v>
      </c>
      <c r="H172" s="57">
        <v>0.05</v>
      </c>
      <c r="I172" s="106">
        <f t="shared" si="7"/>
        <v>3.3605998636673483E-3</v>
      </c>
    </row>
    <row r="173" spans="1:9" x14ac:dyDescent="0.2">
      <c r="A173" s="78">
        <f t="shared" si="8"/>
        <v>168</v>
      </c>
      <c r="B173" s="57" t="s">
        <v>2170</v>
      </c>
      <c r="C173" s="57">
        <v>739</v>
      </c>
      <c r="D173" s="57"/>
      <c r="E173" s="57">
        <v>21.7</v>
      </c>
      <c r="F173" s="57">
        <f t="shared" si="6"/>
        <v>760.7</v>
      </c>
      <c r="G173" s="150">
        <f>32.4+38.6</f>
        <v>71</v>
      </c>
      <c r="H173" s="57">
        <v>0.05</v>
      </c>
      <c r="I173" s="106">
        <f t="shared" si="7"/>
        <v>4.6667543052451689E-3</v>
      </c>
    </row>
    <row r="174" spans="1:9" x14ac:dyDescent="0.2">
      <c r="A174" s="78">
        <f t="shared" si="8"/>
        <v>169</v>
      </c>
      <c r="B174" s="57" t="s">
        <v>2171</v>
      </c>
      <c r="C174" s="57">
        <v>571.5</v>
      </c>
      <c r="D174" s="57"/>
      <c r="E174" s="57"/>
      <c r="F174" s="57">
        <f t="shared" si="6"/>
        <v>571.5</v>
      </c>
      <c r="G174" s="150">
        <f>26.3+35.5</f>
        <v>61.8</v>
      </c>
      <c r="H174" s="57">
        <v>0.05</v>
      </c>
      <c r="I174" s="106">
        <f t="shared" si="7"/>
        <v>5.4068241469816267E-3</v>
      </c>
    </row>
    <row r="175" spans="1:9" x14ac:dyDescent="0.2">
      <c r="A175" s="78">
        <f t="shared" si="8"/>
        <v>170</v>
      </c>
      <c r="B175" s="57" t="s">
        <v>2172</v>
      </c>
      <c r="C175" s="57">
        <v>539.9</v>
      </c>
      <c r="D175" s="57">
        <v>31.5</v>
      </c>
      <c r="E175" s="57"/>
      <c r="F175" s="57">
        <f t="shared" si="6"/>
        <v>571.4</v>
      </c>
      <c r="G175" s="150">
        <f>36+32.5</f>
        <v>68.5</v>
      </c>
      <c r="H175" s="57">
        <v>0.05</v>
      </c>
      <c r="I175" s="106">
        <f t="shared" si="7"/>
        <v>5.9940497024851252E-3</v>
      </c>
    </row>
    <row r="176" spans="1:9" x14ac:dyDescent="0.2">
      <c r="A176" s="78">
        <f t="shared" si="8"/>
        <v>171</v>
      </c>
      <c r="B176" s="57" t="s">
        <v>2173</v>
      </c>
      <c r="C176" s="57">
        <v>555.79999999999995</v>
      </c>
      <c r="D176" s="57">
        <v>65.2</v>
      </c>
      <c r="E176" s="57"/>
      <c r="F176" s="57">
        <f t="shared" si="6"/>
        <v>621</v>
      </c>
      <c r="G176" s="150">
        <f>41.5+35.6</f>
        <v>77.099999999999994</v>
      </c>
      <c r="H176" s="57">
        <v>0.05</v>
      </c>
      <c r="I176" s="106">
        <f t="shared" si="7"/>
        <v>6.2077294685990341E-3</v>
      </c>
    </row>
    <row r="177" spans="1:9" x14ac:dyDescent="0.2">
      <c r="A177" s="78">
        <f t="shared" si="8"/>
        <v>172</v>
      </c>
      <c r="B177" s="57" t="s">
        <v>2174</v>
      </c>
      <c r="C177" s="57">
        <v>627.5</v>
      </c>
      <c r="D177" s="57">
        <v>32.299999999999997</v>
      </c>
      <c r="E177" s="57"/>
      <c r="F177" s="57">
        <f t="shared" si="6"/>
        <v>659.8</v>
      </c>
      <c r="G177" s="150">
        <f>65+30.6</f>
        <v>95.6</v>
      </c>
      <c r="H177" s="57">
        <v>0.05</v>
      </c>
      <c r="I177" s="106">
        <f t="shared" si="7"/>
        <v>7.2446195816914223E-3</v>
      </c>
    </row>
    <row r="178" spans="1:9" x14ac:dyDescent="0.2">
      <c r="A178" s="78">
        <f t="shared" si="8"/>
        <v>173</v>
      </c>
      <c r="B178" s="57" t="s">
        <v>2175</v>
      </c>
      <c r="C178" s="57">
        <v>647.1</v>
      </c>
      <c r="D178" s="57">
        <v>50</v>
      </c>
      <c r="E178" s="57">
        <v>99.3</v>
      </c>
      <c r="F178" s="57">
        <f t="shared" si="6"/>
        <v>796.4</v>
      </c>
      <c r="G178" s="150">
        <f>34.3+37.5</f>
        <v>71.8</v>
      </c>
      <c r="H178" s="57">
        <v>0.05</v>
      </c>
      <c r="I178" s="106">
        <f t="shared" si="7"/>
        <v>4.5077850326469115E-3</v>
      </c>
    </row>
    <row r="179" spans="1:9" x14ac:dyDescent="0.2">
      <c r="A179" s="78">
        <f t="shared" si="8"/>
        <v>174</v>
      </c>
      <c r="B179" s="57" t="s">
        <v>2176</v>
      </c>
      <c r="C179" s="57">
        <v>560.79999999999995</v>
      </c>
      <c r="D179" s="57"/>
      <c r="E179" s="57"/>
      <c r="F179" s="57">
        <f t="shared" si="6"/>
        <v>560.79999999999995</v>
      </c>
      <c r="G179" s="150">
        <f>20.7+25.3</f>
        <v>46</v>
      </c>
      <c r="H179" s="57">
        <v>0.05</v>
      </c>
      <c r="I179" s="106">
        <f t="shared" si="7"/>
        <v>4.1012838801711849E-3</v>
      </c>
    </row>
    <row r="180" spans="1:9" x14ac:dyDescent="0.2">
      <c r="A180" s="78">
        <f t="shared" si="8"/>
        <v>175</v>
      </c>
      <c r="B180" s="57" t="s">
        <v>2177</v>
      </c>
      <c r="C180" s="57">
        <v>584.1</v>
      </c>
      <c r="D180" s="57"/>
      <c r="E180" s="57"/>
      <c r="F180" s="57">
        <f t="shared" si="6"/>
        <v>584.1</v>
      </c>
      <c r="G180" s="150">
        <f>34.5+29</f>
        <v>63.5</v>
      </c>
      <c r="H180" s="57">
        <v>0.05</v>
      </c>
      <c r="I180" s="106">
        <f t="shared" si="7"/>
        <v>5.4357130628317069E-3</v>
      </c>
    </row>
    <row r="181" spans="1:9" x14ac:dyDescent="0.2">
      <c r="A181" s="78">
        <f t="shared" si="8"/>
        <v>176</v>
      </c>
      <c r="B181" s="57" t="s">
        <v>2178</v>
      </c>
      <c r="C181" s="57">
        <v>557.1</v>
      </c>
      <c r="D181" s="57">
        <v>231.9</v>
      </c>
      <c r="E181" s="57"/>
      <c r="F181" s="57">
        <f t="shared" si="6"/>
        <v>789</v>
      </c>
      <c r="G181" s="150">
        <f>20.9+37.8</f>
        <v>58.699999999999996</v>
      </c>
      <c r="H181" s="57">
        <v>0.05</v>
      </c>
      <c r="I181" s="106">
        <f>(G181*H181)/F181</f>
        <v>3.7198986058301648E-3</v>
      </c>
    </row>
    <row r="182" spans="1:9" x14ac:dyDescent="0.2">
      <c r="A182" s="78">
        <f t="shared" si="8"/>
        <v>177</v>
      </c>
      <c r="B182" s="57" t="s">
        <v>2179</v>
      </c>
      <c r="C182" s="57">
        <v>2669.4</v>
      </c>
      <c r="D182" s="57"/>
      <c r="E182" s="57">
        <v>28.5</v>
      </c>
      <c r="F182" s="57">
        <f t="shared" si="6"/>
        <v>2697.9</v>
      </c>
      <c r="G182" s="150">
        <f>49.5+12.2</f>
        <v>61.7</v>
      </c>
      <c r="H182" s="57">
        <v>0.05</v>
      </c>
      <c r="I182" s="106">
        <f t="shared" si="7"/>
        <v>1.1434819674561697E-3</v>
      </c>
    </row>
    <row r="183" spans="1:9" x14ac:dyDescent="0.2">
      <c r="A183" s="78">
        <f t="shared" si="8"/>
        <v>178</v>
      </c>
      <c r="B183" s="57" t="s">
        <v>2180</v>
      </c>
      <c r="C183" s="81">
        <v>671.45</v>
      </c>
      <c r="D183" s="81"/>
      <c r="E183" s="81"/>
      <c r="F183" s="57">
        <f t="shared" si="6"/>
        <v>671.45</v>
      </c>
      <c r="G183" s="150">
        <f>19.6+19.7</f>
        <v>39.299999999999997</v>
      </c>
      <c r="H183" s="57">
        <v>0.05</v>
      </c>
      <c r="I183" s="106">
        <f t="shared" si="7"/>
        <v>2.9265023456698188E-3</v>
      </c>
    </row>
    <row r="184" spans="1:9" x14ac:dyDescent="0.2">
      <c r="A184" s="78">
        <f t="shared" si="8"/>
        <v>179</v>
      </c>
      <c r="B184" s="81" t="s">
        <v>829</v>
      </c>
      <c r="C184" s="81">
        <v>606.9</v>
      </c>
      <c r="D184" s="81"/>
      <c r="E184" s="81"/>
      <c r="F184" s="81">
        <f t="shared" si="6"/>
        <v>606.9</v>
      </c>
      <c r="G184" s="152">
        <v>66.099999999999994</v>
      </c>
      <c r="H184" s="57">
        <v>0.05</v>
      </c>
      <c r="I184" s="153">
        <f t="shared" si="7"/>
        <v>5.4457076948426428E-3</v>
      </c>
    </row>
    <row r="185" spans="1:9" x14ac:dyDescent="0.2">
      <c r="A185" s="78">
        <f t="shared" si="8"/>
        <v>180</v>
      </c>
      <c r="B185" s="81" t="s">
        <v>830</v>
      </c>
      <c r="C185" s="81">
        <v>487</v>
      </c>
      <c r="D185" s="81"/>
      <c r="E185" s="81"/>
      <c r="F185" s="81">
        <f t="shared" si="6"/>
        <v>487</v>
      </c>
      <c r="G185" s="152">
        <v>53</v>
      </c>
      <c r="H185" s="57">
        <v>0.05</v>
      </c>
      <c r="I185" s="153">
        <f t="shared" si="7"/>
        <v>5.4414784394250524E-3</v>
      </c>
    </row>
    <row r="186" spans="1:9" x14ac:dyDescent="0.2">
      <c r="A186" s="78">
        <f t="shared" si="8"/>
        <v>181</v>
      </c>
      <c r="B186" s="81" t="s">
        <v>831</v>
      </c>
      <c r="C186" s="81">
        <v>450.5</v>
      </c>
      <c r="D186" s="81"/>
      <c r="E186" s="81"/>
      <c r="F186" s="81">
        <f t="shared" si="6"/>
        <v>450.5</v>
      </c>
      <c r="G186" s="152">
        <v>49</v>
      </c>
      <c r="H186" s="57">
        <v>0.05</v>
      </c>
      <c r="I186" s="153">
        <f t="shared" si="7"/>
        <v>5.4384017758046617E-3</v>
      </c>
    </row>
    <row r="187" spans="1:9" x14ac:dyDescent="0.2">
      <c r="A187" s="78">
        <f t="shared" si="8"/>
        <v>182</v>
      </c>
      <c r="B187" s="81" t="s">
        <v>832</v>
      </c>
      <c r="C187" s="81">
        <v>2680.77</v>
      </c>
      <c r="D187" s="81"/>
      <c r="E187" s="81"/>
      <c r="F187" s="81">
        <f t="shared" si="6"/>
        <v>2680.77</v>
      </c>
      <c r="G187" s="152">
        <v>291.89999999999998</v>
      </c>
      <c r="H187" s="57">
        <v>0.05</v>
      </c>
      <c r="I187" s="153">
        <f t="shared" si="7"/>
        <v>5.4443312928748079E-3</v>
      </c>
    </row>
    <row r="188" spans="1:9" x14ac:dyDescent="0.2">
      <c r="A188" s="78">
        <f t="shared" si="8"/>
        <v>183</v>
      </c>
      <c r="B188" s="81" t="s">
        <v>833</v>
      </c>
      <c r="C188" s="81">
        <v>995.3</v>
      </c>
      <c r="D188" s="81"/>
      <c r="E188" s="81"/>
      <c r="F188" s="81">
        <f t="shared" si="6"/>
        <v>995.3</v>
      </c>
      <c r="G188" s="152">
        <v>108.4</v>
      </c>
      <c r="H188" s="57">
        <v>0.05</v>
      </c>
      <c r="I188" s="153">
        <f t="shared" si="7"/>
        <v>5.4455942931779374E-3</v>
      </c>
    </row>
    <row r="189" spans="1:9" x14ac:dyDescent="0.2">
      <c r="A189" s="78">
        <f t="shared" si="8"/>
        <v>184</v>
      </c>
      <c r="B189" s="81" t="s">
        <v>834</v>
      </c>
      <c r="C189" s="81">
        <v>2062.92</v>
      </c>
      <c r="D189" s="81"/>
      <c r="E189" s="81"/>
      <c r="F189" s="81">
        <f t="shared" si="6"/>
        <v>2062.92</v>
      </c>
      <c r="G189" s="152">
        <v>224.6</v>
      </c>
      <c r="H189" s="57">
        <v>0.05</v>
      </c>
      <c r="I189" s="153">
        <f t="shared" si="7"/>
        <v>5.4437399414422275E-3</v>
      </c>
    </row>
    <row r="190" spans="1:9" x14ac:dyDescent="0.2">
      <c r="A190" s="78">
        <f t="shared" si="8"/>
        <v>185</v>
      </c>
      <c r="B190" s="81" t="s">
        <v>835</v>
      </c>
      <c r="C190" s="81">
        <v>706.9</v>
      </c>
      <c r="D190" s="81"/>
      <c r="E190" s="81">
        <v>19.8</v>
      </c>
      <c r="F190" s="81">
        <f t="shared" si="6"/>
        <v>726.69999999999993</v>
      </c>
      <c r="G190" s="152">
        <v>77</v>
      </c>
      <c r="H190" s="57">
        <v>0.05</v>
      </c>
      <c r="I190" s="153">
        <f t="shared" si="7"/>
        <v>5.297922113664511E-3</v>
      </c>
    </row>
    <row r="191" spans="1:9" x14ac:dyDescent="0.2">
      <c r="A191" s="78">
        <f t="shared" si="8"/>
        <v>186</v>
      </c>
      <c r="B191" s="81" t="s">
        <v>836</v>
      </c>
      <c r="C191" s="81">
        <v>682.6</v>
      </c>
      <c r="D191" s="81"/>
      <c r="E191" s="81">
        <v>11.5</v>
      </c>
      <c r="F191" s="81">
        <f t="shared" si="6"/>
        <v>694.1</v>
      </c>
      <c r="G191" s="152">
        <v>74.3</v>
      </c>
      <c r="H191" s="57">
        <v>0.05</v>
      </c>
      <c r="I191" s="153">
        <f t="shared" si="7"/>
        <v>5.3522547183402968E-3</v>
      </c>
    </row>
    <row r="192" spans="1:9" x14ac:dyDescent="0.2">
      <c r="A192" s="78">
        <f t="shared" si="8"/>
        <v>187</v>
      </c>
      <c r="B192" s="81" t="s">
        <v>837</v>
      </c>
      <c r="C192" s="81">
        <v>770.3</v>
      </c>
      <c r="D192" s="81"/>
      <c r="E192" s="81"/>
      <c r="F192" s="81">
        <f t="shared" si="6"/>
        <v>770.3</v>
      </c>
      <c r="G192" s="152">
        <v>83.9</v>
      </c>
      <c r="H192" s="57">
        <v>0.05</v>
      </c>
      <c r="I192" s="153">
        <f t="shared" si="7"/>
        <v>5.4459301570816574E-3</v>
      </c>
    </row>
    <row r="193" spans="1:9" x14ac:dyDescent="0.2">
      <c r="A193" s="78">
        <f t="shared" si="8"/>
        <v>188</v>
      </c>
      <c r="B193" s="81" t="s">
        <v>838</v>
      </c>
      <c r="C193" s="81">
        <v>535.9</v>
      </c>
      <c r="D193" s="81"/>
      <c r="E193" s="81"/>
      <c r="F193" s="81">
        <f t="shared" si="6"/>
        <v>535.9</v>
      </c>
      <c r="G193" s="152">
        <v>58.3</v>
      </c>
      <c r="H193" s="57">
        <v>0.05</v>
      </c>
      <c r="I193" s="153">
        <f t="shared" si="7"/>
        <v>5.4394476581451764E-3</v>
      </c>
    </row>
    <row r="194" spans="1:9" x14ac:dyDescent="0.2">
      <c r="A194" s="78">
        <f t="shared" si="8"/>
        <v>189</v>
      </c>
      <c r="B194" s="81" t="s">
        <v>839</v>
      </c>
      <c r="C194" s="81">
        <v>732.5</v>
      </c>
      <c r="D194" s="81"/>
      <c r="E194" s="81">
        <v>60</v>
      </c>
      <c r="F194" s="81">
        <f t="shared" si="6"/>
        <v>792.5</v>
      </c>
      <c r="G194" s="152">
        <v>79.7</v>
      </c>
      <c r="H194" s="57">
        <v>0.05</v>
      </c>
      <c r="I194" s="153">
        <f t="shared" si="7"/>
        <v>5.0283911671924293E-3</v>
      </c>
    </row>
    <row r="195" spans="1:9" x14ac:dyDescent="0.2">
      <c r="A195" s="78">
        <f t="shared" si="8"/>
        <v>190</v>
      </c>
      <c r="B195" s="81" t="s">
        <v>840</v>
      </c>
      <c r="C195" s="81">
        <v>665.7</v>
      </c>
      <c r="D195" s="81"/>
      <c r="E195" s="81"/>
      <c r="F195" s="81">
        <f t="shared" si="6"/>
        <v>665.7</v>
      </c>
      <c r="G195" s="152">
        <v>72.5</v>
      </c>
      <c r="H195" s="57">
        <v>0.05</v>
      </c>
      <c r="I195" s="153">
        <f t="shared" si="7"/>
        <v>5.4453958239447193E-3</v>
      </c>
    </row>
    <row r="196" spans="1:9" x14ac:dyDescent="0.2">
      <c r="A196" s="78">
        <f t="shared" si="8"/>
        <v>191</v>
      </c>
      <c r="B196" s="81" t="s">
        <v>841</v>
      </c>
      <c r="C196" s="81">
        <v>772.6</v>
      </c>
      <c r="D196" s="81">
        <v>46.1</v>
      </c>
      <c r="E196" s="81"/>
      <c r="F196" s="81">
        <f t="shared" si="6"/>
        <v>818.7</v>
      </c>
      <c r="G196" s="152">
        <v>84.1</v>
      </c>
      <c r="H196" s="57">
        <v>0.05</v>
      </c>
      <c r="I196" s="153">
        <f t="shared" si="7"/>
        <v>5.1361915231464515E-3</v>
      </c>
    </row>
    <row r="197" spans="1:9" x14ac:dyDescent="0.2">
      <c r="A197" s="78">
        <f t="shared" si="8"/>
        <v>192</v>
      </c>
      <c r="B197" s="81" t="s">
        <v>842</v>
      </c>
      <c r="C197" s="81">
        <v>659.7</v>
      </c>
      <c r="D197" s="81"/>
      <c r="E197" s="81"/>
      <c r="F197" s="81">
        <f t="shared" si="6"/>
        <v>659.7</v>
      </c>
      <c r="G197" s="152">
        <v>71.8</v>
      </c>
      <c r="H197" s="57">
        <v>0.05</v>
      </c>
      <c r="I197" s="153">
        <f t="shared" si="7"/>
        <v>5.4418675155373649E-3</v>
      </c>
    </row>
    <row r="198" spans="1:9" x14ac:dyDescent="0.2">
      <c r="A198" s="78">
        <f t="shared" si="8"/>
        <v>193</v>
      </c>
      <c r="B198" s="81" t="s">
        <v>843</v>
      </c>
      <c r="C198" s="81">
        <v>1045.7</v>
      </c>
      <c r="D198" s="81"/>
      <c r="E198" s="81">
        <v>87.3</v>
      </c>
      <c r="F198" s="81">
        <f t="shared" si="6"/>
        <v>1133</v>
      </c>
      <c r="G198" s="152">
        <v>113.8</v>
      </c>
      <c r="H198" s="57">
        <v>0.05</v>
      </c>
      <c r="I198" s="153">
        <f t="shared" si="7"/>
        <v>5.02206531332745E-3</v>
      </c>
    </row>
    <row r="199" spans="1:9" x14ac:dyDescent="0.2">
      <c r="A199" s="78">
        <f t="shared" si="8"/>
        <v>194</v>
      </c>
      <c r="B199" s="81" t="s">
        <v>844</v>
      </c>
      <c r="C199" s="81">
        <v>610.5</v>
      </c>
      <c r="D199" s="81"/>
      <c r="E199" s="81">
        <v>114</v>
      </c>
      <c r="F199" s="81">
        <f t="shared" si="6"/>
        <v>724.5</v>
      </c>
      <c r="G199" s="152">
        <v>66.5</v>
      </c>
      <c r="H199" s="57">
        <v>0.05</v>
      </c>
      <c r="I199" s="153">
        <f t="shared" si="7"/>
        <v>4.5893719806763284E-3</v>
      </c>
    </row>
    <row r="200" spans="1:9" x14ac:dyDescent="0.2">
      <c r="A200" s="78">
        <f t="shared" ref="A200:A263" si="9">A199+1</f>
        <v>195</v>
      </c>
      <c r="B200" s="81" t="s">
        <v>845</v>
      </c>
      <c r="C200" s="81">
        <v>1026.5</v>
      </c>
      <c r="D200" s="81"/>
      <c r="E200" s="81"/>
      <c r="F200" s="81">
        <f t="shared" si="6"/>
        <v>1026.5</v>
      </c>
      <c r="G200" s="152">
        <v>111.8</v>
      </c>
      <c r="H200" s="57">
        <v>0.05</v>
      </c>
      <c r="I200" s="153">
        <f t="shared" si="7"/>
        <v>5.4456892352654652E-3</v>
      </c>
    </row>
    <row r="201" spans="1:9" x14ac:dyDescent="0.2">
      <c r="A201" s="78">
        <f t="shared" si="9"/>
        <v>196</v>
      </c>
      <c r="B201" s="81" t="s">
        <v>846</v>
      </c>
      <c r="C201" s="81">
        <v>244.6</v>
      </c>
      <c r="D201" s="81"/>
      <c r="E201" s="81">
        <v>133.1</v>
      </c>
      <c r="F201" s="81">
        <f t="shared" si="6"/>
        <v>377.7</v>
      </c>
      <c r="G201" s="152">
        <v>26.6</v>
      </c>
      <c r="H201" s="57">
        <v>0.05</v>
      </c>
      <c r="I201" s="153">
        <f t="shared" si="7"/>
        <v>3.5213132115435534E-3</v>
      </c>
    </row>
    <row r="202" spans="1:9" x14ac:dyDescent="0.2">
      <c r="A202" s="78">
        <f t="shared" si="9"/>
        <v>197</v>
      </c>
      <c r="B202" s="81" t="s">
        <v>847</v>
      </c>
      <c r="C202" s="81">
        <v>950.1</v>
      </c>
      <c r="D202" s="81"/>
      <c r="E202" s="81"/>
      <c r="F202" s="81">
        <f t="shared" si="6"/>
        <v>950.1</v>
      </c>
      <c r="G202" s="152">
        <v>103.4</v>
      </c>
      <c r="H202" s="57">
        <v>0.05</v>
      </c>
      <c r="I202" s="153">
        <f t="shared" si="7"/>
        <v>5.4415324702662884E-3</v>
      </c>
    </row>
    <row r="203" spans="1:9" x14ac:dyDescent="0.2">
      <c r="A203" s="78">
        <f t="shared" si="9"/>
        <v>198</v>
      </c>
      <c r="B203" s="81" t="s">
        <v>848</v>
      </c>
      <c r="C203" s="81">
        <v>760.7</v>
      </c>
      <c r="D203" s="81"/>
      <c r="E203" s="81">
        <v>125</v>
      </c>
      <c r="F203" s="81">
        <f t="shared" si="6"/>
        <v>885.7</v>
      </c>
      <c r="G203" s="152">
        <v>82.8</v>
      </c>
      <c r="H203" s="57">
        <v>0.05</v>
      </c>
      <c r="I203" s="153">
        <f t="shared" si="7"/>
        <v>4.6742689398216091E-3</v>
      </c>
    </row>
    <row r="204" spans="1:9" x14ac:dyDescent="0.2">
      <c r="A204" s="78">
        <f t="shared" si="9"/>
        <v>199</v>
      </c>
      <c r="B204" s="81" t="s">
        <v>849</v>
      </c>
      <c r="C204" s="81">
        <v>254.2</v>
      </c>
      <c r="D204" s="81"/>
      <c r="E204" s="81"/>
      <c r="F204" s="81">
        <f t="shared" si="6"/>
        <v>254.2</v>
      </c>
      <c r="G204" s="152">
        <v>27.7</v>
      </c>
      <c r="H204" s="57">
        <v>0.05</v>
      </c>
      <c r="I204" s="153">
        <f t="shared" si="7"/>
        <v>5.4484657749803303E-3</v>
      </c>
    </row>
    <row r="205" spans="1:9" x14ac:dyDescent="0.2">
      <c r="A205" s="78">
        <f t="shared" si="9"/>
        <v>200</v>
      </c>
      <c r="B205" s="81" t="s">
        <v>850</v>
      </c>
      <c r="C205" s="81">
        <v>302.2</v>
      </c>
      <c r="D205" s="81"/>
      <c r="E205" s="81">
        <v>39.799999999999997</v>
      </c>
      <c r="F205" s="81">
        <f t="shared" si="6"/>
        <v>342</v>
      </c>
      <c r="G205" s="152">
        <v>32.9</v>
      </c>
      <c r="H205" s="57">
        <v>0.05</v>
      </c>
      <c r="I205" s="153">
        <f t="shared" si="7"/>
        <v>4.8099415204678362E-3</v>
      </c>
    </row>
    <row r="206" spans="1:9" x14ac:dyDescent="0.2">
      <c r="A206" s="78">
        <f t="shared" si="9"/>
        <v>201</v>
      </c>
      <c r="B206" s="81" t="s">
        <v>2349</v>
      </c>
      <c r="C206" s="81">
        <v>405.7</v>
      </c>
      <c r="D206" s="81">
        <v>122.9</v>
      </c>
      <c r="E206" s="81">
        <v>22.3</v>
      </c>
      <c r="F206" s="81">
        <f t="shared" si="6"/>
        <v>550.9</v>
      </c>
      <c r="G206" s="152">
        <v>44.1</v>
      </c>
      <c r="H206" s="57">
        <v>0.05</v>
      </c>
      <c r="I206" s="153">
        <f t="shared" si="7"/>
        <v>4.0025412960609918E-3</v>
      </c>
    </row>
    <row r="207" spans="1:9" x14ac:dyDescent="0.2">
      <c r="A207" s="78">
        <f t="shared" si="9"/>
        <v>202</v>
      </c>
      <c r="B207" s="81" t="s">
        <v>2350</v>
      </c>
      <c r="C207" s="81">
        <v>1271.93</v>
      </c>
      <c r="D207" s="81">
        <v>43.5</v>
      </c>
      <c r="E207" s="81">
        <v>59.1</v>
      </c>
      <c r="F207" s="81">
        <f t="shared" si="6"/>
        <v>1374.53</v>
      </c>
      <c r="G207" s="152">
        <v>138.5</v>
      </c>
      <c r="H207" s="57">
        <v>0.05</v>
      </c>
      <c r="I207" s="153">
        <f t="shared" si="7"/>
        <v>5.038085745673067E-3</v>
      </c>
    </row>
    <row r="208" spans="1:9" x14ac:dyDescent="0.2">
      <c r="A208" s="78">
        <f t="shared" si="9"/>
        <v>203</v>
      </c>
      <c r="B208" s="81" t="s">
        <v>2351</v>
      </c>
      <c r="C208" s="81">
        <v>453.6</v>
      </c>
      <c r="D208" s="81"/>
      <c r="E208" s="81"/>
      <c r="F208" s="81">
        <f t="shared" si="6"/>
        <v>453.6</v>
      </c>
      <c r="G208" s="152">
        <v>49.4</v>
      </c>
      <c r="H208" s="57">
        <v>0.05</v>
      </c>
      <c r="I208" s="153">
        <f t="shared" si="7"/>
        <v>5.4453262786596122E-3</v>
      </c>
    </row>
    <row r="209" spans="1:9" x14ac:dyDescent="0.2">
      <c r="A209" s="78">
        <f t="shared" si="9"/>
        <v>204</v>
      </c>
      <c r="B209" s="81" t="s">
        <v>2352</v>
      </c>
      <c r="C209" s="81">
        <v>622.29999999999995</v>
      </c>
      <c r="D209" s="81"/>
      <c r="E209" s="81">
        <v>99.8</v>
      </c>
      <c r="F209" s="81">
        <f t="shared" si="6"/>
        <v>722.09999999999991</v>
      </c>
      <c r="G209" s="152">
        <v>67.7</v>
      </c>
      <c r="H209" s="57">
        <v>0.05</v>
      </c>
      <c r="I209" s="153">
        <f t="shared" si="7"/>
        <v>4.6877163827724697E-3</v>
      </c>
    </row>
    <row r="210" spans="1:9" x14ac:dyDescent="0.2">
      <c r="A210" s="78">
        <f t="shared" si="9"/>
        <v>205</v>
      </c>
      <c r="B210" s="81" t="s">
        <v>2353</v>
      </c>
      <c r="C210" s="81">
        <v>610.9</v>
      </c>
      <c r="D210" s="81">
        <v>29.9</v>
      </c>
      <c r="E210" s="81"/>
      <c r="F210" s="81">
        <f t="shared" si="6"/>
        <v>640.79999999999995</v>
      </c>
      <c r="G210" s="152">
        <v>66.5</v>
      </c>
      <c r="H210" s="57">
        <v>0.05</v>
      </c>
      <c r="I210" s="153">
        <f t="shared" si="7"/>
        <v>5.1888264669163551E-3</v>
      </c>
    </row>
    <row r="211" spans="1:9" x14ac:dyDescent="0.2">
      <c r="A211" s="78">
        <f t="shared" si="9"/>
        <v>206</v>
      </c>
      <c r="B211" s="81" t="s">
        <v>2354</v>
      </c>
      <c r="C211" s="81">
        <v>481.4</v>
      </c>
      <c r="D211" s="81"/>
      <c r="E211" s="81"/>
      <c r="F211" s="81">
        <f t="shared" si="6"/>
        <v>481.4</v>
      </c>
      <c r="G211" s="152">
        <v>52.4</v>
      </c>
      <c r="H211" s="57">
        <v>0.05</v>
      </c>
      <c r="I211" s="153">
        <f t="shared" si="7"/>
        <v>5.4424594931449946E-3</v>
      </c>
    </row>
    <row r="212" spans="1:9" x14ac:dyDescent="0.2">
      <c r="A212" s="78">
        <f t="shared" si="9"/>
        <v>207</v>
      </c>
      <c r="B212" s="81" t="s">
        <v>2355</v>
      </c>
      <c r="C212" s="81">
        <v>973.8</v>
      </c>
      <c r="D212" s="81"/>
      <c r="E212" s="81"/>
      <c r="F212" s="81">
        <f t="shared" si="6"/>
        <v>973.8</v>
      </c>
      <c r="G212" s="152">
        <v>106</v>
      </c>
      <c r="H212" s="57">
        <v>0.05</v>
      </c>
      <c r="I212" s="153">
        <f t="shared" si="7"/>
        <v>5.4425960156089552E-3</v>
      </c>
    </row>
    <row r="213" spans="1:9" x14ac:dyDescent="0.2">
      <c r="A213" s="78">
        <f t="shared" si="9"/>
        <v>208</v>
      </c>
      <c r="B213" s="81" t="s">
        <v>2356</v>
      </c>
      <c r="C213" s="81">
        <v>724.7</v>
      </c>
      <c r="D213" s="81">
        <v>41.9</v>
      </c>
      <c r="E213" s="81"/>
      <c r="F213" s="81">
        <f t="shared" si="6"/>
        <v>766.6</v>
      </c>
      <c r="G213" s="152">
        <v>78.900000000000006</v>
      </c>
      <c r="H213" s="57">
        <v>0.05</v>
      </c>
      <c r="I213" s="153">
        <f t="shared" si="7"/>
        <v>5.1460996608400731E-3</v>
      </c>
    </row>
    <row r="214" spans="1:9" x14ac:dyDescent="0.2">
      <c r="A214" s="78">
        <f t="shared" si="9"/>
        <v>209</v>
      </c>
      <c r="B214" s="81" t="s">
        <v>2357</v>
      </c>
      <c r="C214" s="81">
        <v>743.6</v>
      </c>
      <c r="D214" s="81"/>
      <c r="E214" s="81"/>
      <c r="F214" s="81">
        <f t="shared" si="6"/>
        <v>743.6</v>
      </c>
      <c r="G214" s="152">
        <v>81</v>
      </c>
      <c r="H214" s="57">
        <v>0.05</v>
      </c>
      <c r="I214" s="153">
        <f t="shared" si="7"/>
        <v>5.4464766003227538E-3</v>
      </c>
    </row>
    <row r="215" spans="1:9" x14ac:dyDescent="0.2">
      <c r="A215" s="78">
        <f t="shared" si="9"/>
        <v>210</v>
      </c>
      <c r="B215" s="81" t="s">
        <v>2358</v>
      </c>
      <c r="C215" s="81">
        <v>682.02</v>
      </c>
      <c r="D215" s="81"/>
      <c r="E215" s="81">
        <v>80.3</v>
      </c>
      <c r="F215" s="81">
        <f t="shared" si="6"/>
        <v>762.31999999999994</v>
      </c>
      <c r="G215" s="152">
        <v>74.2</v>
      </c>
      <c r="H215" s="57">
        <v>0.05</v>
      </c>
      <c r="I215" s="153">
        <f t="shared" si="7"/>
        <v>4.8667226361632917E-3</v>
      </c>
    </row>
    <row r="216" spans="1:9" x14ac:dyDescent="0.2">
      <c r="A216" s="78">
        <f t="shared" si="9"/>
        <v>211</v>
      </c>
      <c r="B216" s="81" t="s">
        <v>2359</v>
      </c>
      <c r="C216" s="81">
        <v>509.8</v>
      </c>
      <c r="D216" s="81"/>
      <c r="E216" s="81">
        <v>20.7</v>
      </c>
      <c r="F216" s="81">
        <f t="shared" si="6"/>
        <v>530.5</v>
      </c>
      <c r="G216" s="152">
        <v>55.5</v>
      </c>
      <c r="H216" s="57">
        <v>0.05</v>
      </c>
      <c r="I216" s="153">
        <f t="shared" si="7"/>
        <v>5.2309142318567392E-3</v>
      </c>
    </row>
    <row r="217" spans="1:9" x14ac:dyDescent="0.2">
      <c r="A217" s="78">
        <f t="shared" si="9"/>
        <v>212</v>
      </c>
      <c r="B217" s="81" t="s">
        <v>2360</v>
      </c>
      <c r="C217" s="81">
        <v>548.4</v>
      </c>
      <c r="D217" s="81"/>
      <c r="E217" s="81">
        <v>39</v>
      </c>
      <c r="F217" s="81">
        <f t="shared" si="6"/>
        <v>587.4</v>
      </c>
      <c r="G217" s="152">
        <v>59.7</v>
      </c>
      <c r="H217" s="57">
        <v>0.05</v>
      </c>
      <c r="I217" s="153">
        <f t="shared" si="7"/>
        <v>5.0817160367722172E-3</v>
      </c>
    </row>
    <row r="218" spans="1:9" x14ac:dyDescent="0.2">
      <c r="A218" s="78">
        <f t="shared" si="9"/>
        <v>213</v>
      </c>
      <c r="B218" s="81" t="s">
        <v>2361</v>
      </c>
      <c r="C218" s="81">
        <v>450.9</v>
      </c>
      <c r="D218" s="81"/>
      <c r="E218" s="81">
        <v>36</v>
      </c>
      <c r="F218" s="81">
        <f t="shared" si="6"/>
        <v>486.9</v>
      </c>
      <c r="G218" s="152">
        <v>49.1</v>
      </c>
      <c r="H218" s="57">
        <v>0.05</v>
      </c>
      <c r="I218" s="153">
        <f t="shared" si="7"/>
        <v>5.0421031012528247E-3</v>
      </c>
    </row>
    <row r="219" spans="1:9" x14ac:dyDescent="0.2">
      <c r="A219" s="78">
        <f t="shared" si="9"/>
        <v>214</v>
      </c>
      <c r="B219" s="81" t="s">
        <v>2362</v>
      </c>
      <c r="C219" s="81">
        <v>1505.5</v>
      </c>
      <c r="D219" s="81">
        <v>827.5</v>
      </c>
      <c r="E219" s="81"/>
      <c r="F219" s="81">
        <f t="shared" si="6"/>
        <v>2333</v>
      </c>
      <c r="G219" s="152">
        <v>163.9</v>
      </c>
      <c r="H219" s="57">
        <v>0.05</v>
      </c>
      <c r="I219" s="153">
        <f t="shared" si="7"/>
        <v>3.5126446635233605E-3</v>
      </c>
    </row>
    <row r="220" spans="1:9" x14ac:dyDescent="0.2">
      <c r="A220" s="78">
        <f t="shared" si="9"/>
        <v>215</v>
      </c>
      <c r="B220" s="81" t="s">
        <v>2363</v>
      </c>
      <c r="C220" s="81">
        <v>922.6</v>
      </c>
      <c r="D220" s="81"/>
      <c r="E220" s="81">
        <v>33</v>
      </c>
      <c r="F220" s="81">
        <f t="shared" si="6"/>
        <v>955.6</v>
      </c>
      <c r="G220" s="152">
        <v>100.4</v>
      </c>
      <c r="H220" s="57">
        <v>0.05</v>
      </c>
      <c r="I220" s="153">
        <f t="shared" si="7"/>
        <v>5.2532440351611559E-3</v>
      </c>
    </row>
    <row r="221" spans="1:9" x14ac:dyDescent="0.2">
      <c r="A221" s="78">
        <f t="shared" si="9"/>
        <v>216</v>
      </c>
      <c r="B221" s="81" t="s">
        <v>2364</v>
      </c>
      <c r="C221" s="81">
        <v>1175.5</v>
      </c>
      <c r="D221" s="81"/>
      <c r="E221" s="81"/>
      <c r="F221" s="81">
        <f t="shared" si="6"/>
        <v>1175.5</v>
      </c>
      <c r="G221" s="152">
        <v>128</v>
      </c>
      <c r="H221" s="57">
        <v>0.05</v>
      </c>
      <c r="I221" s="153">
        <f t="shared" si="7"/>
        <v>5.4444917056571673E-3</v>
      </c>
    </row>
    <row r="222" spans="1:9" x14ac:dyDescent="0.2">
      <c r="A222" s="78">
        <f t="shared" si="9"/>
        <v>217</v>
      </c>
      <c r="B222" s="81" t="s">
        <v>2365</v>
      </c>
      <c r="C222" s="81">
        <v>504.4</v>
      </c>
      <c r="D222" s="81">
        <v>189.5</v>
      </c>
      <c r="E222" s="81"/>
      <c r="F222" s="81">
        <f t="shared" si="6"/>
        <v>693.9</v>
      </c>
      <c r="G222" s="152">
        <v>54.9</v>
      </c>
      <c r="H222" s="57">
        <v>0.05</v>
      </c>
      <c r="I222" s="153">
        <f t="shared" si="7"/>
        <v>3.955901426718548E-3</v>
      </c>
    </row>
    <row r="223" spans="1:9" x14ac:dyDescent="0.2">
      <c r="A223" s="78">
        <f t="shared" si="9"/>
        <v>218</v>
      </c>
      <c r="B223" s="81" t="s">
        <v>2366</v>
      </c>
      <c r="C223" s="81">
        <v>606.6</v>
      </c>
      <c r="D223" s="81"/>
      <c r="E223" s="81"/>
      <c r="F223" s="81">
        <f t="shared" si="6"/>
        <v>606.6</v>
      </c>
      <c r="G223" s="152">
        <v>66</v>
      </c>
      <c r="H223" s="57">
        <v>0.05</v>
      </c>
      <c r="I223" s="153">
        <f t="shared" si="7"/>
        <v>5.440158259149357E-3</v>
      </c>
    </row>
    <row r="224" spans="1:9" x14ac:dyDescent="0.2">
      <c r="A224" s="78">
        <f t="shared" si="9"/>
        <v>219</v>
      </c>
      <c r="B224" s="81" t="s">
        <v>2367</v>
      </c>
      <c r="C224" s="81">
        <v>520.5</v>
      </c>
      <c r="D224" s="81"/>
      <c r="E224" s="81"/>
      <c r="F224" s="81">
        <f t="shared" si="6"/>
        <v>520.5</v>
      </c>
      <c r="G224" s="152">
        <v>56.7</v>
      </c>
      <c r="H224" s="57">
        <v>0.05</v>
      </c>
      <c r="I224" s="153">
        <f t="shared" si="7"/>
        <v>5.446685878962537E-3</v>
      </c>
    </row>
    <row r="225" spans="1:9" x14ac:dyDescent="0.2">
      <c r="A225" s="78">
        <f t="shared" si="9"/>
        <v>220</v>
      </c>
      <c r="B225" s="81" t="s">
        <v>2368</v>
      </c>
      <c r="C225" s="81">
        <v>539.9</v>
      </c>
      <c r="D225" s="81"/>
      <c r="E225" s="81"/>
      <c r="F225" s="81">
        <f t="shared" si="6"/>
        <v>539.9</v>
      </c>
      <c r="G225" s="152">
        <v>58.7</v>
      </c>
      <c r="H225" s="57">
        <v>0.05</v>
      </c>
      <c r="I225" s="153">
        <f t="shared" si="7"/>
        <v>5.4361918873865539E-3</v>
      </c>
    </row>
    <row r="226" spans="1:9" x14ac:dyDescent="0.2">
      <c r="A226" s="78">
        <f t="shared" si="9"/>
        <v>221</v>
      </c>
      <c r="B226" s="81" t="s">
        <v>2369</v>
      </c>
      <c r="C226" s="81">
        <v>595.5</v>
      </c>
      <c r="D226" s="81"/>
      <c r="E226" s="81"/>
      <c r="F226" s="81">
        <f t="shared" si="6"/>
        <v>595.5</v>
      </c>
      <c r="G226" s="152">
        <v>64.8</v>
      </c>
      <c r="H226" s="57">
        <v>0.05</v>
      </c>
      <c r="I226" s="153">
        <f t="shared" si="7"/>
        <v>5.4408060453400506E-3</v>
      </c>
    </row>
    <row r="227" spans="1:9" x14ac:dyDescent="0.2">
      <c r="A227" s="78">
        <f t="shared" si="9"/>
        <v>222</v>
      </c>
      <c r="B227" s="81" t="s">
        <v>2370</v>
      </c>
      <c r="C227" s="81">
        <v>711.4</v>
      </c>
      <c r="D227" s="81"/>
      <c r="E227" s="81">
        <v>63.4</v>
      </c>
      <c r="F227" s="81">
        <f t="shared" si="6"/>
        <v>774.8</v>
      </c>
      <c r="G227" s="152">
        <v>77.400000000000006</v>
      </c>
      <c r="H227" s="57">
        <v>0.05</v>
      </c>
      <c r="I227" s="153">
        <f t="shared" si="7"/>
        <v>4.9948373773877142E-3</v>
      </c>
    </row>
    <row r="228" spans="1:9" x14ac:dyDescent="0.2">
      <c r="A228" s="78">
        <f t="shared" si="9"/>
        <v>223</v>
      </c>
      <c r="B228" s="81" t="s">
        <v>2371</v>
      </c>
      <c r="C228" s="81">
        <v>762.1</v>
      </c>
      <c r="D228" s="81">
        <v>53.2</v>
      </c>
      <c r="E228" s="81"/>
      <c r="F228" s="81">
        <f t="shared" si="6"/>
        <v>815.30000000000007</v>
      </c>
      <c r="G228" s="152">
        <v>83</v>
      </c>
      <c r="H228" s="57">
        <v>0.05</v>
      </c>
      <c r="I228" s="153">
        <f t="shared" si="7"/>
        <v>5.0901508647123762E-3</v>
      </c>
    </row>
    <row r="229" spans="1:9" x14ac:dyDescent="0.2">
      <c r="A229" s="78">
        <f t="shared" si="9"/>
        <v>224</v>
      </c>
      <c r="B229" s="81" t="s">
        <v>2372</v>
      </c>
      <c r="C229" s="81">
        <v>707.8</v>
      </c>
      <c r="D229" s="81">
        <v>33.1</v>
      </c>
      <c r="E229" s="81"/>
      <c r="F229" s="81">
        <f t="shared" si="6"/>
        <v>740.9</v>
      </c>
      <c r="G229" s="152">
        <v>77</v>
      </c>
      <c r="H229" s="57">
        <v>0.05</v>
      </c>
      <c r="I229" s="153">
        <f t="shared" si="7"/>
        <v>5.1963827777027939E-3</v>
      </c>
    </row>
    <row r="230" spans="1:9" x14ac:dyDescent="0.2">
      <c r="A230" s="78">
        <f t="shared" si="9"/>
        <v>225</v>
      </c>
      <c r="B230" s="81" t="s">
        <v>2373</v>
      </c>
      <c r="C230" s="81">
        <v>952</v>
      </c>
      <c r="D230" s="81">
        <v>67.7</v>
      </c>
      <c r="E230" s="81">
        <v>127.2</v>
      </c>
      <c r="F230" s="81">
        <f t="shared" si="6"/>
        <v>1146.9000000000001</v>
      </c>
      <c r="G230" s="152">
        <v>103.6</v>
      </c>
      <c r="H230" s="57">
        <v>0.05</v>
      </c>
      <c r="I230" s="153">
        <f t="shared" si="7"/>
        <v>4.5165228005929021E-3</v>
      </c>
    </row>
    <row r="231" spans="1:9" x14ac:dyDescent="0.2">
      <c r="A231" s="78">
        <f t="shared" si="9"/>
        <v>226</v>
      </c>
      <c r="B231" s="81" t="s">
        <v>2374</v>
      </c>
      <c r="C231" s="81">
        <v>348.4</v>
      </c>
      <c r="D231" s="81"/>
      <c r="E231" s="81">
        <v>48</v>
      </c>
      <c r="F231" s="81">
        <f t="shared" si="6"/>
        <v>396.4</v>
      </c>
      <c r="G231" s="152">
        <v>37.9</v>
      </c>
      <c r="H231" s="57">
        <v>0.05</v>
      </c>
      <c r="I231" s="153">
        <f t="shared" si="7"/>
        <v>4.7805247225025226E-3</v>
      </c>
    </row>
    <row r="232" spans="1:9" x14ac:dyDescent="0.2">
      <c r="A232" s="78">
        <f t="shared" si="9"/>
        <v>227</v>
      </c>
      <c r="B232" s="81" t="s">
        <v>2375</v>
      </c>
      <c r="C232" s="81">
        <v>337.8</v>
      </c>
      <c r="D232" s="81"/>
      <c r="E232" s="81">
        <v>23.4</v>
      </c>
      <c r="F232" s="81">
        <f t="shared" si="6"/>
        <v>361.2</v>
      </c>
      <c r="G232" s="152">
        <v>36.799999999999997</v>
      </c>
      <c r="H232" s="57">
        <v>0.05</v>
      </c>
      <c r="I232" s="153">
        <f t="shared" si="7"/>
        <v>5.0941306755260245E-3</v>
      </c>
    </row>
    <row r="233" spans="1:9" x14ac:dyDescent="0.2">
      <c r="A233" s="78">
        <f t="shared" si="9"/>
        <v>228</v>
      </c>
      <c r="B233" s="81" t="s">
        <v>2376</v>
      </c>
      <c r="C233" s="81">
        <v>699.3</v>
      </c>
      <c r="D233" s="81"/>
      <c r="E233" s="81">
        <v>36.700000000000003</v>
      </c>
      <c r="F233" s="81">
        <f t="shared" si="6"/>
        <v>736</v>
      </c>
      <c r="G233" s="152">
        <v>76.099999999999994</v>
      </c>
      <c r="H233" s="57">
        <v>0.05</v>
      </c>
      <c r="I233" s="153">
        <f t="shared" si="7"/>
        <v>5.1698369565217391E-3</v>
      </c>
    </row>
    <row r="234" spans="1:9" x14ac:dyDescent="0.2">
      <c r="A234" s="78">
        <f t="shared" si="9"/>
        <v>229</v>
      </c>
      <c r="B234" s="81" t="s">
        <v>2377</v>
      </c>
      <c r="C234" s="81">
        <v>478.8</v>
      </c>
      <c r="D234" s="81"/>
      <c r="E234" s="81"/>
      <c r="F234" s="81">
        <f t="shared" si="6"/>
        <v>478.8</v>
      </c>
      <c r="G234" s="152">
        <v>52.1</v>
      </c>
      <c r="H234" s="57">
        <v>0.05</v>
      </c>
      <c r="I234" s="153">
        <f t="shared" si="7"/>
        <v>5.4406850459482042E-3</v>
      </c>
    </row>
    <row r="235" spans="1:9" x14ac:dyDescent="0.2">
      <c r="A235" s="78">
        <f t="shared" si="9"/>
        <v>230</v>
      </c>
      <c r="B235" s="81" t="s">
        <v>2378</v>
      </c>
      <c r="C235" s="81">
        <v>676.9</v>
      </c>
      <c r="D235" s="81"/>
      <c r="E235" s="81"/>
      <c r="F235" s="81">
        <f t="shared" si="6"/>
        <v>676.9</v>
      </c>
      <c r="G235" s="152">
        <v>73.7</v>
      </c>
      <c r="H235" s="57">
        <v>0.05</v>
      </c>
      <c r="I235" s="153">
        <f t="shared" si="7"/>
        <v>5.4439355887132522E-3</v>
      </c>
    </row>
    <row r="236" spans="1:9" x14ac:dyDescent="0.2">
      <c r="A236" s="78">
        <f t="shared" si="9"/>
        <v>231</v>
      </c>
      <c r="B236" s="81" t="s">
        <v>2379</v>
      </c>
      <c r="C236" s="81">
        <v>893.8</v>
      </c>
      <c r="D236" s="81"/>
      <c r="E236" s="81"/>
      <c r="F236" s="81">
        <f t="shared" si="6"/>
        <v>893.8</v>
      </c>
      <c r="G236" s="152">
        <v>97.3</v>
      </c>
      <c r="H236" s="57">
        <v>0.05</v>
      </c>
      <c r="I236" s="153">
        <f t="shared" si="7"/>
        <v>5.4430521369433884E-3</v>
      </c>
    </row>
    <row r="237" spans="1:9" x14ac:dyDescent="0.2">
      <c r="A237" s="78">
        <f t="shared" si="9"/>
        <v>232</v>
      </c>
      <c r="B237" s="81" t="s">
        <v>2380</v>
      </c>
      <c r="C237" s="81">
        <v>467.4</v>
      </c>
      <c r="D237" s="81"/>
      <c r="E237" s="81">
        <v>8.6</v>
      </c>
      <c r="F237" s="81">
        <f t="shared" si="6"/>
        <v>476</v>
      </c>
      <c r="G237" s="152">
        <v>50.9</v>
      </c>
      <c r="H237" s="57">
        <v>0.05</v>
      </c>
      <c r="I237" s="153">
        <f t="shared" si="7"/>
        <v>5.3466386554621844E-3</v>
      </c>
    </row>
    <row r="238" spans="1:9" x14ac:dyDescent="0.2">
      <c r="A238" s="78">
        <f t="shared" si="9"/>
        <v>233</v>
      </c>
      <c r="B238" s="81" t="s">
        <v>2381</v>
      </c>
      <c r="C238" s="81">
        <v>324.10000000000002</v>
      </c>
      <c r="D238" s="81"/>
      <c r="E238" s="81"/>
      <c r="F238" s="81">
        <f t="shared" si="6"/>
        <v>324.10000000000002</v>
      </c>
      <c r="G238" s="152">
        <v>35.299999999999997</v>
      </c>
      <c r="H238" s="57">
        <v>0.05</v>
      </c>
      <c r="I238" s="153">
        <f t="shared" si="7"/>
        <v>5.4458500462820107E-3</v>
      </c>
    </row>
    <row r="239" spans="1:9" x14ac:dyDescent="0.2">
      <c r="A239" s="78">
        <f t="shared" si="9"/>
        <v>234</v>
      </c>
      <c r="B239" s="81" t="s">
        <v>2382</v>
      </c>
      <c r="C239" s="81">
        <v>433.9</v>
      </c>
      <c r="D239" s="81"/>
      <c r="E239" s="81"/>
      <c r="F239" s="81">
        <f t="shared" si="6"/>
        <v>433.9</v>
      </c>
      <c r="G239" s="152">
        <v>47.2</v>
      </c>
      <c r="H239" s="57">
        <v>0.05</v>
      </c>
      <c r="I239" s="153">
        <f t="shared" si="7"/>
        <v>5.4390412537451034E-3</v>
      </c>
    </row>
    <row r="240" spans="1:9" x14ac:dyDescent="0.2">
      <c r="A240" s="78">
        <f t="shared" si="9"/>
        <v>235</v>
      </c>
      <c r="B240" s="81" t="s">
        <v>2383</v>
      </c>
      <c r="C240" s="81">
        <v>375.2</v>
      </c>
      <c r="D240" s="81"/>
      <c r="E240" s="81"/>
      <c r="F240" s="81">
        <f t="shared" si="6"/>
        <v>375.2</v>
      </c>
      <c r="G240" s="152">
        <v>40.9</v>
      </c>
      <c r="H240" s="57">
        <v>0.05</v>
      </c>
      <c r="I240" s="153">
        <f t="shared" si="7"/>
        <v>5.4504264392324095E-3</v>
      </c>
    </row>
    <row r="241" spans="1:9" x14ac:dyDescent="0.2">
      <c r="A241" s="78">
        <f t="shared" si="9"/>
        <v>236</v>
      </c>
      <c r="B241" s="81" t="s">
        <v>2384</v>
      </c>
      <c r="C241" s="81">
        <v>375.1</v>
      </c>
      <c r="D241" s="81"/>
      <c r="E241" s="81">
        <v>120.5</v>
      </c>
      <c r="F241" s="81">
        <f t="shared" si="6"/>
        <v>495.6</v>
      </c>
      <c r="G241" s="152">
        <v>40.799999999999997</v>
      </c>
      <c r="H241" s="57">
        <v>0.05</v>
      </c>
      <c r="I241" s="153">
        <f t="shared" si="7"/>
        <v>4.1162227602905572E-3</v>
      </c>
    </row>
    <row r="242" spans="1:9" x14ac:dyDescent="0.2">
      <c r="A242" s="78">
        <f t="shared" si="9"/>
        <v>237</v>
      </c>
      <c r="B242" s="81" t="s">
        <v>2385</v>
      </c>
      <c r="C242" s="81">
        <v>534.1</v>
      </c>
      <c r="D242" s="81">
        <v>48.8</v>
      </c>
      <c r="E242" s="81"/>
      <c r="F242" s="81">
        <f t="shared" si="6"/>
        <v>582.9</v>
      </c>
      <c r="G242" s="152">
        <v>58.2</v>
      </c>
      <c r="H242" s="57">
        <v>0.05</v>
      </c>
      <c r="I242" s="153">
        <f t="shared" si="7"/>
        <v>4.9922799794132793E-3</v>
      </c>
    </row>
    <row r="243" spans="1:9" x14ac:dyDescent="0.2">
      <c r="A243" s="78">
        <f t="shared" si="9"/>
        <v>238</v>
      </c>
      <c r="B243" s="81" t="s">
        <v>2386</v>
      </c>
      <c r="C243" s="81">
        <v>471.8</v>
      </c>
      <c r="D243" s="81"/>
      <c r="E243" s="81"/>
      <c r="F243" s="81">
        <f t="shared" si="6"/>
        <v>471.8</v>
      </c>
      <c r="G243" s="152">
        <v>51.4</v>
      </c>
      <c r="H243" s="57">
        <v>0.05</v>
      </c>
      <c r="I243" s="153">
        <f t="shared" si="7"/>
        <v>5.4472233997456551E-3</v>
      </c>
    </row>
    <row r="244" spans="1:9" x14ac:dyDescent="0.2">
      <c r="A244" s="78">
        <f t="shared" si="9"/>
        <v>239</v>
      </c>
      <c r="B244" s="81" t="s">
        <v>2387</v>
      </c>
      <c r="C244" s="81">
        <v>579</v>
      </c>
      <c r="D244" s="81">
        <v>91.8</v>
      </c>
      <c r="E244" s="81"/>
      <c r="F244" s="81">
        <f t="shared" si="6"/>
        <v>670.8</v>
      </c>
      <c r="G244" s="152">
        <v>63</v>
      </c>
      <c r="H244" s="57">
        <v>0.05</v>
      </c>
      <c r="I244" s="153">
        <f t="shared" si="7"/>
        <v>4.6958855098389995E-3</v>
      </c>
    </row>
    <row r="245" spans="1:9" x14ac:dyDescent="0.2">
      <c r="A245" s="78">
        <f t="shared" si="9"/>
        <v>240</v>
      </c>
      <c r="B245" s="81" t="s">
        <v>2388</v>
      </c>
      <c r="C245" s="81">
        <v>343.9</v>
      </c>
      <c r="D245" s="81"/>
      <c r="E245" s="81"/>
      <c r="F245" s="81">
        <f t="shared" si="6"/>
        <v>343.9</v>
      </c>
      <c r="G245" s="152">
        <v>37.4</v>
      </c>
      <c r="H245" s="57">
        <v>0.05</v>
      </c>
      <c r="I245" s="153">
        <f t="shared" si="7"/>
        <v>5.4376272172143069E-3</v>
      </c>
    </row>
    <row r="246" spans="1:9" x14ac:dyDescent="0.2">
      <c r="A246" s="78">
        <f t="shared" si="9"/>
        <v>241</v>
      </c>
      <c r="B246" s="81" t="s">
        <v>2389</v>
      </c>
      <c r="C246" s="81">
        <v>664</v>
      </c>
      <c r="D246" s="81"/>
      <c r="E246" s="81">
        <v>35.700000000000003</v>
      </c>
      <c r="F246" s="81">
        <f t="shared" si="6"/>
        <v>699.7</v>
      </c>
      <c r="G246" s="152">
        <v>72.3</v>
      </c>
      <c r="H246" s="57">
        <v>0.05</v>
      </c>
      <c r="I246" s="153">
        <f t="shared" si="7"/>
        <v>5.166499928540803E-3</v>
      </c>
    </row>
    <row r="247" spans="1:9" x14ac:dyDescent="0.2">
      <c r="A247" s="78">
        <f t="shared" si="9"/>
        <v>242</v>
      </c>
      <c r="B247" s="81" t="s">
        <v>2390</v>
      </c>
      <c r="C247" s="81">
        <v>150.30000000000001</v>
      </c>
      <c r="D247" s="81"/>
      <c r="E247" s="81">
        <v>232.7</v>
      </c>
      <c r="F247" s="81">
        <f t="shared" si="6"/>
        <v>383</v>
      </c>
      <c r="G247" s="152">
        <v>16.399999999999999</v>
      </c>
      <c r="H247" s="57">
        <v>0.05</v>
      </c>
      <c r="I247" s="153">
        <f t="shared" si="7"/>
        <v>2.1409921671018276E-3</v>
      </c>
    </row>
    <row r="248" spans="1:9" x14ac:dyDescent="0.2">
      <c r="A248" s="78">
        <f t="shared" si="9"/>
        <v>243</v>
      </c>
      <c r="B248" s="81" t="s">
        <v>2391</v>
      </c>
      <c r="C248" s="81">
        <v>630.29999999999995</v>
      </c>
      <c r="D248" s="81"/>
      <c r="E248" s="81">
        <v>33.9</v>
      </c>
      <c r="F248" s="81">
        <f t="shared" si="6"/>
        <v>664.19999999999993</v>
      </c>
      <c r="G248" s="152">
        <v>68.599999999999994</v>
      </c>
      <c r="H248" s="57">
        <v>0.05</v>
      </c>
      <c r="I248" s="153">
        <f t="shared" si="7"/>
        <v>5.1641071966275218E-3</v>
      </c>
    </row>
    <row r="249" spans="1:9" x14ac:dyDescent="0.2">
      <c r="A249" s="78">
        <f t="shared" si="9"/>
        <v>244</v>
      </c>
      <c r="B249" s="81" t="s">
        <v>2392</v>
      </c>
      <c r="C249" s="81">
        <v>447.75</v>
      </c>
      <c r="D249" s="81"/>
      <c r="E249" s="81"/>
      <c r="F249" s="81">
        <f t="shared" si="6"/>
        <v>447.75</v>
      </c>
      <c r="G249" s="152">
        <v>48.8</v>
      </c>
      <c r="H249" s="57">
        <v>0.05</v>
      </c>
      <c r="I249" s="153">
        <f t="shared" si="7"/>
        <v>5.4494695700725848E-3</v>
      </c>
    </row>
    <row r="250" spans="1:9" x14ac:dyDescent="0.2">
      <c r="A250" s="78">
        <f t="shared" si="9"/>
        <v>245</v>
      </c>
      <c r="B250" s="81" t="s">
        <v>2393</v>
      </c>
      <c r="C250" s="81">
        <v>688.6</v>
      </c>
      <c r="D250" s="81"/>
      <c r="E250" s="81">
        <v>64.099999999999994</v>
      </c>
      <c r="F250" s="81">
        <f t="shared" si="6"/>
        <v>752.7</v>
      </c>
      <c r="G250" s="152">
        <v>75</v>
      </c>
      <c r="H250" s="57">
        <v>0.05</v>
      </c>
      <c r="I250" s="153">
        <f t="shared" si="7"/>
        <v>4.9820645675567954E-3</v>
      </c>
    </row>
    <row r="251" spans="1:9" x14ac:dyDescent="0.2">
      <c r="A251" s="78">
        <f t="shared" si="9"/>
        <v>246</v>
      </c>
      <c r="B251" s="81" t="s">
        <v>2394</v>
      </c>
      <c r="C251" s="81">
        <v>675.4</v>
      </c>
      <c r="D251" s="81"/>
      <c r="E251" s="81"/>
      <c r="F251" s="81">
        <f t="shared" si="6"/>
        <v>675.4</v>
      </c>
      <c r="G251" s="152">
        <v>73.5</v>
      </c>
      <c r="H251" s="57">
        <v>0.05</v>
      </c>
      <c r="I251" s="153">
        <f t="shared" si="7"/>
        <v>5.4412200177672496E-3</v>
      </c>
    </row>
    <row r="252" spans="1:9" x14ac:dyDescent="0.2">
      <c r="A252" s="78">
        <f t="shared" si="9"/>
        <v>247</v>
      </c>
      <c r="B252" s="81" t="s">
        <v>2395</v>
      </c>
      <c r="C252" s="81">
        <v>633.9</v>
      </c>
      <c r="D252" s="81"/>
      <c r="E252" s="81"/>
      <c r="F252" s="81">
        <f t="shared" si="6"/>
        <v>633.9</v>
      </c>
      <c r="G252" s="152">
        <v>69</v>
      </c>
      <c r="H252" s="57">
        <v>0.05</v>
      </c>
      <c r="I252" s="153">
        <f t="shared" si="7"/>
        <v>5.4424988168480836E-3</v>
      </c>
    </row>
    <row r="253" spans="1:9" x14ac:dyDescent="0.2">
      <c r="A253" s="78">
        <f t="shared" si="9"/>
        <v>248</v>
      </c>
      <c r="B253" s="81" t="s">
        <v>2396</v>
      </c>
      <c r="C253" s="81">
        <v>230.9</v>
      </c>
      <c r="D253" s="81">
        <v>51.2</v>
      </c>
      <c r="E253" s="81"/>
      <c r="F253" s="81">
        <f t="shared" si="6"/>
        <v>282.10000000000002</v>
      </c>
      <c r="G253" s="152">
        <v>25.1</v>
      </c>
      <c r="H253" s="57">
        <v>0.05</v>
      </c>
      <c r="I253" s="153">
        <f t="shared" si="7"/>
        <v>4.4487770294221905E-3</v>
      </c>
    </row>
    <row r="254" spans="1:9" x14ac:dyDescent="0.2">
      <c r="A254" s="78">
        <f t="shared" si="9"/>
        <v>249</v>
      </c>
      <c r="B254" s="81" t="s">
        <v>2397</v>
      </c>
      <c r="C254" s="81">
        <v>1262.0999999999999</v>
      </c>
      <c r="D254" s="81"/>
      <c r="E254" s="81">
        <v>163.6</v>
      </c>
      <c r="F254" s="81">
        <f t="shared" si="6"/>
        <v>1425.6999999999998</v>
      </c>
      <c r="G254" s="152">
        <v>137.4</v>
      </c>
      <c r="H254" s="57">
        <v>0.05</v>
      </c>
      <c r="I254" s="153">
        <f t="shared" si="7"/>
        <v>4.8186855579715237E-3</v>
      </c>
    </row>
    <row r="255" spans="1:9" x14ac:dyDescent="0.2">
      <c r="A255" s="78">
        <f t="shared" si="9"/>
        <v>250</v>
      </c>
      <c r="B255" s="81" t="s">
        <v>2398</v>
      </c>
      <c r="C255" s="81">
        <v>332.6</v>
      </c>
      <c r="D255" s="81"/>
      <c r="E255" s="81">
        <v>108.7</v>
      </c>
      <c r="F255" s="81">
        <f t="shared" si="6"/>
        <v>441.3</v>
      </c>
      <c r="G255" s="152">
        <v>36.200000000000003</v>
      </c>
      <c r="H255" s="57">
        <v>0.05</v>
      </c>
      <c r="I255" s="153">
        <f t="shared" si="7"/>
        <v>4.1015182415590308E-3</v>
      </c>
    </row>
    <row r="256" spans="1:9" x14ac:dyDescent="0.2">
      <c r="A256" s="78">
        <f t="shared" si="9"/>
        <v>251</v>
      </c>
      <c r="B256" s="81" t="s">
        <v>2399</v>
      </c>
      <c r="C256" s="81">
        <v>511</v>
      </c>
      <c r="D256" s="81"/>
      <c r="E256" s="81">
        <v>141.6</v>
      </c>
      <c r="F256" s="81">
        <f t="shared" si="6"/>
        <v>652.6</v>
      </c>
      <c r="G256" s="152">
        <v>55.6</v>
      </c>
      <c r="H256" s="57">
        <v>0.05</v>
      </c>
      <c r="I256" s="153">
        <f t="shared" si="7"/>
        <v>4.2598835427520689E-3</v>
      </c>
    </row>
    <row r="257" spans="1:9" x14ac:dyDescent="0.2">
      <c r="A257" s="78">
        <f t="shared" si="9"/>
        <v>252</v>
      </c>
      <c r="B257" s="81" t="s">
        <v>2400</v>
      </c>
      <c r="C257" s="81">
        <v>1078.7</v>
      </c>
      <c r="D257" s="81"/>
      <c r="E257" s="81"/>
      <c r="F257" s="81">
        <f t="shared" si="6"/>
        <v>1078.7</v>
      </c>
      <c r="G257" s="152">
        <v>117.4</v>
      </c>
      <c r="H257" s="57">
        <v>0.05</v>
      </c>
      <c r="I257" s="153">
        <f t="shared" si="7"/>
        <v>5.4417354222675452E-3</v>
      </c>
    </row>
    <row r="258" spans="1:9" x14ac:dyDescent="0.2">
      <c r="A258" s="78">
        <f t="shared" si="9"/>
        <v>253</v>
      </c>
      <c r="B258" s="81" t="s">
        <v>2401</v>
      </c>
      <c r="C258" s="81">
        <v>611.4</v>
      </c>
      <c r="D258" s="81"/>
      <c r="E258" s="81">
        <v>112.1</v>
      </c>
      <c r="F258" s="81">
        <f t="shared" si="6"/>
        <v>723.5</v>
      </c>
      <c r="G258" s="152">
        <v>66.5</v>
      </c>
      <c r="H258" s="57">
        <v>0.05</v>
      </c>
      <c r="I258" s="153">
        <f t="shared" si="7"/>
        <v>4.5957152729785766E-3</v>
      </c>
    </row>
    <row r="259" spans="1:9" x14ac:dyDescent="0.2">
      <c r="A259" s="78">
        <f t="shared" si="9"/>
        <v>254</v>
      </c>
      <c r="B259" s="81" t="s">
        <v>2402</v>
      </c>
      <c r="C259" s="81">
        <v>690.47</v>
      </c>
      <c r="D259" s="81">
        <v>27.1</v>
      </c>
      <c r="E259" s="81">
        <v>79.3</v>
      </c>
      <c r="F259" s="81">
        <f t="shared" si="6"/>
        <v>796.87</v>
      </c>
      <c r="G259" s="152">
        <v>75.2</v>
      </c>
      <c r="H259" s="57">
        <v>0.05</v>
      </c>
      <c r="I259" s="153">
        <f t="shared" si="7"/>
        <v>4.7184609785786893E-3</v>
      </c>
    </row>
    <row r="260" spans="1:9" x14ac:dyDescent="0.2">
      <c r="A260" s="78">
        <f t="shared" si="9"/>
        <v>255</v>
      </c>
      <c r="B260" s="81" t="s">
        <v>10</v>
      </c>
      <c r="C260" s="81">
        <v>401.2</v>
      </c>
      <c r="D260" s="81"/>
      <c r="E260" s="81">
        <v>112.2</v>
      </c>
      <c r="F260" s="81">
        <f t="shared" si="6"/>
        <v>513.4</v>
      </c>
      <c r="G260" s="152">
        <v>20</v>
      </c>
      <c r="H260" s="57">
        <v>0.05</v>
      </c>
      <c r="I260" s="153">
        <f t="shared" si="7"/>
        <v>1.9477989871445269E-3</v>
      </c>
    </row>
    <row r="261" spans="1:9" x14ac:dyDescent="0.2">
      <c r="A261" s="78">
        <f t="shared" si="9"/>
        <v>256</v>
      </c>
      <c r="B261" s="81" t="s">
        <v>11</v>
      </c>
      <c r="C261" s="81">
        <v>339.2</v>
      </c>
      <c r="D261" s="81"/>
      <c r="E261" s="81"/>
      <c r="F261" s="81">
        <f t="shared" si="6"/>
        <v>339.2</v>
      </c>
      <c r="G261" s="152"/>
      <c r="H261" s="57">
        <v>0.05</v>
      </c>
      <c r="I261" s="153">
        <f t="shared" si="7"/>
        <v>0</v>
      </c>
    </row>
    <row r="262" spans="1:9" x14ac:dyDescent="0.2">
      <c r="A262" s="78">
        <f t="shared" si="9"/>
        <v>257</v>
      </c>
      <c r="B262" s="81" t="s">
        <v>12</v>
      </c>
      <c r="C262" s="81">
        <v>213.9</v>
      </c>
      <c r="D262" s="81"/>
      <c r="E262" s="81"/>
      <c r="F262" s="81">
        <f t="shared" si="6"/>
        <v>213.9</v>
      </c>
      <c r="G262" s="152"/>
      <c r="H262" s="57">
        <v>0.05</v>
      </c>
      <c r="I262" s="153">
        <f t="shared" si="7"/>
        <v>0</v>
      </c>
    </row>
    <row r="263" spans="1:9" x14ac:dyDescent="0.2">
      <c r="A263" s="78">
        <f t="shared" si="9"/>
        <v>258</v>
      </c>
      <c r="B263" s="81" t="s">
        <v>13</v>
      </c>
      <c r="C263" s="81">
        <v>184.4</v>
      </c>
      <c r="D263" s="81"/>
      <c r="E263" s="81"/>
      <c r="F263" s="81">
        <f t="shared" si="6"/>
        <v>184.4</v>
      </c>
      <c r="G263" s="152"/>
      <c r="H263" s="57">
        <v>0.05</v>
      </c>
      <c r="I263" s="153">
        <f t="shared" si="7"/>
        <v>0</v>
      </c>
    </row>
    <row r="264" spans="1:9" x14ac:dyDescent="0.2">
      <c r="A264" s="78">
        <f t="shared" ref="A264:A327" si="10">A263+1</f>
        <v>259</v>
      </c>
      <c r="B264" s="81" t="s">
        <v>14</v>
      </c>
      <c r="C264" s="81">
        <v>227.3</v>
      </c>
      <c r="D264" s="81"/>
      <c r="E264" s="81"/>
      <c r="F264" s="81">
        <f t="shared" si="6"/>
        <v>227.3</v>
      </c>
      <c r="G264" s="152">
        <v>7.6</v>
      </c>
      <c r="H264" s="57">
        <v>0.05</v>
      </c>
      <c r="I264" s="153">
        <f t="shared" si="7"/>
        <v>1.671799384073911E-3</v>
      </c>
    </row>
    <row r="265" spans="1:9" x14ac:dyDescent="0.2">
      <c r="A265" s="78">
        <f t="shared" si="10"/>
        <v>260</v>
      </c>
      <c r="B265" s="81" t="s">
        <v>15</v>
      </c>
      <c r="C265" s="81">
        <v>479.8</v>
      </c>
      <c r="D265" s="81"/>
      <c r="E265" s="81"/>
      <c r="F265" s="81">
        <f t="shared" si="6"/>
        <v>479.8</v>
      </c>
      <c r="G265" s="152">
        <v>12.6</v>
      </c>
      <c r="H265" s="57">
        <v>0.05</v>
      </c>
      <c r="I265" s="153">
        <f t="shared" si="7"/>
        <v>1.3130471029595666E-3</v>
      </c>
    </row>
    <row r="266" spans="1:9" x14ac:dyDescent="0.2">
      <c r="A266" s="78">
        <f t="shared" si="10"/>
        <v>261</v>
      </c>
      <c r="B266" s="81" t="s">
        <v>16</v>
      </c>
      <c r="C266" s="81">
        <v>209.3</v>
      </c>
      <c r="D266" s="81"/>
      <c r="E266" s="81"/>
      <c r="F266" s="81">
        <f t="shared" si="6"/>
        <v>209.3</v>
      </c>
      <c r="G266" s="152"/>
      <c r="H266" s="57">
        <v>0.05</v>
      </c>
      <c r="I266" s="153">
        <f t="shared" si="7"/>
        <v>0</v>
      </c>
    </row>
    <row r="267" spans="1:9" x14ac:dyDescent="0.2">
      <c r="A267" s="78">
        <f t="shared" si="10"/>
        <v>262</v>
      </c>
      <c r="B267" s="81" t="s">
        <v>17</v>
      </c>
      <c r="C267" s="81">
        <v>510.7</v>
      </c>
      <c r="D267" s="81"/>
      <c r="E267" s="81"/>
      <c r="F267" s="81">
        <f t="shared" si="6"/>
        <v>510.7</v>
      </c>
      <c r="G267" s="152">
        <v>20.5</v>
      </c>
      <c r="H267" s="57">
        <v>0.05</v>
      </c>
      <c r="I267" s="153">
        <f t="shared" si="7"/>
        <v>2.0070491482279229E-3</v>
      </c>
    </row>
    <row r="268" spans="1:9" x14ac:dyDescent="0.2">
      <c r="A268" s="78">
        <f t="shared" si="10"/>
        <v>263</v>
      </c>
      <c r="B268" s="81" t="s">
        <v>18</v>
      </c>
      <c r="C268" s="81">
        <v>482.5</v>
      </c>
      <c r="D268" s="81"/>
      <c r="E268" s="81">
        <v>43.8</v>
      </c>
      <c r="F268" s="81">
        <f t="shared" si="6"/>
        <v>526.29999999999995</v>
      </c>
      <c r="G268" s="152"/>
      <c r="H268" s="57">
        <v>0.05</v>
      </c>
      <c r="I268" s="153">
        <f t="shared" si="7"/>
        <v>0</v>
      </c>
    </row>
    <row r="269" spans="1:9" x14ac:dyDescent="0.2">
      <c r="A269" s="78">
        <f t="shared" si="10"/>
        <v>264</v>
      </c>
      <c r="B269" s="81" t="s">
        <v>19</v>
      </c>
      <c r="C269" s="81">
        <v>265.39999999999998</v>
      </c>
      <c r="D269" s="81"/>
      <c r="E269" s="81">
        <v>29.8</v>
      </c>
      <c r="F269" s="81">
        <f t="shared" si="6"/>
        <v>295.2</v>
      </c>
      <c r="G269" s="152"/>
      <c r="H269" s="57">
        <v>0.05</v>
      </c>
      <c r="I269" s="153">
        <f t="shared" si="7"/>
        <v>0</v>
      </c>
    </row>
    <row r="270" spans="1:9" x14ac:dyDescent="0.2">
      <c r="A270" s="78">
        <f t="shared" si="10"/>
        <v>265</v>
      </c>
      <c r="B270" s="81" t="s">
        <v>20</v>
      </c>
      <c r="C270" s="81">
        <v>211.6</v>
      </c>
      <c r="D270" s="81"/>
      <c r="E270" s="81"/>
      <c r="F270" s="81">
        <f t="shared" si="6"/>
        <v>211.6</v>
      </c>
      <c r="G270" s="152"/>
      <c r="H270" s="57">
        <v>0.05</v>
      </c>
      <c r="I270" s="153">
        <f t="shared" si="7"/>
        <v>0</v>
      </c>
    </row>
    <row r="271" spans="1:9" x14ac:dyDescent="0.2">
      <c r="A271" s="78">
        <f t="shared" si="10"/>
        <v>266</v>
      </c>
      <c r="B271" s="81" t="s">
        <v>21</v>
      </c>
      <c r="C271" s="81">
        <v>224</v>
      </c>
      <c r="D271" s="81">
        <v>79.5</v>
      </c>
      <c r="E271" s="81"/>
      <c r="F271" s="81">
        <f t="shared" si="6"/>
        <v>303.5</v>
      </c>
      <c r="G271" s="152"/>
      <c r="H271" s="57">
        <v>0.05</v>
      </c>
      <c r="I271" s="153">
        <f t="shared" si="7"/>
        <v>0</v>
      </c>
    </row>
    <row r="272" spans="1:9" x14ac:dyDescent="0.2">
      <c r="A272" s="78">
        <f t="shared" si="10"/>
        <v>267</v>
      </c>
      <c r="B272" s="81" t="s">
        <v>22</v>
      </c>
      <c r="C272" s="81">
        <v>177.6</v>
      </c>
      <c r="D272" s="81"/>
      <c r="E272" s="81"/>
      <c r="F272" s="81">
        <f t="shared" si="6"/>
        <v>177.6</v>
      </c>
      <c r="G272" s="152"/>
      <c r="H272" s="57">
        <v>0.05</v>
      </c>
      <c r="I272" s="153">
        <f t="shared" si="7"/>
        <v>0</v>
      </c>
    </row>
    <row r="273" spans="1:9" x14ac:dyDescent="0.2">
      <c r="A273" s="78">
        <f t="shared" si="10"/>
        <v>268</v>
      </c>
      <c r="B273" s="81" t="s">
        <v>23</v>
      </c>
      <c r="C273" s="81">
        <v>590</v>
      </c>
      <c r="D273" s="81"/>
      <c r="E273" s="81">
        <v>44.1</v>
      </c>
      <c r="F273" s="81">
        <f t="shared" si="6"/>
        <v>634.1</v>
      </c>
      <c r="G273" s="152">
        <v>15.4</v>
      </c>
      <c r="H273" s="57">
        <v>0.05</v>
      </c>
      <c r="I273" s="153">
        <f t="shared" si="7"/>
        <v>1.2143195079640436E-3</v>
      </c>
    </row>
    <row r="274" spans="1:9" x14ac:dyDescent="0.2">
      <c r="A274" s="78">
        <f t="shared" si="10"/>
        <v>269</v>
      </c>
      <c r="B274" s="81" t="s">
        <v>24</v>
      </c>
      <c r="C274" s="81">
        <v>119.2</v>
      </c>
      <c r="D274" s="81"/>
      <c r="E274" s="81"/>
      <c r="F274" s="81">
        <f t="shared" si="6"/>
        <v>119.2</v>
      </c>
      <c r="G274" s="152"/>
      <c r="H274" s="57">
        <v>0.05</v>
      </c>
      <c r="I274" s="153">
        <f t="shared" si="7"/>
        <v>0</v>
      </c>
    </row>
    <row r="275" spans="1:9" x14ac:dyDescent="0.2">
      <c r="A275" s="78">
        <f t="shared" si="10"/>
        <v>270</v>
      </c>
      <c r="B275" s="81" t="s">
        <v>25</v>
      </c>
      <c r="C275" s="81">
        <v>1517.4</v>
      </c>
      <c r="D275" s="81"/>
      <c r="E275" s="81">
        <v>120</v>
      </c>
      <c r="F275" s="81">
        <f t="shared" si="6"/>
        <v>1637.4</v>
      </c>
      <c r="G275" s="152">
        <v>26.5</v>
      </c>
      <c r="H275" s="57">
        <v>0.05</v>
      </c>
      <c r="I275" s="153">
        <f t="shared" si="7"/>
        <v>8.0920972273115918E-4</v>
      </c>
    </row>
    <row r="276" spans="1:9" x14ac:dyDescent="0.2">
      <c r="A276" s="78">
        <f t="shared" si="10"/>
        <v>271</v>
      </c>
      <c r="B276" s="81" t="s">
        <v>26</v>
      </c>
      <c r="C276" s="81">
        <v>256.8</v>
      </c>
      <c r="D276" s="81"/>
      <c r="E276" s="81"/>
      <c r="F276" s="81">
        <f t="shared" si="6"/>
        <v>256.8</v>
      </c>
      <c r="G276" s="152"/>
      <c r="H276" s="57">
        <v>0.05</v>
      </c>
      <c r="I276" s="153">
        <f t="shared" si="7"/>
        <v>0</v>
      </c>
    </row>
    <row r="277" spans="1:9" x14ac:dyDescent="0.2">
      <c r="A277" s="78">
        <f t="shared" si="10"/>
        <v>272</v>
      </c>
      <c r="B277" s="81" t="s">
        <v>27</v>
      </c>
      <c r="C277" s="81">
        <v>293.31</v>
      </c>
      <c r="D277" s="81"/>
      <c r="E277" s="81"/>
      <c r="F277" s="81">
        <f t="shared" si="6"/>
        <v>293.31</v>
      </c>
      <c r="G277" s="152"/>
      <c r="H277" s="57">
        <v>0.05</v>
      </c>
      <c r="I277" s="153">
        <f t="shared" si="7"/>
        <v>0</v>
      </c>
    </row>
    <row r="278" spans="1:9" x14ac:dyDescent="0.2">
      <c r="A278" s="78">
        <f t="shared" si="10"/>
        <v>273</v>
      </c>
      <c r="B278" s="81" t="s">
        <v>28</v>
      </c>
      <c r="C278" s="81">
        <v>452.8</v>
      </c>
      <c r="D278" s="81">
        <v>35.6</v>
      </c>
      <c r="E278" s="81"/>
      <c r="F278" s="81">
        <f t="shared" si="6"/>
        <v>488.40000000000003</v>
      </c>
      <c r="G278" s="152"/>
      <c r="H278" s="57">
        <v>0.05</v>
      </c>
      <c r="I278" s="153">
        <f t="shared" si="7"/>
        <v>0</v>
      </c>
    </row>
    <row r="279" spans="1:9" x14ac:dyDescent="0.2">
      <c r="A279" s="78">
        <f t="shared" si="10"/>
        <v>274</v>
      </c>
      <c r="B279" s="81" t="s">
        <v>29</v>
      </c>
      <c r="C279" s="81">
        <v>271.2</v>
      </c>
      <c r="D279" s="81"/>
      <c r="E279" s="81"/>
      <c r="F279" s="81">
        <f t="shared" si="6"/>
        <v>271.2</v>
      </c>
      <c r="G279" s="152"/>
      <c r="H279" s="57">
        <v>0.05</v>
      </c>
      <c r="I279" s="153">
        <f t="shared" si="7"/>
        <v>0</v>
      </c>
    </row>
    <row r="280" spans="1:9" x14ac:dyDescent="0.2">
      <c r="A280" s="78">
        <f t="shared" si="10"/>
        <v>275</v>
      </c>
      <c r="B280" s="81" t="s">
        <v>30</v>
      </c>
      <c r="C280" s="81">
        <v>455.2</v>
      </c>
      <c r="D280" s="81"/>
      <c r="E280" s="81"/>
      <c r="F280" s="81">
        <f t="shared" si="6"/>
        <v>455.2</v>
      </c>
      <c r="G280" s="152">
        <v>16.5</v>
      </c>
      <c r="H280" s="57">
        <v>0.05</v>
      </c>
      <c r="I280" s="153">
        <f t="shared" si="7"/>
        <v>1.8123901581722321E-3</v>
      </c>
    </row>
    <row r="281" spans="1:9" x14ac:dyDescent="0.2">
      <c r="A281" s="78">
        <f t="shared" si="10"/>
        <v>276</v>
      </c>
      <c r="B281" s="81" t="s">
        <v>31</v>
      </c>
      <c r="C281" s="81">
        <v>510.8</v>
      </c>
      <c r="D281" s="81"/>
      <c r="E281" s="81"/>
      <c r="F281" s="81">
        <f t="shared" si="6"/>
        <v>510.8</v>
      </c>
      <c r="G281" s="152">
        <v>14.1</v>
      </c>
      <c r="H281" s="57">
        <v>0.05</v>
      </c>
      <c r="I281" s="153">
        <f t="shared" si="7"/>
        <v>1.380187940485513E-3</v>
      </c>
    </row>
    <row r="282" spans="1:9" x14ac:dyDescent="0.2">
      <c r="A282" s="78">
        <f t="shared" si="10"/>
        <v>277</v>
      </c>
      <c r="B282" s="81" t="s">
        <v>32</v>
      </c>
      <c r="C282" s="81">
        <v>209.8</v>
      </c>
      <c r="D282" s="81"/>
      <c r="E282" s="81">
        <v>30.1</v>
      </c>
      <c r="F282" s="81">
        <f t="shared" si="6"/>
        <v>239.9</v>
      </c>
      <c r="G282" s="152"/>
      <c r="H282" s="57">
        <v>0.05</v>
      </c>
      <c r="I282" s="153">
        <f t="shared" si="7"/>
        <v>0</v>
      </c>
    </row>
    <row r="283" spans="1:9" x14ac:dyDescent="0.2">
      <c r="A283" s="78">
        <f t="shared" si="10"/>
        <v>278</v>
      </c>
      <c r="B283" s="81" t="s">
        <v>33</v>
      </c>
      <c r="C283" s="81">
        <v>506.6</v>
      </c>
      <c r="D283" s="81"/>
      <c r="E283" s="81"/>
      <c r="F283" s="81">
        <f t="shared" si="6"/>
        <v>506.6</v>
      </c>
      <c r="G283" s="152"/>
      <c r="H283" s="57">
        <v>0.05</v>
      </c>
      <c r="I283" s="153">
        <f t="shared" si="7"/>
        <v>0</v>
      </c>
    </row>
    <row r="284" spans="1:9" x14ac:dyDescent="0.2">
      <c r="A284" s="78">
        <f t="shared" si="10"/>
        <v>279</v>
      </c>
      <c r="B284" s="81" t="s">
        <v>34</v>
      </c>
      <c r="C284" s="81">
        <v>229.4</v>
      </c>
      <c r="D284" s="81"/>
      <c r="E284" s="81"/>
      <c r="F284" s="81">
        <f t="shared" si="6"/>
        <v>229.4</v>
      </c>
      <c r="G284" s="152"/>
      <c r="H284" s="57">
        <v>0.05</v>
      </c>
      <c r="I284" s="153">
        <f t="shared" si="7"/>
        <v>0</v>
      </c>
    </row>
    <row r="285" spans="1:9" x14ac:dyDescent="0.2">
      <c r="A285" s="78">
        <f t="shared" si="10"/>
        <v>280</v>
      </c>
      <c r="B285" s="81" t="s">
        <v>35</v>
      </c>
      <c r="C285" s="81">
        <v>619.9</v>
      </c>
      <c r="D285" s="81"/>
      <c r="E285" s="81"/>
      <c r="F285" s="81">
        <f t="shared" si="6"/>
        <v>619.9</v>
      </c>
      <c r="G285" s="152"/>
      <c r="H285" s="57">
        <v>0.05</v>
      </c>
      <c r="I285" s="153">
        <f t="shared" si="7"/>
        <v>0</v>
      </c>
    </row>
    <row r="286" spans="1:9" x14ac:dyDescent="0.2">
      <c r="A286" s="78">
        <f t="shared" si="10"/>
        <v>281</v>
      </c>
      <c r="B286" s="81" t="s">
        <v>36</v>
      </c>
      <c r="C286" s="81">
        <v>356.2</v>
      </c>
      <c r="D286" s="81"/>
      <c r="E286" s="81"/>
      <c r="F286" s="81">
        <f t="shared" si="6"/>
        <v>356.2</v>
      </c>
      <c r="G286" s="152"/>
      <c r="H286" s="57">
        <v>0.05</v>
      </c>
      <c r="I286" s="153">
        <f t="shared" si="7"/>
        <v>0</v>
      </c>
    </row>
    <row r="287" spans="1:9" x14ac:dyDescent="0.2">
      <c r="A287" s="78">
        <f t="shared" si="10"/>
        <v>282</v>
      </c>
      <c r="B287" s="81" t="s">
        <v>37</v>
      </c>
      <c r="C287" s="81">
        <v>1295.8</v>
      </c>
      <c r="D287" s="81"/>
      <c r="E287" s="81"/>
      <c r="F287" s="81">
        <f t="shared" si="6"/>
        <v>1295.8</v>
      </c>
      <c r="G287" s="152">
        <v>22.6</v>
      </c>
      <c r="H287" s="57">
        <v>0.05</v>
      </c>
      <c r="I287" s="153">
        <f t="shared" si="7"/>
        <v>8.7204815557956491E-4</v>
      </c>
    </row>
    <row r="288" spans="1:9" x14ac:dyDescent="0.2">
      <c r="A288" s="78">
        <f t="shared" si="10"/>
        <v>283</v>
      </c>
      <c r="B288" s="81" t="s">
        <v>62</v>
      </c>
      <c r="C288" s="81">
        <v>156.44999999999999</v>
      </c>
      <c r="D288" s="81"/>
      <c r="E288" s="81">
        <v>36.1</v>
      </c>
      <c r="F288" s="81">
        <f t="shared" si="6"/>
        <v>192.54999999999998</v>
      </c>
      <c r="G288" s="152"/>
      <c r="H288" s="57">
        <v>0.05</v>
      </c>
      <c r="I288" s="153">
        <f t="shared" si="7"/>
        <v>0</v>
      </c>
    </row>
    <row r="289" spans="1:9" x14ac:dyDescent="0.2">
      <c r="A289" s="78">
        <f t="shared" si="10"/>
        <v>284</v>
      </c>
      <c r="B289" s="81" t="s">
        <v>63</v>
      </c>
      <c r="C289" s="81">
        <v>160.69999999999999</v>
      </c>
      <c r="D289" s="81"/>
      <c r="E289" s="81"/>
      <c r="F289" s="81">
        <f t="shared" si="6"/>
        <v>160.69999999999999</v>
      </c>
      <c r="G289" s="152"/>
      <c r="H289" s="57">
        <v>0.05</v>
      </c>
      <c r="I289" s="153">
        <f t="shared" si="7"/>
        <v>0</v>
      </c>
    </row>
    <row r="290" spans="1:9" x14ac:dyDescent="0.2">
      <c r="A290" s="78">
        <f t="shared" si="10"/>
        <v>285</v>
      </c>
      <c r="B290" s="81" t="s">
        <v>64</v>
      </c>
      <c r="C290" s="81">
        <v>170.8</v>
      </c>
      <c r="D290" s="81"/>
      <c r="E290" s="81">
        <v>34.5</v>
      </c>
      <c r="F290" s="81">
        <f t="shared" si="6"/>
        <v>205.3</v>
      </c>
      <c r="G290" s="152"/>
      <c r="H290" s="57">
        <v>0.05</v>
      </c>
      <c r="I290" s="153">
        <f t="shared" si="7"/>
        <v>0</v>
      </c>
    </row>
    <row r="291" spans="1:9" x14ac:dyDescent="0.2">
      <c r="A291" s="78">
        <f t="shared" si="10"/>
        <v>286</v>
      </c>
      <c r="B291" s="81" t="s">
        <v>65</v>
      </c>
      <c r="C291" s="81">
        <v>114.5</v>
      </c>
      <c r="D291" s="81"/>
      <c r="E291" s="81"/>
      <c r="F291" s="81">
        <f t="shared" si="6"/>
        <v>114.5</v>
      </c>
      <c r="G291" s="152"/>
      <c r="H291" s="57">
        <v>0.05</v>
      </c>
      <c r="I291" s="153">
        <f t="shared" si="7"/>
        <v>0</v>
      </c>
    </row>
    <row r="292" spans="1:9" x14ac:dyDescent="0.2">
      <c r="A292" s="78">
        <f t="shared" si="10"/>
        <v>287</v>
      </c>
      <c r="B292" s="81" t="s">
        <v>66</v>
      </c>
      <c r="C292" s="81">
        <v>132.19999999999999</v>
      </c>
      <c r="D292" s="81"/>
      <c r="E292" s="81"/>
      <c r="F292" s="81">
        <f t="shared" si="6"/>
        <v>132.19999999999999</v>
      </c>
      <c r="G292" s="152"/>
      <c r="H292" s="57">
        <v>0.05</v>
      </c>
      <c r="I292" s="153">
        <f t="shared" si="7"/>
        <v>0</v>
      </c>
    </row>
    <row r="293" spans="1:9" x14ac:dyDescent="0.2">
      <c r="A293" s="78">
        <f t="shared" si="10"/>
        <v>288</v>
      </c>
      <c r="B293" s="81" t="s">
        <v>67</v>
      </c>
      <c r="C293" s="81">
        <v>143.9</v>
      </c>
      <c r="D293" s="81"/>
      <c r="E293" s="81"/>
      <c r="F293" s="81">
        <f t="shared" si="6"/>
        <v>143.9</v>
      </c>
      <c r="G293" s="152"/>
      <c r="H293" s="57">
        <v>0.05</v>
      </c>
      <c r="I293" s="153">
        <f t="shared" si="7"/>
        <v>0</v>
      </c>
    </row>
    <row r="294" spans="1:9" x14ac:dyDescent="0.2">
      <c r="A294" s="78">
        <f t="shared" si="10"/>
        <v>289</v>
      </c>
      <c r="B294" s="81" t="s">
        <v>84</v>
      </c>
      <c r="C294" s="81">
        <v>302</v>
      </c>
      <c r="D294" s="81"/>
      <c r="E294" s="81">
        <v>49</v>
      </c>
      <c r="F294" s="81">
        <f t="shared" si="6"/>
        <v>351</v>
      </c>
      <c r="G294" s="152">
        <v>44</v>
      </c>
      <c r="H294" s="57">
        <v>0.05</v>
      </c>
      <c r="I294" s="153">
        <f t="shared" si="7"/>
        <v>6.2678062678062684E-3</v>
      </c>
    </row>
    <row r="295" spans="1:9" x14ac:dyDescent="0.2">
      <c r="A295" s="78">
        <f t="shared" si="10"/>
        <v>290</v>
      </c>
      <c r="B295" s="81" t="s">
        <v>85</v>
      </c>
      <c r="C295" s="81">
        <v>299.10000000000002</v>
      </c>
      <c r="D295" s="81"/>
      <c r="E295" s="81">
        <v>30.3</v>
      </c>
      <c r="F295" s="81">
        <f t="shared" si="6"/>
        <v>329.40000000000003</v>
      </c>
      <c r="G295" s="152"/>
      <c r="H295" s="57">
        <v>0.05</v>
      </c>
      <c r="I295" s="153">
        <f t="shared" si="7"/>
        <v>0</v>
      </c>
    </row>
    <row r="296" spans="1:9" x14ac:dyDescent="0.2">
      <c r="A296" s="78">
        <f t="shared" si="10"/>
        <v>291</v>
      </c>
      <c r="B296" s="81" t="s">
        <v>86</v>
      </c>
      <c r="C296" s="81">
        <v>240.7</v>
      </c>
      <c r="D296" s="81"/>
      <c r="E296" s="81">
        <v>32</v>
      </c>
      <c r="F296" s="81">
        <f t="shared" si="6"/>
        <v>272.7</v>
      </c>
      <c r="G296" s="152"/>
      <c r="H296" s="57">
        <v>0.05</v>
      </c>
      <c r="I296" s="153">
        <f t="shared" si="7"/>
        <v>0</v>
      </c>
    </row>
    <row r="297" spans="1:9" x14ac:dyDescent="0.2">
      <c r="A297" s="78">
        <f t="shared" si="10"/>
        <v>292</v>
      </c>
      <c r="B297" s="81" t="s">
        <v>87</v>
      </c>
      <c r="C297" s="81">
        <v>354.6</v>
      </c>
      <c r="D297" s="81"/>
      <c r="E297" s="81">
        <v>49</v>
      </c>
      <c r="F297" s="81">
        <f t="shared" si="6"/>
        <v>403.6</v>
      </c>
      <c r="G297" s="152"/>
      <c r="H297" s="57">
        <v>0.05</v>
      </c>
      <c r="I297" s="153">
        <f t="shared" si="7"/>
        <v>0</v>
      </c>
    </row>
    <row r="298" spans="1:9" x14ac:dyDescent="0.2">
      <c r="A298" s="78">
        <f t="shared" si="10"/>
        <v>293</v>
      </c>
      <c r="B298" s="81" t="s">
        <v>88</v>
      </c>
      <c r="C298" s="81">
        <v>306.2</v>
      </c>
      <c r="D298" s="81"/>
      <c r="E298" s="81"/>
      <c r="F298" s="81">
        <f t="shared" si="6"/>
        <v>306.2</v>
      </c>
      <c r="G298" s="152"/>
      <c r="H298" s="57">
        <v>0.05</v>
      </c>
      <c r="I298" s="153">
        <f t="shared" si="7"/>
        <v>0</v>
      </c>
    </row>
    <row r="299" spans="1:9" x14ac:dyDescent="0.2">
      <c r="A299" s="78">
        <f t="shared" si="10"/>
        <v>294</v>
      </c>
      <c r="B299" s="81" t="s">
        <v>89</v>
      </c>
      <c r="C299" s="81">
        <v>426.9</v>
      </c>
      <c r="D299" s="81"/>
      <c r="E299" s="81"/>
      <c r="F299" s="81">
        <f t="shared" si="6"/>
        <v>426.9</v>
      </c>
      <c r="G299" s="152"/>
      <c r="H299" s="57">
        <v>0.05</v>
      </c>
      <c r="I299" s="153">
        <f t="shared" si="7"/>
        <v>0</v>
      </c>
    </row>
    <row r="300" spans="1:9" x14ac:dyDescent="0.2">
      <c r="A300" s="78">
        <f t="shared" si="10"/>
        <v>295</v>
      </c>
      <c r="B300" s="81" t="s">
        <v>90</v>
      </c>
      <c r="C300" s="81">
        <v>347.5</v>
      </c>
      <c r="D300" s="81"/>
      <c r="E300" s="81"/>
      <c r="F300" s="81">
        <f t="shared" si="6"/>
        <v>347.5</v>
      </c>
      <c r="G300" s="152"/>
      <c r="H300" s="57">
        <v>0.05</v>
      </c>
      <c r="I300" s="153">
        <f t="shared" si="7"/>
        <v>0</v>
      </c>
    </row>
    <row r="301" spans="1:9" x14ac:dyDescent="0.2">
      <c r="A301" s="78">
        <f t="shared" si="10"/>
        <v>296</v>
      </c>
      <c r="B301" s="81" t="s">
        <v>91</v>
      </c>
      <c r="C301" s="81">
        <v>667.2</v>
      </c>
      <c r="D301" s="81"/>
      <c r="E301" s="81"/>
      <c r="F301" s="81">
        <f t="shared" si="6"/>
        <v>667.2</v>
      </c>
      <c r="G301" s="152"/>
      <c r="H301" s="57">
        <v>0.05</v>
      </c>
      <c r="I301" s="153">
        <f t="shared" si="7"/>
        <v>0</v>
      </c>
    </row>
    <row r="302" spans="1:9" x14ac:dyDescent="0.2">
      <c r="A302" s="78">
        <f t="shared" si="10"/>
        <v>297</v>
      </c>
      <c r="B302" s="81" t="s">
        <v>92</v>
      </c>
      <c r="C302" s="81">
        <v>364</v>
      </c>
      <c r="D302" s="81"/>
      <c r="E302" s="81"/>
      <c r="F302" s="81">
        <f t="shared" si="6"/>
        <v>364</v>
      </c>
      <c r="G302" s="152"/>
      <c r="H302" s="57">
        <v>0.05</v>
      </c>
      <c r="I302" s="153">
        <f t="shared" si="7"/>
        <v>0</v>
      </c>
    </row>
    <row r="303" spans="1:9" x14ac:dyDescent="0.2">
      <c r="A303" s="78">
        <f t="shared" si="10"/>
        <v>298</v>
      </c>
      <c r="B303" s="81" t="s">
        <v>93</v>
      </c>
      <c r="C303" s="81">
        <v>180.5</v>
      </c>
      <c r="D303" s="81"/>
      <c r="E303" s="81"/>
      <c r="F303" s="81">
        <f t="shared" si="6"/>
        <v>180.5</v>
      </c>
      <c r="G303" s="152"/>
      <c r="H303" s="57">
        <v>0.05</v>
      </c>
      <c r="I303" s="153">
        <f t="shared" si="7"/>
        <v>0</v>
      </c>
    </row>
    <row r="304" spans="1:9" x14ac:dyDescent="0.2">
      <c r="A304" s="78">
        <f t="shared" si="10"/>
        <v>299</v>
      </c>
      <c r="B304" s="81" t="s">
        <v>94</v>
      </c>
      <c r="C304" s="81">
        <v>235.8</v>
      </c>
      <c r="D304" s="81"/>
      <c r="E304" s="81"/>
      <c r="F304" s="81">
        <f t="shared" si="6"/>
        <v>235.8</v>
      </c>
      <c r="G304" s="152"/>
      <c r="H304" s="57">
        <v>0.05</v>
      </c>
      <c r="I304" s="153">
        <f t="shared" si="7"/>
        <v>0</v>
      </c>
    </row>
    <row r="305" spans="1:9" x14ac:dyDescent="0.2">
      <c r="A305" s="78">
        <f t="shared" si="10"/>
        <v>300</v>
      </c>
      <c r="B305" s="81" t="s">
        <v>95</v>
      </c>
      <c r="C305" s="81">
        <v>234.1</v>
      </c>
      <c r="D305" s="81"/>
      <c r="E305" s="81"/>
      <c r="F305" s="81">
        <f t="shared" si="6"/>
        <v>234.1</v>
      </c>
      <c r="G305" s="152"/>
      <c r="H305" s="57">
        <v>0.05</v>
      </c>
      <c r="I305" s="153">
        <f t="shared" si="7"/>
        <v>0</v>
      </c>
    </row>
    <row r="306" spans="1:9" x14ac:dyDescent="0.2">
      <c r="A306" s="78">
        <f t="shared" si="10"/>
        <v>301</v>
      </c>
      <c r="B306" s="81" t="s">
        <v>96</v>
      </c>
      <c r="C306" s="81">
        <v>490.4</v>
      </c>
      <c r="D306" s="81"/>
      <c r="E306" s="81"/>
      <c r="F306" s="81">
        <f t="shared" si="6"/>
        <v>490.4</v>
      </c>
      <c r="G306" s="152"/>
      <c r="H306" s="57">
        <v>0.05</v>
      </c>
      <c r="I306" s="153">
        <f t="shared" si="7"/>
        <v>0</v>
      </c>
    </row>
    <row r="307" spans="1:9" x14ac:dyDescent="0.2">
      <c r="A307" s="78">
        <f t="shared" si="10"/>
        <v>302</v>
      </c>
      <c r="B307" s="81" t="s">
        <v>97</v>
      </c>
      <c r="C307" s="81">
        <v>157</v>
      </c>
      <c r="D307" s="81"/>
      <c r="E307" s="81"/>
      <c r="F307" s="81">
        <f t="shared" si="6"/>
        <v>157</v>
      </c>
      <c r="G307" s="152"/>
      <c r="H307" s="57">
        <v>0.05</v>
      </c>
      <c r="I307" s="153">
        <f t="shared" si="7"/>
        <v>0</v>
      </c>
    </row>
    <row r="308" spans="1:9" x14ac:dyDescent="0.2">
      <c r="A308" s="78">
        <f t="shared" si="10"/>
        <v>303</v>
      </c>
      <c r="B308" s="81" t="s">
        <v>98</v>
      </c>
      <c r="C308" s="81">
        <v>274</v>
      </c>
      <c r="D308" s="81"/>
      <c r="E308" s="81"/>
      <c r="F308" s="81">
        <f t="shared" si="6"/>
        <v>274</v>
      </c>
      <c r="G308" s="152">
        <v>14.6</v>
      </c>
      <c r="H308" s="57">
        <v>0.05</v>
      </c>
      <c r="I308" s="153">
        <f t="shared" si="7"/>
        <v>2.6642335766423357E-3</v>
      </c>
    </row>
    <row r="309" spans="1:9" x14ac:dyDescent="0.2">
      <c r="A309" s="78">
        <f t="shared" si="10"/>
        <v>304</v>
      </c>
      <c r="B309" s="81" t="s">
        <v>99</v>
      </c>
      <c r="C309" s="81">
        <v>287.60000000000002</v>
      </c>
      <c r="D309" s="81"/>
      <c r="E309" s="81"/>
      <c r="F309" s="81">
        <f t="shared" si="6"/>
        <v>287.60000000000002</v>
      </c>
      <c r="G309" s="152"/>
      <c r="H309" s="57">
        <v>0.05</v>
      </c>
      <c r="I309" s="153">
        <f t="shared" si="7"/>
        <v>0</v>
      </c>
    </row>
    <row r="310" spans="1:9" x14ac:dyDescent="0.2">
      <c r="A310" s="78">
        <f t="shared" si="10"/>
        <v>305</v>
      </c>
      <c r="B310" s="81" t="s">
        <v>100</v>
      </c>
      <c r="C310" s="81">
        <v>254.08</v>
      </c>
      <c r="D310" s="81"/>
      <c r="E310" s="81"/>
      <c r="F310" s="81">
        <f t="shared" si="6"/>
        <v>254.08</v>
      </c>
      <c r="G310" s="152">
        <v>10.4</v>
      </c>
      <c r="H310" s="57">
        <v>0.05</v>
      </c>
      <c r="I310" s="153">
        <f t="shared" si="7"/>
        <v>2.0465994962216624E-3</v>
      </c>
    </row>
    <row r="311" spans="1:9" x14ac:dyDescent="0.2">
      <c r="A311" s="78">
        <f t="shared" si="10"/>
        <v>306</v>
      </c>
      <c r="B311" s="81" t="s">
        <v>101</v>
      </c>
      <c r="C311" s="81">
        <v>389.6</v>
      </c>
      <c r="D311" s="81"/>
      <c r="E311" s="81"/>
      <c r="F311" s="81">
        <f t="shared" si="6"/>
        <v>389.6</v>
      </c>
      <c r="G311" s="152"/>
      <c r="H311" s="57">
        <v>0.05</v>
      </c>
      <c r="I311" s="153">
        <f t="shared" si="7"/>
        <v>0</v>
      </c>
    </row>
    <row r="312" spans="1:9" x14ac:dyDescent="0.2">
      <c r="A312" s="78">
        <f t="shared" si="10"/>
        <v>307</v>
      </c>
      <c r="B312" s="81" t="s">
        <v>102</v>
      </c>
      <c r="C312" s="81">
        <v>181.8</v>
      </c>
      <c r="D312" s="81"/>
      <c r="E312" s="81"/>
      <c r="F312" s="81">
        <f t="shared" si="6"/>
        <v>181.8</v>
      </c>
      <c r="G312" s="152">
        <v>7.5</v>
      </c>
      <c r="H312" s="57">
        <v>0.05</v>
      </c>
      <c r="I312" s="153">
        <f t="shared" si="7"/>
        <v>2.0627062706270625E-3</v>
      </c>
    </row>
    <row r="313" spans="1:9" x14ac:dyDescent="0.2">
      <c r="A313" s="78">
        <f t="shared" si="10"/>
        <v>308</v>
      </c>
      <c r="B313" s="81" t="s">
        <v>103</v>
      </c>
      <c r="C313" s="81">
        <v>439.7</v>
      </c>
      <c r="D313" s="81"/>
      <c r="E313" s="81"/>
      <c r="F313" s="81">
        <f t="shared" si="6"/>
        <v>439.7</v>
      </c>
      <c r="G313" s="152">
        <v>22.6</v>
      </c>
      <c r="H313" s="57">
        <v>0.05</v>
      </c>
      <c r="I313" s="153">
        <f t="shared" si="7"/>
        <v>2.5699340459404141E-3</v>
      </c>
    </row>
    <row r="314" spans="1:9" x14ac:dyDescent="0.2">
      <c r="A314" s="78">
        <f t="shared" si="10"/>
        <v>309</v>
      </c>
      <c r="B314" s="81" t="s">
        <v>104</v>
      </c>
      <c r="C314" s="81">
        <v>245.7</v>
      </c>
      <c r="D314" s="81"/>
      <c r="E314" s="81"/>
      <c r="F314" s="81">
        <f t="shared" si="6"/>
        <v>245.7</v>
      </c>
      <c r="G314" s="152"/>
      <c r="H314" s="57">
        <v>0.05</v>
      </c>
      <c r="I314" s="153">
        <f t="shared" si="7"/>
        <v>0</v>
      </c>
    </row>
    <row r="315" spans="1:9" x14ac:dyDescent="0.2">
      <c r="A315" s="78">
        <f t="shared" si="10"/>
        <v>310</v>
      </c>
      <c r="B315" s="81" t="s">
        <v>105</v>
      </c>
      <c r="C315" s="81">
        <v>288.60000000000002</v>
      </c>
      <c r="D315" s="81"/>
      <c r="E315" s="81"/>
      <c r="F315" s="81">
        <f t="shared" si="6"/>
        <v>288.60000000000002</v>
      </c>
      <c r="G315" s="152"/>
      <c r="H315" s="57">
        <v>0.05</v>
      </c>
      <c r="I315" s="153">
        <f t="shared" si="7"/>
        <v>0</v>
      </c>
    </row>
    <row r="316" spans="1:9" x14ac:dyDescent="0.2">
      <c r="A316" s="78">
        <f t="shared" si="10"/>
        <v>311</v>
      </c>
      <c r="B316" s="81" t="s">
        <v>1738</v>
      </c>
      <c r="C316" s="81">
        <v>2653.63</v>
      </c>
      <c r="D316" s="81"/>
      <c r="E316" s="81"/>
      <c r="F316" s="81">
        <f>C316+D316+E316</f>
        <v>2653.63</v>
      </c>
      <c r="G316" s="152">
        <v>177</v>
      </c>
      <c r="H316" s="57">
        <v>0.05</v>
      </c>
      <c r="I316" s="153">
        <f>(G316*H316)/F316</f>
        <v>3.3350542464473192E-3</v>
      </c>
    </row>
    <row r="317" spans="1:9" x14ac:dyDescent="0.2">
      <c r="A317" s="78">
        <f t="shared" si="10"/>
        <v>312</v>
      </c>
      <c r="B317" s="81" t="s">
        <v>1739</v>
      </c>
      <c r="C317" s="81">
        <v>268.3</v>
      </c>
      <c r="D317" s="81"/>
      <c r="E317" s="81"/>
      <c r="F317" s="81">
        <f>C317+D317+E317</f>
        <v>268.3</v>
      </c>
      <c r="G317" s="152"/>
      <c r="H317" s="57">
        <v>0.05</v>
      </c>
      <c r="I317" s="153">
        <f>(G317*H317)/F317</f>
        <v>0</v>
      </c>
    </row>
    <row r="318" spans="1:9" x14ac:dyDescent="0.2">
      <c r="A318" s="78">
        <f t="shared" si="10"/>
        <v>313</v>
      </c>
      <c r="B318" s="81" t="s">
        <v>1740</v>
      </c>
      <c r="C318" s="81">
        <v>2006.88</v>
      </c>
      <c r="D318" s="81"/>
      <c r="E318" s="81">
        <v>105.2</v>
      </c>
      <c r="F318" s="81">
        <f>C318+D318+E318</f>
        <v>2112.08</v>
      </c>
      <c r="G318" s="152">
        <v>146.5</v>
      </c>
      <c r="H318" s="57">
        <v>0.05</v>
      </c>
      <c r="I318" s="153">
        <f>(G318*H318)/F318</f>
        <v>3.4681451460171963E-3</v>
      </c>
    </row>
    <row r="319" spans="1:9" x14ac:dyDescent="0.2">
      <c r="A319" s="78">
        <f t="shared" si="10"/>
        <v>314</v>
      </c>
      <c r="B319" s="81" t="s">
        <v>1741</v>
      </c>
      <c r="C319" s="81">
        <v>1829</v>
      </c>
      <c r="D319" s="81"/>
      <c r="E319" s="81"/>
      <c r="F319" s="81">
        <f>C319+D319+E319</f>
        <v>1829</v>
      </c>
      <c r="G319" s="152">
        <v>25.6</v>
      </c>
      <c r="H319" s="57">
        <v>0.05</v>
      </c>
      <c r="I319" s="153">
        <f>(G319*H319)/F319</f>
        <v>6.9983597594313848E-4</v>
      </c>
    </row>
    <row r="320" spans="1:9" x14ac:dyDescent="0.2">
      <c r="A320" s="78">
        <f t="shared" si="10"/>
        <v>315</v>
      </c>
      <c r="B320" s="81" t="s">
        <v>1742</v>
      </c>
      <c r="C320" s="81">
        <v>1983.1</v>
      </c>
      <c r="D320" s="81"/>
      <c r="E320" s="81"/>
      <c r="F320" s="81">
        <f>C320+D320+E320</f>
        <v>1983.1</v>
      </c>
      <c r="G320" s="152">
        <v>25.6</v>
      </c>
      <c r="H320" s="57">
        <v>0.05</v>
      </c>
      <c r="I320" s="153">
        <f>(G320*H320)/F320</f>
        <v>6.4545408703544965E-4</v>
      </c>
    </row>
    <row r="321" spans="1:9" x14ac:dyDescent="0.2">
      <c r="A321" s="78">
        <f t="shared" si="10"/>
        <v>316</v>
      </c>
      <c r="B321" s="81" t="s">
        <v>1790</v>
      </c>
      <c r="C321" s="81">
        <v>94.9</v>
      </c>
      <c r="D321" s="81"/>
      <c r="E321" s="81"/>
      <c r="F321" s="81">
        <f t="shared" ref="F321:F382" si="11">C321+D321+E321</f>
        <v>94.9</v>
      </c>
      <c r="G321" s="152"/>
      <c r="H321" s="57">
        <v>0.05</v>
      </c>
      <c r="I321" s="153">
        <f t="shared" ref="I321:I359" si="12">(G321*H321)/F321</f>
        <v>0</v>
      </c>
    </row>
    <row r="322" spans="1:9" x14ac:dyDescent="0.2">
      <c r="A322" s="78">
        <f t="shared" si="10"/>
        <v>317</v>
      </c>
      <c r="B322" s="81" t="s">
        <v>1791</v>
      </c>
      <c r="C322" s="81">
        <v>63</v>
      </c>
      <c r="D322" s="81"/>
      <c r="E322" s="81"/>
      <c r="F322" s="81">
        <f t="shared" si="11"/>
        <v>63</v>
      </c>
      <c r="G322" s="152"/>
      <c r="H322" s="57">
        <v>0.05</v>
      </c>
      <c r="I322" s="153">
        <f t="shared" si="12"/>
        <v>0</v>
      </c>
    </row>
    <row r="323" spans="1:9" x14ac:dyDescent="0.2">
      <c r="A323" s="78">
        <f t="shared" si="10"/>
        <v>318</v>
      </c>
      <c r="B323" s="81" t="s">
        <v>1808</v>
      </c>
      <c r="C323" s="81">
        <v>75.599999999999994</v>
      </c>
      <c r="D323" s="81"/>
      <c r="E323" s="81"/>
      <c r="F323" s="81">
        <f t="shared" si="11"/>
        <v>75.599999999999994</v>
      </c>
      <c r="G323" s="152"/>
      <c r="H323" s="57">
        <v>0.05</v>
      </c>
      <c r="I323" s="153">
        <f t="shared" si="12"/>
        <v>0</v>
      </c>
    </row>
    <row r="324" spans="1:9" x14ac:dyDescent="0.2">
      <c r="A324" s="78">
        <f t="shared" si="10"/>
        <v>319</v>
      </c>
      <c r="B324" s="81" t="s">
        <v>1809</v>
      </c>
      <c r="C324" s="81">
        <v>129.69999999999999</v>
      </c>
      <c r="D324" s="81"/>
      <c r="E324" s="81"/>
      <c r="F324" s="81">
        <f t="shared" si="11"/>
        <v>129.69999999999999</v>
      </c>
      <c r="G324" s="152"/>
      <c r="H324" s="57">
        <v>0.05</v>
      </c>
      <c r="I324" s="153">
        <f t="shared" si="12"/>
        <v>0</v>
      </c>
    </row>
    <row r="325" spans="1:9" x14ac:dyDescent="0.2">
      <c r="A325" s="78">
        <f t="shared" si="10"/>
        <v>320</v>
      </c>
      <c r="B325" s="81" t="s">
        <v>1810</v>
      </c>
      <c r="C325" s="81">
        <v>137.4</v>
      </c>
      <c r="D325" s="81"/>
      <c r="E325" s="81"/>
      <c r="F325" s="81">
        <f t="shared" si="11"/>
        <v>137.4</v>
      </c>
      <c r="G325" s="152"/>
      <c r="H325" s="57">
        <v>0.05</v>
      </c>
      <c r="I325" s="153">
        <f t="shared" si="12"/>
        <v>0</v>
      </c>
    </row>
    <row r="326" spans="1:9" x14ac:dyDescent="0.2">
      <c r="A326" s="78">
        <f t="shared" si="10"/>
        <v>321</v>
      </c>
      <c r="B326" s="81" t="s">
        <v>1811</v>
      </c>
      <c r="C326" s="81">
        <v>243.35</v>
      </c>
      <c r="D326" s="81"/>
      <c r="E326" s="81"/>
      <c r="F326" s="81">
        <f t="shared" si="11"/>
        <v>243.35</v>
      </c>
      <c r="G326" s="152"/>
      <c r="H326" s="57">
        <v>0.05</v>
      </c>
      <c r="I326" s="153">
        <f t="shared" si="12"/>
        <v>0</v>
      </c>
    </row>
    <row r="327" spans="1:9" x14ac:dyDescent="0.2">
      <c r="A327" s="78">
        <f t="shared" si="10"/>
        <v>322</v>
      </c>
      <c r="B327" s="81" t="s">
        <v>1812</v>
      </c>
      <c r="C327" s="81">
        <v>130.80000000000001</v>
      </c>
      <c r="D327" s="81"/>
      <c r="E327" s="81"/>
      <c r="F327" s="81">
        <f t="shared" si="11"/>
        <v>130.80000000000001</v>
      </c>
      <c r="G327" s="152"/>
      <c r="H327" s="57">
        <v>0.05</v>
      </c>
      <c r="I327" s="153">
        <f t="shared" si="12"/>
        <v>0</v>
      </c>
    </row>
    <row r="328" spans="1:9" x14ac:dyDescent="0.2">
      <c r="A328" s="78">
        <f t="shared" ref="A328:A386" si="13">A327+1</f>
        <v>323</v>
      </c>
      <c r="B328" s="81" t="s">
        <v>1813</v>
      </c>
      <c r="C328" s="81">
        <v>104</v>
      </c>
      <c r="D328" s="81"/>
      <c r="E328" s="81"/>
      <c r="F328" s="81">
        <f t="shared" si="11"/>
        <v>104</v>
      </c>
      <c r="G328" s="152"/>
      <c r="H328" s="57">
        <v>0.05</v>
      </c>
      <c r="I328" s="153">
        <f t="shared" si="12"/>
        <v>0</v>
      </c>
    </row>
    <row r="329" spans="1:9" x14ac:dyDescent="0.2">
      <c r="A329" s="78">
        <f t="shared" si="13"/>
        <v>324</v>
      </c>
      <c r="B329" s="81" t="s">
        <v>1814</v>
      </c>
      <c r="C329" s="81">
        <v>147.6</v>
      </c>
      <c r="D329" s="81"/>
      <c r="E329" s="81"/>
      <c r="F329" s="81">
        <f t="shared" si="11"/>
        <v>147.6</v>
      </c>
      <c r="G329" s="152"/>
      <c r="H329" s="57">
        <v>0.05</v>
      </c>
      <c r="I329" s="153">
        <f t="shared" si="12"/>
        <v>0</v>
      </c>
    </row>
    <row r="330" spans="1:9" x14ac:dyDescent="0.2">
      <c r="A330" s="78">
        <f t="shared" si="13"/>
        <v>325</v>
      </c>
      <c r="B330" s="81" t="s">
        <v>1845</v>
      </c>
      <c r="C330" s="81">
        <v>613.6</v>
      </c>
      <c r="D330" s="81"/>
      <c r="E330" s="81">
        <v>61.8</v>
      </c>
      <c r="F330" s="81">
        <f t="shared" si="11"/>
        <v>675.4</v>
      </c>
      <c r="G330" s="152">
        <v>15</v>
      </c>
      <c r="H330" s="57">
        <v>0.05</v>
      </c>
      <c r="I330" s="153">
        <f t="shared" si="12"/>
        <v>1.1104530648504589E-3</v>
      </c>
    </row>
    <row r="331" spans="1:9" x14ac:dyDescent="0.2">
      <c r="A331" s="78">
        <f t="shared" si="13"/>
        <v>326</v>
      </c>
      <c r="B331" s="81" t="s">
        <v>1846</v>
      </c>
      <c r="C331" s="81">
        <v>250.6</v>
      </c>
      <c r="D331" s="81"/>
      <c r="E331" s="81"/>
      <c r="F331" s="81">
        <f t="shared" si="11"/>
        <v>250.6</v>
      </c>
      <c r="G331" s="152">
        <v>15.6</v>
      </c>
      <c r="H331" s="57">
        <v>0.05</v>
      </c>
      <c r="I331" s="153">
        <f t="shared" si="12"/>
        <v>3.1125299281723863E-3</v>
      </c>
    </row>
    <row r="332" spans="1:9" x14ac:dyDescent="0.2">
      <c r="A332" s="78">
        <f t="shared" si="13"/>
        <v>327</v>
      </c>
      <c r="B332" s="81" t="s">
        <v>1847</v>
      </c>
      <c r="C332" s="81">
        <v>252.6</v>
      </c>
      <c r="D332" s="81"/>
      <c r="E332" s="81"/>
      <c r="F332" s="81">
        <f t="shared" si="11"/>
        <v>252.6</v>
      </c>
      <c r="G332" s="152">
        <v>12</v>
      </c>
      <c r="H332" s="57">
        <v>0.05</v>
      </c>
      <c r="I332" s="153">
        <f t="shared" si="12"/>
        <v>2.3752969121140148E-3</v>
      </c>
    </row>
    <row r="333" spans="1:9" x14ac:dyDescent="0.2">
      <c r="A333" s="78">
        <f t="shared" si="13"/>
        <v>328</v>
      </c>
      <c r="B333" s="81" t="s">
        <v>251</v>
      </c>
      <c r="C333" s="81">
        <v>282.7</v>
      </c>
      <c r="D333" s="81"/>
      <c r="E333" s="81"/>
      <c r="F333" s="81">
        <f t="shared" si="11"/>
        <v>282.7</v>
      </c>
      <c r="G333" s="152">
        <v>16.100000000000001</v>
      </c>
      <c r="H333" s="57">
        <v>0.05</v>
      </c>
      <c r="I333" s="153">
        <f t="shared" si="12"/>
        <v>2.8475415634948717E-3</v>
      </c>
    </row>
    <row r="334" spans="1:9" x14ac:dyDescent="0.2">
      <c r="A334" s="78">
        <f t="shared" si="13"/>
        <v>329</v>
      </c>
      <c r="B334" s="81" t="s">
        <v>252</v>
      </c>
      <c r="C334" s="81">
        <v>280.89999999999998</v>
      </c>
      <c r="D334" s="81"/>
      <c r="E334" s="81"/>
      <c r="F334" s="81">
        <f t="shared" si="11"/>
        <v>280.89999999999998</v>
      </c>
      <c r="G334" s="152">
        <v>5.6</v>
      </c>
      <c r="H334" s="57">
        <v>0.05</v>
      </c>
      <c r="I334" s="153">
        <f t="shared" si="12"/>
        <v>9.967960128159487E-4</v>
      </c>
    </row>
    <row r="335" spans="1:9" x14ac:dyDescent="0.2">
      <c r="A335" s="78">
        <f t="shared" si="13"/>
        <v>330</v>
      </c>
      <c r="B335" s="81" t="s">
        <v>253</v>
      </c>
      <c r="C335" s="81">
        <v>255.5</v>
      </c>
      <c r="D335" s="81"/>
      <c r="E335" s="81"/>
      <c r="F335" s="81">
        <f t="shared" si="11"/>
        <v>255.5</v>
      </c>
      <c r="G335" s="152">
        <v>15</v>
      </c>
      <c r="H335" s="57">
        <v>0.05</v>
      </c>
      <c r="I335" s="153">
        <f t="shared" si="12"/>
        <v>2.9354207436399216E-3</v>
      </c>
    </row>
    <row r="336" spans="1:9" x14ac:dyDescent="0.2">
      <c r="A336" s="78">
        <f t="shared" si="13"/>
        <v>331</v>
      </c>
      <c r="B336" s="81" t="s">
        <v>254</v>
      </c>
      <c r="C336" s="81">
        <v>426</v>
      </c>
      <c r="D336" s="81"/>
      <c r="E336" s="81"/>
      <c r="F336" s="81">
        <f t="shared" si="11"/>
        <v>426</v>
      </c>
      <c r="G336" s="152">
        <v>15.9</v>
      </c>
      <c r="H336" s="57">
        <v>0.05</v>
      </c>
      <c r="I336" s="153">
        <f t="shared" si="12"/>
        <v>1.8661971830985916E-3</v>
      </c>
    </row>
    <row r="337" spans="1:9" x14ac:dyDescent="0.2">
      <c r="A337" s="78">
        <f t="shared" si="13"/>
        <v>332</v>
      </c>
      <c r="B337" s="81" t="s">
        <v>255</v>
      </c>
      <c r="C337" s="81">
        <v>267.8</v>
      </c>
      <c r="D337" s="81"/>
      <c r="E337" s="81"/>
      <c r="F337" s="81">
        <f t="shared" si="11"/>
        <v>267.8</v>
      </c>
      <c r="G337" s="152">
        <v>14.8</v>
      </c>
      <c r="H337" s="57">
        <v>0.05</v>
      </c>
      <c r="I337" s="153">
        <f t="shared" si="12"/>
        <v>2.763256161314414E-3</v>
      </c>
    </row>
    <row r="338" spans="1:9" x14ac:dyDescent="0.2">
      <c r="A338" s="78">
        <f t="shared" si="13"/>
        <v>333</v>
      </c>
      <c r="B338" s="81" t="s">
        <v>256</v>
      </c>
      <c r="C338" s="81">
        <v>503.7</v>
      </c>
      <c r="D338" s="81"/>
      <c r="E338" s="81"/>
      <c r="F338" s="81">
        <f t="shared" si="11"/>
        <v>503.7</v>
      </c>
      <c r="G338" s="152">
        <v>21.2</v>
      </c>
      <c r="H338" s="57">
        <v>0.05</v>
      </c>
      <c r="I338" s="153">
        <f t="shared" si="12"/>
        <v>2.1044272384355767E-3</v>
      </c>
    </row>
    <row r="339" spans="1:9" x14ac:dyDescent="0.2">
      <c r="A339" s="78">
        <f t="shared" si="13"/>
        <v>334</v>
      </c>
      <c r="B339" s="81" t="s">
        <v>257</v>
      </c>
      <c r="C339" s="81">
        <v>841.6</v>
      </c>
      <c r="D339" s="81"/>
      <c r="E339" s="81"/>
      <c r="F339" s="81">
        <f t="shared" si="11"/>
        <v>841.6</v>
      </c>
      <c r="G339" s="152">
        <v>20.100000000000001</v>
      </c>
      <c r="H339" s="57">
        <v>0.05</v>
      </c>
      <c r="I339" s="153">
        <f t="shared" si="12"/>
        <v>1.1941539923954374E-3</v>
      </c>
    </row>
    <row r="340" spans="1:9" x14ac:dyDescent="0.2">
      <c r="A340" s="78">
        <f t="shared" si="13"/>
        <v>335</v>
      </c>
      <c r="B340" s="81" t="s">
        <v>258</v>
      </c>
      <c r="C340" s="81">
        <v>999</v>
      </c>
      <c r="D340" s="81"/>
      <c r="E340" s="81"/>
      <c r="F340" s="81">
        <f t="shared" si="11"/>
        <v>999</v>
      </c>
      <c r="G340" s="152">
        <v>26.7</v>
      </c>
      <c r="H340" s="57">
        <v>0.05</v>
      </c>
      <c r="I340" s="153">
        <f t="shared" si="12"/>
        <v>1.3363363363363362E-3</v>
      </c>
    </row>
    <row r="341" spans="1:9" x14ac:dyDescent="0.2">
      <c r="A341" s="78">
        <f t="shared" si="13"/>
        <v>336</v>
      </c>
      <c r="B341" s="81" t="s">
        <v>259</v>
      </c>
      <c r="C341" s="81">
        <v>764.25</v>
      </c>
      <c r="D341" s="81"/>
      <c r="E341" s="81"/>
      <c r="F341" s="81">
        <f t="shared" si="11"/>
        <v>764.25</v>
      </c>
      <c r="G341" s="152">
        <v>30.5</v>
      </c>
      <c r="H341" s="57">
        <v>0.05</v>
      </c>
      <c r="I341" s="153">
        <f t="shared" si="12"/>
        <v>1.995420346745175E-3</v>
      </c>
    </row>
    <row r="342" spans="1:9" x14ac:dyDescent="0.2">
      <c r="A342" s="78">
        <f t="shared" si="13"/>
        <v>337</v>
      </c>
      <c r="B342" s="81" t="s">
        <v>260</v>
      </c>
      <c r="C342" s="81">
        <v>342.3</v>
      </c>
      <c r="D342" s="81"/>
      <c r="E342" s="81"/>
      <c r="F342" s="81">
        <f t="shared" si="11"/>
        <v>342.3</v>
      </c>
      <c r="G342" s="152">
        <v>16</v>
      </c>
      <c r="H342" s="57">
        <v>0.05</v>
      </c>
      <c r="I342" s="153">
        <f t="shared" si="12"/>
        <v>2.3371311714869996E-3</v>
      </c>
    </row>
    <row r="343" spans="1:9" x14ac:dyDescent="0.2">
      <c r="A343" s="78">
        <f t="shared" si="13"/>
        <v>338</v>
      </c>
      <c r="B343" s="81" t="s">
        <v>261</v>
      </c>
      <c r="C343" s="81">
        <v>301</v>
      </c>
      <c r="D343" s="81"/>
      <c r="E343" s="81"/>
      <c r="F343" s="81">
        <f t="shared" si="11"/>
        <v>301</v>
      </c>
      <c r="G343" s="152">
        <v>15.3</v>
      </c>
      <c r="H343" s="57">
        <v>0.05</v>
      </c>
      <c r="I343" s="153">
        <f t="shared" si="12"/>
        <v>2.541528239202658E-3</v>
      </c>
    </row>
    <row r="344" spans="1:9" x14ac:dyDescent="0.2">
      <c r="A344" s="78">
        <f t="shared" si="13"/>
        <v>339</v>
      </c>
      <c r="B344" s="81" t="s">
        <v>262</v>
      </c>
      <c r="C344" s="81">
        <v>221.5</v>
      </c>
      <c r="D344" s="81"/>
      <c r="E344" s="81"/>
      <c r="F344" s="81">
        <f t="shared" si="11"/>
        <v>221.5</v>
      </c>
      <c r="G344" s="152">
        <v>11.2</v>
      </c>
      <c r="H344" s="57">
        <v>0.05</v>
      </c>
      <c r="I344" s="153">
        <f t="shared" si="12"/>
        <v>2.5282167042889386E-3</v>
      </c>
    </row>
    <row r="345" spans="1:9" x14ac:dyDescent="0.2">
      <c r="A345" s="78">
        <f t="shared" si="13"/>
        <v>340</v>
      </c>
      <c r="B345" s="81" t="s">
        <v>263</v>
      </c>
      <c r="C345" s="81">
        <v>232.5</v>
      </c>
      <c r="D345" s="81"/>
      <c r="E345" s="81"/>
      <c r="F345" s="81">
        <f t="shared" si="11"/>
        <v>232.5</v>
      </c>
      <c r="G345" s="152">
        <v>11.1</v>
      </c>
      <c r="H345" s="57">
        <v>0.05</v>
      </c>
      <c r="I345" s="153">
        <f t="shared" si="12"/>
        <v>2.3870967741935487E-3</v>
      </c>
    </row>
    <row r="346" spans="1:9" x14ac:dyDescent="0.2">
      <c r="A346" s="78">
        <f t="shared" si="13"/>
        <v>341</v>
      </c>
      <c r="B346" s="81" t="s">
        <v>283</v>
      </c>
      <c r="C346" s="81">
        <v>325.3</v>
      </c>
      <c r="D346" s="81"/>
      <c r="E346" s="81"/>
      <c r="F346" s="81">
        <f t="shared" si="11"/>
        <v>325.3</v>
      </c>
      <c r="G346" s="152"/>
      <c r="H346" s="57">
        <v>0.05</v>
      </c>
      <c r="I346" s="153">
        <f t="shared" si="12"/>
        <v>0</v>
      </c>
    </row>
    <row r="347" spans="1:9" x14ac:dyDescent="0.2">
      <c r="A347" s="78">
        <f t="shared" si="13"/>
        <v>342</v>
      </c>
      <c r="B347" s="81" t="s">
        <v>287</v>
      </c>
      <c r="C347" s="81">
        <v>178.3</v>
      </c>
      <c r="D347" s="81"/>
      <c r="E347" s="81"/>
      <c r="F347" s="81">
        <f t="shared" si="11"/>
        <v>178.3</v>
      </c>
      <c r="G347" s="152"/>
      <c r="H347" s="57">
        <v>0.05</v>
      </c>
      <c r="I347" s="153">
        <f t="shared" si="12"/>
        <v>0</v>
      </c>
    </row>
    <row r="348" spans="1:9" x14ac:dyDescent="0.2">
      <c r="A348" s="78">
        <f t="shared" si="13"/>
        <v>343</v>
      </c>
      <c r="B348" s="81" t="s">
        <v>311</v>
      </c>
      <c r="C348" s="81">
        <v>212.89</v>
      </c>
      <c r="D348" s="81"/>
      <c r="E348" s="81"/>
      <c r="F348" s="81">
        <f t="shared" si="11"/>
        <v>212.89</v>
      </c>
      <c r="G348" s="152">
        <v>18</v>
      </c>
      <c r="H348" s="57">
        <v>0.05</v>
      </c>
      <c r="I348" s="153">
        <f t="shared" si="12"/>
        <v>4.2275353468927621E-3</v>
      </c>
    </row>
    <row r="349" spans="1:9" x14ac:dyDescent="0.2">
      <c r="A349" s="78">
        <f t="shared" si="13"/>
        <v>344</v>
      </c>
      <c r="B349" s="81" t="s">
        <v>312</v>
      </c>
      <c r="C349" s="81">
        <v>235.6</v>
      </c>
      <c r="D349" s="81"/>
      <c r="E349" s="81"/>
      <c r="F349" s="81">
        <f t="shared" si="11"/>
        <v>235.6</v>
      </c>
      <c r="G349" s="152">
        <v>15</v>
      </c>
      <c r="H349" s="57">
        <v>0.05</v>
      </c>
      <c r="I349" s="153">
        <f t="shared" si="12"/>
        <v>3.1833616298811546E-3</v>
      </c>
    </row>
    <row r="350" spans="1:9" x14ac:dyDescent="0.2">
      <c r="A350" s="78">
        <f t="shared" si="13"/>
        <v>345</v>
      </c>
      <c r="B350" s="81" t="s">
        <v>313</v>
      </c>
      <c r="C350" s="81">
        <v>549.4</v>
      </c>
      <c r="D350" s="81"/>
      <c r="E350" s="81"/>
      <c r="F350" s="81">
        <f t="shared" si="11"/>
        <v>549.4</v>
      </c>
      <c r="G350" s="152">
        <v>16</v>
      </c>
      <c r="H350" s="57">
        <v>0.05</v>
      </c>
      <c r="I350" s="153">
        <f t="shared" si="12"/>
        <v>1.456133964324718E-3</v>
      </c>
    </row>
    <row r="351" spans="1:9" x14ac:dyDescent="0.2">
      <c r="A351" s="78">
        <f t="shared" si="13"/>
        <v>346</v>
      </c>
      <c r="B351" s="81" t="s">
        <v>314</v>
      </c>
      <c r="C351" s="81">
        <v>335</v>
      </c>
      <c r="D351" s="81"/>
      <c r="E351" s="81"/>
      <c r="F351" s="81">
        <f t="shared" si="11"/>
        <v>335</v>
      </c>
      <c r="G351" s="152">
        <v>17.5</v>
      </c>
      <c r="H351" s="57">
        <v>0.05</v>
      </c>
      <c r="I351" s="153">
        <f t="shared" si="12"/>
        <v>2.6119402985074628E-3</v>
      </c>
    </row>
    <row r="352" spans="1:9" x14ac:dyDescent="0.2">
      <c r="A352" s="78">
        <f t="shared" si="13"/>
        <v>347</v>
      </c>
      <c r="B352" s="81" t="s">
        <v>315</v>
      </c>
      <c r="C352" s="81">
        <v>867.4</v>
      </c>
      <c r="D352" s="81"/>
      <c r="E352" s="81"/>
      <c r="F352" s="81">
        <f t="shared" si="11"/>
        <v>867.4</v>
      </c>
      <c r="G352" s="152">
        <v>16.5</v>
      </c>
      <c r="H352" s="57">
        <v>0.05</v>
      </c>
      <c r="I352" s="153">
        <f t="shared" si="12"/>
        <v>9.5111828452847601E-4</v>
      </c>
    </row>
    <row r="353" spans="1:9" x14ac:dyDescent="0.2">
      <c r="A353" s="78">
        <f t="shared" si="13"/>
        <v>348</v>
      </c>
      <c r="B353" s="81" t="s">
        <v>316</v>
      </c>
      <c r="C353" s="81">
        <v>617.4</v>
      </c>
      <c r="D353" s="81">
        <v>14.7</v>
      </c>
      <c r="E353" s="81"/>
      <c r="F353" s="81">
        <f t="shared" si="11"/>
        <v>632.1</v>
      </c>
      <c r="G353" s="152">
        <v>24.4</v>
      </c>
      <c r="H353" s="57">
        <v>0.05</v>
      </c>
      <c r="I353" s="153">
        <f t="shared" si="12"/>
        <v>1.9300743553235247E-3</v>
      </c>
    </row>
    <row r="354" spans="1:9" x14ac:dyDescent="0.2">
      <c r="A354" s="78">
        <f t="shared" si="13"/>
        <v>349</v>
      </c>
      <c r="B354" s="81" t="s">
        <v>317</v>
      </c>
      <c r="C354" s="81">
        <v>1578.2</v>
      </c>
      <c r="D354" s="81"/>
      <c r="E354" s="81"/>
      <c r="F354" s="81">
        <f t="shared" si="11"/>
        <v>1578.2</v>
      </c>
      <c r="G354" s="152">
        <v>44.6</v>
      </c>
      <c r="H354" s="57">
        <v>0.05</v>
      </c>
      <c r="I354" s="153">
        <f t="shared" si="12"/>
        <v>1.4130021543530603E-3</v>
      </c>
    </row>
    <row r="355" spans="1:9" x14ac:dyDescent="0.2">
      <c r="A355" s="78">
        <f t="shared" si="13"/>
        <v>350</v>
      </c>
      <c r="B355" s="81" t="s">
        <v>318</v>
      </c>
      <c r="C355" s="81">
        <v>261.7</v>
      </c>
      <c r="D355" s="81"/>
      <c r="E355" s="81"/>
      <c r="F355" s="81">
        <f t="shared" si="11"/>
        <v>261.7</v>
      </c>
      <c r="G355" s="152">
        <v>20.399999999999999</v>
      </c>
      <c r="H355" s="57">
        <v>0.05</v>
      </c>
      <c r="I355" s="153">
        <f t="shared" si="12"/>
        <v>3.8975926633549869E-3</v>
      </c>
    </row>
    <row r="356" spans="1:9" x14ac:dyDescent="0.2">
      <c r="A356" s="78">
        <f t="shared" si="13"/>
        <v>351</v>
      </c>
      <c r="B356" s="81" t="s">
        <v>319</v>
      </c>
      <c r="C356" s="81">
        <v>674.21</v>
      </c>
      <c r="D356" s="81"/>
      <c r="E356" s="81"/>
      <c r="F356" s="81">
        <f t="shared" si="11"/>
        <v>674.21</v>
      </c>
      <c r="G356" s="152">
        <v>27.6</v>
      </c>
      <c r="H356" s="57">
        <v>0.05</v>
      </c>
      <c r="I356" s="153">
        <f t="shared" si="12"/>
        <v>2.0468400053395828E-3</v>
      </c>
    </row>
    <row r="357" spans="1:9" x14ac:dyDescent="0.2">
      <c r="A357" s="78">
        <f t="shared" si="13"/>
        <v>352</v>
      </c>
      <c r="B357" s="81" t="s">
        <v>320</v>
      </c>
      <c r="C357" s="81">
        <v>258.89999999999998</v>
      </c>
      <c r="D357" s="81"/>
      <c r="E357" s="81"/>
      <c r="F357" s="81">
        <f t="shared" si="11"/>
        <v>258.89999999999998</v>
      </c>
      <c r="G357" s="152"/>
      <c r="H357" s="57">
        <v>0.05</v>
      </c>
      <c r="I357" s="153">
        <f t="shared" si="12"/>
        <v>0</v>
      </c>
    </row>
    <row r="358" spans="1:9" x14ac:dyDescent="0.2">
      <c r="A358" s="78">
        <f t="shared" si="13"/>
        <v>353</v>
      </c>
      <c r="B358" s="81" t="s">
        <v>321</v>
      </c>
      <c r="C358" s="81">
        <v>184.7</v>
      </c>
      <c r="D358" s="81"/>
      <c r="E358" s="81"/>
      <c r="F358" s="81">
        <f t="shared" si="11"/>
        <v>184.7</v>
      </c>
      <c r="G358" s="152"/>
      <c r="H358" s="57">
        <v>0.05</v>
      </c>
      <c r="I358" s="153">
        <f t="shared" si="12"/>
        <v>0</v>
      </c>
    </row>
    <row r="359" spans="1:9" x14ac:dyDescent="0.2">
      <c r="A359" s="78">
        <f t="shared" si="13"/>
        <v>354</v>
      </c>
      <c r="B359" s="81" t="s">
        <v>322</v>
      </c>
      <c r="C359" s="81">
        <v>197.6</v>
      </c>
      <c r="D359" s="81"/>
      <c r="E359" s="81"/>
      <c r="F359" s="81">
        <f t="shared" si="11"/>
        <v>197.6</v>
      </c>
      <c r="G359" s="152"/>
      <c r="H359" s="57">
        <v>0.05</v>
      </c>
      <c r="I359" s="153">
        <f t="shared" si="12"/>
        <v>0</v>
      </c>
    </row>
    <row r="360" spans="1:9" x14ac:dyDescent="0.2">
      <c r="A360" s="78">
        <f t="shared" si="13"/>
        <v>355</v>
      </c>
      <c r="B360" s="81" t="s">
        <v>323</v>
      </c>
      <c r="C360" s="81">
        <v>229.2</v>
      </c>
      <c r="D360" s="81"/>
      <c r="E360" s="81"/>
      <c r="F360" s="81">
        <f t="shared" si="11"/>
        <v>229.2</v>
      </c>
      <c r="G360" s="152"/>
      <c r="H360" s="57">
        <v>0.05</v>
      </c>
      <c r="I360" s="153">
        <f>(G360*H360)/F360</f>
        <v>0</v>
      </c>
    </row>
    <row r="361" spans="1:9" x14ac:dyDescent="0.2">
      <c r="A361" s="78">
        <f t="shared" si="13"/>
        <v>356</v>
      </c>
      <c r="B361" s="81" t="s">
        <v>1774</v>
      </c>
      <c r="C361" s="81">
        <v>455.74</v>
      </c>
      <c r="D361" s="81"/>
      <c r="E361" s="81"/>
      <c r="F361" s="81">
        <f t="shared" si="11"/>
        <v>455.74</v>
      </c>
      <c r="G361" s="152">
        <v>20.5</v>
      </c>
      <c r="H361" s="57">
        <v>0.05</v>
      </c>
      <c r="I361" s="153">
        <f t="shared" ref="I361:I386" si="14">(G361*H361)/F361</f>
        <v>2.2490893930749993E-3</v>
      </c>
    </row>
    <row r="362" spans="1:9" x14ac:dyDescent="0.2">
      <c r="A362" s="78">
        <f t="shared" si="13"/>
        <v>357</v>
      </c>
      <c r="B362" s="81" t="s">
        <v>1775</v>
      </c>
      <c r="C362" s="81">
        <v>425.6</v>
      </c>
      <c r="D362" s="81">
        <v>38.1</v>
      </c>
      <c r="E362" s="81"/>
      <c r="F362" s="81">
        <f t="shared" si="11"/>
        <v>463.70000000000005</v>
      </c>
      <c r="G362" s="152">
        <v>26.3</v>
      </c>
      <c r="H362" s="57">
        <v>0.05</v>
      </c>
      <c r="I362" s="153">
        <f t="shared" si="14"/>
        <v>2.8358852706491266E-3</v>
      </c>
    </row>
    <row r="363" spans="1:9" x14ac:dyDescent="0.2">
      <c r="A363" s="78">
        <f t="shared" si="13"/>
        <v>358</v>
      </c>
      <c r="B363" s="81" t="s">
        <v>1776</v>
      </c>
      <c r="C363" s="81">
        <v>475.2</v>
      </c>
      <c r="D363" s="81"/>
      <c r="E363" s="81"/>
      <c r="F363" s="81">
        <f t="shared" si="11"/>
        <v>475.2</v>
      </c>
      <c r="G363" s="152">
        <v>21.3</v>
      </c>
      <c r="H363" s="57">
        <v>0.05</v>
      </c>
      <c r="I363" s="153">
        <f t="shared" si="14"/>
        <v>2.2411616161616167E-3</v>
      </c>
    </row>
    <row r="364" spans="1:9" x14ac:dyDescent="0.2">
      <c r="A364" s="78">
        <f t="shared" si="13"/>
        <v>359</v>
      </c>
      <c r="B364" s="81" t="s">
        <v>1777</v>
      </c>
      <c r="C364" s="81">
        <v>454.5</v>
      </c>
      <c r="D364" s="81"/>
      <c r="E364" s="81"/>
      <c r="F364" s="81">
        <f t="shared" si="11"/>
        <v>454.5</v>
      </c>
      <c r="G364" s="152">
        <v>22</v>
      </c>
      <c r="H364" s="57">
        <v>0.05</v>
      </c>
      <c r="I364" s="153">
        <f t="shared" si="14"/>
        <v>2.4202420242024204E-3</v>
      </c>
    </row>
    <row r="365" spans="1:9" x14ac:dyDescent="0.2">
      <c r="A365" s="78">
        <f t="shared" si="13"/>
        <v>360</v>
      </c>
      <c r="B365" s="81" t="s">
        <v>1778</v>
      </c>
      <c r="C365" s="81">
        <v>590.97</v>
      </c>
      <c r="D365" s="81"/>
      <c r="E365" s="81"/>
      <c r="F365" s="81">
        <f t="shared" si="11"/>
        <v>590.97</v>
      </c>
      <c r="G365" s="152">
        <v>20.5</v>
      </c>
      <c r="H365" s="57">
        <v>0.05</v>
      </c>
      <c r="I365" s="153">
        <f t="shared" si="14"/>
        <v>1.7344366042269491E-3</v>
      </c>
    </row>
    <row r="366" spans="1:9" x14ac:dyDescent="0.2">
      <c r="A366" s="78">
        <f t="shared" si="13"/>
        <v>361</v>
      </c>
      <c r="B366" s="81" t="s">
        <v>1779</v>
      </c>
      <c r="C366" s="81">
        <v>629.20000000000005</v>
      </c>
      <c r="D366" s="81"/>
      <c r="E366" s="81"/>
      <c r="F366" s="81">
        <f t="shared" si="11"/>
        <v>629.20000000000005</v>
      </c>
      <c r="G366" s="152">
        <v>20.5</v>
      </c>
      <c r="H366" s="57">
        <v>0.05</v>
      </c>
      <c r="I366" s="153">
        <f t="shared" si="14"/>
        <v>1.6290527654164019E-3</v>
      </c>
    </row>
    <row r="367" spans="1:9" x14ac:dyDescent="0.2">
      <c r="A367" s="78">
        <f t="shared" si="13"/>
        <v>362</v>
      </c>
      <c r="B367" s="81" t="s">
        <v>1780</v>
      </c>
      <c r="C367" s="81">
        <v>484.9</v>
      </c>
      <c r="D367" s="81"/>
      <c r="E367" s="81"/>
      <c r="F367" s="81">
        <f t="shared" si="11"/>
        <v>484.9</v>
      </c>
      <c r="G367" s="152">
        <v>20</v>
      </c>
      <c r="H367" s="57">
        <v>0.05</v>
      </c>
      <c r="I367" s="153">
        <f t="shared" si="14"/>
        <v>2.0622808826562177E-3</v>
      </c>
    </row>
    <row r="368" spans="1:9" x14ac:dyDescent="0.2">
      <c r="A368" s="78">
        <f t="shared" si="13"/>
        <v>363</v>
      </c>
      <c r="B368" s="81" t="s">
        <v>1781</v>
      </c>
      <c r="C368" s="81">
        <v>1170.4000000000001</v>
      </c>
      <c r="D368" s="81"/>
      <c r="E368" s="81"/>
      <c r="F368" s="81">
        <f t="shared" si="11"/>
        <v>1170.4000000000001</v>
      </c>
      <c r="G368" s="152">
        <v>22.1</v>
      </c>
      <c r="H368" s="57">
        <v>0.05</v>
      </c>
      <c r="I368" s="153">
        <f t="shared" si="14"/>
        <v>9.4412166780587844E-4</v>
      </c>
    </row>
    <row r="369" spans="1:9" x14ac:dyDescent="0.2">
      <c r="A369" s="78">
        <f t="shared" si="13"/>
        <v>364</v>
      </c>
      <c r="B369" s="81" t="s">
        <v>1782</v>
      </c>
      <c r="C369" s="81">
        <v>441.7</v>
      </c>
      <c r="D369" s="81"/>
      <c r="E369" s="81"/>
      <c r="F369" s="81">
        <f t="shared" si="11"/>
        <v>441.7</v>
      </c>
      <c r="G369" s="152">
        <v>16.600000000000001</v>
      </c>
      <c r="H369" s="57">
        <v>0.05</v>
      </c>
      <c r="I369" s="153">
        <f t="shared" si="14"/>
        <v>1.879103463889518E-3</v>
      </c>
    </row>
    <row r="370" spans="1:9" x14ac:dyDescent="0.2">
      <c r="A370" s="78">
        <f t="shared" si="13"/>
        <v>365</v>
      </c>
      <c r="B370" s="81" t="s">
        <v>1783</v>
      </c>
      <c r="C370" s="81">
        <v>465.7</v>
      </c>
      <c r="D370" s="81"/>
      <c r="E370" s="81"/>
      <c r="F370" s="81">
        <f t="shared" si="11"/>
        <v>465.7</v>
      </c>
      <c r="G370" s="152">
        <v>20.100000000000001</v>
      </c>
      <c r="H370" s="57">
        <v>0.05</v>
      </c>
      <c r="I370" s="153">
        <f t="shared" si="14"/>
        <v>2.1580416577195623E-3</v>
      </c>
    </row>
    <row r="371" spans="1:9" x14ac:dyDescent="0.2">
      <c r="A371" s="78">
        <f t="shared" si="13"/>
        <v>366</v>
      </c>
      <c r="B371" s="57" t="s">
        <v>2529</v>
      </c>
      <c r="C371" s="83">
        <v>7459.3</v>
      </c>
      <c r="D371" s="84"/>
      <c r="E371" s="84"/>
      <c r="F371" s="84">
        <f t="shared" si="11"/>
        <v>7459.3</v>
      </c>
      <c r="G371" s="154">
        <v>734.3</v>
      </c>
      <c r="H371" s="155">
        <v>0.05</v>
      </c>
      <c r="I371" s="106">
        <f t="shared" si="14"/>
        <v>4.9220436233962965E-3</v>
      </c>
    </row>
    <row r="372" spans="1:9" x14ac:dyDescent="0.2">
      <c r="A372" s="78">
        <f t="shared" si="13"/>
        <v>367</v>
      </c>
      <c r="B372" s="57" t="s">
        <v>2477</v>
      </c>
      <c r="C372" s="83">
        <v>1321</v>
      </c>
      <c r="D372" s="84"/>
      <c r="E372" s="84"/>
      <c r="F372" s="84">
        <f t="shared" si="11"/>
        <v>1321</v>
      </c>
      <c r="G372" s="154">
        <v>81</v>
      </c>
      <c r="H372" s="155">
        <v>0.05</v>
      </c>
      <c r="I372" s="106">
        <f t="shared" si="14"/>
        <v>3.0658591975775925E-3</v>
      </c>
    </row>
    <row r="373" spans="1:9" x14ac:dyDescent="0.2">
      <c r="A373" s="78">
        <f t="shared" si="13"/>
        <v>368</v>
      </c>
      <c r="B373" s="57" t="s">
        <v>2478</v>
      </c>
      <c r="C373" s="83">
        <v>2046.5</v>
      </c>
      <c r="D373" s="84"/>
      <c r="E373" s="84"/>
      <c r="F373" s="84">
        <f t="shared" si="11"/>
        <v>2046.5</v>
      </c>
      <c r="G373" s="154">
        <v>0</v>
      </c>
      <c r="H373" s="155">
        <v>0.05</v>
      </c>
      <c r="I373" s="106">
        <f t="shared" si="14"/>
        <v>0</v>
      </c>
    </row>
    <row r="374" spans="1:9" x14ac:dyDescent="0.2">
      <c r="A374" s="78">
        <f t="shared" si="13"/>
        <v>369</v>
      </c>
      <c r="B374" s="57" t="s">
        <v>2479</v>
      </c>
      <c r="C374" s="83">
        <v>2053.5</v>
      </c>
      <c r="D374" s="84">
        <v>114</v>
      </c>
      <c r="E374" s="84"/>
      <c r="F374" s="84">
        <f t="shared" si="11"/>
        <v>2167.5</v>
      </c>
      <c r="G374" s="154">
        <v>58</v>
      </c>
      <c r="H374" s="155">
        <v>0.05</v>
      </c>
      <c r="I374" s="106">
        <f t="shared" si="14"/>
        <v>1.3379469434832759E-3</v>
      </c>
    </row>
    <row r="375" spans="1:9" x14ac:dyDescent="0.2">
      <c r="A375" s="78">
        <f t="shared" si="13"/>
        <v>370</v>
      </c>
      <c r="B375" s="57" t="s">
        <v>2480</v>
      </c>
      <c r="C375" s="83">
        <v>644.5</v>
      </c>
      <c r="D375" s="84"/>
      <c r="E375" s="84"/>
      <c r="F375" s="84">
        <f t="shared" si="11"/>
        <v>644.5</v>
      </c>
      <c r="G375" s="154">
        <v>131</v>
      </c>
      <c r="H375" s="155">
        <v>0.05</v>
      </c>
      <c r="I375" s="106">
        <f t="shared" si="14"/>
        <v>1.0162916989914663E-2</v>
      </c>
    </row>
    <row r="376" spans="1:9" x14ac:dyDescent="0.2">
      <c r="A376" s="78">
        <f t="shared" si="13"/>
        <v>371</v>
      </c>
      <c r="B376" s="57" t="s">
        <v>2481</v>
      </c>
      <c r="C376" s="83">
        <v>665.3</v>
      </c>
      <c r="D376" s="84"/>
      <c r="E376" s="84"/>
      <c r="F376" s="84">
        <f t="shared" si="11"/>
        <v>665.3</v>
      </c>
      <c r="G376" s="154">
        <v>131</v>
      </c>
      <c r="H376" s="155">
        <v>0.05</v>
      </c>
      <c r="I376" s="106">
        <f t="shared" si="14"/>
        <v>9.8451826243799809E-3</v>
      </c>
    </row>
    <row r="377" spans="1:9" x14ac:dyDescent="0.2">
      <c r="A377" s="78">
        <f t="shared" si="13"/>
        <v>372</v>
      </c>
      <c r="B377" s="57" t="s">
        <v>2482</v>
      </c>
      <c r="C377" s="83">
        <v>3477.44</v>
      </c>
      <c r="D377" s="84"/>
      <c r="E377" s="84">
        <v>93.5</v>
      </c>
      <c r="F377" s="84">
        <f t="shared" si="11"/>
        <v>3570.94</v>
      </c>
      <c r="G377" s="154">
        <v>435.1</v>
      </c>
      <c r="H377" s="155">
        <v>0.05</v>
      </c>
      <c r="I377" s="106">
        <f t="shared" si="14"/>
        <v>6.0922334175315188E-3</v>
      </c>
    </row>
    <row r="378" spans="1:9" x14ac:dyDescent="0.2">
      <c r="A378" s="78">
        <f t="shared" si="13"/>
        <v>373</v>
      </c>
      <c r="B378" s="57" t="s">
        <v>2483</v>
      </c>
      <c r="C378" s="83">
        <v>2537.6</v>
      </c>
      <c r="D378" s="84"/>
      <c r="E378" s="84"/>
      <c r="F378" s="84">
        <f t="shared" si="11"/>
        <v>2537.6</v>
      </c>
      <c r="G378" s="154">
        <v>0</v>
      </c>
      <c r="H378" s="155">
        <v>0.05</v>
      </c>
      <c r="I378" s="106">
        <f t="shared" si="14"/>
        <v>0</v>
      </c>
    </row>
    <row r="379" spans="1:9" x14ac:dyDescent="0.2">
      <c r="A379" s="78">
        <f t="shared" si="13"/>
        <v>374</v>
      </c>
      <c r="B379" s="57" t="s">
        <v>2484</v>
      </c>
      <c r="C379" s="83">
        <v>2587.5</v>
      </c>
      <c r="D379" s="84"/>
      <c r="E379" s="84"/>
      <c r="F379" s="84">
        <f t="shared" si="11"/>
        <v>2587.5</v>
      </c>
      <c r="G379" s="154">
        <v>0</v>
      </c>
      <c r="H379" s="155">
        <v>0.05</v>
      </c>
      <c r="I379" s="106">
        <f t="shared" si="14"/>
        <v>0</v>
      </c>
    </row>
    <row r="380" spans="1:9" x14ac:dyDescent="0.2">
      <c r="A380" s="78">
        <f t="shared" si="13"/>
        <v>375</v>
      </c>
      <c r="B380" s="57" t="s">
        <v>2485</v>
      </c>
      <c r="C380" s="83">
        <v>1484.2</v>
      </c>
      <c r="D380" s="84"/>
      <c r="E380" s="84"/>
      <c r="F380" s="84">
        <f t="shared" si="11"/>
        <v>1484.2</v>
      </c>
      <c r="G380" s="154">
        <v>0</v>
      </c>
      <c r="H380" s="155">
        <v>0.05</v>
      </c>
      <c r="I380" s="106">
        <f t="shared" si="14"/>
        <v>0</v>
      </c>
    </row>
    <row r="381" spans="1:9" x14ac:dyDescent="0.2">
      <c r="A381" s="78">
        <f t="shared" si="13"/>
        <v>376</v>
      </c>
      <c r="B381" s="57" t="s">
        <v>2486</v>
      </c>
      <c r="C381" s="83">
        <v>1419.5</v>
      </c>
      <c r="D381" s="84">
        <v>60.5</v>
      </c>
      <c r="E381" s="84"/>
      <c r="F381" s="84">
        <f t="shared" si="11"/>
        <v>1480</v>
      </c>
      <c r="G381" s="154">
        <v>239.9</v>
      </c>
      <c r="H381" s="155">
        <v>0.05</v>
      </c>
      <c r="I381" s="106">
        <f t="shared" si="14"/>
        <v>8.1047297297297313E-3</v>
      </c>
    </row>
    <row r="382" spans="1:9" x14ac:dyDescent="0.2">
      <c r="A382" s="78">
        <f t="shared" si="13"/>
        <v>377</v>
      </c>
      <c r="B382" s="57" t="s">
        <v>2487</v>
      </c>
      <c r="C382" s="83">
        <v>999.4</v>
      </c>
      <c r="D382" s="84"/>
      <c r="E382" s="84"/>
      <c r="F382" s="84">
        <f t="shared" si="11"/>
        <v>999.4</v>
      </c>
      <c r="G382" s="154">
        <v>241.2</v>
      </c>
      <c r="H382" s="155">
        <v>0.05</v>
      </c>
      <c r="I382" s="106">
        <f t="shared" si="14"/>
        <v>1.2067240344206524E-2</v>
      </c>
    </row>
    <row r="383" spans="1:9" x14ac:dyDescent="0.2">
      <c r="A383" s="78">
        <f t="shared" si="13"/>
        <v>378</v>
      </c>
      <c r="B383" s="57" t="s">
        <v>2488</v>
      </c>
      <c r="C383" s="83">
        <v>2110</v>
      </c>
      <c r="D383" s="84"/>
      <c r="E383" s="84">
        <v>179.1</v>
      </c>
      <c r="F383" s="84">
        <f>C383+D383+E383</f>
        <v>2289.1</v>
      </c>
      <c r="G383" s="154">
        <v>263.3</v>
      </c>
      <c r="H383" s="155">
        <v>0.05</v>
      </c>
      <c r="I383" s="106">
        <f t="shared" si="14"/>
        <v>5.7511685815385969E-3</v>
      </c>
    </row>
    <row r="384" spans="1:9" x14ac:dyDescent="0.2">
      <c r="A384" s="78">
        <f t="shared" si="13"/>
        <v>379</v>
      </c>
      <c r="B384" s="57" t="s">
        <v>2489</v>
      </c>
      <c r="C384" s="83">
        <v>3201.5</v>
      </c>
      <c r="D384" s="84"/>
      <c r="E384" s="84"/>
      <c r="F384" s="84">
        <f>C384+D384+E384</f>
        <v>3201.5</v>
      </c>
      <c r="G384" s="154">
        <v>653.1</v>
      </c>
      <c r="H384" s="155">
        <v>0.05</v>
      </c>
      <c r="I384" s="106">
        <f t="shared" si="14"/>
        <v>1.0199906293924723E-2</v>
      </c>
    </row>
    <row r="385" spans="1:9" x14ac:dyDescent="0.2">
      <c r="A385" s="78">
        <f t="shared" si="13"/>
        <v>380</v>
      </c>
      <c r="B385" s="57" t="s">
        <v>2530</v>
      </c>
      <c r="C385" s="83">
        <v>783.9</v>
      </c>
      <c r="D385" s="84"/>
      <c r="E385" s="84">
        <v>46.4</v>
      </c>
      <c r="F385" s="84">
        <f>C385+D385+E385</f>
        <v>830.3</v>
      </c>
      <c r="G385" s="154">
        <v>81</v>
      </c>
      <c r="H385" s="155">
        <v>0.05</v>
      </c>
      <c r="I385" s="106">
        <f t="shared" si="14"/>
        <v>4.8777550283030232E-3</v>
      </c>
    </row>
    <row r="386" spans="1:9" x14ac:dyDescent="0.2">
      <c r="A386" s="78">
        <f t="shared" si="13"/>
        <v>381</v>
      </c>
      <c r="B386" s="57" t="s">
        <v>2531</v>
      </c>
      <c r="C386" s="83">
        <v>1990</v>
      </c>
      <c r="D386" s="84">
        <v>186.8</v>
      </c>
      <c r="E386" s="84">
        <v>270.60000000000002</v>
      </c>
      <c r="F386" s="84">
        <f>C386+D386+E386</f>
        <v>2447.4</v>
      </c>
      <c r="G386" s="154">
        <v>79</v>
      </c>
      <c r="H386" s="155">
        <v>0.05</v>
      </c>
      <c r="I386" s="106">
        <f t="shared" si="14"/>
        <v>1.6139576693634061E-3</v>
      </c>
    </row>
    <row r="387" spans="1:9" x14ac:dyDescent="0.2">
      <c r="A387" s="78"/>
      <c r="B387" s="24" t="s">
        <v>2181</v>
      </c>
      <c r="C387" s="24">
        <f>SUM(C6:C386)</f>
        <v>262877.03000000009</v>
      </c>
      <c r="D387" s="24">
        <f t="shared" ref="D387:G387" si="15">SUM(D6:D386)</f>
        <v>4804.9000000000005</v>
      </c>
      <c r="E387" s="24">
        <f t="shared" si="15"/>
        <v>7374.9000000000042</v>
      </c>
      <c r="F387" s="24">
        <f t="shared" si="15"/>
        <v>275056.83000000007</v>
      </c>
      <c r="G387" s="24">
        <f t="shared" si="15"/>
        <v>20324.799999999981</v>
      </c>
      <c r="H387" s="57">
        <v>0.05</v>
      </c>
      <c r="I387" s="153">
        <f t="shared" si="7"/>
        <v>3.6946546646378451E-3</v>
      </c>
    </row>
    <row r="388" spans="1:9" x14ac:dyDescent="0.2">
      <c r="A388" s="348" t="s">
        <v>1972</v>
      </c>
      <c r="B388" s="348"/>
      <c r="C388" s="348"/>
      <c r="D388" s="348"/>
      <c r="E388" s="348"/>
      <c r="F388" s="348"/>
      <c r="G388" s="348"/>
      <c r="H388" s="348"/>
      <c r="I388" s="348"/>
    </row>
    <row r="389" spans="1:9" x14ac:dyDescent="0.2">
      <c r="A389" s="58">
        <v>1</v>
      </c>
      <c r="B389" s="57" t="s">
        <v>2182</v>
      </c>
      <c r="C389" s="57">
        <v>400.8</v>
      </c>
      <c r="D389" s="57"/>
      <c r="E389" s="57"/>
      <c r="F389" s="57">
        <f t="shared" ref="F389:F447" si="16">C389+D389+E389</f>
        <v>400.8</v>
      </c>
      <c r="G389" s="57">
        <v>50.3</v>
      </c>
      <c r="H389" s="57">
        <v>0.05</v>
      </c>
      <c r="I389" s="106">
        <f t="shared" ref="I389:I447" si="17">(G389*H389)/F389</f>
        <v>6.2749500998003993E-3</v>
      </c>
    </row>
    <row r="390" spans="1:9" x14ac:dyDescent="0.2">
      <c r="A390" s="58">
        <f>1+A389</f>
        <v>2</v>
      </c>
      <c r="B390" s="57" t="s">
        <v>2183</v>
      </c>
      <c r="C390" s="57">
        <v>272.8</v>
      </c>
      <c r="D390" s="57"/>
      <c r="E390" s="57"/>
      <c r="F390" s="57">
        <f t="shared" si="16"/>
        <v>272.8</v>
      </c>
      <c r="G390" s="57">
        <v>36.4</v>
      </c>
      <c r="H390" s="57">
        <v>0.05</v>
      </c>
      <c r="I390" s="106">
        <f t="shared" si="17"/>
        <v>6.6715542521994138E-3</v>
      </c>
    </row>
    <row r="391" spans="1:9" x14ac:dyDescent="0.2">
      <c r="A391" s="58">
        <f t="shared" ref="A391:A454" si="18">1+A390</f>
        <v>3</v>
      </c>
      <c r="B391" s="57" t="s">
        <v>2184</v>
      </c>
      <c r="C391" s="57">
        <v>584.5</v>
      </c>
      <c r="D391" s="57"/>
      <c r="E391" s="57"/>
      <c r="F391" s="57">
        <f t="shared" si="16"/>
        <v>584.5</v>
      </c>
      <c r="G391" s="57">
        <v>51.8</v>
      </c>
      <c r="H391" s="57">
        <v>0.05</v>
      </c>
      <c r="I391" s="106">
        <f t="shared" si="17"/>
        <v>4.4311377245508984E-3</v>
      </c>
    </row>
    <row r="392" spans="1:9" x14ac:dyDescent="0.2">
      <c r="A392" s="58">
        <f t="shared" si="18"/>
        <v>4</v>
      </c>
      <c r="B392" s="57" t="s">
        <v>2185</v>
      </c>
      <c r="C392" s="57">
        <v>274.10000000000002</v>
      </c>
      <c r="D392" s="57"/>
      <c r="E392" s="57">
        <v>19.2</v>
      </c>
      <c r="F392" s="57">
        <f t="shared" si="16"/>
        <v>293.3</v>
      </c>
      <c r="G392" s="57">
        <v>59.5</v>
      </c>
      <c r="H392" s="57">
        <v>0.05</v>
      </c>
      <c r="I392" s="106">
        <f t="shared" si="17"/>
        <v>1.0143198090692125E-2</v>
      </c>
    </row>
    <row r="393" spans="1:9" x14ac:dyDescent="0.2">
      <c r="A393" s="58">
        <f t="shared" si="18"/>
        <v>5</v>
      </c>
      <c r="B393" s="57" t="s">
        <v>2186</v>
      </c>
      <c r="C393" s="57">
        <v>468.6</v>
      </c>
      <c r="D393" s="57"/>
      <c r="E393" s="57"/>
      <c r="F393" s="57">
        <f t="shared" si="16"/>
        <v>468.6</v>
      </c>
      <c r="G393" s="57">
        <v>67.900000000000006</v>
      </c>
      <c r="H393" s="57">
        <v>0.05</v>
      </c>
      <c r="I393" s="106">
        <f t="shared" si="17"/>
        <v>7.2449850618864706E-3</v>
      </c>
    </row>
    <row r="394" spans="1:9" x14ac:dyDescent="0.2">
      <c r="A394" s="58">
        <f t="shared" si="18"/>
        <v>6</v>
      </c>
      <c r="B394" s="57" t="s">
        <v>2187</v>
      </c>
      <c r="C394" s="57">
        <v>346.93</v>
      </c>
      <c r="D394" s="57"/>
      <c r="E394" s="57"/>
      <c r="F394" s="57">
        <f t="shared" si="16"/>
        <v>346.93</v>
      </c>
      <c r="G394" s="57">
        <v>103</v>
      </c>
      <c r="H394" s="57">
        <v>0.05</v>
      </c>
      <c r="I394" s="106">
        <f t="shared" si="17"/>
        <v>1.4844493125414349E-2</v>
      </c>
    </row>
    <row r="395" spans="1:9" x14ac:dyDescent="0.2">
      <c r="A395" s="58">
        <f t="shared" si="18"/>
        <v>7</v>
      </c>
      <c r="B395" s="57" t="s">
        <v>2188</v>
      </c>
      <c r="C395" s="57">
        <v>606.20000000000005</v>
      </c>
      <c r="D395" s="57"/>
      <c r="E395" s="57">
        <v>58.3</v>
      </c>
      <c r="F395" s="57">
        <f t="shared" si="16"/>
        <v>664.5</v>
      </c>
      <c r="G395" s="57">
        <v>56.9</v>
      </c>
      <c r="H395" s="57">
        <v>0.05</v>
      </c>
      <c r="I395" s="106">
        <f t="shared" si="17"/>
        <v>4.2814145974416854E-3</v>
      </c>
    </row>
    <row r="396" spans="1:9" x14ac:dyDescent="0.2">
      <c r="A396" s="58">
        <f t="shared" si="18"/>
        <v>8</v>
      </c>
      <c r="B396" s="57" t="s">
        <v>2189</v>
      </c>
      <c r="C396" s="57">
        <v>434.3</v>
      </c>
      <c r="D396" s="57"/>
      <c r="E396" s="57"/>
      <c r="F396" s="57">
        <f t="shared" si="16"/>
        <v>434.3</v>
      </c>
      <c r="G396" s="57">
        <v>38.700000000000003</v>
      </c>
      <c r="H396" s="57">
        <v>0.05</v>
      </c>
      <c r="I396" s="106">
        <f t="shared" si="17"/>
        <v>4.4554455445544559E-3</v>
      </c>
    </row>
    <row r="397" spans="1:9" x14ac:dyDescent="0.2">
      <c r="A397" s="58">
        <f t="shared" si="18"/>
        <v>9</v>
      </c>
      <c r="B397" s="57" t="s">
        <v>2190</v>
      </c>
      <c r="C397" s="57">
        <v>613.4</v>
      </c>
      <c r="D397" s="57"/>
      <c r="E397" s="57">
        <v>29</v>
      </c>
      <c r="F397" s="57">
        <f t="shared" si="16"/>
        <v>642.4</v>
      </c>
      <c r="G397" s="57">
        <v>57.7</v>
      </c>
      <c r="H397" s="57">
        <v>0.05</v>
      </c>
      <c r="I397" s="106">
        <f t="shared" si="17"/>
        <v>4.4909713574097145E-3</v>
      </c>
    </row>
    <row r="398" spans="1:9" x14ac:dyDescent="0.2">
      <c r="A398" s="58">
        <f t="shared" si="18"/>
        <v>10</v>
      </c>
      <c r="B398" s="57" t="s">
        <v>2191</v>
      </c>
      <c r="C398" s="57">
        <v>237.3</v>
      </c>
      <c r="D398" s="57"/>
      <c r="E398" s="57"/>
      <c r="F398" s="57">
        <f t="shared" si="16"/>
        <v>237.3</v>
      </c>
      <c r="G398" s="57">
        <v>26.2</v>
      </c>
      <c r="H398" s="57">
        <v>0.05</v>
      </c>
      <c r="I398" s="106">
        <f t="shared" si="17"/>
        <v>5.5204382638010955E-3</v>
      </c>
    </row>
    <row r="399" spans="1:9" x14ac:dyDescent="0.2">
      <c r="A399" s="58">
        <f t="shared" si="18"/>
        <v>11</v>
      </c>
      <c r="B399" s="57" t="s">
        <v>2192</v>
      </c>
      <c r="C399" s="57">
        <v>662.7</v>
      </c>
      <c r="D399" s="57"/>
      <c r="E399" s="57">
        <v>66.400000000000006</v>
      </c>
      <c r="F399" s="57">
        <f t="shared" si="16"/>
        <v>729.1</v>
      </c>
      <c r="G399" s="57">
        <v>99.81</v>
      </c>
      <c r="H399" s="57">
        <v>0.05</v>
      </c>
      <c r="I399" s="106">
        <f t="shared" si="17"/>
        <v>6.8447400905225627E-3</v>
      </c>
    </row>
    <row r="400" spans="1:9" x14ac:dyDescent="0.2">
      <c r="A400" s="58">
        <f t="shared" si="18"/>
        <v>12</v>
      </c>
      <c r="B400" s="57" t="s">
        <v>2194</v>
      </c>
      <c r="C400" s="57">
        <v>660.2</v>
      </c>
      <c r="D400" s="57"/>
      <c r="E400" s="57"/>
      <c r="F400" s="57">
        <f t="shared" si="16"/>
        <v>660.2</v>
      </c>
      <c r="G400" s="57">
        <v>61.9</v>
      </c>
      <c r="H400" s="57">
        <v>0.05</v>
      </c>
      <c r="I400" s="106">
        <f t="shared" si="17"/>
        <v>4.687973341411693E-3</v>
      </c>
    </row>
    <row r="401" spans="1:9" x14ac:dyDescent="0.2">
      <c r="A401" s="58">
        <f t="shared" si="18"/>
        <v>13</v>
      </c>
      <c r="B401" s="57" t="s">
        <v>2195</v>
      </c>
      <c r="C401" s="57">
        <v>523.9</v>
      </c>
      <c r="D401" s="57"/>
      <c r="E401" s="57"/>
      <c r="F401" s="57">
        <f t="shared" si="16"/>
        <v>523.9</v>
      </c>
      <c r="G401" s="57">
        <v>55.26</v>
      </c>
      <c r="H401" s="57">
        <v>0.05</v>
      </c>
      <c r="I401" s="106">
        <f t="shared" si="17"/>
        <v>5.2739072342050013E-3</v>
      </c>
    </row>
    <row r="402" spans="1:9" x14ac:dyDescent="0.2">
      <c r="A402" s="58">
        <f t="shared" si="18"/>
        <v>14</v>
      </c>
      <c r="B402" s="57" t="s">
        <v>2196</v>
      </c>
      <c r="C402" s="57">
        <v>529.29999999999995</v>
      </c>
      <c r="D402" s="57">
        <v>23.9</v>
      </c>
      <c r="E402" s="57"/>
      <c r="F402" s="57">
        <f t="shared" si="16"/>
        <v>553.19999999999993</v>
      </c>
      <c r="G402" s="57">
        <v>58.3</v>
      </c>
      <c r="H402" s="57">
        <v>0.05</v>
      </c>
      <c r="I402" s="106">
        <f t="shared" si="17"/>
        <v>5.2693420101229222E-3</v>
      </c>
    </row>
    <row r="403" spans="1:9" x14ac:dyDescent="0.2">
      <c r="A403" s="58">
        <f t="shared" si="18"/>
        <v>15</v>
      </c>
      <c r="B403" s="57" t="s">
        <v>2197</v>
      </c>
      <c r="C403" s="57">
        <v>533.79999999999995</v>
      </c>
      <c r="D403" s="57"/>
      <c r="E403" s="57"/>
      <c r="F403" s="57">
        <f t="shared" si="16"/>
        <v>533.79999999999995</v>
      </c>
      <c r="G403" s="57">
        <v>47.62</v>
      </c>
      <c r="H403" s="57">
        <v>0.05</v>
      </c>
      <c r="I403" s="106">
        <f t="shared" si="17"/>
        <v>4.4604720869239412E-3</v>
      </c>
    </row>
    <row r="404" spans="1:9" x14ac:dyDescent="0.2">
      <c r="A404" s="58">
        <f t="shared" si="18"/>
        <v>16</v>
      </c>
      <c r="B404" s="57" t="s">
        <v>2198</v>
      </c>
      <c r="C404" s="57">
        <v>612</v>
      </c>
      <c r="D404" s="57">
        <v>49.8</v>
      </c>
      <c r="E404" s="57"/>
      <c r="F404" s="57">
        <f t="shared" si="16"/>
        <v>661.8</v>
      </c>
      <c r="G404" s="57">
        <v>85.1</v>
      </c>
      <c r="H404" s="57">
        <v>0.05</v>
      </c>
      <c r="I404" s="106">
        <f t="shared" si="17"/>
        <v>6.4294348745844668E-3</v>
      </c>
    </row>
    <row r="405" spans="1:9" x14ac:dyDescent="0.2">
      <c r="A405" s="58">
        <f t="shared" si="18"/>
        <v>17</v>
      </c>
      <c r="B405" s="57" t="s">
        <v>2199</v>
      </c>
      <c r="C405" s="57">
        <v>641.79999999999995</v>
      </c>
      <c r="D405" s="57"/>
      <c r="E405" s="57"/>
      <c r="F405" s="57">
        <f t="shared" si="16"/>
        <v>641.79999999999995</v>
      </c>
      <c r="G405" s="57">
        <v>75</v>
      </c>
      <c r="H405" s="57">
        <v>0.05</v>
      </c>
      <c r="I405" s="106">
        <f t="shared" si="17"/>
        <v>5.8429417263945157E-3</v>
      </c>
    </row>
    <row r="406" spans="1:9" x14ac:dyDescent="0.2">
      <c r="A406" s="58">
        <f t="shared" si="18"/>
        <v>18</v>
      </c>
      <c r="B406" s="57" t="s">
        <v>2200</v>
      </c>
      <c r="C406" s="57">
        <v>170.2</v>
      </c>
      <c r="D406" s="57"/>
      <c r="E406" s="57"/>
      <c r="F406" s="57">
        <f t="shared" si="16"/>
        <v>170.2</v>
      </c>
      <c r="G406" s="57">
        <v>27.7</v>
      </c>
      <c r="H406" s="57">
        <v>0.05</v>
      </c>
      <c r="I406" s="106">
        <f t="shared" si="17"/>
        <v>8.1374853113983549E-3</v>
      </c>
    </row>
    <row r="407" spans="1:9" x14ac:dyDescent="0.2">
      <c r="A407" s="58">
        <f t="shared" si="18"/>
        <v>19</v>
      </c>
      <c r="B407" s="57" t="s">
        <v>2201</v>
      </c>
      <c r="C407" s="57">
        <v>899</v>
      </c>
      <c r="D407" s="57"/>
      <c r="E407" s="57">
        <v>148.9</v>
      </c>
      <c r="F407" s="57">
        <f t="shared" si="16"/>
        <v>1047.9000000000001</v>
      </c>
      <c r="G407" s="57">
        <v>79.099999999999994</v>
      </c>
      <c r="H407" s="57">
        <v>0.05</v>
      </c>
      <c r="I407" s="106">
        <f t="shared" si="17"/>
        <v>3.7742150968603874E-3</v>
      </c>
    </row>
    <row r="408" spans="1:9" x14ac:dyDescent="0.2">
      <c r="A408" s="58">
        <f t="shared" si="18"/>
        <v>20</v>
      </c>
      <c r="B408" s="57" t="s">
        <v>2202</v>
      </c>
      <c r="C408" s="57">
        <v>463.25</v>
      </c>
      <c r="D408" s="57"/>
      <c r="E408" s="57"/>
      <c r="F408" s="57">
        <f t="shared" si="16"/>
        <v>463.25</v>
      </c>
      <c r="G408" s="57">
        <v>78.2</v>
      </c>
      <c r="H408" s="57">
        <v>0.05</v>
      </c>
      <c r="I408" s="106">
        <f t="shared" si="17"/>
        <v>8.4403669724770654E-3</v>
      </c>
    </row>
    <row r="409" spans="1:9" x14ac:dyDescent="0.2">
      <c r="A409" s="58">
        <f t="shared" si="18"/>
        <v>21</v>
      </c>
      <c r="B409" s="57" t="s">
        <v>2203</v>
      </c>
      <c r="C409" s="57">
        <v>565.20000000000005</v>
      </c>
      <c r="D409" s="57"/>
      <c r="E409" s="57"/>
      <c r="F409" s="57">
        <f t="shared" si="16"/>
        <v>565.20000000000005</v>
      </c>
      <c r="G409" s="57">
        <v>37.49</v>
      </c>
      <c r="H409" s="57">
        <v>0.05</v>
      </c>
      <c r="I409" s="106">
        <f t="shared" si="17"/>
        <v>3.3165251238499649E-3</v>
      </c>
    </row>
    <row r="410" spans="1:9" x14ac:dyDescent="0.2">
      <c r="A410" s="58">
        <f t="shared" si="18"/>
        <v>22</v>
      </c>
      <c r="B410" s="57" t="s">
        <v>2204</v>
      </c>
      <c r="C410" s="57">
        <v>482.6</v>
      </c>
      <c r="D410" s="57"/>
      <c r="E410" s="57"/>
      <c r="F410" s="57">
        <f t="shared" si="16"/>
        <v>482.6</v>
      </c>
      <c r="G410" s="57">
        <v>60.1</v>
      </c>
      <c r="H410" s="57">
        <v>0.05</v>
      </c>
      <c r="I410" s="106">
        <f t="shared" si="17"/>
        <v>6.2266887691670124E-3</v>
      </c>
    </row>
    <row r="411" spans="1:9" x14ac:dyDescent="0.2">
      <c r="A411" s="58">
        <f t="shared" si="18"/>
        <v>23</v>
      </c>
      <c r="B411" s="57" t="s">
        <v>2205</v>
      </c>
      <c r="C411" s="57">
        <v>334</v>
      </c>
      <c r="D411" s="57"/>
      <c r="E411" s="57"/>
      <c r="F411" s="57">
        <f t="shared" si="16"/>
        <v>334</v>
      </c>
      <c r="G411" s="57">
        <v>51.2</v>
      </c>
      <c r="H411" s="57">
        <v>0.05</v>
      </c>
      <c r="I411" s="106">
        <f t="shared" si="17"/>
        <v>7.6646706586826364E-3</v>
      </c>
    </row>
    <row r="412" spans="1:9" x14ac:dyDescent="0.2">
      <c r="A412" s="58">
        <f t="shared" si="18"/>
        <v>24</v>
      </c>
      <c r="B412" s="57" t="s">
        <v>2206</v>
      </c>
      <c r="C412" s="57">
        <v>579</v>
      </c>
      <c r="D412" s="57"/>
      <c r="E412" s="57"/>
      <c r="F412" s="57">
        <f t="shared" si="16"/>
        <v>579</v>
      </c>
      <c r="G412" s="57">
        <v>59.4</v>
      </c>
      <c r="H412" s="57">
        <v>0.05</v>
      </c>
      <c r="I412" s="106">
        <f t="shared" si="17"/>
        <v>5.1295336787564767E-3</v>
      </c>
    </row>
    <row r="413" spans="1:9" x14ac:dyDescent="0.2">
      <c r="A413" s="58">
        <f t="shared" si="18"/>
        <v>25</v>
      </c>
      <c r="B413" s="57" t="s">
        <v>2207</v>
      </c>
      <c r="C413" s="57">
        <v>674.3</v>
      </c>
      <c r="D413" s="57"/>
      <c r="E413" s="57"/>
      <c r="F413" s="57">
        <f t="shared" si="16"/>
        <v>674.3</v>
      </c>
      <c r="G413" s="57">
        <v>72</v>
      </c>
      <c r="H413" s="57">
        <v>0.05</v>
      </c>
      <c r="I413" s="106">
        <f t="shared" si="17"/>
        <v>5.3388699391962039E-3</v>
      </c>
    </row>
    <row r="414" spans="1:9" x14ac:dyDescent="0.2">
      <c r="A414" s="58">
        <f t="shared" si="18"/>
        <v>26</v>
      </c>
      <c r="B414" s="57" t="s">
        <v>2208</v>
      </c>
      <c r="C414" s="57">
        <v>90.6</v>
      </c>
      <c r="D414" s="57"/>
      <c r="E414" s="57"/>
      <c r="F414" s="57">
        <f t="shared" si="16"/>
        <v>90.6</v>
      </c>
      <c r="G414" s="57">
        <v>7.6</v>
      </c>
      <c r="H414" s="57">
        <v>0.05</v>
      </c>
      <c r="I414" s="106">
        <f t="shared" si="17"/>
        <v>4.1942604856512146E-3</v>
      </c>
    </row>
    <row r="415" spans="1:9" x14ac:dyDescent="0.2">
      <c r="A415" s="58">
        <f t="shared" si="18"/>
        <v>27</v>
      </c>
      <c r="B415" s="57" t="s">
        <v>2210</v>
      </c>
      <c r="C415" s="57">
        <v>267.5</v>
      </c>
      <c r="D415" s="57"/>
      <c r="E415" s="57"/>
      <c r="F415" s="57">
        <f t="shared" si="16"/>
        <v>267.5</v>
      </c>
      <c r="G415" s="57">
        <v>11.9</v>
      </c>
      <c r="H415" s="57">
        <v>0.05</v>
      </c>
      <c r="I415" s="106">
        <f t="shared" si="17"/>
        <v>2.2242990654205612E-3</v>
      </c>
    </row>
    <row r="416" spans="1:9" x14ac:dyDescent="0.2">
      <c r="A416" s="58">
        <f t="shared" si="18"/>
        <v>28</v>
      </c>
      <c r="B416" s="57" t="s">
        <v>2211</v>
      </c>
      <c r="C416" s="57">
        <v>584.20000000000005</v>
      </c>
      <c r="D416" s="57"/>
      <c r="E416" s="57"/>
      <c r="F416" s="57">
        <f t="shared" si="16"/>
        <v>584.20000000000005</v>
      </c>
      <c r="G416" s="57">
        <v>39.5</v>
      </c>
      <c r="H416" s="57">
        <v>0.05</v>
      </c>
      <c r="I416" s="106">
        <f t="shared" si="17"/>
        <v>3.3806915439917834E-3</v>
      </c>
    </row>
    <row r="417" spans="1:9" x14ac:dyDescent="0.2">
      <c r="A417" s="58">
        <f t="shared" si="18"/>
        <v>29</v>
      </c>
      <c r="B417" s="57" t="s">
        <v>2212</v>
      </c>
      <c r="C417" s="57">
        <v>628.9</v>
      </c>
      <c r="D417" s="57"/>
      <c r="E417" s="57"/>
      <c r="F417" s="57">
        <f t="shared" si="16"/>
        <v>628.9</v>
      </c>
      <c r="G417" s="57">
        <v>79.599999999999994</v>
      </c>
      <c r="H417" s="57">
        <v>0.05</v>
      </c>
      <c r="I417" s="106">
        <f t="shared" si="17"/>
        <v>6.3285100969947532E-3</v>
      </c>
    </row>
    <row r="418" spans="1:9" x14ac:dyDescent="0.2">
      <c r="A418" s="58">
        <f t="shared" si="18"/>
        <v>30</v>
      </c>
      <c r="B418" s="57" t="s">
        <v>2213</v>
      </c>
      <c r="C418" s="57">
        <v>409.2</v>
      </c>
      <c r="D418" s="57"/>
      <c r="E418" s="57"/>
      <c r="F418" s="57">
        <f t="shared" si="16"/>
        <v>409.2</v>
      </c>
      <c r="G418" s="57">
        <v>53.85</v>
      </c>
      <c r="H418" s="57">
        <v>0.05</v>
      </c>
      <c r="I418" s="106">
        <f t="shared" si="17"/>
        <v>6.5799120234604118E-3</v>
      </c>
    </row>
    <row r="419" spans="1:9" x14ac:dyDescent="0.2">
      <c r="A419" s="58">
        <f t="shared" si="18"/>
        <v>31</v>
      </c>
      <c r="B419" s="57" t="s">
        <v>2214</v>
      </c>
      <c r="C419" s="57">
        <v>320.60000000000002</v>
      </c>
      <c r="D419" s="57"/>
      <c r="E419" s="57"/>
      <c r="F419" s="57">
        <f t="shared" si="16"/>
        <v>320.60000000000002</v>
      </c>
      <c r="G419" s="57">
        <v>20</v>
      </c>
      <c r="H419" s="57">
        <v>0.05</v>
      </c>
      <c r="I419" s="106">
        <f t="shared" si="17"/>
        <v>3.1191515907673111E-3</v>
      </c>
    </row>
    <row r="420" spans="1:9" x14ac:dyDescent="0.2">
      <c r="A420" s="58">
        <f t="shared" si="18"/>
        <v>32</v>
      </c>
      <c r="B420" s="57" t="s">
        <v>2215</v>
      </c>
      <c r="C420" s="57">
        <v>505.8</v>
      </c>
      <c r="D420" s="57"/>
      <c r="E420" s="57"/>
      <c r="F420" s="57">
        <f t="shared" si="16"/>
        <v>505.8</v>
      </c>
      <c r="G420" s="57">
        <v>65.5</v>
      </c>
      <c r="H420" s="57">
        <v>0.05</v>
      </c>
      <c r="I420" s="106">
        <f t="shared" si="17"/>
        <v>6.4748912613681302E-3</v>
      </c>
    </row>
    <row r="421" spans="1:9" x14ac:dyDescent="0.2">
      <c r="A421" s="58">
        <f t="shared" si="18"/>
        <v>33</v>
      </c>
      <c r="B421" s="57" t="s">
        <v>2216</v>
      </c>
      <c r="C421" s="57">
        <v>482.7</v>
      </c>
      <c r="D421" s="57"/>
      <c r="E421" s="57"/>
      <c r="F421" s="57">
        <f t="shared" si="16"/>
        <v>482.7</v>
      </c>
      <c r="G421" s="57">
        <v>41.3</v>
      </c>
      <c r="H421" s="57">
        <v>0.05</v>
      </c>
      <c r="I421" s="106">
        <f t="shared" si="17"/>
        <v>4.278019473793246E-3</v>
      </c>
    </row>
    <row r="422" spans="1:9" x14ac:dyDescent="0.2">
      <c r="A422" s="58">
        <f t="shared" si="18"/>
        <v>34</v>
      </c>
      <c r="B422" s="57" t="s">
        <v>2217</v>
      </c>
      <c r="C422" s="57">
        <v>236.2</v>
      </c>
      <c r="D422" s="57"/>
      <c r="E422" s="57"/>
      <c r="F422" s="57">
        <f t="shared" si="16"/>
        <v>236.2</v>
      </c>
      <c r="G422" s="57">
        <v>18.399999999999999</v>
      </c>
      <c r="H422" s="57">
        <v>0.05</v>
      </c>
      <c r="I422" s="106">
        <f t="shared" si="17"/>
        <v>3.8950042337002541E-3</v>
      </c>
    </row>
    <row r="423" spans="1:9" x14ac:dyDescent="0.2">
      <c r="A423" s="58">
        <f t="shared" si="18"/>
        <v>35</v>
      </c>
      <c r="B423" s="57" t="s">
        <v>2218</v>
      </c>
      <c r="C423" s="57">
        <v>412.4</v>
      </c>
      <c r="D423" s="57">
        <v>16.8</v>
      </c>
      <c r="E423" s="57"/>
      <c r="F423" s="57">
        <f t="shared" si="16"/>
        <v>429.2</v>
      </c>
      <c r="G423" s="57">
        <v>45.2</v>
      </c>
      <c r="H423" s="57">
        <v>0.05</v>
      </c>
      <c r="I423" s="106">
        <f t="shared" si="17"/>
        <v>5.2656104380242319E-3</v>
      </c>
    </row>
    <row r="424" spans="1:9" x14ac:dyDescent="0.2">
      <c r="A424" s="58">
        <f t="shared" si="18"/>
        <v>36</v>
      </c>
      <c r="B424" s="57" t="s">
        <v>2219</v>
      </c>
      <c r="C424" s="57">
        <v>551.1</v>
      </c>
      <c r="D424" s="57"/>
      <c r="E424" s="57"/>
      <c r="F424" s="57">
        <f t="shared" si="16"/>
        <v>551.1</v>
      </c>
      <c r="G424" s="57">
        <v>32.1</v>
      </c>
      <c r="H424" s="57">
        <v>0.05</v>
      </c>
      <c r="I424" s="106">
        <f t="shared" si="17"/>
        <v>2.9123571039738707E-3</v>
      </c>
    </row>
    <row r="425" spans="1:9" x14ac:dyDescent="0.2">
      <c r="A425" s="58">
        <f t="shared" si="18"/>
        <v>37</v>
      </c>
      <c r="B425" s="57" t="s">
        <v>2220</v>
      </c>
      <c r="C425" s="57">
        <v>129.1</v>
      </c>
      <c r="D425" s="57">
        <v>13.6</v>
      </c>
      <c r="E425" s="57"/>
      <c r="F425" s="57">
        <f t="shared" si="16"/>
        <v>142.69999999999999</v>
      </c>
      <c r="G425" s="57">
        <v>65.2</v>
      </c>
      <c r="H425" s="57">
        <v>0.05</v>
      </c>
      <c r="I425" s="106">
        <f t="shared" si="17"/>
        <v>2.2845129642606873E-2</v>
      </c>
    </row>
    <row r="426" spans="1:9" x14ac:dyDescent="0.2">
      <c r="A426" s="58">
        <f t="shared" si="18"/>
        <v>38</v>
      </c>
      <c r="B426" s="57" t="s">
        <v>2221</v>
      </c>
      <c r="C426" s="57">
        <v>508.7</v>
      </c>
      <c r="D426" s="57"/>
      <c r="E426" s="57"/>
      <c r="F426" s="57">
        <f t="shared" si="16"/>
        <v>508.7</v>
      </c>
      <c r="G426" s="57">
        <v>42.6</v>
      </c>
      <c r="H426" s="57">
        <v>0.05</v>
      </c>
      <c r="I426" s="106">
        <f t="shared" si="17"/>
        <v>4.1871436996264999E-3</v>
      </c>
    </row>
    <row r="427" spans="1:9" x14ac:dyDescent="0.2">
      <c r="A427" s="58">
        <f t="shared" si="18"/>
        <v>39</v>
      </c>
      <c r="B427" s="57" t="s">
        <v>2222</v>
      </c>
      <c r="C427" s="57">
        <v>172.3</v>
      </c>
      <c r="D427" s="57"/>
      <c r="E427" s="57">
        <v>54.6</v>
      </c>
      <c r="F427" s="57">
        <f t="shared" si="16"/>
        <v>226.9</v>
      </c>
      <c r="G427" s="57">
        <v>36.299999999999997</v>
      </c>
      <c r="H427" s="57">
        <v>0.05</v>
      </c>
      <c r="I427" s="106">
        <f t="shared" si="17"/>
        <v>7.9991185544292642E-3</v>
      </c>
    </row>
    <row r="428" spans="1:9" x14ac:dyDescent="0.2">
      <c r="A428" s="58">
        <f t="shared" si="18"/>
        <v>40</v>
      </c>
      <c r="B428" s="57" t="s">
        <v>2223</v>
      </c>
      <c r="C428" s="29">
        <v>355.6</v>
      </c>
      <c r="D428" s="29"/>
      <c r="E428" s="29"/>
      <c r="F428" s="57">
        <f t="shared" si="16"/>
        <v>355.6</v>
      </c>
      <c r="G428" s="57">
        <v>47.4</v>
      </c>
      <c r="H428" s="57">
        <v>0.05</v>
      </c>
      <c r="I428" s="106">
        <f t="shared" si="17"/>
        <v>6.664791901012373E-3</v>
      </c>
    </row>
    <row r="429" spans="1:9" x14ac:dyDescent="0.2">
      <c r="A429" s="58">
        <f t="shared" si="18"/>
        <v>41</v>
      </c>
      <c r="B429" s="57" t="s">
        <v>2224</v>
      </c>
      <c r="C429" s="57">
        <v>42.8</v>
      </c>
      <c r="D429" s="57"/>
      <c r="E429" s="57"/>
      <c r="F429" s="57">
        <f t="shared" si="16"/>
        <v>42.8</v>
      </c>
      <c r="G429" s="57">
        <v>0</v>
      </c>
      <c r="H429" s="57">
        <v>0.05</v>
      </c>
      <c r="I429" s="106">
        <f t="shared" si="17"/>
        <v>0</v>
      </c>
    </row>
    <row r="430" spans="1:9" x14ac:dyDescent="0.2">
      <c r="A430" s="58">
        <f t="shared" si="18"/>
        <v>42</v>
      </c>
      <c r="B430" s="57" t="s">
        <v>2225</v>
      </c>
      <c r="C430" s="57">
        <v>504</v>
      </c>
      <c r="D430" s="57">
        <v>50</v>
      </c>
      <c r="E430" s="57">
        <v>35.1</v>
      </c>
      <c r="F430" s="57">
        <f t="shared" si="16"/>
        <v>589.1</v>
      </c>
      <c r="G430" s="57">
        <v>42.7</v>
      </c>
      <c r="H430" s="57">
        <v>0.05</v>
      </c>
      <c r="I430" s="106">
        <f t="shared" si="17"/>
        <v>3.624172466474283E-3</v>
      </c>
    </row>
    <row r="431" spans="1:9" x14ac:dyDescent="0.2">
      <c r="A431" s="58">
        <f t="shared" si="18"/>
        <v>43</v>
      </c>
      <c r="B431" s="57" t="s">
        <v>2226</v>
      </c>
      <c r="C431" s="57">
        <v>729.9</v>
      </c>
      <c r="D431" s="57">
        <v>32.700000000000003</v>
      </c>
      <c r="E431" s="57"/>
      <c r="F431" s="57">
        <f t="shared" si="16"/>
        <v>762.6</v>
      </c>
      <c r="G431" s="57">
        <v>90.6</v>
      </c>
      <c r="H431" s="57">
        <v>0.05</v>
      </c>
      <c r="I431" s="106">
        <f t="shared" si="17"/>
        <v>5.9402045633359562E-3</v>
      </c>
    </row>
    <row r="432" spans="1:9" x14ac:dyDescent="0.2">
      <c r="A432" s="58">
        <f t="shared" si="18"/>
        <v>44</v>
      </c>
      <c r="B432" s="57" t="s">
        <v>2227</v>
      </c>
      <c r="C432" s="57">
        <v>851.12</v>
      </c>
      <c r="D432" s="57"/>
      <c r="E432" s="57"/>
      <c r="F432" s="57">
        <f t="shared" si="16"/>
        <v>851.12</v>
      </c>
      <c r="G432" s="57">
        <v>64.95</v>
      </c>
      <c r="H432" s="57">
        <v>0.05</v>
      </c>
      <c r="I432" s="106">
        <f t="shared" si="17"/>
        <v>3.8155606729955828E-3</v>
      </c>
    </row>
    <row r="433" spans="1:9" x14ac:dyDescent="0.2">
      <c r="A433" s="58">
        <f t="shared" si="18"/>
        <v>45</v>
      </c>
      <c r="B433" s="57" t="s">
        <v>2228</v>
      </c>
      <c r="C433" s="57">
        <v>650.29999999999995</v>
      </c>
      <c r="D433" s="57">
        <v>180</v>
      </c>
      <c r="E433" s="57"/>
      <c r="F433" s="57">
        <f t="shared" si="16"/>
        <v>830.3</v>
      </c>
      <c r="G433" s="57">
        <v>67.8</v>
      </c>
      <c r="H433" s="57">
        <v>0.05</v>
      </c>
      <c r="I433" s="106">
        <f t="shared" si="17"/>
        <v>4.0828616162832711E-3</v>
      </c>
    </row>
    <row r="434" spans="1:9" x14ac:dyDescent="0.2">
      <c r="A434" s="58">
        <f t="shared" si="18"/>
        <v>46</v>
      </c>
      <c r="B434" s="57" t="s">
        <v>2229</v>
      </c>
      <c r="C434" s="57">
        <v>1204.45</v>
      </c>
      <c r="D434" s="57">
        <v>254.7</v>
      </c>
      <c r="E434" s="57"/>
      <c r="F434" s="57">
        <f t="shared" si="16"/>
        <v>1459.15</v>
      </c>
      <c r="G434" s="57">
        <v>126.82</v>
      </c>
      <c r="H434" s="57">
        <v>0.05</v>
      </c>
      <c r="I434" s="106">
        <f t="shared" si="17"/>
        <v>4.3456807045197544E-3</v>
      </c>
    </row>
    <row r="435" spans="1:9" x14ac:dyDescent="0.2">
      <c r="A435" s="58">
        <f t="shared" si="18"/>
        <v>47</v>
      </c>
      <c r="B435" s="57" t="s">
        <v>2230</v>
      </c>
      <c r="C435" s="57">
        <v>490.1</v>
      </c>
      <c r="D435" s="57"/>
      <c r="E435" s="57">
        <v>67.099999999999994</v>
      </c>
      <c r="F435" s="57">
        <f t="shared" si="16"/>
        <v>557.20000000000005</v>
      </c>
      <c r="G435" s="57">
        <v>63.7</v>
      </c>
      <c r="H435" s="57">
        <v>0.05</v>
      </c>
      <c r="I435" s="106">
        <f t="shared" si="17"/>
        <v>5.7160804020100504E-3</v>
      </c>
    </row>
    <row r="436" spans="1:9" x14ac:dyDescent="0.2">
      <c r="A436" s="58">
        <f t="shared" si="18"/>
        <v>48</v>
      </c>
      <c r="B436" s="57" t="s">
        <v>2231</v>
      </c>
      <c r="C436" s="57">
        <v>269</v>
      </c>
      <c r="D436" s="57"/>
      <c r="E436" s="57">
        <v>31.1</v>
      </c>
      <c r="F436" s="57">
        <f t="shared" si="16"/>
        <v>300.10000000000002</v>
      </c>
      <c r="G436" s="57">
        <v>33.1</v>
      </c>
      <c r="H436" s="57">
        <v>0.05</v>
      </c>
      <c r="I436" s="106">
        <f t="shared" si="17"/>
        <v>5.514828390536488E-3</v>
      </c>
    </row>
    <row r="437" spans="1:9" x14ac:dyDescent="0.2">
      <c r="A437" s="58">
        <f t="shared" si="18"/>
        <v>49</v>
      </c>
      <c r="B437" s="57" t="s">
        <v>2232</v>
      </c>
      <c r="C437" s="57">
        <v>331.5</v>
      </c>
      <c r="D437" s="57"/>
      <c r="E437" s="57">
        <v>54</v>
      </c>
      <c r="F437" s="57">
        <f t="shared" si="16"/>
        <v>385.5</v>
      </c>
      <c r="G437" s="57">
        <v>45.8</v>
      </c>
      <c r="H437" s="57">
        <v>0.05</v>
      </c>
      <c r="I437" s="106">
        <f t="shared" si="17"/>
        <v>5.9403372243839172E-3</v>
      </c>
    </row>
    <row r="438" spans="1:9" x14ac:dyDescent="0.2">
      <c r="A438" s="58">
        <f t="shared" si="18"/>
        <v>50</v>
      </c>
      <c r="B438" s="57" t="s">
        <v>2233</v>
      </c>
      <c r="C438" s="57">
        <v>504</v>
      </c>
      <c r="D438" s="57"/>
      <c r="E438" s="57">
        <v>46.5</v>
      </c>
      <c r="F438" s="57">
        <f t="shared" si="16"/>
        <v>550.5</v>
      </c>
      <c r="G438" s="57">
        <v>32.700000000000003</v>
      </c>
      <c r="H438" s="57">
        <v>0.05</v>
      </c>
      <c r="I438" s="106">
        <f t="shared" si="17"/>
        <v>2.9700272479564038E-3</v>
      </c>
    </row>
    <row r="439" spans="1:9" x14ac:dyDescent="0.2">
      <c r="A439" s="58">
        <f t="shared" si="18"/>
        <v>51</v>
      </c>
      <c r="B439" s="57" t="s">
        <v>2234</v>
      </c>
      <c r="C439" s="57">
        <v>529.5</v>
      </c>
      <c r="D439" s="57"/>
      <c r="E439" s="57">
        <v>43</v>
      </c>
      <c r="F439" s="57">
        <f t="shared" si="16"/>
        <v>572.5</v>
      </c>
      <c r="G439" s="57">
        <v>36.700000000000003</v>
      </c>
      <c r="H439" s="57">
        <v>0.05</v>
      </c>
      <c r="I439" s="106">
        <f t="shared" si="17"/>
        <v>3.2052401746724894E-3</v>
      </c>
    </row>
    <row r="440" spans="1:9" x14ac:dyDescent="0.2">
      <c r="A440" s="58">
        <f t="shared" si="18"/>
        <v>52</v>
      </c>
      <c r="B440" s="57" t="s">
        <v>2235</v>
      </c>
      <c r="C440" s="57">
        <v>964.1</v>
      </c>
      <c r="D440" s="57"/>
      <c r="E440" s="57">
        <v>72.3</v>
      </c>
      <c r="F440" s="57">
        <f t="shared" si="16"/>
        <v>1036.4000000000001</v>
      </c>
      <c r="G440" s="57">
        <v>0</v>
      </c>
      <c r="H440" s="57">
        <v>0.05</v>
      </c>
      <c r="I440" s="106">
        <f t="shared" si="17"/>
        <v>0</v>
      </c>
    </row>
    <row r="441" spans="1:9" x14ac:dyDescent="0.2">
      <c r="A441" s="58">
        <f t="shared" si="18"/>
        <v>53</v>
      </c>
      <c r="B441" s="57" t="s">
        <v>2236</v>
      </c>
      <c r="C441" s="57">
        <v>472.5</v>
      </c>
      <c r="D441" s="57"/>
      <c r="E441" s="57">
        <v>96.5</v>
      </c>
      <c r="F441" s="57">
        <f t="shared" si="16"/>
        <v>569</v>
      </c>
      <c r="G441" s="57">
        <v>38.700000000000003</v>
      </c>
      <c r="H441" s="57">
        <v>0.05</v>
      </c>
      <c r="I441" s="106">
        <f t="shared" si="17"/>
        <v>3.400702987697716E-3</v>
      </c>
    </row>
    <row r="442" spans="1:9" x14ac:dyDescent="0.2">
      <c r="A442" s="58">
        <f t="shared" si="18"/>
        <v>54</v>
      </c>
      <c r="B442" s="57" t="s">
        <v>2237</v>
      </c>
      <c r="C442" s="57">
        <v>219</v>
      </c>
      <c r="D442" s="57"/>
      <c r="E442" s="57"/>
      <c r="F442" s="57">
        <f t="shared" si="16"/>
        <v>219</v>
      </c>
      <c r="G442" s="57">
        <v>28.98</v>
      </c>
      <c r="H442" s="57">
        <v>0.05</v>
      </c>
      <c r="I442" s="106">
        <f t="shared" si="17"/>
        <v>6.6164383561643841E-3</v>
      </c>
    </row>
    <row r="443" spans="1:9" x14ac:dyDescent="0.2">
      <c r="A443" s="58">
        <f t="shared" si="18"/>
        <v>55</v>
      </c>
      <c r="B443" s="57" t="s">
        <v>2238</v>
      </c>
      <c r="C443" s="57">
        <v>361.4</v>
      </c>
      <c r="D443" s="57"/>
      <c r="E443" s="57"/>
      <c r="F443" s="57">
        <f t="shared" si="16"/>
        <v>361.4</v>
      </c>
      <c r="G443" s="57">
        <v>33.200000000000003</v>
      </c>
      <c r="H443" s="57">
        <v>0.05</v>
      </c>
      <c r="I443" s="106">
        <f t="shared" si="17"/>
        <v>4.5932484781405648E-3</v>
      </c>
    </row>
    <row r="444" spans="1:9" x14ac:dyDescent="0.2">
      <c r="A444" s="58">
        <f t="shared" si="18"/>
        <v>56</v>
      </c>
      <c r="B444" s="57" t="s">
        <v>2239</v>
      </c>
      <c r="C444" s="57">
        <v>325.7</v>
      </c>
      <c r="D444" s="57"/>
      <c r="E444" s="57">
        <v>17.7</v>
      </c>
      <c r="F444" s="57">
        <f t="shared" si="16"/>
        <v>343.4</v>
      </c>
      <c r="G444" s="57">
        <v>26.4</v>
      </c>
      <c r="H444" s="57">
        <v>0.05</v>
      </c>
      <c r="I444" s="106">
        <f t="shared" si="17"/>
        <v>3.843913803145021E-3</v>
      </c>
    </row>
    <row r="445" spans="1:9" x14ac:dyDescent="0.2">
      <c r="A445" s="58">
        <f t="shared" si="18"/>
        <v>57</v>
      </c>
      <c r="B445" s="57" t="s">
        <v>2240</v>
      </c>
      <c r="C445" s="57">
        <v>398.4</v>
      </c>
      <c r="D445" s="57"/>
      <c r="E445" s="57">
        <v>80.599999999999994</v>
      </c>
      <c r="F445" s="57">
        <f t="shared" si="16"/>
        <v>479</v>
      </c>
      <c r="G445" s="57">
        <v>49</v>
      </c>
      <c r="H445" s="57">
        <v>0.05</v>
      </c>
      <c r="I445" s="106">
        <f t="shared" si="17"/>
        <v>5.1148225469728609E-3</v>
      </c>
    </row>
    <row r="446" spans="1:9" x14ac:dyDescent="0.2">
      <c r="A446" s="58">
        <f t="shared" si="18"/>
        <v>58</v>
      </c>
      <c r="B446" s="57" t="s">
        <v>2241</v>
      </c>
      <c r="C446" s="57">
        <v>675.5</v>
      </c>
      <c r="D446" s="57"/>
      <c r="E446" s="57"/>
      <c r="F446" s="57">
        <f t="shared" si="16"/>
        <v>675.5</v>
      </c>
      <c r="G446" s="57">
        <v>60.3</v>
      </c>
      <c r="H446" s="57">
        <v>0.05</v>
      </c>
      <c r="I446" s="106">
        <f t="shared" si="17"/>
        <v>4.4633604737231679E-3</v>
      </c>
    </row>
    <row r="447" spans="1:9" x14ac:dyDescent="0.2">
      <c r="A447" s="58">
        <f t="shared" si="18"/>
        <v>59</v>
      </c>
      <c r="B447" s="57" t="s">
        <v>2242</v>
      </c>
      <c r="C447" s="57">
        <v>1644.9</v>
      </c>
      <c r="D447" s="57">
        <v>102.4</v>
      </c>
      <c r="E447" s="57">
        <v>88.7</v>
      </c>
      <c r="F447" s="57">
        <f t="shared" si="16"/>
        <v>1836.0000000000002</v>
      </c>
      <c r="G447" s="57">
        <v>36.5</v>
      </c>
      <c r="H447" s="57">
        <v>0.05</v>
      </c>
      <c r="I447" s="106">
        <f t="shared" si="17"/>
        <v>9.9400871459694976E-4</v>
      </c>
    </row>
    <row r="448" spans="1:9" x14ac:dyDescent="0.2">
      <c r="A448" s="58">
        <f t="shared" si="18"/>
        <v>60</v>
      </c>
      <c r="B448" s="57" t="s">
        <v>704</v>
      </c>
      <c r="C448" s="57">
        <v>640.29999999999995</v>
      </c>
      <c r="D448" s="57">
        <v>45.5</v>
      </c>
      <c r="E448" s="57"/>
      <c r="F448" s="57">
        <f t="shared" ref="F448:F511" si="19">C448+D448+E448</f>
        <v>685.8</v>
      </c>
      <c r="G448" s="57">
        <v>42.2</v>
      </c>
      <c r="H448" s="57">
        <v>0.05</v>
      </c>
      <c r="I448" s="106">
        <f t="shared" ref="I448:I510" si="20">(G448*H448)/F448</f>
        <v>3.0766987459900853E-3</v>
      </c>
    </row>
    <row r="449" spans="1:9" x14ac:dyDescent="0.2">
      <c r="A449" s="58">
        <f t="shared" si="18"/>
        <v>61</v>
      </c>
      <c r="B449" s="57" t="s">
        <v>705</v>
      </c>
      <c r="C449" s="57">
        <v>484.9</v>
      </c>
      <c r="D449" s="57">
        <v>39.799999999999997</v>
      </c>
      <c r="E449" s="57"/>
      <c r="F449" s="57">
        <f t="shared" si="19"/>
        <v>524.69999999999993</v>
      </c>
      <c r="G449" s="57">
        <v>43.7</v>
      </c>
      <c r="H449" s="57">
        <v>0.05</v>
      </c>
      <c r="I449" s="106">
        <f t="shared" si="20"/>
        <v>4.1642843529635992E-3</v>
      </c>
    </row>
    <row r="450" spans="1:9" x14ac:dyDescent="0.2">
      <c r="A450" s="58">
        <f t="shared" si="18"/>
        <v>62</v>
      </c>
      <c r="B450" s="57" t="s">
        <v>706</v>
      </c>
      <c r="C450" s="57">
        <v>642.79999999999995</v>
      </c>
      <c r="D450" s="57"/>
      <c r="E450" s="57"/>
      <c r="F450" s="57">
        <f t="shared" si="19"/>
        <v>642.79999999999995</v>
      </c>
      <c r="G450" s="57">
        <v>63</v>
      </c>
      <c r="H450" s="57">
        <v>0.05</v>
      </c>
      <c r="I450" s="106">
        <f t="shared" si="20"/>
        <v>4.9004355942750474E-3</v>
      </c>
    </row>
    <row r="451" spans="1:9" x14ac:dyDescent="0.2">
      <c r="A451" s="58">
        <f t="shared" si="18"/>
        <v>63</v>
      </c>
      <c r="B451" s="57" t="s">
        <v>707</v>
      </c>
      <c r="C451" s="57">
        <v>637.20000000000005</v>
      </c>
      <c r="D451" s="57"/>
      <c r="E451" s="57"/>
      <c r="F451" s="57">
        <f t="shared" si="19"/>
        <v>637.20000000000005</v>
      </c>
      <c r="G451" s="57">
        <v>53.2</v>
      </c>
      <c r="H451" s="57">
        <v>0.05</v>
      </c>
      <c r="I451" s="106">
        <f t="shared" si="20"/>
        <v>4.1745134965473947E-3</v>
      </c>
    </row>
    <row r="452" spans="1:9" x14ac:dyDescent="0.2">
      <c r="A452" s="58">
        <f t="shared" si="18"/>
        <v>64</v>
      </c>
      <c r="B452" s="57" t="s">
        <v>708</v>
      </c>
      <c r="C452" s="57">
        <v>453.2</v>
      </c>
      <c r="D452" s="57"/>
      <c r="E452" s="57"/>
      <c r="F452" s="57">
        <f t="shared" si="19"/>
        <v>453.2</v>
      </c>
      <c r="G452" s="57">
        <v>44.4</v>
      </c>
      <c r="H452" s="57">
        <v>0.05</v>
      </c>
      <c r="I452" s="106">
        <f t="shared" si="20"/>
        <v>4.8984995586937342E-3</v>
      </c>
    </row>
    <row r="453" spans="1:9" x14ac:dyDescent="0.2">
      <c r="A453" s="58">
        <f t="shared" si="18"/>
        <v>65</v>
      </c>
      <c r="B453" s="57" t="s">
        <v>709</v>
      </c>
      <c r="C453" s="57">
        <v>771.5</v>
      </c>
      <c r="D453" s="57">
        <v>16.600000000000001</v>
      </c>
      <c r="E453" s="57"/>
      <c r="F453" s="57">
        <f t="shared" si="19"/>
        <v>788.1</v>
      </c>
      <c r="G453" s="57">
        <v>66.8</v>
      </c>
      <c r="H453" s="57">
        <v>0.05</v>
      </c>
      <c r="I453" s="106">
        <f t="shared" si="20"/>
        <v>4.2380408577591677E-3</v>
      </c>
    </row>
    <row r="454" spans="1:9" x14ac:dyDescent="0.2">
      <c r="A454" s="58">
        <f t="shared" si="18"/>
        <v>66</v>
      </c>
      <c r="B454" s="57" t="s">
        <v>710</v>
      </c>
      <c r="C454" s="57">
        <v>1131.7</v>
      </c>
      <c r="D454" s="57"/>
      <c r="E454" s="57">
        <v>24.6</v>
      </c>
      <c r="F454" s="57">
        <f t="shared" si="19"/>
        <v>1156.3</v>
      </c>
      <c r="G454" s="57">
        <v>100.8</v>
      </c>
      <c r="H454" s="57">
        <v>0.05</v>
      </c>
      <c r="I454" s="106">
        <f t="shared" si="20"/>
        <v>4.3587304332785614E-3</v>
      </c>
    </row>
    <row r="455" spans="1:9" x14ac:dyDescent="0.2">
      <c r="A455" s="58">
        <f t="shared" ref="A455:A518" si="21">1+A454</f>
        <v>67</v>
      </c>
      <c r="B455" s="57" t="s">
        <v>711</v>
      </c>
      <c r="C455" s="57">
        <v>534.6</v>
      </c>
      <c r="D455" s="57"/>
      <c r="E455" s="57"/>
      <c r="F455" s="57">
        <f t="shared" si="19"/>
        <v>534.6</v>
      </c>
      <c r="G455" s="57">
        <v>44.7</v>
      </c>
      <c r="H455" s="57">
        <v>0.05</v>
      </c>
      <c r="I455" s="106">
        <f t="shared" si="20"/>
        <v>4.1806958473625143E-3</v>
      </c>
    </row>
    <row r="456" spans="1:9" x14ac:dyDescent="0.2">
      <c r="A456" s="58">
        <f t="shared" si="21"/>
        <v>68</v>
      </c>
      <c r="B456" s="57" t="s">
        <v>712</v>
      </c>
      <c r="C456" s="57">
        <v>640.5</v>
      </c>
      <c r="D456" s="57"/>
      <c r="E456" s="57"/>
      <c r="F456" s="57">
        <f t="shared" si="19"/>
        <v>640.5</v>
      </c>
      <c r="G456" s="57">
        <v>59.4</v>
      </c>
      <c r="H456" s="57">
        <v>0.05</v>
      </c>
      <c r="I456" s="106">
        <f t="shared" si="20"/>
        <v>4.6370023419203751E-3</v>
      </c>
    </row>
    <row r="457" spans="1:9" x14ac:dyDescent="0.2">
      <c r="A457" s="58">
        <f t="shared" si="21"/>
        <v>69</v>
      </c>
      <c r="B457" s="57" t="s">
        <v>713</v>
      </c>
      <c r="C457" s="57">
        <v>679.9</v>
      </c>
      <c r="D457" s="57">
        <v>100.6</v>
      </c>
      <c r="E457" s="57"/>
      <c r="F457" s="57">
        <f t="shared" si="19"/>
        <v>780.5</v>
      </c>
      <c r="G457" s="57">
        <v>50.4</v>
      </c>
      <c r="H457" s="57">
        <v>0.05</v>
      </c>
      <c r="I457" s="106">
        <f t="shared" si="20"/>
        <v>3.2286995515695069E-3</v>
      </c>
    </row>
    <row r="458" spans="1:9" x14ac:dyDescent="0.2">
      <c r="A458" s="58">
        <f t="shared" si="21"/>
        <v>70</v>
      </c>
      <c r="B458" s="57" t="s">
        <v>714</v>
      </c>
      <c r="C458" s="57">
        <v>708.5</v>
      </c>
      <c r="D458" s="57"/>
      <c r="E458" s="57"/>
      <c r="F458" s="57">
        <f t="shared" si="19"/>
        <v>708.5</v>
      </c>
      <c r="G458" s="57">
        <v>49.8</v>
      </c>
      <c r="H458" s="57">
        <v>0.05</v>
      </c>
      <c r="I458" s="106">
        <f t="shared" si="20"/>
        <v>3.5144671841919549E-3</v>
      </c>
    </row>
    <row r="459" spans="1:9" x14ac:dyDescent="0.2">
      <c r="A459" s="58">
        <f t="shared" si="21"/>
        <v>71</v>
      </c>
      <c r="B459" s="57" t="s">
        <v>715</v>
      </c>
      <c r="C459" s="57">
        <v>959</v>
      </c>
      <c r="D459" s="57"/>
      <c r="E459" s="57"/>
      <c r="F459" s="57">
        <f t="shared" si="19"/>
        <v>959</v>
      </c>
      <c r="G459" s="57">
        <v>56.3</v>
      </c>
      <c r="H459" s="57">
        <v>0.05</v>
      </c>
      <c r="I459" s="106">
        <f t="shared" si="20"/>
        <v>2.9353493222106361E-3</v>
      </c>
    </row>
    <row r="460" spans="1:9" x14ac:dyDescent="0.2">
      <c r="A460" s="58">
        <f t="shared" si="21"/>
        <v>72</v>
      </c>
      <c r="B460" s="57" t="s">
        <v>716</v>
      </c>
      <c r="C460" s="57">
        <v>492.4</v>
      </c>
      <c r="D460" s="57"/>
      <c r="E460" s="57"/>
      <c r="F460" s="57">
        <f t="shared" si="19"/>
        <v>492.4</v>
      </c>
      <c r="G460" s="57">
        <v>32.200000000000003</v>
      </c>
      <c r="H460" s="57">
        <v>0.05</v>
      </c>
      <c r="I460" s="106">
        <f t="shared" si="20"/>
        <v>3.2696994313566215E-3</v>
      </c>
    </row>
    <row r="461" spans="1:9" x14ac:dyDescent="0.2">
      <c r="A461" s="58">
        <f t="shared" si="21"/>
        <v>73</v>
      </c>
      <c r="B461" s="57" t="s">
        <v>717</v>
      </c>
      <c r="C461" s="57">
        <v>287.5</v>
      </c>
      <c r="D461" s="57"/>
      <c r="E461" s="57">
        <v>44.8</v>
      </c>
      <c r="F461" s="57">
        <f t="shared" si="19"/>
        <v>332.3</v>
      </c>
      <c r="G461" s="57">
        <v>49.6</v>
      </c>
      <c r="H461" s="57">
        <v>0.05</v>
      </c>
      <c r="I461" s="106">
        <f t="shared" si="20"/>
        <v>7.463135720734277E-3</v>
      </c>
    </row>
    <row r="462" spans="1:9" x14ac:dyDescent="0.2">
      <c r="A462" s="58">
        <f t="shared" si="21"/>
        <v>74</v>
      </c>
      <c r="B462" s="57" t="s">
        <v>718</v>
      </c>
      <c r="C462" s="57">
        <v>227.9</v>
      </c>
      <c r="D462" s="57"/>
      <c r="E462" s="57"/>
      <c r="F462" s="57">
        <f t="shared" si="19"/>
        <v>227.9</v>
      </c>
      <c r="G462" s="57">
        <v>40</v>
      </c>
      <c r="H462" s="57">
        <v>0.05</v>
      </c>
      <c r="I462" s="106">
        <f t="shared" si="20"/>
        <v>8.7757788503729697E-3</v>
      </c>
    </row>
    <row r="463" spans="1:9" x14ac:dyDescent="0.2">
      <c r="A463" s="58">
        <f t="shared" si="21"/>
        <v>75</v>
      </c>
      <c r="B463" s="57" t="s">
        <v>719</v>
      </c>
      <c r="C463" s="57">
        <v>638.54999999999995</v>
      </c>
      <c r="D463" s="57">
        <v>38.700000000000003</v>
      </c>
      <c r="E463" s="57"/>
      <c r="F463" s="57">
        <f t="shared" si="19"/>
        <v>677.25</v>
      </c>
      <c r="G463" s="57">
        <v>62.5</v>
      </c>
      <c r="H463" s="57">
        <v>0.05</v>
      </c>
      <c r="I463" s="106">
        <f t="shared" si="20"/>
        <v>4.6142488002953123E-3</v>
      </c>
    </row>
    <row r="464" spans="1:9" x14ac:dyDescent="0.2">
      <c r="A464" s="58">
        <f t="shared" si="21"/>
        <v>76</v>
      </c>
      <c r="B464" s="57" t="s">
        <v>720</v>
      </c>
      <c r="C464" s="57">
        <v>844.8</v>
      </c>
      <c r="D464" s="57">
        <v>33</v>
      </c>
      <c r="E464" s="57"/>
      <c r="F464" s="57">
        <f t="shared" si="19"/>
        <v>877.8</v>
      </c>
      <c r="G464" s="57">
        <v>55.1</v>
      </c>
      <c r="H464" s="57">
        <v>0.05</v>
      </c>
      <c r="I464" s="106">
        <f t="shared" si="20"/>
        <v>3.1385281385281393E-3</v>
      </c>
    </row>
    <row r="465" spans="1:9" x14ac:dyDescent="0.2">
      <c r="A465" s="58">
        <f t="shared" si="21"/>
        <v>77</v>
      </c>
      <c r="B465" s="57" t="s">
        <v>721</v>
      </c>
      <c r="C465" s="57">
        <v>623.70000000000005</v>
      </c>
      <c r="D465" s="57">
        <v>33.200000000000003</v>
      </c>
      <c r="E465" s="57"/>
      <c r="F465" s="57">
        <f t="shared" si="19"/>
        <v>656.90000000000009</v>
      </c>
      <c r="G465" s="57">
        <v>39.5</v>
      </c>
      <c r="H465" s="57">
        <v>0.05</v>
      </c>
      <c r="I465" s="106">
        <f t="shared" si="20"/>
        <v>3.0065458973968636E-3</v>
      </c>
    </row>
    <row r="466" spans="1:9" x14ac:dyDescent="0.2">
      <c r="A466" s="58">
        <f t="shared" si="21"/>
        <v>78</v>
      </c>
      <c r="B466" s="57" t="s">
        <v>722</v>
      </c>
      <c r="C466" s="57">
        <v>572.4</v>
      </c>
      <c r="D466" s="57"/>
      <c r="E466" s="57"/>
      <c r="F466" s="57">
        <f t="shared" si="19"/>
        <v>572.4</v>
      </c>
      <c r="G466" s="57">
        <v>52.47</v>
      </c>
      <c r="H466" s="57">
        <v>0.05</v>
      </c>
      <c r="I466" s="106">
        <f t="shared" si="20"/>
        <v>4.5833333333333334E-3</v>
      </c>
    </row>
    <row r="467" spans="1:9" x14ac:dyDescent="0.2">
      <c r="A467" s="58">
        <f t="shared" si="21"/>
        <v>79</v>
      </c>
      <c r="B467" s="57" t="s">
        <v>723</v>
      </c>
      <c r="C467" s="57">
        <v>678.9</v>
      </c>
      <c r="D467" s="57"/>
      <c r="E467" s="57"/>
      <c r="F467" s="57">
        <f t="shared" si="19"/>
        <v>678.9</v>
      </c>
      <c r="G467" s="57">
        <v>54.3</v>
      </c>
      <c r="H467" s="57">
        <v>0.05</v>
      </c>
      <c r="I467" s="106">
        <f t="shared" si="20"/>
        <v>3.9991162174105171E-3</v>
      </c>
    </row>
    <row r="468" spans="1:9" x14ac:dyDescent="0.2">
      <c r="A468" s="58">
        <f t="shared" si="21"/>
        <v>80</v>
      </c>
      <c r="B468" s="57" t="s">
        <v>724</v>
      </c>
      <c r="C468" s="57">
        <v>785.9</v>
      </c>
      <c r="D468" s="57"/>
      <c r="E468" s="57"/>
      <c r="F468" s="57">
        <f t="shared" si="19"/>
        <v>785.9</v>
      </c>
      <c r="G468" s="57">
        <v>26.9</v>
      </c>
      <c r="H468" s="57">
        <v>0.05</v>
      </c>
      <c r="I468" s="106">
        <f t="shared" si="20"/>
        <v>1.7114136658607966E-3</v>
      </c>
    </row>
    <row r="469" spans="1:9" x14ac:dyDescent="0.2">
      <c r="A469" s="58">
        <f t="shared" si="21"/>
        <v>81</v>
      </c>
      <c r="B469" s="57" t="s">
        <v>725</v>
      </c>
      <c r="C469" s="57">
        <v>557.20000000000005</v>
      </c>
      <c r="D469" s="57"/>
      <c r="E469" s="57"/>
      <c r="F469" s="57">
        <f t="shared" si="19"/>
        <v>557.20000000000005</v>
      </c>
      <c r="G469" s="57">
        <v>37.1</v>
      </c>
      <c r="H469" s="57">
        <v>0.05</v>
      </c>
      <c r="I469" s="106">
        <f t="shared" si="20"/>
        <v>3.329145728643216E-3</v>
      </c>
    </row>
    <row r="470" spans="1:9" x14ac:dyDescent="0.2">
      <c r="A470" s="58">
        <f t="shared" si="21"/>
        <v>82</v>
      </c>
      <c r="B470" s="57" t="s">
        <v>726</v>
      </c>
      <c r="C470" s="57">
        <v>780.8</v>
      </c>
      <c r="D470" s="57">
        <v>45.6</v>
      </c>
      <c r="E470" s="57"/>
      <c r="F470" s="57">
        <f t="shared" si="19"/>
        <v>826.4</v>
      </c>
      <c r="G470" s="57">
        <v>45.97</v>
      </c>
      <c r="H470" s="57">
        <v>0.05</v>
      </c>
      <c r="I470" s="106">
        <f t="shared" si="20"/>
        <v>2.7813407550822851E-3</v>
      </c>
    </row>
    <row r="471" spans="1:9" x14ac:dyDescent="0.2">
      <c r="A471" s="58">
        <f t="shared" si="21"/>
        <v>83</v>
      </c>
      <c r="B471" s="57" t="s">
        <v>727</v>
      </c>
      <c r="C471" s="57">
        <v>1009.3</v>
      </c>
      <c r="D471" s="57"/>
      <c r="E471" s="57"/>
      <c r="F471" s="57">
        <f t="shared" si="19"/>
        <v>1009.3</v>
      </c>
      <c r="G471" s="57">
        <v>90.2</v>
      </c>
      <c r="H471" s="57">
        <v>0.05</v>
      </c>
      <c r="I471" s="106">
        <f t="shared" si="20"/>
        <v>4.4684434756762119E-3</v>
      </c>
    </row>
    <row r="472" spans="1:9" x14ac:dyDescent="0.2">
      <c r="A472" s="58">
        <f t="shared" si="21"/>
        <v>84</v>
      </c>
      <c r="B472" s="57" t="s">
        <v>728</v>
      </c>
      <c r="C472" s="57">
        <v>602.29999999999995</v>
      </c>
      <c r="D472" s="57"/>
      <c r="E472" s="57"/>
      <c r="F472" s="57">
        <f t="shared" si="19"/>
        <v>602.29999999999995</v>
      </c>
      <c r="G472" s="57">
        <v>44.8</v>
      </c>
      <c r="H472" s="57">
        <v>0.05</v>
      </c>
      <c r="I472" s="106">
        <f t="shared" si="20"/>
        <v>3.7190768719907023E-3</v>
      </c>
    </row>
    <row r="473" spans="1:9" x14ac:dyDescent="0.2">
      <c r="A473" s="58">
        <f t="shared" si="21"/>
        <v>85</v>
      </c>
      <c r="B473" s="57" t="s">
        <v>729</v>
      </c>
      <c r="C473" s="57">
        <v>655.4</v>
      </c>
      <c r="D473" s="57">
        <v>60.8</v>
      </c>
      <c r="E473" s="57"/>
      <c r="F473" s="57">
        <f t="shared" si="19"/>
        <v>716.19999999999993</v>
      </c>
      <c r="G473" s="57">
        <v>51.97</v>
      </c>
      <c r="H473" s="57">
        <v>0.05</v>
      </c>
      <c r="I473" s="106">
        <f t="shared" si="20"/>
        <v>3.6281764870148008E-3</v>
      </c>
    </row>
    <row r="474" spans="1:9" x14ac:dyDescent="0.2">
      <c r="A474" s="58">
        <f t="shared" si="21"/>
        <v>86</v>
      </c>
      <c r="B474" s="57" t="s">
        <v>730</v>
      </c>
      <c r="C474" s="57">
        <v>707.3</v>
      </c>
      <c r="D474" s="57"/>
      <c r="E474" s="57"/>
      <c r="F474" s="57">
        <f t="shared" si="19"/>
        <v>707.3</v>
      </c>
      <c r="G474" s="57">
        <v>75.8</v>
      </c>
      <c r="H474" s="57">
        <v>0.05</v>
      </c>
      <c r="I474" s="106">
        <f t="shared" si="20"/>
        <v>5.3584052028842078E-3</v>
      </c>
    </row>
    <row r="475" spans="1:9" x14ac:dyDescent="0.2">
      <c r="A475" s="58">
        <f t="shared" si="21"/>
        <v>87</v>
      </c>
      <c r="B475" s="57" t="s">
        <v>731</v>
      </c>
      <c r="C475" s="57">
        <v>789.4</v>
      </c>
      <c r="D475" s="57"/>
      <c r="E475" s="57"/>
      <c r="F475" s="57">
        <f t="shared" si="19"/>
        <v>789.4</v>
      </c>
      <c r="G475" s="57">
        <v>57.3</v>
      </c>
      <c r="H475" s="57">
        <v>0.05</v>
      </c>
      <c r="I475" s="106">
        <f t="shared" si="20"/>
        <v>3.6293387382822402E-3</v>
      </c>
    </row>
    <row r="476" spans="1:9" x14ac:dyDescent="0.2">
      <c r="A476" s="58">
        <f t="shared" si="21"/>
        <v>88</v>
      </c>
      <c r="B476" s="57" t="s">
        <v>732</v>
      </c>
      <c r="C476" s="57">
        <v>714.2</v>
      </c>
      <c r="D476" s="57"/>
      <c r="E476" s="57"/>
      <c r="F476" s="57">
        <f t="shared" si="19"/>
        <v>714.2</v>
      </c>
      <c r="G476" s="57">
        <v>43.4</v>
      </c>
      <c r="H476" s="57">
        <v>0.05</v>
      </c>
      <c r="I476" s="106">
        <f t="shared" si="20"/>
        <v>3.0383646037524499E-3</v>
      </c>
    </row>
    <row r="477" spans="1:9" x14ac:dyDescent="0.2">
      <c r="A477" s="58">
        <f t="shared" si="21"/>
        <v>89</v>
      </c>
      <c r="B477" s="57" t="s">
        <v>733</v>
      </c>
      <c r="C477" s="57">
        <v>713.1</v>
      </c>
      <c r="D477" s="57"/>
      <c r="E477" s="57"/>
      <c r="F477" s="57">
        <f t="shared" si="19"/>
        <v>713.1</v>
      </c>
      <c r="G477" s="57">
        <v>49.5</v>
      </c>
      <c r="H477" s="57">
        <v>0.05</v>
      </c>
      <c r="I477" s="106">
        <f t="shared" si="20"/>
        <v>3.4707614640302905E-3</v>
      </c>
    </row>
    <row r="478" spans="1:9" x14ac:dyDescent="0.2">
      <c r="A478" s="58">
        <f t="shared" si="21"/>
        <v>90</v>
      </c>
      <c r="B478" s="57" t="s">
        <v>734</v>
      </c>
      <c r="C478" s="57">
        <v>771.4</v>
      </c>
      <c r="D478" s="57">
        <v>100</v>
      </c>
      <c r="E478" s="57"/>
      <c r="F478" s="57">
        <f t="shared" si="19"/>
        <v>871.4</v>
      </c>
      <c r="G478" s="57">
        <v>53.6</v>
      </c>
      <c r="H478" s="57">
        <v>0.05</v>
      </c>
      <c r="I478" s="106">
        <f t="shared" si="20"/>
        <v>3.0755106724810652E-3</v>
      </c>
    </row>
    <row r="479" spans="1:9" x14ac:dyDescent="0.2">
      <c r="A479" s="58">
        <f t="shared" si="21"/>
        <v>91</v>
      </c>
      <c r="B479" s="57" t="s">
        <v>735</v>
      </c>
      <c r="C479" s="57">
        <v>1203.7</v>
      </c>
      <c r="D479" s="57">
        <v>132</v>
      </c>
      <c r="E479" s="57"/>
      <c r="F479" s="57">
        <f t="shared" si="19"/>
        <v>1335.7</v>
      </c>
      <c r="G479" s="57">
        <v>131.80000000000001</v>
      </c>
      <c r="H479" s="57">
        <v>0.05</v>
      </c>
      <c r="I479" s="106">
        <f t="shared" si="20"/>
        <v>4.9337426068728008E-3</v>
      </c>
    </row>
    <row r="480" spans="1:9" x14ac:dyDescent="0.2">
      <c r="A480" s="58">
        <f t="shared" si="21"/>
        <v>92</v>
      </c>
      <c r="B480" s="57" t="s">
        <v>736</v>
      </c>
      <c r="C480" s="57">
        <v>500.7</v>
      </c>
      <c r="D480" s="57"/>
      <c r="E480" s="57">
        <v>56.7</v>
      </c>
      <c r="F480" s="57">
        <f t="shared" si="19"/>
        <v>557.4</v>
      </c>
      <c r="G480" s="57">
        <v>45.1</v>
      </c>
      <c r="H480" s="57">
        <v>0.05</v>
      </c>
      <c r="I480" s="106">
        <f t="shared" si="20"/>
        <v>4.045568711876571E-3</v>
      </c>
    </row>
    <row r="481" spans="1:9" x14ac:dyDescent="0.2">
      <c r="A481" s="58">
        <f t="shared" si="21"/>
        <v>93</v>
      </c>
      <c r="B481" s="57" t="s">
        <v>737</v>
      </c>
      <c r="C481" s="57">
        <v>476.1</v>
      </c>
      <c r="D481" s="57"/>
      <c r="E481" s="57"/>
      <c r="F481" s="57">
        <f t="shared" si="19"/>
        <v>476.1</v>
      </c>
      <c r="G481" s="57">
        <v>38.4</v>
      </c>
      <c r="H481" s="57">
        <v>0.05</v>
      </c>
      <c r="I481" s="106">
        <f t="shared" si="20"/>
        <v>4.0327662255828607E-3</v>
      </c>
    </row>
    <row r="482" spans="1:9" x14ac:dyDescent="0.2">
      <c r="A482" s="58">
        <f t="shared" si="21"/>
        <v>94</v>
      </c>
      <c r="B482" s="31" t="s">
        <v>738</v>
      </c>
      <c r="C482" s="29">
        <v>364.5</v>
      </c>
      <c r="D482" s="29"/>
      <c r="E482" s="29">
        <v>21</v>
      </c>
      <c r="F482" s="57">
        <f t="shared" si="19"/>
        <v>385.5</v>
      </c>
      <c r="G482" s="57">
        <v>54.4</v>
      </c>
      <c r="H482" s="57">
        <v>0.05</v>
      </c>
      <c r="I482" s="106">
        <f t="shared" si="20"/>
        <v>7.0557717250324262E-3</v>
      </c>
    </row>
    <row r="483" spans="1:9" x14ac:dyDescent="0.2">
      <c r="A483" s="58">
        <f t="shared" si="21"/>
        <v>95</v>
      </c>
      <c r="B483" s="57" t="s">
        <v>739</v>
      </c>
      <c r="C483" s="57">
        <v>1235.0999999999999</v>
      </c>
      <c r="D483" s="57">
        <v>129.69999999999999</v>
      </c>
      <c r="E483" s="57"/>
      <c r="F483" s="57">
        <f t="shared" si="19"/>
        <v>1364.8</v>
      </c>
      <c r="G483" s="57">
        <v>66.5</v>
      </c>
      <c r="H483" s="57">
        <v>0.05</v>
      </c>
      <c r="I483" s="106">
        <f t="shared" si="20"/>
        <v>2.436254396248535E-3</v>
      </c>
    </row>
    <row r="484" spans="1:9" x14ac:dyDescent="0.2">
      <c r="A484" s="58">
        <f t="shared" si="21"/>
        <v>96</v>
      </c>
      <c r="B484" s="57" t="s">
        <v>740</v>
      </c>
      <c r="C484" s="57">
        <v>283</v>
      </c>
      <c r="D484" s="57">
        <v>27.9</v>
      </c>
      <c r="E484" s="57"/>
      <c r="F484" s="57">
        <f t="shared" si="19"/>
        <v>310.89999999999998</v>
      </c>
      <c r="G484" s="57">
        <v>61.1</v>
      </c>
      <c r="H484" s="57">
        <v>0.05</v>
      </c>
      <c r="I484" s="106">
        <f t="shared" si="20"/>
        <v>9.8263107108394997E-3</v>
      </c>
    </row>
    <row r="485" spans="1:9" x14ac:dyDescent="0.2">
      <c r="A485" s="58">
        <f t="shared" si="21"/>
        <v>97</v>
      </c>
      <c r="B485" s="57" t="s">
        <v>741</v>
      </c>
      <c r="C485" s="57">
        <v>882.8</v>
      </c>
      <c r="D485" s="57"/>
      <c r="E485" s="57"/>
      <c r="F485" s="57">
        <f t="shared" si="19"/>
        <v>882.8</v>
      </c>
      <c r="G485" s="57">
        <v>81.2</v>
      </c>
      <c r="H485" s="57">
        <v>0.05</v>
      </c>
      <c r="I485" s="106">
        <f t="shared" si="20"/>
        <v>4.5990031717263258E-3</v>
      </c>
    </row>
    <row r="486" spans="1:9" x14ac:dyDescent="0.2">
      <c r="A486" s="58">
        <f t="shared" si="21"/>
        <v>98</v>
      </c>
      <c r="B486" s="80" t="s">
        <v>574</v>
      </c>
      <c r="C486" s="57">
        <v>222</v>
      </c>
      <c r="D486" s="57"/>
      <c r="E486" s="57"/>
      <c r="F486" s="57">
        <f t="shared" si="19"/>
        <v>222</v>
      </c>
      <c r="G486" s="80">
        <v>46</v>
      </c>
      <c r="H486" s="57">
        <v>0.05</v>
      </c>
      <c r="I486" s="106">
        <f>(G486*H486)/F486</f>
        <v>1.0360360360360362E-2</v>
      </c>
    </row>
    <row r="487" spans="1:9" x14ac:dyDescent="0.2">
      <c r="A487" s="58">
        <f t="shared" si="21"/>
        <v>99</v>
      </c>
      <c r="B487" s="57" t="s">
        <v>742</v>
      </c>
      <c r="C487" s="57">
        <v>772.9</v>
      </c>
      <c r="D487" s="57"/>
      <c r="E487" s="57"/>
      <c r="F487" s="57">
        <f t="shared" si="19"/>
        <v>772.9</v>
      </c>
      <c r="G487" s="57">
        <v>59.1</v>
      </c>
      <c r="H487" s="57">
        <v>0.05</v>
      </c>
      <c r="I487" s="106">
        <f t="shared" si="20"/>
        <v>3.8232630353215165E-3</v>
      </c>
    </row>
    <row r="488" spans="1:9" x14ac:dyDescent="0.2">
      <c r="A488" s="58">
        <f t="shared" si="21"/>
        <v>100</v>
      </c>
      <c r="B488" s="57" t="s">
        <v>743</v>
      </c>
      <c r="C488" s="57">
        <v>669.9</v>
      </c>
      <c r="D488" s="57"/>
      <c r="E488" s="57"/>
      <c r="F488" s="57">
        <f t="shared" si="19"/>
        <v>669.9</v>
      </c>
      <c r="G488" s="57">
        <v>45.8</v>
      </c>
      <c r="H488" s="57">
        <v>0.05</v>
      </c>
      <c r="I488" s="106">
        <f t="shared" si="20"/>
        <v>3.4184206597999704E-3</v>
      </c>
    </row>
    <row r="489" spans="1:9" x14ac:dyDescent="0.2">
      <c r="A489" s="58">
        <f t="shared" si="21"/>
        <v>101</v>
      </c>
      <c r="B489" s="57" t="s">
        <v>744</v>
      </c>
      <c r="C489" s="57">
        <v>872.5</v>
      </c>
      <c r="D489" s="57"/>
      <c r="E489" s="57"/>
      <c r="F489" s="57">
        <f t="shared" si="19"/>
        <v>872.5</v>
      </c>
      <c r="G489" s="57">
        <v>31.3</v>
      </c>
      <c r="H489" s="57">
        <v>0.05</v>
      </c>
      <c r="I489" s="106">
        <f t="shared" si="20"/>
        <v>1.7936962750716334E-3</v>
      </c>
    </row>
    <row r="490" spans="1:9" x14ac:dyDescent="0.2">
      <c r="A490" s="58">
        <f t="shared" si="21"/>
        <v>102</v>
      </c>
      <c r="B490" s="57" t="s">
        <v>745</v>
      </c>
      <c r="C490" s="57">
        <v>416.2</v>
      </c>
      <c r="D490" s="57">
        <v>126.1</v>
      </c>
      <c r="E490" s="57"/>
      <c r="F490" s="57">
        <f t="shared" si="19"/>
        <v>542.29999999999995</v>
      </c>
      <c r="G490" s="57">
        <v>47.2</v>
      </c>
      <c r="H490" s="57">
        <v>0.05</v>
      </c>
      <c r="I490" s="106">
        <f t="shared" si="20"/>
        <v>4.3518347777982674E-3</v>
      </c>
    </row>
    <row r="491" spans="1:9" x14ac:dyDescent="0.2">
      <c r="A491" s="58">
        <f t="shared" si="21"/>
        <v>103</v>
      </c>
      <c r="B491" s="91" t="s">
        <v>1418</v>
      </c>
      <c r="C491" s="33">
        <v>735.4</v>
      </c>
      <c r="D491" s="33"/>
      <c r="E491" s="33"/>
      <c r="F491" s="57">
        <f t="shared" si="19"/>
        <v>735.4</v>
      </c>
      <c r="G491" s="91">
        <v>21.1</v>
      </c>
      <c r="H491" s="57">
        <v>0.05</v>
      </c>
      <c r="I491" s="106">
        <f t="shared" si="20"/>
        <v>1.4345934185477293E-3</v>
      </c>
    </row>
    <row r="492" spans="1:9" x14ac:dyDescent="0.2">
      <c r="A492" s="58">
        <f t="shared" si="21"/>
        <v>104</v>
      </c>
      <c r="B492" s="57" t="s">
        <v>746</v>
      </c>
      <c r="C492" s="57">
        <v>767.4</v>
      </c>
      <c r="D492" s="57">
        <v>16.7</v>
      </c>
      <c r="E492" s="57"/>
      <c r="F492" s="57">
        <f t="shared" si="19"/>
        <v>784.1</v>
      </c>
      <c r="G492" s="57">
        <v>63.9</v>
      </c>
      <c r="H492" s="57">
        <v>0.05</v>
      </c>
      <c r="I492" s="106">
        <f t="shared" si="20"/>
        <v>4.0747353653870682E-3</v>
      </c>
    </row>
    <row r="493" spans="1:9" x14ac:dyDescent="0.2">
      <c r="A493" s="58">
        <f t="shared" si="21"/>
        <v>105</v>
      </c>
      <c r="B493" s="57" t="s">
        <v>747</v>
      </c>
      <c r="C493" s="57">
        <v>495.5</v>
      </c>
      <c r="D493" s="57"/>
      <c r="E493" s="57"/>
      <c r="F493" s="57">
        <f t="shared" si="19"/>
        <v>495.5</v>
      </c>
      <c r="G493" s="57">
        <v>45.4</v>
      </c>
      <c r="H493" s="57">
        <v>0.05</v>
      </c>
      <c r="I493" s="106">
        <f t="shared" si="20"/>
        <v>4.5812310797174573E-3</v>
      </c>
    </row>
    <row r="494" spans="1:9" x14ac:dyDescent="0.2">
      <c r="A494" s="58">
        <f t="shared" si="21"/>
        <v>106</v>
      </c>
      <c r="B494" s="57" t="s">
        <v>748</v>
      </c>
      <c r="C494" s="57">
        <v>534.20000000000005</v>
      </c>
      <c r="D494" s="57">
        <v>22.3</v>
      </c>
      <c r="E494" s="57"/>
      <c r="F494" s="57">
        <f t="shared" si="19"/>
        <v>556.5</v>
      </c>
      <c r="G494" s="57">
        <v>49.8</v>
      </c>
      <c r="H494" s="57">
        <v>0.05</v>
      </c>
      <c r="I494" s="106">
        <f t="shared" si="20"/>
        <v>4.4743935309973053E-3</v>
      </c>
    </row>
    <row r="495" spans="1:9" x14ac:dyDescent="0.2">
      <c r="A495" s="58">
        <f t="shared" si="21"/>
        <v>107</v>
      </c>
      <c r="B495" s="57" t="s">
        <v>749</v>
      </c>
      <c r="C495" s="57">
        <v>758</v>
      </c>
      <c r="D495" s="57"/>
      <c r="E495" s="57"/>
      <c r="F495" s="57">
        <f t="shared" si="19"/>
        <v>758</v>
      </c>
      <c r="G495" s="57">
        <v>139.9</v>
      </c>
      <c r="H495" s="57">
        <v>0.05</v>
      </c>
      <c r="I495" s="106">
        <f t="shared" si="20"/>
        <v>9.2282321899736161E-3</v>
      </c>
    </row>
    <row r="496" spans="1:9" x14ac:dyDescent="0.2">
      <c r="A496" s="58">
        <f t="shared" si="21"/>
        <v>108</v>
      </c>
      <c r="B496" s="57" t="s">
        <v>750</v>
      </c>
      <c r="C496" s="57">
        <v>463.8</v>
      </c>
      <c r="D496" s="57">
        <v>43.7</v>
      </c>
      <c r="E496" s="57"/>
      <c r="F496" s="57">
        <f t="shared" si="19"/>
        <v>507.5</v>
      </c>
      <c r="G496" s="57">
        <v>57.2</v>
      </c>
      <c r="H496" s="57">
        <v>0.05</v>
      </c>
      <c r="I496" s="106">
        <f t="shared" si="20"/>
        <v>5.6354679802955669E-3</v>
      </c>
    </row>
    <row r="497" spans="1:9" x14ac:dyDescent="0.2">
      <c r="A497" s="58">
        <f t="shared" si="21"/>
        <v>109</v>
      </c>
      <c r="B497" s="57" t="s">
        <v>751</v>
      </c>
      <c r="C497" s="57">
        <v>564</v>
      </c>
      <c r="D497" s="57"/>
      <c r="E497" s="57"/>
      <c r="F497" s="57">
        <f t="shared" si="19"/>
        <v>564</v>
      </c>
      <c r="G497" s="57">
        <v>94.8</v>
      </c>
      <c r="H497" s="57">
        <v>0.05</v>
      </c>
      <c r="I497" s="106">
        <f t="shared" si="20"/>
        <v>8.4042553191489358E-3</v>
      </c>
    </row>
    <row r="498" spans="1:9" x14ac:dyDescent="0.2">
      <c r="A498" s="58">
        <f t="shared" si="21"/>
        <v>110</v>
      </c>
      <c r="B498" s="57" t="s">
        <v>752</v>
      </c>
      <c r="C498" s="57">
        <v>832.2</v>
      </c>
      <c r="D498" s="57">
        <v>47.7</v>
      </c>
      <c r="E498" s="57"/>
      <c r="F498" s="57">
        <f t="shared" si="19"/>
        <v>879.90000000000009</v>
      </c>
      <c r="G498" s="57">
        <v>90.6</v>
      </c>
      <c r="H498" s="57">
        <v>0.05</v>
      </c>
      <c r="I498" s="106">
        <f t="shared" si="20"/>
        <v>5.1483123082168422E-3</v>
      </c>
    </row>
    <row r="499" spans="1:9" x14ac:dyDescent="0.2">
      <c r="A499" s="58">
        <f t="shared" si="21"/>
        <v>111</v>
      </c>
      <c r="B499" s="57" t="s">
        <v>753</v>
      </c>
      <c r="C499" s="57">
        <v>751.4</v>
      </c>
      <c r="D499" s="57"/>
      <c r="E499" s="57"/>
      <c r="F499" s="57">
        <f t="shared" si="19"/>
        <v>751.4</v>
      </c>
      <c r="G499" s="57">
        <v>68.7</v>
      </c>
      <c r="H499" s="57">
        <v>0.05</v>
      </c>
      <c r="I499" s="106">
        <f t="shared" si="20"/>
        <v>4.5714665956880498E-3</v>
      </c>
    </row>
    <row r="500" spans="1:9" x14ac:dyDescent="0.2">
      <c r="A500" s="58">
        <f t="shared" si="21"/>
        <v>112</v>
      </c>
      <c r="B500" s="57" t="s">
        <v>754</v>
      </c>
      <c r="C500" s="57">
        <v>568.4</v>
      </c>
      <c r="D500" s="57"/>
      <c r="E500" s="57"/>
      <c r="F500" s="57">
        <f t="shared" si="19"/>
        <v>568.4</v>
      </c>
      <c r="G500" s="57">
        <v>56.9</v>
      </c>
      <c r="H500" s="57">
        <v>0.05</v>
      </c>
      <c r="I500" s="106">
        <f t="shared" si="20"/>
        <v>5.0052779732582698E-3</v>
      </c>
    </row>
    <row r="501" spans="1:9" x14ac:dyDescent="0.2">
      <c r="A501" s="58">
        <f t="shared" si="21"/>
        <v>113</v>
      </c>
      <c r="B501" s="57" t="s">
        <v>755</v>
      </c>
      <c r="C501" s="57">
        <v>678.1</v>
      </c>
      <c r="D501" s="57">
        <v>31.4</v>
      </c>
      <c r="E501" s="57"/>
      <c r="F501" s="57">
        <f t="shared" si="19"/>
        <v>709.5</v>
      </c>
      <c r="G501" s="57">
        <v>41.9</v>
      </c>
      <c r="H501" s="57">
        <v>0.05</v>
      </c>
      <c r="I501" s="106">
        <f t="shared" si="20"/>
        <v>2.9527836504580694E-3</v>
      </c>
    </row>
    <row r="502" spans="1:9" x14ac:dyDescent="0.2">
      <c r="A502" s="58">
        <f t="shared" si="21"/>
        <v>114</v>
      </c>
      <c r="B502" s="57" t="s">
        <v>756</v>
      </c>
      <c r="C502" s="57">
        <v>726.3</v>
      </c>
      <c r="D502" s="57"/>
      <c r="E502" s="57"/>
      <c r="F502" s="57">
        <f t="shared" si="19"/>
        <v>726.3</v>
      </c>
      <c r="G502" s="57">
        <v>19.3</v>
      </c>
      <c r="H502" s="57">
        <v>0.05</v>
      </c>
      <c r="I502" s="106">
        <f t="shared" si="20"/>
        <v>1.3286520721464961E-3</v>
      </c>
    </row>
    <row r="503" spans="1:9" x14ac:dyDescent="0.2">
      <c r="A503" s="58">
        <f t="shared" si="21"/>
        <v>115</v>
      </c>
      <c r="B503" s="57" t="s">
        <v>757</v>
      </c>
      <c r="C503" s="57">
        <v>407.5</v>
      </c>
      <c r="D503" s="57"/>
      <c r="E503" s="57"/>
      <c r="F503" s="57">
        <f t="shared" si="19"/>
        <v>407.5</v>
      </c>
      <c r="G503" s="57">
        <v>58</v>
      </c>
      <c r="H503" s="57">
        <v>0.05</v>
      </c>
      <c r="I503" s="106">
        <f t="shared" si="20"/>
        <v>7.1165644171779152E-3</v>
      </c>
    </row>
    <row r="504" spans="1:9" x14ac:dyDescent="0.2">
      <c r="A504" s="58">
        <f t="shared" si="21"/>
        <v>116</v>
      </c>
      <c r="B504" s="57" t="s">
        <v>758</v>
      </c>
      <c r="C504" s="57">
        <v>659.3</v>
      </c>
      <c r="D504" s="57"/>
      <c r="E504" s="57"/>
      <c r="F504" s="57">
        <f t="shared" si="19"/>
        <v>659.3</v>
      </c>
      <c r="G504" s="57">
        <v>49.5</v>
      </c>
      <c r="H504" s="57">
        <v>0.05</v>
      </c>
      <c r="I504" s="106">
        <f t="shared" si="20"/>
        <v>3.7539814955255576E-3</v>
      </c>
    </row>
    <row r="505" spans="1:9" x14ac:dyDescent="0.2">
      <c r="A505" s="58">
        <f t="shared" si="21"/>
        <v>117</v>
      </c>
      <c r="B505" s="57" t="s">
        <v>759</v>
      </c>
      <c r="C505" s="57">
        <v>2185</v>
      </c>
      <c r="D505" s="57"/>
      <c r="E505" s="57"/>
      <c r="F505" s="57">
        <f t="shared" si="19"/>
        <v>2185</v>
      </c>
      <c r="G505" s="57">
        <v>105.6</v>
      </c>
      <c r="H505" s="57">
        <v>0.05</v>
      </c>
      <c r="I505" s="106">
        <f t="shared" si="20"/>
        <v>2.4164759725400459E-3</v>
      </c>
    </row>
    <row r="506" spans="1:9" x14ac:dyDescent="0.2">
      <c r="A506" s="58">
        <f t="shared" si="21"/>
        <v>118</v>
      </c>
      <c r="B506" s="57" t="s">
        <v>760</v>
      </c>
      <c r="C506" s="57">
        <v>880.1</v>
      </c>
      <c r="D506" s="57">
        <v>63.6</v>
      </c>
      <c r="E506" s="57">
        <v>117.1</v>
      </c>
      <c r="F506" s="57">
        <f t="shared" si="19"/>
        <v>1060.8</v>
      </c>
      <c r="G506" s="57">
        <v>64.25</v>
      </c>
      <c r="H506" s="57">
        <v>0.05</v>
      </c>
      <c r="I506" s="106">
        <f t="shared" si="20"/>
        <v>3.0283748114630473E-3</v>
      </c>
    </row>
    <row r="507" spans="1:9" x14ac:dyDescent="0.2">
      <c r="A507" s="58">
        <f t="shared" si="21"/>
        <v>119</v>
      </c>
      <c r="B507" s="57" t="s">
        <v>761</v>
      </c>
      <c r="C507" s="57">
        <v>673.6</v>
      </c>
      <c r="D507" s="57"/>
      <c r="E507" s="57"/>
      <c r="F507" s="57">
        <f t="shared" si="19"/>
        <v>673.6</v>
      </c>
      <c r="G507" s="57">
        <v>21.3</v>
      </c>
      <c r="H507" s="57">
        <v>0.05</v>
      </c>
      <c r="I507" s="106">
        <f t="shared" si="20"/>
        <v>1.5810570071258909E-3</v>
      </c>
    </row>
    <row r="508" spans="1:9" x14ac:dyDescent="0.2">
      <c r="A508" s="58">
        <f t="shared" si="21"/>
        <v>120</v>
      </c>
      <c r="B508" s="57" t="s">
        <v>762</v>
      </c>
      <c r="C508" s="57">
        <v>511.5</v>
      </c>
      <c r="D508" s="57"/>
      <c r="E508" s="57"/>
      <c r="F508" s="57">
        <f t="shared" si="19"/>
        <v>511.5</v>
      </c>
      <c r="G508" s="57">
        <v>44.6</v>
      </c>
      <c r="H508" s="57">
        <v>0.05</v>
      </c>
      <c r="I508" s="106">
        <f t="shared" si="20"/>
        <v>4.3597262952101657E-3</v>
      </c>
    </row>
    <row r="509" spans="1:9" x14ac:dyDescent="0.2">
      <c r="A509" s="58">
        <f t="shared" si="21"/>
        <v>121</v>
      </c>
      <c r="B509" s="57" t="s">
        <v>763</v>
      </c>
      <c r="C509" s="57">
        <v>541.65</v>
      </c>
      <c r="D509" s="57"/>
      <c r="E509" s="57">
        <v>87.1</v>
      </c>
      <c r="F509" s="57">
        <f t="shared" si="19"/>
        <v>628.75</v>
      </c>
      <c r="G509" s="57">
        <v>58.55</v>
      </c>
      <c r="H509" s="57">
        <v>0.05</v>
      </c>
      <c r="I509" s="106">
        <f t="shared" si="20"/>
        <v>4.6560636182902586E-3</v>
      </c>
    </row>
    <row r="510" spans="1:9" x14ac:dyDescent="0.2">
      <c r="A510" s="58">
        <f t="shared" si="21"/>
        <v>122</v>
      </c>
      <c r="B510" s="57" t="s">
        <v>764</v>
      </c>
      <c r="C510" s="57">
        <v>341.1</v>
      </c>
      <c r="D510" s="57"/>
      <c r="E510" s="57"/>
      <c r="F510" s="57">
        <f t="shared" si="19"/>
        <v>341.1</v>
      </c>
      <c r="G510" s="57">
        <v>41.35</v>
      </c>
      <c r="H510" s="57">
        <v>0.05</v>
      </c>
      <c r="I510" s="106">
        <f t="shared" si="20"/>
        <v>6.0612723541483438E-3</v>
      </c>
    </row>
    <row r="511" spans="1:9" x14ac:dyDescent="0.2">
      <c r="A511" s="58">
        <f t="shared" si="21"/>
        <v>123</v>
      </c>
      <c r="B511" s="57" t="s">
        <v>765</v>
      </c>
      <c r="C511" s="57">
        <v>134.1</v>
      </c>
      <c r="D511" s="57"/>
      <c r="E511" s="57"/>
      <c r="F511" s="57">
        <f t="shared" si="19"/>
        <v>134.1</v>
      </c>
      <c r="G511" s="57">
        <v>78.3</v>
      </c>
      <c r="H511" s="57">
        <v>0.05</v>
      </c>
      <c r="I511" s="106">
        <f t="shared" ref="I511:I573" si="22">(G511*H511)/F511</f>
        <v>2.9194630872483224E-2</v>
      </c>
    </row>
    <row r="512" spans="1:9" x14ac:dyDescent="0.2">
      <c r="A512" s="58">
        <f t="shared" si="21"/>
        <v>124</v>
      </c>
      <c r="B512" s="57" t="s">
        <v>766</v>
      </c>
      <c r="C512" s="57">
        <v>1501.3</v>
      </c>
      <c r="D512" s="57"/>
      <c r="E512" s="57"/>
      <c r="F512" s="57">
        <f t="shared" ref="F512:F573" si="23">C512+D512+E512</f>
        <v>1501.3</v>
      </c>
      <c r="G512" s="57">
        <v>51.2</v>
      </c>
      <c r="H512" s="57">
        <v>0.05</v>
      </c>
      <c r="I512" s="106">
        <f t="shared" si="22"/>
        <v>1.7051888363418374E-3</v>
      </c>
    </row>
    <row r="513" spans="1:9" x14ac:dyDescent="0.2">
      <c r="A513" s="58">
        <f t="shared" si="21"/>
        <v>125</v>
      </c>
      <c r="B513" s="57" t="s">
        <v>767</v>
      </c>
      <c r="C513" s="57">
        <v>558.79999999999995</v>
      </c>
      <c r="D513" s="57"/>
      <c r="E513" s="57"/>
      <c r="F513" s="57">
        <f t="shared" si="23"/>
        <v>558.79999999999995</v>
      </c>
      <c r="G513" s="57">
        <v>48</v>
      </c>
      <c r="H513" s="57">
        <v>0.05</v>
      </c>
      <c r="I513" s="106">
        <f t="shared" si="22"/>
        <v>4.2949176807444535E-3</v>
      </c>
    </row>
    <row r="514" spans="1:9" x14ac:dyDescent="0.2">
      <c r="A514" s="58">
        <f t="shared" si="21"/>
        <v>126</v>
      </c>
      <c r="B514" s="57" t="s">
        <v>768</v>
      </c>
      <c r="C514" s="57">
        <v>518.79999999999995</v>
      </c>
      <c r="D514" s="57">
        <v>32.700000000000003</v>
      </c>
      <c r="E514" s="57"/>
      <c r="F514" s="57">
        <f t="shared" si="23"/>
        <v>551.5</v>
      </c>
      <c r="G514" s="57">
        <v>28.6</v>
      </c>
      <c r="H514" s="57">
        <v>0.05</v>
      </c>
      <c r="I514" s="106">
        <f t="shared" si="22"/>
        <v>2.5929283771532188E-3</v>
      </c>
    </row>
    <row r="515" spans="1:9" x14ac:dyDescent="0.2">
      <c r="A515" s="58">
        <f t="shared" si="21"/>
        <v>127</v>
      </c>
      <c r="B515" s="57" t="s">
        <v>769</v>
      </c>
      <c r="C515" s="57">
        <v>366.5</v>
      </c>
      <c r="D515" s="57"/>
      <c r="E515" s="57"/>
      <c r="F515" s="57">
        <f t="shared" si="23"/>
        <v>366.5</v>
      </c>
      <c r="G515" s="57">
        <v>11.4</v>
      </c>
      <c r="H515" s="57">
        <v>0.05</v>
      </c>
      <c r="I515" s="106">
        <f t="shared" si="22"/>
        <v>1.5552523874488406E-3</v>
      </c>
    </row>
    <row r="516" spans="1:9" x14ac:dyDescent="0.2">
      <c r="A516" s="58">
        <f t="shared" si="21"/>
        <v>128</v>
      </c>
      <c r="B516" s="57" t="s">
        <v>770</v>
      </c>
      <c r="C516" s="57">
        <v>485.9</v>
      </c>
      <c r="D516" s="57"/>
      <c r="E516" s="57"/>
      <c r="F516" s="57">
        <f t="shared" si="23"/>
        <v>485.9</v>
      </c>
      <c r="G516" s="57">
        <v>62.1</v>
      </c>
      <c r="H516" s="57">
        <v>0.05</v>
      </c>
      <c r="I516" s="106">
        <f t="shared" si="22"/>
        <v>6.3902037456266729E-3</v>
      </c>
    </row>
    <row r="517" spans="1:9" x14ac:dyDescent="0.2">
      <c r="A517" s="58">
        <f t="shared" si="21"/>
        <v>129</v>
      </c>
      <c r="B517" s="57" t="s">
        <v>771</v>
      </c>
      <c r="C517" s="57">
        <v>302.89999999999998</v>
      </c>
      <c r="D517" s="57"/>
      <c r="E517" s="57"/>
      <c r="F517" s="57">
        <f t="shared" si="23"/>
        <v>302.89999999999998</v>
      </c>
      <c r="G517" s="57">
        <v>29</v>
      </c>
      <c r="H517" s="57">
        <v>0.05</v>
      </c>
      <c r="I517" s="106">
        <f t="shared" si="22"/>
        <v>4.7870584351271056E-3</v>
      </c>
    </row>
    <row r="518" spans="1:9" x14ac:dyDescent="0.2">
      <c r="A518" s="58">
        <f t="shared" si="21"/>
        <v>130</v>
      </c>
      <c r="B518" s="57" t="s">
        <v>772</v>
      </c>
      <c r="C518" s="57">
        <v>376.1</v>
      </c>
      <c r="D518" s="57"/>
      <c r="E518" s="57"/>
      <c r="F518" s="57">
        <f t="shared" si="23"/>
        <v>376.1</v>
      </c>
      <c r="G518" s="57">
        <v>40.4</v>
      </c>
      <c r="H518" s="57">
        <v>0.05</v>
      </c>
      <c r="I518" s="106">
        <f t="shared" si="22"/>
        <v>5.370911991491624E-3</v>
      </c>
    </row>
    <row r="519" spans="1:9" x14ac:dyDescent="0.2">
      <c r="A519" s="58">
        <f t="shared" ref="A519:A582" si="24">1+A518</f>
        <v>131</v>
      </c>
      <c r="B519" s="57" t="s">
        <v>773</v>
      </c>
      <c r="C519" s="57">
        <v>381.2</v>
      </c>
      <c r="D519" s="57"/>
      <c r="E519" s="57"/>
      <c r="F519" s="57">
        <f t="shared" si="23"/>
        <v>381.2</v>
      </c>
      <c r="G519" s="57">
        <v>16.5</v>
      </c>
      <c r="H519" s="57">
        <v>0.05</v>
      </c>
      <c r="I519" s="106">
        <f t="shared" si="22"/>
        <v>2.1642182581322143E-3</v>
      </c>
    </row>
    <row r="520" spans="1:9" x14ac:dyDescent="0.2">
      <c r="A520" s="58">
        <f t="shared" si="24"/>
        <v>132</v>
      </c>
      <c r="B520" s="57" t="s">
        <v>774</v>
      </c>
      <c r="C520" s="57">
        <v>323.89999999999998</v>
      </c>
      <c r="D520" s="57"/>
      <c r="E520" s="57"/>
      <c r="F520" s="57">
        <f t="shared" si="23"/>
        <v>323.89999999999998</v>
      </c>
      <c r="G520" s="57">
        <v>26.7</v>
      </c>
      <c r="H520" s="57">
        <v>0.05</v>
      </c>
      <c r="I520" s="106">
        <f t="shared" si="22"/>
        <v>4.1216424822476073E-3</v>
      </c>
    </row>
    <row r="521" spans="1:9" x14ac:dyDescent="0.2">
      <c r="A521" s="58">
        <f t="shared" si="24"/>
        <v>133</v>
      </c>
      <c r="B521" s="57" t="s">
        <v>775</v>
      </c>
      <c r="C521" s="57">
        <v>465.1</v>
      </c>
      <c r="D521" s="57"/>
      <c r="E521" s="57"/>
      <c r="F521" s="57">
        <f t="shared" si="23"/>
        <v>465.1</v>
      </c>
      <c r="G521" s="57">
        <v>45.2</v>
      </c>
      <c r="H521" s="57">
        <v>0.05</v>
      </c>
      <c r="I521" s="106">
        <f t="shared" si="22"/>
        <v>4.8591700709524838E-3</v>
      </c>
    </row>
    <row r="522" spans="1:9" x14ac:dyDescent="0.2">
      <c r="A522" s="58">
        <f t="shared" si="24"/>
        <v>134</v>
      </c>
      <c r="B522" s="57" t="s">
        <v>776</v>
      </c>
      <c r="C522" s="57">
        <v>806.2</v>
      </c>
      <c r="D522" s="57"/>
      <c r="E522" s="57"/>
      <c r="F522" s="57">
        <f t="shared" si="23"/>
        <v>806.2</v>
      </c>
      <c r="G522" s="57">
        <v>53.3</v>
      </c>
      <c r="H522" s="57">
        <v>0.05</v>
      </c>
      <c r="I522" s="106">
        <f t="shared" si="22"/>
        <v>3.3056313569833785E-3</v>
      </c>
    </row>
    <row r="523" spans="1:9" x14ac:dyDescent="0.2">
      <c r="A523" s="58">
        <f t="shared" si="24"/>
        <v>135</v>
      </c>
      <c r="B523" s="57" t="s">
        <v>777</v>
      </c>
      <c r="C523" s="57">
        <v>445.2</v>
      </c>
      <c r="D523" s="57"/>
      <c r="E523" s="57"/>
      <c r="F523" s="57">
        <f t="shared" si="23"/>
        <v>445.2</v>
      </c>
      <c r="G523" s="57">
        <v>43.2</v>
      </c>
      <c r="H523" s="57">
        <v>0.05</v>
      </c>
      <c r="I523" s="106">
        <f t="shared" si="22"/>
        <v>4.8517520215633431E-3</v>
      </c>
    </row>
    <row r="524" spans="1:9" x14ac:dyDescent="0.2">
      <c r="A524" s="58">
        <f t="shared" si="24"/>
        <v>136</v>
      </c>
      <c r="B524" s="57" t="s">
        <v>778</v>
      </c>
      <c r="C524" s="57">
        <v>698.9</v>
      </c>
      <c r="D524" s="57">
        <v>44.3</v>
      </c>
      <c r="E524" s="57">
        <v>87.4</v>
      </c>
      <c r="F524" s="57">
        <f t="shared" si="23"/>
        <v>830.59999999999991</v>
      </c>
      <c r="G524" s="57">
        <v>85.4</v>
      </c>
      <c r="H524" s="57">
        <v>0.05</v>
      </c>
      <c r="I524" s="106">
        <f t="shared" si="22"/>
        <v>5.1408620274500374E-3</v>
      </c>
    </row>
    <row r="525" spans="1:9" x14ac:dyDescent="0.2">
      <c r="A525" s="58">
        <f t="shared" si="24"/>
        <v>137</v>
      </c>
      <c r="B525" s="57" t="s">
        <v>779</v>
      </c>
      <c r="C525" s="57">
        <v>537.4</v>
      </c>
      <c r="D525" s="57"/>
      <c r="E525" s="57"/>
      <c r="F525" s="57">
        <f t="shared" si="23"/>
        <v>537.4</v>
      </c>
      <c r="G525" s="57">
        <v>36</v>
      </c>
      <c r="H525" s="57">
        <v>0.05</v>
      </c>
      <c r="I525" s="106">
        <f t="shared" si="22"/>
        <v>3.3494603647190179E-3</v>
      </c>
    </row>
    <row r="526" spans="1:9" x14ac:dyDescent="0.2">
      <c r="A526" s="58">
        <f t="shared" si="24"/>
        <v>138</v>
      </c>
      <c r="B526" s="57" t="s">
        <v>780</v>
      </c>
      <c r="C526" s="57">
        <v>2042.1</v>
      </c>
      <c r="D526" s="57"/>
      <c r="E526" s="57"/>
      <c r="F526" s="57">
        <f t="shared" si="23"/>
        <v>2042.1</v>
      </c>
      <c r="G526" s="57">
        <v>106.1</v>
      </c>
      <c r="H526" s="57">
        <v>0.05</v>
      </c>
      <c r="I526" s="106">
        <f t="shared" si="22"/>
        <v>2.5978159737525095E-3</v>
      </c>
    </row>
    <row r="527" spans="1:9" x14ac:dyDescent="0.2">
      <c r="A527" s="58">
        <f t="shared" si="24"/>
        <v>139</v>
      </c>
      <c r="B527" s="57" t="s">
        <v>781</v>
      </c>
      <c r="C527" s="57">
        <v>264.39999999999998</v>
      </c>
      <c r="D527" s="57"/>
      <c r="E527" s="57"/>
      <c r="F527" s="57">
        <f t="shared" si="23"/>
        <v>264.39999999999998</v>
      </c>
      <c r="G527" s="57">
        <v>62.8</v>
      </c>
      <c r="H527" s="57">
        <v>0.05</v>
      </c>
      <c r="I527" s="106">
        <f t="shared" si="22"/>
        <v>1.1875945537065054E-2</v>
      </c>
    </row>
    <row r="528" spans="1:9" x14ac:dyDescent="0.2">
      <c r="A528" s="58">
        <f t="shared" si="24"/>
        <v>140</v>
      </c>
      <c r="B528" s="57" t="s">
        <v>782</v>
      </c>
      <c r="C528" s="57">
        <v>2510.6</v>
      </c>
      <c r="D528" s="57"/>
      <c r="E528" s="57"/>
      <c r="F528" s="57">
        <f t="shared" si="23"/>
        <v>2510.6</v>
      </c>
      <c r="G528" s="57">
        <v>78.900000000000006</v>
      </c>
      <c r="H528" s="57">
        <v>0.05</v>
      </c>
      <c r="I528" s="106">
        <f t="shared" si="22"/>
        <v>1.5713375288775593E-3</v>
      </c>
    </row>
    <row r="529" spans="1:9" x14ac:dyDescent="0.2">
      <c r="A529" s="58">
        <f t="shared" si="24"/>
        <v>141</v>
      </c>
      <c r="B529" s="57" t="s">
        <v>783</v>
      </c>
      <c r="C529" s="57">
        <v>618.6</v>
      </c>
      <c r="D529" s="57"/>
      <c r="E529" s="57">
        <v>97</v>
      </c>
      <c r="F529" s="57">
        <f t="shared" si="23"/>
        <v>715.6</v>
      </c>
      <c r="G529" s="57">
        <v>61.6</v>
      </c>
      <c r="H529" s="57">
        <v>0.05</v>
      </c>
      <c r="I529" s="106">
        <f t="shared" si="22"/>
        <v>4.3040804918949137E-3</v>
      </c>
    </row>
    <row r="530" spans="1:9" x14ac:dyDescent="0.2">
      <c r="A530" s="58">
        <f t="shared" si="24"/>
        <v>142</v>
      </c>
      <c r="B530" s="57" t="s">
        <v>784</v>
      </c>
      <c r="C530" s="57">
        <v>439.5</v>
      </c>
      <c r="D530" s="57"/>
      <c r="E530" s="57"/>
      <c r="F530" s="57">
        <f t="shared" si="23"/>
        <v>439.5</v>
      </c>
      <c r="G530" s="57">
        <v>53.9</v>
      </c>
      <c r="H530" s="57">
        <v>0.05</v>
      </c>
      <c r="I530" s="106">
        <f t="shared" si="22"/>
        <v>6.1319681456200236E-3</v>
      </c>
    </row>
    <row r="531" spans="1:9" x14ac:dyDescent="0.2">
      <c r="A531" s="58">
        <f t="shared" si="24"/>
        <v>143</v>
      </c>
      <c r="B531" s="57" t="s">
        <v>785</v>
      </c>
      <c r="C531" s="57">
        <v>489.6</v>
      </c>
      <c r="D531" s="57"/>
      <c r="E531" s="57"/>
      <c r="F531" s="57">
        <f t="shared" si="23"/>
        <v>489.6</v>
      </c>
      <c r="G531" s="57">
        <v>40.369999999999997</v>
      </c>
      <c r="H531" s="57">
        <v>0.05</v>
      </c>
      <c r="I531" s="106">
        <f t="shared" si="22"/>
        <v>4.1227532679738556E-3</v>
      </c>
    </row>
    <row r="532" spans="1:9" x14ac:dyDescent="0.2">
      <c r="A532" s="58">
        <f t="shared" si="24"/>
        <v>144</v>
      </c>
      <c r="B532" s="57" t="s">
        <v>786</v>
      </c>
      <c r="C532" s="57">
        <v>556.5</v>
      </c>
      <c r="D532" s="57"/>
      <c r="E532" s="57"/>
      <c r="F532" s="57">
        <f t="shared" si="23"/>
        <v>556.5</v>
      </c>
      <c r="G532" s="57">
        <v>52.6</v>
      </c>
      <c r="H532" s="57">
        <v>0.05</v>
      </c>
      <c r="I532" s="106">
        <f t="shared" si="22"/>
        <v>4.7259658580413302E-3</v>
      </c>
    </row>
    <row r="533" spans="1:9" x14ac:dyDescent="0.2">
      <c r="A533" s="58">
        <f t="shared" si="24"/>
        <v>145</v>
      </c>
      <c r="B533" s="57" t="s">
        <v>787</v>
      </c>
      <c r="C533" s="57">
        <v>502</v>
      </c>
      <c r="D533" s="57"/>
      <c r="E533" s="57"/>
      <c r="F533" s="57">
        <f t="shared" si="23"/>
        <v>502</v>
      </c>
      <c r="G533" s="57">
        <v>42.8</v>
      </c>
      <c r="H533" s="57">
        <v>0.05</v>
      </c>
      <c r="I533" s="106">
        <f t="shared" si="22"/>
        <v>4.2629482071713147E-3</v>
      </c>
    </row>
    <row r="534" spans="1:9" x14ac:dyDescent="0.2">
      <c r="A534" s="58">
        <f t="shared" si="24"/>
        <v>146</v>
      </c>
      <c r="B534" s="57" t="s">
        <v>788</v>
      </c>
      <c r="C534" s="57">
        <v>467.6</v>
      </c>
      <c r="D534" s="57"/>
      <c r="E534" s="57"/>
      <c r="F534" s="57">
        <f t="shared" si="23"/>
        <v>467.6</v>
      </c>
      <c r="G534" s="57">
        <v>51.6</v>
      </c>
      <c r="H534" s="57">
        <v>0.05</v>
      </c>
      <c r="I534" s="106">
        <f t="shared" si="22"/>
        <v>5.5175363558597089E-3</v>
      </c>
    </row>
    <row r="535" spans="1:9" x14ac:dyDescent="0.2">
      <c r="A535" s="58">
        <f t="shared" si="24"/>
        <v>147</v>
      </c>
      <c r="B535" s="57" t="s">
        <v>789</v>
      </c>
      <c r="C535" s="57">
        <v>493.8</v>
      </c>
      <c r="D535" s="57"/>
      <c r="E535" s="57"/>
      <c r="F535" s="57">
        <f t="shared" si="23"/>
        <v>493.8</v>
      </c>
      <c r="G535" s="57">
        <v>44</v>
      </c>
      <c r="H535" s="57">
        <v>0.05</v>
      </c>
      <c r="I535" s="106">
        <f t="shared" si="22"/>
        <v>4.4552450384771165E-3</v>
      </c>
    </row>
    <row r="536" spans="1:9" x14ac:dyDescent="0.2">
      <c r="A536" s="58">
        <f t="shared" si="24"/>
        <v>148</v>
      </c>
      <c r="B536" s="57" t="s">
        <v>790</v>
      </c>
      <c r="C536" s="57">
        <v>515.79999999999995</v>
      </c>
      <c r="D536" s="57"/>
      <c r="E536" s="57"/>
      <c r="F536" s="57">
        <f t="shared" si="23"/>
        <v>515.79999999999995</v>
      </c>
      <c r="G536" s="57">
        <v>38.700000000000003</v>
      </c>
      <c r="H536" s="57">
        <v>0.05</v>
      </c>
      <c r="I536" s="106">
        <f t="shared" si="22"/>
        <v>3.751454051958124E-3</v>
      </c>
    </row>
    <row r="537" spans="1:9" x14ac:dyDescent="0.2">
      <c r="A537" s="58">
        <f t="shared" si="24"/>
        <v>149</v>
      </c>
      <c r="B537" s="57" t="s">
        <v>791</v>
      </c>
      <c r="C537" s="57">
        <v>1334.9</v>
      </c>
      <c r="D537" s="57"/>
      <c r="E537" s="57"/>
      <c r="F537" s="57">
        <f t="shared" si="23"/>
        <v>1334.9</v>
      </c>
      <c r="G537" s="57">
        <v>100.2</v>
      </c>
      <c r="H537" s="57">
        <v>0.05</v>
      </c>
      <c r="I537" s="106">
        <f t="shared" si="22"/>
        <v>3.7530901191100458E-3</v>
      </c>
    </row>
    <row r="538" spans="1:9" x14ac:dyDescent="0.2">
      <c r="A538" s="58">
        <f t="shared" si="24"/>
        <v>150</v>
      </c>
      <c r="B538" s="57" t="s">
        <v>792</v>
      </c>
      <c r="C538" s="57">
        <v>418.1</v>
      </c>
      <c r="D538" s="57"/>
      <c r="E538" s="57"/>
      <c r="F538" s="57">
        <f t="shared" si="23"/>
        <v>418.1</v>
      </c>
      <c r="G538" s="57">
        <v>54.1</v>
      </c>
      <c r="H538" s="57">
        <v>0.05</v>
      </c>
      <c r="I538" s="106">
        <f t="shared" si="22"/>
        <v>6.4697440803635495E-3</v>
      </c>
    </row>
    <row r="539" spans="1:9" x14ac:dyDescent="0.2">
      <c r="A539" s="58">
        <f t="shared" si="24"/>
        <v>151</v>
      </c>
      <c r="B539" s="57" t="s">
        <v>793</v>
      </c>
      <c r="C539" s="57">
        <v>496.6</v>
      </c>
      <c r="D539" s="57"/>
      <c r="E539" s="57"/>
      <c r="F539" s="57">
        <f t="shared" si="23"/>
        <v>496.6</v>
      </c>
      <c r="G539" s="57">
        <v>40.200000000000003</v>
      </c>
      <c r="H539" s="57">
        <v>0.05</v>
      </c>
      <c r="I539" s="106">
        <f t="shared" si="22"/>
        <v>4.0475231574708019E-3</v>
      </c>
    </row>
    <row r="540" spans="1:9" x14ac:dyDescent="0.2">
      <c r="A540" s="58">
        <f t="shared" si="24"/>
        <v>152</v>
      </c>
      <c r="B540" s="57" t="s">
        <v>794</v>
      </c>
      <c r="C540" s="57">
        <v>357.5</v>
      </c>
      <c r="D540" s="57"/>
      <c r="E540" s="57"/>
      <c r="F540" s="57">
        <f t="shared" si="23"/>
        <v>357.5</v>
      </c>
      <c r="G540" s="57">
        <v>39.200000000000003</v>
      </c>
      <c r="H540" s="57">
        <v>0.05</v>
      </c>
      <c r="I540" s="106">
        <f t="shared" si="22"/>
        <v>5.4825174825174827E-3</v>
      </c>
    </row>
    <row r="541" spans="1:9" x14ac:dyDescent="0.2">
      <c r="A541" s="58">
        <f t="shared" si="24"/>
        <v>153</v>
      </c>
      <c r="B541" s="57" t="s">
        <v>795</v>
      </c>
      <c r="C541" s="57">
        <v>325.89999999999998</v>
      </c>
      <c r="D541" s="57"/>
      <c r="E541" s="57"/>
      <c r="F541" s="57">
        <f t="shared" si="23"/>
        <v>325.89999999999998</v>
      </c>
      <c r="G541" s="57">
        <v>39.4</v>
      </c>
      <c r="H541" s="57">
        <v>0.05</v>
      </c>
      <c r="I541" s="106">
        <f t="shared" si="22"/>
        <v>6.044799018103713E-3</v>
      </c>
    </row>
    <row r="542" spans="1:9" x14ac:dyDescent="0.2">
      <c r="A542" s="58">
        <f t="shared" si="24"/>
        <v>154</v>
      </c>
      <c r="B542" s="57" t="s">
        <v>796</v>
      </c>
      <c r="C542" s="57">
        <v>451.9</v>
      </c>
      <c r="D542" s="57"/>
      <c r="E542" s="57"/>
      <c r="F542" s="57">
        <f t="shared" si="23"/>
        <v>451.9</v>
      </c>
      <c r="G542" s="57">
        <v>41.9</v>
      </c>
      <c r="H542" s="57">
        <v>0.05</v>
      </c>
      <c r="I542" s="106">
        <f t="shared" si="22"/>
        <v>4.6359814118167742E-3</v>
      </c>
    </row>
    <row r="543" spans="1:9" x14ac:dyDescent="0.2">
      <c r="A543" s="58">
        <f t="shared" si="24"/>
        <v>155</v>
      </c>
      <c r="B543" s="57" t="s">
        <v>797</v>
      </c>
      <c r="C543" s="57">
        <v>766.2</v>
      </c>
      <c r="D543" s="57"/>
      <c r="E543" s="57"/>
      <c r="F543" s="57">
        <f t="shared" si="23"/>
        <v>766.2</v>
      </c>
      <c r="G543" s="57">
        <v>50.9</v>
      </c>
      <c r="H543" s="57">
        <v>0.05</v>
      </c>
      <c r="I543" s="106">
        <f t="shared" si="22"/>
        <v>3.3215870529887757E-3</v>
      </c>
    </row>
    <row r="544" spans="1:9" x14ac:dyDescent="0.2">
      <c r="A544" s="58">
        <f t="shared" si="24"/>
        <v>156</v>
      </c>
      <c r="B544" s="57" t="s">
        <v>798</v>
      </c>
      <c r="C544" s="57">
        <v>402.2</v>
      </c>
      <c r="D544" s="57"/>
      <c r="E544" s="57">
        <v>61</v>
      </c>
      <c r="F544" s="57">
        <f t="shared" si="23"/>
        <v>463.2</v>
      </c>
      <c r="G544" s="57">
        <v>48.3</v>
      </c>
      <c r="H544" s="57">
        <v>0.05</v>
      </c>
      <c r="I544" s="106">
        <f t="shared" si="22"/>
        <v>5.2137305699481865E-3</v>
      </c>
    </row>
    <row r="545" spans="1:9" x14ac:dyDescent="0.2">
      <c r="A545" s="58">
        <f t="shared" si="24"/>
        <v>157</v>
      </c>
      <c r="B545" s="57" t="s">
        <v>799</v>
      </c>
      <c r="C545" s="57">
        <v>578.1</v>
      </c>
      <c r="D545" s="57"/>
      <c r="E545" s="57"/>
      <c r="F545" s="57">
        <f t="shared" si="23"/>
        <v>578.1</v>
      </c>
      <c r="G545" s="57">
        <v>12.8</v>
      </c>
      <c r="H545" s="57">
        <v>0.05</v>
      </c>
      <c r="I545" s="106">
        <f t="shared" si="22"/>
        <v>1.1070749005362395E-3</v>
      </c>
    </row>
    <row r="546" spans="1:9" x14ac:dyDescent="0.2">
      <c r="A546" s="58">
        <f t="shared" si="24"/>
        <v>158</v>
      </c>
      <c r="B546" s="57" t="s">
        <v>800</v>
      </c>
      <c r="C546" s="57">
        <v>567.29999999999995</v>
      </c>
      <c r="D546" s="57"/>
      <c r="E546" s="57">
        <v>96.7</v>
      </c>
      <c r="F546" s="57">
        <f t="shared" si="23"/>
        <v>664</v>
      </c>
      <c r="G546" s="57">
        <v>30.2</v>
      </c>
      <c r="H546" s="57">
        <v>0.05</v>
      </c>
      <c r="I546" s="106">
        <f t="shared" si="22"/>
        <v>2.2740963855421687E-3</v>
      </c>
    </row>
    <row r="547" spans="1:9" x14ac:dyDescent="0.2">
      <c r="A547" s="58">
        <f t="shared" si="24"/>
        <v>159</v>
      </c>
      <c r="B547" s="57" t="s">
        <v>801</v>
      </c>
      <c r="C547" s="57">
        <v>4428.7</v>
      </c>
      <c r="D547" s="57"/>
      <c r="E547" s="57">
        <v>319.5</v>
      </c>
      <c r="F547" s="57">
        <f t="shared" si="23"/>
        <v>4748.2</v>
      </c>
      <c r="G547" s="57">
        <v>176.9</v>
      </c>
      <c r="H547" s="57">
        <v>0.05</v>
      </c>
      <c r="I547" s="106">
        <f t="shared" si="22"/>
        <v>1.8628111705488398E-3</v>
      </c>
    </row>
    <row r="548" spans="1:9" x14ac:dyDescent="0.2">
      <c r="A548" s="58">
        <f t="shared" si="24"/>
        <v>160</v>
      </c>
      <c r="B548" s="57" t="s">
        <v>802</v>
      </c>
      <c r="C548" s="57">
        <v>231</v>
      </c>
      <c r="D548" s="57"/>
      <c r="E548" s="57"/>
      <c r="F548" s="57">
        <f t="shared" si="23"/>
        <v>231</v>
      </c>
      <c r="G548" s="57">
        <v>28.6</v>
      </c>
      <c r="H548" s="57">
        <v>0.05</v>
      </c>
      <c r="I548" s="106">
        <f t="shared" si="22"/>
        <v>6.1904761904761916E-3</v>
      </c>
    </row>
    <row r="549" spans="1:9" x14ac:dyDescent="0.2">
      <c r="A549" s="58">
        <f t="shared" si="24"/>
        <v>161</v>
      </c>
      <c r="B549" s="57" t="s">
        <v>803</v>
      </c>
      <c r="C549" s="57">
        <v>260.2</v>
      </c>
      <c r="D549" s="57"/>
      <c r="E549" s="57"/>
      <c r="F549" s="57">
        <f t="shared" si="23"/>
        <v>260.2</v>
      </c>
      <c r="G549" s="57">
        <v>23.8</v>
      </c>
      <c r="H549" s="57">
        <v>0.05</v>
      </c>
      <c r="I549" s="106">
        <f t="shared" si="22"/>
        <v>4.5734050730207544E-3</v>
      </c>
    </row>
    <row r="550" spans="1:9" x14ac:dyDescent="0.2">
      <c r="A550" s="58">
        <f t="shared" si="24"/>
        <v>162</v>
      </c>
      <c r="B550" s="57" t="s">
        <v>1435</v>
      </c>
      <c r="C550" s="81">
        <v>678.5</v>
      </c>
      <c r="D550" s="81"/>
      <c r="E550" s="81"/>
      <c r="F550" s="81">
        <f t="shared" si="23"/>
        <v>678.5</v>
      </c>
      <c r="G550" s="57">
        <v>73.900000000000006</v>
      </c>
      <c r="H550" s="57">
        <v>0.05</v>
      </c>
      <c r="I550" s="106">
        <f t="shared" si="22"/>
        <v>5.4458364038319825E-3</v>
      </c>
    </row>
    <row r="551" spans="1:9" x14ac:dyDescent="0.2">
      <c r="A551" s="58">
        <f t="shared" si="24"/>
        <v>163</v>
      </c>
      <c r="B551" s="57" t="s">
        <v>1436</v>
      </c>
      <c r="C551" s="81">
        <v>713</v>
      </c>
      <c r="D551" s="81">
        <v>20</v>
      </c>
      <c r="E551" s="81"/>
      <c r="F551" s="81">
        <f t="shared" si="23"/>
        <v>733</v>
      </c>
      <c r="G551" s="57">
        <v>77.599999999999994</v>
      </c>
      <c r="H551" s="57">
        <v>0.05</v>
      </c>
      <c r="I551" s="106">
        <f t="shared" si="22"/>
        <v>5.2933151432469306E-3</v>
      </c>
    </row>
    <row r="552" spans="1:9" x14ac:dyDescent="0.2">
      <c r="A552" s="58">
        <f t="shared" si="24"/>
        <v>164</v>
      </c>
      <c r="B552" s="57" t="s">
        <v>1437</v>
      </c>
      <c r="C552" s="81">
        <v>922.8</v>
      </c>
      <c r="D552" s="81"/>
      <c r="E552" s="81"/>
      <c r="F552" s="81">
        <f t="shared" si="23"/>
        <v>922.8</v>
      </c>
      <c r="G552" s="57">
        <v>100.5</v>
      </c>
      <c r="H552" s="57">
        <v>0.05</v>
      </c>
      <c r="I552" s="106">
        <f t="shared" si="22"/>
        <v>5.4453836150845257E-3</v>
      </c>
    </row>
    <row r="553" spans="1:9" x14ac:dyDescent="0.2">
      <c r="A553" s="58">
        <f t="shared" si="24"/>
        <v>165</v>
      </c>
      <c r="B553" s="57" t="s">
        <v>1438</v>
      </c>
      <c r="C553" s="81">
        <v>396.9</v>
      </c>
      <c r="D553" s="81"/>
      <c r="E553" s="81"/>
      <c r="F553" s="81">
        <f t="shared" si="23"/>
        <v>396.9</v>
      </c>
      <c r="G553" s="57">
        <v>43.2</v>
      </c>
      <c r="H553" s="57">
        <v>0.05</v>
      </c>
      <c r="I553" s="106">
        <f t="shared" si="22"/>
        <v>5.4421768707482998E-3</v>
      </c>
    </row>
    <row r="554" spans="1:9" x14ac:dyDescent="0.2">
      <c r="A554" s="58">
        <f t="shared" si="24"/>
        <v>166</v>
      </c>
      <c r="B554" s="57" t="s">
        <v>1439</v>
      </c>
      <c r="C554" s="81">
        <v>817.4</v>
      </c>
      <c r="D554" s="81">
        <v>44.7</v>
      </c>
      <c r="E554" s="81">
        <v>29.9</v>
      </c>
      <c r="F554" s="81">
        <f t="shared" si="23"/>
        <v>892</v>
      </c>
      <c r="G554" s="57">
        <v>89</v>
      </c>
      <c r="H554" s="57">
        <v>0.05</v>
      </c>
      <c r="I554" s="106">
        <f t="shared" si="22"/>
        <v>4.9887892376681616E-3</v>
      </c>
    </row>
    <row r="555" spans="1:9" x14ac:dyDescent="0.2">
      <c r="A555" s="58">
        <f t="shared" si="24"/>
        <v>167</v>
      </c>
      <c r="B555" s="57" t="s">
        <v>1440</v>
      </c>
      <c r="C555" s="81">
        <v>872.1</v>
      </c>
      <c r="D555" s="81"/>
      <c r="E555" s="81"/>
      <c r="F555" s="81">
        <f t="shared" si="23"/>
        <v>872.1</v>
      </c>
      <c r="G555" s="57">
        <v>95</v>
      </c>
      <c r="H555" s="57">
        <v>0.05</v>
      </c>
      <c r="I555" s="106">
        <f t="shared" si="22"/>
        <v>5.4466230936819167E-3</v>
      </c>
    </row>
    <row r="556" spans="1:9" x14ac:dyDescent="0.2">
      <c r="A556" s="58">
        <f t="shared" si="24"/>
        <v>168</v>
      </c>
      <c r="B556" s="57" t="s">
        <v>1441</v>
      </c>
      <c r="C556" s="81">
        <v>654.1</v>
      </c>
      <c r="D556" s="81"/>
      <c r="E556" s="81">
        <v>31.8</v>
      </c>
      <c r="F556" s="81">
        <f t="shared" si="23"/>
        <v>685.9</v>
      </c>
      <c r="G556" s="57">
        <v>71.2</v>
      </c>
      <c r="H556" s="57">
        <v>0.05</v>
      </c>
      <c r="I556" s="106">
        <f t="shared" si="22"/>
        <v>5.1902609709870255E-3</v>
      </c>
    </row>
    <row r="557" spans="1:9" x14ac:dyDescent="0.2">
      <c r="A557" s="58">
        <f t="shared" si="24"/>
        <v>169</v>
      </c>
      <c r="B557" s="57" t="s">
        <v>1442</v>
      </c>
      <c r="C557" s="81">
        <v>253.3</v>
      </c>
      <c r="D557" s="81">
        <v>10.1</v>
      </c>
      <c r="E557" s="81"/>
      <c r="F557" s="81">
        <f t="shared" si="23"/>
        <v>263.40000000000003</v>
      </c>
      <c r="G557" s="57">
        <v>27.6</v>
      </c>
      <c r="H557" s="57">
        <v>0.05</v>
      </c>
      <c r="I557" s="106">
        <f t="shared" si="22"/>
        <v>5.2391799544419136E-3</v>
      </c>
    </row>
    <row r="558" spans="1:9" x14ac:dyDescent="0.2">
      <c r="A558" s="58">
        <f t="shared" si="24"/>
        <v>170</v>
      </c>
      <c r="B558" s="57" t="s">
        <v>1443</v>
      </c>
      <c r="C558" s="81">
        <v>603.79999999999995</v>
      </c>
      <c r="D558" s="81"/>
      <c r="E558" s="81"/>
      <c r="F558" s="81">
        <f t="shared" si="23"/>
        <v>603.79999999999995</v>
      </c>
      <c r="G558" s="57">
        <v>65.7</v>
      </c>
      <c r="H558" s="57">
        <v>0.05</v>
      </c>
      <c r="I558" s="106">
        <f t="shared" si="22"/>
        <v>5.4405432262338528E-3</v>
      </c>
    </row>
    <row r="559" spans="1:9" x14ac:dyDescent="0.2">
      <c r="A559" s="58">
        <f t="shared" si="24"/>
        <v>171</v>
      </c>
      <c r="B559" s="57" t="s">
        <v>1444</v>
      </c>
      <c r="C559" s="81">
        <v>664</v>
      </c>
      <c r="D559" s="81">
        <v>24.3</v>
      </c>
      <c r="E559" s="81"/>
      <c r="F559" s="81">
        <f t="shared" si="23"/>
        <v>688.3</v>
      </c>
      <c r="G559" s="57">
        <v>72</v>
      </c>
      <c r="H559" s="57">
        <v>0.05</v>
      </c>
      <c r="I559" s="106">
        <f t="shared" si="22"/>
        <v>5.2302774952782223E-3</v>
      </c>
    </row>
    <row r="560" spans="1:9" x14ac:dyDescent="0.2">
      <c r="A560" s="58">
        <f t="shared" si="24"/>
        <v>172</v>
      </c>
      <c r="B560" s="57" t="s">
        <v>1445</v>
      </c>
      <c r="C560" s="81">
        <v>621.6</v>
      </c>
      <c r="D560" s="81"/>
      <c r="E560" s="81"/>
      <c r="F560" s="81">
        <f t="shared" si="23"/>
        <v>621.6</v>
      </c>
      <c r="G560" s="57">
        <v>67.5</v>
      </c>
      <c r="H560" s="57">
        <v>0.05</v>
      </c>
      <c r="I560" s="106">
        <f t="shared" si="22"/>
        <v>5.4295366795366791E-3</v>
      </c>
    </row>
    <row r="561" spans="1:9" x14ac:dyDescent="0.2">
      <c r="A561" s="58">
        <f t="shared" si="24"/>
        <v>173</v>
      </c>
      <c r="B561" s="57" t="s">
        <v>1446</v>
      </c>
      <c r="C561" s="81">
        <v>547.1</v>
      </c>
      <c r="D561" s="81">
        <v>23.2</v>
      </c>
      <c r="E561" s="81"/>
      <c r="F561" s="81">
        <f t="shared" si="23"/>
        <v>570.30000000000007</v>
      </c>
      <c r="G561" s="57">
        <v>59.7</v>
      </c>
      <c r="H561" s="57">
        <v>0.05</v>
      </c>
      <c r="I561" s="106">
        <f t="shared" si="22"/>
        <v>5.234087322461862E-3</v>
      </c>
    </row>
    <row r="562" spans="1:9" x14ac:dyDescent="0.2">
      <c r="A562" s="58">
        <f t="shared" si="24"/>
        <v>174</v>
      </c>
      <c r="B562" s="57" t="s">
        <v>1447</v>
      </c>
      <c r="C562" s="81">
        <v>536.29999999999995</v>
      </c>
      <c r="D562" s="81"/>
      <c r="E562" s="81">
        <v>85.9</v>
      </c>
      <c r="F562" s="81">
        <f t="shared" si="23"/>
        <v>622.19999999999993</v>
      </c>
      <c r="G562" s="57">
        <v>58.6</v>
      </c>
      <c r="H562" s="57">
        <v>0.05</v>
      </c>
      <c r="I562" s="106">
        <f t="shared" si="22"/>
        <v>4.7090967534554815E-3</v>
      </c>
    </row>
    <row r="563" spans="1:9" x14ac:dyDescent="0.2">
      <c r="A563" s="58">
        <f t="shared" si="24"/>
        <v>175</v>
      </c>
      <c r="B563" s="57" t="s">
        <v>1448</v>
      </c>
      <c r="C563" s="81">
        <v>523.03</v>
      </c>
      <c r="D563" s="81"/>
      <c r="E563" s="81"/>
      <c r="F563" s="81">
        <f t="shared" si="23"/>
        <v>523.03</v>
      </c>
      <c r="G563" s="57">
        <v>55.7</v>
      </c>
      <c r="H563" s="57">
        <v>0.05</v>
      </c>
      <c r="I563" s="106">
        <f t="shared" si="22"/>
        <v>5.3247423665946508E-3</v>
      </c>
    </row>
    <row r="564" spans="1:9" x14ac:dyDescent="0.2">
      <c r="A564" s="58">
        <f t="shared" si="24"/>
        <v>176</v>
      </c>
      <c r="B564" s="57" t="s">
        <v>1449</v>
      </c>
      <c r="C564" s="81">
        <v>628.20000000000005</v>
      </c>
      <c r="D564" s="81"/>
      <c r="E564" s="81">
        <v>93.9</v>
      </c>
      <c r="F564" s="81">
        <f t="shared" si="23"/>
        <v>722.1</v>
      </c>
      <c r="G564" s="57">
        <v>68.2</v>
      </c>
      <c r="H564" s="57">
        <v>0.05</v>
      </c>
      <c r="I564" s="106">
        <f t="shared" si="22"/>
        <v>4.7223376263675395E-3</v>
      </c>
    </row>
    <row r="565" spans="1:9" x14ac:dyDescent="0.2">
      <c r="A565" s="58">
        <f t="shared" si="24"/>
        <v>177</v>
      </c>
      <c r="B565" s="57" t="s">
        <v>1450</v>
      </c>
      <c r="C565" s="81">
        <v>570.4</v>
      </c>
      <c r="D565" s="81"/>
      <c r="E565" s="81"/>
      <c r="F565" s="81">
        <f t="shared" si="23"/>
        <v>570.4</v>
      </c>
      <c r="G565" s="57">
        <v>61.9</v>
      </c>
      <c r="H565" s="57">
        <v>0.05</v>
      </c>
      <c r="I565" s="106">
        <f t="shared" si="22"/>
        <v>5.4260168302945307E-3</v>
      </c>
    </row>
    <row r="566" spans="1:9" x14ac:dyDescent="0.2">
      <c r="A566" s="58">
        <f t="shared" si="24"/>
        <v>178</v>
      </c>
      <c r="B566" s="57" t="s">
        <v>1451</v>
      </c>
      <c r="C566" s="81">
        <v>672.28</v>
      </c>
      <c r="D566" s="81">
        <v>45.9</v>
      </c>
      <c r="E566" s="81"/>
      <c r="F566" s="81">
        <f t="shared" si="23"/>
        <v>718.18</v>
      </c>
      <c r="G566" s="57">
        <v>71.5</v>
      </c>
      <c r="H566" s="57">
        <v>0.05</v>
      </c>
      <c r="I566" s="106">
        <f t="shared" si="22"/>
        <v>4.9778607034448195E-3</v>
      </c>
    </row>
    <row r="567" spans="1:9" x14ac:dyDescent="0.2">
      <c r="A567" s="58">
        <f t="shared" si="24"/>
        <v>179</v>
      </c>
      <c r="B567" s="57" t="s">
        <v>1452</v>
      </c>
      <c r="C567" s="81">
        <v>862.5</v>
      </c>
      <c r="D567" s="81"/>
      <c r="E567" s="81"/>
      <c r="F567" s="81">
        <f t="shared" si="23"/>
        <v>862.5</v>
      </c>
      <c r="G567" s="57">
        <v>91.2</v>
      </c>
      <c r="H567" s="57">
        <v>0.05</v>
      </c>
      <c r="I567" s="106">
        <f t="shared" si="22"/>
        <v>5.2869565217391308E-3</v>
      </c>
    </row>
    <row r="568" spans="1:9" x14ac:dyDescent="0.2">
      <c r="A568" s="58">
        <f t="shared" si="24"/>
        <v>180</v>
      </c>
      <c r="B568" s="57" t="s">
        <v>1453</v>
      </c>
      <c r="C568" s="81">
        <v>693.7</v>
      </c>
      <c r="D568" s="81">
        <v>26.4</v>
      </c>
      <c r="E568" s="81"/>
      <c r="F568" s="81">
        <f t="shared" si="23"/>
        <v>720.1</v>
      </c>
      <c r="G568" s="57">
        <v>75.400000000000006</v>
      </c>
      <c r="H568" s="57">
        <v>0.05</v>
      </c>
      <c r="I568" s="106">
        <f t="shared" si="22"/>
        <v>5.2353839744479942E-3</v>
      </c>
    </row>
    <row r="569" spans="1:9" x14ac:dyDescent="0.2">
      <c r="A569" s="58">
        <f t="shared" si="24"/>
        <v>181</v>
      </c>
      <c r="B569" s="57" t="s">
        <v>1454</v>
      </c>
      <c r="C569" s="81">
        <v>689.6</v>
      </c>
      <c r="D569" s="81"/>
      <c r="E569" s="81"/>
      <c r="F569" s="81">
        <f t="shared" si="23"/>
        <v>689.6</v>
      </c>
      <c r="G569" s="57">
        <v>74</v>
      </c>
      <c r="H569" s="57">
        <v>0.05</v>
      </c>
      <c r="I569" s="106">
        <f t="shared" si="22"/>
        <v>5.3654292343387469E-3</v>
      </c>
    </row>
    <row r="570" spans="1:9" x14ac:dyDescent="0.2">
      <c r="A570" s="58">
        <f t="shared" si="24"/>
        <v>182</v>
      </c>
      <c r="B570" s="57" t="s">
        <v>1455</v>
      </c>
      <c r="C570" s="81">
        <v>599</v>
      </c>
      <c r="D570" s="81"/>
      <c r="E570" s="81">
        <v>61.7</v>
      </c>
      <c r="F570" s="81">
        <f t="shared" si="23"/>
        <v>660.7</v>
      </c>
      <c r="G570" s="57">
        <v>65.400000000000006</v>
      </c>
      <c r="H570" s="57">
        <v>0.05</v>
      </c>
      <c r="I570" s="106">
        <f t="shared" si="22"/>
        <v>4.9492962009989412E-3</v>
      </c>
    </row>
    <row r="571" spans="1:9" x14ac:dyDescent="0.2">
      <c r="A571" s="58">
        <f t="shared" si="24"/>
        <v>183</v>
      </c>
      <c r="B571" s="57" t="s">
        <v>1456</v>
      </c>
      <c r="C571" s="81">
        <v>502.6</v>
      </c>
      <c r="D571" s="81"/>
      <c r="E571" s="81">
        <v>53.9</v>
      </c>
      <c r="F571" s="81">
        <f t="shared" si="23"/>
        <v>556.5</v>
      </c>
      <c r="G571" s="57">
        <v>53.7</v>
      </c>
      <c r="H571" s="57">
        <v>0.05</v>
      </c>
      <c r="I571" s="106">
        <f t="shared" si="22"/>
        <v>4.8247978436657688E-3</v>
      </c>
    </row>
    <row r="572" spans="1:9" x14ac:dyDescent="0.2">
      <c r="A572" s="58">
        <f t="shared" si="24"/>
        <v>184</v>
      </c>
      <c r="B572" s="57" t="s">
        <v>1457</v>
      </c>
      <c r="C572" s="81">
        <v>4995.63</v>
      </c>
      <c r="D572" s="81">
        <v>255.4</v>
      </c>
      <c r="E572" s="81">
        <v>189.6</v>
      </c>
      <c r="F572" s="81">
        <f t="shared" si="23"/>
        <v>5440.63</v>
      </c>
      <c r="G572" s="57">
        <v>551</v>
      </c>
      <c r="H572" s="57">
        <v>0.05</v>
      </c>
      <c r="I572" s="106">
        <f t="shared" si="22"/>
        <v>5.0637518081545702E-3</v>
      </c>
    </row>
    <row r="573" spans="1:9" x14ac:dyDescent="0.2">
      <c r="A573" s="58">
        <f t="shared" si="24"/>
        <v>185</v>
      </c>
      <c r="B573" s="57" t="s">
        <v>1458</v>
      </c>
      <c r="C573" s="81">
        <v>574.70000000000005</v>
      </c>
      <c r="D573" s="81">
        <v>14</v>
      </c>
      <c r="E573" s="81"/>
      <c r="F573" s="81">
        <f t="shared" si="23"/>
        <v>588.70000000000005</v>
      </c>
      <c r="G573" s="57">
        <v>61.6</v>
      </c>
      <c r="H573" s="57">
        <v>0.05</v>
      </c>
      <c r="I573" s="106">
        <f t="shared" si="22"/>
        <v>5.231866825208085E-3</v>
      </c>
    </row>
    <row r="574" spans="1:9" x14ac:dyDescent="0.2">
      <c r="A574" s="58">
        <f t="shared" si="24"/>
        <v>186</v>
      </c>
      <c r="B574" s="57" t="s">
        <v>1459</v>
      </c>
      <c r="C574" s="81">
        <v>666.7</v>
      </c>
      <c r="D574" s="81"/>
      <c r="E574" s="81">
        <v>37.9</v>
      </c>
      <c r="F574" s="81">
        <f t="shared" ref="F574:F637" si="25">C574+D574+E574</f>
        <v>704.6</v>
      </c>
      <c r="G574" s="57">
        <v>71.3</v>
      </c>
      <c r="H574" s="57">
        <v>0.05</v>
      </c>
      <c r="I574" s="106">
        <f t="shared" ref="I574:I636" si="26">(G574*H574)/F574</f>
        <v>5.0596082883905763E-3</v>
      </c>
    </row>
    <row r="575" spans="1:9" x14ac:dyDescent="0.2">
      <c r="A575" s="58">
        <f t="shared" si="24"/>
        <v>187</v>
      </c>
      <c r="B575" s="57" t="s">
        <v>1460</v>
      </c>
      <c r="C575" s="81">
        <v>663.6</v>
      </c>
      <c r="D575" s="81"/>
      <c r="E575" s="81"/>
      <c r="F575" s="81">
        <f t="shared" si="25"/>
        <v>663.6</v>
      </c>
      <c r="G575" s="57">
        <v>71.3</v>
      </c>
      <c r="H575" s="57">
        <v>0.05</v>
      </c>
      <c r="I575" s="106">
        <f t="shared" si="26"/>
        <v>5.3722121760096438E-3</v>
      </c>
    </row>
    <row r="576" spans="1:9" x14ac:dyDescent="0.2">
      <c r="A576" s="58">
        <f t="shared" si="24"/>
        <v>188</v>
      </c>
      <c r="B576" s="57" t="s">
        <v>1461</v>
      </c>
      <c r="C576" s="81">
        <v>693.2</v>
      </c>
      <c r="D576" s="81"/>
      <c r="E576" s="81"/>
      <c r="F576" s="81">
        <f t="shared" si="25"/>
        <v>693.2</v>
      </c>
      <c r="G576" s="57">
        <v>74.3</v>
      </c>
      <c r="H576" s="57">
        <v>0.05</v>
      </c>
      <c r="I576" s="106">
        <f t="shared" si="26"/>
        <v>5.3592036930178878E-3</v>
      </c>
    </row>
    <row r="577" spans="1:9" x14ac:dyDescent="0.2">
      <c r="A577" s="58">
        <f t="shared" si="24"/>
        <v>189</v>
      </c>
      <c r="B577" s="57" t="s">
        <v>1462</v>
      </c>
      <c r="C577" s="81">
        <v>777.3</v>
      </c>
      <c r="D577" s="81"/>
      <c r="E577" s="81">
        <v>88.3</v>
      </c>
      <c r="F577" s="81">
        <f t="shared" si="25"/>
        <v>865.59999999999991</v>
      </c>
      <c r="G577" s="57">
        <v>83.9</v>
      </c>
      <c r="H577" s="57">
        <v>0.05</v>
      </c>
      <c r="I577" s="106">
        <f t="shared" si="26"/>
        <v>4.8463493530499085E-3</v>
      </c>
    </row>
    <row r="578" spans="1:9" x14ac:dyDescent="0.2">
      <c r="A578" s="58">
        <f t="shared" si="24"/>
        <v>190</v>
      </c>
      <c r="B578" s="57" t="s">
        <v>1463</v>
      </c>
      <c r="C578" s="81">
        <v>635.6</v>
      </c>
      <c r="D578" s="81"/>
      <c r="E578" s="81"/>
      <c r="F578" s="81">
        <f t="shared" si="25"/>
        <v>635.6</v>
      </c>
      <c r="G578" s="57">
        <v>69.2</v>
      </c>
      <c r="H578" s="57">
        <v>0.05</v>
      </c>
      <c r="I578" s="106">
        <f t="shared" si="26"/>
        <v>5.4436752674638144E-3</v>
      </c>
    </row>
    <row r="579" spans="1:9" x14ac:dyDescent="0.2">
      <c r="A579" s="58">
        <f t="shared" si="24"/>
        <v>191</v>
      </c>
      <c r="B579" s="57" t="s">
        <v>1464</v>
      </c>
      <c r="C579" s="81">
        <v>504.2</v>
      </c>
      <c r="D579" s="81"/>
      <c r="E579" s="81"/>
      <c r="F579" s="81">
        <f t="shared" si="25"/>
        <v>504.2</v>
      </c>
      <c r="G579" s="57">
        <v>54</v>
      </c>
      <c r="H579" s="57">
        <v>0.05</v>
      </c>
      <c r="I579" s="106">
        <f t="shared" si="26"/>
        <v>5.3550178500595003E-3</v>
      </c>
    </row>
    <row r="580" spans="1:9" x14ac:dyDescent="0.2">
      <c r="A580" s="58">
        <f t="shared" si="24"/>
        <v>192</v>
      </c>
      <c r="B580" s="57" t="s">
        <v>1465</v>
      </c>
      <c r="C580" s="81">
        <v>166</v>
      </c>
      <c r="D580" s="81"/>
      <c r="E580" s="81"/>
      <c r="F580" s="81">
        <f t="shared" si="25"/>
        <v>166</v>
      </c>
      <c r="G580" s="57">
        <v>17.3</v>
      </c>
      <c r="H580" s="57">
        <v>0.05</v>
      </c>
      <c r="I580" s="106">
        <f t="shared" si="26"/>
        <v>5.2108433734939768E-3</v>
      </c>
    </row>
    <row r="581" spans="1:9" x14ac:dyDescent="0.2">
      <c r="A581" s="58">
        <f t="shared" si="24"/>
        <v>193</v>
      </c>
      <c r="B581" s="57" t="s">
        <v>1466</v>
      </c>
      <c r="C581" s="81">
        <v>588.9</v>
      </c>
      <c r="D581" s="81"/>
      <c r="E581" s="81"/>
      <c r="F581" s="81">
        <f t="shared" si="25"/>
        <v>588.9</v>
      </c>
      <c r="G581" s="57">
        <v>63</v>
      </c>
      <c r="H581" s="57">
        <v>0.05</v>
      </c>
      <c r="I581" s="106">
        <f t="shared" si="26"/>
        <v>5.3489556800815083E-3</v>
      </c>
    </row>
    <row r="582" spans="1:9" x14ac:dyDescent="0.2">
      <c r="A582" s="58">
        <f t="shared" si="24"/>
        <v>194</v>
      </c>
      <c r="B582" s="57" t="s">
        <v>1467</v>
      </c>
      <c r="C582" s="81">
        <v>659.3</v>
      </c>
      <c r="D582" s="81"/>
      <c r="E582" s="81"/>
      <c r="F582" s="81">
        <f t="shared" si="25"/>
        <v>659.3</v>
      </c>
      <c r="G582" s="57">
        <v>59.2</v>
      </c>
      <c r="H582" s="57">
        <v>0.05</v>
      </c>
      <c r="I582" s="106">
        <f t="shared" si="26"/>
        <v>4.4896101926285466E-3</v>
      </c>
    </row>
    <row r="583" spans="1:9" x14ac:dyDescent="0.2">
      <c r="A583" s="58">
        <f t="shared" ref="A583:A646" si="27">1+A582</f>
        <v>195</v>
      </c>
      <c r="B583" s="57" t="s">
        <v>1468</v>
      </c>
      <c r="C583" s="81">
        <v>199.6</v>
      </c>
      <c r="D583" s="81"/>
      <c r="E583" s="81"/>
      <c r="F583" s="81">
        <f t="shared" si="25"/>
        <v>199.6</v>
      </c>
      <c r="G583" s="57">
        <v>21.7</v>
      </c>
      <c r="H583" s="57">
        <v>0.05</v>
      </c>
      <c r="I583" s="106">
        <f t="shared" si="26"/>
        <v>5.4358717434869743E-3</v>
      </c>
    </row>
    <row r="584" spans="1:9" x14ac:dyDescent="0.2">
      <c r="A584" s="58">
        <f t="shared" si="27"/>
        <v>196</v>
      </c>
      <c r="B584" s="57" t="s">
        <v>1469</v>
      </c>
      <c r="C584" s="81">
        <v>826.4</v>
      </c>
      <c r="D584" s="81"/>
      <c r="E584" s="81"/>
      <c r="F584" s="81">
        <f t="shared" si="25"/>
        <v>826.4</v>
      </c>
      <c r="G584" s="57">
        <v>90</v>
      </c>
      <c r="H584" s="57">
        <v>0.05</v>
      </c>
      <c r="I584" s="106">
        <f t="shared" si="26"/>
        <v>5.4453049370764761E-3</v>
      </c>
    </row>
    <row r="585" spans="1:9" x14ac:dyDescent="0.2">
      <c r="A585" s="58">
        <f t="shared" si="27"/>
        <v>197</v>
      </c>
      <c r="B585" s="57" t="s">
        <v>1470</v>
      </c>
      <c r="C585" s="81">
        <v>582.70000000000005</v>
      </c>
      <c r="D585" s="81"/>
      <c r="E585" s="81">
        <v>61.9</v>
      </c>
      <c r="F585" s="81">
        <f t="shared" si="25"/>
        <v>644.6</v>
      </c>
      <c r="G585" s="57">
        <v>63.4</v>
      </c>
      <c r="H585" s="57">
        <v>0.05</v>
      </c>
      <c r="I585" s="106">
        <f t="shared" si="26"/>
        <v>4.9177784672665217E-3</v>
      </c>
    </row>
    <row r="586" spans="1:9" x14ac:dyDescent="0.2">
      <c r="A586" s="58">
        <f t="shared" si="27"/>
        <v>198</v>
      </c>
      <c r="B586" s="57" t="s">
        <v>1471</v>
      </c>
      <c r="C586" s="81">
        <v>358.4</v>
      </c>
      <c r="D586" s="81"/>
      <c r="E586" s="81">
        <v>54.6</v>
      </c>
      <c r="F586" s="81">
        <f t="shared" si="25"/>
        <v>413</v>
      </c>
      <c r="G586" s="57">
        <v>39</v>
      </c>
      <c r="H586" s="57">
        <v>0.05</v>
      </c>
      <c r="I586" s="106">
        <f t="shared" si="26"/>
        <v>4.7215496368038746E-3</v>
      </c>
    </row>
    <row r="587" spans="1:9" x14ac:dyDescent="0.2">
      <c r="A587" s="58">
        <f t="shared" si="27"/>
        <v>199</v>
      </c>
      <c r="B587" s="57" t="s">
        <v>1472</v>
      </c>
      <c r="C587" s="81">
        <v>708.8</v>
      </c>
      <c r="D587" s="81"/>
      <c r="E587" s="81">
        <v>106.4</v>
      </c>
      <c r="F587" s="81">
        <f t="shared" si="25"/>
        <v>815.19999999999993</v>
      </c>
      <c r="G587" s="57">
        <v>71.2</v>
      </c>
      <c r="H587" s="57">
        <v>0.05</v>
      </c>
      <c r="I587" s="106">
        <f t="shared" si="26"/>
        <v>4.3670264965652607E-3</v>
      </c>
    </row>
    <row r="588" spans="1:9" x14ac:dyDescent="0.2">
      <c r="A588" s="58">
        <f t="shared" si="27"/>
        <v>200</v>
      </c>
      <c r="B588" s="57" t="s">
        <v>1473</v>
      </c>
      <c r="C588" s="81">
        <v>520.55999999999995</v>
      </c>
      <c r="D588" s="81">
        <v>21.1</v>
      </c>
      <c r="E588" s="81">
        <v>104.6</v>
      </c>
      <c r="F588" s="81">
        <f t="shared" si="25"/>
        <v>646.26</v>
      </c>
      <c r="G588" s="57">
        <v>56.7</v>
      </c>
      <c r="H588" s="57">
        <v>0.05</v>
      </c>
      <c r="I588" s="106">
        <f t="shared" si="26"/>
        <v>4.3867793148268507E-3</v>
      </c>
    </row>
    <row r="589" spans="1:9" x14ac:dyDescent="0.2">
      <c r="A589" s="58">
        <f t="shared" si="27"/>
        <v>201</v>
      </c>
      <c r="B589" s="57" t="s">
        <v>1474</v>
      </c>
      <c r="C589" s="81">
        <v>468.6</v>
      </c>
      <c r="D589" s="81">
        <v>34.5</v>
      </c>
      <c r="E589" s="81">
        <v>198</v>
      </c>
      <c r="F589" s="81">
        <f t="shared" si="25"/>
        <v>701.1</v>
      </c>
      <c r="G589" s="57">
        <v>51</v>
      </c>
      <c r="H589" s="57">
        <v>0.05</v>
      </c>
      <c r="I589" s="106">
        <f t="shared" si="26"/>
        <v>3.6371416345742408E-3</v>
      </c>
    </row>
    <row r="590" spans="1:9" x14ac:dyDescent="0.2">
      <c r="A590" s="58">
        <f t="shared" si="27"/>
        <v>202</v>
      </c>
      <c r="B590" s="57" t="s">
        <v>1475</v>
      </c>
      <c r="C590" s="81">
        <v>644.66</v>
      </c>
      <c r="D590" s="81"/>
      <c r="E590" s="81">
        <v>56.9</v>
      </c>
      <c r="F590" s="81">
        <f t="shared" si="25"/>
        <v>701.56</v>
      </c>
      <c r="G590" s="57">
        <v>70.2</v>
      </c>
      <c r="H590" s="57">
        <v>0.05</v>
      </c>
      <c r="I590" s="106">
        <f t="shared" si="26"/>
        <v>5.0031358686356128E-3</v>
      </c>
    </row>
    <row r="591" spans="1:9" x14ac:dyDescent="0.2">
      <c r="A591" s="58">
        <f t="shared" si="27"/>
        <v>203</v>
      </c>
      <c r="B591" s="57" t="s">
        <v>1476</v>
      </c>
      <c r="C591" s="81">
        <v>665.3</v>
      </c>
      <c r="D591" s="81"/>
      <c r="E591" s="81"/>
      <c r="F591" s="81">
        <f t="shared" si="25"/>
        <v>665.3</v>
      </c>
      <c r="G591" s="57">
        <v>72.400000000000006</v>
      </c>
      <c r="H591" s="57">
        <v>0.05</v>
      </c>
      <c r="I591" s="106">
        <f t="shared" si="26"/>
        <v>5.4411543664512263E-3</v>
      </c>
    </row>
    <row r="592" spans="1:9" x14ac:dyDescent="0.2">
      <c r="A592" s="58">
        <f t="shared" si="27"/>
        <v>204</v>
      </c>
      <c r="B592" s="57" t="s">
        <v>1477</v>
      </c>
      <c r="C592" s="81">
        <v>485.4</v>
      </c>
      <c r="D592" s="81"/>
      <c r="E592" s="81">
        <v>128.4</v>
      </c>
      <c r="F592" s="81">
        <f t="shared" si="25"/>
        <v>613.79999999999995</v>
      </c>
      <c r="G592" s="57">
        <v>52.8</v>
      </c>
      <c r="H592" s="57">
        <v>0.05</v>
      </c>
      <c r="I592" s="106">
        <f t="shared" si="26"/>
        <v>4.3010752688172052E-3</v>
      </c>
    </row>
    <row r="593" spans="1:9" x14ac:dyDescent="0.2">
      <c r="A593" s="58">
        <f t="shared" si="27"/>
        <v>205</v>
      </c>
      <c r="B593" s="57" t="s">
        <v>1478</v>
      </c>
      <c r="C593" s="81">
        <v>704</v>
      </c>
      <c r="D593" s="81">
        <v>41.3</v>
      </c>
      <c r="E593" s="81">
        <v>161</v>
      </c>
      <c r="F593" s="81">
        <f t="shared" si="25"/>
        <v>906.3</v>
      </c>
      <c r="G593" s="57">
        <v>76.599999999999994</v>
      </c>
      <c r="H593" s="57">
        <v>0.05</v>
      </c>
      <c r="I593" s="106">
        <f t="shared" si="26"/>
        <v>4.2259737393798968E-3</v>
      </c>
    </row>
    <row r="594" spans="1:9" x14ac:dyDescent="0.2">
      <c r="A594" s="58">
        <f t="shared" si="27"/>
        <v>206</v>
      </c>
      <c r="B594" s="57" t="s">
        <v>1479</v>
      </c>
      <c r="C594" s="81">
        <v>745.99</v>
      </c>
      <c r="D594" s="81">
        <v>91.8</v>
      </c>
      <c r="E594" s="81">
        <v>153.19999999999999</v>
      </c>
      <c r="F594" s="81">
        <f t="shared" si="25"/>
        <v>990.99</v>
      </c>
      <c r="G594" s="57">
        <v>81.2</v>
      </c>
      <c r="H594" s="57">
        <v>0.05</v>
      </c>
      <c r="I594" s="106">
        <f t="shared" si="26"/>
        <v>4.0969131878222792E-3</v>
      </c>
    </row>
    <row r="595" spans="1:9" x14ac:dyDescent="0.2">
      <c r="A595" s="58">
        <f t="shared" si="27"/>
        <v>207</v>
      </c>
      <c r="B595" s="57" t="s">
        <v>1480</v>
      </c>
      <c r="C595" s="81">
        <v>675.4</v>
      </c>
      <c r="D595" s="81"/>
      <c r="E595" s="81">
        <v>182.9</v>
      </c>
      <c r="F595" s="81">
        <f t="shared" si="25"/>
        <v>858.3</v>
      </c>
      <c r="G595" s="57">
        <v>73.5</v>
      </c>
      <c r="H595" s="57">
        <v>0.05</v>
      </c>
      <c r="I595" s="106">
        <f t="shared" si="26"/>
        <v>4.2817196784341142E-3</v>
      </c>
    </row>
    <row r="596" spans="1:9" x14ac:dyDescent="0.2">
      <c r="A596" s="58">
        <f t="shared" si="27"/>
        <v>208</v>
      </c>
      <c r="B596" s="57" t="s">
        <v>1481</v>
      </c>
      <c r="C596" s="81">
        <v>1034.8</v>
      </c>
      <c r="D596" s="81"/>
      <c r="E596" s="81">
        <v>19.3</v>
      </c>
      <c r="F596" s="81">
        <f t="shared" si="25"/>
        <v>1054.0999999999999</v>
      </c>
      <c r="G596" s="57">
        <v>112.7</v>
      </c>
      <c r="H596" s="57">
        <v>0.05</v>
      </c>
      <c r="I596" s="106">
        <f t="shared" si="26"/>
        <v>5.3457926192960834E-3</v>
      </c>
    </row>
    <row r="597" spans="1:9" x14ac:dyDescent="0.2">
      <c r="A597" s="58">
        <f t="shared" si="27"/>
        <v>209</v>
      </c>
      <c r="B597" s="57" t="s">
        <v>1482</v>
      </c>
      <c r="C597" s="81">
        <v>910.15</v>
      </c>
      <c r="D597" s="81"/>
      <c r="E597" s="81">
        <v>91.5</v>
      </c>
      <c r="F597" s="81">
        <f t="shared" si="25"/>
        <v>1001.65</v>
      </c>
      <c r="G597" s="57">
        <v>99.1</v>
      </c>
      <c r="H597" s="57">
        <v>0.05</v>
      </c>
      <c r="I597" s="106">
        <f t="shared" si="26"/>
        <v>4.9468377177656871E-3</v>
      </c>
    </row>
    <row r="598" spans="1:9" x14ac:dyDescent="0.2">
      <c r="A598" s="58">
        <f t="shared" si="27"/>
        <v>210</v>
      </c>
      <c r="B598" s="57" t="s">
        <v>1483</v>
      </c>
      <c r="C598" s="81">
        <v>712</v>
      </c>
      <c r="D598" s="81"/>
      <c r="E598" s="81"/>
      <c r="F598" s="81">
        <f t="shared" si="25"/>
        <v>712</v>
      </c>
      <c r="G598" s="57">
        <v>77.5</v>
      </c>
      <c r="H598" s="57">
        <v>0.05</v>
      </c>
      <c r="I598" s="106">
        <f t="shared" si="26"/>
        <v>5.4424157303370789E-3</v>
      </c>
    </row>
    <row r="599" spans="1:9" x14ac:dyDescent="0.2">
      <c r="A599" s="58">
        <f t="shared" si="27"/>
        <v>211</v>
      </c>
      <c r="B599" s="57" t="s">
        <v>1484</v>
      </c>
      <c r="C599" s="81">
        <v>305.89999999999998</v>
      </c>
      <c r="D599" s="81"/>
      <c r="E599" s="81">
        <v>31.5</v>
      </c>
      <c r="F599" s="81">
        <f t="shared" si="25"/>
        <v>337.4</v>
      </c>
      <c r="G599" s="57">
        <v>33.299999999999997</v>
      </c>
      <c r="H599" s="57">
        <v>0.05</v>
      </c>
      <c r="I599" s="106">
        <f t="shared" si="26"/>
        <v>4.9347954949614707E-3</v>
      </c>
    </row>
    <row r="600" spans="1:9" x14ac:dyDescent="0.2">
      <c r="A600" s="58">
        <f t="shared" si="27"/>
        <v>212</v>
      </c>
      <c r="B600" s="57" t="s">
        <v>1485</v>
      </c>
      <c r="C600" s="81">
        <v>687.07</v>
      </c>
      <c r="D600" s="81"/>
      <c r="E600" s="81">
        <v>16.899999999999999</v>
      </c>
      <c r="F600" s="81">
        <f t="shared" si="25"/>
        <v>703.97</v>
      </c>
      <c r="G600" s="57">
        <v>74.8</v>
      </c>
      <c r="H600" s="57">
        <v>0.05</v>
      </c>
      <c r="I600" s="106">
        <f t="shared" si="26"/>
        <v>5.312726394590679E-3</v>
      </c>
    </row>
    <row r="601" spans="1:9" x14ac:dyDescent="0.2">
      <c r="A601" s="58">
        <f t="shared" si="27"/>
        <v>213</v>
      </c>
      <c r="B601" s="57" t="s">
        <v>1486</v>
      </c>
      <c r="C601" s="81">
        <v>884.9</v>
      </c>
      <c r="D601" s="81">
        <v>28.7</v>
      </c>
      <c r="E601" s="81"/>
      <c r="F601" s="81">
        <f t="shared" si="25"/>
        <v>913.6</v>
      </c>
      <c r="G601" s="57">
        <v>96.3</v>
      </c>
      <c r="H601" s="57">
        <v>0.05</v>
      </c>
      <c r="I601" s="106">
        <f t="shared" si="26"/>
        <v>5.270359019264449E-3</v>
      </c>
    </row>
    <row r="602" spans="1:9" x14ac:dyDescent="0.2">
      <c r="A602" s="58">
        <f t="shared" si="27"/>
        <v>214</v>
      </c>
      <c r="B602" s="57" t="s">
        <v>1487</v>
      </c>
      <c r="C602" s="81">
        <v>534.6</v>
      </c>
      <c r="D602" s="81"/>
      <c r="E602" s="81">
        <v>68.599999999999994</v>
      </c>
      <c r="F602" s="81">
        <f t="shared" si="25"/>
        <v>603.20000000000005</v>
      </c>
      <c r="G602" s="57">
        <v>58.2</v>
      </c>
      <c r="H602" s="57">
        <v>0.05</v>
      </c>
      <c r="I602" s="106">
        <f t="shared" si="26"/>
        <v>4.8242705570291774E-3</v>
      </c>
    </row>
    <row r="603" spans="1:9" x14ac:dyDescent="0.2">
      <c r="A603" s="58">
        <f t="shared" si="27"/>
        <v>215</v>
      </c>
      <c r="B603" s="57" t="s">
        <v>1488</v>
      </c>
      <c r="C603" s="81">
        <v>548.1</v>
      </c>
      <c r="D603" s="81"/>
      <c r="E603" s="81"/>
      <c r="F603" s="81">
        <f t="shared" si="25"/>
        <v>548.1</v>
      </c>
      <c r="G603" s="57">
        <v>59.7</v>
      </c>
      <c r="H603" s="57">
        <v>0.05</v>
      </c>
      <c r="I603" s="106">
        <f t="shared" si="26"/>
        <v>5.4460864805692399E-3</v>
      </c>
    </row>
    <row r="604" spans="1:9" x14ac:dyDescent="0.2">
      <c r="A604" s="58">
        <f t="shared" si="27"/>
        <v>216</v>
      </c>
      <c r="B604" s="57" t="s">
        <v>1489</v>
      </c>
      <c r="C604" s="81">
        <v>630.6</v>
      </c>
      <c r="D604" s="81">
        <v>114.7</v>
      </c>
      <c r="E604" s="81"/>
      <c r="F604" s="81">
        <f t="shared" si="25"/>
        <v>745.30000000000007</v>
      </c>
      <c r="G604" s="57">
        <v>68.599999999999994</v>
      </c>
      <c r="H604" s="57">
        <v>0.05</v>
      </c>
      <c r="I604" s="106">
        <f t="shared" si="26"/>
        <v>4.6021736213605249E-3</v>
      </c>
    </row>
    <row r="605" spans="1:9" x14ac:dyDescent="0.2">
      <c r="A605" s="58">
        <f t="shared" si="27"/>
        <v>217</v>
      </c>
      <c r="B605" s="57" t="s">
        <v>1490</v>
      </c>
      <c r="C605" s="81">
        <v>473.1</v>
      </c>
      <c r="D605" s="81">
        <v>12.4</v>
      </c>
      <c r="E605" s="81">
        <v>260.39999999999998</v>
      </c>
      <c r="F605" s="81">
        <f t="shared" si="25"/>
        <v>745.9</v>
      </c>
      <c r="G605" s="57">
        <v>51.5</v>
      </c>
      <c r="H605" s="57">
        <v>0.05</v>
      </c>
      <c r="I605" s="106">
        <f t="shared" si="26"/>
        <v>3.4522053894623949E-3</v>
      </c>
    </row>
    <row r="606" spans="1:9" x14ac:dyDescent="0.2">
      <c r="A606" s="58">
        <f t="shared" si="27"/>
        <v>218</v>
      </c>
      <c r="B606" s="57" t="s">
        <v>1491</v>
      </c>
      <c r="C606" s="81">
        <v>986.7</v>
      </c>
      <c r="D606" s="81"/>
      <c r="E606" s="81">
        <v>215.4</v>
      </c>
      <c r="F606" s="81">
        <f t="shared" si="25"/>
        <v>1202.1000000000001</v>
      </c>
      <c r="G606" s="57">
        <v>107.4</v>
      </c>
      <c r="H606" s="57">
        <v>0.05</v>
      </c>
      <c r="I606" s="106">
        <f t="shared" si="26"/>
        <v>4.4671824307461949E-3</v>
      </c>
    </row>
    <row r="607" spans="1:9" x14ac:dyDescent="0.2">
      <c r="A607" s="58">
        <f t="shared" si="27"/>
        <v>219</v>
      </c>
      <c r="B607" s="57" t="s">
        <v>1492</v>
      </c>
      <c r="C607" s="81">
        <v>648.20000000000005</v>
      </c>
      <c r="D607" s="81"/>
      <c r="E607" s="81"/>
      <c r="F607" s="81">
        <f t="shared" si="25"/>
        <v>648.20000000000005</v>
      </c>
      <c r="G607" s="57">
        <v>70.599999999999994</v>
      </c>
      <c r="H607" s="57">
        <v>0.05</v>
      </c>
      <c r="I607" s="106">
        <f t="shared" si="26"/>
        <v>5.4458500462820107E-3</v>
      </c>
    </row>
    <row r="608" spans="1:9" x14ac:dyDescent="0.2">
      <c r="A608" s="58">
        <f t="shared" si="27"/>
        <v>220</v>
      </c>
      <c r="B608" s="57" t="s">
        <v>1493</v>
      </c>
      <c r="C608" s="81">
        <v>696.9</v>
      </c>
      <c r="D608" s="81"/>
      <c r="E608" s="81">
        <v>42.8</v>
      </c>
      <c r="F608" s="81">
        <f t="shared" si="25"/>
        <v>739.69999999999993</v>
      </c>
      <c r="G608" s="57">
        <v>75.900000000000006</v>
      </c>
      <c r="H608" s="57">
        <v>0.05</v>
      </c>
      <c r="I608" s="106">
        <f t="shared" si="26"/>
        <v>5.1304582939029342E-3</v>
      </c>
    </row>
    <row r="609" spans="1:9" x14ac:dyDescent="0.2">
      <c r="A609" s="58">
        <f t="shared" si="27"/>
        <v>221</v>
      </c>
      <c r="B609" s="57" t="s">
        <v>1494</v>
      </c>
      <c r="C609" s="81">
        <v>686.9</v>
      </c>
      <c r="D609" s="81"/>
      <c r="E609" s="81">
        <v>111.8</v>
      </c>
      <c r="F609" s="81">
        <f t="shared" si="25"/>
        <v>798.69999999999993</v>
      </c>
      <c r="G609" s="57">
        <v>74.8</v>
      </c>
      <c r="H609" s="57">
        <v>0.05</v>
      </c>
      <c r="I609" s="106">
        <f t="shared" si="26"/>
        <v>4.6826092400150251E-3</v>
      </c>
    </row>
    <row r="610" spans="1:9" x14ac:dyDescent="0.2">
      <c r="A610" s="58">
        <f t="shared" si="27"/>
        <v>222</v>
      </c>
      <c r="B610" s="57" t="s">
        <v>1495</v>
      </c>
      <c r="C610" s="81">
        <v>6173.94</v>
      </c>
      <c r="D610" s="81">
        <v>111.6</v>
      </c>
      <c r="E610" s="81"/>
      <c r="F610" s="81">
        <f t="shared" si="25"/>
        <v>6285.54</v>
      </c>
      <c r="G610" s="57">
        <v>721.5</v>
      </c>
      <c r="H610" s="57">
        <v>0.05</v>
      </c>
      <c r="I610" s="106">
        <f t="shared" si="26"/>
        <v>5.7393636823566477E-3</v>
      </c>
    </row>
    <row r="611" spans="1:9" x14ac:dyDescent="0.2">
      <c r="A611" s="58">
        <f t="shared" si="27"/>
        <v>223</v>
      </c>
      <c r="B611" s="57" t="s">
        <v>1496</v>
      </c>
      <c r="C611" s="81">
        <v>842.4</v>
      </c>
      <c r="D611" s="81">
        <v>158.5</v>
      </c>
      <c r="E611" s="81"/>
      <c r="F611" s="81">
        <f t="shared" si="25"/>
        <v>1000.9</v>
      </c>
      <c r="G611" s="57">
        <v>91.7</v>
      </c>
      <c r="H611" s="57">
        <v>0.05</v>
      </c>
      <c r="I611" s="106">
        <f t="shared" si="26"/>
        <v>4.580877210510541E-3</v>
      </c>
    </row>
    <row r="612" spans="1:9" x14ac:dyDescent="0.2">
      <c r="A612" s="58">
        <f t="shared" si="27"/>
        <v>224</v>
      </c>
      <c r="B612" s="57" t="s">
        <v>1497</v>
      </c>
      <c r="C612" s="81">
        <v>372.1</v>
      </c>
      <c r="D612" s="81"/>
      <c r="E612" s="81">
        <v>20.3</v>
      </c>
      <c r="F612" s="81">
        <f t="shared" si="25"/>
        <v>392.40000000000003</v>
      </c>
      <c r="G612" s="57">
        <v>40.5</v>
      </c>
      <c r="H612" s="57">
        <v>0.05</v>
      </c>
      <c r="I612" s="106">
        <f t="shared" si="26"/>
        <v>5.1605504587155957E-3</v>
      </c>
    </row>
    <row r="613" spans="1:9" x14ac:dyDescent="0.2">
      <c r="A613" s="58">
        <f t="shared" si="27"/>
        <v>225</v>
      </c>
      <c r="B613" s="57" t="s">
        <v>1498</v>
      </c>
      <c r="C613" s="81">
        <v>555.1</v>
      </c>
      <c r="D613" s="81"/>
      <c r="E613" s="81">
        <v>40.6</v>
      </c>
      <c r="F613" s="81">
        <f t="shared" si="25"/>
        <v>595.70000000000005</v>
      </c>
      <c r="G613" s="57">
        <v>60.4</v>
      </c>
      <c r="H613" s="57">
        <v>0.05</v>
      </c>
      <c r="I613" s="106">
        <f t="shared" si="26"/>
        <v>5.0696659392311565E-3</v>
      </c>
    </row>
    <row r="614" spans="1:9" x14ac:dyDescent="0.2">
      <c r="A614" s="58">
        <f t="shared" si="27"/>
        <v>226</v>
      </c>
      <c r="B614" s="57" t="s">
        <v>1499</v>
      </c>
      <c r="C614" s="81">
        <v>538.45000000000005</v>
      </c>
      <c r="D614" s="81"/>
      <c r="E614" s="81">
        <v>37.799999999999997</v>
      </c>
      <c r="F614" s="81">
        <f t="shared" si="25"/>
        <v>576.25</v>
      </c>
      <c r="G614" s="57">
        <v>58.6</v>
      </c>
      <c r="H614" s="57">
        <v>0.05</v>
      </c>
      <c r="I614" s="106">
        <f t="shared" si="26"/>
        <v>5.0845986984815617E-3</v>
      </c>
    </row>
    <row r="615" spans="1:9" x14ac:dyDescent="0.2">
      <c r="A615" s="58">
        <f t="shared" si="27"/>
        <v>227</v>
      </c>
      <c r="B615" s="57" t="s">
        <v>1500</v>
      </c>
      <c r="C615" s="81">
        <v>877.8</v>
      </c>
      <c r="D615" s="81"/>
      <c r="E615" s="81"/>
      <c r="F615" s="81">
        <f t="shared" si="25"/>
        <v>877.8</v>
      </c>
      <c r="G615" s="57">
        <v>95.6</v>
      </c>
      <c r="H615" s="57">
        <v>0.05</v>
      </c>
      <c r="I615" s="106">
        <f t="shared" si="26"/>
        <v>5.4454317612212351E-3</v>
      </c>
    </row>
    <row r="616" spans="1:9" x14ac:dyDescent="0.2">
      <c r="A616" s="58">
        <f t="shared" si="27"/>
        <v>228</v>
      </c>
      <c r="B616" s="57" t="s">
        <v>1501</v>
      </c>
      <c r="C616" s="81">
        <v>654.9</v>
      </c>
      <c r="D616" s="81">
        <v>53.4</v>
      </c>
      <c r="E616" s="81"/>
      <c r="F616" s="81">
        <f t="shared" si="25"/>
        <v>708.3</v>
      </c>
      <c r="G616" s="57">
        <v>71.3</v>
      </c>
      <c r="H616" s="57">
        <v>0.05</v>
      </c>
      <c r="I616" s="106">
        <f t="shared" si="26"/>
        <v>5.033178031907384E-3</v>
      </c>
    </row>
    <row r="617" spans="1:9" x14ac:dyDescent="0.2">
      <c r="A617" s="58">
        <f t="shared" si="27"/>
        <v>229</v>
      </c>
      <c r="B617" s="57" t="s">
        <v>1502</v>
      </c>
      <c r="C617" s="81">
        <v>392.4</v>
      </c>
      <c r="D617" s="81"/>
      <c r="E617" s="81">
        <v>19.899999999999999</v>
      </c>
      <c r="F617" s="81">
        <f t="shared" si="25"/>
        <v>412.29999999999995</v>
      </c>
      <c r="G617" s="57">
        <v>42.7</v>
      </c>
      <c r="H617" s="57">
        <v>0.05</v>
      </c>
      <c r="I617" s="106">
        <f t="shared" si="26"/>
        <v>5.1782682512733456E-3</v>
      </c>
    </row>
    <row r="618" spans="1:9" x14ac:dyDescent="0.2">
      <c r="A618" s="58">
        <f t="shared" si="27"/>
        <v>230</v>
      </c>
      <c r="B618" s="57" t="s">
        <v>1503</v>
      </c>
      <c r="C618" s="81">
        <v>598.14</v>
      </c>
      <c r="D618" s="81"/>
      <c r="E618" s="81"/>
      <c r="F618" s="81">
        <f t="shared" si="25"/>
        <v>598.14</v>
      </c>
      <c r="G618" s="57">
        <v>65.099999999999994</v>
      </c>
      <c r="H618" s="57">
        <v>0.05</v>
      </c>
      <c r="I618" s="106">
        <f t="shared" si="26"/>
        <v>5.4418697963687429E-3</v>
      </c>
    </row>
    <row r="619" spans="1:9" x14ac:dyDescent="0.2">
      <c r="A619" s="58">
        <f t="shared" si="27"/>
        <v>231</v>
      </c>
      <c r="B619" s="57" t="s">
        <v>1504</v>
      </c>
      <c r="C619" s="81">
        <v>388.6</v>
      </c>
      <c r="D619" s="81"/>
      <c r="E619" s="81"/>
      <c r="F619" s="81">
        <f t="shared" si="25"/>
        <v>388.6</v>
      </c>
      <c r="G619" s="57">
        <v>42.3</v>
      </c>
      <c r="H619" s="57">
        <v>0.05</v>
      </c>
      <c r="I619" s="106">
        <f t="shared" si="26"/>
        <v>5.442614513638702E-3</v>
      </c>
    </row>
    <row r="620" spans="1:9" x14ac:dyDescent="0.2">
      <c r="A620" s="58">
        <f t="shared" si="27"/>
        <v>232</v>
      </c>
      <c r="B620" s="57" t="s">
        <v>1505</v>
      </c>
      <c r="C620" s="81">
        <v>634.1</v>
      </c>
      <c r="D620" s="81"/>
      <c r="E620" s="81"/>
      <c r="F620" s="81">
        <f t="shared" si="25"/>
        <v>634.1</v>
      </c>
      <c r="G620" s="57">
        <v>69</v>
      </c>
      <c r="H620" s="57">
        <v>0.05</v>
      </c>
      <c r="I620" s="106">
        <f t="shared" si="26"/>
        <v>5.4407822110077277E-3</v>
      </c>
    </row>
    <row r="621" spans="1:9" x14ac:dyDescent="0.2">
      <c r="A621" s="58">
        <f t="shared" si="27"/>
        <v>233</v>
      </c>
      <c r="B621" s="57" t="s">
        <v>1506</v>
      </c>
      <c r="C621" s="81">
        <v>629.6</v>
      </c>
      <c r="D621" s="81"/>
      <c r="E621" s="81">
        <v>82.9</v>
      </c>
      <c r="F621" s="81">
        <f t="shared" si="25"/>
        <v>712.5</v>
      </c>
      <c r="G621" s="57">
        <v>68.599999999999994</v>
      </c>
      <c r="H621" s="57">
        <v>0.05</v>
      </c>
      <c r="I621" s="106">
        <f t="shared" si="26"/>
        <v>4.8140350877192975E-3</v>
      </c>
    </row>
    <row r="622" spans="1:9" x14ac:dyDescent="0.2">
      <c r="A622" s="58">
        <f t="shared" si="27"/>
        <v>234</v>
      </c>
      <c r="B622" s="57" t="s">
        <v>1507</v>
      </c>
      <c r="C622" s="81">
        <v>597.1</v>
      </c>
      <c r="D622" s="81"/>
      <c r="E622" s="81">
        <v>43.4</v>
      </c>
      <c r="F622" s="81">
        <f t="shared" si="25"/>
        <v>640.5</v>
      </c>
      <c r="G622" s="57">
        <v>65</v>
      </c>
      <c r="H622" s="57">
        <v>0.05</v>
      </c>
      <c r="I622" s="106">
        <f t="shared" si="26"/>
        <v>5.0741608118657303E-3</v>
      </c>
    </row>
    <row r="623" spans="1:9" x14ac:dyDescent="0.2">
      <c r="A623" s="58">
        <f t="shared" si="27"/>
        <v>235</v>
      </c>
      <c r="B623" s="57" t="s">
        <v>1508</v>
      </c>
      <c r="C623" s="81">
        <v>589.5</v>
      </c>
      <c r="D623" s="81"/>
      <c r="E623" s="81">
        <v>28.2</v>
      </c>
      <c r="F623" s="81">
        <f t="shared" si="25"/>
        <v>617.70000000000005</v>
      </c>
      <c r="G623" s="57">
        <v>64.2</v>
      </c>
      <c r="H623" s="57">
        <v>0.05</v>
      </c>
      <c r="I623" s="106">
        <f t="shared" si="26"/>
        <v>5.1966974259349203E-3</v>
      </c>
    </row>
    <row r="624" spans="1:9" x14ac:dyDescent="0.2">
      <c r="A624" s="58">
        <f t="shared" si="27"/>
        <v>236</v>
      </c>
      <c r="B624" s="57" t="s">
        <v>1509</v>
      </c>
      <c r="C624" s="81">
        <v>657.5</v>
      </c>
      <c r="D624" s="81"/>
      <c r="E624" s="81">
        <v>28.8</v>
      </c>
      <c r="F624" s="81">
        <f t="shared" si="25"/>
        <v>686.3</v>
      </c>
      <c r="G624" s="57">
        <v>71.599999999999994</v>
      </c>
      <c r="H624" s="57">
        <v>0.05</v>
      </c>
      <c r="I624" s="106">
        <f t="shared" si="26"/>
        <v>5.2163776774005544E-3</v>
      </c>
    </row>
    <row r="625" spans="1:9" x14ac:dyDescent="0.2">
      <c r="A625" s="58">
        <f t="shared" si="27"/>
        <v>237</v>
      </c>
      <c r="B625" s="57" t="s">
        <v>1510</v>
      </c>
      <c r="C625" s="81">
        <v>494</v>
      </c>
      <c r="D625" s="81"/>
      <c r="E625" s="81">
        <v>79.900000000000006</v>
      </c>
      <c r="F625" s="81">
        <f t="shared" si="25"/>
        <v>573.9</v>
      </c>
      <c r="G625" s="57">
        <v>53.8</v>
      </c>
      <c r="H625" s="57">
        <v>0.05</v>
      </c>
      <c r="I625" s="106">
        <f t="shared" si="26"/>
        <v>4.6872277400243946E-3</v>
      </c>
    </row>
    <row r="626" spans="1:9" x14ac:dyDescent="0.2">
      <c r="A626" s="58">
        <f t="shared" si="27"/>
        <v>238</v>
      </c>
      <c r="B626" s="57" t="s">
        <v>1511</v>
      </c>
      <c r="C626" s="81">
        <v>710.1</v>
      </c>
      <c r="D626" s="81"/>
      <c r="E626" s="81"/>
      <c r="F626" s="81">
        <f t="shared" si="25"/>
        <v>710.1</v>
      </c>
      <c r="G626" s="57">
        <v>77.3</v>
      </c>
      <c r="H626" s="57">
        <v>0.05</v>
      </c>
      <c r="I626" s="106">
        <f t="shared" si="26"/>
        <v>5.4428953668497395E-3</v>
      </c>
    </row>
    <row r="627" spans="1:9" x14ac:dyDescent="0.2">
      <c r="A627" s="58">
        <f t="shared" si="27"/>
        <v>239</v>
      </c>
      <c r="B627" s="57" t="s">
        <v>1512</v>
      </c>
      <c r="C627" s="81">
        <v>689.64</v>
      </c>
      <c r="D627" s="81">
        <v>121.5</v>
      </c>
      <c r="E627" s="81"/>
      <c r="F627" s="81">
        <f t="shared" si="25"/>
        <v>811.14</v>
      </c>
      <c r="G627" s="57">
        <v>75.099999999999994</v>
      </c>
      <c r="H627" s="57">
        <v>0.05</v>
      </c>
      <c r="I627" s="106">
        <f t="shared" si="26"/>
        <v>4.6292871760731805E-3</v>
      </c>
    </row>
    <row r="628" spans="1:9" x14ac:dyDescent="0.2">
      <c r="A628" s="58">
        <f t="shared" si="27"/>
        <v>240</v>
      </c>
      <c r="B628" s="57" t="s">
        <v>1513</v>
      </c>
      <c r="C628" s="81">
        <v>1029</v>
      </c>
      <c r="D628" s="81">
        <v>102.5</v>
      </c>
      <c r="E628" s="81"/>
      <c r="F628" s="81">
        <f t="shared" si="25"/>
        <v>1131.5</v>
      </c>
      <c r="G628" s="57">
        <v>112</v>
      </c>
      <c r="H628" s="57">
        <v>0.05</v>
      </c>
      <c r="I628" s="106">
        <f t="shared" si="26"/>
        <v>4.9491825011047288E-3</v>
      </c>
    </row>
    <row r="629" spans="1:9" x14ac:dyDescent="0.2">
      <c r="A629" s="58">
        <f t="shared" si="27"/>
        <v>241</v>
      </c>
      <c r="B629" s="57" t="s">
        <v>1514</v>
      </c>
      <c r="C629" s="81">
        <v>478</v>
      </c>
      <c r="D629" s="81"/>
      <c r="E629" s="81">
        <v>77.5</v>
      </c>
      <c r="F629" s="81">
        <f t="shared" si="25"/>
        <v>555.5</v>
      </c>
      <c r="G629" s="57">
        <v>52</v>
      </c>
      <c r="H629" s="57">
        <v>0.05</v>
      </c>
      <c r="I629" s="106">
        <f t="shared" si="26"/>
        <v>4.6804680468046809E-3</v>
      </c>
    </row>
    <row r="630" spans="1:9" x14ac:dyDescent="0.2">
      <c r="A630" s="58">
        <f t="shared" si="27"/>
        <v>242</v>
      </c>
      <c r="B630" s="57" t="s">
        <v>1515</v>
      </c>
      <c r="C630" s="81">
        <v>937.9</v>
      </c>
      <c r="D630" s="81"/>
      <c r="E630" s="81"/>
      <c r="F630" s="81">
        <f t="shared" si="25"/>
        <v>937.9</v>
      </c>
      <c r="G630" s="57">
        <v>102.1</v>
      </c>
      <c r="H630" s="57">
        <v>0.05</v>
      </c>
      <c r="I630" s="106">
        <f t="shared" si="26"/>
        <v>5.4430109819810224E-3</v>
      </c>
    </row>
    <row r="631" spans="1:9" x14ac:dyDescent="0.2">
      <c r="A631" s="58">
        <f t="shared" si="27"/>
        <v>243</v>
      </c>
      <c r="B631" s="57" t="s">
        <v>1516</v>
      </c>
      <c r="C631" s="81">
        <v>848.1</v>
      </c>
      <c r="D631" s="81"/>
      <c r="E631" s="81">
        <v>34.700000000000003</v>
      </c>
      <c r="F631" s="81">
        <f t="shared" si="25"/>
        <v>882.80000000000007</v>
      </c>
      <c r="G631" s="57">
        <v>92.3</v>
      </c>
      <c r="H631" s="57">
        <v>0.05</v>
      </c>
      <c r="I631" s="106">
        <f t="shared" si="26"/>
        <v>5.2276846397825098E-3</v>
      </c>
    </row>
    <row r="632" spans="1:9" x14ac:dyDescent="0.2">
      <c r="A632" s="58">
        <f t="shared" si="27"/>
        <v>244</v>
      </c>
      <c r="B632" s="57" t="s">
        <v>1517</v>
      </c>
      <c r="C632" s="81">
        <v>958.6</v>
      </c>
      <c r="D632" s="81"/>
      <c r="E632" s="81"/>
      <c r="F632" s="81">
        <f t="shared" si="25"/>
        <v>958.6</v>
      </c>
      <c r="G632" s="57">
        <v>104.4</v>
      </c>
      <c r="H632" s="57">
        <v>0.05</v>
      </c>
      <c r="I632" s="106">
        <f t="shared" si="26"/>
        <v>5.4454412685165871E-3</v>
      </c>
    </row>
    <row r="633" spans="1:9" x14ac:dyDescent="0.2">
      <c r="A633" s="58">
        <f t="shared" si="27"/>
        <v>245</v>
      </c>
      <c r="B633" s="57" t="s">
        <v>1518</v>
      </c>
      <c r="C633" s="81">
        <v>950.2</v>
      </c>
      <c r="D633" s="81"/>
      <c r="E633" s="81"/>
      <c r="F633" s="81">
        <f t="shared" si="25"/>
        <v>950.2</v>
      </c>
      <c r="G633" s="57">
        <v>103.5</v>
      </c>
      <c r="H633" s="57">
        <v>0.05</v>
      </c>
      <c r="I633" s="106">
        <f t="shared" si="26"/>
        <v>5.4462218480319938E-3</v>
      </c>
    </row>
    <row r="634" spans="1:9" x14ac:dyDescent="0.2">
      <c r="A634" s="58">
        <f t="shared" si="27"/>
        <v>246</v>
      </c>
      <c r="B634" s="57" t="s">
        <v>1519</v>
      </c>
      <c r="C634" s="81">
        <v>717.45</v>
      </c>
      <c r="D634" s="81"/>
      <c r="E634" s="81">
        <v>83.8</v>
      </c>
      <c r="F634" s="81">
        <f t="shared" si="25"/>
        <v>801.25</v>
      </c>
      <c r="G634" s="57">
        <v>78.099999999999994</v>
      </c>
      <c r="H634" s="57">
        <v>0.05</v>
      </c>
      <c r="I634" s="106">
        <f t="shared" si="26"/>
        <v>4.8736349453978155E-3</v>
      </c>
    </row>
    <row r="635" spans="1:9" x14ac:dyDescent="0.2">
      <c r="A635" s="58">
        <f t="shared" si="27"/>
        <v>247</v>
      </c>
      <c r="B635" s="57" t="s">
        <v>1520</v>
      </c>
      <c r="C635" s="81">
        <v>678.26</v>
      </c>
      <c r="D635" s="81"/>
      <c r="E635" s="81"/>
      <c r="F635" s="81">
        <f t="shared" si="25"/>
        <v>678.26</v>
      </c>
      <c r="G635" s="57">
        <v>73.8</v>
      </c>
      <c r="H635" s="57">
        <v>0.05</v>
      </c>
      <c r="I635" s="106">
        <f t="shared" si="26"/>
        <v>5.4403915902456286E-3</v>
      </c>
    </row>
    <row r="636" spans="1:9" x14ac:dyDescent="0.2">
      <c r="A636" s="58">
        <f t="shared" si="27"/>
        <v>248</v>
      </c>
      <c r="B636" s="57" t="s">
        <v>1521</v>
      </c>
      <c r="C636" s="81">
        <v>633.9</v>
      </c>
      <c r="D636" s="81"/>
      <c r="E636" s="81">
        <v>33.200000000000003</v>
      </c>
      <c r="F636" s="81">
        <f t="shared" si="25"/>
        <v>667.1</v>
      </c>
      <c r="G636" s="57">
        <v>69</v>
      </c>
      <c r="H636" s="57">
        <v>0.05</v>
      </c>
      <c r="I636" s="106">
        <f t="shared" si="26"/>
        <v>5.1716384350172385E-3</v>
      </c>
    </row>
    <row r="637" spans="1:9" x14ac:dyDescent="0.2">
      <c r="A637" s="58">
        <f t="shared" si="27"/>
        <v>249</v>
      </c>
      <c r="B637" s="57" t="s">
        <v>1522</v>
      </c>
      <c r="C637" s="81">
        <v>657.24</v>
      </c>
      <c r="D637" s="81"/>
      <c r="E637" s="81">
        <v>32.6</v>
      </c>
      <c r="F637" s="81">
        <f t="shared" si="25"/>
        <v>689.84</v>
      </c>
      <c r="G637" s="57">
        <v>71.599999999999994</v>
      </c>
      <c r="H637" s="57">
        <v>0.05</v>
      </c>
      <c r="I637" s="106">
        <f>(G637*H637)/F637</f>
        <v>5.1896091847384897E-3</v>
      </c>
    </row>
    <row r="638" spans="1:9" x14ac:dyDescent="0.2">
      <c r="A638" s="58">
        <f t="shared" si="27"/>
        <v>250</v>
      </c>
      <c r="B638" s="57" t="s">
        <v>1523</v>
      </c>
      <c r="C638" s="81">
        <v>546.5</v>
      </c>
      <c r="D638" s="81"/>
      <c r="E638" s="81">
        <v>73.2</v>
      </c>
      <c r="F638" s="81">
        <f t="shared" ref="F638:F698" si="28">C638+D638+E638</f>
        <v>619.70000000000005</v>
      </c>
      <c r="G638" s="57">
        <v>59.5</v>
      </c>
      <c r="H638" s="57">
        <v>0.05</v>
      </c>
      <c r="I638" s="106">
        <f t="shared" ref="I638:I696" si="29">(G638*H638)/F638</f>
        <v>4.8007100209778927E-3</v>
      </c>
    </row>
    <row r="639" spans="1:9" x14ac:dyDescent="0.2">
      <c r="A639" s="58">
        <f t="shared" si="27"/>
        <v>251</v>
      </c>
      <c r="B639" s="57" t="s">
        <v>1524</v>
      </c>
      <c r="C639" s="81">
        <v>648.6</v>
      </c>
      <c r="D639" s="81"/>
      <c r="E639" s="81"/>
      <c r="F639" s="81">
        <f t="shared" si="28"/>
        <v>648.6</v>
      </c>
      <c r="G639" s="57">
        <v>70.599999999999994</v>
      </c>
      <c r="H639" s="57">
        <v>0.05</v>
      </c>
      <c r="I639" s="106">
        <f t="shared" si="29"/>
        <v>5.4424915201973477E-3</v>
      </c>
    </row>
    <row r="640" spans="1:9" x14ac:dyDescent="0.2">
      <c r="A640" s="58">
        <f t="shared" si="27"/>
        <v>252</v>
      </c>
      <c r="B640" s="57" t="s">
        <v>1525</v>
      </c>
      <c r="C640" s="81">
        <v>633.29999999999995</v>
      </c>
      <c r="D640" s="81"/>
      <c r="E640" s="81">
        <v>40.9</v>
      </c>
      <c r="F640" s="81">
        <f t="shared" si="28"/>
        <v>674.19999999999993</v>
      </c>
      <c r="G640" s="57">
        <v>69</v>
      </c>
      <c r="H640" s="57">
        <v>0.05</v>
      </c>
      <c r="I640" s="106">
        <f t="shared" si="29"/>
        <v>5.1171759121922287E-3</v>
      </c>
    </row>
    <row r="641" spans="1:9" x14ac:dyDescent="0.2">
      <c r="A641" s="58">
        <f t="shared" si="27"/>
        <v>253</v>
      </c>
      <c r="B641" s="57" t="s">
        <v>38</v>
      </c>
      <c r="C641" s="81">
        <v>297.2</v>
      </c>
      <c r="D641" s="81"/>
      <c r="E641" s="81">
        <v>60.8</v>
      </c>
      <c r="F641" s="81">
        <f t="shared" si="28"/>
        <v>358</v>
      </c>
      <c r="G641" s="57">
        <v>19</v>
      </c>
      <c r="H641" s="57">
        <v>0.05</v>
      </c>
      <c r="I641" s="106">
        <f t="shared" si="29"/>
        <v>2.6536312849162014E-3</v>
      </c>
    </row>
    <row r="642" spans="1:9" x14ac:dyDescent="0.2">
      <c r="A642" s="58">
        <f t="shared" si="27"/>
        <v>254</v>
      </c>
      <c r="B642" s="57" t="s">
        <v>41</v>
      </c>
      <c r="C642" s="81">
        <v>226.9</v>
      </c>
      <c r="D642" s="81"/>
      <c r="E642" s="81"/>
      <c r="F642" s="81">
        <f t="shared" si="28"/>
        <v>226.9</v>
      </c>
      <c r="G642" s="57">
        <v>8</v>
      </c>
      <c r="H642" s="57">
        <v>0.05</v>
      </c>
      <c r="I642" s="106">
        <f t="shared" si="29"/>
        <v>1.7628911414720142E-3</v>
      </c>
    </row>
    <row r="643" spans="1:9" x14ac:dyDescent="0.2">
      <c r="A643" s="58">
        <f t="shared" si="27"/>
        <v>255</v>
      </c>
      <c r="B643" s="57" t="s">
        <v>42</v>
      </c>
      <c r="C643" s="81">
        <v>314.89999999999998</v>
      </c>
      <c r="D643" s="81"/>
      <c r="E643" s="81"/>
      <c r="F643" s="81">
        <f t="shared" si="28"/>
        <v>314.89999999999998</v>
      </c>
      <c r="G643" s="57">
        <v>15</v>
      </c>
      <c r="H643" s="57">
        <v>0.05</v>
      </c>
      <c r="I643" s="106">
        <f t="shared" si="29"/>
        <v>2.381708478882185E-3</v>
      </c>
    </row>
    <row r="644" spans="1:9" x14ac:dyDescent="0.2">
      <c r="A644" s="58">
        <f t="shared" si="27"/>
        <v>256</v>
      </c>
      <c r="B644" s="57" t="s">
        <v>43</v>
      </c>
      <c r="C644" s="81">
        <v>199.2</v>
      </c>
      <c r="D644" s="81"/>
      <c r="E644" s="81"/>
      <c r="F644" s="81">
        <f t="shared" si="28"/>
        <v>199.2</v>
      </c>
      <c r="G644" s="57">
        <v>4</v>
      </c>
      <c r="H644" s="57">
        <v>0.05</v>
      </c>
      <c r="I644" s="106">
        <f t="shared" si="29"/>
        <v>1.0040160642570282E-3</v>
      </c>
    </row>
    <row r="645" spans="1:9" x14ac:dyDescent="0.2">
      <c r="A645" s="58">
        <f t="shared" si="27"/>
        <v>257</v>
      </c>
      <c r="B645" s="57" t="s">
        <v>44</v>
      </c>
      <c r="C645" s="81">
        <v>748.1</v>
      </c>
      <c r="D645" s="81"/>
      <c r="E645" s="81">
        <v>189.2</v>
      </c>
      <c r="F645" s="81">
        <f t="shared" si="28"/>
        <v>937.3</v>
      </c>
      <c r="G645" s="57">
        <v>20</v>
      </c>
      <c r="H645" s="57">
        <v>0.05</v>
      </c>
      <c r="I645" s="106">
        <f t="shared" si="29"/>
        <v>1.066894270777766E-3</v>
      </c>
    </row>
    <row r="646" spans="1:9" x14ac:dyDescent="0.2">
      <c r="A646" s="58">
        <f t="shared" si="27"/>
        <v>258</v>
      </c>
      <c r="B646" s="57" t="s">
        <v>45</v>
      </c>
      <c r="C646" s="81">
        <v>486.2</v>
      </c>
      <c r="D646" s="81"/>
      <c r="E646" s="81"/>
      <c r="F646" s="81">
        <f t="shared" si="28"/>
        <v>486.2</v>
      </c>
      <c r="G646" s="57"/>
      <c r="H646" s="57">
        <v>0.05</v>
      </c>
      <c r="I646" s="106">
        <f t="shared" si="29"/>
        <v>0</v>
      </c>
    </row>
    <row r="647" spans="1:9" x14ac:dyDescent="0.2">
      <c r="A647" s="58">
        <f t="shared" ref="A647:A710" si="30">1+A646</f>
        <v>259</v>
      </c>
      <c r="B647" s="57" t="s">
        <v>46</v>
      </c>
      <c r="C647" s="81">
        <v>1811.6</v>
      </c>
      <c r="D647" s="81"/>
      <c r="E647" s="81">
        <v>36.9</v>
      </c>
      <c r="F647" s="81">
        <f t="shared" si="28"/>
        <v>1848.5</v>
      </c>
      <c r="G647" s="57">
        <v>48</v>
      </c>
      <c r="H647" s="57">
        <v>0.05</v>
      </c>
      <c r="I647" s="106">
        <f t="shared" si="29"/>
        <v>1.2983500135244795E-3</v>
      </c>
    </row>
    <row r="648" spans="1:9" x14ac:dyDescent="0.2">
      <c r="A648" s="58">
        <f t="shared" si="30"/>
        <v>260</v>
      </c>
      <c r="B648" s="57" t="s">
        <v>47</v>
      </c>
      <c r="C648" s="81">
        <v>314</v>
      </c>
      <c r="D648" s="81"/>
      <c r="E648" s="81"/>
      <c r="F648" s="81">
        <f t="shared" si="28"/>
        <v>314</v>
      </c>
      <c r="G648" s="57">
        <v>11</v>
      </c>
      <c r="H648" s="57">
        <v>0.05</v>
      </c>
      <c r="I648" s="106">
        <f t="shared" si="29"/>
        <v>1.7515923566878981E-3</v>
      </c>
    </row>
    <row r="649" spans="1:9" x14ac:dyDescent="0.2">
      <c r="A649" s="58">
        <f t="shared" si="30"/>
        <v>261</v>
      </c>
      <c r="B649" s="57" t="s">
        <v>48</v>
      </c>
      <c r="C649" s="81">
        <v>1446.6</v>
      </c>
      <c r="D649" s="81"/>
      <c r="E649" s="81">
        <v>54.7</v>
      </c>
      <c r="F649" s="81">
        <f t="shared" si="28"/>
        <v>1501.3</v>
      </c>
      <c r="G649" s="57">
        <v>19</v>
      </c>
      <c r="H649" s="57">
        <v>0.05</v>
      </c>
      <c r="I649" s="106">
        <f t="shared" si="29"/>
        <v>6.3278491973622864E-4</v>
      </c>
    </row>
    <row r="650" spans="1:9" x14ac:dyDescent="0.2">
      <c r="A650" s="58">
        <f t="shared" si="30"/>
        <v>262</v>
      </c>
      <c r="B650" s="57" t="s">
        <v>68</v>
      </c>
      <c r="C650" s="81">
        <v>249.2</v>
      </c>
      <c r="D650" s="81"/>
      <c r="E650" s="81"/>
      <c r="F650" s="81">
        <f t="shared" si="28"/>
        <v>249.2</v>
      </c>
      <c r="G650" s="57">
        <v>9</v>
      </c>
      <c r="H650" s="57">
        <v>0.05</v>
      </c>
      <c r="I650" s="106">
        <f t="shared" si="29"/>
        <v>1.8057784911717498E-3</v>
      </c>
    </row>
    <row r="651" spans="1:9" x14ac:dyDescent="0.2">
      <c r="A651" s="58">
        <f t="shared" si="30"/>
        <v>263</v>
      </c>
      <c r="B651" s="57" t="s">
        <v>69</v>
      </c>
      <c r="C651" s="81">
        <v>299.39999999999998</v>
      </c>
      <c r="D651" s="81"/>
      <c r="E651" s="81"/>
      <c r="F651" s="81">
        <f t="shared" si="28"/>
        <v>299.39999999999998</v>
      </c>
      <c r="G651" s="57">
        <v>8</v>
      </c>
      <c r="H651" s="57">
        <v>0.05</v>
      </c>
      <c r="I651" s="106">
        <f t="shared" si="29"/>
        <v>1.3360053440213762E-3</v>
      </c>
    </row>
    <row r="652" spans="1:9" x14ac:dyDescent="0.2">
      <c r="A652" s="58">
        <f t="shared" si="30"/>
        <v>264</v>
      </c>
      <c r="B652" s="57" t="s">
        <v>70</v>
      </c>
      <c r="C652" s="81">
        <v>51.3</v>
      </c>
      <c r="D652" s="81"/>
      <c r="E652" s="81"/>
      <c r="F652" s="81">
        <f t="shared" si="28"/>
        <v>51.3</v>
      </c>
      <c r="G652" s="57">
        <v>4</v>
      </c>
      <c r="H652" s="57">
        <v>0.05</v>
      </c>
      <c r="I652" s="106">
        <f t="shared" si="29"/>
        <v>3.8986354775828462E-3</v>
      </c>
    </row>
    <row r="653" spans="1:9" x14ac:dyDescent="0.2">
      <c r="A653" s="58">
        <f t="shared" si="30"/>
        <v>265</v>
      </c>
      <c r="B653" s="57" t="s">
        <v>71</v>
      </c>
      <c r="C653" s="81">
        <v>312.3</v>
      </c>
      <c r="D653" s="81"/>
      <c r="E653" s="81"/>
      <c r="F653" s="81">
        <f t="shared" si="28"/>
        <v>312.3</v>
      </c>
      <c r="G653" s="57">
        <v>12</v>
      </c>
      <c r="H653" s="57">
        <v>0.05</v>
      </c>
      <c r="I653" s="106">
        <f t="shared" si="29"/>
        <v>1.921229586935639E-3</v>
      </c>
    </row>
    <row r="654" spans="1:9" x14ac:dyDescent="0.2">
      <c r="A654" s="58">
        <f t="shared" si="30"/>
        <v>266</v>
      </c>
      <c r="B654" s="57" t="s">
        <v>72</v>
      </c>
      <c r="C654" s="81">
        <v>706.6</v>
      </c>
      <c r="D654" s="81">
        <v>191.5</v>
      </c>
      <c r="E654" s="81"/>
      <c r="F654" s="81">
        <f t="shared" si="28"/>
        <v>898.1</v>
      </c>
      <c r="G654" s="57">
        <v>20</v>
      </c>
      <c r="H654" s="57">
        <v>0.05</v>
      </c>
      <c r="I654" s="106">
        <f t="shared" si="29"/>
        <v>1.1134617525887986E-3</v>
      </c>
    </row>
    <row r="655" spans="1:9" x14ac:dyDescent="0.2">
      <c r="A655" s="58">
        <f t="shared" si="30"/>
        <v>267</v>
      </c>
      <c r="B655" s="57" t="s">
        <v>73</v>
      </c>
      <c r="C655" s="81">
        <v>552.4</v>
      </c>
      <c r="D655" s="81"/>
      <c r="E655" s="81"/>
      <c r="F655" s="81">
        <f t="shared" si="28"/>
        <v>552.4</v>
      </c>
      <c r="G655" s="57">
        <v>19</v>
      </c>
      <c r="H655" s="57">
        <v>0.05</v>
      </c>
      <c r="I655" s="106">
        <f t="shared" si="29"/>
        <v>1.7197682838522811E-3</v>
      </c>
    </row>
    <row r="656" spans="1:9" x14ac:dyDescent="0.2">
      <c r="A656" s="58">
        <f t="shared" si="30"/>
        <v>268</v>
      </c>
      <c r="B656" s="57" t="s">
        <v>74</v>
      </c>
      <c r="C656" s="81">
        <v>971.2</v>
      </c>
      <c r="D656" s="81"/>
      <c r="E656" s="81"/>
      <c r="F656" s="81">
        <f t="shared" si="28"/>
        <v>971.2</v>
      </c>
      <c r="G656" s="57">
        <v>30</v>
      </c>
      <c r="H656" s="57">
        <v>0.05</v>
      </c>
      <c r="I656" s="106">
        <f t="shared" si="29"/>
        <v>1.5444810543657329E-3</v>
      </c>
    </row>
    <row r="657" spans="1:9" x14ac:dyDescent="0.2">
      <c r="A657" s="58">
        <f t="shared" si="30"/>
        <v>269</v>
      </c>
      <c r="B657" s="57" t="s">
        <v>75</v>
      </c>
      <c r="C657" s="81">
        <v>391.8</v>
      </c>
      <c r="D657" s="81"/>
      <c r="E657" s="81"/>
      <c r="F657" s="81">
        <f t="shared" si="28"/>
        <v>391.8</v>
      </c>
      <c r="G657" s="57">
        <v>20</v>
      </c>
      <c r="H657" s="57">
        <v>0.05</v>
      </c>
      <c r="I657" s="106">
        <f t="shared" si="29"/>
        <v>2.5523226135783562E-3</v>
      </c>
    </row>
    <row r="658" spans="1:9" x14ac:dyDescent="0.2">
      <c r="A658" s="58">
        <f t="shared" si="30"/>
        <v>270</v>
      </c>
      <c r="B658" s="57" t="s">
        <v>76</v>
      </c>
      <c r="C658" s="81">
        <v>414</v>
      </c>
      <c r="D658" s="81"/>
      <c r="E658" s="81"/>
      <c r="F658" s="81">
        <f t="shared" si="28"/>
        <v>414</v>
      </c>
      <c r="G658" s="57">
        <v>16</v>
      </c>
      <c r="H658" s="57">
        <v>0.05</v>
      </c>
      <c r="I658" s="106">
        <f t="shared" si="29"/>
        <v>1.9323671497584543E-3</v>
      </c>
    </row>
    <row r="659" spans="1:9" x14ac:dyDescent="0.2">
      <c r="A659" s="58">
        <f t="shared" si="30"/>
        <v>271</v>
      </c>
      <c r="B659" s="57" t="s">
        <v>77</v>
      </c>
      <c r="C659" s="81">
        <v>370.4</v>
      </c>
      <c r="D659" s="81">
        <v>116.4</v>
      </c>
      <c r="E659" s="81"/>
      <c r="F659" s="81">
        <f t="shared" si="28"/>
        <v>486.79999999999995</v>
      </c>
      <c r="G659" s="57">
        <v>15</v>
      </c>
      <c r="H659" s="57">
        <v>0.05</v>
      </c>
      <c r="I659" s="106">
        <f t="shared" si="29"/>
        <v>1.540673788003287E-3</v>
      </c>
    </row>
    <row r="660" spans="1:9" x14ac:dyDescent="0.2">
      <c r="A660" s="58">
        <f t="shared" si="30"/>
        <v>272</v>
      </c>
      <c r="B660" s="57" t="s">
        <v>78</v>
      </c>
      <c r="C660" s="81">
        <v>355</v>
      </c>
      <c r="D660" s="81"/>
      <c r="E660" s="81"/>
      <c r="F660" s="81">
        <f t="shared" si="28"/>
        <v>355</v>
      </c>
      <c r="G660" s="57">
        <v>14</v>
      </c>
      <c r="H660" s="57">
        <v>0.05</v>
      </c>
      <c r="I660" s="106">
        <f t="shared" si="29"/>
        <v>1.9718309859154933E-3</v>
      </c>
    </row>
    <row r="661" spans="1:9" x14ac:dyDescent="0.2">
      <c r="A661" s="58">
        <f t="shared" si="30"/>
        <v>273</v>
      </c>
      <c r="B661" s="57" t="s">
        <v>79</v>
      </c>
      <c r="C661" s="81">
        <v>143.19999999999999</v>
      </c>
      <c r="D661" s="81"/>
      <c r="E661" s="81">
        <v>41.9</v>
      </c>
      <c r="F661" s="81">
        <f t="shared" si="28"/>
        <v>185.1</v>
      </c>
      <c r="G661" s="57"/>
      <c r="H661" s="57">
        <v>0.05</v>
      </c>
      <c r="I661" s="106">
        <f t="shared" si="29"/>
        <v>0</v>
      </c>
    </row>
    <row r="662" spans="1:9" x14ac:dyDescent="0.2">
      <c r="A662" s="58">
        <f t="shared" si="30"/>
        <v>274</v>
      </c>
      <c r="B662" s="57" t="s">
        <v>80</v>
      </c>
      <c r="C662" s="81">
        <v>163.19999999999999</v>
      </c>
      <c r="D662" s="81"/>
      <c r="E662" s="81"/>
      <c r="F662" s="81">
        <f t="shared" si="28"/>
        <v>163.19999999999999</v>
      </c>
      <c r="G662" s="57"/>
      <c r="H662" s="57">
        <v>0.05</v>
      </c>
      <c r="I662" s="106">
        <f t="shared" si="29"/>
        <v>0</v>
      </c>
    </row>
    <row r="663" spans="1:9" x14ac:dyDescent="0.2">
      <c r="A663" s="58">
        <f t="shared" si="30"/>
        <v>275</v>
      </c>
      <c r="B663" s="57" t="s">
        <v>81</v>
      </c>
      <c r="C663" s="81">
        <v>268.2</v>
      </c>
      <c r="D663" s="81"/>
      <c r="E663" s="81"/>
      <c r="F663" s="81">
        <f t="shared" si="28"/>
        <v>268.2</v>
      </c>
      <c r="G663" s="57"/>
      <c r="H663" s="57">
        <v>0.05</v>
      </c>
      <c r="I663" s="106">
        <f t="shared" si="29"/>
        <v>0</v>
      </c>
    </row>
    <row r="664" spans="1:9" x14ac:dyDescent="0.2">
      <c r="A664" s="58">
        <f t="shared" si="30"/>
        <v>276</v>
      </c>
      <c r="B664" s="57" t="s">
        <v>82</v>
      </c>
      <c r="C664" s="81">
        <v>1401.05</v>
      </c>
      <c r="D664" s="81"/>
      <c r="E664" s="81"/>
      <c r="F664" s="81">
        <f t="shared" si="28"/>
        <v>1401.05</v>
      </c>
      <c r="G664" s="57">
        <v>25</v>
      </c>
      <c r="H664" s="57">
        <v>0.05</v>
      </c>
      <c r="I664" s="106">
        <f t="shared" si="29"/>
        <v>8.9218800185575104E-4</v>
      </c>
    </row>
    <row r="665" spans="1:9" x14ac:dyDescent="0.2">
      <c r="A665" s="58">
        <f t="shared" si="30"/>
        <v>277</v>
      </c>
      <c r="B665" s="57" t="s">
        <v>83</v>
      </c>
      <c r="C665" s="81">
        <v>1909.5</v>
      </c>
      <c r="D665" s="81"/>
      <c r="E665" s="81"/>
      <c r="F665" s="81">
        <f t="shared" si="28"/>
        <v>1909.5</v>
      </c>
      <c r="G665" s="57">
        <v>53</v>
      </c>
      <c r="H665" s="57">
        <v>0.05</v>
      </c>
      <c r="I665" s="106">
        <f t="shared" si="29"/>
        <v>1.387797852841058E-3</v>
      </c>
    </row>
    <row r="666" spans="1:9" x14ac:dyDescent="0.2">
      <c r="A666" s="58">
        <f t="shared" si="30"/>
        <v>278</v>
      </c>
      <c r="B666" s="57" t="s">
        <v>116</v>
      </c>
      <c r="C666" s="81">
        <v>542.20000000000005</v>
      </c>
      <c r="D666" s="81"/>
      <c r="E666" s="81"/>
      <c r="F666" s="81">
        <f t="shared" si="28"/>
        <v>542.20000000000005</v>
      </c>
      <c r="G666" s="57">
        <v>28</v>
      </c>
      <c r="H666" s="57">
        <v>0.05</v>
      </c>
      <c r="I666" s="106">
        <f t="shared" si="29"/>
        <v>2.5820730357801551E-3</v>
      </c>
    </row>
    <row r="667" spans="1:9" x14ac:dyDescent="0.2">
      <c r="A667" s="58">
        <f t="shared" si="30"/>
        <v>279</v>
      </c>
      <c r="B667" s="57" t="s">
        <v>117</v>
      </c>
      <c r="C667" s="81">
        <v>168.8</v>
      </c>
      <c r="D667" s="81"/>
      <c r="E667" s="81"/>
      <c r="F667" s="81">
        <f t="shared" si="28"/>
        <v>168.8</v>
      </c>
      <c r="G667" s="57"/>
      <c r="H667" s="57">
        <v>0.05</v>
      </c>
      <c r="I667" s="106">
        <f t="shared" si="29"/>
        <v>0</v>
      </c>
    </row>
    <row r="668" spans="1:9" x14ac:dyDescent="0.2">
      <c r="A668" s="58">
        <f t="shared" si="30"/>
        <v>280</v>
      </c>
      <c r="B668" s="57" t="s">
        <v>118</v>
      </c>
      <c r="C668" s="81">
        <v>173.2</v>
      </c>
      <c r="D668" s="81"/>
      <c r="E668" s="81"/>
      <c r="F668" s="81">
        <f t="shared" si="28"/>
        <v>173.2</v>
      </c>
      <c r="G668" s="57"/>
      <c r="H668" s="57">
        <v>0.05</v>
      </c>
      <c r="I668" s="106">
        <f t="shared" si="29"/>
        <v>0</v>
      </c>
    </row>
    <row r="669" spans="1:9" x14ac:dyDescent="0.2">
      <c r="A669" s="58">
        <f t="shared" si="30"/>
        <v>281</v>
      </c>
      <c r="B669" s="57" t="s">
        <v>119</v>
      </c>
      <c r="C669" s="81">
        <v>174.6</v>
      </c>
      <c r="D669" s="81"/>
      <c r="E669" s="81"/>
      <c r="F669" s="81">
        <f t="shared" si="28"/>
        <v>174.6</v>
      </c>
      <c r="G669" s="57"/>
      <c r="H669" s="57">
        <v>0.05</v>
      </c>
      <c r="I669" s="106">
        <f t="shared" si="29"/>
        <v>0</v>
      </c>
    </row>
    <row r="670" spans="1:9" x14ac:dyDescent="0.2">
      <c r="A670" s="58">
        <f t="shared" si="30"/>
        <v>282</v>
      </c>
      <c r="B670" s="57" t="s">
        <v>120</v>
      </c>
      <c r="C670" s="81">
        <v>174.6</v>
      </c>
      <c r="D670" s="81"/>
      <c r="E670" s="81">
        <v>31</v>
      </c>
      <c r="F670" s="81">
        <f t="shared" si="28"/>
        <v>205.6</v>
      </c>
      <c r="G670" s="57"/>
      <c r="H670" s="57">
        <v>0.05</v>
      </c>
      <c r="I670" s="106">
        <f t="shared" si="29"/>
        <v>0</v>
      </c>
    </row>
    <row r="671" spans="1:9" x14ac:dyDescent="0.2">
      <c r="A671" s="58">
        <f t="shared" si="30"/>
        <v>283</v>
      </c>
      <c r="B671" s="57" t="s">
        <v>121</v>
      </c>
      <c r="C671" s="81">
        <v>285.89999999999998</v>
      </c>
      <c r="D671" s="81"/>
      <c r="E671" s="81"/>
      <c r="F671" s="81">
        <f t="shared" si="28"/>
        <v>285.89999999999998</v>
      </c>
      <c r="G671" s="57">
        <v>70</v>
      </c>
      <c r="H671" s="57">
        <v>0.05</v>
      </c>
      <c r="I671" s="106">
        <f t="shared" si="29"/>
        <v>1.224204267226303E-2</v>
      </c>
    </row>
    <row r="672" spans="1:9" x14ac:dyDescent="0.2">
      <c r="A672" s="58">
        <f t="shared" si="30"/>
        <v>284</v>
      </c>
      <c r="B672" s="57" t="s">
        <v>122</v>
      </c>
      <c r="C672" s="81">
        <v>365.3</v>
      </c>
      <c r="D672" s="81">
        <v>20.6</v>
      </c>
      <c r="E672" s="81"/>
      <c r="F672" s="81">
        <f t="shared" si="28"/>
        <v>385.90000000000003</v>
      </c>
      <c r="G672" s="57">
        <v>22</v>
      </c>
      <c r="H672" s="57">
        <v>0.05</v>
      </c>
      <c r="I672" s="106">
        <f t="shared" si="29"/>
        <v>2.8504793988079814E-3</v>
      </c>
    </row>
    <row r="673" spans="1:9" x14ac:dyDescent="0.2">
      <c r="A673" s="58">
        <f t="shared" si="30"/>
        <v>285</v>
      </c>
      <c r="B673" s="57" t="s">
        <v>123</v>
      </c>
      <c r="C673" s="81">
        <v>204.5</v>
      </c>
      <c r="D673" s="81"/>
      <c r="E673" s="81"/>
      <c r="F673" s="81">
        <f t="shared" si="28"/>
        <v>204.5</v>
      </c>
      <c r="G673" s="57"/>
      <c r="H673" s="57">
        <v>0.05</v>
      </c>
      <c r="I673" s="106">
        <f t="shared" si="29"/>
        <v>0</v>
      </c>
    </row>
    <row r="674" spans="1:9" x14ac:dyDescent="0.2">
      <c r="A674" s="58">
        <f t="shared" si="30"/>
        <v>286</v>
      </c>
      <c r="B674" s="57" t="s">
        <v>124</v>
      </c>
      <c r="C674" s="81">
        <v>625.70000000000005</v>
      </c>
      <c r="D674" s="81"/>
      <c r="E674" s="81"/>
      <c r="F674" s="81">
        <f t="shared" si="28"/>
        <v>625.70000000000005</v>
      </c>
      <c r="G674" s="57">
        <v>32</v>
      </c>
      <c r="H674" s="57">
        <v>0.05</v>
      </c>
      <c r="I674" s="106">
        <f t="shared" si="29"/>
        <v>2.557136007671408E-3</v>
      </c>
    </row>
    <row r="675" spans="1:9" x14ac:dyDescent="0.2">
      <c r="A675" s="58">
        <f t="shared" si="30"/>
        <v>287</v>
      </c>
      <c r="B675" s="57" t="s">
        <v>126</v>
      </c>
      <c r="C675" s="81">
        <v>429.5</v>
      </c>
      <c r="D675" s="81"/>
      <c r="E675" s="81">
        <v>30.7</v>
      </c>
      <c r="F675" s="81">
        <f t="shared" si="28"/>
        <v>460.2</v>
      </c>
      <c r="G675" s="57">
        <v>12</v>
      </c>
      <c r="H675" s="57">
        <v>0.05</v>
      </c>
      <c r="I675" s="106">
        <f t="shared" si="29"/>
        <v>1.3037809647979141E-3</v>
      </c>
    </row>
    <row r="676" spans="1:9" x14ac:dyDescent="0.2">
      <c r="A676" s="58">
        <f t="shared" si="30"/>
        <v>288</v>
      </c>
      <c r="B676" s="57" t="s">
        <v>127</v>
      </c>
      <c r="C676" s="81">
        <v>206.4</v>
      </c>
      <c r="D676" s="81"/>
      <c r="E676" s="81"/>
      <c r="F676" s="81">
        <f t="shared" si="28"/>
        <v>206.4</v>
      </c>
      <c r="G676" s="57">
        <v>15</v>
      </c>
      <c r="H676" s="57">
        <v>0.05</v>
      </c>
      <c r="I676" s="106">
        <f t="shared" si="29"/>
        <v>3.6337209302325581E-3</v>
      </c>
    </row>
    <row r="677" spans="1:9" x14ac:dyDescent="0.2">
      <c r="A677" s="58">
        <f t="shared" si="30"/>
        <v>289</v>
      </c>
      <c r="B677" s="57" t="s">
        <v>1757</v>
      </c>
      <c r="C677" s="81">
        <v>275.2</v>
      </c>
      <c r="D677" s="81"/>
      <c r="E677" s="81"/>
      <c r="F677" s="81">
        <f t="shared" si="28"/>
        <v>275.2</v>
      </c>
      <c r="G677" s="57">
        <v>20</v>
      </c>
      <c r="H677" s="57">
        <v>0.05</v>
      </c>
      <c r="I677" s="106">
        <f t="shared" si="29"/>
        <v>3.6337209302325581E-3</v>
      </c>
    </row>
    <row r="678" spans="1:9" x14ac:dyDescent="0.2">
      <c r="A678" s="58">
        <f t="shared" si="30"/>
        <v>290</v>
      </c>
      <c r="B678" s="57" t="s">
        <v>1758</v>
      </c>
      <c r="C678" s="81">
        <v>318.89999999999998</v>
      </c>
      <c r="D678" s="81"/>
      <c r="E678" s="81"/>
      <c r="F678" s="81">
        <f t="shared" si="28"/>
        <v>318.89999999999998</v>
      </c>
      <c r="G678" s="57">
        <v>25</v>
      </c>
      <c r="H678" s="57">
        <v>0.05</v>
      </c>
      <c r="I678" s="106">
        <f t="shared" si="29"/>
        <v>3.9197240514267798E-3</v>
      </c>
    </row>
    <row r="679" spans="1:9" x14ac:dyDescent="0.2">
      <c r="A679" s="58">
        <f t="shared" si="30"/>
        <v>291</v>
      </c>
      <c r="B679" s="57" t="s">
        <v>1759</v>
      </c>
      <c r="C679" s="81">
        <v>75.2</v>
      </c>
      <c r="D679" s="81"/>
      <c r="E679" s="81"/>
      <c r="F679" s="81">
        <f t="shared" si="28"/>
        <v>75.2</v>
      </c>
      <c r="G679" s="57"/>
      <c r="H679" s="57">
        <v>0.05</v>
      </c>
      <c r="I679" s="106">
        <f t="shared" si="29"/>
        <v>0</v>
      </c>
    </row>
    <row r="680" spans="1:9" x14ac:dyDescent="0.2">
      <c r="A680" s="58">
        <f t="shared" si="30"/>
        <v>292</v>
      </c>
      <c r="B680" s="57" t="s">
        <v>1760</v>
      </c>
      <c r="C680" s="81">
        <v>320.89999999999998</v>
      </c>
      <c r="D680" s="81"/>
      <c r="E680" s="81"/>
      <c r="F680" s="81">
        <f t="shared" si="28"/>
        <v>320.89999999999998</v>
      </c>
      <c r="G680" s="57">
        <v>20</v>
      </c>
      <c r="H680" s="57">
        <v>0.05</v>
      </c>
      <c r="I680" s="106">
        <f t="shared" si="29"/>
        <v>3.1162355874104083E-3</v>
      </c>
    </row>
    <row r="681" spans="1:9" x14ac:dyDescent="0.2">
      <c r="A681" s="58">
        <f t="shared" si="30"/>
        <v>293</v>
      </c>
      <c r="B681" s="57" t="s">
        <v>1761</v>
      </c>
      <c r="C681" s="81">
        <v>417.2</v>
      </c>
      <c r="D681" s="81"/>
      <c r="E681" s="81"/>
      <c r="F681" s="81">
        <f t="shared" si="28"/>
        <v>417.2</v>
      </c>
      <c r="G681" s="57">
        <v>12</v>
      </c>
      <c r="H681" s="57">
        <v>0.05</v>
      </c>
      <c r="I681" s="106">
        <f t="shared" si="29"/>
        <v>1.4381591562799619E-3</v>
      </c>
    </row>
    <row r="682" spans="1:9" x14ac:dyDescent="0.2">
      <c r="A682" s="58">
        <f t="shared" si="30"/>
        <v>294</v>
      </c>
      <c r="B682" s="57" t="s">
        <v>1762</v>
      </c>
      <c r="C682" s="81">
        <v>321.3</v>
      </c>
      <c r="D682" s="81"/>
      <c r="E682" s="81"/>
      <c r="F682" s="81">
        <f t="shared" si="28"/>
        <v>321.3</v>
      </c>
      <c r="G682" s="57"/>
      <c r="H682" s="57">
        <v>0.05</v>
      </c>
      <c r="I682" s="106">
        <f t="shared" si="29"/>
        <v>0</v>
      </c>
    </row>
    <row r="683" spans="1:9" x14ac:dyDescent="0.2">
      <c r="A683" s="58">
        <f t="shared" si="30"/>
        <v>295</v>
      </c>
      <c r="B683" s="57" t="s">
        <v>1763</v>
      </c>
      <c r="C683" s="81">
        <v>284.5</v>
      </c>
      <c r="D683" s="81"/>
      <c r="E683" s="81"/>
      <c r="F683" s="81">
        <f t="shared" si="28"/>
        <v>284.5</v>
      </c>
      <c r="G683" s="57">
        <v>12</v>
      </c>
      <c r="H683" s="57">
        <v>0.05</v>
      </c>
      <c r="I683" s="106">
        <f t="shared" si="29"/>
        <v>2.1089630931458701E-3</v>
      </c>
    </row>
    <row r="684" spans="1:9" x14ac:dyDescent="0.2">
      <c r="A684" s="58">
        <f t="shared" si="30"/>
        <v>296</v>
      </c>
      <c r="B684" s="57" t="s">
        <v>1764</v>
      </c>
      <c r="C684" s="81">
        <v>326.10000000000002</v>
      </c>
      <c r="D684" s="81"/>
      <c r="E684" s="81"/>
      <c r="F684" s="81">
        <f t="shared" si="28"/>
        <v>326.10000000000002</v>
      </c>
      <c r="G684" s="57">
        <v>10.6</v>
      </c>
      <c r="H684" s="57">
        <v>0.05</v>
      </c>
      <c r="I684" s="106">
        <f t="shared" si="29"/>
        <v>1.6252683226004293E-3</v>
      </c>
    </row>
    <row r="685" spans="1:9" x14ac:dyDescent="0.2">
      <c r="A685" s="58">
        <f t="shared" si="30"/>
        <v>297</v>
      </c>
      <c r="B685" s="57" t="s">
        <v>1765</v>
      </c>
      <c r="C685" s="81">
        <v>497.9</v>
      </c>
      <c r="D685" s="81"/>
      <c r="E685" s="81">
        <v>40.6</v>
      </c>
      <c r="F685" s="81">
        <f t="shared" si="28"/>
        <v>538.5</v>
      </c>
      <c r="G685" s="57">
        <v>20</v>
      </c>
      <c r="H685" s="57">
        <v>0.05</v>
      </c>
      <c r="I685" s="106">
        <f t="shared" si="29"/>
        <v>1.8570102135561746E-3</v>
      </c>
    </row>
    <row r="686" spans="1:9" x14ac:dyDescent="0.2">
      <c r="A686" s="58">
        <f t="shared" si="30"/>
        <v>298</v>
      </c>
      <c r="B686" s="57" t="s">
        <v>1766</v>
      </c>
      <c r="C686" s="81">
        <v>138.80000000000001</v>
      </c>
      <c r="D686" s="81"/>
      <c r="E686" s="81"/>
      <c r="F686" s="81">
        <f t="shared" si="28"/>
        <v>138.80000000000001</v>
      </c>
      <c r="G686" s="57"/>
      <c r="H686" s="57">
        <v>0.05</v>
      </c>
      <c r="I686" s="106">
        <f t="shared" si="29"/>
        <v>0</v>
      </c>
    </row>
    <row r="687" spans="1:9" x14ac:dyDescent="0.2">
      <c r="A687" s="58">
        <f t="shared" si="30"/>
        <v>299</v>
      </c>
      <c r="B687" s="57" t="s">
        <v>1767</v>
      </c>
      <c r="C687" s="81">
        <v>4598.6000000000004</v>
      </c>
      <c r="D687" s="81">
        <v>90.9</v>
      </c>
      <c r="E687" s="81">
        <v>100</v>
      </c>
      <c r="F687" s="81">
        <f t="shared" si="28"/>
        <v>4789.5</v>
      </c>
      <c r="G687" s="57">
        <v>250</v>
      </c>
      <c r="H687" s="57">
        <v>0.05</v>
      </c>
      <c r="I687" s="106">
        <f t="shared" si="29"/>
        <v>2.609875769913352E-3</v>
      </c>
    </row>
    <row r="688" spans="1:9" x14ac:dyDescent="0.2">
      <c r="A688" s="58">
        <f t="shared" si="30"/>
        <v>300</v>
      </c>
      <c r="B688" s="57" t="s">
        <v>1768</v>
      </c>
      <c r="C688" s="81">
        <v>387.4</v>
      </c>
      <c r="D688" s="81"/>
      <c r="E688" s="81"/>
      <c r="F688" s="81">
        <f t="shared" si="28"/>
        <v>387.4</v>
      </c>
      <c r="G688" s="57">
        <v>15</v>
      </c>
      <c r="H688" s="57">
        <v>0.05</v>
      </c>
      <c r="I688" s="106">
        <f t="shared" si="29"/>
        <v>1.9359834796076408E-3</v>
      </c>
    </row>
    <row r="689" spans="1:9" x14ac:dyDescent="0.2">
      <c r="A689" s="58">
        <f t="shared" si="30"/>
        <v>301</v>
      </c>
      <c r="B689" s="57" t="s">
        <v>1769</v>
      </c>
      <c r="C689" s="81">
        <v>4956.8999999999996</v>
      </c>
      <c r="D689" s="81"/>
      <c r="E689" s="81"/>
      <c r="F689" s="81">
        <f t="shared" si="28"/>
        <v>4956.8999999999996</v>
      </c>
      <c r="G689" s="57">
        <v>290</v>
      </c>
      <c r="H689" s="57">
        <v>0.05</v>
      </c>
      <c r="I689" s="106">
        <f t="shared" si="29"/>
        <v>2.9252153563719264E-3</v>
      </c>
    </row>
    <row r="690" spans="1:9" x14ac:dyDescent="0.2">
      <c r="A690" s="58">
        <f t="shared" si="30"/>
        <v>302</v>
      </c>
      <c r="B690" s="57" t="s">
        <v>1770</v>
      </c>
      <c r="C690" s="81">
        <v>4250.2</v>
      </c>
      <c r="D690" s="81"/>
      <c r="E690" s="81"/>
      <c r="F690" s="81">
        <v>4250.2</v>
      </c>
      <c r="G690" s="57">
        <v>271</v>
      </c>
      <c r="H690" s="57">
        <v>0.05</v>
      </c>
      <c r="I690" s="106">
        <f t="shared" si="29"/>
        <v>3.188085266575691E-3</v>
      </c>
    </row>
    <row r="691" spans="1:9" x14ac:dyDescent="0.2">
      <c r="A691" s="58">
        <f t="shared" si="30"/>
        <v>303</v>
      </c>
      <c r="B691" s="57" t="s">
        <v>1771</v>
      </c>
      <c r="C691" s="81">
        <v>251.9</v>
      </c>
      <c r="D691" s="81"/>
      <c r="E691" s="81"/>
      <c r="F691" s="81">
        <f t="shared" si="28"/>
        <v>251.9</v>
      </c>
      <c r="G691" s="57">
        <v>15</v>
      </c>
      <c r="H691" s="57">
        <v>0.05</v>
      </c>
      <c r="I691" s="106">
        <f t="shared" si="29"/>
        <v>2.9773719730051607E-3</v>
      </c>
    </row>
    <row r="692" spans="1:9" x14ac:dyDescent="0.2">
      <c r="A692" s="58">
        <f t="shared" si="30"/>
        <v>304</v>
      </c>
      <c r="B692" s="57" t="s">
        <v>1772</v>
      </c>
      <c r="C692" s="81">
        <v>352.7</v>
      </c>
      <c r="D692" s="81"/>
      <c r="E692" s="81"/>
      <c r="F692" s="81">
        <f t="shared" si="28"/>
        <v>352.7</v>
      </c>
      <c r="G692" s="57">
        <v>15</v>
      </c>
      <c r="H692" s="57">
        <v>0.05</v>
      </c>
      <c r="I692" s="106">
        <f t="shared" si="29"/>
        <v>2.1264530762687838E-3</v>
      </c>
    </row>
    <row r="693" spans="1:9" x14ac:dyDescent="0.2">
      <c r="A693" s="58">
        <f t="shared" si="30"/>
        <v>305</v>
      </c>
      <c r="B693" s="57" t="s">
        <v>1773</v>
      </c>
      <c r="C693" s="81">
        <v>301.8</v>
      </c>
      <c r="D693" s="81"/>
      <c r="E693" s="81"/>
      <c r="F693" s="81">
        <f t="shared" si="28"/>
        <v>301.8</v>
      </c>
      <c r="G693" s="57"/>
      <c r="H693" s="57">
        <v>0.05</v>
      </c>
      <c r="I693" s="106">
        <f t="shared" si="29"/>
        <v>0</v>
      </c>
    </row>
    <row r="694" spans="1:9" x14ac:dyDescent="0.2">
      <c r="A694" s="58">
        <f t="shared" si="30"/>
        <v>306</v>
      </c>
      <c r="B694" s="57" t="s">
        <v>1795</v>
      </c>
      <c r="C694" s="81">
        <v>244.4</v>
      </c>
      <c r="D694" s="81"/>
      <c r="E694" s="81">
        <v>51.7</v>
      </c>
      <c r="F694" s="81">
        <f t="shared" si="28"/>
        <v>296.10000000000002</v>
      </c>
      <c r="G694" s="57"/>
      <c r="H694" s="57">
        <v>0.05</v>
      </c>
      <c r="I694" s="106">
        <f t="shared" si="29"/>
        <v>0</v>
      </c>
    </row>
    <row r="695" spans="1:9" x14ac:dyDescent="0.2">
      <c r="A695" s="58">
        <f t="shared" si="30"/>
        <v>307</v>
      </c>
      <c r="B695" s="57" t="s">
        <v>1796</v>
      </c>
      <c r="C695" s="81">
        <v>253.1</v>
      </c>
      <c r="D695" s="81"/>
      <c r="E695" s="81"/>
      <c r="F695" s="81">
        <f t="shared" si="28"/>
        <v>253.1</v>
      </c>
      <c r="G695" s="57">
        <v>12</v>
      </c>
      <c r="H695" s="57">
        <v>0.05</v>
      </c>
      <c r="I695" s="106">
        <f t="shared" si="29"/>
        <v>2.3706045041485581E-3</v>
      </c>
    </row>
    <row r="696" spans="1:9" x14ac:dyDescent="0.2">
      <c r="A696" s="58">
        <f t="shared" si="30"/>
        <v>308</v>
      </c>
      <c r="B696" s="57" t="s">
        <v>1797</v>
      </c>
      <c r="C696" s="81">
        <v>480.1</v>
      </c>
      <c r="D696" s="81"/>
      <c r="E696" s="81"/>
      <c r="F696" s="81">
        <f t="shared" si="28"/>
        <v>480.1</v>
      </c>
      <c r="G696" s="57">
        <v>10</v>
      </c>
      <c r="H696" s="57">
        <v>0.05</v>
      </c>
      <c r="I696" s="106">
        <f t="shared" si="29"/>
        <v>1.0414496979795876E-3</v>
      </c>
    </row>
    <row r="697" spans="1:9" x14ac:dyDescent="0.2">
      <c r="A697" s="58">
        <f t="shared" si="30"/>
        <v>309</v>
      </c>
      <c r="B697" s="57" t="s">
        <v>1798</v>
      </c>
      <c r="C697" s="81">
        <v>199</v>
      </c>
      <c r="D697" s="81"/>
      <c r="E697" s="81"/>
      <c r="F697" s="81">
        <f t="shared" si="28"/>
        <v>199</v>
      </c>
      <c r="G697" s="57">
        <v>6</v>
      </c>
      <c r="H697" s="57">
        <v>0.05</v>
      </c>
      <c r="I697" s="106">
        <f t="shared" ref="I697:I718" si="31">(G697*H697)/F697</f>
        <v>1.5075376884422112E-3</v>
      </c>
    </row>
    <row r="698" spans="1:9" x14ac:dyDescent="0.2">
      <c r="A698" s="58">
        <f t="shared" si="30"/>
        <v>310</v>
      </c>
      <c r="B698" s="57" t="s">
        <v>1799</v>
      </c>
      <c r="C698" s="81">
        <v>296.41000000000003</v>
      </c>
      <c r="D698" s="81"/>
      <c r="E698" s="81"/>
      <c r="F698" s="81">
        <f t="shared" si="28"/>
        <v>296.41000000000003</v>
      </c>
      <c r="G698" s="57">
        <v>14</v>
      </c>
      <c r="H698" s="57">
        <v>0.05</v>
      </c>
      <c r="I698" s="106">
        <f t="shared" si="31"/>
        <v>2.3615937384028878E-3</v>
      </c>
    </row>
    <row r="699" spans="1:9" x14ac:dyDescent="0.2">
      <c r="A699" s="58">
        <f t="shared" si="30"/>
        <v>311</v>
      </c>
      <c r="B699" s="57" t="s">
        <v>1800</v>
      </c>
      <c r="C699" s="81">
        <v>273.60000000000002</v>
      </c>
      <c r="D699" s="81">
        <v>19.399999999999999</v>
      </c>
      <c r="E699" s="81"/>
      <c r="F699" s="81">
        <f t="shared" ref="F699:F717" si="32">C699+D699+E699</f>
        <v>293</v>
      </c>
      <c r="G699" s="57">
        <v>12</v>
      </c>
      <c r="H699" s="57">
        <v>0.05</v>
      </c>
      <c r="I699" s="106">
        <f t="shared" si="31"/>
        <v>2.0477815699658708E-3</v>
      </c>
    </row>
    <row r="700" spans="1:9" x14ac:dyDescent="0.2">
      <c r="A700" s="58">
        <f t="shared" si="30"/>
        <v>312</v>
      </c>
      <c r="B700" s="57" t="s">
        <v>1801</v>
      </c>
      <c r="C700" s="81">
        <v>308.60000000000002</v>
      </c>
      <c r="D700" s="81"/>
      <c r="E700" s="81"/>
      <c r="F700" s="81">
        <f t="shared" si="32"/>
        <v>308.60000000000002</v>
      </c>
      <c r="G700" s="57">
        <v>12</v>
      </c>
      <c r="H700" s="57">
        <v>0.05</v>
      </c>
      <c r="I700" s="106">
        <f t="shared" si="31"/>
        <v>1.9442644199611149E-3</v>
      </c>
    </row>
    <row r="701" spans="1:9" x14ac:dyDescent="0.2">
      <c r="A701" s="58">
        <f t="shared" si="30"/>
        <v>313</v>
      </c>
      <c r="B701" s="57" t="s">
        <v>1804</v>
      </c>
      <c r="C701" s="81">
        <v>203.5</v>
      </c>
      <c r="D701" s="81"/>
      <c r="E701" s="81"/>
      <c r="F701" s="81">
        <f t="shared" si="32"/>
        <v>203.5</v>
      </c>
      <c r="G701" s="57"/>
      <c r="H701" s="57">
        <v>0.05</v>
      </c>
      <c r="I701" s="106">
        <f t="shared" si="31"/>
        <v>0</v>
      </c>
    </row>
    <row r="702" spans="1:9" x14ac:dyDescent="0.2">
      <c r="A702" s="58">
        <f t="shared" si="30"/>
        <v>314</v>
      </c>
      <c r="B702" s="57" t="s">
        <v>1817</v>
      </c>
      <c r="C702" s="81">
        <v>96.1</v>
      </c>
      <c r="D702" s="81"/>
      <c r="E702" s="81"/>
      <c r="F702" s="81">
        <f t="shared" si="32"/>
        <v>96.1</v>
      </c>
      <c r="G702" s="57">
        <v>40</v>
      </c>
      <c r="H702" s="57">
        <v>0.05</v>
      </c>
      <c r="I702" s="106">
        <f t="shared" si="31"/>
        <v>2.081165452653486E-2</v>
      </c>
    </row>
    <row r="703" spans="1:9" x14ac:dyDescent="0.2">
      <c r="A703" s="58">
        <f t="shared" si="30"/>
        <v>315</v>
      </c>
      <c r="B703" s="57" t="s">
        <v>1818</v>
      </c>
      <c r="C703" s="81">
        <v>428.2</v>
      </c>
      <c r="D703" s="81"/>
      <c r="E703" s="81"/>
      <c r="F703" s="81">
        <f t="shared" si="32"/>
        <v>428.2</v>
      </c>
      <c r="G703" s="57">
        <v>10</v>
      </c>
      <c r="H703" s="57">
        <v>0.05</v>
      </c>
      <c r="I703" s="106">
        <f t="shared" si="31"/>
        <v>1.1676786548341896E-3</v>
      </c>
    </row>
    <row r="704" spans="1:9" x14ac:dyDescent="0.2">
      <c r="A704" s="58">
        <f t="shared" si="30"/>
        <v>316</v>
      </c>
      <c r="B704" s="57" t="s">
        <v>1819</v>
      </c>
      <c r="C704" s="81">
        <v>198.3</v>
      </c>
      <c r="D704" s="81"/>
      <c r="E704" s="81"/>
      <c r="F704" s="81">
        <f t="shared" si="32"/>
        <v>198.3</v>
      </c>
      <c r="G704" s="57">
        <v>8</v>
      </c>
      <c r="H704" s="57">
        <v>0.05</v>
      </c>
      <c r="I704" s="106">
        <f t="shared" si="31"/>
        <v>2.017145738779627E-3</v>
      </c>
    </row>
    <row r="705" spans="1:9" x14ac:dyDescent="0.2">
      <c r="A705" s="58">
        <f t="shared" si="30"/>
        <v>317</v>
      </c>
      <c r="B705" s="57" t="s">
        <v>1820</v>
      </c>
      <c r="C705" s="81">
        <v>304.7</v>
      </c>
      <c r="D705" s="81"/>
      <c r="E705" s="81"/>
      <c r="F705" s="81">
        <f t="shared" si="32"/>
        <v>304.7</v>
      </c>
      <c r="G705" s="57">
        <v>7</v>
      </c>
      <c r="H705" s="57">
        <v>0.05</v>
      </c>
      <c r="I705" s="106">
        <f t="shared" si="31"/>
        <v>1.1486708237610766E-3</v>
      </c>
    </row>
    <row r="706" spans="1:9" x14ac:dyDescent="0.2">
      <c r="A706" s="58">
        <f t="shared" si="30"/>
        <v>318</v>
      </c>
      <c r="B706" s="57" t="s">
        <v>1821</v>
      </c>
      <c r="C706" s="81">
        <v>292.2</v>
      </c>
      <c r="D706" s="81"/>
      <c r="E706" s="81"/>
      <c r="F706" s="81">
        <f t="shared" si="32"/>
        <v>292.2</v>
      </c>
      <c r="G706" s="57"/>
      <c r="H706" s="57">
        <v>0.05</v>
      </c>
      <c r="I706" s="106">
        <f t="shared" si="31"/>
        <v>0</v>
      </c>
    </row>
    <row r="707" spans="1:9" x14ac:dyDescent="0.2">
      <c r="A707" s="58">
        <f t="shared" si="30"/>
        <v>319</v>
      </c>
      <c r="B707" s="57" t="s">
        <v>1822</v>
      </c>
      <c r="C707" s="81">
        <v>411.5</v>
      </c>
      <c r="D707" s="81"/>
      <c r="E707" s="81"/>
      <c r="F707" s="81">
        <f t="shared" si="32"/>
        <v>411.5</v>
      </c>
      <c r="G707" s="57"/>
      <c r="H707" s="57">
        <v>0.05</v>
      </c>
      <c r="I707" s="106">
        <f t="shared" si="31"/>
        <v>0</v>
      </c>
    </row>
    <row r="708" spans="1:9" x14ac:dyDescent="0.2">
      <c r="A708" s="58">
        <f t="shared" si="30"/>
        <v>320</v>
      </c>
      <c r="B708" s="57" t="s">
        <v>1843</v>
      </c>
      <c r="C708" s="81">
        <v>2772.2</v>
      </c>
      <c r="D708" s="81"/>
      <c r="E708" s="81">
        <v>77.400000000000006</v>
      </c>
      <c r="F708" s="81">
        <f t="shared" si="32"/>
        <v>2849.6</v>
      </c>
      <c r="G708" s="57">
        <v>80</v>
      </c>
      <c r="H708" s="57">
        <v>0.05</v>
      </c>
      <c r="I708" s="106">
        <f t="shared" si="31"/>
        <v>1.403705783267827E-3</v>
      </c>
    </row>
    <row r="709" spans="1:9" x14ac:dyDescent="0.2">
      <c r="A709" s="58">
        <f t="shared" si="30"/>
        <v>321</v>
      </c>
      <c r="B709" s="57" t="s">
        <v>1844</v>
      </c>
      <c r="C709" s="81">
        <v>256.10000000000002</v>
      </c>
      <c r="D709" s="81"/>
      <c r="E709" s="81"/>
      <c r="F709" s="81">
        <f t="shared" si="32"/>
        <v>256.10000000000002</v>
      </c>
      <c r="G709" s="57">
        <v>11</v>
      </c>
      <c r="H709" s="57">
        <v>0.05</v>
      </c>
      <c r="I709" s="106">
        <f t="shared" si="31"/>
        <v>2.1475985942991018E-3</v>
      </c>
    </row>
    <row r="710" spans="1:9" x14ac:dyDescent="0.2">
      <c r="A710" s="58">
        <f t="shared" si="30"/>
        <v>322</v>
      </c>
      <c r="B710" s="57" t="s">
        <v>307</v>
      </c>
      <c r="C710" s="81">
        <v>266.60000000000002</v>
      </c>
      <c r="D710" s="81"/>
      <c r="E710" s="81"/>
      <c r="F710" s="81">
        <f t="shared" si="32"/>
        <v>266.60000000000002</v>
      </c>
      <c r="G710" s="57"/>
      <c r="H710" s="57">
        <v>0.05</v>
      </c>
      <c r="I710" s="106">
        <f t="shared" si="31"/>
        <v>0</v>
      </c>
    </row>
    <row r="711" spans="1:9" x14ac:dyDescent="0.2">
      <c r="A711" s="58">
        <f t="shared" ref="A711:A717" si="33">1+A710</f>
        <v>323</v>
      </c>
      <c r="B711" s="57" t="s">
        <v>308</v>
      </c>
      <c r="C711" s="81">
        <v>173</v>
      </c>
      <c r="D711" s="81">
        <v>33.299999999999997</v>
      </c>
      <c r="E711" s="81"/>
      <c r="F711" s="81">
        <f t="shared" si="32"/>
        <v>206.3</v>
      </c>
      <c r="G711" s="57"/>
      <c r="H711" s="57">
        <v>0.05</v>
      </c>
      <c r="I711" s="106">
        <f t="shared" si="31"/>
        <v>0</v>
      </c>
    </row>
    <row r="712" spans="1:9" x14ac:dyDescent="0.2">
      <c r="A712" s="58">
        <f t="shared" si="33"/>
        <v>324</v>
      </c>
      <c r="B712" s="57" t="s">
        <v>309</v>
      </c>
      <c r="C712" s="81">
        <v>203.9</v>
      </c>
      <c r="D712" s="81">
        <v>33.799999999999997</v>
      </c>
      <c r="E712" s="81"/>
      <c r="F712" s="81">
        <f t="shared" si="32"/>
        <v>237.7</v>
      </c>
      <c r="G712" s="57"/>
      <c r="H712" s="57">
        <v>0.05</v>
      </c>
      <c r="I712" s="106">
        <f t="shared" si="31"/>
        <v>0</v>
      </c>
    </row>
    <row r="713" spans="1:9" x14ac:dyDescent="0.2">
      <c r="A713" s="58">
        <f t="shared" si="33"/>
        <v>325</v>
      </c>
      <c r="B713" s="57" t="s">
        <v>310</v>
      </c>
      <c r="C713" s="81">
        <v>152.1</v>
      </c>
      <c r="D713" s="81"/>
      <c r="E713" s="81"/>
      <c r="F713" s="81">
        <f t="shared" si="32"/>
        <v>152.1</v>
      </c>
      <c r="G713" s="57"/>
      <c r="H713" s="57">
        <v>0.05</v>
      </c>
      <c r="I713" s="106">
        <f t="shared" si="31"/>
        <v>0</v>
      </c>
    </row>
    <row r="714" spans="1:9" x14ac:dyDescent="0.2">
      <c r="A714" s="58">
        <f t="shared" si="33"/>
        <v>326</v>
      </c>
      <c r="B714" s="57" t="s">
        <v>2532</v>
      </c>
      <c r="C714" s="57">
        <v>2247.4</v>
      </c>
      <c r="D714" s="57"/>
      <c r="E714" s="57"/>
      <c r="F714" s="57">
        <f t="shared" si="32"/>
        <v>2247.4</v>
      </c>
      <c r="G714" s="57">
        <v>337</v>
      </c>
      <c r="H714" s="155">
        <v>0.05</v>
      </c>
      <c r="I714" s="106">
        <f>G714*H714/F714</f>
        <v>7.4975527275963341E-3</v>
      </c>
    </row>
    <row r="715" spans="1:9" x14ac:dyDescent="0.2">
      <c r="A715" s="58">
        <f t="shared" si="33"/>
        <v>327</v>
      </c>
      <c r="B715" s="57" t="s">
        <v>2533</v>
      </c>
      <c r="C715" s="57">
        <v>2555.1999999999998</v>
      </c>
      <c r="D715" s="57"/>
      <c r="E715" s="57"/>
      <c r="F715" s="57">
        <f t="shared" si="32"/>
        <v>2555.1999999999998</v>
      </c>
      <c r="G715" s="57">
        <v>198.9</v>
      </c>
      <c r="H715" s="155">
        <v>0.05</v>
      </c>
      <c r="I715" s="106">
        <f>G715*H715/F715</f>
        <v>3.8920632435817163E-3</v>
      </c>
    </row>
    <row r="716" spans="1:9" x14ac:dyDescent="0.2">
      <c r="A716" s="58">
        <f t="shared" si="33"/>
        <v>328</v>
      </c>
      <c r="B716" s="57" t="s">
        <v>2534</v>
      </c>
      <c r="C716" s="57">
        <v>2484.8000000000002</v>
      </c>
      <c r="D716" s="57"/>
      <c r="E716" s="57"/>
      <c r="F716" s="57">
        <f t="shared" si="32"/>
        <v>2484.8000000000002</v>
      </c>
      <c r="G716" s="57">
        <v>205.1</v>
      </c>
      <c r="H716" s="155">
        <v>0.05</v>
      </c>
      <c r="I716" s="106">
        <f>G716*H716/F716</f>
        <v>4.1270927237604636E-3</v>
      </c>
    </row>
    <row r="717" spans="1:9" x14ac:dyDescent="0.2">
      <c r="A717" s="58">
        <f t="shared" si="33"/>
        <v>329</v>
      </c>
      <c r="B717" s="57" t="s">
        <v>2535</v>
      </c>
      <c r="C717" s="57">
        <v>3106.2</v>
      </c>
      <c r="D717" s="57">
        <v>30.3</v>
      </c>
      <c r="E717" s="57"/>
      <c r="F717" s="57">
        <f t="shared" si="32"/>
        <v>3136.5</v>
      </c>
      <c r="G717" s="57">
        <v>0</v>
      </c>
      <c r="H717" s="155">
        <v>0.05</v>
      </c>
      <c r="I717" s="106">
        <f>G717*H717/F717</f>
        <v>0</v>
      </c>
    </row>
    <row r="718" spans="1:9" x14ac:dyDescent="0.2">
      <c r="A718" s="57"/>
      <c r="B718" s="33" t="s">
        <v>804</v>
      </c>
      <c r="C718" s="33">
        <f>SUM(C389:C717)</f>
        <v>221947.40000000026</v>
      </c>
      <c r="D718" s="33">
        <f t="shared" ref="D718:G718" si="34">SUM(D389:D717)</f>
        <v>3848.0000000000009</v>
      </c>
      <c r="E718" s="33">
        <f t="shared" si="34"/>
        <v>6233.4999999999982</v>
      </c>
      <c r="F718" s="33">
        <f t="shared" si="34"/>
        <v>232028.9000000002</v>
      </c>
      <c r="G718" s="33">
        <f t="shared" si="34"/>
        <v>18467.110000000004</v>
      </c>
      <c r="H718" s="57">
        <v>0.05</v>
      </c>
      <c r="I718" s="89">
        <f t="shared" si="31"/>
        <v>3.9794848831330902E-3</v>
      </c>
    </row>
    <row r="719" spans="1:9" x14ac:dyDescent="0.2">
      <c r="A719" s="338" t="s">
        <v>1973</v>
      </c>
      <c r="B719" s="339"/>
      <c r="C719" s="339"/>
      <c r="D719" s="339"/>
      <c r="E719" s="339"/>
      <c r="F719" s="339"/>
      <c r="G719" s="339"/>
      <c r="H719" s="339"/>
      <c r="I719" s="340"/>
    </row>
    <row r="720" spans="1:9" x14ac:dyDescent="0.2">
      <c r="A720" s="59">
        <v>1</v>
      </c>
      <c r="B720" s="57" t="s">
        <v>2404</v>
      </c>
      <c r="C720" s="94">
        <v>576.20000000000005</v>
      </c>
      <c r="D720" s="57"/>
      <c r="E720" s="59"/>
      <c r="F720" s="57">
        <f t="shared" ref="F720:F777" si="35">C720+D720+E720</f>
        <v>576.20000000000005</v>
      </c>
      <c r="G720" s="57">
        <v>15.2</v>
      </c>
      <c r="H720" s="57">
        <v>0.05</v>
      </c>
      <c r="I720" s="106">
        <f t="shared" ref="I720:I777" si="36">(G720*H720)/F720</f>
        <v>1.3189864630336688E-3</v>
      </c>
    </row>
    <row r="721" spans="1:9" x14ac:dyDescent="0.2">
      <c r="A721" s="59">
        <f>A720+1</f>
        <v>2</v>
      </c>
      <c r="B721" s="57" t="s">
        <v>2405</v>
      </c>
      <c r="C721" s="94">
        <v>311</v>
      </c>
      <c r="D721" s="57"/>
      <c r="E721" s="59"/>
      <c r="F721" s="57">
        <f t="shared" si="35"/>
        <v>311</v>
      </c>
      <c r="G721" s="57">
        <v>7.8</v>
      </c>
      <c r="H721" s="57">
        <v>0.05</v>
      </c>
      <c r="I721" s="106">
        <f t="shared" si="36"/>
        <v>1.2540192926045017E-3</v>
      </c>
    </row>
    <row r="722" spans="1:9" x14ac:dyDescent="0.2">
      <c r="A722" s="59">
        <f t="shared" ref="A722:A785" si="37">A721+1</f>
        <v>3</v>
      </c>
      <c r="B722" s="57" t="s">
        <v>2406</v>
      </c>
      <c r="C722" s="94">
        <v>309.10000000000002</v>
      </c>
      <c r="D722" s="57"/>
      <c r="E722" s="59"/>
      <c r="F722" s="57">
        <f t="shared" si="35"/>
        <v>309.10000000000002</v>
      </c>
      <c r="G722" s="57">
        <v>8.5</v>
      </c>
      <c r="H722" s="57">
        <v>0.05</v>
      </c>
      <c r="I722" s="106">
        <f t="shared" si="36"/>
        <v>1.3749595600129408E-3</v>
      </c>
    </row>
    <row r="723" spans="1:9" x14ac:dyDescent="0.2">
      <c r="A723" s="59">
        <f t="shared" si="37"/>
        <v>4</v>
      </c>
      <c r="B723" s="57" t="s">
        <v>2407</v>
      </c>
      <c r="C723" s="94">
        <v>309.3</v>
      </c>
      <c r="D723" s="57"/>
      <c r="E723" s="59"/>
      <c r="F723" s="57">
        <f t="shared" si="35"/>
        <v>309.3</v>
      </c>
      <c r="G723" s="57">
        <v>8.5</v>
      </c>
      <c r="H723" s="57">
        <v>0.05</v>
      </c>
      <c r="I723" s="106">
        <f t="shared" si="36"/>
        <v>1.3740704817329454E-3</v>
      </c>
    </row>
    <row r="724" spans="1:9" x14ac:dyDescent="0.2">
      <c r="A724" s="59">
        <f t="shared" si="37"/>
        <v>5</v>
      </c>
      <c r="B724" s="57" t="s">
        <v>2408</v>
      </c>
      <c r="C724" s="94">
        <v>421.2</v>
      </c>
      <c r="D724" s="57"/>
      <c r="E724" s="59"/>
      <c r="F724" s="57">
        <f t="shared" si="35"/>
        <v>421.2</v>
      </c>
      <c r="G724" s="57">
        <v>11.4</v>
      </c>
      <c r="H724" s="57">
        <v>0.05</v>
      </c>
      <c r="I724" s="106">
        <f t="shared" si="36"/>
        <v>1.3532763532763535E-3</v>
      </c>
    </row>
    <row r="725" spans="1:9" x14ac:dyDescent="0.2">
      <c r="A725" s="59">
        <f t="shared" si="37"/>
        <v>6</v>
      </c>
      <c r="B725" s="57" t="s">
        <v>2409</v>
      </c>
      <c r="C725" s="94">
        <v>635.6</v>
      </c>
      <c r="D725" s="57"/>
      <c r="E725" s="59"/>
      <c r="F725" s="57">
        <f t="shared" si="35"/>
        <v>635.6</v>
      </c>
      <c r="G725" s="57">
        <v>22.4</v>
      </c>
      <c r="H725" s="57">
        <v>0.05</v>
      </c>
      <c r="I725" s="106">
        <f t="shared" si="36"/>
        <v>1.7621145374449338E-3</v>
      </c>
    </row>
    <row r="726" spans="1:9" x14ac:dyDescent="0.2">
      <c r="A726" s="59">
        <f t="shared" si="37"/>
        <v>7</v>
      </c>
      <c r="B726" s="57" t="s">
        <v>2410</v>
      </c>
      <c r="C726" s="94">
        <v>392.8</v>
      </c>
      <c r="D726" s="57"/>
      <c r="E726" s="59"/>
      <c r="F726" s="57">
        <f t="shared" si="35"/>
        <v>392.8</v>
      </c>
      <c r="G726" s="57">
        <v>25.7</v>
      </c>
      <c r="H726" s="57">
        <v>0.05</v>
      </c>
      <c r="I726" s="106">
        <f t="shared" si="36"/>
        <v>3.2713849287169046E-3</v>
      </c>
    </row>
    <row r="727" spans="1:9" x14ac:dyDescent="0.2">
      <c r="A727" s="59">
        <f t="shared" si="37"/>
        <v>8</v>
      </c>
      <c r="B727" s="57" t="s">
        <v>2411</v>
      </c>
      <c r="C727" s="96">
        <v>150.4</v>
      </c>
      <c r="D727" s="57"/>
      <c r="E727" s="59"/>
      <c r="F727" s="57">
        <f t="shared" si="35"/>
        <v>150.4</v>
      </c>
      <c r="G727" s="80">
        <v>15.4</v>
      </c>
      <c r="H727" s="57">
        <v>0.05</v>
      </c>
      <c r="I727" s="106">
        <f t="shared" si="36"/>
        <v>5.1196808510638294E-3</v>
      </c>
    </row>
    <row r="728" spans="1:9" x14ac:dyDescent="0.2">
      <c r="A728" s="59">
        <f t="shared" si="37"/>
        <v>9</v>
      </c>
      <c r="B728" s="57" t="s">
        <v>2412</v>
      </c>
      <c r="C728" s="94">
        <v>308.2</v>
      </c>
      <c r="D728" s="57"/>
      <c r="E728" s="59"/>
      <c r="F728" s="57">
        <f t="shared" si="35"/>
        <v>308.2</v>
      </c>
      <c r="G728" s="57">
        <v>30.8</v>
      </c>
      <c r="H728" s="57">
        <v>0.05</v>
      </c>
      <c r="I728" s="106">
        <f t="shared" si="36"/>
        <v>4.9967553536664506E-3</v>
      </c>
    </row>
    <row r="729" spans="1:9" x14ac:dyDescent="0.2">
      <c r="A729" s="59">
        <f t="shared" si="37"/>
        <v>10</v>
      </c>
      <c r="B729" s="57" t="s">
        <v>2413</v>
      </c>
      <c r="C729" s="94">
        <v>313.8</v>
      </c>
      <c r="D729" s="57"/>
      <c r="E729" s="59"/>
      <c r="F729" s="57">
        <f t="shared" si="35"/>
        <v>313.8</v>
      </c>
      <c r="G729" s="57">
        <v>21</v>
      </c>
      <c r="H729" s="57">
        <v>0.05</v>
      </c>
      <c r="I729" s="106">
        <f t="shared" si="36"/>
        <v>3.3460803059273425E-3</v>
      </c>
    </row>
    <row r="730" spans="1:9" x14ac:dyDescent="0.2">
      <c r="A730" s="59">
        <f t="shared" si="37"/>
        <v>11</v>
      </c>
      <c r="B730" s="57" t="s">
        <v>2414</v>
      </c>
      <c r="C730" s="94">
        <v>138.4</v>
      </c>
      <c r="D730" s="57"/>
      <c r="E730" s="59"/>
      <c r="F730" s="57">
        <f t="shared" si="35"/>
        <v>138.4</v>
      </c>
      <c r="G730" s="57">
        <v>0</v>
      </c>
      <c r="H730" s="57">
        <v>0.05</v>
      </c>
      <c r="I730" s="106">
        <f t="shared" si="36"/>
        <v>0</v>
      </c>
    </row>
    <row r="731" spans="1:9" x14ac:dyDescent="0.2">
      <c r="A731" s="59">
        <f t="shared" si="37"/>
        <v>12</v>
      </c>
      <c r="B731" s="57" t="s">
        <v>2415</v>
      </c>
      <c r="C731" s="94">
        <v>106.1</v>
      </c>
      <c r="D731" s="57"/>
      <c r="E731" s="59"/>
      <c r="F731" s="57">
        <f t="shared" si="35"/>
        <v>106.1</v>
      </c>
      <c r="G731" s="57">
        <v>10.7</v>
      </c>
      <c r="H731" s="57">
        <v>0.05</v>
      </c>
      <c r="I731" s="106">
        <f t="shared" si="36"/>
        <v>5.0424128180961364E-3</v>
      </c>
    </row>
    <row r="732" spans="1:9" x14ac:dyDescent="0.2">
      <c r="A732" s="59">
        <f t="shared" si="37"/>
        <v>13</v>
      </c>
      <c r="B732" s="57" t="s">
        <v>2416</v>
      </c>
      <c r="C732" s="94">
        <v>225.1</v>
      </c>
      <c r="D732" s="57"/>
      <c r="E732" s="59"/>
      <c r="F732" s="57">
        <f t="shared" si="35"/>
        <v>225.1</v>
      </c>
      <c r="G732" s="57">
        <v>22.5</v>
      </c>
      <c r="H732" s="57">
        <v>0.05</v>
      </c>
      <c r="I732" s="106">
        <f t="shared" si="36"/>
        <v>4.9977787649933365E-3</v>
      </c>
    </row>
    <row r="733" spans="1:9" x14ac:dyDescent="0.2">
      <c r="A733" s="59">
        <f t="shared" si="37"/>
        <v>14</v>
      </c>
      <c r="B733" s="57" t="s">
        <v>2417</v>
      </c>
      <c r="C733" s="94">
        <v>184.65</v>
      </c>
      <c r="D733" s="57"/>
      <c r="E733" s="59"/>
      <c r="F733" s="57">
        <f t="shared" si="35"/>
        <v>184.65</v>
      </c>
      <c r="G733" s="57">
        <v>6</v>
      </c>
      <c r="H733" s="57">
        <v>0.05</v>
      </c>
      <c r="I733" s="106">
        <f t="shared" si="36"/>
        <v>1.6246953696181967E-3</v>
      </c>
    </row>
    <row r="734" spans="1:9" x14ac:dyDescent="0.2">
      <c r="A734" s="59">
        <f t="shared" si="37"/>
        <v>15</v>
      </c>
      <c r="B734" s="57" t="s">
        <v>2418</v>
      </c>
      <c r="C734" s="97">
        <v>113.8</v>
      </c>
      <c r="D734" s="57"/>
      <c r="E734" s="59"/>
      <c r="F734" s="57">
        <f t="shared" si="35"/>
        <v>113.8</v>
      </c>
      <c r="G734" s="57">
        <v>14</v>
      </c>
      <c r="H734" s="57">
        <v>0.05</v>
      </c>
      <c r="I734" s="106">
        <f t="shared" si="36"/>
        <v>6.1511423550087881E-3</v>
      </c>
    </row>
    <row r="735" spans="1:9" x14ac:dyDescent="0.2">
      <c r="A735" s="59">
        <f t="shared" si="37"/>
        <v>16</v>
      </c>
      <c r="B735" s="57" t="s">
        <v>2419</v>
      </c>
      <c r="C735" s="94">
        <v>2829.85</v>
      </c>
      <c r="D735" s="57"/>
      <c r="E735" s="59"/>
      <c r="F735" s="57">
        <f t="shared" si="35"/>
        <v>2829.85</v>
      </c>
      <c r="G735" s="57">
        <v>76.5</v>
      </c>
      <c r="H735" s="57">
        <v>0.05</v>
      </c>
      <c r="I735" s="106">
        <f t="shared" si="36"/>
        <v>1.3516617488559465E-3</v>
      </c>
    </row>
    <row r="736" spans="1:9" x14ac:dyDescent="0.2">
      <c r="A736" s="59">
        <f t="shared" si="37"/>
        <v>17</v>
      </c>
      <c r="B736" s="57" t="s">
        <v>2420</v>
      </c>
      <c r="C736" s="94">
        <v>130</v>
      </c>
      <c r="D736" s="57"/>
      <c r="E736" s="59"/>
      <c r="F736" s="57">
        <f t="shared" si="35"/>
        <v>130</v>
      </c>
      <c r="G736" s="57">
        <v>4</v>
      </c>
      <c r="H736" s="57">
        <v>0.05</v>
      </c>
      <c r="I736" s="106">
        <f t="shared" si="36"/>
        <v>1.5384615384615385E-3</v>
      </c>
    </row>
    <row r="737" spans="1:9" x14ac:dyDescent="0.2">
      <c r="A737" s="59">
        <f t="shared" si="37"/>
        <v>18</v>
      </c>
      <c r="B737" s="57" t="s">
        <v>2421</v>
      </c>
      <c r="C737" s="94">
        <v>132.19999999999999</v>
      </c>
      <c r="D737" s="57"/>
      <c r="E737" s="59"/>
      <c r="F737" s="57">
        <f t="shared" si="35"/>
        <v>132.19999999999999</v>
      </c>
      <c r="G737" s="57">
        <v>9</v>
      </c>
      <c r="H737" s="57">
        <v>0.05</v>
      </c>
      <c r="I737" s="106">
        <f t="shared" si="36"/>
        <v>3.4039334341906206E-3</v>
      </c>
    </row>
    <row r="738" spans="1:9" x14ac:dyDescent="0.2">
      <c r="A738" s="59">
        <f t="shared" si="37"/>
        <v>19</v>
      </c>
      <c r="B738" s="57" t="s">
        <v>2422</v>
      </c>
      <c r="C738" s="94">
        <v>130.6</v>
      </c>
      <c r="D738" s="57"/>
      <c r="E738" s="59"/>
      <c r="F738" s="57">
        <f t="shared" si="35"/>
        <v>130.6</v>
      </c>
      <c r="G738" s="57">
        <v>9</v>
      </c>
      <c r="H738" s="57">
        <v>0.05</v>
      </c>
      <c r="I738" s="106">
        <f t="shared" si="36"/>
        <v>3.4456355283307813E-3</v>
      </c>
    </row>
    <row r="739" spans="1:9" x14ac:dyDescent="0.2">
      <c r="A739" s="59">
        <f t="shared" si="37"/>
        <v>20</v>
      </c>
      <c r="B739" s="57" t="s">
        <v>2423</v>
      </c>
      <c r="C739" s="94">
        <v>302.39999999999998</v>
      </c>
      <c r="D739" s="57"/>
      <c r="E739" s="59"/>
      <c r="F739" s="57">
        <f t="shared" si="35"/>
        <v>302.39999999999998</v>
      </c>
      <c r="G739" s="57">
        <v>17</v>
      </c>
      <c r="H739" s="57">
        <v>0.05</v>
      </c>
      <c r="I739" s="106">
        <f t="shared" si="36"/>
        <v>2.8108465608465616E-3</v>
      </c>
    </row>
    <row r="740" spans="1:9" x14ac:dyDescent="0.2">
      <c r="A740" s="59">
        <f t="shared" si="37"/>
        <v>21</v>
      </c>
      <c r="B740" s="57" t="s">
        <v>2424</v>
      </c>
      <c r="C740" s="94">
        <v>2716.6</v>
      </c>
      <c r="D740" s="57"/>
      <c r="E740" s="59"/>
      <c r="F740" s="57">
        <f t="shared" si="35"/>
        <v>2716.6</v>
      </c>
      <c r="G740" s="57">
        <v>76</v>
      </c>
      <c r="H740" s="57">
        <v>0.05</v>
      </c>
      <c r="I740" s="106">
        <f t="shared" si="36"/>
        <v>1.398807332695281E-3</v>
      </c>
    </row>
    <row r="741" spans="1:9" x14ac:dyDescent="0.2">
      <c r="A741" s="59">
        <f t="shared" si="37"/>
        <v>22</v>
      </c>
      <c r="B741" s="57" t="s">
        <v>2425</v>
      </c>
      <c r="C741" s="94">
        <v>453</v>
      </c>
      <c r="D741" s="57"/>
      <c r="E741" s="59"/>
      <c r="F741" s="57">
        <f t="shared" si="35"/>
        <v>453</v>
      </c>
      <c r="G741" s="57">
        <v>37.299999999999997</v>
      </c>
      <c r="H741" s="57">
        <v>0.05</v>
      </c>
      <c r="I741" s="106">
        <f t="shared" si="36"/>
        <v>4.1169977924944813E-3</v>
      </c>
    </row>
    <row r="742" spans="1:9" x14ac:dyDescent="0.2">
      <c r="A742" s="59">
        <f t="shared" si="37"/>
        <v>23</v>
      </c>
      <c r="B742" s="57" t="s">
        <v>2426</v>
      </c>
      <c r="C742" s="94">
        <v>183.6</v>
      </c>
      <c r="D742" s="57"/>
      <c r="E742" s="59">
        <v>33.299999999999997</v>
      </c>
      <c r="F742" s="57">
        <f t="shared" si="35"/>
        <v>216.89999999999998</v>
      </c>
      <c r="G742" s="57">
        <v>21.6</v>
      </c>
      <c r="H742" s="57">
        <v>0.05</v>
      </c>
      <c r="I742" s="106">
        <f t="shared" si="36"/>
        <v>4.9792531120331955E-3</v>
      </c>
    </row>
    <row r="743" spans="1:9" x14ac:dyDescent="0.2">
      <c r="A743" s="59">
        <f t="shared" si="37"/>
        <v>24</v>
      </c>
      <c r="B743" s="57" t="s">
        <v>2427</v>
      </c>
      <c r="C743" s="94">
        <v>1099.8</v>
      </c>
      <c r="D743" s="57"/>
      <c r="E743" s="59"/>
      <c r="F743" s="57">
        <f t="shared" si="35"/>
        <v>1099.8</v>
      </c>
      <c r="G743" s="57">
        <v>83.8</v>
      </c>
      <c r="H743" s="57">
        <v>0.05</v>
      </c>
      <c r="I743" s="106">
        <f t="shared" si="36"/>
        <v>3.8097835970176399E-3</v>
      </c>
    </row>
    <row r="744" spans="1:9" x14ac:dyDescent="0.2">
      <c r="A744" s="59">
        <f t="shared" si="37"/>
        <v>25</v>
      </c>
      <c r="B744" s="57" t="s">
        <v>2428</v>
      </c>
      <c r="C744" s="94">
        <v>287.8</v>
      </c>
      <c r="D744" s="57">
        <v>29</v>
      </c>
      <c r="E744" s="59"/>
      <c r="F744" s="57">
        <f t="shared" si="35"/>
        <v>316.8</v>
      </c>
      <c r="G744" s="57">
        <v>20.399999999999999</v>
      </c>
      <c r="H744" s="57">
        <v>0.05</v>
      </c>
      <c r="I744" s="106">
        <f t="shared" si="36"/>
        <v>3.2196969696969696E-3</v>
      </c>
    </row>
    <row r="745" spans="1:9" x14ac:dyDescent="0.2">
      <c r="A745" s="59">
        <f t="shared" si="37"/>
        <v>26</v>
      </c>
      <c r="B745" s="57" t="s">
        <v>2429</v>
      </c>
      <c r="C745" s="94">
        <v>272.5</v>
      </c>
      <c r="D745" s="57"/>
      <c r="E745" s="59"/>
      <c r="F745" s="57">
        <f t="shared" si="35"/>
        <v>272.5</v>
      </c>
      <c r="G745" s="57">
        <v>31.9</v>
      </c>
      <c r="H745" s="57">
        <v>0.05</v>
      </c>
      <c r="I745" s="106">
        <f t="shared" si="36"/>
        <v>5.853211009174312E-3</v>
      </c>
    </row>
    <row r="746" spans="1:9" x14ac:dyDescent="0.2">
      <c r="A746" s="59">
        <f t="shared" si="37"/>
        <v>27</v>
      </c>
      <c r="B746" s="57" t="s">
        <v>2430</v>
      </c>
      <c r="C746" s="94">
        <v>206.8</v>
      </c>
      <c r="D746" s="57"/>
      <c r="E746" s="59"/>
      <c r="F746" s="57">
        <f t="shared" si="35"/>
        <v>206.8</v>
      </c>
      <c r="G746" s="57">
        <v>20.3</v>
      </c>
      <c r="H746" s="57">
        <v>0.05</v>
      </c>
      <c r="I746" s="106">
        <f t="shared" si="36"/>
        <v>4.9081237911025146E-3</v>
      </c>
    </row>
    <row r="747" spans="1:9" x14ac:dyDescent="0.2">
      <c r="A747" s="59">
        <f t="shared" si="37"/>
        <v>28</v>
      </c>
      <c r="B747" s="57" t="s">
        <v>2431</v>
      </c>
      <c r="C747" s="94">
        <v>90.7</v>
      </c>
      <c r="D747" s="57"/>
      <c r="E747" s="59"/>
      <c r="F747" s="57">
        <f t="shared" si="35"/>
        <v>90.7</v>
      </c>
      <c r="G747" s="57">
        <v>9.6999999999999993</v>
      </c>
      <c r="H747" s="57">
        <v>0.05</v>
      </c>
      <c r="I747" s="106">
        <f t="shared" si="36"/>
        <v>5.3472987872105844E-3</v>
      </c>
    </row>
    <row r="748" spans="1:9" x14ac:dyDescent="0.2">
      <c r="A748" s="59">
        <f t="shared" si="37"/>
        <v>29</v>
      </c>
      <c r="B748" s="57" t="s">
        <v>2432</v>
      </c>
      <c r="C748" s="94">
        <v>315.8</v>
      </c>
      <c r="D748" s="57"/>
      <c r="E748" s="59"/>
      <c r="F748" s="57">
        <f t="shared" si="35"/>
        <v>315.8</v>
      </c>
      <c r="G748" s="57">
        <v>13.8</v>
      </c>
      <c r="H748" s="57">
        <v>0.05</v>
      </c>
      <c r="I748" s="106">
        <f t="shared" si="36"/>
        <v>2.1849271690943636E-3</v>
      </c>
    </row>
    <row r="749" spans="1:9" x14ac:dyDescent="0.2">
      <c r="A749" s="59">
        <f t="shared" si="37"/>
        <v>30</v>
      </c>
      <c r="B749" s="57" t="s">
        <v>2433</v>
      </c>
      <c r="C749" s="94">
        <v>728.38</v>
      </c>
      <c r="D749" s="57"/>
      <c r="E749" s="59">
        <v>237.1</v>
      </c>
      <c r="F749" s="57">
        <f t="shared" si="35"/>
        <v>965.48</v>
      </c>
      <c r="G749" s="57">
        <v>53.1</v>
      </c>
      <c r="H749" s="57">
        <v>0.05</v>
      </c>
      <c r="I749" s="106">
        <f t="shared" si="36"/>
        <v>2.7499274972034638E-3</v>
      </c>
    </row>
    <row r="750" spans="1:9" x14ac:dyDescent="0.2">
      <c r="A750" s="59">
        <f t="shared" si="37"/>
        <v>31</v>
      </c>
      <c r="B750" s="57" t="s">
        <v>2434</v>
      </c>
      <c r="C750" s="94">
        <v>2744.5</v>
      </c>
      <c r="D750" s="57">
        <v>461.4</v>
      </c>
      <c r="E750" s="59">
        <v>413</v>
      </c>
      <c r="F750" s="57">
        <f t="shared" si="35"/>
        <v>3618.9</v>
      </c>
      <c r="G750" s="57">
        <v>60.9</v>
      </c>
      <c r="H750" s="57">
        <v>0.05</v>
      </c>
      <c r="I750" s="106">
        <f t="shared" si="36"/>
        <v>8.4141589985907319E-4</v>
      </c>
    </row>
    <row r="751" spans="1:9" x14ac:dyDescent="0.2">
      <c r="A751" s="59">
        <f t="shared" si="37"/>
        <v>32</v>
      </c>
      <c r="B751" s="57" t="s">
        <v>2435</v>
      </c>
      <c r="C751" s="94">
        <v>853.9</v>
      </c>
      <c r="D751" s="57"/>
      <c r="E751" s="59">
        <v>126.4</v>
      </c>
      <c r="F751" s="57">
        <f t="shared" si="35"/>
        <v>980.3</v>
      </c>
      <c r="G751" s="57">
        <v>30.3</v>
      </c>
      <c r="H751" s="57">
        <v>0.05</v>
      </c>
      <c r="I751" s="106">
        <f t="shared" si="36"/>
        <v>1.5454452718555547E-3</v>
      </c>
    </row>
    <row r="752" spans="1:9" x14ac:dyDescent="0.2">
      <c r="A752" s="59">
        <f t="shared" si="37"/>
        <v>33</v>
      </c>
      <c r="B752" s="57" t="s">
        <v>2436</v>
      </c>
      <c r="C752" s="94">
        <v>996.64</v>
      </c>
      <c r="D752" s="57"/>
      <c r="E752" s="59">
        <v>120.2</v>
      </c>
      <c r="F752" s="57">
        <f t="shared" si="35"/>
        <v>1116.8399999999999</v>
      </c>
      <c r="G752" s="57">
        <v>39.5</v>
      </c>
      <c r="H752" s="57">
        <v>0.05</v>
      </c>
      <c r="I752" s="106">
        <f t="shared" si="36"/>
        <v>1.7683822212671467E-3</v>
      </c>
    </row>
    <row r="753" spans="1:9" x14ac:dyDescent="0.2">
      <c r="A753" s="59">
        <f t="shared" si="37"/>
        <v>34</v>
      </c>
      <c r="B753" s="57" t="s">
        <v>2437</v>
      </c>
      <c r="C753" s="94">
        <v>978.3</v>
      </c>
      <c r="D753" s="57">
        <v>22.8</v>
      </c>
      <c r="E753" s="59"/>
      <c r="F753" s="57">
        <f t="shared" si="35"/>
        <v>1001.0999999999999</v>
      </c>
      <c r="G753" s="57">
        <v>40</v>
      </c>
      <c r="H753" s="57">
        <v>0.05</v>
      </c>
      <c r="I753" s="106">
        <f t="shared" si="36"/>
        <v>1.9978024173409252E-3</v>
      </c>
    </row>
    <row r="754" spans="1:9" x14ac:dyDescent="0.2">
      <c r="A754" s="59">
        <f t="shared" si="37"/>
        <v>35</v>
      </c>
      <c r="B754" s="57" t="s">
        <v>2438</v>
      </c>
      <c r="C754" s="94">
        <v>290.39999999999998</v>
      </c>
      <c r="D754" s="57"/>
      <c r="E754" s="59"/>
      <c r="F754" s="57">
        <f t="shared" si="35"/>
        <v>290.39999999999998</v>
      </c>
      <c r="G754" s="57">
        <v>27.3</v>
      </c>
      <c r="H754" s="57">
        <v>0.05</v>
      </c>
      <c r="I754" s="106">
        <f t="shared" si="36"/>
        <v>4.700413223140497E-3</v>
      </c>
    </row>
    <row r="755" spans="1:9" x14ac:dyDescent="0.2">
      <c r="A755" s="59">
        <f t="shared" si="37"/>
        <v>36</v>
      </c>
      <c r="B755" s="57" t="s">
        <v>2439</v>
      </c>
      <c r="C755" s="94">
        <v>1017.8</v>
      </c>
      <c r="D755" s="57"/>
      <c r="E755" s="59">
        <v>108.5</v>
      </c>
      <c r="F755" s="57">
        <f t="shared" si="35"/>
        <v>1126.3</v>
      </c>
      <c r="G755" s="57">
        <v>40.5</v>
      </c>
      <c r="H755" s="57">
        <v>0.05</v>
      </c>
      <c r="I755" s="106">
        <f t="shared" si="36"/>
        <v>1.7979224007813193E-3</v>
      </c>
    </row>
    <row r="756" spans="1:9" x14ac:dyDescent="0.2">
      <c r="A756" s="59">
        <f t="shared" si="37"/>
        <v>37</v>
      </c>
      <c r="B756" s="57" t="s">
        <v>985</v>
      </c>
      <c r="C756" s="94">
        <v>803.6</v>
      </c>
      <c r="D756" s="57"/>
      <c r="E756" s="59">
        <v>89</v>
      </c>
      <c r="F756" s="57">
        <f t="shared" si="35"/>
        <v>892.6</v>
      </c>
      <c r="G756" s="57">
        <v>28.8</v>
      </c>
      <c r="H756" s="57">
        <v>0.05</v>
      </c>
      <c r="I756" s="106">
        <f t="shared" si="36"/>
        <v>1.6132646202106208E-3</v>
      </c>
    </row>
    <row r="757" spans="1:9" x14ac:dyDescent="0.2">
      <c r="A757" s="59">
        <f t="shared" si="37"/>
        <v>38</v>
      </c>
      <c r="B757" s="57" t="s">
        <v>986</v>
      </c>
      <c r="C757" s="94">
        <v>923.4</v>
      </c>
      <c r="D757" s="57"/>
      <c r="E757" s="59"/>
      <c r="F757" s="57">
        <f t="shared" si="35"/>
        <v>923.4</v>
      </c>
      <c r="G757" s="57">
        <v>31.9</v>
      </c>
      <c r="H757" s="57">
        <v>0.05</v>
      </c>
      <c r="I757" s="106">
        <f t="shared" si="36"/>
        <v>1.7273121074290665E-3</v>
      </c>
    </row>
    <row r="758" spans="1:9" x14ac:dyDescent="0.2">
      <c r="A758" s="59">
        <f t="shared" si="37"/>
        <v>39</v>
      </c>
      <c r="B758" s="57" t="s">
        <v>987</v>
      </c>
      <c r="C758" s="94">
        <v>953.3</v>
      </c>
      <c r="D758" s="57"/>
      <c r="E758" s="59"/>
      <c r="F758" s="57">
        <f t="shared" si="35"/>
        <v>953.3</v>
      </c>
      <c r="G758" s="57">
        <v>31.9</v>
      </c>
      <c r="H758" s="57">
        <v>0.05</v>
      </c>
      <c r="I758" s="106">
        <f t="shared" si="36"/>
        <v>1.6731354243155355E-3</v>
      </c>
    </row>
    <row r="759" spans="1:9" x14ac:dyDescent="0.2">
      <c r="A759" s="59">
        <f t="shared" si="37"/>
        <v>40</v>
      </c>
      <c r="B759" s="57" t="s">
        <v>988</v>
      </c>
      <c r="C759" s="94">
        <v>956.1</v>
      </c>
      <c r="D759" s="57">
        <v>153.69999999999999</v>
      </c>
      <c r="E759" s="59"/>
      <c r="F759" s="57">
        <f t="shared" si="35"/>
        <v>1109.8</v>
      </c>
      <c r="G759" s="57">
        <v>35.5</v>
      </c>
      <c r="H759" s="57">
        <v>0.05</v>
      </c>
      <c r="I759" s="106">
        <f t="shared" si="36"/>
        <v>1.5993872769868446E-3</v>
      </c>
    </row>
    <row r="760" spans="1:9" x14ac:dyDescent="0.2">
      <c r="A760" s="59">
        <f t="shared" si="37"/>
        <v>41</v>
      </c>
      <c r="B760" s="57" t="s">
        <v>989</v>
      </c>
      <c r="C760" s="94">
        <v>900.4</v>
      </c>
      <c r="D760" s="57"/>
      <c r="E760" s="59"/>
      <c r="F760" s="57">
        <f t="shared" si="35"/>
        <v>900.4</v>
      </c>
      <c r="G760" s="57">
        <v>35</v>
      </c>
      <c r="H760" s="57">
        <v>0.05</v>
      </c>
      <c r="I760" s="106">
        <f t="shared" si="36"/>
        <v>1.9435806308307419E-3</v>
      </c>
    </row>
    <row r="761" spans="1:9" x14ac:dyDescent="0.2">
      <c r="A761" s="59">
        <f t="shared" si="37"/>
        <v>42</v>
      </c>
      <c r="B761" s="57" t="s">
        <v>990</v>
      </c>
      <c r="C761" s="94">
        <v>643.84</v>
      </c>
      <c r="D761" s="57">
        <v>33.299999999999997</v>
      </c>
      <c r="E761" s="59"/>
      <c r="F761" s="57">
        <f t="shared" si="35"/>
        <v>677.14</v>
      </c>
      <c r="G761" s="57">
        <v>42.1</v>
      </c>
      <c r="H761" s="57">
        <v>0.05</v>
      </c>
      <c r="I761" s="106">
        <f t="shared" si="36"/>
        <v>3.1086629057506571E-3</v>
      </c>
    </row>
    <row r="762" spans="1:9" x14ac:dyDescent="0.2">
      <c r="A762" s="59">
        <f t="shared" si="37"/>
        <v>43</v>
      </c>
      <c r="B762" s="57" t="s">
        <v>991</v>
      </c>
      <c r="C762" s="94">
        <v>1596</v>
      </c>
      <c r="D762" s="57"/>
      <c r="E762" s="59">
        <v>102.9</v>
      </c>
      <c r="F762" s="57">
        <f t="shared" si="35"/>
        <v>1698.9</v>
      </c>
      <c r="G762" s="57">
        <v>43.6</v>
      </c>
      <c r="H762" s="57">
        <v>0.05</v>
      </c>
      <c r="I762" s="106">
        <f t="shared" si="36"/>
        <v>1.2831832362116664E-3</v>
      </c>
    </row>
    <row r="763" spans="1:9" x14ac:dyDescent="0.2">
      <c r="A763" s="59">
        <f t="shared" si="37"/>
        <v>44</v>
      </c>
      <c r="B763" s="57" t="s">
        <v>992</v>
      </c>
      <c r="C763" s="94">
        <v>697.3</v>
      </c>
      <c r="D763" s="57"/>
      <c r="E763" s="59"/>
      <c r="F763" s="57">
        <f t="shared" si="35"/>
        <v>697.3</v>
      </c>
      <c r="G763" s="57">
        <v>25.7</v>
      </c>
      <c r="H763" s="57">
        <v>0.05</v>
      </c>
      <c r="I763" s="106">
        <f t="shared" si="36"/>
        <v>1.8428223146421917E-3</v>
      </c>
    </row>
    <row r="764" spans="1:9" x14ac:dyDescent="0.2">
      <c r="A764" s="59">
        <f t="shared" si="37"/>
        <v>45</v>
      </c>
      <c r="B764" s="57" t="s">
        <v>993</v>
      </c>
      <c r="C764" s="94">
        <v>696.5</v>
      </c>
      <c r="D764" s="57"/>
      <c r="E764" s="59">
        <v>42.8</v>
      </c>
      <c r="F764" s="57">
        <f t="shared" si="35"/>
        <v>739.3</v>
      </c>
      <c r="G764" s="90">
        <v>26</v>
      </c>
      <c r="H764" s="57">
        <v>0.05</v>
      </c>
      <c r="I764" s="106">
        <f t="shared" si="36"/>
        <v>1.7584201271473017E-3</v>
      </c>
    </row>
    <row r="765" spans="1:9" x14ac:dyDescent="0.2">
      <c r="A765" s="59">
        <f t="shared" si="37"/>
        <v>46</v>
      </c>
      <c r="B765" s="57" t="s">
        <v>994</v>
      </c>
      <c r="C765" s="94">
        <v>570.20000000000005</v>
      </c>
      <c r="D765" s="57"/>
      <c r="E765" s="59"/>
      <c r="F765" s="57">
        <f t="shared" si="35"/>
        <v>570.20000000000005</v>
      </c>
      <c r="G765" s="57">
        <v>29.4</v>
      </c>
      <c r="H765" s="57">
        <v>0.05</v>
      </c>
      <c r="I765" s="106">
        <f t="shared" si="36"/>
        <v>2.5780427920028058E-3</v>
      </c>
    </row>
    <row r="766" spans="1:9" x14ac:dyDescent="0.2">
      <c r="A766" s="59">
        <f t="shared" si="37"/>
        <v>47</v>
      </c>
      <c r="B766" s="57" t="s">
        <v>995</v>
      </c>
      <c r="C766" s="94">
        <v>251.5</v>
      </c>
      <c r="D766" s="57"/>
      <c r="E766" s="59"/>
      <c r="F766" s="57">
        <f t="shared" si="35"/>
        <v>251.5</v>
      </c>
      <c r="G766" s="57">
        <v>21.4</v>
      </c>
      <c r="H766" s="57">
        <v>0.05</v>
      </c>
      <c r="I766" s="106">
        <f t="shared" si="36"/>
        <v>4.2544731610337973E-3</v>
      </c>
    </row>
    <row r="767" spans="1:9" x14ac:dyDescent="0.2">
      <c r="A767" s="59">
        <f t="shared" si="37"/>
        <v>48</v>
      </c>
      <c r="B767" s="57" t="s">
        <v>996</v>
      </c>
      <c r="C767" s="94">
        <v>810.9</v>
      </c>
      <c r="D767" s="57">
        <v>47.5</v>
      </c>
      <c r="E767" s="59"/>
      <c r="F767" s="57">
        <f t="shared" si="35"/>
        <v>858.4</v>
      </c>
      <c r="G767" s="57">
        <v>37.6</v>
      </c>
      <c r="H767" s="57">
        <v>0.05</v>
      </c>
      <c r="I767" s="106">
        <f t="shared" si="36"/>
        <v>2.1901211556383973E-3</v>
      </c>
    </row>
    <row r="768" spans="1:9" x14ac:dyDescent="0.2">
      <c r="A768" s="59">
        <f t="shared" si="37"/>
        <v>49</v>
      </c>
      <c r="B768" s="57" t="s">
        <v>997</v>
      </c>
      <c r="C768" s="94">
        <v>553</v>
      </c>
      <c r="D768" s="57"/>
      <c r="E768" s="59"/>
      <c r="F768" s="57">
        <f t="shared" si="35"/>
        <v>553</v>
      </c>
      <c r="G768" s="57">
        <v>44</v>
      </c>
      <c r="H768" s="57">
        <v>0.05</v>
      </c>
      <c r="I768" s="106">
        <f t="shared" si="36"/>
        <v>3.9783001808318267E-3</v>
      </c>
    </row>
    <row r="769" spans="1:9" x14ac:dyDescent="0.2">
      <c r="A769" s="59">
        <f t="shared" si="37"/>
        <v>50</v>
      </c>
      <c r="B769" s="57" t="s">
        <v>998</v>
      </c>
      <c r="C769" s="94">
        <v>993.9</v>
      </c>
      <c r="D769" s="57"/>
      <c r="E769" s="59"/>
      <c r="F769" s="57">
        <f t="shared" si="35"/>
        <v>993.9</v>
      </c>
      <c r="G769" s="57">
        <v>29</v>
      </c>
      <c r="H769" s="57">
        <v>0.05</v>
      </c>
      <c r="I769" s="106">
        <f t="shared" si="36"/>
        <v>1.4588992856424191E-3</v>
      </c>
    </row>
    <row r="770" spans="1:9" x14ac:dyDescent="0.2">
      <c r="A770" s="59">
        <f t="shared" si="37"/>
        <v>51</v>
      </c>
      <c r="B770" s="57" t="s">
        <v>999</v>
      </c>
      <c r="C770" s="94">
        <v>351.3</v>
      </c>
      <c r="D770" s="57"/>
      <c r="E770" s="59"/>
      <c r="F770" s="57">
        <f t="shared" si="35"/>
        <v>351.3</v>
      </c>
      <c r="G770" s="57">
        <v>30</v>
      </c>
      <c r="H770" s="57">
        <v>0.05</v>
      </c>
      <c r="I770" s="106">
        <f t="shared" si="36"/>
        <v>4.269854824935952E-3</v>
      </c>
    </row>
    <row r="771" spans="1:9" x14ac:dyDescent="0.2">
      <c r="A771" s="59">
        <f t="shared" si="37"/>
        <v>52</v>
      </c>
      <c r="B771" s="57" t="s">
        <v>1000</v>
      </c>
      <c r="C771" s="94">
        <v>330</v>
      </c>
      <c r="D771" s="57"/>
      <c r="E771" s="59">
        <v>35</v>
      </c>
      <c r="F771" s="57">
        <f t="shared" si="35"/>
        <v>365</v>
      </c>
      <c r="G771" s="57">
        <v>19.899999999999999</v>
      </c>
      <c r="H771" s="57">
        <v>0.05</v>
      </c>
      <c r="I771" s="106">
        <f t="shared" si="36"/>
        <v>2.7260273972602739E-3</v>
      </c>
    </row>
    <row r="772" spans="1:9" x14ac:dyDescent="0.2">
      <c r="A772" s="59">
        <f t="shared" si="37"/>
        <v>53</v>
      </c>
      <c r="B772" s="57" t="s">
        <v>1001</v>
      </c>
      <c r="C772" s="94">
        <v>207.1</v>
      </c>
      <c r="D772" s="57"/>
      <c r="E772" s="59">
        <v>43.3</v>
      </c>
      <c r="F772" s="57">
        <f t="shared" si="35"/>
        <v>250.39999999999998</v>
      </c>
      <c r="G772" s="57">
        <v>29.2</v>
      </c>
      <c r="H772" s="57">
        <v>0.05</v>
      </c>
      <c r="I772" s="106">
        <f t="shared" si="36"/>
        <v>5.8306709265175723E-3</v>
      </c>
    </row>
    <row r="773" spans="1:9" x14ac:dyDescent="0.2">
      <c r="A773" s="59">
        <f t="shared" si="37"/>
        <v>54</v>
      </c>
      <c r="B773" s="57" t="s">
        <v>1002</v>
      </c>
      <c r="C773" s="94">
        <v>285.8</v>
      </c>
      <c r="D773" s="57"/>
      <c r="E773" s="59">
        <v>39.1</v>
      </c>
      <c r="F773" s="57">
        <f t="shared" si="35"/>
        <v>324.90000000000003</v>
      </c>
      <c r="G773" s="57">
        <v>21.4</v>
      </c>
      <c r="H773" s="57">
        <v>0.05</v>
      </c>
      <c r="I773" s="106">
        <f t="shared" si="36"/>
        <v>3.2933210218528777E-3</v>
      </c>
    </row>
    <row r="774" spans="1:9" x14ac:dyDescent="0.2">
      <c r="A774" s="59">
        <f t="shared" si="37"/>
        <v>55</v>
      </c>
      <c r="B774" s="57" t="s">
        <v>1003</v>
      </c>
      <c r="C774" s="94">
        <v>255</v>
      </c>
      <c r="D774" s="57"/>
      <c r="E774" s="59"/>
      <c r="F774" s="57">
        <f t="shared" si="35"/>
        <v>255</v>
      </c>
      <c r="G774" s="57">
        <v>26.2</v>
      </c>
      <c r="H774" s="57">
        <v>0.05</v>
      </c>
      <c r="I774" s="106">
        <f t="shared" si="36"/>
        <v>5.1372549019607847E-3</v>
      </c>
    </row>
    <row r="775" spans="1:9" x14ac:dyDescent="0.2">
      <c r="A775" s="59">
        <f t="shared" si="37"/>
        <v>56</v>
      </c>
      <c r="B775" s="57" t="s">
        <v>1004</v>
      </c>
      <c r="C775" s="94">
        <v>313.39999999999998</v>
      </c>
      <c r="D775" s="57"/>
      <c r="E775" s="59"/>
      <c r="F775" s="57">
        <f t="shared" si="35"/>
        <v>313.39999999999998</v>
      </c>
      <c r="G775" s="57">
        <v>13</v>
      </c>
      <c r="H775" s="57">
        <v>0.05</v>
      </c>
      <c r="I775" s="106">
        <f t="shared" si="36"/>
        <v>2.0740268028079135E-3</v>
      </c>
    </row>
    <row r="776" spans="1:9" x14ac:dyDescent="0.2">
      <c r="A776" s="59">
        <f t="shared" si="37"/>
        <v>57</v>
      </c>
      <c r="B776" s="57" t="s">
        <v>1005</v>
      </c>
      <c r="C776" s="94">
        <v>129.80000000000001</v>
      </c>
      <c r="D776" s="57"/>
      <c r="E776" s="59"/>
      <c r="F776" s="57">
        <f t="shared" si="35"/>
        <v>129.80000000000001</v>
      </c>
      <c r="G776" s="57">
        <v>18.600000000000001</v>
      </c>
      <c r="H776" s="57">
        <v>0.05</v>
      </c>
      <c r="I776" s="106">
        <f t="shared" si="36"/>
        <v>7.1648690292758091E-3</v>
      </c>
    </row>
    <row r="777" spans="1:9" x14ac:dyDescent="0.2">
      <c r="A777" s="59">
        <f t="shared" si="37"/>
        <v>58</v>
      </c>
      <c r="B777" s="57" t="s">
        <v>1006</v>
      </c>
      <c r="C777" s="94">
        <v>307.3</v>
      </c>
      <c r="D777" s="57"/>
      <c r="E777" s="59"/>
      <c r="F777" s="57">
        <f t="shared" si="35"/>
        <v>307.3</v>
      </c>
      <c r="G777" s="57">
        <v>16.8</v>
      </c>
      <c r="H777" s="57">
        <v>0.05</v>
      </c>
      <c r="I777" s="106">
        <f t="shared" si="36"/>
        <v>2.733485193621868E-3</v>
      </c>
    </row>
    <row r="778" spans="1:9" x14ac:dyDescent="0.2">
      <c r="A778" s="59">
        <f t="shared" si="37"/>
        <v>59</v>
      </c>
      <c r="B778" s="57" t="s">
        <v>1008</v>
      </c>
      <c r="C778" s="94">
        <v>134.5</v>
      </c>
      <c r="D778" s="57"/>
      <c r="E778" s="59"/>
      <c r="F778" s="57">
        <f t="shared" ref="F778:F824" si="38">C778+D778+E778</f>
        <v>134.5</v>
      </c>
      <c r="G778" s="57">
        <v>14</v>
      </c>
      <c r="H778" s="57">
        <v>0.05</v>
      </c>
      <c r="I778" s="106">
        <f t="shared" ref="I778:I824" si="39">(G778*H778)/F778</f>
        <v>5.2044609665427514E-3</v>
      </c>
    </row>
    <row r="779" spans="1:9" x14ac:dyDescent="0.2">
      <c r="A779" s="59">
        <f t="shared" si="37"/>
        <v>60</v>
      </c>
      <c r="B779" s="57" t="s">
        <v>1009</v>
      </c>
      <c r="C779" s="94">
        <v>4314.8999999999996</v>
      </c>
      <c r="D779" s="57"/>
      <c r="E779" s="59">
        <v>196.7</v>
      </c>
      <c r="F779" s="57">
        <f t="shared" si="38"/>
        <v>4511.5999999999995</v>
      </c>
      <c r="G779" s="57">
        <v>91.2</v>
      </c>
      <c r="H779" s="57">
        <v>0.05</v>
      </c>
      <c r="I779" s="106">
        <f t="shared" si="39"/>
        <v>1.0107279014096996E-3</v>
      </c>
    </row>
    <row r="780" spans="1:9" x14ac:dyDescent="0.2">
      <c r="A780" s="59">
        <f t="shared" si="37"/>
        <v>61</v>
      </c>
      <c r="B780" s="57" t="s">
        <v>1010</v>
      </c>
      <c r="C780" s="94">
        <v>3549.4</v>
      </c>
      <c r="D780" s="57"/>
      <c r="E780" s="59"/>
      <c r="F780" s="57">
        <f t="shared" si="38"/>
        <v>3549.4</v>
      </c>
      <c r="G780" s="57">
        <v>71</v>
      </c>
      <c r="H780" s="57">
        <v>0.05</v>
      </c>
      <c r="I780" s="106">
        <f t="shared" si="39"/>
        <v>1.0001690426550967E-3</v>
      </c>
    </row>
    <row r="781" spans="1:9" x14ac:dyDescent="0.2">
      <c r="A781" s="59">
        <f t="shared" si="37"/>
        <v>62</v>
      </c>
      <c r="B781" s="57" t="s">
        <v>1011</v>
      </c>
      <c r="C781" s="94">
        <v>3345.7</v>
      </c>
      <c r="D781" s="57"/>
      <c r="E781" s="59"/>
      <c r="F781" s="57">
        <f t="shared" si="38"/>
        <v>3345.7</v>
      </c>
      <c r="G781" s="57">
        <v>81.900000000000006</v>
      </c>
      <c r="H781" s="57">
        <v>0.05</v>
      </c>
      <c r="I781" s="106">
        <f t="shared" si="39"/>
        <v>1.2239591116956095E-3</v>
      </c>
    </row>
    <row r="782" spans="1:9" x14ac:dyDescent="0.2">
      <c r="A782" s="59">
        <f t="shared" si="37"/>
        <v>63</v>
      </c>
      <c r="B782" s="57" t="s">
        <v>1012</v>
      </c>
      <c r="C782" s="94">
        <v>3098.6</v>
      </c>
      <c r="D782" s="57"/>
      <c r="E782" s="59">
        <v>182</v>
      </c>
      <c r="F782" s="57">
        <f t="shared" si="38"/>
        <v>3280.6</v>
      </c>
      <c r="G782" s="57">
        <v>57.1</v>
      </c>
      <c r="H782" s="57">
        <v>0.05</v>
      </c>
      <c r="I782" s="106">
        <f t="shared" si="39"/>
        <v>8.7026763396939595E-4</v>
      </c>
    </row>
    <row r="783" spans="1:9" x14ac:dyDescent="0.2">
      <c r="A783" s="59">
        <f t="shared" si="37"/>
        <v>64</v>
      </c>
      <c r="B783" s="57" t="s">
        <v>1013</v>
      </c>
      <c r="C783" s="94">
        <v>141.30000000000001</v>
      </c>
      <c r="D783" s="57"/>
      <c r="E783" s="59"/>
      <c r="F783" s="57">
        <f t="shared" si="38"/>
        <v>141.30000000000001</v>
      </c>
      <c r="G783" s="57">
        <v>0</v>
      </c>
      <c r="H783" s="57">
        <v>0.05</v>
      </c>
      <c r="I783" s="106">
        <f t="shared" si="39"/>
        <v>0</v>
      </c>
    </row>
    <row r="784" spans="1:9" x14ac:dyDescent="0.2">
      <c r="A784" s="59">
        <f t="shared" si="37"/>
        <v>65</v>
      </c>
      <c r="B784" s="57" t="s">
        <v>1014</v>
      </c>
      <c r="C784" s="94">
        <v>263.8</v>
      </c>
      <c r="D784" s="57"/>
      <c r="E784" s="59"/>
      <c r="F784" s="57">
        <f t="shared" si="38"/>
        <v>263.8</v>
      </c>
      <c r="G784" s="57">
        <v>3.7</v>
      </c>
      <c r="H784" s="57">
        <v>0.05</v>
      </c>
      <c r="I784" s="106">
        <f t="shared" si="39"/>
        <v>7.0128885519332837E-4</v>
      </c>
    </row>
    <row r="785" spans="1:9" x14ac:dyDescent="0.2">
      <c r="A785" s="59">
        <f t="shared" si="37"/>
        <v>66</v>
      </c>
      <c r="B785" s="57" t="s">
        <v>1015</v>
      </c>
      <c r="C785" s="94">
        <v>117.3</v>
      </c>
      <c r="D785" s="57"/>
      <c r="E785" s="59"/>
      <c r="F785" s="57">
        <f t="shared" si="38"/>
        <v>117.3</v>
      </c>
      <c r="G785" s="57">
        <v>0</v>
      </c>
      <c r="H785" s="57">
        <v>0.05</v>
      </c>
      <c r="I785" s="106">
        <f t="shared" si="39"/>
        <v>0</v>
      </c>
    </row>
    <row r="786" spans="1:9" x14ac:dyDescent="0.2">
      <c r="A786" s="59">
        <f t="shared" ref="A786:A849" si="40">A785+1</f>
        <v>67</v>
      </c>
      <c r="B786" s="57" t="s">
        <v>1016</v>
      </c>
      <c r="C786" s="94">
        <v>138</v>
      </c>
      <c r="D786" s="57"/>
      <c r="E786" s="59"/>
      <c r="F786" s="57">
        <f t="shared" si="38"/>
        <v>138</v>
      </c>
      <c r="G786" s="57">
        <v>3.4</v>
      </c>
      <c r="H786" s="57">
        <v>0.05</v>
      </c>
      <c r="I786" s="106">
        <f t="shared" si="39"/>
        <v>1.2318840579710146E-3</v>
      </c>
    </row>
    <row r="787" spans="1:9" x14ac:dyDescent="0.2">
      <c r="A787" s="59">
        <f t="shared" si="40"/>
        <v>68</v>
      </c>
      <c r="B787" s="57" t="s">
        <v>1017</v>
      </c>
      <c r="C787" s="94">
        <v>139</v>
      </c>
      <c r="D787" s="57"/>
      <c r="E787" s="59"/>
      <c r="F787" s="57">
        <f t="shared" si="38"/>
        <v>139</v>
      </c>
      <c r="G787" s="57">
        <v>3.9</v>
      </c>
      <c r="H787" s="57">
        <v>0.05</v>
      </c>
      <c r="I787" s="106">
        <f t="shared" si="39"/>
        <v>1.4028776978417268E-3</v>
      </c>
    </row>
    <row r="788" spans="1:9" x14ac:dyDescent="0.2">
      <c r="A788" s="59">
        <f t="shared" si="40"/>
        <v>69</v>
      </c>
      <c r="B788" s="57" t="s">
        <v>1018</v>
      </c>
      <c r="C788" s="94">
        <v>133</v>
      </c>
      <c r="D788" s="57"/>
      <c r="E788" s="59"/>
      <c r="F788" s="57">
        <f t="shared" si="38"/>
        <v>133</v>
      </c>
      <c r="G788" s="57">
        <v>3.6</v>
      </c>
      <c r="H788" s="57">
        <v>0.05</v>
      </c>
      <c r="I788" s="106">
        <f t="shared" si="39"/>
        <v>1.3533834586466167E-3</v>
      </c>
    </row>
    <row r="789" spans="1:9" x14ac:dyDescent="0.2">
      <c r="A789" s="59">
        <f t="shared" si="40"/>
        <v>70</v>
      </c>
      <c r="B789" s="57" t="s">
        <v>1019</v>
      </c>
      <c r="C789" s="94">
        <v>315.60000000000002</v>
      </c>
      <c r="D789" s="81"/>
      <c r="E789" s="59"/>
      <c r="F789" s="57">
        <f t="shared" si="38"/>
        <v>315.60000000000002</v>
      </c>
      <c r="G789" s="57">
        <v>6.6</v>
      </c>
      <c r="H789" s="57">
        <v>0.05</v>
      </c>
      <c r="I789" s="106">
        <f t="shared" si="39"/>
        <v>1.0456273764258555E-3</v>
      </c>
    </row>
    <row r="790" spans="1:9" x14ac:dyDescent="0.2">
      <c r="A790" s="59">
        <f t="shared" si="40"/>
        <v>71</v>
      </c>
      <c r="B790" s="57" t="s">
        <v>1020</v>
      </c>
      <c r="C790" s="94">
        <v>265.7</v>
      </c>
      <c r="D790" s="57"/>
      <c r="E790" s="59"/>
      <c r="F790" s="57">
        <f t="shared" si="38"/>
        <v>265.7</v>
      </c>
      <c r="G790" s="57">
        <v>26.4</v>
      </c>
      <c r="H790" s="57">
        <v>0.05</v>
      </c>
      <c r="I790" s="106">
        <f t="shared" si="39"/>
        <v>4.9680090327436964E-3</v>
      </c>
    </row>
    <row r="791" spans="1:9" x14ac:dyDescent="0.2">
      <c r="A791" s="59">
        <f t="shared" si="40"/>
        <v>72</v>
      </c>
      <c r="B791" s="57" t="s">
        <v>1021</v>
      </c>
      <c r="C791" s="94">
        <v>156.80000000000001</v>
      </c>
      <c r="D791" s="57"/>
      <c r="E791" s="98">
        <v>17.5</v>
      </c>
      <c r="F791" s="57">
        <f t="shared" si="38"/>
        <v>174.3</v>
      </c>
      <c r="G791" s="57">
        <v>12.2</v>
      </c>
      <c r="H791" s="57">
        <v>0.05</v>
      </c>
      <c r="I791" s="106">
        <f t="shared" si="39"/>
        <v>3.4997131382673548E-3</v>
      </c>
    </row>
    <row r="792" spans="1:9" x14ac:dyDescent="0.2">
      <c r="A792" s="59">
        <f t="shared" si="40"/>
        <v>73</v>
      </c>
      <c r="B792" s="57" t="s">
        <v>1022</v>
      </c>
      <c r="C792" s="94">
        <v>132.30000000000001</v>
      </c>
      <c r="D792" s="57"/>
      <c r="E792" s="59"/>
      <c r="F792" s="57">
        <f t="shared" si="38"/>
        <v>132.30000000000001</v>
      </c>
      <c r="G792" s="57">
        <v>5</v>
      </c>
      <c r="H792" s="57">
        <v>0.05</v>
      </c>
      <c r="I792" s="106">
        <f t="shared" si="39"/>
        <v>1.8896447467876038E-3</v>
      </c>
    </row>
    <row r="793" spans="1:9" x14ac:dyDescent="0.2">
      <c r="A793" s="59">
        <f t="shared" si="40"/>
        <v>74</v>
      </c>
      <c r="B793" s="57" t="s">
        <v>1023</v>
      </c>
      <c r="C793" s="94">
        <v>238.1</v>
      </c>
      <c r="D793" s="57"/>
      <c r="E793" s="59"/>
      <c r="F793" s="57">
        <f t="shared" si="38"/>
        <v>238.1</v>
      </c>
      <c r="G793" s="57">
        <v>19.399999999999999</v>
      </c>
      <c r="H793" s="57">
        <v>0.05</v>
      </c>
      <c r="I793" s="106">
        <f t="shared" si="39"/>
        <v>4.0739185216295678E-3</v>
      </c>
    </row>
    <row r="794" spans="1:9" x14ac:dyDescent="0.2">
      <c r="A794" s="59">
        <f t="shared" si="40"/>
        <v>75</v>
      </c>
      <c r="B794" s="57" t="s">
        <v>1024</v>
      </c>
      <c r="C794" s="94">
        <v>80.8</v>
      </c>
      <c r="D794" s="57"/>
      <c r="E794" s="59"/>
      <c r="F794" s="57">
        <f t="shared" si="38"/>
        <v>80.8</v>
      </c>
      <c r="G794" s="57">
        <v>15.9</v>
      </c>
      <c r="H794" s="57">
        <v>0.05</v>
      </c>
      <c r="I794" s="106">
        <f t="shared" si="39"/>
        <v>9.8391089108910892E-3</v>
      </c>
    </row>
    <row r="795" spans="1:9" x14ac:dyDescent="0.2">
      <c r="A795" s="59">
        <f t="shared" si="40"/>
        <v>76</v>
      </c>
      <c r="B795" s="57" t="s">
        <v>1025</v>
      </c>
      <c r="C795" s="94">
        <v>137.5</v>
      </c>
      <c r="D795" s="57"/>
      <c r="E795" s="59">
        <v>41.1</v>
      </c>
      <c r="F795" s="57">
        <f t="shared" si="38"/>
        <v>178.6</v>
      </c>
      <c r="G795" s="57">
        <v>18.399999999999999</v>
      </c>
      <c r="H795" s="57">
        <v>0.05</v>
      </c>
      <c r="I795" s="106">
        <f t="shared" si="39"/>
        <v>5.1511758118701007E-3</v>
      </c>
    </row>
    <row r="796" spans="1:9" x14ac:dyDescent="0.2">
      <c r="A796" s="59">
        <f t="shared" si="40"/>
        <v>77</v>
      </c>
      <c r="B796" s="57" t="s">
        <v>1026</v>
      </c>
      <c r="C796" s="94">
        <v>84.9</v>
      </c>
      <c r="D796" s="57"/>
      <c r="E796" s="59"/>
      <c r="F796" s="57">
        <f t="shared" si="38"/>
        <v>84.9</v>
      </c>
      <c r="G796" s="57">
        <v>0</v>
      </c>
      <c r="H796" s="57">
        <v>0.05</v>
      </c>
      <c r="I796" s="106">
        <f t="shared" si="39"/>
        <v>0</v>
      </c>
    </row>
    <row r="797" spans="1:9" x14ac:dyDescent="0.2">
      <c r="A797" s="59">
        <f t="shared" si="40"/>
        <v>78</v>
      </c>
      <c r="B797" s="57" t="s">
        <v>1027</v>
      </c>
      <c r="C797" s="94">
        <v>332.9</v>
      </c>
      <c r="D797" s="57"/>
      <c r="E797" s="59"/>
      <c r="F797" s="57">
        <f t="shared" si="38"/>
        <v>332.9</v>
      </c>
      <c r="G797" s="57">
        <v>20.2</v>
      </c>
      <c r="H797" s="57">
        <v>0.05</v>
      </c>
      <c r="I797" s="106">
        <f t="shared" si="39"/>
        <v>3.0339441273655753E-3</v>
      </c>
    </row>
    <row r="798" spans="1:9" x14ac:dyDescent="0.2">
      <c r="A798" s="59">
        <f t="shared" si="40"/>
        <v>79</v>
      </c>
      <c r="B798" s="57" t="s">
        <v>1028</v>
      </c>
      <c r="C798" s="94">
        <v>3867.9</v>
      </c>
      <c r="D798" s="57"/>
      <c r="E798" s="59"/>
      <c r="F798" s="57">
        <f t="shared" si="38"/>
        <v>3867.9</v>
      </c>
      <c r="G798" s="57">
        <v>85.5</v>
      </c>
      <c r="H798" s="57">
        <v>0.05</v>
      </c>
      <c r="I798" s="106">
        <f t="shared" si="39"/>
        <v>1.1052509113472428E-3</v>
      </c>
    </row>
    <row r="799" spans="1:9" x14ac:dyDescent="0.2">
      <c r="A799" s="59">
        <f t="shared" si="40"/>
        <v>80</v>
      </c>
      <c r="B799" s="57" t="s">
        <v>1029</v>
      </c>
      <c r="C799" s="94">
        <v>3143.8</v>
      </c>
      <c r="D799" s="57"/>
      <c r="E799" s="59">
        <v>91.3</v>
      </c>
      <c r="F799" s="57">
        <f t="shared" si="38"/>
        <v>3235.1000000000004</v>
      </c>
      <c r="G799" s="57">
        <v>49.6</v>
      </c>
      <c r="H799" s="57">
        <v>0.05</v>
      </c>
      <c r="I799" s="106">
        <f t="shared" si="39"/>
        <v>7.6659145003245656E-4</v>
      </c>
    </row>
    <row r="800" spans="1:9" x14ac:dyDescent="0.2">
      <c r="A800" s="59">
        <f t="shared" si="40"/>
        <v>81</v>
      </c>
      <c r="B800" s="57" t="s">
        <v>1030</v>
      </c>
      <c r="C800" s="94">
        <v>147.19999999999999</v>
      </c>
      <c r="D800" s="57"/>
      <c r="E800" s="59"/>
      <c r="F800" s="57">
        <f t="shared" si="38"/>
        <v>147.19999999999999</v>
      </c>
      <c r="G800" s="57">
        <v>17.600000000000001</v>
      </c>
      <c r="H800" s="57">
        <v>0.05</v>
      </c>
      <c r="I800" s="106">
        <f t="shared" si="39"/>
        <v>5.9782608695652184E-3</v>
      </c>
    </row>
    <row r="801" spans="1:9" x14ac:dyDescent="0.2">
      <c r="A801" s="59">
        <f t="shared" si="40"/>
        <v>82</v>
      </c>
      <c r="B801" s="57" t="s">
        <v>1031</v>
      </c>
      <c r="C801" s="94">
        <v>3088.4</v>
      </c>
      <c r="D801" s="57"/>
      <c r="E801" s="59">
        <v>104.6</v>
      </c>
      <c r="F801" s="57">
        <f t="shared" si="38"/>
        <v>3193</v>
      </c>
      <c r="G801" s="57">
        <v>103</v>
      </c>
      <c r="H801" s="57">
        <v>0.05</v>
      </c>
      <c r="I801" s="106">
        <f t="shared" si="39"/>
        <v>1.6129032258064518E-3</v>
      </c>
    </row>
    <row r="802" spans="1:9" x14ac:dyDescent="0.2">
      <c r="A802" s="59">
        <f t="shared" si="40"/>
        <v>83</v>
      </c>
      <c r="B802" s="57" t="s">
        <v>1032</v>
      </c>
      <c r="C802" s="94">
        <v>3233.9</v>
      </c>
      <c r="D802" s="57"/>
      <c r="E802" s="59"/>
      <c r="F802" s="57">
        <f t="shared" si="38"/>
        <v>3233.9</v>
      </c>
      <c r="G802" s="57">
        <v>81.8</v>
      </c>
      <c r="H802" s="57">
        <v>0.05</v>
      </c>
      <c r="I802" s="106">
        <f t="shared" si="39"/>
        <v>1.2647268004576516E-3</v>
      </c>
    </row>
    <row r="803" spans="1:9" x14ac:dyDescent="0.2">
      <c r="A803" s="59">
        <f t="shared" si="40"/>
        <v>84</v>
      </c>
      <c r="B803" s="57" t="s">
        <v>1033</v>
      </c>
      <c r="C803" s="94">
        <v>2156.4</v>
      </c>
      <c r="D803" s="57"/>
      <c r="E803" s="59">
        <v>96.5</v>
      </c>
      <c r="F803" s="57">
        <f t="shared" si="38"/>
        <v>2252.9</v>
      </c>
      <c r="G803" s="57">
        <v>40.1</v>
      </c>
      <c r="H803" s="57">
        <v>0.05</v>
      </c>
      <c r="I803" s="106">
        <f t="shared" si="39"/>
        <v>8.8996404634027269E-4</v>
      </c>
    </row>
    <row r="804" spans="1:9" x14ac:dyDescent="0.2">
      <c r="A804" s="59">
        <f t="shared" si="40"/>
        <v>85</v>
      </c>
      <c r="B804" s="57" t="s">
        <v>1034</v>
      </c>
      <c r="C804" s="94">
        <v>213.4</v>
      </c>
      <c r="D804" s="57"/>
      <c r="E804" s="59"/>
      <c r="F804" s="57">
        <f t="shared" si="38"/>
        <v>213.4</v>
      </c>
      <c r="G804" s="57">
        <v>13.3</v>
      </c>
      <c r="H804" s="57">
        <v>0.05</v>
      </c>
      <c r="I804" s="106">
        <f t="shared" si="39"/>
        <v>3.1162136832239926E-3</v>
      </c>
    </row>
    <row r="805" spans="1:9" x14ac:dyDescent="0.2">
      <c r="A805" s="59">
        <f t="shared" si="40"/>
        <v>86</v>
      </c>
      <c r="B805" s="57" t="s">
        <v>1035</v>
      </c>
      <c r="C805" s="94">
        <v>316.39999999999998</v>
      </c>
      <c r="D805" s="57"/>
      <c r="E805" s="59"/>
      <c r="F805" s="57">
        <f t="shared" si="38"/>
        <v>316.39999999999998</v>
      </c>
      <c r="G805" s="57">
        <v>22.5</v>
      </c>
      <c r="H805" s="57">
        <v>0.05</v>
      </c>
      <c r="I805" s="106">
        <f t="shared" si="39"/>
        <v>3.5556257901390646E-3</v>
      </c>
    </row>
    <row r="806" spans="1:9" x14ac:dyDescent="0.2">
      <c r="A806" s="59">
        <f t="shared" si="40"/>
        <v>87</v>
      </c>
      <c r="B806" s="57" t="s">
        <v>1036</v>
      </c>
      <c r="C806" s="94">
        <v>356.6</v>
      </c>
      <c r="D806" s="57"/>
      <c r="E806" s="59"/>
      <c r="F806" s="57">
        <f t="shared" si="38"/>
        <v>356.6</v>
      </c>
      <c r="G806" s="57">
        <v>14.6</v>
      </c>
      <c r="H806" s="57">
        <v>0.05</v>
      </c>
      <c r="I806" s="106">
        <f t="shared" si="39"/>
        <v>2.0471116096466629E-3</v>
      </c>
    </row>
    <row r="807" spans="1:9" x14ac:dyDescent="0.2">
      <c r="A807" s="59">
        <f t="shared" si="40"/>
        <v>88</v>
      </c>
      <c r="B807" s="57" t="s">
        <v>1037</v>
      </c>
      <c r="C807" s="94">
        <v>324.7</v>
      </c>
      <c r="D807" s="57"/>
      <c r="E807" s="59"/>
      <c r="F807" s="57">
        <f t="shared" si="38"/>
        <v>324.7</v>
      </c>
      <c r="G807" s="57">
        <v>28.3</v>
      </c>
      <c r="H807" s="57">
        <v>0.05</v>
      </c>
      <c r="I807" s="106">
        <f t="shared" si="39"/>
        <v>4.3578688019710503E-3</v>
      </c>
    </row>
    <row r="808" spans="1:9" x14ac:dyDescent="0.2">
      <c r="A808" s="59">
        <f t="shared" si="40"/>
        <v>89</v>
      </c>
      <c r="B808" s="57" t="s">
        <v>1038</v>
      </c>
      <c r="C808" s="94">
        <v>140.69999999999999</v>
      </c>
      <c r="D808" s="57"/>
      <c r="E808" s="59"/>
      <c r="F808" s="57">
        <f t="shared" si="38"/>
        <v>140.69999999999999</v>
      </c>
      <c r="G808" s="57">
        <v>6.7</v>
      </c>
      <c r="H808" s="57">
        <v>0.05</v>
      </c>
      <c r="I808" s="106">
        <f t="shared" si="39"/>
        <v>2.3809523809523812E-3</v>
      </c>
    </row>
    <row r="809" spans="1:9" x14ac:dyDescent="0.2">
      <c r="A809" s="59">
        <f t="shared" si="40"/>
        <v>90</v>
      </c>
      <c r="B809" s="57" t="s">
        <v>1039</v>
      </c>
      <c r="C809" s="94">
        <v>135</v>
      </c>
      <c r="D809" s="57"/>
      <c r="E809" s="59"/>
      <c r="F809" s="57">
        <f t="shared" si="38"/>
        <v>135</v>
      </c>
      <c r="G809" s="57">
        <v>6.7</v>
      </c>
      <c r="H809" s="57">
        <v>0.05</v>
      </c>
      <c r="I809" s="106">
        <f t="shared" si="39"/>
        <v>2.4814814814814816E-3</v>
      </c>
    </row>
    <row r="810" spans="1:9" x14ac:dyDescent="0.2">
      <c r="A810" s="59">
        <f t="shared" si="40"/>
        <v>91</v>
      </c>
      <c r="B810" s="57" t="s">
        <v>1040</v>
      </c>
      <c r="C810" s="94">
        <v>303.7</v>
      </c>
      <c r="D810" s="57"/>
      <c r="E810" s="59"/>
      <c r="F810" s="57">
        <f t="shared" si="38"/>
        <v>303.7</v>
      </c>
      <c r="G810" s="57">
        <v>11.2</v>
      </c>
      <c r="H810" s="57">
        <v>0.05</v>
      </c>
      <c r="I810" s="106">
        <f t="shared" si="39"/>
        <v>1.8439249259137305E-3</v>
      </c>
    </row>
    <row r="811" spans="1:9" x14ac:dyDescent="0.2">
      <c r="A811" s="59">
        <f t="shared" si="40"/>
        <v>92</v>
      </c>
      <c r="B811" s="57" t="s">
        <v>1041</v>
      </c>
      <c r="C811" s="94">
        <v>405.1</v>
      </c>
      <c r="D811" s="57"/>
      <c r="E811" s="59"/>
      <c r="F811" s="57">
        <f t="shared" si="38"/>
        <v>405.1</v>
      </c>
      <c r="G811" s="57">
        <v>20.399999999999999</v>
      </c>
      <c r="H811" s="57">
        <v>0.05</v>
      </c>
      <c r="I811" s="106">
        <f t="shared" si="39"/>
        <v>2.5178968156010862E-3</v>
      </c>
    </row>
    <row r="812" spans="1:9" x14ac:dyDescent="0.2">
      <c r="A812" s="59">
        <f t="shared" si="40"/>
        <v>93</v>
      </c>
      <c r="B812" s="57" t="s">
        <v>1042</v>
      </c>
      <c r="C812" s="94">
        <v>409.6</v>
      </c>
      <c r="D812" s="57"/>
      <c r="E812" s="59"/>
      <c r="F812" s="57">
        <f t="shared" si="38"/>
        <v>409.6</v>
      </c>
      <c r="G812" s="57">
        <v>24</v>
      </c>
      <c r="H812" s="57">
        <v>0.05</v>
      </c>
      <c r="I812" s="106">
        <f t="shared" si="39"/>
        <v>2.9296875000000004E-3</v>
      </c>
    </row>
    <row r="813" spans="1:9" x14ac:dyDescent="0.2">
      <c r="A813" s="59">
        <f t="shared" si="40"/>
        <v>94</v>
      </c>
      <c r="B813" s="57" t="s">
        <v>1043</v>
      </c>
      <c r="C813" s="94">
        <v>411</v>
      </c>
      <c r="D813" s="57"/>
      <c r="E813" s="59"/>
      <c r="F813" s="57">
        <f t="shared" si="38"/>
        <v>411</v>
      </c>
      <c r="G813" s="57">
        <v>24</v>
      </c>
      <c r="H813" s="57">
        <v>0.05</v>
      </c>
      <c r="I813" s="106">
        <f t="shared" si="39"/>
        <v>2.9197080291970805E-3</v>
      </c>
    </row>
    <row r="814" spans="1:9" x14ac:dyDescent="0.2">
      <c r="A814" s="59">
        <f t="shared" si="40"/>
        <v>95</v>
      </c>
      <c r="B814" s="57" t="s">
        <v>1044</v>
      </c>
      <c r="C814" s="94">
        <v>394.7</v>
      </c>
      <c r="D814" s="57"/>
      <c r="E814" s="59"/>
      <c r="F814" s="57">
        <f t="shared" si="38"/>
        <v>394.7</v>
      </c>
      <c r="G814" s="57">
        <v>24</v>
      </c>
      <c r="H814" s="57">
        <v>0.05</v>
      </c>
      <c r="I814" s="106">
        <f t="shared" si="39"/>
        <v>3.0402837598175834E-3</v>
      </c>
    </row>
    <row r="815" spans="1:9" x14ac:dyDescent="0.2">
      <c r="A815" s="59">
        <f t="shared" si="40"/>
        <v>96</v>
      </c>
      <c r="B815" s="57" t="s">
        <v>1045</v>
      </c>
      <c r="C815" s="94">
        <v>242.2</v>
      </c>
      <c r="D815" s="57"/>
      <c r="E815" s="59"/>
      <c r="F815" s="57">
        <f t="shared" si="38"/>
        <v>242.2</v>
      </c>
      <c r="G815" s="57">
        <v>4.2</v>
      </c>
      <c r="H815" s="57">
        <v>0.05</v>
      </c>
      <c r="I815" s="106">
        <f t="shared" si="39"/>
        <v>8.6705202312138739E-4</v>
      </c>
    </row>
    <row r="816" spans="1:9" x14ac:dyDescent="0.2">
      <c r="A816" s="59">
        <f t="shared" si="40"/>
        <v>97</v>
      </c>
      <c r="B816" s="57" t="s">
        <v>1046</v>
      </c>
      <c r="C816" s="94">
        <v>1242.4000000000001</v>
      </c>
      <c r="D816" s="57"/>
      <c r="E816" s="59">
        <v>37.299999999999997</v>
      </c>
      <c r="F816" s="57">
        <f t="shared" si="38"/>
        <v>1279.7</v>
      </c>
      <c r="G816" s="57">
        <v>41.8</v>
      </c>
      <c r="H816" s="57">
        <v>0.05</v>
      </c>
      <c r="I816" s="106">
        <f t="shared" si="39"/>
        <v>1.6331952801437834E-3</v>
      </c>
    </row>
    <row r="817" spans="1:9" x14ac:dyDescent="0.2">
      <c r="A817" s="59">
        <f t="shared" si="40"/>
        <v>98</v>
      </c>
      <c r="B817" s="57" t="s">
        <v>1047</v>
      </c>
      <c r="C817" s="94">
        <v>1061.7</v>
      </c>
      <c r="D817" s="57"/>
      <c r="E817" s="59"/>
      <c r="F817" s="57">
        <f t="shared" si="38"/>
        <v>1061.7</v>
      </c>
      <c r="G817" s="57">
        <v>42.4</v>
      </c>
      <c r="H817" s="57">
        <v>0.05</v>
      </c>
      <c r="I817" s="106">
        <f t="shared" si="39"/>
        <v>1.9967975887727231E-3</v>
      </c>
    </row>
    <row r="818" spans="1:9" x14ac:dyDescent="0.2">
      <c r="A818" s="59">
        <f t="shared" si="40"/>
        <v>99</v>
      </c>
      <c r="B818" s="57" t="s">
        <v>1048</v>
      </c>
      <c r="C818" s="94">
        <v>439.1</v>
      </c>
      <c r="D818" s="57"/>
      <c r="E818" s="59"/>
      <c r="F818" s="57">
        <f t="shared" si="38"/>
        <v>439.1</v>
      </c>
      <c r="G818" s="57">
        <v>36.700000000000003</v>
      </c>
      <c r="H818" s="57">
        <v>0.05</v>
      </c>
      <c r="I818" s="106">
        <f t="shared" si="39"/>
        <v>4.1790025051241181E-3</v>
      </c>
    </row>
    <row r="819" spans="1:9" x14ac:dyDescent="0.2">
      <c r="A819" s="59">
        <f t="shared" si="40"/>
        <v>100</v>
      </c>
      <c r="B819" s="57" t="s">
        <v>1049</v>
      </c>
      <c r="C819" s="94">
        <v>805.2</v>
      </c>
      <c r="D819" s="57"/>
      <c r="E819" s="59"/>
      <c r="F819" s="57">
        <f t="shared" si="38"/>
        <v>805.2</v>
      </c>
      <c r="G819" s="57">
        <v>24.5</v>
      </c>
      <c r="H819" s="57">
        <v>0.05</v>
      </c>
      <c r="I819" s="106">
        <f t="shared" si="39"/>
        <v>1.5213611525086935E-3</v>
      </c>
    </row>
    <row r="820" spans="1:9" x14ac:dyDescent="0.2">
      <c r="A820" s="59">
        <f t="shared" si="40"/>
        <v>101</v>
      </c>
      <c r="B820" s="57" t="s">
        <v>1050</v>
      </c>
      <c r="C820" s="94">
        <v>853</v>
      </c>
      <c r="D820" s="57"/>
      <c r="E820" s="59"/>
      <c r="F820" s="57">
        <f t="shared" si="38"/>
        <v>853</v>
      </c>
      <c r="G820" s="57">
        <v>15</v>
      </c>
      <c r="H820" s="57">
        <v>0.05</v>
      </c>
      <c r="I820" s="106">
        <f t="shared" si="39"/>
        <v>8.7924970691676441E-4</v>
      </c>
    </row>
    <row r="821" spans="1:9" x14ac:dyDescent="0.2">
      <c r="A821" s="59">
        <f t="shared" si="40"/>
        <v>102</v>
      </c>
      <c r="B821" s="57" t="s">
        <v>1051</v>
      </c>
      <c r="C821" s="94">
        <v>424.1</v>
      </c>
      <c r="D821" s="57"/>
      <c r="E821" s="59"/>
      <c r="F821" s="57">
        <f t="shared" si="38"/>
        <v>424.1</v>
      </c>
      <c r="G821" s="57">
        <v>28.1</v>
      </c>
      <c r="H821" s="57">
        <v>0.05</v>
      </c>
      <c r="I821" s="106">
        <f t="shared" si="39"/>
        <v>3.3128979014383406E-3</v>
      </c>
    </row>
    <row r="822" spans="1:9" x14ac:dyDescent="0.2">
      <c r="A822" s="59">
        <f t="shared" si="40"/>
        <v>103</v>
      </c>
      <c r="B822" s="57" t="s">
        <v>1052</v>
      </c>
      <c r="C822" s="94">
        <v>250.6</v>
      </c>
      <c r="D822" s="57"/>
      <c r="E822" s="59"/>
      <c r="F822" s="57">
        <f t="shared" si="38"/>
        <v>250.6</v>
      </c>
      <c r="G822" s="57">
        <v>21.3</v>
      </c>
      <c r="H822" s="57">
        <v>0.05</v>
      </c>
      <c r="I822" s="106">
        <f t="shared" si="39"/>
        <v>4.2498004788507592E-3</v>
      </c>
    </row>
    <row r="823" spans="1:9" x14ac:dyDescent="0.2">
      <c r="A823" s="59">
        <f t="shared" si="40"/>
        <v>104</v>
      </c>
      <c r="B823" s="57" t="s">
        <v>1053</v>
      </c>
      <c r="C823" s="94">
        <v>117.5</v>
      </c>
      <c r="D823" s="57"/>
      <c r="E823" s="59"/>
      <c r="F823" s="57">
        <f t="shared" si="38"/>
        <v>117.5</v>
      </c>
      <c r="G823" s="57">
        <v>7.2</v>
      </c>
      <c r="H823" s="57">
        <v>0.05</v>
      </c>
      <c r="I823" s="106">
        <f t="shared" si="39"/>
        <v>3.0638297872340428E-3</v>
      </c>
    </row>
    <row r="824" spans="1:9" x14ac:dyDescent="0.2">
      <c r="A824" s="59">
        <f t="shared" si="40"/>
        <v>105</v>
      </c>
      <c r="B824" s="57" t="s">
        <v>1054</v>
      </c>
      <c r="C824" s="94">
        <v>133.19999999999999</v>
      </c>
      <c r="D824" s="57"/>
      <c r="E824" s="59"/>
      <c r="F824" s="57">
        <f t="shared" si="38"/>
        <v>133.19999999999999</v>
      </c>
      <c r="G824" s="57">
        <v>5.8</v>
      </c>
      <c r="H824" s="57">
        <v>0.05</v>
      </c>
      <c r="I824" s="106">
        <f t="shared" si="39"/>
        <v>2.1771771771771772E-3</v>
      </c>
    </row>
    <row r="825" spans="1:9" x14ac:dyDescent="0.2">
      <c r="A825" s="59">
        <f t="shared" si="40"/>
        <v>106</v>
      </c>
      <c r="B825" s="57" t="s">
        <v>1055</v>
      </c>
      <c r="C825" s="94">
        <v>134.19999999999999</v>
      </c>
      <c r="D825" s="57"/>
      <c r="E825" s="59"/>
      <c r="F825" s="57">
        <f t="shared" ref="F825:F876" si="41">C825+D825+E825</f>
        <v>134.19999999999999</v>
      </c>
      <c r="G825" s="57">
        <v>5.7</v>
      </c>
      <c r="H825" s="57">
        <v>0.05</v>
      </c>
      <c r="I825" s="106">
        <f t="shared" ref="I825:I896" si="42">(G825*H825)/F825</f>
        <v>2.1236959761549929E-3</v>
      </c>
    </row>
    <row r="826" spans="1:9" x14ac:dyDescent="0.2">
      <c r="A826" s="59">
        <f t="shared" si="40"/>
        <v>107</v>
      </c>
      <c r="B826" s="57" t="s">
        <v>1056</v>
      </c>
      <c r="C826" s="94">
        <v>137</v>
      </c>
      <c r="D826" s="57"/>
      <c r="E826" s="59"/>
      <c r="F826" s="57">
        <f t="shared" si="41"/>
        <v>137</v>
      </c>
      <c r="G826" s="57">
        <v>5.7</v>
      </c>
      <c r="H826" s="57">
        <v>0.05</v>
      </c>
      <c r="I826" s="106">
        <f t="shared" si="42"/>
        <v>2.08029197080292E-3</v>
      </c>
    </row>
    <row r="827" spans="1:9" x14ac:dyDescent="0.2">
      <c r="A827" s="59">
        <f t="shared" si="40"/>
        <v>108</v>
      </c>
      <c r="B827" s="57" t="s">
        <v>1057</v>
      </c>
      <c r="C827" s="94">
        <v>139.6</v>
      </c>
      <c r="D827" s="57"/>
      <c r="E827" s="59"/>
      <c r="F827" s="57">
        <f t="shared" si="41"/>
        <v>139.6</v>
      </c>
      <c r="G827" s="57">
        <v>0</v>
      </c>
      <c r="H827" s="57">
        <v>0.05</v>
      </c>
      <c r="I827" s="106">
        <f t="shared" si="42"/>
        <v>0</v>
      </c>
    </row>
    <row r="828" spans="1:9" x14ac:dyDescent="0.2">
      <c r="A828" s="59">
        <f t="shared" si="40"/>
        <v>109</v>
      </c>
      <c r="B828" s="57" t="s">
        <v>1058</v>
      </c>
      <c r="C828" s="94">
        <v>48.8</v>
      </c>
      <c r="D828" s="57"/>
      <c r="E828" s="59"/>
      <c r="F828" s="57">
        <f t="shared" si="41"/>
        <v>48.8</v>
      </c>
      <c r="G828" s="57">
        <v>7</v>
      </c>
      <c r="H828" s="57">
        <v>0.05</v>
      </c>
      <c r="I828" s="106">
        <f t="shared" si="42"/>
        <v>7.1721311475409846E-3</v>
      </c>
    </row>
    <row r="829" spans="1:9" x14ac:dyDescent="0.2">
      <c r="A829" s="59">
        <f t="shared" si="40"/>
        <v>110</v>
      </c>
      <c r="B829" s="57" t="s">
        <v>1059</v>
      </c>
      <c r="C829" s="94">
        <v>291</v>
      </c>
      <c r="D829" s="57"/>
      <c r="E829" s="59"/>
      <c r="F829" s="57">
        <f t="shared" si="41"/>
        <v>291</v>
      </c>
      <c r="G829" s="57">
        <v>34</v>
      </c>
      <c r="H829" s="57">
        <v>0.05</v>
      </c>
      <c r="I829" s="106">
        <f t="shared" si="42"/>
        <v>5.8419243986254305E-3</v>
      </c>
    </row>
    <row r="830" spans="1:9" x14ac:dyDescent="0.2">
      <c r="A830" s="59">
        <f t="shared" si="40"/>
        <v>111</v>
      </c>
      <c r="B830" s="57" t="s">
        <v>1060</v>
      </c>
      <c r="C830" s="94">
        <v>455.4</v>
      </c>
      <c r="D830" s="57"/>
      <c r="E830" s="59"/>
      <c r="F830" s="57">
        <f t="shared" si="41"/>
        <v>455.4</v>
      </c>
      <c r="G830" s="57">
        <v>10.82</v>
      </c>
      <c r="H830" s="57">
        <v>0.05</v>
      </c>
      <c r="I830" s="106">
        <f t="shared" si="42"/>
        <v>1.1879666227492317E-3</v>
      </c>
    </row>
    <row r="831" spans="1:9" x14ac:dyDescent="0.2">
      <c r="A831" s="59">
        <f t="shared" si="40"/>
        <v>112</v>
      </c>
      <c r="B831" s="57" t="s">
        <v>1061</v>
      </c>
      <c r="C831" s="94">
        <v>260</v>
      </c>
      <c r="D831" s="57"/>
      <c r="E831" s="59"/>
      <c r="F831" s="57">
        <f t="shared" si="41"/>
        <v>260</v>
      </c>
      <c r="G831" s="57">
        <v>24.5</v>
      </c>
      <c r="H831" s="57">
        <v>0.05</v>
      </c>
      <c r="I831" s="106">
        <f t="shared" si="42"/>
        <v>4.7115384615384615E-3</v>
      </c>
    </row>
    <row r="832" spans="1:9" x14ac:dyDescent="0.2">
      <c r="A832" s="59">
        <f t="shared" si="40"/>
        <v>113</v>
      </c>
      <c r="B832" s="57" t="s">
        <v>1062</v>
      </c>
      <c r="C832" s="94">
        <v>1677.5</v>
      </c>
      <c r="D832" s="57"/>
      <c r="E832" s="59">
        <v>89.1</v>
      </c>
      <c r="F832" s="57">
        <f t="shared" si="41"/>
        <v>1766.6</v>
      </c>
      <c r="G832" s="57">
        <v>27.8</v>
      </c>
      <c r="H832" s="57">
        <v>0.05</v>
      </c>
      <c r="I832" s="106">
        <f t="shared" si="42"/>
        <v>7.8682214423185797E-4</v>
      </c>
    </row>
    <row r="833" spans="1:9" x14ac:dyDescent="0.2">
      <c r="A833" s="59">
        <f t="shared" si="40"/>
        <v>114</v>
      </c>
      <c r="B833" s="57" t="s">
        <v>1063</v>
      </c>
      <c r="C833" s="94">
        <v>4349.5</v>
      </c>
      <c r="D833" s="57"/>
      <c r="E833" s="59"/>
      <c r="F833" s="57">
        <f t="shared" si="41"/>
        <v>4349.5</v>
      </c>
      <c r="G833" s="57">
        <v>58.1</v>
      </c>
      <c r="H833" s="57">
        <v>0.05</v>
      </c>
      <c r="I833" s="106">
        <f t="shared" si="42"/>
        <v>6.6789286124841938E-4</v>
      </c>
    </row>
    <row r="834" spans="1:9" x14ac:dyDescent="0.2">
      <c r="A834" s="59">
        <f t="shared" si="40"/>
        <v>115</v>
      </c>
      <c r="B834" s="57" t="s">
        <v>1064</v>
      </c>
      <c r="C834" s="94">
        <v>2979.4</v>
      </c>
      <c r="D834" s="57"/>
      <c r="E834" s="59">
        <v>29</v>
      </c>
      <c r="F834" s="57">
        <f t="shared" si="41"/>
        <v>3008.4</v>
      </c>
      <c r="G834" s="57">
        <v>66.099999999999994</v>
      </c>
      <c r="H834" s="57">
        <v>0.05</v>
      </c>
      <c r="I834" s="106">
        <f t="shared" si="42"/>
        <v>1.0985906129504055E-3</v>
      </c>
    </row>
    <row r="835" spans="1:9" x14ac:dyDescent="0.2">
      <c r="A835" s="59">
        <f t="shared" si="40"/>
        <v>116</v>
      </c>
      <c r="B835" s="57" t="s">
        <v>1065</v>
      </c>
      <c r="C835" s="94">
        <v>4293.7</v>
      </c>
      <c r="D835" s="57"/>
      <c r="E835" s="59">
        <v>255.7</v>
      </c>
      <c r="F835" s="57">
        <f t="shared" si="41"/>
        <v>4549.3999999999996</v>
      </c>
      <c r="G835" s="57">
        <v>78</v>
      </c>
      <c r="H835" s="57">
        <v>0.05</v>
      </c>
      <c r="I835" s="106">
        <f t="shared" si="42"/>
        <v>8.5725590187717073E-4</v>
      </c>
    </row>
    <row r="836" spans="1:9" x14ac:dyDescent="0.2">
      <c r="A836" s="59">
        <f t="shared" si="40"/>
        <v>117</v>
      </c>
      <c r="B836" s="38" t="s">
        <v>1066</v>
      </c>
      <c r="C836" s="94">
        <v>296.8</v>
      </c>
      <c r="D836" s="57"/>
      <c r="E836" s="59"/>
      <c r="F836" s="57">
        <f t="shared" si="41"/>
        <v>296.8</v>
      </c>
      <c r="G836" s="57">
        <v>0</v>
      </c>
      <c r="H836" s="57">
        <v>0.05</v>
      </c>
      <c r="I836" s="106">
        <f t="shared" si="42"/>
        <v>0</v>
      </c>
    </row>
    <row r="837" spans="1:9" x14ac:dyDescent="0.2">
      <c r="A837" s="59">
        <f t="shared" si="40"/>
        <v>118</v>
      </c>
      <c r="B837" s="57" t="s">
        <v>1067</v>
      </c>
      <c r="C837" s="94">
        <v>146.30000000000001</v>
      </c>
      <c r="D837" s="57"/>
      <c r="E837" s="59"/>
      <c r="F837" s="57">
        <f t="shared" si="41"/>
        <v>146.30000000000001</v>
      </c>
      <c r="G837" s="57">
        <v>14.6</v>
      </c>
      <c r="H837" s="57">
        <v>0.05</v>
      </c>
      <c r="I837" s="106">
        <f t="shared" si="42"/>
        <v>4.9897470950102524E-3</v>
      </c>
    </row>
    <row r="838" spans="1:9" x14ac:dyDescent="0.2">
      <c r="A838" s="59">
        <f t="shared" si="40"/>
        <v>119</v>
      </c>
      <c r="B838" s="57" t="s">
        <v>1068</v>
      </c>
      <c r="C838" s="94">
        <v>1345.9</v>
      </c>
      <c r="D838" s="57"/>
      <c r="E838" s="59"/>
      <c r="F838" s="57">
        <f t="shared" si="41"/>
        <v>1345.9</v>
      </c>
      <c r="G838" s="57">
        <v>55.8</v>
      </c>
      <c r="H838" s="57">
        <v>0.05</v>
      </c>
      <c r="I838" s="106">
        <f t="shared" si="42"/>
        <v>2.0729623300393789E-3</v>
      </c>
    </row>
    <row r="839" spans="1:9" x14ac:dyDescent="0.2">
      <c r="A839" s="59">
        <f t="shared" si="40"/>
        <v>120</v>
      </c>
      <c r="B839" s="57" t="s">
        <v>1069</v>
      </c>
      <c r="C839" s="94">
        <v>2193.8000000000002</v>
      </c>
      <c r="D839" s="57"/>
      <c r="E839" s="59"/>
      <c r="F839" s="57">
        <f t="shared" si="41"/>
        <v>2193.8000000000002</v>
      </c>
      <c r="G839" s="57">
        <v>40.4</v>
      </c>
      <c r="H839" s="57">
        <v>0.05</v>
      </c>
      <c r="I839" s="106">
        <f t="shared" si="42"/>
        <v>9.2077673443340319E-4</v>
      </c>
    </row>
    <row r="840" spans="1:9" x14ac:dyDescent="0.2">
      <c r="A840" s="59">
        <f t="shared" si="40"/>
        <v>121</v>
      </c>
      <c r="B840" s="57" t="s">
        <v>1070</v>
      </c>
      <c r="C840" s="94">
        <v>11261.6</v>
      </c>
      <c r="D840" s="57">
        <v>194.6</v>
      </c>
      <c r="E840" s="59">
        <v>748.5</v>
      </c>
      <c r="F840" s="57">
        <f t="shared" si="41"/>
        <v>12204.7</v>
      </c>
      <c r="G840" s="57">
        <v>148</v>
      </c>
      <c r="H840" s="57">
        <v>0.05</v>
      </c>
      <c r="I840" s="106">
        <f t="shared" si="42"/>
        <v>6.0632379329274787E-4</v>
      </c>
    </row>
    <row r="841" spans="1:9" x14ac:dyDescent="0.2">
      <c r="A841" s="59">
        <f t="shared" si="40"/>
        <v>122</v>
      </c>
      <c r="B841" s="57" t="s">
        <v>1071</v>
      </c>
      <c r="C841" s="94">
        <v>444</v>
      </c>
      <c r="D841" s="57"/>
      <c r="E841" s="59"/>
      <c r="F841" s="57">
        <f t="shared" si="41"/>
        <v>444</v>
      </c>
      <c r="G841" s="57">
        <v>44.4</v>
      </c>
      <c r="H841" s="57">
        <v>0.05</v>
      </c>
      <c r="I841" s="106">
        <f t="shared" si="42"/>
        <v>5.0000000000000001E-3</v>
      </c>
    </row>
    <row r="842" spans="1:9" x14ac:dyDescent="0.2">
      <c r="A842" s="59">
        <f t="shared" si="40"/>
        <v>123</v>
      </c>
      <c r="B842" s="57" t="s">
        <v>1072</v>
      </c>
      <c r="C842" s="94">
        <v>442.5</v>
      </c>
      <c r="D842" s="57"/>
      <c r="E842" s="59"/>
      <c r="F842" s="57">
        <f t="shared" si="41"/>
        <v>442.5</v>
      </c>
      <c r="G842" s="57">
        <v>24.4</v>
      </c>
      <c r="H842" s="57">
        <v>0.05</v>
      </c>
      <c r="I842" s="106">
        <f t="shared" si="42"/>
        <v>2.7570621468926554E-3</v>
      </c>
    </row>
    <row r="843" spans="1:9" x14ac:dyDescent="0.2">
      <c r="A843" s="59">
        <f t="shared" si="40"/>
        <v>124</v>
      </c>
      <c r="B843" s="38" t="s">
        <v>1073</v>
      </c>
      <c r="C843" s="94">
        <v>371.5</v>
      </c>
      <c r="D843" s="57"/>
      <c r="E843" s="59"/>
      <c r="F843" s="57">
        <f t="shared" si="41"/>
        <v>371.5</v>
      </c>
      <c r="G843" s="57">
        <v>24.4</v>
      </c>
      <c r="H843" s="57">
        <v>0.05</v>
      </c>
      <c r="I843" s="106">
        <f t="shared" si="42"/>
        <v>3.2839838492597579E-3</v>
      </c>
    </row>
    <row r="844" spans="1:9" x14ac:dyDescent="0.2">
      <c r="A844" s="59">
        <f t="shared" si="40"/>
        <v>125</v>
      </c>
      <c r="B844" s="57" t="s">
        <v>1074</v>
      </c>
      <c r="C844" s="94">
        <v>449.5</v>
      </c>
      <c r="D844" s="57"/>
      <c r="E844" s="59">
        <v>34.200000000000003</v>
      </c>
      <c r="F844" s="57">
        <f t="shared" si="41"/>
        <v>483.7</v>
      </c>
      <c r="G844" s="57">
        <v>43.6</v>
      </c>
      <c r="H844" s="57">
        <v>0.05</v>
      </c>
      <c r="I844" s="106">
        <f t="shared" si="42"/>
        <v>4.5069257804424235E-3</v>
      </c>
    </row>
    <row r="845" spans="1:9" x14ac:dyDescent="0.2">
      <c r="A845" s="59">
        <f t="shared" si="40"/>
        <v>126</v>
      </c>
      <c r="B845" s="57" t="s">
        <v>1075</v>
      </c>
      <c r="C845" s="94">
        <v>197</v>
      </c>
      <c r="D845" s="57"/>
      <c r="E845" s="59"/>
      <c r="F845" s="57">
        <f t="shared" si="41"/>
        <v>197</v>
      </c>
      <c r="G845" s="57">
        <v>19.7</v>
      </c>
      <c r="H845" s="57">
        <v>0.05</v>
      </c>
      <c r="I845" s="106">
        <f t="shared" si="42"/>
        <v>5.0000000000000001E-3</v>
      </c>
    </row>
    <row r="846" spans="1:9" x14ac:dyDescent="0.2">
      <c r="A846" s="59">
        <f t="shared" si="40"/>
        <v>127</v>
      </c>
      <c r="B846" s="57" t="s">
        <v>1076</v>
      </c>
      <c r="C846" s="94">
        <v>310.3</v>
      </c>
      <c r="D846" s="57"/>
      <c r="E846" s="59"/>
      <c r="F846" s="57">
        <f t="shared" si="41"/>
        <v>310.3</v>
      </c>
      <c r="G846" s="57">
        <v>17.399999999999999</v>
      </c>
      <c r="H846" s="57">
        <v>0.05</v>
      </c>
      <c r="I846" s="106">
        <f t="shared" si="42"/>
        <v>2.8037383177570091E-3</v>
      </c>
    </row>
    <row r="847" spans="1:9" x14ac:dyDescent="0.2">
      <c r="A847" s="59">
        <f t="shared" si="40"/>
        <v>128</v>
      </c>
      <c r="B847" s="57" t="s">
        <v>1077</v>
      </c>
      <c r="C847" s="94">
        <v>2084.5</v>
      </c>
      <c r="D847" s="57"/>
      <c r="E847" s="59">
        <v>106.4</v>
      </c>
      <c r="F847" s="57">
        <f t="shared" si="41"/>
        <v>2190.9</v>
      </c>
      <c r="G847" s="57">
        <v>112</v>
      </c>
      <c r="H847" s="57">
        <v>0.05</v>
      </c>
      <c r="I847" s="106">
        <f t="shared" si="42"/>
        <v>2.5560272034323797E-3</v>
      </c>
    </row>
    <row r="848" spans="1:9" x14ac:dyDescent="0.2">
      <c r="A848" s="59">
        <f t="shared" si="40"/>
        <v>129</v>
      </c>
      <c r="B848" s="57" t="s">
        <v>1078</v>
      </c>
      <c r="C848" s="94">
        <v>1343.2</v>
      </c>
      <c r="D848" s="57"/>
      <c r="E848" s="59"/>
      <c r="F848" s="57">
        <f t="shared" si="41"/>
        <v>1343.2</v>
      </c>
      <c r="G848" s="57">
        <v>61.2</v>
      </c>
      <c r="H848" s="57">
        <v>0.05</v>
      </c>
      <c r="I848" s="106">
        <f t="shared" si="42"/>
        <v>2.2781417510422874E-3</v>
      </c>
    </row>
    <row r="849" spans="1:9" x14ac:dyDescent="0.2">
      <c r="A849" s="59">
        <f t="shared" si="40"/>
        <v>130</v>
      </c>
      <c r="B849" s="57" t="s">
        <v>1079</v>
      </c>
      <c r="C849" s="94">
        <v>3247.3</v>
      </c>
      <c r="D849" s="57"/>
      <c r="E849" s="59"/>
      <c r="F849" s="57">
        <f t="shared" si="41"/>
        <v>3247.3</v>
      </c>
      <c r="G849" s="57">
        <v>52.1</v>
      </c>
      <c r="H849" s="57">
        <v>0.05</v>
      </c>
      <c r="I849" s="106">
        <f t="shared" si="42"/>
        <v>8.0220490869337613E-4</v>
      </c>
    </row>
    <row r="850" spans="1:9" x14ac:dyDescent="0.2">
      <c r="A850" s="59">
        <f t="shared" ref="A850:A895" si="43">A849+1</f>
        <v>131</v>
      </c>
      <c r="B850" s="57" t="s">
        <v>1080</v>
      </c>
      <c r="C850" s="94">
        <v>193.9</v>
      </c>
      <c r="D850" s="57"/>
      <c r="E850" s="59"/>
      <c r="F850" s="57">
        <f t="shared" si="41"/>
        <v>193.9</v>
      </c>
      <c r="G850" s="57">
        <v>18</v>
      </c>
      <c r="H850" s="57">
        <v>0.05</v>
      </c>
      <c r="I850" s="106">
        <f t="shared" si="42"/>
        <v>4.6415678184631255E-3</v>
      </c>
    </row>
    <row r="851" spans="1:9" x14ac:dyDescent="0.2">
      <c r="A851" s="59">
        <f t="shared" si="43"/>
        <v>132</v>
      </c>
      <c r="B851" s="57" t="s">
        <v>811</v>
      </c>
      <c r="C851" s="94">
        <v>1434.2</v>
      </c>
      <c r="D851" s="57"/>
      <c r="E851" s="59"/>
      <c r="F851" s="57">
        <f t="shared" si="41"/>
        <v>1434.2</v>
      </c>
      <c r="G851" s="57">
        <v>58.2</v>
      </c>
      <c r="H851" s="57">
        <v>0.05</v>
      </c>
      <c r="I851" s="106">
        <f t="shared" si="42"/>
        <v>2.0290057174731559E-3</v>
      </c>
    </row>
    <row r="852" spans="1:9" x14ac:dyDescent="0.2">
      <c r="A852" s="59">
        <f t="shared" si="43"/>
        <v>133</v>
      </c>
      <c r="B852" s="57" t="s">
        <v>812</v>
      </c>
      <c r="C852" s="94">
        <v>333.8</v>
      </c>
      <c r="D852" s="57"/>
      <c r="E852" s="59"/>
      <c r="F852" s="57">
        <f t="shared" si="41"/>
        <v>333.8</v>
      </c>
      <c r="G852" s="57">
        <v>30.2</v>
      </c>
      <c r="H852" s="57">
        <v>0.05</v>
      </c>
      <c r="I852" s="106">
        <f t="shared" si="42"/>
        <v>4.5236668663870584E-3</v>
      </c>
    </row>
    <row r="853" spans="1:9" x14ac:dyDescent="0.2">
      <c r="A853" s="59">
        <f t="shared" si="43"/>
        <v>134</v>
      </c>
      <c r="B853" s="57" t="s">
        <v>813</v>
      </c>
      <c r="C853" s="94">
        <v>797.8</v>
      </c>
      <c r="D853" s="57">
        <v>14.2</v>
      </c>
      <c r="E853" s="59"/>
      <c r="F853" s="57">
        <f t="shared" si="41"/>
        <v>812</v>
      </c>
      <c r="G853" s="57">
        <v>34.1</v>
      </c>
      <c r="H853" s="57">
        <v>0.05</v>
      </c>
      <c r="I853" s="106">
        <f t="shared" si="42"/>
        <v>2.0997536945812807E-3</v>
      </c>
    </row>
    <row r="854" spans="1:9" x14ac:dyDescent="0.2">
      <c r="A854" s="59">
        <f t="shared" si="43"/>
        <v>135</v>
      </c>
      <c r="B854" s="57" t="s">
        <v>814</v>
      </c>
      <c r="C854" s="99">
        <v>798.6</v>
      </c>
      <c r="D854" s="94"/>
      <c r="E854" s="100"/>
      <c r="F854" s="57">
        <f t="shared" si="41"/>
        <v>798.6</v>
      </c>
      <c r="G854" s="57">
        <v>34.1</v>
      </c>
      <c r="H854" s="57">
        <v>0.05</v>
      </c>
      <c r="I854" s="106">
        <f t="shared" si="42"/>
        <v>2.134986225895317E-3</v>
      </c>
    </row>
    <row r="855" spans="1:9" x14ac:dyDescent="0.2">
      <c r="A855" s="59">
        <f t="shared" si="43"/>
        <v>136</v>
      </c>
      <c r="B855" s="57" t="s">
        <v>815</v>
      </c>
      <c r="C855" s="99">
        <v>325.2</v>
      </c>
      <c r="D855" s="94"/>
      <c r="E855" s="100"/>
      <c r="F855" s="57">
        <f t="shared" si="41"/>
        <v>325.2</v>
      </c>
      <c r="G855" s="57">
        <v>30.2</v>
      </c>
      <c r="H855" s="57">
        <v>0.05</v>
      </c>
      <c r="I855" s="106">
        <f t="shared" si="42"/>
        <v>4.6432964329643301E-3</v>
      </c>
    </row>
    <row r="856" spans="1:9" x14ac:dyDescent="0.2">
      <c r="A856" s="59">
        <f t="shared" si="43"/>
        <v>137</v>
      </c>
      <c r="B856" s="57" t="s">
        <v>816</v>
      </c>
      <c r="C856" s="99">
        <v>701.7</v>
      </c>
      <c r="D856" s="94"/>
      <c r="E856" s="100"/>
      <c r="F856" s="57">
        <f t="shared" si="41"/>
        <v>701.7</v>
      </c>
      <c r="G856" s="57">
        <v>34.6</v>
      </c>
      <c r="H856" s="57">
        <v>0.05</v>
      </c>
      <c r="I856" s="106">
        <f t="shared" si="42"/>
        <v>2.4654410716830554E-3</v>
      </c>
    </row>
    <row r="857" spans="1:9" x14ac:dyDescent="0.2">
      <c r="A857" s="59">
        <f t="shared" si="43"/>
        <v>138</v>
      </c>
      <c r="B857" s="57" t="s">
        <v>817</v>
      </c>
      <c r="C857" s="99">
        <v>693</v>
      </c>
      <c r="D857" s="94">
        <v>17</v>
      </c>
      <c r="E857" s="100"/>
      <c r="F857" s="57">
        <f t="shared" si="41"/>
        <v>710</v>
      </c>
      <c r="G857" s="57">
        <v>38.5</v>
      </c>
      <c r="H857" s="57">
        <v>0.05</v>
      </c>
      <c r="I857" s="106">
        <f t="shared" si="42"/>
        <v>2.7112676056338029E-3</v>
      </c>
    </row>
    <row r="858" spans="1:9" x14ac:dyDescent="0.2">
      <c r="A858" s="59">
        <f t="shared" si="43"/>
        <v>139</v>
      </c>
      <c r="B858" s="57" t="s">
        <v>818</v>
      </c>
      <c r="C858" s="99">
        <v>717.8</v>
      </c>
      <c r="D858" s="94">
        <v>39.4</v>
      </c>
      <c r="E858" s="100"/>
      <c r="F858" s="57">
        <f t="shared" si="41"/>
        <v>757.19999999999993</v>
      </c>
      <c r="G858" s="57">
        <v>32.4</v>
      </c>
      <c r="H858" s="57">
        <v>0.05</v>
      </c>
      <c r="I858" s="106">
        <f t="shared" si="42"/>
        <v>2.1394611727416804E-3</v>
      </c>
    </row>
    <row r="859" spans="1:9" x14ac:dyDescent="0.2">
      <c r="A859" s="59">
        <f t="shared" si="43"/>
        <v>140</v>
      </c>
      <c r="B859" s="57" t="s">
        <v>819</v>
      </c>
      <c r="C859" s="99">
        <v>681.3</v>
      </c>
      <c r="D859" s="94">
        <v>38.299999999999997</v>
      </c>
      <c r="E859" s="100"/>
      <c r="F859" s="57">
        <f t="shared" si="41"/>
        <v>719.59999999999991</v>
      </c>
      <c r="G859" s="57">
        <v>38.1</v>
      </c>
      <c r="H859" s="57">
        <v>0.05</v>
      </c>
      <c r="I859" s="106">
        <f t="shared" si="42"/>
        <v>2.647304057809895E-3</v>
      </c>
    </row>
    <row r="860" spans="1:9" x14ac:dyDescent="0.2">
      <c r="A860" s="59">
        <f t="shared" si="43"/>
        <v>141</v>
      </c>
      <c r="B860" s="57" t="s">
        <v>820</v>
      </c>
      <c r="C860" s="99">
        <v>670.9</v>
      </c>
      <c r="D860" s="94"/>
      <c r="E860" s="100">
        <v>107</v>
      </c>
      <c r="F860" s="57">
        <f t="shared" si="41"/>
        <v>777.9</v>
      </c>
      <c r="G860" s="57">
        <v>29.1</v>
      </c>
      <c r="H860" s="57">
        <v>0.05</v>
      </c>
      <c r="I860" s="106">
        <f t="shared" si="42"/>
        <v>1.8704203625144623E-3</v>
      </c>
    </row>
    <row r="861" spans="1:9" x14ac:dyDescent="0.2">
      <c r="A861" s="59">
        <f t="shared" si="43"/>
        <v>142</v>
      </c>
      <c r="B861" s="57" t="s">
        <v>821</v>
      </c>
      <c r="C861" s="99">
        <v>775.8</v>
      </c>
      <c r="D861" s="94"/>
      <c r="E861" s="100">
        <v>58.5</v>
      </c>
      <c r="F861" s="57">
        <f t="shared" si="41"/>
        <v>834.3</v>
      </c>
      <c r="G861" s="57">
        <v>34.1</v>
      </c>
      <c r="H861" s="57">
        <v>0.05</v>
      </c>
      <c r="I861" s="106">
        <f t="shared" si="42"/>
        <v>2.0436293899077072E-3</v>
      </c>
    </row>
    <row r="862" spans="1:9" x14ac:dyDescent="0.2">
      <c r="A862" s="59">
        <f t="shared" si="43"/>
        <v>143</v>
      </c>
      <c r="B862" s="57" t="s">
        <v>822</v>
      </c>
      <c r="C862" s="99">
        <v>812.5</v>
      </c>
      <c r="D862" s="94"/>
      <c r="E862" s="100"/>
      <c r="F862" s="57">
        <f t="shared" si="41"/>
        <v>812.5</v>
      </c>
      <c r="G862" s="57">
        <v>32.299999999999997</v>
      </c>
      <c r="H862" s="57">
        <v>0.05</v>
      </c>
      <c r="I862" s="106">
        <f t="shared" si="42"/>
        <v>1.9876923076923075E-3</v>
      </c>
    </row>
    <row r="863" spans="1:9" x14ac:dyDescent="0.2">
      <c r="A863" s="59">
        <f t="shared" si="43"/>
        <v>144</v>
      </c>
      <c r="B863" s="57" t="s">
        <v>823</v>
      </c>
      <c r="C863" s="99">
        <v>781.3</v>
      </c>
      <c r="D863" s="94"/>
      <c r="E863" s="100">
        <v>43.3</v>
      </c>
      <c r="F863" s="57">
        <f t="shared" si="41"/>
        <v>824.59999999999991</v>
      </c>
      <c r="G863" s="57">
        <v>34.5</v>
      </c>
      <c r="H863" s="57">
        <v>0.05</v>
      </c>
      <c r="I863" s="106">
        <f t="shared" si="42"/>
        <v>2.0919233567790445E-3</v>
      </c>
    </row>
    <row r="864" spans="1:9" x14ac:dyDescent="0.2">
      <c r="A864" s="59">
        <f t="shared" si="43"/>
        <v>145</v>
      </c>
      <c r="B864" s="57" t="s">
        <v>824</v>
      </c>
      <c r="C864" s="99">
        <v>748.9</v>
      </c>
      <c r="D864" s="94"/>
      <c r="E864" s="100">
        <v>75.400000000000006</v>
      </c>
      <c r="F864" s="57">
        <f t="shared" si="41"/>
        <v>824.3</v>
      </c>
      <c r="G864" s="57">
        <v>34.799999999999997</v>
      </c>
      <c r="H864" s="57">
        <v>0.05</v>
      </c>
      <c r="I864" s="106">
        <f t="shared" si="42"/>
        <v>2.1108819604512921E-3</v>
      </c>
    </row>
    <row r="865" spans="1:9" x14ac:dyDescent="0.2">
      <c r="A865" s="59">
        <f t="shared" si="43"/>
        <v>146</v>
      </c>
      <c r="B865" s="57" t="s">
        <v>825</v>
      </c>
      <c r="C865" s="99">
        <v>585.79999999999995</v>
      </c>
      <c r="D865" s="94"/>
      <c r="E865" s="100">
        <v>154.4</v>
      </c>
      <c r="F865" s="57">
        <f t="shared" si="41"/>
        <v>740.19999999999993</v>
      </c>
      <c r="G865" s="57">
        <v>29.2</v>
      </c>
      <c r="H865" s="57">
        <v>0.05</v>
      </c>
      <c r="I865" s="106">
        <f>(G865*H865)/F865</f>
        <v>1.9724398811132127E-3</v>
      </c>
    </row>
    <row r="866" spans="1:9" x14ac:dyDescent="0.2">
      <c r="A866" s="59">
        <f t="shared" si="43"/>
        <v>147</v>
      </c>
      <c r="B866" s="57" t="s">
        <v>826</v>
      </c>
      <c r="C866" s="99">
        <v>868.4</v>
      </c>
      <c r="D866" s="94"/>
      <c r="E866" s="100"/>
      <c r="F866" s="57">
        <f t="shared" si="41"/>
        <v>868.4</v>
      </c>
      <c r="G866" s="57">
        <v>29.5</v>
      </c>
      <c r="H866" s="57">
        <v>0.05</v>
      </c>
      <c r="I866" s="106">
        <f t="shared" si="42"/>
        <v>1.6985260248733305E-3</v>
      </c>
    </row>
    <row r="867" spans="1:9" x14ac:dyDescent="0.2">
      <c r="A867" s="59">
        <f t="shared" si="43"/>
        <v>148</v>
      </c>
      <c r="B867" s="57" t="s">
        <v>827</v>
      </c>
      <c r="C867" s="99">
        <v>909.8</v>
      </c>
      <c r="D867" s="94"/>
      <c r="E867" s="100"/>
      <c r="F867" s="57">
        <f t="shared" si="41"/>
        <v>909.8</v>
      </c>
      <c r="G867" s="57">
        <v>29.5</v>
      </c>
      <c r="H867" s="57">
        <v>0.05</v>
      </c>
      <c r="I867" s="106">
        <f t="shared" si="42"/>
        <v>1.6212354363596396E-3</v>
      </c>
    </row>
    <row r="868" spans="1:9" x14ac:dyDescent="0.2">
      <c r="A868" s="59">
        <f t="shared" si="43"/>
        <v>149</v>
      </c>
      <c r="B868" s="57" t="s">
        <v>828</v>
      </c>
      <c r="C868" s="99">
        <v>915.4</v>
      </c>
      <c r="D868" s="94"/>
      <c r="E868" s="100"/>
      <c r="F868" s="57">
        <f t="shared" si="41"/>
        <v>915.4</v>
      </c>
      <c r="G868" s="57">
        <v>29.5</v>
      </c>
      <c r="H868" s="57">
        <v>0.05</v>
      </c>
      <c r="I868" s="106">
        <f t="shared" si="42"/>
        <v>1.6113174568494649E-3</v>
      </c>
    </row>
    <row r="869" spans="1:9" x14ac:dyDescent="0.2">
      <c r="A869" s="59">
        <f t="shared" si="43"/>
        <v>150</v>
      </c>
      <c r="B869" s="57" t="s">
        <v>805</v>
      </c>
      <c r="C869" s="99">
        <v>402.5</v>
      </c>
      <c r="D869" s="94"/>
      <c r="E869" s="100"/>
      <c r="F869" s="57">
        <f t="shared" si="41"/>
        <v>402.5</v>
      </c>
      <c r="G869" s="57">
        <v>0</v>
      </c>
      <c r="H869" s="57">
        <v>0.05</v>
      </c>
      <c r="I869" s="106">
        <f t="shared" si="42"/>
        <v>0</v>
      </c>
    </row>
    <row r="870" spans="1:9" x14ac:dyDescent="0.2">
      <c r="A870" s="59">
        <f t="shared" si="43"/>
        <v>151</v>
      </c>
      <c r="B870" s="57" t="s">
        <v>806</v>
      </c>
      <c r="C870" s="99">
        <v>303.60000000000002</v>
      </c>
      <c r="D870" s="94"/>
      <c r="E870" s="100"/>
      <c r="F870" s="57">
        <f t="shared" si="41"/>
        <v>303.60000000000002</v>
      </c>
      <c r="G870" s="57">
        <v>0</v>
      </c>
      <c r="H870" s="57">
        <v>0.05</v>
      </c>
      <c r="I870" s="106">
        <f t="shared" si="42"/>
        <v>0</v>
      </c>
    </row>
    <row r="871" spans="1:9" x14ac:dyDescent="0.2">
      <c r="A871" s="59">
        <f t="shared" si="43"/>
        <v>152</v>
      </c>
      <c r="B871" s="57" t="s">
        <v>807</v>
      </c>
      <c r="C871" s="99">
        <v>444</v>
      </c>
      <c r="D871" s="94"/>
      <c r="E871" s="100"/>
      <c r="F871" s="57">
        <f t="shared" si="41"/>
        <v>444</v>
      </c>
      <c r="G871" s="81">
        <v>0</v>
      </c>
      <c r="H871" s="57">
        <v>0.05</v>
      </c>
      <c r="I871" s="106">
        <f t="shared" si="42"/>
        <v>0</v>
      </c>
    </row>
    <row r="872" spans="1:9" x14ac:dyDescent="0.2">
      <c r="A872" s="59">
        <f t="shared" si="43"/>
        <v>153</v>
      </c>
      <c r="B872" s="57" t="s">
        <v>808</v>
      </c>
      <c r="C872" s="99">
        <v>424.99</v>
      </c>
      <c r="D872" s="94"/>
      <c r="E872" s="100"/>
      <c r="F872" s="57">
        <f t="shared" si="41"/>
        <v>424.99</v>
      </c>
      <c r="G872" s="81">
        <v>0</v>
      </c>
      <c r="H872" s="57">
        <v>0.05</v>
      </c>
      <c r="I872" s="106">
        <f t="shared" si="42"/>
        <v>0</v>
      </c>
    </row>
    <row r="873" spans="1:9" x14ac:dyDescent="0.2">
      <c r="A873" s="59">
        <f t="shared" si="43"/>
        <v>154</v>
      </c>
      <c r="B873" s="57" t="s">
        <v>808</v>
      </c>
      <c r="C873" s="99">
        <v>230</v>
      </c>
      <c r="D873" s="94"/>
      <c r="E873" s="100"/>
      <c r="F873" s="57">
        <f t="shared" si="41"/>
        <v>230</v>
      </c>
      <c r="G873" s="81">
        <v>0</v>
      </c>
      <c r="H873" s="57">
        <v>0.05</v>
      </c>
      <c r="I873" s="106">
        <f t="shared" si="42"/>
        <v>0</v>
      </c>
    </row>
    <row r="874" spans="1:9" x14ac:dyDescent="0.2">
      <c r="A874" s="59">
        <f t="shared" si="43"/>
        <v>155</v>
      </c>
      <c r="B874" s="57" t="s">
        <v>809</v>
      </c>
      <c r="C874" s="99">
        <v>298.89999999999998</v>
      </c>
      <c r="D874" s="94"/>
      <c r="E874" s="100"/>
      <c r="F874" s="57">
        <f t="shared" si="41"/>
        <v>298.89999999999998</v>
      </c>
      <c r="G874" s="81">
        <v>0</v>
      </c>
      <c r="H874" s="57">
        <v>0.05</v>
      </c>
      <c r="I874" s="106">
        <f t="shared" si="42"/>
        <v>0</v>
      </c>
    </row>
    <row r="875" spans="1:9" x14ac:dyDescent="0.2">
      <c r="A875" s="59">
        <f t="shared" si="43"/>
        <v>156</v>
      </c>
      <c r="B875" s="57" t="s">
        <v>810</v>
      </c>
      <c r="C875" s="101">
        <v>624.6</v>
      </c>
      <c r="D875" s="94"/>
      <c r="E875" s="100"/>
      <c r="F875" s="57">
        <f t="shared" si="41"/>
        <v>624.6</v>
      </c>
      <c r="G875" s="81">
        <v>0</v>
      </c>
      <c r="H875" s="57">
        <v>0.05</v>
      </c>
      <c r="I875" s="106">
        <f t="shared" si="42"/>
        <v>0</v>
      </c>
    </row>
    <row r="876" spans="1:9" x14ac:dyDescent="0.2">
      <c r="A876" s="59">
        <f t="shared" si="43"/>
        <v>157</v>
      </c>
      <c r="B876" s="57" t="s">
        <v>57</v>
      </c>
      <c r="C876" s="99">
        <v>4530.8</v>
      </c>
      <c r="D876" s="94">
        <v>149.19999999999999</v>
      </c>
      <c r="E876" s="100"/>
      <c r="F876" s="57">
        <f t="shared" si="41"/>
        <v>4680</v>
      </c>
      <c r="G876" s="81">
        <v>179.8</v>
      </c>
      <c r="H876" s="57">
        <v>0.05</v>
      </c>
      <c r="I876" s="106">
        <f t="shared" si="42"/>
        <v>1.920940170940171E-3</v>
      </c>
    </row>
    <row r="877" spans="1:9" x14ac:dyDescent="0.2">
      <c r="A877" s="59">
        <f t="shared" si="43"/>
        <v>158</v>
      </c>
      <c r="B877" s="57" t="s">
        <v>2496</v>
      </c>
      <c r="C877" s="57">
        <v>545.4</v>
      </c>
      <c r="D877" s="94"/>
      <c r="E877" s="58"/>
      <c r="F877" s="57">
        <f>C877+D877+E877</f>
        <v>545.4</v>
      </c>
      <c r="G877" s="57">
        <v>10.199999999999999</v>
      </c>
      <c r="H877" s="57">
        <v>0.05</v>
      </c>
      <c r="I877" s="106">
        <f>(G877*H877)/F877</f>
        <v>9.3509350935093514E-4</v>
      </c>
    </row>
    <row r="878" spans="1:9" x14ac:dyDescent="0.2">
      <c r="A878" s="59">
        <f t="shared" si="43"/>
        <v>159</v>
      </c>
      <c r="B878" s="57" t="s">
        <v>2497</v>
      </c>
      <c r="C878" s="102">
        <v>8680.2999999999993</v>
      </c>
      <c r="D878" s="84">
        <v>15.2</v>
      </c>
      <c r="E878" s="84">
        <v>458.1</v>
      </c>
      <c r="F878" s="84">
        <f>C878+D878+E878</f>
        <v>9153.6</v>
      </c>
      <c r="G878" s="57">
        <v>797</v>
      </c>
      <c r="H878" s="57">
        <v>0.05</v>
      </c>
      <c r="I878" s="106">
        <f t="shared" ref="I878:I895" si="44">(G878*H878)/F878</f>
        <v>4.3534784128648838E-3</v>
      </c>
    </row>
    <row r="879" spans="1:9" x14ac:dyDescent="0.2">
      <c r="A879" s="59">
        <f t="shared" si="43"/>
        <v>160</v>
      </c>
      <c r="B879" s="57" t="s">
        <v>2498</v>
      </c>
      <c r="C879" s="102">
        <v>6441.7</v>
      </c>
      <c r="D879" s="84"/>
      <c r="E879" s="84">
        <v>321.39999999999998</v>
      </c>
      <c r="F879" s="84">
        <f>C879+D879+E879</f>
        <v>6763.0999999999995</v>
      </c>
      <c r="G879" s="57">
        <v>585</v>
      </c>
      <c r="H879" s="57">
        <v>0.05</v>
      </c>
      <c r="I879" s="106">
        <f t="shared" si="44"/>
        <v>4.3249397465659244E-3</v>
      </c>
    </row>
    <row r="880" spans="1:9" x14ac:dyDescent="0.2">
      <c r="A880" s="59">
        <f t="shared" si="43"/>
        <v>161</v>
      </c>
      <c r="B880" s="57" t="s">
        <v>2499</v>
      </c>
      <c r="C880" s="102">
        <v>902.8</v>
      </c>
      <c r="D880" s="84"/>
      <c r="E880" s="84"/>
      <c r="F880" s="84">
        <f>C880+D880+E880</f>
        <v>902.8</v>
      </c>
      <c r="G880" s="57">
        <v>28</v>
      </c>
      <c r="H880" s="57">
        <v>0.05</v>
      </c>
      <c r="I880" s="106">
        <f t="shared" si="44"/>
        <v>1.5507310589277805E-3</v>
      </c>
    </row>
    <row r="881" spans="1:9" x14ac:dyDescent="0.2">
      <c r="A881" s="59">
        <f t="shared" si="43"/>
        <v>162</v>
      </c>
      <c r="B881" s="57" t="s">
        <v>2500</v>
      </c>
      <c r="C881" s="102">
        <v>990.15</v>
      </c>
      <c r="D881" s="84"/>
      <c r="E881" s="84"/>
      <c r="F881" s="84">
        <f>C881+D881+E881</f>
        <v>990.15</v>
      </c>
      <c r="G881" s="57">
        <v>28</v>
      </c>
      <c r="H881" s="57">
        <v>0.05</v>
      </c>
      <c r="I881" s="106">
        <f t="shared" si="44"/>
        <v>1.4139271827500884E-3</v>
      </c>
    </row>
    <row r="882" spans="1:9" x14ac:dyDescent="0.2">
      <c r="A882" s="59">
        <f t="shared" si="43"/>
        <v>163</v>
      </c>
      <c r="B882" s="57" t="s">
        <v>2501</v>
      </c>
      <c r="C882" s="102">
        <v>3450.4</v>
      </c>
      <c r="D882" s="84">
        <v>452.4</v>
      </c>
      <c r="E882" s="84">
        <v>86.2</v>
      </c>
      <c r="F882" s="84">
        <f t="shared" ref="F882:F895" si="45">C882+D882+E882</f>
        <v>3989</v>
      </c>
      <c r="G882" s="57">
        <v>105</v>
      </c>
      <c r="H882" s="57">
        <v>0.05</v>
      </c>
      <c r="I882" s="106">
        <f t="shared" si="44"/>
        <v>1.3161193281524192E-3</v>
      </c>
    </row>
    <row r="883" spans="1:9" x14ac:dyDescent="0.2">
      <c r="A883" s="59">
        <f t="shared" si="43"/>
        <v>164</v>
      </c>
      <c r="B883" s="57" t="s">
        <v>2502</v>
      </c>
      <c r="C883" s="102">
        <v>3984.72</v>
      </c>
      <c r="D883" s="84"/>
      <c r="E883" s="84"/>
      <c r="F883" s="84">
        <f t="shared" si="45"/>
        <v>3984.72</v>
      </c>
      <c r="G883" s="57">
        <v>60</v>
      </c>
      <c r="H883" s="57">
        <v>0.05</v>
      </c>
      <c r="I883" s="106">
        <f t="shared" si="44"/>
        <v>7.528759862675421E-4</v>
      </c>
    </row>
    <row r="884" spans="1:9" x14ac:dyDescent="0.2">
      <c r="A884" s="59">
        <f t="shared" si="43"/>
        <v>165</v>
      </c>
      <c r="B884" s="57" t="s">
        <v>2503</v>
      </c>
      <c r="C884" s="102">
        <v>2376.3000000000002</v>
      </c>
      <c r="D884" s="84"/>
      <c r="E884" s="84">
        <v>236.9</v>
      </c>
      <c r="F884" s="84">
        <f t="shared" si="45"/>
        <v>2613.2000000000003</v>
      </c>
      <c r="G884" s="57">
        <v>121</v>
      </c>
      <c r="H884" s="57">
        <v>0.05</v>
      </c>
      <c r="I884" s="106">
        <f t="shared" si="44"/>
        <v>2.3151691412827183E-3</v>
      </c>
    </row>
    <row r="885" spans="1:9" x14ac:dyDescent="0.2">
      <c r="A885" s="59">
        <f t="shared" si="43"/>
        <v>166</v>
      </c>
      <c r="B885" s="57" t="s">
        <v>2504</v>
      </c>
      <c r="C885" s="102">
        <v>3525</v>
      </c>
      <c r="D885" s="84"/>
      <c r="E885" s="84">
        <v>76.7</v>
      </c>
      <c r="F885" s="84">
        <f t="shared" si="45"/>
        <v>3601.7</v>
      </c>
      <c r="G885" s="57">
        <v>113</v>
      </c>
      <c r="H885" s="57">
        <v>0.05</v>
      </c>
      <c r="I885" s="106">
        <f t="shared" si="44"/>
        <v>1.5687036677124694E-3</v>
      </c>
    </row>
    <row r="886" spans="1:9" x14ac:dyDescent="0.2">
      <c r="A886" s="59">
        <f t="shared" si="43"/>
        <v>167</v>
      </c>
      <c r="B886" s="57" t="s">
        <v>2505</v>
      </c>
      <c r="C886" s="102">
        <v>3660.2</v>
      </c>
      <c r="D886" s="84">
        <v>226.3</v>
      </c>
      <c r="E886" s="84">
        <v>73.8</v>
      </c>
      <c r="F886" s="84">
        <f t="shared" si="45"/>
        <v>3960.3</v>
      </c>
      <c r="G886" s="57">
        <v>218</v>
      </c>
      <c r="H886" s="57">
        <v>0.05</v>
      </c>
      <c r="I886" s="106">
        <f t="shared" si="44"/>
        <v>2.7523167436810342E-3</v>
      </c>
    </row>
    <row r="887" spans="1:9" x14ac:dyDescent="0.2">
      <c r="A887" s="59">
        <f t="shared" si="43"/>
        <v>168</v>
      </c>
      <c r="B887" s="57" t="s">
        <v>2506</v>
      </c>
      <c r="C887" s="102">
        <v>3837.3</v>
      </c>
      <c r="D887" s="84">
        <v>43.9</v>
      </c>
      <c r="E887" s="84">
        <v>131.80000000000001</v>
      </c>
      <c r="F887" s="84">
        <f t="shared" si="45"/>
        <v>4013.0000000000005</v>
      </c>
      <c r="G887" s="57">
        <v>331</v>
      </c>
      <c r="H887" s="57">
        <v>0.05</v>
      </c>
      <c r="I887" s="106">
        <f t="shared" si="44"/>
        <v>4.1240966857712434E-3</v>
      </c>
    </row>
    <row r="888" spans="1:9" x14ac:dyDescent="0.2">
      <c r="A888" s="59">
        <f t="shared" si="43"/>
        <v>169</v>
      </c>
      <c r="B888" s="57" t="s">
        <v>2507</v>
      </c>
      <c r="C888" s="102">
        <v>4482.6099999999997</v>
      </c>
      <c r="D888" s="84">
        <v>302.60000000000002</v>
      </c>
      <c r="E888" s="84"/>
      <c r="F888" s="84">
        <f t="shared" si="45"/>
        <v>4785.21</v>
      </c>
      <c r="G888" s="57">
        <v>86</v>
      </c>
      <c r="H888" s="57">
        <v>0.05</v>
      </c>
      <c r="I888" s="106">
        <f t="shared" si="44"/>
        <v>8.9860215121175446E-4</v>
      </c>
    </row>
    <row r="889" spans="1:9" x14ac:dyDescent="0.2">
      <c r="A889" s="59">
        <f t="shared" si="43"/>
        <v>170</v>
      </c>
      <c r="B889" s="57" t="s">
        <v>2508</v>
      </c>
      <c r="C889" s="102">
        <v>3042.5</v>
      </c>
      <c r="D889" s="84"/>
      <c r="E889" s="84"/>
      <c r="F889" s="84">
        <f t="shared" si="45"/>
        <v>3042.5</v>
      </c>
      <c r="G889" s="57">
        <v>75</v>
      </c>
      <c r="H889" s="57">
        <v>0.05</v>
      </c>
      <c r="I889" s="106">
        <f t="shared" si="44"/>
        <v>1.2325390304026294E-3</v>
      </c>
    </row>
    <row r="890" spans="1:9" x14ac:dyDescent="0.2">
      <c r="A890" s="59">
        <f t="shared" si="43"/>
        <v>171</v>
      </c>
      <c r="B890" s="57" t="s">
        <v>2509</v>
      </c>
      <c r="C890" s="102">
        <v>2913</v>
      </c>
      <c r="D890" s="84"/>
      <c r="E890" s="84"/>
      <c r="F890" s="84">
        <f t="shared" si="45"/>
        <v>2913</v>
      </c>
      <c r="G890" s="57">
        <v>75</v>
      </c>
      <c r="H890" s="57">
        <v>0.05</v>
      </c>
      <c r="I890" s="106">
        <f t="shared" si="44"/>
        <v>1.2873326467559218E-3</v>
      </c>
    </row>
    <row r="891" spans="1:9" x14ac:dyDescent="0.2">
      <c r="A891" s="59">
        <f t="shared" si="43"/>
        <v>172</v>
      </c>
      <c r="B891" s="57" t="s">
        <v>2510</v>
      </c>
      <c r="C891" s="102">
        <v>4833.58</v>
      </c>
      <c r="D891" s="84"/>
      <c r="E891" s="84"/>
      <c r="F891" s="84">
        <f t="shared" si="45"/>
        <v>4833.58</v>
      </c>
      <c r="G891" s="57">
        <v>83</v>
      </c>
      <c r="H891" s="57">
        <v>0.05</v>
      </c>
      <c r="I891" s="106">
        <f t="shared" si="44"/>
        <v>8.5857687262856934E-4</v>
      </c>
    </row>
    <row r="892" spans="1:9" x14ac:dyDescent="0.2">
      <c r="A892" s="59">
        <f t="shared" si="43"/>
        <v>173</v>
      </c>
      <c r="B892" s="57" t="s">
        <v>2511</v>
      </c>
      <c r="C892" s="102">
        <v>3770.3</v>
      </c>
      <c r="D892" s="84">
        <v>400.8</v>
      </c>
      <c r="E892" s="84"/>
      <c r="F892" s="84">
        <f t="shared" si="45"/>
        <v>4171.1000000000004</v>
      </c>
      <c r="G892" s="57">
        <v>352</v>
      </c>
      <c r="H892" s="57">
        <v>0.05</v>
      </c>
      <c r="I892" s="106">
        <f t="shared" si="44"/>
        <v>4.2195104408908925E-3</v>
      </c>
    </row>
    <row r="893" spans="1:9" x14ac:dyDescent="0.2">
      <c r="A893" s="59">
        <f t="shared" si="43"/>
        <v>174</v>
      </c>
      <c r="B893" s="57" t="s">
        <v>2512</v>
      </c>
      <c r="C893" s="102">
        <v>4325.3999999999996</v>
      </c>
      <c r="D893" s="84"/>
      <c r="E893" s="84"/>
      <c r="F893" s="84">
        <f t="shared" si="45"/>
        <v>4325.3999999999996</v>
      </c>
      <c r="G893" s="57">
        <v>106</v>
      </c>
      <c r="H893" s="57">
        <v>0.05</v>
      </c>
      <c r="I893" s="106">
        <f t="shared" si="44"/>
        <v>1.2253202015998523E-3</v>
      </c>
    </row>
    <row r="894" spans="1:9" x14ac:dyDescent="0.2">
      <c r="A894" s="59">
        <f t="shared" si="43"/>
        <v>175</v>
      </c>
      <c r="B894" s="57" t="s">
        <v>2513</v>
      </c>
      <c r="C894" s="102">
        <v>1852.22</v>
      </c>
      <c r="D894" s="84"/>
      <c r="E894" s="84">
        <v>465.7</v>
      </c>
      <c r="F894" s="84">
        <f t="shared" si="45"/>
        <v>2317.92</v>
      </c>
      <c r="G894" s="57">
        <v>57</v>
      </c>
      <c r="H894" s="57">
        <v>0.05</v>
      </c>
      <c r="I894" s="106">
        <f t="shared" si="44"/>
        <v>1.2295506316007455E-3</v>
      </c>
    </row>
    <row r="895" spans="1:9" x14ac:dyDescent="0.2">
      <c r="A895" s="59">
        <f t="shared" si="43"/>
        <v>176</v>
      </c>
      <c r="B895" s="57" t="s">
        <v>2514</v>
      </c>
      <c r="C895" s="102">
        <v>3870.3</v>
      </c>
      <c r="D895" s="84"/>
      <c r="E895" s="84">
        <v>176.2</v>
      </c>
      <c r="F895" s="84">
        <f t="shared" si="45"/>
        <v>4046.5</v>
      </c>
      <c r="G895" s="57">
        <v>352</v>
      </c>
      <c r="H895" s="57">
        <v>0.05</v>
      </c>
      <c r="I895" s="106">
        <f t="shared" si="44"/>
        <v>4.3494377857407644E-3</v>
      </c>
    </row>
    <row r="896" spans="1:9" s="50" customFormat="1" ht="15" x14ac:dyDescent="0.25">
      <c r="A896" s="137"/>
      <c r="B896" s="33" t="s">
        <v>2181</v>
      </c>
      <c r="C896" s="104">
        <f>SUM(C720:C895)</f>
        <v>203914.42999999993</v>
      </c>
      <c r="D896" s="104">
        <f t="shared" ref="D896:G896" si="46">SUM(D720:D895)</f>
        <v>2641.6000000000004</v>
      </c>
      <c r="E896" s="104">
        <f t="shared" si="46"/>
        <v>5885.8999999999987</v>
      </c>
      <c r="F896" s="104">
        <f t="shared" si="46"/>
        <v>212441.92999999996</v>
      </c>
      <c r="G896" s="104">
        <f t="shared" si="46"/>
        <v>8201.6200000000008</v>
      </c>
      <c r="H896" s="33">
        <v>0.05</v>
      </c>
      <c r="I896" s="156">
        <f t="shared" si="42"/>
        <v>1.9303204409788601E-3</v>
      </c>
    </row>
    <row r="897" spans="1:9" x14ac:dyDescent="0.2">
      <c r="A897" s="348" t="s">
        <v>1974</v>
      </c>
      <c r="B897" s="354"/>
      <c r="C897" s="354"/>
      <c r="D897" s="354"/>
      <c r="E897" s="354"/>
      <c r="F897" s="354"/>
      <c r="G897" s="354"/>
      <c r="H897" s="354"/>
      <c r="I897" s="348"/>
    </row>
    <row r="898" spans="1:9" x14ac:dyDescent="0.2">
      <c r="A898" s="105">
        <v>1</v>
      </c>
      <c r="B898" s="57" t="s">
        <v>1082</v>
      </c>
      <c r="C898" s="40">
        <v>645.70000000000005</v>
      </c>
      <c r="D898" s="40"/>
      <c r="E898" s="40"/>
      <c r="F898" s="57">
        <f>C898+D898+E898</f>
        <v>645.70000000000005</v>
      </c>
      <c r="G898" s="57">
        <v>0</v>
      </c>
      <c r="H898" s="57">
        <v>0.05</v>
      </c>
      <c r="I898" s="89">
        <f t="shared" ref="I898:I956" si="47">(G898*H898)/F898</f>
        <v>0</v>
      </c>
    </row>
    <row r="899" spans="1:9" x14ac:dyDescent="0.2">
      <c r="A899" s="105">
        <v>2</v>
      </c>
      <c r="B899" s="38" t="s">
        <v>1083</v>
      </c>
      <c r="C899" s="40">
        <v>4141.22</v>
      </c>
      <c r="D899" s="40">
        <v>409.9</v>
      </c>
      <c r="E899" s="40">
        <v>53.5</v>
      </c>
      <c r="F899" s="57">
        <f t="shared" ref="F899:F958" si="48">C899+D899+E899</f>
        <v>4604.62</v>
      </c>
      <c r="G899" s="57">
        <v>484.2</v>
      </c>
      <c r="H899" s="57">
        <v>0.05</v>
      </c>
      <c r="I899" s="89">
        <f t="shared" si="47"/>
        <v>5.2577628555668006E-3</v>
      </c>
    </row>
    <row r="900" spans="1:9" x14ac:dyDescent="0.2">
      <c r="A900" s="105">
        <f t="shared" ref="A900:A962" si="49">A899+1</f>
        <v>3</v>
      </c>
      <c r="B900" s="57" t="s">
        <v>1084</v>
      </c>
      <c r="C900" s="40">
        <v>300.7</v>
      </c>
      <c r="D900" s="40"/>
      <c r="E900" s="40">
        <v>53.5</v>
      </c>
      <c r="F900" s="57">
        <f t="shared" si="48"/>
        <v>354.2</v>
      </c>
      <c r="G900" s="57">
        <v>0</v>
      </c>
      <c r="H900" s="57">
        <v>0.05</v>
      </c>
      <c r="I900" s="89">
        <f t="shared" si="47"/>
        <v>0</v>
      </c>
    </row>
    <row r="901" spans="1:9" x14ac:dyDescent="0.2">
      <c r="A901" s="105">
        <f t="shared" si="49"/>
        <v>4</v>
      </c>
      <c r="B901" s="38" t="s">
        <v>1085</v>
      </c>
      <c r="C901" s="40">
        <v>4230.32</v>
      </c>
      <c r="D901" s="40"/>
      <c r="E901" s="40"/>
      <c r="F901" s="57">
        <f t="shared" si="48"/>
        <v>4230.32</v>
      </c>
      <c r="G901" s="57">
        <v>484.2</v>
      </c>
      <c r="H901" s="57">
        <v>0.05</v>
      </c>
      <c r="I901" s="89">
        <f t="shared" si="47"/>
        <v>5.7229713118629334E-3</v>
      </c>
    </row>
    <row r="902" spans="1:9" x14ac:dyDescent="0.2">
      <c r="A902" s="105">
        <f t="shared" si="49"/>
        <v>5</v>
      </c>
      <c r="B902" s="57" t="s">
        <v>1086</v>
      </c>
      <c r="C902" s="40">
        <v>7824.4</v>
      </c>
      <c r="D902" s="40"/>
      <c r="E902" s="40"/>
      <c r="F902" s="57">
        <f t="shared" si="48"/>
        <v>7824.4</v>
      </c>
      <c r="G902" s="57">
        <v>1567.3</v>
      </c>
      <c r="H902" s="57">
        <v>0.05</v>
      </c>
      <c r="I902" s="89">
        <f t="shared" si="47"/>
        <v>1.001546444455805E-2</v>
      </c>
    </row>
    <row r="903" spans="1:9" x14ac:dyDescent="0.2">
      <c r="A903" s="105">
        <f t="shared" si="49"/>
        <v>6</v>
      </c>
      <c r="B903" s="57" t="s">
        <v>1087</v>
      </c>
      <c r="C903" s="40">
        <v>4013.9</v>
      </c>
      <c r="D903" s="40"/>
      <c r="E903" s="40"/>
      <c r="F903" s="57">
        <f t="shared" si="48"/>
        <v>4013.9</v>
      </c>
      <c r="G903" s="57">
        <v>802.6</v>
      </c>
      <c r="H903" s="57">
        <v>0.05</v>
      </c>
      <c r="I903" s="89">
        <f t="shared" si="47"/>
        <v>9.9977577916739342E-3</v>
      </c>
    </row>
    <row r="904" spans="1:9" x14ac:dyDescent="0.2">
      <c r="A904" s="105">
        <f t="shared" si="49"/>
        <v>7</v>
      </c>
      <c r="B904" s="57" t="s">
        <v>1088</v>
      </c>
      <c r="C904" s="40">
        <v>8035.65</v>
      </c>
      <c r="D904" s="40"/>
      <c r="E904" s="40"/>
      <c r="F904" s="57">
        <f t="shared" si="48"/>
        <v>8035.65</v>
      </c>
      <c r="G904" s="57">
        <v>1579.2</v>
      </c>
      <c r="H904" s="57">
        <v>0.05</v>
      </c>
      <c r="I904" s="89">
        <f t="shared" si="47"/>
        <v>9.8262119430288786E-3</v>
      </c>
    </row>
    <row r="905" spans="1:9" x14ac:dyDescent="0.2">
      <c r="A905" s="105">
        <f t="shared" si="49"/>
        <v>8</v>
      </c>
      <c r="B905" s="38" t="s">
        <v>1089</v>
      </c>
      <c r="C905" s="40">
        <v>4255.7299999999996</v>
      </c>
      <c r="D905" s="40"/>
      <c r="E905" s="40">
        <v>76.8</v>
      </c>
      <c r="F905" s="57">
        <f t="shared" si="48"/>
        <v>4332.53</v>
      </c>
      <c r="G905" s="57">
        <v>492</v>
      </c>
      <c r="H905" s="57">
        <v>0.05</v>
      </c>
      <c r="I905" s="89">
        <f t="shared" si="47"/>
        <v>5.6779756862618382E-3</v>
      </c>
    </row>
    <row r="906" spans="1:9" x14ac:dyDescent="0.2">
      <c r="A906" s="105">
        <f t="shared" si="49"/>
        <v>9</v>
      </c>
      <c r="B906" s="57" t="s">
        <v>1090</v>
      </c>
      <c r="C906" s="40">
        <v>3910.03</v>
      </c>
      <c r="D906" s="40"/>
      <c r="E906" s="40">
        <v>129.5</v>
      </c>
      <c r="F906" s="57">
        <f t="shared" si="48"/>
        <v>4039.53</v>
      </c>
      <c r="G906" s="57">
        <v>656</v>
      </c>
      <c r="H906" s="57">
        <v>0.05</v>
      </c>
      <c r="I906" s="89">
        <f t="shared" si="47"/>
        <v>8.1197565063262315E-3</v>
      </c>
    </row>
    <row r="907" spans="1:9" x14ac:dyDescent="0.2">
      <c r="A907" s="105">
        <f t="shared" si="49"/>
        <v>10</v>
      </c>
      <c r="B907" s="57" t="s">
        <v>1091</v>
      </c>
      <c r="C907" s="40">
        <v>280.39999999999998</v>
      </c>
      <c r="D907" s="40"/>
      <c r="E907" s="40">
        <v>30.9</v>
      </c>
      <c r="F907" s="57">
        <f t="shared" si="48"/>
        <v>311.29999999999995</v>
      </c>
      <c r="G907" s="57">
        <v>0</v>
      </c>
      <c r="H907" s="57">
        <v>0.05</v>
      </c>
      <c r="I907" s="89">
        <f t="shared" si="47"/>
        <v>0</v>
      </c>
    </row>
    <row r="908" spans="1:9" x14ac:dyDescent="0.2">
      <c r="A908" s="105">
        <f t="shared" si="49"/>
        <v>11</v>
      </c>
      <c r="B908" s="57" t="s">
        <v>1092</v>
      </c>
      <c r="C908" s="40">
        <v>309.10000000000002</v>
      </c>
      <c r="D908" s="40"/>
      <c r="E908" s="40"/>
      <c r="F908" s="57">
        <f t="shared" si="48"/>
        <v>309.10000000000002</v>
      </c>
      <c r="G908" s="57">
        <v>0</v>
      </c>
      <c r="H908" s="57">
        <v>0.05</v>
      </c>
      <c r="I908" s="89">
        <f t="shared" si="47"/>
        <v>0</v>
      </c>
    </row>
    <row r="909" spans="1:9" x14ac:dyDescent="0.2">
      <c r="A909" s="105">
        <f t="shared" si="49"/>
        <v>12</v>
      </c>
      <c r="B909" s="57" t="s">
        <v>1093</v>
      </c>
      <c r="C909" s="40">
        <v>529.20000000000005</v>
      </c>
      <c r="D909" s="40"/>
      <c r="E909" s="40"/>
      <c r="F909" s="57">
        <f t="shared" si="48"/>
        <v>529.20000000000005</v>
      </c>
      <c r="G909" s="57">
        <v>0</v>
      </c>
      <c r="H909" s="57">
        <v>0.05</v>
      </c>
      <c r="I909" s="89">
        <f t="shared" si="47"/>
        <v>0</v>
      </c>
    </row>
    <row r="910" spans="1:9" x14ac:dyDescent="0.2">
      <c r="A910" s="105">
        <f t="shared" si="49"/>
        <v>13</v>
      </c>
      <c r="B910" s="57" t="s">
        <v>1094</v>
      </c>
      <c r="C910" s="40">
        <v>4612.71</v>
      </c>
      <c r="D910" s="40">
        <v>38.799999999999997</v>
      </c>
      <c r="E910" s="40">
        <v>58.7</v>
      </c>
      <c r="F910" s="57">
        <f t="shared" si="48"/>
        <v>4710.21</v>
      </c>
      <c r="G910" s="57">
        <v>979.9</v>
      </c>
      <c r="H910" s="57">
        <v>0.05</v>
      </c>
      <c r="I910" s="89">
        <f t="shared" si="47"/>
        <v>1.0401871678757424E-2</v>
      </c>
    </row>
    <row r="911" spans="1:9" x14ac:dyDescent="0.2">
      <c r="A911" s="105">
        <f t="shared" si="49"/>
        <v>14</v>
      </c>
      <c r="B911" s="57" t="s">
        <v>1095</v>
      </c>
      <c r="C911" s="40">
        <v>337.4</v>
      </c>
      <c r="D911" s="40"/>
      <c r="E911" s="40"/>
      <c r="F911" s="57">
        <f t="shared" si="48"/>
        <v>337.4</v>
      </c>
      <c r="G911" s="57">
        <v>26</v>
      </c>
      <c r="H911" s="57">
        <v>0.05</v>
      </c>
      <c r="I911" s="89">
        <f t="shared" si="47"/>
        <v>3.8529934795494963E-3</v>
      </c>
    </row>
    <row r="912" spans="1:9" x14ac:dyDescent="0.2">
      <c r="A912" s="105">
        <f t="shared" si="49"/>
        <v>15</v>
      </c>
      <c r="B912" s="57" t="s">
        <v>1096</v>
      </c>
      <c r="C912" s="40">
        <v>344.8</v>
      </c>
      <c r="D912" s="40"/>
      <c r="E912" s="40"/>
      <c r="F912" s="57">
        <f t="shared" si="48"/>
        <v>344.8</v>
      </c>
      <c r="G912" s="57">
        <v>26</v>
      </c>
      <c r="H912" s="57">
        <v>0.05</v>
      </c>
      <c r="I912" s="89">
        <f t="shared" si="47"/>
        <v>3.7703016241299302E-3</v>
      </c>
    </row>
    <row r="913" spans="1:9" x14ac:dyDescent="0.2">
      <c r="A913" s="105">
        <f t="shared" si="49"/>
        <v>16</v>
      </c>
      <c r="B913" s="57" t="s">
        <v>1097</v>
      </c>
      <c r="C913" s="40">
        <v>338.65</v>
      </c>
      <c r="D913" s="40"/>
      <c r="E913" s="40"/>
      <c r="F913" s="57">
        <f t="shared" si="48"/>
        <v>338.65</v>
      </c>
      <c r="G913" s="57">
        <v>26</v>
      </c>
      <c r="H913" s="57">
        <v>0.05</v>
      </c>
      <c r="I913" s="89">
        <f t="shared" si="47"/>
        <v>3.8387715930902114E-3</v>
      </c>
    </row>
    <row r="914" spans="1:9" x14ac:dyDescent="0.2">
      <c r="A914" s="105">
        <f t="shared" si="49"/>
        <v>17</v>
      </c>
      <c r="B914" s="57" t="s">
        <v>1098</v>
      </c>
      <c r="C914" s="40">
        <v>344.1</v>
      </c>
      <c r="D914" s="40"/>
      <c r="E914" s="40"/>
      <c r="F914" s="57">
        <f t="shared" si="48"/>
        <v>344.1</v>
      </c>
      <c r="G914" s="57">
        <v>26</v>
      </c>
      <c r="H914" s="57">
        <v>0.05</v>
      </c>
      <c r="I914" s="89">
        <f t="shared" si="47"/>
        <v>3.7779715199070035E-3</v>
      </c>
    </row>
    <row r="915" spans="1:9" x14ac:dyDescent="0.2">
      <c r="A915" s="105">
        <f t="shared" si="49"/>
        <v>18</v>
      </c>
      <c r="B915" s="57" t="s">
        <v>1099</v>
      </c>
      <c r="C915" s="40">
        <v>340.9</v>
      </c>
      <c r="D915" s="40"/>
      <c r="E915" s="40"/>
      <c r="F915" s="57">
        <f t="shared" si="48"/>
        <v>340.9</v>
      </c>
      <c r="G915" s="57">
        <v>26</v>
      </c>
      <c r="H915" s="57">
        <v>0.05</v>
      </c>
      <c r="I915" s="89">
        <f t="shared" si="47"/>
        <v>3.8134350249339984E-3</v>
      </c>
    </row>
    <row r="916" spans="1:9" x14ac:dyDescent="0.2">
      <c r="A916" s="105">
        <f t="shared" si="49"/>
        <v>19</v>
      </c>
      <c r="B916" s="57" t="s">
        <v>1100</v>
      </c>
      <c r="C916" s="40">
        <v>346</v>
      </c>
      <c r="D916" s="40"/>
      <c r="E916" s="40"/>
      <c r="F916" s="57">
        <f t="shared" si="48"/>
        <v>346</v>
      </c>
      <c r="G916" s="57">
        <v>26</v>
      </c>
      <c r="H916" s="57">
        <v>0.05</v>
      </c>
      <c r="I916" s="89">
        <f t="shared" si="47"/>
        <v>3.7572254335260119E-3</v>
      </c>
    </row>
    <row r="917" spans="1:9" x14ac:dyDescent="0.2">
      <c r="A917" s="105">
        <f t="shared" si="49"/>
        <v>20</v>
      </c>
      <c r="B917" s="57" t="s">
        <v>1101</v>
      </c>
      <c r="C917" s="40">
        <v>343.4</v>
      </c>
      <c r="D917" s="40"/>
      <c r="E917" s="40"/>
      <c r="F917" s="57">
        <f t="shared" si="48"/>
        <v>343.4</v>
      </c>
      <c r="G917" s="57">
        <v>26</v>
      </c>
      <c r="H917" s="57">
        <v>0.05</v>
      </c>
      <c r="I917" s="89">
        <f t="shared" si="47"/>
        <v>3.7856726849155508E-3</v>
      </c>
    </row>
    <row r="918" spans="1:9" x14ac:dyDescent="0.2">
      <c r="A918" s="105">
        <f t="shared" si="49"/>
        <v>21</v>
      </c>
      <c r="B918" s="57" t="s">
        <v>2544</v>
      </c>
      <c r="C918" s="40">
        <v>345.5</v>
      </c>
      <c r="D918" s="40"/>
      <c r="E918" s="40"/>
      <c r="F918" s="57">
        <f t="shared" si="48"/>
        <v>345.5</v>
      </c>
      <c r="G918" s="57">
        <v>26</v>
      </c>
      <c r="H918" s="57">
        <v>0.05</v>
      </c>
      <c r="I918" s="89">
        <f t="shared" si="47"/>
        <v>3.7626628075253256E-3</v>
      </c>
    </row>
    <row r="919" spans="1:9" x14ac:dyDescent="0.2">
      <c r="A919" s="105">
        <f t="shared" si="49"/>
        <v>22</v>
      </c>
      <c r="B919" s="57" t="s">
        <v>2545</v>
      </c>
      <c r="C919" s="40">
        <v>341.7</v>
      </c>
      <c r="D919" s="40"/>
      <c r="E919" s="40"/>
      <c r="F919" s="57">
        <f t="shared" si="48"/>
        <v>341.7</v>
      </c>
      <c r="G919" s="57">
        <v>26</v>
      </c>
      <c r="H919" s="57">
        <v>0.05</v>
      </c>
      <c r="I919" s="89">
        <f t="shared" si="47"/>
        <v>3.8045068773778171E-3</v>
      </c>
    </row>
    <row r="920" spans="1:9" x14ac:dyDescent="0.2">
      <c r="A920" s="105">
        <f t="shared" si="49"/>
        <v>23</v>
      </c>
      <c r="B920" s="57" t="s">
        <v>2546</v>
      </c>
      <c r="C920" s="40">
        <v>346.5</v>
      </c>
      <c r="D920" s="40"/>
      <c r="E920" s="40"/>
      <c r="F920" s="57">
        <f t="shared" si="48"/>
        <v>346.5</v>
      </c>
      <c r="G920" s="57">
        <v>26</v>
      </c>
      <c r="H920" s="57">
        <v>0</v>
      </c>
      <c r="I920" s="89">
        <f t="shared" si="47"/>
        <v>0</v>
      </c>
    </row>
    <row r="921" spans="1:9" x14ac:dyDescent="0.2">
      <c r="A921" s="105">
        <f t="shared" si="49"/>
        <v>24</v>
      </c>
      <c r="B921" s="57" t="s">
        <v>2547</v>
      </c>
      <c r="C921" s="40">
        <v>77.5</v>
      </c>
      <c r="D921" s="40"/>
      <c r="E921" s="40"/>
      <c r="F921" s="57">
        <f t="shared" si="48"/>
        <v>77.5</v>
      </c>
      <c r="G921" s="57">
        <v>6.8</v>
      </c>
      <c r="H921" s="57">
        <v>0.05</v>
      </c>
      <c r="I921" s="89">
        <f t="shared" si="47"/>
        <v>4.3870967741935487E-3</v>
      </c>
    </row>
    <row r="922" spans="1:9" x14ac:dyDescent="0.2">
      <c r="A922" s="105">
        <f t="shared" si="49"/>
        <v>25</v>
      </c>
      <c r="B922" s="57" t="s">
        <v>2548</v>
      </c>
      <c r="C922" s="40">
        <v>176.7</v>
      </c>
      <c r="D922" s="40"/>
      <c r="E922" s="40"/>
      <c r="F922" s="57">
        <f t="shared" si="48"/>
        <v>176.7</v>
      </c>
      <c r="G922" s="57">
        <v>6.8</v>
      </c>
      <c r="H922" s="57">
        <v>0.05</v>
      </c>
      <c r="I922" s="89">
        <f t="shared" si="47"/>
        <v>1.9241652518392758E-3</v>
      </c>
    </row>
    <row r="923" spans="1:9" x14ac:dyDescent="0.2">
      <c r="A923" s="105">
        <f t="shared" si="49"/>
        <v>26</v>
      </c>
      <c r="B923" s="57" t="s">
        <v>1231</v>
      </c>
      <c r="C923" s="40">
        <v>3973.8</v>
      </c>
      <c r="D923" s="40"/>
      <c r="E923" s="40">
        <v>282.60000000000002</v>
      </c>
      <c r="F923" s="57">
        <f t="shared" si="48"/>
        <v>4256.4000000000005</v>
      </c>
      <c r="G923" s="57">
        <v>317</v>
      </c>
      <c r="H923" s="57">
        <v>0.05</v>
      </c>
      <c r="I923" s="89">
        <f t="shared" si="47"/>
        <v>3.7238041537449485E-3</v>
      </c>
    </row>
    <row r="924" spans="1:9" x14ac:dyDescent="0.2">
      <c r="A924" s="105">
        <f t="shared" si="49"/>
        <v>27</v>
      </c>
      <c r="B924" s="57" t="s">
        <v>1232</v>
      </c>
      <c r="C924" s="40">
        <v>2318.1999999999998</v>
      </c>
      <c r="D924" s="40"/>
      <c r="E924" s="40"/>
      <c r="F924" s="57">
        <f t="shared" si="48"/>
        <v>2318.1999999999998</v>
      </c>
      <c r="G924" s="57">
        <v>463.6</v>
      </c>
      <c r="H924" s="57">
        <v>0.05</v>
      </c>
      <c r="I924" s="89">
        <f t="shared" si="47"/>
        <v>9.9991372616685375E-3</v>
      </c>
    </row>
    <row r="925" spans="1:9" x14ac:dyDescent="0.2">
      <c r="A925" s="105">
        <f t="shared" si="49"/>
        <v>28</v>
      </c>
      <c r="B925" s="57" t="s">
        <v>1233</v>
      </c>
      <c r="C925" s="40">
        <v>19972.8</v>
      </c>
      <c r="D925" s="40">
        <v>200.6</v>
      </c>
      <c r="E925" s="40">
        <v>2292.4</v>
      </c>
      <c r="F925" s="57">
        <f t="shared" si="48"/>
        <v>22465.8</v>
      </c>
      <c r="G925" s="57">
        <v>1421</v>
      </c>
      <c r="H925" s="57">
        <v>0.05</v>
      </c>
      <c r="I925" s="89">
        <f t="shared" si="47"/>
        <v>3.1625849068361686E-3</v>
      </c>
    </row>
    <row r="926" spans="1:9" x14ac:dyDescent="0.2">
      <c r="A926" s="105">
        <f t="shared" si="49"/>
        <v>29</v>
      </c>
      <c r="B926" s="38" t="s">
        <v>1234</v>
      </c>
      <c r="C926" s="42">
        <v>4510.8999999999996</v>
      </c>
      <c r="D926" s="40"/>
      <c r="E926" s="40"/>
      <c r="F926" s="57">
        <f t="shared" si="48"/>
        <v>4510.8999999999996</v>
      </c>
      <c r="G926" s="57">
        <v>957.3</v>
      </c>
      <c r="H926" s="57">
        <v>0.05</v>
      </c>
      <c r="I926" s="89">
        <f t="shared" si="47"/>
        <v>1.0610964552528322E-2</v>
      </c>
    </row>
    <row r="927" spans="1:9" x14ac:dyDescent="0.2">
      <c r="A927" s="105">
        <f t="shared" si="49"/>
        <v>30</v>
      </c>
      <c r="B927" s="57" t="s">
        <v>1235</v>
      </c>
      <c r="C927" s="40">
        <v>3364.6</v>
      </c>
      <c r="D927" s="40">
        <v>242</v>
      </c>
      <c r="E927" s="40">
        <v>228.7</v>
      </c>
      <c r="F927" s="57">
        <f t="shared" si="48"/>
        <v>3835.2999999999997</v>
      </c>
      <c r="G927" s="57">
        <v>673</v>
      </c>
      <c r="H927" s="57">
        <v>0.05</v>
      </c>
      <c r="I927" s="89">
        <f t="shared" si="47"/>
        <v>8.7737595494485447E-3</v>
      </c>
    </row>
    <row r="928" spans="1:9" x14ac:dyDescent="0.2">
      <c r="A928" s="105">
        <f t="shared" si="49"/>
        <v>31</v>
      </c>
      <c r="B928" s="57" t="s">
        <v>1236</v>
      </c>
      <c r="C928" s="40">
        <v>3738.09</v>
      </c>
      <c r="D928" s="40"/>
      <c r="E928" s="40">
        <v>73</v>
      </c>
      <c r="F928" s="57">
        <f t="shared" si="48"/>
        <v>3811.09</v>
      </c>
      <c r="G928" s="57">
        <v>674</v>
      </c>
      <c r="H928" s="57">
        <v>0.05</v>
      </c>
      <c r="I928" s="89">
        <f t="shared" si="47"/>
        <v>8.842614580080765E-3</v>
      </c>
    </row>
    <row r="929" spans="1:9" x14ac:dyDescent="0.2">
      <c r="A929" s="105">
        <f t="shared" si="49"/>
        <v>32</v>
      </c>
      <c r="B929" s="57" t="s">
        <v>1237</v>
      </c>
      <c r="C929" s="40">
        <v>4404.33</v>
      </c>
      <c r="D929" s="40"/>
      <c r="E929" s="40"/>
      <c r="F929" s="57">
        <f t="shared" si="48"/>
        <v>4404.33</v>
      </c>
      <c r="G929" s="57">
        <v>495.8</v>
      </c>
      <c r="H929" s="57">
        <v>0.05</v>
      </c>
      <c r="I929" s="89">
        <f t="shared" si="47"/>
        <v>5.6285519023324777E-3</v>
      </c>
    </row>
    <row r="930" spans="1:9" x14ac:dyDescent="0.2">
      <c r="A930" s="105">
        <f t="shared" si="49"/>
        <v>33</v>
      </c>
      <c r="B930" s="38" t="s">
        <v>1238</v>
      </c>
      <c r="C930" s="40">
        <v>2676.4</v>
      </c>
      <c r="D930" s="40"/>
      <c r="E930" s="40"/>
      <c r="F930" s="57">
        <f t="shared" si="48"/>
        <v>2676.4</v>
      </c>
      <c r="G930" s="57">
        <v>535</v>
      </c>
      <c r="H930" s="57">
        <v>0.05</v>
      </c>
      <c r="I930" s="89">
        <f t="shared" si="47"/>
        <v>9.9947690928112384E-3</v>
      </c>
    </row>
    <row r="931" spans="1:9" x14ac:dyDescent="0.2">
      <c r="A931" s="105">
        <f t="shared" si="49"/>
        <v>34</v>
      </c>
      <c r="B931" s="57" t="s">
        <v>1239</v>
      </c>
      <c r="C931" s="40">
        <v>1241.5999999999999</v>
      </c>
      <c r="D931" s="40"/>
      <c r="E931" s="40"/>
      <c r="F931" s="57">
        <f t="shared" si="48"/>
        <v>1241.5999999999999</v>
      </c>
      <c r="G931" s="57">
        <v>162</v>
      </c>
      <c r="H931" s="57">
        <v>0.05</v>
      </c>
      <c r="I931" s="89">
        <f t="shared" si="47"/>
        <v>6.5238402061855673E-3</v>
      </c>
    </row>
    <row r="932" spans="1:9" x14ac:dyDescent="0.2">
      <c r="A932" s="105">
        <f t="shared" si="49"/>
        <v>35</v>
      </c>
      <c r="B932" s="57" t="s">
        <v>56</v>
      </c>
      <c r="C932" s="40">
        <v>7600.7</v>
      </c>
      <c r="D932" s="40"/>
      <c r="E932" s="40">
        <v>75.599999999999994</v>
      </c>
      <c r="F932" s="57">
        <f t="shared" si="48"/>
        <v>7676.3</v>
      </c>
      <c r="G932" s="57">
        <v>842</v>
      </c>
      <c r="H932" s="57">
        <v>0.05</v>
      </c>
      <c r="I932" s="89">
        <f t="shared" si="47"/>
        <v>5.4844130635853215E-3</v>
      </c>
    </row>
    <row r="933" spans="1:9" x14ac:dyDescent="0.2">
      <c r="A933" s="105">
        <f t="shared" si="49"/>
        <v>36</v>
      </c>
      <c r="B933" s="57" t="s">
        <v>1240</v>
      </c>
      <c r="C933" s="40">
        <v>9475.4500000000007</v>
      </c>
      <c r="D933" s="40"/>
      <c r="E933" s="40"/>
      <c r="F933" s="57">
        <f t="shared" si="48"/>
        <v>9475.4500000000007</v>
      </c>
      <c r="G933" s="57">
        <v>726</v>
      </c>
      <c r="H933" s="57">
        <v>0.05</v>
      </c>
      <c r="I933" s="89">
        <f t="shared" si="47"/>
        <v>3.8309526196645015E-3</v>
      </c>
    </row>
    <row r="934" spans="1:9" x14ac:dyDescent="0.2">
      <c r="A934" s="105">
        <f t="shared" si="49"/>
        <v>37</v>
      </c>
      <c r="B934" s="57" t="s">
        <v>1241</v>
      </c>
      <c r="C934" s="40">
        <v>4310.78</v>
      </c>
      <c r="D934" s="40"/>
      <c r="E934" s="40">
        <v>310.10000000000002</v>
      </c>
      <c r="F934" s="57">
        <f t="shared" si="48"/>
        <v>4620.88</v>
      </c>
      <c r="G934" s="57">
        <v>363</v>
      </c>
      <c r="H934" s="57">
        <v>0.05</v>
      </c>
      <c r="I934" s="89">
        <f t="shared" si="47"/>
        <v>3.9278232717577608E-3</v>
      </c>
    </row>
    <row r="935" spans="1:9" x14ac:dyDescent="0.2">
      <c r="A935" s="105">
        <f t="shared" si="49"/>
        <v>38</v>
      </c>
      <c r="B935" s="57" t="s">
        <v>1242</v>
      </c>
      <c r="C935" s="40">
        <v>6507.98</v>
      </c>
      <c r="D935" s="40">
        <v>48.6</v>
      </c>
      <c r="E935" s="40"/>
      <c r="F935" s="57">
        <f t="shared" si="48"/>
        <v>6556.58</v>
      </c>
      <c r="G935" s="57">
        <v>723</v>
      </c>
      <c r="H935" s="57">
        <v>0.05</v>
      </c>
      <c r="I935" s="89">
        <f t="shared" si="47"/>
        <v>5.5135451714155856E-3</v>
      </c>
    </row>
    <row r="936" spans="1:9" x14ac:dyDescent="0.2">
      <c r="A936" s="105">
        <f t="shared" si="49"/>
        <v>39</v>
      </c>
      <c r="B936" s="57" t="s">
        <v>1243</v>
      </c>
      <c r="C936" s="40">
        <v>374.3</v>
      </c>
      <c r="D936" s="40"/>
      <c r="E936" s="40"/>
      <c r="F936" s="57">
        <f t="shared" si="48"/>
        <v>374.3</v>
      </c>
      <c r="G936" s="57">
        <v>0</v>
      </c>
      <c r="H936" s="57">
        <v>0.05</v>
      </c>
      <c r="I936" s="89">
        <f t="shared" si="47"/>
        <v>0</v>
      </c>
    </row>
    <row r="937" spans="1:9" x14ac:dyDescent="0.2">
      <c r="A937" s="105">
        <f t="shared" si="49"/>
        <v>40</v>
      </c>
      <c r="B937" s="57" t="s">
        <v>1244</v>
      </c>
      <c r="C937" s="40">
        <v>376.1</v>
      </c>
      <c r="D937" s="40"/>
      <c r="E937" s="40"/>
      <c r="F937" s="57">
        <f t="shared" si="48"/>
        <v>376.1</v>
      </c>
      <c r="G937" s="57">
        <v>0</v>
      </c>
      <c r="H937" s="57">
        <v>0.05</v>
      </c>
      <c r="I937" s="89">
        <f t="shared" si="47"/>
        <v>0</v>
      </c>
    </row>
    <row r="938" spans="1:9" x14ac:dyDescent="0.2">
      <c r="A938" s="105">
        <f t="shared" si="49"/>
        <v>41</v>
      </c>
      <c r="B938" s="57" t="s">
        <v>1245</v>
      </c>
      <c r="C938" s="40">
        <v>382.3</v>
      </c>
      <c r="D938" s="40"/>
      <c r="E938" s="40"/>
      <c r="F938" s="57">
        <f t="shared" si="48"/>
        <v>382.3</v>
      </c>
      <c r="G938" s="57">
        <v>0</v>
      </c>
      <c r="H938" s="57">
        <v>0.05</v>
      </c>
      <c r="I938" s="89">
        <f t="shared" si="47"/>
        <v>0</v>
      </c>
    </row>
    <row r="939" spans="1:9" x14ac:dyDescent="0.2">
      <c r="A939" s="105">
        <f t="shared" si="49"/>
        <v>42</v>
      </c>
      <c r="B939" s="57" t="s">
        <v>1246</v>
      </c>
      <c r="C939" s="40">
        <v>411</v>
      </c>
      <c r="D939" s="40"/>
      <c r="E939" s="40"/>
      <c r="F939" s="57">
        <f t="shared" si="48"/>
        <v>411</v>
      </c>
      <c r="G939" s="57">
        <v>0</v>
      </c>
      <c r="H939" s="57">
        <v>0.05</v>
      </c>
      <c r="I939" s="89">
        <f t="shared" si="47"/>
        <v>0</v>
      </c>
    </row>
    <row r="940" spans="1:9" x14ac:dyDescent="0.2">
      <c r="A940" s="105">
        <f t="shared" si="49"/>
        <v>43</v>
      </c>
      <c r="B940" s="57" t="s">
        <v>1247</v>
      </c>
      <c r="C940" s="40">
        <v>388.9</v>
      </c>
      <c r="D940" s="40"/>
      <c r="E940" s="40"/>
      <c r="F940" s="57">
        <f t="shared" si="48"/>
        <v>388.9</v>
      </c>
      <c r="G940" s="57">
        <v>0</v>
      </c>
      <c r="H940" s="57">
        <v>0.05</v>
      </c>
      <c r="I940" s="89">
        <f t="shared" si="47"/>
        <v>0</v>
      </c>
    </row>
    <row r="941" spans="1:9" x14ac:dyDescent="0.2">
      <c r="A941" s="105">
        <f t="shared" si="49"/>
        <v>44</v>
      </c>
      <c r="B941" s="57" t="s">
        <v>1248</v>
      </c>
      <c r="C941" s="40">
        <v>364.6</v>
      </c>
      <c r="D941" s="40"/>
      <c r="E941" s="40"/>
      <c r="F941" s="57">
        <f t="shared" si="48"/>
        <v>364.6</v>
      </c>
      <c r="G941" s="57">
        <v>0</v>
      </c>
      <c r="H941" s="57">
        <v>0.05</v>
      </c>
      <c r="I941" s="89">
        <f t="shared" si="47"/>
        <v>0</v>
      </c>
    </row>
    <row r="942" spans="1:9" x14ac:dyDescent="0.2">
      <c r="A942" s="105">
        <f t="shared" si="49"/>
        <v>45</v>
      </c>
      <c r="B942" s="57" t="s">
        <v>1249</v>
      </c>
      <c r="C942" s="40">
        <v>133.5</v>
      </c>
      <c r="D942" s="40"/>
      <c r="E942" s="40"/>
      <c r="F942" s="57">
        <f t="shared" si="48"/>
        <v>133.5</v>
      </c>
      <c r="G942" s="57">
        <v>0</v>
      </c>
      <c r="H942" s="57">
        <v>0.05</v>
      </c>
      <c r="I942" s="89">
        <f t="shared" si="47"/>
        <v>0</v>
      </c>
    </row>
    <row r="943" spans="1:9" x14ac:dyDescent="0.2">
      <c r="A943" s="105">
        <f t="shared" si="49"/>
        <v>46</v>
      </c>
      <c r="B943" s="57" t="s">
        <v>1250</v>
      </c>
      <c r="C943" s="40">
        <v>9198.7099999999991</v>
      </c>
      <c r="D943" s="40"/>
      <c r="E943" s="40"/>
      <c r="F943" s="57">
        <f t="shared" si="48"/>
        <v>9198.7099999999991</v>
      </c>
      <c r="G943" s="57">
        <v>424</v>
      </c>
      <c r="H943" s="57">
        <v>0.05</v>
      </c>
      <c r="I943" s="89">
        <f t="shared" si="47"/>
        <v>2.3046709810397334E-3</v>
      </c>
    </row>
    <row r="944" spans="1:9" x14ac:dyDescent="0.2">
      <c r="A944" s="105">
        <f t="shared" si="49"/>
        <v>47</v>
      </c>
      <c r="B944" s="57" t="s">
        <v>1261</v>
      </c>
      <c r="C944" s="40">
        <v>3168.96</v>
      </c>
      <c r="D944" s="40"/>
      <c r="E944" s="40"/>
      <c r="F944" s="57">
        <f t="shared" si="48"/>
        <v>3168.96</v>
      </c>
      <c r="G944" s="57">
        <v>491</v>
      </c>
      <c r="H944" s="57">
        <v>0.05</v>
      </c>
      <c r="I944" s="89">
        <f t="shared" si="47"/>
        <v>7.7470211047157428E-3</v>
      </c>
    </row>
    <row r="945" spans="1:9" x14ac:dyDescent="0.2">
      <c r="A945" s="105">
        <f t="shared" si="49"/>
        <v>48</v>
      </c>
      <c r="B945" s="57" t="s">
        <v>1262</v>
      </c>
      <c r="C945" s="40">
        <v>4196.6499999999996</v>
      </c>
      <c r="D945" s="40"/>
      <c r="E945" s="40">
        <v>69.099999999999994</v>
      </c>
      <c r="F945" s="57">
        <f t="shared" si="48"/>
        <v>4265.75</v>
      </c>
      <c r="G945" s="57">
        <v>366</v>
      </c>
      <c r="H945" s="57">
        <v>0.05</v>
      </c>
      <c r="I945" s="89">
        <f t="shared" si="47"/>
        <v>4.2899841762878742E-3</v>
      </c>
    </row>
    <row r="946" spans="1:9" x14ac:dyDescent="0.2">
      <c r="A946" s="105">
        <f t="shared" si="49"/>
        <v>49</v>
      </c>
      <c r="B946" s="38" t="s">
        <v>1263</v>
      </c>
      <c r="C946" s="40">
        <v>8277.0499999999993</v>
      </c>
      <c r="D946" s="40"/>
      <c r="E946" s="40"/>
      <c r="F946" s="57">
        <f t="shared" si="48"/>
        <v>8277.0499999999993</v>
      </c>
      <c r="G946" s="57">
        <v>220.8</v>
      </c>
      <c r="H946" s="57">
        <v>0.05</v>
      </c>
      <c r="I946" s="89">
        <f t="shared" si="47"/>
        <v>1.3338085428987382E-3</v>
      </c>
    </row>
    <row r="947" spans="1:9" x14ac:dyDescent="0.2">
      <c r="A947" s="105">
        <f t="shared" si="49"/>
        <v>50</v>
      </c>
      <c r="B947" s="38" t="s">
        <v>1264</v>
      </c>
      <c r="C947" s="40">
        <v>1475.3</v>
      </c>
      <c r="D947" s="40"/>
      <c r="E947" s="40"/>
      <c r="F947" s="57">
        <f t="shared" si="48"/>
        <v>1475.3</v>
      </c>
      <c r="G947" s="57">
        <v>115</v>
      </c>
      <c r="H947" s="57">
        <v>0.05</v>
      </c>
      <c r="I947" s="89">
        <f t="shared" si="47"/>
        <v>3.8975123703653496E-3</v>
      </c>
    </row>
    <row r="948" spans="1:9" x14ac:dyDescent="0.2">
      <c r="A948" s="105">
        <f t="shared" si="49"/>
        <v>51</v>
      </c>
      <c r="B948" s="57" t="s">
        <v>1265</v>
      </c>
      <c r="C948" s="40">
        <v>1459.86</v>
      </c>
      <c r="D948" s="40"/>
      <c r="E948" s="40"/>
      <c r="F948" s="57">
        <f t="shared" si="48"/>
        <v>1459.86</v>
      </c>
      <c r="G948" s="57">
        <v>112</v>
      </c>
      <c r="H948" s="57">
        <v>0.05</v>
      </c>
      <c r="I948" s="89">
        <f t="shared" si="47"/>
        <v>3.8359842724644834E-3</v>
      </c>
    </row>
    <row r="949" spans="1:9" x14ac:dyDescent="0.2">
      <c r="A949" s="105">
        <f t="shared" si="49"/>
        <v>52</v>
      </c>
      <c r="B949" s="57" t="s">
        <v>1266</v>
      </c>
      <c r="C949" s="40">
        <v>411.3</v>
      </c>
      <c r="D949" s="40"/>
      <c r="E949" s="40"/>
      <c r="F949" s="57">
        <f t="shared" si="48"/>
        <v>411.3</v>
      </c>
      <c r="G949" s="57">
        <v>0</v>
      </c>
      <c r="H949" s="57">
        <v>0</v>
      </c>
      <c r="I949" s="89">
        <f t="shared" si="47"/>
        <v>0</v>
      </c>
    </row>
    <row r="950" spans="1:9" x14ac:dyDescent="0.2">
      <c r="A950" s="105">
        <f t="shared" si="49"/>
        <v>53</v>
      </c>
      <c r="B950" s="57" t="s">
        <v>1267</v>
      </c>
      <c r="C950" s="40">
        <v>402.8</v>
      </c>
      <c r="D950" s="40"/>
      <c r="E950" s="40"/>
      <c r="F950" s="57">
        <f t="shared" si="48"/>
        <v>402.8</v>
      </c>
      <c r="G950" s="57">
        <v>0</v>
      </c>
      <c r="H950" s="57">
        <v>0</v>
      </c>
      <c r="I950" s="89">
        <f t="shared" si="47"/>
        <v>0</v>
      </c>
    </row>
    <row r="951" spans="1:9" x14ac:dyDescent="0.2">
      <c r="A951" s="105">
        <f t="shared" si="49"/>
        <v>54</v>
      </c>
      <c r="B951" s="57" t="s">
        <v>1268</v>
      </c>
      <c r="C951" s="40">
        <v>142.9</v>
      </c>
      <c r="D951" s="40"/>
      <c r="E951" s="40"/>
      <c r="F951" s="57">
        <f t="shared" si="48"/>
        <v>142.9</v>
      </c>
      <c r="G951" s="57">
        <v>0</v>
      </c>
      <c r="H951" s="57">
        <v>0.05</v>
      </c>
      <c r="I951" s="89">
        <f t="shared" si="47"/>
        <v>0</v>
      </c>
    </row>
    <row r="952" spans="1:9" x14ac:dyDescent="0.2">
      <c r="A952" s="105">
        <f t="shared" si="49"/>
        <v>55</v>
      </c>
      <c r="B952" s="57" t="s">
        <v>1269</v>
      </c>
      <c r="C952" s="40">
        <v>776.7</v>
      </c>
      <c r="D952" s="40"/>
      <c r="E952" s="40"/>
      <c r="F952" s="57">
        <f t="shared" si="48"/>
        <v>776.7</v>
      </c>
      <c r="G952" s="57">
        <v>41.8</v>
      </c>
      <c r="H952" s="57">
        <v>0.05</v>
      </c>
      <c r="I952" s="89">
        <f t="shared" si="47"/>
        <v>2.6908716364104543E-3</v>
      </c>
    </row>
    <row r="953" spans="1:9" x14ac:dyDescent="0.2">
      <c r="A953" s="105">
        <f t="shared" si="49"/>
        <v>56</v>
      </c>
      <c r="B953" s="57" t="s">
        <v>1270</v>
      </c>
      <c r="C953" s="40">
        <v>159.5</v>
      </c>
      <c r="D953" s="40"/>
      <c r="E953" s="40"/>
      <c r="F953" s="57">
        <f t="shared" si="48"/>
        <v>159.5</v>
      </c>
      <c r="G953" s="57">
        <v>0</v>
      </c>
      <c r="H953" s="57">
        <v>0.05</v>
      </c>
      <c r="I953" s="89">
        <f t="shared" si="47"/>
        <v>0</v>
      </c>
    </row>
    <row r="954" spans="1:9" x14ac:dyDescent="0.2">
      <c r="A954" s="105">
        <f t="shared" si="49"/>
        <v>57</v>
      </c>
      <c r="B954" s="57" t="s">
        <v>1271</v>
      </c>
      <c r="C954" s="40">
        <v>8044.64</v>
      </c>
      <c r="D954" s="40"/>
      <c r="E954" s="40"/>
      <c r="F954" s="57">
        <f t="shared" si="48"/>
        <v>8044.64</v>
      </c>
      <c r="G954" s="57">
        <v>1470</v>
      </c>
      <c r="H954" s="57">
        <v>0.05</v>
      </c>
      <c r="I954" s="89">
        <f t="shared" si="47"/>
        <v>9.1365182282861623E-3</v>
      </c>
    </row>
    <row r="955" spans="1:9" x14ac:dyDescent="0.2">
      <c r="A955" s="105">
        <f t="shared" si="49"/>
        <v>58</v>
      </c>
      <c r="B955" s="57" t="s">
        <v>1272</v>
      </c>
      <c r="C955" s="40">
        <v>3996.29</v>
      </c>
      <c r="D955" s="40"/>
      <c r="E955" s="40"/>
      <c r="F955" s="57">
        <f t="shared" si="48"/>
        <v>3996.29</v>
      </c>
      <c r="G955" s="57">
        <v>735</v>
      </c>
      <c r="H955" s="57">
        <v>0.05</v>
      </c>
      <c r="I955" s="89">
        <f t="shared" si="47"/>
        <v>9.1960293171916962E-3</v>
      </c>
    </row>
    <row r="956" spans="1:9" x14ac:dyDescent="0.2">
      <c r="A956" s="105">
        <f t="shared" si="49"/>
        <v>59</v>
      </c>
      <c r="B956" s="57" t="s">
        <v>1273</v>
      </c>
      <c r="C956" s="40">
        <v>69.53</v>
      </c>
      <c r="D956" s="40"/>
      <c r="E956" s="40"/>
      <c r="F956" s="57">
        <f t="shared" si="48"/>
        <v>69.53</v>
      </c>
      <c r="G956" s="57">
        <v>0</v>
      </c>
      <c r="H956" s="57">
        <v>0.05</v>
      </c>
      <c r="I956" s="89">
        <f t="shared" si="47"/>
        <v>0</v>
      </c>
    </row>
    <row r="957" spans="1:9" x14ac:dyDescent="0.2">
      <c r="A957" s="105">
        <f t="shared" si="49"/>
        <v>60</v>
      </c>
      <c r="B957" s="57" t="s">
        <v>1274</v>
      </c>
      <c r="C957" s="40">
        <v>3450.5</v>
      </c>
      <c r="D957" s="40"/>
      <c r="E957" s="40"/>
      <c r="F957" s="57">
        <f t="shared" si="48"/>
        <v>3450.5</v>
      </c>
      <c r="G957" s="57">
        <v>690.1</v>
      </c>
      <c r="H957" s="57">
        <v>0.05</v>
      </c>
      <c r="I957" s="89">
        <f t="shared" ref="I957:I962" si="50">(G957*H957)/F957</f>
        <v>0.01</v>
      </c>
    </row>
    <row r="958" spans="1:9" x14ac:dyDescent="0.2">
      <c r="A958" s="105">
        <f t="shared" si="49"/>
        <v>61</v>
      </c>
      <c r="B958" s="57" t="s">
        <v>1275</v>
      </c>
      <c r="C958" s="40">
        <v>46</v>
      </c>
      <c r="D958" s="40"/>
      <c r="E958" s="40"/>
      <c r="F958" s="57">
        <f t="shared" si="48"/>
        <v>46</v>
      </c>
      <c r="G958" s="57">
        <v>0</v>
      </c>
      <c r="H958" s="57">
        <v>0.05</v>
      </c>
      <c r="I958" s="89">
        <f t="shared" si="50"/>
        <v>0</v>
      </c>
    </row>
    <row r="959" spans="1:9" x14ac:dyDescent="0.2">
      <c r="A959" s="105">
        <f t="shared" si="49"/>
        <v>62</v>
      </c>
      <c r="B959" s="57" t="s">
        <v>1317</v>
      </c>
      <c r="C959" s="40">
        <v>3217.4</v>
      </c>
      <c r="D959" s="40"/>
      <c r="E959" s="40"/>
      <c r="F959" s="57">
        <f>C959+D959+E959</f>
        <v>3217.4</v>
      </c>
      <c r="G959" s="57">
        <v>742</v>
      </c>
      <c r="H959" s="57">
        <v>0.05</v>
      </c>
      <c r="I959" s="89">
        <f t="shared" si="50"/>
        <v>1.1531049916081308E-2</v>
      </c>
    </row>
    <row r="960" spans="1:9" x14ac:dyDescent="0.2">
      <c r="A960" s="105">
        <f t="shared" si="49"/>
        <v>63</v>
      </c>
      <c r="B960" s="57" t="s">
        <v>1318</v>
      </c>
      <c r="C960" s="40">
        <v>3196.1</v>
      </c>
      <c r="D960" s="40"/>
      <c r="E960" s="40"/>
      <c r="F960" s="57">
        <f>C960+D960+E960</f>
        <v>3196.1</v>
      </c>
      <c r="G960" s="57">
        <v>742.2</v>
      </c>
      <c r="H960" s="57">
        <v>0.05</v>
      </c>
      <c r="I960" s="89">
        <f t="shared" si="50"/>
        <v>1.1611025937861771E-2</v>
      </c>
    </row>
    <row r="961" spans="1:9" x14ac:dyDescent="0.2">
      <c r="A961" s="105">
        <f t="shared" si="49"/>
        <v>64</v>
      </c>
      <c r="B961" s="57" t="s">
        <v>1319</v>
      </c>
      <c r="C961" s="40">
        <v>1632.1</v>
      </c>
      <c r="D961" s="40"/>
      <c r="E961" s="40"/>
      <c r="F961" s="57">
        <f>C961+D961+E961</f>
        <v>1632.1</v>
      </c>
      <c r="G961" s="57">
        <v>37.799999999999997</v>
      </c>
      <c r="H961" s="57">
        <v>0.05</v>
      </c>
      <c r="I961" s="89">
        <f t="shared" si="50"/>
        <v>1.1580172783530421E-3</v>
      </c>
    </row>
    <row r="962" spans="1:9" x14ac:dyDescent="0.2">
      <c r="A962" s="105">
        <f t="shared" si="49"/>
        <v>65</v>
      </c>
      <c r="B962" s="57" t="s">
        <v>609</v>
      </c>
      <c r="C962" s="107">
        <v>3084.1</v>
      </c>
      <c r="D962" s="59"/>
      <c r="E962" s="59">
        <v>109.7</v>
      </c>
      <c r="F962" s="57">
        <f>C962+D962+E962</f>
        <v>3193.7999999999997</v>
      </c>
      <c r="G962" s="57">
        <v>808.1</v>
      </c>
      <c r="H962" s="57">
        <v>0.05</v>
      </c>
      <c r="I962" s="89">
        <f t="shared" si="50"/>
        <v>1.2651073955789344E-2</v>
      </c>
    </row>
    <row r="963" spans="1:9" x14ac:dyDescent="0.2">
      <c r="A963" s="105"/>
      <c r="B963" s="57" t="s">
        <v>1276</v>
      </c>
      <c r="C963" s="65">
        <f>SUM(C898:C962)</f>
        <v>179704.92999999996</v>
      </c>
      <c r="D963" s="65">
        <f t="shared" ref="D963:G963" si="51">SUM(D898:D962)</f>
        <v>939.9</v>
      </c>
      <c r="E963" s="65">
        <f t="shared" si="51"/>
        <v>3844.0999999999995</v>
      </c>
      <c r="F963" s="65">
        <f t="shared" si="51"/>
        <v>184488.92999999996</v>
      </c>
      <c r="G963" s="65">
        <f t="shared" si="51"/>
        <v>22667.499999999993</v>
      </c>
      <c r="H963" s="57">
        <v>0.05</v>
      </c>
      <c r="I963" s="89">
        <f>(G963*H963)/F963</f>
        <v>6.1433225288910287E-3</v>
      </c>
    </row>
    <row r="964" spans="1:9" x14ac:dyDescent="0.2">
      <c r="A964" s="348" t="s">
        <v>1976</v>
      </c>
      <c r="B964" s="348"/>
      <c r="C964" s="348"/>
      <c r="D964" s="348"/>
      <c r="E964" s="348"/>
      <c r="F964" s="348"/>
      <c r="G964" s="348"/>
      <c r="H964" s="348"/>
      <c r="I964" s="348"/>
    </row>
    <row r="965" spans="1:9" x14ac:dyDescent="0.2">
      <c r="A965" s="77">
        <v>1</v>
      </c>
      <c r="B965" s="57" t="s">
        <v>1278</v>
      </c>
      <c r="C965" s="57">
        <v>653.70000000000005</v>
      </c>
      <c r="D965" s="57">
        <v>37.5</v>
      </c>
      <c r="E965" s="57">
        <v>147.30000000000001</v>
      </c>
      <c r="F965" s="57">
        <f t="shared" ref="F965:F1027" si="52">C965+D965+E965</f>
        <v>838.5</v>
      </c>
      <c r="G965" s="57">
        <v>32</v>
      </c>
      <c r="H965" s="57">
        <v>0.05</v>
      </c>
      <c r="I965" s="106">
        <f t="shared" ref="I965:I1027" si="53">(G965*H965)/F965</f>
        <v>1.9081693500298152E-3</v>
      </c>
    </row>
    <row r="966" spans="1:9" x14ac:dyDescent="0.2">
      <c r="A966" s="78">
        <f>A965+1</f>
        <v>2</v>
      </c>
      <c r="B966" s="57" t="s">
        <v>1279</v>
      </c>
      <c r="C966" s="57">
        <v>244</v>
      </c>
      <c r="D966" s="57"/>
      <c r="E966" s="57"/>
      <c r="F966" s="57">
        <f t="shared" si="52"/>
        <v>244</v>
      </c>
      <c r="G966" s="57">
        <v>15</v>
      </c>
      <c r="H966" s="57">
        <v>0.05</v>
      </c>
      <c r="I966" s="106">
        <f t="shared" si="53"/>
        <v>3.0737704918032786E-3</v>
      </c>
    </row>
    <row r="967" spans="1:9" x14ac:dyDescent="0.2">
      <c r="A967" s="78">
        <f t="shared" ref="A967:A1029" si="54">A966+1</f>
        <v>3</v>
      </c>
      <c r="B967" s="57" t="s">
        <v>1280</v>
      </c>
      <c r="C967" s="57">
        <v>279.89999999999998</v>
      </c>
      <c r="D967" s="57"/>
      <c r="E967" s="57"/>
      <c r="F967" s="57">
        <f t="shared" si="52"/>
        <v>279.89999999999998</v>
      </c>
      <c r="G967" s="57">
        <v>10</v>
      </c>
      <c r="H967" s="57">
        <v>0.05</v>
      </c>
      <c r="I967" s="106">
        <f t="shared" si="53"/>
        <v>1.7863522686673813E-3</v>
      </c>
    </row>
    <row r="968" spans="1:9" x14ac:dyDescent="0.2">
      <c r="A968" s="78">
        <f t="shared" si="54"/>
        <v>4</v>
      </c>
      <c r="B968" s="57" t="s">
        <v>1281</v>
      </c>
      <c r="C968" s="57">
        <v>107.3</v>
      </c>
      <c r="D968" s="57"/>
      <c r="E968" s="57"/>
      <c r="F968" s="57">
        <f t="shared" si="52"/>
        <v>107.3</v>
      </c>
      <c r="G968" s="57">
        <v>15</v>
      </c>
      <c r="H968" s="57">
        <v>0.05</v>
      </c>
      <c r="I968" s="106">
        <f t="shared" si="53"/>
        <v>6.9897483690587138E-3</v>
      </c>
    </row>
    <row r="969" spans="1:9" x14ac:dyDescent="0.2">
      <c r="A969" s="78">
        <f t="shared" si="54"/>
        <v>5</v>
      </c>
      <c r="B969" s="57" t="s">
        <v>1283</v>
      </c>
      <c r="C969" s="57">
        <v>149.30000000000001</v>
      </c>
      <c r="D969" s="57"/>
      <c r="E969" s="57"/>
      <c r="F969" s="57">
        <f t="shared" si="52"/>
        <v>149.30000000000001</v>
      </c>
      <c r="G969" s="57">
        <v>15</v>
      </c>
      <c r="H969" s="57">
        <v>0.05</v>
      </c>
      <c r="I969" s="106">
        <f t="shared" si="53"/>
        <v>5.0234427327528466E-3</v>
      </c>
    </row>
    <row r="970" spans="1:9" x14ac:dyDescent="0.2">
      <c r="A970" s="78">
        <f t="shared" si="54"/>
        <v>6</v>
      </c>
      <c r="B970" s="57" t="s">
        <v>1284</v>
      </c>
      <c r="C970" s="57">
        <v>111.1</v>
      </c>
      <c r="D970" s="57">
        <v>25.8</v>
      </c>
      <c r="E970" s="57"/>
      <c r="F970" s="57">
        <f t="shared" si="52"/>
        <v>136.9</v>
      </c>
      <c r="G970" s="57">
        <v>15</v>
      </c>
      <c r="H970" s="57">
        <v>0.05</v>
      </c>
      <c r="I970" s="106">
        <f t="shared" si="53"/>
        <v>5.4784514243973702E-3</v>
      </c>
    </row>
    <row r="971" spans="1:9" x14ac:dyDescent="0.2">
      <c r="A971" s="78">
        <f t="shared" si="54"/>
        <v>7</v>
      </c>
      <c r="B971" s="57" t="s">
        <v>1285</v>
      </c>
      <c r="C971" s="57">
        <v>131.5</v>
      </c>
      <c r="D971" s="57"/>
      <c r="E971" s="57"/>
      <c r="F971" s="57">
        <f t="shared" si="52"/>
        <v>131.5</v>
      </c>
      <c r="G971" s="57">
        <v>10</v>
      </c>
      <c r="H971" s="57">
        <v>0.05</v>
      </c>
      <c r="I971" s="106">
        <f t="shared" si="53"/>
        <v>3.8022813688212928E-3</v>
      </c>
    </row>
    <row r="972" spans="1:9" x14ac:dyDescent="0.2">
      <c r="A972" s="78">
        <f t="shared" si="54"/>
        <v>8</v>
      </c>
      <c r="B972" s="57" t="s">
        <v>1286</v>
      </c>
      <c r="C972" s="57">
        <v>164</v>
      </c>
      <c r="D972" s="57"/>
      <c r="E972" s="57"/>
      <c r="F972" s="57">
        <f t="shared" si="52"/>
        <v>164</v>
      </c>
      <c r="G972" s="57">
        <v>10</v>
      </c>
      <c r="H972" s="57">
        <v>0.05</v>
      </c>
      <c r="I972" s="106">
        <f t="shared" si="53"/>
        <v>3.0487804878048782E-3</v>
      </c>
    </row>
    <row r="973" spans="1:9" x14ac:dyDescent="0.2">
      <c r="A973" s="78">
        <f t="shared" si="54"/>
        <v>9</v>
      </c>
      <c r="B973" s="57" t="s">
        <v>1287</v>
      </c>
      <c r="C973" s="57">
        <v>183.5</v>
      </c>
      <c r="D973" s="57"/>
      <c r="E973" s="57"/>
      <c r="F973" s="57">
        <f t="shared" si="52"/>
        <v>183.5</v>
      </c>
      <c r="G973" s="57">
        <v>10</v>
      </c>
      <c r="H973" s="57">
        <v>0.05</v>
      </c>
      <c r="I973" s="106">
        <f t="shared" si="53"/>
        <v>2.7247956403269754E-3</v>
      </c>
    </row>
    <row r="974" spans="1:9" x14ac:dyDescent="0.2">
      <c r="A974" s="78">
        <f t="shared" si="54"/>
        <v>10</v>
      </c>
      <c r="B974" s="57" t="s">
        <v>1288</v>
      </c>
      <c r="C974" s="57">
        <v>4270.7</v>
      </c>
      <c r="D974" s="57"/>
      <c r="E974" s="57"/>
      <c r="F974" s="57">
        <f t="shared" si="52"/>
        <v>4270.7</v>
      </c>
      <c r="G974" s="57">
        <v>100</v>
      </c>
      <c r="H974" s="57">
        <v>0.05</v>
      </c>
      <c r="I974" s="106">
        <f t="shared" si="53"/>
        <v>1.1707682581309855E-3</v>
      </c>
    </row>
    <row r="975" spans="1:9" x14ac:dyDescent="0.2">
      <c r="A975" s="78">
        <f t="shared" si="54"/>
        <v>11</v>
      </c>
      <c r="B975" s="57" t="s">
        <v>1289</v>
      </c>
      <c r="C975" s="57">
        <v>2670.7</v>
      </c>
      <c r="D975" s="57"/>
      <c r="E975" s="57"/>
      <c r="F975" s="57">
        <f t="shared" si="52"/>
        <v>2670.7</v>
      </c>
      <c r="G975" s="57">
        <v>156</v>
      </c>
      <c r="H975" s="57">
        <v>0.05</v>
      </c>
      <c r="I975" s="106">
        <f t="shared" si="53"/>
        <v>2.9205826187890822E-3</v>
      </c>
    </row>
    <row r="976" spans="1:9" x14ac:dyDescent="0.2">
      <c r="A976" s="78">
        <f t="shared" si="54"/>
        <v>12</v>
      </c>
      <c r="B976" s="57" t="s">
        <v>1290</v>
      </c>
      <c r="C976" s="57">
        <v>463.7</v>
      </c>
      <c r="D976" s="57"/>
      <c r="E976" s="57">
        <v>121.1</v>
      </c>
      <c r="F976" s="57">
        <f t="shared" si="52"/>
        <v>584.79999999999995</v>
      </c>
      <c r="G976" s="57">
        <v>64</v>
      </c>
      <c r="H976" s="57">
        <v>0.05</v>
      </c>
      <c r="I976" s="106">
        <f t="shared" si="53"/>
        <v>5.471956224350206E-3</v>
      </c>
    </row>
    <row r="977" spans="1:9" x14ac:dyDescent="0.2">
      <c r="A977" s="78">
        <f t="shared" si="54"/>
        <v>13</v>
      </c>
      <c r="B977" s="57" t="s">
        <v>1291</v>
      </c>
      <c r="C977" s="57">
        <v>892.4</v>
      </c>
      <c r="D977" s="57"/>
      <c r="E977" s="57"/>
      <c r="F977" s="57">
        <f t="shared" si="52"/>
        <v>892.4</v>
      </c>
      <c r="G977" s="57">
        <v>31</v>
      </c>
      <c r="H977" s="57">
        <v>0.05</v>
      </c>
      <c r="I977" s="106">
        <f t="shared" si="53"/>
        <v>1.7368892873151054E-3</v>
      </c>
    </row>
    <row r="978" spans="1:9" x14ac:dyDescent="0.2">
      <c r="A978" s="78">
        <f t="shared" si="54"/>
        <v>14</v>
      </c>
      <c r="B978" s="57" t="s">
        <v>1292</v>
      </c>
      <c r="C978" s="57">
        <v>481.8</v>
      </c>
      <c r="D978" s="57"/>
      <c r="E978" s="57">
        <v>50.8</v>
      </c>
      <c r="F978" s="57">
        <f t="shared" si="52"/>
        <v>532.6</v>
      </c>
      <c r="G978" s="57">
        <v>28</v>
      </c>
      <c r="H978" s="57">
        <v>0.05</v>
      </c>
      <c r="I978" s="106">
        <f t="shared" si="53"/>
        <v>2.6286143447239955E-3</v>
      </c>
    </row>
    <row r="979" spans="1:9" x14ac:dyDescent="0.2">
      <c r="A979" s="78">
        <f t="shared" si="54"/>
        <v>15</v>
      </c>
      <c r="B979" s="57" t="s">
        <v>1293</v>
      </c>
      <c r="C979" s="57">
        <v>340.1</v>
      </c>
      <c r="D979" s="57"/>
      <c r="E979" s="57"/>
      <c r="F979" s="57">
        <f t="shared" si="52"/>
        <v>340.1</v>
      </c>
      <c r="G979" s="57">
        <v>32</v>
      </c>
      <c r="H979" s="57">
        <v>0.05</v>
      </c>
      <c r="I979" s="106">
        <f t="shared" si="53"/>
        <v>4.7044986768597467E-3</v>
      </c>
    </row>
    <row r="980" spans="1:9" x14ac:dyDescent="0.2">
      <c r="A980" s="78">
        <f t="shared" si="54"/>
        <v>16</v>
      </c>
      <c r="B980" s="57" t="s">
        <v>1294</v>
      </c>
      <c r="C980" s="57">
        <v>449.9</v>
      </c>
      <c r="D980" s="57"/>
      <c r="E980" s="57">
        <v>99.3</v>
      </c>
      <c r="F980" s="57">
        <f t="shared" si="52"/>
        <v>549.19999999999993</v>
      </c>
      <c r="G980" s="57">
        <v>28</v>
      </c>
      <c r="H980" s="57">
        <v>0.05</v>
      </c>
      <c r="I980" s="106">
        <f t="shared" si="53"/>
        <v>2.5491624180626372E-3</v>
      </c>
    </row>
    <row r="981" spans="1:9" x14ac:dyDescent="0.2">
      <c r="A981" s="78">
        <f t="shared" si="54"/>
        <v>17</v>
      </c>
      <c r="B981" s="57" t="s">
        <v>1295</v>
      </c>
      <c r="C981" s="57">
        <v>855.5</v>
      </c>
      <c r="D981" s="57"/>
      <c r="E981" s="57">
        <v>188</v>
      </c>
      <c r="F981" s="57">
        <f t="shared" si="52"/>
        <v>1043.5</v>
      </c>
      <c r="G981" s="57">
        <v>43</v>
      </c>
      <c r="H981" s="57">
        <v>0.05</v>
      </c>
      <c r="I981" s="106">
        <f t="shared" si="53"/>
        <v>2.0603737422137036E-3</v>
      </c>
    </row>
    <row r="982" spans="1:9" x14ac:dyDescent="0.2">
      <c r="A982" s="78">
        <f t="shared" si="54"/>
        <v>18</v>
      </c>
      <c r="B982" s="57" t="s">
        <v>1296</v>
      </c>
      <c r="C982" s="57">
        <v>851.2</v>
      </c>
      <c r="D982" s="57"/>
      <c r="E982" s="57">
        <v>76.2</v>
      </c>
      <c r="F982" s="57">
        <f t="shared" si="52"/>
        <v>927.40000000000009</v>
      </c>
      <c r="G982" s="57">
        <v>41</v>
      </c>
      <c r="H982" s="57">
        <v>0.05</v>
      </c>
      <c r="I982" s="106">
        <f t="shared" si="53"/>
        <v>2.2104809143843004E-3</v>
      </c>
    </row>
    <row r="983" spans="1:9" x14ac:dyDescent="0.2">
      <c r="A983" s="78">
        <f t="shared" si="54"/>
        <v>19</v>
      </c>
      <c r="B983" s="57" t="s">
        <v>1297</v>
      </c>
      <c r="C983" s="57">
        <v>544.4</v>
      </c>
      <c r="D983" s="57">
        <v>105.8</v>
      </c>
      <c r="E983" s="57">
        <v>74</v>
      </c>
      <c r="F983" s="57">
        <f t="shared" si="52"/>
        <v>724.19999999999993</v>
      </c>
      <c r="G983" s="57">
        <v>43</v>
      </c>
      <c r="H983" s="57">
        <v>0.05</v>
      </c>
      <c r="I983" s="106">
        <f t="shared" si="53"/>
        <v>2.9687931510632422E-3</v>
      </c>
    </row>
    <row r="984" spans="1:9" x14ac:dyDescent="0.2">
      <c r="A984" s="78">
        <f t="shared" si="54"/>
        <v>20</v>
      </c>
      <c r="B984" s="57" t="s">
        <v>1298</v>
      </c>
      <c r="C984" s="57">
        <v>252.4</v>
      </c>
      <c r="D984" s="57">
        <v>53</v>
      </c>
      <c r="E984" s="57">
        <v>35.4</v>
      </c>
      <c r="F984" s="57">
        <f t="shared" si="52"/>
        <v>340.79999999999995</v>
      </c>
      <c r="G984" s="57">
        <v>45</v>
      </c>
      <c r="H984" s="57">
        <v>0.05</v>
      </c>
      <c r="I984" s="106">
        <f t="shared" si="53"/>
        <v>6.6021126760563388E-3</v>
      </c>
    </row>
    <row r="985" spans="1:9" x14ac:dyDescent="0.2">
      <c r="A985" s="78">
        <f t="shared" si="54"/>
        <v>21</v>
      </c>
      <c r="B985" s="57" t="s">
        <v>1299</v>
      </c>
      <c r="C985" s="57">
        <v>446.3</v>
      </c>
      <c r="D985" s="57">
        <v>12.4</v>
      </c>
      <c r="E985" s="57">
        <v>75.400000000000006</v>
      </c>
      <c r="F985" s="57">
        <f t="shared" si="52"/>
        <v>534.1</v>
      </c>
      <c r="G985" s="57">
        <v>41</v>
      </c>
      <c r="H985" s="57">
        <v>0.05</v>
      </c>
      <c r="I985" s="106">
        <f t="shared" si="53"/>
        <v>3.8382325407227114E-3</v>
      </c>
    </row>
    <row r="986" spans="1:9" x14ac:dyDescent="0.2">
      <c r="A986" s="78">
        <f t="shared" si="54"/>
        <v>22</v>
      </c>
      <c r="B986" s="57" t="s">
        <v>1300</v>
      </c>
      <c r="C986" s="57">
        <v>237.5</v>
      </c>
      <c r="D986" s="57"/>
      <c r="E986" s="57"/>
      <c r="F986" s="57">
        <f t="shared" si="52"/>
        <v>237.5</v>
      </c>
      <c r="G986" s="57">
        <v>43</v>
      </c>
      <c r="H986" s="57">
        <v>0.05</v>
      </c>
      <c r="I986" s="106">
        <f t="shared" si="53"/>
        <v>9.0526315789473677E-3</v>
      </c>
    </row>
    <row r="987" spans="1:9" x14ac:dyDescent="0.2">
      <c r="A987" s="78">
        <f t="shared" si="54"/>
        <v>23</v>
      </c>
      <c r="B987" s="57" t="s">
        <v>1301</v>
      </c>
      <c r="C987" s="57">
        <v>159.5</v>
      </c>
      <c r="D987" s="57"/>
      <c r="E987" s="57">
        <v>91.9</v>
      </c>
      <c r="F987" s="57">
        <f t="shared" si="52"/>
        <v>251.4</v>
      </c>
      <c r="G987" s="57">
        <v>45</v>
      </c>
      <c r="H987" s="57">
        <v>0.05</v>
      </c>
      <c r="I987" s="106">
        <f t="shared" si="53"/>
        <v>8.9498806682577568E-3</v>
      </c>
    </row>
    <row r="988" spans="1:9" x14ac:dyDescent="0.2">
      <c r="A988" s="78">
        <f t="shared" si="54"/>
        <v>24</v>
      </c>
      <c r="B988" s="57" t="s">
        <v>1302</v>
      </c>
      <c r="C988" s="57">
        <v>6036.5</v>
      </c>
      <c r="D988" s="57"/>
      <c r="E988" s="57">
        <v>57.9</v>
      </c>
      <c r="F988" s="57">
        <f t="shared" si="52"/>
        <v>6094.4</v>
      </c>
      <c r="G988" s="57">
        <v>120</v>
      </c>
      <c r="H988" s="57">
        <v>0.05</v>
      </c>
      <c r="I988" s="106">
        <f t="shared" si="53"/>
        <v>9.8451037017589934E-4</v>
      </c>
    </row>
    <row r="989" spans="1:9" x14ac:dyDescent="0.2">
      <c r="A989" s="78">
        <f t="shared" si="54"/>
        <v>25</v>
      </c>
      <c r="B989" s="57" t="s">
        <v>1303</v>
      </c>
      <c r="C989" s="57">
        <v>5942.78</v>
      </c>
      <c r="D989" s="57">
        <v>26.3</v>
      </c>
      <c r="E989" s="57">
        <v>169.5</v>
      </c>
      <c r="F989" s="57">
        <f t="shared" si="52"/>
        <v>6138.58</v>
      </c>
      <c r="G989" s="57">
        <v>130</v>
      </c>
      <c r="H989" s="57">
        <v>0.05</v>
      </c>
      <c r="I989" s="106">
        <f t="shared" si="53"/>
        <v>1.0588768086430412E-3</v>
      </c>
    </row>
    <row r="990" spans="1:9" x14ac:dyDescent="0.2">
      <c r="A990" s="78">
        <f t="shared" si="54"/>
        <v>26</v>
      </c>
      <c r="B990" s="57" t="s">
        <v>1304</v>
      </c>
      <c r="C990" s="57">
        <v>362.7</v>
      </c>
      <c r="D990" s="57"/>
      <c r="E990" s="57">
        <v>64.8</v>
      </c>
      <c r="F990" s="57">
        <f t="shared" si="52"/>
        <v>427.5</v>
      </c>
      <c r="G990" s="57">
        <v>42</v>
      </c>
      <c r="H990" s="57">
        <v>0.05</v>
      </c>
      <c r="I990" s="106">
        <f t="shared" si="53"/>
        <v>4.9122807017543861E-3</v>
      </c>
    </row>
    <row r="991" spans="1:9" x14ac:dyDescent="0.2">
      <c r="A991" s="78">
        <f t="shared" si="54"/>
        <v>27</v>
      </c>
      <c r="B991" s="57" t="s">
        <v>1305</v>
      </c>
      <c r="C991" s="57">
        <v>5493.7</v>
      </c>
      <c r="D991" s="57"/>
      <c r="E991" s="57"/>
      <c r="F991" s="57">
        <f t="shared" si="52"/>
        <v>5493.7</v>
      </c>
      <c r="G991" s="57">
        <v>125</v>
      </c>
      <c r="H991" s="57">
        <v>0.05</v>
      </c>
      <c r="I991" s="106">
        <f t="shared" si="53"/>
        <v>1.137666781950234E-3</v>
      </c>
    </row>
    <row r="992" spans="1:9" x14ac:dyDescent="0.2">
      <c r="A992" s="78">
        <f t="shared" si="54"/>
        <v>28</v>
      </c>
      <c r="B992" s="57" t="s">
        <v>1306</v>
      </c>
      <c r="C992" s="57">
        <v>5413.1</v>
      </c>
      <c r="D992" s="57"/>
      <c r="E992" s="57">
        <v>26</v>
      </c>
      <c r="F992" s="57">
        <f t="shared" si="52"/>
        <v>5439.1</v>
      </c>
      <c r="G992" s="57">
        <v>120</v>
      </c>
      <c r="H992" s="57">
        <v>0.05</v>
      </c>
      <c r="I992" s="106">
        <f t="shared" si="53"/>
        <v>1.1031236785497599E-3</v>
      </c>
    </row>
    <row r="993" spans="1:9" x14ac:dyDescent="0.2">
      <c r="A993" s="78">
        <f t="shared" si="54"/>
        <v>29</v>
      </c>
      <c r="B993" s="57" t="s">
        <v>1307</v>
      </c>
      <c r="C993" s="57">
        <v>420.4</v>
      </c>
      <c r="D993" s="57"/>
      <c r="E993" s="57">
        <v>81.3</v>
      </c>
      <c r="F993" s="57">
        <f t="shared" si="52"/>
        <v>501.7</v>
      </c>
      <c r="G993" s="57">
        <v>40</v>
      </c>
      <c r="H993" s="57">
        <v>0.05</v>
      </c>
      <c r="I993" s="106">
        <f t="shared" si="53"/>
        <v>3.9864460833167236E-3</v>
      </c>
    </row>
    <row r="994" spans="1:9" x14ac:dyDescent="0.2">
      <c r="A994" s="78">
        <f t="shared" si="54"/>
        <v>30</v>
      </c>
      <c r="B994" s="57" t="s">
        <v>1308</v>
      </c>
      <c r="C994" s="57">
        <v>176.4</v>
      </c>
      <c r="D994" s="57"/>
      <c r="E994" s="57">
        <v>88.5</v>
      </c>
      <c r="F994" s="57">
        <f t="shared" si="52"/>
        <v>264.89999999999998</v>
      </c>
      <c r="G994" s="57">
        <v>42</v>
      </c>
      <c r="H994" s="57">
        <v>0.05</v>
      </c>
      <c r="I994" s="106">
        <f t="shared" si="53"/>
        <v>7.9275198187995482E-3</v>
      </c>
    </row>
    <row r="995" spans="1:9" x14ac:dyDescent="0.2">
      <c r="A995" s="78">
        <f t="shared" si="54"/>
        <v>31</v>
      </c>
      <c r="B995" s="57" t="s">
        <v>1309</v>
      </c>
      <c r="C995" s="57">
        <v>476.7</v>
      </c>
      <c r="D995" s="57"/>
      <c r="E995" s="57">
        <v>38</v>
      </c>
      <c r="F995" s="57">
        <f t="shared" si="52"/>
        <v>514.70000000000005</v>
      </c>
      <c r="G995" s="57">
        <v>41</v>
      </c>
      <c r="H995" s="57">
        <v>0.05</v>
      </c>
      <c r="I995" s="106">
        <f t="shared" si="53"/>
        <v>3.9829026617447059E-3</v>
      </c>
    </row>
    <row r="996" spans="1:9" x14ac:dyDescent="0.2">
      <c r="A996" s="78">
        <f t="shared" si="54"/>
        <v>32</v>
      </c>
      <c r="B996" s="57" t="s">
        <v>1314</v>
      </c>
      <c r="C996" s="57">
        <v>474.8</v>
      </c>
      <c r="D996" s="57"/>
      <c r="E996" s="57"/>
      <c r="F996" s="57">
        <f t="shared" si="52"/>
        <v>474.8</v>
      </c>
      <c r="G996" s="57">
        <v>35</v>
      </c>
      <c r="H996" s="57">
        <v>0.05</v>
      </c>
      <c r="I996" s="106">
        <f t="shared" si="53"/>
        <v>3.6857624262847514E-3</v>
      </c>
    </row>
    <row r="997" spans="1:9" x14ac:dyDescent="0.2">
      <c r="A997" s="78">
        <f t="shared" si="54"/>
        <v>33</v>
      </c>
      <c r="B997" s="57" t="s">
        <v>1315</v>
      </c>
      <c r="C997" s="57">
        <v>667.03</v>
      </c>
      <c r="D997" s="57"/>
      <c r="E997" s="57"/>
      <c r="F997" s="57">
        <f t="shared" si="52"/>
        <v>667.03</v>
      </c>
      <c r="G997" s="57">
        <v>50</v>
      </c>
      <c r="H997" s="57">
        <v>0.05</v>
      </c>
      <c r="I997" s="106">
        <f t="shared" si="53"/>
        <v>3.747957363237036E-3</v>
      </c>
    </row>
    <row r="998" spans="1:9" x14ac:dyDescent="0.2">
      <c r="A998" s="78">
        <f t="shared" si="54"/>
        <v>34</v>
      </c>
      <c r="B998" s="57" t="s">
        <v>1316</v>
      </c>
      <c r="C998" s="57">
        <v>1023.7</v>
      </c>
      <c r="D998" s="57"/>
      <c r="E998" s="57"/>
      <c r="F998" s="57">
        <f t="shared" si="52"/>
        <v>1023.7</v>
      </c>
      <c r="G998" s="57">
        <v>40</v>
      </c>
      <c r="H998" s="57">
        <v>0.05</v>
      </c>
      <c r="I998" s="106">
        <f t="shared" si="53"/>
        <v>1.9536973722770342E-3</v>
      </c>
    </row>
    <row r="999" spans="1:9" x14ac:dyDescent="0.2">
      <c r="A999" s="78">
        <f t="shared" si="54"/>
        <v>35</v>
      </c>
      <c r="B999" s="57" t="s">
        <v>1320</v>
      </c>
      <c r="C999" s="57">
        <v>214.1</v>
      </c>
      <c r="D999" s="57"/>
      <c r="E999" s="57"/>
      <c r="F999" s="57">
        <f t="shared" si="52"/>
        <v>214.1</v>
      </c>
      <c r="G999" s="57">
        <v>35</v>
      </c>
      <c r="H999" s="57">
        <v>0.05</v>
      </c>
      <c r="I999" s="106">
        <f t="shared" si="53"/>
        <v>8.173750583839328E-3</v>
      </c>
    </row>
    <row r="1000" spans="1:9" x14ac:dyDescent="0.2">
      <c r="A1000" s="78">
        <f t="shared" si="54"/>
        <v>36</v>
      </c>
      <c r="B1000" s="57" t="s">
        <v>1321</v>
      </c>
      <c r="C1000" s="57">
        <v>396.1</v>
      </c>
      <c r="D1000" s="57"/>
      <c r="E1000" s="57">
        <v>77.8</v>
      </c>
      <c r="F1000" s="57">
        <f t="shared" si="52"/>
        <v>473.90000000000003</v>
      </c>
      <c r="G1000" s="57">
        <v>40</v>
      </c>
      <c r="H1000" s="57">
        <v>0.05</v>
      </c>
      <c r="I1000" s="106">
        <f t="shared" si="53"/>
        <v>4.2202996412745303E-3</v>
      </c>
    </row>
    <row r="1001" spans="1:9" x14ac:dyDescent="0.2">
      <c r="A1001" s="78">
        <f t="shared" si="54"/>
        <v>37</v>
      </c>
      <c r="B1001" s="57" t="s">
        <v>1322</v>
      </c>
      <c r="C1001" s="57">
        <v>479.6</v>
      </c>
      <c r="D1001" s="57"/>
      <c r="E1001" s="57"/>
      <c r="F1001" s="57">
        <f t="shared" si="52"/>
        <v>479.6</v>
      </c>
      <c r="G1001" s="57">
        <v>42</v>
      </c>
      <c r="H1001" s="57">
        <v>0.05</v>
      </c>
      <c r="I1001" s="106">
        <f t="shared" si="53"/>
        <v>4.3786488740617177E-3</v>
      </c>
    </row>
    <row r="1002" spans="1:9" x14ac:dyDescent="0.2">
      <c r="A1002" s="78">
        <f t="shared" si="54"/>
        <v>38</v>
      </c>
      <c r="B1002" s="57" t="s">
        <v>1323</v>
      </c>
      <c r="C1002" s="57">
        <v>415.6</v>
      </c>
      <c r="D1002" s="57"/>
      <c r="E1002" s="57"/>
      <c r="F1002" s="57">
        <f t="shared" si="52"/>
        <v>415.6</v>
      </c>
      <c r="G1002" s="57">
        <v>43</v>
      </c>
      <c r="H1002" s="57">
        <v>0.05</v>
      </c>
      <c r="I1002" s="106">
        <f t="shared" si="53"/>
        <v>5.1732435033686229E-3</v>
      </c>
    </row>
    <row r="1003" spans="1:9" x14ac:dyDescent="0.2">
      <c r="A1003" s="78">
        <f t="shared" si="54"/>
        <v>39</v>
      </c>
      <c r="B1003" s="57" t="s">
        <v>1324</v>
      </c>
      <c r="C1003" s="57">
        <v>338.9</v>
      </c>
      <c r="D1003" s="57"/>
      <c r="E1003" s="57">
        <v>73.099999999999994</v>
      </c>
      <c r="F1003" s="57">
        <f t="shared" si="52"/>
        <v>412</v>
      </c>
      <c r="G1003" s="57">
        <v>45</v>
      </c>
      <c r="H1003" s="57">
        <v>0.05</v>
      </c>
      <c r="I1003" s="106">
        <f t="shared" si="53"/>
        <v>5.4611650485436895E-3</v>
      </c>
    </row>
    <row r="1004" spans="1:9" x14ac:dyDescent="0.2">
      <c r="A1004" s="78">
        <f t="shared" si="54"/>
        <v>40</v>
      </c>
      <c r="B1004" s="57" t="s">
        <v>1325</v>
      </c>
      <c r="C1004" s="57">
        <v>154.69999999999999</v>
      </c>
      <c r="D1004" s="57"/>
      <c r="E1004" s="57"/>
      <c r="F1004" s="57">
        <f t="shared" si="52"/>
        <v>154.69999999999999</v>
      </c>
      <c r="G1004" s="57">
        <v>38</v>
      </c>
      <c r="H1004" s="57">
        <v>0.05</v>
      </c>
      <c r="I1004" s="106">
        <f t="shared" si="53"/>
        <v>1.2281835811247577E-2</v>
      </c>
    </row>
    <row r="1005" spans="1:9" x14ac:dyDescent="0.2">
      <c r="A1005" s="78">
        <f t="shared" si="54"/>
        <v>41</v>
      </c>
      <c r="B1005" s="57" t="s">
        <v>1326</v>
      </c>
      <c r="C1005" s="57">
        <v>127</v>
      </c>
      <c r="D1005" s="57">
        <v>51.8</v>
      </c>
      <c r="E1005" s="57"/>
      <c r="F1005" s="57">
        <f t="shared" si="52"/>
        <v>178.8</v>
      </c>
      <c r="G1005" s="57">
        <v>41</v>
      </c>
      <c r="H1005" s="57">
        <v>0.05</v>
      </c>
      <c r="I1005" s="106">
        <f t="shared" si="53"/>
        <v>1.1465324384787473E-2</v>
      </c>
    </row>
    <row r="1006" spans="1:9" x14ac:dyDescent="0.2">
      <c r="A1006" s="78">
        <f t="shared" si="54"/>
        <v>42</v>
      </c>
      <c r="B1006" s="57" t="s">
        <v>1327</v>
      </c>
      <c r="C1006" s="57">
        <v>228.6</v>
      </c>
      <c r="D1006" s="57"/>
      <c r="E1006" s="57"/>
      <c r="F1006" s="57">
        <f t="shared" si="52"/>
        <v>228.6</v>
      </c>
      <c r="G1006" s="57">
        <v>37</v>
      </c>
      <c r="H1006" s="57">
        <v>0.05</v>
      </c>
      <c r="I1006" s="106">
        <f t="shared" si="53"/>
        <v>8.0927384076990381E-3</v>
      </c>
    </row>
    <row r="1007" spans="1:9" x14ac:dyDescent="0.2">
      <c r="A1007" s="78">
        <f t="shared" si="54"/>
        <v>43</v>
      </c>
      <c r="B1007" s="57" t="s">
        <v>1328</v>
      </c>
      <c r="C1007" s="57">
        <v>211.7</v>
      </c>
      <c r="D1007" s="57"/>
      <c r="E1007" s="57"/>
      <c r="F1007" s="57">
        <f t="shared" si="52"/>
        <v>211.7</v>
      </c>
      <c r="G1007" s="57">
        <v>42</v>
      </c>
      <c r="H1007" s="57">
        <v>0.05</v>
      </c>
      <c r="I1007" s="106">
        <f t="shared" si="53"/>
        <v>9.9196976854038742E-3</v>
      </c>
    </row>
    <row r="1008" spans="1:9" x14ac:dyDescent="0.2">
      <c r="A1008" s="78">
        <f t="shared" si="54"/>
        <v>44</v>
      </c>
      <c r="B1008" s="57" t="s">
        <v>1329</v>
      </c>
      <c r="C1008" s="57">
        <v>209.66</v>
      </c>
      <c r="D1008" s="57"/>
      <c r="E1008" s="29"/>
      <c r="F1008" s="57">
        <f t="shared" si="52"/>
        <v>209.66</v>
      </c>
      <c r="G1008" s="57">
        <v>41</v>
      </c>
      <c r="H1008" s="57">
        <v>0.05</v>
      </c>
      <c r="I1008" s="106">
        <f t="shared" si="53"/>
        <v>9.7777353810931996E-3</v>
      </c>
    </row>
    <row r="1009" spans="1:9" x14ac:dyDescent="0.2">
      <c r="A1009" s="78">
        <f t="shared" si="54"/>
        <v>45</v>
      </c>
      <c r="B1009" s="57" t="s">
        <v>1330</v>
      </c>
      <c r="C1009" s="57">
        <v>211.9</v>
      </c>
      <c r="D1009" s="57"/>
      <c r="E1009" s="57"/>
      <c r="F1009" s="57">
        <f t="shared" si="52"/>
        <v>211.9</v>
      </c>
      <c r="G1009" s="57">
        <v>39</v>
      </c>
      <c r="H1009" s="57">
        <v>0.05</v>
      </c>
      <c r="I1009" s="106">
        <f t="shared" si="53"/>
        <v>9.202453987730062E-3</v>
      </c>
    </row>
    <row r="1010" spans="1:9" x14ac:dyDescent="0.2">
      <c r="A1010" s="78">
        <f t="shared" si="54"/>
        <v>46</v>
      </c>
      <c r="B1010" s="57" t="s">
        <v>1331</v>
      </c>
      <c r="C1010" s="57">
        <v>207</v>
      </c>
      <c r="D1010" s="57"/>
      <c r="E1010" s="57"/>
      <c r="F1010" s="57">
        <f t="shared" si="52"/>
        <v>207</v>
      </c>
      <c r="G1010" s="57">
        <v>36</v>
      </c>
      <c r="H1010" s="57">
        <v>0.05</v>
      </c>
      <c r="I1010" s="106">
        <f t="shared" si="53"/>
        <v>8.6956521739130436E-3</v>
      </c>
    </row>
    <row r="1011" spans="1:9" x14ac:dyDescent="0.2">
      <c r="A1011" s="78">
        <f t="shared" si="54"/>
        <v>47</v>
      </c>
      <c r="B1011" s="57" t="s">
        <v>1332</v>
      </c>
      <c r="C1011" s="57">
        <v>513.6</v>
      </c>
      <c r="D1011" s="57"/>
      <c r="E1011" s="57"/>
      <c r="F1011" s="57">
        <f t="shared" si="52"/>
        <v>513.6</v>
      </c>
      <c r="G1011" s="57">
        <v>41</v>
      </c>
      <c r="H1011" s="57">
        <v>0.05</v>
      </c>
      <c r="I1011" s="106">
        <f t="shared" si="53"/>
        <v>3.991433021806854E-3</v>
      </c>
    </row>
    <row r="1012" spans="1:9" x14ac:dyDescent="0.2">
      <c r="A1012" s="78">
        <f t="shared" si="54"/>
        <v>48</v>
      </c>
      <c r="B1012" s="57" t="s">
        <v>1333</v>
      </c>
      <c r="C1012" s="57">
        <v>322.89999999999998</v>
      </c>
      <c r="D1012" s="57">
        <v>13.4</v>
      </c>
      <c r="E1012" s="57"/>
      <c r="F1012" s="57">
        <f t="shared" si="52"/>
        <v>336.29999999999995</v>
      </c>
      <c r="G1012" s="57">
        <v>40</v>
      </c>
      <c r="H1012" s="57">
        <v>0.05</v>
      </c>
      <c r="I1012" s="106">
        <f t="shared" si="53"/>
        <v>5.947071067499257E-3</v>
      </c>
    </row>
    <row r="1013" spans="1:9" x14ac:dyDescent="0.2">
      <c r="A1013" s="78">
        <f t="shared" si="54"/>
        <v>49</v>
      </c>
      <c r="B1013" s="57" t="s">
        <v>1334</v>
      </c>
      <c r="C1013" s="57">
        <v>315.5</v>
      </c>
      <c r="D1013" s="57"/>
      <c r="E1013" s="57"/>
      <c r="F1013" s="57">
        <f t="shared" si="52"/>
        <v>315.5</v>
      </c>
      <c r="G1013" s="57">
        <v>41</v>
      </c>
      <c r="H1013" s="57">
        <v>0.05</v>
      </c>
      <c r="I1013" s="106">
        <f t="shared" si="53"/>
        <v>6.497622820919177E-3</v>
      </c>
    </row>
    <row r="1014" spans="1:9" x14ac:dyDescent="0.2">
      <c r="A1014" s="78">
        <f t="shared" si="54"/>
        <v>50</v>
      </c>
      <c r="B1014" s="57" t="s">
        <v>1335</v>
      </c>
      <c r="C1014" s="57">
        <v>375.8</v>
      </c>
      <c r="D1014" s="57"/>
      <c r="E1014" s="57"/>
      <c r="F1014" s="57">
        <f t="shared" si="52"/>
        <v>375.8</v>
      </c>
      <c r="G1014" s="57">
        <v>40</v>
      </c>
      <c r="H1014" s="57">
        <v>0.05</v>
      </c>
      <c r="I1014" s="106">
        <f t="shared" si="53"/>
        <v>5.3219797764768491E-3</v>
      </c>
    </row>
    <row r="1015" spans="1:9" x14ac:dyDescent="0.2">
      <c r="A1015" s="78">
        <f t="shared" si="54"/>
        <v>51</v>
      </c>
      <c r="B1015" s="57" t="s">
        <v>1341</v>
      </c>
      <c r="C1015" s="57">
        <v>267.3</v>
      </c>
      <c r="D1015" s="57"/>
      <c r="E1015" s="57"/>
      <c r="F1015" s="57">
        <f t="shared" si="52"/>
        <v>267.3</v>
      </c>
      <c r="G1015" s="57">
        <v>43</v>
      </c>
      <c r="H1015" s="57">
        <v>0.05</v>
      </c>
      <c r="I1015" s="106">
        <f t="shared" si="53"/>
        <v>8.043396932285821E-3</v>
      </c>
    </row>
    <row r="1016" spans="1:9" x14ac:dyDescent="0.2">
      <c r="A1016" s="78">
        <f t="shared" si="54"/>
        <v>52</v>
      </c>
      <c r="B1016" s="57" t="s">
        <v>1342</v>
      </c>
      <c r="C1016" s="57">
        <v>505.3</v>
      </c>
      <c r="D1016" s="57"/>
      <c r="E1016" s="57"/>
      <c r="F1016" s="57">
        <f t="shared" si="52"/>
        <v>505.3</v>
      </c>
      <c r="G1016" s="57">
        <v>70</v>
      </c>
      <c r="H1016" s="57">
        <v>0.05</v>
      </c>
      <c r="I1016" s="106">
        <f t="shared" si="53"/>
        <v>6.9265782703344545E-3</v>
      </c>
    </row>
    <row r="1017" spans="1:9" x14ac:dyDescent="0.2">
      <c r="A1017" s="78">
        <f t="shared" si="54"/>
        <v>53</v>
      </c>
      <c r="B1017" s="57" t="s">
        <v>1343</v>
      </c>
      <c r="C1017" s="57">
        <v>500.8</v>
      </c>
      <c r="D1017" s="57"/>
      <c r="E1017" s="57"/>
      <c r="F1017" s="57">
        <f t="shared" si="52"/>
        <v>500.8</v>
      </c>
      <c r="G1017" s="57">
        <v>71</v>
      </c>
      <c r="H1017" s="57">
        <v>0.05</v>
      </c>
      <c r="I1017" s="106">
        <f t="shared" si="53"/>
        <v>7.0886581469648564E-3</v>
      </c>
    </row>
    <row r="1018" spans="1:9" x14ac:dyDescent="0.2">
      <c r="A1018" s="78">
        <f t="shared" si="54"/>
        <v>54</v>
      </c>
      <c r="B1018" s="57" t="s">
        <v>1344</v>
      </c>
      <c r="C1018" s="57">
        <v>494</v>
      </c>
      <c r="D1018" s="57"/>
      <c r="E1018" s="57"/>
      <c r="F1018" s="57">
        <f t="shared" si="52"/>
        <v>494</v>
      </c>
      <c r="G1018" s="57">
        <v>70</v>
      </c>
      <c r="H1018" s="57">
        <v>0.05</v>
      </c>
      <c r="I1018" s="106">
        <f t="shared" si="53"/>
        <v>7.0850202429149798E-3</v>
      </c>
    </row>
    <row r="1019" spans="1:9" x14ac:dyDescent="0.2">
      <c r="A1019" s="78">
        <f t="shared" si="54"/>
        <v>55</v>
      </c>
      <c r="B1019" s="57" t="s">
        <v>1345</v>
      </c>
      <c r="C1019" s="57">
        <v>504.3</v>
      </c>
      <c r="D1019" s="57"/>
      <c r="E1019" s="57"/>
      <c r="F1019" s="57">
        <f t="shared" si="52"/>
        <v>504.3</v>
      </c>
      <c r="G1019" s="57">
        <v>70</v>
      </c>
      <c r="H1019" s="57">
        <v>0.05</v>
      </c>
      <c r="I1019" s="106">
        <f t="shared" si="53"/>
        <v>6.9403133055720798E-3</v>
      </c>
    </row>
    <row r="1020" spans="1:9" x14ac:dyDescent="0.2">
      <c r="A1020" s="78">
        <f t="shared" si="54"/>
        <v>56</v>
      </c>
      <c r="B1020" s="57" t="s">
        <v>1346</v>
      </c>
      <c r="C1020" s="57">
        <v>272.3</v>
      </c>
      <c r="D1020" s="57"/>
      <c r="E1020" s="57"/>
      <c r="F1020" s="57">
        <f t="shared" si="52"/>
        <v>272.3</v>
      </c>
      <c r="G1020" s="57">
        <v>48</v>
      </c>
      <c r="H1020" s="57">
        <v>0.05</v>
      </c>
      <c r="I1020" s="106">
        <f t="shared" si="53"/>
        <v>8.813808299669483E-3</v>
      </c>
    </row>
    <row r="1021" spans="1:9" x14ac:dyDescent="0.2">
      <c r="A1021" s="78">
        <f t="shared" si="54"/>
        <v>57</v>
      </c>
      <c r="B1021" s="57" t="s">
        <v>1347</v>
      </c>
      <c r="C1021" s="57">
        <v>388.84</v>
      </c>
      <c r="D1021" s="57"/>
      <c r="E1021" s="57"/>
      <c r="F1021" s="57">
        <f t="shared" si="52"/>
        <v>388.84</v>
      </c>
      <c r="G1021" s="57">
        <v>42</v>
      </c>
      <c r="H1021" s="57">
        <v>0.05</v>
      </c>
      <c r="I1021" s="106">
        <f t="shared" si="53"/>
        <v>5.4006789424956283E-3</v>
      </c>
    </row>
    <row r="1022" spans="1:9" x14ac:dyDescent="0.2">
      <c r="A1022" s="78">
        <f t="shared" si="54"/>
        <v>58</v>
      </c>
      <c r="B1022" s="57" t="s">
        <v>1348</v>
      </c>
      <c r="C1022" s="57">
        <v>441.6</v>
      </c>
      <c r="D1022" s="57"/>
      <c r="E1022" s="57"/>
      <c r="F1022" s="57">
        <f t="shared" si="52"/>
        <v>441.6</v>
      </c>
      <c r="G1022" s="57">
        <v>71</v>
      </c>
      <c r="H1022" s="57">
        <v>0.05</v>
      </c>
      <c r="I1022" s="106">
        <f t="shared" si="53"/>
        <v>8.0389492753623198E-3</v>
      </c>
    </row>
    <row r="1023" spans="1:9" x14ac:dyDescent="0.2">
      <c r="A1023" s="78">
        <f t="shared" si="54"/>
        <v>59</v>
      </c>
      <c r="B1023" s="57" t="s">
        <v>1349</v>
      </c>
      <c r="C1023" s="57">
        <v>440.7</v>
      </c>
      <c r="D1023" s="57"/>
      <c r="E1023" s="57"/>
      <c r="F1023" s="57">
        <f t="shared" si="52"/>
        <v>440.7</v>
      </c>
      <c r="G1023" s="90">
        <v>70</v>
      </c>
      <c r="H1023" s="57">
        <v>0.05</v>
      </c>
      <c r="I1023" s="106">
        <f t="shared" si="53"/>
        <v>7.9419105967778528E-3</v>
      </c>
    </row>
    <row r="1024" spans="1:9" x14ac:dyDescent="0.2">
      <c r="A1024" s="78">
        <f t="shared" si="54"/>
        <v>60</v>
      </c>
      <c r="B1024" s="57" t="s">
        <v>1350</v>
      </c>
      <c r="C1024" s="57">
        <v>399.7</v>
      </c>
      <c r="D1024" s="57"/>
      <c r="E1024" s="57"/>
      <c r="F1024" s="57">
        <f t="shared" si="52"/>
        <v>399.7</v>
      </c>
      <c r="G1024" s="90">
        <v>72</v>
      </c>
      <c r="H1024" s="57">
        <v>0.05</v>
      </c>
      <c r="I1024" s="106">
        <f t="shared" si="53"/>
        <v>9.0067550662997261E-3</v>
      </c>
    </row>
    <row r="1025" spans="1:9" x14ac:dyDescent="0.2">
      <c r="A1025" s="78">
        <f t="shared" si="54"/>
        <v>61</v>
      </c>
      <c r="B1025" s="57" t="s">
        <v>1351</v>
      </c>
      <c r="C1025" s="57">
        <v>275.89999999999998</v>
      </c>
      <c r="D1025" s="57"/>
      <c r="E1025" s="57"/>
      <c r="F1025" s="57">
        <f t="shared" si="52"/>
        <v>275.89999999999998</v>
      </c>
      <c r="G1025" s="57">
        <v>48</v>
      </c>
      <c r="H1025" s="57">
        <v>0.05</v>
      </c>
      <c r="I1025" s="106">
        <f t="shared" si="53"/>
        <v>8.698803914461763E-3</v>
      </c>
    </row>
    <row r="1026" spans="1:9" x14ac:dyDescent="0.2">
      <c r="A1026" s="78">
        <f t="shared" si="54"/>
        <v>62</v>
      </c>
      <c r="B1026" s="57" t="s">
        <v>1352</v>
      </c>
      <c r="C1026" s="57">
        <v>417.4</v>
      </c>
      <c r="D1026" s="57"/>
      <c r="E1026" s="57"/>
      <c r="F1026" s="57">
        <f t="shared" si="52"/>
        <v>417.4</v>
      </c>
      <c r="G1026" s="57">
        <v>46</v>
      </c>
      <c r="H1026" s="57">
        <v>0.05</v>
      </c>
      <c r="I1026" s="106">
        <f t="shared" si="53"/>
        <v>5.5103018687110697E-3</v>
      </c>
    </row>
    <row r="1027" spans="1:9" x14ac:dyDescent="0.2">
      <c r="A1027" s="78">
        <f t="shared" si="54"/>
        <v>63</v>
      </c>
      <c r="B1027" s="57" t="s">
        <v>1353</v>
      </c>
      <c r="C1027" s="57">
        <v>450.1</v>
      </c>
      <c r="D1027" s="57"/>
      <c r="E1027" s="57"/>
      <c r="F1027" s="57">
        <f t="shared" si="52"/>
        <v>450.1</v>
      </c>
      <c r="G1027" s="57">
        <v>70</v>
      </c>
      <c r="H1027" s="57">
        <v>0.05</v>
      </c>
      <c r="I1027" s="106">
        <f t="shared" si="53"/>
        <v>7.7760497667185065E-3</v>
      </c>
    </row>
    <row r="1028" spans="1:9" x14ac:dyDescent="0.2">
      <c r="A1028" s="78">
        <f t="shared" si="54"/>
        <v>64</v>
      </c>
      <c r="B1028" s="57" t="s">
        <v>1354</v>
      </c>
      <c r="C1028" s="57">
        <v>451</v>
      </c>
      <c r="D1028" s="57"/>
      <c r="E1028" s="57"/>
      <c r="F1028" s="57">
        <f t="shared" ref="F1028:F1085" si="55">C1028+D1028+E1028</f>
        <v>451</v>
      </c>
      <c r="G1028" s="57">
        <v>70</v>
      </c>
      <c r="H1028" s="57">
        <v>0.05</v>
      </c>
      <c r="I1028" s="106">
        <f t="shared" ref="I1028:I1085" si="56">(G1028*H1028)/F1028</f>
        <v>7.7605321507760536E-3</v>
      </c>
    </row>
    <row r="1029" spans="1:9" x14ac:dyDescent="0.2">
      <c r="A1029" s="78">
        <f t="shared" si="54"/>
        <v>65</v>
      </c>
      <c r="B1029" s="57" t="s">
        <v>1355</v>
      </c>
      <c r="C1029" s="57">
        <v>416.4</v>
      </c>
      <c r="D1029" s="57"/>
      <c r="E1029" s="57"/>
      <c r="F1029" s="57">
        <f t="shared" si="55"/>
        <v>416.4</v>
      </c>
      <c r="G1029" s="57">
        <v>72</v>
      </c>
      <c r="H1029" s="57">
        <v>0.05</v>
      </c>
      <c r="I1029" s="106">
        <f t="shared" si="56"/>
        <v>8.6455331412103754E-3</v>
      </c>
    </row>
    <row r="1030" spans="1:9" x14ac:dyDescent="0.2">
      <c r="A1030" s="78">
        <f t="shared" ref="A1030:A1093" si="57">A1029+1</f>
        <v>66</v>
      </c>
      <c r="B1030" s="57" t="s">
        <v>1356</v>
      </c>
      <c r="C1030" s="57">
        <v>309.8</v>
      </c>
      <c r="D1030" s="57"/>
      <c r="E1030" s="57"/>
      <c r="F1030" s="57">
        <f t="shared" si="55"/>
        <v>309.8</v>
      </c>
      <c r="G1030" s="57">
        <v>70</v>
      </c>
      <c r="H1030" s="57">
        <v>0.05</v>
      </c>
      <c r="I1030" s="106">
        <f t="shared" si="56"/>
        <v>1.1297611362169141E-2</v>
      </c>
    </row>
    <row r="1031" spans="1:9" x14ac:dyDescent="0.2">
      <c r="A1031" s="78">
        <f t="shared" si="57"/>
        <v>67</v>
      </c>
      <c r="B1031" s="57" t="s">
        <v>1357</v>
      </c>
      <c r="C1031" s="57">
        <v>265.89999999999998</v>
      </c>
      <c r="D1031" s="57"/>
      <c r="E1031" s="57"/>
      <c r="F1031" s="57">
        <f t="shared" si="55"/>
        <v>265.89999999999998</v>
      </c>
      <c r="G1031" s="57">
        <v>44</v>
      </c>
      <c r="H1031" s="57">
        <v>0.05</v>
      </c>
      <c r="I1031" s="106">
        <f t="shared" si="56"/>
        <v>8.2737871380218139E-3</v>
      </c>
    </row>
    <row r="1032" spans="1:9" x14ac:dyDescent="0.2">
      <c r="A1032" s="78">
        <f t="shared" si="57"/>
        <v>68</v>
      </c>
      <c r="B1032" s="57" t="s">
        <v>1358</v>
      </c>
      <c r="C1032" s="57">
        <v>274</v>
      </c>
      <c r="D1032" s="57"/>
      <c r="E1032" s="57"/>
      <c r="F1032" s="57">
        <f t="shared" si="55"/>
        <v>274</v>
      </c>
      <c r="G1032" s="57">
        <v>42</v>
      </c>
      <c r="H1032" s="57">
        <v>0.05</v>
      </c>
      <c r="I1032" s="106">
        <f t="shared" si="56"/>
        <v>7.6642335766423358E-3</v>
      </c>
    </row>
    <row r="1033" spans="1:9" x14ac:dyDescent="0.2">
      <c r="A1033" s="78">
        <f t="shared" si="57"/>
        <v>69</v>
      </c>
      <c r="B1033" s="57" t="s">
        <v>1359</v>
      </c>
      <c r="C1033" s="57">
        <v>245.3</v>
      </c>
      <c r="D1033" s="57"/>
      <c r="E1033" s="57"/>
      <c r="F1033" s="57">
        <f t="shared" si="55"/>
        <v>245.3</v>
      </c>
      <c r="G1033" s="57">
        <v>41</v>
      </c>
      <c r="H1033" s="57">
        <v>0.05</v>
      </c>
      <c r="I1033" s="106">
        <f t="shared" si="56"/>
        <v>8.357113738279659E-3</v>
      </c>
    </row>
    <row r="1034" spans="1:9" x14ac:dyDescent="0.2">
      <c r="A1034" s="78">
        <f t="shared" si="57"/>
        <v>70</v>
      </c>
      <c r="B1034" s="57" t="s">
        <v>1360</v>
      </c>
      <c r="C1034" s="57">
        <v>347.2</v>
      </c>
      <c r="D1034" s="57"/>
      <c r="E1034" s="57"/>
      <c r="F1034" s="57">
        <f t="shared" si="55"/>
        <v>347.2</v>
      </c>
      <c r="G1034" s="57">
        <v>40</v>
      </c>
      <c r="H1034" s="57">
        <v>0.05</v>
      </c>
      <c r="I1034" s="106">
        <f t="shared" si="56"/>
        <v>5.7603686635944703E-3</v>
      </c>
    </row>
    <row r="1035" spans="1:9" x14ac:dyDescent="0.2">
      <c r="A1035" s="78">
        <f t="shared" si="57"/>
        <v>71</v>
      </c>
      <c r="B1035" s="57" t="s">
        <v>1361</v>
      </c>
      <c r="C1035" s="57">
        <v>332.5</v>
      </c>
      <c r="D1035" s="57"/>
      <c r="E1035" s="57"/>
      <c r="F1035" s="57">
        <f t="shared" si="55"/>
        <v>332.5</v>
      </c>
      <c r="G1035" s="57">
        <v>42</v>
      </c>
      <c r="H1035" s="57">
        <v>0.05</v>
      </c>
      <c r="I1035" s="106">
        <f t="shared" si="56"/>
        <v>6.3157894736842104E-3</v>
      </c>
    </row>
    <row r="1036" spans="1:9" x14ac:dyDescent="0.2">
      <c r="A1036" s="78">
        <f t="shared" si="57"/>
        <v>72</v>
      </c>
      <c r="B1036" s="57" t="s">
        <v>1362</v>
      </c>
      <c r="C1036" s="57">
        <v>317.3</v>
      </c>
      <c r="D1036" s="57"/>
      <c r="E1036" s="57"/>
      <c r="F1036" s="57">
        <f t="shared" si="55"/>
        <v>317.3</v>
      </c>
      <c r="G1036" s="57">
        <v>44</v>
      </c>
      <c r="H1036" s="57">
        <v>0.05</v>
      </c>
      <c r="I1036" s="106">
        <f t="shared" si="56"/>
        <v>6.9335014182161994E-3</v>
      </c>
    </row>
    <row r="1037" spans="1:9" x14ac:dyDescent="0.2">
      <c r="A1037" s="78">
        <f t="shared" si="57"/>
        <v>73</v>
      </c>
      <c r="B1037" s="57" t="s">
        <v>1363</v>
      </c>
      <c r="C1037" s="57">
        <v>286</v>
      </c>
      <c r="D1037" s="57"/>
      <c r="E1037" s="57"/>
      <c r="F1037" s="57">
        <f t="shared" si="55"/>
        <v>286</v>
      </c>
      <c r="G1037" s="57">
        <v>15</v>
      </c>
      <c r="H1037" s="57">
        <v>0.05</v>
      </c>
      <c r="I1037" s="106">
        <f t="shared" si="56"/>
        <v>2.6223776223776225E-3</v>
      </c>
    </row>
    <row r="1038" spans="1:9" x14ac:dyDescent="0.2">
      <c r="A1038" s="78">
        <f t="shared" si="57"/>
        <v>74</v>
      </c>
      <c r="B1038" s="57" t="s">
        <v>1364</v>
      </c>
      <c r="C1038" s="57">
        <v>226.4</v>
      </c>
      <c r="D1038" s="57"/>
      <c r="E1038" s="57"/>
      <c r="F1038" s="57">
        <f t="shared" si="55"/>
        <v>226.4</v>
      </c>
      <c r="G1038" s="57">
        <v>20</v>
      </c>
      <c r="H1038" s="57">
        <v>0.05</v>
      </c>
      <c r="I1038" s="106">
        <f t="shared" si="56"/>
        <v>4.4169611307420496E-3</v>
      </c>
    </row>
    <row r="1039" spans="1:9" x14ac:dyDescent="0.2">
      <c r="A1039" s="78">
        <f t="shared" si="57"/>
        <v>75</v>
      </c>
      <c r="B1039" s="57" t="s">
        <v>1365</v>
      </c>
      <c r="C1039" s="57">
        <v>281.01</v>
      </c>
      <c r="D1039" s="57"/>
      <c r="E1039" s="57"/>
      <c r="F1039" s="57">
        <f t="shared" si="55"/>
        <v>281.01</v>
      </c>
      <c r="G1039" s="57">
        <v>25</v>
      </c>
      <c r="H1039" s="57">
        <v>0.05</v>
      </c>
      <c r="I1039" s="106">
        <f t="shared" si="56"/>
        <v>4.4482402761467565E-3</v>
      </c>
    </row>
    <row r="1040" spans="1:9" x14ac:dyDescent="0.2">
      <c r="A1040" s="78">
        <f t="shared" si="57"/>
        <v>76</v>
      </c>
      <c r="B1040" s="57" t="s">
        <v>1366</v>
      </c>
      <c r="C1040" s="57">
        <v>94.8</v>
      </c>
      <c r="D1040" s="57">
        <v>27.9</v>
      </c>
      <c r="E1040" s="57">
        <v>26</v>
      </c>
      <c r="F1040" s="57">
        <f t="shared" si="55"/>
        <v>148.69999999999999</v>
      </c>
      <c r="G1040" s="57">
        <v>15</v>
      </c>
      <c r="H1040" s="57">
        <v>0.05</v>
      </c>
      <c r="I1040" s="106">
        <f t="shared" si="56"/>
        <v>5.0437121721587088E-3</v>
      </c>
    </row>
    <row r="1041" spans="1:9" x14ac:dyDescent="0.2">
      <c r="A1041" s="78">
        <f t="shared" si="57"/>
        <v>77</v>
      </c>
      <c r="B1041" s="57" t="s">
        <v>1367</v>
      </c>
      <c r="C1041" s="57">
        <v>222.4</v>
      </c>
      <c r="D1041" s="57"/>
      <c r="E1041" s="57"/>
      <c r="F1041" s="57">
        <f t="shared" si="55"/>
        <v>222.4</v>
      </c>
      <c r="G1041" s="57">
        <v>29</v>
      </c>
      <c r="H1041" s="57">
        <v>0.05</v>
      </c>
      <c r="I1041" s="106">
        <f t="shared" si="56"/>
        <v>6.5197841726618707E-3</v>
      </c>
    </row>
    <row r="1042" spans="1:9" x14ac:dyDescent="0.2">
      <c r="A1042" s="78">
        <f t="shared" si="57"/>
        <v>78</v>
      </c>
      <c r="B1042" s="57" t="s">
        <v>1368</v>
      </c>
      <c r="C1042" s="57">
        <v>377.2</v>
      </c>
      <c r="D1042" s="57"/>
      <c r="E1042" s="57">
        <v>171.6</v>
      </c>
      <c r="F1042" s="57">
        <f t="shared" si="55"/>
        <v>548.79999999999995</v>
      </c>
      <c r="G1042" s="57">
        <v>31</v>
      </c>
      <c r="H1042" s="57">
        <v>0.05</v>
      </c>
      <c r="I1042" s="106">
        <f t="shared" si="56"/>
        <v>2.8243440233236155E-3</v>
      </c>
    </row>
    <row r="1043" spans="1:9" x14ac:dyDescent="0.2">
      <c r="A1043" s="78">
        <f t="shared" si="57"/>
        <v>79</v>
      </c>
      <c r="B1043" s="57" t="s">
        <v>1369</v>
      </c>
      <c r="C1043" s="57">
        <v>195.3</v>
      </c>
      <c r="D1043" s="57"/>
      <c r="E1043" s="57"/>
      <c r="F1043" s="57">
        <f t="shared" si="55"/>
        <v>195.3</v>
      </c>
      <c r="G1043" s="57">
        <v>42</v>
      </c>
      <c r="H1043" s="57">
        <v>0.05</v>
      </c>
      <c r="I1043" s="106">
        <f t="shared" si="56"/>
        <v>1.075268817204301E-2</v>
      </c>
    </row>
    <row r="1044" spans="1:9" x14ac:dyDescent="0.2">
      <c r="A1044" s="78">
        <f t="shared" si="57"/>
        <v>80</v>
      </c>
      <c r="B1044" s="57" t="s">
        <v>1370</v>
      </c>
      <c r="C1044" s="57">
        <v>178.1</v>
      </c>
      <c r="D1044" s="57"/>
      <c r="E1044" s="57">
        <v>22.4</v>
      </c>
      <c r="F1044" s="57">
        <f t="shared" si="55"/>
        <v>200.5</v>
      </c>
      <c r="G1044" s="57">
        <v>34</v>
      </c>
      <c r="H1044" s="57">
        <v>0.05</v>
      </c>
      <c r="I1044" s="106">
        <f t="shared" si="56"/>
        <v>8.4788029925187049E-3</v>
      </c>
    </row>
    <row r="1045" spans="1:9" x14ac:dyDescent="0.2">
      <c r="A1045" s="78">
        <f t="shared" si="57"/>
        <v>81</v>
      </c>
      <c r="B1045" s="57" t="s">
        <v>1371</v>
      </c>
      <c r="C1045" s="57">
        <v>292.10000000000002</v>
      </c>
      <c r="D1045" s="57"/>
      <c r="E1045" s="57">
        <v>168.1</v>
      </c>
      <c r="F1045" s="57">
        <f t="shared" si="55"/>
        <v>460.20000000000005</v>
      </c>
      <c r="G1045" s="57">
        <v>38</v>
      </c>
      <c r="H1045" s="57">
        <v>0.05</v>
      </c>
      <c r="I1045" s="106">
        <f t="shared" si="56"/>
        <v>4.1286397218600604E-3</v>
      </c>
    </row>
    <row r="1046" spans="1:9" x14ac:dyDescent="0.2">
      <c r="A1046" s="78">
        <f t="shared" si="57"/>
        <v>82</v>
      </c>
      <c r="B1046" s="57" t="s">
        <v>1372</v>
      </c>
      <c r="C1046" s="57">
        <v>337</v>
      </c>
      <c r="D1046" s="57"/>
      <c r="E1046" s="57">
        <v>36.6</v>
      </c>
      <c r="F1046" s="57">
        <f t="shared" si="55"/>
        <v>373.6</v>
      </c>
      <c r="G1046" s="57">
        <v>46</v>
      </c>
      <c r="H1046" s="57">
        <v>0.05</v>
      </c>
      <c r="I1046" s="106">
        <f t="shared" si="56"/>
        <v>6.1563169164882232E-3</v>
      </c>
    </row>
    <row r="1047" spans="1:9" x14ac:dyDescent="0.2">
      <c r="A1047" s="78">
        <f t="shared" si="57"/>
        <v>83</v>
      </c>
      <c r="B1047" s="57" t="s">
        <v>1373</v>
      </c>
      <c r="C1047" s="57">
        <v>275</v>
      </c>
      <c r="D1047" s="57"/>
      <c r="E1047" s="57"/>
      <c r="F1047" s="57">
        <f t="shared" si="55"/>
        <v>275</v>
      </c>
      <c r="G1047" s="57">
        <v>38</v>
      </c>
      <c r="H1047" s="57">
        <v>0.05</v>
      </c>
      <c r="I1047" s="106">
        <f t="shared" si="56"/>
        <v>6.9090909090909099E-3</v>
      </c>
    </row>
    <row r="1048" spans="1:9" x14ac:dyDescent="0.2">
      <c r="A1048" s="78">
        <f t="shared" si="57"/>
        <v>84</v>
      </c>
      <c r="B1048" s="57" t="s">
        <v>1374</v>
      </c>
      <c r="C1048" s="57">
        <v>568.20000000000005</v>
      </c>
      <c r="D1048" s="57">
        <v>30.6</v>
      </c>
      <c r="E1048" s="57"/>
      <c r="F1048" s="57">
        <f t="shared" si="55"/>
        <v>598.80000000000007</v>
      </c>
      <c r="G1048" s="57">
        <v>55</v>
      </c>
      <c r="H1048" s="57">
        <v>0.05</v>
      </c>
      <c r="I1048" s="106">
        <f t="shared" si="56"/>
        <v>4.59251837007348E-3</v>
      </c>
    </row>
    <row r="1049" spans="1:9" x14ac:dyDescent="0.2">
      <c r="A1049" s="78">
        <f t="shared" si="57"/>
        <v>85</v>
      </c>
      <c r="B1049" s="57" t="s">
        <v>1375</v>
      </c>
      <c r="C1049" s="57">
        <v>242.6</v>
      </c>
      <c r="D1049" s="57"/>
      <c r="E1049" s="57">
        <v>164.4</v>
      </c>
      <c r="F1049" s="57">
        <f t="shared" si="55"/>
        <v>407</v>
      </c>
      <c r="G1049" s="57">
        <v>22</v>
      </c>
      <c r="H1049" s="57">
        <v>0.05</v>
      </c>
      <c r="I1049" s="106">
        <f t="shared" si="56"/>
        <v>2.7027027027027029E-3</v>
      </c>
    </row>
    <row r="1050" spans="1:9" x14ac:dyDescent="0.2">
      <c r="A1050" s="78">
        <f t="shared" si="57"/>
        <v>86</v>
      </c>
      <c r="B1050" s="57" t="s">
        <v>1376</v>
      </c>
      <c r="C1050" s="57">
        <v>255.3</v>
      </c>
      <c r="D1050" s="57"/>
      <c r="E1050" s="57"/>
      <c r="F1050" s="57">
        <f t="shared" si="55"/>
        <v>255.3</v>
      </c>
      <c r="G1050" s="57">
        <v>27</v>
      </c>
      <c r="H1050" s="57">
        <v>0.05</v>
      </c>
      <c r="I1050" s="106">
        <f t="shared" si="56"/>
        <v>5.2878965922444187E-3</v>
      </c>
    </row>
    <row r="1051" spans="1:9" x14ac:dyDescent="0.2">
      <c r="A1051" s="78">
        <f t="shared" si="57"/>
        <v>87</v>
      </c>
      <c r="B1051" s="57" t="s">
        <v>1377</v>
      </c>
      <c r="C1051" s="57">
        <v>139.19999999999999</v>
      </c>
      <c r="D1051" s="57"/>
      <c r="E1051" s="57"/>
      <c r="F1051" s="57">
        <f t="shared" si="55"/>
        <v>139.19999999999999</v>
      </c>
      <c r="G1051" s="57">
        <v>15</v>
      </c>
      <c r="H1051" s="57">
        <v>0.05</v>
      </c>
      <c r="I1051" s="106">
        <f t="shared" si="56"/>
        <v>5.387931034482759E-3</v>
      </c>
    </row>
    <row r="1052" spans="1:9" x14ac:dyDescent="0.2">
      <c r="A1052" s="78">
        <f t="shared" si="57"/>
        <v>88</v>
      </c>
      <c r="B1052" s="57" t="s">
        <v>1378</v>
      </c>
      <c r="C1052" s="57">
        <v>110.5</v>
      </c>
      <c r="D1052" s="57">
        <v>21.5</v>
      </c>
      <c r="E1052" s="57"/>
      <c r="F1052" s="57">
        <f t="shared" si="55"/>
        <v>132</v>
      </c>
      <c r="G1052" s="57">
        <v>10</v>
      </c>
      <c r="H1052" s="57">
        <v>0.05</v>
      </c>
      <c r="I1052" s="106">
        <f t="shared" si="56"/>
        <v>3.787878787878788E-3</v>
      </c>
    </row>
    <row r="1053" spans="1:9" x14ac:dyDescent="0.2">
      <c r="A1053" s="78">
        <f t="shared" si="57"/>
        <v>89</v>
      </c>
      <c r="B1053" s="57" t="s">
        <v>1379</v>
      </c>
      <c r="C1053" s="57">
        <v>153.9</v>
      </c>
      <c r="D1053" s="57"/>
      <c r="E1053" s="57"/>
      <c r="F1053" s="57">
        <f t="shared" si="55"/>
        <v>153.9</v>
      </c>
      <c r="G1053" s="57">
        <v>30</v>
      </c>
      <c r="H1053" s="57">
        <v>0.05</v>
      </c>
      <c r="I1053" s="106">
        <f t="shared" si="56"/>
        <v>9.7465886939571145E-3</v>
      </c>
    </row>
    <row r="1054" spans="1:9" x14ac:dyDescent="0.2">
      <c r="A1054" s="78">
        <f t="shared" si="57"/>
        <v>90</v>
      </c>
      <c r="B1054" s="57" t="s">
        <v>1380</v>
      </c>
      <c r="C1054" s="57">
        <v>120.6</v>
      </c>
      <c r="D1054" s="57"/>
      <c r="E1054" s="57"/>
      <c r="F1054" s="57">
        <f t="shared" si="55"/>
        <v>120.6</v>
      </c>
      <c r="G1054" s="57">
        <v>20</v>
      </c>
      <c r="H1054" s="57">
        <v>0.05</v>
      </c>
      <c r="I1054" s="106">
        <f t="shared" si="56"/>
        <v>8.291873963515755E-3</v>
      </c>
    </row>
    <row r="1055" spans="1:9" x14ac:dyDescent="0.2">
      <c r="A1055" s="78">
        <f t="shared" si="57"/>
        <v>91</v>
      </c>
      <c r="B1055" s="57" t="s">
        <v>1381</v>
      </c>
      <c r="C1055" s="57">
        <v>141.30000000000001</v>
      </c>
      <c r="D1055" s="57"/>
      <c r="E1055" s="57"/>
      <c r="F1055" s="57">
        <f t="shared" si="55"/>
        <v>141.30000000000001</v>
      </c>
      <c r="G1055" s="57">
        <v>34</v>
      </c>
      <c r="H1055" s="57">
        <v>0.05</v>
      </c>
      <c r="I1055" s="106">
        <f t="shared" si="56"/>
        <v>1.2031139419674451E-2</v>
      </c>
    </row>
    <row r="1056" spans="1:9" x14ac:dyDescent="0.2">
      <c r="A1056" s="78">
        <f t="shared" si="57"/>
        <v>92</v>
      </c>
      <c r="B1056" s="57" t="s">
        <v>1382</v>
      </c>
      <c r="C1056" s="57">
        <v>326</v>
      </c>
      <c r="D1056" s="57"/>
      <c r="E1056" s="57"/>
      <c r="F1056" s="57">
        <f t="shared" si="55"/>
        <v>326</v>
      </c>
      <c r="G1056" s="57">
        <v>24</v>
      </c>
      <c r="H1056" s="57">
        <v>0.05</v>
      </c>
      <c r="I1056" s="106">
        <f t="shared" si="56"/>
        <v>3.680981595092025E-3</v>
      </c>
    </row>
    <row r="1057" spans="1:9" x14ac:dyDescent="0.2">
      <c r="A1057" s="78">
        <f t="shared" si="57"/>
        <v>93</v>
      </c>
      <c r="B1057" s="57" t="s">
        <v>1383</v>
      </c>
      <c r="C1057" s="57">
        <v>378.3</v>
      </c>
      <c r="D1057" s="57"/>
      <c r="E1057" s="57"/>
      <c r="F1057" s="57">
        <f t="shared" si="55"/>
        <v>378.3</v>
      </c>
      <c r="G1057" s="57">
        <v>25</v>
      </c>
      <c r="H1057" s="57">
        <v>0.05</v>
      </c>
      <c r="I1057" s="106">
        <f t="shared" si="56"/>
        <v>3.3042558815754692E-3</v>
      </c>
    </row>
    <row r="1058" spans="1:9" x14ac:dyDescent="0.2">
      <c r="A1058" s="78">
        <f t="shared" si="57"/>
        <v>94</v>
      </c>
      <c r="B1058" s="57" t="s">
        <v>1384</v>
      </c>
      <c r="C1058" s="57">
        <v>228.2</v>
      </c>
      <c r="D1058" s="57"/>
      <c r="E1058" s="57"/>
      <c r="F1058" s="57">
        <f t="shared" si="55"/>
        <v>228.2</v>
      </c>
      <c r="G1058" s="57">
        <v>15</v>
      </c>
      <c r="H1058" s="57">
        <v>0.05</v>
      </c>
      <c r="I1058" s="106">
        <f t="shared" si="56"/>
        <v>3.2865907099035936E-3</v>
      </c>
    </row>
    <row r="1059" spans="1:9" x14ac:dyDescent="0.2">
      <c r="A1059" s="78">
        <f t="shared" si="57"/>
        <v>95</v>
      </c>
      <c r="B1059" s="57" t="s">
        <v>1385</v>
      </c>
      <c r="C1059" s="57">
        <v>145.69999999999999</v>
      </c>
      <c r="D1059" s="57"/>
      <c r="E1059" s="57"/>
      <c r="F1059" s="57">
        <f t="shared" si="55"/>
        <v>145.69999999999999</v>
      </c>
      <c r="G1059" s="57">
        <v>10</v>
      </c>
      <c r="H1059" s="57">
        <v>0.05</v>
      </c>
      <c r="I1059" s="106">
        <f t="shared" si="56"/>
        <v>3.4317089910775567E-3</v>
      </c>
    </row>
    <row r="1060" spans="1:9" x14ac:dyDescent="0.2">
      <c r="A1060" s="78">
        <f t="shared" si="57"/>
        <v>96</v>
      </c>
      <c r="B1060" s="57" t="s">
        <v>1386</v>
      </c>
      <c r="C1060" s="57">
        <v>220.3</v>
      </c>
      <c r="D1060" s="57"/>
      <c r="E1060" s="57"/>
      <c r="F1060" s="57">
        <f t="shared" si="55"/>
        <v>220.3</v>
      </c>
      <c r="G1060" s="57">
        <v>15</v>
      </c>
      <c r="H1060" s="57">
        <v>0.05</v>
      </c>
      <c r="I1060" s="106">
        <f t="shared" si="56"/>
        <v>3.4044484793463456E-3</v>
      </c>
    </row>
    <row r="1061" spans="1:9" x14ac:dyDescent="0.2">
      <c r="A1061" s="78">
        <f t="shared" si="57"/>
        <v>97</v>
      </c>
      <c r="B1061" s="57" t="s">
        <v>1387</v>
      </c>
      <c r="C1061" s="57">
        <v>5244.1</v>
      </c>
      <c r="D1061" s="57"/>
      <c r="E1061" s="57"/>
      <c r="F1061" s="57">
        <f t="shared" si="55"/>
        <v>5244.1</v>
      </c>
      <c r="G1061" s="57">
        <v>350</v>
      </c>
      <c r="H1061" s="57">
        <v>0.05</v>
      </c>
      <c r="I1061" s="106">
        <f t="shared" si="56"/>
        <v>3.3370835796418829E-3</v>
      </c>
    </row>
    <row r="1062" spans="1:9" x14ac:dyDescent="0.2">
      <c r="A1062" s="78">
        <f t="shared" si="57"/>
        <v>98</v>
      </c>
      <c r="B1062" s="57" t="s">
        <v>1388</v>
      </c>
      <c r="C1062" s="57">
        <v>164.4</v>
      </c>
      <c r="D1062" s="57"/>
      <c r="E1062" s="29"/>
      <c r="F1062" s="57">
        <f t="shared" si="55"/>
        <v>164.4</v>
      </c>
      <c r="G1062" s="57">
        <v>41</v>
      </c>
      <c r="H1062" s="57">
        <v>0.05</v>
      </c>
      <c r="I1062" s="106">
        <f t="shared" si="56"/>
        <v>1.2469586374695864E-2</v>
      </c>
    </row>
    <row r="1063" spans="1:9" x14ac:dyDescent="0.2">
      <c r="A1063" s="78">
        <f t="shared" si="57"/>
        <v>99</v>
      </c>
      <c r="B1063" s="57" t="s">
        <v>1389</v>
      </c>
      <c r="C1063" s="57">
        <v>126.2</v>
      </c>
      <c r="D1063" s="57"/>
      <c r="E1063" s="57"/>
      <c r="F1063" s="57">
        <f t="shared" si="55"/>
        <v>126.2</v>
      </c>
      <c r="G1063" s="57">
        <v>40</v>
      </c>
      <c r="H1063" s="57">
        <v>0.05</v>
      </c>
      <c r="I1063" s="106">
        <f t="shared" si="56"/>
        <v>1.5847860538827259E-2</v>
      </c>
    </row>
    <row r="1064" spans="1:9" x14ac:dyDescent="0.2">
      <c r="A1064" s="78">
        <f t="shared" si="57"/>
        <v>100</v>
      </c>
      <c r="B1064" s="57" t="s">
        <v>1390</v>
      </c>
      <c r="C1064" s="57">
        <v>232.2</v>
      </c>
      <c r="D1064" s="57"/>
      <c r="E1064" s="57">
        <v>29.4</v>
      </c>
      <c r="F1064" s="57">
        <f t="shared" si="55"/>
        <v>261.59999999999997</v>
      </c>
      <c r="G1064" s="57">
        <v>42</v>
      </c>
      <c r="H1064" s="57">
        <v>0.05</v>
      </c>
      <c r="I1064" s="106">
        <f t="shared" si="56"/>
        <v>8.0275229357798187E-3</v>
      </c>
    </row>
    <row r="1065" spans="1:9" x14ac:dyDescent="0.2">
      <c r="A1065" s="78">
        <f t="shared" si="57"/>
        <v>101</v>
      </c>
      <c r="B1065" s="57" t="s">
        <v>1391</v>
      </c>
      <c r="C1065" s="57">
        <v>561.9</v>
      </c>
      <c r="D1065" s="57"/>
      <c r="E1065" s="57"/>
      <c r="F1065" s="57">
        <f t="shared" si="55"/>
        <v>561.9</v>
      </c>
      <c r="G1065" s="57">
        <v>40</v>
      </c>
      <c r="H1065" s="57">
        <v>0.05</v>
      </c>
      <c r="I1065" s="106">
        <f t="shared" si="56"/>
        <v>3.5593521978999824E-3</v>
      </c>
    </row>
    <row r="1066" spans="1:9" x14ac:dyDescent="0.2">
      <c r="A1066" s="78">
        <f t="shared" si="57"/>
        <v>102</v>
      </c>
      <c r="B1066" s="57" t="s">
        <v>1392</v>
      </c>
      <c r="C1066" s="57">
        <v>452.2</v>
      </c>
      <c r="D1066" s="57"/>
      <c r="E1066" s="57"/>
      <c r="F1066" s="57">
        <f t="shared" si="55"/>
        <v>452.2</v>
      </c>
      <c r="G1066" s="57">
        <v>44</v>
      </c>
      <c r="H1066" s="57">
        <v>0.05</v>
      </c>
      <c r="I1066" s="106">
        <f t="shared" si="56"/>
        <v>4.8651039363113669E-3</v>
      </c>
    </row>
    <row r="1067" spans="1:9" x14ac:dyDescent="0.2">
      <c r="A1067" s="78">
        <f t="shared" si="57"/>
        <v>103</v>
      </c>
      <c r="B1067" s="57" t="s">
        <v>1393</v>
      </c>
      <c r="C1067" s="57">
        <v>569.4</v>
      </c>
      <c r="D1067" s="57"/>
      <c r="E1067" s="57"/>
      <c r="F1067" s="57">
        <f t="shared" si="55"/>
        <v>569.4</v>
      </c>
      <c r="G1067" s="57">
        <v>41</v>
      </c>
      <c r="H1067" s="57">
        <v>0.05</v>
      </c>
      <c r="I1067" s="106">
        <f t="shared" si="56"/>
        <v>3.6002809975412722E-3</v>
      </c>
    </row>
    <row r="1068" spans="1:9" x14ac:dyDescent="0.2">
      <c r="A1068" s="78">
        <f t="shared" si="57"/>
        <v>104</v>
      </c>
      <c r="B1068" s="57" t="s">
        <v>1394</v>
      </c>
      <c r="C1068" s="57">
        <v>154.30000000000001</v>
      </c>
      <c r="D1068" s="57"/>
      <c r="E1068" s="57"/>
      <c r="F1068" s="57">
        <f t="shared" si="55"/>
        <v>154.30000000000001</v>
      </c>
      <c r="G1068" s="57">
        <v>42</v>
      </c>
      <c r="H1068" s="57">
        <v>0.05</v>
      </c>
      <c r="I1068" s="106">
        <f t="shared" si="56"/>
        <v>1.3609850939727802E-2</v>
      </c>
    </row>
    <row r="1069" spans="1:9" x14ac:dyDescent="0.2">
      <c r="A1069" s="78">
        <f t="shared" si="57"/>
        <v>105</v>
      </c>
      <c r="B1069" s="57" t="s">
        <v>1395</v>
      </c>
      <c r="C1069" s="57">
        <v>394.45</v>
      </c>
      <c r="D1069" s="57"/>
      <c r="E1069" s="57">
        <v>115.6</v>
      </c>
      <c r="F1069" s="57">
        <f t="shared" si="55"/>
        <v>510.04999999999995</v>
      </c>
      <c r="G1069" s="57">
        <v>24</v>
      </c>
      <c r="H1069" s="57">
        <v>0.05</v>
      </c>
      <c r="I1069" s="106">
        <f t="shared" si="56"/>
        <v>2.3527105185766105E-3</v>
      </c>
    </row>
    <row r="1070" spans="1:9" x14ac:dyDescent="0.2">
      <c r="A1070" s="78">
        <f t="shared" si="57"/>
        <v>106</v>
      </c>
      <c r="B1070" s="57" t="s">
        <v>1396</v>
      </c>
      <c r="C1070" s="57">
        <v>382.2</v>
      </c>
      <c r="D1070" s="57"/>
      <c r="E1070" s="80"/>
      <c r="F1070" s="57">
        <f t="shared" si="55"/>
        <v>382.2</v>
      </c>
      <c r="G1070" s="57">
        <v>32</v>
      </c>
      <c r="H1070" s="57">
        <v>0.05</v>
      </c>
      <c r="I1070" s="106">
        <f t="shared" si="56"/>
        <v>4.1862899005756151E-3</v>
      </c>
    </row>
    <row r="1071" spans="1:9" x14ac:dyDescent="0.2">
      <c r="A1071" s="78">
        <f t="shared" si="57"/>
        <v>107</v>
      </c>
      <c r="B1071" s="57" t="s">
        <v>1397</v>
      </c>
      <c r="C1071" s="57">
        <v>360.6</v>
      </c>
      <c r="D1071" s="57"/>
      <c r="E1071" s="57">
        <v>114.9</v>
      </c>
      <c r="F1071" s="57">
        <f t="shared" si="55"/>
        <v>475.5</v>
      </c>
      <c r="G1071" s="57">
        <v>28</v>
      </c>
      <c r="H1071" s="57">
        <v>0.05</v>
      </c>
      <c r="I1071" s="106">
        <f t="shared" si="56"/>
        <v>2.9442691903259731E-3</v>
      </c>
    </row>
    <row r="1072" spans="1:9" x14ac:dyDescent="0.2">
      <c r="A1072" s="78">
        <f t="shared" si="57"/>
        <v>108</v>
      </c>
      <c r="B1072" s="57" t="s">
        <v>1398</v>
      </c>
      <c r="C1072" s="57">
        <v>340.3</v>
      </c>
      <c r="D1072" s="57"/>
      <c r="E1072" s="57">
        <v>203.8</v>
      </c>
      <c r="F1072" s="57">
        <f t="shared" si="55"/>
        <v>544.1</v>
      </c>
      <c r="G1072" s="57">
        <v>27</v>
      </c>
      <c r="H1072" s="57">
        <v>0.05</v>
      </c>
      <c r="I1072" s="106">
        <f t="shared" si="56"/>
        <v>2.481161551185444E-3</v>
      </c>
    </row>
    <row r="1073" spans="1:9" x14ac:dyDescent="0.2">
      <c r="A1073" s="78">
        <f t="shared" si="57"/>
        <v>109</v>
      </c>
      <c r="B1073" s="57" t="s">
        <v>1399</v>
      </c>
      <c r="C1073" s="57">
        <v>171.5</v>
      </c>
      <c r="D1073" s="57"/>
      <c r="E1073" s="57">
        <v>70</v>
      </c>
      <c r="F1073" s="57">
        <f t="shared" si="55"/>
        <v>241.5</v>
      </c>
      <c r="G1073" s="57">
        <v>29</v>
      </c>
      <c r="H1073" s="57">
        <v>0.05</v>
      </c>
      <c r="I1073" s="106">
        <f t="shared" si="56"/>
        <v>6.0041407867494831E-3</v>
      </c>
    </row>
    <row r="1074" spans="1:9" x14ac:dyDescent="0.2">
      <c r="A1074" s="78">
        <f t="shared" si="57"/>
        <v>110</v>
      </c>
      <c r="B1074" s="57" t="s">
        <v>1400</v>
      </c>
      <c r="C1074" s="57">
        <v>338.7</v>
      </c>
      <c r="D1074" s="57"/>
      <c r="E1074" s="57">
        <v>33.5</v>
      </c>
      <c r="F1074" s="57">
        <f t="shared" si="55"/>
        <v>372.2</v>
      </c>
      <c r="G1074" s="57">
        <v>32</v>
      </c>
      <c r="H1074" s="57">
        <v>0.05</v>
      </c>
      <c r="I1074" s="106">
        <f t="shared" si="56"/>
        <v>4.2987641053197209E-3</v>
      </c>
    </row>
    <row r="1075" spans="1:9" x14ac:dyDescent="0.2">
      <c r="A1075" s="78">
        <f t="shared" si="57"/>
        <v>111</v>
      </c>
      <c r="B1075" s="57" t="s">
        <v>1401</v>
      </c>
      <c r="C1075" s="57">
        <v>241.5</v>
      </c>
      <c r="D1075" s="57"/>
      <c r="E1075" s="57"/>
      <c r="F1075" s="57">
        <f t="shared" si="55"/>
        <v>241.5</v>
      </c>
      <c r="G1075" s="57">
        <v>34</v>
      </c>
      <c r="H1075" s="57">
        <v>0.05</v>
      </c>
      <c r="I1075" s="106">
        <f t="shared" si="56"/>
        <v>7.0393374741200831E-3</v>
      </c>
    </row>
    <row r="1076" spans="1:9" x14ac:dyDescent="0.2">
      <c r="A1076" s="78">
        <f t="shared" si="57"/>
        <v>112</v>
      </c>
      <c r="B1076" s="57" t="s">
        <v>1402</v>
      </c>
      <c r="C1076" s="57">
        <v>331.7</v>
      </c>
      <c r="D1076" s="57"/>
      <c r="E1076" s="57"/>
      <c r="F1076" s="57">
        <f t="shared" si="55"/>
        <v>331.7</v>
      </c>
      <c r="G1076" s="57">
        <v>28</v>
      </c>
      <c r="H1076" s="57">
        <v>0.05</v>
      </c>
      <c r="I1076" s="106">
        <f t="shared" si="56"/>
        <v>4.2206813385589391E-3</v>
      </c>
    </row>
    <row r="1077" spans="1:9" x14ac:dyDescent="0.2">
      <c r="A1077" s="78">
        <f t="shared" si="57"/>
        <v>113</v>
      </c>
      <c r="B1077" s="57" t="s">
        <v>1403</v>
      </c>
      <c r="C1077" s="57">
        <v>95</v>
      </c>
      <c r="D1077" s="57"/>
      <c r="E1077" s="57"/>
      <c r="F1077" s="57">
        <f t="shared" si="55"/>
        <v>95</v>
      </c>
      <c r="G1077" s="57">
        <v>15</v>
      </c>
      <c r="H1077" s="57">
        <v>0.05</v>
      </c>
      <c r="I1077" s="106">
        <f t="shared" si="56"/>
        <v>7.8947368421052634E-3</v>
      </c>
    </row>
    <row r="1078" spans="1:9" x14ac:dyDescent="0.2">
      <c r="A1078" s="78">
        <f t="shared" si="57"/>
        <v>114</v>
      </c>
      <c r="B1078" s="57" t="s">
        <v>1404</v>
      </c>
      <c r="C1078" s="57">
        <v>208.9</v>
      </c>
      <c r="D1078" s="57"/>
      <c r="E1078" s="57"/>
      <c r="F1078" s="57">
        <f t="shared" si="55"/>
        <v>208.9</v>
      </c>
      <c r="G1078" s="57">
        <v>25</v>
      </c>
      <c r="H1078" s="57">
        <v>0.05</v>
      </c>
      <c r="I1078" s="106">
        <f t="shared" si="56"/>
        <v>5.983724269985639E-3</v>
      </c>
    </row>
    <row r="1079" spans="1:9" x14ac:dyDescent="0.2">
      <c r="A1079" s="78">
        <f t="shared" si="57"/>
        <v>115</v>
      </c>
      <c r="B1079" s="57" t="s">
        <v>1405</v>
      </c>
      <c r="C1079" s="57">
        <v>141.30000000000001</v>
      </c>
      <c r="D1079" s="57"/>
      <c r="E1079" s="57"/>
      <c r="F1079" s="57">
        <f t="shared" si="55"/>
        <v>141.30000000000001</v>
      </c>
      <c r="G1079" s="57">
        <v>20</v>
      </c>
      <c r="H1079" s="57">
        <v>0.05</v>
      </c>
      <c r="I1079" s="106">
        <f t="shared" si="56"/>
        <v>7.0771408351026181E-3</v>
      </c>
    </row>
    <row r="1080" spans="1:9" x14ac:dyDescent="0.2">
      <c r="A1080" s="78">
        <f t="shared" si="57"/>
        <v>116</v>
      </c>
      <c r="B1080" s="57" t="s">
        <v>1406</v>
      </c>
      <c r="C1080" s="57">
        <v>372.1</v>
      </c>
      <c r="D1080" s="57"/>
      <c r="E1080" s="57"/>
      <c r="F1080" s="57">
        <f t="shared" si="55"/>
        <v>372.1</v>
      </c>
      <c r="G1080" s="57">
        <v>32</v>
      </c>
      <c r="H1080" s="57">
        <v>0.05</v>
      </c>
      <c r="I1080" s="106">
        <f t="shared" si="56"/>
        <v>4.29991937651169E-3</v>
      </c>
    </row>
    <row r="1081" spans="1:9" x14ac:dyDescent="0.2">
      <c r="A1081" s="78">
        <f t="shared" si="57"/>
        <v>117</v>
      </c>
      <c r="B1081" s="57" t="s">
        <v>1407</v>
      </c>
      <c r="C1081" s="57">
        <v>313.60000000000002</v>
      </c>
      <c r="D1081" s="57"/>
      <c r="E1081" s="57">
        <v>40</v>
      </c>
      <c r="F1081" s="57">
        <f t="shared" si="55"/>
        <v>353.6</v>
      </c>
      <c r="G1081" s="57">
        <v>34</v>
      </c>
      <c r="H1081" s="57">
        <v>0.05</v>
      </c>
      <c r="I1081" s="106">
        <f t="shared" si="56"/>
        <v>4.807692307692308E-3</v>
      </c>
    </row>
    <row r="1082" spans="1:9" x14ac:dyDescent="0.2">
      <c r="A1082" s="78">
        <f t="shared" si="57"/>
        <v>118</v>
      </c>
      <c r="B1082" s="57" t="s">
        <v>1408</v>
      </c>
      <c r="C1082" s="57">
        <v>249.6</v>
      </c>
      <c r="D1082" s="57"/>
      <c r="E1082" s="57"/>
      <c r="F1082" s="57">
        <f t="shared" si="55"/>
        <v>249.6</v>
      </c>
      <c r="G1082" s="57">
        <v>22</v>
      </c>
      <c r="H1082" s="57">
        <v>0.05</v>
      </c>
      <c r="I1082" s="106">
        <f t="shared" si="56"/>
        <v>4.4070512820512829E-3</v>
      </c>
    </row>
    <row r="1083" spans="1:9" x14ac:dyDescent="0.2">
      <c r="A1083" s="78">
        <f t="shared" si="57"/>
        <v>119</v>
      </c>
      <c r="B1083" s="57" t="s">
        <v>1409</v>
      </c>
      <c r="C1083" s="57">
        <v>305.8</v>
      </c>
      <c r="D1083" s="57"/>
      <c r="E1083" s="57">
        <v>36.5</v>
      </c>
      <c r="F1083" s="57">
        <f t="shared" si="55"/>
        <v>342.3</v>
      </c>
      <c r="G1083" s="57">
        <v>18</v>
      </c>
      <c r="H1083" s="57">
        <v>0.05</v>
      </c>
      <c r="I1083" s="106">
        <f t="shared" si="56"/>
        <v>2.6292725679228747E-3</v>
      </c>
    </row>
    <row r="1084" spans="1:9" x14ac:dyDescent="0.2">
      <c r="A1084" s="78">
        <f t="shared" si="57"/>
        <v>120</v>
      </c>
      <c r="B1084" s="57" t="s">
        <v>1410</v>
      </c>
      <c r="C1084" s="57">
        <v>206.5</v>
      </c>
      <c r="D1084" s="57"/>
      <c r="E1084" s="57"/>
      <c r="F1084" s="57">
        <f t="shared" si="55"/>
        <v>206.5</v>
      </c>
      <c r="G1084" s="57">
        <v>28</v>
      </c>
      <c r="H1084" s="57">
        <v>0.05</v>
      </c>
      <c r="I1084" s="106">
        <f t="shared" si="56"/>
        <v>6.7796610169491532E-3</v>
      </c>
    </row>
    <row r="1085" spans="1:9" x14ac:dyDescent="0.2">
      <c r="A1085" s="78">
        <f t="shared" si="57"/>
        <v>121</v>
      </c>
      <c r="B1085" s="57" t="s">
        <v>1411</v>
      </c>
      <c r="C1085" s="57">
        <v>300.39999999999998</v>
      </c>
      <c r="D1085" s="57"/>
      <c r="E1085" s="57"/>
      <c r="F1085" s="57">
        <f t="shared" si="55"/>
        <v>300.39999999999998</v>
      </c>
      <c r="G1085" s="57">
        <v>28</v>
      </c>
      <c r="H1085" s="57">
        <v>0.05</v>
      </c>
      <c r="I1085" s="106">
        <f t="shared" si="56"/>
        <v>4.6604527296937428E-3</v>
      </c>
    </row>
    <row r="1086" spans="1:9" x14ac:dyDescent="0.2">
      <c r="A1086" s="78">
        <f t="shared" si="57"/>
        <v>122</v>
      </c>
      <c r="B1086" s="57" t="s">
        <v>1412</v>
      </c>
      <c r="C1086" s="57">
        <v>913.8</v>
      </c>
      <c r="D1086" s="57"/>
      <c r="E1086" s="57"/>
      <c r="F1086" s="57">
        <f t="shared" ref="F1086:F1146" si="58">C1086+D1086+E1086</f>
        <v>913.8</v>
      </c>
      <c r="G1086" s="57">
        <v>46</v>
      </c>
      <c r="H1086" s="57">
        <v>0.05</v>
      </c>
      <c r="I1086" s="106">
        <f t="shared" ref="I1086:I1146" si="59">(G1086*H1086)/F1086</f>
        <v>2.5169621361348219E-3</v>
      </c>
    </row>
    <row r="1087" spans="1:9" x14ac:dyDescent="0.2">
      <c r="A1087" s="78">
        <f t="shared" si="57"/>
        <v>123</v>
      </c>
      <c r="B1087" s="57" t="s">
        <v>1413</v>
      </c>
      <c r="C1087" s="57">
        <v>124.1</v>
      </c>
      <c r="D1087" s="57"/>
      <c r="E1087" s="57"/>
      <c r="F1087" s="57">
        <f t="shared" si="58"/>
        <v>124.1</v>
      </c>
      <c r="G1087" s="57">
        <v>11</v>
      </c>
      <c r="H1087" s="57">
        <v>0.05</v>
      </c>
      <c r="I1087" s="106">
        <f t="shared" si="59"/>
        <v>4.4319097502014508E-3</v>
      </c>
    </row>
    <row r="1088" spans="1:9" x14ac:dyDescent="0.2">
      <c r="A1088" s="78">
        <f t="shared" si="57"/>
        <v>124</v>
      </c>
      <c r="B1088" s="57" t="s">
        <v>1414</v>
      </c>
      <c r="C1088" s="57">
        <v>173.4</v>
      </c>
      <c r="D1088" s="57"/>
      <c r="E1088" s="57"/>
      <c r="F1088" s="57">
        <f t="shared" si="58"/>
        <v>173.4</v>
      </c>
      <c r="G1088" s="57">
        <v>8</v>
      </c>
      <c r="H1088" s="57">
        <v>0.05</v>
      </c>
      <c r="I1088" s="106">
        <f t="shared" si="59"/>
        <v>2.306805074971165E-3</v>
      </c>
    </row>
    <row r="1089" spans="1:9" x14ac:dyDescent="0.2">
      <c r="A1089" s="78">
        <f t="shared" si="57"/>
        <v>125</v>
      </c>
      <c r="B1089" s="57" t="s">
        <v>1415</v>
      </c>
      <c r="C1089" s="57">
        <v>262.2</v>
      </c>
      <c r="D1089" s="57"/>
      <c r="E1089" s="57"/>
      <c r="F1089" s="57">
        <f t="shared" si="58"/>
        <v>262.2</v>
      </c>
      <c r="G1089" s="57">
        <v>28</v>
      </c>
      <c r="H1089" s="57">
        <v>0.05</v>
      </c>
      <c r="I1089" s="106">
        <f t="shared" si="59"/>
        <v>5.3394355453852032E-3</v>
      </c>
    </row>
    <row r="1090" spans="1:9" x14ac:dyDescent="0.2">
      <c r="A1090" s="78">
        <f t="shared" si="57"/>
        <v>126</v>
      </c>
      <c r="B1090" s="57" t="s">
        <v>1419</v>
      </c>
      <c r="C1090" s="57">
        <v>375.7</v>
      </c>
      <c r="D1090" s="57"/>
      <c r="E1090" s="57">
        <v>26.9</v>
      </c>
      <c r="F1090" s="57">
        <f t="shared" si="58"/>
        <v>402.59999999999997</v>
      </c>
      <c r="G1090" s="57">
        <v>20</v>
      </c>
      <c r="H1090" s="57">
        <v>0.05</v>
      </c>
      <c r="I1090" s="106">
        <f t="shared" si="59"/>
        <v>2.4838549428713363E-3</v>
      </c>
    </row>
    <row r="1091" spans="1:9" x14ac:dyDescent="0.2">
      <c r="A1091" s="78">
        <f t="shared" si="57"/>
        <v>127</v>
      </c>
      <c r="B1091" s="57" t="s">
        <v>1420</v>
      </c>
      <c r="C1091" s="57">
        <v>180</v>
      </c>
      <c r="D1091" s="57"/>
      <c r="E1091" s="57"/>
      <c r="F1091" s="57">
        <f t="shared" si="58"/>
        <v>180</v>
      </c>
      <c r="G1091" s="57">
        <v>8</v>
      </c>
      <c r="H1091" s="57">
        <v>0.05</v>
      </c>
      <c r="I1091" s="106">
        <f t="shared" si="59"/>
        <v>2.2222222222222222E-3</v>
      </c>
    </row>
    <row r="1092" spans="1:9" x14ac:dyDescent="0.2">
      <c r="A1092" s="78">
        <f t="shared" si="57"/>
        <v>128</v>
      </c>
      <c r="B1092" s="57" t="s">
        <v>1421</v>
      </c>
      <c r="C1092" s="57">
        <v>580.1</v>
      </c>
      <c r="D1092" s="57"/>
      <c r="E1092" s="57"/>
      <c r="F1092" s="57">
        <f t="shared" si="58"/>
        <v>580.1</v>
      </c>
      <c r="G1092" s="57">
        <v>18</v>
      </c>
      <c r="H1092" s="57">
        <v>0.05</v>
      </c>
      <c r="I1092" s="106">
        <f t="shared" si="59"/>
        <v>1.5514566454059645E-3</v>
      </c>
    </row>
    <row r="1093" spans="1:9" x14ac:dyDescent="0.2">
      <c r="A1093" s="78">
        <f t="shared" si="57"/>
        <v>129</v>
      </c>
      <c r="B1093" s="57" t="s">
        <v>1425</v>
      </c>
      <c r="C1093" s="57">
        <v>351</v>
      </c>
      <c r="D1093" s="57"/>
      <c r="E1093" s="57"/>
      <c r="F1093" s="57">
        <f t="shared" si="58"/>
        <v>351</v>
      </c>
      <c r="G1093" s="57">
        <v>14</v>
      </c>
      <c r="H1093" s="57">
        <v>0.05</v>
      </c>
      <c r="I1093" s="106">
        <f t="shared" si="59"/>
        <v>1.9943019943019944E-3</v>
      </c>
    </row>
    <row r="1094" spans="1:9" x14ac:dyDescent="0.2">
      <c r="A1094" s="78">
        <f t="shared" ref="A1094:A1157" si="60">A1093+1</f>
        <v>130</v>
      </c>
      <c r="B1094" s="57" t="s">
        <v>1426</v>
      </c>
      <c r="C1094" s="57">
        <v>299.7</v>
      </c>
      <c r="D1094" s="57"/>
      <c r="E1094" s="57"/>
      <c r="F1094" s="57">
        <f t="shared" si="58"/>
        <v>299.7</v>
      </c>
      <c r="G1094" s="57">
        <v>27</v>
      </c>
      <c r="H1094" s="57">
        <v>0.05</v>
      </c>
      <c r="I1094" s="106">
        <f t="shared" si="59"/>
        <v>4.5045045045045053E-3</v>
      </c>
    </row>
    <row r="1095" spans="1:9" x14ac:dyDescent="0.2">
      <c r="A1095" s="78">
        <f t="shared" si="60"/>
        <v>131</v>
      </c>
      <c r="B1095" s="57" t="s">
        <v>1427</v>
      </c>
      <c r="C1095" s="57">
        <v>428.3</v>
      </c>
      <c r="D1095" s="57"/>
      <c r="E1095" s="57"/>
      <c r="F1095" s="57">
        <f t="shared" si="58"/>
        <v>428.3</v>
      </c>
      <c r="G1095" s="57">
        <v>20</v>
      </c>
      <c r="H1095" s="57">
        <v>0.05</v>
      </c>
      <c r="I1095" s="106">
        <f t="shared" si="59"/>
        <v>2.3348120476301658E-3</v>
      </c>
    </row>
    <row r="1096" spans="1:9" x14ac:dyDescent="0.2">
      <c r="A1096" s="78">
        <f t="shared" si="60"/>
        <v>132</v>
      </c>
      <c r="B1096" s="57" t="s">
        <v>1428</v>
      </c>
      <c r="C1096" s="57">
        <v>299.3</v>
      </c>
      <c r="D1096" s="57"/>
      <c r="E1096" s="57"/>
      <c r="F1096" s="57">
        <f t="shared" si="58"/>
        <v>299.3</v>
      </c>
      <c r="G1096" s="57">
        <v>24</v>
      </c>
      <c r="H1096" s="57">
        <v>0.05</v>
      </c>
      <c r="I1096" s="106">
        <f t="shared" si="59"/>
        <v>4.0093551620447717E-3</v>
      </c>
    </row>
    <row r="1097" spans="1:9" x14ac:dyDescent="0.2">
      <c r="A1097" s="78">
        <f t="shared" si="60"/>
        <v>133</v>
      </c>
      <c r="B1097" s="57" t="s">
        <v>1429</v>
      </c>
      <c r="C1097" s="57">
        <v>343.9</v>
      </c>
      <c r="D1097" s="57"/>
      <c r="E1097" s="57"/>
      <c r="F1097" s="57">
        <f t="shared" si="58"/>
        <v>343.9</v>
      </c>
      <c r="G1097" s="57">
        <v>25</v>
      </c>
      <c r="H1097" s="57">
        <v>0.05</v>
      </c>
      <c r="I1097" s="106">
        <f t="shared" si="59"/>
        <v>3.6347775516138415E-3</v>
      </c>
    </row>
    <row r="1098" spans="1:9" x14ac:dyDescent="0.2">
      <c r="A1098" s="78">
        <f t="shared" si="60"/>
        <v>134</v>
      </c>
      <c r="B1098" s="57" t="s">
        <v>1430</v>
      </c>
      <c r="C1098" s="57">
        <v>282</v>
      </c>
      <c r="D1098" s="57"/>
      <c r="E1098" s="57"/>
      <c r="F1098" s="57">
        <f t="shared" si="58"/>
        <v>282</v>
      </c>
      <c r="G1098" s="57">
        <v>26</v>
      </c>
      <c r="H1098" s="57">
        <v>0.05</v>
      </c>
      <c r="I1098" s="106">
        <f t="shared" si="59"/>
        <v>4.609929078014185E-3</v>
      </c>
    </row>
    <row r="1099" spans="1:9" x14ac:dyDescent="0.2">
      <c r="A1099" s="78">
        <f t="shared" si="60"/>
        <v>135</v>
      </c>
      <c r="B1099" s="57" t="s">
        <v>1431</v>
      </c>
      <c r="C1099" s="57">
        <v>357.6</v>
      </c>
      <c r="D1099" s="57"/>
      <c r="E1099" s="57"/>
      <c r="F1099" s="57">
        <f t="shared" si="58"/>
        <v>357.6</v>
      </c>
      <c r="G1099" s="57">
        <v>18</v>
      </c>
      <c r="H1099" s="57">
        <v>0.05</v>
      </c>
      <c r="I1099" s="106">
        <f t="shared" si="59"/>
        <v>2.5167785234899327E-3</v>
      </c>
    </row>
    <row r="1100" spans="1:9" x14ac:dyDescent="0.2">
      <c r="A1100" s="78">
        <f t="shared" si="60"/>
        <v>136</v>
      </c>
      <c r="B1100" s="57" t="s">
        <v>1432</v>
      </c>
      <c r="C1100" s="57">
        <v>300.8</v>
      </c>
      <c r="D1100" s="57">
        <v>27.5</v>
      </c>
      <c r="E1100" s="57"/>
      <c r="F1100" s="57">
        <f t="shared" si="58"/>
        <v>328.3</v>
      </c>
      <c r="G1100" s="57">
        <v>14</v>
      </c>
      <c r="H1100" s="57">
        <v>0.05</v>
      </c>
      <c r="I1100" s="106">
        <f t="shared" si="59"/>
        <v>2.1321961620469083E-3</v>
      </c>
    </row>
    <row r="1101" spans="1:9" x14ac:dyDescent="0.2">
      <c r="A1101" s="78">
        <f t="shared" si="60"/>
        <v>137</v>
      </c>
      <c r="B1101" s="57" t="s">
        <v>1528</v>
      </c>
      <c r="C1101" s="57">
        <v>424.7</v>
      </c>
      <c r="D1101" s="57"/>
      <c r="E1101" s="57"/>
      <c r="F1101" s="57">
        <f t="shared" si="58"/>
        <v>424.7</v>
      </c>
      <c r="G1101" s="57">
        <v>28</v>
      </c>
      <c r="H1101" s="57">
        <v>0.05</v>
      </c>
      <c r="I1101" s="106">
        <f t="shared" si="59"/>
        <v>3.2964445490934781E-3</v>
      </c>
    </row>
    <row r="1102" spans="1:9" x14ac:dyDescent="0.2">
      <c r="A1102" s="78">
        <f t="shared" si="60"/>
        <v>138</v>
      </c>
      <c r="B1102" s="57" t="s">
        <v>1529</v>
      </c>
      <c r="C1102" s="57">
        <v>120.4</v>
      </c>
      <c r="D1102" s="57"/>
      <c r="E1102" s="57"/>
      <c r="F1102" s="57">
        <f t="shared" si="58"/>
        <v>120.4</v>
      </c>
      <c r="G1102" s="57">
        <v>24</v>
      </c>
      <c r="H1102" s="57">
        <v>0.05</v>
      </c>
      <c r="I1102" s="106">
        <f t="shared" si="59"/>
        <v>9.9667774086378749E-3</v>
      </c>
    </row>
    <row r="1103" spans="1:9" x14ac:dyDescent="0.2">
      <c r="A1103" s="78">
        <f t="shared" si="60"/>
        <v>139</v>
      </c>
      <c r="B1103" s="57" t="s">
        <v>1530</v>
      </c>
      <c r="C1103" s="57">
        <v>317.60000000000002</v>
      </c>
      <c r="D1103" s="57"/>
      <c r="E1103" s="57"/>
      <c r="F1103" s="57">
        <f t="shared" si="58"/>
        <v>317.60000000000002</v>
      </c>
      <c r="G1103" s="57">
        <v>40</v>
      </c>
      <c r="H1103" s="57">
        <v>0.05</v>
      </c>
      <c r="I1103" s="106">
        <f t="shared" si="59"/>
        <v>6.2972292191435762E-3</v>
      </c>
    </row>
    <row r="1104" spans="1:9" x14ac:dyDescent="0.2">
      <c r="A1104" s="78">
        <f t="shared" si="60"/>
        <v>140</v>
      </c>
      <c r="B1104" s="57" t="s">
        <v>1531</v>
      </c>
      <c r="C1104" s="57">
        <v>395.53</v>
      </c>
      <c r="D1104" s="57"/>
      <c r="E1104" s="57"/>
      <c r="F1104" s="57">
        <f t="shared" si="58"/>
        <v>395.53</v>
      </c>
      <c r="G1104" s="57">
        <v>42</v>
      </c>
      <c r="H1104" s="57">
        <v>0.05</v>
      </c>
      <c r="I1104" s="106">
        <f t="shared" si="59"/>
        <v>5.3093317826713527E-3</v>
      </c>
    </row>
    <row r="1105" spans="1:9" x14ac:dyDescent="0.2">
      <c r="A1105" s="78">
        <f t="shared" si="60"/>
        <v>141</v>
      </c>
      <c r="B1105" s="57" t="s">
        <v>1532</v>
      </c>
      <c r="C1105" s="57">
        <v>516.79999999999995</v>
      </c>
      <c r="D1105" s="57"/>
      <c r="E1105" s="57"/>
      <c r="F1105" s="57">
        <f t="shared" si="58"/>
        <v>516.79999999999995</v>
      </c>
      <c r="G1105" s="57">
        <v>41</v>
      </c>
      <c r="H1105" s="57">
        <v>0.05</v>
      </c>
      <c r="I1105" s="106">
        <f t="shared" si="59"/>
        <v>3.9667182662538707E-3</v>
      </c>
    </row>
    <row r="1106" spans="1:9" x14ac:dyDescent="0.2">
      <c r="A1106" s="78">
        <f t="shared" si="60"/>
        <v>142</v>
      </c>
      <c r="B1106" s="57" t="s">
        <v>1533</v>
      </c>
      <c r="C1106" s="57">
        <v>305.89999999999998</v>
      </c>
      <c r="D1106" s="57"/>
      <c r="E1106" s="57"/>
      <c r="F1106" s="57">
        <f t="shared" si="58"/>
        <v>305.89999999999998</v>
      </c>
      <c r="G1106" s="57">
        <v>40</v>
      </c>
      <c r="H1106" s="57">
        <v>0.05</v>
      </c>
      <c r="I1106" s="106">
        <f t="shared" si="59"/>
        <v>6.5380843412880035E-3</v>
      </c>
    </row>
    <row r="1107" spans="1:9" x14ac:dyDescent="0.2">
      <c r="A1107" s="78">
        <f t="shared" si="60"/>
        <v>143</v>
      </c>
      <c r="B1107" s="57" t="s">
        <v>1534</v>
      </c>
      <c r="C1107" s="57">
        <v>483.9</v>
      </c>
      <c r="D1107" s="57"/>
      <c r="E1107" s="57">
        <v>35.299999999999997</v>
      </c>
      <c r="F1107" s="57">
        <f t="shared" si="58"/>
        <v>519.19999999999993</v>
      </c>
      <c r="G1107" s="57">
        <v>44</v>
      </c>
      <c r="H1107" s="57">
        <v>0.05</v>
      </c>
      <c r="I1107" s="106">
        <f t="shared" si="59"/>
        <v>4.2372881355932212E-3</v>
      </c>
    </row>
    <row r="1108" spans="1:9" x14ac:dyDescent="0.2">
      <c r="A1108" s="78">
        <f t="shared" si="60"/>
        <v>144</v>
      </c>
      <c r="B1108" s="57" t="s">
        <v>1535</v>
      </c>
      <c r="C1108" s="57">
        <v>257.3</v>
      </c>
      <c r="D1108" s="57"/>
      <c r="E1108" s="57"/>
      <c r="F1108" s="57">
        <f t="shared" si="58"/>
        <v>257.3</v>
      </c>
      <c r="G1108" s="57">
        <v>40</v>
      </c>
      <c r="H1108" s="57">
        <v>0.05</v>
      </c>
      <c r="I1108" s="106">
        <f t="shared" si="59"/>
        <v>7.7730275942479591E-3</v>
      </c>
    </row>
    <row r="1109" spans="1:9" x14ac:dyDescent="0.2">
      <c r="A1109" s="78">
        <f t="shared" si="60"/>
        <v>145</v>
      </c>
      <c r="B1109" s="57" t="s">
        <v>1536</v>
      </c>
      <c r="C1109" s="57">
        <v>261.3</v>
      </c>
      <c r="D1109" s="57"/>
      <c r="E1109" s="57"/>
      <c r="F1109" s="57">
        <f t="shared" si="58"/>
        <v>261.3</v>
      </c>
      <c r="G1109" s="57">
        <v>18</v>
      </c>
      <c r="H1109" s="57">
        <v>0.05</v>
      </c>
      <c r="I1109" s="106">
        <f t="shared" si="59"/>
        <v>3.4443168771526979E-3</v>
      </c>
    </row>
    <row r="1110" spans="1:9" x14ac:dyDescent="0.2">
      <c r="A1110" s="78">
        <f t="shared" si="60"/>
        <v>146</v>
      </c>
      <c r="B1110" s="57" t="s">
        <v>1537</v>
      </c>
      <c r="C1110" s="57">
        <v>296.89999999999998</v>
      </c>
      <c r="D1110" s="57"/>
      <c r="E1110" s="57">
        <v>50</v>
      </c>
      <c r="F1110" s="57">
        <f t="shared" si="58"/>
        <v>346.9</v>
      </c>
      <c r="G1110" s="57">
        <v>20</v>
      </c>
      <c r="H1110" s="57">
        <v>0.05</v>
      </c>
      <c r="I1110" s="106">
        <f t="shared" si="59"/>
        <v>2.8826751225136931E-3</v>
      </c>
    </row>
    <row r="1111" spans="1:9" x14ac:dyDescent="0.2">
      <c r="A1111" s="78">
        <f t="shared" si="60"/>
        <v>147</v>
      </c>
      <c r="B1111" s="57" t="s">
        <v>1538</v>
      </c>
      <c r="C1111" s="57">
        <v>495.2</v>
      </c>
      <c r="D1111" s="57"/>
      <c r="E1111" s="57">
        <v>62.5</v>
      </c>
      <c r="F1111" s="57">
        <f t="shared" si="58"/>
        <v>557.70000000000005</v>
      </c>
      <c r="G1111" s="57">
        <v>25</v>
      </c>
      <c r="H1111" s="57">
        <v>0.05</v>
      </c>
      <c r="I1111" s="106">
        <f t="shared" si="59"/>
        <v>2.2413483951945487E-3</v>
      </c>
    </row>
    <row r="1112" spans="1:9" x14ac:dyDescent="0.2">
      <c r="A1112" s="78">
        <f t="shared" si="60"/>
        <v>148</v>
      </c>
      <c r="B1112" s="57" t="s">
        <v>1539</v>
      </c>
      <c r="C1112" s="57">
        <v>446.2</v>
      </c>
      <c r="D1112" s="57"/>
      <c r="E1112" s="57"/>
      <c r="F1112" s="57">
        <f t="shared" si="58"/>
        <v>446.2</v>
      </c>
      <c r="G1112" s="57">
        <v>24</v>
      </c>
      <c r="H1112" s="57">
        <v>0.05</v>
      </c>
      <c r="I1112" s="106">
        <f t="shared" si="59"/>
        <v>2.6893769610040344E-3</v>
      </c>
    </row>
    <row r="1113" spans="1:9" x14ac:dyDescent="0.2">
      <c r="A1113" s="78">
        <f t="shared" si="60"/>
        <v>149</v>
      </c>
      <c r="B1113" s="57" t="s">
        <v>1540</v>
      </c>
      <c r="C1113" s="57">
        <v>266.39999999999998</v>
      </c>
      <c r="D1113" s="57"/>
      <c r="E1113" s="57"/>
      <c r="F1113" s="57">
        <f t="shared" si="58"/>
        <v>266.39999999999998</v>
      </c>
      <c r="G1113" s="57">
        <v>28</v>
      </c>
      <c r="H1113" s="57">
        <v>0.05</v>
      </c>
      <c r="I1113" s="106">
        <f t="shared" si="59"/>
        <v>5.2552552552552565E-3</v>
      </c>
    </row>
    <row r="1114" spans="1:9" x14ac:dyDescent="0.2">
      <c r="A1114" s="78">
        <f t="shared" si="60"/>
        <v>150</v>
      </c>
      <c r="B1114" s="57" t="s">
        <v>1541</v>
      </c>
      <c r="C1114" s="57">
        <v>548.4</v>
      </c>
      <c r="D1114" s="57"/>
      <c r="E1114" s="29">
        <v>215.2</v>
      </c>
      <c r="F1114" s="57">
        <f t="shared" si="58"/>
        <v>763.59999999999991</v>
      </c>
      <c r="G1114" s="57">
        <v>32</v>
      </c>
      <c r="H1114" s="57">
        <v>0.05</v>
      </c>
      <c r="I1114" s="106">
        <f t="shared" si="59"/>
        <v>2.0953378732320592E-3</v>
      </c>
    </row>
    <row r="1115" spans="1:9" x14ac:dyDescent="0.2">
      <c r="A1115" s="78">
        <f t="shared" si="60"/>
        <v>151</v>
      </c>
      <c r="B1115" s="57" t="s">
        <v>1542</v>
      </c>
      <c r="C1115" s="57">
        <v>539.79999999999995</v>
      </c>
      <c r="D1115" s="57">
        <v>83.3</v>
      </c>
      <c r="E1115" s="57"/>
      <c r="F1115" s="57">
        <f t="shared" si="58"/>
        <v>623.09999999999991</v>
      </c>
      <c r="G1115" s="57">
        <v>28</v>
      </c>
      <c r="H1115" s="57">
        <v>0.05</v>
      </c>
      <c r="I1115" s="106">
        <f t="shared" si="59"/>
        <v>2.2468303643074952E-3</v>
      </c>
    </row>
    <row r="1116" spans="1:9" x14ac:dyDescent="0.2">
      <c r="A1116" s="78">
        <f t="shared" si="60"/>
        <v>152</v>
      </c>
      <c r="B1116" s="57" t="s">
        <v>1543</v>
      </c>
      <c r="C1116" s="57">
        <v>384.6</v>
      </c>
      <c r="D1116" s="57"/>
      <c r="E1116" s="57"/>
      <c r="F1116" s="57">
        <f t="shared" si="58"/>
        <v>384.6</v>
      </c>
      <c r="G1116" s="57">
        <v>39</v>
      </c>
      <c r="H1116" s="57">
        <v>0.05</v>
      </c>
      <c r="I1116" s="106">
        <f t="shared" si="59"/>
        <v>5.0702028081123247E-3</v>
      </c>
    </row>
    <row r="1117" spans="1:9" x14ac:dyDescent="0.2">
      <c r="A1117" s="78">
        <f t="shared" si="60"/>
        <v>153</v>
      </c>
      <c r="B1117" s="57" t="s">
        <v>2440</v>
      </c>
      <c r="C1117" s="57">
        <v>589.75</v>
      </c>
      <c r="D1117" s="57"/>
      <c r="E1117" s="57">
        <v>32.799999999999997</v>
      </c>
      <c r="F1117" s="57">
        <f t="shared" si="58"/>
        <v>622.54999999999995</v>
      </c>
      <c r="G1117" s="57">
        <v>25</v>
      </c>
      <c r="H1117" s="57">
        <v>0.05</v>
      </c>
      <c r="I1117" s="106">
        <f t="shared" si="59"/>
        <v>2.0078708537466872E-3</v>
      </c>
    </row>
    <row r="1118" spans="1:9" x14ac:dyDescent="0.2">
      <c r="A1118" s="78">
        <f t="shared" si="60"/>
        <v>154</v>
      </c>
      <c r="B1118" s="57" t="s">
        <v>2441</v>
      </c>
      <c r="C1118" s="57">
        <v>405</v>
      </c>
      <c r="D1118" s="57"/>
      <c r="E1118" s="57">
        <v>21</v>
      </c>
      <c r="F1118" s="57">
        <f t="shared" si="58"/>
        <v>426</v>
      </c>
      <c r="G1118" s="57">
        <v>37</v>
      </c>
      <c r="H1118" s="57">
        <v>0.05</v>
      </c>
      <c r="I1118" s="106">
        <f t="shared" si="59"/>
        <v>4.3427230046948363E-3</v>
      </c>
    </row>
    <row r="1119" spans="1:9" x14ac:dyDescent="0.2">
      <c r="A1119" s="78">
        <f t="shared" si="60"/>
        <v>155</v>
      </c>
      <c r="B1119" s="57" t="s">
        <v>2442</v>
      </c>
      <c r="C1119" s="57">
        <v>678.5</v>
      </c>
      <c r="D1119" s="57"/>
      <c r="E1119" s="57"/>
      <c r="F1119" s="57">
        <f t="shared" si="58"/>
        <v>678.5</v>
      </c>
      <c r="G1119" s="57">
        <v>32</v>
      </c>
      <c r="H1119" s="57">
        <v>0.05</v>
      </c>
      <c r="I1119" s="106">
        <f t="shared" si="59"/>
        <v>2.3581429624170967E-3</v>
      </c>
    </row>
    <row r="1120" spans="1:9" x14ac:dyDescent="0.2">
      <c r="A1120" s="78">
        <f t="shared" si="60"/>
        <v>156</v>
      </c>
      <c r="B1120" s="57" t="s">
        <v>2443</v>
      </c>
      <c r="C1120" s="57">
        <v>973.9</v>
      </c>
      <c r="D1120" s="57"/>
      <c r="E1120" s="57">
        <v>132.80000000000001</v>
      </c>
      <c r="F1120" s="57">
        <f t="shared" si="58"/>
        <v>1106.7</v>
      </c>
      <c r="G1120" s="57">
        <v>41</v>
      </c>
      <c r="H1120" s="57">
        <v>0.05</v>
      </c>
      <c r="I1120" s="106">
        <f t="shared" si="59"/>
        <v>1.852353844763712E-3</v>
      </c>
    </row>
    <row r="1121" spans="1:9" x14ac:dyDescent="0.2">
      <c r="A1121" s="78">
        <f t="shared" si="60"/>
        <v>157</v>
      </c>
      <c r="B1121" s="57" t="s">
        <v>2444</v>
      </c>
      <c r="C1121" s="57">
        <v>669.8</v>
      </c>
      <c r="D1121" s="57"/>
      <c r="E1121" s="57"/>
      <c r="F1121" s="57">
        <f t="shared" si="58"/>
        <v>669.8</v>
      </c>
      <c r="G1121" s="57">
        <v>28</v>
      </c>
      <c r="H1121" s="57">
        <v>0.05</v>
      </c>
      <c r="I1121" s="106">
        <f t="shared" si="59"/>
        <v>2.0901761719916397E-3</v>
      </c>
    </row>
    <row r="1122" spans="1:9" x14ac:dyDescent="0.2">
      <c r="A1122" s="78">
        <f t="shared" si="60"/>
        <v>158</v>
      </c>
      <c r="B1122" s="57" t="s">
        <v>2445</v>
      </c>
      <c r="C1122" s="57">
        <v>533.79999999999995</v>
      </c>
      <c r="D1122" s="57"/>
      <c r="E1122" s="57"/>
      <c r="F1122" s="57">
        <f t="shared" si="58"/>
        <v>533.79999999999995</v>
      </c>
      <c r="G1122" s="57">
        <v>30</v>
      </c>
      <c r="H1122" s="57">
        <v>0.05</v>
      </c>
      <c r="I1122" s="106">
        <f t="shared" si="59"/>
        <v>2.8100412139378046E-3</v>
      </c>
    </row>
    <row r="1123" spans="1:9" x14ac:dyDescent="0.2">
      <c r="A1123" s="78">
        <f t="shared" si="60"/>
        <v>159</v>
      </c>
      <c r="B1123" s="57" t="s">
        <v>2446</v>
      </c>
      <c r="C1123" s="57">
        <v>413.5</v>
      </c>
      <c r="D1123" s="57"/>
      <c r="E1123" s="57">
        <v>30.4</v>
      </c>
      <c r="F1123" s="57">
        <f t="shared" si="58"/>
        <v>443.9</v>
      </c>
      <c r="G1123" s="57">
        <v>31</v>
      </c>
      <c r="H1123" s="57">
        <v>0.05</v>
      </c>
      <c r="I1123" s="106">
        <f t="shared" si="59"/>
        <v>3.4917774273485022E-3</v>
      </c>
    </row>
    <row r="1124" spans="1:9" x14ac:dyDescent="0.2">
      <c r="A1124" s="78">
        <f t="shared" si="60"/>
        <v>160</v>
      </c>
      <c r="B1124" s="57" t="s">
        <v>2447</v>
      </c>
      <c r="C1124" s="57">
        <v>526.5</v>
      </c>
      <c r="D1124" s="57"/>
      <c r="E1124" s="57">
        <v>45.5</v>
      </c>
      <c r="F1124" s="57">
        <f t="shared" si="58"/>
        <v>572</v>
      </c>
      <c r="G1124" s="57">
        <v>28</v>
      </c>
      <c r="H1124" s="57">
        <v>0.05</v>
      </c>
      <c r="I1124" s="106">
        <f t="shared" si="59"/>
        <v>2.4475524475524478E-3</v>
      </c>
    </row>
    <row r="1125" spans="1:9" x14ac:dyDescent="0.2">
      <c r="A1125" s="78">
        <f t="shared" si="60"/>
        <v>161</v>
      </c>
      <c r="B1125" s="57" t="s">
        <v>2448</v>
      </c>
      <c r="C1125" s="57">
        <v>894.7</v>
      </c>
      <c r="D1125" s="57"/>
      <c r="E1125" s="57">
        <v>42.5</v>
      </c>
      <c r="F1125" s="57">
        <f t="shared" si="58"/>
        <v>937.2</v>
      </c>
      <c r="G1125" s="57">
        <v>30</v>
      </c>
      <c r="H1125" s="57">
        <v>0.05</v>
      </c>
      <c r="I1125" s="106">
        <f t="shared" si="59"/>
        <v>1.6005121638924455E-3</v>
      </c>
    </row>
    <row r="1126" spans="1:9" x14ac:dyDescent="0.2">
      <c r="A1126" s="78">
        <f t="shared" si="60"/>
        <v>162</v>
      </c>
      <c r="B1126" s="57" t="s">
        <v>2449</v>
      </c>
      <c r="C1126" s="57">
        <v>544.79999999999995</v>
      </c>
      <c r="D1126" s="57"/>
      <c r="E1126" s="57"/>
      <c r="F1126" s="57">
        <f t="shared" si="58"/>
        <v>544.79999999999995</v>
      </c>
      <c r="G1126" s="57">
        <v>24</v>
      </c>
      <c r="H1126" s="57">
        <v>0.05</v>
      </c>
      <c r="I1126" s="106">
        <f t="shared" si="59"/>
        <v>2.202643171806168E-3</v>
      </c>
    </row>
    <row r="1127" spans="1:9" x14ac:dyDescent="0.2">
      <c r="A1127" s="78">
        <f t="shared" si="60"/>
        <v>163</v>
      </c>
      <c r="B1127" s="57" t="s">
        <v>2450</v>
      </c>
      <c r="C1127" s="57">
        <v>521.9</v>
      </c>
      <c r="D1127" s="57"/>
      <c r="E1127" s="57"/>
      <c r="F1127" s="57">
        <f t="shared" si="58"/>
        <v>521.9</v>
      </c>
      <c r="G1127" s="57">
        <v>25</v>
      </c>
      <c r="H1127" s="57">
        <v>0.05</v>
      </c>
      <c r="I1127" s="106">
        <f t="shared" si="59"/>
        <v>2.3950948457558919E-3</v>
      </c>
    </row>
    <row r="1128" spans="1:9" x14ac:dyDescent="0.2">
      <c r="A1128" s="78">
        <f t="shared" si="60"/>
        <v>164</v>
      </c>
      <c r="B1128" s="57" t="s">
        <v>2451</v>
      </c>
      <c r="C1128" s="57">
        <v>522.6</v>
      </c>
      <c r="D1128" s="57"/>
      <c r="E1128" s="57"/>
      <c r="F1128" s="57">
        <f t="shared" si="58"/>
        <v>522.6</v>
      </c>
      <c r="G1128" s="57">
        <v>31</v>
      </c>
      <c r="H1128" s="57">
        <v>0.05</v>
      </c>
      <c r="I1128" s="106">
        <f t="shared" si="59"/>
        <v>2.9659395331037121E-3</v>
      </c>
    </row>
    <row r="1129" spans="1:9" x14ac:dyDescent="0.2">
      <c r="A1129" s="78">
        <f t="shared" si="60"/>
        <v>165</v>
      </c>
      <c r="B1129" s="57" t="s">
        <v>2452</v>
      </c>
      <c r="C1129" s="57">
        <v>551.6</v>
      </c>
      <c r="D1129" s="57"/>
      <c r="E1129" s="57"/>
      <c r="F1129" s="57">
        <f t="shared" si="58"/>
        <v>551.6</v>
      </c>
      <c r="G1129" s="57">
        <v>37</v>
      </c>
      <c r="H1129" s="57">
        <v>0.05</v>
      </c>
      <c r="I1129" s="106">
        <f t="shared" si="59"/>
        <v>3.3538796229151558E-3</v>
      </c>
    </row>
    <row r="1130" spans="1:9" x14ac:dyDescent="0.2">
      <c r="A1130" s="78">
        <f t="shared" si="60"/>
        <v>166</v>
      </c>
      <c r="B1130" s="57" t="s">
        <v>2453</v>
      </c>
      <c r="C1130" s="57">
        <v>683.5</v>
      </c>
      <c r="D1130" s="57"/>
      <c r="E1130" s="57"/>
      <c r="F1130" s="57">
        <f t="shared" si="58"/>
        <v>683.5</v>
      </c>
      <c r="G1130" s="57">
        <v>38</v>
      </c>
      <c r="H1130" s="57">
        <v>0.05</v>
      </c>
      <c r="I1130" s="106">
        <f t="shared" si="59"/>
        <v>2.7798098024871985E-3</v>
      </c>
    </row>
    <row r="1131" spans="1:9" x14ac:dyDescent="0.2">
      <c r="A1131" s="78">
        <f t="shared" si="60"/>
        <v>167</v>
      </c>
      <c r="B1131" s="57" t="s">
        <v>2454</v>
      </c>
      <c r="C1131" s="57">
        <v>416.7</v>
      </c>
      <c r="D1131" s="57">
        <v>3.8</v>
      </c>
      <c r="E1131" s="57">
        <v>203.4</v>
      </c>
      <c r="F1131" s="57">
        <f t="shared" si="58"/>
        <v>623.9</v>
      </c>
      <c r="G1131" s="57">
        <v>31</v>
      </c>
      <c r="H1131" s="57">
        <v>0.05</v>
      </c>
      <c r="I1131" s="106">
        <f t="shared" si="59"/>
        <v>2.4843724955922425E-3</v>
      </c>
    </row>
    <row r="1132" spans="1:9" x14ac:dyDescent="0.2">
      <c r="A1132" s="78">
        <f t="shared" si="60"/>
        <v>168</v>
      </c>
      <c r="B1132" s="57" t="s">
        <v>2455</v>
      </c>
      <c r="C1132" s="57">
        <v>353.8</v>
      </c>
      <c r="D1132" s="57"/>
      <c r="E1132" s="57"/>
      <c r="F1132" s="57">
        <f t="shared" si="58"/>
        <v>353.8</v>
      </c>
      <c r="G1132" s="57">
        <v>32</v>
      </c>
      <c r="H1132" s="57">
        <v>0.05</v>
      </c>
      <c r="I1132" s="106">
        <f t="shared" si="59"/>
        <v>4.5223289994347094E-3</v>
      </c>
    </row>
    <row r="1133" spans="1:9" x14ac:dyDescent="0.2">
      <c r="A1133" s="78">
        <f t="shared" si="60"/>
        <v>169</v>
      </c>
      <c r="B1133" s="57" t="s">
        <v>2456</v>
      </c>
      <c r="C1133" s="57">
        <v>168.1</v>
      </c>
      <c r="D1133" s="57"/>
      <c r="E1133" s="57">
        <v>67.7</v>
      </c>
      <c r="F1133" s="57">
        <f t="shared" si="58"/>
        <v>235.8</v>
      </c>
      <c r="G1133" s="57">
        <v>34</v>
      </c>
      <c r="H1133" s="57">
        <v>0.05</v>
      </c>
      <c r="I1133" s="106">
        <f t="shared" si="59"/>
        <v>7.2094995759117899E-3</v>
      </c>
    </row>
    <row r="1134" spans="1:9" x14ac:dyDescent="0.2">
      <c r="A1134" s="78">
        <f t="shared" si="60"/>
        <v>170</v>
      </c>
      <c r="B1134" s="57" t="s">
        <v>2457</v>
      </c>
      <c r="C1134" s="57">
        <v>417.2</v>
      </c>
      <c r="D1134" s="57"/>
      <c r="E1134" s="57">
        <v>90</v>
      </c>
      <c r="F1134" s="57">
        <f t="shared" si="58"/>
        <v>507.2</v>
      </c>
      <c r="G1134" s="57">
        <v>35</v>
      </c>
      <c r="H1134" s="57">
        <v>0.05</v>
      </c>
      <c r="I1134" s="106">
        <f t="shared" si="59"/>
        <v>3.4503154574132494E-3</v>
      </c>
    </row>
    <row r="1135" spans="1:9" x14ac:dyDescent="0.2">
      <c r="A1135" s="78">
        <f t="shared" si="60"/>
        <v>171</v>
      </c>
      <c r="B1135" s="57" t="s">
        <v>2458</v>
      </c>
      <c r="C1135" s="57">
        <v>718.3</v>
      </c>
      <c r="D1135" s="57"/>
      <c r="E1135" s="57"/>
      <c r="F1135" s="57">
        <f t="shared" si="58"/>
        <v>718.3</v>
      </c>
      <c r="G1135" s="57">
        <v>32</v>
      </c>
      <c r="H1135" s="57">
        <v>0.05</v>
      </c>
      <c r="I1135" s="106">
        <f t="shared" si="59"/>
        <v>2.227481553668384E-3</v>
      </c>
    </row>
    <row r="1136" spans="1:9" x14ac:dyDescent="0.2">
      <c r="A1136" s="78">
        <f t="shared" si="60"/>
        <v>172</v>
      </c>
      <c r="B1136" s="57" t="s">
        <v>2459</v>
      </c>
      <c r="C1136" s="57">
        <v>376.4</v>
      </c>
      <c r="D1136" s="57"/>
      <c r="E1136" s="57"/>
      <c r="F1136" s="57">
        <f t="shared" si="58"/>
        <v>376.4</v>
      </c>
      <c r="G1136" s="57">
        <v>34</v>
      </c>
      <c r="H1136" s="57">
        <v>0.05</v>
      </c>
      <c r="I1136" s="106">
        <f t="shared" si="59"/>
        <v>4.516471838469714E-3</v>
      </c>
    </row>
    <row r="1137" spans="1:9" x14ac:dyDescent="0.2">
      <c r="A1137" s="78">
        <f t="shared" si="60"/>
        <v>173</v>
      </c>
      <c r="B1137" s="57" t="s">
        <v>2460</v>
      </c>
      <c r="C1137" s="57">
        <v>382.6</v>
      </c>
      <c r="D1137" s="57"/>
      <c r="E1137" s="57"/>
      <c r="F1137" s="57">
        <f t="shared" si="58"/>
        <v>382.6</v>
      </c>
      <c r="G1137" s="57">
        <v>31</v>
      </c>
      <c r="H1137" s="57">
        <v>0.05</v>
      </c>
      <c r="I1137" s="106">
        <f t="shared" si="59"/>
        <v>4.0512284370099322E-3</v>
      </c>
    </row>
    <row r="1138" spans="1:9" x14ac:dyDescent="0.2">
      <c r="A1138" s="78">
        <f t="shared" si="60"/>
        <v>174</v>
      </c>
      <c r="B1138" s="57" t="s">
        <v>2461</v>
      </c>
      <c r="C1138" s="57">
        <v>2603.6999999999998</v>
      </c>
      <c r="D1138" s="57"/>
      <c r="E1138" s="57"/>
      <c r="F1138" s="57">
        <f t="shared" si="58"/>
        <v>2603.6999999999998</v>
      </c>
      <c r="G1138" s="57">
        <v>138</v>
      </c>
      <c r="H1138" s="57">
        <v>0.05</v>
      </c>
      <c r="I1138" s="106">
        <f t="shared" si="59"/>
        <v>2.6500748934209012E-3</v>
      </c>
    </row>
    <row r="1139" spans="1:9" x14ac:dyDescent="0.2">
      <c r="A1139" s="78">
        <f t="shared" si="60"/>
        <v>175</v>
      </c>
      <c r="B1139" s="57" t="s">
        <v>2462</v>
      </c>
      <c r="C1139" s="57">
        <v>474.3</v>
      </c>
      <c r="D1139" s="57"/>
      <c r="E1139" s="57">
        <v>105.2</v>
      </c>
      <c r="F1139" s="57">
        <f t="shared" si="58"/>
        <v>579.5</v>
      </c>
      <c r="G1139" s="57">
        <v>36</v>
      </c>
      <c r="H1139" s="57">
        <v>0.05</v>
      </c>
      <c r="I1139" s="106">
        <f t="shared" si="59"/>
        <v>3.1061259706643661E-3</v>
      </c>
    </row>
    <row r="1140" spans="1:9" x14ac:dyDescent="0.2">
      <c r="A1140" s="78">
        <f t="shared" si="60"/>
        <v>176</v>
      </c>
      <c r="B1140" s="57" t="s">
        <v>2463</v>
      </c>
      <c r="C1140" s="57">
        <v>314.8</v>
      </c>
      <c r="D1140" s="57"/>
      <c r="E1140" s="57"/>
      <c r="F1140" s="57">
        <f t="shared" si="58"/>
        <v>314.8</v>
      </c>
      <c r="G1140" s="57">
        <v>28</v>
      </c>
      <c r="H1140" s="57">
        <v>0.05</v>
      </c>
      <c r="I1140" s="106">
        <f t="shared" si="59"/>
        <v>4.4472681067344345E-3</v>
      </c>
    </row>
    <row r="1141" spans="1:9" x14ac:dyDescent="0.2">
      <c r="A1141" s="78">
        <f t="shared" si="60"/>
        <v>177</v>
      </c>
      <c r="B1141" s="57" t="s">
        <v>2464</v>
      </c>
      <c r="C1141" s="57">
        <v>223.6</v>
      </c>
      <c r="D1141" s="57"/>
      <c r="E1141" s="57"/>
      <c r="F1141" s="57">
        <f t="shared" si="58"/>
        <v>223.6</v>
      </c>
      <c r="G1141" s="57">
        <v>30</v>
      </c>
      <c r="H1141" s="57">
        <v>0.05</v>
      </c>
      <c r="I1141" s="106">
        <f t="shared" si="59"/>
        <v>6.7084078711985694E-3</v>
      </c>
    </row>
    <row r="1142" spans="1:9" x14ac:dyDescent="0.2">
      <c r="A1142" s="78">
        <f t="shared" si="60"/>
        <v>178</v>
      </c>
      <c r="B1142" s="57" t="s">
        <v>2465</v>
      </c>
      <c r="C1142" s="57">
        <v>243.3</v>
      </c>
      <c r="D1142" s="57"/>
      <c r="E1142" s="57">
        <v>216.6</v>
      </c>
      <c r="F1142" s="57">
        <f t="shared" si="58"/>
        <v>459.9</v>
      </c>
      <c r="G1142" s="57">
        <v>18</v>
      </c>
      <c r="H1142" s="57">
        <v>0.05</v>
      </c>
      <c r="I1142" s="106">
        <f t="shared" si="59"/>
        <v>1.9569471624266148E-3</v>
      </c>
    </row>
    <row r="1143" spans="1:9" x14ac:dyDescent="0.2">
      <c r="A1143" s="78">
        <f t="shared" si="60"/>
        <v>179</v>
      </c>
      <c r="B1143" s="57" t="s">
        <v>2466</v>
      </c>
      <c r="C1143" s="57">
        <v>530.5</v>
      </c>
      <c r="D1143" s="57"/>
      <c r="E1143" s="57"/>
      <c r="F1143" s="57">
        <f t="shared" si="58"/>
        <v>530.5</v>
      </c>
      <c r="G1143" s="57">
        <v>31</v>
      </c>
      <c r="H1143" s="57">
        <v>0.05</v>
      </c>
      <c r="I1143" s="106">
        <f t="shared" si="59"/>
        <v>2.9217719132893496E-3</v>
      </c>
    </row>
    <row r="1144" spans="1:9" x14ac:dyDescent="0.2">
      <c r="A1144" s="78">
        <f t="shared" si="60"/>
        <v>180</v>
      </c>
      <c r="B1144" s="57" t="s">
        <v>2467</v>
      </c>
      <c r="C1144" s="57">
        <v>377</v>
      </c>
      <c r="D1144" s="57"/>
      <c r="E1144" s="57"/>
      <c r="F1144" s="57">
        <f t="shared" si="58"/>
        <v>377</v>
      </c>
      <c r="G1144" s="57">
        <v>40</v>
      </c>
      <c r="H1144" s="57">
        <v>0.05</v>
      </c>
      <c r="I1144" s="106">
        <f t="shared" si="59"/>
        <v>5.3050397877984082E-3</v>
      </c>
    </row>
    <row r="1145" spans="1:9" x14ac:dyDescent="0.2">
      <c r="A1145" s="78">
        <f t="shared" si="60"/>
        <v>181</v>
      </c>
      <c r="B1145" s="57" t="s">
        <v>2468</v>
      </c>
      <c r="C1145" s="57">
        <v>439.5</v>
      </c>
      <c r="D1145" s="57"/>
      <c r="E1145" s="57"/>
      <c r="F1145" s="57">
        <f t="shared" si="58"/>
        <v>439.5</v>
      </c>
      <c r="G1145" s="57">
        <v>29</v>
      </c>
      <c r="H1145" s="57">
        <v>0.05</v>
      </c>
      <c r="I1145" s="106">
        <f t="shared" si="59"/>
        <v>3.2992036405005694E-3</v>
      </c>
    </row>
    <row r="1146" spans="1:9" x14ac:dyDescent="0.2">
      <c r="A1146" s="78">
        <f t="shared" si="60"/>
        <v>182</v>
      </c>
      <c r="B1146" s="57" t="s">
        <v>2469</v>
      </c>
      <c r="C1146" s="57">
        <v>150.1</v>
      </c>
      <c r="D1146" s="57"/>
      <c r="E1146" s="57"/>
      <c r="F1146" s="57">
        <f t="shared" si="58"/>
        <v>150.1</v>
      </c>
      <c r="G1146" s="57">
        <v>21</v>
      </c>
      <c r="H1146" s="57">
        <v>0.05</v>
      </c>
      <c r="I1146" s="106">
        <f t="shared" si="59"/>
        <v>6.9953364423717525E-3</v>
      </c>
    </row>
    <row r="1147" spans="1:9" x14ac:dyDescent="0.2">
      <c r="A1147" s="78">
        <f t="shared" si="60"/>
        <v>183</v>
      </c>
      <c r="B1147" s="57" t="s">
        <v>2470</v>
      </c>
      <c r="C1147" s="57">
        <v>438.6</v>
      </c>
      <c r="D1147" s="57"/>
      <c r="E1147" s="57"/>
      <c r="F1147" s="57">
        <f t="shared" ref="F1147:F1206" si="61">C1147+D1147+E1147</f>
        <v>438.6</v>
      </c>
      <c r="G1147" s="57">
        <v>15</v>
      </c>
      <c r="H1147" s="57">
        <v>0.05</v>
      </c>
      <c r="I1147" s="106">
        <f t="shared" ref="I1147:I1206" si="62">(G1147*H1147)/F1147</f>
        <v>1.7099863201094391E-3</v>
      </c>
    </row>
    <row r="1148" spans="1:9" x14ac:dyDescent="0.2">
      <c r="A1148" s="78">
        <f t="shared" si="60"/>
        <v>184</v>
      </c>
      <c r="B1148" s="57" t="s">
        <v>2471</v>
      </c>
      <c r="C1148" s="57">
        <v>124.3</v>
      </c>
      <c r="D1148" s="57"/>
      <c r="E1148" s="57"/>
      <c r="F1148" s="57">
        <f t="shared" si="61"/>
        <v>124.3</v>
      </c>
      <c r="G1148" s="57">
        <v>8</v>
      </c>
      <c r="H1148" s="57">
        <v>0.05</v>
      </c>
      <c r="I1148" s="106">
        <f t="shared" si="62"/>
        <v>3.2180209171359616E-3</v>
      </c>
    </row>
    <row r="1149" spans="1:9" x14ac:dyDescent="0.2">
      <c r="A1149" s="78">
        <f t="shared" si="60"/>
        <v>185</v>
      </c>
      <c r="B1149" s="57" t="s">
        <v>2472</v>
      </c>
      <c r="C1149" s="57">
        <v>511.6</v>
      </c>
      <c r="D1149" s="57"/>
      <c r="E1149" s="57"/>
      <c r="F1149" s="57">
        <f t="shared" si="61"/>
        <v>511.6</v>
      </c>
      <c r="G1149" s="57">
        <v>40</v>
      </c>
      <c r="H1149" s="57">
        <v>0.05</v>
      </c>
      <c r="I1149" s="106">
        <f t="shared" si="62"/>
        <v>3.9093041438623922E-3</v>
      </c>
    </row>
    <row r="1150" spans="1:9" x14ac:dyDescent="0.2">
      <c r="A1150" s="78">
        <f t="shared" si="60"/>
        <v>186</v>
      </c>
      <c r="B1150" s="57" t="s">
        <v>2473</v>
      </c>
      <c r="C1150" s="57">
        <v>174.2</v>
      </c>
      <c r="D1150" s="57">
        <v>37.6</v>
      </c>
      <c r="E1150" s="57"/>
      <c r="F1150" s="57">
        <f t="shared" si="61"/>
        <v>211.79999999999998</v>
      </c>
      <c r="G1150" s="57">
        <v>10</v>
      </c>
      <c r="H1150" s="57">
        <v>0.05</v>
      </c>
      <c r="I1150" s="106">
        <f t="shared" si="62"/>
        <v>2.3607176581680834E-3</v>
      </c>
    </row>
    <row r="1151" spans="1:9" x14ac:dyDescent="0.2">
      <c r="A1151" s="78">
        <f t="shared" si="60"/>
        <v>187</v>
      </c>
      <c r="B1151" s="57" t="s">
        <v>2474</v>
      </c>
      <c r="C1151" s="57">
        <v>172.8</v>
      </c>
      <c r="D1151" s="57"/>
      <c r="E1151" s="57">
        <v>14.6</v>
      </c>
      <c r="F1151" s="57">
        <f t="shared" si="61"/>
        <v>187.4</v>
      </c>
      <c r="G1151" s="57">
        <v>19</v>
      </c>
      <c r="H1151" s="57">
        <v>0.05</v>
      </c>
      <c r="I1151" s="106">
        <f t="shared" si="62"/>
        <v>5.0693703308431169E-3</v>
      </c>
    </row>
    <row r="1152" spans="1:9" x14ac:dyDescent="0.2">
      <c r="A1152" s="78">
        <f t="shared" si="60"/>
        <v>188</v>
      </c>
      <c r="B1152" s="57" t="s">
        <v>2475</v>
      </c>
      <c r="C1152" s="57">
        <v>273.7</v>
      </c>
      <c r="D1152" s="57"/>
      <c r="E1152" s="57"/>
      <c r="F1152" s="57">
        <f t="shared" si="61"/>
        <v>273.7</v>
      </c>
      <c r="G1152" s="57">
        <v>31</v>
      </c>
      <c r="H1152" s="57">
        <v>0.05</v>
      </c>
      <c r="I1152" s="106">
        <f t="shared" si="62"/>
        <v>5.6631348191450498E-3</v>
      </c>
    </row>
    <row r="1153" spans="1:9" x14ac:dyDescent="0.2">
      <c r="A1153" s="78">
        <f t="shared" si="60"/>
        <v>189</v>
      </c>
      <c r="B1153" s="57" t="s">
        <v>978</v>
      </c>
      <c r="C1153" s="57">
        <v>479.4</v>
      </c>
      <c r="D1153" s="57"/>
      <c r="E1153" s="57"/>
      <c r="F1153" s="57">
        <f t="shared" si="61"/>
        <v>479.4</v>
      </c>
      <c r="G1153" s="57">
        <v>10</v>
      </c>
      <c r="H1153" s="57">
        <v>0.05</v>
      </c>
      <c r="I1153" s="106">
        <f t="shared" si="62"/>
        <v>1.0429703796412183E-3</v>
      </c>
    </row>
    <row r="1154" spans="1:9" x14ac:dyDescent="0.2">
      <c r="A1154" s="78">
        <f t="shared" si="60"/>
        <v>190</v>
      </c>
      <c r="B1154" s="57" t="s">
        <v>979</v>
      </c>
      <c r="C1154" s="57">
        <v>381.4</v>
      </c>
      <c r="D1154" s="57"/>
      <c r="E1154" s="57">
        <v>32</v>
      </c>
      <c r="F1154" s="57">
        <f t="shared" si="61"/>
        <v>413.4</v>
      </c>
      <c r="G1154" s="57">
        <v>32</v>
      </c>
      <c r="H1154" s="57">
        <v>0.05</v>
      </c>
      <c r="I1154" s="106">
        <f t="shared" si="62"/>
        <v>3.8703434929850027E-3</v>
      </c>
    </row>
    <row r="1155" spans="1:9" x14ac:dyDescent="0.2">
      <c r="A1155" s="78">
        <f t="shared" si="60"/>
        <v>191</v>
      </c>
      <c r="B1155" s="57" t="s">
        <v>980</v>
      </c>
      <c r="C1155" s="57">
        <v>9330.6</v>
      </c>
      <c r="D1155" s="57"/>
      <c r="E1155" s="57">
        <v>1157.25</v>
      </c>
      <c r="F1155" s="57">
        <f t="shared" si="61"/>
        <v>10487.85</v>
      </c>
      <c r="G1155" s="57">
        <v>350</v>
      </c>
      <c r="H1155" s="57">
        <v>0.05</v>
      </c>
      <c r="I1155" s="106">
        <f t="shared" si="62"/>
        <v>1.6685974723132004E-3</v>
      </c>
    </row>
    <row r="1156" spans="1:9" x14ac:dyDescent="0.2">
      <c r="A1156" s="78">
        <f t="shared" si="60"/>
        <v>192</v>
      </c>
      <c r="B1156" s="57" t="s">
        <v>981</v>
      </c>
      <c r="C1156" s="57">
        <v>2360</v>
      </c>
      <c r="D1156" s="57">
        <v>47.2</v>
      </c>
      <c r="E1156" s="57"/>
      <c r="F1156" s="57">
        <f t="shared" si="61"/>
        <v>2407.1999999999998</v>
      </c>
      <c r="G1156" s="57">
        <v>120</v>
      </c>
      <c r="H1156" s="57">
        <v>0.05</v>
      </c>
      <c r="I1156" s="106">
        <f t="shared" si="62"/>
        <v>2.4925224327018943E-3</v>
      </c>
    </row>
    <row r="1157" spans="1:9" x14ac:dyDescent="0.2">
      <c r="A1157" s="78">
        <f t="shared" si="60"/>
        <v>193</v>
      </c>
      <c r="B1157" s="57" t="s">
        <v>982</v>
      </c>
      <c r="C1157" s="57">
        <v>3652.21</v>
      </c>
      <c r="D1157" s="57">
        <v>536.29999999999995</v>
      </c>
      <c r="E1157" s="57">
        <v>38.4</v>
      </c>
      <c r="F1157" s="57">
        <f t="shared" si="61"/>
        <v>4226.91</v>
      </c>
      <c r="G1157" s="57">
        <v>115</v>
      </c>
      <c r="H1157" s="57">
        <v>0.05</v>
      </c>
      <c r="I1157" s="106">
        <f t="shared" si="62"/>
        <v>1.3603317790064136E-3</v>
      </c>
    </row>
    <row r="1158" spans="1:9" x14ac:dyDescent="0.2">
      <c r="A1158" s="78">
        <f t="shared" ref="A1158:A1221" si="63">A1157+1</f>
        <v>194</v>
      </c>
      <c r="B1158" s="57" t="s">
        <v>983</v>
      </c>
      <c r="C1158" s="57">
        <v>1805.5</v>
      </c>
      <c r="D1158" s="57"/>
      <c r="E1158" s="57"/>
      <c r="F1158" s="57">
        <f t="shared" si="61"/>
        <v>1805.5</v>
      </c>
      <c r="G1158" s="57">
        <v>120</v>
      </c>
      <c r="H1158" s="57">
        <v>0.05</v>
      </c>
      <c r="I1158" s="106">
        <f t="shared" si="62"/>
        <v>3.3231791747438382E-3</v>
      </c>
    </row>
    <row r="1159" spans="1:9" x14ac:dyDescent="0.2">
      <c r="A1159" s="78">
        <f t="shared" si="63"/>
        <v>195</v>
      </c>
      <c r="B1159" s="57" t="s">
        <v>984</v>
      </c>
      <c r="C1159" s="57">
        <v>1806.9</v>
      </c>
      <c r="D1159" s="57"/>
      <c r="E1159" s="57"/>
      <c r="F1159" s="57">
        <f t="shared" si="61"/>
        <v>1806.9</v>
      </c>
      <c r="G1159" s="57">
        <v>125</v>
      </c>
      <c r="H1159" s="57">
        <v>0.05</v>
      </c>
      <c r="I1159" s="106">
        <f t="shared" si="62"/>
        <v>3.4589628645746856E-3</v>
      </c>
    </row>
    <row r="1160" spans="1:9" x14ac:dyDescent="0.2">
      <c r="A1160" s="78">
        <f t="shared" si="63"/>
        <v>196</v>
      </c>
      <c r="B1160" s="57" t="s">
        <v>1544</v>
      </c>
      <c r="C1160" s="57">
        <v>119.6</v>
      </c>
      <c r="D1160" s="57"/>
      <c r="E1160" s="57"/>
      <c r="F1160" s="57">
        <f t="shared" si="61"/>
        <v>119.6</v>
      </c>
      <c r="G1160" s="57">
        <v>17</v>
      </c>
      <c r="H1160" s="57">
        <v>0.05</v>
      </c>
      <c r="I1160" s="106">
        <f t="shared" si="62"/>
        <v>7.1070234113712388E-3</v>
      </c>
    </row>
    <row r="1161" spans="1:9" x14ac:dyDescent="0.2">
      <c r="A1161" s="78">
        <f t="shared" si="63"/>
        <v>197</v>
      </c>
      <c r="B1161" s="57" t="s">
        <v>1545</v>
      </c>
      <c r="C1161" s="57">
        <v>151.69999999999999</v>
      </c>
      <c r="D1161" s="57"/>
      <c r="E1161" s="57">
        <v>205.3</v>
      </c>
      <c r="F1161" s="57">
        <f t="shared" si="61"/>
        <v>357</v>
      </c>
      <c r="G1161" s="57">
        <v>16</v>
      </c>
      <c r="H1161" s="57">
        <v>0.05</v>
      </c>
      <c r="I1161" s="106">
        <f t="shared" si="62"/>
        <v>2.2408963585434176E-3</v>
      </c>
    </row>
    <row r="1162" spans="1:9" x14ac:dyDescent="0.2">
      <c r="A1162" s="78">
        <f t="shared" si="63"/>
        <v>198</v>
      </c>
      <c r="B1162" s="57" t="s">
        <v>1546</v>
      </c>
      <c r="C1162" s="57">
        <v>171.7</v>
      </c>
      <c r="D1162" s="57">
        <v>16.100000000000001</v>
      </c>
      <c r="E1162" s="57"/>
      <c r="F1162" s="57">
        <f t="shared" si="61"/>
        <v>187.79999999999998</v>
      </c>
      <c r="G1162" s="57">
        <v>19</v>
      </c>
      <c r="H1162" s="57">
        <v>0.05</v>
      </c>
      <c r="I1162" s="106">
        <f t="shared" si="62"/>
        <v>5.0585729499467531E-3</v>
      </c>
    </row>
    <row r="1163" spans="1:9" x14ac:dyDescent="0.2">
      <c r="A1163" s="78">
        <f t="shared" si="63"/>
        <v>199</v>
      </c>
      <c r="B1163" s="57" t="s">
        <v>1547</v>
      </c>
      <c r="C1163" s="57">
        <v>198.5</v>
      </c>
      <c r="D1163" s="57"/>
      <c r="E1163" s="57">
        <v>65.5</v>
      </c>
      <c r="F1163" s="57">
        <f t="shared" si="61"/>
        <v>264</v>
      </c>
      <c r="G1163" s="57">
        <v>18</v>
      </c>
      <c r="H1163" s="57">
        <v>0.05</v>
      </c>
      <c r="I1163" s="106">
        <f t="shared" si="62"/>
        <v>3.4090909090909094E-3</v>
      </c>
    </row>
    <row r="1164" spans="1:9" x14ac:dyDescent="0.2">
      <c r="A1164" s="78">
        <f t="shared" si="63"/>
        <v>200</v>
      </c>
      <c r="B1164" s="57" t="s">
        <v>1548</v>
      </c>
      <c r="C1164" s="57">
        <v>451.6</v>
      </c>
      <c r="D1164" s="57"/>
      <c r="E1164" s="57">
        <v>23.5</v>
      </c>
      <c r="F1164" s="57">
        <f t="shared" si="61"/>
        <v>475.1</v>
      </c>
      <c r="G1164" s="57">
        <v>40</v>
      </c>
      <c r="H1164" s="57">
        <v>0.05</v>
      </c>
      <c r="I1164" s="106">
        <f t="shared" si="62"/>
        <v>4.2096400757735209E-3</v>
      </c>
    </row>
    <row r="1165" spans="1:9" x14ac:dyDescent="0.2">
      <c r="A1165" s="78">
        <f t="shared" si="63"/>
        <v>201</v>
      </c>
      <c r="B1165" s="57" t="s">
        <v>1549</v>
      </c>
      <c r="C1165" s="57">
        <v>316.7</v>
      </c>
      <c r="D1165" s="57"/>
      <c r="E1165" s="57">
        <v>70.5</v>
      </c>
      <c r="F1165" s="57">
        <f t="shared" si="61"/>
        <v>387.2</v>
      </c>
      <c r="G1165" s="57">
        <v>16</v>
      </c>
      <c r="H1165" s="57">
        <v>0.05</v>
      </c>
      <c r="I1165" s="106">
        <f t="shared" si="62"/>
        <v>2.0661157024793389E-3</v>
      </c>
    </row>
    <row r="1166" spans="1:9" x14ac:dyDescent="0.2">
      <c r="A1166" s="78">
        <f t="shared" si="63"/>
        <v>202</v>
      </c>
      <c r="B1166" s="57" t="s">
        <v>1550</v>
      </c>
      <c r="C1166" s="57">
        <v>234</v>
      </c>
      <c r="D1166" s="57"/>
      <c r="E1166" s="57">
        <v>92.6</v>
      </c>
      <c r="F1166" s="57">
        <f t="shared" si="61"/>
        <v>326.60000000000002</v>
      </c>
      <c r="G1166" s="57">
        <v>39</v>
      </c>
      <c r="H1166" s="57">
        <v>0.05</v>
      </c>
      <c r="I1166" s="106">
        <f t="shared" si="62"/>
        <v>5.9706062461726888E-3</v>
      </c>
    </row>
    <row r="1167" spans="1:9" x14ac:dyDescent="0.2">
      <c r="A1167" s="78">
        <f t="shared" si="63"/>
        <v>203</v>
      </c>
      <c r="B1167" s="57" t="s">
        <v>1551</v>
      </c>
      <c r="C1167" s="57">
        <v>267.89999999999998</v>
      </c>
      <c r="D1167" s="57"/>
      <c r="E1167" s="57">
        <v>98</v>
      </c>
      <c r="F1167" s="57">
        <f t="shared" si="61"/>
        <v>365.9</v>
      </c>
      <c r="G1167" s="57">
        <v>34</v>
      </c>
      <c r="H1167" s="57">
        <v>0.05</v>
      </c>
      <c r="I1167" s="106">
        <f t="shared" si="62"/>
        <v>4.6460781634326325E-3</v>
      </c>
    </row>
    <row r="1168" spans="1:9" x14ac:dyDescent="0.2">
      <c r="A1168" s="78">
        <f t="shared" si="63"/>
        <v>204</v>
      </c>
      <c r="B1168" s="57" t="s">
        <v>1552</v>
      </c>
      <c r="C1168" s="57">
        <v>705.4</v>
      </c>
      <c r="D1168" s="57"/>
      <c r="E1168" s="57">
        <v>73.430000000000007</v>
      </c>
      <c r="F1168" s="57">
        <f t="shared" si="61"/>
        <v>778.82999999999993</v>
      </c>
      <c r="G1168" s="57">
        <v>28</v>
      </c>
      <c r="H1168" s="57">
        <v>0.05</v>
      </c>
      <c r="I1168" s="106">
        <f t="shared" si="62"/>
        <v>1.7975681470924338E-3</v>
      </c>
    </row>
    <row r="1169" spans="1:9" x14ac:dyDescent="0.2">
      <c r="A1169" s="78">
        <f t="shared" si="63"/>
        <v>205</v>
      </c>
      <c r="B1169" s="57" t="s">
        <v>1553</v>
      </c>
      <c r="C1169" s="57">
        <v>147.9</v>
      </c>
      <c r="D1169" s="57"/>
      <c r="E1169" s="57">
        <v>136</v>
      </c>
      <c r="F1169" s="57">
        <f t="shared" si="61"/>
        <v>283.89999999999998</v>
      </c>
      <c r="G1169" s="57">
        <v>32</v>
      </c>
      <c r="H1169" s="57">
        <v>0.05</v>
      </c>
      <c r="I1169" s="106">
        <f t="shared" si="62"/>
        <v>5.63578724903135E-3</v>
      </c>
    </row>
    <row r="1170" spans="1:9" x14ac:dyDescent="0.2">
      <c r="A1170" s="78">
        <f t="shared" si="63"/>
        <v>206</v>
      </c>
      <c r="B1170" s="57" t="s">
        <v>1554</v>
      </c>
      <c r="C1170" s="57">
        <v>1317.61</v>
      </c>
      <c r="D1170" s="57"/>
      <c r="E1170" s="57">
        <v>44.4</v>
      </c>
      <c r="F1170" s="57">
        <f t="shared" si="61"/>
        <v>1362.01</v>
      </c>
      <c r="G1170" s="57">
        <v>58</v>
      </c>
      <c r="H1170" s="57">
        <v>0.05</v>
      </c>
      <c r="I1170" s="106">
        <f t="shared" si="62"/>
        <v>2.1292060998083719E-3</v>
      </c>
    </row>
    <row r="1171" spans="1:9" x14ac:dyDescent="0.2">
      <c r="A1171" s="78">
        <f t="shared" si="63"/>
        <v>207</v>
      </c>
      <c r="B1171" s="57" t="s">
        <v>1555</v>
      </c>
      <c r="C1171" s="57">
        <v>300.39999999999998</v>
      </c>
      <c r="D1171" s="57"/>
      <c r="E1171" s="57">
        <v>132.19999999999999</v>
      </c>
      <c r="F1171" s="57">
        <f t="shared" si="61"/>
        <v>432.59999999999997</v>
      </c>
      <c r="G1171" s="57">
        <v>60</v>
      </c>
      <c r="H1171" s="57">
        <v>0.05</v>
      </c>
      <c r="I1171" s="106">
        <f t="shared" si="62"/>
        <v>6.9348127600554789E-3</v>
      </c>
    </row>
    <row r="1172" spans="1:9" x14ac:dyDescent="0.2">
      <c r="A1172" s="78">
        <f t="shared" si="63"/>
        <v>208</v>
      </c>
      <c r="B1172" s="57" t="s">
        <v>1556</v>
      </c>
      <c r="C1172" s="57">
        <v>359.6</v>
      </c>
      <c r="D1172" s="57">
        <v>18.100000000000001</v>
      </c>
      <c r="E1172" s="57"/>
      <c r="F1172" s="57">
        <f t="shared" si="61"/>
        <v>377.70000000000005</v>
      </c>
      <c r="G1172" s="57">
        <v>72</v>
      </c>
      <c r="H1172" s="57">
        <v>0.05</v>
      </c>
      <c r="I1172" s="106">
        <f t="shared" si="62"/>
        <v>9.5313741064336766E-3</v>
      </c>
    </row>
    <row r="1173" spans="1:9" x14ac:dyDescent="0.2">
      <c r="A1173" s="78">
        <f t="shared" si="63"/>
        <v>209</v>
      </c>
      <c r="B1173" s="57" t="s">
        <v>1557</v>
      </c>
      <c r="C1173" s="57">
        <v>327.5</v>
      </c>
      <c r="D1173" s="57"/>
      <c r="E1173" s="57"/>
      <c r="F1173" s="57">
        <f t="shared" si="61"/>
        <v>327.5</v>
      </c>
      <c r="G1173" s="57">
        <v>54</v>
      </c>
      <c r="H1173" s="57">
        <v>0.05</v>
      </c>
      <c r="I1173" s="106">
        <f t="shared" si="62"/>
        <v>8.2442748091603058E-3</v>
      </c>
    </row>
    <row r="1174" spans="1:9" x14ac:dyDescent="0.2">
      <c r="A1174" s="78">
        <f t="shared" si="63"/>
        <v>210</v>
      </c>
      <c r="B1174" s="57" t="s">
        <v>1558</v>
      </c>
      <c r="C1174" s="57">
        <v>278.2</v>
      </c>
      <c r="D1174" s="57"/>
      <c r="E1174" s="57">
        <v>45</v>
      </c>
      <c r="F1174" s="57">
        <f t="shared" si="61"/>
        <v>323.2</v>
      </c>
      <c r="G1174" s="57">
        <v>28</v>
      </c>
      <c r="H1174" s="57">
        <v>0.05</v>
      </c>
      <c r="I1174" s="106">
        <f t="shared" si="62"/>
        <v>4.3316831683168321E-3</v>
      </c>
    </row>
    <row r="1175" spans="1:9" x14ac:dyDescent="0.2">
      <c r="A1175" s="78">
        <f t="shared" si="63"/>
        <v>211</v>
      </c>
      <c r="B1175" s="57" t="s">
        <v>1559</v>
      </c>
      <c r="C1175" s="57">
        <v>863.3</v>
      </c>
      <c r="D1175" s="57"/>
      <c r="E1175" s="57"/>
      <c r="F1175" s="57">
        <f t="shared" si="61"/>
        <v>863.3</v>
      </c>
      <c r="G1175" s="57">
        <v>32</v>
      </c>
      <c r="H1175" s="57">
        <v>0.05</v>
      </c>
      <c r="I1175" s="106">
        <f t="shared" si="62"/>
        <v>1.8533534113286229E-3</v>
      </c>
    </row>
    <row r="1176" spans="1:9" x14ac:dyDescent="0.2">
      <c r="A1176" s="78">
        <f t="shared" si="63"/>
        <v>212</v>
      </c>
      <c r="B1176" s="57" t="s">
        <v>1560</v>
      </c>
      <c r="C1176" s="57">
        <v>306.39999999999998</v>
      </c>
      <c r="D1176" s="57"/>
      <c r="E1176" s="57">
        <v>28.3</v>
      </c>
      <c r="F1176" s="57">
        <f t="shared" si="61"/>
        <v>334.7</v>
      </c>
      <c r="G1176" s="57">
        <v>18</v>
      </c>
      <c r="H1176" s="57">
        <v>0.05</v>
      </c>
      <c r="I1176" s="106">
        <f t="shared" si="62"/>
        <v>2.6889752016731401E-3</v>
      </c>
    </row>
    <row r="1177" spans="1:9" x14ac:dyDescent="0.2">
      <c r="A1177" s="78">
        <f t="shared" si="63"/>
        <v>213</v>
      </c>
      <c r="B1177" s="57" t="s">
        <v>1561</v>
      </c>
      <c r="C1177" s="57">
        <v>383.2</v>
      </c>
      <c r="D1177" s="57"/>
      <c r="E1177" s="57">
        <v>34</v>
      </c>
      <c r="F1177" s="57">
        <f t="shared" si="61"/>
        <v>417.2</v>
      </c>
      <c r="G1177" s="57">
        <v>28</v>
      </c>
      <c r="H1177" s="57">
        <v>0.05</v>
      </c>
      <c r="I1177" s="106">
        <f t="shared" si="62"/>
        <v>3.3557046979865775E-3</v>
      </c>
    </row>
    <row r="1178" spans="1:9" x14ac:dyDescent="0.2">
      <c r="A1178" s="78">
        <f t="shared" si="63"/>
        <v>214</v>
      </c>
      <c r="B1178" s="57" t="s">
        <v>1562</v>
      </c>
      <c r="C1178" s="57">
        <v>492.7</v>
      </c>
      <c r="D1178" s="57"/>
      <c r="E1178" s="57">
        <v>183.5</v>
      </c>
      <c r="F1178" s="57">
        <f t="shared" si="61"/>
        <v>676.2</v>
      </c>
      <c r="G1178" s="57">
        <v>110</v>
      </c>
      <c r="H1178" s="57">
        <v>0.05</v>
      </c>
      <c r="I1178" s="106">
        <f t="shared" si="62"/>
        <v>8.1336882579118603E-3</v>
      </c>
    </row>
    <row r="1179" spans="1:9" x14ac:dyDescent="0.2">
      <c r="A1179" s="78">
        <f t="shared" si="63"/>
        <v>215</v>
      </c>
      <c r="B1179" s="57" t="s">
        <v>1563</v>
      </c>
      <c r="C1179" s="57">
        <v>697.4</v>
      </c>
      <c r="D1179" s="57"/>
      <c r="E1179" s="57">
        <v>17.2</v>
      </c>
      <c r="F1179" s="57">
        <f t="shared" si="61"/>
        <v>714.6</v>
      </c>
      <c r="G1179" s="57">
        <v>27</v>
      </c>
      <c r="H1179" s="57">
        <v>0.05</v>
      </c>
      <c r="I1179" s="106">
        <f t="shared" si="62"/>
        <v>1.8891687657430732E-3</v>
      </c>
    </row>
    <row r="1180" spans="1:9" x14ac:dyDescent="0.2">
      <c r="A1180" s="78">
        <f t="shared" si="63"/>
        <v>216</v>
      </c>
      <c r="B1180" s="57" t="s">
        <v>1564</v>
      </c>
      <c r="C1180" s="57">
        <v>509.9</v>
      </c>
      <c r="D1180" s="57"/>
      <c r="E1180" s="57">
        <v>97.6</v>
      </c>
      <c r="F1180" s="57">
        <f t="shared" si="61"/>
        <v>607.5</v>
      </c>
      <c r="G1180" s="57">
        <v>29</v>
      </c>
      <c r="H1180" s="57">
        <v>0.05</v>
      </c>
      <c r="I1180" s="106">
        <f t="shared" si="62"/>
        <v>2.3868312757201649E-3</v>
      </c>
    </row>
    <row r="1181" spans="1:9" x14ac:dyDescent="0.2">
      <c r="A1181" s="78">
        <f t="shared" si="63"/>
        <v>217</v>
      </c>
      <c r="B1181" s="57" t="s">
        <v>1565</v>
      </c>
      <c r="C1181" s="57">
        <v>238.2</v>
      </c>
      <c r="D1181" s="57"/>
      <c r="E1181" s="57"/>
      <c r="F1181" s="57">
        <f t="shared" si="61"/>
        <v>238.2</v>
      </c>
      <c r="G1181" s="57">
        <v>32</v>
      </c>
      <c r="H1181" s="57">
        <v>0.05</v>
      </c>
      <c r="I1181" s="106">
        <f t="shared" si="62"/>
        <v>6.717044500419816E-3</v>
      </c>
    </row>
    <row r="1182" spans="1:9" x14ac:dyDescent="0.2">
      <c r="A1182" s="78">
        <f t="shared" si="63"/>
        <v>218</v>
      </c>
      <c r="B1182" s="57" t="s">
        <v>1566</v>
      </c>
      <c r="C1182" s="57">
        <v>524.6</v>
      </c>
      <c r="D1182" s="57"/>
      <c r="E1182" s="57">
        <v>132.1</v>
      </c>
      <c r="F1182" s="57">
        <f t="shared" si="61"/>
        <v>656.7</v>
      </c>
      <c r="G1182" s="57">
        <v>28</v>
      </c>
      <c r="H1182" s="57">
        <v>0.05</v>
      </c>
      <c r="I1182" s="106">
        <f t="shared" si="62"/>
        <v>2.1318714786051469E-3</v>
      </c>
    </row>
    <row r="1183" spans="1:9" x14ac:dyDescent="0.2">
      <c r="A1183" s="78">
        <f t="shared" si="63"/>
        <v>219</v>
      </c>
      <c r="B1183" s="57" t="s">
        <v>1567</v>
      </c>
      <c r="C1183" s="57">
        <v>436.8</v>
      </c>
      <c r="D1183" s="57"/>
      <c r="E1183" s="57"/>
      <c r="F1183" s="57">
        <f t="shared" si="61"/>
        <v>436.8</v>
      </c>
      <c r="G1183" s="57">
        <v>31</v>
      </c>
      <c r="H1183" s="57">
        <v>0.05</v>
      </c>
      <c r="I1183" s="106">
        <f t="shared" si="62"/>
        <v>3.5485347985347985E-3</v>
      </c>
    </row>
    <row r="1184" spans="1:9" x14ac:dyDescent="0.2">
      <c r="A1184" s="78">
        <f t="shared" si="63"/>
        <v>220</v>
      </c>
      <c r="B1184" s="57" t="s">
        <v>1568</v>
      </c>
      <c r="C1184" s="57">
        <v>829.6</v>
      </c>
      <c r="D1184" s="57"/>
      <c r="E1184" s="57">
        <v>76</v>
      </c>
      <c r="F1184" s="57">
        <f t="shared" si="61"/>
        <v>905.6</v>
      </c>
      <c r="G1184" s="57">
        <v>28</v>
      </c>
      <c r="H1184" s="57">
        <v>0.05</v>
      </c>
      <c r="I1184" s="106">
        <f t="shared" si="62"/>
        <v>1.5459363957597175E-3</v>
      </c>
    </row>
    <row r="1185" spans="1:9" x14ac:dyDescent="0.2">
      <c r="A1185" s="78">
        <f t="shared" si="63"/>
        <v>221</v>
      </c>
      <c r="B1185" s="57" t="s">
        <v>1569</v>
      </c>
      <c r="C1185" s="57">
        <v>690.33</v>
      </c>
      <c r="D1185" s="57"/>
      <c r="E1185" s="57"/>
      <c r="F1185" s="57">
        <f t="shared" si="61"/>
        <v>690.33</v>
      </c>
      <c r="G1185" s="57">
        <v>32</v>
      </c>
      <c r="H1185" s="57">
        <v>0.05</v>
      </c>
      <c r="I1185" s="106">
        <f t="shared" si="62"/>
        <v>2.3177320991409904E-3</v>
      </c>
    </row>
    <row r="1186" spans="1:9" x14ac:dyDescent="0.2">
      <c r="A1186" s="78">
        <f t="shared" si="63"/>
        <v>222</v>
      </c>
      <c r="B1186" s="57" t="s">
        <v>1570</v>
      </c>
      <c r="C1186" s="57">
        <v>548.21</v>
      </c>
      <c r="D1186" s="57"/>
      <c r="E1186" s="57"/>
      <c r="F1186" s="57">
        <f t="shared" si="61"/>
        <v>548.21</v>
      </c>
      <c r="G1186" s="57">
        <v>28</v>
      </c>
      <c r="H1186" s="57">
        <v>0.05</v>
      </c>
      <c r="I1186" s="106">
        <f t="shared" si="62"/>
        <v>2.5537658926323855E-3</v>
      </c>
    </row>
    <row r="1187" spans="1:9" x14ac:dyDescent="0.2">
      <c r="A1187" s="78">
        <f t="shared" si="63"/>
        <v>223</v>
      </c>
      <c r="B1187" s="57" t="s">
        <v>1571</v>
      </c>
      <c r="C1187" s="57">
        <v>433.09</v>
      </c>
      <c r="D1187" s="57"/>
      <c r="E1187" s="57"/>
      <c r="F1187" s="57">
        <f t="shared" si="61"/>
        <v>433.09</v>
      </c>
      <c r="G1187" s="57">
        <v>32</v>
      </c>
      <c r="H1187" s="57">
        <v>0.05</v>
      </c>
      <c r="I1187" s="106">
        <f t="shared" si="62"/>
        <v>3.6943822300214741E-3</v>
      </c>
    </row>
    <row r="1188" spans="1:9" x14ac:dyDescent="0.2">
      <c r="A1188" s="78">
        <f t="shared" si="63"/>
        <v>224</v>
      </c>
      <c r="B1188" s="57" t="s">
        <v>1572</v>
      </c>
      <c r="C1188" s="57">
        <v>478.9</v>
      </c>
      <c r="D1188" s="57"/>
      <c r="E1188" s="57"/>
      <c r="F1188" s="57">
        <f t="shared" si="61"/>
        <v>478.9</v>
      </c>
      <c r="G1188" s="57">
        <v>38</v>
      </c>
      <c r="H1188" s="57">
        <v>0.05</v>
      </c>
      <c r="I1188" s="106">
        <f t="shared" si="62"/>
        <v>3.967425349759867E-3</v>
      </c>
    </row>
    <row r="1189" spans="1:9" x14ac:dyDescent="0.2">
      <c r="A1189" s="78">
        <f t="shared" si="63"/>
        <v>225</v>
      </c>
      <c r="B1189" s="57" t="s">
        <v>1573</v>
      </c>
      <c r="C1189" s="57">
        <v>3670.09</v>
      </c>
      <c r="D1189" s="57"/>
      <c r="E1189" s="57"/>
      <c r="F1189" s="57">
        <f t="shared" si="61"/>
        <v>3670.09</v>
      </c>
      <c r="G1189" s="57">
        <v>130</v>
      </c>
      <c r="H1189" s="57">
        <v>0.05</v>
      </c>
      <c r="I1189" s="106">
        <f>(G1189*H1189)/F1189</f>
        <v>1.7710737338866348E-3</v>
      </c>
    </row>
    <row r="1190" spans="1:9" x14ac:dyDescent="0.2">
      <c r="A1190" s="78">
        <f t="shared" si="63"/>
        <v>226</v>
      </c>
      <c r="B1190" s="57" t="s">
        <v>1574</v>
      </c>
      <c r="C1190" s="57">
        <v>428.84</v>
      </c>
      <c r="D1190" s="57"/>
      <c r="E1190" s="57"/>
      <c r="F1190" s="57">
        <f t="shared" si="61"/>
        <v>428.84</v>
      </c>
      <c r="G1190" s="57">
        <v>32</v>
      </c>
      <c r="H1190" s="57">
        <v>0.05</v>
      </c>
      <c r="I1190" s="106">
        <f t="shared" si="62"/>
        <v>3.7309952429810658E-3</v>
      </c>
    </row>
    <row r="1191" spans="1:9" x14ac:dyDescent="0.2">
      <c r="A1191" s="78">
        <f t="shared" si="63"/>
        <v>227</v>
      </c>
      <c r="B1191" s="57" t="s">
        <v>1575</v>
      </c>
      <c r="C1191" s="57">
        <v>192.9</v>
      </c>
      <c r="D1191" s="57"/>
      <c r="E1191" s="57"/>
      <c r="F1191" s="57">
        <f t="shared" si="61"/>
        <v>192.9</v>
      </c>
      <c r="G1191" s="57">
        <v>43</v>
      </c>
      <c r="H1191" s="57">
        <v>0.05</v>
      </c>
      <c r="I1191" s="106">
        <f t="shared" si="62"/>
        <v>1.1145671332296526E-2</v>
      </c>
    </row>
    <row r="1192" spans="1:9" x14ac:dyDescent="0.2">
      <c r="A1192" s="78">
        <f t="shared" si="63"/>
        <v>228</v>
      </c>
      <c r="B1192" s="57" t="s">
        <v>1576</v>
      </c>
      <c r="C1192" s="57">
        <v>315.60000000000002</v>
      </c>
      <c r="D1192" s="57"/>
      <c r="E1192" s="57"/>
      <c r="F1192" s="57">
        <f t="shared" si="61"/>
        <v>315.60000000000002</v>
      </c>
      <c r="G1192" s="57">
        <v>48</v>
      </c>
      <c r="H1192" s="57">
        <v>0.05</v>
      </c>
      <c r="I1192" s="106">
        <f t="shared" si="62"/>
        <v>7.6045627376425864E-3</v>
      </c>
    </row>
    <row r="1193" spans="1:9" x14ac:dyDescent="0.2">
      <c r="A1193" s="78">
        <f t="shared" si="63"/>
        <v>229</v>
      </c>
      <c r="B1193" s="57" t="s">
        <v>49</v>
      </c>
      <c r="C1193" s="57">
        <v>146.4</v>
      </c>
      <c r="D1193" s="57"/>
      <c r="E1193" s="57"/>
      <c r="F1193" s="57">
        <f t="shared" si="61"/>
        <v>146.4</v>
      </c>
      <c r="G1193" s="57"/>
      <c r="H1193" s="57">
        <v>0.05</v>
      </c>
      <c r="I1193" s="106">
        <f t="shared" si="62"/>
        <v>0</v>
      </c>
    </row>
    <row r="1194" spans="1:9" x14ac:dyDescent="0.2">
      <c r="A1194" s="78">
        <f t="shared" si="63"/>
        <v>230</v>
      </c>
      <c r="B1194" s="57" t="s">
        <v>50</v>
      </c>
      <c r="C1194" s="57">
        <v>145.1</v>
      </c>
      <c r="D1194" s="57"/>
      <c r="E1194" s="57"/>
      <c r="F1194" s="57">
        <f t="shared" si="61"/>
        <v>145.1</v>
      </c>
      <c r="G1194" s="57"/>
      <c r="H1194" s="57">
        <v>0.05</v>
      </c>
      <c r="I1194" s="106">
        <f t="shared" si="62"/>
        <v>0</v>
      </c>
    </row>
    <row r="1195" spans="1:9" x14ac:dyDescent="0.2">
      <c r="A1195" s="78">
        <f t="shared" si="63"/>
        <v>231</v>
      </c>
      <c r="B1195" s="57" t="s">
        <v>51</v>
      </c>
      <c r="C1195" s="57">
        <v>206.7</v>
      </c>
      <c r="D1195" s="57"/>
      <c r="E1195" s="57"/>
      <c r="F1195" s="57">
        <f t="shared" si="61"/>
        <v>206.7</v>
      </c>
      <c r="G1195" s="57"/>
      <c r="H1195" s="57">
        <v>0.05</v>
      </c>
      <c r="I1195" s="106">
        <f t="shared" si="62"/>
        <v>0</v>
      </c>
    </row>
    <row r="1196" spans="1:9" x14ac:dyDescent="0.2">
      <c r="A1196" s="78">
        <f t="shared" si="63"/>
        <v>232</v>
      </c>
      <c r="B1196" s="57" t="s">
        <v>52</v>
      </c>
      <c r="C1196" s="57">
        <v>117.5</v>
      </c>
      <c r="D1196" s="57"/>
      <c r="E1196" s="57"/>
      <c r="F1196" s="57">
        <f t="shared" si="61"/>
        <v>117.5</v>
      </c>
      <c r="G1196" s="57"/>
      <c r="H1196" s="57">
        <v>0.05</v>
      </c>
      <c r="I1196" s="106">
        <f t="shared" si="62"/>
        <v>0</v>
      </c>
    </row>
    <row r="1197" spans="1:9" x14ac:dyDescent="0.2">
      <c r="A1197" s="78">
        <f t="shared" si="63"/>
        <v>233</v>
      </c>
      <c r="B1197" s="57" t="s">
        <v>53</v>
      </c>
      <c r="C1197" s="57">
        <v>108.4</v>
      </c>
      <c r="D1197" s="57"/>
      <c r="E1197" s="57"/>
      <c r="F1197" s="57">
        <f t="shared" si="61"/>
        <v>108.4</v>
      </c>
      <c r="G1197" s="57"/>
      <c r="H1197" s="57">
        <v>0.05</v>
      </c>
      <c r="I1197" s="106">
        <f t="shared" si="62"/>
        <v>0</v>
      </c>
    </row>
    <row r="1198" spans="1:9" x14ac:dyDescent="0.2">
      <c r="A1198" s="78">
        <f t="shared" si="63"/>
        <v>234</v>
      </c>
      <c r="B1198" s="57" t="s">
        <v>54</v>
      </c>
      <c r="C1198" s="57">
        <v>253.3</v>
      </c>
      <c r="D1198" s="57"/>
      <c r="E1198" s="57"/>
      <c r="F1198" s="57">
        <f t="shared" si="61"/>
        <v>253.3</v>
      </c>
      <c r="G1198" s="57"/>
      <c r="H1198" s="57">
        <v>0.05</v>
      </c>
      <c r="I1198" s="106">
        <f t="shared" si="62"/>
        <v>0</v>
      </c>
    </row>
    <row r="1199" spans="1:9" x14ac:dyDescent="0.2">
      <c r="A1199" s="78">
        <f t="shared" si="63"/>
        <v>235</v>
      </c>
      <c r="B1199" s="57" t="s">
        <v>55</v>
      </c>
      <c r="C1199" s="57">
        <v>3062.2</v>
      </c>
      <c r="D1199" s="57"/>
      <c r="E1199" s="57"/>
      <c r="F1199" s="57">
        <f t="shared" si="61"/>
        <v>3062.2</v>
      </c>
      <c r="G1199" s="57">
        <v>90</v>
      </c>
      <c r="H1199" s="57">
        <v>0.05</v>
      </c>
      <c r="I1199" s="106">
        <f t="shared" si="62"/>
        <v>1.4695317092286591E-3</v>
      </c>
    </row>
    <row r="1200" spans="1:9" x14ac:dyDescent="0.2">
      <c r="A1200" s="78">
        <f t="shared" si="63"/>
        <v>236</v>
      </c>
      <c r="B1200" s="57" t="s">
        <v>58</v>
      </c>
      <c r="C1200" s="57">
        <v>111.8</v>
      </c>
      <c r="D1200" s="57"/>
      <c r="E1200" s="57"/>
      <c r="F1200" s="57">
        <f t="shared" si="61"/>
        <v>111.8</v>
      </c>
      <c r="G1200" s="57"/>
      <c r="H1200" s="57">
        <v>0.05</v>
      </c>
      <c r="I1200" s="106">
        <f t="shared" si="62"/>
        <v>0</v>
      </c>
    </row>
    <row r="1201" spans="1:9" x14ac:dyDescent="0.2">
      <c r="A1201" s="78">
        <f t="shared" si="63"/>
        <v>237</v>
      </c>
      <c r="B1201" s="57" t="s">
        <v>59</v>
      </c>
      <c r="C1201" s="57">
        <v>2015.4</v>
      </c>
      <c r="D1201" s="57"/>
      <c r="E1201" s="57"/>
      <c r="F1201" s="57">
        <f t="shared" si="61"/>
        <v>2015.4</v>
      </c>
      <c r="G1201" s="57">
        <v>130</v>
      </c>
      <c r="H1201" s="57">
        <v>0.05</v>
      </c>
      <c r="I1201" s="106">
        <f t="shared" si="62"/>
        <v>3.2251662201051899E-3</v>
      </c>
    </row>
    <row r="1202" spans="1:9" x14ac:dyDescent="0.2">
      <c r="A1202" s="78">
        <f t="shared" si="63"/>
        <v>238</v>
      </c>
      <c r="B1202" s="57" t="s">
        <v>60</v>
      </c>
      <c r="C1202" s="57">
        <v>3806.5</v>
      </c>
      <c r="D1202" s="57"/>
      <c r="E1202" s="57"/>
      <c r="F1202" s="57">
        <f t="shared" si="61"/>
        <v>3806.5</v>
      </c>
      <c r="G1202" s="57">
        <v>80</v>
      </c>
      <c r="H1202" s="57">
        <v>0.05</v>
      </c>
      <c r="I1202" s="106">
        <f t="shared" si="62"/>
        <v>1.0508340995665309E-3</v>
      </c>
    </row>
    <row r="1203" spans="1:9" x14ac:dyDescent="0.2">
      <c r="A1203" s="78">
        <f t="shared" si="63"/>
        <v>239</v>
      </c>
      <c r="B1203" s="57" t="s">
        <v>61</v>
      </c>
      <c r="C1203" s="57">
        <v>300.8</v>
      </c>
      <c r="D1203" s="57"/>
      <c r="E1203" s="57"/>
      <c r="F1203" s="57">
        <f t="shared" si="61"/>
        <v>300.8</v>
      </c>
      <c r="G1203" s="57"/>
      <c r="H1203" s="57">
        <v>0.05</v>
      </c>
      <c r="I1203" s="106">
        <f t="shared" si="62"/>
        <v>0</v>
      </c>
    </row>
    <row r="1204" spans="1:9" x14ac:dyDescent="0.2">
      <c r="A1204" s="78">
        <f t="shared" si="63"/>
        <v>240</v>
      </c>
      <c r="B1204" s="57" t="s">
        <v>106</v>
      </c>
      <c r="C1204" s="57">
        <v>1711.2</v>
      </c>
      <c r="D1204" s="57"/>
      <c r="E1204" s="57">
        <v>324.10000000000002</v>
      </c>
      <c r="F1204" s="57">
        <f t="shared" si="61"/>
        <v>2035.3000000000002</v>
      </c>
      <c r="G1204" s="57">
        <v>150</v>
      </c>
      <c r="H1204" s="57">
        <v>0.05</v>
      </c>
      <c r="I1204" s="106">
        <f t="shared" si="62"/>
        <v>3.6849604480911902E-3</v>
      </c>
    </row>
    <row r="1205" spans="1:9" x14ac:dyDescent="0.2">
      <c r="A1205" s="78">
        <f t="shared" si="63"/>
        <v>241</v>
      </c>
      <c r="B1205" s="57" t="s">
        <v>107</v>
      </c>
      <c r="C1205" s="57">
        <v>1885.6</v>
      </c>
      <c r="D1205" s="57"/>
      <c r="E1205" s="57"/>
      <c r="F1205" s="57">
        <f t="shared" si="61"/>
        <v>1885.6</v>
      </c>
      <c r="G1205" s="57">
        <v>80</v>
      </c>
      <c r="H1205" s="57">
        <v>0.05</v>
      </c>
      <c r="I1205" s="106">
        <f t="shared" si="62"/>
        <v>2.1213406873143827E-3</v>
      </c>
    </row>
    <row r="1206" spans="1:9" x14ac:dyDescent="0.2">
      <c r="A1206" s="78">
        <f t="shared" si="63"/>
        <v>242</v>
      </c>
      <c r="B1206" s="57" t="s">
        <v>108</v>
      </c>
      <c r="C1206" s="57">
        <v>2603.3000000000002</v>
      </c>
      <c r="D1206" s="57"/>
      <c r="E1206" s="57">
        <v>443.5</v>
      </c>
      <c r="F1206" s="57">
        <f t="shared" si="61"/>
        <v>3046.8</v>
      </c>
      <c r="G1206" s="57">
        <v>150</v>
      </c>
      <c r="H1206" s="57">
        <v>0.05</v>
      </c>
      <c r="I1206" s="106">
        <f t="shared" si="62"/>
        <v>2.4615990547459626E-3</v>
      </c>
    </row>
    <row r="1207" spans="1:9" x14ac:dyDescent="0.2">
      <c r="A1207" s="78">
        <f t="shared" si="63"/>
        <v>243</v>
      </c>
      <c r="B1207" s="57" t="s">
        <v>109</v>
      </c>
      <c r="C1207" s="57">
        <v>122.5</v>
      </c>
      <c r="D1207" s="57"/>
      <c r="E1207" s="57"/>
      <c r="F1207" s="57">
        <f t="shared" ref="F1207:F1253" si="64">C1207+D1207+E1207</f>
        <v>122.5</v>
      </c>
      <c r="G1207" s="57"/>
      <c r="H1207" s="57">
        <v>0.05</v>
      </c>
      <c r="I1207" s="106">
        <f t="shared" ref="I1207:I1253" si="65">(G1207*H1207)/F1207</f>
        <v>0</v>
      </c>
    </row>
    <row r="1208" spans="1:9" x14ac:dyDescent="0.2">
      <c r="A1208" s="78">
        <f t="shared" si="63"/>
        <v>244</v>
      </c>
      <c r="B1208" s="57" t="s">
        <v>110</v>
      </c>
      <c r="C1208" s="57">
        <v>1944.7</v>
      </c>
      <c r="D1208" s="57"/>
      <c r="E1208" s="57">
        <v>44.7</v>
      </c>
      <c r="F1208" s="57">
        <f t="shared" si="64"/>
        <v>1989.4</v>
      </c>
      <c r="G1208" s="57">
        <v>48</v>
      </c>
      <c r="H1208" s="57">
        <v>0.05</v>
      </c>
      <c r="I1208" s="106">
        <f t="shared" si="65"/>
        <v>1.2063938876043028E-3</v>
      </c>
    </row>
    <row r="1209" spans="1:9" x14ac:dyDescent="0.2">
      <c r="A1209" s="78">
        <f t="shared" si="63"/>
        <v>245</v>
      </c>
      <c r="B1209" s="57" t="s">
        <v>111</v>
      </c>
      <c r="C1209" s="57">
        <v>275.8</v>
      </c>
      <c r="D1209" s="57"/>
      <c r="E1209" s="57">
        <v>62.2</v>
      </c>
      <c r="F1209" s="57">
        <f t="shared" si="64"/>
        <v>338</v>
      </c>
      <c r="G1209" s="57">
        <v>34</v>
      </c>
      <c r="H1209" s="57">
        <v>0.05</v>
      </c>
      <c r="I1209" s="106">
        <f t="shared" si="65"/>
        <v>5.0295857988165689E-3</v>
      </c>
    </row>
    <row r="1210" spans="1:9" x14ac:dyDescent="0.2">
      <c r="A1210" s="78">
        <f t="shared" si="63"/>
        <v>246</v>
      </c>
      <c r="B1210" s="57" t="s">
        <v>112</v>
      </c>
      <c r="C1210" s="57">
        <v>1780.7</v>
      </c>
      <c r="D1210" s="57"/>
      <c r="E1210" s="57">
        <v>144.19999999999999</v>
      </c>
      <c r="F1210" s="57">
        <f t="shared" si="64"/>
        <v>1924.9</v>
      </c>
      <c r="G1210" s="57">
        <v>100</v>
      </c>
      <c r="H1210" s="57">
        <v>0.05</v>
      </c>
      <c r="I1210" s="106">
        <f t="shared" si="65"/>
        <v>2.5975375344173724E-3</v>
      </c>
    </row>
    <row r="1211" spans="1:9" x14ac:dyDescent="0.2">
      <c r="A1211" s="78">
        <f t="shared" si="63"/>
        <v>247</v>
      </c>
      <c r="B1211" s="57" t="s">
        <v>113</v>
      </c>
      <c r="C1211" s="57">
        <v>3125.4</v>
      </c>
      <c r="D1211" s="57"/>
      <c r="E1211" s="57">
        <v>54.7</v>
      </c>
      <c r="F1211" s="57">
        <f t="shared" si="64"/>
        <v>3180.1</v>
      </c>
      <c r="G1211" s="57">
        <v>150</v>
      </c>
      <c r="H1211" s="57">
        <v>0.05</v>
      </c>
      <c r="I1211" s="106">
        <f t="shared" si="65"/>
        <v>2.3584164019999371E-3</v>
      </c>
    </row>
    <row r="1212" spans="1:9" x14ac:dyDescent="0.2">
      <c r="A1212" s="78">
        <f t="shared" si="63"/>
        <v>248</v>
      </c>
      <c r="B1212" s="57" t="s">
        <v>114</v>
      </c>
      <c r="C1212" s="57">
        <v>296</v>
      </c>
      <c r="D1212" s="57"/>
      <c r="E1212" s="57">
        <v>36.799999999999997</v>
      </c>
      <c r="F1212" s="57">
        <f t="shared" si="64"/>
        <v>332.8</v>
      </c>
      <c r="G1212" s="57">
        <v>35</v>
      </c>
      <c r="H1212" s="57">
        <v>0.05</v>
      </c>
      <c r="I1212" s="106">
        <f t="shared" si="65"/>
        <v>5.2584134615384611E-3</v>
      </c>
    </row>
    <row r="1213" spans="1:9" x14ac:dyDescent="0.2">
      <c r="A1213" s="78">
        <f t="shared" si="63"/>
        <v>249</v>
      </c>
      <c r="B1213" s="57" t="s">
        <v>115</v>
      </c>
      <c r="C1213" s="57">
        <v>154.80000000000001</v>
      </c>
      <c r="D1213" s="57"/>
      <c r="E1213" s="57"/>
      <c r="F1213" s="57">
        <f t="shared" si="64"/>
        <v>154.80000000000001</v>
      </c>
      <c r="G1213" s="57"/>
      <c r="H1213" s="57">
        <v>0.05</v>
      </c>
      <c r="I1213" s="106">
        <f t="shared" si="65"/>
        <v>0</v>
      </c>
    </row>
    <row r="1214" spans="1:9" x14ac:dyDescent="0.2">
      <c r="A1214" s="78">
        <f t="shared" si="63"/>
        <v>250</v>
      </c>
      <c r="B1214" s="57" t="s">
        <v>128</v>
      </c>
      <c r="C1214" s="57">
        <v>247.5</v>
      </c>
      <c r="D1214" s="57"/>
      <c r="E1214" s="57"/>
      <c r="F1214" s="57">
        <f t="shared" si="64"/>
        <v>247.5</v>
      </c>
      <c r="G1214" s="57"/>
      <c r="H1214" s="57">
        <v>0.05</v>
      </c>
      <c r="I1214" s="106">
        <f t="shared" si="65"/>
        <v>0</v>
      </c>
    </row>
    <row r="1215" spans="1:9" x14ac:dyDescent="0.2">
      <c r="A1215" s="78">
        <f t="shared" si="63"/>
        <v>251</v>
      </c>
      <c r="B1215" s="57" t="s">
        <v>1727</v>
      </c>
      <c r="C1215" s="57">
        <v>54.1</v>
      </c>
      <c r="D1215" s="57"/>
      <c r="E1215" s="57">
        <v>22.5</v>
      </c>
      <c r="F1215" s="57">
        <f t="shared" si="64"/>
        <v>76.599999999999994</v>
      </c>
      <c r="G1215" s="57"/>
      <c r="H1215" s="57">
        <v>0.05</v>
      </c>
      <c r="I1215" s="106">
        <f t="shared" si="65"/>
        <v>0</v>
      </c>
    </row>
    <row r="1216" spans="1:9" x14ac:dyDescent="0.2">
      <c r="A1216" s="78">
        <f t="shared" si="63"/>
        <v>252</v>
      </c>
      <c r="B1216" s="57" t="s">
        <v>1728</v>
      </c>
      <c r="C1216" s="57">
        <v>101.8</v>
      </c>
      <c r="D1216" s="57"/>
      <c r="E1216" s="57"/>
      <c r="F1216" s="57">
        <f t="shared" si="64"/>
        <v>101.8</v>
      </c>
      <c r="G1216" s="57"/>
      <c r="H1216" s="57">
        <v>0.05</v>
      </c>
      <c r="I1216" s="106">
        <f t="shared" si="65"/>
        <v>0</v>
      </c>
    </row>
    <row r="1217" spans="1:9" x14ac:dyDescent="0.2">
      <c r="A1217" s="78">
        <f t="shared" si="63"/>
        <v>253</v>
      </c>
      <c r="B1217" s="57" t="s">
        <v>1729</v>
      </c>
      <c r="C1217" s="57">
        <v>115</v>
      </c>
      <c r="D1217" s="57"/>
      <c r="E1217" s="57"/>
      <c r="F1217" s="57">
        <f t="shared" si="64"/>
        <v>115</v>
      </c>
      <c r="G1217" s="57">
        <v>10</v>
      </c>
      <c r="H1217" s="57">
        <v>0.05</v>
      </c>
      <c r="I1217" s="106">
        <f t="shared" si="65"/>
        <v>4.3478260869565218E-3</v>
      </c>
    </row>
    <row r="1218" spans="1:9" x14ac:dyDescent="0.2">
      <c r="A1218" s="78">
        <f t="shared" si="63"/>
        <v>254</v>
      </c>
      <c r="B1218" s="57" t="s">
        <v>1730</v>
      </c>
      <c r="C1218" s="57">
        <v>140.6</v>
      </c>
      <c r="D1218" s="57"/>
      <c r="E1218" s="57"/>
      <c r="F1218" s="57">
        <f t="shared" si="64"/>
        <v>140.6</v>
      </c>
      <c r="G1218" s="57">
        <v>4</v>
      </c>
      <c r="H1218" s="57">
        <v>0.05</v>
      </c>
      <c r="I1218" s="106">
        <f t="shared" si="65"/>
        <v>1.4224751066856331E-3</v>
      </c>
    </row>
    <row r="1219" spans="1:9" x14ac:dyDescent="0.2">
      <c r="A1219" s="78">
        <f t="shared" si="63"/>
        <v>255</v>
      </c>
      <c r="B1219" s="57" t="s">
        <v>1731</v>
      </c>
      <c r="C1219" s="57">
        <v>309.3</v>
      </c>
      <c r="D1219" s="57"/>
      <c r="E1219" s="57"/>
      <c r="F1219" s="57">
        <f t="shared" si="64"/>
        <v>309.3</v>
      </c>
      <c r="G1219" s="57">
        <v>10</v>
      </c>
      <c r="H1219" s="57">
        <v>0.05</v>
      </c>
      <c r="I1219" s="106">
        <f t="shared" si="65"/>
        <v>1.616553507921112E-3</v>
      </c>
    </row>
    <row r="1220" spans="1:9" x14ac:dyDescent="0.2">
      <c r="A1220" s="78">
        <f t="shared" si="63"/>
        <v>256</v>
      </c>
      <c r="B1220" s="57" t="s">
        <v>1732</v>
      </c>
      <c r="C1220" s="57">
        <v>156.5</v>
      </c>
      <c r="D1220" s="57"/>
      <c r="E1220" s="57"/>
      <c r="F1220" s="57">
        <f t="shared" si="64"/>
        <v>156.5</v>
      </c>
      <c r="G1220" s="57"/>
      <c r="H1220" s="57">
        <v>0.05</v>
      </c>
      <c r="I1220" s="106">
        <f t="shared" si="65"/>
        <v>0</v>
      </c>
    </row>
    <row r="1221" spans="1:9" x14ac:dyDescent="0.2">
      <c r="A1221" s="78">
        <f t="shared" si="63"/>
        <v>257</v>
      </c>
      <c r="B1221" s="57" t="s">
        <v>1733</v>
      </c>
      <c r="C1221" s="57">
        <v>85.5</v>
      </c>
      <c r="D1221" s="57"/>
      <c r="E1221" s="57"/>
      <c r="F1221" s="57">
        <f t="shared" si="64"/>
        <v>85.5</v>
      </c>
      <c r="G1221" s="57"/>
      <c r="H1221" s="57">
        <v>0.05</v>
      </c>
      <c r="I1221" s="106">
        <f t="shared" si="65"/>
        <v>0</v>
      </c>
    </row>
    <row r="1222" spans="1:9" x14ac:dyDescent="0.2">
      <c r="A1222" s="78">
        <f t="shared" ref="A1222:A1285" si="66">A1221+1</f>
        <v>258</v>
      </c>
      <c r="B1222" s="57" t="s">
        <v>1734</v>
      </c>
      <c r="C1222" s="57">
        <v>305</v>
      </c>
      <c r="D1222" s="57"/>
      <c r="E1222" s="57"/>
      <c r="F1222" s="57">
        <f t="shared" si="64"/>
        <v>305</v>
      </c>
      <c r="G1222" s="57"/>
      <c r="H1222" s="57">
        <v>0.05</v>
      </c>
      <c r="I1222" s="106">
        <f t="shared" si="65"/>
        <v>0</v>
      </c>
    </row>
    <row r="1223" spans="1:9" x14ac:dyDescent="0.2">
      <c r="A1223" s="78">
        <f t="shared" si="66"/>
        <v>259</v>
      </c>
      <c r="B1223" s="57" t="s">
        <v>1735</v>
      </c>
      <c r="C1223" s="57">
        <v>340.2</v>
      </c>
      <c r="D1223" s="57"/>
      <c r="E1223" s="57"/>
      <c r="F1223" s="57">
        <f t="shared" si="64"/>
        <v>340.2</v>
      </c>
      <c r="G1223" s="57"/>
      <c r="H1223" s="57">
        <v>0.05</v>
      </c>
      <c r="I1223" s="106">
        <f t="shared" si="65"/>
        <v>0</v>
      </c>
    </row>
    <row r="1224" spans="1:9" x14ac:dyDescent="0.2">
      <c r="A1224" s="78">
        <f t="shared" si="66"/>
        <v>260</v>
      </c>
      <c r="B1224" s="57" t="s">
        <v>1736</v>
      </c>
      <c r="C1224" s="57">
        <v>189.1</v>
      </c>
      <c r="D1224" s="57"/>
      <c r="E1224" s="57"/>
      <c r="F1224" s="57">
        <f t="shared" si="64"/>
        <v>189.1</v>
      </c>
      <c r="G1224" s="57"/>
      <c r="H1224" s="57">
        <v>0.05</v>
      </c>
      <c r="I1224" s="106">
        <f t="shared" si="65"/>
        <v>0</v>
      </c>
    </row>
    <row r="1225" spans="1:9" x14ac:dyDescent="0.2">
      <c r="A1225" s="78">
        <f t="shared" si="66"/>
        <v>261</v>
      </c>
      <c r="B1225" s="57" t="s">
        <v>1737</v>
      </c>
      <c r="C1225" s="57">
        <v>101.7</v>
      </c>
      <c r="D1225" s="57"/>
      <c r="E1225" s="57"/>
      <c r="F1225" s="57">
        <f t="shared" si="64"/>
        <v>101.7</v>
      </c>
      <c r="G1225" s="57"/>
      <c r="H1225" s="57">
        <v>0.05</v>
      </c>
      <c r="I1225" s="106">
        <f t="shared" si="65"/>
        <v>0</v>
      </c>
    </row>
    <row r="1226" spans="1:9" x14ac:dyDescent="0.2">
      <c r="A1226" s="78">
        <f t="shared" si="66"/>
        <v>262</v>
      </c>
      <c r="B1226" s="57" t="s">
        <v>1743</v>
      </c>
      <c r="C1226" s="57">
        <v>414.8</v>
      </c>
      <c r="D1226" s="57"/>
      <c r="E1226" s="57"/>
      <c r="F1226" s="57">
        <f t="shared" si="64"/>
        <v>414.8</v>
      </c>
      <c r="G1226" s="57">
        <v>10</v>
      </c>
      <c r="H1226" s="57">
        <v>0.05</v>
      </c>
      <c r="I1226" s="106">
        <f t="shared" si="65"/>
        <v>1.2054001928640309E-3</v>
      </c>
    </row>
    <row r="1227" spans="1:9" x14ac:dyDescent="0.2">
      <c r="A1227" s="78">
        <f t="shared" si="66"/>
        <v>263</v>
      </c>
      <c r="B1227" s="57" t="s">
        <v>1744</v>
      </c>
      <c r="C1227" s="57">
        <v>143.6</v>
      </c>
      <c r="D1227" s="57"/>
      <c r="E1227" s="57"/>
      <c r="F1227" s="57">
        <f t="shared" si="64"/>
        <v>143.6</v>
      </c>
      <c r="G1227" s="57"/>
      <c r="H1227" s="57">
        <v>0.05</v>
      </c>
      <c r="I1227" s="106">
        <f t="shared" si="65"/>
        <v>0</v>
      </c>
    </row>
    <row r="1228" spans="1:9" x14ac:dyDescent="0.2">
      <c r="A1228" s="78">
        <f t="shared" si="66"/>
        <v>264</v>
      </c>
      <c r="B1228" s="57" t="s">
        <v>1745</v>
      </c>
      <c r="C1228" s="57">
        <v>314.10000000000002</v>
      </c>
      <c r="D1228" s="57"/>
      <c r="E1228" s="57"/>
      <c r="F1228" s="57">
        <f t="shared" si="64"/>
        <v>314.10000000000002</v>
      </c>
      <c r="G1228" s="57">
        <v>10</v>
      </c>
      <c r="H1228" s="57">
        <v>0.05</v>
      </c>
      <c r="I1228" s="106">
        <f t="shared" si="65"/>
        <v>1.5918497293855459E-3</v>
      </c>
    </row>
    <row r="1229" spans="1:9" x14ac:dyDescent="0.2">
      <c r="A1229" s="78">
        <f t="shared" si="66"/>
        <v>265</v>
      </c>
      <c r="B1229" s="57" t="s">
        <v>1746</v>
      </c>
      <c r="C1229" s="57">
        <v>158.19999999999999</v>
      </c>
      <c r="D1229" s="57"/>
      <c r="E1229" s="57"/>
      <c r="F1229" s="57">
        <f t="shared" si="64"/>
        <v>158.19999999999999</v>
      </c>
      <c r="G1229" s="57"/>
      <c r="H1229" s="57">
        <v>0.05</v>
      </c>
      <c r="I1229" s="106">
        <f t="shared" si="65"/>
        <v>0</v>
      </c>
    </row>
    <row r="1230" spans="1:9" x14ac:dyDescent="0.2">
      <c r="A1230" s="78">
        <f t="shared" si="66"/>
        <v>266</v>
      </c>
      <c r="B1230" s="57" t="s">
        <v>1747</v>
      </c>
      <c r="C1230" s="57">
        <v>168.4</v>
      </c>
      <c r="D1230" s="57"/>
      <c r="E1230" s="57"/>
      <c r="F1230" s="57">
        <f t="shared" si="64"/>
        <v>168.4</v>
      </c>
      <c r="G1230" s="57"/>
      <c r="H1230" s="57">
        <v>0.05</v>
      </c>
      <c r="I1230" s="106">
        <f t="shared" si="65"/>
        <v>0</v>
      </c>
    </row>
    <row r="1231" spans="1:9" x14ac:dyDescent="0.2">
      <c r="A1231" s="78">
        <f t="shared" si="66"/>
        <v>267</v>
      </c>
      <c r="B1231" s="57" t="s">
        <v>1748</v>
      </c>
      <c r="C1231" s="57">
        <v>145.4</v>
      </c>
      <c r="D1231" s="57"/>
      <c r="E1231" s="57"/>
      <c r="F1231" s="57">
        <f t="shared" si="64"/>
        <v>145.4</v>
      </c>
      <c r="G1231" s="57"/>
      <c r="H1231" s="57">
        <v>0.05</v>
      </c>
      <c r="I1231" s="106">
        <f t="shared" si="65"/>
        <v>0</v>
      </c>
    </row>
    <row r="1232" spans="1:9" x14ac:dyDescent="0.2">
      <c r="A1232" s="78">
        <f t="shared" si="66"/>
        <v>268</v>
      </c>
      <c r="B1232" s="57" t="s">
        <v>1749</v>
      </c>
      <c r="C1232" s="57">
        <v>120.3</v>
      </c>
      <c r="D1232" s="57"/>
      <c r="E1232" s="57"/>
      <c r="F1232" s="57">
        <f t="shared" si="64"/>
        <v>120.3</v>
      </c>
      <c r="G1232" s="57">
        <v>10</v>
      </c>
      <c r="H1232" s="57">
        <v>0.05</v>
      </c>
      <c r="I1232" s="106">
        <f t="shared" si="65"/>
        <v>4.1562759767248547E-3</v>
      </c>
    </row>
    <row r="1233" spans="1:9" x14ac:dyDescent="0.2">
      <c r="A1233" s="78">
        <f t="shared" si="66"/>
        <v>269</v>
      </c>
      <c r="B1233" s="57" t="s">
        <v>1750</v>
      </c>
      <c r="C1233" s="57">
        <v>1901.4</v>
      </c>
      <c r="D1233" s="57"/>
      <c r="E1233" s="57"/>
      <c r="F1233" s="57">
        <f t="shared" si="64"/>
        <v>1901.4</v>
      </c>
      <c r="G1233" s="57">
        <v>364</v>
      </c>
      <c r="H1233" s="57">
        <v>0.05</v>
      </c>
      <c r="I1233" s="106">
        <f t="shared" si="65"/>
        <v>9.5718943936047123E-3</v>
      </c>
    </row>
    <row r="1234" spans="1:9" x14ac:dyDescent="0.2">
      <c r="A1234" s="78">
        <f t="shared" si="66"/>
        <v>270</v>
      </c>
      <c r="B1234" s="57" t="s">
        <v>1751</v>
      </c>
      <c r="C1234" s="57">
        <v>404.1</v>
      </c>
      <c r="D1234" s="57"/>
      <c r="E1234" s="57"/>
      <c r="F1234" s="57">
        <f t="shared" si="64"/>
        <v>404.1</v>
      </c>
      <c r="G1234" s="57"/>
      <c r="H1234" s="57">
        <v>0.05</v>
      </c>
      <c r="I1234" s="106">
        <f t="shared" si="65"/>
        <v>0</v>
      </c>
    </row>
    <row r="1235" spans="1:9" x14ac:dyDescent="0.2">
      <c r="A1235" s="78">
        <f t="shared" si="66"/>
        <v>271</v>
      </c>
      <c r="B1235" s="57" t="s">
        <v>1752</v>
      </c>
      <c r="C1235" s="57">
        <v>148.19999999999999</v>
      </c>
      <c r="D1235" s="57"/>
      <c r="E1235" s="57"/>
      <c r="F1235" s="57">
        <f t="shared" si="64"/>
        <v>148.19999999999999</v>
      </c>
      <c r="G1235" s="57"/>
      <c r="H1235" s="57">
        <v>0.05</v>
      </c>
      <c r="I1235" s="106">
        <f t="shared" si="65"/>
        <v>0</v>
      </c>
    </row>
    <row r="1236" spans="1:9" x14ac:dyDescent="0.2">
      <c r="A1236" s="78">
        <f t="shared" si="66"/>
        <v>272</v>
      </c>
      <c r="B1236" s="57" t="s">
        <v>1753</v>
      </c>
      <c r="C1236" s="57">
        <v>156.9</v>
      </c>
      <c r="D1236" s="57"/>
      <c r="E1236" s="57"/>
      <c r="F1236" s="57">
        <f t="shared" si="64"/>
        <v>156.9</v>
      </c>
      <c r="G1236" s="57"/>
      <c r="H1236" s="57">
        <v>0.05</v>
      </c>
      <c r="I1236" s="106">
        <f t="shared" si="65"/>
        <v>0</v>
      </c>
    </row>
    <row r="1237" spans="1:9" x14ac:dyDescent="0.2">
      <c r="A1237" s="78">
        <f t="shared" si="66"/>
        <v>273</v>
      </c>
      <c r="B1237" s="57" t="s">
        <v>1754</v>
      </c>
      <c r="C1237" s="57">
        <v>156.6</v>
      </c>
      <c r="D1237" s="57"/>
      <c r="E1237" s="57"/>
      <c r="F1237" s="57">
        <f t="shared" si="64"/>
        <v>156.6</v>
      </c>
      <c r="G1237" s="57"/>
      <c r="H1237" s="57">
        <v>0.05</v>
      </c>
      <c r="I1237" s="106">
        <f t="shared" si="65"/>
        <v>0</v>
      </c>
    </row>
    <row r="1238" spans="1:9" x14ac:dyDescent="0.2">
      <c r="A1238" s="78">
        <f t="shared" si="66"/>
        <v>274</v>
      </c>
      <c r="B1238" s="57" t="s">
        <v>1755</v>
      </c>
      <c r="C1238" s="57">
        <v>164.4</v>
      </c>
      <c r="D1238" s="57"/>
      <c r="E1238" s="57"/>
      <c r="F1238" s="57">
        <f t="shared" si="64"/>
        <v>164.4</v>
      </c>
      <c r="G1238" s="57"/>
      <c r="H1238" s="57">
        <v>0.05</v>
      </c>
      <c r="I1238" s="106">
        <f t="shared" si="65"/>
        <v>0</v>
      </c>
    </row>
    <row r="1239" spans="1:9" x14ac:dyDescent="0.2">
      <c r="A1239" s="78">
        <f t="shared" si="66"/>
        <v>275</v>
      </c>
      <c r="B1239" s="57" t="s">
        <v>1756</v>
      </c>
      <c r="C1239" s="57">
        <v>149.69999999999999</v>
      </c>
      <c r="D1239" s="57"/>
      <c r="E1239" s="57"/>
      <c r="F1239" s="57">
        <f t="shared" si="64"/>
        <v>149.69999999999999</v>
      </c>
      <c r="G1239" s="57"/>
      <c r="H1239" s="57">
        <v>0.05</v>
      </c>
      <c r="I1239" s="106">
        <f t="shared" si="65"/>
        <v>0</v>
      </c>
    </row>
    <row r="1240" spans="1:9" x14ac:dyDescent="0.2">
      <c r="A1240" s="78">
        <f t="shared" si="66"/>
        <v>276</v>
      </c>
      <c r="B1240" s="57" t="s">
        <v>1784</v>
      </c>
      <c r="C1240" s="57">
        <v>94</v>
      </c>
      <c r="D1240" s="57"/>
      <c r="E1240" s="57"/>
      <c r="F1240" s="57">
        <f t="shared" si="64"/>
        <v>94</v>
      </c>
      <c r="G1240" s="57"/>
      <c r="H1240" s="57">
        <v>0.05</v>
      </c>
      <c r="I1240" s="106">
        <f t="shared" si="65"/>
        <v>0</v>
      </c>
    </row>
    <row r="1241" spans="1:9" x14ac:dyDescent="0.2">
      <c r="A1241" s="78">
        <f t="shared" si="66"/>
        <v>277</v>
      </c>
      <c r="B1241" s="57" t="s">
        <v>1785</v>
      </c>
      <c r="C1241" s="57">
        <v>190.9</v>
      </c>
      <c r="D1241" s="57"/>
      <c r="E1241" s="57"/>
      <c r="F1241" s="57">
        <f t="shared" si="64"/>
        <v>190.9</v>
      </c>
      <c r="G1241" s="57"/>
      <c r="H1241" s="57">
        <v>0.05</v>
      </c>
      <c r="I1241" s="106">
        <f t="shared" si="65"/>
        <v>0</v>
      </c>
    </row>
    <row r="1242" spans="1:9" x14ac:dyDescent="0.2">
      <c r="A1242" s="78">
        <f t="shared" si="66"/>
        <v>278</v>
      </c>
      <c r="B1242" s="57" t="s">
        <v>1786</v>
      </c>
      <c r="C1242" s="57">
        <v>204.2</v>
      </c>
      <c r="D1242" s="57"/>
      <c r="E1242" s="57"/>
      <c r="F1242" s="57">
        <f t="shared" si="64"/>
        <v>204.2</v>
      </c>
      <c r="G1242" s="57">
        <v>10</v>
      </c>
      <c r="H1242" s="57">
        <v>0.05</v>
      </c>
      <c r="I1242" s="106">
        <f t="shared" si="65"/>
        <v>2.4485798237022529E-3</v>
      </c>
    </row>
    <row r="1243" spans="1:9" x14ac:dyDescent="0.2">
      <c r="A1243" s="78">
        <f t="shared" si="66"/>
        <v>279</v>
      </c>
      <c r="B1243" s="57" t="s">
        <v>1787</v>
      </c>
      <c r="C1243" s="57">
        <v>215.5</v>
      </c>
      <c r="D1243" s="57"/>
      <c r="E1243" s="57"/>
      <c r="F1243" s="57">
        <f t="shared" si="64"/>
        <v>215.5</v>
      </c>
      <c r="G1243" s="57">
        <v>6</v>
      </c>
      <c r="H1243" s="57">
        <v>0.05</v>
      </c>
      <c r="I1243" s="106">
        <f t="shared" si="65"/>
        <v>1.3921113689095129E-3</v>
      </c>
    </row>
    <row r="1244" spans="1:9" x14ac:dyDescent="0.2">
      <c r="A1244" s="78">
        <f t="shared" si="66"/>
        <v>280</v>
      </c>
      <c r="B1244" s="57" t="s">
        <v>1788</v>
      </c>
      <c r="C1244" s="57">
        <v>182.6</v>
      </c>
      <c r="D1244" s="57"/>
      <c r="E1244" s="57"/>
      <c r="F1244" s="57">
        <f t="shared" si="64"/>
        <v>182.6</v>
      </c>
      <c r="G1244" s="57">
        <v>10</v>
      </c>
      <c r="H1244" s="57">
        <v>0.05</v>
      </c>
      <c r="I1244" s="106">
        <f t="shared" si="65"/>
        <v>2.7382256297918948E-3</v>
      </c>
    </row>
    <row r="1245" spans="1:9" x14ac:dyDescent="0.2">
      <c r="A1245" s="78">
        <f t="shared" si="66"/>
        <v>281</v>
      </c>
      <c r="B1245" s="57" t="s">
        <v>1789</v>
      </c>
      <c r="C1245" s="57">
        <v>140.1</v>
      </c>
      <c r="D1245" s="57"/>
      <c r="E1245" s="57"/>
      <c r="F1245" s="57">
        <f t="shared" si="64"/>
        <v>140.1</v>
      </c>
      <c r="G1245" s="57">
        <v>10</v>
      </c>
      <c r="H1245" s="57">
        <v>0.05</v>
      </c>
      <c r="I1245" s="106">
        <f t="shared" si="65"/>
        <v>3.5688793718772309E-3</v>
      </c>
    </row>
    <row r="1246" spans="1:9" x14ac:dyDescent="0.2">
      <c r="A1246" s="78">
        <f t="shared" si="66"/>
        <v>282</v>
      </c>
      <c r="B1246" s="57" t="s">
        <v>1792</v>
      </c>
      <c r="C1246" s="57">
        <v>2666.8</v>
      </c>
      <c r="D1246" s="57"/>
      <c r="E1246" s="57">
        <v>64.2</v>
      </c>
      <c r="F1246" s="57">
        <f t="shared" si="64"/>
        <v>2731</v>
      </c>
      <c r="G1246" s="57">
        <v>60</v>
      </c>
      <c r="H1246" s="57">
        <v>0.05</v>
      </c>
      <c r="I1246" s="106">
        <f t="shared" si="65"/>
        <v>1.0984987184181618E-3</v>
      </c>
    </row>
    <row r="1247" spans="1:9" x14ac:dyDescent="0.2">
      <c r="A1247" s="78">
        <f t="shared" si="66"/>
        <v>283</v>
      </c>
      <c r="B1247" s="57" t="s">
        <v>1793</v>
      </c>
      <c r="C1247" s="57">
        <v>84.6</v>
      </c>
      <c r="D1247" s="57"/>
      <c r="E1247" s="57"/>
      <c r="F1247" s="57">
        <f t="shared" si="64"/>
        <v>84.6</v>
      </c>
      <c r="G1247" s="57"/>
      <c r="H1247" s="57">
        <v>0.05</v>
      </c>
      <c r="I1247" s="106">
        <f t="shared" si="65"/>
        <v>0</v>
      </c>
    </row>
    <row r="1248" spans="1:9" x14ac:dyDescent="0.2">
      <c r="A1248" s="78">
        <f t="shared" si="66"/>
        <v>284</v>
      </c>
      <c r="B1248" s="57" t="s">
        <v>1794</v>
      </c>
      <c r="C1248" s="57">
        <v>219.7</v>
      </c>
      <c r="D1248" s="57"/>
      <c r="E1248" s="57"/>
      <c r="F1248" s="57">
        <f t="shared" si="64"/>
        <v>219.7</v>
      </c>
      <c r="G1248" s="57"/>
      <c r="H1248" s="57">
        <v>0.05</v>
      </c>
      <c r="I1248" s="106">
        <f t="shared" si="65"/>
        <v>0</v>
      </c>
    </row>
    <row r="1249" spans="1:9" x14ac:dyDescent="0.2">
      <c r="A1249" s="78">
        <f t="shared" si="66"/>
        <v>285</v>
      </c>
      <c r="B1249" s="57" t="s">
        <v>1802</v>
      </c>
      <c r="C1249" s="57">
        <v>171.2</v>
      </c>
      <c r="D1249" s="57"/>
      <c r="E1249" s="57"/>
      <c r="F1249" s="57">
        <f t="shared" si="64"/>
        <v>171.2</v>
      </c>
      <c r="G1249" s="57"/>
      <c r="H1249" s="57">
        <v>0.05</v>
      </c>
      <c r="I1249" s="106">
        <f t="shared" si="65"/>
        <v>0</v>
      </c>
    </row>
    <row r="1250" spans="1:9" x14ac:dyDescent="0.2">
      <c r="A1250" s="78">
        <f t="shared" si="66"/>
        <v>286</v>
      </c>
      <c r="B1250" s="57" t="s">
        <v>1803</v>
      </c>
      <c r="C1250" s="57">
        <v>246.6</v>
      </c>
      <c r="D1250" s="57">
        <v>31.9</v>
      </c>
      <c r="E1250" s="57"/>
      <c r="F1250" s="57">
        <f t="shared" si="64"/>
        <v>278.5</v>
      </c>
      <c r="G1250" s="57">
        <v>10</v>
      </c>
      <c r="H1250" s="57">
        <v>0.05</v>
      </c>
      <c r="I1250" s="106">
        <f t="shared" si="65"/>
        <v>1.7953321364452424E-3</v>
      </c>
    </row>
    <row r="1251" spans="1:9" x14ac:dyDescent="0.2">
      <c r="A1251" s="78">
        <f t="shared" si="66"/>
        <v>287</v>
      </c>
      <c r="B1251" s="57" t="s">
        <v>1805</v>
      </c>
      <c r="C1251" s="57">
        <v>138.4</v>
      </c>
      <c r="D1251" s="57"/>
      <c r="E1251" s="57"/>
      <c r="F1251" s="57">
        <f t="shared" si="64"/>
        <v>138.4</v>
      </c>
      <c r="G1251" s="57"/>
      <c r="H1251" s="57">
        <v>0.05</v>
      </c>
      <c r="I1251" s="106">
        <f t="shared" si="65"/>
        <v>0</v>
      </c>
    </row>
    <row r="1252" spans="1:9" x14ac:dyDescent="0.2">
      <c r="A1252" s="78">
        <f t="shared" si="66"/>
        <v>288</v>
      </c>
      <c r="B1252" s="57" t="s">
        <v>1806</v>
      </c>
      <c r="C1252" s="57">
        <v>990.2</v>
      </c>
      <c r="D1252" s="57"/>
      <c r="E1252" s="57"/>
      <c r="F1252" s="57">
        <f t="shared" si="64"/>
        <v>990.2</v>
      </c>
      <c r="G1252" s="57"/>
      <c r="H1252" s="57">
        <v>0.05</v>
      </c>
      <c r="I1252" s="106">
        <f t="shared" si="65"/>
        <v>0</v>
      </c>
    </row>
    <row r="1253" spans="1:9" x14ac:dyDescent="0.2">
      <c r="A1253" s="78">
        <f t="shared" si="66"/>
        <v>289</v>
      </c>
      <c r="B1253" s="57" t="s">
        <v>1807</v>
      </c>
      <c r="C1253" s="57">
        <v>184.5</v>
      </c>
      <c r="D1253" s="57"/>
      <c r="E1253" s="57"/>
      <c r="F1253" s="57">
        <f t="shared" si="64"/>
        <v>184.5</v>
      </c>
      <c r="G1253" s="57"/>
      <c r="H1253" s="57">
        <v>0.05</v>
      </c>
      <c r="I1253" s="106">
        <f t="shared" si="65"/>
        <v>0</v>
      </c>
    </row>
    <row r="1254" spans="1:9" x14ac:dyDescent="0.2">
      <c r="A1254" s="78">
        <f t="shared" si="66"/>
        <v>290</v>
      </c>
      <c r="B1254" s="57" t="s">
        <v>1815</v>
      </c>
      <c r="C1254" s="57">
        <v>96.2</v>
      </c>
      <c r="D1254" s="57"/>
      <c r="E1254" s="57"/>
      <c r="F1254" s="57">
        <f t="shared" ref="F1254:F1301" si="67">C1254+D1254+E1254</f>
        <v>96.2</v>
      </c>
      <c r="G1254" s="57"/>
      <c r="H1254" s="57">
        <v>0.05</v>
      </c>
      <c r="I1254" s="106">
        <f t="shared" ref="I1254:I1301" si="68">(G1254*H1254)/F1254</f>
        <v>0</v>
      </c>
    </row>
    <row r="1255" spans="1:9" x14ac:dyDescent="0.2">
      <c r="A1255" s="78">
        <f t="shared" si="66"/>
        <v>291</v>
      </c>
      <c r="B1255" s="57" t="s">
        <v>1816</v>
      </c>
      <c r="C1255" s="57">
        <v>150.80000000000001</v>
      </c>
      <c r="D1255" s="57"/>
      <c r="E1255" s="57"/>
      <c r="F1255" s="57">
        <f t="shared" si="67"/>
        <v>150.80000000000001</v>
      </c>
      <c r="G1255" s="57">
        <v>10</v>
      </c>
      <c r="H1255" s="57">
        <v>0.05</v>
      </c>
      <c r="I1255" s="106">
        <f t="shared" si="68"/>
        <v>3.315649867374005E-3</v>
      </c>
    </row>
    <row r="1256" spans="1:9" x14ac:dyDescent="0.2">
      <c r="A1256" s="78">
        <f t="shared" si="66"/>
        <v>292</v>
      </c>
      <c r="B1256" s="57" t="s">
        <v>1823</v>
      </c>
      <c r="C1256" s="57">
        <v>301.02</v>
      </c>
      <c r="D1256" s="57"/>
      <c r="E1256" s="57"/>
      <c r="F1256" s="57">
        <f t="shared" si="67"/>
        <v>301.02</v>
      </c>
      <c r="G1256" s="57"/>
      <c r="H1256" s="57">
        <v>0.05</v>
      </c>
      <c r="I1256" s="106">
        <f t="shared" si="68"/>
        <v>0</v>
      </c>
    </row>
    <row r="1257" spans="1:9" x14ac:dyDescent="0.2">
      <c r="A1257" s="78">
        <f t="shared" si="66"/>
        <v>293</v>
      </c>
      <c r="B1257" s="57" t="s">
        <v>1824</v>
      </c>
      <c r="C1257" s="57">
        <v>725.3</v>
      </c>
      <c r="D1257" s="57"/>
      <c r="E1257" s="57"/>
      <c r="F1257" s="57">
        <f t="shared" si="67"/>
        <v>725.3</v>
      </c>
      <c r="G1257" s="57"/>
      <c r="H1257" s="57">
        <v>0.05</v>
      </c>
      <c r="I1257" s="106">
        <f t="shared" si="68"/>
        <v>0</v>
      </c>
    </row>
    <row r="1258" spans="1:9" x14ac:dyDescent="0.2">
      <c r="A1258" s="78">
        <f t="shared" si="66"/>
        <v>294</v>
      </c>
      <c r="B1258" s="57" t="s">
        <v>1825</v>
      </c>
      <c r="C1258" s="57">
        <v>1494.6</v>
      </c>
      <c r="D1258" s="57">
        <v>88.8</v>
      </c>
      <c r="E1258" s="57"/>
      <c r="F1258" s="57">
        <f t="shared" si="67"/>
        <v>1583.3999999999999</v>
      </c>
      <c r="G1258" s="57">
        <v>60</v>
      </c>
      <c r="H1258" s="57">
        <v>0.05</v>
      </c>
      <c r="I1258" s="106">
        <f t="shared" si="68"/>
        <v>1.8946570670708603E-3</v>
      </c>
    </row>
    <row r="1259" spans="1:9" x14ac:dyDescent="0.2">
      <c r="A1259" s="78">
        <f t="shared" si="66"/>
        <v>295</v>
      </c>
      <c r="B1259" s="57" t="s">
        <v>1826</v>
      </c>
      <c r="C1259" s="57">
        <v>1123</v>
      </c>
      <c r="D1259" s="57"/>
      <c r="E1259" s="57">
        <v>374</v>
      </c>
      <c r="F1259" s="57">
        <f t="shared" si="67"/>
        <v>1497</v>
      </c>
      <c r="G1259" s="57">
        <v>60</v>
      </c>
      <c r="H1259" s="57">
        <v>0.05</v>
      </c>
      <c r="I1259" s="106">
        <f t="shared" si="68"/>
        <v>2.004008016032064E-3</v>
      </c>
    </row>
    <row r="1260" spans="1:9" x14ac:dyDescent="0.2">
      <c r="A1260" s="78">
        <f t="shared" si="66"/>
        <v>296</v>
      </c>
      <c r="B1260" s="57" t="s">
        <v>1827</v>
      </c>
      <c r="C1260" s="57">
        <v>1486.2</v>
      </c>
      <c r="D1260" s="57"/>
      <c r="E1260" s="57"/>
      <c r="F1260" s="57">
        <f t="shared" si="67"/>
        <v>1486.2</v>
      </c>
      <c r="G1260" s="57">
        <v>50</v>
      </c>
      <c r="H1260" s="57">
        <v>0.05</v>
      </c>
      <c r="I1260" s="106">
        <f t="shared" si="68"/>
        <v>1.6821423765307495E-3</v>
      </c>
    </row>
    <row r="1261" spans="1:9" x14ac:dyDescent="0.2">
      <c r="A1261" s="78">
        <f t="shared" si="66"/>
        <v>297</v>
      </c>
      <c r="B1261" s="57" t="s">
        <v>1828</v>
      </c>
      <c r="C1261" s="57">
        <v>2557.9</v>
      </c>
      <c r="D1261" s="57"/>
      <c r="E1261" s="57"/>
      <c r="F1261" s="57">
        <f t="shared" si="67"/>
        <v>2557.9</v>
      </c>
      <c r="G1261" s="57">
        <v>90</v>
      </c>
      <c r="H1261" s="57">
        <v>0.05</v>
      </c>
      <c r="I1261" s="106">
        <f t="shared" si="68"/>
        <v>1.7592556393916884E-3</v>
      </c>
    </row>
    <row r="1262" spans="1:9" x14ac:dyDescent="0.2">
      <c r="A1262" s="78">
        <f t="shared" si="66"/>
        <v>298</v>
      </c>
      <c r="B1262" s="57" t="s">
        <v>1829</v>
      </c>
      <c r="C1262" s="57">
        <v>2559.3000000000002</v>
      </c>
      <c r="D1262" s="57"/>
      <c r="E1262" s="57"/>
      <c r="F1262" s="57">
        <f t="shared" si="67"/>
        <v>2559.3000000000002</v>
      </c>
      <c r="G1262" s="57">
        <v>95</v>
      </c>
      <c r="H1262" s="57">
        <v>0.05</v>
      </c>
      <c r="I1262" s="106">
        <f t="shared" si="68"/>
        <v>1.8559762435040831E-3</v>
      </c>
    </row>
    <row r="1263" spans="1:9" x14ac:dyDescent="0.2">
      <c r="A1263" s="78">
        <f t="shared" si="66"/>
        <v>299</v>
      </c>
      <c r="B1263" s="57" t="s">
        <v>1830</v>
      </c>
      <c r="C1263" s="57">
        <v>1346.9</v>
      </c>
      <c r="D1263" s="57"/>
      <c r="E1263" s="57"/>
      <c r="F1263" s="57">
        <f t="shared" si="67"/>
        <v>1346.9</v>
      </c>
      <c r="G1263" s="57"/>
      <c r="H1263" s="57">
        <v>0.05</v>
      </c>
      <c r="I1263" s="106">
        <f t="shared" si="68"/>
        <v>0</v>
      </c>
    </row>
    <row r="1264" spans="1:9" x14ac:dyDescent="0.2">
      <c r="A1264" s="78">
        <f t="shared" si="66"/>
        <v>300</v>
      </c>
      <c r="B1264" s="57" t="s">
        <v>1831</v>
      </c>
      <c r="C1264" s="57">
        <v>2035.1</v>
      </c>
      <c r="D1264" s="57"/>
      <c r="E1264" s="57"/>
      <c r="F1264" s="57">
        <f t="shared" si="67"/>
        <v>2035.1</v>
      </c>
      <c r="G1264" s="57">
        <v>30</v>
      </c>
      <c r="H1264" s="57">
        <v>0.05</v>
      </c>
      <c r="I1264" s="106">
        <f t="shared" si="68"/>
        <v>7.3706451771411729E-4</v>
      </c>
    </row>
    <row r="1265" spans="1:9" x14ac:dyDescent="0.2">
      <c r="A1265" s="78">
        <f t="shared" si="66"/>
        <v>301</v>
      </c>
      <c r="B1265" s="57" t="s">
        <v>1832</v>
      </c>
      <c r="C1265" s="57">
        <v>1523.5</v>
      </c>
      <c r="D1265" s="57"/>
      <c r="E1265" s="57"/>
      <c r="F1265" s="57">
        <f t="shared" si="67"/>
        <v>1523.5</v>
      </c>
      <c r="G1265" s="57"/>
      <c r="H1265" s="57">
        <v>0.05</v>
      </c>
      <c r="I1265" s="106">
        <f t="shared" si="68"/>
        <v>0</v>
      </c>
    </row>
    <row r="1266" spans="1:9" x14ac:dyDescent="0.2">
      <c r="A1266" s="78">
        <f t="shared" si="66"/>
        <v>302</v>
      </c>
      <c r="B1266" s="57" t="s">
        <v>1833</v>
      </c>
      <c r="C1266" s="57">
        <v>2022.1</v>
      </c>
      <c r="D1266" s="57"/>
      <c r="E1266" s="57"/>
      <c r="F1266" s="57">
        <f t="shared" si="67"/>
        <v>2022.1</v>
      </c>
      <c r="G1266" s="57">
        <v>50</v>
      </c>
      <c r="H1266" s="57">
        <v>0.05</v>
      </c>
      <c r="I1266" s="106">
        <f t="shared" si="68"/>
        <v>1.2363384600168142E-3</v>
      </c>
    </row>
    <row r="1267" spans="1:9" x14ac:dyDescent="0.2">
      <c r="A1267" s="78">
        <f t="shared" si="66"/>
        <v>303</v>
      </c>
      <c r="B1267" s="57" t="s">
        <v>1834</v>
      </c>
      <c r="C1267" s="57">
        <v>147.19999999999999</v>
      </c>
      <c r="D1267" s="57"/>
      <c r="E1267" s="57"/>
      <c r="F1267" s="57">
        <f t="shared" si="67"/>
        <v>147.19999999999999</v>
      </c>
      <c r="G1267" s="57">
        <v>30</v>
      </c>
      <c r="H1267" s="57">
        <v>0.05</v>
      </c>
      <c r="I1267" s="106">
        <f t="shared" si="68"/>
        <v>1.0190217391304348E-2</v>
      </c>
    </row>
    <row r="1268" spans="1:9" x14ac:dyDescent="0.2">
      <c r="A1268" s="78">
        <f t="shared" si="66"/>
        <v>304</v>
      </c>
      <c r="B1268" s="57" t="s">
        <v>1835</v>
      </c>
      <c r="C1268" s="57">
        <v>1486.9</v>
      </c>
      <c r="D1268" s="57"/>
      <c r="E1268" s="57"/>
      <c r="F1268" s="57">
        <f t="shared" si="67"/>
        <v>1486.9</v>
      </c>
      <c r="G1268" s="57">
        <v>50</v>
      </c>
      <c r="H1268" s="57">
        <v>0.05</v>
      </c>
      <c r="I1268" s="106">
        <f t="shared" si="68"/>
        <v>1.6813504606900261E-3</v>
      </c>
    </row>
    <row r="1269" spans="1:9" x14ac:dyDescent="0.2">
      <c r="A1269" s="78">
        <f t="shared" si="66"/>
        <v>305</v>
      </c>
      <c r="B1269" s="57" t="s">
        <v>1836</v>
      </c>
      <c r="C1269" s="57">
        <v>252.3</v>
      </c>
      <c r="D1269" s="57"/>
      <c r="E1269" s="57"/>
      <c r="F1269" s="57">
        <f t="shared" si="67"/>
        <v>252.3</v>
      </c>
      <c r="G1269" s="57"/>
      <c r="H1269" s="57">
        <v>0.05</v>
      </c>
      <c r="I1269" s="106">
        <f t="shared" si="68"/>
        <v>0</v>
      </c>
    </row>
    <row r="1270" spans="1:9" x14ac:dyDescent="0.2">
      <c r="A1270" s="78">
        <f t="shared" si="66"/>
        <v>306</v>
      </c>
      <c r="B1270" s="57" t="s">
        <v>1837</v>
      </c>
      <c r="C1270" s="57">
        <v>127.4</v>
      </c>
      <c r="D1270" s="57"/>
      <c r="E1270" s="57">
        <v>58.5</v>
      </c>
      <c r="F1270" s="57">
        <f t="shared" si="67"/>
        <v>185.9</v>
      </c>
      <c r="G1270" s="57"/>
      <c r="H1270" s="57">
        <v>0.05</v>
      </c>
      <c r="I1270" s="106">
        <f t="shared" si="68"/>
        <v>0</v>
      </c>
    </row>
    <row r="1271" spans="1:9" x14ac:dyDescent="0.2">
      <c r="A1271" s="78">
        <f t="shared" si="66"/>
        <v>307</v>
      </c>
      <c r="B1271" s="57" t="s">
        <v>1838</v>
      </c>
      <c r="C1271" s="57">
        <v>148.4</v>
      </c>
      <c r="D1271" s="57"/>
      <c r="E1271" s="57"/>
      <c r="F1271" s="57">
        <f t="shared" si="67"/>
        <v>148.4</v>
      </c>
      <c r="G1271" s="57"/>
      <c r="H1271" s="57">
        <v>0.05</v>
      </c>
      <c r="I1271" s="106">
        <f t="shared" si="68"/>
        <v>0</v>
      </c>
    </row>
    <row r="1272" spans="1:9" x14ac:dyDescent="0.2">
      <c r="A1272" s="78">
        <f t="shared" si="66"/>
        <v>308</v>
      </c>
      <c r="B1272" s="57" t="s">
        <v>1839</v>
      </c>
      <c r="C1272" s="57">
        <v>166</v>
      </c>
      <c r="D1272" s="57"/>
      <c r="E1272" s="57"/>
      <c r="F1272" s="57">
        <f t="shared" si="67"/>
        <v>166</v>
      </c>
      <c r="G1272" s="57"/>
      <c r="H1272" s="57">
        <v>0.05</v>
      </c>
      <c r="I1272" s="106">
        <f t="shared" si="68"/>
        <v>0</v>
      </c>
    </row>
    <row r="1273" spans="1:9" x14ac:dyDescent="0.2">
      <c r="A1273" s="78">
        <f t="shared" si="66"/>
        <v>309</v>
      </c>
      <c r="B1273" s="57" t="s">
        <v>1840</v>
      </c>
      <c r="C1273" s="57">
        <v>1491.85</v>
      </c>
      <c r="D1273" s="57"/>
      <c r="E1273" s="57">
        <v>243</v>
      </c>
      <c r="F1273" s="57">
        <f t="shared" si="67"/>
        <v>1734.85</v>
      </c>
      <c r="G1273" s="57">
        <v>80</v>
      </c>
      <c r="H1273" s="57">
        <v>0.05</v>
      </c>
      <c r="I1273" s="106">
        <f t="shared" si="68"/>
        <v>2.3056748422053781E-3</v>
      </c>
    </row>
    <row r="1274" spans="1:9" x14ac:dyDescent="0.2">
      <c r="A1274" s="78">
        <f t="shared" si="66"/>
        <v>310</v>
      </c>
      <c r="B1274" s="57" t="s">
        <v>1841</v>
      </c>
      <c r="C1274" s="57">
        <v>213.8</v>
      </c>
      <c r="D1274" s="57"/>
      <c r="E1274" s="57"/>
      <c r="F1274" s="57">
        <f t="shared" si="67"/>
        <v>213.8</v>
      </c>
      <c r="G1274" s="57"/>
      <c r="H1274" s="57">
        <v>0.05</v>
      </c>
      <c r="I1274" s="106">
        <f t="shared" si="68"/>
        <v>0</v>
      </c>
    </row>
    <row r="1275" spans="1:9" x14ac:dyDescent="0.2">
      <c r="A1275" s="78">
        <f t="shared" si="66"/>
        <v>311</v>
      </c>
      <c r="B1275" s="57" t="s">
        <v>1842</v>
      </c>
      <c r="C1275" s="57">
        <v>123.2</v>
      </c>
      <c r="D1275" s="57"/>
      <c r="E1275" s="57"/>
      <c r="F1275" s="57">
        <f t="shared" si="67"/>
        <v>123.2</v>
      </c>
      <c r="G1275" s="57"/>
      <c r="H1275" s="57">
        <v>0.05</v>
      </c>
      <c r="I1275" s="106">
        <f t="shared" si="68"/>
        <v>0</v>
      </c>
    </row>
    <row r="1276" spans="1:9" x14ac:dyDescent="0.2">
      <c r="A1276" s="78">
        <f t="shared" si="66"/>
        <v>312</v>
      </c>
      <c r="B1276" s="57" t="s">
        <v>264</v>
      </c>
      <c r="C1276" s="57">
        <v>187.1</v>
      </c>
      <c r="D1276" s="57"/>
      <c r="E1276" s="57"/>
      <c r="F1276" s="57">
        <f t="shared" si="67"/>
        <v>187.1</v>
      </c>
      <c r="G1276" s="57"/>
      <c r="H1276" s="57">
        <v>0.05</v>
      </c>
      <c r="I1276" s="106">
        <f t="shared" si="68"/>
        <v>0</v>
      </c>
    </row>
    <row r="1277" spans="1:9" x14ac:dyDescent="0.2">
      <c r="A1277" s="78">
        <f t="shared" si="66"/>
        <v>313</v>
      </c>
      <c r="B1277" s="57" t="s">
        <v>265</v>
      </c>
      <c r="C1277" s="57">
        <v>120.6</v>
      </c>
      <c r="D1277" s="57"/>
      <c r="E1277" s="57"/>
      <c r="F1277" s="57">
        <f t="shared" si="67"/>
        <v>120.6</v>
      </c>
      <c r="G1277" s="57"/>
      <c r="H1277" s="57">
        <v>0.05</v>
      </c>
      <c r="I1277" s="106">
        <f t="shared" si="68"/>
        <v>0</v>
      </c>
    </row>
    <row r="1278" spans="1:9" x14ac:dyDescent="0.2">
      <c r="A1278" s="78">
        <f t="shared" si="66"/>
        <v>314</v>
      </c>
      <c r="B1278" s="57" t="s">
        <v>266</v>
      </c>
      <c r="C1278" s="57">
        <v>151.1</v>
      </c>
      <c r="D1278" s="57"/>
      <c r="E1278" s="57"/>
      <c r="F1278" s="57">
        <f t="shared" si="67"/>
        <v>151.1</v>
      </c>
      <c r="G1278" s="57"/>
      <c r="H1278" s="57">
        <v>0.05</v>
      </c>
      <c r="I1278" s="106">
        <f t="shared" si="68"/>
        <v>0</v>
      </c>
    </row>
    <row r="1279" spans="1:9" x14ac:dyDescent="0.2">
      <c r="A1279" s="78">
        <f t="shared" si="66"/>
        <v>315</v>
      </c>
      <c r="B1279" s="57" t="s">
        <v>267</v>
      </c>
      <c r="C1279" s="57">
        <v>96</v>
      </c>
      <c r="D1279" s="57"/>
      <c r="E1279" s="57"/>
      <c r="F1279" s="57">
        <f t="shared" si="67"/>
        <v>96</v>
      </c>
      <c r="G1279" s="57"/>
      <c r="H1279" s="57">
        <v>0.05</v>
      </c>
      <c r="I1279" s="106">
        <f t="shared" si="68"/>
        <v>0</v>
      </c>
    </row>
    <row r="1280" spans="1:9" x14ac:dyDescent="0.2">
      <c r="A1280" s="78">
        <f t="shared" si="66"/>
        <v>316</v>
      </c>
      <c r="B1280" s="57" t="s">
        <v>268</v>
      </c>
      <c r="C1280" s="57">
        <v>145.9</v>
      </c>
      <c r="D1280" s="57"/>
      <c r="E1280" s="57"/>
      <c r="F1280" s="57">
        <f t="shared" si="67"/>
        <v>145.9</v>
      </c>
      <c r="G1280" s="57"/>
      <c r="H1280" s="57">
        <v>0.05</v>
      </c>
      <c r="I1280" s="106">
        <f t="shared" si="68"/>
        <v>0</v>
      </c>
    </row>
    <row r="1281" spans="1:9" x14ac:dyDescent="0.2">
      <c r="A1281" s="78">
        <f t="shared" si="66"/>
        <v>317</v>
      </c>
      <c r="B1281" s="57" t="s">
        <v>269</v>
      </c>
      <c r="C1281" s="57">
        <v>184.6</v>
      </c>
      <c r="D1281" s="57"/>
      <c r="E1281" s="57"/>
      <c r="F1281" s="57">
        <f t="shared" si="67"/>
        <v>184.6</v>
      </c>
      <c r="G1281" s="57"/>
      <c r="H1281" s="57">
        <v>0.05</v>
      </c>
      <c r="I1281" s="106">
        <f t="shared" si="68"/>
        <v>0</v>
      </c>
    </row>
    <row r="1282" spans="1:9" x14ac:dyDescent="0.2">
      <c r="A1282" s="78">
        <f t="shared" si="66"/>
        <v>318</v>
      </c>
      <c r="B1282" s="57" t="s">
        <v>270</v>
      </c>
      <c r="C1282" s="57">
        <v>185.1</v>
      </c>
      <c r="D1282" s="57"/>
      <c r="E1282" s="57"/>
      <c r="F1282" s="57">
        <f t="shared" si="67"/>
        <v>185.1</v>
      </c>
      <c r="G1282" s="57">
        <v>8</v>
      </c>
      <c r="H1282" s="57">
        <v>0.05</v>
      </c>
      <c r="I1282" s="106">
        <f t="shared" si="68"/>
        <v>2.1609940572663426E-3</v>
      </c>
    </row>
    <row r="1283" spans="1:9" x14ac:dyDescent="0.2">
      <c r="A1283" s="78">
        <f t="shared" si="66"/>
        <v>319</v>
      </c>
      <c r="B1283" s="57" t="s">
        <v>271</v>
      </c>
      <c r="C1283" s="57">
        <v>190.2</v>
      </c>
      <c r="D1283" s="57"/>
      <c r="E1283" s="57"/>
      <c r="F1283" s="57">
        <f t="shared" si="67"/>
        <v>190.2</v>
      </c>
      <c r="G1283" s="57">
        <v>10</v>
      </c>
      <c r="H1283" s="57">
        <v>0.05</v>
      </c>
      <c r="I1283" s="106">
        <f t="shared" si="68"/>
        <v>2.6288117770767614E-3</v>
      </c>
    </row>
    <row r="1284" spans="1:9" x14ac:dyDescent="0.2">
      <c r="A1284" s="78">
        <f t="shared" si="66"/>
        <v>320</v>
      </c>
      <c r="B1284" s="57" t="s">
        <v>272</v>
      </c>
      <c r="C1284" s="57">
        <v>90</v>
      </c>
      <c r="D1284" s="57"/>
      <c r="E1284" s="57"/>
      <c r="F1284" s="57">
        <f t="shared" si="67"/>
        <v>90</v>
      </c>
      <c r="G1284" s="57"/>
      <c r="H1284" s="57">
        <v>0.05</v>
      </c>
      <c r="I1284" s="106">
        <f t="shared" si="68"/>
        <v>0</v>
      </c>
    </row>
    <row r="1285" spans="1:9" x14ac:dyDescent="0.2">
      <c r="A1285" s="78">
        <f t="shared" si="66"/>
        <v>321</v>
      </c>
      <c r="B1285" s="57" t="s">
        <v>273</v>
      </c>
      <c r="C1285" s="57">
        <v>113.2</v>
      </c>
      <c r="D1285" s="57"/>
      <c r="E1285" s="57"/>
      <c r="F1285" s="57">
        <f t="shared" si="67"/>
        <v>113.2</v>
      </c>
      <c r="G1285" s="57"/>
      <c r="H1285" s="57">
        <v>0.05</v>
      </c>
      <c r="I1285" s="106">
        <f t="shared" si="68"/>
        <v>0</v>
      </c>
    </row>
    <row r="1286" spans="1:9" x14ac:dyDescent="0.2">
      <c r="A1286" s="78">
        <f t="shared" ref="A1286:A1329" si="69">A1285+1</f>
        <v>322</v>
      </c>
      <c r="B1286" s="57" t="s">
        <v>274</v>
      </c>
      <c r="C1286" s="57">
        <v>125.7</v>
      </c>
      <c r="D1286" s="57"/>
      <c r="E1286" s="57"/>
      <c r="F1286" s="57">
        <f t="shared" si="67"/>
        <v>125.7</v>
      </c>
      <c r="G1286" s="57"/>
      <c r="H1286" s="57">
        <v>0.05</v>
      </c>
      <c r="I1286" s="106">
        <f t="shared" si="68"/>
        <v>0</v>
      </c>
    </row>
    <row r="1287" spans="1:9" x14ac:dyDescent="0.2">
      <c r="A1287" s="78">
        <f t="shared" si="69"/>
        <v>323</v>
      </c>
      <c r="B1287" s="57" t="s">
        <v>275</v>
      </c>
      <c r="C1287" s="57">
        <v>385.4</v>
      </c>
      <c r="D1287" s="57"/>
      <c r="E1287" s="57"/>
      <c r="F1287" s="57">
        <f t="shared" si="67"/>
        <v>385.4</v>
      </c>
      <c r="G1287" s="57"/>
      <c r="H1287" s="57">
        <v>0.05</v>
      </c>
      <c r="I1287" s="106">
        <f t="shared" si="68"/>
        <v>0</v>
      </c>
    </row>
    <row r="1288" spans="1:9" x14ac:dyDescent="0.2">
      <c r="A1288" s="78">
        <f t="shared" si="69"/>
        <v>324</v>
      </c>
      <c r="B1288" s="57" t="s">
        <v>276</v>
      </c>
      <c r="C1288" s="57">
        <v>133.4</v>
      </c>
      <c r="D1288" s="57"/>
      <c r="E1288" s="57"/>
      <c r="F1288" s="57">
        <f t="shared" si="67"/>
        <v>133.4</v>
      </c>
      <c r="G1288" s="57">
        <v>10</v>
      </c>
      <c r="H1288" s="57">
        <v>0.05</v>
      </c>
      <c r="I1288" s="106">
        <f t="shared" si="68"/>
        <v>3.7481259370314842E-3</v>
      </c>
    </row>
    <row r="1289" spans="1:9" x14ac:dyDescent="0.2">
      <c r="A1289" s="78">
        <f t="shared" si="69"/>
        <v>325</v>
      </c>
      <c r="B1289" s="57" t="s">
        <v>277</v>
      </c>
      <c r="C1289" s="57">
        <v>197.2</v>
      </c>
      <c r="D1289" s="57"/>
      <c r="E1289" s="57"/>
      <c r="F1289" s="57">
        <f t="shared" si="67"/>
        <v>197.2</v>
      </c>
      <c r="G1289" s="57">
        <v>10</v>
      </c>
      <c r="H1289" s="57">
        <v>0.05</v>
      </c>
      <c r="I1289" s="106">
        <f t="shared" si="68"/>
        <v>2.5354969574036511E-3</v>
      </c>
    </row>
    <row r="1290" spans="1:9" x14ac:dyDescent="0.2">
      <c r="A1290" s="78">
        <f t="shared" si="69"/>
        <v>326</v>
      </c>
      <c r="B1290" s="57" t="s">
        <v>278</v>
      </c>
      <c r="C1290" s="57">
        <v>752.2</v>
      </c>
      <c r="D1290" s="57"/>
      <c r="E1290" s="57">
        <v>270.8</v>
      </c>
      <c r="F1290" s="57">
        <f t="shared" si="67"/>
        <v>1023</v>
      </c>
      <c r="G1290" s="57">
        <v>30</v>
      </c>
      <c r="H1290" s="57">
        <v>0.05</v>
      </c>
      <c r="I1290" s="106">
        <f t="shared" si="68"/>
        <v>1.4662756598240469E-3</v>
      </c>
    </row>
    <row r="1291" spans="1:9" x14ac:dyDescent="0.2">
      <c r="A1291" s="78">
        <f t="shared" si="69"/>
        <v>327</v>
      </c>
      <c r="B1291" s="57" t="s">
        <v>279</v>
      </c>
      <c r="C1291" s="57">
        <v>41.8</v>
      </c>
      <c r="D1291" s="57"/>
      <c r="E1291" s="57"/>
      <c r="F1291" s="57">
        <f t="shared" si="67"/>
        <v>41.8</v>
      </c>
      <c r="G1291" s="57"/>
      <c r="H1291" s="57">
        <v>0.05</v>
      </c>
      <c r="I1291" s="106">
        <f t="shared" si="68"/>
        <v>0</v>
      </c>
    </row>
    <row r="1292" spans="1:9" x14ac:dyDescent="0.2">
      <c r="A1292" s="78">
        <f t="shared" si="69"/>
        <v>328</v>
      </c>
      <c r="B1292" s="57" t="s">
        <v>280</v>
      </c>
      <c r="C1292" s="57">
        <v>144.19999999999999</v>
      </c>
      <c r="D1292" s="57"/>
      <c r="E1292" s="57"/>
      <c r="F1292" s="57">
        <f t="shared" si="67"/>
        <v>144.19999999999999</v>
      </c>
      <c r="G1292" s="57"/>
      <c r="H1292" s="57">
        <v>0.05</v>
      </c>
      <c r="I1292" s="106">
        <f t="shared" si="68"/>
        <v>0</v>
      </c>
    </row>
    <row r="1293" spans="1:9" x14ac:dyDescent="0.2">
      <c r="A1293" s="78">
        <f t="shared" si="69"/>
        <v>329</v>
      </c>
      <c r="B1293" s="57" t="s">
        <v>281</v>
      </c>
      <c r="C1293" s="57">
        <v>378.5</v>
      </c>
      <c r="D1293" s="57"/>
      <c r="E1293" s="57"/>
      <c r="F1293" s="57">
        <f t="shared" si="67"/>
        <v>378.5</v>
      </c>
      <c r="G1293" s="57"/>
      <c r="H1293" s="57">
        <v>0.05</v>
      </c>
      <c r="I1293" s="106">
        <f t="shared" si="68"/>
        <v>0</v>
      </c>
    </row>
    <row r="1294" spans="1:9" x14ac:dyDescent="0.2">
      <c r="A1294" s="78">
        <f t="shared" si="69"/>
        <v>330</v>
      </c>
      <c r="B1294" s="57" t="s">
        <v>282</v>
      </c>
      <c r="C1294" s="57">
        <v>145.9</v>
      </c>
      <c r="D1294" s="57"/>
      <c r="E1294" s="57"/>
      <c r="F1294" s="57">
        <f t="shared" si="67"/>
        <v>145.9</v>
      </c>
      <c r="G1294" s="57"/>
      <c r="H1294" s="57">
        <v>0.05</v>
      </c>
      <c r="I1294" s="106">
        <f t="shared" si="68"/>
        <v>0</v>
      </c>
    </row>
    <row r="1295" spans="1:9" x14ac:dyDescent="0.2">
      <c r="A1295" s="78">
        <f t="shared" si="69"/>
        <v>331</v>
      </c>
      <c r="B1295" s="57" t="s">
        <v>288</v>
      </c>
      <c r="C1295" s="57">
        <v>153</v>
      </c>
      <c r="D1295" s="57"/>
      <c r="E1295" s="57"/>
      <c r="F1295" s="57">
        <f t="shared" si="67"/>
        <v>153</v>
      </c>
      <c r="G1295" s="57"/>
      <c r="H1295" s="57">
        <v>0.05</v>
      </c>
      <c r="I1295" s="106">
        <f t="shared" si="68"/>
        <v>0</v>
      </c>
    </row>
    <row r="1296" spans="1:9" x14ac:dyDescent="0.2">
      <c r="A1296" s="78">
        <f t="shared" si="69"/>
        <v>332</v>
      </c>
      <c r="B1296" s="57" t="s">
        <v>289</v>
      </c>
      <c r="C1296" s="57">
        <v>126.6</v>
      </c>
      <c r="D1296" s="57"/>
      <c r="E1296" s="57"/>
      <c r="F1296" s="57">
        <f t="shared" si="67"/>
        <v>126.6</v>
      </c>
      <c r="G1296" s="57"/>
      <c r="H1296" s="57">
        <v>0.05</v>
      </c>
      <c r="I1296" s="106">
        <f t="shared" si="68"/>
        <v>0</v>
      </c>
    </row>
    <row r="1297" spans="1:9" x14ac:dyDescent="0.2">
      <c r="A1297" s="78">
        <f t="shared" si="69"/>
        <v>333</v>
      </c>
      <c r="B1297" s="57" t="s">
        <v>290</v>
      </c>
      <c r="C1297" s="57">
        <v>251.9</v>
      </c>
      <c r="D1297" s="57"/>
      <c r="E1297" s="57"/>
      <c r="F1297" s="57">
        <f t="shared" si="67"/>
        <v>251.9</v>
      </c>
      <c r="G1297" s="57"/>
      <c r="H1297" s="57">
        <v>0.05</v>
      </c>
      <c r="I1297" s="106">
        <f t="shared" si="68"/>
        <v>0</v>
      </c>
    </row>
    <row r="1298" spans="1:9" x14ac:dyDescent="0.2">
      <c r="A1298" s="78">
        <f t="shared" si="69"/>
        <v>334</v>
      </c>
      <c r="B1298" s="57" t="s">
        <v>291</v>
      </c>
      <c r="C1298" s="57">
        <v>200.4</v>
      </c>
      <c r="D1298" s="57"/>
      <c r="E1298" s="57"/>
      <c r="F1298" s="57">
        <f t="shared" si="67"/>
        <v>200.4</v>
      </c>
      <c r="G1298" s="57">
        <v>10</v>
      </c>
      <c r="H1298" s="57">
        <v>0.05</v>
      </c>
      <c r="I1298" s="106">
        <f t="shared" si="68"/>
        <v>2.4950099800399202E-3</v>
      </c>
    </row>
    <row r="1299" spans="1:9" x14ac:dyDescent="0.2">
      <c r="A1299" s="78">
        <f t="shared" si="69"/>
        <v>335</v>
      </c>
      <c r="B1299" s="57" t="s">
        <v>292</v>
      </c>
      <c r="C1299" s="57">
        <v>142.6</v>
      </c>
      <c r="D1299" s="57"/>
      <c r="E1299" s="57"/>
      <c r="F1299" s="57">
        <f t="shared" si="67"/>
        <v>142.6</v>
      </c>
      <c r="G1299" s="57"/>
      <c r="H1299" s="57">
        <v>0.05</v>
      </c>
      <c r="I1299" s="106">
        <f t="shared" si="68"/>
        <v>0</v>
      </c>
    </row>
    <row r="1300" spans="1:9" x14ac:dyDescent="0.2">
      <c r="A1300" s="78">
        <f t="shared" si="69"/>
        <v>336</v>
      </c>
      <c r="B1300" s="57" t="s">
        <v>293</v>
      </c>
      <c r="C1300" s="57">
        <v>276.5</v>
      </c>
      <c r="D1300" s="57"/>
      <c r="E1300" s="57"/>
      <c r="F1300" s="57">
        <f t="shared" si="67"/>
        <v>276.5</v>
      </c>
      <c r="G1300" s="57"/>
      <c r="H1300" s="57">
        <v>0.05</v>
      </c>
      <c r="I1300" s="106">
        <f t="shared" si="68"/>
        <v>0</v>
      </c>
    </row>
    <row r="1301" spans="1:9" x14ac:dyDescent="0.2">
      <c r="A1301" s="78">
        <f t="shared" si="69"/>
        <v>337</v>
      </c>
      <c r="B1301" s="57" t="s">
        <v>294</v>
      </c>
      <c r="C1301" s="57">
        <v>214.3</v>
      </c>
      <c r="D1301" s="57"/>
      <c r="E1301" s="57"/>
      <c r="F1301" s="57">
        <f t="shared" si="67"/>
        <v>214.3</v>
      </c>
      <c r="G1301" s="57"/>
      <c r="H1301" s="57">
        <v>0.05</v>
      </c>
      <c r="I1301" s="106">
        <f t="shared" si="68"/>
        <v>0</v>
      </c>
    </row>
    <row r="1302" spans="1:9" x14ac:dyDescent="0.2">
      <c r="A1302" s="78">
        <f t="shared" si="69"/>
        <v>338</v>
      </c>
      <c r="B1302" s="57" t="s">
        <v>295</v>
      </c>
      <c r="C1302" s="57">
        <v>219.5</v>
      </c>
      <c r="D1302" s="57"/>
      <c r="E1302" s="57"/>
      <c r="F1302" s="57">
        <f t="shared" ref="F1302:F1314" si="70">C1302+D1302+E1302</f>
        <v>219.5</v>
      </c>
      <c r="G1302" s="57"/>
      <c r="H1302" s="57">
        <v>0.05</v>
      </c>
      <c r="I1302" s="106">
        <f t="shared" ref="I1302:I1330" si="71">(G1302*H1302)/F1302</f>
        <v>0</v>
      </c>
    </row>
    <row r="1303" spans="1:9" x14ac:dyDescent="0.2">
      <c r="A1303" s="78">
        <f t="shared" si="69"/>
        <v>339</v>
      </c>
      <c r="B1303" s="57" t="s">
        <v>296</v>
      </c>
      <c r="C1303" s="57">
        <v>139.69999999999999</v>
      </c>
      <c r="D1303" s="57"/>
      <c r="E1303" s="57"/>
      <c r="F1303" s="57">
        <f t="shared" si="70"/>
        <v>139.69999999999999</v>
      </c>
      <c r="G1303" s="57"/>
      <c r="H1303" s="57">
        <v>0.05</v>
      </c>
      <c r="I1303" s="106">
        <f t="shared" si="71"/>
        <v>0</v>
      </c>
    </row>
    <row r="1304" spans="1:9" x14ac:dyDescent="0.2">
      <c r="A1304" s="78">
        <f t="shared" si="69"/>
        <v>340</v>
      </c>
      <c r="B1304" s="57" t="s">
        <v>297</v>
      </c>
      <c r="C1304" s="57">
        <v>207.5</v>
      </c>
      <c r="D1304" s="57"/>
      <c r="E1304" s="57"/>
      <c r="F1304" s="57">
        <f t="shared" si="70"/>
        <v>207.5</v>
      </c>
      <c r="G1304" s="57"/>
      <c r="H1304" s="57">
        <v>0.05</v>
      </c>
      <c r="I1304" s="106">
        <f t="shared" si="71"/>
        <v>0</v>
      </c>
    </row>
    <row r="1305" spans="1:9" x14ac:dyDescent="0.2">
      <c r="A1305" s="78">
        <f t="shared" si="69"/>
        <v>341</v>
      </c>
      <c r="B1305" s="57" t="s">
        <v>298</v>
      </c>
      <c r="C1305" s="57">
        <v>1523.2</v>
      </c>
      <c r="D1305" s="57"/>
      <c r="E1305" s="57"/>
      <c r="F1305" s="57">
        <f t="shared" si="70"/>
        <v>1523.2</v>
      </c>
      <c r="G1305" s="57">
        <v>60</v>
      </c>
      <c r="H1305" s="57">
        <v>0.05</v>
      </c>
      <c r="I1305" s="106">
        <f t="shared" si="71"/>
        <v>1.9695378151260504E-3</v>
      </c>
    </row>
    <row r="1306" spans="1:9" x14ac:dyDescent="0.2">
      <c r="A1306" s="78">
        <f t="shared" si="69"/>
        <v>342</v>
      </c>
      <c r="B1306" s="57" t="s">
        <v>299</v>
      </c>
      <c r="C1306" s="57">
        <v>747.1</v>
      </c>
      <c r="D1306" s="57"/>
      <c r="E1306" s="57"/>
      <c r="F1306" s="57">
        <f t="shared" si="70"/>
        <v>747.1</v>
      </c>
      <c r="G1306" s="57">
        <v>30</v>
      </c>
      <c r="H1306" s="57">
        <v>0.05</v>
      </c>
      <c r="I1306" s="106">
        <f t="shared" si="71"/>
        <v>2.0077633516262881E-3</v>
      </c>
    </row>
    <row r="1307" spans="1:9" x14ac:dyDescent="0.2">
      <c r="A1307" s="78">
        <f t="shared" si="69"/>
        <v>343</v>
      </c>
      <c r="B1307" s="57" t="s">
        <v>300</v>
      </c>
      <c r="C1307" s="57">
        <v>139.6</v>
      </c>
      <c r="D1307" s="57"/>
      <c r="E1307" s="57"/>
      <c r="F1307" s="57">
        <f t="shared" si="70"/>
        <v>139.6</v>
      </c>
      <c r="G1307" s="57"/>
      <c r="H1307" s="57">
        <v>0.05</v>
      </c>
      <c r="I1307" s="106">
        <f t="shared" si="71"/>
        <v>0</v>
      </c>
    </row>
    <row r="1308" spans="1:9" x14ac:dyDescent="0.2">
      <c r="A1308" s="78">
        <f t="shared" si="69"/>
        <v>344</v>
      </c>
      <c r="B1308" s="57" t="s">
        <v>301</v>
      </c>
      <c r="C1308" s="57">
        <v>127.4</v>
      </c>
      <c r="D1308" s="57"/>
      <c r="E1308" s="57"/>
      <c r="F1308" s="57">
        <f t="shared" si="70"/>
        <v>127.4</v>
      </c>
      <c r="G1308" s="57"/>
      <c r="H1308" s="57">
        <v>0.05</v>
      </c>
      <c r="I1308" s="106">
        <f t="shared" si="71"/>
        <v>0</v>
      </c>
    </row>
    <row r="1309" spans="1:9" x14ac:dyDescent="0.2">
      <c r="A1309" s="78">
        <f t="shared" si="69"/>
        <v>345</v>
      </c>
      <c r="B1309" s="57" t="s">
        <v>302</v>
      </c>
      <c r="C1309" s="57">
        <v>112.8</v>
      </c>
      <c r="D1309" s="57"/>
      <c r="E1309" s="57"/>
      <c r="F1309" s="57">
        <f t="shared" si="70"/>
        <v>112.8</v>
      </c>
      <c r="G1309" s="57"/>
      <c r="H1309" s="57">
        <v>0.05</v>
      </c>
      <c r="I1309" s="106">
        <f t="shared" si="71"/>
        <v>0</v>
      </c>
    </row>
    <row r="1310" spans="1:9" x14ac:dyDescent="0.2">
      <c r="A1310" s="78">
        <f t="shared" si="69"/>
        <v>346</v>
      </c>
      <c r="B1310" s="57" t="s">
        <v>303</v>
      </c>
      <c r="C1310" s="57">
        <v>84.2</v>
      </c>
      <c r="D1310" s="57"/>
      <c r="E1310" s="57"/>
      <c r="F1310" s="57">
        <f t="shared" si="70"/>
        <v>84.2</v>
      </c>
      <c r="G1310" s="57"/>
      <c r="H1310" s="57">
        <v>0.05</v>
      </c>
      <c r="I1310" s="106">
        <f t="shared" si="71"/>
        <v>0</v>
      </c>
    </row>
    <row r="1311" spans="1:9" x14ac:dyDescent="0.2">
      <c r="A1311" s="78">
        <f t="shared" si="69"/>
        <v>347</v>
      </c>
      <c r="B1311" s="57" t="s">
        <v>304</v>
      </c>
      <c r="C1311" s="57">
        <v>151.6</v>
      </c>
      <c r="D1311" s="57"/>
      <c r="E1311" s="57"/>
      <c r="F1311" s="57">
        <f t="shared" si="70"/>
        <v>151.6</v>
      </c>
      <c r="G1311" s="57"/>
      <c r="H1311" s="57">
        <v>0.05</v>
      </c>
      <c r="I1311" s="106">
        <f t="shared" si="71"/>
        <v>0</v>
      </c>
    </row>
    <row r="1312" spans="1:9" x14ac:dyDescent="0.2">
      <c r="A1312" s="78">
        <f t="shared" si="69"/>
        <v>348</v>
      </c>
      <c r="B1312" s="57" t="s">
        <v>305</v>
      </c>
      <c r="C1312" s="57">
        <v>45.6</v>
      </c>
      <c r="D1312" s="57"/>
      <c r="E1312" s="57"/>
      <c r="F1312" s="57">
        <f t="shared" si="70"/>
        <v>45.6</v>
      </c>
      <c r="G1312" s="57"/>
      <c r="H1312" s="57">
        <v>0.05</v>
      </c>
      <c r="I1312" s="106">
        <f t="shared" si="71"/>
        <v>0</v>
      </c>
    </row>
    <row r="1313" spans="1:9" x14ac:dyDescent="0.2">
      <c r="A1313" s="78">
        <f t="shared" si="69"/>
        <v>349</v>
      </c>
      <c r="B1313" s="57" t="s">
        <v>306</v>
      </c>
      <c r="C1313" s="57">
        <v>193.6</v>
      </c>
      <c r="D1313" s="57"/>
      <c r="E1313" s="57"/>
      <c r="F1313" s="57">
        <f t="shared" si="70"/>
        <v>193.6</v>
      </c>
      <c r="G1313" s="57"/>
      <c r="H1313" s="57">
        <v>0.05</v>
      </c>
      <c r="I1313" s="106">
        <f t="shared" si="71"/>
        <v>0</v>
      </c>
    </row>
    <row r="1314" spans="1:9" x14ac:dyDescent="0.2">
      <c r="A1314" s="78">
        <f t="shared" si="69"/>
        <v>350</v>
      </c>
      <c r="B1314" s="57" t="s">
        <v>1007</v>
      </c>
      <c r="C1314" s="57">
        <v>743</v>
      </c>
      <c r="D1314" s="57"/>
      <c r="E1314" s="57"/>
      <c r="F1314" s="57">
        <f t="shared" si="70"/>
        <v>743</v>
      </c>
      <c r="G1314" s="57">
        <v>25</v>
      </c>
      <c r="H1314" s="57">
        <v>0.05</v>
      </c>
      <c r="I1314" s="106">
        <f t="shared" si="71"/>
        <v>1.6823687752355316E-3</v>
      </c>
    </row>
    <row r="1315" spans="1:9" x14ac:dyDescent="0.2">
      <c r="A1315" s="78">
        <f t="shared" si="69"/>
        <v>351</v>
      </c>
      <c r="B1315" s="57" t="s">
        <v>1433</v>
      </c>
      <c r="C1315" s="57">
        <v>1518.08</v>
      </c>
      <c r="D1315" s="57"/>
      <c r="E1315" s="57"/>
      <c r="F1315" s="57">
        <v>1518.08</v>
      </c>
      <c r="G1315" s="57">
        <v>30.7</v>
      </c>
      <c r="H1315" s="57">
        <v>0.05</v>
      </c>
      <c r="I1315" s="106">
        <f t="shared" si="71"/>
        <v>1.01114565767285E-3</v>
      </c>
    </row>
    <row r="1316" spans="1:9" x14ac:dyDescent="0.2">
      <c r="A1316" s="78">
        <f t="shared" si="69"/>
        <v>352</v>
      </c>
      <c r="B1316" s="57" t="s">
        <v>2515</v>
      </c>
      <c r="C1316" s="57">
        <v>320.7</v>
      </c>
      <c r="D1316" s="57"/>
      <c r="E1316" s="57"/>
      <c r="F1316" s="57">
        <f>C1316+D1316+E1316</f>
        <v>320.7</v>
      </c>
      <c r="G1316" s="57"/>
      <c r="H1316" s="57">
        <v>0.05</v>
      </c>
      <c r="I1316" s="89">
        <f t="shared" si="71"/>
        <v>0</v>
      </c>
    </row>
    <row r="1317" spans="1:9" x14ac:dyDescent="0.2">
      <c r="A1317" s="78">
        <f t="shared" si="69"/>
        <v>353</v>
      </c>
      <c r="B1317" s="57" t="s">
        <v>2516</v>
      </c>
      <c r="C1317" s="57">
        <v>352.5</v>
      </c>
      <c r="D1317" s="57"/>
      <c r="E1317" s="57"/>
      <c r="F1317" s="57">
        <f t="shared" ref="F1317:F1329" si="72">C1317+D1317+E1317</f>
        <v>352.5</v>
      </c>
      <c r="G1317" s="57"/>
      <c r="H1317" s="57">
        <v>0.05</v>
      </c>
      <c r="I1317" s="89">
        <f t="shared" si="71"/>
        <v>0</v>
      </c>
    </row>
    <row r="1318" spans="1:9" x14ac:dyDescent="0.2">
      <c r="A1318" s="78">
        <f t="shared" si="69"/>
        <v>354</v>
      </c>
      <c r="B1318" s="57" t="s">
        <v>2517</v>
      </c>
      <c r="C1318" s="57">
        <v>399.4</v>
      </c>
      <c r="D1318" s="57"/>
      <c r="E1318" s="57"/>
      <c r="F1318" s="57">
        <f t="shared" si="72"/>
        <v>399.4</v>
      </c>
      <c r="G1318" s="57"/>
      <c r="H1318" s="57">
        <v>0.05</v>
      </c>
      <c r="I1318" s="89">
        <f t="shared" si="71"/>
        <v>0</v>
      </c>
    </row>
    <row r="1319" spans="1:9" x14ac:dyDescent="0.2">
      <c r="A1319" s="78">
        <f t="shared" si="69"/>
        <v>355</v>
      </c>
      <c r="B1319" s="57" t="s">
        <v>2518</v>
      </c>
      <c r="C1319" s="57">
        <v>381.3</v>
      </c>
      <c r="D1319" s="57"/>
      <c r="E1319" s="57"/>
      <c r="F1319" s="57">
        <f t="shared" si="72"/>
        <v>381.3</v>
      </c>
      <c r="G1319" s="57"/>
      <c r="H1319" s="57">
        <v>0.05</v>
      </c>
      <c r="I1319" s="89">
        <f t="shared" si="71"/>
        <v>0</v>
      </c>
    </row>
    <row r="1320" spans="1:9" x14ac:dyDescent="0.2">
      <c r="A1320" s="78">
        <f t="shared" si="69"/>
        <v>356</v>
      </c>
      <c r="B1320" s="57" t="s">
        <v>2519</v>
      </c>
      <c r="C1320" s="57">
        <v>351.4</v>
      </c>
      <c r="D1320" s="57"/>
      <c r="E1320" s="57"/>
      <c r="F1320" s="57">
        <f t="shared" si="72"/>
        <v>351.4</v>
      </c>
      <c r="G1320" s="57"/>
      <c r="H1320" s="57">
        <v>0.05</v>
      </c>
      <c r="I1320" s="89">
        <f t="shared" si="71"/>
        <v>0</v>
      </c>
    </row>
    <row r="1321" spans="1:9" x14ac:dyDescent="0.2">
      <c r="A1321" s="78">
        <f t="shared" si="69"/>
        <v>357</v>
      </c>
      <c r="B1321" s="57" t="s">
        <v>2520</v>
      </c>
      <c r="C1321" s="57">
        <v>381.3</v>
      </c>
      <c r="D1321" s="57"/>
      <c r="E1321" s="57"/>
      <c r="F1321" s="57">
        <f t="shared" si="72"/>
        <v>381.3</v>
      </c>
      <c r="G1321" s="57"/>
      <c r="H1321" s="57">
        <v>0.05</v>
      </c>
      <c r="I1321" s="89">
        <f t="shared" si="71"/>
        <v>0</v>
      </c>
    </row>
    <row r="1322" spans="1:9" x14ac:dyDescent="0.2">
      <c r="A1322" s="78">
        <f t="shared" si="69"/>
        <v>358</v>
      </c>
      <c r="B1322" s="57" t="s">
        <v>2521</v>
      </c>
      <c r="C1322" s="57">
        <v>125.1</v>
      </c>
      <c r="D1322" s="57"/>
      <c r="E1322" s="57"/>
      <c r="F1322" s="57">
        <f t="shared" si="72"/>
        <v>125.1</v>
      </c>
      <c r="G1322" s="57"/>
      <c r="H1322" s="57">
        <v>0.05</v>
      </c>
      <c r="I1322" s="89">
        <f t="shared" si="71"/>
        <v>0</v>
      </c>
    </row>
    <row r="1323" spans="1:9" x14ac:dyDescent="0.2">
      <c r="A1323" s="78">
        <f t="shared" si="69"/>
        <v>359</v>
      </c>
      <c r="B1323" s="57" t="s">
        <v>2522</v>
      </c>
      <c r="C1323" s="57">
        <v>120.3</v>
      </c>
      <c r="D1323" s="57"/>
      <c r="E1323" s="57"/>
      <c r="F1323" s="57">
        <f t="shared" si="72"/>
        <v>120.3</v>
      </c>
      <c r="G1323" s="57"/>
      <c r="H1323" s="57">
        <v>0.05</v>
      </c>
      <c r="I1323" s="89">
        <f t="shared" si="71"/>
        <v>0</v>
      </c>
    </row>
    <row r="1324" spans="1:9" x14ac:dyDescent="0.2">
      <c r="A1324" s="78">
        <f t="shared" si="69"/>
        <v>360</v>
      </c>
      <c r="B1324" s="57" t="s">
        <v>2523</v>
      </c>
      <c r="C1324" s="57">
        <v>342.6</v>
      </c>
      <c r="D1324" s="57"/>
      <c r="E1324" s="57"/>
      <c r="F1324" s="57">
        <f t="shared" si="72"/>
        <v>342.6</v>
      </c>
      <c r="G1324" s="157">
        <v>51.8</v>
      </c>
      <c r="H1324" s="57">
        <v>0.05</v>
      </c>
      <c r="I1324" s="89">
        <f t="shared" si="71"/>
        <v>7.5598365440747214E-3</v>
      </c>
    </row>
    <row r="1325" spans="1:9" x14ac:dyDescent="0.2">
      <c r="A1325" s="78">
        <f t="shared" si="69"/>
        <v>361</v>
      </c>
      <c r="B1325" s="57" t="s">
        <v>2524</v>
      </c>
      <c r="C1325" s="57">
        <v>341.6</v>
      </c>
      <c r="D1325" s="57"/>
      <c r="E1325" s="57"/>
      <c r="F1325" s="57">
        <f t="shared" si="72"/>
        <v>341.6</v>
      </c>
      <c r="G1325" s="157">
        <v>52.8</v>
      </c>
      <c r="H1325" s="57">
        <v>0.05</v>
      </c>
      <c r="I1325" s="89">
        <f t="shared" si="71"/>
        <v>7.7283372365339574E-3</v>
      </c>
    </row>
    <row r="1326" spans="1:9" x14ac:dyDescent="0.2">
      <c r="A1326" s="78">
        <f t="shared" si="69"/>
        <v>362</v>
      </c>
      <c r="B1326" s="57" t="s">
        <v>2525</v>
      </c>
      <c r="C1326" s="57">
        <v>348.8</v>
      </c>
      <c r="D1326" s="57"/>
      <c r="E1326" s="57"/>
      <c r="F1326" s="57">
        <f t="shared" si="72"/>
        <v>348.8</v>
      </c>
      <c r="G1326" s="157">
        <v>42.3</v>
      </c>
      <c r="H1326" s="57">
        <v>0.05</v>
      </c>
      <c r="I1326" s="89">
        <f t="shared" si="71"/>
        <v>6.0636467889908247E-3</v>
      </c>
    </row>
    <row r="1327" spans="1:9" x14ac:dyDescent="0.2">
      <c r="A1327" s="78">
        <f t="shared" si="69"/>
        <v>363</v>
      </c>
      <c r="B1327" s="57" t="s">
        <v>2526</v>
      </c>
      <c r="C1327" s="57">
        <v>348.5</v>
      </c>
      <c r="D1327" s="57"/>
      <c r="E1327" s="57"/>
      <c r="F1327" s="57">
        <f t="shared" si="72"/>
        <v>348.5</v>
      </c>
      <c r="G1327" s="157">
        <v>41.8</v>
      </c>
      <c r="H1327" s="57">
        <v>0.05</v>
      </c>
      <c r="I1327" s="89">
        <f t="shared" si="71"/>
        <v>5.9971305595408891E-3</v>
      </c>
    </row>
    <row r="1328" spans="1:9" x14ac:dyDescent="0.2">
      <c r="A1328" s="78">
        <f t="shared" si="69"/>
        <v>364</v>
      </c>
      <c r="B1328" s="57" t="s">
        <v>2527</v>
      </c>
      <c r="C1328" s="57">
        <v>713.6</v>
      </c>
      <c r="D1328" s="57"/>
      <c r="E1328" s="57"/>
      <c r="F1328" s="57">
        <f t="shared" si="72"/>
        <v>713.6</v>
      </c>
      <c r="G1328" s="157">
        <v>52.5</v>
      </c>
      <c r="H1328" s="57">
        <v>0.05</v>
      </c>
      <c r="I1328" s="89">
        <f t="shared" si="71"/>
        <v>3.6785313901345289E-3</v>
      </c>
    </row>
    <row r="1329" spans="1:9" x14ac:dyDescent="0.2">
      <c r="A1329" s="78">
        <f t="shared" si="69"/>
        <v>365</v>
      </c>
      <c r="B1329" s="57" t="s">
        <v>2528</v>
      </c>
      <c r="C1329" s="57">
        <v>343.6</v>
      </c>
      <c r="D1329" s="57"/>
      <c r="E1329" s="57"/>
      <c r="F1329" s="57">
        <f t="shared" si="72"/>
        <v>343.6</v>
      </c>
      <c r="G1329" s="157">
        <v>42</v>
      </c>
      <c r="H1329" s="57">
        <v>0.05</v>
      </c>
      <c r="I1329" s="89">
        <f t="shared" si="71"/>
        <v>6.1117578579743884E-3</v>
      </c>
    </row>
    <row r="1330" spans="1:9" ht="15" x14ac:dyDescent="0.25">
      <c r="A1330" s="33"/>
      <c r="B1330" s="33" t="s">
        <v>2181</v>
      </c>
      <c r="C1330" s="45">
        <f>SUM(C965:C1329)</f>
        <v>213586.68000000002</v>
      </c>
      <c r="D1330" s="45">
        <f t="shared" ref="D1330:G1330" si="73">SUM(D965:D1329)</f>
        <v>1296.5999999999997</v>
      </c>
      <c r="E1330" s="45">
        <f t="shared" si="73"/>
        <v>9187.4800000000014</v>
      </c>
      <c r="F1330" s="45">
        <f t="shared" si="73"/>
        <v>224070.7600000001</v>
      </c>
      <c r="G1330" s="45">
        <f t="shared" si="73"/>
        <v>12096.899999999998</v>
      </c>
      <c r="H1330" s="57">
        <v>0.05</v>
      </c>
      <c r="I1330" s="106">
        <f t="shared" si="71"/>
        <v>2.6993481880455963E-3</v>
      </c>
    </row>
    <row r="1331" spans="1:9" x14ac:dyDescent="0.2">
      <c r="A1331" s="348" t="s">
        <v>1977</v>
      </c>
      <c r="B1331" s="348"/>
      <c r="C1331" s="348"/>
      <c r="D1331" s="348"/>
      <c r="E1331" s="348"/>
      <c r="F1331" s="348"/>
      <c r="G1331" s="348"/>
      <c r="H1331" s="348"/>
      <c r="I1331" s="348"/>
    </row>
    <row r="1332" spans="1:9" x14ac:dyDescent="0.2">
      <c r="A1332" s="57">
        <v>1</v>
      </c>
      <c r="B1332" s="57" t="s">
        <v>1578</v>
      </c>
      <c r="C1332" s="58">
        <v>2589.1999999999998</v>
      </c>
      <c r="D1332" s="57"/>
      <c r="E1332" s="60"/>
      <c r="F1332" s="57">
        <f t="shared" ref="F1332:F1384" si="74">C1332+D1332+E1332</f>
        <v>2589.1999999999998</v>
      </c>
      <c r="G1332" s="57">
        <v>985</v>
      </c>
      <c r="H1332" s="57">
        <v>0.05</v>
      </c>
      <c r="I1332" s="106">
        <f>(G1332*H1332)/F1332</f>
        <v>1.9021319326432876E-2</v>
      </c>
    </row>
    <row r="1333" spans="1:9" x14ac:dyDescent="0.2">
      <c r="A1333" s="57">
        <f>A1332+1</f>
        <v>2</v>
      </c>
      <c r="B1333" s="57" t="s">
        <v>1579</v>
      </c>
      <c r="C1333" s="58">
        <v>3208.2</v>
      </c>
      <c r="D1333" s="59"/>
      <c r="E1333" s="60"/>
      <c r="F1333" s="57">
        <f t="shared" si="74"/>
        <v>3208.2</v>
      </c>
      <c r="G1333" s="57">
        <v>714</v>
      </c>
      <c r="H1333" s="57">
        <v>0.05</v>
      </c>
      <c r="I1333" s="106">
        <f>(G1333*H1333)/F1333</f>
        <v>1.1127735178604827E-2</v>
      </c>
    </row>
    <row r="1334" spans="1:9" x14ac:dyDescent="0.2">
      <c r="A1334" s="57">
        <f t="shared" ref="A1334:A1384" si="75">A1333+1</f>
        <v>3</v>
      </c>
      <c r="B1334" s="57" t="s">
        <v>1978</v>
      </c>
      <c r="C1334" s="58">
        <v>7422.1</v>
      </c>
      <c r="D1334" s="59"/>
      <c r="E1334" s="60"/>
      <c r="F1334" s="57">
        <f t="shared" si="74"/>
        <v>7422.1</v>
      </c>
      <c r="G1334" s="57">
        <v>1703</v>
      </c>
      <c r="H1334" s="57">
        <v>0.05</v>
      </c>
      <c r="I1334" s="106">
        <f>(G1334*H1334)/F1334</f>
        <v>1.1472494307540992E-2</v>
      </c>
    </row>
    <row r="1335" spans="1:9" x14ac:dyDescent="0.2">
      <c r="A1335" s="57">
        <f t="shared" si="75"/>
        <v>4</v>
      </c>
      <c r="B1335" s="57" t="s">
        <v>1581</v>
      </c>
      <c r="C1335" s="58">
        <v>3200.7</v>
      </c>
      <c r="D1335" s="59">
        <v>43.2</v>
      </c>
      <c r="E1335" s="60"/>
      <c r="F1335" s="57">
        <f t="shared" si="74"/>
        <v>3243.8999999999996</v>
      </c>
      <c r="G1335" s="57">
        <v>725</v>
      </c>
      <c r="H1335" s="57">
        <v>0.05</v>
      </c>
      <c r="I1335" s="106">
        <f>(G1335*H1335)/F1335</f>
        <v>1.1174820432195814E-2</v>
      </c>
    </row>
    <row r="1336" spans="1:9" x14ac:dyDescent="0.2">
      <c r="A1336" s="57">
        <f t="shared" si="75"/>
        <v>5</v>
      </c>
      <c r="B1336" s="57" t="s">
        <v>1582</v>
      </c>
      <c r="C1336" s="58">
        <v>3204.9</v>
      </c>
      <c r="D1336" s="59"/>
      <c r="E1336" s="60"/>
      <c r="F1336" s="57">
        <f t="shared" si="74"/>
        <v>3204.9</v>
      </c>
      <c r="G1336" s="57">
        <v>725</v>
      </c>
      <c r="H1336" s="57">
        <v>0.05</v>
      </c>
      <c r="I1336" s="106">
        <f>(G1336*H1336)/F1336</f>
        <v>1.1310805329339448E-2</v>
      </c>
    </row>
    <row r="1337" spans="1:9" x14ac:dyDescent="0.2">
      <c r="A1337" s="57">
        <f t="shared" si="75"/>
        <v>6</v>
      </c>
      <c r="B1337" s="57" t="s">
        <v>1583</v>
      </c>
      <c r="C1337" s="58">
        <v>3188.3</v>
      </c>
      <c r="D1337" s="59"/>
      <c r="E1337" s="60"/>
      <c r="F1337" s="57">
        <f t="shared" si="74"/>
        <v>3188.3</v>
      </c>
      <c r="G1337" s="57">
        <v>707</v>
      </c>
      <c r="H1337" s="57">
        <v>0.05</v>
      </c>
      <c r="I1337" s="106">
        <f t="shared" ref="I1337:I1378" si="76">(G1337*H1337)/F1337</f>
        <v>1.108741335507951E-2</v>
      </c>
    </row>
    <row r="1338" spans="1:9" x14ac:dyDescent="0.2">
      <c r="A1338" s="57">
        <f t="shared" si="75"/>
        <v>7</v>
      </c>
      <c r="B1338" s="57" t="s">
        <v>1584</v>
      </c>
      <c r="C1338" s="58">
        <v>3475.5</v>
      </c>
      <c r="D1338" s="59"/>
      <c r="E1338" s="60"/>
      <c r="F1338" s="57">
        <f t="shared" si="74"/>
        <v>3475.5</v>
      </c>
      <c r="G1338" s="57">
        <v>750</v>
      </c>
      <c r="H1338" s="57">
        <v>0.05</v>
      </c>
      <c r="I1338" s="106">
        <f t="shared" si="76"/>
        <v>1.078981441519206E-2</v>
      </c>
    </row>
    <row r="1339" spans="1:9" x14ac:dyDescent="0.2">
      <c r="A1339" s="57">
        <f t="shared" si="75"/>
        <v>8</v>
      </c>
      <c r="B1339" s="57" t="s">
        <v>1979</v>
      </c>
      <c r="C1339" s="58">
        <v>3043.6</v>
      </c>
      <c r="D1339" s="59"/>
      <c r="E1339" s="60"/>
      <c r="F1339" s="57">
        <f t="shared" si="74"/>
        <v>3043.6</v>
      </c>
      <c r="G1339" s="57">
        <v>926</v>
      </c>
      <c r="H1339" s="57">
        <v>0.05</v>
      </c>
      <c r="I1339" s="106">
        <f>(G1339*H1339)/F1339</f>
        <v>1.5212248652911028E-2</v>
      </c>
    </row>
    <row r="1340" spans="1:9" x14ac:dyDescent="0.2">
      <c r="A1340" s="57">
        <f t="shared" si="75"/>
        <v>9</v>
      </c>
      <c r="B1340" s="57" t="s">
        <v>1585</v>
      </c>
      <c r="C1340" s="58">
        <v>7039.4</v>
      </c>
      <c r="D1340" s="59"/>
      <c r="E1340" s="60"/>
      <c r="F1340" s="57">
        <f t="shared" si="74"/>
        <v>7039.4</v>
      </c>
      <c r="G1340" s="57">
        <v>819</v>
      </c>
      <c r="H1340" s="57">
        <v>0.05</v>
      </c>
      <c r="I1340" s="106">
        <f t="shared" si="76"/>
        <v>5.8172571525982337E-3</v>
      </c>
    </row>
    <row r="1341" spans="1:9" x14ac:dyDescent="0.2">
      <c r="A1341" s="57">
        <f t="shared" si="75"/>
        <v>10</v>
      </c>
      <c r="B1341" s="57" t="s">
        <v>1586</v>
      </c>
      <c r="C1341" s="58">
        <v>10010.700000000001</v>
      </c>
      <c r="D1341" s="59">
        <v>269</v>
      </c>
      <c r="E1341" s="60"/>
      <c r="F1341" s="57">
        <f t="shared" si="74"/>
        <v>10279.700000000001</v>
      </c>
      <c r="G1341" s="57">
        <v>1873</v>
      </c>
      <c r="H1341" s="57">
        <v>0.05</v>
      </c>
      <c r="I1341" s="106">
        <f t="shared" si="76"/>
        <v>9.1101880405070178E-3</v>
      </c>
    </row>
    <row r="1342" spans="1:9" x14ac:dyDescent="0.2">
      <c r="A1342" s="57">
        <f t="shared" si="75"/>
        <v>11</v>
      </c>
      <c r="B1342" s="57" t="s">
        <v>1587</v>
      </c>
      <c r="C1342" s="58">
        <v>9985.1</v>
      </c>
      <c r="D1342" s="59">
        <v>248.8</v>
      </c>
      <c r="E1342" s="60"/>
      <c r="F1342" s="57">
        <f t="shared" si="74"/>
        <v>10233.9</v>
      </c>
      <c r="G1342" s="57">
        <v>1934.2</v>
      </c>
      <c r="H1342" s="57">
        <v>0.05</v>
      </c>
      <c r="I1342" s="106">
        <f t="shared" si="76"/>
        <v>9.4499653113671242E-3</v>
      </c>
    </row>
    <row r="1343" spans="1:9" x14ac:dyDescent="0.2">
      <c r="A1343" s="57">
        <f t="shared" si="75"/>
        <v>12</v>
      </c>
      <c r="B1343" s="57" t="s">
        <v>1980</v>
      </c>
      <c r="C1343" s="58">
        <v>4399.7</v>
      </c>
      <c r="D1343" s="59"/>
      <c r="E1343" s="60"/>
      <c r="F1343" s="57">
        <f t="shared" si="74"/>
        <v>4399.7</v>
      </c>
      <c r="G1343" s="57">
        <v>926</v>
      </c>
      <c r="H1343" s="57">
        <v>0.05</v>
      </c>
      <c r="I1343" s="106">
        <f t="shared" si="76"/>
        <v>1.0523444780325932E-2</v>
      </c>
    </row>
    <row r="1344" spans="1:9" x14ac:dyDescent="0.2">
      <c r="A1344" s="57">
        <f t="shared" si="75"/>
        <v>13</v>
      </c>
      <c r="B1344" s="57" t="s">
        <v>1588</v>
      </c>
      <c r="C1344" s="58">
        <v>4393.8999999999996</v>
      </c>
      <c r="D1344" s="59"/>
      <c r="E1344" s="60"/>
      <c r="F1344" s="57">
        <f t="shared" si="74"/>
        <v>4393.8999999999996</v>
      </c>
      <c r="G1344" s="57">
        <v>926</v>
      </c>
      <c r="H1344" s="57">
        <v>0.05</v>
      </c>
      <c r="I1344" s="106">
        <f t="shared" si="76"/>
        <v>1.0537335851976606E-2</v>
      </c>
    </row>
    <row r="1345" spans="1:9" x14ac:dyDescent="0.2">
      <c r="A1345" s="57">
        <f t="shared" si="75"/>
        <v>14</v>
      </c>
      <c r="B1345" s="57" t="s">
        <v>1589</v>
      </c>
      <c r="C1345" s="58">
        <v>13614.8</v>
      </c>
      <c r="D1345" s="59"/>
      <c r="E1345" s="60"/>
      <c r="F1345" s="57">
        <f t="shared" si="74"/>
        <v>13614.8</v>
      </c>
      <c r="G1345" s="57">
        <v>1971</v>
      </c>
      <c r="H1345" s="57">
        <v>0.05</v>
      </c>
      <c r="I1345" s="106">
        <f t="shared" si="76"/>
        <v>7.2384463965684412E-3</v>
      </c>
    </row>
    <row r="1346" spans="1:9" x14ac:dyDescent="0.2">
      <c r="A1346" s="57">
        <f t="shared" si="75"/>
        <v>15</v>
      </c>
      <c r="B1346" s="57" t="s">
        <v>1590</v>
      </c>
      <c r="C1346" s="58">
        <v>3086.6</v>
      </c>
      <c r="D1346" s="59"/>
      <c r="E1346" s="60"/>
      <c r="F1346" s="57">
        <f t="shared" si="74"/>
        <v>3086.6</v>
      </c>
      <c r="G1346" s="57">
        <v>337</v>
      </c>
      <c r="H1346" s="57">
        <v>0.05</v>
      </c>
      <c r="I1346" s="106">
        <f t="shared" si="76"/>
        <v>5.4590811896585243E-3</v>
      </c>
    </row>
    <row r="1347" spans="1:9" x14ac:dyDescent="0.2">
      <c r="A1347" s="57">
        <f t="shared" si="75"/>
        <v>16</v>
      </c>
      <c r="B1347" s="57" t="s">
        <v>1591</v>
      </c>
      <c r="C1347" s="58">
        <v>3011.7</v>
      </c>
      <c r="D1347" s="59"/>
      <c r="E1347" s="60"/>
      <c r="F1347" s="57">
        <f t="shared" si="74"/>
        <v>3011.7</v>
      </c>
      <c r="G1347" s="57">
        <v>343</v>
      </c>
      <c r="H1347" s="57">
        <v>0.05</v>
      </c>
      <c r="I1347" s="106">
        <f t="shared" si="76"/>
        <v>5.6944582793770973E-3</v>
      </c>
    </row>
    <row r="1348" spans="1:9" x14ac:dyDescent="0.2">
      <c r="A1348" s="57">
        <f t="shared" si="75"/>
        <v>17</v>
      </c>
      <c r="B1348" s="57" t="s">
        <v>1592</v>
      </c>
      <c r="C1348" s="58">
        <v>4401.5</v>
      </c>
      <c r="D1348" s="59"/>
      <c r="E1348" s="60"/>
      <c r="F1348" s="57">
        <f t="shared" si="74"/>
        <v>4401.5</v>
      </c>
      <c r="G1348" s="57">
        <v>908</v>
      </c>
      <c r="H1348" s="57">
        <v>0.05</v>
      </c>
      <c r="I1348" s="106">
        <f t="shared" si="76"/>
        <v>1.0314665454958538E-2</v>
      </c>
    </row>
    <row r="1349" spans="1:9" x14ac:dyDescent="0.2">
      <c r="A1349" s="57">
        <f t="shared" si="75"/>
        <v>18</v>
      </c>
      <c r="B1349" s="57" t="s">
        <v>1593</v>
      </c>
      <c r="C1349" s="58">
        <v>4380.8999999999996</v>
      </c>
      <c r="D1349" s="59"/>
      <c r="E1349" s="60"/>
      <c r="F1349" s="57">
        <f t="shared" si="74"/>
        <v>4380.8999999999996</v>
      </c>
      <c r="G1349" s="57">
        <v>885</v>
      </c>
      <c r="H1349" s="57">
        <v>0.05</v>
      </c>
      <c r="I1349" s="106">
        <f t="shared" si="76"/>
        <v>1.0100664247072521E-2</v>
      </c>
    </row>
    <row r="1350" spans="1:9" x14ac:dyDescent="0.2">
      <c r="A1350" s="57">
        <f t="shared" si="75"/>
        <v>19</v>
      </c>
      <c r="B1350" s="57" t="s">
        <v>1595</v>
      </c>
      <c r="C1350" s="58">
        <v>9529.6</v>
      </c>
      <c r="D1350" s="59"/>
      <c r="E1350" s="60"/>
      <c r="F1350" s="57">
        <f t="shared" si="74"/>
        <v>9529.6</v>
      </c>
      <c r="G1350" s="57">
        <v>1253</v>
      </c>
      <c r="H1350" s="57">
        <v>0.05</v>
      </c>
      <c r="I1350" s="106">
        <f t="shared" si="76"/>
        <v>6.5742528542646079E-3</v>
      </c>
    </row>
    <row r="1351" spans="1:9" x14ac:dyDescent="0.2">
      <c r="A1351" s="57">
        <f t="shared" si="75"/>
        <v>20</v>
      </c>
      <c r="B1351" s="57" t="s">
        <v>1596</v>
      </c>
      <c r="C1351" s="58">
        <v>1989.5</v>
      </c>
      <c r="D1351" s="59"/>
      <c r="E1351" s="60"/>
      <c r="F1351" s="57">
        <f t="shared" si="74"/>
        <v>1989.5</v>
      </c>
      <c r="G1351" s="57">
        <v>237</v>
      </c>
      <c r="H1351" s="57">
        <v>0.05</v>
      </c>
      <c r="I1351" s="106">
        <f t="shared" si="76"/>
        <v>5.9562704197034435E-3</v>
      </c>
    </row>
    <row r="1352" spans="1:9" x14ac:dyDescent="0.2">
      <c r="A1352" s="57">
        <f t="shared" si="75"/>
        <v>21</v>
      </c>
      <c r="B1352" s="57" t="s">
        <v>1597</v>
      </c>
      <c r="C1352" s="58">
        <v>2017.8</v>
      </c>
      <c r="D1352" s="59"/>
      <c r="E1352" s="60"/>
      <c r="F1352" s="57">
        <f t="shared" si="74"/>
        <v>2017.8</v>
      </c>
      <c r="G1352" s="57">
        <v>238</v>
      </c>
      <c r="H1352" s="57">
        <v>0.05</v>
      </c>
      <c r="I1352" s="106">
        <f t="shared" si="76"/>
        <v>5.8975121419367633E-3</v>
      </c>
    </row>
    <row r="1353" spans="1:9" x14ac:dyDescent="0.2">
      <c r="A1353" s="57">
        <f t="shared" si="75"/>
        <v>22</v>
      </c>
      <c r="B1353" s="57" t="s">
        <v>1598</v>
      </c>
      <c r="C1353" s="58">
        <v>2036.7</v>
      </c>
      <c r="D1353" s="59"/>
      <c r="E1353" s="60"/>
      <c r="F1353" s="57">
        <f t="shared" si="74"/>
        <v>2036.7</v>
      </c>
      <c r="G1353" s="57">
        <v>236</v>
      </c>
      <c r="H1353" s="57">
        <v>0.05</v>
      </c>
      <c r="I1353" s="106">
        <f t="shared" si="76"/>
        <v>5.7936858643884721E-3</v>
      </c>
    </row>
    <row r="1354" spans="1:9" x14ac:dyDescent="0.2">
      <c r="A1354" s="57">
        <f t="shared" si="75"/>
        <v>23</v>
      </c>
      <c r="B1354" s="57" t="s">
        <v>1599</v>
      </c>
      <c r="C1354" s="58">
        <v>1983.9</v>
      </c>
      <c r="D1354" s="59"/>
      <c r="E1354" s="60"/>
      <c r="F1354" s="57">
        <f t="shared" si="74"/>
        <v>1983.9</v>
      </c>
      <c r="G1354" s="57">
        <v>237</v>
      </c>
      <c r="H1354" s="57">
        <v>0.05</v>
      </c>
      <c r="I1354" s="106">
        <f t="shared" si="76"/>
        <v>5.9730833207318921E-3</v>
      </c>
    </row>
    <row r="1355" spans="1:9" x14ac:dyDescent="0.2">
      <c r="A1355" s="57">
        <f t="shared" si="75"/>
        <v>24</v>
      </c>
      <c r="B1355" s="57" t="s">
        <v>1600</v>
      </c>
      <c r="C1355" s="58">
        <v>5840.7</v>
      </c>
      <c r="D1355" s="59"/>
      <c r="E1355" s="60"/>
      <c r="F1355" s="57">
        <f t="shared" si="74"/>
        <v>5840.7</v>
      </c>
      <c r="G1355" s="57">
        <v>1242</v>
      </c>
      <c r="H1355" s="57">
        <v>0.05</v>
      </c>
      <c r="I1355" s="106">
        <f t="shared" si="76"/>
        <v>1.0632287225846217E-2</v>
      </c>
    </row>
    <row r="1356" spans="1:9" x14ac:dyDescent="0.2">
      <c r="A1356" s="57">
        <f t="shared" si="75"/>
        <v>25</v>
      </c>
      <c r="B1356" s="57" t="s">
        <v>1601</v>
      </c>
      <c r="C1356" s="58">
        <v>6026.6</v>
      </c>
      <c r="D1356" s="59"/>
      <c r="E1356" s="60"/>
      <c r="F1356" s="57">
        <f t="shared" si="74"/>
        <v>6026.6</v>
      </c>
      <c r="G1356" s="57">
        <v>1296</v>
      </c>
      <c r="H1356" s="57">
        <v>0.05</v>
      </c>
      <c r="I1356" s="106">
        <f t="shared" si="76"/>
        <v>1.0752331331098795E-2</v>
      </c>
    </row>
    <row r="1357" spans="1:9" x14ac:dyDescent="0.2">
      <c r="A1357" s="57">
        <f t="shared" si="75"/>
        <v>26</v>
      </c>
      <c r="B1357" s="57" t="s">
        <v>1602</v>
      </c>
      <c r="C1357" s="58">
        <v>5850.8</v>
      </c>
      <c r="D1357" s="59"/>
      <c r="E1357" s="60"/>
      <c r="F1357" s="57">
        <f t="shared" si="74"/>
        <v>5850.8</v>
      </c>
      <c r="G1357" s="57">
        <v>1222</v>
      </c>
      <c r="H1357" s="57">
        <v>0.05</v>
      </c>
      <c r="I1357" s="106">
        <f t="shared" si="76"/>
        <v>1.0443016339645859E-2</v>
      </c>
    </row>
    <row r="1358" spans="1:9" x14ac:dyDescent="0.2">
      <c r="A1358" s="57">
        <f t="shared" si="75"/>
        <v>27</v>
      </c>
      <c r="B1358" s="57" t="s">
        <v>1603</v>
      </c>
      <c r="C1358" s="58">
        <v>7972.6</v>
      </c>
      <c r="D1358" s="59"/>
      <c r="E1358" s="60"/>
      <c r="F1358" s="57">
        <f t="shared" si="74"/>
        <v>7972.6</v>
      </c>
      <c r="G1358" s="57">
        <v>967</v>
      </c>
      <c r="H1358" s="57">
        <v>0.05</v>
      </c>
      <c r="I1358" s="106">
        <f t="shared" si="76"/>
        <v>6.0645209843714718E-3</v>
      </c>
    </row>
    <row r="1359" spans="1:9" x14ac:dyDescent="0.2">
      <c r="A1359" s="57">
        <f t="shared" si="75"/>
        <v>28</v>
      </c>
      <c r="B1359" s="57" t="s">
        <v>1604</v>
      </c>
      <c r="C1359" s="58">
        <v>4276.3</v>
      </c>
      <c r="D1359" s="59"/>
      <c r="E1359" s="60"/>
      <c r="F1359" s="57">
        <f t="shared" si="74"/>
        <v>4276.3</v>
      </c>
      <c r="G1359" s="57">
        <v>903</v>
      </c>
      <c r="H1359" s="57">
        <v>0.05</v>
      </c>
      <c r="I1359" s="106">
        <f t="shared" si="76"/>
        <v>1.0558192830250451E-2</v>
      </c>
    </row>
    <row r="1360" spans="1:9" x14ac:dyDescent="0.2">
      <c r="A1360" s="57">
        <f t="shared" si="75"/>
        <v>29</v>
      </c>
      <c r="B1360" s="57" t="s">
        <v>1605</v>
      </c>
      <c r="C1360" s="58">
        <v>4367.5</v>
      </c>
      <c r="D1360" s="59"/>
      <c r="E1360" s="60"/>
      <c r="F1360" s="57">
        <f t="shared" si="74"/>
        <v>4367.5</v>
      </c>
      <c r="G1360" s="57">
        <v>923</v>
      </c>
      <c r="H1360" s="57">
        <v>0.05</v>
      </c>
      <c r="I1360" s="106">
        <f t="shared" si="76"/>
        <v>1.0566685746994849E-2</v>
      </c>
    </row>
    <row r="1361" spans="1:9" x14ac:dyDescent="0.2">
      <c r="A1361" s="57">
        <f t="shared" si="75"/>
        <v>30</v>
      </c>
      <c r="B1361" s="57" t="s">
        <v>1606</v>
      </c>
      <c r="C1361" s="58">
        <v>4175.8999999999996</v>
      </c>
      <c r="D1361" s="59"/>
      <c r="E1361" s="60"/>
      <c r="F1361" s="57">
        <f t="shared" si="74"/>
        <v>4175.8999999999996</v>
      </c>
      <c r="G1361" s="57">
        <v>472</v>
      </c>
      <c r="H1361" s="57">
        <v>0.05</v>
      </c>
      <c r="I1361" s="106">
        <f t="shared" si="76"/>
        <v>5.6514763284561424E-3</v>
      </c>
    </row>
    <row r="1362" spans="1:9" x14ac:dyDescent="0.2">
      <c r="A1362" s="57">
        <f t="shared" si="75"/>
        <v>31</v>
      </c>
      <c r="B1362" s="57" t="s">
        <v>1607</v>
      </c>
      <c r="C1362" s="58">
        <v>12124</v>
      </c>
      <c r="D1362" s="59"/>
      <c r="E1362" s="60"/>
      <c r="F1362" s="57">
        <f t="shared" si="74"/>
        <v>12124</v>
      </c>
      <c r="G1362" s="57">
        <v>1160</v>
      </c>
      <c r="H1362" s="57">
        <v>0.05</v>
      </c>
      <c r="I1362" s="106">
        <f t="shared" si="76"/>
        <v>4.783899703068294E-3</v>
      </c>
    </row>
    <row r="1363" spans="1:9" x14ac:dyDescent="0.2">
      <c r="A1363" s="57">
        <f t="shared" si="75"/>
        <v>32</v>
      </c>
      <c r="B1363" s="57" t="s">
        <v>1608</v>
      </c>
      <c r="C1363" s="58">
        <v>5787.7</v>
      </c>
      <c r="D1363" s="59"/>
      <c r="E1363" s="60"/>
      <c r="F1363" s="57">
        <f t="shared" si="74"/>
        <v>5787.7</v>
      </c>
      <c r="G1363" s="57">
        <v>1222</v>
      </c>
      <c r="H1363" s="57">
        <v>0.05</v>
      </c>
      <c r="I1363" s="106">
        <f t="shared" si="76"/>
        <v>1.0556870604903503E-2</v>
      </c>
    </row>
    <row r="1364" spans="1:9" x14ac:dyDescent="0.2">
      <c r="A1364" s="57">
        <f t="shared" si="75"/>
        <v>33</v>
      </c>
      <c r="B1364" s="57" t="s">
        <v>1609</v>
      </c>
      <c r="C1364" s="58">
        <v>4389.3999999999996</v>
      </c>
      <c r="D1364" s="59"/>
      <c r="E1364" s="60"/>
      <c r="F1364" s="57">
        <f t="shared" si="74"/>
        <v>4389.3999999999996</v>
      </c>
      <c r="G1364" s="57">
        <v>928</v>
      </c>
      <c r="H1364" s="57">
        <v>0.05</v>
      </c>
      <c r="I1364" s="106">
        <f t="shared" si="76"/>
        <v>1.0570920854786532E-2</v>
      </c>
    </row>
    <row r="1365" spans="1:9" x14ac:dyDescent="0.2">
      <c r="A1365" s="57">
        <f t="shared" si="75"/>
        <v>34</v>
      </c>
      <c r="B1365" s="57" t="s">
        <v>1981</v>
      </c>
      <c r="C1365" s="58">
        <v>4397.2</v>
      </c>
      <c r="D1365" s="59"/>
      <c r="E1365" s="60"/>
      <c r="F1365" s="57">
        <f t="shared" si="74"/>
        <v>4397.2</v>
      </c>
      <c r="G1365" s="57">
        <v>931</v>
      </c>
      <c r="H1365" s="57">
        <v>0.05</v>
      </c>
      <c r="I1365" s="106">
        <f t="shared" si="76"/>
        <v>1.0586282179568817E-2</v>
      </c>
    </row>
    <row r="1366" spans="1:9" x14ac:dyDescent="0.2">
      <c r="A1366" s="57">
        <f t="shared" si="75"/>
        <v>35</v>
      </c>
      <c r="B1366" s="57" t="s">
        <v>1610</v>
      </c>
      <c r="C1366" s="58">
        <v>4374.3999999999996</v>
      </c>
      <c r="D1366" s="59"/>
      <c r="E1366" s="60"/>
      <c r="F1366" s="57">
        <f t="shared" si="74"/>
        <v>4374.3999999999996</v>
      </c>
      <c r="G1366" s="57">
        <v>934</v>
      </c>
      <c r="H1366" s="57">
        <v>0.05</v>
      </c>
      <c r="I1366" s="106">
        <f t="shared" si="76"/>
        <v>1.0675749817117778E-2</v>
      </c>
    </row>
    <row r="1367" spans="1:9" x14ac:dyDescent="0.2">
      <c r="A1367" s="57">
        <f t="shared" si="75"/>
        <v>36</v>
      </c>
      <c r="B1367" s="57" t="s">
        <v>0</v>
      </c>
      <c r="C1367" s="58">
        <v>5726.2</v>
      </c>
      <c r="D1367" s="59"/>
      <c r="E1367" s="60"/>
      <c r="F1367" s="57">
        <f t="shared" si="74"/>
        <v>5726.2</v>
      </c>
      <c r="G1367" s="57">
        <v>1284</v>
      </c>
      <c r="H1367" s="57">
        <v>0.05</v>
      </c>
      <c r="I1367" s="106">
        <f t="shared" si="76"/>
        <v>1.1211623764451121E-2</v>
      </c>
    </row>
    <row r="1368" spans="1:9" x14ac:dyDescent="0.2">
      <c r="A1368" s="57">
        <f t="shared" si="75"/>
        <v>37</v>
      </c>
      <c r="B1368" s="57" t="s">
        <v>1</v>
      </c>
      <c r="C1368" s="58">
        <v>16363.4</v>
      </c>
      <c r="D1368" s="59"/>
      <c r="E1368" s="60"/>
      <c r="F1368" s="57">
        <f t="shared" si="74"/>
        <v>16363.4</v>
      </c>
      <c r="G1368" s="57">
        <v>1956</v>
      </c>
      <c r="H1368" s="57">
        <v>0.05</v>
      </c>
      <c r="I1368" s="106">
        <f t="shared" si="76"/>
        <v>5.9767529975432989E-3</v>
      </c>
    </row>
    <row r="1369" spans="1:9" x14ac:dyDescent="0.2">
      <c r="A1369" s="57">
        <f t="shared" si="75"/>
        <v>38</v>
      </c>
      <c r="B1369" s="57" t="s">
        <v>2</v>
      </c>
      <c r="C1369" s="58">
        <v>20325.400000000001</v>
      </c>
      <c r="D1369" s="59"/>
      <c r="E1369" s="60"/>
      <c r="F1369" s="57">
        <f t="shared" si="74"/>
        <v>20325.400000000001</v>
      </c>
      <c r="G1369" s="57">
        <v>2393</v>
      </c>
      <c r="H1369" s="57">
        <v>0.05</v>
      </c>
      <c r="I1369" s="106">
        <f t="shared" si="76"/>
        <v>5.8867230165212002E-3</v>
      </c>
    </row>
    <row r="1370" spans="1:9" x14ac:dyDescent="0.2">
      <c r="A1370" s="57">
        <f t="shared" si="75"/>
        <v>39</v>
      </c>
      <c r="B1370" s="57" t="s">
        <v>3</v>
      </c>
      <c r="C1370" s="58">
        <v>3233.5</v>
      </c>
      <c r="D1370" s="59"/>
      <c r="E1370" s="60"/>
      <c r="F1370" s="57">
        <f t="shared" si="74"/>
        <v>3233.5</v>
      </c>
      <c r="G1370" s="57">
        <v>714</v>
      </c>
      <c r="H1370" s="57">
        <v>0.05</v>
      </c>
      <c r="I1370" s="106">
        <f t="shared" si="76"/>
        <v>1.1040668006803775E-2</v>
      </c>
    </row>
    <row r="1371" spans="1:9" x14ac:dyDescent="0.2">
      <c r="A1371" s="57">
        <f t="shared" si="75"/>
        <v>40</v>
      </c>
      <c r="B1371" s="57" t="s">
        <v>4</v>
      </c>
      <c r="C1371" s="58">
        <v>6170.7</v>
      </c>
      <c r="D1371" s="59"/>
      <c r="E1371" s="60"/>
      <c r="F1371" s="57">
        <f t="shared" si="74"/>
        <v>6170.7</v>
      </c>
      <c r="G1371" s="57">
        <v>1054</v>
      </c>
      <c r="H1371" s="57">
        <v>0.05</v>
      </c>
      <c r="I1371" s="106">
        <f t="shared" si="76"/>
        <v>8.5403600888067817E-3</v>
      </c>
    </row>
    <row r="1372" spans="1:9" x14ac:dyDescent="0.2">
      <c r="A1372" s="57">
        <f t="shared" si="75"/>
        <v>41</v>
      </c>
      <c r="B1372" s="57" t="s">
        <v>5</v>
      </c>
      <c r="C1372" s="58">
        <v>2571</v>
      </c>
      <c r="D1372" s="59"/>
      <c r="E1372" s="60"/>
      <c r="F1372" s="57">
        <f t="shared" si="74"/>
        <v>2571</v>
      </c>
      <c r="G1372" s="57">
        <v>364</v>
      </c>
      <c r="H1372" s="57">
        <v>0.05</v>
      </c>
      <c r="I1372" s="106">
        <f t="shared" si="76"/>
        <v>7.078957604045118E-3</v>
      </c>
    </row>
    <row r="1373" spans="1:9" x14ac:dyDescent="0.2">
      <c r="A1373" s="57">
        <f t="shared" si="75"/>
        <v>42</v>
      </c>
      <c r="B1373" s="57" t="s">
        <v>6</v>
      </c>
      <c r="C1373" s="58">
        <v>4446</v>
      </c>
      <c r="D1373" s="59"/>
      <c r="E1373" s="60">
        <v>135.1</v>
      </c>
      <c r="F1373" s="57">
        <f t="shared" si="74"/>
        <v>4581.1000000000004</v>
      </c>
      <c r="G1373" s="57">
        <v>1444</v>
      </c>
      <c r="H1373" s="57">
        <v>0.05</v>
      </c>
      <c r="I1373" s="106">
        <f t="shared" si="76"/>
        <v>1.5760406889175089E-2</v>
      </c>
    </row>
    <row r="1374" spans="1:9" x14ac:dyDescent="0.2">
      <c r="A1374" s="57">
        <f t="shared" si="75"/>
        <v>43</v>
      </c>
      <c r="B1374" s="57" t="s">
        <v>7</v>
      </c>
      <c r="C1374" s="58">
        <v>2571.8000000000002</v>
      </c>
      <c r="D1374" s="59"/>
      <c r="E1374" s="60"/>
      <c r="F1374" s="57">
        <f t="shared" si="74"/>
        <v>2571.8000000000002</v>
      </c>
      <c r="G1374" s="57"/>
      <c r="H1374" s="57">
        <v>0.05</v>
      </c>
      <c r="I1374" s="106">
        <f t="shared" si="76"/>
        <v>0</v>
      </c>
    </row>
    <row r="1375" spans="1:9" x14ac:dyDescent="0.2">
      <c r="A1375" s="57">
        <f t="shared" si="75"/>
        <v>44</v>
      </c>
      <c r="B1375" s="57" t="s">
        <v>8</v>
      </c>
      <c r="C1375" s="58">
        <v>4089.4</v>
      </c>
      <c r="D1375" s="59"/>
      <c r="E1375" s="60"/>
      <c r="F1375" s="57">
        <f t="shared" si="74"/>
        <v>4089.4</v>
      </c>
      <c r="G1375" s="57">
        <v>481</v>
      </c>
      <c r="H1375" s="57">
        <v>0.05</v>
      </c>
      <c r="I1375" s="106">
        <f t="shared" si="76"/>
        <v>5.8810583459676232E-3</v>
      </c>
    </row>
    <row r="1376" spans="1:9" x14ac:dyDescent="0.2">
      <c r="A1376" s="57">
        <f t="shared" si="75"/>
        <v>45</v>
      </c>
      <c r="B1376" s="57" t="s">
        <v>9</v>
      </c>
      <c r="C1376" s="58">
        <v>4079.1</v>
      </c>
      <c r="D1376" s="59"/>
      <c r="E1376" s="60"/>
      <c r="F1376" s="57">
        <f t="shared" si="74"/>
        <v>4079.1</v>
      </c>
      <c r="G1376" s="57">
        <v>472</v>
      </c>
      <c r="H1376" s="57">
        <v>0.05</v>
      </c>
      <c r="I1376" s="106">
        <f t="shared" si="76"/>
        <v>5.7855899585692924E-3</v>
      </c>
    </row>
    <row r="1377" spans="1:9" x14ac:dyDescent="0.2">
      <c r="A1377" s="57">
        <f t="shared" si="75"/>
        <v>46</v>
      </c>
      <c r="B1377" s="57" t="s">
        <v>1982</v>
      </c>
      <c r="C1377" s="58">
        <v>8506.9</v>
      </c>
      <c r="D1377" s="59"/>
      <c r="E1377" s="60"/>
      <c r="F1377" s="57">
        <f t="shared" si="74"/>
        <v>8506.9</v>
      </c>
      <c r="G1377" s="57">
        <v>1277</v>
      </c>
      <c r="H1377" s="57">
        <v>0.05</v>
      </c>
      <c r="I1377" s="106">
        <f t="shared" si="76"/>
        <v>7.5056718663673019E-3</v>
      </c>
    </row>
    <row r="1378" spans="1:9" x14ac:dyDescent="0.2">
      <c r="A1378" s="57">
        <f t="shared" si="75"/>
        <v>47</v>
      </c>
      <c r="B1378" s="57" t="s">
        <v>536</v>
      </c>
      <c r="C1378" s="58">
        <v>1934.1</v>
      </c>
      <c r="D1378" s="59"/>
      <c r="E1378" s="60">
        <v>1212.4000000000001</v>
      </c>
      <c r="F1378" s="57">
        <f t="shared" si="74"/>
        <v>3146.5</v>
      </c>
      <c r="G1378" s="57">
        <v>100</v>
      </c>
      <c r="H1378" s="57">
        <v>0.05</v>
      </c>
      <c r="I1378" s="106">
        <f t="shared" si="76"/>
        <v>1.5890672175433022E-3</v>
      </c>
    </row>
    <row r="1379" spans="1:9" x14ac:dyDescent="0.2">
      <c r="A1379" s="57">
        <f t="shared" si="75"/>
        <v>48</v>
      </c>
      <c r="B1379" s="57" t="s">
        <v>537</v>
      </c>
      <c r="C1379" s="58">
        <v>4269.5</v>
      </c>
      <c r="D1379" s="59"/>
      <c r="E1379" s="60"/>
      <c r="F1379" s="57">
        <f t="shared" si="74"/>
        <v>4269.5</v>
      </c>
      <c r="G1379" s="57">
        <v>102</v>
      </c>
      <c r="H1379" s="57">
        <v>0.05</v>
      </c>
      <c r="I1379" s="106">
        <f>(G1379*H1379)/F1379</f>
        <v>1.1945192645508842E-3</v>
      </c>
    </row>
    <row r="1380" spans="1:9" x14ac:dyDescent="0.2">
      <c r="A1380" s="57">
        <f t="shared" si="75"/>
        <v>49</v>
      </c>
      <c r="B1380" s="111" t="s">
        <v>2209</v>
      </c>
      <c r="C1380" s="58">
        <v>4095</v>
      </c>
      <c r="D1380" s="59"/>
      <c r="E1380" s="60"/>
      <c r="F1380" s="57">
        <f t="shared" si="74"/>
        <v>4095</v>
      </c>
      <c r="G1380" s="57">
        <v>321</v>
      </c>
      <c r="H1380" s="57">
        <v>0.05</v>
      </c>
      <c r="I1380" s="106">
        <f>(G1380*H1380)/F1380</f>
        <v>3.9194139194139192E-3</v>
      </c>
    </row>
    <row r="1381" spans="1:9" s="115" customFormat="1" x14ac:dyDescent="0.2">
      <c r="A1381" s="57">
        <f t="shared" si="75"/>
        <v>50</v>
      </c>
      <c r="B1381" s="112" t="s">
        <v>1282</v>
      </c>
      <c r="C1381" s="58">
        <v>15885</v>
      </c>
      <c r="D1381" s="59"/>
      <c r="E1381" s="60">
        <v>238.9</v>
      </c>
      <c r="F1381" s="57">
        <v>16123.9</v>
      </c>
      <c r="G1381" s="57">
        <v>1220</v>
      </c>
      <c r="H1381" s="143">
        <v>0.05</v>
      </c>
      <c r="I1381" s="158">
        <f>(G1381*H1381)/F1381</f>
        <v>3.7832038154540777E-3</v>
      </c>
    </row>
    <row r="1382" spans="1:9" x14ac:dyDescent="0.2">
      <c r="A1382" s="57">
        <f t="shared" si="75"/>
        <v>51</v>
      </c>
      <c r="B1382" s="111" t="s">
        <v>1726</v>
      </c>
      <c r="C1382" s="58">
        <v>3468</v>
      </c>
      <c r="D1382" s="59"/>
      <c r="E1382" s="60"/>
      <c r="F1382" s="57">
        <f t="shared" si="74"/>
        <v>3468</v>
      </c>
      <c r="G1382" s="57">
        <v>717</v>
      </c>
      <c r="H1382" s="57">
        <v>0.05</v>
      </c>
      <c r="I1382" s="106">
        <f>(G1382*H1382)/F1382</f>
        <v>1.0337370242214533E-2</v>
      </c>
    </row>
    <row r="1383" spans="1:9" x14ac:dyDescent="0.2">
      <c r="A1383" s="57">
        <f t="shared" si="75"/>
        <v>52</v>
      </c>
      <c r="B1383" s="111" t="s">
        <v>2921</v>
      </c>
      <c r="C1383" s="58">
        <v>4728.3</v>
      </c>
      <c r="D1383" s="59"/>
      <c r="E1383" s="60"/>
      <c r="F1383" s="57">
        <f t="shared" si="74"/>
        <v>4728.3</v>
      </c>
      <c r="G1383" s="57">
        <v>0</v>
      </c>
      <c r="H1383" s="57">
        <v>0.05</v>
      </c>
      <c r="I1383" s="106">
        <f t="shared" ref="I1383:I1384" si="77">(G1383*H1383)/F1383</f>
        <v>0</v>
      </c>
    </row>
    <row r="1384" spans="1:9" x14ac:dyDescent="0.2">
      <c r="A1384" s="57">
        <f t="shared" si="75"/>
        <v>53</v>
      </c>
      <c r="B1384" s="111" t="s">
        <v>2922</v>
      </c>
      <c r="C1384" s="58">
        <v>2894.3</v>
      </c>
      <c r="D1384" s="59"/>
      <c r="E1384" s="60"/>
      <c r="F1384" s="57">
        <f t="shared" si="74"/>
        <v>2894.3</v>
      </c>
      <c r="G1384" s="57">
        <v>0</v>
      </c>
      <c r="H1384" s="57">
        <v>0.05</v>
      </c>
      <c r="I1384" s="106">
        <f t="shared" si="77"/>
        <v>0</v>
      </c>
    </row>
    <row r="1385" spans="1:9" ht="15" x14ac:dyDescent="0.25">
      <c r="A1385" s="57"/>
      <c r="B1385" s="90" t="s">
        <v>1276</v>
      </c>
      <c r="C1385" s="70">
        <f>SUM(C1332:C1384)</f>
        <v>296155</v>
      </c>
      <c r="D1385" s="70">
        <f t="shared" ref="D1385:G1385" si="78">SUM(D1332:D1384)</f>
        <v>561</v>
      </c>
      <c r="E1385" s="70">
        <f t="shared" si="78"/>
        <v>1586.4</v>
      </c>
      <c r="F1385" s="70">
        <f t="shared" si="78"/>
        <v>298302.40000000002</v>
      </c>
      <c r="G1385" s="70">
        <f t="shared" si="78"/>
        <v>46457.2</v>
      </c>
      <c r="H1385" s="57">
        <v>0.05</v>
      </c>
      <c r="I1385" s="106">
        <f>(G1385*H1385)/F1385</f>
        <v>7.7869303096455142E-3</v>
      </c>
    </row>
    <row r="1386" spans="1:9" x14ac:dyDescent="0.2">
      <c r="A1386" s="348" t="s">
        <v>1983</v>
      </c>
      <c r="B1386" s="348"/>
      <c r="C1386" s="348"/>
      <c r="D1386" s="348"/>
      <c r="E1386" s="348"/>
      <c r="F1386" s="348"/>
      <c r="G1386" s="348"/>
      <c r="H1386" s="348"/>
      <c r="I1386" s="348"/>
    </row>
    <row r="1387" spans="1:9" x14ac:dyDescent="0.2">
      <c r="A1387" s="57">
        <v>1</v>
      </c>
      <c r="B1387" s="57" t="s">
        <v>325</v>
      </c>
      <c r="C1387" s="94">
        <v>5786.79</v>
      </c>
      <c r="D1387" s="57"/>
      <c r="E1387" s="60"/>
      <c r="F1387" s="57">
        <f t="shared" ref="F1387:F1423" si="79">C1387+D1387+E1387</f>
        <v>5786.79</v>
      </c>
      <c r="G1387" s="57">
        <v>660</v>
      </c>
      <c r="H1387" s="57">
        <v>0.05</v>
      </c>
      <c r="I1387" s="106">
        <f t="shared" ref="I1387:I1422" si="80">(G1387*H1387)/F1387</f>
        <v>5.7026434344429298E-3</v>
      </c>
    </row>
    <row r="1388" spans="1:9" x14ac:dyDescent="0.2">
      <c r="A1388" s="57">
        <f>A1387+1</f>
        <v>2</v>
      </c>
      <c r="B1388" s="57" t="s">
        <v>326</v>
      </c>
      <c r="C1388" s="94">
        <v>3626.15</v>
      </c>
      <c r="D1388" s="59"/>
      <c r="E1388" s="60"/>
      <c r="F1388" s="57">
        <f t="shared" si="79"/>
        <v>3626.15</v>
      </c>
      <c r="G1388" s="57">
        <v>440</v>
      </c>
      <c r="H1388" s="57">
        <v>0.05</v>
      </c>
      <c r="I1388" s="106">
        <f t="shared" si="80"/>
        <v>6.0670408008493852E-3</v>
      </c>
    </row>
    <row r="1389" spans="1:9" x14ac:dyDescent="0.2">
      <c r="A1389" s="57">
        <f t="shared" ref="A1389:A1423" si="81">A1388+1</f>
        <v>3</v>
      </c>
      <c r="B1389" s="57" t="s">
        <v>327</v>
      </c>
      <c r="C1389" s="94">
        <v>7702.04</v>
      </c>
      <c r="D1389" s="59"/>
      <c r="E1389" s="60"/>
      <c r="F1389" s="57">
        <f t="shared" si="79"/>
        <v>7702.04</v>
      </c>
      <c r="G1389" s="57">
        <v>880</v>
      </c>
      <c r="H1389" s="57">
        <v>0.05</v>
      </c>
      <c r="I1389" s="106">
        <f t="shared" si="80"/>
        <v>5.7127722006117864E-3</v>
      </c>
    </row>
    <row r="1390" spans="1:9" x14ac:dyDescent="0.2">
      <c r="A1390" s="57">
        <f t="shared" si="81"/>
        <v>4</v>
      </c>
      <c r="B1390" s="57" t="s">
        <v>328</v>
      </c>
      <c r="C1390" s="94">
        <v>5721.7</v>
      </c>
      <c r="D1390" s="59"/>
      <c r="E1390" s="60"/>
      <c r="F1390" s="57">
        <f t="shared" si="79"/>
        <v>5721.7</v>
      </c>
      <c r="G1390" s="57">
        <v>660</v>
      </c>
      <c r="H1390" s="57">
        <v>0.05</v>
      </c>
      <c r="I1390" s="106">
        <f t="shared" si="80"/>
        <v>5.7675166471503224E-3</v>
      </c>
    </row>
    <row r="1391" spans="1:9" x14ac:dyDescent="0.2">
      <c r="A1391" s="57">
        <f t="shared" si="81"/>
        <v>5</v>
      </c>
      <c r="B1391" s="57" t="s">
        <v>329</v>
      </c>
      <c r="C1391" s="94">
        <v>5777.4</v>
      </c>
      <c r="D1391" s="59"/>
      <c r="E1391" s="60"/>
      <c r="F1391" s="57">
        <f t="shared" si="79"/>
        <v>5777.4</v>
      </c>
      <c r="G1391" s="57">
        <v>660</v>
      </c>
      <c r="H1391" s="57">
        <v>0.05</v>
      </c>
      <c r="I1391" s="106">
        <f t="shared" si="80"/>
        <v>5.7119119327032923E-3</v>
      </c>
    </row>
    <row r="1392" spans="1:9" x14ac:dyDescent="0.2">
      <c r="A1392" s="57">
        <f t="shared" si="81"/>
        <v>6</v>
      </c>
      <c r="B1392" s="57" t="s">
        <v>330</v>
      </c>
      <c r="C1392" s="94">
        <v>5627.6</v>
      </c>
      <c r="D1392" s="59"/>
      <c r="E1392" s="60">
        <v>46.65</v>
      </c>
      <c r="F1392" s="57">
        <f t="shared" si="79"/>
        <v>5674.25</v>
      </c>
      <c r="G1392" s="57">
        <v>660</v>
      </c>
      <c r="H1392" s="57">
        <v>0.05</v>
      </c>
      <c r="I1392" s="106">
        <f t="shared" si="80"/>
        <v>5.8157465744371499E-3</v>
      </c>
    </row>
    <row r="1393" spans="1:9" x14ac:dyDescent="0.2">
      <c r="A1393" s="57">
        <f t="shared" si="81"/>
        <v>7</v>
      </c>
      <c r="B1393" s="57" t="s">
        <v>331</v>
      </c>
      <c r="C1393" s="94">
        <v>4060.15</v>
      </c>
      <c r="D1393" s="59">
        <v>29</v>
      </c>
      <c r="E1393" s="60"/>
      <c r="F1393" s="57">
        <f t="shared" si="79"/>
        <v>4089.15</v>
      </c>
      <c r="G1393" s="57">
        <v>440</v>
      </c>
      <c r="H1393" s="57">
        <v>0.05</v>
      </c>
      <c r="I1393" s="106">
        <f t="shared" si="80"/>
        <v>5.3800912170010881E-3</v>
      </c>
    </row>
    <row r="1394" spans="1:9" x14ac:dyDescent="0.2">
      <c r="A1394" s="57">
        <f t="shared" si="81"/>
        <v>8</v>
      </c>
      <c r="B1394" s="57" t="s">
        <v>332</v>
      </c>
      <c r="C1394" s="94">
        <v>3998.55</v>
      </c>
      <c r="D1394" s="59"/>
      <c r="E1394" s="60"/>
      <c r="F1394" s="57">
        <f t="shared" si="79"/>
        <v>3998.55</v>
      </c>
      <c r="G1394" s="57">
        <v>440</v>
      </c>
      <c r="H1394" s="57">
        <v>0.05</v>
      </c>
      <c r="I1394" s="106">
        <f t="shared" si="80"/>
        <v>5.5019944729964611E-3</v>
      </c>
    </row>
    <row r="1395" spans="1:9" x14ac:dyDescent="0.2">
      <c r="A1395" s="57">
        <f t="shared" si="81"/>
        <v>9</v>
      </c>
      <c r="B1395" s="57" t="s">
        <v>333</v>
      </c>
      <c r="C1395" s="94">
        <v>9976.0499999999993</v>
      </c>
      <c r="D1395" s="59"/>
      <c r="E1395" s="60">
        <v>37.299999999999997</v>
      </c>
      <c r="F1395" s="57">
        <f t="shared" si="79"/>
        <v>10013.349999999999</v>
      </c>
      <c r="G1395" s="57">
        <v>1100</v>
      </c>
      <c r="H1395" s="57">
        <v>0.05</v>
      </c>
      <c r="I1395" s="106">
        <f t="shared" si="80"/>
        <v>5.4926672891689602E-3</v>
      </c>
    </row>
    <row r="1396" spans="1:9" x14ac:dyDescent="0.2">
      <c r="A1396" s="57">
        <f t="shared" si="81"/>
        <v>10</v>
      </c>
      <c r="B1396" s="57" t="s">
        <v>334</v>
      </c>
      <c r="C1396" s="94">
        <v>8239.06</v>
      </c>
      <c r="D1396" s="59"/>
      <c r="E1396" s="60"/>
      <c r="F1396" s="57">
        <f t="shared" si="79"/>
        <v>8239.06</v>
      </c>
      <c r="G1396" s="57">
        <v>880</v>
      </c>
      <c r="H1396" s="57">
        <v>0.05</v>
      </c>
      <c r="I1396" s="106">
        <f t="shared" si="80"/>
        <v>5.3404150473476348E-3</v>
      </c>
    </row>
    <row r="1397" spans="1:9" x14ac:dyDescent="0.2">
      <c r="A1397" s="57">
        <f t="shared" si="81"/>
        <v>11</v>
      </c>
      <c r="B1397" s="57" t="s">
        <v>335</v>
      </c>
      <c r="C1397" s="94">
        <v>5737.55</v>
      </c>
      <c r="D1397" s="59"/>
      <c r="E1397" s="60"/>
      <c r="F1397" s="57">
        <f t="shared" si="79"/>
        <v>5737.55</v>
      </c>
      <c r="G1397" s="57">
        <v>660</v>
      </c>
      <c r="H1397" s="57">
        <v>0.05</v>
      </c>
      <c r="I1397" s="106">
        <f t="shared" si="80"/>
        <v>5.7515838641929041E-3</v>
      </c>
    </row>
    <row r="1398" spans="1:9" x14ac:dyDescent="0.2">
      <c r="A1398" s="57">
        <f t="shared" si="81"/>
        <v>12</v>
      </c>
      <c r="B1398" s="57" t="s">
        <v>336</v>
      </c>
      <c r="C1398" s="94">
        <v>4073.5</v>
      </c>
      <c r="D1398" s="59"/>
      <c r="E1398" s="60"/>
      <c r="F1398" s="57">
        <f t="shared" si="79"/>
        <v>4073.5</v>
      </c>
      <c r="G1398" s="57">
        <v>440</v>
      </c>
      <c r="H1398" s="57">
        <v>0.05</v>
      </c>
      <c r="I1398" s="106">
        <f t="shared" si="80"/>
        <v>5.4007610163250277E-3</v>
      </c>
    </row>
    <row r="1399" spans="1:9" x14ac:dyDescent="0.2">
      <c r="A1399" s="57">
        <f t="shared" si="81"/>
        <v>13</v>
      </c>
      <c r="B1399" s="57" t="s">
        <v>337</v>
      </c>
      <c r="C1399" s="94">
        <v>3747.29</v>
      </c>
      <c r="D1399" s="59"/>
      <c r="E1399" s="60"/>
      <c r="F1399" s="57">
        <f t="shared" si="79"/>
        <v>3747.29</v>
      </c>
      <c r="G1399" s="57">
        <v>440</v>
      </c>
      <c r="H1399" s="57">
        <v>0.05</v>
      </c>
      <c r="I1399" s="106">
        <f t="shared" si="80"/>
        <v>5.8709093771765726E-3</v>
      </c>
    </row>
    <row r="1400" spans="1:9" x14ac:dyDescent="0.2">
      <c r="A1400" s="57">
        <f t="shared" si="81"/>
        <v>14</v>
      </c>
      <c r="B1400" s="57" t="s">
        <v>338</v>
      </c>
      <c r="C1400" s="94">
        <v>3638.7</v>
      </c>
      <c r="D1400" s="59"/>
      <c r="E1400" s="60"/>
      <c r="F1400" s="57">
        <f t="shared" si="79"/>
        <v>3638.7</v>
      </c>
      <c r="G1400" s="57">
        <v>440</v>
      </c>
      <c r="H1400" s="57">
        <v>0.05</v>
      </c>
      <c r="I1400" s="106">
        <f t="shared" si="80"/>
        <v>6.0461153708742136E-3</v>
      </c>
    </row>
    <row r="1401" spans="1:9" x14ac:dyDescent="0.2">
      <c r="A1401" s="57">
        <f t="shared" si="81"/>
        <v>15</v>
      </c>
      <c r="B1401" s="57" t="s">
        <v>339</v>
      </c>
      <c r="C1401" s="94">
        <v>6155.56</v>
      </c>
      <c r="D1401" s="59"/>
      <c r="E1401" s="60"/>
      <c r="F1401" s="57">
        <f t="shared" si="79"/>
        <v>6155.56</v>
      </c>
      <c r="G1401" s="57">
        <v>660</v>
      </c>
      <c r="H1401" s="57">
        <v>0.05</v>
      </c>
      <c r="I1401" s="106">
        <f t="shared" si="80"/>
        <v>5.3610069595617614E-3</v>
      </c>
    </row>
    <row r="1402" spans="1:9" x14ac:dyDescent="0.2">
      <c r="A1402" s="57">
        <f t="shared" si="81"/>
        <v>16</v>
      </c>
      <c r="B1402" s="57" t="s">
        <v>340</v>
      </c>
      <c r="C1402" s="94">
        <v>3981.75</v>
      </c>
      <c r="D1402" s="59"/>
      <c r="E1402" s="60"/>
      <c r="F1402" s="57">
        <f t="shared" si="79"/>
        <v>3981.75</v>
      </c>
      <c r="G1402" s="57">
        <v>440</v>
      </c>
      <c r="H1402" s="57">
        <v>0.05</v>
      </c>
      <c r="I1402" s="106">
        <f t="shared" si="80"/>
        <v>5.5252087649902684E-3</v>
      </c>
    </row>
    <row r="1403" spans="1:9" x14ac:dyDescent="0.2">
      <c r="A1403" s="57">
        <f t="shared" si="81"/>
        <v>17</v>
      </c>
      <c r="B1403" s="57" t="s">
        <v>341</v>
      </c>
      <c r="C1403" s="94">
        <v>4019.15</v>
      </c>
      <c r="D1403" s="59"/>
      <c r="E1403" s="60"/>
      <c r="F1403" s="57">
        <f t="shared" si="79"/>
        <v>4019.15</v>
      </c>
      <c r="G1403" s="57">
        <v>440</v>
      </c>
      <c r="H1403" s="57">
        <v>0.05</v>
      </c>
      <c r="I1403" s="106">
        <f t="shared" si="80"/>
        <v>5.4737942102185784E-3</v>
      </c>
    </row>
    <row r="1404" spans="1:9" x14ac:dyDescent="0.2">
      <c r="A1404" s="57">
        <f t="shared" si="81"/>
        <v>18</v>
      </c>
      <c r="B1404" s="57" t="s">
        <v>342</v>
      </c>
      <c r="C1404" s="94">
        <v>2190.5</v>
      </c>
      <c r="D1404" s="59"/>
      <c r="E1404" s="60"/>
      <c r="F1404" s="57">
        <f t="shared" si="79"/>
        <v>2190.5</v>
      </c>
      <c r="G1404" s="57">
        <v>215</v>
      </c>
      <c r="H1404" s="57">
        <v>0.05</v>
      </c>
      <c r="I1404" s="106">
        <f t="shared" si="80"/>
        <v>4.9075553526592101E-3</v>
      </c>
    </row>
    <row r="1405" spans="1:9" x14ac:dyDescent="0.2">
      <c r="A1405" s="57">
        <f t="shared" si="81"/>
        <v>19</v>
      </c>
      <c r="B1405" s="57" t="s">
        <v>343</v>
      </c>
      <c r="C1405" s="94">
        <v>3923.4</v>
      </c>
      <c r="D1405" s="59"/>
      <c r="E1405" s="60"/>
      <c r="F1405" s="57">
        <f t="shared" si="79"/>
        <v>3923.4</v>
      </c>
      <c r="G1405" s="57">
        <v>215</v>
      </c>
      <c r="H1405" s="57">
        <v>0.05</v>
      </c>
      <c r="I1405" s="106">
        <f t="shared" si="80"/>
        <v>2.7399704338074119E-3</v>
      </c>
    </row>
    <row r="1406" spans="1:9" x14ac:dyDescent="0.2">
      <c r="A1406" s="57">
        <f t="shared" si="81"/>
        <v>20</v>
      </c>
      <c r="B1406" s="57" t="s">
        <v>344</v>
      </c>
      <c r="C1406" s="94">
        <v>7774.24</v>
      </c>
      <c r="D1406" s="59"/>
      <c r="E1406" s="60"/>
      <c r="F1406" s="57">
        <f t="shared" si="79"/>
        <v>7774.24</v>
      </c>
      <c r="G1406" s="57">
        <v>880</v>
      </c>
      <c r="H1406" s="57">
        <v>0.05</v>
      </c>
      <c r="I1406" s="106">
        <f t="shared" si="80"/>
        <v>5.6597172199469017E-3</v>
      </c>
    </row>
    <row r="1407" spans="1:9" x14ac:dyDescent="0.2">
      <c r="A1407" s="57">
        <f t="shared" si="81"/>
        <v>21</v>
      </c>
      <c r="B1407" s="57" t="s">
        <v>345</v>
      </c>
      <c r="C1407" s="94">
        <v>13720.72</v>
      </c>
      <c r="D1407" s="59">
        <v>29.7</v>
      </c>
      <c r="E1407" s="60"/>
      <c r="F1407" s="57">
        <f t="shared" si="79"/>
        <v>13750.42</v>
      </c>
      <c r="G1407" s="57">
        <v>1540</v>
      </c>
      <c r="H1407" s="57">
        <v>0.05</v>
      </c>
      <c r="I1407" s="106">
        <f t="shared" si="80"/>
        <v>5.5998289506793246E-3</v>
      </c>
    </row>
    <row r="1408" spans="1:9" x14ac:dyDescent="0.2">
      <c r="A1408" s="57">
        <f t="shared" si="81"/>
        <v>22</v>
      </c>
      <c r="B1408" s="57" t="s">
        <v>346</v>
      </c>
      <c r="C1408" s="94">
        <v>7628.53</v>
      </c>
      <c r="D1408" s="59"/>
      <c r="E1408" s="60"/>
      <c r="F1408" s="57">
        <f t="shared" si="79"/>
        <v>7628.53</v>
      </c>
      <c r="G1408" s="57">
        <v>880</v>
      </c>
      <c r="H1408" s="57">
        <v>0.05</v>
      </c>
      <c r="I1408" s="106">
        <f t="shared" si="80"/>
        <v>5.7678215855479368E-3</v>
      </c>
    </row>
    <row r="1409" spans="1:9" x14ac:dyDescent="0.2">
      <c r="A1409" s="57">
        <f t="shared" si="81"/>
        <v>23</v>
      </c>
      <c r="B1409" s="57" t="s">
        <v>347</v>
      </c>
      <c r="C1409" s="94">
        <v>7731.41</v>
      </c>
      <c r="D1409" s="59"/>
      <c r="E1409" s="60"/>
      <c r="F1409" s="57">
        <f t="shared" si="79"/>
        <v>7731.41</v>
      </c>
      <c r="G1409" s="57">
        <v>880</v>
      </c>
      <c r="H1409" s="57">
        <v>0.05</v>
      </c>
      <c r="I1409" s="106">
        <f t="shared" si="80"/>
        <v>5.69107058091603E-3</v>
      </c>
    </row>
    <row r="1410" spans="1:9" x14ac:dyDescent="0.2">
      <c r="A1410" s="57">
        <f t="shared" si="81"/>
        <v>24</v>
      </c>
      <c r="B1410" s="57" t="s">
        <v>348</v>
      </c>
      <c r="C1410" s="94">
        <v>7718.47</v>
      </c>
      <c r="D1410" s="59"/>
      <c r="E1410" s="60"/>
      <c r="F1410" s="57">
        <f t="shared" si="79"/>
        <v>7718.47</v>
      </c>
      <c r="G1410" s="57">
        <v>880</v>
      </c>
      <c r="H1410" s="57">
        <v>0.05</v>
      </c>
      <c r="I1410" s="106">
        <f t="shared" si="80"/>
        <v>5.7006116497181434E-3</v>
      </c>
    </row>
    <row r="1411" spans="1:9" x14ac:dyDescent="0.2">
      <c r="A1411" s="57">
        <f t="shared" si="81"/>
        <v>25</v>
      </c>
      <c r="B1411" s="57" t="s">
        <v>349</v>
      </c>
      <c r="C1411" s="94">
        <v>7958</v>
      </c>
      <c r="D1411" s="59"/>
      <c r="E1411" s="60"/>
      <c r="F1411" s="57">
        <f t="shared" si="79"/>
        <v>7958</v>
      </c>
      <c r="G1411" s="57">
        <v>880</v>
      </c>
      <c r="H1411" s="57">
        <v>0.05</v>
      </c>
      <c r="I1411" s="106">
        <f t="shared" si="80"/>
        <v>5.5290273938175417E-3</v>
      </c>
    </row>
    <row r="1412" spans="1:9" x14ac:dyDescent="0.2">
      <c r="A1412" s="57">
        <f t="shared" si="81"/>
        <v>26</v>
      </c>
      <c r="B1412" s="57" t="s">
        <v>350</v>
      </c>
      <c r="C1412" s="94">
        <v>3973.2</v>
      </c>
      <c r="D1412" s="59"/>
      <c r="E1412" s="60"/>
      <c r="F1412" s="57">
        <f t="shared" si="79"/>
        <v>3973.2</v>
      </c>
      <c r="G1412" s="57">
        <v>440</v>
      </c>
      <c r="H1412" s="57">
        <v>0.05</v>
      </c>
      <c r="I1412" s="106">
        <f t="shared" si="80"/>
        <v>5.5370985603543747E-3</v>
      </c>
    </row>
    <row r="1413" spans="1:9" x14ac:dyDescent="0.2">
      <c r="A1413" s="57">
        <f t="shared" si="81"/>
        <v>27</v>
      </c>
      <c r="B1413" s="57" t="s">
        <v>351</v>
      </c>
      <c r="C1413" s="94">
        <v>4035</v>
      </c>
      <c r="D1413" s="59"/>
      <c r="E1413" s="60"/>
      <c r="F1413" s="57">
        <f t="shared" si="79"/>
        <v>4035</v>
      </c>
      <c r="G1413" s="57">
        <v>215</v>
      </c>
      <c r="H1413" s="57">
        <v>0.05</v>
      </c>
      <c r="I1413" s="106">
        <f t="shared" si="80"/>
        <v>2.664188351920694E-3</v>
      </c>
    </row>
    <row r="1414" spans="1:9" x14ac:dyDescent="0.2">
      <c r="A1414" s="57">
        <f t="shared" si="81"/>
        <v>28</v>
      </c>
      <c r="B1414" s="57" t="s">
        <v>352</v>
      </c>
      <c r="C1414" s="94">
        <v>3981.6</v>
      </c>
      <c r="D1414" s="59"/>
      <c r="E1414" s="60"/>
      <c r="F1414" s="57">
        <f t="shared" si="79"/>
        <v>3981.6</v>
      </c>
      <c r="G1414" s="57">
        <v>215</v>
      </c>
      <c r="H1414" s="57">
        <v>0.05</v>
      </c>
      <c r="I1414" s="106">
        <f t="shared" si="80"/>
        <v>2.6999196302993772E-3</v>
      </c>
    </row>
    <row r="1415" spans="1:9" x14ac:dyDescent="0.2">
      <c r="A1415" s="57">
        <f t="shared" si="81"/>
        <v>29</v>
      </c>
      <c r="B1415" s="57" t="s">
        <v>353</v>
      </c>
      <c r="C1415" s="94">
        <v>3970.65</v>
      </c>
      <c r="D1415" s="59"/>
      <c r="E1415" s="60">
        <v>104.6</v>
      </c>
      <c r="F1415" s="57">
        <f t="shared" si="79"/>
        <v>4075.25</v>
      </c>
      <c r="G1415" s="57">
        <v>440</v>
      </c>
      <c r="H1415" s="57">
        <v>0.05</v>
      </c>
      <c r="I1415" s="106">
        <f t="shared" si="80"/>
        <v>5.3984418133856821E-3</v>
      </c>
    </row>
    <row r="1416" spans="1:9" x14ac:dyDescent="0.2">
      <c r="A1416" s="57">
        <f t="shared" si="81"/>
        <v>30</v>
      </c>
      <c r="B1416" s="57" t="s">
        <v>354</v>
      </c>
      <c r="C1416" s="94">
        <v>4030.55</v>
      </c>
      <c r="D1416" s="59"/>
      <c r="E1416" s="60"/>
      <c r="F1416" s="57">
        <f t="shared" si="79"/>
        <v>4030.55</v>
      </c>
      <c r="G1416" s="57">
        <v>440</v>
      </c>
      <c r="H1416" s="57">
        <v>0.05</v>
      </c>
      <c r="I1416" s="106">
        <f t="shared" si="80"/>
        <v>5.4583121410229371E-3</v>
      </c>
    </row>
    <row r="1417" spans="1:9" x14ac:dyDescent="0.2">
      <c r="A1417" s="57">
        <f t="shared" si="81"/>
        <v>31</v>
      </c>
      <c r="B1417" s="57" t="s">
        <v>355</v>
      </c>
      <c r="C1417" s="94">
        <v>4226.88</v>
      </c>
      <c r="D1417" s="59"/>
      <c r="E1417" s="60"/>
      <c r="F1417" s="57">
        <f t="shared" si="79"/>
        <v>4226.88</v>
      </c>
      <c r="G1417" s="57">
        <v>215</v>
      </c>
      <c r="H1417" s="57">
        <v>0.05</v>
      </c>
      <c r="I1417" s="106">
        <f t="shared" si="80"/>
        <v>2.5432470285411462E-3</v>
      </c>
    </row>
    <row r="1418" spans="1:9" x14ac:dyDescent="0.2">
      <c r="A1418" s="57">
        <f t="shared" si="81"/>
        <v>32</v>
      </c>
      <c r="B1418" s="57" t="s">
        <v>356</v>
      </c>
      <c r="C1418" s="94">
        <v>4140.3</v>
      </c>
      <c r="D1418" s="59"/>
      <c r="E1418" s="60">
        <v>50.1</v>
      </c>
      <c r="F1418" s="57">
        <f t="shared" si="79"/>
        <v>4190.4000000000005</v>
      </c>
      <c r="G1418" s="57">
        <v>215</v>
      </c>
      <c r="H1418" s="57">
        <v>0.05</v>
      </c>
      <c r="I1418" s="106">
        <f t="shared" si="80"/>
        <v>2.5653875525009544E-3</v>
      </c>
    </row>
    <row r="1419" spans="1:9" x14ac:dyDescent="0.2">
      <c r="A1419" s="57">
        <f t="shared" si="81"/>
        <v>33</v>
      </c>
      <c r="B1419" s="47" t="s">
        <v>1310</v>
      </c>
      <c r="C1419" s="94">
        <v>4059.4</v>
      </c>
      <c r="D1419" s="107"/>
      <c r="E1419" s="118"/>
      <c r="F1419" s="57">
        <f t="shared" si="79"/>
        <v>4059.4</v>
      </c>
      <c r="G1419" s="57">
        <v>215</v>
      </c>
      <c r="H1419" s="57">
        <v>0.05</v>
      </c>
      <c r="I1419" s="106">
        <f t="shared" si="80"/>
        <v>2.648174607084791E-3</v>
      </c>
    </row>
    <row r="1420" spans="1:9" x14ac:dyDescent="0.2">
      <c r="A1420" s="57">
        <f t="shared" si="81"/>
        <v>34</v>
      </c>
      <c r="B1420" s="48" t="s">
        <v>1311</v>
      </c>
      <c r="C1420" s="105">
        <v>4225.3</v>
      </c>
      <c r="D1420" s="107"/>
      <c r="E1420" s="118"/>
      <c r="F1420" s="57">
        <f t="shared" si="79"/>
        <v>4225.3</v>
      </c>
      <c r="G1420" s="57">
        <v>215</v>
      </c>
      <c r="H1420" s="57">
        <v>0.05</v>
      </c>
      <c r="I1420" s="106">
        <f t="shared" si="80"/>
        <v>2.5441980451092229E-3</v>
      </c>
    </row>
    <row r="1421" spans="1:9" x14ac:dyDescent="0.2">
      <c r="A1421" s="57">
        <f t="shared" si="81"/>
        <v>35</v>
      </c>
      <c r="B1421" s="48" t="s">
        <v>1312</v>
      </c>
      <c r="C1421" s="105">
        <v>3974.4</v>
      </c>
      <c r="D1421" s="107"/>
      <c r="E1421" s="118"/>
      <c r="F1421" s="57">
        <f t="shared" si="79"/>
        <v>3974.4</v>
      </c>
      <c r="G1421" s="57">
        <v>660</v>
      </c>
      <c r="H1421" s="57">
        <v>0.05</v>
      </c>
      <c r="I1421" s="106">
        <f>(G1421*H1421)/F1421</f>
        <v>8.3031400966183579E-3</v>
      </c>
    </row>
    <row r="1422" spans="1:9" x14ac:dyDescent="0.2">
      <c r="A1422" s="57">
        <f t="shared" si="81"/>
        <v>36</v>
      </c>
      <c r="B1422" s="48" t="s">
        <v>1313</v>
      </c>
      <c r="C1422" s="105">
        <v>3989.7</v>
      </c>
      <c r="D1422" s="107"/>
      <c r="E1422" s="118"/>
      <c r="F1422" s="57">
        <f t="shared" si="79"/>
        <v>3989.7</v>
      </c>
      <c r="G1422" s="57">
        <v>215</v>
      </c>
      <c r="H1422" s="57">
        <v>0.05</v>
      </c>
      <c r="I1422" s="106">
        <f t="shared" si="80"/>
        <v>2.694438178309146E-3</v>
      </c>
    </row>
    <row r="1423" spans="1:9" x14ac:dyDescent="0.2">
      <c r="A1423" s="57">
        <f t="shared" si="81"/>
        <v>37</v>
      </c>
      <c r="B1423" s="48" t="s">
        <v>1527</v>
      </c>
      <c r="C1423" s="105">
        <v>5525.8</v>
      </c>
      <c r="D1423" s="107"/>
      <c r="E1423" s="118"/>
      <c r="F1423" s="57">
        <f t="shared" si="79"/>
        <v>5525.8</v>
      </c>
      <c r="G1423" s="57">
        <v>215</v>
      </c>
      <c r="H1423" s="57">
        <v>0.05</v>
      </c>
      <c r="I1423" s="106">
        <f>(G1423*H1423)/F1423</f>
        <v>1.9454196677404175E-3</v>
      </c>
    </row>
    <row r="1424" spans="1:9" ht="15" x14ac:dyDescent="0.25">
      <c r="A1424" s="57"/>
      <c r="B1424" s="57" t="s">
        <v>2181</v>
      </c>
      <c r="C1424" s="119">
        <f>SUM(C1387:C1423)</f>
        <v>200647.03999999995</v>
      </c>
      <c r="D1424" s="119">
        <f t="shared" ref="D1424:G1424" si="82">SUM(D1387:D1423)</f>
        <v>58.7</v>
      </c>
      <c r="E1424" s="119">
        <f t="shared" si="82"/>
        <v>238.64999999999998</v>
      </c>
      <c r="F1424" s="119">
        <f t="shared" si="82"/>
        <v>200944.38999999996</v>
      </c>
      <c r="G1424" s="119">
        <f t="shared" si="82"/>
        <v>20410</v>
      </c>
      <c r="H1424" s="57">
        <v>0.05</v>
      </c>
      <c r="I1424" s="106">
        <f>(G1424*H1424)/F1424</f>
        <v>5.0785194849181916E-3</v>
      </c>
    </row>
    <row r="1425" spans="1:9" x14ac:dyDescent="0.2">
      <c r="A1425" s="348" t="s">
        <v>1984</v>
      </c>
      <c r="B1425" s="348"/>
      <c r="C1425" s="348"/>
      <c r="D1425" s="348"/>
      <c r="E1425" s="348"/>
      <c r="F1425" s="348"/>
      <c r="G1425" s="348"/>
      <c r="H1425" s="348"/>
      <c r="I1425" s="348"/>
    </row>
    <row r="1426" spans="1:9" x14ac:dyDescent="0.2">
      <c r="A1426" s="57">
        <v>1</v>
      </c>
      <c r="B1426" s="57" t="s">
        <v>2549</v>
      </c>
      <c r="C1426" s="57">
        <v>22381.8</v>
      </c>
      <c r="D1426" s="57"/>
      <c r="E1426" s="60"/>
      <c r="F1426" s="57">
        <f>C1426+D1426+E1426</f>
        <v>22381.8</v>
      </c>
      <c r="G1426" s="121">
        <v>2082.6999999999998</v>
      </c>
      <c r="H1426" s="57">
        <v>0.05</v>
      </c>
      <c r="I1426" s="106">
        <f>(G1426*H1426)/F1426</f>
        <v>4.6526642182487558E-3</v>
      </c>
    </row>
    <row r="1427" spans="1:9" x14ac:dyDescent="0.2">
      <c r="A1427" s="57">
        <f>A1426+1</f>
        <v>2</v>
      </c>
      <c r="B1427" s="57" t="s">
        <v>2550</v>
      </c>
      <c r="C1427" s="57">
        <v>2034</v>
      </c>
      <c r="D1427" s="59">
        <v>106.1</v>
      </c>
      <c r="E1427" s="60"/>
      <c r="F1427" s="57">
        <f>C1427+D1427+E1427</f>
        <v>2140.1</v>
      </c>
      <c r="G1427" s="121">
        <v>189.3</v>
      </c>
      <c r="H1427" s="57">
        <v>0.05</v>
      </c>
      <c r="I1427" s="106">
        <f>(G1427*H1427)/F1427</f>
        <v>4.4226905284799785E-3</v>
      </c>
    </row>
    <row r="1428" spans="1:9" x14ac:dyDescent="0.2">
      <c r="A1428" s="57">
        <f>A1427+1</f>
        <v>3</v>
      </c>
      <c r="B1428" s="57" t="str">
        <f>[1]Лист1!$B$7</f>
        <v>В.Великого,93а</v>
      </c>
      <c r="C1428" s="57">
        <v>12358.7</v>
      </c>
      <c r="D1428" s="59"/>
      <c r="E1428" s="60"/>
      <c r="F1428" s="57">
        <f t="shared" ref="F1428:F1489" si="83">C1428+D1428+E1428</f>
        <v>12358.7</v>
      </c>
      <c r="G1428" s="121">
        <v>1557</v>
      </c>
      <c r="H1428" s="57">
        <v>0.05</v>
      </c>
      <c r="I1428" s="106">
        <f t="shared" ref="I1428:I1488" si="84">(G1428*H1428)/F1428</f>
        <v>6.2992062271921808E-3</v>
      </c>
    </row>
    <row r="1429" spans="1:9" x14ac:dyDescent="0.2">
      <c r="A1429" s="57">
        <f>A1428+1</f>
        <v>4</v>
      </c>
      <c r="B1429" s="57" t="str">
        <f>[1]Лист1!$B$8</f>
        <v>В.Великого,103</v>
      </c>
      <c r="C1429" s="57">
        <v>1958.1</v>
      </c>
      <c r="D1429" s="59"/>
      <c r="E1429" s="60"/>
      <c r="F1429" s="57">
        <f t="shared" si="83"/>
        <v>1958.1</v>
      </c>
      <c r="G1429" s="121">
        <v>186</v>
      </c>
      <c r="H1429" s="57">
        <v>0.05</v>
      </c>
      <c r="I1429" s="106">
        <f t="shared" si="84"/>
        <v>4.7495020683315462E-3</v>
      </c>
    </row>
    <row r="1430" spans="1:9" x14ac:dyDescent="0.2">
      <c r="A1430" s="57">
        <f>A1429+1</f>
        <v>5</v>
      </c>
      <c r="B1430" s="57" t="str">
        <f>[1]Лист1!$B$9</f>
        <v>В.Великого,105</v>
      </c>
      <c r="C1430" s="57">
        <v>2016.3</v>
      </c>
      <c r="D1430" s="59"/>
      <c r="E1430" s="60"/>
      <c r="F1430" s="57">
        <f t="shared" si="83"/>
        <v>2016.3</v>
      </c>
      <c r="G1430" s="121">
        <v>186</v>
      </c>
      <c r="H1430" s="57">
        <v>0.05</v>
      </c>
      <c r="I1430" s="106">
        <f t="shared" si="84"/>
        <v>4.6124088677280172E-3</v>
      </c>
    </row>
    <row r="1431" spans="1:9" x14ac:dyDescent="0.2">
      <c r="A1431" s="57">
        <f t="shared" ref="A1431:A1490" si="85">A1430+1</f>
        <v>6</v>
      </c>
      <c r="B1431" s="57" t="str">
        <f>[1]Лист1!$B$10</f>
        <v>В.Великого,109</v>
      </c>
      <c r="C1431" s="57">
        <v>2040.5</v>
      </c>
      <c r="D1431" s="59">
        <v>153.19999999999999</v>
      </c>
      <c r="E1431" s="60"/>
      <c r="F1431" s="57">
        <f t="shared" si="83"/>
        <v>2193.6999999999998</v>
      </c>
      <c r="G1431" s="121">
        <v>186</v>
      </c>
      <c r="H1431" s="57">
        <v>0.05</v>
      </c>
      <c r="I1431" s="106">
        <f t="shared" si="84"/>
        <v>4.2394128641108633E-3</v>
      </c>
    </row>
    <row r="1432" spans="1:9" x14ac:dyDescent="0.2">
      <c r="A1432" s="57">
        <f t="shared" si="85"/>
        <v>7</v>
      </c>
      <c r="B1432" s="57" t="str">
        <f>[1]Лист1!$B$11</f>
        <v>В.Великого,111</v>
      </c>
      <c r="C1432" s="57">
        <v>8086.8</v>
      </c>
      <c r="D1432" s="59">
        <v>73.7</v>
      </c>
      <c r="E1432" s="60"/>
      <c r="F1432" s="57">
        <f t="shared" si="83"/>
        <v>8160.5</v>
      </c>
      <c r="G1432" s="121">
        <v>717</v>
      </c>
      <c r="H1432" s="57">
        <v>0.05</v>
      </c>
      <c r="I1432" s="106">
        <f t="shared" si="84"/>
        <v>4.3931131670853505E-3</v>
      </c>
    </row>
    <row r="1433" spans="1:9" x14ac:dyDescent="0.2">
      <c r="A1433" s="57">
        <f t="shared" si="85"/>
        <v>8</v>
      </c>
      <c r="B1433" s="57" t="str">
        <f>[1]Лист1!$B$12</f>
        <v>В.Великого,113</v>
      </c>
      <c r="C1433" s="57">
        <v>4049.6</v>
      </c>
      <c r="D1433" s="59"/>
      <c r="E1433" s="60"/>
      <c r="F1433" s="57">
        <f t="shared" si="83"/>
        <v>4049.6</v>
      </c>
      <c r="G1433" s="121">
        <v>492</v>
      </c>
      <c r="H1433" s="57">
        <v>0.05</v>
      </c>
      <c r="I1433" s="106">
        <f t="shared" si="84"/>
        <v>6.0746740418806799E-3</v>
      </c>
    </row>
    <row r="1434" spans="1:9" x14ac:dyDescent="0.2">
      <c r="A1434" s="57">
        <f t="shared" si="85"/>
        <v>9</v>
      </c>
      <c r="B1434" s="57" t="str">
        <f>[1]Лист1!$B$13</f>
        <v>В.Великого,117</v>
      </c>
      <c r="C1434" s="57">
        <v>4091.8</v>
      </c>
      <c r="D1434" s="59"/>
      <c r="E1434" s="60"/>
      <c r="F1434" s="57">
        <f t="shared" si="83"/>
        <v>4091.8</v>
      </c>
      <c r="G1434" s="121">
        <v>492</v>
      </c>
      <c r="H1434" s="57">
        <v>0.05</v>
      </c>
      <c r="I1434" s="106">
        <f t="shared" si="84"/>
        <v>6.0120240480961923E-3</v>
      </c>
    </row>
    <row r="1435" spans="1:9" x14ac:dyDescent="0.2">
      <c r="A1435" s="57">
        <f t="shared" si="85"/>
        <v>10</v>
      </c>
      <c r="B1435" s="57" t="str">
        <f>[1]Лист1!$B$14</f>
        <v>В.Великого,121</v>
      </c>
      <c r="C1435" s="57">
        <v>4035.2</v>
      </c>
      <c r="D1435" s="59"/>
      <c r="E1435" s="60"/>
      <c r="F1435" s="57">
        <f t="shared" si="83"/>
        <v>4035.2</v>
      </c>
      <c r="G1435" s="121">
        <v>492</v>
      </c>
      <c r="H1435" s="57">
        <v>0.05</v>
      </c>
      <c r="I1435" s="106">
        <f t="shared" si="84"/>
        <v>6.0963521015067416E-3</v>
      </c>
    </row>
    <row r="1436" spans="1:9" x14ac:dyDescent="0.2">
      <c r="A1436" s="57">
        <f t="shared" si="85"/>
        <v>11</v>
      </c>
      <c r="B1436" s="57" t="str">
        <f>[1]Лист1!$B$15</f>
        <v>В.Великого,125</v>
      </c>
      <c r="C1436" s="57">
        <v>6226.5</v>
      </c>
      <c r="D1436" s="59"/>
      <c r="E1436" s="60"/>
      <c r="F1436" s="57">
        <f t="shared" si="83"/>
        <v>6226.5</v>
      </c>
      <c r="G1436" s="121">
        <v>739</v>
      </c>
      <c r="H1436" s="57">
        <v>0.05</v>
      </c>
      <c r="I1436" s="106">
        <f t="shared" si="84"/>
        <v>5.9343130169437087E-3</v>
      </c>
    </row>
    <row r="1437" spans="1:9" x14ac:dyDescent="0.2">
      <c r="A1437" s="57">
        <f t="shared" si="85"/>
        <v>12</v>
      </c>
      <c r="B1437" s="57" t="str">
        <f>[1]Лист1!$B$17</f>
        <v>Кульпарківська,121</v>
      </c>
      <c r="C1437" s="57">
        <v>7649.6</v>
      </c>
      <c r="D1437" s="59"/>
      <c r="E1437" s="60"/>
      <c r="F1437" s="57">
        <f t="shared" si="83"/>
        <v>7649.6</v>
      </c>
      <c r="G1437" s="121">
        <v>748</v>
      </c>
      <c r="H1437" s="57">
        <v>0.05</v>
      </c>
      <c r="I1437" s="106">
        <f t="shared" si="84"/>
        <v>4.8891445304329638E-3</v>
      </c>
    </row>
    <row r="1438" spans="1:9" x14ac:dyDescent="0.2">
      <c r="A1438" s="57">
        <f t="shared" si="85"/>
        <v>13</v>
      </c>
      <c r="B1438" s="57" t="str">
        <f>[1]Лист1!$B$18</f>
        <v>Кульпарківська,123</v>
      </c>
      <c r="C1438" s="57">
        <v>5959.3</v>
      </c>
      <c r="D1438" s="59"/>
      <c r="E1438" s="60"/>
      <c r="F1438" s="57">
        <f t="shared" si="83"/>
        <v>5959.3</v>
      </c>
      <c r="G1438" s="121">
        <v>726</v>
      </c>
      <c r="H1438" s="57">
        <v>0.05</v>
      </c>
      <c r="I1438" s="106">
        <f t="shared" si="84"/>
        <v>6.0913194502710058E-3</v>
      </c>
    </row>
    <row r="1439" spans="1:9" x14ac:dyDescent="0.2">
      <c r="A1439" s="57">
        <f t="shared" si="85"/>
        <v>14</v>
      </c>
      <c r="B1439" s="57" t="str">
        <f>[1]Лист1!$B$19</f>
        <v>Кульпарківська,125</v>
      </c>
      <c r="C1439" s="57">
        <v>4182.7</v>
      </c>
      <c r="D1439" s="59">
        <v>439.8</v>
      </c>
      <c r="E1439" s="60"/>
      <c r="F1439" s="57">
        <f t="shared" si="83"/>
        <v>4622.5</v>
      </c>
      <c r="G1439" s="121">
        <v>707</v>
      </c>
      <c r="H1439" s="57">
        <v>0.05</v>
      </c>
      <c r="I1439" s="106">
        <f t="shared" si="84"/>
        <v>7.6473769605191998E-3</v>
      </c>
    </row>
    <row r="1440" spans="1:9" x14ac:dyDescent="0.2">
      <c r="A1440" s="57">
        <f t="shared" si="85"/>
        <v>15</v>
      </c>
      <c r="B1440" s="57" t="str">
        <f>[1]Лист1!$B$20</f>
        <v>Кульпарківська,129</v>
      </c>
      <c r="C1440" s="57">
        <v>4158.5</v>
      </c>
      <c r="D1440" s="59">
        <v>82.1</v>
      </c>
      <c r="E1440" s="60"/>
      <c r="F1440" s="57">
        <f t="shared" si="83"/>
        <v>4240.6000000000004</v>
      </c>
      <c r="G1440" s="121">
        <v>447</v>
      </c>
      <c r="H1440" s="57">
        <v>0.05</v>
      </c>
      <c r="I1440" s="106">
        <f t="shared" si="84"/>
        <v>5.2704805923690047E-3</v>
      </c>
    </row>
    <row r="1441" spans="1:9" x14ac:dyDescent="0.2">
      <c r="A1441" s="57">
        <f t="shared" si="85"/>
        <v>16</v>
      </c>
      <c r="B1441" s="57" t="str">
        <f>[1]Лист1!$B$21</f>
        <v>Кульпарківська,133</v>
      </c>
      <c r="C1441" s="57">
        <v>7806.9</v>
      </c>
      <c r="D1441" s="59"/>
      <c r="E1441" s="60"/>
      <c r="F1441" s="57">
        <f t="shared" si="83"/>
        <v>7806.9</v>
      </c>
      <c r="G1441" s="121">
        <v>599</v>
      </c>
      <c r="H1441" s="57">
        <v>0.05</v>
      </c>
      <c r="I1441" s="106">
        <f t="shared" si="84"/>
        <v>3.8363498956051705E-3</v>
      </c>
    </row>
    <row r="1442" spans="1:9" x14ac:dyDescent="0.2">
      <c r="A1442" s="57">
        <f t="shared" si="85"/>
        <v>17</v>
      </c>
      <c r="B1442" s="57" t="str">
        <f>[1]Лист1!$B$22</f>
        <v>Кульпарківська,133а</v>
      </c>
      <c r="C1442" s="57">
        <v>4253.3999999999996</v>
      </c>
      <c r="D1442" s="59"/>
      <c r="E1442" s="60"/>
      <c r="F1442" s="57">
        <f t="shared" si="83"/>
        <v>4253.3999999999996</v>
      </c>
      <c r="G1442" s="121">
        <v>481</v>
      </c>
      <c r="H1442" s="57">
        <v>0.05</v>
      </c>
      <c r="I1442" s="106">
        <f t="shared" si="84"/>
        <v>5.6543000893402931E-3</v>
      </c>
    </row>
    <row r="1443" spans="1:9" x14ac:dyDescent="0.2">
      <c r="A1443" s="57">
        <f t="shared" si="85"/>
        <v>18</v>
      </c>
      <c r="B1443" s="57" t="str">
        <f>[1]Лист1!$B$23</f>
        <v>Кульпарківська,135</v>
      </c>
      <c r="C1443" s="57">
        <v>7737.08</v>
      </c>
      <c r="D1443" s="59"/>
      <c r="E1443" s="60"/>
      <c r="F1443" s="57">
        <f t="shared" si="83"/>
        <v>7737.08</v>
      </c>
      <c r="G1443" s="121">
        <v>598</v>
      </c>
      <c r="H1443" s="57">
        <v>0.05</v>
      </c>
      <c r="I1443" s="106">
        <f t="shared" si="84"/>
        <v>3.8645070233214599E-3</v>
      </c>
    </row>
    <row r="1444" spans="1:9" x14ac:dyDescent="0.2">
      <c r="A1444" s="57">
        <f t="shared" si="85"/>
        <v>19</v>
      </c>
      <c r="B1444" s="57" t="str">
        <f>[1]Лист1!$B$24</f>
        <v>Наукова,44</v>
      </c>
      <c r="C1444" s="57">
        <v>8046.52</v>
      </c>
      <c r="D1444" s="59"/>
      <c r="E1444" s="60"/>
      <c r="F1444" s="57">
        <f t="shared" si="83"/>
        <v>8046.52</v>
      </c>
      <c r="G1444" s="121">
        <v>1366</v>
      </c>
      <c r="H1444" s="57">
        <v>0.05</v>
      </c>
      <c r="I1444" s="106">
        <f t="shared" si="84"/>
        <v>8.4881414574250729E-3</v>
      </c>
    </row>
    <row r="1445" spans="1:9" x14ac:dyDescent="0.2">
      <c r="A1445" s="57">
        <f t="shared" si="85"/>
        <v>20</v>
      </c>
      <c r="B1445" s="57" t="str">
        <f>[1]Лист1!$B$25</f>
        <v>Наукова,46</v>
      </c>
      <c r="C1445" s="57">
        <v>8105.15</v>
      </c>
      <c r="D1445" s="59"/>
      <c r="E1445" s="60"/>
      <c r="F1445" s="57">
        <f t="shared" si="83"/>
        <v>8105.15</v>
      </c>
      <c r="G1445" s="121">
        <v>1362</v>
      </c>
      <c r="H1445" s="57">
        <v>0.05</v>
      </c>
      <c r="I1445" s="106">
        <f t="shared" si="84"/>
        <v>8.4020653535098067E-3</v>
      </c>
    </row>
    <row r="1446" spans="1:9" x14ac:dyDescent="0.2">
      <c r="A1446" s="57">
        <f t="shared" si="85"/>
        <v>21</v>
      </c>
      <c r="B1446" s="57" t="str">
        <f>[1]Лист1!$B$26</f>
        <v>Наукова,48</v>
      </c>
      <c r="C1446" s="57">
        <v>4156.1000000000004</v>
      </c>
      <c r="D1446" s="59"/>
      <c r="E1446" s="60"/>
      <c r="F1446" s="57">
        <f t="shared" si="83"/>
        <v>4156.1000000000004</v>
      </c>
      <c r="G1446" s="121">
        <v>662</v>
      </c>
      <c r="H1446" s="57">
        <v>0.05</v>
      </c>
      <c r="I1446" s="106">
        <f t="shared" si="84"/>
        <v>7.9641972041096208E-3</v>
      </c>
    </row>
    <row r="1447" spans="1:9" x14ac:dyDescent="0.2">
      <c r="A1447" s="57">
        <f t="shared" si="85"/>
        <v>22</v>
      </c>
      <c r="B1447" s="57" t="str">
        <f>[1]Лист1!$B$27</f>
        <v>Наукова,50</v>
      </c>
      <c r="C1447" s="57">
        <v>4088.3</v>
      </c>
      <c r="D1447" s="59"/>
      <c r="E1447" s="60"/>
      <c r="F1447" s="57">
        <f t="shared" si="83"/>
        <v>4088.3</v>
      </c>
      <c r="G1447" s="121">
        <v>680</v>
      </c>
      <c r="H1447" s="57">
        <v>0.05</v>
      </c>
      <c r="I1447" s="106">
        <f t="shared" si="84"/>
        <v>8.3164151358755475E-3</v>
      </c>
    </row>
    <row r="1448" spans="1:9" x14ac:dyDescent="0.2">
      <c r="A1448" s="57">
        <f t="shared" si="85"/>
        <v>23</v>
      </c>
      <c r="B1448" s="57" t="str">
        <f>[1]Лист1!$B$28</f>
        <v>Наукова,52</v>
      </c>
      <c r="C1448" s="57">
        <v>4075.2</v>
      </c>
      <c r="D1448" s="59"/>
      <c r="E1448" s="60"/>
      <c r="F1448" s="57">
        <f t="shared" si="83"/>
        <v>4075.2</v>
      </c>
      <c r="G1448" s="121">
        <v>673</v>
      </c>
      <c r="H1448" s="57">
        <v>0.05</v>
      </c>
      <c r="I1448" s="106">
        <f t="shared" si="84"/>
        <v>8.2572634471927767E-3</v>
      </c>
    </row>
    <row r="1449" spans="1:9" x14ac:dyDescent="0.2">
      <c r="A1449" s="57">
        <f t="shared" si="85"/>
        <v>24</v>
      </c>
      <c r="B1449" s="57" t="str">
        <f>[1]Лист1!$B$29</f>
        <v>Наукова,62</v>
      </c>
      <c r="C1449" s="57">
        <v>12235.2</v>
      </c>
      <c r="D1449" s="59"/>
      <c r="E1449" s="60">
        <v>13</v>
      </c>
      <c r="F1449" s="57">
        <f t="shared" si="83"/>
        <v>12248.2</v>
      </c>
      <c r="G1449" s="121">
        <v>1595</v>
      </c>
      <c r="H1449" s="57">
        <v>0.05</v>
      </c>
      <c r="I1449" s="106">
        <f t="shared" si="84"/>
        <v>6.5111608236312268E-3</v>
      </c>
    </row>
    <row r="1450" spans="1:9" x14ac:dyDescent="0.2">
      <c r="A1450" s="57">
        <f t="shared" si="85"/>
        <v>25</v>
      </c>
      <c r="B1450" s="57" t="str">
        <f>[1]Лист1!$B$30</f>
        <v>Наукова,64</v>
      </c>
      <c r="C1450" s="57">
        <v>8230.2999999999993</v>
      </c>
      <c r="D1450" s="59">
        <v>160.6</v>
      </c>
      <c r="E1450" s="60"/>
      <c r="F1450" s="57">
        <f t="shared" si="83"/>
        <v>8390.9</v>
      </c>
      <c r="G1450" s="121">
        <v>1142</v>
      </c>
      <c r="H1450" s="57">
        <v>0.05</v>
      </c>
      <c r="I1450" s="106">
        <f t="shared" si="84"/>
        <v>6.8049911213338265E-3</v>
      </c>
    </row>
    <row r="1451" spans="1:9" x14ac:dyDescent="0.2">
      <c r="A1451" s="57">
        <f t="shared" si="85"/>
        <v>26</v>
      </c>
      <c r="B1451" s="57" t="str">
        <f>[1]Лист1!$B$31</f>
        <v>Наукова,74</v>
      </c>
      <c r="C1451" s="57">
        <v>6165.7</v>
      </c>
      <c r="D1451" s="59"/>
      <c r="E1451" s="60"/>
      <c r="F1451" s="57">
        <f t="shared" si="83"/>
        <v>6165.7</v>
      </c>
      <c r="G1451" s="121">
        <v>576</v>
      </c>
      <c r="H1451" s="57">
        <v>0.05</v>
      </c>
      <c r="I1451" s="106">
        <f t="shared" si="84"/>
        <v>4.6710024814700683E-3</v>
      </c>
    </row>
    <row r="1452" spans="1:9" x14ac:dyDescent="0.2">
      <c r="A1452" s="57">
        <f t="shared" si="85"/>
        <v>27</v>
      </c>
      <c r="B1452" s="57" t="str">
        <f>[1]Лист1!$B$32</f>
        <v>Наукова,86</v>
      </c>
      <c r="C1452" s="57">
        <v>4053.1</v>
      </c>
      <c r="D1452" s="59"/>
      <c r="E1452" s="60"/>
      <c r="F1452" s="57">
        <f t="shared" si="83"/>
        <v>4053.1</v>
      </c>
      <c r="G1452" s="121">
        <v>702</v>
      </c>
      <c r="H1452" s="57">
        <v>0.05</v>
      </c>
      <c r="I1452" s="106">
        <f t="shared" si="84"/>
        <v>8.6600379956082996E-3</v>
      </c>
    </row>
    <row r="1453" spans="1:9" x14ac:dyDescent="0.2">
      <c r="A1453" s="57">
        <f t="shared" si="85"/>
        <v>28</v>
      </c>
      <c r="B1453" s="57" t="str">
        <f>[1]Лист1!$B$33</f>
        <v>Наукова,94</v>
      </c>
      <c r="C1453" s="57">
        <v>12192.44</v>
      </c>
      <c r="D1453" s="59"/>
      <c r="E1453" s="60"/>
      <c r="F1453" s="57">
        <f t="shared" si="83"/>
        <v>12192.44</v>
      </c>
      <c r="G1453" s="121">
        <v>1136</v>
      </c>
      <c r="H1453" s="57">
        <v>0.05</v>
      </c>
      <c r="I1453" s="106">
        <f t="shared" si="84"/>
        <v>4.6586245247054736E-3</v>
      </c>
    </row>
    <row r="1454" spans="1:9" x14ac:dyDescent="0.2">
      <c r="A1454" s="57">
        <f t="shared" si="85"/>
        <v>29</v>
      </c>
      <c r="B1454" s="57" t="str">
        <f>[1]Лист1!$B$34</f>
        <v>Наукова,112</v>
      </c>
      <c r="C1454" s="57">
        <v>8096.5</v>
      </c>
      <c r="D1454" s="59"/>
      <c r="E1454" s="60">
        <v>112.7</v>
      </c>
      <c r="F1454" s="57">
        <f t="shared" si="83"/>
        <v>8209.2000000000007</v>
      </c>
      <c r="G1454" s="121">
        <v>467</v>
      </c>
      <c r="H1454" s="57">
        <v>0.05</v>
      </c>
      <c r="I1454" s="106">
        <f t="shared" si="84"/>
        <v>2.8443697315207327E-3</v>
      </c>
    </row>
    <row r="1455" spans="1:9" x14ac:dyDescent="0.2">
      <c r="A1455" s="57">
        <f t="shared" si="85"/>
        <v>30</v>
      </c>
      <c r="B1455" s="57" t="str">
        <f>[1]Лист1!$B$35</f>
        <v>Наукова,114</v>
      </c>
      <c r="C1455" s="57">
        <v>3682.5</v>
      </c>
      <c r="D1455" s="59"/>
      <c r="E1455" s="60"/>
      <c r="F1455" s="57">
        <f t="shared" si="83"/>
        <v>3682.5</v>
      </c>
      <c r="G1455" s="121">
        <v>231</v>
      </c>
      <c r="H1455" s="57">
        <v>0.05</v>
      </c>
      <c r="I1455" s="106">
        <f t="shared" si="84"/>
        <v>3.1364562118126275E-3</v>
      </c>
    </row>
    <row r="1456" spans="1:9" x14ac:dyDescent="0.2">
      <c r="A1456" s="57">
        <f t="shared" si="85"/>
        <v>31</v>
      </c>
      <c r="B1456" s="57" t="str">
        <f>[3]Лист1!$B$36</f>
        <v>Наукова,116</v>
      </c>
      <c r="C1456" s="57">
        <v>8191.3</v>
      </c>
      <c r="D1456" s="59"/>
      <c r="E1456" s="60"/>
      <c r="F1456" s="57">
        <v>2047.82</v>
      </c>
      <c r="G1456" s="121">
        <v>348.7</v>
      </c>
      <c r="H1456" s="57">
        <v>0.05</v>
      </c>
      <c r="I1456" s="106">
        <f t="shared" si="84"/>
        <v>8.5139318885448911E-3</v>
      </c>
    </row>
    <row r="1457" spans="1:9" x14ac:dyDescent="0.2">
      <c r="A1457" s="57">
        <f t="shared" si="85"/>
        <v>32</v>
      </c>
      <c r="B1457" s="57" t="str">
        <f>[1]Лист1!$B$37</f>
        <v>Симоненка,3</v>
      </c>
      <c r="C1457" s="57">
        <v>4054.7</v>
      </c>
      <c r="D1457" s="59"/>
      <c r="E1457" s="60">
        <v>125</v>
      </c>
      <c r="F1457" s="57">
        <f t="shared" si="83"/>
        <v>4179.7</v>
      </c>
      <c r="G1457" s="121">
        <v>304</v>
      </c>
      <c r="H1457" s="57">
        <v>0.05</v>
      </c>
      <c r="I1457" s="106">
        <f t="shared" si="84"/>
        <v>3.6366246381319238E-3</v>
      </c>
    </row>
    <row r="1458" spans="1:9" x14ac:dyDescent="0.2">
      <c r="A1458" s="57">
        <f t="shared" si="85"/>
        <v>33</v>
      </c>
      <c r="B1458" s="57" t="str">
        <f>[1]Лист1!$B$38</f>
        <v>Симоненка,7</v>
      </c>
      <c r="C1458" s="57">
        <v>3967.5</v>
      </c>
      <c r="D1458" s="59"/>
      <c r="E1458" s="60">
        <v>74.5</v>
      </c>
      <c r="F1458" s="57">
        <f t="shared" si="83"/>
        <v>4042</v>
      </c>
      <c r="G1458" s="121">
        <v>333</v>
      </c>
      <c r="H1458" s="57">
        <v>0.05</v>
      </c>
      <c r="I1458" s="106">
        <f t="shared" si="84"/>
        <v>4.119247897080654E-3</v>
      </c>
    </row>
    <row r="1459" spans="1:9" x14ac:dyDescent="0.2">
      <c r="A1459" s="57">
        <f t="shared" si="85"/>
        <v>34</v>
      </c>
      <c r="B1459" s="57" t="str">
        <f>[1]Лист1!$B$39</f>
        <v>Симоненка,12</v>
      </c>
      <c r="C1459" s="57">
        <v>7733.7</v>
      </c>
      <c r="D1459" s="59"/>
      <c r="E1459" s="60"/>
      <c r="F1459" s="57">
        <f t="shared" si="83"/>
        <v>7733.7</v>
      </c>
      <c r="G1459" s="121">
        <v>458</v>
      </c>
      <c r="H1459" s="57">
        <v>0.05</v>
      </c>
      <c r="I1459" s="106">
        <f t="shared" si="84"/>
        <v>2.9610665011572728E-3</v>
      </c>
    </row>
    <row r="1460" spans="1:9" x14ac:dyDescent="0.2">
      <c r="A1460" s="57">
        <f t="shared" si="85"/>
        <v>35</v>
      </c>
      <c r="B1460" s="57" t="str">
        <f>[1]Лист1!$B$41</f>
        <v>Симоненка,18</v>
      </c>
      <c r="C1460" s="57">
        <v>5374.3</v>
      </c>
      <c r="D1460" s="59"/>
      <c r="E1460" s="60"/>
      <c r="F1460" s="57">
        <f t="shared" si="83"/>
        <v>5374.3</v>
      </c>
      <c r="G1460" s="121">
        <v>451</v>
      </c>
      <c r="H1460" s="57">
        <v>0.05</v>
      </c>
      <c r="I1460" s="106">
        <f t="shared" si="84"/>
        <v>4.1958952793852223E-3</v>
      </c>
    </row>
    <row r="1461" spans="1:9" x14ac:dyDescent="0.2">
      <c r="A1461" s="57">
        <f t="shared" si="85"/>
        <v>36</v>
      </c>
      <c r="B1461" s="57" t="str">
        <f>[1]Лист1!$B$42</f>
        <v>Симоненка,20</v>
      </c>
      <c r="C1461" s="57">
        <v>8191.7</v>
      </c>
      <c r="D1461" s="59"/>
      <c r="E1461" s="60"/>
      <c r="F1461" s="57">
        <f t="shared" si="83"/>
        <v>8191.7</v>
      </c>
      <c r="G1461" s="121">
        <v>795</v>
      </c>
      <c r="H1461" s="57">
        <v>0.05</v>
      </c>
      <c r="I1461" s="106">
        <f t="shared" si="84"/>
        <v>4.8524726247299093E-3</v>
      </c>
    </row>
    <row r="1462" spans="1:9" x14ac:dyDescent="0.2">
      <c r="A1462" s="57">
        <f t="shared" si="85"/>
        <v>37</v>
      </c>
      <c r="B1462" s="57" t="str">
        <f>[1]Лист1!$B$43</f>
        <v>Симоненка,22</v>
      </c>
      <c r="C1462" s="57">
        <v>4123.8999999999996</v>
      </c>
      <c r="D1462" s="59"/>
      <c r="E1462" s="60"/>
      <c r="F1462" s="57">
        <f t="shared" si="83"/>
        <v>4123.8999999999996</v>
      </c>
      <c r="G1462" s="121">
        <v>469</v>
      </c>
      <c r="H1462" s="57">
        <v>0.05</v>
      </c>
      <c r="I1462" s="106">
        <f t="shared" si="84"/>
        <v>5.686364848808168E-3</v>
      </c>
    </row>
    <row r="1463" spans="1:9" x14ac:dyDescent="0.2">
      <c r="A1463" s="57">
        <f t="shared" si="85"/>
        <v>38</v>
      </c>
      <c r="B1463" s="57" t="s">
        <v>358</v>
      </c>
      <c r="C1463" s="57">
        <v>4398.3999999999996</v>
      </c>
      <c r="D1463" s="59"/>
      <c r="E1463" s="60"/>
      <c r="F1463" s="57">
        <f t="shared" si="83"/>
        <v>4398.3999999999996</v>
      </c>
      <c r="G1463" s="121">
        <v>566</v>
      </c>
      <c r="H1463" s="57">
        <v>0.05</v>
      </c>
      <c r="I1463" s="106">
        <f t="shared" si="84"/>
        <v>6.434157875591125E-3</v>
      </c>
    </row>
    <row r="1464" spans="1:9" x14ac:dyDescent="0.2">
      <c r="A1464" s="57">
        <f t="shared" si="85"/>
        <v>39</v>
      </c>
      <c r="B1464" s="57" t="s">
        <v>359</v>
      </c>
      <c r="C1464" s="57">
        <v>4369.7</v>
      </c>
      <c r="D1464" s="59"/>
      <c r="E1464" s="60"/>
      <c r="F1464" s="57">
        <f t="shared" si="83"/>
        <v>4369.7</v>
      </c>
      <c r="G1464" s="121">
        <v>566</v>
      </c>
      <c r="H1464" s="57">
        <v>0.05</v>
      </c>
      <c r="I1464" s="106">
        <f t="shared" si="84"/>
        <v>6.4764171453417863E-3</v>
      </c>
    </row>
    <row r="1465" spans="1:9" x14ac:dyDescent="0.2">
      <c r="A1465" s="57">
        <f t="shared" si="85"/>
        <v>40</v>
      </c>
      <c r="B1465" s="57" t="s">
        <v>360</v>
      </c>
      <c r="C1465" s="57">
        <v>5769.7</v>
      </c>
      <c r="D1465" s="59"/>
      <c r="E1465" s="60"/>
      <c r="F1465" s="57">
        <f t="shared" si="83"/>
        <v>5769.7</v>
      </c>
      <c r="G1465" s="121">
        <v>727</v>
      </c>
      <c r="H1465" s="57">
        <v>0.05</v>
      </c>
      <c r="I1465" s="106">
        <f t="shared" si="84"/>
        <v>6.3001542541206651E-3</v>
      </c>
    </row>
    <row r="1466" spans="1:9" x14ac:dyDescent="0.2">
      <c r="A1466" s="57">
        <f t="shared" si="85"/>
        <v>41</v>
      </c>
      <c r="B1466" s="57" t="s">
        <v>361</v>
      </c>
      <c r="C1466" s="57">
        <v>4446.8999999999996</v>
      </c>
      <c r="D1466" s="59"/>
      <c r="E1466" s="60"/>
      <c r="F1466" s="57">
        <f t="shared" si="83"/>
        <v>4446.8999999999996</v>
      </c>
      <c r="G1466" s="121">
        <v>549</v>
      </c>
      <c r="H1466" s="57">
        <v>0.05</v>
      </c>
      <c r="I1466" s="106">
        <f t="shared" si="84"/>
        <v>6.1728395061728409E-3</v>
      </c>
    </row>
    <row r="1467" spans="1:9" x14ac:dyDescent="0.2">
      <c r="A1467" s="57">
        <f t="shared" si="85"/>
        <v>42</v>
      </c>
      <c r="B1467" s="57" t="s">
        <v>362</v>
      </c>
      <c r="C1467" s="57">
        <v>4422.5</v>
      </c>
      <c r="D1467" s="59"/>
      <c r="E1467" s="60"/>
      <c r="F1467" s="57">
        <f t="shared" si="83"/>
        <v>4422.5</v>
      </c>
      <c r="G1467" s="121">
        <v>549</v>
      </c>
      <c r="H1467" s="57">
        <v>0.05</v>
      </c>
      <c r="I1467" s="106">
        <f t="shared" si="84"/>
        <v>6.2068965517241385E-3</v>
      </c>
    </row>
    <row r="1468" spans="1:9" x14ac:dyDescent="0.2">
      <c r="A1468" s="57">
        <f t="shared" si="85"/>
        <v>43</v>
      </c>
      <c r="B1468" s="57" t="s">
        <v>363</v>
      </c>
      <c r="C1468" s="57">
        <v>3984.5</v>
      </c>
      <c r="D1468" s="59"/>
      <c r="E1468" s="60"/>
      <c r="F1468" s="57">
        <f t="shared" si="83"/>
        <v>3984.5</v>
      </c>
      <c r="G1468" s="121">
        <v>542</v>
      </c>
      <c r="H1468" s="57">
        <v>0.05</v>
      </c>
      <c r="I1468" s="106">
        <f t="shared" si="84"/>
        <v>6.8013552515999503E-3</v>
      </c>
    </row>
    <row r="1469" spans="1:9" x14ac:dyDescent="0.2">
      <c r="A1469" s="57">
        <f t="shared" si="85"/>
        <v>44</v>
      </c>
      <c r="B1469" s="57" t="s">
        <v>364</v>
      </c>
      <c r="C1469" s="57">
        <v>5874.6</v>
      </c>
      <c r="D1469" s="59"/>
      <c r="E1469" s="60"/>
      <c r="F1469" s="57">
        <f t="shared" si="83"/>
        <v>5874.6</v>
      </c>
      <c r="G1469" s="121">
        <v>627</v>
      </c>
      <c r="H1469" s="57">
        <v>0.05</v>
      </c>
      <c r="I1469" s="106">
        <f t="shared" si="84"/>
        <v>5.3365335512205085E-3</v>
      </c>
    </row>
    <row r="1470" spans="1:9" x14ac:dyDescent="0.2">
      <c r="A1470" s="57">
        <f t="shared" si="85"/>
        <v>45</v>
      </c>
      <c r="B1470" s="57" t="s">
        <v>365</v>
      </c>
      <c r="C1470" s="57">
        <v>5861.2</v>
      </c>
      <c r="D1470" s="59"/>
      <c r="E1470" s="60"/>
      <c r="F1470" s="57">
        <f t="shared" si="83"/>
        <v>5861.2</v>
      </c>
      <c r="G1470" s="121">
        <v>219</v>
      </c>
      <c r="H1470" s="57">
        <v>0.05</v>
      </c>
      <c r="I1470" s="106">
        <f t="shared" si="84"/>
        <v>1.8682181123319459E-3</v>
      </c>
    </row>
    <row r="1471" spans="1:9" x14ac:dyDescent="0.2">
      <c r="A1471" s="57">
        <f t="shared" si="85"/>
        <v>46</v>
      </c>
      <c r="B1471" s="57" t="s">
        <v>366</v>
      </c>
      <c r="C1471" s="57">
        <v>4068.9</v>
      </c>
      <c r="D1471" s="59"/>
      <c r="E1471" s="60"/>
      <c r="F1471" s="57">
        <f t="shared" si="83"/>
        <v>4068.9</v>
      </c>
      <c r="G1471" s="121">
        <v>532</v>
      </c>
      <c r="H1471" s="57">
        <v>0.05</v>
      </c>
      <c r="I1471" s="106">
        <f t="shared" si="84"/>
        <v>6.5373933987072676E-3</v>
      </c>
    </row>
    <row r="1472" spans="1:9" x14ac:dyDescent="0.2">
      <c r="A1472" s="57">
        <f t="shared" si="85"/>
        <v>47</v>
      </c>
      <c r="B1472" s="57" t="s">
        <v>367</v>
      </c>
      <c r="C1472" s="57">
        <v>4057</v>
      </c>
      <c r="D1472" s="59"/>
      <c r="E1472" s="60"/>
      <c r="F1472" s="57">
        <f t="shared" si="83"/>
        <v>4057</v>
      </c>
      <c r="G1472" s="121">
        <v>534</v>
      </c>
      <c r="H1472" s="57">
        <v>0.05</v>
      </c>
      <c r="I1472" s="106">
        <f t="shared" si="84"/>
        <v>6.5812176485087514E-3</v>
      </c>
    </row>
    <row r="1473" spans="1:9" x14ac:dyDescent="0.2">
      <c r="A1473" s="57">
        <f t="shared" si="85"/>
        <v>48</v>
      </c>
      <c r="B1473" s="57" t="s">
        <v>368</v>
      </c>
      <c r="C1473" s="57">
        <v>5809.5</v>
      </c>
      <c r="D1473" s="59"/>
      <c r="E1473" s="60"/>
      <c r="F1473" s="57">
        <f t="shared" si="83"/>
        <v>5809.5</v>
      </c>
      <c r="G1473" s="121">
        <v>755</v>
      </c>
      <c r="H1473" s="57">
        <v>0.05</v>
      </c>
      <c r="I1473" s="106">
        <f t="shared" si="84"/>
        <v>6.497977450727257E-3</v>
      </c>
    </row>
    <row r="1474" spans="1:9" x14ac:dyDescent="0.2">
      <c r="A1474" s="57">
        <f t="shared" si="85"/>
        <v>49</v>
      </c>
      <c r="B1474" s="57" t="s">
        <v>369</v>
      </c>
      <c r="C1474" s="57">
        <v>5835.6</v>
      </c>
      <c r="D1474" s="59"/>
      <c r="E1474" s="60"/>
      <c r="F1474" s="57">
        <f t="shared" si="83"/>
        <v>5835.6</v>
      </c>
      <c r="G1474" s="121">
        <v>666</v>
      </c>
      <c r="H1474" s="57">
        <v>0.05</v>
      </c>
      <c r="I1474" s="106">
        <f t="shared" si="84"/>
        <v>5.7063541024059226E-3</v>
      </c>
    </row>
    <row r="1475" spans="1:9" x14ac:dyDescent="0.2">
      <c r="A1475" s="57">
        <f t="shared" si="85"/>
        <v>50</v>
      </c>
      <c r="B1475" s="57" t="s">
        <v>370</v>
      </c>
      <c r="C1475" s="57">
        <v>4048.9</v>
      </c>
      <c r="D1475" s="59"/>
      <c r="E1475" s="60"/>
      <c r="F1475" s="57">
        <f t="shared" si="83"/>
        <v>4048.9</v>
      </c>
      <c r="G1475" s="121">
        <v>502</v>
      </c>
      <c r="H1475" s="57">
        <v>0.05</v>
      </c>
      <c r="I1475" s="106">
        <f t="shared" si="84"/>
        <v>6.1992146014967029E-3</v>
      </c>
    </row>
    <row r="1476" spans="1:9" x14ac:dyDescent="0.2">
      <c r="A1476" s="57">
        <f t="shared" si="85"/>
        <v>51</v>
      </c>
      <c r="B1476" s="57" t="s">
        <v>1948</v>
      </c>
      <c r="C1476" s="57">
        <v>4427.8</v>
      </c>
      <c r="D1476" s="59"/>
      <c r="E1476" s="60"/>
      <c r="F1476" s="57">
        <f t="shared" si="83"/>
        <v>4427.8</v>
      </c>
      <c r="G1476" s="121">
        <v>1021</v>
      </c>
      <c r="H1476" s="57">
        <v>0.05</v>
      </c>
      <c r="I1476" s="106">
        <f t="shared" si="84"/>
        <v>1.1529427706761823E-2</v>
      </c>
    </row>
    <row r="1477" spans="1:9" x14ac:dyDescent="0.2">
      <c r="A1477" s="57">
        <f t="shared" si="85"/>
        <v>52</v>
      </c>
      <c r="B1477" s="57" t="s">
        <v>1949</v>
      </c>
      <c r="C1477" s="57">
        <v>4428.6000000000004</v>
      </c>
      <c r="D1477" s="59"/>
      <c r="E1477" s="60"/>
      <c r="F1477" s="57">
        <f t="shared" si="83"/>
        <v>4428.6000000000004</v>
      </c>
      <c r="G1477" s="121">
        <v>1015</v>
      </c>
      <c r="H1477" s="57">
        <v>0.05</v>
      </c>
      <c r="I1477" s="106">
        <f t="shared" si="84"/>
        <v>1.145960348642912E-2</v>
      </c>
    </row>
    <row r="1478" spans="1:9" x14ac:dyDescent="0.2">
      <c r="A1478" s="57">
        <f t="shared" si="85"/>
        <v>53</v>
      </c>
      <c r="B1478" s="57" t="s">
        <v>1950</v>
      </c>
      <c r="C1478" s="57">
        <v>5782.4</v>
      </c>
      <c r="D1478" s="59"/>
      <c r="E1478" s="60"/>
      <c r="F1478" s="57">
        <f t="shared" si="83"/>
        <v>5782.4</v>
      </c>
      <c r="G1478" s="121">
        <v>1015</v>
      </c>
      <c r="H1478" s="57">
        <v>0.05</v>
      </c>
      <c r="I1478" s="106">
        <f t="shared" si="84"/>
        <v>8.7766325401217489E-3</v>
      </c>
    </row>
    <row r="1479" spans="1:9" x14ac:dyDescent="0.2">
      <c r="A1479" s="57">
        <f t="shared" si="85"/>
        <v>54</v>
      </c>
      <c r="B1479" s="57" t="s">
        <v>1951</v>
      </c>
      <c r="C1479" s="57">
        <v>5882.7</v>
      </c>
      <c r="D1479" s="59"/>
      <c r="E1479" s="60"/>
      <c r="F1479" s="57">
        <f t="shared" si="83"/>
        <v>5882.7</v>
      </c>
      <c r="G1479" s="121">
        <v>1099</v>
      </c>
      <c r="H1479" s="57">
        <v>0.05</v>
      </c>
      <c r="I1479" s="106">
        <f t="shared" si="84"/>
        <v>9.3409488840158431E-3</v>
      </c>
    </row>
    <row r="1480" spans="1:9" x14ac:dyDescent="0.2">
      <c r="A1480" s="57">
        <f t="shared" si="85"/>
        <v>55</v>
      </c>
      <c r="B1480" s="57" t="s">
        <v>1952</v>
      </c>
      <c r="C1480" s="57">
        <v>4404.7</v>
      </c>
      <c r="D1480" s="59"/>
      <c r="E1480" s="60"/>
      <c r="F1480" s="57">
        <f t="shared" si="83"/>
        <v>4404.7</v>
      </c>
      <c r="G1480" s="121">
        <v>1116</v>
      </c>
      <c r="H1480" s="57">
        <v>0.05</v>
      </c>
      <c r="I1480" s="106">
        <f t="shared" si="84"/>
        <v>1.2668286148886418E-2</v>
      </c>
    </row>
    <row r="1481" spans="1:9" x14ac:dyDescent="0.2">
      <c r="A1481" s="57">
        <f t="shared" si="85"/>
        <v>56</v>
      </c>
      <c r="B1481" s="57" t="s">
        <v>1953</v>
      </c>
      <c r="C1481" s="57">
        <v>4428.3999999999996</v>
      </c>
      <c r="D1481" s="59"/>
      <c r="E1481" s="60"/>
      <c r="F1481" s="57">
        <f t="shared" si="83"/>
        <v>4428.3999999999996</v>
      </c>
      <c r="G1481" s="121">
        <v>475</v>
      </c>
      <c r="H1481" s="57">
        <v>0.05</v>
      </c>
      <c r="I1481" s="106">
        <f t="shared" si="84"/>
        <v>5.3631108300966493E-3</v>
      </c>
    </row>
    <row r="1482" spans="1:9" x14ac:dyDescent="0.2">
      <c r="A1482" s="57">
        <f t="shared" si="85"/>
        <v>57</v>
      </c>
      <c r="B1482" s="57" t="s">
        <v>1954</v>
      </c>
      <c r="C1482" s="57">
        <v>4419.2</v>
      </c>
      <c r="D1482" s="59"/>
      <c r="E1482" s="60"/>
      <c r="F1482" s="57">
        <f t="shared" si="83"/>
        <v>4419.2</v>
      </c>
      <c r="G1482" s="121">
        <v>477</v>
      </c>
      <c r="H1482" s="57">
        <v>0.05</v>
      </c>
      <c r="I1482" s="106">
        <f t="shared" si="84"/>
        <v>5.3969044170890665E-3</v>
      </c>
    </row>
    <row r="1483" spans="1:9" x14ac:dyDescent="0.2">
      <c r="A1483" s="57">
        <f t="shared" si="85"/>
        <v>58</v>
      </c>
      <c r="B1483" s="57" t="s">
        <v>1955</v>
      </c>
      <c r="C1483" s="57">
        <v>5902.1</v>
      </c>
      <c r="D1483" s="59"/>
      <c r="E1483" s="60"/>
      <c r="F1483" s="57">
        <f t="shared" si="83"/>
        <v>5902.1</v>
      </c>
      <c r="G1483" s="121">
        <v>527</v>
      </c>
      <c r="H1483" s="57">
        <v>0.05</v>
      </c>
      <c r="I1483" s="106">
        <f t="shared" si="84"/>
        <v>4.4645126310974056E-3</v>
      </c>
    </row>
    <row r="1484" spans="1:9" x14ac:dyDescent="0.2">
      <c r="A1484" s="57">
        <f t="shared" si="85"/>
        <v>59</v>
      </c>
      <c r="B1484" s="57" t="s">
        <v>1956</v>
      </c>
      <c r="C1484" s="57">
        <v>4397.8</v>
      </c>
      <c r="D1484" s="59"/>
      <c r="E1484" s="60"/>
      <c r="F1484" s="57">
        <f t="shared" si="83"/>
        <v>4397.8</v>
      </c>
      <c r="G1484" s="121">
        <v>627</v>
      </c>
      <c r="H1484" s="57">
        <v>0.05</v>
      </c>
      <c r="I1484" s="106">
        <f t="shared" si="84"/>
        <v>7.1285642821410705E-3</v>
      </c>
    </row>
    <row r="1485" spans="1:9" x14ac:dyDescent="0.2">
      <c r="A1485" s="57">
        <f t="shared" si="85"/>
        <v>60</v>
      </c>
      <c r="B1485" s="57" t="s">
        <v>1957</v>
      </c>
      <c r="C1485" s="57">
        <v>4423.3999999999996</v>
      </c>
      <c r="D1485" s="59"/>
      <c r="E1485" s="60"/>
      <c r="F1485" s="57">
        <f t="shared" si="83"/>
        <v>4423.3999999999996</v>
      </c>
      <c r="G1485" s="121">
        <v>627</v>
      </c>
      <c r="H1485" s="57">
        <v>0.05</v>
      </c>
      <c r="I1485" s="106">
        <f t="shared" si="84"/>
        <v>7.0873084052990925E-3</v>
      </c>
    </row>
    <row r="1486" spans="1:9" x14ac:dyDescent="0.2">
      <c r="A1486" s="57">
        <f t="shared" si="85"/>
        <v>61</v>
      </c>
      <c r="B1486" s="57" t="s">
        <v>1958</v>
      </c>
      <c r="C1486" s="57">
        <v>5916.4</v>
      </c>
      <c r="D1486" s="59"/>
      <c r="E1486" s="60"/>
      <c r="F1486" s="57">
        <f t="shared" si="83"/>
        <v>5916.4</v>
      </c>
      <c r="G1486" s="121">
        <v>424</v>
      </c>
      <c r="H1486" s="57">
        <v>0.05</v>
      </c>
      <c r="I1486" s="106">
        <f t="shared" si="84"/>
        <v>3.583260090595633E-3</v>
      </c>
    </row>
    <row r="1487" spans="1:9" x14ac:dyDescent="0.2">
      <c r="A1487" s="57">
        <f t="shared" si="85"/>
        <v>62</v>
      </c>
      <c r="B1487" s="57" t="s">
        <v>1959</v>
      </c>
      <c r="C1487" s="57">
        <v>3331.8</v>
      </c>
      <c r="D1487" s="59"/>
      <c r="E1487" s="60"/>
      <c r="F1487" s="57">
        <f t="shared" si="83"/>
        <v>3331.8</v>
      </c>
      <c r="G1487" s="121">
        <v>519</v>
      </c>
      <c r="H1487" s="57">
        <v>0.05</v>
      </c>
      <c r="I1487" s="106">
        <f t="shared" si="84"/>
        <v>7.7885827480641103E-3</v>
      </c>
    </row>
    <row r="1488" spans="1:9" x14ac:dyDescent="0.2">
      <c r="A1488" s="57">
        <f t="shared" si="85"/>
        <v>63</v>
      </c>
      <c r="B1488" s="57" t="s">
        <v>1960</v>
      </c>
      <c r="C1488" s="57">
        <v>4392.1000000000004</v>
      </c>
      <c r="D1488" s="59"/>
      <c r="E1488" s="60"/>
      <c r="F1488" s="57">
        <f t="shared" si="83"/>
        <v>4392.1000000000004</v>
      </c>
      <c r="G1488" s="121">
        <v>627</v>
      </c>
      <c r="H1488" s="57">
        <v>0.05</v>
      </c>
      <c r="I1488" s="106">
        <f t="shared" si="84"/>
        <v>7.1378156235058395E-3</v>
      </c>
    </row>
    <row r="1489" spans="1:9" x14ac:dyDescent="0.2">
      <c r="A1489" s="57">
        <f t="shared" si="85"/>
        <v>64</v>
      </c>
      <c r="B1489" s="57" t="s">
        <v>1961</v>
      </c>
      <c r="C1489" s="57">
        <v>5869.2</v>
      </c>
      <c r="D1489" s="59"/>
      <c r="E1489" s="60"/>
      <c r="F1489" s="57">
        <f t="shared" si="83"/>
        <v>5869.2</v>
      </c>
      <c r="G1489" s="121">
        <v>634</v>
      </c>
      <c r="H1489" s="57">
        <v>0.05</v>
      </c>
      <c r="I1489" s="106">
        <f>(G1489*H1489)/F1489</f>
        <v>5.4010768077421122E-3</v>
      </c>
    </row>
    <row r="1490" spans="1:9" x14ac:dyDescent="0.2">
      <c r="A1490" s="57">
        <f t="shared" si="85"/>
        <v>65</v>
      </c>
      <c r="B1490" s="57" t="s">
        <v>2536</v>
      </c>
      <c r="C1490" s="83">
        <v>4119.7</v>
      </c>
      <c r="D1490" s="84"/>
      <c r="E1490" s="84"/>
      <c r="F1490" s="84">
        <f>C1490+D1490+E1490</f>
        <v>4119.7</v>
      </c>
      <c r="G1490" s="86">
        <v>430</v>
      </c>
      <c r="H1490" s="155">
        <v>0.05</v>
      </c>
      <c r="I1490" s="159">
        <f>(G1490*H1490)/F1490</f>
        <v>5.2188266135883687E-3</v>
      </c>
    </row>
    <row r="1491" spans="1:9" ht="15" x14ac:dyDescent="0.25">
      <c r="A1491" s="57"/>
      <c r="B1491" s="57" t="s">
        <v>1975</v>
      </c>
      <c r="C1491" s="45">
        <f>SUM(C1426:C1490)</f>
        <v>370864.59000000008</v>
      </c>
      <c r="D1491" s="45">
        <f t="shared" ref="D1491:G1491" si="86">SUM(D1426:D1490)</f>
        <v>1015.5</v>
      </c>
      <c r="E1491" s="45">
        <f t="shared" si="86"/>
        <v>325.2</v>
      </c>
      <c r="F1491" s="45">
        <f t="shared" si="86"/>
        <v>366061.81000000011</v>
      </c>
      <c r="G1491" s="45">
        <f t="shared" si="86"/>
        <v>43342.7</v>
      </c>
      <c r="H1491" s="57">
        <v>0.05</v>
      </c>
      <c r="I1491" s="106">
        <f>(G1491*H1491)/F1491</f>
        <v>5.9201340888305146E-3</v>
      </c>
    </row>
    <row r="1492" spans="1:9" ht="15" x14ac:dyDescent="0.25">
      <c r="A1492" s="347" t="s">
        <v>2181</v>
      </c>
      <c r="B1492" s="347"/>
      <c r="C1492" s="70">
        <f>C1491+C1424+C1385+C1330+C963+C896+C718+C387</f>
        <v>1949697.1000000003</v>
      </c>
      <c r="D1492" s="49">
        <f>D1491+D1424+D1385+D1330+D963+D896+D718+D387</f>
        <v>15166.2</v>
      </c>
      <c r="E1492" s="49">
        <f>E1491+E1424+E1385+E1330+E963+E896+E718+E387</f>
        <v>34676.129999999997</v>
      </c>
      <c r="F1492" s="49">
        <f>F1491+F1424+F1385+F1330+F963+F896+F718+F387</f>
        <v>1993395.9500000002</v>
      </c>
      <c r="G1492" s="49">
        <f>G1491+G1424+G1385+G1330+G963+G896+G718+G387</f>
        <v>191967.83</v>
      </c>
      <c r="H1492" s="57">
        <v>0.05</v>
      </c>
      <c r="I1492" s="106">
        <f>(G1492*H1492)/F1492</f>
        <v>4.8150953151078688E-3</v>
      </c>
    </row>
  </sheetData>
  <mergeCells count="10">
    <mergeCell ref="A1:I2"/>
    <mergeCell ref="A5:I5"/>
    <mergeCell ref="A388:I388"/>
    <mergeCell ref="A1425:I1425"/>
    <mergeCell ref="A1492:B1492"/>
    <mergeCell ref="A719:I719"/>
    <mergeCell ref="A897:I897"/>
    <mergeCell ref="A964:I964"/>
    <mergeCell ref="A1331:I1331"/>
    <mergeCell ref="A1386:I1386"/>
  </mergeCells>
  <phoneticPr fontId="16" type="noConversion"/>
  <pageMargins left="0" right="0" top="0.31" bottom="0.24" header="0.35" footer="0.18"/>
  <pageSetup paperSize="9" scale="78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7">
    <tabColor indexed="11"/>
  </sheetPr>
  <dimension ref="A1:P1495"/>
  <sheetViews>
    <sheetView view="pageBreakPreview" topLeftCell="A908" zoomScale="71" zoomScaleNormal="90" zoomScaleSheetLayoutView="71" workbookViewId="0">
      <selection activeCell="N941" sqref="N941"/>
    </sheetView>
  </sheetViews>
  <sheetFormatPr defaultColWidth="9.140625" defaultRowHeight="12.75" x14ac:dyDescent="0.2"/>
  <cols>
    <col min="1" max="1" width="5.7109375" style="68" customWidth="1"/>
    <col min="2" max="2" width="21.28515625" style="68" customWidth="1"/>
    <col min="3" max="3" width="12.140625" style="68" customWidth="1"/>
    <col min="4" max="5" width="9.7109375" style="68" customWidth="1"/>
    <col min="6" max="6" width="10.7109375" style="68" customWidth="1"/>
    <col min="7" max="7" width="9.85546875" style="68" customWidth="1"/>
    <col min="8" max="9" width="12.5703125" style="68" customWidth="1"/>
    <col min="10" max="10" width="11" style="68" customWidth="1"/>
    <col min="11" max="14" width="12.85546875" style="68" customWidth="1"/>
    <col min="15" max="15" width="11.5703125" style="68" customWidth="1"/>
    <col min="16" max="16" width="13.42578125" style="68" customWidth="1"/>
    <col min="17" max="18" width="9.140625" style="68"/>
    <col min="19" max="19" width="9.28515625" style="68" bestFit="1" customWidth="1"/>
    <col min="20" max="16384" width="9.140625" style="68"/>
  </cols>
  <sheetData>
    <row r="1" spans="1:16" ht="45.75" customHeight="1" x14ac:dyDescent="0.2">
      <c r="A1" s="341" t="s">
        <v>1338</v>
      </c>
      <c r="B1" s="341"/>
      <c r="C1" s="341"/>
      <c r="D1" s="341"/>
      <c r="E1" s="341"/>
      <c r="F1" s="341"/>
      <c r="G1" s="341"/>
      <c r="H1" s="341"/>
      <c r="I1" s="341"/>
      <c r="J1" s="341"/>
      <c r="K1" s="341"/>
      <c r="L1" s="341"/>
      <c r="M1" s="341"/>
      <c r="N1" s="341"/>
      <c r="O1" s="341"/>
      <c r="P1" s="341"/>
    </row>
    <row r="2" spans="1:16" x14ac:dyDescent="0.2">
      <c r="A2" s="76"/>
      <c r="B2" s="76"/>
      <c r="C2" s="76"/>
      <c r="D2" s="76"/>
      <c r="E2" s="76"/>
      <c r="F2" s="76"/>
      <c r="G2" s="76"/>
      <c r="H2" s="76"/>
      <c r="I2" s="76"/>
      <c r="J2" s="76"/>
      <c r="K2" s="76"/>
      <c r="L2" s="76"/>
    </row>
    <row r="3" spans="1:16" ht="78" customHeight="1" x14ac:dyDescent="0.2">
      <c r="A3" s="19" t="s">
        <v>487</v>
      </c>
      <c r="B3" s="19" t="s">
        <v>490</v>
      </c>
      <c r="C3" s="20" t="s">
        <v>1423</v>
      </c>
      <c r="D3" s="20" t="s">
        <v>1422</v>
      </c>
      <c r="E3" s="250" t="s">
        <v>1251</v>
      </c>
      <c r="F3" s="20" t="s">
        <v>1424</v>
      </c>
      <c r="G3" s="250" t="s">
        <v>2018</v>
      </c>
      <c r="H3" s="250" t="s">
        <v>1339</v>
      </c>
      <c r="I3" s="250" t="s">
        <v>1252</v>
      </c>
      <c r="J3" s="250" t="s">
        <v>1340</v>
      </c>
      <c r="K3" s="20" t="s">
        <v>2019</v>
      </c>
      <c r="L3" s="20" t="s">
        <v>1990</v>
      </c>
      <c r="M3" s="20" t="s">
        <v>1967</v>
      </c>
      <c r="N3" s="20" t="s">
        <v>1968</v>
      </c>
      <c r="O3" s="20" t="s">
        <v>1969</v>
      </c>
      <c r="P3" s="250" t="s">
        <v>2020</v>
      </c>
    </row>
    <row r="4" spans="1:16" x14ac:dyDescent="0.2">
      <c r="A4" s="21">
        <v>1</v>
      </c>
      <c r="B4" s="21">
        <v>2</v>
      </c>
      <c r="C4" s="21">
        <v>3</v>
      </c>
      <c r="D4" s="21">
        <v>4</v>
      </c>
      <c r="E4" s="21">
        <v>5</v>
      </c>
      <c r="F4" s="21">
        <v>6</v>
      </c>
      <c r="G4" s="21">
        <v>7</v>
      </c>
      <c r="H4" s="21">
        <v>8</v>
      </c>
      <c r="I4" s="21">
        <v>9</v>
      </c>
      <c r="J4" s="21">
        <v>10</v>
      </c>
      <c r="K4" s="21">
        <v>11</v>
      </c>
      <c r="L4" s="21">
        <v>12</v>
      </c>
      <c r="M4" s="21">
        <v>13</v>
      </c>
      <c r="N4" s="21">
        <v>13</v>
      </c>
      <c r="O4" s="21">
        <v>15</v>
      </c>
      <c r="P4" s="21">
        <v>16</v>
      </c>
    </row>
    <row r="5" spans="1:16" ht="15.75" x14ac:dyDescent="0.25">
      <c r="A5" s="355" t="s">
        <v>1971</v>
      </c>
      <c r="B5" s="355"/>
      <c r="C5" s="355"/>
      <c r="D5" s="355"/>
      <c r="E5" s="355"/>
      <c r="F5" s="355"/>
      <c r="G5" s="355"/>
      <c r="H5" s="355"/>
      <c r="I5" s="355"/>
      <c r="J5" s="355"/>
      <c r="K5" s="355"/>
      <c r="L5" s="355"/>
      <c r="M5" s="355"/>
      <c r="N5" s="355"/>
      <c r="O5" s="355"/>
      <c r="P5" s="355"/>
    </row>
    <row r="6" spans="1:16" x14ac:dyDescent="0.2">
      <c r="A6" s="77">
        <v>1</v>
      </c>
      <c r="B6" s="57" t="s">
        <v>493</v>
      </c>
      <c r="C6" s="57">
        <v>410.1</v>
      </c>
      <c r="D6" s="57"/>
      <c r="E6" s="57"/>
      <c r="F6" s="57">
        <f>C6+D6+E6</f>
        <v>410.1</v>
      </c>
      <c r="G6" s="57">
        <v>5</v>
      </c>
      <c r="H6" s="57"/>
      <c r="I6" s="57"/>
      <c r="J6" s="57">
        <f>G6+H6+I6</f>
        <v>5</v>
      </c>
      <c r="K6" s="56">
        <f>3/$J$387*J6</f>
        <v>3.2106164383561642E-3</v>
      </c>
      <c r="L6" s="54">
        <f>K6*3680</f>
        <v>11.815068493150685</v>
      </c>
      <c r="M6" s="54">
        <f>L6*0.22</f>
        <v>2.5993150684931505</v>
      </c>
      <c r="N6" s="54">
        <f t="shared" ref="N6:N69" si="0">L6*0.437</f>
        <v>5.1631849315068497</v>
      </c>
      <c r="O6" s="54">
        <v>0.53241304347826079</v>
      </c>
      <c r="P6" s="56">
        <f>(L6+M6+N6+O6)/F6</f>
        <v>4.9036775266103255E-2</v>
      </c>
    </row>
    <row r="7" spans="1:16" x14ac:dyDescent="0.2">
      <c r="A7" s="78">
        <f>A6+1</f>
        <v>2</v>
      </c>
      <c r="B7" s="57" t="s">
        <v>494</v>
      </c>
      <c r="C7" s="57">
        <v>458.5</v>
      </c>
      <c r="D7" s="57"/>
      <c r="E7" s="57"/>
      <c r="F7" s="57">
        <f t="shared" ref="F7:F70" si="1">C7+D7+E7</f>
        <v>458.5</v>
      </c>
      <c r="G7" s="57">
        <v>5</v>
      </c>
      <c r="H7" s="57"/>
      <c r="I7" s="57"/>
      <c r="J7" s="57">
        <f t="shared" ref="J7:J70" si="2">G7+H7+I7</f>
        <v>5</v>
      </c>
      <c r="K7" s="56">
        <f t="shared" ref="K7:K70" si="3">3/$J$387*J7</f>
        <v>3.2106164383561642E-3</v>
      </c>
      <c r="L7" s="54">
        <f t="shared" ref="L7:L70" si="4">K7*3680</f>
        <v>11.815068493150685</v>
      </c>
      <c r="M7" s="54">
        <f t="shared" ref="M7:M70" si="5">L7*0.22</f>
        <v>2.5993150684931505</v>
      </c>
      <c r="N7" s="54">
        <f t="shared" si="0"/>
        <v>5.1631849315068497</v>
      </c>
      <c r="O7" s="54">
        <v>0.53241304347826079</v>
      </c>
      <c r="P7" s="56">
        <f t="shared" ref="P7:P70" si="6">(L7+M7+N7+O7)/F7</f>
        <v>4.3860374125690181E-2</v>
      </c>
    </row>
    <row r="8" spans="1:16" x14ac:dyDescent="0.2">
      <c r="A8" s="78">
        <f t="shared" ref="A8:A71" si="7">A7+1</f>
        <v>3</v>
      </c>
      <c r="B8" s="57" t="s">
        <v>495</v>
      </c>
      <c r="C8" s="57">
        <v>507.2</v>
      </c>
      <c r="D8" s="57"/>
      <c r="E8" s="57"/>
      <c r="F8" s="57">
        <f t="shared" si="1"/>
        <v>507.2</v>
      </c>
      <c r="G8" s="57">
        <v>9</v>
      </c>
      <c r="H8" s="57"/>
      <c r="I8" s="57"/>
      <c r="J8" s="57">
        <f t="shared" si="2"/>
        <v>9</v>
      </c>
      <c r="K8" s="56">
        <f t="shared" si="3"/>
        <v>5.7791095890410956E-3</v>
      </c>
      <c r="L8" s="54">
        <f t="shared" si="4"/>
        <v>21.267123287671232</v>
      </c>
      <c r="M8" s="54">
        <f t="shared" si="5"/>
        <v>4.6787671232876713</v>
      </c>
      <c r="N8" s="54">
        <f t="shared" si="0"/>
        <v>9.293732876712328</v>
      </c>
      <c r="O8" s="54">
        <v>0.95834347826086952</v>
      </c>
      <c r="P8" s="56">
        <f t="shared" si="6"/>
        <v>7.136823100538664E-2</v>
      </c>
    </row>
    <row r="9" spans="1:16" x14ac:dyDescent="0.2">
      <c r="A9" s="78">
        <f t="shared" si="7"/>
        <v>4</v>
      </c>
      <c r="B9" s="57" t="s">
        <v>496</v>
      </c>
      <c r="C9" s="57">
        <v>1675</v>
      </c>
      <c r="D9" s="57"/>
      <c r="E9" s="57"/>
      <c r="F9" s="57">
        <f t="shared" si="1"/>
        <v>1675</v>
      </c>
      <c r="G9" s="57">
        <v>21</v>
      </c>
      <c r="H9" s="57"/>
      <c r="I9" s="57"/>
      <c r="J9" s="57">
        <f t="shared" si="2"/>
        <v>21</v>
      </c>
      <c r="K9" s="56">
        <f t="shared" si="3"/>
        <v>1.3484589041095889E-2</v>
      </c>
      <c r="L9" s="54">
        <f t="shared" si="4"/>
        <v>49.623287671232873</v>
      </c>
      <c r="M9" s="54">
        <f t="shared" si="5"/>
        <v>10.917123287671233</v>
      </c>
      <c r="N9" s="54">
        <f t="shared" si="0"/>
        <v>21.685376712328765</v>
      </c>
      <c r="O9" s="54">
        <v>2.236134782608695</v>
      </c>
      <c r="P9" s="56">
        <f t="shared" si="6"/>
        <v>5.0425028330651683E-2</v>
      </c>
    </row>
    <row r="10" spans="1:16" x14ac:dyDescent="0.2">
      <c r="A10" s="78">
        <f t="shared" si="7"/>
        <v>5</v>
      </c>
      <c r="B10" s="57" t="s">
        <v>497</v>
      </c>
      <c r="C10" s="57">
        <v>546.6</v>
      </c>
      <c r="D10" s="57"/>
      <c r="E10" s="57"/>
      <c r="F10" s="57">
        <f t="shared" si="1"/>
        <v>546.6</v>
      </c>
      <c r="G10" s="57">
        <v>8</v>
      </c>
      <c r="H10" s="57"/>
      <c r="I10" s="57"/>
      <c r="J10" s="57">
        <f t="shared" si="2"/>
        <v>8</v>
      </c>
      <c r="K10" s="56">
        <f t="shared" si="3"/>
        <v>5.1369863013698627E-3</v>
      </c>
      <c r="L10" s="54">
        <f t="shared" si="4"/>
        <v>18.904109589041095</v>
      </c>
      <c r="M10" s="54">
        <f t="shared" si="5"/>
        <v>4.1589041095890407</v>
      </c>
      <c r="N10" s="54">
        <f t="shared" si="0"/>
        <v>8.2610958904109584</v>
      </c>
      <c r="O10" s="54">
        <v>0.85186086956521734</v>
      </c>
      <c r="P10" s="56">
        <f t="shared" si="6"/>
        <v>5.8865661285412194E-2</v>
      </c>
    </row>
    <row r="11" spans="1:16" x14ac:dyDescent="0.2">
      <c r="A11" s="78">
        <f t="shared" si="7"/>
        <v>6</v>
      </c>
      <c r="B11" s="57" t="s">
        <v>498</v>
      </c>
      <c r="C11" s="57">
        <v>2868.3</v>
      </c>
      <c r="D11" s="57"/>
      <c r="E11" s="57"/>
      <c r="F11" s="57">
        <f t="shared" si="1"/>
        <v>2868.3</v>
      </c>
      <c r="G11" s="57">
        <v>40</v>
      </c>
      <c r="H11" s="57"/>
      <c r="I11" s="57"/>
      <c r="J11" s="57">
        <f t="shared" si="2"/>
        <v>40</v>
      </c>
      <c r="K11" s="56">
        <f t="shared" si="3"/>
        <v>2.5684931506849314E-2</v>
      </c>
      <c r="L11" s="54">
        <f t="shared" si="4"/>
        <v>94.520547945205479</v>
      </c>
      <c r="M11" s="54">
        <f t="shared" si="5"/>
        <v>20.794520547945204</v>
      </c>
      <c r="N11" s="54">
        <f t="shared" si="0"/>
        <v>41.305479452054797</v>
      </c>
      <c r="O11" s="54">
        <v>4.2593043478260864</v>
      </c>
      <c r="P11" s="56">
        <f t="shared" si="6"/>
        <v>5.6088921065799102E-2</v>
      </c>
    </row>
    <row r="12" spans="1:16" x14ac:dyDescent="0.2">
      <c r="A12" s="78">
        <f t="shared" si="7"/>
        <v>7</v>
      </c>
      <c r="B12" s="57" t="s">
        <v>499</v>
      </c>
      <c r="C12" s="57">
        <v>405</v>
      </c>
      <c r="D12" s="57"/>
      <c r="E12" s="57"/>
      <c r="F12" s="57">
        <f t="shared" si="1"/>
        <v>405</v>
      </c>
      <c r="G12" s="57">
        <v>6</v>
      </c>
      <c r="H12" s="57"/>
      <c r="I12" s="57"/>
      <c r="J12" s="57">
        <f t="shared" si="2"/>
        <v>6</v>
      </c>
      <c r="K12" s="56">
        <f t="shared" si="3"/>
        <v>3.852739726027397E-3</v>
      </c>
      <c r="L12" s="54">
        <f t="shared" si="4"/>
        <v>14.17808219178082</v>
      </c>
      <c r="M12" s="54">
        <f t="shared" si="5"/>
        <v>3.1191780821917807</v>
      </c>
      <c r="N12" s="54">
        <f t="shared" si="0"/>
        <v>6.1958219178082183</v>
      </c>
      <c r="O12" s="54">
        <v>0.63889565217391298</v>
      </c>
      <c r="P12" s="56">
        <f t="shared" si="6"/>
        <v>5.9585130478900572E-2</v>
      </c>
    </row>
    <row r="13" spans="1:16" x14ac:dyDescent="0.2">
      <c r="A13" s="78">
        <f t="shared" si="7"/>
        <v>8</v>
      </c>
      <c r="B13" s="57" t="s">
        <v>500</v>
      </c>
      <c r="C13" s="57">
        <v>141.30000000000001</v>
      </c>
      <c r="D13" s="57"/>
      <c r="E13" s="57"/>
      <c r="F13" s="57">
        <f t="shared" si="1"/>
        <v>141.30000000000001</v>
      </c>
      <c r="G13" s="57">
        <v>3</v>
      </c>
      <c r="H13" s="57"/>
      <c r="I13" s="57"/>
      <c r="J13" s="57">
        <f t="shared" si="2"/>
        <v>3</v>
      </c>
      <c r="K13" s="56">
        <f t="shared" si="3"/>
        <v>1.9263698630136985E-3</v>
      </c>
      <c r="L13" s="54">
        <f t="shared" si="4"/>
        <v>7.0890410958904102</v>
      </c>
      <c r="M13" s="54">
        <f t="shared" si="5"/>
        <v>1.5595890410958904</v>
      </c>
      <c r="N13" s="54">
        <f t="shared" si="0"/>
        <v>3.0979109589041092</v>
      </c>
      <c r="O13" s="54">
        <v>0.31944782608695649</v>
      </c>
      <c r="P13" s="56">
        <f t="shared" si="6"/>
        <v>8.5392702915621829E-2</v>
      </c>
    </row>
    <row r="14" spans="1:16" x14ac:dyDescent="0.2">
      <c r="A14" s="78">
        <f t="shared" si="7"/>
        <v>9</v>
      </c>
      <c r="B14" s="57" t="s">
        <v>502</v>
      </c>
      <c r="C14" s="57">
        <v>221.7</v>
      </c>
      <c r="D14" s="57"/>
      <c r="E14" s="57"/>
      <c r="F14" s="57">
        <f t="shared" si="1"/>
        <v>221.7</v>
      </c>
      <c r="G14" s="57">
        <v>4</v>
      </c>
      <c r="H14" s="57"/>
      <c r="I14" s="57"/>
      <c r="J14" s="57">
        <f t="shared" si="2"/>
        <v>4</v>
      </c>
      <c r="K14" s="56">
        <f t="shared" si="3"/>
        <v>2.5684931506849314E-3</v>
      </c>
      <c r="L14" s="54">
        <f t="shared" si="4"/>
        <v>9.4520547945205475</v>
      </c>
      <c r="M14" s="54">
        <f t="shared" si="5"/>
        <v>2.0794520547945203</v>
      </c>
      <c r="N14" s="54">
        <f t="shared" si="0"/>
        <v>4.1305479452054792</v>
      </c>
      <c r="O14" s="54">
        <v>0.42593043478260867</v>
      </c>
      <c r="P14" s="56">
        <f t="shared" si="6"/>
        <v>7.256646472396551E-2</v>
      </c>
    </row>
    <row r="15" spans="1:16" x14ac:dyDescent="0.2">
      <c r="A15" s="78">
        <f t="shared" si="7"/>
        <v>10</v>
      </c>
      <c r="B15" s="57" t="s">
        <v>503</v>
      </c>
      <c r="C15" s="57">
        <v>206.1</v>
      </c>
      <c r="D15" s="57"/>
      <c r="E15" s="57"/>
      <c r="F15" s="57">
        <f t="shared" si="1"/>
        <v>206.1</v>
      </c>
      <c r="G15" s="57">
        <v>4</v>
      </c>
      <c r="H15" s="57"/>
      <c r="I15" s="57"/>
      <c r="J15" s="57">
        <f t="shared" si="2"/>
        <v>4</v>
      </c>
      <c r="K15" s="56">
        <f t="shared" si="3"/>
        <v>2.5684931506849314E-3</v>
      </c>
      <c r="L15" s="54">
        <f t="shared" si="4"/>
        <v>9.4520547945205475</v>
      </c>
      <c r="M15" s="54">
        <f t="shared" si="5"/>
        <v>2.0794520547945203</v>
      </c>
      <c r="N15" s="54">
        <f t="shared" si="0"/>
        <v>4.1305479452054792</v>
      </c>
      <c r="O15" s="54">
        <v>0.42593043478260867</v>
      </c>
      <c r="P15" s="56">
        <f t="shared" si="6"/>
        <v>7.8059122898123015E-2</v>
      </c>
    </row>
    <row r="16" spans="1:16" x14ac:dyDescent="0.2">
      <c r="A16" s="78">
        <f t="shared" si="7"/>
        <v>11</v>
      </c>
      <c r="B16" s="57" t="s">
        <v>504</v>
      </c>
      <c r="C16" s="57">
        <v>512.4</v>
      </c>
      <c r="D16" s="57"/>
      <c r="E16" s="57">
        <v>84.7</v>
      </c>
      <c r="F16" s="57">
        <f t="shared" si="1"/>
        <v>597.1</v>
      </c>
      <c r="G16" s="57">
        <v>12</v>
      </c>
      <c r="H16" s="57"/>
      <c r="I16" s="57"/>
      <c r="J16" s="57">
        <f t="shared" si="2"/>
        <v>12</v>
      </c>
      <c r="K16" s="56">
        <f t="shared" si="3"/>
        <v>7.7054794520547941E-3</v>
      </c>
      <c r="L16" s="54">
        <f t="shared" si="4"/>
        <v>28.356164383561641</v>
      </c>
      <c r="M16" s="54">
        <f t="shared" si="5"/>
        <v>6.2383561643835614</v>
      </c>
      <c r="N16" s="54">
        <f t="shared" si="0"/>
        <v>12.391643835616437</v>
      </c>
      <c r="O16" s="54">
        <v>1.277791304347826</v>
      </c>
      <c r="P16" s="56">
        <f t="shared" si="6"/>
        <v>8.0830607415691619E-2</v>
      </c>
    </row>
    <row r="17" spans="1:16" x14ac:dyDescent="0.2">
      <c r="A17" s="78">
        <f t="shared" si="7"/>
        <v>12</v>
      </c>
      <c r="B17" s="57" t="s">
        <v>505</v>
      </c>
      <c r="C17" s="57">
        <v>683.9</v>
      </c>
      <c r="D17" s="57"/>
      <c r="E17" s="57">
        <v>19.5</v>
      </c>
      <c r="F17" s="57">
        <f t="shared" si="1"/>
        <v>703.4</v>
      </c>
      <c r="G17" s="57">
        <v>12</v>
      </c>
      <c r="H17" s="57"/>
      <c r="I17" s="57"/>
      <c r="J17" s="57">
        <f t="shared" si="2"/>
        <v>12</v>
      </c>
      <c r="K17" s="56">
        <f t="shared" si="3"/>
        <v>7.7054794520547941E-3</v>
      </c>
      <c r="L17" s="54">
        <f t="shared" si="4"/>
        <v>28.356164383561641</v>
      </c>
      <c r="M17" s="54">
        <f t="shared" si="5"/>
        <v>6.2383561643835614</v>
      </c>
      <c r="N17" s="54">
        <f t="shared" si="0"/>
        <v>12.391643835616437</v>
      </c>
      <c r="O17" s="54">
        <v>1.277791304347826</v>
      </c>
      <c r="P17" s="56">
        <f t="shared" si="6"/>
        <v>6.8615234131233244E-2</v>
      </c>
    </row>
    <row r="18" spans="1:16" x14ac:dyDescent="0.2">
      <c r="A18" s="78">
        <f t="shared" si="7"/>
        <v>13</v>
      </c>
      <c r="B18" s="57" t="s">
        <v>506</v>
      </c>
      <c r="C18" s="57">
        <v>551.20000000000005</v>
      </c>
      <c r="D18" s="57"/>
      <c r="E18" s="57">
        <v>111.5</v>
      </c>
      <c r="F18" s="57">
        <f t="shared" si="1"/>
        <v>662.7</v>
      </c>
      <c r="G18" s="57">
        <v>11</v>
      </c>
      <c r="H18" s="57"/>
      <c r="I18" s="57">
        <v>1</v>
      </c>
      <c r="J18" s="57">
        <f t="shared" si="2"/>
        <v>12</v>
      </c>
      <c r="K18" s="56">
        <f t="shared" si="3"/>
        <v>7.7054794520547941E-3</v>
      </c>
      <c r="L18" s="54">
        <f t="shared" si="4"/>
        <v>28.356164383561641</v>
      </c>
      <c r="M18" s="54">
        <f t="shared" si="5"/>
        <v>6.2383561643835614</v>
      </c>
      <c r="N18" s="54">
        <f t="shared" si="0"/>
        <v>12.391643835616437</v>
      </c>
      <c r="O18" s="54">
        <v>1.1713086956521739</v>
      </c>
      <c r="P18" s="56">
        <f t="shared" si="6"/>
        <v>7.2668587715729302E-2</v>
      </c>
    </row>
    <row r="19" spans="1:16" x14ac:dyDescent="0.2">
      <c r="A19" s="78">
        <f t="shared" si="7"/>
        <v>14</v>
      </c>
      <c r="B19" s="57" t="s">
        <v>507</v>
      </c>
      <c r="C19" s="57">
        <v>872.9</v>
      </c>
      <c r="D19" s="57"/>
      <c r="E19" s="57">
        <v>62.9</v>
      </c>
      <c r="F19" s="57">
        <f t="shared" si="1"/>
        <v>935.8</v>
      </c>
      <c r="G19" s="57">
        <v>15</v>
      </c>
      <c r="H19" s="57"/>
      <c r="I19" s="57"/>
      <c r="J19" s="57">
        <f t="shared" si="2"/>
        <v>15</v>
      </c>
      <c r="K19" s="56">
        <f t="shared" si="3"/>
        <v>9.6318493150684935E-3</v>
      </c>
      <c r="L19" s="54">
        <f t="shared" si="4"/>
        <v>35.445205479452056</v>
      </c>
      <c r="M19" s="54">
        <f t="shared" si="5"/>
        <v>7.7979452054794525</v>
      </c>
      <c r="N19" s="54">
        <f t="shared" si="0"/>
        <v>15.489554794520549</v>
      </c>
      <c r="O19" s="54">
        <v>1.5972391304347824</v>
      </c>
      <c r="P19" s="56">
        <f t="shared" si="6"/>
        <v>6.4468844421764093E-2</v>
      </c>
    </row>
    <row r="20" spans="1:16" x14ac:dyDescent="0.2">
      <c r="A20" s="78">
        <f t="shared" si="7"/>
        <v>15</v>
      </c>
      <c r="B20" s="57" t="s">
        <v>508</v>
      </c>
      <c r="C20" s="57">
        <v>559.20000000000005</v>
      </c>
      <c r="D20" s="57"/>
      <c r="E20" s="57"/>
      <c r="F20" s="57">
        <f t="shared" si="1"/>
        <v>559.20000000000005</v>
      </c>
      <c r="G20" s="57">
        <v>11</v>
      </c>
      <c r="H20" s="57"/>
      <c r="I20" s="57"/>
      <c r="J20" s="57">
        <f t="shared" si="2"/>
        <v>11</v>
      </c>
      <c r="K20" s="56">
        <f t="shared" si="3"/>
        <v>7.0633561643835613E-3</v>
      </c>
      <c r="L20" s="54">
        <f t="shared" si="4"/>
        <v>25.993150684931507</v>
      </c>
      <c r="M20" s="54">
        <f t="shared" si="5"/>
        <v>5.7184931506849317</v>
      </c>
      <c r="N20" s="54">
        <f t="shared" si="0"/>
        <v>11.359006849315069</v>
      </c>
      <c r="O20" s="54">
        <v>1.1713086956521739</v>
      </c>
      <c r="P20" s="56">
        <f t="shared" si="6"/>
        <v>7.9116522497467229E-2</v>
      </c>
    </row>
    <row r="21" spans="1:16" x14ac:dyDescent="0.2">
      <c r="A21" s="78">
        <f t="shared" si="7"/>
        <v>16</v>
      </c>
      <c r="B21" s="57" t="s">
        <v>509</v>
      </c>
      <c r="C21" s="57">
        <v>740.8</v>
      </c>
      <c r="D21" s="57">
        <v>57.8</v>
      </c>
      <c r="E21" s="57"/>
      <c r="F21" s="57">
        <f t="shared" si="1"/>
        <v>798.59999999999991</v>
      </c>
      <c r="G21" s="57">
        <v>10</v>
      </c>
      <c r="H21" s="57">
        <v>2</v>
      </c>
      <c r="I21" s="57"/>
      <c r="J21" s="57">
        <f t="shared" si="2"/>
        <v>12</v>
      </c>
      <c r="K21" s="56">
        <f t="shared" si="3"/>
        <v>7.7054794520547941E-3</v>
      </c>
      <c r="L21" s="54">
        <f t="shared" si="4"/>
        <v>28.356164383561641</v>
      </c>
      <c r="M21" s="54">
        <f t="shared" si="5"/>
        <v>6.2383561643835614</v>
      </c>
      <c r="N21" s="54">
        <f t="shared" si="0"/>
        <v>12.391643835616437</v>
      </c>
      <c r="O21" s="54">
        <v>1.0648260869565216</v>
      </c>
      <c r="P21" s="56">
        <f t="shared" si="6"/>
        <v>6.0169033897468277E-2</v>
      </c>
    </row>
    <row r="22" spans="1:16" x14ac:dyDescent="0.2">
      <c r="A22" s="78">
        <f t="shared" si="7"/>
        <v>17</v>
      </c>
      <c r="B22" s="57" t="s">
        <v>510</v>
      </c>
      <c r="C22" s="57">
        <v>611.4</v>
      </c>
      <c r="D22" s="57"/>
      <c r="E22" s="57"/>
      <c r="F22" s="57">
        <f t="shared" si="1"/>
        <v>611.4</v>
      </c>
      <c r="G22" s="57">
        <v>10</v>
      </c>
      <c r="H22" s="57"/>
      <c r="I22" s="57"/>
      <c r="J22" s="57">
        <f t="shared" si="2"/>
        <v>10</v>
      </c>
      <c r="K22" s="56">
        <f t="shared" si="3"/>
        <v>6.4212328767123284E-3</v>
      </c>
      <c r="L22" s="54">
        <f t="shared" si="4"/>
        <v>23.63013698630137</v>
      </c>
      <c r="M22" s="54">
        <f t="shared" si="5"/>
        <v>5.1986301369863011</v>
      </c>
      <c r="N22" s="54">
        <f t="shared" si="0"/>
        <v>10.326369863013699</v>
      </c>
      <c r="O22" s="54">
        <v>1.0648260869565216</v>
      </c>
      <c r="P22" s="56">
        <f t="shared" si="6"/>
        <v>6.5783387427638035E-2</v>
      </c>
    </row>
    <row r="23" spans="1:16" x14ac:dyDescent="0.2">
      <c r="A23" s="78">
        <f t="shared" si="7"/>
        <v>18</v>
      </c>
      <c r="B23" s="57" t="s">
        <v>511</v>
      </c>
      <c r="C23" s="57">
        <v>603.70000000000005</v>
      </c>
      <c r="D23" s="57"/>
      <c r="E23" s="57"/>
      <c r="F23" s="57">
        <f t="shared" si="1"/>
        <v>603.70000000000005</v>
      </c>
      <c r="G23" s="57">
        <v>10</v>
      </c>
      <c r="H23" s="57"/>
      <c r="I23" s="57"/>
      <c r="J23" s="57">
        <f t="shared" si="2"/>
        <v>10</v>
      </c>
      <c r="K23" s="56">
        <f t="shared" si="3"/>
        <v>6.4212328767123284E-3</v>
      </c>
      <c r="L23" s="54">
        <f t="shared" si="4"/>
        <v>23.63013698630137</v>
      </c>
      <c r="M23" s="54">
        <f t="shared" si="5"/>
        <v>5.1986301369863011</v>
      </c>
      <c r="N23" s="54">
        <f t="shared" si="0"/>
        <v>10.326369863013699</v>
      </c>
      <c r="O23" s="54">
        <v>1.0648260869565216</v>
      </c>
      <c r="P23" s="56">
        <f t="shared" si="6"/>
        <v>6.6622433449159996E-2</v>
      </c>
    </row>
    <row r="24" spans="1:16" x14ac:dyDescent="0.2">
      <c r="A24" s="78">
        <f t="shared" si="7"/>
        <v>19</v>
      </c>
      <c r="B24" s="57" t="s">
        <v>512</v>
      </c>
      <c r="C24" s="57">
        <v>813.6</v>
      </c>
      <c r="D24" s="57"/>
      <c r="E24" s="57"/>
      <c r="F24" s="57">
        <f t="shared" si="1"/>
        <v>813.6</v>
      </c>
      <c r="G24" s="57">
        <v>10</v>
      </c>
      <c r="H24" s="57"/>
      <c r="I24" s="57"/>
      <c r="J24" s="57">
        <f t="shared" si="2"/>
        <v>10</v>
      </c>
      <c r="K24" s="56">
        <f t="shared" si="3"/>
        <v>6.4212328767123284E-3</v>
      </c>
      <c r="L24" s="54">
        <f t="shared" si="4"/>
        <v>23.63013698630137</v>
      </c>
      <c r="M24" s="54">
        <f t="shared" si="5"/>
        <v>5.1986301369863011</v>
      </c>
      <c r="N24" s="54">
        <f t="shared" si="0"/>
        <v>10.326369863013699</v>
      </c>
      <c r="O24" s="54">
        <v>1.0648260869565216</v>
      </c>
      <c r="P24" s="56">
        <f t="shared" si="6"/>
        <v>4.9434566215902032E-2</v>
      </c>
    </row>
    <row r="25" spans="1:16" x14ac:dyDescent="0.2">
      <c r="A25" s="78">
        <f t="shared" si="7"/>
        <v>20</v>
      </c>
      <c r="B25" s="57" t="s">
        <v>513</v>
      </c>
      <c r="C25" s="57">
        <v>632.1</v>
      </c>
      <c r="D25" s="57"/>
      <c r="E25" s="57"/>
      <c r="F25" s="57">
        <f t="shared" si="1"/>
        <v>632.1</v>
      </c>
      <c r="G25" s="57">
        <v>8</v>
      </c>
      <c r="H25" s="57"/>
      <c r="I25" s="57"/>
      <c r="J25" s="57">
        <f t="shared" si="2"/>
        <v>8</v>
      </c>
      <c r="K25" s="56">
        <f t="shared" si="3"/>
        <v>5.1369863013698627E-3</v>
      </c>
      <c r="L25" s="54">
        <f t="shared" si="4"/>
        <v>18.904109589041095</v>
      </c>
      <c r="M25" s="54">
        <f t="shared" si="5"/>
        <v>4.1589041095890407</v>
      </c>
      <c r="N25" s="54">
        <f t="shared" si="0"/>
        <v>8.2610958904109584</v>
      </c>
      <c r="O25" s="54">
        <v>0.85186086956521734</v>
      </c>
      <c r="P25" s="56">
        <f t="shared" si="6"/>
        <v>5.0903291344101105E-2</v>
      </c>
    </row>
    <row r="26" spans="1:16" x14ac:dyDescent="0.2">
      <c r="A26" s="78">
        <f t="shared" si="7"/>
        <v>21</v>
      </c>
      <c r="B26" s="57" t="s">
        <v>514</v>
      </c>
      <c r="C26" s="57">
        <v>507.6</v>
      </c>
      <c r="D26" s="57"/>
      <c r="E26" s="57">
        <v>37.1</v>
      </c>
      <c r="F26" s="57">
        <f t="shared" si="1"/>
        <v>544.70000000000005</v>
      </c>
      <c r="G26" s="57">
        <v>8</v>
      </c>
      <c r="H26" s="57"/>
      <c r="I26" s="57">
        <v>1</v>
      </c>
      <c r="J26" s="57">
        <f t="shared" si="2"/>
        <v>9</v>
      </c>
      <c r="K26" s="56">
        <f t="shared" si="3"/>
        <v>5.7791095890410956E-3</v>
      </c>
      <c r="L26" s="54">
        <f t="shared" si="4"/>
        <v>21.267123287671232</v>
      </c>
      <c r="M26" s="54">
        <f t="shared" si="5"/>
        <v>4.6787671232876713</v>
      </c>
      <c r="N26" s="54">
        <f t="shared" si="0"/>
        <v>9.293732876712328</v>
      </c>
      <c r="O26" s="54">
        <v>0.85186086956521734</v>
      </c>
      <c r="P26" s="56">
        <f t="shared" si="6"/>
        <v>6.6259379763606463E-2</v>
      </c>
    </row>
    <row r="27" spans="1:16" x14ac:dyDescent="0.2">
      <c r="A27" s="78">
        <f t="shared" si="7"/>
        <v>22</v>
      </c>
      <c r="B27" s="57" t="s">
        <v>515</v>
      </c>
      <c r="C27" s="57">
        <v>712</v>
      </c>
      <c r="D27" s="57"/>
      <c r="E27" s="57"/>
      <c r="F27" s="57">
        <f t="shared" si="1"/>
        <v>712</v>
      </c>
      <c r="G27" s="57">
        <v>9</v>
      </c>
      <c r="H27" s="57"/>
      <c r="I27" s="57"/>
      <c r="J27" s="57">
        <f t="shared" si="2"/>
        <v>9</v>
      </c>
      <c r="K27" s="56">
        <f t="shared" si="3"/>
        <v>5.7791095890410956E-3</v>
      </c>
      <c r="L27" s="54">
        <f t="shared" si="4"/>
        <v>21.267123287671232</v>
      </c>
      <c r="M27" s="54">
        <f t="shared" si="5"/>
        <v>4.6787671232876713</v>
      </c>
      <c r="N27" s="54">
        <f t="shared" si="0"/>
        <v>9.293732876712328</v>
      </c>
      <c r="O27" s="54">
        <v>0.95834347826086952</v>
      </c>
      <c r="P27" s="56">
        <f t="shared" si="6"/>
        <v>5.0839840963387783E-2</v>
      </c>
    </row>
    <row r="28" spans="1:16" x14ac:dyDescent="0.2">
      <c r="A28" s="78">
        <f t="shared" si="7"/>
        <v>23</v>
      </c>
      <c r="B28" s="57" t="s">
        <v>516</v>
      </c>
      <c r="C28" s="57">
        <v>667</v>
      </c>
      <c r="D28" s="57"/>
      <c r="E28" s="57"/>
      <c r="F28" s="57">
        <f t="shared" si="1"/>
        <v>667</v>
      </c>
      <c r="G28" s="57">
        <v>12</v>
      </c>
      <c r="H28" s="57"/>
      <c r="I28" s="57"/>
      <c r="J28" s="57">
        <f t="shared" si="2"/>
        <v>12</v>
      </c>
      <c r="K28" s="56">
        <f t="shared" si="3"/>
        <v>7.7054794520547941E-3</v>
      </c>
      <c r="L28" s="54">
        <f t="shared" si="4"/>
        <v>28.356164383561641</v>
      </c>
      <c r="M28" s="54">
        <f t="shared" si="5"/>
        <v>6.2383561643835614</v>
      </c>
      <c r="N28" s="54">
        <f t="shared" si="0"/>
        <v>12.391643835616437</v>
      </c>
      <c r="O28" s="54">
        <v>1.277791304347826</v>
      </c>
      <c r="P28" s="56">
        <f t="shared" si="6"/>
        <v>7.2359753655036677E-2</v>
      </c>
    </row>
    <row r="29" spans="1:16" x14ac:dyDescent="0.2">
      <c r="A29" s="78">
        <f t="shared" si="7"/>
        <v>24</v>
      </c>
      <c r="B29" s="57" t="s">
        <v>517</v>
      </c>
      <c r="C29" s="57">
        <v>569</v>
      </c>
      <c r="D29" s="57"/>
      <c r="E29" s="57"/>
      <c r="F29" s="57">
        <f t="shared" si="1"/>
        <v>569</v>
      </c>
      <c r="G29" s="57">
        <v>10</v>
      </c>
      <c r="H29" s="57"/>
      <c r="I29" s="57"/>
      <c r="J29" s="57">
        <f t="shared" si="2"/>
        <v>10</v>
      </c>
      <c r="K29" s="56">
        <f t="shared" si="3"/>
        <v>6.4212328767123284E-3</v>
      </c>
      <c r="L29" s="54">
        <f t="shared" si="4"/>
        <v>23.63013698630137</v>
      </c>
      <c r="M29" s="54">
        <f t="shared" si="5"/>
        <v>5.1986301369863011</v>
      </c>
      <c r="N29" s="54">
        <f t="shared" si="0"/>
        <v>10.326369863013699</v>
      </c>
      <c r="O29" s="54">
        <v>1.0648260869565216</v>
      </c>
      <c r="P29" s="56">
        <f t="shared" si="6"/>
        <v>7.0685348107658863E-2</v>
      </c>
    </row>
    <row r="30" spans="1:16" x14ac:dyDescent="0.2">
      <c r="A30" s="78">
        <f t="shared" si="7"/>
        <v>25</v>
      </c>
      <c r="B30" s="57" t="s">
        <v>518</v>
      </c>
      <c r="C30" s="57">
        <v>833.8</v>
      </c>
      <c r="D30" s="57"/>
      <c r="E30" s="57">
        <v>59.3</v>
      </c>
      <c r="F30" s="57">
        <f t="shared" si="1"/>
        <v>893.09999999999991</v>
      </c>
      <c r="G30" s="57">
        <v>12</v>
      </c>
      <c r="H30" s="57"/>
      <c r="I30" s="57">
        <v>1</v>
      </c>
      <c r="J30" s="57">
        <f t="shared" si="2"/>
        <v>13</v>
      </c>
      <c r="K30" s="56">
        <f t="shared" si="3"/>
        <v>8.3476027397260261E-3</v>
      </c>
      <c r="L30" s="54">
        <f t="shared" si="4"/>
        <v>30.719178082191775</v>
      </c>
      <c r="M30" s="54">
        <f t="shared" si="5"/>
        <v>6.7582191780821903</v>
      </c>
      <c r="N30" s="54">
        <f t="shared" si="0"/>
        <v>13.424280821917806</v>
      </c>
      <c r="O30" s="54">
        <v>1.277791304347826</v>
      </c>
      <c r="P30" s="56">
        <f t="shared" si="6"/>
        <v>5.8425114081894082E-2</v>
      </c>
    </row>
    <row r="31" spans="1:16" x14ac:dyDescent="0.2">
      <c r="A31" s="78">
        <f t="shared" si="7"/>
        <v>26</v>
      </c>
      <c r="B31" s="57" t="s">
        <v>519</v>
      </c>
      <c r="C31" s="57">
        <v>880.8</v>
      </c>
      <c r="D31" s="57"/>
      <c r="E31" s="57"/>
      <c r="F31" s="57">
        <f t="shared" si="1"/>
        <v>880.8</v>
      </c>
      <c r="G31" s="57">
        <v>15</v>
      </c>
      <c r="H31" s="57"/>
      <c r="I31" s="57"/>
      <c r="J31" s="57">
        <f t="shared" si="2"/>
        <v>15</v>
      </c>
      <c r="K31" s="56">
        <f t="shared" si="3"/>
        <v>9.6318493150684935E-3</v>
      </c>
      <c r="L31" s="54">
        <f t="shared" si="4"/>
        <v>35.445205479452056</v>
      </c>
      <c r="M31" s="54">
        <f t="shared" si="5"/>
        <v>7.7979452054794525</v>
      </c>
      <c r="N31" s="54">
        <f t="shared" si="0"/>
        <v>15.489554794520549</v>
      </c>
      <c r="O31" s="54">
        <v>1.5972391304347824</v>
      </c>
      <c r="P31" s="56">
        <f t="shared" si="6"/>
        <v>6.8494487522578154E-2</v>
      </c>
    </row>
    <row r="32" spans="1:16" x14ac:dyDescent="0.2">
      <c r="A32" s="78">
        <f t="shared" si="7"/>
        <v>27</v>
      </c>
      <c r="B32" s="57" t="s">
        <v>520</v>
      </c>
      <c r="C32" s="57">
        <v>853.7</v>
      </c>
      <c r="D32" s="57">
        <v>45.8</v>
      </c>
      <c r="E32" s="57">
        <v>34.200000000000003</v>
      </c>
      <c r="F32" s="57">
        <f t="shared" si="1"/>
        <v>933.7</v>
      </c>
      <c r="G32" s="57">
        <v>12</v>
      </c>
      <c r="H32" s="57">
        <v>1</v>
      </c>
      <c r="I32" s="57"/>
      <c r="J32" s="57">
        <f t="shared" si="2"/>
        <v>13</v>
      </c>
      <c r="K32" s="56">
        <f t="shared" si="3"/>
        <v>8.3476027397260261E-3</v>
      </c>
      <c r="L32" s="54">
        <f t="shared" si="4"/>
        <v>30.719178082191775</v>
      </c>
      <c r="M32" s="54">
        <f t="shared" si="5"/>
        <v>6.7582191780821903</v>
      </c>
      <c r="N32" s="54">
        <f t="shared" si="0"/>
        <v>13.424280821917806</v>
      </c>
      <c r="O32" s="54">
        <v>1.277791304347826</v>
      </c>
      <c r="P32" s="56">
        <f t="shared" si="6"/>
        <v>5.5884619670707507E-2</v>
      </c>
    </row>
    <row r="33" spans="1:16" x14ac:dyDescent="0.2">
      <c r="A33" s="78">
        <f t="shared" si="7"/>
        <v>28</v>
      </c>
      <c r="B33" s="57" t="s">
        <v>521</v>
      </c>
      <c r="C33" s="57">
        <v>737.2</v>
      </c>
      <c r="D33" s="57"/>
      <c r="E33" s="57"/>
      <c r="F33" s="57">
        <f t="shared" si="1"/>
        <v>737.2</v>
      </c>
      <c r="G33" s="57">
        <v>12</v>
      </c>
      <c r="H33" s="57"/>
      <c r="I33" s="57"/>
      <c r="J33" s="57">
        <f t="shared" si="2"/>
        <v>12</v>
      </c>
      <c r="K33" s="56">
        <f t="shared" si="3"/>
        <v>7.7054794520547941E-3</v>
      </c>
      <c r="L33" s="54">
        <f t="shared" si="4"/>
        <v>28.356164383561641</v>
      </c>
      <c r="M33" s="54">
        <f t="shared" si="5"/>
        <v>6.2383561643835614</v>
      </c>
      <c r="N33" s="54">
        <f t="shared" si="0"/>
        <v>12.391643835616437</v>
      </c>
      <c r="O33" s="54">
        <v>1.277791304347826</v>
      </c>
      <c r="P33" s="56">
        <f t="shared" si="6"/>
        <v>6.5469283353105617E-2</v>
      </c>
    </row>
    <row r="34" spans="1:16" x14ac:dyDescent="0.2">
      <c r="A34" s="78">
        <f t="shared" si="7"/>
        <v>29</v>
      </c>
      <c r="B34" s="57" t="s">
        <v>522</v>
      </c>
      <c r="C34" s="57">
        <v>2643.9</v>
      </c>
      <c r="D34" s="57"/>
      <c r="E34" s="57">
        <v>525.79999999999995</v>
      </c>
      <c r="F34" s="57">
        <f t="shared" si="1"/>
        <v>3169.7</v>
      </c>
      <c r="G34" s="57">
        <v>65</v>
      </c>
      <c r="H34" s="57"/>
      <c r="I34" s="57"/>
      <c r="J34" s="57">
        <f t="shared" si="2"/>
        <v>65</v>
      </c>
      <c r="K34" s="56">
        <f t="shared" si="3"/>
        <v>4.1738013698630137E-2</v>
      </c>
      <c r="L34" s="54">
        <f t="shared" si="4"/>
        <v>153.5958904109589</v>
      </c>
      <c r="M34" s="54">
        <f t="shared" si="5"/>
        <v>33.791095890410958</v>
      </c>
      <c r="N34" s="54">
        <f t="shared" si="0"/>
        <v>67.121404109589037</v>
      </c>
      <c r="O34" s="54">
        <v>6.9213695652173906</v>
      </c>
      <c r="P34" s="56">
        <f t="shared" si="6"/>
        <v>8.2477761294815377E-2</v>
      </c>
    </row>
    <row r="35" spans="1:16" x14ac:dyDescent="0.2">
      <c r="A35" s="78">
        <f t="shared" si="7"/>
        <v>30</v>
      </c>
      <c r="B35" s="57" t="s">
        <v>523</v>
      </c>
      <c r="C35" s="57">
        <v>757.5</v>
      </c>
      <c r="D35" s="57"/>
      <c r="E35" s="57"/>
      <c r="F35" s="57">
        <f t="shared" si="1"/>
        <v>757.5</v>
      </c>
      <c r="G35" s="57">
        <v>16</v>
      </c>
      <c r="H35" s="57"/>
      <c r="I35" s="57"/>
      <c r="J35" s="57">
        <f t="shared" si="2"/>
        <v>16</v>
      </c>
      <c r="K35" s="56">
        <f t="shared" si="3"/>
        <v>1.0273972602739725E-2</v>
      </c>
      <c r="L35" s="54">
        <f t="shared" si="4"/>
        <v>37.80821917808219</v>
      </c>
      <c r="M35" s="54">
        <f t="shared" si="5"/>
        <v>8.3178082191780813</v>
      </c>
      <c r="N35" s="54">
        <f t="shared" si="0"/>
        <v>16.522191780821917</v>
      </c>
      <c r="O35" s="54">
        <v>1.7037217391304347</v>
      </c>
      <c r="P35" s="56">
        <f t="shared" si="6"/>
        <v>8.4953057316452293E-2</v>
      </c>
    </row>
    <row r="36" spans="1:16" x14ac:dyDescent="0.2">
      <c r="A36" s="78">
        <f t="shared" si="7"/>
        <v>31</v>
      </c>
      <c r="B36" s="57" t="s">
        <v>524</v>
      </c>
      <c r="C36" s="57">
        <v>386.9</v>
      </c>
      <c r="D36" s="57">
        <v>101.6</v>
      </c>
      <c r="E36" s="57"/>
      <c r="F36" s="57">
        <f t="shared" si="1"/>
        <v>488.5</v>
      </c>
      <c r="G36" s="57">
        <v>5</v>
      </c>
      <c r="H36" s="57">
        <v>1</v>
      </c>
      <c r="I36" s="57"/>
      <c r="J36" s="57">
        <f t="shared" si="2"/>
        <v>6</v>
      </c>
      <c r="K36" s="56">
        <f t="shared" si="3"/>
        <v>3.852739726027397E-3</v>
      </c>
      <c r="L36" s="54">
        <f t="shared" si="4"/>
        <v>14.17808219178082</v>
      </c>
      <c r="M36" s="54">
        <f t="shared" si="5"/>
        <v>3.1191780821917807</v>
      </c>
      <c r="N36" s="54">
        <f t="shared" si="0"/>
        <v>6.1958219178082183</v>
      </c>
      <c r="O36" s="54">
        <v>0.53241304347826079</v>
      </c>
      <c r="P36" s="56">
        <f t="shared" si="6"/>
        <v>4.9182180624890645E-2</v>
      </c>
    </row>
    <row r="37" spans="1:16" x14ac:dyDescent="0.2">
      <c r="A37" s="78">
        <f t="shared" si="7"/>
        <v>32</v>
      </c>
      <c r="B37" s="57" t="s">
        <v>525</v>
      </c>
      <c r="C37" s="57">
        <v>1722.05</v>
      </c>
      <c r="D37" s="57"/>
      <c r="E37" s="57">
        <v>115.8</v>
      </c>
      <c r="F37" s="57">
        <f t="shared" si="1"/>
        <v>1837.85</v>
      </c>
      <c r="G37" s="57">
        <v>34</v>
      </c>
      <c r="H37" s="57"/>
      <c r="I37" s="57"/>
      <c r="J37" s="57">
        <f t="shared" si="2"/>
        <v>34</v>
      </c>
      <c r="K37" s="56">
        <f t="shared" si="3"/>
        <v>2.1832191780821915E-2</v>
      </c>
      <c r="L37" s="54">
        <f t="shared" si="4"/>
        <v>80.342465753424648</v>
      </c>
      <c r="M37" s="54">
        <f t="shared" si="5"/>
        <v>17.675342465753424</v>
      </c>
      <c r="N37" s="54">
        <f t="shared" si="0"/>
        <v>35.109657534246573</v>
      </c>
      <c r="O37" s="54">
        <v>3.6204086956521735</v>
      </c>
      <c r="P37" s="56">
        <f t="shared" si="6"/>
        <v>7.4406439289972967E-2</v>
      </c>
    </row>
    <row r="38" spans="1:16" x14ac:dyDescent="0.2">
      <c r="A38" s="78">
        <f t="shared" si="7"/>
        <v>33</v>
      </c>
      <c r="B38" s="57" t="s">
        <v>526</v>
      </c>
      <c r="C38" s="57">
        <v>534.6</v>
      </c>
      <c r="D38" s="57">
        <v>34.4</v>
      </c>
      <c r="E38" s="57"/>
      <c r="F38" s="57">
        <f t="shared" si="1"/>
        <v>569</v>
      </c>
      <c r="G38" s="57">
        <v>7</v>
      </c>
      <c r="H38" s="57">
        <v>1</v>
      </c>
      <c r="I38" s="57"/>
      <c r="J38" s="57">
        <f t="shared" si="2"/>
        <v>8</v>
      </c>
      <c r="K38" s="56">
        <f t="shared" si="3"/>
        <v>5.1369863013698627E-3</v>
      </c>
      <c r="L38" s="54">
        <f t="shared" si="4"/>
        <v>18.904109589041095</v>
      </c>
      <c r="M38" s="54">
        <f t="shared" si="5"/>
        <v>4.1589041095890407</v>
      </c>
      <c r="N38" s="54">
        <f t="shared" si="0"/>
        <v>8.2610958904109584</v>
      </c>
      <c r="O38" s="54">
        <v>0.74537826086956516</v>
      </c>
      <c r="P38" s="56">
        <f t="shared" si="6"/>
        <v>5.6361138576292893E-2</v>
      </c>
    </row>
    <row r="39" spans="1:16" x14ac:dyDescent="0.2">
      <c r="A39" s="78">
        <f t="shared" si="7"/>
        <v>34</v>
      </c>
      <c r="B39" s="57" t="s">
        <v>527</v>
      </c>
      <c r="C39" s="57">
        <v>578.79999999999995</v>
      </c>
      <c r="D39" s="57"/>
      <c r="E39" s="57">
        <v>47.8</v>
      </c>
      <c r="F39" s="57">
        <f t="shared" si="1"/>
        <v>626.59999999999991</v>
      </c>
      <c r="G39" s="57">
        <v>10</v>
      </c>
      <c r="H39" s="57"/>
      <c r="I39" s="57">
        <v>1</v>
      </c>
      <c r="J39" s="57">
        <f t="shared" si="2"/>
        <v>11</v>
      </c>
      <c r="K39" s="56">
        <f t="shared" si="3"/>
        <v>7.0633561643835613E-3</v>
      </c>
      <c r="L39" s="54">
        <f t="shared" si="4"/>
        <v>25.993150684931507</v>
      </c>
      <c r="M39" s="54">
        <f t="shared" si="5"/>
        <v>5.7184931506849317</v>
      </c>
      <c r="N39" s="54">
        <f t="shared" si="0"/>
        <v>11.359006849315069</v>
      </c>
      <c r="O39" s="54">
        <v>1.0648260869565216</v>
      </c>
      <c r="P39" s="56">
        <f t="shared" si="6"/>
        <v>7.0436445534452663E-2</v>
      </c>
    </row>
    <row r="40" spans="1:16" x14ac:dyDescent="0.2">
      <c r="A40" s="78">
        <f t="shared" si="7"/>
        <v>35</v>
      </c>
      <c r="B40" s="57" t="s">
        <v>528</v>
      </c>
      <c r="C40" s="57">
        <v>1126.7</v>
      </c>
      <c r="D40" s="57"/>
      <c r="E40" s="57">
        <v>28.1</v>
      </c>
      <c r="F40" s="57">
        <f t="shared" si="1"/>
        <v>1154.8</v>
      </c>
      <c r="G40" s="57">
        <v>16</v>
      </c>
      <c r="H40" s="57"/>
      <c r="I40" s="57">
        <v>1</v>
      </c>
      <c r="J40" s="57">
        <f t="shared" si="2"/>
        <v>17</v>
      </c>
      <c r="K40" s="56">
        <f t="shared" si="3"/>
        <v>1.0916095890410957E-2</v>
      </c>
      <c r="L40" s="54">
        <f t="shared" si="4"/>
        <v>40.171232876712324</v>
      </c>
      <c r="M40" s="54">
        <f t="shared" si="5"/>
        <v>8.837671232876712</v>
      </c>
      <c r="N40" s="54">
        <f t="shared" si="0"/>
        <v>17.554828767123286</v>
      </c>
      <c r="O40" s="54">
        <v>1.7037217391304347</v>
      </c>
      <c r="P40" s="56">
        <f t="shared" si="6"/>
        <v>5.9116257893871454E-2</v>
      </c>
    </row>
    <row r="41" spans="1:16" x14ac:dyDescent="0.2">
      <c r="A41" s="78">
        <f t="shared" si="7"/>
        <v>36</v>
      </c>
      <c r="B41" s="57" t="s">
        <v>529</v>
      </c>
      <c r="C41" s="57">
        <v>627.1</v>
      </c>
      <c r="D41" s="57"/>
      <c r="E41" s="57"/>
      <c r="F41" s="57">
        <f t="shared" si="1"/>
        <v>627.1</v>
      </c>
      <c r="G41" s="57">
        <v>10</v>
      </c>
      <c r="H41" s="57"/>
      <c r="I41" s="57"/>
      <c r="J41" s="57">
        <f t="shared" si="2"/>
        <v>10</v>
      </c>
      <c r="K41" s="56">
        <f t="shared" si="3"/>
        <v>6.4212328767123284E-3</v>
      </c>
      <c r="L41" s="54">
        <f t="shared" si="4"/>
        <v>23.63013698630137</v>
      </c>
      <c r="M41" s="54">
        <f t="shared" si="5"/>
        <v>5.1986301369863011</v>
      </c>
      <c r="N41" s="54">
        <f t="shared" si="0"/>
        <v>10.326369863013699</v>
      </c>
      <c r="O41" s="54">
        <v>1.0648260869565216</v>
      </c>
      <c r="P41" s="56">
        <f t="shared" si="6"/>
        <v>6.4136442470511715E-2</v>
      </c>
    </row>
    <row r="42" spans="1:16" x14ac:dyDescent="0.2">
      <c r="A42" s="78">
        <f t="shared" si="7"/>
        <v>37</v>
      </c>
      <c r="B42" s="57" t="s">
        <v>530</v>
      </c>
      <c r="C42" s="57">
        <v>820.3</v>
      </c>
      <c r="D42" s="57">
        <v>55.7</v>
      </c>
      <c r="E42" s="57"/>
      <c r="F42" s="57">
        <f t="shared" si="1"/>
        <v>876</v>
      </c>
      <c r="G42" s="57">
        <v>12</v>
      </c>
      <c r="H42" s="57">
        <v>1</v>
      </c>
      <c r="I42" s="57"/>
      <c r="J42" s="57">
        <f t="shared" si="2"/>
        <v>13</v>
      </c>
      <c r="K42" s="56">
        <f t="shared" si="3"/>
        <v>8.3476027397260261E-3</v>
      </c>
      <c r="L42" s="54">
        <f t="shared" si="4"/>
        <v>30.719178082191775</v>
      </c>
      <c r="M42" s="54">
        <f t="shared" si="5"/>
        <v>6.7582191780821903</v>
      </c>
      <c r="N42" s="54">
        <f t="shared" si="0"/>
        <v>13.424280821917806</v>
      </c>
      <c r="O42" s="54">
        <v>1.277791304347826</v>
      </c>
      <c r="P42" s="56">
        <f t="shared" si="6"/>
        <v>5.9565604322533793E-2</v>
      </c>
    </row>
    <row r="43" spans="1:16" x14ac:dyDescent="0.2">
      <c r="A43" s="78">
        <f t="shared" si="7"/>
        <v>38</v>
      </c>
      <c r="B43" s="57" t="s">
        <v>531</v>
      </c>
      <c r="C43" s="57">
        <v>834.6</v>
      </c>
      <c r="D43" s="57"/>
      <c r="E43" s="57">
        <v>120.9</v>
      </c>
      <c r="F43" s="57">
        <f t="shared" si="1"/>
        <v>955.5</v>
      </c>
      <c r="G43" s="57">
        <v>17</v>
      </c>
      <c r="H43" s="57"/>
      <c r="I43" s="57"/>
      <c r="J43" s="57">
        <f t="shared" si="2"/>
        <v>17</v>
      </c>
      <c r="K43" s="56">
        <f t="shared" si="3"/>
        <v>1.0916095890410957E-2</v>
      </c>
      <c r="L43" s="54">
        <f t="shared" si="4"/>
        <v>40.171232876712324</v>
      </c>
      <c r="M43" s="54">
        <f t="shared" si="5"/>
        <v>8.837671232876712</v>
      </c>
      <c r="N43" s="54">
        <f t="shared" si="0"/>
        <v>17.554828767123286</v>
      </c>
      <c r="O43" s="54">
        <v>1.8102043478260867</v>
      </c>
      <c r="P43" s="56">
        <f t="shared" si="6"/>
        <v>7.1558280716419051E-2</v>
      </c>
    </row>
    <row r="44" spans="1:16" x14ac:dyDescent="0.2">
      <c r="A44" s="78">
        <f t="shared" si="7"/>
        <v>39</v>
      </c>
      <c r="B44" s="57" t="s">
        <v>532</v>
      </c>
      <c r="C44" s="57">
        <v>2791.8</v>
      </c>
      <c r="D44" s="57"/>
      <c r="E44" s="57">
        <v>70.7</v>
      </c>
      <c r="F44" s="57">
        <f t="shared" si="1"/>
        <v>2862.5</v>
      </c>
      <c r="G44" s="57">
        <v>69</v>
      </c>
      <c r="H44" s="57"/>
      <c r="I44" s="57"/>
      <c r="J44" s="57">
        <f t="shared" si="2"/>
        <v>69</v>
      </c>
      <c r="K44" s="56">
        <f t="shared" si="3"/>
        <v>4.4306506849315065E-2</v>
      </c>
      <c r="L44" s="54">
        <f t="shared" si="4"/>
        <v>163.04794520547944</v>
      </c>
      <c r="M44" s="54">
        <f t="shared" si="5"/>
        <v>35.870547945205473</v>
      </c>
      <c r="N44" s="54">
        <f t="shared" si="0"/>
        <v>71.251952054794515</v>
      </c>
      <c r="O44" s="54">
        <v>7.3472999999999997</v>
      </c>
      <c r="P44" s="56">
        <f t="shared" si="6"/>
        <v>9.69494306394688E-2</v>
      </c>
    </row>
    <row r="45" spans="1:16" x14ac:dyDescent="0.2">
      <c r="A45" s="78">
        <f t="shared" si="7"/>
        <v>40</v>
      </c>
      <c r="B45" s="57" t="s">
        <v>533</v>
      </c>
      <c r="C45" s="57">
        <v>643.79999999999995</v>
      </c>
      <c r="D45" s="57"/>
      <c r="E45" s="57">
        <v>33.700000000000003</v>
      </c>
      <c r="F45" s="57">
        <f t="shared" si="1"/>
        <v>677.5</v>
      </c>
      <c r="G45" s="57">
        <v>9</v>
      </c>
      <c r="H45" s="57"/>
      <c r="I45" s="57">
        <v>1</v>
      </c>
      <c r="J45" s="57">
        <f t="shared" si="2"/>
        <v>10</v>
      </c>
      <c r="K45" s="56">
        <f t="shared" si="3"/>
        <v>6.4212328767123284E-3</v>
      </c>
      <c r="L45" s="54">
        <f t="shared" si="4"/>
        <v>23.63013698630137</v>
      </c>
      <c r="M45" s="54">
        <f t="shared" si="5"/>
        <v>5.1986301369863011</v>
      </c>
      <c r="N45" s="54">
        <f t="shared" si="0"/>
        <v>10.326369863013699</v>
      </c>
      <c r="O45" s="54">
        <v>0.95834347826086952</v>
      </c>
      <c r="P45" s="56">
        <f t="shared" si="6"/>
        <v>5.920808924658634E-2</v>
      </c>
    </row>
    <row r="46" spans="1:16" x14ac:dyDescent="0.2">
      <c r="A46" s="78">
        <f t="shared" si="7"/>
        <v>41</v>
      </c>
      <c r="B46" s="57" t="s">
        <v>534</v>
      </c>
      <c r="C46" s="57">
        <v>2514.1999999999998</v>
      </c>
      <c r="D46" s="57"/>
      <c r="E46" s="57"/>
      <c r="F46" s="57">
        <f t="shared" si="1"/>
        <v>2514.1999999999998</v>
      </c>
      <c r="G46" s="57">
        <v>40</v>
      </c>
      <c r="H46" s="57"/>
      <c r="I46" s="57"/>
      <c r="J46" s="57">
        <f t="shared" si="2"/>
        <v>40</v>
      </c>
      <c r="K46" s="56">
        <f t="shared" si="3"/>
        <v>2.5684931506849314E-2</v>
      </c>
      <c r="L46" s="54">
        <f t="shared" si="4"/>
        <v>94.520547945205479</v>
      </c>
      <c r="M46" s="54">
        <f t="shared" si="5"/>
        <v>20.794520547945204</v>
      </c>
      <c r="N46" s="54">
        <f t="shared" si="0"/>
        <v>41.305479452054797</v>
      </c>
      <c r="O46" s="54">
        <v>4.2593043478260864</v>
      </c>
      <c r="P46" s="56">
        <f t="shared" si="6"/>
        <v>6.3988486314943749E-2</v>
      </c>
    </row>
    <row r="47" spans="1:16" x14ac:dyDescent="0.2">
      <c r="A47" s="78">
        <f t="shared" si="7"/>
        <v>42</v>
      </c>
      <c r="B47" s="57" t="s">
        <v>535</v>
      </c>
      <c r="C47" s="57">
        <v>366.9</v>
      </c>
      <c r="D47" s="57">
        <v>25</v>
      </c>
      <c r="E47" s="57"/>
      <c r="F47" s="57">
        <f t="shared" si="1"/>
        <v>391.9</v>
      </c>
      <c r="G47" s="57">
        <v>5</v>
      </c>
      <c r="H47" s="57"/>
      <c r="I47" s="57"/>
      <c r="J47" s="57">
        <f t="shared" si="2"/>
        <v>5</v>
      </c>
      <c r="K47" s="56">
        <f t="shared" si="3"/>
        <v>3.2106164383561642E-3</v>
      </c>
      <c r="L47" s="54">
        <f t="shared" si="4"/>
        <v>11.815068493150685</v>
      </c>
      <c r="M47" s="54">
        <f t="shared" si="5"/>
        <v>2.5993150684931505</v>
      </c>
      <c r="N47" s="54">
        <f t="shared" si="0"/>
        <v>5.1631849315068497</v>
      </c>
      <c r="O47" s="54">
        <v>0.53241304347826079</v>
      </c>
      <c r="P47" s="56">
        <f t="shared" si="6"/>
        <v>5.1314063630081522E-2</v>
      </c>
    </row>
    <row r="48" spans="1:16" x14ac:dyDescent="0.2">
      <c r="A48" s="78">
        <f t="shared" si="7"/>
        <v>43</v>
      </c>
      <c r="B48" s="57" t="s">
        <v>538</v>
      </c>
      <c r="C48" s="57">
        <v>623.5</v>
      </c>
      <c r="D48" s="57">
        <v>121.1</v>
      </c>
      <c r="E48" s="57">
        <v>31.1</v>
      </c>
      <c r="F48" s="57">
        <f t="shared" si="1"/>
        <v>775.7</v>
      </c>
      <c r="G48" s="57">
        <v>7</v>
      </c>
      <c r="H48" s="57">
        <v>3</v>
      </c>
      <c r="I48" s="57">
        <v>1</v>
      </c>
      <c r="J48" s="57">
        <f t="shared" si="2"/>
        <v>11</v>
      </c>
      <c r="K48" s="56">
        <f t="shared" si="3"/>
        <v>7.0633561643835613E-3</v>
      </c>
      <c r="L48" s="54">
        <f t="shared" si="4"/>
        <v>25.993150684931507</v>
      </c>
      <c r="M48" s="54">
        <f t="shared" si="5"/>
        <v>5.7184931506849317</v>
      </c>
      <c r="N48" s="54">
        <f t="shared" si="0"/>
        <v>11.359006849315069</v>
      </c>
      <c r="O48" s="54">
        <v>0.74537826086956516</v>
      </c>
      <c r="P48" s="56">
        <f t="shared" si="6"/>
        <v>5.648579211783044E-2</v>
      </c>
    </row>
    <row r="49" spans="1:16" x14ac:dyDescent="0.2">
      <c r="A49" s="78">
        <f t="shared" si="7"/>
        <v>44</v>
      </c>
      <c r="B49" s="57" t="s">
        <v>539</v>
      </c>
      <c r="C49" s="57">
        <v>1208.3</v>
      </c>
      <c r="D49" s="57"/>
      <c r="E49" s="57"/>
      <c r="F49" s="57">
        <f t="shared" si="1"/>
        <v>1208.3</v>
      </c>
      <c r="G49" s="57">
        <v>20</v>
      </c>
      <c r="H49" s="57"/>
      <c r="I49" s="57"/>
      <c r="J49" s="57">
        <f t="shared" si="2"/>
        <v>20</v>
      </c>
      <c r="K49" s="56">
        <f t="shared" si="3"/>
        <v>1.2842465753424657E-2</v>
      </c>
      <c r="L49" s="54">
        <f t="shared" si="4"/>
        <v>47.260273972602739</v>
      </c>
      <c r="M49" s="54">
        <f t="shared" si="5"/>
        <v>10.397260273972602</v>
      </c>
      <c r="N49" s="54">
        <f t="shared" si="0"/>
        <v>20.652739726027399</v>
      </c>
      <c r="O49" s="54">
        <v>2.1296521739130432</v>
      </c>
      <c r="P49" s="56">
        <f t="shared" si="6"/>
        <v>6.6572809853940068E-2</v>
      </c>
    </row>
    <row r="50" spans="1:16" x14ac:dyDescent="0.2">
      <c r="A50" s="78">
        <f t="shared" si="7"/>
        <v>45</v>
      </c>
      <c r="B50" s="57" t="s">
        <v>540</v>
      </c>
      <c r="C50" s="57">
        <v>625.20000000000005</v>
      </c>
      <c r="D50" s="57"/>
      <c r="E50" s="57"/>
      <c r="F50" s="57">
        <f t="shared" si="1"/>
        <v>625.20000000000005</v>
      </c>
      <c r="G50" s="57">
        <v>7</v>
      </c>
      <c r="H50" s="57"/>
      <c r="I50" s="57"/>
      <c r="J50" s="57">
        <f t="shared" si="2"/>
        <v>7</v>
      </c>
      <c r="K50" s="56">
        <f t="shared" si="3"/>
        <v>4.4948630136986299E-3</v>
      </c>
      <c r="L50" s="54">
        <f t="shared" si="4"/>
        <v>16.541095890410958</v>
      </c>
      <c r="M50" s="54">
        <f t="shared" si="5"/>
        <v>3.6390410958904109</v>
      </c>
      <c r="N50" s="54">
        <f t="shared" si="0"/>
        <v>7.2284589041095888</v>
      </c>
      <c r="O50" s="54">
        <v>0.74537826086956516</v>
      </c>
      <c r="P50" s="56">
        <f t="shared" si="6"/>
        <v>4.5031948418554894E-2</v>
      </c>
    </row>
    <row r="51" spans="1:16" x14ac:dyDescent="0.2">
      <c r="A51" s="78">
        <f t="shared" si="7"/>
        <v>46</v>
      </c>
      <c r="B51" s="57" t="s">
        <v>542</v>
      </c>
      <c r="C51" s="57">
        <v>493.3</v>
      </c>
      <c r="D51" s="57"/>
      <c r="E51" s="57">
        <v>24.2</v>
      </c>
      <c r="F51" s="57">
        <f t="shared" si="1"/>
        <v>517.5</v>
      </c>
      <c r="G51" s="57">
        <v>8</v>
      </c>
      <c r="H51" s="57"/>
      <c r="I51" s="57">
        <v>1</v>
      </c>
      <c r="J51" s="57">
        <f t="shared" si="2"/>
        <v>9</v>
      </c>
      <c r="K51" s="56">
        <f t="shared" si="3"/>
        <v>5.7791095890410956E-3</v>
      </c>
      <c r="L51" s="54">
        <f t="shared" si="4"/>
        <v>21.267123287671232</v>
      </c>
      <c r="M51" s="54">
        <f t="shared" si="5"/>
        <v>4.6787671232876713</v>
      </c>
      <c r="N51" s="54">
        <f t="shared" si="0"/>
        <v>9.293732876712328</v>
      </c>
      <c r="O51" s="54">
        <v>0.85186086956521734</v>
      </c>
      <c r="P51" s="56">
        <f t="shared" si="6"/>
        <v>6.9741998371471395E-2</v>
      </c>
    </row>
    <row r="52" spans="1:16" x14ac:dyDescent="0.2">
      <c r="A52" s="78">
        <f t="shared" si="7"/>
        <v>47</v>
      </c>
      <c r="B52" s="57" t="s">
        <v>543</v>
      </c>
      <c r="C52" s="57">
        <v>338</v>
      </c>
      <c r="D52" s="57">
        <v>30.7</v>
      </c>
      <c r="E52" s="57"/>
      <c r="F52" s="57">
        <f t="shared" si="1"/>
        <v>368.7</v>
      </c>
      <c r="G52" s="57">
        <v>5</v>
      </c>
      <c r="H52" s="57"/>
      <c r="I52" s="57"/>
      <c r="J52" s="57">
        <f t="shared" si="2"/>
        <v>5</v>
      </c>
      <c r="K52" s="56">
        <f t="shared" si="3"/>
        <v>3.2106164383561642E-3</v>
      </c>
      <c r="L52" s="54">
        <f t="shared" si="4"/>
        <v>11.815068493150685</v>
      </c>
      <c r="M52" s="54">
        <f t="shared" si="5"/>
        <v>2.5993150684931505</v>
      </c>
      <c r="N52" s="54">
        <f t="shared" si="0"/>
        <v>5.1631849315068497</v>
      </c>
      <c r="O52" s="54">
        <v>0.53241304347826079</v>
      </c>
      <c r="P52" s="56">
        <f t="shared" si="6"/>
        <v>5.4542938802899232E-2</v>
      </c>
    </row>
    <row r="53" spans="1:16" x14ac:dyDescent="0.2">
      <c r="A53" s="78">
        <f t="shared" si="7"/>
        <v>48</v>
      </c>
      <c r="B53" s="57" t="s">
        <v>544</v>
      </c>
      <c r="C53" s="57">
        <v>331.1</v>
      </c>
      <c r="D53" s="57"/>
      <c r="E53" s="57"/>
      <c r="F53" s="57">
        <f t="shared" si="1"/>
        <v>331.1</v>
      </c>
      <c r="G53" s="57">
        <v>5</v>
      </c>
      <c r="H53" s="57"/>
      <c r="I53" s="57"/>
      <c r="J53" s="57">
        <f t="shared" si="2"/>
        <v>5</v>
      </c>
      <c r="K53" s="56">
        <f t="shared" si="3"/>
        <v>3.2106164383561642E-3</v>
      </c>
      <c r="L53" s="54">
        <f t="shared" si="4"/>
        <v>11.815068493150685</v>
      </c>
      <c r="M53" s="54">
        <f t="shared" si="5"/>
        <v>2.5993150684931505</v>
      </c>
      <c r="N53" s="54">
        <f t="shared" si="0"/>
        <v>5.1631849315068497</v>
      </c>
      <c r="O53" s="54">
        <v>0.53241304347826079</v>
      </c>
      <c r="P53" s="56">
        <f t="shared" si="6"/>
        <v>6.0736881717393373E-2</v>
      </c>
    </row>
    <row r="54" spans="1:16" x14ac:dyDescent="0.2">
      <c r="A54" s="78">
        <f t="shared" si="7"/>
        <v>49</v>
      </c>
      <c r="B54" s="57" t="s">
        <v>545</v>
      </c>
      <c r="C54" s="57">
        <v>215.4</v>
      </c>
      <c r="D54" s="57"/>
      <c r="E54" s="57"/>
      <c r="F54" s="57">
        <f t="shared" si="1"/>
        <v>215.4</v>
      </c>
      <c r="G54" s="57">
        <v>4</v>
      </c>
      <c r="H54" s="57"/>
      <c r="I54" s="57"/>
      <c r="J54" s="57">
        <f t="shared" si="2"/>
        <v>4</v>
      </c>
      <c r="K54" s="56">
        <f t="shared" si="3"/>
        <v>2.5684931506849314E-3</v>
      </c>
      <c r="L54" s="54">
        <f t="shared" si="4"/>
        <v>9.4520547945205475</v>
      </c>
      <c r="M54" s="54">
        <f t="shared" si="5"/>
        <v>2.0794520547945203</v>
      </c>
      <c r="N54" s="54">
        <f t="shared" si="0"/>
        <v>4.1305479452054792</v>
      </c>
      <c r="O54" s="54">
        <v>0.42593043478260867</v>
      </c>
      <c r="P54" s="56">
        <f t="shared" si="6"/>
        <v>7.468888221589208E-2</v>
      </c>
    </row>
    <row r="55" spans="1:16" x14ac:dyDescent="0.2">
      <c r="A55" s="78">
        <f t="shared" si="7"/>
        <v>50</v>
      </c>
      <c r="B55" s="57" t="s">
        <v>546</v>
      </c>
      <c r="C55" s="57">
        <v>720.4</v>
      </c>
      <c r="D55" s="57"/>
      <c r="E55" s="57"/>
      <c r="F55" s="57">
        <f t="shared" si="1"/>
        <v>720.4</v>
      </c>
      <c r="G55" s="57">
        <v>4</v>
      </c>
      <c r="H55" s="57"/>
      <c r="I55" s="57"/>
      <c r="J55" s="57">
        <f t="shared" si="2"/>
        <v>4</v>
      </c>
      <c r="K55" s="56">
        <f t="shared" si="3"/>
        <v>2.5684931506849314E-3</v>
      </c>
      <c r="L55" s="54">
        <f t="shared" si="4"/>
        <v>9.4520547945205475</v>
      </c>
      <c r="M55" s="54">
        <f t="shared" si="5"/>
        <v>2.0794520547945203</v>
      </c>
      <c r="N55" s="54">
        <f t="shared" si="0"/>
        <v>4.1305479452054792</v>
      </c>
      <c r="O55" s="54">
        <v>0.42593043478260867</v>
      </c>
      <c r="P55" s="56">
        <f t="shared" si="6"/>
        <v>2.2332017253335862E-2</v>
      </c>
    </row>
    <row r="56" spans="1:16" x14ac:dyDescent="0.2">
      <c r="A56" s="78">
        <f t="shared" si="7"/>
        <v>51</v>
      </c>
      <c r="B56" s="57" t="s">
        <v>547</v>
      </c>
      <c r="C56" s="57">
        <v>191</v>
      </c>
      <c r="D56" s="57"/>
      <c r="E56" s="57">
        <v>101.5</v>
      </c>
      <c r="F56" s="57">
        <f t="shared" si="1"/>
        <v>292.5</v>
      </c>
      <c r="G56" s="57">
        <v>2</v>
      </c>
      <c r="H56" s="57"/>
      <c r="I56" s="57"/>
      <c r="J56" s="57">
        <f t="shared" si="2"/>
        <v>2</v>
      </c>
      <c r="K56" s="56">
        <f t="shared" si="3"/>
        <v>1.2842465753424657E-3</v>
      </c>
      <c r="L56" s="54">
        <f t="shared" si="4"/>
        <v>4.7260273972602738</v>
      </c>
      <c r="M56" s="54">
        <f t="shared" si="5"/>
        <v>1.0397260273972602</v>
      </c>
      <c r="N56" s="54">
        <f t="shared" si="0"/>
        <v>2.0652739726027396</v>
      </c>
      <c r="O56" s="54">
        <v>0.21296521739130433</v>
      </c>
      <c r="P56" s="56">
        <f t="shared" si="6"/>
        <v>2.7500829451800265E-2</v>
      </c>
    </row>
    <row r="57" spans="1:16" x14ac:dyDescent="0.2">
      <c r="A57" s="78">
        <f t="shared" si="7"/>
        <v>52</v>
      </c>
      <c r="B57" s="57" t="s">
        <v>548</v>
      </c>
      <c r="C57" s="57">
        <v>936.65</v>
      </c>
      <c r="D57" s="57">
        <v>28.5</v>
      </c>
      <c r="E57" s="57"/>
      <c r="F57" s="57">
        <f t="shared" si="1"/>
        <v>965.15</v>
      </c>
      <c r="G57" s="57">
        <v>16</v>
      </c>
      <c r="H57" s="57">
        <v>1</v>
      </c>
      <c r="I57" s="57"/>
      <c r="J57" s="57">
        <f t="shared" si="2"/>
        <v>17</v>
      </c>
      <c r="K57" s="56">
        <f t="shared" si="3"/>
        <v>1.0916095890410957E-2</v>
      </c>
      <c r="L57" s="54">
        <f t="shared" si="4"/>
        <v>40.171232876712324</v>
      </c>
      <c r="M57" s="54">
        <f t="shared" si="5"/>
        <v>8.837671232876712</v>
      </c>
      <c r="N57" s="54">
        <f t="shared" si="0"/>
        <v>17.554828767123286</v>
      </c>
      <c r="O57" s="54">
        <v>1.7037217391304347</v>
      </c>
      <c r="P57" s="56">
        <f t="shared" si="6"/>
        <v>7.0732481599588407E-2</v>
      </c>
    </row>
    <row r="58" spans="1:16" x14ac:dyDescent="0.2">
      <c r="A58" s="78">
        <f t="shared" si="7"/>
        <v>53</v>
      </c>
      <c r="B58" s="57" t="s">
        <v>549</v>
      </c>
      <c r="C58" s="57">
        <v>349.5</v>
      </c>
      <c r="D58" s="57"/>
      <c r="E58" s="57">
        <v>62.7</v>
      </c>
      <c r="F58" s="57">
        <f t="shared" si="1"/>
        <v>412.2</v>
      </c>
      <c r="G58" s="57">
        <v>4</v>
      </c>
      <c r="H58" s="57"/>
      <c r="I58" s="57">
        <v>1</v>
      </c>
      <c r="J58" s="57">
        <f t="shared" si="2"/>
        <v>5</v>
      </c>
      <c r="K58" s="56">
        <f t="shared" si="3"/>
        <v>3.2106164383561642E-3</v>
      </c>
      <c r="L58" s="54">
        <f t="shared" si="4"/>
        <v>11.815068493150685</v>
      </c>
      <c r="M58" s="54">
        <f t="shared" si="5"/>
        <v>2.5993150684931505</v>
      </c>
      <c r="N58" s="54">
        <f t="shared" si="0"/>
        <v>5.1631849315068497</v>
      </c>
      <c r="O58" s="54">
        <v>0.42593043478260867</v>
      </c>
      <c r="P58" s="56">
        <f t="shared" si="6"/>
        <v>4.8528624279314155E-2</v>
      </c>
    </row>
    <row r="59" spans="1:16" x14ac:dyDescent="0.2">
      <c r="A59" s="78">
        <f t="shared" si="7"/>
        <v>54</v>
      </c>
      <c r="B59" s="57" t="s">
        <v>550</v>
      </c>
      <c r="C59" s="57">
        <v>878.9</v>
      </c>
      <c r="D59" s="57">
        <v>93.3</v>
      </c>
      <c r="E59" s="57"/>
      <c r="F59" s="57">
        <f t="shared" si="1"/>
        <v>972.19999999999993</v>
      </c>
      <c r="G59" s="57">
        <v>12</v>
      </c>
      <c r="H59" s="57">
        <v>1</v>
      </c>
      <c r="I59" s="57"/>
      <c r="J59" s="57">
        <f t="shared" si="2"/>
        <v>13</v>
      </c>
      <c r="K59" s="56">
        <f t="shared" si="3"/>
        <v>8.3476027397260261E-3</v>
      </c>
      <c r="L59" s="54">
        <f t="shared" si="4"/>
        <v>30.719178082191775</v>
      </c>
      <c r="M59" s="54">
        <f t="shared" si="5"/>
        <v>6.7582191780821903</v>
      </c>
      <c r="N59" s="54">
        <f t="shared" si="0"/>
        <v>13.424280821917806</v>
      </c>
      <c r="O59" s="54">
        <v>1.277791304347826</v>
      </c>
      <c r="P59" s="56">
        <f t="shared" si="6"/>
        <v>5.3671538147026951E-2</v>
      </c>
    </row>
    <row r="60" spans="1:16" x14ac:dyDescent="0.2">
      <c r="A60" s="78">
        <f t="shared" si="7"/>
        <v>55</v>
      </c>
      <c r="B60" s="57" t="s">
        <v>551</v>
      </c>
      <c r="C60" s="57">
        <v>498.3</v>
      </c>
      <c r="D60" s="57"/>
      <c r="E60" s="57"/>
      <c r="F60" s="57">
        <f t="shared" si="1"/>
        <v>498.3</v>
      </c>
      <c r="G60" s="57">
        <v>8</v>
      </c>
      <c r="H60" s="57"/>
      <c r="I60" s="57"/>
      <c r="J60" s="57">
        <f t="shared" si="2"/>
        <v>8</v>
      </c>
      <c r="K60" s="56">
        <f t="shared" si="3"/>
        <v>5.1369863013698627E-3</v>
      </c>
      <c r="L60" s="54">
        <f t="shared" si="4"/>
        <v>18.904109589041095</v>
      </c>
      <c r="M60" s="54">
        <f t="shared" si="5"/>
        <v>4.1589041095890407</v>
      </c>
      <c r="N60" s="54">
        <f t="shared" si="0"/>
        <v>8.2610958904109584</v>
      </c>
      <c r="O60" s="54">
        <v>0.85186086956521734</v>
      </c>
      <c r="P60" s="56">
        <f t="shared" si="6"/>
        <v>6.457148396268575E-2</v>
      </c>
    </row>
    <row r="61" spans="1:16" x14ac:dyDescent="0.2">
      <c r="A61" s="78">
        <f t="shared" si="7"/>
        <v>56</v>
      </c>
      <c r="B61" s="57" t="s">
        <v>552</v>
      </c>
      <c r="C61" s="57">
        <v>478.1</v>
      </c>
      <c r="D61" s="57"/>
      <c r="E61" s="57"/>
      <c r="F61" s="57">
        <f t="shared" si="1"/>
        <v>478.1</v>
      </c>
      <c r="G61" s="57">
        <v>9</v>
      </c>
      <c r="H61" s="57"/>
      <c r="I61" s="57"/>
      <c r="J61" s="57">
        <f t="shared" si="2"/>
        <v>9</v>
      </c>
      <c r="K61" s="56">
        <f t="shared" si="3"/>
        <v>5.7791095890410956E-3</v>
      </c>
      <c r="L61" s="54">
        <f t="shared" si="4"/>
        <v>21.267123287671232</v>
      </c>
      <c r="M61" s="54">
        <f t="shared" si="5"/>
        <v>4.6787671232876713</v>
      </c>
      <c r="N61" s="54">
        <f t="shared" si="0"/>
        <v>9.293732876712328</v>
      </c>
      <c r="O61" s="54">
        <v>0.95834347826086952</v>
      </c>
      <c r="P61" s="56">
        <f t="shared" si="6"/>
        <v>7.5712124588856095E-2</v>
      </c>
    </row>
    <row r="62" spans="1:16" x14ac:dyDescent="0.2">
      <c r="A62" s="78">
        <f t="shared" si="7"/>
        <v>57</v>
      </c>
      <c r="B62" s="57" t="s">
        <v>553</v>
      </c>
      <c r="C62" s="57">
        <v>429.3</v>
      </c>
      <c r="D62" s="57">
        <v>34.299999999999997</v>
      </c>
      <c r="E62" s="57"/>
      <c r="F62" s="57">
        <f t="shared" si="1"/>
        <v>463.6</v>
      </c>
      <c r="G62" s="57">
        <v>8</v>
      </c>
      <c r="H62" s="57"/>
      <c r="I62" s="57"/>
      <c r="J62" s="57">
        <f t="shared" si="2"/>
        <v>8</v>
      </c>
      <c r="K62" s="56">
        <f t="shared" si="3"/>
        <v>5.1369863013698627E-3</v>
      </c>
      <c r="L62" s="54">
        <f t="shared" si="4"/>
        <v>18.904109589041095</v>
      </c>
      <c r="M62" s="54">
        <f t="shared" si="5"/>
        <v>4.1589041095890407</v>
      </c>
      <c r="N62" s="54">
        <f t="shared" si="0"/>
        <v>8.2610958904109584</v>
      </c>
      <c r="O62" s="54">
        <v>0.85186086956521734</v>
      </c>
      <c r="P62" s="56">
        <f t="shared" si="6"/>
        <v>6.9404595467226715E-2</v>
      </c>
    </row>
    <row r="63" spans="1:16" x14ac:dyDescent="0.2">
      <c r="A63" s="78">
        <f t="shared" si="7"/>
        <v>58</v>
      </c>
      <c r="B63" s="57" t="s">
        <v>554</v>
      </c>
      <c r="C63" s="57">
        <v>1630.6</v>
      </c>
      <c r="D63" s="57"/>
      <c r="E63" s="57">
        <v>228.3</v>
      </c>
      <c r="F63" s="57">
        <f t="shared" si="1"/>
        <v>1858.8999999999999</v>
      </c>
      <c r="G63" s="57">
        <v>35</v>
      </c>
      <c r="H63" s="57"/>
      <c r="I63" s="57"/>
      <c r="J63" s="57">
        <f t="shared" si="2"/>
        <v>35</v>
      </c>
      <c r="K63" s="56">
        <f t="shared" si="3"/>
        <v>2.247431506849315E-2</v>
      </c>
      <c r="L63" s="54">
        <f t="shared" si="4"/>
        <v>82.705479452054789</v>
      </c>
      <c r="M63" s="54">
        <f t="shared" si="5"/>
        <v>18.195205479452053</v>
      </c>
      <c r="N63" s="54">
        <f t="shared" si="0"/>
        <v>36.142294520547942</v>
      </c>
      <c r="O63" s="54">
        <v>3.7268913043478258</v>
      </c>
      <c r="P63" s="56">
        <f t="shared" si="6"/>
        <v>7.5727511300447914E-2</v>
      </c>
    </row>
    <row r="64" spans="1:16" x14ac:dyDescent="0.2">
      <c r="A64" s="78">
        <f t="shared" si="7"/>
        <v>59</v>
      </c>
      <c r="B64" s="57" t="s">
        <v>555</v>
      </c>
      <c r="C64" s="57">
        <v>584.88</v>
      </c>
      <c r="D64" s="57">
        <v>40.700000000000003</v>
      </c>
      <c r="E64" s="57"/>
      <c r="F64" s="57">
        <f t="shared" si="1"/>
        <v>625.58000000000004</v>
      </c>
      <c r="G64" s="57">
        <v>11</v>
      </c>
      <c r="H64" s="57">
        <v>1</v>
      </c>
      <c r="I64" s="57"/>
      <c r="J64" s="57">
        <f t="shared" si="2"/>
        <v>12</v>
      </c>
      <c r="K64" s="56">
        <f t="shared" si="3"/>
        <v>7.7054794520547941E-3</v>
      </c>
      <c r="L64" s="54">
        <f t="shared" si="4"/>
        <v>28.356164383561641</v>
      </c>
      <c r="M64" s="54">
        <f t="shared" si="5"/>
        <v>6.2383561643835614</v>
      </c>
      <c r="N64" s="54">
        <f t="shared" si="0"/>
        <v>12.391643835616437</v>
      </c>
      <c r="O64" s="54">
        <v>1.1713086956521739</v>
      </c>
      <c r="P64" s="56">
        <f t="shared" si="6"/>
        <v>7.6980519005105344E-2</v>
      </c>
    </row>
    <row r="65" spans="1:16" x14ac:dyDescent="0.2">
      <c r="A65" s="78">
        <f t="shared" si="7"/>
        <v>60</v>
      </c>
      <c r="B65" s="57" t="s">
        <v>556</v>
      </c>
      <c r="C65" s="57">
        <v>444.85</v>
      </c>
      <c r="D65" s="57"/>
      <c r="E65" s="57"/>
      <c r="F65" s="57">
        <f t="shared" si="1"/>
        <v>444.85</v>
      </c>
      <c r="G65" s="57">
        <v>6</v>
      </c>
      <c r="H65" s="57"/>
      <c r="I65" s="57"/>
      <c r="J65" s="57">
        <f t="shared" si="2"/>
        <v>6</v>
      </c>
      <c r="K65" s="56">
        <f t="shared" si="3"/>
        <v>3.852739726027397E-3</v>
      </c>
      <c r="L65" s="54">
        <f t="shared" si="4"/>
        <v>14.17808219178082</v>
      </c>
      <c r="M65" s="54">
        <f t="shared" si="5"/>
        <v>3.1191780821917807</v>
      </c>
      <c r="N65" s="54">
        <f t="shared" si="0"/>
        <v>6.1958219178082183</v>
      </c>
      <c r="O65" s="54">
        <v>0.63889565217391298</v>
      </c>
      <c r="P65" s="56">
        <f t="shared" si="6"/>
        <v>5.4247449351365024E-2</v>
      </c>
    </row>
    <row r="66" spans="1:16" x14ac:dyDescent="0.2">
      <c r="A66" s="78">
        <f t="shared" si="7"/>
        <v>61</v>
      </c>
      <c r="B66" s="57" t="s">
        <v>557</v>
      </c>
      <c r="C66" s="57">
        <v>550.70000000000005</v>
      </c>
      <c r="D66" s="57"/>
      <c r="E66" s="57"/>
      <c r="F66" s="57">
        <f t="shared" si="1"/>
        <v>550.70000000000005</v>
      </c>
      <c r="G66" s="57">
        <v>8</v>
      </c>
      <c r="H66" s="57"/>
      <c r="I66" s="57"/>
      <c r="J66" s="57">
        <f t="shared" si="2"/>
        <v>8</v>
      </c>
      <c r="K66" s="56">
        <f t="shared" si="3"/>
        <v>5.1369863013698627E-3</v>
      </c>
      <c r="L66" s="54">
        <f t="shared" si="4"/>
        <v>18.904109589041095</v>
      </c>
      <c r="M66" s="54">
        <f t="shared" si="5"/>
        <v>4.1589041095890407</v>
      </c>
      <c r="N66" s="54">
        <f t="shared" si="0"/>
        <v>8.2610958904109584</v>
      </c>
      <c r="O66" s="54">
        <v>0.85186086956521734</v>
      </c>
      <c r="P66" s="56">
        <f t="shared" si="6"/>
        <v>5.8427402321783742E-2</v>
      </c>
    </row>
    <row r="67" spans="1:16" x14ac:dyDescent="0.2">
      <c r="A67" s="78">
        <f t="shared" si="7"/>
        <v>62</v>
      </c>
      <c r="B67" s="57" t="s">
        <v>558</v>
      </c>
      <c r="C67" s="57">
        <v>213.7</v>
      </c>
      <c r="D67" s="57"/>
      <c r="E67" s="57"/>
      <c r="F67" s="57">
        <f t="shared" si="1"/>
        <v>213.7</v>
      </c>
      <c r="G67" s="57">
        <v>6</v>
      </c>
      <c r="H67" s="57"/>
      <c r="I67" s="57"/>
      <c r="J67" s="57">
        <f t="shared" si="2"/>
        <v>6</v>
      </c>
      <c r="K67" s="56">
        <f t="shared" si="3"/>
        <v>3.852739726027397E-3</v>
      </c>
      <c r="L67" s="54">
        <f t="shared" si="4"/>
        <v>14.17808219178082</v>
      </c>
      <c r="M67" s="54">
        <f t="shared" si="5"/>
        <v>3.1191780821917807</v>
      </c>
      <c r="N67" s="54">
        <f t="shared" si="0"/>
        <v>6.1958219178082183</v>
      </c>
      <c r="O67" s="54">
        <v>0.63889565217391298</v>
      </c>
      <c r="P67" s="56">
        <f t="shared" si="6"/>
        <v>0.11292455706108907</v>
      </c>
    </row>
    <row r="68" spans="1:16" x14ac:dyDescent="0.2">
      <c r="A68" s="78">
        <f t="shared" si="7"/>
        <v>63</v>
      </c>
      <c r="B68" s="57" t="s">
        <v>559</v>
      </c>
      <c r="C68" s="57">
        <v>537.54999999999995</v>
      </c>
      <c r="D68" s="57"/>
      <c r="E68" s="57"/>
      <c r="F68" s="57">
        <f t="shared" si="1"/>
        <v>537.54999999999995</v>
      </c>
      <c r="G68" s="57">
        <v>10</v>
      </c>
      <c r="H68" s="57"/>
      <c r="I68" s="57"/>
      <c r="J68" s="57">
        <f t="shared" si="2"/>
        <v>10</v>
      </c>
      <c r="K68" s="56">
        <f t="shared" si="3"/>
        <v>6.4212328767123284E-3</v>
      </c>
      <c r="L68" s="54">
        <f t="shared" si="4"/>
        <v>23.63013698630137</v>
      </c>
      <c r="M68" s="54">
        <f t="shared" si="5"/>
        <v>5.1986301369863011</v>
      </c>
      <c r="N68" s="54">
        <f t="shared" si="0"/>
        <v>10.326369863013699</v>
      </c>
      <c r="O68" s="54">
        <v>1.0648260869565216</v>
      </c>
      <c r="P68" s="56">
        <f t="shared" si="6"/>
        <v>7.4820878194136173E-2</v>
      </c>
    </row>
    <row r="69" spans="1:16" x14ac:dyDescent="0.2">
      <c r="A69" s="78">
        <f t="shared" si="7"/>
        <v>64</v>
      </c>
      <c r="B69" s="57" t="s">
        <v>560</v>
      </c>
      <c r="C69" s="57">
        <v>467.1</v>
      </c>
      <c r="D69" s="57"/>
      <c r="E69" s="57">
        <v>80.8</v>
      </c>
      <c r="F69" s="57">
        <f t="shared" si="1"/>
        <v>547.9</v>
      </c>
      <c r="G69" s="57">
        <v>7</v>
      </c>
      <c r="H69" s="57"/>
      <c r="I69" s="57">
        <v>1</v>
      </c>
      <c r="J69" s="57">
        <f t="shared" si="2"/>
        <v>8</v>
      </c>
      <c r="K69" s="56">
        <f t="shared" si="3"/>
        <v>5.1369863013698627E-3</v>
      </c>
      <c r="L69" s="54">
        <f t="shared" si="4"/>
        <v>18.904109589041095</v>
      </c>
      <c r="M69" s="54">
        <f t="shared" si="5"/>
        <v>4.1589041095890407</v>
      </c>
      <c r="N69" s="54">
        <f t="shared" si="0"/>
        <v>8.2610958904109584</v>
      </c>
      <c r="O69" s="54">
        <v>0.74537826086956516</v>
      </c>
      <c r="P69" s="56">
        <f t="shared" si="6"/>
        <v>5.8531644186732359E-2</v>
      </c>
    </row>
    <row r="70" spans="1:16" x14ac:dyDescent="0.2">
      <c r="A70" s="78">
        <f t="shared" si="7"/>
        <v>65</v>
      </c>
      <c r="B70" s="57" t="s">
        <v>561</v>
      </c>
      <c r="C70" s="57">
        <v>430.8</v>
      </c>
      <c r="D70" s="57"/>
      <c r="E70" s="57"/>
      <c r="F70" s="57">
        <f t="shared" si="1"/>
        <v>430.8</v>
      </c>
      <c r="G70" s="57">
        <v>8</v>
      </c>
      <c r="H70" s="57"/>
      <c r="I70" s="57"/>
      <c r="J70" s="57">
        <f t="shared" si="2"/>
        <v>8</v>
      </c>
      <c r="K70" s="56">
        <f t="shared" si="3"/>
        <v>5.1369863013698627E-3</v>
      </c>
      <c r="L70" s="54">
        <f t="shared" si="4"/>
        <v>18.904109589041095</v>
      </c>
      <c r="M70" s="54">
        <f t="shared" si="5"/>
        <v>4.1589041095890407</v>
      </c>
      <c r="N70" s="54">
        <f t="shared" ref="N70:N133" si="8">L70*0.437</f>
        <v>8.2610958904109584</v>
      </c>
      <c r="O70" s="54">
        <v>0.85186086956521734</v>
      </c>
      <c r="P70" s="56">
        <f t="shared" si="6"/>
        <v>7.468888221589208E-2</v>
      </c>
    </row>
    <row r="71" spans="1:16" x14ac:dyDescent="0.2">
      <c r="A71" s="78">
        <f t="shared" si="7"/>
        <v>66</v>
      </c>
      <c r="B71" s="57" t="s">
        <v>562</v>
      </c>
      <c r="C71" s="57">
        <v>487.85</v>
      </c>
      <c r="D71" s="57"/>
      <c r="E71" s="57"/>
      <c r="F71" s="57">
        <f t="shared" ref="F71:F132" si="9">C71+D71+E71</f>
        <v>487.85</v>
      </c>
      <c r="G71" s="57">
        <v>7</v>
      </c>
      <c r="H71" s="57"/>
      <c r="I71" s="57"/>
      <c r="J71" s="57">
        <f t="shared" ref="J71:J134" si="10">G71+H71+I71</f>
        <v>7</v>
      </c>
      <c r="K71" s="56">
        <f t="shared" ref="K71:K134" si="11">3/$J$387*J71</f>
        <v>4.4948630136986299E-3</v>
      </c>
      <c r="L71" s="54">
        <f t="shared" ref="L71:L134" si="12">K71*3680</f>
        <v>16.541095890410958</v>
      </c>
      <c r="M71" s="54">
        <f t="shared" ref="M71:M132" si="13">L71*0.22</f>
        <v>3.6390410958904109</v>
      </c>
      <c r="N71" s="54">
        <f t="shared" si="8"/>
        <v>7.2284589041095888</v>
      </c>
      <c r="O71" s="54">
        <v>0.74537826086956516</v>
      </c>
      <c r="P71" s="56">
        <f t="shared" ref="P71:P134" si="14">(L71+M71+N71+O71)/F71</f>
        <v>5.7710308806560459E-2</v>
      </c>
    </row>
    <row r="72" spans="1:16" x14ac:dyDescent="0.2">
      <c r="A72" s="78">
        <f t="shared" ref="A72:A135" si="15">A71+1</f>
        <v>67</v>
      </c>
      <c r="B72" s="57" t="s">
        <v>563</v>
      </c>
      <c r="C72" s="57">
        <v>2572.4</v>
      </c>
      <c r="D72" s="57"/>
      <c r="E72" s="57">
        <v>488</v>
      </c>
      <c r="F72" s="57">
        <f t="shared" si="9"/>
        <v>3060.4</v>
      </c>
      <c r="G72" s="57">
        <v>40</v>
      </c>
      <c r="H72" s="57"/>
      <c r="I72" s="57"/>
      <c r="J72" s="57">
        <f t="shared" si="10"/>
        <v>40</v>
      </c>
      <c r="K72" s="56">
        <f t="shared" si="11"/>
        <v>2.5684931506849314E-2</v>
      </c>
      <c r="L72" s="54">
        <f t="shared" si="12"/>
        <v>94.520547945205479</v>
      </c>
      <c r="M72" s="54">
        <f t="shared" si="13"/>
        <v>20.794520547945204</v>
      </c>
      <c r="N72" s="54">
        <f t="shared" si="8"/>
        <v>41.305479452054797</v>
      </c>
      <c r="O72" s="54">
        <v>4.2593043478260864</v>
      </c>
      <c r="P72" s="56">
        <f t="shared" si="14"/>
        <v>5.2568243462629581E-2</v>
      </c>
    </row>
    <row r="73" spans="1:16" x14ac:dyDescent="0.2">
      <c r="A73" s="78">
        <f t="shared" si="15"/>
        <v>68</v>
      </c>
      <c r="B73" s="57" t="s">
        <v>564</v>
      </c>
      <c r="C73" s="57">
        <v>386.9</v>
      </c>
      <c r="D73" s="57"/>
      <c r="E73" s="57"/>
      <c r="F73" s="57">
        <f t="shared" si="9"/>
        <v>386.9</v>
      </c>
      <c r="G73" s="57">
        <v>5</v>
      </c>
      <c r="H73" s="57"/>
      <c r="I73" s="57"/>
      <c r="J73" s="57">
        <f t="shared" si="10"/>
        <v>5</v>
      </c>
      <c r="K73" s="56">
        <f t="shared" si="11"/>
        <v>3.2106164383561642E-3</v>
      </c>
      <c r="L73" s="54">
        <f t="shared" si="12"/>
        <v>11.815068493150685</v>
      </c>
      <c r="M73" s="54">
        <f t="shared" si="13"/>
        <v>2.5993150684931505</v>
      </c>
      <c r="N73" s="54">
        <f t="shared" si="8"/>
        <v>5.1631849315068497</v>
      </c>
      <c r="O73" s="54">
        <v>0.53241304347826079</v>
      </c>
      <c r="P73" s="56">
        <f t="shared" si="14"/>
        <v>5.1977207383378E-2</v>
      </c>
    </row>
    <row r="74" spans="1:16" x14ac:dyDescent="0.2">
      <c r="A74" s="78">
        <f t="shared" si="15"/>
        <v>69</v>
      </c>
      <c r="B74" s="57" t="s">
        <v>565</v>
      </c>
      <c r="C74" s="57">
        <v>902</v>
      </c>
      <c r="D74" s="57"/>
      <c r="E74" s="57"/>
      <c r="F74" s="57">
        <f t="shared" si="9"/>
        <v>902</v>
      </c>
      <c r="G74" s="57">
        <v>14</v>
      </c>
      <c r="H74" s="57"/>
      <c r="I74" s="57"/>
      <c r="J74" s="57">
        <f t="shared" si="10"/>
        <v>14</v>
      </c>
      <c r="K74" s="56">
        <f t="shared" si="11"/>
        <v>8.9897260273972598E-3</v>
      </c>
      <c r="L74" s="54">
        <f t="shared" si="12"/>
        <v>33.082191780821915</v>
      </c>
      <c r="M74" s="54">
        <f t="shared" si="13"/>
        <v>7.2780821917808218</v>
      </c>
      <c r="N74" s="54">
        <f t="shared" si="8"/>
        <v>14.456917808219178</v>
      </c>
      <c r="O74" s="54">
        <v>1.4907565217391303</v>
      </c>
      <c r="P74" s="56">
        <f t="shared" si="14"/>
        <v>6.2425663306608696E-2</v>
      </c>
    </row>
    <row r="75" spans="1:16" x14ac:dyDescent="0.2">
      <c r="A75" s="78">
        <f t="shared" si="15"/>
        <v>70</v>
      </c>
      <c r="B75" s="57" t="s">
        <v>566</v>
      </c>
      <c r="C75" s="57">
        <v>659.8</v>
      </c>
      <c r="D75" s="57">
        <v>57.3</v>
      </c>
      <c r="E75" s="57"/>
      <c r="F75" s="57">
        <f t="shared" si="9"/>
        <v>717.09999999999991</v>
      </c>
      <c r="G75" s="57">
        <v>12</v>
      </c>
      <c r="H75" s="57">
        <v>1</v>
      </c>
      <c r="I75" s="57"/>
      <c r="J75" s="57">
        <f t="shared" si="10"/>
        <v>13</v>
      </c>
      <c r="K75" s="56">
        <f t="shared" si="11"/>
        <v>8.3476027397260261E-3</v>
      </c>
      <c r="L75" s="54">
        <f t="shared" si="12"/>
        <v>30.719178082191775</v>
      </c>
      <c r="M75" s="54">
        <f t="shared" si="13"/>
        <v>6.7582191780821903</v>
      </c>
      <c r="N75" s="54">
        <f t="shared" si="8"/>
        <v>13.424280821917806</v>
      </c>
      <c r="O75" s="54">
        <v>1.277791304347826</v>
      </c>
      <c r="P75" s="56">
        <f t="shared" si="14"/>
        <v>7.2764564756016739E-2</v>
      </c>
    </row>
    <row r="76" spans="1:16" x14ac:dyDescent="0.2">
      <c r="A76" s="78">
        <f t="shared" si="15"/>
        <v>71</v>
      </c>
      <c r="B76" s="57" t="s">
        <v>567</v>
      </c>
      <c r="C76" s="57">
        <v>542.70000000000005</v>
      </c>
      <c r="D76" s="57"/>
      <c r="E76" s="57"/>
      <c r="F76" s="57">
        <f t="shared" si="9"/>
        <v>542.70000000000005</v>
      </c>
      <c r="G76" s="57">
        <v>7</v>
      </c>
      <c r="H76" s="57"/>
      <c r="I76" s="57"/>
      <c r="J76" s="57">
        <f t="shared" si="10"/>
        <v>7</v>
      </c>
      <c r="K76" s="56">
        <f t="shared" si="11"/>
        <v>4.4948630136986299E-3</v>
      </c>
      <c r="L76" s="54">
        <f t="shared" si="12"/>
        <v>16.541095890410958</v>
      </c>
      <c r="M76" s="54">
        <f t="shared" si="13"/>
        <v>3.6390410958904109</v>
      </c>
      <c r="N76" s="54">
        <f t="shared" si="8"/>
        <v>7.2284589041095888</v>
      </c>
      <c r="O76" s="54">
        <v>0.74537826086956516</v>
      </c>
      <c r="P76" s="56">
        <f t="shared" si="14"/>
        <v>5.187760116322189E-2</v>
      </c>
    </row>
    <row r="77" spans="1:16" x14ac:dyDescent="0.2">
      <c r="A77" s="78">
        <f t="shared" si="15"/>
        <v>72</v>
      </c>
      <c r="B77" s="57" t="s">
        <v>568</v>
      </c>
      <c r="C77" s="57">
        <v>605.70000000000005</v>
      </c>
      <c r="D77" s="57"/>
      <c r="E77" s="57">
        <v>19</v>
      </c>
      <c r="F77" s="57">
        <f t="shared" si="9"/>
        <v>624.70000000000005</v>
      </c>
      <c r="G77" s="57">
        <v>10</v>
      </c>
      <c r="H77" s="57"/>
      <c r="I77" s="57"/>
      <c r="J77" s="57">
        <f t="shared" si="10"/>
        <v>10</v>
      </c>
      <c r="K77" s="56">
        <f t="shared" si="11"/>
        <v>6.4212328767123284E-3</v>
      </c>
      <c r="L77" s="54">
        <f t="shared" si="12"/>
        <v>23.63013698630137</v>
      </c>
      <c r="M77" s="54">
        <f t="shared" si="13"/>
        <v>5.1986301369863011</v>
      </c>
      <c r="N77" s="54">
        <f t="shared" si="8"/>
        <v>10.326369863013699</v>
      </c>
      <c r="O77" s="54">
        <v>1.0648260869565216</v>
      </c>
      <c r="P77" s="56">
        <f t="shared" si="14"/>
        <v>6.4382844682660298E-2</v>
      </c>
    </row>
    <row r="78" spans="1:16" x14ac:dyDescent="0.2">
      <c r="A78" s="78">
        <f t="shared" si="15"/>
        <v>73</v>
      </c>
      <c r="B78" s="57" t="s">
        <v>569</v>
      </c>
      <c r="C78" s="57">
        <v>1311.1</v>
      </c>
      <c r="D78" s="57"/>
      <c r="E78" s="57">
        <v>43.3</v>
      </c>
      <c r="F78" s="57">
        <f t="shared" si="9"/>
        <v>1354.3999999999999</v>
      </c>
      <c r="G78" s="57">
        <v>20</v>
      </c>
      <c r="H78" s="57"/>
      <c r="I78" s="57"/>
      <c r="J78" s="57">
        <f t="shared" si="10"/>
        <v>20</v>
      </c>
      <c r="K78" s="56">
        <f t="shared" si="11"/>
        <v>1.2842465753424657E-2</v>
      </c>
      <c r="L78" s="54">
        <f t="shared" si="12"/>
        <v>47.260273972602739</v>
      </c>
      <c r="M78" s="54">
        <f t="shared" si="13"/>
        <v>10.397260273972602</v>
      </c>
      <c r="N78" s="54">
        <f t="shared" si="8"/>
        <v>20.652739726027399</v>
      </c>
      <c r="O78" s="54">
        <v>2.1296521739130432</v>
      </c>
      <c r="P78" s="56">
        <f t="shared" si="14"/>
        <v>5.9391557993588154E-2</v>
      </c>
    </row>
    <row r="79" spans="1:16" x14ac:dyDescent="0.2">
      <c r="A79" s="78">
        <f t="shared" si="15"/>
        <v>74</v>
      </c>
      <c r="B79" s="57" t="s">
        <v>570</v>
      </c>
      <c r="C79" s="57">
        <v>235.6</v>
      </c>
      <c r="D79" s="57"/>
      <c r="E79" s="57"/>
      <c r="F79" s="57">
        <f t="shared" si="9"/>
        <v>235.6</v>
      </c>
      <c r="G79" s="57">
        <v>8</v>
      </c>
      <c r="H79" s="57"/>
      <c r="I79" s="57"/>
      <c r="J79" s="57">
        <f t="shared" si="10"/>
        <v>8</v>
      </c>
      <c r="K79" s="56">
        <f t="shared" si="11"/>
        <v>5.1369863013698627E-3</v>
      </c>
      <c r="L79" s="54">
        <f t="shared" si="12"/>
        <v>18.904109589041095</v>
      </c>
      <c r="M79" s="54">
        <f t="shared" si="13"/>
        <v>4.1589041095890407</v>
      </c>
      <c r="N79" s="54">
        <f t="shared" si="8"/>
        <v>8.2610958904109584</v>
      </c>
      <c r="O79" s="54">
        <v>0.85186086956521734</v>
      </c>
      <c r="P79" s="56">
        <f t="shared" si="14"/>
        <v>0.13657033301615581</v>
      </c>
    </row>
    <row r="80" spans="1:16" x14ac:dyDescent="0.2">
      <c r="A80" s="78">
        <f t="shared" si="15"/>
        <v>75</v>
      </c>
      <c r="B80" s="57" t="s">
        <v>571</v>
      </c>
      <c r="C80" s="57">
        <v>666.3</v>
      </c>
      <c r="D80" s="57">
        <v>58.1</v>
      </c>
      <c r="E80" s="57"/>
      <c r="F80" s="57">
        <f t="shared" si="9"/>
        <v>724.4</v>
      </c>
      <c r="G80" s="57">
        <v>9</v>
      </c>
      <c r="H80" s="57">
        <v>2</v>
      </c>
      <c r="I80" s="57"/>
      <c r="J80" s="57">
        <f t="shared" si="10"/>
        <v>11</v>
      </c>
      <c r="K80" s="56">
        <f t="shared" si="11"/>
        <v>7.0633561643835613E-3</v>
      </c>
      <c r="L80" s="54">
        <f t="shared" si="12"/>
        <v>25.993150684931507</v>
      </c>
      <c r="M80" s="54">
        <f t="shared" si="13"/>
        <v>5.7184931506849317</v>
      </c>
      <c r="N80" s="54">
        <f t="shared" si="8"/>
        <v>11.359006849315069</v>
      </c>
      <c r="O80" s="54">
        <v>0.95834347826086952</v>
      </c>
      <c r="P80" s="56">
        <f t="shared" si="14"/>
        <v>6.0779947768073411E-2</v>
      </c>
    </row>
    <row r="81" spans="1:16" x14ac:dyDescent="0.2">
      <c r="A81" s="78">
        <f t="shared" si="15"/>
        <v>76</v>
      </c>
      <c r="B81" s="57" t="s">
        <v>572</v>
      </c>
      <c r="C81" s="57">
        <v>574.5</v>
      </c>
      <c r="D81" s="57"/>
      <c r="E81" s="57"/>
      <c r="F81" s="57">
        <f t="shared" si="9"/>
        <v>574.5</v>
      </c>
      <c r="G81" s="57">
        <v>9</v>
      </c>
      <c r="H81" s="57"/>
      <c r="I81" s="57"/>
      <c r="J81" s="57">
        <f t="shared" si="10"/>
        <v>9</v>
      </c>
      <c r="K81" s="56">
        <f t="shared" si="11"/>
        <v>5.7791095890410956E-3</v>
      </c>
      <c r="L81" s="54">
        <f t="shared" si="12"/>
        <v>21.267123287671232</v>
      </c>
      <c r="M81" s="54">
        <f t="shared" si="13"/>
        <v>4.6787671232876713</v>
      </c>
      <c r="N81" s="54">
        <f t="shared" si="8"/>
        <v>9.293732876712328</v>
      </c>
      <c r="O81" s="54">
        <v>0.95834347826086952</v>
      </c>
      <c r="P81" s="56">
        <f t="shared" si="14"/>
        <v>6.3007775049490164E-2</v>
      </c>
    </row>
    <row r="82" spans="1:16" x14ac:dyDescent="0.2">
      <c r="A82" s="78">
        <f t="shared" si="15"/>
        <v>77</v>
      </c>
      <c r="B82" s="57" t="s">
        <v>573</v>
      </c>
      <c r="C82" s="57">
        <v>656.4</v>
      </c>
      <c r="D82" s="57">
        <v>40.5</v>
      </c>
      <c r="E82" s="57"/>
      <c r="F82" s="57">
        <f t="shared" si="9"/>
        <v>696.9</v>
      </c>
      <c r="G82" s="57">
        <v>9</v>
      </c>
      <c r="H82" s="57">
        <v>1</v>
      </c>
      <c r="I82" s="57"/>
      <c r="J82" s="57">
        <f t="shared" si="10"/>
        <v>10</v>
      </c>
      <c r="K82" s="56">
        <f t="shared" si="11"/>
        <v>6.4212328767123284E-3</v>
      </c>
      <c r="L82" s="54">
        <f t="shared" si="12"/>
        <v>23.63013698630137</v>
      </c>
      <c r="M82" s="54">
        <f t="shared" si="13"/>
        <v>5.1986301369863011</v>
      </c>
      <c r="N82" s="54">
        <f t="shared" si="8"/>
        <v>10.326369863013699</v>
      </c>
      <c r="O82" s="54">
        <v>0.95834347826086952</v>
      </c>
      <c r="P82" s="56">
        <f t="shared" si="14"/>
        <v>5.7559880132819985E-2</v>
      </c>
    </row>
    <row r="83" spans="1:16" x14ac:dyDescent="0.2">
      <c r="A83" s="78">
        <f t="shared" si="15"/>
        <v>78</v>
      </c>
      <c r="B83" s="57" t="s">
        <v>575</v>
      </c>
      <c r="C83" s="57">
        <v>560.6</v>
      </c>
      <c r="D83" s="57"/>
      <c r="E83" s="57">
        <v>38.4</v>
      </c>
      <c r="F83" s="57">
        <f t="shared" si="9"/>
        <v>599</v>
      </c>
      <c r="G83" s="57">
        <v>9</v>
      </c>
      <c r="H83" s="57"/>
      <c r="I83" s="57">
        <v>1</v>
      </c>
      <c r="J83" s="57">
        <f t="shared" si="10"/>
        <v>10</v>
      </c>
      <c r="K83" s="56">
        <f t="shared" si="11"/>
        <v>6.4212328767123284E-3</v>
      </c>
      <c r="L83" s="54">
        <f t="shared" si="12"/>
        <v>23.63013698630137</v>
      </c>
      <c r="M83" s="54">
        <f t="shared" si="13"/>
        <v>5.1986301369863011</v>
      </c>
      <c r="N83" s="54">
        <f t="shared" si="8"/>
        <v>10.326369863013699</v>
      </c>
      <c r="O83" s="54">
        <v>0.95834347826086952</v>
      </c>
      <c r="P83" s="56">
        <f t="shared" si="14"/>
        <v>6.6967413129486217E-2</v>
      </c>
    </row>
    <row r="84" spans="1:16" x14ac:dyDescent="0.2">
      <c r="A84" s="78">
        <f t="shared" si="15"/>
        <v>79</v>
      </c>
      <c r="B84" s="57" t="s">
        <v>576</v>
      </c>
      <c r="C84" s="57">
        <v>494.5</v>
      </c>
      <c r="D84" s="57"/>
      <c r="E84" s="57"/>
      <c r="F84" s="57">
        <f t="shared" si="9"/>
        <v>494.5</v>
      </c>
      <c r="G84" s="57">
        <v>7</v>
      </c>
      <c r="H84" s="57"/>
      <c r="I84" s="57"/>
      <c r="J84" s="57">
        <f t="shared" si="10"/>
        <v>7</v>
      </c>
      <c r="K84" s="56">
        <f t="shared" si="11"/>
        <v>4.4948630136986299E-3</v>
      </c>
      <c r="L84" s="54">
        <f t="shared" si="12"/>
        <v>16.541095890410958</v>
      </c>
      <c r="M84" s="54">
        <f t="shared" si="13"/>
        <v>3.6390410958904109</v>
      </c>
      <c r="N84" s="54">
        <f t="shared" si="8"/>
        <v>7.2284589041095888</v>
      </c>
      <c r="O84" s="54">
        <v>0.74537826086956516</v>
      </c>
      <c r="P84" s="56">
        <f t="shared" si="14"/>
        <v>5.6934224775087E-2</v>
      </c>
    </row>
    <row r="85" spans="1:16" x14ac:dyDescent="0.2">
      <c r="A85" s="78">
        <f t="shared" si="15"/>
        <v>80</v>
      </c>
      <c r="B85" s="57" t="s">
        <v>577</v>
      </c>
      <c r="C85" s="57">
        <v>719.5</v>
      </c>
      <c r="D85" s="57">
        <v>20.3</v>
      </c>
      <c r="E85" s="57"/>
      <c r="F85" s="57">
        <f t="shared" si="9"/>
        <v>739.8</v>
      </c>
      <c r="G85" s="57">
        <v>8</v>
      </c>
      <c r="H85" s="57">
        <v>1</v>
      </c>
      <c r="I85" s="57"/>
      <c r="J85" s="57">
        <f t="shared" si="10"/>
        <v>9</v>
      </c>
      <c r="K85" s="56">
        <f t="shared" si="11"/>
        <v>5.7791095890410956E-3</v>
      </c>
      <c r="L85" s="54">
        <f t="shared" si="12"/>
        <v>21.267123287671232</v>
      </c>
      <c r="M85" s="54">
        <f t="shared" si="13"/>
        <v>4.6787671232876713</v>
      </c>
      <c r="N85" s="54">
        <f t="shared" si="8"/>
        <v>9.293732876712328</v>
      </c>
      <c r="O85" s="54">
        <v>0.85186086956521734</v>
      </c>
      <c r="P85" s="56">
        <f t="shared" si="14"/>
        <v>4.8785461147927069E-2</v>
      </c>
    </row>
    <row r="86" spans="1:16" x14ac:dyDescent="0.2">
      <c r="A86" s="78">
        <f t="shared" si="15"/>
        <v>81</v>
      </c>
      <c r="B86" s="57" t="s">
        <v>578</v>
      </c>
      <c r="C86" s="57">
        <v>673</v>
      </c>
      <c r="D86" s="57">
        <v>43.4</v>
      </c>
      <c r="E86" s="57"/>
      <c r="F86" s="57">
        <f t="shared" si="9"/>
        <v>716.4</v>
      </c>
      <c r="G86" s="57">
        <v>9</v>
      </c>
      <c r="H86" s="57">
        <v>1</v>
      </c>
      <c r="I86" s="57"/>
      <c r="J86" s="57">
        <f t="shared" si="10"/>
        <v>10</v>
      </c>
      <c r="K86" s="56">
        <f t="shared" si="11"/>
        <v>6.4212328767123284E-3</v>
      </c>
      <c r="L86" s="54">
        <f t="shared" si="12"/>
        <v>23.63013698630137</v>
      </c>
      <c r="M86" s="54">
        <f t="shared" si="13"/>
        <v>5.1986301369863011</v>
      </c>
      <c r="N86" s="54">
        <f t="shared" si="8"/>
        <v>10.326369863013699</v>
      </c>
      <c r="O86" s="54">
        <v>0.95834347826086952</v>
      </c>
      <c r="P86" s="56">
        <f t="shared" si="14"/>
        <v>5.5993132976775883E-2</v>
      </c>
    </row>
    <row r="87" spans="1:16" x14ac:dyDescent="0.2">
      <c r="A87" s="78">
        <f t="shared" si="15"/>
        <v>82</v>
      </c>
      <c r="B87" s="57" t="s">
        <v>579</v>
      </c>
      <c r="C87" s="57">
        <v>628.5</v>
      </c>
      <c r="D87" s="57"/>
      <c r="E87" s="57"/>
      <c r="F87" s="57">
        <f t="shared" si="9"/>
        <v>628.5</v>
      </c>
      <c r="G87" s="57">
        <v>8</v>
      </c>
      <c r="H87" s="57"/>
      <c r="I87" s="57"/>
      <c r="J87" s="57">
        <f t="shared" si="10"/>
        <v>8</v>
      </c>
      <c r="K87" s="56">
        <f t="shared" si="11"/>
        <v>5.1369863013698627E-3</v>
      </c>
      <c r="L87" s="54">
        <f t="shared" si="12"/>
        <v>18.904109589041095</v>
      </c>
      <c r="M87" s="54">
        <f t="shared" si="13"/>
        <v>4.1589041095890407</v>
      </c>
      <c r="N87" s="54">
        <f t="shared" si="8"/>
        <v>8.2610958904109584</v>
      </c>
      <c r="O87" s="54">
        <v>0.85186086956521734</v>
      </c>
      <c r="P87" s="56">
        <f t="shared" si="14"/>
        <v>5.1194861509317915E-2</v>
      </c>
    </row>
    <row r="88" spans="1:16" x14ac:dyDescent="0.2">
      <c r="A88" s="78">
        <f t="shared" si="15"/>
        <v>83</v>
      </c>
      <c r="B88" s="57" t="s">
        <v>580</v>
      </c>
      <c r="C88" s="57">
        <v>1817.4</v>
      </c>
      <c r="D88" s="57">
        <v>90.8</v>
      </c>
      <c r="E88" s="57"/>
      <c r="F88" s="57">
        <f t="shared" si="9"/>
        <v>1908.2</v>
      </c>
      <c r="G88" s="57">
        <v>40</v>
      </c>
      <c r="H88" s="57"/>
      <c r="I88" s="57"/>
      <c r="J88" s="57">
        <f t="shared" si="10"/>
        <v>40</v>
      </c>
      <c r="K88" s="56">
        <f t="shared" si="11"/>
        <v>2.5684931506849314E-2</v>
      </c>
      <c r="L88" s="54">
        <f t="shared" si="12"/>
        <v>94.520547945205479</v>
      </c>
      <c r="M88" s="54">
        <f t="shared" si="13"/>
        <v>20.794520547945204</v>
      </c>
      <c r="N88" s="54">
        <f t="shared" si="8"/>
        <v>41.305479452054797</v>
      </c>
      <c r="O88" s="54">
        <v>4.2593043478260864</v>
      </c>
      <c r="P88" s="56">
        <f t="shared" si="14"/>
        <v>8.4309743367064024E-2</v>
      </c>
    </row>
    <row r="89" spans="1:16" x14ac:dyDescent="0.2">
      <c r="A89" s="78">
        <f t="shared" si="15"/>
        <v>84</v>
      </c>
      <c r="B89" s="57" t="s">
        <v>581</v>
      </c>
      <c r="C89" s="57">
        <v>872.9</v>
      </c>
      <c r="D89" s="57"/>
      <c r="E89" s="57">
        <v>66</v>
      </c>
      <c r="F89" s="57">
        <f t="shared" si="9"/>
        <v>938.9</v>
      </c>
      <c r="G89" s="57">
        <v>13</v>
      </c>
      <c r="H89" s="57"/>
      <c r="I89" s="57"/>
      <c r="J89" s="57">
        <f t="shared" si="10"/>
        <v>13</v>
      </c>
      <c r="K89" s="56">
        <f t="shared" si="11"/>
        <v>8.3476027397260261E-3</v>
      </c>
      <c r="L89" s="54">
        <f t="shared" si="12"/>
        <v>30.719178082191775</v>
      </c>
      <c r="M89" s="54">
        <f t="shared" si="13"/>
        <v>6.7582191780821903</v>
      </c>
      <c r="N89" s="54">
        <f t="shared" si="8"/>
        <v>13.424280821917806</v>
      </c>
      <c r="O89" s="54">
        <v>1.384273913043478</v>
      </c>
      <c r="P89" s="56">
        <f t="shared" si="14"/>
        <v>5.5688520604148743E-2</v>
      </c>
    </row>
    <row r="90" spans="1:16" x14ac:dyDescent="0.2">
      <c r="A90" s="78">
        <f t="shared" si="15"/>
        <v>85</v>
      </c>
      <c r="B90" s="57" t="s">
        <v>582</v>
      </c>
      <c r="C90" s="57">
        <v>583.5</v>
      </c>
      <c r="D90" s="57"/>
      <c r="E90" s="57"/>
      <c r="F90" s="57">
        <f t="shared" si="9"/>
        <v>583.5</v>
      </c>
      <c r="G90" s="57">
        <v>12</v>
      </c>
      <c r="H90" s="57"/>
      <c r="I90" s="57"/>
      <c r="J90" s="57">
        <f t="shared" si="10"/>
        <v>12</v>
      </c>
      <c r="K90" s="56">
        <f t="shared" si="11"/>
        <v>7.7054794520547941E-3</v>
      </c>
      <c r="L90" s="54">
        <f t="shared" si="12"/>
        <v>28.356164383561641</v>
      </c>
      <c r="M90" s="54">
        <f t="shared" si="13"/>
        <v>6.2383561643835614</v>
      </c>
      <c r="N90" s="54">
        <f t="shared" si="8"/>
        <v>12.391643835616437</v>
      </c>
      <c r="O90" s="54">
        <v>1.277791304347826</v>
      </c>
      <c r="P90" s="56">
        <f t="shared" si="14"/>
        <v>8.2714577014412108E-2</v>
      </c>
    </row>
    <row r="91" spans="1:16" x14ac:dyDescent="0.2">
      <c r="A91" s="78">
        <f t="shared" si="15"/>
        <v>86</v>
      </c>
      <c r="B91" s="57" t="s">
        <v>583</v>
      </c>
      <c r="C91" s="57">
        <v>288.43</v>
      </c>
      <c r="D91" s="57"/>
      <c r="E91" s="57"/>
      <c r="F91" s="57">
        <f t="shared" si="9"/>
        <v>288.43</v>
      </c>
      <c r="G91" s="57">
        <v>5</v>
      </c>
      <c r="H91" s="57"/>
      <c r="I91" s="57"/>
      <c r="J91" s="57">
        <f t="shared" si="10"/>
        <v>5</v>
      </c>
      <c r="K91" s="56">
        <f t="shared" si="11"/>
        <v>3.2106164383561642E-3</v>
      </c>
      <c r="L91" s="54">
        <f t="shared" si="12"/>
        <v>11.815068493150685</v>
      </c>
      <c r="M91" s="54">
        <f t="shared" si="13"/>
        <v>2.5993150684931505</v>
      </c>
      <c r="N91" s="54">
        <f t="shared" si="8"/>
        <v>5.1631849315068497</v>
      </c>
      <c r="O91" s="54">
        <v>0.53241304347826079</v>
      </c>
      <c r="P91" s="56">
        <f t="shared" si="14"/>
        <v>6.9722225623648534E-2</v>
      </c>
    </row>
    <row r="92" spans="1:16" x14ac:dyDescent="0.2">
      <c r="A92" s="78">
        <f t="shared" si="15"/>
        <v>87</v>
      </c>
      <c r="B92" s="57" t="s">
        <v>584</v>
      </c>
      <c r="C92" s="57">
        <v>539.6</v>
      </c>
      <c r="D92" s="57"/>
      <c r="E92" s="57"/>
      <c r="F92" s="57">
        <f t="shared" si="9"/>
        <v>539.6</v>
      </c>
      <c r="G92" s="57">
        <v>8</v>
      </c>
      <c r="H92" s="57"/>
      <c r="I92" s="57"/>
      <c r="J92" s="57">
        <f t="shared" si="10"/>
        <v>8</v>
      </c>
      <c r="K92" s="56">
        <f t="shared" si="11"/>
        <v>5.1369863013698627E-3</v>
      </c>
      <c r="L92" s="54">
        <f t="shared" si="12"/>
        <v>18.904109589041095</v>
      </c>
      <c r="M92" s="54">
        <f t="shared" si="13"/>
        <v>4.1589041095890407</v>
      </c>
      <c r="N92" s="54">
        <f t="shared" si="8"/>
        <v>8.2610958904109584</v>
      </c>
      <c r="O92" s="54">
        <v>0.85186086956521734</v>
      </c>
      <c r="P92" s="56">
        <f t="shared" si="14"/>
        <v>5.9629300330997601E-2</v>
      </c>
    </row>
    <row r="93" spans="1:16" x14ac:dyDescent="0.2">
      <c r="A93" s="78">
        <f t="shared" si="15"/>
        <v>88</v>
      </c>
      <c r="B93" s="57" t="s">
        <v>585</v>
      </c>
      <c r="C93" s="57">
        <v>2006.4</v>
      </c>
      <c r="D93" s="57"/>
      <c r="E93" s="57"/>
      <c r="F93" s="57">
        <f t="shared" si="9"/>
        <v>2006.4</v>
      </c>
      <c r="G93" s="57">
        <v>45</v>
      </c>
      <c r="H93" s="57"/>
      <c r="I93" s="57"/>
      <c r="J93" s="57">
        <f t="shared" si="10"/>
        <v>45</v>
      </c>
      <c r="K93" s="56">
        <f t="shared" si="11"/>
        <v>2.8895547945205477E-2</v>
      </c>
      <c r="L93" s="54">
        <f t="shared" si="12"/>
        <v>106.33561643835615</v>
      </c>
      <c r="M93" s="54">
        <f t="shared" si="13"/>
        <v>23.393835616438356</v>
      </c>
      <c r="N93" s="54">
        <f t="shared" si="8"/>
        <v>46.468664383561638</v>
      </c>
      <c r="O93" s="54">
        <v>4.7917173913043465</v>
      </c>
      <c r="P93" s="56">
        <f t="shared" si="14"/>
        <v>9.0206256892773382E-2</v>
      </c>
    </row>
    <row r="94" spans="1:16" x14ac:dyDescent="0.2">
      <c r="A94" s="78">
        <f t="shared" si="15"/>
        <v>89</v>
      </c>
      <c r="B94" s="57" t="s">
        <v>586</v>
      </c>
      <c r="C94" s="57">
        <v>3433.2</v>
      </c>
      <c r="D94" s="57">
        <v>78</v>
      </c>
      <c r="E94" s="57"/>
      <c r="F94" s="57">
        <f t="shared" si="9"/>
        <v>3511.2</v>
      </c>
      <c r="G94" s="57">
        <v>73</v>
      </c>
      <c r="H94" s="57"/>
      <c r="I94" s="57"/>
      <c r="J94" s="57">
        <f t="shared" si="10"/>
        <v>73</v>
      </c>
      <c r="K94" s="56">
        <f t="shared" si="11"/>
        <v>4.6875E-2</v>
      </c>
      <c r="L94" s="54">
        <f t="shared" si="12"/>
        <v>172.5</v>
      </c>
      <c r="M94" s="54">
        <f t="shared" si="13"/>
        <v>37.950000000000003</v>
      </c>
      <c r="N94" s="54">
        <f t="shared" si="8"/>
        <v>75.382499999999993</v>
      </c>
      <c r="O94" s="54">
        <v>7.7732304347826071</v>
      </c>
      <c r="P94" s="56">
        <f t="shared" si="14"/>
        <v>8.361976829425341E-2</v>
      </c>
    </row>
    <row r="95" spans="1:16" x14ac:dyDescent="0.2">
      <c r="A95" s="78">
        <f t="shared" si="15"/>
        <v>90</v>
      </c>
      <c r="B95" s="57" t="s">
        <v>587</v>
      </c>
      <c r="C95" s="57">
        <v>416.5</v>
      </c>
      <c r="D95" s="57"/>
      <c r="E95" s="57">
        <v>27.3</v>
      </c>
      <c r="F95" s="57">
        <f t="shared" si="9"/>
        <v>443.8</v>
      </c>
      <c r="G95" s="57">
        <v>6</v>
      </c>
      <c r="H95" s="57"/>
      <c r="I95" s="57">
        <v>1</v>
      </c>
      <c r="J95" s="57">
        <f t="shared" si="10"/>
        <v>7</v>
      </c>
      <c r="K95" s="56">
        <f t="shared" si="11"/>
        <v>4.4948630136986299E-3</v>
      </c>
      <c r="L95" s="54">
        <f t="shared" si="12"/>
        <v>16.541095890410958</v>
      </c>
      <c r="M95" s="54">
        <f t="shared" si="13"/>
        <v>3.6390410958904109</v>
      </c>
      <c r="N95" s="54">
        <f t="shared" si="8"/>
        <v>7.2284589041095888</v>
      </c>
      <c r="O95" s="54">
        <v>0.63889565217391298</v>
      </c>
      <c r="P95" s="56">
        <f t="shared" si="14"/>
        <v>6.3198493786806836E-2</v>
      </c>
    </row>
    <row r="96" spans="1:16" x14ac:dyDescent="0.2">
      <c r="A96" s="78">
        <f t="shared" si="15"/>
        <v>91</v>
      </c>
      <c r="B96" s="57" t="s">
        <v>588</v>
      </c>
      <c r="C96" s="57">
        <v>514.9</v>
      </c>
      <c r="D96" s="57">
        <v>88.2</v>
      </c>
      <c r="E96" s="57"/>
      <c r="F96" s="57">
        <f t="shared" si="9"/>
        <v>603.1</v>
      </c>
      <c r="G96" s="57">
        <v>6</v>
      </c>
      <c r="H96" s="57">
        <v>2</v>
      </c>
      <c r="I96" s="57"/>
      <c r="J96" s="57">
        <f t="shared" si="10"/>
        <v>8</v>
      </c>
      <c r="K96" s="56">
        <f t="shared" si="11"/>
        <v>5.1369863013698627E-3</v>
      </c>
      <c r="L96" s="54">
        <f t="shared" si="12"/>
        <v>18.904109589041095</v>
      </c>
      <c r="M96" s="54">
        <f t="shared" si="13"/>
        <v>4.1589041095890407</v>
      </c>
      <c r="N96" s="54">
        <f t="shared" si="8"/>
        <v>8.2610958904109584</v>
      </c>
      <c r="O96" s="54">
        <v>0.63889565217391298</v>
      </c>
      <c r="P96" s="56">
        <f t="shared" si="14"/>
        <v>5.2997853160694754E-2</v>
      </c>
    </row>
    <row r="97" spans="1:16" x14ac:dyDescent="0.2">
      <c r="A97" s="78">
        <f t="shared" si="15"/>
        <v>92</v>
      </c>
      <c r="B97" s="57" t="s">
        <v>589</v>
      </c>
      <c r="C97" s="57">
        <v>368.8</v>
      </c>
      <c r="D97" s="57">
        <v>30.4</v>
      </c>
      <c r="E97" s="57"/>
      <c r="F97" s="57">
        <f t="shared" si="9"/>
        <v>399.2</v>
      </c>
      <c r="G97" s="57">
        <v>7</v>
      </c>
      <c r="H97" s="57">
        <v>1</v>
      </c>
      <c r="I97" s="57"/>
      <c r="J97" s="57">
        <f t="shared" si="10"/>
        <v>8</v>
      </c>
      <c r="K97" s="56">
        <f t="shared" si="11"/>
        <v>5.1369863013698627E-3</v>
      </c>
      <c r="L97" s="54">
        <f t="shared" si="12"/>
        <v>18.904109589041095</v>
      </c>
      <c r="M97" s="54">
        <f t="shared" si="13"/>
        <v>4.1589041095890407</v>
      </c>
      <c r="N97" s="54">
        <f t="shared" si="8"/>
        <v>8.2610958904109584</v>
      </c>
      <c r="O97" s="54">
        <v>0.74537826086956516</v>
      </c>
      <c r="P97" s="56">
        <f t="shared" si="14"/>
        <v>8.0334388401579804E-2</v>
      </c>
    </row>
    <row r="98" spans="1:16" x14ac:dyDescent="0.2">
      <c r="A98" s="78">
        <f t="shared" si="15"/>
        <v>93</v>
      </c>
      <c r="B98" s="57" t="s">
        <v>590</v>
      </c>
      <c r="C98" s="57">
        <v>939.1</v>
      </c>
      <c r="D98" s="57"/>
      <c r="E98" s="57"/>
      <c r="F98" s="57">
        <f t="shared" si="9"/>
        <v>939.1</v>
      </c>
      <c r="G98" s="57">
        <v>11</v>
      </c>
      <c r="H98" s="57"/>
      <c r="I98" s="57"/>
      <c r="J98" s="57">
        <f t="shared" si="10"/>
        <v>11</v>
      </c>
      <c r="K98" s="56">
        <f t="shared" si="11"/>
        <v>7.0633561643835613E-3</v>
      </c>
      <c r="L98" s="54">
        <f t="shared" si="12"/>
        <v>25.993150684931507</v>
      </c>
      <c r="M98" s="54">
        <f t="shared" si="13"/>
        <v>5.7184931506849317</v>
      </c>
      <c r="N98" s="54">
        <f t="shared" si="8"/>
        <v>11.359006849315069</v>
      </c>
      <c r="O98" s="54">
        <v>1.1713086956521739</v>
      </c>
      <c r="P98" s="56">
        <f t="shared" si="14"/>
        <v>4.7111020530916495E-2</v>
      </c>
    </row>
    <row r="99" spans="1:16" x14ac:dyDescent="0.2">
      <c r="A99" s="78">
        <f t="shared" si="15"/>
        <v>94</v>
      </c>
      <c r="B99" s="57" t="s">
        <v>591</v>
      </c>
      <c r="C99" s="57">
        <v>455.8</v>
      </c>
      <c r="D99" s="57"/>
      <c r="E99" s="57"/>
      <c r="F99" s="57">
        <f t="shared" si="9"/>
        <v>455.8</v>
      </c>
      <c r="G99" s="57">
        <v>9</v>
      </c>
      <c r="H99" s="57"/>
      <c r="I99" s="57"/>
      <c r="J99" s="57">
        <f t="shared" si="10"/>
        <v>9</v>
      </c>
      <c r="K99" s="56">
        <f t="shared" si="11"/>
        <v>5.7791095890410956E-3</v>
      </c>
      <c r="L99" s="54">
        <f t="shared" si="12"/>
        <v>21.267123287671232</v>
      </c>
      <c r="M99" s="54">
        <f t="shared" si="13"/>
        <v>4.6787671232876713</v>
      </c>
      <c r="N99" s="54">
        <f t="shared" si="8"/>
        <v>9.293732876712328</v>
      </c>
      <c r="O99" s="54">
        <v>0.95834347826086952</v>
      </c>
      <c r="P99" s="56">
        <f t="shared" si="14"/>
        <v>7.9416337792742653E-2</v>
      </c>
    </row>
    <row r="100" spans="1:16" x14ac:dyDescent="0.2">
      <c r="A100" s="78">
        <f t="shared" si="15"/>
        <v>95</v>
      </c>
      <c r="B100" s="57" t="s">
        <v>592</v>
      </c>
      <c r="C100" s="57">
        <v>592.29999999999995</v>
      </c>
      <c r="D100" s="57"/>
      <c r="E100" s="57"/>
      <c r="F100" s="57">
        <f t="shared" si="9"/>
        <v>592.29999999999995</v>
      </c>
      <c r="G100" s="57">
        <v>9</v>
      </c>
      <c r="H100" s="57"/>
      <c r="I100" s="57"/>
      <c r="J100" s="57">
        <f t="shared" si="10"/>
        <v>9</v>
      </c>
      <c r="K100" s="56">
        <f t="shared" si="11"/>
        <v>5.7791095890410956E-3</v>
      </c>
      <c r="L100" s="54">
        <f t="shared" si="12"/>
        <v>21.267123287671232</v>
      </c>
      <c r="M100" s="54">
        <f t="shared" si="13"/>
        <v>4.6787671232876713</v>
      </c>
      <c r="N100" s="54">
        <f t="shared" si="8"/>
        <v>9.293732876712328</v>
      </c>
      <c r="O100" s="54">
        <v>0.95834347826086952</v>
      </c>
      <c r="P100" s="56">
        <f t="shared" si="14"/>
        <v>6.1114244075522711E-2</v>
      </c>
    </row>
    <row r="101" spans="1:16" x14ac:dyDescent="0.2">
      <c r="A101" s="78">
        <f t="shared" si="15"/>
        <v>96</v>
      </c>
      <c r="B101" s="57" t="s">
        <v>593</v>
      </c>
      <c r="C101" s="57">
        <v>636.6</v>
      </c>
      <c r="D101" s="57"/>
      <c r="E101" s="57"/>
      <c r="F101" s="57">
        <f t="shared" si="9"/>
        <v>636.6</v>
      </c>
      <c r="G101" s="57">
        <v>10</v>
      </c>
      <c r="H101" s="57"/>
      <c r="I101" s="57"/>
      <c r="J101" s="57">
        <f t="shared" si="10"/>
        <v>10</v>
      </c>
      <c r="K101" s="56">
        <f t="shared" si="11"/>
        <v>6.4212328767123284E-3</v>
      </c>
      <c r="L101" s="54">
        <f t="shared" si="12"/>
        <v>23.63013698630137</v>
      </c>
      <c r="M101" s="54">
        <f t="shared" si="13"/>
        <v>5.1986301369863011</v>
      </c>
      <c r="N101" s="54">
        <f t="shared" si="8"/>
        <v>10.326369863013699</v>
      </c>
      <c r="O101" s="54">
        <v>1.0648260869565216</v>
      </c>
      <c r="P101" s="56">
        <f t="shared" si="14"/>
        <v>6.317933250590306E-2</v>
      </c>
    </row>
    <row r="102" spans="1:16" x14ac:dyDescent="0.2">
      <c r="A102" s="78">
        <f t="shared" si="15"/>
        <v>97</v>
      </c>
      <c r="B102" s="57" t="s">
        <v>594</v>
      </c>
      <c r="C102" s="57">
        <v>335</v>
      </c>
      <c r="D102" s="57"/>
      <c r="E102" s="57">
        <v>55.3</v>
      </c>
      <c r="F102" s="57">
        <f t="shared" si="9"/>
        <v>390.3</v>
      </c>
      <c r="G102" s="57">
        <v>5</v>
      </c>
      <c r="H102" s="57"/>
      <c r="I102" s="57"/>
      <c r="J102" s="57">
        <f t="shared" si="10"/>
        <v>5</v>
      </c>
      <c r="K102" s="56">
        <f t="shared" si="11"/>
        <v>3.2106164383561642E-3</v>
      </c>
      <c r="L102" s="54">
        <f t="shared" si="12"/>
        <v>11.815068493150685</v>
      </c>
      <c r="M102" s="54">
        <f t="shared" si="13"/>
        <v>2.5993150684931505</v>
      </c>
      <c r="N102" s="54">
        <f t="shared" si="8"/>
        <v>5.1631849315068497</v>
      </c>
      <c r="O102" s="54">
        <v>0.53241304347826079</v>
      </c>
      <c r="P102" s="56">
        <f t="shared" si="14"/>
        <v>5.1524421052085441E-2</v>
      </c>
    </row>
    <row r="103" spans="1:16" x14ac:dyDescent="0.2">
      <c r="A103" s="78">
        <f t="shared" si="15"/>
        <v>98</v>
      </c>
      <c r="B103" s="57" t="s">
        <v>595</v>
      </c>
      <c r="C103" s="57">
        <v>784</v>
      </c>
      <c r="D103" s="57"/>
      <c r="E103" s="57"/>
      <c r="F103" s="57">
        <f t="shared" si="9"/>
        <v>784</v>
      </c>
      <c r="G103" s="57">
        <v>10</v>
      </c>
      <c r="H103" s="57"/>
      <c r="I103" s="57"/>
      <c r="J103" s="57">
        <f t="shared" si="10"/>
        <v>10</v>
      </c>
      <c r="K103" s="56">
        <f t="shared" si="11"/>
        <v>6.4212328767123284E-3</v>
      </c>
      <c r="L103" s="54">
        <f t="shared" si="12"/>
        <v>23.63013698630137</v>
      </c>
      <c r="M103" s="54">
        <f t="shared" si="13"/>
        <v>5.1986301369863011</v>
      </c>
      <c r="N103" s="54">
        <f t="shared" si="8"/>
        <v>10.326369863013699</v>
      </c>
      <c r="O103" s="54">
        <v>1.0648260869565216</v>
      </c>
      <c r="P103" s="56">
        <f t="shared" si="14"/>
        <v>5.1300973307726906E-2</v>
      </c>
    </row>
    <row r="104" spans="1:16" x14ac:dyDescent="0.2">
      <c r="A104" s="78">
        <f t="shared" si="15"/>
        <v>99</v>
      </c>
      <c r="B104" s="57" t="s">
        <v>596</v>
      </c>
      <c r="C104" s="57">
        <v>324.2</v>
      </c>
      <c r="D104" s="57"/>
      <c r="E104" s="57">
        <v>31.1</v>
      </c>
      <c r="F104" s="57">
        <f t="shared" si="9"/>
        <v>355.3</v>
      </c>
      <c r="G104" s="57">
        <v>7</v>
      </c>
      <c r="H104" s="57"/>
      <c r="I104" s="57"/>
      <c r="J104" s="57">
        <f t="shared" si="10"/>
        <v>7</v>
      </c>
      <c r="K104" s="56">
        <f t="shared" si="11"/>
        <v>4.4948630136986299E-3</v>
      </c>
      <c r="L104" s="54">
        <f t="shared" si="12"/>
        <v>16.541095890410958</v>
      </c>
      <c r="M104" s="54">
        <f t="shared" si="13"/>
        <v>3.6390410958904109</v>
      </c>
      <c r="N104" s="54">
        <f t="shared" si="8"/>
        <v>7.2284589041095888</v>
      </c>
      <c r="O104" s="54">
        <v>0.74537826086956516</v>
      </c>
      <c r="P104" s="56">
        <f t="shared" si="14"/>
        <v>7.924000605482838E-2</v>
      </c>
    </row>
    <row r="105" spans="1:16" x14ac:dyDescent="0.2">
      <c r="A105" s="78">
        <f t="shared" si="15"/>
        <v>100</v>
      </c>
      <c r="B105" s="57" t="s">
        <v>597</v>
      </c>
      <c r="C105" s="57">
        <v>767.05</v>
      </c>
      <c r="D105" s="57"/>
      <c r="E105" s="57"/>
      <c r="F105" s="57">
        <f t="shared" si="9"/>
        <v>767.05</v>
      </c>
      <c r="G105" s="57">
        <v>9</v>
      </c>
      <c r="H105" s="57"/>
      <c r="I105" s="57"/>
      <c r="J105" s="57">
        <f t="shared" si="10"/>
        <v>9</v>
      </c>
      <c r="K105" s="56">
        <f t="shared" si="11"/>
        <v>5.7791095890410956E-3</v>
      </c>
      <c r="L105" s="54">
        <f t="shared" si="12"/>
        <v>21.267123287671232</v>
      </c>
      <c r="M105" s="54">
        <f t="shared" si="13"/>
        <v>4.6787671232876713</v>
      </c>
      <c r="N105" s="54">
        <f t="shared" si="8"/>
        <v>9.293732876712328</v>
      </c>
      <c r="O105" s="54">
        <v>0.95834347826086952</v>
      </c>
      <c r="P105" s="56">
        <f t="shared" si="14"/>
        <v>4.7191143688067407E-2</v>
      </c>
    </row>
    <row r="106" spans="1:16" x14ac:dyDescent="0.2">
      <c r="A106" s="78">
        <f t="shared" si="15"/>
        <v>101</v>
      </c>
      <c r="B106" s="57" t="s">
        <v>598</v>
      </c>
      <c r="C106" s="57">
        <v>364.8</v>
      </c>
      <c r="D106" s="57"/>
      <c r="E106" s="57"/>
      <c r="F106" s="57">
        <f t="shared" si="9"/>
        <v>364.8</v>
      </c>
      <c r="G106" s="57">
        <v>5</v>
      </c>
      <c r="H106" s="57"/>
      <c r="I106" s="57"/>
      <c r="J106" s="57">
        <f t="shared" si="10"/>
        <v>5</v>
      </c>
      <c r="K106" s="56">
        <f t="shared" si="11"/>
        <v>3.2106164383561642E-3</v>
      </c>
      <c r="L106" s="54">
        <f t="shared" si="12"/>
        <v>11.815068493150685</v>
      </c>
      <c r="M106" s="54">
        <f t="shared" si="13"/>
        <v>2.5993150684931505</v>
      </c>
      <c r="N106" s="54">
        <f t="shared" si="8"/>
        <v>5.1631849315068497</v>
      </c>
      <c r="O106" s="54">
        <v>0.53241304347826079</v>
      </c>
      <c r="P106" s="56">
        <f t="shared" si="14"/>
        <v>5.512604587891707E-2</v>
      </c>
    </row>
    <row r="107" spans="1:16" x14ac:dyDescent="0.2">
      <c r="A107" s="78">
        <f t="shared" si="15"/>
        <v>102</v>
      </c>
      <c r="B107" s="57" t="s">
        <v>599</v>
      </c>
      <c r="C107" s="57">
        <v>638.5</v>
      </c>
      <c r="D107" s="57">
        <v>25.4</v>
      </c>
      <c r="E107" s="57"/>
      <c r="F107" s="57">
        <f t="shared" si="9"/>
        <v>663.9</v>
      </c>
      <c r="G107" s="57">
        <v>6</v>
      </c>
      <c r="H107" s="57">
        <v>1</v>
      </c>
      <c r="I107" s="57"/>
      <c r="J107" s="57">
        <f t="shared" si="10"/>
        <v>7</v>
      </c>
      <c r="K107" s="56">
        <f t="shared" si="11"/>
        <v>4.4948630136986299E-3</v>
      </c>
      <c r="L107" s="54">
        <f t="shared" si="12"/>
        <v>16.541095890410958</v>
      </c>
      <c r="M107" s="54">
        <f t="shared" si="13"/>
        <v>3.6390410958904109</v>
      </c>
      <c r="N107" s="54">
        <f t="shared" si="8"/>
        <v>7.2284589041095888</v>
      </c>
      <c r="O107" s="54">
        <v>0.63889565217391298</v>
      </c>
      <c r="P107" s="56">
        <f t="shared" si="14"/>
        <v>4.2246560540118799E-2</v>
      </c>
    </row>
    <row r="108" spans="1:16" x14ac:dyDescent="0.2">
      <c r="A108" s="78">
        <f t="shared" si="15"/>
        <v>103</v>
      </c>
      <c r="B108" s="57" t="s">
        <v>600</v>
      </c>
      <c r="C108" s="57">
        <v>939.5</v>
      </c>
      <c r="D108" s="57"/>
      <c r="E108" s="57"/>
      <c r="F108" s="57">
        <f t="shared" si="9"/>
        <v>939.5</v>
      </c>
      <c r="G108" s="57">
        <v>13</v>
      </c>
      <c r="H108" s="57"/>
      <c r="I108" s="57"/>
      <c r="J108" s="57">
        <f t="shared" si="10"/>
        <v>13</v>
      </c>
      <c r="K108" s="56">
        <f t="shared" si="11"/>
        <v>8.3476027397260261E-3</v>
      </c>
      <c r="L108" s="54">
        <f t="shared" si="12"/>
        <v>30.719178082191775</v>
      </c>
      <c r="M108" s="54">
        <f t="shared" si="13"/>
        <v>6.7582191780821903</v>
      </c>
      <c r="N108" s="54">
        <f t="shared" si="8"/>
        <v>13.424280821917806</v>
      </c>
      <c r="O108" s="54">
        <v>1.384273913043478</v>
      </c>
      <c r="P108" s="56">
        <f t="shared" si="14"/>
        <v>5.5652955822496276E-2</v>
      </c>
    </row>
    <row r="109" spans="1:16" x14ac:dyDescent="0.2">
      <c r="A109" s="78">
        <f t="shared" si="15"/>
        <v>104</v>
      </c>
      <c r="B109" s="57" t="s">
        <v>601</v>
      </c>
      <c r="C109" s="57">
        <v>804.7</v>
      </c>
      <c r="D109" s="57"/>
      <c r="E109" s="57"/>
      <c r="F109" s="57">
        <f t="shared" si="9"/>
        <v>804.7</v>
      </c>
      <c r="G109" s="57">
        <v>9</v>
      </c>
      <c r="H109" s="57"/>
      <c r="I109" s="57"/>
      <c r="J109" s="57">
        <f t="shared" si="10"/>
        <v>9</v>
      </c>
      <c r="K109" s="56">
        <f t="shared" si="11"/>
        <v>5.7791095890410956E-3</v>
      </c>
      <c r="L109" s="54">
        <f t="shared" si="12"/>
        <v>21.267123287671232</v>
      </c>
      <c r="M109" s="54">
        <f t="shared" si="13"/>
        <v>4.6787671232876713</v>
      </c>
      <c r="N109" s="54">
        <f t="shared" si="8"/>
        <v>9.293732876712328</v>
      </c>
      <c r="O109" s="54">
        <v>0.95834347826086952</v>
      </c>
      <c r="P109" s="56">
        <f t="shared" si="14"/>
        <v>4.4983182261628056E-2</v>
      </c>
    </row>
    <row r="110" spans="1:16" x14ac:dyDescent="0.2">
      <c r="A110" s="78">
        <f t="shared" si="15"/>
        <v>105</v>
      </c>
      <c r="B110" s="57" t="s">
        <v>602</v>
      </c>
      <c r="C110" s="57">
        <v>683.2</v>
      </c>
      <c r="D110" s="57"/>
      <c r="E110" s="57"/>
      <c r="F110" s="57">
        <f t="shared" si="9"/>
        <v>683.2</v>
      </c>
      <c r="G110" s="57">
        <v>9</v>
      </c>
      <c r="H110" s="57"/>
      <c r="I110" s="57"/>
      <c r="J110" s="57">
        <f t="shared" si="10"/>
        <v>9</v>
      </c>
      <c r="K110" s="56">
        <f t="shared" si="11"/>
        <v>5.7791095890410956E-3</v>
      </c>
      <c r="L110" s="54">
        <f t="shared" si="12"/>
        <v>21.267123287671232</v>
      </c>
      <c r="M110" s="54">
        <f t="shared" si="13"/>
        <v>4.6787671232876713</v>
      </c>
      <c r="N110" s="54">
        <f t="shared" si="8"/>
        <v>9.293732876712328</v>
      </c>
      <c r="O110" s="54">
        <v>0.95834347826086952</v>
      </c>
      <c r="P110" s="56">
        <f t="shared" si="14"/>
        <v>5.2982972432570399E-2</v>
      </c>
    </row>
    <row r="111" spans="1:16" x14ac:dyDescent="0.2">
      <c r="A111" s="78">
        <f t="shared" si="15"/>
        <v>106</v>
      </c>
      <c r="B111" s="57" t="s">
        <v>603</v>
      </c>
      <c r="C111" s="57">
        <v>367.7</v>
      </c>
      <c r="D111" s="57">
        <v>41.3</v>
      </c>
      <c r="E111" s="57"/>
      <c r="F111" s="57">
        <f t="shared" si="9"/>
        <v>409</v>
      </c>
      <c r="G111" s="57">
        <v>2</v>
      </c>
      <c r="H111" s="57"/>
      <c r="I111" s="57"/>
      <c r="J111" s="57">
        <f t="shared" si="10"/>
        <v>2</v>
      </c>
      <c r="K111" s="56">
        <f t="shared" si="11"/>
        <v>1.2842465753424657E-3</v>
      </c>
      <c r="L111" s="54">
        <f t="shared" si="12"/>
        <v>4.7260273972602738</v>
      </c>
      <c r="M111" s="54">
        <f t="shared" si="13"/>
        <v>1.0397260273972602</v>
      </c>
      <c r="N111" s="54">
        <f t="shared" si="8"/>
        <v>2.0652739726027396</v>
      </c>
      <c r="O111" s="54">
        <v>0.21296521739130433</v>
      </c>
      <c r="P111" s="56">
        <f t="shared" si="14"/>
        <v>1.966746360550508E-2</v>
      </c>
    </row>
    <row r="112" spans="1:16" x14ac:dyDescent="0.2">
      <c r="A112" s="78">
        <f t="shared" si="15"/>
        <v>107</v>
      </c>
      <c r="B112" s="57" t="s">
        <v>604</v>
      </c>
      <c r="C112" s="57">
        <v>417.4</v>
      </c>
      <c r="D112" s="57"/>
      <c r="E112" s="57"/>
      <c r="F112" s="57">
        <f t="shared" si="9"/>
        <v>417.4</v>
      </c>
      <c r="G112" s="57">
        <v>5</v>
      </c>
      <c r="H112" s="57"/>
      <c r="I112" s="57"/>
      <c r="J112" s="57">
        <f t="shared" si="10"/>
        <v>5</v>
      </c>
      <c r="K112" s="56">
        <f t="shared" si="11"/>
        <v>3.2106164383561642E-3</v>
      </c>
      <c r="L112" s="54">
        <f t="shared" si="12"/>
        <v>11.815068493150685</v>
      </c>
      <c r="M112" s="54">
        <f t="shared" si="13"/>
        <v>2.5993150684931505</v>
      </c>
      <c r="N112" s="54">
        <f t="shared" si="8"/>
        <v>5.1631849315068497</v>
      </c>
      <c r="O112" s="54">
        <v>0.53241304347826079</v>
      </c>
      <c r="P112" s="56">
        <f t="shared" si="14"/>
        <v>4.8179160365665906E-2</v>
      </c>
    </row>
    <row r="113" spans="1:16" x14ac:dyDescent="0.2">
      <c r="A113" s="78">
        <f t="shared" si="15"/>
        <v>108</v>
      </c>
      <c r="B113" s="57" t="s">
        <v>605</v>
      </c>
      <c r="C113" s="57">
        <v>250.6</v>
      </c>
      <c r="D113" s="57"/>
      <c r="E113" s="57"/>
      <c r="F113" s="57">
        <f t="shared" si="9"/>
        <v>250.6</v>
      </c>
      <c r="G113" s="57">
        <v>4</v>
      </c>
      <c r="H113" s="57"/>
      <c r="I113" s="57"/>
      <c r="J113" s="57">
        <f t="shared" si="10"/>
        <v>4</v>
      </c>
      <c r="K113" s="56">
        <f t="shared" si="11"/>
        <v>2.5684931506849314E-3</v>
      </c>
      <c r="L113" s="54">
        <f t="shared" si="12"/>
        <v>9.4520547945205475</v>
      </c>
      <c r="M113" s="54">
        <f t="shared" si="13"/>
        <v>2.0794520547945203</v>
      </c>
      <c r="N113" s="54">
        <f t="shared" si="8"/>
        <v>4.1305479452054792</v>
      </c>
      <c r="O113" s="54">
        <v>0.42593043478260867</v>
      </c>
      <c r="P113" s="56">
        <f t="shared" si="14"/>
        <v>6.4197866038719686E-2</v>
      </c>
    </row>
    <row r="114" spans="1:16" x14ac:dyDescent="0.2">
      <c r="A114" s="78">
        <f t="shared" si="15"/>
        <v>109</v>
      </c>
      <c r="B114" s="57" t="s">
        <v>606</v>
      </c>
      <c r="C114" s="57">
        <v>362.9</v>
      </c>
      <c r="D114" s="57"/>
      <c r="E114" s="57"/>
      <c r="F114" s="57">
        <f t="shared" si="9"/>
        <v>362.9</v>
      </c>
      <c r="G114" s="57">
        <v>6</v>
      </c>
      <c r="H114" s="57"/>
      <c r="I114" s="57"/>
      <c r="J114" s="57">
        <f t="shared" si="10"/>
        <v>6</v>
      </c>
      <c r="K114" s="56">
        <f t="shared" si="11"/>
        <v>3.852739726027397E-3</v>
      </c>
      <c r="L114" s="54">
        <f t="shared" si="12"/>
        <v>14.17808219178082</v>
      </c>
      <c r="M114" s="54">
        <f t="shared" si="13"/>
        <v>3.1191780821917807</v>
      </c>
      <c r="N114" s="54">
        <f t="shared" si="8"/>
        <v>6.1958219178082183</v>
      </c>
      <c r="O114" s="54">
        <v>0.63889565217391298</v>
      </c>
      <c r="P114" s="56">
        <f t="shared" si="14"/>
        <v>6.6497596704201523E-2</v>
      </c>
    </row>
    <row r="115" spans="1:16" x14ac:dyDescent="0.2">
      <c r="A115" s="78">
        <f t="shared" si="15"/>
        <v>110</v>
      </c>
      <c r="B115" s="57" t="s">
        <v>607</v>
      </c>
      <c r="C115" s="57">
        <v>270.2</v>
      </c>
      <c r="D115" s="57"/>
      <c r="E115" s="57"/>
      <c r="F115" s="57">
        <f t="shared" si="9"/>
        <v>270.2</v>
      </c>
      <c r="G115" s="57">
        <v>3</v>
      </c>
      <c r="H115" s="57"/>
      <c r="I115" s="57"/>
      <c r="J115" s="57">
        <f t="shared" si="10"/>
        <v>3</v>
      </c>
      <c r="K115" s="56">
        <f t="shared" si="11"/>
        <v>1.9263698630136985E-3</v>
      </c>
      <c r="L115" s="54">
        <f t="shared" si="12"/>
        <v>7.0890410958904102</v>
      </c>
      <c r="M115" s="54">
        <f t="shared" si="13"/>
        <v>1.5595890410958904</v>
      </c>
      <c r="N115" s="54">
        <f t="shared" si="8"/>
        <v>3.0979109589041092</v>
      </c>
      <c r="O115" s="54">
        <v>0.31944782608695649</v>
      </c>
      <c r="P115" s="56">
        <f t="shared" si="14"/>
        <v>4.4655769511389221E-2</v>
      </c>
    </row>
    <row r="116" spans="1:16" x14ac:dyDescent="0.2">
      <c r="A116" s="78">
        <f t="shared" si="15"/>
        <v>111</v>
      </c>
      <c r="B116" s="57" t="s">
        <v>608</v>
      </c>
      <c r="C116" s="57">
        <v>1561.8</v>
      </c>
      <c r="D116" s="57"/>
      <c r="E116" s="57"/>
      <c r="F116" s="57">
        <f t="shared" si="9"/>
        <v>1561.8</v>
      </c>
      <c r="G116" s="57">
        <v>23</v>
      </c>
      <c r="H116" s="57"/>
      <c r="I116" s="57"/>
      <c r="J116" s="57">
        <f t="shared" si="10"/>
        <v>23</v>
      </c>
      <c r="K116" s="56">
        <f t="shared" si="11"/>
        <v>1.4768835616438356E-2</v>
      </c>
      <c r="L116" s="54">
        <f t="shared" si="12"/>
        <v>54.349315068493148</v>
      </c>
      <c r="M116" s="54">
        <f t="shared" si="13"/>
        <v>11.956849315068492</v>
      </c>
      <c r="N116" s="54">
        <f t="shared" si="8"/>
        <v>23.750650684931507</v>
      </c>
      <c r="O116" s="54">
        <v>2.4491000000000001</v>
      </c>
      <c r="P116" s="56">
        <f t="shared" si="14"/>
        <v>5.9230320827566359E-2</v>
      </c>
    </row>
    <row r="117" spans="1:16" x14ac:dyDescent="0.2">
      <c r="A117" s="78">
        <f t="shared" si="15"/>
        <v>112</v>
      </c>
      <c r="B117" s="57" t="s">
        <v>610</v>
      </c>
      <c r="C117" s="57">
        <v>468.9</v>
      </c>
      <c r="D117" s="57"/>
      <c r="E117" s="57"/>
      <c r="F117" s="57">
        <f t="shared" si="9"/>
        <v>468.9</v>
      </c>
      <c r="G117" s="57">
        <v>9</v>
      </c>
      <c r="H117" s="57"/>
      <c r="I117" s="57"/>
      <c r="J117" s="57">
        <f t="shared" si="10"/>
        <v>9</v>
      </c>
      <c r="K117" s="56">
        <f t="shared" si="11"/>
        <v>5.7791095890410956E-3</v>
      </c>
      <c r="L117" s="54">
        <f t="shared" si="12"/>
        <v>21.267123287671232</v>
      </c>
      <c r="M117" s="54">
        <f t="shared" si="13"/>
        <v>4.6787671232876713</v>
      </c>
      <c r="N117" s="54">
        <f t="shared" si="8"/>
        <v>9.293732876712328</v>
      </c>
      <c r="O117" s="54">
        <v>0.95834347826086952</v>
      </c>
      <c r="P117" s="56">
        <f t="shared" si="14"/>
        <v>7.7197625860379829E-2</v>
      </c>
    </row>
    <row r="118" spans="1:16" x14ac:dyDescent="0.2">
      <c r="A118" s="78">
        <f t="shared" si="15"/>
        <v>113</v>
      </c>
      <c r="B118" s="57" t="s">
        <v>611</v>
      </c>
      <c r="C118" s="57">
        <v>1267.5999999999999</v>
      </c>
      <c r="D118" s="57"/>
      <c r="E118" s="57">
        <v>90.9</v>
      </c>
      <c r="F118" s="57">
        <f t="shared" si="9"/>
        <v>1358.5</v>
      </c>
      <c r="G118" s="57">
        <v>16</v>
      </c>
      <c r="H118" s="57"/>
      <c r="I118" s="57"/>
      <c r="J118" s="57">
        <f t="shared" si="10"/>
        <v>16</v>
      </c>
      <c r="K118" s="56">
        <f t="shared" si="11"/>
        <v>1.0273972602739725E-2</v>
      </c>
      <c r="L118" s="54">
        <f t="shared" si="12"/>
        <v>37.80821917808219</v>
      </c>
      <c r="M118" s="54">
        <f t="shared" si="13"/>
        <v>8.3178082191780813</v>
      </c>
      <c r="N118" s="54">
        <f t="shared" si="8"/>
        <v>16.522191780821917</v>
      </c>
      <c r="O118" s="54">
        <v>1.7037217391304347</v>
      </c>
      <c r="P118" s="56">
        <f t="shared" si="14"/>
        <v>4.7369849773435863E-2</v>
      </c>
    </row>
    <row r="119" spans="1:16" x14ac:dyDescent="0.2">
      <c r="A119" s="78">
        <f t="shared" si="15"/>
        <v>114</v>
      </c>
      <c r="B119" s="57" t="s">
        <v>612</v>
      </c>
      <c r="C119" s="57">
        <v>1398.4</v>
      </c>
      <c r="D119" s="57"/>
      <c r="E119" s="57"/>
      <c r="F119" s="57">
        <f t="shared" si="9"/>
        <v>1398.4</v>
      </c>
      <c r="G119" s="57">
        <v>8</v>
      </c>
      <c r="H119" s="57"/>
      <c r="I119" s="57"/>
      <c r="J119" s="57">
        <f t="shared" si="10"/>
        <v>8</v>
      </c>
      <c r="K119" s="56">
        <f t="shared" si="11"/>
        <v>5.1369863013698627E-3</v>
      </c>
      <c r="L119" s="54">
        <f t="shared" si="12"/>
        <v>18.904109589041095</v>
      </c>
      <c r="M119" s="54">
        <f t="shared" si="13"/>
        <v>4.1589041095890407</v>
      </c>
      <c r="N119" s="54">
        <f t="shared" si="8"/>
        <v>8.2610958904109584</v>
      </c>
      <c r="O119" s="54">
        <v>0.85186086956521734</v>
      </c>
      <c r="P119" s="56">
        <f t="shared" si="14"/>
        <v>2.3009132192939291E-2</v>
      </c>
    </row>
    <row r="120" spans="1:16" x14ac:dyDescent="0.2">
      <c r="A120" s="78">
        <f t="shared" si="15"/>
        <v>115</v>
      </c>
      <c r="B120" s="57" t="s">
        <v>613</v>
      </c>
      <c r="C120" s="57">
        <v>270.39999999999998</v>
      </c>
      <c r="D120" s="57"/>
      <c r="E120" s="57"/>
      <c r="F120" s="57">
        <f t="shared" si="9"/>
        <v>270.39999999999998</v>
      </c>
      <c r="G120" s="57">
        <v>6</v>
      </c>
      <c r="H120" s="57"/>
      <c r="I120" s="57"/>
      <c r="J120" s="57">
        <f t="shared" si="10"/>
        <v>6</v>
      </c>
      <c r="K120" s="56">
        <f t="shared" si="11"/>
        <v>3.852739726027397E-3</v>
      </c>
      <c r="L120" s="54">
        <f t="shared" si="12"/>
        <v>14.17808219178082</v>
      </c>
      <c r="M120" s="54">
        <f t="shared" si="13"/>
        <v>3.1191780821917807</v>
      </c>
      <c r="N120" s="54">
        <f t="shared" si="8"/>
        <v>6.1958219178082183</v>
      </c>
      <c r="O120" s="54">
        <v>0.63889565217391298</v>
      </c>
      <c r="P120" s="56">
        <f t="shared" si="14"/>
        <v>8.9245480192140292E-2</v>
      </c>
    </row>
    <row r="121" spans="1:16" x14ac:dyDescent="0.2">
      <c r="A121" s="78">
        <f t="shared" si="15"/>
        <v>116</v>
      </c>
      <c r="B121" s="57" t="s">
        <v>614</v>
      </c>
      <c r="C121" s="57">
        <v>450.5</v>
      </c>
      <c r="D121" s="57">
        <v>29.8</v>
      </c>
      <c r="E121" s="57"/>
      <c r="F121" s="57">
        <f t="shared" si="9"/>
        <v>480.3</v>
      </c>
      <c r="G121" s="57">
        <v>6</v>
      </c>
      <c r="H121" s="57"/>
      <c r="I121" s="57"/>
      <c r="J121" s="57">
        <f t="shared" si="10"/>
        <v>6</v>
      </c>
      <c r="K121" s="56">
        <f t="shared" si="11"/>
        <v>3.852739726027397E-3</v>
      </c>
      <c r="L121" s="54">
        <f t="shared" si="12"/>
        <v>14.17808219178082</v>
      </c>
      <c r="M121" s="54">
        <f t="shared" si="13"/>
        <v>3.1191780821917807</v>
      </c>
      <c r="N121" s="54">
        <f t="shared" si="8"/>
        <v>6.1958219178082183</v>
      </c>
      <c r="O121" s="54">
        <v>0.63889565217391298</v>
      </c>
      <c r="P121" s="56">
        <f t="shared" si="14"/>
        <v>5.0243551621808727E-2</v>
      </c>
    </row>
    <row r="122" spans="1:16" x14ac:dyDescent="0.2">
      <c r="A122" s="78">
        <f t="shared" si="15"/>
        <v>117</v>
      </c>
      <c r="B122" s="57" t="s">
        <v>615</v>
      </c>
      <c r="C122" s="57">
        <v>830.9</v>
      </c>
      <c r="D122" s="57">
        <v>89.8</v>
      </c>
      <c r="E122" s="57"/>
      <c r="F122" s="57">
        <f t="shared" si="9"/>
        <v>920.69999999999993</v>
      </c>
      <c r="G122" s="57">
        <v>12</v>
      </c>
      <c r="H122" s="57">
        <v>1</v>
      </c>
      <c r="I122" s="57"/>
      <c r="J122" s="57">
        <f t="shared" si="10"/>
        <v>13</v>
      </c>
      <c r="K122" s="56">
        <f t="shared" si="11"/>
        <v>8.3476027397260261E-3</v>
      </c>
      <c r="L122" s="54">
        <f t="shared" si="12"/>
        <v>30.719178082191775</v>
      </c>
      <c r="M122" s="54">
        <f t="shared" si="13"/>
        <v>6.7582191780821903</v>
      </c>
      <c r="N122" s="54">
        <f t="shared" si="8"/>
        <v>13.424280821917806</v>
      </c>
      <c r="O122" s="54">
        <v>1.277791304347826</v>
      </c>
      <c r="P122" s="56">
        <f t="shared" si="14"/>
        <v>5.6673693262234828E-2</v>
      </c>
    </row>
    <row r="123" spans="1:16" x14ac:dyDescent="0.2">
      <c r="A123" s="78">
        <f t="shared" si="15"/>
        <v>118</v>
      </c>
      <c r="B123" s="57" t="s">
        <v>2120</v>
      </c>
      <c r="C123" s="79">
        <v>549.29999999999995</v>
      </c>
      <c r="D123" s="57">
        <v>73.599999999999994</v>
      </c>
      <c r="E123" s="57"/>
      <c r="F123" s="57">
        <f t="shared" si="9"/>
        <v>622.9</v>
      </c>
      <c r="G123" s="57">
        <v>6</v>
      </c>
      <c r="H123" s="57"/>
      <c r="I123" s="57"/>
      <c r="J123" s="57">
        <f t="shared" si="10"/>
        <v>6</v>
      </c>
      <c r="K123" s="56">
        <f t="shared" si="11"/>
        <v>3.852739726027397E-3</v>
      </c>
      <c r="L123" s="54">
        <f t="shared" si="12"/>
        <v>14.17808219178082</v>
      </c>
      <c r="M123" s="54">
        <f t="shared" si="13"/>
        <v>3.1191780821917807</v>
      </c>
      <c r="N123" s="54">
        <f t="shared" si="8"/>
        <v>6.1958219178082183</v>
      </c>
      <c r="O123" s="54">
        <v>0.63889565217391298</v>
      </c>
      <c r="P123" s="56">
        <f t="shared" si="14"/>
        <v>3.8741335437397231E-2</v>
      </c>
    </row>
    <row r="124" spans="1:16" x14ac:dyDescent="0.2">
      <c r="A124" s="78">
        <f t="shared" si="15"/>
        <v>119</v>
      </c>
      <c r="B124" s="57" t="s">
        <v>2121</v>
      </c>
      <c r="C124" s="57">
        <v>473.9</v>
      </c>
      <c r="D124" s="57"/>
      <c r="E124" s="57"/>
      <c r="F124" s="57">
        <f t="shared" si="9"/>
        <v>473.9</v>
      </c>
      <c r="G124" s="57">
        <v>6</v>
      </c>
      <c r="H124" s="57"/>
      <c r="I124" s="57"/>
      <c r="J124" s="57">
        <f t="shared" si="10"/>
        <v>6</v>
      </c>
      <c r="K124" s="56">
        <f t="shared" si="11"/>
        <v>3.852739726027397E-3</v>
      </c>
      <c r="L124" s="54">
        <f t="shared" si="12"/>
        <v>14.17808219178082</v>
      </c>
      <c r="M124" s="54">
        <f t="shared" si="13"/>
        <v>3.1191780821917807</v>
      </c>
      <c r="N124" s="54">
        <f t="shared" si="8"/>
        <v>6.1958219178082183</v>
      </c>
      <c r="O124" s="54">
        <v>0.63889565217391298</v>
      </c>
      <c r="P124" s="56">
        <f t="shared" si="14"/>
        <v>5.0922088719043537E-2</v>
      </c>
    </row>
    <row r="125" spans="1:16" x14ac:dyDescent="0.2">
      <c r="A125" s="78">
        <f t="shared" si="15"/>
        <v>120</v>
      </c>
      <c r="B125" s="57" t="s">
        <v>2122</v>
      </c>
      <c r="C125" s="57">
        <v>696.4</v>
      </c>
      <c r="D125" s="57">
        <v>43.5</v>
      </c>
      <c r="E125" s="57"/>
      <c r="F125" s="57">
        <f t="shared" si="9"/>
        <v>739.9</v>
      </c>
      <c r="G125" s="57">
        <v>13</v>
      </c>
      <c r="H125" s="57">
        <v>1</v>
      </c>
      <c r="I125" s="57"/>
      <c r="J125" s="57">
        <f t="shared" si="10"/>
        <v>14</v>
      </c>
      <c r="K125" s="56">
        <f t="shared" si="11"/>
        <v>8.9897260273972598E-3</v>
      </c>
      <c r="L125" s="54">
        <f t="shared" si="12"/>
        <v>33.082191780821915</v>
      </c>
      <c r="M125" s="54">
        <f t="shared" si="13"/>
        <v>7.2780821917808218</v>
      </c>
      <c r="N125" s="54">
        <f t="shared" si="8"/>
        <v>14.456917808219178</v>
      </c>
      <c r="O125" s="54">
        <v>1.384273913043478</v>
      </c>
      <c r="P125" s="56">
        <f t="shared" si="14"/>
        <v>7.595819123376861E-2</v>
      </c>
    </row>
    <row r="126" spans="1:16" x14ac:dyDescent="0.2">
      <c r="A126" s="78">
        <f t="shared" si="15"/>
        <v>121</v>
      </c>
      <c r="B126" s="57" t="s">
        <v>2123</v>
      </c>
      <c r="C126" s="57">
        <v>774.6</v>
      </c>
      <c r="D126" s="57">
        <v>49.5</v>
      </c>
      <c r="E126" s="57"/>
      <c r="F126" s="57">
        <f t="shared" si="9"/>
        <v>824.1</v>
      </c>
      <c r="G126" s="57">
        <v>11</v>
      </c>
      <c r="H126" s="57"/>
      <c r="I126" s="57"/>
      <c r="J126" s="57">
        <f t="shared" si="10"/>
        <v>11</v>
      </c>
      <c r="K126" s="56">
        <f t="shared" si="11"/>
        <v>7.0633561643835613E-3</v>
      </c>
      <c r="L126" s="54">
        <f t="shared" si="12"/>
        <v>25.993150684931507</v>
      </c>
      <c r="M126" s="54">
        <f t="shared" si="13"/>
        <v>5.7184931506849317</v>
      </c>
      <c r="N126" s="54">
        <f t="shared" si="8"/>
        <v>11.359006849315069</v>
      </c>
      <c r="O126" s="54">
        <v>1.1713086956521739</v>
      </c>
      <c r="P126" s="56">
        <f t="shared" si="14"/>
        <v>5.3685183085285373E-2</v>
      </c>
    </row>
    <row r="127" spans="1:16" x14ac:dyDescent="0.2">
      <c r="A127" s="78">
        <f t="shared" si="15"/>
        <v>122</v>
      </c>
      <c r="B127" s="57" t="s">
        <v>2124</v>
      </c>
      <c r="C127" s="57">
        <v>360</v>
      </c>
      <c r="D127" s="57"/>
      <c r="E127" s="57"/>
      <c r="F127" s="57">
        <f t="shared" si="9"/>
        <v>360</v>
      </c>
      <c r="G127" s="57">
        <v>7</v>
      </c>
      <c r="H127" s="57"/>
      <c r="I127" s="57"/>
      <c r="J127" s="57">
        <f t="shared" si="10"/>
        <v>7</v>
      </c>
      <c r="K127" s="56">
        <f t="shared" si="11"/>
        <v>4.4948630136986299E-3</v>
      </c>
      <c r="L127" s="54">
        <f t="shared" si="12"/>
        <v>16.541095890410958</v>
      </c>
      <c r="M127" s="54">
        <f t="shared" si="13"/>
        <v>3.6390410958904109</v>
      </c>
      <c r="N127" s="54">
        <f t="shared" si="8"/>
        <v>7.2284589041095888</v>
      </c>
      <c r="O127" s="54">
        <v>0.74537826086956516</v>
      </c>
      <c r="P127" s="56">
        <f t="shared" si="14"/>
        <v>7.8205483753557001E-2</v>
      </c>
    </row>
    <row r="128" spans="1:16" x14ac:dyDescent="0.2">
      <c r="A128" s="78">
        <f t="shared" si="15"/>
        <v>123</v>
      </c>
      <c r="B128" s="57" t="s">
        <v>2125</v>
      </c>
      <c r="C128" s="57">
        <v>304.8</v>
      </c>
      <c r="D128" s="57"/>
      <c r="E128" s="57"/>
      <c r="F128" s="57">
        <f t="shared" si="9"/>
        <v>304.8</v>
      </c>
      <c r="G128" s="57">
        <v>5</v>
      </c>
      <c r="H128" s="57"/>
      <c r="I128" s="57"/>
      <c r="J128" s="57">
        <f t="shared" si="10"/>
        <v>5</v>
      </c>
      <c r="K128" s="56">
        <f t="shared" si="11"/>
        <v>3.2106164383561642E-3</v>
      </c>
      <c r="L128" s="54">
        <f t="shared" si="12"/>
        <v>11.815068493150685</v>
      </c>
      <c r="M128" s="54">
        <f t="shared" si="13"/>
        <v>2.5993150684931505</v>
      </c>
      <c r="N128" s="54">
        <f t="shared" si="8"/>
        <v>5.1631849315068497</v>
      </c>
      <c r="O128" s="54">
        <v>0.53241304347826079</v>
      </c>
      <c r="P128" s="56">
        <f t="shared" si="14"/>
        <v>6.5977629713349556E-2</v>
      </c>
    </row>
    <row r="129" spans="1:16" x14ac:dyDescent="0.2">
      <c r="A129" s="78">
        <f t="shared" si="15"/>
        <v>124</v>
      </c>
      <c r="B129" s="57" t="s">
        <v>2126</v>
      </c>
      <c r="C129" s="57">
        <v>821.7</v>
      </c>
      <c r="D129" s="57"/>
      <c r="E129" s="57"/>
      <c r="F129" s="57">
        <f t="shared" si="9"/>
        <v>821.7</v>
      </c>
      <c r="G129" s="57">
        <v>8</v>
      </c>
      <c r="H129" s="57"/>
      <c r="I129" s="57"/>
      <c r="J129" s="57">
        <f t="shared" si="10"/>
        <v>8</v>
      </c>
      <c r="K129" s="56">
        <f t="shared" si="11"/>
        <v>5.1369863013698627E-3</v>
      </c>
      <c r="L129" s="54">
        <f t="shared" si="12"/>
        <v>18.904109589041095</v>
      </c>
      <c r="M129" s="54">
        <f t="shared" si="13"/>
        <v>4.1589041095890407</v>
      </c>
      <c r="N129" s="54">
        <f t="shared" si="8"/>
        <v>8.2610958904109584</v>
      </c>
      <c r="O129" s="54">
        <v>0.85186086956521734</v>
      </c>
      <c r="P129" s="56">
        <f t="shared" si="14"/>
        <v>3.9157807543636736E-2</v>
      </c>
    </row>
    <row r="130" spans="1:16" x14ac:dyDescent="0.2">
      <c r="A130" s="78">
        <f t="shared" si="15"/>
        <v>125</v>
      </c>
      <c r="B130" s="57" t="s">
        <v>2127</v>
      </c>
      <c r="C130" s="57">
        <v>834.7</v>
      </c>
      <c r="D130" s="57"/>
      <c r="E130" s="57"/>
      <c r="F130" s="57">
        <f t="shared" si="9"/>
        <v>834.7</v>
      </c>
      <c r="G130" s="57">
        <v>13</v>
      </c>
      <c r="H130" s="57"/>
      <c r="I130" s="57"/>
      <c r="J130" s="57">
        <f t="shared" si="10"/>
        <v>13</v>
      </c>
      <c r="K130" s="56">
        <f t="shared" si="11"/>
        <v>8.3476027397260261E-3</v>
      </c>
      <c r="L130" s="54">
        <f t="shared" si="12"/>
        <v>30.719178082191775</v>
      </c>
      <c r="M130" s="54">
        <f t="shared" si="13"/>
        <v>6.7582191780821903</v>
      </c>
      <c r="N130" s="54">
        <f t="shared" si="8"/>
        <v>13.424280821917806</v>
      </c>
      <c r="O130" s="54">
        <v>1.384273913043478</v>
      </c>
      <c r="P130" s="56">
        <f t="shared" si="14"/>
        <v>6.2640412118408109E-2</v>
      </c>
    </row>
    <row r="131" spans="1:16" x14ac:dyDescent="0.2">
      <c r="A131" s="78">
        <f t="shared" si="15"/>
        <v>126</v>
      </c>
      <c r="B131" s="57" t="s">
        <v>2128</v>
      </c>
      <c r="C131" s="57">
        <v>321.8</v>
      </c>
      <c r="D131" s="57"/>
      <c r="E131" s="57"/>
      <c r="F131" s="57">
        <f t="shared" si="9"/>
        <v>321.8</v>
      </c>
      <c r="G131" s="57">
        <v>4</v>
      </c>
      <c r="H131" s="57"/>
      <c r="I131" s="57"/>
      <c r="J131" s="57">
        <f t="shared" si="10"/>
        <v>4</v>
      </c>
      <c r="K131" s="56">
        <f t="shared" si="11"/>
        <v>2.5684931506849314E-3</v>
      </c>
      <c r="L131" s="54">
        <f t="shared" si="12"/>
        <v>9.4520547945205475</v>
      </c>
      <c r="M131" s="54">
        <f t="shared" si="13"/>
        <v>2.0794520547945203</v>
      </c>
      <c r="N131" s="54">
        <f t="shared" si="8"/>
        <v>4.1305479452054792</v>
      </c>
      <c r="O131" s="54">
        <v>0.42593043478260867</v>
      </c>
      <c r="P131" s="56">
        <f t="shared" si="14"/>
        <v>4.9993739059363433E-2</v>
      </c>
    </row>
    <row r="132" spans="1:16" x14ac:dyDescent="0.2">
      <c r="A132" s="78">
        <f t="shared" si="15"/>
        <v>127</v>
      </c>
      <c r="B132" s="57" t="s">
        <v>2129</v>
      </c>
      <c r="C132" s="57">
        <v>427</v>
      </c>
      <c r="D132" s="57"/>
      <c r="E132" s="57"/>
      <c r="F132" s="57">
        <f t="shared" si="9"/>
        <v>427</v>
      </c>
      <c r="G132" s="57">
        <v>3</v>
      </c>
      <c r="H132" s="57"/>
      <c r="I132" s="57"/>
      <c r="J132" s="57">
        <f t="shared" si="10"/>
        <v>3</v>
      </c>
      <c r="K132" s="56">
        <f t="shared" si="11"/>
        <v>1.9263698630136985E-3</v>
      </c>
      <c r="L132" s="54">
        <f t="shared" si="12"/>
        <v>7.0890410958904102</v>
      </c>
      <c r="M132" s="54">
        <f t="shared" si="13"/>
        <v>1.5595890410958904</v>
      </c>
      <c r="N132" s="54">
        <f t="shared" si="8"/>
        <v>3.0979109589041092</v>
      </c>
      <c r="O132" s="54">
        <v>0.31944782608695649</v>
      </c>
      <c r="P132" s="56">
        <f t="shared" si="14"/>
        <v>2.8257585297370883E-2</v>
      </c>
    </row>
    <row r="133" spans="1:16" x14ac:dyDescent="0.2">
      <c r="A133" s="78">
        <f t="shared" si="15"/>
        <v>128</v>
      </c>
      <c r="B133" s="57" t="s">
        <v>2130</v>
      </c>
      <c r="C133" s="57">
        <v>546.1</v>
      </c>
      <c r="D133" s="57"/>
      <c r="E133" s="57"/>
      <c r="F133" s="57">
        <f t="shared" ref="F133:F315" si="16">C133+D133+E133</f>
        <v>546.1</v>
      </c>
      <c r="G133" s="57">
        <v>7</v>
      </c>
      <c r="H133" s="57"/>
      <c r="I133" s="57"/>
      <c r="J133" s="57">
        <f t="shared" si="10"/>
        <v>7</v>
      </c>
      <c r="K133" s="56">
        <f t="shared" si="11"/>
        <v>4.4948630136986299E-3</v>
      </c>
      <c r="L133" s="54">
        <f t="shared" si="12"/>
        <v>16.541095890410958</v>
      </c>
      <c r="M133" s="54">
        <f t="shared" ref="M133:M194" si="17">L133*0.22</f>
        <v>3.6390410958904109</v>
      </c>
      <c r="N133" s="54">
        <f t="shared" si="8"/>
        <v>7.2284589041095888</v>
      </c>
      <c r="O133" s="54">
        <v>0.74537826086956516</v>
      </c>
      <c r="P133" s="56">
        <f t="shared" si="14"/>
        <v>5.1554612985314996E-2</v>
      </c>
    </row>
    <row r="134" spans="1:16" x14ac:dyDescent="0.2">
      <c r="A134" s="78">
        <f t="shared" si="15"/>
        <v>129</v>
      </c>
      <c r="B134" s="57" t="s">
        <v>2131</v>
      </c>
      <c r="C134" s="57">
        <v>912.32</v>
      </c>
      <c r="D134" s="57">
        <v>50</v>
      </c>
      <c r="E134" s="57"/>
      <c r="F134" s="57">
        <f t="shared" si="16"/>
        <v>962.32</v>
      </c>
      <c r="G134" s="57">
        <v>20</v>
      </c>
      <c r="H134" s="57">
        <v>1</v>
      </c>
      <c r="I134" s="57"/>
      <c r="J134" s="57">
        <f t="shared" si="10"/>
        <v>21</v>
      </c>
      <c r="K134" s="56">
        <f t="shared" si="11"/>
        <v>1.3484589041095889E-2</v>
      </c>
      <c r="L134" s="54">
        <f t="shared" si="12"/>
        <v>49.623287671232873</v>
      </c>
      <c r="M134" s="54">
        <f t="shared" si="17"/>
        <v>10.917123287671233</v>
      </c>
      <c r="N134" s="54">
        <f t="shared" ref="N134:N197" si="18">L134*0.437</f>
        <v>21.685376712328765</v>
      </c>
      <c r="O134" s="54">
        <v>2.1296521739130432</v>
      </c>
      <c r="P134" s="56">
        <f t="shared" si="14"/>
        <v>8.7658408684373079E-2</v>
      </c>
    </row>
    <row r="135" spans="1:16" x14ac:dyDescent="0.2">
      <c r="A135" s="78">
        <f t="shared" si="15"/>
        <v>130</v>
      </c>
      <c r="B135" s="57" t="s">
        <v>2132</v>
      </c>
      <c r="C135" s="57">
        <v>1925.1</v>
      </c>
      <c r="D135" s="57"/>
      <c r="E135" s="57"/>
      <c r="F135" s="57">
        <f t="shared" si="16"/>
        <v>1925.1</v>
      </c>
      <c r="G135" s="57">
        <v>26</v>
      </c>
      <c r="H135" s="57"/>
      <c r="I135" s="57"/>
      <c r="J135" s="57">
        <f t="shared" ref="J135:J198" si="19">G135+H135+I135</f>
        <v>26</v>
      </c>
      <c r="K135" s="56">
        <f t="shared" ref="K135:K198" si="20">3/$J$387*J135</f>
        <v>1.6695205479452052E-2</v>
      </c>
      <c r="L135" s="54">
        <f t="shared" ref="L135:L198" si="21">K135*3680</f>
        <v>61.438356164383549</v>
      </c>
      <c r="M135" s="54">
        <f t="shared" si="17"/>
        <v>13.516438356164381</v>
      </c>
      <c r="N135" s="54">
        <f t="shared" si="18"/>
        <v>26.848561643835613</v>
      </c>
      <c r="O135" s="54">
        <v>2.768547826086956</v>
      </c>
      <c r="P135" s="56">
        <f t="shared" ref="P135:P198" si="22">(L135+M135+N135+O135)/F135</f>
        <v>5.4320245177118337E-2</v>
      </c>
    </row>
    <row r="136" spans="1:16" x14ac:dyDescent="0.2">
      <c r="A136" s="78">
        <f t="shared" ref="A136:A199" si="23">A135+1</f>
        <v>131</v>
      </c>
      <c r="B136" s="57" t="s">
        <v>2133</v>
      </c>
      <c r="C136" s="57">
        <v>770.9</v>
      </c>
      <c r="D136" s="57"/>
      <c r="E136" s="57"/>
      <c r="F136" s="57">
        <f t="shared" si="16"/>
        <v>770.9</v>
      </c>
      <c r="G136" s="57">
        <v>16</v>
      </c>
      <c r="H136" s="57"/>
      <c r="I136" s="57"/>
      <c r="J136" s="57">
        <f t="shared" si="19"/>
        <v>16</v>
      </c>
      <c r="K136" s="56">
        <f t="shared" si="20"/>
        <v>1.0273972602739725E-2</v>
      </c>
      <c r="L136" s="54">
        <f t="shared" si="21"/>
        <v>37.80821917808219</v>
      </c>
      <c r="M136" s="54">
        <f t="shared" si="17"/>
        <v>8.3178082191780813</v>
      </c>
      <c r="N136" s="54">
        <f t="shared" si="18"/>
        <v>16.522191780821917</v>
      </c>
      <c r="O136" s="54">
        <v>1.7037217391304347</v>
      </c>
      <c r="P136" s="56">
        <f t="shared" si="22"/>
        <v>8.3476379448972141E-2</v>
      </c>
    </row>
    <row r="137" spans="1:16" x14ac:dyDescent="0.2">
      <c r="A137" s="78">
        <f t="shared" si="23"/>
        <v>132</v>
      </c>
      <c r="B137" s="57" t="s">
        <v>2134</v>
      </c>
      <c r="C137" s="57">
        <v>1461.8</v>
      </c>
      <c r="D137" s="57">
        <v>44.9</v>
      </c>
      <c r="E137" s="57"/>
      <c r="F137" s="57">
        <f t="shared" si="16"/>
        <v>1506.7</v>
      </c>
      <c r="G137" s="57">
        <v>15</v>
      </c>
      <c r="H137" s="57">
        <v>1</v>
      </c>
      <c r="I137" s="57"/>
      <c r="J137" s="57">
        <f t="shared" si="19"/>
        <v>16</v>
      </c>
      <c r="K137" s="56">
        <f t="shared" si="20"/>
        <v>1.0273972602739725E-2</v>
      </c>
      <c r="L137" s="54">
        <f t="shared" si="21"/>
        <v>37.80821917808219</v>
      </c>
      <c r="M137" s="54">
        <f t="shared" si="17"/>
        <v>8.3178082191780813</v>
      </c>
      <c r="N137" s="54">
        <f t="shared" si="18"/>
        <v>16.522191780821917</v>
      </c>
      <c r="O137" s="54">
        <v>1.5972391304347824</v>
      </c>
      <c r="P137" s="56">
        <f t="shared" si="22"/>
        <v>4.2639847553273359E-2</v>
      </c>
    </row>
    <row r="138" spans="1:16" x14ac:dyDescent="0.2">
      <c r="A138" s="78">
        <f t="shared" si="23"/>
        <v>133</v>
      </c>
      <c r="B138" s="57" t="s">
        <v>2135</v>
      </c>
      <c r="C138" s="57">
        <v>583.6</v>
      </c>
      <c r="D138" s="57"/>
      <c r="E138" s="57"/>
      <c r="F138" s="57">
        <f t="shared" si="16"/>
        <v>583.6</v>
      </c>
      <c r="G138" s="57">
        <v>9</v>
      </c>
      <c r="H138" s="57">
        <v>2</v>
      </c>
      <c r="I138" s="57"/>
      <c r="J138" s="57">
        <f t="shared" si="19"/>
        <v>11</v>
      </c>
      <c r="K138" s="56">
        <f t="shared" si="20"/>
        <v>7.0633561643835613E-3</v>
      </c>
      <c r="L138" s="54">
        <f t="shared" si="21"/>
        <v>25.993150684931507</v>
      </c>
      <c r="M138" s="54">
        <f t="shared" si="17"/>
        <v>5.7184931506849317</v>
      </c>
      <c r="N138" s="54">
        <f t="shared" si="18"/>
        <v>11.359006849315069</v>
      </c>
      <c r="O138" s="54">
        <v>0.95834347826086952</v>
      </c>
      <c r="P138" s="56">
        <f t="shared" si="22"/>
        <v>7.5443787119932104E-2</v>
      </c>
    </row>
    <row r="139" spans="1:16" x14ac:dyDescent="0.2">
      <c r="A139" s="78">
        <f t="shared" si="23"/>
        <v>134</v>
      </c>
      <c r="B139" s="57" t="s">
        <v>2136</v>
      </c>
      <c r="C139" s="57">
        <v>399.2</v>
      </c>
      <c r="D139" s="57"/>
      <c r="E139" s="57"/>
      <c r="F139" s="57">
        <f t="shared" si="16"/>
        <v>399.2</v>
      </c>
      <c r="G139" s="57">
        <v>7</v>
      </c>
      <c r="H139" s="57"/>
      <c r="I139" s="57"/>
      <c r="J139" s="57">
        <f t="shared" si="19"/>
        <v>7</v>
      </c>
      <c r="K139" s="56">
        <f t="shared" si="20"/>
        <v>4.4948630136986299E-3</v>
      </c>
      <c r="L139" s="54">
        <f t="shared" si="21"/>
        <v>16.541095890410958</v>
      </c>
      <c r="M139" s="54">
        <f t="shared" si="17"/>
        <v>3.6390410958904109</v>
      </c>
      <c r="N139" s="54">
        <f t="shared" si="18"/>
        <v>7.2284589041095888</v>
      </c>
      <c r="O139" s="54">
        <v>0.74537826086956516</v>
      </c>
      <c r="P139" s="56">
        <f t="shared" si="22"/>
        <v>7.0525987352907119E-2</v>
      </c>
    </row>
    <row r="140" spans="1:16" x14ac:dyDescent="0.2">
      <c r="A140" s="78">
        <f t="shared" si="23"/>
        <v>135</v>
      </c>
      <c r="B140" s="57" t="s">
        <v>2137</v>
      </c>
      <c r="C140" s="57">
        <v>408.5</v>
      </c>
      <c r="D140" s="57"/>
      <c r="E140" s="57">
        <v>16.100000000000001</v>
      </c>
      <c r="F140" s="57">
        <f t="shared" si="16"/>
        <v>424.6</v>
      </c>
      <c r="G140" s="57">
        <v>7</v>
      </c>
      <c r="H140" s="57"/>
      <c r="I140" s="57"/>
      <c r="J140" s="57">
        <f t="shared" si="19"/>
        <v>7</v>
      </c>
      <c r="K140" s="56">
        <f t="shared" si="20"/>
        <v>4.4948630136986299E-3</v>
      </c>
      <c r="L140" s="54">
        <f t="shared" si="21"/>
        <v>16.541095890410958</v>
      </c>
      <c r="M140" s="54">
        <f t="shared" si="17"/>
        <v>3.6390410958904109</v>
      </c>
      <c r="N140" s="54">
        <f t="shared" si="18"/>
        <v>7.2284589041095888</v>
      </c>
      <c r="O140" s="54">
        <v>0.74537826086956516</v>
      </c>
      <c r="P140" s="56">
        <f t="shared" si="22"/>
        <v>6.6307051698729441E-2</v>
      </c>
    </row>
    <row r="141" spans="1:16" x14ac:dyDescent="0.2">
      <c r="A141" s="78">
        <f t="shared" si="23"/>
        <v>136</v>
      </c>
      <c r="B141" s="57" t="s">
        <v>2138</v>
      </c>
      <c r="C141" s="57">
        <v>744</v>
      </c>
      <c r="D141" s="57"/>
      <c r="E141" s="57">
        <v>108.9</v>
      </c>
      <c r="F141" s="57">
        <f t="shared" si="16"/>
        <v>852.9</v>
      </c>
      <c r="G141" s="57">
        <v>9</v>
      </c>
      <c r="H141" s="57"/>
      <c r="I141" s="57">
        <v>1</v>
      </c>
      <c r="J141" s="57">
        <f t="shared" si="19"/>
        <v>10</v>
      </c>
      <c r="K141" s="56">
        <f t="shared" si="20"/>
        <v>6.4212328767123284E-3</v>
      </c>
      <c r="L141" s="54">
        <f t="shared" si="21"/>
        <v>23.63013698630137</v>
      </c>
      <c r="M141" s="54">
        <f t="shared" si="17"/>
        <v>5.1986301369863011</v>
      </c>
      <c r="N141" s="54">
        <f t="shared" si="18"/>
        <v>10.326369863013699</v>
      </c>
      <c r="O141" s="54">
        <v>0.95834347826086952</v>
      </c>
      <c r="P141" s="56">
        <f t="shared" si="22"/>
        <v>4.7031868290024911E-2</v>
      </c>
    </row>
    <row r="142" spans="1:16" x14ac:dyDescent="0.2">
      <c r="A142" s="78">
        <f t="shared" si="23"/>
        <v>137</v>
      </c>
      <c r="B142" s="57" t="s">
        <v>2139</v>
      </c>
      <c r="C142" s="57">
        <v>226.1</v>
      </c>
      <c r="D142" s="57"/>
      <c r="E142" s="57"/>
      <c r="F142" s="57">
        <f t="shared" si="16"/>
        <v>226.1</v>
      </c>
      <c r="G142" s="57">
        <v>4</v>
      </c>
      <c r="H142" s="57"/>
      <c r="I142" s="57"/>
      <c r="J142" s="57">
        <f t="shared" si="19"/>
        <v>4</v>
      </c>
      <c r="K142" s="56">
        <f t="shared" si="20"/>
        <v>2.5684931506849314E-3</v>
      </c>
      <c r="L142" s="54">
        <f t="shared" si="21"/>
        <v>9.4520547945205475</v>
      </c>
      <c r="M142" s="54">
        <f t="shared" si="17"/>
        <v>2.0794520547945203</v>
      </c>
      <c r="N142" s="54">
        <f t="shared" si="18"/>
        <v>4.1305479452054792</v>
      </c>
      <c r="O142" s="54">
        <v>0.42593043478260867</v>
      </c>
      <c r="P142" s="56">
        <f t="shared" si="22"/>
        <v>7.115429115127446E-2</v>
      </c>
    </row>
    <row r="143" spans="1:16" x14ac:dyDescent="0.2">
      <c r="A143" s="78">
        <f t="shared" si="23"/>
        <v>138</v>
      </c>
      <c r="B143" s="57" t="s">
        <v>2140</v>
      </c>
      <c r="C143" s="57">
        <v>481.6</v>
      </c>
      <c r="D143" s="57">
        <v>222</v>
      </c>
      <c r="E143" s="57"/>
      <c r="F143" s="57">
        <f t="shared" si="16"/>
        <v>703.6</v>
      </c>
      <c r="G143" s="57">
        <v>7</v>
      </c>
      <c r="H143" s="57">
        <v>1</v>
      </c>
      <c r="I143" s="57"/>
      <c r="J143" s="57">
        <f t="shared" si="19"/>
        <v>8</v>
      </c>
      <c r="K143" s="56">
        <f t="shared" si="20"/>
        <v>5.1369863013698627E-3</v>
      </c>
      <c r="L143" s="54">
        <f t="shared" si="21"/>
        <v>18.904109589041095</v>
      </c>
      <c r="M143" s="54">
        <f t="shared" si="17"/>
        <v>4.1589041095890407</v>
      </c>
      <c r="N143" s="54">
        <f t="shared" si="18"/>
        <v>8.2610958904109584</v>
      </c>
      <c r="O143" s="54">
        <v>0.74537826086956516</v>
      </c>
      <c r="P143" s="56">
        <f t="shared" si="22"/>
        <v>4.5579147029435274E-2</v>
      </c>
    </row>
    <row r="144" spans="1:16" x14ac:dyDescent="0.2">
      <c r="A144" s="78">
        <f t="shared" si="23"/>
        <v>139</v>
      </c>
      <c r="B144" s="57" t="s">
        <v>2141</v>
      </c>
      <c r="C144" s="57">
        <v>280.5</v>
      </c>
      <c r="D144" s="57">
        <v>98.9</v>
      </c>
      <c r="E144" s="57"/>
      <c r="F144" s="57">
        <f t="shared" si="16"/>
        <v>379.4</v>
      </c>
      <c r="G144" s="57">
        <v>4</v>
      </c>
      <c r="H144" s="57"/>
      <c r="I144" s="57"/>
      <c r="J144" s="57">
        <f t="shared" si="19"/>
        <v>4</v>
      </c>
      <c r="K144" s="56">
        <f t="shared" si="20"/>
        <v>2.5684931506849314E-3</v>
      </c>
      <c r="L144" s="54">
        <f t="shared" si="21"/>
        <v>9.4520547945205475</v>
      </c>
      <c r="M144" s="54">
        <f t="shared" si="17"/>
        <v>2.0794520547945203</v>
      </c>
      <c r="N144" s="54">
        <f t="shared" si="18"/>
        <v>4.1305479452054792</v>
      </c>
      <c r="O144" s="54">
        <v>0.42593043478260867</v>
      </c>
      <c r="P144" s="56">
        <f t="shared" si="22"/>
        <v>4.2403756534800094E-2</v>
      </c>
    </row>
    <row r="145" spans="1:16" x14ac:dyDescent="0.2">
      <c r="A145" s="78">
        <f t="shared" si="23"/>
        <v>140</v>
      </c>
      <c r="B145" s="57" t="s">
        <v>2142</v>
      </c>
      <c r="C145" s="57">
        <v>206.6</v>
      </c>
      <c r="D145" s="57"/>
      <c r="E145" s="57">
        <v>28</v>
      </c>
      <c r="F145" s="57">
        <f t="shared" si="16"/>
        <v>234.6</v>
      </c>
      <c r="G145" s="57">
        <v>2</v>
      </c>
      <c r="H145" s="57"/>
      <c r="I145" s="57"/>
      <c r="J145" s="57">
        <f t="shared" si="19"/>
        <v>2</v>
      </c>
      <c r="K145" s="56">
        <f t="shared" si="20"/>
        <v>1.2842465753424657E-3</v>
      </c>
      <c r="L145" s="54">
        <f t="shared" si="21"/>
        <v>4.7260273972602738</v>
      </c>
      <c r="M145" s="54">
        <f t="shared" si="17"/>
        <v>1.0397260273972602</v>
      </c>
      <c r="N145" s="54">
        <f t="shared" si="18"/>
        <v>2.0652739726027396</v>
      </c>
      <c r="O145" s="54">
        <v>0.21296521739130433</v>
      </c>
      <c r="P145" s="56">
        <f t="shared" si="22"/>
        <v>3.4288118562027181E-2</v>
      </c>
    </row>
    <row r="146" spans="1:16" x14ac:dyDescent="0.2">
      <c r="A146" s="78">
        <f t="shared" si="23"/>
        <v>141</v>
      </c>
      <c r="B146" s="57" t="s">
        <v>2143</v>
      </c>
      <c r="C146" s="57">
        <v>230.6</v>
      </c>
      <c r="D146" s="57"/>
      <c r="E146" s="57"/>
      <c r="F146" s="57">
        <f t="shared" si="16"/>
        <v>230.6</v>
      </c>
      <c r="G146" s="57">
        <v>4</v>
      </c>
      <c r="H146" s="57"/>
      <c r="I146" s="57"/>
      <c r="J146" s="57">
        <f t="shared" si="19"/>
        <v>4</v>
      </c>
      <c r="K146" s="56">
        <f t="shared" si="20"/>
        <v>2.5684931506849314E-3</v>
      </c>
      <c r="L146" s="54">
        <f t="shared" si="21"/>
        <v>9.4520547945205475</v>
      </c>
      <c r="M146" s="54">
        <f t="shared" si="17"/>
        <v>2.0794520547945203</v>
      </c>
      <c r="N146" s="54">
        <f t="shared" si="18"/>
        <v>4.1305479452054792</v>
      </c>
      <c r="O146" s="54">
        <v>0.42593043478260867</v>
      </c>
      <c r="P146" s="56">
        <f t="shared" si="22"/>
        <v>6.976576422074221E-2</v>
      </c>
    </row>
    <row r="147" spans="1:16" x14ac:dyDescent="0.2">
      <c r="A147" s="78">
        <f t="shared" si="23"/>
        <v>142</v>
      </c>
      <c r="B147" s="57" t="s">
        <v>2144</v>
      </c>
      <c r="C147" s="57">
        <v>305.60000000000002</v>
      </c>
      <c r="D147" s="57"/>
      <c r="E147" s="57">
        <v>165.3</v>
      </c>
      <c r="F147" s="57">
        <f t="shared" si="16"/>
        <v>470.90000000000003</v>
      </c>
      <c r="G147" s="57">
        <v>4</v>
      </c>
      <c r="H147" s="57"/>
      <c r="I147" s="57"/>
      <c r="J147" s="57">
        <f t="shared" si="19"/>
        <v>4</v>
      </c>
      <c r="K147" s="56">
        <f t="shared" si="20"/>
        <v>2.5684931506849314E-3</v>
      </c>
      <c r="L147" s="54">
        <f t="shared" si="21"/>
        <v>9.4520547945205475</v>
      </c>
      <c r="M147" s="54">
        <f t="shared" si="17"/>
        <v>2.0794520547945203</v>
      </c>
      <c r="N147" s="54">
        <f t="shared" si="18"/>
        <v>4.1305479452054792</v>
      </c>
      <c r="O147" s="54">
        <v>0.42593043478260867</v>
      </c>
      <c r="P147" s="56">
        <f t="shared" si="22"/>
        <v>3.4164334740503614E-2</v>
      </c>
    </row>
    <row r="148" spans="1:16" x14ac:dyDescent="0.2">
      <c r="A148" s="78">
        <f t="shared" si="23"/>
        <v>143</v>
      </c>
      <c r="B148" s="57" t="s">
        <v>2145</v>
      </c>
      <c r="C148" s="80">
        <v>2174.8000000000002</v>
      </c>
      <c r="D148" s="57"/>
      <c r="E148" s="57">
        <v>163.69999999999999</v>
      </c>
      <c r="F148" s="57">
        <f t="shared" si="16"/>
        <v>2338.5</v>
      </c>
      <c r="G148" s="57">
        <v>46</v>
      </c>
      <c r="H148" s="57"/>
      <c r="I148" s="57"/>
      <c r="J148" s="57">
        <f t="shared" si="19"/>
        <v>46</v>
      </c>
      <c r="K148" s="56">
        <f t="shared" si="20"/>
        <v>2.9537671232876712E-2</v>
      </c>
      <c r="L148" s="54">
        <f t="shared" si="21"/>
        <v>108.6986301369863</v>
      </c>
      <c r="M148" s="54">
        <f t="shared" si="17"/>
        <v>23.913698630136984</v>
      </c>
      <c r="N148" s="54">
        <f t="shared" si="18"/>
        <v>47.501301369863015</v>
      </c>
      <c r="O148" s="54">
        <v>4.8982000000000001</v>
      </c>
      <c r="P148" s="56">
        <f t="shared" si="22"/>
        <v>7.9115599802003972E-2</v>
      </c>
    </row>
    <row r="149" spans="1:16" x14ac:dyDescent="0.2">
      <c r="A149" s="78">
        <f t="shared" si="23"/>
        <v>144</v>
      </c>
      <c r="B149" s="57" t="s">
        <v>2146</v>
      </c>
      <c r="C149" s="80">
        <v>308.60000000000002</v>
      </c>
      <c r="D149" s="57"/>
      <c r="E149" s="57"/>
      <c r="F149" s="57">
        <f t="shared" si="16"/>
        <v>308.60000000000002</v>
      </c>
      <c r="G149" s="57">
        <v>6</v>
      </c>
      <c r="H149" s="57"/>
      <c r="I149" s="57"/>
      <c r="J149" s="57">
        <f t="shared" si="19"/>
        <v>6</v>
      </c>
      <c r="K149" s="56">
        <f t="shared" si="20"/>
        <v>3.852739726027397E-3</v>
      </c>
      <c r="L149" s="54">
        <f t="shared" si="21"/>
        <v>14.17808219178082</v>
      </c>
      <c r="M149" s="54">
        <f t="shared" si="17"/>
        <v>3.1191780821917807</v>
      </c>
      <c r="N149" s="54">
        <f t="shared" si="18"/>
        <v>6.1958219178082183</v>
      </c>
      <c r="O149" s="54">
        <v>0.63889565217391298</v>
      </c>
      <c r="P149" s="56">
        <f t="shared" si="22"/>
        <v>7.8198243175485196E-2</v>
      </c>
    </row>
    <row r="150" spans="1:16" x14ac:dyDescent="0.2">
      <c r="A150" s="78">
        <f t="shared" si="23"/>
        <v>145</v>
      </c>
      <c r="B150" s="57" t="s">
        <v>2147</v>
      </c>
      <c r="C150" s="57">
        <v>441.9</v>
      </c>
      <c r="D150" s="57"/>
      <c r="E150" s="57"/>
      <c r="F150" s="57">
        <f t="shared" si="16"/>
        <v>441.9</v>
      </c>
      <c r="G150" s="57">
        <v>5</v>
      </c>
      <c r="H150" s="57"/>
      <c r="I150" s="57"/>
      <c r="J150" s="57">
        <f t="shared" si="19"/>
        <v>5</v>
      </c>
      <c r="K150" s="56">
        <f t="shared" si="20"/>
        <v>3.2106164383561642E-3</v>
      </c>
      <c r="L150" s="54">
        <f t="shared" si="21"/>
        <v>11.815068493150685</v>
      </c>
      <c r="M150" s="54">
        <f t="shared" si="17"/>
        <v>2.5993150684931505</v>
      </c>
      <c r="N150" s="54">
        <f t="shared" si="18"/>
        <v>5.1631849315068497</v>
      </c>
      <c r="O150" s="54">
        <v>0.53241304347826079</v>
      </c>
      <c r="P150" s="56">
        <f t="shared" si="22"/>
        <v>4.5507991709954621E-2</v>
      </c>
    </row>
    <row r="151" spans="1:16" x14ac:dyDescent="0.2">
      <c r="A151" s="78">
        <f t="shared" si="23"/>
        <v>146</v>
      </c>
      <c r="B151" s="57" t="s">
        <v>2148</v>
      </c>
      <c r="C151" s="57">
        <v>358</v>
      </c>
      <c r="D151" s="57"/>
      <c r="E151" s="57"/>
      <c r="F151" s="57">
        <f t="shared" si="16"/>
        <v>358</v>
      </c>
      <c r="G151" s="57">
        <v>7</v>
      </c>
      <c r="H151" s="57"/>
      <c r="I151" s="57"/>
      <c r="J151" s="57">
        <f t="shared" si="19"/>
        <v>7</v>
      </c>
      <c r="K151" s="56">
        <f t="shared" si="20"/>
        <v>4.4948630136986299E-3</v>
      </c>
      <c r="L151" s="54">
        <f t="shared" si="21"/>
        <v>16.541095890410958</v>
      </c>
      <c r="M151" s="54">
        <f t="shared" si="17"/>
        <v>3.6390410958904109</v>
      </c>
      <c r="N151" s="54">
        <f t="shared" si="18"/>
        <v>7.2284589041095888</v>
      </c>
      <c r="O151" s="54">
        <v>0.74537826086956516</v>
      </c>
      <c r="P151" s="56">
        <f t="shared" si="22"/>
        <v>7.8642385897431624E-2</v>
      </c>
    </row>
    <row r="152" spans="1:16" x14ac:dyDescent="0.2">
      <c r="A152" s="78">
        <f t="shared" si="23"/>
        <v>147</v>
      </c>
      <c r="B152" s="57" t="s">
        <v>2149</v>
      </c>
      <c r="C152" s="57">
        <v>438.7</v>
      </c>
      <c r="D152" s="57"/>
      <c r="E152" s="57"/>
      <c r="F152" s="57">
        <f t="shared" si="16"/>
        <v>438.7</v>
      </c>
      <c r="G152" s="57">
        <v>10</v>
      </c>
      <c r="H152" s="57"/>
      <c r="I152" s="57"/>
      <c r="J152" s="57">
        <f t="shared" si="19"/>
        <v>10</v>
      </c>
      <c r="K152" s="56">
        <f t="shared" si="20"/>
        <v>6.4212328767123284E-3</v>
      </c>
      <c r="L152" s="54">
        <f t="shared" si="21"/>
        <v>23.63013698630137</v>
      </c>
      <c r="M152" s="54">
        <f t="shared" si="17"/>
        <v>5.1986301369863011</v>
      </c>
      <c r="N152" s="54">
        <f t="shared" si="18"/>
        <v>10.326369863013699</v>
      </c>
      <c r="O152" s="54">
        <v>1.0648260869565216</v>
      </c>
      <c r="P152" s="56">
        <f t="shared" si="22"/>
        <v>9.1679879355500107E-2</v>
      </c>
    </row>
    <row r="153" spans="1:16" x14ac:dyDescent="0.2">
      <c r="A153" s="78">
        <f t="shared" si="23"/>
        <v>148</v>
      </c>
      <c r="B153" s="57" t="s">
        <v>2150</v>
      </c>
      <c r="C153" s="57">
        <v>378.9</v>
      </c>
      <c r="D153" s="57"/>
      <c r="E153" s="57"/>
      <c r="F153" s="57">
        <f t="shared" si="16"/>
        <v>378.9</v>
      </c>
      <c r="G153" s="57">
        <v>7</v>
      </c>
      <c r="H153" s="57"/>
      <c r="I153" s="57"/>
      <c r="J153" s="57">
        <f t="shared" si="19"/>
        <v>7</v>
      </c>
      <c r="K153" s="56">
        <f t="shared" si="20"/>
        <v>4.4948630136986299E-3</v>
      </c>
      <c r="L153" s="54">
        <f t="shared" si="21"/>
        <v>16.541095890410958</v>
      </c>
      <c r="M153" s="54">
        <f t="shared" si="17"/>
        <v>3.6390410958904109</v>
      </c>
      <c r="N153" s="54">
        <f t="shared" si="18"/>
        <v>7.2284589041095888</v>
      </c>
      <c r="O153" s="54">
        <v>0.74537826086956516</v>
      </c>
      <c r="P153" s="56">
        <f t="shared" si="22"/>
        <v>7.4304497628082666E-2</v>
      </c>
    </row>
    <row r="154" spans="1:16" x14ac:dyDescent="0.2">
      <c r="A154" s="78">
        <f t="shared" si="23"/>
        <v>149</v>
      </c>
      <c r="B154" s="57" t="s">
        <v>2151</v>
      </c>
      <c r="C154" s="57">
        <v>243.9</v>
      </c>
      <c r="D154" s="57">
        <v>16.2</v>
      </c>
      <c r="E154" s="57">
        <v>35.6</v>
      </c>
      <c r="F154" s="57">
        <f t="shared" si="16"/>
        <v>295.70000000000005</v>
      </c>
      <c r="G154" s="57">
        <v>9</v>
      </c>
      <c r="H154" s="57">
        <v>1</v>
      </c>
      <c r="I154" s="57">
        <v>1</v>
      </c>
      <c r="J154" s="57">
        <f t="shared" si="19"/>
        <v>11</v>
      </c>
      <c r="K154" s="56">
        <f t="shared" si="20"/>
        <v>7.0633561643835613E-3</v>
      </c>
      <c r="L154" s="54">
        <f t="shared" si="21"/>
        <v>25.993150684931507</v>
      </c>
      <c r="M154" s="54">
        <f t="shared" si="17"/>
        <v>5.7184931506849317</v>
      </c>
      <c r="N154" s="54">
        <f t="shared" si="18"/>
        <v>11.359006849315069</v>
      </c>
      <c r="O154" s="54">
        <v>0.95834347826086952</v>
      </c>
      <c r="P154" s="56">
        <f t="shared" si="22"/>
        <v>0.14889751154275405</v>
      </c>
    </row>
    <row r="155" spans="1:16" x14ac:dyDescent="0.2">
      <c r="A155" s="78">
        <f t="shared" si="23"/>
        <v>150</v>
      </c>
      <c r="B155" s="57" t="s">
        <v>2152</v>
      </c>
      <c r="C155" s="57">
        <v>699.2</v>
      </c>
      <c r="D155" s="57"/>
      <c r="E155" s="57"/>
      <c r="F155" s="57">
        <f t="shared" si="16"/>
        <v>699.2</v>
      </c>
      <c r="G155" s="57">
        <v>8</v>
      </c>
      <c r="H155" s="57"/>
      <c r="I155" s="57"/>
      <c r="J155" s="57">
        <f t="shared" si="19"/>
        <v>8</v>
      </c>
      <c r="K155" s="56">
        <f t="shared" si="20"/>
        <v>5.1369863013698627E-3</v>
      </c>
      <c r="L155" s="54">
        <f t="shared" si="21"/>
        <v>18.904109589041095</v>
      </c>
      <c r="M155" s="54">
        <f t="shared" si="17"/>
        <v>4.1589041095890407</v>
      </c>
      <c r="N155" s="54">
        <f t="shared" si="18"/>
        <v>8.2610958904109584</v>
      </c>
      <c r="O155" s="54">
        <v>0.85186086956521734</v>
      </c>
      <c r="P155" s="56">
        <f t="shared" si="22"/>
        <v>4.6018264385878582E-2</v>
      </c>
    </row>
    <row r="156" spans="1:16" x14ac:dyDescent="0.2">
      <c r="A156" s="78">
        <f t="shared" si="23"/>
        <v>151</v>
      </c>
      <c r="B156" s="57" t="s">
        <v>2153</v>
      </c>
      <c r="C156" s="57">
        <v>765.5</v>
      </c>
      <c r="D156" s="57"/>
      <c r="E156" s="57"/>
      <c r="F156" s="57">
        <f t="shared" si="16"/>
        <v>765.5</v>
      </c>
      <c r="G156" s="57">
        <v>12</v>
      </c>
      <c r="H156" s="57"/>
      <c r="I156" s="57"/>
      <c r="J156" s="57">
        <f t="shared" si="19"/>
        <v>12</v>
      </c>
      <c r="K156" s="56">
        <f t="shared" si="20"/>
        <v>7.7054794520547941E-3</v>
      </c>
      <c r="L156" s="54">
        <f t="shared" si="21"/>
        <v>28.356164383561641</v>
      </c>
      <c r="M156" s="54">
        <f t="shared" si="17"/>
        <v>6.2383561643835614</v>
      </c>
      <c r="N156" s="54">
        <f t="shared" si="18"/>
        <v>12.391643835616437</v>
      </c>
      <c r="O156" s="54">
        <v>1.277791304347826</v>
      </c>
      <c r="P156" s="56">
        <f t="shared" si="22"/>
        <v>6.3048929703343526E-2</v>
      </c>
    </row>
    <row r="157" spans="1:16" x14ac:dyDescent="0.2">
      <c r="A157" s="78">
        <f t="shared" si="23"/>
        <v>152</v>
      </c>
      <c r="B157" s="57" t="s">
        <v>2154</v>
      </c>
      <c r="C157" s="57">
        <v>774.85</v>
      </c>
      <c r="D157" s="57">
        <v>31.4</v>
      </c>
      <c r="E157" s="57"/>
      <c r="F157" s="57">
        <f t="shared" si="16"/>
        <v>806.25</v>
      </c>
      <c r="G157" s="57">
        <v>11</v>
      </c>
      <c r="H157" s="57">
        <v>1</v>
      </c>
      <c r="I157" s="57"/>
      <c r="J157" s="57">
        <f t="shared" si="19"/>
        <v>12</v>
      </c>
      <c r="K157" s="56">
        <f t="shared" si="20"/>
        <v>7.7054794520547941E-3</v>
      </c>
      <c r="L157" s="54">
        <f t="shared" si="21"/>
        <v>28.356164383561641</v>
      </c>
      <c r="M157" s="54">
        <f t="shared" si="17"/>
        <v>6.2383561643835614</v>
      </c>
      <c r="N157" s="54">
        <f t="shared" si="18"/>
        <v>12.391643835616437</v>
      </c>
      <c r="O157" s="54">
        <v>1.1713086956521739</v>
      </c>
      <c r="P157" s="56">
        <f t="shared" si="22"/>
        <v>5.9730199168017126E-2</v>
      </c>
    </row>
    <row r="158" spans="1:16" x14ac:dyDescent="0.2">
      <c r="A158" s="78">
        <f t="shared" si="23"/>
        <v>153</v>
      </c>
      <c r="B158" s="57" t="s">
        <v>2155</v>
      </c>
      <c r="C158" s="57">
        <v>506.14</v>
      </c>
      <c r="D158" s="57">
        <v>17.100000000000001</v>
      </c>
      <c r="E158" s="57"/>
      <c r="F158" s="57">
        <f t="shared" si="16"/>
        <v>523.24</v>
      </c>
      <c r="G158" s="57">
        <v>8</v>
      </c>
      <c r="H158" s="57">
        <v>1</v>
      </c>
      <c r="I158" s="57"/>
      <c r="J158" s="57">
        <f t="shared" si="19"/>
        <v>9</v>
      </c>
      <c r="K158" s="56">
        <f t="shared" si="20"/>
        <v>5.7791095890410956E-3</v>
      </c>
      <c r="L158" s="54">
        <f t="shared" si="21"/>
        <v>21.267123287671232</v>
      </c>
      <c r="M158" s="54">
        <f t="shared" si="17"/>
        <v>4.6787671232876713</v>
      </c>
      <c r="N158" s="54">
        <f t="shared" si="18"/>
        <v>9.293732876712328</v>
      </c>
      <c r="O158" s="54">
        <v>0.85186086956521734</v>
      </c>
      <c r="P158" s="56">
        <f t="shared" si="22"/>
        <v>6.8976921025220628E-2</v>
      </c>
    </row>
    <row r="159" spans="1:16" x14ac:dyDescent="0.2">
      <c r="A159" s="78">
        <f t="shared" si="23"/>
        <v>154</v>
      </c>
      <c r="B159" s="57" t="s">
        <v>2156</v>
      </c>
      <c r="C159" s="57">
        <v>574.20000000000005</v>
      </c>
      <c r="D159" s="57"/>
      <c r="E159" s="57"/>
      <c r="F159" s="57">
        <f t="shared" si="16"/>
        <v>574.20000000000005</v>
      </c>
      <c r="G159" s="57">
        <v>8</v>
      </c>
      <c r="H159" s="57"/>
      <c r="I159" s="57"/>
      <c r="J159" s="57">
        <f t="shared" si="19"/>
        <v>8</v>
      </c>
      <c r="K159" s="56">
        <f t="shared" si="20"/>
        <v>5.1369863013698627E-3</v>
      </c>
      <c r="L159" s="54">
        <f t="shared" si="21"/>
        <v>18.904109589041095</v>
      </c>
      <c r="M159" s="54">
        <f t="shared" si="17"/>
        <v>4.1589041095890407</v>
      </c>
      <c r="N159" s="54">
        <f t="shared" si="18"/>
        <v>8.2610958904109584</v>
      </c>
      <c r="O159" s="54">
        <v>0.85186086956521734</v>
      </c>
      <c r="P159" s="56">
        <f t="shared" si="22"/>
        <v>5.6036172864169814E-2</v>
      </c>
    </row>
    <row r="160" spans="1:16" x14ac:dyDescent="0.2">
      <c r="A160" s="78">
        <f t="shared" si="23"/>
        <v>155</v>
      </c>
      <c r="B160" s="57" t="s">
        <v>2157</v>
      </c>
      <c r="C160" s="57">
        <v>265.10000000000002</v>
      </c>
      <c r="D160" s="57"/>
      <c r="E160" s="57"/>
      <c r="F160" s="57">
        <f t="shared" si="16"/>
        <v>265.10000000000002</v>
      </c>
      <c r="G160" s="57">
        <v>4</v>
      </c>
      <c r="H160" s="57"/>
      <c r="I160" s="57"/>
      <c r="J160" s="57">
        <f t="shared" si="19"/>
        <v>4</v>
      </c>
      <c r="K160" s="56">
        <f t="shared" si="20"/>
        <v>2.5684931506849314E-3</v>
      </c>
      <c r="L160" s="54">
        <f t="shared" si="21"/>
        <v>9.4520547945205475</v>
      </c>
      <c r="M160" s="54">
        <f t="shared" si="17"/>
        <v>2.0794520547945203</v>
      </c>
      <c r="N160" s="54">
        <f t="shared" si="18"/>
        <v>4.1305479452054792</v>
      </c>
      <c r="O160" s="54">
        <v>0.42593043478260867</v>
      </c>
      <c r="P160" s="56">
        <f t="shared" si="22"/>
        <v>6.0686477666175603E-2</v>
      </c>
    </row>
    <row r="161" spans="1:16" x14ac:dyDescent="0.2">
      <c r="A161" s="78">
        <f t="shared" si="23"/>
        <v>156</v>
      </c>
      <c r="B161" s="57" t="s">
        <v>2158</v>
      </c>
      <c r="C161" s="57">
        <v>733.7</v>
      </c>
      <c r="D161" s="57"/>
      <c r="E161" s="57"/>
      <c r="F161" s="57">
        <f t="shared" si="16"/>
        <v>733.7</v>
      </c>
      <c r="G161" s="57">
        <v>9</v>
      </c>
      <c r="H161" s="57"/>
      <c r="I161" s="57"/>
      <c r="J161" s="57">
        <f t="shared" si="19"/>
        <v>9</v>
      </c>
      <c r="K161" s="56">
        <f t="shared" si="20"/>
        <v>5.7791095890410956E-3</v>
      </c>
      <c r="L161" s="54">
        <f t="shared" si="21"/>
        <v>21.267123287671232</v>
      </c>
      <c r="M161" s="54">
        <f t="shared" si="17"/>
        <v>4.6787671232876713</v>
      </c>
      <c r="N161" s="54">
        <f t="shared" si="18"/>
        <v>9.293732876712328</v>
      </c>
      <c r="O161" s="54">
        <v>0.95834347826086952</v>
      </c>
      <c r="P161" s="56">
        <f t="shared" si="22"/>
        <v>4.9336195673888646E-2</v>
      </c>
    </row>
    <row r="162" spans="1:16" x14ac:dyDescent="0.2">
      <c r="A162" s="78">
        <f t="shared" si="23"/>
        <v>157</v>
      </c>
      <c r="B162" s="57" t="s">
        <v>2159</v>
      </c>
      <c r="C162" s="57">
        <v>560.1</v>
      </c>
      <c r="D162" s="57"/>
      <c r="E162" s="57"/>
      <c r="F162" s="57">
        <f t="shared" si="16"/>
        <v>560.1</v>
      </c>
      <c r="G162" s="57">
        <v>9</v>
      </c>
      <c r="H162" s="57"/>
      <c r="I162" s="57"/>
      <c r="J162" s="57">
        <f t="shared" si="19"/>
        <v>9</v>
      </c>
      <c r="K162" s="56">
        <f t="shared" si="20"/>
        <v>5.7791095890410956E-3</v>
      </c>
      <c r="L162" s="54">
        <f t="shared" si="21"/>
        <v>21.267123287671232</v>
      </c>
      <c r="M162" s="54">
        <f t="shared" si="17"/>
        <v>4.6787671232876713</v>
      </c>
      <c r="N162" s="54">
        <f t="shared" si="18"/>
        <v>9.293732876712328</v>
      </c>
      <c r="O162" s="54">
        <v>0.95834347826086952</v>
      </c>
      <c r="P162" s="56">
        <f t="shared" si="22"/>
        <v>6.4627685709573474E-2</v>
      </c>
    </row>
    <row r="163" spans="1:16" x14ac:dyDescent="0.2">
      <c r="A163" s="78">
        <f t="shared" si="23"/>
        <v>158</v>
      </c>
      <c r="B163" s="57" t="s">
        <v>2160</v>
      </c>
      <c r="C163" s="57">
        <v>635.20000000000005</v>
      </c>
      <c r="D163" s="57">
        <v>38.700000000000003</v>
      </c>
      <c r="E163" s="57"/>
      <c r="F163" s="57">
        <f t="shared" si="16"/>
        <v>673.90000000000009</v>
      </c>
      <c r="G163" s="57">
        <v>10</v>
      </c>
      <c r="H163" s="57">
        <v>1</v>
      </c>
      <c r="I163" s="57"/>
      <c r="J163" s="57">
        <f t="shared" si="19"/>
        <v>11</v>
      </c>
      <c r="K163" s="56">
        <f t="shared" si="20"/>
        <v>7.0633561643835613E-3</v>
      </c>
      <c r="L163" s="54">
        <f t="shared" si="21"/>
        <v>25.993150684931507</v>
      </c>
      <c r="M163" s="54">
        <f t="shared" si="17"/>
        <v>5.7184931506849317</v>
      </c>
      <c r="N163" s="54">
        <f t="shared" si="18"/>
        <v>11.359006849315069</v>
      </c>
      <c r="O163" s="54">
        <v>1.0648260869565216</v>
      </c>
      <c r="P163" s="56">
        <f t="shared" si="22"/>
        <v>6.5492620228354392E-2</v>
      </c>
    </row>
    <row r="164" spans="1:16" x14ac:dyDescent="0.2">
      <c r="A164" s="78">
        <f t="shared" si="23"/>
        <v>159</v>
      </c>
      <c r="B164" s="57" t="s">
        <v>2161</v>
      </c>
      <c r="C164" s="57">
        <v>485.6</v>
      </c>
      <c r="D164" s="57"/>
      <c r="E164" s="57"/>
      <c r="F164" s="57">
        <f t="shared" si="16"/>
        <v>485.6</v>
      </c>
      <c r="G164" s="57">
        <v>7</v>
      </c>
      <c r="H164" s="57"/>
      <c r="I164" s="57"/>
      <c r="J164" s="57">
        <f t="shared" si="19"/>
        <v>7</v>
      </c>
      <c r="K164" s="56">
        <f t="shared" si="20"/>
        <v>4.4948630136986299E-3</v>
      </c>
      <c r="L164" s="54">
        <f t="shared" si="21"/>
        <v>16.541095890410958</v>
      </c>
      <c r="M164" s="54">
        <f t="shared" si="17"/>
        <v>3.6390410958904109</v>
      </c>
      <c r="N164" s="54">
        <f t="shared" si="18"/>
        <v>7.2284589041095888</v>
      </c>
      <c r="O164" s="54">
        <v>0.74537826086956516</v>
      </c>
      <c r="P164" s="56">
        <f t="shared" si="22"/>
        <v>5.7977706242340443E-2</v>
      </c>
    </row>
    <row r="165" spans="1:16" x14ac:dyDescent="0.2">
      <c r="A165" s="78">
        <f t="shared" si="23"/>
        <v>160</v>
      </c>
      <c r="B165" s="57" t="s">
        <v>2162</v>
      </c>
      <c r="C165" s="57">
        <v>464.9</v>
      </c>
      <c r="D165" s="57"/>
      <c r="E165" s="57"/>
      <c r="F165" s="57">
        <f t="shared" si="16"/>
        <v>464.9</v>
      </c>
      <c r="G165" s="57">
        <v>8</v>
      </c>
      <c r="H165" s="57"/>
      <c r="I165" s="57"/>
      <c r="J165" s="57">
        <f t="shared" si="19"/>
        <v>8</v>
      </c>
      <c r="K165" s="56">
        <f t="shared" si="20"/>
        <v>5.1369863013698627E-3</v>
      </c>
      <c r="L165" s="54">
        <f t="shared" si="21"/>
        <v>18.904109589041095</v>
      </c>
      <c r="M165" s="54">
        <f t="shared" si="17"/>
        <v>4.1589041095890407</v>
      </c>
      <c r="N165" s="54">
        <f t="shared" si="18"/>
        <v>8.2610958904109584</v>
      </c>
      <c r="O165" s="54">
        <v>0.85186086956521734</v>
      </c>
      <c r="P165" s="56">
        <f t="shared" si="22"/>
        <v>6.9210519377514115E-2</v>
      </c>
    </row>
    <row r="166" spans="1:16" x14ac:dyDescent="0.2">
      <c r="A166" s="78">
        <f t="shared" si="23"/>
        <v>161</v>
      </c>
      <c r="B166" s="57" t="s">
        <v>2163</v>
      </c>
      <c r="C166" s="57">
        <v>624.1</v>
      </c>
      <c r="D166" s="57"/>
      <c r="E166" s="57"/>
      <c r="F166" s="57">
        <f t="shared" si="16"/>
        <v>624.1</v>
      </c>
      <c r="G166" s="57">
        <v>10</v>
      </c>
      <c r="H166" s="57"/>
      <c r="I166" s="57"/>
      <c r="J166" s="57">
        <f t="shared" si="19"/>
        <v>10</v>
      </c>
      <c r="K166" s="56">
        <f t="shared" si="20"/>
        <v>6.4212328767123284E-3</v>
      </c>
      <c r="L166" s="54">
        <f t="shared" si="21"/>
        <v>23.63013698630137</v>
      </c>
      <c r="M166" s="54">
        <f t="shared" si="17"/>
        <v>5.1986301369863011</v>
      </c>
      <c r="N166" s="54">
        <f t="shared" si="18"/>
        <v>10.326369863013699</v>
      </c>
      <c r="O166" s="54">
        <v>1.0648260869565216</v>
      </c>
      <c r="P166" s="56">
        <f t="shared" si="22"/>
        <v>6.4444741344749062E-2</v>
      </c>
    </row>
    <row r="167" spans="1:16" x14ac:dyDescent="0.2">
      <c r="A167" s="78">
        <f t="shared" si="23"/>
        <v>162</v>
      </c>
      <c r="B167" s="57" t="s">
        <v>2164</v>
      </c>
      <c r="C167" s="57">
        <v>764.3</v>
      </c>
      <c r="D167" s="57"/>
      <c r="E167" s="57"/>
      <c r="F167" s="57">
        <f t="shared" si="16"/>
        <v>764.3</v>
      </c>
      <c r="G167" s="57">
        <v>11</v>
      </c>
      <c r="H167" s="57"/>
      <c r="I167" s="57"/>
      <c r="J167" s="57">
        <f t="shared" si="19"/>
        <v>11</v>
      </c>
      <c r="K167" s="56">
        <f t="shared" si="20"/>
        <v>7.0633561643835613E-3</v>
      </c>
      <c r="L167" s="54">
        <f t="shared" si="21"/>
        <v>25.993150684931507</v>
      </c>
      <c r="M167" s="54">
        <f t="shared" si="17"/>
        <v>5.7184931506849317</v>
      </c>
      <c r="N167" s="54">
        <f t="shared" si="18"/>
        <v>11.359006849315069</v>
      </c>
      <c r="O167" s="54">
        <v>1.1713086956521739</v>
      </c>
      <c r="P167" s="56">
        <f t="shared" si="22"/>
        <v>5.7885593851345916E-2</v>
      </c>
    </row>
    <row r="168" spans="1:16" x14ac:dyDescent="0.2">
      <c r="A168" s="78">
        <f t="shared" si="23"/>
        <v>163</v>
      </c>
      <c r="B168" s="57" t="s">
        <v>2165</v>
      </c>
      <c r="C168" s="57">
        <v>726.1</v>
      </c>
      <c r="D168" s="57"/>
      <c r="E168" s="57">
        <v>20.6</v>
      </c>
      <c r="F168" s="57">
        <f t="shared" si="16"/>
        <v>746.7</v>
      </c>
      <c r="G168" s="57">
        <v>12</v>
      </c>
      <c r="H168" s="57"/>
      <c r="I168" s="57">
        <v>1</v>
      </c>
      <c r="J168" s="57">
        <f t="shared" si="19"/>
        <v>13</v>
      </c>
      <c r="K168" s="56">
        <f t="shared" si="20"/>
        <v>8.3476027397260261E-3</v>
      </c>
      <c r="L168" s="54">
        <f t="shared" si="21"/>
        <v>30.719178082191775</v>
      </c>
      <c r="M168" s="54">
        <f t="shared" si="17"/>
        <v>6.7582191780821903</v>
      </c>
      <c r="N168" s="54">
        <f t="shared" si="18"/>
        <v>13.424280821917806</v>
      </c>
      <c r="O168" s="54">
        <v>1.277791304347826</v>
      </c>
      <c r="P168" s="56">
        <f t="shared" si="22"/>
        <v>6.9880098281156558E-2</v>
      </c>
    </row>
    <row r="169" spans="1:16" x14ac:dyDescent="0.2">
      <c r="A169" s="78">
        <f t="shared" si="23"/>
        <v>164</v>
      </c>
      <c r="B169" s="57" t="s">
        <v>2166</v>
      </c>
      <c r="C169" s="57">
        <v>644.70000000000005</v>
      </c>
      <c r="D169" s="57">
        <v>38.200000000000003</v>
      </c>
      <c r="E169" s="57">
        <v>32.799999999999997</v>
      </c>
      <c r="F169" s="57">
        <f t="shared" si="16"/>
        <v>715.7</v>
      </c>
      <c r="G169" s="57">
        <v>10</v>
      </c>
      <c r="H169" s="57">
        <v>1</v>
      </c>
      <c r="I169" s="57">
        <v>1</v>
      </c>
      <c r="J169" s="57">
        <f t="shared" si="19"/>
        <v>12</v>
      </c>
      <c r="K169" s="56">
        <f t="shared" si="20"/>
        <v>7.7054794520547941E-3</v>
      </c>
      <c r="L169" s="54">
        <f t="shared" si="21"/>
        <v>28.356164383561641</v>
      </c>
      <c r="M169" s="54">
        <f t="shared" si="17"/>
        <v>6.2383561643835614</v>
      </c>
      <c r="N169" s="54">
        <f t="shared" si="18"/>
        <v>12.391643835616437</v>
      </c>
      <c r="O169" s="54">
        <v>1.0648260869565216</v>
      </c>
      <c r="P169" s="56">
        <f t="shared" si="22"/>
        <v>6.7138452522730416E-2</v>
      </c>
    </row>
    <row r="170" spans="1:16" x14ac:dyDescent="0.2">
      <c r="A170" s="78">
        <f t="shared" si="23"/>
        <v>165</v>
      </c>
      <c r="B170" s="57" t="s">
        <v>2167</v>
      </c>
      <c r="C170" s="57">
        <v>233.7</v>
      </c>
      <c r="D170" s="57"/>
      <c r="E170" s="57"/>
      <c r="F170" s="57">
        <f t="shared" si="16"/>
        <v>233.7</v>
      </c>
      <c r="G170" s="57">
        <v>6</v>
      </c>
      <c r="H170" s="57"/>
      <c r="I170" s="57"/>
      <c r="J170" s="57">
        <f t="shared" si="19"/>
        <v>6</v>
      </c>
      <c r="K170" s="56">
        <f t="shared" si="20"/>
        <v>3.852739726027397E-3</v>
      </c>
      <c r="L170" s="54">
        <f t="shared" si="21"/>
        <v>14.17808219178082</v>
      </c>
      <c r="M170" s="54">
        <f t="shared" si="17"/>
        <v>3.1191780821917807</v>
      </c>
      <c r="N170" s="54">
        <f t="shared" si="18"/>
        <v>6.1958219178082183</v>
      </c>
      <c r="O170" s="54">
        <v>0.63889565217391298</v>
      </c>
      <c r="P170" s="56">
        <f t="shared" si="22"/>
        <v>0.1032604956951422</v>
      </c>
    </row>
    <row r="171" spans="1:16" x14ac:dyDescent="0.2">
      <c r="A171" s="78">
        <f t="shared" si="23"/>
        <v>166</v>
      </c>
      <c r="B171" s="57" t="s">
        <v>2168</v>
      </c>
      <c r="C171" s="57">
        <v>428.1</v>
      </c>
      <c r="D171" s="57">
        <v>104.4</v>
      </c>
      <c r="E171" s="57">
        <v>125.8</v>
      </c>
      <c r="F171" s="57">
        <f t="shared" si="16"/>
        <v>658.3</v>
      </c>
      <c r="G171" s="57">
        <v>8</v>
      </c>
      <c r="H171" s="57">
        <v>1</v>
      </c>
      <c r="I171" s="57">
        <v>1</v>
      </c>
      <c r="J171" s="57">
        <f t="shared" si="19"/>
        <v>10</v>
      </c>
      <c r="K171" s="56">
        <f t="shared" si="20"/>
        <v>6.4212328767123284E-3</v>
      </c>
      <c r="L171" s="54">
        <f t="shared" si="21"/>
        <v>23.63013698630137</v>
      </c>
      <c r="M171" s="54">
        <f t="shared" si="17"/>
        <v>5.1986301369863011</v>
      </c>
      <c r="N171" s="54">
        <f t="shared" si="18"/>
        <v>10.326369863013699</v>
      </c>
      <c r="O171" s="54">
        <v>0.85186086956521734</v>
      </c>
      <c r="P171" s="56">
        <f t="shared" si="22"/>
        <v>6.0773200449440359E-2</v>
      </c>
    </row>
    <row r="172" spans="1:16" x14ac:dyDescent="0.2">
      <c r="A172" s="78">
        <f t="shared" si="23"/>
        <v>167</v>
      </c>
      <c r="B172" s="57" t="s">
        <v>2169</v>
      </c>
      <c r="C172" s="57">
        <v>692.5</v>
      </c>
      <c r="D172" s="57"/>
      <c r="E172" s="57">
        <v>41</v>
      </c>
      <c r="F172" s="57">
        <f t="shared" si="16"/>
        <v>733.5</v>
      </c>
      <c r="G172" s="57">
        <v>12</v>
      </c>
      <c r="H172" s="57"/>
      <c r="I172" s="57"/>
      <c r="J172" s="57">
        <f t="shared" si="19"/>
        <v>12</v>
      </c>
      <c r="K172" s="56">
        <f t="shared" si="20"/>
        <v>7.7054794520547941E-3</v>
      </c>
      <c r="L172" s="54">
        <f t="shared" si="21"/>
        <v>28.356164383561641</v>
      </c>
      <c r="M172" s="54">
        <f t="shared" si="17"/>
        <v>6.2383561643835614</v>
      </c>
      <c r="N172" s="54">
        <f t="shared" si="18"/>
        <v>12.391643835616437</v>
      </c>
      <c r="O172" s="54">
        <v>1.277791304347826</v>
      </c>
      <c r="P172" s="56">
        <f t="shared" si="22"/>
        <v>6.5799530590196956E-2</v>
      </c>
    </row>
    <row r="173" spans="1:16" x14ac:dyDescent="0.2">
      <c r="A173" s="78">
        <f t="shared" si="23"/>
        <v>168</v>
      </c>
      <c r="B173" s="57" t="s">
        <v>2170</v>
      </c>
      <c r="C173" s="57">
        <v>739</v>
      </c>
      <c r="D173" s="57"/>
      <c r="E173" s="57">
        <v>21.7</v>
      </c>
      <c r="F173" s="57">
        <f t="shared" si="16"/>
        <v>760.7</v>
      </c>
      <c r="G173" s="57">
        <v>24</v>
      </c>
      <c r="H173" s="57"/>
      <c r="I173" s="57">
        <v>1</v>
      </c>
      <c r="J173" s="57">
        <f t="shared" si="19"/>
        <v>25</v>
      </c>
      <c r="K173" s="56">
        <f t="shared" si="20"/>
        <v>1.605308219178082E-2</v>
      </c>
      <c r="L173" s="54">
        <f t="shared" si="21"/>
        <v>59.075342465753415</v>
      </c>
      <c r="M173" s="54">
        <f t="shared" si="17"/>
        <v>12.996575342465752</v>
      </c>
      <c r="N173" s="54">
        <f t="shared" si="18"/>
        <v>25.815924657534243</v>
      </c>
      <c r="O173" s="54">
        <v>2.5555826086956519</v>
      </c>
      <c r="P173" s="56">
        <f t="shared" si="22"/>
        <v>0.13204078490133964</v>
      </c>
    </row>
    <row r="174" spans="1:16" x14ac:dyDescent="0.2">
      <c r="A174" s="78">
        <f t="shared" si="23"/>
        <v>169</v>
      </c>
      <c r="B174" s="57" t="s">
        <v>2171</v>
      </c>
      <c r="C174" s="57">
        <v>571.5</v>
      </c>
      <c r="D174" s="57"/>
      <c r="E174" s="57"/>
      <c r="F174" s="57">
        <f t="shared" si="16"/>
        <v>571.5</v>
      </c>
      <c r="G174" s="57">
        <v>11</v>
      </c>
      <c r="H174" s="57"/>
      <c r="I174" s="57"/>
      <c r="J174" s="57">
        <f t="shared" si="19"/>
        <v>11</v>
      </c>
      <c r="K174" s="56">
        <f t="shared" si="20"/>
        <v>7.0633561643835613E-3</v>
      </c>
      <c r="L174" s="54">
        <f t="shared" si="21"/>
        <v>25.993150684931507</v>
      </c>
      <c r="M174" s="54">
        <f t="shared" si="17"/>
        <v>5.7184931506849317</v>
      </c>
      <c r="N174" s="54">
        <f t="shared" si="18"/>
        <v>11.359006849315069</v>
      </c>
      <c r="O174" s="54">
        <v>1.1713086956521739</v>
      </c>
      <c r="P174" s="56">
        <f t="shared" si="22"/>
        <v>7.741375219699681E-2</v>
      </c>
    </row>
    <row r="175" spans="1:16" x14ac:dyDescent="0.2">
      <c r="A175" s="78">
        <f t="shared" si="23"/>
        <v>170</v>
      </c>
      <c r="B175" s="57" t="s">
        <v>2172</v>
      </c>
      <c r="C175" s="57">
        <v>539.9</v>
      </c>
      <c r="D175" s="57">
        <v>31.5</v>
      </c>
      <c r="E175" s="57"/>
      <c r="F175" s="57">
        <f t="shared" si="16"/>
        <v>571.4</v>
      </c>
      <c r="G175" s="57">
        <v>10</v>
      </c>
      <c r="H175" s="57">
        <v>1</v>
      </c>
      <c r="I175" s="57"/>
      <c r="J175" s="57">
        <f t="shared" si="19"/>
        <v>11</v>
      </c>
      <c r="K175" s="56">
        <f t="shared" si="20"/>
        <v>7.0633561643835613E-3</v>
      </c>
      <c r="L175" s="54">
        <f t="shared" si="21"/>
        <v>25.993150684931507</v>
      </c>
      <c r="M175" s="54">
        <f t="shared" si="17"/>
        <v>5.7184931506849317</v>
      </c>
      <c r="N175" s="54">
        <f t="shared" si="18"/>
        <v>11.359006849315069</v>
      </c>
      <c r="O175" s="54">
        <v>1.0648260869565216</v>
      </c>
      <c r="P175" s="56">
        <f t="shared" si="22"/>
        <v>7.7240946398123955E-2</v>
      </c>
    </row>
    <row r="176" spans="1:16" x14ac:dyDescent="0.2">
      <c r="A176" s="78">
        <f t="shared" si="23"/>
        <v>171</v>
      </c>
      <c r="B176" s="57" t="s">
        <v>2173</v>
      </c>
      <c r="C176" s="57">
        <v>555.79999999999995</v>
      </c>
      <c r="D176" s="57">
        <v>65.2</v>
      </c>
      <c r="E176" s="57"/>
      <c r="F176" s="57">
        <f t="shared" si="16"/>
        <v>621</v>
      </c>
      <c r="G176" s="57">
        <v>9</v>
      </c>
      <c r="H176" s="57">
        <v>1</v>
      </c>
      <c r="I176" s="57"/>
      <c r="J176" s="57">
        <f t="shared" si="19"/>
        <v>10</v>
      </c>
      <c r="K176" s="56">
        <f t="shared" si="20"/>
        <v>6.4212328767123284E-3</v>
      </c>
      <c r="L176" s="54">
        <f t="shared" si="21"/>
        <v>23.63013698630137</v>
      </c>
      <c r="M176" s="54">
        <f t="shared" si="17"/>
        <v>5.1986301369863011</v>
      </c>
      <c r="N176" s="54">
        <f t="shared" si="18"/>
        <v>10.326369863013699</v>
      </c>
      <c r="O176" s="54">
        <v>0.95834347826086952</v>
      </c>
      <c r="P176" s="56">
        <f t="shared" si="22"/>
        <v>6.4594976593497971E-2</v>
      </c>
    </row>
    <row r="177" spans="1:16" x14ac:dyDescent="0.2">
      <c r="A177" s="78">
        <f t="shared" si="23"/>
        <v>172</v>
      </c>
      <c r="B177" s="57" t="s">
        <v>2174</v>
      </c>
      <c r="C177" s="57">
        <v>627.5</v>
      </c>
      <c r="D177" s="57">
        <v>32.299999999999997</v>
      </c>
      <c r="E177" s="57"/>
      <c r="F177" s="57">
        <f t="shared" si="16"/>
        <v>659.8</v>
      </c>
      <c r="G177" s="57">
        <v>9</v>
      </c>
      <c r="H177" s="57">
        <v>1</v>
      </c>
      <c r="I177" s="57"/>
      <c r="J177" s="57">
        <f t="shared" si="19"/>
        <v>10</v>
      </c>
      <c r="K177" s="56">
        <f t="shared" si="20"/>
        <v>6.4212328767123284E-3</v>
      </c>
      <c r="L177" s="54">
        <f t="shared" si="21"/>
        <v>23.63013698630137</v>
      </c>
      <c r="M177" s="54">
        <f t="shared" si="17"/>
        <v>5.1986301369863011</v>
      </c>
      <c r="N177" s="54">
        <f t="shared" si="18"/>
        <v>10.326369863013699</v>
      </c>
      <c r="O177" s="54">
        <v>0.95834347826086952</v>
      </c>
      <c r="P177" s="56">
        <f t="shared" si="22"/>
        <v>6.0796423862628443E-2</v>
      </c>
    </row>
    <row r="178" spans="1:16" x14ac:dyDescent="0.2">
      <c r="A178" s="78">
        <f t="shared" si="23"/>
        <v>173</v>
      </c>
      <c r="B178" s="57" t="s">
        <v>2175</v>
      </c>
      <c r="C178" s="57">
        <v>647.1</v>
      </c>
      <c r="D178" s="57">
        <v>50</v>
      </c>
      <c r="E178" s="57">
        <v>99.3</v>
      </c>
      <c r="F178" s="57">
        <f t="shared" si="16"/>
        <v>796.4</v>
      </c>
      <c r="G178" s="57">
        <v>10</v>
      </c>
      <c r="H178" s="57">
        <v>1</v>
      </c>
      <c r="I178" s="57">
        <v>2</v>
      </c>
      <c r="J178" s="57">
        <f t="shared" si="19"/>
        <v>13</v>
      </c>
      <c r="K178" s="56">
        <f t="shared" si="20"/>
        <v>8.3476027397260261E-3</v>
      </c>
      <c r="L178" s="54">
        <f t="shared" si="21"/>
        <v>30.719178082191775</v>
      </c>
      <c r="M178" s="54">
        <f t="shared" si="17"/>
        <v>6.7582191780821903</v>
      </c>
      <c r="N178" s="54">
        <f t="shared" si="18"/>
        <v>13.424280821917806</v>
      </c>
      <c r="O178" s="54">
        <v>1.0648260869565216</v>
      </c>
      <c r="P178" s="56">
        <f t="shared" si="22"/>
        <v>6.525176314559053E-2</v>
      </c>
    </row>
    <row r="179" spans="1:16" x14ac:dyDescent="0.2">
      <c r="A179" s="78">
        <f t="shared" si="23"/>
        <v>174</v>
      </c>
      <c r="B179" s="57" t="s">
        <v>2176</v>
      </c>
      <c r="C179" s="57">
        <v>560.79999999999995</v>
      </c>
      <c r="D179" s="57"/>
      <c r="E179" s="57"/>
      <c r="F179" s="57">
        <f t="shared" si="16"/>
        <v>560.79999999999995</v>
      </c>
      <c r="G179" s="57">
        <v>10</v>
      </c>
      <c r="H179" s="57"/>
      <c r="I179" s="57"/>
      <c r="J179" s="57">
        <f t="shared" si="19"/>
        <v>10</v>
      </c>
      <c r="K179" s="56">
        <f t="shared" si="20"/>
        <v>6.4212328767123284E-3</v>
      </c>
      <c r="L179" s="54">
        <f t="shared" si="21"/>
        <v>23.63013698630137</v>
      </c>
      <c r="M179" s="54">
        <f t="shared" si="17"/>
        <v>5.1986301369863011</v>
      </c>
      <c r="N179" s="54">
        <f t="shared" si="18"/>
        <v>10.326369863013699</v>
      </c>
      <c r="O179" s="54">
        <v>1.0648260869565216</v>
      </c>
      <c r="P179" s="56">
        <f t="shared" si="22"/>
        <v>7.1718907049318645E-2</v>
      </c>
    </row>
    <row r="180" spans="1:16" ht="15" x14ac:dyDescent="0.2">
      <c r="A180" s="78">
        <f t="shared" si="23"/>
        <v>175</v>
      </c>
      <c r="B180" s="57" t="s">
        <v>2177</v>
      </c>
      <c r="C180" s="57">
        <v>584.1</v>
      </c>
      <c r="D180" s="57"/>
      <c r="E180" s="57"/>
      <c r="F180" s="57">
        <f t="shared" si="16"/>
        <v>584.1</v>
      </c>
      <c r="G180" s="5">
        <v>10</v>
      </c>
      <c r="H180" s="5"/>
      <c r="I180" s="5"/>
      <c r="J180" s="57">
        <f t="shared" si="19"/>
        <v>10</v>
      </c>
      <c r="K180" s="56">
        <f t="shared" si="20"/>
        <v>6.4212328767123284E-3</v>
      </c>
      <c r="L180" s="54">
        <f t="shared" si="21"/>
        <v>23.63013698630137</v>
      </c>
      <c r="M180" s="54">
        <f t="shared" si="17"/>
        <v>5.1986301369863011</v>
      </c>
      <c r="N180" s="54">
        <f t="shared" si="18"/>
        <v>10.326369863013699</v>
      </c>
      <c r="O180" s="54">
        <v>1.0648260869565216</v>
      </c>
      <c r="P180" s="56">
        <f t="shared" si="22"/>
        <v>6.885800902800529E-2</v>
      </c>
    </row>
    <row r="181" spans="1:16" x14ac:dyDescent="0.2">
      <c r="A181" s="78">
        <f t="shared" si="23"/>
        <v>176</v>
      </c>
      <c r="B181" s="57" t="s">
        <v>2178</v>
      </c>
      <c r="C181" s="57">
        <v>557.1</v>
      </c>
      <c r="D181" s="57">
        <v>231.9</v>
      </c>
      <c r="E181" s="57"/>
      <c r="F181" s="57">
        <f t="shared" si="16"/>
        <v>789</v>
      </c>
      <c r="G181" s="57">
        <v>8</v>
      </c>
      <c r="H181" s="57">
        <v>2</v>
      </c>
      <c r="I181" s="57"/>
      <c r="J181" s="57">
        <f t="shared" si="19"/>
        <v>10</v>
      </c>
      <c r="K181" s="56">
        <f t="shared" si="20"/>
        <v>6.4212328767123284E-3</v>
      </c>
      <c r="L181" s="54">
        <f t="shared" si="21"/>
        <v>23.63013698630137</v>
      </c>
      <c r="M181" s="54">
        <f t="shared" si="17"/>
        <v>5.1986301369863011</v>
      </c>
      <c r="N181" s="54">
        <f t="shared" si="18"/>
        <v>10.326369863013699</v>
      </c>
      <c r="O181" s="54">
        <v>0.85186086956521734</v>
      </c>
      <c r="P181" s="56">
        <f t="shared" si="22"/>
        <v>5.0705954189944974E-2</v>
      </c>
    </row>
    <row r="182" spans="1:16" x14ac:dyDescent="0.2">
      <c r="A182" s="78">
        <f t="shared" si="23"/>
        <v>177</v>
      </c>
      <c r="B182" s="57" t="s">
        <v>2179</v>
      </c>
      <c r="C182" s="57">
        <v>2669.4</v>
      </c>
      <c r="D182" s="57"/>
      <c r="E182" s="57">
        <v>28.5</v>
      </c>
      <c r="F182" s="57">
        <f t="shared" si="16"/>
        <v>2697.9</v>
      </c>
      <c r="G182" s="57">
        <v>63</v>
      </c>
      <c r="H182" s="57"/>
      <c r="I182" s="57"/>
      <c r="J182" s="57">
        <f t="shared" si="19"/>
        <v>63</v>
      </c>
      <c r="K182" s="56">
        <f t="shared" si="20"/>
        <v>4.0453767123287666E-2</v>
      </c>
      <c r="L182" s="54">
        <f t="shared" si="21"/>
        <v>148.86986301369862</v>
      </c>
      <c r="M182" s="54">
        <f t="shared" si="17"/>
        <v>32.7513698630137</v>
      </c>
      <c r="N182" s="54">
        <f t="shared" si="18"/>
        <v>65.056130136986297</v>
      </c>
      <c r="O182" s="54">
        <v>6.7084043478260869</v>
      </c>
      <c r="P182" s="56">
        <f t="shared" si="22"/>
        <v>9.3919629104683156E-2</v>
      </c>
    </row>
    <row r="183" spans="1:16" x14ac:dyDescent="0.2">
      <c r="A183" s="78">
        <f t="shared" si="23"/>
        <v>178</v>
      </c>
      <c r="B183" s="57" t="s">
        <v>2180</v>
      </c>
      <c r="C183" s="81">
        <v>671.45</v>
      </c>
      <c r="D183" s="81"/>
      <c r="E183" s="81"/>
      <c r="F183" s="57">
        <f t="shared" si="16"/>
        <v>671.45</v>
      </c>
      <c r="G183" s="57">
        <v>6</v>
      </c>
      <c r="H183" s="57"/>
      <c r="I183" s="57"/>
      <c r="J183" s="57">
        <f t="shared" si="19"/>
        <v>6</v>
      </c>
      <c r="K183" s="56">
        <f t="shared" si="20"/>
        <v>3.852739726027397E-3</v>
      </c>
      <c r="L183" s="54">
        <f t="shared" si="21"/>
        <v>14.17808219178082</v>
      </c>
      <c r="M183" s="54">
        <f t="shared" si="17"/>
        <v>3.1191780821917807</v>
      </c>
      <c r="N183" s="54">
        <f t="shared" si="18"/>
        <v>6.1958219178082183</v>
      </c>
      <c r="O183" s="54">
        <v>0.63889565217391298</v>
      </c>
      <c r="P183" s="56">
        <f t="shared" si="22"/>
        <v>3.594009657302067E-2</v>
      </c>
    </row>
    <row r="184" spans="1:16" x14ac:dyDescent="0.2">
      <c r="A184" s="78">
        <f t="shared" si="23"/>
        <v>179</v>
      </c>
      <c r="B184" s="81" t="s">
        <v>829</v>
      </c>
      <c r="C184" s="81">
        <v>606.9</v>
      </c>
      <c r="D184" s="81"/>
      <c r="E184" s="81"/>
      <c r="F184" s="81">
        <f t="shared" si="16"/>
        <v>606.9</v>
      </c>
      <c r="G184" s="81">
        <v>10</v>
      </c>
      <c r="H184" s="81"/>
      <c r="I184" s="81"/>
      <c r="J184" s="57">
        <f t="shared" si="19"/>
        <v>10</v>
      </c>
      <c r="K184" s="56">
        <f t="shared" si="20"/>
        <v>6.4212328767123284E-3</v>
      </c>
      <c r="L184" s="54">
        <f t="shared" si="21"/>
        <v>23.63013698630137</v>
      </c>
      <c r="M184" s="54">
        <f t="shared" si="17"/>
        <v>5.1986301369863011</v>
      </c>
      <c r="N184" s="54">
        <f t="shared" si="18"/>
        <v>10.326369863013699</v>
      </c>
      <c r="O184" s="54">
        <v>1.0648260869565216</v>
      </c>
      <c r="P184" s="56">
        <f t="shared" si="22"/>
        <v>6.6271153523245835E-2</v>
      </c>
    </row>
    <row r="185" spans="1:16" x14ac:dyDescent="0.2">
      <c r="A185" s="78">
        <f t="shared" si="23"/>
        <v>180</v>
      </c>
      <c r="B185" s="81" t="s">
        <v>830</v>
      </c>
      <c r="C185" s="81">
        <v>487</v>
      </c>
      <c r="D185" s="81"/>
      <c r="E185" s="81"/>
      <c r="F185" s="81">
        <f t="shared" si="16"/>
        <v>487</v>
      </c>
      <c r="G185" s="81">
        <v>8</v>
      </c>
      <c r="H185" s="81"/>
      <c r="I185" s="81"/>
      <c r="J185" s="57">
        <f t="shared" si="19"/>
        <v>8</v>
      </c>
      <c r="K185" s="56">
        <f t="shared" si="20"/>
        <v>5.1369863013698627E-3</v>
      </c>
      <c r="L185" s="54">
        <f t="shared" si="21"/>
        <v>18.904109589041095</v>
      </c>
      <c r="M185" s="54">
        <f t="shared" si="17"/>
        <v>4.1589041095890407</v>
      </c>
      <c r="N185" s="54">
        <f t="shared" si="18"/>
        <v>8.2610958904109584</v>
      </c>
      <c r="O185" s="54">
        <v>0.85186086956521734</v>
      </c>
      <c r="P185" s="56">
        <f t="shared" si="22"/>
        <v>6.6069754535125882E-2</v>
      </c>
    </row>
    <row r="186" spans="1:16" x14ac:dyDescent="0.2">
      <c r="A186" s="78">
        <f t="shared" si="23"/>
        <v>181</v>
      </c>
      <c r="B186" s="81" t="s">
        <v>831</v>
      </c>
      <c r="C186" s="81">
        <v>450.5</v>
      </c>
      <c r="D186" s="81"/>
      <c r="E186" s="81"/>
      <c r="F186" s="81">
        <f t="shared" si="16"/>
        <v>450.5</v>
      </c>
      <c r="G186" s="81">
        <v>9</v>
      </c>
      <c r="H186" s="81"/>
      <c r="I186" s="81"/>
      <c r="J186" s="57">
        <f t="shared" si="19"/>
        <v>9</v>
      </c>
      <c r="K186" s="56">
        <f t="shared" si="20"/>
        <v>5.7791095890410956E-3</v>
      </c>
      <c r="L186" s="54">
        <f t="shared" si="21"/>
        <v>21.267123287671232</v>
      </c>
      <c r="M186" s="54">
        <f t="shared" si="17"/>
        <v>4.6787671232876713</v>
      </c>
      <c r="N186" s="54">
        <f t="shared" si="18"/>
        <v>9.293732876712328</v>
      </c>
      <c r="O186" s="54">
        <v>0.95834347826086952</v>
      </c>
      <c r="P186" s="56">
        <f t="shared" si="22"/>
        <v>8.035064764912786E-2</v>
      </c>
    </row>
    <row r="187" spans="1:16" x14ac:dyDescent="0.2">
      <c r="A187" s="78">
        <f t="shared" si="23"/>
        <v>182</v>
      </c>
      <c r="B187" s="81" t="s">
        <v>832</v>
      </c>
      <c r="C187" s="81">
        <v>2680.77</v>
      </c>
      <c r="D187" s="81"/>
      <c r="E187" s="81"/>
      <c r="F187" s="81">
        <f t="shared" si="16"/>
        <v>2680.77</v>
      </c>
      <c r="G187" s="81">
        <v>50</v>
      </c>
      <c r="H187" s="81"/>
      <c r="I187" s="81"/>
      <c r="J187" s="57">
        <f t="shared" si="19"/>
        <v>50</v>
      </c>
      <c r="K187" s="56">
        <f t="shared" si="20"/>
        <v>3.210616438356164E-2</v>
      </c>
      <c r="L187" s="54">
        <f t="shared" si="21"/>
        <v>118.15068493150683</v>
      </c>
      <c r="M187" s="54">
        <f t="shared" si="17"/>
        <v>25.993150684931503</v>
      </c>
      <c r="N187" s="54">
        <f t="shared" si="18"/>
        <v>51.631849315068486</v>
      </c>
      <c r="O187" s="54">
        <v>5.3241304347826075</v>
      </c>
      <c r="P187" s="56">
        <f t="shared" si="22"/>
        <v>7.5015691523811975E-2</v>
      </c>
    </row>
    <row r="188" spans="1:16" x14ac:dyDescent="0.2">
      <c r="A188" s="78">
        <f t="shared" si="23"/>
        <v>183</v>
      </c>
      <c r="B188" s="81" t="s">
        <v>833</v>
      </c>
      <c r="C188" s="81">
        <v>995.3</v>
      </c>
      <c r="D188" s="81"/>
      <c r="E188" s="81"/>
      <c r="F188" s="81">
        <f t="shared" si="16"/>
        <v>995.3</v>
      </c>
      <c r="G188" s="81">
        <v>12</v>
      </c>
      <c r="H188" s="81"/>
      <c r="I188" s="81"/>
      <c r="J188" s="57">
        <f t="shared" si="19"/>
        <v>12</v>
      </c>
      <c r="K188" s="56">
        <f t="shared" si="20"/>
        <v>7.7054794520547941E-3</v>
      </c>
      <c r="L188" s="54">
        <f t="shared" si="21"/>
        <v>28.356164383561641</v>
      </c>
      <c r="M188" s="54">
        <f t="shared" si="17"/>
        <v>6.2383561643835614</v>
      </c>
      <c r="N188" s="54">
        <f t="shared" si="18"/>
        <v>12.391643835616437</v>
      </c>
      <c r="O188" s="54">
        <v>1.277791304347826</v>
      </c>
      <c r="P188" s="56">
        <f t="shared" si="22"/>
        <v>4.8491867464994946E-2</v>
      </c>
    </row>
    <row r="189" spans="1:16" x14ac:dyDescent="0.2">
      <c r="A189" s="78">
        <f t="shared" si="23"/>
        <v>184</v>
      </c>
      <c r="B189" s="81" t="s">
        <v>834</v>
      </c>
      <c r="C189" s="81">
        <v>2062.92</v>
      </c>
      <c r="D189" s="81"/>
      <c r="E189" s="81"/>
      <c r="F189" s="81">
        <f t="shared" si="16"/>
        <v>2062.92</v>
      </c>
      <c r="G189" s="81">
        <v>40</v>
      </c>
      <c r="H189" s="81"/>
      <c r="I189" s="81"/>
      <c r="J189" s="57">
        <f t="shared" si="19"/>
        <v>40</v>
      </c>
      <c r="K189" s="56">
        <f t="shared" si="20"/>
        <v>2.5684931506849314E-2</v>
      </c>
      <c r="L189" s="54">
        <f t="shared" si="21"/>
        <v>94.520547945205479</v>
      </c>
      <c r="M189" s="54">
        <f t="shared" si="17"/>
        <v>20.794520547945204</v>
      </c>
      <c r="N189" s="54">
        <f t="shared" si="18"/>
        <v>41.305479452054797</v>
      </c>
      <c r="O189" s="54">
        <v>4.2593043478260864</v>
      </c>
      <c r="P189" s="56">
        <f t="shared" si="22"/>
        <v>7.7986471745405336E-2</v>
      </c>
    </row>
    <row r="190" spans="1:16" x14ac:dyDescent="0.2">
      <c r="A190" s="78">
        <f t="shared" si="23"/>
        <v>185</v>
      </c>
      <c r="B190" s="81" t="s">
        <v>835</v>
      </c>
      <c r="C190" s="81">
        <v>706.9</v>
      </c>
      <c r="D190" s="81"/>
      <c r="E190" s="81">
        <v>19.8</v>
      </c>
      <c r="F190" s="81">
        <f t="shared" si="16"/>
        <v>726.69999999999993</v>
      </c>
      <c r="G190" s="81">
        <v>9</v>
      </c>
      <c r="H190" s="81"/>
      <c r="I190" s="81">
        <v>1</v>
      </c>
      <c r="J190" s="57">
        <f t="shared" si="19"/>
        <v>10</v>
      </c>
      <c r="K190" s="56">
        <f t="shared" si="20"/>
        <v>6.4212328767123284E-3</v>
      </c>
      <c r="L190" s="54">
        <f t="shared" si="21"/>
        <v>23.63013698630137</v>
      </c>
      <c r="M190" s="54">
        <f t="shared" si="17"/>
        <v>5.1986301369863011</v>
      </c>
      <c r="N190" s="54">
        <f t="shared" si="18"/>
        <v>10.326369863013699</v>
      </c>
      <c r="O190" s="54">
        <v>0.95834347826086952</v>
      </c>
      <c r="P190" s="56">
        <f t="shared" si="22"/>
        <v>5.5199505249156802E-2</v>
      </c>
    </row>
    <row r="191" spans="1:16" x14ac:dyDescent="0.2">
      <c r="A191" s="78">
        <f t="shared" si="23"/>
        <v>186</v>
      </c>
      <c r="B191" s="81" t="s">
        <v>836</v>
      </c>
      <c r="C191" s="81">
        <v>682.6</v>
      </c>
      <c r="D191" s="81"/>
      <c r="E191" s="81">
        <v>11.5</v>
      </c>
      <c r="F191" s="81">
        <f t="shared" si="16"/>
        <v>694.1</v>
      </c>
      <c r="G191" s="81">
        <v>8</v>
      </c>
      <c r="H191" s="81"/>
      <c r="I191" s="81">
        <v>1</v>
      </c>
      <c r="J191" s="57">
        <f t="shared" si="19"/>
        <v>9</v>
      </c>
      <c r="K191" s="56">
        <f t="shared" si="20"/>
        <v>5.7791095890410956E-3</v>
      </c>
      <c r="L191" s="54">
        <f t="shared" si="21"/>
        <v>21.267123287671232</v>
      </c>
      <c r="M191" s="54">
        <f t="shared" si="17"/>
        <v>4.6787671232876713</v>
      </c>
      <c r="N191" s="54">
        <f t="shared" si="18"/>
        <v>9.293732876712328</v>
      </c>
      <c r="O191" s="54">
        <v>0.85186086956521734</v>
      </c>
      <c r="P191" s="56">
        <f t="shared" si="22"/>
        <v>5.1997527960288781E-2</v>
      </c>
    </row>
    <row r="192" spans="1:16" x14ac:dyDescent="0.2">
      <c r="A192" s="78">
        <f t="shared" si="23"/>
        <v>187</v>
      </c>
      <c r="B192" s="81" t="s">
        <v>837</v>
      </c>
      <c r="C192" s="81">
        <v>770.3</v>
      </c>
      <c r="D192" s="81"/>
      <c r="E192" s="81"/>
      <c r="F192" s="81">
        <f t="shared" si="16"/>
        <v>770.3</v>
      </c>
      <c r="G192" s="81">
        <v>13</v>
      </c>
      <c r="H192" s="81"/>
      <c r="I192" s="81"/>
      <c r="J192" s="57">
        <f t="shared" si="19"/>
        <v>13</v>
      </c>
      <c r="K192" s="56">
        <f t="shared" si="20"/>
        <v>8.3476027397260261E-3</v>
      </c>
      <c r="L192" s="54">
        <f t="shared" si="21"/>
        <v>30.719178082191775</v>
      </c>
      <c r="M192" s="54">
        <f t="shared" si="17"/>
        <v>6.7582191780821903</v>
      </c>
      <c r="N192" s="54">
        <f t="shared" si="18"/>
        <v>13.424280821917806</v>
      </c>
      <c r="O192" s="54">
        <v>1.384273913043478</v>
      </c>
      <c r="P192" s="56">
        <f t="shared" si="22"/>
        <v>6.787738802445184E-2</v>
      </c>
    </row>
    <row r="193" spans="1:16" x14ac:dyDescent="0.2">
      <c r="A193" s="78">
        <f t="shared" si="23"/>
        <v>188</v>
      </c>
      <c r="B193" s="81" t="s">
        <v>838</v>
      </c>
      <c r="C193" s="81">
        <v>535.9</v>
      </c>
      <c r="D193" s="81"/>
      <c r="E193" s="81"/>
      <c r="F193" s="81">
        <f t="shared" si="16"/>
        <v>535.9</v>
      </c>
      <c r="G193" s="81">
        <v>6</v>
      </c>
      <c r="H193" s="81"/>
      <c r="I193" s="81"/>
      <c r="J193" s="57">
        <f t="shared" si="19"/>
        <v>6</v>
      </c>
      <c r="K193" s="56">
        <f t="shared" si="20"/>
        <v>3.852739726027397E-3</v>
      </c>
      <c r="L193" s="54">
        <f t="shared" si="21"/>
        <v>14.17808219178082</v>
      </c>
      <c r="M193" s="54">
        <f t="shared" si="17"/>
        <v>3.1191780821917807</v>
      </c>
      <c r="N193" s="54">
        <f t="shared" si="18"/>
        <v>6.1958219178082183</v>
      </c>
      <c r="O193" s="54">
        <v>0.63889565217391298</v>
      </c>
      <c r="P193" s="56">
        <f t="shared" si="22"/>
        <v>4.503074798274815E-2</v>
      </c>
    </row>
    <row r="194" spans="1:16" x14ac:dyDescent="0.2">
      <c r="A194" s="78">
        <f t="shared" si="23"/>
        <v>189</v>
      </c>
      <c r="B194" s="81" t="s">
        <v>839</v>
      </c>
      <c r="C194" s="81">
        <v>732.5</v>
      </c>
      <c r="D194" s="81"/>
      <c r="E194" s="81">
        <v>60</v>
      </c>
      <c r="F194" s="81">
        <f t="shared" si="16"/>
        <v>792.5</v>
      </c>
      <c r="G194" s="81">
        <v>6</v>
      </c>
      <c r="H194" s="81"/>
      <c r="I194" s="81">
        <v>1</v>
      </c>
      <c r="J194" s="57">
        <f t="shared" si="19"/>
        <v>7</v>
      </c>
      <c r="K194" s="56">
        <f t="shared" si="20"/>
        <v>4.4948630136986299E-3</v>
      </c>
      <c r="L194" s="54">
        <f t="shared" si="21"/>
        <v>16.541095890410958</v>
      </c>
      <c r="M194" s="54">
        <f t="shared" si="17"/>
        <v>3.6390410958904109</v>
      </c>
      <c r="N194" s="54">
        <f t="shared" si="18"/>
        <v>7.2284589041095888</v>
      </c>
      <c r="O194" s="54">
        <v>0.63889565217391298</v>
      </c>
      <c r="P194" s="56">
        <f t="shared" si="22"/>
        <v>3.5391156520611824E-2</v>
      </c>
    </row>
    <row r="195" spans="1:16" x14ac:dyDescent="0.2">
      <c r="A195" s="78">
        <f t="shared" si="23"/>
        <v>190</v>
      </c>
      <c r="B195" s="81" t="s">
        <v>840</v>
      </c>
      <c r="C195" s="81">
        <v>665.7</v>
      </c>
      <c r="D195" s="81"/>
      <c r="E195" s="81"/>
      <c r="F195" s="81">
        <f t="shared" si="16"/>
        <v>665.7</v>
      </c>
      <c r="G195" s="81">
        <v>10</v>
      </c>
      <c r="H195" s="81"/>
      <c r="I195" s="81"/>
      <c r="J195" s="57">
        <f t="shared" si="19"/>
        <v>10</v>
      </c>
      <c r="K195" s="56">
        <f t="shared" si="20"/>
        <v>6.4212328767123284E-3</v>
      </c>
      <c r="L195" s="54">
        <f t="shared" si="21"/>
        <v>23.63013698630137</v>
      </c>
      <c r="M195" s="54">
        <f t="shared" ref="M195:M257" si="24">L195*0.22</f>
        <v>5.1986301369863011</v>
      </c>
      <c r="N195" s="54">
        <f t="shared" si="18"/>
        <v>10.326369863013699</v>
      </c>
      <c r="O195" s="54">
        <v>1.0648260869565216</v>
      </c>
      <c r="P195" s="56">
        <f t="shared" si="22"/>
        <v>6.0417550057470168E-2</v>
      </c>
    </row>
    <row r="196" spans="1:16" x14ac:dyDescent="0.2">
      <c r="A196" s="78">
        <f t="shared" si="23"/>
        <v>191</v>
      </c>
      <c r="B196" s="81" t="s">
        <v>841</v>
      </c>
      <c r="C196" s="81">
        <v>772.6</v>
      </c>
      <c r="D196" s="81">
        <v>46.1</v>
      </c>
      <c r="E196" s="81"/>
      <c r="F196" s="81">
        <f t="shared" si="16"/>
        <v>818.7</v>
      </c>
      <c r="G196" s="81">
        <v>10</v>
      </c>
      <c r="H196" s="81">
        <v>1</v>
      </c>
      <c r="I196" s="81"/>
      <c r="J196" s="57">
        <f t="shared" si="19"/>
        <v>11</v>
      </c>
      <c r="K196" s="56">
        <f t="shared" si="20"/>
        <v>7.0633561643835613E-3</v>
      </c>
      <c r="L196" s="54">
        <f t="shared" si="21"/>
        <v>25.993150684931507</v>
      </c>
      <c r="M196" s="54">
        <f t="shared" si="24"/>
        <v>5.7184931506849317</v>
      </c>
      <c r="N196" s="54">
        <f t="shared" si="18"/>
        <v>11.359006849315069</v>
      </c>
      <c r="O196" s="54">
        <v>1.0648260869565216</v>
      </c>
      <c r="P196" s="56">
        <f t="shared" si="22"/>
        <v>5.3909217994244564E-2</v>
      </c>
    </row>
    <row r="197" spans="1:16" x14ac:dyDescent="0.2">
      <c r="A197" s="78">
        <f t="shared" si="23"/>
        <v>192</v>
      </c>
      <c r="B197" s="81" t="s">
        <v>842</v>
      </c>
      <c r="C197" s="81">
        <v>659.7</v>
      </c>
      <c r="D197" s="81"/>
      <c r="E197" s="81"/>
      <c r="F197" s="81">
        <f t="shared" si="16"/>
        <v>659.7</v>
      </c>
      <c r="G197" s="81">
        <v>12</v>
      </c>
      <c r="H197" s="81"/>
      <c r="I197" s="81"/>
      <c r="J197" s="57">
        <f t="shared" si="19"/>
        <v>12</v>
      </c>
      <c r="K197" s="56">
        <f t="shared" si="20"/>
        <v>7.7054794520547941E-3</v>
      </c>
      <c r="L197" s="54">
        <f t="shared" si="21"/>
        <v>28.356164383561641</v>
      </c>
      <c r="M197" s="54">
        <f t="shared" si="24"/>
        <v>6.2383561643835614</v>
      </c>
      <c r="N197" s="54">
        <f t="shared" si="18"/>
        <v>12.391643835616437</v>
      </c>
      <c r="O197" s="54">
        <v>1.277791304347826</v>
      </c>
      <c r="P197" s="56">
        <f t="shared" si="22"/>
        <v>7.3160460342442724E-2</v>
      </c>
    </row>
    <row r="198" spans="1:16" x14ac:dyDescent="0.2">
      <c r="A198" s="78">
        <f t="shared" si="23"/>
        <v>193</v>
      </c>
      <c r="B198" s="81" t="s">
        <v>843</v>
      </c>
      <c r="C198" s="81">
        <v>1045.7</v>
      </c>
      <c r="D198" s="81"/>
      <c r="E198" s="81">
        <v>87.3</v>
      </c>
      <c r="F198" s="81">
        <f t="shared" si="16"/>
        <v>1133</v>
      </c>
      <c r="G198" s="81">
        <v>19</v>
      </c>
      <c r="H198" s="81"/>
      <c r="I198" s="81">
        <v>2</v>
      </c>
      <c r="J198" s="57">
        <f t="shared" si="19"/>
        <v>21</v>
      </c>
      <c r="K198" s="56">
        <f t="shared" si="20"/>
        <v>1.3484589041095889E-2</v>
      </c>
      <c r="L198" s="54">
        <f t="shared" si="21"/>
        <v>49.623287671232873</v>
      </c>
      <c r="M198" s="54">
        <f t="shared" si="24"/>
        <v>10.917123287671233</v>
      </c>
      <c r="N198" s="54">
        <f t="shared" ref="N198:N246" si="25">L198*0.437</f>
        <v>21.685376712328765</v>
      </c>
      <c r="O198" s="54">
        <v>2.0231695652173913</v>
      </c>
      <c r="P198" s="56">
        <f t="shared" si="22"/>
        <v>7.4359185557325902E-2</v>
      </c>
    </row>
    <row r="199" spans="1:16" x14ac:dyDescent="0.2">
      <c r="A199" s="78">
        <f t="shared" si="23"/>
        <v>194</v>
      </c>
      <c r="B199" s="81" t="s">
        <v>844</v>
      </c>
      <c r="C199" s="81">
        <v>610.5</v>
      </c>
      <c r="D199" s="81"/>
      <c r="E199" s="81">
        <v>114</v>
      </c>
      <c r="F199" s="81">
        <f t="shared" si="16"/>
        <v>724.5</v>
      </c>
      <c r="G199" s="81">
        <v>14</v>
      </c>
      <c r="H199" s="81"/>
      <c r="I199" s="81"/>
      <c r="J199" s="57">
        <f t="shared" ref="J199:J262" si="26">G199+H199+I199</f>
        <v>14</v>
      </c>
      <c r="K199" s="56">
        <f t="shared" ref="K199:K262" si="27">3/$J$387*J199</f>
        <v>8.9897260273972598E-3</v>
      </c>
      <c r="L199" s="54">
        <f t="shared" ref="L199:L262" si="28">K199*3680</f>
        <v>33.082191780821915</v>
      </c>
      <c r="M199" s="54">
        <f t="shared" si="24"/>
        <v>7.2780821917808218</v>
      </c>
      <c r="N199" s="54">
        <f t="shared" si="25"/>
        <v>14.456917808219178</v>
      </c>
      <c r="O199" s="54">
        <v>1.4907565217391303</v>
      </c>
      <c r="P199" s="56">
        <f t="shared" ref="P199:P262" si="29">(L199+M199+N199+O199)/F199</f>
        <v>7.7719735407261625E-2</v>
      </c>
    </row>
    <row r="200" spans="1:16" x14ac:dyDescent="0.2">
      <c r="A200" s="78">
        <f t="shared" ref="A200:A263" si="30">A199+1</f>
        <v>195</v>
      </c>
      <c r="B200" s="81" t="s">
        <v>845</v>
      </c>
      <c r="C200" s="81">
        <v>1026.5</v>
      </c>
      <c r="D200" s="81"/>
      <c r="E200" s="81"/>
      <c r="F200" s="81">
        <f t="shared" si="16"/>
        <v>1026.5</v>
      </c>
      <c r="G200" s="81">
        <v>16</v>
      </c>
      <c r="H200" s="81"/>
      <c r="I200" s="81"/>
      <c r="J200" s="57">
        <f t="shared" si="26"/>
        <v>16</v>
      </c>
      <c r="K200" s="56">
        <f t="shared" si="27"/>
        <v>1.0273972602739725E-2</v>
      </c>
      <c r="L200" s="54">
        <f t="shared" si="28"/>
        <v>37.80821917808219</v>
      </c>
      <c r="M200" s="54">
        <f t="shared" si="24"/>
        <v>8.3178082191780813</v>
      </c>
      <c r="N200" s="54">
        <f t="shared" si="25"/>
        <v>16.522191780821917</v>
      </c>
      <c r="O200" s="54">
        <v>1.7037217391304347</v>
      </c>
      <c r="P200" s="56">
        <f t="shared" si="29"/>
        <v>6.2690638984133087E-2</v>
      </c>
    </row>
    <row r="201" spans="1:16" x14ac:dyDescent="0.2">
      <c r="A201" s="78">
        <f t="shared" si="30"/>
        <v>196</v>
      </c>
      <c r="B201" s="81" t="s">
        <v>846</v>
      </c>
      <c r="C201" s="81">
        <v>244.6</v>
      </c>
      <c r="D201" s="81"/>
      <c r="E201" s="81">
        <v>133.1</v>
      </c>
      <c r="F201" s="81">
        <f t="shared" si="16"/>
        <v>377.7</v>
      </c>
      <c r="G201" s="81">
        <v>4</v>
      </c>
      <c r="H201" s="81"/>
      <c r="I201" s="81"/>
      <c r="J201" s="57">
        <f t="shared" si="26"/>
        <v>4</v>
      </c>
      <c r="K201" s="56">
        <f t="shared" si="27"/>
        <v>2.5684931506849314E-3</v>
      </c>
      <c r="L201" s="54">
        <f t="shared" si="28"/>
        <v>9.4520547945205475</v>
      </c>
      <c r="M201" s="54">
        <f t="shared" si="24"/>
        <v>2.0794520547945203</v>
      </c>
      <c r="N201" s="54">
        <f t="shared" si="25"/>
        <v>4.1305479452054792</v>
      </c>
      <c r="O201" s="54">
        <v>0.42593043478260867</v>
      </c>
      <c r="P201" s="56">
        <f t="shared" si="29"/>
        <v>4.259461273312988E-2</v>
      </c>
    </row>
    <row r="202" spans="1:16" x14ac:dyDescent="0.2">
      <c r="A202" s="78">
        <f t="shared" si="30"/>
        <v>197</v>
      </c>
      <c r="B202" s="81" t="s">
        <v>847</v>
      </c>
      <c r="C202" s="81">
        <v>950.1</v>
      </c>
      <c r="D202" s="81"/>
      <c r="E202" s="81"/>
      <c r="F202" s="81">
        <f t="shared" si="16"/>
        <v>950.1</v>
      </c>
      <c r="G202" s="81">
        <v>10</v>
      </c>
      <c r="H202" s="81"/>
      <c r="I202" s="81"/>
      <c r="J202" s="57">
        <f t="shared" si="26"/>
        <v>10</v>
      </c>
      <c r="K202" s="56">
        <f t="shared" si="27"/>
        <v>6.4212328767123284E-3</v>
      </c>
      <c r="L202" s="54">
        <f t="shared" si="28"/>
        <v>23.63013698630137</v>
      </c>
      <c r="M202" s="54">
        <f t="shared" si="24"/>
        <v>5.1986301369863011</v>
      </c>
      <c r="N202" s="54">
        <f t="shared" si="25"/>
        <v>10.326369863013699</v>
      </c>
      <c r="O202" s="54">
        <v>1.0648260869565216</v>
      </c>
      <c r="P202" s="56">
        <f t="shared" si="29"/>
        <v>4.2332347198461101E-2</v>
      </c>
    </row>
    <row r="203" spans="1:16" x14ac:dyDescent="0.2">
      <c r="A203" s="78">
        <f t="shared" si="30"/>
        <v>198</v>
      </c>
      <c r="B203" s="81" t="s">
        <v>848</v>
      </c>
      <c r="C203" s="81">
        <v>760.7</v>
      </c>
      <c r="D203" s="81"/>
      <c r="E203" s="81">
        <v>125</v>
      </c>
      <c r="F203" s="81">
        <f t="shared" si="16"/>
        <v>885.7</v>
      </c>
      <c r="G203" s="81">
        <v>10</v>
      </c>
      <c r="H203" s="81"/>
      <c r="I203" s="81"/>
      <c r="J203" s="57">
        <f t="shared" si="26"/>
        <v>10</v>
      </c>
      <c r="K203" s="56">
        <f t="shared" si="27"/>
        <v>6.4212328767123284E-3</v>
      </c>
      <c r="L203" s="54">
        <f t="shared" si="28"/>
        <v>23.63013698630137</v>
      </c>
      <c r="M203" s="54">
        <f t="shared" si="24"/>
        <v>5.1986301369863011</v>
      </c>
      <c r="N203" s="54">
        <f t="shared" si="25"/>
        <v>10.326369863013699</v>
      </c>
      <c r="O203" s="54">
        <v>1.0648260869565216</v>
      </c>
      <c r="P203" s="56">
        <f t="shared" si="29"/>
        <v>4.5410368153164606E-2</v>
      </c>
    </row>
    <row r="204" spans="1:16" x14ac:dyDescent="0.2">
      <c r="A204" s="78">
        <f t="shared" si="30"/>
        <v>199</v>
      </c>
      <c r="B204" s="81" t="s">
        <v>849</v>
      </c>
      <c r="C204" s="81">
        <v>254.2</v>
      </c>
      <c r="D204" s="81"/>
      <c r="E204" s="81"/>
      <c r="F204" s="81">
        <f t="shared" si="16"/>
        <v>254.2</v>
      </c>
      <c r="G204" s="81">
        <v>5</v>
      </c>
      <c r="H204" s="81"/>
      <c r="I204" s="81"/>
      <c r="J204" s="57">
        <f t="shared" si="26"/>
        <v>5</v>
      </c>
      <c r="K204" s="56">
        <f t="shared" si="27"/>
        <v>3.2106164383561642E-3</v>
      </c>
      <c r="L204" s="54">
        <f t="shared" si="28"/>
        <v>11.815068493150685</v>
      </c>
      <c r="M204" s="54">
        <f t="shared" si="24"/>
        <v>2.5993150684931505</v>
      </c>
      <c r="N204" s="54">
        <f t="shared" si="25"/>
        <v>5.1631849315068497</v>
      </c>
      <c r="O204" s="54">
        <v>0.53241304347826079</v>
      </c>
      <c r="P204" s="56">
        <f t="shared" si="29"/>
        <v>7.9110863637407353E-2</v>
      </c>
    </row>
    <row r="205" spans="1:16" x14ac:dyDescent="0.2">
      <c r="A205" s="78">
        <f t="shared" si="30"/>
        <v>200</v>
      </c>
      <c r="B205" s="81" t="s">
        <v>850</v>
      </c>
      <c r="C205" s="81">
        <v>302.2</v>
      </c>
      <c r="D205" s="81"/>
      <c r="E205" s="81">
        <v>39.799999999999997</v>
      </c>
      <c r="F205" s="81">
        <f t="shared" si="16"/>
        <v>342</v>
      </c>
      <c r="G205" s="81">
        <v>5</v>
      </c>
      <c r="H205" s="81"/>
      <c r="I205" s="81"/>
      <c r="J205" s="57">
        <f t="shared" si="26"/>
        <v>5</v>
      </c>
      <c r="K205" s="56">
        <f t="shared" si="27"/>
        <v>3.2106164383561642E-3</v>
      </c>
      <c r="L205" s="54">
        <f t="shared" si="28"/>
        <v>11.815068493150685</v>
      </c>
      <c r="M205" s="54">
        <f t="shared" si="24"/>
        <v>2.5993150684931505</v>
      </c>
      <c r="N205" s="54">
        <f t="shared" si="25"/>
        <v>5.1631849315068497</v>
      </c>
      <c r="O205" s="54">
        <v>0.53241304347826079</v>
      </c>
      <c r="P205" s="56">
        <f t="shared" si="29"/>
        <v>5.8801115604178208E-2</v>
      </c>
    </row>
    <row r="206" spans="1:16" x14ac:dyDescent="0.2">
      <c r="A206" s="78">
        <f t="shared" si="30"/>
        <v>201</v>
      </c>
      <c r="B206" s="81" t="s">
        <v>2349</v>
      </c>
      <c r="C206" s="81">
        <v>405.7</v>
      </c>
      <c r="D206" s="81">
        <v>122.9</v>
      </c>
      <c r="E206" s="81">
        <v>22.3</v>
      </c>
      <c r="F206" s="81">
        <f t="shared" si="16"/>
        <v>550.9</v>
      </c>
      <c r="G206" s="81">
        <v>9</v>
      </c>
      <c r="H206" s="81"/>
      <c r="I206" s="81"/>
      <c r="J206" s="57">
        <f t="shared" si="26"/>
        <v>9</v>
      </c>
      <c r="K206" s="56">
        <f t="shared" si="27"/>
        <v>5.7791095890410956E-3</v>
      </c>
      <c r="L206" s="54">
        <f t="shared" si="28"/>
        <v>21.267123287671232</v>
      </c>
      <c r="M206" s="54">
        <f t="shared" si="24"/>
        <v>4.6787671232876713</v>
      </c>
      <c r="N206" s="54">
        <f t="shared" si="25"/>
        <v>9.293732876712328</v>
      </c>
      <c r="O206" s="54">
        <v>0.95834347826086952</v>
      </c>
      <c r="P206" s="56">
        <f t="shared" si="29"/>
        <v>6.5706964541535851E-2</v>
      </c>
    </row>
    <row r="207" spans="1:16" x14ac:dyDescent="0.2">
      <c r="A207" s="78">
        <f t="shared" si="30"/>
        <v>202</v>
      </c>
      <c r="B207" s="81" t="s">
        <v>2350</v>
      </c>
      <c r="C207" s="81">
        <v>1271.93</v>
      </c>
      <c r="D207" s="81">
        <v>43.5</v>
      </c>
      <c r="E207" s="81">
        <v>59.1</v>
      </c>
      <c r="F207" s="81">
        <f t="shared" si="16"/>
        <v>1374.53</v>
      </c>
      <c r="G207" s="81">
        <v>17</v>
      </c>
      <c r="H207" s="81"/>
      <c r="I207" s="81"/>
      <c r="J207" s="57">
        <f t="shared" si="26"/>
        <v>17</v>
      </c>
      <c r="K207" s="56">
        <f t="shared" si="27"/>
        <v>1.0916095890410957E-2</v>
      </c>
      <c r="L207" s="54">
        <f t="shared" si="28"/>
        <v>40.171232876712324</v>
      </c>
      <c r="M207" s="54">
        <f t="shared" si="24"/>
        <v>8.837671232876712</v>
      </c>
      <c r="N207" s="54">
        <f t="shared" si="25"/>
        <v>17.554828767123286</v>
      </c>
      <c r="O207" s="54">
        <v>1.8102043478260867</v>
      </c>
      <c r="P207" s="56">
        <f t="shared" si="29"/>
        <v>4.9743503033428449E-2</v>
      </c>
    </row>
    <row r="208" spans="1:16" x14ac:dyDescent="0.2">
      <c r="A208" s="78">
        <f t="shared" si="30"/>
        <v>203</v>
      </c>
      <c r="B208" s="81" t="s">
        <v>2351</v>
      </c>
      <c r="C208" s="81">
        <v>453.6</v>
      </c>
      <c r="D208" s="81"/>
      <c r="E208" s="81"/>
      <c r="F208" s="81">
        <f t="shared" si="16"/>
        <v>453.6</v>
      </c>
      <c r="G208" s="81">
        <v>9</v>
      </c>
      <c r="H208" s="81"/>
      <c r="I208" s="81"/>
      <c r="J208" s="57">
        <f t="shared" si="26"/>
        <v>9</v>
      </c>
      <c r="K208" s="56">
        <f t="shared" si="27"/>
        <v>5.7791095890410956E-3</v>
      </c>
      <c r="L208" s="54">
        <f t="shared" si="28"/>
        <v>21.267123287671232</v>
      </c>
      <c r="M208" s="54">
        <f t="shared" si="24"/>
        <v>4.6787671232876713</v>
      </c>
      <c r="N208" s="54">
        <f t="shared" si="25"/>
        <v>9.293732876712328</v>
      </c>
      <c r="O208" s="54">
        <v>0.95834347826086952</v>
      </c>
      <c r="P208" s="56">
        <f t="shared" si="29"/>
        <v>7.9801514034241836E-2</v>
      </c>
    </row>
    <row r="209" spans="1:16" x14ac:dyDescent="0.2">
      <c r="A209" s="78">
        <f t="shared" si="30"/>
        <v>204</v>
      </c>
      <c r="B209" s="81" t="s">
        <v>2352</v>
      </c>
      <c r="C209" s="81">
        <v>622.29999999999995</v>
      </c>
      <c r="D209" s="81"/>
      <c r="E209" s="81">
        <v>99.8</v>
      </c>
      <c r="F209" s="81">
        <f t="shared" si="16"/>
        <v>722.09999999999991</v>
      </c>
      <c r="G209" s="81">
        <v>9</v>
      </c>
      <c r="H209" s="81"/>
      <c r="I209" s="81">
        <v>1</v>
      </c>
      <c r="J209" s="57">
        <f t="shared" si="26"/>
        <v>10</v>
      </c>
      <c r="K209" s="56">
        <f t="shared" si="27"/>
        <v>6.4212328767123284E-3</v>
      </c>
      <c r="L209" s="54">
        <f t="shared" si="28"/>
        <v>23.63013698630137</v>
      </c>
      <c r="M209" s="54">
        <f t="shared" si="24"/>
        <v>5.1986301369863011</v>
      </c>
      <c r="N209" s="54">
        <f t="shared" si="25"/>
        <v>10.326369863013699</v>
      </c>
      <c r="O209" s="54">
        <v>0.95834347826086952</v>
      </c>
      <c r="P209" s="56">
        <f t="shared" si="29"/>
        <v>5.5551143144387548E-2</v>
      </c>
    </row>
    <row r="210" spans="1:16" x14ac:dyDescent="0.2">
      <c r="A210" s="78">
        <f t="shared" si="30"/>
        <v>205</v>
      </c>
      <c r="B210" s="81" t="s">
        <v>2353</v>
      </c>
      <c r="C210" s="81">
        <v>610.9</v>
      </c>
      <c r="D210" s="81">
        <v>29.9</v>
      </c>
      <c r="E210" s="81"/>
      <c r="F210" s="81">
        <f t="shared" si="16"/>
        <v>640.79999999999995</v>
      </c>
      <c r="G210" s="81">
        <v>9</v>
      </c>
      <c r="H210" s="81">
        <v>1</v>
      </c>
      <c r="I210" s="81"/>
      <c r="J210" s="57">
        <f t="shared" si="26"/>
        <v>10</v>
      </c>
      <c r="K210" s="56">
        <f t="shared" si="27"/>
        <v>6.4212328767123284E-3</v>
      </c>
      <c r="L210" s="54">
        <f t="shared" si="28"/>
        <v>23.63013698630137</v>
      </c>
      <c r="M210" s="54">
        <f t="shared" si="24"/>
        <v>5.1986301369863011</v>
      </c>
      <c r="N210" s="54">
        <f t="shared" si="25"/>
        <v>10.326369863013699</v>
      </c>
      <c r="O210" s="54">
        <v>0.95834347826086952</v>
      </c>
      <c r="P210" s="56">
        <f t="shared" si="29"/>
        <v>6.2599064395384277E-2</v>
      </c>
    </row>
    <row r="211" spans="1:16" x14ac:dyDescent="0.2">
      <c r="A211" s="78">
        <f t="shared" si="30"/>
        <v>206</v>
      </c>
      <c r="B211" s="81" t="s">
        <v>2354</v>
      </c>
      <c r="C211" s="81">
        <v>481.4</v>
      </c>
      <c r="D211" s="81"/>
      <c r="E211" s="81"/>
      <c r="F211" s="81">
        <f t="shared" si="16"/>
        <v>481.4</v>
      </c>
      <c r="G211" s="81">
        <v>11</v>
      </c>
      <c r="H211" s="81"/>
      <c r="I211" s="81"/>
      <c r="J211" s="57">
        <f t="shared" si="26"/>
        <v>11</v>
      </c>
      <c r="K211" s="56">
        <f t="shared" si="27"/>
        <v>7.0633561643835613E-3</v>
      </c>
      <c r="L211" s="54">
        <f t="shared" si="28"/>
        <v>25.993150684931507</v>
      </c>
      <c r="M211" s="54">
        <f t="shared" si="24"/>
        <v>5.7184931506849317</v>
      </c>
      <c r="N211" s="54">
        <f t="shared" si="25"/>
        <v>11.359006849315069</v>
      </c>
      <c r="O211" s="54">
        <v>1.1713086956521739</v>
      </c>
      <c r="P211" s="56">
        <f t="shared" si="29"/>
        <v>9.1902699170302624E-2</v>
      </c>
    </row>
    <row r="212" spans="1:16" x14ac:dyDescent="0.2">
      <c r="A212" s="78">
        <f t="shared" si="30"/>
        <v>207</v>
      </c>
      <c r="B212" s="81" t="s">
        <v>2355</v>
      </c>
      <c r="C212" s="81">
        <v>973.8</v>
      </c>
      <c r="D212" s="81"/>
      <c r="E212" s="81"/>
      <c r="F212" s="81">
        <f t="shared" si="16"/>
        <v>973.8</v>
      </c>
      <c r="G212" s="81">
        <v>18</v>
      </c>
      <c r="H212" s="81"/>
      <c r="I212" s="81"/>
      <c r="J212" s="57">
        <f t="shared" si="26"/>
        <v>18</v>
      </c>
      <c r="K212" s="56">
        <f t="shared" si="27"/>
        <v>1.1558219178082191E-2</v>
      </c>
      <c r="L212" s="54">
        <f t="shared" si="28"/>
        <v>42.534246575342465</v>
      </c>
      <c r="M212" s="54">
        <f t="shared" si="24"/>
        <v>9.3575342465753426</v>
      </c>
      <c r="N212" s="54">
        <f t="shared" si="25"/>
        <v>18.587465753424656</v>
      </c>
      <c r="O212" s="54">
        <v>1.916686956521739</v>
      </c>
      <c r="P212" s="56">
        <f t="shared" si="29"/>
        <v>7.4343739506946199E-2</v>
      </c>
    </row>
    <row r="213" spans="1:16" x14ac:dyDescent="0.2">
      <c r="A213" s="78">
        <f t="shared" si="30"/>
        <v>208</v>
      </c>
      <c r="B213" s="81" t="s">
        <v>2356</v>
      </c>
      <c r="C213" s="81">
        <v>724.7</v>
      </c>
      <c r="D213" s="81">
        <v>41.9</v>
      </c>
      <c r="E213" s="81"/>
      <c r="F213" s="81">
        <f t="shared" si="16"/>
        <v>766.6</v>
      </c>
      <c r="G213" s="81">
        <v>11</v>
      </c>
      <c r="H213" s="81">
        <v>1</v>
      </c>
      <c r="I213" s="81"/>
      <c r="J213" s="57">
        <f t="shared" si="26"/>
        <v>12</v>
      </c>
      <c r="K213" s="56">
        <f t="shared" si="27"/>
        <v>7.7054794520547941E-3</v>
      </c>
      <c r="L213" s="54">
        <f t="shared" si="28"/>
        <v>28.356164383561641</v>
      </c>
      <c r="M213" s="54">
        <f t="shared" si="24"/>
        <v>6.2383561643835614</v>
      </c>
      <c r="N213" s="54">
        <f t="shared" si="25"/>
        <v>12.391643835616437</v>
      </c>
      <c r="O213" s="54">
        <v>1.1713086956521739</v>
      </c>
      <c r="P213" s="56">
        <f t="shared" si="29"/>
        <v>6.281955789096505E-2</v>
      </c>
    </row>
    <row r="214" spans="1:16" x14ac:dyDescent="0.2">
      <c r="A214" s="78">
        <f t="shared" si="30"/>
        <v>209</v>
      </c>
      <c r="B214" s="81" t="s">
        <v>2357</v>
      </c>
      <c r="C214" s="81">
        <v>743.6</v>
      </c>
      <c r="D214" s="81"/>
      <c r="E214" s="81"/>
      <c r="F214" s="81">
        <f t="shared" si="16"/>
        <v>743.6</v>
      </c>
      <c r="G214" s="81">
        <v>13</v>
      </c>
      <c r="H214" s="81"/>
      <c r="I214" s="81"/>
      <c r="J214" s="57">
        <f t="shared" si="26"/>
        <v>13</v>
      </c>
      <c r="K214" s="56">
        <f t="shared" si="27"/>
        <v>8.3476027397260261E-3</v>
      </c>
      <c r="L214" s="54">
        <f t="shared" si="28"/>
        <v>30.719178082191775</v>
      </c>
      <c r="M214" s="54">
        <f t="shared" si="24"/>
        <v>6.7582191780821903</v>
      </c>
      <c r="N214" s="54">
        <f t="shared" si="25"/>
        <v>13.424280821917806</v>
      </c>
      <c r="O214" s="54">
        <v>1.384273913043478</v>
      </c>
      <c r="P214" s="56">
        <f t="shared" si="29"/>
        <v>7.0314620757443852E-2</v>
      </c>
    </row>
    <row r="215" spans="1:16" x14ac:dyDescent="0.2">
      <c r="A215" s="78">
        <f t="shared" si="30"/>
        <v>210</v>
      </c>
      <c r="B215" s="81" t="s">
        <v>2358</v>
      </c>
      <c r="C215" s="81">
        <v>682.02</v>
      </c>
      <c r="D215" s="81"/>
      <c r="E215" s="81">
        <v>80.3</v>
      </c>
      <c r="F215" s="81">
        <f t="shared" si="16"/>
        <v>762.31999999999994</v>
      </c>
      <c r="G215" s="81">
        <v>10</v>
      </c>
      <c r="H215" s="81"/>
      <c r="I215" s="81">
        <v>2</v>
      </c>
      <c r="J215" s="57">
        <f t="shared" si="26"/>
        <v>12</v>
      </c>
      <c r="K215" s="56">
        <f t="shared" si="27"/>
        <v>7.7054794520547941E-3</v>
      </c>
      <c r="L215" s="54">
        <f t="shared" si="28"/>
        <v>28.356164383561641</v>
      </c>
      <c r="M215" s="54">
        <f t="shared" si="24"/>
        <v>6.2383561643835614</v>
      </c>
      <c r="N215" s="54">
        <f t="shared" si="25"/>
        <v>12.391643835616437</v>
      </c>
      <c r="O215" s="54">
        <v>1.0648260869565216</v>
      </c>
      <c r="P215" s="56">
        <f t="shared" si="29"/>
        <v>6.3032572240683912E-2</v>
      </c>
    </row>
    <row r="216" spans="1:16" x14ac:dyDescent="0.2">
      <c r="A216" s="78">
        <f t="shared" si="30"/>
        <v>211</v>
      </c>
      <c r="B216" s="81" t="s">
        <v>2359</v>
      </c>
      <c r="C216" s="81">
        <v>509.8</v>
      </c>
      <c r="D216" s="81"/>
      <c r="E216" s="81">
        <v>20.7</v>
      </c>
      <c r="F216" s="81">
        <f t="shared" si="16"/>
        <v>530.5</v>
      </c>
      <c r="G216" s="81">
        <v>9</v>
      </c>
      <c r="H216" s="81"/>
      <c r="I216" s="81"/>
      <c r="J216" s="57">
        <f t="shared" si="26"/>
        <v>9</v>
      </c>
      <c r="K216" s="56">
        <f t="shared" si="27"/>
        <v>5.7791095890410956E-3</v>
      </c>
      <c r="L216" s="54">
        <f t="shared" si="28"/>
        <v>21.267123287671232</v>
      </c>
      <c r="M216" s="54">
        <f t="shared" si="24"/>
        <v>4.6787671232876713</v>
      </c>
      <c r="N216" s="54">
        <f t="shared" si="25"/>
        <v>9.293732876712328</v>
      </c>
      <c r="O216" s="54">
        <v>0.95834347826086952</v>
      </c>
      <c r="P216" s="56">
        <f t="shared" si="29"/>
        <v>6.8233679106375303E-2</v>
      </c>
    </row>
    <row r="217" spans="1:16" x14ac:dyDescent="0.2">
      <c r="A217" s="78">
        <f t="shared" si="30"/>
        <v>212</v>
      </c>
      <c r="B217" s="81" t="s">
        <v>2360</v>
      </c>
      <c r="C217" s="81">
        <v>548.4</v>
      </c>
      <c r="D217" s="81"/>
      <c r="E217" s="81">
        <v>39</v>
      </c>
      <c r="F217" s="81">
        <f t="shared" si="16"/>
        <v>587.4</v>
      </c>
      <c r="G217" s="81">
        <v>9</v>
      </c>
      <c r="H217" s="81"/>
      <c r="I217" s="81"/>
      <c r="J217" s="57">
        <f t="shared" si="26"/>
        <v>9</v>
      </c>
      <c r="K217" s="56">
        <f t="shared" si="27"/>
        <v>5.7791095890410956E-3</v>
      </c>
      <c r="L217" s="54">
        <f t="shared" si="28"/>
        <v>21.267123287671232</v>
      </c>
      <c r="M217" s="54">
        <f t="shared" si="24"/>
        <v>4.6787671232876713</v>
      </c>
      <c r="N217" s="54">
        <f t="shared" si="25"/>
        <v>9.293732876712328</v>
      </c>
      <c r="O217" s="54">
        <v>0.95834347826086952</v>
      </c>
      <c r="P217" s="56">
        <f t="shared" si="29"/>
        <v>6.1624049652591252E-2</v>
      </c>
    </row>
    <row r="218" spans="1:16" x14ac:dyDescent="0.2">
      <c r="A218" s="78">
        <f t="shared" si="30"/>
        <v>213</v>
      </c>
      <c r="B218" s="81" t="s">
        <v>2361</v>
      </c>
      <c r="C218" s="81">
        <v>450.9</v>
      </c>
      <c r="D218" s="81"/>
      <c r="E218" s="81">
        <v>36</v>
      </c>
      <c r="F218" s="81">
        <f t="shared" si="16"/>
        <v>486.9</v>
      </c>
      <c r="G218" s="81">
        <v>8</v>
      </c>
      <c r="H218" s="81"/>
      <c r="I218" s="81">
        <v>1</v>
      </c>
      <c r="J218" s="57">
        <f t="shared" si="26"/>
        <v>9</v>
      </c>
      <c r="K218" s="56">
        <f t="shared" si="27"/>
        <v>5.7791095890410956E-3</v>
      </c>
      <c r="L218" s="54">
        <f t="shared" si="28"/>
        <v>21.267123287671232</v>
      </c>
      <c r="M218" s="54">
        <f t="shared" si="24"/>
        <v>4.6787671232876713</v>
      </c>
      <c r="N218" s="54">
        <f t="shared" si="25"/>
        <v>9.293732876712328</v>
      </c>
      <c r="O218" s="54">
        <v>0.85186086956521734</v>
      </c>
      <c r="P218" s="56">
        <f t="shared" si="29"/>
        <v>7.4125044479844832E-2</v>
      </c>
    </row>
    <row r="219" spans="1:16" x14ac:dyDescent="0.2">
      <c r="A219" s="78">
        <f t="shared" si="30"/>
        <v>214</v>
      </c>
      <c r="B219" s="81" t="s">
        <v>2362</v>
      </c>
      <c r="C219" s="81">
        <v>1505.5</v>
      </c>
      <c r="D219" s="81">
        <v>827.5</v>
      </c>
      <c r="E219" s="81"/>
      <c r="F219" s="81">
        <f t="shared" si="16"/>
        <v>2333</v>
      </c>
      <c r="G219" s="81">
        <v>34</v>
      </c>
      <c r="H219" s="81"/>
      <c r="I219" s="81"/>
      <c r="J219" s="57">
        <f t="shared" si="26"/>
        <v>34</v>
      </c>
      <c r="K219" s="56">
        <f t="shared" si="27"/>
        <v>2.1832191780821915E-2</v>
      </c>
      <c r="L219" s="54">
        <f t="shared" si="28"/>
        <v>80.342465753424648</v>
      </c>
      <c r="M219" s="54">
        <f t="shared" si="24"/>
        <v>17.675342465753424</v>
      </c>
      <c r="N219" s="54">
        <f t="shared" si="25"/>
        <v>35.109657534246573</v>
      </c>
      <c r="O219" s="54">
        <v>3.6204086956521735</v>
      </c>
      <c r="P219" s="56">
        <f t="shared" si="29"/>
        <v>5.8614605421807464E-2</v>
      </c>
    </row>
    <row r="220" spans="1:16" x14ac:dyDescent="0.2">
      <c r="A220" s="78">
        <f t="shared" si="30"/>
        <v>215</v>
      </c>
      <c r="B220" s="81" t="s">
        <v>2363</v>
      </c>
      <c r="C220" s="81">
        <v>922.6</v>
      </c>
      <c r="D220" s="81"/>
      <c r="E220" s="81">
        <v>33</v>
      </c>
      <c r="F220" s="81">
        <f t="shared" si="16"/>
        <v>955.6</v>
      </c>
      <c r="G220" s="81">
        <v>14</v>
      </c>
      <c r="H220" s="81"/>
      <c r="I220" s="81"/>
      <c r="J220" s="57">
        <f t="shared" si="26"/>
        <v>14</v>
      </c>
      <c r="K220" s="56">
        <f t="shared" si="27"/>
        <v>8.9897260273972598E-3</v>
      </c>
      <c r="L220" s="54">
        <f t="shared" si="28"/>
        <v>33.082191780821915</v>
      </c>
      <c r="M220" s="54">
        <f t="shared" si="24"/>
        <v>7.2780821917808218</v>
      </c>
      <c r="N220" s="54">
        <f t="shared" si="25"/>
        <v>14.456917808219178</v>
      </c>
      <c r="O220" s="54">
        <v>1.4907565217391303</v>
      </c>
      <c r="P220" s="56">
        <f t="shared" si="29"/>
        <v>5.8924181982587948E-2</v>
      </c>
    </row>
    <row r="221" spans="1:16" x14ac:dyDescent="0.2">
      <c r="A221" s="78">
        <f t="shared" si="30"/>
        <v>216</v>
      </c>
      <c r="B221" s="81" t="s">
        <v>2364</v>
      </c>
      <c r="C221" s="81">
        <v>1175.5</v>
      </c>
      <c r="D221" s="81"/>
      <c r="E221" s="81"/>
      <c r="F221" s="81">
        <f t="shared" si="16"/>
        <v>1175.5</v>
      </c>
      <c r="G221" s="81">
        <v>15</v>
      </c>
      <c r="H221" s="81"/>
      <c r="I221" s="81"/>
      <c r="J221" s="57">
        <f t="shared" si="26"/>
        <v>15</v>
      </c>
      <c r="K221" s="56">
        <f t="shared" si="27"/>
        <v>9.6318493150684935E-3</v>
      </c>
      <c r="L221" s="54">
        <f t="shared" si="28"/>
        <v>35.445205479452056</v>
      </c>
      <c r="M221" s="54">
        <f t="shared" si="24"/>
        <v>7.7979452054794525</v>
      </c>
      <c r="N221" s="54">
        <f t="shared" si="25"/>
        <v>15.489554794520549</v>
      </c>
      <c r="O221" s="54">
        <v>1.5972391304347824</v>
      </c>
      <c r="P221" s="56">
        <f t="shared" si="29"/>
        <v>5.1322794223638314E-2</v>
      </c>
    </row>
    <row r="222" spans="1:16" x14ac:dyDescent="0.2">
      <c r="A222" s="78">
        <f t="shared" si="30"/>
        <v>217</v>
      </c>
      <c r="B222" s="81" t="s">
        <v>2365</v>
      </c>
      <c r="C222" s="81">
        <v>504.4</v>
      </c>
      <c r="D222" s="81">
        <v>189.5</v>
      </c>
      <c r="E222" s="81"/>
      <c r="F222" s="81">
        <f t="shared" si="16"/>
        <v>693.9</v>
      </c>
      <c r="G222" s="81">
        <v>6</v>
      </c>
      <c r="H222" s="81">
        <v>1</v>
      </c>
      <c r="I222" s="81"/>
      <c r="J222" s="57">
        <f t="shared" si="26"/>
        <v>7</v>
      </c>
      <c r="K222" s="56">
        <f t="shared" si="27"/>
        <v>4.4948630136986299E-3</v>
      </c>
      <c r="L222" s="54">
        <f t="shared" si="28"/>
        <v>16.541095890410958</v>
      </c>
      <c r="M222" s="54">
        <f t="shared" si="24"/>
        <v>3.6390410958904109</v>
      </c>
      <c r="N222" s="54">
        <f t="shared" si="25"/>
        <v>7.2284589041095888</v>
      </c>
      <c r="O222" s="54">
        <v>0.63889565217391298</v>
      </c>
      <c r="P222" s="56">
        <f t="shared" si="29"/>
        <v>4.0420077161817079E-2</v>
      </c>
    </row>
    <row r="223" spans="1:16" x14ac:dyDescent="0.2">
      <c r="A223" s="78">
        <f t="shared" si="30"/>
        <v>218</v>
      </c>
      <c r="B223" s="81" t="s">
        <v>2366</v>
      </c>
      <c r="C223" s="81">
        <v>606.6</v>
      </c>
      <c r="D223" s="81"/>
      <c r="E223" s="81"/>
      <c r="F223" s="81">
        <f t="shared" si="16"/>
        <v>606.6</v>
      </c>
      <c r="G223" s="81">
        <v>11</v>
      </c>
      <c r="H223" s="81"/>
      <c r="I223" s="81"/>
      <c r="J223" s="57">
        <f t="shared" si="26"/>
        <v>11</v>
      </c>
      <c r="K223" s="56">
        <f t="shared" si="27"/>
        <v>7.0633561643835613E-3</v>
      </c>
      <c r="L223" s="54">
        <f t="shared" si="28"/>
        <v>25.993150684931507</v>
      </c>
      <c r="M223" s="54">
        <f t="shared" si="24"/>
        <v>5.7184931506849317</v>
      </c>
      <c r="N223" s="54">
        <f t="shared" si="25"/>
        <v>11.359006849315069</v>
      </c>
      <c r="O223" s="54">
        <v>1.1713086956521739</v>
      </c>
      <c r="P223" s="56">
        <f t="shared" si="29"/>
        <v>7.2934321431888688E-2</v>
      </c>
    </row>
    <row r="224" spans="1:16" x14ac:dyDescent="0.2">
      <c r="A224" s="78">
        <f t="shared" si="30"/>
        <v>219</v>
      </c>
      <c r="B224" s="81" t="s">
        <v>2367</v>
      </c>
      <c r="C224" s="81">
        <v>520.5</v>
      </c>
      <c r="D224" s="81"/>
      <c r="E224" s="81"/>
      <c r="F224" s="81">
        <f t="shared" si="16"/>
        <v>520.5</v>
      </c>
      <c r="G224" s="81">
        <v>10</v>
      </c>
      <c r="H224" s="81"/>
      <c r="I224" s="81"/>
      <c r="J224" s="57">
        <f t="shared" si="26"/>
        <v>10</v>
      </c>
      <c r="K224" s="56">
        <f t="shared" si="27"/>
        <v>6.4212328767123284E-3</v>
      </c>
      <c r="L224" s="54">
        <f t="shared" si="28"/>
        <v>23.63013698630137</v>
      </c>
      <c r="M224" s="54">
        <f t="shared" si="24"/>
        <v>5.1986301369863011</v>
      </c>
      <c r="N224" s="54">
        <f t="shared" si="25"/>
        <v>10.326369863013699</v>
      </c>
      <c r="O224" s="54">
        <v>1.0648260869565216</v>
      </c>
      <c r="P224" s="56">
        <f t="shared" si="29"/>
        <v>7.7271783041801906E-2</v>
      </c>
    </row>
    <row r="225" spans="1:16" x14ac:dyDescent="0.2">
      <c r="A225" s="78">
        <f t="shared" si="30"/>
        <v>220</v>
      </c>
      <c r="B225" s="81" t="s">
        <v>2368</v>
      </c>
      <c r="C225" s="81">
        <v>539.9</v>
      </c>
      <c r="D225" s="81"/>
      <c r="E225" s="81"/>
      <c r="F225" s="81">
        <f t="shared" si="16"/>
        <v>539.9</v>
      </c>
      <c r="G225" s="81">
        <v>8</v>
      </c>
      <c r="H225" s="81"/>
      <c r="I225" s="81"/>
      <c r="J225" s="57">
        <f t="shared" si="26"/>
        <v>8</v>
      </c>
      <c r="K225" s="56">
        <f t="shared" si="27"/>
        <v>5.1369863013698627E-3</v>
      </c>
      <c r="L225" s="54">
        <f t="shared" si="28"/>
        <v>18.904109589041095</v>
      </c>
      <c r="M225" s="54">
        <f t="shared" si="24"/>
        <v>4.1589041095890407</v>
      </c>
      <c r="N225" s="54">
        <f t="shared" si="25"/>
        <v>8.2610958904109584</v>
      </c>
      <c r="O225" s="54">
        <v>0.85186086956521734</v>
      </c>
      <c r="P225" s="56">
        <f t="shared" si="29"/>
        <v>5.9596166806086884E-2</v>
      </c>
    </row>
    <row r="226" spans="1:16" x14ac:dyDescent="0.2">
      <c r="A226" s="78">
        <f t="shared" si="30"/>
        <v>221</v>
      </c>
      <c r="B226" s="81" t="s">
        <v>2369</v>
      </c>
      <c r="C226" s="81">
        <v>595.5</v>
      </c>
      <c r="D226" s="81"/>
      <c r="E226" s="81"/>
      <c r="F226" s="81">
        <f t="shared" si="16"/>
        <v>595.5</v>
      </c>
      <c r="G226" s="81">
        <v>13</v>
      </c>
      <c r="H226" s="81"/>
      <c r="I226" s="81"/>
      <c r="J226" s="57">
        <f t="shared" si="26"/>
        <v>13</v>
      </c>
      <c r="K226" s="56">
        <f t="shared" si="27"/>
        <v>8.3476027397260261E-3</v>
      </c>
      <c r="L226" s="54">
        <f t="shared" si="28"/>
        <v>30.719178082191775</v>
      </c>
      <c r="M226" s="54">
        <f t="shared" si="24"/>
        <v>6.7582191780821903</v>
      </c>
      <c r="N226" s="54">
        <f t="shared" si="25"/>
        <v>13.424280821917806</v>
      </c>
      <c r="O226" s="54">
        <v>1.384273913043478</v>
      </c>
      <c r="P226" s="56">
        <f t="shared" si="29"/>
        <v>8.7801766574702358E-2</v>
      </c>
    </row>
    <row r="227" spans="1:16" x14ac:dyDescent="0.2">
      <c r="A227" s="78">
        <f t="shared" si="30"/>
        <v>222</v>
      </c>
      <c r="B227" s="81" t="s">
        <v>2370</v>
      </c>
      <c r="C227" s="81">
        <v>711.4</v>
      </c>
      <c r="D227" s="81"/>
      <c r="E227" s="81">
        <v>63.4</v>
      </c>
      <c r="F227" s="81">
        <f t="shared" si="16"/>
        <v>774.8</v>
      </c>
      <c r="G227" s="81">
        <v>11</v>
      </c>
      <c r="H227" s="81"/>
      <c r="I227" s="81">
        <v>2</v>
      </c>
      <c r="J227" s="57">
        <f t="shared" si="26"/>
        <v>13</v>
      </c>
      <c r="K227" s="56">
        <f t="shared" si="27"/>
        <v>8.3476027397260261E-3</v>
      </c>
      <c r="L227" s="54">
        <f t="shared" si="28"/>
        <v>30.719178082191775</v>
      </c>
      <c r="M227" s="54">
        <f t="shared" si="24"/>
        <v>6.7582191780821903</v>
      </c>
      <c r="N227" s="54">
        <f t="shared" si="25"/>
        <v>13.424280821917806</v>
      </c>
      <c r="O227" s="54">
        <v>1.1713086956521739</v>
      </c>
      <c r="P227" s="56">
        <f t="shared" si="29"/>
        <v>6.7208294757155326E-2</v>
      </c>
    </row>
    <row r="228" spans="1:16" x14ac:dyDescent="0.2">
      <c r="A228" s="78">
        <f t="shared" si="30"/>
        <v>223</v>
      </c>
      <c r="B228" s="81" t="s">
        <v>2371</v>
      </c>
      <c r="C228" s="81">
        <v>762.1</v>
      </c>
      <c r="D228" s="81">
        <v>53.2</v>
      </c>
      <c r="E228" s="81"/>
      <c r="F228" s="81">
        <f t="shared" si="16"/>
        <v>815.30000000000007</v>
      </c>
      <c r="G228" s="81">
        <v>13</v>
      </c>
      <c r="H228" s="81">
        <v>2</v>
      </c>
      <c r="I228" s="81"/>
      <c r="J228" s="57">
        <f t="shared" si="26"/>
        <v>15</v>
      </c>
      <c r="K228" s="56">
        <f t="shared" si="27"/>
        <v>9.6318493150684935E-3</v>
      </c>
      <c r="L228" s="54">
        <f t="shared" si="28"/>
        <v>35.445205479452056</v>
      </c>
      <c r="M228" s="54">
        <f t="shared" si="24"/>
        <v>7.7979452054794525</v>
      </c>
      <c r="N228" s="54">
        <f t="shared" si="25"/>
        <v>15.489554794520549</v>
      </c>
      <c r="O228" s="54">
        <v>1.384273913043478</v>
      </c>
      <c r="P228" s="56">
        <f t="shared" si="29"/>
        <v>7.3736022804483659E-2</v>
      </c>
    </row>
    <row r="229" spans="1:16" x14ac:dyDescent="0.2">
      <c r="A229" s="78">
        <f t="shared" si="30"/>
        <v>224</v>
      </c>
      <c r="B229" s="81" t="s">
        <v>2372</v>
      </c>
      <c r="C229" s="81">
        <v>707.8</v>
      </c>
      <c r="D229" s="81">
        <v>33.1</v>
      </c>
      <c r="E229" s="81"/>
      <c r="F229" s="81">
        <f t="shared" si="16"/>
        <v>740.9</v>
      </c>
      <c r="G229" s="81">
        <v>11</v>
      </c>
      <c r="H229" s="81">
        <v>1</v>
      </c>
      <c r="I229" s="81"/>
      <c r="J229" s="57">
        <f t="shared" si="26"/>
        <v>12</v>
      </c>
      <c r="K229" s="56">
        <f t="shared" si="27"/>
        <v>7.7054794520547941E-3</v>
      </c>
      <c r="L229" s="54">
        <f t="shared" si="28"/>
        <v>28.356164383561641</v>
      </c>
      <c r="M229" s="54">
        <f t="shared" si="24"/>
        <v>6.2383561643835614</v>
      </c>
      <c r="N229" s="54">
        <f t="shared" si="25"/>
        <v>12.391643835616437</v>
      </c>
      <c r="O229" s="54">
        <v>1.1713086956521739</v>
      </c>
      <c r="P229" s="56">
        <f t="shared" si="29"/>
        <v>6.4998613954938333E-2</v>
      </c>
    </row>
    <row r="230" spans="1:16" x14ac:dyDescent="0.2">
      <c r="A230" s="78">
        <f t="shared" si="30"/>
        <v>225</v>
      </c>
      <c r="B230" s="81" t="s">
        <v>2373</v>
      </c>
      <c r="C230" s="81">
        <v>952</v>
      </c>
      <c r="D230" s="81">
        <v>67.7</v>
      </c>
      <c r="E230" s="81">
        <v>127.2</v>
      </c>
      <c r="F230" s="81">
        <f t="shared" si="16"/>
        <v>1146.9000000000001</v>
      </c>
      <c r="G230" s="81">
        <v>13</v>
      </c>
      <c r="H230" s="81">
        <v>2</v>
      </c>
      <c r="I230" s="81">
        <v>1</v>
      </c>
      <c r="J230" s="57">
        <f t="shared" si="26"/>
        <v>16</v>
      </c>
      <c r="K230" s="56">
        <f t="shared" si="27"/>
        <v>1.0273972602739725E-2</v>
      </c>
      <c r="L230" s="54">
        <f t="shared" si="28"/>
        <v>37.80821917808219</v>
      </c>
      <c r="M230" s="54">
        <f t="shared" si="24"/>
        <v>8.3178082191780813</v>
      </c>
      <c r="N230" s="54">
        <f t="shared" si="25"/>
        <v>16.522191780821917</v>
      </c>
      <c r="O230" s="54">
        <v>1.384273913043478</v>
      </c>
      <c r="P230" s="56">
        <f t="shared" si="29"/>
        <v>5.5830929541481958E-2</v>
      </c>
    </row>
    <row r="231" spans="1:16" x14ac:dyDescent="0.2">
      <c r="A231" s="78">
        <f t="shared" si="30"/>
        <v>226</v>
      </c>
      <c r="B231" s="81" t="s">
        <v>2374</v>
      </c>
      <c r="C231" s="81">
        <v>348.4</v>
      </c>
      <c r="D231" s="81"/>
      <c r="E231" s="81">
        <v>48</v>
      </c>
      <c r="F231" s="81">
        <f t="shared" si="16"/>
        <v>396.4</v>
      </c>
      <c r="G231" s="81">
        <v>6</v>
      </c>
      <c r="H231" s="81"/>
      <c r="I231" s="81"/>
      <c r="J231" s="57">
        <f t="shared" si="26"/>
        <v>6</v>
      </c>
      <c r="K231" s="56">
        <f t="shared" si="27"/>
        <v>3.852739726027397E-3</v>
      </c>
      <c r="L231" s="54">
        <f t="shared" si="28"/>
        <v>14.17808219178082</v>
      </c>
      <c r="M231" s="54">
        <f t="shared" si="24"/>
        <v>3.1191780821917807</v>
      </c>
      <c r="N231" s="54">
        <f t="shared" si="25"/>
        <v>6.1958219178082183</v>
      </c>
      <c r="O231" s="54">
        <v>0.63889565217391298</v>
      </c>
      <c r="P231" s="56">
        <f t="shared" si="29"/>
        <v>6.087784521683838E-2</v>
      </c>
    </row>
    <row r="232" spans="1:16" x14ac:dyDescent="0.2">
      <c r="A232" s="78">
        <f t="shared" si="30"/>
        <v>227</v>
      </c>
      <c r="B232" s="81" t="s">
        <v>2375</v>
      </c>
      <c r="C232" s="81">
        <v>337.8</v>
      </c>
      <c r="D232" s="81"/>
      <c r="E232" s="81">
        <v>23.4</v>
      </c>
      <c r="F232" s="81">
        <f t="shared" si="16"/>
        <v>361.2</v>
      </c>
      <c r="G232" s="81">
        <v>7</v>
      </c>
      <c r="H232" s="81"/>
      <c r="I232" s="81"/>
      <c r="J232" s="57">
        <f t="shared" si="26"/>
        <v>7</v>
      </c>
      <c r="K232" s="56">
        <f t="shared" si="27"/>
        <v>4.4948630136986299E-3</v>
      </c>
      <c r="L232" s="54">
        <f t="shared" si="28"/>
        <v>16.541095890410958</v>
      </c>
      <c r="M232" s="54">
        <f t="shared" si="24"/>
        <v>3.6390410958904109</v>
      </c>
      <c r="N232" s="54">
        <f t="shared" si="25"/>
        <v>7.2284589041095888</v>
      </c>
      <c r="O232" s="54">
        <v>0.74537826086956516</v>
      </c>
      <c r="P232" s="56">
        <f t="shared" si="29"/>
        <v>7.7945664870654824E-2</v>
      </c>
    </row>
    <row r="233" spans="1:16" x14ac:dyDescent="0.2">
      <c r="A233" s="78">
        <f t="shared" si="30"/>
        <v>228</v>
      </c>
      <c r="B233" s="81" t="s">
        <v>2376</v>
      </c>
      <c r="C233" s="81">
        <v>699.3</v>
      </c>
      <c r="D233" s="81"/>
      <c r="E233" s="81">
        <v>36.700000000000003</v>
      </c>
      <c r="F233" s="81">
        <f t="shared" si="16"/>
        <v>736</v>
      </c>
      <c r="G233" s="81">
        <v>8</v>
      </c>
      <c r="H233" s="81"/>
      <c r="I233" s="81">
        <v>1</v>
      </c>
      <c r="J233" s="57">
        <f t="shared" si="26"/>
        <v>9</v>
      </c>
      <c r="K233" s="56">
        <f t="shared" si="27"/>
        <v>5.7791095890410956E-3</v>
      </c>
      <c r="L233" s="54">
        <f t="shared" si="28"/>
        <v>21.267123287671232</v>
      </c>
      <c r="M233" s="54">
        <f t="shared" si="24"/>
        <v>4.6787671232876713</v>
      </c>
      <c r="N233" s="54">
        <f t="shared" si="25"/>
        <v>9.293732876712328</v>
      </c>
      <c r="O233" s="54">
        <v>0.85186086956521734</v>
      </c>
      <c r="P233" s="56">
        <f t="shared" si="29"/>
        <v>4.9037342604940817E-2</v>
      </c>
    </row>
    <row r="234" spans="1:16" x14ac:dyDescent="0.2">
      <c r="A234" s="78">
        <f t="shared" si="30"/>
        <v>229</v>
      </c>
      <c r="B234" s="81" t="s">
        <v>2377</v>
      </c>
      <c r="C234" s="81">
        <v>478.8</v>
      </c>
      <c r="D234" s="81"/>
      <c r="E234" s="81"/>
      <c r="F234" s="81">
        <f t="shared" si="16"/>
        <v>478.8</v>
      </c>
      <c r="G234" s="81">
        <v>10</v>
      </c>
      <c r="H234" s="81"/>
      <c r="I234" s="81"/>
      <c r="J234" s="57">
        <f t="shared" si="26"/>
        <v>10</v>
      </c>
      <c r="K234" s="56">
        <f t="shared" si="27"/>
        <v>6.4212328767123284E-3</v>
      </c>
      <c r="L234" s="54">
        <f t="shared" si="28"/>
        <v>23.63013698630137</v>
      </c>
      <c r="M234" s="54">
        <f t="shared" si="24"/>
        <v>5.1986301369863011</v>
      </c>
      <c r="N234" s="54">
        <f t="shared" si="25"/>
        <v>10.326369863013699</v>
      </c>
      <c r="O234" s="54">
        <v>1.0648260869565216</v>
      </c>
      <c r="P234" s="56">
        <f t="shared" si="29"/>
        <v>8.4001593720254578E-2</v>
      </c>
    </row>
    <row r="235" spans="1:16" x14ac:dyDescent="0.2">
      <c r="A235" s="78">
        <f t="shared" si="30"/>
        <v>230</v>
      </c>
      <c r="B235" s="81" t="s">
        <v>2378</v>
      </c>
      <c r="C235" s="81">
        <v>676.9</v>
      </c>
      <c r="D235" s="81"/>
      <c r="E235" s="81"/>
      <c r="F235" s="81">
        <f t="shared" si="16"/>
        <v>676.9</v>
      </c>
      <c r="G235" s="81">
        <v>11</v>
      </c>
      <c r="H235" s="81"/>
      <c r="I235" s="81"/>
      <c r="J235" s="57">
        <f t="shared" si="26"/>
        <v>11</v>
      </c>
      <c r="K235" s="56">
        <f t="shared" si="27"/>
        <v>7.0633561643835613E-3</v>
      </c>
      <c r="L235" s="54">
        <f t="shared" si="28"/>
        <v>25.993150684931507</v>
      </c>
      <c r="M235" s="54">
        <f t="shared" si="24"/>
        <v>5.7184931506849317</v>
      </c>
      <c r="N235" s="54">
        <f t="shared" si="25"/>
        <v>11.359006849315069</v>
      </c>
      <c r="O235" s="54">
        <v>1.1713086956521739</v>
      </c>
      <c r="P235" s="56">
        <f t="shared" si="29"/>
        <v>6.5359668164549689E-2</v>
      </c>
    </row>
    <row r="236" spans="1:16" x14ac:dyDescent="0.2">
      <c r="A236" s="78">
        <f t="shared" si="30"/>
        <v>231</v>
      </c>
      <c r="B236" s="81" t="s">
        <v>2379</v>
      </c>
      <c r="C236" s="81">
        <v>893.8</v>
      </c>
      <c r="D236" s="81"/>
      <c r="E236" s="81"/>
      <c r="F236" s="81">
        <f t="shared" si="16"/>
        <v>893.8</v>
      </c>
      <c r="G236" s="81">
        <v>22</v>
      </c>
      <c r="H236" s="81"/>
      <c r="I236" s="81"/>
      <c r="J236" s="57">
        <f t="shared" si="26"/>
        <v>22</v>
      </c>
      <c r="K236" s="56">
        <f t="shared" si="27"/>
        <v>1.4126712328767123E-2</v>
      </c>
      <c r="L236" s="54">
        <f t="shared" si="28"/>
        <v>51.986301369863014</v>
      </c>
      <c r="M236" s="54">
        <f t="shared" si="24"/>
        <v>11.436986301369863</v>
      </c>
      <c r="N236" s="54">
        <f t="shared" si="25"/>
        <v>22.718013698630138</v>
      </c>
      <c r="O236" s="54">
        <v>2.3426173913043478</v>
      </c>
      <c r="P236" s="56">
        <f t="shared" si="29"/>
        <v>9.8997447707728087E-2</v>
      </c>
    </row>
    <row r="237" spans="1:16" x14ac:dyDescent="0.2">
      <c r="A237" s="78">
        <f t="shared" si="30"/>
        <v>232</v>
      </c>
      <c r="B237" s="81" t="s">
        <v>2380</v>
      </c>
      <c r="C237" s="81">
        <v>467.4</v>
      </c>
      <c r="D237" s="81"/>
      <c r="E237" s="81">
        <v>8.6</v>
      </c>
      <c r="F237" s="81">
        <f t="shared" si="16"/>
        <v>476</v>
      </c>
      <c r="G237" s="81">
        <v>6</v>
      </c>
      <c r="H237" s="81"/>
      <c r="I237" s="81">
        <v>1</v>
      </c>
      <c r="J237" s="57">
        <f t="shared" si="26"/>
        <v>7</v>
      </c>
      <c r="K237" s="56">
        <f t="shared" si="27"/>
        <v>4.4948630136986299E-3</v>
      </c>
      <c r="L237" s="54">
        <f t="shared" si="28"/>
        <v>16.541095890410958</v>
      </c>
      <c r="M237" s="54">
        <f t="shared" si="24"/>
        <v>3.6390410958904109</v>
      </c>
      <c r="N237" s="54">
        <f t="shared" si="25"/>
        <v>7.2284589041095888</v>
      </c>
      <c r="O237" s="54">
        <v>0.63889565217391298</v>
      </c>
      <c r="P237" s="56">
        <f t="shared" si="29"/>
        <v>5.8923301560052252E-2</v>
      </c>
    </row>
    <row r="238" spans="1:16" x14ac:dyDescent="0.2">
      <c r="A238" s="78">
        <f t="shared" si="30"/>
        <v>233</v>
      </c>
      <c r="B238" s="81" t="s">
        <v>2381</v>
      </c>
      <c r="C238" s="81">
        <v>324.10000000000002</v>
      </c>
      <c r="D238" s="81"/>
      <c r="E238" s="81"/>
      <c r="F238" s="81">
        <f t="shared" si="16"/>
        <v>324.10000000000002</v>
      </c>
      <c r="G238" s="81">
        <v>5</v>
      </c>
      <c r="H238" s="81"/>
      <c r="I238" s="81"/>
      <c r="J238" s="57">
        <f t="shared" si="26"/>
        <v>5</v>
      </c>
      <c r="K238" s="56">
        <f t="shared" si="27"/>
        <v>3.2106164383561642E-3</v>
      </c>
      <c r="L238" s="54">
        <f t="shared" si="28"/>
        <v>11.815068493150685</v>
      </c>
      <c r="M238" s="54">
        <f t="shared" si="24"/>
        <v>2.5993150684931505</v>
      </c>
      <c r="N238" s="54">
        <f t="shared" si="25"/>
        <v>5.1631849315068497</v>
      </c>
      <c r="O238" s="54">
        <v>0.53241304347826079</v>
      </c>
      <c r="P238" s="56">
        <f t="shared" si="29"/>
        <v>6.2048693417553057E-2</v>
      </c>
    </row>
    <row r="239" spans="1:16" x14ac:dyDescent="0.2">
      <c r="A239" s="78">
        <f t="shared" si="30"/>
        <v>234</v>
      </c>
      <c r="B239" s="81" t="s">
        <v>2382</v>
      </c>
      <c r="C239" s="81">
        <v>433.9</v>
      </c>
      <c r="D239" s="81"/>
      <c r="E239" s="81"/>
      <c r="F239" s="81">
        <f t="shared" si="16"/>
        <v>433.9</v>
      </c>
      <c r="G239" s="81">
        <v>11</v>
      </c>
      <c r="H239" s="81"/>
      <c r="I239" s="81"/>
      <c r="J239" s="57">
        <f t="shared" si="26"/>
        <v>11</v>
      </c>
      <c r="K239" s="56">
        <f t="shared" si="27"/>
        <v>7.0633561643835613E-3</v>
      </c>
      <c r="L239" s="54">
        <f t="shared" si="28"/>
        <v>25.993150684931507</v>
      </c>
      <c r="M239" s="54">
        <f t="shared" si="24"/>
        <v>5.7184931506849317</v>
      </c>
      <c r="N239" s="54">
        <f t="shared" si="25"/>
        <v>11.359006849315069</v>
      </c>
      <c r="O239" s="54">
        <v>1.1713086956521739</v>
      </c>
      <c r="P239" s="56">
        <f t="shared" si="29"/>
        <v>0.10196349246504652</v>
      </c>
    </row>
    <row r="240" spans="1:16" x14ac:dyDescent="0.2">
      <c r="A240" s="78">
        <f t="shared" si="30"/>
        <v>235</v>
      </c>
      <c r="B240" s="81" t="s">
        <v>2383</v>
      </c>
      <c r="C240" s="81">
        <v>375.2</v>
      </c>
      <c r="D240" s="81"/>
      <c r="E240" s="81"/>
      <c r="F240" s="81">
        <f t="shared" si="16"/>
        <v>375.2</v>
      </c>
      <c r="G240" s="81">
        <v>7</v>
      </c>
      <c r="H240" s="81"/>
      <c r="I240" s="81"/>
      <c r="J240" s="57">
        <f t="shared" si="26"/>
        <v>7</v>
      </c>
      <c r="K240" s="56">
        <f t="shared" si="27"/>
        <v>4.4948630136986299E-3</v>
      </c>
      <c r="L240" s="54">
        <f t="shared" si="28"/>
        <v>16.541095890410958</v>
      </c>
      <c r="M240" s="54">
        <f t="shared" si="24"/>
        <v>3.6390410958904109</v>
      </c>
      <c r="N240" s="54">
        <f t="shared" si="25"/>
        <v>7.2284589041095888</v>
      </c>
      <c r="O240" s="54">
        <v>0.74537826086956516</v>
      </c>
      <c r="P240" s="56">
        <f t="shared" si="29"/>
        <v>7.5037244539660236E-2</v>
      </c>
    </row>
    <row r="241" spans="1:16" x14ac:dyDescent="0.2">
      <c r="A241" s="78">
        <f t="shared" si="30"/>
        <v>236</v>
      </c>
      <c r="B241" s="81" t="s">
        <v>2384</v>
      </c>
      <c r="C241" s="81">
        <v>375.1</v>
      </c>
      <c r="D241" s="81"/>
      <c r="E241" s="81">
        <v>120.5</v>
      </c>
      <c r="F241" s="81">
        <f t="shared" si="16"/>
        <v>495.6</v>
      </c>
      <c r="G241" s="81">
        <v>5</v>
      </c>
      <c r="H241" s="81"/>
      <c r="I241" s="81"/>
      <c r="J241" s="57">
        <f t="shared" si="26"/>
        <v>5</v>
      </c>
      <c r="K241" s="56">
        <f t="shared" si="27"/>
        <v>3.2106164383561642E-3</v>
      </c>
      <c r="L241" s="54">
        <f t="shared" si="28"/>
        <v>11.815068493150685</v>
      </c>
      <c r="M241" s="54">
        <f t="shared" si="24"/>
        <v>2.5993150684931505</v>
      </c>
      <c r="N241" s="54">
        <f t="shared" si="25"/>
        <v>5.1631849315068497</v>
      </c>
      <c r="O241" s="54">
        <v>0.53241304347826079</v>
      </c>
      <c r="P241" s="56">
        <f t="shared" si="29"/>
        <v>4.0577041034360259E-2</v>
      </c>
    </row>
    <row r="242" spans="1:16" x14ac:dyDescent="0.2">
      <c r="A242" s="78">
        <f t="shared" si="30"/>
        <v>237</v>
      </c>
      <c r="B242" s="81" t="s">
        <v>2385</v>
      </c>
      <c r="C242" s="81">
        <v>534.1</v>
      </c>
      <c r="D242" s="81">
        <v>48.8</v>
      </c>
      <c r="E242" s="81"/>
      <c r="F242" s="81">
        <f t="shared" si="16"/>
        <v>582.9</v>
      </c>
      <c r="G242" s="81">
        <v>9</v>
      </c>
      <c r="H242" s="81"/>
      <c r="I242" s="81"/>
      <c r="J242" s="57">
        <f t="shared" si="26"/>
        <v>9</v>
      </c>
      <c r="K242" s="56">
        <f t="shared" si="27"/>
        <v>5.7791095890410956E-3</v>
      </c>
      <c r="L242" s="54">
        <f t="shared" si="28"/>
        <v>21.267123287671232</v>
      </c>
      <c r="M242" s="54">
        <f t="shared" si="24"/>
        <v>4.6787671232876713</v>
      </c>
      <c r="N242" s="54">
        <f t="shared" si="25"/>
        <v>9.293732876712328</v>
      </c>
      <c r="O242" s="54">
        <v>0.95834347826086952</v>
      </c>
      <c r="P242" s="56">
        <f t="shared" si="29"/>
        <v>6.2099788584546407E-2</v>
      </c>
    </row>
    <row r="243" spans="1:16" x14ac:dyDescent="0.2">
      <c r="A243" s="78">
        <f t="shared" si="30"/>
        <v>238</v>
      </c>
      <c r="B243" s="81" t="s">
        <v>2386</v>
      </c>
      <c r="C243" s="81">
        <v>471.8</v>
      </c>
      <c r="D243" s="81"/>
      <c r="E243" s="81"/>
      <c r="F243" s="81">
        <f t="shared" si="16"/>
        <v>471.8</v>
      </c>
      <c r="G243" s="81">
        <v>8</v>
      </c>
      <c r="H243" s="81"/>
      <c r="I243" s="81"/>
      <c r="J243" s="57">
        <f t="shared" si="26"/>
        <v>8</v>
      </c>
      <c r="K243" s="56">
        <f t="shared" si="27"/>
        <v>5.1369863013698627E-3</v>
      </c>
      <c r="L243" s="54">
        <f t="shared" si="28"/>
        <v>18.904109589041095</v>
      </c>
      <c r="M243" s="54">
        <f t="shared" si="24"/>
        <v>4.1589041095890407</v>
      </c>
      <c r="N243" s="54">
        <f t="shared" si="25"/>
        <v>8.2610958904109584</v>
      </c>
      <c r="O243" s="54">
        <v>0.85186086956521734</v>
      </c>
      <c r="P243" s="56">
        <f t="shared" si="29"/>
        <v>6.819832653371409E-2</v>
      </c>
    </row>
    <row r="244" spans="1:16" x14ac:dyDescent="0.2">
      <c r="A244" s="78">
        <f t="shared" si="30"/>
        <v>239</v>
      </c>
      <c r="B244" s="81" t="s">
        <v>2387</v>
      </c>
      <c r="C244" s="81">
        <v>579</v>
      </c>
      <c r="D244" s="81">
        <v>91.8</v>
      </c>
      <c r="E244" s="81"/>
      <c r="F244" s="81">
        <f t="shared" si="16"/>
        <v>670.8</v>
      </c>
      <c r="G244" s="81">
        <v>10</v>
      </c>
      <c r="H244" s="81"/>
      <c r="I244" s="81"/>
      <c r="J244" s="57">
        <f t="shared" si="26"/>
        <v>10</v>
      </c>
      <c r="K244" s="56">
        <f t="shared" si="27"/>
        <v>6.4212328767123284E-3</v>
      </c>
      <c r="L244" s="54">
        <f t="shared" si="28"/>
        <v>23.63013698630137</v>
      </c>
      <c r="M244" s="54">
        <f t="shared" si="24"/>
        <v>5.1986301369863011</v>
      </c>
      <c r="N244" s="54">
        <f t="shared" si="25"/>
        <v>10.326369863013699</v>
      </c>
      <c r="O244" s="54">
        <v>1.0648260869565216</v>
      </c>
      <c r="P244" s="56">
        <f t="shared" si="29"/>
        <v>5.9958203746657571E-2</v>
      </c>
    </row>
    <row r="245" spans="1:16" x14ac:dyDescent="0.2">
      <c r="A245" s="78">
        <f t="shared" si="30"/>
        <v>240</v>
      </c>
      <c r="B245" s="81" t="s">
        <v>2388</v>
      </c>
      <c r="C245" s="81">
        <v>343.9</v>
      </c>
      <c r="D245" s="81"/>
      <c r="E245" s="81"/>
      <c r="F245" s="81">
        <f t="shared" si="16"/>
        <v>343.9</v>
      </c>
      <c r="G245" s="81">
        <v>7</v>
      </c>
      <c r="H245" s="81"/>
      <c r="I245" s="81"/>
      <c r="J245" s="57">
        <f t="shared" si="26"/>
        <v>7</v>
      </c>
      <c r="K245" s="56">
        <f t="shared" si="27"/>
        <v>4.4948630136986299E-3</v>
      </c>
      <c r="L245" s="54">
        <f t="shared" si="28"/>
        <v>16.541095890410958</v>
      </c>
      <c r="M245" s="54">
        <f t="shared" si="24"/>
        <v>3.6390410958904109</v>
      </c>
      <c r="N245" s="54">
        <f t="shared" si="25"/>
        <v>7.2284589041095888</v>
      </c>
      <c r="O245" s="54">
        <v>0.74537826086956516</v>
      </c>
      <c r="P245" s="56">
        <f t="shared" si="29"/>
        <v>8.1866746587032635E-2</v>
      </c>
    </row>
    <row r="246" spans="1:16" x14ac:dyDescent="0.2">
      <c r="A246" s="78">
        <f t="shared" si="30"/>
        <v>241</v>
      </c>
      <c r="B246" s="81" t="s">
        <v>2389</v>
      </c>
      <c r="C246" s="81">
        <v>664</v>
      </c>
      <c r="D246" s="81"/>
      <c r="E246" s="81">
        <v>35.700000000000003</v>
      </c>
      <c r="F246" s="81">
        <f t="shared" si="16"/>
        <v>699.7</v>
      </c>
      <c r="G246" s="81">
        <v>10</v>
      </c>
      <c r="H246" s="81"/>
      <c r="I246" s="81">
        <v>1</v>
      </c>
      <c r="J246" s="57">
        <f t="shared" si="26"/>
        <v>11</v>
      </c>
      <c r="K246" s="56">
        <f t="shared" si="27"/>
        <v>7.0633561643835613E-3</v>
      </c>
      <c r="L246" s="54">
        <f t="shared" si="28"/>
        <v>25.993150684931507</v>
      </c>
      <c r="M246" s="54">
        <f t="shared" si="24"/>
        <v>5.7184931506849317</v>
      </c>
      <c r="N246" s="54">
        <f t="shared" si="25"/>
        <v>11.359006849315069</v>
      </c>
      <c r="O246" s="54">
        <v>1.0648260869565216</v>
      </c>
      <c r="P246" s="56">
        <f t="shared" si="29"/>
        <v>6.3077714408872415E-2</v>
      </c>
    </row>
    <row r="247" spans="1:16" x14ac:dyDescent="0.2">
      <c r="A247" s="78">
        <f t="shared" si="30"/>
        <v>242</v>
      </c>
      <c r="B247" s="81" t="s">
        <v>2390</v>
      </c>
      <c r="C247" s="81">
        <v>150.30000000000001</v>
      </c>
      <c r="D247" s="81"/>
      <c r="E247" s="81">
        <v>232.7</v>
      </c>
      <c r="F247" s="81">
        <f t="shared" si="16"/>
        <v>383</v>
      </c>
      <c r="G247" s="81">
        <v>3</v>
      </c>
      <c r="H247" s="81"/>
      <c r="I247" s="81"/>
      <c r="J247" s="57">
        <f t="shared" si="26"/>
        <v>3</v>
      </c>
      <c r="K247" s="56">
        <f t="shared" si="27"/>
        <v>1.9263698630136985E-3</v>
      </c>
      <c r="L247" s="54">
        <f t="shared" si="28"/>
        <v>7.0890410958904102</v>
      </c>
      <c r="M247" s="54">
        <f t="shared" si="24"/>
        <v>1.5595890410958904</v>
      </c>
      <c r="N247" s="54">
        <v>1.89</v>
      </c>
      <c r="O247" s="54">
        <v>0.31944782608695649</v>
      </c>
      <c r="P247" s="56">
        <f t="shared" si="29"/>
        <v>2.8350073010635139E-2</v>
      </c>
    </row>
    <row r="248" spans="1:16" x14ac:dyDescent="0.2">
      <c r="A248" s="78">
        <f t="shared" si="30"/>
        <v>243</v>
      </c>
      <c r="B248" s="81" t="s">
        <v>2391</v>
      </c>
      <c r="C248" s="81">
        <v>630.29999999999995</v>
      </c>
      <c r="D248" s="81"/>
      <c r="E248" s="81">
        <v>33.9</v>
      </c>
      <c r="F248" s="81">
        <f t="shared" si="16"/>
        <v>664.19999999999993</v>
      </c>
      <c r="G248" s="81">
        <v>9</v>
      </c>
      <c r="H248" s="81"/>
      <c r="I248" s="81">
        <v>1</v>
      </c>
      <c r="J248" s="57">
        <f t="shared" si="26"/>
        <v>10</v>
      </c>
      <c r="K248" s="56">
        <f t="shared" si="27"/>
        <v>6.4212328767123284E-3</v>
      </c>
      <c r="L248" s="54">
        <f t="shared" si="28"/>
        <v>23.63013698630137</v>
      </c>
      <c r="M248" s="54">
        <f t="shared" si="24"/>
        <v>5.1986301369863011</v>
      </c>
      <c r="N248" s="54">
        <f t="shared" ref="N248:N279" si="31">L248*0.437</f>
        <v>10.326369863013699</v>
      </c>
      <c r="O248" s="54">
        <v>0.95834347826086952</v>
      </c>
      <c r="P248" s="56">
        <f t="shared" si="29"/>
        <v>6.039367730286397E-2</v>
      </c>
    </row>
    <row r="249" spans="1:16" x14ac:dyDescent="0.2">
      <c r="A249" s="78">
        <f t="shared" si="30"/>
        <v>244</v>
      </c>
      <c r="B249" s="81" t="s">
        <v>2392</v>
      </c>
      <c r="C249" s="81">
        <v>447.75</v>
      </c>
      <c r="D249" s="81"/>
      <c r="E249" s="81"/>
      <c r="F249" s="81">
        <f t="shared" si="16"/>
        <v>447.75</v>
      </c>
      <c r="G249" s="81">
        <v>7</v>
      </c>
      <c r="H249" s="81"/>
      <c r="I249" s="81"/>
      <c r="J249" s="57">
        <f t="shared" si="26"/>
        <v>7</v>
      </c>
      <c r="K249" s="56">
        <f t="shared" si="27"/>
        <v>4.4948630136986299E-3</v>
      </c>
      <c r="L249" s="54">
        <f t="shared" si="28"/>
        <v>16.541095890410958</v>
      </c>
      <c r="M249" s="54">
        <f t="shared" si="24"/>
        <v>3.6390410958904109</v>
      </c>
      <c r="N249" s="54">
        <f t="shared" si="31"/>
        <v>7.2284589041095888</v>
      </c>
      <c r="O249" s="54">
        <v>0.74537826086956516</v>
      </c>
      <c r="P249" s="56">
        <f t="shared" si="29"/>
        <v>6.2878780907382512E-2</v>
      </c>
    </row>
    <row r="250" spans="1:16" x14ac:dyDescent="0.2">
      <c r="A250" s="78">
        <f t="shared" si="30"/>
        <v>245</v>
      </c>
      <c r="B250" s="81" t="s">
        <v>2393</v>
      </c>
      <c r="C250" s="81">
        <v>688.6</v>
      </c>
      <c r="D250" s="81"/>
      <c r="E250" s="81">
        <v>64.099999999999994</v>
      </c>
      <c r="F250" s="81">
        <f t="shared" si="16"/>
        <v>752.7</v>
      </c>
      <c r="G250" s="81">
        <v>12</v>
      </c>
      <c r="H250" s="81"/>
      <c r="I250" s="81">
        <v>1</v>
      </c>
      <c r="J250" s="57">
        <f t="shared" si="26"/>
        <v>13</v>
      </c>
      <c r="K250" s="56">
        <f t="shared" si="27"/>
        <v>8.3476027397260261E-3</v>
      </c>
      <c r="L250" s="54">
        <f t="shared" si="28"/>
        <v>30.719178082191775</v>
      </c>
      <c r="M250" s="54">
        <f t="shared" si="24"/>
        <v>6.7582191780821903</v>
      </c>
      <c r="N250" s="54">
        <f t="shared" si="31"/>
        <v>13.424280821917806</v>
      </c>
      <c r="O250" s="54">
        <v>1.277791304347826</v>
      </c>
      <c r="P250" s="56">
        <f t="shared" si="29"/>
        <v>6.9323062822558248E-2</v>
      </c>
    </row>
    <row r="251" spans="1:16" x14ac:dyDescent="0.2">
      <c r="A251" s="78">
        <f t="shared" si="30"/>
        <v>246</v>
      </c>
      <c r="B251" s="81" t="s">
        <v>2394</v>
      </c>
      <c r="C251" s="81">
        <v>675.4</v>
      </c>
      <c r="D251" s="81"/>
      <c r="E251" s="81"/>
      <c r="F251" s="81">
        <f t="shared" si="16"/>
        <v>675.4</v>
      </c>
      <c r="G251" s="81">
        <v>15</v>
      </c>
      <c r="H251" s="81"/>
      <c r="I251" s="81"/>
      <c r="J251" s="57">
        <f t="shared" si="26"/>
        <v>15</v>
      </c>
      <c r="K251" s="56">
        <f t="shared" si="27"/>
        <v>9.6318493150684935E-3</v>
      </c>
      <c r="L251" s="54">
        <f t="shared" si="28"/>
        <v>35.445205479452056</v>
      </c>
      <c r="M251" s="54">
        <f t="shared" si="24"/>
        <v>7.7979452054794525</v>
      </c>
      <c r="N251" s="54">
        <f t="shared" si="31"/>
        <v>15.489554794520549</v>
      </c>
      <c r="O251" s="54">
        <v>1.5972391304347824</v>
      </c>
      <c r="P251" s="56">
        <f t="shared" si="29"/>
        <v>8.9324762525743021E-2</v>
      </c>
    </row>
    <row r="252" spans="1:16" x14ac:dyDescent="0.2">
      <c r="A252" s="78">
        <f t="shared" si="30"/>
        <v>247</v>
      </c>
      <c r="B252" s="81" t="s">
        <v>2395</v>
      </c>
      <c r="C252" s="81">
        <v>633.9</v>
      </c>
      <c r="D252" s="81"/>
      <c r="E252" s="81"/>
      <c r="F252" s="81">
        <f t="shared" si="16"/>
        <v>633.9</v>
      </c>
      <c r="G252" s="81">
        <v>9</v>
      </c>
      <c r="H252" s="81"/>
      <c r="I252" s="81"/>
      <c r="J252" s="57">
        <f t="shared" si="26"/>
        <v>9</v>
      </c>
      <c r="K252" s="56">
        <f t="shared" si="27"/>
        <v>5.7791095890410956E-3</v>
      </c>
      <c r="L252" s="54">
        <f t="shared" si="28"/>
        <v>21.267123287671232</v>
      </c>
      <c r="M252" s="54">
        <f t="shared" si="24"/>
        <v>4.6787671232876713</v>
      </c>
      <c r="N252" s="54">
        <f t="shared" si="31"/>
        <v>9.293732876712328</v>
      </c>
      <c r="O252" s="54">
        <v>0.95834347826086952</v>
      </c>
      <c r="P252" s="56">
        <f t="shared" si="29"/>
        <v>5.7103591679968611E-2</v>
      </c>
    </row>
    <row r="253" spans="1:16" x14ac:dyDescent="0.2">
      <c r="A253" s="78">
        <f t="shared" si="30"/>
        <v>248</v>
      </c>
      <c r="B253" s="81" t="s">
        <v>2396</v>
      </c>
      <c r="C253" s="81">
        <v>230.9</v>
      </c>
      <c r="D253" s="81">
        <v>51.2</v>
      </c>
      <c r="E253" s="81"/>
      <c r="F253" s="81">
        <f t="shared" si="16"/>
        <v>282.10000000000002</v>
      </c>
      <c r="G253" s="81">
        <v>5</v>
      </c>
      <c r="H253" s="81"/>
      <c r="I253" s="81"/>
      <c r="J253" s="57">
        <f t="shared" si="26"/>
        <v>5</v>
      </c>
      <c r="K253" s="56">
        <f t="shared" si="27"/>
        <v>3.2106164383561642E-3</v>
      </c>
      <c r="L253" s="54">
        <f t="shared" si="28"/>
        <v>11.815068493150685</v>
      </c>
      <c r="M253" s="54">
        <f t="shared" si="24"/>
        <v>2.5993150684931505</v>
      </c>
      <c r="N253" s="54">
        <f t="shared" si="31"/>
        <v>5.1631849315068497</v>
      </c>
      <c r="O253" s="54">
        <v>0.53241304347826079</v>
      </c>
      <c r="P253" s="56">
        <f t="shared" si="29"/>
        <v>7.128671228865277E-2</v>
      </c>
    </row>
    <row r="254" spans="1:16" x14ac:dyDescent="0.2">
      <c r="A254" s="78">
        <f t="shared" si="30"/>
        <v>249</v>
      </c>
      <c r="B254" s="81" t="s">
        <v>2397</v>
      </c>
      <c r="C254" s="81">
        <v>1262.0999999999999</v>
      </c>
      <c r="D254" s="81"/>
      <c r="E254" s="81">
        <v>163.6</v>
      </c>
      <c r="F254" s="81">
        <f t="shared" si="16"/>
        <v>1425.6999999999998</v>
      </c>
      <c r="G254" s="81">
        <v>22</v>
      </c>
      <c r="H254" s="81"/>
      <c r="I254" s="81"/>
      <c r="J254" s="57">
        <f t="shared" si="26"/>
        <v>22</v>
      </c>
      <c r="K254" s="56">
        <f t="shared" si="27"/>
        <v>1.4126712328767123E-2</v>
      </c>
      <c r="L254" s="54">
        <f t="shared" si="28"/>
        <v>51.986301369863014</v>
      </c>
      <c r="M254" s="54">
        <f t="shared" si="24"/>
        <v>11.436986301369863</v>
      </c>
      <c r="N254" s="54">
        <f t="shared" si="31"/>
        <v>22.718013698630138</v>
      </c>
      <c r="O254" s="54">
        <v>2.3426173913043478</v>
      </c>
      <c r="P254" s="56">
        <f t="shared" si="29"/>
        <v>6.2063490749223099E-2</v>
      </c>
    </row>
    <row r="255" spans="1:16" x14ac:dyDescent="0.2">
      <c r="A255" s="78">
        <f t="shared" si="30"/>
        <v>250</v>
      </c>
      <c r="B255" s="81" t="s">
        <v>2398</v>
      </c>
      <c r="C255" s="81">
        <v>332.6</v>
      </c>
      <c r="D255" s="81"/>
      <c r="E255" s="81">
        <v>108.7</v>
      </c>
      <c r="F255" s="81">
        <f t="shared" si="16"/>
        <v>441.3</v>
      </c>
      <c r="G255" s="81">
        <v>10</v>
      </c>
      <c r="H255" s="81"/>
      <c r="I255" s="81"/>
      <c r="J255" s="57">
        <f t="shared" si="26"/>
        <v>10</v>
      </c>
      <c r="K255" s="56">
        <f t="shared" si="27"/>
        <v>6.4212328767123284E-3</v>
      </c>
      <c r="L255" s="54">
        <f t="shared" si="28"/>
        <v>23.63013698630137</v>
      </c>
      <c r="M255" s="54">
        <f t="shared" si="24"/>
        <v>5.1986301369863011</v>
      </c>
      <c r="N255" s="54">
        <f t="shared" si="31"/>
        <v>10.326369863013699</v>
      </c>
      <c r="O255" s="54">
        <v>1.0648260869565216</v>
      </c>
      <c r="P255" s="56">
        <f t="shared" si="29"/>
        <v>9.1139730508175601E-2</v>
      </c>
    </row>
    <row r="256" spans="1:16" x14ac:dyDescent="0.2">
      <c r="A256" s="78">
        <f t="shared" si="30"/>
        <v>251</v>
      </c>
      <c r="B256" s="81" t="s">
        <v>2399</v>
      </c>
      <c r="C256" s="81">
        <v>511</v>
      </c>
      <c r="D256" s="81"/>
      <c r="E256" s="81">
        <v>141.6</v>
      </c>
      <c r="F256" s="81">
        <f t="shared" si="16"/>
        <v>652.6</v>
      </c>
      <c r="G256" s="81">
        <v>11</v>
      </c>
      <c r="H256" s="81"/>
      <c r="I256" s="81"/>
      <c r="J256" s="57">
        <f t="shared" si="26"/>
        <v>11</v>
      </c>
      <c r="K256" s="56">
        <f t="shared" si="27"/>
        <v>7.0633561643835613E-3</v>
      </c>
      <c r="L256" s="54">
        <f t="shared" si="28"/>
        <v>25.993150684931507</v>
      </c>
      <c r="M256" s="54">
        <f t="shared" si="24"/>
        <v>5.7184931506849317</v>
      </c>
      <c r="N256" s="54">
        <f t="shared" si="31"/>
        <v>11.359006849315069</v>
      </c>
      <c r="O256" s="54">
        <v>1.1713086956521739</v>
      </c>
      <c r="P256" s="56">
        <f t="shared" si="29"/>
        <v>6.7793379375702845E-2</v>
      </c>
    </row>
    <row r="257" spans="1:16" x14ac:dyDescent="0.2">
      <c r="A257" s="78">
        <f t="shared" si="30"/>
        <v>252</v>
      </c>
      <c r="B257" s="81" t="s">
        <v>2400</v>
      </c>
      <c r="C257" s="81">
        <v>1078.7</v>
      </c>
      <c r="D257" s="81"/>
      <c r="E257" s="81"/>
      <c r="F257" s="81">
        <f t="shared" si="16"/>
        <v>1078.7</v>
      </c>
      <c r="G257" s="81">
        <v>20</v>
      </c>
      <c r="H257" s="81"/>
      <c r="I257" s="81"/>
      <c r="J257" s="57">
        <f t="shared" si="26"/>
        <v>20</v>
      </c>
      <c r="K257" s="56">
        <f t="shared" si="27"/>
        <v>1.2842465753424657E-2</v>
      </c>
      <c r="L257" s="54">
        <f t="shared" si="28"/>
        <v>47.260273972602739</v>
      </c>
      <c r="M257" s="54">
        <f t="shared" si="24"/>
        <v>10.397260273972602</v>
      </c>
      <c r="N257" s="54">
        <f t="shared" si="31"/>
        <v>20.652739726027399</v>
      </c>
      <c r="O257" s="54">
        <v>2.1296521739130432</v>
      </c>
      <c r="P257" s="56">
        <f t="shared" si="29"/>
        <v>7.4571174697799003E-2</v>
      </c>
    </row>
    <row r="258" spans="1:16" x14ac:dyDescent="0.2">
      <c r="A258" s="78">
        <f t="shared" si="30"/>
        <v>253</v>
      </c>
      <c r="B258" s="81" t="s">
        <v>2401</v>
      </c>
      <c r="C258" s="81">
        <v>611.4</v>
      </c>
      <c r="D258" s="81"/>
      <c r="E258" s="81">
        <v>112.1</v>
      </c>
      <c r="F258" s="81">
        <f t="shared" si="16"/>
        <v>723.5</v>
      </c>
      <c r="G258" s="81">
        <v>12</v>
      </c>
      <c r="H258" s="81"/>
      <c r="I258" s="81">
        <v>1</v>
      </c>
      <c r="J258" s="57">
        <f t="shared" si="26"/>
        <v>13</v>
      </c>
      <c r="K258" s="56">
        <f t="shared" si="27"/>
        <v>8.3476027397260261E-3</v>
      </c>
      <c r="L258" s="54">
        <f t="shared" si="28"/>
        <v>30.719178082191775</v>
      </c>
      <c r="M258" s="54">
        <f t="shared" ref="M258:M317" si="32">L258*0.22</f>
        <v>6.7582191780821903</v>
      </c>
      <c r="N258" s="54">
        <f t="shared" si="31"/>
        <v>13.424280821917806</v>
      </c>
      <c r="O258" s="54">
        <v>1.277791304347826</v>
      </c>
      <c r="P258" s="56">
        <f t="shared" si="29"/>
        <v>7.212089756259793E-2</v>
      </c>
    </row>
    <row r="259" spans="1:16" x14ac:dyDescent="0.2">
      <c r="A259" s="78">
        <f t="shared" si="30"/>
        <v>254</v>
      </c>
      <c r="B259" s="81" t="s">
        <v>2402</v>
      </c>
      <c r="C259" s="81">
        <v>690.47</v>
      </c>
      <c r="D259" s="81">
        <v>27.1</v>
      </c>
      <c r="E259" s="81">
        <v>79.3</v>
      </c>
      <c r="F259" s="81">
        <f t="shared" si="16"/>
        <v>796.87</v>
      </c>
      <c r="G259" s="81">
        <v>15</v>
      </c>
      <c r="H259" s="81"/>
      <c r="I259" s="81"/>
      <c r="J259" s="57">
        <f t="shared" si="26"/>
        <v>15</v>
      </c>
      <c r="K259" s="56">
        <f t="shared" si="27"/>
        <v>9.6318493150684935E-3</v>
      </c>
      <c r="L259" s="54">
        <f t="shared" si="28"/>
        <v>35.445205479452056</v>
      </c>
      <c r="M259" s="54">
        <f t="shared" si="32"/>
        <v>7.7979452054794525</v>
      </c>
      <c r="N259" s="54">
        <f t="shared" si="31"/>
        <v>15.489554794520549</v>
      </c>
      <c r="O259" s="54">
        <v>1.5972391304347824</v>
      </c>
      <c r="P259" s="56">
        <f t="shared" si="29"/>
        <v>7.570864081956509E-2</v>
      </c>
    </row>
    <row r="260" spans="1:16" x14ac:dyDescent="0.2">
      <c r="A260" s="78">
        <f t="shared" si="30"/>
        <v>255</v>
      </c>
      <c r="B260" s="81" t="s">
        <v>10</v>
      </c>
      <c r="C260" s="81">
        <v>401.2</v>
      </c>
      <c r="D260" s="81"/>
      <c r="E260" s="81">
        <v>112.2</v>
      </c>
      <c r="F260" s="81">
        <f t="shared" si="16"/>
        <v>513.4</v>
      </c>
      <c r="G260" s="81">
        <v>6</v>
      </c>
      <c r="H260" s="81"/>
      <c r="I260" s="81"/>
      <c r="J260" s="57">
        <f t="shared" si="26"/>
        <v>6</v>
      </c>
      <c r="K260" s="56">
        <f t="shared" si="27"/>
        <v>3.852739726027397E-3</v>
      </c>
      <c r="L260" s="54">
        <f t="shared" si="28"/>
        <v>14.17808219178082</v>
      </c>
      <c r="M260" s="54">
        <f t="shared" si="32"/>
        <v>3.1191780821917807</v>
      </c>
      <c r="N260" s="54">
        <f t="shared" si="31"/>
        <v>6.1958219178082183</v>
      </c>
      <c r="O260" s="54">
        <v>0.63889565217391298</v>
      </c>
      <c r="P260" s="56">
        <f t="shared" si="29"/>
        <v>4.7004242002249189E-2</v>
      </c>
    </row>
    <row r="261" spans="1:16" x14ac:dyDescent="0.2">
      <c r="A261" s="78">
        <f t="shared" si="30"/>
        <v>256</v>
      </c>
      <c r="B261" s="81" t="s">
        <v>11</v>
      </c>
      <c r="C261" s="81">
        <v>339.2</v>
      </c>
      <c r="D261" s="81"/>
      <c r="E261" s="81"/>
      <c r="F261" s="81">
        <f t="shared" si="16"/>
        <v>339.2</v>
      </c>
      <c r="G261" s="81">
        <v>4</v>
      </c>
      <c r="H261" s="81"/>
      <c r="I261" s="81"/>
      <c r="J261" s="57">
        <f t="shared" si="26"/>
        <v>4</v>
      </c>
      <c r="K261" s="56">
        <f t="shared" si="27"/>
        <v>2.5684931506849314E-3</v>
      </c>
      <c r="L261" s="54">
        <f t="shared" si="28"/>
        <v>9.4520547945205475</v>
      </c>
      <c r="M261" s="54">
        <f t="shared" si="32"/>
        <v>2.0794520547945203</v>
      </c>
      <c r="N261" s="54">
        <f t="shared" si="31"/>
        <v>4.1305479452054792</v>
      </c>
      <c r="O261" s="54">
        <v>0.42593043478260867</v>
      </c>
      <c r="P261" s="56">
        <f t="shared" si="29"/>
        <v>4.7429201737332415E-2</v>
      </c>
    </row>
    <row r="262" spans="1:16" x14ac:dyDescent="0.2">
      <c r="A262" s="78">
        <f t="shared" si="30"/>
        <v>257</v>
      </c>
      <c r="B262" s="81" t="s">
        <v>12</v>
      </c>
      <c r="C262" s="81">
        <v>213.9</v>
      </c>
      <c r="D262" s="81"/>
      <c r="E262" s="81"/>
      <c r="F262" s="81">
        <f t="shared" si="16"/>
        <v>213.9</v>
      </c>
      <c r="G262" s="81">
        <v>4</v>
      </c>
      <c r="H262" s="81"/>
      <c r="I262" s="81"/>
      <c r="J262" s="57">
        <f t="shared" si="26"/>
        <v>4</v>
      </c>
      <c r="K262" s="56">
        <f t="shared" si="27"/>
        <v>2.5684931506849314E-3</v>
      </c>
      <c r="L262" s="54">
        <f t="shared" si="28"/>
        <v>9.4520547945205475</v>
      </c>
      <c r="M262" s="54">
        <f t="shared" si="32"/>
        <v>2.0794520547945203</v>
      </c>
      <c r="N262" s="54">
        <f t="shared" si="31"/>
        <v>4.1305479452054792</v>
      </c>
      <c r="O262" s="54">
        <v>0.42593043478260867</v>
      </c>
      <c r="P262" s="56">
        <f t="shared" si="29"/>
        <v>7.5212647168317687E-2</v>
      </c>
    </row>
    <row r="263" spans="1:16" x14ac:dyDescent="0.2">
      <c r="A263" s="78">
        <f t="shared" si="30"/>
        <v>258</v>
      </c>
      <c r="B263" s="81" t="s">
        <v>13</v>
      </c>
      <c r="C263" s="81">
        <v>184.4</v>
      </c>
      <c r="D263" s="81"/>
      <c r="E263" s="81"/>
      <c r="F263" s="81">
        <f t="shared" si="16"/>
        <v>184.4</v>
      </c>
      <c r="G263" s="81">
        <v>4</v>
      </c>
      <c r="H263" s="81"/>
      <c r="I263" s="81"/>
      <c r="J263" s="57">
        <f t="shared" ref="J263:J326" si="33">G263+H263+I263</f>
        <v>4</v>
      </c>
      <c r="K263" s="56">
        <f t="shared" ref="K263:K326" si="34">3/$J$387*J263</f>
        <v>2.5684931506849314E-3</v>
      </c>
      <c r="L263" s="54">
        <f t="shared" ref="L263:L326" si="35">K263*3680</f>
        <v>9.4520547945205475</v>
      </c>
      <c r="M263" s="54">
        <f t="shared" si="32"/>
        <v>2.0794520547945203</v>
      </c>
      <c r="N263" s="54">
        <f t="shared" si="31"/>
        <v>4.1305479452054792</v>
      </c>
      <c r="O263" s="54">
        <v>0.42593043478260867</v>
      </c>
      <c r="P263" s="56">
        <f t="shared" ref="P263:P326" si="36">(L263+M263+N263+O263)/F263</f>
        <v>8.7245039204463956E-2</v>
      </c>
    </row>
    <row r="264" spans="1:16" x14ac:dyDescent="0.2">
      <c r="A264" s="78">
        <f t="shared" ref="A264:A327" si="37">A263+1</f>
        <v>259</v>
      </c>
      <c r="B264" s="81" t="s">
        <v>14</v>
      </c>
      <c r="C264" s="81">
        <v>227.3</v>
      </c>
      <c r="D264" s="81"/>
      <c r="E264" s="81"/>
      <c r="F264" s="81">
        <f t="shared" si="16"/>
        <v>227.3</v>
      </c>
      <c r="G264" s="81">
        <v>4</v>
      </c>
      <c r="H264" s="81"/>
      <c r="I264" s="81"/>
      <c r="J264" s="57">
        <f t="shared" si="33"/>
        <v>4</v>
      </c>
      <c r="K264" s="56">
        <f t="shared" si="34"/>
        <v>2.5684931506849314E-3</v>
      </c>
      <c r="L264" s="54">
        <f t="shared" si="35"/>
        <v>9.4520547945205475</v>
      </c>
      <c r="M264" s="54">
        <f t="shared" si="32"/>
        <v>2.0794520547945203</v>
      </c>
      <c r="N264" s="54">
        <f t="shared" si="31"/>
        <v>4.1305479452054792</v>
      </c>
      <c r="O264" s="54">
        <v>0.42593043478260867</v>
      </c>
      <c r="P264" s="56">
        <f t="shared" si="36"/>
        <v>7.0778641571945244E-2</v>
      </c>
    </row>
    <row r="265" spans="1:16" x14ac:dyDescent="0.2">
      <c r="A265" s="78">
        <f t="shared" si="37"/>
        <v>260</v>
      </c>
      <c r="B265" s="81" t="s">
        <v>15</v>
      </c>
      <c r="C265" s="81">
        <v>479.8</v>
      </c>
      <c r="D265" s="81"/>
      <c r="E265" s="81"/>
      <c r="F265" s="81">
        <f t="shared" si="16"/>
        <v>479.8</v>
      </c>
      <c r="G265" s="81">
        <v>11</v>
      </c>
      <c r="H265" s="81"/>
      <c r="I265" s="81"/>
      <c r="J265" s="57">
        <f t="shared" si="33"/>
        <v>11</v>
      </c>
      <c r="K265" s="56">
        <f t="shared" si="34"/>
        <v>7.0633561643835613E-3</v>
      </c>
      <c r="L265" s="54">
        <f t="shared" si="35"/>
        <v>25.993150684931507</v>
      </c>
      <c r="M265" s="54">
        <f t="shared" si="32"/>
        <v>5.7184931506849317</v>
      </c>
      <c r="N265" s="54">
        <f t="shared" si="31"/>
        <v>11.359006849315069</v>
      </c>
      <c r="O265" s="54">
        <v>1.1713086956521739</v>
      </c>
      <c r="P265" s="56">
        <f t="shared" si="36"/>
        <v>9.2209169196714624E-2</v>
      </c>
    </row>
    <row r="266" spans="1:16" x14ac:dyDescent="0.2">
      <c r="A266" s="78">
        <f t="shared" si="37"/>
        <v>261</v>
      </c>
      <c r="B266" s="81" t="s">
        <v>16</v>
      </c>
      <c r="C266" s="81">
        <v>209.3</v>
      </c>
      <c r="D266" s="81"/>
      <c r="E266" s="81"/>
      <c r="F266" s="81">
        <f t="shared" si="16"/>
        <v>209.3</v>
      </c>
      <c r="G266" s="81">
        <v>4</v>
      </c>
      <c r="H266" s="81"/>
      <c r="I266" s="81"/>
      <c r="J266" s="57">
        <f t="shared" si="33"/>
        <v>4</v>
      </c>
      <c r="K266" s="56">
        <f t="shared" si="34"/>
        <v>2.5684931506849314E-3</v>
      </c>
      <c r="L266" s="54">
        <f t="shared" si="35"/>
        <v>9.4520547945205475</v>
      </c>
      <c r="M266" s="54">
        <f t="shared" si="32"/>
        <v>2.0794520547945203</v>
      </c>
      <c r="N266" s="54">
        <f t="shared" si="31"/>
        <v>4.1305479452054792</v>
      </c>
      <c r="O266" s="54">
        <v>0.42593043478260867</v>
      </c>
      <c r="P266" s="56">
        <f t="shared" si="36"/>
        <v>7.6865672380808187E-2</v>
      </c>
    </row>
    <row r="267" spans="1:16" x14ac:dyDescent="0.2">
      <c r="A267" s="78">
        <f t="shared" si="37"/>
        <v>262</v>
      </c>
      <c r="B267" s="81" t="s">
        <v>17</v>
      </c>
      <c r="C267" s="81">
        <v>510.7</v>
      </c>
      <c r="D267" s="81"/>
      <c r="E267" s="81"/>
      <c r="F267" s="81">
        <f t="shared" si="16"/>
        <v>510.7</v>
      </c>
      <c r="G267" s="81">
        <v>8</v>
      </c>
      <c r="H267" s="81"/>
      <c r="I267" s="81"/>
      <c r="J267" s="57">
        <f t="shared" si="33"/>
        <v>8</v>
      </c>
      <c r="K267" s="56">
        <f t="shared" si="34"/>
        <v>5.1369863013698627E-3</v>
      </c>
      <c r="L267" s="54">
        <f t="shared" si="35"/>
        <v>18.904109589041095</v>
      </c>
      <c r="M267" s="54">
        <f t="shared" si="32"/>
        <v>4.1589041095890407</v>
      </c>
      <c r="N267" s="54">
        <f t="shared" si="31"/>
        <v>8.2610958904109584</v>
      </c>
      <c r="O267" s="54">
        <v>0.85186086956521734</v>
      </c>
      <c r="P267" s="56">
        <f t="shared" si="36"/>
        <v>6.3003662538880567E-2</v>
      </c>
    </row>
    <row r="268" spans="1:16" x14ac:dyDescent="0.2">
      <c r="A268" s="78">
        <f t="shared" si="37"/>
        <v>263</v>
      </c>
      <c r="B268" s="81" t="s">
        <v>18</v>
      </c>
      <c r="C268" s="81">
        <v>482.5</v>
      </c>
      <c r="D268" s="81"/>
      <c r="E268" s="81">
        <v>43.8</v>
      </c>
      <c r="F268" s="81">
        <f t="shared" si="16"/>
        <v>526.29999999999995</v>
      </c>
      <c r="G268" s="81">
        <v>7</v>
      </c>
      <c r="H268" s="81"/>
      <c r="I268" s="81"/>
      <c r="J268" s="57">
        <f t="shared" si="33"/>
        <v>7</v>
      </c>
      <c r="K268" s="56">
        <f t="shared" si="34"/>
        <v>4.4948630136986299E-3</v>
      </c>
      <c r="L268" s="54">
        <f t="shared" si="35"/>
        <v>16.541095890410958</v>
      </c>
      <c r="M268" s="54">
        <f t="shared" si="32"/>
        <v>3.6390410958904109</v>
      </c>
      <c r="N268" s="54">
        <f t="shared" si="31"/>
        <v>7.2284589041095888</v>
      </c>
      <c r="O268" s="54">
        <v>0.74537826086956516</v>
      </c>
      <c r="P268" s="56">
        <f t="shared" si="36"/>
        <v>5.3494155712104363E-2</v>
      </c>
    </row>
    <row r="269" spans="1:16" x14ac:dyDescent="0.2">
      <c r="A269" s="78">
        <f t="shared" si="37"/>
        <v>264</v>
      </c>
      <c r="B269" s="81" t="s">
        <v>19</v>
      </c>
      <c r="C269" s="81">
        <v>265.39999999999998</v>
      </c>
      <c r="D269" s="81"/>
      <c r="E269" s="81">
        <v>29.8</v>
      </c>
      <c r="F269" s="81">
        <f t="shared" si="16"/>
        <v>295.2</v>
      </c>
      <c r="G269" s="81">
        <v>4</v>
      </c>
      <c r="H269" s="81"/>
      <c r="I269" s="81"/>
      <c r="J269" s="57">
        <f t="shared" si="33"/>
        <v>4</v>
      </c>
      <c r="K269" s="56">
        <f t="shared" si="34"/>
        <v>2.5684931506849314E-3</v>
      </c>
      <c r="L269" s="54">
        <f t="shared" si="35"/>
        <v>9.4520547945205475</v>
      </c>
      <c r="M269" s="54">
        <f t="shared" si="32"/>
        <v>2.0794520547945203</v>
      </c>
      <c r="N269" s="54">
        <f t="shared" si="31"/>
        <v>4.1305479452054792</v>
      </c>
      <c r="O269" s="54">
        <v>0.42593043478260867</v>
      </c>
      <c r="P269" s="56">
        <f t="shared" si="36"/>
        <v>5.449859495021394E-2</v>
      </c>
    </row>
    <row r="270" spans="1:16" x14ac:dyDescent="0.2">
      <c r="A270" s="78">
        <f t="shared" si="37"/>
        <v>265</v>
      </c>
      <c r="B270" s="81" t="s">
        <v>20</v>
      </c>
      <c r="C270" s="81">
        <v>211.6</v>
      </c>
      <c r="D270" s="81"/>
      <c r="E270" s="81"/>
      <c r="F270" s="81">
        <f t="shared" si="16"/>
        <v>211.6</v>
      </c>
      <c r="G270" s="81">
        <v>4</v>
      </c>
      <c r="H270" s="81"/>
      <c r="I270" s="81"/>
      <c r="J270" s="57">
        <f t="shared" si="33"/>
        <v>4</v>
      </c>
      <c r="K270" s="56">
        <f t="shared" si="34"/>
        <v>2.5684931506849314E-3</v>
      </c>
      <c r="L270" s="54">
        <f t="shared" si="35"/>
        <v>9.4520547945205475</v>
      </c>
      <c r="M270" s="54">
        <f t="shared" si="32"/>
        <v>2.0794520547945203</v>
      </c>
      <c r="N270" s="54">
        <f t="shared" si="31"/>
        <v>4.1305479452054792</v>
      </c>
      <c r="O270" s="54">
        <v>0.42593043478260867</v>
      </c>
      <c r="P270" s="56">
        <f t="shared" si="36"/>
        <v>7.6030175941886366E-2</v>
      </c>
    </row>
    <row r="271" spans="1:16" x14ac:dyDescent="0.2">
      <c r="A271" s="78">
        <f t="shared" si="37"/>
        <v>266</v>
      </c>
      <c r="B271" s="81" t="s">
        <v>21</v>
      </c>
      <c r="C271" s="81">
        <v>224</v>
      </c>
      <c r="D271" s="81">
        <v>79.5</v>
      </c>
      <c r="E271" s="81"/>
      <c r="F271" s="81">
        <f t="shared" si="16"/>
        <v>303.5</v>
      </c>
      <c r="G271" s="81">
        <v>4</v>
      </c>
      <c r="H271" s="81"/>
      <c r="I271" s="81"/>
      <c r="J271" s="57">
        <f t="shared" si="33"/>
        <v>4</v>
      </c>
      <c r="K271" s="56">
        <f t="shared" si="34"/>
        <v>2.5684931506849314E-3</v>
      </c>
      <c r="L271" s="54">
        <f t="shared" si="35"/>
        <v>9.4520547945205475</v>
      </c>
      <c r="M271" s="54">
        <f t="shared" si="32"/>
        <v>2.0794520547945203</v>
      </c>
      <c r="N271" s="54">
        <f t="shared" si="31"/>
        <v>4.1305479452054792</v>
      </c>
      <c r="O271" s="54">
        <v>0.42593043478260867</v>
      </c>
      <c r="P271" s="56">
        <f t="shared" si="36"/>
        <v>5.3008188564425546E-2</v>
      </c>
    </row>
    <row r="272" spans="1:16" x14ac:dyDescent="0.2">
      <c r="A272" s="78">
        <f t="shared" si="37"/>
        <v>267</v>
      </c>
      <c r="B272" s="81" t="s">
        <v>22</v>
      </c>
      <c r="C272" s="81">
        <v>177.6</v>
      </c>
      <c r="D272" s="81"/>
      <c r="E272" s="81"/>
      <c r="F272" s="81">
        <f t="shared" si="16"/>
        <v>177.6</v>
      </c>
      <c r="G272" s="81">
        <v>3</v>
      </c>
      <c r="H272" s="81"/>
      <c r="I272" s="81"/>
      <c r="J272" s="57">
        <f t="shared" si="33"/>
        <v>3</v>
      </c>
      <c r="K272" s="56">
        <f t="shared" si="34"/>
        <v>1.9263698630136985E-3</v>
      </c>
      <c r="L272" s="54">
        <f t="shared" si="35"/>
        <v>7.0890410958904102</v>
      </c>
      <c r="M272" s="54">
        <f t="shared" si="32"/>
        <v>1.5595890410958904</v>
      </c>
      <c r="N272" s="54">
        <f t="shared" si="31"/>
        <v>3.0979109589041092</v>
      </c>
      <c r="O272" s="54">
        <v>0.31944782608695649</v>
      </c>
      <c r="P272" s="56">
        <f t="shared" si="36"/>
        <v>6.7939126812935624E-2</v>
      </c>
    </row>
    <row r="273" spans="1:16" x14ac:dyDescent="0.2">
      <c r="A273" s="78">
        <f t="shared" si="37"/>
        <v>268</v>
      </c>
      <c r="B273" s="81" t="s">
        <v>23</v>
      </c>
      <c r="C273" s="81">
        <v>590</v>
      </c>
      <c r="D273" s="81"/>
      <c r="E273" s="81">
        <v>44.1</v>
      </c>
      <c r="F273" s="81">
        <f t="shared" si="16"/>
        <v>634.1</v>
      </c>
      <c r="G273" s="81">
        <v>8</v>
      </c>
      <c r="H273" s="81"/>
      <c r="I273" s="81"/>
      <c r="J273" s="57">
        <f t="shared" si="33"/>
        <v>8</v>
      </c>
      <c r="K273" s="56">
        <f t="shared" si="34"/>
        <v>5.1369863013698627E-3</v>
      </c>
      <c r="L273" s="54">
        <f t="shared" si="35"/>
        <v>18.904109589041095</v>
      </c>
      <c r="M273" s="54">
        <f t="shared" si="32"/>
        <v>4.1589041095890407</v>
      </c>
      <c r="N273" s="54">
        <f t="shared" si="31"/>
        <v>8.2610958904109584</v>
      </c>
      <c r="O273" s="54">
        <v>0.85186086956521734</v>
      </c>
      <c r="P273" s="56">
        <f t="shared" si="36"/>
        <v>5.0742738461766766E-2</v>
      </c>
    </row>
    <row r="274" spans="1:16" ht="12" customHeight="1" x14ac:dyDescent="0.2">
      <c r="A274" s="78">
        <f t="shared" si="37"/>
        <v>269</v>
      </c>
      <c r="B274" s="81" t="s">
        <v>24</v>
      </c>
      <c r="C274" s="81">
        <v>119.2</v>
      </c>
      <c r="D274" s="81"/>
      <c r="E274" s="81"/>
      <c r="F274" s="81">
        <f t="shared" si="16"/>
        <v>119.2</v>
      </c>
      <c r="G274" s="81">
        <v>3</v>
      </c>
      <c r="H274" s="81"/>
      <c r="I274" s="81"/>
      <c r="J274" s="57">
        <f t="shared" si="33"/>
        <v>3</v>
      </c>
      <c r="K274" s="56">
        <f t="shared" si="34"/>
        <v>1.9263698630136985E-3</v>
      </c>
      <c r="L274" s="54">
        <f t="shared" si="35"/>
        <v>7.0890410958904102</v>
      </c>
      <c r="M274" s="54">
        <f t="shared" si="32"/>
        <v>1.5595890410958904</v>
      </c>
      <c r="N274" s="54">
        <f t="shared" si="31"/>
        <v>3.0979109589041092</v>
      </c>
      <c r="O274" s="54">
        <v>0.31944782608695649</v>
      </c>
      <c r="P274" s="56">
        <f t="shared" si="36"/>
        <v>0.10122473927833361</v>
      </c>
    </row>
    <row r="275" spans="1:16" ht="12" customHeight="1" x14ac:dyDescent="0.2">
      <c r="A275" s="78">
        <f t="shared" si="37"/>
        <v>270</v>
      </c>
      <c r="B275" s="81" t="s">
        <v>25</v>
      </c>
      <c r="C275" s="81">
        <v>1517.4</v>
      </c>
      <c r="D275" s="81"/>
      <c r="E275" s="81">
        <v>120</v>
      </c>
      <c r="F275" s="81">
        <f t="shared" si="16"/>
        <v>1637.4</v>
      </c>
      <c r="G275" s="81">
        <v>25</v>
      </c>
      <c r="H275" s="81"/>
      <c r="I275" s="81"/>
      <c r="J275" s="57">
        <f t="shared" si="33"/>
        <v>25</v>
      </c>
      <c r="K275" s="56">
        <f t="shared" si="34"/>
        <v>1.605308219178082E-2</v>
      </c>
      <c r="L275" s="54">
        <f t="shared" si="35"/>
        <v>59.075342465753415</v>
      </c>
      <c r="M275" s="54">
        <f t="shared" si="32"/>
        <v>12.996575342465752</v>
      </c>
      <c r="N275" s="54">
        <f t="shared" si="31"/>
        <v>25.815924657534243</v>
      </c>
      <c r="O275" s="54">
        <v>2.6620652173913038</v>
      </c>
      <c r="P275" s="56">
        <f t="shared" si="36"/>
        <v>6.1408273899563152E-2</v>
      </c>
    </row>
    <row r="276" spans="1:16" ht="12" customHeight="1" x14ac:dyDescent="0.2">
      <c r="A276" s="78">
        <f t="shared" si="37"/>
        <v>271</v>
      </c>
      <c r="B276" s="81" t="s">
        <v>26</v>
      </c>
      <c r="C276" s="81">
        <v>256.8</v>
      </c>
      <c r="D276" s="81"/>
      <c r="E276" s="81"/>
      <c r="F276" s="81">
        <f t="shared" si="16"/>
        <v>256.8</v>
      </c>
      <c r="G276" s="81">
        <v>4</v>
      </c>
      <c r="H276" s="81"/>
      <c r="I276" s="81"/>
      <c r="J276" s="57">
        <f t="shared" si="33"/>
        <v>4</v>
      </c>
      <c r="K276" s="56">
        <f t="shared" si="34"/>
        <v>2.5684931506849314E-3</v>
      </c>
      <c r="L276" s="54">
        <f t="shared" si="35"/>
        <v>9.4520547945205475</v>
      </c>
      <c r="M276" s="54">
        <f t="shared" si="32"/>
        <v>2.0794520547945203</v>
      </c>
      <c r="N276" s="54">
        <f t="shared" si="31"/>
        <v>4.1305479452054792</v>
      </c>
      <c r="O276" s="54">
        <v>0.42593043478260867</v>
      </c>
      <c r="P276" s="56">
        <f t="shared" si="36"/>
        <v>6.2647917559591718E-2</v>
      </c>
    </row>
    <row r="277" spans="1:16" ht="12" customHeight="1" x14ac:dyDescent="0.2">
      <c r="A277" s="78">
        <f t="shared" si="37"/>
        <v>272</v>
      </c>
      <c r="B277" s="81" t="s">
        <v>27</v>
      </c>
      <c r="C277" s="81">
        <v>293.31</v>
      </c>
      <c r="D277" s="81"/>
      <c r="E277" s="81"/>
      <c r="F277" s="81">
        <f t="shared" si="16"/>
        <v>293.31</v>
      </c>
      <c r="G277" s="81">
        <v>6</v>
      </c>
      <c r="H277" s="81"/>
      <c r="I277" s="81"/>
      <c r="J277" s="57">
        <f t="shared" si="33"/>
        <v>6</v>
      </c>
      <c r="K277" s="56">
        <f t="shared" si="34"/>
        <v>3.852739726027397E-3</v>
      </c>
      <c r="L277" s="54">
        <f t="shared" si="35"/>
        <v>14.17808219178082</v>
      </c>
      <c r="M277" s="54">
        <f t="shared" si="32"/>
        <v>3.1191780821917807</v>
      </c>
      <c r="N277" s="54">
        <f t="shared" si="31"/>
        <v>6.1958219178082183</v>
      </c>
      <c r="O277" s="54">
        <v>0.63889565217391298</v>
      </c>
      <c r="P277" s="56">
        <f t="shared" si="36"/>
        <v>8.2274650860709606E-2</v>
      </c>
    </row>
    <row r="278" spans="1:16" ht="12" customHeight="1" x14ac:dyDescent="0.2">
      <c r="A278" s="78">
        <f t="shared" si="37"/>
        <v>273</v>
      </c>
      <c r="B278" s="81" t="s">
        <v>28</v>
      </c>
      <c r="C278" s="81">
        <v>452.8</v>
      </c>
      <c r="D278" s="81">
        <v>35.6</v>
      </c>
      <c r="E278" s="81"/>
      <c r="F278" s="81">
        <f t="shared" si="16"/>
        <v>488.40000000000003</v>
      </c>
      <c r="G278" s="81">
        <v>7</v>
      </c>
      <c r="H278" s="81"/>
      <c r="I278" s="81"/>
      <c r="J278" s="57">
        <f t="shared" si="33"/>
        <v>7</v>
      </c>
      <c r="K278" s="56">
        <f t="shared" si="34"/>
        <v>4.4948630136986299E-3</v>
      </c>
      <c r="L278" s="54">
        <f t="shared" si="35"/>
        <v>16.541095890410958</v>
      </c>
      <c r="M278" s="54">
        <f t="shared" si="32"/>
        <v>3.6390410958904109</v>
      </c>
      <c r="N278" s="54">
        <f t="shared" si="31"/>
        <v>7.2284589041095888</v>
      </c>
      <c r="O278" s="54">
        <v>0.74537826086956516</v>
      </c>
      <c r="P278" s="56">
        <f t="shared" si="36"/>
        <v>5.7645319720066583E-2</v>
      </c>
    </row>
    <row r="279" spans="1:16" ht="12" customHeight="1" x14ac:dyDescent="0.2">
      <c r="A279" s="78">
        <f t="shared" si="37"/>
        <v>274</v>
      </c>
      <c r="B279" s="81" t="s">
        <v>29</v>
      </c>
      <c r="C279" s="81">
        <v>271.2</v>
      </c>
      <c r="D279" s="81"/>
      <c r="E279" s="81"/>
      <c r="F279" s="81">
        <f t="shared" si="16"/>
        <v>271.2</v>
      </c>
      <c r="G279" s="81">
        <v>6</v>
      </c>
      <c r="H279" s="81"/>
      <c r="I279" s="81"/>
      <c r="J279" s="57">
        <f t="shared" si="33"/>
        <v>6</v>
      </c>
      <c r="K279" s="56">
        <f t="shared" si="34"/>
        <v>3.852739726027397E-3</v>
      </c>
      <c r="L279" s="54">
        <f t="shared" si="35"/>
        <v>14.17808219178082</v>
      </c>
      <c r="M279" s="54">
        <f t="shared" si="32"/>
        <v>3.1191780821917807</v>
      </c>
      <c r="N279" s="54">
        <f t="shared" si="31"/>
        <v>6.1958219178082183</v>
      </c>
      <c r="O279" s="54">
        <v>0.63889565217391298</v>
      </c>
      <c r="P279" s="56">
        <f t="shared" si="36"/>
        <v>8.8982219188623646E-2</v>
      </c>
    </row>
    <row r="280" spans="1:16" ht="12" customHeight="1" x14ac:dyDescent="0.2">
      <c r="A280" s="78">
        <f t="shared" si="37"/>
        <v>275</v>
      </c>
      <c r="B280" s="81" t="s">
        <v>30</v>
      </c>
      <c r="C280" s="81">
        <v>455.2</v>
      </c>
      <c r="D280" s="81"/>
      <c r="E280" s="81"/>
      <c r="F280" s="81">
        <f t="shared" si="16"/>
        <v>455.2</v>
      </c>
      <c r="G280" s="81">
        <v>9</v>
      </c>
      <c r="H280" s="81"/>
      <c r="I280" s="81"/>
      <c r="J280" s="57">
        <f t="shared" si="33"/>
        <v>9</v>
      </c>
      <c r="K280" s="56">
        <f t="shared" si="34"/>
        <v>5.7791095890410956E-3</v>
      </c>
      <c r="L280" s="54">
        <f t="shared" si="35"/>
        <v>21.267123287671232</v>
      </c>
      <c r="M280" s="54">
        <f t="shared" si="32"/>
        <v>4.6787671232876713</v>
      </c>
      <c r="N280" s="54">
        <f t="shared" ref="N280:N311" si="38">L280*0.437</f>
        <v>9.293732876712328</v>
      </c>
      <c r="O280" s="54">
        <v>0.95834347826086952</v>
      </c>
      <c r="P280" s="56">
        <f t="shared" si="36"/>
        <v>7.9521016621116214E-2</v>
      </c>
    </row>
    <row r="281" spans="1:16" ht="12" customHeight="1" x14ac:dyDescent="0.2">
      <c r="A281" s="78">
        <f t="shared" si="37"/>
        <v>276</v>
      </c>
      <c r="B281" s="81" t="s">
        <v>31</v>
      </c>
      <c r="C281" s="81">
        <v>510.8</v>
      </c>
      <c r="D281" s="81"/>
      <c r="E281" s="81"/>
      <c r="F281" s="81">
        <f t="shared" si="16"/>
        <v>510.8</v>
      </c>
      <c r="G281" s="81">
        <v>11</v>
      </c>
      <c r="H281" s="81"/>
      <c r="I281" s="81"/>
      <c r="J281" s="57">
        <f t="shared" si="33"/>
        <v>11</v>
      </c>
      <c r="K281" s="56">
        <f t="shared" si="34"/>
        <v>7.0633561643835613E-3</v>
      </c>
      <c r="L281" s="54">
        <f t="shared" si="35"/>
        <v>25.993150684931507</v>
      </c>
      <c r="M281" s="54">
        <f t="shared" si="32"/>
        <v>5.7184931506849317</v>
      </c>
      <c r="N281" s="54">
        <f t="shared" si="38"/>
        <v>11.359006849315069</v>
      </c>
      <c r="O281" s="54">
        <v>1.1713086956521739</v>
      </c>
      <c r="P281" s="56">
        <f t="shared" si="36"/>
        <v>8.661307631281065E-2</v>
      </c>
    </row>
    <row r="282" spans="1:16" ht="12" customHeight="1" x14ac:dyDescent="0.2">
      <c r="A282" s="78">
        <f t="shared" si="37"/>
        <v>277</v>
      </c>
      <c r="B282" s="81" t="s">
        <v>32</v>
      </c>
      <c r="C282" s="81">
        <v>209.8</v>
      </c>
      <c r="D282" s="81"/>
      <c r="E282" s="81">
        <v>30.1</v>
      </c>
      <c r="F282" s="81">
        <f t="shared" si="16"/>
        <v>239.9</v>
      </c>
      <c r="G282" s="81">
        <v>3</v>
      </c>
      <c r="H282" s="81"/>
      <c r="I282" s="81"/>
      <c r="J282" s="57">
        <f t="shared" si="33"/>
        <v>3</v>
      </c>
      <c r="K282" s="56">
        <f t="shared" si="34"/>
        <v>1.9263698630136985E-3</v>
      </c>
      <c r="L282" s="54">
        <f t="shared" si="35"/>
        <v>7.0890410958904102</v>
      </c>
      <c r="M282" s="54">
        <f t="shared" si="32"/>
        <v>1.5595890410958904</v>
      </c>
      <c r="N282" s="54">
        <f t="shared" si="38"/>
        <v>3.0979109589041092</v>
      </c>
      <c r="O282" s="54">
        <v>0.31944782608695649</v>
      </c>
      <c r="P282" s="56">
        <f t="shared" si="36"/>
        <v>5.0295910470935248E-2</v>
      </c>
    </row>
    <row r="283" spans="1:16" ht="12" customHeight="1" x14ac:dyDescent="0.2">
      <c r="A283" s="78">
        <f t="shared" si="37"/>
        <v>278</v>
      </c>
      <c r="B283" s="81" t="s">
        <v>33</v>
      </c>
      <c r="C283" s="81">
        <v>506.6</v>
      </c>
      <c r="D283" s="81"/>
      <c r="E283" s="81"/>
      <c r="F283" s="81">
        <f t="shared" si="16"/>
        <v>506.6</v>
      </c>
      <c r="G283" s="81">
        <v>12</v>
      </c>
      <c r="H283" s="81"/>
      <c r="I283" s="81"/>
      <c r="J283" s="57">
        <f t="shared" si="33"/>
        <v>12</v>
      </c>
      <c r="K283" s="56">
        <f t="shared" si="34"/>
        <v>7.7054794520547941E-3</v>
      </c>
      <c r="L283" s="54">
        <f t="shared" si="35"/>
        <v>28.356164383561641</v>
      </c>
      <c r="M283" s="54">
        <f t="shared" si="32"/>
        <v>6.2383561643835614</v>
      </c>
      <c r="N283" s="54">
        <f t="shared" si="38"/>
        <v>12.391643835616437</v>
      </c>
      <c r="O283" s="54">
        <v>1.277791304347826</v>
      </c>
      <c r="P283" s="56">
        <f t="shared" si="36"/>
        <v>9.5270342850196338E-2</v>
      </c>
    </row>
    <row r="284" spans="1:16" ht="12" customHeight="1" x14ac:dyDescent="0.2">
      <c r="A284" s="78">
        <f t="shared" si="37"/>
        <v>279</v>
      </c>
      <c r="B284" s="81" t="s">
        <v>34</v>
      </c>
      <c r="C284" s="81">
        <v>229.4</v>
      </c>
      <c r="D284" s="81"/>
      <c r="E284" s="81"/>
      <c r="F284" s="81">
        <f t="shared" si="16"/>
        <v>229.4</v>
      </c>
      <c r="G284" s="81">
        <v>4</v>
      </c>
      <c r="H284" s="81"/>
      <c r="I284" s="81"/>
      <c r="J284" s="57">
        <f t="shared" si="33"/>
        <v>4</v>
      </c>
      <c r="K284" s="56">
        <f t="shared" si="34"/>
        <v>2.5684931506849314E-3</v>
      </c>
      <c r="L284" s="54">
        <f t="shared" si="35"/>
        <v>9.4520547945205475</v>
      </c>
      <c r="M284" s="54">
        <f t="shared" si="32"/>
        <v>2.0794520547945203</v>
      </c>
      <c r="N284" s="54">
        <f t="shared" si="38"/>
        <v>4.1305479452054792</v>
      </c>
      <c r="O284" s="54">
        <v>0.42593043478260867</v>
      </c>
      <c r="P284" s="56">
        <f t="shared" si="36"/>
        <v>7.0130711548836766E-2</v>
      </c>
    </row>
    <row r="285" spans="1:16" ht="12" customHeight="1" x14ac:dyDescent="0.2">
      <c r="A285" s="78">
        <f t="shared" si="37"/>
        <v>280</v>
      </c>
      <c r="B285" s="81" t="s">
        <v>35</v>
      </c>
      <c r="C285" s="81">
        <v>619.9</v>
      </c>
      <c r="D285" s="81"/>
      <c r="E285" s="81"/>
      <c r="F285" s="81">
        <f t="shared" si="16"/>
        <v>619.9</v>
      </c>
      <c r="G285" s="81">
        <v>12</v>
      </c>
      <c r="H285" s="81"/>
      <c r="I285" s="81"/>
      <c r="J285" s="57">
        <f t="shared" si="33"/>
        <v>12</v>
      </c>
      <c r="K285" s="56">
        <f t="shared" si="34"/>
        <v>7.7054794520547941E-3</v>
      </c>
      <c r="L285" s="54">
        <f t="shared" si="35"/>
        <v>28.356164383561641</v>
      </c>
      <c r="M285" s="54">
        <f t="shared" si="32"/>
        <v>6.2383561643835614</v>
      </c>
      <c r="N285" s="54">
        <f t="shared" si="38"/>
        <v>12.391643835616437</v>
      </c>
      <c r="O285" s="54">
        <v>1.277791304347826</v>
      </c>
      <c r="P285" s="56">
        <f t="shared" si="36"/>
        <v>7.7857647504290153E-2</v>
      </c>
    </row>
    <row r="286" spans="1:16" ht="12" customHeight="1" x14ac:dyDescent="0.2">
      <c r="A286" s="78">
        <f t="shared" si="37"/>
        <v>281</v>
      </c>
      <c r="B286" s="81" t="s">
        <v>36</v>
      </c>
      <c r="C286" s="81">
        <v>356.2</v>
      </c>
      <c r="D286" s="81"/>
      <c r="E286" s="81"/>
      <c r="F286" s="81">
        <f t="shared" si="16"/>
        <v>356.2</v>
      </c>
      <c r="G286" s="81">
        <v>6</v>
      </c>
      <c r="H286" s="81"/>
      <c r="I286" s="81"/>
      <c r="J286" s="57">
        <f t="shared" si="33"/>
        <v>6</v>
      </c>
      <c r="K286" s="56">
        <f t="shared" si="34"/>
        <v>3.852739726027397E-3</v>
      </c>
      <c r="L286" s="54">
        <f t="shared" si="35"/>
        <v>14.17808219178082</v>
      </c>
      <c r="M286" s="54">
        <f t="shared" si="32"/>
        <v>3.1191780821917807</v>
      </c>
      <c r="N286" s="54">
        <f t="shared" si="38"/>
        <v>6.1958219178082183</v>
      </c>
      <c r="O286" s="54">
        <v>0.63889565217391298</v>
      </c>
      <c r="P286" s="56">
        <f t="shared" si="36"/>
        <v>6.774839372250066E-2</v>
      </c>
    </row>
    <row r="287" spans="1:16" ht="12" customHeight="1" x14ac:dyDescent="0.2">
      <c r="A287" s="78">
        <f t="shared" si="37"/>
        <v>282</v>
      </c>
      <c r="B287" s="81" t="s">
        <v>37</v>
      </c>
      <c r="C287" s="81">
        <v>1295.8</v>
      </c>
      <c r="D287" s="81"/>
      <c r="E287" s="81"/>
      <c r="F287" s="81">
        <f t="shared" si="16"/>
        <v>1295.8</v>
      </c>
      <c r="G287" s="81">
        <v>30</v>
      </c>
      <c r="H287" s="81"/>
      <c r="I287" s="81"/>
      <c r="J287" s="57">
        <f t="shared" si="33"/>
        <v>30</v>
      </c>
      <c r="K287" s="56">
        <f t="shared" si="34"/>
        <v>1.9263698630136987E-2</v>
      </c>
      <c r="L287" s="54">
        <f t="shared" si="35"/>
        <v>70.890410958904113</v>
      </c>
      <c r="M287" s="54">
        <f t="shared" si="32"/>
        <v>15.595890410958905</v>
      </c>
      <c r="N287" s="54">
        <f t="shared" si="38"/>
        <v>30.979109589041098</v>
      </c>
      <c r="O287" s="54">
        <v>3.1944782608695648</v>
      </c>
      <c r="P287" s="56">
        <f t="shared" si="36"/>
        <v>9.3116136147378972E-2</v>
      </c>
    </row>
    <row r="288" spans="1:16" ht="12" customHeight="1" x14ac:dyDescent="0.2">
      <c r="A288" s="78">
        <f t="shared" si="37"/>
        <v>283</v>
      </c>
      <c r="B288" s="81" t="s">
        <v>62</v>
      </c>
      <c r="C288" s="81">
        <v>156.44999999999999</v>
      </c>
      <c r="D288" s="81"/>
      <c r="E288" s="81">
        <v>36.1</v>
      </c>
      <c r="F288" s="81">
        <f t="shared" si="16"/>
        <v>192.54999999999998</v>
      </c>
      <c r="G288" s="81">
        <v>3</v>
      </c>
      <c r="H288" s="81"/>
      <c r="I288" s="81"/>
      <c r="J288" s="57">
        <f t="shared" si="33"/>
        <v>3</v>
      </c>
      <c r="K288" s="56">
        <f t="shared" si="34"/>
        <v>1.9263698630136985E-3</v>
      </c>
      <c r="L288" s="54">
        <f t="shared" si="35"/>
        <v>7.0890410958904102</v>
      </c>
      <c r="M288" s="54">
        <f t="shared" si="32"/>
        <v>1.5595890410958904</v>
      </c>
      <c r="N288" s="54">
        <f t="shared" si="38"/>
        <v>3.0979109589041092</v>
      </c>
      <c r="O288" s="54">
        <v>0.31944782608695649</v>
      </c>
      <c r="P288" s="56">
        <f t="shared" si="36"/>
        <v>6.2664185520526453E-2</v>
      </c>
    </row>
    <row r="289" spans="1:16" ht="12" customHeight="1" x14ac:dyDescent="0.2">
      <c r="A289" s="78">
        <f t="shared" si="37"/>
        <v>284</v>
      </c>
      <c r="B289" s="81" t="s">
        <v>63</v>
      </c>
      <c r="C289" s="81">
        <v>160.69999999999999</v>
      </c>
      <c r="D289" s="81"/>
      <c r="E289" s="81"/>
      <c r="F289" s="81">
        <f t="shared" si="16"/>
        <v>160.69999999999999</v>
      </c>
      <c r="G289" s="81">
        <v>3</v>
      </c>
      <c r="H289" s="81"/>
      <c r="I289" s="81"/>
      <c r="J289" s="57">
        <f t="shared" si="33"/>
        <v>3</v>
      </c>
      <c r="K289" s="56">
        <f t="shared" si="34"/>
        <v>1.9263698630136985E-3</v>
      </c>
      <c r="L289" s="54">
        <f t="shared" si="35"/>
        <v>7.0890410958904102</v>
      </c>
      <c r="M289" s="54">
        <f t="shared" si="32"/>
        <v>1.5595890410958904</v>
      </c>
      <c r="N289" s="54">
        <f t="shared" si="38"/>
        <v>3.0979109589041092</v>
      </c>
      <c r="O289" s="54">
        <v>0.31944782608695649</v>
      </c>
      <c r="P289" s="56">
        <f t="shared" si="36"/>
        <v>7.5083938531284172E-2</v>
      </c>
    </row>
    <row r="290" spans="1:16" ht="12" customHeight="1" x14ac:dyDescent="0.2">
      <c r="A290" s="78">
        <f t="shared" si="37"/>
        <v>285</v>
      </c>
      <c r="B290" s="81" t="s">
        <v>64</v>
      </c>
      <c r="C290" s="81">
        <v>170.8</v>
      </c>
      <c r="D290" s="81"/>
      <c r="E290" s="81">
        <v>34.5</v>
      </c>
      <c r="F290" s="81">
        <f t="shared" si="16"/>
        <v>205.3</v>
      </c>
      <c r="G290" s="81">
        <v>3</v>
      </c>
      <c r="H290" s="81"/>
      <c r="I290" s="81"/>
      <c r="J290" s="57">
        <f t="shared" si="33"/>
        <v>3</v>
      </c>
      <c r="K290" s="56">
        <f t="shared" si="34"/>
        <v>1.9263698630136985E-3</v>
      </c>
      <c r="L290" s="54">
        <f t="shared" si="35"/>
        <v>7.0890410958904102</v>
      </c>
      <c r="M290" s="54">
        <f t="shared" si="32"/>
        <v>1.5595890410958904</v>
      </c>
      <c r="N290" s="54">
        <f t="shared" si="38"/>
        <v>3.0979109589041092</v>
      </c>
      <c r="O290" s="54">
        <v>0.31944782608695649</v>
      </c>
      <c r="P290" s="56">
        <f t="shared" si="36"/>
        <v>5.877247404762477E-2</v>
      </c>
    </row>
    <row r="291" spans="1:16" ht="12" customHeight="1" x14ac:dyDescent="0.2">
      <c r="A291" s="78">
        <f t="shared" si="37"/>
        <v>286</v>
      </c>
      <c r="B291" s="81" t="s">
        <v>65</v>
      </c>
      <c r="C291" s="81">
        <v>114.5</v>
      </c>
      <c r="D291" s="81"/>
      <c r="E291" s="81"/>
      <c r="F291" s="81">
        <f t="shared" si="16"/>
        <v>114.5</v>
      </c>
      <c r="G291" s="81">
        <v>3</v>
      </c>
      <c r="H291" s="81"/>
      <c r="I291" s="81"/>
      <c r="J291" s="57">
        <f t="shared" si="33"/>
        <v>3</v>
      </c>
      <c r="K291" s="56">
        <f t="shared" si="34"/>
        <v>1.9263698630136985E-3</v>
      </c>
      <c r="L291" s="54">
        <f t="shared" si="35"/>
        <v>7.0890410958904102</v>
      </c>
      <c r="M291" s="54">
        <f t="shared" si="32"/>
        <v>1.5595890410958904</v>
      </c>
      <c r="N291" s="54">
        <f t="shared" si="38"/>
        <v>3.0979109589041092</v>
      </c>
      <c r="O291" s="54">
        <v>0.31944782608695649</v>
      </c>
      <c r="P291" s="56">
        <f t="shared" si="36"/>
        <v>0.10537981591246608</v>
      </c>
    </row>
    <row r="292" spans="1:16" ht="12" customHeight="1" x14ac:dyDescent="0.2">
      <c r="A292" s="78">
        <f t="shared" si="37"/>
        <v>287</v>
      </c>
      <c r="B292" s="81" t="s">
        <v>66</v>
      </c>
      <c r="C292" s="81">
        <v>132.19999999999999</v>
      </c>
      <c r="D292" s="81"/>
      <c r="E292" s="81"/>
      <c r="F292" s="81">
        <f t="shared" si="16"/>
        <v>132.19999999999999</v>
      </c>
      <c r="G292" s="81">
        <v>4</v>
      </c>
      <c r="H292" s="81"/>
      <c r="I292" s="81"/>
      <c r="J292" s="57">
        <f t="shared" si="33"/>
        <v>4</v>
      </c>
      <c r="K292" s="56">
        <f t="shared" si="34"/>
        <v>2.5684931506849314E-3</v>
      </c>
      <c r="L292" s="54">
        <f t="shared" si="35"/>
        <v>9.4520547945205475</v>
      </c>
      <c r="M292" s="54">
        <f t="shared" si="32"/>
        <v>2.0794520547945203</v>
      </c>
      <c r="N292" s="54">
        <f t="shared" si="38"/>
        <v>4.1305479452054792</v>
      </c>
      <c r="O292" s="54">
        <v>0.42593043478260867</v>
      </c>
      <c r="P292" s="56">
        <f t="shared" si="36"/>
        <v>0.12169429069064414</v>
      </c>
    </row>
    <row r="293" spans="1:16" ht="12" customHeight="1" x14ac:dyDescent="0.2">
      <c r="A293" s="78">
        <f t="shared" si="37"/>
        <v>288</v>
      </c>
      <c r="B293" s="81" t="s">
        <v>67</v>
      </c>
      <c r="C293" s="81">
        <v>143.9</v>
      </c>
      <c r="D293" s="81"/>
      <c r="E293" s="81"/>
      <c r="F293" s="81">
        <f t="shared" si="16"/>
        <v>143.9</v>
      </c>
      <c r="G293" s="81">
        <v>4</v>
      </c>
      <c r="H293" s="81"/>
      <c r="I293" s="81"/>
      <c r="J293" s="57">
        <f t="shared" si="33"/>
        <v>4</v>
      </c>
      <c r="K293" s="56">
        <f t="shared" si="34"/>
        <v>2.5684931506849314E-3</v>
      </c>
      <c r="L293" s="54">
        <f t="shared" si="35"/>
        <v>9.4520547945205475</v>
      </c>
      <c r="M293" s="54">
        <f t="shared" si="32"/>
        <v>2.0794520547945203</v>
      </c>
      <c r="N293" s="54">
        <f t="shared" si="38"/>
        <v>4.1305479452054792</v>
      </c>
      <c r="O293" s="54">
        <v>0.42593043478260867</v>
      </c>
      <c r="P293" s="56">
        <f t="shared" si="36"/>
        <v>0.11179975836902817</v>
      </c>
    </row>
    <row r="294" spans="1:16" ht="12" customHeight="1" x14ac:dyDescent="0.2">
      <c r="A294" s="78">
        <f t="shared" si="37"/>
        <v>289</v>
      </c>
      <c r="B294" s="81" t="s">
        <v>84</v>
      </c>
      <c r="C294" s="81">
        <v>302</v>
      </c>
      <c r="D294" s="81"/>
      <c r="E294" s="81">
        <v>49</v>
      </c>
      <c r="F294" s="81">
        <f t="shared" si="16"/>
        <v>351</v>
      </c>
      <c r="G294" s="81">
        <v>5</v>
      </c>
      <c r="H294" s="81"/>
      <c r="I294" s="81"/>
      <c r="J294" s="57">
        <f t="shared" si="33"/>
        <v>5</v>
      </c>
      <c r="K294" s="56">
        <f t="shared" si="34"/>
        <v>3.2106164383561642E-3</v>
      </c>
      <c r="L294" s="54">
        <f t="shared" si="35"/>
        <v>11.815068493150685</v>
      </c>
      <c r="M294" s="54">
        <f t="shared" si="32"/>
        <v>2.5993150684931505</v>
      </c>
      <c r="N294" s="54">
        <f t="shared" si="38"/>
        <v>5.1631849315068497</v>
      </c>
      <c r="O294" s="54">
        <v>0.53241304347826079</v>
      </c>
      <c r="P294" s="56">
        <f t="shared" si="36"/>
        <v>5.7293394691250561E-2</v>
      </c>
    </row>
    <row r="295" spans="1:16" ht="12" customHeight="1" x14ac:dyDescent="0.2">
      <c r="A295" s="78">
        <f t="shared" si="37"/>
        <v>290</v>
      </c>
      <c r="B295" s="81" t="s">
        <v>85</v>
      </c>
      <c r="C295" s="81">
        <v>299.10000000000002</v>
      </c>
      <c r="D295" s="81"/>
      <c r="E295" s="81">
        <v>30.3</v>
      </c>
      <c r="F295" s="81">
        <f t="shared" si="16"/>
        <v>329.40000000000003</v>
      </c>
      <c r="G295" s="81">
        <v>6</v>
      </c>
      <c r="H295" s="81"/>
      <c r="I295" s="81"/>
      <c r="J295" s="57">
        <f t="shared" si="33"/>
        <v>6</v>
      </c>
      <c r="K295" s="56">
        <f t="shared" si="34"/>
        <v>3.852739726027397E-3</v>
      </c>
      <c r="L295" s="54">
        <f t="shared" si="35"/>
        <v>14.17808219178082</v>
      </c>
      <c r="M295" s="54">
        <f t="shared" si="32"/>
        <v>3.1191780821917807</v>
      </c>
      <c r="N295" s="54">
        <f t="shared" si="38"/>
        <v>6.1958219178082183</v>
      </c>
      <c r="O295" s="54">
        <v>0.63889565217391298</v>
      </c>
      <c r="P295" s="56">
        <f t="shared" si="36"/>
        <v>7.3260406326517091E-2</v>
      </c>
    </row>
    <row r="296" spans="1:16" ht="12" customHeight="1" x14ac:dyDescent="0.2">
      <c r="A296" s="78">
        <f t="shared" si="37"/>
        <v>291</v>
      </c>
      <c r="B296" s="81" t="s">
        <v>86</v>
      </c>
      <c r="C296" s="81">
        <v>240.7</v>
      </c>
      <c r="D296" s="81"/>
      <c r="E296" s="81">
        <v>32</v>
      </c>
      <c r="F296" s="81">
        <f t="shared" si="16"/>
        <v>272.7</v>
      </c>
      <c r="G296" s="81">
        <v>6</v>
      </c>
      <c r="H296" s="81"/>
      <c r="I296" s="81"/>
      <c r="J296" s="57">
        <f t="shared" si="33"/>
        <v>6</v>
      </c>
      <c r="K296" s="56">
        <f t="shared" si="34"/>
        <v>3.852739726027397E-3</v>
      </c>
      <c r="L296" s="54">
        <f t="shared" si="35"/>
        <v>14.17808219178082</v>
      </c>
      <c r="M296" s="54">
        <f t="shared" si="32"/>
        <v>3.1191780821917807</v>
      </c>
      <c r="N296" s="54">
        <f t="shared" si="38"/>
        <v>6.1958219178082183</v>
      </c>
      <c r="O296" s="54">
        <v>0.63889565217391298</v>
      </c>
      <c r="P296" s="56">
        <f t="shared" si="36"/>
        <v>8.8492768037971153E-2</v>
      </c>
    </row>
    <row r="297" spans="1:16" ht="12" customHeight="1" x14ac:dyDescent="0.2">
      <c r="A297" s="78">
        <f t="shared" si="37"/>
        <v>292</v>
      </c>
      <c r="B297" s="81" t="s">
        <v>87</v>
      </c>
      <c r="C297" s="81">
        <v>354.6</v>
      </c>
      <c r="D297" s="81"/>
      <c r="E297" s="81">
        <v>49</v>
      </c>
      <c r="F297" s="81">
        <f t="shared" si="16"/>
        <v>403.6</v>
      </c>
      <c r="G297" s="81">
        <v>5</v>
      </c>
      <c r="H297" s="81"/>
      <c r="I297" s="81"/>
      <c r="J297" s="57">
        <f t="shared" si="33"/>
        <v>5</v>
      </c>
      <c r="K297" s="56">
        <f t="shared" si="34"/>
        <v>3.2106164383561642E-3</v>
      </c>
      <c r="L297" s="54">
        <f t="shared" si="35"/>
        <v>11.815068493150685</v>
      </c>
      <c r="M297" s="54">
        <f t="shared" si="32"/>
        <v>2.5993150684931505</v>
      </c>
      <c r="N297" s="54">
        <f t="shared" si="38"/>
        <v>5.1631849315068497</v>
      </c>
      <c r="O297" s="54">
        <v>0.53241304347826079</v>
      </c>
      <c r="P297" s="56">
        <f t="shared" si="36"/>
        <v>4.9826515204729797E-2</v>
      </c>
    </row>
    <row r="298" spans="1:16" ht="12" customHeight="1" x14ac:dyDescent="0.2">
      <c r="A298" s="78">
        <f t="shared" si="37"/>
        <v>293</v>
      </c>
      <c r="B298" s="81" t="s">
        <v>88</v>
      </c>
      <c r="C298" s="81">
        <v>306.2</v>
      </c>
      <c r="D298" s="81"/>
      <c r="E298" s="81"/>
      <c r="F298" s="81">
        <f t="shared" si="16"/>
        <v>306.2</v>
      </c>
      <c r="G298" s="81">
        <v>6</v>
      </c>
      <c r="H298" s="81"/>
      <c r="I298" s="81"/>
      <c r="J298" s="57">
        <f t="shared" si="33"/>
        <v>6</v>
      </c>
      <c r="K298" s="56">
        <f t="shared" si="34"/>
        <v>3.852739726027397E-3</v>
      </c>
      <c r="L298" s="54">
        <f t="shared" si="35"/>
        <v>14.17808219178082</v>
      </c>
      <c r="M298" s="54">
        <f t="shared" si="32"/>
        <v>3.1191780821917807</v>
      </c>
      <c r="N298" s="54">
        <f t="shared" si="38"/>
        <v>6.1958219178082183</v>
      </c>
      <c r="O298" s="54">
        <v>0.63889565217391298</v>
      </c>
      <c r="P298" s="56">
        <f t="shared" si="36"/>
        <v>7.8811162129179407E-2</v>
      </c>
    </row>
    <row r="299" spans="1:16" ht="12" customHeight="1" x14ac:dyDescent="0.2">
      <c r="A299" s="78">
        <f t="shared" si="37"/>
        <v>294</v>
      </c>
      <c r="B299" s="81" t="s">
        <v>89</v>
      </c>
      <c r="C299" s="81">
        <v>426.9</v>
      </c>
      <c r="D299" s="81"/>
      <c r="E299" s="81"/>
      <c r="F299" s="81">
        <f t="shared" si="16"/>
        <v>426.9</v>
      </c>
      <c r="G299" s="81">
        <v>8</v>
      </c>
      <c r="H299" s="81"/>
      <c r="I299" s="81"/>
      <c r="J299" s="57">
        <f t="shared" si="33"/>
        <v>8</v>
      </c>
      <c r="K299" s="56">
        <f t="shared" si="34"/>
        <v>5.1369863013698627E-3</v>
      </c>
      <c r="L299" s="54">
        <f t="shared" si="35"/>
        <v>18.904109589041095</v>
      </c>
      <c r="M299" s="54">
        <f t="shared" si="32"/>
        <v>4.1589041095890407</v>
      </c>
      <c r="N299" s="54">
        <f t="shared" si="38"/>
        <v>8.2610958904109584</v>
      </c>
      <c r="O299" s="54">
        <v>0.85186086956521734</v>
      </c>
      <c r="P299" s="56">
        <f t="shared" si="36"/>
        <v>7.5371212130724549E-2</v>
      </c>
    </row>
    <row r="300" spans="1:16" ht="12" customHeight="1" x14ac:dyDescent="0.2">
      <c r="A300" s="78">
        <f t="shared" si="37"/>
        <v>295</v>
      </c>
      <c r="B300" s="81" t="s">
        <v>90</v>
      </c>
      <c r="C300" s="81">
        <v>347.5</v>
      </c>
      <c r="D300" s="81"/>
      <c r="E300" s="81"/>
      <c r="F300" s="81">
        <f t="shared" si="16"/>
        <v>347.5</v>
      </c>
      <c r="G300" s="81">
        <v>7</v>
      </c>
      <c r="H300" s="81"/>
      <c r="I300" s="81"/>
      <c r="J300" s="57">
        <f t="shared" si="33"/>
        <v>7</v>
      </c>
      <c r="K300" s="56">
        <f t="shared" si="34"/>
        <v>4.4948630136986299E-3</v>
      </c>
      <c r="L300" s="54">
        <f t="shared" si="35"/>
        <v>16.541095890410958</v>
      </c>
      <c r="M300" s="54">
        <f t="shared" si="32"/>
        <v>3.6390410958904109</v>
      </c>
      <c r="N300" s="54">
        <f t="shared" si="38"/>
        <v>7.2284589041095888</v>
      </c>
      <c r="O300" s="54">
        <v>0.74537826086956516</v>
      </c>
      <c r="P300" s="56">
        <f t="shared" si="36"/>
        <v>8.1018630651166976E-2</v>
      </c>
    </row>
    <row r="301" spans="1:16" ht="12" customHeight="1" x14ac:dyDescent="0.2">
      <c r="A301" s="78">
        <f t="shared" si="37"/>
        <v>296</v>
      </c>
      <c r="B301" s="81" t="s">
        <v>91</v>
      </c>
      <c r="C301" s="81">
        <v>667.2</v>
      </c>
      <c r="D301" s="81"/>
      <c r="E301" s="81"/>
      <c r="F301" s="81">
        <f t="shared" si="16"/>
        <v>667.2</v>
      </c>
      <c r="G301" s="81">
        <v>11</v>
      </c>
      <c r="H301" s="81"/>
      <c r="I301" s="81"/>
      <c r="J301" s="57">
        <f t="shared" si="33"/>
        <v>11</v>
      </c>
      <c r="K301" s="56">
        <f t="shared" si="34"/>
        <v>7.0633561643835613E-3</v>
      </c>
      <c r="L301" s="54">
        <f t="shared" si="35"/>
        <v>25.993150684931507</v>
      </c>
      <c r="M301" s="54">
        <f t="shared" si="32"/>
        <v>5.7184931506849317</v>
      </c>
      <c r="N301" s="54">
        <f t="shared" si="38"/>
        <v>11.359006849315069</v>
      </c>
      <c r="O301" s="54">
        <v>1.1713086956521739</v>
      </c>
      <c r="P301" s="56">
        <f t="shared" si="36"/>
        <v>6.630989115794915E-2</v>
      </c>
    </row>
    <row r="302" spans="1:16" ht="12" customHeight="1" x14ac:dyDescent="0.2">
      <c r="A302" s="78">
        <f t="shared" si="37"/>
        <v>297</v>
      </c>
      <c r="B302" s="81" t="s">
        <v>92</v>
      </c>
      <c r="C302" s="81">
        <v>364</v>
      </c>
      <c r="D302" s="81"/>
      <c r="E302" s="81"/>
      <c r="F302" s="81">
        <f t="shared" si="16"/>
        <v>364</v>
      </c>
      <c r="G302" s="81">
        <v>4</v>
      </c>
      <c r="H302" s="81"/>
      <c r="I302" s="81"/>
      <c r="J302" s="57">
        <f t="shared" si="33"/>
        <v>4</v>
      </c>
      <c r="K302" s="56">
        <f t="shared" si="34"/>
        <v>2.5684931506849314E-3</v>
      </c>
      <c r="L302" s="54">
        <f t="shared" si="35"/>
        <v>9.4520547945205475</v>
      </c>
      <c r="M302" s="54">
        <f t="shared" si="32"/>
        <v>2.0794520547945203</v>
      </c>
      <c r="N302" s="54">
        <f t="shared" si="38"/>
        <v>4.1305479452054792</v>
      </c>
      <c r="O302" s="54">
        <v>0.42593043478260867</v>
      </c>
      <c r="P302" s="56">
        <f t="shared" si="36"/>
        <v>4.4197761618964708E-2</v>
      </c>
    </row>
    <row r="303" spans="1:16" ht="12" customHeight="1" x14ac:dyDescent="0.2">
      <c r="A303" s="78">
        <f t="shared" si="37"/>
        <v>298</v>
      </c>
      <c r="B303" s="81" t="s">
        <v>93</v>
      </c>
      <c r="C303" s="81">
        <v>180.5</v>
      </c>
      <c r="D303" s="81"/>
      <c r="E303" s="81"/>
      <c r="F303" s="81">
        <f t="shared" si="16"/>
        <v>180.5</v>
      </c>
      <c r="G303" s="81">
        <v>5</v>
      </c>
      <c r="H303" s="81"/>
      <c r="I303" s="81"/>
      <c r="J303" s="57">
        <f t="shared" si="33"/>
        <v>5</v>
      </c>
      <c r="K303" s="56">
        <f t="shared" si="34"/>
        <v>3.2106164383561642E-3</v>
      </c>
      <c r="L303" s="54">
        <f t="shared" si="35"/>
        <v>11.815068493150685</v>
      </c>
      <c r="M303" s="54">
        <f t="shared" si="32"/>
        <v>2.5993150684931505</v>
      </c>
      <c r="N303" s="54">
        <f t="shared" si="38"/>
        <v>5.1631849315068497</v>
      </c>
      <c r="O303" s="54">
        <v>0.53241304347826079</v>
      </c>
      <c r="P303" s="56">
        <f t="shared" si="36"/>
        <v>0.11141264009212713</v>
      </c>
    </row>
    <row r="304" spans="1:16" x14ac:dyDescent="0.2">
      <c r="A304" s="78">
        <f t="shared" si="37"/>
        <v>299</v>
      </c>
      <c r="B304" s="81" t="s">
        <v>94</v>
      </c>
      <c r="C304" s="81">
        <v>235.8</v>
      </c>
      <c r="D304" s="81"/>
      <c r="E304" s="81"/>
      <c r="F304" s="81">
        <f t="shared" si="16"/>
        <v>235.8</v>
      </c>
      <c r="G304" s="81">
        <v>6</v>
      </c>
      <c r="H304" s="81"/>
      <c r="I304" s="81"/>
      <c r="J304" s="57">
        <f t="shared" si="33"/>
        <v>6</v>
      </c>
      <c r="K304" s="56">
        <f t="shared" si="34"/>
        <v>3.852739726027397E-3</v>
      </c>
      <c r="L304" s="54">
        <f t="shared" si="35"/>
        <v>14.17808219178082</v>
      </c>
      <c r="M304" s="54">
        <f t="shared" si="32"/>
        <v>3.1191780821917807</v>
      </c>
      <c r="N304" s="54">
        <f t="shared" si="38"/>
        <v>6.1958219178082183</v>
      </c>
      <c r="O304" s="54">
        <v>0.63889565217391298</v>
      </c>
      <c r="P304" s="56">
        <f t="shared" si="36"/>
        <v>0.10234087295994374</v>
      </c>
    </row>
    <row r="305" spans="1:16" x14ac:dyDescent="0.2">
      <c r="A305" s="78">
        <f t="shared" si="37"/>
        <v>300</v>
      </c>
      <c r="B305" s="81" t="s">
        <v>95</v>
      </c>
      <c r="C305" s="81">
        <v>234.1</v>
      </c>
      <c r="D305" s="81"/>
      <c r="E305" s="81"/>
      <c r="F305" s="81">
        <f t="shared" si="16"/>
        <v>234.1</v>
      </c>
      <c r="G305" s="81">
        <v>4</v>
      </c>
      <c r="H305" s="81"/>
      <c r="I305" s="81"/>
      <c r="J305" s="57">
        <f t="shared" si="33"/>
        <v>4</v>
      </c>
      <c r="K305" s="56">
        <f t="shared" si="34"/>
        <v>2.5684931506849314E-3</v>
      </c>
      <c r="L305" s="54">
        <f t="shared" si="35"/>
        <v>9.4520547945205475</v>
      </c>
      <c r="M305" s="54">
        <f t="shared" si="32"/>
        <v>2.0794520547945203</v>
      </c>
      <c r="N305" s="54">
        <f t="shared" si="38"/>
        <v>4.1305479452054792</v>
      </c>
      <c r="O305" s="54">
        <v>0.42593043478260867</v>
      </c>
      <c r="P305" s="56">
        <f t="shared" si="36"/>
        <v>6.8722704952170671E-2</v>
      </c>
    </row>
    <row r="306" spans="1:16" x14ac:dyDescent="0.2">
      <c r="A306" s="78">
        <f t="shared" si="37"/>
        <v>301</v>
      </c>
      <c r="B306" s="81" t="s">
        <v>96</v>
      </c>
      <c r="C306" s="81">
        <v>490.4</v>
      </c>
      <c r="D306" s="81"/>
      <c r="E306" s="81"/>
      <c r="F306" s="81">
        <f t="shared" si="16"/>
        <v>490.4</v>
      </c>
      <c r="G306" s="81">
        <v>9</v>
      </c>
      <c r="H306" s="81"/>
      <c r="I306" s="81"/>
      <c r="J306" s="57">
        <f t="shared" si="33"/>
        <v>9</v>
      </c>
      <c r="K306" s="56">
        <f t="shared" si="34"/>
        <v>5.7791095890410956E-3</v>
      </c>
      <c r="L306" s="54">
        <f t="shared" si="35"/>
        <v>21.267123287671232</v>
      </c>
      <c r="M306" s="54">
        <f t="shared" si="32"/>
        <v>4.6787671232876713</v>
      </c>
      <c r="N306" s="54">
        <f t="shared" si="38"/>
        <v>9.293732876712328</v>
      </c>
      <c r="O306" s="54">
        <v>0.95834347826086952</v>
      </c>
      <c r="P306" s="56">
        <f t="shared" si="36"/>
        <v>7.3813145933793026E-2</v>
      </c>
    </row>
    <row r="307" spans="1:16" x14ac:dyDescent="0.2">
      <c r="A307" s="78">
        <f t="shared" si="37"/>
        <v>302</v>
      </c>
      <c r="B307" s="81" t="s">
        <v>97</v>
      </c>
      <c r="C307" s="81">
        <v>157</v>
      </c>
      <c r="D307" s="81"/>
      <c r="E307" s="81"/>
      <c r="F307" s="81">
        <f t="shared" si="16"/>
        <v>157</v>
      </c>
      <c r="G307" s="81">
        <v>3</v>
      </c>
      <c r="H307" s="81"/>
      <c r="I307" s="81"/>
      <c r="J307" s="57">
        <f t="shared" si="33"/>
        <v>3</v>
      </c>
      <c r="K307" s="56">
        <f t="shared" si="34"/>
        <v>1.9263698630136985E-3</v>
      </c>
      <c r="L307" s="54">
        <f t="shared" si="35"/>
        <v>7.0890410958904102</v>
      </c>
      <c r="M307" s="54">
        <f t="shared" si="32"/>
        <v>1.5595890410958904</v>
      </c>
      <c r="N307" s="54">
        <f t="shared" si="38"/>
        <v>3.0979109589041092</v>
      </c>
      <c r="O307" s="54">
        <v>0.31944782608695649</v>
      </c>
      <c r="P307" s="56">
        <f t="shared" si="36"/>
        <v>7.6853432624059664E-2</v>
      </c>
    </row>
    <row r="308" spans="1:16" x14ac:dyDescent="0.2">
      <c r="A308" s="78">
        <f t="shared" si="37"/>
        <v>303</v>
      </c>
      <c r="B308" s="81" t="s">
        <v>98</v>
      </c>
      <c r="C308" s="81">
        <v>274</v>
      </c>
      <c r="D308" s="81"/>
      <c r="E308" s="81"/>
      <c r="F308" s="81">
        <f t="shared" si="16"/>
        <v>274</v>
      </c>
      <c r="G308" s="81">
        <v>6</v>
      </c>
      <c r="H308" s="81"/>
      <c r="I308" s="81"/>
      <c r="J308" s="57">
        <f t="shared" si="33"/>
        <v>6</v>
      </c>
      <c r="K308" s="56">
        <f t="shared" si="34"/>
        <v>3.852739726027397E-3</v>
      </c>
      <c r="L308" s="54">
        <f t="shared" si="35"/>
        <v>14.17808219178082</v>
      </c>
      <c r="M308" s="54">
        <f t="shared" si="32"/>
        <v>3.1191780821917807</v>
      </c>
      <c r="N308" s="54">
        <f t="shared" si="38"/>
        <v>6.1958219178082183</v>
      </c>
      <c r="O308" s="54">
        <v>0.63889565217391298</v>
      </c>
      <c r="P308" s="56">
        <f t="shared" si="36"/>
        <v>8.8072911839250853E-2</v>
      </c>
    </row>
    <row r="309" spans="1:16" x14ac:dyDescent="0.2">
      <c r="A309" s="78">
        <f t="shared" si="37"/>
        <v>304</v>
      </c>
      <c r="B309" s="81" t="s">
        <v>99</v>
      </c>
      <c r="C309" s="81">
        <v>287.60000000000002</v>
      </c>
      <c r="D309" s="81"/>
      <c r="E309" s="81"/>
      <c r="F309" s="81">
        <f t="shared" si="16"/>
        <v>287.60000000000002</v>
      </c>
      <c r="G309" s="81">
        <v>4</v>
      </c>
      <c r="H309" s="81"/>
      <c r="I309" s="81"/>
      <c r="J309" s="57">
        <f t="shared" si="33"/>
        <v>4</v>
      </c>
      <c r="K309" s="56">
        <f t="shared" si="34"/>
        <v>2.5684931506849314E-3</v>
      </c>
      <c r="L309" s="54">
        <f t="shared" si="35"/>
        <v>9.4520547945205475</v>
      </c>
      <c r="M309" s="54">
        <f t="shared" si="32"/>
        <v>2.0794520547945203</v>
      </c>
      <c r="N309" s="54">
        <f t="shared" si="38"/>
        <v>4.1305479452054792</v>
      </c>
      <c r="O309" s="54">
        <v>0.42593043478260867</v>
      </c>
      <c r="P309" s="56">
        <f t="shared" si="36"/>
        <v>5.5938752535824594E-2</v>
      </c>
    </row>
    <row r="310" spans="1:16" x14ac:dyDescent="0.2">
      <c r="A310" s="78">
        <f t="shared" si="37"/>
        <v>305</v>
      </c>
      <c r="B310" s="81" t="s">
        <v>100</v>
      </c>
      <c r="C310" s="81">
        <v>254.08</v>
      </c>
      <c r="D310" s="81"/>
      <c r="E310" s="81"/>
      <c r="F310" s="81">
        <f t="shared" si="16"/>
        <v>254.08</v>
      </c>
      <c r="G310" s="81">
        <v>5</v>
      </c>
      <c r="H310" s="81"/>
      <c r="I310" s="81"/>
      <c r="J310" s="57">
        <f t="shared" si="33"/>
        <v>5</v>
      </c>
      <c r="K310" s="56">
        <f t="shared" si="34"/>
        <v>3.2106164383561642E-3</v>
      </c>
      <c r="L310" s="54">
        <f t="shared" si="35"/>
        <v>11.815068493150685</v>
      </c>
      <c r="M310" s="54">
        <f t="shared" si="32"/>
        <v>2.5993150684931505</v>
      </c>
      <c r="N310" s="54">
        <f t="shared" si="38"/>
        <v>5.1631849315068497</v>
      </c>
      <c r="O310" s="54">
        <v>0.53241304347826079</v>
      </c>
      <c r="P310" s="56">
        <f t="shared" si="36"/>
        <v>7.9148227080561032E-2</v>
      </c>
    </row>
    <row r="311" spans="1:16" x14ac:dyDescent="0.2">
      <c r="A311" s="78">
        <f t="shared" si="37"/>
        <v>306</v>
      </c>
      <c r="B311" s="81" t="s">
        <v>101</v>
      </c>
      <c r="C311" s="81">
        <v>389.6</v>
      </c>
      <c r="D311" s="81"/>
      <c r="E311" s="81"/>
      <c r="F311" s="81">
        <f t="shared" si="16"/>
        <v>389.6</v>
      </c>
      <c r="G311" s="81">
        <v>5</v>
      </c>
      <c r="H311" s="81"/>
      <c r="I311" s="81"/>
      <c r="J311" s="57">
        <f t="shared" si="33"/>
        <v>5</v>
      </c>
      <c r="K311" s="56">
        <f t="shared" si="34"/>
        <v>3.2106164383561642E-3</v>
      </c>
      <c r="L311" s="54">
        <f t="shared" si="35"/>
        <v>11.815068493150685</v>
      </c>
      <c r="M311" s="54">
        <f t="shared" si="32"/>
        <v>2.5993150684931505</v>
      </c>
      <c r="N311" s="54">
        <f t="shared" si="38"/>
        <v>5.1631849315068497</v>
      </c>
      <c r="O311" s="54">
        <v>0.53241304347826079</v>
      </c>
      <c r="P311" s="56">
        <f t="shared" si="36"/>
        <v>5.1616995730567113E-2</v>
      </c>
    </row>
    <row r="312" spans="1:16" x14ac:dyDescent="0.2">
      <c r="A312" s="78">
        <f t="shared" si="37"/>
        <v>307</v>
      </c>
      <c r="B312" s="81" t="s">
        <v>102</v>
      </c>
      <c r="C312" s="81">
        <v>181.8</v>
      </c>
      <c r="D312" s="81"/>
      <c r="E312" s="81"/>
      <c r="F312" s="81">
        <f t="shared" si="16"/>
        <v>181.8</v>
      </c>
      <c r="G312" s="81">
        <v>6</v>
      </c>
      <c r="H312" s="81"/>
      <c r="I312" s="81"/>
      <c r="J312" s="57">
        <f t="shared" si="33"/>
        <v>6</v>
      </c>
      <c r="K312" s="56">
        <f t="shared" si="34"/>
        <v>3.852739726027397E-3</v>
      </c>
      <c r="L312" s="54">
        <f t="shared" si="35"/>
        <v>14.17808219178082</v>
      </c>
      <c r="M312" s="54">
        <f t="shared" si="32"/>
        <v>3.1191780821917807</v>
      </c>
      <c r="N312" s="54">
        <f t="shared" ref="N312:N343" si="39">L312*0.437</f>
        <v>6.1958219178082183</v>
      </c>
      <c r="O312" s="54">
        <v>0.63889565217391298</v>
      </c>
      <c r="P312" s="56">
        <f t="shared" si="36"/>
        <v>0.13273915205695672</v>
      </c>
    </row>
    <row r="313" spans="1:16" x14ac:dyDescent="0.2">
      <c r="A313" s="78">
        <f t="shared" si="37"/>
        <v>308</v>
      </c>
      <c r="B313" s="81" t="s">
        <v>103</v>
      </c>
      <c r="C313" s="81">
        <v>439.7</v>
      </c>
      <c r="D313" s="81"/>
      <c r="E313" s="81"/>
      <c r="F313" s="81">
        <f t="shared" si="16"/>
        <v>439.7</v>
      </c>
      <c r="G313" s="81">
        <v>6</v>
      </c>
      <c r="H313" s="81"/>
      <c r="I313" s="81"/>
      <c r="J313" s="57">
        <f t="shared" si="33"/>
        <v>6</v>
      </c>
      <c r="K313" s="56">
        <f t="shared" si="34"/>
        <v>3.852739726027397E-3</v>
      </c>
      <c r="L313" s="54">
        <f t="shared" si="35"/>
        <v>14.17808219178082</v>
      </c>
      <c r="M313" s="54">
        <f t="shared" si="32"/>
        <v>3.1191780821917807</v>
      </c>
      <c r="N313" s="54">
        <f t="shared" si="39"/>
        <v>6.1958219178082183</v>
      </c>
      <c r="O313" s="54">
        <v>0.63889565217391298</v>
      </c>
      <c r="P313" s="56">
        <f t="shared" si="36"/>
        <v>5.4882824298282312E-2</v>
      </c>
    </row>
    <row r="314" spans="1:16" x14ac:dyDescent="0.2">
      <c r="A314" s="78">
        <f t="shared" si="37"/>
        <v>309</v>
      </c>
      <c r="B314" s="81" t="s">
        <v>104</v>
      </c>
      <c r="C314" s="81">
        <v>245.7</v>
      </c>
      <c r="D314" s="81"/>
      <c r="E314" s="81"/>
      <c r="F314" s="81">
        <f t="shared" si="16"/>
        <v>245.7</v>
      </c>
      <c r="G314" s="81">
        <v>8</v>
      </c>
      <c r="H314" s="81"/>
      <c r="I314" s="81"/>
      <c r="J314" s="57">
        <f t="shared" si="33"/>
        <v>8</v>
      </c>
      <c r="K314" s="56">
        <f t="shared" si="34"/>
        <v>5.1369863013698627E-3</v>
      </c>
      <c r="L314" s="54">
        <f t="shared" si="35"/>
        <v>18.904109589041095</v>
      </c>
      <c r="M314" s="54">
        <f t="shared" si="32"/>
        <v>4.1589041095890407</v>
      </c>
      <c r="N314" s="54">
        <f t="shared" si="39"/>
        <v>8.2610958904109584</v>
      </c>
      <c r="O314" s="54">
        <v>0.85186086956521734</v>
      </c>
      <c r="P314" s="56">
        <f t="shared" si="36"/>
        <v>0.13095633072285839</v>
      </c>
    </row>
    <row r="315" spans="1:16" x14ac:dyDescent="0.2">
      <c r="A315" s="78">
        <f t="shared" si="37"/>
        <v>310</v>
      </c>
      <c r="B315" s="81" t="s">
        <v>105</v>
      </c>
      <c r="C315" s="81">
        <v>288.60000000000002</v>
      </c>
      <c r="D315" s="81"/>
      <c r="E315" s="81"/>
      <c r="F315" s="81">
        <f t="shared" si="16"/>
        <v>288.60000000000002</v>
      </c>
      <c r="G315" s="81">
        <v>9</v>
      </c>
      <c r="H315" s="81"/>
      <c r="I315" s="81"/>
      <c r="J315" s="57">
        <f t="shared" si="33"/>
        <v>9</v>
      </c>
      <c r="K315" s="56">
        <f t="shared" si="34"/>
        <v>5.7791095890410956E-3</v>
      </c>
      <c r="L315" s="54">
        <f t="shared" si="35"/>
        <v>21.267123287671232</v>
      </c>
      <c r="M315" s="54">
        <f t="shared" si="32"/>
        <v>4.6787671232876713</v>
      </c>
      <c r="N315" s="54">
        <f t="shared" si="39"/>
        <v>9.293732876712328</v>
      </c>
      <c r="O315" s="54">
        <v>0.95834347826086952</v>
      </c>
      <c r="P315" s="56">
        <f t="shared" si="36"/>
        <v>0.12542608027003499</v>
      </c>
    </row>
    <row r="316" spans="1:16" x14ac:dyDescent="0.2">
      <c r="A316" s="78">
        <f t="shared" si="37"/>
        <v>311</v>
      </c>
      <c r="B316" s="81" t="s">
        <v>1738</v>
      </c>
      <c r="C316" s="81">
        <v>2653.63</v>
      </c>
      <c r="D316" s="81"/>
      <c r="E316" s="81"/>
      <c r="F316" s="81">
        <f>C316+D316+E316</f>
        <v>2653.63</v>
      </c>
      <c r="G316" s="81">
        <v>45</v>
      </c>
      <c r="H316" s="81"/>
      <c r="I316" s="81"/>
      <c r="J316" s="57">
        <f t="shared" si="33"/>
        <v>45</v>
      </c>
      <c r="K316" s="56">
        <f t="shared" si="34"/>
        <v>2.8895547945205477E-2</v>
      </c>
      <c r="L316" s="54">
        <f t="shared" si="35"/>
        <v>106.33561643835615</v>
      </c>
      <c r="M316" s="54">
        <f t="shared" si="32"/>
        <v>23.393835616438356</v>
      </c>
      <c r="N316" s="54">
        <f t="shared" si="39"/>
        <v>46.468664383561638</v>
      </c>
      <c r="O316" s="54">
        <v>4.7917173913043465</v>
      </c>
      <c r="P316" s="56">
        <f t="shared" si="36"/>
        <v>6.8204623036994802E-2</v>
      </c>
    </row>
    <row r="317" spans="1:16" x14ac:dyDescent="0.2">
      <c r="A317" s="78">
        <f t="shared" si="37"/>
        <v>312</v>
      </c>
      <c r="B317" s="81" t="s">
        <v>1739</v>
      </c>
      <c r="C317" s="81">
        <v>268.3</v>
      </c>
      <c r="D317" s="81"/>
      <c r="E317" s="81"/>
      <c r="F317" s="81">
        <f>C317+D317+E317</f>
        <v>268.3</v>
      </c>
      <c r="G317" s="81">
        <v>6</v>
      </c>
      <c r="H317" s="81"/>
      <c r="I317" s="81"/>
      <c r="J317" s="57">
        <f t="shared" si="33"/>
        <v>6</v>
      </c>
      <c r="K317" s="56">
        <f t="shared" si="34"/>
        <v>3.852739726027397E-3</v>
      </c>
      <c r="L317" s="54">
        <f t="shared" si="35"/>
        <v>14.17808219178082</v>
      </c>
      <c r="M317" s="54">
        <f t="shared" si="32"/>
        <v>3.1191780821917807</v>
      </c>
      <c r="N317" s="54">
        <f t="shared" si="39"/>
        <v>6.1958219178082183</v>
      </c>
      <c r="O317" s="54">
        <v>0.63889565217391298</v>
      </c>
      <c r="P317" s="56">
        <f t="shared" si="36"/>
        <v>8.994400985447161E-2</v>
      </c>
    </row>
    <row r="318" spans="1:16" x14ac:dyDescent="0.2">
      <c r="A318" s="78">
        <f t="shared" si="37"/>
        <v>313</v>
      </c>
      <c r="B318" s="81" t="s">
        <v>1740</v>
      </c>
      <c r="C318" s="81">
        <v>2006.88</v>
      </c>
      <c r="D318" s="81"/>
      <c r="E318" s="81">
        <v>105.2</v>
      </c>
      <c r="F318" s="81">
        <f>C318+D318+E318</f>
        <v>2112.08</v>
      </c>
      <c r="G318" s="81">
        <v>43</v>
      </c>
      <c r="H318" s="81"/>
      <c r="I318" s="81">
        <v>1</v>
      </c>
      <c r="J318" s="57">
        <f t="shared" si="33"/>
        <v>44</v>
      </c>
      <c r="K318" s="56">
        <f t="shared" si="34"/>
        <v>2.8253424657534245E-2</v>
      </c>
      <c r="L318" s="54">
        <f t="shared" si="35"/>
        <v>103.97260273972603</v>
      </c>
      <c r="M318" s="54">
        <f t="shared" ref="M318:M370" si="40">L318*0.22</f>
        <v>22.873972602739727</v>
      </c>
      <c r="N318" s="54">
        <f t="shared" si="39"/>
        <v>45.436027397260276</v>
      </c>
      <c r="O318" s="54">
        <v>4.5787521739130428</v>
      </c>
      <c r="P318" s="56">
        <f t="shared" si="36"/>
        <v>8.3737999940172281E-2</v>
      </c>
    </row>
    <row r="319" spans="1:16" x14ac:dyDescent="0.2">
      <c r="A319" s="78">
        <f t="shared" si="37"/>
        <v>314</v>
      </c>
      <c r="B319" s="81" t="s">
        <v>1741</v>
      </c>
      <c r="C319" s="81">
        <v>1829</v>
      </c>
      <c r="D319" s="81"/>
      <c r="E319" s="81"/>
      <c r="F319" s="81">
        <f>C319+D319+E319</f>
        <v>1829</v>
      </c>
      <c r="G319" s="81">
        <v>26</v>
      </c>
      <c r="H319" s="81"/>
      <c r="I319" s="81"/>
      <c r="J319" s="57">
        <f t="shared" si="33"/>
        <v>26</v>
      </c>
      <c r="K319" s="56">
        <f t="shared" si="34"/>
        <v>1.6695205479452052E-2</v>
      </c>
      <c r="L319" s="54">
        <f t="shared" si="35"/>
        <v>61.438356164383549</v>
      </c>
      <c r="M319" s="54">
        <f t="shared" si="40"/>
        <v>13.516438356164381</v>
      </c>
      <c r="N319" s="54">
        <f t="shared" si="39"/>
        <v>26.848561643835613</v>
      </c>
      <c r="O319" s="54">
        <v>2.768547826086956</v>
      </c>
      <c r="P319" s="56">
        <f t="shared" si="36"/>
        <v>5.7174359754221159E-2</v>
      </c>
    </row>
    <row r="320" spans="1:16" x14ac:dyDescent="0.2">
      <c r="A320" s="78">
        <f t="shared" si="37"/>
        <v>315</v>
      </c>
      <c r="B320" s="81" t="s">
        <v>1742</v>
      </c>
      <c r="C320" s="81">
        <v>1983.1</v>
      </c>
      <c r="D320" s="81"/>
      <c r="E320" s="81"/>
      <c r="F320" s="81">
        <f>C320+D320+E320</f>
        <v>1983.1</v>
      </c>
      <c r="G320" s="81">
        <v>25</v>
      </c>
      <c r="H320" s="81"/>
      <c r="I320" s="81"/>
      <c r="J320" s="57">
        <f t="shared" si="33"/>
        <v>25</v>
      </c>
      <c r="K320" s="56">
        <f t="shared" si="34"/>
        <v>1.605308219178082E-2</v>
      </c>
      <c r="L320" s="54">
        <f t="shared" si="35"/>
        <v>59.075342465753415</v>
      </c>
      <c r="M320" s="54">
        <f t="shared" si="40"/>
        <v>12.996575342465752</v>
      </c>
      <c r="N320" s="54">
        <f t="shared" si="39"/>
        <v>25.815924657534243</v>
      </c>
      <c r="O320" s="54">
        <v>2.6620652173913038</v>
      </c>
      <c r="P320" s="56">
        <f t="shared" si="36"/>
        <v>5.0703397550877272E-2</v>
      </c>
    </row>
    <row r="321" spans="1:16" x14ac:dyDescent="0.2">
      <c r="A321" s="78">
        <f t="shared" si="37"/>
        <v>316</v>
      </c>
      <c r="B321" s="81" t="s">
        <v>1790</v>
      </c>
      <c r="C321" s="81">
        <v>94.9</v>
      </c>
      <c r="D321" s="81"/>
      <c r="E321" s="81"/>
      <c r="F321" s="81">
        <f t="shared" ref="F321:F370" si="41">C321+D321+E321</f>
        <v>94.9</v>
      </c>
      <c r="G321" s="81">
        <v>3</v>
      </c>
      <c r="H321" s="81"/>
      <c r="I321" s="81"/>
      <c r="J321" s="57">
        <f t="shared" si="33"/>
        <v>3</v>
      </c>
      <c r="K321" s="56">
        <f t="shared" si="34"/>
        <v>1.9263698630136985E-3</v>
      </c>
      <c r="L321" s="54">
        <f t="shared" si="35"/>
        <v>7.0890410958904102</v>
      </c>
      <c r="M321" s="54">
        <f t="shared" si="40"/>
        <v>1.5595890410958904</v>
      </c>
      <c r="N321" s="54">
        <f t="shared" si="39"/>
        <v>3.0979109589041092</v>
      </c>
      <c r="O321" s="54">
        <v>0.31944782608695649</v>
      </c>
      <c r="P321" s="56">
        <f t="shared" si="36"/>
        <v>0.12714424575318614</v>
      </c>
    </row>
    <row r="322" spans="1:16" x14ac:dyDescent="0.2">
      <c r="A322" s="78">
        <f t="shared" si="37"/>
        <v>317</v>
      </c>
      <c r="B322" s="81" t="s">
        <v>1791</v>
      </c>
      <c r="C322" s="81">
        <v>63</v>
      </c>
      <c r="D322" s="81"/>
      <c r="E322" s="81"/>
      <c r="F322" s="81">
        <f t="shared" si="41"/>
        <v>63</v>
      </c>
      <c r="G322" s="81">
        <v>1</v>
      </c>
      <c r="H322" s="81"/>
      <c r="I322" s="81"/>
      <c r="J322" s="57">
        <f t="shared" si="33"/>
        <v>1</v>
      </c>
      <c r="K322" s="56">
        <f t="shared" si="34"/>
        <v>6.4212328767123284E-4</v>
      </c>
      <c r="L322" s="54">
        <f t="shared" si="35"/>
        <v>2.3630136986301369</v>
      </c>
      <c r="M322" s="54">
        <f t="shared" si="40"/>
        <v>0.51986301369863008</v>
      </c>
      <c r="N322" s="54">
        <f t="shared" si="39"/>
        <v>1.0326369863013698</v>
      </c>
      <c r="O322" s="54">
        <v>0.10648260869565217</v>
      </c>
      <c r="P322" s="56">
        <f t="shared" si="36"/>
        <v>6.3841211227393474E-2</v>
      </c>
    </row>
    <row r="323" spans="1:16" x14ac:dyDescent="0.2">
      <c r="A323" s="78">
        <f t="shared" si="37"/>
        <v>318</v>
      </c>
      <c r="B323" s="81" t="s">
        <v>1808</v>
      </c>
      <c r="C323" s="81">
        <v>75.599999999999994</v>
      </c>
      <c r="D323" s="81"/>
      <c r="E323" s="81"/>
      <c r="F323" s="81">
        <f t="shared" si="41"/>
        <v>75.599999999999994</v>
      </c>
      <c r="G323" s="81">
        <v>2</v>
      </c>
      <c r="H323" s="81"/>
      <c r="I323" s="81"/>
      <c r="J323" s="57">
        <f t="shared" si="33"/>
        <v>2</v>
      </c>
      <c r="K323" s="56">
        <f t="shared" si="34"/>
        <v>1.2842465753424657E-3</v>
      </c>
      <c r="L323" s="54">
        <f t="shared" si="35"/>
        <v>4.7260273972602738</v>
      </c>
      <c r="M323" s="54">
        <f t="shared" si="40"/>
        <v>1.0397260273972602</v>
      </c>
      <c r="N323" s="54">
        <f t="shared" si="39"/>
        <v>2.0652739726027396</v>
      </c>
      <c r="O323" s="54">
        <v>0.21296521739130433</v>
      </c>
      <c r="P323" s="56">
        <f t="shared" si="36"/>
        <v>0.10640201871232245</v>
      </c>
    </row>
    <row r="324" spans="1:16" x14ac:dyDescent="0.2">
      <c r="A324" s="78">
        <f t="shared" si="37"/>
        <v>319</v>
      </c>
      <c r="B324" s="81" t="s">
        <v>1809</v>
      </c>
      <c r="C324" s="81">
        <v>129.69999999999999</v>
      </c>
      <c r="D324" s="81"/>
      <c r="E324" s="81"/>
      <c r="F324" s="81">
        <f t="shared" si="41"/>
        <v>129.69999999999999</v>
      </c>
      <c r="G324" s="81">
        <v>4</v>
      </c>
      <c r="H324" s="81"/>
      <c r="I324" s="81"/>
      <c r="J324" s="57">
        <f t="shared" si="33"/>
        <v>4</v>
      </c>
      <c r="K324" s="56">
        <f t="shared" si="34"/>
        <v>2.5684931506849314E-3</v>
      </c>
      <c r="L324" s="54">
        <f t="shared" si="35"/>
        <v>9.4520547945205475</v>
      </c>
      <c r="M324" s="54">
        <f t="shared" si="40"/>
        <v>2.0794520547945203</v>
      </c>
      <c r="N324" s="54">
        <f t="shared" si="39"/>
        <v>4.1305479452054792</v>
      </c>
      <c r="O324" s="54">
        <v>0.42593043478260867</v>
      </c>
      <c r="P324" s="56">
        <f t="shared" si="36"/>
        <v>0.12403997863764962</v>
      </c>
    </row>
    <row r="325" spans="1:16" x14ac:dyDescent="0.2">
      <c r="A325" s="78">
        <f t="shared" si="37"/>
        <v>320</v>
      </c>
      <c r="B325" s="81" t="s">
        <v>1810</v>
      </c>
      <c r="C325" s="81">
        <v>137.4</v>
      </c>
      <c r="D325" s="81"/>
      <c r="E325" s="81"/>
      <c r="F325" s="81">
        <f t="shared" si="41"/>
        <v>137.4</v>
      </c>
      <c r="G325" s="81">
        <v>5</v>
      </c>
      <c r="H325" s="81"/>
      <c r="I325" s="81"/>
      <c r="J325" s="57">
        <f t="shared" si="33"/>
        <v>5</v>
      </c>
      <c r="K325" s="56">
        <f t="shared" si="34"/>
        <v>3.2106164383561642E-3</v>
      </c>
      <c r="L325" s="54">
        <f t="shared" si="35"/>
        <v>11.815068493150685</v>
      </c>
      <c r="M325" s="54">
        <f t="shared" si="40"/>
        <v>2.5993150684931505</v>
      </c>
      <c r="N325" s="54">
        <f t="shared" si="39"/>
        <v>5.1631849315068497</v>
      </c>
      <c r="O325" s="54">
        <v>0.53241304347826079</v>
      </c>
      <c r="P325" s="56">
        <f t="shared" si="36"/>
        <v>0.1463608554339807</v>
      </c>
    </row>
    <row r="326" spans="1:16" x14ac:dyDescent="0.2">
      <c r="A326" s="78">
        <f t="shared" si="37"/>
        <v>321</v>
      </c>
      <c r="B326" s="81" t="s">
        <v>1811</v>
      </c>
      <c r="C326" s="81">
        <v>243.35</v>
      </c>
      <c r="D326" s="81"/>
      <c r="E326" s="81"/>
      <c r="F326" s="81">
        <f t="shared" si="41"/>
        <v>243.35</v>
      </c>
      <c r="G326" s="81">
        <v>6</v>
      </c>
      <c r="H326" s="81"/>
      <c r="I326" s="81"/>
      <c r="J326" s="57">
        <f t="shared" si="33"/>
        <v>6</v>
      </c>
      <c r="K326" s="56">
        <f t="shared" si="34"/>
        <v>3.852739726027397E-3</v>
      </c>
      <c r="L326" s="54">
        <f t="shared" si="35"/>
        <v>14.17808219178082</v>
      </c>
      <c r="M326" s="54">
        <f t="shared" si="40"/>
        <v>3.1191780821917807</v>
      </c>
      <c r="N326" s="54">
        <f t="shared" si="39"/>
        <v>6.1958219178082183</v>
      </c>
      <c r="O326" s="54">
        <v>0.63889565217391298</v>
      </c>
      <c r="P326" s="56">
        <f t="shared" si="36"/>
        <v>9.9165719514915693E-2</v>
      </c>
    </row>
    <row r="327" spans="1:16" x14ac:dyDescent="0.2">
      <c r="A327" s="78">
        <f t="shared" si="37"/>
        <v>322</v>
      </c>
      <c r="B327" s="81" t="s">
        <v>1812</v>
      </c>
      <c r="C327" s="81">
        <v>130.80000000000001</v>
      </c>
      <c r="D327" s="81"/>
      <c r="E327" s="81"/>
      <c r="F327" s="81">
        <f t="shared" si="41"/>
        <v>130.80000000000001</v>
      </c>
      <c r="G327" s="81">
        <v>3</v>
      </c>
      <c r="H327" s="81"/>
      <c r="I327" s="81"/>
      <c r="J327" s="57">
        <f t="shared" ref="J327:J386" si="42">G327+H327+I327</f>
        <v>3</v>
      </c>
      <c r="K327" s="56">
        <f t="shared" ref="K327:K386" si="43">3/$J$387*J327</f>
        <v>1.9263698630136985E-3</v>
      </c>
      <c r="L327" s="54">
        <f t="shared" ref="L327:L386" si="44">K327*3680</f>
        <v>7.0890410958904102</v>
      </c>
      <c r="M327" s="54">
        <f t="shared" si="40"/>
        <v>1.5595890410958904</v>
      </c>
      <c r="N327" s="54">
        <f t="shared" si="39"/>
        <v>3.0979109589041092</v>
      </c>
      <c r="O327" s="54">
        <v>0.31944782608695649</v>
      </c>
      <c r="P327" s="56">
        <f t="shared" ref="P327:P387" si="45">(L327+M327+N327+O327)/F327</f>
        <v>9.2247621727655701E-2</v>
      </c>
    </row>
    <row r="328" spans="1:16" x14ac:dyDescent="0.2">
      <c r="A328" s="78">
        <f t="shared" ref="A328:A386" si="46">A327+1</f>
        <v>323</v>
      </c>
      <c r="B328" s="81" t="s">
        <v>1813</v>
      </c>
      <c r="C328" s="81">
        <v>104</v>
      </c>
      <c r="D328" s="81"/>
      <c r="E328" s="81"/>
      <c r="F328" s="81">
        <f t="shared" si="41"/>
        <v>104</v>
      </c>
      <c r="G328" s="81">
        <v>3</v>
      </c>
      <c r="H328" s="81"/>
      <c r="I328" s="81"/>
      <c r="J328" s="57">
        <f t="shared" si="42"/>
        <v>3</v>
      </c>
      <c r="K328" s="56">
        <f t="shared" si="43"/>
        <v>1.9263698630136985E-3</v>
      </c>
      <c r="L328" s="54">
        <f t="shared" si="44"/>
        <v>7.0890410958904102</v>
      </c>
      <c r="M328" s="54">
        <f t="shared" si="40"/>
        <v>1.5595890410958904</v>
      </c>
      <c r="N328" s="54">
        <f t="shared" si="39"/>
        <v>3.0979109589041092</v>
      </c>
      <c r="O328" s="54">
        <v>0.31944782608695649</v>
      </c>
      <c r="P328" s="56">
        <f t="shared" si="45"/>
        <v>0.11601912424978236</v>
      </c>
    </row>
    <row r="329" spans="1:16" x14ac:dyDescent="0.2">
      <c r="A329" s="78">
        <f t="shared" si="46"/>
        <v>324</v>
      </c>
      <c r="B329" s="81" t="s">
        <v>1814</v>
      </c>
      <c r="C329" s="81">
        <v>147.6</v>
      </c>
      <c r="D329" s="81"/>
      <c r="E329" s="81"/>
      <c r="F329" s="81">
        <f t="shared" si="41"/>
        <v>147.6</v>
      </c>
      <c r="G329" s="81">
        <v>3</v>
      </c>
      <c r="H329" s="81"/>
      <c r="I329" s="81"/>
      <c r="J329" s="57">
        <f t="shared" si="42"/>
        <v>3</v>
      </c>
      <c r="K329" s="56">
        <f t="shared" si="43"/>
        <v>1.9263698630136985E-3</v>
      </c>
      <c r="L329" s="54">
        <f t="shared" si="44"/>
        <v>7.0890410958904102</v>
      </c>
      <c r="M329" s="54">
        <f t="shared" si="40"/>
        <v>1.5595890410958904</v>
      </c>
      <c r="N329" s="54">
        <f t="shared" si="39"/>
        <v>3.0979109589041092</v>
      </c>
      <c r="O329" s="54">
        <v>0.31944782608695649</v>
      </c>
      <c r="P329" s="56">
        <f t="shared" si="45"/>
        <v>8.174789242532092E-2</v>
      </c>
    </row>
    <row r="330" spans="1:16" x14ac:dyDescent="0.2">
      <c r="A330" s="78">
        <f t="shared" si="46"/>
        <v>325</v>
      </c>
      <c r="B330" s="81" t="s">
        <v>1845</v>
      </c>
      <c r="C330" s="81">
        <v>613.6</v>
      </c>
      <c r="D330" s="81"/>
      <c r="E330" s="81">
        <v>61.8</v>
      </c>
      <c r="F330" s="81">
        <f t="shared" si="41"/>
        <v>675.4</v>
      </c>
      <c r="G330" s="81">
        <v>10</v>
      </c>
      <c r="H330" s="81"/>
      <c r="I330" s="81">
        <v>1</v>
      </c>
      <c r="J330" s="57">
        <f t="shared" si="42"/>
        <v>11</v>
      </c>
      <c r="K330" s="56">
        <f t="shared" si="43"/>
        <v>7.0633561643835613E-3</v>
      </c>
      <c r="L330" s="54">
        <f t="shared" si="44"/>
        <v>25.993150684931507</v>
      </c>
      <c r="M330" s="54">
        <f t="shared" si="40"/>
        <v>5.7184931506849317</v>
      </c>
      <c r="N330" s="54">
        <f t="shared" si="39"/>
        <v>11.359006849315069</v>
      </c>
      <c r="O330" s="54">
        <v>1.0648260869565216</v>
      </c>
      <c r="P330" s="56">
        <f t="shared" si="45"/>
        <v>6.534716726663907E-2</v>
      </c>
    </row>
    <row r="331" spans="1:16" x14ac:dyDescent="0.2">
      <c r="A331" s="78">
        <f t="shared" si="46"/>
        <v>326</v>
      </c>
      <c r="B331" s="81" t="s">
        <v>1846</v>
      </c>
      <c r="C331" s="81">
        <v>250.6</v>
      </c>
      <c r="D331" s="81"/>
      <c r="E331" s="81"/>
      <c r="F331" s="81">
        <f t="shared" si="41"/>
        <v>250.6</v>
      </c>
      <c r="G331" s="81">
        <v>6</v>
      </c>
      <c r="H331" s="81"/>
      <c r="I331" s="81"/>
      <c r="J331" s="57">
        <f t="shared" si="42"/>
        <v>6</v>
      </c>
      <c r="K331" s="56">
        <f t="shared" si="43"/>
        <v>3.852739726027397E-3</v>
      </c>
      <c r="L331" s="54">
        <f t="shared" si="44"/>
        <v>14.17808219178082</v>
      </c>
      <c r="M331" s="54">
        <f t="shared" si="40"/>
        <v>3.1191780821917807</v>
      </c>
      <c r="N331" s="54">
        <f t="shared" si="39"/>
        <v>6.1958219178082183</v>
      </c>
      <c r="O331" s="54">
        <v>0.63889565217391298</v>
      </c>
      <c r="P331" s="56">
        <f t="shared" si="45"/>
        <v>9.6296799058079544E-2</v>
      </c>
    </row>
    <row r="332" spans="1:16" x14ac:dyDescent="0.2">
      <c r="A332" s="78">
        <f t="shared" si="46"/>
        <v>327</v>
      </c>
      <c r="B332" s="81" t="s">
        <v>1847</v>
      </c>
      <c r="C332" s="81">
        <v>252.6</v>
      </c>
      <c r="D332" s="81"/>
      <c r="E332" s="81"/>
      <c r="F332" s="81">
        <f t="shared" si="41"/>
        <v>252.6</v>
      </c>
      <c r="G332" s="81">
        <v>3</v>
      </c>
      <c r="H332" s="81"/>
      <c r="I332" s="81"/>
      <c r="J332" s="57">
        <f t="shared" si="42"/>
        <v>3</v>
      </c>
      <c r="K332" s="56">
        <f t="shared" si="43"/>
        <v>1.9263698630136985E-3</v>
      </c>
      <c r="L332" s="54">
        <f t="shared" si="44"/>
        <v>7.0890410958904102</v>
      </c>
      <c r="M332" s="54">
        <f t="shared" si="40"/>
        <v>1.5595890410958904</v>
      </c>
      <c r="N332" s="54">
        <f t="shared" si="39"/>
        <v>3.0979109589041092</v>
      </c>
      <c r="O332" s="54">
        <v>0.31944782608695649</v>
      </c>
      <c r="P332" s="56">
        <f t="shared" si="45"/>
        <v>4.7767177046624573E-2</v>
      </c>
    </row>
    <row r="333" spans="1:16" x14ac:dyDescent="0.2">
      <c r="A333" s="78">
        <f t="shared" si="46"/>
        <v>328</v>
      </c>
      <c r="B333" s="81" t="s">
        <v>251</v>
      </c>
      <c r="C333" s="81">
        <v>282.7</v>
      </c>
      <c r="D333" s="81"/>
      <c r="E333" s="81"/>
      <c r="F333" s="81">
        <f t="shared" si="41"/>
        <v>282.7</v>
      </c>
      <c r="G333" s="81">
        <v>3</v>
      </c>
      <c r="H333" s="81"/>
      <c r="I333" s="81"/>
      <c r="J333" s="57">
        <f t="shared" si="42"/>
        <v>3</v>
      </c>
      <c r="K333" s="56">
        <f t="shared" si="43"/>
        <v>1.9263698630136985E-3</v>
      </c>
      <c r="L333" s="54">
        <f t="shared" si="44"/>
        <v>7.0890410958904102</v>
      </c>
      <c r="M333" s="54">
        <f t="shared" si="40"/>
        <v>1.5595890410958904</v>
      </c>
      <c r="N333" s="54">
        <f t="shared" si="39"/>
        <v>3.0979109589041092</v>
      </c>
      <c r="O333" s="54">
        <v>0.31944782608695649</v>
      </c>
      <c r="P333" s="56">
        <f t="shared" si="45"/>
        <v>4.2681248397514561E-2</v>
      </c>
    </row>
    <row r="334" spans="1:16" x14ac:dyDescent="0.2">
      <c r="A334" s="78">
        <f t="shared" si="46"/>
        <v>329</v>
      </c>
      <c r="B334" s="81" t="s">
        <v>252</v>
      </c>
      <c r="C334" s="81">
        <v>280.89999999999998</v>
      </c>
      <c r="D334" s="81"/>
      <c r="E334" s="81"/>
      <c r="F334" s="81">
        <f t="shared" si="41"/>
        <v>280.89999999999998</v>
      </c>
      <c r="G334" s="81">
        <v>6</v>
      </c>
      <c r="H334" s="81"/>
      <c r="I334" s="81"/>
      <c r="J334" s="57">
        <f t="shared" si="42"/>
        <v>6</v>
      </c>
      <c r="K334" s="56">
        <f t="shared" si="43"/>
        <v>3.852739726027397E-3</v>
      </c>
      <c r="L334" s="54">
        <f t="shared" si="44"/>
        <v>14.17808219178082</v>
      </c>
      <c r="M334" s="54">
        <f t="shared" si="40"/>
        <v>3.1191780821917807</v>
      </c>
      <c r="N334" s="54">
        <f t="shared" si="39"/>
        <v>6.1958219178082183</v>
      </c>
      <c r="O334" s="54">
        <v>0.63889565217391298</v>
      </c>
      <c r="P334" s="56">
        <f t="shared" si="45"/>
        <v>8.5909497486488906E-2</v>
      </c>
    </row>
    <row r="335" spans="1:16" x14ac:dyDescent="0.2">
      <c r="A335" s="78">
        <f t="shared" si="46"/>
        <v>330</v>
      </c>
      <c r="B335" s="81" t="s">
        <v>253</v>
      </c>
      <c r="C335" s="81">
        <v>255.5</v>
      </c>
      <c r="D335" s="81"/>
      <c r="E335" s="81"/>
      <c r="F335" s="81">
        <f t="shared" si="41"/>
        <v>255.5</v>
      </c>
      <c r="G335" s="81">
        <v>6</v>
      </c>
      <c r="H335" s="81"/>
      <c r="I335" s="81"/>
      <c r="J335" s="57">
        <f t="shared" si="42"/>
        <v>6</v>
      </c>
      <c r="K335" s="56">
        <f t="shared" si="43"/>
        <v>3.852739726027397E-3</v>
      </c>
      <c r="L335" s="54">
        <f t="shared" si="44"/>
        <v>14.17808219178082</v>
      </c>
      <c r="M335" s="54">
        <f t="shared" si="40"/>
        <v>3.1191780821917807</v>
      </c>
      <c r="N335" s="54">
        <f t="shared" si="39"/>
        <v>6.1958219178082183</v>
      </c>
      <c r="O335" s="54">
        <v>0.63889565217391298</v>
      </c>
      <c r="P335" s="56">
        <f t="shared" si="45"/>
        <v>9.4450011130938288E-2</v>
      </c>
    </row>
    <row r="336" spans="1:16" x14ac:dyDescent="0.2">
      <c r="A336" s="78">
        <f t="shared" si="46"/>
        <v>331</v>
      </c>
      <c r="B336" s="81" t="s">
        <v>254</v>
      </c>
      <c r="C336" s="81">
        <v>426</v>
      </c>
      <c r="D336" s="81"/>
      <c r="E336" s="81"/>
      <c r="F336" s="81">
        <f t="shared" si="41"/>
        <v>426</v>
      </c>
      <c r="G336" s="81">
        <v>8</v>
      </c>
      <c r="H336" s="81"/>
      <c r="I336" s="81"/>
      <c r="J336" s="57">
        <f t="shared" si="42"/>
        <v>8</v>
      </c>
      <c r="K336" s="56">
        <f t="shared" si="43"/>
        <v>5.1369863013698627E-3</v>
      </c>
      <c r="L336" s="54">
        <f t="shared" si="44"/>
        <v>18.904109589041095</v>
      </c>
      <c r="M336" s="54">
        <f t="shared" si="40"/>
        <v>4.1589041095890407</v>
      </c>
      <c r="N336" s="54">
        <f t="shared" si="39"/>
        <v>8.2610958904109584</v>
      </c>
      <c r="O336" s="54">
        <v>0.85186086956521734</v>
      </c>
      <c r="P336" s="56">
        <f t="shared" si="45"/>
        <v>7.5530447085930305E-2</v>
      </c>
    </row>
    <row r="337" spans="1:16" x14ac:dyDescent="0.2">
      <c r="A337" s="78">
        <f t="shared" si="46"/>
        <v>332</v>
      </c>
      <c r="B337" s="81" t="s">
        <v>255</v>
      </c>
      <c r="C337" s="81">
        <v>267.8</v>
      </c>
      <c r="D337" s="81"/>
      <c r="E337" s="81"/>
      <c r="F337" s="81">
        <f t="shared" si="41"/>
        <v>267.8</v>
      </c>
      <c r="G337" s="81">
        <v>5</v>
      </c>
      <c r="H337" s="81"/>
      <c r="I337" s="81"/>
      <c r="J337" s="57">
        <f t="shared" si="42"/>
        <v>5</v>
      </c>
      <c r="K337" s="56">
        <f t="shared" si="43"/>
        <v>3.2106164383561642E-3</v>
      </c>
      <c r="L337" s="54">
        <f t="shared" si="44"/>
        <v>11.815068493150685</v>
      </c>
      <c r="M337" s="54">
        <f t="shared" si="40"/>
        <v>2.5993150684931505</v>
      </c>
      <c r="N337" s="54">
        <f t="shared" si="39"/>
        <v>5.1631849315068497</v>
      </c>
      <c r="O337" s="54">
        <v>0.53241304347826079</v>
      </c>
      <c r="P337" s="56">
        <f t="shared" si="45"/>
        <v>7.5093284304066268E-2</v>
      </c>
    </row>
    <row r="338" spans="1:16" x14ac:dyDescent="0.2">
      <c r="A338" s="78">
        <f t="shared" si="46"/>
        <v>333</v>
      </c>
      <c r="B338" s="81" t="s">
        <v>256</v>
      </c>
      <c r="C338" s="81">
        <v>503.7</v>
      </c>
      <c r="D338" s="81"/>
      <c r="E338" s="81"/>
      <c r="F338" s="81">
        <f t="shared" si="41"/>
        <v>503.7</v>
      </c>
      <c r="G338" s="81">
        <v>8</v>
      </c>
      <c r="H338" s="81"/>
      <c r="I338" s="81"/>
      <c r="J338" s="57">
        <f t="shared" si="42"/>
        <v>8</v>
      </c>
      <c r="K338" s="56">
        <f t="shared" si="43"/>
        <v>5.1369863013698627E-3</v>
      </c>
      <c r="L338" s="54">
        <f>K338*3680</f>
        <v>18.904109589041095</v>
      </c>
      <c r="M338" s="54">
        <f t="shared" si="40"/>
        <v>4.1589041095890407</v>
      </c>
      <c r="N338" s="54">
        <f t="shared" si="39"/>
        <v>8.2610958904109584</v>
      </c>
      <c r="O338" s="54">
        <v>0.85186086956521734</v>
      </c>
      <c r="P338" s="56">
        <f t="shared" si="45"/>
        <v>6.3879234581310923E-2</v>
      </c>
    </row>
    <row r="339" spans="1:16" x14ac:dyDescent="0.2">
      <c r="A339" s="78">
        <f t="shared" si="46"/>
        <v>334</v>
      </c>
      <c r="B339" s="81" t="s">
        <v>257</v>
      </c>
      <c r="C339" s="81">
        <v>841.6</v>
      </c>
      <c r="D339" s="81"/>
      <c r="E339" s="81"/>
      <c r="F339" s="81">
        <f t="shared" si="41"/>
        <v>841.6</v>
      </c>
      <c r="G339" s="81">
        <v>15</v>
      </c>
      <c r="H339" s="81"/>
      <c r="I339" s="81"/>
      <c r="J339" s="57">
        <f t="shared" si="42"/>
        <v>15</v>
      </c>
      <c r="K339" s="56">
        <f t="shared" si="43"/>
        <v>9.6318493150684935E-3</v>
      </c>
      <c r="L339" s="54">
        <f t="shared" si="44"/>
        <v>35.445205479452056</v>
      </c>
      <c r="M339" s="54">
        <f t="shared" si="40"/>
        <v>7.7979452054794525</v>
      </c>
      <c r="N339" s="54">
        <f t="shared" si="39"/>
        <v>15.489554794520549</v>
      </c>
      <c r="O339" s="54">
        <v>1.5972391304347824</v>
      </c>
      <c r="P339" s="56">
        <f t="shared" si="45"/>
        <v>7.1684820116310402E-2</v>
      </c>
    </row>
    <row r="340" spans="1:16" x14ac:dyDescent="0.2">
      <c r="A340" s="78">
        <f t="shared" si="46"/>
        <v>335</v>
      </c>
      <c r="B340" s="81" t="s">
        <v>258</v>
      </c>
      <c r="C340" s="81">
        <v>999</v>
      </c>
      <c r="D340" s="81"/>
      <c r="E340" s="81"/>
      <c r="F340" s="81">
        <f t="shared" si="41"/>
        <v>999</v>
      </c>
      <c r="G340" s="81">
        <v>18</v>
      </c>
      <c r="H340" s="81"/>
      <c r="I340" s="81"/>
      <c r="J340" s="57">
        <f t="shared" si="42"/>
        <v>18</v>
      </c>
      <c r="K340" s="56">
        <f t="shared" si="43"/>
        <v>1.1558219178082191E-2</v>
      </c>
      <c r="L340" s="54">
        <f t="shared" si="44"/>
        <v>42.534246575342465</v>
      </c>
      <c r="M340" s="54">
        <f t="shared" si="40"/>
        <v>9.3575342465753426</v>
      </c>
      <c r="N340" s="54">
        <f t="shared" si="39"/>
        <v>18.587465753424656</v>
      </c>
      <c r="O340" s="54">
        <v>1.916686956521739</v>
      </c>
      <c r="P340" s="56">
        <f t="shared" si="45"/>
        <v>7.2468401933797999E-2</v>
      </c>
    </row>
    <row r="341" spans="1:16" x14ac:dyDescent="0.2">
      <c r="A341" s="78">
        <f t="shared" si="46"/>
        <v>336</v>
      </c>
      <c r="B341" s="81" t="s">
        <v>259</v>
      </c>
      <c r="C341" s="81">
        <v>764.25</v>
      </c>
      <c r="D341" s="81"/>
      <c r="E341" s="81"/>
      <c r="F341" s="81">
        <f t="shared" si="41"/>
        <v>764.25</v>
      </c>
      <c r="G341" s="81">
        <v>12</v>
      </c>
      <c r="H341" s="81"/>
      <c r="I341" s="81"/>
      <c r="J341" s="57">
        <f t="shared" si="42"/>
        <v>12</v>
      </c>
      <c r="K341" s="56">
        <f t="shared" si="43"/>
        <v>7.7054794520547941E-3</v>
      </c>
      <c r="L341" s="54">
        <f t="shared" si="44"/>
        <v>28.356164383561641</v>
      </c>
      <c r="M341" s="54">
        <f t="shared" si="40"/>
        <v>6.2383561643835614</v>
      </c>
      <c r="N341" s="54">
        <f t="shared" si="39"/>
        <v>12.391643835616437</v>
      </c>
      <c r="O341" s="54">
        <v>1.277791304347826</v>
      </c>
      <c r="P341" s="56">
        <f t="shared" si="45"/>
        <v>6.3152051930532499E-2</v>
      </c>
    </row>
    <row r="342" spans="1:16" x14ac:dyDescent="0.2">
      <c r="A342" s="78">
        <f t="shared" si="46"/>
        <v>337</v>
      </c>
      <c r="B342" s="81" t="s">
        <v>260</v>
      </c>
      <c r="C342" s="81">
        <v>342.3</v>
      </c>
      <c r="D342" s="81"/>
      <c r="E342" s="81"/>
      <c r="F342" s="81">
        <f t="shared" si="41"/>
        <v>342.3</v>
      </c>
      <c r="G342" s="81">
        <v>5</v>
      </c>
      <c r="H342" s="81"/>
      <c r="I342" s="81"/>
      <c r="J342" s="57">
        <f t="shared" si="42"/>
        <v>5</v>
      </c>
      <c r="K342" s="56">
        <f t="shared" si="43"/>
        <v>3.2106164383561642E-3</v>
      </c>
      <c r="L342" s="54">
        <f t="shared" si="44"/>
        <v>11.815068493150685</v>
      </c>
      <c r="M342" s="54">
        <f t="shared" si="40"/>
        <v>2.5993150684931505</v>
      </c>
      <c r="N342" s="54">
        <f t="shared" si="39"/>
        <v>5.1631849315068497</v>
      </c>
      <c r="O342" s="54">
        <v>0.53241304347826079</v>
      </c>
      <c r="P342" s="56">
        <f t="shared" si="45"/>
        <v>5.8749580884104431E-2</v>
      </c>
    </row>
    <row r="343" spans="1:16" x14ac:dyDescent="0.2">
      <c r="A343" s="78">
        <f t="shared" si="46"/>
        <v>338</v>
      </c>
      <c r="B343" s="81" t="s">
        <v>261</v>
      </c>
      <c r="C343" s="81">
        <v>301</v>
      </c>
      <c r="D343" s="81"/>
      <c r="E343" s="81"/>
      <c r="F343" s="81">
        <f t="shared" si="41"/>
        <v>301</v>
      </c>
      <c r="G343" s="81">
        <v>5</v>
      </c>
      <c r="H343" s="81"/>
      <c r="I343" s="81"/>
      <c r="J343" s="57">
        <f t="shared" si="42"/>
        <v>5</v>
      </c>
      <c r="K343" s="56">
        <f t="shared" si="43"/>
        <v>3.2106164383561642E-3</v>
      </c>
      <c r="L343" s="54">
        <f t="shared" si="44"/>
        <v>11.815068493150685</v>
      </c>
      <c r="M343" s="54">
        <f t="shared" si="40"/>
        <v>2.5993150684931505</v>
      </c>
      <c r="N343" s="54">
        <f t="shared" si="39"/>
        <v>5.1631849315068497</v>
      </c>
      <c r="O343" s="54">
        <v>0.53241304347826079</v>
      </c>
      <c r="P343" s="56">
        <f t="shared" si="45"/>
        <v>6.6810569889132712E-2</v>
      </c>
    </row>
    <row r="344" spans="1:16" x14ac:dyDescent="0.2">
      <c r="A344" s="78">
        <f t="shared" si="46"/>
        <v>339</v>
      </c>
      <c r="B344" s="81" t="s">
        <v>262</v>
      </c>
      <c r="C344" s="81">
        <v>221.5</v>
      </c>
      <c r="D344" s="81"/>
      <c r="E344" s="81"/>
      <c r="F344" s="81">
        <f t="shared" si="41"/>
        <v>221.5</v>
      </c>
      <c r="G344" s="81">
        <v>6</v>
      </c>
      <c r="H344" s="81"/>
      <c r="I344" s="81"/>
      <c r="J344" s="57">
        <f t="shared" si="42"/>
        <v>6</v>
      </c>
      <c r="K344" s="56">
        <f t="shared" si="43"/>
        <v>3.852739726027397E-3</v>
      </c>
      <c r="L344" s="54">
        <f t="shared" si="44"/>
        <v>14.17808219178082</v>
      </c>
      <c r="M344" s="54">
        <f t="shared" si="40"/>
        <v>3.1191780821917807</v>
      </c>
      <c r="N344" s="54">
        <f t="shared" ref="N344:N375" si="47">L344*0.437</f>
        <v>6.1958219178082183</v>
      </c>
      <c r="O344" s="54">
        <v>0.63889565217391298</v>
      </c>
      <c r="P344" s="56">
        <f t="shared" si="45"/>
        <v>0.10894798123681596</v>
      </c>
    </row>
    <row r="345" spans="1:16" x14ac:dyDescent="0.2">
      <c r="A345" s="78">
        <f t="shared" si="46"/>
        <v>340</v>
      </c>
      <c r="B345" s="81" t="s">
        <v>263</v>
      </c>
      <c r="C345" s="81">
        <v>232.5</v>
      </c>
      <c r="D345" s="81"/>
      <c r="E345" s="81"/>
      <c r="F345" s="81">
        <f t="shared" si="41"/>
        <v>232.5</v>
      </c>
      <c r="G345" s="81">
        <v>6</v>
      </c>
      <c r="H345" s="81"/>
      <c r="I345" s="81"/>
      <c r="J345" s="57">
        <f t="shared" si="42"/>
        <v>6</v>
      </c>
      <c r="K345" s="56">
        <f t="shared" si="43"/>
        <v>3.852739726027397E-3</v>
      </c>
      <c r="L345" s="54">
        <f t="shared" si="44"/>
        <v>14.17808219178082</v>
      </c>
      <c r="M345" s="54">
        <f t="shared" si="40"/>
        <v>3.1191780821917807</v>
      </c>
      <c r="N345" s="54">
        <f t="shared" si="47"/>
        <v>6.1958219178082183</v>
      </c>
      <c r="O345" s="54">
        <v>0.63889565217391298</v>
      </c>
      <c r="P345" s="56">
        <f t="shared" si="45"/>
        <v>0.10379345309227841</v>
      </c>
    </row>
    <row r="346" spans="1:16" x14ac:dyDescent="0.2">
      <c r="A346" s="78">
        <f t="shared" si="46"/>
        <v>341</v>
      </c>
      <c r="B346" s="81" t="s">
        <v>283</v>
      </c>
      <c r="C346" s="81">
        <v>325.3</v>
      </c>
      <c r="D346" s="81"/>
      <c r="E346" s="81"/>
      <c r="F346" s="81">
        <f t="shared" si="41"/>
        <v>325.3</v>
      </c>
      <c r="G346" s="81">
        <v>4</v>
      </c>
      <c r="H346" s="81"/>
      <c r="I346" s="81"/>
      <c r="J346" s="57">
        <f t="shared" si="42"/>
        <v>4</v>
      </c>
      <c r="K346" s="56">
        <f t="shared" si="43"/>
        <v>2.5684931506849314E-3</v>
      </c>
      <c r="L346" s="54">
        <f t="shared" si="44"/>
        <v>9.4520547945205475</v>
      </c>
      <c r="M346" s="54">
        <f t="shared" si="40"/>
        <v>2.0794520547945203</v>
      </c>
      <c r="N346" s="54">
        <f t="shared" si="47"/>
        <v>4.1305479452054792</v>
      </c>
      <c r="O346" s="54">
        <v>0.42593043478260867</v>
      </c>
      <c r="P346" s="56">
        <f t="shared" si="45"/>
        <v>4.9455841467270681E-2</v>
      </c>
    </row>
    <row r="347" spans="1:16" x14ac:dyDescent="0.2">
      <c r="A347" s="78">
        <f t="shared" si="46"/>
        <v>342</v>
      </c>
      <c r="B347" s="81" t="s">
        <v>287</v>
      </c>
      <c r="C347" s="81">
        <v>178.3</v>
      </c>
      <c r="D347" s="81"/>
      <c r="E347" s="81"/>
      <c r="F347" s="81">
        <f t="shared" si="41"/>
        <v>178.3</v>
      </c>
      <c r="G347" s="81">
        <v>3</v>
      </c>
      <c r="H347" s="81"/>
      <c r="I347" s="81"/>
      <c r="J347" s="57">
        <f t="shared" si="42"/>
        <v>3</v>
      </c>
      <c r="K347" s="56">
        <f t="shared" si="43"/>
        <v>1.9263698630136985E-3</v>
      </c>
      <c r="L347" s="54">
        <f t="shared" si="44"/>
        <v>7.0890410958904102</v>
      </c>
      <c r="M347" s="54">
        <f t="shared" si="40"/>
        <v>1.5595890410958904</v>
      </c>
      <c r="N347" s="54">
        <f t="shared" si="47"/>
        <v>3.0979109589041092</v>
      </c>
      <c r="O347" s="54">
        <v>0.31944782608695649</v>
      </c>
      <c r="P347" s="56">
        <f t="shared" si="45"/>
        <v>6.7672400011090109E-2</v>
      </c>
    </row>
    <row r="348" spans="1:16" x14ac:dyDescent="0.2">
      <c r="A348" s="78">
        <f t="shared" si="46"/>
        <v>343</v>
      </c>
      <c r="B348" s="81" t="s">
        <v>311</v>
      </c>
      <c r="C348" s="81">
        <v>212.89</v>
      </c>
      <c r="D348" s="81"/>
      <c r="E348" s="81"/>
      <c r="F348" s="81">
        <f t="shared" si="41"/>
        <v>212.89</v>
      </c>
      <c r="G348" s="81">
        <v>3</v>
      </c>
      <c r="H348" s="81"/>
      <c r="I348" s="81"/>
      <c r="J348" s="57">
        <f t="shared" si="42"/>
        <v>3</v>
      </c>
      <c r="K348" s="56">
        <f t="shared" si="43"/>
        <v>1.9263698630136985E-3</v>
      </c>
      <c r="L348" s="54">
        <f t="shared" si="44"/>
        <v>7.0890410958904102</v>
      </c>
      <c r="M348" s="54">
        <f t="shared" si="40"/>
        <v>1.5595890410958904</v>
      </c>
      <c r="N348" s="54">
        <f t="shared" si="47"/>
        <v>3.0979109589041092</v>
      </c>
      <c r="O348" s="54">
        <v>0.31944782608695649</v>
      </c>
      <c r="P348" s="56">
        <f t="shared" si="45"/>
        <v>5.6677105180973117E-2</v>
      </c>
    </row>
    <row r="349" spans="1:16" x14ac:dyDescent="0.2">
      <c r="A349" s="78">
        <f t="shared" si="46"/>
        <v>344</v>
      </c>
      <c r="B349" s="81" t="s">
        <v>312</v>
      </c>
      <c r="C349" s="81">
        <v>235.6</v>
      </c>
      <c r="D349" s="81"/>
      <c r="E349" s="81"/>
      <c r="F349" s="81">
        <f t="shared" si="41"/>
        <v>235.6</v>
      </c>
      <c r="G349" s="81">
        <v>4</v>
      </c>
      <c r="H349" s="81"/>
      <c r="I349" s="81"/>
      <c r="J349" s="57">
        <f t="shared" si="42"/>
        <v>4</v>
      </c>
      <c r="K349" s="56">
        <f t="shared" si="43"/>
        <v>2.5684931506849314E-3</v>
      </c>
      <c r="L349" s="54">
        <f t="shared" si="44"/>
        <v>9.4520547945205475</v>
      </c>
      <c r="M349" s="54">
        <f t="shared" si="40"/>
        <v>2.0794520547945203</v>
      </c>
      <c r="N349" s="54">
        <f t="shared" si="47"/>
        <v>4.1305479452054792</v>
      </c>
      <c r="O349" s="54">
        <v>0.42593043478260867</v>
      </c>
      <c r="P349" s="56">
        <f t="shared" si="45"/>
        <v>6.8285166508077907E-2</v>
      </c>
    </row>
    <row r="350" spans="1:16" x14ac:dyDescent="0.2">
      <c r="A350" s="78">
        <f t="shared" si="46"/>
        <v>345</v>
      </c>
      <c r="B350" s="81" t="s">
        <v>313</v>
      </c>
      <c r="C350" s="81">
        <v>549.4</v>
      </c>
      <c r="D350" s="81"/>
      <c r="E350" s="81"/>
      <c r="F350" s="81">
        <f t="shared" si="41"/>
        <v>549.4</v>
      </c>
      <c r="G350" s="81">
        <v>11</v>
      </c>
      <c r="H350" s="81"/>
      <c r="I350" s="81"/>
      <c r="J350" s="57">
        <f t="shared" si="42"/>
        <v>11</v>
      </c>
      <c r="K350" s="56">
        <f t="shared" si="43"/>
        <v>7.0633561643835613E-3</v>
      </c>
      <c r="L350" s="54">
        <f t="shared" si="44"/>
        <v>25.993150684931507</v>
      </c>
      <c r="M350" s="54">
        <f t="shared" si="40"/>
        <v>5.7184931506849317</v>
      </c>
      <c r="N350" s="54">
        <f t="shared" si="47"/>
        <v>11.359006849315069</v>
      </c>
      <c r="O350" s="54">
        <v>1.1713086956521739</v>
      </c>
      <c r="P350" s="56">
        <f t="shared" si="45"/>
        <v>8.0527774627928067E-2</v>
      </c>
    </row>
    <row r="351" spans="1:16" x14ac:dyDescent="0.2">
      <c r="A351" s="78">
        <f t="shared" si="46"/>
        <v>346</v>
      </c>
      <c r="B351" s="81" t="s">
        <v>314</v>
      </c>
      <c r="C351" s="81">
        <v>335</v>
      </c>
      <c r="D351" s="81"/>
      <c r="E351" s="81"/>
      <c r="F351" s="81">
        <f t="shared" si="41"/>
        <v>335</v>
      </c>
      <c r="G351" s="81">
        <v>7</v>
      </c>
      <c r="H351" s="81"/>
      <c r="I351" s="81"/>
      <c r="J351" s="57">
        <f t="shared" si="42"/>
        <v>7</v>
      </c>
      <c r="K351" s="56">
        <f t="shared" si="43"/>
        <v>4.4948630136986299E-3</v>
      </c>
      <c r="L351" s="54">
        <f t="shared" si="44"/>
        <v>16.541095890410958</v>
      </c>
      <c r="M351" s="54">
        <f t="shared" si="40"/>
        <v>3.6390410958904109</v>
      </c>
      <c r="N351" s="54">
        <f t="shared" si="47"/>
        <v>7.2284589041095888</v>
      </c>
      <c r="O351" s="54">
        <v>0.74537826086956516</v>
      </c>
      <c r="P351" s="56">
        <f t="shared" si="45"/>
        <v>8.4041713884419472E-2</v>
      </c>
    </row>
    <row r="352" spans="1:16" x14ac:dyDescent="0.2">
      <c r="A352" s="78">
        <f t="shared" si="46"/>
        <v>347</v>
      </c>
      <c r="B352" s="81" t="s">
        <v>315</v>
      </c>
      <c r="C352" s="81">
        <v>867.4</v>
      </c>
      <c r="D352" s="81"/>
      <c r="E352" s="81"/>
      <c r="F352" s="81">
        <f t="shared" si="41"/>
        <v>867.4</v>
      </c>
      <c r="G352" s="81">
        <v>16</v>
      </c>
      <c r="H352" s="81"/>
      <c r="I352" s="81"/>
      <c r="J352" s="57">
        <f t="shared" si="42"/>
        <v>16</v>
      </c>
      <c r="K352" s="56">
        <f t="shared" si="43"/>
        <v>1.0273972602739725E-2</v>
      </c>
      <c r="L352" s="54">
        <f t="shared" si="44"/>
        <v>37.80821917808219</v>
      </c>
      <c r="M352" s="54">
        <f t="shared" si="40"/>
        <v>8.3178082191780813</v>
      </c>
      <c r="N352" s="54">
        <f t="shared" si="47"/>
        <v>16.522191780821917</v>
      </c>
      <c r="O352" s="54">
        <v>1.7037217391304347</v>
      </c>
      <c r="P352" s="56">
        <f t="shared" si="45"/>
        <v>7.4189463819705578E-2</v>
      </c>
    </row>
    <row r="353" spans="1:16" x14ac:dyDescent="0.2">
      <c r="A353" s="78">
        <f t="shared" si="46"/>
        <v>348</v>
      </c>
      <c r="B353" s="81" t="s">
        <v>316</v>
      </c>
      <c r="C353" s="81">
        <v>617.4</v>
      </c>
      <c r="D353" s="81">
        <v>14.7</v>
      </c>
      <c r="E353" s="81"/>
      <c r="F353" s="81">
        <f t="shared" si="41"/>
        <v>632.1</v>
      </c>
      <c r="G353" s="81">
        <v>11</v>
      </c>
      <c r="H353" s="81">
        <v>1</v>
      </c>
      <c r="I353" s="81"/>
      <c r="J353" s="57">
        <f t="shared" si="42"/>
        <v>12</v>
      </c>
      <c r="K353" s="56">
        <f t="shared" si="43"/>
        <v>7.7054794520547941E-3</v>
      </c>
      <c r="L353" s="54">
        <f t="shared" si="44"/>
        <v>28.356164383561641</v>
      </c>
      <c r="M353" s="54">
        <f t="shared" si="40"/>
        <v>6.2383561643835614</v>
      </c>
      <c r="N353" s="54">
        <f t="shared" si="47"/>
        <v>12.391643835616437</v>
      </c>
      <c r="O353" s="54">
        <v>1.1713086956521739</v>
      </c>
      <c r="P353" s="56">
        <f t="shared" si="45"/>
        <v>7.6186478530634094E-2</v>
      </c>
    </row>
    <row r="354" spans="1:16" x14ac:dyDescent="0.2">
      <c r="A354" s="78">
        <f t="shared" si="46"/>
        <v>349</v>
      </c>
      <c r="B354" s="81" t="s">
        <v>317</v>
      </c>
      <c r="C354" s="81">
        <v>1578.2</v>
      </c>
      <c r="D354" s="81"/>
      <c r="E354" s="81"/>
      <c r="F354" s="81">
        <f t="shared" si="41"/>
        <v>1578.2</v>
      </c>
      <c r="G354" s="81">
        <v>26</v>
      </c>
      <c r="H354" s="81"/>
      <c r="I354" s="81"/>
      <c r="J354" s="57">
        <f t="shared" si="42"/>
        <v>26</v>
      </c>
      <c r="K354" s="56">
        <f t="shared" si="43"/>
        <v>1.6695205479452052E-2</v>
      </c>
      <c r="L354" s="54">
        <f t="shared" si="44"/>
        <v>61.438356164383549</v>
      </c>
      <c r="M354" s="54">
        <f t="shared" si="40"/>
        <v>13.516438356164381</v>
      </c>
      <c r="N354" s="54">
        <f t="shared" si="47"/>
        <v>26.848561643835613</v>
      </c>
      <c r="O354" s="54">
        <v>2.768547826086956</v>
      </c>
      <c r="P354" s="56">
        <f t="shared" si="45"/>
        <v>6.6260235705531939E-2</v>
      </c>
    </row>
    <row r="355" spans="1:16" x14ac:dyDescent="0.2">
      <c r="A355" s="78">
        <f t="shared" si="46"/>
        <v>350</v>
      </c>
      <c r="B355" s="81" t="s">
        <v>318</v>
      </c>
      <c r="C355" s="81">
        <v>261.7</v>
      </c>
      <c r="D355" s="81"/>
      <c r="E355" s="81"/>
      <c r="F355" s="81">
        <f t="shared" si="41"/>
        <v>261.7</v>
      </c>
      <c r="G355" s="81">
        <v>4</v>
      </c>
      <c r="H355" s="81"/>
      <c r="I355" s="81"/>
      <c r="J355" s="57">
        <f t="shared" si="42"/>
        <v>4</v>
      </c>
      <c r="K355" s="56">
        <f t="shared" si="43"/>
        <v>2.5684931506849314E-3</v>
      </c>
      <c r="L355" s="54">
        <f t="shared" si="44"/>
        <v>9.4520547945205475</v>
      </c>
      <c r="M355" s="54">
        <f t="shared" si="40"/>
        <v>2.0794520547945203</v>
      </c>
      <c r="N355" s="54">
        <f t="shared" si="47"/>
        <v>4.1305479452054792</v>
      </c>
      <c r="O355" s="54">
        <v>0.42593043478260867</v>
      </c>
      <c r="P355" s="56">
        <f t="shared" si="45"/>
        <v>6.1474914899897419E-2</v>
      </c>
    </row>
    <row r="356" spans="1:16" x14ac:dyDescent="0.2">
      <c r="A356" s="78">
        <f t="shared" si="46"/>
        <v>351</v>
      </c>
      <c r="B356" s="81" t="s">
        <v>319</v>
      </c>
      <c r="C356" s="81">
        <v>674.21</v>
      </c>
      <c r="D356" s="81"/>
      <c r="E356" s="81"/>
      <c r="F356" s="81">
        <f t="shared" si="41"/>
        <v>674.21</v>
      </c>
      <c r="G356" s="81">
        <v>9</v>
      </c>
      <c r="H356" s="81"/>
      <c r="I356" s="81"/>
      <c r="J356" s="57">
        <f t="shared" si="42"/>
        <v>9</v>
      </c>
      <c r="K356" s="56">
        <f t="shared" si="43"/>
        <v>5.7791095890410956E-3</v>
      </c>
      <c r="L356" s="54">
        <f t="shared" si="44"/>
        <v>21.267123287671232</v>
      </c>
      <c r="M356" s="54">
        <f t="shared" si="40"/>
        <v>4.6787671232876713</v>
      </c>
      <c r="N356" s="54">
        <f t="shared" si="47"/>
        <v>9.293732876712328</v>
      </c>
      <c r="O356" s="54">
        <v>0.95834347826086952</v>
      </c>
      <c r="P356" s="56">
        <f t="shared" si="45"/>
        <v>5.3689453977146737E-2</v>
      </c>
    </row>
    <row r="357" spans="1:16" x14ac:dyDescent="0.2">
      <c r="A357" s="78">
        <f t="shared" si="46"/>
        <v>352</v>
      </c>
      <c r="B357" s="81" t="s">
        <v>320</v>
      </c>
      <c r="C357" s="81">
        <v>258.89999999999998</v>
      </c>
      <c r="D357" s="81"/>
      <c r="E357" s="81"/>
      <c r="F357" s="81">
        <f t="shared" si="41"/>
        <v>258.89999999999998</v>
      </c>
      <c r="G357" s="81">
        <v>5</v>
      </c>
      <c r="H357" s="81"/>
      <c r="I357" s="81"/>
      <c r="J357" s="57">
        <f t="shared" si="42"/>
        <v>5</v>
      </c>
      <c r="K357" s="56">
        <f t="shared" si="43"/>
        <v>3.2106164383561642E-3</v>
      </c>
      <c r="L357" s="54">
        <f t="shared" si="44"/>
        <v>11.815068493150685</v>
      </c>
      <c r="M357" s="54">
        <f t="shared" si="40"/>
        <v>2.5993150684931505</v>
      </c>
      <c r="N357" s="54">
        <f t="shared" si="47"/>
        <v>5.1631849315068497</v>
      </c>
      <c r="O357" s="54">
        <v>0.53241304347826079</v>
      </c>
      <c r="P357" s="56">
        <f t="shared" si="45"/>
        <v>7.7674706591846068E-2</v>
      </c>
    </row>
    <row r="358" spans="1:16" x14ac:dyDescent="0.2">
      <c r="A358" s="78">
        <f t="shared" si="46"/>
        <v>353</v>
      </c>
      <c r="B358" s="81" t="s">
        <v>321</v>
      </c>
      <c r="C358" s="81">
        <v>184.7</v>
      </c>
      <c r="D358" s="81"/>
      <c r="E358" s="81"/>
      <c r="F358" s="81">
        <f t="shared" si="41"/>
        <v>184.7</v>
      </c>
      <c r="G358" s="81">
        <v>6</v>
      </c>
      <c r="H358" s="81"/>
      <c r="I358" s="81"/>
      <c r="J358" s="57">
        <f t="shared" si="42"/>
        <v>6</v>
      </c>
      <c r="K358" s="56">
        <f t="shared" si="43"/>
        <v>3.852739726027397E-3</v>
      </c>
      <c r="L358" s="54">
        <f t="shared" si="44"/>
        <v>14.17808219178082</v>
      </c>
      <c r="M358" s="54">
        <f t="shared" si="40"/>
        <v>3.1191780821917807</v>
      </c>
      <c r="N358" s="54">
        <f t="shared" si="47"/>
        <v>6.1958219178082183</v>
      </c>
      <c r="O358" s="54">
        <v>0.63889565217391298</v>
      </c>
      <c r="P358" s="56">
        <f t="shared" si="45"/>
        <v>0.13065499644804945</v>
      </c>
    </row>
    <row r="359" spans="1:16" x14ac:dyDescent="0.2">
      <c r="A359" s="78">
        <f t="shared" si="46"/>
        <v>354</v>
      </c>
      <c r="B359" s="81" t="s">
        <v>322</v>
      </c>
      <c r="C359" s="81">
        <v>197.6</v>
      </c>
      <c r="D359" s="81"/>
      <c r="E359" s="81"/>
      <c r="F359" s="81">
        <f t="shared" si="41"/>
        <v>197.6</v>
      </c>
      <c r="G359" s="81">
        <v>6</v>
      </c>
      <c r="H359" s="81"/>
      <c r="I359" s="81"/>
      <c r="J359" s="57">
        <f t="shared" si="42"/>
        <v>6</v>
      </c>
      <c r="K359" s="56">
        <f t="shared" si="43"/>
        <v>3.852739726027397E-3</v>
      </c>
      <c r="L359" s="54">
        <f t="shared" si="44"/>
        <v>14.17808219178082</v>
      </c>
      <c r="M359" s="54">
        <f t="shared" si="40"/>
        <v>3.1191780821917807</v>
      </c>
      <c r="N359" s="54">
        <f t="shared" si="47"/>
        <v>6.1958219178082183</v>
      </c>
      <c r="O359" s="54">
        <v>0.63889565217391298</v>
      </c>
      <c r="P359" s="56">
        <f t="shared" si="45"/>
        <v>0.12212539394713934</v>
      </c>
    </row>
    <row r="360" spans="1:16" x14ac:dyDescent="0.2">
      <c r="A360" s="78">
        <f t="shared" si="46"/>
        <v>355</v>
      </c>
      <c r="B360" s="81" t="s">
        <v>323</v>
      </c>
      <c r="C360" s="81">
        <v>229.2</v>
      </c>
      <c r="D360" s="81"/>
      <c r="E360" s="81"/>
      <c r="F360" s="81">
        <f t="shared" si="41"/>
        <v>229.2</v>
      </c>
      <c r="G360" s="81">
        <v>7</v>
      </c>
      <c r="H360" s="81"/>
      <c r="I360" s="81"/>
      <c r="J360" s="57">
        <f t="shared" si="42"/>
        <v>7</v>
      </c>
      <c r="K360" s="56">
        <f t="shared" si="43"/>
        <v>4.4948630136986299E-3</v>
      </c>
      <c r="L360" s="54">
        <f t="shared" si="44"/>
        <v>16.541095890410958</v>
      </c>
      <c r="M360" s="54">
        <f t="shared" si="40"/>
        <v>3.6390410958904109</v>
      </c>
      <c r="N360" s="54">
        <f t="shared" si="47"/>
        <v>7.2284589041095888</v>
      </c>
      <c r="O360" s="54">
        <v>0.74537826086956516</v>
      </c>
      <c r="P360" s="56">
        <f t="shared" si="45"/>
        <v>0.12283583835637227</v>
      </c>
    </row>
    <row r="361" spans="1:16" x14ac:dyDescent="0.2">
      <c r="A361" s="78">
        <f t="shared" si="46"/>
        <v>356</v>
      </c>
      <c r="B361" s="81" t="s">
        <v>1774</v>
      </c>
      <c r="C361" s="81">
        <v>455.74</v>
      </c>
      <c r="D361" s="81"/>
      <c r="E361" s="81"/>
      <c r="F361" s="81">
        <f t="shared" si="41"/>
        <v>455.74</v>
      </c>
      <c r="G361" s="81">
        <v>7</v>
      </c>
      <c r="H361" s="81"/>
      <c r="I361" s="81"/>
      <c r="J361" s="57">
        <f t="shared" si="42"/>
        <v>7</v>
      </c>
      <c r="K361" s="56">
        <f t="shared" si="43"/>
        <v>4.4948630136986299E-3</v>
      </c>
      <c r="L361" s="54">
        <f t="shared" si="44"/>
        <v>16.541095890410958</v>
      </c>
      <c r="M361" s="54">
        <f t="shared" si="40"/>
        <v>3.6390410958904109</v>
      </c>
      <c r="N361" s="54">
        <f t="shared" si="47"/>
        <v>7.2284589041095888</v>
      </c>
      <c r="O361" s="54">
        <v>0.74537826086956516</v>
      </c>
      <c r="P361" s="56">
        <f t="shared" si="45"/>
        <v>6.17763947673685E-2</v>
      </c>
    </row>
    <row r="362" spans="1:16" x14ac:dyDescent="0.2">
      <c r="A362" s="78">
        <f t="shared" si="46"/>
        <v>357</v>
      </c>
      <c r="B362" s="81" t="s">
        <v>1775</v>
      </c>
      <c r="C362" s="81">
        <v>425.6</v>
      </c>
      <c r="D362" s="81">
        <v>38.1</v>
      </c>
      <c r="E362" s="81"/>
      <c r="F362" s="81">
        <f t="shared" si="41"/>
        <v>463.70000000000005</v>
      </c>
      <c r="G362" s="81">
        <v>6</v>
      </c>
      <c r="H362" s="81"/>
      <c r="I362" s="81"/>
      <c r="J362" s="57">
        <f t="shared" si="42"/>
        <v>6</v>
      </c>
      <c r="K362" s="56">
        <f t="shared" si="43"/>
        <v>3.852739726027397E-3</v>
      </c>
      <c r="L362" s="54">
        <f t="shared" si="44"/>
        <v>14.17808219178082</v>
      </c>
      <c r="M362" s="54">
        <f t="shared" si="40"/>
        <v>3.1191780821917807</v>
      </c>
      <c r="N362" s="54">
        <f t="shared" si="47"/>
        <v>6.1958219178082183</v>
      </c>
      <c r="O362" s="54">
        <v>0.63889565217391298</v>
      </c>
      <c r="P362" s="56">
        <f t="shared" si="45"/>
        <v>5.2042220927226074E-2</v>
      </c>
    </row>
    <row r="363" spans="1:16" x14ac:dyDescent="0.2">
      <c r="A363" s="78">
        <f t="shared" si="46"/>
        <v>358</v>
      </c>
      <c r="B363" s="81" t="s">
        <v>1776</v>
      </c>
      <c r="C363" s="81">
        <v>475.2</v>
      </c>
      <c r="D363" s="81"/>
      <c r="E363" s="81"/>
      <c r="F363" s="81">
        <f t="shared" si="41"/>
        <v>475.2</v>
      </c>
      <c r="G363" s="81">
        <v>8</v>
      </c>
      <c r="H363" s="81"/>
      <c r="I363" s="81"/>
      <c r="J363" s="57">
        <f t="shared" si="42"/>
        <v>8</v>
      </c>
      <c r="K363" s="56">
        <f t="shared" si="43"/>
        <v>5.1369863013698627E-3</v>
      </c>
      <c r="L363" s="54">
        <f t="shared" si="44"/>
        <v>18.904109589041095</v>
      </c>
      <c r="M363" s="54">
        <f t="shared" si="40"/>
        <v>4.1589041095890407</v>
      </c>
      <c r="N363" s="54">
        <f t="shared" si="47"/>
        <v>8.2610958904109584</v>
      </c>
      <c r="O363" s="54">
        <v>0.85186086956521734</v>
      </c>
      <c r="P363" s="56">
        <f t="shared" si="45"/>
        <v>6.7710375544205198E-2</v>
      </c>
    </row>
    <row r="364" spans="1:16" x14ac:dyDescent="0.2">
      <c r="A364" s="78">
        <f t="shared" si="46"/>
        <v>359</v>
      </c>
      <c r="B364" s="81" t="s">
        <v>1777</v>
      </c>
      <c r="C364" s="81">
        <v>454.5</v>
      </c>
      <c r="D364" s="81"/>
      <c r="E364" s="81"/>
      <c r="F364" s="81">
        <f t="shared" si="41"/>
        <v>454.5</v>
      </c>
      <c r="G364" s="81">
        <v>9</v>
      </c>
      <c r="H364" s="81"/>
      <c r="I364" s="81"/>
      <c r="J364" s="57">
        <f t="shared" si="42"/>
        <v>9</v>
      </c>
      <c r="K364" s="56">
        <f t="shared" si="43"/>
        <v>5.7791095890410956E-3</v>
      </c>
      <c r="L364" s="54">
        <f t="shared" si="44"/>
        <v>21.267123287671232</v>
      </c>
      <c r="M364" s="54">
        <f t="shared" si="40"/>
        <v>4.6787671232876713</v>
      </c>
      <c r="N364" s="54">
        <f t="shared" si="47"/>
        <v>9.293732876712328</v>
      </c>
      <c r="O364" s="54">
        <v>0.95834347826086952</v>
      </c>
      <c r="P364" s="56">
        <f t="shared" si="45"/>
        <v>7.9643491234174038E-2</v>
      </c>
    </row>
    <row r="365" spans="1:16" x14ac:dyDescent="0.2">
      <c r="A365" s="78">
        <f t="shared" si="46"/>
        <v>360</v>
      </c>
      <c r="B365" s="81" t="s">
        <v>1778</v>
      </c>
      <c r="C365" s="81">
        <v>590.97</v>
      </c>
      <c r="D365" s="81"/>
      <c r="E365" s="81"/>
      <c r="F365" s="81">
        <f t="shared" si="41"/>
        <v>590.97</v>
      </c>
      <c r="G365" s="81">
        <v>9</v>
      </c>
      <c r="H365" s="81"/>
      <c r="I365" s="81"/>
      <c r="J365" s="57">
        <f t="shared" si="42"/>
        <v>9</v>
      </c>
      <c r="K365" s="56">
        <f t="shared" si="43"/>
        <v>5.7791095890410956E-3</v>
      </c>
      <c r="L365" s="54">
        <f t="shared" si="44"/>
        <v>21.267123287671232</v>
      </c>
      <c r="M365" s="54">
        <f t="shared" si="40"/>
        <v>4.6787671232876713</v>
      </c>
      <c r="N365" s="54">
        <f t="shared" si="47"/>
        <v>9.293732876712328</v>
      </c>
      <c r="O365" s="54">
        <v>0.95834347826086952</v>
      </c>
      <c r="P365" s="56">
        <f t="shared" si="45"/>
        <v>6.1251783958461682E-2</v>
      </c>
    </row>
    <row r="366" spans="1:16" x14ac:dyDescent="0.2">
      <c r="A366" s="78">
        <f t="shared" si="46"/>
        <v>361</v>
      </c>
      <c r="B366" s="81" t="s">
        <v>1779</v>
      </c>
      <c r="C366" s="81">
        <v>629.20000000000005</v>
      </c>
      <c r="D366" s="81"/>
      <c r="E366" s="81"/>
      <c r="F366" s="81">
        <f t="shared" si="41"/>
        <v>629.20000000000005</v>
      </c>
      <c r="G366" s="81">
        <v>10</v>
      </c>
      <c r="H366" s="81"/>
      <c r="I366" s="81"/>
      <c r="J366" s="57">
        <f t="shared" si="42"/>
        <v>10</v>
      </c>
      <c r="K366" s="56">
        <f t="shared" si="43"/>
        <v>6.4212328767123284E-3</v>
      </c>
      <c r="L366" s="54">
        <f t="shared" si="44"/>
        <v>23.63013698630137</v>
      </c>
      <c r="M366" s="54">
        <f t="shared" si="40"/>
        <v>5.1986301369863011</v>
      </c>
      <c r="N366" s="54">
        <f t="shared" si="47"/>
        <v>10.326369863013699</v>
      </c>
      <c r="O366" s="54">
        <v>1.0648260869565216</v>
      </c>
      <c r="P366" s="56">
        <f t="shared" si="45"/>
        <v>6.3922382506767156E-2</v>
      </c>
    </row>
    <row r="367" spans="1:16" x14ac:dyDescent="0.2">
      <c r="A367" s="78">
        <f t="shared" si="46"/>
        <v>362</v>
      </c>
      <c r="B367" s="81" t="s">
        <v>1780</v>
      </c>
      <c r="C367" s="81">
        <v>484.9</v>
      </c>
      <c r="D367" s="81"/>
      <c r="E367" s="81"/>
      <c r="F367" s="81">
        <f t="shared" si="41"/>
        <v>484.9</v>
      </c>
      <c r="G367" s="81">
        <v>7</v>
      </c>
      <c r="H367" s="81"/>
      <c r="I367" s="81"/>
      <c r="J367" s="57">
        <f t="shared" si="42"/>
        <v>7</v>
      </c>
      <c r="K367" s="56">
        <f t="shared" si="43"/>
        <v>4.4948630136986299E-3</v>
      </c>
      <c r="L367" s="54">
        <f t="shared" si="44"/>
        <v>16.541095890410958</v>
      </c>
      <c r="M367" s="54">
        <f t="shared" si="40"/>
        <v>3.6390410958904109</v>
      </c>
      <c r="N367" s="54">
        <f t="shared" si="47"/>
        <v>7.2284589041095888</v>
      </c>
      <c r="O367" s="54">
        <v>0.74537826086956516</v>
      </c>
      <c r="P367" s="56">
        <f t="shared" si="45"/>
        <v>5.8061402662983139E-2</v>
      </c>
    </row>
    <row r="368" spans="1:16" x14ac:dyDescent="0.2">
      <c r="A368" s="78">
        <f t="shared" si="46"/>
        <v>363</v>
      </c>
      <c r="B368" s="81" t="s">
        <v>1781</v>
      </c>
      <c r="C368" s="81">
        <v>1170.4000000000001</v>
      </c>
      <c r="D368" s="81"/>
      <c r="E368" s="81"/>
      <c r="F368" s="81">
        <f t="shared" si="41"/>
        <v>1170.4000000000001</v>
      </c>
      <c r="G368" s="81">
        <v>25</v>
      </c>
      <c r="H368" s="81"/>
      <c r="I368" s="81"/>
      <c r="J368" s="57">
        <f t="shared" si="42"/>
        <v>25</v>
      </c>
      <c r="K368" s="56">
        <f t="shared" si="43"/>
        <v>1.605308219178082E-2</v>
      </c>
      <c r="L368" s="54">
        <f t="shared" si="44"/>
        <v>59.075342465753415</v>
      </c>
      <c r="M368" s="54">
        <f t="shared" si="40"/>
        <v>12.996575342465752</v>
      </c>
      <c r="N368" s="54">
        <f t="shared" si="47"/>
        <v>25.815924657534243</v>
      </c>
      <c r="O368" s="54">
        <v>2.6620652173913038</v>
      </c>
      <c r="P368" s="56">
        <f t="shared" si="45"/>
        <v>8.5910720850260344E-2</v>
      </c>
    </row>
    <row r="369" spans="1:16" x14ac:dyDescent="0.2">
      <c r="A369" s="78">
        <f t="shared" si="46"/>
        <v>364</v>
      </c>
      <c r="B369" s="81" t="s">
        <v>1782</v>
      </c>
      <c r="C369" s="81">
        <v>441.7</v>
      </c>
      <c r="D369" s="81"/>
      <c r="E369" s="81"/>
      <c r="F369" s="81">
        <f t="shared" si="41"/>
        <v>441.7</v>
      </c>
      <c r="G369" s="81">
        <v>8</v>
      </c>
      <c r="H369" s="81"/>
      <c r="I369" s="81"/>
      <c r="J369" s="57">
        <f t="shared" si="42"/>
        <v>8</v>
      </c>
      <c r="K369" s="56">
        <f t="shared" si="43"/>
        <v>5.1369863013698627E-3</v>
      </c>
      <c r="L369" s="54">
        <f t="shared" si="44"/>
        <v>18.904109589041095</v>
      </c>
      <c r="M369" s="54">
        <f t="shared" si="40"/>
        <v>4.1589041095890407</v>
      </c>
      <c r="N369" s="54">
        <f t="shared" si="47"/>
        <v>8.2610958904109584</v>
      </c>
      <c r="O369" s="54">
        <v>0.85186086956521734</v>
      </c>
      <c r="P369" s="56">
        <f t="shared" si="45"/>
        <v>7.2845756075631221E-2</v>
      </c>
    </row>
    <row r="370" spans="1:16" x14ac:dyDescent="0.2">
      <c r="A370" s="78">
        <f t="shared" si="46"/>
        <v>365</v>
      </c>
      <c r="B370" s="81" t="s">
        <v>1783</v>
      </c>
      <c r="C370" s="81">
        <v>465.7</v>
      </c>
      <c r="D370" s="81"/>
      <c r="E370" s="81"/>
      <c r="F370" s="81">
        <f t="shared" si="41"/>
        <v>465.7</v>
      </c>
      <c r="G370" s="81">
        <v>7</v>
      </c>
      <c r="H370" s="81"/>
      <c r="I370" s="81"/>
      <c r="J370" s="57">
        <f t="shared" si="42"/>
        <v>7</v>
      </c>
      <c r="K370" s="56">
        <f t="shared" si="43"/>
        <v>4.4948630136986299E-3</v>
      </c>
      <c r="L370" s="54">
        <f t="shared" si="44"/>
        <v>16.541095890410958</v>
      </c>
      <c r="M370" s="54">
        <f t="shared" si="40"/>
        <v>3.6390410958904109</v>
      </c>
      <c r="N370" s="54">
        <f t="shared" si="47"/>
        <v>7.2284589041095888</v>
      </c>
      <c r="O370" s="54">
        <v>0.74537826086956516</v>
      </c>
      <c r="P370" s="56">
        <f t="shared" si="45"/>
        <v>6.0455173182908571E-2</v>
      </c>
    </row>
    <row r="371" spans="1:16" x14ac:dyDescent="0.2">
      <c r="A371" s="78">
        <f t="shared" si="46"/>
        <v>366</v>
      </c>
      <c r="B371" s="57" t="s">
        <v>2529</v>
      </c>
      <c r="C371" s="83">
        <v>7459.3</v>
      </c>
      <c r="D371" s="84"/>
      <c r="E371" s="84"/>
      <c r="F371" s="84">
        <f>C371+D371+E371</f>
        <v>7459.3</v>
      </c>
      <c r="G371" s="145">
        <v>143</v>
      </c>
      <c r="H371" s="84"/>
      <c r="I371" s="84"/>
      <c r="J371" s="57">
        <f t="shared" si="42"/>
        <v>143</v>
      </c>
      <c r="K371" s="56">
        <f t="shared" si="43"/>
        <v>9.1823630136986301E-2</v>
      </c>
      <c r="L371" s="54">
        <f t="shared" si="44"/>
        <v>337.91095890410958</v>
      </c>
      <c r="M371" s="85">
        <f>L371*0.22</f>
        <v>74.340410958904101</v>
      </c>
      <c r="N371" s="54">
        <f t="shared" si="47"/>
        <v>147.66708904109589</v>
      </c>
      <c r="O371" s="85">
        <v>15.227013043478259</v>
      </c>
      <c r="P371" s="56">
        <f t="shared" si="45"/>
        <v>7.7104483255478098E-2</v>
      </c>
    </row>
    <row r="372" spans="1:16" x14ac:dyDescent="0.2">
      <c r="A372" s="78">
        <f t="shared" si="46"/>
        <v>367</v>
      </c>
      <c r="B372" s="57" t="s">
        <v>2477</v>
      </c>
      <c r="C372" s="83">
        <v>1321</v>
      </c>
      <c r="D372" s="84"/>
      <c r="E372" s="84"/>
      <c r="F372" s="84">
        <f>C372+D372+E372</f>
        <v>1321</v>
      </c>
      <c r="G372" s="145">
        <v>25</v>
      </c>
      <c r="H372" s="84"/>
      <c r="I372" s="84"/>
      <c r="J372" s="57">
        <f t="shared" si="42"/>
        <v>25</v>
      </c>
      <c r="K372" s="56">
        <f t="shared" si="43"/>
        <v>1.605308219178082E-2</v>
      </c>
      <c r="L372" s="54">
        <f t="shared" si="44"/>
        <v>59.075342465753415</v>
      </c>
      <c r="M372" s="85">
        <f t="shared" ref="M372:M386" si="48">L372*0.22</f>
        <v>12.996575342465752</v>
      </c>
      <c r="N372" s="54">
        <f t="shared" si="47"/>
        <v>25.815924657534243</v>
      </c>
      <c r="O372" s="85">
        <v>2.6620652173913038</v>
      </c>
      <c r="P372" s="56">
        <f t="shared" si="45"/>
        <v>7.6116508465665936E-2</v>
      </c>
    </row>
    <row r="373" spans="1:16" x14ac:dyDescent="0.2">
      <c r="A373" s="78">
        <f t="shared" si="46"/>
        <v>368</v>
      </c>
      <c r="B373" s="57" t="s">
        <v>2478</v>
      </c>
      <c r="C373" s="83">
        <v>2046.5</v>
      </c>
      <c r="D373" s="84"/>
      <c r="E373" s="84"/>
      <c r="F373" s="84">
        <f>C373+D373+E373</f>
        <v>2046.5</v>
      </c>
      <c r="G373" s="145">
        <v>49</v>
      </c>
      <c r="H373" s="84"/>
      <c r="I373" s="84"/>
      <c r="J373" s="57">
        <f t="shared" si="42"/>
        <v>49</v>
      </c>
      <c r="K373" s="56">
        <f t="shared" si="43"/>
        <v>3.1464041095890412E-2</v>
      </c>
      <c r="L373" s="54">
        <f t="shared" si="44"/>
        <v>115.78767123287672</v>
      </c>
      <c r="M373" s="85">
        <f t="shared" si="48"/>
        <v>25.473287671232878</v>
      </c>
      <c r="N373" s="54">
        <f t="shared" si="47"/>
        <v>50.599212328767123</v>
      </c>
      <c r="O373" s="85">
        <v>5.2176478260869557</v>
      </c>
      <c r="P373" s="56">
        <f t="shared" si="45"/>
        <v>9.6299936017084628E-2</v>
      </c>
    </row>
    <row r="374" spans="1:16" x14ac:dyDescent="0.2">
      <c r="A374" s="78">
        <f t="shared" si="46"/>
        <v>369</v>
      </c>
      <c r="B374" s="57" t="s">
        <v>2479</v>
      </c>
      <c r="C374" s="83">
        <v>2053.5</v>
      </c>
      <c r="D374" s="84">
        <v>114</v>
      </c>
      <c r="E374" s="84"/>
      <c r="F374" s="84">
        <f>C374+D374+E374</f>
        <v>2167.5</v>
      </c>
      <c r="G374" s="145">
        <v>48</v>
      </c>
      <c r="H374" s="84">
        <v>1</v>
      </c>
      <c r="I374" s="84"/>
      <c r="J374" s="57">
        <f t="shared" si="42"/>
        <v>49</v>
      </c>
      <c r="K374" s="56">
        <f t="shared" si="43"/>
        <v>3.1464041095890412E-2</v>
      </c>
      <c r="L374" s="54">
        <f t="shared" si="44"/>
        <v>115.78767123287672</v>
      </c>
      <c r="M374" s="85">
        <f t="shared" si="48"/>
        <v>25.473287671232878</v>
      </c>
      <c r="N374" s="54">
        <f t="shared" si="47"/>
        <v>50.599212328767123</v>
      </c>
      <c r="O374" s="85">
        <v>5.2176478260869557</v>
      </c>
      <c r="P374" s="56">
        <f t="shared" si="45"/>
        <v>9.0924022633893278E-2</v>
      </c>
    </row>
    <row r="375" spans="1:16" x14ac:dyDescent="0.2">
      <c r="A375" s="78">
        <f t="shared" si="46"/>
        <v>370</v>
      </c>
      <c r="B375" s="57" t="s">
        <v>2480</v>
      </c>
      <c r="C375" s="83">
        <v>644.5</v>
      </c>
      <c r="D375" s="84"/>
      <c r="E375" s="84"/>
      <c r="F375" s="84">
        <f t="shared" ref="F375:F384" si="49">C375+D375+E375</f>
        <v>644.5</v>
      </c>
      <c r="G375" s="145">
        <v>10</v>
      </c>
      <c r="H375" s="103"/>
      <c r="I375" s="86"/>
      <c r="J375" s="57">
        <f t="shared" si="42"/>
        <v>10</v>
      </c>
      <c r="K375" s="56">
        <f t="shared" si="43"/>
        <v>6.4212328767123284E-3</v>
      </c>
      <c r="L375" s="54">
        <f t="shared" si="44"/>
        <v>23.63013698630137</v>
      </c>
      <c r="M375" s="85">
        <f t="shared" si="48"/>
        <v>5.1986301369863011</v>
      </c>
      <c r="N375" s="54">
        <f t="shared" si="47"/>
        <v>10.326369863013699</v>
      </c>
      <c r="O375" s="85">
        <v>1.0648260869565216</v>
      </c>
      <c r="P375" s="56">
        <f t="shared" si="45"/>
        <v>6.2404907794038622E-2</v>
      </c>
    </row>
    <row r="376" spans="1:16" x14ac:dyDescent="0.2">
      <c r="A376" s="78">
        <f t="shared" si="46"/>
        <v>371</v>
      </c>
      <c r="B376" s="57" t="s">
        <v>2481</v>
      </c>
      <c r="C376" s="83">
        <v>665.3</v>
      </c>
      <c r="D376" s="84"/>
      <c r="E376" s="84"/>
      <c r="F376" s="84">
        <f t="shared" si="49"/>
        <v>665.3</v>
      </c>
      <c r="G376" s="145">
        <v>10</v>
      </c>
      <c r="H376" s="103"/>
      <c r="I376" s="86"/>
      <c r="J376" s="57">
        <f t="shared" si="42"/>
        <v>10</v>
      </c>
      <c r="K376" s="56">
        <f t="shared" si="43"/>
        <v>6.4212328767123284E-3</v>
      </c>
      <c r="L376" s="54">
        <f t="shared" si="44"/>
        <v>23.63013698630137</v>
      </c>
      <c r="M376" s="85">
        <f t="shared" si="48"/>
        <v>5.1986301369863011</v>
      </c>
      <c r="N376" s="54">
        <f t="shared" ref="N376:N386" si="50">L376*0.437</f>
        <v>10.326369863013699</v>
      </c>
      <c r="O376" s="85">
        <v>1.0648260869565216</v>
      </c>
      <c r="P376" s="56">
        <f t="shared" si="45"/>
        <v>6.0453875053747025E-2</v>
      </c>
    </row>
    <row r="377" spans="1:16" x14ac:dyDescent="0.2">
      <c r="A377" s="78">
        <f t="shared" si="46"/>
        <v>372</v>
      </c>
      <c r="B377" s="57" t="s">
        <v>2482</v>
      </c>
      <c r="C377" s="83">
        <v>3477.44</v>
      </c>
      <c r="D377" s="84"/>
      <c r="E377" s="84">
        <v>93.5</v>
      </c>
      <c r="F377" s="84">
        <f t="shared" si="49"/>
        <v>3570.94</v>
      </c>
      <c r="G377" s="145">
        <v>53</v>
      </c>
      <c r="H377" s="86"/>
      <c r="I377" s="86">
        <v>1</v>
      </c>
      <c r="J377" s="57">
        <f t="shared" si="42"/>
        <v>54</v>
      </c>
      <c r="K377" s="56">
        <f t="shared" si="43"/>
        <v>3.4674657534246575E-2</v>
      </c>
      <c r="L377" s="54">
        <f t="shared" si="44"/>
        <v>127.60273972602739</v>
      </c>
      <c r="M377" s="85">
        <f t="shared" si="48"/>
        <v>28.072602739726026</v>
      </c>
      <c r="N377" s="54">
        <f t="shared" si="50"/>
        <v>55.762397260273971</v>
      </c>
      <c r="O377" s="85">
        <v>5.7500608695652167</v>
      </c>
      <c r="P377" s="56">
        <f t="shared" si="45"/>
        <v>6.0820904466496947E-2</v>
      </c>
    </row>
    <row r="378" spans="1:16" x14ac:dyDescent="0.2">
      <c r="A378" s="78">
        <f t="shared" si="46"/>
        <v>373</v>
      </c>
      <c r="B378" s="57" t="s">
        <v>2483</v>
      </c>
      <c r="C378" s="83">
        <v>2537.6</v>
      </c>
      <c r="D378" s="84"/>
      <c r="E378" s="84"/>
      <c r="F378" s="84">
        <f t="shared" si="49"/>
        <v>2537.6</v>
      </c>
      <c r="G378" s="145">
        <v>53</v>
      </c>
      <c r="H378" s="86"/>
      <c r="I378" s="86"/>
      <c r="J378" s="57">
        <f t="shared" si="42"/>
        <v>53</v>
      </c>
      <c r="K378" s="56">
        <f t="shared" si="43"/>
        <v>3.403253424657534E-2</v>
      </c>
      <c r="L378" s="54">
        <f t="shared" si="44"/>
        <v>125.23972602739725</v>
      </c>
      <c r="M378" s="85">
        <f t="shared" si="48"/>
        <v>27.552739726027397</v>
      </c>
      <c r="N378" s="54">
        <f t="shared" si="50"/>
        <v>54.729760273972602</v>
      </c>
      <c r="O378" s="85">
        <v>5.6435782608695648</v>
      </c>
      <c r="P378" s="56">
        <f t="shared" si="45"/>
        <v>8.4002917831126594E-2</v>
      </c>
    </row>
    <row r="379" spans="1:16" x14ac:dyDescent="0.2">
      <c r="A379" s="78">
        <f t="shared" si="46"/>
        <v>374</v>
      </c>
      <c r="B379" s="57" t="s">
        <v>2484</v>
      </c>
      <c r="C379" s="83">
        <v>2587.5</v>
      </c>
      <c r="D379" s="84"/>
      <c r="E379" s="84"/>
      <c r="F379" s="84">
        <f t="shared" si="49"/>
        <v>2587.5</v>
      </c>
      <c r="G379" s="145">
        <v>64</v>
      </c>
      <c r="H379" s="86"/>
      <c r="I379" s="86"/>
      <c r="J379" s="57">
        <f t="shared" si="42"/>
        <v>64</v>
      </c>
      <c r="K379" s="56">
        <f t="shared" si="43"/>
        <v>4.1095890410958902E-2</v>
      </c>
      <c r="L379" s="54">
        <f t="shared" si="44"/>
        <v>151.23287671232876</v>
      </c>
      <c r="M379" s="85">
        <f t="shared" si="48"/>
        <v>33.271232876712325</v>
      </c>
      <c r="N379" s="54">
        <f t="shared" si="50"/>
        <v>66.088767123287667</v>
      </c>
      <c r="O379" s="85">
        <v>6.8148869565217387</v>
      </c>
      <c r="P379" s="56">
        <f t="shared" si="45"/>
        <v>9.9481261321294867E-2</v>
      </c>
    </row>
    <row r="380" spans="1:16" x14ac:dyDescent="0.2">
      <c r="A380" s="78">
        <f t="shared" si="46"/>
        <v>375</v>
      </c>
      <c r="B380" s="57" t="s">
        <v>2485</v>
      </c>
      <c r="C380" s="83">
        <v>1484.2</v>
      </c>
      <c r="D380" s="84"/>
      <c r="E380" s="84"/>
      <c r="F380" s="84">
        <f t="shared" si="49"/>
        <v>1484.2</v>
      </c>
      <c r="G380" s="145">
        <v>31</v>
      </c>
      <c r="H380" s="86"/>
      <c r="I380" s="86"/>
      <c r="J380" s="57">
        <f t="shared" si="42"/>
        <v>31</v>
      </c>
      <c r="K380" s="56">
        <f t="shared" si="43"/>
        <v>1.9905821917808219E-2</v>
      </c>
      <c r="L380" s="54">
        <f t="shared" si="44"/>
        <v>73.253424657534239</v>
      </c>
      <c r="M380" s="85">
        <f t="shared" si="48"/>
        <v>16.115753424657534</v>
      </c>
      <c r="N380" s="54">
        <f t="shared" si="50"/>
        <v>32.011746575342464</v>
      </c>
      <c r="O380" s="85">
        <v>3.3009608695652171</v>
      </c>
      <c r="P380" s="56">
        <f t="shared" si="45"/>
        <v>8.4006121497843589E-2</v>
      </c>
    </row>
    <row r="381" spans="1:16" x14ac:dyDescent="0.2">
      <c r="A381" s="78">
        <f t="shared" si="46"/>
        <v>376</v>
      </c>
      <c r="B381" s="57" t="s">
        <v>2486</v>
      </c>
      <c r="C381" s="83">
        <v>1419.5</v>
      </c>
      <c r="D381" s="84">
        <v>60.5</v>
      </c>
      <c r="E381" s="84"/>
      <c r="F381" s="84">
        <f t="shared" si="49"/>
        <v>1480</v>
      </c>
      <c r="G381" s="145">
        <v>33</v>
      </c>
      <c r="H381" s="86">
        <v>2</v>
      </c>
      <c r="I381" s="86"/>
      <c r="J381" s="57">
        <f t="shared" si="42"/>
        <v>35</v>
      </c>
      <c r="K381" s="56">
        <f t="shared" si="43"/>
        <v>2.247431506849315E-2</v>
      </c>
      <c r="L381" s="54">
        <f t="shared" si="44"/>
        <v>82.705479452054789</v>
      </c>
      <c r="M381" s="85">
        <f t="shared" si="48"/>
        <v>18.195205479452053</v>
      </c>
      <c r="N381" s="54">
        <f t="shared" si="50"/>
        <v>36.142294520547942</v>
      </c>
      <c r="O381" s="85">
        <v>3.7268913043478258</v>
      </c>
      <c r="P381" s="56">
        <f t="shared" si="45"/>
        <v>9.5114777538109874E-2</v>
      </c>
    </row>
    <row r="382" spans="1:16" x14ac:dyDescent="0.2">
      <c r="A382" s="78">
        <f t="shared" si="46"/>
        <v>377</v>
      </c>
      <c r="B382" s="57" t="s">
        <v>2487</v>
      </c>
      <c r="C382" s="83">
        <v>999.4</v>
      </c>
      <c r="D382" s="84"/>
      <c r="E382" s="84"/>
      <c r="F382" s="84">
        <f t="shared" si="49"/>
        <v>999.4</v>
      </c>
      <c r="G382" s="145">
        <v>24</v>
      </c>
      <c r="H382" s="86"/>
      <c r="I382" s="86"/>
      <c r="J382" s="57">
        <f t="shared" si="42"/>
        <v>24</v>
      </c>
      <c r="K382" s="56">
        <f t="shared" si="43"/>
        <v>1.5410958904109588E-2</v>
      </c>
      <c r="L382" s="54">
        <f t="shared" si="44"/>
        <v>56.712328767123282</v>
      </c>
      <c r="M382" s="85">
        <f t="shared" si="48"/>
        <v>12.476712328767123</v>
      </c>
      <c r="N382" s="54">
        <f t="shared" si="50"/>
        <v>24.783287671232873</v>
      </c>
      <c r="O382" s="85">
        <v>2.5555826086956519</v>
      </c>
      <c r="P382" s="56">
        <f t="shared" si="45"/>
        <v>9.6585862893555072E-2</v>
      </c>
    </row>
    <row r="383" spans="1:16" x14ac:dyDescent="0.2">
      <c r="A383" s="78">
        <f t="shared" si="46"/>
        <v>378</v>
      </c>
      <c r="B383" s="57" t="s">
        <v>2488</v>
      </c>
      <c r="C383" s="83">
        <v>2110</v>
      </c>
      <c r="D383" s="84"/>
      <c r="E383" s="84">
        <v>179.1</v>
      </c>
      <c r="F383" s="84">
        <f t="shared" si="49"/>
        <v>2289.1</v>
      </c>
      <c r="G383" s="145">
        <v>45</v>
      </c>
      <c r="H383" s="86"/>
      <c r="I383" s="86">
        <v>1</v>
      </c>
      <c r="J383" s="57">
        <f t="shared" si="42"/>
        <v>46</v>
      </c>
      <c r="K383" s="56">
        <f t="shared" si="43"/>
        <v>2.9537671232876712E-2</v>
      </c>
      <c r="L383" s="54">
        <f t="shared" si="44"/>
        <v>108.6986301369863</v>
      </c>
      <c r="M383" s="85">
        <f t="shared" si="48"/>
        <v>23.913698630136984</v>
      </c>
      <c r="N383" s="54">
        <f t="shared" si="50"/>
        <v>47.501301369863015</v>
      </c>
      <c r="O383" s="85">
        <v>4.8982000000000001</v>
      </c>
      <c r="P383" s="56">
        <f t="shared" si="45"/>
        <v>8.0822956680348737E-2</v>
      </c>
    </row>
    <row r="384" spans="1:16" x14ac:dyDescent="0.2">
      <c r="A384" s="78">
        <f t="shared" si="46"/>
        <v>379</v>
      </c>
      <c r="B384" s="57" t="s">
        <v>2489</v>
      </c>
      <c r="C384" s="83">
        <v>3201.5</v>
      </c>
      <c r="D384" s="84"/>
      <c r="E384" s="84"/>
      <c r="F384" s="84">
        <f t="shared" si="49"/>
        <v>3201.5</v>
      </c>
      <c r="G384" s="145">
        <v>71</v>
      </c>
      <c r="H384" s="86"/>
      <c r="I384" s="86"/>
      <c r="J384" s="57">
        <f t="shared" si="42"/>
        <v>71</v>
      </c>
      <c r="K384" s="56">
        <f t="shared" si="43"/>
        <v>4.5590753424657529E-2</v>
      </c>
      <c r="L384" s="54">
        <f t="shared" si="44"/>
        <v>167.77397260273972</v>
      </c>
      <c r="M384" s="85">
        <f t="shared" si="48"/>
        <v>36.910273972602738</v>
      </c>
      <c r="N384" s="54">
        <f t="shared" si="50"/>
        <v>73.317226027397254</v>
      </c>
      <c r="O384" s="85">
        <v>7.5602652173913025</v>
      </c>
      <c r="P384" s="56">
        <f t="shared" si="45"/>
        <v>8.9196232334883954E-2</v>
      </c>
    </row>
    <row r="385" spans="1:16" x14ac:dyDescent="0.2">
      <c r="A385" s="78">
        <f t="shared" si="46"/>
        <v>380</v>
      </c>
      <c r="B385" s="57" t="s">
        <v>2530</v>
      </c>
      <c r="C385" s="83">
        <v>783.9</v>
      </c>
      <c r="D385" s="84"/>
      <c r="E385" s="84">
        <v>46.4</v>
      </c>
      <c r="F385" s="84">
        <f>C385+D385+E385</f>
        <v>830.3</v>
      </c>
      <c r="G385" s="145">
        <v>15</v>
      </c>
      <c r="H385" s="86"/>
      <c r="I385" s="86">
        <v>1</v>
      </c>
      <c r="J385" s="57">
        <f t="shared" si="42"/>
        <v>16</v>
      </c>
      <c r="K385" s="56">
        <f t="shared" si="43"/>
        <v>1.0273972602739725E-2</v>
      </c>
      <c r="L385" s="54">
        <f t="shared" si="44"/>
        <v>37.80821917808219</v>
      </c>
      <c r="M385" s="85">
        <f t="shared" si="48"/>
        <v>8.3178082191780813</v>
      </c>
      <c r="N385" s="54">
        <f t="shared" si="50"/>
        <v>16.522191780821917</v>
      </c>
      <c r="O385" s="85">
        <v>1.7037217391304347</v>
      </c>
      <c r="P385" s="56">
        <f t="shared" si="45"/>
        <v>7.7504445281479734E-2</v>
      </c>
    </row>
    <row r="386" spans="1:16" x14ac:dyDescent="0.2">
      <c r="A386" s="78">
        <f t="shared" si="46"/>
        <v>381</v>
      </c>
      <c r="B386" s="57" t="s">
        <v>2531</v>
      </c>
      <c r="C386" s="83">
        <v>1990</v>
      </c>
      <c r="D386" s="84">
        <v>186.8</v>
      </c>
      <c r="E386" s="84">
        <v>270.60000000000002</v>
      </c>
      <c r="F386" s="314">
        <f>C386+D386+E386</f>
        <v>2447.4</v>
      </c>
      <c r="G386" s="145">
        <v>48</v>
      </c>
      <c r="H386" s="86">
        <v>2</v>
      </c>
      <c r="I386" s="86">
        <v>3</v>
      </c>
      <c r="J386" s="57">
        <f t="shared" si="42"/>
        <v>53</v>
      </c>
      <c r="K386" s="56">
        <f t="shared" si="43"/>
        <v>3.403253424657534E-2</v>
      </c>
      <c r="L386" s="54">
        <f t="shared" si="44"/>
        <v>125.23972602739725</v>
      </c>
      <c r="M386" s="85">
        <f t="shared" si="48"/>
        <v>27.552739726027397</v>
      </c>
      <c r="N386" s="54">
        <f t="shared" si="50"/>
        <v>54.729760273972602</v>
      </c>
      <c r="O386" s="85">
        <v>5.6435782608695648</v>
      </c>
      <c r="P386" s="56">
        <f t="shared" si="45"/>
        <v>8.7098882196725833E-2</v>
      </c>
    </row>
    <row r="387" spans="1:16" ht="13.5" customHeight="1" x14ac:dyDescent="0.2">
      <c r="A387" s="81"/>
      <c r="B387" s="24" t="s">
        <v>2181</v>
      </c>
      <c r="C387" s="219">
        <f>SUM(C6:C386)</f>
        <v>262877.03000000009</v>
      </c>
      <c r="D387" s="219">
        <f t="shared" ref="D387:O387" si="51">SUM(D6:D386)</f>
        <v>4804.9000000000005</v>
      </c>
      <c r="E387" s="219">
        <f t="shared" si="51"/>
        <v>7374.9000000000042</v>
      </c>
      <c r="F387" s="219">
        <f t="shared" si="51"/>
        <v>275056.83000000007</v>
      </c>
      <c r="G387" s="219">
        <f t="shared" si="51"/>
        <v>4570</v>
      </c>
      <c r="H387" s="219">
        <f t="shared" si="51"/>
        <v>56</v>
      </c>
      <c r="I387" s="219">
        <f t="shared" si="51"/>
        <v>46</v>
      </c>
      <c r="J387" s="57">
        <f t="shared" ref="J387" si="52">G387+H387+I387</f>
        <v>4672</v>
      </c>
      <c r="K387" s="135">
        <f t="shared" si="51"/>
        <v>2.9999999999999911</v>
      </c>
      <c r="L387" s="219">
        <f t="shared" si="51"/>
        <v>11039.999999999995</v>
      </c>
      <c r="M387" s="219">
        <f t="shared" si="51"/>
        <v>2428.8000000000002</v>
      </c>
      <c r="N387" s="219">
        <f t="shared" si="51"/>
        <v>4823.2720890410947</v>
      </c>
      <c r="O387" s="219">
        <f t="shared" si="51"/>
        <v>487.79683043478315</v>
      </c>
      <c r="P387" s="56">
        <f t="shared" si="45"/>
        <v>6.8276322821999608E-2</v>
      </c>
    </row>
    <row r="388" spans="1:16" ht="15.75" x14ac:dyDescent="0.25">
      <c r="A388" s="355" t="s">
        <v>1972</v>
      </c>
      <c r="B388" s="355"/>
      <c r="C388" s="355"/>
      <c r="D388" s="355"/>
      <c r="E388" s="355"/>
      <c r="F388" s="355"/>
      <c r="G388" s="355"/>
      <c r="H388" s="355"/>
      <c r="I388" s="355"/>
      <c r="J388" s="355"/>
      <c r="K388" s="355"/>
      <c r="L388" s="355"/>
      <c r="M388" s="355"/>
      <c r="N388" s="355"/>
      <c r="O388" s="355"/>
      <c r="P388" s="355"/>
    </row>
    <row r="389" spans="1:16" x14ac:dyDescent="0.2">
      <c r="A389" s="58">
        <v>1</v>
      </c>
      <c r="B389" s="57" t="s">
        <v>2182</v>
      </c>
      <c r="C389" s="57">
        <v>400.8</v>
      </c>
      <c r="D389" s="57"/>
      <c r="E389" s="57"/>
      <c r="F389" s="57">
        <f t="shared" ref="F389:F447" si="53">C389+D389+E389</f>
        <v>400.8</v>
      </c>
      <c r="G389" s="57">
        <v>9</v>
      </c>
      <c r="H389" s="57"/>
      <c r="I389" s="57"/>
      <c r="J389" s="57">
        <f>G389+H389+I389</f>
        <v>9</v>
      </c>
      <c r="K389" s="318">
        <f>2/4065*J389</f>
        <v>4.4280442804428043E-3</v>
      </c>
      <c r="L389" s="54">
        <f>K389*3680</f>
        <v>16.29520295202952</v>
      </c>
      <c r="M389" s="54">
        <f>L389*0.22</f>
        <v>3.5849446494464945</v>
      </c>
      <c r="N389" s="54">
        <f>L389*0.5</f>
        <v>8.1476014760147599</v>
      </c>
      <c r="O389" s="54">
        <v>1.0119154739400484</v>
      </c>
      <c r="P389" s="56">
        <f>(L389+M389+N389+O389)/F389</f>
        <v>7.2454252872831401E-2</v>
      </c>
    </row>
    <row r="390" spans="1:16" x14ac:dyDescent="0.2">
      <c r="A390" s="58">
        <f>1+A389</f>
        <v>2</v>
      </c>
      <c r="B390" s="57" t="s">
        <v>2183</v>
      </c>
      <c r="C390" s="57">
        <v>272.8</v>
      </c>
      <c r="D390" s="57"/>
      <c r="E390" s="57"/>
      <c r="F390" s="57">
        <f t="shared" si="53"/>
        <v>272.8</v>
      </c>
      <c r="G390" s="57">
        <v>5</v>
      </c>
      <c r="H390" s="57"/>
      <c r="I390" s="57"/>
      <c r="J390" s="57">
        <f t="shared" ref="J390:J453" si="54">G390+H390+I390</f>
        <v>5</v>
      </c>
      <c r="K390" s="318">
        <f t="shared" ref="K390:K453" si="55">2/4065*J390</f>
        <v>2.4600246002460021E-3</v>
      </c>
      <c r="L390" s="54">
        <f t="shared" ref="L390:L453" si="56">K390*3680</f>
        <v>9.0528905289052872</v>
      </c>
      <c r="M390" s="54">
        <f t="shared" ref="M390:M448" si="57">L390*0.22</f>
        <v>1.9916359163591633</v>
      </c>
      <c r="N390" s="54">
        <f t="shared" ref="N390:N453" si="58">L390*0.5</f>
        <v>4.5264452644526436</v>
      </c>
      <c r="O390" s="54">
        <v>0.56217526330002698</v>
      </c>
      <c r="P390" s="56">
        <f t="shared" ref="P390:P453" si="59">(L390+M390+N390+O390)/F390</f>
        <v>5.9139101807247504E-2</v>
      </c>
    </row>
    <row r="391" spans="1:16" x14ac:dyDescent="0.2">
      <c r="A391" s="58">
        <f t="shared" ref="A391:A454" si="60">1+A390</f>
        <v>3</v>
      </c>
      <c r="B391" s="57" t="s">
        <v>2184</v>
      </c>
      <c r="C391" s="57">
        <v>584.5</v>
      </c>
      <c r="D391" s="57"/>
      <c r="E391" s="57"/>
      <c r="F391" s="57">
        <f t="shared" si="53"/>
        <v>584.5</v>
      </c>
      <c r="G391" s="57">
        <v>14</v>
      </c>
      <c r="H391" s="57"/>
      <c r="I391" s="57"/>
      <c r="J391" s="57">
        <f t="shared" si="54"/>
        <v>14</v>
      </c>
      <c r="K391" s="318">
        <f t="shared" si="55"/>
        <v>6.8880688806888064E-3</v>
      </c>
      <c r="L391" s="54">
        <f t="shared" si="56"/>
        <v>25.348093480934807</v>
      </c>
      <c r="M391" s="54">
        <f t="shared" si="57"/>
        <v>5.5765805658056573</v>
      </c>
      <c r="N391" s="54">
        <f t="shared" si="58"/>
        <v>12.674046740467404</v>
      </c>
      <c r="O391" s="54">
        <v>1.5740907372400754</v>
      </c>
      <c r="P391" s="56">
        <f t="shared" si="59"/>
        <v>7.7284536397686815E-2</v>
      </c>
    </row>
    <row r="392" spans="1:16" x14ac:dyDescent="0.2">
      <c r="A392" s="58">
        <f t="shared" si="60"/>
        <v>4</v>
      </c>
      <c r="B392" s="57" t="s">
        <v>2185</v>
      </c>
      <c r="C392" s="57">
        <v>274.10000000000002</v>
      </c>
      <c r="D392" s="57"/>
      <c r="E392" s="57">
        <v>19.2</v>
      </c>
      <c r="F392" s="57">
        <f t="shared" si="53"/>
        <v>293.3</v>
      </c>
      <c r="G392" s="57">
        <v>8</v>
      </c>
      <c r="H392" s="57"/>
      <c r="I392" s="57">
        <v>1</v>
      </c>
      <c r="J392" s="57">
        <f t="shared" si="54"/>
        <v>9</v>
      </c>
      <c r="K392" s="318">
        <f t="shared" si="55"/>
        <v>4.4280442804428043E-3</v>
      </c>
      <c r="L392" s="54">
        <f t="shared" si="56"/>
        <v>16.29520295202952</v>
      </c>
      <c r="M392" s="54">
        <f t="shared" si="57"/>
        <v>3.5849446494464945</v>
      </c>
      <c r="N392" s="54">
        <f t="shared" si="58"/>
        <v>8.1476014760147599</v>
      </c>
      <c r="O392" s="54">
        <v>0.89948042128004313</v>
      </c>
      <c r="P392" s="56">
        <f t="shared" si="59"/>
        <v>9.8626762696115977E-2</v>
      </c>
    </row>
    <row r="393" spans="1:16" x14ac:dyDescent="0.2">
      <c r="A393" s="58">
        <f t="shared" si="60"/>
        <v>5</v>
      </c>
      <c r="B393" s="57" t="s">
        <v>2186</v>
      </c>
      <c r="C393" s="57">
        <v>468.6</v>
      </c>
      <c r="D393" s="57"/>
      <c r="E393" s="57"/>
      <c r="F393" s="57">
        <f t="shared" si="53"/>
        <v>468.6</v>
      </c>
      <c r="G393" s="57">
        <v>13</v>
      </c>
      <c r="H393" s="57"/>
      <c r="I393" s="57"/>
      <c r="J393" s="57">
        <f t="shared" si="54"/>
        <v>13</v>
      </c>
      <c r="K393" s="318">
        <f t="shared" si="55"/>
        <v>6.3960639606396056E-3</v>
      </c>
      <c r="L393" s="54">
        <f t="shared" si="56"/>
        <v>23.537515375153749</v>
      </c>
      <c r="M393" s="54">
        <f t="shared" si="57"/>
        <v>5.1782533825338248</v>
      </c>
      <c r="N393" s="54">
        <f t="shared" si="58"/>
        <v>11.768757687576874</v>
      </c>
      <c r="O393" s="54">
        <v>1.4616556845800699</v>
      </c>
      <c r="P393" s="56">
        <f t="shared" si="59"/>
        <v>8.9513832970218782E-2</v>
      </c>
    </row>
    <row r="394" spans="1:16" x14ac:dyDescent="0.2">
      <c r="A394" s="58">
        <f t="shared" si="60"/>
        <v>6</v>
      </c>
      <c r="B394" s="57" t="s">
        <v>2187</v>
      </c>
      <c r="C394" s="57">
        <v>346.93</v>
      </c>
      <c r="D394" s="57"/>
      <c r="E394" s="57"/>
      <c r="F394" s="57">
        <f t="shared" si="53"/>
        <v>346.93</v>
      </c>
      <c r="G394" s="57">
        <v>11</v>
      </c>
      <c r="H394" s="57"/>
      <c r="I394" s="57"/>
      <c r="J394" s="57">
        <f t="shared" si="54"/>
        <v>11</v>
      </c>
      <c r="K394" s="318">
        <f t="shared" si="55"/>
        <v>5.412054120541205E-3</v>
      </c>
      <c r="L394" s="54">
        <f t="shared" si="56"/>
        <v>19.916359163591633</v>
      </c>
      <c r="M394" s="54">
        <f t="shared" si="57"/>
        <v>4.381599015990159</v>
      </c>
      <c r="N394" s="54">
        <f t="shared" si="58"/>
        <v>9.9581795817958163</v>
      </c>
      <c r="O394" s="54">
        <v>1.2367855792600595</v>
      </c>
      <c r="P394" s="56">
        <f t="shared" si="59"/>
        <v>0.10230571971474842</v>
      </c>
    </row>
    <row r="395" spans="1:16" x14ac:dyDescent="0.2">
      <c r="A395" s="58">
        <f t="shared" si="60"/>
        <v>7</v>
      </c>
      <c r="B395" s="57" t="s">
        <v>2188</v>
      </c>
      <c r="C395" s="57">
        <v>606.20000000000005</v>
      </c>
      <c r="D395" s="57"/>
      <c r="E395" s="57">
        <v>58.3</v>
      </c>
      <c r="F395" s="57">
        <f t="shared" si="53"/>
        <v>664.5</v>
      </c>
      <c r="G395" s="57">
        <v>14</v>
      </c>
      <c r="H395" s="57"/>
      <c r="I395" s="57">
        <v>1</v>
      </c>
      <c r="J395" s="57">
        <f t="shared" si="54"/>
        <v>15</v>
      </c>
      <c r="K395" s="318">
        <f t="shared" si="55"/>
        <v>7.3800738007380063E-3</v>
      </c>
      <c r="L395" s="54">
        <f t="shared" si="56"/>
        <v>27.158671586715862</v>
      </c>
      <c r="M395" s="54">
        <f t="shared" si="57"/>
        <v>5.9749077490774898</v>
      </c>
      <c r="N395" s="54">
        <f t="shared" si="58"/>
        <v>13.579335793357931</v>
      </c>
      <c r="O395" s="54">
        <v>1.5740907372400754</v>
      </c>
      <c r="P395" s="56">
        <f t="shared" si="59"/>
        <v>7.2666675494945612E-2</v>
      </c>
    </row>
    <row r="396" spans="1:16" x14ac:dyDescent="0.2">
      <c r="A396" s="58">
        <f t="shared" si="60"/>
        <v>8</v>
      </c>
      <c r="B396" s="57" t="s">
        <v>2189</v>
      </c>
      <c r="C396" s="57">
        <v>434.3</v>
      </c>
      <c r="D396" s="57"/>
      <c r="E396" s="57"/>
      <c r="F396" s="57">
        <f t="shared" si="53"/>
        <v>434.3</v>
      </c>
      <c r="G396" s="57">
        <v>9</v>
      </c>
      <c r="H396" s="57"/>
      <c r="I396" s="57"/>
      <c r="J396" s="57">
        <f t="shared" si="54"/>
        <v>9</v>
      </c>
      <c r="K396" s="318">
        <f t="shared" si="55"/>
        <v>4.4280442804428043E-3</v>
      </c>
      <c r="L396" s="54">
        <f t="shared" si="56"/>
        <v>16.29520295202952</v>
      </c>
      <c r="M396" s="54">
        <f t="shared" si="57"/>
        <v>3.5849446494464945</v>
      </c>
      <c r="N396" s="54">
        <f t="shared" si="58"/>
        <v>8.1476014760147599</v>
      </c>
      <c r="O396" s="54">
        <v>1.0119154739400484</v>
      </c>
      <c r="P396" s="56">
        <f t="shared" si="59"/>
        <v>6.6865449116810555E-2</v>
      </c>
    </row>
    <row r="397" spans="1:16" x14ac:dyDescent="0.2">
      <c r="A397" s="58">
        <f t="shared" si="60"/>
        <v>9</v>
      </c>
      <c r="B397" s="57" t="s">
        <v>2190</v>
      </c>
      <c r="C397" s="57">
        <v>613.4</v>
      </c>
      <c r="D397" s="57"/>
      <c r="E397" s="57">
        <v>29</v>
      </c>
      <c r="F397" s="57">
        <f t="shared" si="53"/>
        <v>642.4</v>
      </c>
      <c r="G397" s="57">
        <v>17</v>
      </c>
      <c r="H397" s="57"/>
      <c r="I397" s="57">
        <v>1</v>
      </c>
      <c r="J397" s="57">
        <f t="shared" si="54"/>
        <v>18</v>
      </c>
      <c r="K397" s="318">
        <f t="shared" si="55"/>
        <v>8.8560885608856086E-3</v>
      </c>
      <c r="L397" s="54">
        <f t="shared" si="56"/>
        <v>32.59040590405904</v>
      </c>
      <c r="M397" s="54">
        <f t="shared" si="57"/>
        <v>7.169889298892989</v>
      </c>
      <c r="N397" s="54">
        <f t="shared" si="58"/>
        <v>16.29520295202952</v>
      </c>
      <c r="O397" s="54">
        <v>1.9113958952200913</v>
      </c>
      <c r="P397" s="56">
        <f t="shared" si="59"/>
        <v>9.0234891111770923E-2</v>
      </c>
    </row>
    <row r="398" spans="1:16" x14ac:dyDescent="0.2">
      <c r="A398" s="58">
        <f t="shared" si="60"/>
        <v>10</v>
      </c>
      <c r="B398" s="57" t="s">
        <v>2191</v>
      </c>
      <c r="C398" s="57">
        <v>237.3</v>
      </c>
      <c r="D398" s="57"/>
      <c r="E398" s="57"/>
      <c r="F398" s="57">
        <f t="shared" si="53"/>
        <v>237.3</v>
      </c>
      <c r="G398" s="57">
        <v>4</v>
      </c>
      <c r="H398" s="57"/>
      <c r="I398" s="57"/>
      <c r="J398" s="57">
        <f t="shared" si="54"/>
        <v>4</v>
      </c>
      <c r="K398" s="318">
        <f t="shared" si="55"/>
        <v>1.9680196801968018E-3</v>
      </c>
      <c r="L398" s="54">
        <f t="shared" si="56"/>
        <v>7.2423124231242308</v>
      </c>
      <c r="M398" s="54">
        <f t="shared" si="57"/>
        <v>1.5933087330873308</v>
      </c>
      <c r="N398" s="54">
        <f t="shared" si="58"/>
        <v>3.6211562115621154</v>
      </c>
      <c r="O398" s="54">
        <v>0.44974021064002156</v>
      </c>
      <c r="P398" s="56">
        <f t="shared" si="59"/>
        <v>5.438903320022629E-2</v>
      </c>
    </row>
    <row r="399" spans="1:16" x14ac:dyDescent="0.2">
      <c r="A399" s="58">
        <f t="shared" si="60"/>
        <v>11</v>
      </c>
      <c r="B399" s="57" t="s">
        <v>2192</v>
      </c>
      <c r="C399" s="57">
        <v>662.7</v>
      </c>
      <c r="D399" s="57"/>
      <c r="E399" s="57">
        <v>66.400000000000006</v>
      </c>
      <c r="F399" s="57">
        <f t="shared" si="53"/>
        <v>729.1</v>
      </c>
      <c r="G399" s="57">
        <v>13</v>
      </c>
      <c r="H399" s="57"/>
      <c r="I399" s="57">
        <v>1</v>
      </c>
      <c r="J399" s="57">
        <f t="shared" si="54"/>
        <v>14</v>
      </c>
      <c r="K399" s="318">
        <f t="shared" si="55"/>
        <v>6.8880688806888064E-3</v>
      </c>
      <c r="L399" s="54">
        <f t="shared" si="56"/>
        <v>25.348093480934807</v>
      </c>
      <c r="M399" s="54">
        <f t="shared" si="57"/>
        <v>5.5765805658056573</v>
      </c>
      <c r="N399" s="54">
        <f t="shared" si="58"/>
        <v>12.674046740467404</v>
      </c>
      <c r="O399" s="54">
        <v>1.4616556845800699</v>
      </c>
      <c r="P399" s="56">
        <f t="shared" si="59"/>
        <v>6.1802738268808034E-2</v>
      </c>
    </row>
    <row r="400" spans="1:16" x14ac:dyDescent="0.2">
      <c r="A400" s="58">
        <f t="shared" si="60"/>
        <v>12</v>
      </c>
      <c r="B400" s="57" t="s">
        <v>2194</v>
      </c>
      <c r="C400" s="57">
        <v>660.2</v>
      </c>
      <c r="D400" s="57"/>
      <c r="E400" s="57"/>
      <c r="F400" s="57">
        <f t="shared" si="53"/>
        <v>660.2</v>
      </c>
      <c r="G400" s="57">
        <v>12</v>
      </c>
      <c r="H400" s="57"/>
      <c r="I400" s="57"/>
      <c r="J400" s="57">
        <f t="shared" si="54"/>
        <v>12</v>
      </c>
      <c r="K400" s="318">
        <f t="shared" si="55"/>
        <v>5.9040590405904057E-3</v>
      </c>
      <c r="L400" s="54">
        <f t="shared" si="56"/>
        <v>21.726937269372694</v>
      </c>
      <c r="M400" s="54">
        <f t="shared" si="57"/>
        <v>4.7799261992619924</v>
      </c>
      <c r="N400" s="54">
        <f t="shared" si="58"/>
        <v>10.863468634686347</v>
      </c>
      <c r="O400" s="54">
        <v>1.3492206319200646</v>
      </c>
      <c r="P400" s="56">
        <f t="shared" si="59"/>
        <v>5.8648216805878658E-2</v>
      </c>
    </row>
    <row r="401" spans="1:16" x14ac:dyDescent="0.2">
      <c r="A401" s="58">
        <f t="shared" si="60"/>
        <v>13</v>
      </c>
      <c r="B401" s="57" t="s">
        <v>2195</v>
      </c>
      <c r="C401" s="57">
        <v>523.9</v>
      </c>
      <c r="D401" s="57"/>
      <c r="E401" s="57"/>
      <c r="F401" s="57">
        <f t="shared" si="53"/>
        <v>523.9</v>
      </c>
      <c r="G401" s="57">
        <v>13</v>
      </c>
      <c r="H401" s="57"/>
      <c r="I401" s="57"/>
      <c r="J401" s="57">
        <f t="shared" si="54"/>
        <v>13</v>
      </c>
      <c r="K401" s="318">
        <f t="shared" si="55"/>
        <v>6.3960639606396056E-3</v>
      </c>
      <c r="L401" s="54">
        <f t="shared" si="56"/>
        <v>23.537515375153749</v>
      </c>
      <c r="M401" s="54">
        <f t="shared" si="57"/>
        <v>5.1782533825338248</v>
      </c>
      <c r="N401" s="54">
        <f t="shared" si="58"/>
        <v>11.768757687576874</v>
      </c>
      <c r="O401" s="54">
        <v>1.4616556845800699</v>
      </c>
      <c r="P401" s="56">
        <f t="shared" si="59"/>
        <v>8.0065245523658193E-2</v>
      </c>
    </row>
    <row r="402" spans="1:16" x14ac:dyDescent="0.2">
      <c r="A402" s="58">
        <f t="shared" si="60"/>
        <v>14</v>
      </c>
      <c r="B402" s="57" t="s">
        <v>2196</v>
      </c>
      <c r="C402" s="57">
        <v>529.29999999999995</v>
      </c>
      <c r="D402" s="57">
        <v>23.9</v>
      </c>
      <c r="E402" s="57"/>
      <c r="F402" s="57">
        <f t="shared" si="53"/>
        <v>553.19999999999993</v>
      </c>
      <c r="G402" s="57">
        <v>10</v>
      </c>
      <c r="H402" s="57">
        <v>1</v>
      </c>
      <c r="I402" s="57"/>
      <c r="J402" s="57">
        <f t="shared" si="54"/>
        <v>11</v>
      </c>
      <c r="K402" s="318">
        <f t="shared" si="55"/>
        <v>5.412054120541205E-3</v>
      </c>
      <c r="L402" s="54">
        <f t="shared" si="56"/>
        <v>19.916359163591633</v>
      </c>
      <c r="M402" s="54">
        <f t="shared" si="57"/>
        <v>4.381599015990159</v>
      </c>
      <c r="N402" s="54">
        <f t="shared" si="58"/>
        <v>9.9581795817958163</v>
      </c>
      <c r="O402" s="54">
        <v>1.124350526600054</v>
      </c>
      <c r="P402" s="56">
        <f t="shared" si="59"/>
        <v>6.3956052581304532E-2</v>
      </c>
    </row>
    <row r="403" spans="1:16" x14ac:dyDescent="0.2">
      <c r="A403" s="58">
        <f t="shared" si="60"/>
        <v>15</v>
      </c>
      <c r="B403" s="57" t="s">
        <v>2197</v>
      </c>
      <c r="C403" s="57">
        <v>533.79999999999995</v>
      </c>
      <c r="D403" s="57"/>
      <c r="E403" s="57"/>
      <c r="F403" s="57">
        <f t="shared" si="53"/>
        <v>533.79999999999995</v>
      </c>
      <c r="G403" s="57">
        <v>13</v>
      </c>
      <c r="H403" s="57"/>
      <c r="I403" s="57"/>
      <c r="J403" s="57">
        <f t="shared" si="54"/>
        <v>13</v>
      </c>
      <c r="K403" s="318">
        <f t="shared" si="55"/>
        <v>6.3960639606396056E-3</v>
      </c>
      <c r="L403" s="54">
        <f t="shared" si="56"/>
        <v>23.537515375153749</v>
      </c>
      <c r="M403" s="54">
        <f t="shared" si="57"/>
        <v>5.1782533825338248</v>
      </c>
      <c r="N403" s="54">
        <f t="shared" si="58"/>
        <v>11.768757687576874</v>
      </c>
      <c r="O403" s="54">
        <v>1.4616556845800699</v>
      </c>
      <c r="P403" s="56">
        <f t="shared" si="59"/>
        <v>7.8580333701469704E-2</v>
      </c>
    </row>
    <row r="404" spans="1:16" x14ac:dyDescent="0.2">
      <c r="A404" s="58">
        <f t="shared" si="60"/>
        <v>16</v>
      </c>
      <c r="B404" s="57" t="s">
        <v>2198</v>
      </c>
      <c r="C404" s="57">
        <v>612</v>
      </c>
      <c r="D404" s="57">
        <v>49.8</v>
      </c>
      <c r="E404" s="57"/>
      <c r="F404" s="57">
        <f t="shared" si="53"/>
        <v>661.8</v>
      </c>
      <c r="G404" s="57">
        <v>11</v>
      </c>
      <c r="H404" s="57">
        <v>1</v>
      </c>
      <c r="I404" s="57"/>
      <c r="J404" s="57">
        <f t="shared" si="54"/>
        <v>12</v>
      </c>
      <c r="K404" s="318">
        <f t="shared" si="55"/>
        <v>5.9040590405904057E-3</v>
      </c>
      <c r="L404" s="54">
        <f t="shared" si="56"/>
        <v>21.726937269372694</v>
      </c>
      <c r="M404" s="54">
        <f t="shared" si="57"/>
        <v>4.7799261992619924</v>
      </c>
      <c r="N404" s="54">
        <f t="shared" si="58"/>
        <v>10.863468634686347</v>
      </c>
      <c r="O404" s="54">
        <v>1.2367855792600595</v>
      </c>
      <c r="P404" s="56">
        <f t="shared" si="59"/>
        <v>5.8336533216351003E-2</v>
      </c>
    </row>
    <row r="405" spans="1:16" x14ac:dyDescent="0.2">
      <c r="A405" s="58">
        <f t="shared" si="60"/>
        <v>17</v>
      </c>
      <c r="B405" s="57" t="s">
        <v>2199</v>
      </c>
      <c r="C405" s="57">
        <v>641.79999999999995</v>
      </c>
      <c r="D405" s="57"/>
      <c r="E405" s="57"/>
      <c r="F405" s="57">
        <f t="shared" si="53"/>
        <v>641.79999999999995</v>
      </c>
      <c r="G405" s="57">
        <v>10</v>
      </c>
      <c r="H405" s="57"/>
      <c r="I405" s="57"/>
      <c r="J405" s="57">
        <f t="shared" si="54"/>
        <v>10</v>
      </c>
      <c r="K405" s="318">
        <f t="shared" si="55"/>
        <v>4.9200492004920042E-3</v>
      </c>
      <c r="L405" s="54">
        <f t="shared" si="56"/>
        <v>18.105781057810574</v>
      </c>
      <c r="M405" s="54">
        <f t="shared" si="57"/>
        <v>3.9832718327183265</v>
      </c>
      <c r="N405" s="54">
        <f t="shared" si="58"/>
        <v>9.0528905289052872</v>
      </c>
      <c r="O405" s="54">
        <v>1.124350526600054</v>
      </c>
      <c r="P405" s="56">
        <f t="shared" si="59"/>
        <v>5.0274686734238454E-2</v>
      </c>
    </row>
    <row r="406" spans="1:16" x14ac:dyDescent="0.2">
      <c r="A406" s="58">
        <f t="shared" si="60"/>
        <v>18</v>
      </c>
      <c r="B406" s="57" t="s">
        <v>2200</v>
      </c>
      <c r="C406" s="57">
        <v>170.2</v>
      </c>
      <c r="D406" s="57"/>
      <c r="E406" s="57"/>
      <c r="F406" s="57">
        <f t="shared" si="53"/>
        <v>170.2</v>
      </c>
      <c r="G406" s="57">
        <v>5</v>
      </c>
      <c r="H406" s="57"/>
      <c r="I406" s="57"/>
      <c r="J406" s="57">
        <f t="shared" si="54"/>
        <v>5</v>
      </c>
      <c r="K406" s="318">
        <f t="shared" si="55"/>
        <v>2.4600246002460021E-3</v>
      </c>
      <c r="L406" s="54">
        <f t="shared" si="56"/>
        <v>9.0528905289052872</v>
      </c>
      <c r="M406" s="54">
        <f t="shared" si="57"/>
        <v>1.9916359163591633</v>
      </c>
      <c r="N406" s="54">
        <f t="shared" si="58"/>
        <v>4.5264452644526436</v>
      </c>
      <c r="O406" s="54">
        <v>0.56217526330002698</v>
      </c>
      <c r="P406" s="56">
        <f t="shared" si="59"/>
        <v>9.478934766755065E-2</v>
      </c>
    </row>
    <row r="407" spans="1:16" x14ac:dyDescent="0.2">
      <c r="A407" s="58">
        <f t="shared" si="60"/>
        <v>19</v>
      </c>
      <c r="B407" s="57" t="s">
        <v>2201</v>
      </c>
      <c r="C407" s="57">
        <v>899</v>
      </c>
      <c r="D407" s="57"/>
      <c r="E407" s="57">
        <v>148.9</v>
      </c>
      <c r="F407" s="57">
        <f t="shared" si="53"/>
        <v>1047.9000000000001</v>
      </c>
      <c r="G407" s="57">
        <v>13</v>
      </c>
      <c r="H407" s="57"/>
      <c r="I407" s="57">
        <v>1</v>
      </c>
      <c r="J407" s="57">
        <f t="shared" si="54"/>
        <v>14</v>
      </c>
      <c r="K407" s="318">
        <f t="shared" si="55"/>
        <v>6.8880688806888064E-3</v>
      </c>
      <c r="L407" s="54">
        <f t="shared" si="56"/>
        <v>25.348093480934807</v>
      </c>
      <c r="M407" s="54">
        <f t="shared" si="57"/>
        <v>5.5765805658056573</v>
      </c>
      <c r="N407" s="54">
        <f t="shared" si="58"/>
        <v>12.674046740467404</v>
      </c>
      <c r="O407" s="54">
        <v>1.4616556845800699</v>
      </c>
      <c r="P407" s="56">
        <f t="shared" si="59"/>
        <v>4.3000645549945544E-2</v>
      </c>
    </row>
    <row r="408" spans="1:16" x14ac:dyDescent="0.2">
      <c r="A408" s="58">
        <f t="shared" si="60"/>
        <v>20</v>
      </c>
      <c r="B408" s="57" t="s">
        <v>2202</v>
      </c>
      <c r="C408" s="57">
        <v>463.25</v>
      </c>
      <c r="D408" s="57"/>
      <c r="E408" s="57"/>
      <c r="F408" s="57">
        <f t="shared" si="53"/>
        <v>463.25</v>
      </c>
      <c r="G408" s="57">
        <v>8</v>
      </c>
      <c r="H408" s="57"/>
      <c r="I408" s="57"/>
      <c r="J408" s="57">
        <f t="shared" si="54"/>
        <v>8</v>
      </c>
      <c r="K408" s="318">
        <f t="shared" si="55"/>
        <v>3.9360393603936035E-3</v>
      </c>
      <c r="L408" s="54">
        <f t="shared" si="56"/>
        <v>14.484624846248462</v>
      </c>
      <c r="M408" s="54">
        <f t="shared" si="57"/>
        <v>3.1866174661746616</v>
      </c>
      <c r="N408" s="54">
        <f t="shared" si="58"/>
        <v>7.2423124231242308</v>
      </c>
      <c r="O408" s="54">
        <v>0.89948042128004313</v>
      </c>
      <c r="P408" s="56">
        <f t="shared" si="59"/>
        <v>5.5721608541451487E-2</v>
      </c>
    </row>
    <row r="409" spans="1:16" x14ac:dyDescent="0.2">
      <c r="A409" s="58">
        <f t="shared" si="60"/>
        <v>21</v>
      </c>
      <c r="B409" s="57" t="s">
        <v>2203</v>
      </c>
      <c r="C409" s="57">
        <v>565.20000000000005</v>
      </c>
      <c r="D409" s="57"/>
      <c r="E409" s="57"/>
      <c r="F409" s="57">
        <f t="shared" si="53"/>
        <v>565.20000000000005</v>
      </c>
      <c r="G409" s="57">
        <v>12</v>
      </c>
      <c r="H409" s="57"/>
      <c r="I409" s="57"/>
      <c r="J409" s="57">
        <f t="shared" si="54"/>
        <v>12</v>
      </c>
      <c r="K409" s="318">
        <f t="shared" si="55"/>
        <v>5.9040590405904057E-3</v>
      </c>
      <c r="L409" s="54">
        <f t="shared" si="56"/>
        <v>21.726937269372694</v>
      </c>
      <c r="M409" s="54">
        <f t="shared" si="57"/>
        <v>4.7799261992619924</v>
      </c>
      <c r="N409" s="54">
        <f t="shared" si="58"/>
        <v>10.863468634686347</v>
      </c>
      <c r="O409" s="54">
        <v>1.3492206319200646</v>
      </c>
      <c r="P409" s="56">
        <f t="shared" si="59"/>
        <v>6.8505931944871007E-2</v>
      </c>
    </row>
    <row r="410" spans="1:16" x14ac:dyDescent="0.2">
      <c r="A410" s="58">
        <f t="shared" si="60"/>
        <v>22</v>
      </c>
      <c r="B410" s="57" t="s">
        <v>2204</v>
      </c>
      <c r="C410" s="57">
        <v>482.6</v>
      </c>
      <c r="D410" s="57"/>
      <c r="E410" s="57"/>
      <c r="F410" s="57">
        <f t="shared" si="53"/>
        <v>482.6</v>
      </c>
      <c r="G410" s="57">
        <v>8</v>
      </c>
      <c r="H410" s="57"/>
      <c r="I410" s="57"/>
      <c r="J410" s="57">
        <f t="shared" si="54"/>
        <v>8</v>
      </c>
      <c r="K410" s="318">
        <f t="shared" si="55"/>
        <v>3.9360393603936035E-3</v>
      </c>
      <c r="L410" s="54">
        <f t="shared" si="56"/>
        <v>14.484624846248462</v>
      </c>
      <c r="M410" s="54">
        <f t="shared" si="57"/>
        <v>3.1866174661746616</v>
      </c>
      <c r="N410" s="54">
        <f t="shared" si="58"/>
        <v>7.2423124231242308</v>
      </c>
      <c r="O410" s="54">
        <v>0.89948042128004313</v>
      </c>
      <c r="P410" s="56">
        <f t="shared" si="59"/>
        <v>5.348743298140779E-2</v>
      </c>
    </row>
    <row r="411" spans="1:16" x14ac:dyDescent="0.2">
      <c r="A411" s="58">
        <f t="shared" si="60"/>
        <v>23</v>
      </c>
      <c r="B411" s="57" t="s">
        <v>2205</v>
      </c>
      <c r="C411" s="57">
        <v>334</v>
      </c>
      <c r="D411" s="57"/>
      <c r="E411" s="57"/>
      <c r="F411" s="57">
        <f t="shared" si="53"/>
        <v>334</v>
      </c>
      <c r="G411" s="57">
        <v>9</v>
      </c>
      <c r="H411" s="57"/>
      <c r="I411" s="57"/>
      <c r="J411" s="57">
        <f t="shared" si="54"/>
        <v>9</v>
      </c>
      <c r="K411" s="318">
        <f t="shared" si="55"/>
        <v>4.4280442804428043E-3</v>
      </c>
      <c r="L411" s="54">
        <f t="shared" si="56"/>
        <v>16.29520295202952</v>
      </c>
      <c r="M411" s="54">
        <f t="shared" si="57"/>
        <v>3.5849446494464945</v>
      </c>
      <c r="N411" s="54">
        <f t="shared" si="58"/>
        <v>8.1476014760147599</v>
      </c>
      <c r="O411" s="54">
        <v>1.0119154739400484</v>
      </c>
      <c r="P411" s="56">
        <f t="shared" si="59"/>
        <v>8.6945103447397684E-2</v>
      </c>
    </row>
    <row r="412" spans="1:16" x14ac:dyDescent="0.2">
      <c r="A412" s="58">
        <f t="shared" si="60"/>
        <v>24</v>
      </c>
      <c r="B412" s="57" t="s">
        <v>2206</v>
      </c>
      <c r="C412" s="57">
        <v>579</v>
      </c>
      <c r="D412" s="57"/>
      <c r="E412" s="57"/>
      <c r="F412" s="57">
        <f t="shared" si="53"/>
        <v>579</v>
      </c>
      <c r="G412" s="57">
        <v>12</v>
      </c>
      <c r="H412" s="57"/>
      <c r="I412" s="57"/>
      <c r="J412" s="57">
        <f t="shared" si="54"/>
        <v>12</v>
      </c>
      <c r="K412" s="318">
        <f t="shared" si="55"/>
        <v>5.9040590405904057E-3</v>
      </c>
      <c r="L412" s="54">
        <f t="shared" si="56"/>
        <v>21.726937269372694</v>
      </c>
      <c r="M412" s="54">
        <f t="shared" si="57"/>
        <v>4.7799261992619924</v>
      </c>
      <c r="N412" s="54">
        <f t="shared" si="58"/>
        <v>10.863468634686347</v>
      </c>
      <c r="O412" s="54">
        <v>1.3492206319200646</v>
      </c>
      <c r="P412" s="56">
        <f t="shared" si="59"/>
        <v>6.6873148074682379E-2</v>
      </c>
    </row>
    <row r="413" spans="1:16" x14ac:dyDescent="0.2">
      <c r="A413" s="58">
        <f t="shared" si="60"/>
        <v>25</v>
      </c>
      <c r="B413" s="57" t="s">
        <v>2207</v>
      </c>
      <c r="C413" s="57">
        <v>674.3</v>
      </c>
      <c r="D413" s="57"/>
      <c r="E413" s="57"/>
      <c r="F413" s="57">
        <f t="shared" si="53"/>
        <v>674.3</v>
      </c>
      <c r="G413" s="57">
        <v>15</v>
      </c>
      <c r="H413" s="57"/>
      <c r="I413" s="57"/>
      <c r="J413" s="57">
        <f t="shared" si="54"/>
        <v>15</v>
      </c>
      <c r="K413" s="318">
        <f t="shared" si="55"/>
        <v>7.3800738007380063E-3</v>
      </c>
      <c r="L413" s="54">
        <f t="shared" si="56"/>
        <v>27.158671586715862</v>
      </c>
      <c r="M413" s="54">
        <f t="shared" si="57"/>
        <v>5.9749077490774898</v>
      </c>
      <c r="N413" s="54">
        <f t="shared" si="58"/>
        <v>13.579335793357931</v>
      </c>
      <c r="O413" s="54">
        <v>1.686525789900081</v>
      </c>
      <c r="P413" s="56">
        <f t="shared" si="59"/>
        <v>7.1777311165729454E-2</v>
      </c>
    </row>
    <row r="414" spans="1:16" x14ac:dyDescent="0.2">
      <c r="A414" s="58">
        <f t="shared" si="60"/>
        <v>26</v>
      </c>
      <c r="B414" s="57" t="s">
        <v>2208</v>
      </c>
      <c r="C414" s="57">
        <v>90.6</v>
      </c>
      <c r="D414" s="57"/>
      <c r="E414" s="57"/>
      <c r="F414" s="57">
        <f t="shared" si="53"/>
        <v>90.6</v>
      </c>
      <c r="G414" s="57">
        <v>2</v>
      </c>
      <c r="H414" s="57"/>
      <c r="I414" s="57"/>
      <c r="J414" s="57">
        <f t="shared" si="54"/>
        <v>2</v>
      </c>
      <c r="K414" s="318">
        <f t="shared" si="55"/>
        <v>9.8400984009840088E-4</v>
      </c>
      <c r="L414" s="54">
        <f t="shared" si="56"/>
        <v>3.6211562115621154</v>
      </c>
      <c r="M414" s="54">
        <f t="shared" si="57"/>
        <v>0.79665436654366539</v>
      </c>
      <c r="N414" s="54">
        <f t="shared" si="58"/>
        <v>1.8105781057810577</v>
      </c>
      <c r="O414" s="54">
        <v>0.22487010532001078</v>
      </c>
      <c r="P414" s="56">
        <f t="shared" si="59"/>
        <v>7.1228021955925508E-2</v>
      </c>
    </row>
    <row r="415" spans="1:16" x14ac:dyDescent="0.2">
      <c r="A415" s="58">
        <f t="shared" si="60"/>
        <v>27</v>
      </c>
      <c r="B415" s="57" t="s">
        <v>2210</v>
      </c>
      <c r="C415" s="57">
        <v>267.5</v>
      </c>
      <c r="D415" s="57"/>
      <c r="E415" s="57"/>
      <c r="F415" s="57">
        <f t="shared" si="53"/>
        <v>267.5</v>
      </c>
      <c r="G415" s="57">
        <v>6</v>
      </c>
      <c r="H415" s="57"/>
      <c r="I415" s="57"/>
      <c r="J415" s="57">
        <f t="shared" si="54"/>
        <v>6</v>
      </c>
      <c r="K415" s="318">
        <f t="shared" si="55"/>
        <v>2.9520295202952029E-3</v>
      </c>
      <c r="L415" s="54">
        <f t="shared" si="56"/>
        <v>10.863468634686347</v>
      </c>
      <c r="M415" s="54">
        <f t="shared" si="57"/>
        <v>2.3899630996309962</v>
      </c>
      <c r="N415" s="54">
        <f t="shared" si="58"/>
        <v>5.4317343173431736</v>
      </c>
      <c r="O415" s="54">
        <v>0.67461031596003229</v>
      </c>
      <c r="P415" s="56">
        <f t="shared" si="59"/>
        <v>7.2372995766805781E-2</v>
      </c>
    </row>
    <row r="416" spans="1:16" x14ac:dyDescent="0.2">
      <c r="A416" s="58">
        <f t="shared" si="60"/>
        <v>28</v>
      </c>
      <c r="B416" s="57" t="s">
        <v>2211</v>
      </c>
      <c r="C416" s="57">
        <v>584.20000000000005</v>
      </c>
      <c r="D416" s="57"/>
      <c r="E416" s="57"/>
      <c r="F416" s="57">
        <f t="shared" si="53"/>
        <v>584.20000000000005</v>
      </c>
      <c r="G416" s="57">
        <v>17</v>
      </c>
      <c r="H416" s="57"/>
      <c r="I416" s="57"/>
      <c r="J416" s="57">
        <f t="shared" si="54"/>
        <v>17</v>
      </c>
      <c r="K416" s="318">
        <f t="shared" si="55"/>
        <v>8.3640836408364078E-3</v>
      </c>
      <c r="L416" s="54">
        <f t="shared" si="56"/>
        <v>30.779827798277982</v>
      </c>
      <c r="M416" s="54">
        <f t="shared" si="57"/>
        <v>6.7715621156211556</v>
      </c>
      <c r="N416" s="54">
        <f t="shared" si="58"/>
        <v>15.389913899138991</v>
      </c>
      <c r="O416" s="54">
        <v>1.9113958952200913</v>
      </c>
      <c r="P416" s="56">
        <f t="shared" si="59"/>
        <v>9.3893700288014734E-2</v>
      </c>
    </row>
    <row r="417" spans="1:16" x14ac:dyDescent="0.2">
      <c r="A417" s="58">
        <f t="shared" si="60"/>
        <v>29</v>
      </c>
      <c r="B417" s="57" t="s">
        <v>2212</v>
      </c>
      <c r="C417" s="57">
        <v>628.9</v>
      </c>
      <c r="D417" s="57"/>
      <c r="E417" s="57"/>
      <c r="F417" s="57">
        <f t="shared" si="53"/>
        <v>628.9</v>
      </c>
      <c r="G417" s="57">
        <v>8</v>
      </c>
      <c r="H417" s="57"/>
      <c r="I417" s="57"/>
      <c r="J417" s="57">
        <f t="shared" si="54"/>
        <v>8</v>
      </c>
      <c r="K417" s="318">
        <f t="shared" si="55"/>
        <v>3.9360393603936035E-3</v>
      </c>
      <c r="L417" s="54">
        <f t="shared" si="56"/>
        <v>14.484624846248462</v>
      </c>
      <c r="M417" s="54">
        <f t="shared" si="57"/>
        <v>3.1866174661746616</v>
      </c>
      <c r="N417" s="54">
        <f t="shared" si="58"/>
        <v>7.2423124231242308</v>
      </c>
      <c r="O417" s="54">
        <v>0.89948042128004313</v>
      </c>
      <c r="P417" s="56">
        <f t="shared" si="59"/>
        <v>4.1044737091473049E-2</v>
      </c>
    </row>
    <row r="418" spans="1:16" x14ac:dyDescent="0.2">
      <c r="A418" s="58">
        <f t="shared" si="60"/>
        <v>30</v>
      </c>
      <c r="B418" s="57" t="s">
        <v>2213</v>
      </c>
      <c r="C418" s="57">
        <v>409.2</v>
      </c>
      <c r="D418" s="57"/>
      <c r="E418" s="57"/>
      <c r="F418" s="57">
        <f t="shared" si="53"/>
        <v>409.2</v>
      </c>
      <c r="G418" s="57">
        <v>7</v>
      </c>
      <c r="H418" s="57"/>
      <c r="I418" s="57"/>
      <c r="J418" s="57">
        <f t="shared" si="54"/>
        <v>7</v>
      </c>
      <c r="K418" s="318">
        <f t="shared" si="55"/>
        <v>3.4440344403444032E-3</v>
      </c>
      <c r="L418" s="54">
        <f t="shared" si="56"/>
        <v>12.674046740467404</v>
      </c>
      <c r="M418" s="54">
        <f t="shared" si="57"/>
        <v>2.7882902829028287</v>
      </c>
      <c r="N418" s="54">
        <f t="shared" si="58"/>
        <v>6.3370233702337018</v>
      </c>
      <c r="O418" s="54">
        <v>0.78704536862003771</v>
      </c>
      <c r="P418" s="56">
        <f t="shared" si="59"/>
        <v>5.5196495020097686E-2</v>
      </c>
    </row>
    <row r="419" spans="1:16" x14ac:dyDescent="0.2">
      <c r="A419" s="58">
        <f t="shared" si="60"/>
        <v>31</v>
      </c>
      <c r="B419" s="57" t="s">
        <v>2214</v>
      </c>
      <c r="C419" s="57">
        <v>320.60000000000002</v>
      </c>
      <c r="D419" s="57"/>
      <c r="E419" s="57"/>
      <c r="F419" s="57">
        <f t="shared" si="53"/>
        <v>320.60000000000002</v>
      </c>
      <c r="G419" s="57">
        <v>7</v>
      </c>
      <c r="H419" s="57"/>
      <c r="I419" s="57"/>
      <c r="J419" s="57">
        <f t="shared" si="54"/>
        <v>7</v>
      </c>
      <c r="K419" s="318">
        <f t="shared" si="55"/>
        <v>3.4440344403444032E-3</v>
      </c>
      <c r="L419" s="54">
        <f t="shared" si="56"/>
        <v>12.674046740467404</v>
      </c>
      <c r="M419" s="54">
        <f t="shared" si="57"/>
        <v>2.7882902829028287</v>
      </c>
      <c r="N419" s="54">
        <f t="shared" si="58"/>
        <v>6.3370233702337018</v>
      </c>
      <c r="O419" s="54">
        <v>0.78704536862003771</v>
      </c>
      <c r="P419" s="56">
        <f t="shared" si="59"/>
        <v>7.0450423462956865E-2</v>
      </c>
    </row>
    <row r="420" spans="1:16" x14ac:dyDescent="0.2">
      <c r="A420" s="58">
        <f t="shared" si="60"/>
        <v>32</v>
      </c>
      <c r="B420" s="57" t="s">
        <v>2215</v>
      </c>
      <c r="C420" s="57">
        <v>505.8</v>
      </c>
      <c r="D420" s="57"/>
      <c r="E420" s="57"/>
      <c r="F420" s="57">
        <f t="shared" si="53"/>
        <v>505.8</v>
      </c>
      <c r="G420" s="57">
        <v>10</v>
      </c>
      <c r="H420" s="57"/>
      <c r="I420" s="57"/>
      <c r="J420" s="57">
        <f t="shared" si="54"/>
        <v>10</v>
      </c>
      <c r="K420" s="318">
        <f t="shared" si="55"/>
        <v>4.9200492004920042E-3</v>
      </c>
      <c r="L420" s="54">
        <f t="shared" si="56"/>
        <v>18.105781057810574</v>
      </c>
      <c r="M420" s="54">
        <f t="shared" si="57"/>
        <v>3.9832718327183265</v>
      </c>
      <c r="N420" s="54">
        <f t="shared" si="58"/>
        <v>9.0528905289052872</v>
      </c>
      <c r="O420" s="54">
        <v>1.124350526600054</v>
      </c>
      <c r="P420" s="56">
        <f t="shared" si="59"/>
        <v>6.379259380394274E-2</v>
      </c>
    </row>
    <row r="421" spans="1:16" x14ac:dyDescent="0.2">
      <c r="A421" s="58">
        <f t="shared" si="60"/>
        <v>33</v>
      </c>
      <c r="B421" s="57" t="s">
        <v>2216</v>
      </c>
      <c r="C421" s="57">
        <v>482.7</v>
      </c>
      <c r="D421" s="57"/>
      <c r="E421" s="57"/>
      <c r="F421" s="57">
        <f t="shared" si="53"/>
        <v>482.7</v>
      </c>
      <c r="G421" s="57">
        <v>4</v>
      </c>
      <c r="H421" s="57"/>
      <c r="I421" s="57"/>
      <c r="J421" s="57">
        <f t="shared" si="54"/>
        <v>4</v>
      </c>
      <c r="K421" s="318">
        <f t="shared" si="55"/>
        <v>1.9680196801968018E-3</v>
      </c>
      <c r="L421" s="54">
        <f t="shared" si="56"/>
        <v>7.2423124231242308</v>
      </c>
      <c r="M421" s="54">
        <f t="shared" si="57"/>
        <v>1.5933087330873308</v>
      </c>
      <c r="N421" s="54">
        <f t="shared" si="58"/>
        <v>3.6211562115621154</v>
      </c>
      <c r="O421" s="54">
        <v>0.44974021064002156</v>
      </c>
      <c r="P421" s="56">
        <f t="shared" si="59"/>
        <v>2.6738176048091363E-2</v>
      </c>
    </row>
    <row r="422" spans="1:16" x14ac:dyDescent="0.2">
      <c r="A422" s="58">
        <f t="shared" si="60"/>
        <v>34</v>
      </c>
      <c r="B422" s="57" t="s">
        <v>2217</v>
      </c>
      <c r="C422" s="57">
        <v>236.2</v>
      </c>
      <c r="D422" s="57"/>
      <c r="E422" s="57"/>
      <c r="F422" s="57">
        <f t="shared" si="53"/>
        <v>236.2</v>
      </c>
      <c r="G422" s="57">
        <v>2</v>
      </c>
      <c r="H422" s="57"/>
      <c r="I422" s="57"/>
      <c r="J422" s="57">
        <f t="shared" si="54"/>
        <v>2</v>
      </c>
      <c r="K422" s="318">
        <f t="shared" si="55"/>
        <v>9.8400984009840088E-4</v>
      </c>
      <c r="L422" s="54">
        <f t="shared" si="56"/>
        <v>3.6211562115621154</v>
      </c>
      <c r="M422" s="54">
        <f t="shared" si="57"/>
        <v>0.79665436654366539</v>
      </c>
      <c r="N422" s="54">
        <f t="shared" si="58"/>
        <v>1.8105781057810577</v>
      </c>
      <c r="O422" s="54">
        <v>0.22487010532001078</v>
      </c>
      <c r="P422" s="56">
        <f t="shared" si="59"/>
        <v>2.7321163375134846E-2</v>
      </c>
    </row>
    <row r="423" spans="1:16" x14ac:dyDescent="0.2">
      <c r="A423" s="58">
        <f t="shared" si="60"/>
        <v>35</v>
      </c>
      <c r="B423" s="57" t="s">
        <v>2218</v>
      </c>
      <c r="C423" s="57">
        <v>412.4</v>
      </c>
      <c r="D423" s="57">
        <v>16.8</v>
      </c>
      <c r="E423" s="57"/>
      <c r="F423" s="57">
        <f t="shared" si="53"/>
        <v>429.2</v>
      </c>
      <c r="G423" s="57">
        <v>11</v>
      </c>
      <c r="H423" s="57"/>
      <c r="I423" s="57"/>
      <c r="J423" s="57">
        <f t="shared" si="54"/>
        <v>11</v>
      </c>
      <c r="K423" s="318">
        <f t="shared" si="55"/>
        <v>5.412054120541205E-3</v>
      </c>
      <c r="L423" s="54">
        <f t="shared" si="56"/>
        <v>19.916359163591633</v>
      </c>
      <c r="M423" s="54">
        <f t="shared" si="57"/>
        <v>4.381599015990159</v>
      </c>
      <c r="N423" s="54">
        <f t="shared" si="58"/>
        <v>9.9581795817958163</v>
      </c>
      <c r="O423" s="54">
        <v>1.2367855792600595</v>
      </c>
      <c r="P423" s="56">
        <f t="shared" si="59"/>
        <v>8.2695534344449359E-2</v>
      </c>
    </row>
    <row r="424" spans="1:16" x14ac:dyDescent="0.2">
      <c r="A424" s="58">
        <f t="shared" si="60"/>
        <v>36</v>
      </c>
      <c r="B424" s="57" t="s">
        <v>2219</v>
      </c>
      <c r="C424" s="57">
        <v>551.1</v>
      </c>
      <c r="D424" s="57"/>
      <c r="E424" s="57"/>
      <c r="F424" s="57">
        <f t="shared" si="53"/>
        <v>551.1</v>
      </c>
      <c r="G424" s="57">
        <v>3</v>
      </c>
      <c r="H424" s="57">
        <v>1</v>
      </c>
      <c r="I424" s="57"/>
      <c r="J424" s="57">
        <f t="shared" si="54"/>
        <v>4</v>
      </c>
      <c r="K424" s="318">
        <f t="shared" si="55"/>
        <v>1.9680196801968018E-3</v>
      </c>
      <c r="L424" s="54">
        <f t="shared" si="56"/>
        <v>7.2423124231242308</v>
      </c>
      <c r="M424" s="54">
        <f t="shared" si="57"/>
        <v>1.5933087330873308</v>
      </c>
      <c r="N424" s="54">
        <f t="shared" si="58"/>
        <v>3.6211562115621154</v>
      </c>
      <c r="O424" s="54">
        <v>0.33730515798001615</v>
      </c>
      <c r="P424" s="56">
        <f t="shared" si="59"/>
        <v>2.3215537154334411E-2</v>
      </c>
    </row>
    <row r="425" spans="1:16" x14ac:dyDescent="0.2">
      <c r="A425" s="58">
        <f t="shared" si="60"/>
        <v>37</v>
      </c>
      <c r="B425" s="57" t="s">
        <v>2220</v>
      </c>
      <c r="C425" s="57">
        <v>129.1</v>
      </c>
      <c r="D425" s="57">
        <v>13.6</v>
      </c>
      <c r="E425" s="57"/>
      <c r="F425" s="57">
        <f t="shared" si="53"/>
        <v>142.69999999999999</v>
      </c>
      <c r="G425" s="57">
        <v>8</v>
      </c>
      <c r="H425" s="57"/>
      <c r="I425" s="57"/>
      <c r="J425" s="57">
        <f t="shared" si="54"/>
        <v>8</v>
      </c>
      <c r="K425" s="318">
        <f t="shared" si="55"/>
        <v>3.9360393603936035E-3</v>
      </c>
      <c r="L425" s="54">
        <f t="shared" si="56"/>
        <v>14.484624846248462</v>
      </c>
      <c r="M425" s="54">
        <f t="shared" si="57"/>
        <v>3.1866174661746616</v>
      </c>
      <c r="N425" s="54">
        <f t="shared" si="58"/>
        <v>7.2423124231242308</v>
      </c>
      <c r="O425" s="54">
        <v>0.89948042128004313</v>
      </c>
      <c r="P425" s="56">
        <f t="shared" si="59"/>
        <v>0.18089022534567206</v>
      </c>
    </row>
    <row r="426" spans="1:16" x14ac:dyDescent="0.2">
      <c r="A426" s="58">
        <f t="shared" si="60"/>
        <v>38</v>
      </c>
      <c r="B426" s="57" t="s">
        <v>2221</v>
      </c>
      <c r="C426" s="57">
        <v>508.7</v>
      </c>
      <c r="D426" s="57"/>
      <c r="E426" s="57"/>
      <c r="F426" s="57">
        <f t="shared" si="53"/>
        <v>508.7</v>
      </c>
      <c r="G426" s="57">
        <v>6</v>
      </c>
      <c r="H426" s="57"/>
      <c r="I426" s="57">
        <v>1</v>
      </c>
      <c r="J426" s="57">
        <f t="shared" si="54"/>
        <v>7</v>
      </c>
      <c r="K426" s="318">
        <f t="shared" si="55"/>
        <v>3.4440344403444032E-3</v>
      </c>
      <c r="L426" s="54">
        <f t="shared" si="56"/>
        <v>12.674046740467404</v>
      </c>
      <c r="M426" s="54">
        <f t="shared" si="57"/>
        <v>2.7882902829028287</v>
      </c>
      <c r="N426" s="54">
        <f t="shared" si="58"/>
        <v>6.3370233702337018</v>
      </c>
      <c r="O426" s="54">
        <v>0.67461031596003229</v>
      </c>
      <c r="P426" s="56">
        <f t="shared" si="59"/>
        <v>4.417922293997241E-2</v>
      </c>
    </row>
    <row r="427" spans="1:16" x14ac:dyDescent="0.2">
      <c r="A427" s="58">
        <f t="shared" si="60"/>
        <v>39</v>
      </c>
      <c r="B427" s="57" t="s">
        <v>2222</v>
      </c>
      <c r="C427" s="57">
        <v>172.3</v>
      </c>
      <c r="D427" s="57"/>
      <c r="E427" s="57">
        <v>54.6</v>
      </c>
      <c r="F427" s="57">
        <f t="shared" si="53"/>
        <v>226.9</v>
      </c>
      <c r="G427" s="57">
        <v>7</v>
      </c>
      <c r="H427" s="57"/>
      <c r="I427" s="57"/>
      <c r="J427" s="57">
        <f t="shared" si="54"/>
        <v>7</v>
      </c>
      <c r="K427" s="318">
        <f t="shared" si="55"/>
        <v>3.4440344403444032E-3</v>
      </c>
      <c r="L427" s="54">
        <f t="shared" si="56"/>
        <v>12.674046740467404</v>
      </c>
      <c r="M427" s="54">
        <f t="shared" si="57"/>
        <v>2.7882902829028287</v>
      </c>
      <c r="N427" s="54">
        <f t="shared" si="58"/>
        <v>6.3370233702337018</v>
      </c>
      <c r="O427" s="54">
        <v>0.78704536862003771</v>
      </c>
      <c r="P427" s="56">
        <f t="shared" si="59"/>
        <v>9.9543436589792728E-2</v>
      </c>
    </row>
    <row r="428" spans="1:16" x14ac:dyDescent="0.2">
      <c r="A428" s="58">
        <f t="shared" si="60"/>
        <v>40</v>
      </c>
      <c r="B428" s="57" t="s">
        <v>2223</v>
      </c>
      <c r="C428" s="29">
        <v>355.6</v>
      </c>
      <c r="D428" s="29"/>
      <c r="E428" s="29"/>
      <c r="F428" s="57">
        <f t="shared" si="53"/>
        <v>355.6</v>
      </c>
      <c r="G428" s="57">
        <v>1</v>
      </c>
      <c r="H428" s="57"/>
      <c r="I428" s="57"/>
      <c r="J428" s="57">
        <f t="shared" si="54"/>
        <v>1</v>
      </c>
      <c r="K428" s="318">
        <f t="shared" si="55"/>
        <v>4.9200492004920044E-4</v>
      </c>
      <c r="L428" s="54">
        <f t="shared" si="56"/>
        <v>1.8105781057810577</v>
      </c>
      <c r="M428" s="54">
        <f t="shared" si="57"/>
        <v>0.3983271832718327</v>
      </c>
      <c r="N428" s="54">
        <f t="shared" si="58"/>
        <v>0.90528905289052886</v>
      </c>
      <c r="O428" s="54">
        <v>0.11243505266000539</v>
      </c>
      <c r="P428" s="56">
        <f t="shared" si="59"/>
        <v>9.0737609522031065E-3</v>
      </c>
    </row>
    <row r="429" spans="1:16" x14ac:dyDescent="0.2">
      <c r="A429" s="58">
        <f t="shared" si="60"/>
        <v>41</v>
      </c>
      <c r="B429" s="57" t="s">
        <v>2224</v>
      </c>
      <c r="C429" s="57">
        <v>42.8</v>
      </c>
      <c r="D429" s="57"/>
      <c r="E429" s="57"/>
      <c r="F429" s="57">
        <f t="shared" si="53"/>
        <v>42.8</v>
      </c>
      <c r="G429" s="57">
        <v>1</v>
      </c>
      <c r="H429" s="57"/>
      <c r="I429" s="57"/>
      <c r="J429" s="57">
        <f t="shared" si="54"/>
        <v>1</v>
      </c>
      <c r="K429" s="318">
        <f t="shared" si="55"/>
        <v>4.9200492004920044E-4</v>
      </c>
      <c r="L429" s="54">
        <f t="shared" si="56"/>
        <v>1.8105781057810577</v>
      </c>
      <c r="M429" s="54">
        <f t="shared" si="57"/>
        <v>0.3983271832718327</v>
      </c>
      <c r="N429" s="54">
        <f t="shared" si="58"/>
        <v>0.90528905289052886</v>
      </c>
      <c r="O429" s="54">
        <v>0.11243505266000539</v>
      </c>
      <c r="P429" s="56">
        <f t="shared" si="59"/>
        <v>7.5388537257089369E-2</v>
      </c>
    </row>
    <row r="430" spans="1:16" x14ac:dyDescent="0.2">
      <c r="A430" s="58">
        <f t="shared" si="60"/>
        <v>42</v>
      </c>
      <c r="B430" s="57" t="s">
        <v>2225</v>
      </c>
      <c r="C430" s="57">
        <v>504</v>
      </c>
      <c r="D430" s="57">
        <v>50</v>
      </c>
      <c r="E430" s="57">
        <v>35.1</v>
      </c>
      <c r="F430" s="57">
        <f t="shared" si="53"/>
        <v>589.1</v>
      </c>
      <c r="G430" s="57">
        <v>8</v>
      </c>
      <c r="H430" s="57"/>
      <c r="I430" s="57"/>
      <c r="J430" s="57">
        <f t="shared" si="54"/>
        <v>8</v>
      </c>
      <c r="K430" s="318">
        <f t="shared" si="55"/>
        <v>3.9360393603936035E-3</v>
      </c>
      <c r="L430" s="54">
        <f t="shared" si="56"/>
        <v>14.484624846248462</v>
      </c>
      <c r="M430" s="54">
        <f t="shared" si="57"/>
        <v>3.1866174661746616</v>
      </c>
      <c r="N430" s="54">
        <f t="shared" si="58"/>
        <v>7.2423124231242308</v>
      </c>
      <c r="O430" s="54">
        <v>0.89948042128004313</v>
      </c>
      <c r="P430" s="56">
        <f t="shared" si="59"/>
        <v>4.381774767752062E-2</v>
      </c>
    </row>
    <row r="431" spans="1:16" x14ac:dyDescent="0.2">
      <c r="A431" s="58">
        <f t="shared" si="60"/>
        <v>43</v>
      </c>
      <c r="B431" s="57" t="s">
        <v>2226</v>
      </c>
      <c r="C431" s="57">
        <v>729.9</v>
      </c>
      <c r="D431" s="57">
        <v>32.700000000000003</v>
      </c>
      <c r="E431" s="57"/>
      <c r="F431" s="57">
        <f t="shared" si="53"/>
        <v>762.6</v>
      </c>
      <c r="G431" s="57">
        <v>12</v>
      </c>
      <c r="H431" s="57"/>
      <c r="I431" s="57"/>
      <c r="J431" s="57">
        <f t="shared" si="54"/>
        <v>12</v>
      </c>
      <c r="K431" s="318">
        <f t="shared" si="55"/>
        <v>5.9040590405904057E-3</v>
      </c>
      <c r="L431" s="54">
        <f t="shared" si="56"/>
        <v>21.726937269372694</v>
      </c>
      <c r="M431" s="54">
        <f t="shared" si="57"/>
        <v>4.7799261992619924</v>
      </c>
      <c r="N431" s="54">
        <f t="shared" si="58"/>
        <v>10.863468634686347</v>
      </c>
      <c r="O431" s="54">
        <v>1.3492206319200646</v>
      </c>
      <c r="P431" s="56">
        <f t="shared" si="59"/>
        <v>5.0773082527197866E-2</v>
      </c>
    </row>
    <row r="432" spans="1:16" x14ac:dyDescent="0.2">
      <c r="A432" s="58">
        <f t="shared" si="60"/>
        <v>44</v>
      </c>
      <c r="B432" s="57" t="s">
        <v>2227</v>
      </c>
      <c r="C432" s="57">
        <v>851.12</v>
      </c>
      <c r="D432" s="57"/>
      <c r="E432" s="57"/>
      <c r="F432" s="57">
        <f t="shared" si="53"/>
        <v>851.12</v>
      </c>
      <c r="G432" s="57">
        <v>22</v>
      </c>
      <c r="H432" s="57"/>
      <c r="I432" s="57"/>
      <c r="J432" s="57">
        <f t="shared" si="54"/>
        <v>22</v>
      </c>
      <c r="K432" s="318">
        <f t="shared" si="55"/>
        <v>1.082410824108241E-2</v>
      </c>
      <c r="L432" s="54">
        <f t="shared" si="56"/>
        <v>39.832718327183265</v>
      </c>
      <c r="M432" s="54">
        <f t="shared" si="57"/>
        <v>8.763198031980318</v>
      </c>
      <c r="N432" s="54">
        <f t="shared" si="58"/>
        <v>19.916359163591633</v>
      </c>
      <c r="O432" s="54">
        <v>2.473571158520119</v>
      </c>
      <c r="P432" s="56">
        <f t="shared" si="59"/>
        <v>8.3402865261391262E-2</v>
      </c>
    </row>
    <row r="433" spans="1:16" x14ac:dyDescent="0.2">
      <c r="A433" s="58">
        <f t="shared" si="60"/>
        <v>45</v>
      </c>
      <c r="B433" s="57" t="s">
        <v>2228</v>
      </c>
      <c r="C433" s="57">
        <v>650.29999999999995</v>
      </c>
      <c r="D433" s="57">
        <v>180</v>
      </c>
      <c r="E433" s="57"/>
      <c r="F433" s="57">
        <f t="shared" si="53"/>
        <v>830.3</v>
      </c>
      <c r="G433" s="57">
        <v>11</v>
      </c>
      <c r="H433" s="57">
        <v>2</v>
      </c>
      <c r="I433" s="57"/>
      <c r="J433" s="57">
        <f t="shared" si="54"/>
        <v>13</v>
      </c>
      <c r="K433" s="318">
        <f t="shared" si="55"/>
        <v>6.3960639606396056E-3</v>
      </c>
      <c r="L433" s="54">
        <f t="shared" si="56"/>
        <v>23.537515375153749</v>
      </c>
      <c r="M433" s="54">
        <f t="shared" si="57"/>
        <v>5.1782533825338248</v>
      </c>
      <c r="N433" s="54">
        <f t="shared" si="58"/>
        <v>11.768757687576874</v>
      </c>
      <c r="O433" s="54">
        <v>1.2367855792600595</v>
      </c>
      <c r="P433" s="56">
        <f t="shared" si="59"/>
        <v>5.0248478892598473E-2</v>
      </c>
    </row>
    <row r="434" spans="1:16" x14ac:dyDescent="0.2">
      <c r="A434" s="58">
        <f t="shared" si="60"/>
        <v>46</v>
      </c>
      <c r="B434" s="57" t="s">
        <v>2229</v>
      </c>
      <c r="C434" s="57">
        <v>1204.45</v>
      </c>
      <c r="D434" s="57">
        <v>254.7</v>
      </c>
      <c r="E434" s="57"/>
      <c r="F434" s="57">
        <f t="shared" si="53"/>
        <v>1459.15</v>
      </c>
      <c r="G434" s="57">
        <v>21</v>
      </c>
      <c r="H434" s="57">
        <v>2</v>
      </c>
      <c r="I434" s="57"/>
      <c r="J434" s="57">
        <f t="shared" si="54"/>
        <v>23</v>
      </c>
      <c r="K434" s="318">
        <f t="shared" si="55"/>
        <v>1.1316113161131611E-2</v>
      </c>
      <c r="L434" s="54">
        <f t="shared" si="56"/>
        <v>41.643296432964327</v>
      </c>
      <c r="M434" s="54">
        <f t="shared" si="57"/>
        <v>9.1615252152521514</v>
      </c>
      <c r="N434" s="54">
        <f t="shared" si="58"/>
        <v>20.821648216482163</v>
      </c>
      <c r="O434" s="54">
        <v>2.3611361058601132</v>
      </c>
      <c r="P434" s="56">
        <f t="shared" si="59"/>
        <v>5.0705963040509026E-2</v>
      </c>
    </row>
    <row r="435" spans="1:16" x14ac:dyDescent="0.2">
      <c r="A435" s="58">
        <f t="shared" si="60"/>
        <v>47</v>
      </c>
      <c r="B435" s="57" t="s">
        <v>2230</v>
      </c>
      <c r="C435" s="57">
        <v>490.1</v>
      </c>
      <c r="D435" s="57"/>
      <c r="E435" s="57">
        <v>67.099999999999994</v>
      </c>
      <c r="F435" s="57">
        <f t="shared" si="53"/>
        <v>557.20000000000005</v>
      </c>
      <c r="G435" s="57">
        <v>15</v>
      </c>
      <c r="H435" s="57"/>
      <c r="I435" s="57">
        <v>1</v>
      </c>
      <c r="J435" s="57">
        <f t="shared" si="54"/>
        <v>16</v>
      </c>
      <c r="K435" s="318">
        <f t="shared" si="55"/>
        <v>7.8720787207872071E-3</v>
      </c>
      <c r="L435" s="54">
        <f t="shared" si="56"/>
        <v>28.969249692496923</v>
      </c>
      <c r="M435" s="54">
        <f t="shared" si="57"/>
        <v>6.3732349323493231</v>
      </c>
      <c r="N435" s="54">
        <f t="shared" si="58"/>
        <v>14.484624846248462</v>
      </c>
      <c r="O435" s="54">
        <v>1.686525789900081</v>
      </c>
      <c r="P435" s="56">
        <f t="shared" si="59"/>
        <v>9.2450888838827697E-2</v>
      </c>
    </row>
    <row r="436" spans="1:16" x14ac:dyDescent="0.2">
      <c r="A436" s="58">
        <f t="shared" si="60"/>
        <v>48</v>
      </c>
      <c r="B436" s="57" t="s">
        <v>2231</v>
      </c>
      <c r="C436" s="57">
        <v>269</v>
      </c>
      <c r="D436" s="57"/>
      <c r="E436" s="57">
        <v>31.1</v>
      </c>
      <c r="F436" s="57">
        <f t="shared" si="53"/>
        <v>300.10000000000002</v>
      </c>
      <c r="G436" s="57">
        <v>5</v>
      </c>
      <c r="H436" s="57"/>
      <c r="I436" s="57">
        <v>2</v>
      </c>
      <c r="J436" s="57">
        <f t="shared" si="54"/>
        <v>7</v>
      </c>
      <c r="K436" s="318">
        <f t="shared" si="55"/>
        <v>3.4440344403444032E-3</v>
      </c>
      <c r="L436" s="54">
        <f t="shared" si="56"/>
        <v>12.674046740467404</v>
      </c>
      <c r="M436" s="54">
        <f t="shared" si="57"/>
        <v>2.7882902829028287</v>
      </c>
      <c r="N436" s="54">
        <f t="shared" si="58"/>
        <v>6.3370233702337018</v>
      </c>
      <c r="O436" s="54">
        <v>0.56217526330002698</v>
      </c>
      <c r="P436" s="56">
        <f t="shared" si="59"/>
        <v>7.4513614318240454E-2</v>
      </c>
    </row>
    <row r="437" spans="1:16" x14ac:dyDescent="0.2">
      <c r="A437" s="58">
        <f t="shared" si="60"/>
        <v>49</v>
      </c>
      <c r="B437" s="57" t="s">
        <v>2232</v>
      </c>
      <c r="C437" s="57">
        <v>331.5</v>
      </c>
      <c r="D437" s="57"/>
      <c r="E437" s="57">
        <v>54</v>
      </c>
      <c r="F437" s="57">
        <f t="shared" si="53"/>
        <v>385.5</v>
      </c>
      <c r="G437" s="57">
        <v>10</v>
      </c>
      <c r="H437" s="57"/>
      <c r="I437" s="57">
        <v>1</v>
      </c>
      <c r="J437" s="57">
        <f t="shared" si="54"/>
        <v>11</v>
      </c>
      <c r="K437" s="318">
        <f t="shared" si="55"/>
        <v>5.412054120541205E-3</v>
      </c>
      <c r="L437" s="54">
        <f t="shared" si="56"/>
        <v>19.916359163591633</v>
      </c>
      <c r="M437" s="54">
        <f t="shared" si="57"/>
        <v>4.381599015990159</v>
      </c>
      <c r="N437" s="54">
        <f t="shared" si="58"/>
        <v>9.9581795817958163</v>
      </c>
      <c r="O437" s="54">
        <v>1.124350526600054</v>
      </c>
      <c r="P437" s="56">
        <f t="shared" si="59"/>
        <v>9.1778179735350615E-2</v>
      </c>
    </row>
    <row r="438" spans="1:16" x14ac:dyDescent="0.2">
      <c r="A438" s="58">
        <f t="shared" si="60"/>
        <v>50</v>
      </c>
      <c r="B438" s="57" t="s">
        <v>2233</v>
      </c>
      <c r="C438" s="57">
        <v>504</v>
      </c>
      <c r="D438" s="57"/>
      <c r="E438" s="57">
        <v>46.5</v>
      </c>
      <c r="F438" s="57">
        <f t="shared" si="53"/>
        <v>550.5</v>
      </c>
      <c r="G438" s="57">
        <v>13</v>
      </c>
      <c r="H438" s="57"/>
      <c r="I438" s="57">
        <v>1</v>
      </c>
      <c r="J438" s="57">
        <f t="shared" si="54"/>
        <v>14</v>
      </c>
      <c r="K438" s="318">
        <f t="shared" si="55"/>
        <v>6.8880688806888064E-3</v>
      </c>
      <c r="L438" s="54">
        <f t="shared" si="56"/>
        <v>25.348093480934807</v>
      </c>
      <c r="M438" s="54">
        <f t="shared" si="57"/>
        <v>5.5765805658056573</v>
      </c>
      <c r="N438" s="54">
        <f t="shared" si="58"/>
        <v>12.674046740467404</v>
      </c>
      <c r="O438" s="54">
        <v>1.4616556845800699</v>
      </c>
      <c r="P438" s="56">
        <f t="shared" si="59"/>
        <v>8.1853544907879994E-2</v>
      </c>
    </row>
    <row r="439" spans="1:16" x14ac:dyDescent="0.2">
      <c r="A439" s="58">
        <f t="shared" si="60"/>
        <v>51</v>
      </c>
      <c r="B439" s="57" t="s">
        <v>2234</v>
      </c>
      <c r="C439" s="57">
        <v>529.5</v>
      </c>
      <c r="D439" s="57"/>
      <c r="E439" s="57">
        <v>43</v>
      </c>
      <c r="F439" s="57">
        <f t="shared" si="53"/>
        <v>572.5</v>
      </c>
      <c r="G439" s="57">
        <v>16</v>
      </c>
      <c r="H439" s="57"/>
      <c r="I439" s="57">
        <v>1</v>
      </c>
      <c r="J439" s="57">
        <f t="shared" si="54"/>
        <v>17</v>
      </c>
      <c r="K439" s="318">
        <f t="shared" si="55"/>
        <v>8.3640836408364078E-3</v>
      </c>
      <c r="L439" s="54">
        <f t="shared" si="56"/>
        <v>30.779827798277982</v>
      </c>
      <c r="M439" s="54">
        <f t="shared" si="57"/>
        <v>6.7715621156211556</v>
      </c>
      <c r="N439" s="54">
        <f t="shared" si="58"/>
        <v>15.389913899138991</v>
      </c>
      <c r="O439" s="54">
        <v>1.7989608425600863</v>
      </c>
      <c r="P439" s="56">
        <f t="shared" si="59"/>
        <v>9.561618280453836E-2</v>
      </c>
    </row>
    <row r="440" spans="1:16" x14ac:dyDescent="0.2">
      <c r="A440" s="58">
        <f t="shared" si="60"/>
        <v>52</v>
      </c>
      <c r="B440" s="57" t="s">
        <v>2235</v>
      </c>
      <c r="C440" s="57">
        <v>964.1</v>
      </c>
      <c r="D440" s="57"/>
      <c r="E440" s="57">
        <v>72.3</v>
      </c>
      <c r="F440" s="57">
        <f t="shared" si="53"/>
        <v>1036.4000000000001</v>
      </c>
      <c r="G440" s="57">
        <v>23</v>
      </c>
      <c r="H440" s="57"/>
      <c r="I440" s="57">
        <v>3</v>
      </c>
      <c r="J440" s="57">
        <f t="shared" si="54"/>
        <v>26</v>
      </c>
      <c r="K440" s="318">
        <f t="shared" si="55"/>
        <v>1.2792127921279211E-2</v>
      </c>
      <c r="L440" s="54">
        <f t="shared" si="56"/>
        <v>47.075030750307498</v>
      </c>
      <c r="M440" s="54">
        <f t="shared" si="57"/>
        <v>10.35650676506765</v>
      </c>
      <c r="N440" s="54">
        <f t="shared" si="58"/>
        <v>23.537515375153749</v>
      </c>
      <c r="O440" s="54">
        <v>2.5860062111801239</v>
      </c>
      <c r="P440" s="56">
        <f t="shared" si="59"/>
        <v>8.0620473853443661E-2</v>
      </c>
    </row>
    <row r="441" spans="1:16" x14ac:dyDescent="0.2">
      <c r="A441" s="58">
        <f t="shared" si="60"/>
        <v>53</v>
      </c>
      <c r="B441" s="57" t="s">
        <v>2236</v>
      </c>
      <c r="C441" s="57">
        <v>472.5</v>
      </c>
      <c r="D441" s="57"/>
      <c r="E441" s="57">
        <v>96.5</v>
      </c>
      <c r="F441" s="57">
        <f t="shared" si="53"/>
        <v>569</v>
      </c>
      <c r="G441" s="90">
        <v>8</v>
      </c>
      <c r="H441" s="90"/>
      <c r="I441" s="90">
        <v>2</v>
      </c>
      <c r="J441" s="57">
        <f t="shared" si="54"/>
        <v>10</v>
      </c>
      <c r="K441" s="318">
        <f t="shared" si="55"/>
        <v>4.9200492004920042E-3</v>
      </c>
      <c r="L441" s="54">
        <f t="shared" si="56"/>
        <v>18.105781057810574</v>
      </c>
      <c r="M441" s="54">
        <f t="shared" si="57"/>
        <v>3.9832718327183265</v>
      </c>
      <c r="N441" s="54">
        <f t="shared" si="58"/>
        <v>9.0528905289052872</v>
      </c>
      <c r="O441" s="54">
        <v>0.89948042128004313</v>
      </c>
      <c r="P441" s="56">
        <f t="shared" si="59"/>
        <v>5.6311816943258756E-2</v>
      </c>
    </row>
    <row r="442" spans="1:16" x14ac:dyDescent="0.2">
      <c r="A442" s="58">
        <f t="shared" si="60"/>
        <v>54</v>
      </c>
      <c r="B442" s="57" t="s">
        <v>2237</v>
      </c>
      <c r="C442" s="57">
        <v>219</v>
      </c>
      <c r="D442" s="57"/>
      <c r="E442" s="57"/>
      <c r="F442" s="57">
        <f t="shared" si="53"/>
        <v>219</v>
      </c>
      <c r="G442" s="90">
        <v>4</v>
      </c>
      <c r="H442" s="90"/>
      <c r="I442" s="90"/>
      <c r="J442" s="57">
        <f t="shared" si="54"/>
        <v>4</v>
      </c>
      <c r="K442" s="318">
        <f t="shared" si="55"/>
        <v>1.9680196801968018E-3</v>
      </c>
      <c r="L442" s="54">
        <f t="shared" si="56"/>
        <v>7.2423124231242308</v>
      </c>
      <c r="M442" s="54">
        <f t="shared" si="57"/>
        <v>1.5933087330873308</v>
      </c>
      <c r="N442" s="54">
        <f t="shared" si="58"/>
        <v>3.6211562115621154</v>
      </c>
      <c r="O442" s="54">
        <v>0.44974021064002156</v>
      </c>
      <c r="P442" s="56">
        <f t="shared" si="59"/>
        <v>5.8933870221067122E-2</v>
      </c>
    </row>
    <row r="443" spans="1:16" x14ac:dyDescent="0.2">
      <c r="A443" s="58">
        <f t="shared" si="60"/>
        <v>55</v>
      </c>
      <c r="B443" s="57" t="s">
        <v>2238</v>
      </c>
      <c r="C443" s="57">
        <v>361.4</v>
      </c>
      <c r="D443" s="57"/>
      <c r="E443" s="57"/>
      <c r="F443" s="57">
        <f t="shared" si="53"/>
        <v>361.4</v>
      </c>
      <c r="G443" s="90">
        <v>10</v>
      </c>
      <c r="H443" s="90"/>
      <c r="I443" s="90"/>
      <c r="J443" s="57">
        <f t="shared" si="54"/>
        <v>10</v>
      </c>
      <c r="K443" s="318">
        <f t="shared" si="55"/>
        <v>4.9200492004920042E-3</v>
      </c>
      <c r="L443" s="54">
        <f t="shared" si="56"/>
        <v>18.105781057810574</v>
      </c>
      <c r="M443" s="54">
        <f t="shared" si="57"/>
        <v>3.9832718327183265</v>
      </c>
      <c r="N443" s="54">
        <f t="shared" si="58"/>
        <v>9.0528905289052872</v>
      </c>
      <c r="O443" s="54">
        <v>1.124350526600054</v>
      </c>
      <c r="P443" s="56">
        <f t="shared" si="59"/>
        <v>8.9281388893287877E-2</v>
      </c>
    </row>
    <row r="444" spans="1:16" x14ac:dyDescent="0.2">
      <c r="A444" s="58">
        <f t="shared" si="60"/>
        <v>56</v>
      </c>
      <c r="B444" s="57" t="s">
        <v>2239</v>
      </c>
      <c r="C444" s="57">
        <v>325.7</v>
      </c>
      <c r="D444" s="57"/>
      <c r="E444" s="57">
        <v>17.7</v>
      </c>
      <c r="F444" s="57">
        <f t="shared" si="53"/>
        <v>343.4</v>
      </c>
      <c r="G444" s="90">
        <v>8</v>
      </c>
      <c r="H444" s="90"/>
      <c r="I444" s="90">
        <v>1</v>
      </c>
      <c r="J444" s="57">
        <f t="shared" si="54"/>
        <v>9</v>
      </c>
      <c r="K444" s="318">
        <f t="shared" si="55"/>
        <v>4.4280442804428043E-3</v>
      </c>
      <c r="L444" s="54">
        <f t="shared" si="56"/>
        <v>16.29520295202952</v>
      </c>
      <c r="M444" s="54">
        <f t="shared" si="57"/>
        <v>3.5849446494464945</v>
      </c>
      <c r="N444" s="54">
        <f t="shared" si="58"/>
        <v>8.1476014760147599</v>
      </c>
      <c r="O444" s="54">
        <v>0.89948042128004313</v>
      </c>
      <c r="P444" s="56">
        <f t="shared" si="59"/>
        <v>8.4237709664446186E-2</v>
      </c>
    </row>
    <row r="445" spans="1:16" x14ac:dyDescent="0.2">
      <c r="A445" s="58">
        <f t="shared" si="60"/>
        <v>57</v>
      </c>
      <c r="B445" s="57" t="s">
        <v>2240</v>
      </c>
      <c r="C445" s="57">
        <v>398.4</v>
      </c>
      <c r="D445" s="57"/>
      <c r="E445" s="57">
        <v>80.599999999999994</v>
      </c>
      <c r="F445" s="57">
        <f t="shared" si="53"/>
        <v>479</v>
      </c>
      <c r="G445" s="90">
        <v>11</v>
      </c>
      <c r="H445" s="90"/>
      <c r="I445" s="90">
        <v>2</v>
      </c>
      <c r="J445" s="57">
        <f t="shared" si="54"/>
        <v>13</v>
      </c>
      <c r="K445" s="318">
        <f t="shared" si="55"/>
        <v>6.3960639606396056E-3</v>
      </c>
      <c r="L445" s="54">
        <f t="shared" si="56"/>
        <v>23.537515375153749</v>
      </c>
      <c r="M445" s="54">
        <f t="shared" si="57"/>
        <v>5.1782533825338248</v>
      </c>
      <c r="N445" s="54">
        <f t="shared" si="58"/>
        <v>11.768757687576874</v>
      </c>
      <c r="O445" s="54">
        <v>1.2367855792600595</v>
      </c>
      <c r="P445" s="56">
        <f t="shared" si="59"/>
        <v>8.7100860176460349E-2</v>
      </c>
    </row>
    <row r="446" spans="1:16" x14ac:dyDescent="0.2">
      <c r="A446" s="58">
        <f t="shared" si="60"/>
        <v>58</v>
      </c>
      <c r="B446" s="57" t="s">
        <v>2241</v>
      </c>
      <c r="C446" s="57">
        <v>675.5</v>
      </c>
      <c r="D446" s="57"/>
      <c r="E446" s="57"/>
      <c r="F446" s="57">
        <f t="shared" si="53"/>
        <v>675.5</v>
      </c>
      <c r="G446" s="90">
        <v>13</v>
      </c>
      <c r="H446" s="90"/>
      <c r="I446" s="90"/>
      <c r="J446" s="57">
        <f t="shared" si="54"/>
        <v>13</v>
      </c>
      <c r="K446" s="318">
        <f t="shared" si="55"/>
        <v>6.3960639606396056E-3</v>
      </c>
      <c r="L446" s="54">
        <f t="shared" si="56"/>
        <v>23.537515375153749</v>
      </c>
      <c r="M446" s="54">
        <f t="shared" si="57"/>
        <v>5.1782533825338248</v>
      </c>
      <c r="N446" s="54">
        <f t="shared" si="58"/>
        <v>11.768757687576874</v>
      </c>
      <c r="O446" s="54">
        <v>1.4616556845800699</v>
      </c>
      <c r="P446" s="56">
        <f t="shared" si="59"/>
        <v>6.2096494640776496E-2</v>
      </c>
    </row>
    <row r="447" spans="1:16" x14ac:dyDescent="0.2">
      <c r="A447" s="58">
        <f t="shared" si="60"/>
        <v>59</v>
      </c>
      <c r="B447" s="57" t="s">
        <v>2242</v>
      </c>
      <c r="C447" s="57">
        <v>1644.9</v>
      </c>
      <c r="D447" s="57">
        <v>102.4</v>
      </c>
      <c r="E447" s="57">
        <v>88.7</v>
      </c>
      <c r="F447" s="57">
        <f t="shared" si="53"/>
        <v>1836.0000000000002</v>
      </c>
      <c r="G447" s="90">
        <v>37</v>
      </c>
      <c r="H447" s="90">
        <v>1</v>
      </c>
      <c r="I447" s="90">
        <v>1</v>
      </c>
      <c r="J447" s="57">
        <f t="shared" si="54"/>
        <v>39</v>
      </c>
      <c r="K447" s="318">
        <f t="shared" si="55"/>
        <v>1.9188191881918816E-2</v>
      </c>
      <c r="L447" s="54">
        <f t="shared" si="56"/>
        <v>70.612546125461236</v>
      </c>
      <c r="M447" s="54">
        <f t="shared" si="57"/>
        <v>15.534760147601473</v>
      </c>
      <c r="N447" s="54">
        <f t="shared" si="58"/>
        <v>35.306273062730618</v>
      </c>
      <c r="O447" s="54">
        <v>4.1600969484201995</v>
      </c>
      <c r="P447" s="56">
        <f t="shared" si="59"/>
        <v>6.8417035013188188E-2</v>
      </c>
    </row>
    <row r="448" spans="1:16" x14ac:dyDescent="0.2">
      <c r="A448" s="58">
        <f t="shared" si="60"/>
        <v>60</v>
      </c>
      <c r="B448" s="57" t="s">
        <v>704</v>
      </c>
      <c r="C448" s="57">
        <v>640.29999999999995</v>
      </c>
      <c r="D448" s="57">
        <v>45.5</v>
      </c>
      <c r="E448" s="57"/>
      <c r="F448" s="57">
        <f t="shared" ref="F448:F511" si="61">C448+D448+E448</f>
        <v>685.8</v>
      </c>
      <c r="G448" s="90">
        <v>14</v>
      </c>
      <c r="H448" s="90">
        <v>1</v>
      </c>
      <c r="I448" s="90"/>
      <c r="J448" s="57">
        <f t="shared" si="54"/>
        <v>15</v>
      </c>
      <c r="K448" s="318">
        <f t="shared" si="55"/>
        <v>7.3800738007380063E-3</v>
      </c>
      <c r="L448" s="54">
        <f t="shared" si="56"/>
        <v>27.158671586715862</v>
      </c>
      <c r="M448" s="54">
        <f t="shared" si="57"/>
        <v>5.9749077490774898</v>
      </c>
      <c r="N448" s="54">
        <f t="shared" si="58"/>
        <v>13.579335793357931</v>
      </c>
      <c r="O448" s="54">
        <v>1.5740907372400754</v>
      </c>
      <c r="P448" s="56">
        <f t="shared" si="59"/>
        <v>7.040974900319534E-2</v>
      </c>
    </row>
    <row r="449" spans="1:16" x14ac:dyDescent="0.2">
      <c r="A449" s="58">
        <f t="shared" si="60"/>
        <v>61</v>
      </c>
      <c r="B449" s="57" t="s">
        <v>705</v>
      </c>
      <c r="C449" s="57">
        <v>484.9</v>
      </c>
      <c r="D449" s="57">
        <v>39.799999999999997</v>
      </c>
      <c r="E449" s="57"/>
      <c r="F449" s="57">
        <f t="shared" si="61"/>
        <v>524.69999999999993</v>
      </c>
      <c r="G449" s="90">
        <v>10</v>
      </c>
      <c r="H449" s="90">
        <v>1</v>
      </c>
      <c r="I449" s="90"/>
      <c r="J449" s="57">
        <f t="shared" si="54"/>
        <v>11</v>
      </c>
      <c r="K449" s="318">
        <f t="shared" si="55"/>
        <v>5.412054120541205E-3</v>
      </c>
      <c r="L449" s="54">
        <f t="shared" si="56"/>
        <v>19.916359163591633</v>
      </c>
      <c r="M449" s="54">
        <f t="shared" ref="M449:M512" si="62">L449*0.22</f>
        <v>4.381599015990159</v>
      </c>
      <c r="N449" s="54">
        <f t="shared" si="58"/>
        <v>9.9581795817958163</v>
      </c>
      <c r="O449" s="54">
        <v>1.124350526600054</v>
      </c>
      <c r="P449" s="56">
        <f t="shared" si="59"/>
        <v>6.7429937655760747E-2</v>
      </c>
    </row>
    <row r="450" spans="1:16" x14ac:dyDescent="0.2">
      <c r="A450" s="58">
        <f t="shared" si="60"/>
        <v>62</v>
      </c>
      <c r="B450" s="57" t="s">
        <v>706</v>
      </c>
      <c r="C450" s="57">
        <v>642.79999999999995</v>
      </c>
      <c r="D450" s="57"/>
      <c r="E450" s="57"/>
      <c r="F450" s="57">
        <f t="shared" si="61"/>
        <v>642.79999999999995</v>
      </c>
      <c r="G450" s="90">
        <v>8</v>
      </c>
      <c r="H450" s="90"/>
      <c r="I450" s="90"/>
      <c r="J450" s="57">
        <f t="shared" si="54"/>
        <v>8</v>
      </c>
      <c r="K450" s="318">
        <f t="shared" si="55"/>
        <v>3.9360393603936035E-3</v>
      </c>
      <c r="L450" s="54">
        <f t="shared" si="56"/>
        <v>14.484624846248462</v>
      </c>
      <c r="M450" s="54">
        <f t="shared" si="62"/>
        <v>3.1866174661746616</v>
      </c>
      <c r="N450" s="54">
        <f t="shared" si="58"/>
        <v>7.2423124231242308</v>
      </c>
      <c r="O450" s="54">
        <v>0.89948042128004313</v>
      </c>
      <c r="P450" s="56">
        <f t="shared" si="59"/>
        <v>4.0157179771044493E-2</v>
      </c>
    </row>
    <row r="451" spans="1:16" x14ac:dyDescent="0.2">
      <c r="A451" s="58">
        <f t="shared" si="60"/>
        <v>63</v>
      </c>
      <c r="B451" s="57" t="s">
        <v>707</v>
      </c>
      <c r="C451" s="57">
        <v>637.20000000000005</v>
      </c>
      <c r="D451" s="57"/>
      <c r="E451" s="57"/>
      <c r="F451" s="57">
        <f t="shared" si="61"/>
        <v>637.20000000000005</v>
      </c>
      <c r="G451" s="90">
        <v>15</v>
      </c>
      <c r="H451" s="90"/>
      <c r="I451" s="90"/>
      <c r="J451" s="57">
        <f t="shared" si="54"/>
        <v>15</v>
      </c>
      <c r="K451" s="318">
        <f t="shared" si="55"/>
        <v>7.3800738007380063E-3</v>
      </c>
      <c r="L451" s="54">
        <f t="shared" si="56"/>
        <v>27.158671586715862</v>
      </c>
      <c r="M451" s="54">
        <f t="shared" si="62"/>
        <v>5.9749077490774898</v>
      </c>
      <c r="N451" s="54">
        <f t="shared" si="58"/>
        <v>13.579335793357931</v>
      </c>
      <c r="O451" s="54">
        <v>1.686525789900081</v>
      </c>
      <c r="P451" s="56">
        <f t="shared" si="59"/>
        <v>7.5956435842830128E-2</v>
      </c>
    </row>
    <row r="452" spans="1:16" x14ac:dyDescent="0.2">
      <c r="A452" s="58">
        <f t="shared" si="60"/>
        <v>64</v>
      </c>
      <c r="B452" s="57" t="s">
        <v>708</v>
      </c>
      <c r="C452" s="57">
        <v>453.2</v>
      </c>
      <c r="D452" s="57"/>
      <c r="E452" s="57"/>
      <c r="F452" s="57">
        <f t="shared" si="61"/>
        <v>453.2</v>
      </c>
      <c r="G452" s="90">
        <v>9</v>
      </c>
      <c r="H452" s="90"/>
      <c r="I452" s="90"/>
      <c r="J452" s="57">
        <f t="shared" si="54"/>
        <v>9</v>
      </c>
      <c r="K452" s="318">
        <f t="shared" si="55"/>
        <v>4.4280442804428043E-3</v>
      </c>
      <c r="L452" s="54">
        <f t="shared" si="56"/>
        <v>16.29520295202952</v>
      </c>
      <c r="M452" s="54">
        <f t="shared" si="62"/>
        <v>3.5849446494464945</v>
      </c>
      <c r="N452" s="54">
        <f t="shared" si="58"/>
        <v>8.1476014760147599</v>
      </c>
      <c r="O452" s="54">
        <v>1.0119154739400484</v>
      </c>
      <c r="P452" s="56">
        <f t="shared" si="59"/>
        <v>6.4076929725134207E-2</v>
      </c>
    </row>
    <row r="453" spans="1:16" x14ac:dyDescent="0.2">
      <c r="A453" s="58">
        <f t="shared" si="60"/>
        <v>65</v>
      </c>
      <c r="B453" s="57" t="s">
        <v>709</v>
      </c>
      <c r="C453" s="57">
        <v>771.5</v>
      </c>
      <c r="D453" s="57">
        <v>16.600000000000001</v>
      </c>
      <c r="E453" s="57"/>
      <c r="F453" s="57">
        <f t="shared" si="61"/>
        <v>788.1</v>
      </c>
      <c r="G453" s="90">
        <v>13</v>
      </c>
      <c r="H453" s="90">
        <v>1</v>
      </c>
      <c r="I453" s="90"/>
      <c r="J453" s="57">
        <f t="shared" si="54"/>
        <v>14</v>
      </c>
      <c r="K453" s="318">
        <f t="shared" si="55"/>
        <v>6.8880688806888064E-3</v>
      </c>
      <c r="L453" s="54">
        <f t="shared" si="56"/>
        <v>25.348093480934807</v>
      </c>
      <c r="M453" s="54">
        <f t="shared" si="62"/>
        <v>5.5765805658056573</v>
      </c>
      <c r="N453" s="54">
        <f t="shared" si="58"/>
        <v>12.674046740467404</v>
      </c>
      <c r="O453" s="54">
        <v>1.4616556845800699</v>
      </c>
      <c r="P453" s="56">
        <f t="shared" si="59"/>
        <v>5.7175963039954245E-2</v>
      </c>
    </row>
    <row r="454" spans="1:16" x14ac:dyDescent="0.2">
      <c r="A454" s="58">
        <f t="shared" si="60"/>
        <v>66</v>
      </c>
      <c r="B454" s="57" t="s">
        <v>710</v>
      </c>
      <c r="C454" s="57">
        <v>1131.7</v>
      </c>
      <c r="D454" s="57"/>
      <c r="E454" s="57">
        <v>24.6</v>
      </c>
      <c r="F454" s="57">
        <f t="shared" si="61"/>
        <v>1156.3</v>
      </c>
      <c r="G454" s="90">
        <v>15</v>
      </c>
      <c r="H454" s="90"/>
      <c r="I454" s="90">
        <v>1</v>
      </c>
      <c r="J454" s="57">
        <f t="shared" ref="J454:J517" si="63">G454+H454+I454</f>
        <v>16</v>
      </c>
      <c r="K454" s="318">
        <f t="shared" ref="K454:K517" si="64">2/4065*J454</f>
        <v>7.8720787207872071E-3</v>
      </c>
      <c r="L454" s="54">
        <f t="shared" ref="L454:L517" si="65">K454*3680</f>
        <v>28.969249692496923</v>
      </c>
      <c r="M454" s="54">
        <f t="shared" si="62"/>
        <v>6.3732349323493231</v>
      </c>
      <c r="N454" s="54">
        <f t="shared" ref="N454:N517" si="66">L454*0.5</f>
        <v>14.484624846248462</v>
      </c>
      <c r="O454" s="54">
        <v>1.686525789900081</v>
      </c>
      <c r="P454" s="56">
        <f t="shared" ref="P454:P517" si="67">(L454+M454+N454+O454)/F454</f>
        <v>4.4550406694624921E-2</v>
      </c>
    </row>
    <row r="455" spans="1:16" x14ac:dyDescent="0.2">
      <c r="A455" s="58">
        <f t="shared" ref="A455:A518" si="68">1+A454</f>
        <v>67</v>
      </c>
      <c r="B455" s="57" t="s">
        <v>711</v>
      </c>
      <c r="C455" s="57">
        <v>534.6</v>
      </c>
      <c r="D455" s="57"/>
      <c r="E455" s="57"/>
      <c r="F455" s="57">
        <f t="shared" si="61"/>
        <v>534.6</v>
      </c>
      <c r="G455" s="90">
        <v>10</v>
      </c>
      <c r="H455" s="90"/>
      <c r="I455" s="90"/>
      <c r="J455" s="57">
        <f t="shared" si="63"/>
        <v>10</v>
      </c>
      <c r="K455" s="318">
        <f t="shared" si="64"/>
        <v>4.9200492004920042E-3</v>
      </c>
      <c r="L455" s="54">
        <f t="shared" si="65"/>
        <v>18.105781057810574</v>
      </c>
      <c r="M455" s="54">
        <f t="shared" si="62"/>
        <v>3.9832718327183265</v>
      </c>
      <c r="N455" s="54">
        <f t="shared" si="66"/>
        <v>9.0528905289052872</v>
      </c>
      <c r="O455" s="54">
        <v>1.124350526600054</v>
      </c>
      <c r="P455" s="56">
        <f t="shared" si="67"/>
        <v>6.0355955753898682E-2</v>
      </c>
    </row>
    <row r="456" spans="1:16" x14ac:dyDescent="0.2">
      <c r="A456" s="58">
        <f t="shared" si="68"/>
        <v>68</v>
      </c>
      <c r="B456" s="57" t="s">
        <v>712</v>
      </c>
      <c r="C456" s="57">
        <v>640.5</v>
      </c>
      <c r="D456" s="57"/>
      <c r="E456" s="57"/>
      <c r="F456" s="57">
        <f t="shared" si="61"/>
        <v>640.5</v>
      </c>
      <c r="G456" s="90">
        <v>12</v>
      </c>
      <c r="H456" s="90"/>
      <c r="I456" s="90"/>
      <c r="J456" s="57">
        <f t="shared" si="63"/>
        <v>12</v>
      </c>
      <c r="K456" s="318">
        <f t="shared" si="64"/>
        <v>5.9040590405904057E-3</v>
      </c>
      <c r="L456" s="54">
        <f t="shared" si="65"/>
        <v>21.726937269372694</v>
      </c>
      <c r="M456" s="54">
        <f t="shared" si="62"/>
        <v>4.7799261992619924</v>
      </c>
      <c r="N456" s="54">
        <f t="shared" si="66"/>
        <v>10.863468634686347</v>
      </c>
      <c r="O456" s="54">
        <v>1.3492206319200646</v>
      </c>
      <c r="P456" s="56">
        <f t="shared" si="67"/>
        <v>6.0452072966808892E-2</v>
      </c>
    </row>
    <row r="457" spans="1:16" x14ac:dyDescent="0.2">
      <c r="A457" s="58">
        <f t="shared" si="68"/>
        <v>69</v>
      </c>
      <c r="B457" s="57" t="s">
        <v>713</v>
      </c>
      <c r="C457" s="57">
        <v>679.9</v>
      </c>
      <c r="D457" s="57">
        <v>100.6</v>
      </c>
      <c r="E457" s="57"/>
      <c r="F457" s="57">
        <f t="shared" si="61"/>
        <v>780.5</v>
      </c>
      <c r="G457" s="90">
        <v>11</v>
      </c>
      <c r="H457" s="90">
        <v>2</v>
      </c>
      <c r="I457" s="90"/>
      <c r="J457" s="57">
        <f t="shared" si="63"/>
        <v>13</v>
      </c>
      <c r="K457" s="318">
        <f t="shared" si="64"/>
        <v>6.3960639606396056E-3</v>
      </c>
      <c r="L457" s="54">
        <f t="shared" si="65"/>
        <v>23.537515375153749</v>
      </c>
      <c r="M457" s="54">
        <f t="shared" si="62"/>
        <v>5.1782533825338248</v>
      </c>
      <c r="N457" s="54">
        <f t="shared" si="66"/>
        <v>11.768757687576874</v>
      </c>
      <c r="O457" s="54">
        <v>1.2367855792600595</v>
      </c>
      <c r="P457" s="56">
        <f t="shared" si="67"/>
        <v>5.3454595803362599E-2</v>
      </c>
    </row>
    <row r="458" spans="1:16" x14ac:dyDescent="0.2">
      <c r="A458" s="58">
        <f t="shared" si="68"/>
        <v>70</v>
      </c>
      <c r="B458" s="57" t="s">
        <v>714</v>
      </c>
      <c r="C458" s="57">
        <v>708.5</v>
      </c>
      <c r="D458" s="57"/>
      <c r="E458" s="57"/>
      <c r="F458" s="57">
        <f t="shared" si="61"/>
        <v>708.5</v>
      </c>
      <c r="G458" s="90">
        <v>10</v>
      </c>
      <c r="H458" s="90"/>
      <c r="I458" s="90"/>
      <c r="J458" s="57">
        <f t="shared" si="63"/>
        <v>10</v>
      </c>
      <c r="K458" s="318">
        <f t="shared" si="64"/>
        <v>4.9200492004920042E-3</v>
      </c>
      <c r="L458" s="54">
        <f t="shared" si="65"/>
        <v>18.105781057810574</v>
      </c>
      <c r="M458" s="54">
        <f t="shared" si="62"/>
        <v>3.9832718327183265</v>
      </c>
      <c r="N458" s="54">
        <f t="shared" si="66"/>
        <v>9.0528905289052872</v>
      </c>
      <c r="O458" s="54">
        <v>1.124350526600054</v>
      </c>
      <c r="P458" s="56">
        <f t="shared" si="67"/>
        <v>4.5541699288686295E-2</v>
      </c>
    </row>
    <row r="459" spans="1:16" x14ac:dyDescent="0.2">
      <c r="A459" s="58">
        <f t="shared" si="68"/>
        <v>71</v>
      </c>
      <c r="B459" s="57" t="s">
        <v>715</v>
      </c>
      <c r="C459" s="57">
        <v>959</v>
      </c>
      <c r="D459" s="57"/>
      <c r="E459" s="57"/>
      <c r="F459" s="57">
        <f t="shared" si="61"/>
        <v>959</v>
      </c>
      <c r="G459" s="90">
        <v>15</v>
      </c>
      <c r="H459" s="90"/>
      <c r="I459" s="90"/>
      <c r="J459" s="57">
        <f t="shared" si="63"/>
        <v>15</v>
      </c>
      <c r="K459" s="318">
        <f t="shared" si="64"/>
        <v>7.3800738007380063E-3</v>
      </c>
      <c r="L459" s="54">
        <f t="shared" si="65"/>
        <v>27.158671586715862</v>
      </c>
      <c r="M459" s="54">
        <f t="shared" si="62"/>
        <v>5.9749077490774898</v>
      </c>
      <c r="N459" s="54">
        <f t="shared" si="66"/>
        <v>13.579335793357931</v>
      </c>
      <c r="O459" s="54">
        <v>1.686525789900081</v>
      </c>
      <c r="P459" s="56">
        <f t="shared" si="67"/>
        <v>5.0468655807144283E-2</v>
      </c>
    </row>
    <row r="460" spans="1:16" x14ac:dyDescent="0.2">
      <c r="A460" s="58">
        <f t="shared" si="68"/>
        <v>72</v>
      </c>
      <c r="B460" s="57" t="s">
        <v>716</v>
      </c>
      <c r="C460" s="57">
        <v>492.4</v>
      </c>
      <c r="D460" s="57"/>
      <c r="E460" s="57"/>
      <c r="F460" s="57">
        <f t="shared" si="61"/>
        <v>492.4</v>
      </c>
      <c r="G460" s="90">
        <v>11</v>
      </c>
      <c r="H460" s="90"/>
      <c r="I460" s="90"/>
      <c r="J460" s="57">
        <f t="shared" si="63"/>
        <v>11</v>
      </c>
      <c r="K460" s="318">
        <f t="shared" si="64"/>
        <v>5.412054120541205E-3</v>
      </c>
      <c r="L460" s="54">
        <f t="shared" si="65"/>
        <v>19.916359163591633</v>
      </c>
      <c r="M460" s="54">
        <f t="shared" si="62"/>
        <v>4.381599015990159</v>
      </c>
      <c r="N460" s="54">
        <f t="shared" si="66"/>
        <v>9.9581795817958163</v>
      </c>
      <c r="O460" s="54">
        <v>1.2367855792600595</v>
      </c>
      <c r="P460" s="56">
        <f t="shared" si="67"/>
        <v>7.2081485257184538E-2</v>
      </c>
    </row>
    <row r="461" spans="1:16" x14ac:dyDescent="0.2">
      <c r="A461" s="58">
        <f t="shared" si="68"/>
        <v>73</v>
      </c>
      <c r="B461" s="57" t="s">
        <v>717</v>
      </c>
      <c r="C461" s="57">
        <v>287.5</v>
      </c>
      <c r="D461" s="57"/>
      <c r="E461" s="57">
        <v>44.8</v>
      </c>
      <c r="F461" s="57">
        <f t="shared" si="61"/>
        <v>332.3</v>
      </c>
      <c r="G461" s="90">
        <v>7</v>
      </c>
      <c r="H461" s="90"/>
      <c r="I461" s="90">
        <v>1</v>
      </c>
      <c r="J461" s="57">
        <f t="shared" si="63"/>
        <v>8</v>
      </c>
      <c r="K461" s="318">
        <f t="shared" si="64"/>
        <v>3.9360393603936035E-3</v>
      </c>
      <c r="L461" s="54">
        <f t="shared" si="65"/>
        <v>14.484624846248462</v>
      </c>
      <c r="M461" s="54">
        <f t="shared" si="62"/>
        <v>3.1866174661746616</v>
      </c>
      <c r="N461" s="54">
        <f t="shared" si="66"/>
        <v>7.2423124231242308</v>
      </c>
      <c r="O461" s="54">
        <v>0.78704536862003771</v>
      </c>
      <c r="P461" s="56">
        <f t="shared" si="67"/>
        <v>7.7341559145854333E-2</v>
      </c>
    </row>
    <row r="462" spans="1:16" x14ac:dyDescent="0.2">
      <c r="A462" s="58">
        <f t="shared" si="68"/>
        <v>74</v>
      </c>
      <c r="B462" s="57" t="s">
        <v>718</v>
      </c>
      <c r="C462" s="57">
        <v>227.9</v>
      </c>
      <c r="D462" s="57"/>
      <c r="E462" s="57"/>
      <c r="F462" s="57">
        <f t="shared" si="61"/>
        <v>227.9</v>
      </c>
      <c r="G462" s="90">
        <v>6</v>
      </c>
      <c r="H462" s="90"/>
      <c r="I462" s="90"/>
      <c r="J462" s="57">
        <f t="shared" si="63"/>
        <v>6</v>
      </c>
      <c r="K462" s="318">
        <f t="shared" si="64"/>
        <v>2.9520295202952029E-3</v>
      </c>
      <c r="L462" s="54">
        <f t="shared" si="65"/>
        <v>10.863468634686347</v>
      </c>
      <c r="M462" s="54">
        <f t="shared" si="62"/>
        <v>2.3899630996309962</v>
      </c>
      <c r="N462" s="54">
        <f t="shared" si="66"/>
        <v>5.4317343173431736</v>
      </c>
      <c r="O462" s="54">
        <v>0.67461031596003229</v>
      </c>
      <c r="P462" s="56">
        <f t="shared" si="67"/>
        <v>8.494855799745743E-2</v>
      </c>
    </row>
    <row r="463" spans="1:16" x14ac:dyDescent="0.2">
      <c r="A463" s="58">
        <f t="shared" si="68"/>
        <v>75</v>
      </c>
      <c r="B463" s="57" t="s">
        <v>719</v>
      </c>
      <c r="C463" s="57">
        <v>638.54999999999995</v>
      </c>
      <c r="D463" s="57">
        <v>38.700000000000003</v>
      </c>
      <c r="E463" s="57"/>
      <c r="F463" s="57">
        <f t="shared" si="61"/>
        <v>677.25</v>
      </c>
      <c r="G463" s="90">
        <v>10</v>
      </c>
      <c r="H463" s="90">
        <v>1</v>
      </c>
      <c r="I463" s="90"/>
      <c r="J463" s="57">
        <f t="shared" si="63"/>
        <v>11</v>
      </c>
      <c r="K463" s="318">
        <f t="shared" si="64"/>
        <v>5.412054120541205E-3</v>
      </c>
      <c r="L463" s="54">
        <f t="shared" si="65"/>
        <v>19.916359163591633</v>
      </c>
      <c r="M463" s="54">
        <f t="shared" si="62"/>
        <v>4.381599015990159</v>
      </c>
      <c r="N463" s="54">
        <f t="shared" si="66"/>
        <v>9.9581795817958163</v>
      </c>
      <c r="O463" s="54">
        <v>1.124350526600054</v>
      </c>
      <c r="P463" s="56">
        <f t="shared" si="67"/>
        <v>5.2241400203732247E-2</v>
      </c>
    </row>
    <row r="464" spans="1:16" x14ac:dyDescent="0.2">
      <c r="A464" s="58">
        <f t="shared" si="68"/>
        <v>76</v>
      </c>
      <c r="B464" s="57" t="s">
        <v>720</v>
      </c>
      <c r="C464" s="57">
        <v>844.8</v>
      </c>
      <c r="D464" s="57">
        <v>33</v>
      </c>
      <c r="E464" s="57"/>
      <c r="F464" s="57">
        <f t="shared" si="61"/>
        <v>877.8</v>
      </c>
      <c r="G464" s="90">
        <v>12</v>
      </c>
      <c r="H464" s="90">
        <v>1</v>
      </c>
      <c r="I464" s="90"/>
      <c r="J464" s="57">
        <f t="shared" si="63"/>
        <v>13</v>
      </c>
      <c r="K464" s="318">
        <f t="shared" si="64"/>
        <v>6.3960639606396056E-3</v>
      </c>
      <c r="L464" s="54">
        <f t="shared" si="65"/>
        <v>23.537515375153749</v>
      </c>
      <c r="M464" s="54">
        <f t="shared" si="62"/>
        <v>5.1782533825338248</v>
      </c>
      <c r="N464" s="54">
        <f t="shared" si="66"/>
        <v>11.768757687576874</v>
      </c>
      <c r="O464" s="54">
        <v>1.3492206319200646</v>
      </c>
      <c r="P464" s="56">
        <f t="shared" si="67"/>
        <v>4.7657492683053672E-2</v>
      </c>
    </row>
    <row r="465" spans="1:16" x14ac:dyDescent="0.2">
      <c r="A465" s="58">
        <f t="shared" si="68"/>
        <v>77</v>
      </c>
      <c r="B465" s="57" t="s">
        <v>721</v>
      </c>
      <c r="C465" s="57">
        <v>623.70000000000005</v>
      </c>
      <c r="D465" s="57">
        <v>33.200000000000003</v>
      </c>
      <c r="E465" s="57"/>
      <c r="F465" s="57">
        <f t="shared" si="61"/>
        <v>656.90000000000009</v>
      </c>
      <c r="G465" s="90">
        <v>8</v>
      </c>
      <c r="H465" s="90">
        <v>1</v>
      </c>
      <c r="I465" s="90"/>
      <c r="J465" s="57">
        <f t="shared" si="63"/>
        <v>9</v>
      </c>
      <c r="K465" s="318">
        <f t="shared" si="64"/>
        <v>4.4280442804428043E-3</v>
      </c>
      <c r="L465" s="54">
        <f t="shared" si="65"/>
        <v>16.29520295202952</v>
      </c>
      <c r="M465" s="54">
        <f t="shared" si="62"/>
        <v>3.5849446494464945</v>
      </c>
      <c r="N465" s="54">
        <f t="shared" si="66"/>
        <v>8.1476014760147599</v>
      </c>
      <c r="O465" s="54">
        <v>0.89948042128004313</v>
      </c>
      <c r="P465" s="56">
        <f t="shared" si="67"/>
        <v>4.4035971226626294E-2</v>
      </c>
    </row>
    <row r="466" spans="1:16" x14ac:dyDescent="0.2">
      <c r="A466" s="58">
        <f t="shared" si="68"/>
        <v>78</v>
      </c>
      <c r="B466" s="57" t="s">
        <v>722</v>
      </c>
      <c r="C466" s="57">
        <v>572.4</v>
      </c>
      <c r="D466" s="57"/>
      <c r="E466" s="57"/>
      <c r="F466" s="57">
        <f t="shared" si="61"/>
        <v>572.4</v>
      </c>
      <c r="G466" s="90">
        <v>10</v>
      </c>
      <c r="H466" s="90"/>
      <c r="I466" s="90"/>
      <c r="J466" s="57">
        <f t="shared" si="63"/>
        <v>10</v>
      </c>
      <c r="K466" s="318">
        <f t="shared" si="64"/>
        <v>4.9200492004920042E-3</v>
      </c>
      <c r="L466" s="54">
        <f t="shared" si="65"/>
        <v>18.105781057810574</v>
      </c>
      <c r="M466" s="54">
        <f t="shared" si="62"/>
        <v>3.9832718327183265</v>
      </c>
      <c r="N466" s="54">
        <f t="shared" si="66"/>
        <v>9.0528905289052872</v>
      </c>
      <c r="O466" s="54">
        <v>1.124350526600054</v>
      </c>
      <c r="P466" s="56">
        <f t="shared" si="67"/>
        <v>5.6370185090905384E-2</v>
      </c>
    </row>
    <row r="467" spans="1:16" x14ac:dyDescent="0.2">
      <c r="A467" s="58">
        <f t="shared" si="68"/>
        <v>79</v>
      </c>
      <c r="B467" s="57" t="s">
        <v>723</v>
      </c>
      <c r="C467" s="57">
        <v>678.9</v>
      </c>
      <c r="D467" s="57"/>
      <c r="E467" s="57"/>
      <c r="F467" s="57">
        <f t="shared" si="61"/>
        <v>678.9</v>
      </c>
      <c r="G467" s="90">
        <v>12</v>
      </c>
      <c r="H467" s="90"/>
      <c r="I467" s="90"/>
      <c r="J467" s="57">
        <f t="shared" si="63"/>
        <v>12</v>
      </c>
      <c r="K467" s="318">
        <f t="shared" si="64"/>
        <v>5.9040590405904057E-3</v>
      </c>
      <c r="L467" s="54">
        <f t="shared" si="65"/>
        <v>21.726937269372694</v>
      </c>
      <c r="M467" s="54">
        <f t="shared" si="62"/>
        <v>4.7799261992619924</v>
      </c>
      <c r="N467" s="54">
        <f t="shared" si="66"/>
        <v>10.863468634686347</v>
      </c>
      <c r="O467" s="54">
        <v>1.3492206319200646</v>
      </c>
      <c r="P467" s="56">
        <f t="shared" si="67"/>
        <v>5.703277763329076E-2</v>
      </c>
    </row>
    <row r="468" spans="1:16" x14ac:dyDescent="0.2">
      <c r="A468" s="58">
        <f t="shared" si="68"/>
        <v>80</v>
      </c>
      <c r="B468" s="57" t="s">
        <v>724</v>
      </c>
      <c r="C468" s="57">
        <v>785.9</v>
      </c>
      <c r="D468" s="57"/>
      <c r="E468" s="57"/>
      <c r="F468" s="57">
        <f t="shared" si="61"/>
        <v>785.9</v>
      </c>
      <c r="G468" s="90">
        <v>10</v>
      </c>
      <c r="H468" s="90"/>
      <c r="I468" s="90"/>
      <c r="J468" s="57">
        <f t="shared" si="63"/>
        <v>10</v>
      </c>
      <c r="K468" s="318">
        <f t="shared" si="64"/>
        <v>4.9200492004920042E-3</v>
      </c>
      <c r="L468" s="54">
        <f t="shared" si="65"/>
        <v>18.105781057810574</v>
      </c>
      <c r="M468" s="54">
        <f t="shared" si="62"/>
        <v>3.9832718327183265</v>
      </c>
      <c r="N468" s="54">
        <f t="shared" si="66"/>
        <v>9.0528905289052872</v>
      </c>
      <c r="O468" s="54">
        <v>1.124350526600054</v>
      </c>
      <c r="P468" s="56">
        <f t="shared" si="67"/>
        <v>4.1056488034144599E-2</v>
      </c>
    </row>
    <row r="469" spans="1:16" x14ac:dyDescent="0.2">
      <c r="A469" s="58">
        <f t="shared" si="68"/>
        <v>81</v>
      </c>
      <c r="B469" s="57" t="s">
        <v>725</v>
      </c>
      <c r="C469" s="57">
        <v>557.20000000000005</v>
      </c>
      <c r="D469" s="57"/>
      <c r="E469" s="57"/>
      <c r="F469" s="57">
        <f t="shared" si="61"/>
        <v>557.20000000000005</v>
      </c>
      <c r="G469" s="90">
        <v>10</v>
      </c>
      <c r="H469" s="90"/>
      <c r="I469" s="90"/>
      <c r="J469" s="57">
        <f t="shared" si="63"/>
        <v>10</v>
      </c>
      <c r="K469" s="318">
        <f t="shared" si="64"/>
        <v>4.9200492004920042E-3</v>
      </c>
      <c r="L469" s="54">
        <f t="shared" si="65"/>
        <v>18.105781057810574</v>
      </c>
      <c r="M469" s="54">
        <f t="shared" si="62"/>
        <v>3.9832718327183265</v>
      </c>
      <c r="N469" s="54">
        <f t="shared" si="66"/>
        <v>9.0528905289052872</v>
      </c>
      <c r="O469" s="54">
        <v>1.124350526600054</v>
      </c>
      <c r="P469" s="56">
        <f t="shared" si="67"/>
        <v>5.7907921654763522E-2</v>
      </c>
    </row>
    <row r="470" spans="1:16" x14ac:dyDescent="0.2">
      <c r="A470" s="58">
        <f t="shared" si="68"/>
        <v>82</v>
      </c>
      <c r="B470" s="57" t="s">
        <v>726</v>
      </c>
      <c r="C470" s="57">
        <v>780.8</v>
      </c>
      <c r="D470" s="57">
        <v>45.6</v>
      </c>
      <c r="E470" s="57"/>
      <c r="F470" s="57">
        <f t="shared" si="61"/>
        <v>826.4</v>
      </c>
      <c r="G470" s="90">
        <v>13</v>
      </c>
      <c r="H470" s="90">
        <v>1</v>
      </c>
      <c r="I470" s="90"/>
      <c r="J470" s="57">
        <f t="shared" si="63"/>
        <v>14</v>
      </c>
      <c r="K470" s="318">
        <f t="shared" si="64"/>
        <v>6.8880688806888064E-3</v>
      </c>
      <c r="L470" s="54">
        <f t="shared" si="65"/>
        <v>25.348093480934807</v>
      </c>
      <c r="M470" s="54">
        <f t="shared" si="62"/>
        <v>5.5765805658056573</v>
      </c>
      <c r="N470" s="54">
        <f t="shared" si="66"/>
        <v>12.674046740467404</v>
      </c>
      <c r="O470" s="54">
        <v>1.4616556845800699</v>
      </c>
      <c r="P470" s="56">
        <f t="shared" si="67"/>
        <v>5.4526108992967018E-2</v>
      </c>
    </row>
    <row r="471" spans="1:16" x14ac:dyDescent="0.2">
      <c r="A471" s="58">
        <f t="shared" si="68"/>
        <v>83</v>
      </c>
      <c r="B471" s="57" t="s">
        <v>727</v>
      </c>
      <c r="C471" s="57">
        <v>1009.3</v>
      </c>
      <c r="D471" s="57"/>
      <c r="E471" s="57"/>
      <c r="F471" s="57">
        <f t="shared" si="61"/>
        <v>1009.3</v>
      </c>
      <c r="G471" s="90">
        <v>17</v>
      </c>
      <c r="H471" s="90"/>
      <c r="I471" s="90"/>
      <c r="J471" s="57">
        <f t="shared" si="63"/>
        <v>17</v>
      </c>
      <c r="K471" s="318">
        <f t="shared" si="64"/>
        <v>8.3640836408364078E-3</v>
      </c>
      <c r="L471" s="54">
        <f t="shared" si="65"/>
        <v>30.779827798277982</v>
      </c>
      <c r="M471" s="54">
        <f t="shared" si="62"/>
        <v>6.7715621156211556</v>
      </c>
      <c r="N471" s="54">
        <f t="shared" si="66"/>
        <v>15.389913899138991</v>
      </c>
      <c r="O471" s="54">
        <v>1.9113958952200913</v>
      </c>
      <c r="P471" s="56">
        <f t="shared" si="67"/>
        <v>5.4347270096362046E-2</v>
      </c>
    </row>
    <row r="472" spans="1:16" x14ac:dyDescent="0.2">
      <c r="A472" s="58">
        <f t="shared" si="68"/>
        <v>84</v>
      </c>
      <c r="B472" s="57" t="s">
        <v>728</v>
      </c>
      <c r="C472" s="57">
        <v>602.29999999999995</v>
      </c>
      <c r="D472" s="57"/>
      <c r="E472" s="57"/>
      <c r="F472" s="57">
        <f t="shared" si="61"/>
        <v>602.29999999999995</v>
      </c>
      <c r="G472" s="90">
        <v>11</v>
      </c>
      <c r="H472" s="90"/>
      <c r="I472" s="90"/>
      <c r="J472" s="57">
        <f t="shared" si="63"/>
        <v>11</v>
      </c>
      <c r="K472" s="318">
        <f t="shared" si="64"/>
        <v>5.412054120541205E-3</v>
      </c>
      <c r="L472" s="54">
        <f t="shared" si="65"/>
        <v>19.916359163591633</v>
      </c>
      <c r="M472" s="54">
        <f t="shared" si="62"/>
        <v>4.381599015990159</v>
      </c>
      <c r="N472" s="54">
        <f t="shared" si="66"/>
        <v>9.9581795817958163</v>
      </c>
      <c r="O472" s="54">
        <v>1.2367855792600595</v>
      </c>
      <c r="P472" s="56">
        <f t="shared" si="67"/>
        <v>5.8928977819421663E-2</v>
      </c>
    </row>
    <row r="473" spans="1:16" x14ac:dyDescent="0.2">
      <c r="A473" s="58">
        <f t="shared" si="68"/>
        <v>85</v>
      </c>
      <c r="B473" s="57" t="s">
        <v>729</v>
      </c>
      <c r="C473" s="57">
        <v>655.4</v>
      </c>
      <c r="D473" s="57">
        <v>60.8</v>
      </c>
      <c r="E473" s="57"/>
      <c r="F473" s="57">
        <f t="shared" si="61"/>
        <v>716.19999999999993</v>
      </c>
      <c r="G473" s="90">
        <v>7</v>
      </c>
      <c r="H473" s="90">
        <v>1</v>
      </c>
      <c r="I473" s="90"/>
      <c r="J473" s="57">
        <f t="shared" si="63"/>
        <v>8</v>
      </c>
      <c r="K473" s="318">
        <f t="shared" si="64"/>
        <v>3.9360393603936035E-3</v>
      </c>
      <c r="L473" s="54">
        <f t="shared" si="65"/>
        <v>14.484624846248462</v>
      </c>
      <c r="M473" s="54">
        <f t="shared" si="62"/>
        <v>3.1866174661746616</v>
      </c>
      <c r="N473" s="54">
        <f t="shared" si="66"/>
        <v>7.2423124231242308</v>
      </c>
      <c r="O473" s="54">
        <v>0.78704536862003771</v>
      </c>
      <c r="P473" s="56">
        <f t="shared" si="67"/>
        <v>3.5884669232291819E-2</v>
      </c>
    </row>
    <row r="474" spans="1:16" x14ac:dyDescent="0.2">
      <c r="A474" s="58">
        <f t="shared" si="68"/>
        <v>86</v>
      </c>
      <c r="B474" s="57" t="s">
        <v>730</v>
      </c>
      <c r="C474" s="57">
        <v>707.3</v>
      </c>
      <c r="D474" s="57"/>
      <c r="E474" s="57"/>
      <c r="F474" s="57">
        <f t="shared" si="61"/>
        <v>707.3</v>
      </c>
      <c r="G474" s="90">
        <v>10</v>
      </c>
      <c r="H474" s="90"/>
      <c r="I474" s="90"/>
      <c r="J474" s="57">
        <f t="shared" si="63"/>
        <v>10</v>
      </c>
      <c r="K474" s="318">
        <f t="shared" si="64"/>
        <v>4.9200492004920042E-3</v>
      </c>
      <c r="L474" s="54">
        <f t="shared" si="65"/>
        <v>18.105781057810574</v>
      </c>
      <c r="M474" s="54">
        <f t="shared" si="62"/>
        <v>3.9832718327183265</v>
      </c>
      <c r="N474" s="54">
        <f t="shared" si="66"/>
        <v>9.0528905289052872</v>
      </c>
      <c r="O474" s="54">
        <v>1.124350526600054</v>
      </c>
      <c r="P474" s="56">
        <f t="shared" si="67"/>
        <v>4.5618965002169151E-2</v>
      </c>
    </row>
    <row r="475" spans="1:16" x14ac:dyDescent="0.2">
      <c r="A475" s="58">
        <f t="shared" si="68"/>
        <v>87</v>
      </c>
      <c r="B475" s="57" t="s">
        <v>731</v>
      </c>
      <c r="C475" s="57">
        <v>789.4</v>
      </c>
      <c r="D475" s="57"/>
      <c r="E475" s="57"/>
      <c r="F475" s="57">
        <f t="shared" si="61"/>
        <v>789.4</v>
      </c>
      <c r="G475" s="90">
        <v>12</v>
      </c>
      <c r="H475" s="90"/>
      <c r="I475" s="90"/>
      <c r="J475" s="57">
        <f t="shared" si="63"/>
        <v>12</v>
      </c>
      <c r="K475" s="318">
        <f t="shared" si="64"/>
        <v>5.9040590405904057E-3</v>
      </c>
      <c r="L475" s="54">
        <f t="shared" si="65"/>
        <v>21.726937269372694</v>
      </c>
      <c r="M475" s="54">
        <f t="shared" si="62"/>
        <v>4.7799261992619924</v>
      </c>
      <c r="N475" s="54">
        <f t="shared" si="66"/>
        <v>10.863468634686347</v>
      </c>
      <c r="O475" s="54">
        <v>1.3492206319200646</v>
      </c>
      <c r="P475" s="56">
        <f t="shared" si="67"/>
        <v>4.904934473681416E-2</v>
      </c>
    </row>
    <row r="476" spans="1:16" x14ac:dyDescent="0.2">
      <c r="A476" s="58">
        <f t="shared" si="68"/>
        <v>88</v>
      </c>
      <c r="B476" s="57" t="s">
        <v>732</v>
      </c>
      <c r="C476" s="57">
        <v>714.2</v>
      </c>
      <c r="D476" s="57"/>
      <c r="E476" s="57"/>
      <c r="F476" s="57">
        <f t="shared" si="61"/>
        <v>714.2</v>
      </c>
      <c r="G476" s="90">
        <v>12</v>
      </c>
      <c r="H476" s="90"/>
      <c r="I476" s="90"/>
      <c r="J476" s="57">
        <f t="shared" si="63"/>
        <v>12</v>
      </c>
      <c r="K476" s="318">
        <f t="shared" si="64"/>
        <v>5.9040590405904057E-3</v>
      </c>
      <c r="L476" s="54">
        <f t="shared" si="65"/>
        <v>21.726937269372694</v>
      </c>
      <c r="M476" s="54">
        <f t="shared" si="62"/>
        <v>4.7799261992619924</v>
      </c>
      <c r="N476" s="54">
        <f t="shared" si="66"/>
        <v>10.863468634686347</v>
      </c>
      <c r="O476" s="54">
        <v>1.3492206319200646</v>
      </c>
      <c r="P476" s="56">
        <f t="shared" si="67"/>
        <v>5.4213879494876917E-2</v>
      </c>
    </row>
    <row r="477" spans="1:16" x14ac:dyDescent="0.2">
      <c r="A477" s="58">
        <f t="shared" si="68"/>
        <v>89</v>
      </c>
      <c r="B477" s="57" t="s">
        <v>733</v>
      </c>
      <c r="C477" s="57">
        <v>713.1</v>
      </c>
      <c r="D477" s="57"/>
      <c r="E477" s="57"/>
      <c r="F477" s="57">
        <f t="shared" si="61"/>
        <v>713.1</v>
      </c>
      <c r="G477" s="90">
        <v>9</v>
      </c>
      <c r="H477" s="90"/>
      <c r="I477" s="90"/>
      <c r="J477" s="57">
        <f t="shared" si="63"/>
        <v>9</v>
      </c>
      <c r="K477" s="318">
        <f t="shared" si="64"/>
        <v>4.4280442804428043E-3</v>
      </c>
      <c r="L477" s="54">
        <f t="shared" si="65"/>
        <v>16.29520295202952</v>
      </c>
      <c r="M477" s="54">
        <f t="shared" si="62"/>
        <v>3.5849446494464945</v>
      </c>
      <c r="N477" s="54">
        <f t="shared" si="66"/>
        <v>8.1476014760147599</v>
      </c>
      <c r="O477" s="54">
        <v>1.0119154739400484</v>
      </c>
      <c r="P477" s="56">
        <f t="shared" si="67"/>
        <v>4.0723130769079824E-2</v>
      </c>
    </row>
    <row r="478" spans="1:16" x14ac:dyDescent="0.2">
      <c r="A478" s="58">
        <f t="shared" si="68"/>
        <v>90</v>
      </c>
      <c r="B478" s="57" t="s">
        <v>734</v>
      </c>
      <c r="C478" s="57">
        <v>771.4</v>
      </c>
      <c r="D478" s="57">
        <v>100</v>
      </c>
      <c r="E478" s="57"/>
      <c r="F478" s="57">
        <f t="shared" si="61"/>
        <v>871.4</v>
      </c>
      <c r="G478" s="90">
        <v>13</v>
      </c>
      <c r="H478" s="90">
        <v>1</v>
      </c>
      <c r="I478" s="90"/>
      <c r="J478" s="57">
        <f t="shared" si="63"/>
        <v>14</v>
      </c>
      <c r="K478" s="318">
        <f t="shared" si="64"/>
        <v>6.8880688806888064E-3</v>
      </c>
      <c r="L478" s="54">
        <f t="shared" si="65"/>
        <v>25.348093480934807</v>
      </c>
      <c r="M478" s="54">
        <f t="shared" si="62"/>
        <v>5.5765805658056573</v>
      </c>
      <c r="N478" s="54">
        <f t="shared" si="66"/>
        <v>12.674046740467404</v>
      </c>
      <c r="O478" s="54">
        <v>1.4616556845800699</v>
      </c>
      <c r="P478" s="56">
        <f t="shared" si="67"/>
        <v>5.1710324158581525E-2</v>
      </c>
    </row>
    <row r="479" spans="1:16" x14ac:dyDescent="0.2">
      <c r="A479" s="58">
        <f t="shared" si="68"/>
        <v>91</v>
      </c>
      <c r="B479" s="57" t="s">
        <v>735</v>
      </c>
      <c r="C479" s="57">
        <v>1203.7</v>
      </c>
      <c r="D479" s="57">
        <v>132</v>
      </c>
      <c r="E479" s="57"/>
      <c r="F479" s="57">
        <f t="shared" si="61"/>
        <v>1335.7</v>
      </c>
      <c r="G479" s="90">
        <v>17</v>
      </c>
      <c r="H479" s="90">
        <v>3</v>
      </c>
      <c r="I479" s="90"/>
      <c r="J479" s="57">
        <f t="shared" si="63"/>
        <v>20</v>
      </c>
      <c r="K479" s="318">
        <f t="shared" si="64"/>
        <v>9.8400984009840084E-3</v>
      </c>
      <c r="L479" s="54">
        <f t="shared" si="65"/>
        <v>36.211562115621149</v>
      </c>
      <c r="M479" s="54">
        <f t="shared" si="62"/>
        <v>7.966543665436653</v>
      </c>
      <c r="N479" s="54">
        <f t="shared" si="66"/>
        <v>18.105781057810574</v>
      </c>
      <c r="O479" s="54">
        <v>1.9113958952200913</v>
      </c>
      <c r="P479" s="56">
        <f t="shared" si="67"/>
        <v>4.806115350309835E-2</v>
      </c>
    </row>
    <row r="480" spans="1:16" x14ac:dyDescent="0.2">
      <c r="A480" s="58">
        <f t="shared" si="68"/>
        <v>92</v>
      </c>
      <c r="B480" s="57" t="s">
        <v>736</v>
      </c>
      <c r="C480" s="57">
        <v>500.7</v>
      </c>
      <c r="D480" s="57"/>
      <c r="E480" s="57">
        <v>56.7</v>
      </c>
      <c r="F480" s="57">
        <f t="shared" si="61"/>
        <v>557.4</v>
      </c>
      <c r="G480" s="90">
        <v>9</v>
      </c>
      <c r="H480" s="90"/>
      <c r="I480" s="90">
        <v>1</v>
      </c>
      <c r="J480" s="57">
        <f t="shared" si="63"/>
        <v>10</v>
      </c>
      <c r="K480" s="318">
        <f t="shared" si="64"/>
        <v>4.9200492004920042E-3</v>
      </c>
      <c r="L480" s="54">
        <f t="shared" si="65"/>
        <v>18.105781057810574</v>
      </c>
      <c r="M480" s="54">
        <f t="shared" si="62"/>
        <v>3.9832718327183265</v>
      </c>
      <c r="N480" s="54">
        <f t="shared" si="66"/>
        <v>9.0528905289052872</v>
      </c>
      <c r="O480" s="54">
        <v>1.0119154739400484</v>
      </c>
      <c r="P480" s="56">
        <f t="shared" si="67"/>
        <v>5.7685430379214635E-2</v>
      </c>
    </row>
    <row r="481" spans="1:16" x14ac:dyDescent="0.2">
      <c r="A481" s="58">
        <f t="shared" si="68"/>
        <v>93</v>
      </c>
      <c r="B481" s="57" t="s">
        <v>737</v>
      </c>
      <c r="C481" s="57">
        <v>476.1</v>
      </c>
      <c r="D481" s="57"/>
      <c r="E481" s="57"/>
      <c r="F481" s="57">
        <f t="shared" si="61"/>
        <v>476.1</v>
      </c>
      <c r="G481" s="90">
        <v>9</v>
      </c>
      <c r="H481" s="90"/>
      <c r="I481" s="90"/>
      <c r="J481" s="57">
        <f t="shared" si="63"/>
        <v>9</v>
      </c>
      <c r="K481" s="318">
        <f t="shared" si="64"/>
        <v>4.4280442804428043E-3</v>
      </c>
      <c r="L481" s="54">
        <f t="shared" si="65"/>
        <v>16.29520295202952</v>
      </c>
      <c r="M481" s="54">
        <f t="shared" si="62"/>
        <v>3.5849446494464945</v>
      </c>
      <c r="N481" s="54">
        <f t="shared" si="66"/>
        <v>8.1476014760147599</v>
      </c>
      <c r="O481" s="54">
        <v>1.0119154739400484</v>
      </c>
      <c r="P481" s="56">
        <f t="shared" si="67"/>
        <v>6.0994884586076083E-2</v>
      </c>
    </row>
    <row r="482" spans="1:16" x14ac:dyDescent="0.2">
      <c r="A482" s="58">
        <f t="shared" si="68"/>
        <v>94</v>
      </c>
      <c r="B482" s="31" t="s">
        <v>738</v>
      </c>
      <c r="C482" s="29">
        <v>364.5</v>
      </c>
      <c r="D482" s="29"/>
      <c r="E482" s="29">
        <v>21</v>
      </c>
      <c r="F482" s="57">
        <f t="shared" si="61"/>
        <v>385.5</v>
      </c>
      <c r="G482" s="90">
        <v>10</v>
      </c>
      <c r="H482" s="90"/>
      <c r="I482" s="90">
        <v>1</v>
      </c>
      <c r="J482" s="57">
        <f t="shared" si="63"/>
        <v>11</v>
      </c>
      <c r="K482" s="318">
        <f t="shared" si="64"/>
        <v>5.412054120541205E-3</v>
      </c>
      <c r="L482" s="54">
        <f t="shared" si="65"/>
        <v>19.916359163591633</v>
      </c>
      <c r="M482" s="54">
        <f t="shared" si="62"/>
        <v>4.381599015990159</v>
      </c>
      <c r="N482" s="54">
        <f t="shared" si="66"/>
        <v>9.9581795817958163</v>
      </c>
      <c r="O482" s="54">
        <v>1.124350526600054</v>
      </c>
      <c r="P482" s="56">
        <f t="shared" si="67"/>
        <v>9.1778179735350615E-2</v>
      </c>
    </row>
    <row r="483" spans="1:16" x14ac:dyDescent="0.2">
      <c r="A483" s="58">
        <f t="shared" si="68"/>
        <v>95</v>
      </c>
      <c r="B483" s="57" t="s">
        <v>739</v>
      </c>
      <c r="C483" s="57">
        <v>1235.0999999999999</v>
      </c>
      <c r="D483" s="57">
        <v>129.69999999999999</v>
      </c>
      <c r="E483" s="57"/>
      <c r="F483" s="57">
        <f t="shared" si="61"/>
        <v>1364.8</v>
      </c>
      <c r="G483" s="90">
        <v>20</v>
      </c>
      <c r="H483" s="90">
        <v>2</v>
      </c>
      <c r="I483" s="90"/>
      <c r="J483" s="57">
        <f t="shared" si="63"/>
        <v>22</v>
      </c>
      <c r="K483" s="318">
        <f t="shared" si="64"/>
        <v>1.082410824108241E-2</v>
      </c>
      <c r="L483" s="54">
        <f t="shared" si="65"/>
        <v>39.832718327183265</v>
      </c>
      <c r="M483" s="54">
        <f t="shared" si="62"/>
        <v>8.763198031980318</v>
      </c>
      <c r="N483" s="54">
        <f t="shared" si="66"/>
        <v>19.916359163591633</v>
      </c>
      <c r="O483" s="54">
        <v>2.2487010532001079</v>
      </c>
      <c r="P483" s="56">
        <f t="shared" si="67"/>
        <v>5.1847139929627292E-2</v>
      </c>
    </row>
    <row r="484" spans="1:16" x14ac:dyDescent="0.2">
      <c r="A484" s="58">
        <f t="shared" si="68"/>
        <v>96</v>
      </c>
      <c r="B484" s="57" t="s">
        <v>740</v>
      </c>
      <c r="C484" s="57">
        <v>283</v>
      </c>
      <c r="D484" s="57">
        <v>27.9</v>
      </c>
      <c r="E484" s="57"/>
      <c r="F484" s="57">
        <f t="shared" si="61"/>
        <v>310.89999999999998</v>
      </c>
      <c r="G484" s="90">
        <v>5</v>
      </c>
      <c r="H484" s="90">
        <v>1</v>
      </c>
      <c r="I484" s="90"/>
      <c r="J484" s="57">
        <f t="shared" si="63"/>
        <v>6</v>
      </c>
      <c r="K484" s="318">
        <f t="shared" si="64"/>
        <v>2.9520295202952029E-3</v>
      </c>
      <c r="L484" s="54">
        <f t="shared" si="65"/>
        <v>10.863468634686347</v>
      </c>
      <c r="M484" s="54">
        <f t="shared" si="62"/>
        <v>2.3899630996309962</v>
      </c>
      <c r="N484" s="54">
        <f t="shared" si="66"/>
        <v>5.4317343173431736</v>
      </c>
      <c r="O484" s="54">
        <v>0.56217526330002698</v>
      </c>
      <c r="P484" s="56">
        <f t="shared" si="67"/>
        <v>6.190846354120471E-2</v>
      </c>
    </row>
    <row r="485" spans="1:16" x14ac:dyDescent="0.2">
      <c r="A485" s="58">
        <f t="shared" si="68"/>
        <v>97</v>
      </c>
      <c r="B485" s="57" t="s">
        <v>741</v>
      </c>
      <c r="C485" s="57">
        <v>882.8</v>
      </c>
      <c r="D485" s="57"/>
      <c r="E485" s="57"/>
      <c r="F485" s="57">
        <f t="shared" si="61"/>
        <v>882.8</v>
      </c>
      <c r="G485" s="90">
        <v>10</v>
      </c>
      <c r="H485" s="90"/>
      <c r="I485" s="90"/>
      <c r="J485" s="57">
        <f t="shared" si="63"/>
        <v>10</v>
      </c>
      <c r="K485" s="318">
        <f t="shared" si="64"/>
        <v>4.9200492004920042E-3</v>
      </c>
      <c r="L485" s="54">
        <f t="shared" si="65"/>
        <v>18.105781057810574</v>
      </c>
      <c r="M485" s="54">
        <f t="shared" si="62"/>
        <v>3.9832718327183265</v>
      </c>
      <c r="N485" s="54">
        <f t="shared" si="66"/>
        <v>9.0528905289052872</v>
      </c>
      <c r="O485" s="54">
        <v>1.124350526600054</v>
      </c>
      <c r="P485" s="56">
        <f t="shared" si="67"/>
        <v>3.6549947831937289E-2</v>
      </c>
    </row>
    <row r="486" spans="1:16" x14ac:dyDescent="0.2">
      <c r="A486" s="58">
        <f t="shared" si="68"/>
        <v>98</v>
      </c>
      <c r="B486" s="80" t="s">
        <v>574</v>
      </c>
      <c r="C486" s="57">
        <v>222</v>
      </c>
      <c r="D486" s="57"/>
      <c r="E486" s="57"/>
      <c r="F486" s="57">
        <f t="shared" si="61"/>
        <v>222</v>
      </c>
      <c r="G486" s="90">
        <v>7</v>
      </c>
      <c r="H486" s="90"/>
      <c r="I486" s="90"/>
      <c r="J486" s="57">
        <f t="shared" si="63"/>
        <v>7</v>
      </c>
      <c r="K486" s="318">
        <f t="shared" si="64"/>
        <v>3.4440344403444032E-3</v>
      </c>
      <c r="L486" s="54">
        <f t="shared" si="65"/>
        <v>12.674046740467404</v>
      </c>
      <c r="M486" s="54">
        <f t="shared" si="62"/>
        <v>2.7882902829028287</v>
      </c>
      <c r="N486" s="54">
        <f t="shared" si="66"/>
        <v>6.3370233702337018</v>
      </c>
      <c r="O486" s="54">
        <v>0.78704536862003771</v>
      </c>
      <c r="P486" s="56">
        <f t="shared" si="67"/>
        <v>0.10174056649650438</v>
      </c>
    </row>
    <row r="487" spans="1:16" x14ac:dyDescent="0.2">
      <c r="A487" s="58">
        <f t="shared" si="68"/>
        <v>99</v>
      </c>
      <c r="B487" s="57" t="s">
        <v>742</v>
      </c>
      <c r="C487" s="57">
        <v>772.9</v>
      </c>
      <c r="D487" s="57"/>
      <c r="E487" s="57"/>
      <c r="F487" s="57">
        <f t="shared" si="61"/>
        <v>772.9</v>
      </c>
      <c r="G487" s="90">
        <v>15</v>
      </c>
      <c r="H487" s="90"/>
      <c r="I487" s="90"/>
      <c r="J487" s="57">
        <f t="shared" si="63"/>
        <v>15</v>
      </c>
      <c r="K487" s="318">
        <f t="shared" si="64"/>
        <v>7.3800738007380063E-3</v>
      </c>
      <c r="L487" s="54">
        <f t="shared" si="65"/>
        <v>27.158671586715862</v>
      </c>
      <c r="M487" s="54">
        <f t="shared" si="62"/>
        <v>5.9749077490774898</v>
      </c>
      <c r="N487" s="54">
        <f t="shared" si="66"/>
        <v>13.579335793357931</v>
      </c>
      <c r="O487" s="54">
        <v>1.686525789900081</v>
      </c>
      <c r="P487" s="56">
        <f t="shared" si="67"/>
        <v>6.2620573061264548E-2</v>
      </c>
    </row>
    <row r="488" spans="1:16" x14ac:dyDescent="0.2">
      <c r="A488" s="58">
        <f t="shared" si="68"/>
        <v>100</v>
      </c>
      <c r="B488" s="57" t="s">
        <v>743</v>
      </c>
      <c r="C488" s="57">
        <v>669.9</v>
      </c>
      <c r="D488" s="57"/>
      <c r="E488" s="57"/>
      <c r="F488" s="57">
        <f t="shared" si="61"/>
        <v>669.9</v>
      </c>
      <c r="G488" s="90">
        <v>7</v>
      </c>
      <c r="H488" s="90"/>
      <c r="I488" s="90"/>
      <c r="J488" s="57">
        <f t="shared" si="63"/>
        <v>7</v>
      </c>
      <c r="K488" s="318">
        <f t="shared" si="64"/>
        <v>3.4440344403444032E-3</v>
      </c>
      <c r="L488" s="54">
        <f t="shared" si="65"/>
        <v>12.674046740467404</v>
      </c>
      <c r="M488" s="54">
        <f t="shared" si="62"/>
        <v>2.7882902829028287</v>
      </c>
      <c r="N488" s="54">
        <f t="shared" si="66"/>
        <v>6.3370233702337018</v>
      </c>
      <c r="O488" s="54">
        <v>0.78704536862003771</v>
      </c>
      <c r="P488" s="56">
        <f t="shared" si="67"/>
        <v>3.3716085628039967E-2</v>
      </c>
    </row>
    <row r="489" spans="1:16" x14ac:dyDescent="0.2">
      <c r="A489" s="58">
        <f t="shared" si="68"/>
        <v>101</v>
      </c>
      <c r="B489" s="57" t="s">
        <v>744</v>
      </c>
      <c r="C489" s="57">
        <v>872.5</v>
      </c>
      <c r="D489" s="57"/>
      <c r="E489" s="57"/>
      <c r="F489" s="57">
        <f t="shared" si="61"/>
        <v>872.5</v>
      </c>
      <c r="G489" s="90">
        <v>15</v>
      </c>
      <c r="H489" s="90"/>
      <c r="I489" s="90"/>
      <c r="J489" s="57">
        <f t="shared" si="63"/>
        <v>15</v>
      </c>
      <c r="K489" s="318">
        <f t="shared" si="64"/>
        <v>7.3800738007380063E-3</v>
      </c>
      <c r="L489" s="54">
        <f t="shared" si="65"/>
        <v>27.158671586715862</v>
      </c>
      <c r="M489" s="54">
        <f t="shared" si="62"/>
        <v>5.9749077490774898</v>
      </c>
      <c r="N489" s="54">
        <f t="shared" si="66"/>
        <v>13.579335793357931</v>
      </c>
      <c r="O489" s="54">
        <v>1.686525789900081</v>
      </c>
      <c r="P489" s="56">
        <f t="shared" si="67"/>
        <v>5.5472138589170619E-2</v>
      </c>
    </row>
    <row r="490" spans="1:16" x14ac:dyDescent="0.2">
      <c r="A490" s="58">
        <f t="shared" si="68"/>
        <v>102</v>
      </c>
      <c r="B490" s="57" t="s">
        <v>745</v>
      </c>
      <c r="C490" s="57">
        <v>416.2</v>
      </c>
      <c r="D490" s="57">
        <v>126.1</v>
      </c>
      <c r="E490" s="57"/>
      <c r="F490" s="57">
        <f t="shared" si="61"/>
        <v>542.29999999999995</v>
      </c>
      <c r="G490" s="90">
        <v>6</v>
      </c>
      <c r="H490" s="90">
        <v>1</v>
      </c>
      <c r="I490" s="90"/>
      <c r="J490" s="57">
        <f t="shared" si="63"/>
        <v>7</v>
      </c>
      <c r="K490" s="318">
        <f t="shared" si="64"/>
        <v>3.4440344403444032E-3</v>
      </c>
      <c r="L490" s="54">
        <f t="shared" si="65"/>
        <v>12.674046740467404</v>
      </c>
      <c r="M490" s="54">
        <f t="shared" si="62"/>
        <v>2.7882902829028287</v>
      </c>
      <c r="N490" s="54">
        <f t="shared" si="66"/>
        <v>6.3370233702337018</v>
      </c>
      <c r="O490" s="54">
        <v>0.67461031596003229</v>
      </c>
      <c r="P490" s="56">
        <f t="shared" si="67"/>
        <v>4.1441952258093245E-2</v>
      </c>
    </row>
    <row r="491" spans="1:16" x14ac:dyDescent="0.2">
      <c r="A491" s="58">
        <f t="shared" si="68"/>
        <v>103</v>
      </c>
      <c r="B491" s="91" t="s">
        <v>1418</v>
      </c>
      <c r="C491" s="33">
        <v>735.4</v>
      </c>
      <c r="D491" s="33"/>
      <c r="E491" s="33"/>
      <c r="F491" s="57">
        <f t="shared" si="61"/>
        <v>735.4</v>
      </c>
      <c r="G491" s="92">
        <v>11</v>
      </c>
      <c r="H491" s="92"/>
      <c r="I491" s="92"/>
      <c r="J491" s="57">
        <f t="shared" si="63"/>
        <v>11</v>
      </c>
      <c r="K491" s="318">
        <f t="shared" si="64"/>
        <v>5.412054120541205E-3</v>
      </c>
      <c r="L491" s="54">
        <f t="shared" si="65"/>
        <v>19.916359163591633</v>
      </c>
      <c r="M491" s="54">
        <f t="shared" si="62"/>
        <v>4.381599015990159</v>
      </c>
      <c r="N491" s="54">
        <f t="shared" si="66"/>
        <v>9.9581795817958163</v>
      </c>
      <c r="O491" s="54">
        <v>1.2367855792600595</v>
      </c>
      <c r="P491" s="56">
        <f t="shared" si="67"/>
        <v>4.8263425809950598E-2</v>
      </c>
    </row>
    <row r="492" spans="1:16" x14ac:dyDescent="0.2">
      <c r="A492" s="58">
        <f t="shared" si="68"/>
        <v>104</v>
      </c>
      <c r="B492" s="57" t="s">
        <v>746</v>
      </c>
      <c r="C492" s="57">
        <v>767.4</v>
      </c>
      <c r="D492" s="57">
        <v>16.7</v>
      </c>
      <c r="E492" s="57"/>
      <c r="F492" s="57">
        <f t="shared" si="61"/>
        <v>784.1</v>
      </c>
      <c r="G492" s="90">
        <v>10</v>
      </c>
      <c r="H492" s="90">
        <v>1</v>
      </c>
      <c r="I492" s="90"/>
      <c r="J492" s="57">
        <f t="shared" si="63"/>
        <v>11</v>
      </c>
      <c r="K492" s="318">
        <f t="shared" si="64"/>
        <v>5.412054120541205E-3</v>
      </c>
      <c r="L492" s="54">
        <f t="shared" si="65"/>
        <v>19.916359163591633</v>
      </c>
      <c r="M492" s="54">
        <f t="shared" si="62"/>
        <v>4.381599015990159</v>
      </c>
      <c r="N492" s="54">
        <f t="shared" si="66"/>
        <v>9.9581795817958163</v>
      </c>
      <c r="O492" s="54">
        <v>1.124350526600054</v>
      </c>
      <c r="P492" s="56">
        <f t="shared" si="67"/>
        <v>4.5122418426192655E-2</v>
      </c>
    </row>
    <row r="493" spans="1:16" x14ac:dyDescent="0.2">
      <c r="A493" s="58">
        <f t="shared" si="68"/>
        <v>105</v>
      </c>
      <c r="B493" s="57" t="s">
        <v>747</v>
      </c>
      <c r="C493" s="57">
        <v>495.5</v>
      </c>
      <c r="D493" s="57"/>
      <c r="E493" s="57"/>
      <c r="F493" s="57">
        <f t="shared" si="61"/>
        <v>495.5</v>
      </c>
      <c r="G493" s="90">
        <v>5</v>
      </c>
      <c r="H493" s="90"/>
      <c r="I493" s="90"/>
      <c r="J493" s="57">
        <f t="shared" si="63"/>
        <v>5</v>
      </c>
      <c r="K493" s="318">
        <f t="shared" si="64"/>
        <v>2.4600246002460021E-3</v>
      </c>
      <c r="L493" s="54">
        <f t="shared" si="65"/>
        <v>9.0528905289052872</v>
      </c>
      <c r="M493" s="54">
        <f t="shared" si="62"/>
        <v>1.9916359163591633</v>
      </c>
      <c r="N493" s="54">
        <f t="shared" si="66"/>
        <v>4.5264452644526436</v>
      </c>
      <c r="O493" s="54">
        <v>0.56217526330002698</v>
      </c>
      <c r="P493" s="56">
        <f t="shared" si="67"/>
        <v>3.2559327897108213E-2</v>
      </c>
    </row>
    <row r="494" spans="1:16" x14ac:dyDescent="0.2">
      <c r="A494" s="58">
        <f t="shared" si="68"/>
        <v>106</v>
      </c>
      <c r="B494" s="57" t="s">
        <v>748</v>
      </c>
      <c r="C494" s="57">
        <v>534.20000000000005</v>
      </c>
      <c r="D494" s="57">
        <v>22.3</v>
      </c>
      <c r="E494" s="57"/>
      <c r="F494" s="57">
        <f t="shared" si="61"/>
        <v>556.5</v>
      </c>
      <c r="G494" s="90">
        <v>7</v>
      </c>
      <c r="H494" s="90">
        <v>1</v>
      </c>
      <c r="I494" s="90"/>
      <c r="J494" s="57">
        <f t="shared" si="63"/>
        <v>8</v>
      </c>
      <c r="K494" s="318">
        <f t="shared" si="64"/>
        <v>3.9360393603936035E-3</v>
      </c>
      <c r="L494" s="54">
        <f t="shared" si="65"/>
        <v>14.484624846248462</v>
      </c>
      <c r="M494" s="54">
        <f t="shared" si="62"/>
        <v>3.1866174661746616</v>
      </c>
      <c r="N494" s="54">
        <f t="shared" si="66"/>
        <v>7.2423124231242308</v>
      </c>
      <c r="O494" s="54">
        <v>0.78704536862003771</v>
      </c>
      <c r="P494" s="56">
        <f t="shared" si="67"/>
        <v>4.6182569818809339E-2</v>
      </c>
    </row>
    <row r="495" spans="1:16" x14ac:dyDescent="0.2">
      <c r="A495" s="58">
        <f t="shared" si="68"/>
        <v>107</v>
      </c>
      <c r="B495" s="57" t="s">
        <v>749</v>
      </c>
      <c r="C495" s="57">
        <v>758</v>
      </c>
      <c r="D495" s="57"/>
      <c r="E495" s="57"/>
      <c r="F495" s="57">
        <f t="shared" si="61"/>
        <v>758</v>
      </c>
      <c r="G495" s="90">
        <v>11</v>
      </c>
      <c r="H495" s="90"/>
      <c r="I495" s="90"/>
      <c r="J495" s="57">
        <f t="shared" si="63"/>
        <v>11</v>
      </c>
      <c r="K495" s="318">
        <f t="shared" si="64"/>
        <v>5.412054120541205E-3</v>
      </c>
      <c r="L495" s="54">
        <f t="shared" si="65"/>
        <v>19.916359163591633</v>
      </c>
      <c r="M495" s="54">
        <f t="shared" si="62"/>
        <v>4.381599015990159</v>
      </c>
      <c r="N495" s="54">
        <f t="shared" si="66"/>
        <v>9.9581795817958163</v>
      </c>
      <c r="O495" s="54">
        <v>1.2367855792600595</v>
      </c>
      <c r="P495" s="56">
        <f t="shared" si="67"/>
        <v>4.6824437124851806E-2</v>
      </c>
    </row>
    <row r="496" spans="1:16" x14ac:dyDescent="0.2">
      <c r="A496" s="58">
        <f t="shared" si="68"/>
        <v>108</v>
      </c>
      <c r="B496" s="57" t="s">
        <v>750</v>
      </c>
      <c r="C496" s="57">
        <v>463.8</v>
      </c>
      <c r="D496" s="57">
        <v>43.7</v>
      </c>
      <c r="E496" s="57"/>
      <c r="F496" s="57">
        <f t="shared" si="61"/>
        <v>507.5</v>
      </c>
      <c r="G496" s="90">
        <v>7</v>
      </c>
      <c r="H496" s="90">
        <v>2</v>
      </c>
      <c r="I496" s="90"/>
      <c r="J496" s="57">
        <f t="shared" si="63"/>
        <v>9</v>
      </c>
      <c r="K496" s="318">
        <f t="shared" si="64"/>
        <v>4.4280442804428043E-3</v>
      </c>
      <c r="L496" s="54">
        <f t="shared" si="65"/>
        <v>16.29520295202952</v>
      </c>
      <c r="M496" s="54">
        <f t="shared" si="62"/>
        <v>3.5849446494464945</v>
      </c>
      <c r="N496" s="54">
        <f t="shared" si="66"/>
        <v>8.1476014760147599</v>
      </c>
      <c r="O496" s="54">
        <v>0.78704536862003771</v>
      </c>
      <c r="P496" s="56">
        <f t="shared" si="67"/>
        <v>5.6777920090858747E-2</v>
      </c>
    </row>
    <row r="497" spans="1:16" x14ac:dyDescent="0.2">
      <c r="A497" s="58">
        <f t="shared" si="68"/>
        <v>109</v>
      </c>
      <c r="B497" s="57" t="s">
        <v>751</v>
      </c>
      <c r="C497" s="57">
        <v>564</v>
      </c>
      <c r="D497" s="57"/>
      <c r="E497" s="57"/>
      <c r="F497" s="57">
        <f t="shared" si="61"/>
        <v>564</v>
      </c>
      <c r="G497" s="90">
        <v>9</v>
      </c>
      <c r="H497" s="90"/>
      <c r="I497" s="90"/>
      <c r="J497" s="57">
        <f t="shared" si="63"/>
        <v>9</v>
      </c>
      <c r="K497" s="318">
        <f t="shared" si="64"/>
        <v>4.4280442804428043E-3</v>
      </c>
      <c r="L497" s="54">
        <f t="shared" si="65"/>
        <v>16.29520295202952</v>
      </c>
      <c r="M497" s="54">
        <f t="shared" si="62"/>
        <v>3.5849446494464945</v>
      </c>
      <c r="N497" s="54">
        <f t="shared" si="66"/>
        <v>8.1476014760147599</v>
      </c>
      <c r="O497" s="54">
        <v>1.0119154739400484</v>
      </c>
      <c r="P497" s="56">
        <f t="shared" si="67"/>
        <v>5.1488766935161037E-2</v>
      </c>
    </row>
    <row r="498" spans="1:16" x14ac:dyDescent="0.2">
      <c r="A498" s="58">
        <f t="shared" si="68"/>
        <v>110</v>
      </c>
      <c r="B498" s="57" t="s">
        <v>752</v>
      </c>
      <c r="C498" s="57">
        <v>832.2</v>
      </c>
      <c r="D498" s="57">
        <v>47.7</v>
      </c>
      <c r="E498" s="57"/>
      <c r="F498" s="57">
        <f t="shared" si="61"/>
        <v>879.90000000000009</v>
      </c>
      <c r="G498" s="90">
        <v>11</v>
      </c>
      <c r="H498" s="90">
        <v>2</v>
      </c>
      <c r="I498" s="90"/>
      <c r="J498" s="57">
        <f t="shared" si="63"/>
        <v>13</v>
      </c>
      <c r="K498" s="318">
        <f t="shared" si="64"/>
        <v>6.3960639606396056E-3</v>
      </c>
      <c r="L498" s="54">
        <f t="shared" si="65"/>
        <v>23.537515375153749</v>
      </c>
      <c r="M498" s="54">
        <f t="shared" si="62"/>
        <v>5.1782533825338248</v>
      </c>
      <c r="N498" s="54">
        <f t="shared" si="66"/>
        <v>11.768757687576874</v>
      </c>
      <c r="O498" s="54">
        <v>1.2367855792600595</v>
      </c>
      <c r="P498" s="56">
        <f t="shared" si="67"/>
        <v>4.7415970024462441E-2</v>
      </c>
    </row>
    <row r="499" spans="1:16" x14ac:dyDescent="0.2">
      <c r="A499" s="58">
        <f t="shared" si="68"/>
        <v>111</v>
      </c>
      <c r="B499" s="57" t="s">
        <v>753</v>
      </c>
      <c r="C499" s="57">
        <v>751.4</v>
      </c>
      <c r="D499" s="57"/>
      <c r="E499" s="57"/>
      <c r="F499" s="57">
        <f t="shared" si="61"/>
        <v>751.4</v>
      </c>
      <c r="G499" s="90">
        <v>9</v>
      </c>
      <c r="H499" s="90"/>
      <c r="I499" s="90"/>
      <c r="J499" s="57">
        <f t="shared" si="63"/>
        <v>9</v>
      </c>
      <c r="K499" s="318">
        <f t="shared" si="64"/>
        <v>4.4280442804428043E-3</v>
      </c>
      <c r="L499" s="54">
        <f t="shared" si="65"/>
        <v>16.29520295202952</v>
      </c>
      <c r="M499" s="54">
        <f t="shared" si="62"/>
        <v>3.5849446494464945</v>
      </c>
      <c r="N499" s="54">
        <f t="shared" si="66"/>
        <v>8.1476014760147599</v>
      </c>
      <c r="O499" s="54">
        <v>1.0119154739400484</v>
      </c>
      <c r="P499" s="56">
        <f t="shared" si="67"/>
        <v>3.8647410901558189E-2</v>
      </c>
    </row>
    <row r="500" spans="1:16" x14ac:dyDescent="0.2">
      <c r="A500" s="58">
        <f t="shared" si="68"/>
        <v>112</v>
      </c>
      <c r="B500" s="57" t="s">
        <v>754</v>
      </c>
      <c r="C500" s="57">
        <v>568.4</v>
      </c>
      <c r="D500" s="57"/>
      <c r="E500" s="57"/>
      <c r="F500" s="57">
        <f t="shared" si="61"/>
        <v>568.4</v>
      </c>
      <c r="G500" s="90">
        <v>11</v>
      </c>
      <c r="H500" s="90"/>
      <c r="I500" s="90"/>
      <c r="J500" s="57">
        <f t="shared" si="63"/>
        <v>11</v>
      </c>
      <c r="K500" s="318">
        <f t="shared" si="64"/>
        <v>5.412054120541205E-3</v>
      </c>
      <c r="L500" s="54">
        <f t="shared" si="65"/>
        <v>19.916359163591633</v>
      </c>
      <c r="M500" s="54">
        <f t="shared" si="62"/>
        <v>4.381599015990159</v>
      </c>
      <c r="N500" s="54">
        <f t="shared" si="66"/>
        <v>9.9581795817958163</v>
      </c>
      <c r="O500" s="54">
        <v>1.2367855792600595</v>
      </c>
      <c r="P500" s="56">
        <f t="shared" si="67"/>
        <v>6.2443566749890336E-2</v>
      </c>
    </row>
    <row r="501" spans="1:16" x14ac:dyDescent="0.2">
      <c r="A501" s="58">
        <f t="shared" si="68"/>
        <v>113</v>
      </c>
      <c r="B501" s="57" t="s">
        <v>755</v>
      </c>
      <c r="C501" s="57">
        <v>678.1</v>
      </c>
      <c r="D501" s="57">
        <v>31.4</v>
      </c>
      <c r="E501" s="57"/>
      <c r="F501" s="57">
        <f t="shared" si="61"/>
        <v>709.5</v>
      </c>
      <c r="G501" s="90">
        <v>9</v>
      </c>
      <c r="H501" s="90">
        <v>1</v>
      </c>
      <c r="I501" s="90"/>
      <c r="J501" s="57">
        <f t="shared" si="63"/>
        <v>10</v>
      </c>
      <c r="K501" s="318">
        <f t="shared" si="64"/>
        <v>4.9200492004920042E-3</v>
      </c>
      <c r="L501" s="54">
        <f t="shared" si="65"/>
        <v>18.105781057810574</v>
      </c>
      <c r="M501" s="54">
        <f t="shared" si="62"/>
        <v>3.9832718327183265</v>
      </c>
      <c r="N501" s="54">
        <f t="shared" si="66"/>
        <v>9.0528905289052872</v>
      </c>
      <c r="O501" s="54">
        <v>1.0119154739400484</v>
      </c>
      <c r="P501" s="56">
        <f t="shared" si="67"/>
        <v>4.5319040018850225E-2</v>
      </c>
    </row>
    <row r="502" spans="1:16" x14ac:dyDescent="0.2">
      <c r="A502" s="58">
        <f t="shared" si="68"/>
        <v>114</v>
      </c>
      <c r="B502" s="57" t="s">
        <v>756</v>
      </c>
      <c r="C502" s="57">
        <v>726.3</v>
      </c>
      <c r="D502" s="57"/>
      <c r="E502" s="57"/>
      <c r="F502" s="57">
        <f t="shared" si="61"/>
        <v>726.3</v>
      </c>
      <c r="G502" s="90">
        <v>11</v>
      </c>
      <c r="H502" s="90"/>
      <c r="I502" s="90"/>
      <c r="J502" s="57">
        <f t="shared" si="63"/>
        <v>11</v>
      </c>
      <c r="K502" s="318">
        <f t="shared" si="64"/>
        <v>5.412054120541205E-3</v>
      </c>
      <c r="L502" s="54">
        <f t="shared" si="65"/>
        <v>19.916359163591633</v>
      </c>
      <c r="M502" s="54">
        <f t="shared" si="62"/>
        <v>4.381599015990159</v>
      </c>
      <c r="N502" s="54">
        <f t="shared" si="66"/>
        <v>9.9581795817958163</v>
      </c>
      <c r="O502" s="54">
        <v>1.2367855792600595</v>
      </c>
      <c r="P502" s="56">
        <f t="shared" si="67"/>
        <v>4.8868130718212402E-2</v>
      </c>
    </row>
    <row r="503" spans="1:16" x14ac:dyDescent="0.2">
      <c r="A503" s="58">
        <f t="shared" si="68"/>
        <v>115</v>
      </c>
      <c r="B503" s="57" t="s">
        <v>757</v>
      </c>
      <c r="C503" s="57">
        <v>407.5</v>
      </c>
      <c r="D503" s="57"/>
      <c r="E503" s="57"/>
      <c r="F503" s="57">
        <f t="shared" si="61"/>
        <v>407.5</v>
      </c>
      <c r="G503" s="90">
        <v>5</v>
      </c>
      <c r="H503" s="90"/>
      <c r="I503" s="90"/>
      <c r="J503" s="57">
        <f t="shared" si="63"/>
        <v>5</v>
      </c>
      <c r="K503" s="318">
        <f t="shared" si="64"/>
        <v>2.4600246002460021E-3</v>
      </c>
      <c r="L503" s="54">
        <f t="shared" si="65"/>
        <v>9.0528905289052872</v>
      </c>
      <c r="M503" s="54">
        <f t="shared" si="62"/>
        <v>1.9916359163591633</v>
      </c>
      <c r="N503" s="54">
        <f t="shared" si="66"/>
        <v>4.5264452644526436</v>
      </c>
      <c r="O503" s="54">
        <v>0.56217526330002698</v>
      </c>
      <c r="P503" s="56">
        <f t="shared" si="67"/>
        <v>3.9590544719060414E-2</v>
      </c>
    </row>
    <row r="504" spans="1:16" x14ac:dyDescent="0.2">
      <c r="A504" s="58">
        <f t="shared" si="68"/>
        <v>116</v>
      </c>
      <c r="B504" s="57" t="s">
        <v>758</v>
      </c>
      <c r="C504" s="57">
        <v>659.3</v>
      </c>
      <c r="D504" s="57"/>
      <c r="E504" s="57"/>
      <c r="F504" s="57">
        <f t="shared" si="61"/>
        <v>659.3</v>
      </c>
      <c r="G504" s="90">
        <v>12</v>
      </c>
      <c r="H504" s="90"/>
      <c r="I504" s="90"/>
      <c r="J504" s="57">
        <f t="shared" si="63"/>
        <v>12</v>
      </c>
      <c r="K504" s="318">
        <f t="shared" si="64"/>
        <v>5.9040590405904057E-3</v>
      </c>
      <c r="L504" s="54">
        <f t="shared" si="65"/>
        <v>21.726937269372694</v>
      </c>
      <c r="M504" s="54">
        <f t="shared" si="62"/>
        <v>4.7799261992619924</v>
      </c>
      <c r="N504" s="54">
        <f t="shared" si="66"/>
        <v>10.863468634686347</v>
      </c>
      <c r="O504" s="54">
        <v>1.3492206319200646</v>
      </c>
      <c r="P504" s="56">
        <f t="shared" si="67"/>
        <v>5.8728276558836792E-2</v>
      </c>
    </row>
    <row r="505" spans="1:16" x14ac:dyDescent="0.2">
      <c r="A505" s="58">
        <f t="shared" si="68"/>
        <v>117</v>
      </c>
      <c r="B505" s="57" t="s">
        <v>759</v>
      </c>
      <c r="C505" s="57">
        <v>2185</v>
      </c>
      <c r="D505" s="57"/>
      <c r="E505" s="57"/>
      <c r="F505" s="57">
        <f t="shared" si="61"/>
        <v>2185</v>
      </c>
      <c r="G505" s="90">
        <v>32</v>
      </c>
      <c r="H505" s="90"/>
      <c r="I505" s="90"/>
      <c r="J505" s="57">
        <f t="shared" si="63"/>
        <v>32</v>
      </c>
      <c r="K505" s="318">
        <f t="shared" si="64"/>
        <v>1.5744157441574414E-2</v>
      </c>
      <c r="L505" s="54">
        <f t="shared" si="65"/>
        <v>57.938499384993847</v>
      </c>
      <c r="M505" s="54">
        <f t="shared" si="62"/>
        <v>12.746469864698646</v>
      </c>
      <c r="N505" s="54">
        <f t="shared" si="66"/>
        <v>28.969249692496923</v>
      </c>
      <c r="O505" s="54">
        <v>3.5979216851201725</v>
      </c>
      <c r="P505" s="56">
        <f t="shared" si="67"/>
        <v>4.7254984268791579E-2</v>
      </c>
    </row>
    <row r="506" spans="1:16" x14ac:dyDescent="0.2">
      <c r="A506" s="58">
        <f t="shared" si="68"/>
        <v>118</v>
      </c>
      <c r="B506" s="57" t="s">
        <v>760</v>
      </c>
      <c r="C506" s="57">
        <v>880.1</v>
      </c>
      <c r="D506" s="57">
        <v>63.6</v>
      </c>
      <c r="E506" s="57">
        <v>117.1</v>
      </c>
      <c r="F506" s="57">
        <f t="shared" si="61"/>
        <v>1060.8</v>
      </c>
      <c r="G506" s="90">
        <v>8</v>
      </c>
      <c r="H506" s="90">
        <v>2</v>
      </c>
      <c r="I506" s="90">
        <v>2</v>
      </c>
      <c r="J506" s="57">
        <f t="shared" si="63"/>
        <v>12</v>
      </c>
      <c r="K506" s="318">
        <f t="shared" si="64"/>
        <v>5.9040590405904057E-3</v>
      </c>
      <c r="L506" s="54">
        <f t="shared" si="65"/>
        <v>21.726937269372694</v>
      </c>
      <c r="M506" s="54">
        <f t="shared" si="62"/>
        <v>4.7799261992619924</v>
      </c>
      <c r="N506" s="54">
        <f t="shared" si="66"/>
        <v>10.863468634686347</v>
      </c>
      <c r="O506" s="54">
        <v>0.89948042128004313</v>
      </c>
      <c r="P506" s="56">
        <f t="shared" si="67"/>
        <v>3.6076369272813991E-2</v>
      </c>
    </row>
    <row r="507" spans="1:16" x14ac:dyDescent="0.2">
      <c r="A507" s="58">
        <f t="shared" si="68"/>
        <v>119</v>
      </c>
      <c r="B507" s="57" t="s">
        <v>761</v>
      </c>
      <c r="C507" s="57">
        <v>673.6</v>
      </c>
      <c r="D507" s="57"/>
      <c r="E507" s="57"/>
      <c r="F507" s="57">
        <f t="shared" si="61"/>
        <v>673.6</v>
      </c>
      <c r="G507" s="90">
        <v>11</v>
      </c>
      <c r="H507" s="90"/>
      <c r="I507" s="90"/>
      <c r="J507" s="57">
        <f t="shared" si="63"/>
        <v>11</v>
      </c>
      <c r="K507" s="318">
        <f t="shared" si="64"/>
        <v>5.412054120541205E-3</v>
      </c>
      <c r="L507" s="54">
        <f t="shared" si="65"/>
        <v>19.916359163591633</v>
      </c>
      <c r="M507" s="54">
        <f t="shared" si="62"/>
        <v>4.381599015990159</v>
      </c>
      <c r="N507" s="54">
        <f t="shared" si="66"/>
        <v>9.9581795817958163</v>
      </c>
      <c r="O507" s="54">
        <v>1.2367855792600595</v>
      </c>
      <c r="P507" s="56">
        <f t="shared" si="67"/>
        <v>5.2691394508072545E-2</v>
      </c>
    </row>
    <row r="508" spans="1:16" x14ac:dyDescent="0.2">
      <c r="A508" s="58">
        <f t="shared" si="68"/>
        <v>120</v>
      </c>
      <c r="B508" s="57" t="s">
        <v>762</v>
      </c>
      <c r="C508" s="57">
        <v>511.5</v>
      </c>
      <c r="D508" s="57"/>
      <c r="E508" s="57"/>
      <c r="F508" s="57">
        <f t="shared" si="61"/>
        <v>511.5</v>
      </c>
      <c r="G508" s="90">
        <v>8</v>
      </c>
      <c r="H508" s="90"/>
      <c r="I508" s="90"/>
      <c r="J508" s="57">
        <f t="shared" si="63"/>
        <v>8</v>
      </c>
      <c r="K508" s="318">
        <f t="shared" si="64"/>
        <v>3.9360393603936035E-3</v>
      </c>
      <c r="L508" s="54">
        <f t="shared" si="65"/>
        <v>14.484624846248462</v>
      </c>
      <c r="M508" s="54">
        <f t="shared" si="62"/>
        <v>3.1866174661746616</v>
      </c>
      <c r="N508" s="54">
        <f t="shared" si="66"/>
        <v>7.2423124231242308</v>
      </c>
      <c r="O508" s="54">
        <v>0.89948042128004313</v>
      </c>
      <c r="P508" s="56">
        <f t="shared" si="67"/>
        <v>5.0465366875517892E-2</v>
      </c>
    </row>
    <row r="509" spans="1:16" x14ac:dyDescent="0.2">
      <c r="A509" s="58">
        <f t="shared" si="68"/>
        <v>121</v>
      </c>
      <c r="B509" s="57" t="s">
        <v>763</v>
      </c>
      <c r="C509" s="57">
        <v>541.65</v>
      </c>
      <c r="D509" s="57"/>
      <c r="E509" s="57">
        <v>87.1</v>
      </c>
      <c r="F509" s="57">
        <f t="shared" si="61"/>
        <v>628.75</v>
      </c>
      <c r="G509" s="90">
        <v>7</v>
      </c>
      <c r="H509" s="90"/>
      <c r="I509" s="90">
        <v>1</v>
      </c>
      <c r="J509" s="57">
        <f t="shared" si="63"/>
        <v>8</v>
      </c>
      <c r="K509" s="318">
        <f t="shared" si="64"/>
        <v>3.9360393603936035E-3</v>
      </c>
      <c r="L509" s="54">
        <f t="shared" si="65"/>
        <v>14.484624846248462</v>
      </c>
      <c r="M509" s="54">
        <f t="shared" si="62"/>
        <v>3.1866174661746616</v>
      </c>
      <c r="N509" s="54">
        <f t="shared" si="66"/>
        <v>7.2423124231242308</v>
      </c>
      <c r="O509" s="54">
        <v>0.78704536862003771</v>
      </c>
      <c r="P509" s="56">
        <f t="shared" si="67"/>
        <v>4.0875705931081349E-2</v>
      </c>
    </row>
    <row r="510" spans="1:16" x14ac:dyDescent="0.2">
      <c r="A510" s="58">
        <f t="shared" si="68"/>
        <v>122</v>
      </c>
      <c r="B510" s="57" t="s">
        <v>764</v>
      </c>
      <c r="C510" s="57">
        <v>341.1</v>
      </c>
      <c r="D510" s="57"/>
      <c r="E510" s="57"/>
      <c r="F510" s="57">
        <f t="shared" si="61"/>
        <v>341.1</v>
      </c>
      <c r="G510" s="90">
        <v>6</v>
      </c>
      <c r="H510" s="90"/>
      <c r="I510" s="90"/>
      <c r="J510" s="57">
        <f t="shared" si="63"/>
        <v>6</v>
      </c>
      <c r="K510" s="318">
        <f t="shared" si="64"/>
        <v>2.9520295202952029E-3</v>
      </c>
      <c r="L510" s="54">
        <f t="shared" si="65"/>
        <v>10.863468634686347</v>
      </c>
      <c r="M510" s="54">
        <f t="shared" si="62"/>
        <v>2.3899630996309962</v>
      </c>
      <c r="N510" s="54">
        <f t="shared" si="66"/>
        <v>5.4317343173431736</v>
      </c>
      <c r="O510" s="54">
        <v>0.67461031596003229</v>
      </c>
      <c r="P510" s="56">
        <f t="shared" si="67"/>
        <v>5.6756893484668856E-2</v>
      </c>
    </row>
    <row r="511" spans="1:16" x14ac:dyDescent="0.2">
      <c r="A511" s="58">
        <f t="shared" si="68"/>
        <v>123</v>
      </c>
      <c r="B511" s="57" t="s">
        <v>765</v>
      </c>
      <c r="C511" s="57">
        <v>134.1</v>
      </c>
      <c r="D511" s="57"/>
      <c r="E511" s="57"/>
      <c r="F511" s="57">
        <f t="shared" si="61"/>
        <v>134.1</v>
      </c>
      <c r="G511" s="90">
        <v>3</v>
      </c>
      <c r="H511" s="90"/>
      <c r="I511" s="90"/>
      <c r="J511" s="57">
        <f t="shared" si="63"/>
        <v>3</v>
      </c>
      <c r="K511" s="318">
        <f t="shared" si="64"/>
        <v>1.4760147601476014E-3</v>
      </c>
      <c r="L511" s="54">
        <f t="shared" si="65"/>
        <v>5.4317343173431736</v>
      </c>
      <c r="M511" s="54">
        <f t="shared" si="62"/>
        <v>1.1949815498154981</v>
      </c>
      <c r="N511" s="54">
        <f t="shared" si="66"/>
        <v>2.7158671586715868</v>
      </c>
      <c r="O511" s="54">
        <v>0.33730515798001615</v>
      </c>
      <c r="P511" s="56">
        <f t="shared" si="67"/>
        <v>7.2184102787548651E-2</v>
      </c>
    </row>
    <row r="512" spans="1:16" x14ac:dyDescent="0.2">
      <c r="A512" s="58">
        <f t="shared" si="68"/>
        <v>124</v>
      </c>
      <c r="B512" s="57" t="s">
        <v>766</v>
      </c>
      <c r="C512" s="57">
        <v>1501.3</v>
      </c>
      <c r="D512" s="57"/>
      <c r="E512" s="57"/>
      <c r="F512" s="57">
        <f t="shared" ref="F512:F573" si="69">C512+D512+E512</f>
        <v>1501.3</v>
      </c>
      <c r="G512" s="90">
        <v>29</v>
      </c>
      <c r="H512" s="90"/>
      <c r="I512" s="90"/>
      <c r="J512" s="57">
        <f t="shared" si="63"/>
        <v>29</v>
      </c>
      <c r="K512" s="318">
        <f t="shared" si="64"/>
        <v>1.4268142681426814E-2</v>
      </c>
      <c r="L512" s="54">
        <f t="shared" si="65"/>
        <v>52.506765067650676</v>
      </c>
      <c r="M512" s="54">
        <f t="shared" si="62"/>
        <v>11.551488314883148</v>
      </c>
      <c r="N512" s="54">
        <f t="shared" si="66"/>
        <v>26.253382533825338</v>
      </c>
      <c r="O512" s="54">
        <v>3.2606165271401557</v>
      </c>
      <c r="P512" s="56">
        <f t="shared" si="67"/>
        <v>6.2327484475787204E-2</v>
      </c>
    </row>
    <row r="513" spans="1:16" x14ac:dyDescent="0.2">
      <c r="A513" s="58">
        <f t="shared" si="68"/>
        <v>125</v>
      </c>
      <c r="B513" s="57" t="s">
        <v>767</v>
      </c>
      <c r="C513" s="57">
        <v>558.79999999999995</v>
      </c>
      <c r="D513" s="57"/>
      <c r="E513" s="57"/>
      <c r="F513" s="57">
        <f t="shared" si="69"/>
        <v>558.79999999999995</v>
      </c>
      <c r="G513" s="90">
        <v>9</v>
      </c>
      <c r="H513" s="90"/>
      <c r="I513" s="90"/>
      <c r="J513" s="57">
        <f t="shared" si="63"/>
        <v>9</v>
      </c>
      <c r="K513" s="318">
        <f t="shared" si="64"/>
        <v>4.4280442804428043E-3</v>
      </c>
      <c r="L513" s="54">
        <f t="shared" si="65"/>
        <v>16.29520295202952</v>
      </c>
      <c r="M513" s="54">
        <f t="shared" ref="M513:M574" si="70">L513*0.22</f>
        <v>3.5849446494464945</v>
      </c>
      <c r="N513" s="54">
        <f t="shared" si="66"/>
        <v>8.1476014760147599</v>
      </c>
      <c r="O513" s="54">
        <v>1.0119154739400484</v>
      </c>
      <c r="P513" s="56">
        <f t="shared" si="67"/>
        <v>5.1967903635345071E-2</v>
      </c>
    </row>
    <row r="514" spans="1:16" x14ac:dyDescent="0.2">
      <c r="A514" s="58">
        <f t="shared" si="68"/>
        <v>126</v>
      </c>
      <c r="B514" s="57" t="s">
        <v>768</v>
      </c>
      <c r="C514" s="57">
        <v>518.79999999999995</v>
      </c>
      <c r="D514" s="57">
        <v>32.700000000000003</v>
      </c>
      <c r="E514" s="57"/>
      <c r="F514" s="57">
        <f t="shared" si="69"/>
        <v>551.5</v>
      </c>
      <c r="G514" s="90">
        <v>10</v>
      </c>
      <c r="H514" s="90">
        <v>1</v>
      </c>
      <c r="I514" s="90"/>
      <c r="J514" s="57">
        <f t="shared" si="63"/>
        <v>11</v>
      </c>
      <c r="K514" s="318">
        <f t="shared" si="64"/>
        <v>5.412054120541205E-3</v>
      </c>
      <c r="L514" s="54">
        <f t="shared" si="65"/>
        <v>19.916359163591633</v>
      </c>
      <c r="M514" s="54">
        <f t="shared" si="70"/>
        <v>4.381599015990159</v>
      </c>
      <c r="N514" s="54">
        <f t="shared" si="66"/>
        <v>9.9581795817958163</v>
      </c>
      <c r="O514" s="54">
        <v>1.124350526600054</v>
      </c>
      <c r="P514" s="56">
        <f t="shared" si="67"/>
        <v>6.4153197258345715E-2</v>
      </c>
    </row>
    <row r="515" spans="1:16" x14ac:dyDescent="0.2">
      <c r="A515" s="58">
        <f t="shared" si="68"/>
        <v>127</v>
      </c>
      <c r="B515" s="57" t="s">
        <v>769</v>
      </c>
      <c r="C515" s="57">
        <v>366.5</v>
      </c>
      <c r="D515" s="57"/>
      <c r="E515" s="57"/>
      <c r="F515" s="57">
        <f t="shared" si="69"/>
        <v>366.5</v>
      </c>
      <c r="G515" s="90">
        <v>6</v>
      </c>
      <c r="H515" s="90"/>
      <c r="I515" s="90"/>
      <c r="J515" s="57">
        <f t="shared" si="63"/>
        <v>6</v>
      </c>
      <c r="K515" s="318">
        <f t="shared" si="64"/>
        <v>2.9520295202952029E-3</v>
      </c>
      <c r="L515" s="54">
        <f t="shared" si="65"/>
        <v>10.863468634686347</v>
      </c>
      <c r="M515" s="54">
        <f t="shared" si="70"/>
        <v>2.3899630996309962</v>
      </c>
      <c r="N515" s="54">
        <f t="shared" si="66"/>
        <v>5.4317343173431736</v>
      </c>
      <c r="O515" s="54">
        <v>0.67461031596003229</v>
      </c>
      <c r="P515" s="56">
        <f t="shared" si="67"/>
        <v>5.2823400730206131E-2</v>
      </c>
    </row>
    <row r="516" spans="1:16" x14ac:dyDescent="0.2">
      <c r="A516" s="58">
        <f t="shared" si="68"/>
        <v>128</v>
      </c>
      <c r="B516" s="57" t="s">
        <v>770</v>
      </c>
      <c r="C516" s="57">
        <v>485.9</v>
      </c>
      <c r="D516" s="57"/>
      <c r="E516" s="57"/>
      <c r="F516" s="57">
        <f t="shared" si="69"/>
        <v>485.9</v>
      </c>
      <c r="G516" s="90">
        <v>9</v>
      </c>
      <c r="H516" s="90"/>
      <c r="I516" s="90"/>
      <c r="J516" s="57">
        <f t="shared" si="63"/>
        <v>9</v>
      </c>
      <c r="K516" s="318">
        <f t="shared" si="64"/>
        <v>4.4280442804428043E-3</v>
      </c>
      <c r="L516" s="54">
        <f t="shared" si="65"/>
        <v>16.29520295202952</v>
      </c>
      <c r="M516" s="54">
        <f t="shared" si="70"/>
        <v>3.5849446494464945</v>
      </c>
      <c r="N516" s="54">
        <f t="shared" si="66"/>
        <v>8.1476014760147599</v>
      </c>
      <c r="O516" s="54">
        <v>1.0119154739400484</v>
      </c>
      <c r="P516" s="56">
        <f t="shared" si="67"/>
        <v>5.9764693458388196E-2</v>
      </c>
    </row>
    <row r="517" spans="1:16" x14ac:dyDescent="0.2">
      <c r="A517" s="58">
        <f t="shared" si="68"/>
        <v>129</v>
      </c>
      <c r="B517" s="57" t="s">
        <v>771</v>
      </c>
      <c r="C517" s="57">
        <v>302.89999999999998</v>
      </c>
      <c r="D517" s="57"/>
      <c r="E517" s="57"/>
      <c r="F517" s="57">
        <f t="shared" si="69"/>
        <v>302.89999999999998</v>
      </c>
      <c r="G517" s="90">
        <v>6</v>
      </c>
      <c r="H517" s="90"/>
      <c r="I517" s="90"/>
      <c r="J517" s="57">
        <f t="shared" si="63"/>
        <v>6</v>
      </c>
      <c r="K517" s="318">
        <f t="shared" si="64"/>
        <v>2.9520295202952029E-3</v>
      </c>
      <c r="L517" s="54">
        <f t="shared" si="65"/>
        <v>10.863468634686347</v>
      </c>
      <c r="M517" s="54">
        <f t="shared" si="70"/>
        <v>2.3899630996309962</v>
      </c>
      <c r="N517" s="54">
        <f t="shared" si="66"/>
        <v>5.4317343173431736</v>
      </c>
      <c r="O517" s="54">
        <v>0.67461031596003229</v>
      </c>
      <c r="P517" s="56">
        <f t="shared" si="67"/>
        <v>6.3914745353649882E-2</v>
      </c>
    </row>
    <row r="518" spans="1:16" x14ac:dyDescent="0.2">
      <c r="A518" s="58">
        <f t="shared" si="68"/>
        <v>130</v>
      </c>
      <c r="B518" s="57" t="s">
        <v>772</v>
      </c>
      <c r="C518" s="57">
        <v>376.1</v>
      </c>
      <c r="D518" s="57"/>
      <c r="E518" s="57"/>
      <c r="F518" s="57">
        <f t="shared" si="69"/>
        <v>376.1</v>
      </c>
      <c r="G518" s="90">
        <v>5</v>
      </c>
      <c r="H518" s="90"/>
      <c r="I518" s="90"/>
      <c r="J518" s="57">
        <f t="shared" ref="J518:J581" si="71">G518+H518+I518</f>
        <v>5</v>
      </c>
      <c r="K518" s="318">
        <f t="shared" ref="K518:K581" si="72">2/4065*J518</f>
        <v>2.4600246002460021E-3</v>
      </c>
      <c r="L518" s="54">
        <f t="shared" ref="L518:L581" si="73">K518*3680</f>
        <v>9.0528905289052872</v>
      </c>
      <c r="M518" s="54">
        <f t="shared" si="70"/>
        <v>1.9916359163591633</v>
      </c>
      <c r="N518" s="54">
        <f t="shared" ref="N518:N581" si="74">L518*0.5</f>
        <v>4.5264452644526436</v>
      </c>
      <c r="O518" s="54">
        <v>0.56217526330002698</v>
      </c>
      <c r="P518" s="56">
        <f t="shared" ref="P518:P581" si="75">(L518+M518+N518+O518)/F518</f>
        <v>4.2895897295977446E-2</v>
      </c>
    </row>
    <row r="519" spans="1:16" x14ac:dyDescent="0.2">
      <c r="A519" s="58">
        <f t="shared" ref="A519:A582" si="76">1+A518</f>
        <v>131</v>
      </c>
      <c r="B519" s="57" t="s">
        <v>773</v>
      </c>
      <c r="C519" s="57">
        <v>381.2</v>
      </c>
      <c r="D519" s="57"/>
      <c r="E519" s="57"/>
      <c r="F519" s="57">
        <f t="shared" si="69"/>
        <v>381.2</v>
      </c>
      <c r="G519" s="90">
        <v>6</v>
      </c>
      <c r="H519" s="90"/>
      <c r="I519" s="90"/>
      <c r="J519" s="57">
        <f t="shared" si="71"/>
        <v>6</v>
      </c>
      <c r="K519" s="318">
        <f t="shared" si="72"/>
        <v>2.9520295202952029E-3</v>
      </c>
      <c r="L519" s="54">
        <f t="shared" si="73"/>
        <v>10.863468634686347</v>
      </c>
      <c r="M519" s="54">
        <f t="shared" si="70"/>
        <v>2.3899630996309962</v>
      </c>
      <c r="N519" s="54">
        <f t="shared" si="74"/>
        <v>5.4317343173431736</v>
      </c>
      <c r="O519" s="54">
        <v>0.67461031596003229</v>
      </c>
      <c r="P519" s="56">
        <f t="shared" si="75"/>
        <v>5.0786401803831448E-2</v>
      </c>
    </row>
    <row r="520" spans="1:16" x14ac:dyDescent="0.2">
      <c r="A520" s="58">
        <f t="shared" si="76"/>
        <v>132</v>
      </c>
      <c r="B520" s="57" t="s">
        <v>774</v>
      </c>
      <c r="C520" s="57">
        <v>323.89999999999998</v>
      </c>
      <c r="D520" s="57"/>
      <c r="E520" s="57"/>
      <c r="F520" s="57">
        <f t="shared" si="69"/>
        <v>323.89999999999998</v>
      </c>
      <c r="G520" s="90">
        <v>3</v>
      </c>
      <c r="H520" s="90"/>
      <c r="I520" s="90"/>
      <c r="J520" s="57">
        <f t="shared" si="71"/>
        <v>3</v>
      </c>
      <c r="K520" s="318">
        <f t="shared" si="72"/>
        <v>1.4760147601476014E-3</v>
      </c>
      <c r="L520" s="54">
        <f t="shared" si="73"/>
        <v>5.4317343173431736</v>
      </c>
      <c r="M520" s="54">
        <f t="shared" si="70"/>
        <v>1.1949815498154981</v>
      </c>
      <c r="N520" s="54">
        <f t="shared" si="74"/>
        <v>2.7158671586715868</v>
      </c>
      <c r="O520" s="54">
        <v>0.33730515798001615</v>
      </c>
      <c r="P520" s="56">
        <f t="shared" si="75"/>
        <v>2.9885421993856975E-2</v>
      </c>
    </row>
    <row r="521" spans="1:16" x14ac:dyDescent="0.2">
      <c r="A521" s="58">
        <f t="shared" si="76"/>
        <v>133</v>
      </c>
      <c r="B521" s="57" t="s">
        <v>775</v>
      </c>
      <c r="C521" s="57">
        <v>465.1</v>
      </c>
      <c r="D521" s="57"/>
      <c r="E521" s="57"/>
      <c r="F521" s="57">
        <f t="shared" si="69"/>
        <v>465.1</v>
      </c>
      <c r="G521" s="90">
        <v>6</v>
      </c>
      <c r="H521" s="90"/>
      <c r="I521" s="90"/>
      <c r="J521" s="57">
        <f t="shared" si="71"/>
        <v>6</v>
      </c>
      <c r="K521" s="318">
        <f t="shared" si="72"/>
        <v>2.9520295202952029E-3</v>
      </c>
      <c r="L521" s="54">
        <f t="shared" si="73"/>
        <v>10.863468634686347</v>
      </c>
      <c r="M521" s="54">
        <f t="shared" si="70"/>
        <v>2.3899630996309962</v>
      </c>
      <c r="N521" s="54">
        <f t="shared" si="74"/>
        <v>5.4317343173431736</v>
      </c>
      <c r="O521" s="54">
        <v>0.67461031596003229</v>
      </c>
      <c r="P521" s="56">
        <f t="shared" si="75"/>
        <v>4.1624976064546432E-2</v>
      </c>
    </row>
    <row r="522" spans="1:16" x14ac:dyDescent="0.2">
      <c r="A522" s="58">
        <f t="shared" si="76"/>
        <v>134</v>
      </c>
      <c r="B522" s="57" t="s">
        <v>776</v>
      </c>
      <c r="C522" s="57">
        <v>806.2</v>
      </c>
      <c r="D522" s="57"/>
      <c r="E522" s="57"/>
      <c r="F522" s="57">
        <f t="shared" si="69"/>
        <v>806.2</v>
      </c>
      <c r="G522" s="90">
        <v>12</v>
      </c>
      <c r="H522" s="90"/>
      <c r="I522" s="90"/>
      <c r="J522" s="57">
        <f t="shared" si="71"/>
        <v>12</v>
      </c>
      <c r="K522" s="318">
        <f t="shared" si="72"/>
        <v>5.9040590405904057E-3</v>
      </c>
      <c r="L522" s="54">
        <f t="shared" si="73"/>
        <v>21.726937269372694</v>
      </c>
      <c r="M522" s="54">
        <f t="shared" si="70"/>
        <v>4.7799261992619924</v>
      </c>
      <c r="N522" s="54">
        <f t="shared" si="74"/>
        <v>10.863468634686347</v>
      </c>
      <c r="O522" s="54">
        <v>1.3492206319200646</v>
      </c>
      <c r="P522" s="56">
        <f t="shared" si="75"/>
        <v>4.8027229887423833E-2</v>
      </c>
    </row>
    <row r="523" spans="1:16" x14ac:dyDescent="0.2">
      <c r="A523" s="58">
        <f t="shared" si="76"/>
        <v>135</v>
      </c>
      <c r="B523" s="57" t="s">
        <v>777</v>
      </c>
      <c r="C523" s="57">
        <v>445.2</v>
      </c>
      <c r="D523" s="57"/>
      <c r="E523" s="57"/>
      <c r="F523" s="57">
        <f t="shared" si="69"/>
        <v>445.2</v>
      </c>
      <c r="G523" s="90">
        <v>8</v>
      </c>
      <c r="H523" s="90"/>
      <c r="I523" s="90"/>
      <c r="J523" s="57">
        <f t="shared" si="71"/>
        <v>8</v>
      </c>
      <c r="K523" s="318">
        <f t="shared" si="72"/>
        <v>3.9360393603936035E-3</v>
      </c>
      <c r="L523" s="54">
        <f t="shared" si="73"/>
        <v>14.484624846248462</v>
      </c>
      <c r="M523" s="54">
        <f t="shared" si="70"/>
        <v>3.1866174661746616</v>
      </c>
      <c r="N523" s="54">
        <f t="shared" si="74"/>
        <v>7.2423124231242308</v>
      </c>
      <c r="O523" s="54">
        <v>0.89948042128004313</v>
      </c>
      <c r="P523" s="56">
        <f t="shared" si="75"/>
        <v>5.7980761807788411E-2</v>
      </c>
    </row>
    <row r="524" spans="1:16" x14ac:dyDescent="0.2">
      <c r="A524" s="58">
        <f t="shared" si="76"/>
        <v>136</v>
      </c>
      <c r="B524" s="57" t="s">
        <v>778</v>
      </c>
      <c r="C524" s="57">
        <v>698.9</v>
      </c>
      <c r="D524" s="57">
        <v>44.3</v>
      </c>
      <c r="E524" s="57">
        <v>87.4</v>
      </c>
      <c r="F524" s="57">
        <f t="shared" si="69"/>
        <v>830.59999999999991</v>
      </c>
      <c r="G524" s="90">
        <v>8</v>
      </c>
      <c r="H524" s="90">
        <v>1</v>
      </c>
      <c r="I524" s="90">
        <v>1</v>
      </c>
      <c r="J524" s="57">
        <f t="shared" si="71"/>
        <v>10</v>
      </c>
      <c r="K524" s="318">
        <f t="shared" si="72"/>
        <v>4.9200492004920042E-3</v>
      </c>
      <c r="L524" s="54">
        <f t="shared" si="73"/>
        <v>18.105781057810574</v>
      </c>
      <c r="M524" s="54">
        <f t="shared" si="70"/>
        <v>3.9832718327183265</v>
      </c>
      <c r="N524" s="54">
        <f t="shared" si="74"/>
        <v>9.0528905289052872</v>
      </c>
      <c r="O524" s="54">
        <v>0.89948042128004313</v>
      </c>
      <c r="P524" s="56">
        <f t="shared" si="75"/>
        <v>3.8576238671700257E-2</v>
      </c>
    </row>
    <row r="525" spans="1:16" x14ac:dyDescent="0.2">
      <c r="A525" s="58">
        <f t="shared" si="76"/>
        <v>137</v>
      </c>
      <c r="B525" s="57" t="s">
        <v>779</v>
      </c>
      <c r="C525" s="57">
        <v>537.4</v>
      </c>
      <c r="D525" s="57"/>
      <c r="E525" s="57"/>
      <c r="F525" s="57">
        <f t="shared" si="69"/>
        <v>537.4</v>
      </c>
      <c r="G525" s="90">
        <v>12</v>
      </c>
      <c r="H525" s="90"/>
      <c r="I525" s="90"/>
      <c r="J525" s="57">
        <f t="shared" si="71"/>
        <v>12</v>
      </c>
      <c r="K525" s="318">
        <f t="shared" si="72"/>
        <v>5.9040590405904057E-3</v>
      </c>
      <c r="L525" s="54">
        <f t="shared" si="73"/>
        <v>21.726937269372694</v>
      </c>
      <c r="M525" s="54">
        <f t="shared" si="70"/>
        <v>4.7799261992619924</v>
      </c>
      <c r="N525" s="54">
        <f t="shared" si="74"/>
        <v>10.863468634686347</v>
      </c>
      <c r="O525" s="54">
        <v>1.3492206319200646</v>
      </c>
      <c r="P525" s="56">
        <f t="shared" si="75"/>
        <v>7.2049781792409937E-2</v>
      </c>
    </row>
    <row r="526" spans="1:16" x14ac:dyDescent="0.2">
      <c r="A526" s="58">
        <f t="shared" si="76"/>
        <v>138</v>
      </c>
      <c r="B526" s="57" t="s">
        <v>780</v>
      </c>
      <c r="C526" s="57">
        <v>2042.1</v>
      </c>
      <c r="D526" s="57"/>
      <c r="E526" s="57"/>
      <c r="F526" s="57">
        <f t="shared" si="69"/>
        <v>2042.1</v>
      </c>
      <c r="G526" s="90">
        <v>41</v>
      </c>
      <c r="H526" s="90"/>
      <c r="I526" s="90"/>
      <c r="J526" s="57">
        <f t="shared" si="71"/>
        <v>41</v>
      </c>
      <c r="K526" s="318">
        <f t="shared" si="72"/>
        <v>2.0172201722017218E-2</v>
      </c>
      <c r="L526" s="54">
        <f t="shared" si="73"/>
        <v>74.23370233702336</v>
      </c>
      <c r="M526" s="54">
        <f t="shared" si="70"/>
        <v>16.331414514145138</v>
      </c>
      <c r="N526" s="54">
        <f t="shared" si="74"/>
        <v>37.11685116851168</v>
      </c>
      <c r="O526" s="54">
        <v>4.6098371590602207</v>
      </c>
      <c r="P526" s="56">
        <f t="shared" si="75"/>
        <v>6.4782236510817492E-2</v>
      </c>
    </row>
    <row r="527" spans="1:16" x14ac:dyDescent="0.2">
      <c r="A527" s="58">
        <f t="shared" si="76"/>
        <v>139</v>
      </c>
      <c r="B527" s="57" t="s">
        <v>781</v>
      </c>
      <c r="C527" s="57">
        <v>264.39999999999998</v>
      </c>
      <c r="D527" s="57"/>
      <c r="E527" s="57"/>
      <c r="F527" s="57">
        <f t="shared" si="69"/>
        <v>264.39999999999998</v>
      </c>
      <c r="G527" s="90">
        <v>4</v>
      </c>
      <c r="H527" s="90"/>
      <c r="I527" s="90"/>
      <c r="J527" s="57">
        <f t="shared" si="71"/>
        <v>4</v>
      </c>
      <c r="K527" s="318">
        <f t="shared" si="72"/>
        <v>1.9680196801968018E-3</v>
      </c>
      <c r="L527" s="54">
        <f t="shared" si="73"/>
        <v>7.2423124231242308</v>
      </c>
      <c r="M527" s="54">
        <f t="shared" si="70"/>
        <v>1.5933087330873308</v>
      </c>
      <c r="N527" s="54">
        <f t="shared" si="74"/>
        <v>3.6211562115621154</v>
      </c>
      <c r="O527" s="54">
        <v>0.44974021064002156</v>
      </c>
      <c r="P527" s="56">
        <f t="shared" si="75"/>
        <v>4.8814363004590397E-2</v>
      </c>
    </row>
    <row r="528" spans="1:16" x14ac:dyDescent="0.2">
      <c r="A528" s="58">
        <f t="shared" si="76"/>
        <v>140</v>
      </c>
      <c r="B528" s="57" t="s">
        <v>782</v>
      </c>
      <c r="C528" s="57">
        <v>2510.6</v>
      </c>
      <c r="D528" s="57"/>
      <c r="E528" s="57"/>
      <c r="F528" s="57">
        <f t="shared" si="69"/>
        <v>2510.6</v>
      </c>
      <c r="G528" s="90">
        <v>42</v>
      </c>
      <c r="H528" s="90"/>
      <c r="I528" s="90"/>
      <c r="J528" s="57">
        <f t="shared" si="71"/>
        <v>42</v>
      </c>
      <c r="K528" s="318">
        <f t="shared" si="72"/>
        <v>2.0664206642066418E-2</v>
      </c>
      <c r="L528" s="54">
        <f t="shared" si="73"/>
        <v>76.044280442804421</v>
      </c>
      <c r="M528" s="54">
        <f t="shared" si="70"/>
        <v>16.729741697416973</v>
      </c>
      <c r="N528" s="54">
        <f t="shared" si="74"/>
        <v>38.022140221402211</v>
      </c>
      <c r="O528" s="54">
        <v>4.7222722117202265</v>
      </c>
      <c r="P528" s="56">
        <f t="shared" si="75"/>
        <v>5.3978504968272056E-2</v>
      </c>
    </row>
    <row r="529" spans="1:16" x14ac:dyDescent="0.2">
      <c r="A529" s="58">
        <f t="shared" si="76"/>
        <v>141</v>
      </c>
      <c r="B529" s="57" t="s">
        <v>783</v>
      </c>
      <c r="C529" s="57">
        <v>618.6</v>
      </c>
      <c r="D529" s="57"/>
      <c r="E529" s="57">
        <v>97</v>
      </c>
      <c r="F529" s="57">
        <f t="shared" si="69"/>
        <v>715.6</v>
      </c>
      <c r="G529" s="90">
        <v>8</v>
      </c>
      <c r="H529" s="90"/>
      <c r="I529" s="90">
        <v>1</v>
      </c>
      <c r="J529" s="57">
        <f t="shared" si="71"/>
        <v>9</v>
      </c>
      <c r="K529" s="318">
        <f t="shared" si="72"/>
        <v>4.4280442804428043E-3</v>
      </c>
      <c r="L529" s="54">
        <f t="shared" si="73"/>
        <v>16.29520295202952</v>
      </c>
      <c r="M529" s="54">
        <f t="shared" si="70"/>
        <v>3.5849446494464945</v>
      </c>
      <c r="N529" s="54">
        <f t="shared" si="74"/>
        <v>8.1476014760147599</v>
      </c>
      <c r="O529" s="54">
        <v>0.89948042128004313</v>
      </c>
      <c r="P529" s="56">
        <f t="shared" si="75"/>
        <v>4.0423741613709915E-2</v>
      </c>
    </row>
    <row r="530" spans="1:16" x14ac:dyDescent="0.2">
      <c r="A530" s="58">
        <f t="shared" si="76"/>
        <v>142</v>
      </c>
      <c r="B530" s="57" t="s">
        <v>784</v>
      </c>
      <c r="C530" s="57">
        <v>439.5</v>
      </c>
      <c r="D530" s="57"/>
      <c r="E530" s="57"/>
      <c r="F530" s="57">
        <f t="shared" si="69"/>
        <v>439.5</v>
      </c>
      <c r="G530" s="90">
        <v>9</v>
      </c>
      <c r="H530" s="90"/>
      <c r="I530" s="90"/>
      <c r="J530" s="57">
        <f t="shared" si="71"/>
        <v>9</v>
      </c>
      <c r="K530" s="318">
        <f t="shared" si="72"/>
        <v>4.4280442804428043E-3</v>
      </c>
      <c r="L530" s="54">
        <f t="shared" si="73"/>
        <v>16.29520295202952</v>
      </c>
      <c r="M530" s="54">
        <f t="shared" si="70"/>
        <v>3.5849446494464945</v>
      </c>
      <c r="N530" s="54">
        <f t="shared" si="74"/>
        <v>8.1476014760147599</v>
      </c>
      <c r="O530" s="54">
        <v>1.0119154739400484</v>
      </c>
      <c r="P530" s="56">
        <f t="shared" si="75"/>
        <v>6.607432207379027E-2</v>
      </c>
    </row>
    <row r="531" spans="1:16" x14ac:dyDescent="0.2">
      <c r="A531" s="58">
        <f t="shared" si="76"/>
        <v>143</v>
      </c>
      <c r="B531" s="57" t="s">
        <v>785</v>
      </c>
      <c r="C531" s="57">
        <v>489.6</v>
      </c>
      <c r="D531" s="57"/>
      <c r="E531" s="57"/>
      <c r="F531" s="57">
        <f t="shared" si="69"/>
        <v>489.6</v>
      </c>
      <c r="G531" s="90">
        <v>9</v>
      </c>
      <c r="H531" s="90"/>
      <c r="I531" s="90"/>
      <c r="J531" s="57">
        <f t="shared" si="71"/>
        <v>9</v>
      </c>
      <c r="K531" s="318">
        <f t="shared" si="72"/>
        <v>4.4280442804428043E-3</v>
      </c>
      <c r="L531" s="54">
        <f t="shared" si="73"/>
        <v>16.29520295202952</v>
      </c>
      <c r="M531" s="54">
        <f t="shared" si="70"/>
        <v>3.5849446494464945</v>
      </c>
      <c r="N531" s="54">
        <f t="shared" si="74"/>
        <v>8.1476014760147599</v>
      </c>
      <c r="O531" s="54">
        <v>1.0119154739400484</v>
      </c>
      <c r="P531" s="56">
        <f t="shared" si="75"/>
        <v>5.9313040341974724E-2</v>
      </c>
    </row>
    <row r="532" spans="1:16" x14ac:dyDescent="0.2">
      <c r="A532" s="58">
        <f t="shared" si="76"/>
        <v>144</v>
      </c>
      <c r="B532" s="57" t="s">
        <v>786</v>
      </c>
      <c r="C532" s="57">
        <v>556.5</v>
      </c>
      <c r="D532" s="57"/>
      <c r="E532" s="57"/>
      <c r="F532" s="57">
        <f t="shared" si="69"/>
        <v>556.5</v>
      </c>
      <c r="G532" s="90">
        <v>9</v>
      </c>
      <c r="H532" s="90"/>
      <c r="I532" s="90"/>
      <c r="J532" s="57">
        <f t="shared" si="71"/>
        <v>9</v>
      </c>
      <c r="K532" s="318">
        <f t="shared" si="72"/>
        <v>4.4280442804428043E-3</v>
      </c>
      <c r="L532" s="54">
        <f t="shared" si="73"/>
        <v>16.29520295202952</v>
      </c>
      <c r="M532" s="54">
        <f t="shared" si="70"/>
        <v>3.5849446494464945</v>
      </c>
      <c r="N532" s="54">
        <f t="shared" si="74"/>
        <v>8.1476014760147599</v>
      </c>
      <c r="O532" s="54">
        <v>1.0119154739400484</v>
      </c>
      <c r="P532" s="56">
        <f t="shared" si="75"/>
        <v>5.2182685627009569E-2</v>
      </c>
    </row>
    <row r="533" spans="1:16" x14ac:dyDescent="0.2">
      <c r="A533" s="58">
        <f t="shared" si="76"/>
        <v>145</v>
      </c>
      <c r="B533" s="57" t="s">
        <v>787</v>
      </c>
      <c r="C533" s="57">
        <v>502</v>
      </c>
      <c r="D533" s="57"/>
      <c r="E533" s="57"/>
      <c r="F533" s="57">
        <f t="shared" si="69"/>
        <v>502</v>
      </c>
      <c r="G533" s="90">
        <v>9</v>
      </c>
      <c r="H533" s="90"/>
      <c r="I533" s="90"/>
      <c r="J533" s="57">
        <f t="shared" si="71"/>
        <v>9</v>
      </c>
      <c r="K533" s="318">
        <f t="shared" si="72"/>
        <v>4.4280442804428043E-3</v>
      </c>
      <c r="L533" s="54">
        <f t="shared" si="73"/>
        <v>16.29520295202952</v>
      </c>
      <c r="M533" s="54">
        <f t="shared" si="70"/>
        <v>3.5849446494464945</v>
      </c>
      <c r="N533" s="54">
        <f t="shared" si="74"/>
        <v>8.1476014760147599</v>
      </c>
      <c r="O533" s="54">
        <v>1.0119154739400484</v>
      </c>
      <c r="P533" s="56">
        <f t="shared" si="75"/>
        <v>5.7847937353447856E-2</v>
      </c>
    </row>
    <row r="534" spans="1:16" x14ac:dyDescent="0.2">
      <c r="A534" s="58">
        <f t="shared" si="76"/>
        <v>146</v>
      </c>
      <c r="B534" s="57" t="s">
        <v>788</v>
      </c>
      <c r="C534" s="57">
        <v>467.6</v>
      </c>
      <c r="D534" s="57"/>
      <c r="E534" s="57"/>
      <c r="F534" s="57">
        <f t="shared" si="69"/>
        <v>467.6</v>
      </c>
      <c r="G534" s="90">
        <v>8</v>
      </c>
      <c r="H534" s="90"/>
      <c r="I534" s="90"/>
      <c r="J534" s="57">
        <f t="shared" si="71"/>
        <v>8</v>
      </c>
      <c r="K534" s="318">
        <f t="shared" si="72"/>
        <v>3.9360393603936035E-3</v>
      </c>
      <c r="L534" s="54">
        <f t="shared" si="73"/>
        <v>14.484624846248462</v>
      </c>
      <c r="M534" s="54">
        <f t="shared" si="70"/>
        <v>3.1866174661746616</v>
      </c>
      <c r="N534" s="54">
        <f t="shared" si="74"/>
        <v>7.2423124231242308</v>
      </c>
      <c r="O534" s="54">
        <v>0.89948042128004313</v>
      </c>
      <c r="P534" s="56">
        <f t="shared" si="75"/>
        <v>5.5203240284062018E-2</v>
      </c>
    </row>
    <row r="535" spans="1:16" x14ac:dyDescent="0.2">
      <c r="A535" s="58">
        <f t="shared" si="76"/>
        <v>147</v>
      </c>
      <c r="B535" s="57" t="s">
        <v>789</v>
      </c>
      <c r="C535" s="57">
        <v>493.8</v>
      </c>
      <c r="D535" s="57"/>
      <c r="E535" s="57"/>
      <c r="F535" s="57">
        <f t="shared" si="69"/>
        <v>493.8</v>
      </c>
      <c r="G535" s="90">
        <v>7</v>
      </c>
      <c r="H535" s="90"/>
      <c r="I535" s="90"/>
      <c r="J535" s="57">
        <f t="shared" si="71"/>
        <v>7</v>
      </c>
      <c r="K535" s="318">
        <f t="shared" si="72"/>
        <v>3.4440344403444032E-3</v>
      </c>
      <c r="L535" s="54">
        <f t="shared" si="73"/>
        <v>12.674046740467404</v>
      </c>
      <c r="M535" s="54">
        <f t="shared" si="70"/>
        <v>2.7882902829028287</v>
      </c>
      <c r="N535" s="54">
        <f t="shared" si="74"/>
        <v>6.3370233702337018</v>
      </c>
      <c r="O535" s="54">
        <v>0.78704536862003771</v>
      </c>
      <c r="P535" s="56">
        <f t="shared" si="75"/>
        <v>4.5739987367808772E-2</v>
      </c>
    </row>
    <row r="536" spans="1:16" x14ac:dyDescent="0.2">
      <c r="A536" s="58">
        <f t="shared" si="76"/>
        <v>148</v>
      </c>
      <c r="B536" s="57" t="s">
        <v>790</v>
      </c>
      <c r="C536" s="57">
        <v>515.79999999999995</v>
      </c>
      <c r="D536" s="57"/>
      <c r="E536" s="57"/>
      <c r="F536" s="57">
        <f t="shared" si="69"/>
        <v>515.79999999999995</v>
      </c>
      <c r="G536" s="90">
        <v>9</v>
      </c>
      <c r="H536" s="90"/>
      <c r="I536" s="90"/>
      <c r="J536" s="57">
        <f t="shared" si="71"/>
        <v>9</v>
      </c>
      <c r="K536" s="318">
        <f t="shared" si="72"/>
        <v>4.4280442804428043E-3</v>
      </c>
      <c r="L536" s="54">
        <f t="shared" si="73"/>
        <v>16.29520295202952</v>
      </c>
      <c r="M536" s="54">
        <f t="shared" si="70"/>
        <v>3.5849446494464945</v>
      </c>
      <c r="N536" s="54">
        <f t="shared" si="74"/>
        <v>8.1476014760147599</v>
      </c>
      <c r="O536" s="54">
        <v>1.0119154739400484</v>
      </c>
      <c r="P536" s="56">
        <f t="shared" si="75"/>
        <v>5.6300241472335845E-2</v>
      </c>
    </row>
    <row r="537" spans="1:16" x14ac:dyDescent="0.2">
      <c r="A537" s="58">
        <f t="shared" si="76"/>
        <v>149</v>
      </c>
      <c r="B537" s="57" t="s">
        <v>791</v>
      </c>
      <c r="C537" s="57">
        <v>1334.9</v>
      </c>
      <c r="D537" s="57"/>
      <c r="E537" s="57"/>
      <c r="F537" s="57">
        <f t="shared" si="69"/>
        <v>1334.9</v>
      </c>
      <c r="G537" s="90">
        <v>24</v>
      </c>
      <c r="H537" s="90"/>
      <c r="I537" s="90"/>
      <c r="J537" s="57">
        <f t="shared" si="71"/>
        <v>24</v>
      </c>
      <c r="K537" s="318">
        <f t="shared" si="72"/>
        <v>1.1808118081180811E-2</v>
      </c>
      <c r="L537" s="54">
        <f t="shared" si="73"/>
        <v>43.453874538745389</v>
      </c>
      <c r="M537" s="54">
        <f t="shared" si="70"/>
        <v>9.5598523985239847</v>
      </c>
      <c r="N537" s="54">
        <f t="shared" si="74"/>
        <v>21.726937269372694</v>
      </c>
      <c r="O537" s="54">
        <v>2.6984412638401292</v>
      </c>
      <c r="P537" s="56">
        <f t="shared" si="75"/>
        <v>5.8011165982831812E-2</v>
      </c>
    </row>
    <row r="538" spans="1:16" x14ac:dyDescent="0.2">
      <c r="A538" s="58">
        <f t="shared" si="76"/>
        <v>150</v>
      </c>
      <c r="B538" s="57" t="s">
        <v>792</v>
      </c>
      <c r="C538" s="57">
        <v>418.1</v>
      </c>
      <c r="D538" s="57"/>
      <c r="E538" s="57"/>
      <c r="F538" s="57">
        <f t="shared" si="69"/>
        <v>418.1</v>
      </c>
      <c r="G538" s="90">
        <v>10</v>
      </c>
      <c r="H538" s="90"/>
      <c r="I538" s="90"/>
      <c r="J538" s="57">
        <f t="shared" si="71"/>
        <v>10</v>
      </c>
      <c r="K538" s="318">
        <f t="shared" si="72"/>
        <v>4.9200492004920042E-3</v>
      </c>
      <c r="L538" s="54">
        <f t="shared" si="73"/>
        <v>18.105781057810574</v>
      </c>
      <c r="M538" s="54">
        <f t="shared" si="70"/>
        <v>3.9832718327183265</v>
      </c>
      <c r="N538" s="54">
        <f t="shared" si="74"/>
        <v>9.0528905289052872</v>
      </c>
      <c r="O538" s="54">
        <v>1.124350526600054</v>
      </c>
      <c r="P538" s="56">
        <f t="shared" si="75"/>
        <v>7.7173628189510249E-2</v>
      </c>
    </row>
    <row r="539" spans="1:16" x14ac:dyDescent="0.2">
      <c r="A539" s="58">
        <f t="shared" si="76"/>
        <v>151</v>
      </c>
      <c r="B539" s="57" t="s">
        <v>793</v>
      </c>
      <c r="C539" s="57">
        <v>496.6</v>
      </c>
      <c r="D539" s="57"/>
      <c r="E539" s="57"/>
      <c r="F539" s="57">
        <f t="shared" si="69"/>
        <v>496.6</v>
      </c>
      <c r="G539" s="90">
        <v>8</v>
      </c>
      <c r="H539" s="90"/>
      <c r="I539" s="90"/>
      <c r="J539" s="57">
        <f t="shared" si="71"/>
        <v>8</v>
      </c>
      <c r="K539" s="318">
        <f t="shared" si="72"/>
        <v>3.9360393603936035E-3</v>
      </c>
      <c r="L539" s="54">
        <f t="shared" si="73"/>
        <v>14.484624846248462</v>
      </c>
      <c r="M539" s="54">
        <f t="shared" si="70"/>
        <v>3.1866174661746616</v>
      </c>
      <c r="N539" s="54">
        <f t="shared" si="74"/>
        <v>7.2423124231242308</v>
      </c>
      <c r="O539" s="54">
        <v>0.89948042128004313</v>
      </c>
      <c r="P539" s="56">
        <f t="shared" si="75"/>
        <v>5.1979531125306885E-2</v>
      </c>
    </row>
    <row r="540" spans="1:16" x14ac:dyDescent="0.2">
      <c r="A540" s="58">
        <f t="shared" si="76"/>
        <v>152</v>
      </c>
      <c r="B540" s="57" t="s">
        <v>794</v>
      </c>
      <c r="C540" s="57">
        <v>357.5</v>
      </c>
      <c r="D540" s="57"/>
      <c r="E540" s="57"/>
      <c r="F540" s="57">
        <f t="shared" si="69"/>
        <v>357.5</v>
      </c>
      <c r="G540" s="90">
        <v>7</v>
      </c>
      <c r="H540" s="90"/>
      <c r="I540" s="90"/>
      <c r="J540" s="57">
        <f t="shared" si="71"/>
        <v>7</v>
      </c>
      <c r="K540" s="318">
        <f t="shared" si="72"/>
        <v>3.4440344403444032E-3</v>
      </c>
      <c r="L540" s="54">
        <f t="shared" si="73"/>
        <v>12.674046740467404</v>
      </c>
      <c r="M540" s="54">
        <f t="shared" si="70"/>
        <v>2.7882902829028287</v>
      </c>
      <c r="N540" s="54">
        <f t="shared" si="74"/>
        <v>6.3370233702337018</v>
      </c>
      <c r="O540" s="54">
        <v>0.78704536862003771</v>
      </c>
      <c r="P540" s="56">
        <f t="shared" si="75"/>
        <v>6.3178757376850275E-2</v>
      </c>
    </row>
    <row r="541" spans="1:16" x14ac:dyDescent="0.2">
      <c r="A541" s="58">
        <f t="shared" si="76"/>
        <v>153</v>
      </c>
      <c r="B541" s="57" t="s">
        <v>795</v>
      </c>
      <c r="C541" s="57">
        <v>325.89999999999998</v>
      </c>
      <c r="D541" s="57"/>
      <c r="E541" s="57"/>
      <c r="F541" s="57">
        <f t="shared" si="69"/>
        <v>325.89999999999998</v>
      </c>
      <c r="G541" s="90">
        <v>6</v>
      </c>
      <c r="H541" s="90"/>
      <c r="I541" s="90"/>
      <c r="J541" s="57">
        <f t="shared" si="71"/>
        <v>6</v>
      </c>
      <c r="K541" s="318">
        <f t="shared" si="72"/>
        <v>2.9520295202952029E-3</v>
      </c>
      <c r="L541" s="54">
        <f t="shared" si="73"/>
        <v>10.863468634686347</v>
      </c>
      <c r="M541" s="54">
        <f t="shared" si="70"/>
        <v>2.3899630996309962</v>
      </c>
      <c r="N541" s="54">
        <f t="shared" si="74"/>
        <v>5.4317343173431736</v>
      </c>
      <c r="O541" s="54">
        <v>0.67461031596003229</v>
      </c>
      <c r="P541" s="56">
        <f t="shared" si="75"/>
        <v>5.9404039176497545E-2</v>
      </c>
    </row>
    <row r="542" spans="1:16" x14ac:dyDescent="0.2">
      <c r="A542" s="58">
        <f t="shared" si="76"/>
        <v>154</v>
      </c>
      <c r="B542" s="57" t="s">
        <v>796</v>
      </c>
      <c r="C542" s="57">
        <v>451.9</v>
      </c>
      <c r="D542" s="57"/>
      <c r="E542" s="57"/>
      <c r="F542" s="57">
        <f t="shared" si="69"/>
        <v>451.9</v>
      </c>
      <c r="G542" s="90">
        <v>7</v>
      </c>
      <c r="H542" s="90"/>
      <c r="I542" s="90"/>
      <c r="J542" s="57">
        <f t="shared" si="71"/>
        <v>7</v>
      </c>
      <c r="K542" s="318">
        <f t="shared" si="72"/>
        <v>3.4440344403444032E-3</v>
      </c>
      <c r="L542" s="54">
        <f t="shared" si="73"/>
        <v>12.674046740467404</v>
      </c>
      <c r="M542" s="54">
        <f t="shared" si="70"/>
        <v>2.7882902829028287</v>
      </c>
      <c r="N542" s="54">
        <f t="shared" si="74"/>
        <v>6.3370233702337018</v>
      </c>
      <c r="O542" s="54">
        <v>0.78704536862003771</v>
      </c>
      <c r="P542" s="56">
        <f t="shared" si="75"/>
        <v>4.9980981992086684E-2</v>
      </c>
    </row>
    <row r="543" spans="1:16" x14ac:dyDescent="0.2">
      <c r="A543" s="58">
        <f t="shared" si="76"/>
        <v>155</v>
      </c>
      <c r="B543" s="57" t="s">
        <v>797</v>
      </c>
      <c r="C543" s="57">
        <v>766.2</v>
      </c>
      <c r="D543" s="57"/>
      <c r="E543" s="57"/>
      <c r="F543" s="57">
        <f t="shared" si="69"/>
        <v>766.2</v>
      </c>
      <c r="G543" s="90">
        <v>11</v>
      </c>
      <c r="H543" s="90"/>
      <c r="I543" s="90"/>
      <c r="J543" s="57">
        <f t="shared" si="71"/>
        <v>11</v>
      </c>
      <c r="K543" s="318">
        <f t="shared" si="72"/>
        <v>5.412054120541205E-3</v>
      </c>
      <c r="L543" s="54">
        <f t="shared" si="73"/>
        <v>19.916359163591633</v>
      </c>
      <c r="M543" s="54">
        <f t="shared" si="70"/>
        <v>4.381599015990159</v>
      </c>
      <c r="N543" s="54">
        <f t="shared" si="74"/>
        <v>9.9581795817958163</v>
      </c>
      <c r="O543" s="54">
        <v>1.2367855792600595</v>
      </c>
      <c r="P543" s="56">
        <f t="shared" si="75"/>
        <v>4.6323314200780036E-2</v>
      </c>
    </row>
    <row r="544" spans="1:16" x14ac:dyDescent="0.2">
      <c r="A544" s="58">
        <f t="shared" si="76"/>
        <v>156</v>
      </c>
      <c r="B544" s="57" t="s">
        <v>798</v>
      </c>
      <c r="C544" s="57">
        <v>402.2</v>
      </c>
      <c r="D544" s="57"/>
      <c r="E544" s="57">
        <v>61</v>
      </c>
      <c r="F544" s="57">
        <f t="shared" si="69"/>
        <v>463.2</v>
      </c>
      <c r="G544" s="90">
        <v>10</v>
      </c>
      <c r="H544" s="90"/>
      <c r="I544" s="90">
        <v>1</v>
      </c>
      <c r="J544" s="57">
        <f t="shared" si="71"/>
        <v>11</v>
      </c>
      <c r="K544" s="318">
        <f t="shared" si="72"/>
        <v>5.412054120541205E-3</v>
      </c>
      <c r="L544" s="54">
        <f t="shared" si="73"/>
        <v>19.916359163591633</v>
      </c>
      <c r="M544" s="54">
        <f t="shared" si="70"/>
        <v>4.381599015990159</v>
      </c>
      <c r="N544" s="54">
        <f t="shared" si="74"/>
        <v>9.9581795817958163</v>
      </c>
      <c r="O544" s="54">
        <v>1.124350526600054</v>
      </c>
      <c r="P544" s="56">
        <f t="shared" si="75"/>
        <v>7.6382746735703069E-2</v>
      </c>
    </row>
    <row r="545" spans="1:16" x14ac:dyDescent="0.2">
      <c r="A545" s="58">
        <f t="shared" si="76"/>
        <v>157</v>
      </c>
      <c r="B545" s="57" t="s">
        <v>799</v>
      </c>
      <c r="C545" s="57">
        <v>578.1</v>
      </c>
      <c r="D545" s="57"/>
      <c r="E545" s="57"/>
      <c r="F545" s="57">
        <f t="shared" si="69"/>
        <v>578.1</v>
      </c>
      <c r="G545" s="90">
        <v>12</v>
      </c>
      <c r="H545" s="90"/>
      <c r="I545" s="90"/>
      <c r="J545" s="57">
        <f t="shared" si="71"/>
        <v>12</v>
      </c>
      <c r="K545" s="318">
        <f t="shared" si="72"/>
        <v>5.9040590405904057E-3</v>
      </c>
      <c r="L545" s="54">
        <f t="shared" si="73"/>
        <v>21.726937269372694</v>
      </c>
      <c r="M545" s="54">
        <f t="shared" si="70"/>
        <v>4.7799261992619924</v>
      </c>
      <c r="N545" s="54">
        <f t="shared" si="74"/>
        <v>10.863468634686347</v>
      </c>
      <c r="O545" s="54">
        <v>1.3492206319200646</v>
      </c>
      <c r="P545" s="56">
        <f t="shared" si="75"/>
        <v>6.6977257801835485E-2</v>
      </c>
    </row>
    <row r="546" spans="1:16" x14ac:dyDescent="0.2">
      <c r="A546" s="58">
        <f t="shared" si="76"/>
        <v>158</v>
      </c>
      <c r="B546" s="57" t="s">
        <v>800</v>
      </c>
      <c r="C546" s="57">
        <v>567.29999999999995</v>
      </c>
      <c r="D546" s="57"/>
      <c r="E546" s="57">
        <v>96.7</v>
      </c>
      <c r="F546" s="57">
        <f t="shared" si="69"/>
        <v>664</v>
      </c>
      <c r="G546" s="90">
        <v>12</v>
      </c>
      <c r="H546" s="90"/>
      <c r="I546" s="90">
        <v>1</v>
      </c>
      <c r="J546" s="57">
        <f t="shared" si="71"/>
        <v>13</v>
      </c>
      <c r="K546" s="318">
        <f t="shared" si="72"/>
        <v>6.3960639606396056E-3</v>
      </c>
      <c r="L546" s="54">
        <f t="shared" si="73"/>
        <v>23.537515375153749</v>
      </c>
      <c r="M546" s="54">
        <f t="shared" si="70"/>
        <v>5.1782533825338248</v>
      </c>
      <c r="N546" s="54">
        <f t="shared" si="74"/>
        <v>11.768757687576874</v>
      </c>
      <c r="O546" s="54">
        <v>1.3492206319200646</v>
      </c>
      <c r="P546" s="56">
        <f t="shared" si="75"/>
        <v>6.300263114033812E-2</v>
      </c>
    </row>
    <row r="547" spans="1:16" x14ac:dyDescent="0.2">
      <c r="A547" s="58">
        <f t="shared" si="76"/>
        <v>159</v>
      </c>
      <c r="B547" s="57" t="s">
        <v>801</v>
      </c>
      <c r="C547" s="57">
        <v>4428.7</v>
      </c>
      <c r="D547" s="57"/>
      <c r="E547" s="57">
        <v>319.5</v>
      </c>
      <c r="F547" s="57">
        <f t="shared" si="69"/>
        <v>4748.2</v>
      </c>
      <c r="G547" s="90">
        <v>80</v>
      </c>
      <c r="H547" s="90"/>
      <c r="I547" s="90">
        <v>1</v>
      </c>
      <c r="J547" s="57">
        <f t="shared" si="71"/>
        <v>81</v>
      </c>
      <c r="K547" s="318">
        <f t="shared" si="72"/>
        <v>3.9852398523985234E-2</v>
      </c>
      <c r="L547" s="54">
        <f t="shared" si="73"/>
        <v>146.65682656826567</v>
      </c>
      <c r="M547" s="54">
        <f t="shared" si="70"/>
        <v>32.264501845018451</v>
      </c>
      <c r="N547" s="54">
        <f t="shared" si="74"/>
        <v>73.328413284132836</v>
      </c>
      <c r="O547" s="54">
        <v>8.9948042128004317</v>
      </c>
      <c r="P547" s="56">
        <f t="shared" si="75"/>
        <v>5.5019701341606803E-2</v>
      </c>
    </row>
    <row r="548" spans="1:16" x14ac:dyDescent="0.2">
      <c r="A548" s="58">
        <f t="shared" si="76"/>
        <v>160</v>
      </c>
      <c r="B548" s="57" t="s">
        <v>802</v>
      </c>
      <c r="C548" s="57">
        <v>231</v>
      </c>
      <c r="D548" s="57"/>
      <c r="E548" s="57"/>
      <c r="F548" s="57">
        <f t="shared" si="69"/>
        <v>231</v>
      </c>
      <c r="G548" s="90">
        <v>3</v>
      </c>
      <c r="H548" s="90"/>
      <c r="I548" s="90"/>
      <c r="J548" s="57">
        <f t="shared" si="71"/>
        <v>3</v>
      </c>
      <c r="K548" s="318">
        <f t="shared" si="72"/>
        <v>1.4760147601476014E-3</v>
      </c>
      <c r="L548" s="54">
        <f t="shared" si="73"/>
        <v>5.4317343173431736</v>
      </c>
      <c r="M548" s="54">
        <f t="shared" si="70"/>
        <v>1.1949815498154981</v>
      </c>
      <c r="N548" s="54">
        <f t="shared" si="74"/>
        <v>2.7158671586715868</v>
      </c>
      <c r="O548" s="54">
        <v>0.33730515798001615</v>
      </c>
      <c r="P548" s="56">
        <f t="shared" si="75"/>
        <v>4.1904277851992529E-2</v>
      </c>
    </row>
    <row r="549" spans="1:16" x14ac:dyDescent="0.2">
      <c r="A549" s="58">
        <f t="shared" si="76"/>
        <v>161</v>
      </c>
      <c r="B549" s="57" t="s">
        <v>803</v>
      </c>
      <c r="C549" s="57">
        <v>260.2</v>
      </c>
      <c r="D549" s="57"/>
      <c r="E549" s="57"/>
      <c r="F549" s="57">
        <f t="shared" si="69"/>
        <v>260.2</v>
      </c>
      <c r="G549" s="90">
        <v>4</v>
      </c>
      <c r="H549" s="90"/>
      <c r="I549" s="90"/>
      <c r="J549" s="57">
        <f t="shared" si="71"/>
        <v>4</v>
      </c>
      <c r="K549" s="318">
        <f t="shared" si="72"/>
        <v>1.9680196801968018E-3</v>
      </c>
      <c r="L549" s="54">
        <f t="shared" si="73"/>
        <v>7.2423124231242308</v>
      </c>
      <c r="M549" s="54">
        <f t="shared" si="70"/>
        <v>1.5933087330873308</v>
      </c>
      <c r="N549" s="54">
        <f t="shared" si="74"/>
        <v>3.6211562115621154</v>
      </c>
      <c r="O549" s="54">
        <v>0.44974021064002156</v>
      </c>
      <c r="P549" s="56">
        <f t="shared" si="75"/>
        <v>4.9602296611889703E-2</v>
      </c>
    </row>
    <row r="550" spans="1:16" x14ac:dyDescent="0.2">
      <c r="A550" s="58">
        <f t="shared" si="76"/>
        <v>162</v>
      </c>
      <c r="B550" s="57" t="s">
        <v>1435</v>
      </c>
      <c r="C550" s="81">
        <v>678.5</v>
      </c>
      <c r="D550" s="81"/>
      <c r="E550" s="81"/>
      <c r="F550" s="81">
        <f t="shared" si="69"/>
        <v>678.5</v>
      </c>
      <c r="G550" s="90">
        <v>10</v>
      </c>
      <c r="H550" s="90"/>
      <c r="I550" s="90"/>
      <c r="J550" s="57">
        <f t="shared" si="71"/>
        <v>10</v>
      </c>
      <c r="K550" s="318">
        <f t="shared" si="72"/>
        <v>4.9200492004920042E-3</v>
      </c>
      <c r="L550" s="54">
        <f t="shared" si="73"/>
        <v>18.105781057810574</v>
      </c>
      <c r="M550" s="54">
        <f t="shared" si="70"/>
        <v>3.9832718327183265</v>
      </c>
      <c r="N550" s="54">
        <f t="shared" si="74"/>
        <v>9.0528905289052872</v>
      </c>
      <c r="O550" s="54">
        <v>1.124350526600054</v>
      </c>
      <c r="P550" s="56">
        <f t="shared" si="75"/>
        <v>4.7555333745076256E-2</v>
      </c>
    </row>
    <row r="551" spans="1:16" x14ac:dyDescent="0.2">
      <c r="A551" s="58">
        <f t="shared" si="76"/>
        <v>163</v>
      </c>
      <c r="B551" s="57" t="s">
        <v>1436</v>
      </c>
      <c r="C551" s="81">
        <v>713</v>
      </c>
      <c r="D551" s="81">
        <v>20</v>
      </c>
      <c r="E551" s="81"/>
      <c r="F551" s="81">
        <f t="shared" si="69"/>
        <v>733</v>
      </c>
      <c r="G551" s="90">
        <v>11</v>
      </c>
      <c r="H551" s="90">
        <v>1</v>
      </c>
      <c r="I551" s="90"/>
      <c r="J551" s="57">
        <f t="shared" si="71"/>
        <v>12</v>
      </c>
      <c r="K551" s="318">
        <f t="shared" si="72"/>
        <v>5.9040590405904057E-3</v>
      </c>
      <c r="L551" s="54">
        <f t="shared" si="73"/>
        <v>21.726937269372694</v>
      </c>
      <c r="M551" s="54">
        <f t="shared" si="70"/>
        <v>4.7799261992619924</v>
      </c>
      <c r="N551" s="54">
        <f t="shared" si="74"/>
        <v>10.863468634686347</v>
      </c>
      <c r="O551" s="54">
        <v>1.2367855792600595</v>
      </c>
      <c r="P551" s="56">
        <f t="shared" si="75"/>
        <v>5.267001048101104E-2</v>
      </c>
    </row>
    <row r="552" spans="1:16" x14ac:dyDescent="0.2">
      <c r="A552" s="58">
        <f t="shared" si="76"/>
        <v>164</v>
      </c>
      <c r="B552" s="57" t="s">
        <v>1437</v>
      </c>
      <c r="C552" s="81">
        <v>922.8</v>
      </c>
      <c r="D552" s="81"/>
      <c r="E552" s="81"/>
      <c r="F552" s="81">
        <f t="shared" si="69"/>
        <v>922.8</v>
      </c>
      <c r="G552" s="90">
        <v>17</v>
      </c>
      <c r="H552" s="90"/>
      <c r="I552" s="90"/>
      <c r="J552" s="57">
        <f t="shared" si="71"/>
        <v>17</v>
      </c>
      <c r="K552" s="318">
        <f t="shared" si="72"/>
        <v>8.3640836408364078E-3</v>
      </c>
      <c r="L552" s="54">
        <f t="shared" si="73"/>
        <v>30.779827798277982</v>
      </c>
      <c r="M552" s="54">
        <f t="shared" si="70"/>
        <v>6.7715621156211556</v>
      </c>
      <c r="N552" s="54">
        <f t="shared" si="74"/>
        <v>15.389913899138991</v>
      </c>
      <c r="O552" s="54">
        <v>1.9113958952200913</v>
      </c>
      <c r="P552" s="56">
        <f t="shared" si="75"/>
        <v>5.9441590494428063E-2</v>
      </c>
    </row>
    <row r="553" spans="1:16" x14ac:dyDescent="0.2">
      <c r="A553" s="58">
        <f t="shared" si="76"/>
        <v>165</v>
      </c>
      <c r="B553" s="57" t="s">
        <v>1438</v>
      </c>
      <c r="C553" s="81">
        <v>396.9</v>
      </c>
      <c r="D553" s="81"/>
      <c r="E553" s="81"/>
      <c r="F553" s="81">
        <f t="shared" si="69"/>
        <v>396.9</v>
      </c>
      <c r="G553" s="90">
        <v>6</v>
      </c>
      <c r="H553" s="90"/>
      <c r="I553" s="90"/>
      <c r="J553" s="57">
        <f t="shared" si="71"/>
        <v>6</v>
      </c>
      <c r="K553" s="318">
        <f t="shared" si="72"/>
        <v>2.9520295202952029E-3</v>
      </c>
      <c r="L553" s="54">
        <f t="shared" si="73"/>
        <v>10.863468634686347</v>
      </c>
      <c r="M553" s="54">
        <f t="shared" si="70"/>
        <v>2.3899630996309962</v>
      </c>
      <c r="N553" s="54">
        <f t="shared" si="74"/>
        <v>5.4317343173431736</v>
      </c>
      <c r="O553" s="54">
        <v>0.67461031596003229</v>
      </c>
      <c r="P553" s="56">
        <f t="shared" si="75"/>
        <v>4.8777466282742626E-2</v>
      </c>
    </row>
    <row r="554" spans="1:16" x14ac:dyDescent="0.2">
      <c r="A554" s="58">
        <f t="shared" si="76"/>
        <v>166</v>
      </c>
      <c r="B554" s="57" t="s">
        <v>1439</v>
      </c>
      <c r="C554" s="81">
        <v>817.4</v>
      </c>
      <c r="D554" s="81">
        <v>44.7</v>
      </c>
      <c r="E554" s="81">
        <v>29.9</v>
      </c>
      <c r="F554" s="81">
        <f t="shared" si="69"/>
        <v>892</v>
      </c>
      <c r="G554" s="90">
        <v>15</v>
      </c>
      <c r="H554" s="90">
        <v>2</v>
      </c>
      <c r="I554" s="90">
        <v>1</v>
      </c>
      <c r="J554" s="57">
        <f t="shared" si="71"/>
        <v>18</v>
      </c>
      <c r="K554" s="318">
        <f t="shared" si="72"/>
        <v>8.8560885608856086E-3</v>
      </c>
      <c r="L554" s="54">
        <f t="shared" si="73"/>
        <v>32.59040590405904</v>
      </c>
      <c r="M554" s="54">
        <f t="shared" si="70"/>
        <v>7.169889298892989</v>
      </c>
      <c r="N554" s="54">
        <f t="shared" si="74"/>
        <v>16.29520295202952</v>
      </c>
      <c r="O554" s="54">
        <v>1.686525789900081</v>
      </c>
      <c r="P554" s="56">
        <f t="shared" si="75"/>
        <v>6.4733210700539945E-2</v>
      </c>
    </row>
    <row r="555" spans="1:16" x14ac:dyDescent="0.2">
      <c r="A555" s="58">
        <f t="shared" si="76"/>
        <v>167</v>
      </c>
      <c r="B555" s="57" t="s">
        <v>1440</v>
      </c>
      <c r="C555" s="81">
        <v>872.1</v>
      </c>
      <c r="D555" s="81"/>
      <c r="E555" s="81"/>
      <c r="F555" s="81">
        <f t="shared" si="69"/>
        <v>872.1</v>
      </c>
      <c r="G555" s="90">
        <v>17</v>
      </c>
      <c r="H555" s="90"/>
      <c r="I555" s="90"/>
      <c r="J555" s="57">
        <f t="shared" si="71"/>
        <v>17</v>
      </c>
      <c r="K555" s="318">
        <f t="shared" si="72"/>
        <v>8.3640836408364078E-3</v>
      </c>
      <c r="L555" s="54">
        <f t="shared" si="73"/>
        <v>30.779827798277982</v>
      </c>
      <c r="M555" s="54">
        <f t="shared" si="70"/>
        <v>6.7715621156211556</v>
      </c>
      <c r="N555" s="54">
        <f t="shared" si="74"/>
        <v>15.389913899138991</v>
      </c>
      <c r="O555" s="54">
        <v>1.9113958952200913</v>
      </c>
      <c r="P555" s="56">
        <f t="shared" si="75"/>
        <v>6.2897259154062857E-2</v>
      </c>
    </row>
    <row r="556" spans="1:16" x14ac:dyDescent="0.2">
      <c r="A556" s="58">
        <f t="shared" si="76"/>
        <v>168</v>
      </c>
      <c r="B556" s="57" t="s">
        <v>1441</v>
      </c>
      <c r="C556" s="81">
        <v>654.1</v>
      </c>
      <c r="D556" s="81"/>
      <c r="E556" s="81">
        <v>31.8</v>
      </c>
      <c r="F556" s="81">
        <f t="shared" si="69"/>
        <v>685.9</v>
      </c>
      <c r="G556" s="90">
        <v>8</v>
      </c>
      <c r="H556" s="90"/>
      <c r="I556" s="90">
        <v>1</v>
      </c>
      <c r="J556" s="57">
        <f t="shared" si="71"/>
        <v>9</v>
      </c>
      <c r="K556" s="318">
        <f t="shared" si="72"/>
        <v>4.4280442804428043E-3</v>
      </c>
      <c r="L556" s="54">
        <f t="shared" si="73"/>
        <v>16.29520295202952</v>
      </c>
      <c r="M556" s="54">
        <f t="shared" si="70"/>
        <v>3.5849446494464945</v>
      </c>
      <c r="N556" s="54">
        <f t="shared" si="74"/>
        <v>8.1476014760147599</v>
      </c>
      <c r="O556" s="54">
        <v>0.89948042128004313</v>
      </c>
      <c r="P556" s="56">
        <f t="shared" si="75"/>
        <v>4.2174120861307507E-2</v>
      </c>
    </row>
    <row r="557" spans="1:16" x14ac:dyDescent="0.2">
      <c r="A557" s="58">
        <f t="shared" si="76"/>
        <v>169</v>
      </c>
      <c r="B557" s="57" t="s">
        <v>1442</v>
      </c>
      <c r="C557" s="81">
        <v>253.3</v>
      </c>
      <c r="D557" s="81">
        <v>10.1</v>
      </c>
      <c r="E557" s="81"/>
      <c r="F557" s="81">
        <f t="shared" si="69"/>
        <v>263.40000000000003</v>
      </c>
      <c r="G557" s="90">
        <v>6</v>
      </c>
      <c r="H557" s="90">
        <v>1</v>
      </c>
      <c r="I557" s="90"/>
      <c r="J557" s="57">
        <f t="shared" si="71"/>
        <v>7</v>
      </c>
      <c r="K557" s="318">
        <f t="shared" si="72"/>
        <v>3.4440344403444032E-3</v>
      </c>
      <c r="L557" s="54">
        <f t="shared" si="73"/>
        <v>12.674046740467404</v>
      </c>
      <c r="M557" s="54">
        <f t="shared" si="70"/>
        <v>2.7882902829028287</v>
      </c>
      <c r="N557" s="54">
        <f t="shared" si="74"/>
        <v>6.3370233702337018</v>
      </c>
      <c r="O557" s="54">
        <v>0.67461031596003229</v>
      </c>
      <c r="P557" s="56">
        <f t="shared" si="75"/>
        <v>8.5322591911784207E-2</v>
      </c>
    </row>
    <row r="558" spans="1:16" x14ac:dyDescent="0.2">
      <c r="A558" s="58">
        <f t="shared" si="76"/>
        <v>170</v>
      </c>
      <c r="B558" s="57" t="s">
        <v>1443</v>
      </c>
      <c r="C558" s="81">
        <v>603.79999999999995</v>
      </c>
      <c r="D558" s="81"/>
      <c r="E558" s="81"/>
      <c r="F558" s="81">
        <f t="shared" si="69"/>
        <v>603.79999999999995</v>
      </c>
      <c r="G558" s="90">
        <v>15</v>
      </c>
      <c r="H558" s="90"/>
      <c r="I558" s="90"/>
      <c r="J558" s="57">
        <f t="shared" si="71"/>
        <v>15</v>
      </c>
      <c r="K558" s="318">
        <f t="shared" si="72"/>
        <v>7.3800738007380063E-3</v>
      </c>
      <c r="L558" s="54">
        <f t="shared" si="73"/>
        <v>27.158671586715862</v>
      </c>
      <c r="M558" s="54">
        <f t="shared" si="70"/>
        <v>5.9749077490774898</v>
      </c>
      <c r="N558" s="54">
        <f t="shared" si="74"/>
        <v>13.579335793357931</v>
      </c>
      <c r="O558" s="54">
        <v>1.686525789900081</v>
      </c>
      <c r="P558" s="56">
        <f t="shared" si="75"/>
        <v>8.0158067106742906E-2</v>
      </c>
    </row>
    <row r="559" spans="1:16" x14ac:dyDescent="0.2">
      <c r="A559" s="58">
        <f t="shared" si="76"/>
        <v>171</v>
      </c>
      <c r="B559" s="57" t="s">
        <v>1444</v>
      </c>
      <c r="C559" s="81">
        <v>664</v>
      </c>
      <c r="D559" s="81">
        <v>24.3</v>
      </c>
      <c r="E559" s="81"/>
      <c r="F559" s="81">
        <f t="shared" si="69"/>
        <v>688.3</v>
      </c>
      <c r="G559" s="90">
        <v>12</v>
      </c>
      <c r="H559" s="90">
        <v>1</v>
      </c>
      <c r="I559" s="90"/>
      <c r="J559" s="57">
        <f t="shared" si="71"/>
        <v>13</v>
      </c>
      <c r="K559" s="318">
        <f t="shared" si="72"/>
        <v>6.3960639606396056E-3</v>
      </c>
      <c r="L559" s="54">
        <f t="shared" si="73"/>
        <v>23.537515375153749</v>
      </c>
      <c r="M559" s="54">
        <f t="shared" si="70"/>
        <v>5.1782533825338248</v>
      </c>
      <c r="N559" s="54">
        <f t="shared" si="74"/>
        <v>11.768757687576874</v>
      </c>
      <c r="O559" s="54">
        <v>1.3492206319200646</v>
      </c>
      <c r="P559" s="56">
        <f t="shared" si="75"/>
        <v>6.0778362744710906E-2</v>
      </c>
    </row>
    <row r="560" spans="1:16" x14ac:dyDescent="0.2">
      <c r="A560" s="58">
        <f t="shared" si="76"/>
        <v>172</v>
      </c>
      <c r="B560" s="57" t="s">
        <v>1445</v>
      </c>
      <c r="C560" s="81">
        <v>621.6</v>
      </c>
      <c r="D560" s="81"/>
      <c r="E560" s="81"/>
      <c r="F560" s="81">
        <f t="shared" si="69"/>
        <v>621.6</v>
      </c>
      <c r="G560" s="90">
        <v>15</v>
      </c>
      <c r="H560" s="90"/>
      <c r="I560" s="90"/>
      <c r="J560" s="57">
        <f t="shared" si="71"/>
        <v>15</v>
      </c>
      <c r="K560" s="318">
        <f t="shared" si="72"/>
        <v>7.3800738007380063E-3</v>
      </c>
      <c r="L560" s="54">
        <f t="shared" si="73"/>
        <v>27.158671586715862</v>
      </c>
      <c r="M560" s="54">
        <f t="shared" si="70"/>
        <v>5.9749077490774898</v>
      </c>
      <c r="N560" s="54">
        <f t="shared" si="74"/>
        <v>13.579335793357931</v>
      </c>
      <c r="O560" s="54">
        <v>1.686525789900081</v>
      </c>
      <c r="P560" s="56">
        <f t="shared" si="75"/>
        <v>7.7862678441202315E-2</v>
      </c>
    </row>
    <row r="561" spans="1:16" x14ac:dyDescent="0.2">
      <c r="A561" s="58">
        <f t="shared" si="76"/>
        <v>173</v>
      </c>
      <c r="B561" s="57" t="s">
        <v>1446</v>
      </c>
      <c r="C561" s="81">
        <v>547.1</v>
      </c>
      <c r="D561" s="81">
        <v>23.2</v>
      </c>
      <c r="E561" s="81"/>
      <c r="F561" s="81">
        <f t="shared" si="69"/>
        <v>570.30000000000007</v>
      </c>
      <c r="G561" s="90">
        <v>6</v>
      </c>
      <c r="H561" s="90">
        <v>1</v>
      </c>
      <c r="I561" s="90"/>
      <c r="J561" s="57">
        <f t="shared" si="71"/>
        <v>7</v>
      </c>
      <c r="K561" s="318">
        <f t="shared" si="72"/>
        <v>3.4440344403444032E-3</v>
      </c>
      <c r="L561" s="54">
        <f t="shared" si="73"/>
        <v>12.674046740467404</v>
      </c>
      <c r="M561" s="54">
        <f t="shared" si="70"/>
        <v>2.7882902829028287</v>
      </c>
      <c r="N561" s="54">
        <f t="shared" si="74"/>
        <v>6.3370233702337018</v>
      </c>
      <c r="O561" s="54">
        <v>0.67461031596003229</v>
      </c>
      <c r="P561" s="56">
        <f t="shared" si="75"/>
        <v>3.9407278116016062E-2</v>
      </c>
    </row>
    <row r="562" spans="1:16" x14ac:dyDescent="0.2">
      <c r="A562" s="58">
        <f t="shared" si="76"/>
        <v>174</v>
      </c>
      <c r="B562" s="57" t="s">
        <v>1447</v>
      </c>
      <c r="C562" s="81">
        <v>536.29999999999995</v>
      </c>
      <c r="D562" s="81"/>
      <c r="E562" s="81">
        <v>85.9</v>
      </c>
      <c r="F562" s="81">
        <f t="shared" si="69"/>
        <v>622.19999999999993</v>
      </c>
      <c r="G562" s="90">
        <v>12</v>
      </c>
      <c r="H562" s="90"/>
      <c r="I562" s="90">
        <v>1</v>
      </c>
      <c r="J562" s="57">
        <f t="shared" si="71"/>
        <v>13</v>
      </c>
      <c r="K562" s="318">
        <f t="shared" si="72"/>
        <v>6.3960639606396056E-3</v>
      </c>
      <c r="L562" s="54">
        <f t="shared" si="73"/>
        <v>23.537515375153749</v>
      </c>
      <c r="M562" s="54">
        <f t="shared" si="70"/>
        <v>5.1782533825338248</v>
      </c>
      <c r="N562" s="54">
        <f t="shared" si="74"/>
        <v>11.768757687576874</v>
      </c>
      <c r="O562" s="54">
        <v>1.3492206319200646</v>
      </c>
      <c r="P562" s="56">
        <f t="shared" si="75"/>
        <v>6.72352090600844E-2</v>
      </c>
    </row>
    <row r="563" spans="1:16" x14ac:dyDescent="0.2">
      <c r="A563" s="58">
        <f t="shared" si="76"/>
        <v>175</v>
      </c>
      <c r="B563" s="57" t="s">
        <v>1448</v>
      </c>
      <c r="C563" s="81">
        <v>523.03</v>
      </c>
      <c r="D563" s="81"/>
      <c r="E563" s="81"/>
      <c r="F563" s="81">
        <f t="shared" si="69"/>
        <v>523.03</v>
      </c>
      <c r="G563" s="90">
        <v>7</v>
      </c>
      <c r="H563" s="90"/>
      <c r="I563" s="90"/>
      <c r="J563" s="57">
        <f t="shared" si="71"/>
        <v>7</v>
      </c>
      <c r="K563" s="318">
        <f t="shared" si="72"/>
        <v>3.4440344403444032E-3</v>
      </c>
      <c r="L563" s="54">
        <f t="shared" si="73"/>
        <v>12.674046740467404</v>
      </c>
      <c r="M563" s="54">
        <f t="shared" si="70"/>
        <v>2.7882902829028287</v>
      </c>
      <c r="N563" s="54">
        <f t="shared" si="74"/>
        <v>6.3370233702337018</v>
      </c>
      <c r="O563" s="54">
        <v>0.78704536862003771</v>
      </c>
      <c r="P563" s="56">
        <f t="shared" si="75"/>
        <v>4.3183767206898212E-2</v>
      </c>
    </row>
    <row r="564" spans="1:16" x14ac:dyDescent="0.2">
      <c r="A564" s="58">
        <f t="shared" si="76"/>
        <v>176</v>
      </c>
      <c r="B564" s="57" t="s">
        <v>1449</v>
      </c>
      <c r="C564" s="81">
        <v>628.20000000000005</v>
      </c>
      <c r="D564" s="81"/>
      <c r="E564" s="81">
        <v>93.9</v>
      </c>
      <c r="F564" s="81">
        <f t="shared" si="69"/>
        <v>722.1</v>
      </c>
      <c r="G564" s="90">
        <v>6</v>
      </c>
      <c r="H564" s="90"/>
      <c r="I564" s="90">
        <v>1</v>
      </c>
      <c r="J564" s="57">
        <f t="shared" si="71"/>
        <v>7</v>
      </c>
      <c r="K564" s="318">
        <f t="shared" si="72"/>
        <v>3.4440344403444032E-3</v>
      </c>
      <c r="L564" s="54">
        <f t="shared" si="73"/>
        <v>12.674046740467404</v>
      </c>
      <c r="M564" s="54">
        <f t="shared" si="70"/>
        <v>2.7882902829028287</v>
      </c>
      <c r="N564" s="54">
        <f t="shared" si="74"/>
        <v>6.3370233702337018</v>
      </c>
      <c r="O564" s="54">
        <v>0.67461031596003229</v>
      </c>
      <c r="P564" s="56">
        <f t="shared" si="75"/>
        <v>3.112307257937123E-2</v>
      </c>
    </row>
    <row r="565" spans="1:16" x14ac:dyDescent="0.2">
      <c r="A565" s="58">
        <f t="shared" si="76"/>
        <v>177</v>
      </c>
      <c r="B565" s="57" t="s">
        <v>1450</v>
      </c>
      <c r="C565" s="81">
        <v>570.4</v>
      </c>
      <c r="D565" s="81"/>
      <c r="E565" s="81"/>
      <c r="F565" s="81">
        <f t="shared" si="69"/>
        <v>570.4</v>
      </c>
      <c r="G565" s="90">
        <v>12</v>
      </c>
      <c r="H565" s="90"/>
      <c r="I565" s="90"/>
      <c r="J565" s="57">
        <f t="shared" si="71"/>
        <v>12</v>
      </c>
      <c r="K565" s="318">
        <f t="shared" si="72"/>
        <v>5.9040590405904057E-3</v>
      </c>
      <c r="L565" s="54">
        <f t="shared" si="73"/>
        <v>21.726937269372694</v>
      </c>
      <c r="M565" s="54">
        <f t="shared" si="70"/>
        <v>4.7799261992619924</v>
      </c>
      <c r="N565" s="54">
        <f t="shared" si="74"/>
        <v>10.863468634686347</v>
      </c>
      <c r="O565" s="54">
        <v>1.3492206319200646</v>
      </c>
      <c r="P565" s="56">
        <f t="shared" si="75"/>
        <v>6.7881403813536287E-2</v>
      </c>
    </row>
    <row r="566" spans="1:16" x14ac:dyDescent="0.2">
      <c r="A566" s="58">
        <f t="shared" si="76"/>
        <v>178</v>
      </c>
      <c r="B566" s="57" t="s">
        <v>1451</v>
      </c>
      <c r="C566" s="81">
        <v>672.28</v>
      </c>
      <c r="D566" s="81">
        <v>45.9</v>
      </c>
      <c r="E566" s="81"/>
      <c r="F566" s="81">
        <f t="shared" si="69"/>
        <v>718.18</v>
      </c>
      <c r="G566" s="90">
        <v>13</v>
      </c>
      <c r="H566" s="90">
        <v>2</v>
      </c>
      <c r="I566" s="90"/>
      <c r="J566" s="57">
        <f t="shared" si="71"/>
        <v>15</v>
      </c>
      <c r="K566" s="318">
        <f t="shared" si="72"/>
        <v>7.3800738007380063E-3</v>
      </c>
      <c r="L566" s="54">
        <f t="shared" si="73"/>
        <v>27.158671586715862</v>
      </c>
      <c r="M566" s="54">
        <f t="shared" si="70"/>
        <v>5.9749077490774898</v>
      </c>
      <c r="N566" s="54">
        <f t="shared" si="74"/>
        <v>13.579335793357931</v>
      </c>
      <c r="O566" s="54">
        <v>1.4616556845800699</v>
      </c>
      <c r="P566" s="56">
        <f t="shared" si="75"/>
        <v>6.7078686142375679E-2</v>
      </c>
    </row>
    <row r="567" spans="1:16" x14ac:dyDescent="0.2">
      <c r="A567" s="58">
        <f t="shared" si="76"/>
        <v>179</v>
      </c>
      <c r="B567" s="57" t="s">
        <v>1452</v>
      </c>
      <c r="C567" s="81">
        <v>862.5</v>
      </c>
      <c r="D567" s="81"/>
      <c r="E567" s="81"/>
      <c r="F567" s="81">
        <f t="shared" si="69"/>
        <v>862.5</v>
      </c>
      <c r="G567" s="90">
        <v>13</v>
      </c>
      <c r="H567" s="90"/>
      <c r="I567" s="90"/>
      <c r="J567" s="57">
        <f t="shared" si="71"/>
        <v>13</v>
      </c>
      <c r="K567" s="318">
        <f t="shared" si="72"/>
        <v>6.3960639606396056E-3</v>
      </c>
      <c r="L567" s="54">
        <f t="shared" si="73"/>
        <v>23.537515375153749</v>
      </c>
      <c r="M567" s="54">
        <f t="shared" si="70"/>
        <v>5.1782533825338248</v>
      </c>
      <c r="N567" s="54">
        <f t="shared" si="74"/>
        <v>11.768757687576874</v>
      </c>
      <c r="O567" s="54">
        <v>1.4616556845800699</v>
      </c>
      <c r="P567" s="56">
        <f t="shared" si="75"/>
        <v>4.8633254643297999E-2</v>
      </c>
    </row>
    <row r="568" spans="1:16" x14ac:dyDescent="0.2">
      <c r="A568" s="58">
        <f t="shared" si="76"/>
        <v>180</v>
      </c>
      <c r="B568" s="57" t="s">
        <v>1453</v>
      </c>
      <c r="C568" s="81">
        <v>693.7</v>
      </c>
      <c r="D568" s="81">
        <v>26.4</v>
      </c>
      <c r="E568" s="81"/>
      <c r="F568" s="81">
        <f t="shared" si="69"/>
        <v>720.1</v>
      </c>
      <c r="G568" s="90">
        <v>12</v>
      </c>
      <c r="H568" s="90">
        <v>1</v>
      </c>
      <c r="I568" s="90"/>
      <c r="J568" s="57">
        <f t="shared" si="71"/>
        <v>13</v>
      </c>
      <c r="K568" s="318">
        <f t="shared" si="72"/>
        <v>6.3960639606396056E-3</v>
      </c>
      <c r="L568" s="54">
        <f t="shared" si="73"/>
        <v>23.537515375153749</v>
      </c>
      <c r="M568" s="54">
        <f t="shared" si="70"/>
        <v>5.1782533825338248</v>
      </c>
      <c r="N568" s="54">
        <f t="shared" si="74"/>
        <v>11.768757687576874</v>
      </c>
      <c r="O568" s="54">
        <v>1.3492206319200646</v>
      </c>
      <c r="P568" s="56">
        <f t="shared" si="75"/>
        <v>5.8094357835279144E-2</v>
      </c>
    </row>
    <row r="569" spans="1:16" x14ac:dyDescent="0.2">
      <c r="A569" s="58">
        <f t="shared" si="76"/>
        <v>181</v>
      </c>
      <c r="B569" s="57" t="s">
        <v>1454</v>
      </c>
      <c r="C569" s="81">
        <v>689.6</v>
      </c>
      <c r="D569" s="81"/>
      <c r="E569" s="81"/>
      <c r="F569" s="81">
        <f t="shared" si="69"/>
        <v>689.6</v>
      </c>
      <c r="G569" s="90">
        <v>10</v>
      </c>
      <c r="H569" s="90"/>
      <c r="I569" s="90"/>
      <c r="J569" s="57">
        <f t="shared" si="71"/>
        <v>10</v>
      </c>
      <c r="K569" s="318">
        <f t="shared" si="72"/>
        <v>4.9200492004920042E-3</v>
      </c>
      <c r="L569" s="54">
        <f t="shared" si="73"/>
        <v>18.105781057810574</v>
      </c>
      <c r="M569" s="54">
        <f t="shared" si="70"/>
        <v>3.9832718327183265</v>
      </c>
      <c r="N569" s="54">
        <f t="shared" si="74"/>
        <v>9.0528905289052872</v>
      </c>
      <c r="O569" s="54">
        <v>1.124350526600054</v>
      </c>
      <c r="P569" s="56">
        <f t="shared" si="75"/>
        <v>4.6789869411302545E-2</v>
      </c>
    </row>
    <row r="570" spans="1:16" x14ac:dyDescent="0.2">
      <c r="A570" s="58">
        <f t="shared" si="76"/>
        <v>182</v>
      </c>
      <c r="B570" s="57" t="s">
        <v>1455</v>
      </c>
      <c r="C570" s="81">
        <v>599</v>
      </c>
      <c r="D570" s="81"/>
      <c r="E570" s="81">
        <v>61.7</v>
      </c>
      <c r="F570" s="81">
        <f t="shared" si="69"/>
        <v>660.7</v>
      </c>
      <c r="G570" s="90">
        <v>11</v>
      </c>
      <c r="H570" s="90"/>
      <c r="I570" s="90">
        <v>1</v>
      </c>
      <c r="J570" s="57">
        <f t="shared" si="71"/>
        <v>12</v>
      </c>
      <c r="K570" s="318">
        <f t="shared" si="72"/>
        <v>5.9040590405904057E-3</v>
      </c>
      <c r="L570" s="54">
        <f t="shared" si="73"/>
        <v>21.726937269372694</v>
      </c>
      <c r="M570" s="54">
        <f t="shared" si="70"/>
        <v>4.7799261992619924</v>
      </c>
      <c r="N570" s="54">
        <f t="shared" si="74"/>
        <v>10.863468634686347</v>
      </c>
      <c r="O570" s="54">
        <v>1.2367855792600595</v>
      </c>
      <c r="P570" s="56">
        <f t="shared" si="75"/>
        <v>5.8433657760831072E-2</v>
      </c>
    </row>
    <row r="571" spans="1:16" x14ac:dyDescent="0.2">
      <c r="A571" s="58">
        <f t="shared" si="76"/>
        <v>183</v>
      </c>
      <c r="B571" s="57" t="s">
        <v>1456</v>
      </c>
      <c r="C571" s="81">
        <v>502.6</v>
      </c>
      <c r="D571" s="81"/>
      <c r="E571" s="81">
        <v>53.9</v>
      </c>
      <c r="F571" s="81">
        <f t="shared" si="69"/>
        <v>556.5</v>
      </c>
      <c r="G571" s="90">
        <v>8</v>
      </c>
      <c r="H571" s="90"/>
      <c r="I571" s="90">
        <v>2</v>
      </c>
      <c r="J571" s="57">
        <f t="shared" si="71"/>
        <v>10</v>
      </c>
      <c r="K571" s="318">
        <f t="shared" si="72"/>
        <v>4.9200492004920042E-3</v>
      </c>
      <c r="L571" s="54">
        <f t="shared" si="73"/>
        <v>18.105781057810574</v>
      </c>
      <c r="M571" s="54">
        <f t="shared" si="70"/>
        <v>3.9832718327183265</v>
      </c>
      <c r="N571" s="54">
        <f t="shared" si="74"/>
        <v>9.0528905289052872</v>
      </c>
      <c r="O571" s="54">
        <v>0.89948042128004313</v>
      </c>
      <c r="P571" s="56">
        <f t="shared" si="75"/>
        <v>5.757668255294561E-2</v>
      </c>
    </row>
    <row r="572" spans="1:16" x14ac:dyDescent="0.2">
      <c r="A572" s="58">
        <f t="shared" si="76"/>
        <v>184</v>
      </c>
      <c r="B572" s="57" t="s">
        <v>1457</v>
      </c>
      <c r="C572" s="81">
        <v>4995.63</v>
      </c>
      <c r="D572" s="81">
        <v>255.4</v>
      </c>
      <c r="E572" s="81">
        <v>189.6</v>
      </c>
      <c r="F572" s="81">
        <f t="shared" si="69"/>
        <v>5440.63</v>
      </c>
      <c r="G572" s="90">
        <v>84</v>
      </c>
      <c r="H572" s="90">
        <v>1</v>
      </c>
      <c r="I572" s="90">
        <v>1</v>
      </c>
      <c r="J572" s="57">
        <f t="shared" si="71"/>
        <v>86</v>
      </c>
      <c r="K572" s="318">
        <f t="shared" si="72"/>
        <v>4.2312423124231238E-2</v>
      </c>
      <c r="L572" s="54">
        <f t="shared" si="73"/>
        <v>155.70971709717097</v>
      </c>
      <c r="M572" s="54">
        <f t="shared" si="70"/>
        <v>34.256137761377616</v>
      </c>
      <c r="N572" s="54">
        <f t="shared" si="74"/>
        <v>77.854858548585483</v>
      </c>
      <c r="O572" s="54">
        <v>9.444544423440453</v>
      </c>
      <c r="P572" s="56">
        <f t="shared" si="75"/>
        <v>5.0961976431143911E-2</v>
      </c>
    </row>
    <row r="573" spans="1:16" x14ac:dyDescent="0.2">
      <c r="A573" s="58">
        <f t="shared" si="76"/>
        <v>185</v>
      </c>
      <c r="B573" s="57" t="s">
        <v>1458</v>
      </c>
      <c r="C573" s="81">
        <v>574.70000000000005</v>
      </c>
      <c r="D573" s="81">
        <v>14</v>
      </c>
      <c r="E573" s="81"/>
      <c r="F573" s="81">
        <f t="shared" si="69"/>
        <v>588.70000000000005</v>
      </c>
      <c r="G573" s="90">
        <v>7</v>
      </c>
      <c r="H573" s="90">
        <v>1</v>
      </c>
      <c r="I573" s="90"/>
      <c r="J573" s="57">
        <f t="shared" si="71"/>
        <v>8</v>
      </c>
      <c r="K573" s="318">
        <f t="shared" si="72"/>
        <v>3.9360393603936035E-3</v>
      </c>
      <c r="L573" s="54">
        <f t="shared" si="73"/>
        <v>14.484624846248462</v>
      </c>
      <c r="M573" s="54">
        <f t="shared" si="70"/>
        <v>3.1866174661746616</v>
      </c>
      <c r="N573" s="54">
        <f t="shared" si="74"/>
        <v>7.2423124231242308</v>
      </c>
      <c r="O573" s="54">
        <v>0.78704536862003771</v>
      </c>
      <c r="P573" s="56">
        <f t="shared" si="75"/>
        <v>4.3656531517185994E-2</v>
      </c>
    </row>
    <row r="574" spans="1:16" x14ac:dyDescent="0.2">
      <c r="A574" s="58">
        <f t="shared" si="76"/>
        <v>186</v>
      </c>
      <c r="B574" s="57" t="s">
        <v>1459</v>
      </c>
      <c r="C574" s="81">
        <v>666.7</v>
      </c>
      <c r="D574" s="81"/>
      <c r="E574" s="81">
        <v>37.9</v>
      </c>
      <c r="F574" s="81">
        <f t="shared" ref="F574:F637" si="77">C574+D574+E574</f>
        <v>704.6</v>
      </c>
      <c r="G574" s="90">
        <v>12</v>
      </c>
      <c r="H574" s="90"/>
      <c r="I574" s="90">
        <v>1</v>
      </c>
      <c r="J574" s="57">
        <f t="shared" si="71"/>
        <v>13</v>
      </c>
      <c r="K574" s="318">
        <f t="shared" si="72"/>
        <v>6.3960639606396056E-3</v>
      </c>
      <c r="L574" s="54">
        <f t="shared" si="73"/>
        <v>23.537515375153749</v>
      </c>
      <c r="M574" s="54">
        <f t="shared" si="70"/>
        <v>5.1782533825338248</v>
      </c>
      <c r="N574" s="54">
        <f t="shared" si="74"/>
        <v>11.768757687576874</v>
      </c>
      <c r="O574" s="54">
        <v>1.3492206319200646</v>
      </c>
      <c r="P574" s="56">
        <f t="shared" si="75"/>
        <v>5.937233476750569E-2</v>
      </c>
    </row>
    <row r="575" spans="1:16" x14ac:dyDescent="0.2">
      <c r="A575" s="58">
        <f t="shared" si="76"/>
        <v>187</v>
      </c>
      <c r="B575" s="57" t="s">
        <v>1460</v>
      </c>
      <c r="C575" s="81">
        <v>663.6</v>
      </c>
      <c r="D575" s="81"/>
      <c r="E575" s="81"/>
      <c r="F575" s="81">
        <f t="shared" si="77"/>
        <v>663.6</v>
      </c>
      <c r="G575" s="90">
        <v>13</v>
      </c>
      <c r="H575" s="90"/>
      <c r="I575" s="90"/>
      <c r="J575" s="57">
        <f t="shared" si="71"/>
        <v>13</v>
      </c>
      <c r="K575" s="318">
        <f t="shared" si="72"/>
        <v>6.3960639606396056E-3</v>
      </c>
      <c r="L575" s="54">
        <f t="shared" si="73"/>
        <v>23.537515375153749</v>
      </c>
      <c r="M575" s="54">
        <f t="shared" ref="M575:M638" si="78">L575*0.22</f>
        <v>5.1782533825338248</v>
      </c>
      <c r="N575" s="54">
        <f t="shared" si="74"/>
        <v>11.768757687576874</v>
      </c>
      <c r="O575" s="54">
        <v>1.4616556845800699</v>
      </c>
      <c r="P575" s="56">
        <f t="shared" si="75"/>
        <v>6.3210039375895907E-2</v>
      </c>
    </row>
    <row r="576" spans="1:16" x14ac:dyDescent="0.2">
      <c r="A576" s="58">
        <f t="shared" si="76"/>
        <v>188</v>
      </c>
      <c r="B576" s="57" t="s">
        <v>1461</v>
      </c>
      <c r="C576" s="81">
        <v>693.2</v>
      </c>
      <c r="D576" s="81"/>
      <c r="E576" s="81"/>
      <c r="F576" s="81">
        <f t="shared" si="77"/>
        <v>693.2</v>
      </c>
      <c r="G576" s="90">
        <v>12</v>
      </c>
      <c r="H576" s="90"/>
      <c r="I576" s="90"/>
      <c r="J576" s="57">
        <f t="shared" si="71"/>
        <v>12</v>
      </c>
      <c r="K576" s="318">
        <f t="shared" si="72"/>
        <v>5.9040590405904057E-3</v>
      </c>
      <c r="L576" s="54">
        <f t="shared" si="73"/>
        <v>21.726937269372694</v>
      </c>
      <c r="M576" s="54">
        <f t="shared" si="78"/>
        <v>4.7799261992619924</v>
      </c>
      <c r="N576" s="54">
        <f t="shared" si="74"/>
        <v>10.863468634686347</v>
      </c>
      <c r="O576" s="54">
        <v>1.3492206319200646</v>
      </c>
      <c r="P576" s="56">
        <f t="shared" si="75"/>
        <v>5.5856250339355297E-2</v>
      </c>
    </row>
    <row r="577" spans="1:16" x14ac:dyDescent="0.2">
      <c r="A577" s="58">
        <f t="shared" si="76"/>
        <v>189</v>
      </c>
      <c r="B577" s="57" t="s">
        <v>1462</v>
      </c>
      <c r="C577" s="81">
        <v>777.3</v>
      </c>
      <c r="D577" s="81"/>
      <c r="E577" s="81">
        <v>88.3</v>
      </c>
      <c r="F577" s="81">
        <f t="shared" si="77"/>
        <v>865.59999999999991</v>
      </c>
      <c r="G577" s="90">
        <v>7</v>
      </c>
      <c r="H577" s="90"/>
      <c r="I577" s="90">
        <v>1</v>
      </c>
      <c r="J577" s="57">
        <f t="shared" si="71"/>
        <v>8</v>
      </c>
      <c r="K577" s="318">
        <f t="shared" si="72"/>
        <v>3.9360393603936035E-3</v>
      </c>
      <c r="L577" s="54">
        <f t="shared" si="73"/>
        <v>14.484624846248462</v>
      </c>
      <c r="M577" s="54">
        <f t="shared" si="78"/>
        <v>3.1866174661746616</v>
      </c>
      <c r="N577" s="54">
        <f t="shared" si="74"/>
        <v>7.2423124231242308</v>
      </c>
      <c r="O577" s="54">
        <v>0.78704536862003771</v>
      </c>
      <c r="P577" s="56">
        <f t="shared" si="75"/>
        <v>2.9691081451210025E-2</v>
      </c>
    </row>
    <row r="578" spans="1:16" x14ac:dyDescent="0.2">
      <c r="A578" s="58">
        <f t="shared" si="76"/>
        <v>190</v>
      </c>
      <c r="B578" s="57" t="s">
        <v>1463</v>
      </c>
      <c r="C578" s="81">
        <v>635.6</v>
      </c>
      <c r="D578" s="81"/>
      <c r="E578" s="81"/>
      <c r="F578" s="81">
        <f t="shared" si="77"/>
        <v>635.6</v>
      </c>
      <c r="G578" s="90">
        <v>12</v>
      </c>
      <c r="H578" s="90"/>
      <c r="I578" s="90"/>
      <c r="J578" s="57">
        <f t="shared" si="71"/>
        <v>12</v>
      </c>
      <c r="K578" s="318">
        <f t="shared" si="72"/>
        <v>5.9040590405904057E-3</v>
      </c>
      <c r="L578" s="54">
        <f t="shared" si="73"/>
        <v>21.726937269372694</v>
      </c>
      <c r="M578" s="54">
        <f t="shared" si="78"/>
        <v>4.7799261992619924</v>
      </c>
      <c r="N578" s="54">
        <f t="shared" si="74"/>
        <v>10.863468634686347</v>
      </c>
      <c r="O578" s="54">
        <v>1.3492206319200646</v>
      </c>
      <c r="P578" s="56">
        <f t="shared" si="75"/>
        <v>6.0918113176905431E-2</v>
      </c>
    </row>
    <row r="579" spans="1:16" x14ac:dyDescent="0.2">
      <c r="A579" s="58">
        <f t="shared" si="76"/>
        <v>191</v>
      </c>
      <c r="B579" s="57" t="s">
        <v>1464</v>
      </c>
      <c r="C579" s="81">
        <v>504.2</v>
      </c>
      <c r="D579" s="81"/>
      <c r="E579" s="81"/>
      <c r="F579" s="81">
        <f t="shared" si="77"/>
        <v>504.2</v>
      </c>
      <c r="G579" s="90">
        <v>10</v>
      </c>
      <c r="H579" s="90"/>
      <c r="I579" s="90"/>
      <c r="J579" s="57">
        <f t="shared" si="71"/>
        <v>10</v>
      </c>
      <c r="K579" s="318">
        <f t="shared" si="72"/>
        <v>4.9200492004920042E-3</v>
      </c>
      <c r="L579" s="54">
        <f t="shared" si="73"/>
        <v>18.105781057810574</v>
      </c>
      <c r="M579" s="54">
        <f t="shared" si="78"/>
        <v>3.9832718327183265</v>
      </c>
      <c r="N579" s="54">
        <f t="shared" si="74"/>
        <v>9.0528905289052872</v>
      </c>
      <c r="O579" s="54">
        <v>1.124350526600054</v>
      </c>
      <c r="P579" s="56">
        <f t="shared" si="75"/>
        <v>6.399502964306672E-2</v>
      </c>
    </row>
    <row r="580" spans="1:16" x14ac:dyDescent="0.2">
      <c r="A580" s="58">
        <f t="shared" si="76"/>
        <v>192</v>
      </c>
      <c r="B580" s="57" t="s">
        <v>1465</v>
      </c>
      <c r="C580" s="81">
        <v>166</v>
      </c>
      <c r="D580" s="81"/>
      <c r="E580" s="81"/>
      <c r="F580" s="81">
        <f t="shared" si="77"/>
        <v>166</v>
      </c>
      <c r="G580" s="90">
        <v>3</v>
      </c>
      <c r="H580" s="90"/>
      <c r="I580" s="90"/>
      <c r="J580" s="57">
        <f t="shared" si="71"/>
        <v>3</v>
      </c>
      <c r="K580" s="318">
        <f t="shared" si="72"/>
        <v>1.4760147601476014E-3</v>
      </c>
      <c r="L580" s="54">
        <f t="shared" si="73"/>
        <v>5.4317343173431736</v>
      </c>
      <c r="M580" s="54">
        <f t="shared" si="78"/>
        <v>1.1949815498154981</v>
      </c>
      <c r="N580" s="54">
        <f t="shared" si="74"/>
        <v>2.7158671586715868</v>
      </c>
      <c r="O580" s="54">
        <v>0.33730515798001615</v>
      </c>
      <c r="P580" s="56">
        <f t="shared" si="75"/>
        <v>5.8312579420543818E-2</v>
      </c>
    </row>
    <row r="581" spans="1:16" x14ac:dyDescent="0.2">
      <c r="A581" s="58">
        <f t="shared" si="76"/>
        <v>193</v>
      </c>
      <c r="B581" s="57" t="s">
        <v>1466</v>
      </c>
      <c r="C581" s="81">
        <v>588.9</v>
      </c>
      <c r="D581" s="81"/>
      <c r="E581" s="81"/>
      <c r="F581" s="81">
        <f t="shared" si="77"/>
        <v>588.9</v>
      </c>
      <c r="G581" s="90">
        <v>10</v>
      </c>
      <c r="H581" s="90"/>
      <c r="I581" s="90"/>
      <c r="J581" s="57">
        <f t="shared" si="71"/>
        <v>10</v>
      </c>
      <c r="K581" s="318">
        <f t="shared" si="72"/>
        <v>4.9200492004920042E-3</v>
      </c>
      <c r="L581" s="54">
        <f t="shared" si="73"/>
        <v>18.105781057810574</v>
      </c>
      <c r="M581" s="54">
        <f t="shared" si="78"/>
        <v>3.9832718327183265</v>
      </c>
      <c r="N581" s="54">
        <f t="shared" si="74"/>
        <v>9.0528905289052872</v>
      </c>
      <c r="O581" s="54">
        <v>1.124350526600054</v>
      </c>
      <c r="P581" s="56">
        <f t="shared" si="75"/>
        <v>5.4790786119942675E-2</v>
      </c>
    </row>
    <row r="582" spans="1:16" x14ac:dyDescent="0.2">
      <c r="A582" s="58">
        <f t="shared" si="76"/>
        <v>194</v>
      </c>
      <c r="B582" s="57" t="s">
        <v>1467</v>
      </c>
      <c r="C582" s="81">
        <v>659.3</v>
      </c>
      <c r="D582" s="81"/>
      <c r="E582" s="81"/>
      <c r="F582" s="81">
        <f t="shared" si="77"/>
        <v>659.3</v>
      </c>
      <c r="G582" s="90">
        <v>9</v>
      </c>
      <c r="H582" s="90"/>
      <c r="I582" s="90"/>
      <c r="J582" s="57">
        <f t="shared" ref="J582:J645" si="79">G582+H582+I582</f>
        <v>9</v>
      </c>
      <c r="K582" s="318">
        <f t="shared" ref="K582:K645" si="80">2/4065*J582</f>
        <v>4.4280442804428043E-3</v>
      </c>
      <c r="L582" s="54">
        <f t="shared" ref="L582:L645" si="81">K582*3680</f>
        <v>16.29520295202952</v>
      </c>
      <c r="M582" s="54">
        <f t="shared" si="78"/>
        <v>3.5849446494464945</v>
      </c>
      <c r="N582" s="54">
        <f t="shared" ref="N582:N645" si="82">L582*0.5</f>
        <v>8.1476014760147599</v>
      </c>
      <c r="O582" s="54">
        <v>1.0119154739400484</v>
      </c>
      <c r="P582" s="56">
        <f t="shared" ref="P582:P645" si="83">(L582+M582+N582+O582)/F582</f>
        <v>4.4046207419127598E-2</v>
      </c>
    </row>
    <row r="583" spans="1:16" x14ac:dyDescent="0.2">
      <c r="A583" s="58">
        <f t="shared" ref="A583:A646" si="84">1+A582</f>
        <v>195</v>
      </c>
      <c r="B583" s="57" t="s">
        <v>1468</v>
      </c>
      <c r="C583" s="81">
        <v>199.6</v>
      </c>
      <c r="D583" s="81"/>
      <c r="E583" s="81"/>
      <c r="F583" s="81">
        <f t="shared" si="77"/>
        <v>199.6</v>
      </c>
      <c r="G583" s="90">
        <v>3</v>
      </c>
      <c r="H583" s="90"/>
      <c r="I583" s="90"/>
      <c r="J583" s="57">
        <f t="shared" si="79"/>
        <v>3</v>
      </c>
      <c r="K583" s="318">
        <f t="shared" si="80"/>
        <v>1.4760147601476014E-3</v>
      </c>
      <c r="L583" s="54">
        <f t="shared" si="81"/>
        <v>5.4317343173431736</v>
      </c>
      <c r="M583" s="54">
        <f t="shared" si="78"/>
        <v>1.1949815498154981</v>
      </c>
      <c r="N583" s="54">
        <f t="shared" si="82"/>
        <v>2.7158671586715868</v>
      </c>
      <c r="O583" s="54">
        <v>0.33730515798001615</v>
      </c>
      <c r="P583" s="56">
        <f t="shared" si="83"/>
        <v>4.8496433786624618E-2</v>
      </c>
    </row>
    <row r="584" spans="1:16" x14ac:dyDescent="0.2">
      <c r="A584" s="58">
        <f t="shared" si="84"/>
        <v>196</v>
      </c>
      <c r="B584" s="57" t="s">
        <v>1469</v>
      </c>
      <c r="C584" s="81">
        <v>826.4</v>
      </c>
      <c r="D584" s="81"/>
      <c r="E584" s="81"/>
      <c r="F584" s="81">
        <f t="shared" si="77"/>
        <v>826.4</v>
      </c>
      <c r="G584" s="90">
        <v>16</v>
      </c>
      <c r="H584" s="90"/>
      <c r="I584" s="90"/>
      <c r="J584" s="57">
        <f t="shared" si="79"/>
        <v>16</v>
      </c>
      <c r="K584" s="318">
        <f t="shared" si="80"/>
        <v>7.8720787207872071E-3</v>
      </c>
      <c r="L584" s="54">
        <f t="shared" si="81"/>
        <v>28.969249692496923</v>
      </c>
      <c r="M584" s="54">
        <f t="shared" si="78"/>
        <v>6.3732349323493231</v>
      </c>
      <c r="N584" s="54">
        <f t="shared" si="82"/>
        <v>14.484624846248462</v>
      </c>
      <c r="O584" s="54">
        <v>1.7989608425600863</v>
      </c>
      <c r="P584" s="56">
        <f t="shared" si="83"/>
        <v>6.2471043457955955E-2</v>
      </c>
    </row>
    <row r="585" spans="1:16" x14ac:dyDescent="0.2">
      <c r="A585" s="58">
        <f t="shared" si="84"/>
        <v>197</v>
      </c>
      <c r="B585" s="57" t="s">
        <v>1470</v>
      </c>
      <c r="C585" s="81">
        <v>582.70000000000005</v>
      </c>
      <c r="D585" s="81"/>
      <c r="E585" s="81">
        <v>61.9</v>
      </c>
      <c r="F585" s="81">
        <f t="shared" si="77"/>
        <v>644.6</v>
      </c>
      <c r="G585" s="90">
        <v>13</v>
      </c>
      <c r="H585" s="90"/>
      <c r="I585" s="90">
        <v>2</v>
      </c>
      <c r="J585" s="57">
        <f t="shared" si="79"/>
        <v>15</v>
      </c>
      <c r="K585" s="318">
        <f t="shared" si="80"/>
        <v>7.3800738007380063E-3</v>
      </c>
      <c r="L585" s="54">
        <f t="shared" si="81"/>
        <v>27.158671586715862</v>
      </c>
      <c r="M585" s="54">
        <f t="shared" si="78"/>
        <v>5.9749077490774898</v>
      </c>
      <c r="N585" s="54">
        <f t="shared" si="82"/>
        <v>13.579335793357931</v>
      </c>
      <c r="O585" s="54">
        <v>1.4616556845800699</v>
      </c>
      <c r="P585" s="56">
        <f t="shared" si="83"/>
        <v>7.4735604737405148E-2</v>
      </c>
    </row>
    <row r="586" spans="1:16" x14ac:dyDescent="0.2">
      <c r="A586" s="58">
        <f t="shared" si="84"/>
        <v>198</v>
      </c>
      <c r="B586" s="57" t="s">
        <v>1471</v>
      </c>
      <c r="C586" s="81">
        <v>358.4</v>
      </c>
      <c r="D586" s="81"/>
      <c r="E586" s="81">
        <v>54.6</v>
      </c>
      <c r="F586" s="81">
        <f t="shared" si="77"/>
        <v>413</v>
      </c>
      <c r="G586" s="90">
        <v>5</v>
      </c>
      <c r="H586" s="90"/>
      <c r="I586" s="90">
        <v>1</v>
      </c>
      <c r="J586" s="57">
        <f t="shared" si="79"/>
        <v>6</v>
      </c>
      <c r="K586" s="318">
        <f t="shared" si="80"/>
        <v>2.9520295202952029E-3</v>
      </c>
      <c r="L586" s="54">
        <f t="shared" si="81"/>
        <v>10.863468634686347</v>
      </c>
      <c r="M586" s="54">
        <f t="shared" si="78"/>
        <v>2.3899630996309962</v>
      </c>
      <c r="N586" s="54">
        <f t="shared" si="82"/>
        <v>5.4317343173431736</v>
      </c>
      <c r="O586" s="54">
        <v>0.56217526330002698</v>
      </c>
      <c r="P586" s="56">
        <f t="shared" si="83"/>
        <v>4.6603731997483154E-2</v>
      </c>
    </row>
    <row r="587" spans="1:16" x14ac:dyDescent="0.2">
      <c r="A587" s="58">
        <f t="shared" si="84"/>
        <v>199</v>
      </c>
      <c r="B587" s="57" t="s">
        <v>1472</v>
      </c>
      <c r="C587" s="81">
        <v>708.8</v>
      </c>
      <c r="D587" s="81"/>
      <c r="E587" s="81">
        <v>106.4</v>
      </c>
      <c r="F587" s="81">
        <f t="shared" si="77"/>
        <v>815.19999999999993</v>
      </c>
      <c r="G587" s="90">
        <v>15</v>
      </c>
      <c r="H587" s="90"/>
      <c r="I587" s="90">
        <v>4</v>
      </c>
      <c r="J587" s="57">
        <f t="shared" si="79"/>
        <v>19</v>
      </c>
      <c r="K587" s="318">
        <f t="shared" si="80"/>
        <v>9.3480934809348076E-3</v>
      </c>
      <c r="L587" s="54">
        <f t="shared" si="81"/>
        <v>34.400984009840094</v>
      </c>
      <c r="M587" s="54">
        <f t="shared" si="78"/>
        <v>7.5682164821648206</v>
      </c>
      <c r="N587" s="54">
        <f t="shared" si="82"/>
        <v>17.200492004920047</v>
      </c>
      <c r="O587" s="54">
        <v>1.686525789900081</v>
      </c>
      <c r="P587" s="56">
        <f t="shared" si="83"/>
        <v>7.4651887005428186E-2</v>
      </c>
    </row>
    <row r="588" spans="1:16" x14ac:dyDescent="0.2">
      <c r="A588" s="58">
        <f t="shared" si="84"/>
        <v>200</v>
      </c>
      <c r="B588" s="57" t="s">
        <v>1473</v>
      </c>
      <c r="C588" s="81">
        <v>520.55999999999995</v>
      </c>
      <c r="D588" s="81">
        <v>21.1</v>
      </c>
      <c r="E588" s="81">
        <v>104.6</v>
      </c>
      <c r="F588" s="81">
        <f t="shared" si="77"/>
        <v>646.26</v>
      </c>
      <c r="G588" s="90">
        <v>7</v>
      </c>
      <c r="H588" s="90">
        <v>1</v>
      </c>
      <c r="I588" s="90">
        <v>1</v>
      </c>
      <c r="J588" s="57">
        <f t="shared" si="79"/>
        <v>9</v>
      </c>
      <c r="K588" s="318">
        <f t="shared" si="80"/>
        <v>4.4280442804428043E-3</v>
      </c>
      <c r="L588" s="54">
        <f t="shared" si="81"/>
        <v>16.29520295202952</v>
      </c>
      <c r="M588" s="54">
        <f t="shared" si="78"/>
        <v>3.5849446494464945</v>
      </c>
      <c r="N588" s="54">
        <f t="shared" si="82"/>
        <v>8.1476014760147599</v>
      </c>
      <c r="O588" s="54">
        <v>0.78704536862003771</v>
      </c>
      <c r="P588" s="56">
        <f t="shared" si="83"/>
        <v>4.4586999730929985E-2</v>
      </c>
    </row>
    <row r="589" spans="1:16" x14ac:dyDescent="0.2">
      <c r="A589" s="58">
        <f t="shared" si="84"/>
        <v>201</v>
      </c>
      <c r="B589" s="57" t="s">
        <v>1474</v>
      </c>
      <c r="C589" s="81">
        <v>468.6</v>
      </c>
      <c r="D589" s="81">
        <v>34.5</v>
      </c>
      <c r="E589" s="81">
        <v>198</v>
      </c>
      <c r="F589" s="81">
        <f t="shared" si="77"/>
        <v>701.1</v>
      </c>
      <c r="G589" s="90">
        <v>6</v>
      </c>
      <c r="H589" s="90">
        <v>1</v>
      </c>
      <c r="I589" s="90">
        <v>1</v>
      </c>
      <c r="J589" s="57">
        <f t="shared" si="79"/>
        <v>8</v>
      </c>
      <c r="K589" s="318">
        <f t="shared" si="80"/>
        <v>3.9360393603936035E-3</v>
      </c>
      <c r="L589" s="54">
        <f t="shared" si="81"/>
        <v>14.484624846248462</v>
      </c>
      <c r="M589" s="54">
        <f t="shared" si="78"/>
        <v>3.1866174661746616</v>
      </c>
      <c r="N589" s="54">
        <f t="shared" si="82"/>
        <v>7.2423124231242308</v>
      </c>
      <c r="O589" s="54">
        <v>0.67461031596003229</v>
      </c>
      <c r="P589" s="56">
        <f t="shared" si="83"/>
        <v>3.6497168808311775E-2</v>
      </c>
    </row>
    <row r="590" spans="1:16" x14ac:dyDescent="0.2">
      <c r="A590" s="58">
        <f t="shared" si="84"/>
        <v>202</v>
      </c>
      <c r="B590" s="57" t="s">
        <v>1475</v>
      </c>
      <c r="C590" s="81">
        <v>644.66</v>
      </c>
      <c r="D590" s="81"/>
      <c r="E590" s="81">
        <v>56.9</v>
      </c>
      <c r="F590" s="81">
        <f t="shared" si="77"/>
        <v>701.56</v>
      </c>
      <c r="G590" s="90">
        <v>11</v>
      </c>
      <c r="H590" s="90"/>
      <c r="I590" s="90">
        <v>1</v>
      </c>
      <c r="J590" s="57">
        <f t="shared" si="79"/>
        <v>12</v>
      </c>
      <c r="K590" s="318">
        <f t="shared" si="80"/>
        <v>5.9040590405904057E-3</v>
      </c>
      <c r="L590" s="54">
        <f t="shared" si="81"/>
        <v>21.726937269372694</v>
      </c>
      <c r="M590" s="54">
        <f t="shared" si="78"/>
        <v>4.7799261992619924</v>
      </c>
      <c r="N590" s="54">
        <f t="shared" si="82"/>
        <v>10.863468634686347</v>
      </c>
      <c r="O590" s="54">
        <v>1.2367855792600595</v>
      </c>
      <c r="P590" s="56">
        <f t="shared" si="83"/>
        <v>5.5030386114631812E-2</v>
      </c>
    </row>
    <row r="591" spans="1:16" x14ac:dyDescent="0.2">
      <c r="A591" s="58">
        <f t="shared" si="84"/>
        <v>203</v>
      </c>
      <c r="B591" s="57" t="s">
        <v>1476</v>
      </c>
      <c r="C591" s="81">
        <v>665.3</v>
      </c>
      <c r="D591" s="81"/>
      <c r="E591" s="81"/>
      <c r="F591" s="81">
        <f t="shared" si="77"/>
        <v>665.3</v>
      </c>
      <c r="G591" s="90">
        <v>13</v>
      </c>
      <c r="H591" s="90"/>
      <c r="I591" s="90"/>
      <c r="J591" s="57">
        <f t="shared" si="79"/>
        <v>13</v>
      </c>
      <c r="K591" s="318">
        <f t="shared" si="80"/>
        <v>6.3960639606396056E-3</v>
      </c>
      <c r="L591" s="54">
        <f t="shared" si="81"/>
        <v>23.537515375153749</v>
      </c>
      <c r="M591" s="54">
        <f t="shared" si="78"/>
        <v>5.1782533825338248</v>
      </c>
      <c r="N591" s="54">
        <f t="shared" si="82"/>
        <v>11.768757687576874</v>
      </c>
      <c r="O591" s="54">
        <v>1.4616556845800699</v>
      </c>
      <c r="P591" s="56">
        <f t="shared" si="83"/>
        <v>6.3048522666232565E-2</v>
      </c>
    </row>
    <row r="592" spans="1:16" x14ac:dyDescent="0.2">
      <c r="A592" s="58">
        <f t="shared" si="84"/>
        <v>204</v>
      </c>
      <c r="B592" s="57" t="s">
        <v>1477</v>
      </c>
      <c r="C592" s="81">
        <v>485.4</v>
      </c>
      <c r="D592" s="81"/>
      <c r="E592" s="81">
        <v>128.4</v>
      </c>
      <c r="F592" s="81">
        <f t="shared" si="77"/>
        <v>613.79999999999995</v>
      </c>
      <c r="G592" s="90">
        <v>7</v>
      </c>
      <c r="H592" s="90"/>
      <c r="I592" s="90">
        <v>1</v>
      </c>
      <c r="J592" s="57">
        <f t="shared" si="79"/>
        <v>8</v>
      </c>
      <c r="K592" s="318">
        <f t="shared" si="80"/>
        <v>3.9360393603936035E-3</v>
      </c>
      <c r="L592" s="54">
        <f t="shared" si="81"/>
        <v>14.484624846248462</v>
      </c>
      <c r="M592" s="54">
        <f t="shared" si="78"/>
        <v>3.1866174661746616</v>
      </c>
      <c r="N592" s="54">
        <f t="shared" si="82"/>
        <v>7.2423124231242308</v>
      </c>
      <c r="O592" s="54">
        <v>0.78704536862003771</v>
      </c>
      <c r="P592" s="56">
        <f t="shared" si="83"/>
        <v>4.1871293750680022E-2</v>
      </c>
    </row>
    <row r="593" spans="1:16" x14ac:dyDescent="0.2">
      <c r="A593" s="58">
        <f t="shared" si="84"/>
        <v>205</v>
      </c>
      <c r="B593" s="57" t="s">
        <v>1478</v>
      </c>
      <c r="C593" s="81">
        <v>704</v>
      </c>
      <c r="D593" s="81">
        <v>41.3</v>
      </c>
      <c r="E593" s="81">
        <v>161</v>
      </c>
      <c r="F593" s="81">
        <f t="shared" si="77"/>
        <v>906.3</v>
      </c>
      <c r="G593" s="90">
        <v>9</v>
      </c>
      <c r="H593" s="90">
        <v>1</v>
      </c>
      <c r="I593" s="90">
        <v>1</v>
      </c>
      <c r="J593" s="57">
        <f t="shared" si="79"/>
        <v>11</v>
      </c>
      <c r="K593" s="318">
        <f t="shared" si="80"/>
        <v>5.412054120541205E-3</v>
      </c>
      <c r="L593" s="54">
        <f t="shared" si="81"/>
        <v>19.916359163591633</v>
      </c>
      <c r="M593" s="54">
        <f t="shared" si="78"/>
        <v>4.381599015990159</v>
      </c>
      <c r="N593" s="54">
        <f t="shared" si="82"/>
        <v>9.9581795817958163</v>
      </c>
      <c r="O593" s="54">
        <v>1.0119154739400484</v>
      </c>
      <c r="P593" s="56">
        <f t="shared" si="83"/>
        <v>3.8914325538251859E-2</v>
      </c>
    </row>
    <row r="594" spans="1:16" x14ac:dyDescent="0.2">
      <c r="A594" s="58">
        <f t="shared" si="84"/>
        <v>206</v>
      </c>
      <c r="B594" s="57" t="s">
        <v>1479</v>
      </c>
      <c r="C594" s="81">
        <v>745.99</v>
      </c>
      <c r="D594" s="81">
        <v>91.8</v>
      </c>
      <c r="E594" s="81">
        <v>153.19999999999999</v>
      </c>
      <c r="F594" s="81">
        <f t="shared" si="77"/>
        <v>990.99</v>
      </c>
      <c r="G594" s="90">
        <v>9</v>
      </c>
      <c r="H594" s="90">
        <v>2</v>
      </c>
      <c r="I594" s="90">
        <v>1</v>
      </c>
      <c r="J594" s="57">
        <f t="shared" si="79"/>
        <v>12</v>
      </c>
      <c r="K594" s="318">
        <f t="shared" si="80"/>
        <v>5.9040590405904057E-3</v>
      </c>
      <c r="L594" s="54">
        <f t="shared" si="81"/>
        <v>21.726937269372694</v>
      </c>
      <c r="M594" s="54">
        <f t="shared" si="78"/>
        <v>4.7799261992619924</v>
      </c>
      <c r="N594" s="54">
        <f t="shared" si="82"/>
        <v>10.863468634686347</v>
      </c>
      <c r="O594" s="54">
        <v>1.0119154739400484</v>
      </c>
      <c r="P594" s="56">
        <f t="shared" si="83"/>
        <v>3.8731215831906564E-2</v>
      </c>
    </row>
    <row r="595" spans="1:16" x14ac:dyDescent="0.2">
      <c r="A595" s="58">
        <f t="shared" si="84"/>
        <v>207</v>
      </c>
      <c r="B595" s="57" t="s">
        <v>1480</v>
      </c>
      <c r="C595" s="81">
        <v>675.4</v>
      </c>
      <c r="D595" s="81"/>
      <c r="E595" s="81">
        <v>182.9</v>
      </c>
      <c r="F595" s="81">
        <f t="shared" si="77"/>
        <v>858.3</v>
      </c>
      <c r="G595" s="90">
        <v>11</v>
      </c>
      <c r="H595" s="90"/>
      <c r="I595" s="90">
        <v>3</v>
      </c>
      <c r="J595" s="57">
        <f t="shared" si="79"/>
        <v>14</v>
      </c>
      <c r="K595" s="318">
        <f t="shared" si="80"/>
        <v>6.8880688806888064E-3</v>
      </c>
      <c r="L595" s="54">
        <f t="shared" si="81"/>
        <v>25.348093480934807</v>
      </c>
      <c r="M595" s="54">
        <f t="shared" si="78"/>
        <v>5.5765805658056573</v>
      </c>
      <c r="N595" s="54">
        <f t="shared" si="82"/>
        <v>12.674046740467404</v>
      </c>
      <c r="O595" s="54">
        <v>1.2367855792600595</v>
      </c>
      <c r="P595" s="56">
        <f t="shared" si="83"/>
        <v>5.2237570041323463E-2</v>
      </c>
    </row>
    <row r="596" spans="1:16" x14ac:dyDescent="0.2">
      <c r="A596" s="58">
        <f t="shared" si="84"/>
        <v>208</v>
      </c>
      <c r="B596" s="57" t="s">
        <v>1481</v>
      </c>
      <c r="C596" s="81">
        <v>1034.8</v>
      </c>
      <c r="D596" s="81"/>
      <c r="E596" s="81">
        <v>19.3</v>
      </c>
      <c r="F596" s="81">
        <f t="shared" si="77"/>
        <v>1054.0999999999999</v>
      </c>
      <c r="G596" s="90">
        <v>21</v>
      </c>
      <c r="H596" s="90"/>
      <c r="I596" s="90">
        <v>1</v>
      </c>
      <c r="J596" s="57">
        <f t="shared" si="79"/>
        <v>22</v>
      </c>
      <c r="K596" s="318">
        <f t="shared" si="80"/>
        <v>1.082410824108241E-2</v>
      </c>
      <c r="L596" s="54">
        <f t="shared" si="81"/>
        <v>39.832718327183265</v>
      </c>
      <c r="M596" s="54">
        <f t="shared" si="78"/>
        <v>8.763198031980318</v>
      </c>
      <c r="N596" s="54">
        <f t="shared" si="82"/>
        <v>19.916359163591633</v>
      </c>
      <c r="O596" s="54">
        <v>2.3611361058601132</v>
      </c>
      <c r="P596" s="56">
        <f t="shared" si="83"/>
        <v>6.723594690125731E-2</v>
      </c>
    </row>
    <row r="597" spans="1:16" x14ac:dyDescent="0.2">
      <c r="A597" s="58">
        <f t="shared" si="84"/>
        <v>209</v>
      </c>
      <c r="B597" s="57" t="s">
        <v>1482</v>
      </c>
      <c r="C597" s="81">
        <v>910.15</v>
      </c>
      <c r="D597" s="81"/>
      <c r="E597" s="81">
        <v>91.5</v>
      </c>
      <c r="F597" s="81">
        <f t="shared" si="77"/>
        <v>1001.65</v>
      </c>
      <c r="G597" s="90">
        <v>13</v>
      </c>
      <c r="H597" s="90"/>
      <c r="I597" s="90">
        <v>2</v>
      </c>
      <c r="J597" s="57">
        <f t="shared" si="79"/>
        <v>15</v>
      </c>
      <c r="K597" s="318">
        <f t="shared" si="80"/>
        <v>7.3800738007380063E-3</v>
      </c>
      <c r="L597" s="54">
        <f t="shared" si="81"/>
        <v>27.158671586715862</v>
      </c>
      <c r="M597" s="54">
        <f t="shared" si="78"/>
        <v>5.9749077490774898</v>
      </c>
      <c r="N597" s="54">
        <f t="shared" si="82"/>
        <v>13.579335793357931</v>
      </c>
      <c r="O597" s="54">
        <v>1.4616556845800699</v>
      </c>
      <c r="P597" s="56">
        <f t="shared" si="83"/>
        <v>4.8095213711108031E-2</v>
      </c>
    </row>
    <row r="598" spans="1:16" x14ac:dyDescent="0.2">
      <c r="A598" s="58">
        <f t="shared" si="84"/>
        <v>210</v>
      </c>
      <c r="B598" s="57" t="s">
        <v>1483</v>
      </c>
      <c r="C598" s="81">
        <v>712</v>
      </c>
      <c r="D598" s="81"/>
      <c r="E598" s="81"/>
      <c r="F598" s="81">
        <f t="shared" si="77"/>
        <v>712</v>
      </c>
      <c r="G598" s="90">
        <v>10</v>
      </c>
      <c r="H598" s="90"/>
      <c r="I598" s="90"/>
      <c r="J598" s="57">
        <f t="shared" si="79"/>
        <v>10</v>
      </c>
      <c r="K598" s="318">
        <f t="shared" si="80"/>
        <v>4.9200492004920042E-3</v>
      </c>
      <c r="L598" s="54">
        <f t="shared" si="81"/>
        <v>18.105781057810574</v>
      </c>
      <c r="M598" s="54">
        <f t="shared" si="78"/>
        <v>3.9832718327183265</v>
      </c>
      <c r="N598" s="54">
        <f t="shared" si="82"/>
        <v>9.0528905289052872</v>
      </c>
      <c r="O598" s="54">
        <v>1.124350526600054</v>
      </c>
      <c r="P598" s="56">
        <f t="shared" si="83"/>
        <v>4.5317828575890784E-2</v>
      </c>
    </row>
    <row r="599" spans="1:16" x14ac:dyDescent="0.2">
      <c r="A599" s="58">
        <f t="shared" si="84"/>
        <v>211</v>
      </c>
      <c r="B599" s="57" t="s">
        <v>1484</v>
      </c>
      <c r="C599" s="81">
        <v>305.89999999999998</v>
      </c>
      <c r="D599" s="81"/>
      <c r="E599" s="81">
        <v>31.5</v>
      </c>
      <c r="F599" s="81">
        <f t="shared" si="77"/>
        <v>337.4</v>
      </c>
      <c r="G599" s="90">
        <v>3</v>
      </c>
      <c r="H599" s="90"/>
      <c r="I599" s="90">
        <v>1</v>
      </c>
      <c r="J599" s="57">
        <f t="shared" si="79"/>
        <v>4</v>
      </c>
      <c r="K599" s="318">
        <f t="shared" si="80"/>
        <v>1.9680196801968018E-3</v>
      </c>
      <c r="L599" s="54">
        <f t="shared" si="81"/>
        <v>7.2423124231242308</v>
      </c>
      <c r="M599" s="54">
        <f t="shared" si="78"/>
        <v>1.5933087330873308</v>
      </c>
      <c r="N599" s="54">
        <f t="shared" si="82"/>
        <v>3.6211562115621154</v>
      </c>
      <c r="O599" s="54">
        <v>0.33730515798001615</v>
      </c>
      <c r="P599" s="56">
        <f t="shared" si="83"/>
        <v>3.791962811426703E-2</v>
      </c>
    </row>
    <row r="600" spans="1:16" x14ac:dyDescent="0.2">
      <c r="A600" s="58">
        <f t="shared" si="84"/>
        <v>212</v>
      </c>
      <c r="B600" s="57" t="s">
        <v>1485</v>
      </c>
      <c r="C600" s="81">
        <v>687.07</v>
      </c>
      <c r="D600" s="81"/>
      <c r="E600" s="81">
        <v>16.899999999999999</v>
      </c>
      <c r="F600" s="81">
        <f t="shared" si="77"/>
        <v>703.97</v>
      </c>
      <c r="G600" s="90">
        <v>10</v>
      </c>
      <c r="H600" s="90"/>
      <c r="I600" s="90">
        <v>1</v>
      </c>
      <c r="J600" s="57">
        <f t="shared" si="79"/>
        <v>11</v>
      </c>
      <c r="K600" s="318">
        <f t="shared" si="80"/>
        <v>5.412054120541205E-3</v>
      </c>
      <c r="L600" s="54">
        <f t="shared" si="81"/>
        <v>19.916359163591633</v>
      </c>
      <c r="M600" s="54">
        <f t="shared" si="78"/>
        <v>4.381599015990159</v>
      </c>
      <c r="N600" s="54">
        <f t="shared" si="82"/>
        <v>9.9581795817958163</v>
      </c>
      <c r="O600" s="54">
        <v>1.124350526600054</v>
      </c>
      <c r="P600" s="56">
        <f t="shared" si="83"/>
        <v>5.0258517107231358E-2</v>
      </c>
    </row>
    <row r="601" spans="1:16" x14ac:dyDescent="0.2">
      <c r="A601" s="58">
        <f t="shared" si="84"/>
        <v>213</v>
      </c>
      <c r="B601" s="57" t="s">
        <v>1486</v>
      </c>
      <c r="C601" s="81">
        <v>884.9</v>
      </c>
      <c r="D601" s="81">
        <v>28.7</v>
      </c>
      <c r="E601" s="81"/>
      <c r="F601" s="81">
        <f t="shared" si="77"/>
        <v>913.6</v>
      </c>
      <c r="G601" s="90">
        <v>11</v>
      </c>
      <c r="H601" s="90">
        <v>1</v>
      </c>
      <c r="I601" s="90"/>
      <c r="J601" s="57">
        <f t="shared" si="79"/>
        <v>12</v>
      </c>
      <c r="K601" s="318">
        <f t="shared" si="80"/>
        <v>5.9040590405904057E-3</v>
      </c>
      <c r="L601" s="54">
        <f t="shared" si="81"/>
        <v>21.726937269372694</v>
      </c>
      <c r="M601" s="54">
        <f t="shared" si="78"/>
        <v>4.7799261992619924</v>
      </c>
      <c r="N601" s="54">
        <f t="shared" si="82"/>
        <v>10.863468634686347</v>
      </c>
      <c r="O601" s="54">
        <v>1.2367855792600595</v>
      </c>
      <c r="P601" s="56">
        <f t="shared" si="83"/>
        <v>4.225822863680067E-2</v>
      </c>
    </row>
    <row r="602" spans="1:16" x14ac:dyDescent="0.2">
      <c r="A602" s="58">
        <f t="shared" si="84"/>
        <v>214</v>
      </c>
      <c r="B602" s="57" t="s">
        <v>1487</v>
      </c>
      <c r="C602" s="81">
        <v>534.6</v>
      </c>
      <c r="D602" s="81"/>
      <c r="E602" s="81">
        <v>68.599999999999994</v>
      </c>
      <c r="F602" s="81">
        <f t="shared" si="77"/>
        <v>603.20000000000005</v>
      </c>
      <c r="G602" s="90">
        <v>9</v>
      </c>
      <c r="H602" s="90"/>
      <c r="I602" s="90">
        <v>2</v>
      </c>
      <c r="J602" s="57">
        <f t="shared" si="79"/>
        <v>11</v>
      </c>
      <c r="K602" s="318">
        <f t="shared" si="80"/>
        <v>5.412054120541205E-3</v>
      </c>
      <c r="L602" s="54">
        <f t="shared" si="81"/>
        <v>19.916359163591633</v>
      </c>
      <c r="M602" s="54">
        <f t="shared" si="78"/>
        <v>4.381599015990159</v>
      </c>
      <c r="N602" s="54">
        <f t="shared" si="82"/>
        <v>9.9581795817958163</v>
      </c>
      <c r="O602" s="54">
        <v>1.0119154739400484</v>
      </c>
      <c r="P602" s="56">
        <f t="shared" si="83"/>
        <v>5.8468258016110171E-2</v>
      </c>
    </row>
    <row r="603" spans="1:16" x14ac:dyDescent="0.2">
      <c r="A603" s="58">
        <f t="shared" si="84"/>
        <v>215</v>
      </c>
      <c r="B603" s="57" t="s">
        <v>1488</v>
      </c>
      <c r="C603" s="81">
        <v>548.1</v>
      </c>
      <c r="D603" s="81"/>
      <c r="E603" s="81"/>
      <c r="F603" s="81">
        <f t="shared" si="77"/>
        <v>548.1</v>
      </c>
      <c r="G603" s="90">
        <v>9</v>
      </c>
      <c r="H603" s="90"/>
      <c r="I603" s="90"/>
      <c r="J603" s="57">
        <f t="shared" si="79"/>
        <v>9</v>
      </c>
      <c r="K603" s="318">
        <f t="shared" si="80"/>
        <v>4.4280442804428043E-3</v>
      </c>
      <c r="L603" s="54">
        <f t="shared" si="81"/>
        <v>16.29520295202952</v>
      </c>
      <c r="M603" s="54">
        <f t="shared" si="78"/>
        <v>3.5849446494464945</v>
      </c>
      <c r="N603" s="54">
        <f t="shared" si="82"/>
        <v>8.1476014760147599</v>
      </c>
      <c r="O603" s="54">
        <v>1.0119154739400484</v>
      </c>
      <c r="P603" s="56">
        <f t="shared" si="83"/>
        <v>5.2982420272634237E-2</v>
      </c>
    </row>
    <row r="604" spans="1:16" x14ac:dyDescent="0.2">
      <c r="A604" s="58">
        <f t="shared" si="84"/>
        <v>216</v>
      </c>
      <c r="B604" s="57" t="s">
        <v>1489</v>
      </c>
      <c r="C604" s="81">
        <v>630.6</v>
      </c>
      <c r="D604" s="81">
        <v>114.7</v>
      </c>
      <c r="E604" s="81"/>
      <c r="F604" s="81">
        <f t="shared" si="77"/>
        <v>745.30000000000007</v>
      </c>
      <c r="G604" s="90">
        <v>7</v>
      </c>
      <c r="H604" s="90">
        <v>1</v>
      </c>
      <c r="I604" s="90"/>
      <c r="J604" s="57">
        <f t="shared" si="79"/>
        <v>8</v>
      </c>
      <c r="K604" s="318">
        <f t="shared" si="80"/>
        <v>3.9360393603936035E-3</v>
      </c>
      <c r="L604" s="54">
        <f t="shared" si="81"/>
        <v>14.484624846248462</v>
      </c>
      <c r="M604" s="54">
        <f t="shared" si="78"/>
        <v>3.1866174661746616</v>
      </c>
      <c r="N604" s="54">
        <f t="shared" si="82"/>
        <v>7.2423124231242308</v>
      </c>
      <c r="O604" s="54">
        <v>0.78704536862003771</v>
      </c>
      <c r="P604" s="56">
        <f t="shared" si="83"/>
        <v>3.4483563805403725E-2</v>
      </c>
    </row>
    <row r="605" spans="1:16" x14ac:dyDescent="0.2">
      <c r="A605" s="58">
        <f t="shared" si="84"/>
        <v>217</v>
      </c>
      <c r="B605" s="57" t="s">
        <v>1490</v>
      </c>
      <c r="C605" s="81">
        <v>473.1</v>
      </c>
      <c r="D605" s="81">
        <v>12.4</v>
      </c>
      <c r="E605" s="81">
        <v>260.39999999999998</v>
      </c>
      <c r="F605" s="81">
        <f t="shared" si="77"/>
        <v>745.9</v>
      </c>
      <c r="G605" s="90">
        <v>9</v>
      </c>
      <c r="H605" s="90">
        <v>1</v>
      </c>
      <c r="I605" s="90">
        <v>1</v>
      </c>
      <c r="J605" s="57">
        <f t="shared" si="79"/>
        <v>11</v>
      </c>
      <c r="K605" s="318">
        <f t="shared" si="80"/>
        <v>5.412054120541205E-3</v>
      </c>
      <c r="L605" s="54">
        <f t="shared" si="81"/>
        <v>19.916359163591633</v>
      </c>
      <c r="M605" s="54">
        <f t="shared" si="78"/>
        <v>4.381599015990159</v>
      </c>
      <c r="N605" s="54">
        <f t="shared" si="82"/>
        <v>9.9581795817958163</v>
      </c>
      <c r="O605" s="54">
        <v>1.0119154739400484</v>
      </c>
      <c r="P605" s="56">
        <f t="shared" si="83"/>
        <v>4.7282548914489422E-2</v>
      </c>
    </row>
    <row r="606" spans="1:16" x14ac:dyDescent="0.2">
      <c r="A606" s="58">
        <f t="shared" si="84"/>
        <v>218</v>
      </c>
      <c r="B606" s="57" t="s">
        <v>1491</v>
      </c>
      <c r="C606" s="81">
        <v>986.7</v>
      </c>
      <c r="D606" s="81"/>
      <c r="E606" s="81">
        <v>215.4</v>
      </c>
      <c r="F606" s="81">
        <f t="shared" si="77"/>
        <v>1202.1000000000001</v>
      </c>
      <c r="G606" s="90">
        <v>14</v>
      </c>
      <c r="H606" s="90"/>
      <c r="I606" s="90">
        <v>1</v>
      </c>
      <c r="J606" s="57">
        <f t="shared" si="79"/>
        <v>15</v>
      </c>
      <c r="K606" s="318">
        <f t="shared" si="80"/>
        <v>7.3800738007380063E-3</v>
      </c>
      <c r="L606" s="54">
        <f t="shared" si="81"/>
        <v>27.158671586715862</v>
      </c>
      <c r="M606" s="54">
        <f t="shared" si="78"/>
        <v>5.9749077490774898</v>
      </c>
      <c r="N606" s="54">
        <f t="shared" si="82"/>
        <v>13.579335793357931</v>
      </c>
      <c r="O606" s="54">
        <v>1.5740907372400754</v>
      </c>
      <c r="P606" s="56">
        <f t="shared" si="83"/>
        <v>4.016887602228713E-2</v>
      </c>
    </row>
    <row r="607" spans="1:16" x14ac:dyDescent="0.2">
      <c r="A607" s="58">
        <f t="shared" si="84"/>
        <v>219</v>
      </c>
      <c r="B607" s="57" t="s">
        <v>1492</v>
      </c>
      <c r="C607" s="81">
        <v>648.20000000000005</v>
      </c>
      <c r="D607" s="81"/>
      <c r="E607" s="81"/>
      <c r="F607" s="81">
        <f t="shared" si="77"/>
        <v>648.20000000000005</v>
      </c>
      <c r="G607" s="90">
        <v>7</v>
      </c>
      <c r="H607" s="90"/>
      <c r="I607" s="90"/>
      <c r="J607" s="57">
        <f t="shared" si="79"/>
        <v>7</v>
      </c>
      <c r="K607" s="318">
        <f t="shared" si="80"/>
        <v>3.4440344403444032E-3</v>
      </c>
      <c r="L607" s="54">
        <f t="shared" si="81"/>
        <v>12.674046740467404</v>
      </c>
      <c r="M607" s="54">
        <f t="shared" si="78"/>
        <v>2.7882902829028287</v>
      </c>
      <c r="N607" s="54">
        <f t="shared" si="82"/>
        <v>6.3370233702337018</v>
      </c>
      <c r="O607" s="54">
        <v>0.78704536862003771</v>
      </c>
      <c r="P607" s="56">
        <f t="shared" si="83"/>
        <v>3.4844809876926827E-2</v>
      </c>
    </row>
    <row r="608" spans="1:16" x14ac:dyDescent="0.2">
      <c r="A608" s="58">
        <f t="shared" si="84"/>
        <v>220</v>
      </c>
      <c r="B608" s="57" t="s">
        <v>1493</v>
      </c>
      <c r="C608" s="81">
        <v>696.9</v>
      </c>
      <c r="D608" s="81"/>
      <c r="E608" s="81">
        <v>42.8</v>
      </c>
      <c r="F608" s="81">
        <f t="shared" si="77"/>
        <v>739.69999999999993</v>
      </c>
      <c r="G608" s="90">
        <v>10</v>
      </c>
      <c r="H608" s="90"/>
      <c r="I608" s="90">
        <v>1</v>
      </c>
      <c r="J608" s="57">
        <f t="shared" si="79"/>
        <v>11</v>
      </c>
      <c r="K608" s="318">
        <f t="shared" si="80"/>
        <v>5.412054120541205E-3</v>
      </c>
      <c r="L608" s="54">
        <f t="shared" si="81"/>
        <v>19.916359163591633</v>
      </c>
      <c r="M608" s="54">
        <f t="shared" si="78"/>
        <v>4.381599015990159</v>
      </c>
      <c r="N608" s="54">
        <f t="shared" si="82"/>
        <v>9.9581795817958163</v>
      </c>
      <c r="O608" s="54">
        <v>1.124350526600054</v>
      </c>
      <c r="P608" s="56">
        <f t="shared" si="83"/>
        <v>4.7830861549246539E-2</v>
      </c>
    </row>
    <row r="609" spans="1:16" x14ac:dyDescent="0.2">
      <c r="A609" s="58">
        <f t="shared" si="84"/>
        <v>221</v>
      </c>
      <c r="B609" s="57" t="s">
        <v>1494</v>
      </c>
      <c r="C609" s="81">
        <v>686.9</v>
      </c>
      <c r="D609" s="81"/>
      <c r="E609" s="81">
        <v>111.8</v>
      </c>
      <c r="F609" s="81">
        <f t="shared" si="77"/>
        <v>798.69999999999993</v>
      </c>
      <c r="G609" s="90">
        <v>10</v>
      </c>
      <c r="H609" s="90"/>
      <c r="I609" s="90">
        <v>2</v>
      </c>
      <c r="J609" s="57">
        <f t="shared" si="79"/>
        <v>12</v>
      </c>
      <c r="K609" s="318">
        <f t="shared" si="80"/>
        <v>5.9040590405904057E-3</v>
      </c>
      <c r="L609" s="54">
        <f t="shared" si="81"/>
        <v>21.726937269372694</v>
      </c>
      <c r="M609" s="54">
        <f t="shared" si="78"/>
        <v>4.7799261992619924</v>
      </c>
      <c r="N609" s="54">
        <f t="shared" si="82"/>
        <v>10.863468634686347</v>
      </c>
      <c r="O609" s="54">
        <v>1.124350526600054</v>
      </c>
      <c r="P609" s="56">
        <f t="shared" si="83"/>
        <v>4.8196672880832715E-2</v>
      </c>
    </row>
    <row r="610" spans="1:16" x14ac:dyDescent="0.2">
      <c r="A610" s="58">
        <f t="shared" si="84"/>
        <v>222</v>
      </c>
      <c r="B610" s="57" t="s">
        <v>1495</v>
      </c>
      <c r="C610" s="81">
        <v>6173.94</v>
      </c>
      <c r="D610" s="81">
        <v>111.6</v>
      </c>
      <c r="E610" s="81"/>
      <c r="F610" s="81">
        <f t="shared" si="77"/>
        <v>6285.54</v>
      </c>
      <c r="G610" s="90">
        <v>87</v>
      </c>
      <c r="H610" s="90">
        <v>1</v>
      </c>
      <c r="I610" s="90"/>
      <c r="J610" s="57">
        <f t="shared" si="79"/>
        <v>88</v>
      </c>
      <c r="K610" s="318">
        <f t="shared" si="80"/>
        <v>4.329643296432964E-2</v>
      </c>
      <c r="L610" s="54">
        <f t="shared" si="81"/>
        <v>159.33087330873306</v>
      </c>
      <c r="M610" s="54">
        <f t="shared" si="78"/>
        <v>35.052792127921272</v>
      </c>
      <c r="N610" s="54">
        <f t="shared" si="82"/>
        <v>79.66543665436653</v>
      </c>
      <c r="O610" s="54">
        <v>9.7818495814204685</v>
      </c>
      <c r="P610" s="56">
        <f t="shared" si="83"/>
        <v>4.5156176187319048E-2</v>
      </c>
    </row>
    <row r="611" spans="1:16" x14ac:dyDescent="0.2">
      <c r="A611" s="58">
        <f t="shared" si="84"/>
        <v>223</v>
      </c>
      <c r="B611" s="57" t="s">
        <v>1496</v>
      </c>
      <c r="C611" s="81">
        <v>842.4</v>
      </c>
      <c r="D611" s="81">
        <v>158.5</v>
      </c>
      <c r="E611" s="81"/>
      <c r="F611" s="81">
        <f t="shared" si="77"/>
        <v>1000.9</v>
      </c>
      <c r="G611" s="90">
        <v>12</v>
      </c>
      <c r="H611" s="90">
        <v>2</v>
      </c>
      <c r="I611" s="90"/>
      <c r="J611" s="57">
        <f t="shared" si="79"/>
        <v>14</v>
      </c>
      <c r="K611" s="318">
        <f t="shared" si="80"/>
        <v>6.8880688806888064E-3</v>
      </c>
      <c r="L611" s="54">
        <f t="shared" si="81"/>
        <v>25.348093480934807</v>
      </c>
      <c r="M611" s="54">
        <f t="shared" si="78"/>
        <v>5.5765805658056573</v>
      </c>
      <c r="N611" s="54">
        <f t="shared" si="82"/>
        <v>12.674046740467404</v>
      </c>
      <c r="O611" s="54">
        <v>1.3492206319200646</v>
      </c>
      <c r="P611" s="56">
        <f t="shared" si="83"/>
        <v>4.4907524646945682E-2</v>
      </c>
    </row>
    <row r="612" spans="1:16" x14ac:dyDescent="0.2">
      <c r="A612" s="58">
        <f t="shared" si="84"/>
        <v>224</v>
      </c>
      <c r="B612" s="57" t="s">
        <v>1497</v>
      </c>
      <c r="C612" s="81">
        <v>372.1</v>
      </c>
      <c r="D612" s="81"/>
      <c r="E612" s="81">
        <v>20.3</v>
      </c>
      <c r="F612" s="81">
        <f t="shared" si="77"/>
        <v>392.40000000000003</v>
      </c>
      <c r="G612" s="90">
        <v>8</v>
      </c>
      <c r="H612" s="90"/>
      <c r="I612" s="90">
        <v>1</v>
      </c>
      <c r="J612" s="57">
        <f t="shared" si="79"/>
        <v>9</v>
      </c>
      <c r="K612" s="318">
        <f t="shared" si="80"/>
        <v>4.4280442804428043E-3</v>
      </c>
      <c r="L612" s="54">
        <f t="shared" si="81"/>
        <v>16.29520295202952</v>
      </c>
      <c r="M612" s="54">
        <f t="shared" si="78"/>
        <v>3.5849446494464945</v>
      </c>
      <c r="N612" s="54">
        <f t="shared" si="82"/>
        <v>8.1476014760147599</v>
      </c>
      <c r="O612" s="54">
        <v>0.89948042128004313</v>
      </c>
      <c r="P612" s="56">
        <f t="shared" si="83"/>
        <v>7.3718729609507677E-2</v>
      </c>
    </row>
    <row r="613" spans="1:16" x14ac:dyDescent="0.2">
      <c r="A613" s="58">
        <f t="shared" si="84"/>
        <v>225</v>
      </c>
      <c r="B613" s="57" t="s">
        <v>1498</v>
      </c>
      <c r="C613" s="81">
        <v>555.1</v>
      </c>
      <c r="D613" s="81"/>
      <c r="E613" s="81">
        <v>40.6</v>
      </c>
      <c r="F613" s="81">
        <f t="shared" si="77"/>
        <v>595.70000000000005</v>
      </c>
      <c r="G613" s="90">
        <v>10</v>
      </c>
      <c r="H613" s="90"/>
      <c r="I613" s="90">
        <v>1</v>
      </c>
      <c r="J613" s="57">
        <f t="shared" si="79"/>
        <v>11</v>
      </c>
      <c r="K613" s="318">
        <f t="shared" si="80"/>
        <v>5.412054120541205E-3</v>
      </c>
      <c r="L613" s="54">
        <f t="shared" si="81"/>
        <v>19.916359163591633</v>
      </c>
      <c r="M613" s="54">
        <f t="shared" si="78"/>
        <v>4.381599015990159</v>
      </c>
      <c r="N613" s="54">
        <f t="shared" si="82"/>
        <v>9.9581795817958163</v>
      </c>
      <c r="O613" s="54">
        <v>1.124350526600054</v>
      </c>
      <c r="P613" s="56">
        <f t="shared" si="83"/>
        <v>5.9393131253949405E-2</v>
      </c>
    </row>
    <row r="614" spans="1:16" x14ac:dyDescent="0.2">
      <c r="A614" s="58">
        <f t="shared" si="84"/>
        <v>226</v>
      </c>
      <c r="B614" s="57" t="s">
        <v>1499</v>
      </c>
      <c r="C614" s="81">
        <v>538.45000000000005</v>
      </c>
      <c r="D614" s="81"/>
      <c r="E614" s="81">
        <v>37.799999999999997</v>
      </c>
      <c r="F614" s="81">
        <f t="shared" si="77"/>
        <v>576.25</v>
      </c>
      <c r="G614" s="90">
        <v>7</v>
      </c>
      <c r="H614" s="90"/>
      <c r="I614" s="90">
        <v>1</v>
      </c>
      <c r="J614" s="57">
        <f t="shared" si="79"/>
        <v>8</v>
      </c>
      <c r="K614" s="318">
        <f t="shared" si="80"/>
        <v>3.9360393603936035E-3</v>
      </c>
      <c r="L614" s="54">
        <f t="shared" si="81"/>
        <v>14.484624846248462</v>
      </c>
      <c r="M614" s="54">
        <f t="shared" si="78"/>
        <v>3.1866174661746616</v>
      </c>
      <c r="N614" s="54">
        <f t="shared" si="82"/>
        <v>7.2423124231242308</v>
      </c>
      <c r="O614" s="54">
        <v>0.78704536862003771</v>
      </c>
      <c r="P614" s="56">
        <f t="shared" si="83"/>
        <v>4.4599739877080082E-2</v>
      </c>
    </row>
    <row r="615" spans="1:16" x14ac:dyDescent="0.2">
      <c r="A615" s="58">
        <f t="shared" si="84"/>
        <v>227</v>
      </c>
      <c r="B615" s="57" t="s">
        <v>1500</v>
      </c>
      <c r="C615" s="81">
        <v>877.8</v>
      </c>
      <c r="D615" s="81"/>
      <c r="E615" s="81"/>
      <c r="F615" s="81">
        <f t="shared" si="77"/>
        <v>877.8</v>
      </c>
      <c r="G615" s="90">
        <v>20</v>
      </c>
      <c r="H615" s="90"/>
      <c r="I615" s="90"/>
      <c r="J615" s="57">
        <f t="shared" si="79"/>
        <v>20</v>
      </c>
      <c r="K615" s="318">
        <f t="shared" si="80"/>
        <v>9.8400984009840084E-3</v>
      </c>
      <c r="L615" s="54">
        <f t="shared" si="81"/>
        <v>36.211562115621149</v>
      </c>
      <c r="M615" s="54">
        <f t="shared" si="78"/>
        <v>7.966543665436653</v>
      </c>
      <c r="N615" s="54">
        <f t="shared" si="82"/>
        <v>18.105781057810574</v>
      </c>
      <c r="O615" s="54">
        <v>2.2487010532001079</v>
      </c>
      <c r="P615" s="56">
        <f t="shared" si="83"/>
        <v>7.3516276933320204E-2</v>
      </c>
    </row>
    <row r="616" spans="1:16" x14ac:dyDescent="0.2">
      <c r="A616" s="58">
        <f t="shared" si="84"/>
        <v>228</v>
      </c>
      <c r="B616" s="57" t="s">
        <v>1501</v>
      </c>
      <c r="C616" s="81">
        <v>654.9</v>
      </c>
      <c r="D616" s="81">
        <v>53.4</v>
      </c>
      <c r="E616" s="81"/>
      <c r="F616" s="81">
        <f t="shared" si="77"/>
        <v>708.3</v>
      </c>
      <c r="G616" s="90">
        <v>12</v>
      </c>
      <c r="H616" s="90">
        <v>1</v>
      </c>
      <c r="I616" s="90"/>
      <c r="J616" s="57">
        <f t="shared" si="79"/>
        <v>13</v>
      </c>
      <c r="K616" s="318">
        <f t="shared" si="80"/>
        <v>6.3960639606396056E-3</v>
      </c>
      <c r="L616" s="54">
        <f t="shared" si="81"/>
        <v>23.537515375153749</v>
      </c>
      <c r="M616" s="54">
        <f t="shared" si="78"/>
        <v>5.1782533825338248</v>
      </c>
      <c r="N616" s="54">
        <f t="shared" si="82"/>
        <v>11.768757687576874</v>
      </c>
      <c r="O616" s="54">
        <v>1.3492206319200646</v>
      </c>
      <c r="P616" s="56">
        <f t="shared" si="83"/>
        <v>5.9062187035415097E-2</v>
      </c>
    </row>
    <row r="617" spans="1:16" x14ac:dyDescent="0.2">
      <c r="A617" s="58">
        <f t="shared" si="84"/>
        <v>229</v>
      </c>
      <c r="B617" s="57" t="s">
        <v>1502</v>
      </c>
      <c r="C617" s="81">
        <v>392.4</v>
      </c>
      <c r="D617" s="81"/>
      <c r="E617" s="81">
        <v>19.899999999999999</v>
      </c>
      <c r="F617" s="81">
        <f t="shared" si="77"/>
        <v>412.29999999999995</v>
      </c>
      <c r="G617" s="90">
        <v>9</v>
      </c>
      <c r="H617" s="90"/>
      <c r="I617" s="90">
        <v>1</v>
      </c>
      <c r="J617" s="57">
        <f t="shared" si="79"/>
        <v>10</v>
      </c>
      <c r="K617" s="318">
        <f t="shared" si="80"/>
        <v>4.9200492004920042E-3</v>
      </c>
      <c r="L617" s="54">
        <f t="shared" si="81"/>
        <v>18.105781057810574</v>
      </c>
      <c r="M617" s="54">
        <f t="shared" si="78"/>
        <v>3.9832718327183265</v>
      </c>
      <c r="N617" s="54">
        <f t="shared" si="82"/>
        <v>9.0528905289052872</v>
      </c>
      <c r="O617" s="54">
        <v>1.0119154739400484</v>
      </c>
      <c r="P617" s="56">
        <f t="shared" si="83"/>
        <v>7.798656049811846E-2</v>
      </c>
    </row>
    <row r="618" spans="1:16" x14ac:dyDescent="0.2">
      <c r="A618" s="58">
        <f t="shared" si="84"/>
        <v>230</v>
      </c>
      <c r="B618" s="57" t="s">
        <v>1503</v>
      </c>
      <c r="C618" s="81">
        <v>598.14</v>
      </c>
      <c r="D618" s="81"/>
      <c r="E618" s="81"/>
      <c r="F618" s="81">
        <f t="shared" si="77"/>
        <v>598.14</v>
      </c>
      <c r="G618" s="90">
        <v>10</v>
      </c>
      <c r="H618" s="90"/>
      <c r="I618" s="90"/>
      <c r="J618" s="57">
        <f t="shared" si="79"/>
        <v>10</v>
      </c>
      <c r="K618" s="318">
        <f t="shared" si="80"/>
        <v>4.9200492004920042E-3</v>
      </c>
      <c r="L618" s="54">
        <f t="shared" si="81"/>
        <v>18.105781057810574</v>
      </c>
      <c r="M618" s="54">
        <f t="shared" si="78"/>
        <v>3.9832718327183265</v>
      </c>
      <c r="N618" s="54">
        <f t="shared" si="82"/>
        <v>9.0528905289052872</v>
      </c>
      <c r="O618" s="54">
        <v>1.124350526600054</v>
      </c>
      <c r="P618" s="56">
        <f t="shared" si="83"/>
        <v>5.3944384167643425E-2</v>
      </c>
    </row>
    <row r="619" spans="1:16" x14ac:dyDescent="0.2">
      <c r="A619" s="58">
        <f t="shared" si="84"/>
        <v>231</v>
      </c>
      <c r="B619" s="57" t="s">
        <v>1504</v>
      </c>
      <c r="C619" s="81">
        <v>388.6</v>
      </c>
      <c r="D619" s="81"/>
      <c r="E619" s="81"/>
      <c r="F619" s="81">
        <f t="shared" si="77"/>
        <v>388.6</v>
      </c>
      <c r="G619" s="90">
        <v>10</v>
      </c>
      <c r="H619" s="90"/>
      <c r="I619" s="90"/>
      <c r="J619" s="57">
        <f t="shared" si="79"/>
        <v>10</v>
      </c>
      <c r="K619" s="318">
        <f t="shared" si="80"/>
        <v>4.9200492004920042E-3</v>
      </c>
      <c r="L619" s="54">
        <f t="shared" si="81"/>
        <v>18.105781057810574</v>
      </c>
      <c r="M619" s="54">
        <f t="shared" si="78"/>
        <v>3.9832718327183265</v>
      </c>
      <c r="N619" s="54">
        <f t="shared" si="82"/>
        <v>9.0528905289052872</v>
      </c>
      <c r="O619" s="54">
        <v>1.124350526600054</v>
      </c>
      <c r="P619" s="56">
        <f t="shared" si="83"/>
        <v>8.303215117353123E-2</v>
      </c>
    </row>
    <row r="620" spans="1:16" x14ac:dyDescent="0.2">
      <c r="A620" s="58">
        <f t="shared" si="84"/>
        <v>232</v>
      </c>
      <c r="B620" s="57" t="s">
        <v>1505</v>
      </c>
      <c r="C620" s="81">
        <v>634.1</v>
      </c>
      <c r="D620" s="81"/>
      <c r="E620" s="81"/>
      <c r="F620" s="81">
        <f t="shared" si="77"/>
        <v>634.1</v>
      </c>
      <c r="G620" s="90">
        <v>10</v>
      </c>
      <c r="H620" s="90"/>
      <c r="I620" s="90"/>
      <c r="J620" s="57">
        <f t="shared" si="79"/>
        <v>10</v>
      </c>
      <c r="K620" s="318">
        <f t="shared" si="80"/>
        <v>4.9200492004920042E-3</v>
      </c>
      <c r="L620" s="54">
        <f t="shared" si="81"/>
        <v>18.105781057810574</v>
      </c>
      <c r="M620" s="54">
        <f t="shared" si="78"/>
        <v>3.9832718327183265</v>
      </c>
      <c r="N620" s="54">
        <f t="shared" si="82"/>
        <v>9.0528905289052872</v>
      </c>
      <c r="O620" s="54">
        <v>1.124350526600054</v>
      </c>
      <c r="P620" s="56">
        <f t="shared" si="83"/>
        <v>5.0885182062820118E-2</v>
      </c>
    </row>
    <row r="621" spans="1:16" x14ac:dyDescent="0.2">
      <c r="A621" s="58">
        <f t="shared" si="84"/>
        <v>233</v>
      </c>
      <c r="B621" s="57" t="s">
        <v>1506</v>
      </c>
      <c r="C621" s="81">
        <v>629.6</v>
      </c>
      <c r="D621" s="81"/>
      <c r="E621" s="81">
        <v>82.9</v>
      </c>
      <c r="F621" s="81">
        <f t="shared" si="77"/>
        <v>712.5</v>
      </c>
      <c r="G621" s="90">
        <v>10</v>
      </c>
      <c r="H621" s="90"/>
      <c r="I621" s="90">
        <v>1</v>
      </c>
      <c r="J621" s="57">
        <f t="shared" si="79"/>
        <v>11</v>
      </c>
      <c r="K621" s="318">
        <f t="shared" si="80"/>
        <v>5.412054120541205E-3</v>
      </c>
      <c r="L621" s="54">
        <f t="shared" si="81"/>
        <v>19.916359163591633</v>
      </c>
      <c r="M621" s="54">
        <f t="shared" si="78"/>
        <v>4.381599015990159</v>
      </c>
      <c r="N621" s="54">
        <f t="shared" si="82"/>
        <v>9.9581795817958163</v>
      </c>
      <c r="O621" s="54">
        <v>1.124350526600054</v>
      </c>
      <c r="P621" s="56">
        <f t="shared" si="83"/>
        <v>4.9656825667337069E-2</v>
      </c>
    </row>
    <row r="622" spans="1:16" x14ac:dyDescent="0.2">
      <c r="A622" s="58">
        <f t="shared" si="84"/>
        <v>234</v>
      </c>
      <c r="B622" s="57" t="s">
        <v>1507</v>
      </c>
      <c r="C622" s="81">
        <v>597.1</v>
      </c>
      <c r="D622" s="81"/>
      <c r="E622" s="81">
        <v>43.4</v>
      </c>
      <c r="F622" s="81">
        <f t="shared" si="77"/>
        <v>640.5</v>
      </c>
      <c r="G622" s="90">
        <v>11</v>
      </c>
      <c r="H622" s="90"/>
      <c r="I622" s="90">
        <v>1</v>
      </c>
      <c r="J622" s="57">
        <f t="shared" si="79"/>
        <v>12</v>
      </c>
      <c r="K622" s="318">
        <f t="shared" si="80"/>
        <v>5.9040590405904057E-3</v>
      </c>
      <c r="L622" s="54">
        <f t="shared" si="81"/>
        <v>21.726937269372694</v>
      </c>
      <c r="M622" s="54">
        <f t="shared" si="78"/>
        <v>4.7799261992619924</v>
      </c>
      <c r="N622" s="54">
        <f t="shared" si="82"/>
        <v>10.863468634686347</v>
      </c>
      <c r="O622" s="54">
        <v>1.2367855792600595</v>
      </c>
      <c r="P622" s="56">
        <f t="shared" si="83"/>
        <v>6.0276530339705058E-2</v>
      </c>
    </row>
    <row r="623" spans="1:16" x14ac:dyDescent="0.2">
      <c r="A623" s="58">
        <f t="shared" si="84"/>
        <v>235</v>
      </c>
      <c r="B623" s="57" t="s">
        <v>1508</v>
      </c>
      <c r="C623" s="81">
        <v>589.5</v>
      </c>
      <c r="D623" s="81"/>
      <c r="E623" s="81">
        <v>28.2</v>
      </c>
      <c r="F623" s="81">
        <f t="shared" si="77"/>
        <v>617.70000000000005</v>
      </c>
      <c r="G623" s="90">
        <v>13</v>
      </c>
      <c r="H623" s="90"/>
      <c r="I623" s="90">
        <v>1</v>
      </c>
      <c r="J623" s="57">
        <f t="shared" si="79"/>
        <v>14</v>
      </c>
      <c r="K623" s="318">
        <f t="shared" si="80"/>
        <v>6.8880688806888064E-3</v>
      </c>
      <c r="L623" s="54">
        <f t="shared" si="81"/>
        <v>25.348093480934807</v>
      </c>
      <c r="M623" s="54">
        <f t="shared" si="78"/>
        <v>5.5765805658056573</v>
      </c>
      <c r="N623" s="54">
        <f t="shared" si="82"/>
        <v>12.674046740467404</v>
      </c>
      <c r="O623" s="54">
        <v>1.4616556845800699</v>
      </c>
      <c r="P623" s="56">
        <f t="shared" si="83"/>
        <v>7.2948642499251967E-2</v>
      </c>
    </row>
    <row r="624" spans="1:16" x14ac:dyDescent="0.2">
      <c r="A624" s="58">
        <f t="shared" si="84"/>
        <v>236</v>
      </c>
      <c r="B624" s="57" t="s">
        <v>1509</v>
      </c>
      <c r="C624" s="81">
        <v>657.5</v>
      </c>
      <c r="D624" s="81"/>
      <c r="E624" s="81">
        <v>28.8</v>
      </c>
      <c r="F624" s="81">
        <f t="shared" si="77"/>
        <v>686.3</v>
      </c>
      <c r="G624" s="90">
        <v>15</v>
      </c>
      <c r="H624" s="90"/>
      <c r="I624" s="90">
        <v>1</v>
      </c>
      <c r="J624" s="57">
        <f t="shared" si="79"/>
        <v>16</v>
      </c>
      <c r="K624" s="318">
        <f t="shared" si="80"/>
        <v>7.8720787207872071E-3</v>
      </c>
      <c r="L624" s="54">
        <f t="shared" si="81"/>
        <v>28.969249692496923</v>
      </c>
      <c r="M624" s="54">
        <f t="shared" si="78"/>
        <v>6.3732349323493231</v>
      </c>
      <c r="N624" s="54">
        <f t="shared" si="82"/>
        <v>14.484624846248462</v>
      </c>
      <c r="O624" s="54">
        <v>1.686525789900081</v>
      </c>
      <c r="P624" s="56">
        <f t="shared" si="83"/>
        <v>7.5059937725476908E-2</v>
      </c>
    </row>
    <row r="625" spans="1:16" x14ac:dyDescent="0.2">
      <c r="A625" s="58">
        <f t="shared" si="84"/>
        <v>237</v>
      </c>
      <c r="B625" s="57" t="s">
        <v>1510</v>
      </c>
      <c r="C625" s="81">
        <v>494</v>
      </c>
      <c r="D625" s="81"/>
      <c r="E625" s="81">
        <v>79.900000000000006</v>
      </c>
      <c r="F625" s="81">
        <f t="shared" si="77"/>
        <v>573.9</v>
      </c>
      <c r="G625" s="90">
        <v>10</v>
      </c>
      <c r="H625" s="90"/>
      <c r="I625" s="90">
        <v>3</v>
      </c>
      <c r="J625" s="57">
        <f t="shared" si="79"/>
        <v>13</v>
      </c>
      <c r="K625" s="318">
        <f t="shared" si="80"/>
        <v>6.3960639606396056E-3</v>
      </c>
      <c r="L625" s="54">
        <f t="shared" si="81"/>
        <v>23.537515375153749</v>
      </c>
      <c r="M625" s="54">
        <f t="shared" si="78"/>
        <v>5.1782533825338248</v>
      </c>
      <c r="N625" s="54">
        <f t="shared" si="82"/>
        <v>11.768757687576874</v>
      </c>
      <c r="O625" s="54">
        <v>1.124350526600054</v>
      </c>
      <c r="P625" s="56">
        <f t="shared" si="83"/>
        <v>7.2501963707726963E-2</v>
      </c>
    </row>
    <row r="626" spans="1:16" x14ac:dyDescent="0.2">
      <c r="A626" s="58">
        <f t="shared" si="84"/>
        <v>238</v>
      </c>
      <c r="B626" s="57" t="s">
        <v>1511</v>
      </c>
      <c r="C626" s="81">
        <v>710.1</v>
      </c>
      <c r="D626" s="81"/>
      <c r="E626" s="81"/>
      <c r="F626" s="81">
        <f t="shared" si="77"/>
        <v>710.1</v>
      </c>
      <c r="G626" s="90">
        <v>8</v>
      </c>
      <c r="H626" s="90"/>
      <c r="I626" s="90"/>
      <c r="J626" s="57">
        <f t="shared" si="79"/>
        <v>8</v>
      </c>
      <c r="K626" s="318">
        <f t="shared" si="80"/>
        <v>3.9360393603936035E-3</v>
      </c>
      <c r="L626" s="54">
        <f t="shared" si="81"/>
        <v>14.484624846248462</v>
      </c>
      <c r="M626" s="54">
        <f t="shared" si="78"/>
        <v>3.1866174661746616</v>
      </c>
      <c r="N626" s="54">
        <f t="shared" si="82"/>
        <v>7.2423124231242308</v>
      </c>
      <c r="O626" s="54">
        <v>0.89948042128004313</v>
      </c>
      <c r="P626" s="56">
        <f t="shared" si="83"/>
        <v>3.6351267647975492E-2</v>
      </c>
    </row>
    <row r="627" spans="1:16" x14ac:dyDescent="0.2">
      <c r="A627" s="58">
        <f t="shared" si="84"/>
        <v>239</v>
      </c>
      <c r="B627" s="57" t="s">
        <v>1512</v>
      </c>
      <c r="C627" s="81">
        <v>689.64</v>
      </c>
      <c r="D627" s="81">
        <v>121.5</v>
      </c>
      <c r="E627" s="81"/>
      <c r="F627" s="81">
        <f t="shared" si="77"/>
        <v>811.14</v>
      </c>
      <c r="G627" s="90">
        <v>17</v>
      </c>
      <c r="H627" s="90">
        <v>1</v>
      </c>
      <c r="I627" s="90"/>
      <c r="J627" s="57">
        <f t="shared" si="79"/>
        <v>18</v>
      </c>
      <c r="K627" s="318">
        <f t="shared" si="80"/>
        <v>8.8560885608856086E-3</v>
      </c>
      <c r="L627" s="54">
        <f t="shared" si="81"/>
        <v>32.59040590405904</v>
      </c>
      <c r="M627" s="54">
        <f t="shared" si="78"/>
        <v>7.169889298892989</v>
      </c>
      <c r="N627" s="54">
        <f t="shared" si="82"/>
        <v>16.29520295202952</v>
      </c>
      <c r="O627" s="54">
        <v>1.9113958952200913</v>
      </c>
      <c r="P627" s="56">
        <f t="shared" si="83"/>
        <v>7.1463488485590199E-2</v>
      </c>
    </row>
    <row r="628" spans="1:16" x14ac:dyDescent="0.2">
      <c r="A628" s="58">
        <f t="shared" si="84"/>
        <v>240</v>
      </c>
      <c r="B628" s="57" t="s">
        <v>1513</v>
      </c>
      <c r="C628" s="81">
        <v>1029</v>
      </c>
      <c r="D628" s="81">
        <v>102.5</v>
      </c>
      <c r="E628" s="81"/>
      <c r="F628" s="81">
        <f t="shared" si="77"/>
        <v>1131.5</v>
      </c>
      <c r="G628" s="90">
        <v>17</v>
      </c>
      <c r="H628" s="90">
        <v>1</v>
      </c>
      <c r="I628" s="90"/>
      <c r="J628" s="57">
        <f t="shared" si="79"/>
        <v>18</v>
      </c>
      <c r="K628" s="318">
        <f t="shared" si="80"/>
        <v>8.8560885608856086E-3</v>
      </c>
      <c r="L628" s="54">
        <f t="shared" si="81"/>
        <v>32.59040590405904</v>
      </c>
      <c r="M628" s="54">
        <f t="shared" si="78"/>
        <v>7.169889298892989</v>
      </c>
      <c r="N628" s="54">
        <f t="shared" si="82"/>
        <v>16.29520295202952</v>
      </c>
      <c r="O628" s="54">
        <v>1.9113958952200913</v>
      </c>
      <c r="P628" s="56">
        <f t="shared" si="83"/>
        <v>5.1230131727973166E-2</v>
      </c>
    </row>
    <row r="629" spans="1:16" x14ac:dyDescent="0.2">
      <c r="A629" s="58">
        <f t="shared" si="84"/>
        <v>241</v>
      </c>
      <c r="B629" s="57" t="s">
        <v>1514</v>
      </c>
      <c r="C629" s="81">
        <v>478</v>
      </c>
      <c r="D629" s="81"/>
      <c r="E629" s="81">
        <v>77.5</v>
      </c>
      <c r="F629" s="81">
        <f t="shared" si="77"/>
        <v>555.5</v>
      </c>
      <c r="G629" s="90">
        <v>9</v>
      </c>
      <c r="H629" s="90"/>
      <c r="I629" s="90">
        <v>1</v>
      </c>
      <c r="J629" s="57">
        <f t="shared" si="79"/>
        <v>10</v>
      </c>
      <c r="K629" s="318">
        <f t="shared" si="80"/>
        <v>4.9200492004920042E-3</v>
      </c>
      <c r="L629" s="54">
        <f t="shared" si="81"/>
        <v>18.105781057810574</v>
      </c>
      <c r="M629" s="54">
        <f t="shared" si="78"/>
        <v>3.9832718327183265</v>
      </c>
      <c r="N629" s="54">
        <f t="shared" si="82"/>
        <v>9.0528905289052872</v>
      </c>
      <c r="O629" s="54">
        <v>1.0119154739400484</v>
      </c>
      <c r="P629" s="56">
        <f t="shared" si="83"/>
        <v>5.7882734281501771E-2</v>
      </c>
    </row>
    <row r="630" spans="1:16" x14ac:dyDescent="0.2">
      <c r="A630" s="58">
        <f t="shared" si="84"/>
        <v>242</v>
      </c>
      <c r="B630" s="57" t="s">
        <v>1515</v>
      </c>
      <c r="C630" s="81">
        <v>937.9</v>
      </c>
      <c r="D630" s="81"/>
      <c r="E630" s="81"/>
      <c r="F630" s="81">
        <f t="shared" si="77"/>
        <v>937.9</v>
      </c>
      <c r="G630" s="90">
        <v>14</v>
      </c>
      <c r="H630" s="90"/>
      <c r="I630" s="90"/>
      <c r="J630" s="57">
        <f t="shared" si="79"/>
        <v>14</v>
      </c>
      <c r="K630" s="318">
        <f t="shared" si="80"/>
        <v>6.8880688806888064E-3</v>
      </c>
      <c r="L630" s="54">
        <f t="shared" si="81"/>
        <v>25.348093480934807</v>
      </c>
      <c r="M630" s="54">
        <f t="shared" si="78"/>
        <v>5.5765805658056573</v>
      </c>
      <c r="N630" s="54">
        <f t="shared" si="82"/>
        <v>12.674046740467404</v>
      </c>
      <c r="O630" s="54">
        <v>1.5740907372400754</v>
      </c>
      <c r="P630" s="56">
        <f t="shared" si="83"/>
        <v>4.8163782412248585E-2</v>
      </c>
    </row>
    <row r="631" spans="1:16" x14ac:dyDescent="0.2">
      <c r="A631" s="58">
        <f t="shared" si="84"/>
        <v>243</v>
      </c>
      <c r="B631" s="57" t="s">
        <v>1516</v>
      </c>
      <c r="C631" s="81">
        <v>848.1</v>
      </c>
      <c r="D631" s="81"/>
      <c r="E631" s="81">
        <v>34.700000000000003</v>
      </c>
      <c r="F631" s="81">
        <f t="shared" si="77"/>
        <v>882.80000000000007</v>
      </c>
      <c r="G631" s="90">
        <v>15</v>
      </c>
      <c r="H631" s="90"/>
      <c r="I631" s="90">
        <v>1</v>
      </c>
      <c r="J631" s="57">
        <f t="shared" si="79"/>
        <v>16</v>
      </c>
      <c r="K631" s="318">
        <f t="shared" si="80"/>
        <v>7.8720787207872071E-3</v>
      </c>
      <c r="L631" s="54">
        <f t="shared" si="81"/>
        <v>28.969249692496923</v>
      </c>
      <c r="M631" s="54">
        <f t="shared" si="78"/>
        <v>6.3732349323493231</v>
      </c>
      <c r="N631" s="54">
        <f t="shared" si="82"/>
        <v>14.484624846248462</v>
      </c>
      <c r="O631" s="54">
        <v>1.686525789900081</v>
      </c>
      <c r="P631" s="56">
        <f t="shared" si="83"/>
        <v>5.8352554668095594E-2</v>
      </c>
    </row>
    <row r="632" spans="1:16" x14ac:dyDescent="0.2">
      <c r="A632" s="58">
        <f t="shared" si="84"/>
        <v>244</v>
      </c>
      <c r="B632" s="57" t="s">
        <v>1517</v>
      </c>
      <c r="C632" s="81">
        <v>958.6</v>
      </c>
      <c r="D632" s="81"/>
      <c r="E632" s="81"/>
      <c r="F632" s="81">
        <f t="shared" si="77"/>
        <v>958.6</v>
      </c>
      <c r="G632" s="90">
        <v>15</v>
      </c>
      <c r="H632" s="90"/>
      <c r="I632" s="90"/>
      <c r="J632" s="57">
        <f t="shared" si="79"/>
        <v>15</v>
      </c>
      <c r="K632" s="318">
        <f t="shared" si="80"/>
        <v>7.3800738007380063E-3</v>
      </c>
      <c r="L632" s="54">
        <f t="shared" si="81"/>
        <v>27.158671586715862</v>
      </c>
      <c r="M632" s="54">
        <f t="shared" si="78"/>
        <v>5.9749077490774898</v>
      </c>
      <c r="N632" s="54">
        <f t="shared" si="82"/>
        <v>13.579335793357931</v>
      </c>
      <c r="O632" s="54">
        <v>1.686525789900081</v>
      </c>
      <c r="P632" s="56">
        <f t="shared" si="83"/>
        <v>5.0489715125236138E-2</v>
      </c>
    </row>
    <row r="633" spans="1:16" x14ac:dyDescent="0.2">
      <c r="A633" s="58">
        <f t="shared" si="84"/>
        <v>245</v>
      </c>
      <c r="B633" s="57" t="s">
        <v>1518</v>
      </c>
      <c r="C633" s="81">
        <v>950.2</v>
      </c>
      <c r="D633" s="81"/>
      <c r="E633" s="81"/>
      <c r="F633" s="81">
        <f t="shared" si="77"/>
        <v>950.2</v>
      </c>
      <c r="G633" s="90">
        <v>14</v>
      </c>
      <c r="H633" s="90"/>
      <c r="I633" s="90"/>
      <c r="J633" s="57">
        <f t="shared" si="79"/>
        <v>14</v>
      </c>
      <c r="K633" s="318">
        <f t="shared" si="80"/>
        <v>6.8880688806888064E-3</v>
      </c>
      <c r="L633" s="54">
        <f t="shared" si="81"/>
        <v>25.348093480934807</v>
      </c>
      <c r="M633" s="54">
        <f t="shared" si="78"/>
        <v>5.5765805658056573</v>
      </c>
      <c r="N633" s="54">
        <f t="shared" si="82"/>
        <v>12.674046740467404</v>
      </c>
      <c r="O633" s="54">
        <v>1.5740907372400754</v>
      </c>
      <c r="P633" s="56">
        <f t="shared" si="83"/>
        <v>4.7540319432170006E-2</v>
      </c>
    </row>
    <row r="634" spans="1:16" x14ac:dyDescent="0.2">
      <c r="A634" s="58">
        <f t="shared" si="84"/>
        <v>246</v>
      </c>
      <c r="B634" s="57" t="s">
        <v>1519</v>
      </c>
      <c r="C634" s="81">
        <v>717.45</v>
      </c>
      <c r="D634" s="81"/>
      <c r="E634" s="81">
        <v>83.8</v>
      </c>
      <c r="F634" s="81">
        <f t="shared" si="77"/>
        <v>801.25</v>
      </c>
      <c r="G634" s="90">
        <v>11</v>
      </c>
      <c r="H634" s="90"/>
      <c r="I634" s="90">
        <v>1</v>
      </c>
      <c r="J634" s="57">
        <f t="shared" si="79"/>
        <v>12</v>
      </c>
      <c r="K634" s="318">
        <f t="shared" si="80"/>
        <v>5.9040590405904057E-3</v>
      </c>
      <c r="L634" s="54">
        <f t="shared" si="81"/>
        <v>21.726937269372694</v>
      </c>
      <c r="M634" s="54">
        <f t="shared" si="78"/>
        <v>4.7799261992619924</v>
      </c>
      <c r="N634" s="54">
        <f t="shared" si="82"/>
        <v>10.863468634686347</v>
      </c>
      <c r="O634" s="54">
        <v>1.2367855792600595</v>
      </c>
      <c r="P634" s="56">
        <f t="shared" si="83"/>
        <v>4.818361021226969E-2</v>
      </c>
    </row>
    <row r="635" spans="1:16" x14ac:dyDescent="0.2">
      <c r="A635" s="58">
        <f t="shared" si="84"/>
        <v>247</v>
      </c>
      <c r="B635" s="57" t="s">
        <v>1520</v>
      </c>
      <c r="C635" s="81">
        <v>678.26</v>
      </c>
      <c r="D635" s="81"/>
      <c r="E635" s="81"/>
      <c r="F635" s="81">
        <f t="shared" si="77"/>
        <v>678.26</v>
      </c>
      <c r="G635" s="90">
        <v>16</v>
      </c>
      <c r="H635" s="90"/>
      <c r="I635" s="90"/>
      <c r="J635" s="57">
        <f t="shared" si="79"/>
        <v>16</v>
      </c>
      <c r="K635" s="318">
        <f t="shared" si="80"/>
        <v>7.8720787207872071E-3</v>
      </c>
      <c r="L635" s="54">
        <f t="shared" si="81"/>
        <v>28.969249692496923</v>
      </c>
      <c r="M635" s="54">
        <f t="shared" si="78"/>
        <v>6.3732349323493231</v>
      </c>
      <c r="N635" s="54">
        <f t="shared" si="82"/>
        <v>14.484624846248462</v>
      </c>
      <c r="O635" s="54">
        <v>1.7989608425600863</v>
      </c>
      <c r="P635" s="56">
        <f t="shared" si="83"/>
        <v>7.6115457661744462E-2</v>
      </c>
    </row>
    <row r="636" spans="1:16" x14ac:dyDescent="0.2">
      <c r="A636" s="58">
        <f t="shared" si="84"/>
        <v>248</v>
      </c>
      <c r="B636" s="57" t="s">
        <v>1521</v>
      </c>
      <c r="C636" s="81">
        <v>633.9</v>
      </c>
      <c r="D636" s="81"/>
      <c r="E636" s="81">
        <v>33.200000000000003</v>
      </c>
      <c r="F636" s="81">
        <f t="shared" si="77"/>
        <v>667.1</v>
      </c>
      <c r="G636" s="90">
        <v>10</v>
      </c>
      <c r="H636" s="90"/>
      <c r="I636" s="90">
        <v>1</v>
      </c>
      <c r="J636" s="57">
        <f t="shared" si="79"/>
        <v>11</v>
      </c>
      <c r="K636" s="318">
        <f t="shared" si="80"/>
        <v>5.412054120541205E-3</v>
      </c>
      <c r="L636" s="54">
        <f t="shared" si="81"/>
        <v>19.916359163591633</v>
      </c>
      <c r="M636" s="54">
        <f t="shared" si="78"/>
        <v>4.381599015990159</v>
      </c>
      <c r="N636" s="54">
        <f t="shared" si="82"/>
        <v>9.9581795817958163</v>
      </c>
      <c r="O636" s="54">
        <v>1.124350526600054</v>
      </c>
      <c r="P636" s="56">
        <f t="shared" si="83"/>
        <v>5.3036258863705082E-2</v>
      </c>
    </row>
    <row r="637" spans="1:16" x14ac:dyDescent="0.2">
      <c r="A637" s="58">
        <f t="shared" si="84"/>
        <v>249</v>
      </c>
      <c r="B637" s="57" t="s">
        <v>1522</v>
      </c>
      <c r="C637" s="81">
        <v>657.24</v>
      </c>
      <c r="D637" s="81"/>
      <c r="E637" s="81">
        <v>32.6</v>
      </c>
      <c r="F637" s="81">
        <f t="shared" si="77"/>
        <v>689.84</v>
      </c>
      <c r="G637" s="90">
        <v>13</v>
      </c>
      <c r="H637" s="90"/>
      <c r="I637" s="90">
        <v>1</v>
      </c>
      <c r="J637" s="57">
        <f t="shared" si="79"/>
        <v>14</v>
      </c>
      <c r="K637" s="318">
        <f t="shared" si="80"/>
        <v>6.8880688806888064E-3</v>
      </c>
      <c r="L637" s="54">
        <f t="shared" si="81"/>
        <v>25.348093480934807</v>
      </c>
      <c r="M637" s="54">
        <f t="shared" si="78"/>
        <v>5.5765805658056573</v>
      </c>
      <c r="N637" s="54">
        <f t="shared" si="82"/>
        <v>12.674046740467404</v>
      </c>
      <c r="O637" s="54">
        <v>1.4616556845800699</v>
      </c>
      <c r="P637" s="56">
        <f t="shared" si="83"/>
        <v>6.5320040113342137E-2</v>
      </c>
    </row>
    <row r="638" spans="1:16" x14ac:dyDescent="0.2">
      <c r="A638" s="58">
        <f t="shared" si="84"/>
        <v>250</v>
      </c>
      <c r="B638" s="57" t="s">
        <v>1523</v>
      </c>
      <c r="C638" s="81">
        <v>546.5</v>
      </c>
      <c r="D638" s="81"/>
      <c r="E638" s="81">
        <v>73.2</v>
      </c>
      <c r="F638" s="81">
        <f t="shared" ref="F638:F698" si="85">C638+D638+E638</f>
        <v>619.70000000000005</v>
      </c>
      <c r="G638" s="90">
        <v>10</v>
      </c>
      <c r="H638" s="90"/>
      <c r="I638" s="90">
        <v>1</v>
      </c>
      <c r="J638" s="57">
        <f t="shared" si="79"/>
        <v>11</v>
      </c>
      <c r="K638" s="318">
        <f t="shared" si="80"/>
        <v>5.412054120541205E-3</v>
      </c>
      <c r="L638" s="54">
        <f t="shared" si="81"/>
        <v>19.916359163591633</v>
      </c>
      <c r="M638" s="54">
        <f t="shared" si="78"/>
        <v>4.381599015990159</v>
      </c>
      <c r="N638" s="54">
        <f t="shared" si="82"/>
        <v>9.9581795817958163</v>
      </c>
      <c r="O638" s="54">
        <v>1.124350526600054</v>
      </c>
      <c r="P638" s="56">
        <f t="shared" si="83"/>
        <v>5.7092929301238764E-2</v>
      </c>
    </row>
    <row r="639" spans="1:16" x14ac:dyDescent="0.2">
      <c r="A639" s="58">
        <f t="shared" si="84"/>
        <v>251</v>
      </c>
      <c r="B639" s="57" t="s">
        <v>1524</v>
      </c>
      <c r="C639" s="81">
        <v>648.6</v>
      </c>
      <c r="D639" s="81"/>
      <c r="E639" s="81"/>
      <c r="F639" s="81">
        <f t="shared" si="85"/>
        <v>648.6</v>
      </c>
      <c r="G639" s="90">
        <v>12</v>
      </c>
      <c r="H639" s="90"/>
      <c r="I639" s="90"/>
      <c r="J639" s="57">
        <f t="shared" si="79"/>
        <v>12</v>
      </c>
      <c r="K639" s="318">
        <f t="shared" si="80"/>
        <v>5.9040590405904057E-3</v>
      </c>
      <c r="L639" s="54">
        <f t="shared" si="81"/>
        <v>21.726937269372694</v>
      </c>
      <c r="M639" s="54">
        <f t="shared" ref="M639:M699" si="86">L639*0.22</f>
        <v>4.7799261992619924</v>
      </c>
      <c r="N639" s="54">
        <f t="shared" si="82"/>
        <v>10.863468634686347</v>
      </c>
      <c r="O639" s="54">
        <v>1.3492206319200646</v>
      </c>
      <c r="P639" s="56">
        <f t="shared" si="83"/>
        <v>5.9697121084244673E-2</v>
      </c>
    </row>
    <row r="640" spans="1:16" x14ac:dyDescent="0.2">
      <c r="A640" s="58">
        <f t="shared" si="84"/>
        <v>252</v>
      </c>
      <c r="B640" s="57" t="s">
        <v>1525</v>
      </c>
      <c r="C640" s="81">
        <v>633.29999999999995</v>
      </c>
      <c r="D640" s="81"/>
      <c r="E640" s="81">
        <v>40.9</v>
      </c>
      <c r="F640" s="81">
        <f t="shared" si="85"/>
        <v>674.19999999999993</v>
      </c>
      <c r="G640" s="90">
        <v>12</v>
      </c>
      <c r="H640" s="90"/>
      <c r="I640" s="90">
        <v>1</v>
      </c>
      <c r="J640" s="57">
        <f t="shared" si="79"/>
        <v>13</v>
      </c>
      <c r="K640" s="318">
        <f t="shared" si="80"/>
        <v>6.3960639606396056E-3</v>
      </c>
      <c r="L640" s="54">
        <f t="shared" si="81"/>
        <v>23.537515375153749</v>
      </c>
      <c r="M640" s="54">
        <f t="shared" si="86"/>
        <v>5.1782533825338248</v>
      </c>
      <c r="N640" s="54">
        <f t="shared" si="82"/>
        <v>11.768757687576874</v>
      </c>
      <c r="O640" s="54">
        <v>1.3492206319200646</v>
      </c>
      <c r="P640" s="56">
        <f t="shared" si="83"/>
        <v>6.2049461698582789E-2</v>
      </c>
    </row>
    <row r="641" spans="1:16" x14ac:dyDescent="0.2">
      <c r="A641" s="58">
        <f t="shared" si="84"/>
        <v>253</v>
      </c>
      <c r="B641" s="57" t="s">
        <v>38</v>
      </c>
      <c r="C641" s="81">
        <v>297.2</v>
      </c>
      <c r="D641" s="81"/>
      <c r="E641" s="81">
        <v>60.8</v>
      </c>
      <c r="F641" s="81">
        <f t="shared" si="85"/>
        <v>358</v>
      </c>
      <c r="G641" s="90">
        <v>7</v>
      </c>
      <c r="H641" s="90"/>
      <c r="I641" s="90">
        <v>2</v>
      </c>
      <c r="J641" s="57">
        <f t="shared" si="79"/>
        <v>9</v>
      </c>
      <c r="K641" s="318">
        <f t="shared" si="80"/>
        <v>4.4280442804428043E-3</v>
      </c>
      <c r="L641" s="54">
        <f t="shared" si="81"/>
        <v>16.29520295202952</v>
      </c>
      <c r="M641" s="54">
        <f t="shared" si="86"/>
        <v>3.5849446494464945</v>
      </c>
      <c r="N641" s="54">
        <f t="shared" si="82"/>
        <v>8.1476014760147599</v>
      </c>
      <c r="O641" s="54">
        <v>0.78704536862003771</v>
      </c>
      <c r="P641" s="56">
        <f t="shared" si="83"/>
        <v>8.0488252642767641E-2</v>
      </c>
    </row>
    <row r="642" spans="1:16" x14ac:dyDescent="0.2">
      <c r="A642" s="58">
        <f t="shared" si="84"/>
        <v>254</v>
      </c>
      <c r="B642" s="57" t="s">
        <v>41</v>
      </c>
      <c r="C642" s="81">
        <v>226.9</v>
      </c>
      <c r="D642" s="81"/>
      <c r="E642" s="81"/>
      <c r="F642" s="81">
        <f t="shared" si="85"/>
        <v>226.9</v>
      </c>
      <c r="G642" s="90">
        <v>5</v>
      </c>
      <c r="H642" s="90"/>
      <c r="I642" s="90"/>
      <c r="J642" s="57">
        <f t="shared" si="79"/>
        <v>5</v>
      </c>
      <c r="K642" s="318">
        <f t="shared" si="80"/>
        <v>2.4600246002460021E-3</v>
      </c>
      <c r="L642" s="54">
        <f t="shared" si="81"/>
        <v>9.0528905289052872</v>
      </c>
      <c r="M642" s="54">
        <f t="shared" si="86"/>
        <v>1.9916359163591633</v>
      </c>
      <c r="N642" s="54">
        <f t="shared" si="82"/>
        <v>4.5264452644526436</v>
      </c>
      <c r="O642" s="54">
        <v>0.56217526330002698</v>
      </c>
      <c r="P642" s="56">
        <f t="shared" si="83"/>
        <v>7.1102454706994792E-2</v>
      </c>
    </row>
    <row r="643" spans="1:16" x14ac:dyDescent="0.2">
      <c r="A643" s="58">
        <f t="shared" si="84"/>
        <v>255</v>
      </c>
      <c r="B643" s="57" t="s">
        <v>42</v>
      </c>
      <c r="C643" s="81">
        <v>314.89999999999998</v>
      </c>
      <c r="D643" s="81"/>
      <c r="E643" s="81"/>
      <c r="F643" s="81">
        <f t="shared" si="85"/>
        <v>314.89999999999998</v>
      </c>
      <c r="G643" s="90">
        <v>6</v>
      </c>
      <c r="H643" s="90"/>
      <c r="I643" s="90"/>
      <c r="J643" s="57">
        <f t="shared" si="79"/>
        <v>6</v>
      </c>
      <c r="K643" s="318">
        <f t="shared" si="80"/>
        <v>2.9520295202952029E-3</v>
      </c>
      <c r="L643" s="54">
        <f t="shared" si="81"/>
        <v>10.863468634686347</v>
      </c>
      <c r="M643" s="54">
        <f t="shared" si="86"/>
        <v>2.3899630996309962</v>
      </c>
      <c r="N643" s="54">
        <f t="shared" si="82"/>
        <v>5.4317343173431736</v>
      </c>
      <c r="O643" s="54">
        <v>0.67461031596003229</v>
      </c>
      <c r="P643" s="56">
        <f t="shared" si="83"/>
        <v>6.147912469869974E-2</v>
      </c>
    </row>
    <row r="644" spans="1:16" x14ac:dyDescent="0.2">
      <c r="A644" s="58">
        <f t="shared" si="84"/>
        <v>256</v>
      </c>
      <c r="B644" s="57" t="s">
        <v>43</v>
      </c>
      <c r="C644" s="81">
        <v>199.2</v>
      </c>
      <c r="D644" s="81"/>
      <c r="E644" s="81"/>
      <c r="F644" s="81">
        <f t="shared" si="85"/>
        <v>199.2</v>
      </c>
      <c r="G644" s="90">
        <v>4</v>
      </c>
      <c r="H644" s="90"/>
      <c r="I644" s="90"/>
      <c r="J644" s="57">
        <f t="shared" si="79"/>
        <v>4</v>
      </c>
      <c r="K644" s="318">
        <f t="shared" si="80"/>
        <v>1.9680196801968018E-3</v>
      </c>
      <c r="L644" s="54">
        <f t="shared" si="81"/>
        <v>7.2423124231242308</v>
      </c>
      <c r="M644" s="54">
        <f t="shared" si="86"/>
        <v>1.5933087330873308</v>
      </c>
      <c r="N644" s="54">
        <f t="shared" si="82"/>
        <v>3.6211562115621154</v>
      </c>
      <c r="O644" s="54">
        <v>0.44974021064002156</v>
      </c>
      <c r="P644" s="56">
        <f t="shared" si="83"/>
        <v>6.4791754911715363E-2</v>
      </c>
    </row>
    <row r="645" spans="1:16" x14ac:dyDescent="0.2">
      <c r="A645" s="58">
        <f t="shared" si="84"/>
        <v>257</v>
      </c>
      <c r="B645" s="57" t="s">
        <v>44</v>
      </c>
      <c r="C645" s="81">
        <v>748.1</v>
      </c>
      <c r="D645" s="81"/>
      <c r="E645" s="81">
        <v>189.2</v>
      </c>
      <c r="F645" s="81">
        <f t="shared" si="85"/>
        <v>937.3</v>
      </c>
      <c r="G645" s="90">
        <v>14</v>
      </c>
      <c r="H645" s="90"/>
      <c r="I645" s="90">
        <v>2</v>
      </c>
      <c r="J645" s="57">
        <f t="shared" si="79"/>
        <v>16</v>
      </c>
      <c r="K645" s="318">
        <f t="shared" si="80"/>
        <v>7.8720787207872071E-3</v>
      </c>
      <c r="L645" s="54">
        <f t="shared" si="81"/>
        <v>28.969249692496923</v>
      </c>
      <c r="M645" s="54">
        <f t="shared" si="86"/>
        <v>6.3732349323493231</v>
      </c>
      <c r="N645" s="54">
        <f t="shared" si="82"/>
        <v>14.484624846248462</v>
      </c>
      <c r="O645" s="54">
        <v>1.5740907372400754</v>
      </c>
      <c r="P645" s="56">
        <f t="shared" si="83"/>
        <v>5.4839646013373301E-2</v>
      </c>
    </row>
    <row r="646" spans="1:16" x14ac:dyDescent="0.2">
      <c r="A646" s="58">
        <f t="shared" si="84"/>
        <v>258</v>
      </c>
      <c r="B646" s="57" t="s">
        <v>45</v>
      </c>
      <c r="C646" s="81">
        <v>486.2</v>
      </c>
      <c r="D646" s="81"/>
      <c r="E646" s="81"/>
      <c r="F646" s="81">
        <f t="shared" si="85"/>
        <v>486.2</v>
      </c>
      <c r="G646" s="90">
        <v>8</v>
      </c>
      <c r="H646" s="90"/>
      <c r="I646" s="90"/>
      <c r="J646" s="57">
        <f t="shared" ref="J646:J709" si="87">G646+H646+I646</f>
        <v>8</v>
      </c>
      <c r="K646" s="318">
        <f t="shared" ref="K646:K709" si="88">2/4065*J646</f>
        <v>3.9360393603936035E-3</v>
      </c>
      <c r="L646" s="54">
        <f t="shared" ref="L646:L709" si="89">K646*3680</f>
        <v>14.484624846248462</v>
      </c>
      <c r="M646" s="54">
        <f t="shared" si="86"/>
        <v>3.1866174661746616</v>
      </c>
      <c r="N646" s="54">
        <f t="shared" ref="N646:N709" si="90">L646*0.5</f>
        <v>7.2423124231242308</v>
      </c>
      <c r="O646" s="54">
        <v>0.89948042128004313</v>
      </c>
      <c r="P646" s="56">
        <f t="shared" ref="P646:P709" si="91">(L646+M646+N646+O646)/F646</f>
        <v>5.3091392753655701E-2</v>
      </c>
    </row>
    <row r="647" spans="1:16" x14ac:dyDescent="0.2">
      <c r="A647" s="58">
        <f t="shared" ref="A647:A710" si="92">1+A646</f>
        <v>259</v>
      </c>
      <c r="B647" s="57" t="s">
        <v>46</v>
      </c>
      <c r="C647" s="81">
        <v>1811.6</v>
      </c>
      <c r="D647" s="81"/>
      <c r="E647" s="81">
        <v>36.9</v>
      </c>
      <c r="F647" s="81">
        <f t="shared" si="85"/>
        <v>1848.5</v>
      </c>
      <c r="G647" s="90">
        <v>26</v>
      </c>
      <c r="H647" s="90"/>
      <c r="I647" s="90">
        <v>1</v>
      </c>
      <c r="J647" s="57">
        <f t="shared" si="87"/>
        <v>27</v>
      </c>
      <c r="K647" s="318">
        <f t="shared" si="88"/>
        <v>1.3284132841328412E-2</v>
      </c>
      <c r="L647" s="54">
        <f t="shared" si="89"/>
        <v>48.88560885608856</v>
      </c>
      <c r="M647" s="54">
        <f t="shared" si="86"/>
        <v>10.754833948339483</v>
      </c>
      <c r="N647" s="54">
        <f t="shared" si="90"/>
        <v>24.44280442804428</v>
      </c>
      <c r="O647" s="54">
        <v>2.9233113691601398</v>
      </c>
      <c r="P647" s="56">
        <f t="shared" si="91"/>
        <v>4.7068736057144962E-2</v>
      </c>
    </row>
    <row r="648" spans="1:16" x14ac:dyDescent="0.2">
      <c r="A648" s="58">
        <f t="shared" si="92"/>
        <v>260</v>
      </c>
      <c r="B648" s="57" t="s">
        <v>47</v>
      </c>
      <c r="C648" s="81">
        <v>314</v>
      </c>
      <c r="D648" s="81"/>
      <c r="E648" s="81"/>
      <c r="F648" s="81">
        <f t="shared" si="85"/>
        <v>314</v>
      </c>
      <c r="G648" s="90">
        <v>6</v>
      </c>
      <c r="H648" s="90"/>
      <c r="I648" s="90"/>
      <c r="J648" s="57">
        <f t="shared" si="87"/>
        <v>6</v>
      </c>
      <c r="K648" s="318">
        <f t="shared" si="88"/>
        <v>2.9520295202952029E-3</v>
      </c>
      <c r="L648" s="54">
        <f t="shared" si="89"/>
        <v>10.863468634686347</v>
      </c>
      <c r="M648" s="54">
        <f t="shared" si="86"/>
        <v>2.3899630996309962</v>
      </c>
      <c r="N648" s="54">
        <f t="shared" si="90"/>
        <v>5.4317343173431736</v>
      </c>
      <c r="O648" s="54">
        <v>0.67461031596003229</v>
      </c>
      <c r="P648" s="56">
        <f t="shared" si="91"/>
        <v>6.1655338750383912E-2</v>
      </c>
    </row>
    <row r="649" spans="1:16" x14ac:dyDescent="0.2">
      <c r="A649" s="58">
        <f t="shared" si="92"/>
        <v>261</v>
      </c>
      <c r="B649" s="57" t="s">
        <v>48</v>
      </c>
      <c r="C649" s="81">
        <v>1446.6</v>
      </c>
      <c r="D649" s="81"/>
      <c r="E649" s="81">
        <v>54.7</v>
      </c>
      <c r="F649" s="81">
        <f t="shared" si="85"/>
        <v>1501.3</v>
      </c>
      <c r="G649" s="90">
        <v>32</v>
      </c>
      <c r="H649" s="90"/>
      <c r="I649" s="90">
        <v>1</v>
      </c>
      <c r="J649" s="57">
        <f t="shared" si="87"/>
        <v>33</v>
      </c>
      <c r="K649" s="318">
        <f t="shared" si="88"/>
        <v>1.6236162361623615E-2</v>
      </c>
      <c r="L649" s="54">
        <f t="shared" si="89"/>
        <v>59.749077490774901</v>
      </c>
      <c r="M649" s="54">
        <f t="shared" si="86"/>
        <v>13.144797047970478</v>
      </c>
      <c r="N649" s="54">
        <f t="shared" si="90"/>
        <v>29.874538745387451</v>
      </c>
      <c r="O649" s="54">
        <v>3.5979216851201725</v>
      </c>
      <c r="P649" s="56">
        <f t="shared" si="91"/>
        <v>7.0849487090690069E-2</v>
      </c>
    </row>
    <row r="650" spans="1:16" x14ac:dyDescent="0.2">
      <c r="A650" s="58">
        <f t="shared" si="92"/>
        <v>262</v>
      </c>
      <c r="B650" s="57" t="s">
        <v>68</v>
      </c>
      <c r="C650" s="81">
        <v>249.2</v>
      </c>
      <c r="D650" s="81"/>
      <c r="E650" s="81"/>
      <c r="F650" s="81">
        <f t="shared" si="85"/>
        <v>249.2</v>
      </c>
      <c r="G650" s="90">
        <v>6</v>
      </c>
      <c r="H650" s="90"/>
      <c r="I650" s="90"/>
      <c r="J650" s="57">
        <f t="shared" si="87"/>
        <v>6</v>
      </c>
      <c r="K650" s="318">
        <f t="shared" si="88"/>
        <v>2.9520295202952029E-3</v>
      </c>
      <c r="L650" s="54">
        <f t="shared" si="89"/>
        <v>10.863468634686347</v>
      </c>
      <c r="M650" s="54">
        <f t="shared" si="86"/>
        <v>2.3899630996309962</v>
      </c>
      <c r="N650" s="54">
        <f t="shared" si="90"/>
        <v>5.4317343173431736</v>
      </c>
      <c r="O650" s="54">
        <v>0.67461031596003229</v>
      </c>
      <c r="P650" s="56">
        <f t="shared" si="91"/>
        <v>7.7687706130098511E-2</v>
      </c>
    </row>
    <row r="651" spans="1:16" x14ac:dyDescent="0.2">
      <c r="A651" s="58">
        <f t="shared" si="92"/>
        <v>263</v>
      </c>
      <c r="B651" s="57" t="s">
        <v>69</v>
      </c>
      <c r="C651" s="81">
        <v>299.39999999999998</v>
      </c>
      <c r="D651" s="81"/>
      <c r="E651" s="81"/>
      <c r="F651" s="81">
        <f t="shared" si="85"/>
        <v>299.39999999999998</v>
      </c>
      <c r="G651" s="90">
        <v>9</v>
      </c>
      <c r="H651" s="90"/>
      <c r="I651" s="90"/>
      <c r="J651" s="57">
        <f t="shared" si="87"/>
        <v>9</v>
      </c>
      <c r="K651" s="318">
        <f t="shared" si="88"/>
        <v>4.4280442804428043E-3</v>
      </c>
      <c r="L651" s="54">
        <f t="shared" si="89"/>
        <v>16.29520295202952</v>
      </c>
      <c r="M651" s="54">
        <f t="shared" si="86"/>
        <v>3.5849446494464945</v>
      </c>
      <c r="N651" s="54">
        <f t="shared" si="90"/>
        <v>8.1476014760147599</v>
      </c>
      <c r="O651" s="54">
        <v>1.0119154739400484</v>
      </c>
      <c r="P651" s="56">
        <f t="shared" si="91"/>
        <v>9.699286757324925E-2</v>
      </c>
    </row>
    <row r="652" spans="1:16" x14ac:dyDescent="0.2">
      <c r="A652" s="58">
        <f t="shared" si="92"/>
        <v>264</v>
      </c>
      <c r="B652" s="57" t="s">
        <v>70</v>
      </c>
      <c r="C652" s="81">
        <v>51.3</v>
      </c>
      <c r="D652" s="81"/>
      <c r="E652" s="81"/>
      <c r="F652" s="81">
        <f t="shared" si="85"/>
        <v>51.3</v>
      </c>
      <c r="G652" s="90">
        <v>1</v>
      </c>
      <c r="H652" s="90"/>
      <c r="I652" s="90"/>
      <c r="J652" s="57">
        <f t="shared" si="87"/>
        <v>1</v>
      </c>
      <c r="K652" s="318">
        <f t="shared" si="88"/>
        <v>4.9200492004920044E-4</v>
      </c>
      <c r="L652" s="54">
        <f t="shared" si="89"/>
        <v>1.8105781057810577</v>
      </c>
      <c r="M652" s="54">
        <f t="shared" si="86"/>
        <v>0.3983271832718327</v>
      </c>
      <c r="N652" s="54">
        <f t="shared" si="90"/>
        <v>0.90528905289052886</v>
      </c>
      <c r="O652" s="54">
        <v>0.11243505266000539</v>
      </c>
      <c r="P652" s="56">
        <f t="shared" si="91"/>
        <v>6.2897259154062871E-2</v>
      </c>
    </row>
    <row r="653" spans="1:16" x14ac:dyDescent="0.2">
      <c r="A653" s="58">
        <f t="shared" si="92"/>
        <v>265</v>
      </c>
      <c r="B653" s="57" t="s">
        <v>71</v>
      </c>
      <c r="C653" s="81">
        <v>312.3</v>
      </c>
      <c r="D653" s="81"/>
      <c r="E653" s="81"/>
      <c r="F653" s="81">
        <f t="shared" si="85"/>
        <v>312.3</v>
      </c>
      <c r="G653" s="90">
        <v>7</v>
      </c>
      <c r="H653" s="90"/>
      <c r="I653" s="90"/>
      <c r="J653" s="57">
        <f t="shared" si="87"/>
        <v>7</v>
      </c>
      <c r="K653" s="318">
        <f t="shared" si="88"/>
        <v>3.4440344403444032E-3</v>
      </c>
      <c r="L653" s="54">
        <f t="shared" si="89"/>
        <v>12.674046740467404</v>
      </c>
      <c r="M653" s="54">
        <f t="shared" si="86"/>
        <v>2.7882902829028287</v>
      </c>
      <c r="N653" s="54">
        <f t="shared" si="90"/>
        <v>6.3370233702337018</v>
      </c>
      <c r="O653" s="54">
        <v>0.78704536862003771</v>
      </c>
      <c r="P653" s="56">
        <f t="shared" si="91"/>
        <v>7.2322785021530486E-2</v>
      </c>
    </row>
    <row r="654" spans="1:16" x14ac:dyDescent="0.2">
      <c r="A654" s="58">
        <f t="shared" si="92"/>
        <v>266</v>
      </c>
      <c r="B654" s="57" t="s">
        <v>72</v>
      </c>
      <c r="C654" s="81">
        <v>706.6</v>
      </c>
      <c r="D654" s="81">
        <v>191.5</v>
      </c>
      <c r="E654" s="81"/>
      <c r="F654" s="81">
        <f t="shared" si="85"/>
        <v>898.1</v>
      </c>
      <c r="G654" s="90">
        <v>13</v>
      </c>
      <c r="H654" s="90">
        <v>1</v>
      </c>
      <c r="I654" s="90"/>
      <c r="J654" s="57">
        <f t="shared" si="87"/>
        <v>14</v>
      </c>
      <c r="K654" s="318">
        <f t="shared" si="88"/>
        <v>6.8880688806888064E-3</v>
      </c>
      <c r="L654" s="54">
        <f t="shared" si="89"/>
        <v>25.348093480934807</v>
      </c>
      <c r="M654" s="54">
        <f t="shared" si="86"/>
        <v>5.5765805658056573</v>
      </c>
      <c r="N654" s="54">
        <f t="shared" si="90"/>
        <v>12.674046740467404</v>
      </c>
      <c r="O654" s="54">
        <v>1.4616556845800699</v>
      </c>
      <c r="P654" s="56">
        <f t="shared" si="91"/>
        <v>5.017300575858806E-2</v>
      </c>
    </row>
    <row r="655" spans="1:16" x14ac:dyDescent="0.2">
      <c r="A655" s="58">
        <f t="shared" si="92"/>
        <v>267</v>
      </c>
      <c r="B655" s="57" t="s">
        <v>73</v>
      </c>
      <c r="C655" s="81">
        <v>552.4</v>
      </c>
      <c r="D655" s="81"/>
      <c r="E655" s="81"/>
      <c r="F655" s="81">
        <f t="shared" si="85"/>
        <v>552.4</v>
      </c>
      <c r="G655" s="90">
        <v>8</v>
      </c>
      <c r="H655" s="90"/>
      <c r="I655" s="90"/>
      <c r="J655" s="57">
        <f t="shared" si="87"/>
        <v>8</v>
      </c>
      <c r="K655" s="318">
        <f t="shared" si="88"/>
        <v>3.9360393603936035E-3</v>
      </c>
      <c r="L655" s="54">
        <f t="shared" si="89"/>
        <v>14.484624846248462</v>
      </c>
      <c r="M655" s="54">
        <f t="shared" si="86"/>
        <v>3.1866174661746616</v>
      </c>
      <c r="N655" s="54">
        <f t="shared" si="90"/>
        <v>7.2423124231242308</v>
      </c>
      <c r="O655" s="54">
        <v>0.89948042128004313</v>
      </c>
      <c r="P655" s="56">
        <f t="shared" si="91"/>
        <v>4.6728883339658585E-2</v>
      </c>
    </row>
    <row r="656" spans="1:16" x14ac:dyDescent="0.2">
      <c r="A656" s="58">
        <f t="shared" si="92"/>
        <v>268</v>
      </c>
      <c r="B656" s="57" t="s">
        <v>74</v>
      </c>
      <c r="C656" s="81">
        <v>971.2</v>
      </c>
      <c r="D656" s="81"/>
      <c r="E656" s="81"/>
      <c r="F656" s="81">
        <f t="shared" si="85"/>
        <v>971.2</v>
      </c>
      <c r="G656" s="90">
        <v>16</v>
      </c>
      <c r="H656" s="90"/>
      <c r="I656" s="90"/>
      <c r="J656" s="57">
        <f t="shared" si="87"/>
        <v>16</v>
      </c>
      <c r="K656" s="318">
        <f t="shared" si="88"/>
        <v>7.8720787207872071E-3</v>
      </c>
      <c r="L656" s="54">
        <f t="shared" si="89"/>
        <v>28.969249692496923</v>
      </c>
      <c r="M656" s="54">
        <f t="shared" si="86"/>
        <v>6.3732349323493231</v>
      </c>
      <c r="N656" s="54">
        <f t="shared" si="90"/>
        <v>14.484624846248462</v>
      </c>
      <c r="O656" s="54">
        <v>1.7989608425600863</v>
      </c>
      <c r="P656" s="56">
        <f t="shared" si="91"/>
        <v>5.3156991673862022E-2</v>
      </c>
    </row>
    <row r="657" spans="1:16" x14ac:dyDescent="0.2">
      <c r="A657" s="58">
        <f t="shared" si="92"/>
        <v>269</v>
      </c>
      <c r="B657" s="57" t="s">
        <v>75</v>
      </c>
      <c r="C657" s="81">
        <v>391.8</v>
      </c>
      <c r="D657" s="81"/>
      <c r="E657" s="81"/>
      <c r="F657" s="81">
        <f t="shared" si="85"/>
        <v>391.8</v>
      </c>
      <c r="G657" s="90">
        <v>6</v>
      </c>
      <c r="H657" s="90"/>
      <c r="I657" s="90"/>
      <c r="J657" s="57">
        <f t="shared" si="87"/>
        <v>6</v>
      </c>
      <c r="K657" s="318">
        <f t="shared" si="88"/>
        <v>2.9520295202952029E-3</v>
      </c>
      <c r="L657" s="54">
        <f t="shared" si="89"/>
        <v>10.863468634686347</v>
      </c>
      <c r="M657" s="54">
        <f t="shared" si="86"/>
        <v>2.3899630996309962</v>
      </c>
      <c r="N657" s="54">
        <f t="shared" si="90"/>
        <v>5.4317343173431736</v>
      </c>
      <c r="O657" s="54">
        <v>0.67461031596003229</v>
      </c>
      <c r="P657" s="56">
        <f t="shared" si="91"/>
        <v>4.9412395016897773E-2</v>
      </c>
    </row>
    <row r="658" spans="1:16" x14ac:dyDescent="0.2">
      <c r="A658" s="58">
        <f t="shared" si="92"/>
        <v>270</v>
      </c>
      <c r="B658" s="57" t="s">
        <v>76</v>
      </c>
      <c r="C658" s="81">
        <v>414</v>
      </c>
      <c r="D658" s="81"/>
      <c r="E658" s="81"/>
      <c r="F658" s="81">
        <f t="shared" si="85"/>
        <v>414</v>
      </c>
      <c r="G658" s="90">
        <v>6</v>
      </c>
      <c r="H658" s="90"/>
      <c r="I658" s="90"/>
      <c r="J658" s="57">
        <f t="shared" si="87"/>
        <v>6</v>
      </c>
      <c r="K658" s="318">
        <f t="shared" si="88"/>
        <v>2.9520295202952029E-3</v>
      </c>
      <c r="L658" s="54">
        <f t="shared" si="89"/>
        <v>10.863468634686347</v>
      </c>
      <c r="M658" s="54">
        <f t="shared" si="86"/>
        <v>2.3899630996309962</v>
      </c>
      <c r="N658" s="54">
        <f t="shared" si="90"/>
        <v>5.4317343173431736</v>
      </c>
      <c r="O658" s="54">
        <v>0.67461031596003229</v>
      </c>
      <c r="P658" s="56">
        <f t="shared" si="91"/>
        <v>4.6762744849324994E-2</v>
      </c>
    </row>
    <row r="659" spans="1:16" x14ac:dyDescent="0.2">
      <c r="A659" s="58">
        <f t="shared" si="92"/>
        <v>271</v>
      </c>
      <c r="B659" s="57" t="s">
        <v>77</v>
      </c>
      <c r="C659" s="81">
        <v>370.4</v>
      </c>
      <c r="D659" s="81">
        <v>116.4</v>
      </c>
      <c r="E659" s="81"/>
      <c r="F659" s="81">
        <f t="shared" si="85"/>
        <v>486.79999999999995</v>
      </c>
      <c r="G659" s="90">
        <v>8</v>
      </c>
      <c r="H659" s="90">
        <v>1</v>
      </c>
      <c r="I659" s="90"/>
      <c r="J659" s="57">
        <f t="shared" si="87"/>
        <v>9</v>
      </c>
      <c r="K659" s="318">
        <f t="shared" si="88"/>
        <v>4.4280442804428043E-3</v>
      </c>
      <c r="L659" s="54">
        <f t="shared" si="89"/>
        <v>16.29520295202952</v>
      </c>
      <c r="M659" s="54">
        <f t="shared" si="86"/>
        <v>3.5849446494464945</v>
      </c>
      <c r="N659" s="54">
        <f t="shared" si="90"/>
        <v>8.1476014760147599</v>
      </c>
      <c r="O659" s="54">
        <v>0.89948042128004313</v>
      </c>
      <c r="P659" s="56">
        <f t="shared" si="91"/>
        <v>5.942323233108221E-2</v>
      </c>
    </row>
    <row r="660" spans="1:16" x14ac:dyDescent="0.2">
      <c r="A660" s="58">
        <f t="shared" si="92"/>
        <v>272</v>
      </c>
      <c r="B660" s="57" t="s">
        <v>78</v>
      </c>
      <c r="C660" s="81">
        <v>355</v>
      </c>
      <c r="D660" s="81"/>
      <c r="E660" s="81"/>
      <c r="F660" s="81">
        <f t="shared" si="85"/>
        <v>355</v>
      </c>
      <c r="G660" s="90">
        <v>6</v>
      </c>
      <c r="H660" s="90"/>
      <c r="I660" s="90"/>
      <c r="J660" s="57">
        <f t="shared" si="87"/>
        <v>6</v>
      </c>
      <c r="K660" s="318">
        <f t="shared" si="88"/>
        <v>2.9520295202952029E-3</v>
      </c>
      <c r="L660" s="54">
        <f t="shared" si="89"/>
        <v>10.863468634686347</v>
      </c>
      <c r="M660" s="54">
        <f t="shared" si="86"/>
        <v>2.3899630996309962</v>
      </c>
      <c r="N660" s="54">
        <f t="shared" si="90"/>
        <v>5.4317343173431736</v>
      </c>
      <c r="O660" s="54">
        <v>0.67461031596003229</v>
      </c>
      <c r="P660" s="56">
        <f t="shared" si="91"/>
        <v>5.4534581317240982E-2</v>
      </c>
    </row>
    <row r="661" spans="1:16" x14ac:dyDescent="0.2">
      <c r="A661" s="58">
        <f t="shared" si="92"/>
        <v>273</v>
      </c>
      <c r="B661" s="57" t="s">
        <v>79</v>
      </c>
      <c r="C661" s="81">
        <v>143.19999999999999</v>
      </c>
      <c r="D661" s="81"/>
      <c r="E661" s="81">
        <v>41.9</v>
      </c>
      <c r="F661" s="81">
        <f t="shared" si="85"/>
        <v>185.1</v>
      </c>
      <c r="G661" s="90">
        <v>3</v>
      </c>
      <c r="H661" s="90"/>
      <c r="I661" s="90">
        <v>1</v>
      </c>
      <c r="J661" s="57">
        <f t="shared" si="87"/>
        <v>4</v>
      </c>
      <c r="K661" s="318">
        <f t="shared" si="88"/>
        <v>1.9680196801968018E-3</v>
      </c>
      <c r="L661" s="54">
        <f t="shared" si="89"/>
        <v>7.2423124231242308</v>
      </c>
      <c r="M661" s="54">
        <f t="shared" si="86"/>
        <v>1.5933087330873308</v>
      </c>
      <c r="N661" s="54">
        <f t="shared" si="90"/>
        <v>3.6211562115621154</v>
      </c>
      <c r="O661" s="54">
        <v>0.33730515798001615</v>
      </c>
      <c r="P661" s="56">
        <f t="shared" si="91"/>
        <v>6.9119840765822227E-2</v>
      </c>
    </row>
    <row r="662" spans="1:16" x14ac:dyDescent="0.2">
      <c r="A662" s="58">
        <f t="shared" si="92"/>
        <v>274</v>
      </c>
      <c r="B662" s="57" t="s">
        <v>80</v>
      </c>
      <c r="C662" s="81">
        <v>163.19999999999999</v>
      </c>
      <c r="D662" s="81"/>
      <c r="E662" s="81"/>
      <c r="F662" s="81">
        <f t="shared" si="85"/>
        <v>163.19999999999999</v>
      </c>
      <c r="G662" s="90">
        <v>3</v>
      </c>
      <c r="H662" s="90"/>
      <c r="I662" s="90"/>
      <c r="J662" s="57">
        <f t="shared" si="87"/>
        <v>3</v>
      </c>
      <c r="K662" s="318">
        <f t="shared" si="88"/>
        <v>1.4760147601476014E-3</v>
      </c>
      <c r="L662" s="54">
        <f t="shared" si="89"/>
        <v>5.4317343173431736</v>
      </c>
      <c r="M662" s="54">
        <f t="shared" si="86"/>
        <v>1.1949815498154981</v>
      </c>
      <c r="N662" s="54">
        <f t="shared" si="90"/>
        <v>2.7158671586715868</v>
      </c>
      <c r="O662" s="54">
        <v>0.33730515798001615</v>
      </c>
      <c r="P662" s="56">
        <f t="shared" si="91"/>
        <v>5.9313040341974724E-2</v>
      </c>
    </row>
    <row r="663" spans="1:16" x14ac:dyDescent="0.2">
      <c r="A663" s="58">
        <f t="shared" si="92"/>
        <v>275</v>
      </c>
      <c r="B663" s="57" t="s">
        <v>81</v>
      </c>
      <c r="C663" s="81">
        <v>268.2</v>
      </c>
      <c r="D663" s="81"/>
      <c r="E663" s="81"/>
      <c r="F663" s="81">
        <f t="shared" si="85"/>
        <v>268.2</v>
      </c>
      <c r="G663" s="90">
        <v>3</v>
      </c>
      <c r="H663" s="90"/>
      <c r="I663" s="90"/>
      <c r="J663" s="57">
        <f t="shared" si="87"/>
        <v>3</v>
      </c>
      <c r="K663" s="318">
        <f t="shared" si="88"/>
        <v>1.4760147601476014E-3</v>
      </c>
      <c r="L663" s="54">
        <f t="shared" si="89"/>
        <v>5.4317343173431736</v>
      </c>
      <c r="M663" s="54">
        <f t="shared" si="86"/>
        <v>1.1949815498154981</v>
      </c>
      <c r="N663" s="54">
        <f t="shared" si="90"/>
        <v>2.7158671586715868</v>
      </c>
      <c r="O663" s="54">
        <v>0.33730515798001615</v>
      </c>
      <c r="P663" s="56">
        <f t="shared" si="91"/>
        <v>3.6092051393774326E-2</v>
      </c>
    </row>
    <row r="664" spans="1:16" x14ac:dyDescent="0.2">
      <c r="A664" s="58">
        <f t="shared" si="92"/>
        <v>276</v>
      </c>
      <c r="B664" s="57" t="s">
        <v>82</v>
      </c>
      <c r="C664" s="81">
        <v>1401.05</v>
      </c>
      <c r="D664" s="81"/>
      <c r="E664" s="81"/>
      <c r="F664" s="81">
        <f t="shared" si="85"/>
        <v>1401.05</v>
      </c>
      <c r="G664" s="90">
        <v>23</v>
      </c>
      <c r="H664" s="90"/>
      <c r="I664" s="90"/>
      <c r="J664" s="57">
        <f t="shared" si="87"/>
        <v>23</v>
      </c>
      <c r="K664" s="318">
        <f t="shared" si="88"/>
        <v>1.1316113161131611E-2</v>
      </c>
      <c r="L664" s="54">
        <f t="shared" si="89"/>
        <v>41.643296432964327</v>
      </c>
      <c r="M664" s="54">
        <f t="shared" si="86"/>
        <v>9.1615252152521514</v>
      </c>
      <c r="N664" s="54">
        <f t="shared" si="90"/>
        <v>20.821648216482163</v>
      </c>
      <c r="O664" s="54">
        <v>2.5860062111801239</v>
      </c>
      <c r="P664" s="56">
        <f t="shared" si="91"/>
        <v>5.29691845943248E-2</v>
      </c>
    </row>
    <row r="665" spans="1:16" x14ac:dyDescent="0.2">
      <c r="A665" s="58">
        <f t="shared" si="92"/>
        <v>277</v>
      </c>
      <c r="B665" s="57" t="s">
        <v>83</v>
      </c>
      <c r="C665" s="81">
        <v>1909.5</v>
      </c>
      <c r="D665" s="81"/>
      <c r="E665" s="81"/>
      <c r="F665" s="81">
        <f t="shared" si="85"/>
        <v>1909.5</v>
      </c>
      <c r="G665" s="90">
        <v>48</v>
      </c>
      <c r="H665" s="90"/>
      <c r="I665" s="90"/>
      <c r="J665" s="57">
        <f t="shared" si="87"/>
        <v>48</v>
      </c>
      <c r="K665" s="318">
        <f t="shared" si="88"/>
        <v>2.3616236162361623E-2</v>
      </c>
      <c r="L665" s="54">
        <f t="shared" si="89"/>
        <v>86.907749077490777</v>
      </c>
      <c r="M665" s="54">
        <f t="shared" si="86"/>
        <v>19.119704797047969</v>
      </c>
      <c r="N665" s="54">
        <f t="shared" si="90"/>
        <v>43.453874538745389</v>
      </c>
      <c r="O665" s="54">
        <v>5.3968825276802583</v>
      </c>
      <c r="P665" s="56">
        <f t="shared" si="91"/>
        <v>8.1109301356881061E-2</v>
      </c>
    </row>
    <row r="666" spans="1:16" x14ac:dyDescent="0.2">
      <c r="A666" s="58">
        <f t="shared" si="92"/>
        <v>278</v>
      </c>
      <c r="B666" s="57" t="s">
        <v>116</v>
      </c>
      <c r="C666" s="81">
        <v>542.20000000000005</v>
      </c>
      <c r="D666" s="81"/>
      <c r="E666" s="81"/>
      <c r="F666" s="81">
        <f t="shared" si="85"/>
        <v>542.20000000000005</v>
      </c>
      <c r="G666" s="90">
        <v>12</v>
      </c>
      <c r="H666" s="90"/>
      <c r="I666" s="90"/>
      <c r="J666" s="57">
        <f t="shared" si="87"/>
        <v>12</v>
      </c>
      <c r="K666" s="318">
        <f t="shared" si="88"/>
        <v>5.9040590405904057E-3</v>
      </c>
      <c r="L666" s="54">
        <f t="shared" si="89"/>
        <v>21.726937269372694</v>
      </c>
      <c r="M666" s="54">
        <f t="shared" si="86"/>
        <v>4.7799261992619924</v>
      </c>
      <c r="N666" s="54">
        <f t="shared" si="90"/>
        <v>10.863468634686347</v>
      </c>
      <c r="O666" s="54">
        <v>1.3492206319200646</v>
      </c>
      <c r="P666" s="56">
        <f t="shared" si="91"/>
        <v>7.1411937910809839E-2</v>
      </c>
    </row>
    <row r="667" spans="1:16" x14ac:dyDescent="0.2">
      <c r="A667" s="58">
        <f t="shared" si="92"/>
        <v>279</v>
      </c>
      <c r="B667" s="57" t="s">
        <v>117</v>
      </c>
      <c r="C667" s="81">
        <v>168.8</v>
      </c>
      <c r="D667" s="81"/>
      <c r="E667" s="81"/>
      <c r="F667" s="81">
        <f t="shared" si="85"/>
        <v>168.8</v>
      </c>
      <c r="G667" s="90">
        <v>3</v>
      </c>
      <c r="H667" s="90"/>
      <c r="I667" s="90"/>
      <c r="J667" s="57">
        <f t="shared" si="87"/>
        <v>3</v>
      </c>
      <c r="K667" s="318">
        <f t="shared" si="88"/>
        <v>1.4760147601476014E-3</v>
      </c>
      <c r="L667" s="54">
        <f t="shared" si="89"/>
        <v>5.4317343173431736</v>
      </c>
      <c r="M667" s="54">
        <f t="shared" si="86"/>
        <v>1.1949815498154981</v>
      </c>
      <c r="N667" s="54">
        <f t="shared" si="90"/>
        <v>2.7158671586715868</v>
      </c>
      <c r="O667" s="54">
        <v>0.33730515798001615</v>
      </c>
      <c r="P667" s="56">
        <f t="shared" si="91"/>
        <v>5.7345309145795456E-2</v>
      </c>
    </row>
    <row r="668" spans="1:16" x14ac:dyDescent="0.2">
      <c r="A668" s="58">
        <f t="shared" si="92"/>
        <v>280</v>
      </c>
      <c r="B668" s="57" t="s">
        <v>118</v>
      </c>
      <c r="C668" s="81">
        <v>173.2</v>
      </c>
      <c r="D668" s="81"/>
      <c r="E668" s="81"/>
      <c r="F668" s="81">
        <f t="shared" si="85"/>
        <v>173.2</v>
      </c>
      <c r="G668" s="90">
        <v>4</v>
      </c>
      <c r="H668" s="90"/>
      <c r="I668" s="90"/>
      <c r="J668" s="57">
        <f t="shared" si="87"/>
        <v>4</v>
      </c>
      <c r="K668" s="318">
        <f t="shared" si="88"/>
        <v>1.9680196801968018E-3</v>
      </c>
      <c r="L668" s="54">
        <f t="shared" si="89"/>
        <v>7.2423124231242308</v>
      </c>
      <c r="M668" s="54">
        <f t="shared" si="86"/>
        <v>1.5933087330873308</v>
      </c>
      <c r="N668" s="54">
        <f t="shared" si="90"/>
        <v>3.6211562115621154</v>
      </c>
      <c r="O668" s="54">
        <v>0.44974021064002156</v>
      </c>
      <c r="P668" s="56">
        <f t="shared" si="91"/>
        <v>7.4517999875367794E-2</v>
      </c>
    </row>
    <row r="669" spans="1:16" x14ac:dyDescent="0.2">
      <c r="A669" s="58">
        <f t="shared" si="92"/>
        <v>281</v>
      </c>
      <c r="B669" s="57" t="s">
        <v>119</v>
      </c>
      <c r="C669" s="81">
        <v>174.6</v>
      </c>
      <c r="D669" s="81"/>
      <c r="E669" s="81"/>
      <c r="F669" s="81">
        <f t="shared" si="85"/>
        <v>174.6</v>
      </c>
      <c r="G669" s="90">
        <v>5</v>
      </c>
      <c r="H669" s="90"/>
      <c r="I669" s="90"/>
      <c r="J669" s="57">
        <f t="shared" si="87"/>
        <v>5</v>
      </c>
      <c r="K669" s="318">
        <f t="shared" si="88"/>
        <v>2.4600246002460021E-3</v>
      </c>
      <c r="L669" s="54">
        <f t="shared" si="89"/>
        <v>9.0528905289052872</v>
      </c>
      <c r="M669" s="54">
        <f t="shared" si="86"/>
        <v>1.9916359163591633</v>
      </c>
      <c r="N669" s="54">
        <f t="shared" si="90"/>
        <v>4.5264452644526436</v>
      </c>
      <c r="O669" s="54">
        <v>0.56217526330002698</v>
      </c>
      <c r="P669" s="56">
        <f t="shared" si="91"/>
        <v>9.2400612674783042E-2</v>
      </c>
    </row>
    <row r="670" spans="1:16" x14ac:dyDescent="0.2">
      <c r="A670" s="58">
        <f t="shared" si="92"/>
        <v>282</v>
      </c>
      <c r="B670" s="57" t="s">
        <v>120</v>
      </c>
      <c r="C670" s="81">
        <v>174.6</v>
      </c>
      <c r="D670" s="81"/>
      <c r="E670" s="81">
        <v>31</v>
      </c>
      <c r="F670" s="81">
        <f t="shared" si="85"/>
        <v>205.6</v>
      </c>
      <c r="G670" s="90">
        <v>4</v>
      </c>
      <c r="H670" s="90">
        <v>1</v>
      </c>
      <c r="I670" s="90"/>
      <c r="J670" s="57">
        <f t="shared" si="87"/>
        <v>5</v>
      </c>
      <c r="K670" s="318">
        <f t="shared" si="88"/>
        <v>2.4600246002460021E-3</v>
      </c>
      <c r="L670" s="54">
        <f t="shared" si="89"/>
        <v>9.0528905289052872</v>
      </c>
      <c r="M670" s="54">
        <f t="shared" si="86"/>
        <v>1.9916359163591633</v>
      </c>
      <c r="N670" s="54">
        <f t="shared" si="90"/>
        <v>4.5264452644526436</v>
      </c>
      <c r="O670" s="54">
        <v>0.44974021064002156</v>
      </c>
      <c r="P670" s="56">
        <f t="shared" si="91"/>
        <v>7.7921750585394536E-2</v>
      </c>
    </row>
    <row r="671" spans="1:16" x14ac:dyDescent="0.2">
      <c r="A671" s="58">
        <f t="shared" si="92"/>
        <v>283</v>
      </c>
      <c r="B671" s="57" t="s">
        <v>121</v>
      </c>
      <c r="C671" s="81">
        <v>285.89999999999998</v>
      </c>
      <c r="D671" s="81"/>
      <c r="E671" s="81"/>
      <c r="F671" s="81">
        <f t="shared" si="85"/>
        <v>285.89999999999998</v>
      </c>
      <c r="G671" s="90">
        <v>5</v>
      </c>
      <c r="H671" s="90"/>
      <c r="I671" s="90"/>
      <c r="J671" s="57">
        <f t="shared" si="87"/>
        <v>5</v>
      </c>
      <c r="K671" s="318">
        <f t="shared" si="88"/>
        <v>2.4600246002460021E-3</v>
      </c>
      <c r="L671" s="54">
        <f t="shared" si="89"/>
        <v>9.0528905289052872</v>
      </c>
      <c r="M671" s="54">
        <f t="shared" si="86"/>
        <v>1.9916359163591633</v>
      </c>
      <c r="N671" s="54">
        <f t="shared" si="90"/>
        <v>4.5264452644526436</v>
      </c>
      <c r="O671" s="54">
        <v>0.56217526330002698</v>
      </c>
      <c r="P671" s="56">
        <f t="shared" si="91"/>
        <v>5.6429335337590487E-2</v>
      </c>
    </row>
    <row r="672" spans="1:16" x14ac:dyDescent="0.2">
      <c r="A672" s="58">
        <f t="shared" si="92"/>
        <v>284</v>
      </c>
      <c r="B672" s="57" t="s">
        <v>122</v>
      </c>
      <c r="C672" s="81">
        <v>365.3</v>
      </c>
      <c r="D672" s="81">
        <v>20.6</v>
      </c>
      <c r="E672" s="81"/>
      <c r="F672" s="81">
        <f t="shared" si="85"/>
        <v>385.90000000000003</v>
      </c>
      <c r="G672" s="90">
        <v>6</v>
      </c>
      <c r="H672" s="90">
        <v>1</v>
      </c>
      <c r="I672" s="90"/>
      <c r="J672" s="57">
        <f t="shared" si="87"/>
        <v>7</v>
      </c>
      <c r="K672" s="318">
        <f t="shared" si="88"/>
        <v>3.4440344403444032E-3</v>
      </c>
      <c r="L672" s="54">
        <f t="shared" si="89"/>
        <v>12.674046740467404</v>
      </c>
      <c r="M672" s="54">
        <f t="shared" si="86"/>
        <v>2.7882902829028287</v>
      </c>
      <c r="N672" s="54">
        <f t="shared" si="90"/>
        <v>6.3370233702337018</v>
      </c>
      <c r="O672" s="54">
        <v>0.67461031596003229</v>
      </c>
      <c r="P672" s="56">
        <f t="shared" si="91"/>
        <v>5.8237809560932788E-2</v>
      </c>
    </row>
    <row r="673" spans="1:16" x14ac:dyDescent="0.2">
      <c r="A673" s="58">
        <f t="shared" si="92"/>
        <v>285</v>
      </c>
      <c r="B673" s="57" t="s">
        <v>123</v>
      </c>
      <c r="C673" s="81">
        <v>204.5</v>
      </c>
      <c r="D673" s="81"/>
      <c r="E673" s="81"/>
      <c r="F673" s="81">
        <f t="shared" si="85"/>
        <v>204.5</v>
      </c>
      <c r="G673" s="90">
        <v>4</v>
      </c>
      <c r="H673" s="90"/>
      <c r="I673" s="90"/>
      <c r="J673" s="57">
        <f t="shared" si="87"/>
        <v>4</v>
      </c>
      <c r="K673" s="318">
        <f t="shared" si="88"/>
        <v>1.9680196801968018E-3</v>
      </c>
      <c r="L673" s="54">
        <f t="shared" si="89"/>
        <v>7.2423124231242308</v>
      </c>
      <c r="M673" s="54">
        <f t="shared" si="86"/>
        <v>1.5933087330873308</v>
      </c>
      <c r="N673" s="54">
        <f t="shared" si="90"/>
        <v>3.6211562115621154</v>
      </c>
      <c r="O673" s="54">
        <v>0.44974021064002156</v>
      </c>
      <c r="P673" s="56">
        <f t="shared" si="91"/>
        <v>6.3112555395666015E-2</v>
      </c>
    </row>
    <row r="674" spans="1:16" x14ac:dyDescent="0.2">
      <c r="A674" s="58">
        <f t="shared" si="92"/>
        <v>286</v>
      </c>
      <c r="B674" s="57" t="s">
        <v>124</v>
      </c>
      <c r="C674" s="81">
        <v>625.70000000000005</v>
      </c>
      <c r="D674" s="81"/>
      <c r="E674" s="81"/>
      <c r="F674" s="81">
        <f t="shared" si="85"/>
        <v>625.70000000000005</v>
      </c>
      <c r="G674" s="90">
        <v>14</v>
      </c>
      <c r="H674" s="90"/>
      <c r="I674" s="90"/>
      <c r="J674" s="57">
        <f t="shared" si="87"/>
        <v>14</v>
      </c>
      <c r="K674" s="318">
        <f t="shared" si="88"/>
        <v>6.8880688806888064E-3</v>
      </c>
      <c r="L674" s="54">
        <f t="shared" si="89"/>
        <v>25.348093480934807</v>
      </c>
      <c r="M674" s="54">
        <f t="shared" si="86"/>
        <v>5.5765805658056573</v>
      </c>
      <c r="N674" s="54">
        <f t="shared" si="90"/>
        <v>12.674046740467404</v>
      </c>
      <c r="O674" s="54">
        <v>1.5740907372400754</v>
      </c>
      <c r="P674" s="56">
        <f t="shared" si="91"/>
        <v>7.2195639323074864E-2</v>
      </c>
    </row>
    <row r="675" spans="1:16" x14ac:dyDescent="0.2">
      <c r="A675" s="58">
        <f t="shared" si="92"/>
        <v>287</v>
      </c>
      <c r="B675" s="57" t="s">
        <v>126</v>
      </c>
      <c r="C675" s="81">
        <v>429.5</v>
      </c>
      <c r="D675" s="81"/>
      <c r="E675" s="81">
        <v>30.7</v>
      </c>
      <c r="F675" s="81">
        <f t="shared" si="85"/>
        <v>460.2</v>
      </c>
      <c r="G675" s="90">
        <v>5</v>
      </c>
      <c r="H675" s="90"/>
      <c r="I675" s="90">
        <v>1</v>
      </c>
      <c r="J675" s="57">
        <f t="shared" si="87"/>
        <v>6</v>
      </c>
      <c r="K675" s="318">
        <f t="shared" si="88"/>
        <v>2.9520295202952029E-3</v>
      </c>
      <c r="L675" s="54">
        <f t="shared" si="89"/>
        <v>10.863468634686347</v>
      </c>
      <c r="M675" s="54">
        <f t="shared" si="86"/>
        <v>2.3899630996309962</v>
      </c>
      <c r="N675" s="54">
        <f t="shared" si="90"/>
        <v>5.4317343173431736</v>
      </c>
      <c r="O675" s="54">
        <v>0.56217526330002698</v>
      </c>
      <c r="P675" s="56">
        <f t="shared" si="91"/>
        <v>4.1823862049023344E-2</v>
      </c>
    </row>
    <row r="676" spans="1:16" x14ac:dyDescent="0.2">
      <c r="A676" s="58">
        <f t="shared" si="92"/>
        <v>288</v>
      </c>
      <c r="B676" s="57" t="s">
        <v>127</v>
      </c>
      <c r="C676" s="81">
        <v>206.4</v>
      </c>
      <c r="D676" s="81"/>
      <c r="E676" s="81"/>
      <c r="F676" s="81">
        <f t="shared" si="85"/>
        <v>206.4</v>
      </c>
      <c r="G676" s="90">
        <v>3</v>
      </c>
      <c r="H676" s="90"/>
      <c r="I676" s="90"/>
      <c r="J676" s="57">
        <f t="shared" si="87"/>
        <v>3</v>
      </c>
      <c r="K676" s="318">
        <f t="shared" si="88"/>
        <v>1.4760147601476014E-3</v>
      </c>
      <c r="L676" s="54">
        <f t="shared" si="89"/>
        <v>5.4317343173431736</v>
      </c>
      <c r="M676" s="54">
        <f t="shared" si="86"/>
        <v>1.1949815498154981</v>
      </c>
      <c r="N676" s="54">
        <f t="shared" si="90"/>
        <v>2.7158671586715868</v>
      </c>
      <c r="O676" s="54">
        <v>0.33730515798001615</v>
      </c>
      <c r="P676" s="56">
        <f t="shared" si="91"/>
        <v>4.6898683061096284E-2</v>
      </c>
    </row>
    <row r="677" spans="1:16" x14ac:dyDescent="0.2">
      <c r="A677" s="58">
        <f t="shared" si="92"/>
        <v>289</v>
      </c>
      <c r="B677" s="57" t="s">
        <v>1757</v>
      </c>
      <c r="C677" s="81">
        <v>275.2</v>
      </c>
      <c r="D677" s="81"/>
      <c r="E677" s="81"/>
      <c r="F677" s="81">
        <f t="shared" si="85"/>
        <v>275.2</v>
      </c>
      <c r="G677" s="90">
        <v>6</v>
      </c>
      <c r="H677" s="90"/>
      <c r="I677" s="90"/>
      <c r="J677" s="57">
        <f t="shared" si="87"/>
        <v>6</v>
      </c>
      <c r="K677" s="318">
        <f t="shared" si="88"/>
        <v>2.9520295202952029E-3</v>
      </c>
      <c r="L677" s="54">
        <f t="shared" si="89"/>
        <v>10.863468634686347</v>
      </c>
      <c r="M677" s="54">
        <f t="shared" si="86"/>
        <v>2.3899630996309962</v>
      </c>
      <c r="N677" s="54">
        <f t="shared" si="90"/>
        <v>5.4317343173431736</v>
      </c>
      <c r="O677" s="54">
        <v>0.67461031596003229</v>
      </c>
      <c r="P677" s="56">
        <f t="shared" si="91"/>
        <v>7.0348024591644437E-2</v>
      </c>
    </row>
    <row r="678" spans="1:16" x14ac:dyDescent="0.2">
      <c r="A678" s="58">
        <f t="shared" si="92"/>
        <v>290</v>
      </c>
      <c r="B678" s="57" t="s">
        <v>1758</v>
      </c>
      <c r="C678" s="81">
        <v>318.89999999999998</v>
      </c>
      <c r="D678" s="81"/>
      <c r="E678" s="81"/>
      <c r="F678" s="81">
        <f t="shared" si="85"/>
        <v>318.89999999999998</v>
      </c>
      <c r="G678" s="90">
        <v>7</v>
      </c>
      <c r="H678" s="90"/>
      <c r="I678" s="90"/>
      <c r="J678" s="57">
        <f t="shared" si="87"/>
        <v>7</v>
      </c>
      <c r="K678" s="318">
        <f t="shared" si="88"/>
        <v>3.4440344403444032E-3</v>
      </c>
      <c r="L678" s="54">
        <f t="shared" si="89"/>
        <v>12.674046740467404</v>
      </c>
      <c r="M678" s="54">
        <f t="shared" si="86"/>
        <v>2.7882902829028287</v>
      </c>
      <c r="N678" s="54">
        <f t="shared" si="90"/>
        <v>6.3370233702337018</v>
      </c>
      <c r="O678" s="54">
        <v>0.78704536862003771</v>
      </c>
      <c r="P678" s="56">
        <f t="shared" si="91"/>
        <v>7.0825982321178968E-2</v>
      </c>
    </row>
    <row r="679" spans="1:16" x14ac:dyDescent="0.2">
      <c r="A679" s="58">
        <f t="shared" si="92"/>
        <v>291</v>
      </c>
      <c r="B679" s="57" t="s">
        <v>1759</v>
      </c>
      <c r="C679" s="81">
        <v>75.2</v>
      </c>
      <c r="D679" s="81"/>
      <c r="E679" s="81"/>
      <c r="F679" s="81">
        <f t="shared" si="85"/>
        <v>75.2</v>
      </c>
      <c r="G679" s="90">
        <v>1</v>
      </c>
      <c r="H679" s="90"/>
      <c r="I679" s="90"/>
      <c r="J679" s="57">
        <f t="shared" si="87"/>
        <v>1</v>
      </c>
      <c r="K679" s="318">
        <f t="shared" si="88"/>
        <v>4.9200492004920044E-4</v>
      </c>
      <c r="L679" s="54">
        <f t="shared" si="89"/>
        <v>1.8105781057810577</v>
      </c>
      <c r="M679" s="54">
        <f t="shared" si="86"/>
        <v>0.3983271832718327</v>
      </c>
      <c r="N679" s="54">
        <f t="shared" si="90"/>
        <v>0.90528905289052886</v>
      </c>
      <c r="O679" s="54">
        <v>0.11243505266000539</v>
      </c>
      <c r="P679" s="56">
        <f t="shared" si="91"/>
        <v>4.290730577930086E-2</v>
      </c>
    </row>
    <row r="680" spans="1:16" x14ac:dyDescent="0.2">
      <c r="A680" s="58">
        <f t="shared" si="92"/>
        <v>292</v>
      </c>
      <c r="B680" s="57" t="s">
        <v>1760</v>
      </c>
      <c r="C680" s="81">
        <v>320.89999999999998</v>
      </c>
      <c r="D680" s="81"/>
      <c r="E680" s="81"/>
      <c r="F680" s="81">
        <f t="shared" si="85"/>
        <v>320.89999999999998</v>
      </c>
      <c r="G680" s="90">
        <v>4</v>
      </c>
      <c r="H680" s="90"/>
      <c r="I680" s="90"/>
      <c r="J680" s="57">
        <f t="shared" si="87"/>
        <v>4</v>
      </c>
      <c r="K680" s="318">
        <f t="shared" si="88"/>
        <v>1.9680196801968018E-3</v>
      </c>
      <c r="L680" s="54">
        <f t="shared" si="89"/>
        <v>7.2423124231242308</v>
      </c>
      <c r="M680" s="54">
        <f t="shared" si="86"/>
        <v>1.5933087330873308</v>
      </c>
      <c r="N680" s="54">
        <f t="shared" si="90"/>
        <v>3.6211562115621154</v>
      </c>
      <c r="O680" s="54">
        <v>0.44974021064002156</v>
      </c>
      <c r="P680" s="56">
        <f t="shared" si="91"/>
        <v>4.0219749387390778E-2</v>
      </c>
    </row>
    <row r="681" spans="1:16" x14ac:dyDescent="0.2">
      <c r="A681" s="58">
        <f t="shared" si="92"/>
        <v>293</v>
      </c>
      <c r="B681" s="57" t="s">
        <v>1761</v>
      </c>
      <c r="C681" s="81">
        <v>417.2</v>
      </c>
      <c r="D681" s="81"/>
      <c r="E681" s="81"/>
      <c r="F681" s="81">
        <f t="shared" si="85"/>
        <v>417.2</v>
      </c>
      <c r="G681" s="90">
        <v>6</v>
      </c>
      <c r="H681" s="90"/>
      <c r="I681" s="90"/>
      <c r="J681" s="57">
        <f t="shared" si="87"/>
        <v>6</v>
      </c>
      <c r="K681" s="318">
        <f t="shared" si="88"/>
        <v>2.9520295202952029E-3</v>
      </c>
      <c r="L681" s="54">
        <f t="shared" si="89"/>
        <v>10.863468634686347</v>
      </c>
      <c r="M681" s="54">
        <f t="shared" si="86"/>
        <v>2.3899630996309962</v>
      </c>
      <c r="N681" s="54">
        <f t="shared" si="90"/>
        <v>5.4317343173431736</v>
      </c>
      <c r="O681" s="54">
        <v>0.67461031596003229</v>
      </c>
      <c r="P681" s="56">
        <f t="shared" si="91"/>
        <v>4.6404066077709846E-2</v>
      </c>
    </row>
    <row r="682" spans="1:16" x14ac:dyDescent="0.2">
      <c r="A682" s="58">
        <f t="shared" si="92"/>
        <v>294</v>
      </c>
      <c r="B682" s="57" t="s">
        <v>1762</v>
      </c>
      <c r="C682" s="81">
        <v>321.3</v>
      </c>
      <c r="D682" s="81"/>
      <c r="E682" s="81"/>
      <c r="F682" s="81">
        <f t="shared" si="85"/>
        <v>321.3</v>
      </c>
      <c r="G682" s="90">
        <v>3</v>
      </c>
      <c r="H682" s="90"/>
      <c r="I682" s="90"/>
      <c r="J682" s="57">
        <f t="shared" si="87"/>
        <v>3</v>
      </c>
      <c r="K682" s="318">
        <f t="shared" si="88"/>
        <v>1.4760147601476014E-3</v>
      </c>
      <c r="L682" s="54">
        <f t="shared" si="89"/>
        <v>5.4317343173431736</v>
      </c>
      <c r="M682" s="54">
        <f t="shared" si="86"/>
        <v>1.1949815498154981</v>
      </c>
      <c r="N682" s="54">
        <f t="shared" si="90"/>
        <v>2.7158671586715868</v>
      </c>
      <c r="O682" s="54">
        <v>0.33730515798001615</v>
      </c>
      <c r="P682" s="56">
        <f t="shared" si="91"/>
        <v>3.0127258586399856E-2</v>
      </c>
    </row>
    <row r="683" spans="1:16" x14ac:dyDescent="0.2">
      <c r="A683" s="58">
        <f t="shared" si="92"/>
        <v>295</v>
      </c>
      <c r="B683" s="57" t="s">
        <v>1763</v>
      </c>
      <c r="C683" s="81">
        <v>284.5</v>
      </c>
      <c r="D683" s="81"/>
      <c r="E683" s="81"/>
      <c r="F683" s="81">
        <f t="shared" si="85"/>
        <v>284.5</v>
      </c>
      <c r="G683" s="90">
        <v>4</v>
      </c>
      <c r="H683" s="90"/>
      <c r="I683" s="90"/>
      <c r="J683" s="57">
        <f t="shared" si="87"/>
        <v>4</v>
      </c>
      <c r="K683" s="318">
        <f t="shared" si="88"/>
        <v>1.9680196801968018E-3</v>
      </c>
      <c r="L683" s="54">
        <f t="shared" si="89"/>
        <v>7.2423124231242308</v>
      </c>
      <c r="M683" s="54">
        <f t="shared" si="86"/>
        <v>1.5933087330873308</v>
      </c>
      <c r="N683" s="54">
        <f t="shared" si="90"/>
        <v>3.6211562115621154</v>
      </c>
      <c r="O683" s="54">
        <v>0.44974021064002156</v>
      </c>
      <c r="P683" s="56">
        <f t="shared" si="91"/>
        <v>4.5365615389854834E-2</v>
      </c>
    </row>
    <row r="684" spans="1:16" x14ac:dyDescent="0.2">
      <c r="A684" s="58">
        <f t="shared" si="92"/>
        <v>296</v>
      </c>
      <c r="B684" s="57" t="s">
        <v>1764</v>
      </c>
      <c r="C684" s="81">
        <v>326.10000000000002</v>
      </c>
      <c r="D684" s="81"/>
      <c r="E684" s="81"/>
      <c r="F684" s="81">
        <f t="shared" si="85"/>
        <v>326.10000000000002</v>
      </c>
      <c r="G684" s="90">
        <v>4</v>
      </c>
      <c r="H684" s="90"/>
      <c r="I684" s="90"/>
      <c r="J684" s="57">
        <f t="shared" si="87"/>
        <v>4</v>
      </c>
      <c r="K684" s="318">
        <f t="shared" si="88"/>
        <v>1.9680196801968018E-3</v>
      </c>
      <c r="L684" s="54">
        <f t="shared" si="89"/>
        <v>7.2423124231242308</v>
      </c>
      <c r="M684" s="54">
        <f t="shared" si="86"/>
        <v>1.5933087330873308</v>
      </c>
      <c r="N684" s="54">
        <f t="shared" si="90"/>
        <v>3.6211562115621154</v>
      </c>
      <c r="O684" s="54">
        <v>0.44974021064002156</v>
      </c>
      <c r="P684" s="56">
        <f t="shared" si="91"/>
        <v>3.9578404104304507E-2</v>
      </c>
    </row>
    <row r="685" spans="1:16" x14ac:dyDescent="0.2">
      <c r="A685" s="58">
        <f t="shared" si="92"/>
        <v>297</v>
      </c>
      <c r="B685" s="57" t="s">
        <v>1765</v>
      </c>
      <c r="C685" s="81">
        <v>497.9</v>
      </c>
      <c r="D685" s="81"/>
      <c r="E685" s="81">
        <v>40.6</v>
      </c>
      <c r="F685" s="81">
        <f t="shared" si="85"/>
        <v>538.5</v>
      </c>
      <c r="G685" s="90">
        <v>5</v>
      </c>
      <c r="H685" s="90"/>
      <c r="I685" s="90"/>
      <c r="J685" s="57">
        <f t="shared" si="87"/>
        <v>5</v>
      </c>
      <c r="K685" s="318">
        <f t="shared" si="88"/>
        <v>2.4600246002460021E-3</v>
      </c>
      <c r="L685" s="54">
        <f t="shared" si="89"/>
        <v>9.0528905289052872</v>
      </c>
      <c r="M685" s="54">
        <f t="shared" si="86"/>
        <v>1.9916359163591633</v>
      </c>
      <c r="N685" s="54">
        <f t="shared" si="90"/>
        <v>4.5264452644526436</v>
      </c>
      <c r="O685" s="54">
        <v>0.56217526330002698</v>
      </c>
      <c r="P685" s="56">
        <f t="shared" si="91"/>
        <v>2.9959418705695674E-2</v>
      </c>
    </row>
    <row r="686" spans="1:16" x14ac:dyDescent="0.2">
      <c r="A686" s="58">
        <f t="shared" si="92"/>
        <v>298</v>
      </c>
      <c r="B686" s="57" t="s">
        <v>1766</v>
      </c>
      <c r="C686" s="81">
        <v>138.80000000000001</v>
      </c>
      <c r="D686" s="81"/>
      <c r="E686" s="81"/>
      <c r="F686" s="81">
        <f t="shared" si="85"/>
        <v>138.80000000000001</v>
      </c>
      <c r="G686" s="90">
        <v>2</v>
      </c>
      <c r="H686" s="90"/>
      <c r="I686" s="90"/>
      <c r="J686" s="57">
        <f t="shared" si="87"/>
        <v>2</v>
      </c>
      <c r="K686" s="318">
        <f t="shared" si="88"/>
        <v>9.8400984009840088E-4</v>
      </c>
      <c r="L686" s="54">
        <f t="shared" si="89"/>
        <v>3.6211562115621154</v>
      </c>
      <c r="M686" s="54">
        <f t="shared" si="86"/>
        <v>0.79665436654366539</v>
      </c>
      <c r="N686" s="54">
        <f t="shared" si="90"/>
        <v>1.8105781057810577</v>
      </c>
      <c r="O686" s="54">
        <v>0.22487010532001078</v>
      </c>
      <c r="P686" s="56">
        <f t="shared" si="91"/>
        <v>4.6493218942412463E-2</v>
      </c>
    </row>
    <row r="687" spans="1:16" x14ac:dyDescent="0.2">
      <c r="A687" s="58">
        <f t="shared" si="92"/>
        <v>299</v>
      </c>
      <c r="B687" s="57" t="s">
        <v>1767</v>
      </c>
      <c r="C687" s="81">
        <v>4598.6000000000004</v>
      </c>
      <c r="D687" s="81">
        <v>90.9</v>
      </c>
      <c r="E687" s="81">
        <v>100</v>
      </c>
      <c r="F687" s="81">
        <f t="shared" si="85"/>
        <v>4789.5</v>
      </c>
      <c r="G687" s="90">
        <v>73</v>
      </c>
      <c r="H687" s="90">
        <v>1</v>
      </c>
      <c r="I687" s="90">
        <v>1</v>
      </c>
      <c r="J687" s="57">
        <f t="shared" si="87"/>
        <v>75</v>
      </c>
      <c r="K687" s="318">
        <f t="shared" si="88"/>
        <v>3.690036900369003E-2</v>
      </c>
      <c r="L687" s="54">
        <f t="shared" si="89"/>
        <v>135.7933579335793</v>
      </c>
      <c r="M687" s="54">
        <f t="shared" si="86"/>
        <v>29.874538745387447</v>
      </c>
      <c r="N687" s="54">
        <f t="shared" si="90"/>
        <v>67.896678966789651</v>
      </c>
      <c r="O687" s="54">
        <v>8.2077588441803933</v>
      </c>
      <c r="P687" s="56">
        <f t="shared" si="91"/>
        <v>5.0479660609653788E-2</v>
      </c>
    </row>
    <row r="688" spans="1:16" x14ac:dyDescent="0.2">
      <c r="A688" s="58">
        <f t="shared" si="92"/>
        <v>300</v>
      </c>
      <c r="B688" s="57" t="s">
        <v>1768</v>
      </c>
      <c r="C688" s="81">
        <v>387.4</v>
      </c>
      <c r="D688" s="81"/>
      <c r="E688" s="81"/>
      <c r="F688" s="81">
        <f t="shared" si="85"/>
        <v>387.4</v>
      </c>
      <c r="G688" s="90">
        <v>5</v>
      </c>
      <c r="H688" s="90"/>
      <c r="I688" s="90"/>
      <c r="J688" s="57">
        <f t="shared" si="87"/>
        <v>5</v>
      </c>
      <c r="K688" s="318">
        <f t="shared" si="88"/>
        <v>2.4600246002460021E-3</v>
      </c>
      <c r="L688" s="54">
        <f t="shared" si="89"/>
        <v>9.0528905289052872</v>
      </c>
      <c r="M688" s="54">
        <f t="shared" si="86"/>
        <v>1.9916359163591633</v>
      </c>
      <c r="N688" s="54">
        <f t="shared" si="90"/>
        <v>4.5264452644526436</v>
      </c>
      <c r="O688" s="54">
        <v>0.56217526330002698</v>
      </c>
      <c r="P688" s="56">
        <f t="shared" si="91"/>
        <v>4.1644674685124214E-2</v>
      </c>
    </row>
    <row r="689" spans="1:16" x14ac:dyDescent="0.2">
      <c r="A689" s="58">
        <f t="shared" si="92"/>
        <v>301</v>
      </c>
      <c r="B689" s="57" t="s">
        <v>1769</v>
      </c>
      <c r="C689" s="81">
        <v>4956.8999999999996</v>
      </c>
      <c r="D689" s="81"/>
      <c r="E689" s="81"/>
      <c r="F689" s="81">
        <f t="shared" si="85"/>
        <v>4956.8999999999996</v>
      </c>
      <c r="G689" s="90">
        <v>77</v>
      </c>
      <c r="H689" s="90"/>
      <c r="I689" s="90"/>
      <c r="J689" s="57">
        <f t="shared" si="87"/>
        <v>77</v>
      </c>
      <c r="K689" s="318">
        <f t="shared" si="88"/>
        <v>3.7884378843788431E-2</v>
      </c>
      <c r="L689" s="54">
        <f t="shared" si="89"/>
        <v>139.41451414514142</v>
      </c>
      <c r="M689" s="54">
        <f t="shared" si="86"/>
        <v>30.671193111931114</v>
      </c>
      <c r="N689" s="54">
        <f t="shared" si="90"/>
        <v>69.707257072570712</v>
      </c>
      <c r="O689" s="54">
        <v>8.6574990548204145</v>
      </c>
      <c r="P689" s="56">
        <f t="shared" si="91"/>
        <v>5.0122145571720969E-2</v>
      </c>
    </row>
    <row r="690" spans="1:16" x14ac:dyDescent="0.2">
      <c r="A690" s="58">
        <f t="shared" si="92"/>
        <v>302</v>
      </c>
      <c r="B690" s="57" t="s">
        <v>1770</v>
      </c>
      <c r="C690" s="81">
        <v>4250.2</v>
      </c>
      <c r="D690" s="81"/>
      <c r="E690" s="81"/>
      <c r="F690" s="81">
        <v>4250.2</v>
      </c>
      <c r="G690" s="90">
        <v>72</v>
      </c>
      <c r="H690" s="90"/>
      <c r="I690" s="90"/>
      <c r="J690" s="57">
        <f t="shared" si="87"/>
        <v>72</v>
      </c>
      <c r="K690" s="318">
        <f t="shared" si="88"/>
        <v>3.5424354243542434E-2</v>
      </c>
      <c r="L690" s="54">
        <f t="shared" si="89"/>
        <v>130.36162361623616</v>
      </c>
      <c r="M690" s="54">
        <f t="shared" si="86"/>
        <v>28.679557195571956</v>
      </c>
      <c r="N690" s="54">
        <f t="shared" si="90"/>
        <v>65.180811808118079</v>
      </c>
      <c r="O690" s="54">
        <v>8.0953237915203875</v>
      </c>
      <c r="P690" s="56">
        <f t="shared" si="91"/>
        <v>5.466032572854139E-2</v>
      </c>
    </row>
    <row r="691" spans="1:16" x14ac:dyDescent="0.2">
      <c r="A691" s="58">
        <f t="shared" si="92"/>
        <v>303</v>
      </c>
      <c r="B691" s="57" t="s">
        <v>1771</v>
      </c>
      <c r="C691" s="81">
        <v>251.9</v>
      </c>
      <c r="D691" s="81"/>
      <c r="E691" s="81"/>
      <c r="F691" s="81">
        <f t="shared" si="85"/>
        <v>251.9</v>
      </c>
      <c r="G691" s="90">
        <v>3</v>
      </c>
      <c r="H691" s="90"/>
      <c r="I691" s="90"/>
      <c r="J691" s="57">
        <f t="shared" si="87"/>
        <v>3</v>
      </c>
      <c r="K691" s="318">
        <f t="shared" si="88"/>
        <v>1.4760147601476014E-3</v>
      </c>
      <c r="L691" s="54">
        <f t="shared" si="89"/>
        <v>5.4317343173431736</v>
      </c>
      <c r="M691" s="54">
        <f t="shared" si="86"/>
        <v>1.1949815498154981</v>
      </c>
      <c r="N691" s="54">
        <f t="shared" si="90"/>
        <v>2.7158671586715868</v>
      </c>
      <c r="O691" s="54">
        <v>0.33730515798001615</v>
      </c>
      <c r="P691" s="56">
        <f t="shared" si="91"/>
        <v>3.8427503707067379E-2</v>
      </c>
    </row>
    <row r="692" spans="1:16" x14ac:dyDescent="0.2">
      <c r="A692" s="58">
        <f t="shared" si="92"/>
        <v>304</v>
      </c>
      <c r="B692" s="57" t="s">
        <v>1772</v>
      </c>
      <c r="C692" s="81">
        <v>352.7</v>
      </c>
      <c r="D692" s="81"/>
      <c r="E692" s="81"/>
      <c r="F692" s="81">
        <f t="shared" si="85"/>
        <v>352.7</v>
      </c>
      <c r="G692" s="90">
        <v>6</v>
      </c>
      <c r="H692" s="90"/>
      <c r="I692" s="90"/>
      <c r="J692" s="57">
        <f t="shared" si="87"/>
        <v>6</v>
      </c>
      <c r="K692" s="318">
        <f t="shared" si="88"/>
        <v>2.9520295202952029E-3</v>
      </c>
      <c r="L692" s="54">
        <f t="shared" si="89"/>
        <v>10.863468634686347</v>
      </c>
      <c r="M692" s="54">
        <f t="shared" si="86"/>
        <v>2.3899630996309962</v>
      </c>
      <c r="N692" s="54">
        <f t="shared" si="90"/>
        <v>5.4317343173431736</v>
      </c>
      <c r="O692" s="54">
        <v>0.67461031596003229</v>
      </c>
      <c r="P692" s="56">
        <f t="shared" si="91"/>
        <v>5.4890208017069883E-2</v>
      </c>
    </row>
    <row r="693" spans="1:16" x14ac:dyDescent="0.2">
      <c r="A693" s="58">
        <f t="shared" si="92"/>
        <v>305</v>
      </c>
      <c r="B693" s="57" t="s">
        <v>1773</v>
      </c>
      <c r="C693" s="81">
        <v>301.8</v>
      </c>
      <c r="D693" s="81"/>
      <c r="E693" s="81"/>
      <c r="F693" s="81">
        <f t="shared" si="85"/>
        <v>301.8</v>
      </c>
      <c r="G693" s="90">
        <v>4</v>
      </c>
      <c r="H693" s="90"/>
      <c r="I693" s="90"/>
      <c r="J693" s="57">
        <f t="shared" si="87"/>
        <v>4</v>
      </c>
      <c r="K693" s="318">
        <f t="shared" si="88"/>
        <v>1.9680196801968018E-3</v>
      </c>
      <c r="L693" s="54">
        <f t="shared" si="89"/>
        <v>7.2423124231242308</v>
      </c>
      <c r="M693" s="54">
        <f t="shared" si="86"/>
        <v>1.5933087330873308</v>
      </c>
      <c r="N693" s="54">
        <f t="shared" si="90"/>
        <v>3.6211562115621154</v>
      </c>
      <c r="O693" s="54">
        <v>0.44974021064002156</v>
      </c>
      <c r="P693" s="56">
        <f t="shared" si="91"/>
        <v>4.2765134454651091E-2</v>
      </c>
    </row>
    <row r="694" spans="1:16" x14ac:dyDescent="0.2">
      <c r="A694" s="58">
        <f t="shared" si="92"/>
        <v>306</v>
      </c>
      <c r="B694" s="57" t="s">
        <v>1795</v>
      </c>
      <c r="C694" s="81">
        <v>244.4</v>
      </c>
      <c r="D694" s="81"/>
      <c r="E694" s="81">
        <v>51.7</v>
      </c>
      <c r="F694" s="81">
        <f t="shared" si="85"/>
        <v>296.10000000000002</v>
      </c>
      <c r="G694" s="90">
        <v>6</v>
      </c>
      <c r="H694" s="90">
        <v>1</v>
      </c>
      <c r="I694" s="90"/>
      <c r="J694" s="57">
        <f t="shared" si="87"/>
        <v>7</v>
      </c>
      <c r="K694" s="318">
        <f t="shared" si="88"/>
        <v>3.4440344403444032E-3</v>
      </c>
      <c r="L694" s="54">
        <f t="shared" si="89"/>
        <v>12.674046740467404</v>
      </c>
      <c r="M694" s="54">
        <f t="shared" si="86"/>
        <v>2.7882902829028287</v>
      </c>
      <c r="N694" s="54">
        <f t="shared" si="90"/>
        <v>6.3370233702337018</v>
      </c>
      <c r="O694" s="54">
        <v>0.67461031596003229</v>
      </c>
      <c r="P694" s="56">
        <f t="shared" si="91"/>
        <v>7.589993485161757E-2</v>
      </c>
    </row>
    <row r="695" spans="1:16" x14ac:dyDescent="0.2">
      <c r="A695" s="58">
        <f t="shared" si="92"/>
        <v>307</v>
      </c>
      <c r="B695" s="57" t="s">
        <v>1796</v>
      </c>
      <c r="C695" s="81">
        <v>253.1</v>
      </c>
      <c r="D695" s="81"/>
      <c r="E695" s="81"/>
      <c r="F695" s="81">
        <f t="shared" si="85"/>
        <v>253.1</v>
      </c>
      <c r="G695" s="90">
        <v>7</v>
      </c>
      <c r="H695" s="90"/>
      <c r="I695" s="90"/>
      <c r="J695" s="57">
        <f t="shared" si="87"/>
        <v>7</v>
      </c>
      <c r="K695" s="318">
        <f t="shared" si="88"/>
        <v>3.4440344403444032E-3</v>
      </c>
      <c r="L695" s="54">
        <f t="shared" si="89"/>
        <v>12.674046740467404</v>
      </c>
      <c r="M695" s="54">
        <f t="shared" si="86"/>
        <v>2.7882902829028287</v>
      </c>
      <c r="N695" s="54">
        <f t="shared" si="90"/>
        <v>6.3370233702337018</v>
      </c>
      <c r="O695" s="54">
        <v>0.78704536862003771</v>
      </c>
      <c r="P695" s="56">
        <f t="shared" si="91"/>
        <v>8.9239058720758491E-2</v>
      </c>
    </row>
    <row r="696" spans="1:16" x14ac:dyDescent="0.2">
      <c r="A696" s="58">
        <f t="shared" si="92"/>
        <v>308</v>
      </c>
      <c r="B696" s="57" t="s">
        <v>1797</v>
      </c>
      <c r="C696" s="81">
        <v>480.1</v>
      </c>
      <c r="D696" s="81"/>
      <c r="E696" s="81"/>
      <c r="F696" s="81">
        <f t="shared" si="85"/>
        <v>480.1</v>
      </c>
      <c r="G696" s="90">
        <v>7</v>
      </c>
      <c r="H696" s="90"/>
      <c r="I696" s="90"/>
      <c r="J696" s="57">
        <f t="shared" si="87"/>
        <v>7</v>
      </c>
      <c r="K696" s="318">
        <f t="shared" si="88"/>
        <v>3.4440344403444032E-3</v>
      </c>
      <c r="L696" s="54">
        <f t="shared" si="89"/>
        <v>12.674046740467404</v>
      </c>
      <c r="M696" s="54">
        <f t="shared" si="86"/>
        <v>2.7882902829028287</v>
      </c>
      <c r="N696" s="54">
        <f t="shared" si="90"/>
        <v>6.3370233702337018</v>
      </c>
      <c r="O696" s="54">
        <v>0.78704536862003771</v>
      </c>
      <c r="P696" s="56">
        <f t="shared" si="91"/>
        <v>4.7045210919025145E-2</v>
      </c>
    </row>
    <row r="697" spans="1:16" x14ac:dyDescent="0.2">
      <c r="A697" s="58">
        <f t="shared" si="92"/>
        <v>309</v>
      </c>
      <c r="B697" s="57" t="s">
        <v>1798</v>
      </c>
      <c r="C697" s="81">
        <v>199</v>
      </c>
      <c r="D697" s="81"/>
      <c r="E697" s="81"/>
      <c r="F697" s="81">
        <f t="shared" si="85"/>
        <v>199</v>
      </c>
      <c r="G697" s="90">
        <v>3</v>
      </c>
      <c r="H697" s="90"/>
      <c r="I697" s="90"/>
      <c r="J697" s="57">
        <f t="shared" si="87"/>
        <v>3</v>
      </c>
      <c r="K697" s="318">
        <f t="shared" si="88"/>
        <v>1.4760147601476014E-3</v>
      </c>
      <c r="L697" s="54">
        <f t="shared" si="89"/>
        <v>5.4317343173431736</v>
      </c>
      <c r="M697" s="54">
        <f t="shared" si="86"/>
        <v>1.1949815498154981</v>
      </c>
      <c r="N697" s="54">
        <f t="shared" si="90"/>
        <v>2.7158671586715868</v>
      </c>
      <c r="O697" s="54">
        <v>0.33730515798001615</v>
      </c>
      <c r="P697" s="56">
        <f t="shared" si="91"/>
        <v>4.8642654190001376E-2</v>
      </c>
    </row>
    <row r="698" spans="1:16" x14ac:dyDescent="0.2">
      <c r="A698" s="58">
        <f t="shared" si="92"/>
        <v>310</v>
      </c>
      <c r="B698" s="57" t="s">
        <v>1799</v>
      </c>
      <c r="C698" s="81">
        <v>296.41000000000003</v>
      </c>
      <c r="D698" s="81"/>
      <c r="E698" s="81"/>
      <c r="F698" s="81">
        <f t="shared" si="85"/>
        <v>296.41000000000003</v>
      </c>
      <c r="G698" s="90">
        <v>6</v>
      </c>
      <c r="H698" s="90"/>
      <c r="I698" s="90"/>
      <c r="J698" s="57">
        <f t="shared" si="87"/>
        <v>6</v>
      </c>
      <c r="K698" s="318">
        <f t="shared" si="88"/>
        <v>2.9520295202952029E-3</v>
      </c>
      <c r="L698" s="54">
        <f t="shared" si="89"/>
        <v>10.863468634686347</v>
      </c>
      <c r="M698" s="54">
        <f t="shared" si="86"/>
        <v>2.3899630996309962</v>
      </c>
      <c r="N698" s="54">
        <f t="shared" si="90"/>
        <v>5.4317343173431736</v>
      </c>
      <c r="O698" s="54">
        <v>0.67461031596003229</v>
      </c>
      <c r="P698" s="56">
        <f t="shared" si="91"/>
        <v>6.5314180923789836E-2</v>
      </c>
    </row>
    <row r="699" spans="1:16" x14ac:dyDescent="0.2">
      <c r="A699" s="58">
        <f t="shared" si="92"/>
        <v>311</v>
      </c>
      <c r="B699" s="57" t="s">
        <v>1800</v>
      </c>
      <c r="C699" s="81">
        <v>273.60000000000002</v>
      </c>
      <c r="D699" s="81">
        <v>19.399999999999999</v>
      </c>
      <c r="E699" s="81"/>
      <c r="F699" s="81">
        <f t="shared" ref="F699:F717" si="93">C699+D699+E699</f>
        <v>293</v>
      </c>
      <c r="G699" s="90">
        <v>6</v>
      </c>
      <c r="H699" s="90">
        <v>1</v>
      </c>
      <c r="I699" s="90"/>
      <c r="J699" s="57">
        <f t="shared" si="87"/>
        <v>7</v>
      </c>
      <c r="K699" s="318">
        <f t="shared" si="88"/>
        <v>3.4440344403444032E-3</v>
      </c>
      <c r="L699" s="54">
        <f t="shared" si="89"/>
        <v>12.674046740467404</v>
      </c>
      <c r="M699" s="54">
        <f t="shared" si="86"/>
        <v>2.7882902829028287</v>
      </c>
      <c r="N699" s="54">
        <f t="shared" si="90"/>
        <v>6.3370233702337018</v>
      </c>
      <c r="O699" s="54">
        <v>0.67461031596003229</v>
      </c>
      <c r="P699" s="56">
        <f t="shared" si="91"/>
        <v>7.6702971704996473E-2</v>
      </c>
    </row>
    <row r="700" spans="1:16" x14ac:dyDescent="0.2">
      <c r="A700" s="58">
        <f t="shared" si="92"/>
        <v>312</v>
      </c>
      <c r="B700" s="57" t="s">
        <v>1801</v>
      </c>
      <c r="C700" s="81">
        <v>308.60000000000002</v>
      </c>
      <c r="D700" s="81"/>
      <c r="E700" s="81"/>
      <c r="F700" s="81">
        <f t="shared" si="93"/>
        <v>308.60000000000002</v>
      </c>
      <c r="G700" s="90">
        <v>6</v>
      </c>
      <c r="H700" s="90"/>
      <c r="I700" s="90"/>
      <c r="J700" s="57">
        <f t="shared" si="87"/>
        <v>6</v>
      </c>
      <c r="K700" s="318">
        <f t="shared" si="88"/>
        <v>2.9520295202952029E-3</v>
      </c>
      <c r="L700" s="54">
        <f t="shared" si="89"/>
        <v>10.863468634686347</v>
      </c>
      <c r="M700" s="54">
        <f t="shared" ref="M700:M717" si="94">L700*0.22</f>
        <v>2.3899630996309962</v>
      </c>
      <c r="N700" s="54">
        <f t="shared" si="90"/>
        <v>5.4317343173431736</v>
      </c>
      <c r="O700" s="54">
        <v>0.67461031596003229</v>
      </c>
      <c r="P700" s="56">
        <f t="shared" si="91"/>
        <v>6.2734207283281093E-2</v>
      </c>
    </row>
    <row r="701" spans="1:16" x14ac:dyDescent="0.2">
      <c r="A701" s="58">
        <f t="shared" si="92"/>
        <v>313</v>
      </c>
      <c r="B701" s="57" t="s">
        <v>1804</v>
      </c>
      <c r="C701" s="81">
        <v>203.5</v>
      </c>
      <c r="D701" s="81"/>
      <c r="E701" s="81"/>
      <c r="F701" s="81">
        <f t="shared" si="93"/>
        <v>203.5</v>
      </c>
      <c r="G701" s="90">
        <v>4</v>
      </c>
      <c r="H701" s="90"/>
      <c r="I701" s="90"/>
      <c r="J701" s="57">
        <f t="shared" si="87"/>
        <v>4</v>
      </c>
      <c r="K701" s="318">
        <f t="shared" si="88"/>
        <v>1.9680196801968018E-3</v>
      </c>
      <c r="L701" s="54">
        <f t="shared" si="89"/>
        <v>7.2423124231242308</v>
      </c>
      <c r="M701" s="54">
        <f t="shared" si="94"/>
        <v>1.5933087330873308</v>
      </c>
      <c r="N701" s="54">
        <f t="shared" si="90"/>
        <v>3.6211562115621154</v>
      </c>
      <c r="O701" s="54">
        <v>0.44974021064002156</v>
      </c>
      <c r="P701" s="56">
        <f t="shared" si="91"/>
        <v>6.3422690803015727E-2</v>
      </c>
    </row>
    <row r="702" spans="1:16" x14ac:dyDescent="0.2">
      <c r="A702" s="58">
        <f t="shared" si="92"/>
        <v>314</v>
      </c>
      <c r="B702" s="57" t="s">
        <v>1817</v>
      </c>
      <c r="C702" s="81">
        <v>96.1</v>
      </c>
      <c r="D702" s="81"/>
      <c r="E702" s="81"/>
      <c r="F702" s="81">
        <f t="shared" si="93"/>
        <v>96.1</v>
      </c>
      <c r="G702" s="90">
        <v>3</v>
      </c>
      <c r="H702" s="90"/>
      <c r="I702" s="90"/>
      <c r="J702" s="57">
        <f t="shared" si="87"/>
        <v>3</v>
      </c>
      <c r="K702" s="318">
        <f t="shared" si="88"/>
        <v>1.4760147601476014E-3</v>
      </c>
      <c r="L702" s="54">
        <f t="shared" si="89"/>
        <v>5.4317343173431736</v>
      </c>
      <c r="M702" s="54">
        <f t="shared" si="94"/>
        <v>1.1949815498154981</v>
      </c>
      <c r="N702" s="54">
        <f t="shared" si="90"/>
        <v>2.7158671586715868</v>
      </c>
      <c r="O702" s="54">
        <v>0.33730515798001615</v>
      </c>
      <c r="P702" s="56">
        <f t="shared" si="91"/>
        <v>0.1007272443684732</v>
      </c>
    </row>
    <row r="703" spans="1:16" x14ac:dyDescent="0.2">
      <c r="A703" s="58">
        <f t="shared" si="92"/>
        <v>315</v>
      </c>
      <c r="B703" s="57" t="s">
        <v>1818</v>
      </c>
      <c r="C703" s="81">
        <v>428.2</v>
      </c>
      <c r="D703" s="81"/>
      <c r="E703" s="81"/>
      <c r="F703" s="81">
        <f t="shared" si="93"/>
        <v>428.2</v>
      </c>
      <c r="G703" s="90">
        <v>7</v>
      </c>
      <c r="H703" s="90"/>
      <c r="I703" s="90"/>
      <c r="J703" s="57">
        <f t="shared" si="87"/>
        <v>7</v>
      </c>
      <c r="K703" s="318">
        <f t="shared" si="88"/>
        <v>3.4440344403444032E-3</v>
      </c>
      <c r="L703" s="54">
        <f t="shared" si="89"/>
        <v>12.674046740467404</v>
      </c>
      <c r="M703" s="54">
        <f t="shared" si="94"/>
        <v>2.7882902829028287</v>
      </c>
      <c r="N703" s="54">
        <f t="shared" si="90"/>
        <v>6.3370233702337018</v>
      </c>
      <c r="O703" s="54">
        <v>0.78704536862003771</v>
      </c>
      <c r="P703" s="56">
        <f t="shared" si="91"/>
        <v>5.2747327795945757E-2</v>
      </c>
    </row>
    <row r="704" spans="1:16" x14ac:dyDescent="0.2">
      <c r="A704" s="58">
        <f t="shared" si="92"/>
        <v>316</v>
      </c>
      <c r="B704" s="57" t="s">
        <v>1819</v>
      </c>
      <c r="C704" s="81">
        <v>198.3</v>
      </c>
      <c r="D704" s="81"/>
      <c r="E704" s="81"/>
      <c r="F704" s="81">
        <f t="shared" si="93"/>
        <v>198.3</v>
      </c>
      <c r="G704" s="90">
        <v>3</v>
      </c>
      <c r="H704" s="90"/>
      <c r="I704" s="90"/>
      <c r="J704" s="57">
        <f t="shared" si="87"/>
        <v>3</v>
      </c>
      <c r="K704" s="318">
        <f t="shared" si="88"/>
        <v>1.4760147601476014E-3</v>
      </c>
      <c r="L704" s="54">
        <f t="shared" si="89"/>
        <v>5.4317343173431736</v>
      </c>
      <c r="M704" s="54">
        <f t="shared" si="94"/>
        <v>1.1949815498154981</v>
      </c>
      <c r="N704" s="54">
        <f t="shared" si="90"/>
        <v>2.7158671586715868</v>
      </c>
      <c r="O704" s="54">
        <v>0.33730515798001615</v>
      </c>
      <c r="P704" s="56">
        <f t="shared" si="91"/>
        <v>4.8814363004590383E-2</v>
      </c>
    </row>
    <row r="705" spans="1:16" x14ac:dyDescent="0.2">
      <c r="A705" s="58">
        <f t="shared" si="92"/>
        <v>317</v>
      </c>
      <c r="B705" s="57" t="s">
        <v>1820</v>
      </c>
      <c r="C705" s="81">
        <v>304.7</v>
      </c>
      <c r="D705" s="81"/>
      <c r="E705" s="81"/>
      <c r="F705" s="81">
        <f t="shared" si="93"/>
        <v>304.7</v>
      </c>
      <c r="G705" s="90">
        <v>5</v>
      </c>
      <c r="H705" s="90"/>
      <c r="I705" s="90"/>
      <c r="J705" s="57">
        <f t="shared" si="87"/>
        <v>5</v>
      </c>
      <c r="K705" s="318">
        <f t="shared" si="88"/>
        <v>2.4600246002460021E-3</v>
      </c>
      <c r="L705" s="54">
        <f t="shared" si="89"/>
        <v>9.0528905289052872</v>
      </c>
      <c r="M705" s="54">
        <f t="shared" si="94"/>
        <v>1.9916359163591633</v>
      </c>
      <c r="N705" s="54">
        <f t="shared" si="90"/>
        <v>4.5264452644526436</v>
      </c>
      <c r="O705" s="54">
        <v>0.56217526330002698</v>
      </c>
      <c r="P705" s="56">
        <f t="shared" si="91"/>
        <v>5.294764349529741E-2</v>
      </c>
    </row>
    <row r="706" spans="1:16" x14ac:dyDescent="0.2">
      <c r="A706" s="58">
        <f t="shared" si="92"/>
        <v>318</v>
      </c>
      <c r="B706" s="57" t="s">
        <v>1821</v>
      </c>
      <c r="C706" s="81">
        <v>292.2</v>
      </c>
      <c r="D706" s="81"/>
      <c r="E706" s="81"/>
      <c r="F706" s="81">
        <f t="shared" si="93"/>
        <v>292.2</v>
      </c>
      <c r="G706" s="90">
        <v>3</v>
      </c>
      <c r="H706" s="90"/>
      <c r="I706" s="90"/>
      <c r="J706" s="57">
        <f t="shared" si="87"/>
        <v>3</v>
      </c>
      <c r="K706" s="318">
        <f t="shared" si="88"/>
        <v>1.4760147601476014E-3</v>
      </c>
      <c r="L706" s="54">
        <f t="shared" si="89"/>
        <v>5.4317343173431736</v>
      </c>
      <c r="M706" s="54">
        <f t="shared" si="94"/>
        <v>1.1949815498154981</v>
      </c>
      <c r="N706" s="54">
        <f t="shared" si="90"/>
        <v>2.7158671586715868</v>
      </c>
      <c r="O706" s="54">
        <v>0.33730515798001615</v>
      </c>
      <c r="P706" s="56">
        <f t="shared" si="91"/>
        <v>3.3127611854244607E-2</v>
      </c>
    </row>
    <row r="707" spans="1:16" x14ac:dyDescent="0.2">
      <c r="A707" s="58">
        <f t="shared" si="92"/>
        <v>319</v>
      </c>
      <c r="B707" s="57" t="s">
        <v>1822</v>
      </c>
      <c r="C707" s="81">
        <v>411.5</v>
      </c>
      <c r="D707" s="81"/>
      <c r="E707" s="81"/>
      <c r="F707" s="81">
        <f t="shared" si="93"/>
        <v>411.5</v>
      </c>
      <c r="G707" s="90">
        <v>10</v>
      </c>
      <c r="H707" s="90"/>
      <c r="I707" s="90"/>
      <c r="J707" s="57">
        <f t="shared" si="87"/>
        <v>10</v>
      </c>
      <c r="K707" s="318">
        <f t="shared" si="88"/>
        <v>4.9200492004920042E-3</v>
      </c>
      <c r="L707" s="54">
        <f t="shared" si="89"/>
        <v>18.105781057810574</v>
      </c>
      <c r="M707" s="54">
        <f t="shared" si="94"/>
        <v>3.9832718327183265</v>
      </c>
      <c r="N707" s="54">
        <f t="shared" si="90"/>
        <v>9.0528905289052872</v>
      </c>
      <c r="O707" s="54">
        <v>1.124350526600054</v>
      </c>
      <c r="P707" s="56">
        <f t="shared" si="91"/>
        <v>7.8411406916243598E-2</v>
      </c>
    </row>
    <row r="708" spans="1:16" x14ac:dyDescent="0.2">
      <c r="A708" s="58">
        <f t="shared" si="92"/>
        <v>320</v>
      </c>
      <c r="B708" s="57" t="s">
        <v>1843</v>
      </c>
      <c r="C708" s="81">
        <v>2772.2</v>
      </c>
      <c r="D708" s="81"/>
      <c r="E708" s="81">
        <v>77.400000000000006</v>
      </c>
      <c r="F708" s="81">
        <f t="shared" si="93"/>
        <v>2849.6</v>
      </c>
      <c r="G708" s="90">
        <v>54</v>
      </c>
      <c r="H708" s="90"/>
      <c r="I708" s="90">
        <v>1</v>
      </c>
      <c r="J708" s="57">
        <f t="shared" si="87"/>
        <v>55</v>
      </c>
      <c r="K708" s="318">
        <f t="shared" si="88"/>
        <v>2.7060270602706025E-2</v>
      </c>
      <c r="L708" s="54">
        <f t="shared" si="89"/>
        <v>99.581795817958167</v>
      </c>
      <c r="M708" s="54">
        <f t="shared" si="94"/>
        <v>21.907995079950798</v>
      </c>
      <c r="N708" s="54">
        <f t="shared" si="90"/>
        <v>49.790897908979083</v>
      </c>
      <c r="O708" s="54">
        <v>6.0714928436402911</v>
      </c>
      <c r="P708" s="56">
        <f t="shared" si="91"/>
        <v>6.223757076450321E-2</v>
      </c>
    </row>
    <row r="709" spans="1:16" x14ac:dyDescent="0.2">
      <c r="A709" s="58">
        <f t="shared" si="92"/>
        <v>321</v>
      </c>
      <c r="B709" s="57" t="s">
        <v>1844</v>
      </c>
      <c r="C709" s="81">
        <v>256.10000000000002</v>
      </c>
      <c r="D709" s="81"/>
      <c r="E709" s="81"/>
      <c r="F709" s="81">
        <f t="shared" si="93"/>
        <v>256.10000000000002</v>
      </c>
      <c r="G709" s="90">
        <v>7</v>
      </c>
      <c r="H709" s="90"/>
      <c r="I709" s="90"/>
      <c r="J709" s="57">
        <f t="shared" si="87"/>
        <v>7</v>
      </c>
      <c r="K709" s="318">
        <f t="shared" si="88"/>
        <v>3.4440344403444032E-3</v>
      </c>
      <c r="L709" s="54">
        <f t="shared" si="89"/>
        <v>12.674046740467404</v>
      </c>
      <c r="M709" s="54">
        <f t="shared" si="94"/>
        <v>2.7882902829028287</v>
      </c>
      <c r="N709" s="54">
        <f t="shared" si="90"/>
        <v>6.3370233702337018</v>
      </c>
      <c r="O709" s="54">
        <v>0.78704536862003771</v>
      </c>
      <c r="P709" s="56">
        <f t="shared" si="91"/>
        <v>8.819369684585697E-2</v>
      </c>
    </row>
    <row r="710" spans="1:16" x14ac:dyDescent="0.2">
      <c r="A710" s="58">
        <f t="shared" si="92"/>
        <v>322</v>
      </c>
      <c r="B710" s="57" t="s">
        <v>307</v>
      </c>
      <c r="C710" s="81">
        <v>266.60000000000002</v>
      </c>
      <c r="D710" s="81"/>
      <c r="E710" s="81"/>
      <c r="F710" s="81">
        <f t="shared" si="93"/>
        <v>266.60000000000002</v>
      </c>
      <c r="G710" s="90">
        <v>5</v>
      </c>
      <c r="H710" s="90"/>
      <c r="I710" s="90"/>
      <c r="J710" s="57">
        <f t="shared" ref="J710:J717" si="95">G710+H710+I710</f>
        <v>5</v>
      </c>
      <c r="K710" s="318">
        <f t="shared" ref="K710:K717" si="96">2/4065*J710</f>
        <v>2.4600246002460021E-3</v>
      </c>
      <c r="L710" s="54">
        <f t="shared" ref="L710:L716" si="97">K710*3680</f>
        <v>9.0528905289052872</v>
      </c>
      <c r="M710" s="54">
        <f t="shared" si="94"/>
        <v>1.9916359163591633</v>
      </c>
      <c r="N710" s="54">
        <f t="shared" ref="N710:N717" si="98">L710*0.5</f>
        <v>4.5264452644526436</v>
      </c>
      <c r="O710" s="54">
        <v>0.56217526330002698</v>
      </c>
      <c r="P710" s="56">
        <f t="shared" ref="P710:P717" si="99">(L710+M710+N710+O710)/F710</f>
        <v>6.0514429756253256E-2</v>
      </c>
    </row>
    <row r="711" spans="1:16" x14ac:dyDescent="0.2">
      <c r="A711" s="58">
        <f t="shared" ref="A711:A717" si="100">1+A710</f>
        <v>323</v>
      </c>
      <c r="B711" s="57" t="s">
        <v>308</v>
      </c>
      <c r="C711" s="81">
        <v>173</v>
      </c>
      <c r="D711" s="81">
        <v>33.299999999999997</v>
      </c>
      <c r="E711" s="81"/>
      <c r="F711" s="81">
        <f t="shared" si="93"/>
        <v>206.3</v>
      </c>
      <c r="G711" s="90">
        <v>3</v>
      </c>
      <c r="H711" s="90">
        <v>1</v>
      </c>
      <c r="I711" s="90"/>
      <c r="J711" s="57">
        <f t="shared" si="95"/>
        <v>4</v>
      </c>
      <c r="K711" s="318">
        <f t="shared" si="96"/>
        <v>1.9680196801968018E-3</v>
      </c>
      <c r="L711" s="54">
        <f t="shared" si="97"/>
        <v>7.2423124231242308</v>
      </c>
      <c r="M711" s="54">
        <f t="shared" si="94"/>
        <v>1.5933087330873308</v>
      </c>
      <c r="N711" s="54">
        <f t="shared" si="98"/>
        <v>3.6211562115621154</v>
      </c>
      <c r="O711" s="54">
        <v>0.33730515798001615</v>
      </c>
      <c r="P711" s="56">
        <f t="shared" si="99"/>
        <v>6.2016880881016451E-2</v>
      </c>
    </row>
    <row r="712" spans="1:16" x14ac:dyDescent="0.2">
      <c r="A712" s="58">
        <f t="shared" si="100"/>
        <v>324</v>
      </c>
      <c r="B712" s="57" t="s">
        <v>309</v>
      </c>
      <c r="C712" s="81">
        <v>203.9</v>
      </c>
      <c r="D712" s="81">
        <v>33.799999999999997</v>
      </c>
      <c r="E712" s="81"/>
      <c r="F712" s="81">
        <f t="shared" si="93"/>
        <v>237.7</v>
      </c>
      <c r="G712" s="90">
        <v>4</v>
      </c>
      <c r="H712" s="90">
        <v>1</v>
      </c>
      <c r="I712" s="90"/>
      <c r="J712" s="57">
        <f t="shared" si="95"/>
        <v>5</v>
      </c>
      <c r="K712" s="318">
        <f t="shared" si="96"/>
        <v>2.4600246002460021E-3</v>
      </c>
      <c r="L712" s="54">
        <f t="shared" si="97"/>
        <v>9.0528905289052872</v>
      </c>
      <c r="M712" s="54">
        <f t="shared" si="94"/>
        <v>1.9916359163591633</v>
      </c>
      <c r="N712" s="54">
        <f t="shared" si="98"/>
        <v>4.5264452644526436</v>
      </c>
      <c r="O712" s="54">
        <v>0.44974021064002156</v>
      </c>
      <c r="P712" s="56">
        <f t="shared" si="99"/>
        <v>6.7398872193340828E-2</v>
      </c>
    </row>
    <row r="713" spans="1:16" x14ac:dyDescent="0.2">
      <c r="A713" s="58">
        <f t="shared" si="100"/>
        <v>325</v>
      </c>
      <c r="B713" s="57" t="s">
        <v>310</v>
      </c>
      <c r="C713" s="81">
        <v>152.1</v>
      </c>
      <c r="D713" s="81"/>
      <c r="E713" s="81"/>
      <c r="F713" s="81">
        <f t="shared" si="93"/>
        <v>152.1</v>
      </c>
      <c r="G713" s="90">
        <v>4</v>
      </c>
      <c r="H713" s="90"/>
      <c r="I713" s="90"/>
      <c r="J713" s="57">
        <f t="shared" si="95"/>
        <v>4</v>
      </c>
      <c r="K713" s="318">
        <f t="shared" si="96"/>
        <v>1.9680196801968018E-3</v>
      </c>
      <c r="L713" s="54">
        <f t="shared" si="97"/>
        <v>7.2423124231242308</v>
      </c>
      <c r="M713" s="54">
        <f t="shared" si="94"/>
        <v>1.5933087330873308</v>
      </c>
      <c r="N713" s="54">
        <f t="shared" si="98"/>
        <v>3.6211562115621154</v>
      </c>
      <c r="O713" s="54">
        <v>0.44974021064002156</v>
      </c>
      <c r="P713" s="56">
        <f t="shared" si="99"/>
        <v>8.48554738883215E-2</v>
      </c>
    </row>
    <row r="714" spans="1:16" x14ac:dyDescent="0.2">
      <c r="A714" s="58">
        <f t="shared" si="100"/>
        <v>326</v>
      </c>
      <c r="B714" s="57" t="s">
        <v>2532</v>
      </c>
      <c r="C714" s="57">
        <v>2247.4</v>
      </c>
      <c r="D714" s="57"/>
      <c r="E714" s="57"/>
      <c r="F714" s="57">
        <f t="shared" si="93"/>
        <v>2247.4</v>
      </c>
      <c r="G714" s="93">
        <v>32</v>
      </c>
      <c r="H714" s="90"/>
      <c r="I714" s="90"/>
      <c r="J714" s="57">
        <f t="shared" si="95"/>
        <v>32</v>
      </c>
      <c r="K714" s="318">
        <f t="shared" si="96"/>
        <v>1.5744157441574414E-2</v>
      </c>
      <c r="L714" s="54">
        <f t="shared" si="97"/>
        <v>57.938499384993847</v>
      </c>
      <c r="M714" s="85">
        <f t="shared" si="94"/>
        <v>12.746469864698646</v>
      </c>
      <c r="N714" s="54">
        <f t="shared" si="98"/>
        <v>28.969249692496923</v>
      </c>
      <c r="O714" s="85">
        <v>3.5979216851201725</v>
      </c>
      <c r="P714" s="56">
        <f t="shared" si="99"/>
        <v>4.5942929886673312E-2</v>
      </c>
    </row>
    <row r="715" spans="1:16" x14ac:dyDescent="0.2">
      <c r="A715" s="58">
        <f t="shared" si="100"/>
        <v>327</v>
      </c>
      <c r="B715" s="57" t="s">
        <v>2533</v>
      </c>
      <c r="C715" s="57">
        <v>2555.1999999999998</v>
      </c>
      <c r="D715" s="57"/>
      <c r="E715" s="57"/>
      <c r="F715" s="57">
        <f t="shared" si="93"/>
        <v>2555.1999999999998</v>
      </c>
      <c r="G715" s="93">
        <v>65</v>
      </c>
      <c r="H715" s="90"/>
      <c r="I715" s="90"/>
      <c r="J715" s="57">
        <f t="shared" si="95"/>
        <v>65</v>
      </c>
      <c r="K715" s="318">
        <f t="shared" si="96"/>
        <v>3.1980319803198029E-2</v>
      </c>
      <c r="L715" s="54">
        <f t="shared" si="97"/>
        <v>117.68757687576874</v>
      </c>
      <c r="M715" s="85">
        <f t="shared" si="94"/>
        <v>25.891266912669124</v>
      </c>
      <c r="N715" s="54">
        <f t="shared" si="98"/>
        <v>58.843788437884371</v>
      </c>
      <c r="O715" s="85">
        <v>7.3082784229003499</v>
      </c>
      <c r="P715" s="56">
        <f t="shared" si="99"/>
        <v>8.2080037041805956E-2</v>
      </c>
    </row>
    <row r="716" spans="1:16" x14ac:dyDescent="0.2">
      <c r="A716" s="58">
        <f t="shared" si="100"/>
        <v>328</v>
      </c>
      <c r="B716" s="57" t="s">
        <v>2534</v>
      </c>
      <c r="C716" s="57">
        <v>2484.8000000000002</v>
      </c>
      <c r="D716" s="57"/>
      <c r="E716" s="57"/>
      <c r="F716" s="57">
        <f t="shared" si="93"/>
        <v>2484.8000000000002</v>
      </c>
      <c r="G716" s="93">
        <v>40</v>
      </c>
      <c r="H716" s="90"/>
      <c r="I716" s="90"/>
      <c r="J716" s="57">
        <f t="shared" si="95"/>
        <v>40</v>
      </c>
      <c r="K716" s="318">
        <f t="shared" si="96"/>
        <v>1.9680196801968017E-2</v>
      </c>
      <c r="L716" s="54">
        <f t="shared" si="97"/>
        <v>72.423124231242298</v>
      </c>
      <c r="M716" s="85">
        <f t="shared" si="94"/>
        <v>15.933087330873306</v>
      </c>
      <c r="N716" s="54">
        <f t="shared" si="98"/>
        <v>36.211562115621149</v>
      </c>
      <c r="O716" s="85">
        <v>4.4974021064002159</v>
      </c>
      <c r="P716" s="56">
        <f t="shared" si="99"/>
        <v>5.1941876925360973E-2</v>
      </c>
    </row>
    <row r="717" spans="1:16" x14ac:dyDescent="0.2">
      <c r="A717" s="58">
        <f t="shared" si="100"/>
        <v>329</v>
      </c>
      <c r="B717" s="57" t="s">
        <v>2535</v>
      </c>
      <c r="C717" s="57">
        <v>3106.2</v>
      </c>
      <c r="D717" s="57">
        <v>30.3</v>
      </c>
      <c r="E717" s="57"/>
      <c r="F717" s="57">
        <f t="shared" si="93"/>
        <v>3136.5</v>
      </c>
      <c r="G717" s="93">
        <v>79</v>
      </c>
      <c r="H717" s="90">
        <v>1</v>
      </c>
      <c r="I717" s="90"/>
      <c r="J717" s="57">
        <f t="shared" si="95"/>
        <v>80</v>
      </c>
      <c r="K717" s="318">
        <f t="shared" si="96"/>
        <v>3.9360393603936034E-2</v>
      </c>
      <c r="L717" s="54">
        <f>K717*3680</f>
        <v>144.8462484624846</v>
      </c>
      <c r="M717" s="85">
        <f t="shared" si="94"/>
        <v>31.866174661746612</v>
      </c>
      <c r="N717" s="54">
        <f t="shared" si="98"/>
        <v>72.423124231242298</v>
      </c>
      <c r="O717" s="85">
        <v>8.882369160140426</v>
      </c>
      <c r="P717" s="56">
        <f t="shared" si="99"/>
        <v>8.2263005425032343E-2</v>
      </c>
    </row>
    <row r="718" spans="1:16" x14ac:dyDescent="0.2">
      <c r="A718" s="57"/>
      <c r="B718" s="33"/>
      <c r="C718" s="168">
        <f>SUM(C389:C717)</f>
        <v>221947.40000000026</v>
      </c>
      <c r="D718" s="168">
        <f t="shared" ref="D718:O718" si="101">SUM(D389:D717)</f>
        <v>3848.0000000000009</v>
      </c>
      <c r="E718" s="168">
        <f t="shared" si="101"/>
        <v>6233.4999999999982</v>
      </c>
      <c r="F718" s="168">
        <f t="shared" si="101"/>
        <v>232028.9000000002</v>
      </c>
      <c r="G718" s="168">
        <f t="shared" si="101"/>
        <v>3894</v>
      </c>
      <c r="H718" s="168">
        <f t="shared" si="101"/>
        <v>72</v>
      </c>
      <c r="I718" s="168">
        <f t="shared" si="101"/>
        <v>99</v>
      </c>
      <c r="J718" s="168">
        <f>SUM(J389:J717)</f>
        <v>4065</v>
      </c>
      <c r="K718" s="215">
        <f t="shared" si="101"/>
        <v>1.9999999999999929</v>
      </c>
      <c r="L718" s="168">
        <f t="shared" si="101"/>
        <v>7360.0000000000127</v>
      </c>
      <c r="M718" s="168">
        <f t="shared" si="101"/>
        <v>1619.1999999999996</v>
      </c>
      <c r="N718" s="168">
        <f>SUM(N389:N717)</f>
        <v>3680.0000000000064</v>
      </c>
      <c r="O718" s="168">
        <f t="shared" si="101"/>
        <v>437.82209505806122</v>
      </c>
      <c r="P718" s="56">
        <f>(L718+M718+N718+O718)/F718</f>
        <v>5.64456500679789E-2</v>
      </c>
    </row>
    <row r="719" spans="1:16" ht="15.75" x14ac:dyDescent="0.25">
      <c r="A719" s="355" t="s">
        <v>1973</v>
      </c>
      <c r="B719" s="355"/>
      <c r="C719" s="355"/>
      <c r="D719" s="355"/>
      <c r="E719" s="355"/>
      <c r="F719" s="355"/>
      <c r="G719" s="355"/>
      <c r="H719" s="355"/>
      <c r="I719" s="355"/>
      <c r="J719" s="355"/>
      <c r="K719" s="355"/>
      <c r="L719" s="355"/>
      <c r="M719" s="355"/>
      <c r="N719" s="355"/>
      <c r="O719" s="355"/>
      <c r="P719" s="355"/>
    </row>
    <row r="720" spans="1:16" x14ac:dyDescent="0.2">
      <c r="A720" s="59">
        <v>1</v>
      </c>
      <c r="B720" s="57" t="s">
        <v>2404</v>
      </c>
      <c r="C720" s="94">
        <v>576.20000000000005</v>
      </c>
      <c r="D720" s="57"/>
      <c r="E720" s="59"/>
      <c r="F720" s="57">
        <f t="shared" ref="F720:F777" si="102">C720+D720+E720</f>
        <v>576.20000000000005</v>
      </c>
      <c r="G720" s="57">
        <v>12</v>
      </c>
      <c r="H720" s="57"/>
      <c r="I720" s="57"/>
      <c r="J720" s="57">
        <f>G720+H720+I720</f>
        <v>12</v>
      </c>
      <c r="K720" s="56">
        <f>3/$J$896*J720</f>
        <v>9.2118730808597744E-3</v>
      </c>
      <c r="L720" s="54">
        <f>K720*3680</f>
        <v>33.89969293756397</v>
      </c>
      <c r="M720" s="54">
        <f>L720*0.22</f>
        <v>7.4579324462640733</v>
      </c>
      <c r="N720" s="54">
        <f>L720*0.452</f>
        <v>15.322661207778914</v>
      </c>
      <c r="O720" s="54">
        <v>0.74927474505098968</v>
      </c>
      <c r="P720" s="56">
        <f>(L720+M720+N720+O720)/F720</f>
        <v>9.9669492080281058E-2</v>
      </c>
    </row>
    <row r="721" spans="1:16" x14ac:dyDescent="0.2">
      <c r="A721" s="59">
        <f>A720+1</f>
        <v>2</v>
      </c>
      <c r="B721" s="57" t="s">
        <v>2405</v>
      </c>
      <c r="C721" s="94">
        <v>311</v>
      </c>
      <c r="D721" s="57"/>
      <c r="E721" s="59"/>
      <c r="F721" s="57">
        <f t="shared" si="102"/>
        <v>311</v>
      </c>
      <c r="G721" s="57">
        <v>8</v>
      </c>
      <c r="H721" s="57"/>
      <c r="I721" s="57"/>
      <c r="J721" s="57">
        <f t="shared" ref="J721:J784" si="103">G721+H721+I721</f>
        <v>8</v>
      </c>
      <c r="K721" s="56">
        <f t="shared" ref="K721:K784" si="104">3/$J$896*J721</f>
        <v>6.1412487205731829E-3</v>
      </c>
      <c r="L721" s="54">
        <f t="shared" ref="L721:L784" si="105">K721*3680</f>
        <v>22.599795291709313</v>
      </c>
      <c r="M721" s="54">
        <f t="shared" ref="M721:M777" si="106">L721*0.22</f>
        <v>4.9719549641760485</v>
      </c>
      <c r="N721" s="54">
        <f t="shared" ref="N721:N751" si="107">L721*0.452</f>
        <v>10.21510747185261</v>
      </c>
      <c r="O721" s="54">
        <v>0.49951649670065978</v>
      </c>
      <c r="P721" s="56">
        <f t="shared" ref="P721:P784" si="108">(L721+M721+N721+O721)/F721</f>
        <v>0.12310731261877374</v>
      </c>
    </row>
    <row r="722" spans="1:16" x14ac:dyDescent="0.2">
      <c r="A722" s="59">
        <f t="shared" ref="A722:A785" si="109">A721+1</f>
        <v>3</v>
      </c>
      <c r="B722" s="57" t="s">
        <v>2406</v>
      </c>
      <c r="C722" s="94">
        <v>309.10000000000002</v>
      </c>
      <c r="D722" s="57"/>
      <c r="E722" s="59"/>
      <c r="F722" s="57">
        <f t="shared" si="102"/>
        <v>309.10000000000002</v>
      </c>
      <c r="G722" s="57">
        <v>8</v>
      </c>
      <c r="H722" s="57"/>
      <c r="I722" s="57"/>
      <c r="J722" s="57">
        <f t="shared" si="103"/>
        <v>8</v>
      </c>
      <c r="K722" s="56">
        <f t="shared" si="104"/>
        <v>6.1412487205731829E-3</v>
      </c>
      <c r="L722" s="54">
        <f t="shared" si="105"/>
        <v>22.599795291709313</v>
      </c>
      <c r="M722" s="54">
        <f t="shared" si="106"/>
        <v>4.9719549641760485</v>
      </c>
      <c r="N722" s="54">
        <f t="shared" si="107"/>
        <v>10.21510747185261</v>
      </c>
      <c r="O722" s="54">
        <v>0.49951649670065978</v>
      </c>
      <c r="P722" s="56">
        <f t="shared" si="108"/>
        <v>0.12386403825441161</v>
      </c>
    </row>
    <row r="723" spans="1:16" x14ac:dyDescent="0.2">
      <c r="A723" s="59">
        <f t="shared" si="109"/>
        <v>4</v>
      </c>
      <c r="B723" s="57" t="s">
        <v>2407</v>
      </c>
      <c r="C723" s="94">
        <v>309.3</v>
      </c>
      <c r="D723" s="57"/>
      <c r="E723" s="59"/>
      <c r="F723" s="57">
        <f t="shared" si="102"/>
        <v>309.3</v>
      </c>
      <c r="G723" s="57">
        <v>8</v>
      </c>
      <c r="H723" s="57"/>
      <c r="I723" s="57"/>
      <c r="J723" s="57">
        <f t="shared" si="103"/>
        <v>8</v>
      </c>
      <c r="K723" s="56">
        <f t="shared" si="104"/>
        <v>6.1412487205731829E-3</v>
      </c>
      <c r="L723" s="54">
        <f t="shared" si="105"/>
        <v>22.599795291709313</v>
      </c>
      <c r="M723" s="54">
        <f t="shared" si="106"/>
        <v>4.9719549641760485</v>
      </c>
      <c r="N723" s="54">
        <f t="shared" si="107"/>
        <v>10.21510747185261</v>
      </c>
      <c r="O723" s="54">
        <v>0.49951649670065978</v>
      </c>
      <c r="P723" s="56">
        <f t="shared" si="108"/>
        <v>0.12378394511619344</v>
      </c>
    </row>
    <row r="724" spans="1:16" x14ac:dyDescent="0.2">
      <c r="A724" s="59">
        <f t="shared" si="109"/>
        <v>5</v>
      </c>
      <c r="B724" s="57" t="s">
        <v>2408</v>
      </c>
      <c r="C724" s="94">
        <v>421.2</v>
      </c>
      <c r="D724" s="57"/>
      <c r="E724" s="59"/>
      <c r="F724" s="57">
        <f t="shared" si="102"/>
        <v>421.2</v>
      </c>
      <c r="G724" s="57">
        <v>9</v>
      </c>
      <c r="H724" s="57"/>
      <c r="I724" s="57"/>
      <c r="J724" s="57">
        <f t="shared" si="103"/>
        <v>9</v>
      </c>
      <c r="K724" s="56">
        <f t="shared" si="104"/>
        <v>6.9089048106448312E-3</v>
      </c>
      <c r="L724" s="54">
        <f t="shared" si="105"/>
        <v>25.424769703172977</v>
      </c>
      <c r="M724" s="54">
        <f t="shared" si="106"/>
        <v>5.5934493346980547</v>
      </c>
      <c r="N724" s="54">
        <f t="shared" si="107"/>
        <v>11.491995905834186</v>
      </c>
      <c r="O724" s="54">
        <v>0.56195605878824229</v>
      </c>
      <c r="P724" s="56">
        <f t="shared" si="108"/>
        <v>0.10226061491570146</v>
      </c>
    </row>
    <row r="725" spans="1:16" x14ac:dyDescent="0.2">
      <c r="A725" s="59">
        <f t="shared" si="109"/>
        <v>6</v>
      </c>
      <c r="B725" s="57" t="s">
        <v>2409</v>
      </c>
      <c r="C725" s="94">
        <v>635.6</v>
      </c>
      <c r="D725" s="57"/>
      <c r="E725" s="59"/>
      <c r="F725" s="57">
        <f t="shared" si="102"/>
        <v>635.6</v>
      </c>
      <c r="G725" s="57">
        <v>16</v>
      </c>
      <c r="H725" s="57"/>
      <c r="I725" s="57"/>
      <c r="J725" s="57">
        <f t="shared" si="103"/>
        <v>16</v>
      </c>
      <c r="K725" s="56">
        <f t="shared" si="104"/>
        <v>1.2282497441146366E-2</v>
      </c>
      <c r="L725" s="54">
        <f t="shared" si="105"/>
        <v>45.199590583418626</v>
      </c>
      <c r="M725" s="54">
        <f t="shared" si="106"/>
        <v>9.9439099283520971</v>
      </c>
      <c r="N725" s="54">
        <f t="shared" si="107"/>
        <v>20.43021494370522</v>
      </c>
      <c r="O725" s="54">
        <v>0.99903299340131957</v>
      </c>
      <c r="P725" s="56">
        <f t="shared" si="108"/>
        <v>0.12047317251239342</v>
      </c>
    </row>
    <row r="726" spans="1:16" x14ac:dyDescent="0.2">
      <c r="A726" s="59">
        <f t="shared" si="109"/>
        <v>7</v>
      </c>
      <c r="B726" s="57" t="s">
        <v>2410</v>
      </c>
      <c r="C726" s="94">
        <v>392.8</v>
      </c>
      <c r="D726" s="57"/>
      <c r="E726" s="59"/>
      <c r="F726" s="57">
        <f t="shared" si="102"/>
        <v>392.8</v>
      </c>
      <c r="G726" s="57">
        <v>8</v>
      </c>
      <c r="H726" s="57"/>
      <c r="I726" s="57"/>
      <c r="J726" s="57">
        <f t="shared" si="103"/>
        <v>8</v>
      </c>
      <c r="K726" s="56">
        <f t="shared" si="104"/>
        <v>6.1412487205731829E-3</v>
      </c>
      <c r="L726" s="54">
        <f t="shared" si="105"/>
        <v>22.599795291709313</v>
      </c>
      <c r="M726" s="54">
        <f t="shared" si="106"/>
        <v>4.9719549641760485</v>
      </c>
      <c r="N726" s="54">
        <f t="shared" si="107"/>
        <v>10.21510747185261</v>
      </c>
      <c r="O726" s="54">
        <v>0.49951649670065978</v>
      </c>
      <c r="P726" s="56">
        <f t="shared" si="108"/>
        <v>9.747040281170731E-2</v>
      </c>
    </row>
    <row r="727" spans="1:16" x14ac:dyDescent="0.2">
      <c r="A727" s="59">
        <f t="shared" si="109"/>
        <v>8</v>
      </c>
      <c r="B727" s="57" t="s">
        <v>2411</v>
      </c>
      <c r="C727" s="96">
        <v>150.4</v>
      </c>
      <c r="D727" s="57"/>
      <c r="E727" s="59"/>
      <c r="F727" s="57">
        <f t="shared" si="102"/>
        <v>150.4</v>
      </c>
      <c r="G727" s="57">
        <v>4</v>
      </c>
      <c r="H727" s="57"/>
      <c r="I727" s="57"/>
      <c r="J727" s="57">
        <f t="shared" si="103"/>
        <v>4</v>
      </c>
      <c r="K727" s="56">
        <f t="shared" si="104"/>
        <v>3.0706243602865915E-3</v>
      </c>
      <c r="L727" s="54">
        <f t="shared" si="105"/>
        <v>11.299897645854657</v>
      </c>
      <c r="M727" s="54">
        <f t="shared" si="106"/>
        <v>2.4859774820880243</v>
      </c>
      <c r="N727" s="54">
        <f t="shared" si="107"/>
        <v>5.107553735926305</v>
      </c>
      <c r="O727" s="54">
        <v>0.24975824835032989</v>
      </c>
      <c r="P727" s="56">
        <f t="shared" si="108"/>
        <v>0.12728182920358588</v>
      </c>
    </row>
    <row r="728" spans="1:16" x14ac:dyDescent="0.2">
      <c r="A728" s="59">
        <f t="shared" si="109"/>
        <v>9</v>
      </c>
      <c r="B728" s="57" t="s">
        <v>2412</v>
      </c>
      <c r="C728" s="94">
        <v>308.2</v>
      </c>
      <c r="D728" s="57"/>
      <c r="E728" s="59"/>
      <c r="F728" s="57">
        <f t="shared" si="102"/>
        <v>308.2</v>
      </c>
      <c r="G728" s="57">
        <v>8</v>
      </c>
      <c r="H728" s="57"/>
      <c r="I728" s="57"/>
      <c r="J728" s="57">
        <f t="shared" si="103"/>
        <v>8</v>
      </c>
      <c r="K728" s="56">
        <f t="shared" si="104"/>
        <v>6.1412487205731829E-3</v>
      </c>
      <c r="L728" s="54">
        <f t="shared" si="105"/>
        <v>22.599795291709313</v>
      </c>
      <c r="M728" s="54">
        <f t="shared" si="106"/>
        <v>4.9719549641760485</v>
      </c>
      <c r="N728" s="54">
        <f t="shared" si="107"/>
        <v>10.21510747185261</v>
      </c>
      <c r="O728" s="54">
        <v>0.49951649670065978</v>
      </c>
      <c r="P728" s="56">
        <f t="shared" si="108"/>
        <v>0.12422574375223437</v>
      </c>
    </row>
    <row r="729" spans="1:16" x14ac:dyDescent="0.2">
      <c r="A729" s="59">
        <f t="shared" si="109"/>
        <v>10</v>
      </c>
      <c r="B729" s="57" t="s">
        <v>2413</v>
      </c>
      <c r="C729" s="94">
        <v>313.8</v>
      </c>
      <c r="D729" s="57"/>
      <c r="E729" s="59"/>
      <c r="F729" s="57">
        <f t="shared" si="102"/>
        <v>313.8</v>
      </c>
      <c r="G729" s="57">
        <v>8</v>
      </c>
      <c r="H729" s="57"/>
      <c r="I729" s="57"/>
      <c r="J729" s="57">
        <f t="shared" si="103"/>
        <v>8</v>
      </c>
      <c r="K729" s="56">
        <f t="shared" si="104"/>
        <v>6.1412487205731829E-3</v>
      </c>
      <c r="L729" s="54">
        <f t="shared" si="105"/>
        <v>22.599795291709313</v>
      </c>
      <c r="M729" s="54">
        <f t="shared" si="106"/>
        <v>4.9719549641760485</v>
      </c>
      <c r="N729" s="54">
        <f t="shared" si="107"/>
        <v>10.21510747185261</v>
      </c>
      <c r="O729" s="54">
        <v>0.49951649670065978</v>
      </c>
      <c r="P729" s="56">
        <f t="shared" si="108"/>
        <v>0.12200884074072221</v>
      </c>
    </row>
    <row r="730" spans="1:16" x14ac:dyDescent="0.2">
      <c r="A730" s="59">
        <f t="shared" si="109"/>
        <v>11</v>
      </c>
      <c r="B730" s="57" t="s">
        <v>2414</v>
      </c>
      <c r="C730" s="94">
        <v>138.4</v>
      </c>
      <c r="D730" s="57"/>
      <c r="E730" s="59"/>
      <c r="F730" s="57">
        <f t="shared" si="102"/>
        <v>138.4</v>
      </c>
      <c r="G730" s="57">
        <v>3</v>
      </c>
      <c r="H730" s="57"/>
      <c r="I730" s="57"/>
      <c r="J730" s="57">
        <f t="shared" si="103"/>
        <v>3</v>
      </c>
      <c r="K730" s="56">
        <f t="shared" si="104"/>
        <v>2.3029682702149436E-3</v>
      </c>
      <c r="L730" s="54">
        <f t="shared" si="105"/>
        <v>8.4749232343909924</v>
      </c>
      <c r="M730" s="54">
        <f t="shared" si="106"/>
        <v>1.8644831115660183</v>
      </c>
      <c r="N730" s="54">
        <f t="shared" si="107"/>
        <v>3.8306653019447285</v>
      </c>
      <c r="O730" s="54">
        <v>0.18731868626274742</v>
      </c>
      <c r="P730" s="56">
        <f t="shared" si="108"/>
        <v>0.1037383694665064</v>
      </c>
    </row>
    <row r="731" spans="1:16" x14ac:dyDescent="0.2">
      <c r="A731" s="59">
        <f t="shared" si="109"/>
        <v>12</v>
      </c>
      <c r="B731" s="57" t="s">
        <v>2415</v>
      </c>
      <c r="C731" s="94">
        <v>106.1</v>
      </c>
      <c r="D731" s="57"/>
      <c r="E731" s="59"/>
      <c r="F731" s="57">
        <f t="shared" si="102"/>
        <v>106.1</v>
      </c>
      <c r="G731" s="57">
        <v>3</v>
      </c>
      <c r="H731" s="57"/>
      <c r="I731" s="57"/>
      <c r="J731" s="57">
        <f t="shared" si="103"/>
        <v>3</v>
      </c>
      <c r="K731" s="56">
        <f t="shared" si="104"/>
        <v>2.3029682702149436E-3</v>
      </c>
      <c r="L731" s="54">
        <f t="shared" si="105"/>
        <v>8.4749232343909924</v>
      </c>
      <c r="M731" s="54">
        <f t="shared" si="106"/>
        <v>1.8644831115660183</v>
      </c>
      <c r="N731" s="54">
        <f t="shared" si="107"/>
        <v>3.8306653019447285</v>
      </c>
      <c r="O731" s="54">
        <v>0.18731868626274742</v>
      </c>
      <c r="P731" s="56">
        <f t="shared" si="108"/>
        <v>0.13531941879514126</v>
      </c>
    </row>
    <row r="732" spans="1:16" x14ac:dyDescent="0.2">
      <c r="A732" s="59">
        <f t="shared" si="109"/>
        <v>13</v>
      </c>
      <c r="B732" s="57" t="s">
        <v>2416</v>
      </c>
      <c r="C732" s="94">
        <v>225.1</v>
      </c>
      <c r="D732" s="57"/>
      <c r="E732" s="59"/>
      <c r="F732" s="57">
        <f t="shared" si="102"/>
        <v>225.1</v>
      </c>
      <c r="G732" s="57">
        <v>6</v>
      </c>
      <c r="H732" s="57"/>
      <c r="I732" s="57"/>
      <c r="J732" s="57">
        <f t="shared" si="103"/>
        <v>6</v>
      </c>
      <c r="K732" s="56">
        <f t="shared" si="104"/>
        <v>4.6059365404298872E-3</v>
      </c>
      <c r="L732" s="54">
        <f t="shared" si="105"/>
        <v>16.949846468781985</v>
      </c>
      <c r="M732" s="54">
        <f t="shared" si="106"/>
        <v>3.7289662231320366</v>
      </c>
      <c r="N732" s="54">
        <f t="shared" si="107"/>
        <v>7.6613306038894571</v>
      </c>
      <c r="O732" s="54">
        <v>0.37463737252549484</v>
      </c>
      <c r="P732" s="56">
        <f t="shared" si="108"/>
        <v>0.12756455205832506</v>
      </c>
    </row>
    <row r="733" spans="1:16" x14ac:dyDescent="0.2">
      <c r="A733" s="59">
        <f t="shared" si="109"/>
        <v>14</v>
      </c>
      <c r="B733" s="57" t="s">
        <v>2417</v>
      </c>
      <c r="C733" s="94">
        <v>184.65</v>
      </c>
      <c r="D733" s="57"/>
      <c r="E733" s="59"/>
      <c r="F733" s="57">
        <f t="shared" si="102"/>
        <v>184.65</v>
      </c>
      <c r="G733" s="57">
        <v>3</v>
      </c>
      <c r="H733" s="57"/>
      <c r="I733" s="57"/>
      <c r="J733" s="57">
        <f t="shared" si="103"/>
        <v>3</v>
      </c>
      <c r="K733" s="56">
        <f t="shared" si="104"/>
        <v>2.3029682702149436E-3</v>
      </c>
      <c r="L733" s="54">
        <f t="shared" si="105"/>
        <v>8.4749232343909924</v>
      </c>
      <c r="M733" s="54">
        <f t="shared" si="106"/>
        <v>1.8644831115660183</v>
      </c>
      <c r="N733" s="54">
        <f t="shared" si="107"/>
        <v>3.8306653019447285</v>
      </c>
      <c r="O733" s="54">
        <v>0.18731868626274742</v>
      </c>
      <c r="P733" s="56">
        <f t="shared" si="108"/>
        <v>7.7754618652393651E-2</v>
      </c>
    </row>
    <row r="734" spans="1:16" x14ac:dyDescent="0.2">
      <c r="A734" s="59">
        <f t="shared" si="109"/>
        <v>15</v>
      </c>
      <c r="B734" s="57" t="s">
        <v>2418</v>
      </c>
      <c r="C734" s="97">
        <v>113.8</v>
      </c>
      <c r="D734" s="57"/>
      <c r="E734" s="59"/>
      <c r="F734" s="57">
        <f t="shared" si="102"/>
        <v>113.8</v>
      </c>
      <c r="G734" s="57">
        <v>3</v>
      </c>
      <c r="H734" s="57"/>
      <c r="I734" s="57"/>
      <c r="J734" s="57">
        <f t="shared" si="103"/>
        <v>3</v>
      </c>
      <c r="K734" s="56">
        <f t="shared" si="104"/>
        <v>2.3029682702149436E-3</v>
      </c>
      <c r="L734" s="54">
        <f t="shared" si="105"/>
        <v>8.4749232343909924</v>
      </c>
      <c r="M734" s="54">
        <f t="shared" si="106"/>
        <v>1.8644831115660183</v>
      </c>
      <c r="N734" s="54">
        <f t="shared" si="107"/>
        <v>3.8306653019447285</v>
      </c>
      <c r="O734" s="54">
        <v>0.18731868626274742</v>
      </c>
      <c r="P734" s="56">
        <f t="shared" si="108"/>
        <v>0.12616335970267564</v>
      </c>
    </row>
    <row r="735" spans="1:16" x14ac:dyDescent="0.2">
      <c r="A735" s="59">
        <f t="shared" si="109"/>
        <v>16</v>
      </c>
      <c r="B735" s="57" t="s">
        <v>2419</v>
      </c>
      <c r="C735" s="94">
        <v>2829.85</v>
      </c>
      <c r="D735" s="57"/>
      <c r="E735" s="59"/>
      <c r="F735" s="57">
        <f t="shared" si="102"/>
        <v>2829.85</v>
      </c>
      <c r="G735" s="57">
        <v>50</v>
      </c>
      <c r="H735" s="57"/>
      <c r="I735" s="57"/>
      <c r="J735" s="57">
        <f t="shared" si="103"/>
        <v>50</v>
      </c>
      <c r="K735" s="56">
        <f t="shared" si="104"/>
        <v>3.8382804503582391E-2</v>
      </c>
      <c r="L735" s="54">
        <f t="shared" si="105"/>
        <v>141.24872057318319</v>
      </c>
      <c r="M735" s="54">
        <f t="shared" si="106"/>
        <v>31.074718526100302</v>
      </c>
      <c r="N735" s="54">
        <f t="shared" si="107"/>
        <v>63.844421699078808</v>
      </c>
      <c r="O735" s="54">
        <v>3.1219781043791235</v>
      </c>
      <c r="P735" s="56">
        <f t="shared" si="108"/>
        <v>8.4559195329343056E-2</v>
      </c>
    </row>
    <row r="736" spans="1:16" x14ac:dyDescent="0.2">
      <c r="A736" s="59">
        <f t="shared" si="109"/>
        <v>17</v>
      </c>
      <c r="B736" s="57" t="s">
        <v>2420</v>
      </c>
      <c r="C736" s="94">
        <v>130</v>
      </c>
      <c r="D736" s="57"/>
      <c r="E736" s="59"/>
      <c r="F736" s="57">
        <f t="shared" si="102"/>
        <v>130</v>
      </c>
      <c r="G736" s="57">
        <v>2</v>
      </c>
      <c r="H736" s="57"/>
      <c r="I736" s="57"/>
      <c r="J736" s="57">
        <f t="shared" si="103"/>
        <v>2</v>
      </c>
      <c r="K736" s="56">
        <f t="shared" si="104"/>
        <v>1.5353121801432957E-3</v>
      </c>
      <c r="L736" s="54">
        <f t="shared" si="105"/>
        <v>5.6499488229273283</v>
      </c>
      <c r="M736" s="54">
        <f t="shared" si="106"/>
        <v>1.2429887410440121</v>
      </c>
      <c r="N736" s="54">
        <f t="shared" si="107"/>
        <v>2.5537768679631525</v>
      </c>
      <c r="O736" s="54">
        <v>0.12487912417516495</v>
      </c>
      <c r="P736" s="56">
        <f t="shared" si="108"/>
        <v>7.3627642739305055E-2</v>
      </c>
    </row>
    <row r="737" spans="1:16" x14ac:dyDescent="0.2">
      <c r="A737" s="59">
        <f t="shared" si="109"/>
        <v>18</v>
      </c>
      <c r="B737" s="57" t="s">
        <v>2421</v>
      </c>
      <c r="C737" s="94">
        <v>132.19999999999999</v>
      </c>
      <c r="D737" s="57"/>
      <c r="E737" s="59"/>
      <c r="F737" s="57">
        <f t="shared" si="102"/>
        <v>132.19999999999999</v>
      </c>
      <c r="G737" s="57">
        <v>4</v>
      </c>
      <c r="H737" s="57"/>
      <c r="I737" s="57"/>
      <c r="J737" s="57">
        <f t="shared" si="103"/>
        <v>4</v>
      </c>
      <c r="K737" s="56">
        <f t="shared" si="104"/>
        <v>3.0706243602865915E-3</v>
      </c>
      <c r="L737" s="54">
        <f t="shared" si="105"/>
        <v>11.299897645854657</v>
      </c>
      <c r="M737" s="54">
        <f t="shared" si="106"/>
        <v>2.4859774820880243</v>
      </c>
      <c r="N737" s="54">
        <f t="shared" si="107"/>
        <v>5.107553735926305</v>
      </c>
      <c r="O737" s="54">
        <v>0.24975824835032989</v>
      </c>
      <c r="P737" s="56">
        <f t="shared" si="108"/>
        <v>0.14480474366277848</v>
      </c>
    </row>
    <row r="738" spans="1:16" x14ac:dyDescent="0.2">
      <c r="A738" s="59">
        <f t="shared" si="109"/>
        <v>19</v>
      </c>
      <c r="B738" s="57" t="s">
        <v>2422</v>
      </c>
      <c r="C738" s="94">
        <v>130.6</v>
      </c>
      <c r="D738" s="57"/>
      <c r="E738" s="59"/>
      <c r="F738" s="57">
        <f t="shared" si="102"/>
        <v>130.6</v>
      </c>
      <c r="G738" s="57">
        <v>4</v>
      </c>
      <c r="H738" s="57"/>
      <c r="I738" s="57"/>
      <c r="J738" s="57">
        <f t="shared" si="103"/>
        <v>4</v>
      </c>
      <c r="K738" s="56">
        <f t="shared" si="104"/>
        <v>3.0706243602865915E-3</v>
      </c>
      <c r="L738" s="54">
        <f t="shared" si="105"/>
        <v>11.299897645854657</v>
      </c>
      <c r="M738" s="54">
        <f t="shared" si="106"/>
        <v>2.4859774820880243</v>
      </c>
      <c r="N738" s="54">
        <f t="shared" si="107"/>
        <v>5.107553735926305</v>
      </c>
      <c r="O738" s="54">
        <v>0.24975824835032989</v>
      </c>
      <c r="P738" s="56">
        <f t="shared" si="108"/>
        <v>0.14657876808743733</v>
      </c>
    </row>
    <row r="739" spans="1:16" x14ac:dyDescent="0.2">
      <c r="A739" s="59">
        <f t="shared" si="109"/>
        <v>20</v>
      </c>
      <c r="B739" s="57" t="s">
        <v>2423</v>
      </c>
      <c r="C739" s="94">
        <v>302.39999999999998</v>
      </c>
      <c r="D739" s="57"/>
      <c r="E739" s="59"/>
      <c r="F739" s="57">
        <f t="shared" si="102"/>
        <v>302.39999999999998</v>
      </c>
      <c r="G739" s="57">
        <v>8</v>
      </c>
      <c r="H739" s="57"/>
      <c r="I739" s="57"/>
      <c r="J739" s="57">
        <f t="shared" si="103"/>
        <v>8</v>
      </c>
      <c r="K739" s="56">
        <f t="shared" si="104"/>
        <v>6.1412487205731829E-3</v>
      </c>
      <c r="L739" s="54">
        <f t="shared" si="105"/>
        <v>22.599795291709313</v>
      </c>
      <c r="M739" s="54">
        <f t="shared" si="106"/>
        <v>4.9719549641760485</v>
      </c>
      <c r="N739" s="54">
        <f t="shared" si="107"/>
        <v>10.21510747185261</v>
      </c>
      <c r="O739" s="54">
        <v>0.49951649670065978</v>
      </c>
      <c r="P739" s="56">
        <f t="shared" si="108"/>
        <v>0.12660838037182087</v>
      </c>
    </row>
    <row r="740" spans="1:16" x14ac:dyDescent="0.2">
      <c r="A740" s="59">
        <f t="shared" si="109"/>
        <v>21</v>
      </c>
      <c r="B740" s="57" t="s">
        <v>2424</v>
      </c>
      <c r="C740" s="94">
        <v>2716.6</v>
      </c>
      <c r="D740" s="57"/>
      <c r="E740" s="59"/>
      <c r="F740" s="57">
        <f t="shared" si="102"/>
        <v>2716.6</v>
      </c>
      <c r="G740" s="57">
        <v>45</v>
      </c>
      <c r="H740" s="57"/>
      <c r="I740" s="57"/>
      <c r="J740" s="57">
        <f t="shared" si="103"/>
        <v>45</v>
      </c>
      <c r="K740" s="56">
        <f t="shared" si="104"/>
        <v>3.4544524053224154E-2</v>
      </c>
      <c r="L740" s="54">
        <f t="shared" si="105"/>
        <v>127.12384851586489</v>
      </c>
      <c r="M740" s="54">
        <f t="shared" si="106"/>
        <v>27.967246673490276</v>
      </c>
      <c r="N740" s="54">
        <f t="shared" si="107"/>
        <v>57.45997952917093</v>
      </c>
      <c r="O740" s="54">
        <v>2.8097802939412113</v>
      </c>
      <c r="P740" s="56">
        <f t="shared" si="108"/>
        <v>7.9275879780780142E-2</v>
      </c>
    </row>
    <row r="741" spans="1:16" x14ac:dyDescent="0.2">
      <c r="A741" s="59">
        <f t="shared" si="109"/>
        <v>22</v>
      </c>
      <c r="B741" s="57" t="s">
        <v>2425</v>
      </c>
      <c r="C741" s="94">
        <v>453</v>
      </c>
      <c r="D741" s="57"/>
      <c r="E741" s="59"/>
      <c r="F741" s="57">
        <f t="shared" si="102"/>
        <v>453</v>
      </c>
      <c r="G741" s="57">
        <v>9</v>
      </c>
      <c r="H741" s="57"/>
      <c r="I741" s="57"/>
      <c r="J741" s="57">
        <f t="shared" si="103"/>
        <v>9</v>
      </c>
      <c r="K741" s="56">
        <f t="shared" si="104"/>
        <v>6.9089048106448312E-3</v>
      </c>
      <c r="L741" s="54">
        <f t="shared" si="105"/>
        <v>25.424769703172977</v>
      </c>
      <c r="M741" s="54">
        <f t="shared" si="106"/>
        <v>5.5934493346980547</v>
      </c>
      <c r="N741" s="54">
        <f t="shared" si="107"/>
        <v>11.491995905834186</v>
      </c>
      <c r="O741" s="54">
        <v>0.56195605878824229</v>
      </c>
      <c r="P741" s="56">
        <f t="shared" si="108"/>
        <v>9.5082055193142279E-2</v>
      </c>
    </row>
    <row r="742" spans="1:16" x14ac:dyDescent="0.2">
      <c r="A742" s="59">
        <f t="shared" si="109"/>
        <v>23</v>
      </c>
      <c r="B742" s="57" t="s">
        <v>2426</v>
      </c>
      <c r="C742" s="94">
        <v>183.6</v>
      </c>
      <c r="D742" s="57"/>
      <c r="E742" s="59">
        <v>33.299999999999997</v>
      </c>
      <c r="F742" s="57">
        <f t="shared" si="102"/>
        <v>216.89999999999998</v>
      </c>
      <c r="G742" s="57">
        <v>2</v>
      </c>
      <c r="H742" s="57"/>
      <c r="I742" s="57">
        <v>1</v>
      </c>
      <c r="J742" s="57">
        <f t="shared" si="103"/>
        <v>3</v>
      </c>
      <c r="K742" s="56">
        <f t="shared" si="104"/>
        <v>2.3029682702149436E-3</v>
      </c>
      <c r="L742" s="54">
        <f t="shared" si="105"/>
        <v>8.4749232343909924</v>
      </c>
      <c r="M742" s="54">
        <f t="shared" si="106"/>
        <v>1.8644831115660183</v>
      </c>
      <c r="N742" s="54">
        <f t="shared" si="107"/>
        <v>3.8306653019447285</v>
      </c>
      <c r="O742" s="54">
        <v>0.12487912417516495</v>
      </c>
      <c r="P742" s="56">
        <f t="shared" si="108"/>
        <v>6.5905720479838198E-2</v>
      </c>
    </row>
    <row r="743" spans="1:16" x14ac:dyDescent="0.2">
      <c r="A743" s="59">
        <f t="shared" si="109"/>
        <v>24</v>
      </c>
      <c r="B743" s="57" t="s">
        <v>2427</v>
      </c>
      <c r="C743" s="94">
        <v>1099.8</v>
      </c>
      <c r="D743" s="57"/>
      <c r="E743" s="59"/>
      <c r="F743" s="57">
        <f t="shared" si="102"/>
        <v>1099.8</v>
      </c>
      <c r="G743" s="57">
        <v>21</v>
      </c>
      <c r="H743" s="57"/>
      <c r="I743" s="57"/>
      <c r="J743" s="57">
        <f t="shared" si="103"/>
        <v>21</v>
      </c>
      <c r="K743" s="56">
        <f t="shared" si="104"/>
        <v>1.6120777891504606E-2</v>
      </c>
      <c r="L743" s="54">
        <f t="shared" si="105"/>
        <v>59.324462640736947</v>
      </c>
      <c r="M743" s="54">
        <f t="shared" si="106"/>
        <v>13.051381780962128</v>
      </c>
      <c r="N743" s="54">
        <f t="shared" si="107"/>
        <v>26.814657113613102</v>
      </c>
      <c r="O743" s="54">
        <v>1.311230803839232</v>
      </c>
      <c r="P743" s="56">
        <f t="shared" si="108"/>
        <v>9.1381826094882171E-2</v>
      </c>
    </row>
    <row r="744" spans="1:16" x14ac:dyDescent="0.2">
      <c r="A744" s="59">
        <f t="shared" si="109"/>
        <v>25</v>
      </c>
      <c r="B744" s="57" t="s">
        <v>2428</v>
      </c>
      <c r="C744" s="94">
        <v>287.8</v>
      </c>
      <c r="D744" s="57">
        <v>29</v>
      </c>
      <c r="E744" s="59"/>
      <c r="F744" s="57">
        <f t="shared" si="102"/>
        <v>316.8</v>
      </c>
      <c r="G744" s="57">
        <v>6</v>
      </c>
      <c r="H744" s="57">
        <v>1</v>
      </c>
      <c r="I744" s="57"/>
      <c r="J744" s="57">
        <f t="shared" si="103"/>
        <v>7</v>
      </c>
      <c r="K744" s="56">
        <f t="shared" si="104"/>
        <v>5.3735926305015346E-3</v>
      </c>
      <c r="L744" s="54">
        <f t="shared" si="105"/>
        <v>19.774820880245649</v>
      </c>
      <c r="M744" s="54">
        <f t="shared" si="106"/>
        <v>4.3504605936540424</v>
      </c>
      <c r="N744" s="54">
        <f t="shared" si="107"/>
        <v>8.9382190378710327</v>
      </c>
      <c r="O744" s="54">
        <v>0.37463737252549484</v>
      </c>
      <c r="P744" s="56">
        <f t="shared" si="108"/>
        <v>0.10554967766507646</v>
      </c>
    </row>
    <row r="745" spans="1:16" x14ac:dyDescent="0.2">
      <c r="A745" s="59">
        <f t="shared" si="109"/>
        <v>26</v>
      </c>
      <c r="B745" s="57" t="s">
        <v>2429</v>
      </c>
      <c r="C745" s="94">
        <v>272.5</v>
      </c>
      <c r="D745" s="57"/>
      <c r="E745" s="59"/>
      <c r="F745" s="57">
        <f t="shared" si="102"/>
        <v>272.5</v>
      </c>
      <c r="G745" s="57">
        <v>6</v>
      </c>
      <c r="H745" s="57"/>
      <c r="I745" s="57"/>
      <c r="J745" s="57">
        <f t="shared" si="103"/>
        <v>6</v>
      </c>
      <c r="K745" s="56">
        <f t="shared" si="104"/>
        <v>4.6059365404298872E-3</v>
      </c>
      <c r="L745" s="54">
        <f t="shared" si="105"/>
        <v>16.949846468781985</v>
      </c>
      <c r="M745" s="54">
        <f t="shared" si="106"/>
        <v>3.7289662231320366</v>
      </c>
      <c r="N745" s="54">
        <f t="shared" si="107"/>
        <v>7.6613306038894571</v>
      </c>
      <c r="O745" s="54">
        <v>0.37463737252549484</v>
      </c>
      <c r="P745" s="56">
        <f t="shared" si="108"/>
        <v>0.10537534190212468</v>
      </c>
    </row>
    <row r="746" spans="1:16" x14ac:dyDescent="0.2">
      <c r="A746" s="59">
        <f t="shared" si="109"/>
        <v>27</v>
      </c>
      <c r="B746" s="57" t="s">
        <v>2430</v>
      </c>
      <c r="C746" s="94">
        <v>206.8</v>
      </c>
      <c r="D746" s="57"/>
      <c r="E746" s="59"/>
      <c r="F746" s="57">
        <f t="shared" si="102"/>
        <v>206.8</v>
      </c>
      <c r="G746" s="57">
        <v>4</v>
      </c>
      <c r="H746" s="57"/>
      <c r="I746" s="57"/>
      <c r="J746" s="57">
        <f t="shared" si="103"/>
        <v>4</v>
      </c>
      <c r="K746" s="56">
        <f t="shared" si="104"/>
        <v>3.0706243602865915E-3</v>
      </c>
      <c r="L746" s="54">
        <f t="shared" si="105"/>
        <v>11.299897645854657</v>
      </c>
      <c r="M746" s="54">
        <f t="shared" si="106"/>
        <v>2.4859774820880243</v>
      </c>
      <c r="N746" s="54">
        <f t="shared" si="107"/>
        <v>5.107553735926305</v>
      </c>
      <c r="O746" s="54">
        <v>0.24975824835032989</v>
      </c>
      <c r="P746" s="56">
        <f t="shared" si="108"/>
        <v>9.2568603057153365E-2</v>
      </c>
    </row>
    <row r="747" spans="1:16" x14ac:dyDescent="0.2">
      <c r="A747" s="59">
        <f t="shared" si="109"/>
        <v>28</v>
      </c>
      <c r="B747" s="57" t="s">
        <v>2431</v>
      </c>
      <c r="C747" s="94">
        <v>90.7</v>
      </c>
      <c r="D747" s="57"/>
      <c r="E747" s="59"/>
      <c r="F747" s="57">
        <f t="shared" si="102"/>
        <v>90.7</v>
      </c>
      <c r="G747" s="57">
        <v>4</v>
      </c>
      <c r="H747" s="57"/>
      <c r="I747" s="57"/>
      <c r="J747" s="57">
        <f t="shared" si="103"/>
        <v>4</v>
      </c>
      <c r="K747" s="56">
        <f t="shared" si="104"/>
        <v>3.0706243602865915E-3</v>
      </c>
      <c r="L747" s="54">
        <f t="shared" si="105"/>
        <v>11.299897645854657</v>
      </c>
      <c r="M747" s="54">
        <f t="shared" si="106"/>
        <v>2.4859774820880243</v>
      </c>
      <c r="N747" s="54">
        <f t="shared" si="107"/>
        <v>5.107553735926305</v>
      </c>
      <c r="O747" s="54">
        <v>0.24975824835032989</v>
      </c>
      <c r="P747" s="56">
        <f t="shared" si="108"/>
        <v>0.21106049737838276</v>
      </c>
    </row>
    <row r="748" spans="1:16" x14ac:dyDescent="0.2">
      <c r="A748" s="59">
        <f t="shared" si="109"/>
        <v>29</v>
      </c>
      <c r="B748" s="57" t="s">
        <v>2432</v>
      </c>
      <c r="C748" s="94">
        <v>315.8</v>
      </c>
      <c r="D748" s="57"/>
      <c r="E748" s="59"/>
      <c r="F748" s="57">
        <f t="shared" si="102"/>
        <v>315.8</v>
      </c>
      <c r="G748" s="57">
        <v>5</v>
      </c>
      <c r="H748" s="57"/>
      <c r="I748" s="57"/>
      <c r="J748" s="57">
        <f t="shared" si="103"/>
        <v>5</v>
      </c>
      <c r="K748" s="56">
        <f t="shared" si="104"/>
        <v>3.8382804503582393E-3</v>
      </c>
      <c r="L748" s="54">
        <f t="shared" si="105"/>
        <v>14.124872057318321</v>
      </c>
      <c r="M748" s="54">
        <f t="shared" si="106"/>
        <v>3.1074718526100304</v>
      </c>
      <c r="N748" s="54">
        <f t="shared" si="107"/>
        <v>6.3844421699078815</v>
      </c>
      <c r="O748" s="54">
        <v>0.31219781043791239</v>
      </c>
      <c r="P748" s="56">
        <f t="shared" si="108"/>
        <v>7.5772589899538126E-2</v>
      </c>
    </row>
    <row r="749" spans="1:16" x14ac:dyDescent="0.2">
      <c r="A749" s="59">
        <f t="shared" si="109"/>
        <v>30</v>
      </c>
      <c r="B749" s="57" t="s">
        <v>2433</v>
      </c>
      <c r="C749" s="94">
        <v>728.38</v>
      </c>
      <c r="D749" s="57"/>
      <c r="E749" s="59">
        <v>237.1</v>
      </c>
      <c r="F749" s="57">
        <f t="shared" si="102"/>
        <v>965.48</v>
      </c>
      <c r="G749" s="57">
        <v>9</v>
      </c>
      <c r="H749" s="57"/>
      <c r="I749" s="57">
        <v>1</v>
      </c>
      <c r="J749" s="57">
        <f t="shared" si="103"/>
        <v>10</v>
      </c>
      <c r="K749" s="56">
        <f t="shared" si="104"/>
        <v>7.6765609007164786E-3</v>
      </c>
      <c r="L749" s="54">
        <f t="shared" si="105"/>
        <v>28.249744114636641</v>
      </c>
      <c r="M749" s="54">
        <f t="shared" si="106"/>
        <v>6.2149437052200609</v>
      </c>
      <c r="N749" s="54">
        <f t="shared" si="107"/>
        <v>12.768884339815763</v>
      </c>
      <c r="O749" s="54">
        <v>0.56195605878824229</v>
      </c>
      <c r="P749" s="56">
        <f t="shared" si="108"/>
        <v>4.950442082535185E-2</v>
      </c>
    </row>
    <row r="750" spans="1:16" x14ac:dyDescent="0.2">
      <c r="A750" s="59">
        <f t="shared" si="109"/>
        <v>31</v>
      </c>
      <c r="B750" s="57" t="s">
        <v>2434</v>
      </c>
      <c r="C750" s="94">
        <v>2744.5</v>
      </c>
      <c r="D750" s="57">
        <v>461.4</v>
      </c>
      <c r="E750" s="59">
        <v>413</v>
      </c>
      <c r="F750" s="57">
        <f t="shared" si="102"/>
        <v>3618.9</v>
      </c>
      <c r="G750" s="57">
        <v>45</v>
      </c>
      <c r="H750" s="57">
        <v>1</v>
      </c>
      <c r="I750" s="57">
        <v>3</v>
      </c>
      <c r="J750" s="57">
        <f t="shared" si="103"/>
        <v>49</v>
      </c>
      <c r="K750" s="56">
        <f t="shared" si="104"/>
        <v>3.7615148413510748E-2</v>
      </c>
      <c r="L750" s="54">
        <f t="shared" si="105"/>
        <v>138.42374616171955</v>
      </c>
      <c r="M750" s="54">
        <f t="shared" si="106"/>
        <v>30.453224155578301</v>
      </c>
      <c r="N750" s="54">
        <f t="shared" si="107"/>
        <v>62.567533265097239</v>
      </c>
      <c r="O750" s="54">
        <v>2.8097802939412113</v>
      </c>
      <c r="P750" s="56">
        <f t="shared" si="108"/>
        <v>6.4730797722052633E-2</v>
      </c>
    </row>
    <row r="751" spans="1:16" x14ac:dyDescent="0.2">
      <c r="A751" s="59">
        <f t="shared" si="109"/>
        <v>32</v>
      </c>
      <c r="B751" s="57" t="s">
        <v>2435</v>
      </c>
      <c r="C751" s="94">
        <v>853.9</v>
      </c>
      <c r="D751" s="57"/>
      <c r="E751" s="59">
        <v>126.4</v>
      </c>
      <c r="F751" s="57">
        <f t="shared" si="102"/>
        <v>980.3</v>
      </c>
      <c r="G751" s="57">
        <v>11</v>
      </c>
      <c r="H751" s="57"/>
      <c r="I751" s="57">
        <v>1</v>
      </c>
      <c r="J751" s="57">
        <f t="shared" si="103"/>
        <v>12</v>
      </c>
      <c r="K751" s="56">
        <f t="shared" si="104"/>
        <v>9.2118730808597744E-3</v>
      </c>
      <c r="L751" s="54">
        <f t="shared" si="105"/>
        <v>33.89969293756397</v>
      </c>
      <c r="M751" s="54">
        <f t="shared" si="106"/>
        <v>7.4579324462640733</v>
      </c>
      <c r="N751" s="54">
        <f t="shared" si="107"/>
        <v>15.322661207778914</v>
      </c>
      <c r="O751" s="54">
        <v>0.68683518296340729</v>
      </c>
      <c r="P751" s="56">
        <f t="shared" si="108"/>
        <v>5.8519965086779931E-2</v>
      </c>
    </row>
    <row r="752" spans="1:16" x14ac:dyDescent="0.2">
      <c r="A752" s="59">
        <f t="shared" si="109"/>
        <v>33</v>
      </c>
      <c r="B752" s="57" t="s">
        <v>2436</v>
      </c>
      <c r="C752" s="94">
        <v>996.64</v>
      </c>
      <c r="D752" s="57"/>
      <c r="E752" s="59">
        <v>120.2</v>
      </c>
      <c r="F752" s="57">
        <f t="shared" si="102"/>
        <v>1116.8399999999999</v>
      </c>
      <c r="G752" s="57">
        <v>11</v>
      </c>
      <c r="H752" s="57"/>
      <c r="I752" s="57">
        <v>1</v>
      </c>
      <c r="J752" s="57">
        <f t="shared" si="103"/>
        <v>12</v>
      </c>
      <c r="K752" s="56">
        <f t="shared" si="104"/>
        <v>9.2118730808597744E-3</v>
      </c>
      <c r="L752" s="54">
        <f t="shared" si="105"/>
        <v>33.89969293756397</v>
      </c>
      <c r="M752" s="54">
        <f t="shared" si="106"/>
        <v>7.4579324462640733</v>
      </c>
      <c r="N752" s="54">
        <f t="shared" ref="N752:N783" si="110">L752*0.452</f>
        <v>15.322661207778914</v>
      </c>
      <c r="O752" s="54">
        <v>0.68683518296340729</v>
      </c>
      <c r="P752" s="56">
        <f t="shared" si="108"/>
        <v>5.1365568724768426E-2</v>
      </c>
    </row>
    <row r="753" spans="1:16" x14ac:dyDescent="0.2">
      <c r="A753" s="59">
        <f t="shared" si="109"/>
        <v>34</v>
      </c>
      <c r="B753" s="57" t="s">
        <v>2437</v>
      </c>
      <c r="C753" s="94">
        <v>978.3</v>
      </c>
      <c r="D753" s="57">
        <v>22.8</v>
      </c>
      <c r="E753" s="59"/>
      <c r="F753" s="57">
        <f t="shared" si="102"/>
        <v>1001.0999999999999</v>
      </c>
      <c r="G753" s="57">
        <v>12</v>
      </c>
      <c r="H753" s="57">
        <v>1</v>
      </c>
      <c r="I753" s="57"/>
      <c r="J753" s="57">
        <f t="shared" si="103"/>
        <v>13</v>
      </c>
      <c r="K753" s="56">
        <f t="shared" si="104"/>
        <v>9.9795291709314227E-3</v>
      </c>
      <c r="L753" s="54">
        <f t="shared" si="105"/>
        <v>36.724667349027634</v>
      </c>
      <c r="M753" s="54">
        <f t="shared" si="106"/>
        <v>8.0794268167860803</v>
      </c>
      <c r="N753" s="54">
        <f t="shared" si="110"/>
        <v>16.59954964176049</v>
      </c>
      <c r="O753" s="54">
        <v>0.74927474505098968</v>
      </c>
      <c r="P753" s="56">
        <f t="shared" si="108"/>
        <v>6.2084625464614122E-2</v>
      </c>
    </row>
    <row r="754" spans="1:16" x14ac:dyDescent="0.2">
      <c r="A754" s="59">
        <f t="shared" si="109"/>
        <v>35</v>
      </c>
      <c r="B754" s="57" t="s">
        <v>2438</v>
      </c>
      <c r="C754" s="94">
        <v>290.39999999999998</v>
      </c>
      <c r="D754" s="57"/>
      <c r="E754" s="59"/>
      <c r="F754" s="57">
        <f t="shared" si="102"/>
        <v>290.39999999999998</v>
      </c>
      <c r="G754" s="57">
        <v>4</v>
      </c>
      <c r="H754" s="57"/>
      <c r="I754" s="57"/>
      <c r="J754" s="57">
        <f t="shared" si="103"/>
        <v>4</v>
      </c>
      <c r="K754" s="56">
        <f t="shared" si="104"/>
        <v>3.0706243602865915E-3</v>
      </c>
      <c r="L754" s="54">
        <f t="shared" si="105"/>
        <v>11.299897645854657</v>
      </c>
      <c r="M754" s="54">
        <f t="shared" si="106"/>
        <v>2.4859774820880243</v>
      </c>
      <c r="N754" s="54">
        <f t="shared" si="110"/>
        <v>5.107553735926305</v>
      </c>
      <c r="O754" s="54">
        <v>0.24975824835032989</v>
      </c>
      <c r="P754" s="56">
        <f t="shared" si="108"/>
        <v>6.5920065813427395E-2</v>
      </c>
    </row>
    <row r="755" spans="1:16" x14ac:dyDescent="0.2">
      <c r="A755" s="59">
        <f t="shared" si="109"/>
        <v>36</v>
      </c>
      <c r="B755" s="57" t="s">
        <v>2439</v>
      </c>
      <c r="C755" s="94">
        <v>1017.8</v>
      </c>
      <c r="D755" s="57"/>
      <c r="E755" s="59">
        <v>108.5</v>
      </c>
      <c r="F755" s="57">
        <f t="shared" si="102"/>
        <v>1126.3</v>
      </c>
      <c r="G755" s="57">
        <v>17</v>
      </c>
      <c r="H755" s="57"/>
      <c r="I755" s="57">
        <v>2</v>
      </c>
      <c r="J755" s="57">
        <f t="shared" si="103"/>
        <v>19</v>
      </c>
      <c r="K755" s="56">
        <f t="shared" si="104"/>
        <v>1.4585465711361309E-2</v>
      </c>
      <c r="L755" s="54">
        <f t="shared" si="105"/>
        <v>53.674513817809618</v>
      </c>
      <c r="M755" s="54">
        <f t="shared" si="106"/>
        <v>11.808393039918116</v>
      </c>
      <c r="N755" s="54">
        <f t="shared" si="110"/>
        <v>24.260880245649947</v>
      </c>
      <c r="O755" s="54">
        <v>1.0614725554889022</v>
      </c>
      <c r="P755" s="56">
        <f t="shared" si="108"/>
        <v>8.0622622444168138E-2</v>
      </c>
    </row>
    <row r="756" spans="1:16" x14ac:dyDescent="0.2">
      <c r="A756" s="59">
        <f t="shared" si="109"/>
        <v>37</v>
      </c>
      <c r="B756" s="57" t="s">
        <v>985</v>
      </c>
      <c r="C756" s="94">
        <v>803.6</v>
      </c>
      <c r="D756" s="57"/>
      <c r="E756" s="59">
        <v>89</v>
      </c>
      <c r="F756" s="57">
        <f t="shared" si="102"/>
        <v>892.6</v>
      </c>
      <c r="G756" s="57">
        <v>10</v>
      </c>
      <c r="H756" s="57"/>
      <c r="I756" s="57">
        <v>2</v>
      </c>
      <c r="J756" s="57">
        <f t="shared" si="103"/>
        <v>12</v>
      </c>
      <c r="K756" s="56">
        <f t="shared" si="104"/>
        <v>9.2118730808597744E-3</v>
      </c>
      <c r="L756" s="54">
        <f t="shared" si="105"/>
        <v>33.89969293756397</v>
      </c>
      <c r="M756" s="54">
        <f t="shared" si="106"/>
        <v>7.4579324462640733</v>
      </c>
      <c r="N756" s="54">
        <f t="shared" si="110"/>
        <v>15.322661207778914</v>
      </c>
      <c r="O756" s="54">
        <v>0.62439562087582479</v>
      </c>
      <c r="P756" s="56">
        <f t="shared" si="108"/>
        <v>6.4199733601257872E-2</v>
      </c>
    </row>
    <row r="757" spans="1:16" x14ac:dyDescent="0.2">
      <c r="A757" s="59">
        <f t="shared" si="109"/>
        <v>38</v>
      </c>
      <c r="B757" s="57" t="s">
        <v>986</v>
      </c>
      <c r="C757" s="94">
        <v>923.4</v>
      </c>
      <c r="D757" s="57"/>
      <c r="E757" s="59"/>
      <c r="F757" s="57">
        <f t="shared" si="102"/>
        <v>923.4</v>
      </c>
      <c r="G757" s="57">
        <v>9</v>
      </c>
      <c r="H757" s="57"/>
      <c r="I757" s="57"/>
      <c r="J757" s="57">
        <f t="shared" si="103"/>
        <v>9</v>
      </c>
      <c r="K757" s="56">
        <f t="shared" si="104"/>
        <v>6.9089048106448312E-3</v>
      </c>
      <c r="L757" s="54">
        <f t="shared" si="105"/>
        <v>25.424769703172977</v>
      </c>
      <c r="M757" s="54">
        <f t="shared" si="106"/>
        <v>5.5934493346980547</v>
      </c>
      <c r="N757" s="54">
        <f t="shared" si="110"/>
        <v>11.491995905834186</v>
      </c>
      <c r="O757" s="54">
        <v>0.56195605878824229</v>
      </c>
      <c r="P757" s="56">
        <f t="shared" si="108"/>
        <v>4.6645192768565581E-2</v>
      </c>
    </row>
    <row r="758" spans="1:16" x14ac:dyDescent="0.2">
      <c r="A758" s="59">
        <f t="shared" si="109"/>
        <v>39</v>
      </c>
      <c r="B758" s="57" t="s">
        <v>987</v>
      </c>
      <c r="C758" s="94">
        <v>953.3</v>
      </c>
      <c r="D758" s="57"/>
      <c r="E758" s="59"/>
      <c r="F758" s="57">
        <f t="shared" si="102"/>
        <v>953.3</v>
      </c>
      <c r="G758" s="57">
        <v>11</v>
      </c>
      <c r="H758" s="57"/>
      <c r="I758" s="57"/>
      <c r="J758" s="57">
        <f t="shared" si="103"/>
        <v>11</v>
      </c>
      <c r="K758" s="56">
        <f t="shared" si="104"/>
        <v>8.4442169907881261E-3</v>
      </c>
      <c r="L758" s="54">
        <f t="shared" si="105"/>
        <v>31.074718526100305</v>
      </c>
      <c r="M758" s="54">
        <f t="shared" si="106"/>
        <v>6.8364380757420671</v>
      </c>
      <c r="N758" s="54">
        <f t="shared" si="110"/>
        <v>14.045772773797339</v>
      </c>
      <c r="O758" s="54">
        <v>0.68683518296340729</v>
      </c>
      <c r="P758" s="56">
        <f t="shared" si="108"/>
        <v>5.5222662916818543E-2</v>
      </c>
    </row>
    <row r="759" spans="1:16" x14ac:dyDescent="0.2">
      <c r="A759" s="59">
        <f t="shared" si="109"/>
        <v>40</v>
      </c>
      <c r="B759" s="57" t="s">
        <v>988</v>
      </c>
      <c r="C759" s="94">
        <v>956.1</v>
      </c>
      <c r="D759" s="57">
        <v>153.69999999999999</v>
      </c>
      <c r="E759" s="59"/>
      <c r="F759" s="57">
        <f t="shared" si="102"/>
        <v>1109.8</v>
      </c>
      <c r="G759" s="57">
        <v>11</v>
      </c>
      <c r="H759" s="57">
        <v>1</v>
      </c>
      <c r="I759" s="57"/>
      <c r="J759" s="57">
        <f t="shared" si="103"/>
        <v>12</v>
      </c>
      <c r="K759" s="56">
        <f t="shared" si="104"/>
        <v>9.2118730808597744E-3</v>
      </c>
      <c r="L759" s="54">
        <f t="shared" si="105"/>
        <v>33.89969293756397</v>
      </c>
      <c r="M759" s="54">
        <f t="shared" si="106"/>
        <v>7.4579324462640733</v>
      </c>
      <c r="N759" s="54">
        <f t="shared" si="110"/>
        <v>15.322661207778914</v>
      </c>
      <c r="O759" s="54">
        <v>0.68683518296340729</v>
      </c>
      <c r="P759" s="56">
        <f t="shared" si="108"/>
        <v>5.1691405455550878E-2</v>
      </c>
    </row>
    <row r="760" spans="1:16" x14ac:dyDescent="0.2">
      <c r="A760" s="59">
        <f t="shared" si="109"/>
        <v>41</v>
      </c>
      <c r="B760" s="57" t="s">
        <v>989</v>
      </c>
      <c r="C760" s="94">
        <v>900.4</v>
      </c>
      <c r="D760" s="57"/>
      <c r="E760" s="59"/>
      <c r="F760" s="57">
        <f t="shared" si="102"/>
        <v>900.4</v>
      </c>
      <c r="G760" s="57">
        <v>11</v>
      </c>
      <c r="H760" s="57"/>
      <c r="I760" s="57"/>
      <c r="J760" s="57">
        <f t="shared" si="103"/>
        <v>11</v>
      </c>
      <c r="K760" s="56">
        <f t="shared" si="104"/>
        <v>8.4442169907881261E-3</v>
      </c>
      <c r="L760" s="54">
        <f t="shared" si="105"/>
        <v>31.074718526100305</v>
      </c>
      <c r="M760" s="54">
        <f t="shared" si="106"/>
        <v>6.8364380757420671</v>
      </c>
      <c r="N760" s="54">
        <f t="shared" si="110"/>
        <v>14.045772773797339</v>
      </c>
      <c r="O760" s="54">
        <v>0.68683518296340729</v>
      </c>
      <c r="P760" s="56">
        <f t="shared" si="108"/>
        <v>5.8467086360065659E-2</v>
      </c>
    </row>
    <row r="761" spans="1:16" x14ac:dyDescent="0.2">
      <c r="A761" s="59">
        <f t="shared" si="109"/>
        <v>42</v>
      </c>
      <c r="B761" s="57" t="s">
        <v>990</v>
      </c>
      <c r="C761" s="94">
        <v>643.84</v>
      </c>
      <c r="D761" s="57">
        <v>33.299999999999997</v>
      </c>
      <c r="E761" s="59"/>
      <c r="F761" s="57">
        <f t="shared" si="102"/>
        <v>677.14</v>
      </c>
      <c r="G761" s="57">
        <v>8</v>
      </c>
      <c r="H761" s="57">
        <v>1</v>
      </c>
      <c r="I761" s="57"/>
      <c r="J761" s="57">
        <f t="shared" si="103"/>
        <v>9</v>
      </c>
      <c r="K761" s="56">
        <f t="shared" si="104"/>
        <v>6.9089048106448312E-3</v>
      </c>
      <c r="L761" s="54">
        <f t="shared" si="105"/>
        <v>25.424769703172977</v>
      </c>
      <c r="M761" s="54">
        <f t="shared" si="106"/>
        <v>5.5934493346980547</v>
      </c>
      <c r="N761" s="54">
        <f t="shared" si="110"/>
        <v>11.491995905834186</v>
      </c>
      <c r="O761" s="54">
        <v>0.49951649670065978</v>
      </c>
      <c r="P761" s="56">
        <f t="shared" si="108"/>
        <v>6.3516749033295739E-2</v>
      </c>
    </row>
    <row r="762" spans="1:16" x14ac:dyDescent="0.2">
      <c r="A762" s="59">
        <f t="shared" si="109"/>
        <v>43</v>
      </c>
      <c r="B762" s="57" t="s">
        <v>991</v>
      </c>
      <c r="C762" s="94">
        <v>1596</v>
      </c>
      <c r="D762" s="57"/>
      <c r="E762" s="59">
        <v>102.9</v>
      </c>
      <c r="F762" s="57">
        <f t="shared" si="102"/>
        <v>1698.9</v>
      </c>
      <c r="G762" s="57">
        <v>26</v>
      </c>
      <c r="H762" s="57"/>
      <c r="I762" s="57">
        <v>1</v>
      </c>
      <c r="J762" s="57">
        <f t="shared" si="103"/>
        <v>27</v>
      </c>
      <c r="K762" s="56">
        <f t="shared" si="104"/>
        <v>2.0726714431934492E-2</v>
      </c>
      <c r="L762" s="54">
        <f t="shared" si="105"/>
        <v>76.274309109518924</v>
      </c>
      <c r="M762" s="54">
        <f t="shared" si="106"/>
        <v>16.780348004094165</v>
      </c>
      <c r="N762" s="54">
        <f t="shared" si="110"/>
        <v>34.475987717502555</v>
      </c>
      <c r="O762" s="54">
        <v>1.6234286142771444</v>
      </c>
      <c r="P762" s="56">
        <f t="shared" si="108"/>
        <v>7.6022175198889153E-2</v>
      </c>
    </row>
    <row r="763" spans="1:16" x14ac:dyDescent="0.2">
      <c r="A763" s="59">
        <f t="shared" si="109"/>
        <v>44</v>
      </c>
      <c r="B763" s="57" t="s">
        <v>992</v>
      </c>
      <c r="C763" s="94">
        <v>697.3</v>
      </c>
      <c r="D763" s="57"/>
      <c r="E763" s="59"/>
      <c r="F763" s="57">
        <f t="shared" si="102"/>
        <v>697.3</v>
      </c>
      <c r="G763" s="57">
        <v>11</v>
      </c>
      <c r="H763" s="57"/>
      <c r="I763" s="57"/>
      <c r="J763" s="57">
        <f t="shared" si="103"/>
        <v>11</v>
      </c>
      <c r="K763" s="56">
        <f t="shared" si="104"/>
        <v>8.4442169907881261E-3</v>
      </c>
      <c r="L763" s="54">
        <f t="shared" si="105"/>
        <v>31.074718526100305</v>
      </c>
      <c r="M763" s="54">
        <f t="shared" si="106"/>
        <v>6.8364380757420671</v>
      </c>
      <c r="N763" s="54">
        <f t="shared" si="110"/>
        <v>14.045772773797339</v>
      </c>
      <c r="O763" s="54">
        <v>0.68683518296340729</v>
      </c>
      <c r="P763" s="56">
        <f t="shared" si="108"/>
        <v>7.5496579031411326E-2</v>
      </c>
    </row>
    <row r="764" spans="1:16" x14ac:dyDescent="0.2">
      <c r="A764" s="59">
        <f t="shared" si="109"/>
        <v>45</v>
      </c>
      <c r="B764" s="57" t="s">
        <v>993</v>
      </c>
      <c r="C764" s="94">
        <v>696.5</v>
      </c>
      <c r="D764" s="57"/>
      <c r="E764" s="59">
        <v>42.8</v>
      </c>
      <c r="F764" s="57">
        <f t="shared" si="102"/>
        <v>739.3</v>
      </c>
      <c r="G764" s="57">
        <v>12</v>
      </c>
      <c r="H764" s="57"/>
      <c r="I764" s="57">
        <v>1</v>
      </c>
      <c r="J764" s="57">
        <f t="shared" si="103"/>
        <v>13</v>
      </c>
      <c r="K764" s="56">
        <f t="shared" si="104"/>
        <v>9.9795291709314227E-3</v>
      </c>
      <c r="L764" s="54">
        <f t="shared" si="105"/>
        <v>36.724667349027634</v>
      </c>
      <c r="M764" s="54">
        <f t="shared" si="106"/>
        <v>8.0794268167860803</v>
      </c>
      <c r="N764" s="54">
        <f t="shared" si="110"/>
        <v>16.59954964176049</v>
      </c>
      <c r="O764" s="54">
        <v>0.74927474505098968</v>
      </c>
      <c r="P764" s="56">
        <f t="shared" si="108"/>
        <v>8.4069956110679286E-2</v>
      </c>
    </row>
    <row r="765" spans="1:16" x14ac:dyDescent="0.2">
      <c r="A765" s="59">
        <f t="shared" si="109"/>
        <v>46</v>
      </c>
      <c r="B765" s="57" t="s">
        <v>994</v>
      </c>
      <c r="C765" s="94">
        <v>570.20000000000005</v>
      </c>
      <c r="D765" s="57"/>
      <c r="E765" s="59"/>
      <c r="F765" s="57">
        <f t="shared" si="102"/>
        <v>570.20000000000005</v>
      </c>
      <c r="G765" s="57">
        <v>8</v>
      </c>
      <c r="H765" s="57"/>
      <c r="I765" s="57"/>
      <c r="J765" s="57">
        <f t="shared" si="103"/>
        <v>8</v>
      </c>
      <c r="K765" s="56">
        <f t="shared" si="104"/>
        <v>6.1412487205731829E-3</v>
      </c>
      <c r="L765" s="54">
        <f t="shared" si="105"/>
        <v>22.599795291709313</v>
      </c>
      <c r="M765" s="54">
        <f t="shared" si="106"/>
        <v>4.9719549641760485</v>
      </c>
      <c r="N765" s="54">
        <f t="shared" si="110"/>
        <v>10.21510747185261</v>
      </c>
      <c r="O765" s="54">
        <v>0.49951649670065978</v>
      </c>
      <c r="P765" s="56">
        <f t="shared" si="108"/>
        <v>6.714551775594288E-2</v>
      </c>
    </row>
    <row r="766" spans="1:16" x14ac:dyDescent="0.2">
      <c r="A766" s="59">
        <f t="shared" si="109"/>
        <v>47</v>
      </c>
      <c r="B766" s="57" t="s">
        <v>995</v>
      </c>
      <c r="C766" s="94">
        <v>251.5</v>
      </c>
      <c r="D766" s="57"/>
      <c r="E766" s="59"/>
      <c r="F766" s="57">
        <f t="shared" si="102"/>
        <v>251.5</v>
      </c>
      <c r="G766" s="57">
        <v>3</v>
      </c>
      <c r="H766" s="57"/>
      <c r="I766" s="57"/>
      <c r="J766" s="57">
        <f t="shared" si="103"/>
        <v>3</v>
      </c>
      <c r="K766" s="56">
        <f t="shared" si="104"/>
        <v>2.3029682702149436E-3</v>
      </c>
      <c r="L766" s="54">
        <f t="shared" si="105"/>
        <v>8.4749232343909924</v>
      </c>
      <c r="M766" s="54">
        <f t="shared" si="106"/>
        <v>1.8644831115660183</v>
      </c>
      <c r="N766" s="54">
        <f t="shared" si="110"/>
        <v>3.8306653019447285</v>
      </c>
      <c r="O766" s="54">
        <v>0.18731868626274742</v>
      </c>
      <c r="P766" s="56">
        <f t="shared" si="108"/>
        <v>5.7087039102045677E-2</v>
      </c>
    </row>
    <row r="767" spans="1:16" x14ac:dyDescent="0.2">
      <c r="A767" s="59">
        <f t="shared" si="109"/>
        <v>48</v>
      </c>
      <c r="B767" s="57" t="s">
        <v>996</v>
      </c>
      <c r="C767" s="94">
        <v>810.9</v>
      </c>
      <c r="D767" s="57">
        <v>47.5</v>
      </c>
      <c r="E767" s="59"/>
      <c r="F767" s="57">
        <f t="shared" si="102"/>
        <v>858.4</v>
      </c>
      <c r="G767" s="57">
        <v>13</v>
      </c>
      <c r="H767" s="57">
        <v>1</v>
      </c>
      <c r="I767" s="57"/>
      <c r="J767" s="57">
        <f t="shared" si="103"/>
        <v>14</v>
      </c>
      <c r="K767" s="56">
        <f t="shared" si="104"/>
        <v>1.0747185261003069E-2</v>
      </c>
      <c r="L767" s="54">
        <f t="shared" si="105"/>
        <v>39.549641760491298</v>
      </c>
      <c r="M767" s="54">
        <f t="shared" si="106"/>
        <v>8.7009211873080847</v>
      </c>
      <c r="N767" s="54">
        <f t="shared" si="110"/>
        <v>17.876438075742065</v>
      </c>
      <c r="O767" s="54">
        <v>0.81171430713857218</v>
      </c>
      <c r="P767" s="56">
        <f t="shared" si="108"/>
        <v>7.7980796051584381E-2</v>
      </c>
    </row>
    <row r="768" spans="1:16" x14ac:dyDescent="0.2">
      <c r="A768" s="59">
        <f t="shared" si="109"/>
        <v>49</v>
      </c>
      <c r="B768" s="57" t="s">
        <v>997</v>
      </c>
      <c r="C768" s="94">
        <v>553</v>
      </c>
      <c r="D768" s="57"/>
      <c r="E768" s="59"/>
      <c r="F768" s="57">
        <f t="shared" si="102"/>
        <v>553</v>
      </c>
      <c r="G768" s="57">
        <v>12</v>
      </c>
      <c r="H768" s="57"/>
      <c r="I768" s="57"/>
      <c r="J768" s="57">
        <f t="shared" si="103"/>
        <v>12</v>
      </c>
      <c r="K768" s="56">
        <f t="shared" si="104"/>
        <v>9.2118730808597744E-3</v>
      </c>
      <c r="L768" s="54">
        <f t="shared" si="105"/>
        <v>33.89969293756397</v>
      </c>
      <c r="M768" s="54">
        <f t="shared" si="106"/>
        <v>7.4579324462640733</v>
      </c>
      <c r="N768" s="54">
        <f t="shared" si="110"/>
        <v>15.322661207778914</v>
      </c>
      <c r="O768" s="54">
        <v>0.74927474505098968</v>
      </c>
      <c r="P768" s="56">
        <f t="shared" si="108"/>
        <v>0.10385092465941763</v>
      </c>
    </row>
    <row r="769" spans="1:16" x14ac:dyDescent="0.2">
      <c r="A769" s="59">
        <f t="shared" si="109"/>
        <v>50</v>
      </c>
      <c r="B769" s="57" t="s">
        <v>998</v>
      </c>
      <c r="C769" s="94">
        <v>993.9</v>
      </c>
      <c r="D769" s="57"/>
      <c r="E769" s="59"/>
      <c r="F769" s="57">
        <f t="shared" si="102"/>
        <v>993.9</v>
      </c>
      <c r="G769" s="57">
        <v>24</v>
      </c>
      <c r="H769" s="57"/>
      <c r="I769" s="57"/>
      <c r="J769" s="57">
        <f t="shared" si="103"/>
        <v>24</v>
      </c>
      <c r="K769" s="56">
        <f t="shared" si="104"/>
        <v>1.8423746161719549E-2</v>
      </c>
      <c r="L769" s="54">
        <f t="shared" si="105"/>
        <v>67.799385875127939</v>
      </c>
      <c r="M769" s="54">
        <f t="shared" si="106"/>
        <v>14.915864892528147</v>
      </c>
      <c r="N769" s="54">
        <f t="shared" si="110"/>
        <v>30.645322415557828</v>
      </c>
      <c r="O769" s="54">
        <v>1.4985494901019794</v>
      </c>
      <c r="P769" s="56">
        <f t="shared" si="108"/>
        <v>0.11556406346042448</v>
      </c>
    </row>
    <row r="770" spans="1:16" x14ac:dyDescent="0.2">
      <c r="A770" s="59">
        <f t="shared" si="109"/>
        <v>51</v>
      </c>
      <c r="B770" s="57" t="s">
        <v>999</v>
      </c>
      <c r="C770" s="94">
        <v>351.3</v>
      </c>
      <c r="D770" s="57"/>
      <c r="E770" s="59"/>
      <c r="F770" s="57">
        <f t="shared" si="102"/>
        <v>351.3</v>
      </c>
      <c r="G770" s="57">
        <v>5</v>
      </c>
      <c r="H770" s="57"/>
      <c r="I770" s="57"/>
      <c r="J770" s="57">
        <f t="shared" si="103"/>
        <v>5</v>
      </c>
      <c r="K770" s="56">
        <f t="shared" si="104"/>
        <v>3.8382804503582393E-3</v>
      </c>
      <c r="L770" s="54">
        <f t="shared" si="105"/>
        <v>14.124872057318321</v>
      </c>
      <c r="M770" s="54">
        <f t="shared" si="106"/>
        <v>3.1074718526100304</v>
      </c>
      <c r="N770" s="54">
        <f t="shared" si="110"/>
        <v>6.3844421699078815</v>
      </c>
      <c r="O770" s="54">
        <v>0.31219781043791239</v>
      </c>
      <c r="P770" s="56">
        <f t="shared" si="108"/>
        <v>6.8115524879801145E-2</v>
      </c>
    </row>
    <row r="771" spans="1:16" x14ac:dyDescent="0.2">
      <c r="A771" s="59">
        <f t="shared" si="109"/>
        <v>52</v>
      </c>
      <c r="B771" s="57" t="s">
        <v>1000</v>
      </c>
      <c r="C771" s="94">
        <v>330</v>
      </c>
      <c r="D771" s="57"/>
      <c r="E771" s="59">
        <v>35</v>
      </c>
      <c r="F771" s="57">
        <f t="shared" si="102"/>
        <v>365</v>
      </c>
      <c r="G771" s="57">
        <v>7</v>
      </c>
      <c r="H771" s="57"/>
      <c r="I771" s="57">
        <v>1</v>
      </c>
      <c r="J771" s="57">
        <f t="shared" si="103"/>
        <v>8</v>
      </c>
      <c r="K771" s="56">
        <f t="shared" si="104"/>
        <v>6.1412487205731829E-3</v>
      </c>
      <c r="L771" s="54">
        <f t="shared" si="105"/>
        <v>22.599795291709313</v>
      </c>
      <c r="M771" s="54">
        <f t="shared" si="106"/>
        <v>4.9719549641760485</v>
      </c>
      <c r="N771" s="54">
        <f t="shared" si="110"/>
        <v>10.21510747185261</v>
      </c>
      <c r="O771" s="54">
        <v>0.43707693461307739</v>
      </c>
      <c r="P771" s="56">
        <f t="shared" si="108"/>
        <v>0.10472310866397548</v>
      </c>
    </row>
    <row r="772" spans="1:16" x14ac:dyDescent="0.2">
      <c r="A772" s="59">
        <f t="shared" si="109"/>
        <v>53</v>
      </c>
      <c r="B772" s="57" t="s">
        <v>1001</v>
      </c>
      <c r="C772" s="94">
        <v>207.1</v>
      </c>
      <c r="D772" s="57"/>
      <c r="E772" s="59">
        <v>43.3</v>
      </c>
      <c r="F772" s="57">
        <f t="shared" si="102"/>
        <v>250.39999999999998</v>
      </c>
      <c r="G772" s="57">
        <v>3</v>
      </c>
      <c r="H772" s="57"/>
      <c r="I772" s="57">
        <v>2</v>
      </c>
      <c r="J772" s="57">
        <f t="shared" si="103"/>
        <v>5</v>
      </c>
      <c r="K772" s="56">
        <f t="shared" si="104"/>
        <v>3.8382804503582393E-3</v>
      </c>
      <c r="L772" s="54">
        <f t="shared" si="105"/>
        <v>14.124872057318321</v>
      </c>
      <c r="M772" s="54">
        <f t="shared" si="106"/>
        <v>3.1074718526100304</v>
      </c>
      <c r="N772" s="54">
        <f t="shared" si="110"/>
        <v>6.3844421699078815</v>
      </c>
      <c r="O772" s="54">
        <v>0.18731868626274742</v>
      </c>
      <c r="P772" s="56">
        <f t="shared" si="108"/>
        <v>9.5064316158542259E-2</v>
      </c>
    </row>
    <row r="773" spans="1:16" x14ac:dyDescent="0.2">
      <c r="A773" s="59">
        <f t="shared" si="109"/>
        <v>54</v>
      </c>
      <c r="B773" s="57" t="s">
        <v>1002</v>
      </c>
      <c r="C773" s="94">
        <v>285.8</v>
      </c>
      <c r="D773" s="57"/>
      <c r="E773" s="59">
        <v>39.1</v>
      </c>
      <c r="F773" s="57">
        <f t="shared" si="102"/>
        <v>324.90000000000003</v>
      </c>
      <c r="G773" s="57">
        <v>4</v>
      </c>
      <c r="H773" s="57"/>
      <c r="I773" s="57">
        <v>1</v>
      </c>
      <c r="J773" s="57">
        <f t="shared" si="103"/>
        <v>5</v>
      </c>
      <c r="K773" s="56">
        <f t="shared" si="104"/>
        <v>3.8382804503582393E-3</v>
      </c>
      <c r="L773" s="54">
        <f t="shared" si="105"/>
        <v>14.124872057318321</v>
      </c>
      <c r="M773" s="54">
        <f t="shared" si="106"/>
        <v>3.1074718526100304</v>
      </c>
      <c r="N773" s="54">
        <f t="shared" si="110"/>
        <v>6.3844421699078815</v>
      </c>
      <c r="O773" s="54">
        <v>0.24975824835032989</v>
      </c>
      <c r="P773" s="56">
        <f t="shared" si="108"/>
        <v>7.3458123509346135E-2</v>
      </c>
    </row>
    <row r="774" spans="1:16" x14ac:dyDescent="0.2">
      <c r="A774" s="59">
        <f t="shared" si="109"/>
        <v>55</v>
      </c>
      <c r="B774" s="57" t="s">
        <v>1003</v>
      </c>
      <c r="C774" s="94">
        <v>255</v>
      </c>
      <c r="D774" s="57"/>
      <c r="E774" s="59"/>
      <c r="F774" s="57">
        <f t="shared" si="102"/>
        <v>255</v>
      </c>
      <c r="G774" s="57">
        <v>5</v>
      </c>
      <c r="H774" s="57"/>
      <c r="I774" s="57"/>
      <c r="J774" s="57">
        <f t="shared" si="103"/>
        <v>5</v>
      </c>
      <c r="K774" s="56">
        <f t="shared" si="104"/>
        <v>3.8382804503582393E-3</v>
      </c>
      <c r="L774" s="54">
        <f t="shared" si="105"/>
        <v>14.124872057318321</v>
      </c>
      <c r="M774" s="54">
        <f t="shared" si="106"/>
        <v>3.1074718526100304</v>
      </c>
      <c r="N774" s="54">
        <f t="shared" si="110"/>
        <v>6.3844421699078815</v>
      </c>
      <c r="O774" s="54">
        <v>0.31219781043791239</v>
      </c>
      <c r="P774" s="56">
        <f t="shared" si="108"/>
        <v>9.3839152510878987E-2</v>
      </c>
    </row>
    <row r="775" spans="1:16" x14ac:dyDescent="0.2">
      <c r="A775" s="59">
        <f t="shared" si="109"/>
        <v>56</v>
      </c>
      <c r="B775" s="57" t="s">
        <v>1004</v>
      </c>
      <c r="C775" s="94">
        <v>313.39999999999998</v>
      </c>
      <c r="D775" s="57"/>
      <c r="E775" s="59"/>
      <c r="F775" s="57">
        <f t="shared" si="102"/>
        <v>313.39999999999998</v>
      </c>
      <c r="G775" s="57">
        <v>8</v>
      </c>
      <c r="H775" s="57"/>
      <c r="I775" s="57"/>
      <c r="J775" s="57">
        <f t="shared" si="103"/>
        <v>8</v>
      </c>
      <c r="K775" s="56">
        <f t="shared" si="104"/>
        <v>6.1412487205731829E-3</v>
      </c>
      <c r="L775" s="54">
        <f t="shared" si="105"/>
        <v>22.599795291709313</v>
      </c>
      <c r="M775" s="54">
        <f t="shared" si="106"/>
        <v>4.9719549641760485</v>
      </c>
      <c r="N775" s="54">
        <f t="shared" si="110"/>
        <v>10.21510747185261</v>
      </c>
      <c r="O775" s="54">
        <v>0.49951649670065978</v>
      </c>
      <c r="P775" s="56">
        <f t="shared" si="108"/>
        <v>0.12216456357510733</v>
      </c>
    </row>
    <row r="776" spans="1:16" x14ac:dyDescent="0.2">
      <c r="A776" s="59">
        <f t="shared" si="109"/>
        <v>57</v>
      </c>
      <c r="B776" s="57" t="s">
        <v>1005</v>
      </c>
      <c r="C776" s="94">
        <v>129.80000000000001</v>
      </c>
      <c r="D776" s="57"/>
      <c r="E776" s="59"/>
      <c r="F776" s="57">
        <f t="shared" si="102"/>
        <v>129.80000000000001</v>
      </c>
      <c r="G776" s="57">
        <v>3</v>
      </c>
      <c r="H776" s="57"/>
      <c r="I776" s="57"/>
      <c r="J776" s="57">
        <f t="shared" si="103"/>
        <v>3</v>
      </c>
      <c r="K776" s="56">
        <f t="shared" si="104"/>
        <v>2.3029682702149436E-3</v>
      </c>
      <c r="L776" s="54">
        <f t="shared" si="105"/>
        <v>8.4749232343909924</v>
      </c>
      <c r="M776" s="54">
        <f t="shared" si="106"/>
        <v>1.8644831115660183</v>
      </c>
      <c r="N776" s="54">
        <f t="shared" si="110"/>
        <v>3.8306653019447285</v>
      </c>
      <c r="O776" s="54">
        <v>0.18731868626274742</v>
      </c>
      <c r="P776" s="56">
        <f t="shared" si="108"/>
        <v>0.11061163585642901</v>
      </c>
    </row>
    <row r="777" spans="1:16" x14ac:dyDescent="0.2">
      <c r="A777" s="59">
        <f t="shared" si="109"/>
        <v>58</v>
      </c>
      <c r="B777" s="57" t="s">
        <v>1006</v>
      </c>
      <c r="C777" s="94">
        <v>307.3</v>
      </c>
      <c r="D777" s="57"/>
      <c r="E777" s="59"/>
      <c r="F777" s="57">
        <f t="shared" si="102"/>
        <v>307.3</v>
      </c>
      <c r="G777" s="57">
        <v>8</v>
      </c>
      <c r="H777" s="57"/>
      <c r="I777" s="57"/>
      <c r="J777" s="57">
        <f t="shared" si="103"/>
        <v>8</v>
      </c>
      <c r="K777" s="56">
        <f t="shared" si="104"/>
        <v>6.1412487205731829E-3</v>
      </c>
      <c r="L777" s="54">
        <f t="shared" si="105"/>
        <v>22.599795291709313</v>
      </c>
      <c r="M777" s="54">
        <f t="shared" si="106"/>
        <v>4.9719549641760485</v>
      </c>
      <c r="N777" s="54">
        <f t="shared" si="110"/>
        <v>10.21510747185261</v>
      </c>
      <c r="O777" s="54">
        <v>0.49951649670065978</v>
      </c>
      <c r="P777" s="56">
        <f t="shared" si="108"/>
        <v>0.12458956792853443</v>
      </c>
    </row>
    <row r="778" spans="1:16" x14ac:dyDescent="0.2">
      <c r="A778" s="59">
        <f t="shared" si="109"/>
        <v>59</v>
      </c>
      <c r="B778" s="57" t="s">
        <v>1008</v>
      </c>
      <c r="C778" s="94">
        <v>134.5</v>
      </c>
      <c r="D778" s="57"/>
      <c r="E778" s="59"/>
      <c r="F778" s="57">
        <f t="shared" ref="F778:F824" si="111">C778+D778+E778</f>
        <v>134.5</v>
      </c>
      <c r="G778" s="57">
        <v>3</v>
      </c>
      <c r="H778" s="57"/>
      <c r="I778" s="57"/>
      <c r="J778" s="57">
        <f t="shared" si="103"/>
        <v>3</v>
      </c>
      <c r="K778" s="56">
        <f t="shared" si="104"/>
        <v>2.3029682702149436E-3</v>
      </c>
      <c r="L778" s="54">
        <f t="shared" si="105"/>
        <v>8.4749232343909924</v>
      </c>
      <c r="M778" s="54">
        <f t="shared" ref="M778:M827" si="112">L778*0.22</f>
        <v>1.8644831115660183</v>
      </c>
      <c r="N778" s="54">
        <f t="shared" si="110"/>
        <v>3.8306653019447285</v>
      </c>
      <c r="O778" s="54">
        <v>0.18731868626274742</v>
      </c>
      <c r="P778" s="56">
        <f t="shared" si="108"/>
        <v>0.10674639653653893</v>
      </c>
    </row>
    <row r="779" spans="1:16" x14ac:dyDescent="0.2">
      <c r="A779" s="59">
        <f t="shared" si="109"/>
        <v>60</v>
      </c>
      <c r="B779" s="57" t="s">
        <v>1009</v>
      </c>
      <c r="C779" s="94">
        <v>4314.8999999999996</v>
      </c>
      <c r="D779" s="57"/>
      <c r="E779" s="59">
        <v>196.7</v>
      </c>
      <c r="F779" s="57">
        <f t="shared" si="111"/>
        <v>4511.5999999999995</v>
      </c>
      <c r="G779" s="57">
        <v>95</v>
      </c>
      <c r="H779" s="57"/>
      <c r="I779" s="57">
        <v>1</v>
      </c>
      <c r="J779" s="57">
        <f t="shared" si="103"/>
        <v>96</v>
      </c>
      <c r="K779" s="56">
        <f t="shared" si="104"/>
        <v>7.3694984646878195E-2</v>
      </c>
      <c r="L779" s="54">
        <f t="shared" si="105"/>
        <v>271.19754350051176</v>
      </c>
      <c r="M779" s="54">
        <f t="shared" si="112"/>
        <v>59.663459570112586</v>
      </c>
      <c r="N779" s="54">
        <f t="shared" si="110"/>
        <v>122.58128966223131</v>
      </c>
      <c r="O779" s="54">
        <v>5.9317583983203352</v>
      </c>
      <c r="P779" s="56">
        <f t="shared" si="108"/>
        <v>0.10182065146093981</v>
      </c>
    </row>
    <row r="780" spans="1:16" x14ac:dyDescent="0.2">
      <c r="A780" s="59">
        <f t="shared" si="109"/>
        <v>61</v>
      </c>
      <c r="B780" s="57" t="s">
        <v>1010</v>
      </c>
      <c r="C780" s="94">
        <v>3549.4</v>
      </c>
      <c r="D780" s="57"/>
      <c r="E780" s="59"/>
      <c r="F780" s="57">
        <f t="shared" si="111"/>
        <v>3549.4</v>
      </c>
      <c r="G780" s="57">
        <v>80</v>
      </c>
      <c r="H780" s="57"/>
      <c r="I780" s="57"/>
      <c r="J780" s="57">
        <f t="shared" si="103"/>
        <v>80</v>
      </c>
      <c r="K780" s="56">
        <f t="shared" si="104"/>
        <v>6.1412487205731829E-2</v>
      </c>
      <c r="L780" s="54">
        <f t="shared" si="105"/>
        <v>225.99795291709313</v>
      </c>
      <c r="M780" s="54">
        <f t="shared" si="112"/>
        <v>49.719549641760487</v>
      </c>
      <c r="N780" s="54">
        <f t="shared" si="110"/>
        <v>102.1510747185261</v>
      </c>
      <c r="O780" s="54">
        <v>4.9951649670065983</v>
      </c>
      <c r="P780" s="56">
        <f t="shared" si="108"/>
        <v>0.10786717254870859</v>
      </c>
    </row>
    <row r="781" spans="1:16" x14ac:dyDescent="0.2">
      <c r="A781" s="59">
        <f t="shared" si="109"/>
        <v>62</v>
      </c>
      <c r="B781" s="57" t="s">
        <v>1011</v>
      </c>
      <c r="C781" s="94">
        <v>3345.7</v>
      </c>
      <c r="D781" s="57"/>
      <c r="E781" s="59"/>
      <c r="F781" s="57">
        <f t="shared" si="111"/>
        <v>3345.7</v>
      </c>
      <c r="G781" s="57">
        <v>80</v>
      </c>
      <c r="H781" s="57"/>
      <c r="I781" s="57"/>
      <c r="J781" s="57">
        <f t="shared" si="103"/>
        <v>80</v>
      </c>
      <c r="K781" s="56">
        <f t="shared" si="104"/>
        <v>6.1412487205731829E-2</v>
      </c>
      <c r="L781" s="54">
        <f t="shared" si="105"/>
        <v>225.99795291709313</v>
      </c>
      <c r="M781" s="54">
        <f t="shared" si="112"/>
        <v>49.719549641760487</v>
      </c>
      <c r="N781" s="54">
        <f t="shared" si="110"/>
        <v>102.1510747185261</v>
      </c>
      <c r="O781" s="54">
        <v>4.9951649670065983</v>
      </c>
      <c r="P781" s="56">
        <f t="shared" si="108"/>
        <v>0.11443457041706857</v>
      </c>
    </row>
    <row r="782" spans="1:16" x14ac:dyDescent="0.2">
      <c r="A782" s="59">
        <f t="shared" si="109"/>
        <v>63</v>
      </c>
      <c r="B782" s="57" t="s">
        <v>1012</v>
      </c>
      <c r="C782" s="94">
        <v>3098.6</v>
      </c>
      <c r="D782" s="57"/>
      <c r="E782" s="59">
        <v>182</v>
      </c>
      <c r="F782" s="57">
        <f t="shared" si="111"/>
        <v>3280.6</v>
      </c>
      <c r="G782" s="57">
        <v>66</v>
      </c>
      <c r="H782" s="57"/>
      <c r="I782" s="57">
        <v>1</v>
      </c>
      <c r="J782" s="57">
        <f t="shared" si="103"/>
        <v>67</v>
      </c>
      <c r="K782" s="56">
        <f t="shared" si="104"/>
        <v>5.1432958034800406E-2</v>
      </c>
      <c r="L782" s="54">
        <f t="shared" si="105"/>
        <v>189.27328556806549</v>
      </c>
      <c r="M782" s="54">
        <f t="shared" si="112"/>
        <v>41.640122824974405</v>
      </c>
      <c r="N782" s="54">
        <f t="shared" si="110"/>
        <v>85.5515250767656</v>
      </c>
      <c r="O782" s="54">
        <v>4.1210110977804435</v>
      </c>
      <c r="P782" s="56">
        <f t="shared" si="108"/>
        <v>9.7721741317925367E-2</v>
      </c>
    </row>
    <row r="783" spans="1:16" x14ac:dyDescent="0.2">
      <c r="A783" s="59">
        <f t="shared" si="109"/>
        <v>64</v>
      </c>
      <c r="B783" s="57" t="s">
        <v>1013</v>
      </c>
      <c r="C783" s="94">
        <v>141.30000000000001</v>
      </c>
      <c r="D783" s="57"/>
      <c r="E783" s="59"/>
      <c r="F783" s="57">
        <f t="shared" si="111"/>
        <v>141.30000000000001</v>
      </c>
      <c r="G783" s="57">
        <v>3</v>
      </c>
      <c r="H783" s="57"/>
      <c r="I783" s="57"/>
      <c r="J783" s="57">
        <f t="shared" si="103"/>
        <v>3</v>
      </c>
      <c r="K783" s="56">
        <f t="shared" si="104"/>
        <v>2.3029682702149436E-3</v>
      </c>
      <c r="L783" s="54">
        <f t="shared" si="105"/>
        <v>8.4749232343909924</v>
      </c>
      <c r="M783" s="54">
        <f t="shared" si="112"/>
        <v>1.8644831115660183</v>
      </c>
      <c r="N783" s="54">
        <f t="shared" si="110"/>
        <v>3.8306653019447285</v>
      </c>
      <c r="O783" s="54">
        <v>0.18731868626274742</v>
      </c>
      <c r="P783" s="56">
        <f t="shared" si="108"/>
        <v>0.10160927341942311</v>
      </c>
    </row>
    <row r="784" spans="1:16" x14ac:dyDescent="0.2">
      <c r="A784" s="59">
        <f t="shared" si="109"/>
        <v>65</v>
      </c>
      <c r="B784" s="57" t="s">
        <v>1014</v>
      </c>
      <c r="C784" s="94">
        <v>263.8</v>
      </c>
      <c r="D784" s="57"/>
      <c r="E784" s="59"/>
      <c r="F784" s="57">
        <f t="shared" si="111"/>
        <v>263.8</v>
      </c>
      <c r="G784" s="57">
        <v>4</v>
      </c>
      <c r="H784" s="57"/>
      <c r="I784" s="57"/>
      <c r="J784" s="57">
        <f t="shared" si="103"/>
        <v>4</v>
      </c>
      <c r="K784" s="56">
        <f t="shared" si="104"/>
        <v>3.0706243602865915E-3</v>
      </c>
      <c r="L784" s="54">
        <f t="shared" si="105"/>
        <v>11.299897645854657</v>
      </c>
      <c r="M784" s="54">
        <f t="shared" si="112"/>
        <v>2.4859774820880243</v>
      </c>
      <c r="N784" s="54">
        <f t="shared" ref="N784:N815" si="113">L784*0.452</f>
        <v>5.107553735926305</v>
      </c>
      <c r="O784" s="54">
        <v>0.24975824835032989</v>
      </c>
      <c r="P784" s="56">
        <f t="shared" si="108"/>
        <v>7.2567047430702483E-2</v>
      </c>
    </row>
    <row r="785" spans="1:16" x14ac:dyDescent="0.2">
      <c r="A785" s="59">
        <f t="shared" si="109"/>
        <v>66</v>
      </c>
      <c r="B785" s="57" t="s">
        <v>1015</v>
      </c>
      <c r="C785" s="94">
        <v>117.3</v>
      </c>
      <c r="D785" s="57"/>
      <c r="E785" s="59"/>
      <c r="F785" s="57">
        <f t="shared" si="111"/>
        <v>117.3</v>
      </c>
      <c r="G785" s="57">
        <v>3</v>
      </c>
      <c r="H785" s="57"/>
      <c r="I785" s="57"/>
      <c r="J785" s="57">
        <f t="shared" ref="J785:J848" si="114">G785+H785+I785</f>
        <v>3</v>
      </c>
      <c r="K785" s="56">
        <f t="shared" ref="K785:K848" si="115">3/$J$896*J785</f>
        <v>2.3029682702149436E-3</v>
      </c>
      <c r="L785" s="54">
        <f t="shared" ref="L785:L848" si="116">K785*3680</f>
        <v>8.4749232343909924</v>
      </c>
      <c r="M785" s="54">
        <f t="shared" si="112"/>
        <v>1.8644831115660183</v>
      </c>
      <c r="N785" s="54">
        <f t="shared" si="113"/>
        <v>3.8306653019447285</v>
      </c>
      <c r="O785" s="54">
        <v>0.18731868626274742</v>
      </c>
      <c r="P785" s="56">
        <f t="shared" ref="P785:P848" si="117">(L785+M785+N785+O785)/F785</f>
        <v>0.12239889457940739</v>
      </c>
    </row>
    <row r="786" spans="1:16" x14ac:dyDescent="0.2">
      <c r="A786" s="59">
        <f t="shared" ref="A786:A849" si="118">A785+1</f>
        <v>67</v>
      </c>
      <c r="B786" s="57" t="s">
        <v>1016</v>
      </c>
      <c r="C786" s="94">
        <v>138</v>
      </c>
      <c r="D786" s="57"/>
      <c r="E786" s="59"/>
      <c r="F786" s="57">
        <f t="shared" si="111"/>
        <v>138</v>
      </c>
      <c r="G786" s="57">
        <v>4</v>
      </c>
      <c r="H786" s="57"/>
      <c r="I786" s="57"/>
      <c r="J786" s="57">
        <f t="shared" si="114"/>
        <v>4</v>
      </c>
      <c r="K786" s="56">
        <f t="shared" si="115"/>
        <v>3.0706243602865915E-3</v>
      </c>
      <c r="L786" s="54">
        <f t="shared" si="116"/>
        <v>11.299897645854657</v>
      </c>
      <c r="M786" s="54">
        <f t="shared" si="112"/>
        <v>2.4859774820880243</v>
      </c>
      <c r="N786" s="54">
        <f t="shared" si="113"/>
        <v>5.107553735926305</v>
      </c>
      <c r="O786" s="54">
        <v>0.24975824835032989</v>
      </c>
      <c r="P786" s="56">
        <f t="shared" si="117"/>
        <v>0.13871874718999505</v>
      </c>
    </row>
    <row r="787" spans="1:16" x14ac:dyDescent="0.2">
      <c r="A787" s="59">
        <f t="shared" si="118"/>
        <v>68</v>
      </c>
      <c r="B787" s="57" t="s">
        <v>1017</v>
      </c>
      <c r="C787" s="94">
        <v>139</v>
      </c>
      <c r="D787" s="57"/>
      <c r="E787" s="59"/>
      <c r="F787" s="57">
        <f t="shared" si="111"/>
        <v>139</v>
      </c>
      <c r="G787" s="57">
        <v>4</v>
      </c>
      <c r="H787" s="57"/>
      <c r="I787" s="57"/>
      <c r="J787" s="57">
        <f t="shared" si="114"/>
        <v>4</v>
      </c>
      <c r="K787" s="56">
        <f t="shared" si="115"/>
        <v>3.0706243602865915E-3</v>
      </c>
      <c r="L787" s="54">
        <f t="shared" si="116"/>
        <v>11.299897645854657</v>
      </c>
      <c r="M787" s="54">
        <f t="shared" si="112"/>
        <v>2.4859774820880243</v>
      </c>
      <c r="N787" s="54">
        <f t="shared" si="113"/>
        <v>5.107553735926305</v>
      </c>
      <c r="O787" s="54">
        <v>0.24975824835032989</v>
      </c>
      <c r="P787" s="56">
        <f t="shared" si="117"/>
        <v>0.13772077059150586</v>
      </c>
    </row>
    <row r="788" spans="1:16" x14ac:dyDescent="0.2">
      <c r="A788" s="59">
        <f t="shared" si="118"/>
        <v>69</v>
      </c>
      <c r="B788" s="57" t="s">
        <v>1018</v>
      </c>
      <c r="C788" s="94">
        <v>133</v>
      </c>
      <c r="D788" s="57"/>
      <c r="E788" s="59"/>
      <c r="F788" s="57">
        <f t="shared" si="111"/>
        <v>133</v>
      </c>
      <c r="G788" s="57">
        <v>4</v>
      </c>
      <c r="H788" s="57"/>
      <c r="I788" s="57"/>
      <c r="J788" s="57">
        <f t="shared" si="114"/>
        <v>4</v>
      </c>
      <c r="K788" s="56">
        <f t="shared" si="115"/>
        <v>3.0706243602865915E-3</v>
      </c>
      <c r="L788" s="54">
        <f t="shared" si="116"/>
        <v>11.299897645854657</v>
      </c>
      <c r="M788" s="54">
        <f t="shared" si="112"/>
        <v>2.4859774820880243</v>
      </c>
      <c r="N788" s="54">
        <f t="shared" si="113"/>
        <v>5.107553735926305</v>
      </c>
      <c r="O788" s="54">
        <v>0.24975824835032989</v>
      </c>
      <c r="P788" s="56">
        <f t="shared" si="117"/>
        <v>0.14393373768585951</v>
      </c>
    </row>
    <row r="789" spans="1:16" x14ac:dyDescent="0.2">
      <c r="A789" s="59">
        <f t="shared" si="118"/>
        <v>70</v>
      </c>
      <c r="B789" s="57" t="s">
        <v>1019</v>
      </c>
      <c r="C789" s="94">
        <v>315.60000000000002</v>
      </c>
      <c r="D789" s="81"/>
      <c r="E789" s="59"/>
      <c r="F789" s="57">
        <f t="shared" si="111"/>
        <v>315.60000000000002</v>
      </c>
      <c r="G789" s="57">
        <v>8</v>
      </c>
      <c r="H789" s="57"/>
      <c r="I789" s="57"/>
      <c r="J789" s="57">
        <f t="shared" si="114"/>
        <v>8</v>
      </c>
      <c r="K789" s="56">
        <f t="shared" si="115"/>
        <v>6.1412487205731829E-3</v>
      </c>
      <c r="L789" s="54">
        <f t="shared" si="116"/>
        <v>22.599795291709313</v>
      </c>
      <c r="M789" s="54">
        <f t="shared" si="112"/>
        <v>4.9719549641760485</v>
      </c>
      <c r="N789" s="54">
        <f t="shared" si="113"/>
        <v>10.21510747185261</v>
      </c>
      <c r="O789" s="54">
        <v>0.49951649670065978</v>
      </c>
      <c r="P789" s="56">
        <f t="shared" si="117"/>
        <v>0.12131297282775232</v>
      </c>
    </row>
    <row r="790" spans="1:16" x14ac:dyDescent="0.2">
      <c r="A790" s="59">
        <f t="shared" si="118"/>
        <v>71</v>
      </c>
      <c r="B790" s="57" t="s">
        <v>1020</v>
      </c>
      <c r="C790" s="94">
        <v>265.7</v>
      </c>
      <c r="D790" s="57"/>
      <c r="E790" s="59"/>
      <c r="F790" s="57">
        <f t="shared" si="111"/>
        <v>265.7</v>
      </c>
      <c r="G790" s="57">
        <v>5</v>
      </c>
      <c r="H790" s="57"/>
      <c r="I790" s="57"/>
      <c r="J790" s="57">
        <f t="shared" si="114"/>
        <v>5</v>
      </c>
      <c r="K790" s="56">
        <f t="shared" si="115"/>
        <v>3.8382804503582393E-3</v>
      </c>
      <c r="L790" s="54">
        <f t="shared" si="116"/>
        <v>14.124872057318321</v>
      </c>
      <c r="M790" s="54">
        <f t="shared" si="112"/>
        <v>3.1074718526100304</v>
      </c>
      <c r="N790" s="54">
        <f t="shared" si="113"/>
        <v>6.3844421699078815</v>
      </c>
      <c r="O790" s="54">
        <v>0.31219781043791239</v>
      </c>
      <c r="P790" s="56">
        <f t="shared" si="117"/>
        <v>9.00601576600457E-2</v>
      </c>
    </row>
    <row r="791" spans="1:16" x14ac:dyDescent="0.2">
      <c r="A791" s="59">
        <f t="shared" si="118"/>
        <v>72</v>
      </c>
      <c r="B791" s="57" t="s">
        <v>1021</v>
      </c>
      <c r="C791" s="94">
        <v>156.80000000000001</v>
      </c>
      <c r="D791" s="57"/>
      <c r="E791" s="98">
        <v>17.5</v>
      </c>
      <c r="F791" s="57">
        <f t="shared" si="111"/>
        <v>174.3</v>
      </c>
      <c r="G791" s="57">
        <v>3</v>
      </c>
      <c r="H791" s="57"/>
      <c r="I791" s="57">
        <v>1</v>
      </c>
      <c r="J791" s="57">
        <f t="shared" si="114"/>
        <v>4</v>
      </c>
      <c r="K791" s="56">
        <f t="shared" si="115"/>
        <v>3.0706243602865915E-3</v>
      </c>
      <c r="L791" s="54">
        <f t="shared" si="116"/>
        <v>11.299897645854657</v>
      </c>
      <c r="M791" s="54">
        <f t="shared" si="112"/>
        <v>2.4859774820880243</v>
      </c>
      <c r="N791" s="54">
        <f t="shared" si="113"/>
        <v>5.107553735926305</v>
      </c>
      <c r="O791" s="54">
        <v>0.18731868626274742</v>
      </c>
      <c r="P791" s="56">
        <f t="shared" si="117"/>
        <v>0.10947072604780111</v>
      </c>
    </row>
    <row r="792" spans="1:16" x14ac:dyDescent="0.2">
      <c r="A792" s="59">
        <f t="shared" si="118"/>
        <v>73</v>
      </c>
      <c r="B792" s="57" t="s">
        <v>1022</v>
      </c>
      <c r="C792" s="94">
        <v>132.30000000000001</v>
      </c>
      <c r="D792" s="57"/>
      <c r="E792" s="59"/>
      <c r="F792" s="57">
        <f t="shared" si="111"/>
        <v>132.30000000000001</v>
      </c>
      <c r="G792" s="57">
        <v>3</v>
      </c>
      <c r="H792" s="57"/>
      <c r="I792" s="57"/>
      <c r="J792" s="57">
        <f t="shared" si="114"/>
        <v>3</v>
      </c>
      <c r="K792" s="56">
        <f t="shared" si="115"/>
        <v>2.3029682702149436E-3</v>
      </c>
      <c r="L792" s="54">
        <f t="shared" si="116"/>
        <v>8.4749232343909924</v>
      </c>
      <c r="M792" s="54">
        <f t="shared" si="112"/>
        <v>1.8644831115660183</v>
      </c>
      <c r="N792" s="54">
        <f t="shared" si="113"/>
        <v>3.8306653019447285</v>
      </c>
      <c r="O792" s="54">
        <v>0.18731868626274742</v>
      </c>
      <c r="P792" s="56">
        <f t="shared" si="117"/>
        <v>0.10852146889013217</v>
      </c>
    </row>
    <row r="793" spans="1:16" x14ac:dyDescent="0.2">
      <c r="A793" s="59">
        <f t="shared" si="118"/>
        <v>74</v>
      </c>
      <c r="B793" s="57" t="s">
        <v>1023</v>
      </c>
      <c r="C793" s="94">
        <v>238.1</v>
      </c>
      <c r="D793" s="57"/>
      <c r="E793" s="59"/>
      <c r="F793" s="57">
        <f t="shared" si="111"/>
        <v>238.1</v>
      </c>
      <c r="G793" s="57">
        <v>4</v>
      </c>
      <c r="H793" s="57"/>
      <c r="I793" s="57"/>
      <c r="J793" s="57">
        <f t="shared" si="114"/>
        <v>4</v>
      </c>
      <c r="K793" s="56">
        <f t="shared" si="115"/>
        <v>3.0706243602865915E-3</v>
      </c>
      <c r="L793" s="54">
        <f t="shared" si="116"/>
        <v>11.299897645854657</v>
      </c>
      <c r="M793" s="54">
        <f t="shared" si="112"/>
        <v>2.4859774820880243</v>
      </c>
      <c r="N793" s="54">
        <f t="shared" si="113"/>
        <v>5.107553735926305</v>
      </c>
      <c r="O793" s="54">
        <v>0.24975824835032989</v>
      </c>
      <c r="P793" s="56">
        <f t="shared" si="117"/>
        <v>8.0399777875763606E-2</v>
      </c>
    </row>
    <row r="794" spans="1:16" x14ac:dyDescent="0.2">
      <c r="A794" s="59">
        <f t="shared" si="118"/>
        <v>75</v>
      </c>
      <c r="B794" s="57" t="s">
        <v>1024</v>
      </c>
      <c r="C794" s="94">
        <v>80.8</v>
      </c>
      <c r="D794" s="57"/>
      <c r="E794" s="59"/>
      <c r="F794" s="57">
        <f t="shared" si="111"/>
        <v>80.8</v>
      </c>
      <c r="G794" s="57">
        <v>2</v>
      </c>
      <c r="H794" s="57"/>
      <c r="I794" s="57"/>
      <c r="J794" s="57">
        <f t="shared" si="114"/>
        <v>2</v>
      </c>
      <c r="K794" s="56">
        <f t="shared" si="115"/>
        <v>1.5353121801432957E-3</v>
      </c>
      <c r="L794" s="54">
        <f t="shared" si="116"/>
        <v>5.6499488229273283</v>
      </c>
      <c r="M794" s="54">
        <f t="shared" si="112"/>
        <v>1.2429887410440121</v>
      </c>
      <c r="N794" s="54">
        <f t="shared" si="113"/>
        <v>2.5537768679631525</v>
      </c>
      <c r="O794" s="54">
        <v>0.12487912417516495</v>
      </c>
      <c r="P794" s="56">
        <f t="shared" si="117"/>
        <v>0.11846031628848587</v>
      </c>
    </row>
    <row r="795" spans="1:16" x14ac:dyDescent="0.2">
      <c r="A795" s="59">
        <f t="shared" si="118"/>
        <v>76</v>
      </c>
      <c r="B795" s="57" t="s">
        <v>1025</v>
      </c>
      <c r="C795" s="94">
        <v>137.5</v>
      </c>
      <c r="D795" s="57"/>
      <c r="E795" s="59">
        <v>41.1</v>
      </c>
      <c r="F795" s="57">
        <f t="shared" si="111"/>
        <v>178.6</v>
      </c>
      <c r="G795" s="57">
        <v>3</v>
      </c>
      <c r="H795" s="57"/>
      <c r="I795" s="57">
        <v>1</v>
      </c>
      <c r="J795" s="57">
        <f t="shared" si="114"/>
        <v>4</v>
      </c>
      <c r="K795" s="56">
        <f t="shared" si="115"/>
        <v>3.0706243602865915E-3</v>
      </c>
      <c r="L795" s="54">
        <f t="shared" si="116"/>
        <v>11.299897645854657</v>
      </c>
      <c r="M795" s="54">
        <f t="shared" si="112"/>
        <v>2.4859774820880243</v>
      </c>
      <c r="N795" s="54">
        <f t="shared" si="113"/>
        <v>5.107553735926305</v>
      </c>
      <c r="O795" s="54">
        <v>0.18731868626274742</v>
      </c>
      <c r="P795" s="56">
        <f t="shared" si="117"/>
        <v>0.10683509266591118</v>
      </c>
    </row>
    <row r="796" spans="1:16" x14ac:dyDescent="0.2">
      <c r="A796" s="59">
        <f t="shared" si="118"/>
        <v>77</v>
      </c>
      <c r="B796" s="57" t="s">
        <v>1026</v>
      </c>
      <c r="C796" s="94">
        <v>84.9</v>
      </c>
      <c r="D796" s="57"/>
      <c r="E796" s="59"/>
      <c r="F796" s="57">
        <f t="shared" si="111"/>
        <v>84.9</v>
      </c>
      <c r="G796" s="57">
        <v>1</v>
      </c>
      <c r="H796" s="57"/>
      <c r="I796" s="57"/>
      <c r="J796" s="57">
        <f t="shared" si="114"/>
        <v>1</v>
      </c>
      <c r="K796" s="56">
        <f t="shared" si="115"/>
        <v>7.6765609007164786E-4</v>
      </c>
      <c r="L796" s="54">
        <f t="shared" si="116"/>
        <v>2.8249744114636641</v>
      </c>
      <c r="M796" s="54">
        <f t="shared" si="112"/>
        <v>0.62149437052200607</v>
      </c>
      <c r="N796" s="54">
        <f t="shared" si="113"/>
        <v>1.2768884339815763</v>
      </c>
      <c r="O796" s="54">
        <v>6.2439562087582473E-2</v>
      </c>
      <c r="P796" s="56">
        <f t="shared" si="117"/>
        <v>5.6369808928796568E-2</v>
      </c>
    </row>
    <row r="797" spans="1:16" x14ac:dyDescent="0.2">
      <c r="A797" s="59">
        <f t="shared" si="118"/>
        <v>78</v>
      </c>
      <c r="B797" s="57" t="s">
        <v>1027</v>
      </c>
      <c r="C797" s="94">
        <v>332.9</v>
      </c>
      <c r="D797" s="57"/>
      <c r="E797" s="59"/>
      <c r="F797" s="57">
        <f t="shared" si="111"/>
        <v>332.9</v>
      </c>
      <c r="G797" s="57">
        <v>6</v>
      </c>
      <c r="H797" s="57"/>
      <c r="I797" s="57"/>
      <c r="J797" s="57">
        <f t="shared" si="114"/>
        <v>6</v>
      </c>
      <c r="K797" s="56">
        <f t="shared" si="115"/>
        <v>4.6059365404298872E-3</v>
      </c>
      <c r="L797" s="54">
        <f t="shared" si="116"/>
        <v>16.949846468781985</v>
      </c>
      <c r="M797" s="54">
        <f t="shared" si="112"/>
        <v>3.7289662231320366</v>
      </c>
      <c r="N797" s="54">
        <f t="shared" si="113"/>
        <v>7.6613306038894571</v>
      </c>
      <c r="O797" s="54">
        <v>0.37463737252549484</v>
      </c>
      <c r="P797" s="56">
        <f t="shared" si="117"/>
        <v>8.6256475423036869E-2</v>
      </c>
    </row>
    <row r="798" spans="1:16" x14ac:dyDescent="0.2">
      <c r="A798" s="59">
        <f t="shared" si="118"/>
        <v>79</v>
      </c>
      <c r="B798" s="57" t="s">
        <v>1028</v>
      </c>
      <c r="C798" s="94">
        <v>3867.9</v>
      </c>
      <c r="D798" s="57"/>
      <c r="E798" s="59"/>
      <c r="F798" s="57">
        <f t="shared" si="111"/>
        <v>3867.9</v>
      </c>
      <c r="G798" s="57">
        <v>89</v>
      </c>
      <c r="H798" s="57"/>
      <c r="I798" s="57"/>
      <c r="J798" s="57">
        <f t="shared" si="114"/>
        <v>89</v>
      </c>
      <c r="K798" s="56">
        <f t="shared" si="115"/>
        <v>6.8321392016376659E-2</v>
      </c>
      <c r="L798" s="54">
        <f t="shared" si="116"/>
        <v>251.42272262026611</v>
      </c>
      <c r="M798" s="54">
        <f t="shared" si="112"/>
        <v>55.312998976458545</v>
      </c>
      <c r="N798" s="54">
        <f t="shared" si="113"/>
        <v>113.64307062436029</v>
      </c>
      <c r="O798" s="54">
        <v>5.5571210257948405</v>
      </c>
      <c r="P798" s="56">
        <f t="shared" si="117"/>
        <v>0.11012071492201965</v>
      </c>
    </row>
    <row r="799" spans="1:16" x14ac:dyDescent="0.2">
      <c r="A799" s="59">
        <f t="shared" si="118"/>
        <v>80</v>
      </c>
      <c r="B799" s="57" t="s">
        <v>1029</v>
      </c>
      <c r="C799" s="94">
        <v>3143.8</v>
      </c>
      <c r="D799" s="57"/>
      <c r="E799" s="59">
        <v>91.3</v>
      </c>
      <c r="F799" s="57">
        <f t="shared" si="111"/>
        <v>3235.1000000000004</v>
      </c>
      <c r="G799" s="57">
        <v>80</v>
      </c>
      <c r="H799" s="57"/>
      <c r="I799" s="57">
        <v>1</v>
      </c>
      <c r="J799" s="57">
        <f t="shared" si="114"/>
        <v>81</v>
      </c>
      <c r="K799" s="56">
        <f t="shared" si="115"/>
        <v>6.2180143295803479E-2</v>
      </c>
      <c r="L799" s="54">
        <f t="shared" si="116"/>
        <v>228.8229273285568</v>
      </c>
      <c r="M799" s="54">
        <f t="shared" si="112"/>
        <v>50.341044012282495</v>
      </c>
      <c r="N799" s="54">
        <f t="shared" si="113"/>
        <v>103.42796315250767</v>
      </c>
      <c r="O799" s="54">
        <v>4.9951649670065983</v>
      </c>
      <c r="P799" s="56">
        <f t="shared" si="117"/>
        <v>0.11980683733434933</v>
      </c>
    </row>
    <row r="800" spans="1:16" x14ac:dyDescent="0.2">
      <c r="A800" s="59">
        <f t="shared" si="118"/>
        <v>81</v>
      </c>
      <c r="B800" s="57" t="s">
        <v>1030</v>
      </c>
      <c r="C800" s="94">
        <v>147.19999999999999</v>
      </c>
      <c r="D800" s="57"/>
      <c r="E800" s="59"/>
      <c r="F800" s="57">
        <f t="shared" si="111"/>
        <v>147.19999999999999</v>
      </c>
      <c r="G800" s="57">
        <v>3</v>
      </c>
      <c r="H800" s="57"/>
      <c r="I800" s="57"/>
      <c r="J800" s="57">
        <f t="shared" si="114"/>
        <v>3</v>
      </c>
      <c r="K800" s="56">
        <f t="shared" si="115"/>
        <v>2.3029682702149436E-3</v>
      </c>
      <c r="L800" s="54">
        <f t="shared" si="116"/>
        <v>8.4749232343909924</v>
      </c>
      <c r="M800" s="54">
        <f t="shared" si="112"/>
        <v>1.8644831115660183</v>
      </c>
      <c r="N800" s="54">
        <f t="shared" si="113"/>
        <v>3.8306653019447285</v>
      </c>
      <c r="O800" s="54">
        <v>0.18731868626274742</v>
      </c>
      <c r="P800" s="56">
        <f t="shared" si="117"/>
        <v>9.7536619117965268E-2</v>
      </c>
    </row>
    <row r="801" spans="1:16" x14ac:dyDescent="0.2">
      <c r="A801" s="59">
        <f t="shared" si="118"/>
        <v>82</v>
      </c>
      <c r="B801" s="57" t="s">
        <v>1031</v>
      </c>
      <c r="C801" s="94">
        <v>3088.4</v>
      </c>
      <c r="D801" s="57"/>
      <c r="E801" s="59">
        <v>104.6</v>
      </c>
      <c r="F801" s="57">
        <f t="shared" si="111"/>
        <v>3193</v>
      </c>
      <c r="G801" s="57">
        <v>68</v>
      </c>
      <c r="H801" s="57"/>
      <c r="I801" s="57">
        <v>1</v>
      </c>
      <c r="J801" s="57">
        <f t="shared" si="114"/>
        <v>69</v>
      </c>
      <c r="K801" s="56">
        <f t="shared" si="115"/>
        <v>5.29682702149437E-2</v>
      </c>
      <c r="L801" s="54">
        <f t="shared" si="116"/>
        <v>194.9232343909928</v>
      </c>
      <c r="M801" s="54">
        <f t="shared" si="112"/>
        <v>42.883111566018414</v>
      </c>
      <c r="N801" s="54">
        <f t="shared" si="113"/>
        <v>88.105301944728751</v>
      </c>
      <c r="O801" s="54">
        <v>4.2458902219556087</v>
      </c>
      <c r="P801" s="56">
        <f t="shared" si="117"/>
        <v>0.10340041908039323</v>
      </c>
    </row>
    <row r="802" spans="1:16" x14ac:dyDescent="0.2">
      <c r="A802" s="59">
        <f t="shared" si="118"/>
        <v>83</v>
      </c>
      <c r="B802" s="57" t="s">
        <v>1032</v>
      </c>
      <c r="C802" s="94">
        <v>3233.9</v>
      </c>
      <c r="D802" s="57"/>
      <c r="E802" s="59"/>
      <c r="F802" s="57">
        <f t="shared" si="111"/>
        <v>3233.9</v>
      </c>
      <c r="G802" s="57">
        <v>80</v>
      </c>
      <c r="H802" s="57"/>
      <c r="I802" s="57"/>
      <c r="J802" s="57">
        <f t="shared" si="114"/>
        <v>80</v>
      </c>
      <c r="K802" s="56">
        <f t="shared" si="115"/>
        <v>6.1412487205731829E-2</v>
      </c>
      <c r="L802" s="54">
        <f t="shared" si="116"/>
        <v>225.99795291709313</v>
      </c>
      <c r="M802" s="54">
        <f t="shared" si="112"/>
        <v>49.719549641760487</v>
      </c>
      <c r="N802" s="54">
        <f t="shared" si="113"/>
        <v>102.1510747185261</v>
      </c>
      <c r="O802" s="54">
        <v>4.9951649670065983</v>
      </c>
      <c r="P802" s="56">
        <f t="shared" si="117"/>
        <v>0.11839071778483759</v>
      </c>
    </row>
    <row r="803" spans="1:16" x14ac:dyDescent="0.2">
      <c r="A803" s="59">
        <f t="shared" si="118"/>
        <v>84</v>
      </c>
      <c r="B803" s="57" t="s">
        <v>1033</v>
      </c>
      <c r="C803" s="94">
        <v>2156.4</v>
      </c>
      <c r="D803" s="57"/>
      <c r="E803" s="59">
        <v>96.5</v>
      </c>
      <c r="F803" s="57">
        <f t="shared" si="111"/>
        <v>2252.9</v>
      </c>
      <c r="G803" s="57">
        <v>52</v>
      </c>
      <c r="H803" s="57"/>
      <c r="I803" s="57">
        <v>1</v>
      </c>
      <c r="J803" s="57">
        <f t="shared" si="114"/>
        <v>53</v>
      </c>
      <c r="K803" s="56">
        <f t="shared" si="115"/>
        <v>4.0685772773797334E-2</v>
      </c>
      <c r="L803" s="54">
        <f t="shared" si="116"/>
        <v>149.72364380757418</v>
      </c>
      <c r="M803" s="54">
        <f t="shared" si="112"/>
        <v>32.939201637666322</v>
      </c>
      <c r="N803" s="54">
        <f t="shared" si="113"/>
        <v>67.675087001023527</v>
      </c>
      <c r="O803" s="54">
        <v>3.2468572285542887</v>
      </c>
      <c r="P803" s="56">
        <f t="shared" si="117"/>
        <v>0.11255927456825349</v>
      </c>
    </row>
    <row r="804" spans="1:16" x14ac:dyDescent="0.2">
      <c r="A804" s="59">
        <f t="shared" si="118"/>
        <v>85</v>
      </c>
      <c r="B804" s="57" t="s">
        <v>1034</v>
      </c>
      <c r="C804" s="94">
        <v>213.4</v>
      </c>
      <c r="D804" s="57"/>
      <c r="E804" s="59"/>
      <c r="F804" s="57">
        <f t="shared" si="111"/>
        <v>213.4</v>
      </c>
      <c r="G804" s="57">
        <v>5</v>
      </c>
      <c r="H804" s="57"/>
      <c r="I804" s="57"/>
      <c r="J804" s="57">
        <f t="shared" si="114"/>
        <v>5</v>
      </c>
      <c r="K804" s="56">
        <f t="shared" si="115"/>
        <v>3.8382804503582393E-3</v>
      </c>
      <c r="L804" s="54">
        <f t="shared" si="116"/>
        <v>14.124872057318321</v>
      </c>
      <c r="M804" s="54">
        <f t="shared" si="112"/>
        <v>3.1074718526100304</v>
      </c>
      <c r="N804" s="54">
        <f t="shared" si="113"/>
        <v>6.3844421699078815</v>
      </c>
      <c r="O804" s="54">
        <v>0.31219781043791239</v>
      </c>
      <c r="P804" s="56">
        <f t="shared" si="117"/>
        <v>0.11213207071356206</v>
      </c>
    </row>
    <row r="805" spans="1:16" x14ac:dyDescent="0.2">
      <c r="A805" s="59">
        <f t="shared" si="118"/>
        <v>86</v>
      </c>
      <c r="B805" s="57" t="s">
        <v>1035</v>
      </c>
      <c r="C805" s="94">
        <v>316.39999999999998</v>
      </c>
      <c r="D805" s="57"/>
      <c r="E805" s="59"/>
      <c r="F805" s="57">
        <f t="shared" si="111"/>
        <v>316.39999999999998</v>
      </c>
      <c r="G805" s="57">
        <v>8</v>
      </c>
      <c r="H805" s="57"/>
      <c r="I805" s="57"/>
      <c r="J805" s="57">
        <f t="shared" si="114"/>
        <v>8</v>
      </c>
      <c r="K805" s="56">
        <f t="shared" si="115"/>
        <v>6.1412487205731829E-3</v>
      </c>
      <c r="L805" s="54">
        <f t="shared" si="116"/>
        <v>22.599795291709313</v>
      </c>
      <c r="M805" s="54">
        <f t="shared" si="112"/>
        <v>4.9719549641760485</v>
      </c>
      <c r="N805" s="54">
        <f t="shared" si="113"/>
        <v>10.21510747185261</v>
      </c>
      <c r="O805" s="54">
        <v>0.49951649670065978</v>
      </c>
      <c r="P805" s="56">
        <f t="shared" si="117"/>
        <v>0.12100623964740402</v>
      </c>
    </row>
    <row r="806" spans="1:16" x14ac:dyDescent="0.2">
      <c r="A806" s="59">
        <f t="shared" si="118"/>
        <v>87</v>
      </c>
      <c r="B806" s="57" t="s">
        <v>1036</v>
      </c>
      <c r="C806" s="94">
        <v>356.6</v>
      </c>
      <c r="D806" s="57"/>
      <c r="E806" s="59"/>
      <c r="F806" s="57">
        <f t="shared" si="111"/>
        <v>356.6</v>
      </c>
      <c r="G806" s="57">
        <v>10</v>
      </c>
      <c r="H806" s="57"/>
      <c r="I806" s="57"/>
      <c r="J806" s="57">
        <f t="shared" si="114"/>
        <v>10</v>
      </c>
      <c r="K806" s="56">
        <f t="shared" si="115"/>
        <v>7.6765609007164786E-3</v>
      </c>
      <c r="L806" s="54">
        <f t="shared" si="116"/>
        <v>28.249744114636641</v>
      </c>
      <c r="M806" s="54">
        <f t="shared" si="112"/>
        <v>6.2149437052200609</v>
      </c>
      <c r="N806" s="54">
        <f t="shared" si="113"/>
        <v>12.768884339815763</v>
      </c>
      <c r="O806" s="54">
        <v>0.62439562087582479</v>
      </c>
      <c r="P806" s="56">
        <f t="shared" si="117"/>
        <v>0.13420630336665251</v>
      </c>
    </row>
    <row r="807" spans="1:16" x14ac:dyDescent="0.2">
      <c r="A807" s="59">
        <f t="shared" si="118"/>
        <v>88</v>
      </c>
      <c r="B807" s="57" t="s">
        <v>1037</v>
      </c>
      <c r="C807" s="94">
        <v>324.7</v>
      </c>
      <c r="D807" s="57"/>
      <c r="E807" s="59"/>
      <c r="F807" s="57">
        <f t="shared" si="111"/>
        <v>324.7</v>
      </c>
      <c r="G807" s="57">
        <v>8</v>
      </c>
      <c r="H807" s="57"/>
      <c r="I807" s="57"/>
      <c r="J807" s="57">
        <f t="shared" si="114"/>
        <v>8</v>
      </c>
      <c r="K807" s="56">
        <f t="shared" si="115"/>
        <v>6.1412487205731829E-3</v>
      </c>
      <c r="L807" s="54">
        <f t="shared" si="116"/>
        <v>22.599795291709313</v>
      </c>
      <c r="M807" s="54">
        <f t="shared" si="112"/>
        <v>4.9719549641760485</v>
      </c>
      <c r="N807" s="54">
        <f t="shared" si="113"/>
        <v>10.21510747185261</v>
      </c>
      <c r="O807" s="54">
        <v>0.49951649670065978</v>
      </c>
      <c r="P807" s="56">
        <f t="shared" si="117"/>
        <v>0.11791307121785843</v>
      </c>
    </row>
    <row r="808" spans="1:16" x14ac:dyDescent="0.2">
      <c r="A808" s="59">
        <f t="shared" si="118"/>
        <v>89</v>
      </c>
      <c r="B808" s="57" t="s">
        <v>1038</v>
      </c>
      <c r="C808" s="94">
        <v>140.69999999999999</v>
      </c>
      <c r="D808" s="57"/>
      <c r="E808" s="59"/>
      <c r="F808" s="57">
        <f t="shared" si="111"/>
        <v>140.69999999999999</v>
      </c>
      <c r="G808" s="57">
        <v>4</v>
      </c>
      <c r="H808" s="57"/>
      <c r="I808" s="57"/>
      <c r="J808" s="57">
        <f t="shared" si="114"/>
        <v>4</v>
      </c>
      <c r="K808" s="56">
        <f t="shared" si="115"/>
        <v>3.0706243602865915E-3</v>
      </c>
      <c r="L808" s="54">
        <f t="shared" si="116"/>
        <v>11.299897645854657</v>
      </c>
      <c r="M808" s="54">
        <f t="shared" si="112"/>
        <v>2.4859774820880243</v>
      </c>
      <c r="N808" s="54">
        <f t="shared" si="113"/>
        <v>5.107553735926305</v>
      </c>
      <c r="O808" s="54">
        <v>0.24975824835032989</v>
      </c>
      <c r="P808" s="56">
        <f t="shared" si="117"/>
        <v>0.13605676696673288</v>
      </c>
    </row>
    <row r="809" spans="1:16" x14ac:dyDescent="0.2">
      <c r="A809" s="59">
        <f t="shared" si="118"/>
        <v>90</v>
      </c>
      <c r="B809" s="57" t="s">
        <v>1039</v>
      </c>
      <c r="C809" s="94">
        <v>135</v>
      </c>
      <c r="D809" s="57"/>
      <c r="E809" s="59"/>
      <c r="F809" s="57">
        <f t="shared" si="111"/>
        <v>135</v>
      </c>
      <c r="G809" s="57">
        <v>3</v>
      </c>
      <c r="H809" s="57"/>
      <c r="I809" s="57"/>
      <c r="J809" s="57">
        <f t="shared" si="114"/>
        <v>3</v>
      </c>
      <c r="K809" s="56">
        <f t="shared" si="115"/>
        <v>2.3029682702149436E-3</v>
      </c>
      <c r="L809" s="54">
        <f t="shared" si="116"/>
        <v>8.4749232343909924</v>
      </c>
      <c r="M809" s="54">
        <f t="shared" si="112"/>
        <v>1.8644831115660183</v>
      </c>
      <c r="N809" s="54">
        <f t="shared" si="113"/>
        <v>3.8306653019447285</v>
      </c>
      <c r="O809" s="54">
        <v>0.18731868626274742</v>
      </c>
      <c r="P809" s="56">
        <f t="shared" si="117"/>
        <v>0.10635103951232953</v>
      </c>
    </row>
    <row r="810" spans="1:16" x14ac:dyDescent="0.2">
      <c r="A810" s="59">
        <f t="shared" si="118"/>
        <v>91</v>
      </c>
      <c r="B810" s="57" t="s">
        <v>1040</v>
      </c>
      <c r="C810" s="94">
        <v>303.7</v>
      </c>
      <c r="D810" s="57"/>
      <c r="E810" s="59"/>
      <c r="F810" s="57">
        <f t="shared" si="111"/>
        <v>303.7</v>
      </c>
      <c r="G810" s="57">
        <v>8</v>
      </c>
      <c r="H810" s="57"/>
      <c r="I810" s="57"/>
      <c r="J810" s="57">
        <f t="shared" si="114"/>
        <v>8</v>
      </c>
      <c r="K810" s="56">
        <f t="shared" si="115"/>
        <v>6.1412487205731829E-3</v>
      </c>
      <c r="L810" s="54">
        <f t="shared" si="116"/>
        <v>22.599795291709313</v>
      </c>
      <c r="M810" s="54">
        <f t="shared" si="112"/>
        <v>4.9719549641760485</v>
      </c>
      <c r="N810" s="54">
        <f t="shared" si="113"/>
        <v>10.21510747185261</v>
      </c>
      <c r="O810" s="54">
        <v>0.49951649670065978</v>
      </c>
      <c r="P810" s="56">
        <f t="shared" si="117"/>
        <v>0.1260664281344703</v>
      </c>
    </row>
    <row r="811" spans="1:16" x14ac:dyDescent="0.2">
      <c r="A811" s="59">
        <f t="shared" si="118"/>
        <v>92</v>
      </c>
      <c r="B811" s="57" t="s">
        <v>1041</v>
      </c>
      <c r="C811" s="94">
        <v>405.1</v>
      </c>
      <c r="D811" s="57"/>
      <c r="E811" s="59"/>
      <c r="F811" s="57">
        <f t="shared" si="111"/>
        <v>405.1</v>
      </c>
      <c r="G811" s="57">
        <v>8</v>
      </c>
      <c r="H811" s="57"/>
      <c r="I811" s="57"/>
      <c r="J811" s="57">
        <f t="shared" si="114"/>
        <v>8</v>
      </c>
      <c r="K811" s="56">
        <f t="shared" si="115"/>
        <v>6.1412487205731829E-3</v>
      </c>
      <c r="L811" s="54">
        <f t="shared" si="116"/>
        <v>22.599795291709313</v>
      </c>
      <c r="M811" s="54">
        <f t="shared" si="112"/>
        <v>4.9719549641760485</v>
      </c>
      <c r="N811" s="54">
        <f t="shared" si="113"/>
        <v>10.21510747185261</v>
      </c>
      <c r="O811" s="54">
        <v>0.49951649670065978</v>
      </c>
      <c r="P811" s="56">
        <f t="shared" si="117"/>
        <v>9.4510921314338761E-2</v>
      </c>
    </row>
    <row r="812" spans="1:16" x14ac:dyDescent="0.2">
      <c r="A812" s="59">
        <f t="shared" si="118"/>
        <v>93</v>
      </c>
      <c r="B812" s="57" t="s">
        <v>1042</v>
      </c>
      <c r="C812" s="94">
        <v>409.6</v>
      </c>
      <c r="D812" s="57"/>
      <c r="E812" s="59"/>
      <c r="F812" s="57">
        <f t="shared" si="111"/>
        <v>409.6</v>
      </c>
      <c r="G812" s="57">
        <v>8</v>
      </c>
      <c r="H812" s="57"/>
      <c r="I812" s="57"/>
      <c r="J812" s="57">
        <f t="shared" si="114"/>
        <v>8</v>
      </c>
      <c r="K812" s="56">
        <f t="shared" si="115"/>
        <v>6.1412487205731829E-3</v>
      </c>
      <c r="L812" s="54">
        <f t="shared" si="116"/>
        <v>22.599795291709313</v>
      </c>
      <c r="M812" s="54">
        <f t="shared" si="112"/>
        <v>4.9719549641760485</v>
      </c>
      <c r="N812" s="54">
        <f t="shared" si="113"/>
        <v>10.21510747185261</v>
      </c>
      <c r="O812" s="54">
        <v>0.49951649670065978</v>
      </c>
      <c r="P812" s="56">
        <f t="shared" si="117"/>
        <v>9.3472593321383371E-2</v>
      </c>
    </row>
    <row r="813" spans="1:16" x14ac:dyDescent="0.2">
      <c r="A813" s="59">
        <f t="shared" si="118"/>
        <v>94</v>
      </c>
      <c r="B813" s="57" t="s">
        <v>1043</v>
      </c>
      <c r="C813" s="94">
        <v>411</v>
      </c>
      <c r="D813" s="57"/>
      <c r="E813" s="59"/>
      <c r="F813" s="57">
        <f t="shared" si="111"/>
        <v>411</v>
      </c>
      <c r="G813" s="57">
        <v>8</v>
      </c>
      <c r="H813" s="57"/>
      <c r="I813" s="57"/>
      <c r="J813" s="57">
        <f t="shared" si="114"/>
        <v>8</v>
      </c>
      <c r="K813" s="56">
        <f t="shared" si="115"/>
        <v>6.1412487205731829E-3</v>
      </c>
      <c r="L813" s="54">
        <f t="shared" si="116"/>
        <v>22.599795291709313</v>
      </c>
      <c r="M813" s="54">
        <f t="shared" si="112"/>
        <v>4.9719549641760485</v>
      </c>
      <c r="N813" s="54">
        <f t="shared" si="113"/>
        <v>10.21510747185261</v>
      </c>
      <c r="O813" s="54">
        <v>0.49951649670065978</v>
      </c>
      <c r="P813" s="56">
        <f t="shared" si="117"/>
        <v>9.3154195193281344E-2</v>
      </c>
    </row>
    <row r="814" spans="1:16" x14ac:dyDescent="0.2">
      <c r="A814" s="59">
        <f t="shared" si="118"/>
        <v>95</v>
      </c>
      <c r="B814" s="57" t="s">
        <v>1044</v>
      </c>
      <c r="C814" s="94">
        <v>394.7</v>
      </c>
      <c r="D814" s="57"/>
      <c r="E814" s="59"/>
      <c r="F814" s="57">
        <f t="shared" si="111"/>
        <v>394.7</v>
      </c>
      <c r="G814" s="57">
        <v>8</v>
      </c>
      <c r="H814" s="57"/>
      <c r="I814" s="57"/>
      <c r="J814" s="57">
        <f t="shared" si="114"/>
        <v>8</v>
      </c>
      <c r="K814" s="56">
        <f t="shared" si="115"/>
        <v>6.1412487205731829E-3</v>
      </c>
      <c r="L814" s="54">
        <f t="shared" si="116"/>
        <v>22.599795291709313</v>
      </c>
      <c r="M814" s="54">
        <f t="shared" si="112"/>
        <v>4.9719549641760485</v>
      </c>
      <c r="N814" s="54">
        <f t="shared" si="113"/>
        <v>10.21510747185261</v>
      </c>
      <c r="O814" s="54">
        <v>0.49951649670065978</v>
      </c>
      <c r="P814" s="56">
        <f t="shared" si="117"/>
        <v>9.7001201480716073E-2</v>
      </c>
    </row>
    <row r="815" spans="1:16" x14ac:dyDescent="0.2">
      <c r="A815" s="59">
        <f t="shared" si="118"/>
        <v>96</v>
      </c>
      <c r="B815" s="57" t="s">
        <v>1045</v>
      </c>
      <c r="C815" s="94">
        <v>242.2</v>
      </c>
      <c r="D815" s="57"/>
      <c r="E815" s="59"/>
      <c r="F815" s="57">
        <f t="shared" si="111"/>
        <v>242.2</v>
      </c>
      <c r="G815" s="57">
        <v>4</v>
      </c>
      <c r="H815" s="57"/>
      <c r="I815" s="57"/>
      <c r="J815" s="57">
        <f t="shared" si="114"/>
        <v>4</v>
      </c>
      <c r="K815" s="56">
        <f t="shared" si="115"/>
        <v>3.0706243602865915E-3</v>
      </c>
      <c r="L815" s="54">
        <f t="shared" si="116"/>
        <v>11.299897645854657</v>
      </c>
      <c r="M815" s="54">
        <f t="shared" si="112"/>
        <v>2.4859774820880243</v>
      </c>
      <c r="N815" s="54">
        <f t="shared" si="113"/>
        <v>5.107553735926305</v>
      </c>
      <c r="O815" s="54">
        <v>0.24975824835032989</v>
      </c>
      <c r="P815" s="56">
        <f t="shared" si="117"/>
        <v>7.9038757688766795E-2</v>
      </c>
    </row>
    <row r="816" spans="1:16" x14ac:dyDescent="0.2">
      <c r="A816" s="59">
        <f t="shared" si="118"/>
        <v>97</v>
      </c>
      <c r="B816" s="57" t="s">
        <v>1046</v>
      </c>
      <c r="C816" s="94">
        <v>1242.4000000000001</v>
      </c>
      <c r="D816" s="57"/>
      <c r="E816" s="59">
        <v>37.299999999999997</v>
      </c>
      <c r="F816" s="57">
        <f t="shared" si="111"/>
        <v>1279.7</v>
      </c>
      <c r="G816" s="57">
        <v>24</v>
      </c>
      <c r="H816" s="57"/>
      <c r="I816" s="57">
        <v>1</v>
      </c>
      <c r="J816" s="57">
        <f t="shared" si="114"/>
        <v>25</v>
      </c>
      <c r="K816" s="56">
        <f t="shared" si="115"/>
        <v>1.9191402251791195E-2</v>
      </c>
      <c r="L816" s="54">
        <f t="shared" si="116"/>
        <v>70.624360286591596</v>
      </c>
      <c r="M816" s="54">
        <f t="shared" si="112"/>
        <v>15.537359263050151</v>
      </c>
      <c r="N816" s="54">
        <f t="shared" ref="N816:N847" si="119">L816*0.452</f>
        <v>31.922210849539404</v>
      </c>
      <c r="O816" s="54">
        <v>1.4985494901019794</v>
      </c>
      <c r="P816" s="56">
        <f t="shared" si="117"/>
        <v>9.3445713752663223E-2</v>
      </c>
    </row>
    <row r="817" spans="1:16" x14ac:dyDescent="0.2">
      <c r="A817" s="59">
        <f t="shared" si="118"/>
        <v>98</v>
      </c>
      <c r="B817" s="57" t="s">
        <v>1047</v>
      </c>
      <c r="C817" s="94">
        <v>1061.7</v>
      </c>
      <c r="D817" s="57"/>
      <c r="E817" s="59"/>
      <c r="F817" s="57">
        <f t="shared" si="111"/>
        <v>1061.7</v>
      </c>
      <c r="G817" s="57">
        <v>24</v>
      </c>
      <c r="H817" s="57"/>
      <c r="I817" s="57"/>
      <c r="J817" s="57">
        <f t="shared" si="114"/>
        <v>24</v>
      </c>
      <c r="K817" s="56">
        <f t="shared" si="115"/>
        <v>1.8423746161719549E-2</v>
      </c>
      <c r="L817" s="54">
        <f t="shared" si="116"/>
        <v>67.799385875127939</v>
      </c>
      <c r="M817" s="54">
        <f t="shared" si="112"/>
        <v>14.915864892528147</v>
      </c>
      <c r="N817" s="54">
        <f t="shared" si="119"/>
        <v>30.645322415557828</v>
      </c>
      <c r="O817" s="54">
        <v>1.4985494901019794</v>
      </c>
      <c r="P817" s="56">
        <f t="shared" si="117"/>
        <v>0.10818416000123941</v>
      </c>
    </row>
    <row r="818" spans="1:16" x14ac:dyDescent="0.2">
      <c r="A818" s="59">
        <f t="shared" si="118"/>
        <v>99</v>
      </c>
      <c r="B818" s="57" t="s">
        <v>1048</v>
      </c>
      <c r="C818" s="94">
        <v>439.1</v>
      </c>
      <c r="D818" s="57"/>
      <c r="E818" s="59"/>
      <c r="F818" s="57">
        <f t="shared" si="111"/>
        <v>439.1</v>
      </c>
      <c r="G818" s="57">
        <v>6</v>
      </c>
      <c r="H818" s="57"/>
      <c r="I818" s="57"/>
      <c r="J818" s="57">
        <f t="shared" si="114"/>
        <v>6</v>
      </c>
      <c r="K818" s="56">
        <f t="shared" si="115"/>
        <v>4.6059365404298872E-3</v>
      </c>
      <c r="L818" s="54">
        <f t="shared" si="116"/>
        <v>16.949846468781985</v>
      </c>
      <c r="M818" s="54">
        <f t="shared" si="112"/>
        <v>3.7289662231320366</v>
      </c>
      <c r="N818" s="54">
        <f t="shared" si="119"/>
        <v>7.6613306038894571</v>
      </c>
      <c r="O818" s="54">
        <v>0.37463737252549484</v>
      </c>
      <c r="P818" s="56">
        <f t="shared" si="117"/>
        <v>6.5394626892117905E-2</v>
      </c>
    </row>
    <row r="819" spans="1:16" x14ac:dyDescent="0.2">
      <c r="A819" s="59">
        <f t="shared" si="118"/>
        <v>100</v>
      </c>
      <c r="B819" s="57" t="s">
        <v>1049</v>
      </c>
      <c r="C819" s="94">
        <v>805.2</v>
      </c>
      <c r="D819" s="57"/>
      <c r="E819" s="59"/>
      <c r="F819" s="57">
        <f t="shared" si="111"/>
        <v>805.2</v>
      </c>
      <c r="G819" s="57">
        <v>16</v>
      </c>
      <c r="H819" s="57"/>
      <c r="I819" s="57"/>
      <c r="J819" s="57">
        <f t="shared" si="114"/>
        <v>16</v>
      </c>
      <c r="K819" s="56">
        <f t="shared" si="115"/>
        <v>1.2282497441146366E-2</v>
      </c>
      <c r="L819" s="54">
        <f t="shared" si="116"/>
        <v>45.199590583418626</v>
      </c>
      <c r="M819" s="54">
        <f t="shared" si="112"/>
        <v>9.9439099283520971</v>
      </c>
      <c r="N819" s="54">
        <f t="shared" si="119"/>
        <v>20.43021494370522</v>
      </c>
      <c r="O819" s="54">
        <v>0.99903299340131957</v>
      </c>
      <c r="P819" s="56">
        <f t="shared" si="117"/>
        <v>9.5097799861993612E-2</v>
      </c>
    </row>
    <row r="820" spans="1:16" x14ac:dyDescent="0.2">
      <c r="A820" s="59">
        <f t="shared" si="118"/>
        <v>101</v>
      </c>
      <c r="B820" s="57" t="s">
        <v>1050</v>
      </c>
      <c r="C820" s="94">
        <v>853</v>
      </c>
      <c r="D820" s="57"/>
      <c r="E820" s="59"/>
      <c r="F820" s="57">
        <f t="shared" si="111"/>
        <v>853</v>
      </c>
      <c r="G820" s="57">
        <v>18</v>
      </c>
      <c r="H820" s="57"/>
      <c r="I820" s="57"/>
      <c r="J820" s="57">
        <f t="shared" si="114"/>
        <v>18</v>
      </c>
      <c r="K820" s="56">
        <f t="shared" si="115"/>
        <v>1.3817809621289662E-2</v>
      </c>
      <c r="L820" s="54">
        <f t="shared" si="116"/>
        <v>50.849539406345954</v>
      </c>
      <c r="M820" s="54">
        <f t="shared" si="112"/>
        <v>11.186898669396109</v>
      </c>
      <c r="N820" s="54">
        <f t="shared" si="119"/>
        <v>22.983991811668371</v>
      </c>
      <c r="O820" s="54">
        <v>1.1239121175764846</v>
      </c>
      <c r="P820" s="56">
        <f t="shared" si="117"/>
        <v>0.10098984994722968</v>
      </c>
    </row>
    <row r="821" spans="1:16" x14ac:dyDescent="0.2">
      <c r="A821" s="59">
        <f t="shared" si="118"/>
        <v>102</v>
      </c>
      <c r="B821" s="57" t="s">
        <v>1051</v>
      </c>
      <c r="C821" s="94">
        <v>424.1</v>
      </c>
      <c r="D821" s="57"/>
      <c r="E821" s="59"/>
      <c r="F821" s="57">
        <f t="shared" si="111"/>
        <v>424.1</v>
      </c>
      <c r="G821" s="57">
        <v>7</v>
      </c>
      <c r="H821" s="57"/>
      <c r="I821" s="57"/>
      <c r="J821" s="57">
        <f t="shared" si="114"/>
        <v>7</v>
      </c>
      <c r="K821" s="56">
        <f t="shared" si="115"/>
        <v>5.3735926305015346E-3</v>
      </c>
      <c r="L821" s="54">
        <f t="shared" si="116"/>
        <v>19.774820880245649</v>
      </c>
      <c r="M821" s="54">
        <f t="shared" si="112"/>
        <v>4.3504605936540424</v>
      </c>
      <c r="N821" s="54">
        <f t="shared" si="119"/>
        <v>8.9382190378710327</v>
      </c>
      <c r="O821" s="54">
        <v>0.43707693461307739</v>
      </c>
      <c r="P821" s="56">
        <f t="shared" si="117"/>
        <v>7.8992165636368308E-2</v>
      </c>
    </row>
    <row r="822" spans="1:16" x14ac:dyDescent="0.2">
      <c r="A822" s="59">
        <f t="shared" si="118"/>
        <v>103</v>
      </c>
      <c r="B822" s="57" t="s">
        <v>1052</v>
      </c>
      <c r="C822" s="94">
        <v>250.6</v>
      </c>
      <c r="D822" s="57"/>
      <c r="E822" s="59"/>
      <c r="F822" s="57">
        <f t="shared" si="111"/>
        <v>250.6</v>
      </c>
      <c r="G822" s="57">
        <v>4</v>
      </c>
      <c r="H822" s="57"/>
      <c r="I822" s="57"/>
      <c r="J822" s="57">
        <f t="shared" si="114"/>
        <v>4</v>
      </c>
      <c r="K822" s="56">
        <f t="shared" si="115"/>
        <v>3.0706243602865915E-3</v>
      </c>
      <c r="L822" s="54">
        <f t="shared" si="116"/>
        <v>11.299897645854657</v>
      </c>
      <c r="M822" s="54">
        <f t="shared" si="112"/>
        <v>2.4859774820880243</v>
      </c>
      <c r="N822" s="54">
        <f t="shared" si="119"/>
        <v>5.107553735926305</v>
      </c>
      <c r="O822" s="54">
        <v>0.24975824835032989</v>
      </c>
      <c r="P822" s="56">
        <f t="shared" si="117"/>
        <v>7.638941385562377E-2</v>
      </c>
    </row>
    <row r="823" spans="1:16" x14ac:dyDescent="0.2">
      <c r="A823" s="59">
        <f t="shared" si="118"/>
        <v>104</v>
      </c>
      <c r="B823" s="57" t="s">
        <v>1053</v>
      </c>
      <c r="C823" s="94">
        <v>117.5</v>
      </c>
      <c r="D823" s="57"/>
      <c r="E823" s="59"/>
      <c r="F823" s="57">
        <f t="shared" si="111"/>
        <v>117.5</v>
      </c>
      <c r="G823" s="57">
        <v>4</v>
      </c>
      <c r="H823" s="57"/>
      <c r="I823" s="57"/>
      <c r="J823" s="57">
        <f t="shared" si="114"/>
        <v>4</v>
      </c>
      <c r="K823" s="56">
        <f t="shared" si="115"/>
        <v>3.0706243602865915E-3</v>
      </c>
      <c r="L823" s="54">
        <f t="shared" si="116"/>
        <v>11.299897645854657</v>
      </c>
      <c r="M823" s="54">
        <f t="shared" si="112"/>
        <v>2.4859774820880243</v>
      </c>
      <c r="N823" s="54">
        <f t="shared" si="119"/>
        <v>5.107553735926305</v>
      </c>
      <c r="O823" s="54">
        <v>0.24975824835032989</v>
      </c>
      <c r="P823" s="56">
        <f t="shared" si="117"/>
        <v>0.16292074138058993</v>
      </c>
    </row>
    <row r="824" spans="1:16" x14ac:dyDescent="0.2">
      <c r="A824" s="59">
        <f t="shared" si="118"/>
        <v>105</v>
      </c>
      <c r="B824" s="57" t="s">
        <v>1054</v>
      </c>
      <c r="C824" s="94">
        <v>133.19999999999999</v>
      </c>
      <c r="D824" s="57"/>
      <c r="E824" s="59"/>
      <c r="F824" s="57">
        <f t="shared" si="111"/>
        <v>133.19999999999999</v>
      </c>
      <c r="G824" s="57">
        <v>4</v>
      </c>
      <c r="H824" s="57"/>
      <c r="I824" s="57"/>
      <c r="J824" s="57">
        <f t="shared" si="114"/>
        <v>4</v>
      </c>
      <c r="K824" s="56">
        <f t="shared" si="115"/>
        <v>3.0706243602865915E-3</v>
      </c>
      <c r="L824" s="54">
        <f t="shared" si="116"/>
        <v>11.299897645854657</v>
      </c>
      <c r="M824" s="54">
        <f t="shared" si="112"/>
        <v>2.4859774820880243</v>
      </c>
      <c r="N824" s="54">
        <f t="shared" si="119"/>
        <v>5.107553735926305</v>
      </c>
      <c r="O824" s="54">
        <v>0.24975824835032989</v>
      </c>
      <c r="P824" s="56">
        <f t="shared" si="117"/>
        <v>0.14371762096260748</v>
      </c>
    </row>
    <row r="825" spans="1:16" x14ac:dyDescent="0.2">
      <c r="A825" s="59">
        <f t="shared" si="118"/>
        <v>106</v>
      </c>
      <c r="B825" s="57" t="s">
        <v>1055</v>
      </c>
      <c r="C825" s="94">
        <v>134.19999999999999</v>
      </c>
      <c r="D825" s="57"/>
      <c r="E825" s="59"/>
      <c r="F825" s="57">
        <f t="shared" ref="F825:F876" si="120">C825+D825+E825</f>
        <v>134.19999999999999</v>
      </c>
      <c r="G825" s="57">
        <v>4</v>
      </c>
      <c r="H825" s="57"/>
      <c r="I825" s="57"/>
      <c r="J825" s="57">
        <f t="shared" si="114"/>
        <v>4</v>
      </c>
      <c r="K825" s="56">
        <f t="shared" si="115"/>
        <v>3.0706243602865915E-3</v>
      </c>
      <c r="L825" s="54">
        <f t="shared" si="116"/>
        <v>11.299897645854657</v>
      </c>
      <c r="M825" s="54">
        <f t="shared" si="112"/>
        <v>2.4859774820880243</v>
      </c>
      <c r="N825" s="54">
        <f t="shared" si="119"/>
        <v>5.107553735926305</v>
      </c>
      <c r="O825" s="54">
        <v>0.24975824835032989</v>
      </c>
      <c r="P825" s="56">
        <f t="shared" si="117"/>
        <v>0.14264669979299044</v>
      </c>
    </row>
    <row r="826" spans="1:16" x14ac:dyDescent="0.2">
      <c r="A826" s="59">
        <f t="shared" si="118"/>
        <v>107</v>
      </c>
      <c r="B826" s="57" t="s">
        <v>1056</v>
      </c>
      <c r="C826" s="94">
        <v>137</v>
      </c>
      <c r="D826" s="57"/>
      <c r="E826" s="59"/>
      <c r="F826" s="57">
        <f t="shared" si="120"/>
        <v>137</v>
      </c>
      <c r="G826" s="57">
        <v>4</v>
      </c>
      <c r="H826" s="57"/>
      <c r="I826" s="57"/>
      <c r="J826" s="57">
        <f t="shared" si="114"/>
        <v>4</v>
      </c>
      <c r="K826" s="56">
        <f t="shared" si="115"/>
        <v>3.0706243602865915E-3</v>
      </c>
      <c r="L826" s="54">
        <f t="shared" si="116"/>
        <v>11.299897645854657</v>
      </c>
      <c r="M826" s="54">
        <f t="shared" si="112"/>
        <v>2.4859774820880243</v>
      </c>
      <c r="N826" s="54">
        <f t="shared" si="119"/>
        <v>5.107553735926305</v>
      </c>
      <c r="O826" s="54">
        <v>0.24975824835032989</v>
      </c>
      <c r="P826" s="56">
        <f t="shared" si="117"/>
        <v>0.13973129278992202</v>
      </c>
    </row>
    <row r="827" spans="1:16" x14ac:dyDescent="0.2">
      <c r="A827" s="59">
        <f t="shared" si="118"/>
        <v>108</v>
      </c>
      <c r="B827" s="57" t="s">
        <v>1057</v>
      </c>
      <c r="C827" s="94">
        <v>139.6</v>
      </c>
      <c r="D827" s="57"/>
      <c r="E827" s="59"/>
      <c r="F827" s="57">
        <f t="shared" si="120"/>
        <v>139.6</v>
      </c>
      <c r="G827" s="57">
        <v>4</v>
      </c>
      <c r="H827" s="57"/>
      <c r="I827" s="57"/>
      <c r="J827" s="57">
        <f t="shared" si="114"/>
        <v>4</v>
      </c>
      <c r="K827" s="56">
        <f t="shared" si="115"/>
        <v>3.0706243602865915E-3</v>
      </c>
      <c r="L827" s="54">
        <f t="shared" si="116"/>
        <v>11.299897645854657</v>
      </c>
      <c r="M827" s="54">
        <f t="shared" si="112"/>
        <v>2.4859774820880243</v>
      </c>
      <c r="N827" s="54">
        <f t="shared" si="119"/>
        <v>5.107553735926305</v>
      </c>
      <c r="O827" s="54">
        <v>0.24975824835032989</v>
      </c>
      <c r="P827" s="56">
        <f t="shared" si="117"/>
        <v>0.13712884750873436</v>
      </c>
    </row>
    <row r="828" spans="1:16" x14ac:dyDescent="0.2">
      <c r="A828" s="59">
        <f t="shared" si="118"/>
        <v>109</v>
      </c>
      <c r="B828" s="57" t="s">
        <v>1058</v>
      </c>
      <c r="C828" s="94">
        <v>48.8</v>
      </c>
      <c r="D828" s="57"/>
      <c r="E828" s="59"/>
      <c r="F828" s="57">
        <f t="shared" si="120"/>
        <v>48.8</v>
      </c>
      <c r="G828" s="57">
        <v>3</v>
      </c>
      <c r="H828" s="57"/>
      <c r="I828" s="57"/>
      <c r="J828" s="57">
        <f t="shared" si="114"/>
        <v>3</v>
      </c>
      <c r="K828" s="56">
        <f t="shared" si="115"/>
        <v>2.3029682702149436E-3</v>
      </c>
      <c r="L828" s="54">
        <f t="shared" si="116"/>
        <v>8.4749232343909924</v>
      </c>
      <c r="M828" s="54">
        <f t="shared" ref="M828:M876" si="121">L828*0.22</f>
        <v>1.8644831115660183</v>
      </c>
      <c r="N828" s="54">
        <f t="shared" si="119"/>
        <v>3.8306653019447285</v>
      </c>
      <c r="O828" s="54">
        <v>0.18731868626274742</v>
      </c>
      <c r="P828" s="56">
        <f t="shared" si="117"/>
        <v>0.2942088183230428</v>
      </c>
    </row>
    <row r="829" spans="1:16" x14ac:dyDescent="0.2">
      <c r="A829" s="59">
        <f t="shared" si="118"/>
        <v>110</v>
      </c>
      <c r="B829" s="57" t="s">
        <v>1059</v>
      </c>
      <c r="C829" s="94">
        <v>291</v>
      </c>
      <c r="D829" s="57"/>
      <c r="E829" s="59"/>
      <c r="F829" s="57">
        <f t="shared" si="120"/>
        <v>291</v>
      </c>
      <c r="G829" s="57">
        <v>6</v>
      </c>
      <c r="H829" s="57"/>
      <c r="I829" s="57"/>
      <c r="J829" s="57">
        <f t="shared" si="114"/>
        <v>6</v>
      </c>
      <c r="K829" s="56">
        <f t="shared" si="115"/>
        <v>4.6059365404298872E-3</v>
      </c>
      <c r="L829" s="54">
        <f t="shared" si="116"/>
        <v>16.949846468781985</v>
      </c>
      <c r="M829" s="54">
        <f t="shared" si="121"/>
        <v>3.7289662231320366</v>
      </c>
      <c r="N829" s="54">
        <f t="shared" si="119"/>
        <v>7.6613306038894571</v>
      </c>
      <c r="O829" s="54">
        <v>0.37463737252549484</v>
      </c>
      <c r="P829" s="56">
        <f t="shared" si="117"/>
        <v>9.8676222227934623E-2</v>
      </c>
    </row>
    <row r="830" spans="1:16" x14ac:dyDescent="0.2">
      <c r="A830" s="59">
        <f t="shared" si="118"/>
        <v>111</v>
      </c>
      <c r="B830" s="57" t="s">
        <v>1060</v>
      </c>
      <c r="C830" s="94">
        <v>455.4</v>
      </c>
      <c r="D830" s="57"/>
      <c r="E830" s="59"/>
      <c r="F830" s="57">
        <f t="shared" si="120"/>
        <v>455.4</v>
      </c>
      <c r="G830" s="57">
        <v>8</v>
      </c>
      <c r="H830" s="57"/>
      <c r="I830" s="57"/>
      <c r="J830" s="57">
        <f t="shared" si="114"/>
        <v>8</v>
      </c>
      <c r="K830" s="56">
        <f t="shared" si="115"/>
        <v>6.1412487205731829E-3</v>
      </c>
      <c r="L830" s="54">
        <f t="shared" si="116"/>
        <v>22.599795291709313</v>
      </c>
      <c r="M830" s="54">
        <f t="shared" si="121"/>
        <v>4.9719549641760485</v>
      </c>
      <c r="N830" s="54">
        <f t="shared" si="119"/>
        <v>10.21510747185261</v>
      </c>
      <c r="O830" s="54">
        <v>0.49951649670065978</v>
      </c>
      <c r="P830" s="56">
        <f t="shared" si="117"/>
        <v>8.4071967993936389E-2</v>
      </c>
    </row>
    <row r="831" spans="1:16" x14ac:dyDescent="0.2">
      <c r="A831" s="59">
        <f t="shared" si="118"/>
        <v>112</v>
      </c>
      <c r="B831" s="57" t="s">
        <v>1061</v>
      </c>
      <c r="C831" s="94">
        <v>260</v>
      </c>
      <c r="D831" s="57"/>
      <c r="E831" s="59"/>
      <c r="F831" s="57">
        <f t="shared" si="120"/>
        <v>260</v>
      </c>
      <c r="G831" s="57">
        <v>6</v>
      </c>
      <c r="H831" s="57"/>
      <c r="I831" s="57"/>
      <c r="J831" s="57">
        <f t="shared" si="114"/>
        <v>6</v>
      </c>
      <c r="K831" s="56">
        <f t="shared" si="115"/>
        <v>4.6059365404298872E-3</v>
      </c>
      <c r="L831" s="54">
        <f t="shared" si="116"/>
        <v>16.949846468781985</v>
      </c>
      <c r="M831" s="54">
        <f t="shared" si="121"/>
        <v>3.7289662231320366</v>
      </c>
      <c r="N831" s="54">
        <f t="shared" si="119"/>
        <v>7.6613306038894571</v>
      </c>
      <c r="O831" s="54">
        <v>0.37463737252549484</v>
      </c>
      <c r="P831" s="56">
        <f t="shared" si="117"/>
        <v>0.1104414641089576</v>
      </c>
    </row>
    <row r="832" spans="1:16" x14ac:dyDescent="0.2">
      <c r="A832" s="59">
        <f t="shared" si="118"/>
        <v>113</v>
      </c>
      <c r="B832" s="57" t="s">
        <v>1062</v>
      </c>
      <c r="C832" s="94">
        <v>1677.5</v>
      </c>
      <c r="D832" s="57"/>
      <c r="E832" s="59">
        <v>89.1</v>
      </c>
      <c r="F832" s="57">
        <f t="shared" si="120"/>
        <v>1766.6</v>
      </c>
      <c r="G832" s="57">
        <v>37</v>
      </c>
      <c r="H832" s="57"/>
      <c r="I832" s="57">
        <v>1</v>
      </c>
      <c r="J832" s="57">
        <f t="shared" si="114"/>
        <v>38</v>
      </c>
      <c r="K832" s="56">
        <f t="shared" si="115"/>
        <v>2.9170931422722618E-2</v>
      </c>
      <c r="L832" s="54">
        <f t="shared" si="116"/>
        <v>107.34902763561924</v>
      </c>
      <c r="M832" s="54">
        <f t="shared" si="121"/>
        <v>23.616786079836231</v>
      </c>
      <c r="N832" s="54">
        <f t="shared" si="119"/>
        <v>48.521760491299894</v>
      </c>
      <c r="O832" s="54">
        <v>2.3102637972405513</v>
      </c>
      <c r="P832" s="56">
        <f t="shared" si="117"/>
        <v>0.10290831993886329</v>
      </c>
    </row>
    <row r="833" spans="1:16" x14ac:dyDescent="0.2">
      <c r="A833" s="59">
        <f t="shared" si="118"/>
        <v>114</v>
      </c>
      <c r="B833" s="57" t="s">
        <v>1063</v>
      </c>
      <c r="C833" s="94">
        <v>4349.5</v>
      </c>
      <c r="D833" s="57"/>
      <c r="E833" s="59"/>
      <c r="F833" s="57">
        <f t="shared" si="120"/>
        <v>4349.5</v>
      </c>
      <c r="G833" s="57">
        <v>72</v>
      </c>
      <c r="H833" s="57"/>
      <c r="I833" s="57"/>
      <c r="J833" s="57">
        <f t="shared" si="114"/>
        <v>72</v>
      </c>
      <c r="K833" s="56">
        <f t="shared" si="115"/>
        <v>5.527123848515865E-2</v>
      </c>
      <c r="L833" s="54">
        <f t="shared" si="116"/>
        <v>203.39815762538382</v>
      </c>
      <c r="M833" s="54">
        <f t="shared" si="121"/>
        <v>44.747594677584438</v>
      </c>
      <c r="N833" s="54">
        <f t="shared" si="119"/>
        <v>91.935967246673485</v>
      </c>
      <c r="O833" s="54">
        <v>4.4956484703059383</v>
      </c>
      <c r="P833" s="56">
        <f t="shared" si="117"/>
        <v>7.9222294061374335E-2</v>
      </c>
    </row>
    <row r="834" spans="1:16" x14ac:dyDescent="0.2">
      <c r="A834" s="59">
        <f t="shared" si="118"/>
        <v>115</v>
      </c>
      <c r="B834" s="57" t="s">
        <v>1064</v>
      </c>
      <c r="C834" s="94">
        <v>2979.4</v>
      </c>
      <c r="D834" s="57"/>
      <c r="E834" s="59">
        <v>29</v>
      </c>
      <c r="F834" s="57">
        <f t="shared" si="120"/>
        <v>3008.4</v>
      </c>
      <c r="G834" s="57">
        <v>64</v>
      </c>
      <c r="H834" s="57"/>
      <c r="I834" s="57">
        <v>1</v>
      </c>
      <c r="J834" s="57">
        <f t="shared" si="114"/>
        <v>65</v>
      </c>
      <c r="K834" s="56">
        <f t="shared" si="115"/>
        <v>4.9897645854657113E-2</v>
      </c>
      <c r="L834" s="54">
        <f t="shared" si="116"/>
        <v>183.62333674513818</v>
      </c>
      <c r="M834" s="54">
        <f t="shared" si="121"/>
        <v>40.397134083930396</v>
      </c>
      <c r="N834" s="54">
        <f t="shared" si="119"/>
        <v>82.997748208802463</v>
      </c>
      <c r="O834" s="54">
        <v>3.9961319736052783</v>
      </c>
      <c r="P834" s="56">
        <f t="shared" si="117"/>
        <v>0.10338198079094413</v>
      </c>
    </row>
    <row r="835" spans="1:16" x14ac:dyDescent="0.2">
      <c r="A835" s="59">
        <f t="shared" si="118"/>
        <v>116</v>
      </c>
      <c r="B835" s="57" t="s">
        <v>1065</v>
      </c>
      <c r="C835" s="94">
        <v>4293.7</v>
      </c>
      <c r="D835" s="57"/>
      <c r="E835" s="59">
        <v>255.7</v>
      </c>
      <c r="F835" s="57">
        <f t="shared" si="120"/>
        <v>4549.3999999999996</v>
      </c>
      <c r="G835" s="57">
        <v>94</v>
      </c>
      <c r="H835" s="57"/>
      <c r="I835" s="57">
        <v>2</v>
      </c>
      <c r="J835" s="57">
        <f t="shared" si="114"/>
        <v>96</v>
      </c>
      <c r="K835" s="56">
        <f t="shared" si="115"/>
        <v>7.3694984646878195E-2</v>
      </c>
      <c r="L835" s="54">
        <f t="shared" si="116"/>
        <v>271.19754350051176</v>
      </c>
      <c r="M835" s="54">
        <f t="shared" si="121"/>
        <v>59.663459570112586</v>
      </c>
      <c r="N835" s="54">
        <f t="shared" si="119"/>
        <v>122.58128966223131</v>
      </c>
      <c r="O835" s="54">
        <v>5.8693188362327531</v>
      </c>
      <c r="P835" s="56">
        <f t="shared" si="117"/>
        <v>0.10096092046623477</v>
      </c>
    </row>
    <row r="836" spans="1:16" x14ac:dyDescent="0.2">
      <c r="A836" s="59">
        <f t="shared" si="118"/>
        <v>117</v>
      </c>
      <c r="B836" s="38" t="s">
        <v>1066</v>
      </c>
      <c r="C836" s="94">
        <v>296.8</v>
      </c>
      <c r="D836" s="57"/>
      <c r="E836" s="59"/>
      <c r="F836" s="57">
        <f t="shared" si="120"/>
        <v>296.8</v>
      </c>
      <c r="G836" s="57">
        <v>6</v>
      </c>
      <c r="H836" s="57"/>
      <c r="I836" s="57"/>
      <c r="J836" s="57">
        <f t="shared" si="114"/>
        <v>6</v>
      </c>
      <c r="K836" s="56">
        <f t="shared" si="115"/>
        <v>4.6059365404298872E-3</v>
      </c>
      <c r="L836" s="54">
        <f t="shared" si="116"/>
        <v>16.949846468781985</v>
      </c>
      <c r="M836" s="54">
        <f t="shared" si="121"/>
        <v>3.7289662231320366</v>
      </c>
      <c r="N836" s="54">
        <f t="shared" si="119"/>
        <v>7.6613306038894571</v>
      </c>
      <c r="O836" s="54">
        <v>0.37463737252549484</v>
      </c>
      <c r="P836" s="56">
        <f t="shared" si="117"/>
        <v>9.6747913302995189E-2</v>
      </c>
    </row>
    <row r="837" spans="1:16" x14ac:dyDescent="0.2">
      <c r="A837" s="59">
        <f t="shared" si="118"/>
        <v>118</v>
      </c>
      <c r="B837" s="57" t="s">
        <v>1067</v>
      </c>
      <c r="C837" s="94">
        <v>146.30000000000001</v>
      </c>
      <c r="D837" s="57"/>
      <c r="E837" s="59"/>
      <c r="F837" s="57">
        <f t="shared" si="120"/>
        <v>146.30000000000001</v>
      </c>
      <c r="G837" s="57">
        <v>4</v>
      </c>
      <c r="H837" s="57"/>
      <c r="I837" s="57"/>
      <c r="J837" s="57">
        <f t="shared" si="114"/>
        <v>4</v>
      </c>
      <c r="K837" s="56">
        <f t="shared" si="115"/>
        <v>3.0706243602865915E-3</v>
      </c>
      <c r="L837" s="54">
        <f t="shared" si="116"/>
        <v>11.299897645854657</v>
      </c>
      <c r="M837" s="54">
        <f t="shared" si="121"/>
        <v>2.4859774820880243</v>
      </c>
      <c r="N837" s="54">
        <f t="shared" si="119"/>
        <v>5.107553735926305</v>
      </c>
      <c r="O837" s="54">
        <v>0.24975824835032989</v>
      </c>
      <c r="P837" s="56">
        <f t="shared" si="117"/>
        <v>0.13084885244169045</v>
      </c>
    </row>
    <row r="838" spans="1:16" x14ac:dyDescent="0.2">
      <c r="A838" s="59">
        <f t="shared" si="118"/>
        <v>119</v>
      </c>
      <c r="B838" s="57" t="s">
        <v>1068</v>
      </c>
      <c r="C838" s="94">
        <v>1345.9</v>
      </c>
      <c r="D838" s="57"/>
      <c r="E838" s="59"/>
      <c r="F838" s="57">
        <f t="shared" si="120"/>
        <v>1345.9</v>
      </c>
      <c r="G838" s="57">
        <v>25</v>
      </c>
      <c r="H838" s="57"/>
      <c r="I838" s="57"/>
      <c r="J838" s="57">
        <f t="shared" si="114"/>
        <v>25</v>
      </c>
      <c r="K838" s="56">
        <f t="shared" si="115"/>
        <v>1.9191402251791195E-2</v>
      </c>
      <c r="L838" s="54">
        <f t="shared" si="116"/>
        <v>70.624360286591596</v>
      </c>
      <c r="M838" s="54">
        <f t="shared" si="121"/>
        <v>15.537359263050151</v>
      </c>
      <c r="N838" s="54">
        <f t="shared" si="119"/>
        <v>31.922210849539404</v>
      </c>
      <c r="O838" s="54">
        <v>1.5609890521895617</v>
      </c>
      <c r="P838" s="56">
        <f t="shared" si="117"/>
        <v>8.8895846237737358E-2</v>
      </c>
    </row>
    <row r="839" spans="1:16" x14ac:dyDescent="0.2">
      <c r="A839" s="59">
        <f t="shared" si="118"/>
        <v>120</v>
      </c>
      <c r="B839" s="57" t="s">
        <v>1069</v>
      </c>
      <c r="C839" s="94">
        <v>2193.8000000000002</v>
      </c>
      <c r="D839" s="57"/>
      <c r="E839" s="59"/>
      <c r="F839" s="57">
        <f t="shared" si="120"/>
        <v>2193.8000000000002</v>
      </c>
      <c r="G839" s="57">
        <v>61</v>
      </c>
      <c r="H839" s="57"/>
      <c r="I839" s="57"/>
      <c r="J839" s="57">
        <f t="shared" si="114"/>
        <v>61</v>
      </c>
      <c r="K839" s="56">
        <f t="shared" si="115"/>
        <v>4.682702149437052E-2</v>
      </c>
      <c r="L839" s="54">
        <f t="shared" si="116"/>
        <v>172.32343909928352</v>
      </c>
      <c r="M839" s="54">
        <f t="shared" si="121"/>
        <v>37.911156601842372</v>
      </c>
      <c r="N839" s="54">
        <f t="shared" si="119"/>
        <v>77.890194472876146</v>
      </c>
      <c r="O839" s="54">
        <v>3.8088132873425309</v>
      </c>
      <c r="P839" s="56">
        <f t="shared" si="117"/>
        <v>0.13307211389431331</v>
      </c>
    </row>
    <row r="840" spans="1:16" x14ac:dyDescent="0.2">
      <c r="A840" s="59">
        <f t="shared" si="118"/>
        <v>121</v>
      </c>
      <c r="B840" s="57" t="s">
        <v>1070</v>
      </c>
      <c r="C840" s="94">
        <v>11261.6</v>
      </c>
      <c r="D840" s="57">
        <v>194.6</v>
      </c>
      <c r="E840" s="59">
        <v>748.5</v>
      </c>
      <c r="F840" s="57">
        <f t="shared" si="120"/>
        <v>12204.7</v>
      </c>
      <c r="G840" s="57">
        <v>206</v>
      </c>
      <c r="H840" s="57">
        <v>1</v>
      </c>
      <c r="I840" s="57">
        <v>2</v>
      </c>
      <c r="J840" s="57">
        <f t="shared" si="114"/>
        <v>209</v>
      </c>
      <c r="K840" s="56">
        <f t="shared" si="115"/>
        <v>0.16044012282497441</v>
      </c>
      <c r="L840" s="54">
        <f t="shared" si="116"/>
        <v>590.41965199590584</v>
      </c>
      <c r="M840" s="54">
        <f t="shared" si="121"/>
        <v>129.89232343909927</v>
      </c>
      <c r="N840" s="54">
        <f t="shared" si="119"/>
        <v>266.86968270214942</v>
      </c>
      <c r="O840" s="54">
        <v>12.862549790041991</v>
      </c>
      <c r="P840" s="56">
        <f t="shared" si="117"/>
        <v>8.1939269947413407E-2</v>
      </c>
    </row>
    <row r="841" spans="1:16" x14ac:dyDescent="0.2">
      <c r="A841" s="59">
        <f t="shared" si="118"/>
        <v>122</v>
      </c>
      <c r="B841" s="57" t="s">
        <v>1071</v>
      </c>
      <c r="C841" s="94">
        <v>444</v>
      </c>
      <c r="D841" s="57"/>
      <c r="E841" s="59"/>
      <c r="F841" s="57">
        <f t="shared" si="120"/>
        <v>444</v>
      </c>
      <c r="G841" s="57">
        <v>12</v>
      </c>
      <c r="H841" s="57"/>
      <c r="I841" s="57"/>
      <c r="J841" s="57">
        <f t="shared" si="114"/>
        <v>12</v>
      </c>
      <c r="K841" s="56">
        <f t="shared" si="115"/>
        <v>9.2118730808597744E-3</v>
      </c>
      <c r="L841" s="54">
        <f t="shared" si="116"/>
        <v>33.89969293756397</v>
      </c>
      <c r="M841" s="54">
        <f t="shared" si="121"/>
        <v>7.4579324462640733</v>
      </c>
      <c r="N841" s="54">
        <f t="shared" si="119"/>
        <v>15.322661207778914</v>
      </c>
      <c r="O841" s="54">
        <v>0.74927474505098968</v>
      </c>
      <c r="P841" s="56">
        <f t="shared" si="117"/>
        <v>0.12934585886634672</v>
      </c>
    </row>
    <row r="842" spans="1:16" x14ac:dyDescent="0.2">
      <c r="A842" s="59">
        <f t="shared" si="118"/>
        <v>123</v>
      </c>
      <c r="B842" s="57" t="s">
        <v>1072</v>
      </c>
      <c r="C842" s="94">
        <v>442.5</v>
      </c>
      <c r="D842" s="57"/>
      <c r="E842" s="59"/>
      <c r="F842" s="57">
        <f t="shared" si="120"/>
        <v>442.5</v>
      </c>
      <c r="G842" s="57">
        <v>6</v>
      </c>
      <c r="H842" s="57"/>
      <c r="I842" s="57"/>
      <c r="J842" s="57">
        <f t="shared" si="114"/>
        <v>6</v>
      </c>
      <c r="K842" s="56">
        <f t="shared" si="115"/>
        <v>4.6059365404298872E-3</v>
      </c>
      <c r="L842" s="54">
        <f t="shared" si="116"/>
        <v>16.949846468781985</v>
      </c>
      <c r="M842" s="54">
        <f t="shared" si="121"/>
        <v>3.7289662231320366</v>
      </c>
      <c r="N842" s="54">
        <f t="shared" si="119"/>
        <v>7.6613306038894571</v>
      </c>
      <c r="O842" s="54">
        <v>0.37463737252549484</v>
      </c>
      <c r="P842" s="56">
        <f t="shared" si="117"/>
        <v>6.4892159702438362E-2</v>
      </c>
    </row>
    <row r="843" spans="1:16" x14ac:dyDescent="0.2">
      <c r="A843" s="59">
        <f t="shared" si="118"/>
        <v>124</v>
      </c>
      <c r="B843" s="38" t="s">
        <v>1073</v>
      </c>
      <c r="C843" s="94">
        <v>371.5</v>
      </c>
      <c r="D843" s="57"/>
      <c r="E843" s="59"/>
      <c r="F843" s="57">
        <f t="shared" si="120"/>
        <v>371.5</v>
      </c>
      <c r="G843" s="57">
        <v>6</v>
      </c>
      <c r="H843" s="57"/>
      <c r="I843" s="57"/>
      <c r="J843" s="57">
        <f t="shared" si="114"/>
        <v>6</v>
      </c>
      <c r="K843" s="56">
        <f t="shared" si="115"/>
        <v>4.6059365404298872E-3</v>
      </c>
      <c r="L843" s="54">
        <f t="shared" si="116"/>
        <v>16.949846468781985</v>
      </c>
      <c r="M843" s="54">
        <f t="shared" si="121"/>
        <v>3.7289662231320366</v>
      </c>
      <c r="N843" s="54">
        <f t="shared" si="119"/>
        <v>7.6613306038894571</v>
      </c>
      <c r="O843" s="54">
        <v>0.37463737252549484</v>
      </c>
      <c r="P843" s="56">
        <f t="shared" si="117"/>
        <v>7.7294160614613652E-2</v>
      </c>
    </row>
    <row r="844" spans="1:16" x14ac:dyDescent="0.2">
      <c r="A844" s="59">
        <f t="shared" si="118"/>
        <v>125</v>
      </c>
      <c r="B844" s="57" t="s">
        <v>1074</v>
      </c>
      <c r="C844" s="94">
        <v>449.5</v>
      </c>
      <c r="D844" s="57"/>
      <c r="E844" s="59">
        <v>34.200000000000003</v>
      </c>
      <c r="F844" s="57">
        <f t="shared" si="120"/>
        <v>483.7</v>
      </c>
      <c r="G844" s="57">
        <v>12</v>
      </c>
      <c r="H844" s="57"/>
      <c r="I844" s="57">
        <v>1</v>
      </c>
      <c r="J844" s="57">
        <f t="shared" si="114"/>
        <v>13</v>
      </c>
      <c r="K844" s="56">
        <f t="shared" si="115"/>
        <v>9.9795291709314227E-3</v>
      </c>
      <c r="L844" s="54">
        <f t="shared" si="116"/>
        <v>36.724667349027634</v>
      </c>
      <c r="M844" s="54">
        <f t="shared" si="121"/>
        <v>8.0794268167860803</v>
      </c>
      <c r="N844" s="54">
        <f t="shared" si="119"/>
        <v>16.59954964176049</v>
      </c>
      <c r="O844" s="54">
        <v>0.74927474505098968</v>
      </c>
      <c r="P844" s="56">
        <f t="shared" si="117"/>
        <v>0.12849476649291958</v>
      </c>
    </row>
    <row r="845" spans="1:16" x14ac:dyDescent="0.2">
      <c r="A845" s="59">
        <f t="shared" si="118"/>
        <v>126</v>
      </c>
      <c r="B845" s="57" t="s">
        <v>1075</v>
      </c>
      <c r="C845" s="94">
        <v>197</v>
      </c>
      <c r="D845" s="57"/>
      <c r="E845" s="59"/>
      <c r="F845" s="57">
        <f t="shared" si="120"/>
        <v>197</v>
      </c>
      <c r="G845" s="57">
        <v>4</v>
      </c>
      <c r="H845" s="57"/>
      <c r="I845" s="57"/>
      <c r="J845" s="57">
        <f t="shared" si="114"/>
        <v>4</v>
      </c>
      <c r="K845" s="56">
        <f t="shared" si="115"/>
        <v>3.0706243602865915E-3</v>
      </c>
      <c r="L845" s="54">
        <f t="shared" si="116"/>
        <v>11.299897645854657</v>
      </c>
      <c r="M845" s="54">
        <f t="shared" si="121"/>
        <v>2.4859774820880243</v>
      </c>
      <c r="N845" s="54">
        <f t="shared" si="119"/>
        <v>5.107553735926305</v>
      </c>
      <c r="O845" s="54">
        <v>0.24975824835032989</v>
      </c>
      <c r="P845" s="56">
        <f t="shared" si="117"/>
        <v>9.7173538640707185E-2</v>
      </c>
    </row>
    <row r="846" spans="1:16" x14ac:dyDescent="0.2">
      <c r="A846" s="59">
        <f t="shared" si="118"/>
        <v>127</v>
      </c>
      <c r="B846" s="57" t="s">
        <v>1076</v>
      </c>
      <c r="C846" s="94">
        <v>310.3</v>
      </c>
      <c r="D846" s="57"/>
      <c r="E846" s="59"/>
      <c r="F846" s="57">
        <f t="shared" si="120"/>
        <v>310.3</v>
      </c>
      <c r="G846" s="57">
        <v>8</v>
      </c>
      <c r="H846" s="57"/>
      <c r="I846" s="57"/>
      <c r="J846" s="57">
        <f t="shared" si="114"/>
        <v>8</v>
      </c>
      <c r="K846" s="56">
        <f t="shared" si="115"/>
        <v>6.1412487205731829E-3</v>
      </c>
      <c r="L846" s="54">
        <f t="shared" si="116"/>
        <v>22.599795291709313</v>
      </c>
      <c r="M846" s="54">
        <f t="shared" si="121"/>
        <v>4.9719549641760485</v>
      </c>
      <c r="N846" s="54">
        <f t="shared" si="119"/>
        <v>10.21510747185261</v>
      </c>
      <c r="O846" s="54">
        <v>0.49951649670065978</v>
      </c>
      <c r="P846" s="56">
        <f t="shared" si="117"/>
        <v>0.12338502811614126</v>
      </c>
    </row>
    <row r="847" spans="1:16" x14ac:dyDescent="0.2">
      <c r="A847" s="59">
        <f t="shared" si="118"/>
        <v>128</v>
      </c>
      <c r="B847" s="57" t="s">
        <v>1077</v>
      </c>
      <c r="C847" s="94">
        <v>2084.5</v>
      </c>
      <c r="D847" s="57"/>
      <c r="E847" s="59">
        <v>106.4</v>
      </c>
      <c r="F847" s="57">
        <f t="shared" si="120"/>
        <v>2190.9</v>
      </c>
      <c r="G847" s="57">
        <v>35</v>
      </c>
      <c r="H847" s="57"/>
      <c r="I847" s="57"/>
      <c r="J847" s="57">
        <f t="shared" si="114"/>
        <v>35</v>
      </c>
      <c r="K847" s="56">
        <f t="shared" si="115"/>
        <v>2.6867963152507675E-2</v>
      </c>
      <c r="L847" s="54">
        <f t="shared" si="116"/>
        <v>98.874104401228237</v>
      </c>
      <c r="M847" s="54">
        <f t="shared" si="121"/>
        <v>21.752302968270211</v>
      </c>
      <c r="N847" s="54">
        <f t="shared" si="119"/>
        <v>44.691095189355167</v>
      </c>
      <c r="O847" s="54">
        <v>2.1853846730653865</v>
      </c>
      <c r="P847" s="56">
        <f t="shared" si="117"/>
        <v>7.6453917217544839E-2</v>
      </c>
    </row>
    <row r="848" spans="1:16" x14ac:dyDescent="0.2">
      <c r="A848" s="59">
        <f t="shared" si="118"/>
        <v>129</v>
      </c>
      <c r="B848" s="57" t="s">
        <v>1078</v>
      </c>
      <c r="C848" s="94">
        <v>1343.2</v>
      </c>
      <c r="D848" s="57"/>
      <c r="E848" s="59"/>
      <c r="F848" s="57">
        <f t="shared" si="120"/>
        <v>1343.2</v>
      </c>
      <c r="G848" s="57">
        <v>24</v>
      </c>
      <c r="H848" s="57"/>
      <c r="I848" s="57"/>
      <c r="J848" s="57">
        <f t="shared" si="114"/>
        <v>24</v>
      </c>
      <c r="K848" s="56">
        <f t="shared" si="115"/>
        <v>1.8423746161719549E-2</v>
      </c>
      <c r="L848" s="54">
        <f t="shared" si="116"/>
        <v>67.799385875127939</v>
      </c>
      <c r="M848" s="54">
        <f t="shared" si="121"/>
        <v>14.915864892528147</v>
      </c>
      <c r="N848" s="54">
        <f t="shared" ref="N848:N879" si="122">L848*0.452</f>
        <v>30.645322415557828</v>
      </c>
      <c r="O848" s="54">
        <v>1.4985494901019794</v>
      </c>
      <c r="P848" s="56">
        <f t="shared" si="117"/>
        <v>8.5511556486983248E-2</v>
      </c>
    </row>
    <row r="849" spans="1:16" x14ac:dyDescent="0.2">
      <c r="A849" s="59">
        <f t="shared" si="118"/>
        <v>130</v>
      </c>
      <c r="B849" s="57" t="s">
        <v>1079</v>
      </c>
      <c r="C849" s="94">
        <v>3247.3</v>
      </c>
      <c r="D849" s="57"/>
      <c r="E849" s="59"/>
      <c r="F849" s="57">
        <f t="shared" si="120"/>
        <v>3247.3</v>
      </c>
      <c r="G849" s="57">
        <v>79</v>
      </c>
      <c r="H849" s="57"/>
      <c r="I849" s="57"/>
      <c r="J849" s="57">
        <f t="shared" ref="J849:J895" si="123">G849+H849+I849</f>
        <v>79</v>
      </c>
      <c r="K849" s="56">
        <f t="shared" ref="K849:K895" si="124">3/$J$896*J849</f>
        <v>6.0644831115660179E-2</v>
      </c>
      <c r="L849" s="54">
        <f t="shared" ref="L849:L895" si="125">K849*3680</f>
        <v>223.17297850562946</v>
      </c>
      <c r="M849" s="54">
        <f t="shared" si="121"/>
        <v>49.098055271238479</v>
      </c>
      <c r="N849" s="54">
        <f t="shared" si="122"/>
        <v>100.87418628454452</v>
      </c>
      <c r="O849" s="54">
        <v>4.9327254049190152</v>
      </c>
      <c r="P849" s="56">
        <f t="shared" ref="P849:P896" si="126">(L849+M849+N849+O849)/F849</f>
        <v>0.1164284006609588</v>
      </c>
    </row>
    <row r="850" spans="1:16" x14ac:dyDescent="0.2">
      <c r="A850" s="59">
        <f t="shared" ref="A850:A895" si="127">A849+1</f>
        <v>131</v>
      </c>
      <c r="B850" s="57" t="s">
        <v>1080</v>
      </c>
      <c r="C850" s="94">
        <v>193.9</v>
      </c>
      <c r="D850" s="57"/>
      <c r="E850" s="59"/>
      <c r="F850" s="57">
        <f t="shared" si="120"/>
        <v>193.9</v>
      </c>
      <c r="G850" s="57">
        <v>4</v>
      </c>
      <c r="H850" s="57"/>
      <c r="I850" s="57"/>
      <c r="J850" s="57">
        <f t="shared" si="123"/>
        <v>4</v>
      </c>
      <c r="K850" s="56">
        <f t="shared" si="124"/>
        <v>3.0706243602865915E-3</v>
      </c>
      <c r="L850" s="54">
        <f t="shared" si="125"/>
        <v>11.299897645854657</v>
      </c>
      <c r="M850" s="54">
        <f t="shared" si="121"/>
        <v>2.4859774820880243</v>
      </c>
      <c r="N850" s="54">
        <f t="shared" si="122"/>
        <v>5.107553735926305</v>
      </c>
      <c r="O850" s="54">
        <v>0.24975824835032989</v>
      </c>
      <c r="P850" s="56">
        <f t="shared" si="126"/>
        <v>9.8727112492105806E-2</v>
      </c>
    </row>
    <row r="851" spans="1:16" x14ac:dyDescent="0.2">
      <c r="A851" s="59">
        <f t="shared" si="127"/>
        <v>132</v>
      </c>
      <c r="B851" s="57" t="s">
        <v>811</v>
      </c>
      <c r="C851" s="94">
        <v>1434.2</v>
      </c>
      <c r="D851" s="57"/>
      <c r="E851" s="59"/>
      <c r="F851" s="57">
        <f t="shared" si="120"/>
        <v>1434.2</v>
      </c>
      <c r="G851" s="57">
        <v>31</v>
      </c>
      <c r="H851" s="57"/>
      <c r="I851" s="57"/>
      <c r="J851" s="57">
        <f t="shared" si="123"/>
        <v>31</v>
      </c>
      <c r="K851" s="56">
        <f t="shared" si="124"/>
        <v>2.3797338792221085E-2</v>
      </c>
      <c r="L851" s="54">
        <f t="shared" si="125"/>
        <v>87.574206755373595</v>
      </c>
      <c r="M851" s="54">
        <f t="shared" si="121"/>
        <v>19.26632548618219</v>
      </c>
      <c r="N851" s="54">
        <f t="shared" si="122"/>
        <v>39.583541453428865</v>
      </c>
      <c r="O851" s="54">
        <v>1.9356264247150567</v>
      </c>
      <c r="P851" s="56">
        <f t="shared" si="126"/>
        <v>0.10344421985755105</v>
      </c>
    </row>
    <row r="852" spans="1:16" x14ac:dyDescent="0.2">
      <c r="A852" s="59">
        <f t="shared" si="127"/>
        <v>133</v>
      </c>
      <c r="B852" s="57" t="s">
        <v>812</v>
      </c>
      <c r="C852" s="94">
        <v>333.8</v>
      </c>
      <c r="D852" s="57"/>
      <c r="E852" s="59"/>
      <c r="F852" s="57">
        <f t="shared" si="120"/>
        <v>333.8</v>
      </c>
      <c r="G852" s="57">
        <v>6</v>
      </c>
      <c r="H852" s="57"/>
      <c r="I852" s="57"/>
      <c r="J852" s="57">
        <f t="shared" si="123"/>
        <v>6</v>
      </c>
      <c r="K852" s="56">
        <f t="shared" si="124"/>
        <v>4.6059365404298872E-3</v>
      </c>
      <c r="L852" s="54">
        <f t="shared" si="125"/>
        <v>16.949846468781985</v>
      </c>
      <c r="M852" s="54">
        <f t="shared" si="121"/>
        <v>3.7289662231320366</v>
      </c>
      <c r="N852" s="54">
        <f t="shared" si="122"/>
        <v>7.6613306038894571</v>
      </c>
      <c r="O852" s="54">
        <v>0.37463737252549484</v>
      </c>
      <c r="P852" s="56">
        <f t="shared" si="126"/>
        <v>8.6023908533040663E-2</v>
      </c>
    </row>
    <row r="853" spans="1:16" x14ac:dyDescent="0.2">
      <c r="A853" s="59">
        <f t="shared" si="127"/>
        <v>134</v>
      </c>
      <c r="B853" s="57" t="s">
        <v>813</v>
      </c>
      <c r="C853" s="94">
        <v>797.8</v>
      </c>
      <c r="D853" s="57">
        <v>14.2</v>
      </c>
      <c r="E853" s="59"/>
      <c r="F853" s="57">
        <f t="shared" si="120"/>
        <v>812</v>
      </c>
      <c r="G853" s="57">
        <v>16</v>
      </c>
      <c r="H853" s="57">
        <v>1</v>
      </c>
      <c r="I853" s="57"/>
      <c r="J853" s="57">
        <f t="shared" si="123"/>
        <v>17</v>
      </c>
      <c r="K853" s="56">
        <f t="shared" si="124"/>
        <v>1.3050153531218014E-2</v>
      </c>
      <c r="L853" s="54">
        <f t="shared" si="125"/>
        <v>48.02456499488229</v>
      </c>
      <c r="M853" s="54">
        <f t="shared" si="121"/>
        <v>10.565404298874103</v>
      </c>
      <c r="N853" s="54">
        <f t="shared" si="122"/>
        <v>21.707103377686796</v>
      </c>
      <c r="O853" s="54">
        <v>0.99903299340131957</v>
      </c>
      <c r="P853" s="56">
        <f t="shared" si="126"/>
        <v>0.10011835673010407</v>
      </c>
    </row>
    <row r="854" spans="1:16" x14ac:dyDescent="0.2">
      <c r="A854" s="59">
        <f t="shared" si="127"/>
        <v>135</v>
      </c>
      <c r="B854" s="57" t="s">
        <v>814</v>
      </c>
      <c r="C854" s="99">
        <v>798.6</v>
      </c>
      <c r="D854" s="94"/>
      <c r="E854" s="100"/>
      <c r="F854" s="57">
        <f t="shared" si="120"/>
        <v>798.6</v>
      </c>
      <c r="G854" s="57">
        <v>16</v>
      </c>
      <c r="H854" s="57"/>
      <c r="I854" s="57"/>
      <c r="J854" s="57">
        <f t="shared" si="123"/>
        <v>16</v>
      </c>
      <c r="K854" s="56">
        <f t="shared" si="124"/>
        <v>1.2282497441146366E-2</v>
      </c>
      <c r="L854" s="54">
        <f t="shared" si="125"/>
        <v>45.199590583418626</v>
      </c>
      <c r="M854" s="54">
        <f t="shared" si="121"/>
        <v>9.9439099283520971</v>
      </c>
      <c r="N854" s="54">
        <f t="shared" si="122"/>
        <v>20.43021494370522</v>
      </c>
      <c r="O854" s="54">
        <v>0.99903299340131957</v>
      </c>
      <c r="P854" s="56">
        <f t="shared" si="126"/>
        <v>9.5883732092258034E-2</v>
      </c>
    </row>
    <row r="855" spans="1:16" x14ac:dyDescent="0.2">
      <c r="A855" s="59">
        <f t="shared" si="127"/>
        <v>136</v>
      </c>
      <c r="B855" s="57" t="s">
        <v>815</v>
      </c>
      <c r="C855" s="99">
        <v>325.2</v>
      </c>
      <c r="D855" s="94"/>
      <c r="E855" s="100"/>
      <c r="F855" s="57">
        <f t="shared" si="120"/>
        <v>325.2</v>
      </c>
      <c r="G855" s="57">
        <v>6</v>
      </c>
      <c r="H855" s="57"/>
      <c r="I855" s="57"/>
      <c r="J855" s="57">
        <f t="shared" si="123"/>
        <v>6</v>
      </c>
      <c r="K855" s="56">
        <f t="shared" si="124"/>
        <v>4.6059365404298872E-3</v>
      </c>
      <c r="L855" s="54">
        <f t="shared" si="125"/>
        <v>16.949846468781985</v>
      </c>
      <c r="M855" s="54">
        <f t="shared" si="121"/>
        <v>3.7289662231320366</v>
      </c>
      <c r="N855" s="54">
        <f t="shared" si="122"/>
        <v>7.6613306038894571</v>
      </c>
      <c r="O855" s="54">
        <v>0.37463737252549484</v>
      </c>
      <c r="P855" s="56">
        <f t="shared" si="126"/>
        <v>8.8298833543447031E-2</v>
      </c>
    </row>
    <row r="856" spans="1:16" x14ac:dyDescent="0.2">
      <c r="A856" s="59">
        <f t="shared" si="127"/>
        <v>137</v>
      </c>
      <c r="B856" s="57" t="s">
        <v>816</v>
      </c>
      <c r="C856" s="99">
        <v>701.7</v>
      </c>
      <c r="D856" s="94"/>
      <c r="E856" s="100"/>
      <c r="F856" s="57">
        <f t="shared" si="120"/>
        <v>701.7</v>
      </c>
      <c r="G856" s="57">
        <v>17</v>
      </c>
      <c r="H856" s="57"/>
      <c r="I856" s="57"/>
      <c r="J856" s="57">
        <f t="shared" si="123"/>
        <v>17</v>
      </c>
      <c r="K856" s="56">
        <f t="shared" si="124"/>
        <v>1.3050153531218014E-2</v>
      </c>
      <c r="L856" s="54">
        <f t="shared" si="125"/>
        <v>48.02456499488229</v>
      </c>
      <c r="M856" s="54">
        <f t="shared" si="121"/>
        <v>10.565404298874103</v>
      </c>
      <c r="N856" s="54">
        <f t="shared" si="122"/>
        <v>21.707103377686796</v>
      </c>
      <c r="O856" s="54">
        <v>1.0614725554889022</v>
      </c>
      <c r="P856" s="56">
        <f t="shared" si="126"/>
        <v>0.11594491267911086</v>
      </c>
    </row>
    <row r="857" spans="1:16" x14ac:dyDescent="0.2">
      <c r="A857" s="59">
        <f t="shared" si="127"/>
        <v>138</v>
      </c>
      <c r="B857" s="57" t="s">
        <v>817</v>
      </c>
      <c r="C857" s="99">
        <v>693</v>
      </c>
      <c r="D857" s="94">
        <v>17</v>
      </c>
      <c r="E857" s="100"/>
      <c r="F857" s="57">
        <f t="shared" si="120"/>
        <v>710</v>
      </c>
      <c r="G857" s="57">
        <v>16</v>
      </c>
      <c r="H857" s="57">
        <v>1</v>
      </c>
      <c r="I857" s="57"/>
      <c r="J857" s="57">
        <f t="shared" si="123"/>
        <v>17</v>
      </c>
      <c r="K857" s="56">
        <f t="shared" si="124"/>
        <v>1.3050153531218014E-2</v>
      </c>
      <c r="L857" s="54">
        <f t="shared" si="125"/>
        <v>48.02456499488229</v>
      </c>
      <c r="M857" s="54">
        <f t="shared" si="121"/>
        <v>10.565404298874103</v>
      </c>
      <c r="N857" s="54">
        <f t="shared" si="122"/>
        <v>21.707103377686796</v>
      </c>
      <c r="O857" s="54">
        <v>0.99903299340131957</v>
      </c>
      <c r="P857" s="56">
        <f t="shared" si="126"/>
        <v>0.11450155727442887</v>
      </c>
    </row>
    <row r="858" spans="1:16" x14ac:dyDescent="0.2">
      <c r="A858" s="59">
        <f t="shared" si="127"/>
        <v>139</v>
      </c>
      <c r="B858" s="57" t="s">
        <v>818</v>
      </c>
      <c r="C858" s="99">
        <v>717.8</v>
      </c>
      <c r="D858" s="94">
        <v>39.4</v>
      </c>
      <c r="E858" s="100"/>
      <c r="F858" s="57">
        <f t="shared" si="120"/>
        <v>757.19999999999993</v>
      </c>
      <c r="G858" s="57">
        <v>11</v>
      </c>
      <c r="H858" s="57">
        <v>1</v>
      </c>
      <c r="I858" s="57"/>
      <c r="J858" s="57">
        <f t="shared" si="123"/>
        <v>12</v>
      </c>
      <c r="K858" s="56">
        <f t="shared" si="124"/>
        <v>9.2118730808597744E-3</v>
      </c>
      <c r="L858" s="54">
        <f t="shared" si="125"/>
        <v>33.89969293756397</v>
      </c>
      <c r="M858" s="54">
        <f t="shared" si="121"/>
        <v>7.4579324462640733</v>
      </c>
      <c r="N858" s="54">
        <f t="shared" si="122"/>
        <v>15.322661207778914</v>
      </c>
      <c r="O858" s="54">
        <v>0.68683518296340729</v>
      </c>
      <c r="P858" s="56">
        <f t="shared" si="126"/>
        <v>7.5762178783109313E-2</v>
      </c>
    </row>
    <row r="859" spans="1:16" x14ac:dyDescent="0.2">
      <c r="A859" s="59">
        <f t="shared" si="127"/>
        <v>140</v>
      </c>
      <c r="B859" s="57" t="s">
        <v>819</v>
      </c>
      <c r="C859" s="99">
        <v>681.3</v>
      </c>
      <c r="D859" s="94">
        <v>38.299999999999997</v>
      </c>
      <c r="E859" s="100"/>
      <c r="F859" s="57">
        <f t="shared" si="120"/>
        <v>719.59999999999991</v>
      </c>
      <c r="G859" s="57">
        <v>17</v>
      </c>
      <c r="H859" s="57">
        <v>1</v>
      </c>
      <c r="I859" s="57"/>
      <c r="J859" s="57">
        <f t="shared" si="123"/>
        <v>18</v>
      </c>
      <c r="K859" s="56">
        <f t="shared" si="124"/>
        <v>1.3817809621289662E-2</v>
      </c>
      <c r="L859" s="54">
        <f t="shared" si="125"/>
        <v>50.849539406345954</v>
      </c>
      <c r="M859" s="54">
        <f t="shared" si="121"/>
        <v>11.186898669396109</v>
      </c>
      <c r="N859" s="54">
        <f t="shared" si="122"/>
        <v>22.983991811668371</v>
      </c>
      <c r="O859" s="54">
        <v>1.0614725554889022</v>
      </c>
      <c r="P859" s="56">
        <f t="shared" si="126"/>
        <v>0.11962465597957107</v>
      </c>
    </row>
    <row r="860" spans="1:16" x14ac:dyDescent="0.2">
      <c r="A860" s="59">
        <f t="shared" si="127"/>
        <v>141</v>
      </c>
      <c r="B860" s="57" t="s">
        <v>820</v>
      </c>
      <c r="C860" s="99">
        <v>670.9</v>
      </c>
      <c r="D860" s="94"/>
      <c r="E860" s="100">
        <v>107</v>
      </c>
      <c r="F860" s="57">
        <f t="shared" si="120"/>
        <v>777.9</v>
      </c>
      <c r="G860" s="57">
        <v>14</v>
      </c>
      <c r="H860" s="57"/>
      <c r="I860" s="57">
        <v>1</v>
      </c>
      <c r="J860" s="57">
        <f t="shared" si="123"/>
        <v>15</v>
      </c>
      <c r="K860" s="56">
        <f t="shared" si="124"/>
        <v>1.1514841351074718E-2</v>
      </c>
      <c r="L860" s="54">
        <f t="shared" si="125"/>
        <v>42.374616171954962</v>
      </c>
      <c r="M860" s="54">
        <f t="shared" si="121"/>
        <v>9.3224155578300909</v>
      </c>
      <c r="N860" s="54">
        <f t="shared" si="122"/>
        <v>19.153326509723644</v>
      </c>
      <c r="O860" s="54">
        <v>0.87415386922615479</v>
      </c>
      <c r="P860" s="56">
        <f t="shared" si="126"/>
        <v>9.2202740851953777E-2</v>
      </c>
    </row>
    <row r="861" spans="1:16" x14ac:dyDescent="0.2">
      <c r="A861" s="59">
        <f t="shared" si="127"/>
        <v>142</v>
      </c>
      <c r="B861" s="57" t="s">
        <v>821</v>
      </c>
      <c r="C861" s="99">
        <v>775.8</v>
      </c>
      <c r="D861" s="94"/>
      <c r="E861" s="100">
        <v>58.5</v>
      </c>
      <c r="F861" s="57">
        <f t="shared" si="120"/>
        <v>834.3</v>
      </c>
      <c r="G861" s="57">
        <v>16</v>
      </c>
      <c r="H861" s="57"/>
      <c r="I861" s="57">
        <v>1</v>
      </c>
      <c r="J861" s="57">
        <f t="shared" si="123"/>
        <v>17</v>
      </c>
      <c r="K861" s="56">
        <f t="shared" si="124"/>
        <v>1.3050153531218014E-2</v>
      </c>
      <c r="L861" s="54">
        <f t="shared" si="125"/>
        <v>48.02456499488229</v>
      </c>
      <c r="M861" s="54">
        <f t="shared" si="121"/>
        <v>10.565404298874103</v>
      </c>
      <c r="N861" s="54">
        <f t="shared" si="122"/>
        <v>21.707103377686796</v>
      </c>
      <c r="O861" s="54">
        <v>0.99903299340131957</v>
      </c>
      <c r="P861" s="56">
        <f t="shared" si="126"/>
        <v>9.7442293737078398E-2</v>
      </c>
    </row>
    <row r="862" spans="1:16" x14ac:dyDescent="0.2">
      <c r="A862" s="59">
        <f t="shared" si="127"/>
        <v>143</v>
      </c>
      <c r="B862" s="57" t="s">
        <v>822</v>
      </c>
      <c r="C862" s="99">
        <v>812.5</v>
      </c>
      <c r="D862" s="94"/>
      <c r="E862" s="100"/>
      <c r="F862" s="57">
        <f t="shared" si="120"/>
        <v>812.5</v>
      </c>
      <c r="G862" s="57">
        <v>16</v>
      </c>
      <c r="H862" s="57"/>
      <c r="I862" s="57"/>
      <c r="J862" s="57">
        <f t="shared" si="123"/>
        <v>16</v>
      </c>
      <c r="K862" s="56">
        <f t="shared" si="124"/>
        <v>1.2282497441146366E-2</v>
      </c>
      <c r="L862" s="54">
        <f t="shared" si="125"/>
        <v>45.199590583418626</v>
      </c>
      <c r="M862" s="54">
        <f t="shared" si="121"/>
        <v>9.9439099283520971</v>
      </c>
      <c r="N862" s="54">
        <f t="shared" si="122"/>
        <v>20.43021494370522</v>
      </c>
      <c r="O862" s="54">
        <v>0.99903299340131957</v>
      </c>
      <c r="P862" s="56">
        <f t="shared" si="126"/>
        <v>9.4243382706310483E-2</v>
      </c>
    </row>
    <row r="863" spans="1:16" x14ac:dyDescent="0.2">
      <c r="A863" s="59">
        <f t="shared" si="127"/>
        <v>144</v>
      </c>
      <c r="B863" s="57" t="s">
        <v>823</v>
      </c>
      <c r="C863" s="99">
        <v>781.3</v>
      </c>
      <c r="D863" s="94"/>
      <c r="E863" s="100">
        <v>43.3</v>
      </c>
      <c r="F863" s="57">
        <f t="shared" si="120"/>
        <v>824.59999999999991</v>
      </c>
      <c r="G863" s="57">
        <v>16</v>
      </c>
      <c r="H863" s="57"/>
      <c r="I863" s="57">
        <v>1</v>
      </c>
      <c r="J863" s="57">
        <f t="shared" si="123"/>
        <v>17</v>
      </c>
      <c r="K863" s="56">
        <f t="shared" si="124"/>
        <v>1.3050153531218014E-2</v>
      </c>
      <c r="L863" s="54">
        <f t="shared" si="125"/>
        <v>48.02456499488229</v>
      </c>
      <c r="M863" s="54">
        <f t="shared" si="121"/>
        <v>10.565404298874103</v>
      </c>
      <c r="N863" s="54">
        <f t="shared" si="122"/>
        <v>21.707103377686796</v>
      </c>
      <c r="O863" s="54">
        <v>0.99903299340131957</v>
      </c>
      <c r="P863" s="56">
        <f t="shared" si="126"/>
        <v>9.8588534640849518E-2</v>
      </c>
    </row>
    <row r="864" spans="1:16" x14ac:dyDescent="0.2">
      <c r="A864" s="59">
        <f t="shared" si="127"/>
        <v>145</v>
      </c>
      <c r="B864" s="57" t="s">
        <v>824</v>
      </c>
      <c r="C864" s="99">
        <v>748.9</v>
      </c>
      <c r="D864" s="94"/>
      <c r="E864" s="100">
        <v>75.400000000000006</v>
      </c>
      <c r="F864" s="57">
        <f t="shared" si="120"/>
        <v>824.3</v>
      </c>
      <c r="G864" s="57">
        <v>16</v>
      </c>
      <c r="H864" s="57"/>
      <c r="I864" s="57">
        <v>1</v>
      </c>
      <c r="J864" s="57">
        <f t="shared" si="123"/>
        <v>17</v>
      </c>
      <c r="K864" s="56">
        <f t="shared" si="124"/>
        <v>1.3050153531218014E-2</v>
      </c>
      <c r="L864" s="54">
        <f t="shared" si="125"/>
        <v>48.02456499488229</v>
      </c>
      <c r="M864" s="54">
        <f t="shared" si="121"/>
        <v>10.565404298874103</v>
      </c>
      <c r="N864" s="54">
        <f t="shared" si="122"/>
        <v>21.707103377686796</v>
      </c>
      <c r="O864" s="54">
        <v>0.99903299340131957</v>
      </c>
      <c r="P864" s="56">
        <f t="shared" si="126"/>
        <v>9.8624415461415149E-2</v>
      </c>
    </row>
    <row r="865" spans="1:16" x14ac:dyDescent="0.2">
      <c r="A865" s="59">
        <f t="shared" si="127"/>
        <v>146</v>
      </c>
      <c r="B865" s="57" t="s">
        <v>825</v>
      </c>
      <c r="C865" s="99">
        <v>585.79999999999995</v>
      </c>
      <c r="D865" s="94"/>
      <c r="E865" s="100">
        <v>154.4</v>
      </c>
      <c r="F865" s="57">
        <f t="shared" si="120"/>
        <v>740.19999999999993</v>
      </c>
      <c r="G865" s="57">
        <v>12</v>
      </c>
      <c r="H865" s="57"/>
      <c r="I865" s="57">
        <v>2</v>
      </c>
      <c r="J865" s="57">
        <f t="shared" si="123"/>
        <v>14</v>
      </c>
      <c r="K865" s="56">
        <f t="shared" si="124"/>
        <v>1.0747185261003069E-2</v>
      </c>
      <c r="L865" s="54">
        <f t="shared" si="125"/>
        <v>39.549641760491298</v>
      </c>
      <c r="M865" s="54">
        <f t="shared" si="121"/>
        <v>8.7009211873080847</v>
      </c>
      <c r="N865" s="54">
        <f t="shared" si="122"/>
        <v>17.876438075742065</v>
      </c>
      <c r="O865" s="54">
        <v>0.74927474505098968</v>
      </c>
      <c r="P865" s="56">
        <f t="shared" si="126"/>
        <v>9.0348927004312962E-2</v>
      </c>
    </row>
    <row r="866" spans="1:16" x14ac:dyDescent="0.2">
      <c r="A866" s="59">
        <f t="shared" si="127"/>
        <v>147</v>
      </c>
      <c r="B866" s="57" t="s">
        <v>826</v>
      </c>
      <c r="C866" s="99">
        <v>868.4</v>
      </c>
      <c r="D866" s="94"/>
      <c r="E866" s="100"/>
      <c r="F866" s="57">
        <f t="shared" si="120"/>
        <v>868.4</v>
      </c>
      <c r="G866" s="57">
        <v>15</v>
      </c>
      <c r="H866" s="57"/>
      <c r="I866" s="57"/>
      <c r="J866" s="57">
        <f t="shared" si="123"/>
        <v>15</v>
      </c>
      <c r="K866" s="56">
        <f t="shared" si="124"/>
        <v>1.1514841351074718E-2</v>
      </c>
      <c r="L866" s="54">
        <f t="shared" si="125"/>
        <v>42.374616171954962</v>
      </c>
      <c r="M866" s="54">
        <f t="shared" si="121"/>
        <v>9.3224155578300909</v>
      </c>
      <c r="N866" s="54">
        <f t="shared" si="122"/>
        <v>19.153326509723644</v>
      </c>
      <c r="O866" s="54">
        <v>0.93659343131373718</v>
      </c>
      <c r="P866" s="56">
        <f t="shared" si="126"/>
        <v>8.2665766548620956E-2</v>
      </c>
    </row>
    <row r="867" spans="1:16" x14ac:dyDescent="0.2">
      <c r="A867" s="59">
        <f t="shared" si="127"/>
        <v>148</v>
      </c>
      <c r="B867" s="57" t="s">
        <v>827</v>
      </c>
      <c r="C867" s="99">
        <v>909.8</v>
      </c>
      <c r="D867" s="94"/>
      <c r="E867" s="100"/>
      <c r="F867" s="57">
        <f t="shared" si="120"/>
        <v>909.8</v>
      </c>
      <c r="G867" s="57">
        <v>16</v>
      </c>
      <c r="H867" s="57"/>
      <c r="I867" s="57"/>
      <c r="J867" s="57">
        <f t="shared" si="123"/>
        <v>16</v>
      </c>
      <c r="K867" s="56">
        <f t="shared" si="124"/>
        <v>1.2282497441146366E-2</v>
      </c>
      <c r="L867" s="54">
        <f t="shared" si="125"/>
        <v>45.199590583418626</v>
      </c>
      <c r="M867" s="54">
        <f t="shared" si="121"/>
        <v>9.9439099283520971</v>
      </c>
      <c r="N867" s="54">
        <f t="shared" si="122"/>
        <v>20.43021494370522</v>
      </c>
      <c r="O867" s="54">
        <v>0.99903299340131957</v>
      </c>
      <c r="P867" s="56">
        <f t="shared" si="126"/>
        <v>8.4164375081201656E-2</v>
      </c>
    </row>
    <row r="868" spans="1:16" x14ac:dyDescent="0.2">
      <c r="A868" s="59">
        <f t="shared" si="127"/>
        <v>149</v>
      </c>
      <c r="B868" s="57" t="s">
        <v>828</v>
      </c>
      <c r="C868" s="99">
        <v>915.4</v>
      </c>
      <c r="D868" s="94"/>
      <c r="E868" s="100"/>
      <c r="F868" s="57">
        <f t="shared" si="120"/>
        <v>915.4</v>
      </c>
      <c r="G868" s="57">
        <v>16</v>
      </c>
      <c r="H868" s="57"/>
      <c r="I868" s="57"/>
      <c r="J868" s="57">
        <f t="shared" si="123"/>
        <v>16</v>
      </c>
      <c r="K868" s="56">
        <f t="shared" si="124"/>
        <v>1.2282497441146366E-2</v>
      </c>
      <c r="L868" s="54">
        <f t="shared" si="125"/>
        <v>45.199590583418626</v>
      </c>
      <c r="M868" s="54">
        <f t="shared" si="121"/>
        <v>9.9439099283520971</v>
      </c>
      <c r="N868" s="54">
        <f t="shared" si="122"/>
        <v>20.43021494370522</v>
      </c>
      <c r="O868" s="54">
        <v>0.99903299340131957</v>
      </c>
      <c r="P868" s="56">
        <f t="shared" si="126"/>
        <v>8.3649495792961839E-2</v>
      </c>
    </row>
    <row r="869" spans="1:16" x14ac:dyDescent="0.2">
      <c r="A869" s="59">
        <f t="shared" si="127"/>
        <v>150</v>
      </c>
      <c r="B869" s="57" t="s">
        <v>805</v>
      </c>
      <c r="C869" s="99">
        <v>402.5</v>
      </c>
      <c r="D869" s="94"/>
      <c r="E869" s="100"/>
      <c r="F869" s="57">
        <f t="shared" si="120"/>
        <v>402.5</v>
      </c>
      <c r="G869" s="57">
        <v>0</v>
      </c>
      <c r="H869" s="57"/>
      <c r="I869" s="57"/>
      <c r="J869" s="57">
        <f t="shared" si="123"/>
        <v>0</v>
      </c>
      <c r="K869" s="56">
        <f t="shared" si="124"/>
        <v>0</v>
      </c>
      <c r="L869" s="54">
        <f t="shared" si="125"/>
        <v>0</v>
      </c>
      <c r="M869" s="54">
        <f t="shared" si="121"/>
        <v>0</v>
      </c>
      <c r="N869" s="54">
        <f t="shared" si="122"/>
        <v>0</v>
      </c>
      <c r="O869" s="54">
        <v>0</v>
      </c>
      <c r="P869" s="56">
        <f t="shared" si="126"/>
        <v>0</v>
      </c>
    </row>
    <row r="870" spans="1:16" x14ac:dyDescent="0.2">
      <c r="A870" s="59">
        <f t="shared" si="127"/>
        <v>151</v>
      </c>
      <c r="B870" s="57" t="s">
        <v>806</v>
      </c>
      <c r="C870" s="99">
        <v>303.60000000000002</v>
      </c>
      <c r="D870" s="94"/>
      <c r="E870" s="100"/>
      <c r="F870" s="57">
        <f t="shared" si="120"/>
        <v>303.60000000000002</v>
      </c>
      <c r="G870" s="57">
        <v>0</v>
      </c>
      <c r="H870" s="57"/>
      <c r="I870" s="57"/>
      <c r="J870" s="57">
        <f t="shared" si="123"/>
        <v>0</v>
      </c>
      <c r="K870" s="56">
        <f t="shared" si="124"/>
        <v>0</v>
      </c>
      <c r="L870" s="54">
        <f t="shared" si="125"/>
        <v>0</v>
      </c>
      <c r="M870" s="54">
        <f t="shared" si="121"/>
        <v>0</v>
      </c>
      <c r="N870" s="54">
        <f t="shared" si="122"/>
        <v>0</v>
      </c>
      <c r="O870" s="54">
        <v>0</v>
      </c>
      <c r="P870" s="56">
        <f t="shared" si="126"/>
        <v>0</v>
      </c>
    </row>
    <row r="871" spans="1:16" x14ac:dyDescent="0.2">
      <c r="A871" s="59">
        <f t="shared" si="127"/>
        <v>152</v>
      </c>
      <c r="B871" s="57" t="s">
        <v>807</v>
      </c>
      <c r="C871" s="99">
        <v>444</v>
      </c>
      <c r="D871" s="94"/>
      <c r="E871" s="100"/>
      <c r="F871" s="57">
        <f t="shared" si="120"/>
        <v>444</v>
      </c>
      <c r="G871" s="57">
        <v>0</v>
      </c>
      <c r="H871" s="57"/>
      <c r="I871" s="57"/>
      <c r="J871" s="57">
        <f t="shared" si="123"/>
        <v>0</v>
      </c>
      <c r="K871" s="56">
        <f t="shared" si="124"/>
        <v>0</v>
      </c>
      <c r="L871" s="54">
        <f t="shared" si="125"/>
        <v>0</v>
      </c>
      <c r="M871" s="54">
        <f t="shared" si="121"/>
        <v>0</v>
      </c>
      <c r="N871" s="54">
        <f t="shared" si="122"/>
        <v>0</v>
      </c>
      <c r="O871" s="54">
        <v>0</v>
      </c>
      <c r="P871" s="56">
        <f t="shared" si="126"/>
        <v>0</v>
      </c>
    </row>
    <row r="872" spans="1:16" x14ac:dyDescent="0.2">
      <c r="A872" s="59">
        <f t="shared" si="127"/>
        <v>153</v>
      </c>
      <c r="B872" s="57" t="s">
        <v>808</v>
      </c>
      <c r="C872" s="99">
        <v>424.99</v>
      </c>
      <c r="D872" s="94"/>
      <c r="E872" s="100"/>
      <c r="F872" s="57">
        <f t="shared" si="120"/>
        <v>424.99</v>
      </c>
      <c r="G872" s="57">
        <v>0</v>
      </c>
      <c r="H872" s="57"/>
      <c r="I872" s="57"/>
      <c r="J872" s="57">
        <f t="shared" si="123"/>
        <v>0</v>
      </c>
      <c r="K872" s="56">
        <f t="shared" si="124"/>
        <v>0</v>
      </c>
      <c r="L872" s="54">
        <f t="shared" si="125"/>
        <v>0</v>
      </c>
      <c r="M872" s="54">
        <f t="shared" si="121"/>
        <v>0</v>
      </c>
      <c r="N872" s="54">
        <f t="shared" si="122"/>
        <v>0</v>
      </c>
      <c r="O872" s="54">
        <v>0</v>
      </c>
      <c r="P872" s="56">
        <f t="shared" si="126"/>
        <v>0</v>
      </c>
    </row>
    <row r="873" spans="1:16" x14ac:dyDescent="0.2">
      <c r="A873" s="59">
        <f t="shared" si="127"/>
        <v>154</v>
      </c>
      <c r="B873" s="57" t="s">
        <v>808</v>
      </c>
      <c r="C873" s="99">
        <v>230</v>
      </c>
      <c r="D873" s="94"/>
      <c r="E873" s="100"/>
      <c r="F873" s="57">
        <f t="shared" si="120"/>
        <v>230</v>
      </c>
      <c r="G873" s="57">
        <v>0</v>
      </c>
      <c r="H873" s="57"/>
      <c r="I873" s="57"/>
      <c r="J873" s="57">
        <f t="shared" si="123"/>
        <v>0</v>
      </c>
      <c r="K873" s="56">
        <f t="shared" si="124"/>
        <v>0</v>
      </c>
      <c r="L873" s="54">
        <f t="shared" si="125"/>
        <v>0</v>
      </c>
      <c r="M873" s="54">
        <f t="shared" si="121"/>
        <v>0</v>
      </c>
      <c r="N873" s="54">
        <f t="shared" si="122"/>
        <v>0</v>
      </c>
      <c r="O873" s="54">
        <v>0</v>
      </c>
      <c r="P873" s="56">
        <f t="shared" si="126"/>
        <v>0</v>
      </c>
    </row>
    <row r="874" spans="1:16" x14ac:dyDescent="0.2">
      <c r="A874" s="59">
        <f t="shared" si="127"/>
        <v>155</v>
      </c>
      <c r="B874" s="57" t="s">
        <v>809</v>
      </c>
      <c r="C874" s="99">
        <v>298.89999999999998</v>
      </c>
      <c r="D874" s="94"/>
      <c r="E874" s="100"/>
      <c r="F874" s="57">
        <f t="shared" si="120"/>
        <v>298.89999999999998</v>
      </c>
      <c r="G874" s="57">
        <v>0</v>
      </c>
      <c r="H874" s="57"/>
      <c r="I874" s="57"/>
      <c r="J874" s="57">
        <f t="shared" si="123"/>
        <v>0</v>
      </c>
      <c r="K874" s="56">
        <f t="shared" si="124"/>
        <v>0</v>
      </c>
      <c r="L874" s="54">
        <f t="shared" si="125"/>
        <v>0</v>
      </c>
      <c r="M874" s="54">
        <f t="shared" si="121"/>
        <v>0</v>
      </c>
      <c r="N874" s="54">
        <f t="shared" si="122"/>
        <v>0</v>
      </c>
      <c r="O874" s="54">
        <v>0</v>
      </c>
      <c r="P874" s="56">
        <f t="shared" si="126"/>
        <v>0</v>
      </c>
    </row>
    <row r="875" spans="1:16" x14ac:dyDescent="0.2">
      <c r="A875" s="59">
        <f t="shared" si="127"/>
        <v>156</v>
      </c>
      <c r="B875" s="57" t="s">
        <v>810</v>
      </c>
      <c r="C875" s="101">
        <v>624.6</v>
      </c>
      <c r="D875" s="94"/>
      <c r="E875" s="100"/>
      <c r="F875" s="57">
        <f t="shared" si="120"/>
        <v>624.6</v>
      </c>
      <c r="G875" s="57">
        <v>0</v>
      </c>
      <c r="H875" s="57"/>
      <c r="I875" s="57"/>
      <c r="J875" s="57">
        <f t="shared" si="123"/>
        <v>0</v>
      </c>
      <c r="K875" s="56">
        <f t="shared" si="124"/>
        <v>0</v>
      </c>
      <c r="L875" s="54">
        <f t="shared" si="125"/>
        <v>0</v>
      </c>
      <c r="M875" s="54">
        <f t="shared" si="121"/>
        <v>0</v>
      </c>
      <c r="N875" s="54">
        <f t="shared" si="122"/>
        <v>0</v>
      </c>
      <c r="O875" s="54">
        <v>0</v>
      </c>
      <c r="P875" s="56">
        <f t="shared" si="126"/>
        <v>0</v>
      </c>
    </row>
    <row r="876" spans="1:16" x14ac:dyDescent="0.2">
      <c r="A876" s="59">
        <f t="shared" si="127"/>
        <v>157</v>
      </c>
      <c r="B876" s="57" t="s">
        <v>57</v>
      </c>
      <c r="C876" s="99">
        <v>4530.8</v>
      </c>
      <c r="D876" s="94">
        <v>149.19999999999999</v>
      </c>
      <c r="E876" s="100"/>
      <c r="F876" s="57">
        <f t="shared" si="120"/>
        <v>4680</v>
      </c>
      <c r="G876" s="57">
        <v>148</v>
      </c>
      <c r="H876" s="57">
        <v>3</v>
      </c>
      <c r="I876" s="57"/>
      <c r="J876" s="57">
        <f t="shared" si="123"/>
        <v>151</v>
      </c>
      <c r="K876" s="56">
        <f t="shared" si="124"/>
        <v>0.11591606960081882</v>
      </c>
      <c r="L876" s="54">
        <f t="shared" si="125"/>
        <v>426.57113613101325</v>
      </c>
      <c r="M876" s="54">
        <f t="shared" si="121"/>
        <v>93.84564994882291</v>
      </c>
      <c r="N876" s="54">
        <f t="shared" si="122"/>
        <v>192.81015353121799</v>
      </c>
      <c r="O876" s="54">
        <v>9.2410551889622052</v>
      </c>
      <c r="P876" s="56">
        <f t="shared" si="126"/>
        <v>0.15437350316239665</v>
      </c>
    </row>
    <row r="877" spans="1:16" x14ac:dyDescent="0.2">
      <c r="A877" s="59">
        <f t="shared" si="127"/>
        <v>158</v>
      </c>
      <c r="B877" s="57" t="s">
        <v>2496</v>
      </c>
      <c r="C877" s="57">
        <v>545.4</v>
      </c>
      <c r="D877" s="94"/>
      <c r="E877" s="58"/>
      <c r="F877" s="57">
        <f>C877+D877+E877</f>
        <v>545.4</v>
      </c>
      <c r="G877" s="57">
        <v>9</v>
      </c>
      <c r="H877" s="57"/>
      <c r="I877" s="57"/>
      <c r="J877" s="57">
        <f t="shared" si="123"/>
        <v>9</v>
      </c>
      <c r="K877" s="56">
        <f t="shared" si="124"/>
        <v>6.9089048106448312E-3</v>
      </c>
      <c r="L877" s="54">
        <f t="shared" si="125"/>
        <v>25.424769703172977</v>
      </c>
      <c r="M877" s="54">
        <f>L877*0.22</f>
        <v>5.5934493346980547</v>
      </c>
      <c r="N877" s="54">
        <f t="shared" si="122"/>
        <v>11.491995905834186</v>
      </c>
      <c r="O877" s="54">
        <v>0.56195605878824229</v>
      </c>
      <c r="P877" s="56">
        <f t="shared" si="126"/>
        <v>7.89735441923239E-2</v>
      </c>
    </row>
    <row r="878" spans="1:16" x14ac:dyDescent="0.2">
      <c r="A878" s="59">
        <f t="shared" si="127"/>
        <v>159</v>
      </c>
      <c r="B878" s="57" t="s">
        <v>2497</v>
      </c>
      <c r="C878" s="102">
        <v>8680.2999999999993</v>
      </c>
      <c r="D878" s="84">
        <v>15.2</v>
      </c>
      <c r="E878" s="84">
        <v>458.1</v>
      </c>
      <c r="F878" s="84">
        <f>C878+D878+E878</f>
        <v>9153.6</v>
      </c>
      <c r="G878" s="145">
        <v>134</v>
      </c>
      <c r="H878" s="84">
        <v>1</v>
      </c>
      <c r="I878" s="84">
        <v>2</v>
      </c>
      <c r="J878" s="57">
        <f t="shared" si="123"/>
        <v>137</v>
      </c>
      <c r="K878" s="56">
        <f t="shared" si="124"/>
        <v>0.10516888433981576</v>
      </c>
      <c r="L878" s="54">
        <f t="shared" si="125"/>
        <v>387.02149437052202</v>
      </c>
      <c r="M878" s="54">
        <f t="shared" ref="M878:M895" si="128">L878*0.22</f>
        <v>85.144728761514841</v>
      </c>
      <c r="N878" s="54">
        <f t="shared" si="122"/>
        <v>174.93371545547595</v>
      </c>
      <c r="O878" s="54">
        <v>8.3669013197360513</v>
      </c>
      <c r="P878" s="56">
        <f t="shared" si="126"/>
        <v>7.1607546747427114E-2</v>
      </c>
    </row>
    <row r="879" spans="1:16" x14ac:dyDescent="0.2">
      <c r="A879" s="59">
        <f t="shared" si="127"/>
        <v>160</v>
      </c>
      <c r="B879" s="57" t="s">
        <v>2498</v>
      </c>
      <c r="C879" s="102">
        <v>6441.7</v>
      </c>
      <c r="D879" s="84"/>
      <c r="E879" s="84">
        <v>321.39999999999998</v>
      </c>
      <c r="F879" s="84">
        <f>C879+D879+E879</f>
        <v>6763.0999999999995</v>
      </c>
      <c r="G879" s="145">
        <v>93</v>
      </c>
      <c r="H879" s="84"/>
      <c r="I879" s="84">
        <v>1</v>
      </c>
      <c r="J879" s="57">
        <f t="shared" si="123"/>
        <v>94</v>
      </c>
      <c r="K879" s="56">
        <f t="shared" si="124"/>
        <v>7.2159672466734895E-2</v>
      </c>
      <c r="L879" s="54">
        <f t="shared" si="125"/>
        <v>265.54759467758441</v>
      </c>
      <c r="M879" s="54">
        <f t="shared" si="128"/>
        <v>58.42047082906857</v>
      </c>
      <c r="N879" s="54">
        <f t="shared" si="122"/>
        <v>120.02751279426816</v>
      </c>
      <c r="O879" s="54">
        <v>5.80687927414517</v>
      </c>
      <c r="P879" s="56">
        <f t="shared" si="126"/>
        <v>6.6508325704938018E-2</v>
      </c>
    </row>
    <row r="880" spans="1:16" x14ac:dyDescent="0.2">
      <c r="A880" s="59">
        <f t="shared" si="127"/>
        <v>161</v>
      </c>
      <c r="B880" s="57" t="s">
        <v>2499</v>
      </c>
      <c r="C880" s="102">
        <v>902.8</v>
      </c>
      <c r="D880" s="84"/>
      <c r="E880" s="84"/>
      <c r="F880" s="84">
        <f>C880+D880+E880</f>
        <v>902.8</v>
      </c>
      <c r="G880" s="145">
        <v>17</v>
      </c>
      <c r="H880" s="84"/>
      <c r="I880" s="84"/>
      <c r="J880" s="57">
        <f t="shared" si="123"/>
        <v>17</v>
      </c>
      <c r="K880" s="56">
        <f t="shared" si="124"/>
        <v>1.3050153531218014E-2</v>
      </c>
      <c r="L880" s="54">
        <f t="shared" si="125"/>
        <v>48.02456499488229</v>
      </c>
      <c r="M880" s="54">
        <f t="shared" si="128"/>
        <v>10.565404298874103</v>
      </c>
      <c r="N880" s="54">
        <f t="shared" ref="N880:N895" si="129">L880*0.452</f>
        <v>21.707103377686796</v>
      </c>
      <c r="O880" s="54">
        <v>1.0614725554889022</v>
      </c>
      <c r="P880" s="56">
        <f t="shared" si="126"/>
        <v>9.0118016423274369E-2</v>
      </c>
    </row>
    <row r="881" spans="1:16" x14ac:dyDescent="0.2">
      <c r="A881" s="59">
        <f t="shared" si="127"/>
        <v>162</v>
      </c>
      <c r="B881" s="57" t="s">
        <v>2500</v>
      </c>
      <c r="C881" s="102">
        <v>990.15</v>
      </c>
      <c r="D881" s="84"/>
      <c r="E881" s="84"/>
      <c r="F881" s="84">
        <f>C881+D881+E881</f>
        <v>990.15</v>
      </c>
      <c r="G881" s="145">
        <v>15</v>
      </c>
      <c r="H881" s="84"/>
      <c r="I881" s="84"/>
      <c r="J881" s="57">
        <f t="shared" si="123"/>
        <v>15</v>
      </c>
      <c r="K881" s="56">
        <f t="shared" si="124"/>
        <v>1.1514841351074718E-2</v>
      </c>
      <c r="L881" s="54">
        <f t="shared" si="125"/>
        <v>42.374616171954962</v>
      </c>
      <c r="M881" s="54">
        <f t="shared" si="128"/>
        <v>9.3224155578300909</v>
      </c>
      <c r="N881" s="54">
        <f t="shared" si="129"/>
        <v>19.153326509723644</v>
      </c>
      <c r="O881" s="54">
        <v>0.93659343131373718</v>
      </c>
      <c r="P881" s="56">
        <f t="shared" si="126"/>
        <v>7.2501087381530507E-2</v>
      </c>
    </row>
    <row r="882" spans="1:16" x14ac:dyDescent="0.2">
      <c r="A882" s="59">
        <f t="shared" si="127"/>
        <v>163</v>
      </c>
      <c r="B882" s="57" t="s">
        <v>2501</v>
      </c>
      <c r="C882" s="102">
        <v>3450.4</v>
      </c>
      <c r="D882" s="84">
        <v>452.4</v>
      </c>
      <c r="E882" s="84">
        <v>86.2</v>
      </c>
      <c r="F882" s="84">
        <f t="shared" ref="F882:F895" si="130">C882+D882+E882</f>
        <v>3989</v>
      </c>
      <c r="G882" s="145">
        <v>70</v>
      </c>
      <c r="H882" s="103">
        <v>1</v>
      </c>
      <c r="I882" s="86">
        <v>1</v>
      </c>
      <c r="J882" s="57">
        <f t="shared" si="123"/>
        <v>72</v>
      </c>
      <c r="K882" s="56">
        <f t="shared" si="124"/>
        <v>5.527123848515865E-2</v>
      </c>
      <c r="L882" s="54">
        <f t="shared" si="125"/>
        <v>203.39815762538382</v>
      </c>
      <c r="M882" s="54">
        <f t="shared" si="128"/>
        <v>44.747594677584438</v>
      </c>
      <c r="N882" s="54">
        <f t="shared" si="129"/>
        <v>91.935967246673485</v>
      </c>
      <c r="O882" s="54">
        <v>4.3707693461307731</v>
      </c>
      <c r="P882" s="56">
        <f t="shared" si="126"/>
        <v>8.6350586336368135E-2</v>
      </c>
    </row>
    <row r="883" spans="1:16" x14ac:dyDescent="0.2">
      <c r="A883" s="59">
        <f t="shared" si="127"/>
        <v>164</v>
      </c>
      <c r="B883" s="57" t="s">
        <v>2502</v>
      </c>
      <c r="C883" s="102">
        <v>3984.72</v>
      </c>
      <c r="D883" s="84"/>
      <c r="E883" s="84"/>
      <c r="F883" s="84">
        <f t="shared" si="130"/>
        <v>3984.72</v>
      </c>
      <c r="G883" s="145">
        <v>60</v>
      </c>
      <c r="H883" s="103"/>
      <c r="I883" s="86"/>
      <c r="J883" s="57">
        <f t="shared" si="123"/>
        <v>60</v>
      </c>
      <c r="K883" s="56">
        <f t="shared" si="124"/>
        <v>4.605936540429887E-2</v>
      </c>
      <c r="L883" s="54">
        <f t="shared" si="125"/>
        <v>169.49846468781985</v>
      </c>
      <c r="M883" s="54">
        <f t="shared" si="128"/>
        <v>37.289662231320364</v>
      </c>
      <c r="N883" s="54">
        <f t="shared" si="129"/>
        <v>76.613306038894578</v>
      </c>
      <c r="O883" s="54">
        <v>3.7463737252549487</v>
      </c>
      <c r="P883" s="56">
        <f t="shared" si="126"/>
        <v>7.2062229387081081E-2</v>
      </c>
    </row>
    <row r="884" spans="1:16" x14ac:dyDescent="0.2">
      <c r="A884" s="59">
        <f t="shared" si="127"/>
        <v>165</v>
      </c>
      <c r="B884" s="57" t="s">
        <v>2503</v>
      </c>
      <c r="C884" s="102">
        <v>2376.3000000000002</v>
      </c>
      <c r="D884" s="84"/>
      <c r="E884" s="84">
        <v>236.9</v>
      </c>
      <c r="F884" s="84">
        <f t="shared" si="130"/>
        <v>2613.2000000000003</v>
      </c>
      <c r="G884" s="145">
        <v>40</v>
      </c>
      <c r="H884" s="103"/>
      <c r="I884" s="86">
        <v>1</v>
      </c>
      <c r="J884" s="57">
        <f t="shared" si="123"/>
        <v>41</v>
      </c>
      <c r="K884" s="56">
        <f t="shared" si="124"/>
        <v>3.1473899692937561E-2</v>
      </c>
      <c r="L884" s="54">
        <f t="shared" si="125"/>
        <v>115.82395087001022</v>
      </c>
      <c r="M884" s="54">
        <f t="shared" si="128"/>
        <v>25.481269191402248</v>
      </c>
      <c r="N884" s="54">
        <f t="shared" si="129"/>
        <v>52.35242579324462</v>
      </c>
      <c r="O884" s="54">
        <v>2.4975824835032991</v>
      </c>
      <c r="P884" s="56">
        <f t="shared" si="126"/>
        <v>7.5063228355334591E-2</v>
      </c>
    </row>
    <row r="885" spans="1:16" x14ac:dyDescent="0.2">
      <c r="A885" s="59">
        <f t="shared" si="127"/>
        <v>166</v>
      </c>
      <c r="B885" s="57" t="s">
        <v>2504</v>
      </c>
      <c r="C885" s="102">
        <v>3525</v>
      </c>
      <c r="D885" s="84"/>
      <c r="E885" s="84">
        <v>76.7</v>
      </c>
      <c r="F885" s="84">
        <f t="shared" si="130"/>
        <v>3601.7</v>
      </c>
      <c r="G885" s="145">
        <v>71</v>
      </c>
      <c r="H885" s="103"/>
      <c r="I885" s="86">
        <v>1</v>
      </c>
      <c r="J885" s="57">
        <f t="shared" si="123"/>
        <v>72</v>
      </c>
      <c r="K885" s="56">
        <f t="shared" si="124"/>
        <v>5.527123848515865E-2</v>
      </c>
      <c r="L885" s="54">
        <f t="shared" si="125"/>
        <v>203.39815762538382</v>
      </c>
      <c r="M885" s="54">
        <f t="shared" si="128"/>
        <v>44.747594677584438</v>
      </c>
      <c r="N885" s="54">
        <f t="shared" si="129"/>
        <v>91.935967246673485</v>
      </c>
      <c r="O885" s="54">
        <v>4.4332089082183552</v>
      </c>
      <c r="P885" s="56">
        <f t="shared" si="126"/>
        <v>9.565342156699895E-2</v>
      </c>
    </row>
    <row r="886" spans="1:16" x14ac:dyDescent="0.2">
      <c r="A886" s="59">
        <f t="shared" si="127"/>
        <v>167</v>
      </c>
      <c r="B886" s="57" t="s">
        <v>2505</v>
      </c>
      <c r="C886" s="102">
        <v>3660.2</v>
      </c>
      <c r="D886" s="84">
        <v>226.3</v>
      </c>
      <c r="E886" s="84">
        <v>73.8</v>
      </c>
      <c r="F886" s="84">
        <f t="shared" si="130"/>
        <v>3960.3</v>
      </c>
      <c r="G886" s="145">
        <v>73</v>
      </c>
      <c r="H886" s="86">
        <v>1</v>
      </c>
      <c r="I886" s="86">
        <v>1</v>
      </c>
      <c r="J886" s="57">
        <f t="shared" si="123"/>
        <v>75</v>
      </c>
      <c r="K886" s="56">
        <f t="shared" si="124"/>
        <v>5.7574206755373593E-2</v>
      </c>
      <c r="L886" s="54">
        <f t="shared" si="125"/>
        <v>211.87308085977483</v>
      </c>
      <c r="M886" s="54">
        <f t="shared" si="128"/>
        <v>46.612077789150462</v>
      </c>
      <c r="N886" s="54">
        <f t="shared" si="129"/>
        <v>95.766632548618233</v>
      </c>
      <c r="O886" s="54">
        <v>4.5580880323935213</v>
      </c>
      <c r="P886" s="56">
        <f t="shared" si="126"/>
        <v>9.0601691596580325E-2</v>
      </c>
    </row>
    <row r="887" spans="1:16" x14ac:dyDescent="0.2">
      <c r="A887" s="59">
        <f t="shared" si="127"/>
        <v>168</v>
      </c>
      <c r="B887" s="57" t="s">
        <v>2506</v>
      </c>
      <c r="C887" s="102">
        <v>3837.3</v>
      </c>
      <c r="D887" s="84">
        <v>43.9</v>
      </c>
      <c r="E887" s="84">
        <v>131.80000000000001</v>
      </c>
      <c r="F887" s="84">
        <f t="shared" si="130"/>
        <v>4013.0000000000005</v>
      </c>
      <c r="G887" s="145">
        <v>75</v>
      </c>
      <c r="H887" s="86">
        <v>1</v>
      </c>
      <c r="I887" s="86">
        <v>2</v>
      </c>
      <c r="J887" s="57">
        <f t="shared" si="123"/>
        <v>78</v>
      </c>
      <c r="K887" s="56">
        <f t="shared" si="124"/>
        <v>5.9877175025588536E-2</v>
      </c>
      <c r="L887" s="54">
        <f t="shared" si="125"/>
        <v>220.34800409416582</v>
      </c>
      <c r="M887" s="54">
        <f t="shared" si="128"/>
        <v>48.476560900716478</v>
      </c>
      <c r="N887" s="54">
        <f t="shared" si="129"/>
        <v>99.597297850562953</v>
      </c>
      <c r="O887" s="54">
        <v>4.6829671565686848</v>
      </c>
      <c r="P887" s="56">
        <f t="shared" si="126"/>
        <v>9.2974041864444024E-2</v>
      </c>
    </row>
    <row r="888" spans="1:16" x14ac:dyDescent="0.2">
      <c r="A888" s="59">
        <f t="shared" si="127"/>
        <v>169</v>
      </c>
      <c r="B888" s="57" t="s">
        <v>2507</v>
      </c>
      <c r="C888" s="102">
        <v>4482.6099999999997</v>
      </c>
      <c r="D888" s="84">
        <v>302.60000000000002</v>
      </c>
      <c r="E888" s="84"/>
      <c r="F888" s="84">
        <f t="shared" si="130"/>
        <v>4785.21</v>
      </c>
      <c r="G888" s="145">
        <v>65</v>
      </c>
      <c r="H888" s="86">
        <v>1</v>
      </c>
      <c r="I888" s="86"/>
      <c r="J888" s="57">
        <f t="shared" si="123"/>
        <v>66</v>
      </c>
      <c r="K888" s="56">
        <f t="shared" si="124"/>
        <v>5.0665301944728756E-2</v>
      </c>
      <c r="L888" s="54">
        <f t="shared" si="125"/>
        <v>186.44831115660182</v>
      </c>
      <c r="M888" s="54">
        <f t="shared" si="128"/>
        <v>41.018628454452397</v>
      </c>
      <c r="N888" s="54">
        <f t="shared" si="129"/>
        <v>84.274636642784017</v>
      </c>
      <c r="O888" s="54">
        <v>4.0585715356928604</v>
      </c>
      <c r="P888" s="56">
        <f t="shared" si="126"/>
        <v>6.5995044687595969E-2</v>
      </c>
    </row>
    <row r="889" spans="1:16" x14ac:dyDescent="0.2">
      <c r="A889" s="59">
        <f t="shared" si="127"/>
        <v>170</v>
      </c>
      <c r="B889" s="57" t="s">
        <v>2508</v>
      </c>
      <c r="C889" s="102">
        <v>3042.5</v>
      </c>
      <c r="D889" s="84"/>
      <c r="E889" s="84"/>
      <c r="F889" s="84">
        <f t="shared" si="130"/>
        <v>3042.5</v>
      </c>
      <c r="G889" s="145">
        <v>50</v>
      </c>
      <c r="H889" s="86"/>
      <c r="I889" s="86"/>
      <c r="J889" s="57">
        <f t="shared" si="123"/>
        <v>50</v>
      </c>
      <c r="K889" s="56">
        <f t="shared" si="124"/>
        <v>3.8382804503582391E-2</v>
      </c>
      <c r="L889" s="54">
        <f t="shared" si="125"/>
        <v>141.24872057318319</v>
      </c>
      <c r="M889" s="54">
        <f t="shared" si="128"/>
        <v>31.074718526100302</v>
      </c>
      <c r="N889" s="54">
        <f t="shared" si="129"/>
        <v>63.844421699078808</v>
      </c>
      <c r="O889" s="54">
        <v>3.1219781043791235</v>
      </c>
      <c r="P889" s="56">
        <f t="shared" si="126"/>
        <v>7.8649084273703013E-2</v>
      </c>
    </row>
    <row r="890" spans="1:16" x14ac:dyDescent="0.2">
      <c r="A890" s="59">
        <f t="shared" si="127"/>
        <v>171</v>
      </c>
      <c r="B890" s="57" t="s">
        <v>2509</v>
      </c>
      <c r="C890" s="102">
        <v>2913</v>
      </c>
      <c r="D890" s="84"/>
      <c r="E890" s="84"/>
      <c r="F890" s="84">
        <f t="shared" si="130"/>
        <v>2913</v>
      </c>
      <c r="G890" s="145">
        <v>48</v>
      </c>
      <c r="H890" s="86"/>
      <c r="I890" s="86"/>
      <c r="J890" s="57">
        <f t="shared" si="123"/>
        <v>48</v>
      </c>
      <c r="K890" s="56">
        <f t="shared" si="124"/>
        <v>3.6847492323439097E-2</v>
      </c>
      <c r="L890" s="54">
        <f t="shared" si="125"/>
        <v>135.59877175025588</v>
      </c>
      <c r="M890" s="54">
        <f t="shared" si="128"/>
        <v>29.831729785056293</v>
      </c>
      <c r="N890" s="54">
        <f t="shared" si="129"/>
        <v>61.290644831115657</v>
      </c>
      <c r="O890" s="54">
        <v>2.9970989802039587</v>
      </c>
      <c r="P890" s="56">
        <f t="shared" si="126"/>
        <v>7.8859679144054853E-2</v>
      </c>
    </row>
    <row r="891" spans="1:16" x14ac:dyDescent="0.2">
      <c r="A891" s="59">
        <f t="shared" si="127"/>
        <v>172</v>
      </c>
      <c r="B891" s="57" t="s">
        <v>2510</v>
      </c>
      <c r="C891" s="102">
        <v>4833.58</v>
      </c>
      <c r="D891" s="84"/>
      <c r="E891" s="84"/>
      <c r="F891" s="84">
        <f t="shared" si="130"/>
        <v>4833.58</v>
      </c>
      <c r="G891" s="145">
        <v>75</v>
      </c>
      <c r="H891" s="86"/>
      <c r="I891" s="86"/>
      <c r="J891" s="57">
        <f t="shared" si="123"/>
        <v>75</v>
      </c>
      <c r="K891" s="56">
        <f t="shared" si="124"/>
        <v>5.7574206755373593E-2</v>
      </c>
      <c r="L891" s="54">
        <f t="shared" si="125"/>
        <v>211.87308085977483</v>
      </c>
      <c r="M891" s="54">
        <f t="shared" si="128"/>
        <v>46.612077789150462</v>
      </c>
      <c r="N891" s="54">
        <f t="shared" si="129"/>
        <v>95.766632548618233</v>
      </c>
      <c r="O891" s="54">
        <v>4.6829671565686848</v>
      </c>
      <c r="P891" s="56">
        <f t="shared" si="126"/>
        <v>7.4258574049485521E-2</v>
      </c>
    </row>
    <row r="892" spans="1:16" x14ac:dyDescent="0.2">
      <c r="A892" s="59">
        <f t="shared" si="127"/>
        <v>173</v>
      </c>
      <c r="B892" s="57" t="s">
        <v>2511</v>
      </c>
      <c r="C892" s="102">
        <v>3770.3</v>
      </c>
      <c r="D892" s="84">
        <v>400.8</v>
      </c>
      <c r="E892" s="84"/>
      <c r="F892" s="84">
        <f t="shared" si="130"/>
        <v>4171.1000000000004</v>
      </c>
      <c r="G892" s="145">
        <v>34</v>
      </c>
      <c r="H892" s="86">
        <v>1</v>
      </c>
      <c r="I892" s="86"/>
      <c r="J892" s="57">
        <f t="shared" si="123"/>
        <v>35</v>
      </c>
      <c r="K892" s="56">
        <f t="shared" si="124"/>
        <v>2.6867963152507675E-2</v>
      </c>
      <c r="L892" s="54">
        <f t="shared" si="125"/>
        <v>98.874104401228237</v>
      </c>
      <c r="M892" s="54">
        <f t="shared" si="128"/>
        <v>21.752302968270211</v>
      </c>
      <c r="N892" s="54">
        <f t="shared" si="129"/>
        <v>44.691095189355167</v>
      </c>
      <c r="O892" s="54">
        <v>2.1229451109778044</v>
      </c>
      <c r="P892" s="56">
        <f t="shared" si="126"/>
        <v>4.014299529376697E-2</v>
      </c>
    </row>
    <row r="893" spans="1:16" x14ac:dyDescent="0.2">
      <c r="A893" s="59">
        <f t="shared" si="127"/>
        <v>174</v>
      </c>
      <c r="B893" s="57" t="s">
        <v>2512</v>
      </c>
      <c r="C893" s="102">
        <v>4325.3999999999996</v>
      </c>
      <c r="D893" s="84"/>
      <c r="E893" s="84"/>
      <c r="F893" s="84">
        <f t="shared" si="130"/>
        <v>4325.3999999999996</v>
      </c>
      <c r="G893" s="145">
        <v>65</v>
      </c>
      <c r="H893" s="86"/>
      <c r="I893" s="86"/>
      <c r="J893" s="57">
        <f t="shared" si="123"/>
        <v>65</v>
      </c>
      <c r="K893" s="56">
        <f t="shared" si="124"/>
        <v>4.9897645854657113E-2</v>
      </c>
      <c r="L893" s="54">
        <f t="shared" si="125"/>
        <v>183.62333674513818</v>
      </c>
      <c r="M893" s="54">
        <f t="shared" si="128"/>
        <v>40.397134083930396</v>
      </c>
      <c r="N893" s="54">
        <f t="shared" si="129"/>
        <v>82.997748208802463</v>
      </c>
      <c r="O893" s="54">
        <v>4.0585715356928604</v>
      </c>
      <c r="P893" s="56">
        <f t="shared" si="126"/>
        <v>7.1918618063893269E-2</v>
      </c>
    </row>
    <row r="894" spans="1:16" x14ac:dyDescent="0.2">
      <c r="A894" s="59">
        <f t="shared" si="127"/>
        <v>175</v>
      </c>
      <c r="B894" s="57" t="s">
        <v>2513</v>
      </c>
      <c r="C894" s="102">
        <v>1852.22</v>
      </c>
      <c r="D894" s="84"/>
      <c r="E894" s="84">
        <v>465.7</v>
      </c>
      <c r="F894" s="84">
        <f t="shared" si="130"/>
        <v>2317.92</v>
      </c>
      <c r="G894" s="145">
        <v>32</v>
      </c>
      <c r="H894" s="86"/>
      <c r="I894" s="86">
        <v>1</v>
      </c>
      <c r="J894" s="57">
        <f t="shared" si="123"/>
        <v>33</v>
      </c>
      <c r="K894" s="56">
        <f t="shared" si="124"/>
        <v>2.5332650972364378E-2</v>
      </c>
      <c r="L894" s="54">
        <f t="shared" si="125"/>
        <v>93.224155578300909</v>
      </c>
      <c r="M894" s="54">
        <f t="shared" si="128"/>
        <v>20.509314227226199</v>
      </c>
      <c r="N894" s="54">
        <f t="shared" si="129"/>
        <v>42.137318321392009</v>
      </c>
      <c r="O894" s="54">
        <v>1.9980659868026391</v>
      </c>
      <c r="P894" s="56">
        <f t="shared" si="126"/>
        <v>6.8107982205478076E-2</v>
      </c>
    </row>
    <row r="895" spans="1:16" x14ac:dyDescent="0.2">
      <c r="A895" s="59">
        <f t="shared" si="127"/>
        <v>176</v>
      </c>
      <c r="B895" s="57" t="s">
        <v>2514</v>
      </c>
      <c r="C895" s="102">
        <v>3870.3</v>
      </c>
      <c r="D895" s="84"/>
      <c r="E895" s="84">
        <v>176.2</v>
      </c>
      <c r="F895" s="84">
        <f t="shared" si="130"/>
        <v>4046.5</v>
      </c>
      <c r="G895" s="145">
        <v>58</v>
      </c>
      <c r="H895" s="86"/>
      <c r="I895" s="86">
        <v>1</v>
      </c>
      <c r="J895" s="57">
        <f t="shared" si="123"/>
        <v>59</v>
      </c>
      <c r="K895" s="56">
        <f t="shared" si="124"/>
        <v>4.5291709314227227E-2</v>
      </c>
      <c r="L895" s="54">
        <f t="shared" si="125"/>
        <v>166.6734902763562</v>
      </c>
      <c r="M895" s="54">
        <f t="shared" si="128"/>
        <v>36.668167860798363</v>
      </c>
      <c r="N895" s="54">
        <f t="shared" si="129"/>
        <v>75.336417604913009</v>
      </c>
      <c r="O895" s="54">
        <v>3.6214946010797839</v>
      </c>
      <c r="P895" s="56">
        <f t="shared" si="126"/>
        <v>6.9763887394822033E-2</v>
      </c>
    </row>
    <row r="896" spans="1:16" x14ac:dyDescent="0.2">
      <c r="A896" s="59"/>
      <c r="B896" s="57" t="s">
        <v>2181</v>
      </c>
      <c r="C896" s="62">
        <f>SUM(C720:C895)</f>
        <v>203914.42999999993</v>
      </c>
      <c r="D896" s="62">
        <f t="shared" ref="D896:O896" si="131">SUM(D720:D895)</f>
        <v>2641.6000000000004</v>
      </c>
      <c r="E896" s="62">
        <f t="shared" si="131"/>
        <v>5885.8999999999987</v>
      </c>
      <c r="F896" s="62">
        <f t="shared" si="131"/>
        <v>212441.92999999996</v>
      </c>
      <c r="G896" s="62">
        <f t="shared" si="131"/>
        <v>3839</v>
      </c>
      <c r="H896" s="62">
        <f t="shared" si="131"/>
        <v>20</v>
      </c>
      <c r="I896" s="62">
        <f t="shared" si="131"/>
        <v>49</v>
      </c>
      <c r="J896" s="62">
        <f>SUM(J720:J895)</f>
        <v>3908</v>
      </c>
      <c r="K896" s="319">
        <f t="shared" si="131"/>
        <v>2.9999999999999982</v>
      </c>
      <c r="L896" s="62">
        <f t="shared" si="131"/>
        <v>11040.000000000005</v>
      </c>
      <c r="M896" s="62">
        <f t="shared" si="131"/>
        <v>2428.7999999999997</v>
      </c>
      <c r="N896" s="62">
        <f t="shared" si="131"/>
        <v>4990.0800000000017</v>
      </c>
      <c r="O896" s="62">
        <f t="shared" si="131"/>
        <v>239.7054788542292</v>
      </c>
      <c r="P896" s="56">
        <f t="shared" si="126"/>
        <v>8.8017395995480918E-2</v>
      </c>
    </row>
    <row r="897" spans="1:16" ht="15.75" x14ac:dyDescent="0.25">
      <c r="A897" s="355" t="s">
        <v>1974</v>
      </c>
      <c r="B897" s="355"/>
      <c r="C897" s="355"/>
      <c r="D897" s="355"/>
      <c r="E897" s="355"/>
      <c r="F897" s="355"/>
      <c r="G897" s="355"/>
      <c r="H897" s="355"/>
      <c r="I897" s="355"/>
      <c r="J897" s="355"/>
      <c r="K897" s="355"/>
      <c r="L897" s="355"/>
      <c r="M897" s="355"/>
      <c r="N897" s="355"/>
      <c r="O897" s="355"/>
      <c r="P897" s="355"/>
    </row>
    <row r="898" spans="1:16" x14ac:dyDescent="0.2">
      <c r="A898" s="105">
        <v>1</v>
      </c>
      <c r="B898" s="57" t="s">
        <v>1082</v>
      </c>
      <c r="C898" s="40">
        <v>645.70000000000005</v>
      </c>
      <c r="D898" s="40"/>
      <c r="E898" s="40"/>
      <c r="F898" s="57">
        <f t="shared" ref="F898:F956" si="132">C898+D898+E898</f>
        <v>645.70000000000005</v>
      </c>
      <c r="G898" s="59">
        <v>12</v>
      </c>
      <c r="H898" s="59"/>
      <c r="I898" s="59"/>
      <c r="J898" s="59">
        <f t="shared" ref="J898:J961" si="133">G898+H898+I898</f>
        <v>12</v>
      </c>
      <c r="K898" s="56">
        <f>2/$J$963*J898</f>
        <v>6.3812815740494555E-3</v>
      </c>
      <c r="L898" s="54">
        <f>K898*3680</f>
        <v>23.483116192501996</v>
      </c>
      <c r="M898" s="54">
        <f t="shared" ref="M898:M957" si="134">L898*0.22</f>
        <v>5.1662855623504393</v>
      </c>
      <c r="N898" s="54">
        <f>L898*0.5</f>
        <v>11.741558096250998</v>
      </c>
      <c r="O898" s="54">
        <v>1.2876711340206186</v>
      </c>
      <c r="P898" s="56">
        <f>(L898+M898+N898+O898)/F898</f>
        <v>6.4547980463255453E-2</v>
      </c>
    </row>
    <row r="899" spans="1:16" x14ac:dyDescent="0.2">
      <c r="A899" s="105">
        <v>2</v>
      </c>
      <c r="B899" s="38" t="s">
        <v>1083</v>
      </c>
      <c r="C899" s="40">
        <v>4141.22</v>
      </c>
      <c r="D899" s="40">
        <v>409.9</v>
      </c>
      <c r="E899" s="40">
        <v>53.5</v>
      </c>
      <c r="F899" s="57">
        <f t="shared" si="132"/>
        <v>4604.62</v>
      </c>
      <c r="G899" s="59">
        <v>68</v>
      </c>
      <c r="H899" s="59">
        <v>2</v>
      </c>
      <c r="I899" s="59">
        <v>1</v>
      </c>
      <c r="J899" s="59">
        <f t="shared" si="133"/>
        <v>71</v>
      </c>
      <c r="K899" s="56">
        <f t="shared" ref="K899:K962" si="135">2/$J$963*J899</f>
        <v>3.7755915979792609E-2</v>
      </c>
      <c r="L899" s="54">
        <f t="shared" ref="L899:L962" si="136">K899*3680</f>
        <v>138.94177080563679</v>
      </c>
      <c r="M899" s="54">
        <f t="shared" si="134"/>
        <v>30.567189577240093</v>
      </c>
      <c r="N899" s="54">
        <f t="shared" ref="N899:N962" si="137">L899*0.5</f>
        <v>69.470885402818396</v>
      </c>
      <c r="O899" s="54">
        <v>7.296803092783505</v>
      </c>
      <c r="P899" s="56">
        <f t="shared" ref="P899:P962" si="138">(L899+M899+N899+O899)/F899</f>
        <v>5.3484684703293386E-2</v>
      </c>
    </row>
    <row r="900" spans="1:16" x14ac:dyDescent="0.2">
      <c r="A900" s="105">
        <f t="shared" ref="A900:A962" si="139">1+A899</f>
        <v>3</v>
      </c>
      <c r="B900" s="57" t="s">
        <v>1084</v>
      </c>
      <c r="C900" s="40">
        <v>300.7</v>
      </c>
      <c r="D900" s="40"/>
      <c r="E900" s="40">
        <v>53.5</v>
      </c>
      <c r="F900" s="57">
        <f t="shared" si="132"/>
        <v>354.2</v>
      </c>
      <c r="G900" s="59">
        <v>7</v>
      </c>
      <c r="H900" s="59"/>
      <c r="I900" s="59">
        <v>1</v>
      </c>
      <c r="J900" s="59">
        <f t="shared" si="133"/>
        <v>8</v>
      </c>
      <c r="K900" s="56">
        <f t="shared" si="135"/>
        <v>4.2541877160329703E-3</v>
      </c>
      <c r="L900" s="54">
        <f t="shared" si="136"/>
        <v>15.65541079500133</v>
      </c>
      <c r="M900" s="54">
        <f t="shared" si="134"/>
        <v>3.4441903749002929</v>
      </c>
      <c r="N900" s="54">
        <f t="shared" si="137"/>
        <v>7.8277053975006652</v>
      </c>
      <c r="O900" s="54">
        <v>0.75114149484536086</v>
      </c>
      <c r="P900" s="56">
        <f t="shared" si="138"/>
        <v>7.8143557487994494E-2</v>
      </c>
    </row>
    <row r="901" spans="1:16" x14ac:dyDescent="0.2">
      <c r="A901" s="105">
        <f t="shared" si="139"/>
        <v>4</v>
      </c>
      <c r="B901" s="38" t="s">
        <v>1085</v>
      </c>
      <c r="C901" s="40">
        <v>4230.32</v>
      </c>
      <c r="D901" s="40"/>
      <c r="E901" s="40"/>
      <c r="F901" s="57">
        <f t="shared" si="132"/>
        <v>4230.32</v>
      </c>
      <c r="G901" s="59">
        <v>72</v>
      </c>
      <c r="H901" s="59"/>
      <c r="I901" s="59"/>
      <c r="J901" s="59">
        <f t="shared" si="133"/>
        <v>72</v>
      </c>
      <c r="K901" s="56">
        <f t="shared" si="135"/>
        <v>3.8287689444296731E-2</v>
      </c>
      <c r="L901" s="54">
        <f t="shared" si="136"/>
        <v>140.89869715501197</v>
      </c>
      <c r="M901" s="54">
        <f t="shared" si="134"/>
        <v>30.997713374102634</v>
      </c>
      <c r="N901" s="54">
        <f t="shared" si="137"/>
        <v>70.449348577505987</v>
      </c>
      <c r="O901" s="54">
        <v>7.7260268041237117</v>
      </c>
      <c r="P901" s="56">
        <f t="shared" si="138"/>
        <v>5.9114153518113124E-2</v>
      </c>
    </row>
    <row r="902" spans="1:16" x14ac:dyDescent="0.2">
      <c r="A902" s="105">
        <f t="shared" si="139"/>
        <v>5</v>
      </c>
      <c r="B902" s="57" t="s">
        <v>1086</v>
      </c>
      <c r="C902" s="40">
        <v>7824.4</v>
      </c>
      <c r="D902" s="40"/>
      <c r="E902" s="40"/>
      <c r="F902" s="57">
        <f t="shared" si="132"/>
        <v>7824.4</v>
      </c>
      <c r="G902" s="59">
        <v>171</v>
      </c>
      <c r="H902" s="59"/>
      <c r="I902" s="59"/>
      <c r="J902" s="59">
        <f t="shared" si="133"/>
        <v>171</v>
      </c>
      <c r="K902" s="56">
        <f t="shared" si="135"/>
        <v>9.0933262430204734E-2</v>
      </c>
      <c r="L902" s="54">
        <f t="shared" si="136"/>
        <v>334.63440574315342</v>
      </c>
      <c r="M902" s="54">
        <f t="shared" si="134"/>
        <v>73.619569263493759</v>
      </c>
      <c r="N902" s="54">
        <f t="shared" si="137"/>
        <v>167.31720287157671</v>
      </c>
      <c r="O902" s="54">
        <v>18.349313659793815</v>
      </c>
      <c r="P902" s="56">
        <f t="shared" si="138"/>
        <v>7.590620258908258E-2</v>
      </c>
    </row>
    <row r="903" spans="1:16" x14ac:dyDescent="0.2">
      <c r="A903" s="105">
        <f t="shared" si="139"/>
        <v>6</v>
      </c>
      <c r="B903" s="57" t="s">
        <v>1087</v>
      </c>
      <c r="C903" s="40">
        <v>4013.9</v>
      </c>
      <c r="D903" s="40"/>
      <c r="E903" s="40"/>
      <c r="F903" s="57">
        <f t="shared" si="132"/>
        <v>4013.9</v>
      </c>
      <c r="G903" s="59">
        <v>91</v>
      </c>
      <c r="H903" s="59"/>
      <c r="I903" s="59"/>
      <c r="J903" s="59">
        <f t="shared" si="133"/>
        <v>91</v>
      </c>
      <c r="K903" s="56">
        <f t="shared" si="135"/>
        <v>4.8391385269875034E-2</v>
      </c>
      <c r="L903" s="54">
        <f t="shared" si="136"/>
        <v>178.08029779314012</v>
      </c>
      <c r="M903" s="54">
        <f t="shared" si="134"/>
        <v>39.177665514490826</v>
      </c>
      <c r="N903" s="54">
        <f t="shared" si="137"/>
        <v>89.040148896570059</v>
      </c>
      <c r="O903" s="54">
        <v>9.7648394329896906</v>
      </c>
      <c r="P903" s="56">
        <f t="shared" si="138"/>
        <v>7.8742109080243816E-2</v>
      </c>
    </row>
    <row r="904" spans="1:16" x14ac:dyDescent="0.2">
      <c r="A904" s="105">
        <f t="shared" si="139"/>
        <v>7</v>
      </c>
      <c r="B904" s="57" t="s">
        <v>1088</v>
      </c>
      <c r="C904" s="40">
        <v>8035.65</v>
      </c>
      <c r="D904" s="40"/>
      <c r="E904" s="40"/>
      <c r="F904" s="57">
        <f t="shared" si="132"/>
        <v>8035.65</v>
      </c>
      <c r="G904" s="59">
        <v>180</v>
      </c>
      <c r="H904" s="59"/>
      <c r="I904" s="59"/>
      <c r="J904" s="59">
        <f t="shared" si="133"/>
        <v>180</v>
      </c>
      <c r="K904" s="56">
        <f t="shared" si="135"/>
        <v>9.5719223610741838E-2</v>
      </c>
      <c r="L904" s="54">
        <f t="shared" si="136"/>
        <v>352.24674288752999</v>
      </c>
      <c r="M904" s="54">
        <f t="shared" si="134"/>
        <v>77.494283435256605</v>
      </c>
      <c r="N904" s="54">
        <f t="shared" si="137"/>
        <v>176.123371443765</v>
      </c>
      <c r="O904" s="54">
        <v>19.315067010309278</v>
      </c>
      <c r="P904" s="56">
        <f t="shared" si="138"/>
        <v>7.780073357810019E-2</v>
      </c>
    </row>
    <row r="905" spans="1:16" x14ac:dyDescent="0.2">
      <c r="A905" s="105">
        <f t="shared" si="139"/>
        <v>8</v>
      </c>
      <c r="B905" s="38" t="s">
        <v>1089</v>
      </c>
      <c r="C905" s="40">
        <v>4255.7299999999996</v>
      </c>
      <c r="D905" s="40"/>
      <c r="E905" s="40">
        <v>76.8</v>
      </c>
      <c r="F905" s="57">
        <f t="shared" si="132"/>
        <v>4332.53</v>
      </c>
      <c r="G905" s="59">
        <v>71</v>
      </c>
      <c r="H905" s="59"/>
      <c r="I905" s="59">
        <v>1</v>
      </c>
      <c r="J905" s="59">
        <f t="shared" si="133"/>
        <v>72</v>
      </c>
      <c r="K905" s="56">
        <f t="shared" si="135"/>
        <v>3.8287689444296731E-2</v>
      </c>
      <c r="L905" s="54">
        <f t="shared" si="136"/>
        <v>140.89869715501197</v>
      </c>
      <c r="M905" s="54">
        <f t="shared" si="134"/>
        <v>30.997713374102634</v>
      </c>
      <c r="N905" s="54">
        <f t="shared" si="137"/>
        <v>70.449348577505987</v>
      </c>
      <c r="O905" s="54">
        <v>7.61872087628866</v>
      </c>
      <c r="P905" s="56">
        <f t="shared" si="138"/>
        <v>5.7694806494798481E-2</v>
      </c>
    </row>
    <row r="906" spans="1:16" x14ac:dyDescent="0.2">
      <c r="A906" s="105">
        <f t="shared" si="139"/>
        <v>9</v>
      </c>
      <c r="B906" s="57" t="s">
        <v>1090</v>
      </c>
      <c r="C906" s="40">
        <v>3910.03</v>
      </c>
      <c r="D906" s="40"/>
      <c r="E906" s="40">
        <v>129.5</v>
      </c>
      <c r="F906" s="57">
        <f t="shared" si="132"/>
        <v>4039.53</v>
      </c>
      <c r="G906" s="59">
        <v>70</v>
      </c>
      <c r="H906" s="59"/>
      <c r="I906" s="59">
        <v>1</v>
      </c>
      <c r="J906" s="59">
        <f t="shared" si="133"/>
        <v>71</v>
      </c>
      <c r="K906" s="56">
        <f t="shared" si="135"/>
        <v>3.7755915979792609E-2</v>
      </c>
      <c r="L906" s="54">
        <f t="shared" si="136"/>
        <v>138.94177080563679</v>
      </c>
      <c r="M906" s="54">
        <f t="shared" si="134"/>
        <v>30.567189577240093</v>
      </c>
      <c r="N906" s="54">
        <f t="shared" si="137"/>
        <v>69.470885402818396</v>
      </c>
      <c r="O906" s="54">
        <v>7.5114149484536092</v>
      </c>
      <c r="P906" s="56">
        <f t="shared" si="138"/>
        <v>6.1019787137154294E-2</v>
      </c>
    </row>
    <row r="907" spans="1:16" x14ac:dyDescent="0.2">
      <c r="A907" s="105">
        <f t="shared" si="139"/>
        <v>10</v>
      </c>
      <c r="B907" s="57" t="s">
        <v>1091</v>
      </c>
      <c r="C907" s="40">
        <v>280.39999999999998</v>
      </c>
      <c r="D907" s="40"/>
      <c r="E907" s="40">
        <v>30.9</v>
      </c>
      <c r="F907" s="57">
        <f t="shared" si="132"/>
        <v>311.29999999999995</v>
      </c>
      <c r="G907" s="59">
        <v>7</v>
      </c>
      <c r="H907" s="59"/>
      <c r="I907" s="59">
        <v>1</v>
      </c>
      <c r="J907" s="59">
        <f t="shared" si="133"/>
        <v>8</v>
      </c>
      <c r="K907" s="56">
        <f t="shared" si="135"/>
        <v>4.2541877160329703E-3</v>
      </c>
      <c r="L907" s="54">
        <f t="shared" si="136"/>
        <v>15.65541079500133</v>
      </c>
      <c r="M907" s="54">
        <f t="shared" si="134"/>
        <v>3.4441903749002929</v>
      </c>
      <c r="N907" s="54">
        <f t="shared" si="137"/>
        <v>7.8277053975006652</v>
      </c>
      <c r="O907" s="54">
        <v>0.75114149484536086</v>
      </c>
      <c r="P907" s="56">
        <f t="shared" si="138"/>
        <v>8.8912457636516715E-2</v>
      </c>
    </row>
    <row r="908" spans="1:16" x14ac:dyDescent="0.2">
      <c r="A908" s="105">
        <f t="shared" si="139"/>
        <v>11</v>
      </c>
      <c r="B908" s="57" t="s">
        <v>1092</v>
      </c>
      <c r="C908" s="40">
        <v>309.10000000000002</v>
      </c>
      <c r="D908" s="40"/>
      <c r="E908" s="40"/>
      <c r="F908" s="57">
        <f t="shared" si="132"/>
        <v>309.10000000000002</v>
      </c>
      <c r="G908" s="59">
        <v>8</v>
      </c>
      <c r="H908" s="59"/>
      <c r="I908" s="59"/>
      <c r="J908" s="59">
        <f t="shared" si="133"/>
        <v>8</v>
      </c>
      <c r="K908" s="56">
        <f t="shared" si="135"/>
        <v>4.2541877160329703E-3</v>
      </c>
      <c r="L908" s="54">
        <f t="shared" si="136"/>
        <v>15.65541079500133</v>
      </c>
      <c r="M908" s="54">
        <f t="shared" si="134"/>
        <v>3.4441903749002929</v>
      </c>
      <c r="N908" s="54">
        <f t="shared" si="137"/>
        <v>7.8277053975006652</v>
      </c>
      <c r="O908" s="54">
        <v>0.85844742268041241</v>
      </c>
      <c r="P908" s="56">
        <f t="shared" si="138"/>
        <v>8.9892442543133944E-2</v>
      </c>
    </row>
    <row r="909" spans="1:16" x14ac:dyDescent="0.2">
      <c r="A909" s="105">
        <f t="shared" si="139"/>
        <v>12</v>
      </c>
      <c r="B909" s="57" t="s">
        <v>1093</v>
      </c>
      <c r="C909" s="40">
        <v>529.20000000000005</v>
      </c>
      <c r="D909" s="40"/>
      <c r="E909" s="40"/>
      <c r="F909" s="57">
        <f t="shared" si="132"/>
        <v>529.20000000000005</v>
      </c>
      <c r="G909" s="59">
        <v>12</v>
      </c>
      <c r="H909" s="59"/>
      <c r="I909" s="59"/>
      <c r="J909" s="59">
        <f t="shared" si="133"/>
        <v>12</v>
      </c>
      <c r="K909" s="56">
        <f t="shared" si="135"/>
        <v>6.3812815740494555E-3</v>
      </c>
      <c r="L909" s="54">
        <f t="shared" si="136"/>
        <v>23.483116192501996</v>
      </c>
      <c r="M909" s="54">
        <f t="shared" si="134"/>
        <v>5.1662855623504393</v>
      </c>
      <c r="N909" s="54">
        <f t="shared" si="137"/>
        <v>11.741558096250998</v>
      </c>
      <c r="O909" s="54">
        <v>1.2876711340206186</v>
      </c>
      <c r="P909" s="56">
        <f t="shared" si="138"/>
        <v>7.8757806094338717E-2</v>
      </c>
    </row>
    <row r="910" spans="1:16" x14ac:dyDescent="0.2">
      <c r="A910" s="105">
        <f t="shared" si="139"/>
        <v>13</v>
      </c>
      <c r="B910" s="57" t="s">
        <v>1094</v>
      </c>
      <c r="C910" s="40">
        <v>4612.71</v>
      </c>
      <c r="D910" s="40">
        <v>38.799999999999997</v>
      </c>
      <c r="E910" s="40">
        <v>58.7</v>
      </c>
      <c r="F910" s="57">
        <f t="shared" si="132"/>
        <v>4710.21</v>
      </c>
      <c r="G910" s="59">
        <v>97</v>
      </c>
      <c r="H910" s="59">
        <v>1</v>
      </c>
      <c r="I910" s="59">
        <v>3</v>
      </c>
      <c r="J910" s="59">
        <f t="shared" si="133"/>
        <v>101</v>
      </c>
      <c r="K910" s="56">
        <f t="shared" si="135"/>
        <v>5.3709119914916253E-2</v>
      </c>
      <c r="L910" s="54">
        <f t="shared" si="136"/>
        <v>197.64956128689181</v>
      </c>
      <c r="M910" s="54">
        <f t="shared" si="134"/>
        <v>43.482903483116196</v>
      </c>
      <c r="N910" s="54">
        <f t="shared" si="137"/>
        <v>98.824780643445905</v>
      </c>
      <c r="O910" s="54">
        <v>10.408674999999999</v>
      </c>
      <c r="P910" s="56">
        <f t="shared" si="138"/>
        <v>7.4384352377803525E-2</v>
      </c>
    </row>
    <row r="911" spans="1:16" x14ac:dyDescent="0.2">
      <c r="A911" s="105">
        <f t="shared" si="139"/>
        <v>14</v>
      </c>
      <c r="B911" s="57" t="s">
        <v>1095</v>
      </c>
      <c r="C911" s="40">
        <v>337.4</v>
      </c>
      <c r="D911" s="40"/>
      <c r="E911" s="40"/>
      <c r="F911" s="57">
        <f t="shared" si="132"/>
        <v>337.4</v>
      </c>
      <c r="G911" s="59">
        <v>8</v>
      </c>
      <c r="H911" s="59"/>
      <c r="I911" s="59"/>
      <c r="J911" s="59">
        <f t="shared" si="133"/>
        <v>8</v>
      </c>
      <c r="K911" s="56">
        <f t="shared" si="135"/>
        <v>4.2541877160329703E-3</v>
      </c>
      <c r="L911" s="54">
        <f t="shared" si="136"/>
        <v>15.65541079500133</v>
      </c>
      <c r="M911" s="54">
        <f t="shared" si="134"/>
        <v>3.4441903749002929</v>
      </c>
      <c r="N911" s="54">
        <f t="shared" si="137"/>
        <v>7.8277053975006652</v>
      </c>
      <c r="O911" s="54">
        <v>0.85844742268041241</v>
      </c>
      <c r="P911" s="56">
        <f t="shared" si="138"/>
        <v>8.2352560729350044E-2</v>
      </c>
    </row>
    <row r="912" spans="1:16" x14ac:dyDescent="0.2">
      <c r="A912" s="105">
        <f t="shared" si="139"/>
        <v>15</v>
      </c>
      <c r="B912" s="57" t="s">
        <v>1096</v>
      </c>
      <c r="C912" s="40">
        <v>344.8</v>
      </c>
      <c r="D912" s="40"/>
      <c r="E912" s="40"/>
      <c r="F912" s="57">
        <f t="shared" si="132"/>
        <v>344.8</v>
      </c>
      <c r="G912" s="59">
        <v>8</v>
      </c>
      <c r="H912" s="59"/>
      <c r="I912" s="59"/>
      <c r="J912" s="59">
        <f t="shared" si="133"/>
        <v>8</v>
      </c>
      <c r="K912" s="56">
        <f t="shared" si="135"/>
        <v>4.2541877160329703E-3</v>
      </c>
      <c r="L912" s="54">
        <f t="shared" si="136"/>
        <v>15.65541079500133</v>
      </c>
      <c r="M912" s="54">
        <f t="shared" si="134"/>
        <v>3.4441903749002929</v>
      </c>
      <c r="N912" s="54">
        <f t="shared" si="137"/>
        <v>7.8277053975006652</v>
      </c>
      <c r="O912" s="54">
        <v>0.85844742268041241</v>
      </c>
      <c r="P912" s="56">
        <f t="shared" si="138"/>
        <v>8.0585133381910395E-2</v>
      </c>
    </row>
    <row r="913" spans="1:16" x14ac:dyDescent="0.2">
      <c r="A913" s="105">
        <f t="shared" si="139"/>
        <v>16</v>
      </c>
      <c r="B913" s="57" t="s">
        <v>1097</v>
      </c>
      <c r="C913" s="40">
        <v>338.65</v>
      </c>
      <c r="D913" s="40"/>
      <c r="E913" s="40"/>
      <c r="F913" s="57">
        <f t="shared" si="132"/>
        <v>338.65</v>
      </c>
      <c r="G913" s="59">
        <v>8</v>
      </c>
      <c r="H913" s="59"/>
      <c r="I913" s="59"/>
      <c r="J913" s="59">
        <f t="shared" si="133"/>
        <v>8</v>
      </c>
      <c r="K913" s="56">
        <f t="shared" si="135"/>
        <v>4.2541877160329703E-3</v>
      </c>
      <c r="L913" s="54">
        <f t="shared" si="136"/>
        <v>15.65541079500133</v>
      </c>
      <c r="M913" s="54">
        <f t="shared" si="134"/>
        <v>3.4441903749002929</v>
      </c>
      <c r="N913" s="54">
        <f t="shared" si="137"/>
        <v>7.8277053975006652</v>
      </c>
      <c r="O913" s="54">
        <v>0.85844742268041241</v>
      </c>
      <c r="P913" s="56">
        <f t="shared" si="138"/>
        <v>8.2048587007478829E-2</v>
      </c>
    </row>
    <row r="914" spans="1:16" x14ac:dyDescent="0.2">
      <c r="A914" s="105">
        <f t="shared" si="139"/>
        <v>17</v>
      </c>
      <c r="B914" s="57" t="s">
        <v>1098</v>
      </c>
      <c r="C914" s="40">
        <v>344.1</v>
      </c>
      <c r="D914" s="40"/>
      <c r="E914" s="40"/>
      <c r="F914" s="57">
        <f t="shared" si="132"/>
        <v>344.1</v>
      </c>
      <c r="G914" s="59">
        <v>8</v>
      </c>
      <c r="H914" s="59"/>
      <c r="I914" s="59"/>
      <c r="J914" s="59">
        <f t="shared" si="133"/>
        <v>8</v>
      </c>
      <c r="K914" s="56">
        <f t="shared" si="135"/>
        <v>4.2541877160329703E-3</v>
      </c>
      <c r="L914" s="54">
        <f t="shared" si="136"/>
        <v>15.65541079500133</v>
      </c>
      <c r="M914" s="54">
        <f t="shared" si="134"/>
        <v>3.4441903749002929</v>
      </c>
      <c r="N914" s="54">
        <f t="shared" si="137"/>
        <v>7.8277053975006652</v>
      </c>
      <c r="O914" s="54">
        <v>0.85844742268041241</v>
      </c>
      <c r="P914" s="56">
        <f t="shared" si="138"/>
        <v>8.0749067102826796E-2</v>
      </c>
    </row>
    <row r="915" spans="1:16" x14ac:dyDescent="0.2">
      <c r="A915" s="105">
        <f t="shared" si="139"/>
        <v>18</v>
      </c>
      <c r="B915" s="57" t="s">
        <v>1099</v>
      </c>
      <c r="C915" s="40">
        <v>340.9</v>
      </c>
      <c r="D915" s="40"/>
      <c r="E915" s="40"/>
      <c r="F915" s="57">
        <f t="shared" si="132"/>
        <v>340.9</v>
      </c>
      <c r="G915" s="59">
        <v>8</v>
      </c>
      <c r="H915" s="59"/>
      <c r="I915" s="59"/>
      <c r="J915" s="59">
        <f t="shared" si="133"/>
        <v>8</v>
      </c>
      <c r="K915" s="56">
        <f t="shared" si="135"/>
        <v>4.2541877160329703E-3</v>
      </c>
      <c r="L915" s="54">
        <f t="shared" si="136"/>
        <v>15.65541079500133</v>
      </c>
      <c r="M915" s="54">
        <f t="shared" si="134"/>
        <v>3.4441903749002929</v>
      </c>
      <c r="N915" s="54">
        <f t="shared" si="137"/>
        <v>7.8277053975006652</v>
      </c>
      <c r="O915" s="54">
        <v>0.85844742268041241</v>
      </c>
      <c r="P915" s="56">
        <f t="shared" si="138"/>
        <v>8.150705189229307E-2</v>
      </c>
    </row>
    <row r="916" spans="1:16" x14ac:dyDescent="0.2">
      <c r="A916" s="105">
        <f t="shared" si="139"/>
        <v>19</v>
      </c>
      <c r="B916" s="57" t="s">
        <v>1100</v>
      </c>
      <c r="C916" s="40">
        <v>346</v>
      </c>
      <c r="D916" s="40"/>
      <c r="E916" s="40"/>
      <c r="F916" s="57">
        <f t="shared" si="132"/>
        <v>346</v>
      </c>
      <c r="G916" s="59">
        <v>8</v>
      </c>
      <c r="H916" s="59"/>
      <c r="I916" s="59"/>
      <c r="J916" s="59">
        <f t="shared" si="133"/>
        <v>8</v>
      </c>
      <c r="K916" s="56">
        <f t="shared" si="135"/>
        <v>4.2541877160329703E-3</v>
      </c>
      <c r="L916" s="54">
        <f t="shared" si="136"/>
        <v>15.65541079500133</v>
      </c>
      <c r="M916" s="54">
        <f t="shared" si="134"/>
        <v>3.4441903749002929</v>
      </c>
      <c r="N916" s="54">
        <f t="shared" si="137"/>
        <v>7.8277053975006652</v>
      </c>
      <c r="O916" s="54">
        <v>0.85844742268041241</v>
      </c>
      <c r="P916" s="56">
        <f t="shared" si="138"/>
        <v>8.0305647370181227E-2</v>
      </c>
    </row>
    <row r="917" spans="1:16" x14ac:dyDescent="0.2">
      <c r="A917" s="105">
        <f t="shared" si="139"/>
        <v>20</v>
      </c>
      <c r="B917" s="57" t="s">
        <v>1101</v>
      </c>
      <c r="C917" s="40">
        <v>343.4</v>
      </c>
      <c r="D917" s="40"/>
      <c r="E917" s="40"/>
      <c r="F917" s="57">
        <f t="shared" si="132"/>
        <v>343.4</v>
      </c>
      <c r="G917" s="59">
        <v>8</v>
      </c>
      <c r="H917" s="59"/>
      <c r="I917" s="59"/>
      <c r="J917" s="59">
        <f t="shared" si="133"/>
        <v>8</v>
      </c>
      <c r="K917" s="56">
        <f t="shared" si="135"/>
        <v>4.2541877160329703E-3</v>
      </c>
      <c r="L917" s="54">
        <f t="shared" si="136"/>
        <v>15.65541079500133</v>
      </c>
      <c r="M917" s="54">
        <f t="shared" si="134"/>
        <v>3.4441903749002929</v>
      </c>
      <c r="N917" s="54">
        <f t="shared" si="137"/>
        <v>7.8277053975006652</v>
      </c>
      <c r="O917" s="54">
        <v>0.85844742268041241</v>
      </c>
      <c r="P917" s="56">
        <f t="shared" si="138"/>
        <v>8.0913669161568738E-2</v>
      </c>
    </row>
    <row r="918" spans="1:16" x14ac:dyDescent="0.2">
      <c r="A918" s="105">
        <f t="shared" si="139"/>
        <v>21</v>
      </c>
      <c r="B918" s="57" t="s">
        <v>2544</v>
      </c>
      <c r="C918" s="40">
        <v>345.5</v>
      </c>
      <c r="D918" s="40"/>
      <c r="E918" s="40"/>
      <c r="F918" s="57">
        <f t="shared" si="132"/>
        <v>345.5</v>
      </c>
      <c r="G918" s="59">
        <v>8</v>
      </c>
      <c r="H918" s="59"/>
      <c r="I918" s="59"/>
      <c r="J918" s="59">
        <f t="shared" si="133"/>
        <v>8</v>
      </c>
      <c r="K918" s="56">
        <f t="shared" si="135"/>
        <v>4.2541877160329703E-3</v>
      </c>
      <c r="L918" s="54">
        <f t="shared" si="136"/>
        <v>15.65541079500133</v>
      </c>
      <c r="M918" s="54">
        <f t="shared" si="134"/>
        <v>3.4441903749002929</v>
      </c>
      <c r="N918" s="54">
        <f t="shared" si="137"/>
        <v>7.8277053975006652</v>
      </c>
      <c r="O918" s="54">
        <v>0.85844742268041241</v>
      </c>
      <c r="P918" s="56">
        <f t="shared" si="138"/>
        <v>8.0421863936563545E-2</v>
      </c>
    </row>
    <row r="919" spans="1:16" x14ac:dyDescent="0.2">
      <c r="A919" s="105">
        <f t="shared" si="139"/>
        <v>22</v>
      </c>
      <c r="B919" s="57" t="s">
        <v>2545</v>
      </c>
      <c r="C919" s="40">
        <v>341.7</v>
      </c>
      <c r="D919" s="40"/>
      <c r="E919" s="40"/>
      <c r="F919" s="57">
        <f t="shared" si="132"/>
        <v>341.7</v>
      </c>
      <c r="G919" s="59">
        <v>8</v>
      </c>
      <c r="H919" s="59"/>
      <c r="I919" s="59"/>
      <c r="J919" s="59">
        <f t="shared" si="133"/>
        <v>8</v>
      </c>
      <c r="K919" s="56">
        <f t="shared" si="135"/>
        <v>4.2541877160329703E-3</v>
      </c>
      <c r="L919" s="54">
        <f t="shared" si="136"/>
        <v>15.65541079500133</v>
      </c>
      <c r="M919" s="54">
        <f t="shared" si="134"/>
        <v>3.4441903749002929</v>
      </c>
      <c r="N919" s="54">
        <f t="shared" si="137"/>
        <v>7.8277053975006652</v>
      </c>
      <c r="O919" s="54">
        <v>0.85844742268041241</v>
      </c>
      <c r="P919" s="56">
        <f t="shared" si="138"/>
        <v>8.1316224729536743E-2</v>
      </c>
    </row>
    <row r="920" spans="1:16" x14ac:dyDescent="0.2">
      <c r="A920" s="105">
        <f t="shared" si="139"/>
        <v>23</v>
      </c>
      <c r="B920" s="57" t="s">
        <v>2546</v>
      </c>
      <c r="C920" s="40">
        <v>346.5</v>
      </c>
      <c r="D920" s="40"/>
      <c r="E920" s="40"/>
      <c r="F920" s="57">
        <f t="shared" si="132"/>
        <v>346.5</v>
      </c>
      <c r="G920" s="59">
        <v>8</v>
      </c>
      <c r="H920" s="59"/>
      <c r="I920" s="59"/>
      <c r="J920" s="59">
        <f t="shared" si="133"/>
        <v>8</v>
      </c>
      <c r="K920" s="56">
        <f t="shared" si="135"/>
        <v>4.2541877160329703E-3</v>
      </c>
      <c r="L920" s="54">
        <f t="shared" si="136"/>
        <v>15.65541079500133</v>
      </c>
      <c r="M920" s="54">
        <f t="shared" si="134"/>
        <v>3.4441903749002929</v>
      </c>
      <c r="N920" s="54">
        <f t="shared" si="137"/>
        <v>7.8277053975006652</v>
      </c>
      <c r="O920" s="54">
        <v>0.85844742268041241</v>
      </c>
      <c r="P920" s="56">
        <f t="shared" si="138"/>
        <v>8.0189766205144883E-2</v>
      </c>
    </row>
    <row r="921" spans="1:16" x14ac:dyDescent="0.2">
      <c r="A921" s="105">
        <f t="shared" si="139"/>
        <v>24</v>
      </c>
      <c r="B921" s="57" t="s">
        <v>2547</v>
      </c>
      <c r="C921" s="40">
        <v>77.5</v>
      </c>
      <c r="D921" s="40"/>
      <c r="E921" s="40"/>
      <c r="F921" s="57">
        <f t="shared" si="132"/>
        <v>77.5</v>
      </c>
      <c r="G921" s="59">
        <v>3</v>
      </c>
      <c r="H921" s="59"/>
      <c r="I921" s="59"/>
      <c r="J921" s="59">
        <f t="shared" si="133"/>
        <v>3</v>
      </c>
      <c r="K921" s="56">
        <f t="shared" si="135"/>
        <v>1.5953203935123639E-3</v>
      </c>
      <c r="L921" s="54">
        <f t="shared" si="136"/>
        <v>5.8707790481254989</v>
      </c>
      <c r="M921" s="54">
        <f t="shared" si="134"/>
        <v>1.2915713905876098</v>
      </c>
      <c r="N921" s="54">
        <f t="shared" si="137"/>
        <v>2.9353895240627494</v>
      </c>
      <c r="O921" s="54">
        <v>0.32191778350515465</v>
      </c>
      <c r="P921" s="56">
        <f t="shared" si="138"/>
        <v>0.13444719672620661</v>
      </c>
    </row>
    <row r="922" spans="1:16" x14ac:dyDescent="0.2">
      <c r="A922" s="105">
        <f t="shared" si="139"/>
        <v>25</v>
      </c>
      <c r="B922" s="57" t="s">
        <v>2548</v>
      </c>
      <c r="C922" s="40">
        <v>176.7</v>
      </c>
      <c r="D922" s="40"/>
      <c r="E922" s="40"/>
      <c r="F922" s="57">
        <f t="shared" si="132"/>
        <v>176.7</v>
      </c>
      <c r="G922" s="59">
        <v>4</v>
      </c>
      <c r="H922" s="59"/>
      <c r="I922" s="59"/>
      <c r="J922" s="59">
        <f t="shared" si="133"/>
        <v>4</v>
      </c>
      <c r="K922" s="56">
        <f t="shared" si="135"/>
        <v>2.1270938580164852E-3</v>
      </c>
      <c r="L922" s="54">
        <f t="shared" si="136"/>
        <v>7.8277053975006652</v>
      </c>
      <c r="M922" s="54">
        <f t="shared" si="134"/>
        <v>1.7220951874501464</v>
      </c>
      <c r="N922" s="54">
        <f t="shared" si="137"/>
        <v>3.9138526987503326</v>
      </c>
      <c r="O922" s="54">
        <v>0.4292237113402062</v>
      </c>
      <c r="P922" s="56">
        <f t="shared" si="138"/>
        <v>7.8624091652752415E-2</v>
      </c>
    </row>
    <row r="923" spans="1:16" x14ac:dyDescent="0.2">
      <c r="A923" s="105">
        <f t="shared" si="139"/>
        <v>26</v>
      </c>
      <c r="B923" s="57" t="s">
        <v>1231</v>
      </c>
      <c r="C923" s="40">
        <v>3973.8</v>
      </c>
      <c r="D923" s="40"/>
      <c r="E923" s="40">
        <v>282.60000000000002</v>
      </c>
      <c r="F923" s="57">
        <f t="shared" si="132"/>
        <v>4256.4000000000005</v>
      </c>
      <c r="G923" s="59">
        <v>158</v>
      </c>
      <c r="H923" s="59"/>
      <c r="I923" s="59">
        <v>2</v>
      </c>
      <c r="J923" s="59">
        <f t="shared" si="133"/>
        <v>160</v>
      </c>
      <c r="K923" s="56">
        <f t="shared" si="135"/>
        <v>8.5083754320659399E-2</v>
      </c>
      <c r="L923" s="54">
        <f t="shared" si="136"/>
        <v>313.10821590002661</v>
      </c>
      <c r="M923" s="54">
        <f t="shared" si="134"/>
        <v>68.883807498005851</v>
      </c>
      <c r="N923" s="54">
        <f t="shared" si="137"/>
        <v>156.5541079500133</v>
      </c>
      <c r="O923" s="54">
        <v>16.954336597938145</v>
      </c>
      <c r="P923" s="56">
        <f t="shared" si="138"/>
        <v>0.13050946056432283</v>
      </c>
    </row>
    <row r="924" spans="1:16" x14ac:dyDescent="0.2">
      <c r="A924" s="105">
        <f t="shared" si="139"/>
        <v>27</v>
      </c>
      <c r="B924" s="57" t="s">
        <v>1232</v>
      </c>
      <c r="C924" s="40">
        <v>2318.1999999999998</v>
      </c>
      <c r="D924" s="40"/>
      <c r="E924" s="40"/>
      <c r="F924" s="57">
        <f t="shared" si="132"/>
        <v>2318.1999999999998</v>
      </c>
      <c r="G924" s="59">
        <v>40</v>
      </c>
      <c r="H924" s="59"/>
      <c r="I924" s="59"/>
      <c r="J924" s="59">
        <f t="shared" si="133"/>
        <v>40</v>
      </c>
      <c r="K924" s="56">
        <f t="shared" si="135"/>
        <v>2.127093858016485E-2</v>
      </c>
      <c r="L924" s="54">
        <f t="shared" si="136"/>
        <v>78.277053975006652</v>
      </c>
      <c r="M924" s="54">
        <f t="shared" si="134"/>
        <v>17.220951874501463</v>
      </c>
      <c r="N924" s="54">
        <f t="shared" si="137"/>
        <v>39.138526987503326</v>
      </c>
      <c r="O924" s="54">
        <v>4.2922371134020612</v>
      </c>
      <c r="P924" s="56">
        <f t="shared" si="138"/>
        <v>5.9929587589687472E-2</v>
      </c>
    </row>
    <row r="925" spans="1:16" x14ac:dyDescent="0.2">
      <c r="A925" s="105">
        <f t="shared" si="139"/>
        <v>28</v>
      </c>
      <c r="B925" s="57" t="s">
        <v>1233</v>
      </c>
      <c r="C925" s="40">
        <v>19972.8</v>
      </c>
      <c r="D925" s="40">
        <v>200.6</v>
      </c>
      <c r="E925" s="40">
        <v>2292.4</v>
      </c>
      <c r="F925" s="57">
        <f t="shared" si="132"/>
        <v>22465.8</v>
      </c>
      <c r="G925" s="59">
        <v>385</v>
      </c>
      <c r="H925" s="59">
        <v>1</v>
      </c>
      <c r="I925" s="59">
        <v>9</v>
      </c>
      <c r="J925" s="59">
        <f t="shared" si="133"/>
        <v>395</v>
      </c>
      <c r="K925" s="56">
        <f t="shared" si="135"/>
        <v>0.2100505184791279</v>
      </c>
      <c r="L925" s="54">
        <f t="shared" si="136"/>
        <v>772.98590800319062</v>
      </c>
      <c r="M925" s="54">
        <f t="shared" si="134"/>
        <v>170.05689976070192</v>
      </c>
      <c r="N925" s="54">
        <f t="shared" si="137"/>
        <v>386.49295400159531</v>
      </c>
      <c r="O925" s="54">
        <v>41.312782216494845</v>
      </c>
      <c r="P925" s="56">
        <f t="shared" si="138"/>
        <v>6.1019351368835427E-2</v>
      </c>
    </row>
    <row r="926" spans="1:16" x14ac:dyDescent="0.2">
      <c r="A926" s="105">
        <f t="shared" si="139"/>
        <v>29</v>
      </c>
      <c r="B926" s="38" t="s">
        <v>1234</v>
      </c>
      <c r="C926" s="42">
        <v>4510.8999999999996</v>
      </c>
      <c r="D926" s="40"/>
      <c r="E926" s="40"/>
      <c r="F926" s="57">
        <f t="shared" si="132"/>
        <v>4510.8999999999996</v>
      </c>
      <c r="G926" s="59">
        <v>100</v>
      </c>
      <c r="H926" s="59"/>
      <c r="I926" s="59"/>
      <c r="J926" s="59">
        <f t="shared" si="133"/>
        <v>100</v>
      </c>
      <c r="K926" s="56">
        <f t="shared" si="135"/>
        <v>5.3177346450412132E-2</v>
      </c>
      <c r="L926" s="54">
        <f t="shared" si="136"/>
        <v>195.69263493751666</v>
      </c>
      <c r="M926" s="54">
        <f t="shared" si="134"/>
        <v>43.052379686253666</v>
      </c>
      <c r="N926" s="54">
        <f t="shared" si="137"/>
        <v>97.846317468758329</v>
      </c>
      <c r="O926" s="54">
        <v>10.730592783505156</v>
      </c>
      <c r="P926" s="56">
        <f t="shared" si="138"/>
        <v>7.6996148191277536E-2</v>
      </c>
    </row>
    <row r="927" spans="1:16" x14ac:dyDescent="0.2">
      <c r="A927" s="105">
        <f t="shared" si="139"/>
        <v>30</v>
      </c>
      <c r="B927" s="57" t="s">
        <v>1235</v>
      </c>
      <c r="C927" s="40">
        <v>3364.6</v>
      </c>
      <c r="D927" s="40">
        <v>242</v>
      </c>
      <c r="E927" s="40">
        <v>228.7</v>
      </c>
      <c r="F927" s="57">
        <f t="shared" si="132"/>
        <v>3835.2999999999997</v>
      </c>
      <c r="G927" s="59">
        <v>56</v>
      </c>
      <c r="H927" s="59">
        <v>2</v>
      </c>
      <c r="I927" s="59">
        <v>1</v>
      </c>
      <c r="J927" s="59">
        <f t="shared" si="133"/>
        <v>59</v>
      </c>
      <c r="K927" s="56">
        <f t="shared" si="135"/>
        <v>3.1374634405743153E-2</v>
      </c>
      <c r="L927" s="54">
        <f t="shared" si="136"/>
        <v>115.4586546131348</v>
      </c>
      <c r="M927" s="54">
        <f t="shared" si="134"/>
        <v>25.400904014889655</v>
      </c>
      <c r="N927" s="54">
        <f t="shared" si="137"/>
        <v>57.729327306567399</v>
      </c>
      <c r="O927" s="54">
        <v>6.0091319587628869</v>
      </c>
      <c r="P927" s="56">
        <f t="shared" si="138"/>
        <v>5.3346027140863748E-2</v>
      </c>
    </row>
    <row r="928" spans="1:16" x14ac:dyDescent="0.2">
      <c r="A928" s="105">
        <f t="shared" si="139"/>
        <v>31</v>
      </c>
      <c r="B928" s="57" t="s">
        <v>1236</v>
      </c>
      <c r="C928" s="40">
        <v>3738.09</v>
      </c>
      <c r="D928" s="40"/>
      <c r="E928" s="40">
        <v>73</v>
      </c>
      <c r="F928" s="57">
        <f t="shared" si="132"/>
        <v>3811.09</v>
      </c>
      <c r="G928" s="59">
        <v>82</v>
      </c>
      <c r="H928" s="59"/>
      <c r="I928" s="59">
        <v>1</v>
      </c>
      <c r="J928" s="59">
        <f t="shared" si="133"/>
        <v>83</v>
      </c>
      <c r="K928" s="56">
        <f t="shared" si="135"/>
        <v>4.4137197553842066E-2</v>
      </c>
      <c r="L928" s="54">
        <f t="shared" si="136"/>
        <v>162.42488699813879</v>
      </c>
      <c r="M928" s="54">
        <f t="shared" si="134"/>
        <v>35.733475139590531</v>
      </c>
      <c r="N928" s="54">
        <f t="shared" si="137"/>
        <v>81.212443499069394</v>
      </c>
      <c r="O928" s="54">
        <v>8.7990860824742274</v>
      </c>
      <c r="P928" s="56">
        <f t="shared" si="138"/>
        <v>7.5613509972021889E-2</v>
      </c>
    </row>
    <row r="929" spans="1:16" x14ac:dyDescent="0.2">
      <c r="A929" s="105">
        <f t="shared" si="139"/>
        <v>32</v>
      </c>
      <c r="B929" s="57" t="s">
        <v>1237</v>
      </c>
      <c r="C929" s="40">
        <v>4404.33</v>
      </c>
      <c r="D929" s="40"/>
      <c r="E929" s="40"/>
      <c r="F929" s="57">
        <f t="shared" si="132"/>
        <v>4404.33</v>
      </c>
      <c r="G929" s="59">
        <v>72</v>
      </c>
      <c r="H929" s="59"/>
      <c r="I929" s="59"/>
      <c r="J929" s="59">
        <f t="shared" si="133"/>
        <v>72</v>
      </c>
      <c r="K929" s="56">
        <f t="shared" si="135"/>
        <v>3.8287689444296731E-2</v>
      </c>
      <c r="L929" s="54">
        <f t="shared" si="136"/>
        <v>140.89869715501197</v>
      </c>
      <c r="M929" s="54">
        <f t="shared" si="134"/>
        <v>30.997713374102634</v>
      </c>
      <c r="N929" s="54">
        <f t="shared" si="137"/>
        <v>70.449348577505987</v>
      </c>
      <c r="O929" s="54">
        <v>7.7260268041237117</v>
      </c>
      <c r="P929" s="56">
        <f t="shared" si="138"/>
        <v>5.6778621472674456E-2</v>
      </c>
    </row>
    <row r="930" spans="1:16" x14ac:dyDescent="0.2">
      <c r="A930" s="105">
        <f t="shared" si="139"/>
        <v>33</v>
      </c>
      <c r="B930" s="38" t="s">
        <v>1238</v>
      </c>
      <c r="C930" s="40">
        <v>2676.4</v>
      </c>
      <c r="D930" s="40"/>
      <c r="E930" s="40"/>
      <c r="F930" s="57">
        <f t="shared" si="132"/>
        <v>2676.4</v>
      </c>
      <c r="G930" s="59">
        <v>40</v>
      </c>
      <c r="H930" s="59"/>
      <c r="I930" s="59"/>
      <c r="J930" s="59">
        <f t="shared" si="133"/>
        <v>40</v>
      </c>
      <c r="K930" s="56">
        <f t="shared" si="135"/>
        <v>2.127093858016485E-2</v>
      </c>
      <c r="L930" s="54">
        <f t="shared" si="136"/>
        <v>78.277053975006652</v>
      </c>
      <c r="M930" s="54">
        <f t="shared" si="134"/>
        <v>17.220951874501463</v>
      </c>
      <c r="N930" s="54">
        <f t="shared" si="137"/>
        <v>39.138526987503326</v>
      </c>
      <c r="O930" s="54">
        <v>4.2922371134020612</v>
      </c>
      <c r="P930" s="56">
        <f t="shared" si="138"/>
        <v>5.1908821532810297E-2</v>
      </c>
    </row>
    <row r="931" spans="1:16" x14ac:dyDescent="0.2">
      <c r="A931" s="105">
        <f t="shared" si="139"/>
        <v>34</v>
      </c>
      <c r="B931" s="57" t="s">
        <v>1239</v>
      </c>
      <c r="C931" s="40">
        <v>1241.5999999999999</v>
      </c>
      <c r="D931" s="40"/>
      <c r="E931" s="40"/>
      <c r="F931" s="57">
        <f t="shared" si="132"/>
        <v>1241.5999999999999</v>
      </c>
      <c r="G931" s="59">
        <v>20</v>
      </c>
      <c r="H931" s="59"/>
      <c r="I931" s="59"/>
      <c r="J931" s="59">
        <f t="shared" si="133"/>
        <v>20</v>
      </c>
      <c r="K931" s="56">
        <f t="shared" si="135"/>
        <v>1.0635469290082425E-2</v>
      </c>
      <c r="L931" s="54">
        <f t="shared" si="136"/>
        <v>39.138526987503326</v>
      </c>
      <c r="M931" s="54">
        <f t="shared" si="134"/>
        <v>8.6104759372507313</v>
      </c>
      <c r="N931" s="54">
        <f t="shared" si="137"/>
        <v>19.569263493751663</v>
      </c>
      <c r="O931" s="54">
        <v>2.1461185567010306</v>
      </c>
      <c r="P931" s="56">
        <f t="shared" si="138"/>
        <v>5.5947475012247699E-2</v>
      </c>
    </row>
    <row r="932" spans="1:16" x14ac:dyDescent="0.2">
      <c r="A932" s="105">
        <f t="shared" si="139"/>
        <v>35</v>
      </c>
      <c r="B932" s="57" t="s">
        <v>56</v>
      </c>
      <c r="C932" s="40">
        <v>7600.7</v>
      </c>
      <c r="D932" s="40"/>
      <c r="E932" s="40">
        <v>75.599999999999994</v>
      </c>
      <c r="F932" s="57">
        <f t="shared" si="132"/>
        <v>7676.3</v>
      </c>
      <c r="G932" s="59">
        <v>139</v>
      </c>
      <c r="H932" s="59"/>
      <c r="I932" s="59">
        <v>2</v>
      </c>
      <c r="J932" s="59">
        <f t="shared" si="133"/>
        <v>141</v>
      </c>
      <c r="K932" s="56">
        <f t="shared" si="135"/>
        <v>7.4980058495081103E-2</v>
      </c>
      <c r="L932" s="54">
        <f t="shared" si="136"/>
        <v>275.92661526189846</v>
      </c>
      <c r="M932" s="54">
        <f t="shared" si="134"/>
        <v>60.703855357617662</v>
      </c>
      <c r="N932" s="54">
        <f t="shared" si="137"/>
        <v>137.96330763094923</v>
      </c>
      <c r="O932" s="54">
        <v>14.915523969072163</v>
      </c>
      <c r="P932" s="56">
        <f t="shared" si="138"/>
        <v>6.3768912395234356E-2</v>
      </c>
    </row>
    <row r="933" spans="1:16" x14ac:dyDescent="0.2">
      <c r="A933" s="105">
        <f t="shared" si="139"/>
        <v>36</v>
      </c>
      <c r="B933" s="57" t="s">
        <v>1240</v>
      </c>
      <c r="C933" s="40">
        <v>9475.4500000000007</v>
      </c>
      <c r="D933" s="40"/>
      <c r="E933" s="40"/>
      <c r="F933" s="57">
        <f t="shared" si="132"/>
        <v>9475.4500000000007</v>
      </c>
      <c r="G933" s="59">
        <v>160</v>
      </c>
      <c r="H933" s="59"/>
      <c r="I933" s="59"/>
      <c r="J933" s="59">
        <f t="shared" si="133"/>
        <v>160</v>
      </c>
      <c r="K933" s="56">
        <f t="shared" si="135"/>
        <v>8.5083754320659399E-2</v>
      </c>
      <c r="L933" s="54">
        <f t="shared" si="136"/>
        <v>313.10821590002661</v>
      </c>
      <c r="M933" s="54">
        <f t="shared" si="134"/>
        <v>68.883807498005851</v>
      </c>
      <c r="N933" s="54">
        <f t="shared" si="137"/>
        <v>156.5541079500133</v>
      </c>
      <c r="O933" s="54">
        <v>17.168948453608245</v>
      </c>
      <c r="P933" s="56">
        <f t="shared" si="138"/>
        <v>5.8647882665377779E-2</v>
      </c>
    </row>
    <row r="934" spans="1:16" x14ac:dyDescent="0.2">
      <c r="A934" s="105">
        <f t="shared" si="139"/>
        <v>37</v>
      </c>
      <c r="B934" s="57" t="s">
        <v>1241</v>
      </c>
      <c r="C934" s="40">
        <v>4310.78</v>
      </c>
      <c r="D934" s="40"/>
      <c r="E934" s="40">
        <v>310.10000000000002</v>
      </c>
      <c r="F934" s="57">
        <f t="shared" si="132"/>
        <v>4620.88</v>
      </c>
      <c r="G934" s="59">
        <v>72</v>
      </c>
      <c r="H934" s="59"/>
      <c r="I934" s="59">
        <v>1</v>
      </c>
      <c r="J934" s="59">
        <f t="shared" si="133"/>
        <v>73</v>
      </c>
      <c r="K934" s="56">
        <f t="shared" si="135"/>
        <v>3.8819462908800853E-2</v>
      </c>
      <c r="L934" s="54">
        <f t="shared" si="136"/>
        <v>142.85562350438713</v>
      </c>
      <c r="M934" s="54">
        <f t="shared" si="134"/>
        <v>31.428237170965168</v>
      </c>
      <c r="N934" s="54">
        <f t="shared" si="137"/>
        <v>71.427811752193563</v>
      </c>
      <c r="O934" s="54">
        <v>7.7260268041237117</v>
      </c>
      <c r="P934" s="56">
        <f t="shared" si="138"/>
        <v>5.4846197960490117E-2</v>
      </c>
    </row>
    <row r="935" spans="1:16" x14ac:dyDescent="0.2">
      <c r="A935" s="105">
        <f t="shared" si="139"/>
        <v>38</v>
      </c>
      <c r="B935" s="57" t="s">
        <v>1242</v>
      </c>
      <c r="C935" s="40">
        <v>6507.98</v>
      </c>
      <c r="D935" s="40">
        <v>48.6</v>
      </c>
      <c r="E935" s="40"/>
      <c r="F935" s="57">
        <f t="shared" si="132"/>
        <v>6556.58</v>
      </c>
      <c r="G935" s="59">
        <v>106</v>
      </c>
      <c r="H935" s="59">
        <v>1</v>
      </c>
      <c r="I935" s="59"/>
      <c r="J935" s="59">
        <f t="shared" si="133"/>
        <v>107</v>
      </c>
      <c r="K935" s="56">
        <f t="shared" si="135"/>
        <v>5.6899760701940978E-2</v>
      </c>
      <c r="L935" s="54">
        <f t="shared" si="136"/>
        <v>209.39111938314281</v>
      </c>
      <c r="M935" s="54">
        <f t="shared" si="134"/>
        <v>46.066046264291415</v>
      </c>
      <c r="N935" s="54">
        <f t="shared" si="137"/>
        <v>104.6955596915714</v>
      </c>
      <c r="O935" s="54">
        <v>11.374428350515464</v>
      </c>
      <c r="P935" s="56">
        <f t="shared" si="138"/>
        <v>5.666477854148369E-2</v>
      </c>
    </row>
    <row r="936" spans="1:16" x14ac:dyDescent="0.2">
      <c r="A936" s="105">
        <f t="shared" si="139"/>
        <v>39</v>
      </c>
      <c r="B936" s="57" t="s">
        <v>1243</v>
      </c>
      <c r="C936" s="40">
        <v>374.3</v>
      </c>
      <c r="D936" s="40"/>
      <c r="E936" s="40"/>
      <c r="F936" s="57">
        <f t="shared" si="132"/>
        <v>374.3</v>
      </c>
      <c r="G936" s="59">
        <v>8</v>
      </c>
      <c r="H936" s="59"/>
      <c r="I936" s="59"/>
      <c r="J936" s="59">
        <f t="shared" si="133"/>
        <v>8</v>
      </c>
      <c r="K936" s="56">
        <f t="shared" si="135"/>
        <v>4.2541877160329703E-3</v>
      </c>
      <c r="L936" s="54">
        <f t="shared" si="136"/>
        <v>15.65541079500133</v>
      </c>
      <c r="M936" s="54">
        <f t="shared" si="134"/>
        <v>3.4441903749002929</v>
      </c>
      <c r="N936" s="54">
        <f t="shared" si="137"/>
        <v>7.8277053975006652</v>
      </c>
      <c r="O936" s="54">
        <v>0.85844742268041241</v>
      </c>
      <c r="P936" s="56">
        <f t="shared" si="138"/>
        <v>7.4233913946253546E-2</v>
      </c>
    </row>
    <row r="937" spans="1:16" x14ac:dyDescent="0.2">
      <c r="A937" s="105">
        <f t="shared" si="139"/>
        <v>40</v>
      </c>
      <c r="B937" s="57" t="s">
        <v>1244</v>
      </c>
      <c r="C937" s="40">
        <v>376.1</v>
      </c>
      <c r="D937" s="40"/>
      <c r="E937" s="40"/>
      <c r="F937" s="57">
        <f t="shared" si="132"/>
        <v>376.1</v>
      </c>
      <c r="G937" s="59">
        <v>8</v>
      </c>
      <c r="H937" s="59"/>
      <c r="I937" s="59"/>
      <c r="J937" s="59">
        <f t="shared" si="133"/>
        <v>8</v>
      </c>
      <c r="K937" s="56">
        <f t="shared" si="135"/>
        <v>4.2541877160329703E-3</v>
      </c>
      <c r="L937" s="54">
        <f t="shared" si="136"/>
        <v>15.65541079500133</v>
      </c>
      <c r="M937" s="54">
        <f t="shared" si="134"/>
        <v>3.4441903749002929</v>
      </c>
      <c r="N937" s="54">
        <f t="shared" si="137"/>
        <v>7.8277053975006652</v>
      </c>
      <c r="O937" s="54">
        <v>0.85844742268041241</v>
      </c>
      <c r="P937" s="56">
        <f t="shared" si="138"/>
        <v>7.3878633315827447E-2</v>
      </c>
    </row>
    <row r="938" spans="1:16" x14ac:dyDescent="0.2">
      <c r="A938" s="105">
        <f t="shared" si="139"/>
        <v>41</v>
      </c>
      <c r="B938" s="57" t="s">
        <v>1245</v>
      </c>
      <c r="C938" s="40">
        <v>382.3</v>
      </c>
      <c r="D938" s="40"/>
      <c r="E938" s="40"/>
      <c r="F938" s="57">
        <f t="shared" si="132"/>
        <v>382.3</v>
      </c>
      <c r="G938" s="59">
        <v>8</v>
      </c>
      <c r="H938" s="59"/>
      <c r="I938" s="59"/>
      <c r="J938" s="59">
        <f t="shared" si="133"/>
        <v>8</v>
      </c>
      <c r="K938" s="56">
        <f t="shared" si="135"/>
        <v>4.2541877160329703E-3</v>
      </c>
      <c r="L938" s="54">
        <f t="shared" si="136"/>
        <v>15.65541079500133</v>
      </c>
      <c r="M938" s="54">
        <f t="shared" si="134"/>
        <v>3.4441903749002929</v>
      </c>
      <c r="N938" s="54">
        <f t="shared" si="137"/>
        <v>7.8277053975006652</v>
      </c>
      <c r="O938" s="54">
        <v>0.85844742268041241</v>
      </c>
      <c r="P938" s="56">
        <f t="shared" si="138"/>
        <v>7.2680496965950039E-2</v>
      </c>
    </row>
    <row r="939" spans="1:16" x14ac:dyDescent="0.2">
      <c r="A939" s="105">
        <f t="shared" si="139"/>
        <v>42</v>
      </c>
      <c r="B939" s="57" t="s">
        <v>1246</v>
      </c>
      <c r="C939" s="40">
        <v>411</v>
      </c>
      <c r="D939" s="40"/>
      <c r="E939" s="40"/>
      <c r="F939" s="57">
        <f t="shared" si="132"/>
        <v>411</v>
      </c>
      <c r="G939" s="59">
        <v>8</v>
      </c>
      <c r="H939" s="59"/>
      <c r="I939" s="59"/>
      <c r="J939" s="59">
        <f t="shared" si="133"/>
        <v>8</v>
      </c>
      <c r="K939" s="56">
        <f t="shared" si="135"/>
        <v>4.2541877160329703E-3</v>
      </c>
      <c r="L939" s="54">
        <f t="shared" si="136"/>
        <v>15.65541079500133</v>
      </c>
      <c r="M939" s="54">
        <f t="shared" si="134"/>
        <v>3.4441903749002929</v>
      </c>
      <c r="N939" s="54">
        <f t="shared" si="137"/>
        <v>7.8277053975006652</v>
      </c>
      <c r="O939" s="54">
        <v>0.85844742268041241</v>
      </c>
      <c r="P939" s="56">
        <f t="shared" si="138"/>
        <v>6.7605240851782739E-2</v>
      </c>
    </row>
    <row r="940" spans="1:16" x14ac:dyDescent="0.2">
      <c r="A940" s="105">
        <f t="shared" si="139"/>
        <v>43</v>
      </c>
      <c r="B940" s="57" t="s">
        <v>1247</v>
      </c>
      <c r="C940" s="40">
        <v>388.9</v>
      </c>
      <c r="D940" s="40"/>
      <c r="E940" s="40"/>
      <c r="F940" s="57">
        <f t="shared" si="132"/>
        <v>388.9</v>
      </c>
      <c r="G940" s="59">
        <v>8</v>
      </c>
      <c r="H940" s="59"/>
      <c r="I940" s="59"/>
      <c r="J940" s="59">
        <f t="shared" si="133"/>
        <v>8</v>
      </c>
      <c r="K940" s="56">
        <f t="shared" si="135"/>
        <v>4.2541877160329703E-3</v>
      </c>
      <c r="L940" s="54">
        <f t="shared" si="136"/>
        <v>15.65541079500133</v>
      </c>
      <c r="M940" s="54">
        <f t="shared" si="134"/>
        <v>3.4441903749002929</v>
      </c>
      <c r="N940" s="54">
        <f t="shared" si="137"/>
        <v>7.8277053975006652</v>
      </c>
      <c r="O940" s="54">
        <v>0.85844742268041241</v>
      </c>
      <c r="P940" s="56">
        <f t="shared" si="138"/>
        <v>7.1447040344774254E-2</v>
      </c>
    </row>
    <row r="941" spans="1:16" x14ac:dyDescent="0.2">
      <c r="A941" s="105">
        <f t="shared" si="139"/>
        <v>44</v>
      </c>
      <c r="B941" s="57" t="s">
        <v>1248</v>
      </c>
      <c r="C941" s="40">
        <v>364.6</v>
      </c>
      <c r="D941" s="40"/>
      <c r="E941" s="40"/>
      <c r="F941" s="57">
        <f t="shared" si="132"/>
        <v>364.6</v>
      </c>
      <c r="G941" s="59">
        <v>4</v>
      </c>
      <c r="H941" s="59"/>
      <c r="I941" s="59"/>
      <c r="J941" s="59">
        <f t="shared" si="133"/>
        <v>4</v>
      </c>
      <c r="K941" s="56">
        <f t="shared" si="135"/>
        <v>2.1270938580164852E-3</v>
      </c>
      <c r="L941" s="54">
        <f t="shared" si="136"/>
        <v>7.8277053975006652</v>
      </c>
      <c r="M941" s="54">
        <f t="shared" si="134"/>
        <v>1.7220951874501464</v>
      </c>
      <c r="N941" s="54">
        <f t="shared" si="137"/>
        <v>3.9138526987503326</v>
      </c>
      <c r="O941" s="54">
        <v>0.4292237113402062</v>
      </c>
      <c r="P941" s="56">
        <f t="shared" si="138"/>
        <v>3.8104434983657023E-2</v>
      </c>
    </row>
    <row r="942" spans="1:16" x14ac:dyDescent="0.2">
      <c r="A942" s="105">
        <f t="shared" si="139"/>
        <v>45</v>
      </c>
      <c r="B942" s="57" t="s">
        <v>1249</v>
      </c>
      <c r="C942" s="40">
        <v>133.5</v>
      </c>
      <c r="D942" s="40"/>
      <c r="E942" s="40"/>
      <c r="F942" s="57">
        <f t="shared" si="132"/>
        <v>133.5</v>
      </c>
      <c r="G942" s="59">
        <v>4</v>
      </c>
      <c r="H942" s="59"/>
      <c r="I942" s="59"/>
      <c r="J942" s="59">
        <f t="shared" si="133"/>
        <v>4</v>
      </c>
      <c r="K942" s="56">
        <f t="shared" si="135"/>
        <v>2.1270938580164852E-3</v>
      </c>
      <c r="L942" s="54">
        <f t="shared" si="136"/>
        <v>7.8277053975006652</v>
      </c>
      <c r="M942" s="54">
        <f t="shared" si="134"/>
        <v>1.7220951874501464</v>
      </c>
      <c r="N942" s="54">
        <f t="shared" si="137"/>
        <v>3.9138526987503326</v>
      </c>
      <c r="O942" s="54">
        <v>0.4292237113402062</v>
      </c>
      <c r="P942" s="56">
        <f t="shared" si="138"/>
        <v>0.10406649434487904</v>
      </c>
    </row>
    <row r="943" spans="1:16" x14ac:dyDescent="0.2">
      <c r="A943" s="105">
        <f t="shared" si="139"/>
        <v>46</v>
      </c>
      <c r="B943" s="57" t="s">
        <v>1250</v>
      </c>
      <c r="C943" s="40">
        <v>9198.7099999999991</v>
      </c>
      <c r="D943" s="40"/>
      <c r="E943" s="40"/>
      <c r="F943" s="57">
        <f t="shared" si="132"/>
        <v>9198.7099999999991</v>
      </c>
      <c r="G943" s="59">
        <v>160</v>
      </c>
      <c r="H943" s="59"/>
      <c r="I943" s="59"/>
      <c r="J943" s="59">
        <f t="shared" si="133"/>
        <v>160</v>
      </c>
      <c r="K943" s="56">
        <f t="shared" si="135"/>
        <v>8.5083754320659399E-2</v>
      </c>
      <c r="L943" s="54">
        <f t="shared" si="136"/>
        <v>313.10821590002661</v>
      </c>
      <c r="M943" s="54">
        <f t="shared" si="134"/>
        <v>68.883807498005851</v>
      </c>
      <c r="N943" s="54">
        <f t="shared" si="137"/>
        <v>156.5541079500133</v>
      </c>
      <c r="O943" s="54">
        <v>17.168948453608245</v>
      </c>
      <c r="P943" s="56">
        <f t="shared" si="138"/>
        <v>6.0412283874766569E-2</v>
      </c>
    </row>
    <row r="944" spans="1:16" x14ac:dyDescent="0.2">
      <c r="A944" s="105">
        <f t="shared" si="139"/>
        <v>47</v>
      </c>
      <c r="B944" s="57" t="s">
        <v>1261</v>
      </c>
      <c r="C944" s="40">
        <v>3168.96</v>
      </c>
      <c r="D944" s="40"/>
      <c r="E944" s="40"/>
      <c r="F944" s="57">
        <f t="shared" si="132"/>
        <v>3168.96</v>
      </c>
      <c r="G944" s="59">
        <v>70</v>
      </c>
      <c r="H944" s="59"/>
      <c r="I944" s="59"/>
      <c r="J944" s="59">
        <f t="shared" si="133"/>
        <v>70</v>
      </c>
      <c r="K944" s="56">
        <f t="shared" si="135"/>
        <v>3.7224142515288487E-2</v>
      </c>
      <c r="L944" s="54">
        <f t="shared" si="136"/>
        <v>136.98484445626164</v>
      </c>
      <c r="M944" s="54">
        <f t="shared" si="134"/>
        <v>30.136665780377562</v>
      </c>
      <c r="N944" s="54">
        <f t="shared" si="137"/>
        <v>68.49242222813082</v>
      </c>
      <c r="O944" s="54">
        <v>7.5114149484536092</v>
      </c>
      <c r="P944" s="56">
        <f t="shared" si="138"/>
        <v>7.6720863442019976E-2</v>
      </c>
    </row>
    <row r="945" spans="1:16" x14ac:dyDescent="0.2">
      <c r="A945" s="105">
        <f t="shared" si="139"/>
        <v>48</v>
      </c>
      <c r="B945" s="57" t="s">
        <v>1262</v>
      </c>
      <c r="C945" s="40">
        <v>4196.6499999999996</v>
      </c>
      <c r="D945" s="40"/>
      <c r="E945" s="40">
        <v>69.099999999999994</v>
      </c>
      <c r="F945" s="57">
        <f t="shared" si="132"/>
        <v>4265.75</v>
      </c>
      <c r="G945" s="59">
        <v>72</v>
      </c>
      <c r="H945" s="59"/>
      <c r="I945" s="59">
        <v>1</v>
      </c>
      <c r="J945" s="59">
        <f t="shared" si="133"/>
        <v>73</v>
      </c>
      <c r="K945" s="56">
        <f t="shared" si="135"/>
        <v>3.8819462908800853E-2</v>
      </c>
      <c r="L945" s="54">
        <f t="shared" si="136"/>
        <v>142.85562350438713</v>
      </c>
      <c r="M945" s="54">
        <f t="shared" si="134"/>
        <v>31.428237170965168</v>
      </c>
      <c r="N945" s="54">
        <f t="shared" si="137"/>
        <v>71.427811752193563</v>
      </c>
      <c r="O945" s="54">
        <v>7.7260268041237117</v>
      </c>
      <c r="P945" s="56">
        <f t="shared" si="138"/>
        <v>5.9412225102659456E-2</v>
      </c>
    </row>
    <row r="946" spans="1:16" x14ac:dyDescent="0.2">
      <c r="A946" s="105">
        <f t="shared" si="139"/>
        <v>49</v>
      </c>
      <c r="B946" s="38" t="s">
        <v>1263</v>
      </c>
      <c r="C946" s="40">
        <v>8277.0499999999993</v>
      </c>
      <c r="D946" s="40"/>
      <c r="E946" s="40"/>
      <c r="F946" s="57">
        <f t="shared" si="132"/>
        <v>8277.0499999999993</v>
      </c>
      <c r="G946" s="59">
        <v>142</v>
      </c>
      <c r="H946" s="59"/>
      <c r="I946" s="59"/>
      <c r="J946" s="59">
        <f t="shared" si="133"/>
        <v>142</v>
      </c>
      <c r="K946" s="56">
        <f t="shared" si="135"/>
        <v>7.5511831959585218E-2</v>
      </c>
      <c r="L946" s="54">
        <f t="shared" si="136"/>
        <v>277.88354161127359</v>
      </c>
      <c r="M946" s="54">
        <f t="shared" si="134"/>
        <v>61.134379154480186</v>
      </c>
      <c r="N946" s="54">
        <f t="shared" si="137"/>
        <v>138.94177080563679</v>
      </c>
      <c r="O946" s="54">
        <v>15.23744175257732</v>
      </c>
      <c r="P946" s="56">
        <f t="shared" si="138"/>
        <v>5.9586100521800391E-2</v>
      </c>
    </row>
    <row r="947" spans="1:16" x14ac:dyDescent="0.2">
      <c r="A947" s="105">
        <f t="shared" si="139"/>
        <v>50</v>
      </c>
      <c r="B947" s="38" t="s">
        <v>1264</v>
      </c>
      <c r="C947" s="40">
        <v>1475.3</v>
      </c>
      <c r="D947" s="40"/>
      <c r="E947" s="40"/>
      <c r="F947" s="57">
        <f t="shared" si="132"/>
        <v>1475.3</v>
      </c>
      <c r="G947" s="59">
        <v>32</v>
      </c>
      <c r="H947" s="59"/>
      <c r="I947" s="59"/>
      <c r="J947" s="59">
        <f t="shared" si="133"/>
        <v>32</v>
      </c>
      <c r="K947" s="56">
        <f t="shared" si="135"/>
        <v>1.7016750864131881E-2</v>
      </c>
      <c r="L947" s="54">
        <f t="shared" si="136"/>
        <v>62.621643180005321</v>
      </c>
      <c r="M947" s="54">
        <f t="shared" si="134"/>
        <v>13.776761499601172</v>
      </c>
      <c r="N947" s="54">
        <f t="shared" si="137"/>
        <v>31.310821590002661</v>
      </c>
      <c r="O947" s="54">
        <v>3.4337896907216496</v>
      </c>
      <c r="P947" s="56">
        <f t="shared" si="138"/>
        <v>7.5335874710452666E-2</v>
      </c>
    </row>
    <row r="948" spans="1:16" x14ac:dyDescent="0.2">
      <c r="A948" s="105">
        <f t="shared" si="139"/>
        <v>51</v>
      </c>
      <c r="B948" s="57" t="s">
        <v>1265</v>
      </c>
      <c r="C948" s="40">
        <v>1459.86</v>
      </c>
      <c r="D948" s="40"/>
      <c r="E948" s="40"/>
      <c r="F948" s="57">
        <f t="shared" si="132"/>
        <v>1459.86</v>
      </c>
      <c r="G948" s="59">
        <v>32</v>
      </c>
      <c r="H948" s="59"/>
      <c r="I948" s="59"/>
      <c r="J948" s="59">
        <f t="shared" si="133"/>
        <v>32</v>
      </c>
      <c r="K948" s="56">
        <f t="shared" si="135"/>
        <v>1.7016750864131881E-2</v>
      </c>
      <c r="L948" s="54">
        <f t="shared" si="136"/>
        <v>62.621643180005321</v>
      </c>
      <c r="M948" s="54">
        <f t="shared" si="134"/>
        <v>13.776761499601172</v>
      </c>
      <c r="N948" s="54">
        <f t="shared" si="137"/>
        <v>31.310821590002661</v>
      </c>
      <c r="O948" s="54">
        <v>3.4337896907216496</v>
      </c>
      <c r="P948" s="56">
        <f t="shared" si="138"/>
        <v>7.6132653788946084E-2</v>
      </c>
    </row>
    <row r="949" spans="1:16" x14ac:dyDescent="0.2">
      <c r="A949" s="105">
        <f t="shared" si="139"/>
        <v>52</v>
      </c>
      <c r="B949" s="57" t="s">
        <v>1266</v>
      </c>
      <c r="C949" s="40">
        <v>411.3</v>
      </c>
      <c r="D949" s="40"/>
      <c r="E949" s="40"/>
      <c r="F949" s="57">
        <f t="shared" si="132"/>
        <v>411.3</v>
      </c>
      <c r="G949" s="59">
        <v>0</v>
      </c>
      <c r="H949" s="59"/>
      <c r="I949" s="59"/>
      <c r="J949" s="59">
        <f t="shared" si="133"/>
        <v>0</v>
      </c>
      <c r="K949" s="56">
        <f t="shared" si="135"/>
        <v>0</v>
      </c>
      <c r="L949" s="54">
        <f t="shared" si="136"/>
        <v>0</v>
      </c>
      <c r="M949" s="54">
        <f t="shared" si="134"/>
        <v>0</v>
      </c>
      <c r="N949" s="54">
        <f t="shared" si="137"/>
        <v>0</v>
      </c>
      <c r="O949" s="54">
        <v>0</v>
      </c>
      <c r="P949" s="56">
        <f t="shared" si="138"/>
        <v>0</v>
      </c>
    </row>
    <row r="950" spans="1:16" x14ac:dyDescent="0.2">
      <c r="A950" s="105">
        <f t="shared" si="139"/>
        <v>53</v>
      </c>
      <c r="B950" s="57" t="s">
        <v>1267</v>
      </c>
      <c r="C950" s="40">
        <v>402.8</v>
      </c>
      <c r="D950" s="40"/>
      <c r="E950" s="40"/>
      <c r="F950" s="57">
        <f t="shared" si="132"/>
        <v>402.8</v>
      </c>
      <c r="G950" s="59">
        <v>0</v>
      </c>
      <c r="H950" s="59"/>
      <c r="I950" s="59"/>
      <c r="J950" s="59">
        <f t="shared" si="133"/>
        <v>0</v>
      </c>
      <c r="K950" s="56">
        <f t="shared" si="135"/>
        <v>0</v>
      </c>
      <c r="L950" s="54">
        <f t="shared" si="136"/>
        <v>0</v>
      </c>
      <c r="M950" s="54">
        <f t="shared" si="134"/>
        <v>0</v>
      </c>
      <c r="N950" s="54">
        <f t="shared" si="137"/>
        <v>0</v>
      </c>
      <c r="O950" s="54">
        <v>0</v>
      </c>
      <c r="P950" s="56">
        <f t="shared" si="138"/>
        <v>0</v>
      </c>
    </row>
    <row r="951" spans="1:16" x14ac:dyDescent="0.2">
      <c r="A951" s="105">
        <f t="shared" si="139"/>
        <v>54</v>
      </c>
      <c r="B951" s="57" t="s">
        <v>1268</v>
      </c>
      <c r="C951" s="40">
        <v>142.9</v>
      </c>
      <c r="D951" s="40"/>
      <c r="E951" s="40"/>
      <c r="F951" s="57">
        <f t="shared" si="132"/>
        <v>142.9</v>
      </c>
      <c r="G951" s="59">
        <v>4</v>
      </c>
      <c r="H951" s="59"/>
      <c r="I951" s="59"/>
      <c r="J951" s="59">
        <f t="shared" si="133"/>
        <v>4</v>
      </c>
      <c r="K951" s="56">
        <f t="shared" si="135"/>
        <v>2.1270938580164852E-3</v>
      </c>
      <c r="L951" s="54">
        <f t="shared" si="136"/>
        <v>7.8277053975006652</v>
      </c>
      <c r="M951" s="54">
        <f t="shared" si="134"/>
        <v>1.7220951874501464</v>
      </c>
      <c r="N951" s="54">
        <f t="shared" si="137"/>
        <v>3.9138526987503326</v>
      </c>
      <c r="O951" s="54">
        <v>0.4292237113402062</v>
      </c>
      <c r="P951" s="56">
        <f t="shared" si="138"/>
        <v>9.7220972673487407E-2</v>
      </c>
    </row>
    <row r="952" spans="1:16" x14ac:dyDescent="0.2">
      <c r="A952" s="105">
        <f t="shared" si="139"/>
        <v>55</v>
      </c>
      <c r="B952" s="57" t="s">
        <v>1269</v>
      </c>
      <c r="C952" s="40">
        <v>776.7</v>
      </c>
      <c r="D952" s="40"/>
      <c r="E952" s="40"/>
      <c r="F952" s="57">
        <f t="shared" si="132"/>
        <v>776.7</v>
      </c>
      <c r="G952" s="59">
        <v>15</v>
      </c>
      <c r="H952" s="59"/>
      <c r="I952" s="59"/>
      <c r="J952" s="59">
        <f t="shared" si="133"/>
        <v>15</v>
      </c>
      <c r="K952" s="56">
        <f t="shared" si="135"/>
        <v>7.9766019675618187E-3</v>
      </c>
      <c r="L952" s="54">
        <f t="shared" si="136"/>
        <v>29.353895240627494</v>
      </c>
      <c r="M952" s="54">
        <f t="shared" si="134"/>
        <v>6.457856952938049</v>
      </c>
      <c r="N952" s="54">
        <f t="shared" si="137"/>
        <v>14.676947620313747</v>
      </c>
      <c r="O952" s="54">
        <v>1.6095889175257732</v>
      </c>
      <c r="P952" s="56">
        <f t="shared" si="138"/>
        <v>6.7076462896105388E-2</v>
      </c>
    </row>
    <row r="953" spans="1:16" x14ac:dyDescent="0.2">
      <c r="A953" s="105">
        <f t="shared" si="139"/>
        <v>56</v>
      </c>
      <c r="B953" s="57" t="s">
        <v>1270</v>
      </c>
      <c r="C953" s="40">
        <v>159.5</v>
      </c>
      <c r="D953" s="40"/>
      <c r="E953" s="40"/>
      <c r="F953" s="57">
        <f t="shared" si="132"/>
        <v>159.5</v>
      </c>
      <c r="G953" s="59">
        <v>3</v>
      </c>
      <c r="H953" s="59"/>
      <c r="I953" s="59"/>
      <c r="J953" s="59">
        <f t="shared" si="133"/>
        <v>3</v>
      </c>
      <c r="K953" s="56">
        <f t="shared" si="135"/>
        <v>1.5953203935123639E-3</v>
      </c>
      <c r="L953" s="54">
        <f t="shared" si="136"/>
        <v>5.8707790481254989</v>
      </c>
      <c r="M953" s="54">
        <f t="shared" si="134"/>
        <v>1.2915713905876098</v>
      </c>
      <c r="N953" s="54">
        <f t="shared" si="137"/>
        <v>2.9353895240627494</v>
      </c>
      <c r="O953" s="54">
        <v>0.32191778350515465</v>
      </c>
      <c r="P953" s="56">
        <f t="shared" si="138"/>
        <v>6.5327007813674065E-2</v>
      </c>
    </row>
    <row r="954" spans="1:16" x14ac:dyDescent="0.2">
      <c r="A954" s="105">
        <f t="shared" si="139"/>
        <v>57</v>
      </c>
      <c r="B954" s="57" t="s">
        <v>1271</v>
      </c>
      <c r="C954" s="40">
        <v>8044.64</v>
      </c>
      <c r="D954" s="40"/>
      <c r="E954" s="40"/>
      <c r="F954" s="57">
        <f t="shared" si="132"/>
        <v>8044.64</v>
      </c>
      <c r="G954" s="59">
        <v>181</v>
      </c>
      <c r="H954" s="59"/>
      <c r="I954" s="59"/>
      <c r="J954" s="59">
        <f t="shared" si="133"/>
        <v>181</v>
      </c>
      <c r="K954" s="56">
        <f t="shared" si="135"/>
        <v>9.6250997075245953E-2</v>
      </c>
      <c r="L954" s="54">
        <f t="shared" si="136"/>
        <v>354.20366923690511</v>
      </c>
      <c r="M954" s="54">
        <f t="shared" si="134"/>
        <v>77.924807232119122</v>
      </c>
      <c r="N954" s="54">
        <f t="shared" si="137"/>
        <v>177.10183461845256</v>
      </c>
      <c r="O954" s="54">
        <v>19.422372938144328</v>
      </c>
      <c r="P954" s="56">
        <f t="shared" si="138"/>
        <v>7.8145533426681763E-2</v>
      </c>
    </row>
    <row r="955" spans="1:16" x14ac:dyDescent="0.2">
      <c r="A955" s="105">
        <f t="shared" si="139"/>
        <v>58</v>
      </c>
      <c r="B955" s="57" t="s">
        <v>1272</v>
      </c>
      <c r="C955" s="40">
        <v>3996.29</v>
      </c>
      <c r="D955" s="40"/>
      <c r="E955" s="40"/>
      <c r="F955" s="57">
        <f t="shared" si="132"/>
        <v>3996.29</v>
      </c>
      <c r="G955" s="59">
        <v>90</v>
      </c>
      <c r="H955" s="59"/>
      <c r="I955" s="59"/>
      <c r="J955" s="59">
        <f t="shared" si="133"/>
        <v>90</v>
      </c>
      <c r="K955" s="56">
        <f t="shared" si="135"/>
        <v>4.7859611805370919E-2</v>
      </c>
      <c r="L955" s="54">
        <f t="shared" si="136"/>
        <v>176.123371443765</v>
      </c>
      <c r="M955" s="54">
        <f t="shared" si="134"/>
        <v>38.747141717628303</v>
      </c>
      <c r="N955" s="54">
        <f t="shared" si="137"/>
        <v>88.061685721882498</v>
      </c>
      <c r="O955" s="54">
        <v>9.6575335051546389</v>
      </c>
      <c r="P955" s="56">
        <f t="shared" si="138"/>
        <v>7.8219982130533661E-2</v>
      </c>
    </row>
    <row r="956" spans="1:16" x14ac:dyDescent="0.2">
      <c r="A956" s="105">
        <f t="shared" si="139"/>
        <v>59</v>
      </c>
      <c r="B956" s="57" t="s">
        <v>1273</v>
      </c>
      <c r="C956" s="40">
        <v>69.53</v>
      </c>
      <c r="D956" s="40"/>
      <c r="E956" s="40"/>
      <c r="F956" s="57">
        <f t="shared" si="132"/>
        <v>69.53</v>
      </c>
      <c r="G956" s="59">
        <v>1</v>
      </c>
      <c r="H956" s="59"/>
      <c r="I956" s="59"/>
      <c r="J956" s="59">
        <f t="shared" si="133"/>
        <v>1</v>
      </c>
      <c r="K956" s="56">
        <f t="shared" si="135"/>
        <v>5.3177346450412129E-4</v>
      </c>
      <c r="L956" s="54">
        <f t="shared" si="136"/>
        <v>1.9569263493751663</v>
      </c>
      <c r="M956" s="54">
        <f t="shared" si="134"/>
        <v>0.43052379686253661</v>
      </c>
      <c r="N956" s="54">
        <f t="shared" si="137"/>
        <v>0.97846317468758315</v>
      </c>
      <c r="O956" s="54">
        <v>0.10730592783505155</v>
      </c>
      <c r="P956" s="56">
        <f t="shared" si="138"/>
        <v>4.9952815313682411E-2</v>
      </c>
    </row>
    <row r="957" spans="1:16" x14ac:dyDescent="0.2">
      <c r="A957" s="105">
        <f t="shared" si="139"/>
        <v>60</v>
      </c>
      <c r="B957" s="57" t="s">
        <v>1274</v>
      </c>
      <c r="C957" s="40">
        <v>3450.5</v>
      </c>
      <c r="D957" s="40"/>
      <c r="E957" s="40"/>
      <c r="F957" s="57">
        <f t="shared" ref="F957:F962" si="140">C957+D957+E957</f>
        <v>3450.5</v>
      </c>
      <c r="G957" s="59">
        <v>53</v>
      </c>
      <c r="H957" s="59"/>
      <c r="I957" s="59"/>
      <c r="J957" s="59">
        <f t="shared" si="133"/>
        <v>53</v>
      </c>
      <c r="K957" s="56">
        <f t="shared" si="135"/>
        <v>2.8183993618718428E-2</v>
      </c>
      <c r="L957" s="54">
        <f t="shared" si="136"/>
        <v>103.71709651688381</v>
      </c>
      <c r="M957" s="54">
        <f t="shared" si="134"/>
        <v>22.817761233714439</v>
      </c>
      <c r="N957" s="54">
        <f t="shared" si="137"/>
        <v>51.858548258441907</v>
      </c>
      <c r="O957" s="54">
        <v>5.6872141752577319</v>
      </c>
      <c r="P957" s="56">
        <f t="shared" si="138"/>
        <v>5.3348969767946064E-2</v>
      </c>
    </row>
    <row r="958" spans="1:16" x14ac:dyDescent="0.2">
      <c r="A958" s="105">
        <f t="shared" si="139"/>
        <v>61</v>
      </c>
      <c r="B958" s="57" t="s">
        <v>1275</v>
      </c>
      <c r="C958" s="40">
        <v>46</v>
      </c>
      <c r="D958" s="40"/>
      <c r="E958" s="40"/>
      <c r="F958" s="57">
        <f t="shared" si="140"/>
        <v>46</v>
      </c>
      <c r="G958" s="59">
        <v>1</v>
      </c>
      <c r="H958" s="59"/>
      <c r="I958" s="59"/>
      <c r="J958" s="59">
        <f t="shared" si="133"/>
        <v>1</v>
      </c>
      <c r="K958" s="56">
        <f t="shared" si="135"/>
        <v>5.3177346450412129E-4</v>
      </c>
      <c r="L958" s="54">
        <f t="shared" si="136"/>
        <v>1.9569263493751663</v>
      </c>
      <c r="M958" s="54">
        <f t="shared" ref="M958:M962" si="141">L958*0.22</f>
        <v>0.43052379686253661</v>
      </c>
      <c r="N958" s="54">
        <f t="shared" si="137"/>
        <v>0.97846317468758315</v>
      </c>
      <c r="O958" s="54">
        <v>0.10730592783505155</v>
      </c>
      <c r="P958" s="56">
        <f t="shared" si="138"/>
        <v>7.5504766277398647E-2</v>
      </c>
    </row>
    <row r="959" spans="1:16" x14ac:dyDescent="0.2">
      <c r="A959" s="105">
        <f t="shared" si="139"/>
        <v>62</v>
      </c>
      <c r="B959" s="57" t="s">
        <v>1317</v>
      </c>
      <c r="C959" s="40">
        <v>3217.4</v>
      </c>
      <c r="D959" s="40"/>
      <c r="E959" s="40"/>
      <c r="F959" s="57">
        <f t="shared" si="140"/>
        <v>3217.4</v>
      </c>
      <c r="G959" s="59">
        <v>120</v>
      </c>
      <c r="H959" s="59"/>
      <c r="I959" s="59"/>
      <c r="J959" s="59">
        <f t="shared" si="133"/>
        <v>120</v>
      </c>
      <c r="K959" s="56">
        <f t="shared" si="135"/>
        <v>6.381281574049455E-2</v>
      </c>
      <c r="L959" s="54">
        <f t="shared" si="136"/>
        <v>234.83116192501996</v>
      </c>
      <c r="M959" s="54">
        <f t="shared" si="141"/>
        <v>51.662855623504392</v>
      </c>
      <c r="N959" s="54">
        <f t="shared" si="137"/>
        <v>117.41558096250998</v>
      </c>
      <c r="O959" s="54">
        <v>12.876711340206185</v>
      </c>
      <c r="P959" s="56">
        <f>(L959+M959+N959+O959)/F959</f>
        <v>0.12954134078797802</v>
      </c>
    </row>
    <row r="960" spans="1:16" x14ac:dyDescent="0.2">
      <c r="A960" s="105">
        <f t="shared" si="139"/>
        <v>63</v>
      </c>
      <c r="B960" s="57" t="s">
        <v>1318</v>
      </c>
      <c r="C960" s="40">
        <v>3196.1</v>
      </c>
      <c r="D960" s="40"/>
      <c r="E960" s="40"/>
      <c r="F960" s="57">
        <f t="shared" si="140"/>
        <v>3196.1</v>
      </c>
      <c r="G960" s="59">
        <v>120</v>
      </c>
      <c r="H960" s="59"/>
      <c r="I960" s="59"/>
      <c r="J960" s="59">
        <f t="shared" si="133"/>
        <v>120</v>
      </c>
      <c r="K960" s="56">
        <f t="shared" si="135"/>
        <v>6.381281574049455E-2</v>
      </c>
      <c r="L960" s="54">
        <f t="shared" si="136"/>
        <v>234.83116192501996</v>
      </c>
      <c r="M960" s="54">
        <f t="shared" si="141"/>
        <v>51.662855623504392</v>
      </c>
      <c r="N960" s="54">
        <f t="shared" si="137"/>
        <v>117.41558096250998</v>
      </c>
      <c r="O960" s="54">
        <v>12.876711340206185</v>
      </c>
      <c r="P960" s="56">
        <f t="shared" si="138"/>
        <v>0.1304046524987455</v>
      </c>
    </row>
    <row r="961" spans="1:16" x14ac:dyDescent="0.2">
      <c r="A961" s="105">
        <f t="shared" si="139"/>
        <v>64</v>
      </c>
      <c r="B961" s="57" t="s">
        <v>1319</v>
      </c>
      <c r="C961" s="40">
        <v>1632.1</v>
      </c>
      <c r="D961" s="40"/>
      <c r="E961" s="40"/>
      <c r="F961" s="57">
        <f t="shared" si="140"/>
        <v>1632.1</v>
      </c>
      <c r="G961" s="59">
        <v>59</v>
      </c>
      <c r="H961" s="59"/>
      <c r="I961" s="59"/>
      <c r="J961" s="59">
        <f t="shared" si="133"/>
        <v>59</v>
      </c>
      <c r="K961" s="56">
        <f t="shared" si="135"/>
        <v>3.1374634405743153E-2</v>
      </c>
      <c r="L961" s="54">
        <f t="shared" si="136"/>
        <v>115.4586546131348</v>
      </c>
      <c r="M961" s="54">
        <f t="shared" si="141"/>
        <v>25.400904014889655</v>
      </c>
      <c r="N961" s="54">
        <f t="shared" si="137"/>
        <v>57.729327306567399</v>
      </c>
      <c r="O961" s="54">
        <v>6.331049742268041</v>
      </c>
      <c r="P961" s="56">
        <f t="shared" si="138"/>
        <v>0.12555599269460199</v>
      </c>
    </row>
    <row r="962" spans="1:16" x14ac:dyDescent="0.2">
      <c r="A962" s="105">
        <f t="shared" si="139"/>
        <v>65</v>
      </c>
      <c r="B962" s="57" t="s">
        <v>609</v>
      </c>
      <c r="C962" s="107">
        <v>3084.1</v>
      </c>
      <c r="D962" s="59"/>
      <c r="E962" s="59">
        <v>109.7</v>
      </c>
      <c r="F962" s="57">
        <f t="shared" si="140"/>
        <v>3193.7999999999997</v>
      </c>
      <c r="G962" s="59">
        <v>143</v>
      </c>
      <c r="H962" s="59"/>
      <c r="I962" s="59"/>
      <c r="J962" s="59">
        <f t="shared" ref="J962" si="142">G962+H962+I962</f>
        <v>143</v>
      </c>
      <c r="K962" s="56">
        <f t="shared" si="135"/>
        <v>7.6043605424089347E-2</v>
      </c>
      <c r="L962" s="54">
        <f t="shared" si="136"/>
        <v>279.84046796064882</v>
      </c>
      <c r="M962" s="54">
        <f t="shared" si="141"/>
        <v>61.564902951342738</v>
      </c>
      <c r="N962" s="54">
        <f t="shared" si="137"/>
        <v>139.92023398032441</v>
      </c>
      <c r="O962" s="54">
        <v>15.34474768041237</v>
      </c>
      <c r="P962" s="56">
        <f t="shared" si="138"/>
        <v>0.15551078732942838</v>
      </c>
    </row>
    <row r="963" spans="1:16" x14ac:dyDescent="0.2">
      <c r="A963" s="105"/>
      <c r="B963" s="57" t="s">
        <v>1276</v>
      </c>
      <c r="C963" s="261">
        <f>SUM(C898:C962)</f>
        <v>179704.92999999996</v>
      </c>
      <c r="D963" s="320">
        <f>SUM(D898:D962)</f>
        <v>939.9</v>
      </c>
      <c r="E963" s="320">
        <f t="shared" ref="E963:N963" si="143">SUM(E898:E962)</f>
        <v>3844.0999999999995</v>
      </c>
      <c r="F963" s="320">
        <f t="shared" si="143"/>
        <v>184488.92999999996</v>
      </c>
      <c r="G963" s="320">
        <f t="shared" si="143"/>
        <v>3729</v>
      </c>
      <c r="H963" s="320">
        <f t="shared" si="143"/>
        <v>7</v>
      </c>
      <c r="I963" s="320">
        <f t="shared" si="143"/>
        <v>25</v>
      </c>
      <c r="J963" s="320">
        <f t="shared" si="143"/>
        <v>3761</v>
      </c>
      <c r="K963" s="320">
        <f t="shared" si="143"/>
        <v>1.9999999999999991</v>
      </c>
      <c r="L963" s="320">
        <f t="shared" si="143"/>
        <v>7360.0000000000027</v>
      </c>
      <c r="M963" s="320">
        <f t="shared" si="143"/>
        <v>1619.1999999999998</v>
      </c>
      <c r="N963" s="320">
        <f t="shared" si="143"/>
        <v>3680.0000000000014</v>
      </c>
      <c r="O963" s="320">
        <v>400.14380489690717</v>
      </c>
      <c r="P963" s="56">
        <f t="shared" ref="P963" si="144">(L963+M963+N963+O963)/F963</f>
        <v>7.0786598441960252E-2</v>
      </c>
    </row>
    <row r="964" spans="1:16" ht="15.75" x14ac:dyDescent="0.25">
      <c r="A964" s="355" t="s">
        <v>1976</v>
      </c>
      <c r="B964" s="355"/>
      <c r="C964" s="355"/>
      <c r="D964" s="355"/>
      <c r="E964" s="355"/>
      <c r="F964" s="355"/>
      <c r="G964" s="355"/>
      <c r="H964" s="355"/>
      <c r="I964" s="355"/>
      <c r="J964" s="355"/>
      <c r="K964" s="355"/>
      <c r="L964" s="355"/>
      <c r="M964" s="355"/>
      <c r="N964" s="355"/>
      <c r="O964" s="355"/>
      <c r="P964" s="355"/>
    </row>
    <row r="965" spans="1:16" x14ac:dyDescent="0.2">
      <c r="A965" s="77">
        <v>1</v>
      </c>
      <c r="B965" s="57" t="s">
        <v>1278</v>
      </c>
      <c r="C965" s="57">
        <v>653.70000000000005</v>
      </c>
      <c r="D965" s="57">
        <v>37.5</v>
      </c>
      <c r="E965" s="57">
        <v>147.30000000000001</v>
      </c>
      <c r="F965" s="57">
        <f t="shared" ref="F965:F1027" si="145">C965+D965+E965</f>
        <v>838.5</v>
      </c>
      <c r="G965" s="57">
        <v>13</v>
      </c>
      <c r="H965" s="57">
        <v>3</v>
      </c>
      <c r="I965" s="57">
        <v>4</v>
      </c>
      <c r="J965" s="57">
        <f t="shared" ref="J965:J1028" si="146">G965+H965+I965</f>
        <v>20</v>
      </c>
      <c r="K965" s="56">
        <f>2/$J$1330*J965</f>
        <v>7.9239302694136295E-3</v>
      </c>
      <c r="L965" s="54">
        <f>K965*3680</f>
        <v>29.160063391442158</v>
      </c>
      <c r="M965" s="54">
        <f>L965*0.22</f>
        <v>6.4152139461172748</v>
      </c>
      <c r="N965" s="54">
        <f t="shared" ref="N965:N1028" si="147">L965*0.475</f>
        <v>13.851030110935024</v>
      </c>
      <c r="O965" s="54">
        <v>1.057750830564784</v>
      </c>
      <c r="P965" s="56">
        <f>(L965+M965+N965+O965)/F965</f>
        <v>6.0207582920762365E-2</v>
      </c>
    </row>
    <row r="966" spans="1:16" x14ac:dyDescent="0.2">
      <c r="A966" s="78">
        <f>A965+1</f>
        <v>2</v>
      </c>
      <c r="B966" s="57" t="s">
        <v>1279</v>
      </c>
      <c r="C966" s="57">
        <v>244</v>
      </c>
      <c r="D966" s="57"/>
      <c r="E966" s="57"/>
      <c r="F966" s="57">
        <f t="shared" si="145"/>
        <v>244</v>
      </c>
      <c r="G966" s="57">
        <v>5</v>
      </c>
      <c r="H966" s="57"/>
      <c r="I966" s="57"/>
      <c r="J966" s="57">
        <f t="shared" si="146"/>
        <v>5</v>
      </c>
      <c r="K966" s="56">
        <f t="shared" ref="K966:K1029" si="148">2/$J$1330*J966</f>
        <v>1.9809825673534074E-3</v>
      </c>
      <c r="L966" s="54">
        <f t="shared" ref="L966:L1029" si="149">K966*3680</f>
        <v>7.2900158478605395</v>
      </c>
      <c r="M966" s="54">
        <f t="shared" ref="M966:M1028" si="150">L966*0.22</f>
        <v>1.6038034865293187</v>
      </c>
      <c r="N966" s="54">
        <f t="shared" si="147"/>
        <v>3.4627575277337561</v>
      </c>
      <c r="O966" s="54">
        <v>0.40682724252491692</v>
      </c>
      <c r="P966" s="56">
        <f t="shared" ref="P966:P1029" si="151">(L966+M966+N966+O966)/F966</f>
        <v>5.2309033215772668E-2</v>
      </c>
    </row>
    <row r="967" spans="1:16" x14ac:dyDescent="0.2">
      <c r="A967" s="78">
        <f t="shared" ref="A967:A1030" si="152">A966+1</f>
        <v>3</v>
      </c>
      <c r="B967" s="57" t="s">
        <v>1280</v>
      </c>
      <c r="C967" s="57">
        <v>279.89999999999998</v>
      </c>
      <c r="D967" s="57"/>
      <c r="E967" s="57"/>
      <c r="F967" s="57">
        <f t="shared" si="145"/>
        <v>279.89999999999998</v>
      </c>
      <c r="G967" s="57">
        <v>8</v>
      </c>
      <c r="H967" s="57"/>
      <c r="I967" s="57"/>
      <c r="J967" s="57">
        <f t="shared" si="146"/>
        <v>8</v>
      </c>
      <c r="K967" s="56">
        <f t="shared" si="148"/>
        <v>3.1695721077654518E-3</v>
      </c>
      <c r="L967" s="54">
        <f t="shared" si="149"/>
        <v>11.664025356576863</v>
      </c>
      <c r="M967" s="54">
        <f t="shared" si="150"/>
        <v>2.5660855784469097</v>
      </c>
      <c r="N967" s="54">
        <f t="shared" si="147"/>
        <v>5.5404120443740092</v>
      </c>
      <c r="O967" s="54">
        <v>0.65092358803986705</v>
      </c>
      <c r="P967" s="56">
        <f t="shared" si="151"/>
        <v>7.2959794810423903E-2</v>
      </c>
    </row>
    <row r="968" spans="1:16" x14ac:dyDescent="0.2">
      <c r="A968" s="78">
        <f t="shared" si="152"/>
        <v>4</v>
      </c>
      <c r="B968" s="57" t="s">
        <v>1281</v>
      </c>
      <c r="C968" s="57">
        <v>107.3</v>
      </c>
      <c r="D968" s="57"/>
      <c r="E968" s="57"/>
      <c r="F968" s="57">
        <f t="shared" si="145"/>
        <v>107.3</v>
      </c>
      <c r="G968" s="57">
        <v>3</v>
      </c>
      <c r="H968" s="57"/>
      <c r="I968" s="57"/>
      <c r="J968" s="57">
        <f t="shared" si="146"/>
        <v>3</v>
      </c>
      <c r="K968" s="56">
        <f t="shared" si="148"/>
        <v>1.1885895404120444E-3</v>
      </c>
      <c r="L968" s="54">
        <f t="shared" si="149"/>
        <v>4.3740095087163233</v>
      </c>
      <c r="M968" s="54">
        <f t="shared" si="150"/>
        <v>0.96228209191759118</v>
      </c>
      <c r="N968" s="54">
        <f t="shared" si="147"/>
        <v>2.0776545166402536</v>
      </c>
      <c r="O968" s="54">
        <v>0.24409634551495016</v>
      </c>
      <c r="P968" s="56">
        <f t="shared" si="151"/>
        <v>7.1370386419283491E-2</v>
      </c>
    </row>
    <row r="969" spans="1:16" x14ac:dyDescent="0.2">
      <c r="A969" s="78">
        <f t="shared" si="152"/>
        <v>5</v>
      </c>
      <c r="B969" s="57" t="s">
        <v>1283</v>
      </c>
      <c r="C969" s="57">
        <v>149.30000000000001</v>
      </c>
      <c r="D969" s="57"/>
      <c r="E969" s="57"/>
      <c r="F969" s="57">
        <f t="shared" si="145"/>
        <v>149.30000000000001</v>
      </c>
      <c r="G969" s="57">
        <v>4</v>
      </c>
      <c r="H969" s="57"/>
      <c r="I969" s="57"/>
      <c r="J969" s="57">
        <f t="shared" si="146"/>
        <v>4</v>
      </c>
      <c r="K969" s="56">
        <f t="shared" si="148"/>
        <v>1.5847860538827259E-3</v>
      </c>
      <c r="L969" s="54">
        <f t="shared" si="149"/>
        <v>5.8320126782884314</v>
      </c>
      <c r="M969" s="54">
        <f t="shared" si="150"/>
        <v>1.2830427892234548</v>
      </c>
      <c r="N969" s="54">
        <f t="shared" si="147"/>
        <v>2.7702060221870046</v>
      </c>
      <c r="O969" s="54">
        <v>0.32546179401993353</v>
      </c>
      <c r="P969" s="56">
        <f t="shared" si="151"/>
        <v>6.8390644900996805E-2</v>
      </c>
    </row>
    <row r="970" spans="1:16" x14ac:dyDescent="0.2">
      <c r="A970" s="78">
        <f t="shared" si="152"/>
        <v>6</v>
      </c>
      <c r="B970" s="57" t="s">
        <v>1284</v>
      </c>
      <c r="C970" s="57">
        <v>111.1</v>
      </c>
      <c r="D970" s="57">
        <v>25.8</v>
      </c>
      <c r="E970" s="57"/>
      <c r="F970" s="57">
        <f t="shared" si="145"/>
        <v>136.9</v>
      </c>
      <c r="G970" s="57">
        <v>3</v>
      </c>
      <c r="H970" s="57">
        <v>1</v>
      </c>
      <c r="I970" s="57"/>
      <c r="J970" s="57">
        <f t="shared" si="146"/>
        <v>4</v>
      </c>
      <c r="K970" s="56">
        <f t="shared" si="148"/>
        <v>1.5847860538827259E-3</v>
      </c>
      <c r="L970" s="54">
        <f t="shared" si="149"/>
        <v>5.8320126782884314</v>
      </c>
      <c r="M970" s="54">
        <f t="shared" si="150"/>
        <v>1.2830427892234548</v>
      </c>
      <c r="N970" s="54">
        <f t="shared" si="147"/>
        <v>2.7702060221870046</v>
      </c>
      <c r="O970" s="54">
        <v>0.24409634551495016</v>
      </c>
      <c r="P970" s="56">
        <f t="shared" si="151"/>
        <v>7.3990926480743915E-2</v>
      </c>
    </row>
    <row r="971" spans="1:16" x14ac:dyDescent="0.2">
      <c r="A971" s="78">
        <f t="shared" si="152"/>
        <v>7</v>
      </c>
      <c r="B971" s="57" t="s">
        <v>1285</v>
      </c>
      <c r="C971" s="57">
        <v>131.5</v>
      </c>
      <c r="D971" s="57"/>
      <c r="E971" s="57"/>
      <c r="F971" s="57">
        <f t="shared" si="145"/>
        <v>131.5</v>
      </c>
      <c r="G971" s="57">
        <v>3</v>
      </c>
      <c r="H971" s="57"/>
      <c r="I971" s="57"/>
      <c r="J971" s="57">
        <f t="shared" si="146"/>
        <v>3</v>
      </c>
      <c r="K971" s="56">
        <f t="shared" si="148"/>
        <v>1.1885895404120444E-3</v>
      </c>
      <c r="L971" s="54">
        <f t="shared" si="149"/>
        <v>4.3740095087163233</v>
      </c>
      <c r="M971" s="54">
        <f t="shared" si="150"/>
        <v>0.96228209191759118</v>
      </c>
      <c r="N971" s="54">
        <f t="shared" si="147"/>
        <v>2.0776545166402536</v>
      </c>
      <c r="O971" s="54">
        <v>0.24409634551495016</v>
      </c>
      <c r="P971" s="56">
        <f t="shared" si="151"/>
        <v>5.8236064355810788E-2</v>
      </c>
    </row>
    <row r="972" spans="1:16" x14ac:dyDescent="0.2">
      <c r="A972" s="78">
        <f t="shared" si="152"/>
        <v>8</v>
      </c>
      <c r="B972" s="57" t="s">
        <v>1286</v>
      </c>
      <c r="C972" s="57">
        <v>164</v>
      </c>
      <c r="D972" s="57"/>
      <c r="E972" s="57"/>
      <c r="F972" s="57">
        <f t="shared" si="145"/>
        <v>164</v>
      </c>
      <c r="G972" s="57">
        <v>4</v>
      </c>
      <c r="H972" s="57"/>
      <c r="I972" s="57"/>
      <c r="J972" s="57">
        <f t="shared" si="146"/>
        <v>4</v>
      </c>
      <c r="K972" s="56">
        <f t="shared" si="148"/>
        <v>1.5847860538827259E-3</v>
      </c>
      <c r="L972" s="54">
        <f t="shared" si="149"/>
        <v>5.8320126782884314</v>
      </c>
      <c r="M972" s="54">
        <f t="shared" si="150"/>
        <v>1.2830427892234548</v>
      </c>
      <c r="N972" s="54">
        <f t="shared" si="147"/>
        <v>2.7702060221870046</v>
      </c>
      <c r="O972" s="54">
        <v>0.32546179401993353</v>
      </c>
      <c r="P972" s="56">
        <f t="shared" si="151"/>
        <v>6.2260507827553803E-2</v>
      </c>
    </row>
    <row r="973" spans="1:16" x14ac:dyDescent="0.2">
      <c r="A973" s="78">
        <f t="shared" si="152"/>
        <v>9</v>
      </c>
      <c r="B973" s="57" t="s">
        <v>1287</v>
      </c>
      <c r="C973" s="57">
        <v>183.5</v>
      </c>
      <c r="D973" s="57"/>
      <c r="E973" s="57"/>
      <c r="F973" s="57">
        <f t="shared" si="145"/>
        <v>183.5</v>
      </c>
      <c r="G973" s="57">
        <v>5</v>
      </c>
      <c r="H973" s="57"/>
      <c r="I973" s="57"/>
      <c r="J973" s="57">
        <f t="shared" si="146"/>
        <v>5</v>
      </c>
      <c r="K973" s="56">
        <f t="shared" si="148"/>
        <v>1.9809825673534074E-3</v>
      </c>
      <c r="L973" s="54">
        <f t="shared" si="149"/>
        <v>7.2900158478605395</v>
      </c>
      <c r="M973" s="54">
        <f t="shared" si="150"/>
        <v>1.6038034865293187</v>
      </c>
      <c r="N973" s="54">
        <f t="shared" si="147"/>
        <v>3.4627575277337561</v>
      </c>
      <c r="O973" s="54">
        <v>0.40682724252491692</v>
      </c>
      <c r="P973" s="56">
        <f t="shared" si="151"/>
        <v>6.9555335720155487E-2</v>
      </c>
    </row>
    <row r="974" spans="1:16" x14ac:dyDescent="0.2">
      <c r="A974" s="78">
        <f t="shared" si="152"/>
        <v>10</v>
      </c>
      <c r="B974" s="57" t="s">
        <v>1288</v>
      </c>
      <c r="C974" s="57">
        <v>4270.7</v>
      </c>
      <c r="D974" s="57"/>
      <c r="E974" s="57"/>
      <c r="F974" s="57">
        <f t="shared" si="145"/>
        <v>4270.7</v>
      </c>
      <c r="G974" s="57">
        <v>65</v>
      </c>
      <c r="H974" s="57">
        <v>1</v>
      </c>
      <c r="I974" s="57"/>
      <c r="J974" s="57">
        <f t="shared" si="146"/>
        <v>66</v>
      </c>
      <c r="K974" s="56">
        <f t="shared" si="148"/>
        <v>2.6148969889064975E-2</v>
      </c>
      <c r="L974" s="54">
        <f t="shared" si="149"/>
        <v>96.228209191759106</v>
      </c>
      <c r="M974" s="54">
        <f t="shared" si="150"/>
        <v>21.170206022187003</v>
      </c>
      <c r="N974" s="54">
        <f t="shared" si="147"/>
        <v>45.708399366085573</v>
      </c>
      <c r="O974" s="54">
        <v>5.2887541528239197</v>
      </c>
      <c r="P974" s="56">
        <f t="shared" si="151"/>
        <v>3.94304373364684E-2</v>
      </c>
    </row>
    <row r="975" spans="1:16" x14ac:dyDescent="0.2">
      <c r="A975" s="78">
        <f t="shared" si="152"/>
        <v>11</v>
      </c>
      <c r="B975" s="57" t="s">
        <v>1289</v>
      </c>
      <c r="C975" s="57">
        <v>2670.7</v>
      </c>
      <c r="D975" s="57"/>
      <c r="E975" s="57"/>
      <c r="F975" s="57">
        <f t="shared" si="145"/>
        <v>2670.7</v>
      </c>
      <c r="G975" s="57">
        <v>56</v>
      </c>
      <c r="H975" s="57"/>
      <c r="I975" s="57">
        <v>1</v>
      </c>
      <c r="J975" s="57">
        <f t="shared" si="146"/>
        <v>57</v>
      </c>
      <c r="K975" s="56">
        <f t="shared" si="148"/>
        <v>2.2583201267828843E-2</v>
      </c>
      <c r="L975" s="54">
        <f t="shared" si="149"/>
        <v>83.10618066561014</v>
      </c>
      <c r="M975" s="54">
        <f t="shared" si="150"/>
        <v>18.283359746434233</v>
      </c>
      <c r="N975" s="54">
        <f t="shared" si="147"/>
        <v>39.475435816164811</v>
      </c>
      <c r="O975" s="54">
        <v>4.5564651162790701</v>
      </c>
      <c r="P975" s="56">
        <f t="shared" si="151"/>
        <v>5.4450683844867731E-2</v>
      </c>
    </row>
    <row r="976" spans="1:16" x14ac:dyDescent="0.2">
      <c r="A976" s="78">
        <f t="shared" si="152"/>
        <v>12</v>
      </c>
      <c r="B976" s="57" t="s">
        <v>1290</v>
      </c>
      <c r="C976" s="57">
        <v>463.7</v>
      </c>
      <c r="D976" s="57"/>
      <c r="E976" s="57">
        <v>121.1</v>
      </c>
      <c r="F976" s="57">
        <f t="shared" si="145"/>
        <v>584.79999999999995</v>
      </c>
      <c r="G976" s="57">
        <v>10</v>
      </c>
      <c r="H976" s="57"/>
      <c r="I976" s="57">
        <v>1</v>
      </c>
      <c r="J976" s="57">
        <f t="shared" si="146"/>
        <v>11</v>
      </c>
      <c r="K976" s="56">
        <f t="shared" si="148"/>
        <v>4.3581616481774962E-3</v>
      </c>
      <c r="L976" s="54">
        <f t="shared" si="149"/>
        <v>16.038034865293184</v>
      </c>
      <c r="M976" s="54">
        <f t="shared" si="150"/>
        <v>3.5283676703645006</v>
      </c>
      <c r="N976" s="54">
        <f t="shared" si="147"/>
        <v>7.6180665610142624</v>
      </c>
      <c r="O976" s="54">
        <v>0.81365448504983384</v>
      </c>
      <c r="P976" s="56">
        <f t="shared" si="151"/>
        <v>4.7876408313477739E-2</v>
      </c>
    </row>
    <row r="977" spans="1:16" x14ac:dyDescent="0.2">
      <c r="A977" s="78">
        <f t="shared" si="152"/>
        <v>13</v>
      </c>
      <c r="B977" s="57" t="s">
        <v>1291</v>
      </c>
      <c r="C977" s="57">
        <v>892.4</v>
      </c>
      <c r="D977" s="57"/>
      <c r="E977" s="57"/>
      <c r="F977" s="57">
        <f t="shared" si="145"/>
        <v>892.4</v>
      </c>
      <c r="G977" s="57">
        <v>25</v>
      </c>
      <c r="H977" s="57"/>
      <c r="I977" s="57">
        <v>2</v>
      </c>
      <c r="J977" s="57">
        <f t="shared" si="146"/>
        <v>27</v>
      </c>
      <c r="K977" s="56">
        <f t="shared" si="148"/>
        <v>1.0697305863708401E-2</v>
      </c>
      <c r="L977" s="54">
        <f t="shared" si="149"/>
        <v>39.366085578446913</v>
      </c>
      <c r="M977" s="54">
        <f t="shared" si="150"/>
        <v>8.6605388272583212</v>
      </c>
      <c r="N977" s="54">
        <f t="shared" si="147"/>
        <v>18.698890649762284</v>
      </c>
      <c r="O977" s="54">
        <v>2.0341362126245843</v>
      </c>
      <c r="P977" s="56">
        <f t="shared" si="151"/>
        <v>7.7050259152949482E-2</v>
      </c>
    </row>
    <row r="978" spans="1:16" x14ac:dyDescent="0.2">
      <c r="A978" s="78">
        <f t="shared" si="152"/>
        <v>14</v>
      </c>
      <c r="B978" s="57" t="s">
        <v>1292</v>
      </c>
      <c r="C978" s="57">
        <v>481.8</v>
      </c>
      <c r="D978" s="57"/>
      <c r="E978" s="57">
        <v>50.8</v>
      </c>
      <c r="F978" s="57">
        <f t="shared" si="145"/>
        <v>532.6</v>
      </c>
      <c r="G978" s="57">
        <v>10</v>
      </c>
      <c r="H978" s="57"/>
      <c r="I978" s="57">
        <v>3</v>
      </c>
      <c r="J978" s="57">
        <f t="shared" si="146"/>
        <v>13</v>
      </c>
      <c r="K978" s="56">
        <f t="shared" si="148"/>
        <v>5.1505546751188592E-3</v>
      </c>
      <c r="L978" s="54">
        <f t="shared" si="149"/>
        <v>18.954041204437402</v>
      </c>
      <c r="M978" s="54">
        <f t="shared" si="150"/>
        <v>4.1698890649762284</v>
      </c>
      <c r="N978" s="54">
        <f t="shared" si="147"/>
        <v>9.0031695721077654</v>
      </c>
      <c r="O978" s="54">
        <v>0.81365448504983384</v>
      </c>
      <c r="P978" s="56">
        <f t="shared" si="151"/>
        <v>6.1848956677752968E-2</v>
      </c>
    </row>
    <row r="979" spans="1:16" x14ac:dyDescent="0.2">
      <c r="A979" s="78">
        <f t="shared" si="152"/>
        <v>15</v>
      </c>
      <c r="B979" s="57" t="s">
        <v>1293</v>
      </c>
      <c r="C979" s="57">
        <v>340.1</v>
      </c>
      <c r="D979" s="57"/>
      <c r="E979" s="57"/>
      <c r="F979" s="57">
        <f t="shared" si="145"/>
        <v>340.1</v>
      </c>
      <c r="G979" s="57">
        <v>7</v>
      </c>
      <c r="H979" s="57"/>
      <c r="I979" s="57"/>
      <c r="J979" s="57">
        <f t="shared" si="146"/>
        <v>7</v>
      </c>
      <c r="K979" s="56">
        <f t="shared" si="148"/>
        <v>2.7733755942947703E-3</v>
      </c>
      <c r="L979" s="54">
        <f t="shared" si="149"/>
        <v>10.206022187004756</v>
      </c>
      <c r="M979" s="54">
        <f t="shared" si="150"/>
        <v>2.2453248811410464</v>
      </c>
      <c r="N979" s="54">
        <f t="shared" si="147"/>
        <v>4.8478605388272591</v>
      </c>
      <c r="O979" s="54">
        <v>0.56955813953488377</v>
      </c>
      <c r="P979" s="56">
        <f t="shared" si="151"/>
        <v>5.2539740507227123E-2</v>
      </c>
    </row>
    <row r="980" spans="1:16" x14ac:dyDescent="0.2">
      <c r="A980" s="78">
        <f t="shared" si="152"/>
        <v>16</v>
      </c>
      <c r="B980" s="57" t="s">
        <v>1294</v>
      </c>
      <c r="C980" s="57">
        <v>449.9</v>
      </c>
      <c r="D980" s="57"/>
      <c r="E980" s="57">
        <v>99.3</v>
      </c>
      <c r="F980" s="57">
        <f t="shared" si="145"/>
        <v>549.19999999999993</v>
      </c>
      <c r="G980" s="57">
        <v>8</v>
      </c>
      <c r="H980" s="57"/>
      <c r="I980" s="57">
        <v>2</v>
      </c>
      <c r="J980" s="57">
        <f t="shared" si="146"/>
        <v>10</v>
      </c>
      <c r="K980" s="56">
        <f t="shared" si="148"/>
        <v>3.9619651347068147E-3</v>
      </c>
      <c r="L980" s="54">
        <f t="shared" si="149"/>
        <v>14.580031695721079</v>
      </c>
      <c r="M980" s="54">
        <f t="shared" si="150"/>
        <v>3.2076069730586374</v>
      </c>
      <c r="N980" s="54">
        <f t="shared" si="147"/>
        <v>6.9255150554675122</v>
      </c>
      <c r="O980" s="54">
        <v>0.65092358803986705</v>
      </c>
      <c r="P980" s="56">
        <f t="shared" si="151"/>
        <v>4.6183680466655309E-2</v>
      </c>
    </row>
    <row r="981" spans="1:16" x14ac:dyDescent="0.2">
      <c r="A981" s="78">
        <f t="shared" si="152"/>
        <v>17</v>
      </c>
      <c r="B981" s="57" t="s">
        <v>1295</v>
      </c>
      <c r="C981" s="57">
        <v>855.5</v>
      </c>
      <c r="D981" s="57"/>
      <c r="E981" s="57">
        <v>188</v>
      </c>
      <c r="F981" s="57">
        <f t="shared" si="145"/>
        <v>1043.5</v>
      </c>
      <c r="G981" s="57">
        <v>21</v>
      </c>
      <c r="H981" s="57"/>
      <c r="I981" s="57">
        <v>1</v>
      </c>
      <c r="J981" s="57">
        <f t="shared" si="146"/>
        <v>22</v>
      </c>
      <c r="K981" s="56">
        <f t="shared" si="148"/>
        <v>8.7163232963549924E-3</v>
      </c>
      <c r="L981" s="54">
        <f t="shared" si="149"/>
        <v>32.076069730586369</v>
      </c>
      <c r="M981" s="54">
        <f t="shared" si="150"/>
        <v>7.0567353407290012</v>
      </c>
      <c r="N981" s="54">
        <f t="shared" si="147"/>
        <v>15.236133122028525</v>
      </c>
      <c r="O981" s="54">
        <v>1.7086744186046512</v>
      </c>
      <c r="P981" s="56">
        <f t="shared" si="151"/>
        <v>5.3739925837995729E-2</v>
      </c>
    </row>
    <row r="982" spans="1:16" x14ac:dyDescent="0.2">
      <c r="A982" s="78">
        <f t="shared" si="152"/>
        <v>18</v>
      </c>
      <c r="B982" s="57" t="s">
        <v>1296</v>
      </c>
      <c r="C982" s="57">
        <v>851.2</v>
      </c>
      <c r="D982" s="57"/>
      <c r="E982" s="57">
        <v>76.2</v>
      </c>
      <c r="F982" s="57">
        <f t="shared" si="145"/>
        <v>927.40000000000009</v>
      </c>
      <c r="G982" s="57">
        <v>19</v>
      </c>
      <c r="H982" s="57"/>
      <c r="I982" s="57">
        <v>2</v>
      </c>
      <c r="J982" s="57">
        <f t="shared" si="146"/>
        <v>21</v>
      </c>
      <c r="K982" s="56">
        <f t="shared" si="148"/>
        <v>8.3201267828843101E-3</v>
      </c>
      <c r="L982" s="54">
        <f t="shared" si="149"/>
        <v>30.61806656101426</v>
      </c>
      <c r="M982" s="54">
        <f t="shared" si="150"/>
        <v>6.7359746434231376</v>
      </c>
      <c r="N982" s="54">
        <f t="shared" si="147"/>
        <v>14.543581616481772</v>
      </c>
      <c r="O982" s="54">
        <v>1.5459435215946842</v>
      </c>
      <c r="P982" s="56">
        <f t="shared" si="151"/>
        <v>5.7627308974028305E-2</v>
      </c>
    </row>
    <row r="983" spans="1:16" x14ac:dyDescent="0.2">
      <c r="A983" s="78">
        <f t="shared" si="152"/>
        <v>19</v>
      </c>
      <c r="B983" s="57" t="s">
        <v>1297</v>
      </c>
      <c r="C983" s="57">
        <v>544.4</v>
      </c>
      <c r="D983" s="57">
        <v>105.8</v>
      </c>
      <c r="E983" s="57">
        <v>74</v>
      </c>
      <c r="F983" s="57">
        <f t="shared" si="145"/>
        <v>724.19999999999993</v>
      </c>
      <c r="G983" s="57">
        <v>14</v>
      </c>
      <c r="H983" s="57">
        <v>1</v>
      </c>
      <c r="I983" s="57">
        <v>1</v>
      </c>
      <c r="J983" s="57">
        <f t="shared" si="146"/>
        <v>16</v>
      </c>
      <c r="K983" s="56">
        <f t="shared" si="148"/>
        <v>6.3391442155309036E-3</v>
      </c>
      <c r="L983" s="54">
        <f t="shared" si="149"/>
        <v>23.328050713153726</v>
      </c>
      <c r="M983" s="54">
        <f t="shared" si="150"/>
        <v>5.1321711568938193</v>
      </c>
      <c r="N983" s="54">
        <f t="shared" si="147"/>
        <v>11.080824088748018</v>
      </c>
      <c r="O983" s="54">
        <v>1.1391162790697675</v>
      </c>
      <c r="P983" s="56">
        <f t="shared" si="151"/>
        <v>5.6172552109728442E-2</v>
      </c>
    </row>
    <row r="984" spans="1:16" x14ac:dyDescent="0.2">
      <c r="A984" s="78">
        <f t="shared" si="152"/>
        <v>20</v>
      </c>
      <c r="B984" s="57" t="s">
        <v>1298</v>
      </c>
      <c r="C984" s="57">
        <v>252.4</v>
      </c>
      <c r="D984" s="57">
        <v>53</v>
      </c>
      <c r="E984" s="57">
        <v>35.4</v>
      </c>
      <c r="F984" s="57">
        <f t="shared" si="145"/>
        <v>340.79999999999995</v>
      </c>
      <c r="G984" s="57">
        <v>6</v>
      </c>
      <c r="H984" s="57">
        <v>1</v>
      </c>
      <c r="I984" s="57">
        <v>1</v>
      </c>
      <c r="J984" s="57">
        <f t="shared" si="146"/>
        <v>8</v>
      </c>
      <c r="K984" s="56">
        <f t="shared" si="148"/>
        <v>3.1695721077654518E-3</v>
      </c>
      <c r="L984" s="54">
        <f t="shared" si="149"/>
        <v>11.664025356576863</v>
      </c>
      <c r="M984" s="54">
        <f t="shared" si="150"/>
        <v>2.5660855784469097</v>
      </c>
      <c r="N984" s="54">
        <f t="shared" si="147"/>
        <v>5.5404120443740092</v>
      </c>
      <c r="O984" s="54">
        <v>0.48819269102990032</v>
      </c>
      <c r="P984" s="56">
        <f t="shared" si="151"/>
        <v>5.9444588234823022E-2</v>
      </c>
    </row>
    <row r="985" spans="1:16" x14ac:dyDescent="0.2">
      <c r="A985" s="78">
        <f t="shared" si="152"/>
        <v>21</v>
      </c>
      <c r="B985" s="57" t="s">
        <v>1299</v>
      </c>
      <c r="C985" s="57">
        <v>446.3</v>
      </c>
      <c r="D985" s="57">
        <v>12.4</v>
      </c>
      <c r="E985" s="57">
        <v>75.400000000000006</v>
      </c>
      <c r="F985" s="57">
        <f t="shared" si="145"/>
        <v>534.1</v>
      </c>
      <c r="G985" s="57">
        <v>7</v>
      </c>
      <c r="H985" s="57">
        <v>2</v>
      </c>
      <c r="I985" s="57">
        <v>2</v>
      </c>
      <c r="J985" s="57">
        <f t="shared" si="146"/>
        <v>11</v>
      </c>
      <c r="K985" s="56">
        <f t="shared" si="148"/>
        <v>4.3581616481774962E-3</v>
      </c>
      <c r="L985" s="54">
        <f t="shared" si="149"/>
        <v>16.038034865293184</v>
      </c>
      <c r="M985" s="54">
        <f t="shared" si="150"/>
        <v>3.5283676703645006</v>
      </c>
      <c r="N985" s="54">
        <f t="shared" si="147"/>
        <v>7.6180665610142624</v>
      </c>
      <c r="O985" s="54">
        <v>0.56955813953488377</v>
      </c>
      <c r="P985" s="56">
        <f t="shared" si="151"/>
        <v>5.1964102670299252E-2</v>
      </c>
    </row>
    <row r="986" spans="1:16" x14ac:dyDescent="0.2">
      <c r="A986" s="78">
        <f t="shared" si="152"/>
        <v>22</v>
      </c>
      <c r="B986" s="57" t="s">
        <v>1300</v>
      </c>
      <c r="C986" s="57">
        <v>237.5</v>
      </c>
      <c r="D986" s="57"/>
      <c r="E986" s="57"/>
      <c r="F986" s="57">
        <f t="shared" si="145"/>
        <v>237.5</v>
      </c>
      <c r="G986" s="57">
        <v>6</v>
      </c>
      <c r="H986" s="57"/>
      <c r="I986" s="57"/>
      <c r="J986" s="57">
        <f t="shared" si="146"/>
        <v>6</v>
      </c>
      <c r="K986" s="56">
        <f t="shared" si="148"/>
        <v>2.3771790808240888E-3</v>
      </c>
      <c r="L986" s="54">
        <f t="shared" si="149"/>
        <v>8.7480190174326466</v>
      </c>
      <c r="M986" s="54">
        <f t="shared" si="150"/>
        <v>1.9245641838351824</v>
      </c>
      <c r="N986" s="54">
        <f t="shared" si="147"/>
        <v>4.1553090332805072</v>
      </c>
      <c r="O986" s="54">
        <v>0.48819269102990032</v>
      </c>
      <c r="P986" s="56">
        <f t="shared" si="151"/>
        <v>6.448877863401363E-2</v>
      </c>
    </row>
    <row r="987" spans="1:16" x14ac:dyDescent="0.2">
      <c r="A987" s="78">
        <f t="shared" si="152"/>
        <v>23</v>
      </c>
      <c r="B987" s="57" t="s">
        <v>1301</v>
      </c>
      <c r="C987" s="57">
        <v>159.5</v>
      </c>
      <c r="D987" s="57"/>
      <c r="E987" s="57">
        <v>91.9</v>
      </c>
      <c r="F987" s="57">
        <f t="shared" si="145"/>
        <v>251.4</v>
      </c>
      <c r="G987" s="57">
        <v>4</v>
      </c>
      <c r="H987" s="57"/>
      <c r="I987" s="57">
        <v>3</v>
      </c>
      <c r="J987" s="57">
        <f t="shared" si="146"/>
        <v>7</v>
      </c>
      <c r="K987" s="56">
        <f t="shared" si="148"/>
        <v>2.7733755942947703E-3</v>
      </c>
      <c r="L987" s="54">
        <f t="shared" si="149"/>
        <v>10.206022187004756</v>
      </c>
      <c r="M987" s="54">
        <f t="shared" si="150"/>
        <v>2.2453248811410464</v>
      </c>
      <c r="N987" s="54">
        <f t="shared" si="147"/>
        <v>4.8478605388272591</v>
      </c>
      <c r="O987" s="54">
        <v>0.32546179401993353</v>
      </c>
      <c r="P987" s="56">
        <f t="shared" si="151"/>
        <v>7.0106083536169428E-2</v>
      </c>
    </row>
    <row r="988" spans="1:16" x14ac:dyDescent="0.2">
      <c r="A988" s="78">
        <f t="shared" si="152"/>
        <v>24</v>
      </c>
      <c r="B988" s="57" t="s">
        <v>1302</v>
      </c>
      <c r="C988" s="57">
        <v>6036.5</v>
      </c>
      <c r="D988" s="57"/>
      <c r="E988" s="57">
        <v>57.9</v>
      </c>
      <c r="F988" s="57">
        <f t="shared" si="145"/>
        <v>6094.4</v>
      </c>
      <c r="G988" s="57">
        <v>129</v>
      </c>
      <c r="H988" s="57"/>
      <c r="I988" s="57">
        <v>3</v>
      </c>
      <c r="J988" s="57">
        <f t="shared" si="146"/>
        <v>132</v>
      </c>
      <c r="K988" s="56">
        <f t="shared" si="148"/>
        <v>5.2297939778129951E-2</v>
      </c>
      <c r="L988" s="54">
        <f t="shared" si="149"/>
        <v>192.45641838351821</v>
      </c>
      <c r="M988" s="54">
        <f t="shared" si="150"/>
        <v>42.340412044374006</v>
      </c>
      <c r="N988" s="54">
        <f t="shared" si="147"/>
        <v>91.416798732171145</v>
      </c>
      <c r="O988" s="54">
        <v>10.496142857142857</v>
      </c>
      <c r="P988" s="56">
        <f t="shared" si="151"/>
        <v>5.5249043715083719E-2</v>
      </c>
    </row>
    <row r="989" spans="1:16" x14ac:dyDescent="0.2">
      <c r="A989" s="78">
        <f t="shared" si="152"/>
        <v>25</v>
      </c>
      <c r="B989" s="57" t="s">
        <v>1303</v>
      </c>
      <c r="C989" s="57">
        <v>5942.78</v>
      </c>
      <c r="D989" s="57">
        <v>26.3</v>
      </c>
      <c r="E989" s="57">
        <v>169.5</v>
      </c>
      <c r="F989" s="57">
        <f t="shared" si="145"/>
        <v>6138.58</v>
      </c>
      <c r="G989" s="57">
        <v>128</v>
      </c>
      <c r="H989" s="57">
        <v>1</v>
      </c>
      <c r="I989" s="57">
        <v>4</v>
      </c>
      <c r="J989" s="57">
        <f t="shared" si="146"/>
        <v>133</v>
      </c>
      <c r="K989" s="56">
        <f t="shared" si="148"/>
        <v>5.2694136291600635E-2</v>
      </c>
      <c r="L989" s="54">
        <f t="shared" si="149"/>
        <v>193.91442155309034</v>
      </c>
      <c r="M989" s="54">
        <f t="shared" si="150"/>
        <v>42.661172741679877</v>
      </c>
      <c r="N989" s="54">
        <f t="shared" si="147"/>
        <v>92.109350237717905</v>
      </c>
      <c r="O989" s="54">
        <v>10.414777408637873</v>
      </c>
      <c r="P989" s="56">
        <f t="shared" si="151"/>
        <v>5.524074328934802E-2</v>
      </c>
    </row>
    <row r="990" spans="1:16" x14ac:dyDescent="0.2">
      <c r="A990" s="78">
        <f t="shared" si="152"/>
        <v>26</v>
      </c>
      <c r="B990" s="57" t="s">
        <v>1304</v>
      </c>
      <c r="C990" s="57">
        <v>362.7</v>
      </c>
      <c r="D990" s="57"/>
      <c r="E990" s="57">
        <v>64.8</v>
      </c>
      <c r="F990" s="57">
        <f t="shared" si="145"/>
        <v>427.5</v>
      </c>
      <c r="G990" s="57">
        <v>8</v>
      </c>
      <c r="H990" s="57"/>
      <c r="I990" s="57">
        <v>2</v>
      </c>
      <c r="J990" s="57">
        <f t="shared" si="146"/>
        <v>10</v>
      </c>
      <c r="K990" s="56">
        <f t="shared" si="148"/>
        <v>3.9619651347068147E-3</v>
      </c>
      <c r="L990" s="54">
        <f t="shared" si="149"/>
        <v>14.580031695721079</v>
      </c>
      <c r="M990" s="54">
        <f t="shared" si="150"/>
        <v>3.2076069730586374</v>
      </c>
      <c r="N990" s="54">
        <f t="shared" si="147"/>
        <v>6.9255150554675122</v>
      </c>
      <c r="O990" s="54">
        <v>0.65092358803986705</v>
      </c>
      <c r="P990" s="56">
        <f t="shared" si="151"/>
        <v>5.9331174999501975E-2</v>
      </c>
    </row>
    <row r="991" spans="1:16" x14ac:dyDescent="0.2">
      <c r="A991" s="78">
        <f t="shared" si="152"/>
        <v>27</v>
      </c>
      <c r="B991" s="57" t="s">
        <v>1305</v>
      </c>
      <c r="C991" s="57">
        <v>5493.7</v>
      </c>
      <c r="D991" s="57"/>
      <c r="E991" s="57"/>
      <c r="F991" s="57">
        <f t="shared" si="145"/>
        <v>5493.7</v>
      </c>
      <c r="G991" s="57">
        <v>148</v>
      </c>
      <c r="H991" s="57"/>
      <c r="I991" s="57"/>
      <c r="J991" s="57">
        <f t="shared" si="146"/>
        <v>148</v>
      </c>
      <c r="K991" s="56">
        <f t="shared" si="148"/>
        <v>5.8637083993660855E-2</v>
      </c>
      <c r="L991" s="54">
        <f t="shared" si="149"/>
        <v>215.78446909667196</v>
      </c>
      <c r="M991" s="54">
        <f t="shared" si="150"/>
        <v>47.472583201267831</v>
      </c>
      <c r="N991" s="54">
        <f t="shared" si="147"/>
        <v>102.49762282091918</v>
      </c>
      <c r="O991" s="54">
        <v>12.04208637873754</v>
      </c>
      <c r="P991" s="56">
        <f t="shared" si="151"/>
        <v>6.8769092141470506E-2</v>
      </c>
    </row>
    <row r="992" spans="1:16" x14ac:dyDescent="0.2">
      <c r="A992" s="78">
        <f t="shared" si="152"/>
        <v>28</v>
      </c>
      <c r="B992" s="57" t="s">
        <v>1306</v>
      </c>
      <c r="C992" s="57">
        <v>5413.1</v>
      </c>
      <c r="D992" s="57"/>
      <c r="E992" s="57">
        <v>26</v>
      </c>
      <c r="F992" s="57">
        <f t="shared" si="145"/>
        <v>5439.1</v>
      </c>
      <c r="G992" s="57">
        <v>147</v>
      </c>
      <c r="H992" s="57"/>
      <c r="I992" s="57">
        <v>2</v>
      </c>
      <c r="J992" s="57">
        <f t="shared" si="146"/>
        <v>149</v>
      </c>
      <c r="K992" s="56">
        <f t="shared" si="148"/>
        <v>5.9033280507131539E-2</v>
      </c>
      <c r="L992" s="54">
        <f t="shared" si="149"/>
        <v>217.24247226624405</v>
      </c>
      <c r="M992" s="54">
        <f t="shared" si="150"/>
        <v>47.793343898573688</v>
      </c>
      <c r="N992" s="54">
        <f t="shared" si="147"/>
        <v>103.19017432646592</v>
      </c>
      <c r="O992" s="54">
        <v>11.960720930232558</v>
      </c>
      <c r="P992" s="56">
        <f t="shared" si="151"/>
        <v>6.9898827273173175E-2</v>
      </c>
    </row>
    <row r="993" spans="1:16" x14ac:dyDescent="0.2">
      <c r="A993" s="78">
        <f t="shared" si="152"/>
        <v>29</v>
      </c>
      <c r="B993" s="57" t="s">
        <v>1307</v>
      </c>
      <c r="C993" s="57">
        <v>420.4</v>
      </c>
      <c r="D993" s="57"/>
      <c r="E993" s="57">
        <v>81.3</v>
      </c>
      <c r="F993" s="57">
        <f t="shared" si="145"/>
        <v>501.7</v>
      </c>
      <c r="G993" s="57">
        <v>10</v>
      </c>
      <c r="H993" s="57"/>
      <c r="I993" s="57">
        <v>3</v>
      </c>
      <c r="J993" s="57">
        <f t="shared" si="146"/>
        <v>13</v>
      </c>
      <c r="K993" s="56">
        <f t="shared" si="148"/>
        <v>5.1505546751188592E-3</v>
      </c>
      <c r="L993" s="54">
        <f t="shared" si="149"/>
        <v>18.954041204437402</v>
      </c>
      <c r="M993" s="54">
        <f t="shared" si="150"/>
        <v>4.1698890649762284</v>
      </c>
      <c r="N993" s="54">
        <f t="shared" si="147"/>
        <v>9.0031695721077654</v>
      </c>
      <c r="O993" s="54">
        <v>0.81365448504983384</v>
      </c>
      <c r="P993" s="56">
        <f t="shared" si="151"/>
        <v>6.5658270533329149E-2</v>
      </c>
    </row>
    <row r="994" spans="1:16" x14ac:dyDescent="0.2">
      <c r="A994" s="78">
        <f t="shared" si="152"/>
        <v>30</v>
      </c>
      <c r="B994" s="57" t="s">
        <v>1308</v>
      </c>
      <c r="C994" s="57">
        <v>176.4</v>
      </c>
      <c r="D994" s="57"/>
      <c r="E994" s="57">
        <v>88.5</v>
      </c>
      <c r="F994" s="57">
        <f t="shared" si="145"/>
        <v>264.89999999999998</v>
      </c>
      <c r="G994" s="57">
        <v>5</v>
      </c>
      <c r="H994" s="57"/>
      <c r="I994" s="57">
        <v>2</v>
      </c>
      <c r="J994" s="57">
        <f t="shared" si="146"/>
        <v>7</v>
      </c>
      <c r="K994" s="56">
        <f t="shared" si="148"/>
        <v>2.7733755942947703E-3</v>
      </c>
      <c r="L994" s="54">
        <f t="shared" si="149"/>
        <v>10.206022187004756</v>
      </c>
      <c r="M994" s="54">
        <f t="shared" si="150"/>
        <v>2.2453248811410464</v>
      </c>
      <c r="N994" s="54">
        <f t="shared" si="147"/>
        <v>4.8478605388272591</v>
      </c>
      <c r="O994" s="54">
        <v>0.40682724252491692</v>
      </c>
      <c r="P994" s="56">
        <f t="shared" si="151"/>
        <v>6.6840448657976517E-2</v>
      </c>
    </row>
    <row r="995" spans="1:16" x14ac:dyDescent="0.2">
      <c r="A995" s="78">
        <f t="shared" si="152"/>
        <v>31</v>
      </c>
      <c r="B995" s="57" t="s">
        <v>1309</v>
      </c>
      <c r="C995" s="57">
        <v>476.7</v>
      </c>
      <c r="D995" s="57"/>
      <c r="E995" s="57">
        <v>38</v>
      </c>
      <c r="F995" s="57">
        <f t="shared" si="145"/>
        <v>514.70000000000005</v>
      </c>
      <c r="G995" s="57">
        <v>12</v>
      </c>
      <c r="H995" s="57"/>
      <c r="I995" s="57">
        <v>2</v>
      </c>
      <c r="J995" s="57">
        <f t="shared" si="146"/>
        <v>14</v>
      </c>
      <c r="K995" s="56">
        <f t="shared" si="148"/>
        <v>5.5467511885895406E-3</v>
      </c>
      <c r="L995" s="54">
        <f t="shared" si="149"/>
        <v>20.412044374009511</v>
      </c>
      <c r="M995" s="54">
        <f t="shared" si="150"/>
        <v>4.4906497622820929</v>
      </c>
      <c r="N995" s="54">
        <f t="shared" si="147"/>
        <v>9.6957210776545182</v>
      </c>
      <c r="O995" s="54">
        <v>0.97638538205980063</v>
      </c>
      <c r="P995" s="56">
        <f t="shared" si="151"/>
        <v>6.9117545358472754E-2</v>
      </c>
    </row>
    <row r="996" spans="1:16" x14ac:dyDescent="0.2">
      <c r="A996" s="78">
        <f t="shared" si="152"/>
        <v>32</v>
      </c>
      <c r="B996" s="57" t="s">
        <v>1314</v>
      </c>
      <c r="C996" s="57">
        <v>474.8</v>
      </c>
      <c r="D996" s="57"/>
      <c r="E996" s="57"/>
      <c r="F996" s="57">
        <f t="shared" si="145"/>
        <v>474.8</v>
      </c>
      <c r="G996" s="57">
        <v>11</v>
      </c>
      <c r="H996" s="57"/>
      <c r="I996" s="57"/>
      <c r="J996" s="57">
        <f t="shared" si="146"/>
        <v>11</v>
      </c>
      <c r="K996" s="56">
        <f t="shared" si="148"/>
        <v>4.3581616481774962E-3</v>
      </c>
      <c r="L996" s="54">
        <f t="shared" si="149"/>
        <v>16.038034865293184</v>
      </c>
      <c r="M996" s="54">
        <f t="shared" si="150"/>
        <v>3.5283676703645006</v>
      </c>
      <c r="N996" s="54">
        <f t="shared" si="147"/>
        <v>7.6180665610142624</v>
      </c>
      <c r="O996" s="54">
        <v>0.89501993355481713</v>
      </c>
      <c r="P996" s="56">
        <f t="shared" si="151"/>
        <v>5.9139614638219803E-2</v>
      </c>
    </row>
    <row r="997" spans="1:16" x14ac:dyDescent="0.2">
      <c r="A997" s="78">
        <f t="shared" si="152"/>
        <v>33</v>
      </c>
      <c r="B997" s="57" t="s">
        <v>1315</v>
      </c>
      <c r="C997" s="57">
        <v>667.03</v>
      </c>
      <c r="D997" s="57"/>
      <c r="E997" s="57"/>
      <c r="F997" s="57">
        <f t="shared" si="145"/>
        <v>667.03</v>
      </c>
      <c r="G997" s="57">
        <v>13</v>
      </c>
      <c r="H997" s="57"/>
      <c r="I997" s="57"/>
      <c r="J997" s="57">
        <f t="shared" si="146"/>
        <v>13</v>
      </c>
      <c r="K997" s="56">
        <f t="shared" si="148"/>
        <v>5.1505546751188592E-3</v>
      </c>
      <c r="L997" s="54">
        <f t="shared" si="149"/>
        <v>18.954041204437402</v>
      </c>
      <c r="M997" s="54">
        <f t="shared" si="150"/>
        <v>4.1698890649762284</v>
      </c>
      <c r="N997" s="54">
        <f t="shared" si="147"/>
        <v>9.0031695721077654</v>
      </c>
      <c r="O997" s="54">
        <v>1.057750830564784</v>
      </c>
      <c r="P997" s="56">
        <f t="shared" si="151"/>
        <v>4.9750162169746766E-2</v>
      </c>
    </row>
    <row r="998" spans="1:16" x14ac:dyDescent="0.2">
      <c r="A998" s="78">
        <f t="shared" si="152"/>
        <v>34</v>
      </c>
      <c r="B998" s="57" t="s">
        <v>1316</v>
      </c>
      <c r="C998" s="57">
        <v>1023.7</v>
      </c>
      <c r="D998" s="57"/>
      <c r="E998" s="57"/>
      <c r="F998" s="57">
        <f t="shared" si="145"/>
        <v>1023.7</v>
      </c>
      <c r="G998" s="57">
        <v>24</v>
      </c>
      <c r="H998" s="57"/>
      <c r="I998" s="57"/>
      <c r="J998" s="57">
        <f t="shared" si="146"/>
        <v>24</v>
      </c>
      <c r="K998" s="56">
        <f t="shared" si="148"/>
        <v>9.5087163232963554E-3</v>
      </c>
      <c r="L998" s="54">
        <f t="shared" si="149"/>
        <v>34.992076069730587</v>
      </c>
      <c r="M998" s="54">
        <f t="shared" si="150"/>
        <v>7.6982567353407294</v>
      </c>
      <c r="N998" s="54">
        <f t="shared" si="147"/>
        <v>16.621236133122029</v>
      </c>
      <c r="O998" s="54">
        <v>1.9527707641196013</v>
      </c>
      <c r="P998" s="56">
        <f t="shared" si="151"/>
        <v>5.9845989745348188E-2</v>
      </c>
    </row>
    <row r="999" spans="1:16" x14ac:dyDescent="0.2">
      <c r="A999" s="78">
        <f t="shared" si="152"/>
        <v>35</v>
      </c>
      <c r="B999" s="57" t="s">
        <v>1320</v>
      </c>
      <c r="C999" s="57">
        <v>214.1</v>
      </c>
      <c r="D999" s="57"/>
      <c r="E999" s="57"/>
      <c r="F999" s="57">
        <f t="shared" si="145"/>
        <v>214.1</v>
      </c>
      <c r="G999" s="57">
        <v>6</v>
      </c>
      <c r="H999" s="57"/>
      <c r="I999" s="57"/>
      <c r="J999" s="57">
        <f t="shared" si="146"/>
        <v>6</v>
      </c>
      <c r="K999" s="56">
        <f t="shared" si="148"/>
        <v>2.3771790808240888E-3</v>
      </c>
      <c r="L999" s="54">
        <f t="shared" si="149"/>
        <v>8.7480190174326466</v>
      </c>
      <c r="M999" s="54">
        <f t="shared" si="150"/>
        <v>1.9245641838351824</v>
      </c>
      <c r="N999" s="54">
        <f t="shared" si="147"/>
        <v>4.1553090332805072</v>
      </c>
      <c r="O999" s="54">
        <v>0.48819269102990032</v>
      </c>
      <c r="P999" s="56">
        <f t="shared" si="151"/>
        <v>7.1537061772901617E-2</v>
      </c>
    </row>
    <row r="1000" spans="1:16" x14ac:dyDescent="0.2">
      <c r="A1000" s="78">
        <f t="shared" si="152"/>
        <v>36</v>
      </c>
      <c r="B1000" s="57" t="s">
        <v>1321</v>
      </c>
      <c r="C1000" s="57">
        <v>396.1</v>
      </c>
      <c r="D1000" s="57"/>
      <c r="E1000" s="57">
        <v>77.8</v>
      </c>
      <c r="F1000" s="57">
        <f t="shared" si="145"/>
        <v>473.90000000000003</v>
      </c>
      <c r="G1000" s="57">
        <v>9</v>
      </c>
      <c r="H1000" s="57"/>
      <c r="I1000" s="57">
        <v>1</v>
      </c>
      <c r="J1000" s="57">
        <f t="shared" si="146"/>
        <v>10</v>
      </c>
      <c r="K1000" s="56">
        <f t="shared" si="148"/>
        <v>3.9619651347068147E-3</v>
      </c>
      <c r="L1000" s="54">
        <f t="shared" si="149"/>
        <v>14.580031695721079</v>
      </c>
      <c r="M1000" s="54">
        <f t="shared" si="150"/>
        <v>3.2076069730586374</v>
      </c>
      <c r="N1000" s="54">
        <f t="shared" si="147"/>
        <v>6.9255150554675122</v>
      </c>
      <c r="O1000" s="54">
        <v>0.73228903654485045</v>
      </c>
      <c r="P1000" s="56">
        <f t="shared" si="151"/>
        <v>5.3693696477721195E-2</v>
      </c>
    </row>
    <row r="1001" spans="1:16" x14ac:dyDescent="0.2">
      <c r="A1001" s="78">
        <f t="shared" si="152"/>
        <v>37</v>
      </c>
      <c r="B1001" s="57" t="s">
        <v>1322</v>
      </c>
      <c r="C1001" s="57">
        <v>479.6</v>
      </c>
      <c r="D1001" s="57"/>
      <c r="E1001" s="57"/>
      <c r="F1001" s="57">
        <f t="shared" si="145"/>
        <v>479.6</v>
      </c>
      <c r="G1001" s="57">
        <v>9</v>
      </c>
      <c r="H1001" s="57"/>
      <c r="I1001" s="57">
        <v>1</v>
      </c>
      <c r="J1001" s="57">
        <f t="shared" si="146"/>
        <v>10</v>
      </c>
      <c r="K1001" s="56">
        <f t="shared" si="148"/>
        <v>3.9619651347068147E-3</v>
      </c>
      <c r="L1001" s="54">
        <f t="shared" si="149"/>
        <v>14.580031695721079</v>
      </c>
      <c r="M1001" s="54">
        <f t="shared" si="150"/>
        <v>3.2076069730586374</v>
      </c>
      <c r="N1001" s="54">
        <f t="shared" si="147"/>
        <v>6.9255150554675122</v>
      </c>
      <c r="O1001" s="54">
        <v>0.73228903654485045</v>
      </c>
      <c r="P1001" s="56">
        <f t="shared" si="151"/>
        <v>5.3055552045021007E-2</v>
      </c>
    </row>
    <row r="1002" spans="1:16" x14ac:dyDescent="0.2">
      <c r="A1002" s="78">
        <f t="shared" si="152"/>
        <v>38</v>
      </c>
      <c r="B1002" s="57" t="s">
        <v>1323</v>
      </c>
      <c r="C1002" s="57">
        <v>415.6</v>
      </c>
      <c r="D1002" s="57"/>
      <c r="E1002" s="57"/>
      <c r="F1002" s="57">
        <f t="shared" si="145"/>
        <v>415.6</v>
      </c>
      <c r="G1002" s="57">
        <v>6</v>
      </c>
      <c r="H1002" s="57"/>
      <c r="I1002" s="57"/>
      <c r="J1002" s="57">
        <f t="shared" si="146"/>
        <v>6</v>
      </c>
      <c r="K1002" s="56">
        <f t="shared" si="148"/>
        <v>2.3771790808240888E-3</v>
      </c>
      <c r="L1002" s="54">
        <f t="shared" si="149"/>
        <v>8.7480190174326466</v>
      </c>
      <c r="M1002" s="54">
        <f t="shared" si="150"/>
        <v>1.9245641838351824</v>
      </c>
      <c r="N1002" s="54">
        <f t="shared" si="147"/>
        <v>4.1553090332805072</v>
      </c>
      <c r="O1002" s="54">
        <v>0.48819269102990032</v>
      </c>
      <c r="P1002" s="56">
        <f t="shared" si="151"/>
        <v>3.6852947366646377E-2</v>
      </c>
    </row>
    <row r="1003" spans="1:16" x14ac:dyDescent="0.2">
      <c r="A1003" s="78">
        <f t="shared" si="152"/>
        <v>39</v>
      </c>
      <c r="B1003" s="57" t="s">
        <v>1324</v>
      </c>
      <c r="C1003" s="57">
        <v>338.9</v>
      </c>
      <c r="D1003" s="57"/>
      <c r="E1003" s="57">
        <v>73.099999999999994</v>
      </c>
      <c r="F1003" s="57">
        <f t="shared" si="145"/>
        <v>412</v>
      </c>
      <c r="G1003" s="57">
        <v>6</v>
      </c>
      <c r="H1003" s="57"/>
      <c r="I1003" s="57">
        <v>2</v>
      </c>
      <c r="J1003" s="57">
        <f t="shared" si="146"/>
        <v>8</v>
      </c>
      <c r="K1003" s="56">
        <f t="shared" si="148"/>
        <v>3.1695721077654518E-3</v>
      </c>
      <c r="L1003" s="54">
        <f t="shared" si="149"/>
        <v>11.664025356576863</v>
      </c>
      <c r="M1003" s="54">
        <f t="shared" si="150"/>
        <v>2.5660855784469097</v>
      </c>
      <c r="N1003" s="54">
        <f t="shared" si="147"/>
        <v>5.5404120443740092</v>
      </c>
      <c r="O1003" s="54">
        <v>0.48819269102990032</v>
      </c>
      <c r="P1003" s="56">
        <f t="shared" si="151"/>
        <v>4.917163997676622E-2</v>
      </c>
    </row>
    <row r="1004" spans="1:16" x14ac:dyDescent="0.2">
      <c r="A1004" s="78">
        <f t="shared" si="152"/>
        <v>40</v>
      </c>
      <c r="B1004" s="57" t="s">
        <v>1325</v>
      </c>
      <c r="C1004" s="57">
        <v>154.69999999999999</v>
      </c>
      <c r="D1004" s="57"/>
      <c r="E1004" s="57"/>
      <c r="F1004" s="57">
        <f t="shared" si="145"/>
        <v>154.69999999999999</v>
      </c>
      <c r="G1004" s="57">
        <v>3</v>
      </c>
      <c r="H1004" s="57"/>
      <c r="I1004" s="57"/>
      <c r="J1004" s="57">
        <f t="shared" si="146"/>
        <v>3</v>
      </c>
      <c r="K1004" s="56">
        <f t="shared" si="148"/>
        <v>1.1885895404120444E-3</v>
      </c>
      <c r="L1004" s="54">
        <f t="shared" si="149"/>
        <v>4.3740095087163233</v>
      </c>
      <c r="M1004" s="54">
        <f t="shared" si="150"/>
        <v>0.96228209191759118</v>
      </c>
      <c r="N1004" s="54">
        <f t="shared" si="147"/>
        <v>2.0776545166402536</v>
      </c>
      <c r="O1004" s="54">
        <v>0.24409634551495016</v>
      </c>
      <c r="P1004" s="56">
        <f t="shared" si="151"/>
        <v>4.9502536928177882E-2</v>
      </c>
    </row>
    <row r="1005" spans="1:16" x14ac:dyDescent="0.2">
      <c r="A1005" s="78">
        <f t="shared" si="152"/>
        <v>41</v>
      </c>
      <c r="B1005" s="57" t="s">
        <v>1326</v>
      </c>
      <c r="C1005" s="57">
        <v>127</v>
      </c>
      <c r="D1005" s="57">
        <v>51.8</v>
      </c>
      <c r="E1005" s="57"/>
      <c r="F1005" s="57">
        <f t="shared" si="145"/>
        <v>178.8</v>
      </c>
      <c r="G1005" s="57">
        <v>3</v>
      </c>
      <c r="H1005" s="57">
        <v>1</v>
      </c>
      <c r="I1005" s="57"/>
      <c r="J1005" s="57">
        <f t="shared" si="146"/>
        <v>4</v>
      </c>
      <c r="K1005" s="56">
        <f t="shared" si="148"/>
        <v>1.5847860538827259E-3</v>
      </c>
      <c r="L1005" s="54">
        <f t="shared" si="149"/>
        <v>5.8320126782884314</v>
      </c>
      <c r="M1005" s="54">
        <f t="shared" si="150"/>
        <v>1.2830427892234548</v>
      </c>
      <c r="N1005" s="54">
        <f t="shared" si="147"/>
        <v>2.7702060221870046</v>
      </c>
      <c r="O1005" s="54">
        <v>0.24409634551495016</v>
      </c>
      <c r="P1005" s="56">
        <f t="shared" si="151"/>
        <v>5.6651889458690388E-2</v>
      </c>
    </row>
    <row r="1006" spans="1:16" x14ac:dyDescent="0.2">
      <c r="A1006" s="78">
        <f t="shared" si="152"/>
        <v>42</v>
      </c>
      <c r="B1006" s="57" t="s">
        <v>1327</v>
      </c>
      <c r="C1006" s="57">
        <v>228.6</v>
      </c>
      <c r="D1006" s="57"/>
      <c r="E1006" s="57"/>
      <c r="F1006" s="57">
        <f t="shared" si="145"/>
        <v>228.6</v>
      </c>
      <c r="G1006" s="57">
        <v>6</v>
      </c>
      <c r="H1006" s="57"/>
      <c r="I1006" s="57"/>
      <c r="J1006" s="57">
        <f t="shared" si="146"/>
        <v>6</v>
      </c>
      <c r="K1006" s="56">
        <f t="shared" si="148"/>
        <v>2.3771790808240888E-3</v>
      </c>
      <c r="L1006" s="54">
        <f t="shared" si="149"/>
        <v>8.7480190174326466</v>
      </c>
      <c r="M1006" s="54">
        <f t="shared" si="150"/>
        <v>1.9245641838351824</v>
      </c>
      <c r="N1006" s="54">
        <f t="shared" si="147"/>
        <v>4.1553090332805072</v>
      </c>
      <c r="O1006" s="54">
        <v>0.48819269102990032</v>
      </c>
      <c r="P1006" s="56">
        <f t="shared" si="151"/>
        <v>6.6999496612328249E-2</v>
      </c>
    </row>
    <row r="1007" spans="1:16" x14ac:dyDescent="0.2">
      <c r="A1007" s="78">
        <f t="shared" si="152"/>
        <v>43</v>
      </c>
      <c r="B1007" s="57" t="s">
        <v>1328</v>
      </c>
      <c r="C1007" s="57">
        <v>211.7</v>
      </c>
      <c r="D1007" s="57"/>
      <c r="E1007" s="57"/>
      <c r="F1007" s="57">
        <f t="shared" si="145"/>
        <v>211.7</v>
      </c>
      <c r="G1007" s="57">
        <v>7</v>
      </c>
      <c r="H1007" s="57"/>
      <c r="I1007" s="57"/>
      <c r="J1007" s="57">
        <f t="shared" si="146"/>
        <v>7</v>
      </c>
      <c r="K1007" s="56">
        <f t="shared" si="148"/>
        <v>2.7733755942947703E-3</v>
      </c>
      <c r="L1007" s="54">
        <f t="shared" si="149"/>
        <v>10.206022187004756</v>
      </c>
      <c r="M1007" s="54">
        <f t="shared" si="150"/>
        <v>2.2453248811410464</v>
      </c>
      <c r="N1007" s="54">
        <f t="shared" si="147"/>
        <v>4.8478605388272591</v>
      </c>
      <c r="O1007" s="54">
        <v>0.56955813953488377</v>
      </c>
      <c r="P1007" s="56">
        <f t="shared" si="151"/>
        <v>8.4406073436504248E-2</v>
      </c>
    </row>
    <row r="1008" spans="1:16" x14ac:dyDescent="0.2">
      <c r="A1008" s="78">
        <f t="shared" si="152"/>
        <v>44</v>
      </c>
      <c r="B1008" s="57" t="s">
        <v>1329</v>
      </c>
      <c r="C1008" s="57">
        <v>209.66</v>
      </c>
      <c r="D1008" s="57"/>
      <c r="E1008" s="29"/>
      <c r="F1008" s="57">
        <f t="shared" si="145"/>
        <v>209.66</v>
      </c>
      <c r="G1008" s="57">
        <v>6</v>
      </c>
      <c r="H1008" s="57"/>
      <c r="I1008" s="57"/>
      <c r="J1008" s="57">
        <f t="shared" si="146"/>
        <v>6</v>
      </c>
      <c r="K1008" s="56">
        <f t="shared" si="148"/>
        <v>2.3771790808240888E-3</v>
      </c>
      <c r="L1008" s="54">
        <f t="shared" si="149"/>
        <v>8.7480190174326466</v>
      </c>
      <c r="M1008" s="54">
        <f t="shared" si="150"/>
        <v>1.9245641838351824</v>
      </c>
      <c r="N1008" s="54">
        <f t="shared" si="147"/>
        <v>4.1553090332805072</v>
      </c>
      <c r="O1008" s="54">
        <v>0.48819269102990032</v>
      </c>
      <c r="P1008" s="56">
        <f t="shared" si="151"/>
        <v>7.3052012427636343E-2</v>
      </c>
    </row>
    <row r="1009" spans="1:16" x14ac:dyDescent="0.2">
      <c r="A1009" s="78">
        <f t="shared" si="152"/>
        <v>45</v>
      </c>
      <c r="B1009" s="57" t="s">
        <v>1330</v>
      </c>
      <c r="C1009" s="57">
        <v>211.9</v>
      </c>
      <c r="D1009" s="57"/>
      <c r="E1009" s="57"/>
      <c r="F1009" s="57">
        <f t="shared" si="145"/>
        <v>211.9</v>
      </c>
      <c r="G1009" s="57">
        <v>6</v>
      </c>
      <c r="H1009" s="57"/>
      <c r="I1009" s="57"/>
      <c r="J1009" s="57">
        <f t="shared" si="146"/>
        <v>6</v>
      </c>
      <c r="K1009" s="56">
        <f t="shared" si="148"/>
        <v>2.3771790808240888E-3</v>
      </c>
      <c r="L1009" s="54">
        <f t="shared" si="149"/>
        <v>8.7480190174326466</v>
      </c>
      <c r="M1009" s="54">
        <f t="shared" si="150"/>
        <v>1.9245641838351824</v>
      </c>
      <c r="N1009" s="54">
        <f t="shared" si="147"/>
        <v>4.1553090332805072</v>
      </c>
      <c r="O1009" s="54">
        <v>0.48819269102990032</v>
      </c>
      <c r="P1009" s="56">
        <f t="shared" si="151"/>
        <v>7.2279777846051135E-2</v>
      </c>
    </row>
    <row r="1010" spans="1:16" x14ac:dyDescent="0.2">
      <c r="A1010" s="78">
        <f t="shared" si="152"/>
        <v>46</v>
      </c>
      <c r="B1010" s="57" t="s">
        <v>1331</v>
      </c>
      <c r="C1010" s="57">
        <v>207</v>
      </c>
      <c r="D1010" s="57"/>
      <c r="E1010" s="57"/>
      <c r="F1010" s="57">
        <f t="shared" si="145"/>
        <v>207</v>
      </c>
      <c r="G1010" s="57">
        <v>6</v>
      </c>
      <c r="H1010" s="57"/>
      <c r="I1010" s="57"/>
      <c r="J1010" s="57">
        <f t="shared" si="146"/>
        <v>6</v>
      </c>
      <c r="K1010" s="56">
        <f t="shared" si="148"/>
        <v>2.3771790808240888E-3</v>
      </c>
      <c r="L1010" s="54">
        <f t="shared" si="149"/>
        <v>8.7480190174326466</v>
      </c>
      <c r="M1010" s="54">
        <f t="shared" si="150"/>
        <v>1.9245641838351824</v>
      </c>
      <c r="N1010" s="54">
        <f t="shared" si="147"/>
        <v>4.1553090332805072</v>
      </c>
      <c r="O1010" s="54">
        <v>0.48819269102990032</v>
      </c>
      <c r="P1010" s="56">
        <f t="shared" si="151"/>
        <v>7.3990748432745099E-2</v>
      </c>
    </row>
    <row r="1011" spans="1:16" x14ac:dyDescent="0.2">
      <c r="A1011" s="78">
        <f t="shared" si="152"/>
        <v>47</v>
      </c>
      <c r="B1011" s="57" t="s">
        <v>1332</v>
      </c>
      <c r="C1011" s="57">
        <v>513.6</v>
      </c>
      <c r="D1011" s="57"/>
      <c r="E1011" s="57"/>
      <c r="F1011" s="57">
        <f t="shared" si="145"/>
        <v>513.6</v>
      </c>
      <c r="G1011" s="57">
        <v>11</v>
      </c>
      <c r="H1011" s="57"/>
      <c r="I1011" s="57"/>
      <c r="J1011" s="57">
        <f t="shared" si="146"/>
        <v>11</v>
      </c>
      <c r="K1011" s="56">
        <f t="shared" si="148"/>
        <v>4.3581616481774962E-3</v>
      </c>
      <c r="L1011" s="54">
        <f t="shared" si="149"/>
        <v>16.038034865293184</v>
      </c>
      <c r="M1011" s="54">
        <f t="shared" si="150"/>
        <v>3.5283676703645006</v>
      </c>
      <c r="N1011" s="54">
        <f t="shared" si="147"/>
        <v>7.6180665610142624</v>
      </c>
      <c r="O1011" s="54">
        <v>0.89501993355481713</v>
      </c>
      <c r="P1011" s="56">
        <f t="shared" si="151"/>
        <v>5.467190231741971E-2</v>
      </c>
    </row>
    <row r="1012" spans="1:16" x14ac:dyDescent="0.2">
      <c r="A1012" s="78">
        <f t="shared" si="152"/>
        <v>48</v>
      </c>
      <c r="B1012" s="57" t="s">
        <v>1333</v>
      </c>
      <c r="C1012" s="57">
        <v>322.89999999999998</v>
      </c>
      <c r="D1012" s="57">
        <v>13.4</v>
      </c>
      <c r="E1012" s="57"/>
      <c r="F1012" s="57">
        <f t="shared" si="145"/>
        <v>336.29999999999995</v>
      </c>
      <c r="G1012" s="57">
        <v>8</v>
      </c>
      <c r="H1012" s="57">
        <v>1</v>
      </c>
      <c r="I1012" s="57"/>
      <c r="J1012" s="57">
        <f t="shared" si="146"/>
        <v>9</v>
      </c>
      <c r="K1012" s="56">
        <f t="shared" si="148"/>
        <v>3.5657686212361333E-3</v>
      </c>
      <c r="L1012" s="54">
        <f t="shared" si="149"/>
        <v>13.12202852614897</v>
      </c>
      <c r="M1012" s="54">
        <f t="shared" si="150"/>
        <v>2.8868462757527733</v>
      </c>
      <c r="N1012" s="54">
        <f t="shared" si="147"/>
        <v>6.2329635499207603</v>
      </c>
      <c r="O1012" s="54">
        <v>0.65092358803986705</v>
      </c>
      <c r="P1012" s="56">
        <f t="shared" si="151"/>
        <v>6.807244109385184E-2</v>
      </c>
    </row>
    <row r="1013" spans="1:16" x14ac:dyDescent="0.2">
      <c r="A1013" s="78">
        <f t="shared" si="152"/>
        <v>49</v>
      </c>
      <c r="B1013" s="57" t="s">
        <v>1334</v>
      </c>
      <c r="C1013" s="57">
        <v>315.5</v>
      </c>
      <c r="D1013" s="57"/>
      <c r="E1013" s="57"/>
      <c r="F1013" s="57">
        <f t="shared" si="145"/>
        <v>315.5</v>
      </c>
      <c r="G1013" s="57">
        <v>6</v>
      </c>
      <c r="H1013" s="57"/>
      <c r="I1013" s="57"/>
      <c r="J1013" s="57">
        <f t="shared" si="146"/>
        <v>6</v>
      </c>
      <c r="K1013" s="56">
        <f t="shared" si="148"/>
        <v>2.3771790808240888E-3</v>
      </c>
      <c r="L1013" s="54">
        <f t="shared" si="149"/>
        <v>8.7480190174326466</v>
      </c>
      <c r="M1013" s="54">
        <f t="shared" si="150"/>
        <v>1.9245641838351824</v>
      </c>
      <c r="N1013" s="54">
        <f t="shared" si="147"/>
        <v>4.1553090332805072</v>
      </c>
      <c r="O1013" s="54">
        <v>0.48819269102990032</v>
      </c>
      <c r="P1013" s="56">
        <f t="shared" si="151"/>
        <v>4.8545435580279669E-2</v>
      </c>
    </row>
    <row r="1014" spans="1:16" x14ac:dyDescent="0.2">
      <c r="A1014" s="78">
        <f t="shared" si="152"/>
        <v>50</v>
      </c>
      <c r="B1014" s="57" t="s">
        <v>1335</v>
      </c>
      <c r="C1014" s="57">
        <v>375.8</v>
      </c>
      <c r="D1014" s="57"/>
      <c r="E1014" s="57"/>
      <c r="F1014" s="57">
        <f t="shared" si="145"/>
        <v>375.8</v>
      </c>
      <c r="G1014" s="57">
        <v>6</v>
      </c>
      <c r="H1014" s="57"/>
      <c r="I1014" s="57"/>
      <c r="J1014" s="57">
        <f t="shared" si="146"/>
        <v>6</v>
      </c>
      <c r="K1014" s="56">
        <f t="shared" si="148"/>
        <v>2.3771790808240888E-3</v>
      </c>
      <c r="L1014" s="54">
        <f t="shared" si="149"/>
        <v>8.7480190174326466</v>
      </c>
      <c r="M1014" s="54">
        <f t="shared" si="150"/>
        <v>1.9245641838351824</v>
      </c>
      <c r="N1014" s="54">
        <f t="shared" si="147"/>
        <v>4.1553090332805072</v>
      </c>
      <c r="O1014" s="54">
        <v>0.48819269102990032</v>
      </c>
      <c r="P1014" s="56">
        <f t="shared" si="151"/>
        <v>4.075594711436465E-2</v>
      </c>
    </row>
    <row r="1015" spans="1:16" x14ac:dyDescent="0.2">
      <c r="A1015" s="78">
        <f t="shared" si="152"/>
        <v>51</v>
      </c>
      <c r="B1015" s="57" t="s">
        <v>1341</v>
      </c>
      <c r="C1015" s="57">
        <v>267.3</v>
      </c>
      <c r="D1015" s="57"/>
      <c r="E1015" s="57"/>
      <c r="F1015" s="57">
        <f t="shared" si="145"/>
        <v>267.3</v>
      </c>
      <c r="G1015" s="57">
        <v>6</v>
      </c>
      <c r="H1015" s="57"/>
      <c r="I1015" s="57"/>
      <c r="J1015" s="57">
        <f t="shared" si="146"/>
        <v>6</v>
      </c>
      <c r="K1015" s="56">
        <f t="shared" si="148"/>
        <v>2.3771790808240888E-3</v>
      </c>
      <c r="L1015" s="54">
        <f t="shared" si="149"/>
        <v>8.7480190174326466</v>
      </c>
      <c r="M1015" s="54">
        <f t="shared" si="150"/>
        <v>1.9245641838351824</v>
      </c>
      <c r="N1015" s="54">
        <f t="shared" si="147"/>
        <v>4.1553090332805072</v>
      </c>
      <c r="O1015" s="54">
        <v>0.48819269102990032</v>
      </c>
      <c r="P1015" s="56">
        <f t="shared" si="151"/>
        <v>5.7299232793034928E-2</v>
      </c>
    </row>
    <row r="1016" spans="1:16" x14ac:dyDescent="0.2">
      <c r="A1016" s="78">
        <f t="shared" si="152"/>
        <v>52</v>
      </c>
      <c r="B1016" s="57" t="s">
        <v>1342</v>
      </c>
      <c r="C1016" s="57">
        <v>505.3</v>
      </c>
      <c r="D1016" s="57"/>
      <c r="E1016" s="57"/>
      <c r="F1016" s="57">
        <f t="shared" si="145"/>
        <v>505.3</v>
      </c>
      <c r="G1016" s="57">
        <v>16</v>
      </c>
      <c r="H1016" s="57"/>
      <c r="I1016" s="57"/>
      <c r="J1016" s="57">
        <f t="shared" si="146"/>
        <v>16</v>
      </c>
      <c r="K1016" s="56">
        <f t="shared" si="148"/>
        <v>6.3391442155309036E-3</v>
      </c>
      <c r="L1016" s="54">
        <f t="shared" si="149"/>
        <v>23.328050713153726</v>
      </c>
      <c r="M1016" s="54">
        <f t="shared" si="150"/>
        <v>5.1321711568938193</v>
      </c>
      <c r="N1016" s="54">
        <f t="shared" si="147"/>
        <v>11.080824088748018</v>
      </c>
      <c r="O1016" s="54">
        <v>1.3018471760797341</v>
      </c>
      <c r="P1016" s="56">
        <f t="shared" si="151"/>
        <v>8.0828998881605579E-2</v>
      </c>
    </row>
    <row r="1017" spans="1:16" x14ac:dyDescent="0.2">
      <c r="A1017" s="78">
        <f t="shared" si="152"/>
        <v>53</v>
      </c>
      <c r="B1017" s="57" t="s">
        <v>1343</v>
      </c>
      <c r="C1017" s="57">
        <v>500.8</v>
      </c>
      <c r="D1017" s="57"/>
      <c r="E1017" s="57"/>
      <c r="F1017" s="57">
        <f t="shared" si="145"/>
        <v>500.8</v>
      </c>
      <c r="G1017" s="57">
        <v>16</v>
      </c>
      <c r="H1017" s="57"/>
      <c r="I1017" s="57"/>
      <c r="J1017" s="57">
        <f t="shared" si="146"/>
        <v>16</v>
      </c>
      <c r="K1017" s="56">
        <f t="shared" si="148"/>
        <v>6.3391442155309036E-3</v>
      </c>
      <c r="L1017" s="54">
        <f t="shared" si="149"/>
        <v>23.328050713153726</v>
      </c>
      <c r="M1017" s="54">
        <f t="shared" si="150"/>
        <v>5.1321711568938193</v>
      </c>
      <c r="N1017" s="54">
        <f t="shared" si="147"/>
        <v>11.080824088748018</v>
      </c>
      <c r="O1017" s="54">
        <v>1.3018471760797341</v>
      </c>
      <c r="P1017" s="56">
        <f t="shared" si="151"/>
        <v>8.1555297793281342E-2</v>
      </c>
    </row>
    <row r="1018" spans="1:16" x14ac:dyDescent="0.2">
      <c r="A1018" s="78">
        <f t="shared" si="152"/>
        <v>54</v>
      </c>
      <c r="B1018" s="57" t="s">
        <v>1344</v>
      </c>
      <c r="C1018" s="57">
        <v>494</v>
      </c>
      <c r="D1018" s="57"/>
      <c r="E1018" s="57"/>
      <c r="F1018" s="57">
        <f t="shared" si="145"/>
        <v>494</v>
      </c>
      <c r="G1018" s="57">
        <v>17</v>
      </c>
      <c r="H1018" s="57"/>
      <c r="I1018" s="57"/>
      <c r="J1018" s="57">
        <f t="shared" si="146"/>
        <v>17</v>
      </c>
      <c r="K1018" s="56">
        <f t="shared" si="148"/>
        <v>6.735340729001585E-3</v>
      </c>
      <c r="L1018" s="54">
        <f t="shared" si="149"/>
        <v>24.786053882725835</v>
      </c>
      <c r="M1018" s="54">
        <f t="shared" si="150"/>
        <v>5.4529318541996838</v>
      </c>
      <c r="N1018" s="54">
        <f t="shared" si="147"/>
        <v>11.773375594294771</v>
      </c>
      <c r="O1018" s="54">
        <v>1.3832126245847174</v>
      </c>
      <c r="P1018" s="56">
        <f t="shared" si="151"/>
        <v>8.7845291408512161E-2</v>
      </c>
    </row>
    <row r="1019" spans="1:16" x14ac:dyDescent="0.2">
      <c r="A1019" s="78">
        <f t="shared" si="152"/>
        <v>55</v>
      </c>
      <c r="B1019" s="57" t="s">
        <v>1345</v>
      </c>
      <c r="C1019" s="57">
        <v>504.3</v>
      </c>
      <c r="D1019" s="57"/>
      <c r="E1019" s="57"/>
      <c r="F1019" s="57">
        <f t="shared" si="145"/>
        <v>504.3</v>
      </c>
      <c r="G1019" s="57">
        <v>15</v>
      </c>
      <c r="H1019" s="57"/>
      <c r="I1019" s="57"/>
      <c r="J1019" s="57">
        <f t="shared" si="146"/>
        <v>15</v>
      </c>
      <c r="K1019" s="56">
        <f t="shared" si="148"/>
        <v>5.9429477020602221E-3</v>
      </c>
      <c r="L1019" s="54">
        <f t="shared" si="149"/>
        <v>21.870047543581617</v>
      </c>
      <c r="M1019" s="54">
        <f t="shared" si="150"/>
        <v>4.8114104595879557</v>
      </c>
      <c r="N1019" s="54">
        <f t="shared" si="147"/>
        <v>10.388272583201267</v>
      </c>
      <c r="O1019" s="54">
        <v>1.2204817275747508</v>
      </c>
      <c r="P1019" s="56">
        <f t="shared" si="151"/>
        <v>7.5927448570187558E-2</v>
      </c>
    </row>
    <row r="1020" spans="1:16" x14ac:dyDescent="0.2">
      <c r="A1020" s="78">
        <f t="shared" si="152"/>
        <v>56</v>
      </c>
      <c r="B1020" s="57" t="s">
        <v>1346</v>
      </c>
      <c r="C1020" s="57">
        <v>272.3</v>
      </c>
      <c r="D1020" s="57"/>
      <c r="E1020" s="57"/>
      <c r="F1020" s="57">
        <f t="shared" si="145"/>
        <v>272.3</v>
      </c>
      <c r="G1020" s="57">
        <v>8</v>
      </c>
      <c r="H1020" s="57"/>
      <c r="I1020" s="57"/>
      <c r="J1020" s="57">
        <f t="shared" si="146"/>
        <v>8</v>
      </c>
      <c r="K1020" s="56">
        <f t="shared" si="148"/>
        <v>3.1695721077654518E-3</v>
      </c>
      <c r="L1020" s="54">
        <f t="shared" si="149"/>
        <v>11.664025356576863</v>
      </c>
      <c r="M1020" s="54">
        <f t="shared" si="150"/>
        <v>2.5660855784469097</v>
      </c>
      <c r="N1020" s="54">
        <f t="shared" si="147"/>
        <v>5.5404120443740092</v>
      </c>
      <c r="O1020" s="54">
        <v>0.65092358803986705</v>
      </c>
      <c r="P1020" s="56">
        <f t="shared" si="151"/>
        <v>7.4996131353057827E-2</v>
      </c>
    </row>
    <row r="1021" spans="1:16" x14ac:dyDescent="0.2">
      <c r="A1021" s="78">
        <f t="shared" si="152"/>
        <v>57</v>
      </c>
      <c r="B1021" s="57" t="s">
        <v>1347</v>
      </c>
      <c r="C1021" s="57">
        <v>388.84</v>
      </c>
      <c r="D1021" s="57"/>
      <c r="E1021" s="57"/>
      <c r="F1021" s="57">
        <f t="shared" si="145"/>
        <v>388.84</v>
      </c>
      <c r="G1021" s="57">
        <v>14</v>
      </c>
      <c r="H1021" s="57"/>
      <c r="I1021" s="57"/>
      <c r="J1021" s="57">
        <f t="shared" si="146"/>
        <v>14</v>
      </c>
      <c r="K1021" s="56">
        <f t="shared" si="148"/>
        <v>5.5467511885895406E-3</v>
      </c>
      <c r="L1021" s="54">
        <f t="shared" si="149"/>
        <v>20.412044374009511</v>
      </c>
      <c r="M1021" s="54">
        <f t="shared" si="150"/>
        <v>4.4906497622820929</v>
      </c>
      <c r="N1021" s="54">
        <f t="shared" si="147"/>
        <v>9.6957210776545182</v>
      </c>
      <c r="O1021" s="54">
        <v>1.1391162790697675</v>
      </c>
      <c r="P1021" s="56">
        <f t="shared" si="151"/>
        <v>9.1908063710050142E-2</v>
      </c>
    </row>
    <row r="1022" spans="1:16" x14ac:dyDescent="0.2">
      <c r="A1022" s="78">
        <f t="shared" si="152"/>
        <v>58</v>
      </c>
      <c r="B1022" s="57" t="s">
        <v>1348</v>
      </c>
      <c r="C1022" s="57">
        <v>441.6</v>
      </c>
      <c r="D1022" s="57"/>
      <c r="E1022" s="57"/>
      <c r="F1022" s="57">
        <f t="shared" si="145"/>
        <v>441.6</v>
      </c>
      <c r="G1022" s="57">
        <v>12</v>
      </c>
      <c r="H1022" s="57"/>
      <c r="I1022" s="57"/>
      <c r="J1022" s="57">
        <f t="shared" si="146"/>
        <v>12</v>
      </c>
      <c r="K1022" s="56">
        <f t="shared" si="148"/>
        <v>4.7543581616481777E-3</v>
      </c>
      <c r="L1022" s="54">
        <f t="shared" si="149"/>
        <v>17.496038034865293</v>
      </c>
      <c r="M1022" s="54">
        <f t="shared" si="150"/>
        <v>3.8491283676703647</v>
      </c>
      <c r="N1022" s="54">
        <f t="shared" si="147"/>
        <v>8.3106180665610143</v>
      </c>
      <c r="O1022" s="54">
        <v>0.97638538205980063</v>
      </c>
      <c r="P1022" s="56">
        <f t="shared" si="151"/>
        <v>6.9366326655698529E-2</v>
      </c>
    </row>
    <row r="1023" spans="1:16" x14ac:dyDescent="0.2">
      <c r="A1023" s="78">
        <f t="shared" si="152"/>
        <v>59</v>
      </c>
      <c r="B1023" s="57" t="s">
        <v>1349</v>
      </c>
      <c r="C1023" s="57">
        <v>440.7</v>
      </c>
      <c r="D1023" s="57"/>
      <c r="E1023" s="57"/>
      <c r="F1023" s="57">
        <f t="shared" si="145"/>
        <v>440.7</v>
      </c>
      <c r="G1023" s="57">
        <v>12</v>
      </c>
      <c r="H1023" s="57"/>
      <c r="I1023" s="57"/>
      <c r="J1023" s="57">
        <f t="shared" si="146"/>
        <v>12</v>
      </c>
      <c r="K1023" s="56">
        <f t="shared" si="148"/>
        <v>4.7543581616481777E-3</v>
      </c>
      <c r="L1023" s="54">
        <f t="shared" si="149"/>
        <v>17.496038034865293</v>
      </c>
      <c r="M1023" s="54">
        <f t="shared" si="150"/>
        <v>3.8491283676703647</v>
      </c>
      <c r="N1023" s="54">
        <f t="shared" si="147"/>
        <v>8.3106180665610143</v>
      </c>
      <c r="O1023" s="54">
        <v>0.97638538205980063</v>
      </c>
      <c r="P1023" s="56">
        <f t="shared" si="151"/>
        <v>6.9507986955199622E-2</v>
      </c>
    </row>
    <row r="1024" spans="1:16" x14ac:dyDescent="0.2">
      <c r="A1024" s="78">
        <f t="shared" si="152"/>
        <v>60</v>
      </c>
      <c r="B1024" s="57" t="s">
        <v>1350</v>
      </c>
      <c r="C1024" s="57">
        <v>399.7</v>
      </c>
      <c r="D1024" s="57"/>
      <c r="E1024" s="57"/>
      <c r="F1024" s="57">
        <f t="shared" si="145"/>
        <v>399.7</v>
      </c>
      <c r="G1024" s="57">
        <v>12</v>
      </c>
      <c r="H1024" s="57"/>
      <c r="I1024" s="57"/>
      <c r="J1024" s="57">
        <f t="shared" si="146"/>
        <v>12</v>
      </c>
      <c r="K1024" s="56">
        <f t="shared" si="148"/>
        <v>4.7543581616481777E-3</v>
      </c>
      <c r="L1024" s="54">
        <f t="shared" si="149"/>
        <v>17.496038034865293</v>
      </c>
      <c r="M1024" s="54">
        <f t="shared" si="150"/>
        <v>3.8491283676703647</v>
      </c>
      <c r="N1024" s="54">
        <f t="shared" si="147"/>
        <v>8.3106180665610143</v>
      </c>
      <c r="O1024" s="54">
        <v>0.97638538205980063</v>
      </c>
      <c r="P1024" s="56">
        <f t="shared" si="151"/>
        <v>7.6637903055182574E-2</v>
      </c>
    </row>
    <row r="1025" spans="1:16" x14ac:dyDescent="0.2">
      <c r="A1025" s="78">
        <f t="shared" si="152"/>
        <v>61</v>
      </c>
      <c r="B1025" s="57" t="s">
        <v>1351</v>
      </c>
      <c r="C1025" s="57">
        <v>275.89999999999998</v>
      </c>
      <c r="D1025" s="57"/>
      <c r="E1025" s="57"/>
      <c r="F1025" s="57">
        <f t="shared" si="145"/>
        <v>275.89999999999998</v>
      </c>
      <c r="G1025" s="57">
        <v>8</v>
      </c>
      <c r="H1025" s="57"/>
      <c r="I1025" s="57"/>
      <c r="J1025" s="57">
        <f t="shared" si="146"/>
        <v>8</v>
      </c>
      <c r="K1025" s="56">
        <f t="shared" si="148"/>
        <v>3.1695721077654518E-3</v>
      </c>
      <c r="L1025" s="54">
        <f t="shared" si="149"/>
        <v>11.664025356576863</v>
      </c>
      <c r="M1025" s="54">
        <f t="shared" si="150"/>
        <v>2.5660855784469097</v>
      </c>
      <c r="N1025" s="54">
        <f t="shared" si="147"/>
        <v>5.5404120443740092</v>
      </c>
      <c r="O1025" s="54">
        <v>0.65092358803986705</v>
      </c>
      <c r="P1025" s="56">
        <f t="shared" si="151"/>
        <v>7.4017566391582634E-2</v>
      </c>
    </row>
    <row r="1026" spans="1:16" x14ac:dyDescent="0.2">
      <c r="A1026" s="78">
        <f t="shared" si="152"/>
        <v>62</v>
      </c>
      <c r="B1026" s="57" t="s">
        <v>1352</v>
      </c>
      <c r="C1026" s="57">
        <v>417.4</v>
      </c>
      <c r="D1026" s="57"/>
      <c r="E1026" s="57"/>
      <c r="F1026" s="57">
        <f t="shared" si="145"/>
        <v>417.4</v>
      </c>
      <c r="G1026" s="57">
        <v>15</v>
      </c>
      <c r="H1026" s="57"/>
      <c r="I1026" s="57"/>
      <c r="J1026" s="57">
        <f t="shared" si="146"/>
        <v>15</v>
      </c>
      <c r="K1026" s="56">
        <f t="shared" si="148"/>
        <v>5.9429477020602221E-3</v>
      </c>
      <c r="L1026" s="54">
        <f t="shared" si="149"/>
        <v>21.870047543581617</v>
      </c>
      <c r="M1026" s="54">
        <f t="shared" si="150"/>
        <v>4.8114104595879557</v>
      </c>
      <c r="N1026" s="54">
        <f t="shared" si="147"/>
        <v>10.388272583201267</v>
      </c>
      <c r="O1026" s="54">
        <v>1.2204817275747508</v>
      </c>
      <c r="P1026" s="56">
        <f t="shared" si="151"/>
        <v>9.1735055855164324E-2</v>
      </c>
    </row>
    <row r="1027" spans="1:16" x14ac:dyDescent="0.2">
      <c r="A1027" s="78">
        <f t="shared" si="152"/>
        <v>63</v>
      </c>
      <c r="B1027" s="57" t="s">
        <v>1353</v>
      </c>
      <c r="C1027" s="57">
        <v>450.1</v>
      </c>
      <c r="D1027" s="57"/>
      <c r="E1027" s="57"/>
      <c r="F1027" s="57">
        <f t="shared" si="145"/>
        <v>450.1</v>
      </c>
      <c r="G1027" s="57">
        <v>12</v>
      </c>
      <c r="H1027" s="57"/>
      <c r="I1027" s="57"/>
      <c r="J1027" s="57">
        <f t="shared" si="146"/>
        <v>12</v>
      </c>
      <c r="K1027" s="56">
        <f t="shared" si="148"/>
        <v>4.7543581616481777E-3</v>
      </c>
      <c r="L1027" s="54">
        <f t="shared" si="149"/>
        <v>17.496038034865293</v>
      </c>
      <c r="M1027" s="54">
        <f t="shared" si="150"/>
        <v>3.8491283676703647</v>
      </c>
      <c r="N1027" s="54">
        <f t="shared" si="147"/>
        <v>8.3106180665610143</v>
      </c>
      <c r="O1027" s="54">
        <v>0.97638538205980063</v>
      </c>
      <c r="P1027" s="56">
        <f t="shared" si="151"/>
        <v>6.8056364921476278E-2</v>
      </c>
    </row>
    <row r="1028" spans="1:16" x14ac:dyDescent="0.2">
      <c r="A1028" s="78">
        <f t="shared" si="152"/>
        <v>64</v>
      </c>
      <c r="B1028" s="57" t="s">
        <v>1354</v>
      </c>
      <c r="C1028" s="57">
        <v>451</v>
      </c>
      <c r="D1028" s="57"/>
      <c r="E1028" s="57"/>
      <c r="F1028" s="57">
        <f t="shared" ref="F1028:F1085" si="153">C1028+D1028+E1028</f>
        <v>451</v>
      </c>
      <c r="G1028" s="57">
        <v>12</v>
      </c>
      <c r="H1028" s="57"/>
      <c r="I1028" s="57"/>
      <c r="J1028" s="57">
        <f t="shared" si="146"/>
        <v>12</v>
      </c>
      <c r="K1028" s="56">
        <f t="shared" si="148"/>
        <v>4.7543581616481777E-3</v>
      </c>
      <c r="L1028" s="54">
        <f t="shared" si="149"/>
        <v>17.496038034865293</v>
      </c>
      <c r="M1028" s="54">
        <f t="shared" si="150"/>
        <v>3.8491283676703647</v>
      </c>
      <c r="N1028" s="54">
        <f t="shared" si="147"/>
        <v>8.3106180665610143</v>
      </c>
      <c r="O1028" s="54">
        <v>0.97638538205980063</v>
      </c>
      <c r="P1028" s="56">
        <f t="shared" si="151"/>
        <v>6.7920553993695065E-2</v>
      </c>
    </row>
    <row r="1029" spans="1:16" x14ac:dyDescent="0.2">
      <c r="A1029" s="78">
        <f t="shared" si="152"/>
        <v>65</v>
      </c>
      <c r="B1029" s="57" t="s">
        <v>1355</v>
      </c>
      <c r="C1029" s="57">
        <v>416.4</v>
      </c>
      <c r="D1029" s="57"/>
      <c r="E1029" s="57"/>
      <c r="F1029" s="57">
        <f t="shared" si="153"/>
        <v>416.4</v>
      </c>
      <c r="G1029" s="57">
        <v>15</v>
      </c>
      <c r="H1029" s="57"/>
      <c r="I1029" s="57"/>
      <c r="J1029" s="57">
        <f t="shared" ref="J1029:J1092" si="154">G1029+H1029+I1029</f>
        <v>15</v>
      </c>
      <c r="K1029" s="56">
        <f t="shared" si="148"/>
        <v>5.9429477020602221E-3</v>
      </c>
      <c r="L1029" s="54">
        <f t="shared" si="149"/>
        <v>21.870047543581617</v>
      </c>
      <c r="M1029" s="54">
        <f t="shared" ref="M1029:M1087" si="155">L1029*0.22</f>
        <v>4.8114104595879557</v>
      </c>
      <c r="N1029" s="54">
        <f t="shared" ref="N1029:N1092" si="156">L1029*0.475</f>
        <v>10.388272583201267</v>
      </c>
      <c r="O1029" s="54">
        <v>1.2204817275747508</v>
      </c>
      <c r="P1029" s="56">
        <f t="shared" si="151"/>
        <v>9.1955360984499496E-2</v>
      </c>
    </row>
    <row r="1030" spans="1:16" x14ac:dyDescent="0.2">
      <c r="A1030" s="78">
        <f t="shared" si="152"/>
        <v>66</v>
      </c>
      <c r="B1030" s="57" t="s">
        <v>1356</v>
      </c>
      <c r="C1030" s="57">
        <v>309.8</v>
      </c>
      <c r="D1030" s="57"/>
      <c r="E1030" s="57"/>
      <c r="F1030" s="57">
        <f t="shared" si="153"/>
        <v>309.8</v>
      </c>
      <c r="G1030" s="57">
        <v>8</v>
      </c>
      <c r="H1030" s="57"/>
      <c r="I1030" s="57"/>
      <c r="J1030" s="57">
        <f t="shared" si="154"/>
        <v>8</v>
      </c>
      <c r="K1030" s="56">
        <f t="shared" ref="K1030:K1093" si="157">2/$J$1330*J1030</f>
        <v>3.1695721077654518E-3</v>
      </c>
      <c r="L1030" s="54">
        <f t="shared" ref="L1030:L1093" si="158">K1030*3680</f>
        <v>11.664025356576863</v>
      </c>
      <c r="M1030" s="54">
        <f t="shared" si="155"/>
        <v>2.5660855784469097</v>
      </c>
      <c r="N1030" s="54">
        <f t="shared" si="156"/>
        <v>5.5404120443740092</v>
      </c>
      <c r="O1030" s="54">
        <v>0.65092358803986705</v>
      </c>
      <c r="P1030" s="56">
        <f t="shared" ref="P1030:P1093" si="159">(L1030+M1030+N1030+O1030)/F1030</f>
        <v>6.591816193491816E-2</v>
      </c>
    </row>
    <row r="1031" spans="1:16" x14ac:dyDescent="0.2">
      <c r="A1031" s="78">
        <f t="shared" ref="A1031:A1094" si="160">A1030+1</f>
        <v>67</v>
      </c>
      <c r="B1031" s="57" t="s">
        <v>1357</v>
      </c>
      <c r="C1031" s="57">
        <v>265.89999999999998</v>
      </c>
      <c r="D1031" s="57"/>
      <c r="E1031" s="57"/>
      <c r="F1031" s="57">
        <f t="shared" si="153"/>
        <v>265.89999999999998</v>
      </c>
      <c r="G1031" s="57">
        <v>8</v>
      </c>
      <c r="H1031" s="57"/>
      <c r="I1031" s="57"/>
      <c r="J1031" s="57">
        <f t="shared" si="154"/>
        <v>8</v>
      </c>
      <c r="K1031" s="56">
        <f t="shared" si="157"/>
        <v>3.1695721077654518E-3</v>
      </c>
      <c r="L1031" s="54">
        <f t="shared" si="158"/>
        <v>11.664025356576863</v>
      </c>
      <c r="M1031" s="54">
        <f t="shared" si="155"/>
        <v>2.5660855784469097</v>
      </c>
      <c r="N1031" s="54">
        <f t="shared" si="156"/>
        <v>5.5404120443740092</v>
      </c>
      <c r="O1031" s="54">
        <v>0.65092358803986705</v>
      </c>
      <c r="P1031" s="56">
        <f t="shared" si="159"/>
        <v>7.6801228158847878E-2</v>
      </c>
    </row>
    <row r="1032" spans="1:16" x14ac:dyDescent="0.2">
      <c r="A1032" s="78">
        <f t="shared" si="160"/>
        <v>68</v>
      </c>
      <c r="B1032" s="57" t="s">
        <v>1358</v>
      </c>
      <c r="C1032" s="57">
        <v>274</v>
      </c>
      <c r="D1032" s="57"/>
      <c r="E1032" s="57"/>
      <c r="F1032" s="57">
        <f t="shared" si="153"/>
        <v>274</v>
      </c>
      <c r="G1032" s="57">
        <v>8</v>
      </c>
      <c r="H1032" s="57"/>
      <c r="I1032" s="57"/>
      <c r="J1032" s="57">
        <f t="shared" si="154"/>
        <v>8</v>
      </c>
      <c r="K1032" s="56">
        <f t="shared" si="157"/>
        <v>3.1695721077654518E-3</v>
      </c>
      <c r="L1032" s="54">
        <f t="shared" si="158"/>
        <v>11.664025356576863</v>
      </c>
      <c r="M1032" s="54">
        <f t="shared" si="155"/>
        <v>2.5660855784469097</v>
      </c>
      <c r="N1032" s="54">
        <f t="shared" si="156"/>
        <v>5.5404120443740092</v>
      </c>
      <c r="O1032" s="54">
        <v>0.65092358803986705</v>
      </c>
      <c r="P1032" s="56">
        <f t="shared" si="159"/>
        <v>7.4530826888458565E-2</v>
      </c>
    </row>
    <row r="1033" spans="1:16" x14ac:dyDescent="0.2">
      <c r="A1033" s="78">
        <f t="shared" si="160"/>
        <v>69</v>
      </c>
      <c r="B1033" s="57" t="s">
        <v>1359</v>
      </c>
      <c r="C1033" s="57">
        <v>245.3</v>
      </c>
      <c r="D1033" s="57"/>
      <c r="E1033" s="57"/>
      <c r="F1033" s="57">
        <f t="shared" si="153"/>
        <v>245.3</v>
      </c>
      <c r="G1033" s="57">
        <v>5</v>
      </c>
      <c r="H1033" s="57"/>
      <c r="I1033" s="57"/>
      <c r="J1033" s="57">
        <f t="shared" si="154"/>
        <v>5</v>
      </c>
      <c r="K1033" s="56">
        <f t="shared" si="157"/>
        <v>1.9809825673534074E-3</v>
      </c>
      <c r="L1033" s="54">
        <f t="shared" si="158"/>
        <v>7.2900158478605395</v>
      </c>
      <c r="M1033" s="54">
        <f t="shared" si="155"/>
        <v>1.6038034865293187</v>
      </c>
      <c r="N1033" s="54">
        <f t="shared" si="156"/>
        <v>3.4627575277337561</v>
      </c>
      <c r="O1033" s="54">
        <v>0.40682724252491692</v>
      </c>
      <c r="P1033" s="56">
        <f t="shared" si="159"/>
        <v>5.2031814531791808E-2</v>
      </c>
    </row>
    <row r="1034" spans="1:16" x14ac:dyDescent="0.2">
      <c r="A1034" s="78">
        <f t="shared" si="160"/>
        <v>70</v>
      </c>
      <c r="B1034" s="57" t="s">
        <v>1360</v>
      </c>
      <c r="C1034" s="57">
        <v>347.2</v>
      </c>
      <c r="D1034" s="57"/>
      <c r="E1034" s="57"/>
      <c r="F1034" s="57">
        <f t="shared" si="153"/>
        <v>347.2</v>
      </c>
      <c r="G1034" s="57">
        <v>7</v>
      </c>
      <c r="H1034" s="57"/>
      <c r="I1034" s="57"/>
      <c r="J1034" s="57">
        <f t="shared" si="154"/>
        <v>7</v>
      </c>
      <c r="K1034" s="56">
        <f t="shared" si="157"/>
        <v>2.7733755942947703E-3</v>
      </c>
      <c r="L1034" s="54">
        <f t="shared" si="158"/>
        <v>10.206022187004756</v>
      </c>
      <c r="M1034" s="54">
        <f t="shared" si="155"/>
        <v>2.2453248811410464</v>
      </c>
      <c r="N1034" s="54">
        <f t="shared" si="156"/>
        <v>4.8478605388272591</v>
      </c>
      <c r="O1034" s="54">
        <v>0.56955813953488377</v>
      </c>
      <c r="P1034" s="56">
        <f t="shared" si="159"/>
        <v>5.1465339131647317E-2</v>
      </c>
    </row>
    <row r="1035" spans="1:16" x14ac:dyDescent="0.2">
      <c r="A1035" s="78">
        <f t="shared" si="160"/>
        <v>71</v>
      </c>
      <c r="B1035" s="57" t="s">
        <v>1361</v>
      </c>
      <c r="C1035" s="57">
        <v>332.5</v>
      </c>
      <c r="D1035" s="57"/>
      <c r="E1035" s="57"/>
      <c r="F1035" s="57">
        <f t="shared" si="153"/>
        <v>332.5</v>
      </c>
      <c r="G1035" s="57">
        <v>6</v>
      </c>
      <c r="H1035" s="57"/>
      <c r="I1035" s="57"/>
      <c r="J1035" s="57">
        <f t="shared" si="154"/>
        <v>6</v>
      </c>
      <c r="K1035" s="56">
        <f t="shared" si="157"/>
        <v>2.3771790808240888E-3</v>
      </c>
      <c r="L1035" s="54">
        <f t="shared" si="158"/>
        <v>8.7480190174326466</v>
      </c>
      <c r="M1035" s="54">
        <f t="shared" si="155"/>
        <v>1.9245641838351824</v>
      </c>
      <c r="N1035" s="54">
        <f t="shared" si="156"/>
        <v>4.1553090332805072</v>
      </c>
      <c r="O1035" s="54">
        <v>0.48819269102990032</v>
      </c>
      <c r="P1035" s="56">
        <f t="shared" si="159"/>
        <v>4.6063413310009731E-2</v>
      </c>
    </row>
    <row r="1036" spans="1:16" x14ac:dyDescent="0.2">
      <c r="A1036" s="78">
        <f t="shared" si="160"/>
        <v>72</v>
      </c>
      <c r="B1036" s="57" t="s">
        <v>1362</v>
      </c>
      <c r="C1036" s="57">
        <v>317.3</v>
      </c>
      <c r="D1036" s="57"/>
      <c r="E1036" s="57"/>
      <c r="F1036" s="57">
        <f t="shared" si="153"/>
        <v>317.3</v>
      </c>
      <c r="G1036" s="57">
        <v>7</v>
      </c>
      <c r="H1036" s="57"/>
      <c r="I1036" s="57"/>
      <c r="J1036" s="57">
        <f t="shared" si="154"/>
        <v>7</v>
      </c>
      <c r="K1036" s="56">
        <f t="shared" si="157"/>
        <v>2.7733755942947703E-3</v>
      </c>
      <c r="L1036" s="54">
        <f t="shared" si="158"/>
        <v>10.206022187004756</v>
      </c>
      <c r="M1036" s="54">
        <f t="shared" si="155"/>
        <v>2.2453248811410464</v>
      </c>
      <c r="N1036" s="54">
        <f t="shared" si="156"/>
        <v>4.8478605388272591</v>
      </c>
      <c r="O1036" s="54">
        <v>0.56955813953488377</v>
      </c>
      <c r="P1036" s="56">
        <f t="shared" si="159"/>
        <v>5.6315051202357219E-2</v>
      </c>
    </row>
    <row r="1037" spans="1:16" x14ac:dyDescent="0.2">
      <c r="A1037" s="78">
        <f t="shared" si="160"/>
        <v>73</v>
      </c>
      <c r="B1037" s="57" t="s">
        <v>1363</v>
      </c>
      <c r="C1037" s="57">
        <v>286</v>
      </c>
      <c r="D1037" s="57"/>
      <c r="E1037" s="57"/>
      <c r="F1037" s="57">
        <f t="shared" si="153"/>
        <v>286</v>
      </c>
      <c r="G1037" s="57">
        <v>8</v>
      </c>
      <c r="H1037" s="57">
        <v>1</v>
      </c>
      <c r="I1037" s="57"/>
      <c r="J1037" s="57">
        <f t="shared" si="154"/>
        <v>9</v>
      </c>
      <c r="K1037" s="56">
        <f t="shared" si="157"/>
        <v>3.5657686212361333E-3</v>
      </c>
      <c r="L1037" s="54">
        <f t="shared" si="158"/>
        <v>13.12202852614897</v>
      </c>
      <c r="M1037" s="54">
        <f t="shared" si="155"/>
        <v>2.8868462757527733</v>
      </c>
      <c r="N1037" s="54">
        <f t="shared" si="156"/>
        <v>6.2329635499207603</v>
      </c>
      <c r="O1037" s="54">
        <v>0.65092358803986705</v>
      </c>
      <c r="P1037" s="56">
        <f t="shared" si="159"/>
        <v>8.0044622167350948E-2</v>
      </c>
    </row>
    <row r="1038" spans="1:16" x14ac:dyDescent="0.2">
      <c r="A1038" s="78">
        <f t="shared" si="160"/>
        <v>74</v>
      </c>
      <c r="B1038" s="57" t="s">
        <v>1364</v>
      </c>
      <c r="C1038" s="57">
        <v>226.4</v>
      </c>
      <c r="D1038" s="57"/>
      <c r="E1038" s="57"/>
      <c r="F1038" s="57">
        <f t="shared" si="153"/>
        <v>226.4</v>
      </c>
      <c r="G1038" s="57">
        <v>5</v>
      </c>
      <c r="H1038" s="57"/>
      <c r="I1038" s="57"/>
      <c r="J1038" s="57">
        <f t="shared" si="154"/>
        <v>5</v>
      </c>
      <c r="K1038" s="56">
        <f t="shared" si="157"/>
        <v>1.9809825673534074E-3</v>
      </c>
      <c r="L1038" s="54">
        <f t="shared" si="158"/>
        <v>7.2900158478605395</v>
      </c>
      <c r="M1038" s="54">
        <f t="shared" si="155"/>
        <v>1.6038034865293187</v>
      </c>
      <c r="N1038" s="54">
        <f t="shared" si="156"/>
        <v>3.4627575277337561</v>
      </c>
      <c r="O1038" s="54">
        <v>0.40682724252491692</v>
      </c>
      <c r="P1038" s="56">
        <f t="shared" si="159"/>
        <v>5.6375459826186088E-2</v>
      </c>
    </row>
    <row r="1039" spans="1:16" x14ac:dyDescent="0.2">
      <c r="A1039" s="78">
        <f t="shared" si="160"/>
        <v>75</v>
      </c>
      <c r="B1039" s="57" t="s">
        <v>1365</v>
      </c>
      <c r="C1039" s="57">
        <v>281.01</v>
      </c>
      <c r="D1039" s="57"/>
      <c r="E1039" s="57"/>
      <c r="F1039" s="57">
        <f t="shared" si="153"/>
        <v>281.01</v>
      </c>
      <c r="G1039" s="57">
        <v>5</v>
      </c>
      <c r="H1039" s="57"/>
      <c r="I1039" s="57"/>
      <c r="J1039" s="57">
        <f t="shared" si="154"/>
        <v>5</v>
      </c>
      <c r="K1039" s="56">
        <f t="shared" si="157"/>
        <v>1.9809825673534074E-3</v>
      </c>
      <c r="L1039" s="54">
        <f t="shared" si="158"/>
        <v>7.2900158478605395</v>
      </c>
      <c r="M1039" s="54">
        <f t="shared" si="155"/>
        <v>1.6038034865293187</v>
      </c>
      <c r="N1039" s="54">
        <f t="shared" si="156"/>
        <v>3.4627575277337561</v>
      </c>
      <c r="O1039" s="54">
        <v>0.40682724252491692</v>
      </c>
      <c r="P1039" s="56">
        <f t="shared" si="159"/>
        <v>4.5419750559227541E-2</v>
      </c>
    </row>
    <row r="1040" spans="1:16" x14ac:dyDescent="0.2">
      <c r="A1040" s="78">
        <f t="shared" si="160"/>
        <v>76</v>
      </c>
      <c r="B1040" s="57" t="s">
        <v>1366</v>
      </c>
      <c r="C1040" s="57">
        <v>94.8</v>
      </c>
      <c r="D1040" s="57">
        <v>27.9</v>
      </c>
      <c r="E1040" s="57">
        <v>26</v>
      </c>
      <c r="F1040" s="57">
        <f t="shared" si="153"/>
        <v>148.69999999999999</v>
      </c>
      <c r="G1040" s="57">
        <v>2</v>
      </c>
      <c r="H1040" s="57">
        <v>2</v>
      </c>
      <c r="I1040" s="57"/>
      <c r="J1040" s="57">
        <f t="shared" si="154"/>
        <v>4</v>
      </c>
      <c r="K1040" s="56">
        <f t="shared" si="157"/>
        <v>1.5847860538827259E-3</v>
      </c>
      <c r="L1040" s="54">
        <f t="shared" si="158"/>
        <v>5.8320126782884314</v>
      </c>
      <c r="M1040" s="54">
        <f t="shared" si="155"/>
        <v>1.2830427892234548</v>
      </c>
      <c r="N1040" s="54">
        <f t="shared" si="156"/>
        <v>2.7702060221870046</v>
      </c>
      <c r="O1040" s="54">
        <v>0.16273089700996676</v>
      </c>
      <c r="P1040" s="56">
        <f t="shared" si="159"/>
        <v>6.7572242008802005E-2</v>
      </c>
    </row>
    <row r="1041" spans="1:16" x14ac:dyDescent="0.2">
      <c r="A1041" s="78">
        <f t="shared" si="160"/>
        <v>77</v>
      </c>
      <c r="B1041" s="57" t="s">
        <v>1367</v>
      </c>
      <c r="C1041" s="57">
        <v>222.4</v>
      </c>
      <c r="D1041" s="57"/>
      <c r="E1041" s="57"/>
      <c r="F1041" s="57">
        <f t="shared" si="153"/>
        <v>222.4</v>
      </c>
      <c r="G1041" s="57">
        <v>4</v>
      </c>
      <c r="H1041" s="57"/>
      <c r="I1041" s="57">
        <v>1</v>
      </c>
      <c r="J1041" s="57">
        <f t="shared" si="154"/>
        <v>5</v>
      </c>
      <c r="K1041" s="56">
        <f t="shared" si="157"/>
        <v>1.9809825673534074E-3</v>
      </c>
      <c r="L1041" s="54">
        <f t="shared" si="158"/>
        <v>7.2900158478605395</v>
      </c>
      <c r="M1041" s="54">
        <f t="shared" si="155"/>
        <v>1.6038034865293187</v>
      </c>
      <c r="N1041" s="54">
        <f t="shared" si="156"/>
        <v>3.4627575277337561</v>
      </c>
      <c r="O1041" s="54">
        <v>0.32546179401993353</v>
      </c>
      <c r="P1041" s="56">
        <f t="shared" si="159"/>
        <v>5.702355510855911E-2</v>
      </c>
    </row>
    <row r="1042" spans="1:16" x14ac:dyDescent="0.2">
      <c r="A1042" s="78">
        <f t="shared" si="160"/>
        <v>78</v>
      </c>
      <c r="B1042" s="57" t="s">
        <v>1368</v>
      </c>
      <c r="C1042" s="57">
        <v>377.2</v>
      </c>
      <c r="D1042" s="57"/>
      <c r="E1042" s="57">
        <v>171.6</v>
      </c>
      <c r="F1042" s="57">
        <f t="shared" si="153"/>
        <v>548.79999999999995</v>
      </c>
      <c r="G1042" s="57">
        <v>7</v>
      </c>
      <c r="H1042" s="57"/>
      <c r="I1042" s="57">
        <v>3</v>
      </c>
      <c r="J1042" s="57">
        <f t="shared" si="154"/>
        <v>10</v>
      </c>
      <c r="K1042" s="56">
        <f t="shared" si="157"/>
        <v>3.9619651347068147E-3</v>
      </c>
      <c r="L1042" s="54">
        <f t="shared" si="158"/>
        <v>14.580031695721079</v>
      </c>
      <c r="M1042" s="54">
        <f t="shared" si="155"/>
        <v>3.2076069730586374</v>
      </c>
      <c r="N1042" s="54">
        <f t="shared" si="156"/>
        <v>6.9255150554675122</v>
      </c>
      <c r="O1042" s="54">
        <v>0.56955813953488377</v>
      </c>
      <c r="P1042" s="56">
        <f t="shared" si="159"/>
        <v>4.6069081384442628E-2</v>
      </c>
    </row>
    <row r="1043" spans="1:16" x14ac:dyDescent="0.2">
      <c r="A1043" s="78">
        <f t="shared" si="160"/>
        <v>79</v>
      </c>
      <c r="B1043" s="57" t="s">
        <v>1369</v>
      </c>
      <c r="C1043" s="57">
        <v>195.3</v>
      </c>
      <c r="D1043" s="57"/>
      <c r="E1043" s="57"/>
      <c r="F1043" s="57">
        <f t="shared" si="153"/>
        <v>195.3</v>
      </c>
      <c r="G1043" s="57">
        <v>5</v>
      </c>
      <c r="H1043" s="57"/>
      <c r="I1043" s="57"/>
      <c r="J1043" s="57">
        <f t="shared" si="154"/>
        <v>5</v>
      </c>
      <c r="K1043" s="56">
        <f t="shared" si="157"/>
        <v>1.9809825673534074E-3</v>
      </c>
      <c r="L1043" s="54">
        <f t="shared" si="158"/>
        <v>7.2900158478605395</v>
      </c>
      <c r="M1043" s="54">
        <f t="shared" si="155"/>
        <v>1.6038034865293187</v>
      </c>
      <c r="N1043" s="54">
        <f t="shared" si="156"/>
        <v>3.4627575277337561</v>
      </c>
      <c r="O1043" s="54">
        <v>0.40682724252491692</v>
      </c>
      <c r="P1043" s="56">
        <f t="shared" si="159"/>
        <v>6.5352811595742605E-2</v>
      </c>
    </row>
    <row r="1044" spans="1:16" x14ac:dyDescent="0.2">
      <c r="A1044" s="78">
        <f t="shared" si="160"/>
        <v>80</v>
      </c>
      <c r="B1044" s="57" t="s">
        <v>1370</v>
      </c>
      <c r="C1044" s="57">
        <v>178.1</v>
      </c>
      <c r="D1044" s="57"/>
      <c r="E1044" s="57">
        <v>22.4</v>
      </c>
      <c r="F1044" s="57">
        <f t="shared" si="153"/>
        <v>200.5</v>
      </c>
      <c r="G1044" s="57">
        <v>4</v>
      </c>
      <c r="H1044" s="57"/>
      <c r="I1044" s="57">
        <v>1</v>
      </c>
      <c r="J1044" s="57">
        <f t="shared" si="154"/>
        <v>5</v>
      </c>
      <c r="K1044" s="56">
        <f t="shared" si="157"/>
        <v>1.9809825673534074E-3</v>
      </c>
      <c r="L1044" s="54">
        <f t="shared" si="158"/>
        <v>7.2900158478605395</v>
      </c>
      <c r="M1044" s="54">
        <f t="shared" si="155"/>
        <v>1.6038034865293187</v>
      </c>
      <c r="N1044" s="54">
        <f t="shared" si="156"/>
        <v>3.4627575277337561</v>
      </c>
      <c r="O1044" s="54">
        <v>0.32546179401993353</v>
      </c>
      <c r="P1044" s="56">
        <f t="shared" si="159"/>
        <v>6.3252063122910457E-2</v>
      </c>
    </row>
    <row r="1045" spans="1:16" x14ac:dyDescent="0.2">
      <c r="A1045" s="78">
        <f t="shared" si="160"/>
        <v>81</v>
      </c>
      <c r="B1045" s="57" t="s">
        <v>1371</v>
      </c>
      <c r="C1045" s="57">
        <v>292.10000000000002</v>
      </c>
      <c r="D1045" s="57"/>
      <c r="E1045" s="57">
        <v>168.1</v>
      </c>
      <c r="F1045" s="57">
        <f t="shared" si="153"/>
        <v>460.20000000000005</v>
      </c>
      <c r="G1045" s="57">
        <v>5</v>
      </c>
      <c r="H1045" s="57"/>
      <c r="I1045" s="57">
        <v>2</v>
      </c>
      <c r="J1045" s="57">
        <f t="shared" si="154"/>
        <v>7</v>
      </c>
      <c r="K1045" s="56">
        <f t="shared" si="157"/>
        <v>2.7733755942947703E-3</v>
      </c>
      <c r="L1045" s="54">
        <f t="shared" si="158"/>
        <v>10.206022187004756</v>
      </c>
      <c r="M1045" s="54">
        <f t="shared" si="155"/>
        <v>2.2453248811410464</v>
      </c>
      <c r="N1045" s="54">
        <f t="shared" si="156"/>
        <v>4.8478605388272591</v>
      </c>
      <c r="O1045" s="54">
        <v>0.40682724252491692</v>
      </c>
      <c r="P1045" s="56">
        <f t="shared" si="159"/>
        <v>3.8474651998039934E-2</v>
      </c>
    </row>
    <row r="1046" spans="1:16" x14ac:dyDescent="0.2">
      <c r="A1046" s="78">
        <f t="shared" si="160"/>
        <v>82</v>
      </c>
      <c r="B1046" s="57" t="s">
        <v>1372</v>
      </c>
      <c r="C1046" s="57">
        <v>337</v>
      </c>
      <c r="D1046" s="57"/>
      <c r="E1046" s="57">
        <v>36.6</v>
      </c>
      <c r="F1046" s="57">
        <f t="shared" si="153"/>
        <v>373.6</v>
      </c>
      <c r="G1046" s="57">
        <v>5</v>
      </c>
      <c r="H1046" s="57"/>
      <c r="I1046" s="57">
        <v>1</v>
      </c>
      <c r="J1046" s="57">
        <f t="shared" si="154"/>
        <v>6</v>
      </c>
      <c r="K1046" s="56">
        <f t="shared" si="157"/>
        <v>2.3771790808240888E-3</v>
      </c>
      <c r="L1046" s="54">
        <f t="shared" si="158"/>
        <v>8.7480190174326466</v>
      </c>
      <c r="M1046" s="54">
        <f t="shared" si="155"/>
        <v>1.9245641838351824</v>
      </c>
      <c r="N1046" s="54">
        <f t="shared" si="156"/>
        <v>4.1553090332805072</v>
      </c>
      <c r="O1046" s="54">
        <v>0.40682724252491692</v>
      </c>
      <c r="P1046" s="56">
        <f t="shared" si="159"/>
        <v>4.0778157058547253E-2</v>
      </c>
    </row>
    <row r="1047" spans="1:16" x14ac:dyDescent="0.2">
      <c r="A1047" s="78">
        <f t="shared" si="160"/>
        <v>83</v>
      </c>
      <c r="B1047" s="57" t="s">
        <v>1373</v>
      </c>
      <c r="C1047" s="57">
        <v>275</v>
      </c>
      <c r="D1047" s="57"/>
      <c r="E1047" s="57"/>
      <c r="F1047" s="57">
        <f t="shared" si="153"/>
        <v>275</v>
      </c>
      <c r="G1047" s="57">
        <v>3</v>
      </c>
      <c r="H1047" s="57"/>
      <c r="I1047" s="57">
        <v>1</v>
      </c>
      <c r="J1047" s="57">
        <f t="shared" si="154"/>
        <v>4</v>
      </c>
      <c r="K1047" s="56">
        <f t="shared" si="157"/>
        <v>1.5847860538827259E-3</v>
      </c>
      <c r="L1047" s="54">
        <f t="shared" si="158"/>
        <v>5.8320126782884314</v>
      </c>
      <c r="M1047" s="54">
        <f t="shared" si="155"/>
        <v>1.2830427892234548</v>
      </c>
      <c r="N1047" s="54">
        <f t="shared" si="156"/>
        <v>2.7702060221870046</v>
      </c>
      <c r="O1047" s="54">
        <v>0.24409634551495016</v>
      </c>
      <c r="P1047" s="56">
        <f t="shared" si="159"/>
        <v>3.6834028491686696E-2</v>
      </c>
    </row>
    <row r="1048" spans="1:16" x14ac:dyDescent="0.2">
      <c r="A1048" s="78">
        <f t="shared" si="160"/>
        <v>84</v>
      </c>
      <c r="B1048" s="57" t="s">
        <v>1374</v>
      </c>
      <c r="C1048" s="57">
        <v>568.20000000000005</v>
      </c>
      <c r="D1048" s="57">
        <v>30.6</v>
      </c>
      <c r="E1048" s="57"/>
      <c r="F1048" s="57">
        <f t="shared" si="153"/>
        <v>598.80000000000007</v>
      </c>
      <c r="G1048" s="57">
        <v>15</v>
      </c>
      <c r="H1048" s="57">
        <v>1</v>
      </c>
      <c r="I1048" s="57">
        <v>1</v>
      </c>
      <c r="J1048" s="57">
        <f t="shared" si="154"/>
        <v>17</v>
      </c>
      <c r="K1048" s="56">
        <f t="shared" si="157"/>
        <v>6.735340729001585E-3</v>
      </c>
      <c r="L1048" s="54">
        <f t="shared" si="158"/>
        <v>24.786053882725835</v>
      </c>
      <c r="M1048" s="54">
        <f t="shared" si="155"/>
        <v>5.4529318541996838</v>
      </c>
      <c r="N1048" s="54">
        <f t="shared" si="156"/>
        <v>11.773375594294771</v>
      </c>
      <c r="O1048" s="54">
        <v>1.2204817275747508</v>
      </c>
      <c r="P1048" s="56">
        <f t="shared" si="159"/>
        <v>7.2199136704734532E-2</v>
      </c>
    </row>
    <row r="1049" spans="1:16" x14ac:dyDescent="0.2">
      <c r="A1049" s="78">
        <f t="shared" si="160"/>
        <v>85</v>
      </c>
      <c r="B1049" s="57" t="s">
        <v>1375</v>
      </c>
      <c r="C1049" s="57">
        <v>242.6</v>
      </c>
      <c r="D1049" s="57"/>
      <c r="E1049" s="57">
        <v>164.4</v>
      </c>
      <c r="F1049" s="57">
        <f t="shared" si="153"/>
        <v>407</v>
      </c>
      <c r="G1049" s="57">
        <v>6</v>
      </c>
      <c r="H1049" s="57"/>
      <c r="I1049" s="57">
        <v>2</v>
      </c>
      <c r="J1049" s="57">
        <f t="shared" si="154"/>
        <v>8</v>
      </c>
      <c r="K1049" s="56">
        <f t="shared" si="157"/>
        <v>3.1695721077654518E-3</v>
      </c>
      <c r="L1049" s="54">
        <f t="shared" si="158"/>
        <v>11.664025356576863</v>
      </c>
      <c r="M1049" s="54">
        <f t="shared" si="155"/>
        <v>2.5660855784469097</v>
      </c>
      <c r="N1049" s="54">
        <f t="shared" si="156"/>
        <v>5.5404120443740092</v>
      </c>
      <c r="O1049" s="54">
        <v>0.48819269102990032</v>
      </c>
      <c r="P1049" s="56">
        <f t="shared" si="159"/>
        <v>4.9775714177954997E-2</v>
      </c>
    </row>
    <row r="1050" spans="1:16" x14ac:dyDescent="0.2">
      <c r="A1050" s="78">
        <f t="shared" si="160"/>
        <v>86</v>
      </c>
      <c r="B1050" s="57" t="s">
        <v>1376</v>
      </c>
      <c r="C1050" s="57">
        <v>255.3</v>
      </c>
      <c r="D1050" s="57"/>
      <c r="E1050" s="57"/>
      <c r="F1050" s="57">
        <f t="shared" si="153"/>
        <v>255.3</v>
      </c>
      <c r="G1050" s="57">
        <v>5</v>
      </c>
      <c r="H1050" s="57"/>
      <c r="I1050" s="57"/>
      <c r="J1050" s="57">
        <f t="shared" si="154"/>
        <v>5</v>
      </c>
      <c r="K1050" s="56">
        <f t="shared" si="157"/>
        <v>1.9809825673534074E-3</v>
      </c>
      <c r="L1050" s="54">
        <f t="shared" si="158"/>
        <v>7.2900158478605395</v>
      </c>
      <c r="M1050" s="54">
        <f t="shared" si="155"/>
        <v>1.6038034865293187</v>
      </c>
      <c r="N1050" s="54">
        <f t="shared" si="156"/>
        <v>3.4627575277337561</v>
      </c>
      <c r="O1050" s="54">
        <v>0.40682724252491692</v>
      </c>
      <c r="P1050" s="56">
        <f t="shared" si="159"/>
        <v>4.999374894104399E-2</v>
      </c>
    </row>
    <row r="1051" spans="1:16" x14ac:dyDescent="0.2">
      <c r="A1051" s="78">
        <f t="shared" si="160"/>
        <v>87</v>
      </c>
      <c r="B1051" s="57" t="s">
        <v>1377</v>
      </c>
      <c r="C1051" s="57">
        <v>139.19999999999999</v>
      </c>
      <c r="D1051" s="57"/>
      <c r="E1051" s="57"/>
      <c r="F1051" s="57">
        <f t="shared" si="153"/>
        <v>139.19999999999999</v>
      </c>
      <c r="G1051" s="57">
        <v>5</v>
      </c>
      <c r="H1051" s="57"/>
      <c r="I1051" s="57"/>
      <c r="J1051" s="57">
        <f t="shared" si="154"/>
        <v>5</v>
      </c>
      <c r="K1051" s="56">
        <f t="shared" si="157"/>
        <v>1.9809825673534074E-3</v>
      </c>
      <c r="L1051" s="54">
        <f t="shared" si="158"/>
        <v>7.2900158478605395</v>
      </c>
      <c r="M1051" s="54">
        <f t="shared" si="155"/>
        <v>1.6038034865293187</v>
      </c>
      <c r="N1051" s="54">
        <f t="shared" si="156"/>
        <v>3.4627575277337561</v>
      </c>
      <c r="O1051" s="54">
        <v>0.40682724252491692</v>
      </c>
      <c r="P1051" s="56">
        <f t="shared" si="159"/>
        <v>9.1691121441440607E-2</v>
      </c>
    </row>
    <row r="1052" spans="1:16" x14ac:dyDescent="0.2">
      <c r="A1052" s="78">
        <f t="shared" si="160"/>
        <v>88</v>
      </c>
      <c r="B1052" s="57" t="s">
        <v>1378</v>
      </c>
      <c r="C1052" s="57">
        <v>110.5</v>
      </c>
      <c r="D1052" s="57">
        <v>21.5</v>
      </c>
      <c r="E1052" s="57"/>
      <c r="F1052" s="57">
        <f t="shared" si="153"/>
        <v>132</v>
      </c>
      <c r="G1052" s="57">
        <v>3</v>
      </c>
      <c r="H1052" s="57">
        <v>1</v>
      </c>
      <c r="I1052" s="57"/>
      <c r="J1052" s="57">
        <f t="shared" si="154"/>
        <v>4</v>
      </c>
      <c r="K1052" s="56">
        <f t="shared" si="157"/>
        <v>1.5847860538827259E-3</v>
      </c>
      <c r="L1052" s="54">
        <f t="shared" si="158"/>
        <v>5.8320126782884314</v>
      </c>
      <c r="M1052" s="54">
        <f t="shared" si="155"/>
        <v>1.2830427892234548</v>
      </c>
      <c r="N1052" s="54">
        <f t="shared" si="156"/>
        <v>2.7702060221870046</v>
      </c>
      <c r="O1052" s="54">
        <v>0.24409634551495016</v>
      </c>
      <c r="P1052" s="56">
        <f t="shared" si="159"/>
        <v>7.6737559357680618E-2</v>
      </c>
    </row>
    <row r="1053" spans="1:16" x14ac:dyDescent="0.2">
      <c r="A1053" s="78">
        <f t="shared" si="160"/>
        <v>89</v>
      </c>
      <c r="B1053" s="57" t="s">
        <v>1379</v>
      </c>
      <c r="C1053" s="57">
        <v>153.9</v>
      </c>
      <c r="D1053" s="57"/>
      <c r="E1053" s="57"/>
      <c r="F1053" s="57">
        <f t="shared" si="153"/>
        <v>153.9</v>
      </c>
      <c r="G1053" s="57">
        <v>4</v>
      </c>
      <c r="H1053" s="57"/>
      <c r="I1053" s="57"/>
      <c r="J1053" s="57">
        <f t="shared" si="154"/>
        <v>4</v>
      </c>
      <c r="K1053" s="56">
        <f t="shared" si="157"/>
        <v>1.5847860538827259E-3</v>
      </c>
      <c r="L1053" s="54">
        <f t="shared" si="158"/>
        <v>5.8320126782884314</v>
      </c>
      <c r="M1053" s="54">
        <f t="shared" si="155"/>
        <v>1.2830427892234548</v>
      </c>
      <c r="N1053" s="54">
        <f t="shared" si="156"/>
        <v>2.7702060221870046</v>
      </c>
      <c r="O1053" s="54">
        <v>0.32546179401993353</v>
      </c>
      <c r="P1053" s="56">
        <f t="shared" si="159"/>
        <v>6.63464800761457E-2</v>
      </c>
    </row>
    <row r="1054" spans="1:16" x14ac:dyDescent="0.2">
      <c r="A1054" s="78">
        <f t="shared" si="160"/>
        <v>90</v>
      </c>
      <c r="B1054" s="57" t="s">
        <v>1380</v>
      </c>
      <c r="C1054" s="57">
        <v>120.6</v>
      </c>
      <c r="D1054" s="57"/>
      <c r="E1054" s="57"/>
      <c r="F1054" s="57">
        <f t="shared" si="153"/>
        <v>120.6</v>
      </c>
      <c r="G1054" s="57">
        <v>3</v>
      </c>
      <c r="H1054" s="57"/>
      <c r="I1054" s="57"/>
      <c r="J1054" s="57">
        <f t="shared" si="154"/>
        <v>3</v>
      </c>
      <c r="K1054" s="56">
        <f t="shared" si="157"/>
        <v>1.1885895404120444E-3</v>
      </c>
      <c r="L1054" s="54">
        <f t="shared" si="158"/>
        <v>4.3740095087163233</v>
      </c>
      <c r="M1054" s="54">
        <f t="shared" si="155"/>
        <v>0.96228209191759118</v>
      </c>
      <c r="N1054" s="54">
        <f t="shared" si="156"/>
        <v>2.0776545166402536</v>
      </c>
      <c r="O1054" s="54">
        <v>0.24409634551495016</v>
      </c>
      <c r="P1054" s="56">
        <f t="shared" si="159"/>
        <v>6.349952290869916E-2</v>
      </c>
    </row>
    <row r="1055" spans="1:16" x14ac:dyDescent="0.2">
      <c r="A1055" s="78">
        <f t="shared" si="160"/>
        <v>91</v>
      </c>
      <c r="B1055" s="57" t="s">
        <v>1381</v>
      </c>
      <c r="C1055" s="57">
        <v>141.30000000000001</v>
      </c>
      <c r="D1055" s="57"/>
      <c r="E1055" s="57"/>
      <c r="F1055" s="57">
        <f t="shared" si="153"/>
        <v>141.30000000000001</v>
      </c>
      <c r="G1055" s="57">
        <v>4</v>
      </c>
      <c r="H1055" s="57"/>
      <c r="I1055" s="57"/>
      <c r="J1055" s="57">
        <f t="shared" si="154"/>
        <v>4</v>
      </c>
      <c r="K1055" s="56">
        <f t="shared" si="157"/>
        <v>1.5847860538827259E-3</v>
      </c>
      <c r="L1055" s="54">
        <f t="shared" si="158"/>
        <v>5.8320126782884314</v>
      </c>
      <c r="M1055" s="54">
        <f t="shared" si="155"/>
        <v>1.2830427892234548</v>
      </c>
      <c r="N1055" s="54">
        <f t="shared" si="156"/>
        <v>2.7702060221870046</v>
      </c>
      <c r="O1055" s="54">
        <v>0.32546179401993353</v>
      </c>
      <c r="P1055" s="56">
        <f t="shared" si="159"/>
        <v>7.2262726707139582E-2</v>
      </c>
    </row>
    <row r="1056" spans="1:16" x14ac:dyDescent="0.2">
      <c r="A1056" s="78">
        <f t="shared" si="160"/>
        <v>92</v>
      </c>
      <c r="B1056" s="57" t="s">
        <v>1382</v>
      </c>
      <c r="C1056" s="57">
        <v>326</v>
      </c>
      <c r="D1056" s="57"/>
      <c r="E1056" s="57"/>
      <c r="F1056" s="57">
        <f t="shared" si="153"/>
        <v>326</v>
      </c>
      <c r="G1056" s="57">
        <v>7</v>
      </c>
      <c r="H1056" s="57"/>
      <c r="I1056" s="57"/>
      <c r="J1056" s="57">
        <f t="shared" si="154"/>
        <v>7</v>
      </c>
      <c r="K1056" s="56">
        <f t="shared" si="157"/>
        <v>2.7733755942947703E-3</v>
      </c>
      <c r="L1056" s="54">
        <f t="shared" si="158"/>
        <v>10.206022187004756</v>
      </c>
      <c r="M1056" s="54">
        <f t="shared" si="155"/>
        <v>2.2453248811410464</v>
      </c>
      <c r="N1056" s="54">
        <f t="shared" si="156"/>
        <v>4.8478605388272591</v>
      </c>
      <c r="O1056" s="54">
        <v>0.56955813953488377</v>
      </c>
      <c r="P1056" s="56">
        <f t="shared" si="159"/>
        <v>5.4812164866588797E-2</v>
      </c>
    </row>
    <row r="1057" spans="1:16" x14ac:dyDescent="0.2">
      <c r="A1057" s="78">
        <f t="shared" si="160"/>
        <v>93</v>
      </c>
      <c r="B1057" s="57" t="s">
        <v>1383</v>
      </c>
      <c r="C1057" s="57">
        <v>378.3</v>
      </c>
      <c r="D1057" s="57"/>
      <c r="E1057" s="57"/>
      <c r="F1057" s="57">
        <f t="shared" si="153"/>
        <v>378.3</v>
      </c>
      <c r="G1057" s="57">
        <v>7</v>
      </c>
      <c r="H1057" s="57"/>
      <c r="I1057" s="57"/>
      <c r="J1057" s="57">
        <f t="shared" si="154"/>
        <v>7</v>
      </c>
      <c r="K1057" s="56">
        <f t="shared" si="157"/>
        <v>2.7733755942947703E-3</v>
      </c>
      <c r="L1057" s="54">
        <f t="shared" si="158"/>
        <v>10.206022187004756</v>
      </c>
      <c r="M1057" s="54">
        <f t="shared" si="155"/>
        <v>2.2453248811410464</v>
      </c>
      <c r="N1057" s="54">
        <f t="shared" si="156"/>
        <v>4.8478605388272591</v>
      </c>
      <c r="O1057" s="54">
        <v>0.56955813953488377</v>
      </c>
      <c r="P1057" s="56">
        <f t="shared" si="159"/>
        <v>4.7234379451514527E-2</v>
      </c>
    </row>
    <row r="1058" spans="1:16" x14ac:dyDescent="0.2">
      <c r="A1058" s="78">
        <f t="shared" si="160"/>
        <v>94</v>
      </c>
      <c r="B1058" s="57" t="s">
        <v>1384</v>
      </c>
      <c r="C1058" s="57">
        <v>228.2</v>
      </c>
      <c r="D1058" s="57"/>
      <c r="E1058" s="57"/>
      <c r="F1058" s="57">
        <f t="shared" si="153"/>
        <v>228.2</v>
      </c>
      <c r="G1058" s="57">
        <v>7</v>
      </c>
      <c r="H1058" s="57"/>
      <c r="I1058" s="57"/>
      <c r="J1058" s="57">
        <f t="shared" si="154"/>
        <v>7</v>
      </c>
      <c r="K1058" s="56">
        <f t="shared" si="157"/>
        <v>2.7733755942947703E-3</v>
      </c>
      <c r="L1058" s="54">
        <f t="shared" si="158"/>
        <v>10.206022187004756</v>
      </c>
      <c r="M1058" s="54">
        <f t="shared" si="155"/>
        <v>2.2453248811410464</v>
      </c>
      <c r="N1058" s="54">
        <f t="shared" si="156"/>
        <v>4.8478605388272591</v>
      </c>
      <c r="O1058" s="54">
        <v>0.56955813953488377</v>
      </c>
      <c r="P1058" s="56">
        <f t="shared" si="159"/>
        <v>7.8303092666555427E-2</v>
      </c>
    </row>
    <row r="1059" spans="1:16" x14ac:dyDescent="0.2">
      <c r="A1059" s="78">
        <f t="shared" si="160"/>
        <v>95</v>
      </c>
      <c r="B1059" s="57" t="s">
        <v>1385</v>
      </c>
      <c r="C1059" s="57">
        <v>145.69999999999999</v>
      </c>
      <c r="D1059" s="57"/>
      <c r="E1059" s="57"/>
      <c r="F1059" s="57">
        <f t="shared" si="153"/>
        <v>145.69999999999999</v>
      </c>
      <c r="G1059" s="57">
        <v>4</v>
      </c>
      <c r="H1059" s="57"/>
      <c r="I1059" s="57"/>
      <c r="J1059" s="57">
        <f t="shared" si="154"/>
        <v>4</v>
      </c>
      <c r="K1059" s="56">
        <f t="shared" si="157"/>
        <v>1.5847860538827259E-3</v>
      </c>
      <c r="L1059" s="54">
        <f t="shared" si="158"/>
        <v>5.8320126782884314</v>
      </c>
      <c r="M1059" s="54">
        <f t="shared" si="155"/>
        <v>1.2830427892234548</v>
      </c>
      <c r="N1059" s="54">
        <f t="shared" si="156"/>
        <v>2.7702060221870046</v>
      </c>
      <c r="O1059" s="54">
        <v>0.32546179401993353</v>
      </c>
      <c r="P1059" s="56">
        <f t="shared" si="159"/>
        <v>7.0080461796285687E-2</v>
      </c>
    </row>
    <row r="1060" spans="1:16" x14ac:dyDescent="0.2">
      <c r="A1060" s="78">
        <f t="shared" si="160"/>
        <v>96</v>
      </c>
      <c r="B1060" s="57" t="s">
        <v>1386</v>
      </c>
      <c r="C1060" s="57">
        <v>220.3</v>
      </c>
      <c r="D1060" s="57"/>
      <c r="E1060" s="57"/>
      <c r="F1060" s="57">
        <f t="shared" si="153"/>
        <v>220.3</v>
      </c>
      <c r="G1060" s="57">
        <v>7</v>
      </c>
      <c r="H1060" s="57"/>
      <c r="I1060" s="57"/>
      <c r="J1060" s="57">
        <f t="shared" si="154"/>
        <v>7</v>
      </c>
      <c r="K1060" s="56">
        <f t="shared" si="157"/>
        <v>2.7733755942947703E-3</v>
      </c>
      <c r="L1060" s="54">
        <f t="shared" si="158"/>
        <v>10.206022187004756</v>
      </c>
      <c r="M1060" s="54">
        <f t="shared" si="155"/>
        <v>2.2453248811410464</v>
      </c>
      <c r="N1060" s="54">
        <f t="shared" si="156"/>
        <v>4.8478605388272591</v>
      </c>
      <c r="O1060" s="54">
        <v>0.56955813953488377</v>
      </c>
      <c r="P1060" s="56">
        <f t="shared" si="159"/>
        <v>8.1111056497993397E-2</v>
      </c>
    </row>
    <row r="1061" spans="1:16" x14ac:dyDescent="0.2">
      <c r="A1061" s="78">
        <f t="shared" si="160"/>
        <v>97</v>
      </c>
      <c r="B1061" s="57" t="s">
        <v>1387</v>
      </c>
      <c r="C1061" s="57">
        <v>5244.1</v>
      </c>
      <c r="D1061" s="57"/>
      <c r="E1061" s="57"/>
      <c r="F1061" s="57">
        <f t="shared" si="153"/>
        <v>5244.1</v>
      </c>
      <c r="G1061" s="57">
        <v>97</v>
      </c>
      <c r="H1061" s="57"/>
      <c r="I1061" s="57"/>
      <c r="J1061" s="57">
        <f t="shared" si="154"/>
        <v>97</v>
      </c>
      <c r="K1061" s="56">
        <f t="shared" si="157"/>
        <v>3.8431061806656105E-2</v>
      </c>
      <c r="L1061" s="54">
        <f t="shared" si="158"/>
        <v>141.42630744849447</v>
      </c>
      <c r="M1061" s="54">
        <f t="shared" si="155"/>
        <v>31.113787638668782</v>
      </c>
      <c r="N1061" s="54">
        <f t="shared" si="156"/>
        <v>67.177496038034874</v>
      </c>
      <c r="O1061" s="54">
        <v>7.8924485049833883</v>
      </c>
      <c r="P1061" s="56">
        <f t="shared" si="159"/>
        <v>4.7216879851677405E-2</v>
      </c>
    </row>
    <row r="1062" spans="1:16" x14ac:dyDescent="0.2">
      <c r="A1062" s="78">
        <f t="shared" si="160"/>
        <v>98</v>
      </c>
      <c r="B1062" s="57" t="s">
        <v>1388</v>
      </c>
      <c r="C1062" s="57">
        <v>164.4</v>
      </c>
      <c r="D1062" s="57"/>
      <c r="E1062" s="29"/>
      <c r="F1062" s="57">
        <f t="shared" si="153"/>
        <v>164.4</v>
      </c>
      <c r="G1062" s="57">
        <v>4</v>
      </c>
      <c r="H1062" s="57"/>
      <c r="I1062" s="57"/>
      <c r="J1062" s="57">
        <f t="shared" si="154"/>
        <v>4</v>
      </c>
      <c r="K1062" s="56">
        <f t="shared" si="157"/>
        <v>1.5847860538827259E-3</v>
      </c>
      <c r="L1062" s="54">
        <f t="shared" si="158"/>
        <v>5.8320126782884314</v>
      </c>
      <c r="M1062" s="54">
        <f t="shared" si="155"/>
        <v>1.2830427892234548</v>
      </c>
      <c r="N1062" s="54">
        <f t="shared" si="156"/>
        <v>2.7702060221870046</v>
      </c>
      <c r="O1062" s="54">
        <v>0.32546179401993353</v>
      </c>
      <c r="P1062" s="56">
        <f t="shared" si="159"/>
        <v>6.2109022407048804E-2</v>
      </c>
    </row>
    <row r="1063" spans="1:16" x14ac:dyDescent="0.2">
      <c r="A1063" s="78">
        <f t="shared" si="160"/>
        <v>99</v>
      </c>
      <c r="B1063" s="57" t="s">
        <v>1389</v>
      </c>
      <c r="C1063" s="57">
        <v>126.2</v>
      </c>
      <c r="D1063" s="57"/>
      <c r="E1063" s="57"/>
      <c r="F1063" s="57">
        <f t="shared" si="153"/>
        <v>126.2</v>
      </c>
      <c r="G1063" s="57">
        <v>3</v>
      </c>
      <c r="H1063" s="57"/>
      <c r="I1063" s="57"/>
      <c r="J1063" s="57">
        <f t="shared" si="154"/>
        <v>3</v>
      </c>
      <c r="K1063" s="56">
        <f t="shared" si="157"/>
        <v>1.1885895404120444E-3</v>
      </c>
      <c r="L1063" s="54">
        <f t="shared" si="158"/>
        <v>4.3740095087163233</v>
      </c>
      <c r="M1063" s="54">
        <f t="shared" si="155"/>
        <v>0.96228209191759118</v>
      </c>
      <c r="N1063" s="54">
        <f t="shared" si="156"/>
        <v>2.0776545166402536</v>
      </c>
      <c r="O1063" s="54">
        <v>0.24409634551495016</v>
      </c>
      <c r="P1063" s="56">
        <f t="shared" si="159"/>
        <v>6.068179447534959E-2</v>
      </c>
    </row>
    <row r="1064" spans="1:16" x14ac:dyDescent="0.2">
      <c r="A1064" s="78">
        <f t="shared" si="160"/>
        <v>100</v>
      </c>
      <c r="B1064" s="57" t="s">
        <v>1390</v>
      </c>
      <c r="C1064" s="57">
        <v>232.2</v>
      </c>
      <c r="D1064" s="57"/>
      <c r="E1064" s="57">
        <v>29.4</v>
      </c>
      <c r="F1064" s="57">
        <f t="shared" si="153"/>
        <v>261.59999999999997</v>
      </c>
      <c r="G1064" s="57">
        <v>7</v>
      </c>
      <c r="H1064" s="57"/>
      <c r="I1064" s="57">
        <v>1</v>
      </c>
      <c r="J1064" s="57">
        <f t="shared" si="154"/>
        <v>8</v>
      </c>
      <c r="K1064" s="56">
        <f t="shared" si="157"/>
        <v>3.1695721077654518E-3</v>
      </c>
      <c r="L1064" s="54">
        <f t="shared" si="158"/>
        <v>11.664025356576863</v>
      </c>
      <c r="M1064" s="54">
        <f t="shared" si="155"/>
        <v>2.5660855784469097</v>
      </c>
      <c r="N1064" s="54">
        <f t="shared" si="156"/>
        <v>5.5404120443740092</v>
      </c>
      <c r="O1064" s="54">
        <v>0.56955813953488377</v>
      </c>
      <c r="P1064" s="56">
        <f t="shared" si="159"/>
        <v>7.7752603665644751E-2</v>
      </c>
    </row>
    <row r="1065" spans="1:16" x14ac:dyDescent="0.2">
      <c r="A1065" s="78">
        <f t="shared" si="160"/>
        <v>101</v>
      </c>
      <c r="B1065" s="57" t="s">
        <v>1391</v>
      </c>
      <c r="C1065" s="57">
        <v>561.9</v>
      </c>
      <c r="D1065" s="57"/>
      <c r="E1065" s="57"/>
      <c r="F1065" s="57">
        <f t="shared" si="153"/>
        <v>561.9</v>
      </c>
      <c r="G1065" s="57">
        <v>16</v>
      </c>
      <c r="H1065" s="57"/>
      <c r="I1065" s="57"/>
      <c r="J1065" s="57">
        <f t="shared" si="154"/>
        <v>16</v>
      </c>
      <c r="K1065" s="56">
        <f t="shared" si="157"/>
        <v>6.3391442155309036E-3</v>
      </c>
      <c r="L1065" s="54">
        <f t="shared" si="158"/>
        <v>23.328050713153726</v>
      </c>
      <c r="M1065" s="54">
        <f t="shared" si="155"/>
        <v>5.1321711568938193</v>
      </c>
      <c r="N1065" s="54">
        <f t="shared" si="156"/>
        <v>11.080824088748018</v>
      </c>
      <c r="O1065" s="54">
        <v>1.3018471760797341</v>
      </c>
      <c r="P1065" s="56">
        <f t="shared" si="159"/>
        <v>7.2687120724106241E-2</v>
      </c>
    </row>
    <row r="1066" spans="1:16" x14ac:dyDescent="0.2">
      <c r="A1066" s="78">
        <f t="shared" si="160"/>
        <v>102</v>
      </c>
      <c r="B1066" s="57" t="s">
        <v>1392</v>
      </c>
      <c r="C1066" s="57">
        <v>452.2</v>
      </c>
      <c r="D1066" s="57"/>
      <c r="E1066" s="57"/>
      <c r="F1066" s="57">
        <f t="shared" si="153"/>
        <v>452.2</v>
      </c>
      <c r="G1066" s="57">
        <v>12</v>
      </c>
      <c r="H1066" s="57"/>
      <c r="I1066" s="57"/>
      <c r="J1066" s="57">
        <f t="shared" si="154"/>
        <v>12</v>
      </c>
      <c r="K1066" s="56">
        <f t="shared" si="157"/>
        <v>4.7543581616481777E-3</v>
      </c>
      <c r="L1066" s="54">
        <f t="shared" si="158"/>
        <v>17.496038034865293</v>
      </c>
      <c r="M1066" s="54">
        <f t="shared" si="155"/>
        <v>3.8491283676703647</v>
      </c>
      <c r="N1066" s="54">
        <f t="shared" si="156"/>
        <v>8.3106180665610143</v>
      </c>
      <c r="O1066" s="54">
        <v>0.97638538205980063</v>
      </c>
      <c r="P1066" s="56">
        <f t="shared" si="159"/>
        <v>6.7740313691190782E-2</v>
      </c>
    </row>
    <row r="1067" spans="1:16" x14ac:dyDescent="0.2">
      <c r="A1067" s="78">
        <f t="shared" si="160"/>
        <v>103</v>
      </c>
      <c r="B1067" s="57" t="s">
        <v>1393</v>
      </c>
      <c r="C1067" s="57">
        <v>569.4</v>
      </c>
      <c r="D1067" s="57"/>
      <c r="E1067" s="57"/>
      <c r="F1067" s="57">
        <f t="shared" si="153"/>
        <v>569.4</v>
      </c>
      <c r="G1067" s="57">
        <v>14</v>
      </c>
      <c r="H1067" s="57"/>
      <c r="I1067" s="57"/>
      <c r="J1067" s="57">
        <f t="shared" si="154"/>
        <v>14</v>
      </c>
      <c r="K1067" s="56">
        <f t="shared" si="157"/>
        <v>5.5467511885895406E-3</v>
      </c>
      <c r="L1067" s="54">
        <f t="shared" si="158"/>
        <v>20.412044374009511</v>
      </c>
      <c r="M1067" s="54">
        <f t="shared" si="155"/>
        <v>4.4906497622820929</v>
      </c>
      <c r="N1067" s="54">
        <f t="shared" si="156"/>
        <v>9.6957210776545182</v>
      </c>
      <c r="O1067" s="54">
        <v>1.1391162790697675</v>
      </c>
      <c r="P1067" s="56">
        <f t="shared" si="159"/>
        <v>6.2763490504067251E-2</v>
      </c>
    </row>
    <row r="1068" spans="1:16" x14ac:dyDescent="0.2">
      <c r="A1068" s="78">
        <f t="shared" si="160"/>
        <v>104</v>
      </c>
      <c r="B1068" s="57" t="s">
        <v>1394</v>
      </c>
      <c r="C1068" s="57">
        <v>154.30000000000001</v>
      </c>
      <c r="D1068" s="57"/>
      <c r="E1068" s="57"/>
      <c r="F1068" s="57">
        <f t="shared" si="153"/>
        <v>154.30000000000001</v>
      </c>
      <c r="G1068" s="57">
        <v>5</v>
      </c>
      <c r="H1068" s="57"/>
      <c r="I1068" s="57"/>
      <c r="J1068" s="57">
        <f t="shared" si="154"/>
        <v>5</v>
      </c>
      <c r="K1068" s="56">
        <f t="shared" si="157"/>
        <v>1.9809825673534074E-3</v>
      </c>
      <c r="L1068" s="54">
        <f t="shared" si="158"/>
        <v>7.2900158478605395</v>
      </c>
      <c r="M1068" s="54">
        <f t="shared" si="155"/>
        <v>1.6038034865293187</v>
      </c>
      <c r="N1068" s="54">
        <f t="shared" si="156"/>
        <v>3.4627575277337561</v>
      </c>
      <c r="O1068" s="54">
        <v>0.40682724252491692</v>
      </c>
      <c r="P1068" s="56">
        <f t="shared" si="159"/>
        <v>8.2718108260845954E-2</v>
      </c>
    </row>
    <row r="1069" spans="1:16" x14ac:dyDescent="0.2">
      <c r="A1069" s="78">
        <f t="shared" si="160"/>
        <v>105</v>
      </c>
      <c r="B1069" s="57" t="s">
        <v>1395</v>
      </c>
      <c r="C1069" s="57">
        <v>394.45</v>
      </c>
      <c r="D1069" s="57"/>
      <c r="E1069" s="57">
        <v>115.6</v>
      </c>
      <c r="F1069" s="57">
        <f t="shared" si="153"/>
        <v>510.04999999999995</v>
      </c>
      <c r="G1069" s="57">
        <v>11</v>
      </c>
      <c r="H1069" s="57"/>
      <c r="I1069" s="57">
        <v>3</v>
      </c>
      <c r="J1069" s="57">
        <f t="shared" si="154"/>
        <v>14</v>
      </c>
      <c r="K1069" s="56">
        <f t="shared" si="157"/>
        <v>5.5467511885895406E-3</v>
      </c>
      <c r="L1069" s="54">
        <f t="shared" si="158"/>
        <v>20.412044374009511</v>
      </c>
      <c r="M1069" s="54">
        <f t="shared" si="155"/>
        <v>4.4906497622820929</v>
      </c>
      <c r="N1069" s="54">
        <f t="shared" si="156"/>
        <v>9.6957210776545182</v>
      </c>
      <c r="O1069" s="54">
        <v>0.89501993355481713</v>
      </c>
      <c r="P1069" s="56">
        <f t="shared" si="159"/>
        <v>6.9588148509951861E-2</v>
      </c>
    </row>
    <row r="1070" spans="1:16" x14ac:dyDescent="0.2">
      <c r="A1070" s="78">
        <f t="shared" si="160"/>
        <v>106</v>
      </c>
      <c r="B1070" s="57" t="s">
        <v>1396</v>
      </c>
      <c r="C1070" s="57">
        <v>382.2</v>
      </c>
      <c r="D1070" s="57"/>
      <c r="E1070" s="80"/>
      <c r="F1070" s="57">
        <f t="shared" si="153"/>
        <v>382.2</v>
      </c>
      <c r="G1070" s="57">
        <v>12</v>
      </c>
      <c r="H1070" s="57"/>
      <c r="I1070" s="57">
        <v>1</v>
      </c>
      <c r="J1070" s="57">
        <f t="shared" si="154"/>
        <v>13</v>
      </c>
      <c r="K1070" s="56">
        <f t="shared" si="157"/>
        <v>5.1505546751188592E-3</v>
      </c>
      <c r="L1070" s="54">
        <f t="shared" si="158"/>
        <v>18.954041204437402</v>
      </c>
      <c r="M1070" s="54">
        <f t="shared" si="155"/>
        <v>4.1698890649762284</v>
      </c>
      <c r="N1070" s="54">
        <f t="shared" si="156"/>
        <v>9.0031695721077654</v>
      </c>
      <c r="O1070" s="54">
        <v>0.97638538205980063</v>
      </c>
      <c r="P1070" s="56">
        <f t="shared" si="159"/>
        <v>8.6612991165832556E-2</v>
      </c>
    </row>
    <row r="1071" spans="1:16" x14ac:dyDescent="0.2">
      <c r="A1071" s="78">
        <f t="shared" si="160"/>
        <v>107</v>
      </c>
      <c r="B1071" s="57" t="s">
        <v>1397</v>
      </c>
      <c r="C1071" s="57">
        <v>360.6</v>
      </c>
      <c r="D1071" s="57"/>
      <c r="E1071" s="57">
        <v>114.9</v>
      </c>
      <c r="F1071" s="57">
        <f t="shared" si="153"/>
        <v>475.5</v>
      </c>
      <c r="G1071" s="57">
        <v>10</v>
      </c>
      <c r="H1071" s="57"/>
      <c r="I1071" s="57">
        <v>1</v>
      </c>
      <c r="J1071" s="57">
        <f t="shared" si="154"/>
        <v>11</v>
      </c>
      <c r="K1071" s="56">
        <f t="shared" si="157"/>
        <v>4.3581616481774962E-3</v>
      </c>
      <c r="L1071" s="54">
        <f t="shared" si="158"/>
        <v>16.038034865293184</v>
      </c>
      <c r="M1071" s="54">
        <f t="shared" si="155"/>
        <v>3.5283676703645006</v>
      </c>
      <c r="N1071" s="54">
        <f t="shared" si="156"/>
        <v>7.6180665610142624</v>
      </c>
      <c r="O1071" s="54">
        <v>0.81365448504983384</v>
      </c>
      <c r="P1071" s="56">
        <f t="shared" si="159"/>
        <v>5.888143760614465E-2</v>
      </c>
    </row>
    <row r="1072" spans="1:16" x14ac:dyDescent="0.2">
      <c r="A1072" s="78">
        <f t="shared" si="160"/>
        <v>108</v>
      </c>
      <c r="B1072" s="57" t="s">
        <v>1398</v>
      </c>
      <c r="C1072" s="57">
        <v>340.3</v>
      </c>
      <c r="D1072" s="57"/>
      <c r="E1072" s="57">
        <v>203.8</v>
      </c>
      <c r="F1072" s="57">
        <f t="shared" si="153"/>
        <v>544.1</v>
      </c>
      <c r="G1072" s="57">
        <v>9</v>
      </c>
      <c r="H1072" s="57"/>
      <c r="I1072" s="57">
        <v>2</v>
      </c>
      <c r="J1072" s="57">
        <f t="shared" si="154"/>
        <v>11</v>
      </c>
      <c r="K1072" s="56">
        <f t="shared" si="157"/>
        <v>4.3581616481774962E-3</v>
      </c>
      <c r="L1072" s="54">
        <f t="shared" si="158"/>
        <v>16.038034865293184</v>
      </c>
      <c r="M1072" s="54">
        <f t="shared" si="155"/>
        <v>3.5283676703645006</v>
      </c>
      <c r="N1072" s="54">
        <f t="shared" si="156"/>
        <v>7.6180665610142624</v>
      </c>
      <c r="O1072" s="54">
        <v>0.73228903654485045</v>
      </c>
      <c r="P1072" s="56">
        <f t="shared" si="159"/>
        <v>5.1308138454726697E-2</v>
      </c>
    </row>
    <row r="1073" spans="1:16" x14ac:dyDescent="0.2">
      <c r="A1073" s="78">
        <f t="shared" si="160"/>
        <v>109</v>
      </c>
      <c r="B1073" s="57" t="s">
        <v>1399</v>
      </c>
      <c r="C1073" s="57">
        <v>171.5</v>
      </c>
      <c r="D1073" s="57"/>
      <c r="E1073" s="57">
        <v>70</v>
      </c>
      <c r="F1073" s="57">
        <f t="shared" si="153"/>
        <v>241.5</v>
      </c>
      <c r="G1073" s="57">
        <v>6</v>
      </c>
      <c r="H1073" s="57"/>
      <c r="I1073" s="57">
        <v>2</v>
      </c>
      <c r="J1073" s="57">
        <f t="shared" si="154"/>
        <v>8</v>
      </c>
      <c r="K1073" s="56">
        <f t="shared" si="157"/>
        <v>3.1695721077654518E-3</v>
      </c>
      <c r="L1073" s="54">
        <f t="shared" si="158"/>
        <v>11.664025356576863</v>
      </c>
      <c r="M1073" s="54">
        <f t="shared" si="155"/>
        <v>2.5660855784469097</v>
      </c>
      <c r="N1073" s="54">
        <f t="shared" si="156"/>
        <v>5.5404120443740092</v>
      </c>
      <c r="O1073" s="54">
        <v>0.48819269102990032</v>
      </c>
      <c r="P1073" s="56">
        <f t="shared" si="159"/>
        <v>8.388702140963844E-2</v>
      </c>
    </row>
    <row r="1074" spans="1:16" x14ac:dyDescent="0.2">
      <c r="A1074" s="78">
        <f t="shared" si="160"/>
        <v>110</v>
      </c>
      <c r="B1074" s="57" t="s">
        <v>1400</v>
      </c>
      <c r="C1074" s="57">
        <v>338.7</v>
      </c>
      <c r="D1074" s="57"/>
      <c r="E1074" s="57">
        <v>33.5</v>
      </c>
      <c r="F1074" s="57">
        <f t="shared" si="153"/>
        <v>372.2</v>
      </c>
      <c r="G1074" s="57">
        <v>15</v>
      </c>
      <c r="H1074" s="57"/>
      <c r="I1074" s="57">
        <v>2</v>
      </c>
      <c r="J1074" s="57">
        <f t="shared" si="154"/>
        <v>17</v>
      </c>
      <c r="K1074" s="56">
        <f t="shared" si="157"/>
        <v>6.735340729001585E-3</v>
      </c>
      <c r="L1074" s="54">
        <f t="shared" si="158"/>
        <v>24.786053882725835</v>
      </c>
      <c r="M1074" s="54">
        <f t="shared" si="155"/>
        <v>5.4529318541996838</v>
      </c>
      <c r="N1074" s="54">
        <f t="shared" si="156"/>
        <v>11.773375594294771</v>
      </c>
      <c r="O1074" s="54">
        <v>1.2204817275747508</v>
      </c>
      <c r="P1074" s="56">
        <f t="shared" si="159"/>
        <v>0.1161548711950431</v>
      </c>
    </row>
    <row r="1075" spans="1:16" x14ac:dyDescent="0.2">
      <c r="A1075" s="78">
        <f t="shared" si="160"/>
        <v>111</v>
      </c>
      <c r="B1075" s="57" t="s">
        <v>1401</v>
      </c>
      <c r="C1075" s="57">
        <v>241.5</v>
      </c>
      <c r="D1075" s="57"/>
      <c r="E1075" s="57"/>
      <c r="F1075" s="57">
        <f t="shared" si="153"/>
        <v>241.5</v>
      </c>
      <c r="G1075" s="57">
        <v>5</v>
      </c>
      <c r="H1075" s="57"/>
      <c r="I1075" s="57">
        <v>1</v>
      </c>
      <c r="J1075" s="57">
        <f t="shared" si="154"/>
        <v>6</v>
      </c>
      <c r="K1075" s="56">
        <f t="shared" si="157"/>
        <v>2.3771790808240888E-3</v>
      </c>
      <c r="L1075" s="54">
        <f t="shared" si="158"/>
        <v>8.7480190174326466</v>
      </c>
      <c r="M1075" s="54">
        <f t="shared" si="155"/>
        <v>1.9245641838351824</v>
      </c>
      <c r="N1075" s="54">
        <f t="shared" si="156"/>
        <v>4.1553090332805072</v>
      </c>
      <c r="O1075" s="54">
        <v>0.40682724252491692</v>
      </c>
      <c r="P1075" s="56">
        <f t="shared" si="159"/>
        <v>6.3083724542746397E-2</v>
      </c>
    </row>
    <row r="1076" spans="1:16" x14ac:dyDescent="0.2">
      <c r="A1076" s="78">
        <f t="shared" si="160"/>
        <v>112</v>
      </c>
      <c r="B1076" s="57" t="s">
        <v>1402</v>
      </c>
      <c r="C1076" s="57">
        <v>331.7</v>
      </c>
      <c r="D1076" s="57"/>
      <c r="E1076" s="57"/>
      <c r="F1076" s="57">
        <f t="shared" si="153"/>
        <v>331.7</v>
      </c>
      <c r="G1076" s="57">
        <v>9</v>
      </c>
      <c r="H1076" s="57"/>
      <c r="I1076" s="57">
        <v>2</v>
      </c>
      <c r="J1076" s="57">
        <f t="shared" si="154"/>
        <v>11</v>
      </c>
      <c r="K1076" s="56">
        <f t="shared" si="157"/>
        <v>4.3581616481774962E-3</v>
      </c>
      <c r="L1076" s="54">
        <f t="shared" si="158"/>
        <v>16.038034865293184</v>
      </c>
      <c r="M1076" s="54">
        <f t="shared" si="155"/>
        <v>3.5283676703645006</v>
      </c>
      <c r="N1076" s="54">
        <f t="shared" si="156"/>
        <v>7.6180665610142624</v>
      </c>
      <c r="O1076" s="54">
        <v>0.73228903654485045</v>
      </c>
      <c r="P1076" s="56">
        <f t="shared" si="159"/>
        <v>8.4162671489951144E-2</v>
      </c>
    </row>
    <row r="1077" spans="1:16" x14ac:dyDescent="0.2">
      <c r="A1077" s="78">
        <f t="shared" si="160"/>
        <v>113</v>
      </c>
      <c r="B1077" s="57" t="s">
        <v>1403</v>
      </c>
      <c r="C1077" s="57">
        <v>95</v>
      </c>
      <c r="D1077" s="57"/>
      <c r="E1077" s="57"/>
      <c r="F1077" s="57">
        <f t="shared" si="153"/>
        <v>95</v>
      </c>
      <c r="G1077" s="57">
        <v>3</v>
      </c>
      <c r="H1077" s="57"/>
      <c r="I1077" s="57"/>
      <c r="J1077" s="57">
        <f t="shared" si="154"/>
        <v>3</v>
      </c>
      <c r="K1077" s="56">
        <f t="shared" si="157"/>
        <v>1.1885895404120444E-3</v>
      </c>
      <c r="L1077" s="54">
        <f t="shared" si="158"/>
        <v>4.3740095087163233</v>
      </c>
      <c r="M1077" s="54">
        <f t="shared" si="155"/>
        <v>0.96228209191759118</v>
      </c>
      <c r="N1077" s="54">
        <f t="shared" si="156"/>
        <v>2.0776545166402536</v>
      </c>
      <c r="O1077" s="54">
        <v>0.24409634551495016</v>
      </c>
      <c r="P1077" s="56">
        <f t="shared" si="159"/>
        <v>8.0610973292517027E-2</v>
      </c>
    </row>
    <row r="1078" spans="1:16" x14ac:dyDescent="0.2">
      <c r="A1078" s="78">
        <f t="shared" si="160"/>
        <v>114</v>
      </c>
      <c r="B1078" s="57" t="s">
        <v>1404</v>
      </c>
      <c r="C1078" s="57">
        <v>208.9</v>
      </c>
      <c r="D1078" s="57"/>
      <c r="E1078" s="57"/>
      <c r="F1078" s="57">
        <f t="shared" si="153"/>
        <v>208.9</v>
      </c>
      <c r="G1078" s="57">
        <v>4</v>
      </c>
      <c r="H1078" s="57"/>
      <c r="I1078" s="57"/>
      <c r="J1078" s="57">
        <f t="shared" si="154"/>
        <v>4</v>
      </c>
      <c r="K1078" s="56">
        <f t="shared" si="157"/>
        <v>1.5847860538827259E-3</v>
      </c>
      <c r="L1078" s="54">
        <f t="shared" si="158"/>
        <v>5.8320126782884314</v>
      </c>
      <c r="M1078" s="54">
        <f t="shared" si="155"/>
        <v>1.2830427892234548</v>
      </c>
      <c r="N1078" s="54">
        <f t="shared" si="156"/>
        <v>2.7702060221870046</v>
      </c>
      <c r="O1078" s="54">
        <v>0.32546179401993353</v>
      </c>
      <c r="P1078" s="56">
        <f t="shared" si="159"/>
        <v>4.8878522181516629E-2</v>
      </c>
    </row>
    <row r="1079" spans="1:16" x14ac:dyDescent="0.2">
      <c r="A1079" s="78">
        <f t="shared" si="160"/>
        <v>115</v>
      </c>
      <c r="B1079" s="57" t="s">
        <v>1405</v>
      </c>
      <c r="C1079" s="57">
        <v>141.30000000000001</v>
      </c>
      <c r="D1079" s="57"/>
      <c r="E1079" s="57"/>
      <c r="F1079" s="57">
        <f t="shared" si="153"/>
        <v>141.30000000000001</v>
      </c>
      <c r="G1079" s="57">
        <v>3</v>
      </c>
      <c r="H1079" s="57"/>
      <c r="I1079" s="57"/>
      <c r="J1079" s="57">
        <f t="shared" si="154"/>
        <v>3</v>
      </c>
      <c r="K1079" s="56">
        <f t="shared" si="157"/>
        <v>1.1885895404120444E-3</v>
      </c>
      <c r="L1079" s="54">
        <f t="shared" si="158"/>
        <v>4.3740095087163233</v>
      </c>
      <c r="M1079" s="54">
        <f t="shared" si="155"/>
        <v>0.96228209191759118</v>
      </c>
      <c r="N1079" s="54">
        <f t="shared" si="156"/>
        <v>2.0776545166402536</v>
      </c>
      <c r="O1079" s="54">
        <v>0.24409634551495016</v>
      </c>
      <c r="P1079" s="56">
        <f t="shared" si="159"/>
        <v>5.419704503035469E-2</v>
      </c>
    </row>
    <row r="1080" spans="1:16" x14ac:dyDescent="0.2">
      <c r="A1080" s="78">
        <f t="shared" si="160"/>
        <v>116</v>
      </c>
      <c r="B1080" s="57" t="s">
        <v>1406</v>
      </c>
      <c r="C1080" s="57">
        <v>372.1</v>
      </c>
      <c r="D1080" s="57"/>
      <c r="E1080" s="57"/>
      <c r="F1080" s="57">
        <f t="shared" si="153"/>
        <v>372.1</v>
      </c>
      <c r="G1080" s="57">
        <v>7</v>
      </c>
      <c r="H1080" s="57"/>
      <c r="I1080" s="57">
        <v>1</v>
      </c>
      <c r="J1080" s="57">
        <f t="shared" si="154"/>
        <v>8</v>
      </c>
      <c r="K1080" s="56">
        <f t="shared" si="157"/>
        <v>3.1695721077654518E-3</v>
      </c>
      <c r="L1080" s="54">
        <f t="shared" si="158"/>
        <v>11.664025356576863</v>
      </c>
      <c r="M1080" s="54">
        <f t="shared" si="155"/>
        <v>2.5660855784469097</v>
      </c>
      <c r="N1080" s="54">
        <f t="shared" si="156"/>
        <v>5.5404120443740092</v>
      </c>
      <c r="O1080" s="54">
        <v>0.56955813953488377</v>
      </c>
      <c r="P1080" s="56">
        <f t="shared" si="159"/>
        <v>5.4662943076948842E-2</v>
      </c>
    </row>
    <row r="1081" spans="1:16" x14ac:dyDescent="0.2">
      <c r="A1081" s="78">
        <f t="shared" si="160"/>
        <v>117</v>
      </c>
      <c r="B1081" s="57" t="s">
        <v>1407</v>
      </c>
      <c r="C1081" s="57">
        <v>313.60000000000002</v>
      </c>
      <c r="D1081" s="57"/>
      <c r="E1081" s="57">
        <v>40</v>
      </c>
      <c r="F1081" s="57">
        <f t="shared" si="153"/>
        <v>353.6</v>
      </c>
      <c r="G1081" s="57">
        <v>7</v>
      </c>
      <c r="H1081" s="57"/>
      <c r="I1081" s="57">
        <v>1</v>
      </c>
      <c r="J1081" s="57">
        <f t="shared" si="154"/>
        <v>8</v>
      </c>
      <c r="K1081" s="56">
        <f t="shared" si="157"/>
        <v>3.1695721077654518E-3</v>
      </c>
      <c r="L1081" s="54">
        <f t="shared" si="158"/>
        <v>11.664025356576863</v>
      </c>
      <c r="M1081" s="54">
        <f t="shared" si="155"/>
        <v>2.5660855784469097</v>
      </c>
      <c r="N1081" s="54">
        <f t="shared" si="156"/>
        <v>5.5404120443740092</v>
      </c>
      <c r="O1081" s="54">
        <v>0.56955813953488377</v>
      </c>
      <c r="P1081" s="56">
        <f t="shared" si="159"/>
        <v>5.7522853843135366E-2</v>
      </c>
    </row>
    <row r="1082" spans="1:16" x14ac:dyDescent="0.2">
      <c r="A1082" s="78">
        <f t="shared" si="160"/>
        <v>118</v>
      </c>
      <c r="B1082" s="57" t="s">
        <v>1408</v>
      </c>
      <c r="C1082" s="57">
        <v>249.6</v>
      </c>
      <c r="D1082" s="57"/>
      <c r="E1082" s="57"/>
      <c r="F1082" s="57">
        <f t="shared" si="153"/>
        <v>249.6</v>
      </c>
      <c r="G1082" s="57">
        <v>6</v>
      </c>
      <c r="H1082" s="57"/>
      <c r="I1082" s="57"/>
      <c r="J1082" s="57">
        <f t="shared" si="154"/>
        <v>6</v>
      </c>
      <c r="K1082" s="56">
        <f t="shared" si="157"/>
        <v>2.3771790808240888E-3</v>
      </c>
      <c r="L1082" s="54">
        <f t="shared" si="158"/>
        <v>8.7480190174326466</v>
      </c>
      <c r="M1082" s="54">
        <f t="shared" si="155"/>
        <v>1.9245641838351824</v>
      </c>
      <c r="N1082" s="54">
        <f t="shared" si="156"/>
        <v>4.1553090332805072</v>
      </c>
      <c r="O1082" s="54">
        <v>0.48819269102990032</v>
      </c>
      <c r="P1082" s="56">
        <f t="shared" si="159"/>
        <v>6.1362519733887164E-2</v>
      </c>
    </row>
    <row r="1083" spans="1:16" x14ac:dyDescent="0.2">
      <c r="A1083" s="78">
        <f t="shared" si="160"/>
        <v>119</v>
      </c>
      <c r="B1083" s="57" t="s">
        <v>1409</v>
      </c>
      <c r="C1083" s="57">
        <v>305.8</v>
      </c>
      <c r="D1083" s="57"/>
      <c r="E1083" s="57">
        <v>36.5</v>
      </c>
      <c r="F1083" s="57">
        <f t="shared" si="153"/>
        <v>342.3</v>
      </c>
      <c r="G1083" s="57">
        <v>6</v>
      </c>
      <c r="H1083" s="57"/>
      <c r="I1083" s="57">
        <v>1</v>
      </c>
      <c r="J1083" s="57">
        <f t="shared" si="154"/>
        <v>7</v>
      </c>
      <c r="K1083" s="56">
        <f t="shared" si="157"/>
        <v>2.7733755942947703E-3</v>
      </c>
      <c r="L1083" s="54">
        <f t="shared" si="158"/>
        <v>10.206022187004756</v>
      </c>
      <c r="M1083" s="54">
        <f t="shared" si="155"/>
        <v>2.2453248811410464</v>
      </c>
      <c r="N1083" s="54">
        <f t="shared" si="156"/>
        <v>4.8478605388272591</v>
      </c>
      <c r="O1083" s="54">
        <v>0.48819269102990032</v>
      </c>
      <c r="P1083" s="56">
        <f t="shared" si="159"/>
        <v>5.1964359620224845E-2</v>
      </c>
    </row>
    <row r="1084" spans="1:16" x14ac:dyDescent="0.2">
      <c r="A1084" s="78">
        <f t="shared" si="160"/>
        <v>120</v>
      </c>
      <c r="B1084" s="57" t="s">
        <v>1410</v>
      </c>
      <c r="C1084" s="57">
        <v>206.5</v>
      </c>
      <c r="D1084" s="57"/>
      <c r="E1084" s="57"/>
      <c r="F1084" s="57">
        <f t="shared" si="153"/>
        <v>206.5</v>
      </c>
      <c r="G1084" s="57">
        <v>5</v>
      </c>
      <c r="H1084" s="57"/>
      <c r="I1084" s="57"/>
      <c r="J1084" s="57">
        <f t="shared" si="154"/>
        <v>5</v>
      </c>
      <c r="K1084" s="56">
        <f t="shared" si="157"/>
        <v>1.9809825673534074E-3</v>
      </c>
      <c r="L1084" s="54">
        <f t="shared" si="158"/>
        <v>7.2900158478605395</v>
      </c>
      <c r="M1084" s="54">
        <f t="shared" si="155"/>
        <v>1.6038034865293187</v>
      </c>
      <c r="N1084" s="54">
        <f t="shared" si="156"/>
        <v>3.4627575277337561</v>
      </c>
      <c r="O1084" s="54">
        <v>0.40682724252491692</v>
      </c>
      <c r="P1084" s="56">
        <f t="shared" si="159"/>
        <v>6.1808252322753179E-2</v>
      </c>
    </row>
    <row r="1085" spans="1:16" x14ac:dyDescent="0.2">
      <c r="A1085" s="78">
        <f t="shared" si="160"/>
        <v>121</v>
      </c>
      <c r="B1085" s="57" t="s">
        <v>1411</v>
      </c>
      <c r="C1085" s="57">
        <v>300.39999999999998</v>
      </c>
      <c r="D1085" s="57"/>
      <c r="E1085" s="57"/>
      <c r="F1085" s="57">
        <f t="shared" si="153"/>
        <v>300.39999999999998</v>
      </c>
      <c r="G1085" s="57">
        <v>6</v>
      </c>
      <c r="H1085" s="57"/>
      <c r="I1085" s="57"/>
      <c r="J1085" s="57">
        <f t="shared" si="154"/>
        <v>6</v>
      </c>
      <c r="K1085" s="56">
        <f t="shared" si="157"/>
        <v>2.3771790808240888E-3</v>
      </c>
      <c r="L1085" s="54">
        <f t="shared" si="158"/>
        <v>8.7480190174326466</v>
      </c>
      <c r="M1085" s="54">
        <f t="shared" si="155"/>
        <v>1.9245641838351824</v>
      </c>
      <c r="N1085" s="54">
        <f t="shared" si="156"/>
        <v>4.1553090332805072</v>
      </c>
      <c r="O1085" s="54">
        <v>0.48819269102990032</v>
      </c>
      <c r="P1085" s="56">
        <f t="shared" si="159"/>
        <v>5.0985635571165901E-2</v>
      </c>
    </row>
    <row r="1086" spans="1:16" x14ac:dyDescent="0.2">
      <c r="A1086" s="78">
        <f t="shared" si="160"/>
        <v>122</v>
      </c>
      <c r="B1086" s="57" t="s">
        <v>1412</v>
      </c>
      <c r="C1086" s="57">
        <v>913.8</v>
      </c>
      <c r="D1086" s="57"/>
      <c r="E1086" s="57"/>
      <c r="F1086" s="57">
        <f t="shared" ref="F1086:F1146" si="161">C1086+D1086+E1086</f>
        <v>913.8</v>
      </c>
      <c r="G1086" s="57">
        <v>15</v>
      </c>
      <c r="H1086" s="57"/>
      <c r="I1086" s="57"/>
      <c r="J1086" s="57">
        <f t="shared" si="154"/>
        <v>15</v>
      </c>
      <c r="K1086" s="56">
        <f t="shared" si="157"/>
        <v>5.9429477020602221E-3</v>
      </c>
      <c r="L1086" s="54">
        <f t="shared" si="158"/>
        <v>21.870047543581617</v>
      </c>
      <c r="M1086" s="54">
        <f t="shared" si="155"/>
        <v>4.8114104595879557</v>
      </c>
      <c r="N1086" s="54">
        <f t="shared" si="156"/>
        <v>10.388272583201267</v>
      </c>
      <c r="O1086" s="54">
        <v>1.2204817275747508</v>
      </c>
      <c r="P1086" s="56">
        <f t="shared" si="159"/>
        <v>4.1902180251636674E-2</v>
      </c>
    </row>
    <row r="1087" spans="1:16" x14ac:dyDescent="0.2">
      <c r="A1087" s="78">
        <f t="shared" si="160"/>
        <v>123</v>
      </c>
      <c r="B1087" s="57" t="s">
        <v>1413</v>
      </c>
      <c r="C1087" s="57">
        <v>124.1</v>
      </c>
      <c r="D1087" s="57"/>
      <c r="E1087" s="57"/>
      <c r="F1087" s="57">
        <f t="shared" si="161"/>
        <v>124.1</v>
      </c>
      <c r="G1087" s="57">
        <v>3</v>
      </c>
      <c r="H1087" s="57"/>
      <c r="I1087" s="57"/>
      <c r="J1087" s="57">
        <f t="shared" si="154"/>
        <v>3</v>
      </c>
      <c r="K1087" s="56">
        <f t="shared" si="157"/>
        <v>1.1885895404120444E-3</v>
      </c>
      <c r="L1087" s="54">
        <f t="shared" si="158"/>
        <v>4.3740095087163233</v>
      </c>
      <c r="M1087" s="54">
        <f t="shared" si="155"/>
        <v>0.96228209191759118</v>
      </c>
      <c r="N1087" s="54">
        <f t="shared" si="156"/>
        <v>2.0776545166402536</v>
      </c>
      <c r="O1087" s="54">
        <v>0.24409634551495016</v>
      </c>
      <c r="P1087" s="56">
        <f t="shared" si="159"/>
        <v>6.1708641924166953E-2</v>
      </c>
    </row>
    <row r="1088" spans="1:16" x14ac:dyDescent="0.2">
      <c r="A1088" s="78">
        <f t="shared" si="160"/>
        <v>124</v>
      </c>
      <c r="B1088" s="57" t="s">
        <v>1414</v>
      </c>
      <c r="C1088" s="57">
        <v>173.4</v>
      </c>
      <c r="D1088" s="57"/>
      <c r="E1088" s="57"/>
      <c r="F1088" s="57">
        <f t="shared" si="161"/>
        <v>173.4</v>
      </c>
      <c r="G1088" s="57">
        <v>4</v>
      </c>
      <c r="H1088" s="57"/>
      <c r="I1088" s="57"/>
      <c r="J1088" s="57">
        <f t="shared" si="154"/>
        <v>4</v>
      </c>
      <c r="K1088" s="56">
        <f t="shared" si="157"/>
        <v>1.5847860538827259E-3</v>
      </c>
      <c r="L1088" s="54">
        <f t="shared" si="158"/>
        <v>5.8320126782884314</v>
      </c>
      <c r="M1088" s="54">
        <f t="shared" ref="M1088:M1148" si="162">L1088*0.22</f>
        <v>1.2830427892234548</v>
      </c>
      <c r="N1088" s="54">
        <f t="shared" si="156"/>
        <v>2.7702060221870046</v>
      </c>
      <c r="O1088" s="54">
        <v>0.32546179401993353</v>
      </c>
      <c r="P1088" s="56">
        <f t="shared" si="159"/>
        <v>5.8885370725022056E-2</v>
      </c>
    </row>
    <row r="1089" spans="1:16" x14ac:dyDescent="0.2">
      <c r="A1089" s="78">
        <f t="shared" si="160"/>
        <v>125</v>
      </c>
      <c r="B1089" s="57" t="s">
        <v>1415</v>
      </c>
      <c r="C1089" s="57">
        <v>262.2</v>
      </c>
      <c r="D1089" s="57"/>
      <c r="E1089" s="57"/>
      <c r="F1089" s="57">
        <f t="shared" si="161"/>
        <v>262.2</v>
      </c>
      <c r="G1089" s="57">
        <v>5</v>
      </c>
      <c r="H1089" s="57"/>
      <c r="I1089" s="57"/>
      <c r="J1089" s="57">
        <f t="shared" si="154"/>
        <v>5</v>
      </c>
      <c r="K1089" s="56">
        <f t="shared" si="157"/>
        <v>1.9809825673534074E-3</v>
      </c>
      <c r="L1089" s="54">
        <f t="shared" si="158"/>
        <v>7.2900158478605395</v>
      </c>
      <c r="M1089" s="54">
        <f t="shared" si="162"/>
        <v>1.6038034865293187</v>
      </c>
      <c r="N1089" s="54">
        <f t="shared" si="156"/>
        <v>3.4627575277337561</v>
      </c>
      <c r="O1089" s="54">
        <v>0.40682724252491692</v>
      </c>
      <c r="P1089" s="56">
        <f t="shared" si="159"/>
        <v>4.867812396891126E-2</v>
      </c>
    </row>
    <row r="1090" spans="1:16" x14ac:dyDescent="0.2">
      <c r="A1090" s="78">
        <f t="shared" si="160"/>
        <v>126</v>
      </c>
      <c r="B1090" s="57" t="s">
        <v>1419</v>
      </c>
      <c r="C1090" s="57">
        <v>375.7</v>
      </c>
      <c r="D1090" s="57"/>
      <c r="E1090" s="57">
        <v>26.9</v>
      </c>
      <c r="F1090" s="57">
        <f t="shared" si="161"/>
        <v>402.59999999999997</v>
      </c>
      <c r="G1090" s="57">
        <v>11</v>
      </c>
      <c r="H1090" s="57"/>
      <c r="I1090" s="57">
        <v>1</v>
      </c>
      <c r="J1090" s="57">
        <f t="shared" si="154"/>
        <v>12</v>
      </c>
      <c r="K1090" s="56">
        <f t="shared" si="157"/>
        <v>4.7543581616481777E-3</v>
      </c>
      <c r="L1090" s="54">
        <f t="shared" si="158"/>
        <v>17.496038034865293</v>
      </c>
      <c r="M1090" s="54">
        <f t="shared" si="162"/>
        <v>3.8491283676703647</v>
      </c>
      <c r="N1090" s="54">
        <f t="shared" si="156"/>
        <v>8.3106180665610143</v>
      </c>
      <c r="O1090" s="54">
        <v>0.89501993355481713</v>
      </c>
      <c r="P1090" s="56">
        <f t="shared" si="159"/>
        <v>7.5883766524221297E-2</v>
      </c>
    </row>
    <row r="1091" spans="1:16" x14ac:dyDescent="0.2">
      <c r="A1091" s="78">
        <f t="shared" si="160"/>
        <v>127</v>
      </c>
      <c r="B1091" s="57" t="s">
        <v>1420</v>
      </c>
      <c r="C1091" s="57">
        <v>180</v>
      </c>
      <c r="D1091" s="57"/>
      <c r="E1091" s="57"/>
      <c r="F1091" s="57">
        <f t="shared" si="161"/>
        <v>180</v>
      </c>
      <c r="G1091" s="57">
        <v>4</v>
      </c>
      <c r="H1091" s="57"/>
      <c r="I1091" s="57"/>
      <c r="J1091" s="57">
        <f t="shared" si="154"/>
        <v>4</v>
      </c>
      <c r="K1091" s="56">
        <f t="shared" si="157"/>
        <v>1.5847860538827259E-3</v>
      </c>
      <c r="L1091" s="54">
        <f t="shared" si="158"/>
        <v>5.8320126782884314</v>
      </c>
      <c r="M1091" s="54">
        <f t="shared" si="162"/>
        <v>1.2830427892234548</v>
      </c>
      <c r="N1091" s="54">
        <f t="shared" si="156"/>
        <v>2.7702060221870046</v>
      </c>
      <c r="O1091" s="54">
        <v>0.32546179401993353</v>
      </c>
      <c r="P1091" s="56">
        <f t="shared" si="159"/>
        <v>5.6726240465104577E-2</v>
      </c>
    </row>
    <row r="1092" spans="1:16" x14ac:dyDescent="0.2">
      <c r="A1092" s="78">
        <f t="shared" si="160"/>
        <v>128</v>
      </c>
      <c r="B1092" s="57" t="s">
        <v>1421</v>
      </c>
      <c r="C1092" s="57">
        <v>580.1</v>
      </c>
      <c r="D1092" s="57"/>
      <c r="E1092" s="57"/>
      <c r="F1092" s="57">
        <f t="shared" si="161"/>
        <v>580.1</v>
      </c>
      <c r="G1092" s="57">
        <v>9</v>
      </c>
      <c r="H1092" s="57"/>
      <c r="I1092" s="57">
        <v>1</v>
      </c>
      <c r="J1092" s="57">
        <f t="shared" si="154"/>
        <v>10</v>
      </c>
      <c r="K1092" s="56">
        <f t="shared" si="157"/>
        <v>3.9619651347068147E-3</v>
      </c>
      <c r="L1092" s="54">
        <f t="shared" si="158"/>
        <v>14.580031695721079</v>
      </c>
      <c r="M1092" s="54">
        <f t="shared" si="162"/>
        <v>3.2076069730586374</v>
      </c>
      <c r="N1092" s="54">
        <f t="shared" si="156"/>
        <v>6.9255150554675122</v>
      </c>
      <c r="O1092" s="54">
        <v>0.73228903654485045</v>
      </c>
      <c r="P1092" s="56">
        <f t="shared" si="159"/>
        <v>4.3863890296142176E-2</v>
      </c>
    </row>
    <row r="1093" spans="1:16" x14ac:dyDescent="0.2">
      <c r="A1093" s="78">
        <f t="shared" si="160"/>
        <v>129</v>
      </c>
      <c r="B1093" s="57" t="s">
        <v>1425</v>
      </c>
      <c r="C1093" s="57">
        <v>351</v>
      </c>
      <c r="D1093" s="57"/>
      <c r="E1093" s="57"/>
      <c r="F1093" s="57">
        <f t="shared" si="161"/>
        <v>351</v>
      </c>
      <c r="G1093" s="57">
        <v>12</v>
      </c>
      <c r="H1093" s="57"/>
      <c r="I1093" s="57"/>
      <c r="J1093" s="57">
        <f t="shared" ref="J1093:J1156" si="163">G1093+H1093+I1093</f>
        <v>12</v>
      </c>
      <c r="K1093" s="56">
        <f t="shared" si="157"/>
        <v>4.7543581616481777E-3</v>
      </c>
      <c r="L1093" s="54">
        <f t="shared" si="158"/>
        <v>17.496038034865293</v>
      </c>
      <c r="M1093" s="54">
        <f t="shared" si="162"/>
        <v>3.8491283676703647</v>
      </c>
      <c r="N1093" s="54">
        <f t="shared" ref="N1093:N1156" si="164">L1093*0.475</f>
        <v>8.3106180665610143</v>
      </c>
      <c r="O1093" s="54">
        <v>0.97638538205980063</v>
      </c>
      <c r="P1093" s="56">
        <f t="shared" si="159"/>
        <v>8.727113917708397E-2</v>
      </c>
    </row>
    <row r="1094" spans="1:16" x14ac:dyDescent="0.2">
      <c r="A1094" s="78">
        <f t="shared" si="160"/>
        <v>130</v>
      </c>
      <c r="B1094" s="57" t="s">
        <v>1426</v>
      </c>
      <c r="C1094" s="57">
        <v>299.7</v>
      </c>
      <c r="D1094" s="57"/>
      <c r="E1094" s="57"/>
      <c r="F1094" s="57">
        <f t="shared" si="161"/>
        <v>299.7</v>
      </c>
      <c r="G1094" s="57">
        <v>6</v>
      </c>
      <c r="H1094" s="57"/>
      <c r="I1094" s="57"/>
      <c r="J1094" s="57">
        <f t="shared" si="163"/>
        <v>6</v>
      </c>
      <c r="K1094" s="56">
        <f t="shared" ref="K1094:K1157" si="165">2/$J$1330*J1094</f>
        <v>2.3771790808240888E-3</v>
      </c>
      <c r="L1094" s="54">
        <f t="shared" ref="L1094:L1157" si="166">K1094*3680</f>
        <v>8.7480190174326466</v>
      </c>
      <c r="M1094" s="54">
        <f t="shared" si="162"/>
        <v>1.9245641838351824</v>
      </c>
      <c r="N1094" s="54">
        <f t="shared" si="164"/>
        <v>4.1553090332805072</v>
      </c>
      <c r="O1094" s="54">
        <v>0.48819269102990032</v>
      </c>
      <c r="P1094" s="56">
        <f t="shared" ref="P1094:P1157" si="167">(L1094+M1094+N1094+O1094)/F1094</f>
        <v>5.1104721139733855E-2</v>
      </c>
    </row>
    <row r="1095" spans="1:16" x14ac:dyDescent="0.2">
      <c r="A1095" s="78">
        <f t="shared" ref="A1095:A1158" si="168">A1094+1</f>
        <v>131</v>
      </c>
      <c r="B1095" s="57" t="s">
        <v>1427</v>
      </c>
      <c r="C1095" s="57">
        <v>428.3</v>
      </c>
      <c r="D1095" s="57"/>
      <c r="E1095" s="57"/>
      <c r="F1095" s="57">
        <f t="shared" si="161"/>
        <v>428.3</v>
      </c>
      <c r="G1095" s="57">
        <v>10</v>
      </c>
      <c r="H1095" s="57"/>
      <c r="I1095" s="57"/>
      <c r="J1095" s="57">
        <f t="shared" si="163"/>
        <v>10</v>
      </c>
      <c r="K1095" s="56">
        <f t="shared" si="165"/>
        <v>3.9619651347068147E-3</v>
      </c>
      <c r="L1095" s="54">
        <f t="shared" si="166"/>
        <v>14.580031695721079</v>
      </c>
      <c r="M1095" s="54">
        <f t="shared" si="162"/>
        <v>3.2076069730586374</v>
      </c>
      <c r="N1095" s="54">
        <f t="shared" si="164"/>
        <v>6.9255150554675122</v>
      </c>
      <c r="O1095" s="54">
        <v>0.81365448504983384</v>
      </c>
      <c r="P1095" s="56">
        <f t="shared" si="167"/>
        <v>5.9600299344611397E-2</v>
      </c>
    </row>
    <row r="1096" spans="1:16" x14ac:dyDescent="0.2">
      <c r="A1096" s="78">
        <f t="shared" si="168"/>
        <v>132</v>
      </c>
      <c r="B1096" s="57" t="s">
        <v>1428</v>
      </c>
      <c r="C1096" s="57">
        <v>299.3</v>
      </c>
      <c r="D1096" s="57"/>
      <c r="E1096" s="57"/>
      <c r="F1096" s="57">
        <f t="shared" si="161"/>
        <v>299.3</v>
      </c>
      <c r="G1096" s="57">
        <v>9</v>
      </c>
      <c r="H1096" s="57"/>
      <c r="I1096" s="57"/>
      <c r="J1096" s="57">
        <f t="shared" si="163"/>
        <v>9</v>
      </c>
      <c r="K1096" s="56">
        <f t="shared" si="165"/>
        <v>3.5657686212361333E-3</v>
      </c>
      <c r="L1096" s="54">
        <f t="shared" si="166"/>
        <v>13.12202852614897</v>
      </c>
      <c r="M1096" s="54">
        <f t="shared" si="162"/>
        <v>2.8868462757527733</v>
      </c>
      <c r="N1096" s="54">
        <f t="shared" si="164"/>
        <v>6.2329635499207603</v>
      </c>
      <c r="O1096" s="54">
        <v>0.73228903654485045</v>
      </c>
      <c r="P1096" s="56">
        <f t="shared" si="167"/>
        <v>7.675953019835402E-2</v>
      </c>
    </row>
    <row r="1097" spans="1:16" x14ac:dyDescent="0.2">
      <c r="A1097" s="78">
        <f t="shared" si="168"/>
        <v>133</v>
      </c>
      <c r="B1097" s="57" t="s">
        <v>1429</v>
      </c>
      <c r="C1097" s="57">
        <v>343.9</v>
      </c>
      <c r="D1097" s="57"/>
      <c r="E1097" s="57"/>
      <c r="F1097" s="57">
        <f t="shared" si="161"/>
        <v>343.9</v>
      </c>
      <c r="G1097" s="57">
        <v>10</v>
      </c>
      <c r="H1097" s="57"/>
      <c r="I1097" s="57"/>
      <c r="J1097" s="57">
        <f t="shared" si="163"/>
        <v>10</v>
      </c>
      <c r="K1097" s="56">
        <f t="shared" si="165"/>
        <v>3.9619651347068147E-3</v>
      </c>
      <c r="L1097" s="54">
        <f t="shared" si="166"/>
        <v>14.580031695721079</v>
      </c>
      <c r="M1097" s="54">
        <f t="shared" si="162"/>
        <v>3.2076069730586374</v>
      </c>
      <c r="N1097" s="54">
        <f t="shared" si="164"/>
        <v>6.9255150554675122</v>
      </c>
      <c r="O1097" s="54">
        <v>0.81365448504983384</v>
      </c>
      <c r="P1097" s="56">
        <f t="shared" si="167"/>
        <v>7.4227415554803902E-2</v>
      </c>
    </row>
    <row r="1098" spans="1:16" x14ac:dyDescent="0.2">
      <c r="A1098" s="78">
        <f t="shared" si="168"/>
        <v>134</v>
      </c>
      <c r="B1098" s="57" t="s">
        <v>1430</v>
      </c>
      <c r="C1098" s="57">
        <v>282</v>
      </c>
      <c r="D1098" s="57"/>
      <c r="E1098" s="57"/>
      <c r="F1098" s="57">
        <f t="shared" si="161"/>
        <v>282</v>
      </c>
      <c r="G1098" s="57">
        <v>6</v>
      </c>
      <c r="H1098" s="57"/>
      <c r="I1098" s="57"/>
      <c r="J1098" s="57">
        <f t="shared" si="163"/>
        <v>6</v>
      </c>
      <c r="K1098" s="56">
        <f t="shared" si="165"/>
        <v>2.3771790808240888E-3</v>
      </c>
      <c r="L1098" s="54">
        <f t="shared" si="166"/>
        <v>8.7480190174326466</v>
      </c>
      <c r="M1098" s="54">
        <f t="shared" si="162"/>
        <v>1.9245641838351824</v>
      </c>
      <c r="N1098" s="54">
        <f t="shared" si="164"/>
        <v>4.1553090332805072</v>
      </c>
      <c r="O1098" s="54">
        <v>0.48819269102990032</v>
      </c>
      <c r="P1098" s="56">
        <f t="shared" si="167"/>
        <v>5.4312357892121403E-2</v>
      </c>
    </row>
    <row r="1099" spans="1:16" x14ac:dyDescent="0.2">
      <c r="A1099" s="78">
        <f t="shared" si="168"/>
        <v>135</v>
      </c>
      <c r="B1099" s="57" t="s">
        <v>1431</v>
      </c>
      <c r="C1099" s="57">
        <v>357.6</v>
      </c>
      <c r="D1099" s="57"/>
      <c r="E1099" s="57"/>
      <c r="F1099" s="57">
        <f t="shared" si="161"/>
        <v>357.6</v>
      </c>
      <c r="G1099" s="57">
        <v>9</v>
      </c>
      <c r="H1099" s="57"/>
      <c r="I1099" s="57"/>
      <c r="J1099" s="57">
        <f t="shared" si="163"/>
        <v>9</v>
      </c>
      <c r="K1099" s="56">
        <f t="shared" si="165"/>
        <v>3.5657686212361333E-3</v>
      </c>
      <c r="L1099" s="54">
        <f t="shared" si="166"/>
        <v>13.12202852614897</v>
      </c>
      <c r="M1099" s="54">
        <f t="shared" si="162"/>
        <v>2.8868462757527733</v>
      </c>
      <c r="N1099" s="54">
        <f t="shared" si="164"/>
        <v>6.2329635499207603</v>
      </c>
      <c r="O1099" s="54">
        <v>0.73228903654485045</v>
      </c>
      <c r="P1099" s="56">
        <f t="shared" si="167"/>
        <v>6.4245322674405358E-2</v>
      </c>
    </row>
    <row r="1100" spans="1:16" x14ac:dyDescent="0.2">
      <c r="A1100" s="78">
        <f t="shared" si="168"/>
        <v>136</v>
      </c>
      <c r="B1100" s="57" t="s">
        <v>1432</v>
      </c>
      <c r="C1100" s="57">
        <v>300.8</v>
      </c>
      <c r="D1100" s="57">
        <v>27.5</v>
      </c>
      <c r="E1100" s="57"/>
      <c r="F1100" s="57">
        <f t="shared" si="161"/>
        <v>328.3</v>
      </c>
      <c r="G1100" s="57">
        <v>4</v>
      </c>
      <c r="H1100" s="57">
        <v>1</v>
      </c>
      <c r="I1100" s="57"/>
      <c r="J1100" s="57">
        <f t="shared" si="163"/>
        <v>5</v>
      </c>
      <c r="K1100" s="56">
        <f t="shared" si="165"/>
        <v>1.9809825673534074E-3</v>
      </c>
      <c r="L1100" s="54">
        <f t="shared" si="166"/>
        <v>7.2900158478605395</v>
      </c>
      <c r="M1100" s="54">
        <f t="shared" si="162"/>
        <v>1.6038034865293187</v>
      </c>
      <c r="N1100" s="54">
        <f t="shared" si="164"/>
        <v>3.4627575277337561</v>
      </c>
      <c r="O1100" s="54">
        <v>0.32546179401993353</v>
      </c>
      <c r="P1100" s="56">
        <f t="shared" si="167"/>
        <v>3.8629420213656861E-2</v>
      </c>
    </row>
    <row r="1101" spans="1:16" x14ac:dyDescent="0.2">
      <c r="A1101" s="78">
        <f t="shared" si="168"/>
        <v>137</v>
      </c>
      <c r="B1101" s="57" t="s">
        <v>1528</v>
      </c>
      <c r="C1101" s="57">
        <v>424.7</v>
      </c>
      <c r="D1101" s="57"/>
      <c r="E1101" s="57"/>
      <c r="F1101" s="57">
        <f t="shared" si="161"/>
        <v>424.7</v>
      </c>
      <c r="G1101" s="57">
        <v>10</v>
      </c>
      <c r="H1101" s="57"/>
      <c r="I1101" s="57"/>
      <c r="J1101" s="57">
        <f t="shared" si="163"/>
        <v>10</v>
      </c>
      <c r="K1101" s="56">
        <f t="shared" si="165"/>
        <v>3.9619651347068147E-3</v>
      </c>
      <c r="L1101" s="54">
        <f t="shared" si="166"/>
        <v>14.580031695721079</v>
      </c>
      <c r="M1101" s="54">
        <f t="shared" si="162"/>
        <v>3.2076069730586374</v>
      </c>
      <c r="N1101" s="54">
        <f t="shared" si="164"/>
        <v>6.9255150554675122</v>
      </c>
      <c r="O1101" s="54">
        <v>0.81365448504983384</v>
      </c>
      <c r="P1101" s="56">
        <f t="shared" si="167"/>
        <v>6.0105505555208529E-2</v>
      </c>
    </row>
    <row r="1102" spans="1:16" x14ac:dyDescent="0.2">
      <c r="A1102" s="78">
        <f t="shared" si="168"/>
        <v>138</v>
      </c>
      <c r="B1102" s="57" t="s">
        <v>1529</v>
      </c>
      <c r="C1102" s="57">
        <v>120.4</v>
      </c>
      <c r="D1102" s="57"/>
      <c r="E1102" s="57"/>
      <c r="F1102" s="57">
        <f t="shared" si="161"/>
        <v>120.4</v>
      </c>
      <c r="G1102" s="57">
        <v>3</v>
      </c>
      <c r="H1102" s="57"/>
      <c r="I1102" s="57"/>
      <c r="J1102" s="57">
        <f t="shared" si="163"/>
        <v>3</v>
      </c>
      <c r="K1102" s="56">
        <f t="shared" si="165"/>
        <v>1.1885895404120444E-3</v>
      </c>
      <c r="L1102" s="54">
        <f t="shared" si="166"/>
        <v>4.3740095087163233</v>
      </c>
      <c r="M1102" s="54">
        <f t="shared" si="162"/>
        <v>0.96228209191759118</v>
      </c>
      <c r="N1102" s="54">
        <f t="shared" si="164"/>
        <v>2.0776545166402536</v>
      </c>
      <c r="O1102" s="54">
        <v>0.24409634551495016</v>
      </c>
      <c r="P1102" s="56">
        <f t="shared" si="167"/>
        <v>6.3605003843763441E-2</v>
      </c>
    </row>
    <row r="1103" spans="1:16" x14ac:dyDescent="0.2">
      <c r="A1103" s="78">
        <f t="shared" si="168"/>
        <v>139</v>
      </c>
      <c r="B1103" s="57" t="s">
        <v>1530</v>
      </c>
      <c r="C1103" s="57">
        <v>317.60000000000002</v>
      </c>
      <c r="D1103" s="57"/>
      <c r="E1103" s="57"/>
      <c r="F1103" s="57">
        <f t="shared" si="161"/>
        <v>317.60000000000002</v>
      </c>
      <c r="G1103" s="57">
        <v>10</v>
      </c>
      <c r="H1103" s="57"/>
      <c r="I1103" s="57"/>
      <c r="J1103" s="57">
        <f t="shared" si="163"/>
        <v>10</v>
      </c>
      <c r="K1103" s="56">
        <f t="shared" si="165"/>
        <v>3.9619651347068147E-3</v>
      </c>
      <c r="L1103" s="54">
        <f t="shared" si="166"/>
        <v>14.580031695721079</v>
      </c>
      <c r="M1103" s="54">
        <f t="shared" si="162"/>
        <v>3.2076069730586374</v>
      </c>
      <c r="N1103" s="54">
        <f t="shared" si="164"/>
        <v>6.9255150554675122</v>
      </c>
      <c r="O1103" s="54">
        <v>0.81365448504983384</v>
      </c>
      <c r="P1103" s="56">
        <f t="shared" si="167"/>
        <v>8.0374081263529781E-2</v>
      </c>
    </row>
    <row r="1104" spans="1:16" x14ac:dyDescent="0.2">
      <c r="A1104" s="78">
        <f t="shared" si="168"/>
        <v>140</v>
      </c>
      <c r="B1104" s="57" t="s">
        <v>1531</v>
      </c>
      <c r="C1104" s="57">
        <v>395.53</v>
      </c>
      <c r="D1104" s="57"/>
      <c r="E1104" s="57"/>
      <c r="F1104" s="57">
        <f t="shared" si="161"/>
        <v>395.53</v>
      </c>
      <c r="G1104" s="57">
        <v>14</v>
      </c>
      <c r="H1104" s="57"/>
      <c r="I1104" s="57"/>
      <c r="J1104" s="57">
        <f t="shared" si="163"/>
        <v>14</v>
      </c>
      <c r="K1104" s="56">
        <f t="shared" si="165"/>
        <v>5.5467511885895406E-3</v>
      </c>
      <c r="L1104" s="54">
        <f t="shared" si="166"/>
        <v>20.412044374009511</v>
      </c>
      <c r="M1104" s="54">
        <f t="shared" si="162"/>
        <v>4.4906497622820929</v>
      </c>
      <c r="N1104" s="54">
        <f t="shared" si="164"/>
        <v>9.6957210776545182</v>
      </c>
      <c r="O1104" s="54">
        <v>1.1391162790697675</v>
      </c>
      <c r="P1104" s="56">
        <f t="shared" si="167"/>
        <v>9.0353529423851275E-2</v>
      </c>
    </row>
    <row r="1105" spans="1:16" x14ac:dyDescent="0.2">
      <c r="A1105" s="78">
        <f t="shared" si="168"/>
        <v>141</v>
      </c>
      <c r="B1105" s="57" t="s">
        <v>1532</v>
      </c>
      <c r="C1105" s="57">
        <v>516.79999999999995</v>
      </c>
      <c r="D1105" s="57"/>
      <c r="E1105" s="57"/>
      <c r="F1105" s="57">
        <f t="shared" si="161"/>
        <v>516.79999999999995</v>
      </c>
      <c r="G1105" s="57">
        <v>16</v>
      </c>
      <c r="H1105" s="57"/>
      <c r="I1105" s="57"/>
      <c r="J1105" s="57">
        <f t="shared" si="163"/>
        <v>16</v>
      </c>
      <c r="K1105" s="56">
        <f t="shared" si="165"/>
        <v>6.3391442155309036E-3</v>
      </c>
      <c r="L1105" s="54">
        <f t="shared" si="166"/>
        <v>23.328050713153726</v>
      </c>
      <c r="M1105" s="54">
        <f t="shared" si="162"/>
        <v>5.1321711568938193</v>
      </c>
      <c r="N1105" s="54">
        <f t="shared" si="164"/>
        <v>11.080824088748018</v>
      </c>
      <c r="O1105" s="54">
        <v>1.3018471760797341</v>
      </c>
      <c r="P1105" s="56">
        <f t="shared" si="167"/>
        <v>7.9030365973055919E-2</v>
      </c>
    </row>
    <row r="1106" spans="1:16" x14ac:dyDescent="0.2">
      <c r="A1106" s="78">
        <f t="shared" si="168"/>
        <v>142</v>
      </c>
      <c r="B1106" s="57" t="s">
        <v>1533</v>
      </c>
      <c r="C1106" s="57">
        <v>305.89999999999998</v>
      </c>
      <c r="D1106" s="57"/>
      <c r="E1106" s="57"/>
      <c r="F1106" s="57">
        <f t="shared" si="161"/>
        <v>305.89999999999998</v>
      </c>
      <c r="G1106" s="57">
        <v>6</v>
      </c>
      <c r="H1106" s="57"/>
      <c r="I1106" s="57"/>
      <c r="J1106" s="57">
        <f t="shared" si="163"/>
        <v>6</v>
      </c>
      <c r="K1106" s="56">
        <f t="shared" si="165"/>
        <v>2.3771790808240888E-3</v>
      </c>
      <c r="L1106" s="54">
        <f t="shared" si="166"/>
        <v>8.7480190174326466</v>
      </c>
      <c r="M1106" s="54">
        <f t="shared" si="162"/>
        <v>1.9245641838351824</v>
      </c>
      <c r="N1106" s="54">
        <f t="shared" si="164"/>
        <v>4.1553090332805072</v>
      </c>
      <c r="O1106" s="54">
        <v>0.48819269102990032</v>
      </c>
      <c r="P1106" s="56">
        <f t="shared" si="167"/>
        <v>5.006892751088015E-2</v>
      </c>
    </row>
    <row r="1107" spans="1:16" x14ac:dyDescent="0.2">
      <c r="A1107" s="78">
        <f t="shared" si="168"/>
        <v>143</v>
      </c>
      <c r="B1107" s="57" t="s">
        <v>1534</v>
      </c>
      <c r="C1107" s="57">
        <v>483.9</v>
      </c>
      <c r="D1107" s="57"/>
      <c r="E1107" s="57">
        <v>35.299999999999997</v>
      </c>
      <c r="F1107" s="57">
        <f t="shared" si="161"/>
        <v>519.19999999999993</v>
      </c>
      <c r="G1107" s="57">
        <v>12</v>
      </c>
      <c r="H1107" s="57"/>
      <c r="I1107" s="57">
        <v>1</v>
      </c>
      <c r="J1107" s="57">
        <f t="shared" si="163"/>
        <v>13</v>
      </c>
      <c r="K1107" s="56">
        <f t="shared" si="165"/>
        <v>5.1505546751188592E-3</v>
      </c>
      <c r="L1107" s="54">
        <f t="shared" si="166"/>
        <v>18.954041204437402</v>
      </c>
      <c r="M1107" s="54">
        <f t="shared" si="162"/>
        <v>4.1698890649762284</v>
      </c>
      <c r="N1107" s="54">
        <f t="shared" si="164"/>
        <v>9.0031695721077654</v>
      </c>
      <c r="O1107" s="54">
        <v>0.97638538205980063</v>
      </c>
      <c r="P1107" s="56">
        <f t="shared" si="167"/>
        <v>6.3758638720302782E-2</v>
      </c>
    </row>
    <row r="1108" spans="1:16" x14ac:dyDescent="0.2">
      <c r="A1108" s="78">
        <f t="shared" si="168"/>
        <v>144</v>
      </c>
      <c r="B1108" s="57" t="s">
        <v>1535</v>
      </c>
      <c r="C1108" s="57">
        <v>257.3</v>
      </c>
      <c r="D1108" s="57"/>
      <c r="E1108" s="57"/>
      <c r="F1108" s="57">
        <f t="shared" si="161"/>
        <v>257.3</v>
      </c>
      <c r="G1108" s="57">
        <v>5</v>
      </c>
      <c r="H1108" s="57"/>
      <c r="I1108" s="57"/>
      <c r="J1108" s="57">
        <f t="shared" si="163"/>
        <v>5</v>
      </c>
      <c r="K1108" s="56">
        <f t="shared" si="165"/>
        <v>1.9809825673534074E-3</v>
      </c>
      <c r="L1108" s="54">
        <f t="shared" si="166"/>
        <v>7.2900158478605395</v>
      </c>
      <c r="M1108" s="54">
        <f t="shared" si="162"/>
        <v>1.6038034865293187</v>
      </c>
      <c r="N1108" s="54">
        <f t="shared" si="164"/>
        <v>3.4627575277337561</v>
      </c>
      <c r="O1108" s="54">
        <v>0.40682724252491692</v>
      </c>
      <c r="P1108" s="56">
        <f t="shared" si="167"/>
        <v>4.9605146150985352E-2</v>
      </c>
    </row>
    <row r="1109" spans="1:16" x14ac:dyDescent="0.2">
      <c r="A1109" s="78">
        <f t="shared" si="168"/>
        <v>145</v>
      </c>
      <c r="B1109" s="57" t="s">
        <v>1536</v>
      </c>
      <c r="C1109" s="57">
        <v>261.3</v>
      </c>
      <c r="D1109" s="57"/>
      <c r="E1109" s="57"/>
      <c r="F1109" s="57">
        <f t="shared" si="161"/>
        <v>261.3</v>
      </c>
      <c r="G1109" s="57">
        <v>5</v>
      </c>
      <c r="H1109" s="57"/>
      <c r="I1109" s="57">
        <v>1</v>
      </c>
      <c r="J1109" s="57">
        <f t="shared" si="163"/>
        <v>6</v>
      </c>
      <c r="K1109" s="56">
        <f t="shared" si="165"/>
        <v>2.3771790808240888E-3</v>
      </c>
      <c r="L1109" s="54">
        <f t="shared" si="166"/>
        <v>8.7480190174326466</v>
      </c>
      <c r="M1109" s="54">
        <f t="shared" si="162"/>
        <v>1.9245641838351824</v>
      </c>
      <c r="N1109" s="54">
        <f t="shared" si="164"/>
        <v>4.1553090332805072</v>
      </c>
      <c r="O1109" s="54">
        <v>0.40682724252491692</v>
      </c>
      <c r="P1109" s="56">
        <f t="shared" si="167"/>
        <v>5.8303557126189259E-2</v>
      </c>
    </row>
    <row r="1110" spans="1:16" x14ac:dyDescent="0.2">
      <c r="A1110" s="78">
        <f t="shared" si="168"/>
        <v>146</v>
      </c>
      <c r="B1110" s="57" t="s">
        <v>1537</v>
      </c>
      <c r="C1110" s="57">
        <v>296.89999999999998</v>
      </c>
      <c r="D1110" s="57"/>
      <c r="E1110" s="57">
        <v>50</v>
      </c>
      <c r="F1110" s="57">
        <f t="shared" si="161"/>
        <v>346.9</v>
      </c>
      <c r="G1110" s="57">
        <v>9</v>
      </c>
      <c r="H1110" s="57"/>
      <c r="I1110" s="57">
        <v>1</v>
      </c>
      <c r="J1110" s="57">
        <f t="shared" si="163"/>
        <v>10</v>
      </c>
      <c r="K1110" s="56">
        <f t="shared" si="165"/>
        <v>3.9619651347068147E-3</v>
      </c>
      <c r="L1110" s="54">
        <f t="shared" si="166"/>
        <v>14.580031695721079</v>
      </c>
      <c r="M1110" s="54">
        <f t="shared" si="162"/>
        <v>3.2076069730586374</v>
      </c>
      <c r="N1110" s="54">
        <f t="shared" si="164"/>
        <v>6.9255150554675122</v>
      </c>
      <c r="O1110" s="54">
        <v>0.73228903654485045</v>
      </c>
      <c r="P1110" s="56">
        <f t="shared" si="167"/>
        <v>7.3350944827881459E-2</v>
      </c>
    </row>
    <row r="1111" spans="1:16" x14ac:dyDescent="0.2">
      <c r="A1111" s="78">
        <f t="shared" si="168"/>
        <v>147</v>
      </c>
      <c r="B1111" s="57" t="s">
        <v>1538</v>
      </c>
      <c r="C1111" s="57">
        <v>495.2</v>
      </c>
      <c r="D1111" s="57"/>
      <c r="E1111" s="57">
        <v>62.5</v>
      </c>
      <c r="F1111" s="57">
        <f t="shared" si="161"/>
        <v>557.70000000000005</v>
      </c>
      <c r="G1111" s="57">
        <v>13</v>
      </c>
      <c r="H1111" s="57"/>
      <c r="I1111" s="57">
        <v>1</v>
      </c>
      <c r="J1111" s="57">
        <f t="shared" si="163"/>
        <v>14</v>
      </c>
      <c r="K1111" s="56">
        <f t="shared" si="165"/>
        <v>5.5467511885895406E-3</v>
      </c>
      <c r="L1111" s="54">
        <f t="shared" si="166"/>
        <v>20.412044374009511</v>
      </c>
      <c r="M1111" s="54">
        <f t="shared" si="162"/>
        <v>4.4906497622820929</v>
      </c>
      <c r="N1111" s="54">
        <f t="shared" si="164"/>
        <v>9.6957210776545182</v>
      </c>
      <c r="O1111" s="54">
        <v>1.057750830564784</v>
      </c>
      <c r="P1111" s="56">
        <f t="shared" si="167"/>
        <v>6.3934312434123911E-2</v>
      </c>
    </row>
    <row r="1112" spans="1:16" x14ac:dyDescent="0.2">
      <c r="A1112" s="78">
        <f t="shared" si="168"/>
        <v>148</v>
      </c>
      <c r="B1112" s="57" t="s">
        <v>1539</v>
      </c>
      <c r="C1112" s="57">
        <v>446.2</v>
      </c>
      <c r="D1112" s="57"/>
      <c r="E1112" s="57"/>
      <c r="F1112" s="57">
        <f t="shared" si="161"/>
        <v>446.2</v>
      </c>
      <c r="G1112" s="57">
        <v>13</v>
      </c>
      <c r="H1112" s="57"/>
      <c r="I1112" s="57"/>
      <c r="J1112" s="57">
        <f t="shared" si="163"/>
        <v>13</v>
      </c>
      <c r="K1112" s="56">
        <f t="shared" si="165"/>
        <v>5.1505546751188592E-3</v>
      </c>
      <c r="L1112" s="54">
        <f t="shared" si="166"/>
        <v>18.954041204437402</v>
      </c>
      <c r="M1112" s="54">
        <f t="shared" si="162"/>
        <v>4.1698890649762284</v>
      </c>
      <c r="N1112" s="54">
        <f t="shared" si="164"/>
        <v>9.0031695721077654</v>
      </c>
      <c r="O1112" s="54">
        <v>1.057750830564784</v>
      </c>
      <c r="P1112" s="56">
        <f t="shared" si="167"/>
        <v>7.437214404322319E-2</v>
      </c>
    </row>
    <row r="1113" spans="1:16" x14ac:dyDescent="0.2">
      <c r="A1113" s="78">
        <f t="shared" si="168"/>
        <v>149</v>
      </c>
      <c r="B1113" s="57" t="s">
        <v>1540</v>
      </c>
      <c r="C1113" s="57">
        <v>266.39999999999998</v>
      </c>
      <c r="D1113" s="57"/>
      <c r="E1113" s="57"/>
      <c r="F1113" s="57">
        <f t="shared" si="161"/>
        <v>266.39999999999998</v>
      </c>
      <c r="G1113" s="57">
        <v>6</v>
      </c>
      <c r="H1113" s="57"/>
      <c r="I1113" s="57">
        <v>1</v>
      </c>
      <c r="J1113" s="57">
        <f t="shared" si="163"/>
        <v>7</v>
      </c>
      <c r="K1113" s="56">
        <f t="shared" si="165"/>
        <v>2.7733755942947703E-3</v>
      </c>
      <c r="L1113" s="54">
        <f t="shared" si="166"/>
        <v>10.206022187004756</v>
      </c>
      <c r="M1113" s="54">
        <f t="shared" si="162"/>
        <v>2.2453248811410464</v>
      </c>
      <c r="N1113" s="54">
        <f t="shared" si="164"/>
        <v>4.8478605388272591</v>
      </c>
      <c r="O1113" s="54">
        <v>0.48819269102990032</v>
      </c>
      <c r="P1113" s="56">
        <f t="shared" si="167"/>
        <v>6.6769520638149268E-2</v>
      </c>
    </row>
    <row r="1114" spans="1:16" x14ac:dyDescent="0.2">
      <c r="A1114" s="78">
        <f t="shared" si="168"/>
        <v>150</v>
      </c>
      <c r="B1114" s="57" t="s">
        <v>1541</v>
      </c>
      <c r="C1114" s="57">
        <v>548.4</v>
      </c>
      <c r="D1114" s="57"/>
      <c r="E1114" s="29">
        <v>215.2</v>
      </c>
      <c r="F1114" s="57">
        <f t="shared" si="161"/>
        <v>763.59999999999991</v>
      </c>
      <c r="G1114" s="57">
        <v>11</v>
      </c>
      <c r="H1114" s="57">
        <v>1</v>
      </c>
      <c r="I1114" s="57">
        <v>2</v>
      </c>
      <c r="J1114" s="57">
        <f t="shared" si="163"/>
        <v>14</v>
      </c>
      <c r="K1114" s="56">
        <f t="shared" si="165"/>
        <v>5.5467511885895406E-3</v>
      </c>
      <c r="L1114" s="54">
        <f t="shared" si="166"/>
        <v>20.412044374009511</v>
      </c>
      <c r="M1114" s="54">
        <f t="shared" si="162"/>
        <v>4.4906497622820929</v>
      </c>
      <c r="N1114" s="54">
        <f t="shared" si="164"/>
        <v>9.6957210776545182</v>
      </c>
      <c r="O1114" s="54">
        <v>0.89501993355481713</v>
      </c>
      <c r="P1114" s="56">
        <f t="shared" si="167"/>
        <v>4.6481711822290404E-2</v>
      </c>
    </row>
    <row r="1115" spans="1:16" x14ac:dyDescent="0.2">
      <c r="A1115" s="78">
        <f t="shared" si="168"/>
        <v>151</v>
      </c>
      <c r="B1115" s="57" t="s">
        <v>1542</v>
      </c>
      <c r="C1115" s="57">
        <v>539.79999999999995</v>
      </c>
      <c r="D1115" s="57">
        <v>83.3</v>
      </c>
      <c r="E1115" s="57"/>
      <c r="F1115" s="57">
        <f t="shared" si="161"/>
        <v>623.09999999999991</v>
      </c>
      <c r="G1115" s="57">
        <v>8</v>
      </c>
      <c r="H1115" s="57">
        <v>2</v>
      </c>
      <c r="I1115" s="57">
        <v>1</v>
      </c>
      <c r="J1115" s="57">
        <f t="shared" si="163"/>
        <v>11</v>
      </c>
      <c r="K1115" s="56">
        <f t="shared" si="165"/>
        <v>4.3581616481774962E-3</v>
      </c>
      <c r="L1115" s="54">
        <f t="shared" si="166"/>
        <v>16.038034865293184</v>
      </c>
      <c r="M1115" s="54">
        <f t="shared" si="162"/>
        <v>3.5283676703645006</v>
      </c>
      <c r="N1115" s="54">
        <f t="shared" si="164"/>
        <v>7.6180665610142624</v>
      </c>
      <c r="O1115" s="54">
        <v>0.65092358803986705</v>
      </c>
      <c r="P1115" s="56">
        <f t="shared" si="167"/>
        <v>4.4672432490309451E-2</v>
      </c>
    </row>
    <row r="1116" spans="1:16" x14ac:dyDescent="0.2">
      <c r="A1116" s="78">
        <f t="shared" si="168"/>
        <v>152</v>
      </c>
      <c r="B1116" s="57" t="s">
        <v>1543</v>
      </c>
      <c r="C1116" s="57">
        <v>384.6</v>
      </c>
      <c r="D1116" s="57"/>
      <c r="E1116" s="57"/>
      <c r="F1116" s="57">
        <f t="shared" si="161"/>
        <v>384.6</v>
      </c>
      <c r="G1116" s="57">
        <v>8</v>
      </c>
      <c r="H1116" s="57"/>
      <c r="I1116" s="57"/>
      <c r="J1116" s="57">
        <f t="shared" si="163"/>
        <v>8</v>
      </c>
      <c r="K1116" s="56">
        <f t="shared" si="165"/>
        <v>3.1695721077654518E-3</v>
      </c>
      <c r="L1116" s="54">
        <f t="shared" si="166"/>
        <v>11.664025356576863</v>
      </c>
      <c r="M1116" s="54">
        <f t="shared" si="162"/>
        <v>2.5660855784469097</v>
      </c>
      <c r="N1116" s="54">
        <f t="shared" si="164"/>
        <v>5.5404120443740092</v>
      </c>
      <c r="O1116" s="54">
        <v>0.65092358803986705</v>
      </c>
      <c r="P1116" s="56">
        <f t="shared" si="167"/>
        <v>5.3097884990737511E-2</v>
      </c>
    </row>
    <row r="1117" spans="1:16" x14ac:dyDescent="0.2">
      <c r="A1117" s="78">
        <f t="shared" si="168"/>
        <v>153</v>
      </c>
      <c r="B1117" s="57" t="s">
        <v>2440</v>
      </c>
      <c r="C1117" s="57">
        <v>589.75</v>
      </c>
      <c r="D1117" s="57"/>
      <c r="E1117" s="57">
        <v>32.799999999999997</v>
      </c>
      <c r="F1117" s="57">
        <f t="shared" si="161"/>
        <v>622.54999999999995</v>
      </c>
      <c r="G1117" s="57">
        <v>11</v>
      </c>
      <c r="H1117" s="57"/>
      <c r="I1117" s="57">
        <v>1</v>
      </c>
      <c r="J1117" s="57">
        <f t="shared" si="163"/>
        <v>12</v>
      </c>
      <c r="K1117" s="56">
        <f t="shared" si="165"/>
        <v>4.7543581616481777E-3</v>
      </c>
      <c r="L1117" s="54">
        <f t="shared" si="166"/>
        <v>17.496038034865293</v>
      </c>
      <c r="M1117" s="54">
        <f t="shared" si="162"/>
        <v>3.8491283676703647</v>
      </c>
      <c r="N1117" s="54">
        <f t="shared" si="164"/>
        <v>8.3106180665610143</v>
      </c>
      <c r="O1117" s="54">
        <v>0.89501993355481713</v>
      </c>
      <c r="P1117" s="56">
        <f t="shared" si="167"/>
        <v>4.9073655774879918E-2</v>
      </c>
    </row>
    <row r="1118" spans="1:16" x14ac:dyDescent="0.2">
      <c r="A1118" s="78">
        <f t="shared" si="168"/>
        <v>154</v>
      </c>
      <c r="B1118" s="57" t="s">
        <v>2441</v>
      </c>
      <c r="C1118" s="57">
        <v>405</v>
      </c>
      <c r="D1118" s="57"/>
      <c r="E1118" s="57">
        <v>21</v>
      </c>
      <c r="F1118" s="57">
        <f t="shared" si="161"/>
        <v>426</v>
      </c>
      <c r="G1118" s="57">
        <v>9</v>
      </c>
      <c r="H1118" s="57"/>
      <c r="I1118" s="57">
        <v>2</v>
      </c>
      <c r="J1118" s="57">
        <f t="shared" si="163"/>
        <v>11</v>
      </c>
      <c r="K1118" s="56">
        <f t="shared" si="165"/>
        <v>4.3581616481774962E-3</v>
      </c>
      <c r="L1118" s="54">
        <f t="shared" si="166"/>
        <v>16.038034865293184</v>
      </c>
      <c r="M1118" s="54">
        <f t="shared" si="162"/>
        <v>3.5283676703645006</v>
      </c>
      <c r="N1118" s="54">
        <f t="shared" si="164"/>
        <v>7.6180665610142624</v>
      </c>
      <c r="O1118" s="54">
        <v>0.73228903654485045</v>
      </c>
      <c r="P1118" s="56">
        <f t="shared" si="167"/>
        <v>6.553229608736337E-2</v>
      </c>
    </row>
    <row r="1119" spans="1:16" x14ac:dyDescent="0.2">
      <c r="A1119" s="78">
        <f t="shared" si="168"/>
        <v>155</v>
      </c>
      <c r="B1119" s="57" t="s">
        <v>2442</v>
      </c>
      <c r="C1119" s="57">
        <v>678.5</v>
      </c>
      <c r="D1119" s="57"/>
      <c r="E1119" s="57"/>
      <c r="F1119" s="57">
        <f t="shared" si="161"/>
        <v>678.5</v>
      </c>
      <c r="G1119" s="57">
        <v>21</v>
      </c>
      <c r="H1119" s="57"/>
      <c r="I1119" s="57"/>
      <c r="J1119" s="57">
        <f t="shared" si="163"/>
        <v>21</v>
      </c>
      <c r="K1119" s="56">
        <f t="shared" si="165"/>
        <v>8.3201267828843101E-3</v>
      </c>
      <c r="L1119" s="54">
        <f t="shared" si="166"/>
        <v>30.61806656101426</v>
      </c>
      <c r="M1119" s="54">
        <f t="shared" si="162"/>
        <v>6.7359746434231376</v>
      </c>
      <c r="N1119" s="54">
        <f t="shared" si="164"/>
        <v>14.543581616481772</v>
      </c>
      <c r="O1119" s="54">
        <v>1.7086744186046512</v>
      </c>
      <c r="P1119" s="56">
        <f t="shared" si="167"/>
        <v>7.9007070360388829E-2</v>
      </c>
    </row>
    <row r="1120" spans="1:16" x14ac:dyDescent="0.2">
      <c r="A1120" s="78">
        <f t="shared" si="168"/>
        <v>156</v>
      </c>
      <c r="B1120" s="57" t="s">
        <v>2443</v>
      </c>
      <c r="C1120" s="57">
        <v>973.9</v>
      </c>
      <c r="D1120" s="57"/>
      <c r="E1120" s="57">
        <v>132.80000000000001</v>
      </c>
      <c r="F1120" s="57">
        <f t="shared" si="161"/>
        <v>1106.7</v>
      </c>
      <c r="G1120" s="57">
        <v>17</v>
      </c>
      <c r="H1120" s="57"/>
      <c r="I1120" s="57">
        <v>2</v>
      </c>
      <c r="J1120" s="57">
        <f t="shared" si="163"/>
        <v>19</v>
      </c>
      <c r="K1120" s="56">
        <f t="shared" si="165"/>
        <v>7.527733755942948E-3</v>
      </c>
      <c r="L1120" s="54">
        <f t="shared" si="166"/>
        <v>27.702060221870049</v>
      </c>
      <c r="M1120" s="54">
        <f t="shared" si="162"/>
        <v>6.0944532488114112</v>
      </c>
      <c r="N1120" s="54">
        <f t="shared" si="164"/>
        <v>13.158478605388273</v>
      </c>
      <c r="O1120" s="54">
        <v>1.3832126245847174</v>
      </c>
      <c r="P1120" s="56">
        <f t="shared" si="167"/>
        <v>4.3677785037186632E-2</v>
      </c>
    </row>
    <row r="1121" spans="1:16" x14ac:dyDescent="0.2">
      <c r="A1121" s="78">
        <f t="shared" si="168"/>
        <v>157</v>
      </c>
      <c r="B1121" s="57" t="s">
        <v>2444</v>
      </c>
      <c r="C1121" s="57">
        <v>669.8</v>
      </c>
      <c r="D1121" s="57"/>
      <c r="E1121" s="57"/>
      <c r="F1121" s="57">
        <f t="shared" si="161"/>
        <v>669.8</v>
      </c>
      <c r="G1121" s="57">
        <v>15</v>
      </c>
      <c r="H1121" s="57"/>
      <c r="I1121" s="57">
        <v>1</v>
      </c>
      <c r="J1121" s="57">
        <f t="shared" si="163"/>
        <v>16</v>
      </c>
      <c r="K1121" s="56">
        <f t="shared" si="165"/>
        <v>6.3391442155309036E-3</v>
      </c>
      <c r="L1121" s="54">
        <f t="shared" si="166"/>
        <v>23.328050713153726</v>
      </c>
      <c r="M1121" s="54">
        <f t="shared" si="162"/>
        <v>5.1321711568938193</v>
      </c>
      <c r="N1121" s="54">
        <f t="shared" si="164"/>
        <v>11.080824088748018</v>
      </c>
      <c r="O1121" s="54">
        <v>1.2204817275747508</v>
      </c>
      <c r="P1121" s="56">
        <f t="shared" si="167"/>
        <v>6.0856267074306233E-2</v>
      </c>
    </row>
    <row r="1122" spans="1:16" x14ac:dyDescent="0.2">
      <c r="A1122" s="78">
        <f t="shared" si="168"/>
        <v>158</v>
      </c>
      <c r="B1122" s="57" t="s">
        <v>2445</v>
      </c>
      <c r="C1122" s="57">
        <v>533.79999999999995</v>
      </c>
      <c r="D1122" s="57"/>
      <c r="E1122" s="57"/>
      <c r="F1122" s="57">
        <f t="shared" si="161"/>
        <v>533.79999999999995</v>
      </c>
      <c r="G1122" s="57">
        <v>11</v>
      </c>
      <c r="H1122" s="57"/>
      <c r="I1122" s="57"/>
      <c r="J1122" s="57">
        <f t="shared" si="163"/>
        <v>11</v>
      </c>
      <c r="K1122" s="56">
        <f t="shared" si="165"/>
        <v>4.3581616481774962E-3</v>
      </c>
      <c r="L1122" s="54">
        <f t="shared" si="166"/>
        <v>16.038034865293184</v>
      </c>
      <c r="M1122" s="54">
        <f t="shared" si="162"/>
        <v>3.5283676703645006</v>
      </c>
      <c r="N1122" s="54">
        <f t="shared" si="164"/>
        <v>7.6180665610142624</v>
      </c>
      <c r="O1122" s="54">
        <v>0.89501993355481713</v>
      </c>
      <c r="P1122" s="56">
        <f t="shared" si="167"/>
        <v>5.2603014294167791E-2</v>
      </c>
    </row>
    <row r="1123" spans="1:16" x14ac:dyDescent="0.2">
      <c r="A1123" s="78">
        <f t="shared" si="168"/>
        <v>159</v>
      </c>
      <c r="B1123" s="57" t="s">
        <v>2446</v>
      </c>
      <c r="C1123" s="57">
        <v>413.5</v>
      </c>
      <c r="D1123" s="57"/>
      <c r="E1123" s="57">
        <v>30.4</v>
      </c>
      <c r="F1123" s="57">
        <f t="shared" si="161"/>
        <v>443.9</v>
      </c>
      <c r="G1123" s="57">
        <v>8</v>
      </c>
      <c r="H1123" s="57"/>
      <c r="I1123" s="57">
        <v>1</v>
      </c>
      <c r="J1123" s="57">
        <f t="shared" si="163"/>
        <v>9</v>
      </c>
      <c r="K1123" s="56">
        <f t="shared" si="165"/>
        <v>3.5657686212361333E-3</v>
      </c>
      <c r="L1123" s="54">
        <f t="shared" si="166"/>
        <v>13.12202852614897</v>
      </c>
      <c r="M1123" s="54">
        <f t="shared" si="162"/>
        <v>2.8868462757527733</v>
      </c>
      <c r="N1123" s="54">
        <f t="shared" si="164"/>
        <v>6.2329635499207603</v>
      </c>
      <c r="O1123" s="54">
        <v>0.65092358803986705</v>
      </c>
      <c r="P1123" s="56">
        <f t="shared" si="167"/>
        <v>5.1571889929854411E-2</v>
      </c>
    </row>
    <row r="1124" spans="1:16" x14ac:dyDescent="0.2">
      <c r="A1124" s="78">
        <f t="shared" si="168"/>
        <v>160</v>
      </c>
      <c r="B1124" s="57" t="s">
        <v>2447</v>
      </c>
      <c r="C1124" s="57">
        <v>526.5</v>
      </c>
      <c r="D1124" s="57"/>
      <c r="E1124" s="57">
        <v>45.5</v>
      </c>
      <c r="F1124" s="57">
        <f t="shared" si="161"/>
        <v>572</v>
      </c>
      <c r="G1124" s="57">
        <v>14</v>
      </c>
      <c r="H1124" s="57">
        <v>1</v>
      </c>
      <c r="I1124" s="57">
        <v>1</v>
      </c>
      <c r="J1124" s="57">
        <f t="shared" si="163"/>
        <v>16</v>
      </c>
      <c r="K1124" s="56">
        <f t="shared" si="165"/>
        <v>6.3391442155309036E-3</v>
      </c>
      <c r="L1124" s="54">
        <f t="shared" si="166"/>
        <v>23.328050713153726</v>
      </c>
      <c r="M1124" s="54">
        <f t="shared" si="162"/>
        <v>5.1321711568938193</v>
      </c>
      <c r="N1124" s="54">
        <f t="shared" si="164"/>
        <v>11.080824088748018</v>
      </c>
      <c r="O1124" s="54">
        <v>1.1391162790697675</v>
      </c>
      <c r="P1124" s="56">
        <f t="shared" si="167"/>
        <v>7.1119164751512823E-2</v>
      </c>
    </row>
    <row r="1125" spans="1:16" x14ac:dyDescent="0.2">
      <c r="A1125" s="78">
        <f t="shared" si="168"/>
        <v>161</v>
      </c>
      <c r="B1125" s="57" t="s">
        <v>2448</v>
      </c>
      <c r="C1125" s="57">
        <v>894.7</v>
      </c>
      <c r="D1125" s="57"/>
      <c r="E1125" s="57">
        <v>42.5</v>
      </c>
      <c r="F1125" s="57">
        <f t="shared" si="161"/>
        <v>937.2</v>
      </c>
      <c r="G1125" s="57">
        <v>23</v>
      </c>
      <c r="H1125" s="57"/>
      <c r="I1125" s="57">
        <v>1</v>
      </c>
      <c r="J1125" s="57">
        <f t="shared" si="163"/>
        <v>24</v>
      </c>
      <c r="K1125" s="56">
        <f t="shared" si="165"/>
        <v>9.5087163232963554E-3</v>
      </c>
      <c r="L1125" s="54">
        <f t="shared" si="166"/>
        <v>34.992076069730587</v>
      </c>
      <c r="M1125" s="54">
        <f t="shared" si="162"/>
        <v>7.6982567353407294</v>
      </c>
      <c r="N1125" s="54">
        <f t="shared" si="164"/>
        <v>16.621236133122029</v>
      </c>
      <c r="O1125" s="54">
        <v>1.8714053156146178</v>
      </c>
      <c r="P1125" s="56">
        <f t="shared" si="167"/>
        <v>6.5282729677558646E-2</v>
      </c>
    </row>
    <row r="1126" spans="1:16" x14ac:dyDescent="0.2">
      <c r="A1126" s="78">
        <f t="shared" si="168"/>
        <v>162</v>
      </c>
      <c r="B1126" s="57" t="s">
        <v>2449</v>
      </c>
      <c r="C1126" s="57">
        <v>544.79999999999995</v>
      </c>
      <c r="D1126" s="57"/>
      <c r="E1126" s="57"/>
      <c r="F1126" s="57">
        <f t="shared" si="161"/>
        <v>544.79999999999995</v>
      </c>
      <c r="G1126" s="57">
        <v>12</v>
      </c>
      <c r="H1126" s="57"/>
      <c r="I1126" s="57"/>
      <c r="J1126" s="57">
        <f t="shared" si="163"/>
        <v>12</v>
      </c>
      <c r="K1126" s="56">
        <f t="shared" si="165"/>
        <v>4.7543581616481777E-3</v>
      </c>
      <c r="L1126" s="54">
        <f t="shared" si="166"/>
        <v>17.496038034865293</v>
      </c>
      <c r="M1126" s="54">
        <f t="shared" si="162"/>
        <v>3.8491283676703647</v>
      </c>
      <c r="N1126" s="54">
        <f t="shared" si="164"/>
        <v>8.3106180665610143</v>
      </c>
      <c r="O1126" s="54">
        <v>0.97638538205980063</v>
      </c>
      <c r="P1126" s="56">
        <f t="shared" si="167"/>
        <v>5.6226449800213796E-2</v>
      </c>
    </row>
    <row r="1127" spans="1:16" x14ac:dyDescent="0.2">
      <c r="A1127" s="78">
        <f t="shared" si="168"/>
        <v>163</v>
      </c>
      <c r="B1127" s="57" t="s">
        <v>2450</v>
      </c>
      <c r="C1127" s="57">
        <v>521.9</v>
      </c>
      <c r="D1127" s="57"/>
      <c r="E1127" s="57"/>
      <c r="F1127" s="57">
        <f t="shared" si="161"/>
        <v>521.9</v>
      </c>
      <c r="G1127" s="57">
        <v>12</v>
      </c>
      <c r="H1127" s="57"/>
      <c r="I1127" s="57"/>
      <c r="J1127" s="57">
        <f t="shared" si="163"/>
        <v>12</v>
      </c>
      <c r="K1127" s="56">
        <f t="shared" si="165"/>
        <v>4.7543581616481777E-3</v>
      </c>
      <c r="L1127" s="54">
        <f t="shared" si="166"/>
        <v>17.496038034865293</v>
      </c>
      <c r="M1127" s="54">
        <f t="shared" si="162"/>
        <v>3.8491283676703647</v>
      </c>
      <c r="N1127" s="54">
        <f t="shared" si="164"/>
        <v>8.3106180665610143</v>
      </c>
      <c r="O1127" s="54">
        <v>0.97638538205980063</v>
      </c>
      <c r="P1127" s="56">
        <f t="shared" si="167"/>
        <v>5.869356169985912E-2</v>
      </c>
    </row>
    <row r="1128" spans="1:16" x14ac:dyDescent="0.2">
      <c r="A1128" s="78">
        <f t="shared" si="168"/>
        <v>164</v>
      </c>
      <c r="B1128" s="57" t="s">
        <v>2451</v>
      </c>
      <c r="C1128" s="57">
        <v>522.6</v>
      </c>
      <c r="D1128" s="57"/>
      <c r="E1128" s="57"/>
      <c r="F1128" s="57">
        <f t="shared" si="161"/>
        <v>522.6</v>
      </c>
      <c r="G1128" s="57">
        <v>10</v>
      </c>
      <c r="H1128" s="57"/>
      <c r="I1128" s="57">
        <v>1</v>
      </c>
      <c r="J1128" s="57">
        <f t="shared" si="163"/>
        <v>11</v>
      </c>
      <c r="K1128" s="56">
        <f t="shared" si="165"/>
        <v>4.3581616481774962E-3</v>
      </c>
      <c r="L1128" s="54">
        <f t="shared" si="166"/>
        <v>16.038034865293184</v>
      </c>
      <c r="M1128" s="54">
        <f t="shared" si="162"/>
        <v>3.5283676703645006</v>
      </c>
      <c r="N1128" s="54">
        <f t="shared" si="164"/>
        <v>7.6180665610142624</v>
      </c>
      <c r="O1128" s="54">
        <v>0.81365448504983384</v>
      </c>
      <c r="P1128" s="56">
        <f t="shared" si="167"/>
        <v>5.3574671989517375E-2</v>
      </c>
    </row>
    <row r="1129" spans="1:16" x14ac:dyDescent="0.2">
      <c r="A1129" s="78">
        <f t="shared" si="168"/>
        <v>165</v>
      </c>
      <c r="B1129" s="57" t="s">
        <v>2452</v>
      </c>
      <c r="C1129" s="57">
        <v>551.6</v>
      </c>
      <c r="D1129" s="57"/>
      <c r="E1129" s="57"/>
      <c r="F1129" s="57">
        <f t="shared" si="161"/>
        <v>551.6</v>
      </c>
      <c r="G1129" s="57">
        <v>16</v>
      </c>
      <c r="H1129" s="57"/>
      <c r="I1129" s="57">
        <v>1</v>
      </c>
      <c r="J1129" s="57">
        <f t="shared" si="163"/>
        <v>17</v>
      </c>
      <c r="K1129" s="56">
        <f t="shared" si="165"/>
        <v>6.735340729001585E-3</v>
      </c>
      <c r="L1129" s="54">
        <f t="shared" si="166"/>
        <v>24.786053882725835</v>
      </c>
      <c r="M1129" s="54">
        <f t="shared" si="162"/>
        <v>5.4529318541996838</v>
      </c>
      <c r="N1129" s="54">
        <f t="shared" si="164"/>
        <v>11.773375594294771</v>
      </c>
      <c r="O1129" s="54">
        <v>1.3018471760797341</v>
      </c>
      <c r="P1129" s="56">
        <f t="shared" si="167"/>
        <v>7.8524670970449642E-2</v>
      </c>
    </row>
    <row r="1130" spans="1:16" x14ac:dyDescent="0.2">
      <c r="A1130" s="78">
        <f t="shared" si="168"/>
        <v>166</v>
      </c>
      <c r="B1130" s="57" t="s">
        <v>2453</v>
      </c>
      <c r="C1130" s="57">
        <v>683.5</v>
      </c>
      <c r="D1130" s="57"/>
      <c r="E1130" s="57"/>
      <c r="F1130" s="57">
        <f t="shared" si="161"/>
        <v>683.5</v>
      </c>
      <c r="G1130" s="57">
        <v>15</v>
      </c>
      <c r="H1130" s="57"/>
      <c r="I1130" s="57">
        <v>2</v>
      </c>
      <c r="J1130" s="57">
        <f t="shared" si="163"/>
        <v>17</v>
      </c>
      <c r="K1130" s="56">
        <f t="shared" si="165"/>
        <v>6.735340729001585E-3</v>
      </c>
      <c r="L1130" s="54">
        <f t="shared" si="166"/>
        <v>24.786053882725835</v>
      </c>
      <c r="M1130" s="54">
        <f t="shared" si="162"/>
        <v>5.4529318541996838</v>
      </c>
      <c r="N1130" s="54">
        <f t="shared" si="164"/>
        <v>11.773375594294771</v>
      </c>
      <c r="O1130" s="54">
        <v>1.2204817275747508</v>
      </c>
      <c r="P1130" s="56">
        <f t="shared" si="167"/>
        <v>6.3252147854857416E-2</v>
      </c>
    </row>
    <row r="1131" spans="1:16" x14ac:dyDescent="0.2">
      <c r="A1131" s="78">
        <f t="shared" si="168"/>
        <v>167</v>
      </c>
      <c r="B1131" s="57" t="s">
        <v>2454</v>
      </c>
      <c r="C1131" s="57">
        <v>416.7</v>
      </c>
      <c r="D1131" s="57">
        <v>3.8</v>
      </c>
      <c r="E1131" s="57">
        <v>203.4</v>
      </c>
      <c r="F1131" s="57">
        <f t="shared" si="161"/>
        <v>623.9</v>
      </c>
      <c r="G1131" s="57">
        <v>14</v>
      </c>
      <c r="H1131" s="57">
        <v>1</v>
      </c>
      <c r="I1131" s="57">
        <v>1</v>
      </c>
      <c r="J1131" s="57">
        <f t="shared" si="163"/>
        <v>16</v>
      </c>
      <c r="K1131" s="56">
        <f t="shared" si="165"/>
        <v>6.3391442155309036E-3</v>
      </c>
      <c r="L1131" s="54">
        <f t="shared" si="166"/>
        <v>23.328050713153726</v>
      </c>
      <c r="M1131" s="54">
        <f t="shared" si="162"/>
        <v>5.1321711568938193</v>
      </c>
      <c r="N1131" s="54">
        <f t="shared" si="164"/>
        <v>11.080824088748018</v>
      </c>
      <c r="O1131" s="54">
        <v>1.1391162790697675</v>
      </c>
      <c r="P1131" s="56">
        <f t="shared" si="167"/>
        <v>6.520301689031148E-2</v>
      </c>
    </row>
    <row r="1132" spans="1:16" x14ac:dyDescent="0.2">
      <c r="A1132" s="78">
        <f t="shared" si="168"/>
        <v>168</v>
      </c>
      <c r="B1132" s="57" t="s">
        <v>2455</v>
      </c>
      <c r="C1132" s="57">
        <v>353.8</v>
      </c>
      <c r="D1132" s="57"/>
      <c r="E1132" s="57"/>
      <c r="F1132" s="57">
        <f t="shared" si="161"/>
        <v>353.8</v>
      </c>
      <c r="G1132" s="57">
        <v>8</v>
      </c>
      <c r="H1132" s="57"/>
      <c r="I1132" s="57"/>
      <c r="J1132" s="57">
        <f t="shared" si="163"/>
        <v>8</v>
      </c>
      <c r="K1132" s="56">
        <f t="shared" si="165"/>
        <v>3.1695721077654518E-3</v>
      </c>
      <c r="L1132" s="54">
        <f t="shared" si="166"/>
        <v>11.664025356576863</v>
      </c>
      <c r="M1132" s="54">
        <f t="shared" si="162"/>
        <v>2.5660855784469097</v>
      </c>
      <c r="N1132" s="54">
        <f t="shared" si="164"/>
        <v>5.5404120443740092</v>
      </c>
      <c r="O1132" s="54">
        <v>0.65092358803986705</v>
      </c>
      <c r="P1132" s="56">
        <f t="shared" si="167"/>
        <v>5.772031251395604E-2</v>
      </c>
    </row>
    <row r="1133" spans="1:16" x14ac:dyDescent="0.2">
      <c r="A1133" s="78">
        <f t="shared" si="168"/>
        <v>169</v>
      </c>
      <c r="B1133" s="57" t="s">
        <v>2456</v>
      </c>
      <c r="C1133" s="57">
        <v>168.1</v>
      </c>
      <c r="D1133" s="57"/>
      <c r="E1133" s="57">
        <v>67.7</v>
      </c>
      <c r="F1133" s="57">
        <f t="shared" si="161"/>
        <v>235.8</v>
      </c>
      <c r="G1133" s="57">
        <v>4</v>
      </c>
      <c r="H1133" s="57"/>
      <c r="I1133" s="57">
        <v>1</v>
      </c>
      <c r="J1133" s="57">
        <f t="shared" si="163"/>
        <v>5</v>
      </c>
      <c r="K1133" s="56">
        <f t="shared" si="165"/>
        <v>1.9809825673534074E-3</v>
      </c>
      <c r="L1133" s="54">
        <f t="shared" si="166"/>
        <v>7.2900158478605395</v>
      </c>
      <c r="M1133" s="54">
        <f t="shared" si="162"/>
        <v>1.6038034865293187</v>
      </c>
      <c r="N1133" s="54">
        <f t="shared" si="164"/>
        <v>3.4627575277337561</v>
      </c>
      <c r="O1133" s="54">
        <v>0.32546179401993353</v>
      </c>
      <c r="P1133" s="56">
        <f t="shared" si="167"/>
        <v>5.3783030772449308E-2</v>
      </c>
    </row>
    <row r="1134" spans="1:16" x14ac:dyDescent="0.2">
      <c r="A1134" s="78">
        <f t="shared" si="168"/>
        <v>170</v>
      </c>
      <c r="B1134" s="57" t="s">
        <v>2457</v>
      </c>
      <c r="C1134" s="57">
        <v>417.2</v>
      </c>
      <c r="D1134" s="57"/>
      <c r="E1134" s="57">
        <v>90</v>
      </c>
      <c r="F1134" s="57">
        <f t="shared" si="161"/>
        <v>507.2</v>
      </c>
      <c r="G1134" s="57">
        <v>9</v>
      </c>
      <c r="H1134" s="57"/>
      <c r="I1134" s="57">
        <v>1</v>
      </c>
      <c r="J1134" s="57">
        <f t="shared" si="163"/>
        <v>10</v>
      </c>
      <c r="K1134" s="56">
        <f t="shared" si="165"/>
        <v>3.9619651347068147E-3</v>
      </c>
      <c r="L1134" s="54">
        <f t="shared" si="166"/>
        <v>14.580031695721079</v>
      </c>
      <c r="M1134" s="54">
        <f t="shared" si="162"/>
        <v>3.2076069730586374</v>
      </c>
      <c r="N1134" s="54">
        <f t="shared" si="164"/>
        <v>6.9255150554675122</v>
      </c>
      <c r="O1134" s="54">
        <v>0.73228903654485045</v>
      </c>
      <c r="P1134" s="56">
        <f t="shared" si="167"/>
        <v>5.0168459701877124E-2</v>
      </c>
    </row>
    <row r="1135" spans="1:16" x14ac:dyDescent="0.2">
      <c r="A1135" s="78">
        <f t="shared" si="168"/>
        <v>171</v>
      </c>
      <c r="B1135" s="57" t="s">
        <v>2458</v>
      </c>
      <c r="C1135" s="57">
        <v>718.3</v>
      </c>
      <c r="D1135" s="57"/>
      <c r="E1135" s="57"/>
      <c r="F1135" s="57">
        <f t="shared" si="161"/>
        <v>718.3</v>
      </c>
      <c r="G1135" s="57">
        <v>19</v>
      </c>
      <c r="H1135" s="57"/>
      <c r="I1135" s="57"/>
      <c r="J1135" s="57">
        <f t="shared" si="163"/>
        <v>19</v>
      </c>
      <c r="K1135" s="56">
        <f t="shared" si="165"/>
        <v>7.527733755942948E-3</v>
      </c>
      <c r="L1135" s="54">
        <f t="shared" si="166"/>
        <v>27.702060221870049</v>
      </c>
      <c r="M1135" s="54">
        <f t="shared" si="162"/>
        <v>6.0944532488114112</v>
      </c>
      <c r="N1135" s="54">
        <f t="shared" si="164"/>
        <v>13.158478605388273</v>
      </c>
      <c r="O1135" s="54">
        <v>1.5459435215946842</v>
      </c>
      <c r="P1135" s="56">
        <f t="shared" si="167"/>
        <v>6.7521837112159852E-2</v>
      </c>
    </row>
    <row r="1136" spans="1:16" x14ac:dyDescent="0.2">
      <c r="A1136" s="78">
        <f t="shared" si="168"/>
        <v>172</v>
      </c>
      <c r="B1136" s="57" t="s">
        <v>2459</v>
      </c>
      <c r="C1136" s="57">
        <v>376.4</v>
      </c>
      <c r="D1136" s="57"/>
      <c r="E1136" s="57"/>
      <c r="F1136" s="57">
        <f t="shared" si="161"/>
        <v>376.4</v>
      </c>
      <c r="G1136" s="57">
        <v>9</v>
      </c>
      <c r="H1136" s="57"/>
      <c r="I1136" s="57">
        <v>2</v>
      </c>
      <c r="J1136" s="57">
        <f t="shared" si="163"/>
        <v>11</v>
      </c>
      <c r="K1136" s="56">
        <f t="shared" si="165"/>
        <v>4.3581616481774962E-3</v>
      </c>
      <c r="L1136" s="54">
        <f t="shared" si="166"/>
        <v>16.038034865293184</v>
      </c>
      <c r="M1136" s="54">
        <f t="shared" si="162"/>
        <v>3.5283676703645006</v>
      </c>
      <c r="N1136" s="54">
        <f t="shared" si="164"/>
        <v>7.6180665610142624</v>
      </c>
      <c r="O1136" s="54">
        <v>0.73228903654485045</v>
      </c>
      <c r="P1136" s="56">
        <f t="shared" si="167"/>
        <v>7.4167795252967045E-2</v>
      </c>
    </row>
    <row r="1137" spans="1:16" x14ac:dyDescent="0.2">
      <c r="A1137" s="78">
        <f t="shared" si="168"/>
        <v>173</v>
      </c>
      <c r="B1137" s="57" t="s">
        <v>2460</v>
      </c>
      <c r="C1137" s="57">
        <v>382.6</v>
      </c>
      <c r="D1137" s="57"/>
      <c r="E1137" s="57"/>
      <c r="F1137" s="57">
        <f t="shared" si="161"/>
        <v>382.6</v>
      </c>
      <c r="G1137" s="57">
        <v>10</v>
      </c>
      <c r="H1137" s="57"/>
      <c r="I1137" s="57"/>
      <c r="J1137" s="57">
        <f t="shared" si="163"/>
        <v>10</v>
      </c>
      <c r="K1137" s="56">
        <f t="shared" si="165"/>
        <v>3.9619651347068147E-3</v>
      </c>
      <c r="L1137" s="54">
        <f t="shared" si="166"/>
        <v>14.580031695721079</v>
      </c>
      <c r="M1137" s="54">
        <f t="shared" si="162"/>
        <v>3.2076069730586374</v>
      </c>
      <c r="N1137" s="54">
        <f t="shared" si="164"/>
        <v>6.9255150554675122</v>
      </c>
      <c r="O1137" s="54">
        <v>0.81365448504983384</v>
      </c>
      <c r="P1137" s="56">
        <f t="shared" si="167"/>
        <v>6.6719310531356671E-2</v>
      </c>
    </row>
    <row r="1138" spans="1:16" x14ac:dyDescent="0.2">
      <c r="A1138" s="78">
        <f t="shared" si="168"/>
        <v>174</v>
      </c>
      <c r="B1138" s="57" t="s">
        <v>2461</v>
      </c>
      <c r="C1138" s="57">
        <v>2603.6999999999998</v>
      </c>
      <c r="D1138" s="57"/>
      <c r="E1138" s="57"/>
      <c r="F1138" s="57">
        <f t="shared" si="161"/>
        <v>2603.6999999999998</v>
      </c>
      <c r="G1138" s="57">
        <v>49</v>
      </c>
      <c r="H1138" s="57"/>
      <c r="I1138" s="57"/>
      <c r="J1138" s="57">
        <f t="shared" si="163"/>
        <v>49</v>
      </c>
      <c r="K1138" s="56">
        <f t="shared" si="165"/>
        <v>1.9413629160063391E-2</v>
      </c>
      <c r="L1138" s="54">
        <f t="shared" si="166"/>
        <v>71.442155309033282</v>
      </c>
      <c r="M1138" s="54">
        <f t="shared" si="162"/>
        <v>15.717274167987322</v>
      </c>
      <c r="N1138" s="54">
        <f t="shared" si="164"/>
        <v>33.93502377179081</v>
      </c>
      <c r="O1138" s="54">
        <v>3.9869069767441858</v>
      </c>
      <c r="P1138" s="56">
        <f t="shared" si="167"/>
        <v>4.8039851067924723E-2</v>
      </c>
    </row>
    <row r="1139" spans="1:16" x14ac:dyDescent="0.2">
      <c r="A1139" s="78">
        <f t="shared" si="168"/>
        <v>175</v>
      </c>
      <c r="B1139" s="57" t="s">
        <v>2462</v>
      </c>
      <c r="C1139" s="57">
        <v>474.3</v>
      </c>
      <c r="D1139" s="57"/>
      <c r="E1139" s="57">
        <v>105.2</v>
      </c>
      <c r="F1139" s="57">
        <f t="shared" si="161"/>
        <v>579.5</v>
      </c>
      <c r="G1139" s="57">
        <v>7</v>
      </c>
      <c r="H1139" s="57">
        <v>2</v>
      </c>
      <c r="I1139" s="57">
        <v>1</v>
      </c>
      <c r="J1139" s="57">
        <f t="shared" si="163"/>
        <v>10</v>
      </c>
      <c r="K1139" s="56">
        <f t="shared" si="165"/>
        <v>3.9619651347068147E-3</v>
      </c>
      <c r="L1139" s="54">
        <f t="shared" si="166"/>
        <v>14.580031695721079</v>
      </c>
      <c r="M1139" s="54">
        <f t="shared" si="162"/>
        <v>3.2076069730586374</v>
      </c>
      <c r="N1139" s="54">
        <f t="shared" si="164"/>
        <v>6.9255150554675122</v>
      </c>
      <c r="O1139" s="54">
        <v>0.56955813953488377</v>
      </c>
      <c r="P1139" s="56">
        <f t="shared" si="167"/>
        <v>4.3628493293843162E-2</v>
      </c>
    </row>
    <row r="1140" spans="1:16" x14ac:dyDescent="0.2">
      <c r="A1140" s="78">
        <f t="shared" si="168"/>
        <v>176</v>
      </c>
      <c r="B1140" s="57" t="s">
        <v>2463</v>
      </c>
      <c r="C1140" s="57">
        <v>314.8</v>
      </c>
      <c r="D1140" s="57"/>
      <c r="E1140" s="57"/>
      <c r="F1140" s="57">
        <f t="shared" si="161"/>
        <v>314.8</v>
      </c>
      <c r="G1140" s="57">
        <v>7</v>
      </c>
      <c r="H1140" s="57"/>
      <c r="I1140" s="57">
        <v>1</v>
      </c>
      <c r="J1140" s="57">
        <f t="shared" si="163"/>
        <v>8</v>
      </c>
      <c r="K1140" s="56">
        <f t="shared" si="165"/>
        <v>3.1695721077654518E-3</v>
      </c>
      <c r="L1140" s="54">
        <f t="shared" si="166"/>
        <v>11.664025356576863</v>
      </c>
      <c r="M1140" s="54">
        <f t="shared" si="162"/>
        <v>2.5660855784469097</v>
      </c>
      <c r="N1140" s="54">
        <f t="shared" si="164"/>
        <v>5.5404120443740092</v>
      </c>
      <c r="O1140" s="54">
        <v>0.56955813953488377</v>
      </c>
      <c r="P1140" s="56">
        <f t="shared" si="167"/>
        <v>6.4612710034728918E-2</v>
      </c>
    </row>
    <row r="1141" spans="1:16" x14ac:dyDescent="0.2">
      <c r="A1141" s="78">
        <f t="shared" si="168"/>
        <v>177</v>
      </c>
      <c r="B1141" s="57" t="s">
        <v>2464</v>
      </c>
      <c r="C1141" s="57">
        <v>223.6</v>
      </c>
      <c r="D1141" s="57"/>
      <c r="E1141" s="57"/>
      <c r="F1141" s="57">
        <f t="shared" si="161"/>
        <v>223.6</v>
      </c>
      <c r="G1141" s="57">
        <v>8</v>
      </c>
      <c r="H1141" s="57"/>
      <c r="I1141" s="57">
        <v>1</v>
      </c>
      <c r="J1141" s="57">
        <f t="shared" si="163"/>
        <v>9</v>
      </c>
      <c r="K1141" s="56">
        <f t="shared" si="165"/>
        <v>3.5657686212361333E-3</v>
      </c>
      <c r="L1141" s="54">
        <f t="shared" si="166"/>
        <v>13.12202852614897</v>
      </c>
      <c r="M1141" s="54">
        <f t="shared" si="162"/>
        <v>2.8868462757527733</v>
      </c>
      <c r="N1141" s="54">
        <f t="shared" si="164"/>
        <v>6.2329635499207603</v>
      </c>
      <c r="O1141" s="54">
        <v>0.65092358803986705</v>
      </c>
      <c r="P1141" s="56">
        <f t="shared" si="167"/>
        <v>0.10238265626056517</v>
      </c>
    </row>
    <row r="1142" spans="1:16" x14ac:dyDescent="0.2">
      <c r="A1142" s="78">
        <f t="shared" si="168"/>
        <v>178</v>
      </c>
      <c r="B1142" s="57" t="s">
        <v>2465</v>
      </c>
      <c r="C1142" s="57">
        <v>243.3</v>
      </c>
      <c r="D1142" s="57"/>
      <c r="E1142" s="57">
        <v>216.6</v>
      </c>
      <c r="F1142" s="57">
        <f t="shared" si="161"/>
        <v>459.9</v>
      </c>
      <c r="G1142" s="57">
        <v>3</v>
      </c>
      <c r="H1142" s="57"/>
      <c r="I1142" s="57">
        <v>2</v>
      </c>
      <c r="J1142" s="57">
        <f t="shared" si="163"/>
        <v>5</v>
      </c>
      <c r="K1142" s="56">
        <f t="shared" si="165"/>
        <v>1.9809825673534074E-3</v>
      </c>
      <c r="L1142" s="54">
        <f t="shared" si="166"/>
        <v>7.2900158478605395</v>
      </c>
      <c r="M1142" s="54">
        <f t="shared" si="162"/>
        <v>1.6038034865293187</v>
      </c>
      <c r="N1142" s="54">
        <f t="shared" si="164"/>
        <v>3.4627575277337561</v>
      </c>
      <c r="O1142" s="54">
        <v>0.24409634551495016</v>
      </c>
      <c r="P1142" s="56">
        <f t="shared" si="167"/>
        <v>2.7398724087059286E-2</v>
      </c>
    </row>
    <row r="1143" spans="1:16" x14ac:dyDescent="0.2">
      <c r="A1143" s="78">
        <f t="shared" si="168"/>
        <v>179</v>
      </c>
      <c r="B1143" s="57" t="s">
        <v>2466</v>
      </c>
      <c r="C1143" s="57">
        <v>530.5</v>
      </c>
      <c r="D1143" s="57"/>
      <c r="E1143" s="57"/>
      <c r="F1143" s="57">
        <f t="shared" si="161"/>
        <v>530.5</v>
      </c>
      <c r="G1143" s="57">
        <v>8</v>
      </c>
      <c r="H1143" s="57"/>
      <c r="I1143" s="57"/>
      <c r="J1143" s="57">
        <f t="shared" si="163"/>
        <v>8</v>
      </c>
      <c r="K1143" s="56">
        <f t="shared" si="165"/>
        <v>3.1695721077654518E-3</v>
      </c>
      <c r="L1143" s="54">
        <f t="shared" si="166"/>
        <v>11.664025356576863</v>
      </c>
      <c r="M1143" s="54">
        <f t="shared" si="162"/>
        <v>2.5660855784469097</v>
      </c>
      <c r="N1143" s="54">
        <f t="shared" si="164"/>
        <v>5.5404120443740092</v>
      </c>
      <c r="O1143" s="54">
        <v>0.65092358803986705</v>
      </c>
      <c r="P1143" s="56">
        <f t="shared" si="167"/>
        <v>3.8494715489986141E-2</v>
      </c>
    </row>
    <row r="1144" spans="1:16" x14ac:dyDescent="0.2">
      <c r="A1144" s="78">
        <f t="shared" si="168"/>
        <v>180</v>
      </c>
      <c r="B1144" s="57" t="s">
        <v>2467</v>
      </c>
      <c r="C1144" s="57">
        <v>377</v>
      </c>
      <c r="D1144" s="57"/>
      <c r="E1144" s="57"/>
      <c r="F1144" s="57">
        <f t="shared" si="161"/>
        <v>377</v>
      </c>
      <c r="G1144" s="57">
        <v>11</v>
      </c>
      <c r="H1144" s="57">
        <v>1</v>
      </c>
      <c r="I1144" s="57"/>
      <c r="J1144" s="57">
        <f t="shared" si="163"/>
        <v>12</v>
      </c>
      <c r="K1144" s="56">
        <f t="shared" si="165"/>
        <v>4.7543581616481777E-3</v>
      </c>
      <c r="L1144" s="54">
        <f t="shared" si="166"/>
        <v>17.496038034865293</v>
      </c>
      <c r="M1144" s="54">
        <f t="shared" si="162"/>
        <v>3.8491283676703647</v>
      </c>
      <c r="N1144" s="54">
        <f t="shared" si="164"/>
        <v>8.3106180665610143</v>
      </c>
      <c r="O1144" s="54">
        <v>0.89501993355481713</v>
      </c>
      <c r="P1144" s="56">
        <f t="shared" si="167"/>
        <v>8.1036616452656474E-2</v>
      </c>
    </row>
    <row r="1145" spans="1:16" x14ac:dyDescent="0.2">
      <c r="A1145" s="78">
        <f t="shared" si="168"/>
        <v>181</v>
      </c>
      <c r="B1145" s="57" t="s">
        <v>2468</v>
      </c>
      <c r="C1145" s="57">
        <v>439.5</v>
      </c>
      <c r="D1145" s="57"/>
      <c r="E1145" s="57"/>
      <c r="F1145" s="57">
        <f t="shared" si="161"/>
        <v>439.5</v>
      </c>
      <c r="G1145" s="57">
        <v>8</v>
      </c>
      <c r="H1145" s="57"/>
      <c r="I1145" s="57">
        <v>2</v>
      </c>
      <c r="J1145" s="57">
        <f t="shared" si="163"/>
        <v>10</v>
      </c>
      <c r="K1145" s="56">
        <f t="shared" si="165"/>
        <v>3.9619651347068147E-3</v>
      </c>
      <c r="L1145" s="54">
        <f t="shared" si="166"/>
        <v>14.580031695721079</v>
      </c>
      <c r="M1145" s="54">
        <f t="shared" si="162"/>
        <v>3.2076069730586374</v>
      </c>
      <c r="N1145" s="54">
        <f t="shared" si="164"/>
        <v>6.9255150554675122</v>
      </c>
      <c r="O1145" s="54">
        <v>0.65092358803986705</v>
      </c>
      <c r="P1145" s="56">
        <f t="shared" si="167"/>
        <v>5.7711211176989977E-2</v>
      </c>
    </row>
    <row r="1146" spans="1:16" x14ac:dyDescent="0.2">
      <c r="A1146" s="78">
        <f t="shared" si="168"/>
        <v>182</v>
      </c>
      <c r="B1146" s="57" t="s">
        <v>2469</v>
      </c>
      <c r="C1146" s="57">
        <v>150.1</v>
      </c>
      <c r="D1146" s="57"/>
      <c r="E1146" s="57"/>
      <c r="F1146" s="57">
        <f t="shared" si="161"/>
        <v>150.1</v>
      </c>
      <c r="G1146" s="57">
        <v>4</v>
      </c>
      <c r="H1146" s="57"/>
      <c r="I1146" s="57"/>
      <c r="J1146" s="57">
        <f t="shared" si="163"/>
        <v>4</v>
      </c>
      <c r="K1146" s="56">
        <f t="shared" si="165"/>
        <v>1.5847860538827259E-3</v>
      </c>
      <c r="L1146" s="54">
        <f t="shared" si="166"/>
        <v>5.8320126782884314</v>
      </c>
      <c r="M1146" s="54">
        <f t="shared" si="162"/>
        <v>1.2830427892234548</v>
      </c>
      <c r="N1146" s="54">
        <f t="shared" si="164"/>
        <v>2.7702060221870046</v>
      </c>
      <c r="O1146" s="54">
        <v>0.32546179401993353</v>
      </c>
      <c r="P1146" s="56">
        <f t="shared" si="167"/>
        <v>6.8026137799592434E-2</v>
      </c>
    </row>
    <row r="1147" spans="1:16" x14ac:dyDescent="0.2">
      <c r="A1147" s="78">
        <f t="shared" si="168"/>
        <v>183</v>
      </c>
      <c r="B1147" s="57" t="s">
        <v>2470</v>
      </c>
      <c r="C1147" s="57">
        <v>438.6</v>
      </c>
      <c r="D1147" s="57"/>
      <c r="E1147" s="57"/>
      <c r="F1147" s="57">
        <f t="shared" ref="F1147:F1206" si="169">C1147+D1147+E1147</f>
        <v>438.6</v>
      </c>
      <c r="G1147" s="57">
        <v>12</v>
      </c>
      <c r="H1147" s="57"/>
      <c r="I1147" s="57"/>
      <c r="J1147" s="57">
        <f t="shared" si="163"/>
        <v>12</v>
      </c>
      <c r="K1147" s="56">
        <f t="shared" si="165"/>
        <v>4.7543581616481777E-3</v>
      </c>
      <c r="L1147" s="54">
        <f t="shared" si="166"/>
        <v>17.496038034865293</v>
      </c>
      <c r="M1147" s="54">
        <f t="shared" si="162"/>
        <v>3.8491283676703647</v>
      </c>
      <c r="N1147" s="54">
        <f t="shared" si="164"/>
        <v>8.3106180665610143</v>
      </c>
      <c r="O1147" s="54">
        <v>0.97638538205980063</v>
      </c>
      <c r="P1147" s="56">
        <f t="shared" si="167"/>
        <v>6.9840788534328485E-2</v>
      </c>
    </row>
    <row r="1148" spans="1:16" x14ac:dyDescent="0.2">
      <c r="A1148" s="78">
        <f t="shared" si="168"/>
        <v>184</v>
      </c>
      <c r="B1148" s="57" t="s">
        <v>2471</v>
      </c>
      <c r="C1148" s="57">
        <v>124.3</v>
      </c>
      <c r="D1148" s="57"/>
      <c r="E1148" s="57"/>
      <c r="F1148" s="57">
        <f t="shared" si="169"/>
        <v>124.3</v>
      </c>
      <c r="G1148" s="57">
        <v>3</v>
      </c>
      <c r="H1148" s="57"/>
      <c r="I1148" s="57"/>
      <c r="J1148" s="57">
        <f t="shared" si="163"/>
        <v>3</v>
      </c>
      <c r="K1148" s="56">
        <f t="shared" si="165"/>
        <v>1.1885895404120444E-3</v>
      </c>
      <c r="L1148" s="54">
        <f t="shared" si="166"/>
        <v>4.3740095087163233</v>
      </c>
      <c r="M1148" s="54">
        <f t="shared" si="162"/>
        <v>0.96228209191759118</v>
      </c>
      <c r="N1148" s="54">
        <f t="shared" si="164"/>
        <v>2.0776545166402536</v>
      </c>
      <c r="O1148" s="54">
        <v>0.24409634551495016</v>
      </c>
      <c r="P1148" s="56">
        <f t="shared" si="167"/>
        <v>6.160935207392694E-2</v>
      </c>
    </row>
    <row r="1149" spans="1:16" x14ac:dyDescent="0.2">
      <c r="A1149" s="78">
        <f t="shared" si="168"/>
        <v>185</v>
      </c>
      <c r="B1149" s="57" t="s">
        <v>2472</v>
      </c>
      <c r="C1149" s="57">
        <v>511.6</v>
      </c>
      <c r="D1149" s="57"/>
      <c r="E1149" s="57"/>
      <c r="F1149" s="57">
        <f t="shared" si="169"/>
        <v>511.6</v>
      </c>
      <c r="G1149" s="57">
        <v>13</v>
      </c>
      <c r="H1149" s="57"/>
      <c r="I1149" s="57"/>
      <c r="J1149" s="57">
        <f t="shared" si="163"/>
        <v>13</v>
      </c>
      <c r="K1149" s="56">
        <f t="shared" si="165"/>
        <v>5.1505546751188592E-3</v>
      </c>
      <c r="L1149" s="54">
        <f t="shared" si="166"/>
        <v>18.954041204437402</v>
      </c>
      <c r="M1149" s="54">
        <f t="shared" ref="M1149:M1206" si="170">L1149*0.22</f>
        <v>4.1698890649762284</v>
      </c>
      <c r="N1149" s="54">
        <f t="shared" si="164"/>
        <v>9.0031695721077654</v>
      </c>
      <c r="O1149" s="54">
        <v>1.057750830564784</v>
      </c>
      <c r="P1149" s="56">
        <f t="shared" si="167"/>
        <v>6.4864837122920613E-2</v>
      </c>
    </row>
    <row r="1150" spans="1:16" x14ac:dyDescent="0.2">
      <c r="A1150" s="78">
        <f t="shared" si="168"/>
        <v>186</v>
      </c>
      <c r="B1150" s="57" t="s">
        <v>2473</v>
      </c>
      <c r="C1150" s="57">
        <v>174.2</v>
      </c>
      <c r="D1150" s="57">
        <v>37.6</v>
      </c>
      <c r="E1150" s="57"/>
      <c r="F1150" s="57">
        <f t="shared" si="169"/>
        <v>211.79999999999998</v>
      </c>
      <c r="G1150" s="57">
        <v>3</v>
      </c>
      <c r="H1150" s="57"/>
      <c r="I1150" s="57">
        <v>1</v>
      </c>
      <c r="J1150" s="57">
        <f t="shared" si="163"/>
        <v>4</v>
      </c>
      <c r="K1150" s="56">
        <f t="shared" si="165"/>
        <v>1.5847860538827259E-3</v>
      </c>
      <c r="L1150" s="54">
        <f t="shared" si="166"/>
        <v>5.8320126782884314</v>
      </c>
      <c r="M1150" s="54">
        <f t="shared" si="170"/>
        <v>1.2830427892234548</v>
      </c>
      <c r="N1150" s="54">
        <f t="shared" si="164"/>
        <v>2.7702060221870046</v>
      </c>
      <c r="O1150" s="54">
        <v>0.24409634551495016</v>
      </c>
      <c r="P1150" s="56">
        <f t="shared" si="167"/>
        <v>4.7825107814985092E-2</v>
      </c>
    </row>
    <row r="1151" spans="1:16" x14ac:dyDescent="0.2">
      <c r="A1151" s="78">
        <f t="shared" si="168"/>
        <v>187</v>
      </c>
      <c r="B1151" s="57" t="s">
        <v>2474</v>
      </c>
      <c r="C1151" s="57">
        <v>172.8</v>
      </c>
      <c r="D1151" s="57"/>
      <c r="E1151" s="57">
        <v>14.6</v>
      </c>
      <c r="F1151" s="57">
        <f t="shared" si="169"/>
        <v>187.4</v>
      </c>
      <c r="G1151" s="57">
        <v>5</v>
      </c>
      <c r="H1151" s="57"/>
      <c r="I1151" s="57">
        <v>1</v>
      </c>
      <c r="J1151" s="57">
        <f t="shared" si="163"/>
        <v>6</v>
      </c>
      <c r="K1151" s="56">
        <f t="shared" si="165"/>
        <v>2.3771790808240888E-3</v>
      </c>
      <c r="L1151" s="54">
        <f t="shared" si="166"/>
        <v>8.7480190174326466</v>
      </c>
      <c r="M1151" s="54">
        <f t="shared" si="170"/>
        <v>1.9245641838351824</v>
      </c>
      <c r="N1151" s="54">
        <f t="shared" si="164"/>
        <v>4.1553090332805072</v>
      </c>
      <c r="O1151" s="54">
        <v>0.40682724252491692</v>
      </c>
      <c r="P1151" s="56">
        <f t="shared" si="167"/>
        <v>8.1295194648203062E-2</v>
      </c>
    </row>
    <row r="1152" spans="1:16" x14ac:dyDescent="0.2">
      <c r="A1152" s="78">
        <f t="shared" si="168"/>
        <v>188</v>
      </c>
      <c r="B1152" s="57" t="s">
        <v>2475</v>
      </c>
      <c r="C1152" s="57">
        <v>273.7</v>
      </c>
      <c r="D1152" s="57"/>
      <c r="E1152" s="57"/>
      <c r="F1152" s="57">
        <f t="shared" si="169"/>
        <v>273.7</v>
      </c>
      <c r="G1152" s="57">
        <v>5</v>
      </c>
      <c r="H1152" s="57"/>
      <c r="I1152" s="57"/>
      <c r="J1152" s="57">
        <f t="shared" si="163"/>
        <v>5</v>
      </c>
      <c r="K1152" s="56">
        <f t="shared" si="165"/>
        <v>1.9809825673534074E-3</v>
      </c>
      <c r="L1152" s="54">
        <f t="shared" si="166"/>
        <v>7.2900158478605395</v>
      </c>
      <c r="M1152" s="54">
        <f t="shared" si="170"/>
        <v>1.6038034865293187</v>
      </c>
      <c r="N1152" s="54">
        <f t="shared" si="164"/>
        <v>3.4627575277337561</v>
      </c>
      <c r="O1152" s="54">
        <v>0.40682724252491692</v>
      </c>
      <c r="P1152" s="56">
        <f t="shared" si="167"/>
        <v>4.6632824642486415E-2</v>
      </c>
    </row>
    <row r="1153" spans="1:16" x14ac:dyDescent="0.2">
      <c r="A1153" s="78">
        <f t="shared" si="168"/>
        <v>189</v>
      </c>
      <c r="B1153" s="57" t="s">
        <v>978</v>
      </c>
      <c r="C1153" s="57">
        <v>479.4</v>
      </c>
      <c r="D1153" s="57"/>
      <c r="E1153" s="57"/>
      <c r="F1153" s="57">
        <f t="shared" si="169"/>
        <v>479.4</v>
      </c>
      <c r="G1153" s="57">
        <v>10</v>
      </c>
      <c r="H1153" s="57"/>
      <c r="I1153" s="57"/>
      <c r="J1153" s="57">
        <f t="shared" si="163"/>
        <v>10</v>
      </c>
      <c r="K1153" s="56">
        <f t="shared" si="165"/>
        <v>3.9619651347068147E-3</v>
      </c>
      <c r="L1153" s="54">
        <f t="shared" si="166"/>
        <v>14.580031695721079</v>
      </c>
      <c r="M1153" s="54">
        <f t="shared" si="170"/>
        <v>3.2076069730586374</v>
      </c>
      <c r="N1153" s="54">
        <f t="shared" si="164"/>
        <v>6.9255150554675122</v>
      </c>
      <c r="O1153" s="54">
        <v>0.81365448504983384</v>
      </c>
      <c r="P1153" s="56">
        <f t="shared" si="167"/>
        <v>5.3247409698158249E-2</v>
      </c>
    </row>
    <row r="1154" spans="1:16" x14ac:dyDescent="0.2">
      <c r="A1154" s="78">
        <f t="shared" si="168"/>
        <v>190</v>
      </c>
      <c r="B1154" s="57" t="s">
        <v>979</v>
      </c>
      <c r="C1154" s="57">
        <v>381.4</v>
      </c>
      <c r="D1154" s="57"/>
      <c r="E1154" s="57">
        <v>32</v>
      </c>
      <c r="F1154" s="57">
        <f t="shared" si="169"/>
        <v>413.4</v>
      </c>
      <c r="G1154" s="57">
        <v>12</v>
      </c>
      <c r="H1154" s="57"/>
      <c r="I1154" s="57">
        <v>1</v>
      </c>
      <c r="J1154" s="57">
        <f t="shared" si="163"/>
        <v>13</v>
      </c>
      <c r="K1154" s="56">
        <f t="shared" si="165"/>
        <v>5.1505546751188592E-3</v>
      </c>
      <c r="L1154" s="54">
        <f t="shared" si="166"/>
        <v>18.954041204437402</v>
      </c>
      <c r="M1154" s="54">
        <f t="shared" si="170"/>
        <v>4.1698890649762284</v>
      </c>
      <c r="N1154" s="54">
        <f t="shared" si="164"/>
        <v>9.0031695721077654</v>
      </c>
      <c r="O1154" s="54">
        <v>0.97638538205980063</v>
      </c>
      <c r="P1154" s="56">
        <f t="shared" si="167"/>
        <v>8.0076161643882926E-2</v>
      </c>
    </row>
    <row r="1155" spans="1:16" x14ac:dyDescent="0.2">
      <c r="A1155" s="78">
        <f t="shared" si="168"/>
        <v>191</v>
      </c>
      <c r="B1155" s="57" t="s">
        <v>980</v>
      </c>
      <c r="C1155" s="57">
        <v>9330.6</v>
      </c>
      <c r="D1155" s="57"/>
      <c r="E1155" s="57">
        <v>1157.25</v>
      </c>
      <c r="F1155" s="57">
        <f t="shared" si="169"/>
        <v>10487.85</v>
      </c>
      <c r="G1155" s="57">
        <v>180</v>
      </c>
      <c r="H1155" s="57"/>
      <c r="I1155" s="57">
        <v>13</v>
      </c>
      <c r="J1155" s="57">
        <f t="shared" si="163"/>
        <v>193</v>
      </c>
      <c r="K1155" s="56">
        <f t="shared" si="165"/>
        <v>7.6465927099841527E-2</v>
      </c>
      <c r="L1155" s="54">
        <f t="shared" si="166"/>
        <v>281.39461172741682</v>
      </c>
      <c r="M1155" s="54">
        <f t="shared" si="170"/>
        <v>61.9068145800317</v>
      </c>
      <c r="N1155" s="54">
        <f t="shared" si="164"/>
        <v>133.66244057052299</v>
      </c>
      <c r="O1155" s="54">
        <v>14.645780730897007</v>
      </c>
      <c r="P1155" s="56">
        <f t="shared" si="167"/>
        <v>4.6874206592282357E-2</v>
      </c>
    </row>
    <row r="1156" spans="1:16" x14ac:dyDescent="0.2">
      <c r="A1156" s="78">
        <f t="shared" si="168"/>
        <v>192</v>
      </c>
      <c r="B1156" s="57" t="s">
        <v>981</v>
      </c>
      <c r="C1156" s="57">
        <v>2360</v>
      </c>
      <c r="D1156" s="57">
        <v>47.2</v>
      </c>
      <c r="E1156" s="57"/>
      <c r="F1156" s="57">
        <f t="shared" si="169"/>
        <v>2407.1999999999998</v>
      </c>
      <c r="G1156" s="57">
        <v>40</v>
      </c>
      <c r="H1156" s="57">
        <v>1</v>
      </c>
      <c r="I1156" s="57"/>
      <c r="J1156" s="57">
        <f t="shared" si="163"/>
        <v>41</v>
      </c>
      <c r="K1156" s="56">
        <f t="shared" si="165"/>
        <v>1.624405705229794E-2</v>
      </c>
      <c r="L1156" s="54">
        <f t="shared" si="166"/>
        <v>59.778129952456418</v>
      </c>
      <c r="M1156" s="54">
        <f t="shared" si="170"/>
        <v>13.151188589540412</v>
      </c>
      <c r="N1156" s="54">
        <f t="shared" si="164"/>
        <v>28.394611727416798</v>
      </c>
      <c r="O1156" s="54">
        <v>3.2546179401993354</v>
      </c>
      <c r="P1156" s="56">
        <f t="shared" si="167"/>
        <v>4.3444062898642812E-2</v>
      </c>
    </row>
    <row r="1157" spans="1:16" x14ac:dyDescent="0.2">
      <c r="A1157" s="78">
        <f t="shared" si="168"/>
        <v>193</v>
      </c>
      <c r="B1157" s="57" t="s">
        <v>982</v>
      </c>
      <c r="C1157" s="57">
        <v>3652.21</v>
      </c>
      <c r="D1157" s="57">
        <v>536.29999999999995</v>
      </c>
      <c r="E1157" s="57">
        <v>38.4</v>
      </c>
      <c r="F1157" s="57">
        <f t="shared" si="169"/>
        <v>4226.91</v>
      </c>
      <c r="G1157" s="57">
        <v>73</v>
      </c>
      <c r="H1157" s="57">
        <v>3</v>
      </c>
      <c r="I1157" s="57">
        <v>4</v>
      </c>
      <c r="J1157" s="57">
        <f t="shared" ref="J1157:J1220" si="171">G1157+H1157+I1157</f>
        <v>80</v>
      </c>
      <c r="K1157" s="56">
        <f t="shared" si="165"/>
        <v>3.1695721077654518E-2</v>
      </c>
      <c r="L1157" s="54">
        <f t="shared" si="166"/>
        <v>116.64025356576863</v>
      </c>
      <c r="M1157" s="54">
        <f t="shared" si="170"/>
        <v>25.660855784469099</v>
      </c>
      <c r="N1157" s="54">
        <f t="shared" ref="N1157:N1220" si="172">L1157*0.475</f>
        <v>55.404120443740098</v>
      </c>
      <c r="O1157" s="54">
        <v>5.9396777408637869</v>
      </c>
      <c r="P1157" s="56">
        <f t="shared" si="167"/>
        <v>4.8178198148255254E-2</v>
      </c>
    </row>
    <row r="1158" spans="1:16" x14ac:dyDescent="0.2">
      <c r="A1158" s="78">
        <f t="shared" si="168"/>
        <v>194</v>
      </c>
      <c r="B1158" s="57" t="s">
        <v>983</v>
      </c>
      <c r="C1158" s="57">
        <v>1805.5</v>
      </c>
      <c r="D1158" s="57"/>
      <c r="E1158" s="57"/>
      <c r="F1158" s="57">
        <f t="shared" si="169"/>
        <v>1805.5</v>
      </c>
      <c r="G1158" s="57">
        <v>32</v>
      </c>
      <c r="H1158" s="57"/>
      <c r="I1158" s="57"/>
      <c r="J1158" s="57">
        <f t="shared" si="171"/>
        <v>32</v>
      </c>
      <c r="K1158" s="56">
        <f t="shared" ref="K1158:K1221" si="173">2/$J$1330*J1158</f>
        <v>1.2678288431061807E-2</v>
      </c>
      <c r="L1158" s="54">
        <f t="shared" ref="L1158:L1221" si="174">K1158*3680</f>
        <v>46.656101426307451</v>
      </c>
      <c r="M1158" s="54">
        <f t="shared" si="170"/>
        <v>10.264342313787639</v>
      </c>
      <c r="N1158" s="54">
        <f t="shared" si="172"/>
        <v>22.161648177496037</v>
      </c>
      <c r="O1158" s="54">
        <v>2.6036943521594682</v>
      </c>
      <c r="P1158" s="56">
        <f t="shared" ref="P1158:P1221" si="175">(L1158+M1158+N1158+O1158)/F1158</f>
        <v>4.5242750634035225E-2</v>
      </c>
    </row>
    <row r="1159" spans="1:16" x14ac:dyDescent="0.2">
      <c r="A1159" s="78">
        <f t="shared" ref="A1159:A1222" si="176">A1158+1</f>
        <v>195</v>
      </c>
      <c r="B1159" s="57" t="s">
        <v>984</v>
      </c>
      <c r="C1159" s="57">
        <v>1806.9</v>
      </c>
      <c r="D1159" s="57"/>
      <c r="E1159" s="57"/>
      <c r="F1159" s="57">
        <f t="shared" si="169"/>
        <v>1806.9</v>
      </c>
      <c r="G1159" s="57">
        <v>31</v>
      </c>
      <c r="H1159" s="57"/>
      <c r="I1159" s="57"/>
      <c r="J1159" s="57">
        <f t="shared" si="171"/>
        <v>31</v>
      </c>
      <c r="K1159" s="56">
        <f t="shared" si="173"/>
        <v>1.2282091917591127E-2</v>
      </c>
      <c r="L1159" s="54">
        <f t="shared" si="174"/>
        <v>45.198098256735342</v>
      </c>
      <c r="M1159" s="54">
        <f t="shared" si="170"/>
        <v>9.9435816164817759</v>
      </c>
      <c r="N1159" s="54">
        <f t="shared" si="172"/>
        <v>21.469096671949288</v>
      </c>
      <c r="O1159" s="54">
        <v>2.5223289036544849</v>
      </c>
      <c r="P1159" s="56">
        <f t="shared" si="175"/>
        <v>4.3794955696951063E-2</v>
      </c>
    </row>
    <row r="1160" spans="1:16" x14ac:dyDescent="0.2">
      <c r="A1160" s="78">
        <f t="shared" si="176"/>
        <v>196</v>
      </c>
      <c r="B1160" s="57" t="s">
        <v>1544</v>
      </c>
      <c r="C1160" s="57">
        <v>119.6</v>
      </c>
      <c r="D1160" s="57"/>
      <c r="E1160" s="57"/>
      <c r="F1160" s="57">
        <f t="shared" si="169"/>
        <v>119.6</v>
      </c>
      <c r="G1160" s="57">
        <v>4</v>
      </c>
      <c r="H1160" s="57"/>
      <c r="I1160" s="57">
        <v>1</v>
      </c>
      <c r="J1160" s="57">
        <f t="shared" si="171"/>
        <v>5</v>
      </c>
      <c r="K1160" s="56">
        <f t="shared" si="173"/>
        <v>1.9809825673534074E-3</v>
      </c>
      <c r="L1160" s="54">
        <f t="shared" si="174"/>
        <v>7.2900158478605395</v>
      </c>
      <c r="M1160" s="54">
        <f t="shared" si="170"/>
        <v>1.6038034865293187</v>
      </c>
      <c r="N1160" s="54">
        <f t="shared" si="172"/>
        <v>3.4627575277337561</v>
      </c>
      <c r="O1160" s="54">
        <v>0.32546179401993353</v>
      </c>
      <c r="P1160" s="56">
        <f t="shared" si="175"/>
        <v>0.10603711250956144</v>
      </c>
    </row>
    <row r="1161" spans="1:16" x14ac:dyDescent="0.2">
      <c r="A1161" s="78">
        <f t="shared" si="176"/>
        <v>197</v>
      </c>
      <c r="B1161" s="57" t="s">
        <v>1545</v>
      </c>
      <c r="C1161" s="57">
        <v>151.69999999999999</v>
      </c>
      <c r="D1161" s="57"/>
      <c r="E1161" s="57">
        <v>205.3</v>
      </c>
      <c r="F1161" s="57">
        <f t="shared" si="169"/>
        <v>357</v>
      </c>
      <c r="G1161" s="57">
        <v>5</v>
      </c>
      <c r="H1161" s="57"/>
      <c r="I1161" s="57">
        <v>1</v>
      </c>
      <c r="J1161" s="57">
        <f t="shared" si="171"/>
        <v>6</v>
      </c>
      <c r="K1161" s="56">
        <f t="shared" si="173"/>
        <v>2.3771790808240888E-3</v>
      </c>
      <c r="L1161" s="54">
        <f t="shared" si="174"/>
        <v>8.7480190174326466</v>
      </c>
      <c r="M1161" s="54">
        <f t="shared" si="170"/>
        <v>1.9245641838351824</v>
      </c>
      <c r="N1161" s="54">
        <f t="shared" si="172"/>
        <v>4.1553090332805072</v>
      </c>
      <c r="O1161" s="54">
        <v>0.40682724252491692</v>
      </c>
      <c r="P1161" s="56">
        <f t="shared" si="175"/>
        <v>4.267428424950491E-2</v>
      </c>
    </row>
    <row r="1162" spans="1:16" x14ac:dyDescent="0.2">
      <c r="A1162" s="78">
        <f t="shared" si="176"/>
        <v>198</v>
      </c>
      <c r="B1162" s="57" t="s">
        <v>1546</v>
      </c>
      <c r="C1162" s="57">
        <v>171.7</v>
      </c>
      <c r="D1162" s="57">
        <v>16.100000000000001</v>
      </c>
      <c r="E1162" s="57"/>
      <c r="F1162" s="57">
        <f t="shared" si="169"/>
        <v>187.79999999999998</v>
      </c>
      <c r="G1162" s="57">
        <v>4</v>
      </c>
      <c r="H1162" s="57">
        <v>1</v>
      </c>
      <c r="I1162" s="57">
        <v>1</v>
      </c>
      <c r="J1162" s="57">
        <f t="shared" si="171"/>
        <v>6</v>
      </c>
      <c r="K1162" s="56">
        <f t="shared" si="173"/>
        <v>2.3771790808240888E-3</v>
      </c>
      <c r="L1162" s="54">
        <f t="shared" si="174"/>
        <v>8.7480190174326466</v>
      </c>
      <c r="M1162" s="54">
        <f t="shared" si="170"/>
        <v>1.9245641838351824</v>
      </c>
      <c r="N1162" s="54">
        <f t="shared" si="172"/>
        <v>4.1553090332805072</v>
      </c>
      <c r="O1162" s="54">
        <v>0.32546179401993353</v>
      </c>
      <c r="P1162" s="56">
        <f t="shared" si="175"/>
        <v>8.0688786094612733E-2</v>
      </c>
    </row>
    <row r="1163" spans="1:16" x14ac:dyDescent="0.2">
      <c r="A1163" s="78">
        <f t="shared" si="176"/>
        <v>199</v>
      </c>
      <c r="B1163" s="57" t="s">
        <v>1547</v>
      </c>
      <c r="C1163" s="57">
        <v>198.5</v>
      </c>
      <c r="D1163" s="57"/>
      <c r="E1163" s="57">
        <v>65.5</v>
      </c>
      <c r="F1163" s="57">
        <f t="shared" si="169"/>
        <v>264</v>
      </c>
      <c r="G1163" s="57">
        <v>4</v>
      </c>
      <c r="H1163" s="57"/>
      <c r="I1163" s="57">
        <v>2</v>
      </c>
      <c r="J1163" s="57">
        <f t="shared" si="171"/>
        <v>6</v>
      </c>
      <c r="K1163" s="56">
        <f t="shared" si="173"/>
        <v>2.3771790808240888E-3</v>
      </c>
      <c r="L1163" s="54">
        <f t="shared" si="174"/>
        <v>8.7480190174326466</v>
      </c>
      <c r="M1163" s="54">
        <f t="shared" si="170"/>
        <v>1.9245641838351824</v>
      </c>
      <c r="N1163" s="54">
        <f t="shared" si="172"/>
        <v>4.1553090332805072</v>
      </c>
      <c r="O1163" s="54">
        <v>0.32546179401993353</v>
      </c>
      <c r="P1163" s="56">
        <f t="shared" si="175"/>
        <v>5.7399068290031323E-2</v>
      </c>
    </row>
    <row r="1164" spans="1:16" x14ac:dyDescent="0.2">
      <c r="A1164" s="78">
        <f t="shared" si="176"/>
        <v>200</v>
      </c>
      <c r="B1164" s="57" t="s">
        <v>1548</v>
      </c>
      <c r="C1164" s="57">
        <v>451.6</v>
      </c>
      <c r="D1164" s="57"/>
      <c r="E1164" s="57">
        <v>23.5</v>
      </c>
      <c r="F1164" s="57">
        <f t="shared" si="169"/>
        <v>475.1</v>
      </c>
      <c r="G1164" s="57">
        <v>11</v>
      </c>
      <c r="H1164" s="57"/>
      <c r="I1164" s="57">
        <v>2</v>
      </c>
      <c r="J1164" s="57">
        <f t="shared" si="171"/>
        <v>13</v>
      </c>
      <c r="K1164" s="56">
        <f t="shared" si="173"/>
        <v>5.1505546751188592E-3</v>
      </c>
      <c r="L1164" s="54">
        <f t="shared" si="174"/>
        <v>18.954041204437402</v>
      </c>
      <c r="M1164" s="54">
        <f t="shared" si="170"/>
        <v>4.1698890649762284</v>
      </c>
      <c r="N1164" s="54">
        <f t="shared" si="172"/>
        <v>9.0031695721077654</v>
      </c>
      <c r="O1164" s="54">
        <v>0.89501993355481713</v>
      </c>
      <c r="P1164" s="56">
        <f t="shared" si="175"/>
        <v>6.9505619396077079E-2</v>
      </c>
    </row>
    <row r="1165" spans="1:16" x14ac:dyDescent="0.2">
      <c r="A1165" s="78">
        <f t="shared" si="176"/>
        <v>201</v>
      </c>
      <c r="B1165" s="57" t="s">
        <v>1549</v>
      </c>
      <c r="C1165" s="57">
        <v>316.7</v>
      </c>
      <c r="D1165" s="57"/>
      <c r="E1165" s="57">
        <v>70.5</v>
      </c>
      <c r="F1165" s="57">
        <f t="shared" si="169"/>
        <v>387.2</v>
      </c>
      <c r="G1165" s="57">
        <v>6</v>
      </c>
      <c r="H1165" s="57"/>
      <c r="I1165" s="57">
        <v>1</v>
      </c>
      <c r="J1165" s="57">
        <f t="shared" si="171"/>
        <v>7</v>
      </c>
      <c r="K1165" s="56">
        <f t="shared" si="173"/>
        <v>2.7733755942947703E-3</v>
      </c>
      <c r="L1165" s="54">
        <f t="shared" si="174"/>
        <v>10.206022187004756</v>
      </c>
      <c r="M1165" s="54">
        <f t="shared" si="170"/>
        <v>2.2453248811410464</v>
      </c>
      <c r="N1165" s="54">
        <f t="shared" si="172"/>
        <v>4.8478605388272591</v>
      </c>
      <c r="O1165" s="54">
        <v>0.48819269102990032</v>
      </c>
      <c r="P1165" s="56">
        <f t="shared" si="175"/>
        <v>4.5938533827486999E-2</v>
      </c>
    </row>
    <row r="1166" spans="1:16" x14ac:dyDescent="0.2">
      <c r="A1166" s="78">
        <f t="shared" si="176"/>
        <v>202</v>
      </c>
      <c r="B1166" s="57" t="s">
        <v>1550</v>
      </c>
      <c r="C1166" s="57">
        <v>234</v>
      </c>
      <c r="D1166" s="57"/>
      <c r="E1166" s="57">
        <v>92.6</v>
      </c>
      <c r="F1166" s="57">
        <f t="shared" si="169"/>
        <v>326.60000000000002</v>
      </c>
      <c r="G1166" s="57">
        <v>6</v>
      </c>
      <c r="H1166" s="57"/>
      <c r="I1166" s="57">
        <v>3</v>
      </c>
      <c r="J1166" s="57">
        <f t="shared" si="171"/>
        <v>9</v>
      </c>
      <c r="K1166" s="56">
        <f t="shared" si="173"/>
        <v>3.5657686212361333E-3</v>
      </c>
      <c r="L1166" s="54">
        <f t="shared" si="174"/>
        <v>13.12202852614897</v>
      </c>
      <c r="M1166" s="54">
        <f t="shared" si="170"/>
        <v>2.8868462757527733</v>
      </c>
      <c r="N1166" s="54">
        <f t="shared" si="172"/>
        <v>6.2329635499207603</v>
      </c>
      <c r="O1166" s="54">
        <v>0.48819269102990032</v>
      </c>
      <c r="P1166" s="56">
        <f t="shared" si="175"/>
        <v>6.959593093341214E-2</v>
      </c>
    </row>
    <row r="1167" spans="1:16" x14ac:dyDescent="0.2">
      <c r="A1167" s="78">
        <f t="shared" si="176"/>
        <v>203</v>
      </c>
      <c r="B1167" s="57" t="s">
        <v>1551</v>
      </c>
      <c r="C1167" s="57">
        <v>267.89999999999998</v>
      </c>
      <c r="D1167" s="57"/>
      <c r="E1167" s="57">
        <v>98</v>
      </c>
      <c r="F1167" s="57">
        <f t="shared" si="169"/>
        <v>365.9</v>
      </c>
      <c r="G1167" s="57">
        <v>6</v>
      </c>
      <c r="H1167" s="57"/>
      <c r="I1167" s="57">
        <v>1</v>
      </c>
      <c r="J1167" s="57">
        <f t="shared" si="171"/>
        <v>7</v>
      </c>
      <c r="K1167" s="56">
        <f t="shared" si="173"/>
        <v>2.7733755942947703E-3</v>
      </c>
      <c r="L1167" s="54">
        <f t="shared" si="174"/>
        <v>10.206022187004756</v>
      </c>
      <c r="M1167" s="54">
        <f t="shared" si="170"/>
        <v>2.2453248811410464</v>
      </c>
      <c r="N1167" s="54">
        <f t="shared" si="172"/>
        <v>4.8478605388272591</v>
      </c>
      <c r="O1167" s="54">
        <v>0.48819269102990032</v>
      </c>
      <c r="P1167" s="56">
        <f t="shared" si="175"/>
        <v>4.8612736534580391E-2</v>
      </c>
    </row>
    <row r="1168" spans="1:16" x14ac:dyDescent="0.2">
      <c r="A1168" s="78">
        <f t="shared" si="176"/>
        <v>204</v>
      </c>
      <c r="B1168" s="57" t="s">
        <v>1552</v>
      </c>
      <c r="C1168" s="57">
        <v>705.4</v>
      </c>
      <c r="D1168" s="57"/>
      <c r="E1168" s="57">
        <v>73.430000000000007</v>
      </c>
      <c r="F1168" s="57">
        <f t="shared" si="169"/>
        <v>778.82999999999993</v>
      </c>
      <c r="G1168" s="57">
        <v>18</v>
      </c>
      <c r="H1168" s="57"/>
      <c r="I1168" s="57">
        <v>2</v>
      </c>
      <c r="J1168" s="57">
        <f t="shared" si="171"/>
        <v>20</v>
      </c>
      <c r="K1168" s="56">
        <f t="shared" si="173"/>
        <v>7.9239302694136295E-3</v>
      </c>
      <c r="L1168" s="54">
        <f t="shared" si="174"/>
        <v>29.160063391442158</v>
      </c>
      <c r="M1168" s="54">
        <f t="shared" si="170"/>
        <v>6.4152139461172748</v>
      </c>
      <c r="N1168" s="54">
        <f t="shared" si="172"/>
        <v>13.851030110935024</v>
      </c>
      <c r="O1168" s="54">
        <v>1.4645780730897009</v>
      </c>
      <c r="P1168" s="56">
        <f t="shared" si="175"/>
        <v>6.534273913637656E-2</v>
      </c>
    </row>
    <row r="1169" spans="1:16" x14ac:dyDescent="0.2">
      <c r="A1169" s="78">
        <f t="shared" si="176"/>
        <v>205</v>
      </c>
      <c r="B1169" s="57" t="s">
        <v>1553</v>
      </c>
      <c r="C1169" s="57">
        <v>147.9</v>
      </c>
      <c r="D1169" s="57"/>
      <c r="E1169" s="57">
        <v>136</v>
      </c>
      <c r="F1169" s="57">
        <f t="shared" si="169"/>
        <v>283.89999999999998</v>
      </c>
      <c r="G1169" s="57">
        <v>4</v>
      </c>
      <c r="H1169" s="57"/>
      <c r="I1169" s="57">
        <v>1</v>
      </c>
      <c r="J1169" s="57">
        <f t="shared" si="171"/>
        <v>5</v>
      </c>
      <c r="K1169" s="56">
        <f t="shared" si="173"/>
        <v>1.9809825673534074E-3</v>
      </c>
      <c r="L1169" s="54">
        <f t="shared" si="174"/>
        <v>7.2900158478605395</v>
      </c>
      <c r="M1169" s="54">
        <f t="shared" si="170"/>
        <v>1.6038034865293187</v>
      </c>
      <c r="N1169" s="54">
        <f t="shared" si="172"/>
        <v>3.4627575277337561</v>
      </c>
      <c r="O1169" s="54">
        <v>0.32546179401993353</v>
      </c>
      <c r="P1169" s="56">
        <f t="shared" si="175"/>
        <v>4.4670794843760298E-2</v>
      </c>
    </row>
    <row r="1170" spans="1:16" x14ac:dyDescent="0.2">
      <c r="A1170" s="78">
        <f t="shared" si="176"/>
        <v>206</v>
      </c>
      <c r="B1170" s="57" t="s">
        <v>1554</v>
      </c>
      <c r="C1170" s="57">
        <v>1317.61</v>
      </c>
      <c r="D1170" s="57"/>
      <c r="E1170" s="57">
        <v>44.4</v>
      </c>
      <c r="F1170" s="57">
        <f t="shared" si="169"/>
        <v>1362.01</v>
      </c>
      <c r="G1170" s="57">
        <v>33</v>
      </c>
      <c r="H1170" s="57">
        <v>1</v>
      </c>
      <c r="I1170" s="57">
        <v>1</v>
      </c>
      <c r="J1170" s="57">
        <f t="shared" si="171"/>
        <v>35</v>
      </c>
      <c r="K1170" s="56">
        <f t="shared" si="173"/>
        <v>1.3866877971473852E-2</v>
      </c>
      <c r="L1170" s="54">
        <f t="shared" si="174"/>
        <v>51.030110935023778</v>
      </c>
      <c r="M1170" s="54">
        <f t="shared" si="170"/>
        <v>11.22662440570523</v>
      </c>
      <c r="N1170" s="54">
        <f t="shared" si="172"/>
        <v>24.239302694136292</v>
      </c>
      <c r="O1170" s="54">
        <v>2.6850598006644515</v>
      </c>
      <c r="P1170" s="56">
        <f t="shared" si="175"/>
        <v>6.5477564654833481E-2</v>
      </c>
    </row>
    <row r="1171" spans="1:16" x14ac:dyDescent="0.2">
      <c r="A1171" s="78">
        <f t="shared" si="176"/>
        <v>207</v>
      </c>
      <c r="B1171" s="57" t="s">
        <v>1555</v>
      </c>
      <c r="C1171" s="57">
        <v>300.39999999999998</v>
      </c>
      <c r="D1171" s="57"/>
      <c r="E1171" s="57">
        <v>132.19999999999999</v>
      </c>
      <c r="F1171" s="57">
        <f t="shared" si="169"/>
        <v>432.59999999999997</v>
      </c>
      <c r="G1171" s="57">
        <v>6</v>
      </c>
      <c r="H1171" s="57"/>
      <c r="I1171" s="57">
        <v>2</v>
      </c>
      <c r="J1171" s="57">
        <f t="shared" si="171"/>
        <v>8</v>
      </c>
      <c r="K1171" s="56">
        <f t="shared" si="173"/>
        <v>3.1695721077654518E-3</v>
      </c>
      <c r="L1171" s="54">
        <f t="shared" si="174"/>
        <v>11.664025356576863</v>
      </c>
      <c r="M1171" s="54">
        <f t="shared" si="170"/>
        <v>2.5660855784469097</v>
      </c>
      <c r="N1171" s="54">
        <f t="shared" si="172"/>
        <v>5.5404120443740092</v>
      </c>
      <c r="O1171" s="54">
        <v>0.48819269102990032</v>
      </c>
      <c r="P1171" s="56">
        <f t="shared" si="175"/>
        <v>4.6830133311205932E-2</v>
      </c>
    </row>
    <row r="1172" spans="1:16" x14ac:dyDescent="0.2">
      <c r="A1172" s="78">
        <f t="shared" si="176"/>
        <v>208</v>
      </c>
      <c r="B1172" s="57" t="s">
        <v>1556</v>
      </c>
      <c r="C1172" s="57">
        <v>359.6</v>
      </c>
      <c r="D1172" s="57">
        <v>18.100000000000001</v>
      </c>
      <c r="E1172" s="57"/>
      <c r="F1172" s="57">
        <f t="shared" si="169"/>
        <v>377.70000000000005</v>
      </c>
      <c r="G1172" s="57">
        <v>8</v>
      </c>
      <c r="H1172" s="57">
        <v>1</v>
      </c>
      <c r="I1172" s="57"/>
      <c r="J1172" s="57">
        <f t="shared" si="171"/>
        <v>9</v>
      </c>
      <c r="K1172" s="56">
        <f t="shared" si="173"/>
        <v>3.5657686212361333E-3</v>
      </c>
      <c r="L1172" s="54">
        <f t="shared" si="174"/>
        <v>13.12202852614897</v>
      </c>
      <c r="M1172" s="54">
        <f t="shared" si="170"/>
        <v>2.8868462757527733</v>
      </c>
      <c r="N1172" s="54">
        <f t="shared" si="172"/>
        <v>6.2329635499207603</v>
      </c>
      <c r="O1172" s="54">
        <v>0.65092358803986705</v>
      </c>
      <c r="P1172" s="56">
        <f t="shared" si="175"/>
        <v>6.0610966216209608E-2</v>
      </c>
    </row>
    <row r="1173" spans="1:16" x14ac:dyDescent="0.2">
      <c r="A1173" s="78">
        <f t="shared" si="176"/>
        <v>209</v>
      </c>
      <c r="B1173" s="57" t="s">
        <v>1557</v>
      </c>
      <c r="C1173" s="57">
        <v>327.5</v>
      </c>
      <c r="D1173" s="57"/>
      <c r="E1173" s="57"/>
      <c r="F1173" s="57">
        <f t="shared" si="169"/>
        <v>327.5</v>
      </c>
      <c r="G1173" s="57">
        <v>8</v>
      </c>
      <c r="H1173" s="57"/>
      <c r="I1173" s="57"/>
      <c r="J1173" s="57">
        <f t="shared" si="171"/>
        <v>8</v>
      </c>
      <c r="K1173" s="56">
        <f t="shared" si="173"/>
        <v>3.1695721077654518E-3</v>
      </c>
      <c r="L1173" s="54">
        <f t="shared" si="174"/>
        <v>11.664025356576863</v>
      </c>
      <c r="M1173" s="54">
        <f t="shared" si="170"/>
        <v>2.5660855784469097</v>
      </c>
      <c r="N1173" s="54">
        <f t="shared" si="172"/>
        <v>5.5404120443740092</v>
      </c>
      <c r="O1173" s="54">
        <v>0.65092358803986705</v>
      </c>
      <c r="P1173" s="56">
        <f t="shared" si="175"/>
        <v>6.2355562037977555E-2</v>
      </c>
    </row>
    <row r="1174" spans="1:16" x14ac:dyDescent="0.2">
      <c r="A1174" s="78">
        <f t="shared" si="176"/>
        <v>210</v>
      </c>
      <c r="B1174" s="57" t="s">
        <v>1558</v>
      </c>
      <c r="C1174" s="57">
        <v>278.2</v>
      </c>
      <c r="D1174" s="57"/>
      <c r="E1174" s="57">
        <v>45</v>
      </c>
      <c r="F1174" s="57">
        <f t="shared" si="169"/>
        <v>323.2</v>
      </c>
      <c r="G1174" s="57">
        <v>7</v>
      </c>
      <c r="H1174" s="57"/>
      <c r="I1174" s="57">
        <v>2</v>
      </c>
      <c r="J1174" s="57">
        <f t="shared" si="171"/>
        <v>9</v>
      </c>
      <c r="K1174" s="56">
        <f t="shared" si="173"/>
        <v>3.5657686212361333E-3</v>
      </c>
      <c r="L1174" s="54">
        <f t="shared" si="174"/>
        <v>13.12202852614897</v>
      </c>
      <c r="M1174" s="54">
        <f t="shared" si="170"/>
        <v>2.8868462757527733</v>
      </c>
      <c r="N1174" s="54">
        <f t="shared" si="172"/>
        <v>6.2329635499207603</v>
      </c>
      <c r="O1174" s="54">
        <v>0.56955813953488377</v>
      </c>
      <c r="P1174" s="56">
        <f t="shared" si="175"/>
        <v>7.05798158767246E-2</v>
      </c>
    </row>
    <row r="1175" spans="1:16" x14ac:dyDescent="0.2">
      <c r="A1175" s="78">
        <f t="shared" si="176"/>
        <v>211</v>
      </c>
      <c r="B1175" s="57" t="s">
        <v>1559</v>
      </c>
      <c r="C1175" s="57">
        <v>863.3</v>
      </c>
      <c r="D1175" s="57"/>
      <c r="E1175" s="57"/>
      <c r="F1175" s="57">
        <f t="shared" si="169"/>
        <v>863.3</v>
      </c>
      <c r="G1175" s="57">
        <v>20</v>
      </c>
      <c r="H1175" s="57"/>
      <c r="I1175" s="57">
        <v>1</v>
      </c>
      <c r="J1175" s="57">
        <f t="shared" si="171"/>
        <v>21</v>
      </c>
      <c r="K1175" s="56">
        <f t="shared" si="173"/>
        <v>8.3201267828843101E-3</v>
      </c>
      <c r="L1175" s="54">
        <f t="shared" si="174"/>
        <v>30.61806656101426</v>
      </c>
      <c r="M1175" s="54">
        <f t="shared" si="170"/>
        <v>6.7359746434231376</v>
      </c>
      <c r="N1175" s="54">
        <f t="shared" si="172"/>
        <v>14.543581616481772</v>
      </c>
      <c r="O1175" s="54">
        <v>1.6273089700996677</v>
      </c>
      <c r="P1175" s="56">
        <f t="shared" si="175"/>
        <v>6.2000384328760386E-2</v>
      </c>
    </row>
    <row r="1176" spans="1:16" x14ac:dyDescent="0.2">
      <c r="A1176" s="78">
        <f t="shared" si="176"/>
        <v>212</v>
      </c>
      <c r="B1176" s="57" t="s">
        <v>1560</v>
      </c>
      <c r="C1176" s="57">
        <v>306.39999999999998</v>
      </c>
      <c r="D1176" s="57"/>
      <c r="E1176" s="57">
        <v>28.3</v>
      </c>
      <c r="F1176" s="57">
        <f t="shared" si="169"/>
        <v>334.7</v>
      </c>
      <c r="G1176" s="57">
        <v>7</v>
      </c>
      <c r="H1176" s="57"/>
      <c r="I1176" s="57">
        <v>1</v>
      </c>
      <c r="J1176" s="57">
        <f t="shared" si="171"/>
        <v>8</v>
      </c>
      <c r="K1176" s="56">
        <f t="shared" si="173"/>
        <v>3.1695721077654518E-3</v>
      </c>
      <c r="L1176" s="54">
        <f t="shared" si="174"/>
        <v>11.664025356576863</v>
      </c>
      <c r="M1176" s="54">
        <f t="shared" si="170"/>
        <v>2.5660855784469097</v>
      </c>
      <c r="N1176" s="54">
        <f t="shared" si="172"/>
        <v>5.5404120443740092</v>
      </c>
      <c r="O1176" s="54">
        <v>0.56955813953488377</v>
      </c>
      <c r="P1176" s="56">
        <f t="shared" si="175"/>
        <v>6.0771081920922218E-2</v>
      </c>
    </row>
    <row r="1177" spans="1:16" x14ac:dyDescent="0.2">
      <c r="A1177" s="78">
        <f t="shared" si="176"/>
        <v>213</v>
      </c>
      <c r="B1177" s="57" t="s">
        <v>1561</v>
      </c>
      <c r="C1177" s="57">
        <v>383.2</v>
      </c>
      <c r="D1177" s="57"/>
      <c r="E1177" s="57">
        <v>34</v>
      </c>
      <c r="F1177" s="57">
        <f t="shared" si="169"/>
        <v>417.2</v>
      </c>
      <c r="G1177" s="57">
        <v>9</v>
      </c>
      <c r="H1177" s="57"/>
      <c r="I1177" s="57">
        <v>2</v>
      </c>
      <c r="J1177" s="57">
        <f t="shared" si="171"/>
        <v>11</v>
      </c>
      <c r="K1177" s="56">
        <f t="shared" si="173"/>
        <v>4.3581616481774962E-3</v>
      </c>
      <c r="L1177" s="54">
        <f t="shared" si="174"/>
        <v>16.038034865293184</v>
      </c>
      <c r="M1177" s="54">
        <f t="shared" si="170"/>
        <v>3.5283676703645006</v>
      </c>
      <c r="N1177" s="54">
        <f t="shared" si="172"/>
        <v>7.6180665610142624</v>
      </c>
      <c r="O1177" s="54">
        <v>0.73228903654485045</v>
      </c>
      <c r="P1177" s="56">
        <f t="shared" si="175"/>
        <v>6.6914568871564703E-2</v>
      </c>
    </row>
    <row r="1178" spans="1:16" x14ac:dyDescent="0.2">
      <c r="A1178" s="78">
        <f t="shared" si="176"/>
        <v>214</v>
      </c>
      <c r="B1178" s="57" t="s">
        <v>1562</v>
      </c>
      <c r="C1178" s="57">
        <v>492.7</v>
      </c>
      <c r="D1178" s="57"/>
      <c r="E1178" s="57">
        <v>183.5</v>
      </c>
      <c r="F1178" s="57">
        <f t="shared" si="169"/>
        <v>676.2</v>
      </c>
      <c r="G1178" s="57">
        <v>12</v>
      </c>
      <c r="H1178" s="57"/>
      <c r="I1178" s="57">
        <v>2</v>
      </c>
      <c r="J1178" s="57">
        <f t="shared" si="171"/>
        <v>14</v>
      </c>
      <c r="K1178" s="56">
        <f t="shared" si="173"/>
        <v>5.5467511885895406E-3</v>
      </c>
      <c r="L1178" s="54">
        <f t="shared" si="174"/>
        <v>20.412044374009511</v>
      </c>
      <c r="M1178" s="54">
        <f t="shared" si="170"/>
        <v>4.4906497622820929</v>
      </c>
      <c r="N1178" s="54">
        <f t="shared" si="172"/>
        <v>9.6957210776545182</v>
      </c>
      <c r="O1178" s="54">
        <v>0.97638538205980063</v>
      </c>
      <c r="P1178" s="56">
        <f t="shared" si="175"/>
        <v>5.2609879615507137E-2</v>
      </c>
    </row>
    <row r="1179" spans="1:16" x14ac:dyDescent="0.2">
      <c r="A1179" s="78">
        <f t="shared" si="176"/>
        <v>215</v>
      </c>
      <c r="B1179" s="57" t="s">
        <v>1563</v>
      </c>
      <c r="C1179" s="57">
        <v>697.4</v>
      </c>
      <c r="D1179" s="57"/>
      <c r="E1179" s="57">
        <v>17.2</v>
      </c>
      <c r="F1179" s="57">
        <f t="shared" si="169"/>
        <v>714.6</v>
      </c>
      <c r="G1179" s="57">
        <v>18</v>
      </c>
      <c r="H1179" s="57"/>
      <c r="I1179" s="57">
        <v>2</v>
      </c>
      <c r="J1179" s="57">
        <f t="shared" si="171"/>
        <v>20</v>
      </c>
      <c r="K1179" s="56">
        <f t="shared" si="173"/>
        <v>7.9239302694136295E-3</v>
      </c>
      <c r="L1179" s="54">
        <f t="shared" si="174"/>
        <v>29.160063391442158</v>
      </c>
      <c r="M1179" s="54">
        <f t="shared" si="170"/>
        <v>6.4152139461172748</v>
      </c>
      <c r="N1179" s="54">
        <f t="shared" si="172"/>
        <v>13.851030110935024</v>
      </c>
      <c r="O1179" s="54">
        <v>1.4645780730897009</v>
      </c>
      <c r="P1179" s="56">
        <f t="shared" si="175"/>
        <v>7.1215904732135668E-2</v>
      </c>
    </row>
    <row r="1180" spans="1:16" x14ac:dyDescent="0.2">
      <c r="A1180" s="78">
        <f t="shared" si="176"/>
        <v>216</v>
      </c>
      <c r="B1180" s="57" t="s">
        <v>1564</v>
      </c>
      <c r="C1180" s="57">
        <v>509.9</v>
      </c>
      <c r="D1180" s="57"/>
      <c r="E1180" s="57">
        <v>97.6</v>
      </c>
      <c r="F1180" s="57">
        <f t="shared" si="169"/>
        <v>607.5</v>
      </c>
      <c r="G1180" s="57">
        <v>10</v>
      </c>
      <c r="H1180" s="57"/>
      <c r="I1180" s="57">
        <v>2</v>
      </c>
      <c r="J1180" s="57">
        <f t="shared" si="171"/>
        <v>12</v>
      </c>
      <c r="K1180" s="56">
        <f t="shared" si="173"/>
        <v>4.7543581616481777E-3</v>
      </c>
      <c r="L1180" s="54">
        <f t="shared" si="174"/>
        <v>17.496038034865293</v>
      </c>
      <c r="M1180" s="54">
        <f t="shared" si="170"/>
        <v>3.8491283676703647</v>
      </c>
      <c r="N1180" s="54">
        <f t="shared" si="172"/>
        <v>8.3106180665610143</v>
      </c>
      <c r="O1180" s="54">
        <v>0.81365448504983384</v>
      </c>
      <c r="P1180" s="56">
        <f t="shared" si="175"/>
        <v>5.0155455068553921E-2</v>
      </c>
    </row>
    <row r="1181" spans="1:16" x14ac:dyDescent="0.2">
      <c r="A1181" s="78">
        <f t="shared" si="176"/>
        <v>217</v>
      </c>
      <c r="B1181" s="57" t="s">
        <v>1565</v>
      </c>
      <c r="C1181" s="57">
        <v>238.2</v>
      </c>
      <c r="D1181" s="57"/>
      <c r="E1181" s="57"/>
      <c r="F1181" s="57">
        <f t="shared" si="169"/>
        <v>238.2</v>
      </c>
      <c r="G1181" s="57">
        <v>6</v>
      </c>
      <c r="H1181" s="57"/>
      <c r="I1181" s="57">
        <v>2</v>
      </c>
      <c r="J1181" s="57">
        <f t="shared" si="171"/>
        <v>8</v>
      </c>
      <c r="K1181" s="56">
        <f t="shared" si="173"/>
        <v>3.1695721077654518E-3</v>
      </c>
      <c r="L1181" s="54">
        <f t="shared" si="174"/>
        <v>11.664025356576863</v>
      </c>
      <c r="M1181" s="54">
        <f t="shared" si="170"/>
        <v>2.5660855784469097</v>
      </c>
      <c r="N1181" s="54">
        <f t="shared" si="172"/>
        <v>5.5404120443740092</v>
      </c>
      <c r="O1181" s="54">
        <v>0.48819269102990032</v>
      </c>
      <c r="P1181" s="56">
        <f t="shared" si="175"/>
        <v>8.5049184174759387E-2</v>
      </c>
    </row>
    <row r="1182" spans="1:16" x14ac:dyDescent="0.2">
      <c r="A1182" s="78">
        <f t="shared" si="176"/>
        <v>218</v>
      </c>
      <c r="B1182" s="57" t="s">
        <v>1566</v>
      </c>
      <c r="C1182" s="57">
        <v>524.6</v>
      </c>
      <c r="D1182" s="57"/>
      <c r="E1182" s="57">
        <v>132.1</v>
      </c>
      <c r="F1182" s="57">
        <f t="shared" si="169"/>
        <v>656.7</v>
      </c>
      <c r="G1182" s="57">
        <v>9</v>
      </c>
      <c r="H1182" s="57"/>
      <c r="I1182" s="57">
        <v>2</v>
      </c>
      <c r="J1182" s="57">
        <f t="shared" si="171"/>
        <v>11</v>
      </c>
      <c r="K1182" s="56">
        <f t="shared" si="173"/>
        <v>4.3581616481774962E-3</v>
      </c>
      <c r="L1182" s="54">
        <f t="shared" si="174"/>
        <v>16.038034865293184</v>
      </c>
      <c r="M1182" s="54">
        <f t="shared" si="170"/>
        <v>3.5283676703645006</v>
      </c>
      <c r="N1182" s="54">
        <f t="shared" si="172"/>
        <v>7.6180665610142624</v>
      </c>
      <c r="O1182" s="54">
        <v>0.73228903654485045</v>
      </c>
      <c r="P1182" s="56">
        <f t="shared" si="175"/>
        <v>4.2510671742373676E-2</v>
      </c>
    </row>
    <row r="1183" spans="1:16" x14ac:dyDescent="0.2">
      <c r="A1183" s="78">
        <f t="shared" si="176"/>
        <v>219</v>
      </c>
      <c r="B1183" s="57" t="s">
        <v>1567</v>
      </c>
      <c r="C1183" s="57">
        <v>436.8</v>
      </c>
      <c r="D1183" s="57"/>
      <c r="E1183" s="57"/>
      <c r="F1183" s="57">
        <f t="shared" si="169"/>
        <v>436.8</v>
      </c>
      <c r="G1183" s="57">
        <v>17</v>
      </c>
      <c r="H1183" s="57"/>
      <c r="I1183" s="57">
        <v>1</v>
      </c>
      <c r="J1183" s="57">
        <f t="shared" si="171"/>
        <v>18</v>
      </c>
      <c r="K1183" s="56">
        <f t="shared" si="173"/>
        <v>7.1315372424722665E-3</v>
      </c>
      <c r="L1183" s="54">
        <f t="shared" si="174"/>
        <v>26.24405705229794</v>
      </c>
      <c r="M1183" s="54">
        <f t="shared" si="170"/>
        <v>5.7736925515055466</v>
      </c>
      <c r="N1183" s="54">
        <f t="shared" si="172"/>
        <v>12.465927099841521</v>
      </c>
      <c r="O1183" s="54">
        <v>1.3832126245847174</v>
      </c>
      <c r="P1183" s="56">
        <f t="shared" si="175"/>
        <v>0.10500661476243069</v>
      </c>
    </row>
    <row r="1184" spans="1:16" x14ac:dyDescent="0.2">
      <c r="A1184" s="78">
        <f t="shared" si="176"/>
        <v>220</v>
      </c>
      <c r="B1184" s="57" t="s">
        <v>1568</v>
      </c>
      <c r="C1184" s="57">
        <v>829.6</v>
      </c>
      <c r="D1184" s="57"/>
      <c r="E1184" s="57">
        <v>76</v>
      </c>
      <c r="F1184" s="57">
        <f t="shared" si="169"/>
        <v>905.6</v>
      </c>
      <c r="G1184" s="57">
        <v>10</v>
      </c>
      <c r="H1184" s="57"/>
      <c r="I1184" s="57">
        <v>3</v>
      </c>
      <c r="J1184" s="57">
        <f t="shared" si="171"/>
        <v>13</v>
      </c>
      <c r="K1184" s="56">
        <f t="shared" si="173"/>
        <v>5.1505546751188592E-3</v>
      </c>
      <c r="L1184" s="54">
        <f t="shared" si="174"/>
        <v>18.954041204437402</v>
      </c>
      <c r="M1184" s="54">
        <f t="shared" si="170"/>
        <v>4.1698890649762284</v>
      </c>
      <c r="N1184" s="54">
        <f t="shared" si="172"/>
        <v>9.0031695721077654</v>
      </c>
      <c r="O1184" s="54">
        <v>0.81365448504983384</v>
      </c>
      <c r="P1184" s="56">
        <f t="shared" si="175"/>
        <v>3.6374507869447029E-2</v>
      </c>
    </row>
    <row r="1185" spans="1:16" x14ac:dyDescent="0.2">
      <c r="A1185" s="78">
        <f t="shared" si="176"/>
        <v>221</v>
      </c>
      <c r="B1185" s="57" t="s">
        <v>1569</v>
      </c>
      <c r="C1185" s="57">
        <v>690.33</v>
      </c>
      <c r="D1185" s="57"/>
      <c r="E1185" s="57"/>
      <c r="F1185" s="57">
        <f t="shared" si="169"/>
        <v>690.33</v>
      </c>
      <c r="G1185" s="57">
        <v>15</v>
      </c>
      <c r="H1185" s="57"/>
      <c r="I1185" s="57"/>
      <c r="J1185" s="57">
        <f t="shared" si="171"/>
        <v>15</v>
      </c>
      <c r="K1185" s="56">
        <f t="shared" si="173"/>
        <v>5.9429477020602221E-3</v>
      </c>
      <c r="L1185" s="54">
        <f t="shared" si="174"/>
        <v>21.870047543581617</v>
      </c>
      <c r="M1185" s="54">
        <f t="shared" si="170"/>
        <v>4.8114104595879557</v>
      </c>
      <c r="N1185" s="54">
        <f t="shared" si="172"/>
        <v>10.388272583201267</v>
      </c>
      <c r="O1185" s="54">
        <v>1.2204817275747508</v>
      </c>
      <c r="P1185" s="56">
        <f t="shared" si="175"/>
        <v>5.546653385184707E-2</v>
      </c>
    </row>
    <row r="1186" spans="1:16" x14ac:dyDescent="0.2">
      <c r="A1186" s="78">
        <f t="shared" si="176"/>
        <v>222</v>
      </c>
      <c r="B1186" s="57" t="s">
        <v>1570</v>
      </c>
      <c r="C1186" s="57">
        <v>548.21</v>
      </c>
      <c r="D1186" s="57"/>
      <c r="E1186" s="57"/>
      <c r="F1186" s="57">
        <f t="shared" si="169"/>
        <v>548.21</v>
      </c>
      <c r="G1186" s="57">
        <v>8</v>
      </c>
      <c r="H1186" s="57"/>
      <c r="I1186" s="57"/>
      <c r="J1186" s="57">
        <f t="shared" si="171"/>
        <v>8</v>
      </c>
      <c r="K1186" s="56">
        <f t="shared" si="173"/>
        <v>3.1695721077654518E-3</v>
      </c>
      <c r="L1186" s="54">
        <f t="shared" si="174"/>
        <v>11.664025356576863</v>
      </c>
      <c r="M1186" s="54">
        <f t="shared" si="170"/>
        <v>2.5660855784469097</v>
      </c>
      <c r="N1186" s="54">
        <f t="shared" si="172"/>
        <v>5.5404120443740092</v>
      </c>
      <c r="O1186" s="54">
        <v>0.65092358803986705</v>
      </c>
      <c r="P1186" s="56">
        <f t="shared" si="175"/>
        <v>3.7251138372954976E-2</v>
      </c>
    </row>
    <row r="1187" spans="1:16" x14ac:dyDescent="0.2">
      <c r="A1187" s="78">
        <f t="shared" si="176"/>
        <v>223</v>
      </c>
      <c r="B1187" s="57" t="s">
        <v>1571</v>
      </c>
      <c r="C1187" s="57">
        <v>433.09</v>
      </c>
      <c r="D1187" s="57"/>
      <c r="E1187" s="57"/>
      <c r="F1187" s="57">
        <f t="shared" si="169"/>
        <v>433.09</v>
      </c>
      <c r="G1187" s="57">
        <v>8</v>
      </c>
      <c r="H1187" s="57"/>
      <c r="I1187" s="57"/>
      <c r="J1187" s="57">
        <f t="shared" si="171"/>
        <v>8</v>
      </c>
      <c r="K1187" s="56">
        <f t="shared" si="173"/>
        <v>3.1695721077654518E-3</v>
      </c>
      <c r="L1187" s="54">
        <f t="shared" si="174"/>
        <v>11.664025356576863</v>
      </c>
      <c r="M1187" s="54">
        <f t="shared" si="170"/>
        <v>2.5660855784469097</v>
      </c>
      <c r="N1187" s="54">
        <f t="shared" si="172"/>
        <v>5.5404120443740092</v>
      </c>
      <c r="O1187" s="54">
        <v>0.65092358803986705</v>
      </c>
      <c r="P1187" s="56">
        <f t="shared" si="175"/>
        <v>4.7152893318796671E-2</v>
      </c>
    </row>
    <row r="1188" spans="1:16" x14ac:dyDescent="0.2">
      <c r="A1188" s="78">
        <f t="shared" si="176"/>
        <v>224</v>
      </c>
      <c r="B1188" s="57" t="s">
        <v>1572</v>
      </c>
      <c r="C1188" s="57">
        <v>478.9</v>
      </c>
      <c r="D1188" s="57"/>
      <c r="E1188" s="57"/>
      <c r="F1188" s="57">
        <f t="shared" si="169"/>
        <v>478.9</v>
      </c>
      <c r="G1188" s="57">
        <v>11</v>
      </c>
      <c r="H1188" s="57"/>
      <c r="I1188" s="57"/>
      <c r="J1188" s="57">
        <f t="shared" si="171"/>
        <v>11</v>
      </c>
      <c r="K1188" s="56">
        <f t="shared" si="173"/>
        <v>4.3581616481774962E-3</v>
      </c>
      <c r="L1188" s="54">
        <f t="shared" si="174"/>
        <v>16.038034865293184</v>
      </c>
      <c r="M1188" s="54">
        <f t="shared" si="170"/>
        <v>3.5283676703645006</v>
      </c>
      <c r="N1188" s="54">
        <f t="shared" si="172"/>
        <v>7.6180665610142624</v>
      </c>
      <c r="O1188" s="54">
        <v>0.89501993355481713</v>
      </c>
      <c r="P1188" s="56">
        <f t="shared" si="175"/>
        <v>5.86333034667504E-2</v>
      </c>
    </row>
    <row r="1189" spans="1:16" x14ac:dyDescent="0.2">
      <c r="A1189" s="78">
        <f t="shared" si="176"/>
        <v>225</v>
      </c>
      <c r="B1189" s="57" t="s">
        <v>1573</v>
      </c>
      <c r="C1189" s="57">
        <v>3670.09</v>
      </c>
      <c r="D1189" s="57"/>
      <c r="E1189" s="57"/>
      <c r="F1189" s="57">
        <f t="shared" si="169"/>
        <v>3670.09</v>
      </c>
      <c r="G1189" s="57">
        <v>77</v>
      </c>
      <c r="H1189" s="57"/>
      <c r="I1189" s="57"/>
      <c r="J1189" s="57">
        <f t="shared" si="171"/>
        <v>77</v>
      </c>
      <c r="K1189" s="56">
        <f t="shared" si="173"/>
        <v>3.0507131537242473E-2</v>
      </c>
      <c r="L1189" s="54">
        <f t="shared" si="174"/>
        <v>112.2662440570523</v>
      </c>
      <c r="M1189" s="54">
        <f t="shared" si="170"/>
        <v>24.698573692551506</v>
      </c>
      <c r="N1189" s="54">
        <f t="shared" si="172"/>
        <v>53.326465927099839</v>
      </c>
      <c r="O1189" s="54">
        <v>6.2651395348837209</v>
      </c>
      <c r="P1189" s="56">
        <f t="shared" si="175"/>
        <v>5.355629513488426E-2</v>
      </c>
    </row>
    <row r="1190" spans="1:16" x14ac:dyDescent="0.2">
      <c r="A1190" s="78">
        <f t="shared" si="176"/>
        <v>226</v>
      </c>
      <c r="B1190" s="57" t="s">
        <v>1574</v>
      </c>
      <c r="C1190" s="57">
        <v>428.84</v>
      </c>
      <c r="D1190" s="57"/>
      <c r="E1190" s="57"/>
      <c r="F1190" s="57">
        <f t="shared" si="169"/>
        <v>428.84</v>
      </c>
      <c r="G1190" s="57">
        <v>10</v>
      </c>
      <c r="H1190" s="57"/>
      <c r="I1190" s="57"/>
      <c r="J1190" s="57">
        <f t="shared" si="171"/>
        <v>10</v>
      </c>
      <c r="K1190" s="56">
        <f t="shared" si="173"/>
        <v>3.9619651347068147E-3</v>
      </c>
      <c r="L1190" s="54">
        <f t="shared" si="174"/>
        <v>14.580031695721079</v>
      </c>
      <c r="M1190" s="54">
        <f t="shared" si="170"/>
        <v>3.2076069730586374</v>
      </c>
      <c r="N1190" s="54">
        <f t="shared" si="172"/>
        <v>6.9255150554675122</v>
      </c>
      <c r="O1190" s="54">
        <v>0.81365448504983384</v>
      </c>
      <c r="P1190" s="56">
        <f t="shared" si="175"/>
        <v>5.9525249998360841E-2</v>
      </c>
    </row>
    <row r="1191" spans="1:16" x14ac:dyDescent="0.2">
      <c r="A1191" s="78">
        <f t="shared" si="176"/>
        <v>227</v>
      </c>
      <c r="B1191" s="57" t="s">
        <v>1575</v>
      </c>
      <c r="C1191" s="57">
        <v>192.9</v>
      </c>
      <c r="D1191" s="57"/>
      <c r="E1191" s="57"/>
      <c r="F1191" s="57">
        <v>192.9</v>
      </c>
      <c r="G1191" s="57">
        <v>4</v>
      </c>
      <c r="H1191" s="57"/>
      <c r="I1191" s="57"/>
      <c r="J1191" s="57">
        <f t="shared" si="171"/>
        <v>4</v>
      </c>
      <c r="K1191" s="56">
        <f t="shared" si="173"/>
        <v>1.5847860538827259E-3</v>
      </c>
      <c r="L1191" s="54">
        <f t="shared" si="174"/>
        <v>5.8320126782884314</v>
      </c>
      <c r="M1191" s="54">
        <f t="shared" si="170"/>
        <v>1.2830427892234548</v>
      </c>
      <c r="N1191" s="54">
        <f t="shared" si="172"/>
        <v>2.7702060221870046</v>
      </c>
      <c r="O1191" s="54">
        <v>0.32546179401993353</v>
      </c>
      <c r="P1191" s="56">
        <f t="shared" si="175"/>
        <v>5.2932728272259325E-2</v>
      </c>
    </row>
    <row r="1192" spans="1:16" x14ac:dyDescent="0.2">
      <c r="A1192" s="78">
        <f t="shared" si="176"/>
        <v>228</v>
      </c>
      <c r="B1192" s="57" t="s">
        <v>1576</v>
      </c>
      <c r="C1192" s="57">
        <v>315.60000000000002</v>
      </c>
      <c r="D1192" s="57"/>
      <c r="E1192" s="57"/>
      <c r="F1192" s="57">
        <f t="shared" si="169"/>
        <v>315.60000000000002</v>
      </c>
      <c r="G1192" s="57">
        <v>6</v>
      </c>
      <c r="H1192" s="57"/>
      <c r="I1192" s="57"/>
      <c r="J1192" s="57">
        <f t="shared" si="171"/>
        <v>6</v>
      </c>
      <c r="K1192" s="56">
        <f t="shared" si="173"/>
        <v>2.3771790808240888E-3</v>
      </c>
      <c r="L1192" s="54">
        <f t="shared" si="174"/>
        <v>8.7480190174326466</v>
      </c>
      <c r="M1192" s="54">
        <f t="shared" si="170"/>
        <v>1.9245641838351824</v>
      </c>
      <c r="N1192" s="54">
        <f t="shared" si="172"/>
        <v>4.1553090332805072</v>
      </c>
      <c r="O1192" s="54">
        <v>0.48819269102990032</v>
      </c>
      <c r="P1192" s="56">
        <f t="shared" si="175"/>
        <v>4.8530053629842314E-2</v>
      </c>
    </row>
    <row r="1193" spans="1:16" x14ac:dyDescent="0.2">
      <c r="A1193" s="78">
        <f t="shared" si="176"/>
        <v>229</v>
      </c>
      <c r="B1193" s="57" t="s">
        <v>49</v>
      </c>
      <c r="C1193" s="57">
        <v>146.4</v>
      </c>
      <c r="D1193" s="57"/>
      <c r="E1193" s="57"/>
      <c r="F1193" s="57">
        <f t="shared" si="169"/>
        <v>146.4</v>
      </c>
      <c r="G1193" s="57">
        <v>5</v>
      </c>
      <c r="H1193" s="57"/>
      <c r="I1193" s="57"/>
      <c r="J1193" s="57">
        <f t="shared" si="171"/>
        <v>5</v>
      </c>
      <c r="K1193" s="56">
        <f t="shared" si="173"/>
        <v>1.9809825673534074E-3</v>
      </c>
      <c r="L1193" s="54">
        <f t="shared" si="174"/>
        <v>7.2900158478605395</v>
      </c>
      <c r="M1193" s="54">
        <f t="shared" si="170"/>
        <v>1.6038034865293187</v>
      </c>
      <c r="N1193" s="54">
        <f t="shared" si="172"/>
        <v>3.4627575277337561</v>
      </c>
      <c r="O1193" s="54">
        <v>0.40682724252491692</v>
      </c>
      <c r="P1193" s="56">
        <f t="shared" si="175"/>
        <v>8.7181722026287781E-2</v>
      </c>
    </row>
    <row r="1194" spans="1:16" x14ac:dyDescent="0.2">
      <c r="A1194" s="78">
        <f t="shared" si="176"/>
        <v>230</v>
      </c>
      <c r="B1194" s="57" t="s">
        <v>50</v>
      </c>
      <c r="C1194" s="57">
        <v>145.1</v>
      </c>
      <c r="D1194" s="57"/>
      <c r="E1194" s="57"/>
      <c r="F1194" s="57">
        <f t="shared" si="169"/>
        <v>145.1</v>
      </c>
      <c r="G1194" s="57">
        <v>6</v>
      </c>
      <c r="H1194" s="57"/>
      <c r="I1194" s="57"/>
      <c r="J1194" s="57">
        <f t="shared" si="171"/>
        <v>6</v>
      </c>
      <c r="K1194" s="56">
        <f t="shared" si="173"/>
        <v>2.3771790808240888E-3</v>
      </c>
      <c r="L1194" s="54">
        <f t="shared" si="174"/>
        <v>8.7480190174326466</v>
      </c>
      <c r="M1194" s="54">
        <f t="shared" si="170"/>
        <v>1.9245641838351824</v>
      </c>
      <c r="N1194" s="54">
        <f t="shared" si="172"/>
        <v>4.1553090332805072</v>
      </c>
      <c r="O1194" s="54">
        <v>0.48819269102990032</v>
      </c>
      <c r="P1194" s="56">
        <f t="shared" si="175"/>
        <v>0.10555537509013257</v>
      </c>
    </row>
    <row r="1195" spans="1:16" x14ac:dyDescent="0.2">
      <c r="A1195" s="78">
        <f t="shared" si="176"/>
        <v>231</v>
      </c>
      <c r="B1195" s="57" t="s">
        <v>51</v>
      </c>
      <c r="C1195" s="57">
        <v>206.7</v>
      </c>
      <c r="D1195" s="57"/>
      <c r="E1195" s="57"/>
      <c r="F1195" s="57">
        <f t="shared" si="169"/>
        <v>206.7</v>
      </c>
      <c r="G1195" s="57">
        <v>7</v>
      </c>
      <c r="H1195" s="57"/>
      <c r="I1195" s="57"/>
      <c r="J1195" s="57">
        <f t="shared" si="171"/>
        <v>7</v>
      </c>
      <c r="K1195" s="56">
        <f t="shared" si="173"/>
        <v>2.7733755942947703E-3</v>
      </c>
      <c r="L1195" s="54">
        <f t="shared" si="174"/>
        <v>10.206022187004756</v>
      </c>
      <c r="M1195" s="54">
        <f t="shared" si="170"/>
        <v>2.2453248811410464</v>
      </c>
      <c r="N1195" s="54">
        <f t="shared" si="172"/>
        <v>4.8478605388272591</v>
      </c>
      <c r="O1195" s="54">
        <v>0.56955813953488377</v>
      </c>
      <c r="P1195" s="56">
        <f t="shared" si="175"/>
        <v>8.6447826543337922E-2</v>
      </c>
    </row>
    <row r="1196" spans="1:16" x14ac:dyDescent="0.2">
      <c r="A1196" s="78">
        <f t="shared" si="176"/>
        <v>232</v>
      </c>
      <c r="B1196" s="57" t="s">
        <v>52</v>
      </c>
      <c r="C1196" s="57">
        <v>117.5</v>
      </c>
      <c r="D1196" s="57"/>
      <c r="E1196" s="57"/>
      <c r="F1196" s="57">
        <f t="shared" si="169"/>
        <v>117.5</v>
      </c>
      <c r="G1196" s="57">
        <v>5</v>
      </c>
      <c r="H1196" s="57"/>
      <c r="I1196" s="57"/>
      <c r="J1196" s="57">
        <f t="shared" si="171"/>
        <v>5</v>
      </c>
      <c r="K1196" s="56">
        <f t="shared" si="173"/>
        <v>1.9809825673534074E-3</v>
      </c>
      <c r="L1196" s="54">
        <f t="shared" si="174"/>
        <v>7.2900158478605395</v>
      </c>
      <c r="M1196" s="54">
        <f t="shared" si="170"/>
        <v>1.6038034865293187</v>
      </c>
      <c r="N1196" s="54">
        <f t="shared" si="172"/>
        <v>3.4627575277337561</v>
      </c>
      <c r="O1196" s="54">
        <v>0.40682724252491692</v>
      </c>
      <c r="P1196" s="56">
        <f t="shared" si="175"/>
        <v>0.10862471578424282</v>
      </c>
    </row>
    <row r="1197" spans="1:16" x14ac:dyDescent="0.2">
      <c r="A1197" s="78">
        <f t="shared" si="176"/>
        <v>233</v>
      </c>
      <c r="B1197" s="57" t="s">
        <v>53</v>
      </c>
      <c r="C1197" s="57">
        <v>108.4</v>
      </c>
      <c r="D1197" s="57"/>
      <c r="E1197" s="57"/>
      <c r="F1197" s="57">
        <f t="shared" si="169"/>
        <v>108.4</v>
      </c>
      <c r="G1197" s="57">
        <v>3</v>
      </c>
      <c r="H1197" s="57"/>
      <c r="I1197" s="57"/>
      <c r="J1197" s="57">
        <f t="shared" si="171"/>
        <v>3</v>
      </c>
      <c r="K1197" s="56">
        <f t="shared" si="173"/>
        <v>1.1885895404120444E-3</v>
      </c>
      <c r="L1197" s="54">
        <f t="shared" si="174"/>
        <v>4.3740095087163233</v>
      </c>
      <c r="M1197" s="54">
        <f t="shared" si="170"/>
        <v>0.96228209191759118</v>
      </c>
      <c r="N1197" s="54">
        <f t="shared" si="172"/>
        <v>2.0776545166402536</v>
      </c>
      <c r="O1197" s="54">
        <v>0.24409634551495016</v>
      </c>
      <c r="P1197" s="56">
        <f t="shared" si="175"/>
        <v>7.0646148180711424E-2</v>
      </c>
    </row>
    <row r="1198" spans="1:16" x14ac:dyDescent="0.2">
      <c r="A1198" s="78">
        <f t="shared" si="176"/>
        <v>234</v>
      </c>
      <c r="B1198" s="57" t="s">
        <v>54</v>
      </c>
      <c r="C1198" s="57">
        <v>253.3</v>
      </c>
      <c r="D1198" s="57"/>
      <c r="E1198" s="57"/>
      <c r="F1198" s="57">
        <f t="shared" si="169"/>
        <v>253.3</v>
      </c>
      <c r="G1198" s="57">
        <v>5</v>
      </c>
      <c r="H1198" s="57"/>
      <c r="I1198" s="57"/>
      <c r="J1198" s="57">
        <f t="shared" si="171"/>
        <v>5</v>
      </c>
      <c r="K1198" s="56">
        <f t="shared" si="173"/>
        <v>1.9809825673534074E-3</v>
      </c>
      <c r="L1198" s="54">
        <f t="shared" si="174"/>
        <v>7.2900158478605395</v>
      </c>
      <c r="M1198" s="54">
        <f t="shared" si="170"/>
        <v>1.6038034865293187</v>
      </c>
      <c r="N1198" s="54">
        <f t="shared" si="172"/>
        <v>3.4627575277337561</v>
      </c>
      <c r="O1198" s="54">
        <v>0.40682724252491692</v>
      </c>
      <c r="P1198" s="56">
        <f t="shared" si="175"/>
        <v>5.0388488372082631E-2</v>
      </c>
    </row>
    <row r="1199" spans="1:16" x14ac:dyDescent="0.2">
      <c r="A1199" s="78">
        <f t="shared" si="176"/>
        <v>235</v>
      </c>
      <c r="B1199" s="57" t="s">
        <v>55</v>
      </c>
      <c r="C1199" s="57">
        <v>3062.2</v>
      </c>
      <c r="D1199" s="57"/>
      <c r="E1199" s="57"/>
      <c r="F1199" s="57">
        <f t="shared" si="169"/>
        <v>3062.2</v>
      </c>
      <c r="G1199" s="57">
        <v>53</v>
      </c>
      <c r="H1199" s="57"/>
      <c r="I1199" s="57">
        <v>2</v>
      </c>
      <c r="J1199" s="57">
        <f t="shared" si="171"/>
        <v>55</v>
      </c>
      <c r="K1199" s="56">
        <f t="shared" si="173"/>
        <v>2.1790808240887482E-2</v>
      </c>
      <c r="L1199" s="54">
        <f t="shared" si="174"/>
        <v>80.190174326465936</v>
      </c>
      <c r="M1199" s="54">
        <f t="shared" si="170"/>
        <v>17.641838351822507</v>
      </c>
      <c r="N1199" s="54">
        <f t="shared" si="172"/>
        <v>38.09033280507132</v>
      </c>
      <c r="O1199" s="54">
        <v>4.3123687707641185</v>
      </c>
      <c r="P1199" s="56">
        <f t="shared" si="175"/>
        <v>4.5795413184678953E-2</v>
      </c>
    </row>
    <row r="1200" spans="1:16" x14ac:dyDescent="0.2">
      <c r="A1200" s="78">
        <f t="shared" si="176"/>
        <v>236</v>
      </c>
      <c r="B1200" s="57" t="s">
        <v>58</v>
      </c>
      <c r="C1200" s="57">
        <v>111.8</v>
      </c>
      <c r="D1200" s="57"/>
      <c r="E1200" s="57"/>
      <c r="F1200" s="57">
        <f t="shared" si="169"/>
        <v>111.8</v>
      </c>
      <c r="G1200" s="57">
        <v>3</v>
      </c>
      <c r="H1200" s="57"/>
      <c r="I1200" s="57"/>
      <c r="J1200" s="57">
        <f t="shared" si="171"/>
        <v>3</v>
      </c>
      <c r="K1200" s="56">
        <f t="shared" si="173"/>
        <v>1.1885895404120444E-3</v>
      </c>
      <c r="L1200" s="54">
        <f t="shared" si="174"/>
        <v>4.3740095087163233</v>
      </c>
      <c r="M1200" s="54">
        <f t="shared" si="170"/>
        <v>0.96228209191759118</v>
      </c>
      <c r="N1200" s="54">
        <f t="shared" si="172"/>
        <v>2.0776545166402536</v>
      </c>
      <c r="O1200" s="54">
        <v>0.24409634551495016</v>
      </c>
      <c r="P1200" s="56">
        <f t="shared" si="175"/>
        <v>6.8497696447129858E-2</v>
      </c>
    </row>
    <row r="1201" spans="1:16" x14ac:dyDescent="0.2">
      <c r="A1201" s="78">
        <f t="shared" si="176"/>
        <v>237</v>
      </c>
      <c r="B1201" s="57" t="s">
        <v>59</v>
      </c>
      <c r="C1201" s="57">
        <v>2015.4</v>
      </c>
      <c r="D1201" s="57"/>
      <c r="E1201" s="57"/>
      <c r="F1201" s="57">
        <f t="shared" si="169"/>
        <v>2015.4</v>
      </c>
      <c r="G1201" s="57">
        <v>35</v>
      </c>
      <c r="H1201" s="57"/>
      <c r="I1201" s="57"/>
      <c r="J1201" s="57">
        <f t="shared" si="171"/>
        <v>35</v>
      </c>
      <c r="K1201" s="56">
        <f t="shared" si="173"/>
        <v>1.3866877971473852E-2</v>
      </c>
      <c r="L1201" s="54">
        <f t="shared" si="174"/>
        <v>51.030110935023778</v>
      </c>
      <c r="M1201" s="54">
        <f t="shared" si="170"/>
        <v>11.22662440570523</v>
      </c>
      <c r="N1201" s="54">
        <f t="shared" si="172"/>
        <v>24.239302694136292</v>
      </c>
      <c r="O1201" s="54">
        <v>2.8477906976744185</v>
      </c>
      <c r="P1201" s="56">
        <f t="shared" si="175"/>
        <v>4.4330568985084709E-2</v>
      </c>
    </row>
    <row r="1202" spans="1:16" x14ac:dyDescent="0.2">
      <c r="A1202" s="78">
        <f t="shared" si="176"/>
        <v>238</v>
      </c>
      <c r="B1202" s="57" t="s">
        <v>60</v>
      </c>
      <c r="C1202" s="57">
        <v>3806.5</v>
      </c>
      <c r="D1202" s="57"/>
      <c r="E1202" s="57"/>
      <c r="F1202" s="57">
        <f t="shared" si="169"/>
        <v>3806.5</v>
      </c>
      <c r="G1202" s="57">
        <v>65</v>
      </c>
      <c r="H1202" s="57"/>
      <c r="I1202" s="57"/>
      <c r="J1202" s="57">
        <f t="shared" si="171"/>
        <v>65</v>
      </c>
      <c r="K1202" s="56">
        <f t="shared" si="173"/>
        <v>2.5752773375594295E-2</v>
      </c>
      <c r="L1202" s="54">
        <f t="shared" si="174"/>
        <v>94.770206022187011</v>
      </c>
      <c r="M1202" s="54">
        <f t="shared" si="170"/>
        <v>20.849445324881142</v>
      </c>
      <c r="N1202" s="54">
        <f t="shared" si="172"/>
        <v>45.015847860538827</v>
      </c>
      <c r="O1202" s="54">
        <v>5.2887541528239197</v>
      </c>
      <c r="P1202" s="56">
        <f t="shared" si="175"/>
        <v>4.3589715844064333E-2</v>
      </c>
    </row>
    <row r="1203" spans="1:16" x14ac:dyDescent="0.2">
      <c r="A1203" s="78">
        <f t="shared" si="176"/>
        <v>239</v>
      </c>
      <c r="B1203" s="57" t="s">
        <v>61</v>
      </c>
      <c r="C1203" s="57">
        <v>300.8</v>
      </c>
      <c r="D1203" s="57"/>
      <c r="E1203" s="57"/>
      <c r="F1203" s="57">
        <f t="shared" si="169"/>
        <v>300.8</v>
      </c>
      <c r="G1203" s="57">
        <v>5</v>
      </c>
      <c r="H1203" s="57"/>
      <c r="I1203" s="57"/>
      <c r="J1203" s="57">
        <f t="shared" si="171"/>
        <v>5</v>
      </c>
      <c r="K1203" s="56">
        <f t="shared" si="173"/>
        <v>1.9809825673534074E-3</v>
      </c>
      <c r="L1203" s="54">
        <f t="shared" si="174"/>
        <v>7.2900158478605395</v>
      </c>
      <c r="M1203" s="54">
        <f t="shared" si="170"/>
        <v>1.6038034865293187</v>
      </c>
      <c r="N1203" s="54">
        <f t="shared" si="172"/>
        <v>3.4627575277337561</v>
      </c>
      <c r="O1203" s="54">
        <v>0.40682724252491692</v>
      </c>
      <c r="P1203" s="56">
        <f t="shared" si="175"/>
        <v>4.2431529603219852E-2</v>
      </c>
    </row>
    <row r="1204" spans="1:16" x14ac:dyDescent="0.2">
      <c r="A1204" s="78">
        <f t="shared" si="176"/>
        <v>240</v>
      </c>
      <c r="B1204" s="57" t="s">
        <v>106</v>
      </c>
      <c r="C1204" s="57">
        <v>1711.2</v>
      </c>
      <c r="D1204" s="57"/>
      <c r="E1204" s="57">
        <v>324.10000000000002</v>
      </c>
      <c r="F1204" s="57">
        <f t="shared" si="169"/>
        <v>2035.3000000000002</v>
      </c>
      <c r="G1204" s="57">
        <v>33</v>
      </c>
      <c r="H1204" s="57"/>
      <c r="I1204" s="57">
        <v>3</v>
      </c>
      <c r="J1204" s="57">
        <f t="shared" si="171"/>
        <v>36</v>
      </c>
      <c r="K1204" s="56">
        <f t="shared" si="173"/>
        <v>1.4263074484944533E-2</v>
      </c>
      <c r="L1204" s="54">
        <f t="shared" si="174"/>
        <v>52.48811410459588</v>
      </c>
      <c r="M1204" s="54">
        <f t="shared" si="170"/>
        <v>11.547385103011093</v>
      </c>
      <c r="N1204" s="54">
        <f t="shared" si="172"/>
        <v>24.931854199683041</v>
      </c>
      <c r="O1204" s="54">
        <v>2.6850598006644515</v>
      </c>
      <c r="P1204" s="56">
        <f t="shared" si="175"/>
        <v>4.5031402352456375E-2</v>
      </c>
    </row>
    <row r="1205" spans="1:16" x14ac:dyDescent="0.2">
      <c r="A1205" s="78">
        <f t="shared" si="176"/>
        <v>241</v>
      </c>
      <c r="B1205" s="57" t="s">
        <v>107</v>
      </c>
      <c r="C1205" s="57">
        <v>1885.6</v>
      </c>
      <c r="D1205" s="57"/>
      <c r="E1205" s="57"/>
      <c r="F1205" s="57">
        <f t="shared" si="169"/>
        <v>1885.6</v>
      </c>
      <c r="G1205" s="57">
        <v>40</v>
      </c>
      <c r="H1205" s="57"/>
      <c r="I1205" s="57"/>
      <c r="J1205" s="57">
        <f t="shared" si="171"/>
        <v>40</v>
      </c>
      <c r="K1205" s="56">
        <f t="shared" si="173"/>
        <v>1.5847860538827259E-2</v>
      </c>
      <c r="L1205" s="54">
        <f t="shared" si="174"/>
        <v>58.320126782884316</v>
      </c>
      <c r="M1205" s="54">
        <f t="shared" si="170"/>
        <v>12.83042789223455</v>
      </c>
      <c r="N1205" s="54">
        <f t="shared" si="172"/>
        <v>27.702060221870049</v>
      </c>
      <c r="O1205" s="54">
        <v>3.2546179401993354</v>
      </c>
      <c r="P1205" s="56">
        <f t="shared" si="175"/>
        <v>5.4151056871652656E-2</v>
      </c>
    </row>
    <row r="1206" spans="1:16" x14ac:dyDescent="0.2">
      <c r="A1206" s="78">
        <f t="shared" si="176"/>
        <v>242</v>
      </c>
      <c r="B1206" s="57" t="s">
        <v>108</v>
      </c>
      <c r="C1206" s="57">
        <v>2603.3000000000002</v>
      </c>
      <c r="D1206" s="57"/>
      <c r="E1206" s="57">
        <v>443.5</v>
      </c>
      <c r="F1206" s="57">
        <f t="shared" si="169"/>
        <v>3046.8</v>
      </c>
      <c r="G1206" s="57">
        <v>64</v>
      </c>
      <c r="H1206" s="57"/>
      <c r="I1206" s="57">
        <v>4</v>
      </c>
      <c r="J1206" s="57">
        <f t="shared" si="171"/>
        <v>68</v>
      </c>
      <c r="K1206" s="56">
        <f t="shared" si="173"/>
        <v>2.694136291600634E-2</v>
      </c>
      <c r="L1206" s="54">
        <f t="shared" si="174"/>
        <v>99.144215530903338</v>
      </c>
      <c r="M1206" s="54">
        <f t="shared" si="170"/>
        <v>21.811727416798735</v>
      </c>
      <c r="N1206" s="54">
        <f t="shared" si="172"/>
        <v>47.093502377179085</v>
      </c>
      <c r="O1206" s="54">
        <v>5.2073887043189364</v>
      </c>
      <c r="P1206" s="56">
        <f t="shared" si="175"/>
        <v>5.6865181183274285E-2</v>
      </c>
    </row>
    <row r="1207" spans="1:16" x14ac:dyDescent="0.2">
      <c r="A1207" s="78">
        <f t="shared" si="176"/>
        <v>243</v>
      </c>
      <c r="B1207" s="57" t="s">
        <v>109</v>
      </c>
      <c r="C1207" s="57">
        <v>122.5</v>
      </c>
      <c r="D1207" s="57"/>
      <c r="E1207" s="57"/>
      <c r="F1207" s="57">
        <f t="shared" ref="F1207:F1253" si="177">C1207+D1207+E1207</f>
        <v>122.5</v>
      </c>
      <c r="G1207" s="57">
        <v>3</v>
      </c>
      <c r="H1207" s="57"/>
      <c r="I1207" s="57"/>
      <c r="J1207" s="57">
        <f t="shared" si="171"/>
        <v>3</v>
      </c>
      <c r="K1207" s="56">
        <f t="shared" si="173"/>
        <v>1.1885895404120444E-3</v>
      </c>
      <c r="L1207" s="54">
        <f t="shared" si="174"/>
        <v>4.3740095087163233</v>
      </c>
      <c r="M1207" s="54">
        <f t="shared" ref="M1207:M1255" si="178">L1207*0.22</f>
        <v>0.96228209191759118</v>
      </c>
      <c r="N1207" s="54">
        <f t="shared" si="172"/>
        <v>2.0776545166402536</v>
      </c>
      <c r="O1207" s="54">
        <v>0.24409634551495016</v>
      </c>
      <c r="P1207" s="56">
        <f t="shared" si="175"/>
        <v>6.2514632349298924E-2</v>
      </c>
    </row>
    <row r="1208" spans="1:16" x14ac:dyDescent="0.2">
      <c r="A1208" s="78">
        <f t="shared" si="176"/>
        <v>244</v>
      </c>
      <c r="B1208" s="57" t="s">
        <v>110</v>
      </c>
      <c r="C1208" s="57">
        <v>1944.7</v>
      </c>
      <c r="D1208" s="57"/>
      <c r="E1208" s="57">
        <v>44.7</v>
      </c>
      <c r="F1208" s="57">
        <f t="shared" si="177"/>
        <v>1989.4</v>
      </c>
      <c r="G1208" s="57">
        <v>40</v>
      </c>
      <c r="H1208" s="57"/>
      <c r="I1208" s="57">
        <v>1</v>
      </c>
      <c r="J1208" s="57">
        <f t="shared" si="171"/>
        <v>41</v>
      </c>
      <c r="K1208" s="56">
        <f t="shared" si="173"/>
        <v>1.624405705229794E-2</v>
      </c>
      <c r="L1208" s="54">
        <f t="shared" si="174"/>
        <v>59.778129952456418</v>
      </c>
      <c r="M1208" s="54">
        <f t="shared" si="178"/>
        <v>13.151188589540412</v>
      </c>
      <c r="N1208" s="54">
        <f t="shared" si="172"/>
        <v>28.394611727416798</v>
      </c>
      <c r="O1208" s="54">
        <v>3.2546179401993354</v>
      </c>
      <c r="P1208" s="56">
        <f t="shared" si="175"/>
        <v>5.2567883889420415E-2</v>
      </c>
    </row>
    <row r="1209" spans="1:16" x14ac:dyDescent="0.2">
      <c r="A1209" s="78">
        <f t="shared" si="176"/>
        <v>245</v>
      </c>
      <c r="B1209" s="57" t="s">
        <v>111</v>
      </c>
      <c r="C1209" s="57">
        <v>275.8</v>
      </c>
      <c r="D1209" s="57"/>
      <c r="E1209" s="57">
        <v>62.2</v>
      </c>
      <c r="F1209" s="57">
        <f t="shared" si="177"/>
        <v>338</v>
      </c>
      <c r="G1209" s="57">
        <v>6</v>
      </c>
      <c r="H1209" s="57"/>
      <c r="I1209" s="57">
        <v>1</v>
      </c>
      <c r="J1209" s="57">
        <f t="shared" si="171"/>
        <v>7</v>
      </c>
      <c r="K1209" s="56">
        <f t="shared" si="173"/>
        <v>2.7733755942947703E-3</v>
      </c>
      <c r="L1209" s="54">
        <f t="shared" si="174"/>
        <v>10.206022187004756</v>
      </c>
      <c r="M1209" s="54">
        <f t="shared" si="178"/>
        <v>2.2453248811410464</v>
      </c>
      <c r="N1209" s="54">
        <f t="shared" si="172"/>
        <v>4.8478605388272591</v>
      </c>
      <c r="O1209" s="54">
        <v>0.48819269102990032</v>
      </c>
      <c r="P1209" s="56">
        <f t="shared" si="175"/>
        <v>5.2625444668647825E-2</v>
      </c>
    </row>
    <row r="1210" spans="1:16" x14ac:dyDescent="0.2">
      <c r="A1210" s="78">
        <f t="shared" si="176"/>
        <v>246</v>
      </c>
      <c r="B1210" s="57" t="s">
        <v>112</v>
      </c>
      <c r="C1210" s="57">
        <v>1780.7</v>
      </c>
      <c r="D1210" s="57"/>
      <c r="E1210" s="57">
        <v>144.19999999999999</v>
      </c>
      <c r="F1210" s="57">
        <f t="shared" si="177"/>
        <v>1924.9</v>
      </c>
      <c r="G1210" s="57">
        <v>28</v>
      </c>
      <c r="H1210" s="57"/>
      <c r="I1210" s="57">
        <v>3</v>
      </c>
      <c r="J1210" s="57">
        <f t="shared" si="171"/>
        <v>31</v>
      </c>
      <c r="K1210" s="56">
        <f t="shared" si="173"/>
        <v>1.2282091917591127E-2</v>
      </c>
      <c r="L1210" s="54">
        <f t="shared" si="174"/>
        <v>45.198098256735342</v>
      </c>
      <c r="M1210" s="54">
        <f t="shared" si="178"/>
        <v>9.9435816164817759</v>
      </c>
      <c r="N1210" s="54">
        <f t="shared" si="172"/>
        <v>21.469096671949288</v>
      </c>
      <c r="O1210" s="54">
        <v>2.2782325581395351</v>
      </c>
      <c r="P1210" s="56">
        <f t="shared" si="175"/>
        <v>4.0983432439766189E-2</v>
      </c>
    </row>
    <row r="1211" spans="1:16" x14ac:dyDescent="0.2">
      <c r="A1211" s="78">
        <f t="shared" si="176"/>
        <v>247</v>
      </c>
      <c r="B1211" s="57" t="s">
        <v>113</v>
      </c>
      <c r="C1211" s="57">
        <v>3125.4</v>
      </c>
      <c r="D1211" s="57"/>
      <c r="E1211" s="57">
        <v>54.7</v>
      </c>
      <c r="F1211" s="57">
        <f t="shared" si="177"/>
        <v>3180.1</v>
      </c>
      <c r="G1211" s="57">
        <v>75</v>
      </c>
      <c r="H1211" s="57"/>
      <c r="I1211" s="57">
        <v>1</v>
      </c>
      <c r="J1211" s="57">
        <f t="shared" si="171"/>
        <v>76</v>
      </c>
      <c r="K1211" s="56">
        <f t="shared" si="173"/>
        <v>3.0110935023771792E-2</v>
      </c>
      <c r="L1211" s="54">
        <f t="shared" si="174"/>
        <v>110.8082408874802</v>
      </c>
      <c r="M1211" s="54">
        <f t="shared" si="178"/>
        <v>24.377812995245645</v>
      </c>
      <c r="N1211" s="54">
        <f t="shared" si="172"/>
        <v>52.633914421553094</v>
      </c>
      <c r="O1211" s="54">
        <v>6.1024086378737543</v>
      </c>
      <c r="P1211" s="56">
        <f t="shared" si="175"/>
        <v>6.0979961932691652E-2</v>
      </c>
    </row>
    <row r="1212" spans="1:16" x14ac:dyDescent="0.2">
      <c r="A1212" s="78">
        <f t="shared" si="176"/>
        <v>248</v>
      </c>
      <c r="B1212" s="57" t="s">
        <v>114</v>
      </c>
      <c r="C1212" s="57">
        <v>296</v>
      </c>
      <c r="D1212" s="57"/>
      <c r="E1212" s="57">
        <v>36.799999999999997</v>
      </c>
      <c r="F1212" s="57">
        <f t="shared" si="177"/>
        <v>332.8</v>
      </c>
      <c r="G1212" s="57">
        <v>6</v>
      </c>
      <c r="H1212" s="57"/>
      <c r="I1212" s="57">
        <v>1</v>
      </c>
      <c r="J1212" s="57">
        <f t="shared" si="171"/>
        <v>7</v>
      </c>
      <c r="K1212" s="56">
        <f t="shared" si="173"/>
        <v>2.7733755942947703E-3</v>
      </c>
      <c r="L1212" s="54">
        <f t="shared" si="174"/>
        <v>10.206022187004756</v>
      </c>
      <c r="M1212" s="54">
        <f t="shared" si="178"/>
        <v>2.2453248811410464</v>
      </c>
      <c r="N1212" s="54">
        <f t="shared" si="172"/>
        <v>4.8478605388272591</v>
      </c>
      <c r="O1212" s="54">
        <v>0.48819269102990032</v>
      </c>
      <c r="P1212" s="56">
        <f t="shared" si="175"/>
        <v>5.3447717241595444E-2</v>
      </c>
    </row>
    <row r="1213" spans="1:16" x14ac:dyDescent="0.2">
      <c r="A1213" s="78">
        <f t="shared" si="176"/>
        <v>249</v>
      </c>
      <c r="B1213" s="57" t="s">
        <v>115</v>
      </c>
      <c r="C1213" s="57">
        <v>154.80000000000001</v>
      </c>
      <c r="D1213" s="57"/>
      <c r="E1213" s="57"/>
      <c r="F1213" s="57">
        <f t="shared" si="177"/>
        <v>154.80000000000001</v>
      </c>
      <c r="G1213" s="57">
        <v>3</v>
      </c>
      <c r="H1213" s="57"/>
      <c r="I1213" s="57"/>
      <c r="J1213" s="57">
        <f t="shared" si="171"/>
        <v>3</v>
      </c>
      <c r="K1213" s="56">
        <f t="shared" si="173"/>
        <v>1.1885895404120444E-3</v>
      </c>
      <c r="L1213" s="54">
        <f t="shared" si="174"/>
        <v>4.3740095087163233</v>
      </c>
      <c r="M1213" s="54">
        <f t="shared" si="178"/>
        <v>0.96228209191759118</v>
      </c>
      <c r="N1213" s="54">
        <f t="shared" si="172"/>
        <v>2.0776545166402536</v>
      </c>
      <c r="O1213" s="54">
        <v>0.24409634551495016</v>
      </c>
      <c r="P1213" s="56">
        <f t="shared" si="175"/>
        <v>4.947055854514934E-2</v>
      </c>
    </row>
    <row r="1214" spans="1:16" x14ac:dyDescent="0.2">
      <c r="A1214" s="78">
        <f t="shared" si="176"/>
        <v>250</v>
      </c>
      <c r="B1214" s="57" t="s">
        <v>128</v>
      </c>
      <c r="C1214" s="57">
        <v>247.5</v>
      </c>
      <c r="D1214" s="57"/>
      <c r="E1214" s="57"/>
      <c r="F1214" s="57">
        <f t="shared" si="177"/>
        <v>247.5</v>
      </c>
      <c r="G1214" s="57">
        <v>5</v>
      </c>
      <c r="H1214" s="57"/>
      <c r="I1214" s="57"/>
      <c r="J1214" s="57">
        <f t="shared" si="171"/>
        <v>5</v>
      </c>
      <c r="K1214" s="56">
        <f t="shared" si="173"/>
        <v>1.9809825673534074E-3</v>
      </c>
      <c r="L1214" s="54">
        <f t="shared" si="174"/>
        <v>7.2900158478605395</v>
      </c>
      <c r="M1214" s="54">
        <f t="shared" si="178"/>
        <v>1.6038034865293187</v>
      </c>
      <c r="N1214" s="54">
        <f t="shared" si="172"/>
        <v>3.4627575277337561</v>
      </c>
      <c r="O1214" s="54">
        <v>0.40682724252491692</v>
      </c>
      <c r="P1214" s="56">
        <f t="shared" si="175"/>
        <v>5.156930951373144E-2</v>
      </c>
    </row>
    <row r="1215" spans="1:16" x14ac:dyDescent="0.2">
      <c r="A1215" s="78">
        <f t="shared" si="176"/>
        <v>251</v>
      </c>
      <c r="B1215" s="57" t="s">
        <v>1727</v>
      </c>
      <c r="C1215" s="57">
        <v>54.1</v>
      </c>
      <c r="D1215" s="57"/>
      <c r="E1215" s="57">
        <v>22.5</v>
      </c>
      <c r="F1215" s="57">
        <f t="shared" si="177"/>
        <v>76.599999999999994</v>
      </c>
      <c r="G1215" s="57">
        <v>2</v>
      </c>
      <c r="H1215" s="57"/>
      <c r="I1215" s="57">
        <v>1</v>
      </c>
      <c r="J1215" s="57">
        <f t="shared" si="171"/>
        <v>3</v>
      </c>
      <c r="K1215" s="56">
        <f t="shared" si="173"/>
        <v>1.1885895404120444E-3</v>
      </c>
      <c r="L1215" s="54">
        <f t="shared" si="174"/>
        <v>4.3740095087163233</v>
      </c>
      <c r="M1215" s="54">
        <f t="shared" si="178"/>
        <v>0.96228209191759118</v>
      </c>
      <c r="N1215" s="54">
        <f t="shared" si="172"/>
        <v>2.0776545166402536</v>
      </c>
      <c r="O1215" s="54">
        <v>0.16273089700996676</v>
      </c>
      <c r="P1215" s="56">
        <f t="shared" si="175"/>
        <v>9.8912232562456071E-2</v>
      </c>
    </row>
    <row r="1216" spans="1:16" x14ac:dyDescent="0.2">
      <c r="A1216" s="78">
        <f t="shared" si="176"/>
        <v>252</v>
      </c>
      <c r="B1216" s="57" t="s">
        <v>1728</v>
      </c>
      <c r="C1216" s="57">
        <v>101.8</v>
      </c>
      <c r="D1216" s="57"/>
      <c r="E1216" s="57"/>
      <c r="F1216" s="57">
        <f t="shared" si="177"/>
        <v>101.8</v>
      </c>
      <c r="G1216" s="57">
        <v>2</v>
      </c>
      <c r="H1216" s="57"/>
      <c r="I1216" s="57"/>
      <c r="J1216" s="57">
        <f t="shared" si="171"/>
        <v>2</v>
      </c>
      <c r="K1216" s="56">
        <f t="shared" si="173"/>
        <v>7.9239302694136295E-4</v>
      </c>
      <c r="L1216" s="54">
        <f t="shared" si="174"/>
        <v>2.9160063391442157</v>
      </c>
      <c r="M1216" s="54">
        <f t="shared" si="178"/>
        <v>0.64152139461172741</v>
      </c>
      <c r="N1216" s="54">
        <f t="shared" si="172"/>
        <v>1.3851030110935023</v>
      </c>
      <c r="O1216" s="54">
        <v>0.16273089700996676</v>
      </c>
      <c r="P1216" s="56">
        <f t="shared" si="175"/>
        <v>5.0150900214729004E-2</v>
      </c>
    </row>
    <row r="1217" spans="1:16" x14ac:dyDescent="0.2">
      <c r="A1217" s="78">
        <f t="shared" si="176"/>
        <v>253</v>
      </c>
      <c r="B1217" s="57" t="s">
        <v>1729</v>
      </c>
      <c r="C1217" s="57">
        <v>115</v>
      </c>
      <c r="D1217" s="57"/>
      <c r="E1217" s="57"/>
      <c r="F1217" s="57">
        <f t="shared" si="177"/>
        <v>115</v>
      </c>
      <c r="G1217" s="57">
        <v>4</v>
      </c>
      <c r="H1217" s="57"/>
      <c r="I1217" s="57"/>
      <c r="J1217" s="57">
        <f t="shared" si="171"/>
        <v>4</v>
      </c>
      <c r="K1217" s="56">
        <f t="shared" si="173"/>
        <v>1.5847860538827259E-3</v>
      </c>
      <c r="L1217" s="54">
        <f t="shared" si="174"/>
        <v>5.8320126782884314</v>
      </c>
      <c r="M1217" s="54">
        <f t="shared" si="178"/>
        <v>1.2830427892234548</v>
      </c>
      <c r="N1217" s="54">
        <f t="shared" si="172"/>
        <v>2.7702060221870046</v>
      </c>
      <c r="O1217" s="54">
        <v>0.32546179401993353</v>
      </c>
      <c r="P1217" s="56">
        <f t="shared" si="175"/>
        <v>8.8788898119294121E-2</v>
      </c>
    </row>
    <row r="1218" spans="1:16" x14ac:dyDescent="0.2">
      <c r="A1218" s="78">
        <f t="shared" si="176"/>
        <v>254</v>
      </c>
      <c r="B1218" s="57" t="s">
        <v>1730</v>
      </c>
      <c r="C1218" s="57">
        <v>140.6</v>
      </c>
      <c r="D1218" s="57"/>
      <c r="E1218" s="57"/>
      <c r="F1218" s="57">
        <f t="shared" si="177"/>
        <v>140.6</v>
      </c>
      <c r="G1218" s="57">
        <v>4</v>
      </c>
      <c r="H1218" s="57"/>
      <c r="I1218" s="57"/>
      <c r="J1218" s="57">
        <f t="shared" si="171"/>
        <v>4</v>
      </c>
      <c r="K1218" s="56">
        <f t="shared" si="173"/>
        <v>1.5847860538827259E-3</v>
      </c>
      <c r="L1218" s="54">
        <f t="shared" si="174"/>
        <v>5.8320126782884314</v>
      </c>
      <c r="M1218" s="54">
        <f t="shared" si="178"/>
        <v>1.2830427892234548</v>
      </c>
      <c r="N1218" s="54">
        <f t="shared" si="172"/>
        <v>2.7702060221870046</v>
      </c>
      <c r="O1218" s="54">
        <v>0.32546179401993353</v>
      </c>
      <c r="P1218" s="56">
        <f t="shared" si="175"/>
        <v>7.2622498461727053E-2</v>
      </c>
    </row>
    <row r="1219" spans="1:16" x14ac:dyDescent="0.2">
      <c r="A1219" s="78">
        <f t="shared" si="176"/>
        <v>255</v>
      </c>
      <c r="B1219" s="57" t="s">
        <v>1731</v>
      </c>
      <c r="C1219" s="57">
        <v>309.3</v>
      </c>
      <c r="D1219" s="57"/>
      <c r="E1219" s="57"/>
      <c r="F1219" s="57">
        <f t="shared" si="177"/>
        <v>309.3</v>
      </c>
      <c r="G1219" s="57">
        <v>8</v>
      </c>
      <c r="H1219" s="57"/>
      <c r="I1219" s="57"/>
      <c r="J1219" s="57">
        <f t="shared" si="171"/>
        <v>8</v>
      </c>
      <c r="K1219" s="56">
        <f t="shared" si="173"/>
        <v>3.1695721077654518E-3</v>
      </c>
      <c r="L1219" s="54">
        <f t="shared" si="174"/>
        <v>11.664025356576863</v>
      </c>
      <c r="M1219" s="54">
        <f t="shared" si="178"/>
        <v>2.5660855784469097</v>
      </c>
      <c r="N1219" s="54">
        <f t="shared" si="172"/>
        <v>5.5404120443740092</v>
      </c>
      <c r="O1219" s="54">
        <v>0.65092358803986705</v>
      </c>
      <c r="P1219" s="56">
        <f t="shared" si="175"/>
        <v>6.6024722170829775E-2</v>
      </c>
    </row>
    <row r="1220" spans="1:16" x14ac:dyDescent="0.2">
      <c r="A1220" s="78">
        <f t="shared" si="176"/>
        <v>256</v>
      </c>
      <c r="B1220" s="57" t="s">
        <v>1732</v>
      </c>
      <c r="C1220" s="57">
        <v>156.5</v>
      </c>
      <c r="D1220" s="57"/>
      <c r="E1220" s="57"/>
      <c r="F1220" s="57">
        <f t="shared" si="177"/>
        <v>156.5</v>
      </c>
      <c r="G1220" s="57">
        <v>3</v>
      </c>
      <c r="H1220" s="57"/>
      <c r="I1220" s="57"/>
      <c r="J1220" s="57">
        <f t="shared" si="171"/>
        <v>3</v>
      </c>
      <c r="K1220" s="56">
        <f t="shared" si="173"/>
        <v>1.1885895404120444E-3</v>
      </c>
      <c r="L1220" s="54">
        <f t="shared" si="174"/>
        <v>4.3740095087163233</v>
      </c>
      <c r="M1220" s="54">
        <f t="shared" si="178"/>
        <v>0.96228209191759118</v>
      </c>
      <c r="N1220" s="54">
        <f t="shared" si="172"/>
        <v>2.0776545166402536</v>
      </c>
      <c r="O1220" s="54">
        <v>0.24409634551495016</v>
      </c>
      <c r="P1220" s="56">
        <f t="shared" si="175"/>
        <v>4.8933178675968809E-2</v>
      </c>
    </row>
    <row r="1221" spans="1:16" x14ac:dyDescent="0.2">
      <c r="A1221" s="78">
        <f t="shared" si="176"/>
        <v>257</v>
      </c>
      <c r="B1221" s="57" t="s">
        <v>1733</v>
      </c>
      <c r="C1221" s="57">
        <v>85.5</v>
      </c>
      <c r="D1221" s="57"/>
      <c r="E1221" s="57"/>
      <c r="F1221" s="57">
        <f t="shared" si="177"/>
        <v>85.5</v>
      </c>
      <c r="G1221" s="57">
        <v>3</v>
      </c>
      <c r="H1221" s="57"/>
      <c r="I1221" s="57"/>
      <c r="J1221" s="57">
        <f t="shared" ref="J1221:J1284" si="179">G1221+H1221+I1221</f>
        <v>3</v>
      </c>
      <c r="K1221" s="56">
        <f t="shared" si="173"/>
        <v>1.1885895404120444E-3</v>
      </c>
      <c r="L1221" s="54">
        <f t="shared" si="174"/>
        <v>4.3740095087163233</v>
      </c>
      <c r="M1221" s="54">
        <f t="shared" si="178"/>
        <v>0.96228209191759118</v>
      </c>
      <c r="N1221" s="54">
        <f t="shared" ref="N1221:N1284" si="180">L1221*0.475</f>
        <v>2.0776545166402536</v>
      </c>
      <c r="O1221" s="54">
        <v>0.24409634551495016</v>
      </c>
      <c r="P1221" s="56">
        <f t="shared" si="175"/>
        <v>8.9567748102796704E-2</v>
      </c>
    </row>
    <row r="1222" spans="1:16" x14ac:dyDescent="0.2">
      <c r="A1222" s="78">
        <f t="shared" si="176"/>
        <v>258</v>
      </c>
      <c r="B1222" s="57" t="s">
        <v>1734</v>
      </c>
      <c r="C1222" s="57">
        <v>305</v>
      </c>
      <c r="D1222" s="57"/>
      <c r="E1222" s="57"/>
      <c r="F1222" s="57">
        <f t="shared" si="177"/>
        <v>305</v>
      </c>
      <c r="G1222" s="57">
        <v>7</v>
      </c>
      <c r="H1222" s="57"/>
      <c r="I1222" s="57"/>
      <c r="J1222" s="57">
        <f t="shared" si="179"/>
        <v>7</v>
      </c>
      <c r="K1222" s="56">
        <f t="shared" ref="K1222:K1285" si="181">2/$J$1330*J1222</f>
        <v>2.7733755942947703E-3</v>
      </c>
      <c r="L1222" s="54">
        <f t="shared" ref="L1222:L1285" si="182">K1222*3680</f>
        <v>10.206022187004756</v>
      </c>
      <c r="M1222" s="54">
        <f t="shared" si="178"/>
        <v>2.2453248811410464</v>
      </c>
      <c r="N1222" s="54">
        <f t="shared" si="180"/>
        <v>4.8478605388272591</v>
      </c>
      <c r="O1222" s="54">
        <v>0.56955813953488377</v>
      </c>
      <c r="P1222" s="56">
        <f t="shared" ref="P1222:P1285" si="183">(L1222+M1222+N1222+O1222)/F1222</f>
        <v>5.85861172016654E-2</v>
      </c>
    </row>
    <row r="1223" spans="1:16" x14ac:dyDescent="0.2">
      <c r="A1223" s="78">
        <f t="shared" ref="A1223:A1286" si="184">A1222+1</f>
        <v>259</v>
      </c>
      <c r="B1223" s="57" t="s">
        <v>1735</v>
      </c>
      <c r="C1223" s="57">
        <v>340.2</v>
      </c>
      <c r="D1223" s="57"/>
      <c r="E1223" s="57"/>
      <c r="F1223" s="57">
        <f t="shared" si="177"/>
        <v>340.2</v>
      </c>
      <c r="G1223" s="57">
        <v>8</v>
      </c>
      <c r="H1223" s="57"/>
      <c r="I1223" s="57"/>
      <c r="J1223" s="57">
        <f t="shared" si="179"/>
        <v>8</v>
      </c>
      <c r="K1223" s="56">
        <f t="shared" si="181"/>
        <v>3.1695721077654518E-3</v>
      </c>
      <c r="L1223" s="54">
        <f t="shared" si="182"/>
        <v>11.664025356576863</v>
      </c>
      <c r="M1223" s="54">
        <f t="shared" si="178"/>
        <v>2.5660855784469097</v>
      </c>
      <c r="N1223" s="54">
        <f t="shared" si="180"/>
        <v>5.5404120443740092</v>
      </c>
      <c r="O1223" s="54">
        <v>0.65092358803986705</v>
      </c>
      <c r="P1223" s="56">
        <f t="shared" si="183"/>
        <v>6.0027767687941352E-2</v>
      </c>
    </row>
    <row r="1224" spans="1:16" x14ac:dyDescent="0.2">
      <c r="A1224" s="78">
        <f t="shared" si="184"/>
        <v>260</v>
      </c>
      <c r="B1224" s="57" t="s">
        <v>1736</v>
      </c>
      <c r="C1224" s="57">
        <v>189.1</v>
      </c>
      <c r="D1224" s="57"/>
      <c r="E1224" s="57"/>
      <c r="F1224" s="57">
        <f t="shared" si="177"/>
        <v>189.1</v>
      </c>
      <c r="G1224" s="57">
        <v>5</v>
      </c>
      <c r="H1224" s="57"/>
      <c r="I1224" s="57"/>
      <c r="J1224" s="57">
        <f t="shared" si="179"/>
        <v>5</v>
      </c>
      <c r="K1224" s="56">
        <f t="shared" si="181"/>
        <v>1.9809825673534074E-3</v>
      </c>
      <c r="L1224" s="54">
        <f t="shared" si="182"/>
        <v>7.2900158478605395</v>
      </c>
      <c r="M1224" s="54">
        <f t="shared" si="178"/>
        <v>1.6038034865293187</v>
      </c>
      <c r="N1224" s="54">
        <f t="shared" si="180"/>
        <v>3.4627575277337561</v>
      </c>
      <c r="O1224" s="54">
        <v>0.40682724252491692</v>
      </c>
      <c r="P1224" s="56">
        <f t="shared" si="183"/>
        <v>6.7495526730029246E-2</v>
      </c>
    </row>
    <row r="1225" spans="1:16" x14ac:dyDescent="0.2">
      <c r="A1225" s="78">
        <f t="shared" si="184"/>
        <v>261</v>
      </c>
      <c r="B1225" s="57" t="s">
        <v>1737</v>
      </c>
      <c r="C1225" s="57">
        <v>101.7</v>
      </c>
      <c r="D1225" s="57"/>
      <c r="E1225" s="57"/>
      <c r="F1225" s="57">
        <f t="shared" si="177"/>
        <v>101.7</v>
      </c>
      <c r="G1225" s="57">
        <v>3</v>
      </c>
      <c r="H1225" s="57"/>
      <c r="I1225" s="57"/>
      <c r="J1225" s="57">
        <f t="shared" si="179"/>
        <v>3</v>
      </c>
      <c r="K1225" s="56">
        <f t="shared" si="181"/>
        <v>1.1885895404120444E-3</v>
      </c>
      <c r="L1225" s="54">
        <f t="shared" si="182"/>
        <v>4.3740095087163233</v>
      </c>
      <c r="M1225" s="54">
        <f t="shared" si="178"/>
        <v>0.96228209191759118</v>
      </c>
      <c r="N1225" s="54">
        <f t="shared" si="180"/>
        <v>2.0776545166402536</v>
      </c>
      <c r="O1225" s="54">
        <v>0.24409634551495016</v>
      </c>
      <c r="P1225" s="56">
        <f t="shared" si="183"/>
        <v>7.5300319201466251E-2</v>
      </c>
    </row>
    <row r="1226" spans="1:16" x14ac:dyDescent="0.2">
      <c r="A1226" s="78">
        <f t="shared" si="184"/>
        <v>262</v>
      </c>
      <c r="B1226" s="57" t="s">
        <v>1743</v>
      </c>
      <c r="C1226" s="57">
        <v>414.8</v>
      </c>
      <c r="D1226" s="57"/>
      <c r="E1226" s="57"/>
      <c r="F1226" s="57">
        <f t="shared" si="177"/>
        <v>414.8</v>
      </c>
      <c r="G1226" s="57">
        <v>10</v>
      </c>
      <c r="H1226" s="57"/>
      <c r="I1226" s="57"/>
      <c r="J1226" s="57">
        <f t="shared" si="179"/>
        <v>10</v>
      </c>
      <c r="K1226" s="56">
        <f t="shared" si="181"/>
        <v>3.9619651347068147E-3</v>
      </c>
      <c r="L1226" s="54">
        <f t="shared" si="182"/>
        <v>14.580031695721079</v>
      </c>
      <c r="M1226" s="54">
        <f t="shared" si="178"/>
        <v>3.2076069730586374</v>
      </c>
      <c r="N1226" s="54">
        <f t="shared" si="180"/>
        <v>6.9255150554675122</v>
      </c>
      <c r="O1226" s="54">
        <v>0.81365448504983384</v>
      </c>
      <c r="P1226" s="56">
        <f t="shared" si="183"/>
        <v>6.1540039077379607E-2</v>
      </c>
    </row>
    <row r="1227" spans="1:16" x14ac:dyDescent="0.2">
      <c r="A1227" s="78">
        <f t="shared" si="184"/>
        <v>263</v>
      </c>
      <c r="B1227" s="57" t="s">
        <v>1744</v>
      </c>
      <c r="C1227" s="57">
        <v>143.6</v>
      </c>
      <c r="D1227" s="57"/>
      <c r="E1227" s="57"/>
      <c r="F1227" s="57">
        <f t="shared" si="177"/>
        <v>143.6</v>
      </c>
      <c r="G1227" s="57">
        <v>3</v>
      </c>
      <c r="H1227" s="57"/>
      <c r="I1227" s="57"/>
      <c r="J1227" s="57">
        <f t="shared" si="179"/>
        <v>3</v>
      </c>
      <c r="K1227" s="56">
        <f t="shared" si="181"/>
        <v>1.1885895404120444E-3</v>
      </c>
      <c r="L1227" s="54">
        <f t="shared" si="182"/>
        <v>4.3740095087163233</v>
      </c>
      <c r="M1227" s="54">
        <f t="shared" si="178"/>
        <v>0.96228209191759118</v>
      </c>
      <c r="N1227" s="54">
        <f t="shared" si="180"/>
        <v>2.0776545166402536</v>
      </c>
      <c r="O1227" s="54">
        <v>0.24409634551495016</v>
      </c>
      <c r="P1227" s="56">
        <f t="shared" si="183"/>
        <v>5.3328986509673527E-2</v>
      </c>
    </row>
    <row r="1228" spans="1:16" x14ac:dyDescent="0.2">
      <c r="A1228" s="78">
        <f t="shared" si="184"/>
        <v>264</v>
      </c>
      <c r="B1228" s="57" t="s">
        <v>1745</v>
      </c>
      <c r="C1228" s="57">
        <v>314.10000000000002</v>
      </c>
      <c r="D1228" s="57"/>
      <c r="E1228" s="57"/>
      <c r="F1228" s="57">
        <f t="shared" si="177"/>
        <v>314.10000000000002</v>
      </c>
      <c r="G1228" s="57">
        <v>7</v>
      </c>
      <c r="H1228" s="57"/>
      <c r="I1228" s="57"/>
      <c r="J1228" s="57">
        <f t="shared" si="179"/>
        <v>7</v>
      </c>
      <c r="K1228" s="56">
        <f t="shared" si="181"/>
        <v>2.7733755942947703E-3</v>
      </c>
      <c r="L1228" s="54">
        <f t="shared" si="182"/>
        <v>10.206022187004756</v>
      </c>
      <c r="M1228" s="54">
        <f t="shared" si="178"/>
        <v>2.2453248811410464</v>
      </c>
      <c r="N1228" s="54">
        <f t="shared" si="180"/>
        <v>4.8478605388272591</v>
      </c>
      <c r="O1228" s="54">
        <v>0.56955813953488377</v>
      </c>
      <c r="P1228" s="56">
        <f t="shared" si="183"/>
        <v>5.6888779836064773E-2</v>
      </c>
    </row>
    <row r="1229" spans="1:16" x14ac:dyDescent="0.2">
      <c r="A1229" s="78">
        <f t="shared" si="184"/>
        <v>265</v>
      </c>
      <c r="B1229" s="57" t="s">
        <v>1746</v>
      </c>
      <c r="C1229" s="57">
        <v>158.19999999999999</v>
      </c>
      <c r="D1229" s="57"/>
      <c r="E1229" s="57"/>
      <c r="F1229" s="57">
        <f t="shared" si="177"/>
        <v>158.19999999999999</v>
      </c>
      <c r="G1229" s="57">
        <v>5</v>
      </c>
      <c r="H1229" s="57"/>
      <c r="I1229" s="57"/>
      <c r="J1229" s="57">
        <f t="shared" si="179"/>
        <v>5</v>
      </c>
      <c r="K1229" s="56">
        <f t="shared" si="181"/>
        <v>1.9809825673534074E-3</v>
      </c>
      <c r="L1229" s="54">
        <f t="shared" si="182"/>
        <v>7.2900158478605395</v>
      </c>
      <c r="M1229" s="54">
        <f t="shared" si="178"/>
        <v>1.6038034865293187</v>
      </c>
      <c r="N1229" s="54">
        <f t="shared" si="180"/>
        <v>3.4627575277337561</v>
      </c>
      <c r="O1229" s="54">
        <v>0.40682724252491692</v>
      </c>
      <c r="P1229" s="56">
        <f t="shared" si="183"/>
        <v>8.0678913430142427E-2</v>
      </c>
    </row>
    <row r="1230" spans="1:16" x14ac:dyDescent="0.2">
      <c r="A1230" s="78">
        <f t="shared" si="184"/>
        <v>266</v>
      </c>
      <c r="B1230" s="57" t="s">
        <v>1747</v>
      </c>
      <c r="C1230" s="57">
        <v>168.4</v>
      </c>
      <c r="D1230" s="57"/>
      <c r="E1230" s="57"/>
      <c r="F1230" s="57">
        <f t="shared" si="177"/>
        <v>168.4</v>
      </c>
      <c r="G1230" s="57">
        <v>5</v>
      </c>
      <c r="H1230" s="57"/>
      <c r="I1230" s="57"/>
      <c r="J1230" s="57">
        <f t="shared" si="179"/>
        <v>5</v>
      </c>
      <c r="K1230" s="56">
        <f t="shared" si="181"/>
        <v>1.9809825673534074E-3</v>
      </c>
      <c r="L1230" s="54">
        <f t="shared" si="182"/>
        <v>7.2900158478605395</v>
      </c>
      <c r="M1230" s="54">
        <f t="shared" si="178"/>
        <v>1.6038034865293187</v>
      </c>
      <c r="N1230" s="54">
        <f t="shared" si="180"/>
        <v>3.4627575277337561</v>
      </c>
      <c r="O1230" s="54">
        <v>0.40682724252491692</v>
      </c>
      <c r="P1230" s="56">
        <f t="shared" si="183"/>
        <v>7.5792185894587472E-2</v>
      </c>
    </row>
    <row r="1231" spans="1:16" x14ac:dyDescent="0.2">
      <c r="A1231" s="78">
        <f t="shared" si="184"/>
        <v>267</v>
      </c>
      <c r="B1231" s="57" t="s">
        <v>1748</v>
      </c>
      <c r="C1231" s="57">
        <v>145.4</v>
      </c>
      <c r="D1231" s="57"/>
      <c r="E1231" s="57"/>
      <c r="F1231" s="57">
        <f t="shared" si="177"/>
        <v>145.4</v>
      </c>
      <c r="G1231" s="57">
        <v>3</v>
      </c>
      <c r="H1231" s="57"/>
      <c r="I1231" s="57"/>
      <c r="J1231" s="57">
        <f t="shared" si="179"/>
        <v>3</v>
      </c>
      <c r="K1231" s="56">
        <f t="shared" si="181"/>
        <v>1.1885895404120444E-3</v>
      </c>
      <c r="L1231" s="54">
        <f t="shared" si="182"/>
        <v>4.3740095087163233</v>
      </c>
      <c r="M1231" s="54">
        <f t="shared" si="178"/>
        <v>0.96228209191759118</v>
      </c>
      <c r="N1231" s="54">
        <f t="shared" si="180"/>
        <v>2.0776545166402536</v>
      </c>
      <c r="O1231" s="54">
        <v>0.24409634551495016</v>
      </c>
      <c r="P1231" s="56">
        <f t="shared" si="183"/>
        <v>5.2668792728948539E-2</v>
      </c>
    </row>
    <row r="1232" spans="1:16" x14ac:dyDescent="0.2">
      <c r="A1232" s="78">
        <f t="shared" si="184"/>
        <v>268</v>
      </c>
      <c r="B1232" s="57" t="s">
        <v>1749</v>
      </c>
      <c r="C1232" s="57">
        <v>120.3</v>
      </c>
      <c r="D1232" s="57"/>
      <c r="E1232" s="57"/>
      <c r="F1232" s="57">
        <f t="shared" si="177"/>
        <v>120.3</v>
      </c>
      <c r="G1232" s="57">
        <v>3</v>
      </c>
      <c r="H1232" s="57"/>
      <c r="I1232" s="57"/>
      <c r="J1232" s="57">
        <f t="shared" si="179"/>
        <v>3</v>
      </c>
      <c r="K1232" s="56">
        <f t="shared" si="181"/>
        <v>1.1885895404120444E-3</v>
      </c>
      <c r="L1232" s="54">
        <f t="shared" si="182"/>
        <v>4.3740095087163233</v>
      </c>
      <c r="M1232" s="54">
        <f t="shared" si="178"/>
        <v>0.96228209191759118</v>
      </c>
      <c r="N1232" s="54">
        <f t="shared" si="180"/>
        <v>2.0776545166402536</v>
      </c>
      <c r="O1232" s="54">
        <v>0.24409634551495016</v>
      </c>
      <c r="P1232" s="56">
        <f t="shared" si="183"/>
        <v>6.3657875833658506E-2</v>
      </c>
    </row>
    <row r="1233" spans="1:16" x14ac:dyDescent="0.2">
      <c r="A1233" s="78">
        <f t="shared" si="184"/>
        <v>269</v>
      </c>
      <c r="B1233" s="57" t="s">
        <v>1750</v>
      </c>
      <c r="C1233" s="57">
        <v>1901.4</v>
      </c>
      <c r="D1233" s="57"/>
      <c r="E1233" s="57"/>
      <c r="F1233" s="57">
        <f t="shared" si="177"/>
        <v>1901.4</v>
      </c>
      <c r="G1233" s="57">
        <v>60</v>
      </c>
      <c r="H1233" s="57"/>
      <c r="I1233" s="57"/>
      <c r="J1233" s="57">
        <f t="shared" si="179"/>
        <v>60</v>
      </c>
      <c r="K1233" s="56">
        <f t="shared" si="181"/>
        <v>2.3771790808240888E-2</v>
      </c>
      <c r="L1233" s="54">
        <f t="shared" si="182"/>
        <v>87.480190174326466</v>
      </c>
      <c r="M1233" s="54">
        <f t="shared" si="178"/>
        <v>19.245641838351823</v>
      </c>
      <c r="N1233" s="54">
        <f t="shared" si="180"/>
        <v>41.55309033280507</v>
      </c>
      <c r="O1233" s="54">
        <v>4.8819269102990033</v>
      </c>
      <c r="P1233" s="56">
        <f t="shared" si="183"/>
        <v>8.0551619467646121E-2</v>
      </c>
    </row>
    <row r="1234" spans="1:16" x14ac:dyDescent="0.2">
      <c r="A1234" s="78">
        <f t="shared" si="184"/>
        <v>270</v>
      </c>
      <c r="B1234" s="57" t="s">
        <v>1751</v>
      </c>
      <c r="C1234" s="57">
        <v>404.1</v>
      </c>
      <c r="D1234" s="57"/>
      <c r="E1234" s="57"/>
      <c r="F1234" s="57">
        <f t="shared" si="177"/>
        <v>404.1</v>
      </c>
      <c r="G1234" s="57">
        <v>9</v>
      </c>
      <c r="H1234" s="57"/>
      <c r="I1234" s="57"/>
      <c r="J1234" s="57">
        <f t="shared" si="179"/>
        <v>9</v>
      </c>
      <c r="K1234" s="56">
        <f t="shared" si="181"/>
        <v>3.5657686212361333E-3</v>
      </c>
      <c r="L1234" s="54">
        <f t="shared" si="182"/>
        <v>13.12202852614897</v>
      </c>
      <c r="M1234" s="54">
        <f t="shared" si="178"/>
        <v>2.8868462757527733</v>
      </c>
      <c r="N1234" s="54">
        <f t="shared" si="180"/>
        <v>6.2329635499207603</v>
      </c>
      <c r="O1234" s="54">
        <v>0.73228903654485045</v>
      </c>
      <c r="P1234" s="56">
        <f t="shared" si="183"/>
        <v>5.685257953072842E-2</v>
      </c>
    </row>
    <row r="1235" spans="1:16" x14ac:dyDescent="0.2">
      <c r="A1235" s="78">
        <f t="shared" si="184"/>
        <v>271</v>
      </c>
      <c r="B1235" s="57" t="s">
        <v>1752</v>
      </c>
      <c r="C1235" s="57">
        <v>148.19999999999999</v>
      </c>
      <c r="D1235" s="57"/>
      <c r="E1235" s="57"/>
      <c r="F1235" s="57">
        <f t="shared" si="177"/>
        <v>148.19999999999999</v>
      </c>
      <c r="G1235" s="57">
        <v>3</v>
      </c>
      <c r="H1235" s="57"/>
      <c r="I1235" s="57"/>
      <c r="J1235" s="57">
        <f t="shared" si="179"/>
        <v>3</v>
      </c>
      <c r="K1235" s="56">
        <f t="shared" si="181"/>
        <v>1.1885895404120444E-3</v>
      </c>
      <c r="L1235" s="54">
        <f t="shared" si="182"/>
        <v>4.3740095087163233</v>
      </c>
      <c r="M1235" s="54">
        <f t="shared" si="178"/>
        <v>0.96228209191759118</v>
      </c>
      <c r="N1235" s="54">
        <f t="shared" si="180"/>
        <v>2.0776545166402536</v>
      </c>
      <c r="O1235" s="54">
        <v>0.24409634551495016</v>
      </c>
      <c r="P1235" s="56">
        <f t="shared" si="183"/>
        <v>5.1673700828536562E-2</v>
      </c>
    </row>
    <row r="1236" spans="1:16" x14ac:dyDescent="0.2">
      <c r="A1236" s="78">
        <f t="shared" si="184"/>
        <v>272</v>
      </c>
      <c r="B1236" s="57" t="s">
        <v>1753</v>
      </c>
      <c r="C1236" s="57">
        <v>156.9</v>
      </c>
      <c r="D1236" s="57"/>
      <c r="E1236" s="57"/>
      <c r="F1236" s="57">
        <f t="shared" si="177"/>
        <v>156.9</v>
      </c>
      <c r="G1236" s="57">
        <v>4</v>
      </c>
      <c r="H1236" s="57"/>
      <c r="I1236" s="57"/>
      <c r="J1236" s="57">
        <f t="shared" si="179"/>
        <v>4</v>
      </c>
      <c r="K1236" s="56">
        <f t="shared" si="181"/>
        <v>1.5847860538827259E-3</v>
      </c>
      <c r="L1236" s="54">
        <f t="shared" si="182"/>
        <v>5.8320126782884314</v>
      </c>
      <c r="M1236" s="54">
        <f t="shared" si="178"/>
        <v>1.2830427892234548</v>
      </c>
      <c r="N1236" s="54">
        <f t="shared" si="180"/>
        <v>2.7702060221870046</v>
      </c>
      <c r="O1236" s="54">
        <v>0.32546179401993353</v>
      </c>
      <c r="P1236" s="56">
        <f t="shared" si="183"/>
        <v>6.5077904931286318E-2</v>
      </c>
    </row>
    <row r="1237" spans="1:16" x14ac:dyDescent="0.2">
      <c r="A1237" s="78">
        <f t="shared" si="184"/>
        <v>273</v>
      </c>
      <c r="B1237" s="57" t="s">
        <v>1754</v>
      </c>
      <c r="C1237" s="57">
        <v>156.6</v>
      </c>
      <c r="D1237" s="57"/>
      <c r="E1237" s="57"/>
      <c r="F1237" s="57">
        <f t="shared" si="177"/>
        <v>156.6</v>
      </c>
      <c r="G1237" s="57">
        <v>4</v>
      </c>
      <c r="H1237" s="57"/>
      <c r="I1237" s="57"/>
      <c r="J1237" s="57">
        <f t="shared" si="179"/>
        <v>4</v>
      </c>
      <c r="K1237" s="56">
        <f t="shared" si="181"/>
        <v>1.5847860538827259E-3</v>
      </c>
      <c r="L1237" s="54">
        <f t="shared" si="182"/>
        <v>5.8320126782884314</v>
      </c>
      <c r="M1237" s="54">
        <f t="shared" si="178"/>
        <v>1.2830427892234548</v>
      </c>
      <c r="N1237" s="54">
        <f t="shared" si="180"/>
        <v>2.7702060221870046</v>
      </c>
      <c r="O1237" s="54">
        <v>0.32546179401993353</v>
      </c>
      <c r="P1237" s="56">
        <f t="shared" si="183"/>
        <v>6.5202575247246639E-2</v>
      </c>
    </row>
    <row r="1238" spans="1:16" x14ac:dyDescent="0.2">
      <c r="A1238" s="78">
        <f t="shared" si="184"/>
        <v>274</v>
      </c>
      <c r="B1238" s="57" t="s">
        <v>1755</v>
      </c>
      <c r="C1238" s="57">
        <v>164.4</v>
      </c>
      <c r="D1238" s="57"/>
      <c r="E1238" s="57"/>
      <c r="F1238" s="57">
        <f t="shared" si="177"/>
        <v>164.4</v>
      </c>
      <c r="G1238" s="57">
        <v>4</v>
      </c>
      <c r="H1238" s="57"/>
      <c r="I1238" s="57"/>
      <c r="J1238" s="57">
        <f t="shared" si="179"/>
        <v>4</v>
      </c>
      <c r="K1238" s="56">
        <f t="shared" si="181"/>
        <v>1.5847860538827259E-3</v>
      </c>
      <c r="L1238" s="54">
        <f t="shared" si="182"/>
        <v>5.8320126782884314</v>
      </c>
      <c r="M1238" s="54">
        <f t="shared" si="178"/>
        <v>1.2830427892234548</v>
      </c>
      <c r="N1238" s="54">
        <f t="shared" si="180"/>
        <v>2.7702060221870046</v>
      </c>
      <c r="O1238" s="54">
        <v>0.32546179401993353</v>
      </c>
      <c r="P1238" s="56">
        <f t="shared" si="183"/>
        <v>6.2109022407048804E-2</v>
      </c>
    </row>
    <row r="1239" spans="1:16" x14ac:dyDescent="0.2">
      <c r="A1239" s="78">
        <f t="shared" si="184"/>
        <v>275</v>
      </c>
      <c r="B1239" s="57" t="s">
        <v>1756</v>
      </c>
      <c r="C1239" s="57">
        <v>149.69999999999999</v>
      </c>
      <c r="D1239" s="57"/>
      <c r="E1239" s="57"/>
      <c r="F1239" s="57">
        <f t="shared" si="177"/>
        <v>149.69999999999999</v>
      </c>
      <c r="G1239" s="57">
        <v>3</v>
      </c>
      <c r="H1239" s="57"/>
      <c r="I1239" s="57"/>
      <c r="J1239" s="57">
        <f t="shared" si="179"/>
        <v>3</v>
      </c>
      <c r="K1239" s="56">
        <f t="shared" si="181"/>
        <v>1.1885895404120444E-3</v>
      </c>
      <c r="L1239" s="54">
        <f t="shared" si="182"/>
        <v>4.3740095087163233</v>
      </c>
      <c r="M1239" s="54">
        <f t="shared" si="178"/>
        <v>0.96228209191759118</v>
      </c>
      <c r="N1239" s="54">
        <f t="shared" si="180"/>
        <v>2.0776545166402536</v>
      </c>
      <c r="O1239" s="54">
        <v>0.24409634551495016</v>
      </c>
      <c r="P1239" s="56">
        <f t="shared" si="183"/>
        <v>5.1155928275144411E-2</v>
      </c>
    </row>
    <row r="1240" spans="1:16" x14ac:dyDescent="0.2">
      <c r="A1240" s="78">
        <f t="shared" si="184"/>
        <v>276</v>
      </c>
      <c r="B1240" s="57" t="s">
        <v>1784</v>
      </c>
      <c r="C1240" s="57">
        <v>94</v>
      </c>
      <c r="D1240" s="57"/>
      <c r="E1240" s="57"/>
      <c r="F1240" s="57">
        <f t="shared" si="177"/>
        <v>94</v>
      </c>
      <c r="G1240" s="57">
        <v>2</v>
      </c>
      <c r="H1240" s="57"/>
      <c r="I1240" s="57"/>
      <c r="J1240" s="57">
        <f t="shared" si="179"/>
        <v>2</v>
      </c>
      <c r="K1240" s="56">
        <f t="shared" si="181"/>
        <v>7.9239302694136295E-4</v>
      </c>
      <c r="L1240" s="54">
        <f t="shared" si="182"/>
        <v>2.9160063391442157</v>
      </c>
      <c r="M1240" s="54">
        <f t="shared" si="178"/>
        <v>0.64152139461172741</v>
      </c>
      <c r="N1240" s="54">
        <f t="shared" si="180"/>
        <v>1.3851030110935023</v>
      </c>
      <c r="O1240" s="54">
        <v>0.16273089700996676</v>
      </c>
      <c r="P1240" s="56">
        <f t="shared" si="183"/>
        <v>5.4312357892121403E-2</v>
      </c>
    </row>
    <row r="1241" spans="1:16" x14ac:dyDescent="0.2">
      <c r="A1241" s="78">
        <f t="shared" si="184"/>
        <v>277</v>
      </c>
      <c r="B1241" s="57" t="s">
        <v>1785</v>
      </c>
      <c r="C1241" s="57">
        <v>190.9</v>
      </c>
      <c r="D1241" s="57"/>
      <c r="E1241" s="57"/>
      <c r="F1241" s="57">
        <f t="shared" si="177"/>
        <v>190.9</v>
      </c>
      <c r="G1241" s="57">
        <v>4</v>
      </c>
      <c r="H1241" s="57"/>
      <c r="I1241" s="57"/>
      <c r="J1241" s="57">
        <f t="shared" si="179"/>
        <v>4</v>
      </c>
      <c r="K1241" s="56">
        <f t="shared" si="181"/>
        <v>1.5847860538827259E-3</v>
      </c>
      <c r="L1241" s="54">
        <f t="shared" si="182"/>
        <v>5.8320126782884314</v>
      </c>
      <c r="M1241" s="54">
        <f t="shared" si="178"/>
        <v>1.2830427892234548</v>
      </c>
      <c r="N1241" s="54">
        <f t="shared" si="180"/>
        <v>2.7702060221870046</v>
      </c>
      <c r="O1241" s="54">
        <v>0.32546179401993353</v>
      </c>
      <c r="P1241" s="56">
        <f t="shared" si="183"/>
        <v>5.3487288023671156E-2</v>
      </c>
    </row>
    <row r="1242" spans="1:16" x14ac:dyDescent="0.2">
      <c r="A1242" s="78">
        <f t="shared" si="184"/>
        <v>278</v>
      </c>
      <c r="B1242" s="57" t="s">
        <v>1786</v>
      </c>
      <c r="C1242" s="57">
        <v>204.2</v>
      </c>
      <c r="D1242" s="57"/>
      <c r="E1242" s="57"/>
      <c r="F1242" s="57">
        <f t="shared" si="177"/>
        <v>204.2</v>
      </c>
      <c r="G1242" s="57">
        <v>4</v>
      </c>
      <c r="H1242" s="57"/>
      <c r="I1242" s="57"/>
      <c r="J1242" s="57">
        <f t="shared" si="179"/>
        <v>4</v>
      </c>
      <c r="K1242" s="56">
        <f t="shared" si="181"/>
        <v>1.5847860538827259E-3</v>
      </c>
      <c r="L1242" s="54">
        <f t="shared" si="182"/>
        <v>5.8320126782884314</v>
      </c>
      <c r="M1242" s="54">
        <f t="shared" si="178"/>
        <v>1.2830427892234548</v>
      </c>
      <c r="N1242" s="54">
        <f t="shared" si="180"/>
        <v>2.7702060221870046</v>
      </c>
      <c r="O1242" s="54">
        <v>0.32546179401993353</v>
      </c>
      <c r="P1242" s="56">
        <f t="shared" si="183"/>
        <v>5.0003542035841453E-2</v>
      </c>
    </row>
    <row r="1243" spans="1:16" x14ac:dyDescent="0.2">
      <c r="A1243" s="78">
        <f t="shared" si="184"/>
        <v>279</v>
      </c>
      <c r="B1243" s="57" t="s">
        <v>1787</v>
      </c>
      <c r="C1243" s="57">
        <v>215.5</v>
      </c>
      <c r="D1243" s="57"/>
      <c r="E1243" s="57"/>
      <c r="F1243" s="57">
        <f t="shared" si="177"/>
        <v>215.5</v>
      </c>
      <c r="G1243" s="57">
        <v>4</v>
      </c>
      <c r="H1243" s="57"/>
      <c r="I1243" s="57"/>
      <c r="J1243" s="57">
        <f t="shared" si="179"/>
        <v>4</v>
      </c>
      <c r="K1243" s="56">
        <f t="shared" si="181"/>
        <v>1.5847860538827259E-3</v>
      </c>
      <c r="L1243" s="54">
        <f t="shared" si="182"/>
        <v>5.8320126782884314</v>
      </c>
      <c r="M1243" s="54">
        <f t="shared" si="178"/>
        <v>1.2830427892234548</v>
      </c>
      <c r="N1243" s="54">
        <f t="shared" si="180"/>
        <v>2.7702060221870046</v>
      </c>
      <c r="O1243" s="54">
        <v>0.32546179401993353</v>
      </c>
      <c r="P1243" s="56">
        <f t="shared" si="183"/>
        <v>4.7381546560180156E-2</v>
      </c>
    </row>
    <row r="1244" spans="1:16" x14ac:dyDescent="0.2">
      <c r="A1244" s="78">
        <f t="shared" si="184"/>
        <v>280</v>
      </c>
      <c r="B1244" s="57" t="s">
        <v>1788</v>
      </c>
      <c r="C1244" s="57">
        <v>182.6</v>
      </c>
      <c r="D1244" s="57"/>
      <c r="E1244" s="57"/>
      <c r="F1244" s="57">
        <f t="shared" si="177"/>
        <v>182.6</v>
      </c>
      <c r="G1244" s="57">
        <v>5</v>
      </c>
      <c r="H1244" s="57"/>
      <c r="I1244" s="57"/>
      <c r="J1244" s="57">
        <f t="shared" si="179"/>
        <v>5</v>
      </c>
      <c r="K1244" s="56">
        <f t="shared" si="181"/>
        <v>1.9809825673534074E-3</v>
      </c>
      <c r="L1244" s="54">
        <f t="shared" si="182"/>
        <v>7.2900158478605395</v>
      </c>
      <c r="M1244" s="54">
        <f t="shared" si="178"/>
        <v>1.6038034865293187</v>
      </c>
      <c r="N1244" s="54">
        <f t="shared" si="180"/>
        <v>3.4627575277337561</v>
      </c>
      <c r="O1244" s="54">
        <v>0.40682724252491692</v>
      </c>
      <c r="P1244" s="56">
        <f t="shared" si="183"/>
        <v>6.9898160485479366E-2</v>
      </c>
    </row>
    <row r="1245" spans="1:16" x14ac:dyDescent="0.2">
      <c r="A1245" s="78">
        <f t="shared" si="184"/>
        <v>281</v>
      </c>
      <c r="B1245" s="57" t="s">
        <v>1789</v>
      </c>
      <c r="C1245" s="57">
        <v>140.1</v>
      </c>
      <c r="D1245" s="57"/>
      <c r="E1245" s="57"/>
      <c r="F1245" s="57">
        <f t="shared" si="177"/>
        <v>140.1</v>
      </c>
      <c r="G1245" s="57">
        <v>3</v>
      </c>
      <c r="H1245" s="57"/>
      <c r="I1245" s="57"/>
      <c r="J1245" s="57">
        <f t="shared" si="179"/>
        <v>3</v>
      </c>
      <c r="K1245" s="56">
        <f t="shared" si="181"/>
        <v>1.1885895404120444E-3</v>
      </c>
      <c r="L1245" s="54">
        <f t="shared" si="182"/>
        <v>4.3740095087163233</v>
      </c>
      <c r="M1245" s="54">
        <f t="shared" si="178"/>
        <v>0.96228209191759118</v>
      </c>
      <c r="N1245" s="54">
        <f t="shared" si="180"/>
        <v>2.0776545166402536</v>
      </c>
      <c r="O1245" s="54">
        <v>0.24409634551495016</v>
      </c>
      <c r="P1245" s="56">
        <f t="shared" si="183"/>
        <v>5.4661259548815976E-2</v>
      </c>
    </row>
    <row r="1246" spans="1:16" x14ac:dyDescent="0.2">
      <c r="A1246" s="78">
        <f t="shared" si="184"/>
        <v>282</v>
      </c>
      <c r="B1246" s="57" t="s">
        <v>1792</v>
      </c>
      <c r="C1246" s="57">
        <v>2666.8</v>
      </c>
      <c r="D1246" s="57"/>
      <c r="E1246" s="57">
        <v>64.2</v>
      </c>
      <c r="F1246" s="57">
        <f t="shared" si="177"/>
        <v>2731</v>
      </c>
      <c r="G1246" s="57">
        <v>59</v>
      </c>
      <c r="H1246" s="57"/>
      <c r="I1246" s="57">
        <v>1</v>
      </c>
      <c r="J1246" s="57">
        <f t="shared" si="179"/>
        <v>60</v>
      </c>
      <c r="K1246" s="56">
        <f t="shared" si="181"/>
        <v>2.3771790808240888E-2</v>
      </c>
      <c r="L1246" s="54">
        <f t="shared" si="182"/>
        <v>87.480190174326466</v>
      </c>
      <c r="M1246" s="54">
        <f t="shared" si="178"/>
        <v>19.245641838351823</v>
      </c>
      <c r="N1246" s="54">
        <f t="shared" si="180"/>
        <v>41.55309033280507</v>
      </c>
      <c r="O1246" s="54">
        <v>4.8005614617940191</v>
      </c>
      <c r="P1246" s="56">
        <f t="shared" si="183"/>
        <v>5.6052538926135986E-2</v>
      </c>
    </row>
    <row r="1247" spans="1:16" x14ac:dyDescent="0.2">
      <c r="A1247" s="78">
        <f t="shared" si="184"/>
        <v>283</v>
      </c>
      <c r="B1247" s="57" t="s">
        <v>1793</v>
      </c>
      <c r="C1247" s="57">
        <v>84.6</v>
      </c>
      <c r="D1247" s="57"/>
      <c r="E1247" s="57"/>
      <c r="F1247" s="57">
        <f t="shared" si="177"/>
        <v>84.6</v>
      </c>
      <c r="G1247" s="57">
        <v>2</v>
      </c>
      <c r="H1247" s="57"/>
      <c r="I1247" s="57"/>
      <c r="J1247" s="57">
        <f t="shared" si="179"/>
        <v>2</v>
      </c>
      <c r="K1247" s="56">
        <f t="shared" si="181"/>
        <v>7.9239302694136295E-4</v>
      </c>
      <c r="L1247" s="54">
        <f t="shared" si="182"/>
        <v>2.9160063391442157</v>
      </c>
      <c r="M1247" s="54">
        <f t="shared" si="178"/>
        <v>0.64152139461172741</v>
      </c>
      <c r="N1247" s="54">
        <f t="shared" si="180"/>
        <v>1.3851030110935023</v>
      </c>
      <c r="O1247" s="54">
        <v>0.16273089700996676</v>
      </c>
      <c r="P1247" s="56">
        <f t="shared" si="183"/>
        <v>6.0347064324579341E-2</v>
      </c>
    </row>
    <row r="1248" spans="1:16" x14ac:dyDescent="0.2">
      <c r="A1248" s="78">
        <f t="shared" si="184"/>
        <v>284</v>
      </c>
      <c r="B1248" s="57" t="s">
        <v>1794</v>
      </c>
      <c r="C1248" s="57">
        <v>219.7</v>
      </c>
      <c r="D1248" s="57"/>
      <c r="E1248" s="57"/>
      <c r="F1248" s="57">
        <f t="shared" si="177"/>
        <v>219.7</v>
      </c>
      <c r="G1248" s="57">
        <v>5</v>
      </c>
      <c r="H1248" s="57"/>
      <c r="I1248" s="57"/>
      <c r="J1248" s="57">
        <f t="shared" si="179"/>
        <v>5</v>
      </c>
      <c r="K1248" s="56">
        <f t="shared" si="181"/>
        <v>1.9809825673534074E-3</v>
      </c>
      <c r="L1248" s="54">
        <f t="shared" si="182"/>
        <v>7.2900158478605395</v>
      </c>
      <c r="M1248" s="54">
        <f t="shared" si="178"/>
        <v>1.6038034865293187</v>
      </c>
      <c r="N1248" s="54">
        <f t="shared" si="180"/>
        <v>3.4627575277337561</v>
      </c>
      <c r="O1248" s="54">
        <v>0.40682724252491692</v>
      </c>
      <c r="P1248" s="56">
        <f t="shared" si="183"/>
        <v>5.8094693239183121E-2</v>
      </c>
    </row>
    <row r="1249" spans="1:16" x14ac:dyDescent="0.2">
      <c r="A1249" s="78">
        <f t="shared" si="184"/>
        <v>285</v>
      </c>
      <c r="B1249" s="57" t="s">
        <v>1802</v>
      </c>
      <c r="C1249" s="57">
        <v>171.2</v>
      </c>
      <c r="D1249" s="57"/>
      <c r="E1249" s="57"/>
      <c r="F1249" s="57">
        <f t="shared" si="177"/>
        <v>171.2</v>
      </c>
      <c r="G1249" s="57">
        <v>3</v>
      </c>
      <c r="H1249" s="57"/>
      <c r="I1249" s="57"/>
      <c r="J1249" s="57">
        <f t="shared" si="179"/>
        <v>3</v>
      </c>
      <c r="K1249" s="56">
        <f t="shared" si="181"/>
        <v>1.1885895404120444E-3</v>
      </c>
      <c r="L1249" s="54">
        <f t="shared" si="182"/>
        <v>4.3740095087163233</v>
      </c>
      <c r="M1249" s="54">
        <f t="shared" si="178"/>
        <v>0.96228209191759118</v>
      </c>
      <c r="N1249" s="54">
        <f t="shared" si="180"/>
        <v>2.0776545166402536</v>
      </c>
      <c r="O1249" s="54">
        <v>0.24409634551495016</v>
      </c>
      <c r="P1249" s="56">
        <f t="shared" si="183"/>
        <v>4.4731556441525225E-2</v>
      </c>
    </row>
    <row r="1250" spans="1:16" x14ac:dyDescent="0.2">
      <c r="A1250" s="78">
        <f t="shared" si="184"/>
        <v>286</v>
      </c>
      <c r="B1250" s="57" t="s">
        <v>1803</v>
      </c>
      <c r="C1250" s="57">
        <v>246.6</v>
      </c>
      <c r="D1250" s="57">
        <v>31.9</v>
      </c>
      <c r="E1250" s="57"/>
      <c r="F1250" s="57">
        <f t="shared" si="177"/>
        <v>278.5</v>
      </c>
      <c r="G1250" s="57">
        <v>7</v>
      </c>
      <c r="H1250" s="57"/>
      <c r="I1250" s="57">
        <v>1</v>
      </c>
      <c r="J1250" s="57">
        <f t="shared" si="179"/>
        <v>8</v>
      </c>
      <c r="K1250" s="56">
        <f t="shared" si="181"/>
        <v>3.1695721077654518E-3</v>
      </c>
      <c r="L1250" s="54">
        <f t="shared" si="182"/>
        <v>11.664025356576863</v>
      </c>
      <c r="M1250" s="54">
        <f t="shared" si="178"/>
        <v>2.5660855784469097</v>
      </c>
      <c r="N1250" s="54">
        <f t="shared" si="180"/>
        <v>5.5404120443740092</v>
      </c>
      <c r="O1250" s="54">
        <v>0.56955813953488377</v>
      </c>
      <c r="P1250" s="56">
        <f t="shared" si="183"/>
        <v>7.3034402581445834E-2</v>
      </c>
    </row>
    <row r="1251" spans="1:16" x14ac:dyDescent="0.2">
      <c r="A1251" s="78">
        <f t="shared" si="184"/>
        <v>287</v>
      </c>
      <c r="B1251" s="57" t="s">
        <v>1805</v>
      </c>
      <c r="C1251" s="57">
        <v>138.4</v>
      </c>
      <c r="D1251" s="57"/>
      <c r="E1251" s="57"/>
      <c r="F1251" s="57">
        <f t="shared" si="177"/>
        <v>138.4</v>
      </c>
      <c r="G1251" s="57">
        <v>4</v>
      </c>
      <c r="H1251" s="57"/>
      <c r="I1251" s="57"/>
      <c r="J1251" s="57">
        <f t="shared" si="179"/>
        <v>4</v>
      </c>
      <c r="K1251" s="56">
        <f t="shared" si="181"/>
        <v>1.5847860538827259E-3</v>
      </c>
      <c r="L1251" s="54">
        <f t="shared" si="182"/>
        <v>5.8320126782884314</v>
      </c>
      <c r="M1251" s="54">
        <f t="shared" si="178"/>
        <v>1.2830427892234548</v>
      </c>
      <c r="N1251" s="54">
        <f t="shared" si="180"/>
        <v>2.7702060221870046</v>
      </c>
      <c r="O1251" s="54">
        <v>0.32546179401993353</v>
      </c>
      <c r="P1251" s="56">
        <f t="shared" si="183"/>
        <v>7.377690233900884E-2</v>
      </c>
    </row>
    <row r="1252" spans="1:16" x14ac:dyDescent="0.2">
      <c r="A1252" s="78">
        <f t="shared" si="184"/>
        <v>288</v>
      </c>
      <c r="B1252" s="57" t="s">
        <v>1806</v>
      </c>
      <c r="C1252" s="57">
        <v>990.2</v>
      </c>
      <c r="D1252" s="57"/>
      <c r="E1252" s="57"/>
      <c r="F1252" s="57">
        <f t="shared" si="177"/>
        <v>990.2</v>
      </c>
      <c r="G1252" s="57">
        <v>24</v>
      </c>
      <c r="H1252" s="57"/>
      <c r="I1252" s="57"/>
      <c r="J1252" s="57">
        <f t="shared" si="179"/>
        <v>24</v>
      </c>
      <c r="K1252" s="56">
        <f t="shared" si="181"/>
        <v>9.5087163232963554E-3</v>
      </c>
      <c r="L1252" s="54">
        <f t="shared" si="182"/>
        <v>34.992076069730587</v>
      </c>
      <c r="M1252" s="54">
        <f t="shared" si="178"/>
        <v>7.6982567353407294</v>
      </c>
      <c r="N1252" s="54">
        <f t="shared" si="180"/>
        <v>16.621236133122029</v>
      </c>
      <c r="O1252" s="54">
        <v>1.9527707641196013</v>
      </c>
      <c r="P1252" s="56">
        <f t="shared" si="183"/>
        <v>6.1870672290762416E-2</v>
      </c>
    </row>
    <row r="1253" spans="1:16" x14ac:dyDescent="0.2">
      <c r="A1253" s="78">
        <f t="shared" si="184"/>
        <v>289</v>
      </c>
      <c r="B1253" s="57" t="s">
        <v>1807</v>
      </c>
      <c r="C1253" s="57">
        <v>184.5</v>
      </c>
      <c r="D1253" s="57"/>
      <c r="E1253" s="57"/>
      <c r="F1253" s="57">
        <f t="shared" si="177"/>
        <v>184.5</v>
      </c>
      <c r="G1253" s="57">
        <v>4</v>
      </c>
      <c r="H1253" s="57"/>
      <c r="I1253" s="57"/>
      <c r="J1253" s="57">
        <f t="shared" si="179"/>
        <v>4</v>
      </c>
      <c r="K1253" s="56">
        <f t="shared" si="181"/>
        <v>1.5847860538827259E-3</v>
      </c>
      <c r="L1253" s="54">
        <f t="shared" si="182"/>
        <v>5.8320126782884314</v>
      </c>
      <c r="M1253" s="54">
        <f t="shared" si="178"/>
        <v>1.2830427892234548</v>
      </c>
      <c r="N1253" s="54">
        <f t="shared" si="180"/>
        <v>2.7702060221870046</v>
      </c>
      <c r="O1253" s="54">
        <v>0.32546179401993353</v>
      </c>
      <c r="P1253" s="56">
        <f t="shared" si="183"/>
        <v>5.5342673624492272E-2</v>
      </c>
    </row>
    <row r="1254" spans="1:16" x14ac:dyDescent="0.2">
      <c r="A1254" s="78">
        <f t="shared" si="184"/>
        <v>290</v>
      </c>
      <c r="B1254" s="57" t="s">
        <v>1815</v>
      </c>
      <c r="C1254" s="57">
        <v>96.2</v>
      </c>
      <c r="D1254" s="57"/>
      <c r="E1254" s="57"/>
      <c r="F1254" s="57">
        <f t="shared" ref="F1254:F1301" si="185">C1254+D1254+E1254</f>
        <v>96.2</v>
      </c>
      <c r="G1254" s="57">
        <v>2</v>
      </c>
      <c r="H1254" s="57"/>
      <c r="I1254" s="57"/>
      <c r="J1254" s="57">
        <f t="shared" si="179"/>
        <v>2</v>
      </c>
      <c r="K1254" s="56">
        <f t="shared" si="181"/>
        <v>7.9239302694136295E-4</v>
      </c>
      <c r="L1254" s="54">
        <f t="shared" si="182"/>
        <v>2.9160063391442157</v>
      </c>
      <c r="M1254" s="54">
        <f t="shared" si="178"/>
        <v>0.64152139461172741</v>
      </c>
      <c r="N1254" s="54">
        <f t="shared" si="180"/>
        <v>1.3851030110935023</v>
      </c>
      <c r="O1254" s="54">
        <v>0.16273089700996676</v>
      </c>
      <c r="P1254" s="56">
        <f t="shared" si="183"/>
        <v>5.3070287337415922E-2</v>
      </c>
    </row>
    <row r="1255" spans="1:16" x14ac:dyDescent="0.2">
      <c r="A1255" s="78">
        <f t="shared" si="184"/>
        <v>291</v>
      </c>
      <c r="B1255" s="57" t="s">
        <v>1816</v>
      </c>
      <c r="C1255" s="57">
        <v>150.80000000000001</v>
      </c>
      <c r="D1255" s="57"/>
      <c r="E1255" s="57"/>
      <c r="F1255" s="57">
        <f t="shared" si="185"/>
        <v>150.80000000000001</v>
      </c>
      <c r="G1255" s="57">
        <v>4</v>
      </c>
      <c r="H1255" s="57"/>
      <c r="I1255" s="57"/>
      <c r="J1255" s="57">
        <f t="shared" si="179"/>
        <v>4</v>
      </c>
      <c r="K1255" s="56">
        <f t="shared" si="181"/>
        <v>1.5847860538827259E-3</v>
      </c>
      <c r="L1255" s="54">
        <f t="shared" si="182"/>
        <v>5.8320126782884314</v>
      </c>
      <c r="M1255" s="54">
        <f t="shared" si="178"/>
        <v>1.2830427892234548</v>
      </c>
      <c r="N1255" s="54">
        <f t="shared" si="180"/>
        <v>2.7702060221870046</v>
      </c>
      <c r="O1255" s="54">
        <v>0.32546179401993353</v>
      </c>
      <c r="P1255" s="56">
        <f t="shared" si="183"/>
        <v>6.7710366602909966E-2</v>
      </c>
    </row>
    <row r="1256" spans="1:16" x14ac:dyDescent="0.2">
      <c r="A1256" s="78">
        <f t="shared" si="184"/>
        <v>292</v>
      </c>
      <c r="B1256" s="57" t="s">
        <v>1823</v>
      </c>
      <c r="C1256" s="57">
        <v>301.02</v>
      </c>
      <c r="D1256" s="57"/>
      <c r="E1256" s="57"/>
      <c r="F1256" s="57">
        <f t="shared" si="185"/>
        <v>301.02</v>
      </c>
      <c r="G1256" s="57">
        <v>6</v>
      </c>
      <c r="H1256" s="57"/>
      <c r="I1256" s="57"/>
      <c r="J1256" s="57">
        <f t="shared" si="179"/>
        <v>6</v>
      </c>
      <c r="K1256" s="56">
        <f t="shared" si="181"/>
        <v>2.3771790808240888E-3</v>
      </c>
      <c r="L1256" s="54">
        <f t="shared" si="182"/>
        <v>8.7480190174326466</v>
      </c>
      <c r="M1256" s="54">
        <f t="shared" ref="M1256:M1307" si="186">L1256*0.22</f>
        <v>1.9245641838351824</v>
      </c>
      <c r="N1256" s="54">
        <f t="shared" si="180"/>
        <v>4.1553090332805072</v>
      </c>
      <c r="O1256" s="54">
        <v>0.48819269102990032</v>
      </c>
      <c r="P1256" s="56">
        <f t="shared" si="183"/>
        <v>5.0880622302764723E-2</v>
      </c>
    </row>
    <row r="1257" spans="1:16" x14ac:dyDescent="0.2">
      <c r="A1257" s="78">
        <f t="shared" si="184"/>
        <v>293</v>
      </c>
      <c r="B1257" s="57" t="s">
        <v>1824</v>
      </c>
      <c r="C1257" s="57">
        <v>725.3</v>
      </c>
      <c r="D1257" s="57"/>
      <c r="E1257" s="57"/>
      <c r="F1257" s="57">
        <f t="shared" si="185"/>
        <v>725.3</v>
      </c>
      <c r="G1257" s="57">
        <v>15</v>
      </c>
      <c r="H1257" s="57"/>
      <c r="I1257" s="57"/>
      <c r="J1257" s="57">
        <f t="shared" si="179"/>
        <v>15</v>
      </c>
      <c r="K1257" s="56">
        <f t="shared" si="181"/>
        <v>5.9429477020602221E-3</v>
      </c>
      <c r="L1257" s="54">
        <f t="shared" si="182"/>
        <v>21.870047543581617</v>
      </c>
      <c r="M1257" s="54">
        <f t="shared" si="186"/>
        <v>4.8114104595879557</v>
      </c>
      <c r="N1257" s="54">
        <f t="shared" si="180"/>
        <v>10.388272583201267</v>
      </c>
      <c r="O1257" s="54">
        <v>1.2204817275747508</v>
      </c>
      <c r="P1257" s="56">
        <f t="shared" si="183"/>
        <v>5.2792240885075954E-2</v>
      </c>
    </row>
    <row r="1258" spans="1:16" x14ac:dyDescent="0.2">
      <c r="A1258" s="78">
        <f t="shared" si="184"/>
        <v>294</v>
      </c>
      <c r="B1258" s="57" t="s">
        <v>1825</v>
      </c>
      <c r="C1258" s="57">
        <v>1494.6</v>
      </c>
      <c r="D1258" s="57">
        <v>88.8</v>
      </c>
      <c r="E1258" s="57"/>
      <c r="F1258" s="57">
        <f t="shared" si="185"/>
        <v>1583.3999999999999</v>
      </c>
      <c r="G1258" s="57">
        <v>32</v>
      </c>
      <c r="H1258" s="57">
        <v>2</v>
      </c>
      <c r="I1258" s="57"/>
      <c r="J1258" s="57">
        <f t="shared" si="179"/>
        <v>34</v>
      </c>
      <c r="K1258" s="56">
        <f t="shared" si="181"/>
        <v>1.347068145800317E-2</v>
      </c>
      <c r="L1258" s="54">
        <f t="shared" si="182"/>
        <v>49.572107765451669</v>
      </c>
      <c r="M1258" s="54">
        <f t="shared" si="186"/>
        <v>10.905863708399368</v>
      </c>
      <c r="N1258" s="54">
        <f t="shared" si="180"/>
        <v>23.546751188589543</v>
      </c>
      <c r="O1258" s="54">
        <v>2.6036943521594682</v>
      </c>
      <c r="P1258" s="56">
        <f t="shared" si="183"/>
        <v>5.4710380835291179E-2</v>
      </c>
    </row>
    <row r="1259" spans="1:16" x14ac:dyDescent="0.2">
      <c r="A1259" s="78">
        <f t="shared" si="184"/>
        <v>295</v>
      </c>
      <c r="B1259" s="57" t="s">
        <v>1826</v>
      </c>
      <c r="C1259" s="57">
        <v>1123</v>
      </c>
      <c r="D1259" s="57"/>
      <c r="E1259" s="57">
        <v>374</v>
      </c>
      <c r="F1259" s="57">
        <f t="shared" si="185"/>
        <v>1497</v>
      </c>
      <c r="G1259" s="57">
        <v>24</v>
      </c>
      <c r="H1259" s="57"/>
      <c r="I1259" s="57">
        <v>3</v>
      </c>
      <c r="J1259" s="57">
        <f t="shared" si="179"/>
        <v>27</v>
      </c>
      <c r="K1259" s="56">
        <f t="shared" si="181"/>
        <v>1.0697305863708401E-2</v>
      </c>
      <c r="L1259" s="54">
        <f t="shared" si="182"/>
        <v>39.366085578446913</v>
      </c>
      <c r="M1259" s="54">
        <f t="shared" si="186"/>
        <v>8.6605388272583212</v>
      </c>
      <c r="N1259" s="54">
        <f t="shared" si="180"/>
        <v>18.698890649762284</v>
      </c>
      <c r="O1259" s="54">
        <v>1.9527707641196013</v>
      </c>
      <c r="P1259" s="56">
        <f t="shared" si="183"/>
        <v>4.5877278436597953E-2</v>
      </c>
    </row>
    <row r="1260" spans="1:16" x14ac:dyDescent="0.2">
      <c r="A1260" s="78">
        <f t="shared" si="184"/>
        <v>296</v>
      </c>
      <c r="B1260" s="57" t="s">
        <v>1827</v>
      </c>
      <c r="C1260" s="57">
        <v>1486.2</v>
      </c>
      <c r="D1260" s="57"/>
      <c r="E1260" s="57"/>
      <c r="F1260" s="57">
        <f t="shared" si="185"/>
        <v>1486.2</v>
      </c>
      <c r="G1260" s="57">
        <v>32</v>
      </c>
      <c r="H1260" s="57"/>
      <c r="I1260" s="57"/>
      <c r="J1260" s="57">
        <f t="shared" si="179"/>
        <v>32</v>
      </c>
      <c r="K1260" s="56">
        <f t="shared" si="181"/>
        <v>1.2678288431061807E-2</v>
      </c>
      <c r="L1260" s="54">
        <f t="shared" si="182"/>
        <v>46.656101426307451</v>
      </c>
      <c r="M1260" s="54">
        <f t="shared" si="186"/>
        <v>10.264342313787639</v>
      </c>
      <c r="N1260" s="54">
        <f t="shared" si="180"/>
        <v>22.161648177496037</v>
      </c>
      <c r="O1260" s="54">
        <v>2.6036943521594682</v>
      </c>
      <c r="P1260" s="56">
        <f t="shared" si="183"/>
        <v>5.4962849057832455E-2</v>
      </c>
    </row>
    <row r="1261" spans="1:16" x14ac:dyDescent="0.2">
      <c r="A1261" s="78">
        <f t="shared" si="184"/>
        <v>297</v>
      </c>
      <c r="B1261" s="57" t="s">
        <v>1828</v>
      </c>
      <c r="C1261" s="57">
        <v>2557.9</v>
      </c>
      <c r="D1261" s="57"/>
      <c r="E1261" s="57"/>
      <c r="F1261" s="57">
        <f t="shared" si="185"/>
        <v>2557.9</v>
      </c>
      <c r="G1261" s="57">
        <v>64</v>
      </c>
      <c r="H1261" s="57"/>
      <c r="I1261" s="57"/>
      <c r="J1261" s="57">
        <f t="shared" si="179"/>
        <v>64</v>
      </c>
      <c r="K1261" s="56">
        <f t="shared" si="181"/>
        <v>2.5356576862123614E-2</v>
      </c>
      <c r="L1261" s="54">
        <f t="shared" si="182"/>
        <v>93.312202852614902</v>
      </c>
      <c r="M1261" s="54">
        <f t="shared" si="186"/>
        <v>20.528684627575277</v>
      </c>
      <c r="N1261" s="54">
        <f t="shared" si="180"/>
        <v>44.323296354992074</v>
      </c>
      <c r="O1261" s="54">
        <v>5.2073887043189364</v>
      </c>
      <c r="P1261" s="56">
        <f t="shared" si="183"/>
        <v>6.3869413401423505E-2</v>
      </c>
    </row>
    <row r="1262" spans="1:16" x14ac:dyDescent="0.2">
      <c r="A1262" s="78">
        <f t="shared" si="184"/>
        <v>298</v>
      </c>
      <c r="B1262" s="57" t="s">
        <v>1829</v>
      </c>
      <c r="C1262" s="57">
        <v>2559.3000000000002</v>
      </c>
      <c r="D1262" s="57"/>
      <c r="E1262" s="57"/>
      <c r="F1262" s="57">
        <f t="shared" si="185"/>
        <v>2559.3000000000002</v>
      </c>
      <c r="G1262" s="57">
        <v>64</v>
      </c>
      <c r="H1262" s="57"/>
      <c r="I1262" s="57"/>
      <c r="J1262" s="57">
        <f t="shared" si="179"/>
        <v>64</v>
      </c>
      <c r="K1262" s="56">
        <f t="shared" si="181"/>
        <v>2.5356576862123614E-2</v>
      </c>
      <c r="L1262" s="54">
        <f t="shared" si="182"/>
        <v>93.312202852614902</v>
      </c>
      <c r="M1262" s="54">
        <f t="shared" si="186"/>
        <v>20.528684627575277</v>
      </c>
      <c r="N1262" s="54">
        <f t="shared" si="180"/>
        <v>44.323296354992074</v>
      </c>
      <c r="O1262" s="54">
        <v>5.2073887043189364</v>
      </c>
      <c r="P1262" s="56">
        <f t="shared" si="183"/>
        <v>6.3834475262572257E-2</v>
      </c>
    </row>
    <row r="1263" spans="1:16" x14ac:dyDescent="0.2">
      <c r="A1263" s="78">
        <f t="shared" si="184"/>
        <v>299</v>
      </c>
      <c r="B1263" s="57" t="s">
        <v>1830</v>
      </c>
      <c r="C1263" s="57">
        <v>1346.9</v>
      </c>
      <c r="D1263" s="57"/>
      <c r="E1263" s="57"/>
      <c r="F1263" s="57">
        <f t="shared" si="185"/>
        <v>1346.9</v>
      </c>
      <c r="G1263" s="57">
        <v>24</v>
      </c>
      <c r="H1263" s="57"/>
      <c r="I1263" s="57"/>
      <c r="J1263" s="57">
        <f t="shared" si="179"/>
        <v>24</v>
      </c>
      <c r="K1263" s="56">
        <f t="shared" si="181"/>
        <v>9.5087163232963554E-3</v>
      </c>
      <c r="L1263" s="54">
        <f t="shared" si="182"/>
        <v>34.992076069730587</v>
      </c>
      <c r="M1263" s="54">
        <f t="shared" si="186"/>
        <v>7.6982567353407294</v>
      </c>
      <c r="N1263" s="54">
        <f t="shared" si="180"/>
        <v>16.621236133122029</v>
      </c>
      <c r="O1263" s="54">
        <v>1.9527707641196013</v>
      </c>
      <c r="P1263" s="56">
        <f t="shared" si="183"/>
        <v>4.548544042045656E-2</v>
      </c>
    </row>
    <row r="1264" spans="1:16" x14ac:dyDescent="0.2">
      <c r="A1264" s="78">
        <f t="shared" si="184"/>
        <v>300</v>
      </c>
      <c r="B1264" s="57" t="s">
        <v>1831</v>
      </c>
      <c r="C1264" s="57">
        <v>2035.1</v>
      </c>
      <c r="D1264" s="57"/>
      <c r="E1264" s="57"/>
      <c r="F1264" s="57">
        <f t="shared" si="185"/>
        <v>2035.1</v>
      </c>
      <c r="G1264" s="57">
        <v>48</v>
      </c>
      <c r="H1264" s="57"/>
      <c r="I1264" s="57"/>
      <c r="J1264" s="57">
        <f t="shared" si="179"/>
        <v>48</v>
      </c>
      <c r="K1264" s="56">
        <f t="shared" si="181"/>
        <v>1.9017432646592711E-2</v>
      </c>
      <c r="L1264" s="54">
        <f t="shared" si="182"/>
        <v>69.984152139461173</v>
      </c>
      <c r="M1264" s="54">
        <f t="shared" si="186"/>
        <v>15.396513470681459</v>
      </c>
      <c r="N1264" s="54">
        <f t="shared" si="180"/>
        <v>33.242472266244057</v>
      </c>
      <c r="O1264" s="54">
        <v>3.9055415282392025</v>
      </c>
      <c r="P1264" s="56">
        <f t="shared" si="183"/>
        <v>6.0207694661012182E-2</v>
      </c>
    </row>
    <row r="1265" spans="1:16" x14ac:dyDescent="0.2">
      <c r="A1265" s="78">
        <f t="shared" si="184"/>
        <v>301</v>
      </c>
      <c r="B1265" s="57" t="s">
        <v>1832</v>
      </c>
      <c r="C1265" s="57">
        <v>1523.5</v>
      </c>
      <c r="D1265" s="57"/>
      <c r="E1265" s="57"/>
      <c r="F1265" s="57">
        <f t="shared" si="185"/>
        <v>1523.5</v>
      </c>
      <c r="G1265" s="57">
        <v>36</v>
      </c>
      <c r="H1265" s="57"/>
      <c r="I1265" s="57"/>
      <c r="J1265" s="57">
        <f t="shared" si="179"/>
        <v>36</v>
      </c>
      <c r="K1265" s="56">
        <f t="shared" si="181"/>
        <v>1.4263074484944533E-2</v>
      </c>
      <c r="L1265" s="54">
        <f t="shared" si="182"/>
        <v>52.48811410459588</v>
      </c>
      <c r="M1265" s="54">
        <f t="shared" si="186"/>
        <v>11.547385103011093</v>
      </c>
      <c r="N1265" s="54">
        <f t="shared" si="180"/>
        <v>24.931854199683041</v>
      </c>
      <c r="O1265" s="54">
        <v>2.9291561461794018</v>
      </c>
      <c r="P1265" s="56">
        <f t="shared" si="183"/>
        <v>6.0319336759743637E-2</v>
      </c>
    </row>
    <row r="1266" spans="1:16" x14ac:dyDescent="0.2">
      <c r="A1266" s="78">
        <f t="shared" si="184"/>
        <v>302</v>
      </c>
      <c r="B1266" s="57" t="s">
        <v>1833</v>
      </c>
      <c r="C1266" s="57">
        <v>2022.1</v>
      </c>
      <c r="D1266" s="57"/>
      <c r="E1266" s="57"/>
      <c r="F1266" s="57">
        <f t="shared" si="185"/>
        <v>2022.1</v>
      </c>
      <c r="G1266" s="57">
        <v>48</v>
      </c>
      <c r="H1266" s="57"/>
      <c r="I1266" s="57"/>
      <c r="J1266" s="57">
        <f t="shared" si="179"/>
        <v>48</v>
      </c>
      <c r="K1266" s="56">
        <f t="shared" si="181"/>
        <v>1.9017432646592711E-2</v>
      </c>
      <c r="L1266" s="54">
        <f t="shared" si="182"/>
        <v>69.984152139461173</v>
      </c>
      <c r="M1266" s="54">
        <f t="shared" si="186"/>
        <v>15.396513470681459</v>
      </c>
      <c r="N1266" s="54">
        <f t="shared" si="180"/>
        <v>33.242472266244057</v>
      </c>
      <c r="O1266" s="54">
        <v>3.9055415282392025</v>
      </c>
      <c r="P1266" s="56">
        <f t="shared" si="183"/>
        <v>6.059476752120365E-2</v>
      </c>
    </row>
    <row r="1267" spans="1:16" x14ac:dyDescent="0.2">
      <c r="A1267" s="78">
        <f t="shared" si="184"/>
        <v>303</v>
      </c>
      <c r="B1267" s="57" t="s">
        <v>1834</v>
      </c>
      <c r="C1267" s="57">
        <v>147.19999999999999</v>
      </c>
      <c r="D1267" s="57"/>
      <c r="E1267" s="57"/>
      <c r="F1267" s="57">
        <f t="shared" si="185"/>
        <v>147.19999999999999</v>
      </c>
      <c r="G1267" s="57">
        <v>4</v>
      </c>
      <c r="H1267" s="57"/>
      <c r="I1267" s="57"/>
      <c r="J1267" s="57">
        <f t="shared" si="179"/>
        <v>4</v>
      </c>
      <c r="K1267" s="56">
        <f t="shared" si="181"/>
        <v>1.5847860538827259E-3</v>
      </c>
      <c r="L1267" s="54">
        <f t="shared" si="182"/>
        <v>5.8320126782884314</v>
      </c>
      <c r="M1267" s="54">
        <f t="shared" si="186"/>
        <v>1.2830427892234548</v>
      </c>
      <c r="N1267" s="54">
        <f t="shared" si="180"/>
        <v>2.7702060221870046</v>
      </c>
      <c r="O1267" s="54">
        <v>0.32546179401993353</v>
      </c>
      <c r="P1267" s="56">
        <f t="shared" si="183"/>
        <v>6.9366326655698543E-2</v>
      </c>
    </row>
    <row r="1268" spans="1:16" x14ac:dyDescent="0.2">
      <c r="A1268" s="78">
        <f t="shared" si="184"/>
        <v>304</v>
      </c>
      <c r="B1268" s="57" t="s">
        <v>1835</v>
      </c>
      <c r="C1268" s="57">
        <v>1486.9</v>
      </c>
      <c r="D1268" s="57"/>
      <c r="E1268" s="57"/>
      <c r="F1268" s="57">
        <f t="shared" si="185"/>
        <v>1486.9</v>
      </c>
      <c r="G1268" s="57">
        <v>32</v>
      </c>
      <c r="H1268" s="57"/>
      <c r="I1268" s="57"/>
      <c r="J1268" s="57">
        <f t="shared" si="179"/>
        <v>32</v>
      </c>
      <c r="K1268" s="56">
        <f t="shared" si="181"/>
        <v>1.2678288431061807E-2</v>
      </c>
      <c r="L1268" s="54">
        <f t="shared" si="182"/>
        <v>46.656101426307451</v>
      </c>
      <c r="M1268" s="54">
        <f t="shared" si="186"/>
        <v>10.264342313787639</v>
      </c>
      <c r="N1268" s="54">
        <f t="shared" si="180"/>
        <v>22.161648177496037</v>
      </c>
      <c r="O1268" s="54">
        <v>2.6036943521594682</v>
      </c>
      <c r="P1268" s="56">
        <f t="shared" si="183"/>
        <v>5.4936973750588869E-2</v>
      </c>
    </row>
    <row r="1269" spans="1:16" x14ac:dyDescent="0.2">
      <c r="A1269" s="78">
        <f t="shared" si="184"/>
        <v>305</v>
      </c>
      <c r="B1269" s="57" t="s">
        <v>1836</v>
      </c>
      <c r="C1269" s="57">
        <v>252.3</v>
      </c>
      <c r="D1269" s="57"/>
      <c r="E1269" s="57"/>
      <c r="F1269" s="57">
        <f t="shared" si="185"/>
        <v>252.3</v>
      </c>
      <c r="G1269" s="57">
        <v>3</v>
      </c>
      <c r="H1269" s="57"/>
      <c r="I1269" s="57"/>
      <c r="J1269" s="57">
        <f t="shared" si="179"/>
        <v>3</v>
      </c>
      <c r="K1269" s="56">
        <f t="shared" si="181"/>
        <v>1.1885895404120444E-3</v>
      </c>
      <c r="L1269" s="54">
        <f t="shared" si="182"/>
        <v>4.3740095087163233</v>
      </c>
      <c r="M1269" s="54">
        <f t="shared" si="186"/>
        <v>0.96228209191759118</v>
      </c>
      <c r="N1269" s="54">
        <f t="shared" si="180"/>
        <v>2.0776545166402536</v>
      </c>
      <c r="O1269" s="54">
        <v>0.24409634551495016</v>
      </c>
      <c r="P1269" s="56">
        <f t="shared" si="183"/>
        <v>3.0352922959925161E-2</v>
      </c>
    </row>
    <row r="1270" spans="1:16" x14ac:dyDescent="0.2">
      <c r="A1270" s="78">
        <f t="shared" si="184"/>
        <v>306</v>
      </c>
      <c r="B1270" s="57" t="s">
        <v>1837</v>
      </c>
      <c r="C1270" s="57">
        <v>127.4</v>
      </c>
      <c r="D1270" s="57"/>
      <c r="E1270" s="57">
        <v>58.5</v>
      </c>
      <c r="F1270" s="57">
        <f t="shared" si="185"/>
        <v>185.9</v>
      </c>
      <c r="G1270" s="57">
        <v>2</v>
      </c>
      <c r="H1270" s="57"/>
      <c r="I1270" s="57">
        <v>1</v>
      </c>
      <c r="J1270" s="57">
        <f t="shared" si="179"/>
        <v>3</v>
      </c>
      <c r="K1270" s="56">
        <f t="shared" si="181"/>
        <v>1.1885895404120444E-3</v>
      </c>
      <c r="L1270" s="54">
        <f t="shared" si="182"/>
        <v>4.3740095087163233</v>
      </c>
      <c r="M1270" s="54">
        <f t="shared" si="186"/>
        <v>0.96228209191759118</v>
      </c>
      <c r="N1270" s="54">
        <f t="shared" si="180"/>
        <v>2.0776545166402536</v>
      </c>
      <c r="O1270" s="54">
        <v>0.16273089700996676</v>
      </c>
      <c r="P1270" s="56">
        <f t="shared" si="183"/>
        <v>4.0756734880495617E-2</v>
      </c>
    </row>
    <row r="1271" spans="1:16" x14ac:dyDescent="0.2">
      <c r="A1271" s="78">
        <f t="shared" si="184"/>
        <v>307</v>
      </c>
      <c r="B1271" s="57" t="s">
        <v>1838</v>
      </c>
      <c r="C1271" s="57">
        <v>148.4</v>
      </c>
      <c r="D1271" s="57"/>
      <c r="E1271" s="57"/>
      <c r="F1271" s="57">
        <f t="shared" si="185"/>
        <v>148.4</v>
      </c>
      <c r="G1271" s="57">
        <v>3</v>
      </c>
      <c r="H1271" s="57"/>
      <c r="I1271" s="57"/>
      <c r="J1271" s="57">
        <f t="shared" si="179"/>
        <v>3</v>
      </c>
      <c r="K1271" s="56">
        <f t="shared" si="181"/>
        <v>1.1885895404120444E-3</v>
      </c>
      <c r="L1271" s="54">
        <f t="shared" si="182"/>
        <v>4.3740095087163233</v>
      </c>
      <c r="M1271" s="54">
        <f t="shared" si="186"/>
        <v>0.96228209191759118</v>
      </c>
      <c r="N1271" s="54">
        <f t="shared" si="180"/>
        <v>2.0776545166402536</v>
      </c>
      <c r="O1271" s="54">
        <v>0.24409634551495016</v>
      </c>
      <c r="P1271" s="56">
        <f t="shared" si="183"/>
        <v>5.1604059722298638E-2</v>
      </c>
    </row>
    <row r="1272" spans="1:16" x14ac:dyDescent="0.2">
      <c r="A1272" s="78">
        <f t="shared" si="184"/>
        <v>308</v>
      </c>
      <c r="B1272" s="57" t="s">
        <v>1839</v>
      </c>
      <c r="C1272" s="57">
        <v>166</v>
      </c>
      <c r="D1272" s="57"/>
      <c r="E1272" s="57"/>
      <c r="F1272" s="57">
        <f t="shared" si="185"/>
        <v>166</v>
      </c>
      <c r="G1272" s="57">
        <v>4</v>
      </c>
      <c r="H1272" s="57"/>
      <c r="I1272" s="57"/>
      <c r="J1272" s="57">
        <f t="shared" si="179"/>
        <v>4</v>
      </c>
      <c r="K1272" s="56">
        <f t="shared" si="181"/>
        <v>1.5847860538827259E-3</v>
      </c>
      <c r="L1272" s="54">
        <f t="shared" si="182"/>
        <v>5.8320126782884314</v>
      </c>
      <c r="M1272" s="54">
        <f t="shared" si="186"/>
        <v>1.2830427892234548</v>
      </c>
      <c r="N1272" s="54">
        <f t="shared" si="180"/>
        <v>2.7702060221870046</v>
      </c>
      <c r="O1272" s="54">
        <v>0.32546179401993353</v>
      </c>
      <c r="P1272" s="56">
        <f t="shared" si="183"/>
        <v>6.1510381227221834E-2</v>
      </c>
    </row>
    <row r="1273" spans="1:16" x14ac:dyDescent="0.2">
      <c r="A1273" s="78">
        <f t="shared" si="184"/>
        <v>309</v>
      </c>
      <c r="B1273" s="57" t="s">
        <v>1840</v>
      </c>
      <c r="C1273" s="57">
        <v>1491.85</v>
      </c>
      <c r="D1273" s="57"/>
      <c r="E1273" s="57">
        <v>243</v>
      </c>
      <c r="F1273" s="57">
        <f t="shared" si="185"/>
        <v>1734.85</v>
      </c>
      <c r="G1273" s="57">
        <v>21</v>
      </c>
      <c r="H1273" s="57"/>
      <c r="I1273" s="57">
        <v>2</v>
      </c>
      <c r="J1273" s="57">
        <f t="shared" si="179"/>
        <v>23</v>
      </c>
      <c r="K1273" s="56">
        <f t="shared" si="181"/>
        <v>9.1125198098256747E-3</v>
      </c>
      <c r="L1273" s="54">
        <f t="shared" si="182"/>
        <v>33.534072900158485</v>
      </c>
      <c r="M1273" s="54">
        <f t="shared" si="186"/>
        <v>7.3774960380348666</v>
      </c>
      <c r="N1273" s="54">
        <f t="shared" si="180"/>
        <v>15.928684627575279</v>
      </c>
      <c r="O1273" s="54">
        <v>1.7086744186046512</v>
      </c>
      <c r="P1273" s="56">
        <f t="shared" si="183"/>
        <v>3.374869757291598E-2</v>
      </c>
    </row>
    <row r="1274" spans="1:16" x14ac:dyDescent="0.2">
      <c r="A1274" s="78">
        <f t="shared" si="184"/>
        <v>310</v>
      </c>
      <c r="B1274" s="57" t="s">
        <v>1841</v>
      </c>
      <c r="C1274" s="57">
        <v>213.8</v>
      </c>
      <c r="D1274" s="57"/>
      <c r="E1274" s="57"/>
      <c r="F1274" s="57">
        <f t="shared" si="185"/>
        <v>213.8</v>
      </c>
      <c r="G1274" s="57">
        <v>5</v>
      </c>
      <c r="H1274" s="57"/>
      <c r="I1274" s="57"/>
      <c r="J1274" s="57">
        <f t="shared" si="179"/>
        <v>5</v>
      </c>
      <c r="K1274" s="56">
        <f t="shared" si="181"/>
        <v>1.9809825673534074E-3</v>
      </c>
      <c r="L1274" s="54">
        <f t="shared" si="182"/>
        <v>7.2900158478605395</v>
      </c>
      <c r="M1274" s="54">
        <f t="shared" si="186"/>
        <v>1.6038034865293187</v>
      </c>
      <c r="N1274" s="54">
        <f t="shared" si="180"/>
        <v>3.4627575277337561</v>
      </c>
      <c r="O1274" s="54">
        <v>0.40682724252491692</v>
      </c>
      <c r="P1274" s="56">
        <f t="shared" si="183"/>
        <v>5.9697867655044576E-2</v>
      </c>
    </row>
    <row r="1275" spans="1:16" x14ac:dyDescent="0.2">
      <c r="A1275" s="78">
        <f t="shared" si="184"/>
        <v>311</v>
      </c>
      <c r="B1275" s="57" t="s">
        <v>1842</v>
      </c>
      <c r="C1275" s="57">
        <v>123.2</v>
      </c>
      <c r="D1275" s="57"/>
      <c r="E1275" s="57"/>
      <c r="F1275" s="57">
        <f t="shared" si="185"/>
        <v>123.2</v>
      </c>
      <c r="G1275" s="57">
        <v>4</v>
      </c>
      <c r="H1275" s="57"/>
      <c r="I1275" s="57"/>
      <c r="J1275" s="57">
        <f t="shared" si="179"/>
        <v>4</v>
      </c>
      <c r="K1275" s="56">
        <f t="shared" si="181"/>
        <v>1.5847860538827259E-3</v>
      </c>
      <c r="L1275" s="54">
        <f t="shared" si="182"/>
        <v>5.8320126782884314</v>
      </c>
      <c r="M1275" s="54">
        <f t="shared" si="186"/>
        <v>1.2830427892234548</v>
      </c>
      <c r="N1275" s="54">
        <f t="shared" si="180"/>
        <v>2.7702060221870046</v>
      </c>
      <c r="O1275" s="54">
        <v>0.32546179401993353</v>
      </c>
      <c r="P1275" s="56">
        <f t="shared" si="183"/>
        <v>8.287924743278266E-2</v>
      </c>
    </row>
    <row r="1276" spans="1:16" x14ac:dyDescent="0.2">
      <c r="A1276" s="78">
        <f t="shared" si="184"/>
        <v>312</v>
      </c>
      <c r="B1276" s="57" t="s">
        <v>264</v>
      </c>
      <c r="C1276" s="57">
        <v>187.1</v>
      </c>
      <c r="D1276" s="57"/>
      <c r="E1276" s="57"/>
      <c r="F1276" s="57">
        <f t="shared" si="185"/>
        <v>187.1</v>
      </c>
      <c r="G1276" s="57">
        <v>5</v>
      </c>
      <c r="H1276" s="57"/>
      <c r="I1276" s="57"/>
      <c r="J1276" s="57">
        <f t="shared" si="179"/>
        <v>5</v>
      </c>
      <c r="K1276" s="56">
        <f t="shared" si="181"/>
        <v>1.9809825673534074E-3</v>
      </c>
      <c r="L1276" s="54">
        <f t="shared" si="182"/>
        <v>7.2900158478605395</v>
      </c>
      <c r="M1276" s="54">
        <f t="shared" si="186"/>
        <v>1.6038034865293187</v>
      </c>
      <c r="N1276" s="54">
        <f t="shared" si="180"/>
        <v>3.4627575277337561</v>
      </c>
      <c r="O1276" s="54">
        <v>0.40682724252491692</v>
      </c>
      <c r="P1276" s="56">
        <f t="shared" si="183"/>
        <v>6.8217018196945658E-2</v>
      </c>
    </row>
    <row r="1277" spans="1:16" x14ac:dyDescent="0.2">
      <c r="A1277" s="78">
        <f t="shared" si="184"/>
        <v>313</v>
      </c>
      <c r="B1277" s="57" t="s">
        <v>265</v>
      </c>
      <c r="C1277" s="57">
        <v>120.6</v>
      </c>
      <c r="D1277" s="57"/>
      <c r="E1277" s="57"/>
      <c r="F1277" s="57">
        <f t="shared" si="185"/>
        <v>120.6</v>
      </c>
      <c r="G1277" s="57">
        <v>4</v>
      </c>
      <c r="H1277" s="57"/>
      <c r="I1277" s="57"/>
      <c r="J1277" s="57">
        <f t="shared" si="179"/>
        <v>4</v>
      </c>
      <c r="K1277" s="56">
        <f t="shared" si="181"/>
        <v>1.5847860538827259E-3</v>
      </c>
      <c r="L1277" s="54">
        <f t="shared" si="182"/>
        <v>5.8320126782884314</v>
      </c>
      <c r="M1277" s="54">
        <f t="shared" si="186"/>
        <v>1.2830427892234548</v>
      </c>
      <c r="N1277" s="54">
        <f t="shared" si="180"/>
        <v>2.7702060221870046</v>
      </c>
      <c r="O1277" s="54">
        <v>0.32546179401993353</v>
      </c>
      <c r="P1277" s="56">
        <f t="shared" si="183"/>
        <v>8.4666030544932214E-2</v>
      </c>
    </row>
    <row r="1278" spans="1:16" x14ac:dyDescent="0.2">
      <c r="A1278" s="78">
        <f t="shared" si="184"/>
        <v>314</v>
      </c>
      <c r="B1278" s="57" t="s">
        <v>266</v>
      </c>
      <c r="C1278" s="57">
        <v>151.1</v>
      </c>
      <c r="D1278" s="57"/>
      <c r="E1278" s="57"/>
      <c r="F1278" s="57">
        <f t="shared" si="185"/>
        <v>151.1</v>
      </c>
      <c r="G1278" s="57">
        <v>4</v>
      </c>
      <c r="H1278" s="57"/>
      <c r="I1278" s="57"/>
      <c r="J1278" s="57">
        <f t="shared" si="179"/>
        <v>4</v>
      </c>
      <c r="K1278" s="56">
        <f t="shared" si="181"/>
        <v>1.5847860538827259E-3</v>
      </c>
      <c r="L1278" s="54">
        <f t="shared" si="182"/>
        <v>5.8320126782884314</v>
      </c>
      <c r="M1278" s="54">
        <f t="shared" si="186"/>
        <v>1.2830427892234548</v>
      </c>
      <c r="N1278" s="54">
        <f t="shared" si="180"/>
        <v>2.7702060221870046</v>
      </c>
      <c r="O1278" s="54">
        <v>0.32546179401993353</v>
      </c>
      <c r="P1278" s="56">
        <f t="shared" si="183"/>
        <v>6.7575931725472035E-2</v>
      </c>
    </row>
    <row r="1279" spans="1:16" x14ac:dyDescent="0.2">
      <c r="A1279" s="78">
        <f t="shared" si="184"/>
        <v>315</v>
      </c>
      <c r="B1279" s="57" t="s">
        <v>267</v>
      </c>
      <c r="C1279" s="57">
        <v>96</v>
      </c>
      <c r="D1279" s="57"/>
      <c r="E1279" s="57"/>
      <c r="F1279" s="57">
        <f t="shared" si="185"/>
        <v>96</v>
      </c>
      <c r="G1279" s="57">
        <v>4</v>
      </c>
      <c r="H1279" s="57"/>
      <c r="I1279" s="57"/>
      <c r="J1279" s="57">
        <f t="shared" si="179"/>
        <v>4</v>
      </c>
      <c r="K1279" s="56">
        <f t="shared" si="181"/>
        <v>1.5847860538827259E-3</v>
      </c>
      <c r="L1279" s="54">
        <f t="shared" si="182"/>
        <v>5.8320126782884314</v>
      </c>
      <c r="M1279" s="54">
        <f t="shared" si="186"/>
        <v>1.2830427892234548</v>
      </c>
      <c r="N1279" s="54">
        <f t="shared" si="180"/>
        <v>2.7702060221870046</v>
      </c>
      <c r="O1279" s="54">
        <v>0.32546179401993353</v>
      </c>
      <c r="P1279" s="56">
        <f t="shared" si="183"/>
        <v>0.10636170087207109</v>
      </c>
    </row>
    <row r="1280" spans="1:16" x14ac:dyDescent="0.2">
      <c r="A1280" s="78">
        <f t="shared" si="184"/>
        <v>316</v>
      </c>
      <c r="B1280" s="57" t="s">
        <v>268</v>
      </c>
      <c r="C1280" s="57">
        <v>145.9</v>
      </c>
      <c r="D1280" s="57"/>
      <c r="E1280" s="57"/>
      <c r="F1280" s="57">
        <f t="shared" si="185"/>
        <v>145.9</v>
      </c>
      <c r="G1280" s="57">
        <v>4</v>
      </c>
      <c r="H1280" s="57"/>
      <c r="I1280" s="57"/>
      <c r="J1280" s="57">
        <f t="shared" si="179"/>
        <v>4</v>
      </c>
      <c r="K1280" s="56">
        <f t="shared" si="181"/>
        <v>1.5847860538827259E-3</v>
      </c>
      <c r="L1280" s="54">
        <f t="shared" si="182"/>
        <v>5.8320126782884314</v>
      </c>
      <c r="M1280" s="54">
        <f t="shared" si="186"/>
        <v>1.2830427892234548</v>
      </c>
      <c r="N1280" s="54">
        <f t="shared" si="180"/>
        <v>2.7702060221870046</v>
      </c>
      <c r="O1280" s="54">
        <v>0.32546179401993353</v>
      </c>
      <c r="P1280" s="56">
        <f t="shared" si="183"/>
        <v>6.9984395364762322E-2</v>
      </c>
    </row>
    <row r="1281" spans="1:16" x14ac:dyDescent="0.2">
      <c r="A1281" s="78">
        <f t="shared" si="184"/>
        <v>317</v>
      </c>
      <c r="B1281" s="57" t="s">
        <v>269</v>
      </c>
      <c r="C1281" s="57">
        <v>184.6</v>
      </c>
      <c r="D1281" s="57"/>
      <c r="E1281" s="57"/>
      <c r="F1281" s="57">
        <f t="shared" si="185"/>
        <v>184.6</v>
      </c>
      <c r="G1281" s="57">
        <v>5</v>
      </c>
      <c r="H1281" s="57"/>
      <c r="I1281" s="57"/>
      <c r="J1281" s="57">
        <f t="shared" si="179"/>
        <v>5</v>
      </c>
      <c r="K1281" s="56">
        <f t="shared" si="181"/>
        <v>1.9809825673534074E-3</v>
      </c>
      <c r="L1281" s="54">
        <f t="shared" si="182"/>
        <v>7.2900158478605395</v>
      </c>
      <c r="M1281" s="54">
        <f t="shared" si="186"/>
        <v>1.6038034865293187</v>
      </c>
      <c r="N1281" s="54">
        <f t="shared" si="180"/>
        <v>3.4627575277337561</v>
      </c>
      <c r="O1281" s="54">
        <v>0.40682724252491692</v>
      </c>
      <c r="P1281" s="56">
        <f t="shared" si="183"/>
        <v>6.9140867305788362E-2</v>
      </c>
    </row>
    <row r="1282" spans="1:16" x14ac:dyDescent="0.2">
      <c r="A1282" s="78">
        <f t="shared" si="184"/>
        <v>318</v>
      </c>
      <c r="B1282" s="57" t="s">
        <v>270</v>
      </c>
      <c r="C1282" s="57">
        <v>185.1</v>
      </c>
      <c r="D1282" s="57"/>
      <c r="E1282" s="57"/>
      <c r="F1282" s="57">
        <f t="shared" si="185"/>
        <v>185.1</v>
      </c>
      <c r="G1282" s="57">
        <v>4</v>
      </c>
      <c r="H1282" s="57"/>
      <c r="I1282" s="57"/>
      <c r="J1282" s="57">
        <f t="shared" si="179"/>
        <v>4</v>
      </c>
      <c r="K1282" s="56">
        <f t="shared" si="181"/>
        <v>1.5847860538827259E-3</v>
      </c>
      <c r="L1282" s="54">
        <f t="shared" si="182"/>
        <v>5.8320126782884314</v>
      </c>
      <c r="M1282" s="54">
        <f t="shared" si="186"/>
        <v>1.2830427892234548</v>
      </c>
      <c r="N1282" s="54">
        <f t="shared" si="180"/>
        <v>2.7702060221870046</v>
      </c>
      <c r="O1282" s="54">
        <v>0.32546179401993353</v>
      </c>
      <c r="P1282" s="56">
        <f t="shared" si="183"/>
        <v>5.5163280841268633E-2</v>
      </c>
    </row>
    <row r="1283" spans="1:16" x14ac:dyDescent="0.2">
      <c r="A1283" s="78">
        <f t="shared" si="184"/>
        <v>319</v>
      </c>
      <c r="B1283" s="57" t="s">
        <v>271</v>
      </c>
      <c r="C1283" s="57">
        <v>190.2</v>
      </c>
      <c r="D1283" s="57"/>
      <c r="E1283" s="57"/>
      <c r="F1283" s="57">
        <f t="shared" si="185"/>
        <v>190.2</v>
      </c>
      <c r="G1283" s="57">
        <v>6</v>
      </c>
      <c r="H1283" s="57"/>
      <c r="I1283" s="57"/>
      <c r="J1283" s="57">
        <f t="shared" si="179"/>
        <v>6</v>
      </c>
      <c r="K1283" s="56">
        <f t="shared" si="181"/>
        <v>2.3771790808240888E-3</v>
      </c>
      <c r="L1283" s="54">
        <f t="shared" si="182"/>
        <v>8.7480190174326466</v>
      </c>
      <c r="M1283" s="54">
        <f t="shared" si="186"/>
        <v>1.9245641838351824</v>
      </c>
      <c r="N1283" s="54">
        <f t="shared" si="180"/>
        <v>4.1553090332805072</v>
      </c>
      <c r="O1283" s="54">
        <v>0.48819269102990032</v>
      </c>
      <c r="P1283" s="56">
        <f t="shared" si="183"/>
        <v>8.0526208862135837E-2</v>
      </c>
    </row>
    <row r="1284" spans="1:16" x14ac:dyDescent="0.2">
      <c r="A1284" s="78">
        <f t="shared" si="184"/>
        <v>320</v>
      </c>
      <c r="B1284" s="57" t="s">
        <v>272</v>
      </c>
      <c r="C1284" s="57">
        <v>90</v>
      </c>
      <c r="D1284" s="57"/>
      <c r="E1284" s="57"/>
      <c r="F1284" s="57">
        <f t="shared" si="185"/>
        <v>90</v>
      </c>
      <c r="G1284" s="57">
        <v>3</v>
      </c>
      <c r="H1284" s="57"/>
      <c r="I1284" s="57"/>
      <c r="J1284" s="57">
        <f t="shared" si="179"/>
        <v>3</v>
      </c>
      <c r="K1284" s="56">
        <f t="shared" si="181"/>
        <v>1.1885895404120444E-3</v>
      </c>
      <c r="L1284" s="54">
        <f t="shared" si="182"/>
        <v>4.3740095087163233</v>
      </c>
      <c r="M1284" s="54">
        <f t="shared" si="186"/>
        <v>0.96228209191759118</v>
      </c>
      <c r="N1284" s="54">
        <f t="shared" si="180"/>
        <v>2.0776545166402536</v>
      </c>
      <c r="O1284" s="54">
        <v>0.24409634551495016</v>
      </c>
      <c r="P1284" s="56">
        <f t="shared" si="183"/>
        <v>8.5089360697656866E-2</v>
      </c>
    </row>
    <row r="1285" spans="1:16" x14ac:dyDescent="0.2">
      <c r="A1285" s="78">
        <f t="shared" si="184"/>
        <v>321</v>
      </c>
      <c r="B1285" s="57" t="s">
        <v>273</v>
      </c>
      <c r="C1285" s="57">
        <v>113.2</v>
      </c>
      <c r="D1285" s="57"/>
      <c r="E1285" s="57"/>
      <c r="F1285" s="57">
        <f t="shared" si="185"/>
        <v>113.2</v>
      </c>
      <c r="G1285" s="57">
        <v>3</v>
      </c>
      <c r="H1285" s="57"/>
      <c r="I1285" s="57"/>
      <c r="J1285" s="57">
        <f t="shared" ref="J1285:J1329" si="187">G1285+H1285+I1285</f>
        <v>3</v>
      </c>
      <c r="K1285" s="56">
        <f t="shared" si="181"/>
        <v>1.1885895404120444E-3</v>
      </c>
      <c r="L1285" s="54">
        <f t="shared" si="182"/>
        <v>4.3740095087163233</v>
      </c>
      <c r="M1285" s="54">
        <f t="shared" si="186"/>
        <v>0.96228209191759118</v>
      </c>
      <c r="N1285" s="54">
        <f t="shared" ref="N1285:N1329" si="188">L1285*0.475</f>
        <v>2.0776545166402536</v>
      </c>
      <c r="O1285" s="54">
        <v>0.24409634551495016</v>
      </c>
      <c r="P1285" s="56">
        <f t="shared" si="183"/>
        <v>6.7650551791423305E-2</v>
      </c>
    </row>
    <row r="1286" spans="1:16" x14ac:dyDescent="0.2">
      <c r="A1286" s="78">
        <f t="shared" si="184"/>
        <v>322</v>
      </c>
      <c r="B1286" s="57" t="s">
        <v>274</v>
      </c>
      <c r="C1286" s="57">
        <v>125.7</v>
      </c>
      <c r="D1286" s="57"/>
      <c r="E1286" s="57"/>
      <c r="F1286" s="57">
        <f t="shared" si="185"/>
        <v>125.7</v>
      </c>
      <c r="G1286" s="57">
        <v>4</v>
      </c>
      <c r="H1286" s="57"/>
      <c r="I1286" s="57"/>
      <c r="J1286" s="57">
        <f t="shared" si="187"/>
        <v>4</v>
      </c>
      <c r="K1286" s="56">
        <f t="shared" ref="K1286:K1329" si="189">2/$J$1330*J1286</f>
        <v>1.5847860538827259E-3</v>
      </c>
      <c r="L1286" s="54">
        <f t="shared" ref="L1286:L1329" si="190">K1286*3680</f>
        <v>5.8320126782884314</v>
      </c>
      <c r="M1286" s="54">
        <f t="shared" si="186"/>
        <v>1.2830427892234548</v>
      </c>
      <c r="N1286" s="54">
        <f t="shared" si="188"/>
        <v>2.7702060221870046</v>
      </c>
      <c r="O1286" s="54">
        <v>0.32546179401993353</v>
      </c>
      <c r="P1286" s="56">
        <f t="shared" ref="P1286:P1330" si="191">(L1286+M1286+N1286+O1286)/F1286</f>
        <v>8.123089326745285E-2</v>
      </c>
    </row>
    <row r="1287" spans="1:16" x14ac:dyDescent="0.2">
      <c r="A1287" s="78">
        <f t="shared" ref="A1287:A1329" si="192">A1286+1</f>
        <v>323</v>
      </c>
      <c r="B1287" s="57" t="s">
        <v>275</v>
      </c>
      <c r="C1287" s="57">
        <v>385.4</v>
      </c>
      <c r="D1287" s="57"/>
      <c r="E1287" s="57"/>
      <c r="F1287" s="57">
        <f t="shared" si="185"/>
        <v>385.4</v>
      </c>
      <c r="G1287" s="57">
        <v>8</v>
      </c>
      <c r="H1287" s="57"/>
      <c r="I1287" s="57"/>
      <c r="J1287" s="57">
        <f t="shared" si="187"/>
        <v>8</v>
      </c>
      <c r="K1287" s="56">
        <f t="shared" si="189"/>
        <v>3.1695721077654518E-3</v>
      </c>
      <c r="L1287" s="54">
        <f t="shared" si="190"/>
        <v>11.664025356576863</v>
      </c>
      <c r="M1287" s="54">
        <f t="shared" si="186"/>
        <v>2.5660855784469097</v>
      </c>
      <c r="N1287" s="54">
        <f t="shared" si="188"/>
        <v>5.5404120443740092</v>
      </c>
      <c r="O1287" s="54">
        <v>0.65092358803986705</v>
      </c>
      <c r="P1287" s="56">
        <f t="shared" si="191"/>
        <v>5.2987666236216008E-2</v>
      </c>
    </row>
    <row r="1288" spans="1:16" x14ac:dyDescent="0.2">
      <c r="A1288" s="78">
        <f t="shared" si="192"/>
        <v>324</v>
      </c>
      <c r="B1288" s="57" t="s">
        <v>276</v>
      </c>
      <c r="C1288" s="57">
        <v>133.4</v>
      </c>
      <c r="D1288" s="57"/>
      <c r="E1288" s="57"/>
      <c r="F1288" s="57">
        <f t="shared" si="185"/>
        <v>133.4</v>
      </c>
      <c r="G1288" s="57">
        <v>3</v>
      </c>
      <c r="H1288" s="57"/>
      <c r="I1288" s="57"/>
      <c r="J1288" s="57">
        <f t="shared" si="187"/>
        <v>3</v>
      </c>
      <c r="K1288" s="56">
        <f t="shared" si="189"/>
        <v>1.1885895404120444E-3</v>
      </c>
      <c r="L1288" s="54">
        <f t="shared" si="190"/>
        <v>4.3740095087163233</v>
      </c>
      <c r="M1288" s="54">
        <f t="shared" si="186"/>
        <v>0.96228209191759118</v>
      </c>
      <c r="N1288" s="54">
        <f t="shared" si="188"/>
        <v>2.0776545166402536</v>
      </c>
      <c r="O1288" s="54">
        <v>0.24409634551495016</v>
      </c>
      <c r="P1288" s="56">
        <f t="shared" si="191"/>
        <v>5.7406615163336713E-2</v>
      </c>
    </row>
    <row r="1289" spans="1:16" x14ac:dyDescent="0.2">
      <c r="A1289" s="78">
        <f t="shared" si="192"/>
        <v>325</v>
      </c>
      <c r="B1289" s="57" t="s">
        <v>277</v>
      </c>
      <c r="C1289" s="57">
        <v>197.2</v>
      </c>
      <c r="D1289" s="57"/>
      <c r="E1289" s="57"/>
      <c r="F1289" s="57">
        <f t="shared" si="185"/>
        <v>197.2</v>
      </c>
      <c r="G1289" s="57">
        <v>4</v>
      </c>
      <c r="H1289" s="57"/>
      <c r="I1289" s="57"/>
      <c r="J1289" s="57">
        <f t="shared" si="187"/>
        <v>4</v>
      </c>
      <c r="K1289" s="56">
        <f t="shared" si="189"/>
        <v>1.5847860538827259E-3</v>
      </c>
      <c r="L1289" s="54">
        <f t="shared" si="190"/>
        <v>5.8320126782884314</v>
      </c>
      <c r="M1289" s="54">
        <f t="shared" si="186"/>
        <v>1.2830427892234548</v>
      </c>
      <c r="N1289" s="54">
        <f t="shared" si="188"/>
        <v>2.7702060221870046</v>
      </c>
      <c r="O1289" s="54">
        <v>0.32546179401993353</v>
      </c>
      <c r="P1289" s="56">
        <f t="shared" si="191"/>
        <v>5.1778515637519396E-2</v>
      </c>
    </row>
    <row r="1290" spans="1:16" x14ac:dyDescent="0.2">
      <c r="A1290" s="78">
        <f t="shared" si="192"/>
        <v>326</v>
      </c>
      <c r="B1290" s="57" t="s">
        <v>278</v>
      </c>
      <c r="C1290" s="57">
        <v>752.2</v>
      </c>
      <c r="D1290" s="57"/>
      <c r="E1290" s="57">
        <v>270.8</v>
      </c>
      <c r="F1290" s="57">
        <f t="shared" si="185"/>
        <v>1023</v>
      </c>
      <c r="G1290" s="57">
        <v>17</v>
      </c>
      <c r="H1290" s="57"/>
      <c r="I1290" s="57">
        <v>1</v>
      </c>
      <c r="J1290" s="57">
        <f t="shared" si="187"/>
        <v>18</v>
      </c>
      <c r="K1290" s="56">
        <f t="shared" si="189"/>
        <v>7.1315372424722665E-3</v>
      </c>
      <c r="L1290" s="54">
        <f t="shared" si="190"/>
        <v>26.24405705229794</v>
      </c>
      <c r="M1290" s="54">
        <f t="shared" si="186"/>
        <v>5.7736925515055466</v>
      </c>
      <c r="N1290" s="54">
        <f t="shared" si="188"/>
        <v>12.465927099841521</v>
      </c>
      <c r="O1290" s="54">
        <v>1.3832126245847174</v>
      </c>
      <c r="P1290" s="56">
        <f t="shared" si="191"/>
        <v>4.4835668942551053E-2</v>
      </c>
    </row>
    <row r="1291" spans="1:16" x14ac:dyDescent="0.2">
      <c r="A1291" s="78">
        <f t="shared" si="192"/>
        <v>327</v>
      </c>
      <c r="B1291" s="57" t="s">
        <v>279</v>
      </c>
      <c r="C1291" s="57">
        <v>41.8</v>
      </c>
      <c r="D1291" s="57"/>
      <c r="E1291" s="57"/>
      <c r="F1291" s="57">
        <f t="shared" si="185"/>
        <v>41.8</v>
      </c>
      <c r="G1291" s="57">
        <v>2</v>
      </c>
      <c r="H1291" s="57"/>
      <c r="I1291" s="57"/>
      <c r="J1291" s="57">
        <f t="shared" si="187"/>
        <v>2</v>
      </c>
      <c r="K1291" s="56">
        <f t="shared" si="189"/>
        <v>7.9239302694136295E-4</v>
      </c>
      <c r="L1291" s="54">
        <f t="shared" si="190"/>
        <v>2.9160063391442157</v>
      </c>
      <c r="M1291" s="54">
        <f t="shared" si="186"/>
        <v>0.64152139461172741</v>
      </c>
      <c r="N1291" s="54">
        <f t="shared" si="188"/>
        <v>1.3851030110935023</v>
      </c>
      <c r="O1291" s="54">
        <v>0.16273089700996676</v>
      </c>
      <c r="P1291" s="56">
        <f t="shared" si="191"/>
        <v>0.12213783832199551</v>
      </c>
    </row>
    <row r="1292" spans="1:16" x14ac:dyDescent="0.2">
      <c r="A1292" s="78">
        <f t="shared" si="192"/>
        <v>328</v>
      </c>
      <c r="B1292" s="57" t="s">
        <v>280</v>
      </c>
      <c r="C1292" s="57">
        <v>144.19999999999999</v>
      </c>
      <c r="D1292" s="57"/>
      <c r="E1292" s="57"/>
      <c r="F1292" s="57">
        <f t="shared" si="185"/>
        <v>144.19999999999999</v>
      </c>
      <c r="G1292" s="57">
        <v>3</v>
      </c>
      <c r="H1292" s="57"/>
      <c r="I1292" s="57"/>
      <c r="J1292" s="57">
        <f t="shared" si="187"/>
        <v>3</v>
      </c>
      <c r="K1292" s="56">
        <f t="shared" si="189"/>
        <v>1.1885895404120444E-3</v>
      </c>
      <c r="L1292" s="54">
        <f t="shared" si="190"/>
        <v>4.3740095087163233</v>
      </c>
      <c r="M1292" s="54">
        <f t="shared" si="186"/>
        <v>0.96228209191759118</v>
      </c>
      <c r="N1292" s="54">
        <f t="shared" si="188"/>
        <v>2.0776545166402536</v>
      </c>
      <c r="O1292" s="54">
        <v>0.24409634551495016</v>
      </c>
      <c r="P1292" s="56">
        <f t="shared" si="191"/>
        <v>5.3107090587996661E-2</v>
      </c>
    </row>
    <row r="1293" spans="1:16" x14ac:dyDescent="0.2">
      <c r="A1293" s="78">
        <f t="shared" si="192"/>
        <v>329</v>
      </c>
      <c r="B1293" s="57" t="s">
        <v>281</v>
      </c>
      <c r="C1293" s="57">
        <v>378.5</v>
      </c>
      <c r="D1293" s="57"/>
      <c r="E1293" s="57"/>
      <c r="F1293" s="57">
        <f t="shared" si="185"/>
        <v>378.5</v>
      </c>
      <c r="G1293" s="57">
        <v>8</v>
      </c>
      <c r="H1293" s="57"/>
      <c r="I1293" s="57"/>
      <c r="J1293" s="57">
        <f t="shared" si="187"/>
        <v>8</v>
      </c>
      <c r="K1293" s="56">
        <f t="shared" si="189"/>
        <v>3.1695721077654518E-3</v>
      </c>
      <c r="L1293" s="54">
        <f t="shared" si="190"/>
        <v>11.664025356576863</v>
      </c>
      <c r="M1293" s="54">
        <f t="shared" si="186"/>
        <v>2.5660855784469097</v>
      </c>
      <c r="N1293" s="54">
        <f t="shared" si="188"/>
        <v>5.5404120443740092</v>
      </c>
      <c r="O1293" s="54">
        <v>0.65092358803986705</v>
      </c>
      <c r="P1293" s="56">
        <f t="shared" si="191"/>
        <v>5.395362369204134E-2</v>
      </c>
    </row>
    <row r="1294" spans="1:16" x14ac:dyDescent="0.2">
      <c r="A1294" s="78">
        <f t="shared" si="192"/>
        <v>330</v>
      </c>
      <c r="B1294" s="57" t="s">
        <v>282</v>
      </c>
      <c r="C1294" s="57">
        <v>145.9</v>
      </c>
      <c r="D1294" s="57"/>
      <c r="E1294" s="57"/>
      <c r="F1294" s="57">
        <f t="shared" si="185"/>
        <v>145.9</v>
      </c>
      <c r="G1294" s="57">
        <v>3</v>
      </c>
      <c r="H1294" s="57"/>
      <c r="I1294" s="57"/>
      <c r="J1294" s="57">
        <f t="shared" si="187"/>
        <v>3</v>
      </c>
      <c r="K1294" s="56">
        <f t="shared" si="189"/>
        <v>1.1885895404120444E-3</v>
      </c>
      <c r="L1294" s="54">
        <f t="shared" si="190"/>
        <v>4.3740095087163233</v>
      </c>
      <c r="M1294" s="54">
        <f t="shared" si="186"/>
        <v>0.96228209191759118</v>
      </c>
      <c r="N1294" s="54">
        <f t="shared" si="188"/>
        <v>2.0776545166402536</v>
      </c>
      <c r="O1294" s="54">
        <v>0.24409634551495016</v>
      </c>
      <c r="P1294" s="56">
        <f t="shared" si="191"/>
        <v>5.2488296523571745E-2</v>
      </c>
    </row>
    <row r="1295" spans="1:16" x14ac:dyDescent="0.2">
      <c r="A1295" s="78">
        <f t="shared" si="192"/>
        <v>331</v>
      </c>
      <c r="B1295" s="57" t="s">
        <v>288</v>
      </c>
      <c r="C1295" s="57">
        <v>153</v>
      </c>
      <c r="D1295" s="57"/>
      <c r="E1295" s="57"/>
      <c r="F1295" s="57">
        <f t="shared" si="185"/>
        <v>153</v>
      </c>
      <c r="G1295" s="57">
        <v>4</v>
      </c>
      <c r="H1295" s="57"/>
      <c r="I1295" s="57"/>
      <c r="J1295" s="57">
        <f t="shared" si="187"/>
        <v>4</v>
      </c>
      <c r="K1295" s="56">
        <f t="shared" si="189"/>
        <v>1.5847860538827259E-3</v>
      </c>
      <c r="L1295" s="54">
        <f t="shared" si="190"/>
        <v>5.8320126782884314</v>
      </c>
      <c r="M1295" s="54">
        <f t="shared" si="186"/>
        <v>1.2830427892234548</v>
      </c>
      <c r="N1295" s="54">
        <f t="shared" si="188"/>
        <v>2.7702060221870046</v>
      </c>
      <c r="O1295" s="54">
        <v>0.32546179401993353</v>
      </c>
      <c r="P1295" s="56">
        <f t="shared" si="191"/>
        <v>6.6736753488358322E-2</v>
      </c>
    </row>
    <row r="1296" spans="1:16" x14ac:dyDescent="0.2">
      <c r="A1296" s="78">
        <f t="shared" si="192"/>
        <v>332</v>
      </c>
      <c r="B1296" s="57" t="s">
        <v>289</v>
      </c>
      <c r="C1296" s="57">
        <v>126.6</v>
      </c>
      <c r="D1296" s="57"/>
      <c r="E1296" s="57"/>
      <c r="F1296" s="57">
        <f t="shared" si="185"/>
        <v>126.6</v>
      </c>
      <c r="G1296" s="57">
        <v>3</v>
      </c>
      <c r="H1296" s="57"/>
      <c r="I1296" s="57"/>
      <c r="J1296" s="57">
        <f t="shared" si="187"/>
        <v>3</v>
      </c>
      <c r="K1296" s="56">
        <f t="shared" si="189"/>
        <v>1.1885895404120444E-3</v>
      </c>
      <c r="L1296" s="54">
        <f t="shared" si="190"/>
        <v>4.3740095087163233</v>
      </c>
      <c r="M1296" s="54">
        <f t="shared" si="186"/>
        <v>0.96228209191759118</v>
      </c>
      <c r="N1296" s="54">
        <f t="shared" si="188"/>
        <v>2.0776545166402536</v>
      </c>
      <c r="O1296" s="54">
        <v>0.24409634551495016</v>
      </c>
      <c r="P1296" s="56">
        <f t="shared" si="191"/>
        <v>6.0490066846675503E-2</v>
      </c>
    </row>
    <row r="1297" spans="1:16" x14ac:dyDescent="0.2">
      <c r="A1297" s="78">
        <f t="shared" si="192"/>
        <v>333</v>
      </c>
      <c r="B1297" s="57" t="s">
        <v>290</v>
      </c>
      <c r="C1297" s="57">
        <v>251.9</v>
      </c>
      <c r="D1297" s="57"/>
      <c r="E1297" s="57"/>
      <c r="F1297" s="57">
        <f t="shared" si="185"/>
        <v>251.9</v>
      </c>
      <c r="G1297" s="57">
        <v>4</v>
      </c>
      <c r="H1297" s="57"/>
      <c r="I1297" s="57"/>
      <c r="J1297" s="57">
        <f t="shared" si="187"/>
        <v>4</v>
      </c>
      <c r="K1297" s="56">
        <f t="shared" si="189"/>
        <v>1.5847860538827259E-3</v>
      </c>
      <c r="L1297" s="54">
        <f t="shared" si="190"/>
        <v>5.8320126782884314</v>
      </c>
      <c r="M1297" s="54">
        <f t="shared" si="186"/>
        <v>1.2830427892234548</v>
      </c>
      <c r="N1297" s="54">
        <f t="shared" si="188"/>
        <v>2.7702060221870046</v>
      </c>
      <c r="O1297" s="54">
        <v>0.32546179401993353</v>
      </c>
      <c r="P1297" s="56">
        <f t="shared" si="191"/>
        <v>4.0534828438740865E-2</v>
      </c>
    </row>
    <row r="1298" spans="1:16" x14ac:dyDescent="0.2">
      <c r="A1298" s="78">
        <f t="shared" si="192"/>
        <v>334</v>
      </c>
      <c r="B1298" s="57" t="s">
        <v>291</v>
      </c>
      <c r="C1298" s="57">
        <v>200.4</v>
      </c>
      <c r="D1298" s="57"/>
      <c r="E1298" s="57"/>
      <c r="F1298" s="57">
        <f t="shared" si="185"/>
        <v>200.4</v>
      </c>
      <c r="G1298" s="57">
        <v>5</v>
      </c>
      <c r="H1298" s="57"/>
      <c r="I1298" s="57"/>
      <c r="J1298" s="57">
        <f t="shared" si="187"/>
        <v>5</v>
      </c>
      <c r="K1298" s="56">
        <f t="shared" si="189"/>
        <v>1.9809825673534074E-3</v>
      </c>
      <c r="L1298" s="54">
        <f t="shared" si="190"/>
        <v>7.2900158478605395</v>
      </c>
      <c r="M1298" s="54">
        <f t="shared" si="186"/>
        <v>1.6038034865293187</v>
      </c>
      <c r="N1298" s="54">
        <f t="shared" si="188"/>
        <v>3.4627575277337561</v>
      </c>
      <c r="O1298" s="54">
        <v>0.40682724252491692</v>
      </c>
      <c r="P1298" s="56">
        <f t="shared" si="191"/>
        <v>6.3689641240761138E-2</v>
      </c>
    </row>
    <row r="1299" spans="1:16" x14ac:dyDescent="0.2">
      <c r="A1299" s="78">
        <f t="shared" si="192"/>
        <v>335</v>
      </c>
      <c r="B1299" s="57" t="s">
        <v>292</v>
      </c>
      <c r="C1299" s="57">
        <v>142.6</v>
      </c>
      <c r="D1299" s="57"/>
      <c r="E1299" s="57"/>
      <c r="F1299" s="57">
        <f t="shared" si="185"/>
        <v>142.6</v>
      </c>
      <c r="G1299" s="57">
        <v>4</v>
      </c>
      <c r="H1299" s="57"/>
      <c r="I1299" s="57"/>
      <c r="J1299" s="57">
        <f t="shared" si="187"/>
        <v>4</v>
      </c>
      <c r="K1299" s="56">
        <f t="shared" si="189"/>
        <v>1.5847860538827259E-3</v>
      </c>
      <c r="L1299" s="54">
        <f t="shared" si="190"/>
        <v>5.8320126782884314</v>
      </c>
      <c r="M1299" s="54">
        <f t="shared" si="186"/>
        <v>1.2830427892234548</v>
      </c>
      <c r="N1299" s="54">
        <f t="shared" si="188"/>
        <v>2.7702060221870046</v>
      </c>
      <c r="O1299" s="54">
        <v>0.32546179401993353</v>
      </c>
      <c r="P1299" s="56">
        <f t="shared" si="191"/>
        <v>7.1603950096204946E-2</v>
      </c>
    </row>
    <row r="1300" spans="1:16" x14ac:dyDescent="0.2">
      <c r="A1300" s="78">
        <f t="shared" si="192"/>
        <v>336</v>
      </c>
      <c r="B1300" s="57" t="s">
        <v>293</v>
      </c>
      <c r="C1300" s="57">
        <v>276.5</v>
      </c>
      <c r="D1300" s="57"/>
      <c r="E1300" s="57"/>
      <c r="F1300" s="57">
        <f t="shared" si="185"/>
        <v>276.5</v>
      </c>
      <c r="G1300" s="57">
        <v>7</v>
      </c>
      <c r="H1300" s="57"/>
      <c r="I1300" s="57"/>
      <c r="J1300" s="57">
        <f t="shared" si="187"/>
        <v>7</v>
      </c>
      <c r="K1300" s="56">
        <f t="shared" si="189"/>
        <v>2.7733755942947703E-3</v>
      </c>
      <c r="L1300" s="54">
        <f t="shared" si="190"/>
        <v>10.206022187004756</v>
      </c>
      <c r="M1300" s="54">
        <f t="shared" si="186"/>
        <v>2.2453248811410464</v>
      </c>
      <c r="N1300" s="54">
        <f t="shared" si="188"/>
        <v>4.8478605388272591</v>
      </c>
      <c r="O1300" s="54">
        <v>0.56955813953488377</v>
      </c>
      <c r="P1300" s="56">
        <f t="shared" si="191"/>
        <v>6.4624830909612824E-2</v>
      </c>
    </row>
    <row r="1301" spans="1:16" x14ac:dyDescent="0.2">
      <c r="A1301" s="78">
        <f t="shared" si="192"/>
        <v>337</v>
      </c>
      <c r="B1301" s="57" t="s">
        <v>294</v>
      </c>
      <c r="C1301" s="57">
        <v>214.3</v>
      </c>
      <c r="D1301" s="57"/>
      <c r="E1301" s="57"/>
      <c r="F1301" s="57">
        <f t="shared" si="185"/>
        <v>214.3</v>
      </c>
      <c r="G1301" s="57">
        <v>6</v>
      </c>
      <c r="H1301" s="57"/>
      <c r="I1301" s="57"/>
      <c r="J1301" s="57">
        <f t="shared" si="187"/>
        <v>6</v>
      </c>
      <c r="K1301" s="56">
        <f t="shared" si="189"/>
        <v>2.3771790808240888E-3</v>
      </c>
      <c r="L1301" s="54">
        <f t="shared" si="190"/>
        <v>8.7480190174326466</v>
      </c>
      <c r="M1301" s="54">
        <f t="shared" si="186"/>
        <v>1.9245641838351824</v>
      </c>
      <c r="N1301" s="54">
        <f t="shared" si="188"/>
        <v>4.1553090332805072</v>
      </c>
      <c r="O1301" s="54">
        <v>0.48819269102990032</v>
      </c>
      <c r="P1301" s="56">
        <f t="shared" si="191"/>
        <v>7.1470298299478471E-2</v>
      </c>
    </row>
    <row r="1302" spans="1:16" x14ac:dyDescent="0.2">
      <c r="A1302" s="78">
        <f t="shared" si="192"/>
        <v>338</v>
      </c>
      <c r="B1302" s="57" t="s">
        <v>295</v>
      </c>
      <c r="C1302" s="57">
        <v>219.5</v>
      </c>
      <c r="D1302" s="57"/>
      <c r="E1302" s="57"/>
      <c r="F1302" s="57">
        <f t="shared" ref="F1302:F1314" si="193">C1302+D1302+E1302</f>
        <v>219.5</v>
      </c>
      <c r="G1302" s="57">
        <v>4</v>
      </c>
      <c r="H1302" s="57"/>
      <c r="I1302" s="57"/>
      <c r="J1302" s="57">
        <f t="shared" si="187"/>
        <v>4</v>
      </c>
      <c r="K1302" s="56">
        <f t="shared" si="189"/>
        <v>1.5847860538827259E-3</v>
      </c>
      <c r="L1302" s="54">
        <f t="shared" si="190"/>
        <v>5.8320126782884314</v>
      </c>
      <c r="M1302" s="54">
        <f t="shared" si="186"/>
        <v>1.2830427892234548</v>
      </c>
      <c r="N1302" s="54">
        <f t="shared" si="188"/>
        <v>2.7702060221870046</v>
      </c>
      <c r="O1302" s="54">
        <v>0.32546179401993353</v>
      </c>
      <c r="P1302" s="56">
        <f t="shared" si="191"/>
        <v>4.6518101520359109E-2</v>
      </c>
    </row>
    <row r="1303" spans="1:16" x14ac:dyDescent="0.2">
      <c r="A1303" s="78">
        <f t="shared" si="192"/>
        <v>339</v>
      </c>
      <c r="B1303" s="57" t="s">
        <v>296</v>
      </c>
      <c r="C1303" s="57">
        <v>139.69999999999999</v>
      </c>
      <c r="D1303" s="57"/>
      <c r="E1303" s="57"/>
      <c r="F1303" s="57">
        <f t="shared" si="193"/>
        <v>139.69999999999999</v>
      </c>
      <c r="G1303" s="57">
        <v>4</v>
      </c>
      <c r="H1303" s="57"/>
      <c r="I1303" s="57"/>
      <c r="J1303" s="57">
        <f t="shared" si="187"/>
        <v>4</v>
      </c>
      <c r="K1303" s="56">
        <f t="shared" si="189"/>
        <v>1.5847860538827259E-3</v>
      </c>
      <c r="L1303" s="54">
        <f t="shared" si="190"/>
        <v>5.8320126782884314</v>
      </c>
      <c r="M1303" s="54">
        <f t="shared" si="186"/>
        <v>1.2830427892234548</v>
      </c>
      <c r="N1303" s="54">
        <f t="shared" si="188"/>
        <v>2.7702060221870046</v>
      </c>
      <c r="O1303" s="54">
        <v>0.32546179401993353</v>
      </c>
      <c r="P1303" s="56">
        <f t="shared" si="191"/>
        <v>7.309035994072173E-2</v>
      </c>
    </row>
    <row r="1304" spans="1:16" x14ac:dyDescent="0.2">
      <c r="A1304" s="78">
        <f t="shared" si="192"/>
        <v>340</v>
      </c>
      <c r="B1304" s="57" t="s">
        <v>297</v>
      </c>
      <c r="C1304" s="57">
        <v>207.5</v>
      </c>
      <c r="D1304" s="57"/>
      <c r="E1304" s="57"/>
      <c r="F1304" s="57">
        <f t="shared" si="193"/>
        <v>207.5</v>
      </c>
      <c r="G1304" s="57">
        <v>5</v>
      </c>
      <c r="H1304" s="57"/>
      <c r="I1304" s="57"/>
      <c r="J1304" s="57">
        <f t="shared" si="187"/>
        <v>5</v>
      </c>
      <c r="K1304" s="56">
        <f t="shared" si="189"/>
        <v>1.9809825673534074E-3</v>
      </c>
      <c r="L1304" s="54">
        <f t="shared" si="190"/>
        <v>7.2900158478605395</v>
      </c>
      <c r="M1304" s="54">
        <f t="shared" si="186"/>
        <v>1.6038034865293187</v>
      </c>
      <c r="N1304" s="54">
        <f t="shared" si="188"/>
        <v>3.4627575277337561</v>
      </c>
      <c r="O1304" s="54">
        <v>0.40682724252491692</v>
      </c>
      <c r="P1304" s="56">
        <f t="shared" si="191"/>
        <v>6.1510381227221834E-2</v>
      </c>
    </row>
    <row r="1305" spans="1:16" x14ac:dyDescent="0.2">
      <c r="A1305" s="78">
        <f t="shared" si="192"/>
        <v>341</v>
      </c>
      <c r="B1305" s="57" t="s">
        <v>298</v>
      </c>
      <c r="C1305" s="57">
        <v>1523.2</v>
      </c>
      <c r="D1305" s="57"/>
      <c r="E1305" s="57"/>
      <c r="F1305" s="57">
        <f t="shared" si="193"/>
        <v>1523.2</v>
      </c>
      <c r="G1305" s="57">
        <v>32</v>
      </c>
      <c r="H1305" s="57"/>
      <c r="I1305" s="57"/>
      <c r="J1305" s="57">
        <f t="shared" si="187"/>
        <v>32</v>
      </c>
      <c r="K1305" s="56">
        <f t="shared" si="189"/>
        <v>1.2678288431061807E-2</v>
      </c>
      <c r="L1305" s="54">
        <f t="shared" si="190"/>
        <v>46.656101426307451</v>
      </c>
      <c r="M1305" s="54">
        <f t="shared" si="186"/>
        <v>10.264342313787639</v>
      </c>
      <c r="N1305" s="54">
        <f t="shared" si="188"/>
        <v>22.161648177496037</v>
      </c>
      <c r="O1305" s="54">
        <v>2.6036943521594682</v>
      </c>
      <c r="P1305" s="56">
        <f t="shared" si="191"/>
        <v>5.3627748338859367E-2</v>
      </c>
    </row>
    <row r="1306" spans="1:16" x14ac:dyDescent="0.2">
      <c r="A1306" s="78">
        <f t="shared" si="192"/>
        <v>342</v>
      </c>
      <c r="B1306" s="57" t="s">
        <v>299</v>
      </c>
      <c r="C1306" s="57">
        <v>747.1</v>
      </c>
      <c r="D1306" s="57"/>
      <c r="E1306" s="57"/>
      <c r="F1306" s="57">
        <f t="shared" si="193"/>
        <v>747.1</v>
      </c>
      <c r="G1306" s="57">
        <v>17</v>
      </c>
      <c r="H1306" s="57"/>
      <c r="I1306" s="57"/>
      <c r="J1306" s="57">
        <f t="shared" si="187"/>
        <v>17</v>
      </c>
      <c r="K1306" s="56">
        <f t="shared" si="189"/>
        <v>6.735340729001585E-3</v>
      </c>
      <c r="L1306" s="54">
        <f t="shared" si="190"/>
        <v>24.786053882725835</v>
      </c>
      <c r="M1306" s="54">
        <f t="shared" si="186"/>
        <v>5.4529318541996838</v>
      </c>
      <c r="N1306" s="54">
        <f t="shared" si="188"/>
        <v>11.773375594294771</v>
      </c>
      <c r="O1306" s="54">
        <v>1.3832126245847174</v>
      </c>
      <c r="P1306" s="56">
        <f t="shared" si="191"/>
        <v>5.8085362007502347E-2</v>
      </c>
    </row>
    <row r="1307" spans="1:16" x14ac:dyDescent="0.2">
      <c r="A1307" s="78">
        <f t="shared" si="192"/>
        <v>343</v>
      </c>
      <c r="B1307" s="57" t="s">
        <v>300</v>
      </c>
      <c r="C1307" s="57">
        <v>139.6</v>
      </c>
      <c r="D1307" s="57"/>
      <c r="E1307" s="57"/>
      <c r="F1307" s="57">
        <f t="shared" si="193"/>
        <v>139.6</v>
      </c>
      <c r="G1307" s="57">
        <v>3</v>
      </c>
      <c r="H1307" s="57"/>
      <c r="I1307" s="57"/>
      <c r="J1307" s="57">
        <f t="shared" si="187"/>
        <v>3</v>
      </c>
      <c r="K1307" s="56">
        <f t="shared" si="189"/>
        <v>1.1885895404120444E-3</v>
      </c>
      <c r="L1307" s="54">
        <f t="shared" si="190"/>
        <v>4.3740095087163233</v>
      </c>
      <c r="M1307" s="54">
        <f t="shared" si="186"/>
        <v>0.96228209191759118</v>
      </c>
      <c r="N1307" s="54">
        <f t="shared" si="188"/>
        <v>2.0776545166402536</v>
      </c>
      <c r="O1307" s="54">
        <v>0.24409634551495016</v>
      </c>
      <c r="P1307" s="56">
        <f t="shared" si="191"/>
        <v>5.4857037699062451E-2</v>
      </c>
    </row>
    <row r="1308" spans="1:16" x14ac:dyDescent="0.2">
      <c r="A1308" s="78">
        <f t="shared" si="192"/>
        <v>344</v>
      </c>
      <c r="B1308" s="57" t="s">
        <v>301</v>
      </c>
      <c r="C1308" s="57">
        <v>127.4</v>
      </c>
      <c r="D1308" s="57"/>
      <c r="E1308" s="57"/>
      <c r="F1308" s="57">
        <f t="shared" si="193"/>
        <v>127.4</v>
      </c>
      <c r="G1308" s="57">
        <v>3</v>
      </c>
      <c r="H1308" s="57"/>
      <c r="I1308" s="57"/>
      <c r="J1308" s="57">
        <f t="shared" si="187"/>
        <v>3</v>
      </c>
      <c r="K1308" s="56">
        <f t="shared" si="189"/>
        <v>1.1885895404120444E-3</v>
      </c>
      <c r="L1308" s="54">
        <f t="shared" si="190"/>
        <v>4.3740095087163233</v>
      </c>
      <c r="M1308" s="54">
        <f t="shared" ref="M1308:M1316" si="194">L1308*0.22</f>
        <v>0.96228209191759118</v>
      </c>
      <c r="N1308" s="54">
        <f t="shared" si="188"/>
        <v>2.0776545166402536</v>
      </c>
      <c r="O1308" s="54">
        <v>0.24409634551495016</v>
      </c>
      <c r="P1308" s="56">
        <f t="shared" si="191"/>
        <v>6.0110223412787427E-2</v>
      </c>
    </row>
    <row r="1309" spans="1:16" x14ac:dyDescent="0.2">
      <c r="A1309" s="78">
        <f t="shared" si="192"/>
        <v>345</v>
      </c>
      <c r="B1309" s="57" t="s">
        <v>302</v>
      </c>
      <c r="C1309" s="57">
        <v>112.8</v>
      </c>
      <c r="D1309" s="57"/>
      <c r="E1309" s="57"/>
      <c r="F1309" s="57">
        <f t="shared" si="193"/>
        <v>112.8</v>
      </c>
      <c r="G1309" s="57">
        <v>3</v>
      </c>
      <c r="H1309" s="57"/>
      <c r="I1309" s="57"/>
      <c r="J1309" s="57">
        <f t="shared" si="187"/>
        <v>3</v>
      </c>
      <c r="K1309" s="56">
        <f t="shared" si="189"/>
        <v>1.1885895404120444E-3</v>
      </c>
      <c r="L1309" s="54">
        <f t="shared" si="190"/>
        <v>4.3740095087163233</v>
      </c>
      <c r="M1309" s="54">
        <f t="shared" si="194"/>
        <v>0.96228209191759118</v>
      </c>
      <c r="N1309" s="54">
        <f t="shared" si="188"/>
        <v>2.0776545166402536</v>
      </c>
      <c r="O1309" s="54">
        <v>0.24409634551495016</v>
      </c>
      <c r="P1309" s="56">
        <f t="shared" si="191"/>
        <v>6.7890447365151763E-2</v>
      </c>
    </row>
    <row r="1310" spans="1:16" x14ac:dyDescent="0.2">
      <c r="A1310" s="78">
        <f t="shared" si="192"/>
        <v>346</v>
      </c>
      <c r="B1310" s="57" t="s">
        <v>303</v>
      </c>
      <c r="C1310" s="57">
        <v>84.2</v>
      </c>
      <c r="D1310" s="57"/>
      <c r="E1310" s="57"/>
      <c r="F1310" s="57">
        <f t="shared" si="193"/>
        <v>84.2</v>
      </c>
      <c r="G1310" s="57">
        <v>3</v>
      </c>
      <c r="H1310" s="57"/>
      <c r="I1310" s="57"/>
      <c r="J1310" s="57">
        <f t="shared" si="187"/>
        <v>3</v>
      </c>
      <c r="K1310" s="56">
        <f t="shared" si="189"/>
        <v>1.1885895404120444E-3</v>
      </c>
      <c r="L1310" s="54">
        <f t="shared" si="190"/>
        <v>4.3740095087163233</v>
      </c>
      <c r="M1310" s="54">
        <f t="shared" si="194"/>
        <v>0.96228209191759118</v>
      </c>
      <c r="N1310" s="54">
        <f t="shared" si="188"/>
        <v>2.0776545166402536</v>
      </c>
      <c r="O1310" s="54">
        <v>0.24409634551495016</v>
      </c>
      <c r="P1310" s="56">
        <f t="shared" si="191"/>
        <v>9.095062307350496E-2</v>
      </c>
    </row>
    <row r="1311" spans="1:16" x14ac:dyDescent="0.2">
      <c r="A1311" s="78">
        <f t="shared" si="192"/>
        <v>347</v>
      </c>
      <c r="B1311" s="57" t="s">
        <v>304</v>
      </c>
      <c r="C1311" s="57">
        <v>151.6</v>
      </c>
      <c r="D1311" s="57"/>
      <c r="E1311" s="57"/>
      <c r="F1311" s="57">
        <f t="shared" si="193"/>
        <v>151.6</v>
      </c>
      <c r="G1311" s="57">
        <v>4</v>
      </c>
      <c r="H1311" s="57"/>
      <c r="I1311" s="57"/>
      <c r="J1311" s="57">
        <f t="shared" si="187"/>
        <v>4</v>
      </c>
      <c r="K1311" s="56">
        <f t="shared" si="189"/>
        <v>1.5847860538827259E-3</v>
      </c>
      <c r="L1311" s="54">
        <f t="shared" si="190"/>
        <v>5.8320126782884314</v>
      </c>
      <c r="M1311" s="54">
        <f t="shared" si="194"/>
        <v>1.2830427892234548</v>
      </c>
      <c r="N1311" s="54">
        <f t="shared" si="188"/>
        <v>2.7702060221870046</v>
      </c>
      <c r="O1311" s="54">
        <v>0.32546179401993353</v>
      </c>
      <c r="P1311" s="56">
        <f t="shared" si="191"/>
        <v>6.7353055961205971E-2</v>
      </c>
    </row>
    <row r="1312" spans="1:16" x14ac:dyDescent="0.2">
      <c r="A1312" s="78">
        <f t="shared" si="192"/>
        <v>348</v>
      </c>
      <c r="B1312" s="57" t="s">
        <v>305</v>
      </c>
      <c r="C1312" s="57">
        <v>45.6</v>
      </c>
      <c r="D1312" s="57"/>
      <c r="E1312" s="57"/>
      <c r="F1312" s="57">
        <f t="shared" si="193"/>
        <v>45.6</v>
      </c>
      <c r="G1312" s="57">
        <v>1</v>
      </c>
      <c r="H1312" s="57"/>
      <c r="I1312" s="57"/>
      <c r="J1312" s="57">
        <f t="shared" si="187"/>
        <v>1</v>
      </c>
      <c r="K1312" s="56">
        <f t="shared" si="189"/>
        <v>3.9619651347068147E-4</v>
      </c>
      <c r="L1312" s="54">
        <f t="shared" si="190"/>
        <v>1.4580031695721078</v>
      </c>
      <c r="M1312" s="54">
        <f t="shared" si="194"/>
        <v>0.32076069730586371</v>
      </c>
      <c r="N1312" s="54">
        <f t="shared" si="188"/>
        <v>0.69255150554675116</v>
      </c>
      <c r="O1312" s="54">
        <v>8.1365448504983381E-2</v>
      </c>
      <c r="P1312" s="56">
        <f t="shared" si="191"/>
        <v>5.5979842564247935E-2</v>
      </c>
    </row>
    <row r="1313" spans="1:16" x14ac:dyDescent="0.2">
      <c r="A1313" s="78">
        <f t="shared" si="192"/>
        <v>349</v>
      </c>
      <c r="B1313" s="57" t="s">
        <v>306</v>
      </c>
      <c r="C1313" s="57">
        <v>193.6</v>
      </c>
      <c r="D1313" s="57"/>
      <c r="E1313" s="57"/>
      <c r="F1313" s="57">
        <f t="shared" si="193"/>
        <v>193.6</v>
      </c>
      <c r="G1313" s="57">
        <v>3</v>
      </c>
      <c r="H1313" s="57"/>
      <c r="I1313" s="57"/>
      <c r="J1313" s="57">
        <f t="shared" si="187"/>
        <v>3</v>
      </c>
      <c r="K1313" s="56">
        <f t="shared" si="189"/>
        <v>1.1885895404120444E-3</v>
      </c>
      <c r="L1313" s="54">
        <f t="shared" si="190"/>
        <v>4.3740095087163233</v>
      </c>
      <c r="M1313" s="54">
        <f t="shared" si="194"/>
        <v>0.96228209191759118</v>
      </c>
      <c r="N1313" s="54">
        <f t="shared" si="188"/>
        <v>2.0776545166402536</v>
      </c>
      <c r="O1313" s="54">
        <v>0.24409634551495016</v>
      </c>
      <c r="P1313" s="56">
        <f t="shared" si="191"/>
        <v>3.9556004456555362E-2</v>
      </c>
    </row>
    <row r="1314" spans="1:16" x14ac:dyDescent="0.2">
      <c r="A1314" s="78">
        <f t="shared" si="192"/>
        <v>350</v>
      </c>
      <c r="B1314" s="57" t="s">
        <v>1007</v>
      </c>
      <c r="C1314" s="57">
        <v>743</v>
      </c>
      <c r="D1314" s="57"/>
      <c r="E1314" s="57"/>
      <c r="F1314" s="57">
        <f t="shared" si="193"/>
        <v>743</v>
      </c>
      <c r="G1314" s="57">
        <v>24</v>
      </c>
      <c r="H1314" s="57"/>
      <c r="I1314" s="57"/>
      <c r="J1314" s="57">
        <f t="shared" si="187"/>
        <v>24</v>
      </c>
      <c r="K1314" s="56">
        <f t="shared" si="189"/>
        <v>9.5087163232963554E-3</v>
      </c>
      <c r="L1314" s="54">
        <f t="shared" si="190"/>
        <v>34.992076069730587</v>
      </c>
      <c r="M1314" s="54">
        <f t="shared" si="194"/>
        <v>7.6982567353407294</v>
      </c>
      <c r="N1314" s="54">
        <f t="shared" si="188"/>
        <v>16.621236133122029</v>
      </c>
      <c r="O1314" s="54">
        <v>1.9527707641196013</v>
      </c>
      <c r="P1314" s="56">
        <f t="shared" si="191"/>
        <v>8.2455369720475027E-2</v>
      </c>
    </row>
    <row r="1315" spans="1:16" x14ac:dyDescent="0.2">
      <c r="A1315" s="78">
        <f t="shared" si="192"/>
        <v>351</v>
      </c>
      <c r="B1315" s="57" t="s">
        <v>1433</v>
      </c>
      <c r="C1315" s="57">
        <v>1518.08</v>
      </c>
      <c r="D1315" s="57"/>
      <c r="E1315" s="57"/>
      <c r="F1315" s="57">
        <v>1518.08</v>
      </c>
      <c r="G1315" s="57">
        <v>65</v>
      </c>
      <c r="H1315" s="57"/>
      <c r="I1315" s="57"/>
      <c r="J1315" s="57">
        <f t="shared" si="187"/>
        <v>65</v>
      </c>
      <c r="K1315" s="56">
        <f t="shared" si="189"/>
        <v>2.5752773375594295E-2</v>
      </c>
      <c r="L1315" s="54">
        <f t="shared" si="190"/>
        <v>94.770206022187011</v>
      </c>
      <c r="M1315" s="54">
        <f t="shared" si="194"/>
        <v>20.849445324881142</v>
      </c>
      <c r="N1315" s="54">
        <f t="shared" si="188"/>
        <v>45.015847860538827</v>
      </c>
      <c r="O1315" s="54">
        <v>5.2887541528239197</v>
      </c>
      <c r="P1315" s="56">
        <f t="shared" si="191"/>
        <v>0.10929875458502246</v>
      </c>
    </row>
    <row r="1316" spans="1:16" x14ac:dyDescent="0.2">
      <c r="A1316" s="78">
        <f t="shared" si="192"/>
        <v>352</v>
      </c>
      <c r="B1316" s="57" t="s">
        <v>2515</v>
      </c>
      <c r="C1316" s="57">
        <v>320.7</v>
      </c>
      <c r="D1316" s="57"/>
      <c r="E1316" s="57"/>
      <c r="F1316" s="57">
        <f>C1316+D1316+E1316</f>
        <v>320.7</v>
      </c>
      <c r="G1316" s="57">
        <v>8</v>
      </c>
      <c r="H1316" s="57"/>
      <c r="I1316" s="57"/>
      <c r="J1316" s="57">
        <f t="shared" si="187"/>
        <v>8</v>
      </c>
      <c r="K1316" s="56">
        <f t="shared" si="189"/>
        <v>3.1695721077654518E-3</v>
      </c>
      <c r="L1316" s="54">
        <f t="shared" si="190"/>
        <v>11.664025356576863</v>
      </c>
      <c r="M1316" s="54">
        <f t="shared" si="194"/>
        <v>2.5660855784469097</v>
      </c>
      <c r="N1316" s="54">
        <f t="shared" si="188"/>
        <v>5.5404120443740092</v>
      </c>
      <c r="O1316" s="54">
        <v>0.65092358803986705</v>
      </c>
      <c r="P1316" s="56">
        <f t="shared" si="191"/>
        <v>6.3677725498714213E-2</v>
      </c>
    </row>
    <row r="1317" spans="1:16" x14ac:dyDescent="0.2">
      <c r="A1317" s="78">
        <f t="shared" si="192"/>
        <v>353</v>
      </c>
      <c r="B1317" s="57" t="s">
        <v>2516</v>
      </c>
      <c r="C1317" s="57">
        <v>352.5</v>
      </c>
      <c r="D1317" s="57"/>
      <c r="E1317" s="57"/>
      <c r="F1317" s="57">
        <f t="shared" ref="F1317:F1329" si="195">C1317+D1317+E1317</f>
        <v>352.5</v>
      </c>
      <c r="G1317" s="57">
        <v>8</v>
      </c>
      <c r="H1317" s="57"/>
      <c r="I1317" s="57"/>
      <c r="J1317" s="57">
        <f t="shared" si="187"/>
        <v>8</v>
      </c>
      <c r="K1317" s="56">
        <f t="shared" si="189"/>
        <v>3.1695721077654518E-3</v>
      </c>
      <c r="L1317" s="54">
        <f t="shared" si="190"/>
        <v>11.664025356576863</v>
      </c>
      <c r="M1317" s="54">
        <f t="shared" ref="M1317:M1329" si="196">L1317*0.22</f>
        <v>2.5660855784469097</v>
      </c>
      <c r="N1317" s="54">
        <f t="shared" si="188"/>
        <v>5.5404120443740092</v>
      </c>
      <c r="O1317" s="54">
        <v>0.65092358803986705</v>
      </c>
      <c r="P1317" s="56">
        <f t="shared" si="191"/>
        <v>5.7933181751596168E-2</v>
      </c>
    </row>
    <row r="1318" spans="1:16" x14ac:dyDescent="0.2">
      <c r="A1318" s="78">
        <f t="shared" si="192"/>
        <v>354</v>
      </c>
      <c r="B1318" s="57" t="s">
        <v>2517</v>
      </c>
      <c r="C1318" s="57">
        <v>399.4</v>
      </c>
      <c r="D1318" s="57"/>
      <c r="E1318" s="57"/>
      <c r="F1318" s="57">
        <f t="shared" si="195"/>
        <v>399.4</v>
      </c>
      <c r="G1318" s="57">
        <v>8</v>
      </c>
      <c r="H1318" s="57"/>
      <c r="I1318" s="57"/>
      <c r="J1318" s="57">
        <f t="shared" si="187"/>
        <v>8</v>
      </c>
      <c r="K1318" s="56">
        <f t="shared" si="189"/>
        <v>3.1695721077654518E-3</v>
      </c>
      <c r="L1318" s="54">
        <f t="shared" si="190"/>
        <v>11.664025356576863</v>
      </c>
      <c r="M1318" s="54">
        <f t="shared" si="196"/>
        <v>2.5660855784469097</v>
      </c>
      <c r="N1318" s="54">
        <f t="shared" si="188"/>
        <v>5.5404120443740092</v>
      </c>
      <c r="O1318" s="54">
        <v>0.65092358803986705</v>
      </c>
      <c r="P1318" s="56">
        <f t="shared" si="191"/>
        <v>5.1130311886423759E-2</v>
      </c>
    </row>
    <row r="1319" spans="1:16" x14ac:dyDescent="0.2">
      <c r="A1319" s="78">
        <f t="shared" si="192"/>
        <v>355</v>
      </c>
      <c r="B1319" s="57" t="s">
        <v>2518</v>
      </c>
      <c r="C1319" s="57">
        <v>381.3</v>
      </c>
      <c r="D1319" s="57"/>
      <c r="E1319" s="57"/>
      <c r="F1319" s="57">
        <f t="shared" si="195"/>
        <v>381.3</v>
      </c>
      <c r="G1319" s="57">
        <v>8</v>
      </c>
      <c r="H1319" s="57"/>
      <c r="I1319" s="57"/>
      <c r="J1319" s="57">
        <f t="shared" si="187"/>
        <v>8</v>
      </c>
      <c r="K1319" s="56">
        <f t="shared" si="189"/>
        <v>3.1695721077654518E-3</v>
      </c>
      <c r="L1319" s="54">
        <f t="shared" si="190"/>
        <v>11.664025356576863</v>
      </c>
      <c r="M1319" s="54">
        <f t="shared" si="196"/>
        <v>2.5660855784469097</v>
      </c>
      <c r="N1319" s="54">
        <f t="shared" si="188"/>
        <v>5.5404120443740092</v>
      </c>
      <c r="O1319" s="54">
        <v>0.65092358803986705</v>
      </c>
      <c r="P1319" s="56">
        <f t="shared" si="191"/>
        <v>5.3557426088218327E-2</v>
      </c>
    </row>
    <row r="1320" spans="1:16" x14ac:dyDescent="0.2">
      <c r="A1320" s="78">
        <f t="shared" si="192"/>
        <v>356</v>
      </c>
      <c r="B1320" s="57" t="s">
        <v>2519</v>
      </c>
      <c r="C1320" s="57">
        <v>351.4</v>
      </c>
      <c r="D1320" s="57"/>
      <c r="E1320" s="57"/>
      <c r="F1320" s="57">
        <f t="shared" si="195"/>
        <v>351.4</v>
      </c>
      <c r="G1320" s="57">
        <v>8</v>
      </c>
      <c r="H1320" s="57"/>
      <c r="I1320" s="57"/>
      <c r="J1320" s="57">
        <f t="shared" si="187"/>
        <v>8</v>
      </c>
      <c r="K1320" s="56">
        <f t="shared" si="189"/>
        <v>3.1695721077654518E-3</v>
      </c>
      <c r="L1320" s="54">
        <f t="shared" si="190"/>
        <v>11.664025356576863</v>
      </c>
      <c r="M1320" s="54">
        <f t="shared" si="196"/>
        <v>2.5660855784469097</v>
      </c>
      <c r="N1320" s="54">
        <f t="shared" si="188"/>
        <v>5.5404120443740092</v>
      </c>
      <c r="O1320" s="54">
        <v>0.65092358803986705</v>
      </c>
      <c r="P1320" s="56">
        <f t="shared" si="191"/>
        <v>5.8114532064421312E-2</v>
      </c>
    </row>
    <row r="1321" spans="1:16" x14ac:dyDescent="0.2">
      <c r="A1321" s="78">
        <f t="shared" si="192"/>
        <v>357</v>
      </c>
      <c r="B1321" s="57" t="s">
        <v>2520</v>
      </c>
      <c r="C1321" s="57">
        <v>381.3</v>
      </c>
      <c r="D1321" s="57"/>
      <c r="E1321" s="57"/>
      <c r="F1321" s="57">
        <f t="shared" si="195"/>
        <v>381.3</v>
      </c>
      <c r="G1321" s="57">
        <v>8</v>
      </c>
      <c r="H1321" s="57"/>
      <c r="I1321" s="57"/>
      <c r="J1321" s="57">
        <f t="shared" si="187"/>
        <v>8</v>
      </c>
      <c r="K1321" s="56">
        <f t="shared" si="189"/>
        <v>3.1695721077654518E-3</v>
      </c>
      <c r="L1321" s="54">
        <f t="shared" si="190"/>
        <v>11.664025356576863</v>
      </c>
      <c r="M1321" s="54">
        <f t="shared" si="196"/>
        <v>2.5660855784469097</v>
      </c>
      <c r="N1321" s="54">
        <f t="shared" si="188"/>
        <v>5.5404120443740092</v>
      </c>
      <c r="O1321" s="54">
        <v>0.65092358803986705</v>
      </c>
      <c r="P1321" s="56">
        <f t="shared" si="191"/>
        <v>5.3557426088218327E-2</v>
      </c>
    </row>
    <row r="1322" spans="1:16" x14ac:dyDescent="0.2">
      <c r="A1322" s="78">
        <f t="shared" si="192"/>
        <v>358</v>
      </c>
      <c r="B1322" s="57" t="s">
        <v>2521</v>
      </c>
      <c r="C1322" s="57">
        <v>125.1</v>
      </c>
      <c r="D1322" s="57"/>
      <c r="E1322" s="57"/>
      <c r="F1322" s="57">
        <f t="shared" si="195"/>
        <v>125.1</v>
      </c>
      <c r="G1322" s="57">
        <v>3</v>
      </c>
      <c r="H1322" s="57"/>
      <c r="I1322" s="57"/>
      <c r="J1322" s="57">
        <f t="shared" si="187"/>
        <v>3</v>
      </c>
      <c r="K1322" s="56">
        <f t="shared" si="189"/>
        <v>1.1885895404120444E-3</v>
      </c>
      <c r="L1322" s="54">
        <f t="shared" si="190"/>
        <v>4.3740095087163233</v>
      </c>
      <c r="M1322" s="54">
        <f t="shared" si="196"/>
        <v>0.96228209191759118</v>
      </c>
      <c r="N1322" s="54">
        <f t="shared" si="188"/>
        <v>2.0776545166402536</v>
      </c>
      <c r="O1322" s="54">
        <v>0.24409634551495016</v>
      </c>
      <c r="P1322" s="56">
        <f t="shared" si="191"/>
        <v>6.1215367408386241E-2</v>
      </c>
    </row>
    <row r="1323" spans="1:16" x14ac:dyDescent="0.2">
      <c r="A1323" s="78">
        <f t="shared" si="192"/>
        <v>359</v>
      </c>
      <c r="B1323" s="57" t="s">
        <v>2522</v>
      </c>
      <c r="C1323" s="57">
        <v>120.3</v>
      </c>
      <c r="D1323" s="57"/>
      <c r="E1323" s="57"/>
      <c r="F1323" s="57">
        <f t="shared" si="195"/>
        <v>120.3</v>
      </c>
      <c r="G1323" s="57">
        <v>4</v>
      </c>
      <c r="H1323" s="57"/>
      <c r="I1323" s="57"/>
      <c r="J1323" s="57">
        <f t="shared" si="187"/>
        <v>4</v>
      </c>
      <c r="K1323" s="56">
        <f t="shared" si="189"/>
        <v>1.5847860538827259E-3</v>
      </c>
      <c r="L1323" s="54">
        <f t="shared" si="190"/>
        <v>5.8320126782884314</v>
      </c>
      <c r="M1323" s="54">
        <f t="shared" si="196"/>
        <v>1.2830427892234548</v>
      </c>
      <c r="N1323" s="54">
        <f t="shared" si="188"/>
        <v>2.7702060221870046</v>
      </c>
      <c r="O1323" s="54">
        <v>0.32546179401993353</v>
      </c>
      <c r="P1323" s="56">
        <f t="shared" si="191"/>
        <v>8.4877167778211346E-2</v>
      </c>
    </row>
    <row r="1324" spans="1:16" x14ac:dyDescent="0.2">
      <c r="A1324" s="78">
        <f t="shared" si="192"/>
        <v>360</v>
      </c>
      <c r="B1324" s="57" t="s">
        <v>2523</v>
      </c>
      <c r="C1324" s="57">
        <v>342.6</v>
      </c>
      <c r="D1324" s="57"/>
      <c r="E1324" s="57"/>
      <c r="F1324" s="57">
        <f t="shared" si="195"/>
        <v>342.6</v>
      </c>
      <c r="G1324" s="57">
        <v>8</v>
      </c>
      <c r="H1324" s="57"/>
      <c r="I1324" s="57"/>
      <c r="J1324" s="57">
        <f t="shared" si="187"/>
        <v>8</v>
      </c>
      <c r="K1324" s="56">
        <f t="shared" si="189"/>
        <v>3.1695721077654518E-3</v>
      </c>
      <c r="L1324" s="54">
        <f t="shared" si="190"/>
        <v>11.664025356576863</v>
      </c>
      <c r="M1324" s="54">
        <f t="shared" si="196"/>
        <v>2.5660855784469097</v>
      </c>
      <c r="N1324" s="54">
        <f t="shared" si="188"/>
        <v>5.5404120443740092</v>
      </c>
      <c r="O1324" s="54">
        <v>0.65092358803986705</v>
      </c>
      <c r="P1324" s="56">
        <f t="shared" si="191"/>
        <v>5.9607257931808662E-2</v>
      </c>
    </row>
    <row r="1325" spans="1:16" x14ac:dyDescent="0.2">
      <c r="A1325" s="78">
        <f t="shared" si="192"/>
        <v>361</v>
      </c>
      <c r="B1325" s="57" t="s">
        <v>2524</v>
      </c>
      <c r="C1325" s="57">
        <v>341.6</v>
      </c>
      <c r="D1325" s="57"/>
      <c r="E1325" s="57"/>
      <c r="F1325" s="57">
        <f t="shared" si="195"/>
        <v>341.6</v>
      </c>
      <c r="G1325" s="57">
        <v>8</v>
      </c>
      <c r="H1325" s="57"/>
      <c r="I1325" s="57"/>
      <c r="J1325" s="57">
        <f t="shared" si="187"/>
        <v>8</v>
      </c>
      <c r="K1325" s="56">
        <f t="shared" si="189"/>
        <v>3.1695721077654518E-3</v>
      </c>
      <c r="L1325" s="54">
        <f t="shared" si="190"/>
        <v>11.664025356576863</v>
      </c>
      <c r="M1325" s="54">
        <f t="shared" si="196"/>
        <v>2.5660855784469097</v>
      </c>
      <c r="N1325" s="54">
        <f t="shared" si="188"/>
        <v>5.5404120443740092</v>
      </c>
      <c r="O1325" s="54">
        <v>0.65092358803986705</v>
      </c>
      <c r="P1325" s="56">
        <f t="shared" si="191"/>
        <v>5.9781752246597326E-2</v>
      </c>
    </row>
    <row r="1326" spans="1:16" x14ac:dyDescent="0.2">
      <c r="A1326" s="78">
        <f t="shared" si="192"/>
        <v>362</v>
      </c>
      <c r="B1326" s="57" t="s">
        <v>2525</v>
      </c>
      <c r="C1326" s="57">
        <v>348.8</v>
      </c>
      <c r="D1326" s="57"/>
      <c r="E1326" s="57"/>
      <c r="F1326" s="57">
        <f t="shared" si="195"/>
        <v>348.8</v>
      </c>
      <c r="G1326" s="57">
        <v>8</v>
      </c>
      <c r="H1326" s="57"/>
      <c r="I1326" s="57"/>
      <c r="J1326" s="57">
        <f t="shared" si="187"/>
        <v>8</v>
      </c>
      <c r="K1326" s="56">
        <f t="shared" si="189"/>
        <v>3.1695721077654518E-3</v>
      </c>
      <c r="L1326" s="54">
        <f t="shared" si="190"/>
        <v>11.664025356576863</v>
      </c>
      <c r="M1326" s="54">
        <f t="shared" si="196"/>
        <v>2.5660855784469097</v>
      </c>
      <c r="N1326" s="54">
        <f t="shared" si="188"/>
        <v>5.5404120443740092</v>
      </c>
      <c r="O1326" s="54">
        <v>0.65092358803986705</v>
      </c>
      <c r="P1326" s="56">
        <f t="shared" si="191"/>
        <v>5.8547725250681332E-2</v>
      </c>
    </row>
    <row r="1327" spans="1:16" x14ac:dyDescent="0.2">
      <c r="A1327" s="78">
        <f t="shared" si="192"/>
        <v>363</v>
      </c>
      <c r="B1327" s="57" t="s">
        <v>2526</v>
      </c>
      <c r="C1327" s="57">
        <v>348.5</v>
      </c>
      <c r="D1327" s="57"/>
      <c r="E1327" s="57"/>
      <c r="F1327" s="57">
        <f t="shared" si="195"/>
        <v>348.5</v>
      </c>
      <c r="G1327" s="57">
        <v>8</v>
      </c>
      <c r="H1327" s="57"/>
      <c r="I1327" s="57"/>
      <c r="J1327" s="57">
        <f t="shared" si="187"/>
        <v>8</v>
      </c>
      <c r="K1327" s="56">
        <f t="shared" si="189"/>
        <v>3.1695721077654518E-3</v>
      </c>
      <c r="L1327" s="54">
        <f t="shared" si="190"/>
        <v>11.664025356576863</v>
      </c>
      <c r="M1327" s="54">
        <f t="shared" si="196"/>
        <v>2.5660855784469097</v>
      </c>
      <c r="N1327" s="54">
        <f t="shared" si="188"/>
        <v>5.5404120443740092</v>
      </c>
      <c r="O1327" s="54">
        <v>0.65092358803986705</v>
      </c>
      <c r="P1327" s="56">
        <f t="shared" si="191"/>
        <v>5.8598125014168286E-2</v>
      </c>
    </row>
    <row r="1328" spans="1:16" x14ac:dyDescent="0.2">
      <c r="A1328" s="78">
        <f t="shared" si="192"/>
        <v>364</v>
      </c>
      <c r="B1328" s="57" t="s">
        <v>2527</v>
      </c>
      <c r="C1328" s="57">
        <v>713.6</v>
      </c>
      <c r="D1328" s="57"/>
      <c r="E1328" s="57"/>
      <c r="F1328" s="57">
        <f t="shared" si="195"/>
        <v>713.6</v>
      </c>
      <c r="G1328" s="57">
        <v>12</v>
      </c>
      <c r="H1328" s="57"/>
      <c r="I1328" s="57"/>
      <c r="J1328" s="57">
        <f t="shared" si="187"/>
        <v>12</v>
      </c>
      <c r="K1328" s="56">
        <f t="shared" si="189"/>
        <v>4.7543581616481777E-3</v>
      </c>
      <c r="L1328" s="54">
        <f t="shared" si="190"/>
        <v>17.496038034865293</v>
      </c>
      <c r="M1328" s="54">
        <f t="shared" si="196"/>
        <v>3.8491283676703647</v>
      </c>
      <c r="N1328" s="54">
        <f t="shared" si="188"/>
        <v>8.3106180665610143</v>
      </c>
      <c r="O1328" s="54">
        <v>0.97638538205980063</v>
      </c>
      <c r="P1328" s="56">
        <f t="shared" si="191"/>
        <v>4.2926246988728239E-2</v>
      </c>
    </row>
    <row r="1329" spans="1:16" x14ac:dyDescent="0.2">
      <c r="A1329" s="78">
        <f t="shared" si="192"/>
        <v>365</v>
      </c>
      <c r="B1329" s="57" t="s">
        <v>2528</v>
      </c>
      <c r="C1329" s="57">
        <v>343.6</v>
      </c>
      <c r="D1329" s="57"/>
      <c r="E1329" s="57"/>
      <c r="F1329" s="57">
        <f t="shared" si="195"/>
        <v>343.6</v>
      </c>
      <c r="G1329" s="57">
        <v>8</v>
      </c>
      <c r="H1329" s="57"/>
      <c r="I1329" s="57"/>
      <c r="J1329" s="57">
        <f t="shared" si="187"/>
        <v>8</v>
      </c>
      <c r="K1329" s="56">
        <f t="shared" si="189"/>
        <v>3.1695721077654518E-3</v>
      </c>
      <c r="L1329" s="54">
        <f t="shared" si="190"/>
        <v>11.664025356576863</v>
      </c>
      <c r="M1329" s="54">
        <f t="shared" si="196"/>
        <v>2.5660855784469097</v>
      </c>
      <c r="N1329" s="54">
        <f t="shared" si="188"/>
        <v>5.5404120443740092</v>
      </c>
      <c r="O1329" s="54">
        <v>0.65092358803986705</v>
      </c>
      <c r="P1329" s="56">
        <f t="shared" si="191"/>
        <v>5.9433779299876741E-2</v>
      </c>
    </row>
    <row r="1330" spans="1:16" x14ac:dyDescent="0.2">
      <c r="A1330" s="33"/>
      <c r="B1330" s="33" t="s">
        <v>1276</v>
      </c>
      <c r="C1330" s="168">
        <f>SUM(C965:C1329)</f>
        <v>213586.68000000002</v>
      </c>
      <c r="D1330" s="168">
        <f t="shared" ref="D1330:O1330" si="197">SUM(D965:D1329)</f>
        <v>1296.5999999999997</v>
      </c>
      <c r="E1330" s="168">
        <f t="shared" si="197"/>
        <v>9187.4800000000014</v>
      </c>
      <c r="F1330" s="168">
        <f t="shared" si="197"/>
        <v>224070.7600000001</v>
      </c>
      <c r="G1330" s="168">
        <f t="shared" si="197"/>
        <v>4819</v>
      </c>
      <c r="H1330" s="168">
        <f t="shared" si="197"/>
        <v>35</v>
      </c>
      <c r="I1330" s="168">
        <f t="shared" si="197"/>
        <v>194</v>
      </c>
      <c r="J1330" s="168">
        <f t="shared" si="197"/>
        <v>5048</v>
      </c>
      <c r="K1330" s="215">
        <f t="shared" si="197"/>
        <v>1.9999999999999949</v>
      </c>
      <c r="L1330" s="168">
        <f t="shared" si="197"/>
        <v>7359.9999999999845</v>
      </c>
      <c r="M1330" s="168">
        <f t="shared" si="197"/>
        <v>1619.1999999999982</v>
      </c>
      <c r="N1330" s="168">
        <f t="shared" si="197"/>
        <v>3496.0000000000018</v>
      </c>
      <c r="O1330" s="168">
        <f t="shared" si="197"/>
        <v>392.10009634551369</v>
      </c>
      <c r="P1330" s="56">
        <f t="shared" si="191"/>
        <v>5.7425163802476913E-2</v>
      </c>
    </row>
    <row r="1331" spans="1:16" ht="15.75" x14ac:dyDescent="0.25">
      <c r="A1331" s="355" t="s">
        <v>1977</v>
      </c>
      <c r="B1331" s="355"/>
      <c r="C1331" s="355"/>
      <c r="D1331" s="355"/>
      <c r="E1331" s="355"/>
      <c r="F1331" s="355"/>
      <c r="G1331" s="355"/>
      <c r="H1331" s="355"/>
      <c r="I1331" s="355"/>
      <c r="J1331" s="355"/>
      <c r="K1331" s="355"/>
      <c r="L1331" s="355"/>
      <c r="M1331" s="355"/>
      <c r="N1331" s="355"/>
      <c r="O1331" s="355"/>
      <c r="P1331" s="355"/>
    </row>
    <row r="1332" spans="1:16" x14ac:dyDescent="0.2">
      <c r="A1332" s="57">
        <v>1</v>
      </c>
      <c r="B1332" s="57" t="s">
        <v>1578</v>
      </c>
      <c r="C1332" s="58">
        <v>2589.1999999999998</v>
      </c>
      <c r="D1332" s="57"/>
      <c r="E1332" s="60"/>
      <c r="F1332" s="57">
        <f t="shared" ref="F1332:F1384" si="198">C1332+D1332+E1332</f>
        <v>2589.1999999999998</v>
      </c>
      <c r="G1332" s="57">
        <v>64</v>
      </c>
      <c r="H1332" s="57"/>
      <c r="I1332" s="57">
        <v>2</v>
      </c>
      <c r="J1332" s="57">
        <f t="shared" ref="J1332:J1384" si="199">G1332+H1332+I1332</f>
        <v>66</v>
      </c>
      <c r="K1332" s="56">
        <f>2.5/$J$1385*J1332</f>
        <v>2.7587359973248619E-2</v>
      </c>
      <c r="L1332" s="54">
        <f>K1332*3680</f>
        <v>101.52148470155493</v>
      </c>
      <c r="M1332" s="54">
        <f>L1332*0.22</f>
        <v>22.334726634342083</v>
      </c>
      <c r="N1332" s="54">
        <f t="shared" ref="N1332:N1363" si="200">L1332*0.31</f>
        <v>31.471660257482025</v>
      </c>
      <c r="O1332" s="54">
        <v>6.931895941727368</v>
      </c>
      <c r="P1332" s="56">
        <f>(L1332+M1332+N1332+O1332)/F1332</f>
        <v>6.2667915779046193E-2</v>
      </c>
    </row>
    <row r="1333" spans="1:16" x14ac:dyDescent="0.2">
      <c r="A1333" s="57">
        <f>A1332+1</f>
        <v>2</v>
      </c>
      <c r="B1333" s="57" t="s">
        <v>1579</v>
      </c>
      <c r="C1333" s="58">
        <v>3208.2</v>
      </c>
      <c r="D1333" s="59"/>
      <c r="E1333" s="60"/>
      <c r="F1333" s="57">
        <f t="shared" si="198"/>
        <v>3208.2</v>
      </c>
      <c r="G1333" s="57">
        <v>79</v>
      </c>
      <c r="H1333" s="57"/>
      <c r="I1333" s="57">
        <v>1</v>
      </c>
      <c r="J1333" s="57">
        <f t="shared" si="199"/>
        <v>80</v>
      </c>
      <c r="K1333" s="56">
        <f t="shared" ref="K1333:K1384" si="201">2.5/$J$1385*J1333</f>
        <v>3.3439224209998328E-2</v>
      </c>
      <c r="L1333" s="54">
        <f t="shared" ref="L1333:L1384" si="202">K1333*3680</f>
        <v>123.05634509279385</v>
      </c>
      <c r="M1333" s="54">
        <f t="shared" ref="M1333:M1382" si="203">L1333*0.22</f>
        <v>27.072395920414646</v>
      </c>
      <c r="N1333" s="54">
        <f t="shared" si="200"/>
        <v>38.14746697876609</v>
      </c>
      <c r="O1333" s="54">
        <v>8.5565590530697211</v>
      </c>
      <c r="P1333" s="56">
        <f t="shared" ref="P1333:P1385" si="204">(L1333+M1333+N1333+O1333)/F1333</f>
        <v>6.1353022581211995E-2</v>
      </c>
    </row>
    <row r="1334" spans="1:16" x14ac:dyDescent="0.2">
      <c r="A1334" s="57">
        <f t="shared" ref="A1334:A1384" si="205">A1333+1</f>
        <v>3</v>
      </c>
      <c r="B1334" s="57" t="s">
        <v>1978</v>
      </c>
      <c r="C1334" s="58">
        <v>7422.1</v>
      </c>
      <c r="D1334" s="59"/>
      <c r="E1334" s="60"/>
      <c r="F1334" s="57">
        <f t="shared" si="198"/>
        <v>7422.1</v>
      </c>
      <c r="G1334" s="57">
        <v>174</v>
      </c>
      <c r="H1334" s="57"/>
      <c r="I1334" s="57">
        <v>2</v>
      </c>
      <c r="J1334" s="57">
        <f t="shared" si="199"/>
        <v>176</v>
      </c>
      <c r="K1334" s="56">
        <f t="shared" si="201"/>
        <v>7.3566293261996318E-2</v>
      </c>
      <c r="L1334" s="54">
        <f t="shared" si="202"/>
        <v>270.72395920414647</v>
      </c>
      <c r="M1334" s="54">
        <f t="shared" si="203"/>
        <v>59.559271024912221</v>
      </c>
      <c r="N1334" s="54">
        <f t="shared" si="200"/>
        <v>83.924427353285409</v>
      </c>
      <c r="O1334" s="54">
        <v>18.846092091571283</v>
      </c>
      <c r="P1334" s="56">
        <f t="shared" si="204"/>
        <v>5.8346525871911636E-2</v>
      </c>
    </row>
    <row r="1335" spans="1:16" x14ac:dyDescent="0.2">
      <c r="A1335" s="57">
        <f t="shared" si="205"/>
        <v>4</v>
      </c>
      <c r="B1335" s="57" t="s">
        <v>1581</v>
      </c>
      <c r="C1335" s="58">
        <v>3200.7</v>
      </c>
      <c r="D1335" s="59">
        <v>43.2</v>
      </c>
      <c r="E1335" s="60"/>
      <c r="F1335" s="57">
        <f t="shared" si="198"/>
        <v>3243.8999999999996</v>
      </c>
      <c r="G1335" s="57">
        <v>79</v>
      </c>
      <c r="H1335" s="57">
        <v>1</v>
      </c>
      <c r="I1335" s="57"/>
      <c r="J1335" s="57">
        <f t="shared" si="199"/>
        <v>80</v>
      </c>
      <c r="K1335" s="56">
        <f t="shared" si="201"/>
        <v>3.3439224209998328E-2</v>
      </c>
      <c r="L1335" s="54">
        <f t="shared" si="202"/>
        <v>123.05634509279385</v>
      </c>
      <c r="M1335" s="54">
        <f t="shared" si="203"/>
        <v>27.072395920414646</v>
      </c>
      <c r="N1335" s="54">
        <f t="shared" si="200"/>
        <v>38.14746697876609</v>
      </c>
      <c r="O1335" s="54">
        <v>8.5565590530697211</v>
      </c>
      <c r="P1335" s="56">
        <f t="shared" si="204"/>
        <v>6.0677815914499313E-2</v>
      </c>
    </row>
    <row r="1336" spans="1:16" x14ac:dyDescent="0.2">
      <c r="A1336" s="57">
        <f t="shared" si="205"/>
        <v>5</v>
      </c>
      <c r="B1336" s="57" t="s">
        <v>1582</v>
      </c>
      <c r="C1336" s="58">
        <v>3204.9</v>
      </c>
      <c r="D1336" s="59"/>
      <c r="E1336" s="60"/>
      <c r="F1336" s="57">
        <f t="shared" si="198"/>
        <v>3204.9</v>
      </c>
      <c r="G1336" s="57">
        <v>80</v>
      </c>
      <c r="H1336" s="57"/>
      <c r="I1336" s="57"/>
      <c r="J1336" s="57">
        <f t="shared" si="199"/>
        <v>80</v>
      </c>
      <c r="K1336" s="56">
        <f t="shared" si="201"/>
        <v>3.3439224209998328E-2</v>
      </c>
      <c r="L1336" s="54">
        <f t="shared" si="202"/>
        <v>123.05634509279385</v>
      </c>
      <c r="M1336" s="54">
        <f t="shared" si="203"/>
        <v>27.072395920414646</v>
      </c>
      <c r="N1336" s="54">
        <f t="shared" si="200"/>
        <v>38.14746697876609</v>
      </c>
      <c r="O1336" s="54">
        <v>8.6648699271592111</v>
      </c>
      <c r="P1336" s="56">
        <f t="shared" si="204"/>
        <v>6.1449991550168115E-2</v>
      </c>
    </row>
    <row r="1337" spans="1:16" x14ac:dyDescent="0.2">
      <c r="A1337" s="57">
        <f t="shared" si="205"/>
        <v>6</v>
      </c>
      <c r="B1337" s="57" t="s">
        <v>1583</v>
      </c>
      <c r="C1337" s="58">
        <v>3188.3</v>
      </c>
      <c r="D1337" s="59"/>
      <c r="E1337" s="60"/>
      <c r="F1337" s="57">
        <f t="shared" si="198"/>
        <v>3188.3</v>
      </c>
      <c r="G1337" s="57">
        <v>80</v>
      </c>
      <c r="H1337" s="57"/>
      <c r="I1337" s="57"/>
      <c r="J1337" s="57">
        <f t="shared" si="199"/>
        <v>80</v>
      </c>
      <c r="K1337" s="56">
        <f t="shared" si="201"/>
        <v>3.3439224209998328E-2</v>
      </c>
      <c r="L1337" s="54">
        <f t="shared" si="202"/>
        <v>123.05634509279385</v>
      </c>
      <c r="M1337" s="54">
        <f t="shared" si="203"/>
        <v>27.072395920414646</v>
      </c>
      <c r="N1337" s="54">
        <f t="shared" si="200"/>
        <v>38.14746697876609</v>
      </c>
      <c r="O1337" s="54">
        <v>8.6648699271592111</v>
      </c>
      <c r="P1337" s="56">
        <f t="shared" si="204"/>
        <v>6.1769933167874345E-2</v>
      </c>
    </row>
    <row r="1338" spans="1:16" x14ac:dyDescent="0.2">
      <c r="A1338" s="57">
        <f t="shared" si="205"/>
        <v>7</v>
      </c>
      <c r="B1338" s="57" t="s">
        <v>1584</v>
      </c>
      <c r="C1338" s="58">
        <v>3475.5</v>
      </c>
      <c r="D1338" s="59"/>
      <c r="E1338" s="60"/>
      <c r="F1338" s="57">
        <f t="shared" si="198"/>
        <v>3475.5</v>
      </c>
      <c r="G1338" s="57">
        <v>70</v>
      </c>
      <c r="H1338" s="57"/>
      <c r="I1338" s="57"/>
      <c r="J1338" s="57">
        <f t="shared" si="199"/>
        <v>70</v>
      </c>
      <c r="K1338" s="56">
        <f t="shared" si="201"/>
        <v>2.9259321183748535E-2</v>
      </c>
      <c r="L1338" s="54">
        <f t="shared" si="202"/>
        <v>107.67430195619461</v>
      </c>
      <c r="M1338" s="54">
        <f t="shared" si="203"/>
        <v>23.688346430362813</v>
      </c>
      <c r="N1338" s="54">
        <f t="shared" si="200"/>
        <v>33.379033606420329</v>
      </c>
      <c r="O1338" s="54">
        <v>7.5817611862643082</v>
      </c>
      <c r="P1338" s="56">
        <f t="shared" si="204"/>
        <v>4.9582345901091091E-2</v>
      </c>
    </row>
    <row r="1339" spans="1:16" x14ac:dyDescent="0.2">
      <c r="A1339" s="57">
        <f t="shared" si="205"/>
        <v>8</v>
      </c>
      <c r="B1339" s="57" t="s">
        <v>1979</v>
      </c>
      <c r="C1339" s="58">
        <v>3043.6</v>
      </c>
      <c r="D1339" s="59"/>
      <c r="E1339" s="60"/>
      <c r="F1339" s="57">
        <f t="shared" si="198"/>
        <v>3043.6</v>
      </c>
      <c r="G1339" s="57">
        <v>70</v>
      </c>
      <c r="H1339" s="57"/>
      <c r="I1339" s="57"/>
      <c r="J1339" s="57">
        <f t="shared" si="199"/>
        <v>70</v>
      </c>
      <c r="K1339" s="56">
        <f t="shared" si="201"/>
        <v>2.9259321183748535E-2</v>
      </c>
      <c r="L1339" s="54">
        <f t="shared" si="202"/>
        <v>107.67430195619461</v>
      </c>
      <c r="M1339" s="54">
        <f t="shared" si="203"/>
        <v>23.688346430362813</v>
      </c>
      <c r="N1339" s="54">
        <f t="shared" si="200"/>
        <v>33.379033606420329</v>
      </c>
      <c r="O1339" s="54">
        <v>7.5817611862643082</v>
      </c>
      <c r="P1339" s="56">
        <f t="shared" si="204"/>
        <v>5.6618295169944169E-2</v>
      </c>
    </row>
    <row r="1340" spans="1:16" x14ac:dyDescent="0.2">
      <c r="A1340" s="57">
        <f t="shared" si="205"/>
        <v>9</v>
      </c>
      <c r="B1340" s="57" t="s">
        <v>1585</v>
      </c>
      <c r="C1340" s="58">
        <v>7039.4</v>
      </c>
      <c r="D1340" s="59"/>
      <c r="E1340" s="60"/>
      <c r="F1340" s="57">
        <f t="shared" si="198"/>
        <v>7039.4</v>
      </c>
      <c r="G1340" s="57">
        <v>131</v>
      </c>
      <c r="H1340" s="57"/>
      <c r="I1340" s="57">
        <v>4</v>
      </c>
      <c r="J1340" s="57">
        <f t="shared" si="199"/>
        <v>135</v>
      </c>
      <c r="K1340" s="56">
        <f t="shared" si="201"/>
        <v>5.6428690854372174E-2</v>
      </c>
      <c r="L1340" s="54">
        <f t="shared" si="202"/>
        <v>207.6575823440896</v>
      </c>
      <c r="M1340" s="54">
        <f t="shared" si="203"/>
        <v>45.684668115699715</v>
      </c>
      <c r="N1340" s="54">
        <f t="shared" si="200"/>
        <v>64.373850526667781</v>
      </c>
      <c r="O1340" s="54">
        <v>14.188724505723206</v>
      </c>
      <c r="P1340" s="56">
        <f t="shared" si="204"/>
        <v>4.7149590233852359E-2</v>
      </c>
    </row>
    <row r="1341" spans="1:16" x14ac:dyDescent="0.2">
      <c r="A1341" s="57">
        <f t="shared" si="205"/>
        <v>10</v>
      </c>
      <c r="B1341" s="57" t="s">
        <v>1586</v>
      </c>
      <c r="C1341" s="58">
        <v>10010.700000000001</v>
      </c>
      <c r="D1341" s="59">
        <v>269</v>
      </c>
      <c r="E1341" s="60"/>
      <c r="F1341" s="57">
        <f t="shared" si="198"/>
        <v>10279.700000000001</v>
      </c>
      <c r="G1341" s="57">
        <v>218</v>
      </c>
      <c r="H1341" s="57">
        <v>1</v>
      </c>
      <c r="I1341" s="57"/>
      <c r="J1341" s="57">
        <f t="shared" si="199"/>
        <v>219</v>
      </c>
      <c r="K1341" s="56">
        <f t="shared" si="201"/>
        <v>9.1539876274870424E-2</v>
      </c>
      <c r="L1341" s="54">
        <f t="shared" si="202"/>
        <v>336.86674469152314</v>
      </c>
      <c r="M1341" s="54">
        <f t="shared" si="203"/>
        <v>74.110683832135095</v>
      </c>
      <c r="N1341" s="54">
        <f t="shared" si="200"/>
        <v>104.42869085437218</v>
      </c>
      <c r="O1341" s="54">
        <v>23.611770551508844</v>
      </c>
      <c r="P1341" s="56">
        <f t="shared" si="204"/>
        <v>5.2435177089753503E-2</v>
      </c>
    </row>
    <row r="1342" spans="1:16" x14ac:dyDescent="0.2">
      <c r="A1342" s="57">
        <f t="shared" si="205"/>
        <v>11</v>
      </c>
      <c r="B1342" s="57" t="s">
        <v>1587</v>
      </c>
      <c r="C1342" s="58">
        <v>9985.1</v>
      </c>
      <c r="D1342" s="59">
        <v>248.8</v>
      </c>
      <c r="E1342" s="60"/>
      <c r="F1342" s="57">
        <f t="shared" si="198"/>
        <v>10233.9</v>
      </c>
      <c r="G1342" s="57">
        <v>218</v>
      </c>
      <c r="H1342" s="57">
        <v>2</v>
      </c>
      <c r="I1342" s="57"/>
      <c r="J1342" s="57">
        <f t="shared" si="199"/>
        <v>220</v>
      </c>
      <c r="K1342" s="56">
        <f t="shared" si="201"/>
        <v>9.1957866577495398E-2</v>
      </c>
      <c r="L1342" s="54">
        <f t="shared" si="202"/>
        <v>338.40494900518308</v>
      </c>
      <c r="M1342" s="54">
        <f t="shared" si="203"/>
        <v>74.449088781140276</v>
      </c>
      <c r="N1342" s="54">
        <f t="shared" si="200"/>
        <v>104.90553419160676</v>
      </c>
      <c r="O1342" s="54">
        <v>23.611770551508844</v>
      </c>
      <c r="P1342" s="56">
        <f t="shared" si="204"/>
        <v>5.2899807749678909E-2</v>
      </c>
    </row>
    <row r="1343" spans="1:16" x14ac:dyDescent="0.2">
      <c r="A1343" s="57">
        <f t="shared" si="205"/>
        <v>12</v>
      </c>
      <c r="B1343" s="57" t="s">
        <v>1980</v>
      </c>
      <c r="C1343" s="58">
        <v>4399.7</v>
      </c>
      <c r="D1343" s="59"/>
      <c r="E1343" s="60"/>
      <c r="F1343" s="57">
        <f t="shared" si="198"/>
        <v>4399.7</v>
      </c>
      <c r="G1343" s="57">
        <v>95</v>
      </c>
      <c r="H1343" s="57"/>
      <c r="I1343" s="57"/>
      <c r="J1343" s="57">
        <f t="shared" si="199"/>
        <v>95</v>
      </c>
      <c r="K1343" s="56">
        <f t="shared" si="201"/>
        <v>3.970907874937301E-2</v>
      </c>
      <c r="L1343" s="54">
        <f t="shared" si="202"/>
        <v>146.12940979769269</v>
      </c>
      <c r="M1343" s="54">
        <f t="shared" si="203"/>
        <v>32.14847015549239</v>
      </c>
      <c r="N1343" s="54">
        <f t="shared" si="200"/>
        <v>45.300117037284735</v>
      </c>
      <c r="O1343" s="54">
        <v>10.28953303850156</v>
      </c>
      <c r="P1343" s="56">
        <f t="shared" si="204"/>
        <v>5.3155335597647881E-2</v>
      </c>
    </row>
    <row r="1344" spans="1:16" x14ac:dyDescent="0.2">
      <c r="A1344" s="57">
        <f t="shared" si="205"/>
        <v>13</v>
      </c>
      <c r="B1344" s="57" t="s">
        <v>1588</v>
      </c>
      <c r="C1344" s="58">
        <v>4393.8999999999996</v>
      </c>
      <c r="D1344" s="59"/>
      <c r="E1344" s="60"/>
      <c r="F1344" s="57">
        <f t="shared" si="198"/>
        <v>4393.8999999999996</v>
      </c>
      <c r="G1344" s="57">
        <v>95</v>
      </c>
      <c r="H1344" s="57"/>
      <c r="I1344" s="57"/>
      <c r="J1344" s="57">
        <f t="shared" si="199"/>
        <v>95</v>
      </c>
      <c r="K1344" s="56">
        <f t="shared" si="201"/>
        <v>3.970907874937301E-2</v>
      </c>
      <c r="L1344" s="54">
        <f t="shared" si="202"/>
        <v>146.12940979769269</v>
      </c>
      <c r="M1344" s="54">
        <f t="shared" si="203"/>
        <v>32.14847015549239</v>
      </c>
      <c r="N1344" s="54">
        <f t="shared" si="200"/>
        <v>45.300117037284735</v>
      </c>
      <c r="O1344" s="54">
        <v>10.28953303850156</v>
      </c>
      <c r="P1344" s="56">
        <f t="shared" si="204"/>
        <v>5.322550126970832E-2</v>
      </c>
    </row>
    <row r="1345" spans="1:16" x14ac:dyDescent="0.2">
      <c r="A1345" s="57">
        <f t="shared" si="205"/>
        <v>14</v>
      </c>
      <c r="B1345" s="57" t="s">
        <v>1589</v>
      </c>
      <c r="C1345" s="58">
        <v>13614.8</v>
      </c>
      <c r="D1345" s="59"/>
      <c r="E1345" s="60"/>
      <c r="F1345" s="57">
        <f t="shared" si="198"/>
        <v>13614.8</v>
      </c>
      <c r="G1345" s="57">
        <v>259</v>
      </c>
      <c r="H1345" s="57"/>
      <c r="I1345" s="57">
        <v>14</v>
      </c>
      <c r="J1345" s="57">
        <f t="shared" si="199"/>
        <v>273</v>
      </c>
      <c r="K1345" s="56">
        <f t="shared" si="201"/>
        <v>0.1141113526166193</v>
      </c>
      <c r="L1345" s="54">
        <f t="shared" si="202"/>
        <v>419.92977762915899</v>
      </c>
      <c r="M1345" s="54">
        <f t="shared" si="203"/>
        <v>92.384551078414972</v>
      </c>
      <c r="N1345" s="54">
        <f t="shared" si="200"/>
        <v>130.17823106503928</v>
      </c>
      <c r="O1345" s="54">
        <v>28.052516389177942</v>
      </c>
      <c r="P1345" s="56">
        <f t="shared" si="204"/>
        <v>4.9251188130695366E-2</v>
      </c>
    </row>
    <row r="1346" spans="1:16" x14ac:dyDescent="0.2">
      <c r="A1346" s="57">
        <f t="shared" si="205"/>
        <v>15</v>
      </c>
      <c r="B1346" s="57" t="s">
        <v>1590</v>
      </c>
      <c r="C1346" s="58">
        <v>3086.6</v>
      </c>
      <c r="D1346" s="59"/>
      <c r="E1346" s="60"/>
      <c r="F1346" s="57">
        <f t="shared" si="198"/>
        <v>3086.6</v>
      </c>
      <c r="G1346" s="57">
        <v>72</v>
      </c>
      <c r="H1346" s="57"/>
      <c r="I1346" s="57"/>
      <c r="J1346" s="57">
        <f t="shared" si="199"/>
        <v>72</v>
      </c>
      <c r="K1346" s="56">
        <f t="shared" si="201"/>
        <v>3.0095301788998493E-2</v>
      </c>
      <c r="L1346" s="54">
        <f t="shared" si="202"/>
        <v>110.75071058351445</v>
      </c>
      <c r="M1346" s="54">
        <f t="shared" si="203"/>
        <v>24.365156328373178</v>
      </c>
      <c r="N1346" s="54">
        <f t="shared" si="200"/>
        <v>34.332720280889475</v>
      </c>
      <c r="O1346" s="54">
        <v>7.7983829344432891</v>
      </c>
      <c r="P1346" s="56">
        <f t="shared" si="204"/>
        <v>5.7424664720799712E-2</v>
      </c>
    </row>
    <row r="1347" spans="1:16" x14ac:dyDescent="0.2">
      <c r="A1347" s="57">
        <f t="shared" si="205"/>
        <v>16</v>
      </c>
      <c r="B1347" s="57" t="s">
        <v>1591</v>
      </c>
      <c r="C1347" s="58">
        <v>3011.7</v>
      </c>
      <c r="D1347" s="59"/>
      <c r="E1347" s="60"/>
      <c r="F1347" s="57">
        <f t="shared" si="198"/>
        <v>3011.7</v>
      </c>
      <c r="G1347" s="57">
        <v>72</v>
      </c>
      <c r="H1347" s="57"/>
      <c r="I1347" s="57"/>
      <c r="J1347" s="57">
        <f t="shared" si="199"/>
        <v>72</v>
      </c>
      <c r="K1347" s="56">
        <f t="shared" si="201"/>
        <v>3.0095301788998493E-2</v>
      </c>
      <c r="L1347" s="54">
        <f t="shared" si="202"/>
        <v>110.75071058351445</v>
      </c>
      <c r="M1347" s="54">
        <f t="shared" si="203"/>
        <v>24.365156328373178</v>
      </c>
      <c r="N1347" s="54">
        <f t="shared" si="200"/>
        <v>34.332720280889475</v>
      </c>
      <c r="O1347" s="54">
        <v>7.7983829344432891</v>
      </c>
      <c r="P1347" s="56">
        <f t="shared" si="204"/>
        <v>5.8852797465624197E-2</v>
      </c>
    </row>
    <row r="1348" spans="1:16" x14ac:dyDescent="0.2">
      <c r="A1348" s="57">
        <f t="shared" si="205"/>
        <v>17</v>
      </c>
      <c r="B1348" s="57" t="s">
        <v>1592</v>
      </c>
      <c r="C1348" s="58">
        <v>4401.5</v>
      </c>
      <c r="D1348" s="59"/>
      <c r="E1348" s="60"/>
      <c r="F1348" s="57">
        <f t="shared" si="198"/>
        <v>4401.5</v>
      </c>
      <c r="G1348" s="57">
        <v>95</v>
      </c>
      <c r="H1348" s="57"/>
      <c r="I1348" s="57"/>
      <c r="J1348" s="57">
        <f t="shared" si="199"/>
        <v>95</v>
      </c>
      <c r="K1348" s="56">
        <f t="shared" si="201"/>
        <v>3.970907874937301E-2</v>
      </c>
      <c r="L1348" s="54">
        <f t="shared" si="202"/>
        <v>146.12940979769269</v>
      </c>
      <c r="M1348" s="54">
        <f t="shared" si="203"/>
        <v>32.14847015549239</v>
      </c>
      <c r="N1348" s="54">
        <f t="shared" si="200"/>
        <v>45.300117037284735</v>
      </c>
      <c r="O1348" s="54">
        <v>10.28953303850156</v>
      </c>
      <c r="P1348" s="56">
        <f t="shared" si="204"/>
        <v>5.3133597643751307E-2</v>
      </c>
    </row>
    <row r="1349" spans="1:16" x14ac:dyDescent="0.2">
      <c r="A1349" s="57">
        <f t="shared" si="205"/>
        <v>18</v>
      </c>
      <c r="B1349" s="57" t="s">
        <v>1593</v>
      </c>
      <c r="C1349" s="58">
        <v>4380.8999999999996</v>
      </c>
      <c r="D1349" s="59"/>
      <c r="E1349" s="60"/>
      <c r="F1349" s="57">
        <f t="shared" si="198"/>
        <v>4380.8999999999996</v>
      </c>
      <c r="G1349" s="57">
        <v>96</v>
      </c>
      <c r="H1349" s="57"/>
      <c r="I1349" s="57"/>
      <c r="J1349" s="57">
        <f t="shared" si="199"/>
        <v>96</v>
      </c>
      <c r="K1349" s="56">
        <f t="shared" si="201"/>
        <v>4.0127069051997991E-2</v>
      </c>
      <c r="L1349" s="54">
        <f t="shared" si="202"/>
        <v>147.66761411135261</v>
      </c>
      <c r="M1349" s="54">
        <f t="shared" si="203"/>
        <v>32.486875104497571</v>
      </c>
      <c r="N1349" s="54">
        <f t="shared" si="200"/>
        <v>45.776960374519305</v>
      </c>
      <c r="O1349" s="54">
        <v>10.397843912591052</v>
      </c>
      <c r="P1349" s="56">
        <f t="shared" si="204"/>
        <v>5.3945375037768618E-2</v>
      </c>
    </row>
    <row r="1350" spans="1:16" x14ac:dyDescent="0.2">
      <c r="A1350" s="57">
        <f t="shared" si="205"/>
        <v>19</v>
      </c>
      <c r="B1350" s="57" t="s">
        <v>1595</v>
      </c>
      <c r="C1350" s="58">
        <v>9529.6</v>
      </c>
      <c r="D1350" s="59"/>
      <c r="E1350" s="60"/>
      <c r="F1350" s="57">
        <f t="shared" si="198"/>
        <v>9529.6</v>
      </c>
      <c r="G1350" s="57">
        <v>192</v>
      </c>
      <c r="H1350" s="57"/>
      <c r="I1350" s="57">
        <v>8</v>
      </c>
      <c r="J1350" s="57">
        <f t="shared" si="199"/>
        <v>200</v>
      </c>
      <c r="K1350" s="56">
        <f t="shared" si="201"/>
        <v>8.3598060524995813E-2</v>
      </c>
      <c r="L1350" s="54">
        <f t="shared" si="202"/>
        <v>307.64086273198461</v>
      </c>
      <c r="M1350" s="54">
        <f t="shared" si="203"/>
        <v>67.680989801036617</v>
      </c>
      <c r="N1350" s="54">
        <f t="shared" si="200"/>
        <v>95.368667446915225</v>
      </c>
      <c r="O1350" s="54">
        <v>20.795687825182103</v>
      </c>
      <c r="P1350" s="56">
        <f t="shared" si="204"/>
        <v>5.1574694405338996E-2</v>
      </c>
    </row>
    <row r="1351" spans="1:16" x14ac:dyDescent="0.2">
      <c r="A1351" s="57">
        <f t="shared" si="205"/>
        <v>20</v>
      </c>
      <c r="B1351" s="57" t="s">
        <v>1596</v>
      </c>
      <c r="C1351" s="58">
        <v>1989.5</v>
      </c>
      <c r="D1351" s="59"/>
      <c r="E1351" s="60"/>
      <c r="F1351" s="57">
        <f t="shared" si="198"/>
        <v>1989.5</v>
      </c>
      <c r="G1351" s="57">
        <v>35</v>
      </c>
      <c r="H1351" s="57"/>
      <c r="I1351" s="57">
        <v>1</v>
      </c>
      <c r="J1351" s="57">
        <f t="shared" si="199"/>
        <v>36</v>
      </c>
      <c r="K1351" s="56">
        <f t="shared" si="201"/>
        <v>1.5047650894499246E-2</v>
      </c>
      <c r="L1351" s="54">
        <f t="shared" si="202"/>
        <v>55.375355291757224</v>
      </c>
      <c r="M1351" s="54">
        <f t="shared" si="203"/>
        <v>12.182578164186589</v>
      </c>
      <c r="N1351" s="54">
        <f t="shared" si="200"/>
        <v>17.166360140444738</v>
      </c>
      <c r="O1351" s="54">
        <v>3.7908805931321541</v>
      </c>
      <c r="P1351" s="56">
        <f t="shared" si="204"/>
        <v>4.4491165714762859E-2</v>
      </c>
    </row>
    <row r="1352" spans="1:16" x14ac:dyDescent="0.2">
      <c r="A1352" s="57">
        <f t="shared" si="205"/>
        <v>21</v>
      </c>
      <c r="B1352" s="57" t="s">
        <v>1597</v>
      </c>
      <c r="C1352" s="58">
        <v>2017.8</v>
      </c>
      <c r="D1352" s="59"/>
      <c r="E1352" s="60"/>
      <c r="F1352" s="57">
        <f t="shared" si="198"/>
        <v>2017.8</v>
      </c>
      <c r="G1352" s="57">
        <v>36</v>
      </c>
      <c r="H1352" s="57"/>
      <c r="I1352" s="57"/>
      <c r="J1352" s="57">
        <f t="shared" si="199"/>
        <v>36</v>
      </c>
      <c r="K1352" s="56">
        <f t="shared" si="201"/>
        <v>1.5047650894499246E-2</v>
      </c>
      <c r="L1352" s="54">
        <f t="shared" si="202"/>
        <v>55.375355291757224</v>
      </c>
      <c r="M1352" s="54">
        <f t="shared" si="203"/>
        <v>12.182578164186589</v>
      </c>
      <c r="N1352" s="54">
        <f t="shared" si="200"/>
        <v>17.166360140444738</v>
      </c>
      <c r="O1352" s="54">
        <v>3.8991914672216446</v>
      </c>
      <c r="P1352" s="56">
        <f t="shared" si="204"/>
        <v>4.3920846993562392E-2</v>
      </c>
    </row>
    <row r="1353" spans="1:16" x14ac:dyDescent="0.2">
      <c r="A1353" s="57">
        <f t="shared" si="205"/>
        <v>22</v>
      </c>
      <c r="B1353" s="57" t="s">
        <v>1598</v>
      </c>
      <c r="C1353" s="58">
        <v>2036.7</v>
      </c>
      <c r="D1353" s="59"/>
      <c r="E1353" s="60"/>
      <c r="F1353" s="57">
        <f t="shared" si="198"/>
        <v>2036.7</v>
      </c>
      <c r="G1353" s="57">
        <v>36</v>
      </c>
      <c r="H1353" s="57"/>
      <c r="I1353" s="57"/>
      <c r="J1353" s="57">
        <f t="shared" si="199"/>
        <v>36</v>
      </c>
      <c r="K1353" s="56">
        <f t="shared" si="201"/>
        <v>1.5047650894499246E-2</v>
      </c>
      <c r="L1353" s="54">
        <f t="shared" si="202"/>
        <v>55.375355291757224</v>
      </c>
      <c r="M1353" s="54">
        <f t="shared" si="203"/>
        <v>12.182578164186589</v>
      </c>
      <c r="N1353" s="54">
        <f t="shared" si="200"/>
        <v>17.166360140444738</v>
      </c>
      <c r="O1353" s="54">
        <v>3.8991914672216446</v>
      </c>
      <c r="P1353" s="56">
        <f t="shared" si="204"/>
        <v>4.3513273954735691E-2</v>
      </c>
    </row>
    <row r="1354" spans="1:16" x14ac:dyDescent="0.2">
      <c r="A1354" s="57">
        <f t="shared" si="205"/>
        <v>23</v>
      </c>
      <c r="B1354" s="57" t="s">
        <v>1599</v>
      </c>
      <c r="C1354" s="58">
        <v>1983.9</v>
      </c>
      <c r="D1354" s="59"/>
      <c r="E1354" s="60"/>
      <c r="F1354" s="57">
        <f t="shared" si="198"/>
        <v>1983.9</v>
      </c>
      <c r="G1354" s="57">
        <v>35</v>
      </c>
      <c r="H1354" s="57"/>
      <c r="I1354" s="57">
        <v>1</v>
      </c>
      <c r="J1354" s="57">
        <f t="shared" si="199"/>
        <v>36</v>
      </c>
      <c r="K1354" s="56">
        <f t="shared" si="201"/>
        <v>1.5047650894499246E-2</v>
      </c>
      <c r="L1354" s="54">
        <f t="shared" si="202"/>
        <v>55.375355291757224</v>
      </c>
      <c r="M1354" s="54">
        <f t="shared" si="203"/>
        <v>12.182578164186589</v>
      </c>
      <c r="N1354" s="54">
        <f t="shared" si="200"/>
        <v>17.166360140444738</v>
      </c>
      <c r="O1354" s="54">
        <v>3.7908805931321541</v>
      </c>
      <c r="P1354" s="56">
        <f t="shared" si="204"/>
        <v>4.4616751947941277E-2</v>
      </c>
    </row>
    <row r="1355" spans="1:16" x14ac:dyDescent="0.2">
      <c r="A1355" s="57">
        <f t="shared" si="205"/>
        <v>24</v>
      </c>
      <c r="B1355" s="57" t="s">
        <v>1600</v>
      </c>
      <c r="C1355" s="58">
        <v>5840.7</v>
      </c>
      <c r="D1355" s="59"/>
      <c r="E1355" s="60"/>
      <c r="F1355" s="57">
        <f t="shared" si="198"/>
        <v>5840.7</v>
      </c>
      <c r="G1355" s="57">
        <v>119</v>
      </c>
      <c r="H1355" s="57"/>
      <c r="I1355" s="57"/>
      <c r="J1355" s="57">
        <f t="shared" si="199"/>
        <v>119</v>
      </c>
      <c r="K1355" s="56">
        <f t="shared" si="201"/>
        <v>4.9740846012372511E-2</v>
      </c>
      <c r="L1355" s="54">
        <f t="shared" si="202"/>
        <v>183.04631332553083</v>
      </c>
      <c r="M1355" s="54">
        <f t="shared" si="203"/>
        <v>40.270188931616786</v>
      </c>
      <c r="N1355" s="54">
        <f t="shared" si="200"/>
        <v>56.744357130914558</v>
      </c>
      <c r="O1355" s="54">
        <v>12.888994016649326</v>
      </c>
      <c r="P1355" s="56">
        <f t="shared" si="204"/>
        <v>5.0156634205610888E-2</v>
      </c>
    </row>
    <row r="1356" spans="1:16" x14ac:dyDescent="0.2">
      <c r="A1356" s="57">
        <f t="shared" si="205"/>
        <v>25</v>
      </c>
      <c r="B1356" s="57" t="s">
        <v>1601</v>
      </c>
      <c r="C1356" s="58">
        <v>6026.6</v>
      </c>
      <c r="D1356" s="59"/>
      <c r="E1356" s="60"/>
      <c r="F1356" s="57">
        <f t="shared" si="198"/>
        <v>6026.6</v>
      </c>
      <c r="G1356" s="57">
        <v>119</v>
      </c>
      <c r="H1356" s="57"/>
      <c r="I1356" s="57"/>
      <c r="J1356" s="57">
        <f t="shared" si="199"/>
        <v>119</v>
      </c>
      <c r="K1356" s="56">
        <f t="shared" si="201"/>
        <v>4.9740846012372511E-2</v>
      </c>
      <c r="L1356" s="54">
        <f t="shared" si="202"/>
        <v>183.04631332553083</v>
      </c>
      <c r="M1356" s="54">
        <f t="shared" si="203"/>
        <v>40.270188931616786</v>
      </c>
      <c r="N1356" s="54">
        <f t="shared" si="200"/>
        <v>56.744357130914558</v>
      </c>
      <c r="O1356" s="54">
        <v>12.888994016649326</v>
      </c>
      <c r="P1356" s="56">
        <f t="shared" si="204"/>
        <v>4.8609473567967264E-2</v>
      </c>
    </row>
    <row r="1357" spans="1:16" x14ac:dyDescent="0.2">
      <c r="A1357" s="57">
        <f t="shared" si="205"/>
        <v>26</v>
      </c>
      <c r="B1357" s="57" t="s">
        <v>1602</v>
      </c>
      <c r="C1357" s="58">
        <v>5850.8</v>
      </c>
      <c r="D1357" s="59"/>
      <c r="E1357" s="60"/>
      <c r="F1357" s="57">
        <f t="shared" si="198"/>
        <v>5850.8</v>
      </c>
      <c r="G1357" s="57">
        <v>120</v>
      </c>
      <c r="H1357" s="57"/>
      <c r="I1357" s="57"/>
      <c r="J1357" s="57">
        <f t="shared" si="199"/>
        <v>120</v>
      </c>
      <c r="K1357" s="56">
        <f t="shared" si="201"/>
        <v>5.0158836314997492E-2</v>
      </c>
      <c r="L1357" s="54">
        <f t="shared" si="202"/>
        <v>184.58451763919078</v>
      </c>
      <c r="M1357" s="54">
        <f t="shared" si="203"/>
        <v>40.608593880621974</v>
      </c>
      <c r="N1357" s="54">
        <f t="shared" si="200"/>
        <v>57.221200468149142</v>
      </c>
      <c r="O1357" s="54">
        <v>12.997304890738814</v>
      </c>
      <c r="P1357" s="56">
        <f t="shared" si="204"/>
        <v>5.0490807561137059E-2</v>
      </c>
    </row>
    <row r="1358" spans="1:16" x14ac:dyDescent="0.2">
      <c r="A1358" s="57">
        <f t="shared" si="205"/>
        <v>27</v>
      </c>
      <c r="B1358" s="57" t="s">
        <v>1603</v>
      </c>
      <c r="C1358" s="58">
        <v>7972.6</v>
      </c>
      <c r="D1358" s="59"/>
      <c r="E1358" s="60"/>
      <c r="F1358" s="57">
        <f t="shared" si="198"/>
        <v>7972.6</v>
      </c>
      <c r="G1358" s="57">
        <v>143</v>
      </c>
      <c r="H1358" s="57"/>
      <c r="I1358" s="57"/>
      <c r="J1358" s="57">
        <f t="shared" si="199"/>
        <v>143</v>
      </c>
      <c r="K1358" s="56">
        <f t="shared" si="201"/>
        <v>5.9772613275372012E-2</v>
      </c>
      <c r="L1358" s="54">
        <f t="shared" si="202"/>
        <v>219.963216853369</v>
      </c>
      <c r="M1358" s="54">
        <f t="shared" si="203"/>
        <v>48.391907707741183</v>
      </c>
      <c r="N1358" s="54">
        <f t="shared" si="200"/>
        <v>68.188597224544395</v>
      </c>
      <c r="O1358" s="54">
        <v>15.488454994797085</v>
      </c>
      <c r="P1358" s="56">
        <f t="shared" si="204"/>
        <v>4.415525384196519E-2</v>
      </c>
    </row>
    <row r="1359" spans="1:16" x14ac:dyDescent="0.2">
      <c r="A1359" s="57">
        <f t="shared" si="205"/>
        <v>28</v>
      </c>
      <c r="B1359" s="57" t="s">
        <v>1604</v>
      </c>
      <c r="C1359" s="58">
        <v>4276.3</v>
      </c>
      <c r="D1359" s="59"/>
      <c r="E1359" s="60"/>
      <c r="F1359" s="57">
        <f t="shared" si="198"/>
        <v>4276.3</v>
      </c>
      <c r="G1359" s="57">
        <v>95</v>
      </c>
      <c r="H1359" s="57"/>
      <c r="I1359" s="57"/>
      <c r="J1359" s="57">
        <f t="shared" si="199"/>
        <v>95</v>
      </c>
      <c r="K1359" s="56">
        <f t="shared" si="201"/>
        <v>3.970907874937301E-2</v>
      </c>
      <c r="L1359" s="54">
        <f t="shared" si="202"/>
        <v>146.12940979769269</v>
      </c>
      <c r="M1359" s="54">
        <f t="shared" si="203"/>
        <v>32.14847015549239</v>
      </c>
      <c r="N1359" s="54">
        <f t="shared" si="200"/>
        <v>45.300117037284735</v>
      </c>
      <c r="O1359" s="54">
        <v>10.28953303850156</v>
      </c>
      <c r="P1359" s="56">
        <f t="shared" si="204"/>
        <v>5.4689224336218548E-2</v>
      </c>
    </row>
    <row r="1360" spans="1:16" x14ac:dyDescent="0.2">
      <c r="A1360" s="57">
        <f t="shared" si="205"/>
        <v>29</v>
      </c>
      <c r="B1360" s="57" t="s">
        <v>1605</v>
      </c>
      <c r="C1360" s="58">
        <v>4367.5</v>
      </c>
      <c r="D1360" s="59"/>
      <c r="E1360" s="60"/>
      <c r="F1360" s="57">
        <f t="shared" si="198"/>
        <v>4367.5</v>
      </c>
      <c r="G1360" s="57">
        <v>95</v>
      </c>
      <c r="H1360" s="57"/>
      <c r="I1360" s="57"/>
      <c r="J1360" s="57">
        <f t="shared" si="199"/>
        <v>95</v>
      </c>
      <c r="K1360" s="56">
        <f t="shared" si="201"/>
        <v>3.970907874937301E-2</v>
      </c>
      <c r="L1360" s="54">
        <f t="shared" si="202"/>
        <v>146.12940979769269</v>
      </c>
      <c r="M1360" s="54">
        <f t="shared" si="203"/>
        <v>32.14847015549239</v>
      </c>
      <c r="N1360" s="54">
        <f t="shared" si="200"/>
        <v>45.300117037284735</v>
      </c>
      <c r="O1360" s="54">
        <v>10.28953303850156</v>
      </c>
      <c r="P1360" s="56">
        <f t="shared" si="204"/>
        <v>5.3547230687801116E-2</v>
      </c>
    </row>
    <row r="1361" spans="1:16" x14ac:dyDescent="0.2">
      <c r="A1361" s="57">
        <f t="shared" si="205"/>
        <v>30</v>
      </c>
      <c r="B1361" s="57" t="s">
        <v>1606</v>
      </c>
      <c r="C1361" s="58">
        <v>4175.8999999999996</v>
      </c>
      <c r="D1361" s="59"/>
      <c r="E1361" s="60"/>
      <c r="F1361" s="57">
        <f t="shared" si="198"/>
        <v>4175.8999999999996</v>
      </c>
      <c r="G1361" s="57">
        <v>72</v>
      </c>
      <c r="H1361" s="57"/>
      <c r="I1361" s="57"/>
      <c r="J1361" s="57">
        <f t="shared" si="199"/>
        <v>72</v>
      </c>
      <c r="K1361" s="56">
        <f t="shared" si="201"/>
        <v>3.0095301788998493E-2</v>
      </c>
      <c r="L1361" s="54">
        <f t="shared" si="202"/>
        <v>110.75071058351445</v>
      </c>
      <c r="M1361" s="54">
        <f t="shared" si="203"/>
        <v>24.365156328373178</v>
      </c>
      <c r="N1361" s="54">
        <f t="shared" si="200"/>
        <v>34.332720280889475</v>
      </c>
      <c r="O1361" s="54">
        <v>7.7983829344432891</v>
      </c>
      <c r="P1361" s="56">
        <f t="shared" si="204"/>
        <v>4.2445214235786392E-2</v>
      </c>
    </row>
    <row r="1362" spans="1:16" x14ac:dyDescent="0.2">
      <c r="A1362" s="57">
        <f t="shared" si="205"/>
        <v>31</v>
      </c>
      <c r="B1362" s="57" t="s">
        <v>1607</v>
      </c>
      <c r="C1362" s="58">
        <v>12124</v>
      </c>
      <c r="D1362" s="59"/>
      <c r="E1362" s="60"/>
      <c r="F1362" s="57">
        <f t="shared" si="198"/>
        <v>12124</v>
      </c>
      <c r="G1362" s="57">
        <v>216</v>
      </c>
      <c r="H1362" s="57"/>
      <c r="I1362" s="57">
        <v>2</v>
      </c>
      <c r="J1362" s="57">
        <f t="shared" si="199"/>
        <v>218</v>
      </c>
      <c r="K1362" s="56">
        <f t="shared" si="201"/>
        <v>9.1121885972245437E-2</v>
      </c>
      <c r="L1362" s="54">
        <f t="shared" si="202"/>
        <v>335.32854037786319</v>
      </c>
      <c r="M1362" s="54">
        <f t="shared" si="203"/>
        <v>73.7722788831299</v>
      </c>
      <c r="N1362" s="54">
        <f t="shared" si="200"/>
        <v>103.95184751713759</v>
      </c>
      <c r="O1362" s="54">
        <v>23.395148803329867</v>
      </c>
      <c r="P1362" s="56">
        <f t="shared" si="204"/>
        <v>4.4246768028823873E-2</v>
      </c>
    </row>
    <row r="1363" spans="1:16" x14ac:dyDescent="0.2">
      <c r="A1363" s="57">
        <f t="shared" si="205"/>
        <v>32</v>
      </c>
      <c r="B1363" s="57" t="s">
        <v>1608</v>
      </c>
      <c r="C1363" s="58">
        <v>5787.7</v>
      </c>
      <c r="D1363" s="59"/>
      <c r="E1363" s="60"/>
      <c r="F1363" s="57">
        <f t="shared" si="198"/>
        <v>5787.7</v>
      </c>
      <c r="G1363" s="57">
        <v>119</v>
      </c>
      <c r="H1363" s="57"/>
      <c r="I1363" s="57"/>
      <c r="J1363" s="57">
        <f t="shared" si="199"/>
        <v>119</v>
      </c>
      <c r="K1363" s="56">
        <f t="shared" si="201"/>
        <v>4.9740846012372511E-2</v>
      </c>
      <c r="L1363" s="54">
        <f t="shared" si="202"/>
        <v>183.04631332553083</v>
      </c>
      <c r="M1363" s="54">
        <f t="shared" si="203"/>
        <v>40.270188931616786</v>
      </c>
      <c r="N1363" s="54">
        <f t="shared" si="200"/>
        <v>56.744357130914558</v>
      </c>
      <c r="O1363" s="54">
        <v>12.888994016649326</v>
      </c>
      <c r="P1363" s="56">
        <f t="shared" si="204"/>
        <v>5.0615936106693772E-2</v>
      </c>
    </row>
    <row r="1364" spans="1:16" x14ac:dyDescent="0.2">
      <c r="A1364" s="57">
        <f t="shared" si="205"/>
        <v>33</v>
      </c>
      <c r="B1364" s="57" t="s">
        <v>1609</v>
      </c>
      <c r="C1364" s="58">
        <v>4389.3999999999996</v>
      </c>
      <c r="D1364" s="59"/>
      <c r="E1364" s="60"/>
      <c r="F1364" s="57">
        <f t="shared" si="198"/>
        <v>4389.3999999999996</v>
      </c>
      <c r="G1364" s="57">
        <v>95</v>
      </c>
      <c r="H1364" s="57"/>
      <c r="I1364" s="57"/>
      <c r="J1364" s="57">
        <f t="shared" si="199"/>
        <v>95</v>
      </c>
      <c r="K1364" s="56">
        <f t="shared" si="201"/>
        <v>3.970907874937301E-2</v>
      </c>
      <c r="L1364" s="54">
        <f t="shared" si="202"/>
        <v>146.12940979769269</v>
      </c>
      <c r="M1364" s="54">
        <f t="shared" si="203"/>
        <v>32.14847015549239</v>
      </c>
      <c r="N1364" s="54">
        <f t="shared" ref="N1364:N1384" si="206">L1364*0.31</f>
        <v>45.300117037284735</v>
      </c>
      <c r="O1364" s="54">
        <v>10.28953303850156</v>
      </c>
      <c r="P1364" s="56">
        <f t="shared" si="204"/>
        <v>5.3280067897428209E-2</v>
      </c>
    </row>
    <row r="1365" spans="1:16" x14ac:dyDescent="0.2">
      <c r="A1365" s="57">
        <f t="shared" si="205"/>
        <v>34</v>
      </c>
      <c r="B1365" s="57" t="s">
        <v>1981</v>
      </c>
      <c r="C1365" s="58">
        <v>4397.2</v>
      </c>
      <c r="D1365" s="59"/>
      <c r="E1365" s="60"/>
      <c r="F1365" s="57">
        <f t="shared" si="198"/>
        <v>4397.2</v>
      </c>
      <c r="G1365" s="57">
        <v>95</v>
      </c>
      <c r="H1365" s="57"/>
      <c r="I1365" s="57"/>
      <c r="J1365" s="57">
        <f t="shared" si="199"/>
        <v>95</v>
      </c>
      <c r="K1365" s="56">
        <f t="shared" si="201"/>
        <v>3.970907874937301E-2</v>
      </c>
      <c r="L1365" s="54">
        <f t="shared" si="202"/>
        <v>146.12940979769269</v>
      </c>
      <c r="M1365" s="54">
        <f t="shared" si="203"/>
        <v>32.14847015549239</v>
      </c>
      <c r="N1365" s="54">
        <f t="shared" si="206"/>
        <v>45.300117037284735</v>
      </c>
      <c r="O1365" s="54">
        <v>10.28953303850156</v>
      </c>
      <c r="P1365" s="56">
        <f t="shared" si="204"/>
        <v>5.3185556724499997E-2</v>
      </c>
    </row>
    <row r="1366" spans="1:16" x14ac:dyDescent="0.2">
      <c r="A1366" s="57">
        <f t="shared" si="205"/>
        <v>35</v>
      </c>
      <c r="B1366" s="57" t="s">
        <v>1610</v>
      </c>
      <c r="C1366" s="58">
        <v>4374.3999999999996</v>
      </c>
      <c r="D1366" s="59"/>
      <c r="E1366" s="60"/>
      <c r="F1366" s="57">
        <f t="shared" si="198"/>
        <v>4374.3999999999996</v>
      </c>
      <c r="G1366" s="57">
        <v>95</v>
      </c>
      <c r="H1366" s="57"/>
      <c r="I1366" s="57"/>
      <c r="J1366" s="57">
        <f t="shared" si="199"/>
        <v>95</v>
      </c>
      <c r="K1366" s="56">
        <f t="shared" si="201"/>
        <v>3.970907874937301E-2</v>
      </c>
      <c r="L1366" s="54">
        <f t="shared" si="202"/>
        <v>146.12940979769269</v>
      </c>
      <c r="M1366" s="54">
        <f t="shared" si="203"/>
        <v>32.14847015549239</v>
      </c>
      <c r="N1366" s="54">
        <f t="shared" si="206"/>
        <v>45.300117037284735</v>
      </c>
      <c r="O1366" s="54">
        <v>10.28953303850156</v>
      </c>
      <c r="P1366" s="56">
        <f t="shared" si="204"/>
        <v>5.3462767471875318E-2</v>
      </c>
    </row>
    <row r="1367" spans="1:16" x14ac:dyDescent="0.2">
      <c r="A1367" s="57">
        <f t="shared" si="205"/>
        <v>36</v>
      </c>
      <c r="B1367" s="57" t="s">
        <v>0</v>
      </c>
      <c r="C1367" s="58">
        <v>5726.2</v>
      </c>
      <c r="D1367" s="59"/>
      <c r="E1367" s="60"/>
      <c r="F1367" s="57">
        <f t="shared" si="198"/>
        <v>5726.2</v>
      </c>
      <c r="G1367" s="57">
        <v>118</v>
      </c>
      <c r="H1367" s="57"/>
      <c r="I1367" s="57"/>
      <c r="J1367" s="57">
        <f t="shared" si="199"/>
        <v>118</v>
      </c>
      <c r="K1367" s="56">
        <f t="shared" si="201"/>
        <v>4.932285570974753E-2</v>
      </c>
      <c r="L1367" s="54">
        <f t="shared" si="202"/>
        <v>181.50810901187091</v>
      </c>
      <c r="M1367" s="54">
        <f t="shared" si="203"/>
        <v>39.931783982611599</v>
      </c>
      <c r="N1367" s="54">
        <f t="shared" si="206"/>
        <v>56.267513793679981</v>
      </c>
      <c r="O1367" s="54">
        <v>12.780683142559834</v>
      </c>
      <c r="P1367" s="56">
        <f t="shared" si="204"/>
        <v>5.0729644429241438E-2</v>
      </c>
    </row>
    <row r="1368" spans="1:16" x14ac:dyDescent="0.2">
      <c r="A1368" s="57">
        <f t="shared" si="205"/>
        <v>37</v>
      </c>
      <c r="B1368" s="57" t="s">
        <v>1</v>
      </c>
      <c r="C1368" s="58">
        <v>16363.4</v>
      </c>
      <c r="D1368" s="59"/>
      <c r="E1368" s="60"/>
      <c r="F1368" s="57">
        <f t="shared" si="198"/>
        <v>16363.4</v>
      </c>
      <c r="G1368" s="57">
        <v>288</v>
      </c>
      <c r="H1368" s="57">
        <v>1</v>
      </c>
      <c r="I1368" s="57">
        <v>4</v>
      </c>
      <c r="J1368" s="57">
        <f t="shared" si="199"/>
        <v>293</v>
      </c>
      <c r="K1368" s="56">
        <f t="shared" si="201"/>
        <v>0.12247115866911887</v>
      </c>
      <c r="L1368" s="54">
        <f t="shared" si="202"/>
        <v>450.69386390235741</v>
      </c>
      <c r="M1368" s="54">
        <f t="shared" si="203"/>
        <v>99.152650058518631</v>
      </c>
      <c r="N1368" s="54">
        <f t="shared" si="206"/>
        <v>139.71509780973079</v>
      </c>
      <c r="O1368" s="54">
        <v>31.193531737773156</v>
      </c>
      <c r="P1368" s="56">
        <f t="shared" si="204"/>
        <v>4.4046783890168299E-2</v>
      </c>
    </row>
    <row r="1369" spans="1:16" x14ac:dyDescent="0.2">
      <c r="A1369" s="57">
        <f t="shared" si="205"/>
        <v>38</v>
      </c>
      <c r="B1369" s="57" t="s">
        <v>2</v>
      </c>
      <c r="C1369" s="58">
        <v>20325.400000000001</v>
      </c>
      <c r="D1369" s="59"/>
      <c r="E1369" s="60"/>
      <c r="F1369" s="57">
        <f t="shared" si="198"/>
        <v>20325.400000000001</v>
      </c>
      <c r="G1369" s="57">
        <v>360</v>
      </c>
      <c r="H1369" s="57"/>
      <c r="I1369" s="57">
        <v>1</v>
      </c>
      <c r="J1369" s="57">
        <f t="shared" si="199"/>
        <v>361</v>
      </c>
      <c r="K1369" s="56">
        <f t="shared" si="201"/>
        <v>0.15089449924761744</v>
      </c>
      <c r="L1369" s="54">
        <f t="shared" si="202"/>
        <v>555.29175723123217</v>
      </c>
      <c r="M1369" s="54">
        <f t="shared" si="203"/>
        <v>122.16418659087108</v>
      </c>
      <c r="N1369" s="54">
        <f t="shared" si="206"/>
        <v>172.14044474168196</v>
      </c>
      <c r="O1369" s="54">
        <v>38.991914672216446</v>
      </c>
      <c r="P1369" s="56">
        <f t="shared" si="204"/>
        <v>4.371812132779683E-2</v>
      </c>
    </row>
    <row r="1370" spans="1:16" x14ac:dyDescent="0.2">
      <c r="A1370" s="57">
        <f t="shared" si="205"/>
        <v>39</v>
      </c>
      <c r="B1370" s="57" t="s">
        <v>3</v>
      </c>
      <c r="C1370" s="58">
        <v>3233.5</v>
      </c>
      <c r="D1370" s="59"/>
      <c r="E1370" s="60"/>
      <c r="F1370" s="57">
        <f t="shared" si="198"/>
        <v>3233.5</v>
      </c>
      <c r="G1370" s="57">
        <v>80</v>
      </c>
      <c r="H1370" s="57"/>
      <c r="I1370" s="57"/>
      <c r="J1370" s="57">
        <f t="shared" si="199"/>
        <v>80</v>
      </c>
      <c r="K1370" s="56">
        <f t="shared" si="201"/>
        <v>3.3439224209998328E-2</v>
      </c>
      <c r="L1370" s="54">
        <f t="shared" si="202"/>
        <v>123.05634509279385</v>
      </c>
      <c r="M1370" s="54">
        <f t="shared" si="203"/>
        <v>27.072395920414646</v>
      </c>
      <c r="N1370" s="54">
        <f t="shared" si="206"/>
        <v>38.14746697876609</v>
      </c>
      <c r="O1370" s="54">
        <v>8.6648699271592111</v>
      </c>
      <c r="P1370" s="56">
        <f t="shared" si="204"/>
        <v>6.0906472218689903E-2</v>
      </c>
    </row>
    <row r="1371" spans="1:16" x14ac:dyDescent="0.2">
      <c r="A1371" s="57">
        <f t="shared" si="205"/>
        <v>40</v>
      </c>
      <c r="B1371" s="57" t="s">
        <v>4</v>
      </c>
      <c r="C1371" s="58">
        <v>6170.7</v>
      </c>
      <c r="D1371" s="59"/>
      <c r="E1371" s="60"/>
      <c r="F1371" s="57">
        <f t="shared" si="198"/>
        <v>6170.7</v>
      </c>
      <c r="G1371" s="57">
        <v>162</v>
      </c>
      <c r="H1371" s="57"/>
      <c r="I1371" s="57"/>
      <c r="J1371" s="57">
        <f t="shared" si="199"/>
        <v>162</v>
      </c>
      <c r="K1371" s="56">
        <f t="shared" si="201"/>
        <v>6.7714429025246617E-2</v>
      </c>
      <c r="L1371" s="54">
        <f t="shared" si="202"/>
        <v>249.18909881290756</v>
      </c>
      <c r="M1371" s="54">
        <f t="shared" si="203"/>
        <v>54.821601738839661</v>
      </c>
      <c r="N1371" s="54">
        <f t="shared" si="206"/>
        <v>77.248620632001348</v>
      </c>
      <c r="O1371" s="54">
        <v>17.546361602497399</v>
      </c>
      <c r="P1371" s="56">
        <f t="shared" si="204"/>
        <v>6.4628920995388847E-2</v>
      </c>
    </row>
    <row r="1372" spans="1:16" x14ac:dyDescent="0.2">
      <c r="A1372" s="57">
        <f t="shared" si="205"/>
        <v>41</v>
      </c>
      <c r="B1372" s="57" t="s">
        <v>5</v>
      </c>
      <c r="C1372" s="58">
        <v>2571</v>
      </c>
      <c r="D1372" s="59"/>
      <c r="E1372" s="60"/>
      <c r="F1372" s="57">
        <f t="shared" si="198"/>
        <v>2571</v>
      </c>
      <c r="G1372" s="57">
        <v>64</v>
      </c>
      <c r="H1372" s="57"/>
      <c r="I1372" s="57">
        <v>1</v>
      </c>
      <c r="J1372" s="57">
        <f t="shared" si="199"/>
        <v>65</v>
      </c>
      <c r="K1372" s="56">
        <f t="shared" si="201"/>
        <v>2.7169369670623642E-2</v>
      </c>
      <c r="L1372" s="54">
        <f t="shared" si="202"/>
        <v>99.983280387895007</v>
      </c>
      <c r="M1372" s="54">
        <f t="shared" si="203"/>
        <v>21.996321685336902</v>
      </c>
      <c r="N1372" s="54">
        <f t="shared" si="206"/>
        <v>30.994816920247452</v>
      </c>
      <c r="O1372" s="54">
        <v>6.931895941727368</v>
      </c>
      <c r="P1372" s="56">
        <f t="shared" si="204"/>
        <v>6.21961551673305E-2</v>
      </c>
    </row>
    <row r="1373" spans="1:16" x14ac:dyDescent="0.2">
      <c r="A1373" s="57">
        <f t="shared" si="205"/>
        <v>42</v>
      </c>
      <c r="B1373" s="57" t="s">
        <v>6</v>
      </c>
      <c r="C1373" s="58">
        <v>4446</v>
      </c>
      <c r="D1373" s="59"/>
      <c r="E1373" s="60">
        <v>135.1</v>
      </c>
      <c r="F1373" s="57">
        <f t="shared" si="198"/>
        <v>4581.1000000000004</v>
      </c>
      <c r="G1373" s="57">
        <v>80</v>
      </c>
      <c r="H1373" s="57"/>
      <c r="I1373" s="57">
        <v>2</v>
      </c>
      <c r="J1373" s="57">
        <f t="shared" si="199"/>
        <v>82</v>
      </c>
      <c r="K1373" s="56">
        <f t="shared" si="201"/>
        <v>3.4275204815248282E-2</v>
      </c>
      <c r="L1373" s="54">
        <f t="shared" si="202"/>
        <v>126.13275372011368</v>
      </c>
      <c r="M1373" s="54">
        <f t="shared" si="203"/>
        <v>27.749205818425011</v>
      </c>
      <c r="N1373" s="54">
        <f t="shared" si="206"/>
        <v>39.101153653235244</v>
      </c>
      <c r="O1373" s="54">
        <v>8.6648699271592111</v>
      </c>
      <c r="P1373" s="56">
        <f t="shared" si="204"/>
        <v>4.4017372054513795E-2</v>
      </c>
    </row>
    <row r="1374" spans="1:16" x14ac:dyDescent="0.2">
      <c r="A1374" s="57">
        <f t="shared" si="205"/>
        <v>43</v>
      </c>
      <c r="B1374" s="57" t="s">
        <v>7</v>
      </c>
      <c r="C1374" s="58">
        <v>2571.8000000000002</v>
      </c>
      <c r="D1374" s="59"/>
      <c r="E1374" s="60"/>
      <c r="F1374" s="57">
        <f t="shared" si="198"/>
        <v>2571.8000000000002</v>
      </c>
      <c r="G1374" s="57">
        <v>60</v>
      </c>
      <c r="H1374" s="57"/>
      <c r="I1374" s="57"/>
      <c r="J1374" s="57">
        <f t="shared" si="199"/>
        <v>60</v>
      </c>
      <c r="K1374" s="56">
        <f t="shared" si="201"/>
        <v>2.5079418157498746E-2</v>
      </c>
      <c r="L1374" s="54">
        <f t="shared" si="202"/>
        <v>92.292258819595389</v>
      </c>
      <c r="M1374" s="54">
        <f t="shared" si="203"/>
        <v>20.304296940310987</v>
      </c>
      <c r="N1374" s="54">
        <f t="shared" si="206"/>
        <v>28.610600234074571</v>
      </c>
      <c r="O1374" s="54">
        <v>6.498652445369407</v>
      </c>
      <c r="P1374" s="56">
        <f t="shared" si="204"/>
        <v>5.7432851870032796E-2</v>
      </c>
    </row>
    <row r="1375" spans="1:16" x14ac:dyDescent="0.2">
      <c r="A1375" s="57">
        <f t="shared" si="205"/>
        <v>44</v>
      </c>
      <c r="B1375" s="57" t="s">
        <v>8</v>
      </c>
      <c r="C1375" s="58">
        <v>4089.4</v>
      </c>
      <c r="D1375" s="59"/>
      <c r="E1375" s="60"/>
      <c r="F1375" s="57">
        <f t="shared" si="198"/>
        <v>4089.4</v>
      </c>
      <c r="G1375" s="57">
        <v>72</v>
      </c>
      <c r="H1375" s="57"/>
      <c r="I1375" s="57"/>
      <c r="J1375" s="57">
        <f t="shared" si="199"/>
        <v>72</v>
      </c>
      <c r="K1375" s="56">
        <f t="shared" si="201"/>
        <v>3.0095301788998493E-2</v>
      </c>
      <c r="L1375" s="54">
        <f t="shared" si="202"/>
        <v>110.75071058351445</v>
      </c>
      <c r="M1375" s="54">
        <f t="shared" si="203"/>
        <v>24.365156328373178</v>
      </c>
      <c r="N1375" s="54">
        <f t="shared" si="206"/>
        <v>34.332720280889475</v>
      </c>
      <c r="O1375" s="54">
        <v>7.7983829344432891</v>
      </c>
      <c r="P1375" s="56">
        <f t="shared" si="204"/>
        <v>4.3343025902875816E-2</v>
      </c>
    </row>
    <row r="1376" spans="1:16" x14ac:dyDescent="0.2">
      <c r="A1376" s="57">
        <f t="shared" si="205"/>
        <v>45</v>
      </c>
      <c r="B1376" s="57" t="s">
        <v>9</v>
      </c>
      <c r="C1376" s="58">
        <v>4079.1</v>
      </c>
      <c r="D1376" s="59"/>
      <c r="E1376" s="60"/>
      <c r="F1376" s="57">
        <f t="shared" si="198"/>
        <v>4079.1</v>
      </c>
      <c r="G1376" s="57">
        <v>72</v>
      </c>
      <c r="H1376" s="57"/>
      <c r="I1376" s="57"/>
      <c r="J1376" s="57">
        <f t="shared" si="199"/>
        <v>72</v>
      </c>
      <c r="K1376" s="56">
        <f t="shared" si="201"/>
        <v>3.0095301788998493E-2</v>
      </c>
      <c r="L1376" s="54">
        <f t="shared" si="202"/>
        <v>110.75071058351445</v>
      </c>
      <c r="M1376" s="54">
        <f t="shared" si="203"/>
        <v>24.365156328373178</v>
      </c>
      <c r="N1376" s="54">
        <f t="shared" si="206"/>
        <v>34.332720280889475</v>
      </c>
      <c r="O1376" s="54">
        <v>7.7983829344432891</v>
      </c>
      <c r="P1376" s="56">
        <f t="shared" si="204"/>
        <v>4.3452469938765996E-2</v>
      </c>
    </row>
    <row r="1377" spans="1:16" x14ac:dyDescent="0.2">
      <c r="A1377" s="57">
        <f t="shared" si="205"/>
        <v>46</v>
      </c>
      <c r="B1377" s="57" t="s">
        <v>1982</v>
      </c>
      <c r="C1377" s="58">
        <v>8506.9</v>
      </c>
      <c r="D1377" s="59"/>
      <c r="E1377" s="60"/>
      <c r="F1377" s="57">
        <f t="shared" si="198"/>
        <v>8506.9</v>
      </c>
      <c r="G1377" s="57">
        <v>144</v>
      </c>
      <c r="H1377" s="57"/>
      <c r="I1377" s="57"/>
      <c r="J1377" s="57">
        <f t="shared" si="199"/>
        <v>144</v>
      </c>
      <c r="K1377" s="56">
        <f t="shared" si="201"/>
        <v>6.0190603577996986E-2</v>
      </c>
      <c r="L1377" s="54">
        <f t="shared" si="202"/>
        <v>221.50142116702889</v>
      </c>
      <c r="M1377" s="54">
        <f t="shared" si="203"/>
        <v>48.730312656746356</v>
      </c>
      <c r="N1377" s="54">
        <f t="shared" si="206"/>
        <v>68.665440561778951</v>
      </c>
      <c r="O1377" s="54">
        <v>15.596765868886578</v>
      </c>
      <c r="P1377" s="56">
        <f t="shared" si="204"/>
        <v>4.1671342116921646E-2</v>
      </c>
    </row>
    <row r="1378" spans="1:16" x14ac:dyDescent="0.2">
      <c r="A1378" s="57">
        <f t="shared" si="205"/>
        <v>47</v>
      </c>
      <c r="B1378" s="57" t="s">
        <v>536</v>
      </c>
      <c r="C1378" s="58">
        <v>1934.1</v>
      </c>
      <c r="D1378" s="59"/>
      <c r="E1378" s="60">
        <v>1212.4000000000001</v>
      </c>
      <c r="F1378" s="57">
        <f t="shared" si="198"/>
        <v>3146.5</v>
      </c>
      <c r="G1378" s="57">
        <v>64</v>
      </c>
      <c r="H1378" s="57"/>
      <c r="I1378" s="57">
        <v>7</v>
      </c>
      <c r="J1378" s="57">
        <f t="shared" si="199"/>
        <v>71</v>
      </c>
      <c r="K1378" s="56">
        <f t="shared" si="201"/>
        <v>2.9677311486373516E-2</v>
      </c>
      <c r="L1378" s="54">
        <f t="shared" si="202"/>
        <v>109.21250626985454</v>
      </c>
      <c r="M1378" s="54">
        <f t="shared" si="203"/>
        <v>24.026751379368001</v>
      </c>
      <c r="N1378" s="54">
        <f t="shared" si="206"/>
        <v>33.855876943654906</v>
      </c>
      <c r="O1378" s="54">
        <v>6.931895941727368</v>
      </c>
      <c r="P1378" s="56">
        <f t="shared" si="204"/>
        <v>5.5308129837789551E-2</v>
      </c>
    </row>
    <row r="1379" spans="1:16" x14ac:dyDescent="0.2">
      <c r="A1379" s="57">
        <f t="shared" si="205"/>
        <v>48</v>
      </c>
      <c r="B1379" s="57" t="s">
        <v>537</v>
      </c>
      <c r="C1379" s="58">
        <v>4269.5</v>
      </c>
      <c r="D1379" s="59"/>
      <c r="E1379" s="60">
        <v>538</v>
      </c>
      <c r="F1379" s="57">
        <f t="shared" si="198"/>
        <v>4807.5</v>
      </c>
      <c r="G1379" s="57">
        <v>130</v>
      </c>
      <c r="H1379" s="57"/>
      <c r="I1379" s="57">
        <v>3</v>
      </c>
      <c r="J1379" s="57">
        <f t="shared" si="199"/>
        <v>133</v>
      </c>
      <c r="K1379" s="56">
        <f t="shared" si="201"/>
        <v>5.5592710249122219E-2</v>
      </c>
      <c r="L1379" s="54">
        <f t="shared" si="202"/>
        <v>204.58117371676977</v>
      </c>
      <c r="M1379" s="54">
        <f t="shared" si="203"/>
        <v>45.007858217689346</v>
      </c>
      <c r="N1379" s="54">
        <f t="shared" si="206"/>
        <v>63.420163852198627</v>
      </c>
      <c r="O1379" s="54">
        <v>14.080413631633716</v>
      </c>
      <c r="P1379" s="56">
        <f t="shared" si="204"/>
        <v>6.8037360253414753E-2</v>
      </c>
    </row>
    <row r="1380" spans="1:16" x14ac:dyDescent="0.2">
      <c r="A1380" s="57">
        <f t="shared" si="205"/>
        <v>49</v>
      </c>
      <c r="B1380" s="111" t="s">
        <v>2209</v>
      </c>
      <c r="C1380" s="58">
        <v>4095</v>
      </c>
      <c r="D1380" s="59"/>
      <c r="E1380" s="60"/>
      <c r="F1380" s="57">
        <f t="shared" si="198"/>
        <v>4095</v>
      </c>
      <c r="G1380" s="57">
        <v>84</v>
      </c>
      <c r="H1380" s="57"/>
      <c r="I1380" s="57"/>
      <c r="J1380" s="57">
        <f t="shared" si="199"/>
        <v>84</v>
      </c>
      <c r="K1380" s="56">
        <f t="shared" si="201"/>
        <v>3.5111185420498243E-2</v>
      </c>
      <c r="L1380" s="54">
        <f t="shared" si="202"/>
        <v>129.20916234743353</v>
      </c>
      <c r="M1380" s="54">
        <f t="shared" si="203"/>
        <v>28.426015716435376</v>
      </c>
      <c r="N1380" s="54">
        <f t="shared" si="206"/>
        <v>40.054840327704397</v>
      </c>
      <c r="O1380" s="54">
        <v>9.0981134235171695</v>
      </c>
      <c r="P1380" s="56">
        <f t="shared" si="204"/>
        <v>5.0497712286957382E-2</v>
      </c>
    </row>
    <row r="1381" spans="1:16" s="115" customFormat="1" x14ac:dyDescent="0.2">
      <c r="A1381" s="57">
        <f t="shared" si="205"/>
        <v>50</v>
      </c>
      <c r="B1381" s="112" t="s">
        <v>1282</v>
      </c>
      <c r="C1381" s="58">
        <v>15885</v>
      </c>
      <c r="D1381" s="59"/>
      <c r="E1381" s="60">
        <v>238.9</v>
      </c>
      <c r="F1381" s="57">
        <v>16123.9</v>
      </c>
      <c r="G1381" s="57">
        <v>178</v>
      </c>
      <c r="H1381" s="57"/>
      <c r="I1381" s="57">
        <v>3</v>
      </c>
      <c r="J1381" s="57">
        <f t="shared" si="199"/>
        <v>181</v>
      </c>
      <c r="K1381" s="56">
        <f t="shared" si="201"/>
        <v>7.5656244775121215E-2</v>
      </c>
      <c r="L1381" s="54">
        <f t="shared" si="202"/>
        <v>278.41498077244609</v>
      </c>
      <c r="M1381" s="113">
        <f t="shared" si="203"/>
        <v>61.251295769938139</v>
      </c>
      <c r="N1381" s="54">
        <f t="shared" si="206"/>
        <v>86.308644039458287</v>
      </c>
      <c r="O1381" s="113">
        <v>9.7479786680541114</v>
      </c>
      <c r="P1381" s="56">
        <f t="shared" si="204"/>
        <v>2.7023418605293795E-2</v>
      </c>
    </row>
    <row r="1382" spans="1:16" x14ac:dyDescent="0.2">
      <c r="A1382" s="57">
        <f t="shared" si="205"/>
        <v>51</v>
      </c>
      <c r="B1382" s="111" t="s">
        <v>1726</v>
      </c>
      <c r="C1382" s="58">
        <v>3468</v>
      </c>
      <c r="D1382" s="59"/>
      <c r="E1382" s="60"/>
      <c r="F1382" s="57">
        <f t="shared" si="198"/>
        <v>3468</v>
      </c>
      <c r="G1382" s="57">
        <v>120</v>
      </c>
      <c r="H1382" s="57"/>
      <c r="I1382" s="57"/>
      <c r="J1382" s="57">
        <f t="shared" si="199"/>
        <v>120</v>
      </c>
      <c r="K1382" s="56">
        <f t="shared" si="201"/>
        <v>5.0158836314997492E-2</v>
      </c>
      <c r="L1382" s="54">
        <f t="shared" si="202"/>
        <v>184.58451763919078</v>
      </c>
      <c r="M1382" s="54">
        <f t="shared" si="203"/>
        <v>40.608593880621974</v>
      </c>
      <c r="N1382" s="54">
        <f t="shared" si="206"/>
        <v>57.221200468149142</v>
      </c>
      <c r="O1382" s="54">
        <v>12.997304890738814</v>
      </c>
      <c r="P1382" s="56">
        <f t="shared" si="204"/>
        <v>8.5182127127653037E-2</v>
      </c>
    </row>
    <row r="1383" spans="1:16" x14ac:dyDescent="0.2">
      <c r="A1383" s="57">
        <f t="shared" si="205"/>
        <v>52</v>
      </c>
      <c r="B1383" s="111" t="s">
        <v>2921</v>
      </c>
      <c r="C1383" s="58">
        <v>4728.3</v>
      </c>
      <c r="D1383" s="59"/>
      <c r="E1383" s="60"/>
      <c r="F1383" s="57">
        <f t="shared" si="198"/>
        <v>4728.3</v>
      </c>
      <c r="G1383" s="57">
        <v>50</v>
      </c>
      <c r="H1383" s="57"/>
      <c r="I1383" s="57"/>
      <c r="J1383" s="57">
        <f t="shared" si="199"/>
        <v>50</v>
      </c>
      <c r="K1383" s="56">
        <f>2.5/$J$1385*J1383</f>
        <v>2.0899515131248953E-2</v>
      </c>
      <c r="L1383" s="54">
        <f t="shared" si="202"/>
        <v>76.910215682996153</v>
      </c>
      <c r="M1383" s="54">
        <f t="shared" ref="M1383:M1384" si="207">L1383*0.22</f>
        <v>16.920247450259154</v>
      </c>
      <c r="N1383" s="54">
        <f t="shared" si="206"/>
        <v>23.842166861728806</v>
      </c>
      <c r="O1383" s="54">
        <f>K1383*244.91*1.7</f>
        <v>8.7014504263501067</v>
      </c>
      <c r="P1383" s="56">
        <f t="shared" si="204"/>
        <v>2.6727170530916864E-2</v>
      </c>
    </row>
    <row r="1384" spans="1:16" x14ac:dyDescent="0.2">
      <c r="A1384" s="57">
        <f t="shared" si="205"/>
        <v>53</v>
      </c>
      <c r="B1384" s="111" t="s">
        <v>2922</v>
      </c>
      <c r="C1384" s="58">
        <v>2894.3</v>
      </c>
      <c r="D1384" s="59"/>
      <c r="E1384" s="60"/>
      <c r="F1384" s="57">
        <f t="shared" si="198"/>
        <v>2894.3</v>
      </c>
      <c r="G1384" s="57">
        <v>30</v>
      </c>
      <c r="H1384" s="57"/>
      <c r="I1384" s="57"/>
      <c r="J1384" s="57">
        <f t="shared" si="199"/>
        <v>30</v>
      </c>
      <c r="K1384" s="56">
        <f t="shared" si="201"/>
        <v>1.2539709078749373E-2</v>
      </c>
      <c r="L1384" s="54">
        <f t="shared" si="202"/>
        <v>46.146129409797695</v>
      </c>
      <c r="M1384" s="54">
        <f t="shared" si="207"/>
        <v>10.152148470155494</v>
      </c>
      <c r="N1384" s="54">
        <f t="shared" si="206"/>
        <v>14.305300117037286</v>
      </c>
      <c r="O1384" s="54">
        <f>K1384*244.91*1.7</f>
        <v>5.2208702558100653</v>
      </c>
      <c r="P1384" s="56">
        <f t="shared" si="204"/>
        <v>2.6197853799813615E-2</v>
      </c>
    </row>
    <row r="1385" spans="1:16" x14ac:dyDescent="0.2">
      <c r="A1385" s="33"/>
      <c r="B1385" s="33" t="s">
        <v>1276</v>
      </c>
      <c r="C1385" s="168">
        <f>SUM(C1332:C1384)</f>
        <v>296155</v>
      </c>
      <c r="D1385" s="168">
        <f t="shared" ref="D1385:O1385" si="208">SUM(D1332:D1384)</f>
        <v>561</v>
      </c>
      <c r="E1385" s="168">
        <f t="shared" si="208"/>
        <v>2124.4</v>
      </c>
      <c r="F1385" s="168">
        <f t="shared" si="208"/>
        <v>298840.40000000002</v>
      </c>
      <c r="G1385" s="168">
        <f t="shared" si="208"/>
        <v>5920</v>
      </c>
      <c r="H1385" s="168">
        <f t="shared" si="208"/>
        <v>5</v>
      </c>
      <c r="I1385" s="168">
        <f t="shared" si="208"/>
        <v>56</v>
      </c>
      <c r="J1385" s="168">
        <f t="shared" si="208"/>
        <v>5981</v>
      </c>
      <c r="K1385" s="168">
        <f t="shared" si="208"/>
        <v>2.4999999999999991</v>
      </c>
      <c r="L1385" s="168">
        <f t="shared" si="208"/>
        <v>9199.9999999999982</v>
      </c>
      <c r="M1385" s="168">
        <f t="shared" si="208"/>
        <v>2023.9999999999998</v>
      </c>
      <c r="N1385" s="168">
        <f t="shared" si="208"/>
        <v>2852.0000000000005</v>
      </c>
      <c r="O1385" s="168">
        <f t="shared" si="208"/>
        <v>636.9264684449073</v>
      </c>
      <c r="P1385" s="56">
        <f t="shared" si="204"/>
        <v>4.9233391698193768E-2</v>
      </c>
    </row>
    <row r="1386" spans="1:16" x14ac:dyDescent="0.2">
      <c r="A1386" s="348" t="s">
        <v>1983</v>
      </c>
      <c r="B1386" s="348"/>
      <c r="C1386" s="348"/>
      <c r="D1386" s="348"/>
      <c r="E1386" s="348"/>
      <c r="F1386" s="348"/>
      <c r="G1386" s="348"/>
      <c r="H1386" s="348"/>
      <c r="I1386" s="348"/>
      <c r="J1386" s="348"/>
      <c r="K1386" s="348"/>
      <c r="L1386" s="348"/>
      <c r="M1386" s="348"/>
      <c r="N1386" s="348"/>
      <c r="O1386" s="348"/>
      <c r="P1386" s="348"/>
    </row>
    <row r="1387" spans="1:16" x14ac:dyDescent="0.2">
      <c r="A1387" s="57">
        <v>1</v>
      </c>
      <c r="B1387" s="57" t="s">
        <v>325</v>
      </c>
      <c r="C1387" s="94">
        <v>5786.79</v>
      </c>
      <c r="D1387" s="57"/>
      <c r="E1387" s="60"/>
      <c r="F1387" s="57">
        <f t="shared" ref="F1387:F1423" si="209">C1387+D1387+E1387</f>
        <v>5786.79</v>
      </c>
      <c r="G1387" s="57">
        <v>99</v>
      </c>
      <c r="H1387" s="57"/>
      <c r="I1387" s="57"/>
      <c r="J1387" s="57">
        <f>G1387+H1387+I1387</f>
        <v>99</v>
      </c>
      <c r="K1387" s="56">
        <f>2/$J$1424*J1387</f>
        <v>4.6797447411959348E-2</v>
      </c>
      <c r="L1387" s="54">
        <f>K1387*3680</f>
        <v>172.2146064760104</v>
      </c>
      <c r="M1387" s="54">
        <f>L1387*0.22</f>
        <v>37.88721342472229</v>
      </c>
      <c r="N1387" s="54">
        <f t="shared" ref="N1387:N1423" si="210">L1387*0.467</f>
        <v>80.424221224296858</v>
      </c>
      <c r="O1387" s="54">
        <v>9.7581328124999995</v>
      </c>
      <c r="P1387" s="56">
        <f>(L1387+M1387+N1387+O1387)/F1387</f>
        <v>5.1891320393090044E-2</v>
      </c>
    </row>
    <row r="1388" spans="1:16" x14ac:dyDescent="0.2">
      <c r="A1388" s="57">
        <f>A1387+1</f>
        <v>2</v>
      </c>
      <c r="B1388" s="57" t="s">
        <v>326</v>
      </c>
      <c r="C1388" s="94">
        <v>3626.15</v>
      </c>
      <c r="D1388" s="59"/>
      <c r="E1388" s="60"/>
      <c r="F1388" s="57">
        <f t="shared" si="209"/>
        <v>3626.15</v>
      </c>
      <c r="G1388" s="57">
        <v>63</v>
      </c>
      <c r="H1388" s="57"/>
      <c r="I1388" s="57"/>
      <c r="J1388" s="57">
        <f t="shared" ref="J1388:J1423" si="211">G1388+H1388+I1388</f>
        <v>63</v>
      </c>
      <c r="K1388" s="56">
        <f t="shared" ref="K1388:K1423" si="212">2/$J$1424*J1388</f>
        <v>2.9780193807610496E-2</v>
      </c>
      <c r="L1388" s="54">
        <f t="shared" ref="L1388:L1423" si="213">K1388*3680</f>
        <v>109.59111321200662</v>
      </c>
      <c r="M1388" s="54">
        <f t="shared" ref="M1388:M1423" si="214">L1388*0.22</f>
        <v>24.110044906641455</v>
      </c>
      <c r="N1388" s="54">
        <f t="shared" si="210"/>
        <v>51.179049870007091</v>
      </c>
      <c r="O1388" s="54">
        <v>6.209720880681818</v>
      </c>
      <c r="P1388" s="56">
        <f>(L1388+M1388+N1388+O1388)/F1388</f>
        <v>5.26977452309852E-2</v>
      </c>
    </row>
    <row r="1389" spans="1:16" x14ac:dyDescent="0.2">
      <c r="A1389" s="57">
        <f t="shared" ref="A1389:A1423" si="215">A1388+1</f>
        <v>3</v>
      </c>
      <c r="B1389" s="57" t="s">
        <v>327</v>
      </c>
      <c r="C1389" s="94">
        <v>7702.04</v>
      </c>
      <c r="D1389" s="59"/>
      <c r="E1389" s="60"/>
      <c r="F1389" s="57">
        <f t="shared" si="209"/>
        <v>7702.04</v>
      </c>
      <c r="G1389" s="57">
        <v>135</v>
      </c>
      <c r="H1389" s="57"/>
      <c r="I1389" s="57"/>
      <c r="J1389" s="57">
        <f t="shared" si="211"/>
        <v>135</v>
      </c>
      <c r="K1389" s="56">
        <f t="shared" si="212"/>
        <v>6.3814701016308206E-2</v>
      </c>
      <c r="L1389" s="54">
        <f t="shared" si="213"/>
        <v>234.8380997400142</v>
      </c>
      <c r="M1389" s="54">
        <f t="shared" si="214"/>
        <v>51.664381942803125</v>
      </c>
      <c r="N1389" s="54">
        <f t="shared" si="210"/>
        <v>109.66939257858664</v>
      </c>
      <c r="O1389" s="54">
        <v>13.306544744318181</v>
      </c>
      <c r="P1389" s="56">
        <f t="shared" ref="P1389:P1424" si="216">(L1389+M1389+N1389+O1389)/F1389</f>
        <v>5.3164930201053513E-2</v>
      </c>
    </row>
    <row r="1390" spans="1:16" x14ac:dyDescent="0.2">
      <c r="A1390" s="57">
        <f t="shared" si="215"/>
        <v>4</v>
      </c>
      <c r="B1390" s="57" t="s">
        <v>328</v>
      </c>
      <c r="C1390" s="94">
        <v>5721.7</v>
      </c>
      <c r="D1390" s="59"/>
      <c r="E1390" s="60"/>
      <c r="F1390" s="57">
        <f t="shared" si="209"/>
        <v>5721.7</v>
      </c>
      <c r="G1390" s="57">
        <v>99</v>
      </c>
      <c r="H1390" s="57"/>
      <c r="I1390" s="57"/>
      <c r="J1390" s="57">
        <f t="shared" si="211"/>
        <v>99</v>
      </c>
      <c r="K1390" s="56">
        <f t="shared" si="212"/>
        <v>4.6797447411959348E-2</v>
      </c>
      <c r="L1390" s="54">
        <f t="shared" si="213"/>
        <v>172.2146064760104</v>
      </c>
      <c r="M1390" s="54">
        <f t="shared" si="214"/>
        <v>37.88721342472229</v>
      </c>
      <c r="N1390" s="54">
        <f t="shared" si="210"/>
        <v>80.424221224296858</v>
      </c>
      <c r="O1390" s="54">
        <v>9.7581328124999995</v>
      </c>
      <c r="P1390" s="56">
        <f t="shared" si="216"/>
        <v>5.2481635516984385E-2</v>
      </c>
    </row>
    <row r="1391" spans="1:16" x14ac:dyDescent="0.2">
      <c r="A1391" s="57">
        <f t="shared" si="215"/>
        <v>5</v>
      </c>
      <c r="B1391" s="57" t="s">
        <v>329</v>
      </c>
      <c r="C1391" s="94">
        <v>5777.4</v>
      </c>
      <c r="D1391" s="59"/>
      <c r="E1391" s="60"/>
      <c r="F1391" s="57">
        <f t="shared" si="209"/>
        <v>5777.4</v>
      </c>
      <c r="G1391" s="57">
        <v>99</v>
      </c>
      <c r="H1391" s="57"/>
      <c r="I1391" s="57"/>
      <c r="J1391" s="57">
        <f t="shared" si="211"/>
        <v>99</v>
      </c>
      <c r="K1391" s="56">
        <f t="shared" si="212"/>
        <v>4.6797447411959348E-2</v>
      </c>
      <c r="L1391" s="54">
        <f t="shared" si="213"/>
        <v>172.2146064760104</v>
      </c>
      <c r="M1391" s="54">
        <f t="shared" si="214"/>
        <v>37.88721342472229</v>
      </c>
      <c r="N1391" s="54">
        <f t="shared" si="210"/>
        <v>80.424221224296858</v>
      </c>
      <c r="O1391" s="54">
        <v>9.7581328124999995</v>
      </c>
      <c r="P1391" s="56">
        <f t="shared" si="216"/>
        <v>5.197565928229473E-2</v>
      </c>
    </row>
    <row r="1392" spans="1:16" x14ac:dyDescent="0.2">
      <c r="A1392" s="57">
        <f t="shared" si="215"/>
        <v>6</v>
      </c>
      <c r="B1392" s="57" t="s">
        <v>330</v>
      </c>
      <c r="C1392" s="94">
        <v>5627.6</v>
      </c>
      <c r="D1392" s="59"/>
      <c r="E1392" s="60">
        <v>46.65</v>
      </c>
      <c r="F1392" s="57">
        <f t="shared" si="209"/>
        <v>5674.25</v>
      </c>
      <c r="G1392" s="57">
        <v>99</v>
      </c>
      <c r="H1392" s="57"/>
      <c r="I1392" s="57">
        <v>1</v>
      </c>
      <c r="J1392" s="57">
        <f t="shared" si="211"/>
        <v>100</v>
      </c>
      <c r="K1392" s="56">
        <f t="shared" si="212"/>
        <v>4.727014890096904E-2</v>
      </c>
      <c r="L1392" s="54">
        <f t="shared" si="213"/>
        <v>173.95414795556607</v>
      </c>
      <c r="M1392" s="54">
        <f t="shared" si="214"/>
        <v>38.269912550224539</v>
      </c>
      <c r="N1392" s="54">
        <f t="shared" si="210"/>
        <v>81.236587095249362</v>
      </c>
      <c r="O1392" s="54">
        <v>9.7581328124999995</v>
      </c>
      <c r="P1392" s="56">
        <f t="shared" si="216"/>
        <v>5.3437684348335013E-2</v>
      </c>
    </row>
    <row r="1393" spans="1:16" x14ac:dyDescent="0.2">
      <c r="A1393" s="57">
        <f t="shared" si="215"/>
        <v>7</v>
      </c>
      <c r="B1393" s="57" t="s">
        <v>331</v>
      </c>
      <c r="C1393" s="94">
        <v>4060.15</v>
      </c>
      <c r="D1393" s="59">
        <v>29</v>
      </c>
      <c r="E1393" s="60"/>
      <c r="F1393" s="57">
        <f t="shared" si="209"/>
        <v>4089.15</v>
      </c>
      <c r="G1393" s="57">
        <v>72</v>
      </c>
      <c r="H1393" s="57">
        <v>1</v>
      </c>
      <c r="I1393" s="57"/>
      <c r="J1393" s="57">
        <f t="shared" si="211"/>
        <v>73</v>
      </c>
      <c r="K1393" s="56">
        <f t="shared" si="212"/>
        <v>3.4507208697707396E-2</v>
      </c>
      <c r="L1393" s="54">
        <f t="shared" si="213"/>
        <v>126.98652800756322</v>
      </c>
      <c r="M1393" s="54">
        <f t="shared" si="214"/>
        <v>27.937036161663908</v>
      </c>
      <c r="N1393" s="54">
        <f t="shared" si="210"/>
        <v>59.30270857953203</v>
      </c>
      <c r="O1393" s="54">
        <v>7.0968238636363621</v>
      </c>
      <c r="P1393" s="56">
        <f t="shared" si="216"/>
        <v>5.4124474918356015E-2</v>
      </c>
    </row>
    <row r="1394" spans="1:16" x14ac:dyDescent="0.2">
      <c r="A1394" s="57">
        <f t="shared" si="215"/>
        <v>8</v>
      </c>
      <c r="B1394" s="57" t="s">
        <v>332</v>
      </c>
      <c r="C1394" s="94">
        <v>3998.55</v>
      </c>
      <c r="D1394" s="59"/>
      <c r="E1394" s="60"/>
      <c r="F1394" s="57">
        <f t="shared" si="209"/>
        <v>3998.55</v>
      </c>
      <c r="G1394" s="57">
        <v>72</v>
      </c>
      <c r="H1394" s="57"/>
      <c r="I1394" s="57"/>
      <c r="J1394" s="57">
        <f t="shared" si="211"/>
        <v>72</v>
      </c>
      <c r="K1394" s="56">
        <f t="shared" si="212"/>
        <v>3.403450720869771E-2</v>
      </c>
      <c r="L1394" s="54">
        <f t="shared" si="213"/>
        <v>125.24698652800757</v>
      </c>
      <c r="M1394" s="54">
        <f t="shared" si="214"/>
        <v>27.554337036161666</v>
      </c>
      <c r="N1394" s="54">
        <f t="shared" si="210"/>
        <v>58.49034270857954</v>
      </c>
      <c r="O1394" s="54">
        <v>7.0968238636363621</v>
      </c>
      <c r="P1394" s="56">
        <f t="shared" si="216"/>
        <v>5.461692116801968E-2</v>
      </c>
    </row>
    <row r="1395" spans="1:16" x14ac:dyDescent="0.2">
      <c r="A1395" s="57">
        <f t="shared" si="215"/>
        <v>9</v>
      </c>
      <c r="B1395" s="57" t="s">
        <v>333</v>
      </c>
      <c r="C1395" s="94">
        <v>9976.0499999999993</v>
      </c>
      <c r="D1395" s="59"/>
      <c r="E1395" s="60">
        <v>37.299999999999997</v>
      </c>
      <c r="F1395" s="57">
        <f t="shared" si="209"/>
        <v>10013.349999999999</v>
      </c>
      <c r="G1395" s="57">
        <v>179</v>
      </c>
      <c r="H1395" s="57"/>
      <c r="I1395" s="57">
        <v>1</v>
      </c>
      <c r="J1395" s="57">
        <f t="shared" si="211"/>
        <v>180</v>
      </c>
      <c r="K1395" s="56">
        <f t="shared" si="212"/>
        <v>8.5086268021744266E-2</v>
      </c>
      <c r="L1395" s="54">
        <f t="shared" si="213"/>
        <v>313.11746632001888</v>
      </c>
      <c r="M1395" s="54">
        <f t="shared" si="214"/>
        <v>68.885842590404152</v>
      </c>
      <c r="N1395" s="54">
        <f t="shared" si="210"/>
        <v>146.22585677144883</v>
      </c>
      <c r="O1395" s="54">
        <v>17.643492660984847</v>
      </c>
      <c r="P1395" s="56">
        <f t="shared" si="216"/>
        <v>5.4514488991482042E-2</v>
      </c>
    </row>
    <row r="1396" spans="1:16" x14ac:dyDescent="0.2">
      <c r="A1396" s="57">
        <f t="shared" si="215"/>
        <v>10</v>
      </c>
      <c r="B1396" s="57" t="s">
        <v>334</v>
      </c>
      <c r="C1396" s="94">
        <v>8239.06</v>
      </c>
      <c r="D1396" s="59"/>
      <c r="E1396" s="60"/>
      <c r="F1396" s="57">
        <f t="shared" si="209"/>
        <v>8239.06</v>
      </c>
      <c r="G1396" s="57">
        <v>144</v>
      </c>
      <c r="H1396" s="57"/>
      <c r="I1396" s="57"/>
      <c r="J1396" s="57">
        <f t="shared" si="211"/>
        <v>144</v>
      </c>
      <c r="K1396" s="56">
        <f t="shared" si="212"/>
        <v>6.8069014417395421E-2</v>
      </c>
      <c r="L1396" s="54">
        <f t="shared" si="213"/>
        <v>250.49397305601514</v>
      </c>
      <c r="M1396" s="54">
        <f t="shared" si="214"/>
        <v>55.108674072323332</v>
      </c>
      <c r="N1396" s="54">
        <f t="shared" si="210"/>
        <v>116.98068541715908</v>
      </c>
      <c r="O1396" s="54">
        <v>14.193647727272724</v>
      </c>
      <c r="P1396" s="56">
        <f t="shared" si="216"/>
        <v>5.301296267690371E-2</v>
      </c>
    </row>
    <row r="1397" spans="1:16" x14ac:dyDescent="0.2">
      <c r="A1397" s="57">
        <f t="shared" si="215"/>
        <v>11</v>
      </c>
      <c r="B1397" s="57" t="s">
        <v>335</v>
      </c>
      <c r="C1397" s="94">
        <v>5737.55</v>
      </c>
      <c r="D1397" s="59"/>
      <c r="E1397" s="60"/>
      <c r="F1397" s="57">
        <f t="shared" si="209"/>
        <v>5737.55</v>
      </c>
      <c r="G1397" s="57">
        <v>99</v>
      </c>
      <c r="H1397" s="57"/>
      <c r="I1397" s="57"/>
      <c r="J1397" s="57">
        <f t="shared" si="211"/>
        <v>99</v>
      </c>
      <c r="K1397" s="56">
        <f t="shared" si="212"/>
        <v>4.6797447411959348E-2</v>
      </c>
      <c r="L1397" s="54">
        <f t="shared" si="213"/>
        <v>172.2146064760104</v>
      </c>
      <c r="M1397" s="54">
        <f t="shared" si="214"/>
        <v>37.88721342472229</v>
      </c>
      <c r="N1397" s="54">
        <f t="shared" si="210"/>
        <v>80.424221224296858</v>
      </c>
      <c r="O1397" s="54">
        <v>9.7581328124999995</v>
      </c>
      <c r="P1397" s="56">
        <f t="shared" si="216"/>
        <v>5.2336654833078498E-2</v>
      </c>
    </row>
    <row r="1398" spans="1:16" x14ac:dyDescent="0.2">
      <c r="A1398" s="57">
        <f t="shared" si="215"/>
        <v>12</v>
      </c>
      <c r="B1398" s="57" t="s">
        <v>336</v>
      </c>
      <c r="C1398" s="94">
        <v>4073.5</v>
      </c>
      <c r="D1398" s="59"/>
      <c r="E1398" s="60"/>
      <c r="F1398" s="57">
        <f t="shared" si="209"/>
        <v>4073.5</v>
      </c>
      <c r="G1398" s="57">
        <v>72</v>
      </c>
      <c r="H1398" s="57"/>
      <c r="I1398" s="57"/>
      <c r="J1398" s="57">
        <f t="shared" si="211"/>
        <v>72</v>
      </c>
      <c r="K1398" s="56">
        <f t="shared" si="212"/>
        <v>3.403450720869771E-2</v>
      </c>
      <c r="L1398" s="54">
        <f t="shared" si="213"/>
        <v>125.24698652800757</v>
      </c>
      <c r="M1398" s="54">
        <f t="shared" si="214"/>
        <v>27.554337036161666</v>
      </c>
      <c r="N1398" s="54">
        <f t="shared" si="210"/>
        <v>58.49034270857954</v>
      </c>
      <c r="O1398" s="54">
        <v>7.0968238636363621</v>
      </c>
      <c r="P1398" s="56">
        <f t="shared" si="216"/>
        <v>5.361200199739416E-2</v>
      </c>
    </row>
    <row r="1399" spans="1:16" x14ac:dyDescent="0.2">
      <c r="A1399" s="57">
        <f t="shared" si="215"/>
        <v>13</v>
      </c>
      <c r="B1399" s="57" t="s">
        <v>337</v>
      </c>
      <c r="C1399" s="94">
        <v>3747.29</v>
      </c>
      <c r="D1399" s="59"/>
      <c r="E1399" s="60"/>
      <c r="F1399" s="57">
        <f t="shared" si="209"/>
        <v>3747.29</v>
      </c>
      <c r="G1399" s="57">
        <v>63</v>
      </c>
      <c r="H1399" s="57"/>
      <c r="I1399" s="57"/>
      <c r="J1399" s="57">
        <f t="shared" si="211"/>
        <v>63</v>
      </c>
      <c r="K1399" s="56">
        <f t="shared" si="212"/>
        <v>2.9780193807610496E-2</v>
      </c>
      <c r="L1399" s="54">
        <f t="shared" si="213"/>
        <v>109.59111321200662</v>
      </c>
      <c r="M1399" s="54">
        <f t="shared" si="214"/>
        <v>24.110044906641455</v>
      </c>
      <c r="N1399" s="54">
        <f t="shared" si="210"/>
        <v>51.179049870007091</v>
      </c>
      <c r="O1399" s="54">
        <v>6.209720880681818</v>
      </c>
      <c r="P1399" s="56">
        <f t="shared" si="216"/>
        <v>5.0994166149227041E-2</v>
      </c>
    </row>
    <row r="1400" spans="1:16" x14ac:dyDescent="0.2">
      <c r="A1400" s="57">
        <f t="shared" si="215"/>
        <v>14</v>
      </c>
      <c r="B1400" s="57" t="s">
        <v>338</v>
      </c>
      <c r="C1400" s="94">
        <v>3638.7</v>
      </c>
      <c r="D1400" s="59"/>
      <c r="E1400" s="60"/>
      <c r="F1400" s="57">
        <f t="shared" si="209"/>
        <v>3638.7</v>
      </c>
      <c r="G1400" s="57">
        <v>63</v>
      </c>
      <c r="H1400" s="57"/>
      <c r="I1400" s="57"/>
      <c r="J1400" s="57">
        <f t="shared" si="211"/>
        <v>63</v>
      </c>
      <c r="K1400" s="56">
        <f t="shared" si="212"/>
        <v>2.9780193807610496E-2</v>
      </c>
      <c r="L1400" s="54">
        <f t="shared" si="213"/>
        <v>109.59111321200662</v>
      </c>
      <c r="M1400" s="54">
        <f t="shared" si="214"/>
        <v>24.110044906641455</v>
      </c>
      <c r="N1400" s="54">
        <f t="shared" si="210"/>
        <v>51.179049870007091</v>
      </c>
      <c r="O1400" s="54">
        <v>6.209720880681818</v>
      </c>
      <c r="P1400" s="56">
        <f t="shared" si="216"/>
        <v>5.2515988916189027E-2</v>
      </c>
    </row>
    <row r="1401" spans="1:16" x14ac:dyDescent="0.2">
      <c r="A1401" s="57">
        <f t="shared" si="215"/>
        <v>15</v>
      </c>
      <c r="B1401" s="57" t="s">
        <v>339</v>
      </c>
      <c r="C1401" s="94">
        <v>6155.56</v>
      </c>
      <c r="D1401" s="59"/>
      <c r="E1401" s="60"/>
      <c r="F1401" s="57">
        <f t="shared" si="209"/>
        <v>6155.56</v>
      </c>
      <c r="G1401" s="57">
        <v>108</v>
      </c>
      <c r="H1401" s="57"/>
      <c r="I1401" s="57"/>
      <c r="J1401" s="57">
        <f t="shared" si="211"/>
        <v>108</v>
      </c>
      <c r="K1401" s="56">
        <f t="shared" si="212"/>
        <v>5.1051760813046562E-2</v>
      </c>
      <c r="L1401" s="54">
        <f t="shared" si="213"/>
        <v>187.87047979201134</v>
      </c>
      <c r="M1401" s="54">
        <f t="shared" si="214"/>
        <v>41.331505554242497</v>
      </c>
      <c r="N1401" s="54">
        <f t="shared" si="210"/>
        <v>87.735514062869299</v>
      </c>
      <c r="O1401" s="54">
        <v>10.645235795454546</v>
      </c>
      <c r="P1401" s="56">
        <f t="shared" si="216"/>
        <v>5.321737343224299E-2</v>
      </c>
    </row>
    <row r="1402" spans="1:16" x14ac:dyDescent="0.2">
      <c r="A1402" s="57">
        <f t="shared" si="215"/>
        <v>16</v>
      </c>
      <c r="B1402" s="57" t="s">
        <v>340</v>
      </c>
      <c r="C1402" s="94">
        <v>3981.75</v>
      </c>
      <c r="D1402" s="59"/>
      <c r="E1402" s="60"/>
      <c r="F1402" s="57">
        <f t="shared" si="209"/>
        <v>3981.75</v>
      </c>
      <c r="G1402" s="57">
        <v>72</v>
      </c>
      <c r="H1402" s="57"/>
      <c r="I1402" s="57"/>
      <c r="J1402" s="57">
        <f t="shared" si="211"/>
        <v>72</v>
      </c>
      <c r="K1402" s="56">
        <f t="shared" si="212"/>
        <v>3.403450720869771E-2</v>
      </c>
      <c r="L1402" s="54">
        <f t="shared" si="213"/>
        <v>125.24698652800757</v>
      </c>
      <c r="M1402" s="54">
        <f t="shared" si="214"/>
        <v>27.554337036161666</v>
      </c>
      <c r="N1402" s="54">
        <f t="shared" si="210"/>
        <v>58.49034270857954</v>
      </c>
      <c r="O1402" s="54">
        <v>7.0968238636363621</v>
      </c>
      <c r="P1402" s="56">
        <f t="shared" si="216"/>
        <v>5.4847363630661172E-2</v>
      </c>
    </row>
    <row r="1403" spans="1:16" x14ac:dyDescent="0.2">
      <c r="A1403" s="57">
        <f t="shared" si="215"/>
        <v>17</v>
      </c>
      <c r="B1403" s="57" t="s">
        <v>341</v>
      </c>
      <c r="C1403" s="94">
        <v>4019.15</v>
      </c>
      <c r="D1403" s="59"/>
      <c r="E1403" s="60"/>
      <c r="F1403" s="57">
        <f t="shared" si="209"/>
        <v>4019.15</v>
      </c>
      <c r="G1403" s="57">
        <v>72</v>
      </c>
      <c r="H1403" s="57"/>
      <c r="I1403" s="57"/>
      <c r="J1403" s="57">
        <f t="shared" si="211"/>
        <v>72</v>
      </c>
      <c r="K1403" s="56">
        <f t="shared" si="212"/>
        <v>3.403450720869771E-2</v>
      </c>
      <c r="L1403" s="54">
        <f t="shared" si="213"/>
        <v>125.24698652800757</v>
      </c>
      <c r="M1403" s="54">
        <f t="shared" si="214"/>
        <v>27.554337036161666</v>
      </c>
      <c r="N1403" s="54">
        <f t="shared" si="210"/>
        <v>58.49034270857954</v>
      </c>
      <c r="O1403" s="54">
        <v>7.0968238636363621</v>
      </c>
      <c r="P1403" s="56">
        <f t="shared" si="216"/>
        <v>5.4336984222132817E-2</v>
      </c>
    </row>
    <row r="1404" spans="1:16" x14ac:dyDescent="0.2">
      <c r="A1404" s="57">
        <f t="shared" si="215"/>
        <v>18</v>
      </c>
      <c r="B1404" s="57" t="s">
        <v>342</v>
      </c>
      <c r="C1404" s="94">
        <v>2190.5</v>
      </c>
      <c r="D1404" s="59"/>
      <c r="E1404" s="60"/>
      <c r="F1404" s="57">
        <f t="shared" si="209"/>
        <v>2190.5</v>
      </c>
      <c r="G1404" s="57">
        <v>43</v>
      </c>
      <c r="H1404" s="57"/>
      <c r="I1404" s="57"/>
      <c r="J1404" s="57">
        <f t="shared" si="211"/>
        <v>43</v>
      </c>
      <c r="K1404" s="56">
        <f t="shared" si="212"/>
        <v>2.0326164027416688E-2</v>
      </c>
      <c r="L1404" s="54">
        <f t="shared" si="213"/>
        <v>74.80028362089341</v>
      </c>
      <c r="M1404" s="54">
        <f t="shared" si="214"/>
        <v>16.45606239659655</v>
      </c>
      <c r="N1404" s="54">
        <f t="shared" si="210"/>
        <v>34.931732450957227</v>
      </c>
      <c r="O1404" s="54">
        <v>4.2383809185606056</v>
      </c>
      <c r="P1404" s="56">
        <f t="shared" si="216"/>
        <v>5.9541866873776661E-2</v>
      </c>
    </row>
    <row r="1405" spans="1:16" x14ac:dyDescent="0.2">
      <c r="A1405" s="57">
        <f t="shared" si="215"/>
        <v>19</v>
      </c>
      <c r="B1405" s="57" t="s">
        <v>343</v>
      </c>
      <c r="C1405" s="94">
        <v>3923.4</v>
      </c>
      <c r="D1405" s="59"/>
      <c r="E1405" s="60"/>
      <c r="F1405" s="57">
        <f t="shared" si="209"/>
        <v>3923.4</v>
      </c>
      <c r="G1405" s="57">
        <v>163</v>
      </c>
      <c r="H1405" s="57"/>
      <c r="I1405" s="57"/>
      <c r="J1405" s="57">
        <f t="shared" si="211"/>
        <v>163</v>
      </c>
      <c r="K1405" s="56">
        <f t="shared" si="212"/>
        <v>7.7050342708579536E-2</v>
      </c>
      <c r="L1405" s="54">
        <f t="shared" si="213"/>
        <v>283.54526116757268</v>
      </c>
      <c r="M1405" s="54">
        <f t="shared" si="214"/>
        <v>62.379957456865988</v>
      </c>
      <c r="N1405" s="54">
        <f t="shared" si="210"/>
        <v>132.41563696525645</v>
      </c>
      <c r="O1405" s="54">
        <v>16.066420691287878</v>
      </c>
      <c r="P1405" s="56">
        <f t="shared" si="216"/>
        <v>0.1260150064436415</v>
      </c>
    </row>
    <row r="1406" spans="1:16" x14ac:dyDescent="0.2">
      <c r="A1406" s="57">
        <f t="shared" si="215"/>
        <v>20</v>
      </c>
      <c r="B1406" s="57" t="s">
        <v>344</v>
      </c>
      <c r="C1406" s="94">
        <v>7774.24</v>
      </c>
      <c r="D1406" s="59"/>
      <c r="E1406" s="60"/>
      <c r="F1406" s="57">
        <f t="shared" si="209"/>
        <v>7774.24</v>
      </c>
      <c r="G1406" s="57">
        <v>144</v>
      </c>
      <c r="H1406" s="57"/>
      <c r="I1406" s="57"/>
      <c r="J1406" s="57">
        <f t="shared" si="211"/>
        <v>144</v>
      </c>
      <c r="K1406" s="56">
        <f t="shared" si="212"/>
        <v>6.8069014417395421E-2</v>
      </c>
      <c r="L1406" s="54">
        <f t="shared" si="213"/>
        <v>250.49397305601514</v>
      </c>
      <c r="M1406" s="54">
        <f t="shared" si="214"/>
        <v>55.108674072323332</v>
      </c>
      <c r="N1406" s="54">
        <f t="shared" si="210"/>
        <v>116.98068541715908</v>
      </c>
      <c r="O1406" s="54">
        <v>14.193647727272724</v>
      </c>
      <c r="P1406" s="56">
        <f t="shared" si="216"/>
        <v>5.6182595375595591E-2</v>
      </c>
    </row>
    <row r="1407" spans="1:16" x14ac:dyDescent="0.2">
      <c r="A1407" s="57">
        <f t="shared" si="215"/>
        <v>21</v>
      </c>
      <c r="B1407" s="57" t="s">
        <v>345</v>
      </c>
      <c r="C1407" s="94">
        <v>13720.72</v>
      </c>
      <c r="D1407" s="59">
        <v>29.7</v>
      </c>
      <c r="E1407" s="60"/>
      <c r="F1407" s="57">
        <f t="shared" si="209"/>
        <v>13750.42</v>
      </c>
      <c r="G1407" s="57">
        <v>251</v>
      </c>
      <c r="H1407" s="57">
        <v>1</v>
      </c>
      <c r="I1407" s="57"/>
      <c r="J1407" s="57">
        <f t="shared" si="211"/>
        <v>252</v>
      </c>
      <c r="K1407" s="56">
        <f t="shared" si="212"/>
        <v>0.11912077523044198</v>
      </c>
      <c r="L1407" s="54">
        <f t="shared" si="213"/>
        <v>438.36445284802647</v>
      </c>
      <c r="M1407" s="54">
        <f t="shared" si="214"/>
        <v>96.440179626565822</v>
      </c>
      <c r="N1407" s="54">
        <f t="shared" si="210"/>
        <v>204.71619948002837</v>
      </c>
      <c r="O1407" s="54">
        <v>24.74031652462121</v>
      </c>
      <c r="P1407" s="56">
        <f t="shared" si="216"/>
        <v>5.5580931235499856E-2</v>
      </c>
    </row>
    <row r="1408" spans="1:16" x14ac:dyDescent="0.2">
      <c r="A1408" s="57">
        <f t="shared" si="215"/>
        <v>22</v>
      </c>
      <c r="B1408" s="57" t="s">
        <v>346</v>
      </c>
      <c r="C1408" s="94">
        <v>7628.53</v>
      </c>
      <c r="D1408" s="59"/>
      <c r="E1408" s="60"/>
      <c r="F1408" s="57">
        <f t="shared" si="209"/>
        <v>7628.53</v>
      </c>
      <c r="G1408" s="57">
        <v>144</v>
      </c>
      <c r="H1408" s="57"/>
      <c r="I1408" s="57"/>
      <c r="J1408" s="57">
        <f t="shared" si="211"/>
        <v>144</v>
      </c>
      <c r="K1408" s="56">
        <f t="shared" si="212"/>
        <v>6.8069014417395421E-2</v>
      </c>
      <c r="L1408" s="54">
        <f t="shared" si="213"/>
        <v>250.49397305601514</v>
      </c>
      <c r="M1408" s="54">
        <f t="shared" si="214"/>
        <v>55.108674072323332</v>
      </c>
      <c r="N1408" s="54">
        <f t="shared" si="210"/>
        <v>116.98068541715908</v>
      </c>
      <c r="O1408" s="54">
        <v>14.193647727272724</v>
      </c>
      <c r="P1408" s="56">
        <f t="shared" si="216"/>
        <v>5.7255720338357491E-2</v>
      </c>
    </row>
    <row r="1409" spans="1:16" x14ac:dyDescent="0.2">
      <c r="A1409" s="57">
        <f t="shared" si="215"/>
        <v>23</v>
      </c>
      <c r="B1409" s="57" t="s">
        <v>347</v>
      </c>
      <c r="C1409" s="94">
        <v>7731.41</v>
      </c>
      <c r="D1409" s="59"/>
      <c r="E1409" s="60"/>
      <c r="F1409" s="57">
        <f t="shared" si="209"/>
        <v>7731.41</v>
      </c>
      <c r="G1409" s="57">
        <v>135</v>
      </c>
      <c r="H1409" s="57"/>
      <c r="I1409" s="57"/>
      <c r="J1409" s="57">
        <f t="shared" si="211"/>
        <v>135</v>
      </c>
      <c r="K1409" s="56">
        <f t="shared" si="212"/>
        <v>6.3814701016308206E-2</v>
      </c>
      <c r="L1409" s="54">
        <f t="shared" si="213"/>
        <v>234.8380997400142</v>
      </c>
      <c r="M1409" s="54">
        <f t="shared" si="214"/>
        <v>51.664381942803125</v>
      </c>
      <c r="N1409" s="54">
        <f t="shared" si="210"/>
        <v>109.66939257858664</v>
      </c>
      <c r="O1409" s="54">
        <v>13.306544744318181</v>
      </c>
      <c r="P1409" s="56">
        <f t="shared" si="216"/>
        <v>5.2962967816442559E-2</v>
      </c>
    </row>
    <row r="1410" spans="1:16" x14ac:dyDescent="0.2">
      <c r="A1410" s="57">
        <f t="shared" si="215"/>
        <v>24</v>
      </c>
      <c r="B1410" s="57" t="s">
        <v>348</v>
      </c>
      <c r="C1410" s="94">
        <v>7718.47</v>
      </c>
      <c r="D1410" s="59"/>
      <c r="E1410" s="60"/>
      <c r="F1410" s="57">
        <f t="shared" si="209"/>
        <v>7718.47</v>
      </c>
      <c r="G1410" s="57">
        <v>135</v>
      </c>
      <c r="H1410" s="57"/>
      <c r="I1410" s="57"/>
      <c r="J1410" s="57">
        <f t="shared" si="211"/>
        <v>135</v>
      </c>
      <c r="K1410" s="56">
        <f t="shared" si="212"/>
        <v>6.3814701016308206E-2</v>
      </c>
      <c r="L1410" s="54">
        <f t="shared" si="213"/>
        <v>234.8380997400142</v>
      </c>
      <c r="M1410" s="54">
        <f t="shared" si="214"/>
        <v>51.664381942803125</v>
      </c>
      <c r="N1410" s="54">
        <f t="shared" si="210"/>
        <v>109.66939257858664</v>
      </c>
      <c r="O1410" s="54">
        <v>13.306544744318181</v>
      </c>
      <c r="P1410" s="56">
        <f t="shared" si="216"/>
        <v>5.3051760129367888E-2</v>
      </c>
    </row>
    <row r="1411" spans="1:16" x14ac:dyDescent="0.2">
      <c r="A1411" s="57">
        <f t="shared" si="215"/>
        <v>25</v>
      </c>
      <c r="B1411" s="57" t="s">
        <v>349</v>
      </c>
      <c r="C1411" s="94">
        <v>7958</v>
      </c>
      <c r="D1411" s="59"/>
      <c r="E1411" s="60"/>
      <c r="F1411" s="57">
        <f t="shared" si="209"/>
        <v>7958</v>
      </c>
      <c r="G1411" s="57">
        <v>144</v>
      </c>
      <c r="H1411" s="57"/>
      <c r="I1411" s="57"/>
      <c r="J1411" s="57">
        <f t="shared" si="211"/>
        <v>144</v>
      </c>
      <c r="K1411" s="56">
        <f t="shared" si="212"/>
        <v>6.8069014417395421E-2</v>
      </c>
      <c r="L1411" s="54">
        <f t="shared" si="213"/>
        <v>250.49397305601514</v>
      </c>
      <c r="M1411" s="54">
        <f t="shared" si="214"/>
        <v>55.108674072323332</v>
      </c>
      <c r="N1411" s="54">
        <f t="shared" si="210"/>
        <v>116.98068541715908</v>
      </c>
      <c r="O1411" s="54">
        <v>14.193647727272724</v>
      </c>
      <c r="P1411" s="56">
        <f t="shared" si="216"/>
        <v>5.4885270202660243E-2</v>
      </c>
    </row>
    <row r="1412" spans="1:16" x14ac:dyDescent="0.2">
      <c r="A1412" s="57">
        <f t="shared" si="215"/>
        <v>26</v>
      </c>
      <c r="B1412" s="57" t="s">
        <v>350</v>
      </c>
      <c r="C1412" s="94">
        <v>3973.2</v>
      </c>
      <c r="D1412" s="59"/>
      <c r="E1412" s="60"/>
      <c r="F1412" s="57">
        <f t="shared" si="209"/>
        <v>3973.2</v>
      </c>
      <c r="G1412" s="57">
        <v>72</v>
      </c>
      <c r="H1412" s="57"/>
      <c r="I1412" s="57"/>
      <c r="J1412" s="57">
        <f t="shared" si="211"/>
        <v>72</v>
      </c>
      <c r="K1412" s="56">
        <f t="shared" si="212"/>
        <v>3.403450720869771E-2</v>
      </c>
      <c r="L1412" s="54">
        <f t="shared" si="213"/>
        <v>125.24698652800757</v>
      </c>
      <c r="M1412" s="54">
        <f t="shared" si="214"/>
        <v>27.554337036161666</v>
      </c>
      <c r="N1412" s="54">
        <f t="shared" si="210"/>
        <v>58.49034270857954</v>
      </c>
      <c r="O1412" s="54">
        <v>7.0968238636363621</v>
      </c>
      <c r="P1412" s="56">
        <f t="shared" si="216"/>
        <v>5.4965390651461069E-2</v>
      </c>
    </row>
    <row r="1413" spans="1:16" x14ac:dyDescent="0.2">
      <c r="A1413" s="57">
        <f t="shared" si="215"/>
        <v>27</v>
      </c>
      <c r="B1413" s="57" t="s">
        <v>351</v>
      </c>
      <c r="C1413" s="94">
        <v>4035</v>
      </c>
      <c r="D1413" s="59"/>
      <c r="E1413" s="60"/>
      <c r="F1413" s="57">
        <f t="shared" si="209"/>
        <v>4035</v>
      </c>
      <c r="G1413" s="57">
        <v>163</v>
      </c>
      <c r="H1413" s="57"/>
      <c r="I1413" s="57"/>
      <c r="J1413" s="57">
        <f t="shared" si="211"/>
        <v>163</v>
      </c>
      <c r="K1413" s="56">
        <f t="shared" si="212"/>
        <v>7.7050342708579536E-2</v>
      </c>
      <c r="L1413" s="54">
        <f t="shared" si="213"/>
        <v>283.54526116757268</v>
      </c>
      <c r="M1413" s="54">
        <f t="shared" si="214"/>
        <v>62.379957456865988</v>
      </c>
      <c r="N1413" s="54">
        <f t="shared" si="210"/>
        <v>132.41563696525645</v>
      </c>
      <c r="O1413" s="54">
        <v>16.066420691287878</v>
      </c>
      <c r="P1413" s="56">
        <f t="shared" si="216"/>
        <v>0.1225296843323378</v>
      </c>
    </row>
    <row r="1414" spans="1:16" x14ac:dyDescent="0.2">
      <c r="A1414" s="57">
        <f t="shared" si="215"/>
        <v>28</v>
      </c>
      <c r="B1414" s="57" t="s">
        <v>352</v>
      </c>
      <c r="C1414" s="94">
        <v>3981.6</v>
      </c>
      <c r="D1414" s="59"/>
      <c r="E1414" s="60"/>
      <c r="F1414" s="57">
        <f t="shared" si="209"/>
        <v>3981.6</v>
      </c>
      <c r="G1414" s="57">
        <v>163</v>
      </c>
      <c r="H1414" s="57"/>
      <c r="I1414" s="57"/>
      <c r="J1414" s="57">
        <f t="shared" si="211"/>
        <v>163</v>
      </c>
      <c r="K1414" s="56">
        <f t="shared" si="212"/>
        <v>7.7050342708579536E-2</v>
      </c>
      <c r="L1414" s="54">
        <f t="shared" si="213"/>
        <v>283.54526116757268</v>
      </c>
      <c r="M1414" s="54">
        <f t="shared" si="214"/>
        <v>62.379957456865988</v>
      </c>
      <c r="N1414" s="54">
        <f t="shared" si="210"/>
        <v>132.41563696525645</v>
      </c>
      <c r="O1414" s="54">
        <v>16.066420691287878</v>
      </c>
      <c r="P1414" s="56">
        <f t="shared" si="216"/>
        <v>0.124173014938965</v>
      </c>
    </row>
    <row r="1415" spans="1:16" x14ac:dyDescent="0.2">
      <c r="A1415" s="57">
        <f t="shared" si="215"/>
        <v>29</v>
      </c>
      <c r="B1415" s="57" t="s">
        <v>353</v>
      </c>
      <c r="C1415" s="94">
        <v>3970.65</v>
      </c>
      <c r="D1415" s="59"/>
      <c r="E1415" s="60">
        <v>104.6</v>
      </c>
      <c r="F1415" s="57">
        <f t="shared" si="209"/>
        <v>4075.25</v>
      </c>
      <c r="G1415" s="57">
        <v>72</v>
      </c>
      <c r="H1415" s="57"/>
      <c r="I1415" s="57">
        <v>2</v>
      </c>
      <c r="J1415" s="57">
        <f t="shared" si="211"/>
        <v>74</v>
      </c>
      <c r="K1415" s="56">
        <f t="shared" si="212"/>
        <v>3.4979910186717089E-2</v>
      </c>
      <c r="L1415" s="54">
        <f t="shared" si="213"/>
        <v>128.72606948711888</v>
      </c>
      <c r="M1415" s="54">
        <f t="shared" si="214"/>
        <v>28.319735287166154</v>
      </c>
      <c r="N1415" s="54">
        <f t="shared" si="210"/>
        <v>60.115074450484521</v>
      </c>
      <c r="O1415" s="54">
        <v>7.0968238636363621</v>
      </c>
      <c r="P1415" s="56">
        <f t="shared" si="216"/>
        <v>5.5029189151194632E-2</v>
      </c>
    </row>
    <row r="1416" spans="1:16" x14ac:dyDescent="0.2">
      <c r="A1416" s="57">
        <f t="shared" si="215"/>
        <v>30</v>
      </c>
      <c r="B1416" s="57" t="s">
        <v>354</v>
      </c>
      <c r="C1416" s="94">
        <v>4030.55</v>
      </c>
      <c r="D1416" s="59"/>
      <c r="E1416" s="60"/>
      <c r="F1416" s="57">
        <f t="shared" si="209"/>
        <v>4030.55</v>
      </c>
      <c r="G1416" s="57">
        <v>72</v>
      </c>
      <c r="H1416" s="57"/>
      <c r="I1416" s="57"/>
      <c r="J1416" s="57">
        <f t="shared" si="211"/>
        <v>72</v>
      </c>
      <c r="K1416" s="56">
        <f t="shared" si="212"/>
        <v>3.403450720869771E-2</v>
      </c>
      <c r="L1416" s="54">
        <f t="shared" si="213"/>
        <v>125.24698652800757</v>
      </c>
      <c r="M1416" s="54">
        <f t="shared" si="214"/>
        <v>27.554337036161666</v>
      </c>
      <c r="N1416" s="54">
        <f t="shared" si="210"/>
        <v>58.49034270857954</v>
      </c>
      <c r="O1416" s="54">
        <v>7.0968238636363621</v>
      </c>
      <c r="P1416" s="56">
        <f t="shared" si="216"/>
        <v>5.4183297598686307E-2</v>
      </c>
    </row>
    <row r="1417" spans="1:16" x14ac:dyDescent="0.2">
      <c r="A1417" s="57">
        <f t="shared" si="215"/>
        <v>31</v>
      </c>
      <c r="B1417" s="57" t="s">
        <v>355</v>
      </c>
      <c r="C1417" s="94">
        <v>4226.88</v>
      </c>
      <c r="D1417" s="59"/>
      <c r="E1417" s="60"/>
      <c r="F1417" s="57">
        <f t="shared" si="209"/>
        <v>4226.88</v>
      </c>
      <c r="G1417" s="57">
        <v>82</v>
      </c>
      <c r="H1417" s="57"/>
      <c r="I1417" s="57"/>
      <c r="J1417" s="57">
        <f t="shared" si="211"/>
        <v>82</v>
      </c>
      <c r="K1417" s="56">
        <f t="shared" si="212"/>
        <v>3.8761522098794611E-2</v>
      </c>
      <c r="L1417" s="54">
        <f t="shared" si="213"/>
        <v>142.64240132356417</v>
      </c>
      <c r="M1417" s="54">
        <f t="shared" si="214"/>
        <v>31.381328291184118</v>
      </c>
      <c r="N1417" s="54">
        <f t="shared" si="210"/>
        <v>66.614001418104479</v>
      </c>
      <c r="O1417" s="54">
        <v>8.0824938446969679</v>
      </c>
      <c r="P1417" s="56">
        <f t="shared" si="216"/>
        <v>5.8842509103061762E-2</v>
      </c>
    </row>
    <row r="1418" spans="1:16" x14ac:dyDescent="0.2">
      <c r="A1418" s="57">
        <f t="shared" si="215"/>
        <v>32</v>
      </c>
      <c r="B1418" s="57" t="s">
        <v>356</v>
      </c>
      <c r="C1418" s="94">
        <v>4140.3</v>
      </c>
      <c r="D1418" s="59"/>
      <c r="E1418" s="60">
        <v>50.1</v>
      </c>
      <c r="F1418" s="57">
        <f t="shared" si="209"/>
        <v>4190.4000000000005</v>
      </c>
      <c r="G1418" s="57">
        <v>82</v>
      </c>
      <c r="H1418" s="57">
        <v>1</v>
      </c>
      <c r="I1418" s="57"/>
      <c r="J1418" s="57">
        <f t="shared" si="211"/>
        <v>83</v>
      </c>
      <c r="K1418" s="56">
        <f t="shared" si="212"/>
        <v>3.9234223587804304E-2</v>
      </c>
      <c r="L1418" s="54">
        <f t="shared" si="213"/>
        <v>144.38194280311984</v>
      </c>
      <c r="M1418" s="54">
        <f t="shared" si="214"/>
        <v>31.764027416686364</v>
      </c>
      <c r="N1418" s="54">
        <f t="shared" si="210"/>
        <v>67.426367289056969</v>
      </c>
      <c r="O1418" s="54">
        <v>8.0824938446969679</v>
      </c>
      <c r="P1418" s="56">
        <f t="shared" si="216"/>
        <v>6.0055085756386045E-2</v>
      </c>
    </row>
    <row r="1419" spans="1:16" x14ac:dyDescent="0.2">
      <c r="A1419" s="57">
        <f t="shared" si="215"/>
        <v>33</v>
      </c>
      <c r="B1419" s="47" t="s">
        <v>1310</v>
      </c>
      <c r="C1419" s="94">
        <v>4059.4</v>
      </c>
      <c r="D1419" s="107"/>
      <c r="E1419" s="118"/>
      <c r="F1419" s="57">
        <f t="shared" si="209"/>
        <v>4059.4</v>
      </c>
      <c r="G1419" s="57">
        <v>162</v>
      </c>
      <c r="H1419" s="57"/>
      <c r="I1419" s="57"/>
      <c r="J1419" s="57">
        <f t="shared" si="211"/>
        <v>162</v>
      </c>
      <c r="K1419" s="56">
        <f t="shared" si="212"/>
        <v>7.657764121956985E-2</v>
      </c>
      <c r="L1419" s="54">
        <f t="shared" si="213"/>
        <v>281.80571968801706</v>
      </c>
      <c r="M1419" s="54">
        <f t="shared" si="214"/>
        <v>61.997258331363753</v>
      </c>
      <c r="N1419" s="54">
        <f t="shared" si="210"/>
        <v>131.60327109430398</v>
      </c>
      <c r="O1419" s="54">
        <v>15.967853693181818</v>
      </c>
      <c r="P1419" s="56">
        <f t="shared" si="216"/>
        <v>0.12104599270997354</v>
      </c>
    </row>
    <row r="1420" spans="1:16" x14ac:dyDescent="0.2">
      <c r="A1420" s="57">
        <f t="shared" si="215"/>
        <v>34</v>
      </c>
      <c r="B1420" s="48" t="s">
        <v>1311</v>
      </c>
      <c r="C1420" s="105">
        <v>4225.3</v>
      </c>
      <c r="D1420" s="107"/>
      <c r="E1420" s="118"/>
      <c r="F1420" s="57">
        <f t="shared" si="209"/>
        <v>4225.3</v>
      </c>
      <c r="G1420" s="57">
        <v>171</v>
      </c>
      <c r="H1420" s="57"/>
      <c r="I1420" s="57"/>
      <c r="J1420" s="57">
        <f t="shared" si="211"/>
        <v>171</v>
      </c>
      <c r="K1420" s="56">
        <f t="shared" si="212"/>
        <v>8.0831954620657051E-2</v>
      </c>
      <c r="L1420" s="54">
        <f t="shared" si="213"/>
        <v>297.46159300401797</v>
      </c>
      <c r="M1420" s="54">
        <f t="shared" si="214"/>
        <v>65.44155046088396</v>
      </c>
      <c r="N1420" s="54">
        <f t="shared" si="210"/>
        <v>138.9145639328764</v>
      </c>
      <c r="O1420" s="54">
        <v>16.854956676136361</v>
      </c>
      <c r="P1420" s="56">
        <f t="shared" si="216"/>
        <v>0.12275404446404153</v>
      </c>
    </row>
    <row r="1421" spans="1:16" x14ac:dyDescent="0.2">
      <c r="A1421" s="57">
        <f t="shared" si="215"/>
        <v>35</v>
      </c>
      <c r="B1421" s="48" t="s">
        <v>1312</v>
      </c>
      <c r="C1421" s="105">
        <v>3974.4</v>
      </c>
      <c r="D1421" s="107"/>
      <c r="E1421" s="118"/>
      <c r="F1421" s="57">
        <f t="shared" si="209"/>
        <v>3974.4</v>
      </c>
      <c r="G1421" s="57">
        <v>108</v>
      </c>
      <c r="H1421" s="57"/>
      <c r="I1421" s="57"/>
      <c r="J1421" s="57">
        <f t="shared" si="211"/>
        <v>108</v>
      </c>
      <c r="K1421" s="56">
        <f t="shared" si="212"/>
        <v>5.1051760813046562E-2</v>
      </c>
      <c r="L1421" s="54">
        <f t="shared" si="213"/>
        <v>187.87047979201134</v>
      </c>
      <c r="M1421" s="54">
        <f t="shared" si="214"/>
        <v>41.331505554242497</v>
      </c>
      <c r="N1421" s="54">
        <f t="shared" si="210"/>
        <v>87.735514062869299</v>
      </c>
      <c r="O1421" s="54">
        <v>10.645235795454546</v>
      </c>
      <c r="P1421" s="56">
        <f t="shared" si="216"/>
        <v>8.2423192231425538E-2</v>
      </c>
    </row>
    <row r="1422" spans="1:16" x14ac:dyDescent="0.2">
      <c r="A1422" s="57">
        <f t="shared" si="215"/>
        <v>36</v>
      </c>
      <c r="B1422" s="48" t="s">
        <v>1313</v>
      </c>
      <c r="C1422" s="105">
        <v>3989.7</v>
      </c>
      <c r="D1422" s="107"/>
      <c r="E1422" s="118"/>
      <c r="F1422" s="57">
        <f t="shared" si="209"/>
        <v>3989.7</v>
      </c>
      <c r="G1422" s="57">
        <v>162</v>
      </c>
      <c r="H1422" s="57"/>
      <c r="I1422" s="57"/>
      <c r="J1422" s="57">
        <f t="shared" si="211"/>
        <v>162</v>
      </c>
      <c r="K1422" s="56">
        <f t="shared" si="212"/>
        <v>7.657764121956985E-2</v>
      </c>
      <c r="L1422" s="54">
        <f t="shared" si="213"/>
        <v>281.80571968801706</v>
      </c>
      <c r="M1422" s="54">
        <f t="shared" si="214"/>
        <v>61.997258331363753</v>
      </c>
      <c r="N1422" s="54">
        <f t="shared" si="210"/>
        <v>131.60327109430398</v>
      </c>
      <c r="O1422" s="54">
        <v>15.967853693181818</v>
      </c>
      <c r="P1422" s="56">
        <f t="shared" si="216"/>
        <v>0.12316066441257906</v>
      </c>
    </row>
    <row r="1423" spans="1:16" x14ac:dyDescent="0.2">
      <c r="A1423" s="57">
        <f t="shared" si="215"/>
        <v>37</v>
      </c>
      <c r="B1423" s="48" t="s">
        <v>1527</v>
      </c>
      <c r="C1423" s="105">
        <v>5525.8</v>
      </c>
      <c r="D1423" s="107"/>
      <c r="E1423" s="118"/>
      <c r="F1423" s="57">
        <f t="shared" si="209"/>
        <v>5525.8</v>
      </c>
      <c r="G1423" s="57">
        <v>146</v>
      </c>
      <c r="H1423" s="57"/>
      <c r="I1423" s="57"/>
      <c r="J1423" s="57">
        <f t="shared" si="211"/>
        <v>146</v>
      </c>
      <c r="K1423" s="56">
        <f t="shared" si="212"/>
        <v>6.9014417395414793E-2</v>
      </c>
      <c r="L1423" s="54">
        <f t="shared" si="213"/>
        <v>253.97305601512645</v>
      </c>
      <c r="M1423" s="54">
        <f t="shared" si="214"/>
        <v>55.874072323327816</v>
      </c>
      <c r="N1423" s="54">
        <f t="shared" si="210"/>
        <v>118.60541715906406</v>
      </c>
      <c r="O1423" s="54">
        <v>14.390781723484851</v>
      </c>
      <c r="P1423" s="56">
        <f t="shared" si="216"/>
        <v>8.0141034279380935E-2</v>
      </c>
    </row>
    <row r="1424" spans="1:16" x14ac:dyDescent="0.2">
      <c r="A1424" s="57"/>
      <c r="B1424" s="57" t="s">
        <v>2181</v>
      </c>
      <c r="C1424" s="75">
        <f>SUM(C1387:C1423)</f>
        <v>200647.03999999995</v>
      </c>
      <c r="D1424" s="75">
        <f t="shared" ref="D1424:O1424" si="217">SUM(D1387:D1423)</f>
        <v>58.7</v>
      </c>
      <c r="E1424" s="75">
        <f t="shared" si="217"/>
        <v>238.64999999999998</v>
      </c>
      <c r="F1424" s="75">
        <f t="shared" si="217"/>
        <v>200944.38999999996</v>
      </c>
      <c r="G1424" s="75">
        <f t="shared" si="217"/>
        <v>4224</v>
      </c>
      <c r="H1424" s="75">
        <f t="shared" si="217"/>
        <v>3</v>
      </c>
      <c r="I1424" s="75">
        <f t="shared" si="217"/>
        <v>4</v>
      </c>
      <c r="J1424" s="75">
        <f t="shared" si="217"/>
        <v>4231</v>
      </c>
      <c r="K1424" s="75">
        <f t="shared" si="217"/>
        <v>2</v>
      </c>
      <c r="L1424" s="75">
        <f t="shared" si="217"/>
        <v>7360.0000000000036</v>
      </c>
      <c r="M1424" s="75">
        <f t="shared" si="217"/>
        <v>1619.2000000000003</v>
      </c>
      <c r="N1424" s="75">
        <f t="shared" si="217"/>
        <v>3437.1200000000008</v>
      </c>
      <c r="O1424" s="75">
        <f t="shared" si="217"/>
        <v>416.34699999999992</v>
      </c>
      <c r="P1424" s="56">
        <f t="shared" si="216"/>
        <v>6.3861782854450461E-2</v>
      </c>
    </row>
    <row r="1425" spans="1:16" ht="15.75" x14ac:dyDescent="0.25">
      <c r="A1425" s="355" t="s">
        <v>1984</v>
      </c>
      <c r="B1425" s="355"/>
      <c r="C1425" s="355"/>
      <c r="D1425" s="355"/>
      <c r="E1425" s="355"/>
      <c r="F1425" s="355"/>
      <c r="G1425" s="355"/>
      <c r="H1425" s="355"/>
      <c r="I1425" s="355"/>
      <c r="J1425" s="355"/>
      <c r="K1425" s="355"/>
      <c r="L1425" s="355"/>
      <c r="M1425" s="355"/>
      <c r="N1425" s="355"/>
      <c r="O1425" s="355"/>
      <c r="P1425" s="355"/>
    </row>
    <row r="1426" spans="1:16" x14ac:dyDescent="0.2">
      <c r="A1426" s="57">
        <v>1</v>
      </c>
      <c r="B1426" s="57" t="s">
        <v>2549</v>
      </c>
      <c r="C1426" s="57">
        <v>22381.8</v>
      </c>
      <c r="D1426" s="57"/>
      <c r="E1426" s="60"/>
      <c r="F1426" s="57">
        <f>C1426+D1426+E1426</f>
        <v>22381.8</v>
      </c>
      <c r="G1426" s="121">
        <v>395</v>
      </c>
      <c r="H1426" s="121"/>
      <c r="I1426" s="121"/>
      <c r="J1426" s="121">
        <f>G1426+H1426+I1426</f>
        <v>395</v>
      </c>
      <c r="K1426" s="56">
        <f>3/$J$1491*J1426</f>
        <v>0.15880461002412222</v>
      </c>
      <c r="L1426" s="54">
        <f>K1426*3680</f>
        <v>584.40096488876975</v>
      </c>
      <c r="M1426" s="54">
        <f>L1426*0.22</f>
        <v>128.56821227552933</v>
      </c>
      <c r="N1426" s="54">
        <f t="shared" ref="N1426:N1457" si="218">L1426*0.312</f>
        <v>182.33310104529616</v>
      </c>
      <c r="O1426" s="54">
        <v>21.892580537806179</v>
      </c>
      <c r="P1426" s="56">
        <f>(L1426+M1426+N1426+O1426)/F1426</f>
        <v>4.0979494890822074E-2</v>
      </c>
    </row>
    <row r="1427" spans="1:16" x14ac:dyDescent="0.2">
      <c r="A1427" s="57">
        <f>A1426+1</f>
        <v>2</v>
      </c>
      <c r="B1427" s="57" t="s">
        <v>2550</v>
      </c>
      <c r="C1427" s="57">
        <v>2034</v>
      </c>
      <c r="D1427" s="59">
        <v>106.1</v>
      </c>
      <c r="E1427" s="60"/>
      <c r="F1427" s="57">
        <f>C1427+D1427+E1427</f>
        <v>2140.1</v>
      </c>
      <c r="G1427" s="121">
        <v>36</v>
      </c>
      <c r="H1427" s="121">
        <v>1</v>
      </c>
      <c r="I1427" s="121"/>
      <c r="J1427" s="121">
        <f t="shared" ref="J1427:J1490" si="219">G1427+H1427+I1427</f>
        <v>37</v>
      </c>
      <c r="K1427" s="56">
        <f t="shared" ref="K1427:K1490" si="220">3/$J$1491*J1427</f>
        <v>1.487536853390512E-2</v>
      </c>
      <c r="L1427" s="54">
        <f t="shared" ref="L1427:L1490" si="221">K1427*3680</f>
        <v>54.741356204770838</v>
      </c>
      <c r="M1427" s="54">
        <f t="shared" ref="M1427:M1489" si="222">L1427*0.22</f>
        <v>12.043098365049584</v>
      </c>
      <c r="N1427" s="54">
        <f t="shared" si="218"/>
        <v>17.079303135888502</v>
      </c>
      <c r="O1427" s="54">
        <v>1.9952731629392972</v>
      </c>
      <c r="P1427" s="56">
        <f t="shared" ref="P1427:P1491" si="223">(L1427+M1427+N1427+O1427)/F1427</f>
        <v>4.0119167734520927E-2</v>
      </c>
    </row>
    <row r="1428" spans="1:16" x14ac:dyDescent="0.2">
      <c r="A1428" s="57">
        <f>A1427+1</f>
        <v>3</v>
      </c>
      <c r="B1428" s="57" t="str">
        <f>[1]Лист1!$B$7</f>
        <v>В.Великого,93а</v>
      </c>
      <c r="C1428" s="57">
        <v>12358.7</v>
      </c>
      <c r="D1428" s="59"/>
      <c r="E1428" s="60"/>
      <c r="F1428" s="57">
        <f t="shared" ref="F1428:F1489" si="224">C1428+D1428+E1428</f>
        <v>12358.7</v>
      </c>
      <c r="G1428" s="121">
        <v>216</v>
      </c>
      <c r="H1428" s="121"/>
      <c r="I1428" s="121"/>
      <c r="J1428" s="121">
        <f t="shared" si="219"/>
        <v>216</v>
      </c>
      <c r="K1428" s="56">
        <f t="shared" si="220"/>
        <v>8.6839989279013666E-2</v>
      </c>
      <c r="L1428" s="54">
        <f t="shared" si="221"/>
        <v>319.57116054677027</v>
      </c>
      <c r="M1428" s="54">
        <f t="shared" si="222"/>
        <v>70.305655320289461</v>
      </c>
      <c r="N1428" s="54">
        <f t="shared" si="218"/>
        <v>99.706202090592328</v>
      </c>
      <c r="O1428" s="54">
        <v>11.971638977635783</v>
      </c>
      <c r="P1428" s="56">
        <f t="shared" si="223"/>
        <v>4.0583124190674412E-2</v>
      </c>
    </row>
    <row r="1429" spans="1:16" x14ac:dyDescent="0.2">
      <c r="A1429" s="57">
        <f>A1428+1</f>
        <v>4</v>
      </c>
      <c r="B1429" s="57" t="str">
        <f>[1]Лист1!$B$8</f>
        <v>В.Великого,103</v>
      </c>
      <c r="C1429" s="57">
        <v>1958.1</v>
      </c>
      <c r="D1429" s="59"/>
      <c r="E1429" s="60"/>
      <c r="F1429" s="57">
        <f t="shared" si="224"/>
        <v>1958.1</v>
      </c>
      <c r="G1429" s="121">
        <v>36</v>
      </c>
      <c r="H1429" s="121"/>
      <c r="I1429" s="121"/>
      <c r="J1429" s="121">
        <f t="shared" si="219"/>
        <v>36</v>
      </c>
      <c r="K1429" s="56">
        <f t="shared" si="220"/>
        <v>1.4473331546502278E-2</v>
      </c>
      <c r="L1429" s="54">
        <f t="shared" si="221"/>
        <v>53.261860091128383</v>
      </c>
      <c r="M1429" s="54">
        <f t="shared" si="222"/>
        <v>11.717609220048244</v>
      </c>
      <c r="N1429" s="54">
        <f t="shared" si="218"/>
        <v>16.617700348432056</v>
      </c>
      <c r="O1429" s="54">
        <v>1.9952731629392972</v>
      </c>
      <c r="P1429" s="56">
        <f t="shared" si="223"/>
        <v>4.2690589256191194E-2</v>
      </c>
    </row>
    <row r="1430" spans="1:16" x14ac:dyDescent="0.2">
      <c r="A1430" s="57">
        <f>A1429+1</f>
        <v>5</v>
      </c>
      <c r="B1430" s="57" t="str">
        <f>[1]Лист1!$B$9</f>
        <v>В.Великого,105</v>
      </c>
      <c r="C1430" s="57">
        <v>2016.3</v>
      </c>
      <c r="D1430" s="59"/>
      <c r="E1430" s="60"/>
      <c r="F1430" s="57">
        <f t="shared" si="224"/>
        <v>2016.3</v>
      </c>
      <c r="G1430" s="121">
        <v>36</v>
      </c>
      <c r="H1430" s="121"/>
      <c r="I1430" s="121"/>
      <c r="J1430" s="121">
        <f t="shared" si="219"/>
        <v>36</v>
      </c>
      <c r="K1430" s="56">
        <f t="shared" si="220"/>
        <v>1.4473331546502278E-2</v>
      </c>
      <c r="L1430" s="54">
        <f t="shared" si="221"/>
        <v>53.261860091128383</v>
      </c>
      <c r="M1430" s="54">
        <f t="shared" si="222"/>
        <v>11.717609220048244</v>
      </c>
      <c r="N1430" s="54">
        <f t="shared" si="218"/>
        <v>16.617700348432056</v>
      </c>
      <c r="O1430" s="54">
        <v>1.9952731629392972</v>
      </c>
      <c r="P1430" s="56">
        <f t="shared" si="223"/>
        <v>4.1458335973093279E-2</v>
      </c>
    </row>
    <row r="1431" spans="1:16" x14ac:dyDescent="0.2">
      <c r="A1431" s="57">
        <f t="shared" ref="A1431:A1490" si="225">A1430+1</f>
        <v>6</v>
      </c>
      <c r="B1431" s="57" t="str">
        <f>[1]Лист1!$B$10</f>
        <v>В.Великого,109</v>
      </c>
      <c r="C1431" s="57">
        <v>2040.5</v>
      </c>
      <c r="D1431" s="59">
        <v>153.19999999999999</v>
      </c>
      <c r="E1431" s="60"/>
      <c r="F1431" s="57">
        <f t="shared" si="224"/>
        <v>2193.6999999999998</v>
      </c>
      <c r="G1431" s="121">
        <v>36</v>
      </c>
      <c r="H1431" s="121"/>
      <c r="I1431" s="121"/>
      <c r="J1431" s="121">
        <f t="shared" si="219"/>
        <v>36</v>
      </c>
      <c r="K1431" s="56">
        <f t="shared" si="220"/>
        <v>1.4473331546502278E-2</v>
      </c>
      <c r="L1431" s="54">
        <f t="shared" si="221"/>
        <v>53.261860091128383</v>
      </c>
      <c r="M1431" s="54">
        <f t="shared" si="222"/>
        <v>11.717609220048244</v>
      </c>
      <c r="N1431" s="54">
        <f t="shared" si="218"/>
        <v>16.617700348432056</v>
      </c>
      <c r="O1431" s="54">
        <v>1.9952731629392972</v>
      </c>
      <c r="P1431" s="56">
        <f t="shared" si="223"/>
        <v>3.8105685746705559E-2</v>
      </c>
    </row>
    <row r="1432" spans="1:16" x14ac:dyDescent="0.2">
      <c r="A1432" s="57">
        <f t="shared" si="225"/>
        <v>7</v>
      </c>
      <c r="B1432" s="57" t="str">
        <f>[1]Лист1!$B$11</f>
        <v>В.Великого,111</v>
      </c>
      <c r="C1432" s="57">
        <v>8086.8</v>
      </c>
      <c r="D1432" s="59">
        <v>73.7</v>
      </c>
      <c r="E1432" s="60"/>
      <c r="F1432" s="57">
        <f t="shared" si="224"/>
        <v>8160.5</v>
      </c>
      <c r="G1432" s="121">
        <v>144</v>
      </c>
      <c r="H1432" s="121">
        <v>1</v>
      </c>
      <c r="I1432" s="121"/>
      <c r="J1432" s="121">
        <f t="shared" si="219"/>
        <v>145</v>
      </c>
      <c r="K1432" s="56">
        <f t="shared" si="220"/>
        <v>5.8295363173411954E-2</v>
      </c>
      <c r="L1432" s="54">
        <f t="shared" si="221"/>
        <v>214.52693647815599</v>
      </c>
      <c r="M1432" s="54">
        <f t="shared" si="222"/>
        <v>47.195926025194318</v>
      </c>
      <c r="N1432" s="54">
        <f t="shared" si="218"/>
        <v>66.932404181184666</v>
      </c>
      <c r="O1432" s="54">
        <v>7.981092651757189</v>
      </c>
      <c r="P1432" s="56">
        <f t="shared" si="223"/>
        <v>4.1251928109342834E-2</v>
      </c>
    </row>
    <row r="1433" spans="1:16" x14ac:dyDescent="0.2">
      <c r="A1433" s="57">
        <f t="shared" si="225"/>
        <v>8</v>
      </c>
      <c r="B1433" s="57" t="str">
        <f>[1]Лист1!$B$12</f>
        <v>В.Великого,113</v>
      </c>
      <c r="C1433" s="57">
        <v>4049.6</v>
      </c>
      <c r="D1433" s="59"/>
      <c r="E1433" s="60"/>
      <c r="F1433" s="57">
        <f t="shared" si="224"/>
        <v>4049.6</v>
      </c>
      <c r="G1433" s="121">
        <v>162</v>
      </c>
      <c r="H1433" s="121">
        <v>1</v>
      </c>
      <c r="I1433" s="121"/>
      <c r="J1433" s="121">
        <f t="shared" si="219"/>
        <v>163</v>
      </c>
      <c r="K1433" s="56">
        <f t="shared" si="220"/>
        <v>6.5532028946663087E-2</v>
      </c>
      <c r="L1433" s="54">
        <f t="shared" si="221"/>
        <v>241.15786652372017</v>
      </c>
      <c r="M1433" s="54">
        <f t="shared" si="222"/>
        <v>53.054730635218441</v>
      </c>
      <c r="N1433" s="54">
        <f t="shared" si="218"/>
        <v>75.241254355400699</v>
      </c>
      <c r="O1433" s="54">
        <v>8.9787292332268382</v>
      </c>
      <c r="P1433" s="56">
        <f t="shared" si="223"/>
        <v>9.3449372962160743E-2</v>
      </c>
    </row>
    <row r="1434" spans="1:16" x14ac:dyDescent="0.2">
      <c r="A1434" s="57">
        <f t="shared" si="225"/>
        <v>9</v>
      </c>
      <c r="B1434" s="57" t="str">
        <f>[1]Лист1!$B$13</f>
        <v>В.Великого,117</v>
      </c>
      <c r="C1434" s="57">
        <v>4091.8</v>
      </c>
      <c r="D1434" s="59"/>
      <c r="E1434" s="60"/>
      <c r="F1434" s="57">
        <f t="shared" si="224"/>
        <v>4091.8</v>
      </c>
      <c r="G1434" s="121">
        <v>163</v>
      </c>
      <c r="H1434" s="121"/>
      <c r="I1434" s="121"/>
      <c r="J1434" s="121">
        <f t="shared" si="219"/>
        <v>163</v>
      </c>
      <c r="K1434" s="56">
        <f t="shared" si="220"/>
        <v>6.5532028946663087E-2</v>
      </c>
      <c r="L1434" s="54">
        <f t="shared" si="221"/>
        <v>241.15786652372017</v>
      </c>
      <c r="M1434" s="54">
        <f t="shared" si="222"/>
        <v>53.054730635218441</v>
      </c>
      <c r="N1434" s="54">
        <f t="shared" si="218"/>
        <v>75.241254355400699</v>
      </c>
      <c r="O1434" s="54">
        <v>9.0341534877529295</v>
      </c>
      <c r="P1434" s="56">
        <f t="shared" si="223"/>
        <v>9.2499145853192286E-2</v>
      </c>
    </row>
    <row r="1435" spans="1:16" x14ac:dyDescent="0.2">
      <c r="A1435" s="57">
        <f t="shared" si="225"/>
        <v>10</v>
      </c>
      <c r="B1435" s="57" t="str">
        <f>[1]Лист1!$B$14</f>
        <v>В.Великого,121</v>
      </c>
      <c r="C1435" s="57">
        <v>4035.2</v>
      </c>
      <c r="D1435" s="59"/>
      <c r="E1435" s="60"/>
      <c r="F1435" s="57">
        <f t="shared" si="224"/>
        <v>4035.2</v>
      </c>
      <c r="G1435" s="121">
        <v>163</v>
      </c>
      <c r="H1435" s="121"/>
      <c r="I1435" s="121"/>
      <c r="J1435" s="121">
        <f t="shared" si="219"/>
        <v>163</v>
      </c>
      <c r="K1435" s="56">
        <f t="shared" si="220"/>
        <v>6.5532028946663087E-2</v>
      </c>
      <c r="L1435" s="54">
        <f t="shared" si="221"/>
        <v>241.15786652372017</v>
      </c>
      <c r="M1435" s="54">
        <f t="shared" si="222"/>
        <v>53.054730635218441</v>
      </c>
      <c r="N1435" s="54">
        <f t="shared" si="218"/>
        <v>75.241254355400699</v>
      </c>
      <c r="O1435" s="54">
        <v>9.0341534877529295</v>
      </c>
      <c r="P1435" s="56">
        <f t="shared" si="223"/>
        <v>9.3796591247544664E-2</v>
      </c>
    </row>
    <row r="1436" spans="1:16" x14ac:dyDescent="0.2">
      <c r="A1436" s="57">
        <f t="shared" si="225"/>
        <v>11</v>
      </c>
      <c r="B1436" s="57" t="str">
        <f>[1]Лист1!$B$15</f>
        <v>В.Великого,125</v>
      </c>
      <c r="C1436" s="57">
        <v>6226.5</v>
      </c>
      <c r="D1436" s="59"/>
      <c r="E1436" s="60"/>
      <c r="F1436" s="57">
        <f t="shared" si="224"/>
        <v>6226.5</v>
      </c>
      <c r="G1436" s="121">
        <v>108</v>
      </c>
      <c r="H1436" s="121"/>
      <c r="I1436" s="121"/>
      <c r="J1436" s="121">
        <f t="shared" si="219"/>
        <v>108</v>
      </c>
      <c r="K1436" s="56">
        <f t="shared" si="220"/>
        <v>4.3419994639506833E-2</v>
      </c>
      <c r="L1436" s="54">
        <f t="shared" si="221"/>
        <v>159.78558027338514</v>
      </c>
      <c r="M1436" s="54">
        <f t="shared" si="222"/>
        <v>35.15282766014473</v>
      </c>
      <c r="N1436" s="54">
        <f t="shared" si="218"/>
        <v>49.853101045296164</v>
      </c>
      <c r="O1436" s="54">
        <v>5.9858194888178913</v>
      </c>
      <c r="P1436" s="56">
        <f t="shared" si="223"/>
        <v>4.0275809598914948E-2</v>
      </c>
    </row>
    <row r="1437" spans="1:16" x14ac:dyDescent="0.2">
      <c r="A1437" s="57">
        <f t="shared" si="225"/>
        <v>12</v>
      </c>
      <c r="B1437" s="57" t="str">
        <f>[1]Лист1!$B$17</f>
        <v>Кульпарківська,121</v>
      </c>
      <c r="C1437" s="57">
        <v>7649.6</v>
      </c>
      <c r="D1437" s="59"/>
      <c r="E1437" s="60"/>
      <c r="F1437" s="57">
        <f t="shared" si="224"/>
        <v>7649.6</v>
      </c>
      <c r="G1437" s="121">
        <v>135</v>
      </c>
      <c r="H1437" s="121"/>
      <c r="I1437" s="121"/>
      <c r="J1437" s="121">
        <f t="shared" si="219"/>
        <v>135</v>
      </c>
      <c r="K1437" s="56">
        <f t="shared" si="220"/>
        <v>5.4274993299383546E-2</v>
      </c>
      <c r="L1437" s="54">
        <f t="shared" si="221"/>
        <v>199.73197534173144</v>
      </c>
      <c r="M1437" s="54">
        <f t="shared" si="222"/>
        <v>43.941034575180915</v>
      </c>
      <c r="N1437" s="54">
        <f t="shared" si="218"/>
        <v>62.316376306620207</v>
      </c>
      <c r="O1437" s="54">
        <v>7.4822743610223643</v>
      </c>
      <c r="P1437" s="56">
        <f t="shared" si="223"/>
        <v>4.0978830342051208E-2</v>
      </c>
    </row>
    <row r="1438" spans="1:16" x14ac:dyDescent="0.2">
      <c r="A1438" s="57">
        <f t="shared" si="225"/>
        <v>13</v>
      </c>
      <c r="B1438" s="57" t="str">
        <f>[1]Лист1!$B$18</f>
        <v>Кульпарківська,123</v>
      </c>
      <c r="C1438" s="57">
        <v>5959.3</v>
      </c>
      <c r="D1438" s="59"/>
      <c r="E1438" s="60"/>
      <c r="F1438" s="57">
        <f t="shared" si="224"/>
        <v>5959.3</v>
      </c>
      <c r="G1438" s="121">
        <v>108</v>
      </c>
      <c r="H1438" s="121"/>
      <c r="I1438" s="121"/>
      <c r="J1438" s="121">
        <f t="shared" si="219"/>
        <v>108</v>
      </c>
      <c r="K1438" s="56">
        <f t="shared" si="220"/>
        <v>4.3419994639506833E-2</v>
      </c>
      <c r="L1438" s="54">
        <f t="shared" si="221"/>
        <v>159.78558027338514</v>
      </c>
      <c r="M1438" s="54">
        <f t="shared" si="222"/>
        <v>35.15282766014473</v>
      </c>
      <c r="N1438" s="54">
        <f t="shared" si="218"/>
        <v>49.853101045296164</v>
      </c>
      <c r="O1438" s="54">
        <v>5.9858194888178913</v>
      </c>
      <c r="P1438" s="56">
        <f t="shared" si="223"/>
        <v>4.2081675443029203E-2</v>
      </c>
    </row>
    <row r="1439" spans="1:16" x14ac:dyDescent="0.2">
      <c r="A1439" s="57">
        <f t="shared" si="225"/>
        <v>14</v>
      </c>
      <c r="B1439" s="57" t="str">
        <f>[1]Лист1!$B$19</f>
        <v>Кульпарківська,125</v>
      </c>
      <c r="C1439" s="57">
        <v>4182.7</v>
      </c>
      <c r="D1439" s="59">
        <v>439.8</v>
      </c>
      <c r="E1439" s="60"/>
      <c r="F1439" s="57">
        <f t="shared" si="224"/>
        <v>4622.5</v>
      </c>
      <c r="G1439" s="121">
        <v>81</v>
      </c>
      <c r="H1439" s="121">
        <v>2</v>
      </c>
      <c r="I1439" s="121"/>
      <c r="J1439" s="121">
        <f t="shared" si="219"/>
        <v>83</v>
      </c>
      <c r="K1439" s="56">
        <f t="shared" si="220"/>
        <v>3.3369069954435809E-2</v>
      </c>
      <c r="L1439" s="54">
        <f t="shared" si="221"/>
        <v>122.79817743232378</v>
      </c>
      <c r="M1439" s="54">
        <f t="shared" si="222"/>
        <v>27.015599035111233</v>
      </c>
      <c r="N1439" s="54">
        <f t="shared" si="218"/>
        <v>38.31303135888502</v>
      </c>
      <c r="O1439" s="54">
        <v>4.4893646166134191</v>
      </c>
      <c r="P1439" s="56">
        <f t="shared" si="223"/>
        <v>4.1669263914101341E-2</v>
      </c>
    </row>
    <row r="1440" spans="1:16" x14ac:dyDescent="0.2">
      <c r="A1440" s="57">
        <f t="shared" si="225"/>
        <v>15</v>
      </c>
      <c r="B1440" s="57" t="str">
        <f>[1]Лист1!$B$20</f>
        <v>Кульпарківська,129</v>
      </c>
      <c r="C1440" s="57">
        <v>4158.5</v>
      </c>
      <c r="D1440" s="59">
        <v>82.1</v>
      </c>
      <c r="E1440" s="60"/>
      <c r="F1440" s="57">
        <f t="shared" si="224"/>
        <v>4240.6000000000004</v>
      </c>
      <c r="G1440" s="121">
        <v>81</v>
      </c>
      <c r="H1440" s="121">
        <v>1</v>
      </c>
      <c r="I1440" s="121"/>
      <c r="J1440" s="121">
        <f t="shared" si="219"/>
        <v>82</v>
      </c>
      <c r="K1440" s="56">
        <f t="shared" si="220"/>
        <v>3.2967032967032968E-2</v>
      </c>
      <c r="L1440" s="54">
        <f t="shared" si="221"/>
        <v>121.31868131868133</v>
      </c>
      <c r="M1440" s="54">
        <f t="shared" si="222"/>
        <v>26.690109890109891</v>
      </c>
      <c r="N1440" s="54">
        <f t="shared" si="218"/>
        <v>37.851428571428578</v>
      </c>
      <c r="O1440" s="54">
        <v>4.4893646166134191</v>
      </c>
      <c r="P1440" s="56">
        <f t="shared" si="223"/>
        <v>4.4887417911812763E-2</v>
      </c>
    </row>
    <row r="1441" spans="1:16" x14ac:dyDescent="0.2">
      <c r="A1441" s="57">
        <f t="shared" si="225"/>
        <v>16</v>
      </c>
      <c r="B1441" s="57" t="str">
        <f>[1]Лист1!$B$21</f>
        <v>Кульпарківська,133</v>
      </c>
      <c r="C1441" s="57">
        <v>7806.9</v>
      </c>
      <c r="D1441" s="59"/>
      <c r="E1441" s="60"/>
      <c r="F1441" s="57">
        <f t="shared" si="224"/>
        <v>7806.9</v>
      </c>
      <c r="G1441" s="121">
        <v>135</v>
      </c>
      <c r="H1441" s="121"/>
      <c r="I1441" s="121"/>
      <c r="J1441" s="121">
        <f t="shared" si="219"/>
        <v>135</v>
      </c>
      <c r="K1441" s="56">
        <f t="shared" si="220"/>
        <v>5.4274993299383546E-2</v>
      </c>
      <c r="L1441" s="54">
        <f t="shared" si="221"/>
        <v>199.73197534173144</v>
      </c>
      <c r="M1441" s="54">
        <f t="shared" si="222"/>
        <v>43.941034575180915</v>
      </c>
      <c r="N1441" s="54">
        <f t="shared" si="218"/>
        <v>62.316376306620207</v>
      </c>
      <c r="O1441" s="54">
        <v>7.4822743610223643</v>
      </c>
      <c r="P1441" s="56">
        <f t="shared" si="223"/>
        <v>4.0153154335850968E-2</v>
      </c>
    </row>
    <row r="1442" spans="1:16" x14ac:dyDescent="0.2">
      <c r="A1442" s="57">
        <f t="shared" si="225"/>
        <v>17</v>
      </c>
      <c r="B1442" s="57" t="str">
        <f>[1]Лист1!$B$22</f>
        <v>Кульпарківська,133а</v>
      </c>
      <c r="C1442" s="57">
        <v>4253.3999999999996</v>
      </c>
      <c r="D1442" s="59"/>
      <c r="E1442" s="60"/>
      <c r="F1442" s="57">
        <f t="shared" si="224"/>
        <v>4253.3999999999996</v>
      </c>
      <c r="G1442" s="121">
        <v>84</v>
      </c>
      <c r="H1442" s="121"/>
      <c r="I1442" s="121"/>
      <c r="J1442" s="121">
        <f t="shared" si="219"/>
        <v>84</v>
      </c>
      <c r="K1442" s="56">
        <f t="shared" si="220"/>
        <v>3.3771106941838651E-2</v>
      </c>
      <c r="L1442" s="54">
        <f t="shared" si="221"/>
        <v>124.27767354596624</v>
      </c>
      <c r="M1442" s="54">
        <f t="shared" si="222"/>
        <v>27.341088180112571</v>
      </c>
      <c r="N1442" s="54">
        <f t="shared" si="218"/>
        <v>38.774634146341469</v>
      </c>
      <c r="O1442" s="54">
        <v>4.6556373801916937</v>
      </c>
      <c r="P1442" s="56">
        <f t="shared" si="223"/>
        <v>4.5857204413554335E-2</v>
      </c>
    </row>
    <row r="1443" spans="1:16" x14ac:dyDescent="0.2">
      <c r="A1443" s="57">
        <f t="shared" si="225"/>
        <v>18</v>
      </c>
      <c r="B1443" s="57" t="str">
        <f>[1]Лист1!$B$23</f>
        <v>Кульпарківська,135</v>
      </c>
      <c r="C1443" s="57">
        <v>7737.08</v>
      </c>
      <c r="D1443" s="59"/>
      <c r="E1443" s="60"/>
      <c r="F1443" s="57">
        <f t="shared" si="224"/>
        <v>7737.08</v>
      </c>
      <c r="G1443" s="121">
        <v>135</v>
      </c>
      <c r="H1443" s="121"/>
      <c r="I1443" s="121"/>
      <c r="J1443" s="121">
        <f t="shared" si="219"/>
        <v>135</v>
      </c>
      <c r="K1443" s="56">
        <f t="shared" si="220"/>
        <v>5.4274993299383546E-2</v>
      </c>
      <c r="L1443" s="54">
        <f t="shared" si="221"/>
        <v>199.73197534173144</v>
      </c>
      <c r="M1443" s="54">
        <f t="shared" si="222"/>
        <v>43.941034575180915</v>
      </c>
      <c r="N1443" s="54">
        <f t="shared" si="218"/>
        <v>62.316376306620207</v>
      </c>
      <c r="O1443" s="54">
        <v>7.4822743610223643</v>
      </c>
      <c r="P1443" s="56">
        <f t="shared" si="223"/>
        <v>4.0515499462918173E-2</v>
      </c>
    </row>
    <row r="1444" spans="1:16" x14ac:dyDescent="0.2">
      <c r="A1444" s="57">
        <f t="shared" si="225"/>
        <v>19</v>
      </c>
      <c r="B1444" s="57" t="str">
        <f>[1]Лист1!$B$24</f>
        <v>Наукова,44</v>
      </c>
      <c r="C1444" s="57">
        <v>8046.52</v>
      </c>
      <c r="D1444" s="59"/>
      <c r="E1444" s="60"/>
      <c r="F1444" s="57">
        <f t="shared" si="224"/>
        <v>8046.52</v>
      </c>
      <c r="G1444" s="121">
        <v>144</v>
      </c>
      <c r="H1444" s="121"/>
      <c r="I1444" s="121"/>
      <c r="J1444" s="121">
        <f t="shared" si="219"/>
        <v>144</v>
      </c>
      <c r="K1444" s="56">
        <f t="shared" si="220"/>
        <v>5.7893326186009113E-2</v>
      </c>
      <c r="L1444" s="54">
        <f t="shared" si="221"/>
        <v>213.04744036451353</v>
      </c>
      <c r="M1444" s="54">
        <f t="shared" si="222"/>
        <v>46.870436880192976</v>
      </c>
      <c r="N1444" s="54">
        <f t="shared" si="218"/>
        <v>66.470801393728223</v>
      </c>
      <c r="O1444" s="54">
        <v>7.981092651757189</v>
      </c>
      <c r="P1444" s="56">
        <f t="shared" si="223"/>
        <v>4.1554581519736719E-2</v>
      </c>
    </row>
    <row r="1445" spans="1:16" x14ac:dyDescent="0.2">
      <c r="A1445" s="57">
        <f t="shared" si="225"/>
        <v>20</v>
      </c>
      <c r="B1445" s="57" t="str">
        <f>[1]Лист1!$B$25</f>
        <v>Наукова,46</v>
      </c>
      <c r="C1445" s="57">
        <v>8105.15</v>
      </c>
      <c r="D1445" s="59"/>
      <c r="E1445" s="60"/>
      <c r="F1445" s="57">
        <f t="shared" si="224"/>
        <v>8105.15</v>
      </c>
      <c r="G1445" s="121">
        <v>144</v>
      </c>
      <c r="H1445" s="121"/>
      <c r="I1445" s="121"/>
      <c r="J1445" s="121">
        <f t="shared" si="219"/>
        <v>144</v>
      </c>
      <c r="K1445" s="56">
        <f t="shared" si="220"/>
        <v>5.7893326186009113E-2</v>
      </c>
      <c r="L1445" s="54">
        <f t="shared" si="221"/>
        <v>213.04744036451353</v>
      </c>
      <c r="M1445" s="54">
        <f t="shared" si="222"/>
        <v>46.870436880192976</v>
      </c>
      <c r="N1445" s="54">
        <f t="shared" si="218"/>
        <v>66.470801393728223</v>
      </c>
      <c r="O1445" s="54">
        <v>7.981092651757189</v>
      </c>
      <c r="P1445" s="56">
        <f t="shared" si="223"/>
        <v>4.1253989289549473E-2</v>
      </c>
    </row>
    <row r="1446" spans="1:16" x14ac:dyDescent="0.2">
      <c r="A1446" s="57">
        <f t="shared" si="225"/>
        <v>21</v>
      </c>
      <c r="B1446" s="57" t="str">
        <f>[1]Лист1!$B$26</f>
        <v>Наукова,48</v>
      </c>
      <c r="C1446" s="57">
        <v>4156.1000000000004</v>
      </c>
      <c r="D1446" s="59"/>
      <c r="E1446" s="60"/>
      <c r="F1446" s="57">
        <f t="shared" si="224"/>
        <v>4156.1000000000004</v>
      </c>
      <c r="G1446" s="121">
        <v>72</v>
      </c>
      <c r="H1446" s="121"/>
      <c r="I1446" s="121"/>
      <c r="J1446" s="121">
        <f t="shared" si="219"/>
        <v>72</v>
      </c>
      <c r="K1446" s="56">
        <f t="shared" si="220"/>
        <v>2.8946663093004556E-2</v>
      </c>
      <c r="L1446" s="54">
        <f t="shared" si="221"/>
        <v>106.52372018225677</v>
      </c>
      <c r="M1446" s="54">
        <f t="shared" si="222"/>
        <v>23.435218440096488</v>
      </c>
      <c r="N1446" s="54">
        <f t="shared" si="218"/>
        <v>33.235400696864112</v>
      </c>
      <c r="O1446" s="54">
        <v>3.9905463258785945</v>
      </c>
      <c r="P1446" s="56">
        <f t="shared" si="223"/>
        <v>4.0226386671421754E-2</v>
      </c>
    </row>
    <row r="1447" spans="1:16" x14ac:dyDescent="0.2">
      <c r="A1447" s="57">
        <f t="shared" si="225"/>
        <v>22</v>
      </c>
      <c r="B1447" s="57" t="str">
        <f>[1]Лист1!$B$27</f>
        <v>Наукова,50</v>
      </c>
      <c r="C1447" s="57">
        <v>4088.3</v>
      </c>
      <c r="D1447" s="59"/>
      <c r="E1447" s="60"/>
      <c r="F1447" s="57">
        <f t="shared" si="224"/>
        <v>4088.3</v>
      </c>
      <c r="G1447" s="121">
        <v>72</v>
      </c>
      <c r="H1447" s="121"/>
      <c r="I1447" s="121"/>
      <c r="J1447" s="121">
        <f t="shared" si="219"/>
        <v>72</v>
      </c>
      <c r="K1447" s="56">
        <f t="shared" si="220"/>
        <v>2.8946663093004556E-2</v>
      </c>
      <c r="L1447" s="54">
        <f t="shared" si="221"/>
        <v>106.52372018225677</v>
      </c>
      <c r="M1447" s="54">
        <f t="shared" si="222"/>
        <v>23.435218440096488</v>
      </c>
      <c r="N1447" s="54">
        <f t="shared" si="218"/>
        <v>33.235400696864112</v>
      </c>
      <c r="O1447" s="54">
        <v>3.9905463258785945</v>
      </c>
      <c r="P1447" s="56">
        <f t="shared" si="223"/>
        <v>4.0893497454955838E-2</v>
      </c>
    </row>
    <row r="1448" spans="1:16" x14ac:dyDescent="0.2">
      <c r="A1448" s="57">
        <f t="shared" si="225"/>
        <v>23</v>
      </c>
      <c r="B1448" s="57" t="str">
        <f>[1]Лист1!$B$28</f>
        <v>Наукова,52</v>
      </c>
      <c r="C1448" s="57">
        <v>4075.2</v>
      </c>
      <c r="D1448" s="59"/>
      <c r="E1448" s="60"/>
      <c r="F1448" s="57">
        <f t="shared" si="224"/>
        <v>4075.2</v>
      </c>
      <c r="G1448" s="121">
        <v>72</v>
      </c>
      <c r="H1448" s="121"/>
      <c r="I1448" s="121"/>
      <c r="J1448" s="121">
        <f t="shared" si="219"/>
        <v>72</v>
      </c>
      <c r="K1448" s="56">
        <f t="shared" si="220"/>
        <v>2.8946663093004556E-2</v>
      </c>
      <c r="L1448" s="54">
        <f t="shared" si="221"/>
        <v>106.52372018225677</v>
      </c>
      <c r="M1448" s="54">
        <f t="shared" si="222"/>
        <v>23.435218440096488</v>
      </c>
      <c r="N1448" s="54">
        <f t="shared" si="218"/>
        <v>33.235400696864112</v>
      </c>
      <c r="O1448" s="54">
        <v>3.9905463258785945</v>
      </c>
      <c r="P1448" s="56">
        <f t="shared" si="223"/>
        <v>4.1024952307885741E-2</v>
      </c>
    </row>
    <row r="1449" spans="1:16" x14ac:dyDescent="0.2">
      <c r="A1449" s="57">
        <f t="shared" si="225"/>
        <v>24</v>
      </c>
      <c r="B1449" s="57" t="str">
        <f>[1]Лист1!$B$29</f>
        <v>Наукова,62</v>
      </c>
      <c r="C1449" s="57">
        <v>12235.2</v>
      </c>
      <c r="D1449" s="59"/>
      <c r="E1449" s="60">
        <v>13</v>
      </c>
      <c r="F1449" s="57">
        <f t="shared" si="224"/>
        <v>12248.2</v>
      </c>
      <c r="G1449" s="121">
        <v>216</v>
      </c>
      <c r="H1449" s="121"/>
      <c r="I1449" s="121">
        <v>1</v>
      </c>
      <c r="J1449" s="121">
        <f t="shared" si="219"/>
        <v>217</v>
      </c>
      <c r="K1449" s="56">
        <f t="shared" si="220"/>
        <v>8.7242026266416514E-2</v>
      </c>
      <c r="L1449" s="54">
        <f t="shared" si="221"/>
        <v>321.05065666041276</v>
      </c>
      <c r="M1449" s="54">
        <f t="shared" si="222"/>
        <v>70.631144465290802</v>
      </c>
      <c r="N1449" s="54">
        <f t="shared" si="218"/>
        <v>100.16780487804878</v>
      </c>
      <c r="O1449" s="54">
        <v>11.971638977635783</v>
      </c>
      <c r="P1449" s="56">
        <f t="shared" si="223"/>
        <v>4.1134309121453612E-2</v>
      </c>
    </row>
    <row r="1450" spans="1:16" x14ac:dyDescent="0.2">
      <c r="A1450" s="57">
        <f t="shared" si="225"/>
        <v>25</v>
      </c>
      <c r="B1450" s="57" t="str">
        <f>[1]Лист1!$B$30</f>
        <v>Наукова,64</v>
      </c>
      <c r="C1450" s="57">
        <v>8230.2999999999993</v>
      </c>
      <c r="D1450" s="59">
        <v>160.6</v>
      </c>
      <c r="E1450" s="60"/>
      <c r="F1450" s="57">
        <f t="shared" si="224"/>
        <v>8390.9</v>
      </c>
      <c r="G1450" s="121">
        <v>144</v>
      </c>
      <c r="H1450" s="121">
        <v>1</v>
      </c>
      <c r="I1450" s="121"/>
      <c r="J1450" s="121">
        <f t="shared" si="219"/>
        <v>145</v>
      </c>
      <c r="K1450" s="56">
        <f t="shared" si="220"/>
        <v>5.8295363173411954E-2</v>
      </c>
      <c r="L1450" s="54">
        <f t="shared" si="221"/>
        <v>214.52693647815599</v>
      </c>
      <c r="M1450" s="54">
        <f t="shared" si="222"/>
        <v>47.195926025194318</v>
      </c>
      <c r="N1450" s="54">
        <f t="shared" si="218"/>
        <v>66.932404181184666</v>
      </c>
      <c r="O1450" s="54">
        <v>7.981092651757189</v>
      </c>
      <c r="P1450" s="56">
        <f t="shared" si="223"/>
        <v>4.0119219551691974E-2</v>
      </c>
    </row>
    <row r="1451" spans="1:16" x14ac:dyDescent="0.2">
      <c r="A1451" s="57">
        <f t="shared" si="225"/>
        <v>26</v>
      </c>
      <c r="B1451" s="57" t="str">
        <f>[1]Лист1!$B$31</f>
        <v>Наукова,74</v>
      </c>
      <c r="C1451" s="57">
        <v>6165.7</v>
      </c>
      <c r="D1451" s="59"/>
      <c r="E1451" s="60"/>
      <c r="F1451" s="57">
        <f t="shared" si="224"/>
        <v>6165.7</v>
      </c>
      <c r="G1451" s="121">
        <v>108</v>
      </c>
      <c r="H1451" s="121"/>
      <c r="I1451" s="121"/>
      <c r="J1451" s="121">
        <f t="shared" si="219"/>
        <v>108</v>
      </c>
      <c r="K1451" s="56">
        <f t="shared" si="220"/>
        <v>4.3419994639506833E-2</v>
      </c>
      <c r="L1451" s="54">
        <f t="shared" si="221"/>
        <v>159.78558027338514</v>
      </c>
      <c r="M1451" s="54">
        <f t="shared" si="222"/>
        <v>35.15282766014473</v>
      </c>
      <c r="N1451" s="54">
        <f t="shared" si="218"/>
        <v>49.853101045296164</v>
      </c>
      <c r="O1451" s="54">
        <v>5.9858194888178913</v>
      </c>
      <c r="P1451" s="56">
        <f t="shared" si="223"/>
        <v>4.0672969568361084E-2</v>
      </c>
    </row>
    <row r="1452" spans="1:16" x14ac:dyDescent="0.2">
      <c r="A1452" s="57">
        <f t="shared" si="225"/>
        <v>27</v>
      </c>
      <c r="B1452" s="57" t="str">
        <f>[1]Лист1!$B$32</f>
        <v>Наукова,86</v>
      </c>
      <c r="C1452" s="57">
        <v>4053.1</v>
      </c>
      <c r="D1452" s="59"/>
      <c r="E1452" s="60"/>
      <c r="F1452" s="57">
        <f t="shared" si="224"/>
        <v>4053.1</v>
      </c>
      <c r="G1452" s="121">
        <v>72</v>
      </c>
      <c r="H1452" s="121"/>
      <c r="I1452" s="121"/>
      <c r="J1452" s="121">
        <f t="shared" si="219"/>
        <v>72</v>
      </c>
      <c r="K1452" s="56">
        <f t="shared" si="220"/>
        <v>2.8946663093004556E-2</v>
      </c>
      <c r="L1452" s="54">
        <f t="shared" si="221"/>
        <v>106.52372018225677</v>
      </c>
      <c r="M1452" s="54">
        <f t="shared" si="222"/>
        <v>23.435218440096488</v>
      </c>
      <c r="N1452" s="54">
        <f t="shared" si="218"/>
        <v>33.235400696864112</v>
      </c>
      <c r="O1452" s="54">
        <v>3.9905463258785945</v>
      </c>
      <c r="P1452" s="56">
        <f t="shared" si="223"/>
        <v>4.1248645640397714E-2</v>
      </c>
    </row>
    <row r="1453" spans="1:16" x14ac:dyDescent="0.2">
      <c r="A1453" s="57">
        <f t="shared" si="225"/>
        <v>28</v>
      </c>
      <c r="B1453" s="57" t="str">
        <f>[1]Лист1!$B$33</f>
        <v>Наукова,94</v>
      </c>
      <c r="C1453" s="57">
        <v>12192.44</v>
      </c>
      <c r="D1453" s="59"/>
      <c r="E1453" s="60"/>
      <c r="F1453" s="57">
        <f t="shared" si="224"/>
        <v>12192.44</v>
      </c>
      <c r="G1453" s="121">
        <v>216</v>
      </c>
      <c r="H1453" s="121"/>
      <c r="I1453" s="121"/>
      <c r="J1453" s="121">
        <f t="shared" si="219"/>
        <v>216</v>
      </c>
      <c r="K1453" s="56">
        <f t="shared" si="220"/>
        <v>8.6839989279013666E-2</v>
      </c>
      <c r="L1453" s="54">
        <f t="shared" si="221"/>
        <v>319.57116054677027</v>
      </c>
      <c r="M1453" s="54">
        <f t="shared" si="222"/>
        <v>70.305655320289461</v>
      </c>
      <c r="N1453" s="54">
        <f t="shared" si="218"/>
        <v>99.706202090592328</v>
      </c>
      <c r="O1453" s="54">
        <v>11.971638977635783</v>
      </c>
      <c r="P1453" s="56">
        <f t="shared" si="223"/>
        <v>4.1136528614066407E-2</v>
      </c>
    </row>
    <row r="1454" spans="1:16" x14ac:dyDescent="0.2">
      <c r="A1454" s="57">
        <f t="shared" si="225"/>
        <v>29</v>
      </c>
      <c r="B1454" s="57" t="str">
        <f>[1]Лист1!$B$34</f>
        <v>Наукова,112</v>
      </c>
      <c r="C1454" s="57">
        <v>8096.5</v>
      </c>
      <c r="D1454" s="59"/>
      <c r="E1454" s="60">
        <v>112.7</v>
      </c>
      <c r="F1454" s="57">
        <f t="shared" si="224"/>
        <v>8209.2000000000007</v>
      </c>
      <c r="G1454" s="121">
        <v>144</v>
      </c>
      <c r="H1454" s="121"/>
      <c r="I1454" s="121">
        <v>2</v>
      </c>
      <c r="J1454" s="121">
        <f t="shared" si="219"/>
        <v>146</v>
      </c>
      <c r="K1454" s="56">
        <f t="shared" si="220"/>
        <v>5.8697400160814796E-2</v>
      </c>
      <c r="L1454" s="54">
        <f t="shared" si="221"/>
        <v>216.00643259179844</v>
      </c>
      <c r="M1454" s="54">
        <f t="shared" si="222"/>
        <v>47.52141517019566</v>
      </c>
      <c r="N1454" s="54">
        <f t="shared" si="218"/>
        <v>67.394006968641108</v>
      </c>
      <c r="O1454" s="54">
        <v>7.981092651757189</v>
      </c>
      <c r="P1454" s="56">
        <f t="shared" si="223"/>
        <v>4.1283309869706235E-2</v>
      </c>
    </row>
    <row r="1455" spans="1:16" x14ac:dyDescent="0.2">
      <c r="A1455" s="57">
        <f t="shared" si="225"/>
        <v>30</v>
      </c>
      <c r="B1455" s="57" t="str">
        <f>[1]Лист1!$B$35</f>
        <v>Наукова,114</v>
      </c>
      <c r="C1455" s="57">
        <v>3682.5</v>
      </c>
      <c r="D1455" s="59"/>
      <c r="E1455" s="60"/>
      <c r="F1455" s="57">
        <f t="shared" si="224"/>
        <v>3682.5</v>
      </c>
      <c r="G1455" s="121">
        <v>63</v>
      </c>
      <c r="H1455" s="121"/>
      <c r="I1455" s="121"/>
      <c r="J1455" s="121">
        <f t="shared" si="219"/>
        <v>63</v>
      </c>
      <c r="K1455" s="56">
        <f t="shared" si="220"/>
        <v>2.5328330206378986E-2</v>
      </c>
      <c r="L1455" s="54">
        <f t="shared" si="221"/>
        <v>93.208255159474675</v>
      </c>
      <c r="M1455" s="54">
        <f t="shared" si="222"/>
        <v>20.50581613508443</v>
      </c>
      <c r="N1455" s="54">
        <f t="shared" si="218"/>
        <v>29.080975609756099</v>
      </c>
      <c r="O1455" s="54">
        <v>3.4917280351437703</v>
      </c>
      <c r="P1455" s="56">
        <f t="shared" si="223"/>
        <v>3.9724854022935227E-2</v>
      </c>
    </row>
    <row r="1456" spans="1:16" x14ac:dyDescent="0.2">
      <c r="A1456" s="57">
        <f t="shared" si="225"/>
        <v>31</v>
      </c>
      <c r="B1456" s="57" t="str">
        <f>[3]Лист1!$B$36</f>
        <v>Наукова,116</v>
      </c>
      <c r="C1456" s="57">
        <v>8191.3</v>
      </c>
      <c r="D1456" s="59"/>
      <c r="E1456" s="60"/>
      <c r="F1456" s="57">
        <v>8191.3</v>
      </c>
      <c r="G1456" s="121">
        <v>144</v>
      </c>
      <c r="H1456" s="121"/>
      <c r="I1456" s="121"/>
      <c r="J1456" s="121">
        <f t="shared" si="219"/>
        <v>144</v>
      </c>
      <c r="K1456" s="56">
        <f t="shared" si="220"/>
        <v>5.7893326186009113E-2</v>
      </c>
      <c r="L1456" s="54">
        <f t="shared" si="221"/>
        <v>213.04744036451353</v>
      </c>
      <c r="M1456" s="54">
        <f t="shared" si="222"/>
        <v>46.870436880192976</v>
      </c>
      <c r="N1456" s="54">
        <f t="shared" si="218"/>
        <v>66.470801393728223</v>
      </c>
      <c r="O1456" s="54">
        <v>7.981092651757189</v>
      </c>
      <c r="P1456" s="56">
        <f t="shared" si="223"/>
        <v>4.0820110518500347E-2</v>
      </c>
    </row>
    <row r="1457" spans="1:16" x14ac:dyDescent="0.2">
      <c r="A1457" s="57">
        <f t="shared" si="225"/>
        <v>32</v>
      </c>
      <c r="B1457" s="57" t="str">
        <f>[1]Лист1!$B$37</f>
        <v>Симоненка,3</v>
      </c>
      <c r="C1457" s="57">
        <v>4054.7</v>
      </c>
      <c r="D1457" s="59"/>
      <c r="E1457" s="60">
        <v>125</v>
      </c>
      <c r="F1457" s="57">
        <f t="shared" si="224"/>
        <v>4179.7</v>
      </c>
      <c r="G1457" s="121">
        <v>163</v>
      </c>
      <c r="H1457" s="121"/>
      <c r="I1457" s="121">
        <v>1</v>
      </c>
      <c r="J1457" s="121">
        <f t="shared" si="219"/>
        <v>164</v>
      </c>
      <c r="K1457" s="56">
        <f t="shared" si="220"/>
        <v>6.5934065934065936E-2</v>
      </c>
      <c r="L1457" s="54">
        <f t="shared" si="221"/>
        <v>242.63736263736266</v>
      </c>
      <c r="M1457" s="54">
        <f t="shared" si="222"/>
        <v>53.380219780219782</v>
      </c>
      <c r="N1457" s="54">
        <f t="shared" si="218"/>
        <v>75.702857142857155</v>
      </c>
      <c r="O1457" s="54">
        <v>9.0341534877529295</v>
      </c>
      <c r="P1457" s="56">
        <f t="shared" si="223"/>
        <v>9.1096153563220456E-2</v>
      </c>
    </row>
    <row r="1458" spans="1:16" x14ac:dyDescent="0.2">
      <c r="A1458" s="57">
        <f t="shared" si="225"/>
        <v>33</v>
      </c>
      <c r="B1458" s="57" t="str">
        <f>[1]Лист1!$B$38</f>
        <v>Симоненка,7</v>
      </c>
      <c r="C1458" s="57">
        <v>3967.5</v>
      </c>
      <c r="D1458" s="59"/>
      <c r="E1458" s="60">
        <v>74.5</v>
      </c>
      <c r="F1458" s="57">
        <f t="shared" si="224"/>
        <v>4042</v>
      </c>
      <c r="G1458" s="121">
        <v>72</v>
      </c>
      <c r="H1458" s="121"/>
      <c r="I1458" s="121">
        <v>1</v>
      </c>
      <c r="J1458" s="121">
        <f t="shared" si="219"/>
        <v>73</v>
      </c>
      <c r="K1458" s="56">
        <f t="shared" si="220"/>
        <v>2.9348700080407398E-2</v>
      </c>
      <c r="L1458" s="54">
        <f t="shared" si="221"/>
        <v>108.00321629589922</v>
      </c>
      <c r="M1458" s="54">
        <f t="shared" si="222"/>
        <v>23.76070758509783</v>
      </c>
      <c r="N1458" s="54">
        <f t="shared" ref="N1458:N1490" si="226">L1458*0.312</f>
        <v>33.697003484320554</v>
      </c>
      <c r="O1458" s="54">
        <v>3.9905463258785945</v>
      </c>
      <c r="P1458" s="56">
        <f t="shared" si="223"/>
        <v>4.1922680279860521E-2</v>
      </c>
    </row>
    <row r="1459" spans="1:16" x14ac:dyDescent="0.2">
      <c r="A1459" s="57">
        <f t="shared" si="225"/>
        <v>34</v>
      </c>
      <c r="B1459" s="57" t="str">
        <f>[1]Лист1!$B$39</f>
        <v>Симоненка,12</v>
      </c>
      <c r="C1459" s="57">
        <v>7733.7</v>
      </c>
      <c r="D1459" s="59"/>
      <c r="E1459" s="60"/>
      <c r="F1459" s="57">
        <f t="shared" si="224"/>
        <v>7733.7</v>
      </c>
      <c r="G1459" s="121">
        <v>144</v>
      </c>
      <c r="H1459" s="121"/>
      <c r="I1459" s="121"/>
      <c r="J1459" s="121">
        <f t="shared" si="219"/>
        <v>144</v>
      </c>
      <c r="K1459" s="56">
        <f t="shared" si="220"/>
        <v>5.7893326186009113E-2</v>
      </c>
      <c r="L1459" s="54">
        <f t="shared" si="221"/>
        <v>213.04744036451353</v>
      </c>
      <c r="M1459" s="54">
        <f t="shared" si="222"/>
        <v>46.870436880192976</v>
      </c>
      <c r="N1459" s="54">
        <f t="shared" si="226"/>
        <v>66.470801393728223</v>
      </c>
      <c r="O1459" s="54">
        <v>7.981092651757189</v>
      </c>
      <c r="P1459" s="56">
        <f t="shared" si="223"/>
        <v>4.3235420470174937E-2</v>
      </c>
    </row>
    <row r="1460" spans="1:16" x14ac:dyDescent="0.2">
      <c r="A1460" s="57">
        <f t="shared" si="225"/>
        <v>35</v>
      </c>
      <c r="B1460" s="57" t="str">
        <f>[1]Лист1!$B$41</f>
        <v>Симоненка,18</v>
      </c>
      <c r="C1460" s="57">
        <v>5374.3</v>
      </c>
      <c r="D1460" s="59"/>
      <c r="E1460" s="60"/>
      <c r="F1460" s="57">
        <f t="shared" si="224"/>
        <v>5374.3</v>
      </c>
      <c r="G1460" s="121">
        <v>90</v>
      </c>
      <c r="H1460" s="121"/>
      <c r="I1460" s="121"/>
      <c r="J1460" s="121">
        <f t="shared" si="219"/>
        <v>90</v>
      </c>
      <c r="K1460" s="56">
        <f t="shared" si="220"/>
        <v>3.6183328866255693E-2</v>
      </c>
      <c r="L1460" s="54">
        <f t="shared" si="221"/>
        <v>133.15465022782095</v>
      </c>
      <c r="M1460" s="54">
        <f t="shared" si="222"/>
        <v>29.294023050120611</v>
      </c>
      <c r="N1460" s="54">
        <f t="shared" si="226"/>
        <v>41.544250871080138</v>
      </c>
      <c r="O1460" s="54">
        <v>4.9881829073482429</v>
      </c>
      <c r="P1460" s="56">
        <f t="shared" si="223"/>
        <v>3.8885270092173851E-2</v>
      </c>
    </row>
    <row r="1461" spans="1:16" x14ac:dyDescent="0.2">
      <c r="A1461" s="57">
        <f t="shared" si="225"/>
        <v>36</v>
      </c>
      <c r="B1461" s="57" t="str">
        <f>[1]Лист1!$B$42</f>
        <v>Симоненка,20</v>
      </c>
      <c r="C1461" s="57">
        <v>8191.7</v>
      </c>
      <c r="D1461" s="59"/>
      <c r="E1461" s="60"/>
      <c r="F1461" s="57">
        <f t="shared" si="224"/>
        <v>8191.7</v>
      </c>
      <c r="G1461" s="121">
        <v>144</v>
      </c>
      <c r="H1461" s="121"/>
      <c r="I1461" s="121"/>
      <c r="J1461" s="121">
        <f t="shared" si="219"/>
        <v>144</v>
      </c>
      <c r="K1461" s="56">
        <f t="shared" si="220"/>
        <v>5.7893326186009113E-2</v>
      </c>
      <c r="L1461" s="54">
        <f t="shared" si="221"/>
        <v>213.04744036451353</v>
      </c>
      <c r="M1461" s="54">
        <f t="shared" si="222"/>
        <v>46.870436880192976</v>
      </c>
      <c r="N1461" s="54">
        <f t="shared" si="226"/>
        <v>66.470801393728223</v>
      </c>
      <c r="O1461" s="54">
        <v>7.981092651757189</v>
      </c>
      <c r="P1461" s="56">
        <f t="shared" si="223"/>
        <v>4.0818117276046721E-2</v>
      </c>
    </row>
    <row r="1462" spans="1:16" x14ac:dyDescent="0.2">
      <c r="A1462" s="57">
        <f t="shared" si="225"/>
        <v>37</v>
      </c>
      <c r="B1462" s="57" t="str">
        <f>[1]Лист1!$B$43</f>
        <v>Симоненка,22</v>
      </c>
      <c r="C1462" s="57">
        <v>4123.8999999999996</v>
      </c>
      <c r="D1462" s="59"/>
      <c r="E1462" s="60"/>
      <c r="F1462" s="57">
        <f t="shared" si="224"/>
        <v>4123.8999999999996</v>
      </c>
      <c r="G1462" s="121">
        <v>81</v>
      </c>
      <c r="H1462" s="121"/>
      <c r="I1462" s="121"/>
      <c r="J1462" s="121">
        <f t="shared" si="219"/>
        <v>81</v>
      </c>
      <c r="K1462" s="56">
        <f t="shared" si="220"/>
        <v>3.2564995979630126E-2</v>
      </c>
      <c r="L1462" s="54">
        <f t="shared" si="221"/>
        <v>119.83918520503886</v>
      </c>
      <c r="M1462" s="54">
        <f t="shared" si="222"/>
        <v>26.364620745108549</v>
      </c>
      <c r="N1462" s="54">
        <f t="shared" si="226"/>
        <v>37.389825783972121</v>
      </c>
      <c r="O1462" s="54">
        <v>4.4893646166134191</v>
      </c>
      <c r="P1462" s="56">
        <f t="shared" si="223"/>
        <v>4.5608040047220584E-2</v>
      </c>
    </row>
    <row r="1463" spans="1:16" x14ac:dyDescent="0.2">
      <c r="A1463" s="57">
        <f t="shared" si="225"/>
        <v>38</v>
      </c>
      <c r="B1463" s="57" t="s">
        <v>358</v>
      </c>
      <c r="C1463" s="57">
        <v>4398.3999999999996</v>
      </c>
      <c r="D1463" s="59"/>
      <c r="E1463" s="60"/>
      <c r="F1463" s="57">
        <f t="shared" si="224"/>
        <v>4398.3999999999996</v>
      </c>
      <c r="G1463" s="121">
        <v>95</v>
      </c>
      <c r="H1463" s="121"/>
      <c r="I1463" s="121"/>
      <c r="J1463" s="121">
        <f t="shared" si="219"/>
        <v>95</v>
      </c>
      <c r="K1463" s="56">
        <f t="shared" si="220"/>
        <v>3.81935138032699E-2</v>
      </c>
      <c r="L1463" s="54">
        <f t="shared" si="221"/>
        <v>140.55213079603323</v>
      </c>
      <c r="M1463" s="54">
        <f t="shared" si="222"/>
        <v>30.921468775127309</v>
      </c>
      <c r="N1463" s="54">
        <f t="shared" si="226"/>
        <v>43.852264808362364</v>
      </c>
      <c r="O1463" s="54">
        <v>5.2653041799787017</v>
      </c>
      <c r="P1463" s="56">
        <f t="shared" si="223"/>
        <v>5.0152593797631324E-2</v>
      </c>
    </row>
    <row r="1464" spans="1:16" x14ac:dyDescent="0.2">
      <c r="A1464" s="57">
        <f t="shared" si="225"/>
        <v>39</v>
      </c>
      <c r="B1464" s="57" t="s">
        <v>359</v>
      </c>
      <c r="C1464" s="57">
        <v>4369.7</v>
      </c>
      <c r="D1464" s="59"/>
      <c r="E1464" s="60"/>
      <c r="F1464" s="57">
        <f t="shared" si="224"/>
        <v>4369.7</v>
      </c>
      <c r="G1464" s="121">
        <v>95</v>
      </c>
      <c r="H1464" s="121"/>
      <c r="I1464" s="121"/>
      <c r="J1464" s="121">
        <f t="shared" si="219"/>
        <v>95</v>
      </c>
      <c r="K1464" s="56">
        <f t="shared" si="220"/>
        <v>3.81935138032699E-2</v>
      </c>
      <c r="L1464" s="54">
        <f t="shared" si="221"/>
        <v>140.55213079603323</v>
      </c>
      <c r="M1464" s="54">
        <f t="shared" si="222"/>
        <v>30.921468775127309</v>
      </c>
      <c r="N1464" s="54">
        <f t="shared" si="226"/>
        <v>43.852264808362364</v>
      </c>
      <c r="O1464" s="54">
        <v>5.2653041799787017</v>
      </c>
      <c r="P1464" s="56">
        <f t="shared" si="223"/>
        <v>5.0481993857587844E-2</v>
      </c>
    </row>
    <row r="1465" spans="1:16" x14ac:dyDescent="0.2">
      <c r="A1465" s="57">
        <f t="shared" si="225"/>
        <v>40</v>
      </c>
      <c r="B1465" s="57" t="s">
        <v>360</v>
      </c>
      <c r="C1465" s="57">
        <v>5769.7</v>
      </c>
      <c r="D1465" s="59"/>
      <c r="E1465" s="60"/>
      <c r="F1465" s="57">
        <f t="shared" si="224"/>
        <v>5769.7</v>
      </c>
      <c r="G1465" s="121">
        <v>120</v>
      </c>
      <c r="H1465" s="121"/>
      <c r="I1465" s="121"/>
      <c r="J1465" s="121">
        <f t="shared" si="219"/>
        <v>120</v>
      </c>
      <c r="K1465" s="56">
        <f t="shared" si="220"/>
        <v>4.8244438488340924E-2</v>
      </c>
      <c r="L1465" s="54">
        <f t="shared" si="221"/>
        <v>177.53953363709459</v>
      </c>
      <c r="M1465" s="54">
        <f t="shared" si="222"/>
        <v>39.05869740016081</v>
      </c>
      <c r="N1465" s="54">
        <f t="shared" si="226"/>
        <v>55.392334494773515</v>
      </c>
      <c r="O1465" s="54">
        <v>6.6509105431309914</v>
      </c>
      <c r="P1465" s="56">
        <f t="shared" si="223"/>
        <v>4.8293927946888041E-2</v>
      </c>
    </row>
    <row r="1466" spans="1:16" x14ac:dyDescent="0.2">
      <c r="A1466" s="57">
        <f t="shared" si="225"/>
        <v>41</v>
      </c>
      <c r="B1466" s="57" t="s">
        <v>361</v>
      </c>
      <c r="C1466" s="57">
        <v>4446.8999999999996</v>
      </c>
      <c r="D1466" s="59"/>
      <c r="E1466" s="60"/>
      <c r="F1466" s="57">
        <f t="shared" si="224"/>
        <v>4446.8999999999996</v>
      </c>
      <c r="G1466" s="121">
        <v>95</v>
      </c>
      <c r="H1466" s="56"/>
      <c r="I1466" s="56"/>
      <c r="J1466" s="121">
        <f t="shared" si="219"/>
        <v>95</v>
      </c>
      <c r="K1466" s="56">
        <f t="shared" si="220"/>
        <v>3.81935138032699E-2</v>
      </c>
      <c r="L1466" s="54">
        <f t="shared" si="221"/>
        <v>140.55213079603323</v>
      </c>
      <c r="M1466" s="54">
        <f t="shared" si="222"/>
        <v>30.921468775127309</v>
      </c>
      <c r="N1466" s="54">
        <f t="shared" si="226"/>
        <v>43.852264808362364</v>
      </c>
      <c r="O1466" s="54">
        <v>5.2653041799787017</v>
      </c>
      <c r="P1466" s="56">
        <f t="shared" si="223"/>
        <v>4.9605605828667527E-2</v>
      </c>
    </row>
    <row r="1467" spans="1:16" x14ac:dyDescent="0.2">
      <c r="A1467" s="57">
        <f t="shared" si="225"/>
        <v>42</v>
      </c>
      <c r="B1467" s="57" t="s">
        <v>362</v>
      </c>
      <c r="C1467" s="57">
        <v>4422.5</v>
      </c>
      <c r="D1467" s="59"/>
      <c r="E1467" s="60"/>
      <c r="F1467" s="57">
        <f t="shared" si="224"/>
        <v>4422.5</v>
      </c>
      <c r="G1467" s="121">
        <v>95</v>
      </c>
      <c r="H1467" s="56"/>
      <c r="I1467" s="56"/>
      <c r="J1467" s="121">
        <f t="shared" si="219"/>
        <v>95</v>
      </c>
      <c r="K1467" s="56">
        <f t="shared" si="220"/>
        <v>3.81935138032699E-2</v>
      </c>
      <c r="L1467" s="54">
        <f t="shared" si="221"/>
        <v>140.55213079603323</v>
      </c>
      <c r="M1467" s="54">
        <f t="shared" si="222"/>
        <v>30.921468775127309</v>
      </c>
      <c r="N1467" s="54">
        <f t="shared" si="226"/>
        <v>43.852264808362364</v>
      </c>
      <c r="O1467" s="54">
        <v>5.2653041799787017</v>
      </c>
      <c r="P1467" s="56">
        <f t="shared" si="223"/>
        <v>4.9879291929791202E-2</v>
      </c>
    </row>
    <row r="1468" spans="1:16" x14ac:dyDescent="0.2">
      <c r="A1468" s="57">
        <f t="shared" si="225"/>
        <v>43</v>
      </c>
      <c r="B1468" s="57" t="s">
        <v>363</v>
      </c>
      <c r="C1468" s="57">
        <v>3984.5</v>
      </c>
      <c r="D1468" s="59"/>
      <c r="E1468" s="60"/>
      <c r="F1468" s="57">
        <f t="shared" si="224"/>
        <v>3984.5</v>
      </c>
      <c r="G1468" s="121">
        <v>90</v>
      </c>
      <c r="H1468" s="56"/>
      <c r="I1468" s="56"/>
      <c r="J1468" s="121">
        <f t="shared" si="219"/>
        <v>90</v>
      </c>
      <c r="K1468" s="56">
        <f t="shared" si="220"/>
        <v>3.6183328866255693E-2</v>
      </c>
      <c r="L1468" s="54">
        <f t="shared" si="221"/>
        <v>133.15465022782095</v>
      </c>
      <c r="M1468" s="54">
        <f t="shared" si="222"/>
        <v>29.294023050120611</v>
      </c>
      <c r="N1468" s="54">
        <f t="shared" si="226"/>
        <v>41.544250871080138</v>
      </c>
      <c r="O1468" s="54">
        <v>4.9881829073482429</v>
      </c>
      <c r="P1468" s="56">
        <f t="shared" si="223"/>
        <v>5.244851475878276E-2</v>
      </c>
    </row>
    <row r="1469" spans="1:16" x14ac:dyDescent="0.2">
      <c r="A1469" s="57">
        <f t="shared" si="225"/>
        <v>44</v>
      </c>
      <c r="B1469" s="57" t="s">
        <v>364</v>
      </c>
      <c r="C1469" s="57">
        <v>5874.6</v>
      </c>
      <c r="D1469" s="59"/>
      <c r="E1469" s="60"/>
      <c r="F1469" s="57">
        <f t="shared" si="224"/>
        <v>5874.6</v>
      </c>
      <c r="G1469" s="121">
        <v>119</v>
      </c>
      <c r="H1469" s="56"/>
      <c r="I1469" s="56"/>
      <c r="J1469" s="121">
        <f t="shared" si="219"/>
        <v>119</v>
      </c>
      <c r="K1469" s="56">
        <f t="shared" si="220"/>
        <v>4.7842401500938089E-2</v>
      </c>
      <c r="L1469" s="54">
        <f t="shared" si="221"/>
        <v>176.06003752345217</v>
      </c>
      <c r="M1469" s="54">
        <f t="shared" si="222"/>
        <v>38.733208255159475</v>
      </c>
      <c r="N1469" s="54">
        <f t="shared" si="226"/>
        <v>54.930731707317079</v>
      </c>
      <c r="O1469" s="54">
        <v>6.5954862886048984</v>
      </c>
      <c r="P1469" s="56">
        <f t="shared" si="223"/>
        <v>4.70363026886143E-2</v>
      </c>
    </row>
    <row r="1470" spans="1:16" x14ac:dyDescent="0.2">
      <c r="A1470" s="57">
        <f t="shared" si="225"/>
        <v>45</v>
      </c>
      <c r="B1470" s="57" t="s">
        <v>365</v>
      </c>
      <c r="C1470" s="57">
        <v>5861.2</v>
      </c>
      <c r="D1470" s="59"/>
      <c r="E1470" s="60"/>
      <c r="F1470" s="57">
        <f t="shared" si="224"/>
        <v>5861.2</v>
      </c>
      <c r="G1470" s="121">
        <v>119</v>
      </c>
      <c r="H1470" s="56"/>
      <c r="I1470" s="56"/>
      <c r="J1470" s="121">
        <f t="shared" si="219"/>
        <v>119</v>
      </c>
      <c r="K1470" s="56">
        <f t="shared" si="220"/>
        <v>4.7842401500938089E-2</v>
      </c>
      <c r="L1470" s="54">
        <f t="shared" si="221"/>
        <v>176.06003752345217</v>
      </c>
      <c r="M1470" s="54">
        <f t="shared" si="222"/>
        <v>38.733208255159475</v>
      </c>
      <c r="N1470" s="54">
        <f t="shared" si="226"/>
        <v>54.930731707317079</v>
      </c>
      <c r="O1470" s="54">
        <v>6.5954862886048984</v>
      </c>
      <c r="P1470" s="56">
        <f t="shared" si="223"/>
        <v>4.7143838083418682E-2</v>
      </c>
    </row>
    <row r="1471" spans="1:16" x14ac:dyDescent="0.2">
      <c r="A1471" s="57">
        <f t="shared" si="225"/>
        <v>46</v>
      </c>
      <c r="B1471" s="57" t="s">
        <v>366</v>
      </c>
      <c r="C1471" s="57">
        <v>4068.9</v>
      </c>
      <c r="D1471" s="59"/>
      <c r="E1471" s="60"/>
      <c r="F1471" s="57">
        <f t="shared" si="224"/>
        <v>4068.9</v>
      </c>
      <c r="G1471" s="121">
        <v>90</v>
      </c>
      <c r="H1471" s="56"/>
      <c r="I1471" s="56"/>
      <c r="J1471" s="121">
        <f t="shared" si="219"/>
        <v>90</v>
      </c>
      <c r="K1471" s="56">
        <f t="shared" si="220"/>
        <v>3.6183328866255693E-2</v>
      </c>
      <c r="L1471" s="54">
        <f t="shared" si="221"/>
        <v>133.15465022782095</v>
      </c>
      <c r="M1471" s="54">
        <f t="shared" si="222"/>
        <v>29.294023050120611</v>
      </c>
      <c r="N1471" s="54">
        <f t="shared" si="226"/>
        <v>41.544250871080138</v>
      </c>
      <c r="O1471" s="54">
        <v>4.9881829073482429</v>
      </c>
      <c r="P1471" s="56">
        <f t="shared" si="223"/>
        <v>5.1360590591159751E-2</v>
      </c>
    </row>
    <row r="1472" spans="1:16" x14ac:dyDescent="0.2">
      <c r="A1472" s="57">
        <f t="shared" si="225"/>
        <v>47</v>
      </c>
      <c r="B1472" s="57" t="s">
        <v>367</v>
      </c>
      <c r="C1472" s="57">
        <v>4057</v>
      </c>
      <c r="D1472" s="59"/>
      <c r="E1472" s="60"/>
      <c r="F1472" s="57">
        <f t="shared" si="224"/>
        <v>4057</v>
      </c>
      <c r="G1472" s="121">
        <v>90</v>
      </c>
      <c r="H1472" s="56"/>
      <c r="I1472" s="56"/>
      <c r="J1472" s="121">
        <f t="shared" si="219"/>
        <v>90</v>
      </c>
      <c r="K1472" s="56">
        <f t="shared" si="220"/>
        <v>3.6183328866255693E-2</v>
      </c>
      <c r="L1472" s="54">
        <f t="shared" si="221"/>
        <v>133.15465022782095</v>
      </c>
      <c r="M1472" s="54">
        <f t="shared" si="222"/>
        <v>29.294023050120611</v>
      </c>
      <c r="N1472" s="54">
        <f t="shared" si="226"/>
        <v>41.544250871080138</v>
      </c>
      <c r="O1472" s="54">
        <v>4.9881829073482429</v>
      </c>
      <c r="P1472" s="56">
        <f t="shared" si="223"/>
        <v>5.1511241571695815E-2</v>
      </c>
    </row>
    <row r="1473" spans="1:16" x14ac:dyDescent="0.2">
      <c r="A1473" s="57">
        <f t="shared" si="225"/>
        <v>48</v>
      </c>
      <c r="B1473" s="57" t="s">
        <v>368</v>
      </c>
      <c r="C1473" s="57">
        <v>5809.5</v>
      </c>
      <c r="D1473" s="59"/>
      <c r="E1473" s="60"/>
      <c r="F1473" s="57">
        <f t="shared" si="224"/>
        <v>5809.5</v>
      </c>
      <c r="G1473" s="121">
        <v>119</v>
      </c>
      <c r="H1473" s="56"/>
      <c r="I1473" s="56"/>
      <c r="J1473" s="121">
        <f t="shared" si="219"/>
        <v>119</v>
      </c>
      <c r="K1473" s="56">
        <f t="shared" si="220"/>
        <v>4.7842401500938089E-2</v>
      </c>
      <c r="L1473" s="54">
        <f t="shared" si="221"/>
        <v>176.06003752345217</v>
      </c>
      <c r="M1473" s="54">
        <f t="shared" si="222"/>
        <v>38.733208255159475</v>
      </c>
      <c r="N1473" s="54">
        <f t="shared" si="226"/>
        <v>54.930731707317079</v>
      </c>
      <c r="O1473" s="54">
        <v>6.5954862886048984</v>
      </c>
      <c r="P1473" s="56">
        <f t="shared" si="223"/>
        <v>4.7563381319310365E-2</v>
      </c>
    </row>
    <row r="1474" spans="1:16" x14ac:dyDescent="0.2">
      <c r="A1474" s="57">
        <f t="shared" si="225"/>
        <v>49</v>
      </c>
      <c r="B1474" s="57" t="s">
        <v>369</v>
      </c>
      <c r="C1474" s="57">
        <v>5835.6</v>
      </c>
      <c r="D1474" s="59"/>
      <c r="E1474" s="60"/>
      <c r="F1474" s="57">
        <f t="shared" si="224"/>
        <v>5835.6</v>
      </c>
      <c r="G1474" s="121">
        <v>119</v>
      </c>
      <c r="H1474" s="56"/>
      <c r="I1474" s="56"/>
      <c r="J1474" s="121">
        <f t="shared" si="219"/>
        <v>119</v>
      </c>
      <c r="K1474" s="56">
        <f t="shared" si="220"/>
        <v>4.7842401500938089E-2</v>
      </c>
      <c r="L1474" s="54">
        <f t="shared" si="221"/>
        <v>176.06003752345217</v>
      </c>
      <c r="M1474" s="54">
        <f t="shared" si="222"/>
        <v>38.733208255159475</v>
      </c>
      <c r="N1474" s="54">
        <f t="shared" si="226"/>
        <v>54.930731707317079</v>
      </c>
      <c r="O1474" s="54">
        <v>6.5954862886048984</v>
      </c>
      <c r="P1474" s="56">
        <f t="shared" si="223"/>
        <v>4.7350651822354782E-2</v>
      </c>
    </row>
    <row r="1475" spans="1:16" x14ac:dyDescent="0.2">
      <c r="A1475" s="57">
        <f t="shared" si="225"/>
        <v>50</v>
      </c>
      <c r="B1475" s="57" t="s">
        <v>370</v>
      </c>
      <c r="C1475" s="57">
        <v>4048.9</v>
      </c>
      <c r="D1475" s="59"/>
      <c r="E1475" s="60"/>
      <c r="F1475" s="57">
        <f t="shared" si="224"/>
        <v>4048.9</v>
      </c>
      <c r="G1475" s="121">
        <v>90</v>
      </c>
      <c r="H1475" s="56"/>
      <c r="I1475" s="56"/>
      <c r="J1475" s="121">
        <f t="shared" si="219"/>
        <v>90</v>
      </c>
      <c r="K1475" s="56">
        <f t="shared" si="220"/>
        <v>3.6183328866255693E-2</v>
      </c>
      <c r="L1475" s="54">
        <f t="shared" si="221"/>
        <v>133.15465022782095</v>
      </c>
      <c r="M1475" s="54">
        <f t="shared" si="222"/>
        <v>29.294023050120611</v>
      </c>
      <c r="N1475" s="54">
        <f t="shared" si="226"/>
        <v>41.544250871080138</v>
      </c>
      <c r="O1475" s="54">
        <v>4.9881829073482429</v>
      </c>
      <c r="P1475" s="56">
        <f t="shared" si="223"/>
        <v>5.1614292043856334E-2</v>
      </c>
    </row>
    <row r="1476" spans="1:16" x14ac:dyDescent="0.2">
      <c r="A1476" s="57">
        <f t="shared" si="225"/>
        <v>51</v>
      </c>
      <c r="B1476" s="57" t="s">
        <v>1948</v>
      </c>
      <c r="C1476" s="57">
        <v>4427.8</v>
      </c>
      <c r="D1476" s="59"/>
      <c r="E1476" s="60"/>
      <c r="F1476" s="57">
        <f t="shared" si="224"/>
        <v>4427.8</v>
      </c>
      <c r="G1476" s="121">
        <v>95</v>
      </c>
      <c r="H1476" s="56"/>
      <c r="I1476" s="56"/>
      <c r="J1476" s="121">
        <f t="shared" si="219"/>
        <v>95</v>
      </c>
      <c r="K1476" s="56">
        <f t="shared" si="220"/>
        <v>3.81935138032699E-2</v>
      </c>
      <c r="L1476" s="54">
        <f t="shared" si="221"/>
        <v>140.55213079603323</v>
      </c>
      <c r="M1476" s="54">
        <f t="shared" si="222"/>
        <v>30.921468775127309</v>
      </c>
      <c r="N1476" s="54">
        <f t="shared" si="226"/>
        <v>43.852264808362364</v>
      </c>
      <c r="O1476" s="54">
        <v>5.2653041799787017</v>
      </c>
      <c r="P1476" s="56">
        <f t="shared" si="223"/>
        <v>4.9819587280252403E-2</v>
      </c>
    </row>
    <row r="1477" spans="1:16" x14ac:dyDescent="0.2">
      <c r="A1477" s="57">
        <f t="shared" si="225"/>
        <v>52</v>
      </c>
      <c r="B1477" s="57" t="s">
        <v>1949</v>
      </c>
      <c r="C1477" s="57">
        <v>4428.6000000000004</v>
      </c>
      <c r="D1477" s="59"/>
      <c r="E1477" s="60"/>
      <c r="F1477" s="57">
        <f t="shared" si="224"/>
        <v>4428.6000000000004</v>
      </c>
      <c r="G1477" s="121">
        <v>95</v>
      </c>
      <c r="H1477" s="56"/>
      <c r="I1477" s="56"/>
      <c r="J1477" s="121">
        <f t="shared" si="219"/>
        <v>95</v>
      </c>
      <c r="K1477" s="56">
        <f t="shared" si="220"/>
        <v>3.81935138032699E-2</v>
      </c>
      <c r="L1477" s="54">
        <f t="shared" si="221"/>
        <v>140.55213079603323</v>
      </c>
      <c r="M1477" s="54">
        <f t="shared" si="222"/>
        <v>30.921468775127309</v>
      </c>
      <c r="N1477" s="54">
        <f t="shared" si="226"/>
        <v>43.852264808362364</v>
      </c>
      <c r="O1477" s="54">
        <v>5.2653041799787017</v>
      </c>
      <c r="P1477" s="56">
        <f t="shared" si="223"/>
        <v>4.9810587670934735E-2</v>
      </c>
    </row>
    <row r="1478" spans="1:16" x14ac:dyDescent="0.2">
      <c r="A1478" s="57">
        <f t="shared" si="225"/>
        <v>53</v>
      </c>
      <c r="B1478" s="57" t="s">
        <v>1950</v>
      </c>
      <c r="C1478" s="57">
        <v>5782.4</v>
      </c>
      <c r="D1478" s="59"/>
      <c r="E1478" s="60"/>
      <c r="F1478" s="57">
        <f t="shared" si="224"/>
        <v>5782.4</v>
      </c>
      <c r="G1478" s="121">
        <v>119</v>
      </c>
      <c r="H1478" s="56"/>
      <c r="I1478" s="56"/>
      <c r="J1478" s="121">
        <f t="shared" si="219"/>
        <v>119</v>
      </c>
      <c r="K1478" s="56">
        <f t="shared" si="220"/>
        <v>4.7842401500938089E-2</v>
      </c>
      <c r="L1478" s="54">
        <f t="shared" si="221"/>
        <v>176.06003752345217</v>
      </c>
      <c r="M1478" s="54">
        <f t="shared" si="222"/>
        <v>38.733208255159475</v>
      </c>
      <c r="N1478" s="54">
        <f t="shared" si="226"/>
        <v>54.930731707317079</v>
      </c>
      <c r="O1478" s="54">
        <v>6.5954862886048984</v>
      </c>
      <c r="P1478" s="56">
        <f t="shared" si="223"/>
        <v>4.7786293541528357E-2</v>
      </c>
    </row>
    <row r="1479" spans="1:16" x14ac:dyDescent="0.2">
      <c r="A1479" s="57">
        <f t="shared" si="225"/>
        <v>54</v>
      </c>
      <c r="B1479" s="57" t="s">
        <v>1951</v>
      </c>
      <c r="C1479" s="57">
        <v>5882.7</v>
      </c>
      <c r="D1479" s="59"/>
      <c r="E1479" s="60"/>
      <c r="F1479" s="57">
        <f t="shared" si="224"/>
        <v>5882.7</v>
      </c>
      <c r="G1479" s="121">
        <v>119</v>
      </c>
      <c r="H1479" s="56"/>
      <c r="I1479" s="56"/>
      <c r="J1479" s="121">
        <f t="shared" si="219"/>
        <v>119</v>
      </c>
      <c r="K1479" s="56">
        <f t="shared" si="220"/>
        <v>4.7842401500938089E-2</v>
      </c>
      <c r="L1479" s="54">
        <f t="shared" si="221"/>
        <v>176.06003752345217</v>
      </c>
      <c r="M1479" s="54">
        <f t="shared" si="222"/>
        <v>38.733208255159475</v>
      </c>
      <c r="N1479" s="54">
        <f t="shared" si="226"/>
        <v>54.930731707317079</v>
      </c>
      <c r="O1479" s="54">
        <v>6.5954862886048984</v>
      </c>
      <c r="P1479" s="56">
        <f t="shared" si="223"/>
        <v>4.6971537520956973E-2</v>
      </c>
    </row>
    <row r="1480" spans="1:16" x14ac:dyDescent="0.2">
      <c r="A1480" s="57">
        <f t="shared" si="225"/>
        <v>55</v>
      </c>
      <c r="B1480" s="57" t="s">
        <v>1952</v>
      </c>
      <c r="C1480" s="57">
        <v>4404.7</v>
      </c>
      <c r="D1480" s="59"/>
      <c r="E1480" s="60"/>
      <c r="F1480" s="57">
        <f t="shared" si="224"/>
        <v>4404.7</v>
      </c>
      <c r="G1480" s="121">
        <v>94</v>
      </c>
      <c r="H1480" s="56"/>
      <c r="I1480" s="56"/>
      <c r="J1480" s="121">
        <f t="shared" si="219"/>
        <v>94</v>
      </c>
      <c r="K1480" s="56">
        <f t="shared" si="220"/>
        <v>3.7791476815867059E-2</v>
      </c>
      <c r="L1480" s="54">
        <f t="shared" si="221"/>
        <v>139.07263468239077</v>
      </c>
      <c r="M1480" s="54">
        <f t="shared" si="222"/>
        <v>30.595979630125971</v>
      </c>
      <c r="N1480" s="54">
        <f t="shared" si="226"/>
        <v>43.390662020905921</v>
      </c>
      <c r="O1480" s="54">
        <v>5.2098799254526087</v>
      </c>
      <c r="P1480" s="56">
        <f t="shared" si="223"/>
        <v>4.9553694067445066E-2</v>
      </c>
    </row>
    <row r="1481" spans="1:16" x14ac:dyDescent="0.2">
      <c r="A1481" s="57">
        <f t="shared" si="225"/>
        <v>56</v>
      </c>
      <c r="B1481" s="57" t="s">
        <v>1953</v>
      </c>
      <c r="C1481" s="57">
        <v>4428.3999999999996</v>
      </c>
      <c r="D1481" s="59"/>
      <c r="E1481" s="60"/>
      <c r="F1481" s="57">
        <f t="shared" si="224"/>
        <v>4428.3999999999996</v>
      </c>
      <c r="G1481" s="121">
        <v>94</v>
      </c>
      <c r="H1481" s="56"/>
      <c r="I1481" s="56"/>
      <c r="J1481" s="121">
        <f t="shared" si="219"/>
        <v>94</v>
      </c>
      <c r="K1481" s="56">
        <f t="shared" si="220"/>
        <v>3.7791476815867059E-2</v>
      </c>
      <c r="L1481" s="54">
        <f t="shared" si="221"/>
        <v>139.07263468239077</v>
      </c>
      <c r="M1481" s="54">
        <f t="shared" si="222"/>
        <v>30.595979630125971</v>
      </c>
      <c r="N1481" s="54">
        <f t="shared" si="226"/>
        <v>43.390662020905921</v>
      </c>
      <c r="O1481" s="54">
        <v>5.2098799254526087</v>
      </c>
      <c r="P1481" s="56">
        <f t="shared" si="223"/>
        <v>4.9288491612969762E-2</v>
      </c>
    </row>
    <row r="1482" spans="1:16" x14ac:dyDescent="0.2">
      <c r="A1482" s="57">
        <f t="shared" si="225"/>
        <v>57</v>
      </c>
      <c r="B1482" s="57" t="s">
        <v>1954</v>
      </c>
      <c r="C1482" s="57">
        <v>4419.2</v>
      </c>
      <c r="D1482" s="59"/>
      <c r="E1482" s="60"/>
      <c r="F1482" s="57">
        <f t="shared" si="224"/>
        <v>4419.2</v>
      </c>
      <c r="G1482" s="121">
        <v>95</v>
      </c>
      <c r="H1482" s="56"/>
      <c r="I1482" s="56"/>
      <c r="J1482" s="121">
        <f t="shared" si="219"/>
        <v>95</v>
      </c>
      <c r="K1482" s="56">
        <f t="shared" si="220"/>
        <v>3.81935138032699E-2</v>
      </c>
      <c r="L1482" s="54">
        <f t="shared" si="221"/>
        <v>140.55213079603323</v>
      </c>
      <c r="M1482" s="54">
        <f t="shared" si="222"/>
        <v>30.921468775127309</v>
      </c>
      <c r="N1482" s="54">
        <f t="shared" si="226"/>
        <v>43.852264808362364</v>
      </c>
      <c r="O1482" s="54">
        <v>5.2653041799787017</v>
      </c>
      <c r="P1482" s="56">
        <f t="shared" si="223"/>
        <v>4.9916538866650435E-2</v>
      </c>
    </row>
    <row r="1483" spans="1:16" x14ac:dyDescent="0.2">
      <c r="A1483" s="57">
        <f t="shared" si="225"/>
        <v>58</v>
      </c>
      <c r="B1483" s="57" t="s">
        <v>1955</v>
      </c>
      <c r="C1483" s="57">
        <v>5902.1</v>
      </c>
      <c r="D1483" s="59"/>
      <c r="E1483" s="60"/>
      <c r="F1483" s="57">
        <f t="shared" si="224"/>
        <v>5902.1</v>
      </c>
      <c r="G1483" s="121">
        <v>119</v>
      </c>
      <c r="H1483" s="56"/>
      <c r="I1483" s="56"/>
      <c r="J1483" s="121">
        <f t="shared" si="219"/>
        <v>119</v>
      </c>
      <c r="K1483" s="56">
        <f t="shared" si="220"/>
        <v>4.7842401500938089E-2</v>
      </c>
      <c r="L1483" s="54">
        <f t="shared" si="221"/>
        <v>176.06003752345217</v>
      </c>
      <c r="M1483" s="54">
        <f t="shared" si="222"/>
        <v>38.733208255159475</v>
      </c>
      <c r="N1483" s="54">
        <f t="shared" si="226"/>
        <v>54.930731707317079</v>
      </c>
      <c r="O1483" s="54">
        <v>6.5954862886048984</v>
      </c>
      <c r="P1483" s="56">
        <f t="shared" si="223"/>
        <v>4.6817143690302362E-2</v>
      </c>
    </row>
    <row r="1484" spans="1:16" x14ac:dyDescent="0.2">
      <c r="A1484" s="57">
        <f t="shared" si="225"/>
        <v>59</v>
      </c>
      <c r="B1484" s="57" t="s">
        <v>1956</v>
      </c>
      <c r="C1484" s="57">
        <v>4397.8</v>
      </c>
      <c r="D1484" s="59"/>
      <c r="E1484" s="60"/>
      <c r="F1484" s="57">
        <f t="shared" si="224"/>
        <v>4397.8</v>
      </c>
      <c r="G1484" s="121">
        <v>95</v>
      </c>
      <c r="H1484" s="56"/>
      <c r="I1484" s="56"/>
      <c r="J1484" s="121">
        <f t="shared" si="219"/>
        <v>95</v>
      </c>
      <c r="K1484" s="56">
        <f t="shared" si="220"/>
        <v>3.81935138032699E-2</v>
      </c>
      <c r="L1484" s="54">
        <f t="shared" si="221"/>
        <v>140.55213079603323</v>
      </c>
      <c r="M1484" s="54">
        <f t="shared" si="222"/>
        <v>30.921468775127309</v>
      </c>
      <c r="N1484" s="54">
        <f t="shared" si="226"/>
        <v>43.852264808362364</v>
      </c>
      <c r="O1484" s="54">
        <v>5.2653041799787017</v>
      </c>
      <c r="P1484" s="56">
        <f t="shared" si="223"/>
        <v>5.0159436208900267E-2</v>
      </c>
    </row>
    <row r="1485" spans="1:16" x14ac:dyDescent="0.2">
      <c r="A1485" s="57">
        <f t="shared" si="225"/>
        <v>60</v>
      </c>
      <c r="B1485" s="57" t="s">
        <v>1957</v>
      </c>
      <c r="C1485" s="57">
        <v>4423.3999999999996</v>
      </c>
      <c r="D1485" s="59"/>
      <c r="E1485" s="60"/>
      <c r="F1485" s="57">
        <f t="shared" si="224"/>
        <v>4423.3999999999996</v>
      </c>
      <c r="G1485" s="121">
        <v>95</v>
      </c>
      <c r="H1485" s="56"/>
      <c r="I1485" s="56"/>
      <c r="J1485" s="121">
        <f t="shared" si="219"/>
        <v>95</v>
      </c>
      <c r="K1485" s="56">
        <f t="shared" si="220"/>
        <v>3.81935138032699E-2</v>
      </c>
      <c r="L1485" s="54">
        <f t="shared" si="221"/>
        <v>140.55213079603323</v>
      </c>
      <c r="M1485" s="54">
        <f t="shared" si="222"/>
        <v>30.921468775127309</v>
      </c>
      <c r="N1485" s="54">
        <f t="shared" si="226"/>
        <v>43.852264808362364</v>
      </c>
      <c r="O1485" s="54">
        <v>5.2653041799787017</v>
      </c>
      <c r="P1485" s="56">
        <f t="shared" si="223"/>
        <v>4.9869143319505725E-2</v>
      </c>
    </row>
    <row r="1486" spans="1:16" x14ac:dyDescent="0.2">
      <c r="A1486" s="57">
        <f t="shared" si="225"/>
        <v>61</v>
      </c>
      <c r="B1486" s="57" t="s">
        <v>1958</v>
      </c>
      <c r="C1486" s="57">
        <v>5916.4</v>
      </c>
      <c r="D1486" s="59"/>
      <c r="E1486" s="60"/>
      <c r="F1486" s="57">
        <f t="shared" si="224"/>
        <v>5916.4</v>
      </c>
      <c r="G1486" s="121">
        <v>119</v>
      </c>
      <c r="H1486" s="56"/>
      <c r="I1486" s="56"/>
      <c r="J1486" s="121">
        <f t="shared" si="219"/>
        <v>119</v>
      </c>
      <c r="K1486" s="56">
        <f t="shared" si="220"/>
        <v>4.7842401500938089E-2</v>
      </c>
      <c r="L1486" s="54">
        <f t="shared" si="221"/>
        <v>176.06003752345217</v>
      </c>
      <c r="M1486" s="54">
        <f t="shared" si="222"/>
        <v>38.733208255159475</v>
      </c>
      <c r="N1486" s="54">
        <f t="shared" si="226"/>
        <v>54.930731707317079</v>
      </c>
      <c r="O1486" s="54">
        <v>6.5954862886048984</v>
      </c>
      <c r="P1486" s="56">
        <f t="shared" si="223"/>
        <v>4.6703986169720366E-2</v>
      </c>
    </row>
    <row r="1487" spans="1:16" x14ac:dyDescent="0.2">
      <c r="A1487" s="57">
        <f t="shared" si="225"/>
        <v>62</v>
      </c>
      <c r="B1487" s="57" t="s">
        <v>1959</v>
      </c>
      <c r="C1487" s="57">
        <v>3331.8</v>
      </c>
      <c r="D1487" s="59"/>
      <c r="E1487" s="60"/>
      <c r="F1487" s="57">
        <f t="shared" si="224"/>
        <v>3331.8</v>
      </c>
      <c r="G1487" s="121">
        <v>120</v>
      </c>
      <c r="H1487" s="56"/>
      <c r="I1487" s="56"/>
      <c r="J1487" s="121">
        <f t="shared" si="219"/>
        <v>120</v>
      </c>
      <c r="K1487" s="56">
        <f t="shared" si="220"/>
        <v>4.8244438488340924E-2</v>
      </c>
      <c r="L1487" s="54">
        <f t="shared" si="221"/>
        <v>177.53953363709459</v>
      </c>
      <c r="M1487" s="54">
        <f t="shared" si="222"/>
        <v>39.05869740016081</v>
      </c>
      <c r="N1487" s="54">
        <f t="shared" si="226"/>
        <v>55.392334494773515</v>
      </c>
      <c r="O1487" s="54">
        <v>6.6509105431309914</v>
      </c>
      <c r="P1487" s="56">
        <f t="shared" si="223"/>
        <v>8.3630913042547536E-2</v>
      </c>
    </row>
    <row r="1488" spans="1:16" x14ac:dyDescent="0.2">
      <c r="A1488" s="57">
        <f t="shared" si="225"/>
        <v>63</v>
      </c>
      <c r="B1488" s="57" t="s">
        <v>1960</v>
      </c>
      <c r="C1488" s="57">
        <v>4392.1000000000004</v>
      </c>
      <c r="D1488" s="59"/>
      <c r="E1488" s="60"/>
      <c r="F1488" s="57">
        <f t="shared" si="224"/>
        <v>4392.1000000000004</v>
      </c>
      <c r="G1488" s="121">
        <v>95</v>
      </c>
      <c r="H1488" s="56"/>
      <c r="I1488" s="56"/>
      <c r="J1488" s="121">
        <f t="shared" si="219"/>
        <v>95</v>
      </c>
      <c r="K1488" s="56">
        <f t="shared" si="220"/>
        <v>3.81935138032699E-2</v>
      </c>
      <c r="L1488" s="54">
        <f t="shared" si="221"/>
        <v>140.55213079603323</v>
      </c>
      <c r="M1488" s="54">
        <f t="shared" si="222"/>
        <v>30.921468775127309</v>
      </c>
      <c r="N1488" s="54">
        <f t="shared" si="226"/>
        <v>43.852264808362364</v>
      </c>
      <c r="O1488" s="54">
        <v>5.2653041799787017</v>
      </c>
      <c r="P1488" s="56">
        <f t="shared" si="223"/>
        <v>5.0224532355707195E-2</v>
      </c>
    </row>
    <row r="1489" spans="1:16" x14ac:dyDescent="0.2">
      <c r="A1489" s="57">
        <f t="shared" si="225"/>
        <v>64</v>
      </c>
      <c r="B1489" s="57" t="s">
        <v>1961</v>
      </c>
      <c r="C1489" s="57">
        <v>5869.2</v>
      </c>
      <c r="D1489" s="59"/>
      <c r="E1489" s="60"/>
      <c r="F1489" s="57">
        <f t="shared" si="224"/>
        <v>5869.2</v>
      </c>
      <c r="G1489" s="121">
        <v>119</v>
      </c>
      <c r="H1489" s="56"/>
      <c r="I1489" s="56"/>
      <c r="J1489" s="121">
        <f t="shared" si="219"/>
        <v>119</v>
      </c>
      <c r="K1489" s="56">
        <f t="shared" si="220"/>
        <v>4.7842401500938089E-2</v>
      </c>
      <c r="L1489" s="54">
        <f t="shared" si="221"/>
        <v>176.06003752345217</v>
      </c>
      <c r="M1489" s="54">
        <f t="shared" si="222"/>
        <v>38.733208255159475</v>
      </c>
      <c r="N1489" s="54">
        <f t="shared" si="226"/>
        <v>54.930731707317079</v>
      </c>
      <c r="O1489" s="54">
        <v>6.5954862886048984</v>
      </c>
      <c r="P1489" s="56">
        <f t="shared" si="223"/>
        <v>4.7079578779822391E-2</v>
      </c>
    </row>
    <row r="1490" spans="1:16" x14ac:dyDescent="0.2">
      <c r="A1490" s="57">
        <f t="shared" si="225"/>
        <v>65</v>
      </c>
      <c r="B1490" s="57" t="s">
        <v>2536</v>
      </c>
      <c r="C1490" s="83">
        <v>4119.7</v>
      </c>
      <c r="D1490" s="84"/>
      <c r="E1490" s="84"/>
      <c r="F1490" s="84">
        <f>C1490+D1490+E1490</f>
        <v>4119.7</v>
      </c>
      <c r="G1490" s="145">
        <v>82</v>
      </c>
      <c r="H1490" s="86"/>
      <c r="I1490" s="86"/>
      <c r="J1490" s="121">
        <f t="shared" si="219"/>
        <v>82</v>
      </c>
      <c r="K1490" s="56">
        <f t="shared" si="220"/>
        <v>3.2967032967032968E-2</v>
      </c>
      <c r="L1490" s="54">
        <f t="shared" si="221"/>
        <v>121.31868131868133</v>
      </c>
      <c r="M1490" s="85">
        <f>L1490*0.22</f>
        <v>26.690109890109891</v>
      </c>
      <c r="N1490" s="54">
        <f t="shared" si="226"/>
        <v>37.851428571428578</v>
      </c>
      <c r="O1490" s="85">
        <v>4.5447888711395104</v>
      </c>
      <c r="P1490" s="56">
        <f t="shared" si="223"/>
        <v>4.6218173326057557E-2</v>
      </c>
    </row>
    <row r="1491" spans="1:16" x14ac:dyDescent="0.2">
      <c r="A1491" s="57"/>
      <c r="B1491" s="57" t="s">
        <v>1975</v>
      </c>
      <c r="C1491" s="168">
        <f>SUM(C1426:C1490)</f>
        <v>370864.59000000008</v>
      </c>
      <c r="D1491" s="168">
        <f t="shared" ref="D1491:O1491" si="227">SUM(D1426:D1490)</f>
        <v>1015.5</v>
      </c>
      <c r="E1491" s="168">
        <f t="shared" si="227"/>
        <v>325.2</v>
      </c>
      <c r="F1491" s="168">
        <f t="shared" si="227"/>
        <v>372205.2900000001</v>
      </c>
      <c r="G1491" s="168">
        <f t="shared" si="227"/>
        <v>7450</v>
      </c>
      <c r="H1491" s="168">
        <f t="shared" si="227"/>
        <v>7</v>
      </c>
      <c r="I1491" s="168">
        <f t="shared" si="227"/>
        <v>5</v>
      </c>
      <c r="J1491" s="168">
        <f t="shared" si="227"/>
        <v>7462</v>
      </c>
      <c r="K1491" s="168">
        <f t="shared" si="227"/>
        <v>2.9999999999999996</v>
      </c>
      <c r="L1491" s="168">
        <f t="shared" si="227"/>
        <v>11040.000000000002</v>
      </c>
      <c r="M1491" s="168">
        <f t="shared" si="227"/>
        <v>2428.7999999999988</v>
      </c>
      <c r="N1491" s="168">
        <f t="shared" si="227"/>
        <v>3444.4799999999987</v>
      </c>
      <c r="O1491" s="168">
        <f t="shared" si="227"/>
        <v>412.91069621938243</v>
      </c>
      <c r="P1491" s="56">
        <f t="shared" si="223"/>
        <v>4.6550092547635147E-2</v>
      </c>
    </row>
    <row r="1492" spans="1:16" x14ac:dyDescent="0.2">
      <c r="A1492" s="57"/>
      <c r="B1492" s="57" t="s">
        <v>2021</v>
      </c>
      <c r="C1492" s="168">
        <f t="shared" ref="C1492:O1492" si="228">C1491+C1424+C1385+C1330+C963+C896+C718+C387</f>
        <v>1949697.1000000003</v>
      </c>
      <c r="D1492" s="168">
        <f t="shared" si="228"/>
        <v>15166.2</v>
      </c>
      <c r="E1492" s="168">
        <f t="shared" si="228"/>
        <v>35214.129999999997</v>
      </c>
      <c r="F1492" s="168">
        <f t="shared" si="228"/>
        <v>2000077.4300000002</v>
      </c>
      <c r="G1492" s="168">
        <f t="shared" si="228"/>
        <v>38445</v>
      </c>
      <c r="H1492" s="168">
        <f t="shared" si="228"/>
        <v>205</v>
      </c>
      <c r="I1492" s="168">
        <f t="shared" si="228"/>
        <v>478</v>
      </c>
      <c r="J1492" s="168">
        <f t="shared" si="228"/>
        <v>39128</v>
      </c>
      <c r="K1492" s="215">
        <f t="shared" si="228"/>
        <v>19.499999999999979</v>
      </c>
      <c r="L1492" s="168">
        <f t="shared" si="228"/>
        <v>71760.000000000015</v>
      </c>
      <c r="M1492" s="168">
        <f t="shared" si="228"/>
        <v>15787.199999999997</v>
      </c>
      <c r="N1492" s="168">
        <f t="shared" si="228"/>
        <v>30402.952089041108</v>
      </c>
      <c r="O1492" s="168">
        <f t="shared" si="228"/>
        <v>3423.7524702537844</v>
      </c>
      <c r="P1492" s="56">
        <f t="shared" ref="P1492" si="229">(L1492+M1492+N1492+O1492)/F1492</f>
        <v>6.0684602875247129E-2</v>
      </c>
    </row>
    <row r="1495" spans="1:16" x14ac:dyDescent="0.2">
      <c r="G1495" s="146">
        <f>G1492+H1492+I1492</f>
        <v>39128</v>
      </c>
    </row>
  </sheetData>
  <mergeCells count="9">
    <mergeCell ref="A1:P1"/>
    <mergeCell ref="A5:P5"/>
    <mergeCell ref="A388:P388"/>
    <mergeCell ref="A1425:P1425"/>
    <mergeCell ref="A719:P719"/>
    <mergeCell ref="A897:P897"/>
    <mergeCell ref="A964:P964"/>
    <mergeCell ref="A1331:P1331"/>
    <mergeCell ref="A1386:P1386"/>
  </mergeCells>
  <phoneticPr fontId="16" type="noConversion"/>
  <pageMargins left="0.75" right="0.75" top="0.17" bottom="0.21" header="0.19" footer="0.5"/>
  <pageSetup paperSize="9" scale="64" orientation="landscape" r:id="rId1"/>
  <headerFooter alignWithMargins="0"/>
  <colBreaks count="1" manualBreakCount="1">
    <brk id="16" max="1048575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8">
    <tabColor indexed="11"/>
  </sheetPr>
  <dimension ref="A1:M1499"/>
  <sheetViews>
    <sheetView view="pageBreakPreview" topLeftCell="A916" zoomScale="77" zoomScaleNormal="98" zoomScaleSheetLayoutView="77" workbookViewId="0">
      <selection activeCell="M942" sqref="M942"/>
    </sheetView>
  </sheetViews>
  <sheetFormatPr defaultColWidth="12" defaultRowHeight="12.75" x14ac:dyDescent="0.2"/>
  <cols>
    <col min="1" max="1" width="5.7109375" style="68" customWidth="1"/>
    <col min="2" max="2" width="20" style="68" customWidth="1"/>
    <col min="3" max="4" width="12" style="68"/>
    <col min="5" max="5" width="13" style="68" customWidth="1"/>
    <col min="6" max="6" width="11.7109375" style="68" customWidth="1"/>
    <col min="7" max="7" width="10.85546875" style="68" customWidth="1"/>
    <col min="8" max="8" width="11.42578125" style="68" customWidth="1"/>
    <col min="9" max="9" width="13" style="68" customWidth="1"/>
    <col min="10" max="10" width="13" style="242" customWidth="1"/>
    <col min="11" max="11" width="11" style="68" customWidth="1"/>
    <col min="12" max="16384" width="12" style="68"/>
  </cols>
  <sheetData>
    <row r="1" spans="1:12" ht="43.5" customHeight="1" x14ac:dyDescent="0.2">
      <c r="A1" s="341" t="s">
        <v>1416</v>
      </c>
      <c r="B1" s="341"/>
      <c r="C1" s="341"/>
      <c r="D1" s="341"/>
      <c r="E1" s="341"/>
      <c r="F1" s="341"/>
      <c r="G1" s="341"/>
      <c r="H1" s="341"/>
      <c r="I1" s="341"/>
      <c r="J1" s="341"/>
      <c r="K1" s="341"/>
      <c r="L1" s="341"/>
    </row>
    <row r="2" spans="1:12" x14ac:dyDescent="0.2">
      <c r="A2" s="76"/>
      <c r="B2" s="76"/>
      <c r="C2" s="76"/>
      <c r="D2" s="76"/>
      <c r="E2" s="76"/>
      <c r="F2" s="76"/>
      <c r="G2" s="76"/>
      <c r="H2" s="76"/>
    </row>
    <row r="3" spans="1:12" ht="63.75" customHeight="1" x14ac:dyDescent="0.2">
      <c r="A3" s="19" t="s">
        <v>487</v>
      </c>
      <c r="B3" s="19" t="s">
        <v>490</v>
      </c>
      <c r="C3" s="19" t="s">
        <v>1423</v>
      </c>
      <c r="D3" s="19" t="s">
        <v>1422</v>
      </c>
      <c r="E3" s="20" t="s">
        <v>1251</v>
      </c>
      <c r="F3" s="19" t="s">
        <v>1424</v>
      </c>
      <c r="G3" s="19" t="s">
        <v>2022</v>
      </c>
      <c r="H3" s="19" t="s">
        <v>1990</v>
      </c>
      <c r="I3" s="19" t="s">
        <v>1967</v>
      </c>
      <c r="J3" s="243" t="s">
        <v>1968</v>
      </c>
      <c r="K3" s="19" t="s">
        <v>1969</v>
      </c>
      <c r="L3" s="19" t="s">
        <v>1417</v>
      </c>
    </row>
    <row r="4" spans="1:12" x14ac:dyDescent="0.2">
      <c r="A4" s="21">
        <v>1</v>
      </c>
      <c r="B4" s="21">
        <v>2</v>
      </c>
      <c r="C4" s="21">
        <v>3</v>
      </c>
      <c r="D4" s="21">
        <v>4</v>
      </c>
      <c r="E4" s="21">
        <v>5</v>
      </c>
      <c r="F4" s="21">
        <v>6</v>
      </c>
      <c r="G4" s="21">
        <v>7</v>
      </c>
      <c r="H4" s="21">
        <v>10</v>
      </c>
      <c r="I4" s="21">
        <v>9</v>
      </c>
      <c r="J4" s="244">
        <v>13</v>
      </c>
      <c r="K4" s="21">
        <v>11</v>
      </c>
      <c r="L4" s="21">
        <v>12</v>
      </c>
    </row>
    <row r="5" spans="1:12" ht="15" x14ac:dyDescent="0.25">
      <c r="A5" s="358" t="s">
        <v>1971</v>
      </c>
      <c r="B5" s="359"/>
      <c r="C5" s="359"/>
      <c r="D5" s="359"/>
      <c r="E5" s="359"/>
      <c r="F5" s="359"/>
      <c r="G5" s="359"/>
      <c r="H5" s="359"/>
      <c r="I5" s="359"/>
      <c r="J5" s="359"/>
      <c r="K5" s="359"/>
      <c r="L5" s="359"/>
    </row>
    <row r="6" spans="1:12" x14ac:dyDescent="0.2">
      <c r="A6" s="77">
        <v>1</v>
      </c>
      <c r="B6" s="57" t="s">
        <v>493</v>
      </c>
      <c r="C6" s="57">
        <v>410.1</v>
      </c>
      <c r="D6" s="57"/>
      <c r="E6" s="57"/>
      <c r="F6" s="57">
        <f>C6+D6+E6</f>
        <v>410.1</v>
      </c>
      <c r="G6" s="56">
        <f>3/$F$387*F6</f>
        <v>4.4728938379752278E-3</v>
      </c>
      <c r="H6" s="54">
        <f>G6*3680</f>
        <v>16.460249323748837</v>
      </c>
      <c r="I6" s="54">
        <f>H6*0.22</f>
        <v>3.621254851224744</v>
      </c>
      <c r="J6" s="245">
        <f t="shared" ref="J6:J69" si="0">H6*0.437</f>
        <v>7.193128954478242</v>
      </c>
      <c r="K6" s="54">
        <v>1.4781607136017147</v>
      </c>
      <c r="L6" s="56">
        <f>(H6+I6+J6+K6)/F6</f>
        <v>7.0111665064748918E-2</v>
      </c>
    </row>
    <row r="7" spans="1:12" x14ac:dyDescent="0.2">
      <c r="A7" s="78">
        <f>A6+1</f>
        <v>2</v>
      </c>
      <c r="B7" s="57" t="s">
        <v>494</v>
      </c>
      <c r="C7" s="57">
        <v>458.5</v>
      </c>
      <c r="D7" s="57"/>
      <c r="E7" s="57"/>
      <c r="F7" s="57">
        <f t="shared" ref="F7:F70" si="1">C7+D7+E7</f>
        <v>458.5</v>
      </c>
      <c r="G7" s="56">
        <f t="shared" ref="G7:G70" si="2">3/$F$387*F7</f>
        <v>5.0007847469193895E-3</v>
      </c>
      <c r="H7" s="54">
        <f t="shared" ref="H7:H70" si="3">G7*3680</f>
        <v>18.402887868663353</v>
      </c>
      <c r="I7" s="54">
        <f t="shared" ref="I7:I70" si="4">H7*0.22</f>
        <v>4.0486353311059373</v>
      </c>
      <c r="J7" s="245">
        <f t="shared" si="0"/>
        <v>8.0420619986058846</v>
      </c>
      <c r="K7" s="54">
        <v>1.652613233812207</v>
      </c>
      <c r="L7" s="56">
        <f t="shared" ref="L7:L70" si="5">(H7+I7+J7+K7)/F7</f>
        <v>7.0111665064748932E-2</v>
      </c>
    </row>
    <row r="8" spans="1:12" x14ac:dyDescent="0.2">
      <c r="A8" s="78">
        <f t="shared" ref="A8:A71" si="6">A7+1</f>
        <v>3</v>
      </c>
      <c r="B8" s="57" t="s">
        <v>495</v>
      </c>
      <c r="C8" s="57">
        <v>507.2</v>
      </c>
      <c r="D8" s="57"/>
      <c r="E8" s="57"/>
      <c r="F8" s="57">
        <f t="shared" si="1"/>
        <v>507.2</v>
      </c>
      <c r="G8" s="56">
        <f t="shared" si="2"/>
        <v>5.5319477069520487E-3</v>
      </c>
      <c r="H8" s="54">
        <f t="shared" si="3"/>
        <v>20.35756756158354</v>
      </c>
      <c r="I8" s="54">
        <f t="shared" si="4"/>
        <v>4.4786648635483788</v>
      </c>
      <c r="J8" s="245">
        <f t="shared" si="0"/>
        <v>8.8962570244120069</v>
      </c>
      <c r="K8" s="54">
        <v>1.8281470712967318</v>
      </c>
      <c r="L8" s="56">
        <f t="shared" si="5"/>
        <v>7.0111665064748932E-2</v>
      </c>
    </row>
    <row r="9" spans="1:12" x14ac:dyDescent="0.2">
      <c r="A9" s="78">
        <f t="shared" si="6"/>
        <v>4</v>
      </c>
      <c r="B9" s="57" t="s">
        <v>496</v>
      </c>
      <c r="C9" s="57">
        <v>1675</v>
      </c>
      <c r="D9" s="57"/>
      <c r="E9" s="57"/>
      <c r="F9" s="57">
        <f t="shared" si="1"/>
        <v>1675</v>
      </c>
      <c r="G9" s="56">
        <f t="shared" si="2"/>
        <v>1.8268951910774215E-2</v>
      </c>
      <c r="H9" s="54">
        <f t="shared" si="3"/>
        <v>67.229743031649107</v>
      </c>
      <c r="I9" s="54">
        <f t="shared" si="4"/>
        <v>14.790543466962804</v>
      </c>
      <c r="J9" s="245">
        <f t="shared" si="0"/>
        <v>29.379397704830659</v>
      </c>
      <c r="K9" s="54">
        <v>6.0373547800118805</v>
      </c>
      <c r="L9" s="56">
        <f t="shared" si="5"/>
        <v>7.0111665064748932E-2</v>
      </c>
    </row>
    <row r="10" spans="1:12" x14ac:dyDescent="0.2">
      <c r="A10" s="78">
        <f t="shared" si="6"/>
        <v>5</v>
      </c>
      <c r="B10" s="57" t="s">
        <v>497</v>
      </c>
      <c r="C10" s="57">
        <v>546.6</v>
      </c>
      <c r="D10" s="57"/>
      <c r="E10" s="57"/>
      <c r="F10" s="57">
        <f t="shared" si="1"/>
        <v>546.6</v>
      </c>
      <c r="G10" s="56">
        <f t="shared" si="2"/>
        <v>5.9616770832413056E-3</v>
      </c>
      <c r="H10" s="54">
        <f t="shared" si="3"/>
        <v>21.938971666328005</v>
      </c>
      <c r="I10" s="54">
        <f t="shared" si="4"/>
        <v>4.8265737665921611</v>
      </c>
      <c r="J10" s="245">
        <f t="shared" si="0"/>
        <v>9.5873306181853373</v>
      </c>
      <c r="K10" s="54">
        <v>1.9701600732862647</v>
      </c>
      <c r="L10" s="56">
        <f t="shared" si="5"/>
        <v>7.0111665064748932E-2</v>
      </c>
    </row>
    <row r="11" spans="1:12" x14ac:dyDescent="0.2">
      <c r="A11" s="78">
        <f t="shared" si="6"/>
        <v>6</v>
      </c>
      <c r="B11" s="57" t="s">
        <v>498</v>
      </c>
      <c r="C11" s="57">
        <v>2868.3</v>
      </c>
      <c r="D11" s="57"/>
      <c r="E11" s="57"/>
      <c r="F11" s="57">
        <f t="shared" si="1"/>
        <v>2868.3</v>
      </c>
      <c r="G11" s="56">
        <f t="shared" si="2"/>
        <v>3.128408045711862E-2</v>
      </c>
      <c r="H11" s="54">
        <f t="shared" si="3"/>
        <v>115.12541608219652</v>
      </c>
      <c r="I11" s="54">
        <f t="shared" si="4"/>
        <v>25.327591538083237</v>
      </c>
      <c r="J11" s="245">
        <f t="shared" si="0"/>
        <v>50.309806827919878</v>
      </c>
      <c r="K11" s="54">
        <v>10.338474457019748</v>
      </c>
      <c r="L11" s="56">
        <f t="shared" si="5"/>
        <v>7.0111665064748932E-2</v>
      </c>
    </row>
    <row r="12" spans="1:12" x14ac:dyDescent="0.2">
      <c r="A12" s="78">
        <f t="shared" si="6"/>
        <v>7</v>
      </c>
      <c r="B12" s="57" t="s">
        <v>499</v>
      </c>
      <c r="C12" s="57">
        <v>405</v>
      </c>
      <c r="D12" s="57"/>
      <c r="E12" s="57"/>
      <c r="F12" s="57">
        <f t="shared" si="1"/>
        <v>405</v>
      </c>
      <c r="G12" s="56">
        <f t="shared" si="2"/>
        <v>4.4172689694707808E-3</v>
      </c>
      <c r="H12" s="54">
        <f t="shared" si="3"/>
        <v>16.255549807652475</v>
      </c>
      <c r="I12" s="54">
        <f t="shared" si="4"/>
        <v>3.5762209576835446</v>
      </c>
      <c r="J12" s="245">
        <f t="shared" si="0"/>
        <v>7.1036752659441316</v>
      </c>
      <c r="K12" s="54">
        <v>1.4597783199431711</v>
      </c>
      <c r="L12" s="56">
        <f t="shared" si="5"/>
        <v>7.0111665064748946E-2</v>
      </c>
    </row>
    <row r="13" spans="1:12" x14ac:dyDescent="0.2">
      <c r="A13" s="78">
        <f t="shared" si="6"/>
        <v>8</v>
      </c>
      <c r="B13" s="57" t="s">
        <v>500</v>
      </c>
      <c r="C13" s="57">
        <v>141.30000000000001</v>
      </c>
      <c r="D13" s="57"/>
      <c r="E13" s="57"/>
      <c r="F13" s="57">
        <f t="shared" si="1"/>
        <v>141.30000000000001</v>
      </c>
      <c r="G13" s="56">
        <f t="shared" si="2"/>
        <v>1.541136062682028E-3</v>
      </c>
      <c r="H13" s="54">
        <f t="shared" si="3"/>
        <v>5.6713807106698626</v>
      </c>
      <c r="I13" s="54">
        <f t="shared" si="4"/>
        <v>1.2477037563473699</v>
      </c>
      <c r="J13" s="245">
        <f t="shared" si="0"/>
        <v>2.4783933705627299</v>
      </c>
      <c r="K13" s="54">
        <v>0.50930043606906195</v>
      </c>
      <c r="L13" s="56">
        <f t="shared" si="5"/>
        <v>7.0111665064748932E-2</v>
      </c>
    </row>
    <row r="14" spans="1:12" x14ac:dyDescent="0.2">
      <c r="A14" s="78">
        <f t="shared" si="6"/>
        <v>9</v>
      </c>
      <c r="B14" s="57" t="s">
        <v>502</v>
      </c>
      <c r="C14" s="57">
        <v>221.7</v>
      </c>
      <c r="D14" s="57"/>
      <c r="E14" s="57"/>
      <c r="F14" s="57">
        <f t="shared" si="1"/>
        <v>221.7</v>
      </c>
      <c r="G14" s="56">
        <f t="shared" si="2"/>
        <v>2.41804575439919E-3</v>
      </c>
      <c r="H14" s="54">
        <f t="shared" si="3"/>
        <v>8.8984083761890194</v>
      </c>
      <c r="I14" s="54">
        <f t="shared" si="4"/>
        <v>1.9576498427615843</v>
      </c>
      <c r="J14" s="245">
        <f t="shared" si="0"/>
        <v>3.8886044603946015</v>
      </c>
      <c r="K14" s="54">
        <v>0.79909346550963212</v>
      </c>
      <c r="L14" s="56">
        <f t="shared" si="5"/>
        <v>7.0111665064748932E-2</v>
      </c>
    </row>
    <row r="15" spans="1:12" x14ac:dyDescent="0.2">
      <c r="A15" s="78">
        <f t="shared" si="6"/>
        <v>10</v>
      </c>
      <c r="B15" s="57" t="s">
        <v>503</v>
      </c>
      <c r="C15" s="57">
        <v>206.1</v>
      </c>
      <c r="D15" s="57"/>
      <c r="E15" s="57"/>
      <c r="F15" s="57">
        <f t="shared" si="1"/>
        <v>206.1</v>
      </c>
      <c r="G15" s="56">
        <f t="shared" si="2"/>
        <v>2.2478990977973525E-3</v>
      </c>
      <c r="H15" s="54">
        <f t="shared" si="3"/>
        <v>8.2722686798942568</v>
      </c>
      <c r="I15" s="54">
        <f t="shared" si="4"/>
        <v>1.8198991095767365</v>
      </c>
      <c r="J15" s="245">
        <f t="shared" si="0"/>
        <v>3.6149814131137901</v>
      </c>
      <c r="K15" s="54">
        <v>0.7428649672599692</v>
      </c>
      <c r="L15" s="56">
        <f t="shared" si="5"/>
        <v>7.0111665064748918E-2</v>
      </c>
    </row>
    <row r="16" spans="1:12" x14ac:dyDescent="0.2">
      <c r="A16" s="78">
        <f t="shared" si="6"/>
        <v>11</v>
      </c>
      <c r="B16" s="57" t="s">
        <v>504</v>
      </c>
      <c r="C16" s="57">
        <v>512.4</v>
      </c>
      <c r="D16" s="57"/>
      <c r="E16" s="57">
        <v>84.7</v>
      </c>
      <c r="F16" s="57">
        <f t="shared" si="1"/>
        <v>597.1</v>
      </c>
      <c r="G16" s="56">
        <f t="shared" si="2"/>
        <v>6.5124723498049463E-3</v>
      </c>
      <c r="H16" s="54">
        <f t="shared" si="3"/>
        <v>23.965898247282201</v>
      </c>
      <c r="I16" s="54">
        <f t="shared" si="4"/>
        <v>5.2724976144020843</v>
      </c>
      <c r="J16" s="245">
        <f t="shared" si="0"/>
        <v>10.473097534062322</v>
      </c>
      <c r="K16" s="54">
        <v>1.8468899040466191</v>
      </c>
      <c r="L16" s="56">
        <f t="shared" si="5"/>
        <v>6.9600373973862373E-2</v>
      </c>
    </row>
    <row r="17" spans="1:12" x14ac:dyDescent="0.2">
      <c r="A17" s="78">
        <f t="shared" si="6"/>
        <v>12</v>
      </c>
      <c r="B17" s="57" t="s">
        <v>505</v>
      </c>
      <c r="C17" s="57">
        <v>683.9</v>
      </c>
      <c r="D17" s="57"/>
      <c r="E17" s="57">
        <v>19.5</v>
      </c>
      <c r="F17" s="57">
        <f t="shared" si="1"/>
        <v>703.4</v>
      </c>
      <c r="G17" s="56">
        <f t="shared" si="2"/>
        <v>7.6718691188290044E-3</v>
      </c>
      <c r="H17" s="54">
        <f t="shared" si="3"/>
        <v>28.232478357290734</v>
      </c>
      <c r="I17" s="54">
        <f t="shared" si="4"/>
        <v>6.2111452386039616</v>
      </c>
      <c r="J17" s="245">
        <f t="shared" si="0"/>
        <v>12.337593042136051</v>
      </c>
      <c r="K17" s="54">
        <v>2.4650429457015668</v>
      </c>
      <c r="L17" s="56">
        <f t="shared" si="5"/>
        <v>7.0011742370958641E-2</v>
      </c>
    </row>
    <row r="18" spans="1:12" x14ac:dyDescent="0.2">
      <c r="A18" s="78">
        <f t="shared" si="6"/>
        <v>13</v>
      </c>
      <c r="B18" s="57" t="s">
        <v>506</v>
      </c>
      <c r="C18" s="57">
        <v>551.20000000000005</v>
      </c>
      <c r="D18" s="57"/>
      <c r="E18" s="57">
        <v>111.5</v>
      </c>
      <c r="F18" s="57">
        <f t="shared" si="1"/>
        <v>662.7</v>
      </c>
      <c r="G18" s="56">
        <f t="shared" si="2"/>
        <v>7.2279608544895966E-3</v>
      </c>
      <c r="H18" s="54">
        <f t="shared" si="3"/>
        <v>26.598895944521715</v>
      </c>
      <c r="I18" s="54">
        <f t="shared" si="4"/>
        <v>5.8517571077947776</v>
      </c>
      <c r="J18" s="245">
        <f t="shared" si="0"/>
        <v>11.623717527755989</v>
      </c>
      <c r="K18" s="54">
        <v>1.9867402714880886</v>
      </c>
      <c r="L18" s="56">
        <f t="shared" si="5"/>
        <v>6.9505222350325288E-2</v>
      </c>
    </row>
    <row r="19" spans="1:12" x14ac:dyDescent="0.2">
      <c r="A19" s="78">
        <f t="shared" si="6"/>
        <v>14</v>
      </c>
      <c r="B19" s="57" t="s">
        <v>507</v>
      </c>
      <c r="C19" s="57">
        <v>872.9</v>
      </c>
      <c r="D19" s="57"/>
      <c r="E19" s="57">
        <v>62.9</v>
      </c>
      <c r="F19" s="57">
        <f t="shared" si="1"/>
        <v>935.8</v>
      </c>
      <c r="G19" s="56">
        <f t="shared" si="2"/>
        <v>1.0206618028717916E-2</v>
      </c>
      <c r="H19" s="54">
        <f t="shared" si="3"/>
        <v>37.56035434568193</v>
      </c>
      <c r="I19" s="54">
        <f t="shared" si="4"/>
        <v>8.2632779560500254</v>
      </c>
      <c r="J19" s="245">
        <f t="shared" si="0"/>
        <v>16.413874849063003</v>
      </c>
      <c r="K19" s="54">
        <v>3.1462728283417136</v>
      </c>
      <c r="L19" s="56">
        <f t="shared" si="5"/>
        <v>6.986939514761345E-2</v>
      </c>
    </row>
    <row r="20" spans="1:12" x14ac:dyDescent="0.2">
      <c r="A20" s="78">
        <f t="shared" si="6"/>
        <v>15</v>
      </c>
      <c r="B20" s="57" t="s">
        <v>508</v>
      </c>
      <c r="C20" s="57">
        <v>559.20000000000005</v>
      </c>
      <c r="D20" s="57"/>
      <c r="E20" s="57"/>
      <c r="F20" s="57">
        <f t="shared" si="1"/>
        <v>559.20000000000005</v>
      </c>
      <c r="G20" s="56">
        <f t="shared" si="2"/>
        <v>6.0991032289581743E-3</v>
      </c>
      <c r="H20" s="54">
        <f t="shared" si="3"/>
        <v>22.444699882566081</v>
      </c>
      <c r="I20" s="54">
        <f t="shared" si="4"/>
        <v>4.9378339741645378</v>
      </c>
      <c r="J20" s="245">
        <f t="shared" si="0"/>
        <v>9.8083338486813769</v>
      </c>
      <c r="K20" s="54">
        <v>2.0155753987956082</v>
      </c>
      <c r="L20" s="56">
        <f t="shared" si="5"/>
        <v>7.0111665064748932E-2</v>
      </c>
    </row>
    <row r="21" spans="1:12" x14ac:dyDescent="0.2">
      <c r="A21" s="78">
        <f t="shared" si="6"/>
        <v>16</v>
      </c>
      <c r="B21" s="57" t="s">
        <v>509</v>
      </c>
      <c r="C21" s="57">
        <v>740.8</v>
      </c>
      <c r="D21" s="57">
        <v>57.8</v>
      </c>
      <c r="E21" s="57"/>
      <c r="F21" s="57">
        <f t="shared" si="1"/>
        <v>798.59999999999991</v>
      </c>
      <c r="G21" s="56">
        <f t="shared" si="2"/>
        <v>8.7101999975786795E-3</v>
      </c>
      <c r="H21" s="54">
        <f t="shared" si="3"/>
        <v>32.053535991089539</v>
      </c>
      <c r="I21" s="54">
        <f t="shared" si="4"/>
        <v>7.0517779180396989</v>
      </c>
      <c r="J21" s="245">
        <f t="shared" si="0"/>
        <v>14.007395228106128</v>
      </c>
      <c r="K21" s="54">
        <v>2.6701327886762987</v>
      </c>
      <c r="L21" s="56">
        <f t="shared" si="5"/>
        <v>6.9850791292150854E-2</v>
      </c>
    </row>
    <row r="22" spans="1:12" x14ac:dyDescent="0.2">
      <c r="A22" s="78">
        <f t="shared" si="6"/>
        <v>17</v>
      </c>
      <c r="B22" s="57" t="s">
        <v>510</v>
      </c>
      <c r="C22" s="57">
        <v>611.4</v>
      </c>
      <c r="D22" s="57"/>
      <c r="E22" s="57"/>
      <c r="F22" s="57">
        <f t="shared" si="1"/>
        <v>611.4</v>
      </c>
      <c r="G22" s="56">
        <f t="shared" si="2"/>
        <v>6.6684401183566295E-3</v>
      </c>
      <c r="H22" s="54">
        <f t="shared" si="3"/>
        <v>24.539859635552396</v>
      </c>
      <c r="I22" s="54">
        <f t="shared" si="4"/>
        <v>5.3987691198215275</v>
      </c>
      <c r="J22" s="245">
        <f t="shared" si="0"/>
        <v>10.723918660736397</v>
      </c>
      <c r="K22" s="54">
        <v>2.2037246044771721</v>
      </c>
      <c r="L22" s="56">
        <f t="shared" si="5"/>
        <v>7.0111665064748932E-2</v>
      </c>
    </row>
    <row r="23" spans="1:12" x14ac:dyDescent="0.2">
      <c r="A23" s="78">
        <f t="shared" si="6"/>
        <v>18</v>
      </c>
      <c r="B23" s="57" t="s">
        <v>511</v>
      </c>
      <c r="C23" s="57">
        <v>603.70000000000005</v>
      </c>
      <c r="D23" s="57"/>
      <c r="E23" s="57"/>
      <c r="F23" s="57">
        <f t="shared" si="1"/>
        <v>603.70000000000005</v>
      </c>
      <c r="G23" s="56">
        <f t="shared" si="2"/>
        <v>6.5844574737518773E-3</v>
      </c>
      <c r="H23" s="54">
        <f t="shared" si="3"/>
        <v>24.230803503406907</v>
      </c>
      <c r="I23" s="54">
        <f t="shared" si="4"/>
        <v>5.3307767707495195</v>
      </c>
      <c r="J23" s="245">
        <f t="shared" si="0"/>
        <v>10.588861130988818</v>
      </c>
      <c r="K23" s="54">
        <v>2.175970794443685</v>
      </c>
      <c r="L23" s="56">
        <f t="shared" si="5"/>
        <v>7.0111665064748932E-2</v>
      </c>
    </row>
    <row r="24" spans="1:12" x14ac:dyDescent="0.2">
      <c r="A24" s="78">
        <f t="shared" si="6"/>
        <v>19</v>
      </c>
      <c r="B24" s="57" t="s">
        <v>512</v>
      </c>
      <c r="C24" s="57">
        <v>813.6</v>
      </c>
      <c r="D24" s="57"/>
      <c r="E24" s="57"/>
      <c r="F24" s="57">
        <f t="shared" si="1"/>
        <v>813.6</v>
      </c>
      <c r="G24" s="56">
        <f t="shared" si="2"/>
        <v>8.8738025520035246E-3</v>
      </c>
      <c r="H24" s="54">
        <f t="shared" si="3"/>
        <v>32.655593391372967</v>
      </c>
      <c r="I24" s="54">
        <f t="shared" si="4"/>
        <v>7.1842305461020528</v>
      </c>
      <c r="J24" s="245">
        <f t="shared" si="0"/>
        <v>14.270494312029987</v>
      </c>
      <c r="K24" s="54">
        <v>2.9325324471747263</v>
      </c>
      <c r="L24" s="56">
        <f t="shared" si="5"/>
        <v>7.0111665064748932E-2</v>
      </c>
    </row>
    <row r="25" spans="1:12" x14ac:dyDescent="0.2">
      <c r="A25" s="78">
        <f t="shared" si="6"/>
        <v>20</v>
      </c>
      <c r="B25" s="57" t="s">
        <v>513</v>
      </c>
      <c r="C25" s="57">
        <v>632.1</v>
      </c>
      <c r="D25" s="57"/>
      <c r="E25" s="57"/>
      <c r="F25" s="57">
        <f t="shared" si="1"/>
        <v>632.1</v>
      </c>
      <c r="G25" s="56">
        <f t="shared" si="2"/>
        <v>6.8942116434629148E-3</v>
      </c>
      <c r="H25" s="54">
        <f t="shared" si="3"/>
        <v>25.370698847943526</v>
      </c>
      <c r="I25" s="54">
        <f t="shared" si="4"/>
        <v>5.5815537465475762</v>
      </c>
      <c r="J25" s="245">
        <f t="shared" si="0"/>
        <v>11.086995396551321</v>
      </c>
      <c r="K25" s="54">
        <v>2.2783354963853788</v>
      </c>
      <c r="L25" s="56">
        <f t="shared" si="5"/>
        <v>7.0111665064748932E-2</v>
      </c>
    </row>
    <row r="26" spans="1:12" x14ac:dyDescent="0.2">
      <c r="A26" s="78">
        <f t="shared" si="6"/>
        <v>21</v>
      </c>
      <c r="B26" s="57" t="s">
        <v>514</v>
      </c>
      <c r="C26" s="57">
        <v>507.6</v>
      </c>
      <c r="D26" s="57"/>
      <c r="E26" s="57">
        <v>37.1</v>
      </c>
      <c r="F26" s="57">
        <f t="shared" si="1"/>
        <v>544.70000000000005</v>
      </c>
      <c r="G26" s="56">
        <f t="shared" si="2"/>
        <v>5.9409540930141589E-3</v>
      </c>
      <c r="H26" s="54">
        <f t="shared" si="3"/>
        <v>21.862711062292103</v>
      </c>
      <c r="I26" s="54">
        <f t="shared" si="4"/>
        <v>4.8097964337042631</v>
      </c>
      <c r="J26" s="245">
        <f t="shared" si="0"/>
        <v>9.5540047342216496</v>
      </c>
      <c r="K26" s="54">
        <v>1.8295888276621077</v>
      </c>
      <c r="L26" s="56">
        <f t="shared" si="5"/>
        <v>6.9866166803525101E-2</v>
      </c>
    </row>
    <row r="27" spans="1:12" x14ac:dyDescent="0.2">
      <c r="A27" s="78">
        <f t="shared" si="6"/>
        <v>22</v>
      </c>
      <c r="B27" s="57" t="s">
        <v>515</v>
      </c>
      <c r="C27" s="57">
        <v>712</v>
      </c>
      <c r="D27" s="57"/>
      <c r="E27" s="57"/>
      <c r="F27" s="57">
        <f t="shared" si="1"/>
        <v>712</v>
      </c>
      <c r="G27" s="56">
        <f t="shared" si="2"/>
        <v>7.765667916699249E-3</v>
      </c>
      <c r="H27" s="54">
        <f t="shared" si="3"/>
        <v>28.577657933453235</v>
      </c>
      <c r="I27" s="54">
        <f t="shared" si="4"/>
        <v>6.2870847453597118</v>
      </c>
      <c r="J27" s="245">
        <f t="shared" si="0"/>
        <v>12.488436516919064</v>
      </c>
      <c r="K27" s="54">
        <v>2.566326330369229</v>
      </c>
      <c r="L27" s="56">
        <f t="shared" si="5"/>
        <v>7.0111665064748932E-2</v>
      </c>
    </row>
    <row r="28" spans="1:12" x14ac:dyDescent="0.2">
      <c r="A28" s="78">
        <f t="shared" si="6"/>
        <v>23</v>
      </c>
      <c r="B28" s="57" t="s">
        <v>516</v>
      </c>
      <c r="C28" s="57">
        <v>667</v>
      </c>
      <c r="D28" s="57"/>
      <c r="E28" s="57"/>
      <c r="F28" s="57">
        <f t="shared" si="1"/>
        <v>667</v>
      </c>
      <c r="G28" s="56">
        <f t="shared" si="2"/>
        <v>7.2748602534247172E-3</v>
      </c>
      <c r="H28" s="54">
        <f t="shared" si="3"/>
        <v>26.771485732602958</v>
      </c>
      <c r="I28" s="54">
        <f t="shared" si="4"/>
        <v>5.889726861172651</v>
      </c>
      <c r="J28" s="245">
        <f t="shared" si="0"/>
        <v>11.699139265147492</v>
      </c>
      <c r="K28" s="54">
        <v>2.4041287392644319</v>
      </c>
      <c r="L28" s="56">
        <f t="shared" si="5"/>
        <v>7.0111665064748918E-2</v>
      </c>
    </row>
    <row r="29" spans="1:12" x14ac:dyDescent="0.2">
      <c r="A29" s="78">
        <f t="shared" si="6"/>
        <v>24</v>
      </c>
      <c r="B29" s="57" t="s">
        <v>517</v>
      </c>
      <c r="C29" s="57">
        <v>569</v>
      </c>
      <c r="D29" s="57"/>
      <c r="E29" s="57"/>
      <c r="F29" s="57">
        <f t="shared" si="1"/>
        <v>569</v>
      </c>
      <c r="G29" s="56">
        <f t="shared" si="2"/>
        <v>6.2059902311824055E-3</v>
      </c>
      <c r="H29" s="54">
        <f t="shared" si="3"/>
        <v>22.83804405075125</v>
      </c>
      <c r="I29" s="54">
        <f t="shared" si="4"/>
        <v>5.0243696911652753</v>
      </c>
      <c r="J29" s="245">
        <f t="shared" si="0"/>
        <v>9.9802252501782966</v>
      </c>
      <c r="K29" s="54">
        <v>2.0508984297473192</v>
      </c>
      <c r="L29" s="56">
        <f t="shared" si="5"/>
        <v>7.0111665064748932E-2</v>
      </c>
    </row>
    <row r="30" spans="1:12" x14ac:dyDescent="0.2">
      <c r="A30" s="78">
        <f t="shared" si="6"/>
        <v>25</v>
      </c>
      <c r="B30" s="57" t="s">
        <v>518</v>
      </c>
      <c r="C30" s="57">
        <v>833.8</v>
      </c>
      <c r="D30" s="57"/>
      <c r="E30" s="57">
        <v>59.3</v>
      </c>
      <c r="F30" s="57">
        <f t="shared" si="1"/>
        <v>893.09999999999991</v>
      </c>
      <c r="G30" s="56">
        <f t="shared" si="2"/>
        <v>9.7408960904551943E-3</v>
      </c>
      <c r="H30" s="54">
        <f t="shared" si="3"/>
        <v>35.846497612875112</v>
      </c>
      <c r="I30" s="54">
        <f t="shared" si="4"/>
        <v>7.8862294748325246</v>
      </c>
      <c r="J30" s="245">
        <f t="shared" si="0"/>
        <v>15.664919456826423</v>
      </c>
      <c r="K30" s="54">
        <v>3.0053411436262123</v>
      </c>
      <c r="L30" s="56">
        <f t="shared" si="5"/>
        <v>6.9872340934005461E-2</v>
      </c>
    </row>
    <row r="31" spans="1:12" x14ac:dyDescent="0.2">
      <c r="A31" s="78">
        <f t="shared" si="6"/>
        <v>26</v>
      </c>
      <c r="B31" s="57" t="s">
        <v>519</v>
      </c>
      <c r="C31" s="57">
        <v>880.8</v>
      </c>
      <c r="D31" s="57"/>
      <c r="E31" s="57"/>
      <c r="F31" s="57">
        <f t="shared" si="1"/>
        <v>880.8</v>
      </c>
      <c r="G31" s="56">
        <f t="shared" si="2"/>
        <v>9.6067419958268223E-3</v>
      </c>
      <c r="H31" s="54">
        <f t="shared" si="3"/>
        <v>35.352810544642708</v>
      </c>
      <c r="I31" s="54">
        <f t="shared" si="4"/>
        <v>7.7776183198213955</v>
      </c>
      <c r="J31" s="245">
        <f t="shared" si="0"/>
        <v>15.449178208008863</v>
      </c>
      <c r="K31" s="54">
        <v>3.1747475165578889</v>
      </c>
      <c r="L31" s="56">
        <f t="shared" si="5"/>
        <v>7.0111665064748932E-2</v>
      </c>
    </row>
    <row r="32" spans="1:12" x14ac:dyDescent="0.2">
      <c r="A32" s="78">
        <f t="shared" si="6"/>
        <v>27</v>
      </c>
      <c r="B32" s="57" t="s">
        <v>520</v>
      </c>
      <c r="C32" s="57">
        <v>853.7</v>
      </c>
      <c r="D32" s="57">
        <v>45.8</v>
      </c>
      <c r="E32" s="57">
        <v>34.200000000000003</v>
      </c>
      <c r="F32" s="57">
        <f t="shared" si="1"/>
        <v>933.7</v>
      </c>
      <c r="G32" s="56">
        <f t="shared" si="2"/>
        <v>1.0183713671098439E-2</v>
      </c>
      <c r="H32" s="54">
        <f t="shared" si="3"/>
        <v>37.476066309642256</v>
      </c>
      <c r="I32" s="54">
        <f t="shared" si="4"/>
        <v>8.2447345881212968</v>
      </c>
      <c r="J32" s="245">
        <f t="shared" si="0"/>
        <v>16.377040977313666</v>
      </c>
      <c r="K32" s="54">
        <v>3.0770685228036672</v>
      </c>
      <c r="L32" s="56">
        <f t="shared" si="5"/>
        <v>6.9802838596852185E-2</v>
      </c>
    </row>
    <row r="33" spans="1:12" x14ac:dyDescent="0.2">
      <c r="A33" s="78">
        <f t="shared" si="6"/>
        <v>28</v>
      </c>
      <c r="B33" s="57" t="s">
        <v>521</v>
      </c>
      <c r="C33" s="57">
        <v>737.2</v>
      </c>
      <c r="D33" s="57"/>
      <c r="E33" s="57"/>
      <c r="F33" s="57">
        <f t="shared" si="1"/>
        <v>737.2</v>
      </c>
      <c r="G33" s="56">
        <f t="shared" si="2"/>
        <v>8.0405202081329872E-3</v>
      </c>
      <c r="H33" s="54">
        <f t="shared" si="3"/>
        <v>29.589114365929394</v>
      </c>
      <c r="I33" s="54">
        <f t="shared" si="4"/>
        <v>6.5096051605044662</v>
      </c>
      <c r="J33" s="245">
        <f t="shared" si="0"/>
        <v>12.930442977911145</v>
      </c>
      <c r="K33" s="54">
        <v>2.6571569813879155</v>
      </c>
      <c r="L33" s="56">
        <f t="shared" si="5"/>
        <v>7.0111665064748946E-2</v>
      </c>
    </row>
    <row r="34" spans="1:12" x14ac:dyDescent="0.2">
      <c r="A34" s="78">
        <f t="shared" si="6"/>
        <v>29</v>
      </c>
      <c r="B34" s="57" t="s">
        <v>522</v>
      </c>
      <c r="C34" s="57">
        <v>2643.9</v>
      </c>
      <c r="D34" s="57"/>
      <c r="E34" s="57">
        <v>525.79999999999995</v>
      </c>
      <c r="F34" s="57">
        <f t="shared" si="1"/>
        <v>3169.7</v>
      </c>
      <c r="G34" s="56">
        <f t="shared" si="2"/>
        <v>3.4571401117361809E-2</v>
      </c>
      <c r="H34" s="54">
        <f t="shared" si="3"/>
        <v>127.22275611189146</v>
      </c>
      <c r="I34" s="54">
        <f t="shared" si="4"/>
        <v>27.989006344616122</v>
      </c>
      <c r="J34" s="245">
        <f t="shared" si="0"/>
        <v>55.596344420896564</v>
      </c>
      <c r="K34" s="54">
        <v>9.5296491360438278</v>
      </c>
      <c r="L34" s="56">
        <f t="shared" si="5"/>
        <v>6.9513757142142155E-2</v>
      </c>
    </row>
    <row r="35" spans="1:12" x14ac:dyDescent="0.2">
      <c r="A35" s="78">
        <f t="shared" si="6"/>
        <v>30</v>
      </c>
      <c r="B35" s="57" t="s">
        <v>523</v>
      </c>
      <c r="C35" s="57">
        <v>757.5</v>
      </c>
      <c r="D35" s="57"/>
      <c r="E35" s="57"/>
      <c r="F35" s="57">
        <f t="shared" si="1"/>
        <v>757.5</v>
      </c>
      <c r="G35" s="56">
        <f t="shared" si="2"/>
        <v>8.2619289984546072E-3</v>
      </c>
      <c r="H35" s="54">
        <f t="shared" si="3"/>
        <v>30.403898714312955</v>
      </c>
      <c r="I35" s="54">
        <f t="shared" si="4"/>
        <v>6.6888577171488501</v>
      </c>
      <c r="J35" s="245">
        <f t="shared" si="0"/>
        <v>13.286503738154762</v>
      </c>
      <c r="K35" s="54">
        <v>2.7303261169307458</v>
      </c>
      <c r="L35" s="56">
        <f t="shared" si="5"/>
        <v>7.0111665064748932E-2</v>
      </c>
    </row>
    <row r="36" spans="1:12" x14ac:dyDescent="0.2">
      <c r="A36" s="78">
        <f t="shared" si="6"/>
        <v>31</v>
      </c>
      <c r="B36" s="57" t="s">
        <v>524</v>
      </c>
      <c r="C36" s="57">
        <v>386.9</v>
      </c>
      <c r="D36" s="57">
        <v>101.6</v>
      </c>
      <c r="E36" s="57"/>
      <c r="F36" s="57">
        <f t="shared" si="1"/>
        <v>488.5</v>
      </c>
      <c r="G36" s="56">
        <f t="shared" si="2"/>
        <v>5.3279898557690771E-3</v>
      </c>
      <c r="H36" s="54">
        <f t="shared" si="3"/>
        <v>19.607002669230205</v>
      </c>
      <c r="I36" s="54">
        <f t="shared" si="4"/>
        <v>4.3135405872306452</v>
      </c>
      <c r="J36" s="245">
        <f t="shared" si="0"/>
        <v>8.5682601664535998</v>
      </c>
      <c r="K36" s="54">
        <v>1.3945388444099083</v>
      </c>
      <c r="L36" s="56">
        <f t="shared" si="5"/>
        <v>6.9362010782649655E-2</v>
      </c>
    </row>
    <row r="37" spans="1:12" x14ac:dyDescent="0.2">
      <c r="A37" s="78">
        <f t="shared" si="6"/>
        <v>32</v>
      </c>
      <c r="B37" s="57" t="s">
        <v>525</v>
      </c>
      <c r="C37" s="57">
        <v>1722.05</v>
      </c>
      <c r="D37" s="57"/>
      <c r="E37" s="57">
        <v>115.8</v>
      </c>
      <c r="F37" s="57">
        <f t="shared" si="1"/>
        <v>1837.85</v>
      </c>
      <c r="G37" s="56">
        <f t="shared" si="2"/>
        <v>2.0045130309979935E-2</v>
      </c>
      <c r="H37" s="54">
        <f t="shared" si="3"/>
        <v>73.766079540726167</v>
      </c>
      <c r="I37" s="54">
        <f t="shared" si="4"/>
        <v>16.228537498959756</v>
      </c>
      <c r="J37" s="245">
        <f t="shared" si="0"/>
        <v>32.235776759297337</v>
      </c>
      <c r="K37" s="54">
        <v>6.2069413724892284</v>
      </c>
      <c r="L37" s="56">
        <f t="shared" si="5"/>
        <v>6.9884558136666483E-2</v>
      </c>
    </row>
    <row r="38" spans="1:12" x14ac:dyDescent="0.2">
      <c r="A38" s="78">
        <f t="shared" si="6"/>
        <v>33</v>
      </c>
      <c r="B38" s="57" t="s">
        <v>526</v>
      </c>
      <c r="C38" s="57">
        <v>534.6</v>
      </c>
      <c r="D38" s="57">
        <v>34.4</v>
      </c>
      <c r="E38" s="57"/>
      <c r="F38" s="57">
        <f t="shared" si="1"/>
        <v>569</v>
      </c>
      <c r="G38" s="56">
        <f t="shared" si="2"/>
        <v>6.2059902311824055E-3</v>
      </c>
      <c r="H38" s="54">
        <f t="shared" si="3"/>
        <v>22.83804405075125</v>
      </c>
      <c r="I38" s="54">
        <f t="shared" si="4"/>
        <v>5.0243696911652753</v>
      </c>
      <c r="J38" s="245">
        <f t="shared" si="0"/>
        <v>9.9802252501782966</v>
      </c>
      <c r="K38" s="54">
        <v>1.9269073823249858</v>
      </c>
      <c r="L38" s="56">
        <f t="shared" si="5"/>
        <v>6.9893754612337086E-2</v>
      </c>
    </row>
    <row r="39" spans="1:12" x14ac:dyDescent="0.2">
      <c r="A39" s="78">
        <f t="shared" si="6"/>
        <v>34</v>
      </c>
      <c r="B39" s="57" t="s">
        <v>527</v>
      </c>
      <c r="C39" s="57">
        <v>578.79999999999995</v>
      </c>
      <c r="D39" s="57"/>
      <c r="E39" s="57">
        <v>47.8</v>
      </c>
      <c r="F39" s="57">
        <f t="shared" si="1"/>
        <v>626.59999999999991</v>
      </c>
      <c r="G39" s="56">
        <f t="shared" si="2"/>
        <v>6.8342240401738042E-3</v>
      </c>
      <c r="H39" s="54">
        <f t="shared" si="3"/>
        <v>25.1499444678396</v>
      </c>
      <c r="I39" s="54">
        <f t="shared" si="4"/>
        <v>5.5329877829247121</v>
      </c>
      <c r="J39" s="245">
        <f t="shared" si="0"/>
        <v>10.990525732445905</v>
      </c>
      <c r="K39" s="54">
        <v>2.0862214606990306</v>
      </c>
      <c r="L39" s="56">
        <f t="shared" si="5"/>
        <v>6.9836705145083389E-2</v>
      </c>
    </row>
    <row r="40" spans="1:12" x14ac:dyDescent="0.2">
      <c r="A40" s="78">
        <f t="shared" si="6"/>
        <v>35</v>
      </c>
      <c r="B40" s="57" t="s">
        <v>528</v>
      </c>
      <c r="C40" s="57">
        <v>1126.7</v>
      </c>
      <c r="D40" s="57"/>
      <c r="E40" s="57">
        <v>28.1</v>
      </c>
      <c r="F40" s="57">
        <f t="shared" si="1"/>
        <v>1154.8</v>
      </c>
      <c r="G40" s="56">
        <f t="shared" si="2"/>
        <v>1.2595215323320634E-2</v>
      </c>
      <c r="H40" s="54">
        <f t="shared" si="3"/>
        <v>46.35039238981993</v>
      </c>
      <c r="I40" s="54">
        <f t="shared" si="4"/>
        <v>10.197086325760385</v>
      </c>
      <c r="J40" s="245">
        <f t="shared" si="0"/>
        <v>20.255121474351309</v>
      </c>
      <c r="K40" s="54">
        <v>4.0610672421727676</v>
      </c>
      <c r="L40" s="56">
        <f t="shared" si="5"/>
        <v>7.0023958635351921E-2</v>
      </c>
    </row>
    <row r="41" spans="1:12" x14ac:dyDescent="0.2">
      <c r="A41" s="78">
        <f t="shared" si="6"/>
        <v>36</v>
      </c>
      <c r="B41" s="57" t="s">
        <v>529</v>
      </c>
      <c r="C41" s="57">
        <v>627.1</v>
      </c>
      <c r="D41" s="57"/>
      <c r="E41" s="57"/>
      <c r="F41" s="57">
        <f t="shared" si="1"/>
        <v>627.1</v>
      </c>
      <c r="G41" s="56">
        <f t="shared" si="2"/>
        <v>6.8396774586546331E-3</v>
      </c>
      <c r="H41" s="54">
        <f t="shared" si="3"/>
        <v>25.17001304784905</v>
      </c>
      <c r="I41" s="54">
        <f t="shared" si="4"/>
        <v>5.5374028705267913</v>
      </c>
      <c r="J41" s="245">
        <f t="shared" si="0"/>
        <v>10.999295701910034</v>
      </c>
      <c r="K41" s="54">
        <v>2.2603135418181792</v>
      </c>
      <c r="L41" s="56">
        <f t="shared" si="5"/>
        <v>7.0111665064748918E-2</v>
      </c>
    </row>
    <row r="42" spans="1:12" x14ac:dyDescent="0.2">
      <c r="A42" s="78">
        <f t="shared" si="6"/>
        <v>37</v>
      </c>
      <c r="B42" s="57" t="s">
        <v>530</v>
      </c>
      <c r="C42" s="57">
        <v>820.3</v>
      </c>
      <c r="D42" s="57">
        <v>55.7</v>
      </c>
      <c r="E42" s="57"/>
      <c r="F42" s="57">
        <f t="shared" si="1"/>
        <v>876</v>
      </c>
      <c r="G42" s="56">
        <f t="shared" si="2"/>
        <v>9.5543891784108728E-3</v>
      </c>
      <c r="H42" s="54">
        <f t="shared" si="3"/>
        <v>35.16015217655201</v>
      </c>
      <c r="I42" s="54">
        <f t="shared" si="4"/>
        <v>7.7352334788414421</v>
      </c>
      <c r="J42" s="245">
        <f t="shared" si="0"/>
        <v>15.364986501153229</v>
      </c>
      <c r="K42" s="54">
        <v>2.9566818662947734</v>
      </c>
      <c r="L42" s="56">
        <f t="shared" si="5"/>
        <v>6.988248176123453E-2</v>
      </c>
    </row>
    <row r="43" spans="1:12" x14ac:dyDescent="0.2">
      <c r="A43" s="78">
        <f t="shared" si="6"/>
        <v>38</v>
      </c>
      <c r="B43" s="57" t="s">
        <v>531</v>
      </c>
      <c r="C43" s="57">
        <v>834.6</v>
      </c>
      <c r="D43" s="57"/>
      <c r="E43" s="57">
        <v>120.9</v>
      </c>
      <c r="F43" s="57">
        <f t="shared" si="1"/>
        <v>955.5</v>
      </c>
      <c r="G43" s="56">
        <f t="shared" si="2"/>
        <v>1.0421482716862544E-2</v>
      </c>
      <c r="H43" s="54">
        <f t="shared" si="3"/>
        <v>38.351056398054162</v>
      </c>
      <c r="I43" s="54">
        <f t="shared" si="4"/>
        <v>8.4372324075719156</v>
      </c>
      <c r="J43" s="245">
        <f t="shared" si="0"/>
        <v>16.759411645949669</v>
      </c>
      <c r="K43" s="54">
        <v>3.0082246563569646</v>
      </c>
      <c r="L43" s="56">
        <f t="shared" si="5"/>
        <v>6.9655599275701419E-2</v>
      </c>
    </row>
    <row r="44" spans="1:12" x14ac:dyDescent="0.2">
      <c r="A44" s="78">
        <f t="shared" si="6"/>
        <v>39</v>
      </c>
      <c r="B44" s="57" t="s">
        <v>532</v>
      </c>
      <c r="C44" s="57">
        <v>2791.8</v>
      </c>
      <c r="D44" s="57"/>
      <c r="E44" s="57">
        <v>70.7</v>
      </c>
      <c r="F44" s="57">
        <f t="shared" si="1"/>
        <v>2862.5</v>
      </c>
      <c r="G44" s="56">
        <f t="shared" si="2"/>
        <v>3.1220820802741009E-2</v>
      </c>
      <c r="H44" s="54">
        <f t="shared" si="3"/>
        <v>114.89262055408692</v>
      </c>
      <c r="I44" s="54">
        <f t="shared" si="4"/>
        <v>25.27637652189912</v>
      </c>
      <c r="J44" s="245">
        <f t="shared" si="0"/>
        <v>50.208075182135985</v>
      </c>
      <c r="K44" s="54">
        <v>10.062738552141594</v>
      </c>
      <c r="L44" s="56">
        <f t="shared" si="5"/>
        <v>7.0022641331096452E-2</v>
      </c>
    </row>
    <row r="45" spans="1:12" x14ac:dyDescent="0.2">
      <c r="A45" s="78">
        <f t="shared" si="6"/>
        <v>40</v>
      </c>
      <c r="B45" s="57" t="s">
        <v>533</v>
      </c>
      <c r="C45" s="57">
        <v>643.79999999999995</v>
      </c>
      <c r="D45" s="57"/>
      <c r="E45" s="57">
        <v>33.700000000000003</v>
      </c>
      <c r="F45" s="57">
        <f t="shared" si="1"/>
        <v>677.5</v>
      </c>
      <c r="G45" s="56">
        <f t="shared" si="2"/>
        <v>7.3893820415221077E-3</v>
      </c>
      <c r="H45" s="54">
        <f t="shared" si="3"/>
        <v>27.192925912801357</v>
      </c>
      <c r="I45" s="54">
        <f t="shared" si="4"/>
        <v>5.9824437008162983</v>
      </c>
      <c r="J45" s="245">
        <f t="shared" si="0"/>
        <v>11.883308623894193</v>
      </c>
      <c r="K45" s="54">
        <v>2.3205068700726259</v>
      </c>
      <c r="L45" s="56">
        <f t="shared" si="5"/>
        <v>6.9932376542560112E-2</v>
      </c>
    </row>
    <row r="46" spans="1:12" x14ac:dyDescent="0.2">
      <c r="A46" s="78">
        <f t="shared" si="6"/>
        <v>41</v>
      </c>
      <c r="B46" s="57" t="s">
        <v>534</v>
      </c>
      <c r="C46" s="57">
        <v>2514.1999999999998</v>
      </c>
      <c r="D46" s="57"/>
      <c r="E46" s="57"/>
      <c r="F46" s="57">
        <f t="shared" si="1"/>
        <v>2514.1999999999998</v>
      </c>
      <c r="G46" s="56">
        <f t="shared" si="2"/>
        <v>2.7421969488996136E-2</v>
      </c>
      <c r="H46" s="54">
        <f t="shared" si="3"/>
        <v>100.91284771950578</v>
      </c>
      <c r="I46" s="54">
        <f t="shared" si="4"/>
        <v>22.200826498291271</v>
      </c>
      <c r="J46" s="245">
        <f t="shared" si="0"/>
        <v>44.098914453424022</v>
      </c>
      <c r="K46" s="54">
        <v>9.0621596345706692</v>
      </c>
      <c r="L46" s="56">
        <f t="shared" si="5"/>
        <v>7.0111665064748918E-2</v>
      </c>
    </row>
    <row r="47" spans="1:12" x14ac:dyDescent="0.2">
      <c r="A47" s="78">
        <f t="shared" si="6"/>
        <v>42</v>
      </c>
      <c r="B47" s="57" t="s">
        <v>535</v>
      </c>
      <c r="C47" s="57">
        <v>366.9</v>
      </c>
      <c r="D47" s="57">
        <v>25</v>
      </c>
      <c r="E47" s="57"/>
      <c r="F47" s="57">
        <f t="shared" si="1"/>
        <v>391.9</v>
      </c>
      <c r="G47" s="56">
        <f t="shared" si="2"/>
        <v>4.2743894052730833E-3</v>
      </c>
      <c r="H47" s="54">
        <f t="shared" si="3"/>
        <v>15.729753011404947</v>
      </c>
      <c r="I47" s="54">
        <f t="shared" si="4"/>
        <v>3.4605456625090882</v>
      </c>
      <c r="J47" s="245">
        <f t="shared" si="0"/>
        <v>6.8739020659839616</v>
      </c>
      <c r="K47" s="54">
        <v>1.3224510261411098</v>
      </c>
      <c r="L47" s="56">
        <f t="shared" si="5"/>
        <v>6.9881734539523122E-2</v>
      </c>
    </row>
    <row r="48" spans="1:12" x14ac:dyDescent="0.2">
      <c r="A48" s="78">
        <f t="shared" si="6"/>
        <v>43</v>
      </c>
      <c r="B48" s="57" t="s">
        <v>538</v>
      </c>
      <c r="C48" s="57">
        <v>623.5</v>
      </c>
      <c r="D48" s="57">
        <v>121.1</v>
      </c>
      <c r="E48" s="57">
        <v>31.1</v>
      </c>
      <c r="F48" s="57">
        <f t="shared" si="1"/>
        <v>775.7</v>
      </c>
      <c r="G48" s="56">
        <f t="shared" si="2"/>
        <v>8.4604334311567525E-3</v>
      </c>
      <c r="H48" s="54">
        <f t="shared" si="3"/>
        <v>31.134395026656851</v>
      </c>
      <c r="I48" s="54">
        <f t="shared" si="4"/>
        <v>6.8495669058645072</v>
      </c>
      <c r="J48" s="245">
        <f t="shared" si="0"/>
        <v>13.605730626649043</v>
      </c>
      <c r="K48" s="54">
        <v>2.2473377345297956</v>
      </c>
      <c r="L48" s="56">
        <f t="shared" si="5"/>
        <v>6.9404447974346001E-2</v>
      </c>
    </row>
    <row r="49" spans="1:12" x14ac:dyDescent="0.2">
      <c r="A49" s="78">
        <f t="shared" si="6"/>
        <v>44</v>
      </c>
      <c r="B49" s="57" t="s">
        <v>539</v>
      </c>
      <c r="C49" s="57">
        <v>1208.3</v>
      </c>
      <c r="D49" s="57"/>
      <c r="E49" s="57"/>
      <c r="F49" s="57">
        <f t="shared" si="1"/>
        <v>1208.3</v>
      </c>
      <c r="G49" s="56">
        <f t="shared" si="2"/>
        <v>1.3178731100769244E-2</v>
      </c>
      <c r="H49" s="54">
        <f t="shared" si="3"/>
        <v>48.497730450830822</v>
      </c>
      <c r="I49" s="54">
        <f t="shared" si="4"/>
        <v>10.66950069918278</v>
      </c>
      <c r="J49" s="245">
        <f t="shared" si="0"/>
        <v>21.193508207013068</v>
      </c>
      <c r="K49" s="54">
        <v>4.3551855407094653</v>
      </c>
      <c r="L49" s="56">
        <f t="shared" si="5"/>
        <v>7.0111665064748946E-2</v>
      </c>
    </row>
    <row r="50" spans="1:12" x14ac:dyDescent="0.2">
      <c r="A50" s="78">
        <f t="shared" si="6"/>
        <v>45</v>
      </c>
      <c r="B50" s="57" t="s">
        <v>540</v>
      </c>
      <c r="C50" s="57">
        <v>625.20000000000005</v>
      </c>
      <c r="D50" s="57"/>
      <c r="E50" s="57"/>
      <c r="F50" s="57">
        <f t="shared" si="1"/>
        <v>625.20000000000005</v>
      </c>
      <c r="G50" s="56">
        <f t="shared" si="2"/>
        <v>6.8189544684274872E-3</v>
      </c>
      <c r="H50" s="54">
        <f t="shared" si="3"/>
        <v>25.093752443813152</v>
      </c>
      <c r="I50" s="54">
        <f t="shared" si="4"/>
        <v>5.5206255376388933</v>
      </c>
      <c r="J50" s="245">
        <f t="shared" si="0"/>
        <v>10.965969817946347</v>
      </c>
      <c r="K50" s="54">
        <v>2.2534651990826435</v>
      </c>
      <c r="L50" s="56">
        <f t="shared" si="5"/>
        <v>7.0111665064748918E-2</v>
      </c>
    </row>
    <row r="51" spans="1:12" x14ac:dyDescent="0.2">
      <c r="A51" s="78">
        <f t="shared" si="6"/>
        <v>46</v>
      </c>
      <c r="B51" s="57" t="s">
        <v>542</v>
      </c>
      <c r="C51" s="57">
        <v>493.3</v>
      </c>
      <c r="D51" s="57"/>
      <c r="E51" s="57">
        <v>24.2</v>
      </c>
      <c r="F51" s="57">
        <f t="shared" si="1"/>
        <v>517.5</v>
      </c>
      <c r="G51" s="56">
        <f t="shared" si="2"/>
        <v>5.6442881276571088E-3</v>
      </c>
      <c r="H51" s="54">
        <f t="shared" si="3"/>
        <v>20.77098030977816</v>
      </c>
      <c r="I51" s="54">
        <f t="shared" si="4"/>
        <v>4.5696156681511955</v>
      </c>
      <c r="J51" s="245">
        <f t="shared" si="0"/>
        <v>9.0769183953730561</v>
      </c>
      <c r="K51" s="54">
        <v>1.7780460375999168</v>
      </c>
      <c r="L51" s="56">
        <f t="shared" si="5"/>
        <v>6.9943111905125269E-2</v>
      </c>
    </row>
    <row r="52" spans="1:12" x14ac:dyDescent="0.2">
      <c r="A52" s="78">
        <f t="shared" si="6"/>
        <v>47</v>
      </c>
      <c r="B52" s="57" t="s">
        <v>543</v>
      </c>
      <c r="C52" s="57">
        <v>338</v>
      </c>
      <c r="D52" s="57">
        <v>30.7</v>
      </c>
      <c r="E52" s="57"/>
      <c r="F52" s="57">
        <f t="shared" si="1"/>
        <v>368.7</v>
      </c>
      <c r="G52" s="56">
        <f t="shared" si="2"/>
        <v>4.0213507877626588E-3</v>
      </c>
      <c r="H52" s="54">
        <f t="shared" si="3"/>
        <v>14.798570898966585</v>
      </c>
      <c r="I52" s="54">
        <f t="shared" si="4"/>
        <v>3.2556855977726484</v>
      </c>
      <c r="J52" s="245">
        <f t="shared" si="0"/>
        <v>6.4669754828483974</v>
      </c>
      <c r="K52" s="54">
        <v>1.218284128742696</v>
      </c>
      <c r="L52" s="56">
        <f t="shared" si="5"/>
        <v>6.9811543553920052E-2</v>
      </c>
    </row>
    <row r="53" spans="1:12" x14ac:dyDescent="0.2">
      <c r="A53" s="78">
        <f t="shared" si="6"/>
        <v>48</v>
      </c>
      <c r="B53" s="57" t="s">
        <v>544</v>
      </c>
      <c r="C53" s="57">
        <v>331.1</v>
      </c>
      <c r="D53" s="57"/>
      <c r="E53" s="57"/>
      <c r="F53" s="57">
        <f t="shared" si="1"/>
        <v>331.1</v>
      </c>
      <c r="G53" s="56">
        <f t="shared" si="2"/>
        <v>3.6112537180043838E-3</v>
      </c>
      <c r="H53" s="54">
        <f t="shared" si="3"/>
        <v>13.289413682256132</v>
      </c>
      <c r="I53" s="54">
        <f t="shared" si="4"/>
        <v>2.9236710100963492</v>
      </c>
      <c r="J53" s="245">
        <f t="shared" si="0"/>
        <v>5.8074737791459299</v>
      </c>
      <c r="K53" s="54">
        <v>1.1934138314399605</v>
      </c>
      <c r="L53" s="56">
        <f t="shared" si="5"/>
        <v>7.0111665064748932E-2</v>
      </c>
    </row>
    <row r="54" spans="1:12" x14ac:dyDescent="0.2">
      <c r="A54" s="78">
        <f t="shared" si="6"/>
        <v>49</v>
      </c>
      <c r="B54" s="57" t="s">
        <v>545</v>
      </c>
      <c r="C54" s="57">
        <v>215.4</v>
      </c>
      <c r="D54" s="57"/>
      <c r="E54" s="57"/>
      <c r="F54" s="57">
        <f t="shared" si="1"/>
        <v>215.4</v>
      </c>
      <c r="G54" s="56">
        <f t="shared" si="2"/>
        <v>2.3493326815407561E-3</v>
      </c>
      <c r="H54" s="54">
        <f t="shared" si="3"/>
        <v>8.6455442680699832</v>
      </c>
      <c r="I54" s="54">
        <f t="shared" si="4"/>
        <v>1.9020197389753963</v>
      </c>
      <c r="J54" s="245">
        <f t="shared" si="0"/>
        <v>3.7781028451465826</v>
      </c>
      <c r="K54" s="54">
        <v>0.77638580275496061</v>
      </c>
      <c r="L54" s="56">
        <f t="shared" si="5"/>
        <v>7.0111665064748946E-2</v>
      </c>
    </row>
    <row r="55" spans="1:12" x14ac:dyDescent="0.2">
      <c r="A55" s="78">
        <f t="shared" si="6"/>
        <v>50</v>
      </c>
      <c r="B55" s="57" t="s">
        <v>546</v>
      </c>
      <c r="C55" s="57">
        <v>720.4</v>
      </c>
      <c r="D55" s="57"/>
      <c r="E55" s="57"/>
      <c r="F55" s="57">
        <f t="shared" si="1"/>
        <v>720.4</v>
      </c>
      <c r="G55" s="56">
        <f t="shared" si="2"/>
        <v>7.8572853471771606E-3</v>
      </c>
      <c r="H55" s="54">
        <f t="shared" si="3"/>
        <v>28.91481007761195</v>
      </c>
      <c r="I55" s="54">
        <f t="shared" si="4"/>
        <v>6.3612582170746288</v>
      </c>
      <c r="J55" s="245">
        <f t="shared" si="0"/>
        <v>12.635772003916422</v>
      </c>
      <c r="K55" s="54">
        <v>2.5966032140421245</v>
      </c>
      <c r="L55" s="56">
        <f t="shared" si="5"/>
        <v>7.0111665064748932E-2</v>
      </c>
    </row>
    <row r="56" spans="1:12" x14ac:dyDescent="0.2">
      <c r="A56" s="78">
        <f t="shared" si="6"/>
        <v>51</v>
      </c>
      <c r="B56" s="57" t="s">
        <v>547</v>
      </c>
      <c r="C56" s="57">
        <v>191</v>
      </c>
      <c r="D56" s="57"/>
      <c r="E56" s="57">
        <v>101.5</v>
      </c>
      <c r="F56" s="57">
        <f t="shared" si="1"/>
        <v>292.5</v>
      </c>
      <c r="G56" s="56">
        <f t="shared" si="2"/>
        <v>3.1902498112844524E-3</v>
      </c>
      <c r="H56" s="54">
        <f t="shared" si="3"/>
        <v>11.740119305526784</v>
      </c>
      <c r="I56" s="54">
        <f t="shared" si="4"/>
        <v>2.5828262472158925</v>
      </c>
      <c r="J56" s="245">
        <f t="shared" si="0"/>
        <v>5.1304321365152044</v>
      </c>
      <c r="K56" s="54">
        <v>0.6884386644670264</v>
      </c>
      <c r="L56" s="56">
        <f t="shared" si="5"/>
        <v>6.8860910611025325E-2</v>
      </c>
    </row>
    <row r="57" spans="1:12" x14ac:dyDescent="0.2">
      <c r="A57" s="78">
        <f t="shared" si="6"/>
        <v>52</v>
      </c>
      <c r="B57" s="57" t="s">
        <v>548</v>
      </c>
      <c r="C57" s="57">
        <v>936.65</v>
      </c>
      <c r="D57" s="57">
        <v>28.5</v>
      </c>
      <c r="E57" s="57"/>
      <c r="F57" s="57">
        <f t="shared" si="1"/>
        <v>965.15</v>
      </c>
      <c r="G57" s="56">
        <f t="shared" si="2"/>
        <v>1.0526733693542527E-2</v>
      </c>
      <c r="H57" s="54">
        <f t="shared" si="3"/>
        <v>38.738379992236503</v>
      </c>
      <c r="I57" s="54">
        <f t="shared" si="4"/>
        <v>8.5224435982920301</v>
      </c>
      <c r="J57" s="245">
        <f t="shared" si="0"/>
        <v>16.928672056607351</v>
      </c>
      <c r="K57" s="54">
        <v>3.3760527490735091</v>
      </c>
      <c r="L57" s="56">
        <f t="shared" si="5"/>
        <v>7.0005230685602646E-2</v>
      </c>
    </row>
    <row r="58" spans="1:12" x14ac:dyDescent="0.2">
      <c r="A58" s="78">
        <f t="shared" si="6"/>
        <v>53</v>
      </c>
      <c r="B58" s="57" t="s">
        <v>549</v>
      </c>
      <c r="C58" s="57">
        <v>349.5</v>
      </c>
      <c r="D58" s="57"/>
      <c r="E58" s="57">
        <v>62.7</v>
      </c>
      <c r="F58" s="57">
        <f t="shared" si="1"/>
        <v>412.2</v>
      </c>
      <c r="G58" s="56">
        <f t="shared" si="2"/>
        <v>4.495798195594705E-3</v>
      </c>
      <c r="H58" s="54">
        <f t="shared" si="3"/>
        <v>16.544537359788514</v>
      </c>
      <c r="I58" s="54">
        <f t="shared" si="4"/>
        <v>3.639798219153473</v>
      </c>
      <c r="J58" s="245">
        <f t="shared" si="0"/>
        <v>7.2299628262275801</v>
      </c>
      <c r="K58" s="54">
        <v>1.2597346242472549</v>
      </c>
      <c r="L58" s="56">
        <f t="shared" si="5"/>
        <v>6.9563398906882151E-2</v>
      </c>
    </row>
    <row r="59" spans="1:12" x14ac:dyDescent="0.2">
      <c r="A59" s="78">
        <f t="shared" si="6"/>
        <v>54</v>
      </c>
      <c r="B59" s="57" t="s">
        <v>550</v>
      </c>
      <c r="C59" s="57">
        <v>878.9</v>
      </c>
      <c r="D59" s="57">
        <v>93.3</v>
      </c>
      <c r="E59" s="57"/>
      <c r="F59" s="57">
        <f t="shared" si="1"/>
        <v>972.19999999999993</v>
      </c>
      <c r="G59" s="56">
        <f t="shared" si="2"/>
        <v>1.0603626894122203E-2</v>
      </c>
      <c r="H59" s="54">
        <f t="shared" si="3"/>
        <v>39.021346970369706</v>
      </c>
      <c r="I59" s="54">
        <f t="shared" si="4"/>
        <v>8.584696333481336</v>
      </c>
      <c r="J59" s="245">
        <f t="shared" si="0"/>
        <v>17.052328626051562</v>
      </c>
      <c r="K59" s="54">
        <v>3.1678991738223532</v>
      </c>
      <c r="L59" s="56">
        <f t="shared" si="5"/>
        <v>6.9765759209756181E-2</v>
      </c>
    </row>
    <row r="60" spans="1:12" x14ac:dyDescent="0.2">
      <c r="A60" s="78">
        <f t="shared" si="6"/>
        <v>55</v>
      </c>
      <c r="B60" s="57" t="s">
        <v>551</v>
      </c>
      <c r="C60" s="57">
        <v>498.3</v>
      </c>
      <c r="D60" s="57"/>
      <c r="E60" s="57"/>
      <c r="F60" s="57">
        <f t="shared" si="1"/>
        <v>498.3</v>
      </c>
      <c r="G60" s="56">
        <f t="shared" si="2"/>
        <v>5.4348768579933083E-3</v>
      </c>
      <c r="H60" s="54">
        <f t="shared" si="3"/>
        <v>20.000346837415375</v>
      </c>
      <c r="I60" s="54">
        <f t="shared" si="4"/>
        <v>4.4000763042313826</v>
      </c>
      <c r="J60" s="245">
        <f t="shared" si="0"/>
        <v>8.7401515679505195</v>
      </c>
      <c r="K60" s="54">
        <v>1.7960679921671163</v>
      </c>
      <c r="L60" s="56">
        <f t="shared" si="5"/>
        <v>7.0111665064748932E-2</v>
      </c>
    </row>
    <row r="61" spans="1:12" x14ac:dyDescent="0.2">
      <c r="A61" s="78">
        <f t="shared" si="6"/>
        <v>56</v>
      </c>
      <c r="B61" s="57" t="s">
        <v>552</v>
      </c>
      <c r="C61" s="57">
        <v>478.1</v>
      </c>
      <c r="D61" s="57"/>
      <c r="E61" s="57"/>
      <c r="F61" s="57">
        <f t="shared" si="1"/>
        <v>478.1</v>
      </c>
      <c r="G61" s="56">
        <f t="shared" si="2"/>
        <v>5.2145587513678527E-3</v>
      </c>
      <c r="H61" s="54">
        <f t="shared" si="3"/>
        <v>19.189576205033699</v>
      </c>
      <c r="I61" s="54">
        <f t="shared" si="4"/>
        <v>4.221706765107414</v>
      </c>
      <c r="J61" s="245">
        <f t="shared" si="0"/>
        <v>8.3858448015997258</v>
      </c>
      <c r="K61" s="54">
        <v>1.7232592957156301</v>
      </c>
      <c r="L61" s="56">
        <f t="shared" si="5"/>
        <v>7.0111665064748932E-2</v>
      </c>
    </row>
    <row r="62" spans="1:12" x14ac:dyDescent="0.2">
      <c r="A62" s="78">
        <f t="shared" si="6"/>
        <v>57</v>
      </c>
      <c r="B62" s="57" t="s">
        <v>553</v>
      </c>
      <c r="C62" s="57">
        <v>429.3</v>
      </c>
      <c r="D62" s="57">
        <v>34.299999999999997</v>
      </c>
      <c r="E62" s="57"/>
      <c r="F62" s="57">
        <f t="shared" si="1"/>
        <v>463.6</v>
      </c>
      <c r="G62" s="56">
        <f t="shared" si="2"/>
        <v>5.0564096154238373E-3</v>
      </c>
      <c r="H62" s="54">
        <f t="shared" si="3"/>
        <v>18.607587384759722</v>
      </c>
      <c r="I62" s="54">
        <f t="shared" si="4"/>
        <v>4.0936692246471384</v>
      </c>
      <c r="J62" s="245">
        <f t="shared" si="0"/>
        <v>8.1315156871399985</v>
      </c>
      <c r="K62" s="54">
        <v>1.5473650191397612</v>
      </c>
      <c r="L62" s="56">
        <f t="shared" si="5"/>
        <v>6.9844989895786511E-2</v>
      </c>
    </row>
    <row r="63" spans="1:12" x14ac:dyDescent="0.2">
      <c r="A63" s="78">
        <f t="shared" si="6"/>
        <v>58</v>
      </c>
      <c r="B63" s="57" t="s">
        <v>554</v>
      </c>
      <c r="C63" s="57">
        <v>1630.6</v>
      </c>
      <c r="D63" s="57"/>
      <c r="E63" s="57">
        <v>228.3</v>
      </c>
      <c r="F63" s="57">
        <f t="shared" si="1"/>
        <v>1858.8999999999999</v>
      </c>
      <c r="G63" s="56">
        <f t="shared" si="2"/>
        <v>2.0274719228022799E-2</v>
      </c>
      <c r="H63" s="54">
        <f t="shared" si="3"/>
        <v>74.610966759123897</v>
      </c>
      <c r="I63" s="54">
        <f t="shared" si="4"/>
        <v>16.414412687007257</v>
      </c>
      <c r="J63" s="245">
        <f t="shared" si="0"/>
        <v>32.604992473737141</v>
      </c>
      <c r="K63" s="54">
        <v>5.8773198234551476</v>
      </c>
      <c r="L63" s="56">
        <f t="shared" si="5"/>
        <v>6.9668993352694317E-2</v>
      </c>
    </row>
    <row r="64" spans="1:12" x14ac:dyDescent="0.2">
      <c r="A64" s="78">
        <f t="shared" si="6"/>
        <v>59</v>
      </c>
      <c r="B64" s="57" t="s">
        <v>555</v>
      </c>
      <c r="C64" s="57">
        <v>584.88</v>
      </c>
      <c r="D64" s="57">
        <v>40.700000000000003</v>
      </c>
      <c r="E64" s="57"/>
      <c r="F64" s="57">
        <f t="shared" si="1"/>
        <v>625.58000000000004</v>
      </c>
      <c r="G64" s="56">
        <f t="shared" si="2"/>
        <v>6.8230990664729166E-3</v>
      </c>
      <c r="H64" s="54">
        <f t="shared" si="3"/>
        <v>25.109004564620331</v>
      </c>
      <c r="I64" s="54">
        <f t="shared" si="4"/>
        <v>5.5239810042164725</v>
      </c>
      <c r="J64" s="245">
        <f t="shared" si="0"/>
        <v>10.972634994739085</v>
      </c>
      <c r="K64" s="54">
        <v>2.1081361574527451</v>
      </c>
      <c r="L64" s="56">
        <f t="shared" si="5"/>
        <v>6.9877164744762674E-2</v>
      </c>
    </row>
    <row r="65" spans="1:12" x14ac:dyDescent="0.2">
      <c r="A65" s="78">
        <f t="shared" si="6"/>
        <v>60</v>
      </c>
      <c r="B65" s="57" t="s">
        <v>556</v>
      </c>
      <c r="C65" s="57">
        <v>444.85</v>
      </c>
      <c r="D65" s="57"/>
      <c r="E65" s="57"/>
      <c r="F65" s="57">
        <f t="shared" si="1"/>
        <v>444.85</v>
      </c>
      <c r="G65" s="56">
        <f t="shared" si="2"/>
        <v>4.8519064223927827E-3</v>
      </c>
      <c r="H65" s="54">
        <f t="shared" si="3"/>
        <v>17.85501563440544</v>
      </c>
      <c r="I65" s="54">
        <f t="shared" si="4"/>
        <v>3.9281034395691967</v>
      </c>
      <c r="J65" s="245">
        <f t="shared" si="0"/>
        <v>7.8026418322351772</v>
      </c>
      <c r="K65" s="54">
        <v>1.6034132978437523</v>
      </c>
      <c r="L65" s="56">
        <f t="shared" si="5"/>
        <v>7.0111665064748932E-2</v>
      </c>
    </row>
    <row r="66" spans="1:12" x14ac:dyDescent="0.2">
      <c r="A66" s="78">
        <f t="shared" si="6"/>
        <v>61</v>
      </c>
      <c r="B66" s="57" t="s">
        <v>557</v>
      </c>
      <c r="C66" s="57">
        <v>550.70000000000005</v>
      </c>
      <c r="D66" s="57"/>
      <c r="E66" s="57"/>
      <c r="F66" s="57">
        <f t="shared" si="1"/>
        <v>550.70000000000005</v>
      </c>
      <c r="G66" s="56">
        <f t="shared" si="2"/>
        <v>6.0063951147840966E-3</v>
      </c>
      <c r="H66" s="54">
        <f t="shared" si="3"/>
        <v>22.103534022405476</v>
      </c>
      <c r="I66" s="54">
        <f t="shared" si="4"/>
        <v>4.8627774849292047</v>
      </c>
      <c r="J66" s="245">
        <f t="shared" si="0"/>
        <v>9.6592443677911923</v>
      </c>
      <c r="K66" s="54">
        <v>1.9849380760313688</v>
      </c>
      <c r="L66" s="56">
        <f t="shared" si="5"/>
        <v>7.0111665064748932E-2</v>
      </c>
    </row>
    <row r="67" spans="1:12" x14ac:dyDescent="0.2">
      <c r="A67" s="78">
        <f t="shared" si="6"/>
        <v>62</v>
      </c>
      <c r="B67" s="57" t="s">
        <v>558</v>
      </c>
      <c r="C67" s="57">
        <v>213.7</v>
      </c>
      <c r="D67" s="57"/>
      <c r="E67" s="57"/>
      <c r="F67" s="57">
        <f t="shared" si="1"/>
        <v>213.7</v>
      </c>
      <c r="G67" s="56">
        <f t="shared" si="2"/>
        <v>2.3307910587059403E-3</v>
      </c>
      <c r="H67" s="54">
        <f t="shared" si="3"/>
        <v>8.5773110960378602</v>
      </c>
      <c r="I67" s="54">
        <f t="shared" si="4"/>
        <v>1.8870084411283292</v>
      </c>
      <c r="J67" s="245">
        <f t="shared" si="0"/>
        <v>3.748284948968545</v>
      </c>
      <c r="K67" s="54">
        <v>0.77025833820211276</v>
      </c>
      <c r="L67" s="56">
        <f t="shared" si="5"/>
        <v>7.0111665064748946E-2</v>
      </c>
    </row>
    <row r="68" spans="1:12" x14ac:dyDescent="0.2">
      <c r="A68" s="78">
        <f t="shared" si="6"/>
        <v>63</v>
      </c>
      <c r="B68" s="57" t="s">
        <v>559</v>
      </c>
      <c r="C68" s="57">
        <v>537.54999999999995</v>
      </c>
      <c r="D68" s="57"/>
      <c r="E68" s="57"/>
      <c r="F68" s="57">
        <f t="shared" si="1"/>
        <v>537.54999999999995</v>
      </c>
      <c r="G68" s="56">
        <f t="shared" si="2"/>
        <v>5.862970208738316E-3</v>
      </c>
      <c r="H68" s="54">
        <f t="shared" si="3"/>
        <v>21.575730368157004</v>
      </c>
      <c r="I68" s="54">
        <f t="shared" si="4"/>
        <v>4.7466606809945411</v>
      </c>
      <c r="J68" s="245">
        <f t="shared" si="0"/>
        <v>9.4285941708846099</v>
      </c>
      <c r="K68" s="54">
        <v>1.9375403355196334</v>
      </c>
      <c r="L68" s="56">
        <f t="shared" si="5"/>
        <v>7.0111665064748946E-2</v>
      </c>
    </row>
    <row r="69" spans="1:12" x14ac:dyDescent="0.2">
      <c r="A69" s="78">
        <f t="shared" si="6"/>
        <v>64</v>
      </c>
      <c r="B69" s="57" t="s">
        <v>560</v>
      </c>
      <c r="C69" s="57">
        <v>467.1</v>
      </c>
      <c r="D69" s="57"/>
      <c r="E69" s="57">
        <v>80.8</v>
      </c>
      <c r="F69" s="57">
        <f t="shared" si="1"/>
        <v>547.9</v>
      </c>
      <c r="G69" s="56">
        <f t="shared" si="2"/>
        <v>5.9758559712914583E-3</v>
      </c>
      <c r="H69" s="54">
        <f t="shared" si="3"/>
        <v>21.991149974352567</v>
      </c>
      <c r="I69" s="54">
        <f t="shared" si="4"/>
        <v>4.8380529943575645</v>
      </c>
      <c r="J69" s="245">
        <f t="shared" si="0"/>
        <v>9.6101325387920724</v>
      </c>
      <c r="K69" s="54">
        <v>1.6836109956677909</v>
      </c>
      <c r="L69" s="56">
        <f t="shared" si="5"/>
        <v>6.9580117727997812E-2</v>
      </c>
    </row>
    <row r="70" spans="1:12" x14ac:dyDescent="0.2">
      <c r="A70" s="78">
        <f t="shared" si="6"/>
        <v>65</v>
      </c>
      <c r="B70" s="57" t="s">
        <v>561</v>
      </c>
      <c r="C70" s="57">
        <v>430.8</v>
      </c>
      <c r="D70" s="57"/>
      <c r="E70" s="57"/>
      <c r="F70" s="57">
        <f t="shared" si="1"/>
        <v>430.8</v>
      </c>
      <c r="G70" s="56">
        <f t="shared" si="2"/>
        <v>4.6986653630815122E-3</v>
      </c>
      <c r="H70" s="54">
        <f t="shared" si="3"/>
        <v>17.291088536139966</v>
      </c>
      <c r="I70" s="54">
        <f t="shared" si="4"/>
        <v>3.8040394779507927</v>
      </c>
      <c r="J70" s="245">
        <f t="shared" ref="J70:J133" si="7">H70*0.437</f>
        <v>7.5562056902931651</v>
      </c>
      <c r="K70" s="54">
        <v>1.5527716055099212</v>
      </c>
      <c r="L70" s="56">
        <f t="shared" si="5"/>
        <v>7.0111665064748946E-2</v>
      </c>
    </row>
    <row r="71" spans="1:12" x14ac:dyDescent="0.2">
      <c r="A71" s="78">
        <f t="shared" si="6"/>
        <v>66</v>
      </c>
      <c r="B71" s="57" t="s">
        <v>562</v>
      </c>
      <c r="C71" s="57">
        <v>487.85</v>
      </c>
      <c r="D71" s="57"/>
      <c r="E71" s="57"/>
      <c r="F71" s="57">
        <f t="shared" ref="F71:F132" si="8">C71+D71+E71</f>
        <v>487.85</v>
      </c>
      <c r="G71" s="56">
        <f t="shared" ref="G71:G134" si="9">3/$F$387*F71</f>
        <v>5.3209004117440008E-3</v>
      </c>
      <c r="H71" s="54">
        <f t="shared" ref="H71:H134" si="10">G71*3680</f>
        <v>19.580913515217922</v>
      </c>
      <c r="I71" s="54">
        <f t="shared" ref="I71:I132" si="11">H71*0.22</f>
        <v>4.307800973347943</v>
      </c>
      <c r="J71" s="245">
        <f t="shared" si="7"/>
        <v>8.5568592061502322</v>
      </c>
      <c r="K71" s="54">
        <v>1.7584021071216691</v>
      </c>
      <c r="L71" s="56">
        <f t="shared" ref="L71:L134" si="12">(H71+I71+J71+K71)/F71</f>
        <v>7.0111665064748932E-2</v>
      </c>
    </row>
    <row r="72" spans="1:12" x14ac:dyDescent="0.2">
      <c r="A72" s="78">
        <f t="shared" ref="A72:A135" si="13">A71+1</f>
        <v>67</v>
      </c>
      <c r="B72" s="57" t="s">
        <v>563</v>
      </c>
      <c r="C72" s="57">
        <v>2572.4</v>
      </c>
      <c r="D72" s="57"/>
      <c r="E72" s="57">
        <v>488</v>
      </c>
      <c r="F72" s="57">
        <f t="shared" si="8"/>
        <v>3060.4</v>
      </c>
      <c r="G72" s="56">
        <f t="shared" si="9"/>
        <v>3.3379283837452783E-2</v>
      </c>
      <c r="H72" s="54">
        <f t="shared" si="10"/>
        <v>122.83576452182625</v>
      </c>
      <c r="I72" s="54">
        <f t="shared" si="11"/>
        <v>27.023868194801775</v>
      </c>
      <c r="J72" s="245">
        <f t="shared" si="7"/>
        <v>53.679229096038071</v>
      </c>
      <c r="K72" s="54">
        <v>9.2719351857328718</v>
      </c>
      <c r="L72" s="56">
        <f t="shared" si="12"/>
        <v>6.9536922297215711E-2</v>
      </c>
    </row>
    <row r="73" spans="1:12" x14ac:dyDescent="0.2">
      <c r="A73" s="78">
        <f t="shared" si="13"/>
        <v>68</v>
      </c>
      <c r="B73" s="57" t="s">
        <v>564</v>
      </c>
      <c r="C73" s="57">
        <v>386.9</v>
      </c>
      <c r="D73" s="57"/>
      <c r="E73" s="57"/>
      <c r="F73" s="57">
        <f t="shared" si="8"/>
        <v>386.9</v>
      </c>
      <c r="G73" s="56">
        <f t="shared" si="9"/>
        <v>4.2198552204648025E-3</v>
      </c>
      <c r="H73" s="54">
        <f t="shared" si="10"/>
        <v>15.529067211310473</v>
      </c>
      <c r="I73" s="54">
        <f t="shared" si="11"/>
        <v>3.4163947864883042</v>
      </c>
      <c r="J73" s="245">
        <f t="shared" si="7"/>
        <v>6.7862023713426769</v>
      </c>
      <c r="K73" s="54">
        <v>1.3945388444099083</v>
      </c>
      <c r="L73" s="56">
        <f t="shared" si="12"/>
        <v>7.0111665064748946E-2</v>
      </c>
    </row>
    <row r="74" spans="1:12" x14ac:dyDescent="0.2">
      <c r="A74" s="78">
        <f t="shared" si="13"/>
        <v>69</v>
      </c>
      <c r="B74" s="57" t="s">
        <v>565</v>
      </c>
      <c r="C74" s="57">
        <v>902</v>
      </c>
      <c r="D74" s="57"/>
      <c r="E74" s="57"/>
      <c r="F74" s="57">
        <f t="shared" si="8"/>
        <v>902</v>
      </c>
      <c r="G74" s="56">
        <f t="shared" si="9"/>
        <v>9.8379669394139356E-3</v>
      </c>
      <c r="H74" s="54">
        <f t="shared" si="10"/>
        <v>36.203718337043284</v>
      </c>
      <c r="I74" s="54">
        <f t="shared" si="11"/>
        <v>7.9648180341495225</v>
      </c>
      <c r="J74" s="245">
        <f t="shared" si="7"/>
        <v>15.821024913287916</v>
      </c>
      <c r="K74" s="54">
        <v>3.2511606039228154</v>
      </c>
      <c r="L74" s="56">
        <f t="shared" si="12"/>
        <v>7.0111665064748932E-2</v>
      </c>
    </row>
    <row r="75" spans="1:12" x14ac:dyDescent="0.2">
      <c r="A75" s="78">
        <f t="shared" si="13"/>
        <v>70</v>
      </c>
      <c r="B75" s="57" t="s">
        <v>566</v>
      </c>
      <c r="C75" s="57">
        <v>659.8</v>
      </c>
      <c r="D75" s="57">
        <v>57.3</v>
      </c>
      <c r="E75" s="57"/>
      <c r="F75" s="57">
        <f t="shared" si="8"/>
        <v>717.09999999999991</v>
      </c>
      <c r="G75" s="56">
        <f t="shared" si="9"/>
        <v>7.8212927852036943E-3</v>
      </c>
      <c r="H75" s="54">
        <f t="shared" si="10"/>
        <v>28.782357449549593</v>
      </c>
      <c r="I75" s="54">
        <f t="shared" si="11"/>
        <v>6.3321186389009103</v>
      </c>
      <c r="J75" s="245">
        <f t="shared" si="7"/>
        <v>12.577890205453173</v>
      </c>
      <c r="K75" s="54">
        <v>2.3781771246876646</v>
      </c>
      <c r="L75" s="56">
        <f t="shared" si="12"/>
        <v>6.9823655583030747E-2</v>
      </c>
    </row>
    <row r="76" spans="1:12" x14ac:dyDescent="0.2">
      <c r="A76" s="78">
        <f t="shared" si="13"/>
        <v>71</v>
      </c>
      <c r="B76" s="57" t="s">
        <v>567</v>
      </c>
      <c r="C76" s="57">
        <v>542.70000000000005</v>
      </c>
      <c r="D76" s="57"/>
      <c r="E76" s="57"/>
      <c r="F76" s="57">
        <f t="shared" si="8"/>
        <v>542.70000000000005</v>
      </c>
      <c r="G76" s="56">
        <f t="shared" si="9"/>
        <v>5.919140419090846E-3</v>
      </c>
      <c r="H76" s="54">
        <f t="shared" si="10"/>
        <v>21.782436742254312</v>
      </c>
      <c r="I76" s="54">
        <f t="shared" si="11"/>
        <v>4.792136083295949</v>
      </c>
      <c r="J76" s="245">
        <f t="shared" si="7"/>
        <v>9.5189248563651336</v>
      </c>
      <c r="K76" s="54">
        <v>1.9561029487238497</v>
      </c>
      <c r="L76" s="56">
        <f t="shared" si="12"/>
        <v>7.0111665064748932E-2</v>
      </c>
    </row>
    <row r="77" spans="1:12" x14ac:dyDescent="0.2">
      <c r="A77" s="78">
        <f t="shared" si="13"/>
        <v>72</v>
      </c>
      <c r="B77" s="57" t="s">
        <v>568</v>
      </c>
      <c r="C77" s="57">
        <v>605.70000000000005</v>
      </c>
      <c r="D77" s="57"/>
      <c r="E77" s="57">
        <v>19</v>
      </c>
      <c r="F77" s="57">
        <f t="shared" si="8"/>
        <v>624.70000000000005</v>
      </c>
      <c r="G77" s="56">
        <f t="shared" si="9"/>
        <v>6.8135010499466584E-3</v>
      </c>
      <c r="H77" s="54">
        <f t="shared" si="10"/>
        <v>25.073683863803701</v>
      </c>
      <c r="I77" s="54">
        <f t="shared" si="11"/>
        <v>5.5162104500368141</v>
      </c>
      <c r="J77" s="245">
        <f t="shared" si="7"/>
        <v>10.957199848482217</v>
      </c>
      <c r="K77" s="54">
        <v>2.183179576270565</v>
      </c>
      <c r="L77" s="56">
        <f t="shared" si="12"/>
        <v>7.0002038960450291E-2</v>
      </c>
    </row>
    <row r="78" spans="1:12" x14ac:dyDescent="0.2">
      <c r="A78" s="78">
        <f t="shared" si="13"/>
        <v>73</v>
      </c>
      <c r="B78" s="57" t="s">
        <v>569</v>
      </c>
      <c r="C78" s="57">
        <v>1311.1</v>
      </c>
      <c r="D78" s="57"/>
      <c r="E78" s="57">
        <v>43.3</v>
      </c>
      <c r="F78" s="57">
        <f t="shared" si="8"/>
        <v>1354.3999999999999</v>
      </c>
      <c r="G78" s="56">
        <f t="shared" si="9"/>
        <v>1.477221998086722E-2</v>
      </c>
      <c r="H78" s="54">
        <f t="shared" si="10"/>
        <v>54.361769529591371</v>
      </c>
      <c r="I78" s="54">
        <f t="shared" si="11"/>
        <v>11.959589296510101</v>
      </c>
      <c r="J78" s="245">
        <f t="shared" si="7"/>
        <v>23.756093284431429</v>
      </c>
      <c r="K78" s="54">
        <v>4.7257169266110903</v>
      </c>
      <c r="L78" s="56">
        <f t="shared" si="12"/>
        <v>6.9996433134335498E-2</v>
      </c>
    </row>
    <row r="79" spans="1:12" x14ac:dyDescent="0.2">
      <c r="A79" s="78">
        <f t="shared" si="13"/>
        <v>74</v>
      </c>
      <c r="B79" s="57" t="s">
        <v>570</v>
      </c>
      <c r="C79" s="57">
        <v>235.6</v>
      </c>
      <c r="D79" s="57"/>
      <c r="E79" s="57"/>
      <c r="F79" s="57">
        <f t="shared" si="8"/>
        <v>235.6</v>
      </c>
      <c r="G79" s="56">
        <f t="shared" si="9"/>
        <v>2.5696507881662121E-3</v>
      </c>
      <c r="H79" s="54">
        <f t="shared" si="10"/>
        <v>9.4563149004516607</v>
      </c>
      <c r="I79" s="54">
        <f t="shared" si="11"/>
        <v>2.0803892780993656</v>
      </c>
      <c r="J79" s="245">
        <f t="shared" si="7"/>
        <v>4.1324096114973754</v>
      </c>
      <c r="K79" s="54">
        <v>0.84919449920644718</v>
      </c>
      <c r="L79" s="56">
        <f t="shared" si="12"/>
        <v>7.0111665064748946E-2</v>
      </c>
    </row>
    <row r="80" spans="1:12" x14ac:dyDescent="0.2">
      <c r="A80" s="78">
        <f t="shared" si="13"/>
        <v>75</v>
      </c>
      <c r="B80" s="57" t="s">
        <v>571</v>
      </c>
      <c r="C80" s="57">
        <v>666.3</v>
      </c>
      <c r="D80" s="57">
        <v>58.1</v>
      </c>
      <c r="E80" s="57"/>
      <c r="F80" s="57">
        <f t="shared" si="8"/>
        <v>724.4</v>
      </c>
      <c r="G80" s="56">
        <f t="shared" si="9"/>
        <v>7.9009126950237863E-3</v>
      </c>
      <c r="H80" s="54">
        <f t="shared" si="10"/>
        <v>29.075358717687532</v>
      </c>
      <c r="I80" s="54">
        <f t="shared" si="11"/>
        <v>6.3965789178912571</v>
      </c>
      <c r="J80" s="245">
        <f t="shared" si="7"/>
        <v>12.705931759629452</v>
      </c>
      <c r="K80" s="54">
        <v>2.401605665625024</v>
      </c>
      <c r="L80" s="56">
        <f t="shared" si="12"/>
        <v>6.9822577389333618E-2</v>
      </c>
    </row>
    <row r="81" spans="1:12" x14ac:dyDescent="0.2">
      <c r="A81" s="78">
        <f t="shared" si="13"/>
        <v>76</v>
      </c>
      <c r="B81" s="57" t="s">
        <v>572</v>
      </c>
      <c r="C81" s="57">
        <v>574.5</v>
      </c>
      <c r="D81" s="57"/>
      <c r="E81" s="57"/>
      <c r="F81" s="57">
        <f t="shared" si="8"/>
        <v>574.5</v>
      </c>
      <c r="G81" s="56">
        <f t="shared" si="9"/>
        <v>6.2659778344715143E-3</v>
      </c>
      <c r="H81" s="54">
        <f t="shared" si="10"/>
        <v>23.058798430855173</v>
      </c>
      <c r="I81" s="54">
        <f t="shared" si="11"/>
        <v>5.0729356547881386</v>
      </c>
      <c r="J81" s="245">
        <f t="shared" si="7"/>
        <v>10.07669491428371</v>
      </c>
      <c r="K81" s="54">
        <v>2.070722579771239</v>
      </c>
      <c r="L81" s="56">
        <f t="shared" si="12"/>
        <v>7.0111665064748932E-2</v>
      </c>
    </row>
    <row r="82" spans="1:12" x14ac:dyDescent="0.2">
      <c r="A82" s="78">
        <f t="shared" si="13"/>
        <v>77</v>
      </c>
      <c r="B82" s="57" t="s">
        <v>573</v>
      </c>
      <c r="C82" s="57">
        <v>656.4</v>
      </c>
      <c r="D82" s="57">
        <v>40.5</v>
      </c>
      <c r="E82" s="57"/>
      <c r="F82" s="57">
        <f t="shared" si="8"/>
        <v>696.9</v>
      </c>
      <c r="G82" s="56">
        <f t="shared" si="9"/>
        <v>7.6009746785782387E-3</v>
      </c>
      <c r="H82" s="54">
        <f t="shared" si="10"/>
        <v>27.971586817167918</v>
      </c>
      <c r="I82" s="54">
        <f t="shared" si="11"/>
        <v>6.1537490997769417</v>
      </c>
      <c r="J82" s="245">
        <f t="shared" si="7"/>
        <v>12.223583439102381</v>
      </c>
      <c r="K82" s="54">
        <v>2.3659221955819691</v>
      </c>
      <c r="L82" s="56">
        <f t="shared" si="12"/>
        <v>6.9902197663408258E-2</v>
      </c>
    </row>
    <row r="83" spans="1:12" x14ac:dyDescent="0.2">
      <c r="A83" s="78">
        <f t="shared" si="13"/>
        <v>78</v>
      </c>
      <c r="B83" s="57" t="s">
        <v>575</v>
      </c>
      <c r="C83" s="57">
        <v>560.6</v>
      </c>
      <c r="D83" s="57"/>
      <c r="E83" s="57">
        <v>38.4</v>
      </c>
      <c r="F83" s="57">
        <f t="shared" si="8"/>
        <v>599</v>
      </c>
      <c r="G83" s="56">
        <f t="shared" si="9"/>
        <v>6.5331953400320922E-3</v>
      </c>
      <c r="H83" s="54">
        <f t="shared" si="10"/>
        <v>24.042158851318099</v>
      </c>
      <c r="I83" s="54">
        <f t="shared" si="11"/>
        <v>5.2892749472899823</v>
      </c>
      <c r="J83" s="245">
        <f t="shared" si="7"/>
        <v>10.50642341802601</v>
      </c>
      <c r="K83" s="54">
        <v>2.0206215460744241</v>
      </c>
      <c r="L83" s="56">
        <f t="shared" si="12"/>
        <v>6.9880598936074317E-2</v>
      </c>
    </row>
    <row r="84" spans="1:12" x14ac:dyDescent="0.2">
      <c r="A84" s="78">
        <f t="shared" si="13"/>
        <v>79</v>
      </c>
      <c r="B84" s="57" t="s">
        <v>576</v>
      </c>
      <c r="C84" s="57">
        <v>494.5</v>
      </c>
      <c r="D84" s="57"/>
      <c r="E84" s="57"/>
      <c r="F84" s="57">
        <f t="shared" si="8"/>
        <v>494.5</v>
      </c>
      <c r="G84" s="56">
        <f t="shared" si="9"/>
        <v>5.3934308775390148E-3</v>
      </c>
      <c r="H84" s="54">
        <f t="shared" si="10"/>
        <v>19.847825629343575</v>
      </c>
      <c r="I84" s="54">
        <f t="shared" si="11"/>
        <v>4.3665216384555867</v>
      </c>
      <c r="J84" s="245">
        <f t="shared" si="7"/>
        <v>8.6734998000231425</v>
      </c>
      <c r="K84" s="54">
        <v>1.7823713066960447</v>
      </c>
      <c r="L84" s="56">
        <f t="shared" si="12"/>
        <v>7.0111665064748932E-2</v>
      </c>
    </row>
    <row r="85" spans="1:12" x14ac:dyDescent="0.2">
      <c r="A85" s="78">
        <f t="shared" si="13"/>
        <v>80</v>
      </c>
      <c r="B85" s="57" t="s">
        <v>577</v>
      </c>
      <c r="C85" s="57">
        <v>719.5</v>
      </c>
      <c r="D85" s="57">
        <v>20.3</v>
      </c>
      <c r="E85" s="57"/>
      <c r="F85" s="57">
        <f t="shared" si="8"/>
        <v>739.8</v>
      </c>
      <c r="G85" s="56">
        <f t="shared" si="9"/>
        <v>8.0688779842332924E-3</v>
      </c>
      <c r="H85" s="54">
        <f t="shared" si="10"/>
        <v>29.693470981978518</v>
      </c>
      <c r="I85" s="54">
        <f t="shared" si="11"/>
        <v>6.532563616035274</v>
      </c>
      <c r="J85" s="245">
        <f t="shared" si="7"/>
        <v>12.976046819124612</v>
      </c>
      <c r="K85" s="54">
        <v>2.5933592622200288</v>
      </c>
      <c r="L85" s="56">
        <f t="shared" si="12"/>
        <v>7.0012761123761064E-2</v>
      </c>
    </row>
    <row r="86" spans="1:12" x14ac:dyDescent="0.2">
      <c r="A86" s="78">
        <f t="shared" si="13"/>
        <v>81</v>
      </c>
      <c r="B86" s="57" t="s">
        <v>578</v>
      </c>
      <c r="C86" s="57">
        <v>673</v>
      </c>
      <c r="D86" s="57">
        <v>43.4</v>
      </c>
      <c r="E86" s="57"/>
      <c r="F86" s="57">
        <f t="shared" si="8"/>
        <v>716.4</v>
      </c>
      <c r="G86" s="56">
        <f t="shared" si="9"/>
        <v>7.8136579993305366E-3</v>
      </c>
      <c r="H86" s="54">
        <f t="shared" si="10"/>
        <v>28.754261437536375</v>
      </c>
      <c r="I86" s="54">
        <f t="shared" si="11"/>
        <v>6.3259375162580023</v>
      </c>
      <c r="J86" s="245">
        <f t="shared" si="7"/>
        <v>12.565612248203395</v>
      </c>
      <c r="K86" s="54">
        <v>2.425755084745072</v>
      </c>
      <c r="L86" s="56">
        <f t="shared" si="12"/>
        <v>6.9893308607960419E-2</v>
      </c>
    </row>
    <row r="87" spans="1:12" x14ac:dyDescent="0.2">
      <c r="A87" s="78">
        <f t="shared" si="13"/>
        <v>82</v>
      </c>
      <c r="B87" s="57" t="s">
        <v>579</v>
      </c>
      <c r="C87" s="57">
        <v>628.5</v>
      </c>
      <c r="D87" s="57"/>
      <c r="E87" s="57"/>
      <c r="F87" s="57">
        <f t="shared" si="8"/>
        <v>628.5</v>
      </c>
      <c r="G87" s="56">
        <f t="shared" si="9"/>
        <v>6.8549470304009518E-3</v>
      </c>
      <c r="H87" s="54">
        <f t="shared" si="10"/>
        <v>25.226205071875501</v>
      </c>
      <c r="I87" s="54">
        <f t="shared" si="11"/>
        <v>5.54976511581261</v>
      </c>
      <c r="J87" s="245">
        <f t="shared" si="7"/>
        <v>11.023851616409594</v>
      </c>
      <c r="K87" s="54">
        <v>2.2653596890969951</v>
      </c>
      <c r="L87" s="56">
        <f t="shared" si="12"/>
        <v>7.0111665064748932E-2</v>
      </c>
    </row>
    <row r="88" spans="1:12" x14ac:dyDescent="0.2">
      <c r="A88" s="78">
        <f t="shared" si="13"/>
        <v>83</v>
      </c>
      <c r="B88" s="57" t="s">
        <v>580</v>
      </c>
      <c r="C88" s="57">
        <v>1817.4</v>
      </c>
      <c r="D88" s="57">
        <v>90.8</v>
      </c>
      <c r="E88" s="57"/>
      <c r="F88" s="57">
        <f t="shared" si="8"/>
        <v>1908.2</v>
      </c>
      <c r="G88" s="56">
        <f t="shared" si="9"/>
        <v>2.0812426290232455E-2</v>
      </c>
      <c r="H88" s="54">
        <f t="shared" si="10"/>
        <v>76.589728748055435</v>
      </c>
      <c r="I88" s="54">
        <f t="shared" si="11"/>
        <v>16.849740324572196</v>
      </c>
      <c r="J88" s="245">
        <f t="shared" si="7"/>
        <v>33.469711462900229</v>
      </c>
      <c r="K88" s="54">
        <v>6.5506200460857258</v>
      </c>
      <c r="L88" s="56">
        <f t="shared" si="12"/>
        <v>6.9940153328589036E-2</v>
      </c>
    </row>
    <row r="89" spans="1:12" x14ac:dyDescent="0.2">
      <c r="A89" s="78">
        <f t="shared" si="13"/>
        <v>84</v>
      </c>
      <c r="B89" s="57" t="s">
        <v>581</v>
      </c>
      <c r="C89" s="57">
        <v>872.9</v>
      </c>
      <c r="D89" s="57"/>
      <c r="E89" s="57">
        <v>66</v>
      </c>
      <c r="F89" s="57">
        <f t="shared" si="8"/>
        <v>938.9</v>
      </c>
      <c r="G89" s="56">
        <f t="shared" si="9"/>
        <v>1.0240429223299052E-2</v>
      </c>
      <c r="H89" s="54">
        <f t="shared" si="10"/>
        <v>37.684779541740511</v>
      </c>
      <c r="I89" s="54">
        <f t="shared" si="11"/>
        <v>8.2906514991829123</v>
      </c>
      <c r="J89" s="245">
        <f t="shared" si="7"/>
        <v>16.468248659740603</v>
      </c>
      <c r="K89" s="54">
        <v>3.1462728283417136</v>
      </c>
      <c r="L89" s="56">
        <f t="shared" si="12"/>
        <v>6.985829431143438E-2</v>
      </c>
    </row>
    <row r="90" spans="1:12" x14ac:dyDescent="0.2">
      <c r="A90" s="78">
        <f t="shared" si="13"/>
        <v>85</v>
      </c>
      <c r="B90" s="57" t="s">
        <v>582</v>
      </c>
      <c r="C90" s="57">
        <v>583.5</v>
      </c>
      <c r="D90" s="57"/>
      <c r="E90" s="57"/>
      <c r="F90" s="57">
        <f t="shared" si="8"/>
        <v>583.5</v>
      </c>
      <c r="G90" s="56">
        <f t="shared" si="9"/>
        <v>6.3641393671264208E-3</v>
      </c>
      <c r="H90" s="54">
        <f t="shared" si="10"/>
        <v>23.420032871025228</v>
      </c>
      <c r="I90" s="54">
        <f t="shared" si="11"/>
        <v>5.15240723162555</v>
      </c>
      <c r="J90" s="245">
        <f t="shared" si="7"/>
        <v>10.234554364638024</v>
      </c>
      <c r="K90" s="54">
        <v>2.1031620979921986</v>
      </c>
      <c r="L90" s="56">
        <f t="shared" si="12"/>
        <v>7.0111665064748932E-2</v>
      </c>
    </row>
    <row r="91" spans="1:12" x14ac:dyDescent="0.2">
      <c r="A91" s="78">
        <f t="shared" si="13"/>
        <v>86</v>
      </c>
      <c r="B91" s="57" t="s">
        <v>583</v>
      </c>
      <c r="C91" s="57">
        <v>288.43</v>
      </c>
      <c r="D91" s="57"/>
      <c r="E91" s="57"/>
      <c r="F91" s="57">
        <f t="shared" si="8"/>
        <v>288.43</v>
      </c>
      <c r="G91" s="56">
        <f t="shared" si="9"/>
        <v>3.1458589848505115E-3</v>
      </c>
      <c r="H91" s="54">
        <f t="shared" si="10"/>
        <v>11.576761064249883</v>
      </c>
      <c r="I91" s="54">
        <f t="shared" si="11"/>
        <v>2.5468874341349741</v>
      </c>
      <c r="J91" s="245">
        <f t="shared" si="7"/>
        <v>5.0590445850771992</v>
      </c>
      <c r="K91" s="54">
        <v>1.0396144711634785</v>
      </c>
      <c r="L91" s="56">
        <f t="shared" si="12"/>
        <v>7.0111665064748932E-2</v>
      </c>
    </row>
    <row r="92" spans="1:12" x14ac:dyDescent="0.2">
      <c r="A92" s="78">
        <f t="shared" si="13"/>
        <v>87</v>
      </c>
      <c r="B92" s="57" t="s">
        <v>584</v>
      </c>
      <c r="C92" s="57">
        <v>539.6</v>
      </c>
      <c r="D92" s="57"/>
      <c r="E92" s="57"/>
      <c r="F92" s="57">
        <f t="shared" si="8"/>
        <v>539.6</v>
      </c>
      <c r="G92" s="56">
        <f t="shared" si="9"/>
        <v>5.8853292245097119E-3</v>
      </c>
      <c r="H92" s="54">
        <f t="shared" si="10"/>
        <v>21.658011546195741</v>
      </c>
      <c r="I92" s="54">
        <f t="shared" si="11"/>
        <v>4.7647625401630629</v>
      </c>
      <c r="J92" s="245">
        <f t="shared" si="7"/>
        <v>9.4645510456875392</v>
      </c>
      <c r="K92" s="54">
        <v>1.9449293368921854</v>
      </c>
      <c r="L92" s="56">
        <f t="shared" si="12"/>
        <v>7.0111665064748946E-2</v>
      </c>
    </row>
    <row r="93" spans="1:12" x14ac:dyDescent="0.2">
      <c r="A93" s="78">
        <f t="shared" si="13"/>
        <v>88</v>
      </c>
      <c r="B93" s="57" t="s">
        <v>585</v>
      </c>
      <c r="C93" s="57">
        <v>2006.4</v>
      </c>
      <c r="D93" s="57"/>
      <c r="E93" s="57"/>
      <c r="F93" s="57">
        <f t="shared" si="8"/>
        <v>2006.4</v>
      </c>
      <c r="G93" s="56">
        <f t="shared" si="9"/>
        <v>2.1883477679867099E-2</v>
      </c>
      <c r="H93" s="54">
        <f t="shared" si="10"/>
        <v>80.531197861910925</v>
      </c>
      <c r="I93" s="54">
        <f t="shared" si="11"/>
        <v>17.716863529620404</v>
      </c>
      <c r="J93" s="245">
        <f t="shared" si="7"/>
        <v>35.192133465655075</v>
      </c>
      <c r="K93" s="54">
        <v>7.2318499287258735</v>
      </c>
      <c r="L93" s="56">
        <f t="shared" si="12"/>
        <v>7.0111665064748932E-2</v>
      </c>
    </row>
    <row r="94" spans="1:12" x14ac:dyDescent="0.2">
      <c r="A94" s="78">
        <f t="shared" si="13"/>
        <v>89</v>
      </c>
      <c r="B94" s="57" t="s">
        <v>586</v>
      </c>
      <c r="C94" s="57">
        <v>3433.2</v>
      </c>
      <c r="D94" s="57">
        <v>78</v>
      </c>
      <c r="E94" s="57"/>
      <c r="F94" s="57">
        <f t="shared" si="8"/>
        <v>3511.2</v>
      </c>
      <c r="G94" s="56">
        <f t="shared" si="9"/>
        <v>3.8296085939767417E-2</v>
      </c>
      <c r="H94" s="54">
        <f t="shared" si="10"/>
        <v>140.92959625834411</v>
      </c>
      <c r="I94" s="54">
        <f t="shared" si="11"/>
        <v>31.004511176835702</v>
      </c>
      <c r="J94" s="245">
        <f t="shared" si="7"/>
        <v>61.586233564896375</v>
      </c>
      <c r="K94" s="54">
        <v>12.374594884021962</v>
      </c>
      <c r="L94" s="56">
        <f t="shared" si="12"/>
        <v>7.0031594863322569E-2</v>
      </c>
    </row>
    <row r="95" spans="1:12" x14ac:dyDescent="0.2">
      <c r="A95" s="78">
        <f t="shared" si="13"/>
        <v>90</v>
      </c>
      <c r="B95" s="57" t="s">
        <v>587</v>
      </c>
      <c r="C95" s="57">
        <v>416.5</v>
      </c>
      <c r="D95" s="57"/>
      <c r="E95" s="57">
        <v>27.3</v>
      </c>
      <c r="F95" s="57">
        <f t="shared" si="8"/>
        <v>443.8</v>
      </c>
      <c r="G95" s="56">
        <f t="shared" si="9"/>
        <v>4.8404542435830427E-3</v>
      </c>
      <c r="H95" s="54">
        <f t="shared" si="10"/>
        <v>17.812871616385596</v>
      </c>
      <c r="I95" s="54">
        <f t="shared" si="11"/>
        <v>3.9188317556048311</v>
      </c>
      <c r="J95" s="245">
        <f t="shared" si="7"/>
        <v>7.7842248963605059</v>
      </c>
      <c r="K95" s="54">
        <v>1.5012288154477302</v>
      </c>
      <c r="L95" s="56">
        <f t="shared" si="12"/>
        <v>6.9889943857139841E-2</v>
      </c>
    </row>
    <row r="96" spans="1:12" x14ac:dyDescent="0.2">
      <c r="A96" s="78">
        <f t="shared" si="13"/>
        <v>91</v>
      </c>
      <c r="B96" s="57" t="s">
        <v>588</v>
      </c>
      <c r="C96" s="57">
        <v>514.9</v>
      </c>
      <c r="D96" s="57">
        <v>88.2</v>
      </c>
      <c r="E96" s="57"/>
      <c r="F96" s="57">
        <f t="shared" si="8"/>
        <v>603.1</v>
      </c>
      <c r="G96" s="56">
        <f t="shared" si="9"/>
        <v>6.5779133715748832E-3</v>
      </c>
      <c r="H96" s="54">
        <f t="shared" si="10"/>
        <v>24.206721207395571</v>
      </c>
      <c r="I96" s="54">
        <f t="shared" si="11"/>
        <v>5.3254786656270259</v>
      </c>
      <c r="J96" s="245">
        <f t="shared" si="7"/>
        <v>10.578337167631865</v>
      </c>
      <c r="K96" s="54">
        <v>1.8559008813302191</v>
      </c>
      <c r="L96" s="56">
        <f t="shared" si="12"/>
        <v>6.9584543064143065E-2</v>
      </c>
    </row>
    <row r="97" spans="1:12" x14ac:dyDescent="0.2">
      <c r="A97" s="78">
        <f t="shared" si="13"/>
        <v>92</v>
      </c>
      <c r="B97" s="57" t="s">
        <v>589</v>
      </c>
      <c r="C97" s="57">
        <v>368.8</v>
      </c>
      <c r="D97" s="57">
        <v>30.4</v>
      </c>
      <c r="E97" s="57"/>
      <c r="F97" s="57">
        <f t="shared" si="8"/>
        <v>399.2</v>
      </c>
      <c r="G97" s="56">
        <f t="shared" si="9"/>
        <v>4.3540093150931745E-3</v>
      </c>
      <c r="H97" s="54">
        <f t="shared" si="10"/>
        <v>16.02275427954288</v>
      </c>
      <c r="I97" s="54">
        <f t="shared" si="11"/>
        <v>3.5250059414994337</v>
      </c>
      <c r="J97" s="245">
        <f t="shared" si="7"/>
        <v>7.0019436201602385</v>
      </c>
      <c r="K97" s="54">
        <v>1.3292993688766457</v>
      </c>
      <c r="L97" s="56">
        <f t="shared" si="12"/>
        <v>6.983718238997795E-2</v>
      </c>
    </row>
    <row r="98" spans="1:12" x14ac:dyDescent="0.2">
      <c r="A98" s="78">
        <f t="shared" si="13"/>
        <v>93</v>
      </c>
      <c r="B98" s="57" t="s">
        <v>590</v>
      </c>
      <c r="C98" s="57">
        <v>939.1</v>
      </c>
      <c r="D98" s="57"/>
      <c r="E98" s="57"/>
      <c r="F98" s="57">
        <f t="shared" si="8"/>
        <v>939.1</v>
      </c>
      <c r="G98" s="56">
        <f t="shared" si="9"/>
        <v>1.0242610590691382E-2</v>
      </c>
      <c r="H98" s="54">
        <f t="shared" si="10"/>
        <v>37.69280697374429</v>
      </c>
      <c r="I98" s="54">
        <f t="shared" si="11"/>
        <v>8.2924175342237429</v>
      </c>
      <c r="J98" s="245">
        <f t="shared" si="7"/>
        <v>16.471756647526256</v>
      </c>
      <c r="K98" s="54">
        <v>3.3848835068114371</v>
      </c>
      <c r="L98" s="56">
        <f t="shared" si="12"/>
        <v>7.0111665064748932E-2</v>
      </c>
    </row>
    <row r="99" spans="1:12" x14ac:dyDescent="0.2">
      <c r="A99" s="78">
        <f t="shared" si="13"/>
        <v>94</v>
      </c>
      <c r="B99" s="57" t="s">
        <v>591</v>
      </c>
      <c r="C99" s="57">
        <v>455.8</v>
      </c>
      <c r="D99" s="57"/>
      <c r="E99" s="57"/>
      <c r="F99" s="57">
        <f t="shared" si="8"/>
        <v>455.8</v>
      </c>
      <c r="G99" s="56">
        <f t="shared" si="9"/>
        <v>4.9713362871229181E-3</v>
      </c>
      <c r="H99" s="54">
        <f t="shared" si="10"/>
        <v>18.294517536612339</v>
      </c>
      <c r="I99" s="54">
        <f t="shared" si="11"/>
        <v>4.0247938580547151</v>
      </c>
      <c r="J99" s="245">
        <f t="shared" si="7"/>
        <v>7.9947041634995921</v>
      </c>
      <c r="K99" s="54">
        <v>1.6428813783459195</v>
      </c>
      <c r="L99" s="56">
        <f t="shared" si="12"/>
        <v>7.0111665064748932E-2</v>
      </c>
    </row>
    <row r="100" spans="1:12" x14ac:dyDescent="0.2">
      <c r="A100" s="78">
        <f t="shared" si="13"/>
        <v>95</v>
      </c>
      <c r="B100" s="57" t="s">
        <v>592</v>
      </c>
      <c r="C100" s="57">
        <v>592.29999999999995</v>
      </c>
      <c r="D100" s="57"/>
      <c r="E100" s="57"/>
      <c r="F100" s="57">
        <f t="shared" si="8"/>
        <v>592.29999999999995</v>
      </c>
      <c r="G100" s="56">
        <f t="shared" si="9"/>
        <v>6.4601195323889951E-3</v>
      </c>
      <c r="H100" s="54">
        <f t="shared" si="10"/>
        <v>23.773239879191504</v>
      </c>
      <c r="I100" s="54">
        <f t="shared" si="11"/>
        <v>5.2301127734221309</v>
      </c>
      <c r="J100" s="245">
        <f t="shared" si="7"/>
        <v>10.388905827206687</v>
      </c>
      <c r="K100" s="54">
        <v>2.1348807380304695</v>
      </c>
      <c r="L100" s="56">
        <f t="shared" si="12"/>
        <v>7.0111665064748932E-2</v>
      </c>
    </row>
    <row r="101" spans="1:12" x14ac:dyDescent="0.2">
      <c r="A101" s="78">
        <f t="shared" si="13"/>
        <v>96</v>
      </c>
      <c r="B101" s="57" t="s">
        <v>593</v>
      </c>
      <c r="C101" s="57">
        <v>636.6</v>
      </c>
      <c r="D101" s="57"/>
      <c r="E101" s="57"/>
      <c r="F101" s="57">
        <f t="shared" si="8"/>
        <v>636.6</v>
      </c>
      <c r="G101" s="56">
        <f t="shared" si="9"/>
        <v>6.9432924097903677E-3</v>
      </c>
      <c r="H101" s="54">
        <f t="shared" si="10"/>
        <v>25.551316068028552</v>
      </c>
      <c r="I101" s="54">
        <f t="shared" si="11"/>
        <v>5.621289534966281</v>
      </c>
      <c r="J101" s="245">
        <f t="shared" si="7"/>
        <v>11.165925121728478</v>
      </c>
      <c r="K101" s="54">
        <v>2.2945552554958586</v>
      </c>
      <c r="L101" s="56">
        <f t="shared" si="12"/>
        <v>7.0111665064748932E-2</v>
      </c>
    </row>
    <row r="102" spans="1:12" x14ac:dyDescent="0.2">
      <c r="A102" s="78">
        <f t="shared" si="13"/>
        <v>97</v>
      </c>
      <c r="B102" s="57" t="s">
        <v>594</v>
      </c>
      <c r="C102" s="57">
        <v>335</v>
      </c>
      <c r="D102" s="57"/>
      <c r="E102" s="57">
        <v>55.3</v>
      </c>
      <c r="F102" s="57">
        <f t="shared" si="8"/>
        <v>390.3</v>
      </c>
      <c r="G102" s="56">
        <f t="shared" si="9"/>
        <v>4.256938466134434E-3</v>
      </c>
      <c r="H102" s="54">
        <f t="shared" si="10"/>
        <v>15.665533555374717</v>
      </c>
      <c r="I102" s="54">
        <f t="shared" si="11"/>
        <v>3.4464173821824375</v>
      </c>
      <c r="J102" s="245">
        <f t="shared" si="7"/>
        <v>6.8458381636987511</v>
      </c>
      <c r="K102" s="54">
        <v>1.2074709560023762</v>
      </c>
      <c r="L102" s="56">
        <f t="shared" si="12"/>
        <v>6.9600973756746815E-2</v>
      </c>
    </row>
    <row r="103" spans="1:12" x14ac:dyDescent="0.2">
      <c r="A103" s="78">
        <f t="shared" si="13"/>
        <v>98</v>
      </c>
      <c r="B103" s="57" t="s">
        <v>595</v>
      </c>
      <c r="C103" s="57">
        <v>784</v>
      </c>
      <c r="D103" s="57"/>
      <c r="E103" s="57"/>
      <c r="F103" s="57">
        <f t="shared" si="8"/>
        <v>784</v>
      </c>
      <c r="G103" s="56">
        <f t="shared" si="9"/>
        <v>8.5509601779384988E-3</v>
      </c>
      <c r="H103" s="54">
        <f t="shared" si="10"/>
        <v>31.467533454813676</v>
      </c>
      <c r="I103" s="54">
        <f t="shared" si="11"/>
        <v>6.9228573600590089</v>
      </c>
      <c r="J103" s="245">
        <f t="shared" si="7"/>
        <v>13.751312119753576</v>
      </c>
      <c r="K103" s="54">
        <v>2.8258424761369039</v>
      </c>
      <c r="L103" s="56">
        <f t="shared" si="12"/>
        <v>7.0111665064748946E-2</v>
      </c>
    </row>
    <row r="104" spans="1:12" x14ac:dyDescent="0.2">
      <c r="A104" s="78">
        <f t="shared" si="13"/>
        <v>99</v>
      </c>
      <c r="B104" s="57" t="s">
        <v>596</v>
      </c>
      <c r="C104" s="57">
        <v>324.2</v>
      </c>
      <c r="D104" s="57"/>
      <c r="E104" s="57">
        <v>31.1</v>
      </c>
      <c r="F104" s="57">
        <f t="shared" si="8"/>
        <v>355.3</v>
      </c>
      <c r="G104" s="56">
        <f t="shared" si="9"/>
        <v>3.8751991724764651E-3</v>
      </c>
      <c r="H104" s="54">
        <f t="shared" si="10"/>
        <v>14.260732954713392</v>
      </c>
      <c r="I104" s="54">
        <f t="shared" si="11"/>
        <v>3.1373612500369461</v>
      </c>
      <c r="J104" s="245">
        <f t="shared" si="7"/>
        <v>6.2319403012097521</v>
      </c>
      <c r="K104" s="54">
        <v>1.1685435341372246</v>
      </c>
      <c r="L104" s="56">
        <f t="shared" si="12"/>
        <v>6.9796166732612755E-2</v>
      </c>
    </row>
    <row r="105" spans="1:12" x14ac:dyDescent="0.2">
      <c r="A105" s="78">
        <f t="shared" si="13"/>
        <v>100</v>
      </c>
      <c r="B105" s="57" t="s">
        <v>597</v>
      </c>
      <c r="C105" s="57">
        <v>767.05</v>
      </c>
      <c r="D105" s="57"/>
      <c r="E105" s="57"/>
      <c r="F105" s="57">
        <f t="shared" si="8"/>
        <v>767.05</v>
      </c>
      <c r="G105" s="56">
        <f t="shared" si="9"/>
        <v>8.3660892914384239E-3</v>
      </c>
      <c r="H105" s="54">
        <f t="shared" si="10"/>
        <v>30.7872085924934</v>
      </c>
      <c r="I105" s="54">
        <f t="shared" si="11"/>
        <v>6.7731858903485476</v>
      </c>
      <c r="J105" s="245">
        <f t="shared" si="7"/>
        <v>13.454010154919615</v>
      </c>
      <c r="K105" s="54">
        <v>2.7647480501540969</v>
      </c>
      <c r="L105" s="56">
        <f t="shared" si="12"/>
        <v>7.0111665064748932E-2</v>
      </c>
    </row>
    <row r="106" spans="1:12" x14ac:dyDescent="0.2">
      <c r="A106" s="78">
        <f t="shared" si="13"/>
        <v>101</v>
      </c>
      <c r="B106" s="57" t="s">
        <v>598</v>
      </c>
      <c r="C106" s="57">
        <v>364.8</v>
      </c>
      <c r="D106" s="57"/>
      <c r="E106" s="57"/>
      <c r="F106" s="57">
        <f t="shared" si="8"/>
        <v>364.8</v>
      </c>
      <c r="G106" s="56">
        <f t="shared" si="9"/>
        <v>3.9788141236121993E-3</v>
      </c>
      <c r="H106" s="54">
        <f t="shared" si="10"/>
        <v>14.642035974892893</v>
      </c>
      <c r="I106" s="54">
        <f t="shared" si="11"/>
        <v>3.2212479144764368</v>
      </c>
      <c r="J106" s="245">
        <f t="shared" si="7"/>
        <v>6.3985697210281947</v>
      </c>
      <c r="K106" s="54">
        <v>1.3148818052228859</v>
      </c>
      <c r="L106" s="56">
        <f t="shared" si="12"/>
        <v>7.0111665064748932E-2</v>
      </c>
    </row>
    <row r="107" spans="1:12" x14ac:dyDescent="0.2">
      <c r="A107" s="78">
        <f t="shared" si="13"/>
        <v>102</v>
      </c>
      <c r="B107" s="57" t="s">
        <v>599</v>
      </c>
      <c r="C107" s="57">
        <v>638.5</v>
      </c>
      <c r="D107" s="57">
        <v>25.4</v>
      </c>
      <c r="E107" s="57"/>
      <c r="F107" s="57">
        <f t="shared" si="8"/>
        <v>663.9</v>
      </c>
      <c r="G107" s="56">
        <f t="shared" si="9"/>
        <v>7.2410490588435831E-3</v>
      </c>
      <c r="H107" s="54">
        <f t="shared" si="10"/>
        <v>26.647060536544387</v>
      </c>
      <c r="I107" s="54">
        <f t="shared" si="11"/>
        <v>5.8623533180397649</v>
      </c>
      <c r="J107" s="245">
        <f t="shared" si="7"/>
        <v>11.644765454469898</v>
      </c>
      <c r="K107" s="54">
        <v>2.3014035982313943</v>
      </c>
      <c r="L107" s="56">
        <f t="shared" si="12"/>
        <v>6.9973765487702136E-2</v>
      </c>
    </row>
    <row r="108" spans="1:12" x14ac:dyDescent="0.2">
      <c r="A108" s="78">
        <f t="shared" si="13"/>
        <v>103</v>
      </c>
      <c r="B108" s="57" t="s">
        <v>600</v>
      </c>
      <c r="C108" s="57">
        <v>939.5</v>
      </c>
      <c r="D108" s="57"/>
      <c r="E108" s="57"/>
      <c r="F108" s="57">
        <f t="shared" si="8"/>
        <v>939.5</v>
      </c>
      <c r="G108" s="56">
        <f t="shared" si="9"/>
        <v>1.0246973325476045E-2</v>
      </c>
      <c r="H108" s="54">
        <f t="shared" si="10"/>
        <v>37.708861837751847</v>
      </c>
      <c r="I108" s="54">
        <f t="shared" si="11"/>
        <v>8.295949604305406</v>
      </c>
      <c r="J108" s="245">
        <f t="shared" si="7"/>
        <v>16.478772623097559</v>
      </c>
      <c r="K108" s="54">
        <v>3.386325263176813</v>
      </c>
      <c r="L108" s="56">
        <f t="shared" si="12"/>
        <v>7.0111665064748946E-2</v>
      </c>
    </row>
    <row r="109" spans="1:12" x14ac:dyDescent="0.2">
      <c r="A109" s="78">
        <f t="shared" si="13"/>
        <v>104</v>
      </c>
      <c r="B109" s="57" t="s">
        <v>601</v>
      </c>
      <c r="C109" s="57">
        <v>804.7</v>
      </c>
      <c r="D109" s="57"/>
      <c r="E109" s="57"/>
      <c r="F109" s="57">
        <f t="shared" si="8"/>
        <v>804.7</v>
      </c>
      <c r="G109" s="56">
        <f t="shared" si="9"/>
        <v>8.7767317030447833E-3</v>
      </c>
      <c r="H109" s="54">
        <f t="shared" si="10"/>
        <v>32.298372667204802</v>
      </c>
      <c r="I109" s="54">
        <f t="shared" si="11"/>
        <v>7.1056419867850567</v>
      </c>
      <c r="J109" s="245">
        <f t="shared" si="7"/>
        <v>14.114388855568498</v>
      </c>
      <c r="K109" s="54">
        <v>2.9004533680451106</v>
      </c>
      <c r="L109" s="56">
        <f t="shared" si="12"/>
        <v>7.0111665064748932E-2</v>
      </c>
    </row>
    <row r="110" spans="1:12" x14ac:dyDescent="0.2">
      <c r="A110" s="78">
        <f t="shared" si="13"/>
        <v>105</v>
      </c>
      <c r="B110" s="57" t="s">
        <v>602</v>
      </c>
      <c r="C110" s="57">
        <v>683.2</v>
      </c>
      <c r="D110" s="57"/>
      <c r="E110" s="57"/>
      <c r="F110" s="57">
        <f t="shared" si="8"/>
        <v>683.2</v>
      </c>
      <c r="G110" s="56">
        <f t="shared" si="9"/>
        <v>7.4515510122035496E-3</v>
      </c>
      <c r="H110" s="54">
        <f t="shared" si="10"/>
        <v>27.421707724909062</v>
      </c>
      <c r="I110" s="54">
        <f t="shared" si="11"/>
        <v>6.0327756994799939</v>
      </c>
      <c r="J110" s="245">
        <f t="shared" si="7"/>
        <v>11.983286275785261</v>
      </c>
      <c r="K110" s="54">
        <v>2.4625198720621593</v>
      </c>
      <c r="L110" s="56">
        <f t="shared" si="12"/>
        <v>7.0111665064748932E-2</v>
      </c>
    </row>
    <row r="111" spans="1:12" x14ac:dyDescent="0.2">
      <c r="A111" s="78">
        <f t="shared" si="13"/>
        <v>106</v>
      </c>
      <c r="B111" s="57" t="s">
        <v>603</v>
      </c>
      <c r="C111" s="57">
        <v>367.7</v>
      </c>
      <c r="D111" s="57">
        <v>41.3</v>
      </c>
      <c r="E111" s="57"/>
      <c r="F111" s="57">
        <f t="shared" si="8"/>
        <v>409</v>
      </c>
      <c r="G111" s="56">
        <f t="shared" si="9"/>
        <v>4.4608963173174056E-3</v>
      </c>
      <c r="H111" s="54">
        <f t="shared" si="10"/>
        <v>16.416098447728054</v>
      </c>
      <c r="I111" s="54">
        <f t="shared" si="11"/>
        <v>3.6115416585001716</v>
      </c>
      <c r="J111" s="245">
        <f t="shared" si="7"/>
        <v>7.1738350216571591</v>
      </c>
      <c r="K111" s="54">
        <v>1.3253345388718618</v>
      </c>
      <c r="L111" s="56">
        <f t="shared" si="12"/>
        <v>6.9747700896716974E-2</v>
      </c>
    </row>
    <row r="112" spans="1:12" x14ac:dyDescent="0.2">
      <c r="A112" s="78">
        <f t="shared" si="13"/>
        <v>107</v>
      </c>
      <c r="B112" s="57" t="s">
        <v>604</v>
      </c>
      <c r="C112" s="57">
        <v>417.4</v>
      </c>
      <c r="D112" s="57"/>
      <c r="E112" s="57"/>
      <c r="F112" s="57">
        <f t="shared" si="8"/>
        <v>417.4</v>
      </c>
      <c r="G112" s="56">
        <f t="shared" si="9"/>
        <v>4.5525137477953181E-3</v>
      </c>
      <c r="H112" s="54">
        <f t="shared" si="10"/>
        <v>16.753250591886772</v>
      </c>
      <c r="I112" s="54">
        <f t="shared" si="11"/>
        <v>3.6857151302150899</v>
      </c>
      <c r="J112" s="245">
        <f t="shared" si="7"/>
        <v>7.3211705086545198</v>
      </c>
      <c r="K112" s="54">
        <v>1.5044727672698262</v>
      </c>
      <c r="L112" s="56">
        <f t="shared" si="12"/>
        <v>7.0111665064748932E-2</v>
      </c>
    </row>
    <row r="113" spans="1:12" x14ac:dyDescent="0.2">
      <c r="A113" s="78">
        <f t="shared" si="13"/>
        <v>108</v>
      </c>
      <c r="B113" s="57" t="s">
        <v>605</v>
      </c>
      <c r="C113" s="57">
        <v>250.6</v>
      </c>
      <c r="D113" s="57"/>
      <c r="E113" s="57"/>
      <c r="F113" s="57">
        <f t="shared" si="8"/>
        <v>250.6</v>
      </c>
      <c r="G113" s="56">
        <f t="shared" si="9"/>
        <v>2.7332533425910555E-3</v>
      </c>
      <c r="H113" s="54">
        <f t="shared" si="10"/>
        <v>10.058372300735085</v>
      </c>
      <c r="I113" s="54">
        <f t="shared" si="11"/>
        <v>2.2128419061617186</v>
      </c>
      <c r="J113" s="245">
        <f t="shared" si="7"/>
        <v>4.3955086954212321</v>
      </c>
      <c r="K113" s="54">
        <v>0.9032603629080459</v>
      </c>
      <c r="L113" s="56">
        <f t="shared" si="12"/>
        <v>7.0111665064748932E-2</v>
      </c>
    </row>
    <row r="114" spans="1:12" x14ac:dyDescent="0.2">
      <c r="A114" s="78">
        <f t="shared" si="13"/>
        <v>109</v>
      </c>
      <c r="B114" s="57" t="s">
        <v>606</v>
      </c>
      <c r="C114" s="57">
        <v>362.9</v>
      </c>
      <c r="D114" s="57"/>
      <c r="E114" s="57"/>
      <c r="F114" s="57">
        <f t="shared" si="8"/>
        <v>362.9</v>
      </c>
      <c r="G114" s="56">
        <f t="shared" si="9"/>
        <v>3.9580911333850525E-3</v>
      </c>
      <c r="H114" s="54">
        <f t="shared" si="10"/>
        <v>14.565775370856993</v>
      </c>
      <c r="I114" s="54">
        <f t="shared" si="11"/>
        <v>3.2044705815885384</v>
      </c>
      <c r="J114" s="245">
        <f t="shared" si="7"/>
        <v>6.3652438370645061</v>
      </c>
      <c r="K114" s="54">
        <v>1.30803346248735</v>
      </c>
      <c r="L114" s="56">
        <f t="shared" si="12"/>
        <v>7.0111665064748946E-2</v>
      </c>
    </row>
    <row r="115" spans="1:12" x14ac:dyDescent="0.2">
      <c r="A115" s="78">
        <f t="shared" si="13"/>
        <v>110</v>
      </c>
      <c r="B115" s="57" t="s">
        <v>607</v>
      </c>
      <c r="C115" s="57">
        <v>270.2</v>
      </c>
      <c r="D115" s="57"/>
      <c r="E115" s="57"/>
      <c r="F115" s="57">
        <f t="shared" si="8"/>
        <v>270.2</v>
      </c>
      <c r="G115" s="56">
        <f t="shared" si="9"/>
        <v>2.9470273470395183E-3</v>
      </c>
      <c r="H115" s="54">
        <f t="shared" si="10"/>
        <v>10.845060637105428</v>
      </c>
      <c r="I115" s="54">
        <f t="shared" si="11"/>
        <v>2.385913340163194</v>
      </c>
      <c r="J115" s="245">
        <f t="shared" si="7"/>
        <v>4.7392914984150725</v>
      </c>
      <c r="K115" s="54">
        <v>0.97390642481146872</v>
      </c>
      <c r="L115" s="56">
        <f t="shared" si="12"/>
        <v>7.0111665064748946E-2</v>
      </c>
    </row>
    <row r="116" spans="1:12" x14ac:dyDescent="0.2">
      <c r="A116" s="78">
        <f t="shared" si="13"/>
        <v>111</v>
      </c>
      <c r="B116" s="57" t="s">
        <v>608</v>
      </c>
      <c r="C116" s="57">
        <v>1561.8</v>
      </c>
      <c r="D116" s="57"/>
      <c r="E116" s="57"/>
      <c r="F116" s="57">
        <f t="shared" si="8"/>
        <v>1561.8</v>
      </c>
      <c r="G116" s="56">
        <f t="shared" si="9"/>
        <v>1.7034297966714729E-2</v>
      </c>
      <c r="H116" s="54">
        <f t="shared" si="10"/>
        <v>62.686216517510204</v>
      </c>
      <c r="I116" s="54">
        <f t="shared" si="11"/>
        <v>13.790967633852246</v>
      </c>
      <c r="J116" s="245">
        <f t="shared" si="7"/>
        <v>27.39387661815196</v>
      </c>
      <c r="K116" s="54">
        <v>5.62933772861048</v>
      </c>
      <c r="L116" s="56">
        <f t="shared" si="12"/>
        <v>7.0111665064748946E-2</v>
      </c>
    </row>
    <row r="117" spans="1:12" x14ac:dyDescent="0.2">
      <c r="A117" s="78">
        <f t="shared" si="13"/>
        <v>112</v>
      </c>
      <c r="B117" s="57" t="s">
        <v>610</v>
      </c>
      <c r="C117" s="57">
        <v>468.9</v>
      </c>
      <c r="D117" s="57"/>
      <c r="E117" s="57"/>
      <c r="F117" s="57">
        <f t="shared" si="8"/>
        <v>468.9</v>
      </c>
      <c r="G117" s="56">
        <f t="shared" si="9"/>
        <v>5.1142158513206148E-3</v>
      </c>
      <c r="H117" s="54">
        <f t="shared" si="10"/>
        <v>18.820314332859862</v>
      </c>
      <c r="I117" s="54">
        <f t="shared" si="11"/>
        <v>4.1404691532291693</v>
      </c>
      <c r="J117" s="245">
        <f t="shared" si="7"/>
        <v>8.2244773634597603</v>
      </c>
      <c r="K117" s="54">
        <v>1.6900988993119823</v>
      </c>
      <c r="L117" s="56">
        <f t="shared" si="12"/>
        <v>7.0111665064748932E-2</v>
      </c>
    </row>
    <row r="118" spans="1:12" x14ac:dyDescent="0.2">
      <c r="A118" s="78">
        <f t="shared" si="13"/>
        <v>113</v>
      </c>
      <c r="B118" s="57" t="s">
        <v>611</v>
      </c>
      <c r="C118" s="57">
        <v>1267.5999999999999</v>
      </c>
      <c r="D118" s="57"/>
      <c r="E118" s="57">
        <v>90.9</v>
      </c>
      <c r="F118" s="57">
        <f t="shared" si="8"/>
        <v>1358.5</v>
      </c>
      <c r="G118" s="56">
        <f t="shared" si="9"/>
        <v>1.4816938012410012E-2</v>
      </c>
      <c r="H118" s="54">
        <f t="shared" si="10"/>
        <v>54.526331885668846</v>
      </c>
      <c r="I118" s="54">
        <f t="shared" si="11"/>
        <v>11.995793014847147</v>
      </c>
      <c r="J118" s="245">
        <f t="shared" si="7"/>
        <v>23.828007034037284</v>
      </c>
      <c r="K118" s="54">
        <v>4.5689259218764526</v>
      </c>
      <c r="L118" s="56">
        <f t="shared" si="12"/>
        <v>6.987048793259458E-2</v>
      </c>
    </row>
    <row r="119" spans="1:12" x14ac:dyDescent="0.2">
      <c r="A119" s="78">
        <f t="shared" si="13"/>
        <v>114</v>
      </c>
      <c r="B119" s="57" t="s">
        <v>612</v>
      </c>
      <c r="C119" s="57">
        <v>1398.4</v>
      </c>
      <c r="D119" s="57"/>
      <c r="E119" s="57"/>
      <c r="F119" s="57">
        <f t="shared" si="8"/>
        <v>1398.4</v>
      </c>
      <c r="G119" s="56">
        <f t="shared" si="9"/>
        <v>1.5252120807180098E-2</v>
      </c>
      <c r="H119" s="54">
        <f t="shared" si="10"/>
        <v>56.127804570422761</v>
      </c>
      <c r="I119" s="54">
        <f t="shared" si="11"/>
        <v>12.348117005493007</v>
      </c>
      <c r="J119" s="245">
        <f t="shared" si="7"/>
        <v>24.527850597274746</v>
      </c>
      <c r="K119" s="54">
        <v>5.0403802533543969</v>
      </c>
      <c r="L119" s="56">
        <f t="shared" si="12"/>
        <v>7.0111665064748932E-2</v>
      </c>
    </row>
    <row r="120" spans="1:12" x14ac:dyDescent="0.2">
      <c r="A120" s="78">
        <f t="shared" si="13"/>
        <v>115</v>
      </c>
      <c r="B120" s="57" t="s">
        <v>613</v>
      </c>
      <c r="C120" s="57">
        <v>270.39999999999998</v>
      </c>
      <c r="D120" s="57"/>
      <c r="E120" s="57"/>
      <c r="F120" s="57">
        <f t="shared" si="8"/>
        <v>270.39999999999998</v>
      </c>
      <c r="G120" s="56">
        <f t="shared" si="9"/>
        <v>2.9492087144318492E-3</v>
      </c>
      <c r="H120" s="54">
        <f t="shared" si="10"/>
        <v>10.853088069109205</v>
      </c>
      <c r="I120" s="54">
        <f t="shared" si="11"/>
        <v>2.3876793752040251</v>
      </c>
      <c r="J120" s="245">
        <f t="shared" si="7"/>
        <v>4.742799486200723</v>
      </c>
      <c r="K120" s="54">
        <v>0.97462730299415656</v>
      </c>
      <c r="L120" s="56">
        <f t="shared" si="12"/>
        <v>7.0111665064748932E-2</v>
      </c>
    </row>
    <row r="121" spans="1:12" x14ac:dyDescent="0.2">
      <c r="A121" s="78">
        <f t="shared" si="13"/>
        <v>116</v>
      </c>
      <c r="B121" s="57" t="s">
        <v>614</v>
      </c>
      <c r="C121" s="57">
        <v>450.5</v>
      </c>
      <c r="D121" s="57">
        <v>29.8</v>
      </c>
      <c r="E121" s="57"/>
      <c r="F121" s="57">
        <f t="shared" si="8"/>
        <v>480.3</v>
      </c>
      <c r="G121" s="56">
        <f t="shared" si="9"/>
        <v>5.2385537926834961E-3</v>
      </c>
      <c r="H121" s="54">
        <f t="shared" si="10"/>
        <v>19.277877957075265</v>
      </c>
      <c r="I121" s="54">
        <f t="shared" si="11"/>
        <v>4.2411331505565588</v>
      </c>
      <c r="J121" s="245">
        <f t="shared" si="7"/>
        <v>8.4244326672418914</v>
      </c>
      <c r="K121" s="54">
        <v>1.6237781065046879</v>
      </c>
      <c r="L121" s="56">
        <f t="shared" si="12"/>
        <v>6.988803223272623E-2</v>
      </c>
    </row>
    <row r="122" spans="1:12" x14ac:dyDescent="0.2">
      <c r="A122" s="78">
        <f t="shared" si="13"/>
        <v>117</v>
      </c>
      <c r="B122" s="57" t="s">
        <v>615</v>
      </c>
      <c r="C122" s="57">
        <v>830.9</v>
      </c>
      <c r="D122" s="57">
        <v>89.8</v>
      </c>
      <c r="E122" s="57"/>
      <c r="F122" s="57">
        <f t="shared" si="8"/>
        <v>920.69999999999993</v>
      </c>
      <c r="G122" s="56">
        <f t="shared" si="9"/>
        <v>1.0041924790596906E-2</v>
      </c>
      <c r="H122" s="54">
        <f t="shared" si="10"/>
        <v>36.954283229396616</v>
      </c>
      <c r="I122" s="54">
        <f t="shared" si="11"/>
        <v>8.1299423104672552</v>
      </c>
      <c r="J122" s="245">
        <f t="shared" si="7"/>
        <v>16.149021771246321</v>
      </c>
      <c r="K122" s="54">
        <v>2.9948884099772366</v>
      </c>
      <c r="L122" s="56">
        <f t="shared" si="12"/>
        <v>6.9760112654596973E-2</v>
      </c>
    </row>
    <row r="123" spans="1:12" x14ac:dyDescent="0.2">
      <c r="A123" s="78">
        <f t="shared" si="13"/>
        <v>118</v>
      </c>
      <c r="B123" s="57" t="s">
        <v>2120</v>
      </c>
      <c r="C123" s="79">
        <v>549.29999999999995</v>
      </c>
      <c r="D123" s="57">
        <v>73.599999999999994</v>
      </c>
      <c r="E123" s="57"/>
      <c r="F123" s="57">
        <f t="shared" si="8"/>
        <v>622.9</v>
      </c>
      <c r="G123" s="56">
        <f t="shared" si="9"/>
        <v>6.7938687434156769E-3</v>
      </c>
      <c r="H123" s="54">
        <f t="shared" si="10"/>
        <v>25.001436975769693</v>
      </c>
      <c r="I123" s="54">
        <f t="shared" si="11"/>
        <v>5.5003161346693323</v>
      </c>
      <c r="J123" s="245">
        <f t="shared" si="7"/>
        <v>10.925627958411356</v>
      </c>
      <c r="K123" s="54">
        <v>1.9798919287525527</v>
      </c>
      <c r="L123" s="56">
        <f t="shared" si="12"/>
        <v>6.9685781020393217E-2</v>
      </c>
    </row>
    <row r="124" spans="1:12" x14ac:dyDescent="0.2">
      <c r="A124" s="78">
        <f t="shared" si="13"/>
        <v>119</v>
      </c>
      <c r="B124" s="57" t="s">
        <v>2121</v>
      </c>
      <c r="C124" s="57">
        <v>473.9</v>
      </c>
      <c r="D124" s="57"/>
      <c r="E124" s="57"/>
      <c r="F124" s="57">
        <f t="shared" si="8"/>
        <v>473.9</v>
      </c>
      <c r="G124" s="56">
        <f t="shared" si="9"/>
        <v>5.1687500361288956E-3</v>
      </c>
      <c r="H124" s="54">
        <f t="shared" si="10"/>
        <v>19.021000132954335</v>
      </c>
      <c r="I124" s="54">
        <f t="shared" si="11"/>
        <v>4.1846200292499534</v>
      </c>
      <c r="J124" s="245">
        <f t="shared" si="7"/>
        <v>8.3121770581010441</v>
      </c>
      <c r="K124" s="54">
        <v>1.7081208538791819</v>
      </c>
      <c r="L124" s="56">
        <f t="shared" si="12"/>
        <v>7.0111665064748918E-2</v>
      </c>
    </row>
    <row r="125" spans="1:12" x14ac:dyDescent="0.2">
      <c r="A125" s="78">
        <f t="shared" si="13"/>
        <v>120</v>
      </c>
      <c r="B125" s="57" t="s">
        <v>2122</v>
      </c>
      <c r="C125" s="57">
        <v>696.4</v>
      </c>
      <c r="D125" s="57">
        <v>43.5</v>
      </c>
      <c r="E125" s="57"/>
      <c r="F125" s="57">
        <f t="shared" si="8"/>
        <v>739.9</v>
      </c>
      <c r="G125" s="56">
        <f t="shared" si="9"/>
        <v>8.0699686679294586E-3</v>
      </c>
      <c r="H125" s="54">
        <f t="shared" si="10"/>
        <v>29.697484697980407</v>
      </c>
      <c r="I125" s="54">
        <f t="shared" si="11"/>
        <v>6.5334466335556893</v>
      </c>
      <c r="J125" s="245">
        <f t="shared" si="7"/>
        <v>12.977800813017438</v>
      </c>
      <c r="K125" s="54">
        <v>2.5100978321195662</v>
      </c>
      <c r="L125" s="56">
        <f t="shared" si="12"/>
        <v>6.9899756692354514E-2</v>
      </c>
    </row>
    <row r="126" spans="1:12" x14ac:dyDescent="0.2">
      <c r="A126" s="78">
        <f t="shared" si="13"/>
        <v>121</v>
      </c>
      <c r="B126" s="57" t="s">
        <v>2123</v>
      </c>
      <c r="C126" s="57">
        <v>774.6</v>
      </c>
      <c r="D126" s="57">
        <v>49.5</v>
      </c>
      <c r="E126" s="57"/>
      <c r="F126" s="57">
        <f t="shared" si="8"/>
        <v>824.1</v>
      </c>
      <c r="G126" s="56">
        <f t="shared" si="9"/>
        <v>8.9883243401009151E-3</v>
      </c>
      <c r="H126" s="54">
        <f t="shared" si="10"/>
        <v>33.07703357157137</v>
      </c>
      <c r="I126" s="54">
        <f t="shared" si="11"/>
        <v>7.276947385745701</v>
      </c>
      <c r="J126" s="245">
        <f t="shared" si="7"/>
        <v>14.454663670776689</v>
      </c>
      <c r="K126" s="54">
        <v>2.7919612015505688</v>
      </c>
      <c r="L126" s="56">
        <f t="shared" si="12"/>
        <v>6.9895165428521214E-2</v>
      </c>
    </row>
    <row r="127" spans="1:12" x14ac:dyDescent="0.2">
      <c r="A127" s="78">
        <f t="shared" si="13"/>
        <v>122</v>
      </c>
      <c r="B127" s="57" t="s">
        <v>2124</v>
      </c>
      <c r="C127" s="57">
        <v>360</v>
      </c>
      <c r="D127" s="57"/>
      <c r="E127" s="57"/>
      <c r="F127" s="57">
        <f t="shared" si="8"/>
        <v>360</v>
      </c>
      <c r="G127" s="56">
        <f t="shared" si="9"/>
        <v>3.9264613061962489E-3</v>
      </c>
      <c r="H127" s="54">
        <f t="shared" si="10"/>
        <v>14.449377606802196</v>
      </c>
      <c r="I127" s="54">
        <f t="shared" si="11"/>
        <v>3.1788630734964833</v>
      </c>
      <c r="J127" s="245">
        <f t="shared" si="7"/>
        <v>6.3143780141725596</v>
      </c>
      <c r="K127" s="54">
        <v>1.2975807288383743</v>
      </c>
      <c r="L127" s="56">
        <f t="shared" si="12"/>
        <v>7.0111665064748932E-2</v>
      </c>
    </row>
    <row r="128" spans="1:12" x14ac:dyDescent="0.2">
      <c r="A128" s="78">
        <f t="shared" si="13"/>
        <v>123</v>
      </c>
      <c r="B128" s="57" t="s">
        <v>2125</v>
      </c>
      <c r="C128" s="57">
        <v>304.8</v>
      </c>
      <c r="D128" s="57"/>
      <c r="E128" s="57"/>
      <c r="F128" s="57">
        <f t="shared" si="8"/>
        <v>304.8</v>
      </c>
      <c r="G128" s="56">
        <f t="shared" si="9"/>
        <v>3.3244039059128244E-3</v>
      </c>
      <c r="H128" s="54">
        <f t="shared" si="10"/>
        <v>12.233806373759194</v>
      </c>
      <c r="I128" s="54">
        <f t="shared" si="11"/>
        <v>2.6914374022270224</v>
      </c>
      <c r="J128" s="245">
        <f t="shared" si="7"/>
        <v>5.3461733853327678</v>
      </c>
      <c r="K128" s="54">
        <v>1.0986183504164904</v>
      </c>
      <c r="L128" s="56">
        <f t="shared" si="12"/>
        <v>7.0111665064748932E-2</v>
      </c>
    </row>
    <row r="129" spans="1:12" x14ac:dyDescent="0.2">
      <c r="A129" s="78">
        <f t="shared" si="13"/>
        <v>124</v>
      </c>
      <c r="B129" s="57" t="s">
        <v>2126</v>
      </c>
      <c r="C129" s="57">
        <v>821.7</v>
      </c>
      <c r="D129" s="57"/>
      <c r="E129" s="57"/>
      <c r="F129" s="57">
        <f t="shared" si="8"/>
        <v>821.7</v>
      </c>
      <c r="G129" s="56">
        <f t="shared" si="9"/>
        <v>8.9621479313929404E-3</v>
      </c>
      <c r="H129" s="54">
        <f t="shared" si="10"/>
        <v>32.980704387526018</v>
      </c>
      <c r="I129" s="54">
        <f t="shared" si="11"/>
        <v>7.2557549652557238</v>
      </c>
      <c r="J129" s="245">
        <f t="shared" si="7"/>
        <v>14.41256781734887</v>
      </c>
      <c r="K129" s="54">
        <v>2.9617280135735893</v>
      </c>
      <c r="L129" s="56">
        <f t="shared" si="12"/>
        <v>7.0111665064748946E-2</v>
      </c>
    </row>
    <row r="130" spans="1:12" x14ac:dyDescent="0.2">
      <c r="A130" s="78">
        <f t="shared" si="13"/>
        <v>125</v>
      </c>
      <c r="B130" s="57" t="s">
        <v>2127</v>
      </c>
      <c r="C130" s="57">
        <v>834.7</v>
      </c>
      <c r="D130" s="57"/>
      <c r="E130" s="57"/>
      <c r="F130" s="57">
        <f t="shared" si="8"/>
        <v>834.7</v>
      </c>
      <c r="G130" s="56">
        <f t="shared" si="9"/>
        <v>9.10393681189447E-3</v>
      </c>
      <c r="H130" s="54">
        <f t="shared" si="10"/>
        <v>33.502487467771651</v>
      </c>
      <c r="I130" s="54">
        <f t="shared" si="11"/>
        <v>7.3705472429097636</v>
      </c>
      <c r="J130" s="245">
        <f t="shared" si="7"/>
        <v>14.640587023416211</v>
      </c>
      <c r="K130" s="54">
        <v>3.0085850954483084</v>
      </c>
      <c r="L130" s="56">
        <f t="shared" si="12"/>
        <v>7.0111665064748932E-2</v>
      </c>
    </row>
    <row r="131" spans="1:12" x14ac:dyDescent="0.2">
      <c r="A131" s="78">
        <f t="shared" si="13"/>
        <v>126</v>
      </c>
      <c r="B131" s="57" t="s">
        <v>2128</v>
      </c>
      <c r="C131" s="57">
        <v>321.8</v>
      </c>
      <c r="D131" s="57"/>
      <c r="E131" s="57"/>
      <c r="F131" s="57">
        <f t="shared" si="8"/>
        <v>321.8</v>
      </c>
      <c r="G131" s="56">
        <f t="shared" si="9"/>
        <v>3.5098201342609807E-3</v>
      </c>
      <c r="H131" s="54">
        <f t="shared" si="10"/>
        <v>12.916138094080409</v>
      </c>
      <c r="I131" s="54">
        <f t="shared" si="11"/>
        <v>2.8415503806976901</v>
      </c>
      <c r="J131" s="245">
        <f t="shared" si="7"/>
        <v>5.6443523471131387</v>
      </c>
      <c r="K131" s="54">
        <v>1.1598929959449691</v>
      </c>
      <c r="L131" s="56">
        <f t="shared" si="12"/>
        <v>7.0111665064748932E-2</v>
      </c>
    </row>
    <row r="132" spans="1:12" x14ac:dyDescent="0.2">
      <c r="A132" s="78">
        <f t="shared" si="13"/>
        <v>127</v>
      </c>
      <c r="B132" s="57" t="s">
        <v>2129</v>
      </c>
      <c r="C132" s="57">
        <v>427</v>
      </c>
      <c r="D132" s="57"/>
      <c r="E132" s="57"/>
      <c r="F132" s="57">
        <f t="shared" si="8"/>
        <v>427</v>
      </c>
      <c r="G132" s="56">
        <f t="shared" si="9"/>
        <v>4.6572193826272179E-3</v>
      </c>
      <c r="H132" s="54">
        <f t="shared" si="10"/>
        <v>17.138567328068163</v>
      </c>
      <c r="I132" s="54">
        <f t="shared" si="11"/>
        <v>3.7704848121749959</v>
      </c>
      <c r="J132" s="245">
        <f t="shared" si="7"/>
        <v>7.4895539223657872</v>
      </c>
      <c r="K132" s="54">
        <v>1.5390749200388494</v>
      </c>
      <c r="L132" s="56">
        <f t="shared" si="12"/>
        <v>7.0111665064748932E-2</v>
      </c>
    </row>
    <row r="133" spans="1:12" x14ac:dyDescent="0.2">
      <c r="A133" s="78">
        <f t="shared" si="13"/>
        <v>128</v>
      </c>
      <c r="B133" s="57" t="s">
        <v>2130</v>
      </c>
      <c r="C133" s="57">
        <v>546.1</v>
      </c>
      <c r="D133" s="57"/>
      <c r="E133" s="57"/>
      <c r="F133" s="57">
        <f t="shared" ref="F133:F315" si="14">C133+D133+E133</f>
        <v>546.1</v>
      </c>
      <c r="G133" s="56">
        <f t="shared" si="9"/>
        <v>5.9562236647604776E-3</v>
      </c>
      <c r="H133" s="54">
        <f t="shared" si="10"/>
        <v>21.918903086318558</v>
      </c>
      <c r="I133" s="54">
        <f t="shared" ref="I133:I194" si="15">H133*0.22</f>
        <v>4.8221586789900828</v>
      </c>
      <c r="J133" s="245">
        <f t="shared" si="7"/>
        <v>9.5785606487212096</v>
      </c>
      <c r="K133" s="54">
        <v>1.968357877829545</v>
      </c>
      <c r="L133" s="56">
        <f t="shared" si="12"/>
        <v>7.0111665064748946E-2</v>
      </c>
    </row>
    <row r="134" spans="1:12" x14ac:dyDescent="0.2">
      <c r="A134" s="78">
        <f t="shared" si="13"/>
        <v>129</v>
      </c>
      <c r="B134" s="57" t="s">
        <v>2131</v>
      </c>
      <c r="C134" s="57">
        <v>912.32</v>
      </c>
      <c r="D134" s="57">
        <v>50</v>
      </c>
      <c r="E134" s="57"/>
      <c r="F134" s="57">
        <f t="shared" si="14"/>
        <v>962.32</v>
      </c>
      <c r="G134" s="56">
        <f t="shared" si="9"/>
        <v>1.0495867344941042E-2</v>
      </c>
      <c r="H134" s="54">
        <f t="shared" si="10"/>
        <v>38.624791829383035</v>
      </c>
      <c r="I134" s="54">
        <f t="shared" si="15"/>
        <v>8.497454202464267</v>
      </c>
      <c r="J134" s="245">
        <f t="shared" ref="J134:J197" si="16">H134*0.437</f>
        <v>16.879034029440387</v>
      </c>
      <c r="K134" s="54">
        <v>3.2883579181495159</v>
      </c>
      <c r="L134" s="56">
        <f t="shared" si="12"/>
        <v>6.9924388955271838E-2</v>
      </c>
    </row>
    <row r="135" spans="1:12" x14ac:dyDescent="0.2">
      <c r="A135" s="78">
        <f t="shared" si="13"/>
        <v>130</v>
      </c>
      <c r="B135" s="57" t="s">
        <v>2132</v>
      </c>
      <c r="C135" s="57">
        <v>1925.1</v>
      </c>
      <c r="D135" s="57"/>
      <c r="E135" s="57"/>
      <c r="F135" s="57">
        <f t="shared" si="14"/>
        <v>1925.1</v>
      </c>
      <c r="G135" s="56">
        <f t="shared" ref="G135:G198" si="17">3/$F$387*F135</f>
        <v>2.0996751834884444E-2</v>
      </c>
      <c r="H135" s="54">
        <f t="shared" ref="H135:H198" si="18">G135*3680</f>
        <v>77.268046752374758</v>
      </c>
      <c r="I135" s="54">
        <f t="shared" si="15"/>
        <v>16.998970285522446</v>
      </c>
      <c r="J135" s="245">
        <f t="shared" si="16"/>
        <v>33.766136430787768</v>
      </c>
      <c r="K135" s="54">
        <v>6.938812947463207</v>
      </c>
      <c r="L135" s="56">
        <f t="shared" ref="L135:L198" si="19">(H135+I135+J135+K135)/F135</f>
        <v>7.011166506474896E-2</v>
      </c>
    </row>
    <row r="136" spans="1:12" x14ac:dyDescent="0.2">
      <c r="A136" s="78">
        <f t="shared" ref="A136:A199" si="20">A135+1</f>
        <v>131</v>
      </c>
      <c r="B136" s="57" t="s">
        <v>2133</v>
      </c>
      <c r="C136" s="57">
        <v>770.9</v>
      </c>
      <c r="D136" s="57"/>
      <c r="E136" s="57"/>
      <c r="F136" s="57">
        <f t="shared" si="14"/>
        <v>770.9</v>
      </c>
      <c r="G136" s="56">
        <f t="shared" si="17"/>
        <v>8.4080806137408013E-3</v>
      </c>
      <c r="H136" s="54">
        <f t="shared" si="18"/>
        <v>30.94173665856615</v>
      </c>
      <c r="I136" s="54">
        <f t="shared" si="15"/>
        <v>6.8071820648845529</v>
      </c>
      <c r="J136" s="245">
        <f t="shared" si="16"/>
        <v>13.521538919793407</v>
      </c>
      <c r="K136" s="54">
        <v>2.7786249551708408</v>
      </c>
      <c r="L136" s="56">
        <f t="shared" si="19"/>
        <v>7.0111665064748932E-2</v>
      </c>
    </row>
    <row r="137" spans="1:12" x14ac:dyDescent="0.2">
      <c r="A137" s="78">
        <f t="shared" si="20"/>
        <v>132</v>
      </c>
      <c r="B137" s="57" t="s">
        <v>2134</v>
      </c>
      <c r="C137" s="57">
        <v>1461.8</v>
      </c>
      <c r="D137" s="57">
        <v>44.9</v>
      </c>
      <c r="E137" s="57"/>
      <c r="F137" s="57">
        <f t="shared" si="14"/>
        <v>1506.7</v>
      </c>
      <c r="G137" s="56">
        <f t="shared" si="17"/>
        <v>1.643333125012747E-2</v>
      </c>
      <c r="H137" s="54">
        <f t="shared" si="18"/>
        <v>60.474659000469089</v>
      </c>
      <c r="I137" s="54">
        <f t="shared" si="15"/>
        <v>13.3044249801032</v>
      </c>
      <c r="J137" s="245">
        <f t="shared" si="16"/>
        <v>26.427425983204991</v>
      </c>
      <c r="K137" s="54">
        <v>5.2688986372664877</v>
      </c>
      <c r="L137" s="56">
        <f t="shared" si="19"/>
        <v>7.0004253402166164E-2</v>
      </c>
    </row>
    <row r="138" spans="1:12" x14ac:dyDescent="0.2">
      <c r="A138" s="78">
        <f t="shared" si="20"/>
        <v>133</v>
      </c>
      <c r="B138" s="57" t="s">
        <v>2135</v>
      </c>
      <c r="C138" s="57">
        <v>583.6</v>
      </c>
      <c r="D138" s="57"/>
      <c r="E138" s="57"/>
      <c r="F138" s="57">
        <f t="shared" si="14"/>
        <v>583.6</v>
      </c>
      <c r="G138" s="56">
        <f t="shared" si="17"/>
        <v>6.365230050822587E-3</v>
      </c>
      <c r="H138" s="54">
        <f t="shared" si="18"/>
        <v>23.424046587027121</v>
      </c>
      <c r="I138" s="54">
        <f t="shared" si="15"/>
        <v>5.1532902491459662</v>
      </c>
      <c r="J138" s="245">
        <f t="shared" si="16"/>
        <v>10.236308358530852</v>
      </c>
      <c r="K138" s="54">
        <v>2.1035225370835424</v>
      </c>
      <c r="L138" s="56">
        <f t="shared" si="19"/>
        <v>7.0111665064748932E-2</v>
      </c>
    </row>
    <row r="139" spans="1:12" x14ac:dyDescent="0.2">
      <c r="A139" s="78">
        <f t="shared" si="20"/>
        <v>134</v>
      </c>
      <c r="B139" s="57" t="s">
        <v>2136</v>
      </c>
      <c r="C139" s="57">
        <v>399.2</v>
      </c>
      <c r="D139" s="57"/>
      <c r="E139" s="57"/>
      <c r="F139" s="57">
        <f t="shared" si="14"/>
        <v>399.2</v>
      </c>
      <c r="G139" s="56">
        <f t="shared" si="17"/>
        <v>4.3540093150931745E-3</v>
      </c>
      <c r="H139" s="54">
        <f t="shared" si="18"/>
        <v>16.02275427954288</v>
      </c>
      <c r="I139" s="54">
        <f t="shared" si="15"/>
        <v>3.5250059414994337</v>
      </c>
      <c r="J139" s="245">
        <f t="shared" si="16"/>
        <v>7.0019436201602385</v>
      </c>
      <c r="K139" s="54">
        <v>1.4388728526452195</v>
      </c>
      <c r="L139" s="56">
        <f t="shared" si="19"/>
        <v>7.0111665064748918E-2</v>
      </c>
    </row>
    <row r="140" spans="1:12" x14ac:dyDescent="0.2">
      <c r="A140" s="78">
        <f t="shared" si="20"/>
        <v>135</v>
      </c>
      <c r="B140" s="57" t="s">
        <v>2137</v>
      </c>
      <c r="C140" s="57">
        <v>408.5</v>
      </c>
      <c r="D140" s="57"/>
      <c r="E140" s="57">
        <v>16.100000000000001</v>
      </c>
      <c r="F140" s="57">
        <f t="shared" si="14"/>
        <v>424.6</v>
      </c>
      <c r="G140" s="56">
        <f t="shared" si="17"/>
        <v>4.6310429739192431E-3</v>
      </c>
      <c r="H140" s="54">
        <f t="shared" si="18"/>
        <v>17.042238144022814</v>
      </c>
      <c r="I140" s="54">
        <f t="shared" si="15"/>
        <v>3.7492923916850192</v>
      </c>
      <c r="J140" s="245">
        <f t="shared" si="16"/>
        <v>7.4474580689379701</v>
      </c>
      <c r="K140" s="54">
        <v>1.4723936881402109</v>
      </c>
      <c r="L140" s="56">
        <f t="shared" si="19"/>
        <v>6.9974993624083881E-2</v>
      </c>
    </row>
    <row r="141" spans="1:12" x14ac:dyDescent="0.2">
      <c r="A141" s="78">
        <f t="shared" si="20"/>
        <v>136</v>
      </c>
      <c r="B141" s="57" t="s">
        <v>2138</v>
      </c>
      <c r="C141" s="57">
        <v>744</v>
      </c>
      <c r="D141" s="57"/>
      <c r="E141" s="57">
        <v>108.9</v>
      </c>
      <c r="F141" s="57">
        <f t="shared" si="14"/>
        <v>852.9</v>
      </c>
      <c r="G141" s="56">
        <f t="shared" si="17"/>
        <v>9.3024412445966136E-3</v>
      </c>
      <c r="H141" s="54">
        <f t="shared" si="18"/>
        <v>34.232983780115539</v>
      </c>
      <c r="I141" s="54">
        <f t="shared" si="15"/>
        <v>7.5312564316254189</v>
      </c>
      <c r="J141" s="245">
        <f t="shared" si="16"/>
        <v>14.959813911910491</v>
      </c>
      <c r="K141" s="54">
        <v>2.6816668395993069</v>
      </c>
      <c r="L141" s="56">
        <f t="shared" si="19"/>
        <v>6.9651449130320967E-2</v>
      </c>
    </row>
    <row r="142" spans="1:12" x14ac:dyDescent="0.2">
      <c r="A142" s="78">
        <f t="shared" si="20"/>
        <v>137</v>
      </c>
      <c r="B142" s="57" t="s">
        <v>2139</v>
      </c>
      <c r="C142" s="57">
        <v>226.1</v>
      </c>
      <c r="D142" s="57"/>
      <c r="E142" s="57"/>
      <c r="F142" s="57">
        <f t="shared" si="14"/>
        <v>226.1</v>
      </c>
      <c r="G142" s="56">
        <f t="shared" si="17"/>
        <v>2.4660358370304776E-3</v>
      </c>
      <c r="H142" s="54">
        <f t="shared" si="18"/>
        <v>9.0750118802721573</v>
      </c>
      <c r="I142" s="54">
        <f t="shared" si="15"/>
        <v>1.9965026136598747</v>
      </c>
      <c r="J142" s="245">
        <f t="shared" si="16"/>
        <v>3.9657801916789328</v>
      </c>
      <c r="K142" s="54">
        <v>0.81495278552876782</v>
      </c>
      <c r="L142" s="56">
        <f t="shared" si="19"/>
        <v>7.0111665064748932E-2</v>
      </c>
    </row>
    <row r="143" spans="1:12" x14ac:dyDescent="0.2">
      <c r="A143" s="78">
        <f t="shared" si="20"/>
        <v>138</v>
      </c>
      <c r="B143" s="57" t="s">
        <v>2140</v>
      </c>
      <c r="C143" s="57">
        <v>481.6</v>
      </c>
      <c r="D143" s="57">
        <v>222</v>
      </c>
      <c r="E143" s="57"/>
      <c r="F143" s="57">
        <f t="shared" si="14"/>
        <v>703.6</v>
      </c>
      <c r="G143" s="56">
        <f t="shared" si="17"/>
        <v>7.6740504862213366E-3</v>
      </c>
      <c r="H143" s="54">
        <f t="shared" si="18"/>
        <v>28.24050578929452</v>
      </c>
      <c r="I143" s="54">
        <f t="shared" si="15"/>
        <v>6.2129112736447949</v>
      </c>
      <c r="J143" s="245">
        <f t="shared" si="16"/>
        <v>12.341101029921706</v>
      </c>
      <c r="K143" s="54">
        <v>1.7358746639126694</v>
      </c>
      <c r="L143" s="56">
        <f t="shared" si="19"/>
        <v>6.8974406988024012E-2</v>
      </c>
    </row>
    <row r="144" spans="1:12" x14ac:dyDescent="0.2">
      <c r="A144" s="78">
        <f t="shared" si="20"/>
        <v>139</v>
      </c>
      <c r="B144" s="57" t="s">
        <v>2141</v>
      </c>
      <c r="C144" s="57">
        <v>280.5</v>
      </c>
      <c r="D144" s="57">
        <v>98.9</v>
      </c>
      <c r="E144" s="57"/>
      <c r="F144" s="57">
        <f t="shared" si="14"/>
        <v>379.4</v>
      </c>
      <c r="G144" s="56">
        <f t="shared" si="17"/>
        <v>4.1380539432523799E-3</v>
      </c>
      <c r="H144" s="54">
        <f t="shared" si="18"/>
        <v>15.228038511168759</v>
      </c>
      <c r="I144" s="54">
        <f t="shared" si="15"/>
        <v>3.3501684724571268</v>
      </c>
      <c r="J144" s="245">
        <f t="shared" si="16"/>
        <v>6.6546528293807476</v>
      </c>
      <c r="K144" s="54">
        <v>1.0110316512199</v>
      </c>
      <c r="L144" s="56">
        <f t="shared" si="19"/>
        <v>6.9172091365910737E-2</v>
      </c>
    </row>
    <row r="145" spans="1:12" x14ac:dyDescent="0.2">
      <c r="A145" s="78">
        <f t="shared" si="20"/>
        <v>140</v>
      </c>
      <c r="B145" s="57" t="s">
        <v>2142</v>
      </c>
      <c r="C145" s="57">
        <v>206.6</v>
      </c>
      <c r="D145" s="57"/>
      <c r="E145" s="57">
        <v>28</v>
      </c>
      <c r="F145" s="57">
        <f t="shared" si="14"/>
        <v>234.6</v>
      </c>
      <c r="G145" s="56">
        <f t="shared" si="17"/>
        <v>2.5587439512045557E-3</v>
      </c>
      <c r="H145" s="54">
        <f t="shared" si="18"/>
        <v>9.4161777404327651</v>
      </c>
      <c r="I145" s="54">
        <f t="shared" si="15"/>
        <v>2.0715591028952085</v>
      </c>
      <c r="J145" s="245">
        <f t="shared" si="16"/>
        <v>4.1148696725691183</v>
      </c>
      <c r="K145" s="54">
        <v>0.7446671627166892</v>
      </c>
      <c r="L145" s="56">
        <f t="shared" si="19"/>
        <v>6.9681473480877151E-2</v>
      </c>
    </row>
    <row r="146" spans="1:12" x14ac:dyDescent="0.2">
      <c r="A146" s="78">
        <f t="shared" si="20"/>
        <v>141</v>
      </c>
      <c r="B146" s="57" t="s">
        <v>2143</v>
      </c>
      <c r="C146" s="57">
        <v>230.6</v>
      </c>
      <c r="D146" s="57"/>
      <c r="E146" s="57"/>
      <c r="F146" s="57">
        <f t="shared" si="14"/>
        <v>230.6</v>
      </c>
      <c r="G146" s="56">
        <f t="shared" si="17"/>
        <v>2.5151166033579309E-3</v>
      </c>
      <c r="H146" s="54">
        <f t="shared" si="18"/>
        <v>9.2556291003571864</v>
      </c>
      <c r="I146" s="54">
        <f t="shared" si="15"/>
        <v>2.0362384020785811</v>
      </c>
      <c r="J146" s="245">
        <f t="shared" si="16"/>
        <v>4.0447099168560907</v>
      </c>
      <c r="K146" s="54">
        <v>0.83117254463924761</v>
      </c>
      <c r="L146" s="56">
        <f t="shared" si="19"/>
        <v>7.0111665064748932E-2</v>
      </c>
    </row>
    <row r="147" spans="1:12" x14ac:dyDescent="0.2">
      <c r="A147" s="78">
        <f t="shared" si="20"/>
        <v>142</v>
      </c>
      <c r="B147" s="57" t="s">
        <v>2144</v>
      </c>
      <c r="C147" s="57">
        <v>305.60000000000002</v>
      </c>
      <c r="D147" s="57"/>
      <c r="E147" s="57">
        <v>165.3</v>
      </c>
      <c r="F147" s="57">
        <f t="shared" si="14"/>
        <v>470.90000000000003</v>
      </c>
      <c r="G147" s="56">
        <f t="shared" si="17"/>
        <v>5.1360295252439276E-3</v>
      </c>
      <c r="H147" s="54">
        <f t="shared" si="18"/>
        <v>18.900588652897653</v>
      </c>
      <c r="I147" s="54">
        <f t="shared" si="15"/>
        <v>4.1581295036374835</v>
      </c>
      <c r="J147" s="245">
        <f t="shared" si="16"/>
        <v>8.2595572413162746</v>
      </c>
      <c r="K147" s="54">
        <v>1.1015018631472422</v>
      </c>
      <c r="L147" s="56">
        <f t="shared" si="19"/>
        <v>6.8846415929069121E-2</v>
      </c>
    </row>
    <row r="148" spans="1:12" x14ac:dyDescent="0.2">
      <c r="A148" s="78">
        <f t="shared" si="20"/>
        <v>143</v>
      </c>
      <c r="B148" s="57" t="s">
        <v>2145</v>
      </c>
      <c r="C148" s="80">
        <v>2174.8000000000002</v>
      </c>
      <c r="D148" s="57"/>
      <c r="E148" s="57">
        <v>163.69999999999999</v>
      </c>
      <c r="F148" s="57">
        <f t="shared" si="14"/>
        <v>2338.5</v>
      </c>
      <c r="G148" s="56">
        <f t="shared" si="17"/>
        <v>2.5505638234833136E-2</v>
      </c>
      <c r="H148" s="54">
        <f t="shared" si="18"/>
        <v>93.860748704185937</v>
      </c>
      <c r="I148" s="54">
        <f t="shared" si="15"/>
        <v>20.649364714920907</v>
      </c>
      <c r="J148" s="245">
        <f t="shared" si="16"/>
        <v>41.017147183729257</v>
      </c>
      <c r="K148" s="54">
        <v>7.8388293585491571</v>
      </c>
      <c r="L148" s="56">
        <f t="shared" si="19"/>
        <v>6.9859349994178005E-2</v>
      </c>
    </row>
    <row r="149" spans="1:12" x14ac:dyDescent="0.2">
      <c r="A149" s="78">
        <f t="shared" si="20"/>
        <v>144</v>
      </c>
      <c r="B149" s="57" t="s">
        <v>2146</v>
      </c>
      <c r="C149" s="80">
        <v>308.60000000000002</v>
      </c>
      <c r="D149" s="57"/>
      <c r="E149" s="57"/>
      <c r="F149" s="57">
        <f t="shared" si="14"/>
        <v>308.60000000000002</v>
      </c>
      <c r="G149" s="56">
        <f t="shared" si="17"/>
        <v>3.3658498863671183E-3</v>
      </c>
      <c r="H149" s="54">
        <f t="shared" si="18"/>
        <v>12.386327581830995</v>
      </c>
      <c r="I149" s="54">
        <f t="shared" si="15"/>
        <v>2.7249920680028192</v>
      </c>
      <c r="J149" s="245">
        <f t="shared" si="16"/>
        <v>5.4128251532601448</v>
      </c>
      <c r="K149" s="54">
        <v>1.112315035887562</v>
      </c>
      <c r="L149" s="56">
        <f t="shared" si="19"/>
        <v>7.0111665064748932E-2</v>
      </c>
    </row>
    <row r="150" spans="1:12" x14ac:dyDescent="0.2">
      <c r="A150" s="78">
        <f t="shared" si="20"/>
        <v>145</v>
      </c>
      <c r="B150" s="57" t="s">
        <v>2147</v>
      </c>
      <c r="C150" s="57">
        <v>441.9</v>
      </c>
      <c r="D150" s="57"/>
      <c r="E150" s="57"/>
      <c r="F150" s="57">
        <f t="shared" si="14"/>
        <v>441.9</v>
      </c>
      <c r="G150" s="56">
        <f t="shared" si="17"/>
        <v>4.819731253355896E-3</v>
      </c>
      <c r="H150" s="54">
        <f t="shared" si="18"/>
        <v>17.736611012349698</v>
      </c>
      <c r="I150" s="54">
        <f t="shared" si="15"/>
        <v>3.9020544227169336</v>
      </c>
      <c r="J150" s="245">
        <f t="shared" si="16"/>
        <v>7.7508990123968182</v>
      </c>
      <c r="K150" s="54">
        <v>1.5927803446491042</v>
      </c>
      <c r="L150" s="56">
        <f t="shared" si="19"/>
        <v>7.0111665064748932E-2</v>
      </c>
    </row>
    <row r="151" spans="1:12" x14ac:dyDescent="0.2">
      <c r="A151" s="78">
        <f t="shared" si="20"/>
        <v>146</v>
      </c>
      <c r="B151" s="57" t="s">
        <v>2148</v>
      </c>
      <c r="C151" s="57">
        <v>358</v>
      </c>
      <c r="D151" s="57"/>
      <c r="E151" s="57"/>
      <c r="F151" s="57">
        <f t="shared" si="14"/>
        <v>358</v>
      </c>
      <c r="G151" s="56">
        <f t="shared" si="17"/>
        <v>3.9046476322729369E-3</v>
      </c>
      <c r="H151" s="54">
        <f t="shared" si="18"/>
        <v>14.369103286764409</v>
      </c>
      <c r="I151" s="54">
        <f t="shared" si="15"/>
        <v>3.1612027230881701</v>
      </c>
      <c r="J151" s="245">
        <f t="shared" si="16"/>
        <v>6.2792981363160463</v>
      </c>
      <c r="K151" s="54">
        <v>1.2903719470114945</v>
      </c>
      <c r="L151" s="56">
        <f t="shared" si="19"/>
        <v>7.0111665064748946E-2</v>
      </c>
    </row>
    <row r="152" spans="1:12" x14ac:dyDescent="0.2">
      <c r="A152" s="78">
        <f t="shared" si="20"/>
        <v>147</v>
      </c>
      <c r="B152" s="57" t="s">
        <v>2149</v>
      </c>
      <c r="C152" s="57">
        <v>438.7</v>
      </c>
      <c r="D152" s="57"/>
      <c r="E152" s="57"/>
      <c r="F152" s="57">
        <f t="shared" si="14"/>
        <v>438.7</v>
      </c>
      <c r="G152" s="56">
        <f t="shared" si="17"/>
        <v>4.7848293750785958E-3</v>
      </c>
      <c r="H152" s="54">
        <f t="shared" si="18"/>
        <v>17.608172100289231</v>
      </c>
      <c r="I152" s="54">
        <f t="shared" si="15"/>
        <v>3.8737978620636309</v>
      </c>
      <c r="J152" s="245">
        <f t="shared" si="16"/>
        <v>7.6947712078263937</v>
      </c>
      <c r="K152" s="54">
        <v>1.5812462937260967</v>
      </c>
      <c r="L152" s="56">
        <f t="shared" si="19"/>
        <v>7.0111665064748918E-2</v>
      </c>
    </row>
    <row r="153" spans="1:12" x14ac:dyDescent="0.2">
      <c r="A153" s="78">
        <f t="shared" si="20"/>
        <v>148</v>
      </c>
      <c r="B153" s="57" t="s">
        <v>2150</v>
      </c>
      <c r="C153" s="57">
        <v>378.9</v>
      </c>
      <c r="D153" s="57"/>
      <c r="E153" s="57"/>
      <c r="F153" s="57">
        <f t="shared" si="14"/>
        <v>378.9</v>
      </c>
      <c r="G153" s="56">
        <f t="shared" si="17"/>
        <v>4.1326005247715519E-3</v>
      </c>
      <c r="H153" s="54">
        <f t="shared" si="18"/>
        <v>15.207969931159312</v>
      </c>
      <c r="I153" s="54">
        <f t="shared" si="15"/>
        <v>3.3457533848550485</v>
      </c>
      <c r="J153" s="245">
        <f t="shared" si="16"/>
        <v>6.6458828599166191</v>
      </c>
      <c r="K153" s="54">
        <v>1.3657037171023889</v>
      </c>
      <c r="L153" s="56">
        <f t="shared" si="19"/>
        <v>7.0111665064748918E-2</v>
      </c>
    </row>
    <row r="154" spans="1:12" x14ac:dyDescent="0.2">
      <c r="A154" s="78">
        <f t="shared" si="20"/>
        <v>149</v>
      </c>
      <c r="B154" s="57" t="s">
        <v>2151</v>
      </c>
      <c r="C154" s="57">
        <v>243.9</v>
      </c>
      <c r="D154" s="57">
        <v>16.2</v>
      </c>
      <c r="E154" s="57">
        <v>35.6</v>
      </c>
      <c r="F154" s="57">
        <f t="shared" si="14"/>
        <v>295.70000000000005</v>
      </c>
      <c r="G154" s="56">
        <f t="shared" si="17"/>
        <v>3.2251516895617531E-3</v>
      </c>
      <c r="H154" s="54">
        <f t="shared" si="18"/>
        <v>11.868558217587251</v>
      </c>
      <c r="I154" s="54">
        <f t="shared" si="15"/>
        <v>2.6110828078691952</v>
      </c>
      <c r="J154" s="245">
        <f t="shared" si="16"/>
        <v>5.1865599410856289</v>
      </c>
      <c r="K154" s="54">
        <v>0.87911094378799859</v>
      </c>
      <c r="L154" s="56">
        <f t="shared" si="19"/>
        <v>6.9480256714000918E-2</v>
      </c>
    </row>
    <row r="155" spans="1:12" x14ac:dyDescent="0.2">
      <c r="A155" s="78">
        <f t="shared" si="20"/>
        <v>150</v>
      </c>
      <c r="B155" s="57" t="s">
        <v>2152</v>
      </c>
      <c r="C155" s="57">
        <v>699.2</v>
      </c>
      <c r="D155" s="57"/>
      <c r="E155" s="57"/>
      <c r="F155" s="57">
        <f t="shared" si="14"/>
        <v>699.2</v>
      </c>
      <c r="G155" s="56">
        <f t="shared" si="17"/>
        <v>7.626060403590049E-3</v>
      </c>
      <c r="H155" s="54">
        <f t="shared" si="18"/>
        <v>28.06390228521138</v>
      </c>
      <c r="I155" s="54">
        <f t="shared" si="15"/>
        <v>6.1740585027465036</v>
      </c>
      <c r="J155" s="245">
        <f t="shared" si="16"/>
        <v>12.263925298637373</v>
      </c>
      <c r="K155" s="54">
        <v>2.5201901266771984</v>
      </c>
      <c r="L155" s="56">
        <f t="shared" si="19"/>
        <v>7.0111665064748932E-2</v>
      </c>
    </row>
    <row r="156" spans="1:12" x14ac:dyDescent="0.2">
      <c r="A156" s="78">
        <f t="shared" si="20"/>
        <v>151</v>
      </c>
      <c r="B156" s="57" t="s">
        <v>2153</v>
      </c>
      <c r="C156" s="57">
        <v>765.5</v>
      </c>
      <c r="D156" s="57"/>
      <c r="E156" s="57"/>
      <c r="F156" s="57">
        <f t="shared" si="14"/>
        <v>765.5</v>
      </c>
      <c r="G156" s="56">
        <f t="shared" si="17"/>
        <v>8.3491836941478586E-3</v>
      </c>
      <c r="H156" s="54">
        <f t="shared" si="18"/>
        <v>30.72499599446412</v>
      </c>
      <c r="I156" s="54">
        <f t="shared" si="15"/>
        <v>6.7594991187821067</v>
      </c>
      <c r="J156" s="245">
        <f t="shared" si="16"/>
        <v>13.426823249580821</v>
      </c>
      <c r="K156" s="54">
        <v>2.7591612442382654</v>
      </c>
      <c r="L156" s="56">
        <f t="shared" si="19"/>
        <v>7.0111665064748932E-2</v>
      </c>
    </row>
    <row r="157" spans="1:12" x14ac:dyDescent="0.2">
      <c r="A157" s="78">
        <f t="shared" si="20"/>
        <v>152</v>
      </c>
      <c r="B157" s="57" t="s">
        <v>2154</v>
      </c>
      <c r="C157" s="57">
        <v>774.85</v>
      </c>
      <c r="D157" s="57">
        <v>31.4</v>
      </c>
      <c r="E157" s="57"/>
      <c r="F157" s="57">
        <f t="shared" si="14"/>
        <v>806.25</v>
      </c>
      <c r="G157" s="56">
        <f t="shared" si="17"/>
        <v>8.7936373003353503E-3</v>
      </c>
      <c r="H157" s="54">
        <f t="shared" si="18"/>
        <v>32.360585265234086</v>
      </c>
      <c r="I157" s="54">
        <f t="shared" si="15"/>
        <v>7.1193287583514993</v>
      </c>
      <c r="J157" s="245">
        <f t="shared" si="16"/>
        <v>14.141575760907296</v>
      </c>
      <c r="K157" s="54">
        <v>2.7928622992789287</v>
      </c>
      <c r="L157" s="56">
        <f t="shared" si="19"/>
        <v>6.9971289406228598E-2</v>
      </c>
    </row>
    <row r="158" spans="1:12" x14ac:dyDescent="0.2">
      <c r="A158" s="78">
        <f t="shared" si="20"/>
        <v>153</v>
      </c>
      <c r="B158" s="57" t="s">
        <v>2155</v>
      </c>
      <c r="C158" s="57">
        <v>506.14</v>
      </c>
      <c r="D158" s="57">
        <v>17.100000000000001</v>
      </c>
      <c r="E158" s="57"/>
      <c r="F158" s="57">
        <f t="shared" si="14"/>
        <v>523.24</v>
      </c>
      <c r="G158" s="56">
        <f t="shared" si="17"/>
        <v>5.7068933718170158E-3</v>
      </c>
      <c r="H158" s="54">
        <f t="shared" si="18"/>
        <v>21.001367608286618</v>
      </c>
      <c r="I158" s="54">
        <f t="shared" si="15"/>
        <v>4.620300873823056</v>
      </c>
      <c r="J158" s="245">
        <f t="shared" si="16"/>
        <v>9.1775976448212511</v>
      </c>
      <c r="K158" s="54">
        <v>1.8243264169284856</v>
      </c>
      <c r="L158" s="56">
        <f t="shared" si="19"/>
        <v>6.999387000966939E-2</v>
      </c>
    </row>
    <row r="159" spans="1:12" x14ac:dyDescent="0.2">
      <c r="A159" s="78">
        <f t="shared" si="20"/>
        <v>154</v>
      </c>
      <c r="B159" s="57" t="s">
        <v>2156</v>
      </c>
      <c r="C159" s="57">
        <v>574.20000000000005</v>
      </c>
      <c r="D159" s="57"/>
      <c r="E159" s="57"/>
      <c r="F159" s="57">
        <f t="shared" si="14"/>
        <v>574.20000000000005</v>
      </c>
      <c r="G159" s="56">
        <f t="shared" si="17"/>
        <v>6.2627057833830185E-3</v>
      </c>
      <c r="H159" s="54">
        <f t="shared" si="18"/>
        <v>23.046757282849509</v>
      </c>
      <c r="I159" s="54">
        <f t="shared" si="15"/>
        <v>5.0702866022268918</v>
      </c>
      <c r="J159" s="245">
        <f t="shared" si="16"/>
        <v>10.071432932605235</v>
      </c>
      <c r="K159" s="54">
        <v>2.0696412624972074</v>
      </c>
      <c r="L159" s="56">
        <f t="shared" si="19"/>
        <v>7.0111665064748932E-2</v>
      </c>
    </row>
    <row r="160" spans="1:12" x14ac:dyDescent="0.2">
      <c r="A160" s="78">
        <f t="shared" si="20"/>
        <v>155</v>
      </c>
      <c r="B160" s="57" t="s">
        <v>2157</v>
      </c>
      <c r="C160" s="57">
        <v>265.10000000000002</v>
      </c>
      <c r="D160" s="57"/>
      <c r="E160" s="57"/>
      <c r="F160" s="57">
        <f t="shared" si="14"/>
        <v>265.10000000000002</v>
      </c>
      <c r="G160" s="56">
        <f t="shared" si="17"/>
        <v>2.8914024785350718E-3</v>
      </c>
      <c r="H160" s="54">
        <f t="shared" si="18"/>
        <v>10.640361121009065</v>
      </c>
      <c r="I160" s="54">
        <f t="shared" si="15"/>
        <v>2.3408794466219942</v>
      </c>
      <c r="J160" s="245">
        <f t="shared" si="16"/>
        <v>4.6498378098809612</v>
      </c>
      <c r="K160" s="54">
        <v>0.95552403115292506</v>
      </c>
      <c r="L160" s="56">
        <f t="shared" si="19"/>
        <v>7.0111665064748932E-2</v>
      </c>
    </row>
    <row r="161" spans="1:12" x14ac:dyDescent="0.2">
      <c r="A161" s="78">
        <f t="shared" si="20"/>
        <v>156</v>
      </c>
      <c r="B161" s="57" t="s">
        <v>2158</v>
      </c>
      <c r="C161" s="57">
        <v>733.7</v>
      </c>
      <c r="D161" s="57"/>
      <c r="E161" s="57"/>
      <c r="F161" s="57">
        <f t="shared" si="14"/>
        <v>733.7</v>
      </c>
      <c r="G161" s="56">
        <f t="shared" si="17"/>
        <v>8.0023462787671903E-3</v>
      </c>
      <c r="H161" s="54">
        <f t="shared" si="18"/>
        <v>29.448634305863262</v>
      </c>
      <c r="I161" s="54">
        <f t="shared" si="15"/>
        <v>6.478699547289918</v>
      </c>
      <c r="J161" s="245">
        <f t="shared" si="16"/>
        <v>12.869053191662246</v>
      </c>
      <c r="K161" s="54">
        <v>2.6445416131908757</v>
      </c>
      <c r="L161" s="56">
        <f t="shared" si="19"/>
        <v>7.0111665064748932E-2</v>
      </c>
    </row>
    <row r="162" spans="1:12" x14ac:dyDescent="0.2">
      <c r="A162" s="78">
        <f t="shared" si="20"/>
        <v>157</v>
      </c>
      <c r="B162" s="57" t="s">
        <v>2159</v>
      </c>
      <c r="C162" s="57">
        <v>560.1</v>
      </c>
      <c r="D162" s="57"/>
      <c r="E162" s="57"/>
      <c r="F162" s="57">
        <f t="shared" si="14"/>
        <v>560.1</v>
      </c>
      <c r="G162" s="56">
        <f t="shared" si="17"/>
        <v>6.108919382223665E-3</v>
      </c>
      <c r="H162" s="54">
        <f t="shared" si="18"/>
        <v>22.480823326583089</v>
      </c>
      <c r="I162" s="54">
        <f t="shared" si="15"/>
        <v>4.9457811318482792</v>
      </c>
      <c r="J162" s="245">
        <f t="shared" si="16"/>
        <v>9.8241197937168092</v>
      </c>
      <c r="K162" s="54">
        <v>2.0188193506177039</v>
      </c>
      <c r="L162" s="56">
        <f t="shared" si="19"/>
        <v>7.0111665064748932E-2</v>
      </c>
    </row>
    <row r="163" spans="1:12" x14ac:dyDescent="0.2">
      <c r="A163" s="78">
        <f t="shared" si="20"/>
        <v>158</v>
      </c>
      <c r="B163" s="57" t="s">
        <v>2160</v>
      </c>
      <c r="C163" s="57">
        <v>635.20000000000005</v>
      </c>
      <c r="D163" s="57">
        <v>38.700000000000003</v>
      </c>
      <c r="E163" s="57"/>
      <c r="F163" s="57">
        <f t="shared" si="14"/>
        <v>673.90000000000009</v>
      </c>
      <c r="G163" s="56">
        <f t="shared" si="17"/>
        <v>7.3501174284601465E-3</v>
      </c>
      <c r="H163" s="54">
        <f t="shared" si="18"/>
        <v>27.048432136733339</v>
      </c>
      <c r="I163" s="54">
        <f t="shared" si="15"/>
        <v>5.9506550700813348</v>
      </c>
      <c r="J163" s="245">
        <f t="shared" si="16"/>
        <v>11.820164843752469</v>
      </c>
      <c r="K163" s="54">
        <v>2.2895091082170427</v>
      </c>
      <c r="L163" s="56">
        <f t="shared" si="19"/>
        <v>6.9904676003537877E-2</v>
      </c>
    </row>
    <row r="164" spans="1:12" x14ac:dyDescent="0.2">
      <c r="A164" s="78">
        <f t="shared" si="20"/>
        <v>159</v>
      </c>
      <c r="B164" s="57" t="s">
        <v>2161</v>
      </c>
      <c r="C164" s="57">
        <v>485.6</v>
      </c>
      <c r="D164" s="57"/>
      <c r="E164" s="57"/>
      <c r="F164" s="57">
        <f t="shared" si="14"/>
        <v>485.6</v>
      </c>
      <c r="G164" s="56">
        <f t="shared" si="17"/>
        <v>5.2963600285802744E-3</v>
      </c>
      <c r="H164" s="54">
        <f t="shared" si="18"/>
        <v>19.49060490517541</v>
      </c>
      <c r="I164" s="54">
        <f t="shared" si="15"/>
        <v>4.2879330791385906</v>
      </c>
      <c r="J164" s="245">
        <f t="shared" si="16"/>
        <v>8.5173943435616533</v>
      </c>
      <c r="K164" s="54">
        <v>1.7502922275664294</v>
      </c>
      <c r="L164" s="56">
        <f t="shared" si="19"/>
        <v>7.0111665064748932E-2</v>
      </c>
    </row>
    <row r="165" spans="1:12" x14ac:dyDescent="0.2">
      <c r="A165" s="78">
        <f t="shared" si="20"/>
        <v>160</v>
      </c>
      <c r="B165" s="57" t="s">
        <v>2162</v>
      </c>
      <c r="C165" s="57">
        <v>464.9</v>
      </c>
      <c r="D165" s="57"/>
      <c r="E165" s="57"/>
      <c r="F165" s="57">
        <f t="shared" si="14"/>
        <v>464.9</v>
      </c>
      <c r="G165" s="56">
        <f t="shared" si="17"/>
        <v>5.0705885034739899E-3</v>
      </c>
      <c r="H165" s="54">
        <f t="shared" si="18"/>
        <v>18.659765692784283</v>
      </c>
      <c r="I165" s="54">
        <f t="shared" si="15"/>
        <v>4.1051484524125428</v>
      </c>
      <c r="J165" s="245">
        <f t="shared" si="16"/>
        <v>8.1543176077467319</v>
      </c>
      <c r="K165" s="54">
        <v>1.6756813356582227</v>
      </c>
      <c r="L165" s="56">
        <f t="shared" si="19"/>
        <v>7.0111665064748946E-2</v>
      </c>
    </row>
    <row r="166" spans="1:12" x14ac:dyDescent="0.2">
      <c r="A166" s="78">
        <f t="shared" si="20"/>
        <v>161</v>
      </c>
      <c r="B166" s="57" t="s">
        <v>2163</v>
      </c>
      <c r="C166" s="57">
        <v>624.1</v>
      </c>
      <c r="D166" s="57"/>
      <c r="E166" s="57"/>
      <c r="F166" s="57">
        <f t="shared" si="14"/>
        <v>624.1</v>
      </c>
      <c r="G166" s="56">
        <f t="shared" si="17"/>
        <v>6.8069569477696651E-3</v>
      </c>
      <c r="H166" s="54">
        <f t="shared" si="18"/>
        <v>25.049601567792369</v>
      </c>
      <c r="I166" s="54">
        <f t="shared" si="15"/>
        <v>5.5109123449143214</v>
      </c>
      <c r="J166" s="245">
        <f t="shared" si="16"/>
        <v>10.946675885125265</v>
      </c>
      <c r="K166" s="54">
        <v>2.2495003690778592</v>
      </c>
      <c r="L166" s="56">
        <f t="shared" si="19"/>
        <v>7.0111665064748932E-2</v>
      </c>
    </row>
    <row r="167" spans="1:12" x14ac:dyDescent="0.2">
      <c r="A167" s="78">
        <f t="shared" si="20"/>
        <v>162</v>
      </c>
      <c r="B167" s="57" t="s">
        <v>2164</v>
      </c>
      <c r="C167" s="57">
        <v>764.3</v>
      </c>
      <c r="D167" s="57"/>
      <c r="E167" s="57"/>
      <c r="F167" s="57">
        <f t="shared" si="14"/>
        <v>764.3</v>
      </c>
      <c r="G167" s="56">
        <f t="shared" si="17"/>
        <v>8.3360954897938704E-3</v>
      </c>
      <c r="H167" s="54">
        <f t="shared" si="18"/>
        <v>30.676831402441444</v>
      </c>
      <c r="I167" s="54">
        <f t="shared" si="15"/>
        <v>6.7489029085371177</v>
      </c>
      <c r="J167" s="245">
        <f t="shared" si="16"/>
        <v>13.40577532286691</v>
      </c>
      <c r="K167" s="54">
        <v>2.7548359751421372</v>
      </c>
      <c r="L167" s="56">
        <f t="shared" si="19"/>
        <v>7.0111665064748932E-2</v>
      </c>
    </row>
    <row r="168" spans="1:12" x14ac:dyDescent="0.2">
      <c r="A168" s="78">
        <f t="shared" si="20"/>
        <v>163</v>
      </c>
      <c r="B168" s="57" t="s">
        <v>2165</v>
      </c>
      <c r="C168" s="57">
        <v>726.1</v>
      </c>
      <c r="D168" s="57"/>
      <c r="E168" s="57">
        <v>20.6</v>
      </c>
      <c r="F168" s="57">
        <f t="shared" si="14"/>
        <v>746.7</v>
      </c>
      <c r="G168" s="56">
        <f t="shared" si="17"/>
        <v>8.1441351592687217E-3</v>
      </c>
      <c r="H168" s="54">
        <f t="shared" si="18"/>
        <v>29.970417386108895</v>
      </c>
      <c r="I168" s="54">
        <f t="shared" si="15"/>
        <v>6.5934918249439569</v>
      </c>
      <c r="J168" s="245">
        <f t="shared" si="16"/>
        <v>13.097072397729587</v>
      </c>
      <c r="K168" s="54">
        <v>2.6171482422487324</v>
      </c>
      <c r="L168" s="56">
        <f t="shared" si="19"/>
        <v>7.0012226933214364E-2</v>
      </c>
    </row>
    <row r="169" spans="1:12" x14ac:dyDescent="0.2">
      <c r="A169" s="78">
        <f t="shared" si="20"/>
        <v>164</v>
      </c>
      <c r="B169" s="57" t="s">
        <v>2166</v>
      </c>
      <c r="C169" s="57">
        <v>644.70000000000005</v>
      </c>
      <c r="D169" s="57">
        <v>38.200000000000003</v>
      </c>
      <c r="E169" s="57">
        <v>32.799999999999997</v>
      </c>
      <c r="F169" s="57">
        <f t="shared" si="14"/>
        <v>715.7</v>
      </c>
      <c r="G169" s="56">
        <f t="shared" si="17"/>
        <v>7.8060232134573772E-3</v>
      </c>
      <c r="H169" s="54">
        <f t="shared" si="18"/>
        <v>28.726165425523149</v>
      </c>
      <c r="I169" s="54">
        <f t="shared" si="15"/>
        <v>6.3197563936150924</v>
      </c>
      <c r="J169" s="245">
        <f t="shared" si="16"/>
        <v>12.553334290953616</v>
      </c>
      <c r="K169" s="54">
        <v>2.323750821894722</v>
      </c>
      <c r="L169" s="56">
        <f t="shared" si="19"/>
        <v>6.9754096593526022E-2</v>
      </c>
    </row>
    <row r="170" spans="1:12" x14ac:dyDescent="0.2">
      <c r="A170" s="78">
        <f t="shared" si="20"/>
        <v>165</v>
      </c>
      <c r="B170" s="57" t="s">
        <v>2167</v>
      </c>
      <c r="C170" s="57">
        <v>233.7</v>
      </c>
      <c r="D170" s="57"/>
      <c r="E170" s="57"/>
      <c r="F170" s="57">
        <f t="shared" si="14"/>
        <v>233.7</v>
      </c>
      <c r="G170" s="56">
        <f t="shared" si="17"/>
        <v>2.548927797939065E-3</v>
      </c>
      <c r="H170" s="54">
        <f t="shared" si="18"/>
        <v>9.3800542964157589</v>
      </c>
      <c r="I170" s="54">
        <f t="shared" si="15"/>
        <v>2.0636119452114672</v>
      </c>
      <c r="J170" s="245">
        <f t="shared" si="16"/>
        <v>4.0990837275336869</v>
      </c>
      <c r="K170" s="54">
        <v>0.84234615647091116</v>
      </c>
      <c r="L170" s="56">
        <f t="shared" si="19"/>
        <v>7.0111665064748932E-2</v>
      </c>
    </row>
    <row r="171" spans="1:12" x14ac:dyDescent="0.2">
      <c r="A171" s="78">
        <f t="shared" si="20"/>
        <v>166</v>
      </c>
      <c r="B171" s="57" t="s">
        <v>2168</v>
      </c>
      <c r="C171" s="57">
        <v>428.1</v>
      </c>
      <c r="D171" s="57">
        <v>104.4</v>
      </c>
      <c r="E171" s="57">
        <v>125.8</v>
      </c>
      <c r="F171" s="57">
        <f t="shared" si="14"/>
        <v>658.3</v>
      </c>
      <c r="G171" s="56">
        <f t="shared" si="17"/>
        <v>7.1799707718583072E-3</v>
      </c>
      <c r="H171" s="54">
        <f t="shared" si="18"/>
        <v>26.422292440438572</v>
      </c>
      <c r="I171" s="54">
        <f t="shared" si="15"/>
        <v>5.8129043368964854</v>
      </c>
      <c r="J171" s="245">
        <f t="shared" si="16"/>
        <v>11.546541796471656</v>
      </c>
      <c r="K171" s="54">
        <v>1.5430397500436335</v>
      </c>
      <c r="L171" s="56">
        <f t="shared" si="19"/>
        <v>6.8851250681832524E-2</v>
      </c>
    </row>
    <row r="172" spans="1:12" x14ac:dyDescent="0.2">
      <c r="A172" s="78">
        <f t="shared" si="20"/>
        <v>167</v>
      </c>
      <c r="B172" s="57" t="s">
        <v>2169</v>
      </c>
      <c r="C172" s="57">
        <v>692.5</v>
      </c>
      <c r="D172" s="57"/>
      <c r="E172" s="57">
        <v>41</v>
      </c>
      <c r="F172" s="57">
        <f t="shared" si="14"/>
        <v>733.5</v>
      </c>
      <c r="G172" s="56">
        <f t="shared" si="17"/>
        <v>8.0001649113748581E-3</v>
      </c>
      <c r="H172" s="54">
        <f t="shared" si="18"/>
        <v>29.440606873859476</v>
      </c>
      <c r="I172" s="54">
        <f t="shared" si="15"/>
        <v>6.4769335122490848</v>
      </c>
      <c r="J172" s="245">
        <f t="shared" si="16"/>
        <v>12.865545203876591</v>
      </c>
      <c r="K172" s="54">
        <v>2.4960407075571505</v>
      </c>
      <c r="L172" s="56">
        <f t="shared" si="19"/>
        <v>6.9910192634686175E-2</v>
      </c>
    </row>
    <row r="173" spans="1:12" x14ac:dyDescent="0.2">
      <c r="A173" s="78">
        <f t="shared" si="20"/>
        <v>168</v>
      </c>
      <c r="B173" s="57" t="s">
        <v>2170</v>
      </c>
      <c r="C173" s="57">
        <v>739</v>
      </c>
      <c r="D173" s="57"/>
      <c r="E173" s="57">
        <v>21.7</v>
      </c>
      <c r="F173" s="57">
        <f t="shared" si="14"/>
        <v>760.7</v>
      </c>
      <c r="G173" s="56">
        <f t="shared" si="17"/>
        <v>8.2968308767319091E-3</v>
      </c>
      <c r="H173" s="54">
        <f t="shared" si="18"/>
        <v>30.532337626373426</v>
      </c>
      <c r="I173" s="54">
        <f t="shared" si="15"/>
        <v>6.7171142778021542</v>
      </c>
      <c r="J173" s="245">
        <f t="shared" si="16"/>
        <v>13.342631542725186</v>
      </c>
      <c r="K173" s="54">
        <v>2.6636448850321073</v>
      </c>
      <c r="L173" s="56">
        <f t="shared" si="19"/>
        <v>7.0008844921694319E-2</v>
      </c>
    </row>
    <row r="174" spans="1:12" x14ac:dyDescent="0.2">
      <c r="A174" s="78">
        <f t="shared" si="20"/>
        <v>169</v>
      </c>
      <c r="B174" s="57" t="s">
        <v>2171</v>
      </c>
      <c r="C174" s="57">
        <v>571.5</v>
      </c>
      <c r="D174" s="57"/>
      <c r="E174" s="57"/>
      <c r="F174" s="57">
        <f t="shared" si="14"/>
        <v>571.5</v>
      </c>
      <c r="G174" s="56">
        <f t="shared" si="17"/>
        <v>6.2332573235865454E-3</v>
      </c>
      <c r="H174" s="54">
        <f t="shared" si="18"/>
        <v>22.938386950798488</v>
      </c>
      <c r="I174" s="54">
        <f t="shared" si="15"/>
        <v>5.0464451291756678</v>
      </c>
      <c r="J174" s="245">
        <f t="shared" si="16"/>
        <v>10.024075097498939</v>
      </c>
      <c r="K174" s="54">
        <v>2.059909407030919</v>
      </c>
      <c r="L174" s="56">
        <f t="shared" si="19"/>
        <v>7.0111665064748932E-2</v>
      </c>
    </row>
    <row r="175" spans="1:12" x14ac:dyDescent="0.2">
      <c r="A175" s="78">
        <f t="shared" si="20"/>
        <v>170</v>
      </c>
      <c r="B175" s="57" t="s">
        <v>2172</v>
      </c>
      <c r="C175" s="57">
        <v>539.9</v>
      </c>
      <c r="D175" s="57">
        <v>31.5</v>
      </c>
      <c r="E175" s="57"/>
      <c r="F175" s="57">
        <f t="shared" si="14"/>
        <v>571.4</v>
      </c>
      <c r="G175" s="56">
        <f t="shared" si="17"/>
        <v>6.2321666398903802E-3</v>
      </c>
      <c r="H175" s="54">
        <f t="shared" si="18"/>
        <v>22.934373234796599</v>
      </c>
      <c r="I175" s="54">
        <f t="shared" si="15"/>
        <v>5.0455621116552516</v>
      </c>
      <c r="J175" s="245">
        <f t="shared" si="16"/>
        <v>10.022321103606114</v>
      </c>
      <c r="K175" s="54">
        <v>1.9460106541662172</v>
      </c>
      <c r="L175" s="56">
        <f t="shared" si="19"/>
        <v>6.9912963080546342E-2</v>
      </c>
    </row>
    <row r="176" spans="1:12" x14ac:dyDescent="0.2">
      <c r="A176" s="78">
        <f t="shared" si="20"/>
        <v>171</v>
      </c>
      <c r="B176" s="57" t="s">
        <v>2173</v>
      </c>
      <c r="C176" s="57">
        <v>555.79999999999995</v>
      </c>
      <c r="D176" s="57">
        <v>65.2</v>
      </c>
      <c r="E176" s="57"/>
      <c r="F176" s="57">
        <f t="shared" si="14"/>
        <v>621</v>
      </c>
      <c r="G176" s="56">
        <f t="shared" si="17"/>
        <v>6.7731457531885302E-3</v>
      </c>
      <c r="H176" s="54">
        <f t="shared" si="18"/>
        <v>24.925176371733791</v>
      </c>
      <c r="I176" s="54">
        <f t="shared" si="15"/>
        <v>5.4835388017814344</v>
      </c>
      <c r="J176" s="245">
        <f t="shared" si="16"/>
        <v>10.892302074447667</v>
      </c>
      <c r="K176" s="54">
        <v>2.0033204696899123</v>
      </c>
      <c r="L176" s="56">
        <f t="shared" si="19"/>
        <v>6.9733233039698556E-2</v>
      </c>
    </row>
    <row r="177" spans="1:12" x14ac:dyDescent="0.2">
      <c r="A177" s="78">
        <f t="shared" si="20"/>
        <v>172</v>
      </c>
      <c r="B177" s="57" t="s">
        <v>2174</v>
      </c>
      <c r="C177" s="57">
        <v>627.5</v>
      </c>
      <c r="D177" s="57">
        <v>32.299999999999997</v>
      </c>
      <c r="E177" s="57"/>
      <c r="F177" s="57">
        <f t="shared" si="14"/>
        <v>659.8</v>
      </c>
      <c r="G177" s="56">
        <f t="shared" si="17"/>
        <v>7.1963310273007921E-3</v>
      </c>
      <c r="H177" s="54">
        <f t="shared" si="18"/>
        <v>26.482498180466916</v>
      </c>
      <c r="I177" s="54">
        <f t="shared" si="15"/>
        <v>5.8261495997027213</v>
      </c>
      <c r="J177" s="245">
        <f t="shared" si="16"/>
        <v>11.572851704864043</v>
      </c>
      <c r="K177" s="54">
        <v>2.2617552981835551</v>
      </c>
      <c r="L177" s="56">
        <f t="shared" si="19"/>
        <v>6.9935214888174044E-2</v>
      </c>
    </row>
    <row r="178" spans="1:12" x14ac:dyDescent="0.2">
      <c r="A178" s="78">
        <f t="shared" si="20"/>
        <v>173</v>
      </c>
      <c r="B178" s="57" t="s">
        <v>2175</v>
      </c>
      <c r="C178" s="57">
        <v>647.1</v>
      </c>
      <c r="D178" s="57">
        <v>50</v>
      </c>
      <c r="E178" s="57">
        <v>99.3</v>
      </c>
      <c r="F178" s="57">
        <f t="shared" si="14"/>
        <v>796.4</v>
      </c>
      <c r="G178" s="56">
        <f t="shared" si="17"/>
        <v>8.6862049562630352E-3</v>
      </c>
      <c r="H178" s="54">
        <f t="shared" si="18"/>
        <v>31.96523423904797</v>
      </c>
      <c r="I178" s="54">
        <f t="shared" si="15"/>
        <v>7.0323515325905532</v>
      </c>
      <c r="J178" s="245">
        <f t="shared" si="16"/>
        <v>13.968807362463963</v>
      </c>
      <c r="K178" s="54">
        <v>2.332401360086978</v>
      </c>
      <c r="L178" s="56">
        <f t="shared" si="19"/>
        <v>6.9435954914853673E-2</v>
      </c>
    </row>
    <row r="179" spans="1:12" x14ac:dyDescent="0.2">
      <c r="A179" s="78">
        <f t="shared" si="20"/>
        <v>174</v>
      </c>
      <c r="B179" s="57" t="s">
        <v>2176</v>
      </c>
      <c r="C179" s="57">
        <v>560.79999999999995</v>
      </c>
      <c r="D179" s="57"/>
      <c r="E179" s="57"/>
      <c r="F179" s="57">
        <f t="shared" si="14"/>
        <v>560.79999999999995</v>
      </c>
      <c r="G179" s="56">
        <f t="shared" si="17"/>
        <v>6.1165541680968235E-3</v>
      </c>
      <c r="H179" s="54">
        <f t="shared" si="18"/>
        <v>22.508919338596311</v>
      </c>
      <c r="I179" s="54">
        <f t="shared" si="15"/>
        <v>4.9519622544911881</v>
      </c>
      <c r="J179" s="245">
        <f t="shared" si="16"/>
        <v>9.8363977509665883</v>
      </c>
      <c r="K179" s="54">
        <v>2.0213424242571114</v>
      </c>
      <c r="L179" s="56">
        <f t="shared" si="19"/>
        <v>7.0111665064748946E-2</v>
      </c>
    </row>
    <row r="180" spans="1:12" x14ac:dyDescent="0.2">
      <c r="A180" s="78">
        <f t="shared" si="20"/>
        <v>175</v>
      </c>
      <c r="B180" s="57" t="s">
        <v>2177</v>
      </c>
      <c r="C180" s="57">
        <v>584.1</v>
      </c>
      <c r="D180" s="57"/>
      <c r="E180" s="57"/>
      <c r="F180" s="57">
        <f t="shared" si="14"/>
        <v>584.1</v>
      </c>
      <c r="G180" s="56">
        <f t="shared" si="17"/>
        <v>6.370683469303415E-3</v>
      </c>
      <c r="H180" s="54">
        <f t="shared" si="18"/>
        <v>23.444115167036568</v>
      </c>
      <c r="I180" s="54">
        <f t="shared" si="15"/>
        <v>5.1577053367480445</v>
      </c>
      <c r="J180" s="245">
        <f t="shared" si="16"/>
        <v>10.24507832799498</v>
      </c>
      <c r="K180" s="54">
        <v>2.1053247325402622</v>
      </c>
      <c r="L180" s="56">
        <f t="shared" si="19"/>
        <v>7.0111665064748932E-2</v>
      </c>
    </row>
    <row r="181" spans="1:12" x14ac:dyDescent="0.2">
      <c r="A181" s="78">
        <f t="shared" si="20"/>
        <v>176</v>
      </c>
      <c r="B181" s="57" t="s">
        <v>2178</v>
      </c>
      <c r="C181" s="57">
        <v>557.1</v>
      </c>
      <c r="D181" s="57">
        <v>231.9</v>
      </c>
      <c r="E181" s="57"/>
      <c r="F181" s="57">
        <f t="shared" si="14"/>
        <v>789</v>
      </c>
      <c r="G181" s="56">
        <f t="shared" si="17"/>
        <v>8.6054943627467805E-3</v>
      </c>
      <c r="H181" s="54">
        <f t="shared" si="18"/>
        <v>31.668219254908152</v>
      </c>
      <c r="I181" s="54">
        <f t="shared" si="15"/>
        <v>6.9670082360797938</v>
      </c>
      <c r="J181" s="245">
        <f t="shared" si="16"/>
        <v>13.839011814394862</v>
      </c>
      <c r="K181" s="54">
        <v>2.0080061778773843</v>
      </c>
      <c r="L181" s="56">
        <f t="shared" si="19"/>
        <v>6.9052275644182759E-2</v>
      </c>
    </row>
    <row r="182" spans="1:12" x14ac:dyDescent="0.2">
      <c r="A182" s="78">
        <f t="shared" si="20"/>
        <v>177</v>
      </c>
      <c r="B182" s="57" t="s">
        <v>2179</v>
      </c>
      <c r="C182" s="57">
        <v>2669.4</v>
      </c>
      <c r="D182" s="57"/>
      <c r="E182" s="57">
        <v>28.5</v>
      </c>
      <c r="F182" s="57">
        <f t="shared" si="14"/>
        <v>2697.9</v>
      </c>
      <c r="G182" s="56">
        <f t="shared" si="17"/>
        <v>2.9425555438852394E-2</v>
      </c>
      <c r="H182" s="54">
        <f t="shared" si="18"/>
        <v>108.28604401497681</v>
      </c>
      <c r="I182" s="54">
        <f t="shared" si="15"/>
        <v>23.822929683294898</v>
      </c>
      <c r="J182" s="245">
        <f t="shared" si="16"/>
        <v>47.321001234544866</v>
      </c>
      <c r="K182" s="54">
        <v>9.6215611043365463</v>
      </c>
      <c r="L182" s="56">
        <f t="shared" si="19"/>
        <v>7.0073589101580153E-2</v>
      </c>
    </row>
    <row r="183" spans="1:12" x14ac:dyDescent="0.2">
      <c r="A183" s="78">
        <f t="shared" si="20"/>
        <v>178</v>
      </c>
      <c r="B183" s="57" t="s">
        <v>2180</v>
      </c>
      <c r="C183" s="81">
        <v>671.45</v>
      </c>
      <c r="D183" s="81"/>
      <c r="E183" s="81"/>
      <c r="F183" s="57">
        <f t="shared" si="14"/>
        <v>671.45</v>
      </c>
      <c r="G183" s="56">
        <f t="shared" si="17"/>
        <v>7.3233956779040887E-3</v>
      </c>
      <c r="H183" s="54">
        <f t="shared" si="18"/>
        <v>26.950096094687048</v>
      </c>
      <c r="I183" s="54">
        <f t="shared" si="15"/>
        <v>5.9290211408311508</v>
      </c>
      <c r="J183" s="245">
        <f t="shared" si="16"/>
        <v>11.77719199337824</v>
      </c>
      <c r="K183" s="54">
        <v>2.4201682788292405</v>
      </c>
      <c r="L183" s="56">
        <f t="shared" si="19"/>
        <v>7.0111665064748932E-2</v>
      </c>
    </row>
    <row r="184" spans="1:12" x14ac:dyDescent="0.2">
      <c r="A184" s="78">
        <f t="shared" si="20"/>
        <v>179</v>
      </c>
      <c r="B184" s="81" t="s">
        <v>829</v>
      </c>
      <c r="C184" s="81">
        <v>606.9</v>
      </c>
      <c r="D184" s="81"/>
      <c r="E184" s="81"/>
      <c r="F184" s="81">
        <f t="shared" si="14"/>
        <v>606.9</v>
      </c>
      <c r="G184" s="56">
        <f t="shared" si="17"/>
        <v>6.6193593520291766E-3</v>
      </c>
      <c r="H184" s="54">
        <f t="shared" si="18"/>
        <v>24.359242415467371</v>
      </c>
      <c r="I184" s="54">
        <f t="shared" si="15"/>
        <v>5.3590333314028218</v>
      </c>
      <c r="J184" s="245">
        <f t="shared" si="16"/>
        <v>10.64498893555924</v>
      </c>
      <c r="K184" s="54">
        <v>2.1875048453666928</v>
      </c>
      <c r="L184" s="56">
        <f t="shared" si="19"/>
        <v>7.0111665064748918E-2</v>
      </c>
    </row>
    <row r="185" spans="1:12" x14ac:dyDescent="0.2">
      <c r="A185" s="78">
        <f t="shared" si="20"/>
        <v>180</v>
      </c>
      <c r="B185" s="81" t="s">
        <v>830</v>
      </c>
      <c r="C185" s="81">
        <v>487</v>
      </c>
      <c r="D185" s="81"/>
      <c r="E185" s="81"/>
      <c r="F185" s="81">
        <f t="shared" si="14"/>
        <v>487</v>
      </c>
      <c r="G185" s="56">
        <f t="shared" si="17"/>
        <v>5.3116296003265931E-3</v>
      </c>
      <c r="H185" s="54">
        <f t="shared" si="18"/>
        <v>19.546796929201864</v>
      </c>
      <c r="I185" s="54">
        <f t="shared" si="15"/>
        <v>4.3002953244244102</v>
      </c>
      <c r="J185" s="245">
        <f t="shared" si="16"/>
        <v>8.541950258061215</v>
      </c>
      <c r="K185" s="54">
        <v>1.7553383748452454</v>
      </c>
      <c r="L185" s="56">
        <f t="shared" si="19"/>
        <v>7.0111665064748946E-2</v>
      </c>
    </row>
    <row r="186" spans="1:12" x14ac:dyDescent="0.2">
      <c r="A186" s="78">
        <f t="shared" si="20"/>
        <v>181</v>
      </c>
      <c r="B186" s="81" t="s">
        <v>831</v>
      </c>
      <c r="C186" s="81">
        <v>450.5</v>
      </c>
      <c r="D186" s="81"/>
      <c r="E186" s="81"/>
      <c r="F186" s="81">
        <f t="shared" si="14"/>
        <v>450.5</v>
      </c>
      <c r="G186" s="56">
        <f t="shared" si="17"/>
        <v>4.9135300512261398E-3</v>
      </c>
      <c r="H186" s="54">
        <f t="shared" si="18"/>
        <v>18.081790588512195</v>
      </c>
      <c r="I186" s="54">
        <f t="shared" si="15"/>
        <v>3.9779939294726829</v>
      </c>
      <c r="J186" s="245">
        <f t="shared" si="16"/>
        <v>7.9017424871798294</v>
      </c>
      <c r="K186" s="54">
        <v>1.6237781065046879</v>
      </c>
      <c r="L186" s="56">
        <f t="shared" si="19"/>
        <v>7.0111665064748932E-2</v>
      </c>
    </row>
    <row r="187" spans="1:12" x14ac:dyDescent="0.2">
      <c r="A187" s="78">
        <f t="shared" si="20"/>
        <v>182</v>
      </c>
      <c r="B187" s="81" t="s">
        <v>832</v>
      </c>
      <c r="C187" s="81">
        <v>2680.77</v>
      </c>
      <c r="D187" s="81"/>
      <c r="E187" s="81"/>
      <c r="F187" s="81">
        <f t="shared" si="14"/>
        <v>2680.77</v>
      </c>
      <c r="G187" s="56">
        <f t="shared" si="17"/>
        <v>2.9238721321699222E-2</v>
      </c>
      <c r="H187" s="54">
        <f t="shared" si="18"/>
        <v>107.59849446385313</v>
      </c>
      <c r="I187" s="54">
        <f t="shared" si="15"/>
        <v>23.671668782047689</v>
      </c>
      <c r="J187" s="245">
        <f t="shared" si="16"/>
        <v>47.020542080703819</v>
      </c>
      <c r="K187" s="54">
        <v>9.6625430290223573</v>
      </c>
      <c r="L187" s="56">
        <f t="shared" si="19"/>
        <v>7.0111665064748932E-2</v>
      </c>
    </row>
    <row r="188" spans="1:12" x14ac:dyDescent="0.2">
      <c r="A188" s="78">
        <f t="shared" si="20"/>
        <v>183</v>
      </c>
      <c r="B188" s="81" t="s">
        <v>833</v>
      </c>
      <c r="C188" s="81">
        <v>995.3</v>
      </c>
      <c r="D188" s="81"/>
      <c r="E188" s="81"/>
      <c r="F188" s="81">
        <f t="shared" si="14"/>
        <v>995.3</v>
      </c>
      <c r="G188" s="56">
        <f t="shared" si="17"/>
        <v>1.0855574827936464E-2</v>
      </c>
      <c r="H188" s="54">
        <f t="shared" si="18"/>
        <v>39.948515366806184</v>
      </c>
      <c r="I188" s="54">
        <f t="shared" si="15"/>
        <v>8.7886733806973609</v>
      </c>
      <c r="J188" s="245">
        <f t="shared" si="16"/>
        <v>17.457501215294304</v>
      </c>
      <c r="K188" s="54">
        <v>3.587450276146761</v>
      </c>
      <c r="L188" s="56">
        <f t="shared" si="19"/>
        <v>7.0111665064748932E-2</v>
      </c>
    </row>
    <row r="189" spans="1:12" x14ac:dyDescent="0.2">
      <c r="A189" s="78">
        <f t="shared" si="20"/>
        <v>184</v>
      </c>
      <c r="B189" s="81" t="s">
        <v>834</v>
      </c>
      <c r="C189" s="81">
        <v>2062.92</v>
      </c>
      <c r="D189" s="81"/>
      <c r="E189" s="81"/>
      <c r="F189" s="81">
        <f t="shared" si="14"/>
        <v>2062.92</v>
      </c>
      <c r="G189" s="56">
        <f t="shared" si="17"/>
        <v>2.2499932104939908E-2</v>
      </c>
      <c r="H189" s="54">
        <f t="shared" si="18"/>
        <v>82.799750146178866</v>
      </c>
      <c r="I189" s="54">
        <f t="shared" si="15"/>
        <v>18.21594503215935</v>
      </c>
      <c r="J189" s="245">
        <f t="shared" si="16"/>
        <v>36.183490813880162</v>
      </c>
      <c r="K189" s="54">
        <v>7.4355701031534984</v>
      </c>
      <c r="L189" s="56">
        <f t="shared" si="19"/>
        <v>7.0111665064748946E-2</v>
      </c>
    </row>
    <row r="190" spans="1:12" x14ac:dyDescent="0.2">
      <c r="A190" s="78">
        <f t="shared" si="20"/>
        <v>185</v>
      </c>
      <c r="B190" s="81" t="s">
        <v>835</v>
      </c>
      <c r="C190" s="81">
        <v>706.9</v>
      </c>
      <c r="D190" s="81"/>
      <c r="E190" s="81">
        <v>19.8</v>
      </c>
      <c r="F190" s="81">
        <f t="shared" si="14"/>
        <v>726.69999999999993</v>
      </c>
      <c r="G190" s="56">
        <f t="shared" si="17"/>
        <v>7.9259984200355949E-3</v>
      </c>
      <c r="H190" s="54">
        <f t="shared" si="18"/>
        <v>29.167674185730988</v>
      </c>
      <c r="I190" s="54">
        <f t="shared" si="15"/>
        <v>6.4168883208608172</v>
      </c>
      <c r="J190" s="245">
        <f t="shared" si="16"/>
        <v>12.746273619164441</v>
      </c>
      <c r="K190" s="54">
        <v>2.5479439367106855</v>
      </c>
      <c r="L190" s="56">
        <f t="shared" si="19"/>
        <v>7.0013458184212118E-2</v>
      </c>
    </row>
    <row r="191" spans="1:12" x14ac:dyDescent="0.2">
      <c r="A191" s="78">
        <f t="shared" si="20"/>
        <v>186</v>
      </c>
      <c r="B191" s="81" t="s">
        <v>836</v>
      </c>
      <c r="C191" s="81">
        <v>682.6</v>
      </c>
      <c r="D191" s="81"/>
      <c r="E191" s="81">
        <v>11.5</v>
      </c>
      <c r="F191" s="81">
        <f t="shared" si="14"/>
        <v>694.1</v>
      </c>
      <c r="G191" s="56">
        <f t="shared" si="17"/>
        <v>7.5704355350856021E-3</v>
      </c>
      <c r="H191" s="54">
        <f t="shared" si="18"/>
        <v>27.859202769115015</v>
      </c>
      <c r="I191" s="54">
        <f t="shared" si="15"/>
        <v>6.1290246092053033</v>
      </c>
      <c r="J191" s="245">
        <f t="shared" si="16"/>
        <v>12.174471610103261</v>
      </c>
      <c r="K191" s="54">
        <v>2.4603572375140952</v>
      </c>
      <c r="L191" s="56">
        <f t="shared" si="19"/>
        <v>7.0051946730928794E-2</v>
      </c>
    </row>
    <row r="192" spans="1:12" x14ac:dyDescent="0.2">
      <c r="A192" s="78">
        <f t="shared" si="20"/>
        <v>187</v>
      </c>
      <c r="B192" s="81" t="s">
        <v>837</v>
      </c>
      <c r="C192" s="81">
        <v>770.3</v>
      </c>
      <c r="D192" s="81"/>
      <c r="E192" s="81"/>
      <c r="F192" s="81">
        <f t="shared" si="14"/>
        <v>770.3</v>
      </c>
      <c r="G192" s="56">
        <f t="shared" si="17"/>
        <v>8.4015365115638081E-3</v>
      </c>
      <c r="H192" s="54">
        <f t="shared" si="18"/>
        <v>30.917654362554813</v>
      </c>
      <c r="I192" s="54">
        <f t="shared" si="15"/>
        <v>6.8018839597620593</v>
      </c>
      <c r="J192" s="245">
        <f t="shared" si="16"/>
        <v>13.511014956436453</v>
      </c>
      <c r="K192" s="54">
        <v>2.7764623206227768</v>
      </c>
      <c r="L192" s="56">
        <f t="shared" si="19"/>
        <v>7.0111665064748932E-2</v>
      </c>
    </row>
    <row r="193" spans="1:12" x14ac:dyDescent="0.2">
      <c r="A193" s="78">
        <f t="shared" si="20"/>
        <v>188</v>
      </c>
      <c r="B193" s="81" t="s">
        <v>838</v>
      </c>
      <c r="C193" s="81">
        <v>535.9</v>
      </c>
      <c r="D193" s="81"/>
      <c r="E193" s="81"/>
      <c r="F193" s="81">
        <f t="shared" si="14"/>
        <v>535.9</v>
      </c>
      <c r="G193" s="56">
        <f t="shared" si="17"/>
        <v>5.8449739277515829E-3</v>
      </c>
      <c r="H193" s="54">
        <f t="shared" si="18"/>
        <v>21.509504054125824</v>
      </c>
      <c r="I193" s="54">
        <f t="shared" si="15"/>
        <v>4.7320908919076814</v>
      </c>
      <c r="J193" s="245">
        <f t="shared" si="16"/>
        <v>9.3996532716529853</v>
      </c>
      <c r="K193" s="54">
        <v>1.9315930905124576</v>
      </c>
      <c r="L193" s="56">
        <f t="shared" si="19"/>
        <v>7.0111665064748918E-2</v>
      </c>
    </row>
    <row r="194" spans="1:12" x14ac:dyDescent="0.2">
      <c r="A194" s="78">
        <f t="shared" si="20"/>
        <v>189</v>
      </c>
      <c r="B194" s="81" t="s">
        <v>839</v>
      </c>
      <c r="C194" s="81">
        <v>732.5</v>
      </c>
      <c r="D194" s="81"/>
      <c r="E194" s="81">
        <v>60</v>
      </c>
      <c r="F194" s="81">
        <f t="shared" si="14"/>
        <v>792.5</v>
      </c>
      <c r="G194" s="56">
        <f t="shared" si="17"/>
        <v>8.6436682921125774E-3</v>
      </c>
      <c r="H194" s="54">
        <f t="shared" si="18"/>
        <v>31.808699314974284</v>
      </c>
      <c r="I194" s="54">
        <f t="shared" si="15"/>
        <v>6.9979138492943429</v>
      </c>
      <c r="J194" s="245">
        <f t="shared" si="16"/>
        <v>13.900401600643763</v>
      </c>
      <c r="K194" s="54">
        <v>2.6402163440947475</v>
      </c>
      <c r="L194" s="56">
        <f t="shared" si="19"/>
        <v>6.9838777424614681E-2</v>
      </c>
    </row>
    <row r="195" spans="1:12" x14ac:dyDescent="0.2">
      <c r="A195" s="78">
        <f t="shared" si="20"/>
        <v>190</v>
      </c>
      <c r="B195" s="81" t="s">
        <v>840</v>
      </c>
      <c r="C195" s="81">
        <v>665.7</v>
      </c>
      <c r="D195" s="81"/>
      <c r="E195" s="81"/>
      <c r="F195" s="81">
        <f t="shared" si="14"/>
        <v>665.7</v>
      </c>
      <c r="G195" s="56">
        <f t="shared" si="17"/>
        <v>7.2606813653745645E-3</v>
      </c>
      <c r="H195" s="54">
        <f t="shared" si="18"/>
        <v>26.719307424578396</v>
      </c>
      <c r="I195" s="54">
        <f t="shared" ref="I195:I257" si="21">H195*0.22</f>
        <v>5.8782476334072475</v>
      </c>
      <c r="J195" s="245">
        <f t="shared" si="16"/>
        <v>11.676337344540759</v>
      </c>
      <c r="K195" s="54">
        <v>2.3994430310769608</v>
      </c>
      <c r="L195" s="56">
        <f t="shared" si="19"/>
        <v>7.0111665064748932E-2</v>
      </c>
    </row>
    <row r="196" spans="1:12" x14ac:dyDescent="0.2">
      <c r="A196" s="78">
        <f t="shared" si="20"/>
        <v>191</v>
      </c>
      <c r="B196" s="81" t="s">
        <v>841</v>
      </c>
      <c r="C196" s="81">
        <v>772.6</v>
      </c>
      <c r="D196" s="81">
        <v>46.1</v>
      </c>
      <c r="E196" s="81"/>
      <c r="F196" s="81">
        <f t="shared" si="14"/>
        <v>818.7</v>
      </c>
      <c r="G196" s="56">
        <f t="shared" si="17"/>
        <v>8.9294274205079707E-3</v>
      </c>
      <c r="H196" s="54">
        <f t="shared" si="18"/>
        <v>32.860292907469329</v>
      </c>
      <c r="I196" s="54">
        <f t="shared" si="21"/>
        <v>7.2292644396432522</v>
      </c>
      <c r="J196" s="245">
        <f t="shared" si="16"/>
        <v>14.359948000564097</v>
      </c>
      <c r="K196" s="54">
        <v>2.7847524197236888</v>
      </c>
      <c r="L196" s="56">
        <f t="shared" si="19"/>
        <v>6.9908706201783757E-2</v>
      </c>
    </row>
    <row r="197" spans="1:12" x14ac:dyDescent="0.2">
      <c r="A197" s="78">
        <f t="shared" si="20"/>
        <v>192</v>
      </c>
      <c r="B197" s="81" t="s">
        <v>842</v>
      </c>
      <c r="C197" s="81">
        <v>659.7</v>
      </c>
      <c r="D197" s="81"/>
      <c r="E197" s="81"/>
      <c r="F197" s="81">
        <f t="shared" si="14"/>
        <v>659.7</v>
      </c>
      <c r="G197" s="56">
        <f t="shared" si="17"/>
        <v>7.1952403436046277E-3</v>
      </c>
      <c r="H197" s="54">
        <f t="shared" si="18"/>
        <v>26.47848446446503</v>
      </c>
      <c r="I197" s="54">
        <f t="shared" si="21"/>
        <v>5.8252665821823069</v>
      </c>
      <c r="J197" s="245">
        <f t="shared" si="16"/>
        <v>11.571097710971218</v>
      </c>
      <c r="K197" s="54">
        <v>2.3778166855963208</v>
      </c>
      <c r="L197" s="56">
        <f t="shared" si="19"/>
        <v>7.0111665064748932E-2</v>
      </c>
    </row>
    <row r="198" spans="1:12" x14ac:dyDescent="0.2">
      <c r="A198" s="78">
        <f t="shared" si="20"/>
        <v>193</v>
      </c>
      <c r="B198" s="81" t="s">
        <v>843</v>
      </c>
      <c r="C198" s="81">
        <v>1045.7</v>
      </c>
      <c r="D198" s="81"/>
      <c r="E198" s="81">
        <v>87.3</v>
      </c>
      <c r="F198" s="81">
        <f t="shared" si="14"/>
        <v>1133</v>
      </c>
      <c r="G198" s="56">
        <f t="shared" si="17"/>
        <v>1.2357446277556529E-2</v>
      </c>
      <c r="H198" s="54">
        <f t="shared" si="18"/>
        <v>45.475402301408025</v>
      </c>
      <c r="I198" s="54">
        <f t="shared" si="21"/>
        <v>10.004588506309766</v>
      </c>
      <c r="J198" s="245">
        <f t="shared" ref="J198:J246" si="22">H198*0.437</f>
        <v>19.872750805715306</v>
      </c>
      <c r="K198" s="54">
        <v>3.7691115781841336</v>
      </c>
      <c r="L198" s="56">
        <f t="shared" si="19"/>
        <v>6.9833939268858988E-2</v>
      </c>
    </row>
    <row r="199" spans="1:12" x14ac:dyDescent="0.2">
      <c r="A199" s="78">
        <f t="shared" si="20"/>
        <v>194</v>
      </c>
      <c r="B199" s="81" t="s">
        <v>844</v>
      </c>
      <c r="C199" s="81">
        <v>610.5</v>
      </c>
      <c r="D199" s="81"/>
      <c r="E199" s="81">
        <v>114</v>
      </c>
      <c r="F199" s="81">
        <f t="shared" si="14"/>
        <v>724.5</v>
      </c>
      <c r="G199" s="56">
        <f t="shared" ref="G199:G262" si="23">3/$F$387*F199</f>
        <v>7.9020033787199524E-3</v>
      </c>
      <c r="H199" s="54">
        <f t="shared" ref="H199:H262" si="24">G199*3680</f>
        <v>29.079372433689425</v>
      </c>
      <c r="I199" s="54">
        <f t="shared" si="21"/>
        <v>6.3974619354116733</v>
      </c>
      <c r="J199" s="245">
        <f t="shared" si="22"/>
        <v>12.707685753522279</v>
      </c>
      <c r="K199" s="54">
        <v>2.2004806526550764</v>
      </c>
      <c r="L199" s="56">
        <f t="shared" ref="L199:L262" si="25">(H199+I199+J199+K199)/F199</f>
        <v>6.9544514527644513E-2</v>
      </c>
    </row>
    <row r="200" spans="1:12" x14ac:dyDescent="0.2">
      <c r="A200" s="78">
        <f t="shared" ref="A200:A263" si="26">A199+1</f>
        <v>195</v>
      </c>
      <c r="B200" s="81" t="s">
        <v>845</v>
      </c>
      <c r="C200" s="81">
        <v>1026.5</v>
      </c>
      <c r="D200" s="81"/>
      <c r="E200" s="81"/>
      <c r="F200" s="81">
        <f t="shared" si="14"/>
        <v>1026.5</v>
      </c>
      <c r="G200" s="56">
        <f t="shared" si="23"/>
        <v>1.1195868141140139E-2</v>
      </c>
      <c r="H200" s="54">
        <f t="shared" si="24"/>
        <v>41.200794759395713</v>
      </c>
      <c r="I200" s="54">
        <f t="shared" si="21"/>
        <v>9.064174847067056</v>
      </c>
      <c r="J200" s="245">
        <f t="shared" si="22"/>
        <v>18.004747309855926</v>
      </c>
      <c r="K200" s="54">
        <v>3.6999072726460871</v>
      </c>
      <c r="L200" s="56">
        <f t="shared" si="25"/>
        <v>7.0111665064748946E-2</v>
      </c>
    </row>
    <row r="201" spans="1:12" x14ac:dyDescent="0.2">
      <c r="A201" s="78">
        <f t="shared" si="26"/>
        <v>196</v>
      </c>
      <c r="B201" s="81" t="s">
        <v>846</v>
      </c>
      <c r="C201" s="81">
        <v>244.6</v>
      </c>
      <c r="D201" s="81"/>
      <c r="E201" s="81">
        <v>133.1</v>
      </c>
      <c r="F201" s="81">
        <f t="shared" si="14"/>
        <v>377.7</v>
      </c>
      <c r="G201" s="56">
        <f t="shared" si="23"/>
        <v>4.1195123204175645E-3</v>
      </c>
      <c r="H201" s="54">
        <f t="shared" si="24"/>
        <v>15.159805339136637</v>
      </c>
      <c r="I201" s="54">
        <f t="shared" si="21"/>
        <v>3.3351571746100603</v>
      </c>
      <c r="J201" s="245">
        <f t="shared" si="22"/>
        <v>6.6248349332027106</v>
      </c>
      <c r="K201" s="54">
        <v>0.88163401742740644</v>
      </c>
      <c r="L201" s="56">
        <f t="shared" si="25"/>
        <v>6.8841491830491972E-2</v>
      </c>
    </row>
    <row r="202" spans="1:12" x14ac:dyDescent="0.2">
      <c r="A202" s="78">
        <f t="shared" si="26"/>
        <v>197</v>
      </c>
      <c r="B202" s="81" t="s">
        <v>847</v>
      </c>
      <c r="C202" s="81">
        <v>950.1</v>
      </c>
      <c r="D202" s="81"/>
      <c r="E202" s="81"/>
      <c r="F202" s="81">
        <f t="shared" si="14"/>
        <v>950.1</v>
      </c>
      <c r="G202" s="56">
        <f t="shared" si="23"/>
        <v>1.0362585797269602E-2</v>
      </c>
      <c r="H202" s="54">
        <f t="shared" si="24"/>
        <v>38.134315733952135</v>
      </c>
      <c r="I202" s="54">
        <f t="shared" si="21"/>
        <v>8.3895494614694694</v>
      </c>
      <c r="J202" s="245">
        <f t="shared" si="22"/>
        <v>16.664695975737082</v>
      </c>
      <c r="K202" s="54">
        <v>3.4245318068592763</v>
      </c>
      <c r="L202" s="56">
        <f t="shared" si="25"/>
        <v>7.0111665064748932E-2</v>
      </c>
    </row>
    <row r="203" spans="1:12" x14ac:dyDescent="0.2">
      <c r="A203" s="78">
        <f t="shared" si="26"/>
        <v>198</v>
      </c>
      <c r="B203" s="81" t="s">
        <v>848</v>
      </c>
      <c r="C203" s="81">
        <v>760.7</v>
      </c>
      <c r="D203" s="81"/>
      <c r="E203" s="81">
        <v>125</v>
      </c>
      <c r="F203" s="81">
        <f t="shared" si="14"/>
        <v>885.7</v>
      </c>
      <c r="G203" s="56">
        <f t="shared" si="23"/>
        <v>9.6601854969389396E-3</v>
      </c>
      <c r="H203" s="54">
        <f t="shared" si="24"/>
        <v>35.549482628735298</v>
      </c>
      <c r="I203" s="54">
        <f t="shared" si="21"/>
        <v>7.8208861783217651</v>
      </c>
      <c r="J203" s="245">
        <f t="shared" si="22"/>
        <v>15.535123908757326</v>
      </c>
      <c r="K203" s="54">
        <v>2.741860167853754</v>
      </c>
      <c r="L203" s="56">
        <f t="shared" si="25"/>
        <v>6.9602972658539167E-2</v>
      </c>
    </row>
    <row r="204" spans="1:12" x14ac:dyDescent="0.2">
      <c r="A204" s="78">
        <f t="shared" si="26"/>
        <v>199</v>
      </c>
      <c r="B204" s="81" t="s">
        <v>849</v>
      </c>
      <c r="C204" s="81">
        <v>254.2</v>
      </c>
      <c r="D204" s="81"/>
      <c r="E204" s="81"/>
      <c r="F204" s="81">
        <f t="shared" si="14"/>
        <v>254.2</v>
      </c>
      <c r="G204" s="56">
        <f t="shared" si="23"/>
        <v>2.772517955653018E-3</v>
      </c>
      <c r="H204" s="54">
        <f t="shared" si="24"/>
        <v>10.202866076803106</v>
      </c>
      <c r="I204" s="54">
        <f t="shared" si="21"/>
        <v>2.2446305368966835</v>
      </c>
      <c r="J204" s="245">
        <f t="shared" si="22"/>
        <v>4.4586524755629577</v>
      </c>
      <c r="K204" s="54">
        <v>0.91623617019642978</v>
      </c>
      <c r="L204" s="56">
        <f t="shared" si="25"/>
        <v>7.0111665064748932E-2</v>
      </c>
    </row>
    <row r="205" spans="1:12" x14ac:dyDescent="0.2">
      <c r="A205" s="78">
        <f t="shared" si="26"/>
        <v>200</v>
      </c>
      <c r="B205" s="81" t="s">
        <v>850</v>
      </c>
      <c r="C205" s="81">
        <v>302.2</v>
      </c>
      <c r="D205" s="81"/>
      <c r="E205" s="81">
        <v>39.799999999999997</v>
      </c>
      <c r="F205" s="81">
        <f t="shared" si="14"/>
        <v>342</v>
      </c>
      <c r="G205" s="56">
        <f t="shared" si="23"/>
        <v>3.7301382408864367E-3</v>
      </c>
      <c r="H205" s="54">
        <f t="shared" si="24"/>
        <v>13.726908726462087</v>
      </c>
      <c r="I205" s="54">
        <f t="shared" si="21"/>
        <v>3.0199199198216591</v>
      </c>
      <c r="J205" s="245">
        <f t="shared" si="22"/>
        <v>5.9986591134639315</v>
      </c>
      <c r="K205" s="54">
        <v>1.0892469340415465</v>
      </c>
      <c r="L205" s="56">
        <f t="shared" si="25"/>
        <v>6.9692206706986032E-2</v>
      </c>
    </row>
    <row r="206" spans="1:12" x14ac:dyDescent="0.2">
      <c r="A206" s="78">
        <f t="shared" si="26"/>
        <v>201</v>
      </c>
      <c r="B206" s="81" t="s">
        <v>2349</v>
      </c>
      <c r="C206" s="81">
        <v>405.7</v>
      </c>
      <c r="D206" s="81">
        <v>122.9</v>
      </c>
      <c r="E206" s="81">
        <v>22.3</v>
      </c>
      <c r="F206" s="81">
        <f t="shared" si="14"/>
        <v>550.9</v>
      </c>
      <c r="G206" s="56">
        <f t="shared" si="23"/>
        <v>6.0085764821764271E-3</v>
      </c>
      <c r="H206" s="54">
        <f t="shared" si="24"/>
        <v>22.111561454409252</v>
      </c>
      <c r="I206" s="54">
        <f t="shared" si="21"/>
        <v>4.8645435199700353</v>
      </c>
      <c r="J206" s="245">
        <f t="shared" si="22"/>
        <v>9.6627523555768438</v>
      </c>
      <c r="K206" s="54">
        <v>1.462301393582579</v>
      </c>
      <c r="L206" s="56">
        <f t="shared" si="25"/>
        <v>6.9161660416661302E-2</v>
      </c>
    </row>
    <row r="207" spans="1:12" x14ac:dyDescent="0.2">
      <c r="A207" s="78">
        <f t="shared" si="26"/>
        <v>202</v>
      </c>
      <c r="B207" s="81" t="s">
        <v>2350</v>
      </c>
      <c r="C207" s="81">
        <v>1271.93</v>
      </c>
      <c r="D207" s="81">
        <v>43.5</v>
      </c>
      <c r="E207" s="81">
        <v>59.1</v>
      </c>
      <c r="F207" s="81">
        <f t="shared" si="14"/>
        <v>1374.53</v>
      </c>
      <c r="G207" s="56">
        <f t="shared" si="23"/>
        <v>1.4991774608905363E-2</v>
      </c>
      <c r="H207" s="54">
        <f t="shared" si="24"/>
        <v>55.169730560771733</v>
      </c>
      <c r="I207" s="54">
        <f t="shared" si="21"/>
        <v>12.137340723369782</v>
      </c>
      <c r="J207" s="245">
        <f t="shared" si="22"/>
        <v>24.109172255057246</v>
      </c>
      <c r="K207" s="54">
        <v>4.5845329345316488</v>
      </c>
      <c r="L207" s="56">
        <f t="shared" si="25"/>
        <v>6.9842620003732481E-2</v>
      </c>
    </row>
    <row r="208" spans="1:12" x14ac:dyDescent="0.2">
      <c r="A208" s="78">
        <f t="shared" si="26"/>
        <v>203</v>
      </c>
      <c r="B208" s="81" t="s">
        <v>2351</v>
      </c>
      <c r="C208" s="81">
        <v>453.6</v>
      </c>
      <c r="D208" s="81"/>
      <c r="E208" s="81"/>
      <c r="F208" s="81">
        <f t="shared" si="14"/>
        <v>453.6</v>
      </c>
      <c r="G208" s="56">
        <f t="shared" si="23"/>
        <v>4.9473412458072748E-3</v>
      </c>
      <c r="H208" s="54">
        <f t="shared" si="24"/>
        <v>18.20621578457077</v>
      </c>
      <c r="I208" s="54">
        <f t="shared" si="21"/>
        <v>4.0053674726055695</v>
      </c>
      <c r="J208" s="245">
        <f t="shared" si="22"/>
        <v>7.9561162978574265</v>
      </c>
      <c r="K208" s="54">
        <v>1.6349517183363516</v>
      </c>
      <c r="L208" s="56">
        <f t="shared" si="25"/>
        <v>7.0111665064748946E-2</v>
      </c>
    </row>
    <row r="209" spans="1:12" x14ac:dyDescent="0.2">
      <c r="A209" s="78">
        <f t="shared" si="26"/>
        <v>204</v>
      </c>
      <c r="B209" s="81" t="s">
        <v>2352</v>
      </c>
      <c r="C209" s="81">
        <v>622.29999999999995</v>
      </c>
      <c r="D209" s="81"/>
      <c r="E209" s="81">
        <v>99.8</v>
      </c>
      <c r="F209" s="81">
        <f t="shared" si="14"/>
        <v>722.09999999999991</v>
      </c>
      <c r="G209" s="56">
        <f t="shared" si="23"/>
        <v>7.875826970011976E-3</v>
      </c>
      <c r="H209" s="54">
        <f t="shared" si="24"/>
        <v>28.983043249644073</v>
      </c>
      <c r="I209" s="54">
        <f t="shared" si="21"/>
        <v>6.3762695149216961</v>
      </c>
      <c r="J209" s="245">
        <f t="shared" si="22"/>
        <v>12.66558990009446</v>
      </c>
      <c r="K209" s="54">
        <v>2.2430124654336674</v>
      </c>
      <c r="L209" s="56">
        <f t="shared" si="25"/>
        <v>6.9613509389411299E-2</v>
      </c>
    </row>
    <row r="210" spans="1:12" x14ac:dyDescent="0.2">
      <c r="A210" s="78">
        <f t="shared" si="26"/>
        <v>205</v>
      </c>
      <c r="B210" s="81" t="s">
        <v>2353</v>
      </c>
      <c r="C210" s="81">
        <v>610.9</v>
      </c>
      <c r="D210" s="81">
        <v>29.9</v>
      </c>
      <c r="E210" s="81"/>
      <c r="F210" s="81">
        <f t="shared" si="14"/>
        <v>640.79999999999995</v>
      </c>
      <c r="G210" s="56">
        <f t="shared" si="23"/>
        <v>6.989101125029323E-3</v>
      </c>
      <c r="H210" s="54">
        <f t="shared" si="24"/>
        <v>25.719892140107909</v>
      </c>
      <c r="I210" s="54">
        <f t="shared" si="21"/>
        <v>5.65837627082374</v>
      </c>
      <c r="J210" s="245">
        <f t="shared" si="22"/>
        <v>11.239592865227156</v>
      </c>
      <c r="K210" s="54">
        <v>2.2019224090204523</v>
      </c>
      <c r="L210" s="56">
        <f t="shared" si="25"/>
        <v>6.9943482654774125E-2</v>
      </c>
    </row>
    <row r="211" spans="1:12" x14ac:dyDescent="0.2">
      <c r="A211" s="78">
        <f t="shared" si="26"/>
        <v>206</v>
      </c>
      <c r="B211" s="81" t="s">
        <v>2354</v>
      </c>
      <c r="C211" s="81">
        <v>481.4</v>
      </c>
      <c r="D211" s="81"/>
      <c r="E211" s="81"/>
      <c r="F211" s="81">
        <f t="shared" si="14"/>
        <v>481.4</v>
      </c>
      <c r="G211" s="56">
        <f t="shared" si="23"/>
        <v>5.2505513133413173E-3</v>
      </c>
      <c r="H211" s="54">
        <f t="shared" si="24"/>
        <v>19.322028833096049</v>
      </c>
      <c r="I211" s="54">
        <f t="shared" si="21"/>
        <v>4.2508463432811308</v>
      </c>
      <c r="J211" s="245">
        <f t="shared" si="22"/>
        <v>8.4437266000629734</v>
      </c>
      <c r="K211" s="54">
        <v>1.7351537857299815</v>
      </c>
      <c r="L211" s="56">
        <f t="shared" si="25"/>
        <v>7.0111665064748946E-2</v>
      </c>
    </row>
    <row r="212" spans="1:12" x14ac:dyDescent="0.2">
      <c r="A212" s="78">
        <f t="shared" si="26"/>
        <v>207</v>
      </c>
      <c r="B212" s="81" t="s">
        <v>2355</v>
      </c>
      <c r="C212" s="81">
        <v>973.8</v>
      </c>
      <c r="D212" s="81"/>
      <c r="E212" s="81"/>
      <c r="F212" s="81">
        <f t="shared" si="14"/>
        <v>973.8</v>
      </c>
      <c r="G212" s="56">
        <f t="shared" si="23"/>
        <v>1.0621077833260854E-2</v>
      </c>
      <c r="H212" s="54">
        <f t="shared" si="24"/>
        <v>39.085566426399943</v>
      </c>
      <c r="I212" s="54">
        <f t="shared" si="21"/>
        <v>8.598824613807988</v>
      </c>
      <c r="J212" s="245">
        <f t="shared" si="22"/>
        <v>17.080392528336777</v>
      </c>
      <c r="K212" s="54">
        <v>3.5099558715078016</v>
      </c>
      <c r="L212" s="56">
        <f t="shared" si="25"/>
        <v>7.0111665064748918E-2</v>
      </c>
    </row>
    <row r="213" spans="1:12" x14ac:dyDescent="0.2">
      <c r="A213" s="78">
        <f t="shared" si="26"/>
        <v>208</v>
      </c>
      <c r="B213" s="81" t="s">
        <v>2356</v>
      </c>
      <c r="C213" s="81">
        <v>724.7</v>
      </c>
      <c r="D213" s="81">
        <v>41.9</v>
      </c>
      <c r="E213" s="81"/>
      <c r="F213" s="81">
        <f t="shared" si="14"/>
        <v>766.6</v>
      </c>
      <c r="G213" s="56">
        <f t="shared" si="23"/>
        <v>8.3611812148056807E-3</v>
      </c>
      <c r="H213" s="54">
        <f t="shared" si="24"/>
        <v>30.769146870484906</v>
      </c>
      <c r="I213" s="54">
        <f t="shared" si="21"/>
        <v>6.7692123115066796</v>
      </c>
      <c r="J213" s="245">
        <f t="shared" si="22"/>
        <v>13.446117182401904</v>
      </c>
      <c r="K213" s="54">
        <v>2.6121020949699161</v>
      </c>
      <c r="L213" s="56">
        <f t="shared" si="25"/>
        <v>6.9914660134833564E-2</v>
      </c>
    </row>
    <row r="214" spans="1:12" x14ac:dyDescent="0.2">
      <c r="A214" s="78">
        <f t="shared" si="26"/>
        <v>209</v>
      </c>
      <c r="B214" s="81" t="s">
        <v>2357</v>
      </c>
      <c r="C214" s="81">
        <v>743.6</v>
      </c>
      <c r="D214" s="81"/>
      <c r="E214" s="81"/>
      <c r="F214" s="81">
        <f t="shared" si="14"/>
        <v>743.6</v>
      </c>
      <c r="G214" s="56">
        <f t="shared" si="23"/>
        <v>8.1103239646875859E-3</v>
      </c>
      <c r="H214" s="54">
        <f t="shared" si="24"/>
        <v>29.845992190050318</v>
      </c>
      <c r="I214" s="54">
        <f t="shared" si="21"/>
        <v>6.5661182818110699</v>
      </c>
      <c r="J214" s="245">
        <f t="shared" si="22"/>
        <v>13.042698587051989</v>
      </c>
      <c r="K214" s="54">
        <v>2.6802250832339309</v>
      </c>
      <c r="L214" s="56">
        <f t="shared" si="25"/>
        <v>7.0111665064748932E-2</v>
      </c>
    </row>
    <row r="215" spans="1:12" x14ac:dyDescent="0.2">
      <c r="A215" s="78">
        <f t="shared" si="26"/>
        <v>210</v>
      </c>
      <c r="B215" s="81" t="s">
        <v>2358</v>
      </c>
      <c r="C215" s="81">
        <v>682.02</v>
      </c>
      <c r="D215" s="81"/>
      <c r="E215" s="81">
        <v>80.3</v>
      </c>
      <c r="F215" s="81">
        <f t="shared" si="14"/>
        <v>762.31999999999994</v>
      </c>
      <c r="G215" s="56">
        <f t="shared" si="23"/>
        <v>8.3144999526097909E-3</v>
      </c>
      <c r="H215" s="54">
        <f t="shared" si="24"/>
        <v>30.59735982560403</v>
      </c>
      <c r="I215" s="54">
        <f t="shared" si="21"/>
        <v>6.7314191616328864</v>
      </c>
      <c r="J215" s="245">
        <f t="shared" si="22"/>
        <v>13.371046243788962</v>
      </c>
      <c r="K215" s="54">
        <v>2.4582666907842996</v>
      </c>
      <c r="L215" s="56">
        <f t="shared" si="25"/>
        <v>6.9731991711892885E-2</v>
      </c>
    </row>
    <row r="216" spans="1:12" x14ac:dyDescent="0.2">
      <c r="A216" s="78">
        <f t="shared" si="26"/>
        <v>211</v>
      </c>
      <c r="B216" s="81" t="s">
        <v>2359</v>
      </c>
      <c r="C216" s="81">
        <v>509.8</v>
      </c>
      <c r="D216" s="81"/>
      <c r="E216" s="81">
        <v>20.7</v>
      </c>
      <c r="F216" s="81">
        <f t="shared" si="14"/>
        <v>530.5</v>
      </c>
      <c r="G216" s="56">
        <f t="shared" si="23"/>
        <v>5.7860770081586393E-3</v>
      </c>
      <c r="H216" s="54">
        <f t="shared" si="24"/>
        <v>21.292763390023794</v>
      </c>
      <c r="I216" s="54">
        <f t="shared" si="21"/>
        <v>4.6844079458052343</v>
      </c>
      <c r="J216" s="245">
        <f t="shared" si="22"/>
        <v>9.3049376014403986</v>
      </c>
      <c r="K216" s="54">
        <v>1.8375184876716757</v>
      </c>
      <c r="L216" s="56">
        <f t="shared" si="25"/>
        <v>6.997102247868256E-2</v>
      </c>
    </row>
    <row r="217" spans="1:12" x14ac:dyDescent="0.2">
      <c r="A217" s="78">
        <f t="shared" si="26"/>
        <v>212</v>
      </c>
      <c r="B217" s="81" t="s">
        <v>2360</v>
      </c>
      <c r="C217" s="81">
        <v>548.4</v>
      </c>
      <c r="D217" s="81"/>
      <c r="E217" s="81">
        <v>39</v>
      </c>
      <c r="F217" s="81">
        <f t="shared" si="14"/>
        <v>587.4</v>
      </c>
      <c r="G217" s="56">
        <f t="shared" si="23"/>
        <v>6.4066760312768796E-3</v>
      </c>
      <c r="H217" s="54">
        <f t="shared" si="24"/>
        <v>23.576567795098917</v>
      </c>
      <c r="I217" s="54">
        <f t="shared" si="21"/>
        <v>5.1868449149217621</v>
      </c>
      <c r="J217" s="245">
        <f t="shared" si="22"/>
        <v>10.302960126458228</v>
      </c>
      <c r="K217" s="54">
        <v>1.9766479769304568</v>
      </c>
      <c r="L217" s="56">
        <f t="shared" si="25"/>
        <v>6.9872354125654346E-2</v>
      </c>
    </row>
    <row r="218" spans="1:12" x14ac:dyDescent="0.2">
      <c r="A218" s="78">
        <f t="shared" si="26"/>
        <v>213</v>
      </c>
      <c r="B218" s="81" t="s">
        <v>2361</v>
      </c>
      <c r="C218" s="81">
        <v>450.9</v>
      </c>
      <c r="D218" s="81"/>
      <c r="E218" s="81">
        <v>36</v>
      </c>
      <c r="F218" s="81">
        <f t="shared" si="14"/>
        <v>486.9</v>
      </c>
      <c r="G218" s="56">
        <f t="shared" si="23"/>
        <v>5.310538916630427E-3</v>
      </c>
      <c r="H218" s="54">
        <f t="shared" si="24"/>
        <v>19.542783213199971</v>
      </c>
      <c r="I218" s="54">
        <f t="shared" si="21"/>
        <v>4.299412306903994</v>
      </c>
      <c r="J218" s="245">
        <f t="shared" si="22"/>
        <v>8.5401962641683884</v>
      </c>
      <c r="K218" s="54">
        <v>1.6252198628700638</v>
      </c>
      <c r="L218" s="56">
        <f t="shared" si="25"/>
        <v>6.9845166660797722E-2</v>
      </c>
    </row>
    <row r="219" spans="1:12" x14ac:dyDescent="0.2">
      <c r="A219" s="78">
        <f t="shared" si="26"/>
        <v>214</v>
      </c>
      <c r="B219" s="81" t="s">
        <v>2362</v>
      </c>
      <c r="C219" s="81">
        <v>1505.5</v>
      </c>
      <c r="D219" s="81">
        <v>827.5</v>
      </c>
      <c r="E219" s="81"/>
      <c r="F219" s="81">
        <f t="shared" si="14"/>
        <v>2333</v>
      </c>
      <c r="G219" s="56">
        <f t="shared" si="23"/>
        <v>2.5445650631544026E-2</v>
      </c>
      <c r="H219" s="54">
        <f t="shared" si="24"/>
        <v>93.639994324082011</v>
      </c>
      <c r="I219" s="54">
        <f t="shared" si="21"/>
        <v>20.600798751298043</v>
      </c>
      <c r="J219" s="245">
        <f t="shared" si="22"/>
        <v>40.920677519623837</v>
      </c>
      <c r="K219" s="54">
        <v>5.4264105201838122</v>
      </c>
      <c r="L219" s="56">
        <f t="shared" si="25"/>
        <v>6.8833210936642825E-2</v>
      </c>
    </row>
    <row r="220" spans="1:12" x14ac:dyDescent="0.2">
      <c r="A220" s="78">
        <f t="shared" si="26"/>
        <v>215</v>
      </c>
      <c r="B220" s="81" t="s">
        <v>2363</v>
      </c>
      <c r="C220" s="81">
        <v>922.6</v>
      </c>
      <c r="D220" s="81"/>
      <c r="E220" s="81">
        <v>33</v>
      </c>
      <c r="F220" s="81">
        <f t="shared" si="14"/>
        <v>955.6</v>
      </c>
      <c r="G220" s="56">
        <f t="shared" si="23"/>
        <v>1.042257340055871E-2</v>
      </c>
      <c r="H220" s="54">
        <f t="shared" si="24"/>
        <v>38.355070114056055</v>
      </c>
      <c r="I220" s="54">
        <f t="shared" si="21"/>
        <v>8.4381154250923327</v>
      </c>
      <c r="J220" s="245">
        <f t="shared" si="22"/>
        <v>16.761165639842496</v>
      </c>
      <c r="K220" s="54">
        <v>3.3254110567396782</v>
      </c>
      <c r="L220" s="56">
        <f t="shared" si="25"/>
        <v>6.9987193633037431E-2</v>
      </c>
    </row>
    <row r="221" spans="1:12" x14ac:dyDescent="0.2">
      <c r="A221" s="78">
        <f t="shared" si="26"/>
        <v>216</v>
      </c>
      <c r="B221" s="81" t="s">
        <v>2364</v>
      </c>
      <c r="C221" s="81">
        <v>1175.5</v>
      </c>
      <c r="D221" s="81"/>
      <c r="E221" s="81"/>
      <c r="F221" s="81">
        <f t="shared" si="14"/>
        <v>1175.5</v>
      </c>
      <c r="G221" s="56">
        <f t="shared" si="23"/>
        <v>1.282098684842692E-2</v>
      </c>
      <c r="H221" s="54">
        <f t="shared" si="24"/>
        <v>47.181231602211064</v>
      </c>
      <c r="I221" s="54">
        <f t="shared" si="21"/>
        <v>10.379870952486433</v>
      </c>
      <c r="J221" s="245">
        <f t="shared" si="22"/>
        <v>20.618198210166234</v>
      </c>
      <c r="K221" s="54">
        <v>4.2369615187486351</v>
      </c>
      <c r="L221" s="56">
        <f t="shared" si="25"/>
        <v>7.0111665064748932E-2</v>
      </c>
    </row>
    <row r="222" spans="1:12" x14ac:dyDescent="0.2">
      <c r="A222" s="78">
        <f t="shared" si="26"/>
        <v>217</v>
      </c>
      <c r="B222" s="81" t="s">
        <v>2365</v>
      </c>
      <c r="C222" s="81">
        <v>504.4</v>
      </c>
      <c r="D222" s="81">
        <v>189.5</v>
      </c>
      <c r="E222" s="81"/>
      <c r="F222" s="81">
        <f t="shared" si="14"/>
        <v>693.9</v>
      </c>
      <c r="G222" s="56">
        <f t="shared" si="23"/>
        <v>7.5682541676932707E-3</v>
      </c>
      <c r="H222" s="54">
        <f t="shared" si="24"/>
        <v>27.851175337111236</v>
      </c>
      <c r="I222" s="54">
        <f t="shared" si="21"/>
        <v>6.1272585741644718</v>
      </c>
      <c r="J222" s="245">
        <f t="shared" si="22"/>
        <v>12.170963622317609</v>
      </c>
      <c r="K222" s="54">
        <v>1.8180547767391</v>
      </c>
      <c r="L222" s="56">
        <f t="shared" si="25"/>
        <v>6.9127327151365353E-2</v>
      </c>
    </row>
    <row r="223" spans="1:12" x14ac:dyDescent="0.2">
      <c r="A223" s="78">
        <f t="shared" si="26"/>
        <v>218</v>
      </c>
      <c r="B223" s="81" t="s">
        <v>2366</v>
      </c>
      <c r="C223" s="81">
        <v>606.6</v>
      </c>
      <c r="D223" s="81"/>
      <c r="E223" s="81"/>
      <c r="F223" s="81">
        <f t="shared" si="14"/>
        <v>606.6</v>
      </c>
      <c r="G223" s="56">
        <f t="shared" si="23"/>
        <v>6.61608730094068E-3</v>
      </c>
      <c r="H223" s="54">
        <f t="shared" si="24"/>
        <v>24.347201267461703</v>
      </c>
      <c r="I223" s="54">
        <f t="shared" si="21"/>
        <v>5.356384278841575</v>
      </c>
      <c r="J223" s="245">
        <f t="shared" si="22"/>
        <v>10.639726953880764</v>
      </c>
      <c r="K223" s="54">
        <v>2.1864235280926607</v>
      </c>
      <c r="L223" s="56">
        <f t="shared" si="25"/>
        <v>7.0111665064748932E-2</v>
      </c>
    </row>
    <row r="224" spans="1:12" x14ac:dyDescent="0.2">
      <c r="A224" s="78">
        <f t="shared" si="26"/>
        <v>219</v>
      </c>
      <c r="B224" s="81" t="s">
        <v>2367</v>
      </c>
      <c r="C224" s="81">
        <v>520.5</v>
      </c>
      <c r="D224" s="81"/>
      <c r="E224" s="81"/>
      <c r="F224" s="81">
        <f t="shared" si="14"/>
        <v>520.5</v>
      </c>
      <c r="G224" s="56">
        <f t="shared" si="23"/>
        <v>5.6770086385420767E-3</v>
      </c>
      <c r="H224" s="54">
        <f t="shared" si="24"/>
        <v>20.891391789834842</v>
      </c>
      <c r="I224" s="54">
        <f t="shared" si="21"/>
        <v>4.5961061937636654</v>
      </c>
      <c r="J224" s="245">
        <f t="shared" si="22"/>
        <v>9.1295382121578257</v>
      </c>
      <c r="K224" s="54">
        <v>1.876085470445483</v>
      </c>
      <c r="L224" s="56">
        <f t="shared" si="25"/>
        <v>7.0111665064748932E-2</v>
      </c>
    </row>
    <row r="225" spans="1:12" x14ac:dyDescent="0.2">
      <c r="A225" s="78">
        <f t="shared" si="26"/>
        <v>220</v>
      </c>
      <c r="B225" s="81" t="s">
        <v>2368</v>
      </c>
      <c r="C225" s="81">
        <v>539.9</v>
      </c>
      <c r="D225" s="81"/>
      <c r="E225" s="81"/>
      <c r="F225" s="81">
        <f t="shared" si="14"/>
        <v>539.9</v>
      </c>
      <c r="G225" s="56">
        <f t="shared" si="23"/>
        <v>5.8886012755982077E-3</v>
      </c>
      <c r="H225" s="54">
        <f t="shared" si="24"/>
        <v>21.670052694201406</v>
      </c>
      <c r="I225" s="54">
        <f t="shared" si="21"/>
        <v>4.7674115927243097</v>
      </c>
      <c r="J225" s="245">
        <f t="shared" si="22"/>
        <v>9.4698130273660137</v>
      </c>
      <c r="K225" s="54">
        <v>1.9460106541662172</v>
      </c>
      <c r="L225" s="56">
        <f t="shared" si="25"/>
        <v>7.0111665064748932E-2</v>
      </c>
    </row>
    <row r="226" spans="1:12" x14ac:dyDescent="0.2">
      <c r="A226" s="78">
        <f t="shared" si="26"/>
        <v>221</v>
      </c>
      <c r="B226" s="81" t="s">
        <v>2369</v>
      </c>
      <c r="C226" s="81">
        <v>595.5</v>
      </c>
      <c r="D226" s="81"/>
      <c r="E226" s="81"/>
      <c r="F226" s="81">
        <f t="shared" si="14"/>
        <v>595.5</v>
      </c>
      <c r="G226" s="56">
        <f t="shared" si="23"/>
        <v>6.4950214106662954E-3</v>
      </c>
      <c r="H226" s="54">
        <f t="shared" si="24"/>
        <v>23.901678791251967</v>
      </c>
      <c r="I226" s="54">
        <f t="shared" si="21"/>
        <v>5.2583693340754332</v>
      </c>
      <c r="J226" s="245">
        <f t="shared" si="22"/>
        <v>10.445033631777109</v>
      </c>
      <c r="K226" s="54">
        <v>2.1464147889534773</v>
      </c>
      <c r="L226" s="56">
        <f t="shared" si="25"/>
        <v>7.0111665064748932E-2</v>
      </c>
    </row>
    <row r="227" spans="1:12" x14ac:dyDescent="0.2">
      <c r="A227" s="78">
        <f t="shared" si="26"/>
        <v>222</v>
      </c>
      <c r="B227" s="81" t="s">
        <v>2370</v>
      </c>
      <c r="C227" s="81">
        <v>711.4</v>
      </c>
      <c r="D227" s="81"/>
      <c r="E227" s="81">
        <v>63.4</v>
      </c>
      <c r="F227" s="81">
        <f t="shared" si="14"/>
        <v>774.8</v>
      </c>
      <c r="G227" s="56">
        <f t="shared" si="23"/>
        <v>8.4506172778912609E-3</v>
      </c>
      <c r="H227" s="54">
        <f t="shared" si="24"/>
        <v>31.098271582639839</v>
      </c>
      <c r="I227" s="54">
        <f t="shared" si="21"/>
        <v>6.841619748180765</v>
      </c>
      <c r="J227" s="245">
        <f t="shared" si="22"/>
        <v>13.589944681613609</v>
      </c>
      <c r="K227" s="54">
        <v>2.5641636958211649</v>
      </c>
      <c r="L227" s="56">
        <f t="shared" si="25"/>
        <v>6.9816726520721961E-2</v>
      </c>
    </row>
    <row r="228" spans="1:12" x14ac:dyDescent="0.2">
      <c r="A228" s="78">
        <f t="shared" si="26"/>
        <v>223</v>
      </c>
      <c r="B228" s="81" t="s">
        <v>2371</v>
      </c>
      <c r="C228" s="81">
        <v>762.1</v>
      </c>
      <c r="D228" s="81">
        <v>53.2</v>
      </c>
      <c r="E228" s="81"/>
      <c r="F228" s="81">
        <f t="shared" si="14"/>
        <v>815.30000000000007</v>
      </c>
      <c r="G228" s="56">
        <f t="shared" si="23"/>
        <v>8.8923441748383399E-3</v>
      </c>
      <c r="H228" s="54">
        <f t="shared" si="24"/>
        <v>32.72382656340509</v>
      </c>
      <c r="I228" s="54">
        <f t="shared" si="21"/>
        <v>7.1992418439491201</v>
      </c>
      <c r="J228" s="245">
        <f t="shared" si="22"/>
        <v>14.300312208208025</v>
      </c>
      <c r="K228" s="54">
        <v>2.7469063151325694</v>
      </c>
      <c r="L228" s="56">
        <f t="shared" si="25"/>
        <v>6.9876471152575489E-2</v>
      </c>
    </row>
    <row r="229" spans="1:12" x14ac:dyDescent="0.2">
      <c r="A229" s="78">
        <f t="shared" si="26"/>
        <v>224</v>
      </c>
      <c r="B229" s="81" t="s">
        <v>2372</v>
      </c>
      <c r="C229" s="81">
        <v>707.8</v>
      </c>
      <c r="D229" s="81">
        <v>33.1</v>
      </c>
      <c r="E229" s="81"/>
      <c r="F229" s="81">
        <f t="shared" si="14"/>
        <v>740.9</v>
      </c>
      <c r="G229" s="56">
        <f t="shared" si="23"/>
        <v>8.0808755048911145E-3</v>
      </c>
      <c r="H229" s="54">
        <f t="shared" si="24"/>
        <v>29.737621857999301</v>
      </c>
      <c r="I229" s="54">
        <f t="shared" si="21"/>
        <v>6.542276808759846</v>
      </c>
      <c r="J229" s="245">
        <f t="shared" si="22"/>
        <v>12.995340751945694</v>
      </c>
      <c r="K229" s="54">
        <v>2.5511878885327817</v>
      </c>
      <c r="L229" s="56">
        <f t="shared" si="25"/>
        <v>6.9950637477713087E-2</v>
      </c>
    </row>
    <row r="230" spans="1:12" x14ac:dyDescent="0.2">
      <c r="A230" s="78">
        <f t="shared" si="26"/>
        <v>225</v>
      </c>
      <c r="B230" s="81" t="s">
        <v>2373</v>
      </c>
      <c r="C230" s="81">
        <v>952</v>
      </c>
      <c r="D230" s="81">
        <v>67.7</v>
      </c>
      <c r="E230" s="81">
        <v>127.2</v>
      </c>
      <c r="F230" s="81">
        <f t="shared" si="14"/>
        <v>1146.9000000000001</v>
      </c>
      <c r="G230" s="56">
        <f t="shared" si="23"/>
        <v>1.2509051311323552E-2</v>
      </c>
      <c r="H230" s="54">
        <f t="shared" si="24"/>
        <v>46.033308825670673</v>
      </c>
      <c r="I230" s="54">
        <f t="shared" si="21"/>
        <v>10.127327941647549</v>
      </c>
      <c r="J230" s="245">
        <f t="shared" si="22"/>
        <v>20.116555956818083</v>
      </c>
      <c r="K230" s="54">
        <v>3.431380149594812</v>
      </c>
      <c r="L230" s="56">
        <f t="shared" si="25"/>
        <v>6.9499148028364391E-2</v>
      </c>
    </row>
    <row r="231" spans="1:12" x14ac:dyDescent="0.2">
      <c r="A231" s="78">
        <f t="shared" si="26"/>
        <v>226</v>
      </c>
      <c r="B231" s="81" t="s">
        <v>2374</v>
      </c>
      <c r="C231" s="81">
        <v>348.4</v>
      </c>
      <c r="D231" s="81"/>
      <c r="E231" s="81">
        <v>48</v>
      </c>
      <c r="F231" s="81">
        <f t="shared" si="14"/>
        <v>396.4</v>
      </c>
      <c r="G231" s="56">
        <f t="shared" si="23"/>
        <v>4.3234701716005361E-3</v>
      </c>
      <c r="H231" s="54">
        <f t="shared" si="24"/>
        <v>15.910370231489972</v>
      </c>
      <c r="I231" s="54">
        <f t="shared" si="21"/>
        <v>3.500281450927794</v>
      </c>
      <c r="J231" s="245">
        <f t="shared" si="22"/>
        <v>6.9528317911611177</v>
      </c>
      <c r="K231" s="54">
        <v>1.2557697942424708</v>
      </c>
      <c r="L231" s="56">
        <f t="shared" si="25"/>
        <v>6.9675210060094236E-2</v>
      </c>
    </row>
    <row r="232" spans="1:12" x14ac:dyDescent="0.2">
      <c r="A232" s="78">
        <f t="shared" si="26"/>
        <v>227</v>
      </c>
      <c r="B232" s="81" t="s">
        <v>2375</v>
      </c>
      <c r="C232" s="81">
        <v>337.8</v>
      </c>
      <c r="D232" s="81"/>
      <c r="E232" s="81">
        <v>23.4</v>
      </c>
      <c r="F232" s="81">
        <f t="shared" si="14"/>
        <v>361.2</v>
      </c>
      <c r="G232" s="56">
        <f t="shared" si="23"/>
        <v>3.9395495105502363E-3</v>
      </c>
      <c r="H232" s="54">
        <f t="shared" si="24"/>
        <v>14.497542198824869</v>
      </c>
      <c r="I232" s="54">
        <f t="shared" si="21"/>
        <v>3.189459283741471</v>
      </c>
      <c r="J232" s="245">
        <f t="shared" si="22"/>
        <v>6.3354259408864673</v>
      </c>
      <c r="K232" s="54">
        <v>1.2175632505600078</v>
      </c>
      <c r="L232" s="56">
        <f t="shared" si="25"/>
        <v>6.9878158012217098E-2</v>
      </c>
    </row>
    <row r="233" spans="1:12" x14ac:dyDescent="0.2">
      <c r="A233" s="78">
        <f t="shared" si="26"/>
        <v>228</v>
      </c>
      <c r="B233" s="81" t="s">
        <v>2376</v>
      </c>
      <c r="C233" s="81">
        <v>699.3</v>
      </c>
      <c r="D233" s="81"/>
      <c r="E233" s="81">
        <v>36.700000000000003</v>
      </c>
      <c r="F233" s="81">
        <f t="shared" si="14"/>
        <v>736</v>
      </c>
      <c r="G233" s="56">
        <f t="shared" si="23"/>
        <v>8.027432003778999E-3</v>
      </c>
      <c r="H233" s="54">
        <f t="shared" si="24"/>
        <v>29.540949773906718</v>
      </c>
      <c r="I233" s="54">
        <f t="shared" si="21"/>
        <v>6.4990089502594781</v>
      </c>
      <c r="J233" s="245">
        <f t="shared" si="22"/>
        <v>12.909395051197235</v>
      </c>
      <c r="K233" s="54">
        <v>2.5205505657685419</v>
      </c>
      <c r="L233" s="56">
        <f t="shared" si="25"/>
        <v>6.9931935246103236E-2</v>
      </c>
    </row>
    <row r="234" spans="1:12" x14ac:dyDescent="0.2">
      <c r="A234" s="78">
        <f t="shared" si="26"/>
        <v>229</v>
      </c>
      <c r="B234" s="81" t="s">
        <v>2377</v>
      </c>
      <c r="C234" s="81">
        <v>478.8</v>
      </c>
      <c r="D234" s="81"/>
      <c r="E234" s="81"/>
      <c r="F234" s="81">
        <f t="shared" si="14"/>
        <v>478.8</v>
      </c>
      <c r="G234" s="56">
        <f t="shared" si="23"/>
        <v>5.2221935372410121E-3</v>
      </c>
      <c r="H234" s="54">
        <f t="shared" si="24"/>
        <v>19.217672217046925</v>
      </c>
      <c r="I234" s="54">
        <f t="shared" si="21"/>
        <v>4.2278878877503239</v>
      </c>
      <c r="J234" s="245">
        <f t="shared" si="22"/>
        <v>8.3981227588495067</v>
      </c>
      <c r="K234" s="54">
        <v>1.7257823693550376</v>
      </c>
      <c r="L234" s="56">
        <f t="shared" si="25"/>
        <v>7.0111665064748946E-2</v>
      </c>
    </row>
    <row r="235" spans="1:12" x14ac:dyDescent="0.2">
      <c r="A235" s="78">
        <f t="shared" si="26"/>
        <v>230</v>
      </c>
      <c r="B235" s="81" t="s">
        <v>2378</v>
      </c>
      <c r="C235" s="81">
        <v>676.9</v>
      </c>
      <c r="D235" s="81"/>
      <c r="E235" s="81"/>
      <c r="F235" s="81">
        <f t="shared" si="14"/>
        <v>676.9</v>
      </c>
      <c r="G235" s="56">
        <f t="shared" si="23"/>
        <v>7.3828379393451144E-3</v>
      </c>
      <c r="H235" s="54">
        <f t="shared" si="24"/>
        <v>27.168843616790021</v>
      </c>
      <c r="I235" s="54">
        <f t="shared" si="21"/>
        <v>5.9771455956938047</v>
      </c>
      <c r="J235" s="245">
        <f t="shared" si="22"/>
        <v>11.872784660537238</v>
      </c>
      <c r="K235" s="54">
        <v>2.4398122093074877</v>
      </c>
      <c r="L235" s="56">
        <f t="shared" si="25"/>
        <v>7.0111665064748932E-2</v>
      </c>
    </row>
    <row r="236" spans="1:12" x14ac:dyDescent="0.2">
      <c r="A236" s="78">
        <f t="shared" si="26"/>
        <v>231</v>
      </c>
      <c r="B236" s="81" t="s">
        <v>2379</v>
      </c>
      <c r="C236" s="81">
        <v>893.8</v>
      </c>
      <c r="D236" s="81"/>
      <c r="E236" s="81"/>
      <c r="F236" s="81">
        <f t="shared" si="14"/>
        <v>893.8</v>
      </c>
      <c r="G236" s="56">
        <f t="shared" si="23"/>
        <v>9.7485308763283537E-3</v>
      </c>
      <c r="H236" s="54">
        <f t="shared" si="24"/>
        <v>35.874593624888341</v>
      </c>
      <c r="I236" s="54">
        <f t="shared" si="21"/>
        <v>7.8924105974754353</v>
      </c>
      <c r="J236" s="245">
        <f t="shared" si="22"/>
        <v>15.677197414076206</v>
      </c>
      <c r="K236" s="54">
        <v>3.221604598432608</v>
      </c>
      <c r="L236" s="56">
        <f t="shared" si="25"/>
        <v>7.0111665064748918E-2</v>
      </c>
    </row>
    <row r="237" spans="1:12" x14ac:dyDescent="0.2">
      <c r="A237" s="78">
        <f t="shared" si="26"/>
        <v>232</v>
      </c>
      <c r="B237" s="81" t="s">
        <v>2380</v>
      </c>
      <c r="C237" s="81">
        <v>467.4</v>
      </c>
      <c r="D237" s="81"/>
      <c r="E237" s="81">
        <v>8.6</v>
      </c>
      <c r="F237" s="81">
        <f t="shared" si="14"/>
        <v>476</v>
      </c>
      <c r="G237" s="56">
        <f t="shared" si="23"/>
        <v>5.1916543937483737E-3</v>
      </c>
      <c r="H237" s="54">
        <f t="shared" si="24"/>
        <v>19.105288168994015</v>
      </c>
      <c r="I237" s="54">
        <f t="shared" si="21"/>
        <v>4.2031633971786837</v>
      </c>
      <c r="J237" s="245">
        <f t="shared" si="22"/>
        <v>8.349010929850385</v>
      </c>
      <c r="K237" s="54">
        <v>1.6846923129418223</v>
      </c>
      <c r="L237" s="56">
        <f t="shared" si="25"/>
        <v>7.0046543716312831E-2</v>
      </c>
    </row>
    <row r="238" spans="1:12" x14ac:dyDescent="0.2">
      <c r="A238" s="78">
        <f t="shared" si="26"/>
        <v>233</v>
      </c>
      <c r="B238" s="81" t="s">
        <v>2381</v>
      </c>
      <c r="C238" s="81">
        <v>324.10000000000002</v>
      </c>
      <c r="D238" s="81"/>
      <c r="E238" s="81"/>
      <c r="F238" s="81">
        <f t="shared" si="14"/>
        <v>324.10000000000002</v>
      </c>
      <c r="G238" s="56">
        <f t="shared" si="23"/>
        <v>3.5349058592727902E-3</v>
      </c>
      <c r="H238" s="54">
        <f t="shared" si="24"/>
        <v>13.008453562123869</v>
      </c>
      <c r="I238" s="54">
        <f t="shared" si="21"/>
        <v>2.861859783667251</v>
      </c>
      <c r="J238" s="245">
        <f t="shared" si="22"/>
        <v>5.684694206648131</v>
      </c>
      <c r="K238" s="54">
        <v>1.1681830950458809</v>
      </c>
      <c r="L238" s="56">
        <f t="shared" si="25"/>
        <v>7.0111665064748932E-2</v>
      </c>
    </row>
    <row r="239" spans="1:12" x14ac:dyDescent="0.2">
      <c r="A239" s="78">
        <f t="shared" si="26"/>
        <v>234</v>
      </c>
      <c r="B239" s="81" t="s">
        <v>2382</v>
      </c>
      <c r="C239" s="81">
        <v>433.9</v>
      </c>
      <c r="D239" s="81"/>
      <c r="E239" s="81"/>
      <c r="F239" s="81">
        <f t="shared" si="14"/>
        <v>433.9</v>
      </c>
      <c r="G239" s="56">
        <f t="shared" si="23"/>
        <v>4.7324765576626454E-3</v>
      </c>
      <c r="H239" s="54">
        <f t="shared" si="24"/>
        <v>17.415513732198534</v>
      </c>
      <c r="I239" s="54">
        <f t="shared" si="21"/>
        <v>3.8314130210836774</v>
      </c>
      <c r="J239" s="245">
        <f t="shared" si="22"/>
        <v>7.6105795009707595</v>
      </c>
      <c r="K239" s="54">
        <v>1.5639452173415849</v>
      </c>
      <c r="L239" s="56">
        <f t="shared" si="25"/>
        <v>7.0111665064748918E-2</v>
      </c>
    </row>
    <row r="240" spans="1:12" x14ac:dyDescent="0.2">
      <c r="A240" s="78">
        <f t="shared" si="26"/>
        <v>235</v>
      </c>
      <c r="B240" s="81" t="s">
        <v>2383</v>
      </c>
      <c r="C240" s="81">
        <v>375.2</v>
      </c>
      <c r="D240" s="81"/>
      <c r="E240" s="81"/>
      <c r="F240" s="81">
        <f t="shared" si="14"/>
        <v>375.2</v>
      </c>
      <c r="G240" s="56">
        <f t="shared" si="23"/>
        <v>4.0922452280134245E-3</v>
      </c>
      <c r="H240" s="54">
        <f t="shared" si="24"/>
        <v>15.059462439089403</v>
      </c>
      <c r="I240" s="54">
        <f t="shared" si="21"/>
        <v>3.3130817365996688</v>
      </c>
      <c r="J240" s="245">
        <f t="shared" si="22"/>
        <v>6.5809850858820687</v>
      </c>
      <c r="K240" s="54">
        <v>1.3523674707226612</v>
      </c>
      <c r="L240" s="56">
        <f t="shared" si="25"/>
        <v>7.0111665064748946E-2</v>
      </c>
    </row>
    <row r="241" spans="1:12" x14ac:dyDescent="0.2">
      <c r="A241" s="78">
        <f t="shared" si="26"/>
        <v>236</v>
      </c>
      <c r="B241" s="81" t="s">
        <v>2384</v>
      </c>
      <c r="C241" s="81">
        <v>375.1</v>
      </c>
      <c r="D241" s="81"/>
      <c r="E241" s="81">
        <v>120.5</v>
      </c>
      <c r="F241" s="81">
        <f t="shared" si="14"/>
        <v>495.6</v>
      </c>
      <c r="G241" s="56">
        <f t="shared" si="23"/>
        <v>5.4054283981968369E-3</v>
      </c>
      <c r="H241" s="54">
        <f t="shared" si="24"/>
        <v>19.891976505364362</v>
      </c>
      <c r="I241" s="54">
        <f t="shared" si="21"/>
        <v>4.3762348311801595</v>
      </c>
      <c r="J241" s="245">
        <f t="shared" si="22"/>
        <v>8.6927937328442262</v>
      </c>
      <c r="K241" s="54">
        <v>1.3520070316313171</v>
      </c>
      <c r="L241" s="56">
        <f t="shared" si="25"/>
        <v>6.9235294796247099E-2</v>
      </c>
    </row>
    <row r="242" spans="1:12" x14ac:dyDescent="0.2">
      <c r="A242" s="78">
        <f t="shared" si="26"/>
        <v>237</v>
      </c>
      <c r="B242" s="81" t="s">
        <v>2385</v>
      </c>
      <c r="C242" s="81">
        <v>534.1</v>
      </c>
      <c r="D242" s="81">
        <v>48.8</v>
      </c>
      <c r="E242" s="81"/>
      <c r="F242" s="81">
        <f t="shared" si="14"/>
        <v>582.9</v>
      </c>
      <c r="G242" s="56">
        <f t="shared" si="23"/>
        <v>6.3575952649494267E-3</v>
      </c>
      <c r="H242" s="54">
        <f t="shared" si="24"/>
        <v>23.395950575013892</v>
      </c>
      <c r="I242" s="54">
        <f t="shared" si="21"/>
        <v>5.1471091265030564</v>
      </c>
      <c r="J242" s="245">
        <f t="shared" si="22"/>
        <v>10.224030401281071</v>
      </c>
      <c r="K242" s="54">
        <v>1.925105186868266</v>
      </c>
      <c r="L242" s="56">
        <f t="shared" si="25"/>
        <v>6.9809907856692902E-2</v>
      </c>
    </row>
    <row r="243" spans="1:12" x14ac:dyDescent="0.2">
      <c r="A243" s="78">
        <f t="shared" si="26"/>
        <v>238</v>
      </c>
      <c r="B243" s="81" t="s">
        <v>2386</v>
      </c>
      <c r="C243" s="81">
        <v>471.8</v>
      </c>
      <c r="D243" s="81"/>
      <c r="E243" s="81"/>
      <c r="F243" s="81">
        <f t="shared" si="14"/>
        <v>471.8</v>
      </c>
      <c r="G243" s="56">
        <f t="shared" si="23"/>
        <v>5.1458456785094184E-3</v>
      </c>
      <c r="H243" s="54">
        <f t="shared" si="24"/>
        <v>18.936712096914661</v>
      </c>
      <c r="I243" s="54">
        <f t="shared" si="21"/>
        <v>4.1660766613212257</v>
      </c>
      <c r="J243" s="245">
        <f t="shared" si="22"/>
        <v>8.2753431863517068</v>
      </c>
      <c r="K243" s="54">
        <v>1.7005516329609587</v>
      </c>
      <c r="L243" s="56">
        <f t="shared" si="25"/>
        <v>7.0111665064748946E-2</v>
      </c>
    </row>
    <row r="244" spans="1:12" x14ac:dyDescent="0.2">
      <c r="A244" s="78">
        <f t="shared" si="26"/>
        <v>239</v>
      </c>
      <c r="B244" s="81" t="s">
        <v>2387</v>
      </c>
      <c r="C244" s="81">
        <v>579</v>
      </c>
      <c r="D244" s="81">
        <v>91.8</v>
      </c>
      <c r="E244" s="81"/>
      <c r="F244" s="81">
        <f t="shared" si="14"/>
        <v>670.8</v>
      </c>
      <c r="G244" s="56">
        <f t="shared" si="23"/>
        <v>7.3163062338790106E-3</v>
      </c>
      <c r="H244" s="54">
        <f t="shared" si="24"/>
        <v>26.924006940674758</v>
      </c>
      <c r="I244" s="54">
        <f t="shared" si="21"/>
        <v>5.9232815269484469</v>
      </c>
      <c r="J244" s="245">
        <f t="shared" si="22"/>
        <v>11.765791033074869</v>
      </c>
      <c r="K244" s="54">
        <v>2.0869423388817188</v>
      </c>
      <c r="L244" s="56">
        <f t="shared" si="25"/>
        <v>6.9618398687507146E-2</v>
      </c>
    </row>
    <row r="245" spans="1:12" x14ac:dyDescent="0.2">
      <c r="A245" s="78">
        <f t="shared" si="26"/>
        <v>240</v>
      </c>
      <c r="B245" s="81" t="s">
        <v>2388</v>
      </c>
      <c r="C245" s="81">
        <v>343.9</v>
      </c>
      <c r="D245" s="81"/>
      <c r="E245" s="81"/>
      <c r="F245" s="81">
        <f t="shared" si="14"/>
        <v>343.9</v>
      </c>
      <c r="G245" s="56">
        <f t="shared" si="23"/>
        <v>3.7508612311135834E-3</v>
      </c>
      <c r="H245" s="54">
        <f t="shared" si="24"/>
        <v>13.803169330497987</v>
      </c>
      <c r="I245" s="54">
        <f t="shared" si="21"/>
        <v>3.036697252709557</v>
      </c>
      <c r="J245" s="245">
        <f t="shared" si="22"/>
        <v>6.0319849974276201</v>
      </c>
      <c r="K245" s="54">
        <v>1.2395500351319915</v>
      </c>
      <c r="L245" s="56">
        <f t="shared" si="25"/>
        <v>7.0111665064748932E-2</v>
      </c>
    </row>
    <row r="246" spans="1:12" x14ac:dyDescent="0.2">
      <c r="A246" s="78">
        <f t="shared" si="26"/>
        <v>241</v>
      </c>
      <c r="B246" s="81" t="s">
        <v>2389</v>
      </c>
      <c r="C246" s="81">
        <v>664</v>
      </c>
      <c r="D246" s="81"/>
      <c r="E246" s="81">
        <v>35.700000000000003</v>
      </c>
      <c r="F246" s="81">
        <f t="shared" si="14"/>
        <v>699.7</v>
      </c>
      <c r="G246" s="56">
        <f t="shared" si="23"/>
        <v>7.631513822070877E-3</v>
      </c>
      <c r="H246" s="54">
        <f t="shared" si="24"/>
        <v>28.083970865220827</v>
      </c>
      <c r="I246" s="54">
        <f t="shared" si="21"/>
        <v>6.1784735903485819</v>
      </c>
      <c r="J246" s="245">
        <f t="shared" si="22"/>
        <v>12.272695268101501</v>
      </c>
      <c r="K246" s="54">
        <v>2.3933155665241124</v>
      </c>
      <c r="L246" s="56">
        <f t="shared" si="25"/>
        <v>6.9927762312698316E-2</v>
      </c>
    </row>
    <row r="247" spans="1:12" x14ac:dyDescent="0.2">
      <c r="A247" s="78">
        <f t="shared" si="26"/>
        <v>242</v>
      </c>
      <c r="B247" s="81" t="s">
        <v>2390</v>
      </c>
      <c r="C247" s="81">
        <v>150.30000000000001</v>
      </c>
      <c r="D247" s="81"/>
      <c r="E247" s="81">
        <v>232.7</v>
      </c>
      <c r="F247" s="81">
        <f t="shared" si="14"/>
        <v>383</v>
      </c>
      <c r="G247" s="56">
        <f t="shared" si="23"/>
        <v>4.1773185563143429E-3</v>
      </c>
      <c r="H247" s="54">
        <f t="shared" si="24"/>
        <v>15.372532287236782</v>
      </c>
      <c r="I247" s="54">
        <f t="shared" si="21"/>
        <v>3.3819571031920921</v>
      </c>
      <c r="J247" s="245">
        <v>7.65</v>
      </c>
      <c r="K247" s="54">
        <v>0.54173995429002131</v>
      </c>
      <c r="L247" s="56">
        <f t="shared" si="25"/>
        <v>7.0355690195088499E-2</v>
      </c>
    </row>
    <row r="248" spans="1:12" x14ac:dyDescent="0.2">
      <c r="A248" s="78">
        <f t="shared" si="26"/>
        <v>243</v>
      </c>
      <c r="B248" s="81" t="s">
        <v>2391</v>
      </c>
      <c r="C248" s="81">
        <v>630.29999999999995</v>
      </c>
      <c r="D248" s="81"/>
      <c r="E248" s="81">
        <v>33.9</v>
      </c>
      <c r="F248" s="81">
        <f t="shared" si="14"/>
        <v>664.19999999999993</v>
      </c>
      <c r="G248" s="56">
        <f t="shared" si="23"/>
        <v>7.2443211099320797E-3</v>
      </c>
      <c r="H248" s="54">
        <f t="shared" si="24"/>
        <v>26.659101684550052</v>
      </c>
      <c r="I248" s="54">
        <f t="shared" si="21"/>
        <v>5.8650023706010117</v>
      </c>
      <c r="J248" s="245">
        <f t="shared" ref="J248:J279" si="27">H248*0.437</f>
        <v>11.650027436148372</v>
      </c>
      <c r="K248" s="54">
        <v>2.2718475927411865</v>
      </c>
      <c r="L248" s="56">
        <f t="shared" si="25"/>
        <v>6.9927701120205701E-2</v>
      </c>
    </row>
    <row r="249" spans="1:12" x14ac:dyDescent="0.2">
      <c r="A249" s="78">
        <f t="shared" si="26"/>
        <v>244</v>
      </c>
      <c r="B249" s="81" t="s">
        <v>2392</v>
      </c>
      <c r="C249" s="81">
        <v>447.75</v>
      </c>
      <c r="D249" s="81"/>
      <c r="E249" s="81"/>
      <c r="F249" s="81">
        <f t="shared" si="14"/>
        <v>447.75</v>
      </c>
      <c r="G249" s="56">
        <f t="shared" si="23"/>
        <v>4.8835362495815854E-3</v>
      </c>
      <c r="H249" s="54">
        <f t="shared" si="24"/>
        <v>17.971413398460236</v>
      </c>
      <c r="I249" s="54">
        <f t="shared" si="21"/>
        <v>3.9537109476612518</v>
      </c>
      <c r="J249" s="245">
        <f t="shared" si="27"/>
        <v>7.8535076551271228</v>
      </c>
      <c r="K249" s="54">
        <v>1.6138660314927282</v>
      </c>
      <c r="L249" s="56">
        <f t="shared" si="25"/>
        <v>7.0111665064748932E-2</v>
      </c>
    </row>
    <row r="250" spans="1:12" x14ac:dyDescent="0.2">
      <c r="A250" s="78">
        <f t="shared" si="26"/>
        <v>245</v>
      </c>
      <c r="B250" s="81" t="s">
        <v>2393</v>
      </c>
      <c r="C250" s="81">
        <v>688.6</v>
      </c>
      <c r="D250" s="81"/>
      <c r="E250" s="81">
        <v>64.099999999999994</v>
      </c>
      <c r="F250" s="81">
        <f t="shared" si="14"/>
        <v>752.7</v>
      </c>
      <c r="G250" s="56">
        <f t="shared" si="23"/>
        <v>8.2095761810386577E-3</v>
      </c>
      <c r="H250" s="54">
        <f t="shared" si="24"/>
        <v>30.211240346222262</v>
      </c>
      <c r="I250" s="54">
        <f t="shared" si="21"/>
        <v>6.6464728761688976</v>
      </c>
      <c r="J250" s="245">
        <f t="shared" si="27"/>
        <v>13.202312031299128</v>
      </c>
      <c r="K250" s="54">
        <v>2.4819835829947348</v>
      </c>
      <c r="L250" s="56">
        <f t="shared" si="25"/>
        <v>6.9804714808934534E-2</v>
      </c>
    </row>
    <row r="251" spans="1:12" x14ac:dyDescent="0.2">
      <c r="A251" s="78">
        <f t="shared" si="26"/>
        <v>246</v>
      </c>
      <c r="B251" s="81" t="s">
        <v>2394</v>
      </c>
      <c r="C251" s="81">
        <v>675.4</v>
      </c>
      <c r="D251" s="81"/>
      <c r="E251" s="81"/>
      <c r="F251" s="81">
        <f t="shared" si="14"/>
        <v>675.4</v>
      </c>
      <c r="G251" s="56">
        <f t="shared" si="23"/>
        <v>7.3664776839026296E-3</v>
      </c>
      <c r="H251" s="54">
        <f t="shared" si="24"/>
        <v>27.108637876761676</v>
      </c>
      <c r="I251" s="54">
        <f t="shared" si="21"/>
        <v>5.9639003328875688</v>
      </c>
      <c r="J251" s="245">
        <f t="shared" si="27"/>
        <v>11.846474752144852</v>
      </c>
      <c r="K251" s="54">
        <v>2.4344056229373279</v>
      </c>
      <c r="L251" s="56">
        <f t="shared" si="25"/>
        <v>7.0111665064748918E-2</v>
      </c>
    </row>
    <row r="252" spans="1:12" x14ac:dyDescent="0.2">
      <c r="A252" s="78">
        <f t="shared" si="26"/>
        <v>247</v>
      </c>
      <c r="B252" s="81" t="s">
        <v>2395</v>
      </c>
      <c r="C252" s="81">
        <v>633.9</v>
      </c>
      <c r="D252" s="81"/>
      <c r="E252" s="81"/>
      <c r="F252" s="81">
        <f t="shared" si="14"/>
        <v>633.9</v>
      </c>
      <c r="G252" s="56">
        <f t="shared" si="23"/>
        <v>6.9138439499938954E-3</v>
      </c>
      <c r="H252" s="54">
        <f t="shared" si="24"/>
        <v>25.442945735977535</v>
      </c>
      <c r="I252" s="54">
        <f t="shared" si="21"/>
        <v>5.5974480619150579</v>
      </c>
      <c r="J252" s="245">
        <f t="shared" si="27"/>
        <v>11.118567286622183</v>
      </c>
      <c r="K252" s="54">
        <v>2.2848234000295711</v>
      </c>
      <c r="L252" s="56">
        <f t="shared" si="25"/>
        <v>7.0111665064748932E-2</v>
      </c>
    </row>
    <row r="253" spans="1:12" x14ac:dyDescent="0.2">
      <c r="A253" s="78">
        <f t="shared" si="26"/>
        <v>248</v>
      </c>
      <c r="B253" s="81" t="s">
        <v>2396</v>
      </c>
      <c r="C253" s="81">
        <v>230.9</v>
      </c>
      <c r="D253" s="81">
        <v>51.2</v>
      </c>
      <c r="E253" s="81"/>
      <c r="F253" s="81">
        <f t="shared" si="14"/>
        <v>282.10000000000002</v>
      </c>
      <c r="G253" s="56">
        <f t="shared" si="23"/>
        <v>3.076818706883228E-3</v>
      </c>
      <c r="H253" s="54">
        <f t="shared" si="24"/>
        <v>11.322692841330278</v>
      </c>
      <c r="I253" s="54">
        <f t="shared" si="21"/>
        <v>2.4909924250926614</v>
      </c>
      <c r="J253" s="245">
        <f t="shared" si="27"/>
        <v>4.9480167716613312</v>
      </c>
      <c r="K253" s="54">
        <v>0.83225386191327944</v>
      </c>
      <c r="L253" s="56">
        <f t="shared" si="25"/>
        <v>6.9457482807506382E-2</v>
      </c>
    </row>
    <row r="254" spans="1:12" x14ac:dyDescent="0.2">
      <c r="A254" s="78">
        <f t="shared" si="26"/>
        <v>249</v>
      </c>
      <c r="B254" s="81" t="s">
        <v>2397</v>
      </c>
      <c r="C254" s="81">
        <v>1262.0999999999999</v>
      </c>
      <c r="D254" s="81"/>
      <c r="E254" s="81">
        <v>163.6</v>
      </c>
      <c r="F254" s="81">
        <f t="shared" si="14"/>
        <v>1425.6999999999998</v>
      </c>
      <c r="G254" s="56">
        <f t="shared" si="23"/>
        <v>1.5549877456233312E-2</v>
      </c>
      <c r="H254" s="54">
        <f t="shared" si="24"/>
        <v>57.223549038938586</v>
      </c>
      <c r="I254" s="54">
        <f t="shared" si="21"/>
        <v>12.589180788566489</v>
      </c>
      <c r="J254" s="245">
        <f t="shared" si="27"/>
        <v>25.006690930016163</v>
      </c>
      <c r="K254" s="54">
        <v>4.5491017718525333</v>
      </c>
      <c r="L254" s="56">
        <f t="shared" si="25"/>
        <v>6.9698058868888121E-2</v>
      </c>
    </row>
    <row r="255" spans="1:12" x14ac:dyDescent="0.2">
      <c r="A255" s="78">
        <f t="shared" si="26"/>
        <v>250</v>
      </c>
      <c r="B255" s="81" t="s">
        <v>2398</v>
      </c>
      <c r="C255" s="81">
        <v>332.6</v>
      </c>
      <c r="D255" s="81"/>
      <c r="E255" s="81">
        <v>108.7</v>
      </c>
      <c r="F255" s="81">
        <f t="shared" si="14"/>
        <v>441.3</v>
      </c>
      <c r="G255" s="56">
        <f t="shared" si="23"/>
        <v>4.8131871511789028E-3</v>
      </c>
      <c r="H255" s="54">
        <f t="shared" si="24"/>
        <v>17.712528716338362</v>
      </c>
      <c r="I255" s="54">
        <f t="shared" si="21"/>
        <v>3.8967563175944395</v>
      </c>
      <c r="J255" s="245">
        <f t="shared" si="27"/>
        <v>7.740375049039864</v>
      </c>
      <c r="K255" s="54">
        <v>1.1988204178101205</v>
      </c>
      <c r="L255" s="56">
        <f t="shared" si="25"/>
        <v>6.9223839793298853E-2</v>
      </c>
    </row>
    <row r="256" spans="1:12" x14ac:dyDescent="0.2">
      <c r="A256" s="78">
        <f t="shared" si="26"/>
        <v>251</v>
      </c>
      <c r="B256" s="81" t="s">
        <v>2399</v>
      </c>
      <c r="C256" s="81">
        <v>511</v>
      </c>
      <c r="D256" s="81"/>
      <c r="E256" s="81">
        <v>141.6</v>
      </c>
      <c r="F256" s="81">
        <f t="shared" si="14"/>
        <v>652.6</v>
      </c>
      <c r="G256" s="56">
        <f t="shared" si="23"/>
        <v>7.1178018011768679E-3</v>
      </c>
      <c r="H256" s="54">
        <f t="shared" si="24"/>
        <v>26.193510628330873</v>
      </c>
      <c r="I256" s="54">
        <f t="shared" si="21"/>
        <v>5.7625723382327925</v>
      </c>
      <c r="J256" s="245">
        <f t="shared" si="27"/>
        <v>11.446564144580591</v>
      </c>
      <c r="K256" s="54">
        <v>1.8418437567678034</v>
      </c>
      <c r="L256" s="56">
        <f t="shared" si="25"/>
        <v>6.9329590664897425E-2</v>
      </c>
    </row>
    <row r="257" spans="1:12" x14ac:dyDescent="0.2">
      <c r="A257" s="78">
        <f t="shared" si="26"/>
        <v>252</v>
      </c>
      <c r="B257" s="81" t="s">
        <v>2400</v>
      </c>
      <c r="C257" s="81">
        <v>1078.7</v>
      </c>
      <c r="D257" s="81"/>
      <c r="E257" s="81"/>
      <c r="F257" s="81">
        <f t="shared" si="14"/>
        <v>1078.7</v>
      </c>
      <c r="G257" s="56">
        <f t="shared" si="23"/>
        <v>1.1765205030538595E-2</v>
      </c>
      <c r="H257" s="54">
        <f t="shared" si="24"/>
        <v>43.295954512382032</v>
      </c>
      <c r="I257" s="54">
        <f t="shared" si="21"/>
        <v>9.5251099927240475</v>
      </c>
      <c r="J257" s="245">
        <f t="shared" si="27"/>
        <v>18.920332121910949</v>
      </c>
      <c r="K257" s="54">
        <v>3.888056478327651</v>
      </c>
      <c r="L257" s="56">
        <f t="shared" si="25"/>
        <v>7.0111665064748932E-2</v>
      </c>
    </row>
    <row r="258" spans="1:12" x14ac:dyDescent="0.2">
      <c r="A258" s="78">
        <f t="shared" si="26"/>
        <v>253</v>
      </c>
      <c r="B258" s="81" t="s">
        <v>2401</v>
      </c>
      <c r="C258" s="81">
        <v>611.4</v>
      </c>
      <c r="D258" s="81"/>
      <c r="E258" s="81">
        <v>112.1</v>
      </c>
      <c r="F258" s="81">
        <f t="shared" si="14"/>
        <v>723.5</v>
      </c>
      <c r="G258" s="56">
        <f t="shared" si="23"/>
        <v>7.8910965417582947E-3</v>
      </c>
      <c r="H258" s="54">
        <f t="shared" si="24"/>
        <v>29.039235273670524</v>
      </c>
      <c r="I258" s="54">
        <f t="shared" ref="I258:I317" si="28">H258*0.22</f>
        <v>6.3886317602075158</v>
      </c>
      <c r="J258" s="245">
        <f t="shared" si="27"/>
        <v>12.690145814594018</v>
      </c>
      <c r="K258" s="54">
        <v>2.2037246044771721</v>
      </c>
      <c r="L258" s="56">
        <f t="shared" si="25"/>
        <v>6.9553196203108819E-2</v>
      </c>
    </row>
    <row r="259" spans="1:12" x14ac:dyDescent="0.2">
      <c r="A259" s="78">
        <f t="shared" si="26"/>
        <v>254</v>
      </c>
      <c r="B259" s="81" t="s">
        <v>2402</v>
      </c>
      <c r="C259" s="81">
        <v>690.47</v>
      </c>
      <c r="D259" s="81">
        <v>27.1</v>
      </c>
      <c r="E259" s="81">
        <v>79.3</v>
      </c>
      <c r="F259" s="81">
        <f t="shared" si="14"/>
        <v>796.87</v>
      </c>
      <c r="G259" s="56">
        <f t="shared" si="23"/>
        <v>8.6913311696350144E-3</v>
      </c>
      <c r="H259" s="54">
        <f t="shared" si="24"/>
        <v>31.984098704256851</v>
      </c>
      <c r="I259" s="54">
        <f t="shared" si="28"/>
        <v>7.0365017149365077</v>
      </c>
      <c r="J259" s="245">
        <f t="shared" si="27"/>
        <v>13.977051133760243</v>
      </c>
      <c r="K259" s="54">
        <v>2.4887237940028677</v>
      </c>
      <c r="L259" s="56">
        <f t="shared" si="25"/>
        <v>6.9630398116325709E-2</v>
      </c>
    </row>
    <row r="260" spans="1:12" x14ac:dyDescent="0.2">
      <c r="A260" s="78">
        <f t="shared" si="26"/>
        <v>255</v>
      </c>
      <c r="B260" s="81" t="s">
        <v>10</v>
      </c>
      <c r="C260" s="81">
        <v>401.2</v>
      </c>
      <c r="D260" s="81"/>
      <c r="E260" s="81">
        <v>112.2</v>
      </c>
      <c r="F260" s="81">
        <f t="shared" si="14"/>
        <v>513.4</v>
      </c>
      <c r="G260" s="56">
        <f t="shared" si="23"/>
        <v>5.5995700961143178E-3</v>
      </c>
      <c r="H260" s="54">
        <f t="shared" si="24"/>
        <v>20.606417953700689</v>
      </c>
      <c r="I260" s="54">
        <f t="shared" si="28"/>
        <v>4.5334119498141519</v>
      </c>
      <c r="J260" s="245">
        <f t="shared" si="27"/>
        <v>9.0050046457672011</v>
      </c>
      <c r="K260" s="54">
        <v>1.4460816344720995</v>
      </c>
      <c r="L260" s="56">
        <f t="shared" si="25"/>
        <v>6.9323950494262057E-2</v>
      </c>
    </row>
    <row r="261" spans="1:12" x14ac:dyDescent="0.2">
      <c r="A261" s="78">
        <f t="shared" si="26"/>
        <v>256</v>
      </c>
      <c r="B261" s="81" t="s">
        <v>11</v>
      </c>
      <c r="C261" s="81">
        <v>339.2</v>
      </c>
      <c r="D261" s="81"/>
      <c r="E261" s="81"/>
      <c r="F261" s="81">
        <f t="shared" si="14"/>
        <v>339.2</v>
      </c>
      <c r="G261" s="56">
        <f t="shared" si="23"/>
        <v>3.6995990973937992E-3</v>
      </c>
      <c r="H261" s="54">
        <f t="shared" si="24"/>
        <v>13.614524678409181</v>
      </c>
      <c r="I261" s="54">
        <f t="shared" si="28"/>
        <v>2.9951954292500198</v>
      </c>
      <c r="J261" s="245">
        <f t="shared" si="27"/>
        <v>5.9495472844648116</v>
      </c>
      <c r="K261" s="54">
        <v>1.2226093978388237</v>
      </c>
      <c r="L261" s="56">
        <f t="shared" si="25"/>
        <v>7.0111665064748932E-2</v>
      </c>
    </row>
    <row r="262" spans="1:12" x14ac:dyDescent="0.2">
      <c r="A262" s="78">
        <f t="shared" si="26"/>
        <v>257</v>
      </c>
      <c r="B262" s="81" t="s">
        <v>12</v>
      </c>
      <c r="C262" s="81">
        <v>213.9</v>
      </c>
      <c r="D262" s="81"/>
      <c r="E262" s="81"/>
      <c r="F262" s="81">
        <f t="shared" si="14"/>
        <v>213.9</v>
      </c>
      <c r="G262" s="56">
        <f t="shared" si="23"/>
        <v>2.3329724260982717E-3</v>
      </c>
      <c r="H262" s="54">
        <f t="shared" si="24"/>
        <v>8.585338528041639</v>
      </c>
      <c r="I262" s="54">
        <f t="shared" si="28"/>
        <v>1.8887744761691605</v>
      </c>
      <c r="J262" s="245">
        <f t="shared" si="27"/>
        <v>3.7517929367541965</v>
      </c>
      <c r="K262" s="54">
        <v>0.77097921638480071</v>
      </c>
      <c r="L262" s="56">
        <f t="shared" si="25"/>
        <v>7.0111665064748932E-2</v>
      </c>
    </row>
    <row r="263" spans="1:12" x14ac:dyDescent="0.2">
      <c r="A263" s="78">
        <f t="shared" si="26"/>
        <v>258</v>
      </c>
      <c r="B263" s="81" t="s">
        <v>13</v>
      </c>
      <c r="C263" s="81">
        <v>184.4</v>
      </c>
      <c r="D263" s="81"/>
      <c r="E263" s="81"/>
      <c r="F263" s="81">
        <f t="shared" si="14"/>
        <v>184.4</v>
      </c>
      <c r="G263" s="56">
        <f t="shared" ref="G263:G326" si="29">3/$F$387*F263</f>
        <v>2.0112207357294121E-3</v>
      </c>
      <c r="H263" s="54">
        <f t="shared" ref="H263:H326" si="30">G263*3680</f>
        <v>7.4012923074842361</v>
      </c>
      <c r="I263" s="54">
        <f t="shared" si="28"/>
        <v>1.6282843076465319</v>
      </c>
      <c r="J263" s="245">
        <f t="shared" si="27"/>
        <v>3.2343647383706111</v>
      </c>
      <c r="K263" s="54">
        <v>0.66464968443832284</v>
      </c>
      <c r="L263" s="56">
        <f t="shared" ref="L263:L326" si="31">(H263+I263+J263+K263)/F263</f>
        <v>7.0111665064748932E-2</v>
      </c>
    </row>
    <row r="264" spans="1:12" x14ac:dyDescent="0.2">
      <c r="A264" s="78">
        <f t="shared" ref="A264:A327" si="32">A263+1</f>
        <v>259</v>
      </c>
      <c r="B264" s="81" t="s">
        <v>14</v>
      </c>
      <c r="C264" s="81">
        <v>227.3</v>
      </c>
      <c r="D264" s="81"/>
      <c r="E264" s="81"/>
      <c r="F264" s="81">
        <f t="shared" si="14"/>
        <v>227.3</v>
      </c>
      <c r="G264" s="56">
        <f t="shared" si="29"/>
        <v>2.4791240413844654E-3</v>
      </c>
      <c r="H264" s="54">
        <f t="shared" si="30"/>
        <v>9.1231764722948334</v>
      </c>
      <c r="I264" s="54">
        <f t="shared" si="28"/>
        <v>2.0070988239048635</v>
      </c>
      <c r="J264" s="245">
        <f t="shared" si="27"/>
        <v>3.9868281183928422</v>
      </c>
      <c r="K264" s="54">
        <v>0.81927805462489578</v>
      </c>
      <c r="L264" s="56">
        <f t="shared" si="31"/>
        <v>7.0111665064748932E-2</v>
      </c>
    </row>
    <row r="265" spans="1:12" x14ac:dyDescent="0.2">
      <c r="A265" s="78">
        <f t="shared" si="32"/>
        <v>260</v>
      </c>
      <c r="B265" s="81" t="s">
        <v>15</v>
      </c>
      <c r="C265" s="81">
        <v>479.8</v>
      </c>
      <c r="D265" s="81"/>
      <c r="E265" s="81"/>
      <c r="F265" s="81">
        <f t="shared" si="14"/>
        <v>479.8</v>
      </c>
      <c r="G265" s="56">
        <f t="shared" si="29"/>
        <v>5.2331003742026681E-3</v>
      </c>
      <c r="H265" s="54">
        <f t="shared" si="30"/>
        <v>19.257809377065819</v>
      </c>
      <c r="I265" s="54">
        <f t="shared" si="28"/>
        <v>4.2367180629544805</v>
      </c>
      <c r="J265" s="245">
        <f t="shared" si="27"/>
        <v>8.415662697777762</v>
      </c>
      <c r="K265" s="54">
        <v>1.7293867602684776</v>
      </c>
      <c r="L265" s="56">
        <f t="shared" si="31"/>
        <v>7.0111665064748932E-2</v>
      </c>
    </row>
    <row r="266" spans="1:12" x14ac:dyDescent="0.2">
      <c r="A266" s="78">
        <f t="shared" si="32"/>
        <v>261</v>
      </c>
      <c r="B266" s="81" t="s">
        <v>16</v>
      </c>
      <c r="C266" s="81">
        <v>209.3</v>
      </c>
      <c r="D266" s="81"/>
      <c r="E266" s="81"/>
      <c r="F266" s="81">
        <f t="shared" si="14"/>
        <v>209.3</v>
      </c>
      <c r="G266" s="56">
        <f t="shared" si="29"/>
        <v>2.2828009760746527E-3</v>
      </c>
      <c r="H266" s="54">
        <f t="shared" si="30"/>
        <v>8.4007075919547223</v>
      </c>
      <c r="I266" s="54">
        <f t="shared" si="28"/>
        <v>1.848155670230039</v>
      </c>
      <c r="J266" s="245">
        <f t="shared" si="27"/>
        <v>3.6711092176842137</v>
      </c>
      <c r="K266" s="54">
        <v>0.75439901818297705</v>
      </c>
      <c r="L266" s="56">
        <f t="shared" si="31"/>
        <v>7.0111665064748918E-2</v>
      </c>
    </row>
    <row r="267" spans="1:12" x14ac:dyDescent="0.2">
      <c r="A267" s="78">
        <f t="shared" si="32"/>
        <v>262</v>
      </c>
      <c r="B267" s="81" t="s">
        <v>17</v>
      </c>
      <c r="C267" s="81">
        <v>510.7</v>
      </c>
      <c r="D267" s="81"/>
      <c r="E267" s="81"/>
      <c r="F267" s="81">
        <f t="shared" si="14"/>
        <v>510.7</v>
      </c>
      <c r="G267" s="56">
        <f t="shared" si="29"/>
        <v>5.5701216363178456E-3</v>
      </c>
      <c r="H267" s="54">
        <f t="shared" si="30"/>
        <v>20.498047621649672</v>
      </c>
      <c r="I267" s="54">
        <f t="shared" si="28"/>
        <v>4.5095704767629279</v>
      </c>
      <c r="J267" s="245">
        <f t="shared" si="27"/>
        <v>8.957646810660906</v>
      </c>
      <c r="K267" s="54">
        <v>1.8407624394937714</v>
      </c>
      <c r="L267" s="56">
        <f t="shared" si="31"/>
        <v>7.0111665064748932E-2</v>
      </c>
    </row>
    <row r="268" spans="1:12" x14ac:dyDescent="0.2">
      <c r="A268" s="78">
        <f t="shared" si="32"/>
        <v>263</v>
      </c>
      <c r="B268" s="81" t="s">
        <v>18</v>
      </c>
      <c r="C268" s="81">
        <v>482.5</v>
      </c>
      <c r="D268" s="81"/>
      <c r="E268" s="81">
        <v>43.8</v>
      </c>
      <c r="F268" s="81">
        <f t="shared" si="14"/>
        <v>526.29999999999995</v>
      </c>
      <c r="G268" s="56">
        <f t="shared" si="29"/>
        <v>5.7402682929196831E-3</v>
      </c>
      <c r="H268" s="54">
        <f t="shared" si="30"/>
        <v>21.124187317944433</v>
      </c>
      <c r="I268" s="54">
        <f t="shared" si="28"/>
        <v>4.6473212099477754</v>
      </c>
      <c r="J268" s="245">
        <f t="shared" si="27"/>
        <v>9.2312698579417169</v>
      </c>
      <c r="K268" s="54">
        <v>1.7391186157347656</v>
      </c>
      <c r="L268" s="56">
        <f t="shared" si="31"/>
        <v>6.9811698653940144E-2</v>
      </c>
    </row>
    <row r="269" spans="1:12" x14ac:dyDescent="0.2">
      <c r="A269" s="78">
        <f t="shared" si="32"/>
        <v>264</v>
      </c>
      <c r="B269" s="81" t="s">
        <v>19</v>
      </c>
      <c r="C269" s="81">
        <v>265.39999999999998</v>
      </c>
      <c r="D269" s="81"/>
      <c r="E269" s="81">
        <v>29.8</v>
      </c>
      <c r="F269" s="81">
        <f t="shared" si="14"/>
        <v>295.2</v>
      </c>
      <c r="G269" s="56">
        <f t="shared" si="29"/>
        <v>3.2196982710809242E-3</v>
      </c>
      <c r="H269" s="54">
        <f t="shared" si="30"/>
        <v>11.848489637577801</v>
      </c>
      <c r="I269" s="54">
        <f t="shared" si="28"/>
        <v>2.6066677202671165</v>
      </c>
      <c r="J269" s="245">
        <f t="shared" si="27"/>
        <v>5.1777899716214995</v>
      </c>
      <c r="K269" s="54">
        <v>0.95660534842695699</v>
      </c>
      <c r="L269" s="56">
        <f t="shared" si="31"/>
        <v>6.9747807174435558E-2</v>
      </c>
    </row>
    <row r="270" spans="1:12" x14ac:dyDescent="0.2">
      <c r="A270" s="78">
        <f t="shared" si="32"/>
        <v>265</v>
      </c>
      <c r="B270" s="81" t="s">
        <v>20</v>
      </c>
      <c r="C270" s="81">
        <v>211.6</v>
      </c>
      <c r="D270" s="81"/>
      <c r="E270" s="81"/>
      <c r="F270" s="81">
        <f t="shared" si="14"/>
        <v>211.6</v>
      </c>
      <c r="G270" s="56">
        <f t="shared" si="29"/>
        <v>2.3078867010864622E-3</v>
      </c>
      <c r="H270" s="54">
        <f t="shared" si="30"/>
        <v>8.4930230599981815</v>
      </c>
      <c r="I270" s="54">
        <f t="shared" si="28"/>
        <v>1.8684650731996</v>
      </c>
      <c r="J270" s="245">
        <f t="shared" si="27"/>
        <v>3.7114510772192055</v>
      </c>
      <c r="K270" s="54">
        <v>0.76268911728388888</v>
      </c>
      <c r="L270" s="56">
        <f t="shared" si="31"/>
        <v>7.0111665064748946E-2</v>
      </c>
    </row>
    <row r="271" spans="1:12" x14ac:dyDescent="0.2">
      <c r="A271" s="78">
        <f t="shared" si="32"/>
        <v>266</v>
      </c>
      <c r="B271" s="81" t="s">
        <v>21</v>
      </c>
      <c r="C271" s="81">
        <v>224</v>
      </c>
      <c r="D271" s="81">
        <v>79.5</v>
      </c>
      <c r="E271" s="81"/>
      <c r="F271" s="81">
        <f t="shared" si="14"/>
        <v>303.5</v>
      </c>
      <c r="G271" s="56">
        <f t="shared" si="29"/>
        <v>3.3102250178626714E-3</v>
      </c>
      <c r="H271" s="54">
        <f t="shared" si="30"/>
        <v>12.18162806573463</v>
      </c>
      <c r="I271" s="54">
        <f t="shared" si="28"/>
        <v>2.6799581744616185</v>
      </c>
      <c r="J271" s="245">
        <f t="shared" si="27"/>
        <v>5.3233714647260335</v>
      </c>
      <c r="K271" s="54">
        <v>0.80738356461054406</v>
      </c>
      <c r="L271" s="56">
        <f t="shared" si="31"/>
        <v>6.9167516538823151E-2</v>
      </c>
    </row>
    <row r="272" spans="1:12" x14ac:dyDescent="0.2">
      <c r="A272" s="78">
        <f t="shared" si="32"/>
        <v>267</v>
      </c>
      <c r="B272" s="81" t="s">
        <v>22</v>
      </c>
      <c r="C272" s="81">
        <v>177.6</v>
      </c>
      <c r="D272" s="81"/>
      <c r="E272" s="81"/>
      <c r="F272" s="81">
        <f t="shared" si="14"/>
        <v>177.6</v>
      </c>
      <c r="G272" s="56">
        <f t="shared" si="29"/>
        <v>1.9370542443901495E-3</v>
      </c>
      <c r="H272" s="54">
        <f t="shared" si="30"/>
        <v>7.1283596193557504</v>
      </c>
      <c r="I272" s="54">
        <f t="shared" si="28"/>
        <v>1.5682391162582652</v>
      </c>
      <c r="J272" s="245">
        <f t="shared" si="27"/>
        <v>3.1150931536584627</v>
      </c>
      <c r="K272" s="54">
        <v>0.64013982622693133</v>
      </c>
      <c r="L272" s="56">
        <f t="shared" si="31"/>
        <v>7.0111665064748932E-2</v>
      </c>
    </row>
    <row r="273" spans="1:12" x14ac:dyDescent="0.2">
      <c r="A273" s="78">
        <f t="shared" si="32"/>
        <v>268</v>
      </c>
      <c r="B273" s="81" t="s">
        <v>23</v>
      </c>
      <c r="C273" s="81">
        <v>590</v>
      </c>
      <c r="D273" s="81"/>
      <c r="E273" s="81">
        <v>44.1</v>
      </c>
      <c r="F273" s="81">
        <f t="shared" si="14"/>
        <v>634.1</v>
      </c>
      <c r="G273" s="56">
        <f t="shared" si="29"/>
        <v>6.9160253173862268E-3</v>
      </c>
      <c r="H273" s="54">
        <f t="shared" si="30"/>
        <v>25.450973167981314</v>
      </c>
      <c r="I273" s="54">
        <f t="shared" si="28"/>
        <v>5.5992140969558895</v>
      </c>
      <c r="J273" s="245">
        <f t="shared" si="27"/>
        <v>11.122075274407834</v>
      </c>
      <c r="K273" s="54">
        <v>2.1265906389295579</v>
      </c>
      <c r="L273" s="56">
        <f t="shared" si="31"/>
        <v>6.9860989084173777E-2</v>
      </c>
    </row>
    <row r="274" spans="1:12" x14ac:dyDescent="0.2">
      <c r="A274" s="78">
        <f t="shared" si="32"/>
        <v>269</v>
      </c>
      <c r="B274" s="81" t="s">
        <v>24</v>
      </c>
      <c r="C274" s="81">
        <v>119.2</v>
      </c>
      <c r="D274" s="81"/>
      <c r="E274" s="81"/>
      <c r="F274" s="81">
        <f t="shared" si="14"/>
        <v>119.2</v>
      </c>
      <c r="G274" s="56">
        <f t="shared" si="29"/>
        <v>1.3000949658294248E-3</v>
      </c>
      <c r="H274" s="54">
        <f t="shared" si="30"/>
        <v>4.7843494742522834</v>
      </c>
      <c r="I274" s="54">
        <f t="shared" si="28"/>
        <v>1.0525568843355024</v>
      </c>
      <c r="J274" s="245">
        <f t="shared" si="27"/>
        <v>2.0907607202482477</v>
      </c>
      <c r="K274" s="54">
        <v>0.42964339688203951</v>
      </c>
      <c r="L274" s="56">
        <f t="shared" si="31"/>
        <v>7.0111665064748932E-2</v>
      </c>
    </row>
    <row r="275" spans="1:12" x14ac:dyDescent="0.2">
      <c r="A275" s="78">
        <f t="shared" si="32"/>
        <v>270</v>
      </c>
      <c r="B275" s="81" t="s">
        <v>25</v>
      </c>
      <c r="C275" s="81">
        <v>1517.4</v>
      </c>
      <c r="D275" s="81"/>
      <c r="E275" s="81">
        <v>120</v>
      </c>
      <c r="F275" s="81">
        <f t="shared" si="14"/>
        <v>1637.4</v>
      </c>
      <c r="G275" s="56">
        <f t="shared" si="29"/>
        <v>1.7858854841015941E-2</v>
      </c>
      <c r="H275" s="54">
        <f t="shared" si="30"/>
        <v>65.720585814938659</v>
      </c>
      <c r="I275" s="54">
        <f t="shared" si="28"/>
        <v>14.458528879286504</v>
      </c>
      <c r="J275" s="245">
        <f t="shared" si="27"/>
        <v>28.719896001128195</v>
      </c>
      <c r="K275" s="54">
        <v>5.4693027720537479</v>
      </c>
      <c r="L275" s="56">
        <f t="shared" si="31"/>
        <v>6.9847510362408147E-2</v>
      </c>
    </row>
    <row r="276" spans="1:12" x14ac:dyDescent="0.2">
      <c r="A276" s="78">
        <f t="shared" si="32"/>
        <v>271</v>
      </c>
      <c r="B276" s="81" t="s">
        <v>26</v>
      </c>
      <c r="C276" s="81">
        <v>256.8</v>
      </c>
      <c r="D276" s="81"/>
      <c r="E276" s="81"/>
      <c r="F276" s="81">
        <f t="shared" si="14"/>
        <v>256.8</v>
      </c>
      <c r="G276" s="56">
        <f t="shared" si="29"/>
        <v>2.8008757317533246E-3</v>
      </c>
      <c r="H276" s="54">
        <f t="shared" si="30"/>
        <v>10.307222692852234</v>
      </c>
      <c r="I276" s="54">
        <f t="shared" si="28"/>
        <v>2.2675889924274912</v>
      </c>
      <c r="J276" s="245">
        <f t="shared" si="27"/>
        <v>4.5042563167764262</v>
      </c>
      <c r="K276" s="54">
        <v>0.92560758657137365</v>
      </c>
      <c r="L276" s="56">
        <f t="shared" si="31"/>
        <v>7.0111665064748918E-2</v>
      </c>
    </row>
    <row r="277" spans="1:12" x14ac:dyDescent="0.2">
      <c r="A277" s="78">
        <f t="shared" si="32"/>
        <v>272</v>
      </c>
      <c r="B277" s="81" t="s">
        <v>27</v>
      </c>
      <c r="C277" s="81">
        <v>293.31</v>
      </c>
      <c r="D277" s="81"/>
      <c r="E277" s="81"/>
      <c r="F277" s="81">
        <f t="shared" si="14"/>
        <v>293.31</v>
      </c>
      <c r="G277" s="56">
        <f t="shared" si="29"/>
        <v>3.1990843492233942E-3</v>
      </c>
      <c r="H277" s="54">
        <f t="shared" si="30"/>
        <v>11.77263040514209</v>
      </c>
      <c r="I277" s="54">
        <f t="shared" si="28"/>
        <v>2.5899786891312599</v>
      </c>
      <c r="J277" s="245">
        <f t="shared" si="27"/>
        <v>5.1446394870470931</v>
      </c>
      <c r="K277" s="54">
        <v>1.0572038988210655</v>
      </c>
      <c r="L277" s="56">
        <f t="shared" si="31"/>
        <v>7.0111665064748932E-2</v>
      </c>
    </row>
    <row r="278" spans="1:12" x14ac:dyDescent="0.2">
      <c r="A278" s="78">
        <f t="shared" si="32"/>
        <v>273</v>
      </c>
      <c r="B278" s="81" t="s">
        <v>28</v>
      </c>
      <c r="C278" s="81">
        <v>452.8</v>
      </c>
      <c r="D278" s="81">
        <v>35.6</v>
      </c>
      <c r="E278" s="81"/>
      <c r="F278" s="81">
        <f t="shared" si="14"/>
        <v>488.40000000000003</v>
      </c>
      <c r="G278" s="56">
        <f t="shared" si="29"/>
        <v>5.3268991720729119E-3</v>
      </c>
      <c r="H278" s="54">
        <f t="shared" si="30"/>
        <v>19.602988953228316</v>
      </c>
      <c r="I278" s="54">
        <f t="shared" si="28"/>
        <v>4.3126575697102298</v>
      </c>
      <c r="J278" s="245">
        <f t="shared" si="27"/>
        <v>8.5665061725607732</v>
      </c>
      <c r="K278" s="54">
        <v>1.6320682056055997</v>
      </c>
      <c r="L278" s="56">
        <f t="shared" si="31"/>
        <v>6.9848937143949449E-2</v>
      </c>
    </row>
    <row r="279" spans="1:12" x14ac:dyDescent="0.2">
      <c r="A279" s="78">
        <f t="shared" si="32"/>
        <v>274</v>
      </c>
      <c r="B279" s="81" t="s">
        <v>29</v>
      </c>
      <c r="C279" s="81">
        <v>271.2</v>
      </c>
      <c r="D279" s="81"/>
      <c r="E279" s="81"/>
      <c r="F279" s="81">
        <f t="shared" si="14"/>
        <v>271.2</v>
      </c>
      <c r="G279" s="56">
        <f t="shared" si="29"/>
        <v>2.9579341840011743E-3</v>
      </c>
      <c r="H279" s="54">
        <f t="shared" si="30"/>
        <v>10.885197797124322</v>
      </c>
      <c r="I279" s="54">
        <f t="shared" si="28"/>
        <v>2.3947435153673506</v>
      </c>
      <c r="J279" s="245">
        <f t="shared" si="27"/>
        <v>4.7568314373433287</v>
      </c>
      <c r="K279" s="54">
        <v>0.97751081572490872</v>
      </c>
      <c r="L279" s="56">
        <f t="shared" si="31"/>
        <v>7.0111665064748932E-2</v>
      </c>
    </row>
    <row r="280" spans="1:12" x14ac:dyDescent="0.2">
      <c r="A280" s="78">
        <f t="shared" si="32"/>
        <v>275</v>
      </c>
      <c r="B280" s="81" t="s">
        <v>30</v>
      </c>
      <c r="C280" s="81">
        <v>455.2</v>
      </c>
      <c r="D280" s="81"/>
      <c r="E280" s="81"/>
      <c r="F280" s="81">
        <f t="shared" si="14"/>
        <v>455.2</v>
      </c>
      <c r="G280" s="56">
        <f t="shared" si="29"/>
        <v>4.964792184945924E-3</v>
      </c>
      <c r="H280" s="54">
        <f t="shared" si="30"/>
        <v>18.270435240601</v>
      </c>
      <c r="I280" s="54">
        <f t="shared" si="28"/>
        <v>4.0194957529322197</v>
      </c>
      <c r="J280" s="245">
        <f t="shared" ref="J280:J311" si="33">H280*0.437</f>
        <v>7.984180200142637</v>
      </c>
      <c r="K280" s="54">
        <v>1.6407187437978556</v>
      </c>
      <c r="L280" s="56">
        <f t="shared" si="31"/>
        <v>7.0111665064748932E-2</v>
      </c>
    </row>
    <row r="281" spans="1:12" x14ac:dyDescent="0.2">
      <c r="A281" s="78">
        <f t="shared" si="32"/>
        <v>276</v>
      </c>
      <c r="B281" s="81" t="s">
        <v>31</v>
      </c>
      <c r="C281" s="81">
        <v>510.8</v>
      </c>
      <c r="D281" s="81"/>
      <c r="E281" s="81"/>
      <c r="F281" s="81">
        <f t="shared" si="14"/>
        <v>510.8</v>
      </c>
      <c r="G281" s="56">
        <f t="shared" si="29"/>
        <v>5.5712123200140117E-3</v>
      </c>
      <c r="H281" s="54">
        <f t="shared" si="30"/>
        <v>20.502061337651561</v>
      </c>
      <c r="I281" s="54">
        <f t="shared" si="28"/>
        <v>4.5104534942833432</v>
      </c>
      <c r="J281" s="245">
        <f t="shared" si="33"/>
        <v>8.9594008045537326</v>
      </c>
      <c r="K281" s="54">
        <v>1.8411228785851153</v>
      </c>
      <c r="L281" s="56">
        <f t="shared" si="31"/>
        <v>7.0111665064748932E-2</v>
      </c>
    </row>
    <row r="282" spans="1:12" x14ac:dyDescent="0.2">
      <c r="A282" s="78">
        <f t="shared" si="32"/>
        <v>277</v>
      </c>
      <c r="B282" s="81" t="s">
        <v>32</v>
      </c>
      <c r="C282" s="81">
        <v>209.8</v>
      </c>
      <c r="D282" s="81"/>
      <c r="E282" s="81">
        <v>30.1</v>
      </c>
      <c r="F282" s="81">
        <f t="shared" si="14"/>
        <v>239.9</v>
      </c>
      <c r="G282" s="56">
        <f t="shared" si="29"/>
        <v>2.616550187101334E-3</v>
      </c>
      <c r="H282" s="54">
        <f t="shared" si="30"/>
        <v>9.6289046885329093</v>
      </c>
      <c r="I282" s="54">
        <f t="shared" si="28"/>
        <v>2.1183590314772403</v>
      </c>
      <c r="J282" s="245">
        <f t="shared" si="33"/>
        <v>4.207831348888881</v>
      </c>
      <c r="K282" s="54">
        <v>0.75620121363969706</v>
      </c>
      <c r="L282" s="56">
        <f t="shared" si="31"/>
        <v>6.965942593805223E-2</v>
      </c>
    </row>
    <row r="283" spans="1:12" x14ac:dyDescent="0.2">
      <c r="A283" s="78">
        <f t="shared" si="32"/>
        <v>278</v>
      </c>
      <c r="B283" s="81" t="s">
        <v>33</v>
      </c>
      <c r="C283" s="81">
        <v>506.6</v>
      </c>
      <c r="D283" s="81"/>
      <c r="E283" s="81"/>
      <c r="F283" s="81">
        <f t="shared" si="14"/>
        <v>506.6</v>
      </c>
      <c r="G283" s="56">
        <f t="shared" si="29"/>
        <v>5.5254036047750555E-3</v>
      </c>
      <c r="H283" s="54">
        <f t="shared" si="30"/>
        <v>20.333485265572204</v>
      </c>
      <c r="I283" s="54">
        <f t="shared" si="28"/>
        <v>4.4733667584258852</v>
      </c>
      <c r="J283" s="245">
        <f t="shared" si="33"/>
        <v>8.8857330610550527</v>
      </c>
      <c r="K283" s="54">
        <v>1.8259844367486677</v>
      </c>
      <c r="L283" s="56">
        <f t="shared" si="31"/>
        <v>7.0111665064748932E-2</v>
      </c>
    </row>
    <row r="284" spans="1:12" x14ac:dyDescent="0.2">
      <c r="A284" s="78">
        <f t="shared" si="32"/>
        <v>279</v>
      </c>
      <c r="B284" s="81" t="s">
        <v>34</v>
      </c>
      <c r="C284" s="81">
        <v>229.4</v>
      </c>
      <c r="D284" s="81"/>
      <c r="E284" s="81"/>
      <c r="F284" s="81">
        <f t="shared" si="14"/>
        <v>229.4</v>
      </c>
      <c r="G284" s="56">
        <f t="shared" si="29"/>
        <v>2.5020283990039435E-3</v>
      </c>
      <c r="H284" s="54">
        <f t="shared" si="30"/>
        <v>9.2074645083345121</v>
      </c>
      <c r="I284" s="54">
        <f t="shared" si="28"/>
        <v>2.0256421918335925</v>
      </c>
      <c r="J284" s="245">
        <f t="shared" si="33"/>
        <v>4.0236619901421822</v>
      </c>
      <c r="K284" s="54">
        <v>0.82684727554311965</v>
      </c>
      <c r="L284" s="56">
        <f t="shared" si="31"/>
        <v>7.0111665064748932E-2</v>
      </c>
    </row>
    <row r="285" spans="1:12" x14ac:dyDescent="0.2">
      <c r="A285" s="78">
        <f t="shared" si="32"/>
        <v>280</v>
      </c>
      <c r="B285" s="81" t="s">
        <v>35</v>
      </c>
      <c r="C285" s="81">
        <v>619.9</v>
      </c>
      <c r="D285" s="81"/>
      <c r="E285" s="81"/>
      <c r="F285" s="81">
        <f t="shared" si="14"/>
        <v>619.9</v>
      </c>
      <c r="G285" s="56">
        <f t="shared" si="29"/>
        <v>6.761148232530708E-3</v>
      </c>
      <c r="H285" s="54">
        <f t="shared" si="30"/>
        <v>24.881025495713004</v>
      </c>
      <c r="I285" s="54">
        <f t="shared" si="28"/>
        <v>5.4738256090568607</v>
      </c>
      <c r="J285" s="245">
        <f t="shared" si="33"/>
        <v>10.873008141626583</v>
      </c>
      <c r="K285" s="54">
        <v>2.2343619272414115</v>
      </c>
      <c r="L285" s="56">
        <f t="shared" si="31"/>
        <v>7.0111665064748932E-2</v>
      </c>
    </row>
    <row r="286" spans="1:12" x14ac:dyDescent="0.2">
      <c r="A286" s="78">
        <f t="shared" si="32"/>
        <v>281</v>
      </c>
      <c r="B286" s="81" t="s">
        <v>36</v>
      </c>
      <c r="C286" s="81">
        <v>356.2</v>
      </c>
      <c r="D286" s="81"/>
      <c r="E286" s="81"/>
      <c r="F286" s="81">
        <f t="shared" si="14"/>
        <v>356.2</v>
      </c>
      <c r="G286" s="56">
        <f t="shared" si="29"/>
        <v>3.8850153257419555E-3</v>
      </c>
      <c r="H286" s="54">
        <f t="shared" si="30"/>
        <v>14.296856398730396</v>
      </c>
      <c r="I286" s="54">
        <f t="shared" si="28"/>
        <v>3.145308407720687</v>
      </c>
      <c r="J286" s="245">
        <f t="shared" si="33"/>
        <v>6.2477262462451835</v>
      </c>
      <c r="K286" s="54">
        <v>1.2838840433673024</v>
      </c>
      <c r="L286" s="56">
        <f t="shared" si="31"/>
        <v>7.0111665064748918E-2</v>
      </c>
    </row>
    <row r="287" spans="1:12" x14ac:dyDescent="0.2">
      <c r="A287" s="78">
        <f t="shared" si="32"/>
        <v>282</v>
      </c>
      <c r="B287" s="81" t="s">
        <v>37</v>
      </c>
      <c r="C287" s="81">
        <v>1295.8</v>
      </c>
      <c r="D287" s="81"/>
      <c r="E287" s="81"/>
      <c r="F287" s="81">
        <f t="shared" si="14"/>
        <v>1295.8</v>
      </c>
      <c r="G287" s="56">
        <f t="shared" si="29"/>
        <v>1.4133079334914166E-2</v>
      </c>
      <c r="H287" s="54">
        <f t="shared" si="30"/>
        <v>52.009731952484131</v>
      </c>
      <c r="I287" s="54">
        <f t="shared" si="28"/>
        <v>11.442141029546509</v>
      </c>
      <c r="J287" s="245">
        <f t="shared" si="33"/>
        <v>22.728252863235564</v>
      </c>
      <c r="K287" s="54">
        <v>4.6705697456354587</v>
      </c>
      <c r="L287" s="56">
        <f t="shared" si="31"/>
        <v>7.0111665064748932E-2</v>
      </c>
    </row>
    <row r="288" spans="1:12" x14ac:dyDescent="0.2">
      <c r="A288" s="78">
        <f t="shared" si="32"/>
        <v>283</v>
      </c>
      <c r="B288" s="81" t="s">
        <v>62</v>
      </c>
      <c r="C288" s="81">
        <v>156.44999999999999</v>
      </c>
      <c r="D288" s="81"/>
      <c r="E288" s="81">
        <v>36.1</v>
      </c>
      <c r="F288" s="81">
        <f t="shared" si="14"/>
        <v>192.54999999999998</v>
      </c>
      <c r="G288" s="56">
        <f t="shared" si="29"/>
        <v>2.1001114569669105E-3</v>
      </c>
      <c r="H288" s="54">
        <f t="shared" si="30"/>
        <v>7.7284101616382301</v>
      </c>
      <c r="I288" s="54">
        <f t="shared" si="28"/>
        <v>1.7002502355604105</v>
      </c>
      <c r="J288" s="245">
        <f t="shared" si="33"/>
        <v>3.3773152406359066</v>
      </c>
      <c r="K288" s="54">
        <v>0.56390695840767679</v>
      </c>
      <c r="L288" s="56">
        <f t="shared" si="31"/>
        <v>6.9435900266124256E-2</v>
      </c>
    </row>
    <row r="289" spans="1:12" x14ac:dyDescent="0.2">
      <c r="A289" s="78">
        <f t="shared" si="32"/>
        <v>284</v>
      </c>
      <c r="B289" s="81" t="s">
        <v>63</v>
      </c>
      <c r="C289" s="81">
        <v>160.69999999999999</v>
      </c>
      <c r="D289" s="81"/>
      <c r="E289" s="81"/>
      <c r="F289" s="81">
        <f t="shared" si="14"/>
        <v>160.69999999999999</v>
      </c>
      <c r="G289" s="56">
        <f t="shared" si="29"/>
        <v>1.752728699738159E-3</v>
      </c>
      <c r="H289" s="54">
        <f t="shared" si="30"/>
        <v>6.450041615036425</v>
      </c>
      <c r="I289" s="54">
        <f t="shared" si="28"/>
        <v>1.4190091553080135</v>
      </c>
      <c r="J289" s="245">
        <f t="shared" si="33"/>
        <v>2.8186681857709179</v>
      </c>
      <c r="K289" s="54">
        <v>0.57922561978979648</v>
      </c>
      <c r="L289" s="56">
        <f t="shared" si="31"/>
        <v>7.0111665064748932E-2</v>
      </c>
    </row>
    <row r="290" spans="1:12" x14ac:dyDescent="0.2">
      <c r="A290" s="78">
        <f t="shared" si="32"/>
        <v>285</v>
      </c>
      <c r="B290" s="81" t="s">
        <v>64</v>
      </c>
      <c r="C290" s="81">
        <v>170.8</v>
      </c>
      <c r="D290" s="81"/>
      <c r="E290" s="81">
        <v>34.5</v>
      </c>
      <c r="F290" s="81">
        <f t="shared" si="14"/>
        <v>205.3</v>
      </c>
      <c r="G290" s="56">
        <f t="shared" si="29"/>
        <v>2.2391736282280279E-3</v>
      </c>
      <c r="H290" s="54">
        <f t="shared" si="30"/>
        <v>8.2401589518791418</v>
      </c>
      <c r="I290" s="54">
        <f t="shared" si="28"/>
        <v>1.8128349694134112</v>
      </c>
      <c r="J290" s="245">
        <f t="shared" si="33"/>
        <v>3.6009494619711848</v>
      </c>
      <c r="K290" s="54">
        <v>0.61562996801553982</v>
      </c>
      <c r="L290" s="56">
        <f t="shared" si="31"/>
        <v>6.9505958846952154E-2</v>
      </c>
    </row>
    <row r="291" spans="1:12" x14ac:dyDescent="0.2">
      <c r="A291" s="78">
        <f t="shared" si="32"/>
        <v>286</v>
      </c>
      <c r="B291" s="81" t="s">
        <v>65</v>
      </c>
      <c r="C291" s="81">
        <v>114.5</v>
      </c>
      <c r="D291" s="81"/>
      <c r="E291" s="81"/>
      <c r="F291" s="81">
        <f t="shared" si="14"/>
        <v>114.5</v>
      </c>
      <c r="G291" s="56">
        <f t="shared" si="29"/>
        <v>1.2488328321096404E-3</v>
      </c>
      <c r="H291" s="54">
        <f t="shared" si="30"/>
        <v>4.5957048221634764</v>
      </c>
      <c r="I291" s="54">
        <f t="shared" si="28"/>
        <v>1.0110550608759648</v>
      </c>
      <c r="J291" s="245">
        <f t="shared" si="33"/>
        <v>2.0083230072854392</v>
      </c>
      <c r="K291" s="54">
        <v>0.41270275958887176</v>
      </c>
      <c r="L291" s="56">
        <f t="shared" si="31"/>
        <v>7.0111665064748918E-2</v>
      </c>
    </row>
    <row r="292" spans="1:12" x14ac:dyDescent="0.2">
      <c r="A292" s="78">
        <f t="shared" si="32"/>
        <v>287</v>
      </c>
      <c r="B292" s="81" t="s">
        <v>66</v>
      </c>
      <c r="C292" s="81">
        <v>132.19999999999999</v>
      </c>
      <c r="D292" s="81"/>
      <c r="E292" s="81"/>
      <c r="F292" s="81">
        <f t="shared" si="14"/>
        <v>132.19999999999999</v>
      </c>
      <c r="G292" s="56">
        <f t="shared" si="29"/>
        <v>1.441883846330956E-3</v>
      </c>
      <c r="H292" s="54">
        <f t="shared" si="30"/>
        <v>5.3061325544979177</v>
      </c>
      <c r="I292" s="54">
        <f t="shared" si="28"/>
        <v>1.167349161989542</v>
      </c>
      <c r="J292" s="245">
        <f t="shared" si="33"/>
        <v>2.3187799263155902</v>
      </c>
      <c r="K292" s="54">
        <v>0.47650047875675855</v>
      </c>
      <c r="L292" s="56">
        <f t="shared" si="31"/>
        <v>7.0111665064748932E-2</v>
      </c>
    </row>
    <row r="293" spans="1:12" x14ac:dyDescent="0.2">
      <c r="A293" s="78">
        <f t="shared" si="32"/>
        <v>288</v>
      </c>
      <c r="B293" s="81" t="s">
        <v>67</v>
      </c>
      <c r="C293" s="81">
        <v>143.9</v>
      </c>
      <c r="D293" s="81"/>
      <c r="E293" s="81"/>
      <c r="F293" s="81">
        <f t="shared" si="14"/>
        <v>143.9</v>
      </c>
      <c r="G293" s="56">
        <f t="shared" si="29"/>
        <v>1.5694938387823341E-3</v>
      </c>
      <c r="H293" s="54">
        <f t="shared" si="30"/>
        <v>5.7757373267189891</v>
      </c>
      <c r="I293" s="54">
        <f t="shared" si="28"/>
        <v>1.2706622118781776</v>
      </c>
      <c r="J293" s="245">
        <f t="shared" si="33"/>
        <v>2.5239972117761984</v>
      </c>
      <c r="K293" s="54">
        <v>0.51867185244400582</v>
      </c>
      <c r="L293" s="56">
        <f t="shared" si="31"/>
        <v>7.0111665064748932E-2</v>
      </c>
    </row>
    <row r="294" spans="1:12" x14ac:dyDescent="0.2">
      <c r="A294" s="78">
        <f t="shared" si="32"/>
        <v>289</v>
      </c>
      <c r="B294" s="81" t="s">
        <v>84</v>
      </c>
      <c r="C294" s="81">
        <v>302</v>
      </c>
      <c r="D294" s="81"/>
      <c r="E294" s="81">
        <v>49</v>
      </c>
      <c r="F294" s="81">
        <f t="shared" si="14"/>
        <v>351</v>
      </c>
      <c r="G294" s="56">
        <f t="shared" si="29"/>
        <v>3.8282997735413432E-3</v>
      </c>
      <c r="H294" s="54">
        <f t="shared" si="30"/>
        <v>14.088143166632143</v>
      </c>
      <c r="I294" s="54">
        <f t="shared" si="28"/>
        <v>3.0993914966590714</v>
      </c>
      <c r="J294" s="245">
        <f t="shared" si="33"/>
        <v>6.1565185638182465</v>
      </c>
      <c r="K294" s="54">
        <v>1.0885260558588583</v>
      </c>
      <c r="L294" s="56">
        <f t="shared" si="31"/>
        <v>6.9608487985664713E-2</v>
      </c>
    </row>
    <row r="295" spans="1:12" x14ac:dyDescent="0.2">
      <c r="A295" s="78">
        <f t="shared" si="32"/>
        <v>290</v>
      </c>
      <c r="B295" s="81" t="s">
        <v>85</v>
      </c>
      <c r="C295" s="81">
        <v>299.10000000000002</v>
      </c>
      <c r="D295" s="81"/>
      <c r="E295" s="81">
        <v>30.3</v>
      </c>
      <c r="F295" s="81">
        <f t="shared" si="14"/>
        <v>329.40000000000003</v>
      </c>
      <c r="G295" s="56">
        <f t="shared" si="29"/>
        <v>3.5927120951695685E-3</v>
      </c>
      <c r="H295" s="54">
        <f t="shared" si="30"/>
        <v>13.221180510224013</v>
      </c>
      <c r="I295" s="54">
        <f t="shared" si="28"/>
        <v>2.9086597122492828</v>
      </c>
      <c r="J295" s="245">
        <f t="shared" si="33"/>
        <v>5.7776558829678937</v>
      </c>
      <c r="K295" s="54">
        <v>1.0780733222098828</v>
      </c>
      <c r="L295" s="56">
        <f t="shared" si="31"/>
        <v>6.9780113623713017E-2</v>
      </c>
    </row>
    <row r="296" spans="1:12" x14ac:dyDescent="0.2">
      <c r="A296" s="78">
        <f t="shared" si="32"/>
        <v>291</v>
      </c>
      <c r="B296" s="81" t="s">
        <v>86</v>
      </c>
      <c r="C296" s="81">
        <v>240.7</v>
      </c>
      <c r="D296" s="81"/>
      <c r="E296" s="81">
        <v>32</v>
      </c>
      <c r="F296" s="81">
        <f t="shared" si="14"/>
        <v>272.7</v>
      </c>
      <c r="G296" s="56">
        <f t="shared" si="29"/>
        <v>2.9742944394436587E-3</v>
      </c>
      <c r="H296" s="54">
        <f t="shared" si="30"/>
        <v>10.945403537152664</v>
      </c>
      <c r="I296" s="54">
        <f t="shared" si="28"/>
        <v>2.407988778173586</v>
      </c>
      <c r="J296" s="245">
        <f t="shared" si="33"/>
        <v>4.7831413457357144</v>
      </c>
      <c r="K296" s="54">
        <v>0.86757689286499073</v>
      </c>
      <c r="L296" s="56">
        <f t="shared" si="31"/>
        <v>6.9688707568489022E-2</v>
      </c>
    </row>
    <row r="297" spans="1:12" x14ac:dyDescent="0.2">
      <c r="A297" s="78">
        <f t="shared" si="32"/>
        <v>292</v>
      </c>
      <c r="B297" s="81" t="s">
        <v>87</v>
      </c>
      <c r="C297" s="81">
        <v>354.6</v>
      </c>
      <c r="D297" s="81"/>
      <c r="E297" s="81">
        <v>49</v>
      </c>
      <c r="F297" s="81">
        <f t="shared" si="14"/>
        <v>403.6</v>
      </c>
      <c r="G297" s="56">
        <f t="shared" si="29"/>
        <v>4.4019993977244621E-3</v>
      </c>
      <c r="H297" s="54">
        <f t="shared" si="30"/>
        <v>16.19935778362602</v>
      </c>
      <c r="I297" s="54">
        <f t="shared" si="28"/>
        <v>3.5638587123977246</v>
      </c>
      <c r="J297" s="245">
        <f t="shared" si="33"/>
        <v>7.0791193514445707</v>
      </c>
      <c r="K297" s="54">
        <v>1.2781170179057988</v>
      </c>
      <c r="L297" s="56">
        <f t="shared" si="31"/>
        <v>6.9674065573275809E-2</v>
      </c>
    </row>
    <row r="298" spans="1:12" x14ac:dyDescent="0.2">
      <c r="A298" s="78">
        <f t="shared" si="32"/>
        <v>293</v>
      </c>
      <c r="B298" s="81" t="s">
        <v>88</v>
      </c>
      <c r="C298" s="81">
        <v>306.2</v>
      </c>
      <c r="D298" s="81"/>
      <c r="E298" s="81"/>
      <c r="F298" s="81">
        <f t="shared" si="14"/>
        <v>306.2</v>
      </c>
      <c r="G298" s="56">
        <f t="shared" si="29"/>
        <v>3.3396734776591432E-3</v>
      </c>
      <c r="H298" s="54">
        <f t="shared" si="30"/>
        <v>12.289998397785647</v>
      </c>
      <c r="I298" s="54">
        <f t="shared" si="28"/>
        <v>2.7037996475128425</v>
      </c>
      <c r="J298" s="245">
        <f t="shared" si="33"/>
        <v>5.3707292998323277</v>
      </c>
      <c r="K298" s="54">
        <v>1.1036644976953061</v>
      </c>
      <c r="L298" s="56">
        <f t="shared" si="31"/>
        <v>7.0111665064748932E-2</v>
      </c>
    </row>
    <row r="299" spans="1:12" x14ac:dyDescent="0.2">
      <c r="A299" s="78">
        <f t="shared" si="32"/>
        <v>294</v>
      </c>
      <c r="B299" s="81" t="s">
        <v>89</v>
      </c>
      <c r="C299" s="81">
        <v>426.9</v>
      </c>
      <c r="D299" s="81"/>
      <c r="E299" s="81"/>
      <c r="F299" s="81">
        <f t="shared" si="14"/>
        <v>426.9</v>
      </c>
      <c r="G299" s="56">
        <f t="shared" si="29"/>
        <v>4.6561286989310518E-3</v>
      </c>
      <c r="H299" s="54">
        <f t="shared" si="30"/>
        <v>17.13455361206627</v>
      </c>
      <c r="I299" s="54">
        <f t="shared" si="28"/>
        <v>3.7696017946545792</v>
      </c>
      <c r="J299" s="245">
        <f t="shared" si="33"/>
        <v>7.4877999284729597</v>
      </c>
      <c r="K299" s="54">
        <v>1.5387144809475055</v>
      </c>
      <c r="L299" s="56">
        <f t="shared" si="31"/>
        <v>7.0111665064748918E-2</v>
      </c>
    </row>
    <row r="300" spans="1:12" x14ac:dyDescent="0.2">
      <c r="A300" s="78">
        <f t="shared" si="32"/>
        <v>295</v>
      </c>
      <c r="B300" s="81" t="s">
        <v>90</v>
      </c>
      <c r="C300" s="81">
        <v>347.5</v>
      </c>
      <c r="D300" s="81"/>
      <c r="E300" s="81"/>
      <c r="F300" s="81">
        <f t="shared" si="14"/>
        <v>347.5</v>
      </c>
      <c r="G300" s="56">
        <f t="shared" si="29"/>
        <v>3.7901258441755464E-3</v>
      </c>
      <c r="H300" s="54">
        <f t="shared" si="30"/>
        <v>13.947663106566011</v>
      </c>
      <c r="I300" s="54">
        <f t="shared" si="28"/>
        <v>3.0684858834445223</v>
      </c>
      <c r="J300" s="245">
        <f t="shared" si="33"/>
        <v>6.0951287775693475</v>
      </c>
      <c r="K300" s="54">
        <v>1.2525258424203753</v>
      </c>
      <c r="L300" s="56">
        <f t="shared" si="31"/>
        <v>7.0111665064748946E-2</v>
      </c>
    </row>
    <row r="301" spans="1:12" x14ac:dyDescent="0.2">
      <c r="A301" s="78">
        <f t="shared" si="32"/>
        <v>296</v>
      </c>
      <c r="B301" s="81" t="s">
        <v>91</v>
      </c>
      <c r="C301" s="81">
        <v>667.2</v>
      </c>
      <c r="D301" s="81"/>
      <c r="E301" s="81"/>
      <c r="F301" s="81">
        <f t="shared" si="14"/>
        <v>667.2</v>
      </c>
      <c r="G301" s="56">
        <f t="shared" si="29"/>
        <v>7.2770416208170494E-3</v>
      </c>
      <c r="H301" s="54">
        <f t="shared" si="30"/>
        <v>26.77951316460674</v>
      </c>
      <c r="I301" s="54">
        <f t="shared" si="28"/>
        <v>5.8914928962134825</v>
      </c>
      <c r="J301" s="245">
        <f t="shared" si="33"/>
        <v>11.702647252933145</v>
      </c>
      <c r="K301" s="54">
        <v>2.4048496174471206</v>
      </c>
      <c r="L301" s="56">
        <f t="shared" si="31"/>
        <v>7.0111665064748932E-2</v>
      </c>
    </row>
    <row r="302" spans="1:12" x14ac:dyDescent="0.2">
      <c r="A302" s="78">
        <f t="shared" si="32"/>
        <v>297</v>
      </c>
      <c r="B302" s="81" t="s">
        <v>92</v>
      </c>
      <c r="C302" s="81">
        <v>364</v>
      </c>
      <c r="D302" s="81"/>
      <c r="E302" s="81"/>
      <c r="F302" s="81">
        <f t="shared" si="14"/>
        <v>364</v>
      </c>
      <c r="G302" s="56">
        <f t="shared" si="29"/>
        <v>3.9700886540428746E-3</v>
      </c>
      <c r="H302" s="54">
        <f t="shared" si="30"/>
        <v>14.609926246877778</v>
      </c>
      <c r="I302" s="54">
        <f t="shared" si="28"/>
        <v>3.2141837743131112</v>
      </c>
      <c r="J302" s="245">
        <f t="shared" si="33"/>
        <v>6.384537769885589</v>
      </c>
      <c r="K302" s="54">
        <v>1.3119982924921341</v>
      </c>
      <c r="L302" s="56">
        <f t="shared" si="31"/>
        <v>7.0111665064748946E-2</v>
      </c>
    </row>
    <row r="303" spans="1:12" x14ac:dyDescent="0.2">
      <c r="A303" s="78">
        <f t="shared" si="32"/>
        <v>298</v>
      </c>
      <c r="B303" s="81" t="s">
        <v>93</v>
      </c>
      <c r="C303" s="81">
        <v>180.5</v>
      </c>
      <c r="D303" s="81"/>
      <c r="E303" s="81"/>
      <c r="F303" s="81">
        <f t="shared" si="14"/>
        <v>180.5</v>
      </c>
      <c r="G303" s="56">
        <f t="shared" si="29"/>
        <v>1.9686840715789529E-3</v>
      </c>
      <c r="H303" s="54">
        <f t="shared" si="30"/>
        <v>7.2447573834105468</v>
      </c>
      <c r="I303" s="54">
        <f t="shared" si="28"/>
        <v>1.5938466243503202</v>
      </c>
      <c r="J303" s="245">
        <f t="shared" si="33"/>
        <v>3.1659589765504088</v>
      </c>
      <c r="K303" s="54">
        <v>0.65059255987590714</v>
      </c>
      <c r="L303" s="56">
        <f t="shared" si="31"/>
        <v>7.0111665064748932E-2</v>
      </c>
    </row>
    <row r="304" spans="1:12" x14ac:dyDescent="0.2">
      <c r="A304" s="78">
        <f t="shared" si="32"/>
        <v>299</v>
      </c>
      <c r="B304" s="81" t="s">
        <v>94</v>
      </c>
      <c r="C304" s="81">
        <v>235.8</v>
      </c>
      <c r="D304" s="81"/>
      <c r="E304" s="81"/>
      <c r="F304" s="81">
        <f t="shared" si="14"/>
        <v>235.8</v>
      </c>
      <c r="G304" s="56">
        <f t="shared" si="29"/>
        <v>2.5718321555585435E-3</v>
      </c>
      <c r="H304" s="54">
        <f t="shared" si="30"/>
        <v>9.4643423324554394</v>
      </c>
      <c r="I304" s="54">
        <f t="shared" si="28"/>
        <v>2.0821553131401966</v>
      </c>
      <c r="J304" s="245">
        <f t="shared" si="33"/>
        <v>4.1359175992830268</v>
      </c>
      <c r="K304" s="54">
        <v>0.84991537738913514</v>
      </c>
      <c r="L304" s="56">
        <f t="shared" si="31"/>
        <v>7.0111665064748918E-2</v>
      </c>
    </row>
    <row r="305" spans="1:12" x14ac:dyDescent="0.2">
      <c r="A305" s="78">
        <f t="shared" si="32"/>
        <v>300</v>
      </c>
      <c r="B305" s="81" t="s">
        <v>95</v>
      </c>
      <c r="C305" s="81">
        <v>234.1</v>
      </c>
      <c r="D305" s="81"/>
      <c r="E305" s="81"/>
      <c r="F305" s="81">
        <f t="shared" si="14"/>
        <v>234.1</v>
      </c>
      <c r="G305" s="56">
        <f t="shared" si="29"/>
        <v>2.5532905327237277E-3</v>
      </c>
      <c r="H305" s="54">
        <f t="shared" si="30"/>
        <v>9.3961091604233182</v>
      </c>
      <c r="I305" s="54">
        <f t="shared" si="28"/>
        <v>2.0671440152931302</v>
      </c>
      <c r="J305" s="245">
        <f t="shared" si="33"/>
        <v>4.1060997031049897</v>
      </c>
      <c r="K305" s="54">
        <v>0.84378791283628718</v>
      </c>
      <c r="L305" s="56">
        <f t="shared" si="31"/>
        <v>7.0111665064748932E-2</v>
      </c>
    </row>
    <row r="306" spans="1:12" x14ac:dyDescent="0.2">
      <c r="A306" s="78">
        <f t="shared" si="32"/>
        <v>301</v>
      </c>
      <c r="B306" s="81" t="s">
        <v>96</v>
      </c>
      <c r="C306" s="81">
        <v>490.4</v>
      </c>
      <c r="D306" s="81"/>
      <c r="E306" s="81"/>
      <c r="F306" s="81">
        <f t="shared" si="14"/>
        <v>490.4</v>
      </c>
      <c r="G306" s="56">
        <f t="shared" si="29"/>
        <v>5.3487128459962239E-3</v>
      </c>
      <c r="H306" s="54">
        <f t="shared" si="30"/>
        <v>19.683263273266103</v>
      </c>
      <c r="I306" s="54">
        <f t="shared" si="28"/>
        <v>4.3303179201185431</v>
      </c>
      <c r="J306" s="245">
        <f t="shared" si="33"/>
        <v>8.6015860504172874</v>
      </c>
      <c r="K306" s="54">
        <v>1.7675933039509411</v>
      </c>
      <c r="L306" s="56">
        <f t="shared" si="31"/>
        <v>7.0111665064748932E-2</v>
      </c>
    </row>
    <row r="307" spans="1:12" x14ac:dyDescent="0.2">
      <c r="A307" s="78">
        <f t="shared" si="32"/>
        <v>302</v>
      </c>
      <c r="B307" s="81" t="s">
        <v>97</v>
      </c>
      <c r="C307" s="81">
        <v>157</v>
      </c>
      <c r="D307" s="81"/>
      <c r="E307" s="81"/>
      <c r="F307" s="81">
        <f t="shared" si="14"/>
        <v>157</v>
      </c>
      <c r="G307" s="56">
        <f t="shared" si="29"/>
        <v>1.712373402980031E-3</v>
      </c>
      <c r="H307" s="54">
        <f t="shared" si="30"/>
        <v>6.3015341229665136</v>
      </c>
      <c r="I307" s="54">
        <f t="shared" si="28"/>
        <v>1.3863375070526329</v>
      </c>
      <c r="J307" s="245">
        <f t="shared" si="33"/>
        <v>2.7537704117363666</v>
      </c>
      <c r="K307" s="54">
        <v>0.56588937341006884</v>
      </c>
      <c r="L307" s="56">
        <f t="shared" si="31"/>
        <v>7.0111665064748932E-2</v>
      </c>
    </row>
    <row r="308" spans="1:12" x14ac:dyDescent="0.2">
      <c r="A308" s="78">
        <f t="shared" si="32"/>
        <v>303</v>
      </c>
      <c r="B308" s="81" t="s">
        <v>98</v>
      </c>
      <c r="C308" s="81">
        <v>274</v>
      </c>
      <c r="D308" s="81"/>
      <c r="E308" s="81"/>
      <c r="F308" s="81">
        <f t="shared" si="14"/>
        <v>274</v>
      </c>
      <c r="G308" s="56">
        <f t="shared" si="29"/>
        <v>2.9884733274938122E-3</v>
      </c>
      <c r="H308" s="54">
        <f t="shared" si="30"/>
        <v>10.997581845177228</v>
      </c>
      <c r="I308" s="54">
        <f t="shared" si="28"/>
        <v>2.4194680059389904</v>
      </c>
      <c r="J308" s="245">
        <f t="shared" si="33"/>
        <v>4.8059432663424486</v>
      </c>
      <c r="K308" s="54">
        <v>0.98760311028254044</v>
      </c>
      <c r="L308" s="56">
        <f t="shared" si="31"/>
        <v>7.0111665064748932E-2</v>
      </c>
    </row>
    <row r="309" spans="1:12" x14ac:dyDescent="0.2">
      <c r="A309" s="78">
        <f t="shared" si="32"/>
        <v>304</v>
      </c>
      <c r="B309" s="81" t="s">
        <v>99</v>
      </c>
      <c r="C309" s="81">
        <v>287.60000000000002</v>
      </c>
      <c r="D309" s="81"/>
      <c r="E309" s="81"/>
      <c r="F309" s="81">
        <f t="shared" si="14"/>
        <v>287.60000000000002</v>
      </c>
      <c r="G309" s="56">
        <f t="shared" si="29"/>
        <v>3.1368063101723373E-3</v>
      </c>
      <c r="H309" s="54">
        <f t="shared" si="30"/>
        <v>11.543447221434201</v>
      </c>
      <c r="I309" s="54">
        <f t="shared" si="28"/>
        <v>2.5395583887155242</v>
      </c>
      <c r="J309" s="245">
        <f t="shared" si="33"/>
        <v>5.0444864357667463</v>
      </c>
      <c r="K309" s="54">
        <v>1.0366228267053235</v>
      </c>
      <c r="L309" s="56">
        <f t="shared" si="31"/>
        <v>7.0111665064748932E-2</v>
      </c>
    </row>
    <row r="310" spans="1:12" x14ac:dyDescent="0.2">
      <c r="A310" s="78">
        <f t="shared" si="32"/>
        <v>305</v>
      </c>
      <c r="B310" s="81" t="s">
        <v>100</v>
      </c>
      <c r="C310" s="81">
        <v>254.08</v>
      </c>
      <c r="D310" s="81"/>
      <c r="E310" s="81"/>
      <c r="F310" s="81">
        <f t="shared" si="14"/>
        <v>254.08</v>
      </c>
      <c r="G310" s="56">
        <f t="shared" si="29"/>
        <v>2.7712091352176198E-3</v>
      </c>
      <c r="H310" s="54">
        <f t="shared" si="30"/>
        <v>10.198049617600841</v>
      </c>
      <c r="I310" s="54">
        <f t="shared" si="28"/>
        <v>2.2435709158721848</v>
      </c>
      <c r="J310" s="245">
        <f t="shared" si="33"/>
        <v>4.4565476828915678</v>
      </c>
      <c r="K310" s="54">
        <v>0.91580364328681707</v>
      </c>
      <c r="L310" s="56">
        <f t="shared" si="31"/>
        <v>7.0111665064748946E-2</v>
      </c>
    </row>
    <row r="311" spans="1:12" x14ac:dyDescent="0.2">
      <c r="A311" s="78">
        <f t="shared" si="32"/>
        <v>306</v>
      </c>
      <c r="B311" s="81" t="s">
        <v>101</v>
      </c>
      <c r="C311" s="81">
        <v>389.6</v>
      </c>
      <c r="D311" s="81"/>
      <c r="E311" s="81"/>
      <c r="F311" s="81">
        <f t="shared" si="14"/>
        <v>389.6</v>
      </c>
      <c r="G311" s="56">
        <f t="shared" si="29"/>
        <v>4.2493036802612747E-3</v>
      </c>
      <c r="H311" s="54">
        <f t="shared" si="30"/>
        <v>15.637437543361491</v>
      </c>
      <c r="I311" s="54">
        <f t="shared" si="28"/>
        <v>3.4402362595395282</v>
      </c>
      <c r="J311" s="245">
        <f t="shared" si="33"/>
        <v>6.833560206448972</v>
      </c>
      <c r="K311" s="54">
        <v>1.4042706998761962</v>
      </c>
      <c r="L311" s="56">
        <f t="shared" si="31"/>
        <v>7.0111665064748932E-2</v>
      </c>
    </row>
    <row r="312" spans="1:12" x14ac:dyDescent="0.2">
      <c r="A312" s="78">
        <f t="shared" si="32"/>
        <v>307</v>
      </c>
      <c r="B312" s="81" t="s">
        <v>102</v>
      </c>
      <c r="C312" s="81">
        <v>181.8</v>
      </c>
      <c r="D312" s="81"/>
      <c r="E312" s="81"/>
      <c r="F312" s="81">
        <f t="shared" si="14"/>
        <v>181.8</v>
      </c>
      <c r="G312" s="56">
        <f t="shared" si="29"/>
        <v>1.9828629596291059E-3</v>
      </c>
      <c r="H312" s="54">
        <f t="shared" si="30"/>
        <v>7.2969356914351096</v>
      </c>
      <c r="I312" s="54">
        <f t="shared" si="28"/>
        <v>1.6053258521157241</v>
      </c>
      <c r="J312" s="245">
        <f t="shared" ref="J312:J343" si="34">H312*0.437</f>
        <v>3.1887608971571431</v>
      </c>
      <c r="K312" s="54">
        <v>0.65527826806337908</v>
      </c>
      <c r="L312" s="56">
        <f t="shared" si="31"/>
        <v>7.0111665064748932E-2</v>
      </c>
    </row>
    <row r="313" spans="1:12" x14ac:dyDescent="0.2">
      <c r="A313" s="78">
        <f t="shared" si="32"/>
        <v>308</v>
      </c>
      <c r="B313" s="81" t="s">
        <v>103</v>
      </c>
      <c r="C313" s="81">
        <v>439.7</v>
      </c>
      <c r="D313" s="81"/>
      <c r="E313" s="81"/>
      <c r="F313" s="81">
        <f t="shared" si="14"/>
        <v>439.7</v>
      </c>
      <c r="G313" s="56">
        <f t="shared" si="29"/>
        <v>4.7957362120402518E-3</v>
      </c>
      <c r="H313" s="54">
        <f t="shared" si="30"/>
        <v>17.648309260308128</v>
      </c>
      <c r="I313" s="54">
        <f t="shared" si="28"/>
        <v>3.8826280372677884</v>
      </c>
      <c r="J313" s="245">
        <f t="shared" si="34"/>
        <v>7.7123111467546517</v>
      </c>
      <c r="K313" s="54">
        <v>1.5848506846395367</v>
      </c>
      <c r="L313" s="56">
        <f t="shared" si="31"/>
        <v>7.0111665064748932E-2</v>
      </c>
    </row>
    <row r="314" spans="1:12" x14ac:dyDescent="0.2">
      <c r="A314" s="78">
        <f t="shared" si="32"/>
        <v>309</v>
      </c>
      <c r="B314" s="81" t="s">
        <v>104</v>
      </c>
      <c r="C314" s="81">
        <v>245.7</v>
      </c>
      <c r="D314" s="81"/>
      <c r="E314" s="81"/>
      <c r="F314" s="81">
        <f t="shared" si="14"/>
        <v>245.7</v>
      </c>
      <c r="G314" s="56">
        <f t="shared" si="29"/>
        <v>2.6798098414789399E-3</v>
      </c>
      <c r="H314" s="54">
        <f t="shared" si="30"/>
        <v>9.8617002166424985</v>
      </c>
      <c r="I314" s="54">
        <f t="shared" si="28"/>
        <v>2.1695740476613499</v>
      </c>
      <c r="J314" s="245">
        <f t="shared" si="34"/>
        <v>4.3095629946727723</v>
      </c>
      <c r="K314" s="54">
        <v>0.88559884743219053</v>
      </c>
      <c r="L314" s="56">
        <f t="shared" si="31"/>
        <v>7.0111665064748932E-2</v>
      </c>
    </row>
    <row r="315" spans="1:12" x14ac:dyDescent="0.2">
      <c r="A315" s="78">
        <f t="shared" si="32"/>
        <v>310</v>
      </c>
      <c r="B315" s="81" t="s">
        <v>105</v>
      </c>
      <c r="C315" s="81">
        <v>288.60000000000002</v>
      </c>
      <c r="D315" s="81"/>
      <c r="E315" s="81"/>
      <c r="F315" s="81">
        <f t="shared" si="14"/>
        <v>288.60000000000002</v>
      </c>
      <c r="G315" s="56">
        <f t="shared" si="29"/>
        <v>3.1477131471339933E-3</v>
      </c>
      <c r="H315" s="54">
        <f t="shared" si="30"/>
        <v>11.583584381453095</v>
      </c>
      <c r="I315" s="54">
        <f t="shared" si="28"/>
        <v>2.5483885639196808</v>
      </c>
      <c r="J315" s="245">
        <f t="shared" si="34"/>
        <v>5.0620263746950025</v>
      </c>
      <c r="K315" s="54">
        <v>1.0402272176187635</v>
      </c>
      <c r="L315" s="56">
        <f t="shared" si="31"/>
        <v>7.0111665064748932E-2</v>
      </c>
    </row>
    <row r="316" spans="1:12" x14ac:dyDescent="0.2">
      <c r="A316" s="78">
        <f t="shared" si="32"/>
        <v>311</v>
      </c>
      <c r="B316" s="81" t="s">
        <v>1738</v>
      </c>
      <c r="C316" s="81">
        <v>2653.63</v>
      </c>
      <c r="D316" s="81"/>
      <c r="E316" s="81"/>
      <c r="F316" s="81">
        <f>C316+D316+E316</f>
        <v>2653.63</v>
      </c>
      <c r="G316" s="56">
        <f t="shared" si="29"/>
        <v>2.8942709766559872E-2</v>
      </c>
      <c r="H316" s="54">
        <f t="shared" si="30"/>
        <v>106.50917194094033</v>
      </c>
      <c r="I316" s="54">
        <f t="shared" si="28"/>
        <v>23.432017827006874</v>
      </c>
      <c r="J316" s="245">
        <f t="shared" si="34"/>
        <v>46.544508138190928</v>
      </c>
      <c r="K316" s="54">
        <v>9.5647198596315981</v>
      </c>
      <c r="L316" s="56">
        <f t="shared" si="31"/>
        <v>7.0111665064748946E-2</v>
      </c>
    </row>
    <row r="317" spans="1:12" x14ac:dyDescent="0.2">
      <c r="A317" s="78">
        <f t="shared" si="32"/>
        <v>312</v>
      </c>
      <c r="B317" s="81" t="s">
        <v>1739</v>
      </c>
      <c r="C317" s="81">
        <v>268.3</v>
      </c>
      <c r="D317" s="81"/>
      <c r="E317" s="81"/>
      <c r="F317" s="81">
        <f>C317+D317+E317</f>
        <v>268.3</v>
      </c>
      <c r="G317" s="56">
        <f t="shared" si="29"/>
        <v>2.9263043568123715E-3</v>
      </c>
      <c r="H317" s="54">
        <f t="shared" si="30"/>
        <v>10.768800033069528</v>
      </c>
      <c r="I317" s="54">
        <f t="shared" si="28"/>
        <v>2.3691360072752961</v>
      </c>
      <c r="J317" s="245">
        <f t="shared" si="34"/>
        <v>4.7059656144513839</v>
      </c>
      <c r="K317" s="54">
        <v>0.96705808207593291</v>
      </c>
      <c r="L317" s="56">
        <f t="shared" si="31"/>
        <v>7.0111665064748946E-2</v>
      </c>
    </row>
    <row r="318" spans="1:12" x14ac:dyDescent="0.2">
      <c r="A318" s="78">
        <f t="shared" si="32"/>
        <v>313</v>
      </c>
      <c r="B318" s="81" t="s">
        <v>1740</v>
      </c>
      <c r="C318" s="81">
        <v>2006.88</v>
      </c>
      <c r="D318" s="81"/>
      <c r="E318" s="81">
        <v>105.2</v>
      </c>
      <c r="F318" s="81">
        <f>C318+D318+E318</f>
        <v>2112.08</v>
      </c>
      <c r="G318" s="56">
        <f t="shared" si="29"/>
        <v>2.3036112209974927E-2</v>
      </c>
      <c r="H318" s="54">
        <f t="shared" si="30"/>
        <v>84.772892932707734</v>
      </c>
      <c r="I318" s="54">
        <f t="shared" ref="I318:I386" si="35">H318*0.22</f>
        <v>18.650036445195703</v>
      </c>
      <c r="J318" s="245">
        <f t="shared" si="34"/>
        <v>37.045754211593277</v>
      </c>
      <c r="K318" s="54">
        <v>7.2335800363643257</v>
      </c>
      <c r="L318" s="56">
        <f t="shared" si="31"/>
        <v>6.9932134969253545E-2</v>
      </c>
    </row>
    <row r="319" spans="1:12" x14ac:dyDescent="0.2">
      <c r="A319" s="78">
        <f t="shared" si="32"/>
        <v>314</v>
      </c>
      <c r="B319" s="81" t="s">
        <v>1741</v>
      </c>
      <c r="C319" s="81">
        <v>1829</v>
      </c>
      <c r="D319" s="81"/>
      <c r="E319" s="81"/>
      <c r="F319" s="81">
        <f>C319+D319+E319</f>
        <v>1829</v>
      </c>
      <c r="G319" s="56">
        <f t="shared" si="29"/>
        <v>1.9948604802869276E-2</v>
      </c>
      <c r="H319" s="54">
        <f t="shared" si="30"/>
        <v>73.410865674558934</v>
      </c>
      <c r="I319" s="54">
        <f t="shared" si="35"/>
        <v>16.150390448402966</v>
      </c>
      <c r="J319" s="245">
        <f t="shared" si="34"/>
        <v>32.080548299782251</v>
      </c>
      <c r="K319" s="54">
        <v>6.5924309806816286</v>
      </c>
      <c r="L319" s="56">
        <f t="shared" si="31"/>
        <v>7.0111665064748932E-2</v>
      </c>
    </row>
    <row r="320" spans="1:12" x14ac:dyDescent="0.2">
      <c r="A320" s="78">
        <f t="shared" si="32"/>
        <v>315</v>
      </c>
      <c r="B320" s="81" t="s">
        <v>1742</v>
      </c>
      <c r="C320" s="81">
        <v>1983.1</v>
      </c>
      <c r="D320" s="81"/>
      <c r="E320" s="81"/>
      <c r="F320" s="81">
        <f>C320+D320+E320</f>
        <v>1983.1</v>
      </c>
      <c r="G320" s="56">
        <f t="shared" si="29"/>
        <v>2.1629348378660505E-2</v>
      </c>
      <c r="H320" s="54">
        <f t="shared" si="30"/>
        <v>79.596002033470654</v>
      </c>
      <c r="I320" s="54">
        <f t="shared" si="35"/>
        <v>17.511120447363545</v>
      </c>
      <c r="J320" s="245">
        <f t="shared" si="34"/>
        <v>34.783452888626677</v>
      </c>
      <c r="K320" s="54">
        <v>7.1478676204427218</v>
      </c>
      <c r="L320" s="56">
        <f t="shared" si="31"/>
        <v>7.0111665064748918E-2</v>
      </c>
    </row>
    <row r="321" spans="1:12" x14ac:dyDescent="0.2">
      <c r="A321" s="78">
        <f t="shared" si="32"/>
        <v>316</v>
      </c>
      <c r="B321" s="81" t="s">
        <v>1790</v>
      </c>
      <c r="C321" s="81">
        <v>94.9</v>
      </c>
      <c r="D321" s="81"/>
      <c r="E321" s="81"/>
      <c r="F321" s="81">
        <f t="shared" ref="F321:F382" si="36">C321+D321+E321</f>
        <v>94.9</v>
      </c>
      <c r="G321" s="56">
        <f t="shared" si="29"/>
        <v>1.035058827661178E-3</v>
      </c>
      <c r="H321" s="54">
        <f t="shared" si="30"/>
        <v>3.8090164857931352</v>
      </c>
      <c r="I321" s="54">
        <f t="shared" si="35"/>
        <v>0.8379836268744898</v>
      </c>
      <c r="J321" s="245">
        <f t="shared" si="34"/>
        <v>1.6645402042916</v>
      </c>
      <c r="K321" s="54">
        <v>0.34205669768544927</v>
      </c>
      <c r="L321" s="56">
        <f t="shared" si="31"/>
        <v>7.0111665064748932E-2</v>
      </c>
    </row>
    <row r="322" spans="1:12" x14ac:dyDescent="0.2">
      <c r="A322" s="78">
        <f t="shared" si="32"/>
        <v>317</v>
      </c>
      <c r="B322" s="81" t="s">
        <v>1791</v>
      </c>
      <c r="C322" s="81">
        <v>63</v>
      </c>
      <c r="D322" s="81"/>
      <c r="E322" s="81"/>
      <c r="F322" s="81">
        <f t="shared" si="36"/>
        <v>63</v>
      </c>
      <c r="G322" s="56">
        <f t="shared" si="29"/>
        <v>6.8713072858434367E-4</v>
      </c>
      <c r="H322" s="54">
        <f t="shared" si="30"/>
        <v>2.5286410811903846</v>
      </c>
      <c r="I322" s="54">
        <f t="shared" si="35"/>
        <v>0.55630103786188456</v>
      </c>
      <c r="J322" s="245">
        <f t="shared" si="34"/>
        <v>1.105016152480198</v>
      </c>
      <c r="K322" s="54">
        <v>0.22707662754671548</v>
      </c>
      <c r="L322" s="56">
        <f t="shared" si="31"/>
        <v>7.0111665064748932E-2</v>
      </c>
    </row>
    <row r="323" spans="1:12" x14ac:dyDescent="0.2">
      <c r="A323" s="78">
        <f t="shared" si="32"/>
        <v>318</v>
      </c>
      <c r="B323" s="81" t="s">
        <v>1808</v>
      </c>
      <c r="C323" s="81">
        <v>75.599999999999994</v>
      </c>
      <c r="D323" s="81"/>
      <c r="E323" s="81"/>
      <c r="F323" s="81">
        <f t="shared" si="36"/>
        <v>75.599999999999994</v>
      </c>
      <c r="G323" s="56">
        <f t="shared" si="29"/>
        <v>8.2455687430121232E-4</v>
      </c>
      <c r="H323" s="54">
        <f t="shared" si="30"/>
        <v>3.0343692974284613</v>
      </c>
      <c r="I323" s="54">
        <f t="shared" si="35"/>
        <v>0.66756124543426154</v>
      </c>
      <c r="J323" s="245">
        <f t="shared" si="34"/>
        <v>1.3260193829762377</v>
      </c>
      <c r="K323" s="54">
        <v>0.27249195305605856</v>
      </c>
      <c r="L323" s="56">
        <f t="shared" si="31"/>
        <v>7.0111665064748932E-2</v>
      </c>
    </row>
    <row r="324" spans="1:12" x14ac:dyDescent="0.2">
      <c r="A324" s="78">
        <f t="shared" si="32"/>
        <v>319</v>
      </c>
      <c r="B324" s="81" t="s">
        <v>1809</v>
      </c>
      <c r="C324" s="81">
        <v>129.69999999999999</v>
      </c>
      <c r="D324" s="81"/>
      <c r="E324" s="81"/>
      <c r="F324" s="81">
        <f t="shared" si="36"/>
        <v>129.69999999999999</v>
      </c>
      <c r="G324" s="56">
        <f t="shared" si="29"/>
        <v>1.4146167539268153E-3</v>
      </c>
      <c r="H324" s="54">
        <f t="shared" si="30"/>
        <v>5.2057896544506805</v>
      </c>
      <c r="I324" s="54">
        <f t="shared" si="35"/>
        <v>1.1452737239791497</v>
      </c>
      <c r="J324" s="245">
        <f t="shared" si="34"/>
        <v>2.2749300789949474</v>
      </c>
      <c r="K324" s="54">
        <v>0.46748950147315876</v>
      </c>
      <c r="L324" s="56">
        <f t="shared" si="31"/>
        <v>7.0111665064748946E-2</v>
      </c>
    </row>
    <row r="325" spans="1:12" x14ac:dyDescent="0.2">
      <c r="A325" s="78">
        <f t="shared" si="32"/>
        <v>320</v>
      </c>
      <c r="B325" s="81" t="s">
        <v>1810</v>
      </c>
      <c r="C325" s="81">
        <v>137.4</v>
      </c>
      <c r="D325" s="81"/>
      <c r="E325" s="81"/>
      <c r="F325" s="81">
        <f t="shared" si="36"/>
        <v>137.4</v>
      </c>
      <c r="G325" s="56">
        <f t="shared" si="29"/>
        <v>1.4985993985315686E-3</v>
      </c>
      <c r="H325" s="54">
        <f t="shared" si="30"/>
        <v>5.5148457865961724</v>
      </c>
      <c r="I325" s="54">
        <f t="shared" si="35"/>
        <v>1.213266073051158</v>
      </c>
      <c r="J325" s="245">
        <f t="shared" si="34"/>
        <v>2.4099876087425272</v>
      </c>
      <c r="K325" s="54">
        <v>0.49524331150664619</v>
      </c>
      <c r="L325" s="56">
        <f t="shared" si="31"/>
        <v>7.0111665064748932E-2</v>
      </c>
    </row>
    <row r="326" spans="1:12" x14ac:dyDescent="0.2">
      <c r="A326" s="78">
        <f t="shared" si="32"/>
        <v>321</v>
      </c>
      <c r="B326" s="81" t="s">
        <v>1811</v>
      </c>
      <c r="C326" s="81">
        <v>243.35</v>
      </c>
      <c r="D326" s="81"/>
      <c r="E326" s="81"/>
      <c r="F326" s="81">
        <f t="shared" si="36"/>
        <v>243.35</v>
      </c>
      <c r="G326" s="56">
        <f t="shared" si="29"/>
        <v>2.6541787746190478E-3</v>
      </c>
      <c r="H326" s="54">
        <f t="shared" si="30"/>
        <v>9.7673778905980964</v>
      </c>
      <c r="I326" s="54">
        <f t="shared" si="35"/>
        <v>2.1488231359315813</v>
      </c>
      <c r="J326" s="245">
        <f t="shared" si="34"/>
        <v>4.2683441381913685</v>
      </c>
      <c r="K326" s="54">
        <v>0.87712852878560676</v>
      </c>
      <c r="L326" s="56">
        <f t="shared" si="31"/>
        <v>7.0111665064748932E-2</v>
      </c>
    </row>
    <row r="327" spans="1:12" x14ac:dyDescent="0.2">
      <c r="A327" s="78">
        <f t="shared" si="32"/>
        <v>322</v>
      </c>
      <c r="B327" s="81" t="s">
        <v>1812</v>
      </c>
      <c r="C327" s="81">
        <v>130.80000000000001</v>
      </c>
      <c r="D327" s="81"/>
      <c r="E327" s="81"/>
      <c r="F327" s="81">
        <f t="shared" si="36"/>
        <v>130.80000000000001</v>
      </c>
      <c r="G327" s="56">
        <f t="shared" ref="G327:G386" si="37">3/$F$387*F327</f>
        <v>1.4266142745846375E-3</v>
      </c>
      <c r="H327" s="54">
        <f t="shared" ref="H327:H386" si="38">G327*3680</f>
        <v>5.2499405304714655</v>
      </c>
      <c r="I327" s="54">
        <f t="shared" si="35"/>
        <v>1.1549869167037223</v>
      </c>
      <c r="J327" s="245">
        <f t="shared" si="34"/>
        <v>2.2942240118160302</v>
      </c>
      <c r="K327" s="54">
        <v>0.47145433147794275</v>
      </c>
      <c r="L327" s="56">
        <f t="shared" ref="L327:L387" si="39">(H327+I327+J327+K327)/F327</f>
        <v>7.0111665064748946E-2</v>
      </c>
    </row>
    <row r="328" spans="1:12" x14ac:dyDescent="0.2">
      <c r="A328" s="78">
        <f t="shared" ref="A328:A386" si="40">A327+1</f>
        <v>323</v>
      </c>
      <c r="B328" s="81" t="s">
        <v>1813</v>
      </c>
      <c r="C328" s="81">
        <v>104</v>
      </c>
      <c r="D328" s="81"/>
      <c r="E328" s="81"/>
      <c r="F328" s="81">
        <f t="shared" si="36"/>
        <v>104</v>
      </c>
      <c r="G328" s="56">
        <f t="shared" si="37"/>
        <v>1.1343110440122498E-3</v>
      </c>
      <c r="H328" s="54">
        <f t="shared" si="38"/>
        <v>4.1742646419650793</v>
      </c>
      <c r="I328" s="54">
        <f t="shared" si="35"/>
        <v>0.91833822123231745</v>
      </c>
      <c r="J328" s="245">
        <f t="shared" si="34"/>
        <v>1.8241536485387397</v>
      </c>
      <c r="K328" s="54">
        <v>0.37485665499775256</v>
      </c>
      <c r="L328" s="56">
        <f t="shared" si="39"/>
        <v>7.0111665064748932E-2</v>
      </c>
    </row>
    <row r="329" spans="1:12" x14ac:dyDescent="0.2">
      <c r="A329" s="78">
        <f t="shared" si="40"/>
        <v>324</v>
      </c>
      <c r="B329" s="81" t="s">
        <v>1814</v>
      </c>
      <c r="C329" s="81">
        <v>147.6</v>
      </c>
      <c r="D329" s="81"/>
      <c r="E329" s="81"/>
      <c r="F329" s="81">
        <f t="shared" si="36"/>
        <v>147.6</v>
      </c>
      <c r="G329" s="56">
        <f t="shared" si="37"/>
        <v>1.6098491355404621E-3</v>
      </c>
      <c r="H329" s="54">
        <f t="shared" si="38"/>
        <v>5.9242448187889005</v>
      </c>
      <c r="I329" s="54">
        <f t="shared" si="35"/>
        <v>1.3033338601335582</v>
      </c>
      <c r="J329" s="245">
        <f t="shared" si="34"/>
        <v>2.5888949858107497</v>
      </c>
      <c r="K329" s="54">
        <v>0.53200809882373334</v>
      </c>
      <c r="L329" s="56">
        <f t="shared" si="39"/>
        <v>7.0111665064748932E-2</v>
      </c>
    </row>
    <row r="330" spans="1:12" x14ac:dyDescent="0.2">
      <c r="A330" s="78">
        <f t="shared" si="40"/>
        <v>325</v>
      </c>
      <c r="B330" s="81" t="s">
        <v>1845</v>
      </c>
      <c r="C330" s="81">
        <v>613.6</v>
      </c>
      <c r="D330" s="81"/>
      <c r="E330" s="81">
        <v>61.8</v>
      </c>
      <c r="F330" s="81">
        <f t="shared" si="36"/>
        <v>675.4</v>
      </c>
      <c r="G330" s="56">
        <f t="shared" si="37"/>
        <v>7.3664776839026296E-3</v>
      </c>
      <c r="H330" s="54">
        <f t="shared" si="38"/>
        <v>27.108637876761676</v>
      </c>
      <c r="I330" s="54">
        <f t="shared" si="35"/>
        <v>5.9639003328875688</v>
      </c>
      <c r="J330" s="245">
        <f t="shared" si="34"/>
        <v>11.846474752144852</v>
      </c>
      <c r="K330" s="54">
        <v>2.2116542644867403</v>
      </c>
      <c r="L330" s="56">
        <f t="shared" si="39"/>
        <v>6.9781858493160848E-2</v>
      </c>
    </row>
    <row r="331" spans="1:12" x14ac:dyDescent="0.2">
      <c r="A331" s="78">
        <f t="shared" si="40"/>
        <v>326</v>
      </c>
      <c r="B331" s="81" t="s">
        <v>1846</v>
      </c>
      <c r="C331" s="81">
        <v>250.6</v>
      </c>
      <c r="D331" s="81"/>
      <c r="E331" s="81"/>
      <c r="F331" s="81">
        <f t="shared" si="36"/>
        <v>250.6</v>
      </c>
      <c r="G331" s="56">
        <f t="shared" si="37"/>
        <v>2.7332533425910555E-3</v>
      </c>
      <c r="H331" s="54">
        <f t="shared" si="38"/>
        <v>10.058372300735085</v>
      </c>
      <c r="I331" s="54">
        <f t="shared" si="35"/>
        <v>2.2128419061617186</v>
      </c>
      <c r="J331" s="245">
        <f t="shared" si="34"/>
        <v>4.3955086954212321</v>
      </c>
      <c r="K331" s="54">
        <v>0.9032603629080459</v>
      </c>
      <c r="L331" s="56">
        <f t="shared" si="39"/>
        <v>7.0111665064748932E-2</v>
      </c>
    </row>
    <row r="332" spans="1:12" x14ac:dyDescent="0.2">
      <c r="A332" s="78">
        <f t="shared" si="40"/>
        <v>327</v>
      </c>
      <c r="B332" s="81" t="s">
        <v>1847</v>
      </c>
      <c r="C332" s="81">
        <v>252.6</v>
      </c>
      <c r="D332" s="81"/>
      <c r="E332" s="81"/>
      <c r="F332" s="81">
        <f t="shared" si="36"/>
        <v>252.6</v>
      </c>
      <c r="G332" s="56">
        <f t="shared" si="37"/>
        <v>2.7550670165143684E-3</v>
      </c>
      <c r="H332" s="54">
        <f t="shared" si="38"/>
        <v>10.138646620772876</v>
      </c>
      <c r="I332" s="54">
        <f t="shared" si="35"/>
        <v>2.2305022565700328</v>
      </c>
      <c r="J332" s="245">
        <f t="shared" si="34"/>
        <v>4.4305885732777472</v>
      </c>
      <c r="K332" s="54">
        <v>0.91046914473492602</v>
      </c>
      <c r="L332" s="56">
        <f t="shared" si="39"/>
        <v>7.0111665064748932E-2</v>
      </c>
    </row>
    <row r="333" spans="1:12" x14ac:dyDescent="0.2">
      <c r="A333" s="78">
        <f t="shared" si="40"/>
        <v>328</v>
      </c>
      <c r="B333" s="81" t="s">
        <v>251</v>
      </c>
      <c r="C333" s="81">
        <v>282.7</v>
      </c>
      <c r="D333" s="81"/>
      <c r="E333" s="81"/>
      <c r="F333" s="81">
        <f t="shared" si="36"/>
        <v>282.7</v>
      </c>
      <c r="G333" s="56">
        <f t="shared" si="37"/>
        <v>3.0833628090602212E-3</v>
      </c>
      <c r="H333" s="54">
        <f t="shared" si="38"/>
        <v>11.346775137341615</v>
      </c>
      <c r="I333" s="54">
        <f t="shared" si="35"/>
        <v>2.496290530215155</v>
      </c>
      <c r="J333" s="245">
        <f t="shared" si="34"/>
        <v>4.9585407350182855</v>
      </c>
      <c r="K333" s="54">
        <v>1.0189613112294678</v>
      </c>
      <c r="L333" s="56">
        <f t="shared" si="39"/>
        <v>7.0111665064748932E-2</v>
      </c>
    </row>
    <row r="334" spans="1:12" x14ac:dyDescent="0.2">
      <c r="A334" s="78">
        <f t="shared" si="40"/>
        <v>329</v>
      </c>
      <c r="B334" s="81" t="s">
        <v>252</v>
      </c>
      <c r="C334" s="81">
        <v>280.89999999999998</v>
      </c>
      <c r="D334" s="81"/>
      <c r="E334" s="81"/>
      <c r="F334" s="81">
        <f t="shared" si="36"/>
        <v>280.89999999999998</v>
      </c>
      <c r="G334" s="56">
        <f t="shared" si="37"/>
        <v>3.0637305025292398E-3</v>
      </c>
      <c r="H334" s="54">
        <f t="shared" si="38"/>
        <v>11.274528249307602</v>
      </c>
      <c r="I334" s="54">
        <f t="shared" si="35"/>
        <v>2.4803962148476724</v>
      </c>
      <c r="J334" s="245">
        <f t="shared" si="34"/>
        <v>4.9269688449474218</v>
      </c>
      <c r="K334" s="54">
        <v>1.0124734075852757</v>
      </c>
      <c r="L334" s="56">
        <f t="shared" si="39"/>
        <v>7.0111665064748932E-2</v>
      </c>
    </row>
    <row r="335" spans="1:12" x14ac:dyDescent="0.2">
      <c r="A335" s="78">
        <f t="shared" si="40"/>
        <v>330</v>
      </c>
      <c r="B335" s="81" t="s">
        <v>253</v>
      </c>
      <c r="C335" s="81">
        <v>255.5</v>
      </c>
      <c r="D335" s="81"/>
      <c r="E335" s="81"/>
      <c r="F335" s="81">
        <f t="shared" si="36"/>
        <v>255.5</v>
      </c>
      <c r="G335" s="56">
        <f t="shared" si="37"/>
        <v>2.7866968437031715E-3</v>
      </c>
      <c r="H335" s="54">
        <f t="shared" si="38"/>
        <v>10.255044384827672</v>
      </c>
      <c r="I335" s="54">
        <f t="shared" si="35"/>
        <v>2.2561097646620878</v>
      </c>
      <c r="J335" s="245">
        <f t="shared" si="34"/>
        <v>4.4814543961696929</v>
      </c>
      <c r="K335" s="54">
        <v>0.92092187838390172</v>
      </c>
      <c r="L335" s="56">
        <f t="shared" si="39"/>
        <v>7.0111665064748932E-2</v>
      </c>
    </row>
    <row r="336" spans="1:12" x14ac:dyDescent="0.2">
      <c r="A336" s="78">
        <f t="shared" si="40"/>
        <v>331</v>
      </c>
      <c r="B336" s="81" t="s">
        <v>254</v>
      </c>
      <c r="C336" s="81">
        <v>426</v>
      </c>
      <c r="D336" s="81"/>
      <c r="E336" s="81"/>
      <c r="F336" s="81">
        <f t="shared" si="36"/>
        <v>426</v>
      </c>
      <c r="G336" s="56">
        <f t="shared" si="37"/>
        <v>4.6463125456655619E-3</v>
      </c>
      <c r="H336" s="54">
        <f t="shared" si="38"/>
        <v>17.098430168049269</v>
      </c>
      <c r="I336" s="54">
        <f t="shared" si="35"/>
        <v>3.7616546369708392</v>
      </c>
      <c r="J336" s="245">
        <f t="shared" si="34"/>
        <v>7.472013983437531</v>
      </c>
      <c r="K336" s="54">
        <v>1.5354705291254096</v>
      </c>
      <c r="L336" s="56">
        <f t="shared" si="39"/>
        <v>7.0111665064748932E-2</v>
      </c>
    </row>
    <row r="337" spans="1:12" x14ac:dyDescent="0.2">
      <c r="A337" s="78">
        <f t="shared" si="40"/>
        <v>332</v>
      </c>
      <c r="B337" s="81" t="s">
        <v>255</v>
      </c>
      <c r="C337" s="81">
        <v>267.8</v>
      </c>
      <c r="D337" s="81"/>
      <c r="E337" s="81"/>
      <c r="F337" s="81">
        <f t="shared" si="36"/>
        <v>267.8</v>
      </c>
      <c r="G337" s="56">
        <f t="shared" si="37"/>
        <v>2.9208509383315436E-3</v>
      </c>
      <c r="H337" s="54">
        <f t="shared" si="38"/>
        <v>10.748731453060079</v>
      </c>
      <c r="I337" s="54">
        <f t="shared" si="35"/>
        <v>2.3647209196732173</v>
      </c>
      <c r="J337" s="245">
        <f t="shared" si="34"/>
        <v>4.6971956449872545</v>
      </c>
      <c r="K337" s="54">
        <v>0.96525588661921291</v>
      </c>
      <c r="L337" s="56">
        <f t="shared" si="39"/>
        <v>7.0111665064748946E-2</v>
      </c>
    </row>
    <row r="338" spans="1:12" x14ac:dyDescent="0.2">
      <c r="A338" s="78">
        <f t="shared" si="40"/>
        <v>333</v>
      </c>
      <c r="B338" s="81" t="s">
        <v>256</v>
      </c>
      <c r="C338" s="81">
        <v>503.7</v>
      </c>
      <c r="D338" s="81"/>
      <c r="E338" s="81"/>
      <c r="F338" s="81">
        <f t="shared" si="36"/>
        <v>503.7</v>
      </c>
      <c r="G338" s="56">
        <f t="shared" si="37"/>
        <v>5.4937737775862519E-3</v>
      </c>
      <c r="H338" s="54">
        <f t="shared" si="38"/>
        <v>20.217087501517408</v>
      </c>
      <c r="I338" s="54">
        <f t="shared" si="35"/>
        <v>4.4477592503338297</v>
      </c>
      <c r="J338" s="245">
        <f t="shared" si="34"/>
        <v>8.8348672381631079</v>
      </c>
      <c r="K338" s="54">
        <v>1.815531703099692</v>
      </c>
      <c r="L338" s="56">
        <f t="shared" si="39"/>
        <v>7.0111665064748932E-2</v>
      </c>
    </row>
    <row r="339" spans="1:12" x14ac:dyDescent="0.2">
      <c r="A339" s="78">
        <f t="shared" si="40"/>
        <v>334</v>
      </c>
      <c r="B339" s="81" t="s">
        <v>257</v>
      </c>
      <c r="C339" s="81">
        <v>841.6</v>
      </c>
      <c r="D339" s="81"/>
      <c r="E339" s="81"/>
      <c r="F339" s="81">
        <f t="shared" si="36"/>
        <v>841.6</v>
      </c>
      <c r="G339" s="56">
        <f t="shared" si="37"/>
        <v>9.1791939869298993E-3</v>
      </c>
      <c r="H339" s="54">
        <f t="shared" si="38"/>
        <v>33.779433871902029</v>
      </c>
      <c r="I339" s="54">
        <f t="shared" si="35"/>
        <v>7.4314754518184465</v>
      </c>
      <c r="J339" s="245">
        <f t="shared" si="34"/>
        <v>14.761612602021186</v>
      </c>
      <c r="K339" s="54">
        <v>3.0334553927510441</v>
      </c>
      <c r="L339" s="56">
        <f t="shared" si="39"/>
        <v>7.0111665064748932E-2</v>
      </c>
    </row>
    <row r="340" spans="1:12" x14ac:dyDescent="0.2">
      <c r="A340" s="78">
        <f t="shared" si="40"/>
        <v>335</v>
      </c>
      <c r="B340" s="81" t="s">
        <v>258</v>
      </c>
      <c r="C340" s="81">
        <v>999</v>
      </c>
      <c r="D340" s="81"/>
      <c r="E340" s="81"/>
      <c r="F340" s="81">
        <f t="shared" si="36"/>
        <v>999</v>
      </c>
      <c r="G340" s="56">
        <f t="shared" si="37"/>
        <v>1.0895930124694591E-2</v>
      </c>
      <c r="H340" s="54">
        <f t="shared" si="38"/>
        <v>40.097022858876095</v>
      </c>
      <c r="I340" s="54">
        <f t="shared" si="35"/>
        <v>8.8213450289527415</v>
      </c>
      <c r="J340" s="245">
        <f t="shared" si="34"/>
        <v>17.522398989328853</v>
      </c>
      <c r="K340" s="54">
        <v>3.6007865225264886</v>
      </c>
      <c r="L340" s="56">
        <f t="shared" si="39"/>
        <v>7.0111665064748918E-2</v>
      </c>
    </row>
    <row r="341" spans="1:12" x14ac:dyDescent="0.2">
      <c r="A341" s="78">
        <f t="shared" si="40"/>
        <v>336</v>
      </c>
      <c r="B341" s="81" t="s">
        <v>259</v>
      </c>
      <c r="C341" s="81">
        <v>764.25</v>
      </c>
      <c r="D341" s="81"/>
      <c r="E341" s="81"/>
      <c r="F341" s="81">
        <f t="shared" si="36"/>
        <v>764.25</v>
      </c>
      <c r="G341" s="56">
        <f t="shared" si="37"/>
        <v>8.3355501479457882E-3</v>
      </c>
      <c r="H341" s="54">
        <f t="shared" si="38"/>
        <v>30.674824544440501</v>
      </c>
      <c r="I341" s="54">
        <f t="shared" si="35"/>
        <v>6.7484613997769101</v>
      </c>
      <c r="J341" s="245">
        <f t="shared" si="34"/>
        <v>13.404898325920499</v>
      </c>
      <c r="K341" s="54">
        <v>2.7546557555964655</v>
      </c>
      <c r="L341" s="56">
        <f t="shared" si="39"/>
        <v>7.0111665064748946E-2</v>
      </c>
    </row>
    <row r="342" spans="1:12" x14ac:dyDescent="0.2">
      <c r="A342" s="78">
        <f t="shared" si="40"/>
        <v>337</v>
      </c>
      <c r="B342" s="81" t="s">
        <v>260</v>
      </c>
      <c r="C342" s="81">
        <v>342.3</v>
      </c>
      <c r="D342" s="81"/>
      <c r="E342" s="81"/>
      <c r="F342" s="81">
        <f t="shared" si="36"/>
        <v>342.3</v>
      </c>
      <c r="G342" s="56">
        <f t="shared" si="37"/>
        <v>3.7334102919749338E-3</v>
      </c>
      <c r="H342" s="54">
        <f t="shared" si="38"/>
        <v>13.738949874467757</v>
      </c>
      <c r="I342" s="54">
        <f t="shared" si="35"/>
        <v>3.0225689723829063</v>
      </c>
      <c r="J342" s="245">
        <f t="shared" si="34"/>
        <v>6.0039210951424096</v>
      </c>
      <c r="K342" s="54">
        <v>1.2337830096704876</v>
      </c>
      <c r="L342" s="56">
        <f t="shared" si="39"/>
        <v>7.0111665064748932E-2</v>
      </c>
    </row>
    <row r="343" spans="1:12" x14ac:dyDescent="0.2">
      <c r="A343" s="78">
        <f t="shared" si="40"/>
        <v>338</v>
      </c>
      <c r="B343" s="81" t="s">
        <v>261</v>
      </c>
      <c r="C343" s="81">
        <v>301</v>
      </c>
      <c r="D343" s="81"/>
      <c r="E343" s="81"/>
      <c r="F343" s="81">
        <f t="shared" si="36"/>
        <v>301</v>
      </c>
      <c r="G343" s="56">
        <f t="shared" si="37"/>
        <v>3.2829579254585305E-3</v>
      </c>
      <c r="H343" s="54">
        <f t="shared" si="38"/>
        <v>12.081285165687392</v>
      </c>
      <c r="I343" s="54">
        <f t="shared" si="35"/>
        <v>2.6578827364512261</v>
      </c>
      <c r="J343" s="245">
        <f t="shared" si="34"/>
        <v>5.2795216174053907</v>
      </c>
      <c r="K343" s="54">
        <v>1.0849216649454183</v>
      </c>
      <c r="L343" s="56">
        <f t="shared" si="39"/>
        <v>7.0111665064748932E-2</v>
      </c>
    </row>
    <row r="344" spans="1:12" x14ac:dyDescent="0.2">
      <c r="A344" s="78">
        <f t="shared" si="40"/>
        <v>339</v>
      </c>
      <c r="B344" s="81" t="s">
        <v>262</v>
      </c>
      <c r="C344" s="81">
        <v>221.5</v>
      </c>
      <c r="D344" s="81"/>
      <c r="E344" s="81"/>
      <c r="F344" s="81">
        <f t="shared" si="36"/>
        <v>221.5</v>
      </c>
      <c r="G344" s="56">
        <f t="shared" si="37"/>
        <v>2.4158643870068591E-3</v>
      </c>
      <c r="H344" s="54">
        <f t="shared" si="38"/>
        <v>8.8903809441852406</v>
      </c>
      <c r="I344" s="54">
        <f t="shared" si="35"/>
        <v>1.955883807720753</v>
      </c>
      <c r="J344" s="245">
        <f t="shared" ref="J344:J375" si="41">H344*0.437</f>
        <v>3.8850964726089501</v>
      </c>
      <c r="K344" s="54">
        <v>0.79837258732694416</v>
      </c>
      <c r="L344" s="56">
        <f t="shared" si="39"/>
        <v>7.0111665064748932E-2</v>
      </c>
    </row>
    <row r="345" spans="1:12" x14ac:dyDescent="0.2">
      <c r="A345" s="78">
        <f t="shared" si="40"/>
        <v>340</v>
      </c>
      <c r="B345" s="81" t="s">
        <v>263</v>
      </c>
      <c r="C345" s="81">
        <v>232.5</v>
      </c>
      <c r="D345" s="81"/>
      <c r="E345" s="81"/>
      <c r="F345" s="81">
        <f t="shared" si="36"/>
        <v>232.5</v>
      </c>
      <c r="G345" s="56">
        <f t="shared" si="37"/>
        <v>2.5358395935850776E-3</v>
      </c>
      <c r="H345" s="54">
        <f t="shared" si="38"/>
        <v>9.3318897043930864</v>
      </c>
      <c r="I345" s="54">
        <f t="shared" si="35"/>
        <v>2.053015734966479</v>
      </c>
      <c r="J345" s="245">
        <f t="shared" si="41"/>
        <v>4.0780358008197783</v>
      </c>
      <c r="K345" s="54">
        <v>0.83802088737478342</v>
      </c>
      <c r="L345" s="56">
        <f t="shared" si="39"/>
        <v>7.0111665064748932E-2</v>
      </c>
    </row>
    <row r="346" spans="1:12" x14ac:dyDescent="0.2">
      <c r="A346" s="78">
        <f t="shared" si="40"/>
        <v>341</v>
      </c>
      <c r="B346" s="81" t="s">
        <v>283</v>
      </c>
      <c r="C346" s="81">
        <v>325.3</v>
      </c>
      <c r="D346" s="81"/>
      <c r="E346" s="81"/>
      <c r="F346" s="81">
        <f t="shared" si="36"/>
        <v>325.3</v>
      </c>
      <c r="G346" s="56">
        <f t="shared" si="37"/>
        <v>3.5479940636267775E-3</v>
      </c>
      <c r="H346" s="54">
        <f t="shared" si="38"/>
        <v>13.056618154146541</v>
      </c>
      <c r="I346" s="54">
        <f t="shared" si="35"/>
        <v>2.8724559939122392</v>
      </c>
      <c r="J346" s="245">
        <f t="shared" si="41"/>
        <v>5.7057421333620386</v>
      </c>
      <c r="K346" s="54">
        <v>1.1725083641420087</v>
      </c>
      <c r="L346" s="56">
        <f t="shared" si="39"/>
        <v>7.0111665064748918E-2</v>
      </c>
    </row>
    <row r="347" spans="1:12" x14ac:dyDescent="0.2">
      <c r="A347" s="78">
        <f t="shared" si="40"/>
        <v>342</v>
      </c>
      <c r="B347" s="81" t="s">
        <v>287</v>
      </c>
      <c r="C347" s="81">
        <v>178.3</v>
      </c>
      <c r="D347" s="81"/>
      <c r="E347" s="81"/>
      <c r="F347" s="81">
        <f t="shared" si="36"/>
        <v>178.3</v>
      </c>
      <c r="G347" s="56">
        <f t="shared" si="37"/>
        <v>1.9446890302633091E-3</v>
      </c>
      <c r="H347" s="54">
        <f t="shared" si="38"/>
        <v>7.1564556313689778</v>
      </c>
      <c r="I347" s="54">
        <f t="shared" si="35"/>
        <v>1.5744202389011752</v>
      </c>
      <c r="J347" s="245">
        <f t="shared" si="41"/>
        <v>3.1273711109082432</v>
      </c>
      <c r="K347" s="54">
        <v>0.64266289986633929</v>
      </c>
      <c r="L347" s="56">
        <f t="shared" si="39"/>
        <v>7.0111665064748932E-2</v>
      </c>
    </row>
    <row r="348" spans="1:12" x14ac:dyDescent="0.2">
      <c r="A348" s="78">
        <f t="shared" si="40"/>
        <v>343</v>
      </c>
      <c r="B348" s="81" t="s">
        <v>311</v>
      </c>
      <c r="C348" s="81">
        <v>212.89</v>
      </c>
      <c r="D348" s="81"/>
      <c r="E348" s="81"/>
      <c r="F348" s="81">
        <f t="shared" si="36"/>
        <v>212.89</v>
      </c>
      <c r="G348" s="56">
        <f t="shared" si="37"/>
        <v>2.3219565207669986E-3</v>
      </c>
      <c r="H348" s="54">
        <f t="shared" si="38"/>
        <v>8.5447999964225545</v>
      </c>
      <c r="I348" s="54">
        <f t="shared" si="35"/>
        <v>1.879855999212962</v>
      </c>
      <c r="J348" s="245">
        <f t="shared" si="41"/>
        <v>3.7340775984366563</v>
      </c>
      <c r="K348" s="54">
        <v>0.76733878156222635</v>
      </c>
      <c r="L348" s="56">
        <f t="shared" si="39"/>
        <v>7.0111665064748932E-2</v>
      </c>
    </row>
    <row r="349" spans="1:12" x14ac:dyDescent="0.2">
      <c r="A349" s="78">
        <f t="shared" si="40"/>
        <v>344</v>
      </c>
      <c r="B349" s="81" t="s">
        <v>312</v>
      </c>
      <c r="C349" s="81">
        <v>235.6</v>
      </c>
      <c r="D349" s="81"/>
      <c r="E349" s="81"/>
      <c r="F349" s="81">
        <f t="shared" si="36"/>
        <v>235.6</v>
      </c>
      <c r="G349" s="56">
        <f t="shared" si="37"/>
        <v>2.5696507881662121E-3</v>
      </c>
      <c r="H349" s="54">
        <f t="shared" si="38"/>
        <v>9.4563149004516607</v>
      </c>
      <c r="I349" s="54">
        <f t="shared" si="35"/>
        <v>2.0803892780993656</v>
      </c>
      <c r="J349" s="245">
        <f t="shared" si="41"/>
        <v>4.1324096114973754</v>
      </c>
      <c r="K349" s="54">
        <v>0.84919449920644718</v>
      </c>
      <c r="L349" s="56">
        <f t="shared" si="39"/>
        <v>7.0111665064748946E-2</v>
      </c>
    </row>
    <row r="350" spans="1:12" x14ac:dyDescent="0.2">
      <c r="A350" s="78">
        <f t="shared" si="40"/>
        <v>345</v>
      </c>
      <c r="B350" s="81" t="s">
        <v>313</v>
      </c>
      <c r="C350" s="81">
        <v>549.4</v>
      </c>
      <c r="D350" s="81"/>
      <c r="E350" s="81"/>
      <c r="F350" s="81">
        <f t="shared" si="36"/>
        <v>549.4</v>
      </c>
      <c r="G350" s="56">
        <f t="shared" si="37"/>
        <v>5.9922162267339422E-3</v>
      </c>
      <c r="H350" s="54">
        <f t="shared" si="38"/>
        <v>22.051355714380907</v>
      </c>
      <c r="I350" s="54">
        <f t="shared" si="35"/>
        <v>4.8512982571637995</v>
      </c>
      <c r="J350" s="245">
        <f t="shared" si="41"/>
        <v>9.6364424471844572</v>
      </c>
      <c r="K350" s="54">
        <v>1.9802523678438968</v>
      </c>
      <c r="L350" s="56">
        <f t="shared" si="39"/>
        <v>7.0111665064748932E-2</v>
      </c>
    </row>
    <row r="351" spans="1:12" x14ac:dyDescent="0.2">
      <c r="A351" s="78">
        <f t="shared" si="40"/>
        <v>346</v>
      </c>
      <c r="B351" s="81" t="s">
        <v>314</v>
      </c>
      <c r="C351" s="81">
        <v>335</v>
      </c>
      <c r="D351" s="81"/>
      <c r="E351" s="81"/>
      <c r="F351" s="81">
        <f t="shared" si="36"/>
        <v>335</v>
      </c>
      <c r="G351" s="56">
        <f t="shared" si="37"/>
        <v>3.653790382154843E-3</v>
      </c>
      <c r="H351" s="54">
        <f t="shared" si="38"/>
        <v>13.445948606329821</v>
      </c>
      <c r="I351" s="54">
        <f t="shared" si="35"/>
        <v>2.9581086933925609</v>
      </c>
      <c r="J351" s="245">
        <f t="shared" si="41"/>
        <v>5.8758795409661317</v>
      </c>
      <c r="K351" s="54">
        <v>1.2074709560023762</v>
      </c>
      <c r="L351" s="56">
        <f t="shared" si="39"/>
        <v>7.0111665064748918E-2</v>
      </c>
    </row>
    <row r="352" spans="1:12" x14ac:dyDescent="0.2">
      <c r="A352" s="78">
        <f t="shared" si="40"/>
        <v>347</v>
      </c>
      <c r="B352" s="81" t="s">
        <v>315</v>
      </c>
      <c r="C352" s="81">
        <v>867.4</v>
      </c>
      <c r="D352" s="81"/>
      <c r="E352" s="81"/>
      <c r="F352" s="81">
        <f t="shared" si="36"/>
        <v>867.4</v>
      </c>
      <c r="G352" s="56">
        <f t="shared" si="37"/>
        <v>9.4605903805406299E-3</v>
      </c>
      <c r="H352" s="54">
        <f t="shared" si="38"/>
        <v>34.814972600389517</v>
      </c>
      <c r="I352" s="54">
        <f t="shared" si="35"/>
        <v>7.6592939720856936</v>
      </c>
      <c r="J352" s="245">
        <f t="shared" si="41"/>
        <v>15.214143026370218</v>
      </c>
      <c r="K352" s="54">
        <v>3.1264486783177943</v>
      </c>
      <c r="L352" s="56">
        <f t="shared" si="39"/>
        <v>7.0111665064748932E-2</v>
      </c>
    </row>
    <row r="353" spans="1:12" x14ac:dyDescent="0.2">
      <c r="A353" s="78">
        <f t="shared" si="40"/>
        <v>348</v>
      </c>
      <c r="B353" s="81" t="s">
        <v>316</v>
      </c>
      <c r="C353" s="81">
        <v>617.4</v>
      </c>
      <c r="D353" s="81">
        <v>14.7</v>
      </c>
      <c r="E353" s="81"/>
      <c r="F353" s="81">
        <f t="shared" si="36"/>
        <v>632.1</v>
      </c>
      <c r="G353" s="56">
        <f t="shared" si="37"/>
        <v>6.8942116434629148E-3</v>
      </c>
      <c r="H353" s="54">
        <f t="shared" si="38"/>
        <v>25.370698847943526</v>
      </c>
      <c r="I353" s="54">
        <f t="shared" si="35"/>
        <v>5.5815537465475762</v>
      </c>
      <c r="J353" s="245">
        <f t="shared" si="41"/>
        <v>11.086995396551321</v>
      </c>
      <c r="K353" s="54">
        <v>2.2253509499578117</v>
      </c>
      <c r="L353" s="56">
        <f t="shared" si="39"/>
        <v>7.0027842020250336E-2</v>
      </c>
    </row>
    <row r="354" spans="1:12" x14ac:dyDescent="0.2">
      <c r="A354" s="78">
        <f t="shared" si="40"/>
        <v>349</v>
      </c>
      <c r="B354" s="81" t="s">
        <v>317</v>
      </c>
      <c r="C354" s="81">
        <v>1578.2</v>
      </c>
      <c r="D354" s="81"/>
      <c r="E354" s="81"/>
      <c r="F354" s="81">
        <f t="shared" si="36"/>
        <v>1578.2</v>
      </c>
      <c r="G354" s="56">
        <f t="shared" si="37"/>
        <v>1.721317009288589E-2</v>
      </c>
      <c r="H354" s="54">
        <f t="shared" si="38"/>
        <v>63.344465941820076</v>
      </c>
      <c r="I354" s="54">
        <f t="shared" si="35"/>
        <v>13.935782507200416</v>
      </c>
      <c r="J354" s="245">
        <f t="shared" si="41"/>
        <v>27.681531616575374</v>
      </c>
      <c r="K354" s="54">
        <v>5.6884497395908955</v>
      </c>
      <c r="L354" s="56">
        <f t="shared" si="39"/>
        <v>7.0111665064748918E-2</v>
      </c>
    </row>
    <row r="355" spans="1:12" x14ac:dyDescent="0.2">
      <c r="A355" s="78">
        <f t="shared" si="40"/>
        <v>350</v>
      </c>
      <c r="B355" s="81" t="s">
        <v>318</v>
      </c>
      <c r="C355" s="81">
        <v>261.7</v>
      </c>
      <c r="D355" s="81"/>
      <c r="E355" s="81"/>
      <c r="F355" s="81">
        <f t="shared" si="36"/>
        <v>261.7</v>
      </c>
      <c r="G355" s="56">
        <f t="shared" si="37"/>
        <v>2.8543192328654402E-3</v>
      </c>
      <c r="H355" s="54">
        <f t="shared" si="38"/>
        <v>10.50389477694482</v>
      </c>
      <c r="I355" s="54">
        <f t="shared" si="35"/>
        <v>2.3108568509278604</v>
      </c>
      <c r="J355" s="245">
        <f t="shared" si="41"/>
        <v>4.5902020175248861</v>
      </c>
      <c r="K355" s="54">
        <v>0.94326910204722925</v>
      </c>
      <c r="L355" s="56">
        <f t="shared" si="39"/>
        <v>7.0111665064748946E-2</v>
      </c>
    </row>
    <row r="356" spans="1:12" x14ac:dyDescent="0.2">
      <c r="A356" s="78">
        <f t="shared" si="40"/>
        <v>351</v>
      </c>
      <c r="B356" s="81" t="s">
        <v>319</v>
      </c>
      <c r="C356" s="81">
        <v>674.21</v>
      </c>
      <c r="D356" s="81"/>
      <c r="E356" s="81"/>
      <c r="F356" s="81">
        <f t="shared" si="36"/>
        <v>674.21</v>
      </c>
      <c r="G356" s="56">
        <f t="shared" si="37"/>
        <v>7.3534985479182594E-3</v>
      </c>
      <c r="H356" s="54">
        <f t="shared" si="38"/>
        <v>27.060874656339195</v>
      </c>
      <c r="I356" s="54">
        <f t="shared" si="35"/>
        <v>5.9533924243946226</v>
      </c>
      <c r="J356" s="245">
        <f t="shared" si="41"/>
        <v>11.825602224820228</v>
      </c>
      <c r="K356" s="54">
        <v>2.4301163977503344</v>
      </c>
      <c r="L356" s="56">
        <f t="shared" si="39"/>
        <v>7.0111665064748932E-2</v>
      </c>
    </row>
    <row r="357" spans="1:12" x14ac:dyDescent="0.2">
      <c r="A357" s="78">
        <f t="shared" si="40"/>
        <v>352</v>
      </c>
      <c r="B357" s="81" t="s">
        <v>320</v>
      </c>
      <c r="C357" s="81">
        <v>258.89999999999998</v>
      </c>
      <c r="D357" s="81"/>
      <c r="E357" s="81"/>
      <c r="F357" s="81">
        <f t="shared" si="36"/>
        <v>258.89999999999998</v>
      </c>
      <c r="G357" s="56">
        <f t="shared" si="37"/>
        <v>2.8237800893728023E-3</v>
      </c>
      <c r="H357" s="54">
        <f t="shared" si="38"/>
        <v>10.391510728891912</v>
      </c>
      <c r="I357" s="54">
        <f t="shared" si="35"/>
        <v>2.2861323603562207</v>
      </c>
      <c r="J357" s="245">
        <f t="shared" si="41"/>
        <v>4.5410901885257653</v>
      </c>
      <c r="K357" s="54">
        <v>0.93317680748959753</v>
      </c>
      <c r="L357" s="56">
        <f t="shared" si="39"/>
        <v>7.0111665064748918E-2</v>
      </c>
    </row>
    <row r="358" spans="1:12" x14ac:dyDescent="0.2">
      <c r="A358" s="78">
        <f t="shared" si="40"/>
        <v>353</v>
      </c>
      <c r="B358" s="81" t="s">
        <v>321</v>
      </c>
      <c r="C358" s="81">
        <v>184.7</v>
      </c>
      <c r="D358" s="81"/>
      <c r="E358" s="81"/>
      <c r="F358" s="81">
        <f t="shared" si="36"/>
        <v>184.7</v>
      </c>
      <c r="G358" s="56">
        <f t="shared" si="37"/>
        <v>2.0144927868179091E-3</v>
      </c>
      <c r="H358" s="54">
        <f t="shared" si="38"/>
        <v>7.4133334554899051</v>
      </c>
      <c r="I358" s="54">
        <f t="shared" si="35"/>
        <v>1.6309333602077791</v>
      </c>
      <c r="J358" s="245">
        <f t="shared" si="41"/>
        <v>3.2396267200490887</v>
      </c>
      <c r="K358" s="54">
        <v>0.66573100171235478</v>
      </c>
      <c r="L358" s="56">
        <f t="shared" si="39"/>
        <v>7.0111665064748932E-2</v>
      </c>
    </row>
    <row r="359" spans="1:12" x14ac:dyDescent="0.2">
      <c r="A359" s="78">
        <f t="shared" si="40"/>
        <v>354</v>
      </c>
      <c r="B359" s="81" t="s">
        <v>322</v>
      </c>
      <c r="C359" s="81">
        <v>197.6</v>
      </c>
      <c r="D359" s="81"/>
      <c r="E359" s="81"/>
      <c r="F359" s="81">
        <f t="shared" si="36"/>
        <v>197.6</v>
      </c>
      <c r="G359" s="56">
        <f t="shared" si="37"/>
        <v>2.1551909836232744E-3</v>
      </c>
      <c r="H359" s="54">
        <f t="shared" si="38"/>
        <v>7.9311028197336499</v>
      </c>
      <c r="I359" s="54">
        <f t="shared" si="35"/>
        <v>1.7448426203414029</v>
      </c>
      <c r="J359" s="245">
        <f t="shared" si="41"/>
        <v>3.465891932223605</v>
      </c>
      <c r="K359" s="54">
        <v>0.71222764449572984</v>
      </c>
      <c r="L359" s="56">
        <f t="shared" si="39"/>
        <v>7.0111665064748918E-2</v>
      </c>
    </row>
    <row r="360" spans="1:12" x14ac:dyDescent="0.2">
      <c r="A360" s="78">
        <f t="shared" si="40"/>
        <v>355</v>
      </c>
      <c r="B360" s="81" t="s">
        <v>323</v>
      </c>
      <c r="C360" s="81">
        <v>229.2</v>
      </c>
      <c r="D360" s="81"/>
      <c r="E360" s="81"/>
      <c r="F360" s="81">
        <f t="shared" si="36"/>
        <v>229.2</v>
      </c>
      <c r="G360" s="56">
        <f t="shared" si="37"/>
        <v>2.4998470316116121E-3</v>
      </c>
      <c r="H360" s="54">
        <f t="shared" si="38"/>
        <v>9.1994370763307334</v>
      </c>
      <c r="I360" s="54">
        <f t="shared" si="35"/>
        <v>2.0238761567927614</v>
      </c>
      <c r="J360" s="245">
        <f t="shared" si="41"/>
        <v>4.0201540023565308</v>
      </c>
      <c r="K360" s="54">
        <v>0.8261263973604317</v>
      </c>
      <c r="L360" s="56">
        <f t="shared" si="39"/>
        <v>7.0111665064748946E-2</v>
      </c>
    </row>
    <row r="361" spans="1:12" x14ac:dyDescent="0.2">
      <c r="A361" s="78">
        <f t="shared" si="40"/>
        <v>356</v>
      </c>
      <c r="B361" s="81" t="s">
        <v>1774</v>
      </c>
      <c r="C361" s="81">
        <v>455.74</v>
      </c>
      <c r="D361" s="81"/>
      <c r="E361" s="81"/>
      <c r="F361" s="81">
        <f t="shared" si="36"/>
        <v>455.74</v>
      </c>
      <c r="G361" s="56">
        <f t="shared" si="37"/>
        <v>4.9706818769052188E-3</v>
      </c>
      <c r="H361" s="54">
        <f t="shared" si="38"/>
        <v>18.292109307011206</v>
      </c>
      <c r="I361" s="54">
        <f t="shared" si="35"/>
        <v>4.0242640475424656</v>
      </c>
      <c r="J361" s="245">
        <f t="shared" si="41"/>
        <v>7.9936517671638967</v>
      </c>
      <c r="K361" s="54">
        <v>1.6426651148911129</v>
      </c>
      <c r="L361" s="56">
        <f t="shared" si="39"/>
        <v>7.0111665064748932E-2</v>
      </c>
    </row>
    <row r="362" spans="1:12" x14ac:dyDescent="0.2">
      <c r="A362" s="78">
        <f t="shared" si="40"/>
        <v>357</v>
      </c>
      <c r="B362" s="81" t="s">
        <v>1775</v>
      </c>
      <c r="C362" s="81">
        <v>425.6</v>
      </c>
      <c r="D362" s="81">
        <v>38.1</v>
      </c>
      <c r="E362" s="81"/>
      <c r="F362" s="81">
        <f t="shared" si="36"/>
        <v>463.70000000000005</v>
      </c>
      <c r="G362" s="56">
        <f t="shared" si="37"/>
        <v>5.0575002991200026E-3</v>
      </c>
      <c r="H362" s="54">
        <f t="shared" si="38"/>
        <v>18.611601100761611</v>
      </c>
      <c r="I362" s="54">
        <f t="shared" si="35"/>
        <v>4.0945522421675546</v>
      </c>
      <c r="J362" s="245">
        <f t="shared" si="41"/>
        <v>8.1332696810328233</v>
      </c>
      <c r="K362" s="54">
        <v>1.5340287727600337</v>
      </c>
      <c r="L362" s="56">
        <f t="shared" si="39"/>
        <v>6.9815509589652838E-2</v>
      </c>
    </row>
    <row r="363" spans="1:12" x14ac:dyDescent="0.2">
      <c r="A363" s="78">
        <f t="shared" si="40"/>
        <v>358</v>
      </c>
      <c r="B363" s="81" t="s">
        <v>1776</v>
      </c>
      <c r="C363" s="81">
        <v>475.2</v>
      </c>
      <c r="D363" s="81"/>
      <c r="E363" s="81"/>
      <c r="F363" s="81">
        <f t="shared" si="36"/>
        <v>475.2</v>
      </c>
      <c r="G363" s="56">
        <f t="shared" si="37"/>
        <v>5.1829289241790491E-3</v>
      </c>
      <c r="H363" s="54">
        <f t="shared" si="38"/>
        <v>19.0731784409789</v>
      </c>
      <c r="I363" s="54">
        <f t="shared" si="35"/>
        <v>4.1960992570153577</v>
      </c>
      <c r="J363" s="245">
        <f t="shared" si="41"/>
        <v>8.3349789787077793</v>
      </c>
      <c r="K363" s="54">
        <v>1.7128065620666539</v>
      </c>
      <c r="L363" s="56">
        <f t="shared" si="39"/>
        <v>7.0111665064748932E-2</v>
      </c>
    </row>
    <row r="364" spans="1:12" x14ac:dyDescent="0.2">
      <c r="A364" s="78">
        <f t="shared" si="40"/>
        <v>359</v>
      </c>
      <c r="B364" s="81" t="s">
        <v>1777</v>
      </c>
      <c r="C364" s="81">
        <v>454.5</v>
      </c>
      <c r="D364" s="81"/>
      <c r="E364" s="81"/>
      <c r="F364" s="81">
        <f t="shared" si="36"/>
        <v>454.5</v>
      </c>
      <c r="G364" s="56">
        <f t="shared" si="37"/>
        <v>4.9571573990727646E-3</v>
      </c>
      <c r="H364" s="54">
        <f t="shared" si="38"/>
        <v>18.242339228587774</v>
      </c>
      <c r="I364" s="54">
        <f t="shared" si="35"/>
        <v>4.0133146302893099</v>
      </c>
      <c r="J364" s="245">
        <f t="shared" si="41"/>
        <v>7.971902242892857</v>
      </c>
      <c r="K364" s="54">
        <v>1.6381956701584475</v>
      </c>
      <c r="L364" s="56">
        <f t="shared" si="39"/>
        <v>7.0111665064748932E-2</v>
      </c>
    </row>
    <row r="365" spans="1:12" x14ac:dyDescent="0.2">
      <c r="A365" s="78">
        <f t="shared" si="40"/>
        <v>360</v>
      </c>
      <c r="B365" s="81" t="s">
        <v>1778</v>
      </c>
      <c r="C365" s="81">
        <v>590.97</v>
      </c>
      <c r="D365" s="81"/>
      <c r="E365" s="81"/>
      <c r="F365" s="81">
        <f t="shared" si="36"/>
        <v>590.97</v>
      </c>
      <c r="G365" s="56">
        <f t="shared" si="37"/>
        <v>6.4456134392299929E-3</v>
      </c>
      <c r="H365" s="54">
        <f t="shared" si="38"/>
        <v>23.719857456366373</v>
      </c>
      <c r="I365" s="54">
        <f t="shared" si="35"/>
        <v>5.2183686404006018</v>
      </c>
      <c r="J365" s="245">
        <f t="shared" si="41"/>
        <v>10.365577708432106</v>
      </c>
      <c r="K365" s="54">
        <v>2.1300868981155947</v>
      </c>
      <c r="L365" s="56">
        <f t="shared" si="39"/>
        <v>7.0111665064748918E-2</v>
      </c>
    </row>
    <row r="366" spans="1:12" x14ac:dyDescent="0.2">
      <c r="A366" s="78">
        <f t="shared" si="40"/>
        <v>361</v>
      </c>
      <c r="B366" s="81" t="s">
        <v>1779</v>
      </c>
      <c r="C366" s="81">
        <v>629.20000000000005</v>
      </c>
      <c r="D366" s="81"/>
      <c r="E366" s="81"/>
      <c r="F366" s="81">
        <f t="shared" si="36"/>
        <v>629.20000000000005</v>
      </c>
      <c r="G366" s="56">
        <f t="shared" si="37"/>
        <v>6.8625818162741121E-3</v>
      </c>
      <c r="H366" s="54">
        <f t="shared" si="38"/>
        <v>25.254301083888734</v>
      </c>
      <c r="I366" s="54">
        <f t="shared" si="35"/>
        <v>5.5559462384555216</v>
      </c>
      <c r="J366" s="245">
        <f t="shared" si="41"/>
        <v>11.036129573659377</v>
      </c>
      <c r="K366" s="54">
        <v>2.2678827627364031</v>
      </c>
      <c r="L366" s="56">
        <f t="shared" si="39"/>
        <v>7.0111665064748946E-2</v>
      </c>
    </row>
    <row r="367" spans="1:12" x14ac:dyDescent="0.2">
      <c r="A367" s="78">
        <f t="shared" si="40"/>
        <v>362</v>
      </c>
      <c r="B367" s="81" t="s">
        <v>1780</v>
      </c>
      <c r="C367" s="81">
        <v>484.9</v>
      </c>
      <c r="D367" s="81"/>
      <c r="E367" s="81"/>
      <c r="F367" s="81">
        <f t="shared" si="36"/>
        <v>484.9</v>
      </c>
      <c r="G367" s="56">
        <f t="shared" si="37"/>
        <v>5.2887252427071142E-3</v>
      </c>
      <c r="H367" s="54">
        <f t="shared" si="38"/>
        <v>19.46250889316218</v>
      </c>
      <c r="I367" s="54">
        <f t="shared" si="35"/>
        <v>4.2817519564956799</v>
      </c>
      <c r="J367" s="245">
        <f t="shared" si="41"/>
        <v>8.5051163863118724</v>
      </c>
      <c r="K367" s="54">
        <v>1.7477691539270213</v>
      </c>
      <c r="L367" s="56">
        <f t="shared" si="39"/>
        <v>7.0111665064748932E-2</v>
      </c>
    </row>
    <row r="368" spans="1:12" x14ac:dyDescent="0.2">
      <c r="A368" s="78">
        <f t="shared" si="40"/>
        <v>363</v>
      </c>
      <c r="B368" s="81" t="s">
        <v>1781</v>
      </c>
      <c r="C368" s="81">
        <v>1170.4000000000001</v>
      </c>
      <c r="D368" s="81"/>
      <c r="E368" s="81"/>
      <c r="F368" s="81">
        <f t="shared" si="36"/>
        <v>1170.4000000000001</v>
      </c>
      <c r="G368" s="56">
        <f t="shared" si="37"/>
        <v>1.2765361979922474E-2</v>
      </c>
      <c r="H368" s="54">
        <f t="shared" si="38"/>
        <v>46.976532086114702</v>
      </c>
      <c r="I368" s="54">
        <f t="shared" si="35"/>
        <v>10.334837058945235</v>
      </c>
      <c r="J368" s="245">
        <f t="shared" si="41"/>
        <v>20.528744521632124</v>
      </c>
      <c r="K368" s="54">
        <v>4.218579125090093</v>
      </c>
      <c r="L368" s="56">
        <f t="shared" si="39"/>
        <v>7.0111665064748932E-2</v>
      </c>
    </row>
    <row r="369" spans="1:12" x14ac:dyDescent="0.2">
      <c r="A369" s="78">
        <f t="shared" si="40"/>
        <v>364</v>
      </c>
      <c r="B369" s="81" t="s">
        <v>1782</v>
      </c>
      <c r="C369" s="81">
        <v>441.7</v>
      </c>
      <c r="D369" s="81"/>
      <c r="E369" s="81"/>
      <c r="F369" s="81">
        <f t="shared" si="36"/>
        <v>441.7</v>
      </c>
      <c r="G369" s="56">
        <f t="shared" si="37"/>
        <v>4.8175498859635646E-3</v>
      </c>
      <c r="H369" s="54">
        <f t="shared" si="38"/>
        <v>17.728583580345919</v>
      </c>
      <c r="I369" s="54">
        <f t="shared" si="35"/>
        <v>3.9002883876761021</v>
      </c>
      <c r="J369" s="245">
        <f t="shared" si="41"/>
        <v>7.7473910246111668</v>
      </c>
      <c r="K369" s="54">
        <v>1.5920594664664163</v>
      </c>
      <c r="L369" s="56">
        <f t="shared" si="39"/>
        <v>7.0111665064748932E-2</v>
      </c>
    </row>
    <row r="370" spans="1:12" x14ac:dyDescent="0.2">
      <c r="A370" s="78">
        <f t="shared" si="40"/>
        <v>365</v>
      </c>
      <c r="B370" s="81" t="s">
        <v>1783</v>
      </c>
      <c r="C370" s="81">
        <v>465.7</v>
      </c>
      <c r="D370" s="81"/>
      <c r="E370" s="81"/>
      <c r="F370" s="81">
        <f t="shared" si="36"/>
        <v>465.7</v>
      </c>
      <c r="G370" s="56">
        <f t="shared" si="37"/>
        <v>5.0793139730433146E-3</v>
      </c>
      <c r="H370" s="54">
        <f t="shared" si="38"/>
        <v>18.691875420799398</v>
      </c>
      <c r="I370" s="54">
        <f t="shared" si="35"/>
        <v>4.1122125925758679</v>
      </c>
      <c r="J370" s="245">
        <f t="shared" si="41"/>
        <v>8.1683495588893376</v>
      </c>
      <c r="K370" s="54">
        <v>1.6785648483889748</v>
      </c>
      <c r="L370" s="56">
        <f t="shared" si="39"/>
        <v>7.0111665064748932E-2</v>
      </c>
    </row>
    <row r="371" spans="1:12" x14ac:dyDescent="0.2">
      <c r="A371" s="78">
        <f t="shared" si="40"/>
        <v>366</v>
      </c>
      <c r="B371" s="57" t="s">
        <v>2529</v>
      </c>
      <c r="C371" s="83">
        <v>7459.3</v>
      </c>
      <c r="D371" s="84"/>
      <c r="E371" s="84"/>
      <c r="F371" s="84">
        <f t="shared" si="36"/>
        <v>7459.3</v>
      </c>
      <c r="G371" s="56">
        <f t="shared" si="37"/>
        <v>8.1357368948082459E-2</v>
      </c>
      <c r="H371" s="54">
        <f t="shared" si="38"/>
        <v>299.39511772894343</v>
      </c>
      <c r="I371" s="54">
        <f t="shared" si="35"/>
        <v>65.866925900367562</v>
      </c>
      <c r="J371" s="245">
        <f t="shared" si="41"/>
        <v>130.83566644754828</v>
      </c>
      <c r="K371" s="54">
        <v>26.886233140622458</v>
      </c>
      <c r="L371" s="56">
        <f t="shared" si="39"/>
        <v>7.0111665064748932E-2</v>
      </c>
    </row>
    <row r="372" spans="1:12" x14ac:dyDescent="0.2">
      <c r="A372" s="78">
        <f t="shared" si="40"/>
        <v>367</v>
      </c>
      <c r="B372" s="57" t="s">
        <v>2477</v>
      </c>
      <c r="C372" s="83">
        <v>1321</v>
      </c>
      <c r="D372" s="84"/>
      <c r="E372" s="84"/>
      <c r="F372" s="84">
        <f t="shared" si="36"/>
        <v>1321</v>
      </c>
      <c r="G372" s="56">
        <f t="shared" si="37"/>
        <v>1.4407931626347905E-2</v>
      </c>
      <c r="H372" s="54">
        <f t="shared" si="38"/>
        <v>53.02118838496029</v>
      </c>
      <c r="I372" s="54">
        <f t="shared" si="35"/>
        <v>11.664661444691264</v>
      </c>
      <c r="J372" s="245">
        <f t="shared" si="41"/>
        <v>23.170259324227647</v>
      </c>
      <c r="K372" s="54">
        <v>4.761400396654146</v>
      </c>
      <c r="L372" s="56">
        <f t="shared" si="39"/>
        <v>7.0111665064748946E-2</v>
      </c>
    </row>
    <row r="373" spans="1:12" x14ac:dyDescent="0.2">
      <c r="A373" s="78">
        <f t="shared" si="40"/>
        <v>368</v>
      </c>
      <c r="B373" s="57" t="s">
        <v>2478</v>
      </c>
      <c r="C373" s="83">
        <v>2046.5</v>
      </c>
      <c r="D373" s="84"/>
      <c r="E373" s="84"/>
      <c r="F373" s="84">
        <f t="shared" si="36"/>
        <v>2046.5</v>
      </c>
      <c r="G373" s="56">
        <f t="shared" si="37"/>
        <v>2.2320841842029513E-2</v>
      </c>
      <c r="H373" s="54">
        <f t="shared" si="38"/>
        <v>82.140697978668612</v>
      </c>
      <c r="I373" s="54">
        <f t="shared" si="35"/>
        <v>18.070953555307096</v>
      </c>
      <c r="J373" s="245">
        <f t="shared" si="41"/>
        <v>35.895485016678187</v>
      </c>
      <c r="K373" s="54">
        <v>7.3763860043548135</v>
      </c>
      <c r="L373" s="56">
        <f t="shared" si="39"/>
        <v>7.011166506474896E-2</v>
      </c>
    </row>
    <row r="374" spans="1:12" x14ac:dyDescent="0.2">
      <c r="A374" s="78">
        <f t="shared" si="40"/>
        <v>369</v>
      </c>
      <c r="B374" s="57" t="s">
        <v>2479</v>
      </c>
      <c r="C374" s="83">
        <v>2053.5</v>
      </c>
      <c r="D374" s="84">
        <v>114</v>
      </c>
      <c r="E374" s="84"/>
      <c r="F374" s="84">
        <f t="shared" si="36"/>
        <v>2167.5</v>
      </c>
      <c r="G374" s="56">
        <f t="shared" si="37"/>
        <v>2.3640569114389918E-2</v>
      </c>
      <c r="H374" s="54">
        <f t="shared" si="38"/>
        <v>86.997294340954895</v>
      </c>
      <c r="I374" s="54">
        <f t="shared" si="35"/>
        <v>19.139404755010077</v>
      </c>
      <c r="J374" s="245">
        <f t="shared" si="41"/>
        <v>38.017817626997292</v>
      </c>
      <c r="K374" s="54">
        <v>7.8125173048810455</v>
      </c>
      <c r="L374" s="56">
        <f t="shared" si="39"/>
        <v>7.0111665064748932E-2</v>
      </c>
    </row>
    <row r="375" spans="1:12" x14ac:dyDescent="0.2">
      <c r="A375" s="78">
        <f t="shared" si="40"/>
        <v>370</v>
      </c>
      <c r="B375" s="57" t="s">
        <v>2480</v>
      </c>
      <c r="C375" s="83">
        <v>644.5</v>
      </c>
      <c r="D375" s="84"/>
      <c r="E375" s="84"/>
      <c r="F375" s="84">
        <f t="shared" si="36"/>
        <v>644.5</v>
      </c>
      <c r="G375" s="56">
        <f t="shared" si="37"/>
        <v>7.0294564217874521E-3</v>
      </c>
      <c r="H375" s="54">
        <f t="shared" si="38"/>
        <v>25.868399632177823</v>
      </c>
      <c r="I375" s="54">
        <f t="shared" si="35"/>
        <v>5.6910479190791214</v>
      </c>
      <c r="J375" s="245">
        <f t="shared" si="41"/>
        <v>11.304490639261708</v>
      </c>
      <c r="K375" s="54">
        <v>2.3230299437120343</v>
      </c>
      <c r="L375" s="56">
        <f t="shared" si="39"/>
        <v>7.0111665064748932E-2</v>
      </c>
    </row>
    <row r="376" spans="1:12" x14ac:dyDescent="0.2">
      <c r="A376" s="78">
        <f t="shared" si="40"/>
        <v>371</v>
      </c>
      <c r="B376" s="57" t="s">
        <v>2481</v>
      </c>
      <c r="C376" s="83">
        <v>665.3</v>
      </c>
      <c r="D376" s="84"/>
      <c r="E376" s="84"/>
      <c r="F376" s="84">
        <f t="shared" si="36"/>
        <v>665.3</v>
      </c>
      <c r="G376" s="56">
        <f t="shared" si="37"/>
        <v>7.2563186305899018E-3</v>
      </c>
      <c r="H376" s="54">
        <f t="shared" si="38"/>
        <v>26.703252560570839</v>
      </c>
      <c r="I376" s="54">
        <f t="shared" si="35"/>
        <v>5.8747155633255845</v>
      </c>
      <c r="J376" s="245">
        <f t="shared" ref="J376:J386" si="42">H376*0.437</f>
        <v>11.669321368969456</v>
      </c>
      <c r="K376" s="54">
        <v>2.398001274711584</v>
      </c>
      <c r="L376" s="56">
        <f t="shared" si="39"/>
        <v>7.0111665064748932E-2</v>
      </c>
    </row>
    <row r="377" spans="1:12" x14ac:dyDescent="0.2">
      <c r="A377" s="78">
        <f t="shared" si="40"/>
        <v>372</v>
      </c>
      <c r="B377" s="57" t="s">
        <v>2482</v>
      </c>
      <c r="C377" s="83">
        <v>3477.44</v>
      </c>
      <c r="D377" s="84"/>
      <c r="E377" s="84">
        <v>93.5</v>
      </c>
      <c r="F377" s="84">
        <f t="shared" si="36"/>
        <v>3570.94</v>
      </c>
      <c r="G377" s="56">
        <f t="shared" si="37"/>
        <v>3.8947660379856766E-2</v>
      </c>
      <c r="H377" s="54">
        <f t="shared" si="38"/>
        <v>143.32739019787289</v>
      </c>
      <c r="I377" s="54">
        <f t="shared" si="35"/>
        <v>31.532025843532036</v>
      </c>
      <c r="J377" s="245">
        <f t="shared" si="42"/>
        <v>62.634069516470454</v>
      </c>
      <c r="K377" s="54">
        <v>12.871063688439181</v>
      </c>
      <c r="L377" s="56">
        <f t="shared" si="39"/>
        <v>7.0111665064748932E-2</v>
      </c>
    </row>
    <row r="378" spans="1:12" x14ac:dyDescent="0.2">
      <c r="A378" s="78">
        <f t="shared" si="40"/>
        <v>373</v>
      </c>
      <c r="B378" s="57" t="s">
        <v>2483</v>
      </c>
      <c r="C378" s="83">
        <v>2537.6</v>
      </c>
      <c r="D378" s="84"/>
      <c r="E378" s="84"/>
      <c r="F378" s="84">
        <f t="shared" si="36"/>
        <v>2537.6</v>
      </c>
      <c r="G378" s="56">
        <f t="shared" si="37"/>
        <v>2.7677189473898894E-2</v>
      </c>
      <c r="H378" s="54">
        <f t="shared" si="38"/>
        <v>101.85205726394793</v>
      </c>
      <c r="I378" s="54">
        <f t="shared" si="35"/>
        <v>22.407452598068545</v>
      </c>
      <c r="J378" s="245">
        <f t="shared" si="42"/>
        <v>44.509349024345241</v>
      </c>
      <c r="K378" s="54">
        <v>9.1465023819451616</v>
      </c>
      <c r="L378" s="56">
        <f t="shared" si="39"/>
        <v>7.0111665064748932E-2</v>
      </c>
    </row>
    <row r="379" spans="1:12" x14ac:dyDescent="0.2">
      <c r="A379" s="78">
        <f t="shared" si="40"/>
        <v>374</v>
      </c>
      <c r="B379" s="57" t="s">
        <v>2484</v>
      </c>
      <c r="C379" s="83">
        <v>2587.5</v>
      </c>
      <c r="D379" s="84"/>
      <c r="E379" s="84"/>
      <c r="F379" s="84">
        <f t="shared" si="36"/>
        <v>2587.5</v>
      </c>
      <c r="G379" s="56">
        <f t="shared" si="37"/>
        <v>2.8221440638285543E-2</v>
      </c>
      <c r="H379" s="54">
        <f t="shared" si="38"/>
        <v>103.85490154889079</v>
      </c>
      <c r="I379" s="54">
        <f t="shared" si="35"/>
        <v>22.848078340755976</v>
      </c>
      <c r="J379" s="245">
        <f t="shared" si="42"/>
        <v>45.384591976865273</v>
      </c>
      <c r="K379" s="54">
        <v>9.3263614885258157</v>
      </c>
      <c r="L379" s="56">
        <f t="shared" si="39"/>
        <v>7.0111665064748918E-2</v>
      </c>
    </row>
    <row r="380" spans="1:12" x14ac:dyDescent="0.2">
      <c r="A380" s="78">
        <f t="shared" si="40"/>
        <v>375</v>
      </c>
      <c r="B380" s="57" t="s">
        <v>2485</v>
      </c>
      <c r="C380" s="83">
        <v>1484.2</v>
      </c>
      <c r="D380" s="84"/>
      <c r="E380" s="84"/>
      <c r="F380" s="84">
        <f t="shared" si="36"/>
        <v>1484.2</v>
      </c>
      <c r="G380" s="56">
        <f t="shared" si="37"/>
        <v>1.6187927418490206E-2</v>
      </c>
      <c r="H380" s="54">
        <f t="shared" si="38"/>
        <v>59.571572900043954</v>
      </c>
      <c r="I380" s="54">
        <f t="shared" si="35"/>
        <v>13.10574603800967</v>
      </c>
      <c r="J380" s="245">
        <f t="shared" si="42"/>
        <v>26.032777357319208</v>
      </c>
      <c r="K380" s="54">
        <v>5.3496369937275423</v>
      </c>
      <c r="L380" s="56">
        <f t="shared" si="39"/>
        <v>7.0111665064748932E-2</v>
      </c>
    </row>
    <row r="381" spans="1:12" x14ac:dyDescent="0.2">
      <c r="A381" s="78">
        <f t="shared" si="40"/>
        <v>376</v>
      </c>
      <c r="B381" s="57" t="s">
        <v>2486</v>
      </c>
      <c r="C381" s="83">
        <v>1419.5</v>
      </c>
      <c r="D381" s="84">
        <v>60.5</v>
      </c>
      <c r="E381" s="84"/>
      <c r="F381" s="84">
        <f t="shared" si="36"/>
        <v>1480</v>
      </c>
      <c r="G381" s="56">
        <f t="shared" si="37"/>
        <v>1.6142118703251246E-2</v>
      </c>
      <c r="H381" s="54">
        <f t="shared" si="38"/>
        <v>59.402996827964586</v>
      </c>
      <c r="I381" s="54">
        <f t="shared" si="35"/>
        <v>13.068659302152209</v>
      </c>
      <c r="J381" s="245">
        <f t="shared" si="42"/>
        <v>25.959109613820523</v>
      </c>
      <c r="K381" s="54">
        <v>5.3344985518910946</v>
      </c>
      <c r="L381" s="56">
        <f t="shared" si="39"/>
        <v>7.0111665064748932E-2</v>
      </c>
    </row>
    <row r="382" spans="1:12" x14ac:dyDescent="0.2">
      <c r="A382" s="78">
        <f t="shared" si="40"/>
        <v>377</v>
      </c>
      <c r="B382" s="57" t="s">
        <v>2487</v>
      </c>
      <c r="C382" s="83">
        <v>999.4</v>
      </c>
      <c r="D382" s="84"/>
      <c r="E382" s="84"/>
      <c r="F382" s="84">
        <f t="shared" si="36"/>
        <v>999.4</v>
      </c>
      <c r="G382" s="56">
        <f t="shared" si="37"/>
        <v>1.0900292859479254E-2</v>
      </c>
      <c r="H382" s="54">
        <f t="shared" si="38"/>
        <v>40.113077722883652</v>
      </c>
      <c r="I382" s="54">
        <f t="shared" si="35"/>
        <v>8.8248770990344028</v>
      </c>
      <c r="J382" s="245">
        <f t="shared" si="42"/>
        <v>17.529414964900155</v>
      </c>
      <c r="K382" s="54">
        <v>3.6022282788918649</v>
      </c>
      <c r="L382" s="56">
        <f t="shared" si="39"/>
        <v>7.0111665064748932E-2</v>
      </c>
    </row>
    <row r="383" spans="1:12" x14ac:dyDescent="0.2">
      <c r="A383" s="78">
        <f t="shared" si="40"/>
        <v>378</v>
      </c>
      <c r="B383" s="57" t="s">
        <v>2488</v>
      </c>
      <c r="C383" s="83">
        <v>2110</v>
      </c>
      <c r="D383" s="84"/>
      <c r="E383" s="84">
        <v>179.1</v>
      </c>
      <c r="F383" s="84">
        <f>C383+D383+E383</f>
        <v>2289.1</v>
      </c>
      <c r="G383" s="56">
        <f t="shared" si="37"/>
        <v>2.4966840488927316E-2</v>
      </c>
      <c r="H383" s="54">
        <f t="shared" si="38"/>
        <v>91.87797299925252</v>
      </c>
      <c r="I383" s="54">
        <f t="shared" si="35"/>
        <v>20.213154059835556</v>
      </c>
      <c r="J383" s="245">
        <f t="shared" si="42"/>
        <v>40.15067420067335</v>
      </c>
      <c r="K383" s="54">
        <v>8.2508112399553397</v>
      </c>
      <c r="L383" s="56">
        <f>(H383+I383+J383+K383)/F383</f>
        <v>7.0111665064748918E-2</v>
      </c>
    </row>
    <row r="384" spans="1:12" x14ac:dyDescent="0.2">
      <c r="A384" s="78">
        <f t="shared" si="40"/>
        <v>379</v>
      </c>
      <c r="B384" s="57" t="s">
        <v>2489</v>
      </c>
      <c r="C384" s="83">
        <v>3201.5</v>
      </c>
      <c r="D384" s="84"/>
      <c r="E384" s="84"/>
      <c r="F384" s="84">
        <f>C384+D384+E384</f>
        <v>3201.5</v>
      </c>
      <c r="G384" s="56">
        <f t="shared" si="37"/>
        <v>3.4918238532742479E-2</v>
      </c>
      <c r="H384" s="54">
        <f t="shared" si="38"/>
        <v>128.49911780049231</v>
      </c>
      <c r="I384" s="54">
        <f t="shared" si="35"/>
        <v>28.269805916108311</v>
      </c>
      <c r="J384" s="245">
        <f t="shared" si="42"/>
        <v>56.154114478815139</v>
      </c>
      <c r="K384" s="54">
        <v>11.539457509377931</v>
      </c>
      <c r="L384" s="56">
        <f>(H384+I384+J384+K384)/F384</f>
        <v>7.0111665064748932E-2</v>
      </c>
    </row>
    <row r="385" spans="1:12" x14ac:dyDescent="0.2">
      <c r="A385" s="78">
        <f t="shared" si="40"/>
        <v>380</v>
      </c>
      <c r="B385" s="57" t="s">
        <v>2530</v>
      </c>
      <c r="C385" s="83">
        <v>783.9</v>
      </c>
      <c r="D385" s="84"/>
      <c r="E385" s="84">
        <v>46.4</v>
      </c>
      <c r="F385" s="84">
        <f>C385+D385+E385</f>
        <v>830.3</v>
      </c>
      <c r="G385" s="56">
        <f t="shared" si="37"/>
        <v>9.0559467292631816E-3</v>
      </c>
      <c r="H385" s="54">
        <f t="shared" si="38"/>
        <v>33.325883963688511</v>
      </c>
      <c r="I385" s="54">
        <f t="shared" si="35"/>
        <v>7.3316944720114723</v>
      </c>
      <c r="J385" s="245">
        <f t="shared" si="42"/>
        <v>14.56341129213188</v>
      </c>
      <c r="K385" s="54">
        <v>2.9927257754291725</v>
      </c>
      <c r="L385" s="56">
        <f t="shared" si="39"/>
        <v>7.0111665064748932E-2</v>
      </c>
    </row>
    <row r="386" spans="1:12" x14ac:dyDescent="0.2">
      <c r="A386" s="78">
        <f t="shared" si="40"/>
        <v>381</v>
      </c>
      <c r="B386" s="57" t="s">
        <v>2531</v>
      </c>
      <c r="C386" s="83">
        <v>1990</v>
      </c>
      <c r="D386" s="84">
        <v>186.8</v>
      </c>
      <c r="E386" s="84">
        <v>270.60000000000002</v>
      </c>
      <c r="F386" s="84">
        <f>C386+D386+E386</f>
        <v>2447.4</v>
      </c>
      <c r="G386" s="56">
        <f t="shared" si="37"/>
        <v>2.6693392779957501E-2</v>
      </c>
      <c r="H386" s="54">
        <f t="shared" si="38"/>
        <v>98.231685430243601</v>
      </c>
      <c r="I386" s="54">
        <f t="shared" si="35"/>
        <v>21.610970794653593</v>
      </c>
      <c r="J386" s="245">
        <f t="shared" si="42"/>
        <v>42.927246533016451</v>
      </c>
      <c r="K386" s="54">
        <v>8.8213863215528807</v>
      </c>
      <c r="L386" s="56">
        <f t="shared" si="39"/>
        <v>7.0111665064748932E-2</v>
      </c>
    </row>
    <row r="387" spans="1:12" x14ac:dyDescent="0.2">
      <c r="A387" s="81"/>
      <c r="B387" s="24" t="s">
        <v>2181</v>
      </c>
      <c r="C387" s="219">
        <f>SUM(C6:C386)</f>
        <v>262877.03000000009</v>
      </c>
      <c r="D387" s="219">
        <f t="shared" ref="D387:K387" si="43">SUM(D6:D386)</f>
        <v>4804.9000000000005</v>
      </c>
      <c r="E387" s="219">
        <f t="shared" si="43"/>
        <v>7374.9000000000042</v>
      </c>
      <c r="F387" s="219">
        <f t="shared" si="43"/>
        <v>275056.83000000007</v>
      </c>
      <c r="G387" s="219">
        <f t="shared" si="43"/>
        <v>3.0000000000000013</v>
      </c>
      <c r="H387" s="219">
        <f t="shared" si="43"/>
        <v>11040</v>
      </c>
      <c r="I387" s="219">
        <f t="shared" si="43"/>
        <v>2428.7999999999975</v>
      </c>
      <c r="J387" s="219">
        <f t="shared" si="43"/>
        <v>4825.4122033904778</v>
      </c>
      <c r="K387" s="219">
        <f t="shared" si="43"/>
        <v>950.93899360366595</v>
      </c>
      <c r="L387" s="56">
        <f t="shared" si="39"/>
        <v>6.9967908802679571E-2</v>
      </c>
    </row>
    <row r="388" spans="1:12" x14ac:dyDescent="0.2">
      <c r="A388" s="356" t="s">
        <v>1972</v>
      </c>
      <c r="B388" s="356"/>
      <c r="C388" s="356"/>
      <c r="D388" s="356"/>
      <c r="E388" s="356"/>
      <c r="F388" s="356"/>
      <c r="G388" s="356"/>
      <c r="H388" s="356"/>
      <c r="I388" s="356"/>
      <c r="J388" s="356"/>
      <c r="K388" s="356"/>
      <c r="L388" s="356"/>
    </row>
    <row r="389" spans="1:12" x14ac:dyDescent="0.2">
      <c r="A389" s="58">
        <v>1</v>
      </c>
      <c r="B389" s="57" t="s">
        <v>2182</v>
      </c>
      <c r="C389" s="57">
        <v>400.8</v>
      </c>
      <c r="D389" s="57"/>
      <c r="E389" s="57"/>
      <c r="F389" s="57">
        <f t="shared" ref="F389:F447" si="44">C389+D389+E389</f>
        <v>400.8</v>
      </c>
      <c r="G389" s="56">
        <f>3/$F$718*F389</f>
        <v>5.1821130902228079E-3</v>
      </c>
      <c r="H389" s="54">
        <f>G389*3680</f>
        <v>19.070176172019934</v>
      </c>
      <c r="I389" s="54">
        <f>H389*0.22</f>
        <v>4.1954387578443857</v>
      </c>
      <c r="J389" s="245">
        <f>H389*0.5</f>
        <v>9.5350880860099672</v>
      </c>
      <c r="K389" s="54">
        <v>1.5829539528229348</v>
      </c>
      <c r="L389" s="56">
        <f>(H389+I389+J389+K389)/F389</f>
        <v>8.5787567287168714E-2</v>
      </c>
    </row>
    <row r="390" spans="1:12" x14ac:dyDescent="0.2">
      <c r="A390" s="59">
        <f t="shared" ref="A390:A453" si="45">1+A389</f>
        <v>2</v>
      </c>
      <c r="B390" s="57" t="s">
        <v>2183</v>
      </c>
      <c r="C390" s="57">
        <v>272.8</v>
      </c>
      <c r="D390" s="57"/>
      <c r="E390" s="57"/>
      <c r="F390" s="57">
        <f t="shared" si="44"/>
        <v>272.8</v>
      </c>
      <c r="G390" s="56">
        <f t="shared" ref="G390:G453" si="46">3/$F$718*F390</f>
        <v>3.5271468338642269E-3</v>
      </c>
      <c r="H390" s="54">
        <f t="shared" ref="H390:H453" si="47">G390*3680</f>
        <v>12.979900348620355</v>
      </c>
      <c r="I390" s="54">
        <f t="shared" ref="I390:I448" si="48">H390*0.22</f>
        <v>2.855578076696478</v>
      </c>
      <c r="J390" s="245">
        <f t="shared" ref="J390:J453" si="49">H390*0.5</f>
        <v>6.4899501743101773</v>
      </c>
      <c r="K390" s="54">
        <v>1.0774197563126162</v>
      </c>
      <c r="L390" s="56">
        <f t="shared" ref="L390:L453" si="50">(H390+I390+J390+K390)/F390</f>
        <v>8.5787567287168714E-2</v>
      </c>
    </row>
    <row r="391" spans="1:12" x14ac:dyDescent="0.2">
      <c r="A391" s="59">
        <f t="shared" si="45"/>
        <v>3</v>
      </c>
      <c r="B391" s="57" t="s">
        <v>2184</v>
      </c>
      <c r="C391" s="57">
        <v>584.5</v>
      </c>
      <c r="D391" s="57"/>
      <c r="E391" s="57"/>
      <c r="F391" s="57">
        <f t="shared" si="44"/>
        <v>584.5</v>
      </c>
      <c r="G391" s="56">
        <f t="shared" si="46"/>
        <v>7.5572482565749288E-3</v>
      </c>
      <c r="H391" s="54">
        <f t="shared" si="47"/>
        <v>27.810673584195737</v>
      </c>
      <c r="I391" s="54">
        <f t="shared" si="48"/>
        <v>6.1183481885230622</v>
      </c>
      <c r="J391" s="245">
        <f t="shared" si="49"/>
        <v>13.905336792097868</v>
      </c>
      <c r="K391" s="54">
        <v>2.3084745145334469</v>
      </c>
      <c r="L391" s="56">
        <f t="shared" si="50"/>
        <v>8.5787567287168714E-2</v>
      </c>
    </row>
    <row r="392" spans="1:12" x14ac:dyDescent="0.2">
      <c r="A392" s="59">
        <f t="shared" si="45"/>
        <v>4</v>
      </c>
      <c r="B392" s="57" t="s">
        <v>2185</v>
      </c>
      <c r="C392" s="57">
        <v>274.10000000000002</v>
      </c>
      <c r="D392" s="57"/>
      <c r="E392" s="57">
        <v>19.2</v>
      </c>
      <c r="F392" s="57">
        <f t="shared" si="44"/>
        <v>293.3</v>
      </c>
      <c r="G392" s="56">
        <f t="shared" si="46"/>
        <v>3.7922000233591557E-3</v>
      </c>
      <c r="H392" s="54">
        <f t="shared" si="47"/>
        <v>13.955296085961693</v>
      </c>
      <c r="I392" s="54">
        <f t="shared" si="48"/>
        <v>3.0701651389115727</v>
      </c>
      <c r="J392" s="245">
        <f t="shared" si="49"/>
        <v>6.9776480429808467</v>
      </c>
      <c r="K392" s="54">
        <v>1.0825540879959243</v>
      </c>
      <c r="L392" s="56">
        <f t="shared" si="50"/>
        <v>8.5529026102454941E-2</v>
      </c>
    </row>
    <row r="393" spans="1:12" x14ac:dyDescent="0.2">
      <c r="A393" s="59">
        <f t="shared" si="45"/>
        <v>5</v>
      </c>
      <c r="B393" s="57" t="s">
        <v>2186</v>
      </c>
      <c r="C393" s="57">
        <v>468.6</v>
      </c>
      <c r="D393" s="57"/>
      <c r="E393" s="57"/>
      <c r="F393" s="57">
        <f t="shared" si="44"/>
        <v>468.6</v>
      </c>
      <c r="G393" s="56">
        <f t="shared" si="46"/>
        <v>6.0587280291377445E-3</v>
      </c>
      <c r="H393" s="54">
        <f t="shared" si="47"/>
        <v>22.2961191472269</v>
      </c>
      <c r="I393" s="54">
        <f t="shared" si="48"/>
        <v>4.9051462123899183</v>
      </c>
      <c r="J393" s="245">
        <f t="shared" si="49"/>
        <v>11.14805957361345</v>
      </c>
      <c r="K393" s="54">
        <v>1.8507290975369943</v>
      </c>
      <c r="L393" s="56">
        <f t="shared" si="50"/>
        <v>8.5787567287168714E-2</v>
      </c>
    </row>
    <row r="394" spans="1:12" x14ac:dyDescent="0.2">
      <c r="A394" s="59">
        <f t="shared" si="45"/>
        <v>6</v>
      </c>
      <c r="B394" s="57" t="s">
        <v>2187</v>
      </c>
      <c r="C394" s="57">
        <v>346.93</v>
      </c>
      <c r="D394" s="57"/>
      <c r="E394" s="57"/>
      <c r="F394" s="57">
        <f t="shared" si="44"/>
        <v>346.93</v>
      </c>
      <c r="G394" s="56">
        <f t="shared" si="46"/>
        <v>4.4856050259256455E-3</v>
      </c>
      <c r="H394" s="54">
        <f t="shared" si="47"/>
        <v>16.507026495406375</v>
      </c>
      <c r="I394" s="54">
        <f t="shared" si="48"/>
        <v>3.6315458289894025</v>
      </c>
      <c r="J394" s="245">
        <f t="shared" si="49"/>
        <v>8.2535132477031876</v>
      </c>
      <c r="K394" s="54">
        <v>1.3701951468384752</v>
      </c>
      <c r="L394" s="56">
        <f t="shared" si="50"/>
        <v>8.5787567287168701E-2</v>
      </c>
    </row>
    <row r="395" spans="1:12" x14ac:dyDescent="0.2">
      <c r="A395" s="59">
        <f t="shared" si="45"/>
        <v>7</v>
      </c>
      <c r="B395" s="57" t="s">
        <v>2188</v>
      </c>
      <c r="C395" s="57">
        <v>606.20000000000005</v>
      </c>
      <c r="D395" s="57"/>
      <c r="E395" s="57">
        <v>58.3</v>
      </c>
      <c r="F395" s="57">
        <f t="shared" si="44"/>
        <v>664.5</v>
      </c>
      <c r="G395" s="56">
        <f t="shared" si="46"/>
        <v>8.5916021667990419E-3</v>
      </c>
      <c r="H395" s="54">
        <f t="shared" si="47"/>
        <v>31.617095973820476</v>
      </c>
      <c r="I395" s="54">
        <f t="shared" si="48"/>
        <v>6.9557611142405049</v>
      </c>
      <c r="J395" s="245">
        <f t="shared" si="49"/>
        <v>15.808547986910238</v>
      </c>
      <c r="K395" s="54">
        <v>2.3941783587855867</v>
      </c>
      <c r="L395" s="56">
        <f t="shared" si="50"/>
        <v>8.5441058591056135E-2</v>
      </c>
    </row>
    <row r="396" spans="1:12" x14ac:dyDescent="0.2">
      <c r="A396" s="59">
        <f t="shared" si="45"/>
        <v>8</v>
      </c>
      <c r="B396" s="57" t="s">
        <v>2189</v>
      </c>
      <c r="C396" s="57">
        <v>434.3</v>
      </c>
      <c r="D396" s="57"/>
      <c r="E396" s="57"/>
      <c r="F396" s="57">
        <f t="shared" si="44"/>
        <v>434.3</v>
      </c>
      <c r="G396" s="56">
        <f t="shared" si="46"/>
        <v>5.6152487901291554E-3</v>
      </c>
      <c r="H396" s="54">
        <f t="shared" si="47"/>
        <v>20.664115547675291</v>
      </c>
      <c r="I396" s="54">
        <f t="shared" si="48"/>
        <v>4.5461054204885638</v>
      </c>
      <c r="J396" s="245">
        <f t="shared" si="49"/>
        <v>10.332057773837645</v>
      </c>
      <c r="K396" s="54">
        <v>1.7152617308158695</v>
      </c>
      <c r="L396" s="56">
        <f t="shared" si="50"/>
        <v>8.5787567287168701E-2</v>
      </c>
    </row>
    <row r="397" spans="1:12" x14ac:dyDescent="0.2">
      <c r="A397" s="59">
        <f t="shared" si="45"/>
        <v>9</v>
      </c>
      <c r="B397" s="57" t="s">
        <v>2190</v>
      </c>
      <c r="C397" s="57">
        <v>613.4</v>
      </c>
      <c r="D397" s="57"/>
      <c r="E397" s="57">
        <v>29</v>
      </c>
      <c r="F397" s="57">
        <f t="shared" si="44"/>
        <v>642.4</v>
      </c>
      <c r="G397" s="56">
        <f t="shared" si="46"/>
        <v>8.3058618990996293E-3</v>
      </c>
      <c r="H397" s="54">
        <f t="shared" si="47"/>
        <v>30.565571788686636</v>
      </c>
      <c r="I397" s="54">
        <f t="shared" si="48"/>
        <v>6.7244257935110596</v>
      </c>
      <c r="J397" s="245">
        <f t="shared" si="49"/>
        <v>15.282785894343318</v>
      </c>
      <c r="K397" s="54">
        <v>2.4226146573392917</v>
      </c>
      <c r="L397" s="56">
        <f t="shared" si="50"/>
        <v>8.560927480367421E-2</v>
      </c>
    </row>
    <row r="398" spans="1:12" x14ac:dyDescent="0.2">
      <c r="A398" s="59">
        <f t="shared" si="45"/>
        <v>10</v>
      </c>
      <c r="B398" s="57" t="s">
        <v>2191</v>
      </c>
      <c r="C398" s="57">
        <v>237.3</v>
      </c>
      <c r="D398" s="57"/>
      <c r="E398" s="57"/>
      <c r="F398" s="57">
        <f t="shared" si="44"/>
        <v>237.3</v>
      </c>
      <c r="G398" s="56">
        <f t="shared" si="46"/>
        <v>3.0681522862022765E-3</v>
      </c>
      <c r="H398" s="54">
        <f t="shared" si="47"/>
        <v>11.290800413224378</v>
      </c>
      <c r="I398" s="54">
        <f t="shared" si="48"/>
        <v>2.4839760909093633</v>
      </c>
      <c r="J398" s="245">
        <f t="shared" si="49"/>
        <v>5.6454002066121891</v>
      </c>
      <c r="K398" s="54">
        <v>0.93721300649920769</v>
      </c>
      <c r="L398" s="56">
        <f t="shared" si="50"/>
        <v>8.5787567287168714E-2</v>
      </c>
    </row>
    <row r="399" spans="1:12" x14ac:dyDescent="0.2">
      <c r="A399" s="59">
        <f t="shared" si="45"/>
        <v>11</v>
      </c>
      <c r="B399" s="57" t="s">
        <v>2192</v>
      </c>
      <c r="C399" s="57">
        <v>662.7</v>
      </c>
      <c r="D399" s="57"/>
      <c r="E399" s="57">
        <v>66.400000000000006</v>
      </c>
      <c r="F399" s="57">
        <f t="shared" si="44"/>
        <v>729.1</v>
      </c>
      <c r="G399" s="56">
        <f t="shared" si="46"/>
        <v>9.4268429493050143E-3</v>
      </c>
      <c r="H399" s="54">
        <f t="shared" si="47"/>
        <v>34.690782053442454</v>
      </c>
      <c r="I399" s="54">
        <f t="shared" si="48"/>
        <v>7.6319720517573399</v>
      </c>
      <c r="J399" s="245">
        <f t="shared" si="49"/>
        <v>17.345391026721227</v>
      </c>
      <c r="K399" s="54">
        <v>2.6173243127139694</v>
      </c>
      <c r="L399" s="56">
        <f t="shared" si="50"/>
        <v>8.5427882930510207E-2</v>
      </c>
    </row>
    <row r="400" spans="1:12" x14ac:dyDescent="0.2">
      <c r="A400" s="59">
        <f t="shared" si="45"/>
        <v>12</v>
      </c>
      <c r="B400" s="57" t="s">
        <v>2194</v>
      </c>
      <c r="C400" s="57">
        <v>660.2</v>
      </c>
      <c r="D400" s="57"/>
      <c r="E400" s="57"/>
      <c r="F400" s="57">
        <f t="shared" si="44"/>
        <v>660.2</v>
      </c>
      <c r="G400" s="56">
        <f t="shared" si="46"/>
        <v>8.5360056441244961E-3</v>
      </c>
      <c r="H400" s="54">
        <f t="shared" si="47"/>
        <v>31.412500770378145</v>
      </c>
      <c r="I400" s="54">
        <f t="shared" si="48"/>
        <v>6.9107501694831921</v>
      </c>
      <c r="J400" s="245">
        <f t="shared" si="49"/>
        <v>15.706250385189072</v>
      </c>
      <c r="K400" s="54">
        <v>2.6074505979383775</v>
      </c>
      <c r="L400" s="56">
        <f t="shared" si="50"/>
        <v>8.5787567287168714E-2</v>
      </c>
    </row>
    <row r="401" spans="1:12" x14ac:dyDescent="0.2">
      <c r="A401" s="59">
        <f t="shared" si="45"/>
        <v>13</v>
      </c>
      <c r="B401" s="57" t="s">
        <v>2195</v>
      </c>
      <c r="C401" s="57">
        <v>523.9</v>
      </c>
      <c r="D401" s="57"/>
      <c r="E401" s="57"/>
      <c r="F401" s="57">
        <f t="shared" si="44"/>
        <v>523.9</v>
      </c>
      <c r="G401" s="56">
        <f t="shared" si="46"/>
        <v>6.773725169580162E-3</v>
      </c>
      <c r="H401" s="54">
        <f t="shared" si="47"/>
        <v>24.927308624054994</v>
      </c>
      <c r="I401" s="54">
        <f t="shared" si="48"/>
        <v>5.4840078972920985</v>
      </c>
      <c r="J401" s="245">
        <f t="shared" si="49"/>
        <v>12.463654312027497</v>
      </c>
      <c r="K401" s="54">
        <v>2.0691356683730926</v>
      </c>
      <c r="L401" s="56">
        <f t="shared" si="50"/>
        <v>8.5787567287168701E-2</v>
      </c>
    </row>
    <row r="402" spans="1:12" x14ac:dyDescent="0.2">
      <c r="A402" s="59">
        <f t="shared" si="45"/>
        <v>14</v>
      </c>
      <c r="B402" s="57" t="s">
        <v>2196</v>
      </c>
      <c r="C402" s="57">
        <v>529.29999999999995</v>
      </c>
      <c r="D402" s="57">
        <v>23.9</v>
      </c>
      <c r="E402" s="57"/>
      <c r="F402" s="57">
        <f t="shared" si="44"/>
        <v>553.19999999999993</v>
      </c>
      <c r="G402" s="56">
        <f t="shared" si="46"/>
        <v>7.1525572891997435E-3</v>
      </c>
      <c r="H402" s="54">
        <f t="shared" si="47"/>
        <v>26.321410824255057</v>
      </c>
      <c r="I402" s="54">
        <f t="shared" si="48"/>
        <v>5.7907103813361127</v>
      </c>
      <c r="J402" s="245">
        <f t="shared" si="49"/>
        <v>13.160705412127529</v>
      </c>
      <c r="K402" s="54">
        <v>2.0904628922883712</v>
      </c>
      <c r="L402" s="56">
        <f t="shared" si="50"/>
        <v>8.5616936930598478E-2</v>
      </c>
    </row>
    <row r="403" spans="1:12" x14ac:dyDescent="0.2">
      <c r="A403" s="59">
        <f t="shared" si="45"/>
        <v>15</v>
      </c>
      <c r="B403" s="57" t="s">
        <v>2197</v>
      </c>
      <c r="C403" s="57">
        <v>533.79999999999995</v>
      </c>
      <c r="D403" s="57"/>
      <c r="E403" s="57"/>
      <c r="F403" s="57">
        <f t="shared" si="44"/>
        <v>533.79999999999995</v>
      </c>
      <c r="G403" s="56">
        <f t="shared" si="46"/>
        <v>6.9017264659703963E-3</v>
      </c>
      <c r="H403" s="54">
        <f t="shared" si="47"/>
        <v>25.398353394771057</v>
      </c>
      <c r="I403" s="54">
        <f t="shared" si="48"/>
        <v>5.5876377468496328</v>
      </c>
      <c r="J403" s="245">
        <f t="shared" si="49"/>
        <v>12.699176697385528</v>
      </c>
      <c r="K403" s="54">
        <v>2.1082355788844374</v>
      </c>
      <c r="L403" s="56">
        <f t="shared" si="50"/>
        <v>8.5787567287168714E-2</v>
      </c>
    </row>
    <row r="404" spans="1:12" x14ac:dyDescent="0.2">
      <c r="A404" s="59">
        <f t="shared" si="45"/>
        <v>16</v>
      </c>
      <c r="B404" s="57" t="s">
        <v>2198</v>
      </c>
      <c r="C404" s="57">
        <v>612</v>
      </c>
      <c r="D404" s="57">
        <v>49.8</v>
      </c>
      <c r="E404" s="57"/>
      <c r="F404" s="57">
        <f t="shared" si="44"/>
        <v>661.8</v>
      </c>
      <c r="G404" s="56">
        <f t="shared" si="46"/>
        <v>8.5566927223289773E-3</v>
      </c>
      <c r="H404" s="54">
        <f t="shared" si="47"/>
        <v>31.488629218170637</v>
      </c>
      <c r="I404" s="54">
        <f t="shared" si="48"/>
        <v>6.9274984279975405</v>
      </c>
      <c r="J404" s="245">
        <f t="shared" si="49"/>
        <v>15.744314609085318</v>
      </c>
      <c r="K404" s="54">
        <v>2.4170853770649603</v>
      </c>
      <c r="L404" s="56">
        <f t="shared" si="50"/>
        <v>8.5490371157930581E-2</v>
      </c>
    </row>
    <row r="405" spans="1:12" x14ac:dyDescent="0.2">
      <c r="A405" s="59">
        <f t="shared" si="45"/>
        <v>17</v>
      </c>
      <c r="B405" s="57" t="s">
        <v>2199</v>
      </c>
      <c r="C405" s="57">
        <v>641.79999999999995</v>
      </c>
      <c r="D405" s="57"/>
      <c r="E405" s="57"/>
      <c r="F405" s="57">
        <f t="shared" si="44"/>
        <v>641.79999999999995</v>
      </c>
      <c r="G405" s="56">
        <f t="shared" si="46"/>
        <v>8.298104244772949E-3</v>
      </c>
      <c r="H405" s="54">
        <f t="shared" si="47"/>
        <v>30.537023620764451</v>
      </c>
      <c r="I405" s="54">
        <f t="shared" si="48"/>
        <v>6.7181451965681793</v>
      </c>
      <c r="J405" s="245">
        <f t="shared" si="49"/>
        <v>15.268511810382225</v>
      </c>
      <c r="K405" s="54">
        <v>2.534780057190019</v>
      </c>
      <c r="L405" s="56">
        <f t="shared" si="50"/>
        <v>8.5787567287168701E-2</v>
      </c>
    </row>
    <row r="406" spans="1:12" x14ac:dyDescent="0.2">
      <c r="A406" s="59">
        <f t="shared" si="45"/>
        <v>18</v>
      </c>
      <c r="B406" s="57" t="s">
        <v>2200</v>
      </c>
      <c r="C406" s="57">
        <v>170.2</v>
      </c>
      <c r="D406" s="57"/>
      <c r="E406" s="57"/>
      <c r="F406" s="57">
        <f t="shared" si="44"/>
        <v>170.2</v>
      </c>
      <c r="G406" s="56">
        <f t="shared" si="46"/>
        <v>2.2005879440018012E-3</v>
      </c>
      <c r="H406" s="54">
        <f t="shared" si="47"/>
        <v>8.0981636339266281</v>
      </c>
      <c r="I406" s="54">
        <f t="shared" si="48"/>
        <v>1.7815959994638582</v>
      </c>
      <c r="J406" s="245">
        <f t="shared" si="49"/>
        <v>4.049081816963314</v>
      </c>
      <c r="K406" s="54">
        <v>0.67220250192231412</v>
      </c>
      <c r="L406" s="56">
        <f t="shared" si="50"/>
        <v>8.5787567287168714E-2</v>
      </c>
    </row>
    <row r="407" spans="1:12" x14ac:dyDescent="0.2">
      <c r="A407" s="59">
        <f t="shared" si="45"/>
        <v>19</v>
      </c>
      <c r="B407" s="57" t="s">
        <v>2201</v>
      </c>
      <c r="C407" s="57">
        <v>899</v>
      </c>
      <c r="D407" s="57"/>
      <c r="E407" s="57">
        <v>148.9</v>
      </c>
      <c r="F407" s="57">
        <f t="shared" si="44"/>
        <v>1047.9000000000001</v>
      </c>
      <c r="G407" s="56">
        <f t="shared" si="46"/>
        <v>1.3548743281548106E-2</v>
      </c>
      <c r="H407" s="54">
        <f t="shared" si="47"/>
        <v>49.859375276097033</v>
      </c>
      <c r="I407" s="54">
        <f t="shared" si="48"/>
        <v>10.969062560741348</v>
      </c>
      <c r="J407" s="245">
        <f t="shared" si="49"/>
        <v>24.929687638048517</v>
      </c>
      <c r="K407" s="54">
        <v>3.5505878333029401</v>
      </c>
      <c r="L407" s="56">
        <f t="shared" si="50"/>
        <v>8.5226370176724714E-2</v>
      </c>
    </row>
    <row r="408" spans="1:12" x14ac:dyDescent="0.2">
      <c r="A408" s="59">
        <f t="shared" si="45"/>
        <v>20</v>
      </c>
      <c r="B408" s="57" t="s">
        <v>2202</v>
      </c>
      <c r="C408" s="57">
        <v>463.25</v>
      </c>
      <c r="D408" s="57"/>
      <c r="E408" s="57"/>
      <c r="F408" s="57">
        <f t="shared" si="44"/>
        <v>463.25</v>
      </c>
      <c r="G408" s="56">
        <f t="shared" si="46"/>
        <v>5.9895556113915066E-3</v>
      </c>
      <c r="H408" s="54">
        <f t="shared" si="47"/>
        <v>22.041564649920744</v>
      </c>
      <c r="I408" s="54">
        <f t="shared" si="48"/>
        <v>4.8491442229825639</v>
      </c>
      <c r="J408" s="245">
        <f t="shared" si="49"/>
        <v>11.020782324960372</v>
      </c>
      <c r="K408" s="54">
        <v>1.8295993479172268</v>
      </c>
      <c r="L408" s="56">
        <f t="shared" si="50"/>
        <v>8.5787567287168714E-2</v>
      </c>
    </row>
    <row r="409" spans="1:12" x14ac:dyDescent="0.2">
      <c r="A409" s="59">
        <f t="shared" si="45"/>
        <v>21</v>
      </c>
      <c r="B409" s="57" t="s">
        <v>2203</v>
      </c>
      <c r="C409" s="57">
        <v>565.20000000000005</v>
      </c>
      <c r="D409" s="57"/>
      <c r="E409" s="57"/>
      <c r="F409" s="57">
        <f t="shared" si="44"/>
        <v>565.20000000000005</v>
      </c>
      <c r="G409" s="56">
        <f t="shared" si="46"/>
        <v>7.3077103757333613E-3</v>
      </c>
      <c r="H409" s="54">
        <f t="shared" si="47"/>
        <v>26.89237418269877</v>
      </c>
      <c r="I409" s="54">
        <f t="shared" si="48"/>
        <v>5.9163223201937294</v>
      </c>
      <c r="J409" s="245">
        <f t="shared" si="49"/>
        <v>13.446187091349385</v>
      </c>
      <c r="K409" s="54">
        <v>2.2322494364658754</v>
      </c>
      <c r="L409" s="56">
        <f t="shared" si="50"/>
        <v>8.5787567287168728E-2</v>
      </c>
    </row>
    <row r="410" spans="1:12" x14ac:dyDescent="0.2">
      <c r="A410" s="59">
        <f t="shared" si="45"/>
        <v>22</v>
      </c>
      <c r="B410" s="57" t="s">
        <v>2204</v>
      </c>
      <c r="C410" s="57">
        <v>482.6</v>
      </c>
      <c r="D410" s="57"/>
      <c r="E410" s="57"/>
      <c r="F410" s="57">
        <f t="shared" si="44"/>
        <v>482.6</v>
      </c>
      <c r="G410" s="56">
        <f t="shared" si="46"/>
        <v>6.2397399634269643E-3</v>
      </c>
      <c r="H410" s="54">
        <f t="shared" si="47"/>
        <v>22.962243065411229</v>
      </c>
      <c r="I410" s="54">
        <f t="shared" si="48"/>
        <v>5.0516934743904702</v>
      </c>
      <c r="J410" s="245">
        <f t="shared" si="49"/>
        <v>11.481121532705615</v>
      </c>
      <c r="K410" s="54">
        <v>1.90602190028031</v>
      </c>
      <c r="L410" s="56">
        <f t="shared" si="50"/>
        <v>8.5787567287168714E-2</v>
      </c>
    </row>
    <row r="411" spans="1:12" x14ac:dyDescent="0.2">
      <c r="A411" s="59">
        <f t="shared" si="45"/>
        <v>23</v>
      </c>
      <c r="B411" s="57" t="s">
        <v>2205</v>
      </c>
      <c r="C411" s="57">
        <v>334</v>
      </c>
      <c r="D411" s="57"/>
      <c r="E411" s="57"/>
      <c r="F411" s="57">
        <f t="shared" si="44"/>
        <v>334</v>
      </c>
      <c r="G411" s="56">
        <f t="shared" si="46"/>
        <v>4.3184275751856731E-3</v>
      </c>
      <c r="H411" s="54">
        <f t="shared" si="47"/>
        <v>15.891813476683277</v>
      </c>
      <c r="I411" s="54">
        <f t="shared" si="48"/>
        <v>3.4961989648703211</v>
      </c>
      <c r="J411" s="245">
        <f t="shared" si="49"/>
        <v>7.9459067383416384</v>
      </c>
      <c r="K411" s="54">
        <v>1.3191282940191122</v>
      </c>
      <c r="L411" s="56">
        <f t="shared" si="50"/>
        <v>8.5787567287168714E-2</v>
      </c>
    </row>
    <row r="412" spans="1:12" x14ac:dyDescent="0.2">
      <c r="A412" s="59">
        <f t="shared" si="45"/>
        <v>24</v>
      </c>
      <c r="B412" s="57" t="s">
        <v>2206</v>
      </c>
      <c r="C412" s="57">
        <v>579</v>
      </c>
      <c r="D412" s="57"/>
      <c r="E412" s="57"/>
      <c r="F412" s="57">
        <f t="shared" si="44"/>
        <v>579</v>
      </c>
      <c r="G412" s="56">
        <f t="shared" si="46"/>
        <v>7.4861364252470208E-3</v>
      </c>
      <c r="H412" s="54">
        <f t="shared" si="47"/>
        <v>27.548982044909035</v>
      </c>
      <c r="I412" s="54">
        <f t="shared" si="48"/>
        <v>6.0607760498799879</v>
      </c>
      <c r="J412" s="245">
        <f t="shared" si="49"/>
        <v>13.774491022454518</v>
      </c>
      <c r="K412" s="54">
        <v>2.2867523420271438</v>
      </c>
      <c r="L412" s="56">
        <f t="shared" si="50"/>
        <v>8.5787567287168714E-2</v>
      </c>
    </row>
    <row r="413" spans="1:12" x14ac:dyDescent="0.2">
      <c r="A413" s="59">
        <f t="shared" si="45"/>
        <v>25</v>
      </c>
      <c r="B413" s="57" t="s">
        <v>2207</v>
      </c>
      <c r="C413" s="57">
        <v>674.3</v>
      </c>
      <c r="D413" s="57"/>
      <c r="E413" s="57"/>
      <c r="F413" s="57">
        <f t="shared" si="44"/>
        <v>674.3</v>
      </c>
      <c r="G413" s="56">
        <f t="shared" si="46"/>
        <v>8.7183105208014956E-3</v>
      </c>
      <c r="H413" s="54">
        <f t="shared" si="47"/>
        <v>32.083382716549501</v>
      </c>
      <c r="I413" s="54">
        <f t="shared" si="48"/>
        <v>7.0583441976408903</v>
      </c>
      <c r="J413" s="245">
        <f t="shared" si="49"/>
        <v>16.04169135827475</v>
      </c>
      <c r="K413" s="54">
        <v>2.6631383492727165</v>
      </c>
      <c r="L413" s="56">
        <f t="shared" si="50"/>
        <v>8.5787567287168714E-2</v>
      </c>
    </row>
    <row r="414" spans="1:12" x14ac:dyDescent="0.2">
      <c r="A414" s="59">
        <f t="shared" si="45"/>
        <v>26</v>
      </c>
      <c r="B414" s="57" t="s">
        <v>2208</v>
      </c>
      <c r="C414" s="57">
        <v>90.6</v>
      </c>
      <c r="D414" s="57"/>
      <c r="E414" s="57"/>
      <c r="F414" s="57">
        <f t="shared" si="44"/>
        <v>90.6</v>
      </c>
      <c r="G414" s="56">
        <f t="shared" si="46"/>
        <v>1.1714058033288084E-3</v>
      </c>
      <c r="H414" s="54">
        <f t="shared" si="47"/>
        <v>4.3107733562500146</v>
      </c>
      <c r="I414" s="54">
        <f t="shared" si="48"/>
        <v>0.94837013837500317</v>
      </c>
      <c r="J414" s="245">
        <f t="shared" si="49"/>
        <v>2.1553866781250073</v>
      </c>
      <c r="K414" s="54">
        <v>0.35782342346745977</v>
      </c>
      <c r="L414" s="56">
        <f t="shared" si="50"/>
        <v>8.5787567287168714E-2</v>
      </c>
    </row>
    <row r="415" spans="1:12" x14ac:dyDescent="0.2">
      <c r="A415" s="59">
        <f t="shared" si="45"/>
        <v>27</v>
      </c>
      <c r="B415" s="57" t="s">
        <v>2210</v>
      </c>
      <c r="C415" s="57">
        <v>267.5</v>
      </c>
      <c r="D415" s="57"/>
      <c r="E415" s="57"/>
      <c r="F415" s="57">
        <f t="shared" si="44"/>
        <v>267.5</v>
      </c>
      <c r="G415" s="56">
        <f t="shared" si="46"/>
        <v>3.4586208873118793E-3</v>
      </c>
      <c r="H415" s="54">
        <f t="shared" si="47"/>
        <v>12.727724865307716</v>
      </c>
      <c r="I415" s="54">
        <f t="shared" si="48"/>
        <v>2.8000994703676976</v>
      </c>
      <c r="J415" s="245">
        <f t="shared" si="49"/>
        <v>6.3638624326538578</v>
      </c>
      <c r="K415" s="54">
        <v>1.0564874809883609</v>
      </c>
      <c r="L415" s="56">
        <f t="shared" si="50"/>
        <v>8.5787567287168714E-2</v>
      </c>
    </row>
    <row r="416" spans="1:12" x14ac:dyDescent="0.2">
      <c r="A416" s="59">
        <f t="shared" si="45"/>
        <v>28</v>
      </c>
      <c r="B416" s="57" t="s">
        <v>2211</v>
      </c>
      <c r="C416" s="57">
        <v>584.20000000000005</v>
      </c>
      <c r="D416" s="57"/>
      <c r="E416" s="57"/>
      <c r="F416" s="57">
        <f t="shared" si="44"/>
        <v>584.20000000000005</v>
      </c>
      <c r="G416" s="56">
        <f t="shared" si="46"/>
        <v>7.5533694294115886E-3</v>
      </c>
      <c r="H416" s="54">
        <f t="shared" si="47"/>
        <v>27.796399500234646</v>
      </c>
      <c r="I416" s="54">
        <f t="shared" si="48"/>
        <v>6.1152078900516225</v>
      </c>
      <c r="J416" s="245">
        <f t="shared" si="49"/>
        <v>13.898199750117323</v>
      </c>
      <c r="K416" s="54">
        <v>2.3072896687603759</v>
      </c>
      <c r="L416" s="56">
        <f t="shared" si="50"/>
        <v>8.5787567287168714E-2</v>
      </c>
    </row>
    <row r="417" spans="1:12" x14ac:dyDescent="0.2">
      <c r="A417" s="59">
        <f t="shared" si="45"/>
        <v>29</v>
      </c>
      <c r="B417" s="57" t="s">
        <v>2212</v>
      </c>
      <c r="C417" s="57">
        <v>628.9</v>
      </c>
      <c r="D417" s="57"/>
      <c r="E417" s="57"/>
      <c r="F417" s="57">
        <f t="shared" si="44"/>
        <v>628.9</v>
      </c>
      <c r="G417" s="56">
        <f t="shared" si="46"/>
        <v>8.1313146767493117E-3</v>
      </c>
      <c r="H417" s="54">
        <f t="shared" si="47"/>
        <v>29.923238010437466</v>
      </c>
      <c r="I417" s="54">
        <f t="shared" si="48"/>
        <v>6.5831123622962426</v>
      </c>
      <c r="J417" s="245">
        <f t="shared" si="49"/>
        <v>14.961619005218733</v>
      </c>
      <c r="K417" s="54">
        <v>2.483831688947963</v>
      </c>
      <c r="L417" s="56">
        <f t="shared" si="50"/>
        <v>8.5787567287168728E-2</v>
      </c>
    </row>
    <row r="418" spans="1:12" x14ac:dyDescent="0.2">
      <c r="A418" s="59">
        <f t="shared" si="45"/>
        <v>30</v>
      </c>
      <c r="B418" s="57" t="s">
        <v>2213</v>
      </c>
      <c r="C418" s="57">
        <v>409.2</v>
      </c>
      <c r="D418" s="57"/>
      <c r="E418" s="57"/>
      <c r="F418" s="57">
        <f t="shared" si="44"/>
        <v>409.2</v>
      </c>
      <c r="G418" s="56">
        <f t="shared" si="46"/>
        <v>5.2907202507963399E-3</v>
      </c>
      <c r="H418" s="54">
        <f t="shared" si="47"/>
        <v>19.469850522930532</v>
      </c>
      <c r="I418" s="54">
        <f t="shared" si="48"/>
        <v>4.283367115044717</v>
      </c>
      <c r="J418" s="245">
        <f t="shared" si="49"/>
        <v>9.7349252614652659</v>
      </c>
      <c r="K418" s="54">
        <v>1.6161296344689244</v>
      </c>
      <c r="L418" s="56">
        <f t="shared" si="50"/>
        <v>8.5787567287168714E-2</v>
      </c>
    </row>
    <row r="419" spans="1:12" x14ac:dyDescent="0.2">
      <c r="A419" s="59">
        <f t="shared" si="45"/>
        <v>31</v>
      </c>
      <c r="B419" s="57" t="s">
        <v>2214</v>
      </c>
      <c r="C419" s="57">
        <v>320.60000000000002</v>
      </c>
      <c r="D419" s="57"/>
      <c r="E419" s="57"/>
      <c r="F419" s="57">
        <f t="shared" si="44"/>
        <v>320.60000000000002</v>
      </c>
      <c r="G419" s="56">
        <f t="shared" si="46"/>
        <v>4.1451732952231344E-3</v>
      </c>
      <c r="H419" s="54">
        <f t="shared" si="47"/>
        <v>15.254237726421135</v>
      </c>
      <c r="I419" s="54">
        <f t="shared" si="48"/>
        <v>3.3559322998126495</v>
      </c>
      <c r="J419" s="245">
        <f t="shared" si="49"/>
        <v>7.6271188632105673</v>
      </c>
      <c r="K419" s="54">
        <v>1.2662051828219385</v>
      </c>
      <c r="L419" s="56">
        <f t="shared" si="50"/>
        <v>8.5787567287168701E-2</v>
      </c>
    </row>
    <row r="420" spans="1:12" x14ac:dyDescent="0.2">
      <c r="A420" s="59">
        <f t="shared" si="45"/>
        <v>32</v>
      </c>
      <c r="B420" s="57" t="s">
        <v>2215</v>
      </c>
      <c r="C420" s="57">
        <v>505.8</v>
      </c>
      <c r="D420" s="57"/>
      <c r="E420" s="57"/>
      <c r="F420" s="57">
        <f t="shared" si="44"/>
        <v>505.8</v>
      </c>
      <c r="G420" s="56">
        <f t="shared" si="46"/>
        <v>6.5397025973919568E-3</v>
      </c>
      <c r="H420" s="54">
        <f t="shared" si="47"/>
        <v>24.066105558402402</v>
      </c>
      <c r="I420" s="54">
        <f t="shared" si="48"/>
        <v>5.2945432228485281</v>
      </c>
      <c r="J420" s="245">
        <f t="shared" si="49"/>
        <v>12.033052779201201</v>
      </c>
      <c r="K420" s="54">
        <v>1.9976499733978055</v>
      </c>
      <c r="L420" s="56">
        <f t="shared" si="50"/>
        <v>8.5787567287168714E-2</v>
      </c>
    </row>
    <row r="421" spans="1:12" x14ac:dyDescent="0.2">
      <c r="A421" s="59">
        <f t="shared" si="45"/>
        <v>33</v>
      </c>
      <c r="B421" s="57" t="s">
        <v>2216</v>
      </c>
      <c r="C421" s="57">
        <v>482.7</v>
      </c>
      <c r="D421" s="57"/>
      <c r="E421" s="57"/>
      <c r="F421" s="57">
        <f t="shared" si="44"/>
        <v>482.7</v>
      </c>
      <c r="G421" s="56">
        <f t="shared" si="46"/>
        <v>6.241032905814744E-3</v>
      </c>
      <c r="H421" s="54">
        <f t="shared" si="47"/>
        <v>22.96700109339826</v>
      </c>
      <c r="I421" s="54">
        <f t="shared" si="48"/>
        <v>5.0527402405476174</v>
      </c>
      <c r="J421" s="245">
        <f t="shared" si="49"/>
        <v>11.48350054669913</v>
      </c>
      <c r="K421" s="54">
        <v>1.906416848871334</v>
      </c>
      <c r="L421" s="56">
        <f t="shared" si="50"/>
        <v>8.5787567287168714E-2</v>
      </c>
    </row>
    <row r="422" spans="1:12" x14ac:dyDescent="0.2">
      <c r="A422" s="59">
        <f t="shared" si="45"/>
        <v>34</v>
      </c>
      <c r="B422" s="57" t="s">
        <v>2217</v>
      </c>
      <c r="C422" s="57">
        <v>236.2</v>
      </c>
      <c r="D422" s="57"/>
      <c r="E422" s="57"/>
      <c r="F422" s="57">
        <f t="shared" si="44"/>
        <v>236.2</v>
      </c>
      <c r="G422" s="56">
        <f t="shared" si="46"/>
        <v>3.0539299199366945E-3</v>
      </c>
      <c r="H422" s="54">
        <f t="shared" si="47"/>
        <v>11.238462105367036</v>
      </c>
      <c r="I422" s="54">
        <f t="shared" si="48"/>
        <v>2.4724616631807481</v>
      </c>
      <c r="J422" s="245">
        <f t="shared" si="49"/>
        <v>5.6192310526835181</v>
      </c>
      <c r="K422" s="54">
        <v>0.93286857199794715</v>
      </c>
      <c r="L422" s="56">
        <f t="shared" si="50"/>
        <v>8.5787567287168714E-2</v>
      </c>
    </row>
    <row r="423" spans="1:12" x14ac:dyDescent="0.2">
      <c r="A423" s="59">
        <f t="shared" si="45"/>
        <v>35</v>
      </c>
      <c r="B423" s="57" t="s">
        <v>2218</v>
      </c>
      <c r="C423" s="57">
        <v>412.4</v>
      </c>
      <c r="D423" s="57">
        <v>16.8</v>
      </c>
      <c r="E423" s="57"/>
      <c r="F423" s="57">
        <f t="shared" si="44"/>
        <v>429.2</v>
      </c>
      <c r="G423" s="56">
        <f t="shared" si="46"/>
        <v>5.5493087283523682E-3</v>
      </c>
      <c r="H423" s="54">
        <f t="shared" si="47"/>
        <v>20.421456120336714</v>
      </c>
      <c r="I423" s="54">
        <f t="shared" si="48"/>
        <v>4.4927203464740773</v>
      </c>
      <c r="J423" s="245">
        <f t="shared" si="49"/>
        <v>10.210728060168357</v>
      </c>
      <c r="K423" s="54">
        <v>1.6287679893816822</v>
      </c>
      <c r="L423" s="56">
        <f t="shared" si="50"/>
        <v>8.5632974176050411E-2</v>
      </c>
    </row>
    <row r="424" spans="1:12" x14ac:dyDescent="0.2">
      <c r="A424" s="59">
        <f t="shared" si="45"/>
        <v>36</v>
      </c>
      <c r="B424" s="57" t="s">
        <v>2219</v>
      </c>
      <c r="C424" s="57">
        <v>551.1</v>
      </c>
      <c r="D424" s="57"/>
      <c r="E424" s="57"/>
      <c r="F424" s="57">
        <f t="shared" si="44"/>
        <v>551.1</v>
      </c>
      <c r="G424" s="56">
        <f t="shared" si="46"/>
        <v>7.1254054990563609E-3</v>
      </c>
      <c r="H424" s="54">
        <f t="shared" si="47"/>
        <v>26.221492236527407</v>
      </c>
      <c r="I424" s="54">
        <f t="shared" si="48"/>
        <v>5.7687282920360294</v>
      </c>
      <c r="J424" s="245">
        <f t="shared" si="49"/>
        <v>13.110746118263704</v>
      </c>
      <c r="K424" s="54">
        <v>2.1765616851315355</v>
      </c>
      <c r="L424" s="56">
        <f t="shared" si="50"/>
        <v>8.5787567287168714E-2</v>
      </c>
    </row>
    <row r="425" spans="1:12" x14ac:dyDescent="0.2">
      <c r="A425" s="59">
        <f t="shared" si="45"/>
        <v>37</v>
      </c>
      <c r="B425" s="57" t="s">
        <v>2220</v>
      </c>
      <c r="C425" s="57">
        <v>129.1</v>
      </c>
      <c r="D425" s="57">
        <v>13.6</v>
      </c>
      <c r="E425" s="57"/>
      <c r="F425" s="57">
        <f t="shared" si="44"/>
        <v>142.69999999999999</v>
      </c>
      <c r="G425" s="56">
        <f t="shared" si="46"/>
        <v>1.8450287873622621E-3</v>
      </c>
      <c r="H425" s="54">
        <f t="shared" si="47"/>
        <v>6.7897059374931246</v>
      </c>
      <c r="I425" s="54">
        <f t="shared" si="48"/>
        <v>1.4937353062484875</v>
      </c>
      <c r="J425" s="245">
        <f t="shared" si="49"/>
        <v>3.3948529687465623</v>
      </c>
      <c r="K425" s="54">
        <v>0.50987863101157904</v>
      </c>
      <c r="L425" s="56">
        <f t="shared" si="50"/>
        <v>8.5411162182899472E-2</v>
      </c>
    </row>
    <row r="426" spans="1:12" x14ac:dyDescent="0.2">
      <c r="A426" s="59">
        <f t="shared" si="45"/>
        <v>38</v>
      </c>
      <c r="B426" s="57" t="s">
        <v>2221</v>
      </c>
      <c r="C426" s="57">
        <v>508.7</v>
      </c>
      <c r="D426" s="57"/>
      <c r="E426" s="57"/>
      <c r="F426" s="57">
        <f t="shared" si="44"/>
        <v>508.7</v>
      </c>
      <c r="G426" s="56">
        <f t="shared" si="46"/>
        <v>6.5771979266375808E-3</v>
      </c>
      <c r="H426" s="54">
        <f t="shared" si="47"/>
        <v>24.204088370026298</v>
      </c>
      <c r="I426" s="54">
        <f t="shared" si="48"/>
        <v>5.324899441405786</v>
      </c>
      <c r="J426" s="245">
        <f t="shared" si="49"/>
        <v>12.102044185013149</v>
      </c>
      <c r="K426" s="54">
        <v>2.0091034825374927</v>
      </c>
      <c r="L426" s="56">
        <f t="shared" si="50"/>
        <v>8.5787567287168714E-2</v>
      </c>
    </row>
    <row r="427" spans="1:12" x14ac:dyDescent="0.2">
      <c r="A427" s="59">
        <f t="shared" si="45"/>
        <v>39</v>
      </c>
      <c r="B427" s="57" t="s">
        <v>2222</v>
      </c>
      <c r="C427" s="57">
        <v>172.3</v>
      </c>
      <c r="D427" s="57"/>
      <c r="E427" s="57">
        <v>54.6</v>
      </c>
      <c r="F427" s="57">
        <f t="shared" si="44"/>
        <v>226.9</v>
      </c>
      <c r="G427" s="56">
        <f t="shared" si="46"/>
        <v>2.9336862778731416E-3</v>
      </c>
      <c r="H427" s="54">
        <f t="shared" si="47"/>
        <v>10.795965502573161</v>
      </c>
      <c r="I427" s="54">
        <f t="shared" si="48"/>
        <v>2.3751124105660955</v>
      </c>
      <c r="J427" s="245">
        <f t="shared" si="49"/>
        <v>5.3979827512865803</v>
      </c>
      <c r="K427" s="54">
        <v>0.68049642233381158</v>
      </c>
      <c r="L427" s="56">
        <f t="shared" si="50"/>
        <v>8.4837184163771034E-2</v>
      </c>
    </row>
    <row r="428" spans="1:12" x14ac:dyDescent="0.2">
      <c r="A428" s="59">
        <f t="shared" si="45"/>
        <v>40</v>
      </c>
      <c r="B428" s="79" t="s">
        <v>2223</v>
      </c>
      <c r="C428" s="29">
        <v>355.6</v>
      </c>
      <c r="D428" s="29"/>
      <c r="E428" s="29"/>
      <c r="F428" s="57">
        <f t="shared" si="44"/>
        <v>355.6</v>
      </c>
      <c r="G428" s="56">
        <f t="shared" si="46"/>
        <v>4.5977031309461843E-3</v>
      </c>
      <c r="H428" s="54">
        <f t="shared" si="47"/>
        <v>16.91954752188196</v>
      </c>
      <c r="I428" s="54">
        <f t="shared" si="48"/>
        <v>3.722300454814031</v>
      </c>
      <c r="J428" s="245">
        <f t="shared" si="49"/>
        <v>8.4597737609409798</v>
      </c>
      <c r="K428" s="54">
        <v>1.4044371896802288</v>
      </c>
      <c r="L428" s="56">
        <f t="shared" si="50"/>
        <v>8.5787567287168728E-2</v>
      </c>
    </row>
    <row r="429" spans="1:12" x14ac:dyDescent="0.2">
      <c r="A429" s="59">
        <f t="shared" si="45"/>
        <v>41</v>
      </c>
      <c r="B429" s="57" t="s">
        <v>2224</v>
      </c>
      <c r="C429" s="57">
        <v>42.8</v>
      </c>
      <c r="D429" s="57"/>
      <c r="E429" s="57"/>
      <c r="F429" s="57">
        <f t="shared" si="44"/>
        <v>42.8</v>
      </c>
      <c r="G429" s="56">
        <f t="shared" si="46"/>
        <v>5.5337934196990064E-4</v>
      </c>
      <c r="H429" s="54">
        <f t="shared" si="47"/>
        <v>2.0364359784492345</v>
      </c>
      <c r="I429" s="54">
        <f t="shared" si="48"/>
        <v>0.44801591525883161</v>
      </c>
      <c r="J429" s="245">
        <f t="shared" si="49"/>
        <v>1.0182179892246173</v>
      </c>
      <c r="K429" s="54">
        <v>0.16903799695813773</v>
      </c>
      <c r="L429" s="56">
        <f t="shared" si="50"/>
        <v>8.5787567287168728E-2</v>
      </c>
    </row>
    <row r="430" spans="1:12" x14ac:dyDescent="0.2">
      <c r="A430" s="59">
        <f t="shared" si="45"/>
        <v>42</v>
      </c>
      <c r="B430" s="57" t="s">
        <v>2225</v>
      </c>
      <c r="C430" s="57">
        <v>504</v>
      </c>
      <c r="D430" s="57">
        <v>50</v>
      </c>
      <c r="E430" s="57">
        <v>35.1</v>
      </c>
      <c r="F430" s="57">
        <f t="shared" si="44"/>
        <v>589.1</v>
      </c>
      <c r="G430" s="56">
        <f t="shared" si="46"/>
        <v>7.6167236064128155E-3</v>
      </c>
      <c r="H430" s="54">
        <f t="shared" si="47"/>
        <v>28.029542871599162</v>
      </c>
      <c r="I430" s="54">
        <f t="shared" si="48"/>
        <v>6.1664994317518156</v>
      </c>
      <c r="J430" s="245">
        <f t="shared" si="49"/>
        <v>14.014771435799581</v>
      </c>
      <c r="K430" s="54">
        <v>1.9905408987593789</v>
      </c>
      <c r="L430" s="56">
        <f t="shared" si="50"/>
        <v>8.5217033844695186E-2</v>
      </c>
    </row>
    <row r="431" spans="1:12" x14ac:dyDescent="0.2">
      <c r="A431" s="59">
        <f t="shared" si="45"/>
        <v>43</v>
      </c>
      <c r="B431" s="57" t="s">
        <v>2226</v>
      </c>
      <c r="C431" s="57">
        <v>729.9</v>
      </c>
      <c r="D431" s="57">
        <v>32.700000000000003</v>
      </c>
      <c r="E431" s="57"/>
      <c r="F431" s="57">
        <f t="shared" si="44"/>
        <v>762.6</v>
      </c>
      <c r="G431" s="56">
        <f t="shared" si="46"/>
        <v>9.8599786492113619E-3</v>
      </c>
      <c r="H431" s="54">
        <f t="shared" si="47"/>
        <v>36.284721429097814</v>
      </c>
      <c r="I431" s="54">
        <f t="shared" si="48"/>
        <v>7.982638714401519</v>
      </c>
      <c r="J431" s="245">
        <f t="shared" si="49"/>
        <v>18.142360714548907</v>
      </c>
      <c r="K431" s="54">
        <v>2.8827297658818867</v>
      </c>
      <c r="L431" s="56">
        <f t="shared" si="50"/>
        <v>8.5618214822882399E-2</v>
      </c>
    </row>
    <row r="432" spans="1:12" x14ac:dyDescent="0.2">
      <c r="A432" s="59">
        <f t="shared" si="45"/>
        <v>44</v>
      </c>
      <c r="B432" s="57" t="s">
        <v>2227</v>
      </c>
      <c r="C432" s="57">
        <v>851.12</v>
      </c>
      <c r="D432" s="57"/>
      <c r="E432" s="57"/>
      <c r="F432" s="57">
        <f t="shared" si="44"/>
        <v>851.12</v>
      </c>
      <c r="G432" s="56">
        <f t="shared" si="46"/>
        <v>1.1004491250874342E-2</v>
      </c>
      <c r="H432" s="54">
        <f t="shared" si="47"/>
        <v>40.496527803217582</v>
      </c>
      <c r="I432" s="54">
        <f t="shared" si="48"/>
        <v>8.9092361167078682</v>
      </c>
      <c r="J432" s="245">
        <f t="shared" si="49"/>
        <v>20.248263901608791</v>
      </c>
      <c r="K432" s="54">
        <v>3.3614864479207993</v>
      </c>
      <c r="L432" s="56">
        <f t="shared" si="50"/>
        <v>8.5787567287168714E-2</v>
      </c>
    </row>
    <row r="433" spans="1:12" x14ac:dyDescent="0.2">
      <c r="A433" s="59">
        <f t="shared" si="45"/>
        <v>45</v>
      </c>
      <c r="B433" s="57" t="s">
        <v>2228</v>
      </c>
      <c r="C433" s="57">
        <v>650.29999999999995</v>
      </c>
      <c r="D433" s="57">
        <v>180</v>
      </c>
      <c r="E433" s="57"/>
      <c r="F433" s="57">
        <f t="shared" si="44"/>
        <v>830.3</v>
      </c>
      <c r="G433" s="56">
        <f t="shared" si="46"/>
        <v>1.0735300645738516E-2</v>
      </c>
      <c r="H433" s="54">
        <f t="shared" si="47"/>
        <v>39.505906376317739</v>
      </c>
      <c r="I433" s="54">
        <f t="shared" si="48"/>
        <v>8.6912994027899035</v>
      </c>
      <c r="J433" s="245">
        <f t="shared" si="49"/>
        <v>19.75295318815887</v>
      </c>
      <c r="K433" s="54">
        <v>2.5683506874270319</v>
      </c>
      <c r="L433" s="56">
        <f t="shared" si="50"/>
        <v>8.4931361742374492E-2</v>
      </c>
    </row>
    <row r="434" spans="1:12" x14ac:dyDescent="0.2">
      <c r="A434" s="59">
        <f t="shared" si="45"/>
        <v>46</v>
      </c>
      <c r="B434" s="57" t="s">
        <v>2229</v>
      </c>
      <c r="C434" s="57">
        <v>1204.45</v>
      </c>
      <c r="D434" s="57">
        <v>254.7</v>
      </c>
      <c r="E434" s="57"/>
      <c r="F434" s="57">
        <f t="shared" si="44"/>
        <v>1459.15</v>
      </c>
      <c r="G434" s="56">
        <f t="shared" si="46"/>
        <v>1.8865968851293938E-2</v>
      </c>
      <c r="H434" s="54">
        <f t="shared" si="47"/>
        <v>69.426765372761693</v>
      </c>
      <c r="I434" s="54">
        <f t="shared" si="48"/>
        <v>15.273888382007572</v>
      </c>
      <c r="J434" s="245">
        <f t="shared" si="49"/>
        <v>34.713382686380847</v>
      </c>
      <c r="K434" s="54">
        <v>4.7569583045847903</v>
      </c>
      <c r="L434" s="56">
        <f t="shared" si="50"/>
        <v>8.509816999330766E-2</v>
      </c>
    </row>
    <row r="435" spans="1:12" x14ac:dyDescent="0.2">
      <c r="A435" s="59">
        <f t="shared" si="45"/>
        <v>47</v>
      </c>
      <c r="B435" s="57" t="s">
        <v>2230</v>
      </c>
      <c r="C435" s="57">
        <v>490.1</v>
      </c>
      <c r="D435" s="57"/>
      <c r="E435" s="57">
        <v>67.099999999999994</v>
      </c>
      <c r="F435" s="57">
        <f t="shared" si="44"/>
        <v>557.20000000000005</v>
      </c>
      <c r="G435" s="56">
        <f t="shared" si="46"/>
        <v>7.20427498471095E-3</v>
      </c>
      <c r="H435" s="54">
        <f t="shared" si="47"/>
        <v>26.511731943736297</v>
      </c>
      <c r="I435" s="54">
        <f t="shared" si="48"/>
        <v>5.8325810276219858</v>
      </c>
      <c r="J435" s="245">
        <f t="shared" si="49"/>
        <v>13.255865971868149</v>
      </c>
      <c r="K435" s="54">
        <v>1.9356430446070869</v>
      </c>
      <c r="L435" s="56">
        <f t="shared" si="50"/>
        <v>8.5311956187784491E-2</v>
      </c>
    </row>
    <row r="436" spans="1:12" x14ac:dyDescent="0.2">
      <c r="A436" s="59">
        <f t="shared" si="45"/>
        <v>48</v>
      </c>
      <c r="B436" s="57" t="s">
        <v>2231</v>
      </c>
      <c r="C436" s="57">
        <v>269</v>
      </c>
      <c r="D436" s="57"/>
      <c r="E436" s="57">
        <v>31.1</v>
      </c>
      <c r="F436" s="57">
        <f t="shared" si="44"/>
        <v>300.10000000000002</v>
      </c>
      <c r="G436" s="56">
        <f t="shared" si="46"/>
        <v>3.8801201057282056E-3</v>
      </c>
      <c r="H436" s="54">
        <f t="shared" si="47"/>
        <v>14.278841989079798</v>
      </c>
      <c r="I436" s="54">
        <f t="shared" si="48"/>
        <v>3.1413452375975557</v>
      </c>
      <c r="J436" s="245">
        <f t="shared" si="49"/>
        <v>7.1394209945398988</v>
      </c>
      <c r="K436" s="54">
        <v>1.0624117098537162</v>
      </c>
      <c r="L436" s="56">
        <f t="shared" si="50"/>
        <v>8.5378273679010228E-2</v>
      </c>
    </row>
    <row r="437" spans="1:12" x14ac:dyDescent="0.2">
      <c r="A437" s="59">
        <f t="shared" si="45"/>
        <v>49</v>
      </c>
      <c r="B437" s="57" t="s">
        <v>2232</v>
      </c>
      <c r="C437" s="57">
        <v>331.5</v>
      </c>
      <c r="D437" s="57"/>
      <c r="E437" s="57">
        <v>54</v>
      </c>
      <c r="F437" s="57">
        <f t="shared" si="44"/>
        <v>385.5</v>
      </c>
      <c r="G437" s="56">
        <f t="shared" si="46"/>
        <v>4.9842929048924461E-3</v>
      </c>
      <c r="H437" s="54">
        <f t="shared" si="47"/>
        <v>18.342197890004201</v>
      </c>
      <c r="I437" s="54">
        <f t="shared" si="48"/>
        <v>4.0352835358009242</v>
      </c>
      <c r="J437" s="245">
        <f t="shared" si="49"/>
        <v>9.1710989450021003</v>
      </c>
      <c r="K437" s="54">
        <v>1.3092545792435202</v>
      </c>
      <c r="L437" s="56">
        <f t="shared" si="50"/>
        <v>8.5234331906746424E-2</v>
      </c>
    </row>
    <row r="438" spans="1:12" x14ac:dyDescent="0.2">
      <c r="A438" s="59">
        <f t="shared" si="45"/>
        <v>50</v>
      </c>
      <c r="B438" s="57" t="s">
        <v>2233</v>
      </c>
      <c r="C438" s="57">
        <v>504</v>
      </c>
      <c r="D438" s="57"/>
      <c r="E438" s="57">
        <v>46.5</v>
      </c>
      <c r="F438" s="57">
        <f t="shared" si="44"/>
        <v>550.5</v>
      </c>
      <c r="G438" s="56">
        <f t="shared" si="46"/>
        <v>7.1176478447296798E-3</v>
      </c>
      <c r="H438" s="54">
        <f t="shared" si="47"/>
        <v>26.192944068605222</v>
      </c>
      <c r="I438" s="54">
        <f t="shared" si="48"/>
        <v>5.7624476950931491</v>
      </c>
      <c r="J438" s="245">
        <f t="shared" si="49"/>
        <v>13.096472034302611</v>
      </c>
      <c r="K438" s="54">
        <v>1.9905408987593789</v>
      </c>
      <c r="L438" s="56">
        <f t="shared" si="50"/>
        <v>8.5453959485486577E-2</v>
      </c>
    </row>
    <row r="439" spans="1:12" x14ac:dyDescent="0.2">
      <c r="A439" s="59">
        <f t="shared" si="45"/>
        <v>51</v>
      </c>
      <c r="B439" s="57" t="s">
        <v>2234</v>
      </c>
      <c r="C439" s="57">
        <v>529.5</v>
      </c>
      <c r="D439" s="57"/>
      <c r="E439" s="57">
        <v>43</v>
      </c>
      <c r="F439" s="57">
        <f t="shared" si="44"/>
        <v>572.5</v>
      </c>
      <c r="G439" s="56">
        <f t="shared" si="46"/>
        <v>7.4020951700413109E-3</v>
      </c>
      <c r="H439" s="54">
        <f t="shared" si="47"/>
        <v>27.239710225752024</v>
      </c>
      <c r="I439" s="54">
        <f t="shared" si="48"/>
        <v>5.9927362496654455</v>
      </c>
      <c r="J439" s="245">
        <f t="shared" si="49"/>
        <v>13.619855112876012</v>
      </c>
      <c r="K439" s="54">
        <v>2.0912527894704191</v>
      </c>
      <c r="L439" s="56">
        <f t="shared" si="50"/>
        <v>8.5490924677316851E-2</v>
      </c>
    </row>
    <row r="440" spans="1:12" x14ac:dyDescent="0.2">
      <c r="A440" s="59">
        <f t="shared" si="45"/>
        <v>52</v>
      </c>
      <c r="B440" s="57" t="s">
        <v>2235</v>
      </c>
      <c r="C440" s="57">
        <v>964.1</v>
      </c>
      <c r="D440" s="57"/>
      <c r="E440" s="57">
        <v>72.3</v>
      </c>
      <c r="F440" s="57">
        <f t="shared" si="44"/>
        <v>1036.4000000000001</v>
      </c>
      <c r="G440" s="56">
        <f t="shared" si="46"/>
        <v>1.3400054906953391E-2</v>
      </c>
      <c r="H440" s="54">
        <f t="shared" si="47"/>
        <v>49.312202057588479</v>
      </c>
      <c r="I440" s="54">
        <f t="shared" si="48"/>
        <v>10.848684452669465</v>
      </c>
      <c r="J440" s="245">
        <f t="shared" si="49"/>
        <v>24.656101028794239</v>
      </c>
      <c r="K440" s="54">
        <v>3.8076993660593597</v>
      </c>
      <c r="L440" s="56">
        <f t="shared" si="50"/>
        <v>8.551204834534111E-2</v>
      </c>
    </row>
    <row r="441" spans="1:12" x14ac:dyDescent="0.2">
      <c r="A441" s="59">
        <f t="shared" si="45"/>
        <v>53</v>
      </c>
      <c r="B441" s="57" t="s">
        <v>2236</v>
      </c>
      <c r="C441" s="57">
        <v>472.5</v>
      </c>
      <c r="D441" s="57"/>
      <c r="E441" s="57">
        <v>96.5</v>
      </c>
      <c r="F441" s="57">
        <f t="shared" si="44"/>
        <v>569</v>
      </c>
      <c r="G441" s="56">
        <f t="shared" si="46"/>
        <v>7.3568421864690066E-3</v>
      </c>
      <c r="H441" s="54">
        <f t="shared" si="47"/>
        <v>27.073179246205946</v>
      </c>
      <c r="I441" s="54">
        <f t="shared" si="48"/>
        <v>5.9560994341653082</v>
      </c>
      <c r="J441" s="245">
        <f t="shared" si="49"/>
        <v>13.536589623102973</v>
      </c>
      <c r="K441" s="54">
        <v>1.8661320925869178</v>
      </c>
      <c r="L441" s="56">
        <f t="shared" si="50"/>
        <v>8.5117751135432601E-2</v>
      </c>
    </row>
    <row r="442" spans="1:12" x14ac:dyDescent="0.2">
      <c r="A442" s="59">
        <f t="shared" si="45"/>
        <v>54</v>
      </c>
      <c r="B442" s="57" t="s">
        <v>2237</v>
      </c>
      <c r="C442" s="57">
        <v>219</v>
      </c>
      <c r="D442" s="57"/>
      <c r="E442" s="57"/>
      <c r="F442" s="57">
        <f t="shared" si="44"/>
        <v>219</v>
      </c>
      <c r="G442" s="56">
        <f t="shared" si="46"/>
        <v>2.8315438292385105E-3</v>
      </c>
      <c r="H442" s="54">
        <f t="shared" si="47"/>
        <v>10.420081291597718</v>
      </c>
      <c r="I442" s="54">
        <f t="shared" si="48"/>
        <v>2.2924178841514982</v>
      </c>
      <c r="J442" s="245">
        <f t="shared" si="49"/>
        <v>5.2100406457988591</v>
      </c>
      <c r="K442" s="54">
        <v>0.86493741434187288</v>
      </c>
      <c r="L442" s="56">
        <f t="shared" si="50"/>
        <v>8.5787567287168714E-2</v>
      </c>
    </row>
    <row r="443" spans="1:12" x14ac:dyDescent="0.2">
      <c r="A443" s="59">
        <f t="shared" si="45"/>
        <v>55</v>
      </c>
      <c r="B443" s="57" t="s">
        <v>2238</v>
      </c>
      <c r="C443" s="57">
        <v>361.4</v>
      </c>
      <c r="D443" s="57"/>
      <c r="E443" s="57"/>
      <c r="F443" s="57">
        <f t="shared" si="44"/>
        <v>361.4</v>
      </c>
      <c r="G443" s="56">
        <f t="shared" si="46"/>
        <v>4.6726937894374316E-3</v>
      </c>
      <c r="H443" s="54">
        <f t="shared" si="47"/>
        <v>17.195513145129748</v>
      </c>
      <c r="I443" s="54">
        <f t="shared" si="48"/>
        <v>3.7830128919285446</v>
      </c>
      <c r="J443" s="245">
        <f t="shared" si="49"/>
        <v>8.5977565725648741</v>
      </c>
      <c r="K443" s="54">
        <v>1.4273442079596022</v>
      </c>
      <c r="L443" s="56">
        <f t="shared" si="50"/>
        <v>8.5787567287168714E-2</v>
      </c>
    </row>
    <row r="444" spans="1:12" x14ac:dyDescent="0.2">
      <c r="A444" s="59">
        <f t="shared" si="45"/>
        <v>56</v>
      </c>
      <c r="B444" s="57" t="s">
        <v>2239</v>
      </c>
      <c r="C444" s="57">
        <v>325.7</v>
      </c>
      <c r="D444" s="57"/>
      <c r="E444" s="57">
        <v>17.7</v>
      </c>
      <c r="F444" s="57">
        <f t="shared" si="44"/>
        <v>343.4</v>
      </c>
      <c r="G444" s="56">
        <f t="shared" si="46"/>
        <v>4.4399641596370061E-3</v>
      </c>
      <c r="H444" s="54">
        <f t="shared" si="47"/>
        <v>16.339068107464183</v>
      </c>
      <c r="I444" s="54">
        <f t="shared" si="48"/>
        <v>3.59459498364212</v>
      </c>
      <c r="J444" s="245">
        <f t="shared" si="49"/>
        <v>8.1695340537320913</v>
      </c>
      <c r="K444" s="54">
        <v>1.2863475609641462</v>
      </c>
      <c r="L444" s="56">
        <f t="shared" si="50"/>
        <v>8.558399739604701E-2</v>
      </c>
    </row>
    <row r="445" spans="1:12" x14ac:dyDescent="0.2">
      <c r="A445" s="59">
        <f t="shared" si="45"/>
        <v>57</v>
      </c>
      <c r="B445" s="57" t="s">
        <v>2240</v>
      </c>
      <c r="C445" s="57">
        <v>398.4</v>
      </c>
      <c r="D445" s="57"/>
      <c r="E445" s="57">
        <v>80.599999999999994</v>
      </c>
      <c r="F445" s="57">
        <f t="shared" si="44"/>
        <v>479</v>
      </c>
      <c r="G445" s="56">
        <f t="shared" si="46"/>
        <v>6.1931940374668785E-3</v>
      </c>
      <c r="H445" s="54">
        <f t="shared" si="47"/>
        <v>22.790954057878114</v>
      </c>
      <c r="I445" s="54">
        <f t="shared" si="48"/>
        <v>5.0140098927331849</v>
      </c>
      <c r="J445" s="245">
        <f t="shared" si="49"/>
        <v>11.395477028939057</v>
      </c>
      <c r="K445" s="54">
        <v>1.5734751866383663</v>
      </c>
      <c r="L445" s="56">
        <f t="shared" si="50"/>
        <v>8.5122998259266655E-2</v>
      </c>
    </row>
    <row r="446" spans="1:12" x14ac:dyDescent="0.2">
      <c r="A446" s="59">
        <f t="shared" si="45"/>
        <v>58</v>
      </c>
      <c r="B446" s="57" t="s">
        <v>2241</v>
      </c>
      <c r="C446" s="57">
        <v>675.5</v>
      </c>
      <c r="D446" s="57"/>
      <c r="E446" s="57"/>
      <c r="F446" s="57">
        <f t="shared" si="44"/>
        <v>675.5</v>
      </c>
      <c r="G446" s="56">
        <f t="shared" si="46"/>
        <v>8.7338258294548578E-3</v>
      </c>
      <c r="H446" s="54">
        <f t="shared" si="47"/>
        <v>32.140479052393879</v>
      </c>
      <c r="I446" s="54">
        <f t="shared" si="48"/>
        <v>7.0709053915266535</v>
      </c>
      <c r="J446" s="245">
        <f t="shared" si="49"/>
        <v>16.070239526196939</v>
      </c>
      <c r="K446" s="54">
        <v>2.6678777323650009</v>
      </c>
      <c r="L446" s="56">
        <f t="shared" si="50"/>
        <v>8.5787567287168714E-2</v>
      </c>
    </row>
    <row r="447" spans="1:12" x14ac:dyDescent="0.2">
      <c r="A447" s="59">
        <f t="shared" si="45"/>
        <v>59</v>
      </c>
      <c r="B447" s="57" t="s">
        <v>2242</v>
      </c>
      <c r="C447" s="57">
        <v>1644.9</v>
      </c>
      <c r="D447" s="57">
        <v>102.4</v>
      </c>
      <c r="E447" s="57">
        <v>88.7</v>
      </c>
      <c r="F447" s="57">
        <f t="shared" si="44"/>
        <v>1836.0000000000002</v>
      </c>
      <c r="G447" s="56">
        <f t="shared" si="46"/>
        <v>2.3738422239643404E-2</v>
      </c>
      <c r="H447" s="54">
        <f t="shared" si="47"/>
        <v>87.357393841887728</v>
      </c>
      <c r="I447" s="54">
        <f t="shared" si="48"/>
        <v>19.218626645215299</v>
      </c>
      <c r="J447" s="245">
        <f t="shared" si="49"/>
        <v>43.678696920943864</v>
      </c>
      <c r="K447" s="54">
        <v>6.4965093737486175</v>
      </c>
      <c r="L447" s="56">
        <f t="shared" si="50"/>
        <v>8.5376485175269856E-2</v>
      </c>
    </row>
    <row r="448" spans="1:12" x14ac:dyDescent="0.2">
      <c r="A448" s="59">
        <f t="shared" si="45"/>
        <v>60</v>
      </c>
      <c r="B448" s="57" t="s">
        <v>704</v>
      </c>
      <c r="C448" s="57">
        <v>640.29999999999995</v>
      </c>
      <c r="D448" s="57">
        <v>45.5</v>
      </c>
      <c r="E448" s="57"/>
      <c r="F448" s="57">
        <f t="shared" ref="F448:F511" si="51">C448+D448+E448</f>
        <v>685.8</v>
      </c>
      <c r="G448" s="56">
        <f t="shared" si="46"/>
        <v>8.8669988953962112E-3</v>
      </c>
      <c r="H448" s="54">
        <f t="shared" si="47"/>
        <v>32.630555935058055</v>
      </c>
      <c r="I448" s="54">
        <f t="shared" si="48"/>
        <v>7.178722305712772</v>
      </c>
      <c r="J448" s="245">
        <f t="shared" si="49"/>
        <v>16.315277967529028</v>
      </c>
      <c r="K448" s="54">
        <v>2.5288558283246632</v>
      </c>
      <c r="L448" s="56">
        <f t="shared" si="50"/>
        <v>8.5525535194844751E-2</v>
      </c>
    </row>
    <row r="449" spans="1:12" x14ac:dyDescent="0.2">
      <c r="A449" s="59">
        <f t="shared" si="45"/>
        <v>61</v>
      </c>
      <c r="B449" s="57" t="s">
        <v>705</v>
      </c>
      <c r="C449" s="57">
        <v>484.9</v>
      </c>
      <c r="D449" s="57">
        <v>39.799999999999997</v>
      </c>
      <c r="E449" s="57"/>
      <c r="F449" s="57">
        <f t="shared" si="51"/>
        <v>524.69999999999993</v>
      </c>
      <c r="G449" s="56">
        <f t="shared" si="46"/>
        <v>6.7840687086824026E-3</v>
      </c>
      <c r="H449" s="54">
        <f t="shared" si="47"/>
        <v>24.96537284795124</v>
      </c>
      <c r="I449" s="54">
        <f t="shared" ref="I449:I512" si="52">H449*0.22</f>
        <v>5.4923820265492731</v>
      </c>
      <c r="J449" s="245">
        <f t="shared" si="49"/>
        <v>12.48268642397562</v>
      </c>
      <c r="K449" s="54">
        <v>1.9151057178738546</v>
      </c>
      <c r="L449" s="56">
        <f t="shared" si="50"/>
        <v>8.5487987452544295E-2</v>
      </c>
    </row>
    <row r="450" spans="1:12" x14ac:dyDescent="0.2">
      <c r="A450" s="59">
        <f t="shared" si="45"/>
        <v>62</v>
      </c>
      <c r="B450" s="57" t="s">
        <v>706</v>
      </c>
      <c r="C450" s="57">
        <v>642.79999999999995</v>
      </c>
      <c r="D450" s="57"/>
      <c r="E450" s="57"/>
      <c r="F450" s="57">
        <f t="shared" si="51"/>
        <v>642.79999999999995</v>
      </c>
      <c r="G450" s="56">
        <f t="shared" si="46"/>
        <v>8.31103366865075E-3</v>
      </c>
      <c r="H450" s="54">
        <f t="shared" si="47"/>
        <v>30.584603900634761</v>
      </c>
      <c r="I450" s="54">
        <f t="shared" si="52"/>
        <v>6.7286128581396474</v>
      </c>
      <c r="J450" s="245">
        <f t="shared" si="49"/>
        <v>15.29230195031738</v>
      </c>
      <c r="K450" s="54">
        <v>2.5387295431002554</v>
      </c>
      <c r="L450" s="56">
        <f t="shared" si="50"/>
        <v>8.5787567287168714E-2</v>
      </c>
    </row>
    <row r="451" spans="1:12" x14ac:dyDescent="0.2">
      <c r="A451" s="59">
        <f t="shared" si="45"/>
        <v>63</v>
      </c>
      <c r="B451" s="57" t="s">
        <v>707</v>
      </c>
      <c r="C451" s="57">
        <v>637.20000000000005</v>
      </c>
      <c r="D451" s="57"/>
      <c r="E451" s="57"/>
      <c r="F451" s="57">
        <f t="shared" si="51"/>
        <v>637.20000000000005</v>
      </c>
      <c r="G451" s="56">
        <f t="shared" si="46"/>
        <v>8.2386288949350631E-3</v>
      </c>
      <c r="H451" s="54">
        <f t="shared" si="47"/>
        <v>30.318154333361033</v>
      </c>
      <c r="I451" s="54">
        <f t="shared" si="52"/>
        <v>6.6699939533394277</v>
      </c>
      <c r="J451" s="245">
        <f t="shared" si="49"/>
        <v>15.159077166680516</v>
      </c>
      <c r="K451" s="54">
        <v>2.5166124220029293</v>
      </c>
      <c r="L451" s="56">
        <f t="shared" si="50"/>
        <v>8.5787567287168714E-2</v>
      </c>
    </row>
    <row r="452" spans="1:12" x14ac:dyDescent="0.2">
      <c r="A452" s="59">
        <f t="shared" si="45"/>
        <v>64</v>
      </c>
      <c r="B452" s="57" t="s">
        <v>708</v>
      </c>
      <c r="C452" s="57">
        <v>453.2</v>
      </c>
      <c r="D452" s="57"/>
      <c r="E452" s="57"/>
      <c r="F452" s="57">
        <f t="shared" si="51"/>
        <v>453.2</v>
      </c>
      <c r="G452" s="56">
        <f t="shared" si="46"/>
        <v>5.8596149014196021E-3</v>
      </c>
      <c r="H452" s="54">
        <f t="shared" si="47"/>
        <v>21.563382837224136</v>
      </c>
      <c r="I452" s="54">
        <f t="shared" si="52"/>
        <v>4.7439442241893097</v>
      </c>
      <c r="J452" s="245">
        <f t="shared" si="49"/>
        <v>10.781691418612068</v>
      </c>
      <c r="K452" s="54">
        <v>1.7899070145193463</v>
      </c>
      <c r="L452" s="56">
        <f t="shared" si="50"/>
        <v>8.5787567287168714E-2</v>
      </c>
    </row>
    <row r="453" spans="1:12" x14ac:dyDescent="0.2">
      <c r="A453" s="59">
        <f t="shared" si="45"/>
        <v>65</v>
      </c>
      <c r="B453" s="57" t="s">
        <v>709</v>
      </c>
      <c r="C453" s="57">
        <v>771.5</v>
      </c>
      <c r="D453" s="57">
        <v>16.600000000000001</v>
      </c>
      <c r="E453" s="57"/>
      <c r="F453" s="57">
        <f t="shared" si="51"/>
        <v>788.1</v>
      </c>
      <c r="G453" s="56">
        <f t="shared" si="46"/>
        <v>1.0189678958095296E-2</v>
      </c>
      <c r="H453" s="54">
        <f t="shared" si="47"/>
        <v>37.498018565790694</v>
      </c>
      <c r="I453" s="54">
        <f t="shared" si="52"/>
        <v>8.2495640844739526</v>
      </c>
      <c r="J453" s="245">
        <f t="shared" si="49"/>
        <v>18.749009282895347</v>
      </c>
      <c r="K453" s="54">
        <v>3.04702837974774</v>
      </c>
      <c r="L453" s="56">
        <f t="shared" si="50"/>
        <v>8.5704378014094321E-2</v>
      </c>
    </row>
    <row r="454" spans="1:12" x14ac:dyDescent="0.2">
      <c r="A454" s="59">
        <f t="shared" ref="A454:A517" si="53">1+A453</f>
        <v>66</v>
      </c>
      <c r="B454" s="57" t="s">
        <v>710</v>
      </c>
      <c r="C454" s="57">
        <v>1131.7</v>
      </c>
      <c r="D454" s="57"/>
      <c r="E454" s="57">
        <v>24.6</v>
      </c>
      <c r="F454" s="57">
        <f t="shared" si="51"/>
        <v>1156.3</v>
      </c>
      <c r="G454" s="56">
        <f t="shared" ref="G454:G517" si="54">3/$F$718*F454</f>
        <v>1.4950292829901778E-2</v>
      </c>
      <c r="H454" s="54">
        <f t="shared" ref="H454:H517" si="55">G454*3680</f>
        <v>55.017077614038541</v>
      </c>
      <c r="I454" s="54">
        <f t="shared" si="52"/>
        <v>12.103757075088479</v>
      </c>
      <c r="J454" s="245">
        <f t="shared" ref="J454:J517" si="56">H454*0.5</f>
        <v>27.508538807019271</v>
      </c>
      <c r="K454" s="54">
        <v>4.4696332046150582</v>
      </c>
      <c r="L454" s="56">
        <f t="shared" ref="L454:L517" si="57">(H454+I454+J454+K454)/F454</f>
        <v>8.5703542939342167E-2</v>
      </c>
    </row>
    <row r="455" spans="1:12" x14ac:dyDescent="0.2">
      <c r="A455" s="59">
        <f t="shared" si="53"/>
        <v>67</v>
      </c>
      <c r="B455" s="57" t="s">
        <v>711</v>
      </c>
      <c r="C455" s="57">
        <v>534.6</v>
      </c>
      <c r="D455" s="57"/>
      <c r="E455" s="57"/>
      <c r="F455" s="57">
        <f t="shared" si="51"/>
        <v>534.6</v>
      </c>
      <c r="G455" s="56">
        <f t="shared" si="54"/>
        <v>6.9120700050726378E-3</v>
      </c>
      <c r="H455" s="54">
        <f t="shared" si="55"/>
        <v>25.436417618667306</v>
      </c>
      <c r="I455" s="54">
        <f t="shared" si="52"/>
        <v>5.5960118761068074</v>
      </c>
      <c r="J455" s="245">
        <f t="shared" si="56"/>
        <v>12.718208809333653</v>
      </c>
      <c r="K455" s="54">
        <v>2.1113951676126272</v>
      </c>
      <c r="L455" s="56">
        <f t="shared" si="57"/>
        <v>8.5787567287168714E-2</v>
      </c>
    </row>
    <row r="456" spans="1:12" x14ac:dyDescent="0.2">
      <c r="A456" s="59">
        <f t="shared" si="53"/>
        <v>68</v>
      </c>
      <c r="B456" s="57" t="s">
        <v>712</v>
      </c>
      <c r="C456" s="57">
        <v>640.5</v>
      </c>
      <c r="D456" s="57"/>
      <c r="E456" s="57"/>
      <c r="F456" s="57">
        <f t="shared" si="51"/>
        <v>640.5</v>
      </c>
      <c r="G456" s="56">
        <f t="shared" si="54"/>
        <v>8.2812959937318079E-3</v>
      </c>
      <c r="H456" s="54">
        <f t="shared" si="55"/>
        <v>30.475169256933054</v>
      </c>
      <c r="I456" s="54">
        <f t="shared" si="52"/>
        <v>6.7045372365252716</v>
      </c>
      <c r="J456" s="245">
        <f t="shared" si="56"/>
        <v>15.237584628466527</v>
      </c>
      <c r="K456" s="54">
        <v>2.5296457255067111</v>
      </c>
      <c r="L456" s="56">
        <f t="shared" si="57"/>
        <v>8.5787567287168714E-2</v>
      </c>
    </row>
    <row r="457" spans="1:12" x14ac:dyDescent="0.2">
      <c r="A457" s="59">
        <f t="shared" si="53"/>
        <v>69</v>
      </c>
      <c r="B457" s="57" t="s">
        <v>713</v>
      </c>
      <c r="C457" s="57">
        <v>679.9</v>
      </c>
      <c r="D457" s="57">
        <v>100.6</v>
      </c>
      <c r="E457" s="57"/>
      <c r="F457" s="57">
        <f t="shared" si="51"/>
        <v>780.5</v>
      </c>
      <c r="G457" s="56">
        <f t="shared" si="54"/>
        <v>1.0091415336624006E-2</v>
      </c>
      <c r="H457" s="54">
        <f t="shared" si="55"/>
        <v>37.136408438776343</v>
      </c>
      <c r="I457" s="54">
        <f t="shared" si="52"/>
        <v>8.170009856530795</v>
      </c>
      <c r="J457" s="245">
        <f t="shared" si="56"/>
        <v>18.568204219388171</v>
      </c>
      <c r="K457" s="54">
        <v>2.6852554703700431</v>
      </c>
      <c r="L457" s="56">
        <f t="shared" si="57"/>
        <v>8.5278511191627618E-2</v>
      </c>
    </row>
    <row r="458" spans="1:12" x14ac:dyDescent="0.2">
      <c r="A458" s="59">
        <f t="shared" si="53"/>
        <v>70</v>
      </c>
      <c r="B458" s="57" t="s">
        <v>714</v>
      </c>
      <c r="C458" s="57">
        <v>708.5</v>
      </c>
      <c r="D458" s="57"/>
      <c r="E458" s="57"/>
      <c r="F458" s="57">
        <f t="shared" si="51"/>
        <v>708.5</v>
      </c>
      <c r="G458" s="56">
        <f t="shared" si="54"/>
        <v>9.1604968174223041E-3</v>
      </c>
      <c r="H458" s="54">
        <f t="shared" si="55"/>
        <v>33.71062828811408</v>
      </c>
      <c r="I458" s="54">
        <f t="shared" si="52"/>
        <v>7.4163382233850976</v>
      </c>
      <c r="J458" s="245">
        <f t="shared" si="56"/>
        <v>16.85531414405704</v>
      </c>
      <c r="K458" s="54">
        <v>2.7982107674028178</v>
      </c>
      <c r="L458" s="56">
        <f t="shared" si="57"/>
        <v>8.5787567287168714E-2</v>
      </c>
    </row>
    <row r="459" spans="1:12" x14ac:dyDescent="0.2">
      <c r="A459" s="59">
        <f t="shared" si="53"/>
        <v>71</v>
      </c>
      <c r="B459" s="57" t="s">
        <v>715</v>
      </c>
      <c r="C459" s="57">
        <v>959</v>
      </c>
      <c r="D459" s="57"/>
      <c r="E459" s="57"/>
      <c r="F459" s="57">
        <f t="shared" si="51"/>
        <v>959</v>
      </c>
      <c r="G459" s="56">
        <f t="shared" si="54"/>
        <v>1.239931749881156E-2</v>
      </c>
      <c r="H459" s="54">
        <f t="shared" si="55"/>
        <v>45.629488395626538</v>
      </c>
      <c r="I459" s="54">
        <f t="shared" si="52"/>
        <v>10.038487447037838</v>
      </c>
      <c r="J459" s="245">
        <f t="shared" si="56"/>
        <v>22.814744197813269</v>
      </c>
      <c r="K459" s="54">
        <v>3.787556987917152</v>
      </c>
      <c r="L459" s="56">
        <f t="shared" si="57"/>
        <v>8.5787567287168714E-2</v>
      </c>
    </row>
    <row r="460" spans="1:12" x14ac:dyDescent="0.2">
      <c r="A460" s="59">
        <f t="shared" si="53"/>
        <v>72</v>
      </c>
      <c r="B460" s="57" t="s">
        <v>716</v>
      </c>
      <c r="C460" s="57">
        <v>492.4</v>
      </c>
      <c r="D460" s="57"/>
      <c r="E460" s="57"/>
      <c r="F460" s="57">
        <f t="shared" si="51"/>
        <v>492.4</v>
      </c>
      <c r="G460" s="56">
        <f t="shared" si="54"/>
        <v>6.3664483174294172E-3</v>
      </c>
      <c r="H460" s="54">
        <f t="shared" si="55"/>
        <v>23.428529808140254</v>
      </c>
      <c r="I460" s="54">
        <f t="shared" si="52"/>
        <v>5.1542765577908556</v>
      </c>
      <c r="J460" s="245">
        <f t="shared" si="56"/>
        <v>11.714264904070127</v>
      </c>
      <c r="K460" s="54">
        <v>1.9447268622006313</v>
      </c>
      <c r="L460" s="56">
        <f t="shared" si="57"/>
        <v>8.5787567287168714E-2</v>
      </c>
    </row>
    <row r="461" spans="1:12" x14ac:dyDescent="0.2">
      <c r="A461" s="59">
        <f t="shared" si="53"/>
        <v>73</v>
      </c>
      <c r="B461" s="57" t="s">
        <v>717</v>
      </c>
      <c r="C461" s="57">
        <v>287.5</v>
      </c>
      <c r="D461" s="57"/>
      <c r="E461" s="57">
        <v>44.8</v>
      </c>
      <c r="F461" s="57">
        <f t="shared" si="51"/>
        <v>332.3</v>
      </c>
      <c r="G461" s="56">
        <f t="shared" si="54"/>
        <v>4.2964475545934112E-3</v>
      </c>
      <c r="H461" s="54">
        <f t="shared" si="55"/>
        <v>15.810927000903753</v>
      </c>
      <c r="I461" s="54">
        <f t="shared" si="52"/>
        <v>3.4784039401988256</v>
      </c>
      <c r="J461" s="245">
        <f t="shared" si="56"/>
        <v>7.9054635004518765</v>
      </c>
      <c r="K461" s="54">
        <v>1.1354771991930981</v>
      </c>
      <c r="L461" s="56">
        <f t="shared" si="57"/>
        <v>8.5255105750067867E-2</v>
      </c>
    </row>
    <row r="462" spans="1:12" x14ac:dyDescent="0.2">
      <c r="A462" s="59">
        <f t="shared" si="53"/>
        <v>74</v>
      </c>
      <c r="B462" s="57" t="s">
        <v>718</v>
      </c>
      <c r="C462" s="57">
        <v>227.9</v>
      </c>
      <c r="D462" s="57"/>
      <c r="E462" s="57"/>
      <c r="F462" s="57">
        <f t="shared" si="51"/>
        <v>227.9</v>
      </c>
      <c r="G462" s="56">
        <f t="shared" si="54"/>
        <v>2.946615701750943E-3</v>
      </c>
      <c r="H462" s="54">
        <f t="shared" si="55"/>
        <v>10.843545782443471</v>
      </c>
      <c r="I462" s="54">
        <f t="shared" si="52"/>
        <v>2.3855800721375635</v>
      </c>
      <c r="J462" s="245">
        <f t="shared" si="56"/>
        <v>5.4217728912217353</v>
      </c>
      <c r="K462" s="54">
        <v>0.90008783894298128</v>
      </c>
      <c r="L462" s="56">
        <f t="shared" si="57"/>
        <v>8.5787567287168714E-2</v>
      </c>
    </row>
    <row r="463" spans="1:12" x14ac:dyDescent="0.2">
      <c r="A463" s="59">
        <f t="shared" si="53"/>
        <v>75</v>
      </c>
      <c r="B463" s="57" t="s">
        <v>719</v>
      </c>
      <c r="C463" s="57">
        <v>638.54999999999995</v>
      </c>
      <c r="D463" s="57">
        <v>38.700000000000003</v>
      </c>
      <c r="E463" s="57"/>
      <c r="F463" s="57">
        <f t="shared" si="51"/>
        <v>677.25</v>
      </c>
      <c r="G463" s="56">
        <f t="shared" si="54"/>
        <v>8.7564523212410091E-3</v>
      </c>
      <c r="H463" s="54">
        <f t="shared" si="55"/>
        <v>32.223744542166912</v>
      </c>
      <c r="I463" s="54">
        <f t="shared" si="52"/>
        <v>7.0892237992767209</v>
      </c>
      <c r="J463" s="245">
        <f t="shared" si="56"/>
        <v>16.111872271083456</v>
      </c>
      <c r="K463" s="54">
        <v>2.521944227981749</v>
      </c>
      <c r="L463" s="56">
        <f t="shared" si="57"/>
        <v>8.5561882378012322E-2</v>
      </c>
    </row>
    <row r="464" spans="1:12" x14ac:dyDescent="0.2">
      <c r="A464" s="59">
        <f t="shared" si="53"/>
        <v>76</v>
      </c>
      <c r="B464" s="57" t="s">
        <v>720</v>
      </c>
      <c r="C464" s="57">
        <v>844.8</v>
      </c>
      <c r="D464" s="57">
        <v>33</v>
      </c>
      <c r="E464" s="57"/>
      <c r="F464" s="57">
        <f t="shared" si="51"/>
        <v>877.8</v>
      </c>
      <c r="G464" s="56">
        <f t="shared" si="54"/>
        <v>1.1349448279934083E-2</v>
      </c>
      <c r="H464" s="54">
        <f t="shared" si="55"/>
        <v>41.765969670157425</v>
      </c>
      <c r="I464" s="54">
        <f t="shared" si="52"/>
        <v>9.1885133274346327</v>
      </c>
      <c r="J464" s="245">
        <f t="shared" si="56"/>
        <v>20.882984835078712</v>
      </c>
      <c r="K464" s="54">
        <v>3.3365256969681019</v>
      </c>
      <c r="L464" s="56">
        <f t="shared" si="57"/>
        <v>8.5639090373250015E-2</v>
      </c>
    </row>
    <row r="465" spans="1:12" x14ac:dyDescent="0.2">
      <c r="A465" s="59">
        <f t="shared" si="53"/>
        <v>77</v>
      </c>
      <c r="B465" s="57" t="s">
        <v>721</v>
      </c>
      <c r="C465" s="57">
        <v>623.70000000000005</v>
      </c>
      <c r="D465" s="57">
        <v>33.200000000000003</v>
      </c>
      <c r="E465" s="57"/>
      <c r="F465" s="57">
        <f t="shared" si="51"/>
        <v>656.90000000000009</v>
      </c>
      <c r="G465" s="56">
        <f t="shared" si="54"/>
        <v>8.4933385453277513E-3</v>
      </c>
      <c r="H465" s="54">
        <f t="shared" si="55"/>
        <v>31.255485846806124</v>
      </c>
      <c r="I465" s="54">
        <f t="shared" si="52"/>
        <v>6.8762068862973473</v>
      </c>
      <c r="J465" s="245">
        <f t="shared" si="56"/>
        <v>15.627742923403062</v>
      </c>
      <c r="K465" s="54">
        <v>2.4632943622147319</v>
      </c>
      <c r="L465" s="56">
        <f t="shared" si="57"/>
        <v>8.5587958621892612E-2</v>
      </c>
    </row>
    <row r="466" spans="1:12" x14ac:dyDescent="0.2">
      <c r="A466" s="59">
        <f t="shared" si="53"/>
        <v>78</v>
      </c>
      <c r="B466" s="57" t="s">
        <v>722</v>
      </c>
      <c r="C466" s="57">
        <v>572.4</v>
      </c>
      <c r="D466" s="57"/>
      <c r="E466" s="57"/>
      <c r="F466" s="57">
        <f t="shared" si="51"/>
        <v>572.4</v>
      </c>
      <c r="G466" s="56">
        <f t="shared" si="54"/>
        <v>7.4008022276535312E-3</v>
      </c>
      <c r="H466" s="54">
        <f t="shared" si="55"/>
        <v>27.234952197764994</v>
      </c>
      <c r="I466" s="54">
        <f t="shared" si="52"/>
        <v>5.9916894835082983</v>
      </c>
      <c r="J466" s="245">
        <f t="shared" si="56"/>
        <v>13.617476098882497</v>
      </c>
      <c r="K466" s="54">
        <v>2.2606857350195804</v>
      </c>
      <c r="L466" s="56">
        <f t="shared" si="57"/>
        <v>8.5787567287168714E-2</v>
      </c>
    </row>
    <row r="467" spans="1:12" x14ac:dyDescent="0.2">
      <c r="A467" s="59">
        <f t="shared" si="53"/>
        <v>79</v>
      </c>
      <c r="B467" s="57" t="s">
        <v>723</v>
      </c>
      <c r="C467" s="57">
        <v>678.9</v>
      </c>
      <c r="D467" s="57"/>
      <c r="E467" s="57"/>
      <c r="F467" s="57">
        <f t="shared" si="51"/>
        <v>678.9</v>
      </c>
      <c r="G467" s="56">
        <f t="shared" si="54"/>
        <v>8.7777858706393815E-3</v>
      </c>
      <c r="H467" s="54">
        <f t="shared" si="55"/>
        <v>32.302252003952923</v>
      </c>
      <c r="I467" s="54">
        <f t="shared" si="52"/>
        <v>7.1064954408696428</v>
      </c>
      <c r="J467" s="245">
        <f t="shared" si="56"/>
        <v>16.151126001976461</v>
      </c>
      <c r="K467" s="54">
        <v>2.6813059844598066</v>
      </c>
      <c r="L467" s="56">
        <f t="shared" si="57"/>
        <v>8.5787567287168714E-2</v>
      </c>
    </row>
    <row r="468" spans="1:12" x14ac:dyDescent="0.2">
      <c r="A468" s="59">
        <f t="shared" si="53"/>
        <v>80</v>
      </c>
      <c r="B468" s="57" t="s">
        <v>724</v>
      </c>
      <c r="C468" s="57">
        <v>785.9</v>
      </c>
      <c r="D468" s="57"/>
      <c r="E468" s="57"/>
      <c r="F468" s="57">
        <f t="shared" si="51"/>
        <v>785.9</v>
      </c>
      <c r="G468" s="56">
        <f t="shared" si="54"/>
        <v>1.0161234225564133E-2</v>
      </c>
      <c r="H468" s="54">
        <f t="shared" si="55"/>
        <v>37.393341950076014</v>
      </c>
      <c r="I468" s="54">
        <f t="shared" si="52"/>
        <v>8.226535229016724</v>
      </c>
      <c r="J468" s="245">
        <f t="shared" si="56"/>
        <v>18.696670975038007</v>
      </c>
      <c r="K468" s="54">
        <v>3.1039009768551509</v>
      </c>
      <c r="L468" s="56">
        <f t="shared" si="57"/>
        <v>8.5787567287168728E-2</v>
      </c>
    </row>
    <row r="469" spans="1:12" x14ac:dyDescent="0.2">
      <c r="A469" s="59">
        <f t="shared" si="53"/>
        <v>81</v>
      </c>
      <c r="B469" s="57" t="s">
        <v>725</v>
      </c>
      <c r="C469" s="57">
        <v>557.20000000000005</v>
      </c>
      <c r="D469" s="57"/>
      <c r="E469" s="57"/>
      <c r="F469" s="57">
        <f t="shared" si="51"/>
        <v>557.20000000000005</v>
      </c>
      <c r="G469" s="56">
        <f t="shared" si="54"/>
        <v>7.20427498471095E-3</v>
      </c>
      <c r="H469" s="54">
        <f t="shared" si="55"/>
        <v>26.511731943736297</v>
      </c>
      <c r="I469" s="54">
        <f t="shared" si="52"/>
        <v>5.8325810276219858</v>
      </c>
      <c r="J469" s="245">
        <f t="shared" si="56"/>
        <v>13.255865971868149</v>
      </c>
      <c r="K469" s="54">
        <v>2.2006535491839805</v>
      </c>
      <c r="L469" s="56">
        <f t="shared" si="57"/>
        <v>8.5787567287168714E-2</v>
      </c>
    </row>
    <row r="470" spans="1:12" x14ac:dyDescent="0.2">
      <c r="A470" s="59">
        <f t="shared" si="53"/>
        <v>82</v>
      </c>
      <c r="B470" s="57" t="s">
        <v>726</v>
      </c>
      <c r="C470" s="57">
        <v>780.8</v>
      </c>
      <c r="D470" s="57">
        <v>45.6</v>
      </c>
      <c r="E470" s="57"/>
      <c r="F470" s="57">
        <f t="shared" si="51"/>
        <v>826.4</v>
      </c>
      <c r="G470" s="56">
        <f t="shared" si="54"/>
        <v>1.0684875892615091E-2</v>
      </c>
      <c r="H470" s="54">
        <f t="shared" si="55"/>
        <v>39.320343284823537</v>
      </c>
      <c r="I470" s="54">
        <f t="shared" si="52"/>
        <v>8.6504755226611785</v>
      </c>
      <c r="J470" s="245">
        <f t="shared" si="56"/>
        <v>19.660171642411768</v>
      </c>
      <c r="K470" s="54">
        <v>3.0837585987129423</v>
      </c>
      <c r="L470" s="56">
        <f t="shared" si="57"/>
        <v>8.5569638248559343E-2</v>
      </c>
    </row>
    <row r="471" spans="1:12" x14ac:dyDescent="0.2">
      <c r="A471" s="59">
        <f t="shared" si="53"/>
        <v>83</v>
      </c>
      <c r="B471" s="57" t="s">
        <v>727</v>
      </c>
      <c r="C471" s="57">
        <v>1009.3</v>
      </c>
      <c r="D471" s="57"/>
      <c r="E471" s="57"/>
      <c r="F471" s="57">
        <f t="shared" si="51"/>
        <v>1009.3</v>
      </c>
      <c r="G471" s="56">
        <f t="shared" si="54"/>
        <v>1.304966751986497E-2</v>
      </c>
      <c r="H471" s="54">
        <f t="shared" si="55"/>
        <v>48.022776473103086</v>
      </c>
      <c r="I471" s="54">
        <f t="shared" si="52"/>
        <v>10.565010824082679</v>
      </c>
      <c r="J471" s="245">
        <f t="shared" si="56"/>
        <v>24.011388236551543</v>
      </c>
      <c r="K471" s="54">
        <v>3.9862161292020657</v>
      </c>
      <c r="L471" s="56">
        <f t="shared" si="57"/>
        <v>8.5787567287168701E-2</v>
      </c>
    </row>
    <row r="472" spans="1:12" x14ac:dyDescent="0.2">
      <c r="A472" s="59">
        <f t="shared" si="53"/>
        <v>84</v>
      </c>
      <c r="B472" s="57" t="s">
        <v>728</v>
      </c>
      <c r="C472" s="57">
        <v>602.29999999999995</v>
      </c>
      <c r="D472" s="57"/>
      <c r="E472" s="57"/>
      <c r="F472" s="57">
        <f t="shared" si="51"/>
        <v>602.29999999999995</v>
      </c>
      <c r="G472" s="56">
        <f t="shared" si="54"/>
        <v>7.787392001599793E-3</v>
      </c>
      <c r="H472" s="54">
        <f t="shared" si="55"/>
        <v>28.657602565887238</v>
      </c>
      <c r="I472" s="54">
        <f t="shared" si="52"/>
        <v>6.3046725644951929</v>
      </c>
      <c r="J472" s="245">
        <f t="shared" si="56"/>
        <v>14.328801282943619</v>
      </c>
      <c r="K472" s="54">
        <v>2.3787753637356626</v>
      </c>
      <c r="L472" s="56">
        <f t="shared" si="57"/>
        <v>8.5787567287168714E-2</v>
      </c>
    </row>
    <row r="473" spans="1:12" x14ac:dyDescent="0.2">
      <c r="A473" s="59">
        <f t="shared" si="53"/>
        <v>85</v>
      </c>
      <c r="B473" s="57" t="s">
        <v>729</v>
      </c>
      <c r="C473" s="57">
        <v>655.4</v>
      </c>
      <c r="D473" s="57">
        <v>60.8</v>
      </c>
      <c r="E473" s="57"/>
      <c r="F473" s="57">
        <f t="shared" si="51"/>
        <v>716.19999999999993</v>
      </c>
      <c r="G473" s="56">
        <f t="shared" si="54"/>
        <v>9.2600533812813735E-3</v>
      </c>
      <c r="H473" s="54">
        <f t="shared" si="55"/>
        <v>34.076996443115455</v>
      </c>
      <c r="I473" s="54">
        <f t="shared" si="52"/>
        <v>7.4969392174853997</v>
      </c>
      <c r="J473" s="245">
        <f t="shared" si="56"/>
        <v>17.038498221557727</v>
      </c>
      <c r="K473" s="54">
        <v>2.58849306556924</v>
      </c>
      <c r="L473" s="56">
        <f t="shared" si="57"/>
        <v>8.5452285601407191E-2</v>
      </c>
    </row>
    <row r="474" spans="1:12" x14ac:dyDescent="0.2">
      <c r="A474" s="59">
        <f t="shared" si="53"/>
        <v>86</v>
      </c>
      <c r="B474" s="57" t="s">
        <v>730</v>
      </c>
      <c r="C474" s="57">
        <v>707.3</v>
      </c>
      <c r="D474" s="57"/>
      <c r="E474" s="57"/>
      <c r="F474" s="57">
        <f t="shared" si="51"/>
        <v>707.3</v>
      </c>
      <c r="G474" s="56">
        <f t="shared" si="54"/>
        <v>9.1449815087689418E-3</v>
      </c>
      <c r="H474" s="54">
        <f t="shared" si="55"/>
        <v>33.653531952269709</v>
      </c>
      <c r="I474" s="54">
        <f t="shared" si="52"/>
        <v>7.4037770294993361</v>
      </c>
      <c r="J474" s="245">
        <f t="shared" si="56"/>
        <v>16.826765976134855</v>
      </c>
      <c r="K474" s="54">
        <v>2.7934713843105334</v>
      </c>
      <c r="L474" s="56">
        <f t="shared" si="57"/>
        <v>8.5787567287168728E-2</v>
      </c>
    </row>
    <row r="475" spans="1:12" x14ac:dyDescent="0.2">
      <c r="A475" s="59">
        <f t="shared" si="53"/>
        <v>87</v>
      </c>
      <c r="B475" s="57" t="s">
        <v>731</v>
      </c>
      <c r="C475" s="57">
        <v>789.4</v>
      </c>
      <c r="D475" s="57"/>
      <c r="E475" s="57"/>
      <c r="F475" s="57">
        <f t="shared" si="51"/>
        <v>789.4</v>
      </c>
      <c r="G475" s="56">
        <f t="shared" si="54"/>
        <v>1.0206487209136439E-2</v>
      </c>
      <c r="H475" s="54">
        <f t="shared" si="55"/>
        <v>37.559872929622095</v>
      </c>
      <c r="I475" s="54">
        <f t="shared" si="52"/>
        <v>8.2631720445168604</v>
      </c>
      <c r="J475" s="245">
        <f t="shared" si="56"/>
        <v>18.779936464811048</v>
      </c>
      <c r="K475" s="54">
        <v>3.1177241775409796</v>
      </c>
      <c r="L475" s="56">
        <f t="shared" si="57"/>
        <v>8.5787567287168701E-2</v>
      </c>
    </row>
    <row r="476" spans="1:12" x14ac:dyDescent="0.2">
      <c r="A476" s="59">
        <f t="shared" si="53"/>
        <v>88</v>
      </c>
      <c r="B476" s="57" t="s">
        <v>732</v>
      </c>
      <c r="C476" s="57">
        <v>714.2</v>
      </c>
      <c r="D476" s="57"/>
      <c r="E476" s="57"/>
      <c r="F476" s="57">
        <f t="shared" si="51"/>
        <v>714.2</v>
      </c>
      <c r="G476" s="56">
        <f t="shared" si="54"/>
        <v>9.2341945335257733E-3</v>
      </c>
      <c r="H476" s="54">
        <f t="shared" si="55"/>
        <v>33.981835883374849</v>
      </c>
      <c r="I476" s="54">
        <f t="shared" si="52"/>
        <v>7.4760038943424671</v>
      </c>
      <c r="J476" s="245">
        <f t="shared" si="56"/>
        <v>16.990917941687425</v>
      </c>
      <c r="K476" s="54">
        <v>2.8207228370911679</v>
      </c>
      <c r="L476" s="56">
        <f t="shared" si="57"/>
        <v>8.5787567287168728E-2</v>
      </c>
    </row>
    <row r="477" spans="1:12" x14ac:dyDescent="0.2">
      <c r="A477" s="59">
        <f t="shared" si="53"/>
        <v>89</v>
      </c>
      <c r="B477" s="57" t="s">
        <v>733</v>
      </c>
      <c r="C477" s="57">
        <v>713.1</v>
      </c>
      <c r="D477" s="57"/>
      <c r="E477" s="57"/>
      <c r="F477" s="57">
        <f t="shared" si="51"/>
        <v>713.1</v>
      </c>
      <c r="G477" s="56">
        <f t="shared" si="54"/>
        <v>9.2199721672601917E-3</v>
      </c>
      <c r="H477" s="54">
        <f t="shared" si="55"/>
        <v>33.929497575517509</v>
      </c>
      <c r="I477" s="54">
        <f t="shared" si="52"/>
        <v>7.4644894666138519</v>
      </c>
      <c r="J477" s="245">
        <f t="shared" si="56"/>
        <v>16.964748787758754</v>
      </c>
      <c r="K477" s="54">
        <v>2.8163784025899075</v>
      </c>
      <c r="L477" s="56">
        <f t="shared" si="57"/>
        <v>8.5787567287168714E-2</v>
      </c>
    </row>
    <row r="478" spans="1:12" x14ac:dyDescent="0.2">
      <c r="A478" s="59">
        <f t="shared" si="53"/>
        <v>90</v>
      </c>
      <c r="B478" s="57" t="s">
        <v>734</v>
      </c>
      <c r="C478" s="57">
        <v>771.4</v>
      </c>
      <c r="D478" s="57">
        <v>100</v>
      </c>
      <c r="E478" s="57"/>
      <c r="F478" s="57">
        <f t="shared" si="51"/>
        <v>871.4</v>
      </c>
      <c r="G478" s="56">
        <f t="shared" si="54"/>
        <v>1.1266699967116154E-2</v>
      </c>
      <c r="H478" s="54">
        <f t="shared" si="55"/>
        <v>41.461455878987451</v>
      </c>
      <c r="I478" s="54">
        <f t="shared" si="52"/>
        <v>9.1215202933772392</v>
      </c>
      <c r="J478" s="245">
        <f t="shared" si="56"/>
        <v>20.730727939493725</v>
      </c>
      <c r="K478" s="54">
        <v>3.0466334311567165</v>
      </c>
      <c r="L478" s="56">
        <f t="shared" si="57"/>
        <v>8.5334332732402041E-2</v>
      </c>
    </row>
    <row r="479" spans="1:12" x14ac:dyDescent="0.2">
      <c r="A479" s="59">
        <f t="shared" si="53"/>
        <v>91</v>
      </c>
      <c r="B479" s="57" t="s">
        <v>735</v>
      </c>
      <c r="C479" s="57">
        <v>1203.7</v>
      </c>
      <c r="D479" s="57">
        <v>132</v>
      </c>
      <c r="E479" s="57"/>
      <c r="F479" s="57">
        <f t="shared" si="51"/>
        <v>1335.7</v>
      </c>
      <c r="G479" s="56">
        <f t="shared" si="54"/>
        <v>1.7269831473579352E-2</v>
      </c>
      <c r="H479" s="54">
        <f t="shared" si="55"/>
        <v>63.552979822772016</v>
      </c>
      <c r="I479" s="54">
        <f t="shared" si="52"/>
        <v>13.981655561009843</v>
      </c>
      <c r="J479" s="245">
        <f t="shared" si="56"/>
        <v>31.776489911386008</v>
      </c>
      <c r="K479" s="54">
        <v>4.7539961901521126</v>
      </c>
      <c r="L479" s="56">
        <f t="shared" si="57"/>
        <v>8.5397260975758005E-2</v>
      </c>
    </row>
    <row r="480" spans="1:12" x14ac:dyDescent="0.2">
      <c r="A480" s="59">
        <f t="shared" si="53"/>
        <v>92</v>
      </c>
      <c r="B480" s="57" t="s">
        <v>736</v>
      </c>
      <c r="C480" s="57">
        <v>500.7</v>
      </c>
      <c r="D480" s="57"/>
      <c r="E480" s="57">
        <v>56.7</v>
      </c>
      <c r="F480" s="57">
        <f t="shared" si="51"/>
        <v>557.4</v>
      </c>
      <c r="G480" s="56">
        <f t="shared" si="54"/>
        <v>7.2068608694865095E-3</v>
      </c>
      <c r="H480" s="54">
        <f t="shared" si="55"/>
        <v>26.521247999710354</v>
      </c>
      <c r="I480" s="54">
        <f t="shared" si="52"/>
        <v>5.8346745599362784</v>
      </c>
      <c r="J480" s="245">
        <f t="shared" si="56"/>
        <v>13.260623999855177</v>
      </c>
      <c r="K480" s="54">
        <v>1.9775075952555976</v>
      </c>
      <c r="L480" s="56">
        <f t="shared" si="57"/>
        <v>8.5385816567559031E-2</v>
      </c>
    </row>
    <row r="481" spans="1:12" x14ac:dyDescent="0.2">
      <c r="A481" s="59">
        <f t="shared" si="53"/>
        <v>93</v>
      </c>
      <c r="B481" s="57" t="s">
        <v>737</v>
      </c>
      <c r="C481" s="57">
        <v>476.1</v>
      </c>
      <c r="D481" s="57"/>
      <c r="E481" s="57"/>
      <c r="F481" s="57">
        <f t="shared" si="51"/>
        <v>476.1</v>
      </c>
      <c r="G481" s="56">
        <f t="shared" si="54"/>
        <v>6.1556987082212553E-3</v>
      </c>
      <c r="H481" s="54">
        <f t="shared" si="55"/>
        <v>22.652971246254218</v>
      </c>
      <c r="I481" s="54">
        <f t="shared" si="52"/>
        <v>4.9836536741759279</v>
      </c>
      <c r="J481" s="245">
        <f t="shared" si="56"/>
        <v>11.326485623127109</v>
      </c>
      <c r="K481" s="54">
        <v>1.880350241863771</v>
      </c>
      <c r="L481" s="56">
        <f t="shared" si="57"/>
        <v>8.5787567287168701E-2</v>
      </c>
    </row>
    <row r="482" spans="1:12" x14ac:dyDescent="0.2">
      <c r="A482" s="59">
        <f t="shared" si="53"/>
        <v>94</v>
      </c>
      <c r="B482" s="31" t="s">
        <v>738</v>
      </c>
      <c r="C482" s="29">
        <v>364.5</v>
      </c>
      <c r="D482" s="29"/>
      <c r="E482" s="29">
        <v>21</v>
      </c>
      <c r="F482" s="57">
        <f t="shared" si="51"/>
        <v>385.5</v>
      </c>
      <c r="G482" s="56">
        <f t="shared" si="54"/>
        <v>4.9842929048924461E-3</v>
      </c>
      <c r="H482" s="54">
        <f t="shared" si="55"/>
        <v>18.342197890004201</v>
      </c>
      <c r="I482" s="54">
        <f t="shared" si="52"/>
        <v>4.0352835358009242</v>
      </c>
      <c r="J482" s="245">
        <f t="shared" si="56"/>
        <v>9.1710989450021003</v>
      </c>
      <c r="K482" s="54">
        <v>1.4395876142813366</v>
      </c>
      <c r="L482" s="56">
        <f t="shared" si="57"/>
        <v>8.557242019478227E-2</v>
      </c>
    </row>
    <row r="483" spans="1:12" x14ac:dyDescent="0.2">
      <c r="A483" s="59">
        <f t="shared" si="53"/>
        <v>95</v>
      </c>
      <c r="B483" s="57" t="s">
        <v>739</v>
      </c>
      <c r="C483" s="57">
        <v>1235.0999999999999</v>
      </c>
      <c r="D483" s="57">
        <v>129.69999999999999</v>
      </c>
      <c r="E483" s="57"/>
      <c r="F483" s="57">
        <f t="shared" si="51"/>
        <v>1364.8</v>
      </c>
      <c r="G483" s="56">
        <f t="shared" si="54"/>
        <v>1.7646077708423375E-2</v>
      </c>
      <c r="H483" s="54">
        <f t="shared" si="55"/>
        <v>64.937565966998022</v>
      </c>
      <c r="I483" s="54">
        <f t="shared" si="52"/>
        <v>14.286264512739566</v>
      </c>
      <c r="J483" s="245">
        <f t="shared" si="56"/>
        <v>32.468782983499011</v>
      </c>
      <c r="K483" s="54">
        <v>4.8780100477335502</v>
      </c>
      <c r="L483" s="56">
        <f t="shared" si="57"/>
        <v>8.5412238797604165E-2</v>
      </c>
    </row>
    <row r="484" spans="1:12" x14ac:dyDescent="0.2">
      <c r="A484" s="59">
        <f t="shared" si="53"/>
        <v>96</v>
      </c>
      <c r="B484" s="57" t="s">
        <v>740</v>
      </c>
      <c r="C484" s="57">
        <v>283</v>
      </c>
      <c r="D484" s="57">
        <v>27.9</v>
      </c>
      <c r="E484" s="57"/>
      <c r="F484" s="57">
        <f t="shared" si="51"/>
        <v>310.89999999999998</v>
      </c>
      <c r="G484" s="56">
        <f t="shared" si="54"/>
        <v>4.0197578836084604E-3</v>
      </c>
      <c r="H484" s="54">
        <f t="shared" si="55"/>
        <v>14.792709011679134</v>
      </c>
      <c r="I484" s="54">
        <f t="shared" si="52"/>
        <v>3.2543959825694095</v>
      </c>
      <c r="J484" s="245">
        <f t="shared" si="56"/>
        <v>7.3963545058395672</v>
      </c>
      <c r="K484" s="54">
        <v>1.1177045125970322</v>
      </c>
      <c r="L484" s="56">
        <f t="shared" si="57"/>
        <v>8.5433142530347853E-2</v>
      </c>
    </row>
    <row r="485" spans="1:12" x14ac:dyDescent="0.2">
      <c r="A485" s="59">
        <f t="shared" si="53"/>
        <v>97</v>
      </c>
      <c r="B485" s="57" t="s">
        <v>741</v>
      </c>
      <c r="C485" s="57">
        <v>882.8</v>
      </c>
      <c r="D485" s="57"/>
      <c r="E485" s="57"/>
      <c r="F485" s="57">
        <f t="shared" si="51"/>
        <v>882.8</v>
      </c>
      <c r="G485" s="56">
        <f t="shared" si="54"/>
        <v>1.1414095399323091E-2</v>
      </c>
      <c r="H485" s="54">
        <f t="shared" si="55"/>
        <v>42.003871069508975</v>
      </c>
      <c r="I485" s="54">
        <f t="shared" si="52"/>
        <v>9.2408516352919747</v>
      </c>
      <c r="J485" s="245">
        <f t="shared" si="56"/>
        <v>21.001935534754487</v>
      </c>
      <c r="K485" s="54">
        <v>3.4866061615571025</v>
      </c>
      <c r="L485" s="56">
        <f t="shared" si="57"/>
        <v>8.5787567287168728E-2</v>
      </c>
    </row>
    <row r="486" spans="1:12" x14ac:dyDescent="0.2">
      <c r="A486" s="59">
        <f t="shared" si="53"/>
        <v>98</v>
      </c>
      <c r="B486" s="80" t="s">
        <v>574</v>
      </c>
      <c r="C486" s="57">
        <v>222</v>
      </c>
      <c r="D486" s="57"/>
      <c r="E486" s="57"/>
      <c r="F486" s="57">
        <f t="shared" si="51"/>
        <v>222</v>
      </c>
      <c r="G486" s="56">
        <f t="shared" si="54"/>
        <v>2.8703321008719147E-3</v>
      </c>
      <c r="H486" s="54">
        <f t="shared" si="55"/>
        <v>10.562822131208646</v>
      </c>
      <c r="I486" s="54">
        <f t="shared" si="52"/>
        <v>2.3238208688659023</v>
      </c>
      <c r="J486" s="245">
        <f t="shared" si="56"/>
        <v>5.2814110656043232</v>
      </c>
      <c r="K486" s="54">
        <v>0.87678587207258363</v>
      </c>
      <c r="L486" s="56">
        <f t="shared" si="57"/>
        <v>8.5787567287168728E-2</v>
      </c>
    </row>
    <row r="487" spans="1:12" x14ac:dyDescent="0.2">
      <c r="A487" s="59">
        <f t="shared" si="53"/>
        <v>99</v>
      </c>
      <c r="B487" s="57" t="s">
        <v>742</v>
      </c>
      <c r="C487" s="57">
        <v>772.9</v>
      </c>
      <c r="D487" s="57"/>
      <c r="E487" s="57"/>
      <c r="F487" s="57">
        <f t="shared" si="51"/>
        <v>772.9</v>
      </c>
      <c r="G487" s="56">
        <f t="shared" si="54"/>
        <v>9.9931517151527153E-3</v>
      </c>
      <c r="H487" s="54">
        <f t="shared" si="55"/>
        <v>36.774798311761991</v>
      </c>
      <c r="I487" s="54">
        <f t="shared" si="52"/>
        <v>8.0904556285876374</v>
      </c>
      <c r="J487" s="245">
        <f t="shared" si="56"/>
        <v>18.387399155880995</v>
      </c>
      <c r="K487" s="54">
        <v>3.0525576600220719</v>
      </c>
      <c r="L487" s="56">
        <f t="shared" si="57"/>
        <v>8.5787567287168728E-2</v>
      </c>
    </row>
    <row r="488" spans="1:12" x14ac:dyDescent="0.2">
      <c r="A488" s="59">
        <f t="shared" si="53"/>
        <v>100</v>
      </c>
      <c r="B488" s="57" t="s">
        <v>743</v>
      </c>
      <c r="C488" s="57">
        <v>669.9</v>
      </c>
      <c r="D488" s="57"/>
      <c r="E488" s="57"/>
      <c r="F488" s="57">
        <f t="shared" si="51"/>
        <v>669.9</v>
      </c>
      <c r="G488" s="56">
        <f t="shared" si="54"/>
        <v>8.6614210557391692E-3</v>
      </c>
      <c r="H488" s="54">
        <f t="shared" si="55"/>
        <v>31.874029485120143</v>
      </c>
      <c r="I488" s="54">
        <f t="shared" si="52"/>
        <v>7.0122864867264312</v>
      </c>
      <c r="J488" s="245">
        <f t="shared" si="56"/>
        <v>15.937014742560072</v>
      </c>
      <c r="K488" s="54">
        <v>2.6457606112676748</v>
      </c>
      <c r="L488" s="56">
        <f t="shared" si="57"/>
        <v>8.5787567287168714E-2</v>
      </c>
    </row>
    <row r="489" spans="1:12" x14ac:dyDescent="0.2">
      <c r="A489" s="59">
        <f t="shared" si="53"/>
        <v>101</v>
      </c>
      <c r="B489" s="57" t="s">
        <v>744</v>
      </c>
      <c r="C489" s="57">
        <v>872.5</v>
      </c>
      <c r="D489" s="57"/>
      <c r="E489" s="57"/>
      <c r="F489" s="57">
        <f t="shared" si="51"/>
        <v>872.5</v>
      </c>
      <c r="G489" s="56">
        <f t="shared" si="54"/>
        <v>1.1280922333381736E-2</v>
      </c>
      <c r="H489" s="54">
        <f t="shared" si="55"/>
        <v>41.513794186844791</v>
      </c>
      <c r="I489" s="54">
        <f t="shared" si="52"/>
        <v>9.1330347211058545</v>
      </c>
      <c r="J489" s="245">
        <f t="shared" si="56"/>
        <v>20.756897093422396</v>
      </c>
      <c r="K489" s="54">
        <v>3.4459264566816636</v>
      </c>
      <c r="L489" s="56">
        <f t="shared" si="57"/>
        <v>8.5787567287168714E-2</v>
      </c>
    </row>
    <row r="490" spans="1:12" x14ac:dyDescent="0.2">
      <c r="A490" s="59">
        <f t="shared" si="53"/>
        <v>102</v>
      </c>
      <c r="B490" s="57" t="s">
        <v>745</v>
      </c>
      <c r="C490" s="57">
        <v>416.2</v>
      </c>
      <c r="D490" s="57">
        <v>126.1</v>
      </c>
      <c r="E490" s="57"/>
      <c r="F490" s="57">
        <f t="shared" si="51"/>
        <v>542.29999999999995</v>
      </c>
      <c r="G490" s="56">
        <f t="shared" si="54"/>
        <v>7.0116265689317081E-3</v>
      </c>
      <c r="H490" s="54">
        <f t="shared" si="55"/>
        <v>25.802785773668685</v>
      </c>
      <c r="I490" s="54">
        <f t="shared" si="52"/>
        <v>5.6766128702071104</v>
      </c>
      <c r="J490" s="245">
        <f t="shared" si="56"/>
        <v>12.901392886834342</v>
      </c>
      <c r="K490" s="54">
        <v>1.6437760358405826</v>
      </c>
      <c r="L490" s="56">
        <f t="shared" si="57"/>
        <v>8.4869200749678644E-2</v>
      </c>
    </row>
    <row r="491" spans="1:12" x14ac:dyDescent="0.2">
      <c r="A491" s="59">
        <f t="shared" si="53"/>
        <v>103</v>
      </c>
      <c r="B491" s="91" t="s">
        <v>1418</v>
      </c>
      <c r="C491" s="33">
        <v>735.4</v>
      </c>
      <c r="D491" s="33"/>
      <c r="E491" s="33"/>
      <c r="F491" s="57">
        <f t="shared" si="51"/>
        <v>735.4</v>
      </c>
      <c r="G491" s="56">
        <f t="shared" si="54"/>
        <v>9.5082983197351621E-3</v>
      </c>
      <c r="H491" s="54">
        <f t="shared" si="55"/>
        <v>34.990537816625398</v>
      </c>
      <c r="I491" s="54">
        <f t="shared" si="52"/>
        <v>7.697918319657588</v>
      </c>
      <c r="J491" s="245">
        <f t="shared" si="56"/>
        <v>17.495268908312699</v>
      </c>
      <c r="K491" s="54">
        <v>2.9044519383881888</v>
      </c>
      <c r="L491" s="56">
        <f t="shared" si="57"/>
        <v>8.5787567287168728E-2</v>
      </c>
    </row>
    <row r="492" spans="1:12" x14ac:dyDescent="0.2">
      <c r="A492" s="59">
        <f t="shared" si="53"/>
        <v>104</v>
      </c>
      <c r="B492" s="57" t="s">
        <v>746</v>
      </c>
      <c r="C492" s="57">
        <v>767.4</v>
      </c>
      <c r="D492" s="57">
        <v>16.7</v>
      </c>
      <c r="E492" s="57"/>
      <c r="F492" s="57">
        <f t="shared" si="51"/>
        <v>784.1</v>
      </c>
      <c r="G492" s="56">
        <f t="shared" si="54"/>
        <v>1.0137961262584091E-2</v>
      </c>
      <c r="H492" s="54">
        <f t="shared" si="55"/>
        <v>37.307697446309454</v>
      </c>
      <c r="I492" s="54">
        <f t="shared" si="52"/>
        <v>8.2076934381880804</v>
      </c>
      <c r="J492" s="245">
        <f t="shared" si="56"/>
        <v>18.653848723154727</v>
      </c>
      <c r="K492" s="54">
        <v>3.0308354875157688</v>
      </c>
      <c r="L492" s="56">
        <f t="shared" si="57"/>
        <v>8.5703449936446921E-2</v>
      </c>
    </row>
    <row r="493" spans="1:12" x14ac:dyDescent="0.2">
      <c r="A493" s="59">
        <f t="shared" si="53"/>
        <v>105</v>
      </c>
      <c r="B493" s="57" t="s">
        <v>747</v>
      </c>
      <c r="C493" s="57">
        <v>495.5</v>
      </c>
      <c r="D493" s="57"/>
      <c r="E493" s="57"/>
      <c r="F493" s="57">
        <f t="shared" si="51"/>
        <v>495.5</v>
      </c>
      <c r="G493" s="56">
        <f t="shared" si="54"/>
        <v>6.4065295314506025E-3</v>
      </c>
      <c r="H493" s="54">
        <f t="shared" si="55"/>
        <v>23.576028675738218</v>
      </c>
      <c r="I493" s="54">
        <f t="shared" si="52"/>
        <v>5.1867263086624078</v>
      </c>
      <c r="J493" s="245">
        <f t="shared" si="56"/>
        <v>11.788014337869109</v>
      </c>
      <c r="K493" s="54">
        <v>1.9569702685223658</v>
      </c>
      <c r="L493" s="56">
        <f t="shared" si="57"/>
        <v>8.5787567287168728E-2</v>
      </c>
    </row>
    <row r="494" spans="1:12" x14ac:dyDescent="0.2">
      <c r="A494" s="59">
        <f t="shared" si="53"/>
        <v>106</v>
      </c>
      <c r="B494" s="57" t="s">
        <v>748</v>
      </c>
      <c r="C494" s="57">
        <v>534.20000000000005</v>
      </c>
      <c r="D494" s="57">
        <v>22.3</v>
      </c>
      <c r="E494" s="57"/>
      <c r="F494" s="57">
        <f t="shared" si="51"/>
        <v>556.5</v>
      </c>
      <c r="G494" s="56">
        <f t="shared" si="54"/>
        <v>7.1952243879964883E-3</v>
      </c>
      <c r="H494" s="54">
        <f t="shared" si="55"/>
        <v>26.478425747827078</v>
      </c>
      <c r="I494" s="54">
        <f t="shared" si="52"/>
        <v>5.8252536645219575</v>
      </c>
      <c r="J494" s="245">
        <f t="shared" si="56"/>
        <v>13.239212873913539</v>
      </c>
      <c r="K494" s="54">
        <v>2.1098153732485323</v>
      </c>
      <c r="L494" s="56">
        <f t="shared" si="57"/>
        <v>8.5629303970370357E-2</v>
      </c>
    </row>
    <row r="495" spans="1:12" x14ac:dyDescent="0.2">
      <c r="A495" s="59">
        <f t="shared" si="53"/>
        <v>107</v>
      </c>
      <c r="B495" s="57" t="s">
        <v>749</v>
      </c>
      <c r="C495" s="57">
        <v>758</v>
      </c>
      <c r="D495" s="57"/>
      <c r="E495" s="57"/>
      <c r="F495" s="57">
        <f t="shared" si="51"/>
        <v>758</v>
      </c>
      <c r="G495" s="56">
        <f t="shared" si="54"/>
        <v>9.8005032993734743E-3</v>
      </c>
      <c r="H495" s="54">
        <f t="shared" si="55"/>
        <v>36.065852141694386</v>
      </c>
      <c r="I495" s="54">
        <f t="shared" si="52"/>
        <v>7.9344874711727646</v>
      </c>
      <c r="J495" s="245">
        <f t="shared" si="56"/>
        <v>18.032926070847193</v>
      </c>
      <c r="K495" s="54">
        <v>2.9937103199595421</v>
      </c>
      <c r="L495" s="56">
        <f t="shared" si="57"/>
        <v>8.5787567287168728E-2</v>
      </c>
    </row>
    <row r="496" spans="1:12" x14ac:dyDescent="0.2">
      <c r="A496" s="59">
        <f t="shared" si="53"/>
        <v>108</v>
      </c>
      <c r="B496" s="57" t="s">
        <v>750</v>
      </c>
      <c r="C496" s="57">
        <v>463.8</v>
      </c>
      <c r="D496" s="57">
        <v>43.7</v>
      </c>
      <c r="E496" s="57"/>
      <c r="F496" s="57">
        <f t="shared" si="51"/>
        <v>507.5</v>
      </c>
      <c r="G496" s="56">
        <f t="shared" si="54"/>
        <v>6.5616826179842195E-3</v>
      </c>
      <c r="H496" s="54">
        <f t="shared" si="55"/>
        <v>24.146992034181928</v>
      </c>
      <c r="I496" s="54">
        <f t="shared" si="52"/>
        <v>5.3123382475200245</v>
      </c>
      <c r="J496" s="245">
        <f t="shared" si="56"/>
        <v>12.073496017090964</v>
      </c>
      <c r="K496" s="54">
        <v>1.8317715651678574</v>
      </c>
      <c r="L496" s="56">
        <f t="shared" si="57"/>
        <v>8.5447483475784763E-2</v>
      </c>
    </row>
    <row r="497" spans="1:12" x14ac:dyDescent="0.2">
      <c r="A497" s="59">
        <f t="shared" si="53"/>
        <v>109</v>
      </c>
      <c r="B497" s="57" t="s">
        <v>751</v>
      </c>
      <c r="C497" s="57">
        <v>564</v>
      </c>
      <c r="D497" s="57"/>
      <c r="E497" s="57"/>
      <c r="F497" s="57">
        <f t="shared" si="51"/>
        <v>564</v>
      </c>
      <c r="G497" s="56">
        <f t="shared" si="54"/>
        <v>7.2921950670799991E-3</v>
      </c>
      <c r="H497" s="54">
        <f t="shared" si="55"/>
        <v>26.835277846854396</v>
      </c>
      <c r="I497" s="54">
        <f t="shared" si="52"/>
        <v>5.903761126307967</v>
      </c>
      <c r="J497" s="245">
        <f t="shared" si="56"/>
        <v>13.417638923427198</v>
      </c>
      <c r="K497" s="54">
        <v>2.227510053373591</v>
      </c>
      <c r="L497" s="56">
        <f t="shared" si="57"/>
        <v>8.5787567287168714E-2</v>
      </c>
    </row>
    <row r="498" spans="1:12" x14ac:dyDescent="0.2">
      <c r="A498" s="59">
        <f t="shared" si="53"/>
        <v>110</v>
      </c>
      <c r="B498" s="57" t="s">
        <v>752</v>
      </c>
      <c r="C498" s="57">
        <v>832.2</v>
      </c>
      <c r="D498" s="57">
        <v>47.7</v>
      </c>
      <c r="E498" s="57"/>
      <c r="F498" s="57">
        <f t="shared" si="51"/>
        <v>879.90000000000009</v>
      </c>
      <c r="G498" s="56">
        <f t="shared" si="54"/>
        <v>1.1376600070077469E-2</v>
      </c>
      <c r="H498" s="54">
        <f t="shared" si="55"/>
        <v>41.865888257885082</v>
      </c>
      <c r="I498" s="54">
        <f t="shared" si="52"/>
        <v>9.2104954167347177</v>
      </c>
      <c r="J498" s="245">
        <f t="shared" si="56"/>
        <v>20.932944128942541</v>
      </c>
      <c r="K498" s="54">
        <v>3.2867621744991182</v>
      </c>
      <c r="L498" s="56">
        <f t="shared" si="57"/>
        <v>8.5573462868577629E-2</v>
      </c>
    </row>
    <row r="499" spans="1:12" x14ac:dyDescent="0.2">
      <c r="A499" s="59">
        <f t="shared" si="53"/>
        <v>111</v>
      </c>
      <c r="B499" s="57" t="s">
        <v>753</v>
      </c>
      <c r="C499" s="57">
        <v>751.4</v>
      </c>
      <c r="D499" s="57"/>
      <c r="E499" s="57"/>
      <c r="F499" s="57">
        <f t="shared" si="51"/>
        <v>751.4</v>
      </c>
      <c r="G499" s="56">
        <f t="shared" si="54"/>
        <v>9.7151691017799847E-3</v>
      </c>
      <c r="H499" s="54">
        <f t="shared" si="55"/>
        <v>35.751822294550344</v>
      </c>
      <c r="I499" s="54">
        <f t="shared" si="52"/>
        <v>7.865400904801076</v>
      </c>
      <c r="J499" s="245">
        <f t="shared" si="56"/>
        <v>17.875911147275172</v>
      </c>
      <c r="K499" s="54">
        <v>2.967643712951979</v>
      </c>
      <c r="L499" s="56">
        <f t="shared" si="57"/>
        <v>8.5787567287168714E-2</v>
      </c>
    </row>
    <row r="500" spans="1:12" x14ac:dyDescent="0.2">
      <c r="A500" s="59">
        <f t="shared" si="53"/>
        <v>112</v>
      </c>
      <c r="B500" s="57" t="s">
        <v>754</v>
      </c>
      <c r="C500" s="57">
        <v>568.4</v>
      </c>
      <c r="D500" s="57"/>
      <c r="E500" s="57"/>
      <c r="F500" s="57">
        <f t="shared" si="51"/>
        <v>568.4</v>
      </c>
      <c r="G500" s="56">
        <f t="shared" si="54"/>
        <v>7.3490845321423255E-3</v>
      </c>
      <c r="H500" s="54">
        <f t="shared" si="55"/>
        <v>27.044631078283757</v>
      </c>
      <c r="I500" s="54">
        <f t="shared" si="52"/>
        <v>5.949818837222427</v>
      </c>
      <c r="J500" s="245">
        <f t="shared" si="56"/>
        <v>13.522315539141879</v>
      </c>
      <c r="K500" s="54">
        <v>2.2448877913786331</v>
      </c>
      <c r="L500" s="56">
        <f t="shared" si="57"/>
        <v>8.5787567287168701E-2</v>
      </c>
    </row>
    <row r="501" spans="1:12" x14ac:dyDescent="0.2">
      <c r="A501" s="59">
        <f t="shared" si="53"/>
        <v>113</v>
      </c>
      <c r="B501" s="57" t="s">
        <v>755</v>
      </c>
      <c r="C501" s="57">
        <v>678.1</v>
      </c>
      <c r="D501" s="57">
        <v>31.4</v>
      </c>
      <c r="E501" s="57"/>
      <c r="F501" s="57">
        <f t="shared" si="51"/>
        <v>709.5</v>
      </c>
      <c r="G501" s="56">
        <f t="shared" si="54"/>
        <v>9.173426241300105E-3</v>
      </c>
      <c r="H501" s="54">
        <f t="shared" si="55"/>
        <v>33.75820856798439</v>
      </c>
      <c r="I501" s="54">
        <f t="shared" si="52"/>
        <v>7.4268058849565657</v>
      </c>
      <c r="J501" s="245">
        <f t="shared" si="56"/>
        <v>16.879104283992195</v>
      </c>
      <c r="K501" s="54">
        <v>2.6781463957316172</v>
      </c>
      <c r="L501" s="56">
        <f t="shared" si="57"/>
        <v>8.5612776790225192E-2</v>
      </c>
    </row>
    <row r="502" spans="1:12" x14ac:dyDescent="0.2">
      <c r="A502" s="59">
        <f t="shared" si="53"/>
        <v>114</v>
      </c>
      <c r="B502" s="57" t="s">
        <v>756</v>
      </c>
      <c r="C502" s="57">
        <v>726.3</v>
      </c>
      <c r="D502" s="57"/>
      <c r="E502" s="57"/>
      <c r="F502" s="57">
        <f t="shared" si="51"/>
        <v>726.3</v>
      </c>
      <c r="G502" s="56">
        <f t="shared" si="54"/>
        <v>9.3906405624471691E-3</v>
      </c>
      <c r="H502" s="54">
        <f t="shared" si="55"/>
        <v>34.557557269805585</v>
      </c>
      <c r="I502" s="54">
        <f t="shared" si="52"/>
        <v>7.6026625993572283</v>
      </c>
      <c r="J502" s="245">
        <f t="shared" si="56"/>
        <v>17.278778634902793</v>
      </c>
      <c r="K502" s="54">
        <v>2.868511616605034</v>
      </c>
      <c r="L502" s="56">
        <f t="shared" si="57"/>
        <v>8.5787567287168728E-2</v>
      </c>
    </row>
    <row r="503" spans="1:12" x14ac:dyDescent="0.2">
      <c r="A503" s="59">
        <f t="shared" si="53"/>
        <v>115</v>
      </c>
      <c r="B503" s="57" t="s">
        <v>757</v>
      </c>
      <c r="C503" s="57">
        <v>407.5</v>
      </c>
      <c r="D503" s="57"/>
      <c r="E503" s="57"/>
      <c r="F503" s="57">
        <f t="shared" si="51"/>
        <v>407.5</v>
      </c>
      <c r="G503" s="56">
        <f t="shared" si="54"/>
        <v>5.2687402302040772E-3</v>
      </c>
      <c r="H503" s="54">
        <f t="shared" si="55"/>
        <v>19.388964047151003</v>
      </c>
      <c r="I503" s="54">
        <f t="shared" si="52"/>
        <v>4.2655720903732206</v>
      </c>
      <c r="J503" s="245">
        <f t="shared" si="56"/>
        <v>9.6944820235755014</v>
      </c>
      <c r="K503" s="54">
        <v>1.6094155084215218</v>
      </c>
      <c r="L503" s="56">
        <f t="shared" si="57"/>
        <v>8.5787567287168714E-2</v>
      </c>
    </row>
    <row r="504" spans="1:12" x14ac:dyDescent="0.2">
      <c r="A504" s="59">
        <f t="shared" si="53"/>
        <v>116</v>
      </c>
      <c r="B504" s="57" t="s">
        <v>758</v>
      </c>
      <c r="C504" s="57">
        <v>659.3</v>
      </c>
      <c r="D504" s="57"/>
      <c r="E504" s="57"/>
      <c r="F504" s="57">
        <f t="shared" si="51"/>
        <v>659.3</v>
      </c>
      <c r="G504" s="56">
        <f t="shared" si="54"/>
        <v>8.524369162634474E-3</v>
      </c>
      <c r="H504" s="54">
        <f t="shared" si="55"/>
        <v>31.369678518494865</v>
      </c>
      <c r="I504" s="54">
        <f t="shared" si="52"/>
        <v>6.9013292740688703</v>
      </c>
      <c r="J504" s="245">
        <f t="shared" si="56"/>
        <v>15.684839259247433</v>
      </c>
      <c r="K504" s="54">
        <v>2.6038960606191637</v>
      </c>
      <c r="L504" s="56">
        <f t="shared" si="57"/>
        <v>8.5787567287168714E-2</v>
      </c>
    </row>
    <row r="505" spans="1:12" x14ac:dyDescent="0.2">
      <c r="A505" s="59">
        <f t="shared" si="53"/>
        <v>117</v>
      </c>
      <c r="B505" s="57" t="s">
        <v>759</v>
      </c>
      <c r="C505" s="57">
        <v>2185</v>
      </c>
      <c r="D505" s="57"/>
      <c r="E505" s="57"/>
      <c r="F505" s="57">
        <f t="shared" si="51"/>
        <v>2185</v>
      </c>
      <c r="G505" s="56">
        <f t="shared" si="54"/>
        <v>2.8250791172996097E-2</v>
      </c>
      <c r="H505" s="54">
        <f t="shared" si="55"/>
        <v>103.96291151662564</v>
      </c>
      <c r="I505" s="54">
        <f t="shared" si="52"/>
        <v>22.87184053365764</v>
      </c>
      <c r="J505" s="245">
        <f t="shared" si="56"/>
        <v>51.981455758312819</v>
      </c>
      <c r="K505" s="54">
        <v>8.6296267138675447</v>
      </c>
      <c r="L505" s="56">
        <f t="shared" si="57"/>
        <v>8.5787567287168714E-2</v>
      </c>
    </row>
    <row r="506" spans="1:12" x14ac:dyDescent="0.2">
      <c r="A506" s="59">
        <f t="shared" si="53"/>
        <v>118</v>
      </c>
      <c r="B506" s="57" t="s">
        <v>760</v>
      </c>
      <c r="C506" s="57">
        <v>880.1</v>
      </c>
      <c r="D506" s="57">
        <v>63.6</v>
      </c>
      <c r="E506" s="57">
        <v>117.1</v>
      </c>
      <c r="F506" s="57">
        <f t="shared" si="51"/>
        <v>1060.8</v>
      </c>
      <c r="G506" s="56">
        <f t="shared" si="54"/>
        <v>1.3715532849571744E-2</v>
      </c>
      <c r="H506" s="54">
        <f t="shared" si="55"/>
        <v>50.473160886424019</v>
      </c>
      <c r="I506" s="54">
        <f t="shared" si="52"/>
        <v>11.104095395013283</v>
      </c>
      <c r="J506" s="245">
        <f t="shared" si="56"/>
        <v>25.236580443212009</v>
      </c>
      <c r="K506" s="54">
        <v>3.475942549599464</v>
      </c>
      <c r="L506" s="56">
        <f t="shared" si="57"/>
        <v>8.511479946667494E-2</v>
      </c>
    </row>
    <row r="507" spans="1:12" x14ac:dyDescent="0.2">
      <c r="A507" s="59">
        <f t="shared" si="53"/>
        <v>119</v>
      </c>
      <c r="B507" s="57" t="s">
        <v>761</v>
      </c>
      <c r="C507" s="57">
        <v>673.6</v>
      </c>
      <c r="D507" s="57"/>
      <c r="E507" s="57"/>
      <c r="F507" s="57">
        <f t="shared" si="51"/>
        <v>673.6</v>
      </c>
      <c r="G507" s="56">
        <f t="shared" si="54"/>
        <v>8.7092599240870348E-3</v>
      </c>
      <c r="H507" s="54">
        <f t="shared" si="55"/>
        <v>32.050076520640289</v>
      </c>
      <c r="I507" s="54">
        <f t="shared" si="52"/>
        <v>7.0510168345408637</v>
      </c>
      <c r="J507" s="245">
        <f t="shared" si="56"/>
        <v>16.025038260320144</v>
      </c>
      <c r="K507" s="54">
        <v>2.660373709135551</v>
      </c>
      <c r="L507" s="56">
        <f t="shared" si="57"/>
        <v>8.5787567287168701E-2</v>
      </c>
    </row>
    <row r="508" spans="1:12" x14ac:dyDescent="0.2">
      <c r="A508" s="59">
        <f t="shared" si="53"/>
        <v>120</v>
      </c>
      <c r="B508" s="57" t="s">
        <v>762</v>
      </c>
      <c r="C508" s="57">
        <v>511.5</v>
      </c>
      <c r="D508" s="57"/>
      <c r="E508" s="57"/>
      <c r="F508" s="57">
        <f t="shared" si="51"/>
        <v>511.5</v>
      </c>
      <c r="G508" s="56">
        <f t="shared" si="54"/>
        <v>6.6134003134954251E-3</v>
      </c>
      <c r="H508" s="54">
        <f t="shared" si="55"/>
        <v>24.337313153663164</v>
      </c>
      <c r="I508" s="54">
        <f t="shared" si="52"/>
        <v>5.3542088938058958</v>
      </c>
      <c r="J508" s="245">
        <f t="shared" si="56"/>
        <v>12.168656576831582</v>
      </c>
      <c r="K508" s="54">
        <v>2.0201620430861555</v>
      </c>
      <c r="L508" s="56">
        <f t="shared" si="57"/>
        <v>8.5787567287168714E-2</v>
      </c>
    </row>
    <row r="509" spans="1:12" x14ac:dyDescent="0.2">
      <c r="A509" s="59">
        <f t="shared" si="53"/>
        <v>121</v>
      </c>
      <c r="B509" s="57" t="s">
        <v>763</v>
      </c>
      <c r="C509" s="57">
        <v>541.65</v>
      </c>
      <c r="D509" s="57"/>
      <c r="E509" s="57">
        <v>87.1</v>
      </c>
      <c r="F509" s="57">
        <f t="shared" si="51"/>
        <v>628.75</v>
      </c>
      <c r="G509" s="56">
        <f t="shared" si="54"/>
        <v>8.1293752631676416E-3</v>
      </c>
      <c r="H509" s="54">
        <f t="shared" si="55"/>
        <v>29.91610096845692</v>
      </c>
      <c r="I509" s="54">
        <f t="shared" si="52"/>
        <v>6.5815422130605228</v>
      </c>
      <c r="J509" s="245">
        <f t="shared" si="56"/>
        <v>14.95805048422846</v>
      </c>
      <c r="K509" s="54">
        <v>2.139239043279797</v>
      </c>
      <c r="L509" s="56">
        <f t="shared" si="57"/>
        <v>8.524044963662139E-2</v>
      </c>
    </row>
    <row r="510" spans="1:12" x14ac:dyDescent="0.2">
      <c r="A510" s="59">
        <f t="shared" si="53"/>
        <v>122</v>
      </c>
      <c r="B510" s="57" t="s">
        <v>764</v>
      </c>
      <c r="C510" s="57">
        <v>341.1</v>
      </c>
      <c r="D510" s="57"/>
      <c r="E510" s="57"/>
      <c r="F510" s="57">
        <f t="shared" si="51"/>
        <v>341.1</v>
      </c>
      <c r="G510" s="56">
        <f t="shared" si="54"/>
        <v>4.410226484718064E-3</v>
      </c>
      <c r="H510" s="54">
        <f t="shared" si="55"/>
        <v>16.229633463762475</v>
      </c>
      <c r="I510" s="54">
        <f t="shared" si="52"/>
        <v>3.5705193620277447</v>
      </c>
      <c r="J510" s="245">
        <f t="shared" si="56"/>
        <v>8.1148167318812376</v>
      </c>
      <c r="K510" s="54">
        <v>1.3471696439817942</v>
      </c>
      <c r="L510" s="56">
        <f t="shared" si="57"/>
        <v>8.5787567287168714E-2</v>
      </c>
    </row>
    <row r="511" spans="1:12" x14ac:dyDescent="0.2">
      <c r="A511" s="59">
        <f t="shared" si="53"/>
        <v>123</v>
      </c>
      <c r="B511" s="57" t="s">
        <v>765</v>
      </c>
      <c r="C511" s="57">
        <v>134.1</v>
      </c>
      <c r="D511" s="57"/>
      <c r="E511" s="57"/>
      <c r="F511" s="57">
        <f t="shared" si="51"/>
        <v>134.1</v>
      </c>
      <c r="G511" s="56">
        <f t="shared" si="54"/>
        <v>1.7338357420131701E-3</v>
      </c>
      <c r="H511" s="54">
        <f t="shared" si="55"/>
        <v>6.3805155306084655</v>
      </c>
      <c r="I511" s="54">
        <f t="shared" si="52"/>
        <v>1.4037134167338625</v>
      </c>
      <c r="J511" s="245">
        <f t="shared" si="56"/>
        <v>3.1902577653042328</v>
      </c>
      <c r="K511" s="54">
        <v>0.5296260605627634</v>
      </c>
      <c r="L511" s="56">
        <f t="shared" si="57"/>
        <v>8.5787567287168728E-2</v>
      </c>
    </row>
    <row r="512" spans="1:12" x14ac:dyDescent="0.2">
      <c r="A512" s="59">
        <f t="shared" si="53"/>
        <v>124</v>
      </c>
      <c r="B512" s="57" t="s">
        <v>766</v>
      </c>
      <c r="C512" s="57">
        <v>1501.3</v>
      </c>
      <c r="D512" s="57"/>
      <c r="E512" s="57"/>
      <c r="F512" s="57">
        <f t="shared" ref="F512:F573" si="58">C512+D512+E512</f>
        <v>1501.3</v>
      </c>
      <c r="G512" s="56">
        <f t="shared" si="54"/>
        <v>1.9410944067743269E-2</v>
      </c>
      <c r="H512" s="54">
        <f t="shared" si="55"/>
        <v>71.432274169295226</v>
      </c>
      <c r="I512" s="54">
        <f t="shared" si="52"/>
        <v>15.71510031724495</v>
      </c>
      <c r="J512" s="245">
        <f t="shared" si="56"/>
        <v>35.716137084647613</v>
      </c>
      <c r="K512" s="54">
        <v>5.9293631970386027</v>
      </c>
      <c r="L512" s="56">
        <f t="shared" si="57"/>
        <v>8.5787567287168714E-2</v>
      </c>
    </row>
    <row r="513" spans="1:12" x14ac:dyDescent="0.2">
      <c r="A513" s="59">
        <f t="shared" si="53"/>
        <v>125</v>
      </c>
      <c r="B513" s="57" t="s">
        <v>767</v>
      </c>
      <c r="C513" s="57">
        <v>558.79999999999995</v>
      </c>
      <c r="D513" s="57"/>
      <c r="E513" s="57"/>
      <c r="F513" s="57">
        <f t="shared" si="58"/>
        <v>558.79999999999995</v>
      </c>
      <c r="G513" s="56">
        <f t="shared" si="54"/>
        <v>7.2249620629154312E-3</v>
      </c>
      <c r="H513" s="54">
        <f t="shared" si="55"/>
        <v>26.587860391528785</v>
      </c>
      <c r="I513" s="54">
        <f t="shared" ref="I513:I574" si="59">H513*0.22</f>
        <v>5.8493292861363324</v>
      </c>
      <c r="J513" s="245">
        <f t="shared" si="56"/>
        <v>13.293930195764393</v>
      </c>
      <c r="K513" s="54">
        <v>2.2069727266403589</v>
      </c>
      <c r="L513" s="56">
        <f t="shared" si="57"/>
        <v>8.5787567287168701E-2</v>
      </c>
    </row>
    <row r="514" spans="1:12" x14ac:dyDescent="0.2">
      <c r="A514" s="59">
        <f t="shared" si="53"/>
        <v>126</v>
      </c>
      <c r="B514" s="57" t="s">
        <v>768</v>
      </c>
      <c r="C514" s="57">
        <v>518.79999999999995</v>
      </c>
      <c r="D514" s="57">
        <v>32.700000000000003</v>
      </c>
      <c r="E514" s="57"/>
      <c r="F514" s="57">
        <f t="shared" si="58"/>
        <v>551.5</v>
      </c>
      <c r="G514" s="56">
        <f t="shared" si="54"/>
        <v>7.1305772686074817E-3</v>
      </c>
      <c r="H514" s="54">
        <f t="shared" si="55"/>
        <v>26.240524348475532</v>
      </c>
      <c r="I514" s="54">
        <f t="shared" si="59"/>
        <v>5.7729153566646172</v>
      </c>
      <c r="J514" s="245">
        <f t="shared" si="56"/>
        <v>13.120262174237766</v>
      </c>
      <c r="K514" s="54">
        <v>2.0489932902308845</v>
      </c>
      <c r="L514" s="56">
        <f t="shared" si="57"/>
        <v>8.5553391060034081E-2</v>
      </c>
    </row>
    <row r="515" spans="1:12" x14ac:dyDescent="0.2">
      <c r="A515" s="59">
        <f t="shared" si="53"/>
        <v>127</v>
      </c>
      <c r="B515" s="57" t="s">
        <v>769</v>
      </c>
      <c r="C515" s="57">
        <v>366.5</v>
      </c>
      <c r="D515" s="57"/>
      <c r="E515" s="57"/>
      <c r="F515" s="57">
        <f t="shared" si="58"/>
        <v>366.5</v>
      </c>
      <c r="G515" s="56">
        <f t="shared" si="54"/>
        <v>4.7386338512142197E-3</v>
      </c>
      <c r="H515" s="54">
        <f t="shared" si="55"/>
        <v>17.438172572468329</v>
      </c>
      <c r="I515" s="54">
        <f t="shared" si="59"/>
        <v>3.8363979659430325</v>
      </c>
      <c r="J515" s="245">
        <f t="shared" si="56"/>
        <v>8.7190862862341643</v>
      </c>
      <c r="K515" s="54">
        <v>1.4474865861018105</v>
      </c>
      <c r="L515" s="56">
        <f t="shared" si="57"/>
        <v>8.5787567287168728E-2</v>
      </c>
    </row>
    <row r="516" spans="1:12" x14ac:dyDescent="0.2">
      <c r="A516" s="59">
        <f t="shared" si="53"/>
        <v>128</v>
      </c>
      <c r="B516" s="57" t="s">
        <v>770</v>
      </c>
      <c r="C516" s="57">
        <v>485.9</v>
      </c>
      <c r="D516" s="57"/>
      <c r="E516" s="57"/>
      <c r="F516" s="57">
        <f t="shared" si="58"/>
        <v>485.9</v>
      </c>
      <c r="G516" s="56">
        <f t="shared" si="54"/>
        <v>6.2824070622237082E-3</v>
      </c>
      <c r="H516" s="54">
        <f t="shared" si="55"/>
        <v>23.119257988983247</v>
      </c>
      <c r="I516" s="54">
        <f t="shared" si="59"/>
        <v>5.0862367575763141</v>
      </c>
      <c r="J516" s="245">
        <f t="shared" si="56"/>
        <v>11.559628994491623</v>
      </c>
      <c r="K516" s="54">
        <v>1.9190552037840918</v>
      </c>
      <c r="L516" s="56">
        <f t="shared" si="57"/>
        <v>8.5787567287168714E-2</v>
      </c>
    </row>
    <row r="517" spans="1:12" x14ac:dyDescent="0.2">
      <c r="A517" s="59">
        <f t="shared" si="53"/>
        <v>129</v>
      </c>
      <c r="B517" s="57" t="s">
        <v>771</v>
      </c>
      <c r="C517" s="57">
        <v>302.89999999999998</v>
      </c>
      <c r="D517" s="57"/>
      <c r="E517" s="57"/>
      <c r="F517" s="57">
        <f t="shared" si="58"/>
        <v>302.89999999999998</v>
      </c>
      <c r="G517" s="56">
        <f t="shared" si="54"/>
        <v>3.9163224925860491E-3</v>
      </c>
      <c r="H517" s="54">
        <f t="shared" si="55"/>
        <v>14.41206677271666</v>
      </c>
      <c r="I517" s="54">
        <f t="shared" si="59"/>
        <v>3.1706546899976651</v>
      </c>
      <c r="J517" s="245">
        <f t="shared" si="56"/>
        <v>7.2060333863583299</v>
      </c>
      <c r="K517" s="54">
        <v>1.1962992822107459</v>
      </c>
      <c r="L517" s="56">
        <f t="shared" si="57"/>
        <v>8.5787567287168701E-2</v>
      </c>
    </row>
    <row r="518" spans="1:12" x14ac:dyDescent="0.2">
      <c r="A518" s="59">
        <f t="shared" ref="A518:A581" si="60">1+A517</f>
        <v>130</v>
      </c>
      <c r="B518" s="57" t="s">
        <v>772</v>
      </c>
      <c r="C518" s="57">
        <v>376.1</v>
      </c>
      <c r="D518" s="57"/>
      <c r="E518" s="57"/>
      <c r="F518" s="57">
        <f t="shared" si="58"/>
        <v>376.1</v>
      </c>
      <c r="G518" s="56">
        <f t="shared" ref="G518:G581" si="61">3/$F$718*F518</f>
        <v>4.8627563204411131E-3</v>
      </c>
      <c r="H518" s="54">
        <f t="shared" ref="H518:H581" si="62">G518*3680</f>
        <v>17.894943259223297</v>
      </c>
      <c r="I518" s="54">
        <f t="shared" si="59"/>
        <v>3.9368875170291253</v>
      </c>
      <c r="J518" s="245">
        <f t="shared" ref="J518:J581" si="63">H518*0.5</f>
        <v>8.9474716296116483</v>
      </c>
      <c r="K518" s="54">
        <v>1.4854016508400845</v>
      </c>
      <c r="L518" s="56">
        <f t="shared" ref="L518:L581" si="64">(H518+I518+J518+K518)/F518</f>
        <v>8.5787567287168714E-2</v>
      </c>
    </row>
    <row r="519" spans="1:12" x14ac:dyDescent="0.2">
      <c r="A519" s="59">
        <f t="shared" si="60"/>
        <v>131</v>
      </c>
      <c r="B519" s="57" t="s">
        <v>773</v>
      </c>
      <c r="C519" s="57">
        <v>381.2</v>
      </c>
      <c r="D519" s="57"/>
      <c r="E519" s="57"/>
      <c r="F519" s="57">
        <f t="shared" si="58"/>
        <v>381.2</v>
      </c>
      <c r="G519" s="56">
        <f t="shared" si="61"/>
        <v>4.9286963822179003E-3</v>
      </c>
      <c r="H519" s="54">
        <f t="shared" si="62"/>
        <v>18.137602686561873</v>
      </c>
      <c r="I519" s="54">
        <f t="shared" si="59"/>
        <v>3.9902725910436123</v>
      </c>
      <c r="J519" s="245">
        <f t="shared" si="63"/>
        <v>9.0688013432809367</v>
      </c>
      <c r="K519" s="54">
        <v>1.5055440289822921</v>
      </c>
      <c r="L519" s="56">
        <f t="shared" si="64"/>
        <v>8.5787567287168714E-2</v>
      </c>
    </row>
    <row r="520" spans="1:12" x14ac:dyDescent="0.2">
      <c r="A520" s="59">
        <f t="shared" si="60"/>
        <v>132</v>
      </c>
      <c r="B520" s="57" t="s">
        <v>774</v>
      </c>
      <c r="C520" s="57">
        <v>323.89999999999998</v>
      </c>
      <c r="D520" s="57"/>
      <c r="E520" s="57"/>
      <c r="F520" s="57">
        <f t="shared" si="58"/>
        <v>323.89999999999998</v>
      </c>
      <c r="G520" s="56">
        <f t="shared" si="61"/>
        <v>4.1878403940198783E-3</v>
      </c>
      <c r="H520" s="54">
        <f t="shared" si="62"/>
        <v>15.411252649993152</v>
      </c>
      <c r="I520" s="54">
        <f t="shared" si="59"/>
        <v>3.3904755829984934</v>
      </c>
      <c r="J520" s="245">
        <f t="shared" si="63"/>
        <v>7.705626324996576</v>
      </c>
      <c r="K520" s="54">
        <v>1.27923848632572</v>
      </c>
      <c r="L520" s="56">
        <f t="shared" si="64"/>
        <v>8.5787567287168714E-2</v>
      </c>
    </row>
    <row r="521" spans="1:12" x14ac:dyDescent="0.2">
      <c r="A521" s="59">
        <f t="shared" si="60"/>
        <v>133</v>
      </c>
      <c r="B521" s="57" t="s">
        <v>775</v>
      </c>
      <c r="C521" s="57">
        <v>465.1</v>
      </c>
      <c r="D521" s="57"/>
      <c r="E521" s="57"/>
      <c r="F521" s="57">
        <f t="shared" si="58"/>
        <v>465.1</v>
      </c>
      <c r="G521" s="56">
        <f t="shared" si="61"/>
        <v>6.0134750455654393E-3</v>
      </c>
      <c r="H521" s="54">
        <f t="shared" si="62"/>
        <v>22.129588167680815</v>
      </c>
      <c r="I521" s="54">
        <f t="shared" si="59"/>
        <v>4.8685093968897792</v>
      </c>
      <c r="J521" s="245">
        <f t="shared" si="63"/>
        <v>11.064794083840408</v>
      </c>
      <c r="K521" s="54">
        <v>1.8369058968511649</v>
      </c>
      <c r="L521" s="56">
        <f t="shared" si="64"/>
        <v>8.5787567287168687E-2</v>
      </c>
    </row>
    <row r="522" spans="1:12" x14ac:dyDescent="0.2">
      <c r="A522" s="59">
        <f t="shared" si="60"/>
        <v>134</v>
      </c>
      <c r="B522" s="57" t="s">
        <v>776</v>
      </c>
      <c r="C522" s="57">
        <v>806.2</v>
      </c>
      <c r="D522" s="57"/>
      <c r="E522" s="57"/>
      <c r="F522" s="57">
        <f t="shared" si="58"/>
        <v>806.2</v>
      </c>
      <c r="G522" s="56">
        <f t="shared" si="61"/>
        <v>1.0423701530283503E-2</v>
      </c>
      <c r="H522" s="54">
        <f t="shared" si="62"/>
        <v>38.35922163144329</v>
      </c>
      <c r="I522" s="54">
        <f t="shared" si="59"/>
        <v>8.4390287589175248</v>
      </c>
      <c r="J522" s="245">
        <f t="shared" si="63"/>
        <v>19.179610815721645</v>
      </c>
      <c r="K522" s="54">
        <v>3.1840755408329593</v>
      </c>
      <c r="L522" s="56">
        <f t="shared" si="64"/>
        <v>8.5787567287168701E-2</v>
      </c>
    </row>
    <row r="523" spans="1:12" x14ac:dyDescent="0.2">
      <c r="A523" s="59">
        <f t="shared" si="60"/>
        <v>135</v>
      </c>
      <c r="B523" s="57" t="s">
        <v>777</v>
      </c>
      <c r="C523" s="57">
        <v>445.2</v>
      </c>
      <c r="D523" s="57"/>
      <c r="E523" s="57"/>
      <c r="F523" s="57">
        <f t="shared" si="58"/>
        <v>445.2</v>
      </c>
      <c r="G523" s="56">
        <f t="shared" si="61"/>
        <v>5.7561795103971908E-3</v>
      </c>
      <c r="H523" s="54">
        <f t="shared" si="62"/>
        <v>21.182740598261663</v>
      </c>
      <c r="I523" s="54">
        <f t="shared" si="59"/>
        <v>4.6602029316175662</v>
      </c>
      <c r="J523" s="245">
        <f t="shared" si="63"/>
        <v>10.591370299130832</v>
      </c>
      <c r="K523" s="54">
        <v>1.7583111272374516</v>
      </c>
      <c r="L523" s="56">
        <f t="shared" si="64"/>
        <v>8.5787567287168714E-2</v>
      </c>
    </row>
    <row r="524" spans="1:12" x14ac:dyDescent="0.2">
      <c r="A524" s="59">
        <f t="shared" si="60"/>
        <v>136</v>
      </c>
      <c r="B524" s="57" t="s">
        <v>778</v>
      </c>
      <c r="C524" s="57">
        <v>698.9</v>
      </c>
      <c r="D524" s="57">
        <v>44.3</v>
      </c>
      <c r="E524" s="57">
        <v>87.4</v>
      </c>
      <c r="F524" s="57">
        <f t="shared" si="58"/>
        <v>830.59999999999991</v>
      </c>
      <c r="G524" s="56">
        <f t="shared" si="61"/>
        <v>1.0739179472901856E-2</v>
      </c>
      <c r="H524" s="54">
        <f t="shared" si="62"/>
        <v>39.52018046027883</v>
      </c>
      <c r="I524" s="54">
        <f t="shared" si="59"/>
        <v>8.6944397012613432</v>
      </c>
      <c r="J524" s="245">
        <f t="shared" si="63"/>
        <v>19.760090230139415</v>
      </c>
      <c r="K524" s="54">
        <v>2.7602957026645436</v>
      </c>
      <c r="L524" s="56">
        <f t="shared" si="64"/>
        <v>8.5161336496922882E-2</v>
      </c>
    </row>
    <row r="525" spans="1:12" x14ac:dyDescent="0.2">
      <c r="A525" s="59">
        <f t="shared" si="60"/>
        <v>137</v>
      </c>
      <c r="B525" s="57" t="s">
        <v>779</v>
      </c>
      <c r="C525" s="57">
        <v>537.4</v>
      </c>
      <c r="D525" s="57"/>
      <c r="E525" s="57"/>
      <c r="F525" s="57">
        <f t="shared" si="58"/>
        <v>537.4</v>
      </c>
      <c r="G525" s="56">
        <f t="shared" si="61"/>
        <v>6.9482723919304813E-3</v>
      </c>
      <c r="H525" s="54">
        <f t="shared" si="62"/>
        <v>25.569642402304172</v>
      </c>
      <c r="I525" s="54">
        <f t="shared" si="59"/>
        <v>5.6253213285069181</v>
      </c>
      <c r="J525" s="245">
        <f t="shared" si="63"/>
        <v>12.784821201152086</v>
      </c>
      <c r="K525" s="54">
        <v>2.1224537281612901</v>
      </c>
      <c r="L525" s="56">
        <f t="shared" si="64"/>
        <v>8.5787567287168714E-2</v>
      </c>
    </row>
    <row r="526" spans="1:12" x14ac:dyDescent="0.2">
      <c r="A526" s="59">
        <f t="shared" si="60"/>
        <v>138</v>
      </c>
      <c r="B526" s="57" t="s">
        <v>780</v>
      </c>
      <c r="C526" s="57">
        <v>2042.1</v>
      </c>
      <c r="D526" s="57"/>
      <c r="E526" s="57"/>
      <c r="F526" s="57">
        <f t="shared" si="58"/>
        <v>2042.1</v>
      </c>
      <c r="G526" s="56">
        <f t="shared" si="61"/>
        <v>2.6403176500858272E-2</v>
      </c>
      <c r="H526" s="54">
        <f t="shared" si="62"/>
        <v>97.163689523158439</v>
      </c>
      <c r="I526" s="54">
        <f t="shared" si="59"/>
        <v>21.376011695094856</v>
      </c>
      <c r="J526" s="245">
        <f t="shared" si="63"/>
        <v>48.581844761579219</v>
      </c>
      <c r="K526" s="54">
        <v>8.0652451772946989</v>
      </c>
      <c r="L526" s="56">
        <f t="shared" si="64"/>
        <v>8.5787567287168714E-2</v>
      </c>
    </row>
    <row r="527" spans="1:12" x14ac:dyDescent="0.2">
      <c r="A527" s="59">
        <f t="shared" si="60"/>
        <v>139</v>
      </c>
      <c r="B527" s="57" t="s">
        <v>781</v>
      </c>
      <c r="C527" s="57">
        <v>264.39999999999998</v>
      </c>
      <c r="D527" s="57"/>
      <c r="E527" s="57"/>
      <c r="F527" s="57">
        <f t="shared" si="58"/>
        <v>264.39999999999998</v>
      </c>
      <c r="G527" s="56">
        <f t="shared" si="61"/>
        <v>3.4185396732906944E-3</v>
      </c>
      <c r="H527" s="54">
        <f t="shared" si="62"/>
        <v>12.580225997709755</v>
      </c>
      <c r="I527" s="54">
        <f t="shared" si="59"/>
        <v>2.7676497194961462</v>
      </c>
      <c r="J527" s="245">
        <f t="shared" si="63"/>
        <v>6.2901129988548776</v>
      </c>
      <c r="K527" s="54">
        <v>1.0442440746666266</v>
      </c>
      <c r="L527" s="56">
        <f t="shared" si="64"/>
        <v>8.5787567287168714E-2</v>
      </c>
    </row>
    <row r="528" spans="1:12" x14ac:dyDescent="0.2">
      <c r="A528" s="59">
        <f t="shared" si="60"/>
        <v>140</v>
      </c>
      <c r="B528" s="57" t="s">
        <v>782</v>
      </c>
      <c r="C528" s="57">
        <v>2510.6</v>
      </c>
      <c r="D528" s="57"/>
      <c r="E528" s="57"/>
      <c r="F528" s="57">
        <f t="shared" si="58"/>
        <v>2510.6</v>
      </c>
      <c r="G528" s="56">
        <f t="shared" si="61"/>
        <v>3.246061158760824E-2</v>
      </c>
      <c r="H528" s="54">
        <f t="shared" si="62"/>
        <v>119.45505064239832</v>
      </c>
      <c r="I528" s="54">
        <f t="shared" si="59"/>
        <v>26.28011114132763</v>
      </c>
      <c r="J528" s="245">
        <f t="shared" si="63"/>
        <v>59.72752532119916</v>
      </c>
      <c r="K528" s="54">
        <v>9.9155793262406693</v>
      </c>
      <c r="L528" s="56">
        <f t="shared" si="64"/>
        <v>8.5787567287168714E-2</v>
      </c>
    </row>
    <row r="529" spans="1:12" x14ac:dyDescent="0.2">
      <c r="A529" s="59">
        <f t="shared" si="60"/>
        <v>141</v>
      </c>
      <c r="B529" s="57" t="s">
        <v>783</v>
      </c>
      <c r="C529" s="57">
        <v>618.6</v>
      </c>
      <c r="D529" s="57"/>
      <c r="E529" s="57">
        <v>97</v>
      </c>
      <c r="F529" s="57">
        <f t="shared" si="58"/>
        <v>715.6</v>
      </c>
      <c r="G529" s="56">
        <f t="shared" si="61"/>
        <v>9.252295726954695E-3</v>
      </c>
      <c r="H529" s="54">
        <f t="shared" si="62"/>
        <v>34.04844827519328</v>
      </c>
      <c r="I529" s="54">
        <f t="shared" si="59"/>
        <v>7.4906586205425221</v>
      </c>
      <c r="J529" s="245">
        <f t="shared" si="63"/>
        <v>17.02422413759664</v>
      </c>
      <c r="K529" s="54">
        <v>2.4431519840725238</v>
      </c>
      <c r="L529" s="56">
        <f t="shared" si="64"/>
        <v>8.5252212154003582E-2</v>
      </c>
    </row>
    <row r="530" spans="1:12" x14ac:dyDescent="0.2">
      <c r="A530" s="59">
        <f t="shared" si="60"/>
        <v>142</v>
      </c>
      <c r="B530" s="57" t="s">
        <v>784</v>
      </c>
      <c r="C530" s="57">
        <v>439.5</v>
      </c>
      <c r="D530" s="57"/>
      <c r="E530" s="57"/>
      <c r="F530" s="57">
        <f t="shared" si="58"/>
        <v>439.5</v>
      </c>
      <c r="G530" s="56">
        <f t="shared" si="61"/>
        <v>5.6824817942937225E-3</v>
      </c>
      <c r="H530" s="54">
        <f t="shared" si="62"/>
        <v>20.911533003000898</v>
      </c>
      <c r="I530" s="54">
        <f t="shared" si="59"/>
        <v>4.6005372606601975</v>
      </c>
      <c r="J530" s="245">
        <f t="shared" si="63"/>
        <v>10.455766501500449</v>
      </c>
      <c r="K530" s="54">
        <v>1.7357990575491014</v>
      </c>
      <c r="L530" s="56">
        <f t="shared" si="64"/>
        <v>8.5787567287168701E-2</v>
      </c>
    </row>
    <row r="531" spans="1:12" x14ac:dyDescent="0.2">
      <c r="A531" s="59">
        <f t="shared" si="60"/>
        <v>143</v>
      </c>
      <c r="B531" s="57" t="s">
        <v>785</v>
      </c>
      <c r="C531" s="57">
        <v>489.6</v>
      </c>
      <c r="D531" s="57"/>
      <c r="E531" s="57"/>
      <c r="F531" s="57">
        <f t="shared" si="58"/>
        <v>489.6</v>
      </c>
      <c r="G531" s="56">
        <f t="shared" si="61"/>
        <v>6.3302459305715738E-3</v>
      </c>
      <c r="H531" s="54">
        <f t="shared" si="62"/>
        <v>23.295305024503392</v>
      </c>
      <c r="I531" s="54">
        <f t="shared" si="59"/>
        <v>5.1249671053907466</v>
      </c>
      <c r="J531" s="245">
        <f t="shared" si="63"/>
        <v>11.647652512251696</v>
      </c>
      <c r="K531" s="54">
        <v>1.9336683016519685</v>
      </c>
      <c r="L531" s="56">
        <f t="shared" si="64"/>
        <v>8.5787567287168714E-2</v>
      </c>
    </row>
    <row r="532" spans="1:12" x14ac:dyDescent="0.2">
      <c r="A532" s="59">
        <f t="shared" si="60"/>
        <v>144</v>
      </c>
      <c r="B532" s="57" t="s">
        <v>786</v>
      </c>
      <c r="C532" s="57">
        <v>556.5</v>
      </c>
      <c r="D532" s="57"/>
      <c r="E532" s="57"/>
      <c r="F532" s="57">
        <f t="shared" si="58"/>
        <v>556.5</v>
      </c>
      <c r="G532" s="56">
        <f t="shared" si="61"/>
        <v>7.1952243879964883E-3</v>
      </c>
      <c r="H532" s="54">
        <f t="shared" si="62"/>
        <v>26.478425747827078</v>
      </c>
      <c r="I532" s="54">
        <f t="shared" si="59"/>
        <v>5.8252536645219575</v>
      </c>
      <c r="J532" s="245">
        <f t="shared" si="63"/>
        <v>13.239212873913539</v>
      </c>
      <c r="K532" s="54">
        <v>2.1978889090468146</v>
      </c>
      <c r="L532" s="56">
        <f t="shared" si="64"/>
        <v>8.5787567287168714E-2</v>
      </c>
    </row>
    <row r="533" spans="1:12" x14ac:dyDescent="0.2">
      <c r="A533" s="59">
        <f t="shared" si="60"/>
        <v>145</v>
      </c>
      <c r="B533" s="57" t="s">
        <v>787</v>
      </c>
      <c r="C533" s="57">
        <v>502</v>
      </c>
      <c r="D533" s="57"/>
      <c r="E533" s="57"/>
      <c r="F533" s="57">
        <f t="shared" si="58"/>
        <v>502</v>
      </c>
      <c r="G533" s="56">
        <f t="shared" si="61"/>
        <v>6.4905707866563115E-3</v>
      </c>
      <c r="H533" s="54">
        <f t="shared" si="62"/>
        <v>23.885300494895226</v>
      </c>
      <c r="I533" s="54">
        <f t="shared" si="59"/>
        <v>5.2547661088769502</v>
      </c>
      <c r="J533" s="245">
        <f t="shared" si="63"/>
        <v>11.942650247447613</v>
      </c>
      <c r="K533" s="54">
        <v>1.9826419269389053</v>
      </c>
      <c r="L533" s="56">
        <f t="shared" si="64"/>
        <v>8.5787567287168701E-2</v>
      </c>
    </row>
    <row r="534" spans="1:12" x14ac:dyDescent="0.2">
      <c r="A534" s="59">
        <f t="shared" si="60"/>
        <v>146</v>
      </c>
      <c r="B534" s="57" t="s">
        <v>788</v>
      </c>
      <c r="C534" s="57">
        <v>467.6</v>
      </c>
      <c r="D534" s="57"/>
      <c r="E534" s="57"/>
      <c r="F534" s="57">
        <f t="shared" si="58"/>
        <v>467.6</v>
      </c>
      <c r="G534" s="56">
        <f t="shared" si="61"/>
        <v>6.0457986052599427E-3</v>
      </c>
      <c r="H534" s="54">
        <f t="shared" si="62"/>
        <v>22.24853886735659</v>
      </c>
      <c r="I534" s="54">
        <f t="shared" si="59"/>
        <v>4.8946785508184503</v>
      </c>
      <c r="J534" s="245">
        <f t="shared" si="63"/>
        <v>11.124269433678295</v>
      </c>
      <c r="K534" s="54">
        <v>1.8467796116267572</v>
      </c>
      <c r="L534" s="56">
        <f t="shared" si="64"/>
        <v>8.5787567287168714E-2</v>
      </c>
    </row>
    <row r="535" spans="1:12" x14ac:dyDescent="0.2">
      <c r="A535" s="59">
        <f t="shared" si="60"/>
        <v>147</v>
      </c>
      <c r="B535" s="57" t="s">
        <v>789</v>
      </c>
      <c r="C535" s="57">
        <v>493.8</v>
      </c>
      <c r="D535" s="57"/>
      <c r="E535" s="57"/>
      <c r="F535" s="57">
        <f t="shared" si="58"/>
        <v>493.8</v>
      </c>
      <c r="G535" s="56">
        <f t="shared" si="61"/>
        <v>6.3845495108583398E-3</v>
      </c>
      <c r="H535" s="54">
        <f t="shared" si="62"/>
        <v>23.495142199958689</v>
      </c>
      <c r="I535" s="54">
        <f t="shared" si="59"/>
        <v>5.1689312839909114</v>
      </c>
      <c r="J535" s="245">
        <f t="shared" si="63"/>
        <v>11.747571099979345</v>
      </c>
      <c r="K535" s="54">
        <v>1.9502561424749632</v>
      </c>
      <c r="L535" s="56">
        <f t="shared" si="64"/>
        <v>8.5787567287168714E-2</v>
      </c>
    </row>
    <row r="536" spans="1:12" x14ac:dyDescent="0.2">
      <c r="A536" s="59">
        <f t="shared" si="60"/>
        <v>148</v>
      </c>
      <c r="B536" s="57" t="s">
        <v>790</v>
      </c>
      <c r="C536" s="57">
        <v>515.79999999999995</v>
      </c>
      <c r="D536" s="57"/>
      <c r="E536" s="57"/>
      <c r="F536" s="57">
        <f t="shared" si="58"/>
        <v>515.79999999999995</v>
      </c>
      <c r="G536" s="56">
        <f t="shared" si="61"/>
        <v>6.66899683616997E-3</v>
      </c>
      <c r="H536" s="54">
        <f t="shared" si="62"/>
        <v>24.541908357105491</v>
      </c>
      <c r="I536" s="54">
        <f t="shared" si="59"/>
        <v>5.3992198385632078</v>
      </c>
      <c r="J536" s="245">
        <f t="shared" si="63"/>
        <v>12.270954178552746</v>
      </c>
      <c r="K536" s="54">
        <v>2.0371448325001738</v>
      </c>
      <c r="L536" s="56">
        <f t="shared" si="64"/>
        <v>8.5787567287168714E-2</v>
      </c>
    </row>
    <row r="537" spans="1:12" x14ac:dyDescent="0.2">
      <c r="A537" s="59">
        <f t="shared" si="60"/>
        <v>149</v>
      </c>
      <c r="B537" s="57" t="s">
        <v>791</v>
      </c>
      <c r="C537" s="57">
        <v>1334.9</v>
      </c>
      <c r="D537" s="57"/>
      <c r="E537" s="57"/>
      <c r="F537" s="57">
        <f t="shared" si="58"/>
        <v>1334.9</v>
      </c>
      <c r="G537" s="56">
        <f t="shared" si="61"/>
        <v>1.7259487934477114E-2</v>
      </c>
      <c r="H537" s="54">
        <f t="shared" si="62"/>
        <v>63.514915598875781</v>
      </c>
      <c r="I537" s="54">
        <f t="shared" si="59"/>
        <v>13.973281431752673</v>
      </c>
      <c r="J537" s="245">
        <f t="shared" si="63"/>
        <v>31.757457799437891</v>
      </c>
      <c r="K537" s="54">
        <v>5.2721687415751894</v>
      </c>
      <c r="L537" s="56">
        <f t="shared" si="64"/>
        <v>8.5787567287168714E-2</v>
      </c>
    </row>
    <row r="538" spans="1:12" x14ac:dyDescent="0.2">
      <c r="A538" s="59">
        <f t="shared" si="60"/>
        <v>150</v>
      </c>
      <c r="B538" s="57" t="s">
        <v>792</v>
      </c>
      <c r="C538" s="57">
        <v>418.1</v>
      </c>
      <c r="D538" s="57"/>
      <c r="E538" s="57"/>
      <c r="F538" s="57">
        <f t="shared" si="58"/>
        <v>418.1</v>
      </c>
      <c r="G538" s="56">
        <f t="shared" si="61"/>
        <v>5.4057921233087725E-3</v>
      </c>
      <c r="H538" s="54">
        <f t="shared" si="62"/>
        <v>19.893315013776281</v>
      </c>
      <c r="I538" s="54">
        <f t="shared" si="59"/>
        <v>4.3765293030307815</v>
      </c>
      <c r="J538" s="245">
        <f t="shared" si="63"/>
        <v>9.9466575068881404</v>
      </c>
      <c r="K538" s="54">
        <v>1.6512800590700325</v>
      </c>
      <c r="L538" s="56">
        <f t="shared" si="64"/>
        <v>8.5787567287168701E-2</v>
      </c>
    </row>
    <row r="539" spans="1:12" x14ac:dyDescent="0.2">
      <c r="A539" s="59">
        <f t="shared" si="60"/>
        <v>151</v>
      </c>
      <c r="B539" s="57" t="s">
        <v>793</v>
      </c>
      <c r="C539" s="57">
        <v>496.6</v>
      </c>
      <c r="D539" s="57"/>
      <c r="E539" s="57"/>
      <c r="F539" s="57">
        <f t="shared" si="58"/>
        <v>496.6</v>
      </c>
      <c r="G539" s="56">
        <f t="shared" si="61"/>
        <v>6.4207518977161841E-3</v>
      </c>
      <c r="H539" s="54">
        <f t="shared" si="62"/>
        <v>23.628366983595559</v>
      </c>
      <c r="I539" s="54">
        <f t="shared" si="59"/>
        <v>5.198240736391023</v>
      </c>
      <c r="J539" s="245">
        <f t="shared" si="63"/>
        <v>11.814183491797779</v>
      </c>
      <c r="K539" s="54">
        <v>1.9613147030236264</v>
      </c>
      <c r="L539" s="56">
        <f t="shared" si="64"/>
        <v>8.5787567287168714E-2</v>
      </c>
    </row>
    <row r="540" spans="1:12" x14ac:dyDescent="0.2">
      <c r="A540" s="59">
        <f t="shared" si="60"/>
        <v>152</v>
      </c>
      <c r="B540" s="57" t="s">
        <v>794</v>
      </c>
      <c r="C540" s="57">
        <v>357.5</v>
      </c>
      <c r="D540" s="57"/>
      <c r="E540" s="57"/>
      <c r="F540" s="57">
        <f t="shared" si="58"/>
        <v>357.5</v>
      </c>
      <c r="G540" s="56">
        <f t="shared" si="61"/>
        <v>4.6222690363140065E-3</v>
      </c>
      <c r="H540" s="54">
        <f t="shared" si="62"/>
        <v>17.009950053635546</v>
      </c>
      <c r="I540" s="54">
        <f t="shared" si="59"/>
        <v>3.74218901179982</v>
      </c>
      <c r="J540" s="245">
        <f t="shared" si="63"/>
        <v>8.5049750268177728</v>
      </c>
      <c r="K540" s="54">
        <v>1.4119412129096784</v>
      </c>
      <c r="L540" s="56">
        <f t="shared" si="64"/>
        <v>8.5787567287168714E-2</v>
      </c>
    </row>
    <row r="541" spans="1:12" x14ac:dyDescent="0.2">
      <c r="A541" s="59">
        <f t="shared" si="60"/>
        <v>153</v>
      </c>
      <c r="B541" s="57" t="s">
        <v>795</v>
      </c>
      <c r="C541" s="57">
        <v>325.89999999999998</v>
      </c>
      <c r="D541" s="57"/>
      <c r="E541" s="57"/>
      <c r="F541" s="57">
        <f t="shared" si="58"/>
        <v>325.89999999999998</v>
      </c>
      <c r="G541" s="56">
        <f t="shared" si="61"/>
        <v>4.2136992417754811E-3</v>
      </c>
      <c r="H541" s="54">
        <f t="shared" si="62"/>
        <v>15.50641320973377</v>
      </c>
      <c r="I541" s="54">
        <f t="shared" si="59"/>
        <v>3.4114109061414295</v>
      </c>
      <c r="J541" s="245">
        <f t="shared" si="63"/>
        <v>7.7532066048668851</v>
      </c>
      <c r="K541" s="54">
        <v>1.2871374581461936</v>
      </c>
      <c r="L541" s="56">
        <f t="shared" si="64"/>
        <v>8.5787567287168701E-2</v>
      </c>
    </row>
    <row r="542" spans="1:12" x14ac:dyDescent="0.2">
      <c r="A542" s="59">
        <f t="shared" si="60"/>
        <v>154</v>
      </c>
      <c r="B542" s="57" t="s">
        <v>796</v>
      </c>
      <c r="C542" s="57">
        <v>451.9</v>
      </c>
      <c r="D542" s="57"/>
      <c r="E542" s="57"/>
      <c r="F542" s="57">
        <f t="shared" si="58"/>
        <v>451.9</v>
      </c>
      <c r="G542" s="56">
        <f t="shared" si="61"/>
        <v>5.8428066503784602E-3</v>
      </c>
      <c r="H542" s="54">
        <f t="shared" si="62"/>
        <v>21.501528473392732</v>
      </c>
      <c r="I542" s="54">
        <f t="shared" si="59"/>
        <v>4.7303362641464011</v>
      </c>
      <c r="J542" s="245">
        <f t="shared" si="63"/>
        <v>10.750764236696366</v>
      </c>
      <c r="K542" s="54">
        <v>1.7847726828360386</v>
      </c>
      <c r="L542" s="56">
        <f t="shared" si="64"/>
        <v>8.5787567287168701E-2</v>
      </c>
    </row>
    <row r="543" spans="1:12" x14ac:dyDescent="0.2">
      <c r="A543" s="59">
        <f t="shared" si="60"/>
        <v>155</v>
      </c>
      <c r="B543" s="57" t="s">
        <v>797</v>
      </c>
      <c r="C543" s="57">
        <v>766.2</v>
      </c>
      <c r="D543" s="57"/>
      <c r="E543" s="57"/>
      <c r="F543" s="57">
        <f t="shared" si="58"/>
        <v>766.2</v>
      </c>
      <c r="G543" s="56">
        <f t="shared" si="61"/>
        <v>9.9065245751714468E-3</v>
      </c>
      <c r="H543" s="54">
        <f t="shared" si="62"/>
        <v>36.456010436630926</v>
      </c>
      <c r="I543" s="54">
        <f t="shared" si="59"/>
        <v>8.0203222960588043</v>
      </c>
      <c r="J543" s="245">
        <f t="shared" si="63"/>
        <v>18.228005218315463</v>
      </c>
      <c r="K543" s="54">
        <v>3.0260961044234849</v>
      </c>
      <c r="L543" s="56">
        <f t="shared" si="64"/>
        <v>8.5787567287168714E-2</v>
      </c>
    </row>
    <row r="544" spans="1:12" x14ac:dyDescent="0.2">
      <c r="A544" s="59">
        <f t="shared" si="60"/>
        <v>156</v>
      </c>
      <c r="B544" s="57" t="s">
        <v>798</v>
      </c>
      <c r="C544" s="57">
        <v>402.2</v>
      </c>
      <c r="D544" s="57"/>
      <c r="E544" s="57">
        <v>61</v>
      </c>
      <c r="F544" s="57">
        <f t="shared" si="58"/>
        <v>463.2</v>
      </c>
      <c r="G544" s="56">
        <f t="shared" si="61"/>
        <v>5.9889091401976163E-3</v>
      </c>
      <c r="H544" s="54">
        <f t="shared" si="62"/>
        <v>22.039185635927229</v>
      </c>
      <c r="I544" s="54">
        <f t="shared" si="59"/>
        <v>4.8486208399039903</v>
      </c>
      <c r="J544" s="245">
        <f t="shared" si="63"/>
        <v>11.019592817963614</v>
      </c>
      <c r="K544" s="54">
        <v>1.5884832330972662</v>
      </c>
      <c r="L544" s="56">
        <f t="shared" si="64"/>
        <v>8.5267449324033032E-2</v>
      </c>
    </row>
    <row r="545" spans="1:12" x14ac:dyDescent="0.2">
      <c r="A545" s="59">
        <f t="shared" si="60"/>
        <v>157</v>
      </c>
      <c r="B545" s="57" t="s">
        <v>799</v>
      </c>
      <c r="C545" s="57">
        <v>578.1</v>
      </c>
      <c r="D545" s="57"/>
      <c r="E545" s="57"/>
      <c r="F545" s="57">
        <f t="shared" si="58"/>
        <v>578.1</v>
      </c>
      <c r="G545" s="56">
        <f t="shared" si="61"/>
        <v>7.4744999437569995E-3</v>
      </c>
      <c r="H545" s="54">
        <f t="shared" si="62"/>
        <v>27.506159793025759</v>
      </c>
      <c r="I545" s="54">
        <f t="shared" si="59"/>
        <v>6.051355154465667</v>
      </c>
      <c r="J545" s="245">
        <f t="shared" si="63"/>
        <v>13.75307989651288</v>
      </c>
      <c r="K545" s="54">
        <v>2.2831978047079309</v>
      </c>
      <c r="L545" s="56">
        <f t="shared" si="64"/>
        <v>8.5787567287168714E-2</v>
      </c>
    </row>
    <row r="546" spans="1:12" x14ac:dyDescent="0.2">
      <c r="A546" s="59">
        <f t="shared" si="60"/>
        <v>158</v>
      </c>
      <c r="B546" s="57" t="s">
        <v>800</v>
      </c>
      <c r="C546" s="57">
        <v>567.29999999999995</v>
      </c>
      <c r="D546" s="57"/>
      <c r="E546" s="57">
        <v>96.7</v>
      </c>
      <c r="F546" s="57">
        <f t="shared" si="58"/>
        <v>664</v>
      </c>
      <c r="G546" s="56">
        <f t="shared" si="61"/>
        <v>8.5851374548601405E-3</v>
      </c>
      <c r="H546" s="54">
        <f t="shared" si="62"/>
        <v>31.593305833885317</v>
      </c>
      <c r="I546" s="54">
        <f t="shared" si="59"/>
        <v>6.95052728345477</v>
      </c>
      <c r="J546" s="245">
        <f t="shared" si="63"/>
        <v>15.796652916942659</v>
      </c>
      <c r="K546" s="54">
        <v>2.2405433568773723</v>
      </c>
      <c r="L546" s="56">
        <f t="shared" si="64"/>
        <v>8.5212393661385721E-2</v>
      </c>
    </row>
    <row r="547" spans="1:12" x14ac:dyDescent="0.2">
      <c r="A547" s="59">
        <f t="shared" si="60"/>
        <v>159</v>
      </c>
      <c r="B547" s="57" t="s">
        <v>801</v>
      </c>
      <c r="C547" s="57">
        <v>4428.7</v>
      </c>
      <c r="D547" s="57"/>
      <c r="E547" s="57">
        <v>319.5</v>
      </c>
      <c r="F547" s="57">
        <f t="shared" si="58"/>
        <v>4748.2</v>
      </c>
      <c r="G547" s="56">
        <f t="shared" si="61"/>
        <v>6.1391490456576686E-2</v>
      </c>
      <c r="H547" s="54">
        <f t="shared" si="62"/>
        <v>225.9206848802022</v>
      </c>
      <c r="I547" s="54">
        <f t="shared" si="59"/>
        <v>49.702550673644488</v>
      </c>
      <c r="J547" s="245">
        <f t="shared" si="63"/>
        <v>112.9603424401011</v>
      </c>
      <c r="K547" s="54">
        <v>17.491088250665996</v>
      </c>
      <c r="L547" s="56">
        <f t="shared" si="64"/>
        <v>8.5521811685399476E-2</v>
      </c>
    </row>
    <row r="548" spans="1:12" x14ac:dyDescent="0.2">
      <c r="A548" s="59">
        <f t="shared" si="60"/>
        <v>160</v>
      </c>
      <c r="B548" s="57" t="s">
        <v>802</v>
      </c>
      <c r="C548" s="57">
        <v>231</v>
      </c>
      <c r="D548" s="57"/>
      <c r="E548" s="57"/>
      <c r="F548" s="57">
        <f t="shared" si="58"/>
        <v>231</v>
      </c>
      <c r="G548" s="56">
        <f t="shared" si="61"/>
        <v>2.9866969157721275E-3</v>
      </c>
      <c r="H548" s="54">
        <f t="shared" si="62"/>
        <v>10.991044650041429</v>
      </c>
      <c r="I548" s="54">
        <f t="shared" si="59"/>
        <v>2.4180298230091144</v>
      </c>
      <c r="J548" s="245">
        <f t="shared" si="63"/>
        <v>5.4955223250207146</v>
      </c>
      <c r="K548" s="54">
        <v>0.91233124526471532</v>
      </c>
      <c r="L548" s="56">
        <f t="shared" si="64"/>
        <v>8.5787567287168714E-2</v>
      </c>
    </row>
    <row r="549" spans="1:12" x14ac:dyDescent="0.2">
      <c r="A549" s="59">
        <f t="shared" si="60"/>
        <v>161</v>
      </c>
      <c r="B549" s="57" t="s">
        <v>803</v>
      </c>
      <c r="C549" s="57">
        <v>260.2</v>
      </c>
      <c r="D549" s="57"/>
      <c r="E549" s="57"/>
      <c r="F549" s="57">
        <f t="shared" si="58"/>
        <v>260.2</v>
      </c>
      <c r="G549" s="56">
        <f t="shared" si="61"/>
        <v>3.3642360930039284E-3</v>
      </c>
      <c r="H549" s="54">
        <f t="shared" si="62"/>
        <v>12.380388822254456</v>
      </c>
      <c r="I549" s="54">
        <f t="shared" si="59"/>
        <v>2.7236855408959806</v>
      </c>
      <c r="J549" s="245">
        <f t="shared" si="63"/>
        <v>6.1901944111272282</v>
      </c>
      <c r="K549" s="54">
        <v>1.0276562338436319</v>
      </c>
      <c r="L549" s="56">
        <f t="shared" si="64"/>
        <v>8.5787567287168714E-2</v>
      </c>
    </row>
    <row r="550" spans="1:12" x14ac:dyDescent="0.2">
      <c r="A550" s="59">
        <f t="shared" si="60"/>
        <v>162</v>
      </c>
      <c r="B550" s="57" t="s">
        <v>1435</v>
      </c>
      <c r="C550" s="81">
        <v>678.5</v>
      </c>
      <c r="D550" s="81"/>
      <c r="E550" s="81"/>
      <c r="F550" s="81">
        <f t="shared" si="58"/>
        <v>678.5</v>
      </c>
      <c r="G550" s="56">
        <f t="shared" si="61"/>
        <v>8.7726141010882608E-3</v>
      </c>
      <c r="H550" s="54">
        <f t="shared" si="62"/>
        <v>32.283219892004801</v>
      </c>
      <c r="I550" s="54">
        <f t="shared" si="59"/>
        <v>7.1023083762410559</v>
      </c>
      <c r="J550" s="245">
        <f t="shared" si="63"/>
        <v>16.141609946002401</v>
      </c>
      <c r="K550" s="54">
        <v>2.6797261900957117</v>
      </c>
      <c r="L550" s="56">
        <f t="shared" si="64"/>
        <v>8.5787567287168701E-2</v>
      </c>
    </row>
    <row r="551" spans="1:12" x14ac:dyDescent="0.2">
      <c r="A551" s="59">
        <f t="shared" si="60"/>
        <v>163</v>
      </c>
      <c r="B551" s="57" t="s">
        <v>1436</v>
      </c>
      <c r="C551" s="81">
        <v>713</v>
      </c>
      <c r="D551" s="81">
        <v>20</v>
      </c>
      <c r="E551" s="81"/>
      <c r="F551" s="81">
        <f t="shared" si="58"/>
        <v>733</v>
      </c>
      <c r="G551" s="56">
        <f t="shared" si="61"/>
        <v>9.4772677024284394E-3</v>
      </c>
      <c r="H551" s="54">
        <f t="shared" si="62"/>
        <v>34.876345144936657</v>
      </c>
      <c r="I551" s="54">
        <f t="shared" si="59"/>
        <v>7.672795931886065</v>
      </c>
      <c r="J551" s="245">
        <f t="shared" si="63"/>
        <v>17.438172572468329</v>
      </c>
      <c r="K551" s="54">
        <v>2.8159834539988835</v>
      </c>
      <c r="L551" s="56">
        <f t="shared" si="64"/>
        <v>8.5679805052237296E-2</v>
      </c>
    </row>
    <row r="552" spans="1:12" x14ac:dyDescent="0.2">
      <c r="A552" s="59">
        <f t="shared" si="60"/>
        <v>164</v>
      </c>
      <c r="B552" s="57" t="s">
        <v>1437</v>
      </c>
      <c r="C552" s="81">
        <v>922.8</v>
      </c>
      <c r="D552" s="81"/>
      <c r="E552" s="81"/>
      <c r="F552" s="81">
        <f t="shared" si="58"/>
        <v>922.8</v>
      </c>
      <c r="G552" s="56">
        <f t="shared" si="61"/>
        <v>1.1931272354435148E-2</v>
      </c>
      <c r="H552" s="54">
        <f t="shared" si="62"/>
        <v>43.907082264321346</v>
      </c>
      <c r="I552" s="54">
        <f t="shared" si="59"/>
        <v>9.659558098150697</v>
      </c>
      <c r="J552" s="245">
        <f t="shared" si="63"/>
        <v>21.953541132160673</v>
      </c>
      <c r="K552" s="54">
        <v>3.6445855979665769</v>
      </c>
      <c r="L552" s="56">
        <f t="shared" si="64"/>
        <v>8.5787567287168714E-2</v>
      </c>
    </row>
    <row r="553" spans="1:12" x14ac:dyDescent="0.2">
      <c r="A553" s="59">
        <f t="shared" si="60"/>
        <v>165</v>
      </c>
      <c r="B553" s="57" t="s">
        <v>1438</v>
      </c>
      <c r="C553" s="81">
        <v>396.9</v>
      </c>
      <c r="D553" s="81"/>
      <c r="E553" s="81"/>
      <c r="F553" s="81">
        <f t="shared" si="58"/>
        <v>396.9</v>
      </c>
      <c r="G553" s="56">
        <f t="shared" si="61"/>
        <v>5.131688337099382E-3</v>
      </c>
      <c r="H553" s="54">
        <f t="shared" si="62"/>
        <v>18.884613080525725</v>
      </c>
      <c r="I553" s="54">
        <f t="shared" si="59"/>
        <v>4.1546148777156597</v>
      </c>
      <c r="J553" s="245">
        <f t="shared" si="63"/>
        <v>9.4423065402628623</v>
      </c>
      <c r="K553" s="54">
        <v>1.5675509577730109</v>
      </c>
      <c r="L553" s="56">
        <f t="shared" si="64"/>
        <v>8.5787567287168701E-2</v>
      </c>
    </row>
    <row r="554" spans="1:12" x14ac:dyDescent="0.2">
      <c r="A554" s="59">
        <f t="shared" si="60"/>
        <v>166</v>
      </c>
      <c r="B554" s="57" t="s">
        <v>1439</v>
      </c>
      <c r="C554" s="81">
        <v>817.4</v>
      </c>
      <c r="D554" s="81">
        <v>44.7</v>
      </c>
      <c r="E554" s="81">
        <v>29.9</v>
      </c>
      <c r="F554" s="81">
        <f t="shared" si="58"/>
        <v>892</v>
      </c>
      <c r="G554" s="56">
        <f t="shared" si="61"/>
        <v>1.1533046098998865E-2</v>
      </c>
      <c r="H554" s="54">
        <f t="shared" si="62"/>
        <v>42.441609644315818</v>
      </c>
      <c r="I554" s="54">
        <f t="shared" si="59"/>
        <v>9.3371541217494798</v>
      </c>
      <c r="J554" s="245">
        <f t="shared" si="63"/>
        <v>21.220804822157909</v>
      </c>
      <c r="K554" s="54">
        <v>3.228309783027612</v>
      </c>
      <c r="L554" s="56">
        <f t="shared" si="64"/>
        <v>8.545726274803904E-2</v>
      </c>
    </row>
    <row r="555" spans="1:12" x14ac:dyDescent="0.2">
      <c r="A555" s="59">
        <f t="shared" si="60"/>
        <v>167</v>
      </c>
      <c r="B555" s="57" t="s">
        <v>1440</v>
      </c>
      <c r="C555" s="81">
        <v>872.1</v>
      </c>
      <c r="D555" s="81"/>
      <c r="E555" s="81"/>
      <c r="F555" s="81">
        <f t="shared" si="58"/>
        <v>872.1</v>
      </c>
      <c r="G555" s="56">
        <f t="shared" si="61"/>
        <v>1.1275750563830617E-2</v>
      </c>
      <c r="H555" s="54">
        <f t="shared" si="62"/>
        <v>41.49476207489667</v>
      </c>
      <c r="I555" s="54">
        <f t="shared" si="59"/>
        <v>9.1288476564772676</v>
      </c>
      <c r="J555" s="245">
        <f t="shared" si="63"/>
        <v>20.747381037448335</v>
      </c>
      <c r="K555" s="54">
        <v>3.4443466623175683</v>
      </c>
      <c r="L555" s="56">
        <f t="shared" si="64"/>
        <v>8.5787567287168728E-2</v>
      </c>
    </row>
    <row r="556" spans="1:12" x14ac:dyDescent="0.2">
      <c r="A556" s="59">
        <f t="shared" si="60"/>
        <v>168</v>
      </c>
      <c r="B556" s="57" t="s">
        <v>1441</v>
      </c>
      <c r="C556" s="81">
        <v>654.1</v>
      </c>
      <c r="D556" s="81"/>
      <c r="E556" s="81">
        <v>31.8</v>
      </c>
      <c r="F556" s="81">
        <f t="shared" si="58"/>
        <v>685.9</v>
      </c>
      <c r="G556" s="56">
        <f t="shared" si="61"/>
        <v>8.8682918377839919E-3</v>
      </c>
      <c r="H556" s="54">
        <f t="shared" si="62"/>
        <v>32.635313963045093</v>
      </c>
      <c r="I556" s="54">
        <f t="shared" si="59"/>
        <v>7.1797690718699201</v>
      </c>
      <c r="J556" s="245">
        <f t="shared" si="63"/>
        <v>16.317656981522546</v>
      </c>
      <c r="K556" s="54">
        <v>2.5833587338859325</v>
      </c>
      <c r="L556" s="56">
        <f t="shared" si="64"/>
        <v>8.5604459469782027E-2</v>
      </c>
    </row>
    <row r="557" spans="1:12" x14ac:dyDescent="0.2">
      <c r="A557" s="59">
        <f t="shared" si="60"/>
        <v>169</v>
      </c>
      <c r="B557" s="57" t="s">
        <v>1442</v>
      </c>
      <c r="C557" s="81">
        <v>253.3</v>
      </c>
      <c r="D557" s="81">
        <v>10.1</v>
      </c>
      <c r="E557" s="81"/>
      <c r="F557" s="81">
        <f t="shared" si="58"/>
        <v>263.40000000000003</v>
      </c>
      <c r="G557" s="56">
        <f t="shared" si="61"/>
        <v>3.4056102494128939E-3</v>
      </c>
      <c r="H557" s="54">
        <f t="shared" si="62"/>
        <v>12.532645717839449</v>
      </c>
      <c r="I557" s="54">
        <f t="shared" si="59"/>
        <v>2.7571820579246786</v>
      </c>
      <c r="J557" s="245">
        <f t="shared" si="63"/>
        <v>6.2663228589197244</v>
      </c>
      <c r="K557" s="54">
        <v>1.0004047810629975</v>
      </c>
      <c r="L557" s="56">
        <f t="shared" si="64"/>
        <v>8.5636125344521058E-2</v>
      </c>
    </row>
    <row r="558" spans="1:12" x14ac:dyDescent="0.2">
      <c r="A558" s="59">
        <f t="shared" si="60"/>
        <v>170</v>
      </c>
      <c r="B558" s="57" t="s">
        <v>1443</v>
      </c>
      <c r="C558" s="81">
        <v>603.79999999999995</v>
      </c>
      <c r="D558" s="81"/>
      <c r="E558" s="81"/>
      <c r="F558" s="81">
        <f t="shared" si="58"/>
        <v>603.79999999999995</v>
      </c>
      <c r="G558" s="56">
        <f t="shared" si="61"/>
        <v>7.8067861374164953E-3</v>
      </c>
      <c r="H558" s="54">
        <f t="shared" si="62"/>
        <v>28.728972985692703</v>
      </c>
      <c r="I558" s="54">
        <f t="shared" si="59"/>
        <v>6.320374056852395</v>
      </c>
      <c r="J558" s="245">
        <f t="shared" si="63"/>
        <v>14.364486492846352</v>
      </c>
      <c r="K558" s="54">
        <v>2.3846995926010179</v>
      </c>
      <c r="L558" s="56">
        <f t="shared" si="64"/>
        <v>8.5787567287168728E-2</v>
      </c>
    </row>
    <row r="559" spans="1:12" x14ac:dyDescent="0.2">
      <c r="A559" s="59">
        <f t="shared" si="60"/>
        <v>171</v>
      </c>
      <c r="B559" s="57" t="s">
        <v>1444</v>
      </c>
      <c r="C559" s="81">
        <v>664</v>
      </c>
      <c r="D559" s="81">
        <v>24.3</v>
      </c>
      <c r="E559" s="81"/>
      <c r="F559" s="81">
        <f t="shared" si="58"/>
        <v>688.3</v>
      </c>
      <c r="G559" s="56">
        <f t="shared" si="61"/>
        <v>8.8993224550907146E-3</v>
      </c>
      <c r="H559" s="54">
        <f t="shared" si="62"/>
        <v>32.749506634733827</v>
      </c>
      <c r="I559" s="54">
        <f t="shared" si="59"/>
        <v>7.2048914596414422</v>
      </c>
      <c r="J559" s="245">
        <f t="shared" si="63"/>
        <v>16.374753317366913</v>
      </c>
      <c r="K559" s="54">
        <v>2.6224586443972773</v>
      </c>
      <c r="L559" s="56">
        <f t="shared" si="64"/>
        <v>8.5648133163067658E-2</v>
      </c>
    </row>
    <row r="560" spans="1:12" x14ac:dyDescent="0.2">
      <c r="A560" s="59">
        <f t="shared" si="60"/>
        <v>172</v>
      </c>
      <c r="B560" s="57" t="s">
        <v>1445</v>
      </c>
      <c r="C560" s="81">
        <v>621.6</v>
      </c>
      <c r="D560" s="81"/>
      <c r="E560" s="81"/>
      <c r="F560" s="81">
        <f t="shared" si="58"/>
        <v>621.6</v>
      </c>
      <c r="G560" s="56">
        <f t="shared" si="61"/>
        <v>8.0369298824413613E-3</v>
      </c>
      <c r="H560" s="54">
        <f t="shared" si="62"/>
        <v>29.575901967384208</v>
      </c>
      <c r="I560" s="54">
        <f t="shared" si="59"/>
        <v>6.5066984328245256</v>
      </c>
      <c r="J560" s="245">
        <f t="shared" si="63"/>
        <v>14.787950983692104</v>
      </c>
      <c r="K560" s="54">
        <v>2.4550004418032345</v>
      </c>
      <c r="L560" s="56">
        <f t="shared" si="64"/>
        <v>8.5787567287168714E-2</v>
      </c>
    </row>
    <row r="561" spans="1:12" x14ac:dyDescent="0.2">
      <c r="A561" s="59">
        <f t="shared" si="60"/>
        <v>173</v>
      </c>
      <c r="B561" s="57" t="s">
        <v>1446</v>
      </c>
      <c r="C561" s="81">
        <v>547.1</v>
      </c>
      <c r="D561" s="81">
        <v>23.2</v>
      </c>
      <c r="E561" s="81"/>
      <c r="F561" s="81">
        <f t="shared" si="58"/>
        <v>570.30000000000007</v>
      </c>
      <c r="G561" s="56">
        <f t="shared" si="61"/>
        <v>7.3736504375101495E-3</v>
      </c>
      <c r="H561" s="54">
        <f t="shared" si="62"/>
        <v>27.13503361003735</v>
      </c>
      <c r="I561" s="54">
        <f t="shared" si="59"/>
        <v>5.9697073942082168</v>
      </c>
      <c r="J561" s="245">
        <f t="shared" si="63"/>
        <v>13.567516805018675</v>
      </c>
      <c r="K561" s="54">
        <v>2.1607637414905878</v>
      </c>
      <c r="L561" s="56">
        <f t="shared" si="64"/>
        <v>8.5626900842985854E-2</v>
      </c>
    </row>
    <row r="562" spans="1:12" x14ac:dyDescent="0.2">
      <c r="A562" s="59">
        <f t="shared" si="60"/>
        <v>174</v>
      </c>
      <c r="B562" s="57" t="s">
        <v>1447</v>
      </c>
      <c r="C562" s="81">
        <v>536.29999999999995</v>
      </c>
      <c r="D562" s="81"/>
      <c r="E562" s="81">
        <v>85.9</v>
      </c>
      <c r="F562" s="81">
        <f t="shared" si="58"/>
        <v>622.19999999999993</v>
      </c>
      <c r="G562" s="56">
        <f t="shared" si="61"/>
        <v>8.0446875367680415E-3</v>
      </c>
      <c r="H562" s="54">
        <f t="shared" si="62"/>
        <v>29.604450135306394</v>
      </c>
      <c r="I562" s="54">
        <f t="shared" si="59"/>
        <v>6.5129790297674068</v>
      </c>
      <c r="J562" s="245">
        <f t="shared" si="63"/>
        <v>14.802225067653197</v>
      </c>
      <c r="K562" s="54">
        <v>2.1181092936600296</v>
      </c>
      <c r="L562" s="56">
        <f t="shared" si="64"/>
        <v>8.5242307178378385E-2</v>
      </c>
    </row>
    <row r="563" spans="1:12" x14ac:dyDescent="0.2">
      <c r="A563" s="59">
        <f t="shared" si="60"/>
        <v>175</v>
      </c>
      <c r="B563" s="57" t="s">
        <v>1448</v>
      </c>
      <c r="C563" s="81">
        <v>523.03</v>
      </c>
      <c r="D563" s="81"/>
      <c r="E563" s="81"/>
      <c r="F563" s="81">
        <f t="shared" si="58"/>
        <v>523.03</v>
      </c>
      <c r="G563" s="56">
        <f t="shared" si="61"/>
        <v>6.7624765708064749E-3</v>
      </c>
      <c r="H563" s="54">
        <f t="shared" si="62"/>
        <v>24.885913780567826</v>
      </c>
      <c r="I563" s="54">
        <f t="shared" si="59"/>
        <v>5.4749010317249214</v>
      </c>
      <c r="J563" s="245">
        <f t="shared" si="63"/>
        <v>12.442956890283913</v>
      </c>
      <c r="K563" s="54">
        <v>2.0656996156311864</v>
      </c>
      <c r="L563" s="56">
        <f t="shared" si="64"/>
        <v>8.5787567287168714E-2</v>
      </c>
    </row>
    <row r="564" spans="1:12" x14ac:dyDescent="0.2">
      <c r="A564" s="59">
        <f t="shared" si="60"/>
        <v>176</v>
      </c>
      <c r="B564" s="57" t="s">
        <v>1449</v>
      </c>
      <c r="C564" s="81">
        <v>628.20000000000005</v>
      </c>
      <c r="D564" s="81"/>
      <c r="E564" s="81">
        <v>93.9</v>
      </c>
      <c r="F564" s="81">
        <f t="shared" si="58"/>
        <v>722.1</v>
      </c>
      <c r="G564" s="56">
        <f t="shared" si="61"/>
        <v>9.336336982160404E-3</v>
      </c>
      <c r="H564" s="54">
        <f t="shared" si="62"/>
        <v>34.357720094350285</v>
      </c>
      <c r="I564" s="54">
        <f t="shared" si="59"/>
        <v>7.5586984207570627</v>
      </c>
      <c r="J564" s="245">
        <f t="shared" si="63"/>
        <v>17.178860047175142</v>
      </c>
      <c r="K564" s="54">
        <v>2.481067048810798</v>
      </c>
      <c r="L564" s="56">
        <f t="shared" si="64"/>
        <v>8.5273986443835048E-2</v>
      </c>
    </row>
    <row r="565" spans="1:12" x14ac:dyDescent="0.2">
      <c r="A565" s="59">
        <f t="shared" si="60"/>
        <v>177</v>
      </c>
      <c r="B565" s="57" t="s">
        <v>1450</v>
      </c>
      <c r="C565" s="81">
        <v>570.4</v>
      </c>
      <c r="D565" s="81"/>
      <c r="E565" s="81"/>
      <c r="F565" s="81">
        <f t="shared" si="58"/>
        <v>570.4</v>
      </c>
      <c r="G565" s="56">
        <f t="shared" si="61"/>
        <v>7.3749433798979283E-3</v>
      </c>
      <c r="H565" s="54">
        <f t="shared" si="62"/>
        <v>27.139791638024377</v>
      </c>
      <c r="I565" s="54">
        <f t="shared" si="59"/>
        <v>5.9707541603653631</v>
      </c>
      <c r="J565" s="245">
        <f t="shared" si="63"/>
        <v>13.569895819012189</v>
      </c>
      <c r="K565" s="54">
        <v>2.252786763199107</v>
      </c>
      <c r="L565" s="56">
        <f t="shared" si="64"/>
        <v>8.5787567287168714E-2</v>
      </c>
    </row>
    <row r="566" spans="1:12" x14ac:dyDescent="0.2">
      <c r="A566" s="59">
        <f t="shared" si="60"/>
        <v>178</v>
      </c>
      <c r="B566" s="57" t="s">
        <v>1451</v>
      </c>
      <c r="C566" s="81">
        <v>672.28</v>
      </c>
      <c r="D566" s="81">
        <v>45.9</v>
      </c>
      <c r="E566" s="81"/>
      <c r="F566" s="81">
        <f t="shared" si="58"/>
        <v>718.18</v>
      </c>
      <c r="G566" s="56">
        <f t="shared" si="61"/>
        <v>9.2856536405594211E-3</v>
      </c>
      <c r="H566" s="54">
        <f t="shared" si="62"/>
        <v>34.171205397258667</v>
      </c>
      <c r="I566" s="54">
        <f t="shared" si="59"/>
        <v>7.5176651873969069</v>
      </c>
      <c r="J566" s="245">
        <f t="shared" si="63"/>
        <v>17.085602698629334</v>
      </c>
      <c r="K566" s="54">
        <v>2.6551603877340382</v>
      </c>
      <c r="L566" s="56">
        <f t="shared" si="64"/>
        <v>8.5535149504328917E-2</v>
      </c>
    </row>
    <row r="567" spans="1:12" x14ac:dyDescent="0.2">
      <c r="A567" s="59">
        <f t="shared" si="60"/>
        <v>179</v>
      </c>
      <c r="B567" s="57" t="s">
        <v>1452</v>
      </c>
      <c r="C567" s="81">
        <v>862.5</v>
      </c>
      <c r="D567" s="81"/>
      <c r="E567" s="81"/>
      <c r="F567" s="81">
        <f t="shared" si="58"/>
        <v>862.5</v>
      </c>
      <c r="G567" s="56">
        <f t="shared" si="61"/>
        <v>1.1151628094603723E-2</v>
      </c>
      <c r="H567" s="54">
        <f t="shared" si="62"/>
        <v>41.037991388141698</v>
      </c>
      <c r="I567" s="54">
        <f t="shared" si="59"/>
        <v>9.0283581053911739</v>
      </c>
      <c r="J567" s="245">
        <f t="shared" si="63"/>
        <v>20.518995694070849</v>
      </c>
      <c r="K567" s="54">
        <v>3.4064315975792949</v>
      </c>
      <c r="L567" s="56">
        <f t="shared" si="64"/>
        <v>8.5787567287168714E-2</v>
      </c>
    </row>
    <row r="568" spans="1:12" x14ac:dyDescent="0.2">
      <c r="A568" s="59">
        <f t="shared" si="60"/>
        <v>180</v>
      </c>
      <c r="B568" s="57" t="s">
        <v>1453</v>
      </c>
      <c r="C568" s="81">
        <v>693.7</v>
      </c>
      <c r="D568" s="81">
        <v>26.4</v>
      </c>
      <c r="E568" s="81"/>
      <c r="F568" s="81">
        <f t="shared" si="58"/>
        <v>720.1</v>
      </c>
      <c r="G568" s="56">
        <f t="shared" si="61"/>
        <v>9.3104781344048003E-3</v>
      </c>
      <c r="H568" s="54">
        <f t="shared" si="62"/>
        <v>34.262559534609665</v>
      </c>
      <c r="I568" s="54">
        <f t="shared" si="59"/>
        <v>7.5377630976141266</v>
      </c>
      <c r="J568" s="245">
        <f t="shared" si="63"/>
        <v>17.131279767304832</v>
      </c>
      <c r="K568" s="54">
        <v>2.7397583759313124</v>
      </c>
      <c r="L568" s="56">
        <f t="shared" si="64"/>
        <v>8.5642772914122936E-2</v>
      </c>
    </row>
    <row r="569" spans="1:12" x14ac:dyDescent="0.2">
      <c r="A569" s="59">
        <f t="shared" si="60"/>
        <v>181</v>
      </c>
      <c r="B569" s="57" t="s">
        <v>1454</v>
      </c>
      <c r="C569" s="81">
        <v>689.6</v>
      </c>
      <c r="D569" s="81"/>
      <c r="E569" s="81"/>
      <c r="F569" s="81">
        <f t="shared" si="58"/>
        <v>689.6</v>
      </c>
      <c r="G569" s="56">
        <f t="shared" si="61"/>
        <v>8.9161307061318574E-3</v>
      </c>
      <c r="H569" s="54">
        <f t="shared" si="62"/>
        <v>32.811360998565235</v>
      </c>
      <c r="I569" s="54">
        <f t="shared" si="59"/>
        <v>7.2184994196843517</v>
      </c>
      <c r="J569" s="245">
        <f t="shared" si="63"/>
        <v>16.405680499282617</v>
      </c>
      <c r="K569" s="54">
        <v>2.7235654836993413</v>
      </c>
      <c r="L569" s="56">
        <f t="shared" si="64"/>
        <v>8.5787567287168701E-2</v>
      </c>
    </row>
    <row r="570" spans="1:12" x14ac:dyDescent="0.2">
      <c r="A570" s="59">
        <f t="shared" si="60"/>
        <v>182</v>
      </c>
      <c r="B570" s="57" t="s">
        <v>1455</v>
      </c>
      <c r="C570" s="81">
        <v>599</v>
      </c>
      <c r="D570" s="81"/>
      <c r="E570" s="81">
        <v>61.7</v>
      </c>
      <c r="F570" s="81">
        <f t="shared" si="58"/>
        <v>660.7</v>
      </c>
      <c r="G570" s="56">
        <f t="shared" si="61"/>
        <v>8.5424703560633974E-3</v>
      </c>
      <c r="H570" s="54">
        <f t="shared" si="62"/>
        <v>31.436290910313303</v>
      </c>
      <c r="I570" s="54">
        <f t="shared" si="59"/>
        <v>6.915984000268927</v>
      </c>
      <c r="J570" s="245">
        <f t="shared" si="63"/>
        <v>15.718145455156652</v>
      </c>
      <c r="K570" s="54">
        <v>2.3657420602318813</v>
      </c>
      <c r="L570" s="56">
        <f t="shared" si="64"/>
        <v>8.541874137425573E-2</v>
      </c>
    </row>
    <row r="571" spans="1:12" x14ac:dyDescent="0.2">
      <c r="A571" s="59">
        <f t="shared" si="60"/>
        <v>183</v>
      </c>
      <c r="B571" s="57" t="s">
        <v>1456</v>
      </c>
      <c r="C571" s="81">
        <v>502.6</v>
      </c>
      <c r="D571" s="81"/>
      <c r="E571" s="81">
        <v>53.9</v>
      </c>
      <c r="F571" s="81">
        <f t="shared" si="58"/>
        <v>556.5</v>
      </c>
      <c r="G571" s="56">
        <f t="shared" si="61"/>
        <v>7.1952243879964883E-3</v>
      </c>
      <c r="H571" s="54">
        <f t="shared" si="62"/>
        <v>26.478425747827078</v>
      </c>
      <c r="I571" s="54">
        <f t="shared" si="59"/>
        <v>5.8252536645219575</v>
      </c>
      <c r="J571" s="245">
        <f t="shared" si="63"/>
        <v>13.239212873913539</v>
      </c>
      <c r="K571" s="54">
        <v>1.9850116184850475</v>
      </c>
      <c r="L571" s="56">
        <f t="shared" si="64"/>
        <v>8.5405038463158348E-2</v>
      </c>
    </row>
    <row r="572" spans="1:12" x14ac:dyDescent="0.2">
      <c r="A572" s="59">
        <f t="shared" si="60"/>
        <v>184</v>
      </c>
      <c r="B572" s="57" t="s">
        <v>1457</v>
      </c>
      <c r="C572" s="81">
        <v>4995.63</v>
      </c>
      <c r="D572" s="81">
        <v>255.4</v>
      </c>
      <c r="E572" s="81">
        <v>189.6</v>
      </c>
      <c r="F572" s="81">
        <f t="shared" si="58"/>
        <v>5440.63</v>
      </c>
      <c r="G572" s="56">
        <f t="shared" si="61"/>
        <v>7.0344211432282727E-2</v>
      </c>
      <c r="H572" s="54">
        <f t="shared" si="62"/>
        <v>258.86669807080045</v>
      </c>
      <c r="I572" s="54">
        <f t="shared" si="59"/>
        <v>56.950673575576097</v>
      </c>
      <c r="J572" s="245">
        <f t="shared" si="63"/>
        <v>129.43334903540023</v>
      </c>
      <c r="K572" s="54">
        <v>19.73017029775658</v>
      </c>
      <c r="L572" s="56">
        <f t="shared" si="64"/>
        <v>8.5464530942102906E-2</v>
      </c>
    </row>
    <row r="573" spans="1:12" x14ac:dyDescent="0.2">
      <c r="A573" s="59">
        <f t="shared" si="60"/>
        <v>185</v>
      </c>
      <c r="B573" s="57" t="s">
        <v>1458</v>
      </c>
      <c r="C573" s="81">
        <v>574.70000000000005</v>
      </c>
      <c r="D573" s="81">
        <v>14</v>
      </c>
      <c r="E573" s="81"/>
      <c r="F573" s="81">
        <f t="shared" si="58"/>
        <v>588.70000000000005</v>
      </c>
      <c r="G573" s="56">
        <f t="shared" si="61"/>
        <v>7.6115518368616948E-3</v>
      </c>
      <c r="H573" s="54">
        <f t="shared" si="62"/>
        <v>28.010510759651037</v>
      </c>
      <c r="I573" s="54">
        <f t="shared" si="59"/>
        <v>6.1623123671232278</v>
      </c>
      <c r="J573" s="245">
        <f t="shared" si="63"/>
        <v>14.005255379825519</v>
      </c>
      <c r="K573" s="54">
        <v>2.2697695526131256</v>
      </c>
      <c r="L573" s="56">
        <f t="shared" si="64"/>
        <v>8.569364372212146E-2</v>
      </c>
    </row>
    <row r="574" spans="1:12" x14ac:dyDescent="0.2">
      <c r="A574" s="59">
        <f t="shared" si="60"/>
        <v>186</v>
      </c>
      <c r="B574" s="57" t="s">
        <v>1459</v>
      </c>
      <c r="C574" s="81">
        <v>666.7</v>
      </c>
      <c r="D574" s="81"/>
      <c r="E574" s="81">
        <v>37.9</v>
      </c>
      <c r="F574" s="81">
        <f t="shared" ref="F574:F637" si="65">C574+D574+E574</f>
        <v>704.6</v>
      </c>
      <c r="G574" s="56">
        <f t="shared" si="61"/>
        <v>9.110072064298879E-3</v>
      </c>
      <c r="H574" s="54">
        <f t="shared" si="62"/>
        <v>33.525065196619877</v>
      </c>
      <c r="I574" s="54">
        <f t="shared" si="59"/>
        <v>7.3755143432563735</v>
      </c>
      <c r="J574" s="245">
        <f t="shared" si="63"/>
        <v>16.762532598309939</v>
      </c>
      <c r="K574" s="54">
        <v>2.633122256354917</v>
      </c>
      <c r="L574" s="56">
        <f t="shared" si="64"/>
        <v>8.5575126872752053E-2</v>
      </c>
    </row>
    <row r="575" spans="1:12" x14ac:dyDescent="0.2">
      <c r="A575" s="59">
        <f t="shared" si="60"/>
        <v>187</v>
      </c>
      <c r="B575" s="57" t="s">
        <v>1460</v>
      </c>
      <c r="C575" s="81">
        <v>663.6</v>
      </c>
      <c r="D575" s="81"/>
      <c r="E575" s="81"/>
      <c r="F575" s="81">
        <f t="shared" si="65"/>
        <v>663.6</v>
      </c>
      <c r="G575" s="56">
        <f t="shared" si="61"/>
        <v>8.5799656853090215E-3</v>
      </c>
      <c r="H575" s="54">
        <f t="shared" si="62"/>
        <v>31.5742737219372</v>
      </c>
      <c r="I575" s="54">
        <f t="shared" ref="I575:I638" si="66">H575*0.22</f>
        <v>6.946340218826184</v>
      </c>
      <c r="J575" s="245">
        <f t="shared" si="63"/>
        <v>15.7871368609686</v>
      </c>
      <c r="K575" s="54">
        <v>2.6208788500331823</v>
      </c>
      <c r="L575" s="56">
        <f t="shared" si="64"/>
        <v>8.5787567287168714E-2</v>
      </c>
    </row>
    <row r="576" spans="1:12" x14ac:dyDescent="0.2">
      <c r="A576" s="59">
        <f t="shared" si="60"/>
        <v>188</v>
      </c>
      <c r="B576" s="57" t="s">
        <v>1461</v>
      </c>
      <c r="C576" s="81">
        <v>693.2</v>
      </c>
      <c r="D576" s="81"/>
      <c r="E576" s="81"/>
      <c r="F576" s="81">
        <f t="shared" si="65"/>
        <v>693.2</v>
      </c>
      <c r="G576" s="56">
        <f t="shared" si="61"/>
        <v>8.9626766320919423E-3</v>
      </c>
      <c r="H576" s="54">
        <f t="shared" si="62"/>
        <v>32.982650006098346</v>
      </c>
      <c r="I576" s="54">
        <f t="shared" si="66"/>
        <v>7.2561830013416362</v>
      </c>
      <c r="J576" s="245">
        <f t="shared" si="63"/>
        <v>16.491325003049173</v>
      </c>
      <c r="K576" s="54">
        <v>2.737783632976194</v>
      </c>
      <c r="L576" s="56">
        <f t="shared" si="64"/>
        <v>8.5787567287168701E-2</v>
      </c>
    </row>
    <row r="577" spans="1:12" x14ac:dyDescent="0.2">
      <c r="A577" s="59">
        <f t="shared" si="60"/>
        <v>189</v>
      </c>
      <c r="B577" s="57" t="s">
        <v>1462</v>
      </c>
      <c r="C577" s="81">
        <v>777.3</v>
      </c>
      <c r="D577" s="81"/>
      <c r="E577" s="81">
        <v>88.3</v>
      </c>
      <c r="F577" s="81">
        <f t="shared" si="65"/>
        <v>865.59999999999991</v>
      </c>
      <c r="G577" s="56">
        <f t="shared" si="61"/>
        <v>1.1191709308624906E-2</v>
      </c>
      <c r="H577" s="54">
        <f t="shared" si="62"/>
        <v>41.185490255739651</v>
      </c>
      <c r="I577" s="54">
        <f t="shared" si="66"/>
        <v>9.0608078562627234</v>
      </c>
      <c r="J577" s="245">
        <f t="shared" si="63"/>
        <v>20.592745127869826</v>
      </c>
      <c r="K577" s="54">
        <v>3.0699353980271136</v>
      </c>
      <c r="L577" s="56">
        <f t="shared" si="64"/>
        <v>8.5384679572434535E-2</v>
      </c>
    </row>
    <row r="578" spans="1:12" x14ac:dyDescent="0.2">
      <c r="A578" s="59">
        <f t="shared" si="60"/>
        <v>190</v>
      </c>
      <c r="B578" s="57" t="s">
        <v>1463</v>
      </c>
      <c r="C578" s="81">
        <v>635.6</v>
      </c>
      <c r="D578" s="81"/>
      <c r="E578" s="81"/>
      <c r="F578" s="81">
        <f t="shared" si="65"/>
        <v>635.6</v>
      </c>
      <c r="G578" s="56">
        <f t="shared" si="61"/>
        <v>8.2179418167305819E-3</v>
      </c>
      <c r="H578" s="54">
        <f t="shared" si="62"/>
        <v>30.242025885568541</v>
      </c>
      <c r="I578" s="54">
        <f t="shared" si="66"/>
        <v>6.6532456948250793</v>
      </c>
      <c r="J578" s="245">
        <f t="shared" si="63"/>
        <v>15.121012942784271</v>
      </c>
      <c r="K578" s="54">
        <v>2.5102932445465505</v>
      </c>
      <c r="L578" s="56">
        <f t="shared" si="64"/>
        <v>8.5787567287168714E-2</v>
      </c>
    </row>
    <row r="579" spans="1:12" x14ac:dyDescent="0.2">
      <c r="A579" s="59">
        <f t="shared" si="60"/>
        <v>191</v>
      </c>
      <c r="B579" s="57" t="s">
        <v>1464</v>
      </c>
      <c r="C579" s="81">
        <v>504.2</v>
      </c>
      <c r="D579" s="81"/>
      <c r="E579" s="81"/>
      <c r="F579" s="81">
        <f t="shared" si="65"/>
        <v>504.2</v>
      </c>
      <c r="G579" s="56">
        <f t="shared" si="61"/>
        <v>6.5190155191874747E-3</v>
      </c>
      <c r="H579" s="54">
        <f t="shared" si="62"/>
        <v>23.989977110609907</v>
      </c>
      <c r="I579" s="54">
        <f t="shared" si="66"/>
        <v>5.2777949643341797</v>
      </c>
      <c r="J579" s="245">
        <f t="shared" si="63"/>
        <v>11.994988555304953</v>
      </c>
      <c r="K579" s="54">
        <v>1.9913307959414266</v>
      </c>
      <c r="L579" s="56">
        <f t="shared" si="64"/>
        <v>8.5787567287168728E-2</v>
      </c>
    </row>
    <row r="580" spans="1:12" x14ac:dyDescent="0.2">
      <c r="A580" s="59">
        <f t="shared" si="60"/>
        <v>192</v>
      </c>
      <c r="B580" s="57" t="s">
        <v>1465</v>
      </c>
      <c r="C580" s="81">
        <v>166</v>
      </c>
      <c r="D580" s="81"/>
      <c r="E580" s="81"/>
      <c r="F580" s="81">
        <f t="shared" si="65"/>
        <v>166</v>
      </c>
      <c r="G580" s="56">
        <f t="shared" si="61"/>
        <v>2.1462843637150351E-3</v>
      </c>
      <c r="H580" s="54">
        <f t="shared" si="62"/>
        <v>7.8983264584713293</v>
      </c>
      <c r="I580" s="54">
        <f t="shared" si="66"/>
        <v>1.7376318208636925</v>
      </c>
      <c r="J580" s="245">
        <f t="shared" si="63"/>
        <v>3.9491632292356647</v>
      </c>
      <c r="K580" s="54">
        <v>0.65561466109931932</v>
      </c>
      <c r="L580" s="56">
        <f t="shared" si="64"/>
        <v>8.5787567287168714E-2</v>
      </c>
    </row>
    <row r="581" spans="1:12" x14ac:dyDescent="0.2">
      <c r="A581" s="59">
        <f t="shared" si="60"/>
        <v>193</v>
      </c>
      <c r="B581" s="57" t="s">
        <v>1466</v>
      </c>
      <c r="C581" s="81">
        <v>588.9</v>
      </c>
      <c r="D581" s="81"/>
      <c r="E581" s="81"/>
      <c r="F581" s="81">
        <f t="shared" si="65"/>
        <v>588.9</v>
      </c>
      <c r="G581" s="56">
        <f t="shared" si="61"/>
        <v>7.6141377216372543E-3</v>
      </c>
      <c r="H581" s="54">
        <f t="shared" si="62"/>
        <v>28.020026815625094</v>
      </c>
      <c r="I581" s="54">
        <f t="shared" si="66"/>
        <v>6.1644058994375204</v>
      </c>
      <c r="J581" s="245">
        <f t="shared" si="63"/>
        <v>14.010013407812547</v>
      </c>
      <c r="K581" s="54">
        <v>2.3258522525384886</v>
      </c>
      <c r="L581" s="56">
        <f t="shared" si="64"/>
        <v>8.5787567287168714E-2</v>
      </c>
    </row>
    <row r="582" spans="1:12" x14ac:dyDescent="0.2">
      <c r="A582" s="59">
        <f t="shared" ref="A582:A645" si="67">1+A581</f>
        <v>194</v>
      </c>
      <c r="B582" s="57" t="s">
        <v>1467</v>
      </c>
      <c r="C582" s="81">
        <v>659.3</v>
      </c>
      <c r="D582" s="81"/>
      <c r="E582" s="81"/>
      <c r="F582" s="81">
        <f t="shared" si="65"/>
        <v>659.3</v>
      </c>
      <c r="G582" s="56">
        <f t="shared" ref="G582:G645" si="68">3/$F$718*F582</f>
        <v>8.524369162634474E-3</v>
      </c>
      <c r="H582" s="54">
        <f t="shared" ref="H582:H645" si="69">G582*3680</f>
        <v>31.369678518494865</v>
      </c>
      <c r="I582" s="54">
        <f t="shared" si="66"/>
        <v>6.9013292740688703</v>
      </c>
      <c r="J582" s="245">
        <f t="shared" ref="J582:J645" si="70">H582*0.5</f>
        <v>15.684839259247433</v>
      </c>
      <c r="K582" s="54">
        <v>2.6038960606191637</v>
      </c>
      <c r="L582" s="56">
        <f t="shared" ref="L582:L645" si="71">(H582+I582+J582+K582)/F582</f>
        <v>8.5787567287168714E-2</v>
      </c>
    </row>
    <row r="583" spans="1:12" x14ac:dyDescent="0.2">
      <c r="A583" s="59">
        <f t="shared" si="67"/>
        <v>195</v>
      </c>
      <c r="B583" s="57" t="s">
        <v>1468</v>
      </c>
      <c r="C583" s="81">
        <v>199.6</v>
      </c>
      <c r="D583" s="81"/>
      <c r="E583" s="81"/>
      <c r="F583" s="81">
        <f t="shared" si="65"/>
        <v>199.6</v>
      </c>
      <c r="G583" s="56">
        <f t="shared" si="68"/>
        <v>2.5807130060091629E-3</v>
      </c>
      <c r="H583" s="54">
        <f t="shared" si="69"/>
        <v>9.4970238621137195</v>
      </c>
      <c r="I583" s="54">
        <f t="shared" si="66"/>
        <v>2.0893452496650182</v>
      </c>
      <c r="J583" s="245">
        <f t="shared" si="70"/>
        <v>4.7485119310568598</v>
      </c>
      <c r="K583" s="54">
        <v>0.78831738768327797</v>
      </c>
      <c r="L583" s="56">
        <f t="shared" si="71"/>
        <v>8.5787567287168714E-2</v>
      </c>
    </row>
    <row r="584" spans="1:12" x14ac:dyDescent="0.2">
      <c r="A584" s="59">
        <f t="shared" si="67"/>
        <v>196</v>
      </c>
      <c r="B584" s="57" t="s">
        <v>1469</v>
      </c>
      <c r="C584" s="81">
        <v>826.4</v>
      </c>
      <c r="D584" s="81"/>
      <c r="E584" s="81"/>
      <c r="F584" s="81">
        <f t="shared" si="65"/>
        <v>826.4</v>
      </c>
      <c r="G584" s="56">
        <f t="shared" si="68"/>
        <v>1.0684875892615091E-2</v>
      </c>
      <c r="H584" s="54">
        <f t="shared" si="69"/>
        <v>39.320343284823537</v>
      </c>
      <c r="I584" s="54">
        <f t="shared" si="66"/>
        <v>8.6504755226611785</v>
      </c>
      <c r="J584" s="245">
        <f t="shared" si="70"/>
        <v>19.660171642411768</v>
      </c>
      <c r="K584" s="54">
        <v>3.2638551562197438</v>
      </c>
      <c r="L584" s="56">
        <f t="shared" si="71"/>
        <v>8.5787567287168728E-2</v>
      </c>
    </row>
    <row r="585" spans="1:12" x14ac:dyDescent="0.2">
      <c r="A585" s="59">
        <f t="shared" si="67"/>
        <v>197</v>
      </c>
      <c r="B585" s="57" t="s">
        <v>1470</v>
      </c>
      <c r="C585" s="81">
        <v>582.70000000000005</v>
      </c>
      <c r="D585" s="81"/>
      <c r="E585" s="81">
        <v>61.9</v>
      </c>
      <c r="F585" s="81">
        <f t="shared" si="65"/>
        <v>644.6</v>
      </c>
      <c r="G585" s="56">
        <f t="shared" si="68"/>
        <v>8.3343066316307942E-3</v>
      </c>
      <c r="H585" s="54">
        <f t="shared" si="69"/>
        <v>30.670248404401324</v>
      </c>
      <c r="I585" s="54">
        <f t="shared" si="66"/>
        <v>6.7474546489682909</v>
      </c>
      <c r="J585" s="245">
        <f t="shared" si="70"/>
        <v>15.335124202200662</v>
      </c>
      <c r="K585" s="54">
        <v>2.3013654398950205</v>
      </c>
      <c r="L585" s="56">
        <f t="shared" si="71"/>
        <v>8.540830390236627E-2</v>
      </c>
    </row>
    <row r="586" spans="1:12" x14ac:dyDescent="0.2">
      <c r="A586" s="59">
        <f t="shared" si="67"/>
        <v>198</v>
      </c>
      <c r="B586" s="57" t="s">
        <v>1471</v>
      </c>
      <c r="C586" s="81">
        <v>358.4</v>
      </c>
      <c r="D586" s="81"/>
      <c r="E586" s="81">
        <v>54.6</v>
      </c>
      <c r="F586" s="81">
        <f t="shared" si="65"/>
        <v>413</v>
      </c>
      <c r="G586" s="56">
        <f t="shared" si="68"/>
        <v>5.3398520615319852E-3</v>
      </c>
      <c r="H586" s="54">
        <f t="shared" si="69"/>
        <v>19.650655586437704</v>
      </c>
      <c r="I586" s="54">
        <f t="shared" si="66"/>
        <v>4.3231442290162949</v>
      </c>
      <c r="J586" s="245">
        <f t="shared" si="70"/>
        <v>9.8253277932188521</v>
      </c>
      <c r="K586" s="54">
        <v>1.4154957502288916</v>
      </c>
      <c r="L586" s="56">
        <f t="shared" si="71"/>
        <v>8.5265431861747565E-2</v>
      </c>
    </row>
    <row r="587" spans="1:12" x14ac:dyDescent="0.2">
      <c r="A587" s="59">
        <f t="shared" si="67"/>
        <v>199</v>
      </c>
      <c r="B587" s="57" t="s">
        <v>1472</v>
      </c>
      <c r="C587" s="81">
        <v>708.8</v>
      </c>
      <c r="D587" s="81"/>
      <c r="E587" s="81">
        <v>106.4</v>
      </c>
      <c r="F587" s="81">
        <f t="shared" si="65"/>
        <v>815.19999999999993</v>
      </c>
      <c r="G587" s="56">
        <f t="shared" si="68"/>
        <v>1.0540066345183714E-2</v>
      </c>
      <c r="H587" s="54">
        <f t="shared" si="69"/>
        <v>38.787444150276066</v>
      </c>
      <c r="I587" s="54">
        <f t="shared" si="66"/>
        <v>8.5332377130607338</v>
      </c>
      <c r="J587" s="245">
        <f t="shared" si="70"/>
        <v>19.393722075138033</v>
      </c>
      <c r="K587" s="54">
        <v>2.7993956131758888</v>
      </c>
      <c r="L587" s="56">
        <f t="shared" si="71"/>
        <v>8.5272079921063212E-2</v>
      </c>
    </row>
    <row r="588" spans="1:12" x14ac:dyDescent="0.2">
      <c r="A588" s="59">
        <f t="shared" si="67"/>
        <v>200</v>
      </c>
      <c r="B588" s="57" t="s">
        <v>1473</v>
      </c>
      <c r="C588" s="81">
        <v>520.55999999999995</v>
      </c>
      <c r="D588" s="81">
        <v>21.1</v>
      </c>
      <c r="E588" s="81">
        <v>104.6</v>
      </c>
      <c r="F588" s="81">
        <f t="shared" si="65"/>
        <v>646.26</v>
      </c>
      <c r="G588" s="56">
        <f t="shared" si="68"/>
        <v>8.3557694752679438E-3</v>
      </c>
      <c r="H588" s="54">
        <f t="shared" si="69"/>
        <v>30.749231668986035</v>
      </c>
      <c r="I588" s="54">
        <f t="shared" si="66"/>
        <v>6.7648309671769278</v>
      </c>
      <c r="J588" s="245">
        <f t="shared" si="70"/>
        <v>15.374615834493017</v>
      </c>
      <c r="K588" s="54">
        <v>2.0559443854329009</v>
      </c>
      <c r="L588" s="56">
        <f t="shared" si="71"/>
        <v>8.5019377427179271E-2</v>
      </c>
    </row>
    <row r="589" spans="1:12" x14ac:dyDescent="0.2">
      <c r="A589" s="59">
        <f t="shared" si="67"/>
        <v>201</v>
      </c>
      <c r="B589" s="57" t="s">
        <v>1474</v>
      </c>
      <c r="C589" s="81">
        <v>468.6</v>
      </c>
      <c r="D589" s="81">
        <v>34.5</v>
      </c>
      <c r="E589" s="81">
        <v>198</v>
      </c>
      <c r="F589" s="81">
        <f t="shared" si="65"/>
        <v>701.1</v>
      </c>
      <c r="G589" s="56">
        <f t="shared" si="68"/>
        <v>9.0648190807265747E-3</v>
      </c>
      <c r="H589" s="54">
        <f t="shared" si="69"/>
        <v>33.358534217073796</v>
      </c>
      <c r="I589" s="54">
        <f t="shared" si="66"/>
        <v>7.3388775277562353</v>
      </c>
      <c r="J589" s="245">
        <f t="shared" si="70"/>
        <v>16.679267108536898</v>
      </c>
      <c r="K589" s="54">
        <v>1.8507290975369943</v>
      </c>
      <c r="L589" s="56">
        <f t="shared" si="71"/>
        <v>8.4477831908292569E-2</v>
      </c>
    </row>
    <row r="590" spans="1:12" x14ac:dyDescent="0.2">
      <c r="A590" s="59">
        <f t="shared" si="67"/>
        <v>202</v>
      </c>
      <c r="B590" s="57" t="s">
        <v>1475</v>
      </c>
      <c r="C590" s="81">
        <v>644.66</v>
      </c>
      <c r="D590" s="81"/>
      <c r="E590" s="81">
        <v>56.9</v>
      </c>
      <c r="F590" s="81">
        <f t="shared" si="65"/>
        <v>701.56</v>
      </c>
      <c r="G590" s="56">
        <f t="shared" si="68"/>
        <v>9.0707666157103621E-3</v>
      </c>
      <c r="H590" s="54">
        <f t="shared" si="69"/>
        <v>33.380421145814132</v>
      </c>
      <c r="I590" s="54">
        <f t="shared" si="66"/>
        <v>7.3436926520791088</v>
      </c>
      <c r="J590" s="245">
        <f t="shared" si="70"/>
        <v>16.690210572907066</v>
      </c>
      <c r="K590" s="54">
        <v>2.5460755868932963</v>
      </c>
      <c r="L590" s="56">
        <f t="shared" si="71"/>
        <v>8.5467244366402878E-2</v>
      </c>
    </row>
    <row r="591" spans="1:12" x14ac:dyDescent="0.2">
      <c r="A591" s="59">
        <f t="shared" si="67"/>
        <v>203</v>
      </c>
      <c r="B591" s="57" t="s">
        <v>1476</v>
      </c>
      <c r="C591" s="81">
        <v>665.3</v>
      </c>
      <c r="D591" s="81"/>
      <c r="E591" s="81"/>
      <c r="F591" s="81">
        <f t="shared" si="65"/>
        <v>665.3</v>
      </c>
      <c r="G591" s="56">
        <f t="shared" si="68"/>
        <v>8.6019457059012816E-3</v>
      </c>
      <c r="H591" s="54">
        <f t="shared" si="69"/>
        <v>31.655160197716718</v>
      </c>
      <c r="I591" s="54">
        <f t="shared" si="66"/>
        <v>6.9641352434976778</v>
      </c>
      <c r="J591" s="245">
        <f t="shared" si="70"/>
        <v>15.827580098858359</v>
      </c>
      <c r="K591" s="54">
        <v>2.6275929760805852</v>
      </c>
      <c r="L591" s="56">
        <f t="shared" si="71"/>
        <v>8.5787567287168714E-2</v>
      </c>
    </row>
    <row r="592" spans="1:12" x14ac:dyDescent="0.2">
      <c r="A592" s="59">
        <f t="shared" si="67"/>
        <v>204</v>
      </c>
      <c r="B592" s="57" t="s">
        <v>1477</v>
      </c>
      <c r="C592" s="81">
        <v>485.4</v>
      </c>
      <c r="D592" s="81"/>
      <c r="E592" s="81">
        <v>128.4</v>
      </c>
      <c r="F592" s="81">
        <f t="shared" si="65"/>
        <v>613.79999999999995</v>
      </c>
      <c r="G592" s="56">
        <f t="shared" si="68"/>
        <v>7.9360803761945094E-3</v>
      </c>
      <c r="H592" s="54">
        <f t="shared" si="69"/>
        <v>29.204775784395796</v>
      </c>
      <c r="I592" s="54">
        <f t="shared" si="66"/>
        <v>6.4250506725670755</v>
      </c>
      <c r="J592" s="245">
        <f t="shared" si="70"/>
        <v>14.602387892197898</v>
      </c>
      <c r="K592" s="54">
        <v>1.9170804608289735</v>
      </c>
      <c r="L592" s="56">
        <f t="shared" si="71"/>
        <v>8.4961379618751623E-2</v>
      </c>
    </row>
    <row r="593" spans="1:12" x14ac:dyDescent="0.2">
      <c r="A593" s="59">
        <f t="shared" si="67"/>
        <v>205</v>
      </c>
      <c r="B593" s="57" t="s">
        <v>1478</v>
      </c>
      <c r="C593" s="81">
        <v>704</v>
      </c>
      <c r="D593" s="81">
        <v>41.3</v>
      </c>
      <c r="E593" s="81">
        <v>161</v>
      </c>
      <c r="F593" s="81">
        <f t="shared" si="65"/>
        <v>906.3</v>
      </c>
      <c r="G593" s="56">
        <f t="shared" si="68"/>
        <v>1.1717936860451424E-2</v>
      </c>
      <c r="H593" s="54">
        <f t="shared" si="69"/>
        <v>43.122007646461242</v>
      </c>
      <c r="I593" s="54">
        <f t="shared" si="66"/>
        <v>9.4868416822214741</v>
      </c>
      <c r="J593" s="245">
        <f t="shared" si="70"/>
        <v>21.561003823230621</v>
      </c>
      <c r="K593" s="54">
        <v>2.7804380808067517</v>
      </c>
      <c r="L593" s="56">
        <f t="shared" si="71"/>
        <v>8.4905981719872112E-2</v>
      </c>
    </row>
    <row r="594" spans="1:12" x14ac:dyDescent="0.2">
      <c r="A594" s="59">
        <f t="shared" si="67"/>
        <v>206</v>
      </c>
      <c r="B594" s="57" t="s">
        <v>1479</v>
      </c>
      <c r="C594" s="81">
        <v>745.99</v>
      </c>
      <c r="D594" s="81">
        <v>91.8</v>
      </c>
      <c r="E594" s="81">
        <v>153.19999999999999</v>
      </c>
      <c r="F594" s="81">
        <f t="shared" si="65"/>
        <v>990.99</v>
      </c>
      <c r="G594" s="56">
        <f t="shared" si="68"/>
        <v>1.2812929768662426E-2</v>
      </c>
      <c r="H594" s="54">
        <f t="shared" si="69"/>
        <v>47.151581548677726</v>
      </c>
      <c r="I594" s="54">
        <f t="shared" si="66"/>
        <v>10.373347940709099</v>
      </c>
      <c r="J594" s="245">
        <f t="shared" si="70"/>
        <v>23.575790774338863</v>
      </c>
      <c r="K594" s="54">
        <v>2.9462769941775977</v>
      </c>
      <c r="L594" s="56">
        <f t="shared" si="71"/>
        <v>8.4811145680484451E-2</v>
      </c>
    </row>
    <row r="595" spans="1:12" x14ac:dyDescent="0.2">
      <c r="A595" s="59">
        <f t="shared" si="67"/>
        <v>207</v>
      </c>
      <c r="B595" s="57" t="s">
        <v>1480</v>
      </c>
      <c r="C595" s="81">
        <v>675.4</v>
      </c>
      <c r="D595" s="81"/>
      <c r="E595" s="81">
        <v>182.9</v>
      </c>
      <c r="F595" s="81">
        <f t="shared" si="65"/>
        <v>858.3</v>
      </c>
      <c r="G595" s="56">
        <f t="shared" si="68"/>
        <v>1.1097324514316956E-2</v>
      </c>
      <c r="H595" s="54">
        <f t="shared" si="69"/>
        <v>40.838154212686398</v>
      </c>
      <c r="I595" s="54">
        <f t="shared" si="66"/>
        <v>8.9843939267910073</v>
      </c>
      <c r="J595" s="245">
        <f t="shared" si="70"/>
        <v>20.419077106343199</v>
      </c>
      <c r="K595" s="54">
        <v>2.667482783773977</v>
      </c>
      <c r="L595" s="56">
        <f t="shared" si="71"/>
        <v>8.4945949003372462E-2</v>
      </c>
    </row>
    <row r="596" spans="1:12" x14ac:dyDescent="0.2">
      <c r="A596" s="59">
        <f t="shared" si="67"/>
        <v>208</v>
      </c>
      <c r="B596" s="57" t="s">
        <v>1481</v>
      </c>
      <c r="C596" s="81">
        <v>1034.8</v>
      </c>
      <c r="D596" s="81"/>
      <c r="E596" s="81">
        <v>19.3</v>
      </c>
      <c r="F596" s="81">
        <f t="shared" si="65"/>
        <v>1054.0999999999999</v>
      </c>
      <c r="G596" s="56">
        <f t="shared" si="68"/>
        <v>1.3628905709590473E-2</v>
      </c>
      <c r="H596" s="54">
        <f t="shared" si="69"/>
        <v>50.15437301129294</v>
      </c>
      <c r="I596" s="54">
        <f t="shared" si="66"/>
        <v>11.033962062484447</v>
      </c>
      <c r="J596" s="245">
        <f t="shared" si="70"/>
        <v>25.07718650564647</v>
      </c>
      <c r="K596" s="54">
        <v>4.0869280199131062</v>
      </c>
      <c r="L596" s="56">
        <f t="shared" si="71"/>
        <v>8.5715254339566421E-2</v>
      </c>
    </row>
    <row r="597" spans="1:12" x14ac:dyDescent="0.2">
      <c r="A597" s="59">
        <f t="shared" si="67"/>
        <v>209</v>
      </c>
      <c r="B597" s="57" t="s">
        <v>1482</v>
      </c>
      <c r="C597" s="81">
        <v>910.15</v>
      </c>
      <c r="D597" s="81"/>
      <c r="E597" s="81">
        <v>91.5</v>
      </c>
      <c r="F597" s="81">
        <f t="shared" si="65"/>
        <v>1001.65</v>
      </c>
      <c r="G597" s="56">
        <f t="shared" si="68"/>
        <v>1.295075742719979E-2</v>
      </c>
      <c r="H597" s="54">
        <f t="shared" si="69"/>
        <v>47.658787332095223</v>
      </c>
      <c r="I597" s="54">
        <f t="shared" si="66"/>
        <v>10.484933213060948</v>
      </c>
      <c r="J597" s="245">
        <f t="shared" si="70"/>
        <v>23.829393666047611</v>
      </c>
      <c r="K597" s="54">
        <v>3.5946246012020815</v>
      </c>
      <c r="L597" s="56">
        <f t="shared" si="71"/>
        <v>8.5426784617786522E-2</v>
      </c>
    </row>
    <row r="598" spans="1:12" x14ac:dyDescent="0.2">
      <c r="A598" s="59">
        <f t="shared" si="67"/>
        <v>210</v>
      </c>
      <c r="B598" s="57" t="s">
        <v>1483</v>
      </c>
      <c r="C598" s="81">
        <v>712</v>
      </c>
      <c r="D598" s="81"/>
      <c r="E598" s="81"/>
      <c r="F598" s="81">
        <f t="shared" si="65"/>
        <v>712</v>
      </c>
      <c r="G598" s="56">
        <f t="shared" si="68"/>
        <v>9.2057498009946084E-3</v>
      </c>
      <c r="H598" s="54">
        <f t="shared" si="69"/>
        <v>33.877159267660161</v>
      </c>
      <c r="I598" s="54">
        <f t="shared" si="66"/>
        <v>7.4529750388852358</v>
      </c>
      <c r="J598" s="245">
        <f t="shared" si="70"/>
        <v>16.938579633830081</v>
      </c>
      <c r="K598" s="54">
        <v>2.812033968088647</v>
      </c>
      <c r="L598" s="56">
        <f t="shared" si="71"/>
        <v>8.5787567287168714E-2</v>
      </c>
    </row>
    <row r="599" spans="1:12" x14ac:dyDescent="0.2">
      <c r="A599" s="59">
        <f t="shared" si="67"/>
        <v>211</v>
      </c>
      <c r="B599" s="57" t="s">
        <v>1484</v>
      </c>
      <c r="C599" s="81">
        <v>305.89999999999998</v>
      </c>
      <c r="D599" s="81"/>
      <c r="E599" s="81">
        <v>31.5</v>
      </c>
      <c r="F599" s="81">
        <f t="shared" si="65"/>
        <v>337.4</v>
      </c>
      <c r="G599" s="56">
        <f t="shared" si="68"/>
        <v>4.3623876163701976E-3</v>
      </c>
      <c r="H599" s="54">
        <f t="shared" si="69"/>
        <v>16.053586428242326</v>
      </c>
      <c r="I599" s="54">
        <f t="shared" si="66"/>
        <v>3.5317890142133117</v>
      </c>
      <c r="J599" s="245">
        <f t="shared" si="70"/>
        <v>8.0267932141211631</v>
      </c>
      <c r="K599" s="54">
        <v>1.2081477399414562</v>
      </c>
      <c r="L599" s="56">
        <f t="shared" si="71"/>
        <v>8.5418839349490988E-2</v>
      </c>
    </row>
    <row r="600" spans="1:12" x14ac:dyDescent="0.2">
      <c r="A600" s="59">
        <f t="shared" si="67"/>
        <v>212</v>
      </c>
      <c r="B600" s="57" t="s">
        <v>1485</v>
      </c>
      <c r="C600" s="81">
        <v>687.07</v>
      </c>
      <c r="D600" s="81"/>
      <c r="E600" s="81">
        <v>16.899999999999999</v>
      </c>
      <c r="F600" s="81">
        <f t="shared" si="65"/>
        <v>703.97</v>
      </c>
      <c r="G600" s="56">
        <f t="shared" si="68"/>
        <v>9.1019265272558637E-3</v>
      </c>
      <c r="H600" s="54">
        <f t="shared" si="69"/>
        <v>33.495089620301577</v>
      </c>
      <c r="I600" s="54">
        <f t="shared" si="66"/>
        <v>7.3689197164663467</v>
      </c>
      <c r="J600" s="245">
        <f t="shared" si="70"/>
        <v>16.747544810150789</v>
      </c>
      <c r="K600" s="54">
        <v>2.7135732843464417</v>
      </c>
      <c r="L600" s="56">
        <f t="shared" si="71"/>
        <v>8.5692753144686759E-2</v>
      </c>
    </row>
    <row r="601" spans="1:12" x14ac:dyDescent="0.2">
      <c r="A601" s="59">
        <f t="shared" si="67"/>
        <v>213</v>
      </c>
      <c r="B601" s="57" t="s">
        <v>1486</v>
      </c>
      <c r="C601" s="81">
        <v>884.9</v>
      </c>
      <c r="D601" s="81">
        <v>28.7</v>
      </c>
      <c r="E601" s="81"/>
      <c r="F601" s="81">
        <f t="shared" si="65"/>
        <v>913.6</v>
      </c>
      <c r="G601" s="56">
        <f t="shared" si="68"/>
        <v>1.1812321654759376E-2</v>
      </c>
      <c r="H601" s="54">
        <f t="shared" si="69"/>
        <v>43.469343689514503</v>
      </c>
      <c r="I601" s="54">
        <f t="shared" si="66"/>
        <v>9.5632556116931902</v>
      </c>
      <c r="J601" s="245">
        <f t="shared" si="70"/>
        <v>21.734671844757251</v>
      </c>
      <c r="K601" s="54">
        <v>3.4949000819686007</v>
      </c>
      <c r="L601" s="56">
        <f t="shared" si="71"/>
        <v>8.5663497403605002E-2</v>
      </c>
    </row>
    <row r="602" spans="1:12" x14ac:dyDescent="0.2">
      <c r="A602" s="59">
        <f t="shared" si="67"/>
        <v>214</v>
      </c>
      <c r="B602" s="57" t="s">
        <v>1487</v>
      </c>
      <c r="C602" s="81">
        <v>534.6</v>
      </c>
      <c r="D602" s="81"/>
      <c r="E602" s="81">
        <v>68.599999999999994</v>
      </c>
      <c r="F602" s="81">
        <f t="shared" si="65"/>
        <v>603.20000000000005</v>
      </c>
      <c r="G602" s="56">
        <f t="shared" si="68"/>
        <v>7.7990284830898151E-3</v>
      </c>
      <c r="H602" s="54">
        <f t="shared" si="69"/>
        <v>28.700424817770518</v>
      </c>
      <c r="I602" s="54">
        <f t="shared" si="66"/>
        <v>6.3140934599095138</v>
      </c>
      <c r="J602" s="245">
        <f t="shared" si="70"/>
        <v>14.350212408885259</v>
      </c>
      <c r="K602" s="54">
        <v>2.1113951676126272</v>
      </c>
      <c r="L602" s="56">
        <f t="shared" si="71"/>
        <v>8.5338404930666314E-2</v>
      </c>
    </row>
    <row r="603" spans="1:12" x14ac:dyDescent="0.2">
      <c r="A603" s="59">
        <f t="shared" si="67"/>
        <v>215</v>
      </c>
      <c r="B603" s="57" t="s">
        <v>1488</v>
      </c>
      <c r="C603" s="81">
        <v>548.1</v>
      </c>
      <c r="D603" s="81"/>
      <c r="E603" s="81"/>
      <c r="F603" s="81">
        <f t="shared" si="65"/>
        <v>548.1</v>
      </c>
      <c r="G603" s="56">
        <f t="shared" si="68"/>
        <v>7.0866172274229571E-3</v>
      </c>
      <c r="H603" s="54">
        <f t="shared" si="69"/>
        <v>26.078751396916481</v>
      </c>
      <c r="I603" s="54">
        <f t="shared" si="66"/>
        <v>5.7373253073216262</v>
      </c>
      <c r="J603" s="245">
        <f t="shared" si="70"/>
        <v>13.03937569845824</v>
      </c>
      <c r="K603" s="54">
        <v>2.1647132274008247</v>
      </c>
      <c r="L603" s="56">
        <f t="shared" si="71"/>
        <v>8.5787567287168701E-2</v>
      </c>
    </row>
    <row r="604" spans="1:12" x14ac:dyDescent="0.2">
      <c r="A604" s="59">
        <f t="shared" si="67"/>
        <v>216</v>
      </c>
      <c r="B604" s="57" t="s">
        <v>1489</v>
      </c>
      <c r="C604" s="81">
        <v>630.6</v>
      </c>
      <c r="D604" s="81">
        <v>114.7</v>
      </c>
      <c r="E604" s="81"/>
      <c r="F604" s="81">
        <f t="shared" si="65"/>
        <v>745.30000000000007</v>
      </c>
      <c r="G604" s="56">
        <f t="shared" si="68"/>
        <v>9.6362996161253964E-3</v>
      </c>
      <c r="H604" s="54">
        <f t="shared" si="69"/>
        <v>35.461582587341461</v>
      </c>
      <c r="I604" s="54">
        <f t="shared" si="66"/>
        <v>7.8015481692151214</v>
      </c>
      <c r="J604" s="245">
        <f t="shared" si="70"/>
        <v>17.73079129367073</v>
      </c>
      <c r="K604" s="54">
        <v>2.4905458149953659</v>
      </c>
      <c r="L604" s="56">
        <f t="shared" si="71"/>
        <v>8.5179750255229669E-2</v>
      </c>
    </row>
    <row r="605" spans="1:12" x14ac:dyDescent="0.2">
      <c r="A605" s="59">
        <f t="shared" si="67"/>
        <v>217</v>
      </c>
      <c r="B605" s="57" t="s">
        <v>1490</v>
      </c>
      <c r="C605" s="81">
        <v>473.1</v>
      </c>
      <c r="D605" s="81">
        <v>12.4</v>
      </c>
      <c r="E605" s="81">
        <v>260.39999999999998</v>
      </c>
      <c r="F605" s="81">
        <f t="shared" si="65"/>
        <v>745.9</v>
      </c>
      <c r="G605" s="56">
        <f t="shared" si="68"/>
        <v>9.6440572704520767E-3</v>
      </c>
      <c r="H605" s="54">
        <f t="shared" si="69"/>
        <v>35.490130755263642</v>
      </c>
      <c r="I605" s="54">
        <f t="shared" si="66"/>
        <v>7.8078287661580017</v>
      </c>
      <c r="J605" s="245">
        <f t="shared" si="70"/>
        <v>17.745065377631821</v>
      </c>
      <c r="K605" s="54">
        <v>1.86850178413306</v>
      </c>
      <c r="L605" s="56">
        <f t="shared" si="71"/>
        <v>8.4343111252428646E-2</v>
      </c>
    </row>
    <row r="606" spans="1:12" x14ac:dyDescent="0.2">
      <c r="A606" s="59">
        <f t="shared" si="67"/>
        <v>218</v>
      </c>
      <c r="B606" s="57" t="s">
        <v>1491</v>
      </c>
      <c r="C606" s="81">
        <v>986.7</v>
      </c>
      <c r="D606" s="81"/>
      <c r="E606" s="81">
        <v>215.4</v>
      </c>
      <c r="F606" s="81">
        <f t="shared" si="65"/>
        <v>1202.1000000000001</v>
      </c>
      <c r="G606" s="56">
        <f t="shared" si="68"/>
        <v>1.5542460443505086E-2</v>
      </c>
      <c r="H606" s="54">
        <f t="shared" si="69"/>
        <v>57.196254432098719</v>
      </c>
      <c r="I606" s="54">
        <f t="shared" si="66"/>
        <v>12.583175975061719</v>
      </c>
      <c r="J606" s="245">
        <f t="shared" si="70"/>
        <v>28.59812721604936</v>
      </c>
      <c r="K606" s="54">
        <v>3.8969577476307133</v>
      </c>
      <c r="L606" s="56">
        <f t="shared" si="71"/>
        <v>8.5079873031229089E-2</v>
      </c>
    </row>
    <row r="607" spans="1:12" x14ac:dyDescent="0.2">
      <c r="A607" s="59">
        <f t="shared" si="67"/>
        <v>219</v>
      </c>
      <c r="B607" s="57" t="s">
        <v>1492</v>
      </c>
      <c r="C607" s="81">
        <v>648.20000000000005</v>
      </c>
      <c r="D607" s="81"/>
      <c r="E607" s="81"/>
      <c r="F607" s="81">
        <f t="shared" si="65"/>
        <v>648.20000000000005</v>
      </c>
      <c r="G607" s="56">
        <f t="shared" si="68"/>
        <v>8.3808525575908791E-3</v>
      </c>
      <c r="H607" s="54">
        <f t="shared" si="69"/>
        <v>30.841537411934436</v>
      </c>
      <c r="I607" s="54">
        <f t="shared" si="66"/>
        <v>6.7851382306255763</v>
      </c>
      <c r="J607" s="245">
        <f t="shared" si="70"/>
        <v>15.420768705967218</v>
      </c>
      <c r="K607" s="54">
        <v>2.560056767015535</v>
      </c>
      <c r="L607" s="56">
        <f t="shared" si="71"/>
        <v>8.5787567287168714E-2</v>
      </c>
    </row>
    <row r="608" spans="1:12" x14ac:dyDescent="0.2">
      <c r="A608" s="59">
        <f t="shared" si="67"/>
        <v>220</v>
      </c>
      <c r="B608" s="57" t="s">
        <v>1493</v>
      </c>
      <c r="C608" s="81">
        <v>696.9</v>
      </c>
      <c r="D608" s="81"/>
      <c r="E608" s="81">
        <v>42.8</v>
      </c>
      <c r="F608" s="81">
        <f t="shared" si="65"/>
        <v>739.69999999999993</v>
      </c>
      <c r="G608" s="56">
        <f t="shared" si="68"/>
        <v>9.5638948424097078E-3</v>
      </c>
      <c r="H608" s="54">
        <f t="shared" si="69"/>
        <v>35.195133020067722</v>
      </c>
      <c r="I608" s="54">
        <f t="shared" si="66"/>
        <v>7.742929264414899</v>
      </c>
      <c r="J608" s="245">
        <f t="shared" si="70"/>
        <v>17.597566510033861</v>
      </c>
      <c r="K608" s="54">
        <v>2.7523967308440698</v>
      </c>
      <c r="L608" s="56">
        <f t="shared" si="71"/>
        <v>8.5559044917345631E-2</v>
      </c>
    </row>
    <row r="609" spans="1:12" x14ac:dyDescent="0.2">
      <c r="A609" s="59">
        <f t="shared" si="67"/>
        <v>221</v>
      </c>
      <c r="B609" s="57" t="s">
        <v>1494</v>
      </c>
      <c r="C609" s="81">
        <v>686.9</v>
      </c>
      <c r="D609" s="81"/>
      <c r="E609" s="81">
        <v>111.8</v>
      </c>
      <c r="F609" s="81">
        <f t="shared" si="65"/>
        <v>798.69999999999993</v>
      </c>
      <c r="G609" s="56">
        <f t="shared" si="68"/>
        <v>1.0326730851199992E-2</v>
      </c>
      <c r="H609" s="54">
        <f t="shared" si="69"/>
        <v>38.002369532415969</v>
      </c>
      <c r="I609" s="54">
        <f t="shared" si="66"/>
        <v>8.3605212971315126</v>
      </c>
      <c r="J609" s="245">
        <f t="shared" si="70"/>
        <v>19.001184766207984</v>
      </c>
      <c r="K609" s="54">
        <v>2.7129018717417015</v>
      </c>
      <c r="L609" s="56">
        <f t="shared" si="71"/>
        <v>8.5234728267806661E-2</v>
      </c>
    </row>
    <row r="610" spans="1:12" x14ac:dyDescent="0.2">
      <c r="A610" s="59">
        <f t="shared" si="67"/>
        <v>222</v>
      </c>
      <c r="B610" s="57" t="s">
        <v>1495</v>
      </c>
      <c r="C610" s="81">
        <v>6173.94</v>
      </c>
      <c r="D610" s="81">
        <v>111.6</v>
      </c>
      <c r="E610" s="81"/>
      <c r="F610" s="81">
        <f t="shared" si="65"/>
        <v>6285.54</v>
      </c>
      <c r="G610" s="56">
        <f t="shared" si="68"/>
        <v>8.126841096087592E-2</v>
      </c>
      <c r="H610" s="54">
        <f t="shared" si="69"/>
        <v>299.06775233602337</v>
      </c>
      <c r="I610" s="54">
        <f t="shared" si="66"/>
        <v>65.794905513925144</v>
      </c>
      <c r="J610" s="245">
        <f t="shared" si="70"/>
        <v>149.53387616801169</v>
      </c>
      <c r="K610" s="54">
        <v>24.383889040647777</v>
      </c>
      <c r="L610" s="56">
        <f t="shared" si="71"/>
        <v>8.5717444015726257E-2</v>
      </c>
    </row>
    <row r="611" spans="1:12" x14ac:dyDescent="0.2">
      <c r="A611" s="59">
        <f t="shared" si="67"/>
        <v>223</v>
      </c>
      <c r="B611" s="57" t="s">
        <v>1496</v>
      </c>
      <c r="C611" s="81">
        <v>842.4</v>
      </c>
      <c r="D611" s="81">
        <v>158.5</v>
      </c>
      <c r="E611" s="81"/>
      <c r="F611" s="81">
        <f t="shared" si="65"/>
        <v>1000.9</v>
      </c>
      <c r="G611" s="56">
        <f t="shared" si="68"/>
        <v>1.2941060359291438E-2</v>
      </c>
      <c r="H611" s="54">
        <f t="shared" si="69"/>
        <v>47.623102122192492</v>
      </c>
      <c r="I611" s="54">
        <f t="shared" si="66"/>
        <v>10.477082466882349</v>
      </c>
      <c r="J611" s="245">
        <f t="shared" si="70"/>
        <v>23.811551061096246</v>
      </c>
      <c r="K611" s="54">
        <v>3.3270469307835335</v>
      </c>
      <c r="L611" s="56">
        <f t="shared" si="71"/>
        <v>8.5162136657962476E-2</v>
      </c>
    </row>
    <row r="612" spans="1:12" x14ac:dyDescent="0.2">
      <c r="A612" s="59">
        <f t="shared" si="67"/>
        <v>224</v>
      </c>
      <c r="B612" s="57" t="s">
        <v>1497</v>
      </c>
      <c r="C612" s="81">
        <v>372.1</v>
      </c>
      <c r="D612" s="81"/>
      <c r="E612" s="81">
        <v>20.3</v>
      </c>
      <c r="F612" s="81">
        <f t="shared" si="65"/>
        <v>392.40000000000003</v>
      </c>
      <c r="G612" s="56">
        <f t="shared" si="68"/>
        <v>5.0735059296492767E-3</v>
      </c>
      <c r="H612" s="54">
        <f t="shared" si="69"/>
        <v>18.670501821109337</v>
      </c>
      <c r="I612" s="54">
        <f t="shared" si="66"/>
        <v>4.1075104006440544</v>
      </c>
      <c r="J612" s="245">
        <f t="shared" si="70"/>
        <v>9.3352509105546684</v>
      </c>
      <c r="K612" s="54">
        <v>1.469603707199137</v>
      </c>
      <c r="L612" s="56">
        <f t="shared" si="71"/>
        <v>8.5583248826470934E-2</v>
      </c>
    </row>
    <row r="613" spans="1:12" x14ac:dyDescent="0.2">
      <c r="A613" s="59">
        <f t="shared" si="67"/>
        <v>225</v>
      </c>
      <c r="B613" s="57" t="s">
        <v>1498</v>
      </c>
      <c r="C613" s="81">
        <v>555.1</v>
      </c>
      <c r="D613" s="81"/>
      <c r="E613" s="81">
        <v>40.6</v>
      </c>
      <c r="F613" s="81">
        <f t="shared" si="65"/>
        <v>595.70000000000005</v>
      </c>
      <c r="G613" s="56">
        <f t="shared" si="68"/>
        <v>7.7020578040063051E-3</v>
      </c>
      <c r="H613" s="54">
        <f t="shared" si="69"/>
        <v>28.343572718743204</v>
      </c>
      <c r="I613" s="54">
        <f t="shared" si="66"/>
        <v>6.2355859981235051</v>
      </c>
      <c r="J613" s="245">
        <f t="shared" si="70"/>
        <v>14.171786359371602</v>
      </c>
      <c r="K613" s="54">
        <v>2.1923596287724827</v>
      </c>
      <c r="L613" s="56">
        <f t="shared" si="71"/>
        <v>8.5518389634062081E-2</v>
      </c>
    </row>
    <row r="614" spans="1:12" x14ac:dyDescent="0.2">
      <c r="A614" s="59">
        <f t="shared" si="67"/>
        <v>226</v>
      </c>
      <c r="B614" s="57" t="s">
        <v>1499</v>
      </c>
      <c r="C614" s="81">
        <v>538.45000000000005</v>
      </c>
      <c r="D614" s="81"/>
      <c r="E614" s="81">
        <v>37.799999999999997</v>
      </c>
      <c r="F614" s="81">
        <f t="shared" si="65"/>
        <v>576.25</v>
      </c>
      <c r="G614" s="56">
        <f t="shared" si="68"/>
        <v>7.4505805095830668E-3</v>
      </c>
      <c r="H614" s="54">
        <f t="shared" si="69"/>
        <v>27.418136275265685</v>
      </c>
      <c r="I614" s="54">
        <f t="shared" si="66"/>
        <v>6.0319899805584507</v>
      </c>
      <c r="J614" s="245">
        <f t="shared" si="70"/>
        <v>13.709068137632842</v>
      </c>
      <c r="K614" s="54">
        <v>2.1266006883670392</v>
      </c>
      <c r="L614" s="56">
        <f t="shared" si="71"/>
        <v>8.5528494719000467E-2</v>
      </c>
    </row>
    <row r="615" spans="1:12" x14ac:dyDescent="0.2">
      <c r="A615" s="59">
        <f t="shared" si="67"/>
        <v>227</v>
      </c>
      <c r="B615" s="57" t="s">
        <v>1500</v>
      </c>
      <c r="C615" s="81">
        <v>877.8</v>
      </c>
      <c r="D615" s="81"/>
      <c r="E615" s="81"/>
      <c r="F615" s="81">
        <f t="shared" si="65"/>
        <v>877.8</v>
      </c>
      <c r="G615" s="56">
        <f t="shared" si="68"/>
        <v>1.1349448279934083E-2</v>
      </c>
      <c r="H615" s="54">
        <f t="shared" si="69"/>
        <v>41.765969670157425</v>
      </c>
      <c r="I615" s="54">
        <f t="shared" si="66"/>
        <v>9.1885133274346327</v>
      </c>
      <c r="J615" s="245">
        <f t="shared" si="70"/>
        <v>20.882984835078712</v>
      </c>
      <c r="K615" s="54">
        <v>3.4668587320059183</v>
      </c>
      <c r="L615" s="56">
        <f t="shared" si="71"/>
        <v>8.5787567287168701E-2</v>
      </c>
    </row>
    <row r="616" spans="1:12" x14ac:dyDescent="0.2">
      <c r="A616" s="59">
        <f t="shared" si="67"/>
        <v>228</v>
      </c>
      <c r="B616" s="57" t="s">
        <v>1501</v>
      </c>
      <c r="C616" s="81">
        <v>654.9</v>
      </c>
      <c r="D616" s="81">
        <v>53.4</v>
      </c>
      <c r="E616" s="81"/>
      <c r="F616" s="81">
        <f t="shared" si="65"/>
        <v>708.3</v>
      </c>
      <c r="G616" s="56">
        <f t="shared" si="68"/>
        <v>9.1579109326467428E-3</v>
      </c>
      <c r="H616" s="54">
        <f t="shared" si="69"/>
        <v>33.701112232140012</v>
      </c>
      <c r="I616" s="54">
        <f t="shared" si="66"/>
        <v>7.4142446910708024</v>
      </c>
      <c r="J616" s="245">
        <f t="shared" si="70"/>
        <v>16.850556116070006</v>
      </c>
      <c r="K616" s="54">
        <v>2.586518322614122</v>
      </c>
      <c r="L616" s="56">
        <f t="shared" si="71"/>
        <v>8.5489808501898842E-2</v>
      </c>
    </row>
    <row r="617" spans="1:12" x14ac:dyDescent="0.2">
      <c r="A617" s="59">
        <f t="shared" si="67"/>
        <v>229</v>
      </c>
      <c r="B617" s="57" t="s">
        <v>1502</v>
      </c>
      <c r="C617" s="81">
        <v>392.4</v>
      </c>
      <c r="D617" s="81"/>
      <c r="E617" s="81">
        <v>19.899999999999999</v>
      </c>
      <c r="F617" s="81">
        <f t="shared" si="65"/>
        <v>412.29999999999995</v>
      </c>
      <c r="G617" s="56">
        <f t="shared" si="68"/>
        <v>5.3308014648175235E-3</v>
      </c>
      <c r="H617" s="54">
        <f t="shared" si="69"/>
        <v>19.617349390528485</v>
      </c>
      <c r="I617" s="54">
        <f t="shared" si="66"/>
        <v>4.3158168659162666</v>
      </c>
      <c r="J617" s="245">
        <f t="shared" si="70"/>
        <v>9.8086746952642425</v>
      </c>
      <c r="K617" s="54">
        <v>1.549778271176945</v>
      </c>
      <c r="L617" s="56">
        <f t="shared" si="71"/>
        <v>8.5596942088008596E-2</v>
      </c>
    </row>
    <row r="618" spans="1:12" x14ac:dyDescent="0.2">
      <c r="A618" s="59">
        <f t="shared" si="67"/>
        <v>230</v>
      </c>
      <c r="B618" s="57" t="s">
        <v>1503</v>
      </c>
      <c r="C618" s="81">
        <v>598.14</v>
      </c>
      <c r="D618" s="81"/>
      <c r="E618" s="81"/>
      <c r="F618" s="81">
        <f t="shared" si="65"/>
        <v>598.14</v>
      </c>
      <c r="G618" s="56">
        <f t="shared" si="68"/>
        <v>7.7336055982681392E-3</v>
      </c>
      <c r="H618" s="54">
        <f t="shared" si="69"/>
        <v>28.459668601626753</v>
      </c>
      <c r="I618" s="54">
        <f t="shared" si="66"/>
        <v>6.2611270923578859</v>
      </c>
      <c r="J618" s="245">
        <f t="shared" si="70"/>
        <v>14.229834300813376</v>
      </c>
      <c r="K618" s="54">
        <v>2.3623455023490774</v>
      </c>
      <c r="L618" s="56">
        <f t="shared" si="71"/>
        <v>8.5787567287168728E-2</v>
      </c>
    </row>
    <row r="619" spans="1:12" x14ac:dyDescent="0.2">
      <c r="A619" s="59">
        <f t="shared" si="67"/>
        <v>231</v>
      </c>
      <c r="B619" s="57" t="s">
        <v>1504</v>
      </c>
      <c r="C619" s="81">
        <v>388.6</v>
      </c>
      <c r="D619" s="81"/>
      <c r="E619" s="81"/>
      <c r="F619" s="81">
        <f t="shared" si="65"/>
        <v>388.6</v>
      </c>
      <c r="G619" s="56">
        <f t="shared" si="68"/>
        <v>5.0243741189136314E-3</v>
      </c>
      <c r="H619" s="54">
        <f t="shared" si="69"/>
        <v>18.489696757602164</v>
      </c>
      <c r="I619" s="54">
        <f t="shared" si="66"/>
        <v>4.0677332866724765</v>
      </c>
      <c r="J619" s="245">
        <f t="shared" si="70"/>
        <v>9.2448483788010822</v>
      </c>
      <c r="K619" s="54">
        <v>1.5347702247180453</v>
      </c>
      <c r="L619" s="56">
        <f t="shared" si="71"/>
        <v>8.5787567287168714E-2</v>
      </c>
    </row>
    <row r="620" spans="1:12" x14ac:dyDescent="0.2">
      <c r="A620" s="59">
        <f t="shared" si="67"/>
        <v>232</v>
      </c>
      <c r="B620" s="57" t="s">
        <v>1505</v>
      </c>
      <c r="C620" s="81">
        <v>634.1</v>
      </c>
      <c r="D620" s="81"/>
      <c r="E620" s="81"/>
      <c r="F620" s="81">
        <f t="shared" si="65"/>
        <v>634.1</v>
      </c>
      <c r="G620" s="56">
        <f t="shared" si="68"/>
        <v>8.1985476809138796E-3</v>
      </c>
      <c r="H620" s="54">
        <f t="shared" si="69"/>
        <v>30.170655465763076</v>
      </c>
      <c r="I620" s="54">
        <f t="shared" si="66"/>
        <v>6.6375442024678764</v>
      </c>
      <c r="J620" s="245">
        <f t="shared" si="70"/>
        <v>15.085327732881538</v>
      </c>
      <c r="K620" s="54">
        <v>2.5043690156811951</v>
      </c>
      <c r="L620" s="56">
        <f t="shared" si="71"/>
        <v>8.5787567287168714E-2</v>
      </c>
    </row>
    <row r="621" spans="1:12" x14ac:dyDescent="0.2">
      <c r="A621" s="59">
        <f t="shared" si="67"/>
        <v>233</v>
      </c>
      <c r="B621" s="57" t="s">
        <v>1506</v>
      </c>
      <c r="C621" s="81">
        <v>629.6</v>
      </c>
      <c r="D621" s="81"/>
      <c r="E621" s="81">
        <v>82.9</v>
      </c>
      <c r="F621" s="81">
        <f t="shared" si="65"/>
        <v>712.5</v>
      </c>
      <c r="G621" s="56">
        <f t="shared" si="68"/>
        <v>9.2122145129335097E-3</v>
      </c>
      <c r="H621" s="54">
        <f t="shared" si="69"/>
        <v>33.900949407595313</v>
      </c>
      <c r="I621" s="54">
        <f t="shared" si="66"/>
        <v>7.458208869670969</v>
      </c>
      <c r="J621" s="245">
        <f t="shared" si="70"/>
        <v>16.950474703797656</v>
      </c>
      <c r="K621" s="54">
        <v>2.4865963290851294</v>
      </c>
      <c r="L621" s="56">
        <f t="shared" si="71"/>
        <v>8.5328041137051336E-2</v>
      </c>
    </row>
    <row r="622" spans="1:12" x14ac:dyDescent="0.2">
      <c r="A622" s="59">
        <f t="shared" si="67"/>
        <v>234</v>
      </c>
      <c r="B622" s="57" t="s">
        <v>1507</v>
      </c>
      <c r="C622" s="81">
        <v>597.1</v>
      </c>
      <c r="D622" s="81"/>
      <c r="E622" s="81">
        <v>43.4</v>
      </c>
      <c r="F622" s="81">
        <f t="shared" si="65"/>
        <v>640.5</v>
      </c>
      <c r="G622" s="56">
        <f t="shared" si="68"/>
        <v>8.2812959937318079E-3</v>
      </c>
      <c r="H622" s="54">
        <f t="shared" si="69"/>
        <v>30.475169256933054</v>
      </c>
      <c r="I622" s="54">
        <f t="shared" si="66"/>
        <v>6.7045372365252716</v>
      </c>
      <c r="J622" s="245">
        <f t="shared" si="70"/>
        <v>15.237584628466527</v>
      </c>
      <c r="K622" s="54">
        <v>2.358238037002431</v>
      </c>
      <c r="L622" s="56">
        <f t="shared" si="71"/>
        <v>8.5519951848442285E-2</v>
      </c>
    </row>
    <row r="623" spans="1:12" x14ac:dyDescent="0.2">
      <c r="A623" s="59">
        <f t="shared" si="67"/>
        <v>235</v>
      </c>
      <c r="B623" s="57" t="s">
        <v>1508</v>
      </c>
      <c r="C623" s="81">
        <v>589.5</v>
      </c>
      <c r="D623" s="81"/>
      <c r="E623" s="81">
        <v>28.2</v>
      </c>
      <c r="F623" s="81">
        <f t="shared" si="65"/>
        <v>617.70000000000005</v>
      </c>
      <c r="G623" s="56">
        <f t="shared" si="68"/>
        <v>7.9865051293179362E-3</v>
      </c>
      <c r="H623" s="54">
        <f t="shared" si="69"/>
        <v>29.390338875890006</v>
      </c>
      <c r="I623" s="54">
        <f t="shared" si="66"/>
        <v>6.4658745526958015</v>
      </c>
      <c r="J623" s="245">
        <f t="shared" si="70"/>
        <v>14.695169437945003</v>
      </c>
      <c r="K623" s="54">
        <v>2.328221944084631</v>
      </c>
      <c r="L623" s="56">
        <f t="shared" si="71"/>
        <v>8.5607260499620266E-2</v>
      </c>
    </row>
    <row r="624" spans="1:12" x14ac:dyDescent="0.2">
      <c r="A624" s="59">
        <f t="shared" si="67"/>
        <v>236</v>
      </c>
      <c r="B624" s="57" t="s">
        <v>1509</v>
      </c>
      <c r="C624" s="81">
        <v>657.5</v>
      </c>
      <c r="D624" s="81"/>
      <c r="E624" s="81">
        <v>28.8</v>
      </c>
      <c r="F624" s="81">
        <f t="shared" si="65"/>
        <v>686.3</v>
      </c>
      <c r="G624" s="56">
        <f t="shared" si="68"/>
        <v>8.8734636073351126E-3</v>
      </c>
      <c r="H624" s="54">
        <f t="shared" si="69"/>
        <v>32.654346074993214</v>
      </c>
      <c r="I624" s="54">
        <f t="shared" si="66"/>
        <v>7.183956136498507</v>
      </c>
      <c r="J624" s="245">
        <f t="shared" si="70"/>
        <v>16.327173037496607</v>
      </c>
      <c r="K624" s="54">
        <v>2.5967869859807373</v>
      </c>
      <c r="L624" s="56">
        <f t="shared" si="71"/>
        <v>8.5621830445824082E-2</v>
      </c>
    </row>
    <row r="625" spans="1:12" x14ac:dyDescent="0.2">
      <c r="A625" s="59">
        <f t="shared" si="67"/>
        <v>237</v>
      </c>
      <c r="B625" s="57" t="s">
        <v>1510</v>
      </c>
      <c r="C625" s="81">
        <v>494</v>
      </c>
      <c r="D625" s="81"/>
      <c r="E625" s="81">
        <v>79.900000000000006</v>
      </c>
      <c r="F625" s="81">
        <f t="shared" si="65"/>
        <v>573.9</v>
      </c>
      <c r="G625" s="56">
        <f t="shared" si="68"/>
        <v>7.4201963634702326E-3</v>
      </c>
      <c r="H625" s="54">
        <f t="shared" si="69"/>
        <v>27.306322617570455</v>
      </c>
      <c r="I625" s="54">
        <f t="shared" si="66"/>
        <v>6.0073909758655004</v>
      </c>
      <c r="J625" s="245">
        <f t="shared" si="70"/>
        <v>13.653161308785227</v>
      </c>
      <c r="K625" s="54">
        <v>1.9510460396570106</v>
      </c>
      <c r="L625" s="56">
        <f t="shared" si="71"/>
        <v>8.5237708558770164E-2</v>
      </c>
    </row>
    <row r="626" spans="1:12" x14ac:dyDescent="0.2">
      <c r="A626" s="59">
        <f t="shared" si="67"/>
        <v>238</v>
      </c>
      <c r="B626" s="57" t="s">
        <v>1511</v>
      </c>
      <c r="C626" s="81">
        <v>710.1</v>
      </c>
      <c r="D626" s="81"/>
      <c r="E626" s="81"/>
      <c r="F626" s="81">
        <f t="shared" si="65"/>
        <v>710.1</v>
      </c>
      <c r="G626" s="56">
        <f t="shared" si="68"/>
        <v>9.181183895626787E-3</v>
      </c>
      <c r="H626" s="54">
        <f t="shared" si="69"/>
        <v>33.786756735906579</v>
      </c>
      <c r="I626" s="54">
        <f t="shared" si="66"/>
        <v>7.4330864818994478</v>
      </c>
      <c r="J626" s="245">
        <f t="shared" si="70"/>
        <v>16.893378367953289</v>
      </c>
      <c r="K626" s="54">
        <v>2.8045299448591967</v>
      </c>
      <c r="L626" s="56">
        <f t="shared" si="71"/>
        <v>8.5787567287168728E-2</v>
      </c>
    </row>
    <row r="627" spans="1:12" x14ac:dyDescent="0.2">
      <c r="A627" s="59">
        <f t="shared" si="67"/>
        <v>239</v>
      </c>
      <c r="B627" s="57" t="s">
        <v>1512</v>
      </c>
      <c r="C627" s="81">
        <v>689.64</v>
      </c>
      <c r="D627" s="81">
        <v>121.5</v>
      </c>
      <c r="E627" s="81"/>
      <c r="F627" s="81">
        <f t="shared" si="65"/>
        <v>811.14</v>
      </c>
      <c r="G627" s="56">
        <f t="shared" si="68"/>
        <v>1.0487572884239842E-2</v>
      </c>
      <c r="H627" s="54">
        <f t="shared" si="69"/>
        <v>38.594268214002618</v>
      </c>
      <c r="I627" s="54">
        <f t="shared" si="66"/>
        <v>8.4907390070805757</v>
      </c>
      <c r="J627" s="245">
        <f t="shared" si="70"/>
        <v>19.297134107001309</v>
      </c>
      <c r="K627" s="54">
        <v>2.7237234631357508</v>
      </c>
      <c r="L627" s="56">
        <f t="shared" si="71"/>
        <v>8.5195977009172599E-2</v>
      </c>
    </row>
    <row r="628" spans="1:12" x14ac:dyDescent="0.2">
      <c r="A628" s="59">
        <f t="shared" si="67"/>
        <v>240</v>
      </c>
      <c r="B628" s="57" t="s">
        <v>1513</v>
      </c>
      <c r="C628" s="81">
        <v>1029</v>
      </c>
      <c r="D628" s="81">
        <v>102.5</v>
      </c>
      <c r="E628" s="81"/>
      <c r="F628" s="81">
        <f t="shared" si="65"/>
        <v>1131.5</v>
      </c>
      <c r="G628" s="56">
        <f t="shared" si="68"/>
        <v>1.4629643117732304E-2</v>
      </c>
      <c r="H628" s="54">
        <f t="shared" si="69"/>
        <v>53.837086673254881</v>
      </c>
      <c r="I628" s="54">
        <f t="shared" si="66"/>
        <v>11.844159068116074</v>
      </c>
      <c r="J628" s="245">
        <f t="shared" si="70"/>
        <v>26.91854333662744</v>
      </c>
      <c r="K628" s="54">
        <v>4.0640210016337326</v>
      </c>
      <c r="L628" s="56">
        <f t="shared" si="71"/>
        <v>8.5429792381468958E-2</v>
      </c>
    </row>
    <row r="629" spans="1:12" x14ac:dyDescent="0.2">
      <c r="A629" s="59">
        <f t="shared" si="67"/>
        <v>241</v>
      </c>
      <c r="B629" s="57" t="s">
        <v>1514</v>
      </c>
      <c r="C629" s="81">
        <v>478</v>
      </c>
      <c r="D629" s="81"/>
      <c r="E629" s="81">
        <v>77.5</v>
      </c>
      <c r="F629" s="81">
        <f t="shared" si="65"/>
        <v>555.5</v>
      </c>
      <c r="G629" s="56">
        <f t="shared" si="68"/>
        <v>7.1822949641186873E-3</v>
      </c>
      <c r="H629" s="54">
        <f t="shared" si="69"/>
        <v>26.430845467956768</v>
      </c>
      <c r="I629" s="54">
        <f t="shared" si="66"/>
        <v>5.8147860029504894</v>
      </c>
      <c r="J629" s="245">
        <f t="shared" si="70"/>
        <v>13.215422733978384</v>
      </c>
      <c r="K629" s="54">
        <v>1.8878542650932206</v>
      </c>
      <c r="L629" s="56">
        <f t="shared" si="71"/>
        <v>8.5236558901852139E-2</v>
      </c>
    </row>
    <row r="630" spans="1:12" x14ac:dyDescent="0.2">
      <c r="A630" s="59">
        <f t="shared" si="67"/>
        <v>242</v>
      </c>
      <c r="B630" s="57" t="s">
        <v>1515</v>
      </c>
      <c r="C630" s="81">
        <v>937.9</v>
      </c>
      <c r="D630" s="81"/>
      <c r="E630" s="81"/>
      <c r="F630" s="81">
        <f t="shared" si="65"/>
        <v>937.9</v>
      </c>
      <c r="G630" s="56">
        <f t="shared" si="68"/>
        <v>1.2126506654989948E-2</v>
      </c>
      <c r="H630" s="54">
        <f t="shared" si="69"/>
        <v>44.625544490363012</v>
      </c>
      <c r="I630" s="54">
        <f t="shared" si="66"/>
        <v>9.8176197878798632</v>
      </c>
      <c r="J630" s="245">
        <f t="shared" si="70"/>
        <v>22.312772245181506</v>
      </c>
      <c r="K630" s="54">
        <v>3.7042228352111537</v>
      </c>
      <c r="L630" s="56">
        <f t="shared" si="71"/>
        <v>8.5787567287168714E-2</v>
      </c>
    </row>
    <row r="631" spans="1:12" x14ac:dyDescent="0.2">
      <c r="A631" s="59">
        <f t="shared" si="67"/>
        <v>243</v>
      </c>
      <c r="B631" s="57" t="s">
        <v>1516</v>
      </c>
      <c r="C631" s="81">
        <v>848.1</v>
      </c>
      <c r="D631" s="81"/>
      <c r="E631" s="81">
        <v>34.700000000000003</v>
      </c>
      <c r="F631" s="81">
        <f t="shared" si="65"/>
        <v>882.80000000000007</v>
      </c>
      <c r="G631" s="56">
        <f t="shared" si="68"/>
        <v>1.1414095399323093E-2</v>
      </c>
      <c r="H631" s="54">
        <f t="shared" si="69"/>
        <v>42.003871069508982</v>
      </c>
      <c r="I631" s="54">
        <f t="shared" si="66"/>
        <v>9.2408516352919765</v>
      </c>
      <c r="J631" s="245">
        <f t="shared" si="70"/>
        <v>21.001935534754491</v>
      </c>
      <c r="K631" s="54">
        <v>3.349559000471884</v>
      </c>
      <c r="L631" s="56">
        <f t="shared" si="71"/>
        <v>8.5632325826945313E-2</v>
      </c>
    </row>
    <row r="632" spans="1:12" x14ac:dyDescent="0.2">
      <c r="A632" s="59">
        <f t="shared" si="67"/>
        <v>244</v>
      </c>
      <c r="B632" s="57" t="s">
        <v>1517</v>
      </c>
      <c r="C632" s="81">
        <v>958.6</v>
      </c>
      <c r="D632" s="81"/>
      <c r="E632" s="81"/>
      <c r="F632" s="81">
        <f t="shared" si="65"/>
        <v>958.6</v>
      </c>
      <c r="G632" s="56">
        <f t="shared" si="68"/>
        <v>1.2394145729260439E-2</v>
      </c>
      <c r="H632" s="54">
        <f t="shared" si="69"/>
        <v>45.610456283678417</v>
      </c>
      <c r="I632" s="54">
        <f t="shared" si="66"/>
        <v>10.034300382409251</v>
      </c>
      <c r="J632" s="245">
        <f t="shared" si="70"/>
        <v>22.805228141839208</v>
      </c>
      <c r="K632" s="54">
        <v>3.7859771935530571</v>
      </c>
      <c r="L632" s="56">
        <f t="shared" si="71"/>
        <v>8.5787567287168714E-2</v>
      </c>
    </row>
    <row r="633" spans="1:12" x14ac:dyDescent="0.2">
      <c r="A633" s="59">
        <f t="shared" si="67"/>
        <v>245</v>
      </c>
      <c r="B633" s="57" t="s">
        <v>1518</v>
      </c>
      <c r="C633" s="81">
        <v>950.2</v>
      </c>
      <c r="D633" s="81"/>
      <c r="E633" s="81"/>
      <c r="F633" s="81">
        <f t="shared" si="65"/>
        <v>950.2</v>
      </c>
      <c r="G633" s="56">
        <f t="shared" si="68"/>
        <v>1.2285538568686907E-2</v>
      </c>
      <c r="H633" s="54">
        <f t="shared" si="69"/>
        <v>45.210781932767816</v>
      </c>
      <c r="I633" s="54">
        <f t="shared" si="66"/>
        <v>9.9463720252089196</v>
      </c>
      <c r="J633" s="245">
        <f t="shared" si="70"/>
        <v>22.605390966383908</v>
      </c>
      <c r="K633" s="54">
        <v>3.7528015119070677</v>
      </c>
      <c r="L633" s="56">
        <f t="shared" si="71"/>
        <v>8.5787567287168701E-2</v>
      </c>
    </row>
    <row r="634" spans="1:12" x14ac:dyDescent="0.2">
      <c r="A634" s="59">
        <f t="shared" si="67"/>
        <v>246</v>
      </c>
      <c r="B634" s="57" t="s">
        <v>1519</v>
      </c>
      <c r="C634" s="81">
        <v>717.45</v>
      </c>
      <c r="D634" s="81"/>
      <c r="E634" s="81">
        <v>83.8</v>
      </c>
      <c r="F634" s="81">
        <f t="shared" si="65"/>
        <v>801.25</v>
      </c>
      <c r="G634" s="56">
        <f t="shared" si="68"/>
        <v>1.0359700882088386E-2</v>
      </c>
      <c r="H634" s="54">
        <f t="shared" si="69"/>
        <v>38.123699246085259</v>
      </c>
      <c r="I634" s="54">
        <f t="shared" si="66"/>
        <v>8.3872138341387572</v>
      </c>
      <c r="J634" s="245">
        <f t="shared" si="70"/>
        <v>19.06184962304263</v>
      </c>
      <c r="K634" s="54">
        <v>2.8335586662994379</v>
      </c>
      <c r="L634" s="56">
        <f t="shared" si="71"/>
        <v>8.5374504049380448E-2</v>
      </c>
    </row>
    <row r="635" spans="1:12" x14ac:dyDescent="0.2">
      <c r="A635" s="59">
        <f t="shared" si="67"/>
        <v>247</v>
      </c>
      <c r="B635" s="57" t="s">
        <v>1520</v>
      </c>
      <c r="C635" s="81">
        <v>678.26</v>
      </c>
      <c r="D635" s="81"/>
      <c r="E635" s="81"/>
      <c r="F635" s="81">
        <f t="shared" si="65"/>
        <v>678.26</v>
      </c>
      <c r="G635" s="56">
        <f t="shared" si="68"/>
        <v>8.769511039357589E-3</v>
      </c>
      <c r="H635" s="54">
        <f t="shared" si="69"/>
        <v>32.271800624835926</v>
      </c>
      <c r="I635" s="54">
        <f t="shared" si="66"/>
        <v>7.0997961374639038</v>
      </c>
      <c r="J635" s="245">
        <f t="shared" si="70"/>
        <v>16.135900312417963</v>
      </c>
      <c r="K635" s="54">
        <v>2.6787783134772547</v>
      </c>
      <c r="L635" s="56">
        <f t="shared" si="71"/>
        <v>8.5787567287168701E-2</v>
      </c>
    </row>
    <row r="636" spans="1:12" x14ac:dyDescent="0.2">
      <c r="A636" s="59">
        <f t="shared" si="67"/>
        <v>248</v>
      </c>
      <c r="B636" s="57" t="s">
        <v>1521</v>
      </c>
      <c r="C636" s="81">
        <v>633.9</v>
      </c>
      <c r="D636" s="81"/>
      <c r="E636" s="81">
        <v>33.200000000000003</v>
      </c>
      <c r="F636" s="81">
        <f t="shared" si="65"/>
        <v>667.1</v>
      </c>
      <c r="G636" s="56">
        <f t="shared" si="68"/>
        <v>8.6252186688813258E-3</v>
      </c>
      <c r="H636" s="54">
        <f t="shared" si="69"/>
        <v>31.740804701483277</v>
      </c>
      <c r="I636" s="54">
        <f t="shared" si="66"/>
        <v>6.9829770343263213</v>
      </c>
      <c r="J636" s="245">
        <f t="shared" si="70"/>
        <v>15.870402350741639</v>
      </c>
      <c r="K636" s="54">
        <v>2.5035791184991476</v>
      </c>
      <c r="L636" s="56">
        <f t="shared" si="71"/>
        <v>8.5591010650652652E-2</v>
      </c>
    </row>
    <row r="637" spans="1:12" x14ac:dyDescent="0.2">
      <c r="A637" s="59">
        <f t="shared" si="67"/>
        <v>249</v>
      </c>
      <c r="B637" s="57" t="s">
        <v>1522</v>
      </c>
      <c r="C637" s="81">
        <v>657.24</v>
      </c>
      <c r="D637" s="81"/>
      <c r="E637" s="81">
        <v>32.6</v>
      </c>
      <c r="F637" s="81">
        <f t="shared" si="65"/>
        <v>689.84</v>
      </c>
      <c r="G637" s="56">
        <f t="shared" si="68"/>
        <v>8.9192337678625309E-3</v>
      </c>
      <c r="H637" s="54">
        <f t="shared" si="69"/>
        <v>32.82278026573411</v>
      </c>
      <c r="I637" s="54">
        <f t="shared" si="66"/>
        <v>7.2210116584615038</v>
      </c>
      <c r="J637" s="245">
        <f t="shared" si="70"/>
        <v>16.411390132867055</v>
      </c>
      <c r="K637" s="54">
        <v>2.5957601196440758</v>
      </c>
      <c r="L637" s="56">
        <f t="shared" si="71"/>
        <v>8.5600925108295756E-2</v>
      </c>
    </row>
    <row r="638" spans="1:12" x14ac:dyDescent="0.2">
      <c r="A638" s="59">
        <f t="shared" si="67"/>
        <v>250</v>
      </c>
      <c r="B638" s="57" t="s">
        <v>1523</v>
      </c>
      <c r="C638" s="81">
        <v>546.5</v>
      </c>
      <c r="D638" s="81"/>
      <c r="E638" s="81">
        <v>73.2</v>
      </c>
      <c r="F638" s="81">
        <f t="shared" ref="F638:F698" si="72">C638+D638+E638</f>
        <v>619.70000000000005</v>
      </c>
      <c r="G638" s="56">
        <f t="shared" si="68"/>
        <v>8.0123639770735382E-3</v>
      </c>
      <c r="H638" s="54">
        <f t="shared" si="69"/>
        <v>29.485499435630622</v>
      </c>
      <c r="I638" s="54">
        <f t="shared" si="66"/>
        <v>6.4868098758387367</v>
      </c>
      <c r="J638" s="245">
        <f t="shared" si="70"/>
        <v>14.742749717815311</v>
      </c>
      <c r="K638" s="54">
        <v>2.1583940499444454</v>
      </c>
      <c r="L638" s="56">
        <f t="shared" si="71"/>
        <v>8.5321047408793149E-2</v>
      </c>
    </row>
    <row r="639" spans="1:12" x14ac:dyDescent="0.2">
      <c r="A639" s="59">
        <f t="shared" si="67"/>
        <v>251</v>
      </c>
      <c r="B639" s="57" t="s">
        <v>1524</v>
      </c>
      <c r="C639" s="81">
        <v>648.6</v>
      </c>
      <c r="D639" s="81"/>
      <c r="E639" s="81"/>
      <c r="F639" s="81">
        <f t="shared" si="72"/>
        <v>648.6</v>
      </c>
      <c r="G639" s="56">
        <f t="shared" si="68"/>
        <v>8.3860243271419999E-3</v>
      </c>
      <c r="H639" s="54">
        <f t="shared" si="69"/>
        <v>30.86056952388256</v>
      </c>
      <c r="I639" s="54">
        <f t="shared" ref="I639:I699" si="73">H639*0.22</f>
        <v>6.7893252952541632</v>
      </c>
      <c r="J639" s="245">
        <f t="shared" si="70"/>
        <v>15.43028476194128</v>
      </c>
      <c r="K639" s="54">
        <v>2.5616365613796299</v>
      </c>
      <c r="L639" s="56">
        <f t="shared" si="71"/>
        <v>8.5787567287168728E-2</v>
      </c>
    </row>
    <row r="640" spans="1:12" x14ac:dyDescent="0.2">
      <c r="A640" s="59">
        <f t="shared" si="67"/>
        <v>252</v>
      </c>
      <c r="B640" s="57" t="s">
        <v>1525</v>
      </c>
      <c r="C640" s="81">
        <v>633.29999999999995</v>
      </c>
      <c r="D640" s="81"/>
      <c r="E640" s="81">
        <v>40.9</v>
      </c>
      <c r="F640" s="81">
        <f t="shared" si="72"/>
        <v>674.19999999999993</v>
      </c>
      <c r="G640" s="56">
        <f t="shared" si="68"/>
        <v>8.717017578413715E-3</v>
      </c>
      <c r="H640" s="54">
        <f t="shared" si="69"/>
        <v>32.078624688562471</v>
      </c>
      <c r="I640" s="54">
        <f t="shared" si="73"/>
        <v>7.057297431483744</v>
      </c>
      <c r="J640" s="245">
        <f t="shared" si="70"/>
        <v>16.039312344281235</v>
      </c>
      <c r="K640" s="54">
        <v>2.5012094269530056</v>
      </c>
      <c r="L640" s="56">
        <f t="shared" si="71"/>
        <v>8.5547973733729549E-2</v>
      </c>
    </row>
    <row r="641" spans="1:12" x14ac:dyDescent="0.2">
      <c r="A641" s="59">
        <f t="shared" si="67"/>
        <v>253</v>
      </c>
      <c r="B641" s="57" t="s">
        <v>38</v>
      </c>
      <c r="C641" s="81">
        <v>297.2</v>
      </c>
      <c r="D641" s="81"/>
      <c r="E641" s="81">
        <v>60.8</v>
      </c>
      <c r="F641" s="81">
        <f t="shared" si="72"/>
        <v>358</v>
      </c>
      <c r="G641" s="56">
        <f t="shared" si="68"/>
        <v>4.628733748252907E-3</v>
      </c>
      <c r="H641" s="54">
        <f t="shared" si="69"/>
        <v>17.033740193570697</v>
      </c>
      <c r="I641" s="54">
        <f t="shared" si="73"/>
        <v>3.7474228425855536</v>
      </c>
      <c r="J641" s="245">
        <f t="shared" si="70"/>
        <v>8.5168700967853486</v>
      </c>
      <c r="K641" s="54">
        <v>1.1737872125223958</v>
      </c>
      <c r="L641" s="56">
        <f t="shared" si="71"/>
        <v>8.5116816607441317E-2</v>
      </c>
    </row>
    <row r="642" spans="1:12" x14ac:dyDescent="0.2">
      <c r="A642" s="59">
        <f t="shared" si="67"/>
        <v>254</v>
      </c>
      <c r="B642" s="57" t="s">
        <v>41</v>
      </c>
      <c r="C642" s="81">
        <v>226.9</v>
      </c>
      <c r="D642" s="81"/>
      <c r="E642" s="81"/>
      <c r="F642" s="81">
        <f t="shared" si="72"/>
        <v>226.9</v>
      </c>
      <c r="G642" s="56">
        <f t="shared" si="68"/>
        <v>2.9336862778731416E-3</v>
      </c>
      <c r="H642" s="54">
        <f t="shared" si="69"/>
        <v>10.795965502573161</v>
      </c>
      <c r="I642" s="54">
        <f t="shared" si="73"/>
        <v>2.3751124105660955</v>
      </c>
      <c r="J642" s="245">
        <f t="shared" si="70"/>
        <v>5.3979827512865803</v>
      </c>
      <c r="K642" s="54">
        <v>0.89613835303274425</v>
      </c>
      <c r="L642" s="56">
        <f t="shared" si="71"/>
        <v>8.5787567287168714E-2</v>
      </c>
    </row>
    <row r="643" spans="1:12" x14ac:dyDescent="0.2">
      <c r="A643" s="59">
        <f t="shared" si="67"/>
        <v>255</v>
      </c>
      <c r="B643" s="57" t="s">
        <v>42</v>
      </c>
      <c r="C643" s="81">
        <v>314.89999999999998</v>
      </c>
      <c r="D643" s="81"/>
      <c r="E643" s="81"/>
      <c r="F643" s="81">
        <f t="shared" si="72"/>
        <v>314.89999999999998</v>
      </c>
      <c r="G643" s="56">
        <f t="shared" si="68"/>
        <v>4.071475579119666E-3</v>
      </c>
      <c r="H643" s="54">
        <f t="shared" si="69"/>
        <v>14.983030131160371</v>
      </c>
      <c r="I643" s="54">
        <f t="shared" si="73"/>
        <v>3.2962666288552818</v>
      </c>
      <c r="J643" s="245">
        <f t="shared" si="70"/>
        <v>7.4915150655801854</v>
      </c>
      <c r="K643" s="54">
        <v>1.243693113133588</v>
      </c>
      <c r="L643" s="56">
        <f t="shared" si="71"/>
        <v>8.5787567287168714E-2</v>
      </c>
    </row>
    <row r="644" spans="1:12" x14ac:dyDescent="0.2">
      <c r="A644" s="59">
        <f t="shared" si="67"/>
        <v>256</v>
      </c>
      <c r="B644" s="57" t="s">
        <v>43</v>
      </c>
      <c r="C644" s="81">
        <v>199.2</v>
      </c>
      <c r="D644" s="81"/>
      <c r="E644" s="81"/>
      <c r="F644" s="81">
        <f t="shared" si="72"/>
        <v>199.2</v>
      </c>
      <c r="G644" s="56">
        <f t="shared" si="68"/>
        <v>2.5755412364580422E-3</v>
      </c>
      <c r="H644" s="54">
        <f t="shared" si="69"/>
        <v>9.4779917501655948</v>
      </c>
      <c r="I644" s="54">
        <f t="shared" si="73"/>
        <v>2.0851581850364309</v>
      </c>
      <c r="J644" s="245">
        <f t="shared" si="70"/>
        <v>4.7389958750827974</v>
      </c>
      <c r="K644" s="54">
        <v>0.78673759331918314</v>
      </c>
      <c r="L644" s="56">
        <f t="shared" si="71"/>
        <v>8.5787567287168714E-2</v>
      </c>
    </row>
    <row r="645" spans="1:12" x14ac:dyDescent="0.2">
      <c r="A645" s="59">
        <f t="shared" si="67"/>
        <v>257</v>
      </c>
      <c r="B645" s="57" t="s">
        <v>44</v>
      </c>
      <c r="C645" s="81">
        <v>748.1</v>
      </c>
      <c r="D645" s="81"/>
      <c r="E645" s="81">
        <v>189.2</v>
      </c>
      <c r="F645" s="81">
        <f t="shared" si="72"/>
        <v>937.3</v>
      </c>
      <c r="G645" s="56">
        <f t="shared" si="68"/>
        <v>1.2118749000663268E-2</v>
      </c>
      <c r="H645" s="54">
        <f t="shared" si="69"/>
        <v>44.596996322440823</v>
      </c>
      <c r="I645" s="54">
        <f t="shared" si="73"/>
        <v>9.811339190936982</v>
      </c>
      <c r="J645" s="245">
        <f t="shared" si="70"/>
        <v>22.298498161220412</v>
      </c>
      <c r="K645" s="54">
        <v>2.9546104094481973</v>
      </c>
      <c r="L645" s="56">
        <f t="shared" si="71"/>
        <v>8.4990338295152471E-2</v>
      </c>
    </row>
    <row r="646" spans="1:12" x14ac:dyDescent="0.2">
      <c r="A646" s="59">
        <f t="shared" ref="A646:A709" si="74">1+A645</f>
        <v>258</v>
      </c>
      <c r="B646" s="57" t="s">
        <v>45</v>
      </c>
      <c r="C646" s="81">
        <v>486.2</v>
      </c>
      <c r="D646" s="81"/>
      <c r="E646" s="81"/>
      <c r="F646" s="81">
        <f t="shared" si="72"/>
        <v>486.2</v>
      </c>
      <c r="G646" s="56">
        <f t="shared" ref="G646:G709" si="75">3/$F$718*F646</f>
        <v>6.2862858893870492E-3</v>
      </c>
      <c r="H646" s="54">
        <f t="shared" ref="H646:H709" si="76">G646*3680</f>
        <v>23.133532072944341</v>
      </c>
      <c r="I646" s="54">
        <f t="shared" si="73"/>
        <v>5.0893770560477547</v>
      </c>
      <c r="J646" s="245">
        <f t="shared" ref="J646:J709" si="77">H646*0.5</f>
        <v>11.56676603647217</v>
      </c>
      <c r="K646" s="54">
        <v>1.920240049557163</v>
      </c>
      <c r="L646" s="56">
        <f t="shared" ref="L646:L709" si="78">(H646+I646+J646+K646)/F646</f>
        <v>8.5787567287168728E-2</v>
      </c>
    </row>
    <row r="647" spans="1:12" x14ac:dyDescent="0.2">
      <c r="A647" s="59">
        <f t="shared" si="74"/>
        <v>259</v>
      </c>
      <c r="B647" s="57" t="s">
        <v>46</v>
      </c>
      <c r="C647" s="81">
        <v>1811.6</v>
      </c>
      <c r="D647" s="81"/>
      <c r="E647" s="81">
        <v>36.9</v>
      </c>
      <c r="F647" s="81">
        <f t="shared" si="72"/>
        <v>1848.5</v>
      </c>
      <c r="G647" s="56">
        <f t="shared" si="75"/>
        <v>2.3900040038115921E-2</v>
      </c>
      <c r="H647" s="54">
        <f t="shared" si="76"/>
        <v>87.952147340266592</v>
      </c>
      <c r="I647" s="54">
        <f t="shared" si="73"/>
        <v>19.349472414858649</v>
      </c>
      <c r="J647" s="245">
        <f t="shared" si="77"/>
        <v>43.976073670133296</v>
      </c>
      <c r="K647" s="54">
        <v>7.1548886749851013</v>
      </c>
      <c r="L647" s="56">
        <f t="shared" si="78"/>
        <v>8.5708727130237305E-2</v>
      </c>
    </row>
    <row r="648" spans="1:12" x14ac:dyDescent="0.2">
      <c r="A648" s="59">
        <f t="shared" si="74"/>
        <v>260</v>
      </c>
      <c r="B648" s="57" t="s">
        <v>47</v>
      </c>
      <c r="C648" s="81">
        <v>314</v>
      </c>
      <c r="D648" s="81"/>
      <c r="E648" s="81"/>
      <c r="F648" s="81">
        <f t="shared" si="72"/>
        <v>314</v>
      </c>
      <c r="G648" s="56">
        <f t="shared" si="75"/>
        <v>4.0598390976296448E-3</v>
      </c>
      <c r="H648" s="54">
        <f t="shared" si="76"/>
        <v>14.940207879277093</v>
      </c>
      <c r="I648" s="54">
        <f t="shared" si="73"/>
        <v>3.2868457334409604</v>
      </c>
      <c r="J648" s="245">
        <f t="shared" si="77"/>
        <v>7.4701039396385465</v>
      </c>
      <c r="K648" s="54">
        <v>1.240138575814375</v>
      </c>
      <c r="L648" s="56">
        <f t="shared" si="78"/>
        <v>8.5787567287168714E-2</v>
      </c>
    </row>
    <row r="649" spans="1:12" x14ac:dyDescent="0.2">
      <c r="A649" s="59">
        <f t="shared" si="74"/>
        <v>261</v>
      </c>
      <c r="B649" s="57" t="s">
        <v>48</v>
      </c>
      <c r="C649" s="81">
        <v>1446.6</v>
      </c>
      <c r="D649" s="81"/>
      <c r="E649" s="81">
        <v>54.7</v>
      </c>
      <c r="F649" s="81">
        <f t="shared" si="72"/>
        <v>1501.3</v>
      </c>
      <c r="G649" s="56">
        <f t="shared" si="75"/>
        <v>1.9410944067743269E-2</v>
      </c>
      <c r="H649" s="54">
        <f t="shared" si="76"/>
        <v>71.432274169295226</v>
      </c>
      <c r="I649" s="54">
        <f t="shared" si="73"/>
        <v>15.71510031724495</v>
      </c>
      <c r="J649" s="245">
        <f t="shared" si="77"/>
        <v>35.716137084647613</v>
      </c>
      <c r="K649" s="54">
        <v>5.7133263177486464</v>
      </c>
      <c r="L649" s="56">
        <f t="shared" si="78"/>
        <v>8.5643667414198654E-2</v>
      </c>
    </row>
    <row r="650" spans="1:12" x14ac:dyDescent="0.2">
      <c r="A650" s="59">
        <f t="shared" si="74"/>
        <v>262</v>
      </c>
      <c r="B650" s="57" t="s">
        <v>68</v>
      </c>
      <c r="C650" s="81">
        <v>249.2</v>
      </c>
      <c r="D650" s="81"/>
      <c r="E650" s="81"/>
      <c r="F650" s="81">
        <f t="shared" si="72"/>
        <v>249.2</v>
      </c>
      <c r="G650" s="56">
        <f t="shared" si="75"/>
        <v>3.2220124303481128E-3</v>
      </c>
      <c r="H650" s="54">
        <f t="shared" si="76"/>
        <v>11.857005743681055</v>
      </c>
      <c r="I650" s="54">
        <f t="shared" si="73"/>
        <v>2.6085412636098324</v>
      </c>
      <c r="J650" s="245">
        <f t="shared" si="77"/>
        <v>5.9285028718405277</v>
      </c>
      <c r="K650" s="54">
        <v>0.98421188883102628</v>
      </c>
      <c r="L650" s="56">
        <f t="shared" si="78"/>
        <v>8.5787567287168714E-2</v>
      </c>
    </row>
    <row r="651" spans="1:12" x14ac:dyDescent="0.2">
      <c r="A651" s="59">
        <f t="shared" si="74"/>
        <v>263</v>
      </c>
      <c r="B651" s="57" t="s">
        <v>69</v>
      </c>
      <c r="C651" s="81">
        <v>299.39999999999998</v>
      </c>
      <c r="D651" s="81"/>
      <c r="E651" s="81"/>
      <c r="F651" s="81">
        <f t="shared" si="72"/>
        <v>299.39999999999998</v>
      </c>
      <c r="G651" s="56">
        <f t="shared" si="75"/>
        <v>3.8710695090137439E-3</v>
      </c>
      <c r="H651" s="54">
        <f t="shared" si="76"/>
        <v>14.245535793170578</v>
      </c>
      <c r="I651" s="54">
        <f t="shared" si="73"/>
        <v>3.1340178744975273</v>
      </c>
      <c r="J651" s="245">
        <f t="shared" si="77"/>
        <v>7.1227678965852892</v>
      </c>
      <c r="K651" s="54">
        <v>1.1824760815249169</v>
      </c>
      <c r="L651" s="56">
        <f t="shared" si="78"/>
        <v>8.5787567287168714E-2</v>
      </c>
    </row>
    <row r="652" spans="1:12" x14ac:dyDescent="0.2">
      <c r="A652" s="59">
        <f t="shared" si="74"/>
        <v>264</v>
      </c>
      <c r="B652" s="57" t="s">
        <v>70</v>
      </c>
      <c r="C652" s="81">
        <v>51.3</v>
      </c>
      <c r="D652" s="81"/>
      <c r="E652" s="81"/>
      <c r="F652" s="81">
        <f t="shared" si="72"/>
        <v>51.3</v>
      </c>
      <c r="G652" s="56">
        <f t="shared" si="75"/>
        <v>6.6327944493121266E-4</v>
      </c>
      <c r="H652" s="54">
        <f t="shared" si="76"/>
        <v>2.4408683573468624</v>
      </c>
      <c r="I652" s="54">
        <f t="shared" si="73"/>
        <v>0.5369910386163097</v>
      </c>
      <c r="J652" s="245">
        <f t="shared" si="77"/>
        <v>1.2204341786734312</v>
      </c>
      <c r="K652" s="54">
        <v>0.20260862719515105</v>
      </c>
      <c r="L652" s="56">
        <f t="shared" si="78"/>
        <v>8.5787567287168687E-2</v>
      </c>
    </row>
    <row r="653" spans="1:12" x14ac:dyDescent="0.2">
      <c r="A653" s="59">
        <f t="shared" si="74"/>
        <v>265</v>
      </c>
      <c r="B653" s="57" t="s">
        <v>71</v>
      </c>
      <c r="C653" s="81">
        <v>312.3</v>
      </c>
      <c r="D653" s="81"/>
      <c r="E653" s="81"/>
      <c r="F653" s="81">
        <f t="shared" si="72"/>
        <v>312.3</v>
      </c>
      <c r="G653" s="56">
        <f t="shared" si="75"/>
        <v>4.037859077037383E-3</v>
      </c>
      <c r="H653" s="54">
        <f t="shared" si="76"/>
        <v>14.859321403497569</v>
      </c>
      <c r="I653" s="54">
        <f t="shared" si="73"/>
        <v>3.2690507087694654</v>
      </c>
      <c r="J653" s="245">
        <f t="shared" si="77"/>
        <v>7.4296607017487846</v>
      </c>
      <c r="K653" s="54">
        <v>1.2334244497669726</v>
      </c>
      <c r="L653" s="56">
        <f t="shared" si="78"/>
        <v>8.5787567287168714E-2</v>
      </c>
    </row>
    <row r="654" spans="1:12" x14ac:dyDescent="0.2">
      <c r="A654" s="59">
        <f t="shared" si="74"/>
        <v>266</v>
      </c>
      <c r="B654" s="57" t="s">
        <v>72</v>
      </c>
      <c r="C654" s="81">
        <v>706.6</v>
      </c>
      <c r="D654" s="81">
        <v>191.5</v>
      </c>
      <c r="E654" s="81"/>
      <c r="F654" s="81">
        <f t="shared" si="72"/>
        <v>898.1</v>
      </c>
      <c r="G654" s="56">
        <f t="shared" si="75"/>
        <v>1.1611915584653453E-2</v>
      </c>
      <c r="H654" s="54">
        <f t="shared" si="76"/>
        <v>42.731849351524708</v>
      </c>
      <c r="I654" s="54">
        <f t="shared" si="73"/>
        <v>9.4010068573354353</v>
      </c>
      <c r="J654" s="245">
        <f t="shared" si="77"/>
        <v>21.365924675762354</v>
      </c>
      <c r="K654" s="54">
        <v>2.7907067441733679</v>
      </c>
      <c r="L654" s="56">
        <f t="shared" si="78"/>
        <v>8.4945426599260507E-2</v>
      </c>
    </row>
    <row r="655" spans="1:12" x14ac:dyDescent="0.2">
      <c r="A655" s="59">
        <f t="shared" si="74"/>
        <v>267</v>
      </c>
      <c r="B655" s="57" t="s">
        <v>73</v>
      </c>
      <c r="C655" s="81">
        <v>552.4</v>
      </c>
      <c r="D655" s="81"/>
      <c r="E655" s="81"/>
      <c r="F655" s="81">
        <f t="shared" si="72"/>
        <v>552.4</v>
      </c>
      <c r="G655" s="56">
        <f t="shared" si="75"/>
        <v>7.1422137500975029E-3</v>
      </c>
      <c r="H655" s="54">
        <f t="shared" si="76"/>
        <v>26.283346600358811</v>
      </c>
      <c r="I655" s="54">
        <f t="shared" si="73"/>
        <v>5.782336252078939</v>
      </c>
      <c r="J655" s="245">
        <f t="shared" si="77"/>
        <v>13.141673300179406</v>
      </c>
      <c r="K655" s="54">
        <v>2.1816960168148434</v>
      </c>
      <c r="L655" s="56">
        <f t="shared" si="78"/>
        <v>8.5787567287168728E-2</v>
      </c>
    </row>
    <row r="656" spans="1:12" x14ac:dyDescent="0.2">
      <c r="A656" s="59">
        <f t="shared" si="74"/>
        <v>268</v>
      </c>
      <c r="B656" s="57" t="s">
        <v>74</v>
      </c>
      <c r="C656" s="81">
        <v>971.2</v>
      </c>
      <c r="D656" s="81"/>
      <c r="E656" s="81"/>
      <c r="F656" s="81">
        <f t="shared" si="72"/>
        <v>971.2</v>
      </c>
      <c r="G656" s="56">
        <f t="shared" si="75"/>
        <v>1.2557056470120736E-2</v>
      </c>
      <c r="H656" s="54">
        <f t="shared" si="76"/>
        <v>46.209967810044311</v>
      </c>
      <c r="I656" s="54">
        <f t="shared" si="73"/>
        <v>10.166192918209749</v>
      </c>
      <c r="J656" s="245">
        <f t="shared" si="77"/>
        <v>23.104983905022156</v>
      </c>
      <c r="K656" s="54">
        <v>3.8357407160220416</v>
      </c>
      <c r="L656" s="56">
        <f t="shared" si="78"/>
        <v>8.5787567287168714E-2</v>
      </c>
    </row>
    <row r="657" spans="1:12" x14ac:dyDescent="0.2">
      <c r="A657" s="59">
        <f t="shared" si="74"/>
        <v>269</v>
      </c>
      <c r="B657" s="57" t="s">
        <v>75</v>
      </c>
      <c r="C657" s="81">
        <v>391.8</v>
      </c>
      <c r="D657" s="81"/>
      <c r="E657" s="81"/>
      <c r="F657" s="81">
        <f t="shared" si="72"/>
        <v>391.8</v>
      </c>
      <c r="G657" s="56">
        <f t="shared" si="75"/>
        <v>5.0657482753225956E-3</v>
      </c>
      <c r="H657" s="54">
        <f t="shared" si="76"/>
        <v>18.641953653187151</v>
      </c>
      <c r="I657" s="54">
        <f t="shared" si="73"/>
        <v>4.1012298037011732</v>
      </c>
      <c r="J657" s="245">
        <f t="shared" si="77"/>
        <v>9.3209768265935757</v>
      </c>
      <c r="K657" s="54">
        <v>1.547408579630803</v>
      </c>
      <c r="L657" s="56">
        <f t="shared" si="78"/>
        <v>8.5787567287168714E-2</v>
      </c>
    </row>
    <row r="658" spans="1:12" x14ac:dyDescent="0.2">
      <c r="A658" s="59">
        <f t="shared" si="74"/>
        <v>270</v>
      </c>
      <c r="B658" s="57" t="s">
        <v>76</v>
      </c>
      <c r="C658" s="81">
        <v>414</v>
      </c>
      <c r="D658" s="81"/>
      <c r="E658" s="81"/>
      <c r="F658" s="81">
        <f t="shared" si="72"/>
        <v>414</v>
      </c>
      <c r="G658" s="56">
        <f t="shared" si="75"/>
        <v>5.3527814854097871E-3</v>
      </c>
      <c r="H658" s="54">
        <f t="shared" si="76"/>
        <v>19.698235866308018</v>
      </c>
      <c r="I658" s="54">
        <f t="shared" si="73"/>
        <v>4.3336118905877639</v>
      </c>
      <c r="J658" s="245">
        <f t="shared" si="77"/>
        <v>9.8491179331540089</v>
      </c>
      <c r="K658" s="54">
        <v>1.6350871668380615</v>
      </c>
      <c r="L658" s="56">
        <f t="shared" si="78"/>
        <v>8.5787567287168728E-2</v>
      </c>
    </row>
    <row r="659" spans="1:12" x14ac:dyDescent="0.2">
      <c r="A659" s="59">
        <f t="shared" si="74"/>
        <v>271</v>
      </c>
      <c r="B659" s="57" t="s">
        <v>77</v>
      </c>
      <c r="C659" s="81">
        <v>370.4</v>
      </c>
      <c r="D659" s="81">
        <v>116.4</v>
      </c>
      <c r="E659" s="81"/>
      <c r="F659" s="81">
        <f t="shared" si="72"/>
        <v>486.79999999999995</v>
      </c>
      <c r="G659" s="56">
        <f t="shared" si="75"/>
        <v>6.2940435437137295E-3</v>
      </c>
      <c r="H659" s="54">
        <f t="shared" si="76"/>
        <v>23.162080240866523</v>
      </c>
      <c r="I659" s="54">
        <f t="shared" si="73"/>
        <v>5.095657652990635</v>
      </c>
      <c r="J659" s="245">
        <f t="shared" si="77"/>
        <v>11.581040120433261</v>
      </c>
      <c r="K659" s="54">
        <v>1.462889581151734</v>
      </c>
      <c r="L659" s="56">
        <f t="shared" si="78"/>
        <v>8.4843195553496634E-2</v>
      </c>
    </row>
    <row r="660" spans="1:12" x14ac:dyDescent="0.2">
      <c r="A660" s="59">
        <f t="shared" si="74"/>
        <v>272</v>
      </c>
      <c r="B660" s="57" t="s">
        <v>78</v>
      </c>
      <c r="C660" s="81">
        <v>355</v>
      </c>
      <c r="D660" s="81"/>
      <c r="E660" s="81"/>
      <c r="F660" s="81">
        <f t="shared" si="72"/>
        <v>355</v>
      </c>
      <c r="G660" s="56">
        <f t="shared" si="75"/>
        <v>4.5899454766195032E-3</v>
      </c>
      <c r="H660" s="54">
        <f t="shared" si="76"/>
        <v>16.890999353959771</v>
      </c>
      <c r="I660" s="54">
        <f t="shared" si="73"/>
        <v>3.7160198578711494</v>
      </c>
      <c r="J660" s="245">
        <f t="shared" si="77"/>
        <v>8.4454996769798854</v>
      </c>
      <c r="K660" s="54">
        <v>1.4020674981340866</v>
      </c>
      <c r="L660" s="56">
        <f t="shared" si="78"/>
        <v>8.5787567287168714E-2</v>
      </c>
    </row>
    <row r="661" spans="1:12" x14ac:dyDescent="0.2">
      <c r="A661" s="59">
        <f t="shared" si="74"/>
        <v>273</v>
      </c>
      <c r="B661" s="57" t="s">
        <v>79</v>
      </c>
      <c r="C661" s="81">
        <v>143.19999999999999</v>
      </c>
      <c r="D661" s="81"/>
      <c r="E661" s="81">
        <v>41.9</v>
      </c>
      <c r="F661" s="81">
        <f t="shared" si="72"/>
        <v>185.1</v>
      </c>
      <c r="G661" s="56">
        <f t="shared" si="75"/>
        <v>2.3932363597810422E-3</v>
      </c>
      <c r="H661" s="54">
        <f t="shared" si="76"/>
        <v>8.8071098039942353</v>
      </c>
      <c r="I661" s="54">
        <f t="shared" si="73"/>
        <v>1.9375641568787318</v>
      </c>
      <c r="J661" s="245">
        <f t="shared" si="77"/>
        <v>4.4035549019971176</v>
      </c>
      <c r="K661" s="54">
        <v>0.56556638234591883</v>
      </c>
      <c r="L661" s="56">
        <f t="shared" si="78"/>
        <v>8.4893545355029729E-2</v>
      </c>
    </row>
    <row r="662" spans="1:12" x14ac:dyDescent="0.2">
      <c r="A662" s="59">
        <f t="shared" si="74"/>
        <v>274</v>
      </c>
      <c r="B662" s="57" t="s">
        <v>80</v>
      </c>
      <c r="C662" s="81">
        <v>163.19999999999999</v>
      </c>
      <c r="D662" s="81"/>
      <c r="E662" s="81"/>
      <c r="F662" s="81">
        <f t="shared" si="72"/>
        <v>163.19999999999999</v>
      </c>
      <c r="G662" s="56">
        <f t="shared" si="75"/>
        <v>2.1100819768571913E-3</v>
      </c>
      <c r="H662" s="54">
        <f t="shared" si="76"/>
        <v>7.7651016748344635</v>
      </c>
      <c r="I662" s="54">
        <f t="shared" si="73"/>
        <v>1.708322368463582</v>
      </c>
      <c r="J662" s="245">
        <f t="shared" si="77"/>
        <v>3.8825508374172317</v>
      </c>
      <c r="K662" s="54">
        <v>0.64455610055065604</v>
      </c>
      <c r="L662" s="56">
        <f t="shared" si="78"/>
        <v>8.5787567287168701E-2</v>
      </c>
    </row>
    <row r="663" spans="1:12" x14ac:dyDescent="0.2">
      <c r="A663" s="59">
        <f t="shared" si="74"/>
        <v>275</v>
      </c>
      <c r="B663" s="57" t="s">
        <v>81</v>
      </c>
      <c r="C663" s="81">
        <v>268.2</v>
      </c>
      <c r="D663" s="81"/>
      <c r="E663" s="81"/>
      <c r="F663" s="81">
        <f t="shared" si="72"/>
        <v>268.2</v>
      </c>
      <c r="G663" s="56">
        <f t="shared" si="75"/>
        <v>3.4676714840263401E-3</v>
      </c>
      <c r="H663" s="54">
        <f t="shared" si="76"/>
        <v>12.761031061216931</v>
      </c>
      <c r="I663" s="54">
        <f t="shared" si="73"/>
        <v>2.807426833467725</v>
      </c>
      <c r="J663" s="245">
        <f t="shared" si="77"/>
        <v>6.3805155306084655</v>
      </c>
      <c r="K663" s="54">
        <v>1.0592521211255268</v>
      </c>
      <c r="L663" s="56">
        <f t="shared" si="78"/>
        <v>8.5787567287168728E-2</v>
      </c>
    </row>
    <row r="664" spans="1:12" x14ac:dyDescent="0.2">
      <c r="A664" s="59">
        <f t="shared" si="74"/>
        <v>276</v>
      </c>
      <c r="B664" s="57" t="s">
        <v>82</v>
      </c>
      <c r="C664" s="81">
        <v>1401.05</v>
      </c>
      <c r="D664" s="81"/>
      <c r="E664" s="81"/>
      <c r="F664" s="81">
        <f t="shared" si="72"/>
        <v>1401.05</v>
      </c>
      <c r="G664" s="56">
        <f t="shared" si="75"/>
        <v>1.8114769323993675E-2</v>
      </c>
      <c r="H664" s="54">
        <f t="shared" si="76"/>
        <v>66.662351112296719</v>
      </c>
      <c r="I664" s="54">
        <f t="shared" si="73"/>
        <v>14.665717244705279</v>
      </c>
      <c r="J664" s="245">
        <f t="shared" si="77"/>
        <v>33.331175556148359</v>
      </c>
      <c r="K664" s="54">
        <v>5.5334272345373572</v>
      </c>
      <c r="L664" s="56">
        <f t="shared" si="78"/>
        <v>8.5787567287168714E-2</v>
      </c>
    </row>
    <row r="665" spans="1:12" x14ac:dyDescent="0.2">
      <c r="A665" s="59">
        <f t="shared" si="74"/>
        <v>277</v>
      </c>
      <c r="B665" s="57" t="s">
        <v>83</v>
      </c>
      <c r="C665" s="81">
        <v>1909.5</v>
      </c>
      <c r="D665" s="81"/>
      <c r="E665" s="81"/>
      <c r="F665" s="81">
        <f t="shared" si="72"/>
        <v>1909.5</v>
      </c>
      <c r="G665" s="56">
        <f t="shared" si="75"/>
        <v>2.4688734894661807E-2</v>
      </c>
      <c r="H665" s="54">
        <f t="shared" si="76"/>
        <v>90.854544412355452</v>
      </c>
      <c r="I665" s="54">
        <f t="shared" si="73"/>
        <v>19.987999770718201</v>
      </c>
      <c r="J665" s="245">
        <f t="shared" si="77"/>
        <v>45.427272206177726</v>
      </c>
      <c r="K665" s="54">
        <v>7.5415433455972902</v>
      </c>
      <c r="L665" s="56">
        <f t="shared" si="78"/>
        <v>8.5787567287168728E-2</v>
      </c>
    </row>
    <row r="666" spans="1:12" x14ac:dyDescent="0.2">
      <c r="A666" s="59">
        <f t="shared" si="74"/>
        <v>278</v>
      </c>
      <c r="B666" s="57" t="s">
        <v>116</v>
      </c>
      <c r="C666" s="81">
        <v>542.20000000000005</v>
      </c>
      <c r="D666" s="81"/>
      <c r="E666" s="81"/>
      <c r="F666" s="81">
        <f t="shared" si="72"/>
        <v>542.20000000000005</v>
      </c>
      <c r="G666" s="56">
        <f t="shared" si="75"/>
        <v>7.0103336265439293E-3</v>
      </c>
      <c r="H666" s="54">
        <f t="shared" si="76"/>
        <v>25.798027745681658</v>
      </c>
      <c r="I666" s="54">
        <f t="shared" si="73"/>
        <v>5.675566104049965</v>
      </c>
      <c r="J666" s="245">
        <f t="shared" si="77"/>
        <v>12.899013872840829</v>
      </c>
      <c r="K666" s="54">
        <v>2.1414112605304276</v>
      </c>
      <c r="L666" s="56">
        <f t="shared" si="78"/>
        <v>8.5787567287168714E-2</v>
      </c>
    </row>
    <row r="667" spans="1:12" x14ac:dyDescent="0.2">
      <c r="A667" s="59">
        <f t="shared" si="74"/>
        <v>279</v>
      </c>
      <c r="B667" s="57" t="s">
        <v>117</v>
      </c>
      <c r="C667" s="81">
        <v>168.8</v>
      </c>
      <c r="D667" s="81"/>
      <c r="E667" s="81"/>
      <c r="F667" s="81">
        <f t="shared" si="72"/>
        <v>168.8</v>
      </c>
      <c r="G667" s="56">
        <f t="shared" si="75"/>
        <v>2.1824867505728794E-3</v>
      </c>
      <c r="H667" s="54">
        <f t="shared" si="76"/>
        <v>8.0315512421081969</v>
      </c>
      <c r="I667" s="54">
        <f t="shared" si="73"/>
        <v>1.7669412732638032</v>
      </c>
      <c r="J667" s="245">
        <f t="shared" si="77"/>
        <v>4.0157756210540985</v>
      </c>
      <c r="K667" s="54">
        <v>0.66667322164798259</v>
      </c>
      <c r="L667" s="56">
        <f t="shared" si="78"/>
        <v>8.5787567287168728E-2</v>
      </c>
    </row>
    <row r="668" spans="1:12" x14ac:dyDescent="0.2">
      <c r="A668" s="59">
        <f t="shared" si="74"/>
        <v>280</v>
      </c>
      <c r="B668" s="57" t="s">
        <v>118</v>
      </c>
      <c r="C668" s="81">
        <v>173.2</v>
      </c>
      <c r="D668" s="81"/>
      <c r="E668" s="81"/>
      <c r="F668" s="81">
        <f t="shared" si="72"/>
        <v>173.2</v>
      </c>
      <c r="G668" s="56">
        <f t="shared" si="75"/>
        <v>2.2393762156352054E-3</v>
      </c>
      <c r="H668" s="54">
        <f t="shared" si="76"/>
        <v>8.2409044735375563</v>
      </c>
      <c r="I668" s="54">
        <f t="shared" si="73"/>
        <v>1.8129989841782623</v>
      </c>
      <c r="J668" s="245">
        <f t="shared" si="77"/>
        <v>4.1204522367687781</v>
      </c>
      <c r="K668" s="54">
        <v>0.68405095965302465</v>
      </c>
      <c r="L668" s="56">
        <f t="shared" si="78"/>
        <v>8.5787567287168714E-2</v>
      </c>
    </row>
    <row r="669" spans="1:12" x14ac:dyDescent="0.2">
      <c r="A669" s="59">
        <f t="shared" si="74"/>
        <v>281</v>
      </c>
      <c r="B669" s="57" t="s">
        <v>119</v>
      </c>
      <c r="C669" s="81">
        <v>174.6</v>
      </c>
      <c r="D669" s="81"/>
      <c r="E669" s="81"/>
      <c r="F669" s="81">
        <f t="shared" si="72"/>
        <v>174.6</v>
      </c>
      <c r="G669" s="56">
        <f t="shared" si="75"/>
        <v>2.2574774090641275E-3</v>
      </c>
      <c r="H669" s="54">
        <f t="shared" si="76"/>
        <v>8.3075168653559892</v>
      </c>
      <c r="I669" s="54">
        <f t="shared" si="73"/>
        <v>1.8276537103783177</v>
      </c>
      <c r="J669" s="245">
        <f t="shared" si="77"/>
        <v>4.1537584326779946</v>
      </c>
      <c r="K669" s="54">
        <v>0.68958023992735629</v>
      </c>
      <c r="L669" s="56">
        <f t="shared" si="78"/>
        <v>8.5787567287168714E-2</v>
      </c>
    </row>
    <row r="670" spans="1:12" x14ac:dyDescent="0.2">
      <c r="A670" s="59">
        <f t="shared" si="74"/>
        <v>282</v>
      </c>
      <c r="B670" s="57" t="s">
        <v>120</v>
      </c>
      <c r="C670" s="81">
        <v>174.6</v>
      </c>
      <c r="D670" s="81"/>
      <c r="E670" s="81">
        <v>31</v>
      </c>
      <c r="F670" s="81">
        <f t="shared" si="72"/>
        <v>205.6</v>
      </c>
      <c r="G670" s="56">
        <f t="shared" si="75"/>
        <v>2.6582895492759714E-3</v>
      </c>
      <c r="H670" s="54">
        <f t="shared" si="76"/>
        <v>9.7825055413355742</v>
      </c>
      <c r="I670" s="54">
        <f t="shared" si="73"/>
        <v>2.1521512190938261</v>
      </c>
      <c r="J670" s="245">
        <f t="shared" si="77"/>
        <v>4.8912527706677871</v>
      </c>
      <c r="K670" s="54">
        <v>0.68958023992735629</v>
      </c>
      <c r="L670" s="56">
        <f t="shared" si="78"/>
        <v>8.5192070870741946E-2</v>
      </c>
    </row>
    <row r="671" spans="1:12" x14ac:dyDescent="0.2">
      <c r="A671" s="59">
        <f t="shared" si="74"/>
        <v>283</v>
      </c>
      <c r="B671" s="57" t="s">
        <v>121</v>
      </c>
      <c r="C671" s="81">
        <v>285.89999999999998</v>
      </c>
      <c r="D671" s="81"/>
      <c r="E671" s="81"/>
      <c r="F671" s="81">
        <f t="shared" si="72"/>
        <v>285.89999999999998</v>
      </c>
      <c r="G671" s="56">
        <f t="shared" si="75"/>
        <v>3.696522286663425E-3</v>
      </c>
      <c r="H671" s="54">
        <f t="shared" si="76"/>
        <v>13.603202014921404</v>
      </c>
      <c r="I671" s="54">
        <f t="shared" si="73"/>
        <v>2.992704443282709</v>
      </c>
      <c r="J671" s="245">
        <f t="shared" si="77"/>
        <v>6.8016010074607021</v>
      </c>
      <c r="K671" s="54">
        <v>1.129158021736719</v>
      </c>
      <c r="L671" s="56">
        <f t="shared" si="78"/>
        <v>8.5787567287168714E-2</v>
      </c>
    </row>
    <row r="672" spans="1:12" x14ac:dyDescent="0.2">
      <c r="A672" s="59">
        <f t="shared" si="74"/>
        <v>284</v>
      </c>
      <c r="B672" s="57" t="s">
        <v>122</v>
      </c>
      <c r="C672" s="81">
        <v>365.3</v>
      </c>
      <c r="D672" s="81">
        <v>20.6</v>
      </c>
      <c r="E672" s="81"/>
      <c r="F672" s="81">
        <f t="shared" si="72"/>
        <v>385.90000000000003</v>
      </c>
      <c r="G672" s="56">
        <f t="shared" si="75"/>
        <v>4.9894646744435677E-3</v>
      </c>
      <c r="H672" s="54">
        <f t="shared" si="76"/>
        <v>18.361230001952329</v>
      </c>
      <c r="I672" s="54">
        <f t="shared" si="73"/>
        <v>4.039470600429512</v>
      </c>
      <c r="J672" s="245">
        <f t="shared" si="77"/>
        <v>9.1806150009761645</v>
      </c>
      <c r="K672" s="54">
        <v>1.4427472030095263</v>
      </c>
      <c r="L672" s="56">
        <f t="shared" si="78"/>
        <v>8.5576736994992297E-2</v>
      </c>
    </row>
    <row r="673" spans="1:12" x14ac:dyDescent="0.2">
      <c r="A673" s="59">
        <f t="shared" si="74"/>
        <v>285</v>
      </c>
      <c r="B673" s="57" t="s">
        <v>123</v>
      </c>
      <c r="C673" s="81">
        <v>204.5</v>
      </c>
      <c r="D673" s="81"/>
      <c r="E673" s="81"/>
      <c r="F673" s="81">
        <f t="shared" si="72"/>
        <v>204.5</v>
      </c>
      <c r="G673" s="56">
        <f t="shared" si="75"/>
        <v>2.6440671830103898E-3</v>
      </c>
      <c r="H673" s="54">
        <f t="shared" si="76"/>
        <v>9.7301672334782339</v>
      </c>
      <c r="I673" s="54">
        <f t="shared" si="73"/>
        <v>2.1406367913652113</v>
      </c>
      <c r="J673" s="245">
        <f t="shared" si="77"/>
        <v>4.8650836167391169</v>
      </c>
      <c r="K673" s="54">
        <v>0.80766986864343859</v>
      </c>
      <c r="L673" s="56">
        <f t="shared" si="78"/>
        <v>8.5787567287168701E-2</v>
      </c>
    </row>
    <row r="674" spans="1:12" x14ac:dyDescent="0.2">
      <c r="A674" s="59">
        <f t="shared" si="74"/>
        <v>286</v>
      </c>
      <c r="B674" s="57" t="s">
        <v>124</v>
      </c>
      <c r="C674" s="81">
        <v>625.70000000000005</v>
      </c>
      <c r="D674" s="81"/>
      <c r="E674" s="81"/>
      <c r="F674" s="81">
        <f t="shared" si="72"/>
        <v>625.70000000000005</v>
      </c>
      <c r="G674" s="56">
        <f t="shared" si="75"/>
        <v>8.0899405203403475E-3</v>
      </c>
      <c r="H674" s="54">
        <f t="shared" si="76"/>
        <v>29.770981114852479</v>
      </c>
      <c r="I674" s="54">
        <f t="shared" si="73"/>
        <v>6.549615845267545</v>
      </c>
      <c r="J674" s="245">
        <f t="shared" si="77"/>
        <v>14.885490557426239</v>
      </c>
      <c r="K674" s="54">
        <v>2.4711933340352057</v>
      </c>
      <c r="L674" s="56">
        <f t="shared" si="78"/>
        <v>8.5787567287168714E-2</v>
      </c>
    </row>
    <row r="675" spans="1:12" x14ac:dyDescent="0.2">
      <c r="A675" s="59">
        <f t="shared" si="74"/>
        <v>287</v>
      </c>
      <c r="B675" s="57" t="s">
        <v>126</v>
      </c>
      <c r="C675" s="81">
        <v>429.5</v>
      </c>
      <c r="D675" s="81"/>
      <c r="E675" s="81">
        <v>30.7</v>
      </c>
      <c r="F675" s="81">
        <f t="shared" si="72"/>
        <v>460.2</v>
      </c>
      <c r="G675" s="56">
        <f t="shared" si="75"/>
        <v>5.9501208685642125E-3</v>
      </c>
      <c r="H675" s="54">
        <f t="shared" si="76"/>
        <v>21.896444796316302</v>
      </c>
      <c r="I675" s="54">
        <f t="shared" si="73"/>
        <v>4.817217855189587</v>
      </c>
      <c r="J675" s="245">
        <f t="shared" si="77"/>
        <v>10.948222398158151</v>
      </c>
      <c r="K675" s="54">
        <v>1.6963041984467329</v>
      </c>
      <c r="L675" s="56">
        <f t="shared" si="78"/>
        <v>8.5524096584334575E-2</v>
      </c>
    </row>
    <row r="676" spans="1:12" x14ac:dyDescent="0.2">
      <c r="A676" s="59">
        <f t="shared" si="74"/>
        <v>288</v>
      </c>
      <c r="B676" s="57" t="s">
        <v>127</v>
      </c>
      <c r="C676" s="81">
        <v>206.4</v>
      </c>
      <c r="D676" s="81"/>
      <c r="E676" s="81"/>
      <c r="F676" s="81">
        <f t="shared" si="72"/>
        <v>206.4</v>
      </c>
      <c r="G676" s="56">
        <f t="shared" si="75"/>
        <v>2.6686330883782124E-3</v>
      </c>
      <c r="H676" s="54">
        <f t="shared" si="76"/>
        <v>9.8205697652318218</v>
      </c>
      <c r="I676" s="54">
        <f t="shared" si="73"/>
        <v>2.1605253483510007</v>
      </c>
      <c r="J676" s="245">
        <f t="shared" si="77"/>
        <v>4.9102848826159109</v>
      </c>
      <c r="K676" s="54">
        <v>0.81517389187288858</v>
      </c>
      <c r="L676" s="56">
        <f t="shared" si="78"/>
        <v>8.5787567287168701E-2</v>
      </c>
    </row>
    <row r="677" spans="1:12" x14ac:dyDescent="0.2">
      <c r="A677" s="59">
        <f t="shared" si="74"/>
        <v>289</v>
      </c>
      <c r="B677" s="57" t="s">
        <v>1757</v>
      </c>
      <c r="C677" s="81">
        <v>275.2</v>
      </c>
      <c r="D677" s="81"/>
      <c r="E677" s="81"/>
      <c r="F677" s="81">
        <f t="shared" si="72"/>
        <v>275.2</v>
      </c>
      <c r="G677" s="56">
        <f t="shared" si="75"/>
        <v>3.55817745117095E-3</v>
      </c>
      <c r="H677" s="54">
        <f t="shared" si="76"/>
        <v>13.094093020309096</v>
      </c>
      <c r="I677" s="54">
        <f t="shared" si="73"/>
        <v>2.880700464468001</v>
      </c>
      <c r="J677" s="245">
        <f t="shared" si="77"/>
        <v>6.5470465101545479</v>
      </c>
      <c r="K677" s="54">
        <v>1.0868985224971848</v>
      </c>
      <c r="L677" s="56">
        <f t="shared" si="78"/>
        <v>8.5787567287168728E-2</v>
      </c>
    </row>
    <row r="678" spans="1:12" x14ac:dyDescent="0.2">
      <c r="A678" s="59">
        <f t="shared" si="74"/>
        <v>290</v>
      </c>
      <c r="B678" s="57" t="s">
        <v>1758</v>
      </c>
      <c r="C678" s="81">
        <v>318.89999999999998</v>
      </c>
      <c r="D678" s="81"/>
      <c r="E678" s="81"/>
      <c r="F678" s="81">
        <f t="shared" si="72"/>
        <v>318.89999999999998</v>
      </c>
      <c r="G678" s="56">
        <f t="shared" si="75"/>
        <v>4.1231932746308717E-3</v>
      </c>
      <c r="H678" s="54">
        <f t="shared" si="76"/>
        <v>15.173351250641607</v>
      </c>
      <c r="I678" s="54">
        <f t="shared" si="73"/>
        <v>3.3381372751411535</v>
      </c>
      <c r="J678" s="245">
        <f t="shared" si="77"/>
        <v>7.5866756253208036</v>
      </c>
      <c r="K678" s="54">
        <v>1.2594910567745357</v>
      </c>
      <c r="L678" s="56">
        <f t="shared" si="78"/>
        <v>8.5787567287168714E-2</v>
      </c>
    </row>
    <row r="679" spans="1:12" x14ac:dyDescent="0.2">
      <c r="A679" s="59">
        <f t="shared" si="74"/>
        <v>291</v>
      </c>
      <c r="B679" s="57" t="s">
        <v>1759</v>
      </c>
      <c r="C679" s="81">
        <v>75.2</v>
      </c>
      <c r="D679" s="81"/>
      <c r="E679" s="81"/>
      <c r="F679" s="81">
        <f t="shared" si="72"/>
        <v>75.2</v>
      </c>
      <c r="G679" s="56">
        <f t="shared" si="75"/>
        <v>9.7229267561066662E-4</v>
      </c>
      <c r="H679" s="54">
        <f t="shared" si="76"/>
        <v>3.5780370462472533</v>
      </c>
      <c r="I679" s="54">
        <f t="shared" si="73"/>
        <v>0.78716815017439568</v>
      </c>
      <c r="J679" s="245">
        <f t="shared" si="77"/>
        <v>1.7890185231236266</v>
      </c>
      <c r="K679" s="54">
        <v>0.29700134044981213</v>
      </c>
      <c r="L679" s="56">
        <f t="shared" si="78"/>
        <v>8.5787567287168714E-2</v>
      </c>
    </row>
    <row r="680" spans="1:12" x14ac:dyDescent="0.2">
      <c r="A680" s="59">
        <f t="shared" si="74"/>
        <v>292</v>
      </c>
      <c r="B680" s="57" t="s">
        <v>1760</v>
      </c>
      <c r="C680" s="81">
        <v>320.89999999999998</v>
      </c>
      <c r="D680" s="81"/>
      <c r="E680" s="81"/>
      <c r="F680" s="81">
        <f t="shared" si="72"/>
        <v>320.89999999999998</v>
      </c>
      <c r="G680" s="56">
        <f t="shared" si="75"/>
        <v>4.1490521223864745E-3</v>
      </c>
      <c r="H680" s="54">
        <f t="shared" si="76"/>
        <v>15.268511810382225</v>
      </c>
      <c r="I680" s="54">
        <f t="shared" si="73"/>
        <v>3.3590725982840897</v>
      </c>
      <c r="J680" s="245">
        <f t="shared" si="77"/>
        <v>7.6342559051911127</v>
      </c>
      <c r="K680" s="54">
        <v>1.2673900285950095</v>
      </c>
      <c r="L680" s="56">
        <f t="shared" si="78"/>
        <v>8.5787567287168701E-2</v>
      </c>
    </row>
    <row r="681" spans="1:12" x14ac:dyDescent="0.2">
      <c r="A681" s="59">
        <f t="shared" si="74"/>
        <v>293</v>
      </c>
      <c r="B681" s="57" t="s">
        <v>1761</v>
      </c>
      <c r="C681" s="81">
        <v>417.2</v>
      </c>
      <c r="D681" s="81"/>
      <c r="E681" s="81"/>
      <c r="F681" s="81">
        <f t="shared" si="72"/>
        <v>417.2</v>
      </c>
      <c r="G681" s="56">
        <f t="shared" si="75"/>
        <v>5.3941556418187512E-3</v>
      </c>
      <c r="H681" s="54">
        <f t="shared" si="76"/>
        <v>19.850492761893005</v>
      </c>
      <c r="I681" s="54">
        <f t="shared" si="73"/>
        <v>4.3671084076164615</v>
      </c>
      <c r="J681" s="245">
        <f t="shared" si="77"/>
        <v>9.9252463809465024</v>
      </c>
      <c r="K681" s="54">
        <v>1.6477255217508193</v>
      </c>
      <c r="L681" s="56">
        <f t="shared" si="78"/>
        <v>8.5787567287168728E-2</v>
      </c>
    </row>
    <row r="682" spans="1:12" x14ac:dyDescent="0.2">
      <c r="A682" s="59">
        <f t="shared" si="74"/>
        <v>294</v>
      </c>
      <c r="B682" s="57" t="s">
        <v>1762</v>
      </c>
      <c r="C682" s="81">
        <v>321.3</v>
      </c>
      <c r="D682" s="81"/>
      <c r="E682" s="81"/>
      <c r="F682" s="81">
        <f t="shared" si="72"/>
        <v>321.3</v>
      </c>
      <c r="G682" s="56">
        <f t="shared" si="75"/>
        <v>4.1542238919375953E-3</v>
      </c>
      <c r="H682" s="54">
        <f t="shared" si="76"/>
        <v>15.28754392233035</v>
      </c>
      <c r="I682" s="54">
        <f t="shared" si="73"/>
        <v>3.363259662912677</v>
      </c>
      <c r="J682" s="245">
        <f t="shared" si="77"/>
        <v>7.6437719611651751</v>
      </c>
      <c r="K682" s="54">
        <v>1.2689698229591042</v>
      </c>
      <c r="L682" s="56">
        <f t="shared" si="78"/>
        <v>8.5787567287168701E-2</v>
      </c>
    </row>
    <row r="683" spans="1:12" x14ac:dyDescent="0.2">
      <c r="A683" s="59">
        <f t="shared" si="74"/>
        <v>295</v>
      </c>
      <c r="B683" s="57" t="s">
        <v>1763</v>
      </c>
      <c r="C683" s="81">
        <v>284.5</v>
      </c>
      <c r="D683" s="81"/>
      <c r="E683" s="81"/>
      <c r="F683" s="81">
        <f t="shared" si="72"/>
        <v>284.5</v>
      </c>
      <c r="G683" s="56">
        <f t="shared" si="75"/>
        <v>3.6784210932345033E-3</v>
      </c>
      <c r="H683" s="54">
        <f t="shared" si="76"/>
        <v>13.536589623102973</v>
      </c>
      <c r="I683" s="54">
        <f t="shared" si="73"/>
        <v>2.9780497170826541</v>
      </c>
      <c r="J683" s="245">
        <f t="shared" si="77"/>
        <v>6.7682948115514865</v>
      </c>
      <c r="K683" s="54">
        <v>1.1236287414623876</v>
      </c>
      <c r="L683" s="56">
        <f t="shared" si="78"/>
        <v>8.5787567287168728E-2</v>
      </c>
    </row>
    <row r="684" spans="1:12" x14ac:dyDescent="0.2">
      <c r="A684" s="59">
        <f t="shared" si="74"/>
        <v>296</v>
      </c>
      <c r="B684" s="57" t="s">
        <v>1764</v>
      </c>
      <c r="C684" s="81">
        <v>326.10000000000002</v>
      </c>
      <c r="D684" s="81"/>
      <c r="E684" s="81"/>
      <c r="F684" s="81">
        <f t="shared" si="72"/>
        <v>326.10000000000002</v>
      </c>
      <c r="G684" s="56">
        <f t="shared" si="75"/>
        <v>4.2162851265510424E-3</v>
      </c>
      <c r="H684" s="54">
        <f t="shared" si="76"/>
        <v>15.515929265707836</v>
      </c>
      <c r="I684" s="54">
        <f t="shared" si="73"/>
        <v>3.4135044384557238</v>
      </c>
      <c r="J684" s="245">
        <f t="shared" si="77"/>
        <v>7.757964632853918</v>
      </c>
      <c r="K684" s="54">
        <v>1.2879273553282413</v>
      </c>
      <c r="L684" s="56">
        <f t="shared" si="78"/>
        <v>8.5787567287168714E-2</v>
      </c>
    </row>
    <row r="685" spans="1:12" x14ac:dyDescent="0.2">
      <c r="A685" s="59">
        <f t="shared" si="74"/>
        <v>297</v>
      </c>
      <c r="B685" s="57" t="s">
        <v>1765</v>
      </c>
      <c r="C685" s="81">
        <v>497.9</v>
      </c>
      <c r="D685" s="81"/>
      <c r="E685" s="81">
        <v>40.6</v>
      </c>
      <c r="F685" s="81">
        <f t="shared" si="72"/>
        <v>538.5</v>
      </c>
      <c r="G685" s="56">
        <f t="shared" si="75"/>
        <v>6.9624947581960629E-3</v>
      </c>
      <c r="H685" s="54">
        <f t="shared" si="76"/>
        <v>25.621980710161512</v>
      </c>
      <c r="I685" s="54">
        <f t="shared" si="73"/>
        <v>5.6368357562355325</v>
      </c>
      <c r="J685" s="245">
        <f t="shared" si="77"/>
        <v>12.810990355080756</v>
      </c>
      <c r="K685" s="54">
        <v>1.9664490347069341</v>
      </c>
      <c r="L685" s="56">
        <f t="shared" si="78"/>
        <v>8.5489797318820296E-2</v>
      </c>
    </row>
    <row r="686" spans="1:12" x14ac:dyDescent="0.2">
      <c r="A686" s="59">
        <f t="shared" si="74"/>
        <v>298</v>
      </c>
      <c r="B686" s="57" t="s">
        <v>1766</v>
      </c>
      <c r="C686" s="81">
        <v>138.80000000000001</v>
      </c>
      <c r="D686" s="81"/>
      <c r="E686" s="81"/>
      <c r="F686" s="81">
        <f t="shared" si="72"/>
        <v>138.80000000000001</v>
      </c>
      <c r="G686" s="56">
        <f t="shared" si="75"/>
        <v>1.7946040342388368E-3</v>
      </c>
      <c r="H686" s="54">
        <f t="shared" si="76"/>
        <v>6.6041428459989193</v>
      </c>
      <c r="I686" s="54">
        <f t="shared" si="73"/>
        <v>1.4529114261197622</v>
      </c>
      <c r="J686" s="245">
        <f t="shared" si="77"/>
        <v>3.3020714229994597</v>
      </c>
      <c r="K686" s="54">
        <v>0.54818864434087666</v>
      </c>
      <c r="L686" s="56">
        <f t="shared" si="78"/>
        <v>8.5787567287168714E-2</v>
      </c>
    </row>
    <row r="687" spans="1:12" x14ac:dyDescent="0.2">
      <c r="A687" s="59">
        <f t="shared" si="74"/>
        <v>299</v>
      </c>
      <c r="B687" s="57" t="s">
        <v>1767</v>
      </c>
      <c r="C687" s="81">
        <v>4598.6000000000004</v>
      </c>
      <c r="D687" s="81">
        <v>90.9</v>
      </c>
      <c r="E687" s="81">
        <v>100</v>
      </c>
      <c r="F687" s="81">
        <f t="shared" si="72"/>
        <v>4789.5</v>
      </c>
      <c r="G687" s="56">
        <f t="shared" si="75"/>
        <v>6.1925475662729886E-2</v>
      </c>
      <c r="H687" s="54">
        <f t="shared" si="76"/>
        <v>227.88575043884597</v>
      </c>
      <c r="I687" s="54">
        <f t="shared" si="73"/>
        <v>50.134865096546115</v>
      </c>
      <c r="J687" s="245">
        <f t="shared" si="77"/>
        <v>113.94287521942299</v>
      </c>
      <c r="K687" s="54">
        <v>18.162105906815242</v>
      </c>
      <c r="L687" s="56">
        <f t="shared" si="78"/>
        <v>8.5630148587875626E-2</v>
      </c>
    </row>
    <row r="688" spans="1:12" x14ac:dyDescent="0.2">
      <c r="A688" s="59">
        <f t="shared" si="74"/>
        <v>300</v>
      </c>
      <c r="B688" s="57" t="s">
        <v>1768</v>
      </c>
      <c r="C688" s="81">
        <v>387.4</v>
      </c>
      <c r="D688" s="81"/>
      <c r="E688" s="81"/>
      <c r="F688" s="81">
        <f t="shared" si="72"/>
        <v>387.4</v>
      </c>
      <c r="G688" s="56">
        <f t="shared" si="75"/>
        <v>5.0088588102602683E-3</v>
      </c>
      <c r="H688" s="54">
        <f t="shared" si="76"/>
        <v>18.432600421757787</v>
      </c>
      <c r="I688" s="54">
        <f t="shared" si="73"/>
        <v>4.0551720927867132</v>
      </c>
      <c r="J688" s="245">
        <f t="shared" si="77"/>
        <v>9.2163002108788934</v>
      </c>
      <c r="K688" s="54">
        <v>1.5300308416257609</v>
      </c>
      <c r="L688" s="56">
        <f t="shared" si="78"/>
        <v>8.5787567287168701E-2</v>
      </c>
    </row>
    <row r="689" spans="1:12" x14ac:dyDescent="0.2">
      <c r="A689" s="59">
        <f t="shared" si="74"/>
        <v>301</v>
      </c>
      <c r="B689" s="57" t="s">
        <v>1769</v>
      </c>
      <c r="C689" s="81">
        <v>4956.8999999999996</v>
      </c>
      <c r="D689" s="81"/>
      <c r="E689" s="81"/>
      <c r="F689" s="81">
        <f t="shared" si="72"/>
        <v>4956.8999999999996</v>
      </c>
      <c r="G689" s="56">
        <f t="shared" si="75"/>
        <v>6.4089861219873839E-2</v>
      </c>
      <c r="H689" s="54">
        <f t="shared" si="76"/>
        <v>235.85068928913572</v>
      </c>
      <c r="I689" s="54">
        <f t="shared" si="73"/>
        <v>51.887151643609855</v>
      </c>
      <c r="J689" s="245">
        <f t="shared" si="77"/>
        <v>117.92534464456786</v>
      </c>
      <c r="K689" s="54">
        <v>19.577206708453108</v>
      </c>
      <c r="L689" s="56">
        <f t="shared" si="78"/>
        <v>8.5787567287168714E-2</v>
      </c>
    </row>
    <row r="690" spans="1:12" x14ac:dyDescent="0.2">
      <c r="A690" s="59">
        <f t="shared" si="74"/>
        <v>302</v>
      </c>
      <c r="B690" s="57" t="s">
        <v>1770</v>
      </c>
      <c r="C690" s="81">
        <v>4250.2</v>
      </c>
      <c r="D690" s="81"/>
      <c r="E690" s="81"/>
      <c r="F690" s="81">
        <v>4250.2</v>
      </c>
      <c r="G690" s="56">
        <f t="shared" si="75"/>
        <v>5.4952637365431579E-2</v>
      </c>
      <c r="H690" s="54">
        <f t="shared" si="76"/>
        <v>202.22570550478821</v>
      </c>
      <c r="I690" s="54">
        <f t="shared" si="73"/>
        <v>44.489655211053403</v>
      </c>
      <c r="J690" s="245">
        <f t="shared" si="77"/>
        <v>101.1128527523941</v>
      </c>
      <c r="K690" s="54">
        <v>16.786105015688715</v>
      </c>
      <c r="L690" s="56">
        <f t="shared" si="78"/>
        <v>8.5787567287168701E-2</v>
      </c>
    </row>
    <row r="691" spans="1:12" x14ac:dyDescent="0.2">
      <c r="A691" s="59">
        <f t="shared" si="74"/>
        <v>303</v>
      </c>
      <c r="B691" s="57" t="s">
        <v>1771</v>
      </c>
      <c r="C691" s="81">
        <v>251.9</v>
      </c>
      <c r="D691" s="81"/>
      <c r="E691" s="81"/>
      <c r="F691" s="81">
        <f t="shared" si="72"/>
        <v>251.9</v>
      </c>
      <c r="G691" s="56">
        <f t="shared" si="75"/>
        <v>3.256921874818177E-3</v>
      </c>
      <c r="H691" s="54">
        <f t="shared" si="76"/>
        <v>11.985472499330891</v>
      </c>
      <c r="I691" s="54">
        <f t="shared" si="73"/>
        <v>2.636803949852796</v>
      </c>
      <c r="J691" s="245">
        <f t="shared" si="77"/>
        <v>5.9927362496654455</v>
      </c>
      <c r="K691" s="54">
        <v>0.99487550078866593</v>
      </c>
      <c r="L691" s="56">
        <f t="shared" si="78"/>
        <v>8.5787567287168701E-2</v>
      </c>
    </row>
    <row r="692" spans="1:12" x14ac:dyDescent="0.2">
      <c r="A692" s="59">
        <f t="shared" si="74"/>
        <v>304</v>
      </c>
      <c r="B692" s="57" t="s">
        <v>1772</v>
      </c>
      <c r="C692" s="81">
        <v>352.7</v>
      </c>
      <c r="D692" s="81"/>
      <c r="E692" s="81"/>
      <c r="F692" s="81">
        <f t="shared" si="72"/>
        <v>352.7</v>
      </c>
      <c r="G692" s="56">
        <f t="shared" si="75"/>
        <v>4.5602078017005594E-3</v>
      </c>
      <c r="H692" s="54">
        <f t="shared" si="76"/>
        <v>16.78156471025806</v>
      </c>
      <c r="I692" s="54">
        <f t="shared" si="73"/>
        <v>3.6919442362567731</v>
      </c>
      <c r="J692" s="245">
        <f t="shared" si="77"/>
        <v>8.3907823551290299</v>
      </c>
      <c r="K692" s="54">
        <v>1.3929836805405418</v>
      </c>
      <c r="L692" s="56">
        <f t="shared" si="78"/>
        <v>8.5787567287168714E-2</v>
      </c>
    </row>
    <row r="693" spans="1:12" x14ac:dyDescent="0.2">
      <c r="A693" s="59">
        <f t="shared" si="74"/>
        <v>305</v>
      </c>
      <c r="B693" s="57" t="s">
        <v>1773</v>
      </c>
      <c r="C693" s="81">
        <v>301.8</v>
      </c>
      <c r="D693" s="81"/>
      <c r="E693" s="81"/>
      <c r="F693" s="81">
        <f t="shared" si="72"/>
        <v>301.8</v>
      </c>
      <c r="G693" s="56">
        <f t="shared" si="75"/>
        <v>3.9021001263204679E-3</v>
      </c>
      <c r="H693" s="54">
        <f t="shared" si="76"/>
        <v>14.359728464859321</v>
      </c>
      <c r="I693" s="54">
        <f t="shared" si="73"/>
        <v>3.1591402622690508</v>
      </c>
      <c r="J693" s="245">
        <f t="shared" si="77"/>
        <v>7.1798642324296607</v>
      </c>
      <c r="K693" s="54">
        <v>1.1919548477094855</v>
      </c>
      <c r="L693" s="56">
        <f t="shared" si="78"/>
        <v>8.5787567287168714E-2</v>
      </c>
    </row>
    <row r="694" spans="1:12" x14ac:dyDescent="0.2">
      <c r="A694" s="59">
        <f t="shared" si="74"/>
        <v>306</v>
      </c>
      <c r="B694" s="57" t="s">
        <v>1795</v>
      </c>
      <c r="C694" s="81">
        <v>244.4</v>
      </c>
      <c r="D694" s="81"/>
      <c r="E694" s="81">
        <v>51.7</v>
      </c>
      <c r="F694" s="81">
        <f t="shared" si="72"/>
        <v>296.10000000000002</v>
      </c>
      <c r="G694" s="56">
        <f t="shared" si="75"/>
        <v>3.828402410217E-3</v>
      </c>
      <c r="H694" s="54">
        <f t="shared" si="76"/>
        <v>14.088520869598559</v>
      </c>
      <c r="I694" s="54">
        <f t="shared" si="73"/>
        <v>3.099474591311683</v>
      </c>
      <c r="J694" s="245">
        <f t="shared" si="77"/>
        <v>7.0442604347992797</v>
      </c>
      <c r="K694" s="54">
        <v>0.96525435646188951</v>
      </c>
      <c r="L694" s="56">
        <f t="shared" si="78"/>
        <v>8.5097974509190863E-2</v>
      </c>
    </row>
    <row r="695" spans="1:12" x14ac:dyDescent="0.2">
      <c r="A695" s="59">
        <f t="shared" si="74"/>
        <v>307</v>
      </c>
      <c r="B695" s="57" t="s">
        <v>1796</v>
      </c>
      <c r="C695" s="81">
        <v>253.1</v>
      </c>
      <c r="D695" s="81"/>
      <c r="E695" s="81"/>
      <c r="F695" s="81">
        <f t="shared" si="72"/>
        <v>253.1</v>
      </c>
      <c r="G695" s="56">
        <f t="shared" si="75"/>
        <v>3.2724371834715387E-3</v>
      </c>
      <c r="H695" s="54">
        <f t="shared" si="76"/>
        <v>12.042568835175263</v>
      </c>
      <c r="I695" s="54">
        <f t="shared" si="73"/>
        <v>2.6493651437385579</v>
      </c>
      <c r="J695" s="245">
        <f t="shared" si="77"/>
        <v>6.0212844175876317</v>
      </c>
      <c r="K695" s="54">
        <v>0.99961488388095021</v>
      </c>
      <c r="L695" s="56">
        <f t="shared" si="78"/>
        <v>8.5787567287168728E-2</v>
      </c>
    </row>
    <row r="696" spans="1:12" x14ac:dyDescent="0.2">
      <c r="A696" s="59">
        <f t="shared" si="74"/>
        <v>308</v>
      </c>
      <c r="B696" s="57" t="s">
        <v>1797</v>
      </c>
      <c r="C696" s="81">
        <v>480.1</v>
      </c>
      <c r="D696" s="81"/>
      <c r="E696" s="81"/>
      <c r="F696" s="81">
        <f t="shared" si="72"/>
        <v>480.1</v>
      </c>
      <c r="G696" s="56">
        <f t="shared" si="75"/>
        <v>6.207416403732461E-3</v>
      </c>
      <c r="H696" s="54">
        <f t="shared" si="76"/>
        <v>22.843292365735458</v>
      </c>
      <c r="I696" s="54">
        <f t="shared" si="73"/>
        <v>5.025524320461801</v>
      </c>
      <c r="J696" s="245">
        <f t="shared" si="77"/>
        <v>11.421646182867729</v>
      </c>
      <c r="K696" s="54">
        <v>1.8961481855047182</v>
      </c>
      <c r="L696" s="56">
        <f t="shared" si="78"/>
        <v>8.5787567287168728E-2</v>
      </c>
    </row>
    <row r="697" spans="1:12" x14ac:dyDescent="0.2">
      <c r="A697" s="59">
        <f t="shared" si="74"/>
        <v>309</v>
      </c>
      <c r="B697" s="57" t="s">
        <v>1798</v>
      </c>
      <c r="C697" s="81">
        <v>199</v>
      </c>
      <c r="D697" s="81"/>
      <c r="E697" s="81"/>
      <c r="F697" s="81">
        <f t="shared" si="72"/>
        <v>199</v>
      </c>
      <c r="G697" s="56">
        <f t="shared" si="75"/>
        <v>2.5729553516824822E-3</v>
      </c>
      <c r="H697" s="54">
        <f t="shared" si="76"/>
        <v>9.4684756941915342</v>
      </c>
      <c r="I697" s="54">
        <f t="shared" si="73"/>
        <v>2.0830646527221375</v>
      </c>
      <c r="J697" s="245">
        <f t="shared" si="77"/>
        <v>4.7342378470957671</v>
      </c>
      <c r="K697" s="54">
        <v>0.78594769613713589</v>
      </c>
      <c r="L697" s="56">
        <f t="shared" si="78"/>
        <v>8.5787567287168714E-2</v>
      </c>
    </row>
    <row r="698" spans="1:12" x14ac:dyDescent="0.2">
      <c r="A698" s="59">
        <f t="shared" si="74"/>
        <v>310</v>
      </c>
      <c r="B698" s="57" t="s">
        <v>1799</v>
      </c>
      <c r="C698" s="81">
        <v>296.41000000000003</v>
      </c>
      <c r="D698" s="81"/>
      <c r="E698" s="81"/>
      <c r="F698" s="81">
        <f t="shared" si="72"/>
        <v>296.41000000000003</v>
      </c>
      <c r="G698" s="56">
        <f t="shared" si="75"/>
        <v>3.8324105316191186E-3</v>
      </c>
      <c r="H698" s="54">
        <f t="shared" si="76"/>
        <v>14.103270756358356</v>
      </c>
      <c r="I698" s="54">
        <f t="shared" si="73"/>
        <v>3.1027195663988381</v>
      </c>
      <c r="J698" s="245">
        <f t="shared" si="77"/>
        <v>7.0516353781791778</v>
      </c>
      <c r="K698" s="54">
        <v>1.1706671186533086</v>
      </c>
      <c r="L698" s="56">
        <f t="shared" si="78"/>
        <v>8.5787567287168714E-2</v>
      </c>
    </row>
    <row r="699" spans="1:12" x14ac:dyDescent="0.2">
      <c r="A699" s="59">
        <f t="shared" si="74"/>
        <v>311</v>
      </c>
      <c r="B699" s="57" t="s">
        <v>1800</v>
      </c>
      <c r="C699" s="81">
        <v>273.60000000000002</v>
      </c>
      <c r="D699" s="81">
        <v>19.399999999999999</v>
      </c>
      <c r="E699" s="81"/>
      <c r="F699" s="81">
        <f t="shared" ref="F699:F717" si="79">C699+D699+E699</f>
        <v>293</v>
      </c>
      <c r="G699" s="56">
        <f t="shared" si="75"/>
        <v>3.7883211961958151E-3</v>
      </c>
      <c r="H699" s="54">
        <f t="shared" si="76"/>
        <v>13.941022002000599</v>
      </c>
      <c r="I699" s="54">
        <f t="shared" si="73"/>
        <v>3.0670248404401317</v>
      </c>
      <c r="J699" s="245">
        <f t="shared" si="77"/>
        <v>6.9705110010002995</v>
      </c>
      <c r="K699" s="54">
        <v>1.0805793450408057</v>
      </c>
      <c r="L699" s="56">
        <f t="shared" si="78"/>
        <v>8.5526065489699099E-2</v>
      </c>
    </row>
    <row r="700" spans="1:12" x14ac:dyDescent="0.2">
      <c r="A700" s="59">
        <f t="shared" si="74"/>
        <v>312</v>
      </c>
      <c r="B700" s="57" t="s">
        <v>1801</v>
      </c>
      <c r="C700" s="81">
        <v>308.60000000000002</v>
      </c>
      <c r="D700" s="81"/>
      <c r="E700" s="81"/>
      <c r="F700" s="81">
        <f t="shared" si="79"/>
        <v>308.60000000000002</v>
      </c>
      <c r="G700" s="56">
        <f t="shared" si="75"/>
        <v>3.9900202086895174E-3</v>
      </c>
      <c r="H700" s="54">
        <f t="shared" si="76"/>
        <v>14.683274367977424</v>
      </c>
      <c r="I700" s="54">
        <f t="shared" ref="I700:I717" si="80">H700*0.22</f>
        <v>3.2303203609550333</v>
      </c>
      <c r="J700" s="245">
        <f t="shared" si="77"/>
        <v>7.3416371839887118</v>
      </c>
      <c r="K700" s="54">
        <v>1.2188113518990962</v>
      </c>
      <c r="L700" s="56">
        <f t="shared" si="78"/>
        <v>8.5787567287168701E-2</v>
      </c>
    </row>
    <row r="701" spans="1:12" x14ac:dyDescent="0.2">
      <c r="A701" s="59">
        <f t="shared" si="74"/>
        <v>313</v>
      </c>
      <c r="B701" s="57" t="s">
        <v>1804</v>
      </c>
      <c r="C701" s="81">
        <v>203.5</v>
      </c>
      <c r="D701" s="81"/>
      <c r="E701" s="81"/>
      <c r="F701" s="81">
        <f t="shared" si="79"/>
        <v>203.5</v>
      </c>
      <c r="G701" s="56">
        <f t="shared" si="75"/>
        <v>2.6311377591325884E-3</v>
      </c>
      <c r="H701" s="54">
        <f t="shared" si="76"/>
        <v>9.6825869536079257</v>
      </c>
      <c r="I701" s="54">
        <f t="shared" si="80"/>
        <v>2.1301691297937437</v>
      </c>
      <c r="J701" s="245">
        <f t="shared" si="77"/>
        <v>4.8412934768039628</v>
      </c>
      <c r="K701" s="54">
        <v>0.80372038273320168</v>
      </c>
      <c r="L701" s="56">
        <f t="shared" si="78"/>
        <v>8.5787567287168701E-2</v>
      </c>
    </row>
    <row r="702" spans="1:12" x14ac:dyDescent="0.2">
      <c r="A702" s="59">
        <f t="shared" si="74"/>
        <v>314</v>
      </c>
      <c r="B702" s="57" t="s">
        <v>1817</v>
      </c>
      <c r="C702" s="81">
        <v>96.1</v>
      </c>
      <c r="D702" s="81"/>
      <c r="E702" s="81"/>
      <c r="F702" s="81">
        <f t="shared" si="79"/>
        <v>96.1</v>
      </c>
      <c r="G702" s="56">
        <f t="shared" si="75"/>
        <v>1.2425176346567161E-3</v>
      </c>
      <c r="H702" s="54">
        <f t="shared" si="76"/>
        <v>4.5724648955367151</v>
      </c>
      <c r="I702" s="54">
        <f t="shared" si="80"/>
        <v>1.0059422770180773</v>
      </c>
      <c r="J702" s="245">
        <f t="shared" si="77"/>
        <v>2.2862324477683575</v>
      </c>
      <c r="K702" s="54">
        <v>0.37954559597376258</v>
      </c>
      <c r="L702" s="56">
        <f t="shared" si="78"/>
        <v>8.5787567287168714E-2</v>
      </c>
    </row>
    <row r="703" spans="1:12" x14ac:dyDescent="0.2">
      <c r="A703" s="59">
        <f t="shared" si="74"/>
        <v>315</v>
      </c>
      <c r="B703" s="57" t="s">
        <v>1818</v>
      </c>
      <c r="C703" s="81">
        <v>428.2</v>
      </c>
      <c r="D703" s="81"/>
      <c r="E703" s="81"/>
      <c r="F703" s="81">
        <f t="shared" si="79"/>
        <v>428.2</v>
      </c>
      <c r="G703" s="56">
        <f t="shared" si="75"/>
        <v>5.5363793044745663E-3</v>
      </c>
      <c r="H703" s="54">
        <f t="shared" si="76"/>
        <v>20.373875840466404</v>
      </c>
      <c r="I703" s="54">
        <f t="shared" si="80"/>
        <v>4.4822526849026092</v>
      </c>
      <c r="J703" s="245">
        <f t="shared" si="77"/>
        <v>10.186937920233202</v>
      </c>
      <c r="K703" s="54">
        <v>1.6911698667634247</v>
      </c>
      <c r="L703" s="56">
        <f t="shared" si="78"/>
        <v>8.5787567287168701E-2</v>
      </c>
    </row>
    <row r="704" spans="1:12" x14ac:dyDescent="0.2">
      <c r="A704" s="59">
        <f t="shared" si="74"/>
        <v>316</v>
      </c>
      <c r="B704" s="57" t="s">
        <v>1819</v>
      </c>
      <c r="C704" s="81">
        <v>198.3</v>
      </c>
      <c r="D704" s="81"/>
      <c r="E704" s="81"/>
      <c r="F704" s="81">
        <f t="shared" si="79"/>
        <v>198.3</v>
      </c>
      <c r="G704" s="56">
        <f t="shared" si="75"/>
        <v>2.5639047549680214E-3</v>
      </c>
      <c r="H704" s="54">
        <f t="shared" si="76"/>
        <v>9.4351694982823187</v>
      </c>
      <c r="I704" s="54">
        <f t="shared" si="80"/>
        <v>2.07573728962211</v>
      </c>
      <c r="J704" s="245">
        <f t="shared" si="77"/>
        <v>4.7175847491411593</v>
      </c>
      <c r="K704" s="54">
        <v>0.78318305599997007</v>
      </c>
      <c r="L704" s="56">
        <f t="shared" si="78"/>
        <v>8.5787567287168728E-2</v>
      </c>
    </row>
    <row r="705" spans="1:13" x14ac:dyDescent="0.2">
      <c r="A705" s="59">
        <f t="shared" si="74"/>
        <v>317</v>
      </c>
      <c r="B705" s="57" t="s">
        <v>1820</v>
      </c>
      <c r="C705" s="81">
        <v>304.7</v>
      </c>
      <c r="D705" s="81"/>
      <c r="E705" s="81"/>
      <c r="F705" s="81">
        <f t="shared" si="79"/>
        <v>304.7</v>
      </c>
      <c r="G705" s="56">
        <f t="shared" si="75"/>
        <v>3.9395954555660915E-3</v>
      </c>
      <c r="H705" s="54">
        <f t="shared" si="76"/>
        <v>14.497711276483217</v>
      </c>
      <c r="I705" s="54">
        <f t="shared" si="80"/>
        <v>3.1894964808263078</v>
      </c>
      <c r="J705" s="245">
        <f t="shared" si="77"/>
        <v>7.2488556382416087</v>
      </c>
      <c r="K705" s="54">
        <v>1.203408356849172</v>
      </c>
      <c r="L705" s="56">
        <f t="shared" si="78"/>
        <v>8.5787567287168701E-2</v>
      </c>
    </row>
    <row r="706" spans="1:13" x14ac:dyDescent="0.2">
      <c r="A706" s="59">
        <f t="shared" si="74"/>
        <v>318</v>
      </c>
      <c r="B706" s="57" t="s">
        <v>1821</v>
      </c>
      <c r="C706" s="81">
        <v>292.2</v>
      </c>
      <c r="D706" s="81"/>
      <c r="E706" s="81"/>
      <c r="F706" s="81">
        <f t="shared" si="79"/>
        <v>292.2</v>
      </c>
      <c r="G706" s="56">
        <f t="shared" si="75"/>
        <v>3.7779776570935741E-3</v>
      </c>
      <c r="H706" s="54">
        <f t="shared" si="76"/>
        <v>13.902957778104353</v>
      </c>
      <c r="I706" s="54">
        <f t="shared" si="80"/>
        <v>3.0586507111829575</v>
      </c>
      <c r="J706" s="245">
        <f t="shared" si="77"/>
        <v>6.9514788890521766</v>
      </c>
      <c r="K706" s="54">
        <v>1.1540397829712115</v>
      </c>
      <c r="L706" s="56">
        <f t="shared" si="78"/>
        <v>8.5787567287168714E-2</v>
      </c>
    </row>
    <row r="707" spans="1:13" x14ac:dyDescent="0.2">
      <c r="A707" s="59">
        <f t="shared" si="74"/>
        <v>319</v>
      </c>
      <c r="B707" s="57" t="s">
        <v>1822</v>
      </c>
      <c r="C707" s="81">
        <v>411.5</v>
      </c>
      <c r="D707" s="81"/>
      <c r="E707" s="81"/>
      <c r="F707" s="81">
        <f t="shared" si="79"/>
        <v>411.5</v>
      </c>
      <c r="G707" s="56">
        <f t="shared" si="75"/>
        <v>5.3204579257152829E-3</v>
      </c>
      <c r="H707" s="54">
        <f t="shared" si="76"/>
        <v>19.579285166632239</v>
      </c>
      <c r="I707" s="54">
        <f t="shared" si="80"/>
        <v>4.3074427366590928</v>
      </c>
      <c r="J707" s="245">
        <f t="shared" si="77"/>
        <v>9.7896425833161196</v>
      </c>
      <c r="K707" s="54">
        <v>1.6252134520624693</v>
      </c>
      <c r="L707" s="56">
        <f t="shared" si="78"/>
        <v>8.5787567287168701E-2</v>
      </c>
    </row>
    <row r="708" spans="1:13" x14ac:dyDescent="0.2">
      <c r="A708" s="59">
        <f t="shared" si="74"/>
        <v>320</v>
      </c>
      <c r="B708" s="57" t="s">
        <v>1843</v>
      </c>
      <c r="C708" s="81">
        <v>2772.2</v>
      </c>
      <c r="D708" s="81"/>
      <c r="E708" s="81">
        <v>77.400000000000006</v>
      </c>
      <c r="F708" s="81">
        <f t="shared" si="79"/>
        <v>2849.6</v>
      </c>
      <c r="G708" s="56">
        <f t="shared" si="75"/>
        <v>3.6843686282182916E-2</v>
      </c>
      <c r="H708" s="54">
        <f t="shared" si="76"/>
        <v>135.58476551843313</v>
      </c>
      <c r="I708" s="54">
        <f t="shared" si="80"/>
        <v>29.828648414055287</v>
      </c>
      <c r="J708" s="245">
        <f t="shared" si="77"/>
        <v>67.792382759216565</v>
      </c>
      <c r="K708" s="54">
        <v>10.948764840358631</v>
      </c>
      <c r="L708" s="56">
        <f t="shared" si="78"/>
        <v>8.5680292508444555E-2</v>
      </c>
    </row>
    <row r="709" spans="1:13" x14ac:dyDescent="0.2">
      <c r="A709" s="59">
        <f t="shared" si="74"/>
        <v>321</v>
      </c>
      <c r="B709" s="57" t="s">
        <v>1844</v>
      </c>
      <c r="C709" s="81">
        <v>256.10000000000002</v>
      </c>
      <c r="D709" s="81"/>
      <c r="E709" s="81"/>
      <c r="F709" s="81">
        <f t="shared" si="79"/>
        <v>256.10000000000002</v>
      </c>
      <c r="G709" s="56">
        <f t="shared" si="75"/>
        <v>3.3112254551049434E-3</v>
      </c>
      <c r="H709" s="54">
        <f t="shared" si="76"/>
        <v>12.185309674786192</v>
      </c>
      <c r="I709" s="54">
        <f t="shared" si="80"/>
        <v>2.6807681284529621</v>
      </c>
      <c r="J709" s="245">
        <f t="shared" si="77"/>
        <v>6.0926548373930958</v>
      </c>
      <c r="K709" s="54">
        <v>1.0114633416116607</v>
      </c>
      <c r="L709" s="56">
        <f t="shared" si="78"/>
        <v>8.5787567287168701E-2</v>
      </c>
    </row>
    <row r="710" spans="1:13" x14ac:dyDescent="0.2">
      <c r="A710" s="59">
        <f t="shared" ref="A710:A717" si="81">1+A709</f>
        <v>322</v>
      </c>
      <c r="B710" s="57" t="s">
        <v>307</v>
      </c>
      <c r="C710" s="81">
        <v>266.60000000000002</v>
      </c>
      <c r="D710" s="81"/>
      <c r="E710" s="81"/>
      <c r="F710" s="81">
        <f t="shared" si="79"/>
        <v>266.60000000000002</v>
      </c>
      <c r="G710" s="56">
        <f t="shared" ref="G710:G717" si="82">3/$F$718*F710</f>
        <v>3.446984405821858E-3</v>
      </c>
      <c r="H710" s="54">
        <f t="shared" ref="H710:H717" si="83">G710*3680</f>
        <v>12.684902613424438</v>
      </c>
      <c r="I710" s="54">
        <f t="shared" si="80"/>
        <v>2.7906785749533762</v>
      </c>
      <c r="J710" s="245">
        <f t="shared" ref="J710:J717" si="84">H710*0.5</f>
        <v>6.3424513067122188</v>
      </c>
      <c r="K710" s="54">
        <v>1.0529329436691479</v>
      </c>
      <c r="L710" s="56">
        <f t="shared" ref="L710:L718" si="85">(H710+I710+J710+K710)/F710</f>
        <v>8.5787567287168701E-2</v>
      </c>
    </row>
    <row r="711" spans="1:13" x14ac:dyDescent="0.2">
      <c r="A711" s="59">
        <f t="shared" si="81"/>
        <v>323</v>
      </c>
      <c r="B711" s="57" t="s">
        <v>308</v>
      </c>
      <c r="C711" s="81">
        <v>173</v>
      </c>
      <c r="D711" s="81">
        <v>33.299999999999997</v>
      </c>
      <c r="E711" s="81"/>
      <c r="F711" s="81">
        <f t="shared" si="79"/>
        <v>206.3</v>
      </c>
      <c r="G711" s="56">
        <f t="shared" si="82"/>
        <v>2.6673401459904327E-3</v>
      </c>
      <c r="H711" s="54">
        <f t="shared" si="83"/>
        <v>9.8158117372447915</v>
      </c>
      <c r="I711" s="54">
        <f t="shared" si="80"/>
        <v>2.159478582193854</v>
      </c>
      <c r="J711" s="245">
        <f t="shared" si="84"/>
        <v>4.9079058686223958</v>
      </c>
      <c r="K711" s="54">
        <v>0.6832610624709774</v>
      </c>
      <c r="L711" s="56">
        <f t="shared" si="85"/>
        <v>8.5150059382123208E-2</v>
      </c>
    </row>
    <row r="712" spans="1:13" x14ac:dyDescent="0.2">
      <c r="A712" s="59">
        <f t="shared" si="81"/>
        <v>324</v>
      </c>
      <c r="B712" s="57" t="s">
        <v>309</v>
      </c>
      <c r="C712" s="81">
        <v>203.9</v>
      </c>
      <c r="D712" s="81">
        <v>33.799999999999997</v>
      </c>
      <c r="E712" s="81"/>
      <c r="F712" s="81">
        <f t="shared" si="79"/>
        <v>237.7</v>
      </c>
      <c r="G712" s="56">
        <f t="shared" si="82"/>
        <v>3.0733240557533968E-3</v>
      </c>
      <c r="H712" s="54">
        <f t="shared" si="83"/>
        <v>11.309832525172499</v>
      </c>
      <c r="I712" s="54">
        <f t="shared" si="80"/>
        <v>2.4881631555379498</v>
      </c>
      <c r="J712" s="245">
        <f t="shared" si="84"/>
        <v>5.6549162625862497</v>
      </c>
      <c r="K712" s="54">
        <v>0.80530017709729651</v>
      </c>
      <c r="L712" s="56">
        <f t="shared" si="85"/>
        <v>8.5225966009230103E-2</v>
      </c>
    </row>
    <row r="713" spans="1:13" x14ac:dyDescent="0.2">
      <c r="A713" s="59">
        <f t="shared" si="81"/>
        <v>325</v>
      </c>
      <c r="B713" s="57" t="s">
        <v>310</v>
      </c>
      <c r="C713" s="81">
        <v>152.1</v>
      </c>
      <c r="D713" s="81"/>
      <c r="E713" s="81"/>
      <c r="F713" s="81">
        <f t="shared" si="79"/>
        <v>152.1</v>
      </c>
      <c r="G713" s="56">
        <f t="shared" si="82"/>
        <v>1.9665653718135955E-3</v>
      </c>
      <c r="H713" s="54">
        <f t="shared" si="83"/>
        <v>7.2369605682740312</v>
      </c>
      <c r="I713" s="54">
        <f t="shared" si="80"/>
        <v>1.5921313250202869</v>
      </c>
      <c r="J713" s="245">
        <f t="shared" si="84"/>
        <v>3.6184802841370156</v>
      </c>
      <c r="K713" s="54">
        <v>0.60071680694702689</v>
      </c>
      <c r="L713" s="56">
        <f t="shared" si="85"/>
        <v>8.5787567287168714E-2</v>
      </c>
    </row>
    <row r="714" spans="1:13" x14ac:dyDescent="0.2">
      <c r="A714" s="59">
        <f t="shared" si="81"/>
        <v>326</v>
      </c>
      <c r="B714" s="57" t="s">
        <v>2532</v>
      </c>
      <c r="C714" s="57">
        <v>2247.4</v>
      </c>
      <c r="D714" s="57"/>
      <c r="E714" s="57"/>
      <c r="F714" s="57">
        <f t="shared" si="79"/>
        <v>2247.4</v>
      </c>
      <c r="G714" s="56">
        <f t="shared" si="82"/>
        <v>2.9057587222970905E-2</v>
      </c>
      <c r="H714" s="54">
        <f t="shared" si="83"/>
        <v>106.93192098053294</v>
      </c>
      <c r="I714" s="54">
        <f t="shared" si="80"/>
        <v>23.525022615717248</v>
      </c>
      <c r="J714" s="245">
        <f t="shared" si="84"/>
        <v>53.465960490266468</v>
      </c>
      <c r="K714" s="54">
        <v>8.8760746346663275</v>
      </c>
      <c r="L714" s="56">
        <f t="shared" si="85"/>
        <v>8.5787567287168728E-2</v>
      </c>
    </row>
    <row r="715" spans="1:13" x14ac:dyDescent="0.2">
      <c r="A715" s="59">
        <f t="shared" si="81"/>
        <v>327</v>
      </c>
      <c r="B715" s="57" t="s">
        <v>2533</v>
      </c>
      <c r="C715" s="57">
        <v>2555.1999999999998</v>
      </c>
      <c r="D715" s="57"/>
      <c r="E715" s="57"/>
      <c r="F715" s="57">
        <f t="shared" si="79"/>
        <v>2555.1999999999998</v>
      </c>
      <c r="G715" s="56">
        <f t="shared" si="82"/>
        <v>3.3037263892558177E-2</v>
      </c>
      <c r="H715" s="54">
        <f t="shared" si="83"/>
        <v>121.5771311246141</v>
      </c>
      <c r="I715" s="54">
        <f t="shared" si="80"/>
        <v>26.746968847415101</v>
      </c>
      <c r="J715" s="245">
        <f t="shared" si="84"/>
        <v>60.788565562307049</v>
      </c>
      <c r="K715" s="54">
        <v>10.091726397837233</v>
      </c>
      <c r="L715" s="56">
        <f>(H715+I715+J715+K715)/F715</f>
        <v>8.5787567287168701E-2</v>
      </c>
    </row>
    <row r="716" spans="1:13" x14ac:dyDescent="0.2">
      <c r="A716" s="59">
        <f t="shared" si="81"/>
        <v>328</v>
      </c>
      <c r="B716" s="57" t="s">
        <v>2534</v>
      </c>
      <c r="C716" s="57">
        <v>2484.8000000000002</v>
      </c>
      <c r="D716" s="57"/>
      <c r="E716" s="57"/>
      <c r="F716" s="57">
        <f t="shared" si="79"/>
        <v>2484.8000000000002</v>
      </c>
      <c r="G716" s="56">
        <f t="shared" si="82"/>
        <v>3.2127032451560962E-2</v>
      </c>
      <c r="H716" s="54">
        <f t="shared" si="83"/>
        <v>118.22747942174433</v>
      </c>
      <c r="I716" s="54">
        <f t="shared" si="80"/>
        <v>26.010045472783755</v>
      </c>
      <c r="J716" s="245">
        <f t="shared" si="84"/>
        <v>59.113739710872167</v>
      </c>
      <c r="K716" s="54">
        <v>9.8136825897565583</v>
      </c>
      <c r="L716" s="56">
        <f t="shared" si="85"/>
        <v>8.5787567287168714E-2</v>
      </c>
    </row>
    <row r="717" spans="1:13" x14ac:dyDescent="0.2">
      <c r="A717" s="59">
        <f t="shared" si="81"/>
        <v>329</v>
      </c>
      <c r="B717" s="57" t="s">
        <v>2535</v>
      </c>
      <c r="C717" s="57">
        <v>3106.2</v>
      </c>
      <c r="D717" s="57">
        <v>30.3</v>
      </c>
      <c r="E717" s="57"/>
      <c r="F717" s="57">
        <f t="shared" si="79"/>
        <v>3136.5</v>
      </c>
      <c r="G717" s="56">
        <f t="shared" si="82"/>
        <v>4.0553137992724142E-2</v>
      </c>
      <c r="H717" s="54">
        <f t="shared" si="83"/>
        <v>149.23554781322485</v>
      </c>
      <c r="I717" s="54">
        <f t="shared" si="80"/>
        <v>32.831820518909467</v>
      </c>
      <c r="J717" s="245">
        <f t="shared" si="84"/>
        <v>74.617773906612427</v>
      </c>
      <c r="K717" s="54">
        <v>12.267893134377745</v>
      </c>
      <c r="L717" s="56">
        <f t="shared" si="85"/>
        <v>8.5749413477801517E-2</v>
      </c>
    </row>
    <row r="718" spans="1:13" x14ac:dyDescent="0.2">
      <c r="A718" s="57"/>
      <c r="B718" s="33"/>
      <c r="C718" s="168">
        <f>SUM(C389:C717)</f>
        <v>221947.40000000026</v>
      </c>
      <c r="D718" s="168">
        <f t="shared" ref="D718:F718" si="86">SUM(D389:D717)</f>
        <v>3848.0000000000009</v>
      </c>
      <c r="E718" s="168">
        <f t="shared" si="86"/>
        <v>6233.4999999999982</v>
      </c>
      <c r="F718" s="168">
        <f t="shared" si="86"/>
        <v>232028.9000000002</v>
      </c>
      <c r="G718" s="168">
        <f t="shared" ref="G718:K718" si="87">SUM(G389:G717)</f>
        <v>2.9999999999999969</v>
      </c>
      <c r="H718" s="168">
        <f t="shared" si="87"/>
        <v>11039.999999999984</v>
      </c>
      <c r="I718" s="168">
        <f t="shared" si="87"/>
        <v>2428.7999999999975</v>
      </c>
      <c r="J718" s="310">
        <f t="shared" si="87"/>
        <v>5519.9999999999918</v>
      </c>
      <c r="K718" s="168">
        <f t="shared" si="87"/>
        <v>876.57812911370468</v>
      </c>
      <c r="L718" s="56">
        <f t="shared" si="85"/>
        <v>8.5615964774705497E-2</v>
      </c>
      <c r="M718" s="140"/>
    </row>
    <row r="719" spans="1:13" x14ac:dyDescent="0.2">
      <c r="A719" s="348" t="s">
        <v>1973</v>
      </c>
      <c r="B719" s="348"/>
      <c r="C719" s="348"/>
      <c r="D719" s="348"/>
      <c r="E719" s="348"/>
      <c r="F719" s="348"/>
      <c r="G719" s="348"/>
      <c r="H719" s="348"/>
      <c r="I719" s="348"/>
      <c r="J719" s="348"/>
      <c r="K719" s="348"/>
      <c r="L719" s="348"/>
    </row>
    <row r="720" spans="1:13" x14ac:dyDescent="0.2">
      <c r="A720" s="59">
        <v>1</v>
      </c>
      <c r="B720" s="57" t="s">
        <v>2404</v>
      </c>
      <c r="C720" s="94">
        <v>576.20000000000005</v>
      </c>
      <c r="D720" s="57"/>
      <c r="E720" s="59"/>
      <c r="F720" s="57">
        <f t="shared" ref="F720:F777" si="88">C720+D720+E720</f>
        <v>576.20000000000005</v>
      </c>
      <c r="G720" s="141">
        <f>1/$F$896*F720</f>
        <v>2.7122705955458046E-3</v>
      </c>
      <c r="H720" s="142">
        <f>G720*3680</f>
        <v>9.9811557916085611</v>
      </c>
      <c r="I720" s="142">
        <f>H720*0.22</f>
        <v>2.1958542741538833</v>
      </c>
      <c r="J720" s="245">
        <f t="shared" ref="J720:J751" si="89">H720*0.452</f>
        <v>4.5114824178070698</v>
      </c>
      <c r="K720" s="142">
        <v>1.4154430979661026</v>
      </c>
      <c r="L720" s="56">
        <f>(H720+I720+J720+K720)/F720</f>
        <v>3.141953415747243E-2</v>
      </c>
    </row>
    <row r="721" spans="1:12" x14ac:dyDescent="0.2">
      <c r="A721" s="59">
        <f>A720+1</f>
        <v>2</v>
      </c>
      <c r="B721" s="57" t="s">
        <v>2405</v>
      </c>
      <c r="C721" s="94">
        <v>311</v>
      </c>
      <c r="D721" s="57"/>
      <c r="E721" s="59"/>
      <c r="F721" s="57">
        <f t="shared" si="88"/>
        <v>311</v>
      </c>
      <c r="G721" s="141">
        <f t="shared" ref="G721:G784" si="90">1/$F$896*F721</f>
        <v>1.4639294606295474E-3</v>
      </c>
      <c r="H721" s="142">
        <f t="shared" ref="H721:H784" si="91">G721*3680</f>
        <v>5.3872604151167343</v>
      </c>
      <c r="I721" s="142">
        <f t="shared" ref="I721:I777" si="92">H721*0.22</f>
        <v>1.1851972913256816</v>
      </c>
      <c r="J721" s="245">
        <f t="shared" si="89"/>
        <v>2.435041707632764</v>
      </c>
      <c r="K721" s="142">
        <v>0.76397570889874666</v>
      </c>
      <c r="L721" s="56">
        <f t="shared" ref="L721:L784" si="93">(H721+I721+J721+K721)/F721</f>
        <v>3.141953415747243E-2</v>
      </c>
    </row>
    <row r="722" spans="1:12" x14ac:dyDescent="0.2">
      <c r="A722" s="59">
        <f t="shared" ref="A722:A785" si="94">A721+1</f>
        <v>3</v>
      </c>
      <c r="B722" s="57" t="s">
        <v>2406</v>
      </c>
      <c r="C722" s="94">
        <v>309.10000000000002</v>
      </c>
      <c r="D722" s="57"/>
      <c r="E722" s="59"/>
      <c r="F722" s="57">
        <f t="shared" si="88"/>
        <v>309.10000000000002</v>
      </c>
      <c r="G722" s="141">
        <f t="shared" si="90"/>
        <v>1.4549858401305244E-3</v>
      </c>
      <c r="H722" s="142">
        <f t="shared" si="91"/>
        <v>5.3543478916803302</v>
      </c>
      <c r="I722" s="142">
        <f t="shared" si="92"/>
        <v>1.1779565361696727</v>
      </c>
      <c r="J722" s="245">
        <f t="shared" si="89"/>
        <v>2.4201652470395092</v>
      </c>
      <c r="K722" s="142">
        <v>0.75930833318521751</v>
      </c>
      <c r="L722" s="56">
        <f t="shared" si="93"/>
        <v>3.141953415747243E-2</v>
      </c>
    </row>
    <row r="723" spans="1:12" x14ac:dyDescent="0.2">
      <c r="A723" s="59">
        <f t="shared" si="94"/>
        <v>4</v>
      </c>
      <c r="B723" s="57" t="s">
        <v>2407</v>
      </c>
      <c r="C723" s="94">
        <v>309.3</v>
      </c>
      <c r="D723" s="57"/>
      <c r="E723" s="59"/>
      <c r="F723" s="57">
        <f t="shared" si="88"/>
        <v>309.3</v>
      </c>
      <c r="G723" s="141">
        <f t="shared" si="90"/>
        <v>1.4559272738672636E-3</v>
      </c>
      <c r="H723" s="142">
        <f t="shared" si="91"/>
        <v>5.3578123678315297</v>
      </c>
      <c r="I723" s="142">
        <f t="shared" si="92"/>
        <v>1.1787187209229366</v>
      </c>
      <c r="J723" s="245">
        <f t="shared" si="89"/>
        <v>2.4217311902598513</v>
      </c>
      <c r="K723" s="142">
        <v>0.75979963589190469</v>
      </c>
      <c r="L723" s="56">
        <f t="shared" si="93"/>
        <v>3.141953415747243E-2</v>
      </c>
    </row>
    <row r="724" spans="1:12" x14ac:dyDescent="0.2">
      <c r="A724" s="59">
        <f t="shared" si="94"/>
        <v>5</v>
      </c>
      <c r="B724" s="57" t="s">
        <v>2408</v>
      </c>
      <c r="C724" s="94">
        <v>421.2</v>
      </c>
      <c r="D724" s="57"/>
      <c r="E724" s="59"/>
      <c r="F724" s="57">
        <f t="shared" si="88"/>
        <v>421.2</v>
      </c>
      <c r="G724" s="141">
        <f t="shared" si="90"/>
        <v>1.9826594495728788E-3</v>
      </c>
      <c r="H724" s="142">
        <f t="shared" si="91"/>
        <v>7.2961867744281941</v>
      </c>
      <c r="I724" s="142">
        <f t="shared" si="92"/>
        <v>1.6051610903742026</v>
      </c>
      <c r="J724" s="245">
        <f t="shared" si="89"/>
        <v>3.297876422041544</v>
      </c>
      <c r="K724" s="142">
        <v>1.0346835002834471</v>
      </c>
      <c r="L724" s="56">
        <f t="shared" si="93"/>
        <v>3.141953415747243E-2</v>
      </c>
    </row>
    <row r="725" spans="1:12" x14ac:dyDescent="0.2">
      <c r="A725" s="59">
        <f t="shared" si="94"/>
        <v>6</v>
      </c>
      <c r="B725" s="57" t="s">
        <v>2409</v>
      </c>
      <c r="C725" s="94">
        <v>635.6</v>
      </c>
      <c r="D725" s="57"/>
      <c r="E725" s="59"/>
      <c r="F725" s="57">
        <f t="shared" si="88"/>
        <v>635.6</v>
      </c>
      <c r="G725" s="141">
        <f t="shared" si="90"/>
        <v>2.9918764153573645E-3</v>
      </c>
      <c r="H725" s="142">
        <f t="shared" si="91"/>
        <v>11.010105208515101</v>
      </c>
      <c r="I725" s="142">
        <f t="shared" si="92"/>
        <v>2.4222231458733225</v>
      </c>
      <c r="J725" s="245">
        <f t="shared" si="89"/>
        <v>4.9765675542488257</v>
      </c>
      <c r="K725" s="142">
        <v>1.5613600018522296</v>
      </c>
      <c r="L725" s="56">
        <f t="shared" si="93"/>
        <v>3.141953415747243E-2</v>
      </c>
    </row>
    <row r="726" spans="1:12" x14ac:dyDescent="0.2">
      <c r="A726" s="59">
        <f t="shared" si="94"/>
        <v>7</v>
      </c>
      <c r="B726" s="57" t="s">
        <v>2410</v>
      </c>
      <c r="C726" s="94">
        <v>392.8</v>
      </c>
      <c r="D726" s="57"/>
      <c r="E726" s="59"/>
      <c r="F726" s="57">
        <f t="shared" si="88"/>
        <v>392.8</v>
      </c>
      <c r="G726" s="141">
        <f t="shared" si="90"/>
        <v>1.8489758589559043E-3</v>
      </c>
      <c r="H726" s="142">
        <f t="shared" si="91"/>
        <v>6.8042311609577277</v>
      </c>
      <c r="I726" s="142">
        <f t="shared" si="92"/>
        <v>1.4969308554107001</v>
      </c>
      <c r="J726" s="245">
        <f t="shared" si="89"/>
        <v>3.0755124847528932</v>
      </c>
      <c r="K726" s="142">
        <v>0.96491851593385114</v>
      </c>
      <c r="L726" s="56">
        <f t="shared" si="93"/>
        <v>3.1419534157472437E-2</v>
      </c>
    </row>
    <row r="727" spans="1:12" x14ac:dyDescent="0.2">
      <c r="A727" s="59">
        <f t="shared" si="94"/>
        <v>8</v>
      </c>
      <c r="B727" s="57" t="s">
        <v>2411</v>
      </c>
      <c r="C727" s="96">
        <v>150.4</v>
      </c>
      <c r="D727" s="57"/>
      <c r="E727" s="59"/>
      <c r="F727" s="57">
        <f t="shared" si="88"/>
        <v>150.4</v>
      </c>
      <c r="G727" s="141">
        <f t="shared" si="90"/>
        <v>7.0795817002792258E-4</v>
      </c>
      <c r="H727" s="142">
        <f t="shared" si="91"/>
        <v>2.6052860657027552</v>
      </c>
      <c r="I727" s="142">
        <f t="shared" si="92"/>
        <v>0.5731629344546062</v>
      </c>
      <c r="J727" s="245">
        <f t="shared" si="89"/>
        <v>1.1775893016976453</v>
      </c>
      <c r="K727" s="142">
        <v>0.36945963542884724</v>
      </c>
      <c r="L727" s="56">
        <f t="shared" si="93"/>
        <v>3.141953415747243E-2</v>
      </c>
    </row>
    <row r="728" spans="1:12" x14ac:dyDescent="0.2">
      <c r="A728" s="59">
        <f t="shared" si="94"/>
        <v>9</v>
      </c>
      <c r="B728" s="57" t="s">
        <v>2412</v>
      </c>
      <c r="C728" s="94">
        <v>308.2</v>
      </c>
      <c r="D728" s="57"/>
      <c r="E728" s="59"/>
      <c r="F728" s="57">
        <f t="shared" si="88"/>
        <v>308.2</v>
      </c>
      <c r="G728" s="141">
        <f t="shared" si="90"/>
        <v>1.4507493883151976E-3</v>
      </c>
      <c r="H728" s="142">
        <f t="shared" si="91"/>
        <v>5.3387577489999272</v>
      </c>
      <c r="I728" s="142">
        <f t="shared" si="92"/>
        <v>1.1745267047799839</v>
      </c>
      <c r="J728" s="245">
        <f t="shared" si="89"/>
        <v>2.4131185025479671</v>
      </c>
      <c r="K728" s="142">
        <v>0.75709747100512448</v>
      </c>
      <c r="L728" s="56">
        <f t="shared" si="93"/>
        <v>3.141953415747243E-2</v>
      </c>
    </row>
    <row r="729" spans="1:12" x14ac:dyDescent="0.2">
      <c r="A729" s="59">
        <f t="shared" si="94"/>
        <v>10</v>
      </c>
      <c r="B729" s="57" t="s">
        <v>2413</v>
      </c>
      <c r="C729" s="94">
        <v>313.8</v>
      </c>
      <c r="D729" s="57"/>
      <c r="E729" s="59"/>
      <c r="F729" s="57">
        <f t="shared" si="88"/>
        <v>313.8</v>
      </c>
      <c r="G729" s="141">
        <f t="shared" si="90"/>
        <v>1.477109532943897E-3</v>
      </c>
      <c r="H729" s="142">
        <f t="shared" si="91"/>
        <v>5.4357630812335413</v>
      </c>
      <c r="I729" s="142">
        <f t="shared" si="92"/>
        <v>1.1958678778713792</v>
      </c>
      <c r="J729" s="245">
        <f t="shared" si="89"/>
        <v>2.4569649127175608</v>
      </c>
      <c r="K729" s="142">
        <v>0.77085394679236896</v>
      </c>
      <c r="L729" s="56">
        <f t="shared" si="93"/>
        <v>3.1419534157472437E-2</v>
      </c>
    </row>
    <row r="730" spans="1:12" x14ac:dyDescent="0.2">
      <c r="A730" s="59">
        <f t="shared" si="94"/>
        <v>11</v>
      </c>
      <c r="B730" s="57" t="s">
        <v>2414</v>
      </c>
      <c r="C730" s="94">
        <v>138.4</v>
      </c>
      <c r="D730" s="57"/>
      <c r="E730" s="59"/>
      <c r="F730" s="57">
        <f t="shared" si="88"/>
        <v>138.4</v>
      </c>
      <c r="G730" s="141">
        <f t="shared" si="90"/>
        <v>6.5147214582356703E-4</v>
      </c>
      <c r="H730" s="142">
        <f t="shared" si="91"/>
        <v>2.3974174966307267</v>
      </c>
      <c r="I730" s="142">
        <f t="shared" si="92"/>
        <v>0.52743184925875986</v>
      </c>
      <c r="J730" s="245">
        <f t="shared" si="89"/>
        <v>1.0836327084770885</v>
      </c>
      <c r="K730" s="142">
        <v>0.33998147302760945</v>
      </c>
      <c r="L730" s="56">
        <f t="shared" si="93"/>
        <v>3.1419534157472437E-2</v>
      </c>
    </row>
    <row r="731" spans="1:12" x14ac:dyDescent="0.2">
      <c r="A731" s="59">
        <f t="shared" si="94"/>
        <v>12</v>
      </c>
      <c r="B731" s="57" t="s">
        <v>2415</v>
      </c>
      <c r="C731" s="94">
        <v>106.1</v>
      </c>
      <c r="D731" s="57"/>
      <c r="E731" s="59"/>
      <c r="F731" s="57">
        <f t="shared" si="88"/>
        <v>106.1</v>
      </c>
      <c r="G731" s="141">
        <f t="shared" si="90"/>
        <v>4.9943059734017671E-4</v>
      </c>
      <c r="H731" s="142">
        <f t="shared" si="91"/>
        <v>1.8379045982118503</v>
      </c>
      <c r="I731" s="142">
        <f t="shared" si="92"/>
        <v>0.40433901160660707</v>
      </c>
      <c r="J731" s="245">
        <f t="shared" si="89"/>
        <v>0.83073287839175636</v>
      </c>
      <c r="K731" s="142">
        <v>0.260636085897611</v>
      </c>
      <c r="L731" s="56">
        <f t="shared" si="93"/>
        <v>3.141953415747243E-2</v>
      </c>
    </row>
    <row r="732" spans="1:12" x14ac:dyDescent="0.2">
      <c r="A732" s="59">
        <f t="shared" si="94"/>
        <v>13</v>
      </c>
      <c r="B732" s="57" t="s">
        <v>2416</v>
      </c>
      <c r="C732" s="94">
        <v>225.1</v>
      </c>
      <c r="D732" s="57"/>
      <c r="E732" s="59"/>
      <c r="F732" s="57">
        <f t="shared" si="88"/>
        <v>225.1</v>
      </c>
      <c r="G732" s="141">
        <f t="shared" si="90"/>
        <v>1.0595836707000357E-3</v>
      </c>
      <c r="H732" s="142">
        <f t="shared" si="91"/>
        <v>3.8992679081761312</v>
      </c>
      <c r="I732" s="142">
        <f t="shared" si="92"/>
        <v>0.85783893979874892</v>
      </c>
      <c r="J732" s="245">
        <f t="shared" si="89"/>
        <v>1.7624690944956114</v>
      </c>
      <c r="K732" s="142">
        <v>0.55296119637655272</v>
      </c>
      <c r="L732" s="56">
        <f t="shared" si="93"/>
        <v>3.1419534157472437E-2</v>
      </c>
    </row>
    <row r="733" spans="1:12" x14ac:dyDescent="0.2">
      <c r="A733" s="59">
        <f t="shared" si="94"/>
        <v>14</v>
      </c>
      <c r="B733" s="57" t="s">
        <v>2417</v>
      </c>
      <c r="C733" s="94">
        <v>184.65</v>
      </c>
      <c r="D733" s="57"/>
      <c r="E733" s="59"/>
      <c r="F733" s="57">
        <f t="shared" si="88"/>
        <v>184.65</v>
      </c>
      <c r="G733" s="141">
        <f t="shared" si="90"/>
        <v>8.6917869744452061E-4</v>
      </c>
      <c r="H733" s="142">
        <f t="shared" si="91"/>
        <v>3.198577606595836</v>
      </c>
      <c r="I733" s="142">
        <f t="shared" si="92"/>
        <v>0.70368707345108394</v>
      </c>
      <c r="J733" s="245">
        <f t="shared" si="89"/>
        <v>1.4457570781813178</v>
      </c>
      <c r="K733" s="142">
        <v>0.45359522394904689</v>
      </c>
      <c r="L733" s="56">
        <f t="shared" si="93"/>
        <v>3.141953415747243E-2</v>
      </c>
    </row>
    <row r="734" spans="1:12" x14ac:dyDescent="0.2">
      <c r="A734" s="59">
        <f t="shared" si="94"/>
        <v>15</v>
      </c>
      <c r="B734" s="57" t="s">
        <v>2418</v>
      </c>
      <c r="C734" s="97">
        <v>113.8</v>
      </c>
      <c r="D734" s="57"/>
      <c r="E734" s="59"/>
      <c r="F734" s="57">
        <f t="shared" si="88"/>
        <v>113.8</v>
      </c>
      <c r="G734" s="141">
        <f t="shared" si="90"/>
        <v>5.3567579620463824E-4</v>
      </c>
      <c r="H734" s="142">
        <f t="shared" si="91"/>
        <v>1.9712869300330687</v>
      </c>
      <c r="I734" s="142">
        <f t="shared" si="92"/>
        <v>0.43368312460727509</v>
      </c>
      <c r="J734" s="245">
        <f t="shared" si="89"/>
        <v>0.89102169237494711</v>
      </c>
      <c r="K734" s="142">
        <v>0.27955124010507187</v>
      </c>
      <c r="L734" s="56">
        <f t="shared" si="93"/>
        <v>3.141953415747243E-2</v>
      </c>
    </row>
    <row r="735" spans="1:12" x14ac:dyDescent="0.2">
      <c r="A735" s="59">
        <f t="shared" si="94"/>
        <v>16</v>
      </c>
      <c r="B735" s="57" t="s">
        <v>2419</v>
      </c>
      <c r="C735" s="94">
        <v>2829.85</v>
      </c>
      <c r="D735" s="57"/>
      <c r="E735" s="59"/>
      <c r="F735" s="57">
        <f t="shared" si="88"/>
        <v>2829.85</v>
      </c>
      <c r="G735" s="141">
        <f t="shared" si="90"/>
        <v>1.3320581299557956E-2</v>
      </c>
      <c r="H735" s="142">
        <f t="shared" si="91"/>
        <v>49.019739182373279</v>
      </c>
      <c r="I735" s="142">
        <f t="shared" si="92"/>
        <v>10.784342620122121</v>
      </c>
      <c r="J735" s="245">
        <f t="shared" si="89"/>
        <v>22.156922110432724</v>
      </c>
      <c r="K735" s="142">
        <v>6.9515648225952349</v>
      </c>
      <c r="L735" s="56">
        <f t="shared" si="93"/>
        <v>3.1419534157472437E-2</v>
      </c>
    </row>
    <row r="736" spans="1:12" x14ac:dyDescent="0.2">
      <c r="A736" s="59">
        <f t="shared" si="94"/>
        <v>17</v>
      </c>
      <c r="B736" s="57" t="s">
        <v>2420</v>
      </c>
      <c r="C736" s="94">
        <v>130</v>
      </c>
      <c r="D736" s="57"/>
      <c r="E736" s="59"/>
      <c r="F736" s="57">
        <f t="shared" si="88"/>
        <v>130</v>
      </c>
      <c r="G736" s="141">
        <f t="shared" si="90"/>
        <v>6.119319288805182E-4</v>
      </c>
      <c r="H736" s="142">
        <f t="shared" si="91"/>
        <v>2.2519094982803072</v>
      </c>
      <c r="I736" s="142">
        <f t="shared" si="92"/>
        <v>0.49542008962166756</v>
      </c>
      <c r="J736" s="245">
        <f t="shared" si="89"/>
        <v>1.0178630932226989</v>
      </c>
      <c r="K736" s="142">
        <v>0.319346759346743</v>
      </c>
      <c r="L736" s="56">
        <f t="shared" si="93"/>
        <v>3.1419534157472437E-2</v>
      </c>
    </row>
    <row r="737" spans="1:12" x14ac:dyDescent="0.2">
      <c r="A737" s="59">
        <f t="shared" si="94"/>
        <v>18</v>
      </c>
      <c r="B737" s="57" t="s">
        <v>2421</v>
      </c>
      <c r="C737" s="94">
        <v>132.19999999999999</v>
      </c>
      <c r="D737" s="57"/>
      <c r="E737" s="59"/>
      <c r="F737" s="57">
        <f t="shared" si="88"/>
        <v>132.19999999999999</v>
      </c>
      <c r="G737" s="141">
        <f t="shared" si="90"/>
        <v>6.2228769998465001E-4</v>
      </c>
      <c r="H737" s="142">
        <f t="shared" si="91"/>
        <v>2.2900187359435122</v>
      </c>
      <c r="I737" s="142">
        <f t="shared" si="92"/>
        <v>0.50380412190757273</v>
      </c>
      <c r="J737" s="245">
        <f t="shared" si="89"/>
        <v>1.0350884686464676</v>
      </c>
      <c r="K737" s="142">
        <v>0.32475108912030326</v>
      </c>
      <c r="L737" s="56">
        <f t="shared" si="93"/>
        <v>3.1419534157472437E-2</v>
      </c>
    </row>
    <row r="738" spans="1:12" x14ac:dyDescent="0.2">
      <c r="A738" s="59">
        <f t="shared" si="94"/>
        <v>19</v>
      </c>
      <c r="B738" s="57" t="s">
        <v>2422</v>
      </c>
      <c r="C738" s="94">
        <v>130.6</v>
      </c>
      <c r="D738" s="57"/>
      <c r="E738" s="59"/>
      <c r="F738" s="57">
        <f t="shared" si="88"/>
        <v>130.6</v>
      </c>
      <c r="G738" s="141">
        <f t="shared" si="90"/>
        <v>6.147562300907359E-4</v>
      </c>
      <c r="H738" s="142">
        <f t="shared" si="91"/>
        <v>2.2623029267339083</v>
      </c>
      <c r="I738" s="142">
        <f t="shared" si="92"/>
        <v>0.49770664388145985</v>
      </c>
      <c r="J738" s="245">
        <f t="shared" si="89"/>
        <v>1.0225609228837267</v>
      </c>
      <c r="K738" s="142">
        <v>0.32082066746680488</v>
      </c>
      <c r="L738" s="56">
        <f t="shared" si="93"/>
        <v>3.141953415747243E-2</v>
      </c>
    </row>
    <row r="739" spans="1:12" x14ac:dyDescent="0.2">
      <c r="A739" s="59">
        <f t="shared" si="94"/>
        <v>20</v>
      </c>
      <c r="B739" s="57" t="s">
        <v>2423</v>
      </c>
      <c r="C739" s="94">
        <v>302.39999999999998</v>
      </c>
      <c r="D739" s="57"/>
      <c r="E739" s="59"/>
      <c r="F739" s="57">
        <f t="shared" si="88"/>
        <v>302.39999999999998</v>
      </c>
      <c r="G739" s="141">
        <f t="shared" si="90"/>
        <v>1.4234478099497592E-3</v>
      </c>
      <c r="H739" s="142">
        <f t="shared" si="91"/>
        <v>5.2382879406151135</v>
      </c>
      <c r="I739" s="142">
        <f t="shared" si="92"/>
        <v>1.1524233469353249</v>
      </c>
      <c r="J739" s="245">
        <f t="shared" si="89"/>
        <v>2.3677061491580313</v>
      </c>
      <c r="K739" s="142">
        <v>0.74284969251119293</v>
      </c>
      <c r="L739" s="56">
        <f t="shared" si="93"/>
        <v>3.141953415747243E-2</v>
      </c>
    </row>
    <row r="740" spans="1:12" x14ac:dyDescent="0.2">
      <c r="A740" s="59">
        <f t="shared" si="94"/>
        <v>21</v>
      </c>
      <c r="B740" s="57" t="s">
        <v>2424</v>
      </c>
      <c r="C740" s="94">
        <v>2716.6</v>
      </c>
      <c r="D740" s="57"/>
      <c r="E740" s="59"/>
      <c r="F740" s="57">
        <f t="shared" si="88"/>
        <v>2716.6</v>
      </c>
      <c r="G740" s="141">
        <f t="shared" si="90"/>
        <v>1.278749444612935E-2</v>
      </c>
      <c r="H740" s="142">
        <f t="shared" si="91"/>
        <v>47.057979561756007</v>
      </c>
      <c r="I740" s="142">
        <f t="shared" si="92"/>
        <v>10.352755503586321</v>
      </c>
      <c r="J740" s="245">
        <f t="shared" si="89"/>
        <v>21.270206761913716</v>
      </c>
      <c r="K740" s="142">
        <v>6.6733646649335538</v>
      </c>
      <c r="L740" s="56">
        <f t="shared" si="93"/>
        <v>3.141953415747243E-2</v>
      </c>
    </row>
    <row r="741" spans="1:12" x14ac:dyDescent="0.2">
      <c r="A741" s="59">
        <f t="shared" si="94"/>
        <v>22</v>
      </c>
      <c r="B741" s="57" t="s">
        <v>2425</v>
      </c>
      <c r="C741" s="94">
        <v>453</v>
      </c>
      <c r="D741" s="57"/>
      <c r="E741" s="59"/>
      <c r="F741" s="57">
        <f t="shared" si="88"/>
        <v>453</v>
      </c>
      <c r="G741" s="141">
        <f t="shared" si="90"/>
        <v>2.1323474137144209E-3</v>
      </c>
      <c r="H741" s="142">
        <f t="shared" si="91"/>
        <v>7.8470384824690687</v>
      </c>
      <c r="I741" s="142">
        <f t="shared" si="92"/>
        <v>1.7263484661431951</v>
      </c>
      <c r="J741" s="245">
        <f t="shared" si="89"/>
        <v>3.5468613940760192</v>
      </c>
      <c r="K741" s="142">
        <v>1.1128006306467275</v>
      </c>
      <c r="L741" s="56">
        <f t="shared" si="93"/>
        <v>3.141953415747243E-2</v>
      </c>
    </row>
    <row r="742" spans="1:12" x14ac:dyDescent="0.2">
      <c r="A742" s="59">
        <f t="shared" si="94"/>
        <v>23</v>
      </c>
      <c r="B742" s="57" t="s">
        <v>2426</v>
      </c>
      <c r="C742" s="94">
        <v>183.6</v>
      </c>
      <c r="D742" s="57"/>
      <c r="E742" s="59">
        <v>33.299999999999997</v>
      </c>
      <c r="F742" s="57">
        <f t="shared" si="88"/>
        <v>216.89999999999998</v>
      </c>
      <c r="G742" s="141">
        <f t="shared" si="90"/>
        <v>1.020984887493726E-3</v>
      </c>
      <c r="H742" s="142">
        <f t="shared" si="91"/>
        <v>3.7572243859769117</v>
      </c>
      <c r="I742" s="142">
        <f t="shared" si="92"/>
        <v>0.82658936491492052</v>
      </c>
      <c r="J742" s="245">
        <f t="shared" si="89"/>
        <v>1.6982654224615641</v>
      </c>
      <c r="K742" s="142">
        <v>0.45101588473893861</v>
      </c>
      <c r="L742" s="56">
        <f t="shared" si="93"/>
        <v>3.1042393075575551E-2</v>
      </c>
    </row>
    <row r="743" spans="1:12" x14ac:dyDescent="0.2">
      <c r="A743" s="59">
        <f t="shared" si="94"/>
        <v>24</v>
      </c>
      <c r="B743" s="57" t="s">
        <v>2427</v>
      </c>
      <c r="C743" s="94">
        <v>1099.8</v>
      </c>
      <c r="D743" s="57"/>
      <c r="E743" s="59"/>
      <c r="F743" s="57">
        <f t="shared" si="88"/>
        <v>1099.8</v>
      </c>
      <c r="G743" s="141">
        <f t="shared" si="90"/>
        <v>5.1769441183291834E-3</v>
      </c>
      <c r="H743" s="142">
        <f t="shared" si="91"/>
        <v>19.051154355451395</v>
      </c>
      <c r="I743" s="142">
        <f t="shared" si="92"/>
        <v>4.1912539581993071</v>
      </c>
      <c r="J743" s="245">
        <f t="shared" si="89"/>
        <v>8.6111217686640309</v>
      </c>
      <c r="K743" s="142">
        <v>2.7016735840734456</v>
      </c>
      <c r="L743" s="56">
        <f t="shared" si="93"/>
        <v>3.141953415747243E-2</v>
      </c>
    </row>
    <row r="744" spans="1:12" x14ac:dyDescent="0.2">
      <c r="A744" s="59">
        <f t="shared" si="94"/>
        <v>25</v>
      </c>
      <c r="B744" s="57" t="s">
        <v>2428</v>
      </c>
      <c r="C744" s="94">
        <v>287.8</v>
      </c>
      <c r="D744" s="57">
        <v>29</v>
      </c>
      <c r="E744" s="59"/>
      <c r="F744" s="57">
        <f t="shared" si="88"/>
        <v>316.8</v>
      </c>
      <c r="G744" s="141">
        <f t="shared" si="90"/>
        <v>1.4912310389949858E-3</v>
      </c>
      <c r="H744" s="142">
        <f t="shared" si="91"/>
        <v>5.4877302235015479</v>
      </c>
      <c r="I744" s="142">
        <f t="shared" si="92"/>
        <v>1.2073006491703406</v>
      </c>
      <c r="J744" s="245">
        <f t="shared" si="89"/>
        <v>2.4804540610226997</v>
      </c>
      <c r="K744" s="142">
        <v>0.70698459492302035</v>
      </c>
      <c r="L744" s="56">
        <f t="shared" si="93"/>
        <v>3.119466391609093E-2</v>
      </c>
    </row>
    <row r="745" spans="1:12" x14ac:dyDescent="0.2">
      <c r="A745" s="59">
        <f t="shared" si="94"/>
        <v>26</v>
      </c>
      <c r="B745" s="57" t="s">
        <v>2429</v>
      </c>
      <c r="C745" s="94">
        <v>272.5</v>
      </c>
      <c r="D745" s="57"/>
      <c r="E745" s="59"/>
      <c r="F745" s="57">
        <f t="shared" si="88"/>
        <v>272.5</v>
      </c>
      <c r="G745" s="141">
        <f t="shared" si="90"/>
        <v>1.2827034663072401E-3</v>
      </c>
      <c r="H745" s="142">
        <f t="shared" si="91"/>
        <v>4.720348756010643</v>
      </c>
      <c r="I745" s="142">
        <f t="shared" si="92"/>
        <v>1.0384767263223416</v>
      </c>
      <c r="J745" s="245">
        <f t="shared" si="89"/>
        <v>2.1335976377168109</v>
      </c>
      <c r="K745" s="142">
        <v>0.66939993786144203</v>
      </c>
      <c r="L745" s="56">
        <f t="shared" si="93"/>
        <v>3.141953415747243E-2</v>
      </c>
    </row>
    <row r="746" spans="1:12" x14ac:dyDescent="0.2">
      <c r="A746" s="59">
        <f t="shared" si="94"/>
        <v>27</v>
      </c>
      <c r="B746" s="57" t="s">
        <v>2430</v>
      </c>
      <c r="C746" s="94">
        <v>206.8</v>
      </c>
      <c r="D746" s="57"/>
      <c r="E746" s="59"/>
      <c r="F746" s="57">
        <f t="shared" si="88"/>
        <v>206.8</v>
      </c>
      <c r="G746" s="141">
        <f t="shared" si="90"/>
        <v>9.734424837883936E-4</v>
      </c>
      <c r="H746" s="142">
        <f t="shared" si="91"/>
        <v>3.5822683403412885</v>
      </c>
      <c r="I746" s="142">
        <f t="shared" si="92"/>
        <v>0.78809903487508348</v>
      </c>
      <c r="J746" s="245">
        <f t="shared" si="89"/>
        <v>1.6191852898342625</v>
      </c>
      <c r="K746" s="142">
        <v>0.50800699871466504</v>
      </c>
      <c r="L746" s="56">
        <f t="shared" si="93"/>
        <v>3.141953415747243E-2</v>
      </c>
    </row>
    <row r="747" spans="1:12" x14ac:dyDescent="0.2">
      <c r="A747" s="59">
        <f t="shared" si="94"/>
        <v>28</v>
      </c>
      <c r="B747" s="57" t="s">
        <v>2431</v>
      </c>
      <c r="C747" s="94">
        <v>90.7</v>
      </c>
      <c r="D747" s="57"/>
      <c r="E747" s="59"/>
      <c r="F747" s="57">
        <f t="shared" si="88"/>
        <v>90.7</v>
      </c>
      <c r="G747" s="141">
        <f t="shared" si="90"/>
        <v>4.2694019961125385E-4</v>
      </c>
      <c r="H747" s="142">
        <f t="shared" si="91"/>
        <v>1.5711399345694141</v>
      </c>
      <c r="I747" s="142">
        <f t="shared" si="92"/>
        <v>0.34565078560527113</v>
      </c>
      <c r="J747" s="245">
        <f t="shared" si="89"/>
        <v>0.7101552504253752</v>
      </c>
      <c r="K747" s="142">
        <v>0.22280577748268915</v>
      </c>
      <c r="L747" s="56">
        <f t="shared" si="93"/>
        <v>3.141953415747243E-2</v>
      </c>
    </row>
    <row r="748" spans="1:12" x14ac:dyDescent="0.2">
      <c r="A748" s="59">
        <f t="shared" si="94"/>
        <v>29</v>
      </c>
      <c r="B748" s="57" t="s">
        <v>2432</v>
      </c>
      <c r="C748" s="94">
        <v>315.8</v>
      </c>
      <c r="D748" s="57"/>
      <c r="E748" s="59"/>
      <c r="F748" s="57">
        <f t="shared" si="88"/>
        <v>315.8</v>
      </c>
      <c r="G748" s="141">
        <f t="shared" si="90"/>
        <v>1.4865238703112896E-3</v>
      </c>
      <c r="H748" s="142">
        <f t="shared" si="91"/>
        <v>5.470407842745546</v>
      </c>
      <c r="I748" s="142">
        <f t="shared" si="92"/>
        <v>1.2034897254040202</v>
      </c>
      <c r="J748" s="245">
        <f t="shared" si="89"/>
        <v>2.472624344920987</v>
      </c>
      <c r="K748" s="142">
        <v>0.77576697385924176</v>
      </c>
      <c r="L748" s="56">
        <f t="shared" si="93"/>
        <v>3.1419534157472437E-2</v>
      </c>
    </row>
    <row r="749" spans="1:12" x14ac:dyDescent="0.2">
      <c r="A749" s="59">
        <f t="shared" si="94"/>
        <v>30</v>
      </c>
      <c r="B749" s="57" t="s">
        <v>2433</v>
      </c>
      <c r="C749" s="94">
        <v>728.38</v>
      </c>
      <c r="D749" s="57"/>
      <c r="E749" s="59">
        <v>237.1</v>
      </c>
      <c r="F749" s="57">
        <f t="shared" si="88"/>
        <v>965.48</v>
      </c>
      <c r="G749" s="141">
        <f t="shared" si="90"/>
        <v>4.5446772207350973E-3</v>
      </c>
      <c r="H749" s="142">
        <f t="shared" si="91"/>
        <v>16.724412172305158</v>
      </c>
      <c r="I749" s="142">
        <f t="shared" si="92"/>
        <v>3.6793706779071349</v>
      </c>
      <c r="J749" s="245">
        <f t="shared" si="89"/>
        <v>7.5594343018819314</v>
      </c>
      <c r="K749" s="142">
        <v>1.7892753274844664</v>
      </c>
      <c r="L749" s="56">
        <f t="shared" si="93"/>
        <v>3.0816270124268439E-2</v>
      </c>
    </row>
    <row r="750" spans="1:12" x14ac:dyDescent="0.2">
      <c r="A750" s="59">
        <f t="shared" si="94"/>
        <v>31</v>
      </c>
      <c r="B750" s="57" t="s">
        <v>2434</v>
      </c>
      <c r="C750" s="94">
        <v>2744.5</v>
      </c>
      <c r="D750" s="57">
        <v>461.4</v>
      </c>
      <c r="E750" s="59">
        <v>413</v>
      </c>
      <c r="F750" s="57">
        <f t="shared" si="88"/>
        <v>3618.9</v>
      </c>
      <c r="G750" s="141">
        <f t="shared" si="90"/>
        <v>1.7034772749428519E-2</v>
      </c>
      <c r="H750" s="142">
        <f t="shared" si="91"/>
        <v>62.687963717896949</v>
      </c>
      <c r="I750" s="142">
        <f t="shared" si="92"/>
        <v>13.79135201793733</v>
      </c>
      <c r="J750" s="245">
        <f t="shared" si="89"/>
        <v>28.334959600489423</v>
      </c>
      <c r="K750" s="142">
        <v>6.7419013925164322</v>
      </c>
      <c r="L750" s="56">
        <f t="shared" si="93"/>
        <v>3.0825990419420305E-2</v>
      </c>
    </row>
    <row r="751" spans="1:12" x14ac:dyDescent="0.2">
      <c r="A751" s="59">
        <f t="shared" si="94"/>
        <v>32</v>
      </c>
      <c r="B751" s="57" t="s">
        <v>2435</v>
      </c>
      <c r="C751" s="94">
        <v>853.9</v>
      </c>
      <c r="D751" s="57"/>
      <c r="E751" s="59">
        <v>126.4</v>
      </c>
      <c r="F751" s="57">
        <f t="shared" si="88"/>
        <v>980.3</v>
      </c>
      <c r="G751" s="141">
        <f t="shared" si="90"/>
        <v>4.6144374606274761E-3</v>
      </c>
      <c r="H751" s="142">
        <f t="shared" si="91"/>
        <v>16.981129855109113</v>
      </c>
      <c r="I751" s="142">
        <f t="shared" si="92"/>
        <v>3.735848568124005</v>
      </c>
      <c r="J751" s="245">
        <f t="shared" si="89"/>
        <v>7.6754706945093192</v>
      </c>
      <c r="K751" s="142">
        <v>2.0976169062014143</v>
      </c>
      <c r="L751" s="56">
        <f t="shared" si="93"/>
        <v>3.1102791006777365E-2</v>
      </c>
    </row>
    <row r="752" spans="1:12" x14ac:dyDescent="0.2">
      <c r="A752" s="59">
        <f t="shared" si="94"/>
        <v>33</v>
      </c>
      <c r="B752" s="57" t="s">
        <v>2436</v>
      </c>
      <c r="C752" s="94">
        <v>996.64</v>
      </c>
      <c r="D752" s="57"/>
      <c r="E752" s="59">
        <v>120.2</v>
      </c>
      <c r="F752" s="57">
        <f t="shared" si="88"/>
        <v>1116.8399999999999</v>
      </c>
      <c r="G752" s="141">
        <f t="shared" si="90"/>
        <v>5.2571542726993683E-3</v>
      </c>
      <c r="H752" s="142">
        <f t="shared" si="91"/>
        <v>19.346327723533676</v>
      </c>
      <c r="I752" s="142">
        <f t="shared" si="92"/>
        <v>4.2561920991774089</v>
      </c>
      <c r="J752" s="245">
        <f t="shared" ref="J752:J783" si="95">H752*0.452</f>
        <v>8.7445401310372226</v>
      </c>
      <c r="K752" s="142">
        <v>2.4482596479641381</v>
      </c>
      <c r="L752" s="56">
        <f t="shared" si="93"/>
        <v>3.1155151679481793E-2</v>
      </c>
    </row>
    <row r="753" spans="1:12" x14ac:dyDescent="0.2">
      <c r="A753" s="59">
        <f t="shared" si="94"/>
        <v>34</v>
      </c>
      <c r="B753" s="57" t="s">
        <v>2437</v>
      </c>
      <c r="C753" s="94">
        <v>978.3</v>
      </c>
      <c r="D753" s="57">
        <v>22.8</v>
      </c>
      <c r="E753" s="59"/>
      <c r="F753" s="57">
        <f t="shared" si="88"/>
        <v>1001.0999999999999</v>
      </c>
      <c r="G753" s="141">
        <f t="shared" si="90"/>
        <v>4.7123465692483595E-3</v>
      </c>
      <c r="H753" s="142">
        <f t="shared" si="91"/>
        <v>17.341435374833964</v>
      </c>
      <c r="I753" s="142">
        <f t="shared" si="92"/>
        <v>3.8151157824634718</v>
      </c>
      <c r="J753" s="245">
        <f t="shared" si="95"/>
        <v>7.8383287894249518</v>
      </c>
      <c r="K753" s="142">
        <v>2.4032071897609129</v>
      </c>
      <c r="L753" s="56">
        <f t="shared" si="93"/>
        <v>3.1363587190573673E-2</v>
      </c>
    </row>
    <row r="754" spans="1:12" x14ac:dyDescent="0.2">
      <c r="A754" s="59">
        <f t="shared" si="94"/>
        <v>35</v>
      </c>
      <c r="B754" s="57" t="s">
        <v>2438</v>
      </c>
      <c r="C754" s="94">
        <v>290.39999999999998</v>
      </c>
      <c r="D754" s="57"/>
      <c r="E754" s="59"/>
      <c r="F754" s="57">
        <f t="shared" si="88"/>
        <v>290.39999999999998</v>
      </c>
      <c r="G754" s="141">
        <f t="shared" si="90"/>
        <v>1.3669617857454035E-3</v>
      </c>
      <c r="H754" s="142">
        <f t="shared" si="91"/>
        <v>5.0304193715430845</v>
      </c>
      <c r="I754" s="142">
        <f t="shared" si="92"/>
        <v>1.1066922617394785</v>
      </c>
      <c r="J754" s="245">
        <f t="shared" si="95"/>
        <v>2.2737495559374743</v>
      </c>
      <c r="K754" s="142">
        <v>0.71337153010995513</v>
      </c>
      <c r="L754" s="56">
        <f t="shared" si="93"/>
        <v>3.141953415747243E-2</v>
      </c>
    </row>
    <row r="755" spans="1:12" x14ac:dyDescent="0.2">
      <c r="A755" s="59">
        <f t="shared" si="94"/>
        <v>36</v>
      </c>
      <c r="B755" s="57" t="s">
        <v>2439</v>
      </c>
      <c r="C755" s="94">
        <v>1017.8</v>
      </c>
      <c r="D755" s="57"/>
      <c r="E755" s="59">
        <v>108.5</v>
      </c>
      <c r="F755" s="57">
        <f t="shared" si="88"/>
        <v>1126.3</v>
      </c>
      <c r="G755" s="141">
        <f t="shared" si="90"/>
        <v>5.3016840884471351E-3</v>
      </c>
      <c r="H755" s="142">
        <f t="shared" si="91"/>
        <v>19.510197445485456</v>
      </c>
      <c r="I755" s="142">
        <f t="shared" si="92"/>
        <v>4.2922434380068006</v>
      </c>
      <c r="J755" s="245">
        <f t="shared" si="95"/>
        <v>8.8186092453594274</v>
      </c>
      <c r="K755" s="142">
        <v>2.5002394743316541</v>
      </c>
      <c r="L755" s="56">
        <f t="shared" si="93"/>
        <v>3.1182890529329082E-2</v>
      </c>
    </row>
    <row r="756" spans="1:12" x14ac:dyDescent="0.2">
      <c r="A756" s="59">
        <f t="shared" si="94"/>
        <v>37</v>
      </c>
      <c r="B756" s="57" t="s">
        <v>985</v>
      </c>
      <c r="C756" s="94">
        <v>803.6</v>
      </c>
      <c r="D756" s="57"/>
      <c r="E756" s="59">
        <v>89</v>
      </c>
      <c r="F756" s="57">
        <f t="shared" si="88"/>
        <v>892.6</v>
      </c>
      <c r="G756" s="141">
        <f t="shared" si="90"/>
        <v>4.2016187670673123E-3</v>
      </c>
      <c r="H756" s="142">
        <f t="shared" si="91"/>
        <v>15.461957062807709</v>
      </c>
      <c r="I756" s="142">
        <f t="shared" si="92"/>
        <v>3.4016305538176961</v>
      </c>
      <c r="J756" s="245">
        <f t="shared" si="95"/>
        <v>6.9888045923890845</v>
      </c>
      <c r="K756" s="142">
        <v>1.9740542754695594</v>
      </c>
      <c r="L756" s="56">
        <f t="shared" si="93"/>
        <v>3.1174598346946053E-2</v>
      </c>
    </row>
    <row r="757" spans="1:12" x14ac:dyDescent="0.2">
      <c r="A757" s="59">
        <f t="shared" si="94"/>
        <v>38</v>
      </c>
      <c r="B757" s="57" t="s">
        <v>986</v>
      </c>
      <c r="C757" s="94">
        <v>923.4</v>
      </c>
      <c r="D757" s="57"/>
      <c r="E757" s="59"/>
      <c r="F757" s="57">
        <f t="shared" si="88"/>
        <v>923.4</v>
      </c>
      <c r="G757" s="141">
        <f t="shared" si="90"/>
        <v>4.3465995625251571E-3</v>
      </c>
      <c r="H757" s="142">
        <f t="shared" si="91"/>
        <v>15.995486390092578</v>
      </c>
      <c r="I757" s="142">
        <f t="shared" si="92"/>
        <v>3.5190070058203671</v>
      </c>
      <c r="J757" s="245">
        <f t="shared" si="95"/>
        <v>7.2299598483218457</v>
      </c>
      <c r="K757" s="142">
        <v>2.26834459677525</v>
      </c>
      <c r="L757" s="56">
        <f t="shared" si="93"/>
        <v>3.141953415747243E-2</v>
      </c>
    </row>
    <row r="758" spans="1:12" x14ac:dyDescent="0.2">
      <c r="A758" s="59">
        <f t="shared" si="94"/>
        <v>39</v>
      </c>
      <c r="B758" s="57" t="s">
        <v>987</v>
      </c>
      <c r="C758" s="94">
        <v>953.3</v>
      </c>
      <c r="D758" s="57"/>
      <c r="E758" s="59"/>
      <c r="F758" s="57">
        <f t="shared" si="88"/>
        <v>953.3</v>
      </c>
      <c r="G758" s="141">
        <f t="shared" si="90"/>
        <v>4.4873439061676769E-3</v>
      </c>
      <c r="H758" s="142">
        <f t="shared" si="91"/>
        <v>16.513425574697052</v>
      </c>
      <c r="I758" s="142">
        <f t="shared" si="92"/>
        <v>3.6329536264333515</v>
      </c>
      <c r="J758" s="245">
        <f t="shared" si="95"/>
        <v>7.4640683597630675</v>
      </c>
      <c r="K758" s="142">
        <v>2.3417943514250004</v>
      </c>
      <c r="L758" s="56">
        <f t="shared" si="93"/>
        <v>3.1419534157472437E-2</v>
      </c>
    </row>
    <row r="759" spans="1:12" x14ac:dyDescent="0.2">
      <c r="A759" s="59">
        <f t="shared" si="94"/>
        <v>40</v>
      </c>
      <c r="B759" s="57" t="s">
        <v>988</v>
      </c>
      <c r="C759" s="94">
        <v>956.1</v>
      </c>
      <c r="D759" s="57">
        <v>153.69999999999999</v>
      </c>
      <c r="E759" s="59"/>
      <c r="F759" s="57">
        <f t="shared" si="88"/>
        <v>1109.8</v>
      </c>
      <c r="G759" s="141">
        <f t="shared" si="90"/>
        <v>5.2240158051661467E-3</v>
      </c>
      <c r="H759" s="142">
        <f t="shared" si="91"/>
        <v>19.224378163011419</v>
      </c>
      <c r="I759" s="142">
        <f t="shared" si="92"/>
        <v>4.2293631958625122</v>
      </c>
      <c r="J759" s="245">
        <f t="shared" si="95"/>
        <v>8.6894189296811621</v>
      </c>
      <c r="K759" s="142">
        <v>2.3486725893186229</v>
      </c>
      <c r="L759" s="56">
        <f t="shared" si="93"/>
        <v>3.1079323191452263E-2</v>
      </c>
    </row>
    <row r="760" spans="1:12" x14ac:dyDescent="0.2">
      <c r="A760" s="59">
        <f t="shared" si="94"/>
        <v>41</v>
      </c>
      <c r="B760" s="57" t="s">
        <v>989</v>
      </c>
      <c r="C760" s="94">
        <v>900.4</v>
      </c>
      <c r="D760" s="57"/>
      <c r="E760" s="59"/>
      <c r="F760" s="57">
        <f t="shared" si="88"/>
        <v>900.4</v>
      </c>
      <c r="G760" s="141">
        <f t="shared" si="90"/>
        <v>4.2383346828001427E-3</v>
      </c>
      <c r="H760" s="142">
        <f t="shared" si="91"/>
        <v>15.597071632704525</v>
      </c>
      <c r="I760" s="142">
        <f t="shared" si="92"/>
        <v>3.4313557591949957</v>
      </c>
      <c r="J760" s="245">
        <f t="shared" si="95"/>
        <v>7.0498763779824456</v>
      </c>
      <c r="K760" s="142">
        <v>2.2118447855062109</v>
      </c>
      <c r="L760" s="56">
        <f t="shared" si="93"/>
        <v>3.1419534157472437E-2</v>
      </c>
    </row>
    <row r="761" spans="1:12" x14ac:dyDescent="0.2">
      <c r="A761" s="59">
        <f t="shared" si="94"/>
        <v>42</v>
      </c>
      <c r="B761" s="57" t="s">
        <v>990</v>
      </c>
      <c r="C761" s="94">
        <v>643.84</v>
      </c>
      <c r="D761" s="57">
        <v>33.299999999999997</v>
      </c>
      <c r="E761" s="59"/>
      <c r="F761" s="57">
        <f t="shared" si="88"/>
        <v>677.14</v>
      </c>
      <c r="G761" s="141">
        <f t="shared" si="90"/>
        <v>3.1874122024781082E-3</v>
      </c>
      <c r="H761" s="142">
        <f t="shared" si="91"/>
        <v>11.729676905119439</v>
      </c>
      <c r="I761" s="142">
        <f t="shared" si="92"/>
        <v>2.5805289191262766</v>
      </c>
      <c r="J761" s="245">
        <f t="shared" si="95"/>
        <v>5.3018139611139867</v>
      </c>
      <c r="K761" s="142">
        <v>1.5816016733677463</v>
      </c>
      <c r="L761" s="56">
        <f t="shared" si="93"/>
        <v>3.1298729153096033E-2</v>
      </c>
    </row>
    <row r="762" spans="1:12" x14ac:dyDescent="0.2">
      <c r="A762" s="59">
        <f t="shared" si="94"/>
        <v>43</v>
      </c>
      <c r="B762" s="57" t="s">
        <v>991</v>
      </c>
      <c r="C762" s="94">
        <v>1596</v>
      </c>
      <c r="D762" s="57"/>
      <c r="E762" s="59">
        <v>102.9</v>
      </c>
      <c r="F762" s="57">
        <f t="shared" si="88"/>
        <v>1698.9</v>
      </c>
      <c r="G762" s="141">
        <f t="shared" si="90"/>
        <v>7.9970088767316334E-3</v>
      </c>
      <c r="H762" s="142">
        <f t="shared" si="91"/>
        <v>29.428992666372412</v>
      </c>
      <c r="I762" s="142">
        <f t="shared" si="92"/>
        <v>6.4743783866019307</v>
      </c>
      <c r="J762" s="245">
        <f t="shared" si="95"/>
        <v>13.301904685200331</v>
      </c>
      <c r="K762" s="142">
        <v>3.92059559936463</v>
      </c>
      <c r="L762" s="56">
        <f t="shared" si="93"/>
        <v>3.1270746563976284E-2</v>
      </c>
    </row>
    <row r="763" spans="1:12" x14ac:dyDescent="0.2">
      <c r="A763" s="59">
        <f t="shared" si="94"/>
        <v>44</v>
      </c>
      <c r="B763" s="57" t="s">
        <v>992</v>
      </c>
      <c r="C763" s="94">
        <v>697.3</v>
      </c>
      <c r="D763" s="57"/>
      <c r="E763" s="59"/>
      <c r="F763" s="57">
        <f t="shared" si="88"/>
        <v>697.3</v>
      </c>
      <c r="G763" s="141">
        <f t="shared" si="90"/>
        <v>3.2823087231414255E-3</v>
      </c>
      <c r="H763" s="142">
        <f t="shared" si="91"/>
        <v>12.078896101160446</v>
      </c>
      <c r="I763" s="142">
        <f t="shared" si="92"/>
        <v>2.657357142255298</v>
      </c>
      <c r="J763" s="245">
        <f t="shared" si="95"/>
        <v>5.4596610377245218</v>
      </c>
      <c r="K763" s="142">
        <v>1.7129268868652607</v>
      </c>
      <c r="L763" s="56">
        <f t="shared" si="93"/>
        <v>3.1419534157472437E-2</v>
      </c>
    </row>
    <row r="764" spans="1:12" x14ac:dyDescent="0.2">
      <c r="A764" s="59">
        <f t="shared" si="94"/>
        <v>45</v>
      </c>
      <c r="B764" s="57" t="s">
        <v>993</v>
      </c>
      <c r="C764" s="94">
        <v>696.5</v>
      </c>
      <c r="D764" s="57"/>
      <c r="E764" s="59">
        <v>42.8</v>
      </c>
      <c r="F764" s="57">
        <f t="shared" si="88"/>
        <v>739.3</v>
      </c>
      <c r="G764" s="141">
        <f t="shared" si="90"/>
        <v>3.4800098078566696E-3</v>
      </c>
      <c r="H764" s="142">
        <f t="shared" si="91"/>
        <v>12.806436092912545</v>
      </c>
      <c r="I764" s="142">
        <f t="shared" si="92"/>
        <v>2.8174159404407599</v>
      </c>
      <c r="J764" s="245">
        <f t="shared" si="95"/>
        <v>5.7885091139964704</v>
      </c>
      <c r="K764" s="142">
        <v>1.7109616760385116</v>
      </c>
      <c r="L764" s="56">
        <f t="shared" si="93"/>
        <v>3.1277320199361948E-2</v>
      </c>
    </row>
    <row r="765" spans="1:12" x14ac:dyDescent="0.2">
      <c r="A765" s="59">
        <f t="shared" si="94"/>
        <v>46</v>
      </c>
      <c r="B765" s="57" t="s">
        <v>994</v>
      </c>
      <c r="C765" s="94">
        <v>570.20000000000005</v>
      </c>
      <c r="D765" s="57"/>
      <c r="E765" s="59"/>
      <c r="F765" s="57">
        <f t="shared" si="88"/>
        <v>570.20000000000005</v>
      </c>
      <c r="G765" s="141">
        <f t="shared" si="90"/>
        <v>2.684027583443627E-3</v>
      </c>
      <c r="H765" s="142">
        <f t="shared" si="91"/>
        <v>9.877221507072548</v>
      </c>
      <c r="I765" s="142">
        <f t="shared" si="92"/>
        <v>2.1729887315559604</v>
      </c>
      <c r="J765" s="245">
        <f t="shared" si="95"/>
        <v>4.464504121196792</v>
      </c>
      <c r="K765" s="142">
        <v>1.4007040167654836</v>
      </c>
      <c r="L765" s="56">
        <f t="shared" si="93"/>
        <v>3.1419534157472437E-2</v>
      </c>
    </row>
    <row r="766" spans="1:12" x14ac:dyDescent="0.2">
      <c r="A766" s="59">
        <f t="shared" si="94"/>
        <v>47</v>
      </c>
      <c r="B766" s="57" t="s">
        <v>995</v>
      </c>
      <c r="C766" s="94">
        <v>251.5</v>
      </c>
      <c r="D766" s="57"/>
      <c r="E766" s="59"/>
      <c r="F766" s="57">
        <f t="shared" si="88"/>
        <v>251.5</v>
      </c>
      <c r="G766" s="141">
        <f t="shared" si="90"/>
        <v>1.1838529239496178E-3</v>
      </c>
      <c r="H766" s="142">
        <f t="shared" si="91"/>
        <v>4.3565787601345933</v>
      </c>
      <c r="I766" s="142">
        <f t="shared" si="92"/>
        <v>0.95844732722961057</v>
      </c>
      <c r="J766" s="245">
        <f t="shared" si="95"/>
        <v>1.9691735995808362</v>
      </c>
      <c r="K766" s="142">
        <v>0.61781315365927592</v>
      </c>
      <c r="L766" s="56">
        <f t="shared" si="93"/>
        <v>3.141953415747243E-2</v>
      </c>
    </row>
    <row r="767" spans="1:12" x14ac:dyDescent="0.2">
      <c r="A767" s="59">
        <f t="shared" si="94"/>
        <v>48</v>
      </c>
      <c r="B767" s="57" t="s">
        <v>996</v>
      </c>
      <c r="C767" s="94">
        <v>810.9</v>
      </c>
      <c r="D767" s="57">
        <v>47.5</v>
      </c>
      <c r="E767" s="59"/>
      <c r="F767" s="57">
        <f t="shared" si="88"/>
        <v>858.4</v>
      </c>
      <c r="G767" s="141">
        <f t="shared" si="90"/>
        <v>4.0406335980848985E-3</v>
      </c>
      <c r="H767" s="142">
        <f t="shared" si="91"/>
        <v>14.869531640952427</v>
      </c>
      <c r="I767" s="142">
        <f t="shared" si="92"/>
        <v>3.2712969610095342</v>
      </c>
      <c r="J767" s="245">
        <f t="shared" si="95"/>
        <v>6.721028301710497</v>
      </c>
      <c r="K767" s="142">
        <v>1.9919868242636452</v>
      </c>
      <c r="L767" s="56">
        <f t="shared" si="93"/>
        <v>3.1283601733383161E-2</v>
      </c>
    </row>
    <row r="768" spans="1:12" x14ac:dyDescent="0.2">
      <c r="A768" s="59">
        <f t="shared" si="94"/>
        <v>49</v>
      </c>
      <c r="B768" s="57" t="s">
        <v>997</v>
      </c>
      <c r="C768" s="94">
        <v>553</v>
      </c>
      <c r="D768" s="57"/>
      <c r="E768" s="59"/>
      <c r="F768" s="57">
        <f t="shared" si="88"/>
        <v>553</v>
      </c>
      <c r="G768" s="141">
        <f t="shared" si="90"/>
        <v>2.6030642820840505E-3</v>
      </c>
      <c r="H768" s="142">
        <f t="shared" si="91"/>
        <v>9.5792765580693064</v>
      </c>
      <c r="I768" s="142">
        <f t="shared" si="92"/>
        <v>2.1074408427752473</v>
      </c>
      <c r="J768" s="245">
        <f t="shared" si="95"/>
        <v>4.3298330042473268</v>
      </c>
      <c r="K768" s="142">
        <v>1.3584519839903759</v>
      </c>
      <c r="L768" s="56">
        <f t="shared" si="93"/>
        <v>3.141953415747243E-2</v>
      </c>
    </row>
    <row r="769" spans="1:12" x14ac:dyDescent="0.2">
      <c r="A769" s="59">
        <f t="shared" si="94"/>
        <v>50</v>
      </c>
      <c r="B769" s="57" t="s">
        <v>998</v>
      </c>
      <c r="C769" s="94">
        <v>993.9</v>
      </c>
      <c r="D769" s="57"/>
      <c r="E769" s="59"/>
      <c r="F769" s="57">
        <f t="shared" si="88"/>
        <v>993.9</v>
      </c>
      <c r="G769" s="141">
        <f t="shared" si="90"/>
        <v>4.6784549547257458E-3</v>
      </c>
      <c r="H769" s="142">
        <f t="shared" si="91"/>
        <v>17.216714233390743</v>
      </c>
      <c r="I769" s="142">
        <f t="shared" si="92"/>
        <v>3.7876771313459634</v>
      </c>
      <c r="J769" s="245">
        <f t="shared" si="95"/>
        <v>7.7819548334926161</v>
      </c>
      <c r="K769" s="142">
        <v>2.441528800882522</v>
      </c>
      <c r="L769" s="56">
        <f t="shared" si="93"/>
        <v>3.1419534157472423E-2</v>
      </c>
    </row>
    <row r="770" spans="1:12" x14ac:dyDescent="0.2">
      <c r="A770" s="59">
        <f t="shared" si="94"/>
        <v>51</v>
      </c>
      <c r="B770" s="57" t="s">
        <v>999</v>
      </c>
      <c r="C770" s="94">
        <v>351.3</v>
      </c>
      <c r="D770" s="57"/>
      <c r="E770" s="59"/>
      <c r="F770" s="57">
        <f t="shared" si="88"/>
        <v>351.3</v>
      </c>
      <c r="G770" s="141">
        <f t="shared" si="90"/>
        <v>1.653628358582508E-3</v>
      </c>
      <c r="H770" s="142">
        <f t="shared" si="91"/>
        <v>6.085352359583629</v>
      </c>
      <c r="I770" s="142">
        <f t="shared" si="92"/>
        <v>1.3387775191083984</v>
      </c>
      <c r="J770" s="245">
        <f t="shared" si="95"/>
        <v>2.7505792665318003</v>
      </c>
      <c r="K770" s="142">
        <v>0.86297320429623703</v>
      </c>
      <c r="L770" s="56">
        <f t="shared" si="93"/>
        <v>3.141953415747243E-2</v>
      </c>
    </row>
    <row r="771" spans="1:12" x14ac:dyDescent="0.2">
      <c r="A771" s="59">
        <f t="shared" si="94"/>
        <v>52</v>
      </c>
      <c r="B771" s="57" t="s">
        <v>1000</v>
      </c>
      <c r="C771" s="94">
        <v>330</v>
      </c>
      <c r="D771" s="57"/>
      <c r="E771" s="59">
        <v>35</v>
      </c>
      <c r="F771" s="57">
        <f t="shared" si="88"/>
        <v>365</v>
      </c>
      <c r="G771" s="141">
        <f t="shared" si="90"/>
        <v>1.7181165695491472E-3</v>
      </c>
      <c r="H771" s="142">
        <f t="shared" si="91"/>
        <v>6.3226689759408616</v>
      </c>
      <c r="I771" s="142">
        <f t="shared" si="92"/>
        <v>1.3909871747069895</v>
      </c>
      <c r="J771" s="245">
        <f t="shared" si="95"/>
        <v>2.8578463771252696</v>
      </c>
      <c r="K771" s="142">
        <v>0.81064946603403987</v>
      </c>
      <c r="L771" s="56">
        <f t="shared" si="93"/>
        <v>3.1183978065225094E-2</v>
      </c>
    </row>
    <row r="772" spans="1:12" x14ac:dyDescent="0.2">
      <c r="A772" s="59">
        <f t="shared" si="94"/>
        <v>53</v>
      </c>
      <c r="B772" s="57" t="s">
        <v>1001</v>
      </c>
      <c r="C772" s="94">
        <v>207.1</v>
      </c>
      <c r="D772" s="57"/>
      <c r="E772" s="59">
        <v>43.3</v>
      </c>
      <c r="F772" s="57">
        <f t="shared" si="88"/>
        <v>250.39999999999998</v>
      </c>
      <c r="G772" s="141">
        <f t="shared" si="90"/>
        <v>1.1786750383975518E-3</v>
      </c>
      <c r="H772" s="142">
        <f t="shared" si="91"/>
        <v>4.3375241413029908</v>
      </c>
      <c r="I772" s="142">
        <f t="shared" si="92"/>
        <v>0.95425531108665795</v>
      </c>
      <c r="J772" s="245">
        <f t="shared" si="95"/>
        <v>1.960560911868952</v>
      </c>
      <c r="K772" s="142">
        <v>0.50874395277469597</v>
      </c>
      <c r="L772" s="56">
        <f t="shared" si="93"/>
        <v>3.0994745675053101E-2</v>
      </c>
    </row>
    <row r="773" spans="1:12" x14ac:dyDescent="0.2">
      <c r="A773" s="59">
        <f t="shared" si="94"/>
        <v>54</v>
      </c>
      <c r="B773" s="57" t="s">
        <v>1002</v>
      </c>
      <c r="C773" s="94">
        <v>285.8</v>
      </c>
      <c r="D773" s="57"/>
      <c r="E773" s="59">
        <v>39.1</v>
      </c>
      <c r="F773" s="57">
        <f t="shared" si="88"/>
        <v>324.90000000000003</v>
      </c>
      <c r="G773" s="141">
        <f t="shared" si="90"/>
        <v>1.5293591053329261E-3</v>
      </c>
      <c r="H773" s="142">
        <f t="shared" si="91"/>
        <v>5.6280415076251682</v>
      </c>
      <c r="I773" s="142">
        <f t="shared" si="92"/>
        <v>1.2381691316775369</v>
      </c>
      <c r="J773" s="245">
        <f t="shared" si="95"/>
        <v>2.5438747614465762</v>
      </c>
      <c r="K773" s="142">
        <v>0.70207156785614722</v>
      </c>
      <c r="L773" s="56">
        <f t="shared" si="93"/>
        <v>3.1123905720546102E-2</v>
      </c>
    </row>
    <row r="774" spans="1:12" x14ac:dyDescent="0.2">
      <c r="A774" s="59">
        <f t="shared" si="94"/>
        <v>55</v>
      </c>
      <c r="B774" s="57" t="s">
        <v>1003</v>
      </c>
      <c r="C774" s="94">
        <v>255</v>
      </c>
      <c r="D774" s="57"/>
      <c r="E774" s="59"/>
      <c r="F774" s="57">
        <f t="shared" si="88"/>
        <v>255</v>
      </c>
      <c r="G774" s="141">
        <f t="shared" si="90"/>
        <v>1.200328014342555E-3</v>
      </c>
      <c r="H774" s="142">
        <f t="shared" si="91"/>
        <v>4.4172070927806022</v>
      </c>
      <c r="I774" s="142">
        <f t="shared" si="92"/>
        <v>0.97178556041173247</v>
      </c>
      <c r="J774" s="245">
        <f t="shared" si="95"/>
        <v>1.9965776059368323</v>
      </c>
      <c r="K774" s="142">
        <v>0.62641095102630362</v>
      </c>
      <c r="L774" s="56">
        <f t="shared" si="93"/>
        <v>3.141953415747243E-2</v>
      </c>
    </row>
    <row r="775" spans="1:12" x14ac:dyDescent="0.2">
      <c r="A775" s="59">
        <f t="shared" si="94"/>
        <v>56</v>
      </c>
      <c r="B775" s="57" t="s">
        <v>1004</v>
      </c>
      <c r="C775" s="94">
        <v>313.39999999999998</v>
      </c>
      <c r="D775" s="57"/>
      <c r="E775" s="59"/>
      <c r="F775" s="57">
        <f t="shared" si="88"/>
        <v>313.39999999999998</v>
      </c>
      <c r="G775" s="141">
        <f t="shared" si="90"/>
        <v>1.4752266654704184E-3</v>
      </c>
      <c r="H775" s="142">
        <f t="shared" si="91"/>
        <v>5.4288341289311397</v>
      </c>
      <c r="I775" s="142">
        <f t="shared" si="92"/>
        <v>1.1943435083648508</v>
      </c>
      <c r="J775" s="245">
        <f t="shared" si="95"/>
        <v>2.4538330262768753</v>
      </c>
      <c r="K775" s="142">
        <v>0.76987134137899427</v>
      </c>
      <c r="L775" s="56">
        <f t="shared" si="93"/>
        <v>3.1419534157472437E-2</v>
      </c>
    </row>
    <row r="776" spans="1:12" x14ac:dyDescent="0.2">
      <c r="A776" s="59">
        <f t="shared" si="94"/>
        <v>57</v>
      </c>
      <c r="B776" s="57" t="s">
        <v>1005</v>
      </c>
      <c r="C776" s="94">
        <v>129.80000000000001</v>
      </c>
      <c r="D776" s="57"/>
      <c r="E776" s="59"/>
      <c r="F776" s="57">
        <f t="shared" si="88"/>
        <v>129.80000000000001</v>
      </c>
      <c r="G776" s="141">
        <f t="shared" si="90"/>
        <v>6.1099049514377901E-4</v>
      </c>
      <c r="H776" s="142">
        <f t="shared" si="91"/>
        <v>2.2484450221291068</v>
      </c>
      <c r="I776" s="142">
        <f t="shared" si="92"/>
        <v>0.4946579048684035</v>
      </c>
      <c r="J776" s="245">
        <f t="shared" si="95"/>
        <v>1.0162971500023563</v>
      </c>
      <c r="K776" s="142">
        <v>0.31885545664005571</v>
      </c>
      <c r="L776" s="56">
        <f t="shared" si="93"/>
        <v>3.141953415747243E-2</v>
      </c>
    </row>
    <row r="777" spans="1:12" x14ac:dyDescent="0.2">
      <c r="A777" s="59">
        <f t="shared" si="94"/>
        <v>58</v>
      </c>
      <c r="B777" s="57" t="s">
        <v>1006</v>
      </c>
      <c r="C777" s="94">
        <v>307.3</v>
      </c>
      <c r="D777" s="57"/>
      <c r="E777" s="59"/>
      <c r="F777" s="57">
        <f t="shared" si="88"/>
        <v>307.3</v>
      </c>
      <c r="G777" s="141">
        <f t="shared" si="90"/>
        <v>1.4465129364998712E-3</v>
      </c>
      <c r="H777" s="142">
        <f t="shared" si="91"/>
        <v>5.3231676063195259</v>
      </c>
      <c r="I777" s="142">
        <f t="shared" si="92"/>
        <v>1.1710968733902958</v>
      </c>
      <c r="J777" s="245">
        <f t="shared" si="95"/>
        <v>2.4060717580564259</v>
      </c>
      <c r="K777" s="142">
        <v>0.75488660882503178</v>
      </c>
      <c r="L777" s="56">
        <f t="shared" si="93"/>
        <v>3.141953415747243E-2</v>
      </c>
    </row>
    <row r="778" spans="1:12" x14ac:dyDescent="0.2">
      <c r="A778" s="59">
        <f t="shared" si="94"/>
        <v>59</v>
      </c>
      <c r="B778" s="57" t="s">
        <v>1008</v>
      </c>
      <c r="C778" s="94">
        <v>134.5</v>
      </c>
      <c r="D778" s="57"/>
      <c r="E778" s="59"/>
      <c r="F778" s="57">
        <f t="shared" ref="F778:F824" si="96">C778+D778+E778</f>
        <v>134.5</v>
      </c>
      <c r="G778" s="141">
        <f t="shared" si="90"/>
        <v>6.3311418795715152E-4</v>
      </c>
      <c r="H778" s="142">
        <f t="shared" si="91"/>
        <v>2.3298602116823175</v>
      </c>
      <c r="I778" s="142">
        <f t="shared" ref="I778:I827" si="97">H778*0.22</f>
        <v>0.51256924657010983</v>
      </c>
      <c r="J778" s="245">
        <f t="shared" si="95"/>
        <v>1.0530968156804075</v>
      </c>
      <c r="K778" s="142">
        <v>0.33040107024720716</v>
      </c>
      <c r="L778" s="56">
        <f t="shared" si="93"/>
        <v>3.141953415747243E-2</v>
      </c>
    </row>
    <row r="779" spans="1:12" x14ac:dyDescent="0.2">
      <c r="A779" s="59">
        <f t="shared" si="94"/>
        <v>60</v>
      </c>
      <c r="B779" s="57" t="s">
        <v>1009</v>
      </c>
      <c r="C779" s="94">
        <v>4314.8999999999996</v>
      </c>
      <c r="D779" s="57"/>
      <c r="E779" s="59">
        <v>196.7</v>
      </c>
      <c r="F779" s="57">
        <f t="shared" si="96"/>
        <v>4511.5999999999995</v>
      </c>
      <c r="G779" s="141">
        <f t="shared" si="90"/>
        <v>2.1236862233364195E-2</v>
      </c>
      <c r="H779" s="142">
        <f t="shared" si="91"/>
        <v>78.151653018780237</v>
      </c>
      <c r="I779" s="142">
        <f t="shared" si="97"/>
        <v>17.193363664131653</v>
      </c>
      <c r="J779" s="245">
        <f t="shared" si="95"/>
        <v>35.324547164488671</v>
      </c>
      <c r="K779" s="142">
        <v>10.599610245425087</v>
      </c>
      <c r="L779" s="56">
        <f t="shared" si="93"/>
        <v>3.1312433303667356E-2</v>
      </c>
    </row>
    <row r="780" spans="1:12" x14ac:dyDescent="0.2">
      <c r="A780" s="59">
        <f t="shared" si="94"/>
        <v>61</v>
      </c>
      <c r="B780" s="57" t="s">
        <v>1010</v>
      </c>
      <c r="C780" s="94">
        <v>3549.4</v>
      </c>
      <c r="D780" s="57"/>
      <c r="E780" s="59"/>
      <c r="F780" s="57">
        <f t="shared" si="96"/>
        <v>3549.4</v>
      </c>
      <c r="G780" s="141">
        <f t="shared" si="90"/>
        <v>1.6707624525911624E-2</v>
      </c>
      <c r="H780" s="142">
        <f t="shared" si="91"/>
        <v>61.484058255354775</v>
      </c>
      <c r="I780" s="142">
        <f t="shared" si="97"/>
        <v>13.526492816178051</v>
      </c>
      <c r="J780" s="245">
        <f t="shared" si="95"/>
        <v>27.790794331420358</v>
      </c>
      <c r="K780" s="142">
        <v>8.7191491355794586</v>
      </c>
      <c r="L780" s="56">
        <f t="shared" si="93"/>
        <v>3.141953415747243E-2</v>
      </c>
    </row>
    <row r="781" spans="1:12" x14ac:dyDescent="0.2">
      <c r="A781" s="59">
        <f t="shared" si="94"/>
        <v>62</v>
      </c>
      <c r="B781" s="57" t="s">
        <v>1011</v>
      </c>
      <c r="C781" s="94">
        <v>3345.7</v>
      </c>
      <c r="D781" s="57"/>
      <c r="E781" s="59"/>
      <c r="F781" s="57">
        <f t="shared" si="96"/>
        <v>3345.7</v>
      </c>
      <c r="G781" s="141">
        <f t="shared" si="90"/>
        <v>1.5748774265042689E-2</v>
      </c>
      <c r="H781" s="142">
        <f t="shared" si="91"/>
        <v>57.955489295357097</v>
      </c>
      <c r="I781" s="142">
        <f t="shared" si="97"/>
        <v>12.750207644978561</v>
      </c>
      <c r="J781" s="245">
        <f t="shared" si="95"/>
        <v>26.195881161501408</v>
      </c>
      <c r="K781" s="142">
        <v>8.2187573288184463</v>
      </c>
      <c r="L781" s="56">
        <f t="shared" si="93"/>
        <v>3.141953415747243E-2</v>
      </c>
    </row>
    <row r="782" spans="1:12" x14ac:dyDescent="0.2">
      <c r="A782" s="59">
        <f t="shared" si="94"/>
        <v>63</v>
      </c>
      <c r="B782" s="57" t="s">
        <v>1012</v>
      </c>
      <c r="C782" s="94">
        <v>3098.6</v>
      </c>
      <c r="D782" s="57"/>
      <c r="E782" s="59">
        <v>182</v>
      </c>
      <c r="F782" s="57">
        <f t="shared" si="96"/>
        <v>3280.6</v>
      </c>
      <c r="G782" s="141">
        <f t="shared" si="90"/>
        <v>1.5442337583734062E-2</v>
      </c>
      <c r="H782" s="142">
        <f t="shared" si="91"/>
        <v>56.827802308141344</v>
      </c>
      <c r="I782" s="142">
        <f t="shared" si="97"/>
        <v>12.502116507791095</v>
      </c>
      <c r="J782" s="245">
        <f t="shared" si="95"/>
        <v>25.68616664327989</v>
      </c>
      <c r="K782" s="142">
        <v>7.6117528347062917</v>
      </c>
      <c r="L782" s="56">
        <f t="shared" si="93"/>
        <v>3.1283252543412375E-2</v>
      </c>
    </row>
    <row r="783" spans="1:12" x14ac:dyDescent="0.2">
      <c r="A783" s="59">
        <f t="shared" si="94"/>
        <v>64</v>
      </c>
      <c r="B783" s="57" t="s">
        <v>1013</v>
      </c>
      <c r="C783" s="94">
        <v>141.30000000000001</v>
      </c>
      <c r="D783" s="57"/>
      <c r="E783" s="59"/>
      <c r="F783" s="57">
        <f t="shared" si="96"/>
        <v>141.30000000000001</v>
      </c>
      <c r="G783" s="141">
        <f t="shared" si="90"/>
        <v>6.6512293500628635E-4</v>
      </c>
      <c r="H783" s="142">
        <f t="shared" si="91"/>
        <v>2.447652400823134</v>
      </c>
      <c r="I783" s="142">
        <f t="shared" si="97"/>
        <v>0.53848352818108947</v>
      </c>
      <c r="J783" s="245">
        <f t="shared" si="95"/>
        <v>1.1063388851720566</v>
      </c>
      <c r="K783" s="142">
        <v>0.34710536227457528</v>
      </c>
      <c r="L783" s="56">
        <f t="shared" si="93"/>
        <v>3.141953415747243E-2</v>
      </c>
    </row>
    <row r="784" spans="1:12" x14ac:dyDescent="0.2">
      <c r="A784" s="59">
        <f t="shared" si="94"/>
        <v>65</v>
      </c>
      <c r="B784" s="57" t="s">
        <v>1014</v>
      </c>
      <c r="C784" s="94">
        <v>263.8</v>
      </c>
      <c r="D784" s="57"/>
      <c r="E784" s="59"/>
      <c r="F784" s="57">
        <f t="shared" si="96"/>
        <v>263.8</v>
      </c>
      <c r="G784" s="141">
        <f t="shared" si="90"/>
        <v>1.2417510987590824E-3</v>
      </c>
      <c r="H784" s="142">
        <f t="shared" si="91"/>
        <v>4.5696440434334233</v>
      </c>
      <c r="I784" s="142">
        <f t="shared" si="97"/>
        <v>1.0053216895553532</v>
      </c>
      <c r="J784" s="245">
        <f t="shared" ref="J784:J815" si="98">H784*0.452</f>
        <v>2.0654791076319072</v>
      </c>
      <c r="K784" s="142">
        <v>0.64802827012054476</v>
      </c>
      <c r="L784" s="56">
        <f t="shared" si="93"/>
        <v>3.141953415747243E-2</v>
      </c>
    </row>
    <row r="785" spans="1:12" x14ac:dyDescent="0.2">
      <c r="A785" s="59">
        <f t="shared" si="94"/>
        <v>66</v>
      </c>
      <c r="B785" s="57" t="s">
        <v>1015</v>
      </c>
      <c r="C785" s="94">
        <v>117.3</v>
      </c>
      <c r="D785" s="57"/>
      <c r="E785" s="59"/>
      <c r="F785" s="57">
        <f t="shared" si="96"/>
        <v>117.3</v>
      </c>
      <c r="G785" s="141">
        <f t="shared" ref="G785:G848" si="99">1/$F$896*F785</f>
        <v>5.5215088659757525E-4</v>
      </c>
      <c r="H785" s="142">
        <f t="shared" ref="H785:H848" si="100">G785*3680</f>
        <v>2.0319152626790769</v>
      </c>
      <c r="I785" s="142">
        <f t="shared" si="97"/>
        <v>0.44702135778939689</v>
      </c>
      <c r="J785" s="245">
        <f t="shared" si="98"/>
        <v>0.91842569873094271</v>
      </c>
      <c r="K785" s="142">
        <v>0.28814903747209963</v>
      </c>
      <c r="L785" s="56">
        <f t="shared" ref="L785:L848" si="101">(H785+I785+J785+K785)/F785</f>
        <v>3.141953415747243E-2</v>
      </c>
    </row>
    <row r="786" spans="1:12" x14ac:dyDescent="0.2">
      <c r="A786" s="59">
        <f t="shared" ref="A786:A849" si="102">A785+1</f>
        <v>67</v>
      </c>
      <c r="B786" s="57" t="s">
        <v>1016</v>
      </c>
      <c r="C786" s="94">
        <v>138</v>
      </c>
      <c r="D786" s="57"/>
      <c r="E786" s="59"/>
      <c r="F786" s="57">
        <f t="shared" si="96"/>
        <v>138</v>
      </c>
      <c r="G786" s="141">
        <f t="shared" si="99"/>
        <v>6.4958927835008853E-4</v>
      </c>
      <c r="H786" s="142">
        <f t="shared" si="100"/>
        <v>2.3904885443283259</v>
      </c>
      <c r="I786" s="142">
        <f t="shared" si="97"/>
        <v>0.52590747975223173</v>
      </c>
      <c r="J786" s="245">
        <f t="shared" si="98"/>
        <v>1.0805008220364034</v>
      </c>
      <c r="K786" s="142">
        <v>0.33899886761423492</v>
      </c>
      <c r="L786" s="56">
        <f t="shared" si="101"/>
        <v>3.141953415747243E-2</v>
      </c>
    </row>
    <row r="787" spans="1:12" x14ac:dyDescent="0.2">
      <c r="A787" s="59">
        <f t="shared" si="102"/>
        <v>68</v>
      </c>
      <c r="B787" s="57" t="s">
        <v>1017</v>
      </c>
      <c r="C787" s="94">
        <v>139</v>
      </c>
      <c r="D787" s="57"/>
      <c r="E787" s="59"/>
      <c r="F787" s="57">
        <f t="shared" si="96"/>
        <v>139</v>
      </c>
      <c r="G787" s="141">
        <f t="shared" si="99"/>
        <v>6.5429644703378484E-4</v>
      </c>
      <c r="H787" s="142">
        <f t="shared" si="100"/>
        <v>2.4078109250843283</v>
      </c>
      <c r="I787" s="142">
        <f t="shared" si="97"/>
        <v>0.52971840351855226</v>
      </c>
      <c r="J787" s="245">
        <f t="shared" si="98"/>
        <v>1.0883305381381163</v>
      </c>
      <c r="K787" s="142">
        <v>0.34145538114767138</v>
      </c>
      <c r="L787" s="56">
        <f t="shared" si="101"/>
        <v>3.1419534157472437E-2</v>
      </c>
    </row>
    <row r="788" spans="1:12" x14ac:dyDescent="0.2">
      <c r="A788" s="59">
        <f t="shared" si="102"/>
        <v>69</v>
      </c>
      <c r="B788" s="57" t="s">
        <v>1018</v>
      </c>
      <c r="C788" s="94">
        <v>133</v>
      </c>
      <c r="D788" s="57"/>
      <c r="E788" s="59"/>
      <c r="F788" s="57">
        <f t="shared" si="96"/>
        <v>133</v>
      </c>
      <c r="G788" s="141">
        <f t="shared" si="99"/>
        <v>6.2605343493160701E-4</v>
      </c>
      <c r="H788" s="142">
        <f t="shared" si="100"/>
        <v>2.3038766405483138</v>
      </c>
      <c r="I788" s="142">
        <f t="shared" si="97"/>
        <v>0.50685286092062898</v>
      </c>
      <c r="J788" s="245">
        <f t="shared" si="98"/>
        <v>1.0413522415278378</v>
      </c>
      <c r="K788" s="142">
        <v>0.32671629994705242</v>
      </c>
      <c r="L788" s="56">
        <f t="shared" si="101"/>
        <v>3.141953415747243E-2</v>
      </c>
    </row>
    <row r="789" spans="1:12" x14ac:dyDescent="0.2">
      <c r="A789" s="59">
        <f t="shared" si="102"/>
        <v>70</v>
      </c>
      <c r="B789" s="57" t="s">
        <v>1019</v>
      </c>
      <c r="C789" s="94">
        <v>315.60000000000002</v>
      </c>
      <c r="D789" s="81"/>
      <c r="E789" s="59"/>
      <c r="F789" s="57">
        <f t="shared" si="96"/>
        <v>315.60000000000002</v>
      </c>
      <c r="G789" s="141">
        <f t="shared" si="99"/>
        <v>1.4855824365745504E-3</v>
      </c>
      <c r="H789" s="142">
        <f t="shared" si="100"/>
        <v>5.4669433665943457</v>
      </c>
      <c r="I789" s="142">
        <f t="shared" si="97"/>
        <v>1.202727540650756</v>
      </c>
      <c r="J789" s="245">
        <f t="shared" si="98"/>
        <v>2.4710584017006445</v>
      </c>
      <c r="K789" s="142">
        <v>0.77527567115255458</v>
      </c>
      <c r="L789" s="56">
        <f t="shared" si="101"/>
        <v>3.1419534157472437E-2</v>
      </c>
    </row>
    <row r="790" spans="1:12" x14ac:dyDescent="0.2">
      <c r="A790" s="59">
        <f t="shared" si="102"/>
        <v>71</v>
      </c>
      <c r="B790" s="57" t="s">
        <v>1020</v>
      </c>
      <c r="C790" s="94">
        <v>265.7</v>
      </c>
      <c r="D790" s="57"/>
      <c r="E790" s="59"/>
      <c r="F790" s="57">
        <f t="shared" si="96"/>
        <v>265.7</v>
      </c>
      <c r="G790" s="141">
        <f t="shared" si="99"/>
        <v>1.2506947192581052E-3</v>
      </c>
      <c r="H790" s="142">
        <f t="shared" si="100"/>
        <v>4.6025565668698274</v>
      </c>
      <c r="I790" s="142">
        <f t="shared" si="97"/>
        <v>1.0125624447113621</v>
      </c>
      <c r="J790" s="245">
        <f t="shared" si="98"/>
        <v>2.080355568225162</v>
      </c>
      <c r="K790" s="142">
        <v>0.65269564583407391</v>
      </c>
      <c r="L790" s="56">
        <f t="shared" si="101"/>
        <v>3.141953415747243E-2</v>
      </c>
    </row>
    <row r="791" spans="1:12" x14ac:dyDescent="0.2">
      <c r="A791" s="59">
        <f t="shared" si="102"/>
        <v>72</v>
      </c>
      <c r="B791" s="57" t="s">
        <v>1021</v>
      </c>
      <c r="C791" s="94">
        <v>156.80000000000001</v>
      </c>
      <c r="D791" s="57"/>
      <c r="E791" s="98">
        <v>17.5</v>
      </c>
      <c r="F791" s="57">
        <f t="shared" si="96"/>
        <v>174.3</v>
      </c>
      <c r="G791" s="141">
        <f t="shared" si="99"/>
        <v>8.2045950156826408E-4</v>
      </c>
      <c r="H791" s="142">
        <f t="shared" si="100"/>
        <v>3.0192909657712117</v>
      </c>
      <c r="I791" s="142">
        <f t="shared" si="97"/>
        <v>0.66424401246966658</v>
      </c>
      <c r="J791" s="245">
        <f t="shared" si="98"/>
        <v>1.3647195165285877</v>
      </c>
      <c r="K791" s="142">
        <v>0.38518132204284083</v>
      </c>
      <c r="L791" s="56">
        <f t="shared" si="101"/>
        <v>3.1172896252508929E-2</v>
      </c>
    </row>
    <row r="792" spans="1:12" x14ac:dyDescent="0.2">
      <c r="A792" s="59">
        <f t="shared" si="102"/>
        <v>73</v>
      </c>
      <c r="B792" s="57" t="s">
        <v>1022</v>
      </c>
      <c r="C792" s="94">
        <v>132.30000000000001</v>
      </c>
      <c r="D792" s="57"/>
      <c r="E792" s="59"/>
      <c r="F792" s="57">
        <f t="shared" si="96"/>
        <v>132.30000000000001</v>
      </c>
      <c r="G792" s="141">
        <f t="shared" si="99"/>
        <v>6.2275841685301972E-4</v>
      </c>
      <c r="H792" s="142">
        <f t="shared" si="100"/>
        <v>2.2917509740191124</v>
      </c>
      <c r="I792" s="142">
        <f t="shared" si="97"/>
        <v>0.50418521428420471</v>
      </c>
      <c r="J792" s="245">
        <f t="shared" si="98"/>
        <v>1.0358714402566389</v>
      </c>
      <c r="K792" s="142">
        <v>0.32499674047364696</v>
      </c>
      <c r="L792" s="56">
        <f t="shared" si="101"/>
        <v>3.141953415747243E-2</v>
      </c>
    </row>
    <row r="793" spans="1:12" x14ac:dyDescent="0.2">
      <c r="A793" s="59">
        <f t="shared" si="102"/>
        <v>74</v>
      </c>
      <c r="B793" s="57" t="s">
        <v>1023</v>
      </c>
      <c r="C793" s="94">
        <v>238.1</v>
      </c>
      <c r="D793" s="57"/>
      <c r="E793" s="59"/>
      <c r="F793" s="57">
        <f t="shared" si="96"/>
        <v>238.1</v>
      </c>
      <c r="G793" s="141">
        <f t="shared" si="99"/>
        <v>1.1207768635880875E-3</v>
      </c>
      <c r="H793" s="142">
        <f t="shared" si="100"/>
        <v>4.1244588580041617</v>
      </c>
      <c r="I793" s="142">
        <f t="shared" si="97"/>
        <v>0.90738094876091557</v>
      </c>
      <c r="J793" s="245">
        <f t="shared" si="98"/>
        <v>1.8642554038178811</v>
      </c>
      <c r="K793" s="142">
        <v>0.58489587231122686</v>
      </c>
      <c r="L793" s="56">
        <f t="shared" si="101"/>
        <v>3.141953415747243E-2</v>
      </c>
    </row>
    <row r="794" spans="1:12" x14ac:dyDescent="0.2">
      <c r="A794" s="59">
        <f t="shared" si="102"/>
        <v>75</v>
      </c>
      <c r="B794" s="57" t="s">
        <v>1024</v>
      </c>
      <c r="C794" s="94">
        <v>80.8</v>
      </c>
      <c r="D794" s="57"/>
      <c r="E794" s="59"/>
      <c r="F794" s="57">
        <f t="shared" si="96"/>
        <v>80.8</v>
      </c>
      <c r="G794" s="141">
        <f t="shared" si="99"/>
        <v>3.8033922964266051E-4</v>
      </c>
      <c r="H794" s="142">
        <f t="shared" si="100"/>
        <v>1.3996483650849907</v>
      </c>
      <c r="I794" s="142">
        <f t="shared" si="97"/>
        <v>0.30792264031869793</v>
      </c>
      <c r="J794" s="245">
        <f t="shared" si="98"/>
        <v>0.63264106101841577</v>
      </c>
      <c r="K794" s="142">
        <v>0.19848629350166794</v>
      </c>
      <c r="L794" s="56">
        <f t="shared" si="101"/>
        <v>3.141953415747243E-2</v>
      </c>
    </row>
    <row r="795" spans="1:12" x14ac:dyDescent="0.2">
      <c r="A795" s="59">
        <f t="shared" si="102"/>
        <v>76</v>
      </c>
      <c r="B795" s="57" t="s">
        <v>1025</v>
      </c>
      <c r="C795" s="94">
        <v>137.5</v>
      </c>
      <c r="D795" s="57"/>
      <c r="E795" s="59">
        <v>41.1</v>
      </c>
      <c r="F795" s="57">
        <f t="shared" si="96"/>
        <v>178.6</v>
      </c>
      <c r="G795" s="141">
        <f t="shared" si="99"/>
        <v>8.4070032690815798E-4</v>
      </c>
      <c r="H795" s="142">
        <f t="shared" si="100"/>
        <v>3.0937772030220212</v>
      </c>
      <c r="I795" s="142">
        <f t="shared" si="97"/>
        <v>0.68063098466484462</v>
      </c>
      <c r="J795" s="245">
        <f t="shared" si="98"/>
        <v>1.3983872957659536</v>
      </c>
      <c r="K795" s="142">
        <v>0.33777061084751664</v>
      </c>
      <c r="L795" s="56">
        <f t="shared" si="101"/>
        <v>3.0854233450729768E-2</v>
      </c>
    </row>
    <row r="796" spans="1:12" x14ac:dyDescent="0.2">
      <c r="A796" s="59">
        <f t="shared" si="102"/>
        <v>77</v>
      </c>
      <c r="B796" s="57" t="s">
        <v>1026</v>
      </c>
      <c r="C796" s="94">
        <v>84.9</v>
      </c>
      <c r="D796" s="57"/>
      <c r="E796" s="59"/>
      <c r="F796" s="57">
        <f t="shared" si="96"/>
        <v>84.9</v>
      </c>
      <c r="G796" s="141">
        <f t="shared" si="99"/>
        <v>3.9963862124581538E-4</v>
      </c>
      <c r="H796" s="142">
        <f t="shared" si="100"/>
        <v>1.4706701261846007</v>
      </c>
      <c r="I796" s="142">
        <f t="shared" si="97"/>
        <v>0.32354742776061213</v>
      </c>
      <c r="J796" s="245">
        <f t="shared" si="98"/>
        <v>0.66474289703543954</v>
      </c>
      <c r="K796" s="142">
        <v>0.20855799898875757</v>
      </c>
      <c r="L796" s="56">
        <f t="shared" si="101"/>
        <v>3.141953415747243E-2</v>
      </c>
    </row>
    <row r="797" spans="1:12" x14ac:dyDescent="0.2">
      <c r="A797" s="59">
        <f t="shared" si="102"/>
        <v>78</v>
      </c>
      <c r="B797" s="57" t="s">
        <v>1027</v>
      </c>
      <c r="C797" s="94">
        <v>332.9</v>
      </c>
      <c r="D797" s="57"/>
      <c r="E797" s="59"/>
      <c r="F797" s="57">
        <f t="shared" si="96"/>
        <v>332.9</v>
      </c>
      <c r="G797" s="141">
        <f t="shared" si="99"/>
        <v>1.5670164548024961E-3</v>
      </c>
      <c r="H797" s="142">
        <f t="shared" si="100"/>
        <v>5.7666205536731852</v>
      </c>
      <c r="I797" s="142">
        <f t="shared" si="97"/>
        <v>1.2686565218081007</v>
      </c>
      <c r="J797" s="245">
        <f t="shared" si="98"/>
        <v>2.6065124902602799</v>
      </c>
      <c r="K797" s="142">
        <v>0.8177733552810057</v>
      </c>
      <c r="L797" s="56">
        <f t="shared" si="101"/>
        <v>3.141953415747243E-2</v>
      </c>
    </row>
    <row r="798" spans="1:12" x14ac:dyDescent="0.2">
      <c r="A798" s="59">
        <f t="shared" si="102"/>
        <v>79</v>
      </c>
      <c r="B798" s="57" t="s">
        <v>1028</v>
      </c>
      <c r="C798" s="94">
        <v>3867.9</v>
      </c>
      <c r="D798" s="57"/>
      <c r="E798" s="59"/>
      <c r="F798" s="57">
        <f t="shared" si="96"/>
        <v>3867.9</v>
      </c>
      <c r="G798" s="141">
        <f t="shared" si="99"/>
        <v>1.8206857751668894E-2</v>
      </c>
      <c r="H798" s="142">
        <f t="shared" si="100"/>
        <v>67.001236526141525</v>
      </c>
      <c r="I798" s="142">
        <f t="shared" si="97"/>
        <v>14.740272035751136</v>
      </c>
      <c r="J798" s="245">
        <f t="shared" si="98"/>
        <v>30.284558909815971</v>
      </c>
      <c r="K798" s="142">
        <v>9.501548695978979</v>
      </c>
      <c r="L798" s="56">
        <f t="shared" si="101"/>
        <v>3.141953415747243E-2</v>
      </c>
    </row>
    <row r="799" spans="1:12" x14ac:dyDescent="0.2">
      <c r="A799" s="59">
        <f t="shared" si="102"/>
        <v>80</v>
      </c>
      <c r="B799" s="57" t="s">
        <v>1029</v>
      </c>
      <c r="C799" s="94">
        <v>3143.8</v>
      </c>
      <c r="D799" s="57"/>
      <c r="E799" s="59">
        <v>91.3</v>
      </c>
      <c r="F799" s="57">
        <f t="shared" si="96"/>
        <v>3235.1000000000004</v>
      </c>
      <c r="G799" s="141">
        <f t="shared" si="99"/>
        <v>1.5228161408625882E-2</v>
      </c>
      <c r="H799" s="142">
        <f t="shared" si="100"/>
        <v>56.039633983743244</v>
      </c>
      <c r="I799" s="142">
        <f t="shared" si="97"/>
        <v>12.328719476423514</v>
      </c>
      <c r="J799" s="245">
        <f t="shared" si="98"/>
        <v>25.329914560651947</v>
      </c>
      <c r="K799" s="142">
        <v>7.7227872464176199</v>
      </c>
      <c r="L799" s="56">
        <f t="shared" si="101"/>
        <v>3.135020718594056E-2</v>
      </c>
    </row>
    <row r="800" spans="1:12" x14ac:dyDescent="0.2">
      <c r="A800" s="59">
        <f t="shared" si="102"/>
        <v>81</v>
      </c>
      <c r="B800" s="57" t="s">
        <v>1030</v>
      </c>
      <c r="C800" s="94">
        <v>147.19999999999999</v>
      </c>
      <c r="D800" s="57"/>
      <c r="E800" s="59"/>
      <c r="F800" s="57">
        <f t="shared" si="96"/>
        <v>147.19999999999999</v>
      </c>
      <c r="G800" s="141">
        <f t="shared" si="99"/>
        <v>6.9289523024009436E-4</v>
      </c>
      <c r="H800" s="142">
        <f t="shared" si="100"/>
        <v>2.5498544472835474</v>
      </c>
      <c r="I800" s="142">
        <f t="shared" si="97"/>
        <v>0.56096797840238044</v>
      </c>
      <c r="J800" s="245">
        <f t="shared" si="98"/>
        <v>1.1525342101721634</v>
      </c>
      <c r="K800" s="142">
        <v>0.36159879212185053</v>
      </c>
      <c r="L800" s="56">
        <f t="shared" si="101"/>
        <v>3.1419534157472437E-2</v>
      </c>
    </row>
    <row r="801" spans="1:12" x14ac:dyDescent="0.2">
      <c r="A801" s="59">
        <f t="shared" si="102"/>
        <v>82</v>
      </c>
      <c r="B801" s="57" t="s">
        <v>1031</v>
      </c>
      <c r="C801" s="94">
        <v>3088.4</v>
      </c>
      <c r="D801" s="57"/>
      <c r="E801" s="59">
        <v>104.6</v>
      </c>
      <c r="F801" s="57">
        <f t="shared" si="96"/>
        <v>3193</v>
      </c>
      <c r="G801" s="141">
        <f t="shared" si="99"/>
        <v>1.5029989607042266E-2</v>
      </c>
      <c r="H801" s="142">
        <f t="shared" si="100"/>
        <v>55.310361753915537</v>
      </c>
      <c r="I801" s="142">
        <f t="shared" si="97"/>
        <v>12.168279585861418</v>
      </c>
      <c r="J801" s="245">
        <f t="shared" si="98"/>
        <v>25.000283512769823</v>
      </c>
      <c r="K801" s="142">
        <v>7.5866963966652392</v>
      </c>
      <c r="L801" s="56">
        <f t="shared" si="101"/>
        <v>3.1339060835957416E-2</v>
      </c>
    </row>
    <row r="802" spans="1:12" x14ac:dyDescent="0.2">
      <c r="A802" s="59">
        <f t="shared" si="102"/>
        <v>83</v>
      </c>
      <c r="B802" s="57" t="s">
        <v>1032</v>
      </c>
      <c r="C802" s="94">
        <v>3233.9</v>
      </c>
      <c r="D802" s="57"/>
      <c r="E802" s="59"/>
      <c r="F802" s="57">
        <f t="shared" si="96"/>
        <v>3233.9</v>
      </c>
      <c r="G802" s="141">
        <f t="shared" si="99"/>
        <v>1.5222512806205445E-2</v>
      </c>
      <c r="H802" s="142">
        <f t="shared" si="100"/>
        <v>56.018847126836036</v>
      </c>
      <c r="I802" s="142">
        <f t="shared" si="97"/>
        <v>12.324146367903928</v>
      </c>
      <c r="J802" s="245">
        <f t="shared" si="98"/>
        <v>25.320518901329891</v>
      </c>
      <c r="K802" s="142">
        <v>7.9441191157802482</v>
      </c>
      <c r="L802" s="56">
        <f t="shared" si="101"/>
        <v>3.1419534157472437E-2</v>
      </c>
    </row>
    <row r="803" spans="1:12" x14ac:dyDescent="0.2">
      <c r="A803" s="59">
        <f t="shared" si="102"/>
        <v>84</v>
      </c>
      <c r="B803" s="57" t="s">
        <v>1033</v>
      </c>
      <c r="C803" s="94">
        <v>2156.4</v>
      </c>
      <c r="D803" s="57"/>
      <c r="E803" s="59">
        <v>96.5</v>
      </c>
      <c r="F803" s="57">
        <f t="shared" si="96"/>
        <v>2252.9</v>
      </c>
      <c r="G803" s="141">
        <f t="shared" si="99"/>
        <v>1.0604780327499381E-2</v>
      </c>
      <c r="H803" s="142">
        <f t="shared" si="100"/>
        <v>39.025591605197725</v>
      </c>
      <c r="I803" s="142">
        <f t="shared" si="97"/>
        <v>8.5856301531434998</v>
      </c>
      <c r="J803" s="245">
        <f t="shared" si="98"/>
        <v>17.639567405549371</v>
      </c>
      <c r="K803" s="142">
        <v>5.2972257835024354</v>
      </c>
      <c r="L803" s="56">
        <f t="shared" si="101"/>
        <v>3.1314312640327149E-2</v>
      </c>
    </row>
    <row r="804" spans="1:12" x14ac:dyDescent="0.2">
      <c r="A804" s="59">
        <f t="shared" si="102"/>
        <v>85</v>
      </c>
      <c r="B804" s="57" t="s">
        <v>1034</v>
      </c>
      <c r="C804" s="94">
        <v>213.4</v>
      </c>
      <c r="D804" s="57"/>
      <c r="E804" s="59"/>
      <c r="F804" s="57">
        <f t="shared" si="96"/>
        <v>213.4</v>
      </c>
      <c r="G804" s="141">
        <f t="shared" si="99"/>
        <v>1.004509797100789E-3</v>
      </c>
      <c r="H804" s="142">
        <f t="shared" si="100"/>
        <v>3.6965960533309037</v>
      </c>
      <c r="I804" s="142">
        <f t="shared" si="97"/>
        <v>0.81325113173279884</v>
      </c>
      <c r="J804" s="245">
        <f t="shared" si="98"/>
        <v>1.6708614161055686</v>
      </c>
      <c r="K804" s="142">
        <v>0.52421998803534586</v>
      </c>
      <c r="L804" s="56">
        <f t="shared" si="101"/>
        <v>3.141953415747243E-2</v>
      </c>
    </row>
    <row r="805" spans="1:12" x14ac:dyDescent="0.2">
      <c r="A805" s="59">
        <f t="shared" si="102"/>
        <v>86</v>
      </c>
      <c r="B805" s="57" t="s">
        <v>1035</v>
      </c>
      <c r="C805" s="94">
        <v>316.39999999999998</v>
      </c>
      <c r="D805" s="57"/>
      <c r="E805" s="59"/>
      <c r="F805" s="57">
        <f t="shared" si="96"/>
        <v>316.39999999999998</v>
      </c>
      <c r="G805" s="141">
        <f t="shared" si="99"/>
        <v>1.4893481715215072E-3</v>
      </c>
      <c r="H805" s="142">
        <f t="shared" si="100"/>
        <v>5.4808012711991463</v>
      </c>
      <c r="I805" s="142">
        <f t="shared" si="97"/>
        <v>1.2057762796638123</v>
      </c>
      <c r="J805" s="245">
        <f t="shared" si="98"/>
        <v>2.4773221745820142</v>
      </c>
      <c r="K805" s="142">
        <v>0.77724088197930363</v>
      </c>
      <c r="L805" s="56">
        <f t="shared" si="101"/>
        <v>3.141953415747243E-2</v>
      </c>
    </row>
    <row r="806" spans="1:12" x14ac:dyDescent="0.2">
      <c r="A806" s="59">
        <f t="shared" si="102"/>
        <v>87</v>
      </c>
      <c r="B806" s="57" t="s">
        <v>1036</v>
      </c>
      <c r="C806" s="94">
        <v>356.6</v>
      </c>
      <c r="D806" s="57"/>
      <c r="E806" s="59"/>
      <c r="F806" s="57">
        <f t="shared" si="96"/>
        <v>356.6</v>
      </c>
      <c r="G806" s="141">
        <f t="shared" si="99"/>
        <v>1.6785763526060984E-3</v>
      </c>
      <c r="H806" s="142">
        <f t="shared" si="100"/>
        <v>6.1771609775904421</v>
      </c>
      <c r="I806" s="142">
        <f t="shared" si="97"/>
        <v>1.3589754150698974</v>
      </c>
      <c r="J806" s="245">
        <f t="shared" si="98"/>
        <v>2.7920767618708799</v>
      </c>
      <c r="K806" s="142">
        <v>0.87599272602345046</v>
      </c>
      <c r="L806" s="56">
        <f t="shared" si="101"/>
        <v>3.1419534157472437E-2</v>
      </c>
    </row>
    <row r="807" spans="1:12" x14ac:dyDescent="0.2">
      <c r="A807" s="59">
        <f t="shared" si="102"/>
        <v>88</v>
      </c>
      <c r="B807" s="57" t="s">
        <v>1037</v>
      </c>
      <c r="C807" s="94">
        <v>324.7</v>
      </c>
      <c r="D807" s="57"/>
      <c r="E807" s="59"/>
      <c r="F807" s="57">
        <f t="shared" si="96"/>
        <v>324.7</v>
      </c>
      <c r="G807" s="141">
        <f t="shared" si="99"/>
        <v>1.5284176715961864E-3</v>
      </c>
      <c r="H807" s="142">
        <f t="shared" si="100"/>
        <v>5.624577031473966</v>
      </c>
      <c r="I807" s="142">
        <f t="shared" si="97"/>
        <v>1.2374069469242726</v>
      </c>
      <c r="J807" s="245">
        <f t="shared" si="98"/>
        <v>2.5423088182262328</v>
      </c>
      <c r="K807" s="142">
        <v>0.79762994430682654</v>
      </c>
      <c r="L807" s="56">
        <f t="shared" si="101"/>
        <v>3.141953415747243E-2</v>
      </c>
    </row>
    <row r="808" spans="1:12" x14ac:dyDescent="0.2">
      <c r="A808" s="59">
        <f t="shared" si="102"/>
        <v>89</v>
      </c>
      <c r="B808" s="57" t="s">
        <v>1038</v>
      </c>
      <c r="C808" s="94">
        <v>140.69999999999999</v>
      </c>
      <c r="D808" s="57"/>
      <c r="E808" s="59"/>
      <c r="F808" s="57">
        <f t="shared" si="96"/>
        <v>140.69999999999999</v>
      </c>
      <c r="G808" s="141">
        <f t="shared" si="99"/>
        <v>6.6229863379606844E-4</v>
      </c>
      <c r="H808" s="142">
        <f t="shared" si="100"/>
        <v>2.4372589723695319</v>
      </c>
      <c r="I808" s="142">
        <f t="shared" si="97"/>
        <v>0.53619697392129706</v>
      </c>
      <c r="J808" s="245">
        <f t="shared" si="98"/>
        <v>1.1016410555110285</v>
      </c>
      <c r="K808" s="142">
        <v>0.34563145415451335</v>
      </c>
      <c r="L808" s="56">
        <f t="shared" si="101"/>
        <v>3.141953415747243E-2</v>
      </c>
    </row>
    <row r="809" spans="1:12" x14ac:dyDescent="0.2">
      <c r="A809" s="59">
        <f t="shared" si="102"/>
        <v>90</v>
      </c>
      <c r="B809" s="57" t="s">
        <v>1039</v>
      </c>
      <c r="C809" s="94">
        <v>135</v>
      </c>
      <c r="D809" s="57"/>
      <c r="E809" s="59"/>
      <c r="F809" s="57">
        <f t="shared" si="96"/>
        <v>135</v>
      </c>
      <c r="G809" s="141">
        <f t="shared" si="99"/>
        <v>6.3546777229899962E-4</v>
      </c>
      <c r="H809" s="142">
        <f t="shared" si="100"/>
        <v>2.3385214020603184</v>
      </c>
      <c r="I809" s="142">
        <f t="shared" si="97"/>
        <v>0.51447470845327004</v>
      </c>
      <c r="J809" s="245">
        <f t="shared" si="98"/>
        <v>1.057011673731264</v>
      </c>
      <c r="K809" s="142">
        <v>0.33162932701392545</v>
      </c>
      <c r="L809" s="56">
        <f t="shared" si="101"/>
        <v>3.141953415747243E-2</v>
      </c>
    </row>
    <row r="810" spans="1:12" x14ac:dyDescent="0.2">
      <c r="A810" s="59">
        <f t="shared" si="102"/>
        <v>91</v>
      </c>
      <c r="B810" s="57" t="s">
        <v>1040</v>
      </c>
      <c r="C810" s="94">
        <v>303.7</v>
      </c>
      <c r="D810" s="57"/>
      <c r="E810" s="59"/>
      <c r="F810" s="57">
        <f t="shared" si="96"/>
        <v>303.7</v>
      </c>
      <c r="G810" s="141">
        <f t="shared" si="99"/>
        <v>1.4295671292385644E-3</v>
      </c>
      <c r="H810" s="142">
        <f t="shared" si="100"/>
        <v>5.2608070355979173</v>
      </c>
      <c r="I810" s="142">
        <f t="shared" si="97"/>
        <v>1.1573775478315418</v>
      </c>
      <c r="J810" s="245">
        <f t="shared" si="98"/>
        <v>2.3778847800902585</v>
      </c>
      <c r="K810" s="142">
        <v>0.74604316010466032</v>
      </c>
      <c r="L810" s="56">
        <f t="shared" si="101"/>
        <v>3.1419534157472437E-2</v>
      </c>
    </row>
    <row r="811" spans="1:12" x14ac:dyDescent="0.2">
      <c r="A811" s="59">
        <f t="shared" si="102"/>
        <v>92</v>
      </c>
      <c r="B811" s="57" t="s">
        <v>1041</v>
      </c>
      <c r="C811" s="94">
        <v>405.1</v>
      </c>
      <c r="D811" s="57"/>
      <c r="E811" s="59"/>
      <c r="F811" s="57">
        <f t="shared" si="96"/>
        <v>405.1</v>
      </c>
      <c r="G811" s="141">
        <f t="shared" si="99"/>
        <v>1.9068740337653688E-3</v>
      </c>
      <c r="H811" s="142">
        <f t="shared" si="100"/>
        <v>7.0172964442565569</v>
      </c>
      <c r="I811" s="142">
        <f t="shared" si="97"/>
        <v>1.5438052177364425</v>
      </c>
      <c r="J811" s="245">
        <f t="shared" si="98"/>
        <v>3.1718179928039638</v>
      </c>
      <c r="K811" s="142">
        <v>0.99513363239511987</v>
      </c>
      <c r="L811" s="56">
        <f t="shared" si="101"/>
        <v>3.1419534157472437E-2</v>
      </c>
    </row>
    <row r="812" spans="1:12" x14ac:dyDescent="0.2">
      <c r="A812" s="59">
        <f t="shared" si="102"/>
        <v>93</v>
      </c>
      <c r="B812" s="57" t="s">
        <v>1042</v>
      </c>
      <c r="C812" s="94">
        <v>409.6</v>
      </c>
      <c r="D812" s="57"/>
      <c r="E812" s="59"/>
      <c r="F812" s="57">
        <f t="shared" si="96"/>
        <v>409.6</v>
      </c>
      <c r="G812" s="141">
        <f t="shared" si="99"/>
        <v>1.928056292842002E-3</v>
      </c>
      <c r="H812" s="142">
        <f t="shared" si="100"/>
        <v>7.0952471576585676</v>
      </c>
      <c r="I812" s="142">
        <f t="shared" si="97"/>
        <v>1.5609543746848848</v>
      </c>
      <c r="J812" s="245">
        <f t="shared" si="98"/>
        <v>3.2070517152616729</v>
      </c>
      <c r="K812" s="142">
        <v>1.0061879432955843</v>
      </c>
      <c r="L812" s="56">
        <f t="shared" si="101"/>
        <v>3.1419534157472437E-2</v>
      </c>
    </row>
    <row r="813" spans="1:12" x14ac:dyDescent="0.2">
      <c r="A813" s="59">
        <f t="shared" si="102"/>
        <v>94</v>
      </c>
      <c r="B813" s="57" t="s">
        <v>1043</v>
      </c>
      <c r="C813" s="94">
        <v>411</v>
      </c>
      <c r="D813" s="57"/>
      <c r="E813" s="59"/>
      <c r="F813" s="57">
        <f t="shared" si="96"/>
        <v>411</v>
      </c>
      <c r="G813" s="141">
        <f t="shared" si="99"/>
        <v>1.9346463289991768E-3</v>
      </c>
      <c r="H813" s="142">
        <f t="shared" si="100"/>
        <v>7.1194984907169703</v>
      </c>
      <c r="I813" s="142">
        <f t="shared" si="97"/>
        <v>1.5662896679577334</v>
      </c>
      <c r="J813" s="245">
        <f t="shared" si="98"/>
        <v>3.2180133178040706</v>
      </c>
      <c r="K813" s="142">
        <v>1.0096270622423951</v>
      </c>
      <c r="L813" s="56">
        <f t="shared" si="101"/>
        <v>3.141953415747243E-2</v>
      </c>
    </row>
    <row r="814" spans="1:12" x14ac:dyDescent="0.2">
      <c r="A814" s="59">
        <f t="shared" si="102"/>
        <v>95</v>
      </c>
      <c r="B814" s="57" t="s">
        <v>1044</v>
      </c>
      <c r="C814" s="94">
        <v>394.7</v>
      </c>
      <c r="D814" s="57"/>
      <c r="E814" s="59"/>
      <c r="F814" s="57">
        <f t="shared" si="96"/>
        <v>394.7</v>
      </c>
      <c r="G814" s="141">
        <f t="shared" si="99"/>
        <v>1.8579194794549271E-3</v>
      </c>
      <c r="H814" s="142">
        <f t="shared" si="100"/>
        <v>6.8371436843941318</v>
      </c>
      <c r="I814" s="142">
        <f t="shared" si="97"/>
        <v>1.5041716105667089</v>
      </c>
      <c r="J814" s="245">
        <f t="shared" si="98"/>
        <v>3.0903889453461475</v>
      </c>
      <c r="K814" s="142">
        <v>0.96958589164738052</v>
      </c>
      <c r="L814" s="56">
        <f t="shared" si="101"/>
        <v>3.141953415747243E-2</v>
      </c>
    </row>
    <row r="815" spans="1:12" x14ac:dyDescent="0.2">
      <c r="A815" s="59">
        <f t="shared" si="102"/>
        <v>96</v>
      </c>
      <c r="B815" s="57" t="s">
        <v>1045</v>
      </c>
      <c r="C815" s="94">
        <v>242.2</v>
      </c>
      <c r="D815" s="57"/>
      <c r="E815" s="59"/>
      <c r="F815" s="57">
        <f t="shared" si="96"/>
        <v>242.2</v>
      </c>
      <c r="G815" s="141">
        <f t="shared" si="99"/>
        <v>1.1400762551912423E-3</v>
      </c>
      <c r="H815" s="142">
        <f t="shared" si="100"/>
        <v>4.1954806191037717</v>
      </c>
      <c r="I815" s="142">
        <f t="shared" si="97"/>
        <v>0.92300573620282977</v>
      </c>
      <c r="J815" s="245">
        <f t="shared" si="98"/>
        <v>1.8963572398349049</v>
      </c>
      <c r="K815" s="142">
        <v>0.59496757779831655</v>
      </c>
      <c r="L815" s="56">
        <f t="shared" si="101"/>
        <v>3.1419534157472437E-2</v>
      </c>
    </row>
    <row r="816" spans="1:12" x14ac:dyDescent="0.2">
      <c r="A816" s="59">
        <f t="shared" si="102"/>
        <v>97</v>
      </c>
      <c r="B816" s="57" t="s">
        <v>1046</v>
      </c>
      <c r="C816" s="94">
        <v>1242.4000000000001</v>
      </c>
      <c r="D816" s="57"/>
      <c r="E816" s="59">
        <v>37.299999999999997</v>
      </c>
      <c r="F816" s="57">
        <f t="shared" si="96"/>
        <v>1279.7</v>
      </c>
      <c r="G816" s="141">
        <f t="shared" si="99"/>
        <v>6.0237637645261469E-3</v>
      </c>
      <c r="H816" s="142">
        <f t="shared" si="100"/>
        <v>22.167450653456221</v>
      </c>
      <c r="I816" s="142">
        <f t="shared" si="97"/>
        <v>4.8768391437603684</v>
      </c>
      <c r="J816" s="245">
        <f t="shared" ref="J816:J847" si="103">H816*0.452</f>
        <v>10.019687695362212</v>
      </c>
      <c r="K816" s="142">
        <v>3.0519724139414888</v>
      </c>
      <c r="L816" s="56">
        <f t="shared" si="101"/>
        <v>3.1347933036274353E-2</v>
      </c>
    </row>
    <row r="817" spans="1:12" x14ac:dyDescent="0.2">
      <c r="A817" s="59">
        <f t="shared" si="102"/>
        <v>98</v>
      </c>
      <c r="B817" s="57" t="s">
        <v>1047</v>
      </c>
      <c r="C817" s="94">
        <v>1061.7</v>
      </c>
      <c r="D817" s="57"/>
      <c r="E817" s="59"/>
      <c r="F817" s="57">
        <f t="shared" si="96"/>
        <v>1061.7</v>
      </c>
      <c r="G817" s="141">
        <f t="shared" si="99"/>
        <v>4.9976009914803549E-3</v>
      </c>
      <c r="H817" s="142">
        <f t="shared" si="100"/>
        <v>18.391171648647706</v>
      </c>
      <c r="I817" s="142">
        <f t="shared" si="97"/>
        <v>4.0460577627024952</v>
      </c>
      <c r="J817" s="245">
        <f t="shared" si="103"/>
        <v>8.3128095851887629</v>
      </c>
      <c r="K817" s="142">
        <v>2.6080804184495157</v>
      </c>
      <c r="L817" s="56">
        <f t="shared" si="101"/>
        <v>3.141953415747243E-2</v>
      </c>
    </row>
    <row r="818" spans="1:12" x14ac:dyDescent="0.2">
      <c r="A818" s="59">
        <f t="shared" si="102"/>
        <v>99</v>
      </c>
      <c r="B818" s="57" t="s">
        <v>1048</v>
      </c>
      <c r="C818" s="94">
        <v>439.1</v>
      </c>
      <c r="D818" s="57"/>
      <c r="E818" s="59"/>
      <c r="F818" s="57">
        <f t="shared" si="96"/>
        <v>439.1</v>
      </c>
      <c r="G818" s="141">
        <f t="shared" si="99"/>
        <v>2.0669177690110425E-3</v>
      </c>
      <c r="H818" s="142">
        <f t="shared" si="100"/>
        <v>7.6062573899606365</v>
      </c>
      <c r="I818" s="142">
        <f t="shared" si="97"/>
        <v>1.6733766257913401</v>
      </c>
      <c r="J818" s="245">
        <f t="shared" si="103"/>
        <v>3.4380283402622078</v>
      </c>
      <c r="K818" s="142">
        <v>1.0786550925319602</v>
      </c>
      <c r="L818" s="56">
        <f t="shared" si="101"/>
        <v>3.141953415747243E-2</v>
      </c>
    </row>
    <row r="819" spans="1:12" x14ac:dyDescent="0.2">
      <c r="A819" s="59">
        <f t="shared" si="102"/>
        <v>100</v>
      </c>
      <c r="B819" s="57" t="s">
        <v>1049</v>
      </c>
      <c r="C819" s="94">
        <v>805.2</v>
      </c>
      <c r="D819" s="57"/>
      <c r="E819" s="59"/>
      <c r="F819" s="57">
        <f t="shared" si="96"/>
        <v>805.2</v>
      </c>
      <c r="G819" s="141">
        <f t="shared" si="99"/>
        <v>3.7902122241122559E-3</v>
      </c>
      <c r="H819" s="142">
        <f t="shared" si="100"/>
        <v>13.947980984733102</v>
      </c>
      <c r="I819" s="142">
        <f t="shared" si="97"/>
        <v>3.0685558166412825</v>
      </c>
      <c r="J819" s="245">
        <f t="shared" si="103"/>
        <v>6.304487405099362</v>
      </c>
      <c r="K819" s="142">
        <v>1.9779846971230575</v>
      </c>
      <c r="L819" s="56">
        <f t="shared" si="101"/>
        <v>3.1419534157472437E-2</v>
      </c>
    </row>
    <row r="820" spans="1:12" x14ac:dyDescent="0.2">
      <c r="A820" s="59">
        <f t="shared" si="102"/>
        <v>101</v>
      </c>
      <c r="B820" s="57" t="s">
        <v>1050</v>
      </c>
      <c r="C820" s="94">
        <v>853</v>
      </c>
      <c r="D820" s="57"/>
      <c r="E820" s="59"/>
      <c r="F820" s="57">
        <f t="shared" si="96"/>
        <v>853</v>
      </c>
      <c r="G820" s="141">
        <f t="shared" si="99"/>
        <v>4.0152148871929385E-3</v>
      </c>
      <c r="H820" s="142">
        <f t="shared" si="100"/>
        <v>14.775990784870014</v>
      </c>
      <c r="I820" s="142">
        <f t="shared" si="97"/>
        <v>3.2507179726714033</v>
      </c>
      <c r="J820" s="245">
        <f t="shared" si="103"/>
        <v>6.6787478347612463</v>
      </c>
      <c r="K820" s="142">
        <v>2.0954060440213218</v>
      </c>
      <c r="L820" s="56">
        <f t="shared" si="101"/>
        <v>3.141953415747243E-2</v>
      </c>
    </row>
    <row r="821" spans="1:12" x14ac:dyDescent="0.2">
      <c r="A821" s="59">
        <f t="shared" si="102"/>
        <v>102</v>
      </c>
      <c r="B821" s="57" t="s">
        <v>1051</v>
      </c>
      <c r="C821" s="94">
        <v>424.1</v>
      </c>
      <c r="D821" s="57"/>
      <c r="E821" s="59"/>
      <c r="F821" s="57">
        <f t="shared" si="96"/>
        <v>424.1</v>
      </c>
      <c r="G821" s="141">
        <f t="shared" si="99"/>
        <v>1.9963102387555985E-3</v>
      </c>
      <c r="H821" s="142">
        <f t="shared" si="100"/>
        <v>7.3464216786206027</v>
      </c>
      <c r="I821" s="142">
        <f t="shared" si="97"/>
        <v>1.6162127692965327</v>
      </c>
      <c r="J821" s="245">
        <f t="shared" si="103"/>
        <v>3.3205825987365123</v>
      </c>
      <c r="K821" s="142">
        <v>1.0418073895304132</v>
      </c>
      <c r="L821" s="56">
        <f t="shared" si="101"/>
        <v>3.1419534157472437E-2</v>
      </c>
    </row>
    <row r="822" spans="1:12" x14ac:dyDescent="0.2">
      <c r="A822" s="59">
        <f t="shared" si="102"/>
        <v>103</v>
      </c>
      <c r="B822" s="57" t="s">
        <v>1052</v>
      </c>
      <c r="C822" s="94">
        <v>250.6</v>
      </c>
      <c r="D822" s="57"/>
      <c r="E822" s="59"/>
      <c r="F822" s="57">
        <f t="shared" si="96"/>
        <v>250.6</v>
      </c>
      <c r="G822" s="141">
        <f t="shared" si="99"/>
        <v>1.1796164721342912E-3</v>
      </c>
      <c r="H822" s="142">
        <f t="shared" si="100"/>
        <v>4.3409886174541912</v>
      </c>
      <c r="I822" s="142">
        <f t="shared" si="97"/>
        <v>0.95501749583992201</v>
      </c>
      <c r="J822" s="245">
        <f t="shared" si="103"/>
        <v>1.9621268550892945</v>
      </c>
      <c r="K822" s="142">
        <v>0.61560229147918299</v>
      </c>
      <c r="L822" s="56">
        <f t="shared" si="101"/>
        <v>3.141953415747243E-2</v>
      </c>
    </row>
    <row r="823" spans="1:12" x14ac:dyDescent="0.2">
      <c r="A823" s="59">
        <f t="shared" si="102"/>
        <v>104</v>
      </c>
      <c r="B823" s="57" t="s">
        <v>1053</v>
      </c>
      <c r="C823" s="94">
        <v>117.5</v>
      </c>
      <c r="D823" s="57"/>
      <c r="E823" s="59"/>
      <c r="F823" s="57">
        <f t="shared" si="96"/>
        <v>117.5</v>
      </c>
      <c r="G823" s="141">
        <f t="shared" si="99"/>
        <v>5.5309232033431456E-4</v>
      </c>
      <c r="H823" s="142">
        <f t="shared" si="100"/>
        <v>2.0353797388302777</v>
      </c>
      <c r="I823" s="142">
        <f t="shared" si="97"/>
        <v>0.44778354254266112</v>
      </c>
      <c r="J823" s="245">
        <f t="shared" si="103"/>
        <v>0.91999164195128558</v>
      </c>
      <c r="K823" s="142">
        <v>0.28864034017878692</v>
      </c>
      <c r="L823" s="56">
        <f t="shared" si="101"/>
        <v>3.1419534157472437E-2</v>
      </c>
    </row>
    <row r="824" spans="1:12" x14ac:dyDescent="0.2">
      <c r="A824" s="59">
        <f t="shared" si="102"/>
        <v>105</v>
      </c>
      <c r="B824" s="57" t="s">
        <v>1054</v>
      </c>
      <c r="C824" s="94">
        <v>133.19999999999999</v>
      </c>
      <c r="D824" s="57"/>
      <c r="E824" s="59"/>
      <c r="F824" s="57">
        <f t="shared" si="96"/>
        <v>133.19999999999999</v>
      </c>
      <c r="G824" s="141">
        <f t="shared" si="99"/>
        <v>6.2699486866834631E-4</v>
      </c>
      <c r="H824" s="142">
        <f t="shared" si="100"/>
        <v>2.3073411166995146</v>
      </c>
      <c r="I824" s="142">
        <f t="shared" si="97"/>
        <v>0.50761504567389326</v>
      </c>
      <c r="J824" s="245">
        <f t="shared" si="103"/>
        <v>1.0429181847481805</v>
      </c>
      <c r="K824" s="142">
        <v>0.32720760265373972</v>
      </c>
      <c r="L824" s="56">
        <f t="shared" si="101"/>
        <v>3.1419534157472437E-2</v>
      </c>
    </row>
    <row r="825" spans="1:12" x14ac:dyDescent="0.2">
      <c r="A825" s="59">
        <f t="shared" si="102"/>
        <v>106</v>
      </c>
      <c r="B825" s="57" t="s">
        <v>1055</v>
      </c>
      <c r="C825" s="94">
        <v>134.19999999999999</v>
      </c>
      <c r="D825" s="57"/>
      <c r="E825" s="59"/>
      <c r="F825" s="57">
        <f t="shared" ref="F825:F876" si="104">C825+D825+E825</f>
        <v>134.19999999999999</v>
      </c>
      <c r="G825" s="141">
        <f t="shared" si="99"/>
        <v>6.3170203735204251E-4</v>
      </c>
      <c r="H825" s="142">
        <f t="shared" si="100"/>
        <v>2.3246634974555165</v>
      </c>
      <c r="I825" s="142">
        <f t="shared" si="97"/>
        <v>0.51142596944021368</v>
      </c>
      <c r="J825" s="245">
        <f t="shared" si="103"/>
        <v>1.0507479008498934</v>
      </c>
      <c r="K825" s="142">
        <v>0.32966411618717623</v>
      </c>
      <c r="L825" s="56">
        <f t="shared" si="101"/>
        <v>3.1419534157472437E-2</v>
      </c>
    </row>
    <row r="826" spans="1:12" x14ac:dyDescent="0.2">
      <c r="A826" s="59">
        <f t="shared" si="102"/>
        <v>107</v>
      </c>
      <c r="B826" s="57" t="s">
        <v>1056</v>
      </c>
      <c r="C826" s="94">
        <v>137</v>
      </c>
      <c r="D826" s="57"/>
      <c r="E826" s="59"/>
      <c r="F826" s="57">
        <f t="shared" si="104"/>
        <v>137</v>
      </c>
      <c r="G826" s="141">
        <f t="shared" si="99"/>
        <v>6.4488210966639223E-4</v>
      </c>
      <c r="H826" s="142">
        <f t="shared" si="100"/>
        <v>2.3731661635723236</v>
      </c>
      <c r="I826" s="142">
        <f t="shared" si="97"/>
        <v>0.5220965559859112</v>
      </c>
      <c r="J826" s="245">
        <f t="shared" si="103"/>
        <v>1.0726711059346903</v>
      </c>
      <c r="K826" s="142">
        <v>0.33654235408079836</v>
      </c>
      <c r="L826" s="56">
        <f t="shared" si="101"/>
        <v>3.141953415747243E-2</v>
      </c>
    </row>
    <row r="827" spans="1:12" x14ac:dyDescent="0.2">
      <c r="A827" s="59">
        <f t="shared" si="102"/>
        <v>108</v>
      </c>
      <c r="B827" s="57" t="s">
        <v>1057</v>
      </c>
      <c r="C827" s="94">
        <v>139.6</v>
      </c>
      <c r="D827" s="57"/>
      <c r="E827" s="59"/>
      <c r="F827" s="57">
        <f t="shared" si="104"/>
        <v>139.6</v>
      </c>
      <c r="G827" s="141">
        <f t="shared" si="99"/>
        <v>6.5712074824400253E-4</v>
      </c>
      <c r="H827" s="142">
        <f t="shared" si="100"/>
        <v>2.4182043535379294</v>
      </c>
      <c r="I827" s="142">
        <f t="shared" si="97"/>
        <v>0.53200495777834444</v>
      </c>
      <c r="J827" s="245">
        <f t="shared" si="103"/>
        <v>1.0930283677991441</v>
      </c>
      <c r="K827" s="142">
        <v>0.34292928926773331</v>
      </c>
      <c r="L827" s="56">
        <f t="shared" si="101"/>
        <v>3.141953415747243E-2</v>
      </c>
    </row>
    <row r="828" spans="1:12" x14ac:dyDescent="0.2">
      <c r="A828" s="59">
        <f t="shared" si="102"/>
        <v>109</v>
      </c>
      <c r="B828" s="57" t="s">
        <v>1058</v>
      </c>
      <c r="C828" s="94">
        <v>48.8</v>
      </c>
      <c r="D828" s="57"/>
      <c r="E828" s="59"/>
      <c r="F828" s="57">
        <f t="shared" si="104"/>
        <v>48.8</v>
      </c>
      <c r="G828" s="141">
        <f t="shared" si="99"/>
        <v>2.2970983176437911E-4</v>
      </c>
      <c r="H828" s="142">
        <f t="shared" si="100"/>
        <v>0.84533218089291517</v>
      </c>
      <c r="I828" s="142">
        <f t="shared" ref="I828:I876" si="105">H828*0.22</f>
        <v>0.18597307979644134</v>
      </c>
      <c r="J828" s="245">
        <f t="shared" si="103"/>
        <v>0.38209014576359768</v>
      </c>
      <c r="K828" s="142">
        <v>0.11987786043170044</v>
      </c>
      <c r="L828" s="56">
        <f t="shared" si="101"/>
        <v>3.141953415747243E-2</v>
      </c>
    </row>
    <row r="829" spans="1:12" x14ac:dyDescent="0.2">
      <c r="A829" s="59">
        <f t="shared" si="102"/>
        <v>110</v>
      </c>
      <c r="B829" s="57" t="s">
        <v>1059</v>
      </c>
      <c r="C829" s="94">
        <v>291</v>
      </c>
      <c r="D829" s="57"/>
      <c r="E829" s="59"/>
      <c r="F829" s="57">
        <f t="shared" si="104"/>
        <v>291</v>
      </c>
      <c r="G829" s="141">
        <f t="shared" si="99"/>
        <v>1.3697860869556215E-3</v>
      </c>
      <c r="H829" s="142">
        <f t="shared" si="100"/>
        <v>5.0408127999966874</v>
      </c>
      <c r="I829" s="142">
        <f t="shared" si="105"/>
        <v>1.1089788159992713</v>
      </c>
      <c r="J829" s="245">
        <f t="shared" si="103"/>
        <v>2.2784473855985028</v>
      </c>
      <c r="K829" s="142">
        <v>0.71484543823001712</v>
      </c>
      <c r="L829" s="56">
        <f t="shared" si="101"/>
        <v>3.141953415747243E-2</v>
      </c>
    </row>
    <row r="830" spans="1:12" x14ac:dyDescent="0.2">
      <c r="A830" s="59">
        <f t="shared" si="102"/>
        <v>111</v>
      </c>
      <c r="B830" s="57" t="s">
        <v>1060</v>
      </c>
      <c r="C830" s="94">
        <v>455.4</v>
      </c>
      <c r="D830" s="57"/>
      <c r="E830" s="59"/>
      <c r="F830" s="57">
        <f t="shared" si="104"/>
        <v>455.4</v>
      </c>
      <c r="G830" s="141">
        <f t="shared" si="99"/>
        <v>2.1436446185552922E-3</v>
      </c>
      <c r="H830" s="142">
        <f t="shared" si="100"/>
        <v>7.888612196283475</v>
      </c>
      <c r="I830" s="142">
        <f t="shared" si="105"/>
        <v>1.7354946831823646</v>
      </c>
      <c r="J830" s="245">
        <f t="shared" si="103"/>
        <v>3.565652712720131</v>
      </c>
      <c r="K830" s="142">
        <v>1.118696263126975</v>
      </c>
      <c r="L830" s="56">
        <f t="shared" si="101"/>
        <v>3.1419534157472437E-2</v>
      </c>
    </row>
    <row r="831" spans="1:12" x14ac:dyDescent="0.2">
      <c r="A831" s="59">
        <f t="shared" si="102"/>
        <v>112</v>
      </c>
      <c r="B831" s="57" t="s">
        <v>1061</v>
      </c>
      <c r="C831" s="94">
        <v>260</v>
      </c>
      <c r="D831" s="57"/>
      <c r="E831" s="59"/>
      <c r="F831" s="57">
        <f t="shared" si="104"/>
        <v>260</v>
      </c>
      <c r="G831" s="141">
        <f t="shared" si="99"/>
        <v>1.2238638577610364E-3</v>
      </c>
      <c r="H831" s="142">
        <f t="shared" si="100"/>
        <v>4.5038189965606144</v>
      </c>
      <c r="I831" s="142">
        <f t="shared" si="105"/>
        <v>0.99084017924333512</v>
      </c>
      <c r="J831" s="245">
        <f t="shared" si="103"/>
        <v>2.0357261864453977</v>
      </c>
      <c r="K831" s="142">
        <v>0.63869351869348601</v>
      </c>
      <c r="L831" s="56">
        <f t="shared" si="101"/>
        <v>3.1419534157472437E-2</v>
      </c>
    </row>
    <row r="832" spans="1:12" x14ac:dyDescent="0.2">
      <c r="A832" s="59">
        <f t="shared" si="102"/>
        <v>113</v>
      </c>
      <c r="B832" s="57" t="s">
        <v>1062</v>
      </c>
      <c r="C832" s="94">
        <v>1677.5</v>
      </c>
      <c r="D832" s="57"/>
      <c r="E832" s="59">
        <v>89.1</v>
      </c>
      <c r="F832" s="57">
        <f t="shared" si="104"/>
        <v>1766.6</v>
      </c>
      <c r="G832" s="141">
        <f t="shared" si="99"/>
        <v>8.3156841966178716E-3</v>
      </c>
      <c r="H832" s="142">
        <f t="shared" si="100"/>
        <v>30.601717843553768</v>
      </c>
      <c r="I832" s="142">
        <f t="shared" si="105"/>
        <v>6.7323779255818286</v>
      </c>
      <c r="J832" s="245">
        <f t="shared" si="103"/>
        <v>13.831976465286303</v>
      </c>
      <c r="K832" s="142">
        <v>4.1208014523397036</v>
      </c>
      <c r="L832" s="56">
        <f t="shared" si="101"/>
        <v>3.1295637771290394E-2</v>
      </c>
    </row>
    <row r="833" spans="1:12" x14ac:dyDescent="0.2">
      <c r="A833" s="59">
        <f t="shared" si="102"/>
        <v>114</v>
      </c>
      <c r="B833" s="57" t="s">
        <v>1063</v>
      </c>
      <c r="C833" s="94">
        <v>4349.5</v>
      </c>
      <c r="D833" s="57"/>
      <c r="E833" s="59"/>
      <c r="F833" s="57">
        <f t="shared" si="104"/>
        <v>4349.5</v>
      </c>
      <c r="G833" s="141">
        <f t="shared" si="99"/>
        <v>2.047383018973703E-2</v>
      </c>
      <c r="H833" s="142">
        <f t="shared" si="100"/>
        <v>75.343695098232274</v>
      </c>
      <c r="I833" s="142">
        <f t="shared" si="105"/>
        <v>16.5756129216111</v>
      </c>
      <c r="J833" s="245">
        <f t="shared" si="103"/>
        <v>34.055350184400986</v>
      </c>
      <c r="K833" s="142">
        <v>10.68460561368199</v>
      </c>
      <c r="L833" s="56">
        <f t="shared" si="101"/>
        <v>3.141953415747243E-2</v>
      </c>
    </row>
    <row r="834" spans="1:12" x14ac:dyDescent="0.2">
      <c r="A834" s="59">
        <f t="shared" si="102"/>
        <v>115</v>
      </c>
      <c r="B834" s="57" t="s">
        <v>1064</v>
      </c>
      <c r="C834" s="94">
        <v>2979.4</v>
      </c>
      <c r="D834" s="57"/>
      <c r="E834" s="59">
        <v>29</v>
      </c>
      <c r="F834" s="57">
        <f t="shared" si="104"/>
        <v>3008.4</v>
      </c>
      <c r="G834" s="141">
        <f t="shared" si="99"/>
        <v>1.416104626803193E-2</v>
      </c>
      <c r="H834" s="142">
        <f t="shared" si="100"/>
        <v>52.112650266357505</v>
      </c>
      <c r="I834" s="142">
        <f t="shared" si="105"/>
        <v>11.464783058598652</v>
      </c>
      <c r="J834" s="245">
        <f t="shared" si="103"/>
        <v>23.554917920393592</v>
      </c>
      <c r="K834" s="142">
        <v>7.3189364215206618</v>
      </c>
      <c r="L834" s="56">
        <f t="shared" si="101"/>
        <v>3.1395854163964371E-2</v>
      </c>
    </row>
    <row r="835" spans="1:12" x14ac:dyDescent="0.2">
      <c r="A835" s="59">
        <f t="shared" si="102"/>
        <v>116</v>
      </c>
      <c r="B835" s="57" t="s">
        <v>1065</v>
      </c>
      <c r="C835" s="94">
        <v>4293.7</v>
      </c>
      <c r="D835" s="57"/>
      <c r="E835" s="59">
        <v>255.7</v>
      </c>
      <c r="F835" s="57">
        <f t="shared" si="104"/>
        <v>4549.3999999999996</v>
      </c>
      <c r="G835" s="141">
        <f t="shared" si="99"/>
        <v>2.1414793209607916E-2</v>
      </c>
      <c r="H835" s="142">
        <f t="shared" si="100"/>
        <v>78.806439011357128</v>
      </c>
      <c r="I835" s="142">
        <f t="shared" si="105"/>
        <v>17.33741658249857</v>
      </c>
      <c r="J835" s="245">
        <f t="shared" si="103"/>
        <v>35.620510433133425</v>
      </c>
      <c r="K835" s="142">
        <v>10.547532158516233</v>
      </c>
      <c r="L835" s="56">
        <f t="shared" si="101"/>
        <v>3.128146528894038E-2</v>
      </c>
    </row>
    <row r="836" spans="1:12" x14ac:dyDescent="0.2">
      <c r="A836" s="59">
        <f t="shared" si="102"/>
        <v>117</v>
      </c>
      <c r="B836" s="38" t="s">
        <v>1066</v>
      </c>
      <c r="C836" s="94">
        <v>296.8</v>
      </c>
      <c r="D836" s="57"/>
      <c r="E836" s="59"/>
      <c r="F836" s="57">
        <f t="shared" si="104"/>
        <v>296.8</v>
      </c>
      <c r="G836" s="141">
        <f t="shared" si="99"/>
        <v>1.3970876653210599E-3</v>
      </c>
      <c r="H836" s="142">
        <f t="shared" si="100"/>
        <v>5.1412826083815002</v>
      </c>
      <c r="I836" s="142">
        <f t="shared" si="105"/>
        <v>1.1310821738439301</v>
      </c>
      <c r="J836" s="245">
        <f t="shared" si="103"/>
        <v>2.3238597389884381</v>
      </c>
      <c r="K836" s="142">
        <v>0.72909321672394867</v>
      </c>
      <c r="L836" s="56">
        <f t="shared" si="101"/>
        <v>3.141953415747243E-2</v>
      </c>
    </row>
    <row r="837" spans="1:12" x14ac:dyDescent="0.2">
      <c r="A837" s="59">
        <f t="shared" si="102"/>
        <v>118</v>
      </c>
      <c r="B837" s="57" t="s">
        <v>1067</v>
      </c>
      <c r="C837" s="94">
        <v>146.30000000000001</v>
      </c>
      <c r="D837" s="57"/>
      <c r="E837" s="59"/>
      <c r="F837" s="57">
        <f t="shared" si="104"/>
        <v>146.30000000000001</v>
      </c>
      <c r="G837" s="141">
        <f t="shared" si="99"/>
        <v>6.8865877842476787E-4</v>
      </c>
      <c r="H837" s="142">
        <f t="shared" si="100"/>
        <v>2.5342643046031457</v>
      </c>
      <c r="I837" s="142">
        <f t="shared" si="105"/>
        <v>0.557538147012692</v>
      </c>
      <c r="J837" s="245">
        <f t="shared" si="103"/>
        <v>1.1454874656806218</v>
      </c>
      <c r="K837" s="142">
        <v>0.35938792994175772</v>
      </c>
      <c r="L837" s="56">
        <f t="shared" si="101"/>
        <v>3.141953415747243E-2</v>
      </c>
    </row>
    <row r="838" spans="1:12" x14ac:dyDescent="0.2">
      <c r="A838" s="59">
        <f t="shared" si="102"/>
        <v>119</v>
      </c>
      <c r="B838" s="57" t="s">
        <v>1068</v>
      </c>
      <c r="C838" s="94">
        <v>1345.9</v>
      </c>
      <c r="D838" s="57"/>
      <c r="E838" s="59"/>
      <c r="F838" s="57">
        <f t="shared" si="104"/>
        <v>1345.9</v>
      </c>
      <c r="G838" s="141">
        <f t="shared" si="99"/>
        <v>6.3353783313868425E-3</v>
      </c>
      <c r="H838" s="142">
        <f t="shared" si="100"/>
        <v>23.314192259503582</v>
      </c>
      <c r="I838" s="142">
        <f t="shared" si="105"/>
        <v>5.1291222970907882</v>
      </c>
      <c r="J838" s="245">
        <f t="shared" si="103"/>
        <v>10.53801490129562</v>
      </c>
      <c r="K838" s="142">
        <v>3.3062215646521649</v>
      </c>
      <c r="L838" s="56">
        <f t="shared" si="101"/>
        <v>3.1419534157472437E-2</v>
      </c>
    </row>
    <row r="839" spans="1:12" x14ac:dyDescent="0.2">
      <c r="A839" s="59">
        <f t="shared" si="102"/>
        <v>120</v>
      </c>
      <c r="B839" s="57" t="s">
        <v>1069</v>
      </c>
      <c r="C839" s="94">
        <v>2193.8000000000002</v>
      </c>
      <c r="D839" s="57"/>
      <c r="E839" s="59"/>
      <c r="F839" s="57">
        <f t="shared" si="104"/>
        <v>2193.8000000000002</v>
      </c>
      <c r="G839" s="141">
        <f t="shared" si="99"/>
        <v>1.0326586658292929E-2</v>
      </c>
      <c r="H839" s="142">
        <f t="shared" si="100"/>
        <v>38.001838902517981</v>
      </c>
      <c r="I839" s="142">
        <f t="shared" si="105"/>
        <v>8.3604045585539559</v>
      </c>
      <c r="J839" s="245">
        <f t="shared" si="103"/>
        <v>17.176831183938127</v>
      </c>
      <c r="K839" s="142">
        <v>5.3890993896529604</v>
      </c>
      <c r="L839" s="56">
        <f t="shared" si="101"/>
        <v>3.1419534157472437E-2</v>
      </c>
    </row>
    <row r="840" spans="1:12" x14ac:dyDescent="0.2">
      <c r="A840" s="59">
        <f t="shared" si="102"/>
        <v>121</v>
      </c>
      <c r="B840" s="57" t="s">
        <v>1070</v>
      </c>
      <c r="C840" s="94">
        <v>11261.6</v>
      </c>
      <c r="D840" s="57">
        <v>194.6</v>
      </c>
      <c r="E840" s="59">
        <v>748.5</v>
      </c>
      <c r="F840" s="57">
        <f t="shared" si="104"/>
        <v>12204.7</v>
      </c>
      <c r="G840" s="141">
        <f t="shared" si="99"/>
        <v>5.7449581633908162E-2</v>
      </c>
      <c r="H840" s="142">
        <f t="shared" si="100"/>
        <v>211.41446041278203</v>
      </c>
      <c r="I840" s="142">
        <f t="shared" si="105"/>
        <v>46.511181290812047</v>
      </c>
      <c r="J840" s="245">
        <f t="shared" si="103"/>
        <v>95.559336106577476</v>
      </c>
      <c r="K840" s="142">
        <v>27.664272808148318</v>
      </c>
      <c r="L840" s="56">
        <f t="shared" si="101"/>
        <v>3.1229710735890259E-2</v>
      </c>
    </row>
    <row r="841" spans="1:12" x14ac:dyDescent="0.2">
      <c r="A841" s="59">
        <f t="shared" si="102"/>
        <v>122</v>
      </c>
      <c r="B841" s="57" t="s">
        <v>1071</v>
      </c>
      <c r="C841" s="94">
        <v>444</v>
      </c>
      <c r="D841" s="57"/>
      <c r="E841" s="59"/>
      <c r="F841" s="57">
        <f t="shared" si="104"/>
        <v>444</v>
      </c>
      <c r="G841" s="141">
        <f t="shared" si="99"/>
        <v>2.0899828955611545E-3</v>
      </c>
      <c r="H841" s="142">
        <f t="shared" si="100"/>
        <v>7.6911370556650489</v>
      </c>
      <c r="I841" s="142">
        <f t="shared" si="105"/>
        <v>1.6920501522463107</v>
      </c>
      <c r="J841" s="245">
        <f t="shared" si="103"/>
        <v>3.4763939491606024</v>
      </c>
      <c r="K841" s="142">
        <v>1.090692008845799</v>
      </c>
      <c r="L841" s="56">
        <f t="shared" si="101"/>
        <v>3.1419534157472437E-2</v>
      </c>
    </row>
    <row r="842" spans="1:12" x14ac:dyDescent="0.2">
      <c r="A842" s="59">
        <f t="shared" si="102"/>
        <v>123</v>
      </c>
      <c r="B842" s="57" t="s">
        <v>1072</v>
      </c>
      <c r="C842" s="94">
        <v>442.5</v>
      </c>
      <c r="D842" s="57"/>
      <c r="E842" s="59"/>
      <c r="F842" s="57">
        <f t="shared" si="104"/>
        <v>442.5</v>
      </c>
      <c r="G842" s="141">
        <f t="shared" si="99"/>
        <v>2.0829221425356101E-3</v>
      </c>
      <c r="H842" s="142">
        <f t="shared" si="100"/>
        <v>7.6651534845310456</v>
      </c>
      <c r="I842" s="142">
        <f t="shared" si="105"/>
        <v>1.6863337665968301</v>
      </c>
      <c r="J842" s="245">
        <f t="shared" si="103"/>
        <v>3.4646493750080327</v>
      </c>
      <c r="K842" s="142">
        <v>1.0870072385456444</v>
      </c>
      <c r="L842" s="56">
        <f t="shared" si="101"/>
        <v>3.1419534157472437E-2</v>
      </c>
    </row>
    <row r="843" spans="1:12" x14ac:dyDescent="0.2">
      <c r="A843" s="59">
        <f t="shared" si="102"/>
        <v>124</v>
      </c>
      <c r="B843" s="38" t="s">
        <v>1073</v>
      </c>
      <c r="C843" s="94">
        <v>371.5</v>
      </c>
      <c r="D843" s="57"/>
      <c r="E843" s="59"/>
      <c r="F843" s="57">
        <f t="shared" si="104"/>
        <v>371.5</v>
      </c>
      <c r="G843" s="141">
        <f t="shared" si="99"/>
        <v>1.748713165993173E-3</v>
      </c>
      <c r="H843" s="142">
        <f t="shared" si="100"/>
        <v>6.4352644508548771</v>
      </c>
      <c r="I843" s="142">
        <f t="shared" si="105"/>
        <v>1.4157581791880729</v>
      </c>
      <c r="J843" s="245">
        <f t="shared" si="103"/>
        <v>2.9087395317864044</v>
      </c>
      <c r="K843" s="142">
        <v>0.91259477767165409</v>
      </c>
      <c r="L843" s="56">
        <f t="shared" si="101"/>
        <v>3.141953415747243E-2</v>
      </c>
    </row>
    <row r="844" spans="1:12" x14ac:dyDescent="0.2">
      <c r="A844" s="59">
        <f t="shared" si="102"/>
        <v>125</v>
      </c>
      <c r="B844" s="57" t="s">
        <v>1074</v>
      </c>
      <c r="C844" s="94">
        <v>449.5</v>
      </c>
      <c r="D844" s="57"/>
      <c r="E844" s="59">
        <v>34.200000000000003</v>
      </c>
      <c r="F844" s="57">
        <f t="shared" si="104"/>
        <v>483.7</v>
      </c>
      <c r="G844" s="141">
        <f t="shared" si="99"/>
        <v>2.2768574923038971E-3</v>
      </c>
      <c r="H844" s="142">
        <f t="shared" si="100"/>
        <v>8.3788355716783407</v>
      </c>
      <c r="I844" s="142">
        <f t="shared" si="105"/>
        <v>1.8433438257692349</v>
      </c>
      <c r="J844" s="245">
        <f t="shared" si="103"/>
        <v>3.7872336783986102</v>
      </c>
      <c r="K844" s="142">
        <v>1.1042028332796998</v>
      </c>
      <c r="L844" s="56">
        <f t="shared" si="101"/>
        <v>3.1245846411258812E-2</v>
      </c>
    </row>
    <row r="845" spans="1:12" x14ac:dyDescent="0.2">
      <c r="A845" s="59">
        <f t="shared" si="102"/>
        <v>126</v>
      </c>
      <c r="B845" s="57" t="s">
        <v>1075</v>
      </c>
      <c r="C845" s="94">
        <v>197</v>
      </c>
      <c r="D845" s="57"/>
      <c r="E845" s="59"/>
      <c r="F845" s="57">
        <f t="shared" si="104"/>
        <v>197</v>
      </c>
      <c r="G845" s="141">
        <f t="shared" si="99"/>
        <v>9.2731223068816986E-4</v>
      </c>
      <c r="H845" s="142">
        <f t="shared" si="100"/>
        <v>3.412509008932465</v>
      </c>
      <c r="I845" s="142">
        <f t="shared" si="105"/>
        <v>0.75075198196514226</v>
      </c>
      <c r="J845" s="245">
        <f t="shared" si="103"/>
        <v>1.5424540720374742</v>
      </c>
      <c r="K845" s="142">
        <v>0.48393316608698744</v>
      </c>
      <c r="L845" s="56">
        <f t="shared" si="101"/>
        <v>3.141953415747243E-2</v>
      </c>
    </row>
    <row r="846" spans="1:12" x14ac:dyDescent="0.2">
      <c r="A846" s="59">
        <f t="shared" si="102"/>
        <v>127</v>
      </c>
      <c r="B846" s="57" t="s">
        <v>1076</v>
      </c>
      <c r="C846" s="94">
        <v>310.3</v>
      </c>
      <c r="D846" s="57"/>
      <c r="E846" s="59"/>
      <c r="F846" s="57">
        <f t="shared" si="104"/>
        <v>310.3</v>
      </c>
      <c r="G846" s="141">
        <f t="shared" si="99"/>
        <v>1.46063444255096E-3</v>
      </c>
      <c r="H846" s="142">
        <f t="shared" si="100"/>
        <v>5.3751347485875325</v>
      </c>
      <c r="I846" s="142">
        <f t="shared" si="105"/>
        <v>1.1825296446892573</v>
      </c>
      <c r="J846" s="245">
        <f t="shared" si="103"/>
        <v>2.4295609063615649</v>
      </c>
      <c r="K846" s="142">
        <v>0.76225614942534115</v>
      </c>
      <c r="L846" s="56">
        <f t="shared" si="101"/>
        <v>3.1419534157472423E-2</v>
      </c>
    </row>
    <row r="847" spans="1:12" x14ac:dyDescent="0.2">
      <c r="A847" s="59">
        <f t="shared" si="102"/>
        <v>128</v>
      </c>
      <c r="B847" s="57" t="s">
        <v>1077</v>
      </c>
      <c r="C847" s="94">
        <v>2084.5</v>
      </c>
      <c r="D847" s="57"/>
      <c r="E847" s="59">
        <v>106.4</v>
      </c>
      <c r="F847" s="57">
        <f t="shared" si="104"/>
        <v>2190.9</v>
      </c>
      <c r="G847" s="141">
        <f t="shared" si="99"/>
        <v>1.031293586911021E-2</v>
      </c>
      <c r="H847" s="142">
        <f t="shared" si="100"/>
        <v>37.951603998325574</v>
      </c>
      <c r="I847" s="142">
        <f t="shared" si="105"/>
        <v>8.3493528796316259</v>
      </c>
      <c r="J847" s="245">
        <f t="shared" si="103"/>
        <v>17.154125007243159</v>
      </c>
      <c r="K847" s="142">
        <v>5.1206024604483522</v>
      </c>
      <c r="L847" s="56">
        <f t="shared" si="101"/>
        <v>3.1300234764548227E-2</v>
      </c>
    </row>
    <row r="848" spans="1:12" x14ac:dyDescent="0.2">
      <c r="A848" s="59">
        <f t="shared" si="102"/>
        <v>129</v>
      </c>
      <c r="B848" s="57" t="s">
        <v>1078</v>
      </c>
      <c r="C848" s="94">
        <v>1343.2</v>
      </c>
      <c r="D848" s="57"/>
      <c r="E848" s="59"/>
      <c r="F848" s="57">
        <f t="shared" si="104"/>
        <v>1343.2</v>
      </c>
      <c r="G848" s="141">
        <f t="shared" si="99"/>
        <v>6.322668975940862E-3</v>
      </c>
      <c r="H848" s="142">
        <f t="shared" si="100"/>
        <v>23.267421831462372</v>
      </c>
      <c r="I848" s="142">
        <f t="shared" si="105"/>
        <v>5.1188328029217214</v>
      </c>
      <c r="J848" s="245">
        <f t="shared" ref="J848:J879" si="106">H848*0.452</f>
        <v>10.516874667820993</v>
      </c>
      <c r="K848" s="142">
        <v>3.2995889781118866</v>
      </c>
      <c r="L848" s="56">
        <f t="shared" si="101"/>
        <v>3.141953415747243E-2</v>
      </c>
    </row>
    <row r="849" spans="1:12" x14ac:dyDescent="0.2">
      <c r="A849" s="59">
        <f t="shared" si="102"/>
        <v>130</v>
      </c>
      <c r="B849" s="57" t="s">
        <v>1079</v>
      </c>
      <c r="C849" s="94">
        <v>3247.3</v>
      </c>
      <c r="D849" s="57"/>
      <c r="E849" s="59"/>
      <c r="F849" s="57">
        <f t="shared" si="104"/>
        <v>3247.3</v>
      </c>
      <c r="G849" s="141">
        <f t="shared" ref="G849:G895" si="107">1/$F$896*F849</f>
        <v>1.5285588866566975E-2</v>
      </c>
      <c r="H849" s="142">
        <f t="shared" ref="H849:H895" si="108">G849*3680</f>
        <v>56.250967028966471</v>
      </c>
      <c r="I849" s="142">
        <f t="shared" si="105"/>
        <v>12.375212746372624</v>
      </c>
      <c r="J849" s="245">
        <f t="shared" si="106"/>
        <v>25.425437097092846</v>
      </c>
      <c r="K849" s="142">
        <v>7.9770363971282974</v>
      </c>
      <c r="L849" s="56">
        <f t="shared" ref="L849:L896" si="109">(H849+I849+J849+K849)/F849</f>
        <v>3.141953415747243E-2</v>
      </c>
    </row>
    <row r="850" spans="1:12" x14ac:dyDescent="0.2">
      <c r="A850" s="59">
        <f t="shared" ref="A850:A895" si="110">A849+1</f>
        <v>131</v>
      </c>
      <c r="B850" s="57" t="s">
        <v>1080</v>
      </c>
      <c r="C850" s="94">
        <v>193.9</v>
      </c>
      <c r="D850" s="57"/>
      <c r="E850" s="59"/>
      <c r="F850" s="57">
        <f t="shared" si="104"/>
        <v>193.9</v>
      </c>
      <c r="G850" s="141">
        <f t="shared" si="107"/>
        <v>9.1272000776871135E-4</v>
      </c>
      <c r="H850" s="142">
        <f t="shared" si="108"/>
        <v>3.3588096285888578</v>
      </c>
      <c r="I850" s="142">
        <f t="shared" si="105"/>
        <v>0.7389381182895487</v>
      </c>
      <c r="J850" s="245">
        <f t="shared" si="106"/>
        <v>1.5181819521221638</v>
      </c>
      <c r="K850" s="142">
        <v>0.47631797413333438</v>
      </c>
      <c r="L850" s="56">
        <f t="shared" si="109"/>
        <v>3.141953415747243E-2</v>
      </c>
    </row>
    <row r="851" spans="1:12" x14ac:dyDescent="0.2">
      <c r="A851" s="59">
        <f t="shared" si="110"/>
        <v>132</v>
      </c>
      <c r="B851" s="57" t="s">
        <v>811</v>
      </c>
      <c r="C851" s="94">
        <v>1434.2</v>
      </c>
      <c r="D851" s="57"/>
      <c r="E851" s="59"/>
      <c r="F851" s="57">
        <f t="shared" si="104"/>
        <v>1434.2</v>
      </c>
      <c r="G851" s="141">
        <f t="shared" si="107"/>
        <v>6.7510213261572248E-3</v>
      </c>
      <c r="H851" s="142">
        <f t="shared" si="108"/>
        <v>24.843758480258586</v>
      </c>
      <c r="I851" s="142">
        <f t="shared" si="105"/>
        <v>5.4656268656568887</v>
      </c>
      <c r="J851" s="245">
        <f t="shared" si="106"/>
        <v>11.229378833076881</v>
      </c>
      <c r="K851" s="142">
        <v>3.523131709654606</v>
      </c>
      <c r="L851" s="56">
        <f t="shared" si="109"/>
        <v>3.141953415747243E-2</v>
      </c>
    </row>
    <row r="852" spans="1:12" x14ac:dyDescent="0.2">
      <c r="A852" s="59">
        <f t="shared" si="110"/>
        <v>133</v>
      </c>
      <c r="B852" s="57" t="s">
        <v>812</v>
      </c>
      <c r="C852" s="94">
        <v>333.8</v>
      </c>
      <c r="D852" s="57"/>
      <c r="E852" s="59"/>
      <c r="F852" s="57">
        <f t="shared" si="104"/>
        <v>333.8</v>
      </c>
      <c r="G852" s="141">
        <f t="shared" si="107"/>
        <v>1.5712529066178229E-3</v>
      </c>
      <c r="H852" s="142">
        <f t="shared" si="108"/>
        <v>5.7822106963535882</v>
      </c>
      <c r="I852" s="142">
        <f t="shared" si="105"/>
        <v>1.2720863531977895</v>
      </c>
      <c r="J852" s="245">
        <f t="shared" si="106"/>
        <v>2.6135592347518219</v>
      </c>
      <c r="K852" s="142">
        <v>0.81998421746109862</v>
      </c>
      <c r="L852" s="56">
        <f t="shared" si="109"/>
        <v>3.141953415747243E-2</v>
      </c>
    </row>
    <row r="853" spans="1:12" x14ac:dyDescent="0.2">
      <c r="A853" s="59">
        <f t="shared" si="110"/>
        <v>134</v>
      </c>
      <c r="B853" s="57" t="s">
        <v>813</v>
      </c>
      <c r="C853" s="94">
        <v>797.8</v>
      </c>
      <c r="D853" s="57">
        <v>14.2</v>
      </c>
      <c r="E853" s="59"/>
      <c r="F853" s="57">
        <f t="shared" si="104"/>
        <v>812</v>
      </c>
      <c r="G853" s="141">
        <f t="shared" si="107"/>
        <v>3.8222209711613903E-3</v>
      </c>
      <c r="H853" s="142">
        <f t="shared" si="108"/>
        <v>14.065773173873916</v>
      </c>
      <c r="I853" s="142">
        <f t="shared" si="105"/>
        <v>3.0944700982522617</v>
      </c>
      <c r="J853" s="245">
        <f t="shared" si="106"/>
        <v>6.35772947459101</v>
      </c>
      <c r="K853" s="142">
        <v>1.959806496975627</v>
      </c>
      <c r="L853" s="56">
        <f t="shared" si="109"/>
        <v>3.1376575423267015E-2</v>
      </c>
    </row>
    <row r="854" spans="1:12" x14ac:dyDescent="0.2">
      <c r="A854" s="59">
        <f t="shared" si="110"/>
        <v>135</v>
      </c>
      <c r="B854" s="57" t="s">
        <v>814</v>
      </c>
      <c r="C854" s="99">
        <v>798.6</v>
      </c>
      <c r="D854" s="94"/>
      <c r="E854" s="100"/>
      <c r="F854" s="57">
        <f t="shared" si="104"/>
        <v>798.6</v>
      </c>
      <c r="G854" s="141">
        <f t="shared" si="107"/>
        <v>3.7591449107998603E-3</v>
      </c>
      <c r="H854" s="142">
        <f t="shared" si="108"/>
        <v>13.833653271743486</v>
      </c>
      <c r="I854" s="142">
        <f t="shared" si="105"/>
        <v>3.0434037197835671</v>
      </c>
      <c r="J854" s="245">
        <f t="shared" si="106"/>
        <v>6.2528112788280561</v>
      </c>
      <c r="K854" s="142">
        <v>1.9617717078023766</v>
      </c>
      <c r="L854" s="56">
        <f t="shared" si="109"/>
        <v>3.141953415747243E-2</v>
      </c>
    </row>
    <row r="855" spans="1:12" x14ac:dyDescent="0.2">
      <c r="A855" s="59">
        <f t="shared" si="110"/>
        <v>136</v>
      </c>
      <c r="B855" s="57" t="s">
        <v>815</v>
      </c>
      <c r="C855" s="99">
        <v>325.2</v>
      </c>
      <c r="D855" s="94"/>
      <c r="E855" s="100"/>
      <c r="F855" s="57">
        <f t="shared" si="104"/>
        <v>325.2</v>
      </c>
      <c r="G855" s="141">
        <f t="shared" si="107"/>
        <v>1.5307712559380347E-3</v>
      </c>
      <c r="H855" s="142">
        <f t="shared" si="108"/>
        <v>5.6332382218519674</v>
      </c>
      <c r="I855" s="142">
        <f t="shared" si="105"/>
        <v>1.2393124088074328</v>
      </c>
      <c r="J855" s="245">
        <f t="shared" si="106"/>
        <v>2.5462236762770893</v>
      </c>
      <c r="K855" s="142">
        <v>0.79885820107354477</v>
      </c>
      <c r="L855" s="56">
        <f t="shared" si="109"/>
        <v>3.141953415747243E-2</v>
      </c>
    </row>
    <row r="856" spans="1:12" x14ac:dyDescent="0.2">
      <c r="A856" s="59">
        <f t="shared" si="110"/>
        <v>137</v>
      </c>
      <c r="B856" s="57" t="s">
        <v>816</v>
      </c>
      <c r="C856" s="99">
        <v>701.7</v>
      </c>
      <c r="D856" s="94"/>
      <c r="E856" s="100"/>
      <c r="F856" s="57">
        <f t="shared" si="104"/>
        <v>701.7</v>
      </c>
      <c r="G856" s="141">
        <f t="shared" si="107"/>
        <v>3.3030202653496895E-3</v>
      </c>
      <c r="H856" s="142">
        <f t="shared" si="108"/>
        <v>12.155114576486858</v>
      </c>
      <c r="I856" s="142">
        <f t="shared" si="105"/>
        <v>2.6741252068271089</v>
      </c>
      <c r="J856" s="245">
        <f t="shared" si="106"/>
        <v>5.4941117885720594</v>
      </c>
      <c r="K856" s="142">
        <v>1.7237355464123811</v>
      </c>
      <c r="L856" s="56">
        <f t="shared" si="109"/>
        <v>3.141953415747243E-2</v>
      </c>
    </row>
    <row r="857" spans="1:12" x14ac:dyDescent="0.2">
      <c r="A857" s="59">
        <f t="shared" si="110"/>
        <v>138</v>
      </c>
      <c r="B857" s="57" t="s">
        <v>817</v>
      </c>
      <c r="C857" s="99">
        <v>693</v>
      </c>
      <c r="D857" s="94">
        <v>17</v>
      </c>
      <c r="E857" s="100"/>
      <c r="F857" s="57">
        <f t="shared" si="104"/>
        <v>710</v>
      </c>
      <c r="G857" s="141">
        <f t="shared" si="107"/>
        <v>3.3420897654243683E-3</v>
      </c>
      <c r="H857" s="142">
        <f t="shared" si="108"/>
        <v>12.298890336761675</v>
      </c>
      <c r="I857" s="142">
        <f t="shared" si="105"/>
        <v>2.7057558740875685</v>
      </c>
      <c r="J857" s="245">
        <f t="shared" si="106"/>
        <v>5.5590984322162775</v>
      </c>
      <c r="K857" s="142">
        <v>1.7023638786714839</v>
      </c>
      <c r="L857" s="56">
        <f t="shared" si="109"/>
        <v>3.1360716227798596E-2</v>
      </c>
    </row>
    <row r="858" spans="1:12" x14ac:dyDescent="0.2">
      <c r="A858" s="59">
        <f t="shared" si="110"/>
        <v>139</v>
      </c>
      <c r="B858" s="57" t="s">
        <v>818</v>
      </c>
      <c r="C858" s="99">
        <v>717.8</v>
      </c>
      <c r="D858" s="94">
        <v>39.4</v>
      </c>
      <c r="E858" s="100"/>
      <c r="F858" s="57">
        <f t="shared" si="104"/>
        <v>757.19999999999993</v>
      </c>
      <c r="G858" s="141">
        <f t="shared" si="107"/>
        <v>3.5642681272948333E-3</v>
      </c>
      <c r="H858" s="142">
        <f t="shared" si="108"/>
        <v>13.116506708444987</v>
      </c>
      <c r="I858" s="142">
        <f t="shared" si="105"/>
        <v>2.8856314758578971</v>
      </c>
      <c r="J858" s="245">
        <f t="shared" si="106"/>
        <v>5.9286610322171347</v>
      </c>
      <c r="K858" s="142">
        <v>1.7632854143007088</v>
      </c>
      <c r="L858" s="56">
        <f t="shared" si="109"/>
        <v>3.1291712402034773E-2</v>
      </c>
    </row>
    <row r="859" spans="1:12" x14ac:dyDescent="0.2">
      <c r="A859" s="59">
        <f t="shared" si="110"/>
        <v>140</v>
      </c>
      <c r="B859" s="57" t="s">
        <v>819</v>
      </c>
      <c r="C859" s="99">
        <v>681.3</v>
      </c>
      <c r="D859" s="94">
        <v>38.299999999999997</v>
      </c>
      <c r="E859" s="100"/>
      <c r="F859" s="57">
        <f t="shared" si="104"/>
        <v>719.59999999999991</v>
      </c>
      <c r="G859" s="141">
        <f t="shared" si="107"/>
        <v>3.3872785847878523E-3</v>
      </c>
      <c r="H859" s="142">
        <f t="shared" si="108"/>
        <v>12.465185192019296</v>
      </c>
      <c r="I859" s="142">
        <f t="shared" si="105"/>
        <v>2.7423407422442452</v>
      </c>
      <c r="J859" s="245">
        <f t="shared" si="106"/>
        <v>5.6342637067927219</v>
      </c>
      <c r="K859" s="142">
        <v>1.6736226703302768</v>
      </c>
      <c r="L859" s="56">
        <f t="shared" si="109"/>
        <v>3.1288788648397084E-2</v>
      </c>
    </row>
    <row r="860" spans="1:12" x14ac:dyDescent="0.2">
      <c r="A860" s="59">
        <f t="shared" si="110"/>
        <v>141</v>
      </c>
      <c r="B860" s="57" t="s">
        <v>820</v>
      </c>
      <c r="C860" s="99">
        <v>670.9</v>
      </c>
      <c r="D860" s="94"/>
      <c r="E860" s="100">
        <v>107</v>
      </c>
      <c r="F860" s="57">
        <f t="shared" si="104"/>
        <v>777.9</v>
      </c>
      <c r="G860" s="141">
        <f t="shared" si="107"/>
        <v>3.6617065190473466E-3</v>
      </c>
      <c r="H860" s="142">
        <f t="shared" si="108"/>
        <v>13.475079990094235</v>
      </c>
      <c r="I860" s="142">
        <f t="shared" si="105"/>
        <v>2.9645175978207319</v>
      </c>
      <c r="J860" s="245">
        <f t="shared" si="106"/>
        <v>6.0907361555225945</v>
      </c>
      <c r="K860" s="142">
        <v>1.6480749295825377</v>
      </c>
      <c r="L860" s="56">
        <f t="shared" si="109"/>
        <v>3.1081641178840599E-2</v>
      </c>
    </row>
    <row r="861" spans="1:12" x14ac:dyDescent="0.2">
      <c r="A861" s="59">
        <f t="shared" si="110"/>
        <v>142</v>
      </c>
      <c r="B861" s="57" t="s">
        <v>821</v>
      </c>
      <c r="C861" s="99">
        <v>775.8</v>
      </c>
      <c r="D861" s="94"/>
      <c r="E861" s="100">
        <v>58.5</v>
      </c>
      <c r="F861" s="57">
        <f t="shared" si="104"/>
        <v>834.3</v>
      </c>
      <c r="G861" s="141">
        <f t="shared" si="107"/>
        <v>3.927190832807818E-3</v>
      </c>
      <c r="H861" s="142">
        <f t="shared" si="108"/>
        <v>14.452062264732771</v>
      </c>
      <c r="I861" s="142">
        <f t="shared" si="105"/>
        <v>3.1794536982412094</v>
      </c>
      <c r="J861" s="245">
        <f t="shared" si="106"/>
        <v>6.5323321436592128</v>
      </c>
      <c r="K861" s="142">
        <v>1.9057631992400248</v>
      </c>
      <c r="L861" s="56">
        <f t="shared" si="109"/>
        <v>3.1247286714459085E-2</v>
      </c>
    </row>
    <row r="862" spans="1:12" x14ac:dyDescent="0.2">
      <c r="A862" s="59">
        <f t="shared" si="110"/>
        <v>143</v>
      </c>
      <c r="B862" s="57" t="s">
        <v>822</v>
      </c>
      <c r="C862" s="99">
        <v>812.5</v>
      </c>
      <c r="D862" s="94"/>
      <c r="E862" s="100"/>
      <c r="F862" s="57">
        <f t="shared" si="104"/>
        <v>812.5</v>
      </c>
      <c r="G862" s="141">
        <f t="shared" si="107"/>
        <v>3.8245745555032387E-3</v>
      </c>
      <c r="H862" s="142">
        <f t="shared" si="108"/>
        <v>14.074434364251919</v>
      </c>
      <c r="I862" s="142">
        <f t="shared" si="105"/>
        <v>3.0963755601354221</v>
      </c>
      <c r="J862" s="245">
        <f t="shared" si="106"/>
        <v>6.3616443326418679</v>
      </c>
      <c r="K862" s="142">
        <v>1.9959172459171439</v>
      </c>
      <c r="L862" s="56">
        <f t="shared" si="109"/>
        <v>3.1419534157472437E-2</v>
      </c>
    </row>
    <row r="863" spans="1:12" x14ac:dyDescent="0.2">
      <c r="A863" s="59">
        <f t="shared" si="110"/>
        <v>144</v>
      </c>
      <c r="B863" s="57" t="s">
        <v>823</v>
      </c>
      <c r="C863" s="99">
        <v>781.3</v>
      </c>
      <c r="D863" s="94"/>
      <c r="E863" s="100">
        <v>43.3</v>
      </c>
      <c r="F863" s="57">
        <f t="shared" si="104"/>
        <v>824.59999999999991</v>
      </c>
      <c r="G863" s="141">
        <f t="shared" si="107"/>
        <v>3.8815312965759636E-3</v>
      </c>
      <c r="H863" s="142">
        <f t="shared" si="108"/>
        <v>14.284035171399546</v>
      </c>
      <c r="I863" s="142">
        <f t="shared" si="105"/>
        <v>3.1424877377079001</v>
      </c>
      <c r="J863" s="245">
        <f t="shared" si="106"/>
        <v>6.4563838974725956</v>
      </c>
      <c r="K863" s="142">
        <v>1.9192740236739254</v>
      </c>
      <c r="L863" s="56">
        <f t="shared" si="109"/>
        <v>3.1290541875156404E-2</v>
      </c>
    </row>
    <row r="864" spans="1:12" x14ac:dyDescent="0.2">
      <c r="A864" s="59">
        <f t="shared" si="110"/>
        <v>145</v>
      </c>
      <c r="B864" s="57" t="s">
        <v>824</v>
      </c>
      <c r="C864" s="99">
        <v>748.9</v>
      </c>
      <c r="D864" s="94"/>
      <c r="E864" s="100">
        <v>75.400000000000006</v>
      </c>
      <c r="F864" s="57">
        <f t="shared" si="104"/>
        <v>824.3</v>
      </c>
      <c r="G864" s="141">
        <f t="shared" si="107"/>
        <v>3.8801191459708548E-3</v>
      </c>
      <c r="H864" s="142">
        <f t="shared" si="108"/>
        <v>14.278838457172746</v>
      </c>
      <c r="I864" s="142">
        <f t="shared" si="105"/>
        <v>3.1413444605780043</v>
      </c>
      <c r="J864" s="245">
        <f t="shared" si="106"/>
        <v>6.4540349826420815</v>
      </c>
      <c r="K864" s="142">
        <v>1.8396829851905836</v>
      </c>
      <c r="L864" s="56">
        <f t="shared" si="109"/>
        <v>3.1194833052994562E-2</v>
      </c>
    </row>
    <row r="865" spans="1:12" x14ac:dyDescent="0.2">
      <c r="A865" s="59">
        <f t="shared" si="110"/>
        <v>146</v>
      </c>
      <c r="B865" s="57" t="s">
        <v>825</v>
      </c>
      <c r="C865" s="99">
        <v>585.79999999999995</v>
      </c>
      <c r="D865" s="94"/>
      <c r="E865" s="100">
        <v>154.4</v>
      </c>
      <c r="F865" s="57">
        <f t="shared" si="104"/>
        <v>740.19999999999993</v>
      </c>
      <c r="G865" s="141">
        <f t="shared" si="107"/>
        <v>3.4842462596719964E-3</v>
      </c>
      <c r="H865" s="142">
        <f t="shared" si="108"/>
        <v>12.822026235592947</v>
      </c>
      <c r="I865" s="142">
        <f t="shared" si="105"/>
        <v>2.8208457718304483</v>
      </c>
      <c r="J865" s="245">
        <f t="shared" si="106"/>
        <v>5.7955558584880125</v>
      </c>
      <c r="K865" s="142">
        <v>1.4390256278870925</v>
      </c>
      <c r="L865" s="56">
        <f t="shared" si="109"/>
        <v>3.0907124417452716E-2</v>
      </c>
    </row>
    <row r="866" spans="1:12" x14ac:dyDescent="0.2">
      <c r="A866" s="59">
        <f t="shared" si="110"/>
        <v>147</v>
      </c>
      <c r="B866" s="57" t="s">
        <v>826</v>
      </c>
      <c r="C866" s="99">
        <v>868.4</v>
      </c>
      <c r="D866" s="94"/>
      <c r="E866" s="100"/>
      <c r="F866" s="57">
        <f t="shared" si="104"/>
        <v>868.4</v>
      </c>
      <c r="G866" s="141">
        <f t="shared" si="107"/>
        <v>4.0877052849218618E-3</v>
      </c>
      <c r="H866" s="142">
        <f t="shared" si="108"/>
        <v>15.042755448512452</v>
      </c>
      <c r="I866" s="142">
        <f t="shared" si="105"/>
        <v>3.3094061986727392</v>
      </c>
      <c r="J866" s="245">
        <f t="shared" si="106"/>
        <v>6.7993254627276283</v>
      </c>
      <c r="K866" s="142">
        <v>2.133236352436243</v>
      </c>
      <c r="L866" s="56">
        <f t="shared" si="109"/>
        <v>3.1419534157472437E-2</v>
      </c>
    </row>
    <row r="867" spans="1:12" x14ac:dyDescent="0.2">
      <c r="A867" s="59">
        <f t="shared" si="110"/>
        <v>148</v>
      </c>
      <c r="B867" s="57" t="s">
        <v>827</v>
      </c>
      <c r="C867" s="99">
        <v>909.8</v>
      </c>
      <c r="D867" s="94"/>
      <c r="E867" s="100"/>
      <c r="F867" s="57">
        <f t="shared" si="104"/>
        <v>909.8</v>
      </c>
      <c r="G867" s="141">
        <f t="shared" si="107"/>
        <v>4.2825820684268875E-3</v>
      </c>
      <c r="H867" s="142">
        <f t="shared" si="108"/>
        <v>15.759902011810945</v>
      </c>
      <c r="I867" s="142">
        <f t="shared" si="105"/>
        <v>3.4671784425984078</v>
      </c>
      <c r="J867" s="245">
        <f t="shared" si="106"/>
        <v>7.1234757093385479</v>
      </c>
      <c r="K867" s="142">
        <v>2.2349360127205138</v>
      </c>
      <c r="L867" s="56">
        <f t="shared" si="109"/>
        <v>3.141953415747243E-2</v>
      </c>
    </row>
    <row r="868" spans="1:12" x14ac:dyDescent="0.2">
      <c r="A868" s="59">
        <f t="shared" si="110"/>
        <v>149</v>
      </c>
      <c r="B868" s="57" t="s">
        <v>828</v>
      </c>
      <c r="C868" s="99">
        <v>915.4</v>
      </c>
      <c r="D868" s="94"/>
      <c r="E868" s="100"/>
      <c r="F868" s="57">
        <f t="shared" si="104"/>
        <v>915.4</v>
      </c>
      <c r="G868" s="141">
        <f t="shared" si="107"/>
        <v>4.3089422130555876E-3</v>
      </c>
      <c r="H868" s="142">
        <f t="shared" si="108"/>
        <v>15.856907344044561</v>
      </c>
      <c r="I868" s="142">
        <f t="shared" si="105"/>
        <v>3.4885196156898037</v>
      </c>
      <c r="J868" s="245">
        <f t="shared" si="106"/>
        <v>7.1673221195081416</v>
      </c>
      <c r="K868" s="142">
        <v>2.2486924885077584</v>
      </c>
      <c r="L868" s="56">
        <f t="shared" si="109"/>
        <v>3.141953415747243E-2</v>
      </c>
    </row>
    <row r="869" spans="1:12" x14ac:dyDescent="0.2">
      <c r="A869" s="59">
        <f t="shared" si="110"/>
        <v>150</v>
      </c>
      <c r="B869" s="57" t="s">
        <v>805</v>
      </c>
      <c r="C869" s="99">
        <v>402.5</v>
      </c>
      <c r="D869" s="94"/>
      <c r="E869" s="100"/>
      <c r="F869" s="57">
        <f t="shared" si="104"/>
        <v>402.5</v>
      </c>
      <c r="G869" s="141">
        <f t="shared" si="107"/>
        <v>1.8946353951877582E-3</v>
      </c>
      <c r="H869" s="142">
        <f t="shared" si="108"/>
        <v>6.9722582542909501</v>
      </c>
      <c r="I869" s="142">
        <f t="shared" si="105"/>
        <v>1.533896815944009</v>
      </c>
      <c r="J869" s="245">
        <f t="shared" si="106"/>
        <v>3.1514607309395095</v>
      </c>
      <c r="K869" s="142">
        <v>0.98874669720818509</v>
      </c>
      <c r="L869" s="56">
        <f t="shared" si="109"/>
        <v>3.141953415747243E-2</v>
      </c>
    </row>
    <row r="870" spans="1:12" x14ac:dyDescent="0.2">
      <c r="A870" s="59">
        <f t="shared" si="110"/>
        <v>151</v>
      </c>
      <c r="B870" s="57" t="s">
        <v>806</v>
      </c>
      <c r="C870" s="99">
        <v>303.60000000000002</v>
      </c>
      <c r="D870" s="94"/>
      <c r="E870" s="100"/>
      <c r="F870" s="57">
        <f t="shared" si="104"/>
        <v>303.60000000000002</v>
      </c>
      <c r="G870" s="141">
        <f t="shared" si="107"/>
        <v>1.4290964123701948E-3</v>
      </c>
      <c r="H870" s="142">
        <f t="shared" si="108"/>
        <v>5.2590747975223167</v>
      </c>
      <c r="I870" s="142">
        <f t="shared" si="105"/>
        <v>1.1569964554549097</v>
      </c>
      <c r="J870" s="245">
        <f t="shared" si="106"/>
        <v>2.377101808480087</v>
      </c>
      <c r="K870" s="142">
        <v>0.74579750875131667</v>
      </c>
      <c r="L870" s="56">
        <f t="shared" si="109"/>
        <v>3.141953415747243E-2</v>
      </c>
    </row>
    <row r="871" spans="1:12" x14ac:dyDescent="0.2">
      <c r="A871" s="59">
        <f t="shared" si="110"/>
        <v>152</v>
      </c>
      <c r="B871" s="57" t="s">
        <v>807</v>
      </c>
      <c r="C871" s="99">
        <v>444</v>
      </c>
      <c r="D871" s="94"/>
      <c r="E871" s="100"/>
      <c r="F871" s="57">
        <f t="shared" si="104"/>
        <v>444</v>
      </c>
      <c r="G871" s="141">
        <f t="shared" si="107"/>
        <v>2.0899828955611545E-3</v>
      </c>
      <c r="H871" s="142">
        <f t="shared" si="108"/>
        <v>7.6911370556650489</v>
      </c>
      <c r="I871" s="142">
        <f t="shared" si="105"/>
        <v>1.6920501522463107</v>
      </c>
      <c r="J871" s="245">
        <f t="shared" si="106"/>
        <v>3.4763939491606024</v>
      </c>
      <c r="K871" s="142">
        <v>1.090692008845799</v>
      </c>
      <c r="L871" s="56">
        <f t="shared" si="109"/>
        <v>3.1419534157472437E-2</v>
      </c>
    </row>
    <row r="872" spans="1:12" x14ac:dyDescent="0.2">
      <c r="A872" s="59">
        <f t="shared" si="110"/>
        <v>153</v>
      </c>
      <c r="B872" s="57" t="s">
        <v>808</v>
      </c>
      <c r="C872" s="99">
        <v>424.99</v>
      </c>
      <c r="D872" s="94"/>
      <c r="E872" s="100"/>
      <c r="F872" s="57">
        <f t="shared" si="104"/>
        <v>424.99</v>
      </c>
      <c r="G872" s="141">
        <f t="shared" si="107"/>
        <v>2.0004996188840878E-3</v>
      </c>
      <c r="H872" s="142">
        <f t="shared" si="108"/>
        <v>7.3618385974934428</v>
      </c>
      <c r="I872" s="142">
        <f t="shared" si="105"/>
        <v>1.6196044914485574</v>
      </c>
      <c r="J872" s="245">
        <f t="shared" si="106"/>
        <v>3.3275510460670361</v>
      </c>
      <c r="K872" s="142">
        <v>1.0439936865751716</v>
      </c>
      <c r="L872" s="56">
        <f t="shared" si="109"/>
        <v>3.141953415747243E-2</v>
      </c>
    </row>
    <row r="873" spans="1:12" x14ac:dyDescent="0.2">
      <c r="A873" s="59">
        <f t="shared" si="110"/>
        <v>154</v>
      </c>
      <c r="B873" s="57" t="s">
        <v>808</v>
      </c>
      <c r="C873" s="99">
        <v>230</v>
      </c>
      <c r="D873" s="94"/>
      <c r="E873" s="100"/>
      <c r="F873" s="57">
        <f t="shared" si="104"/>
        <v>230</v>
      </c>
      <c r="G873" s="141">
        <f t="shared" si="107"/>
        <v>1.0826487972501475E-3</v>
      </c>
      <c r="H873" s="142">
        <f t="shared" si="108"/>
        <v>3.9841475738805427</v>
      </c>
      <c r="I873" s="142">
        <f t="shared" si="105"/>
        <v>0.87651246625371937</v>
      </c>
      <c r="J873" s="245">
        <f t="shared" si="106"/>
        <v>1.8008347033940053</v>
      </c>
      <c r="K873" s="142">
        <v>0.56499811269039146</v>
      </c>
      <c r="L873" s="56">
        <f t="shared" si="109"/>
        <v>3.141953415747243E-2</v>
      </c>
    </row>
    <row r="874" spans="1:12" x14ac:dyDescent="0.2">
      <c r="A874" s="59">
        <f t="shared" si="110"/>
        <v>155</v>
      </c>
      <c r="B874" s="57" t="s">
        <v>809</v>
      </c>
      <c r="C874" s="99">
        <v>298.89999999999998</v>
      </c>
      <c r="D874" s="94"/>
      <c r="E874" s="100"/>
      <c r="F874" s="57">
        <f t="shared" si="104"/>
        <v>298.89999999999998</v>
      </c>
      <c r="G874" s="141">
        <f t="shared" si="107"/>
        <v>1.4069727195568222E-3</v>
      </c>
      <c r="H874" s="142">
        <f t="shared" si="108"/>
        <v>5.1776596079691055</v>
      </c>
      <c r="I874" s="142">
        <f t="shared" si="105"/>
        <v>1.1390851137532032</v>
      </c>
      <c r="J874" s="245">
        <f t="shared" si="106"/>
        <v>2.3403021428020359</v>
      </c>
      <c r="K874" s="142">
        <v>0.73425189514416522</v>
      </c>
      <c r="L874" s="56">
        <f t="shared" si="109"/>
        <v>3.1419534157472437E-2</v>
      </c>
    </row>
    <row r="875" spans="1:12" x14ac:dyDescent="0.2">
      <c r="A875" s="59">
        <f t="shared" si="110"/>
        <v>156</v>
      </c>
      <c r="B875" s="57" t="s">
        <v>810</v>
      </c>
      <c r="C875" s="101">
        <v>624.6</v>
      </c>
      <c r="D875" s="94"/>
      <c r="E875" s="100"/>
      <c r="F875" s="57">
        <f t="shared" si="104"/>
        <v>624.6</v>
      </c>
      <c r="G875" s="141">
        <f t="shared" si="107"/>
        <v>2.9400975598367052E-3</v>
      </c>
      <c r="H875" s="142">
        <f t="shared" si="108"/>
        <v>10.819559020199076</v>
      </c>
      <c r="I875" s="142">
        <f t="shared" si="105"/>
        <v>2.3803029844437966</v>
      </c>
      <c r="J875" s="245">
        <f t="shared" si="106"/>
        <v>4.8904406771299822</v>
      </c>
      <c r="K875" s="142">
        <v>1.5343383529844283</v>
      </c>
      <c r="L875" s="56">
        <f t="shared" si="109"/>
        <v>3.141953415747243E-2</v>
      </c>
    </row>
    <row r="876" spans="1:12" x14ac:dyDescent="0.2">
      <c r="A876" s="59">
        <f t="shared" si="110"/>
        <v>157</v>
      </c>
      <c r="B876" s="57" t="s">
        <v>57</v>
      </c>
      <c r="C876" s="99">
        <v>4530.8</v>
      </c>
      <c r="D876" s="94">
        <v>149.19999999999999</v>
      </c>
      <c r="E876" s="100"/>
      <c r="F876" s="57">
        <f t="shared" si="104"/>
        <v>4680</v>
      </c>
      <c r="G876" s="141">
        <f t="shared" si="107"/>
        <v>2.2029549439698655E-2</v>
      </c>
      <c r="H876" s="142">
        <f t="shared" si="108"/>
        <v>81.068741938091051</v>
      </c>
      <c r="I876" s="142">
        <f t="shared" si="105"/>
        <v>17.835123226380031</v>
      </c>
      <c r="J876" s="245">
        <f t="shared" si="106"/>
        <v>36.64307135601716</v>
      </c>
      <c r="K876" s="142">
        <v>11.129971517294024</v>
      </c>
      <c r="L876" s="56">
        <f t="shared" si="109"/>
        <v>3.1341219666192799E-2</v>
      </c>
    </row>
    <row r="877" spans="1:12" x14ac:dyDescent="0.2">
      <c r="A877" s="59">
        <f t="shared" si="110"/>
        <v>158</v>
      </c>
      <c r="B877" s="57" t="s">
        <v>2496</v>
      </c>
      <c r="C877" s="57">
        <v>545.4</v>
      </c>
      <c r="D877" s="94"/>
      <c r="E877" s="58"/>
      <c r="F877" s="57">
        <f>C877+D877+E877</f>
        <v>545.4</v>
      </c>
      <c r="G877" s="141">
        <f t="shared" si="107"/>
        <v>2.5672898000879585E-3</v>
      </c>
      <c r="H877" s="142">
        <f t="shared" si="108"/>
        <v>9.4476264643236867</v>
      </c>
      <c r="I877" s="54">
        <f>H877*0.22</f>
        <v>2.078477822151211</v>
      </c>
      <c r="J877" s="245">
        <f t="shared" si="106"/>
        <v>4.2703271618743068</v>
      </c>
      <c r="K877" s="54">
        <v>1.3397824811362584</v>
      </c>
      <c r="L877" s="56">
        <f t="shared" si="109"/>
        <v>3.141953415747243E-2</v>
      </c>
    </row>
    <row r="878" spans="1:12" x14ac:dyDescent="0.2">
      <c r="A878" s="59">
        <f t="shared" si="110"/>
        <v>159</v>
      </c>
      <c r="B878" s="57" t="s">
        <v>2542</v>
      </c>
      <c r="C878" s="102">
        <v>8680.2999999999993</v>
      </c>
      <c r="D878" s="84">
        <v>15.2</v>
      </c>
      <c r="E878" s="84">
        <v>458.1</v>
      </c>
      <c r="F878" s="84">
        <f>C878+D878+E878</f>
        <v>9153.6</v>
      </c>
      <c r="G878" s="141">
        <f t="shared" si="107"/>
        <v>4.3087539263082397E-2</v>
      </c>
      <c r="H878" s="142">
        <f t="shared" si="108"/>
        <v>158.56214448814322</v>
      </c>
      <c r="I878" s="54">
        <f t="shared" ref="I878:I895" si="111">H878*0.22</f>
        <v>34.883671787391506</v>
      </c>
      <c r="J878" s="245">
        <f t="shared" si="106"/>
        <v>71.67008930864074</v>
      </c>
      <c r="K878" s="54">
        <v>21.323274424288716</v>
      </c>
      <c r="L878" s="56">
        <f t="shared" si="109"/>
        <v>3.1292516606413238E-2</v>
      </c>
    </row>
    <row r="879" spans="1:12" x14ac:dyDescent="0.2">
      <c r="A879" s="59">
        <f t="shared" si="110"/>
        <v>160</v>
      </c>
      <c r="B879" s="57" t="s">
        <v>2543</v>
      </c>
      <c r="C879" s="102">
        <v>6441.7</v>
      </c>
      <c r="D879" s="84"/>
      <c r="E879" s="84">
        <v>321.39999999999998</v>
      </c>
      <c r="F879" s="84">
        <f>C879+D879+E879</f>
        <v>6763.0999999999995</v>
      </c>
      <c r="G879" s="141">
        <f t="shared" si="107"/>
        <v>3.1835052524706399E-2</v>
      </c>
      <c r="H879" s="142">
        <f t="shared" si="108"/>
        <v>117.15299329091955</v>
      </c>
      <c r="I879" s="54">
        <f t="shared" si="111"/>
        <v>25.7736585240023</v>
      </c>
      <c r="J879" s="245">
        <f t="shared" si="106"/>
        <v>52.95315296749564</v>
      </c>
      <c r="K879" s="54">
        <v>15.824123228337804</v>
      </c>
      <c r="L879" s="56">
        <f t="shared" si="109"/>
        <v>3.1302794282319545E-2</v>
      </c>
    </row>
    <row r="880" spans="1:12" x14ac:dyDescent="0.2">
      <c r="A880" s="59">
        <f t="shared" si="110"/>
        <v>161</v>
      </c>
      <c r="B880" s="57" t="s">
        <v>2499</v>
      </c>
      <c r="C880" s="102">
        <v>902.8</v>
      </c>
      <c r="D880" s="84"/>
      <c r="E880" s="84"/>
      <c r="F880" s="84">
        <f>C880+D880+E880</f>
        <v>902.8</v>
      </c>
      <c r="G880" s="141">
        <f t="shared" si="107"/>
        <v>4.2496318876410139E-3</v>
      </c>
      <c r="H880" s="142">
        <f t="shared" si="108"/>
        <v>15.638645346518931</v>
      </c>
      <c r="I880" s="54">
        <f t="shared" si="111"/>
        <v>3.4405019762341649</v>
      </c>
      <c r="J880" s="245">
        <f t="shared" ref="J880:J895" si="112">H880*0.452</f>
        <v>7.0686676966265569</v>
      </c>
      <c r="K880" s="54">
        <v>2.2177404179864579</v>
      </c>
      <c r="L880" s="56">
        <f t="shared" si="109"/>
        <v>3.141953415747243E-2</v>
      </c>
    </row>
    <row r="881" spans="1:12" x14ac:dyDescent="0.2">
      <c r="A881" s="59">
        <f t="shared" si="110"/>
        <v>162</v>
      </c>
      <c r="B881" s="57" t="s">
        <v>2500</v>
      </c>
      <c r="C881" s="102">
        <v>990.15</v>
      </c>
      <c r="D881" s="84"/>
      <c r="E881" s="84"/>
      <c r="F881" s="84">
        <f>C881+D881+E881</f>
        <v>990.15</v>
      </c>
      <c r="G881" s="141">
        <f t="shared" si="107"/>
        <v>4.6608030721618848E-3</v>
      </c>
      <c r="H881" s="142">
        <f t="shared" si="108"/>
        <v>17.151755305555735</v>
      </c>
      <c r="I881" s="54">
        <f t="shared" si="111"/>
        <v>3.7733861672222617</v>
      </c>
      <c r="J881" s="245">
        <f t="shared" si="112"/>
        <v>7.7525933981111921</v>
      </c>
      <c r="K881" s="54">
        <v>2.4323168751321353</v>
      </c>
      <c r="L881" s="56">
        <f t="shared" si="109"/>
        <v>3.141953415747243E-2</v>
      </c>
    </row>
    <row r="882" spans="1:12" x14ac:dyDescent="0.2">
      <c r="A882" s="59">
        <f t="shared" si="110"/>
        <v>163</v>
      </c>
      <c r="B882" s="57" t="s">
        <v>2501</v>
      </c>
      <c r="C882" s="102">
        <v>3450.4</v>
      </c>
      <c r="D882" s="84">
        <v>452.4</v>
      </c>
      <c r="E882" s="84">
        <v>86.2</v>
      </c>
      <c r="F882" s="84">
        <f t="shared" ref="F882:F895" si="113">C882+D882+E882</f>
        <v>3989</v>
      </c>
      <c r="G882" s="141">
        <f t="shared" si="107"/>
        <v>1.8776895879264517E-2</v>
      </c>
      <c r="H882" s="142">
        <f t="shared" si="108"/>
        <v>69.098976835693421</v>
      </c>
      <c r="I882" s="54">
        <f t="shared" si="111"/>
        <v>15.201774903852552</v>
      </c>
      <c r="J882" s="245">
        <f t="shared" si="112"/>
        <v>31.232737529733427</v>
      </c>
      <c r="K882" s="54">
        <v>8.4759542957692471</v>
      </c>
      <c r="L882" s="56">
        <f t="shared" si="109"/>
        <v>3.1087852485597554E-2</v>
      </c>
    </row>
    <row r="883" spans="1:12" x14ac:dyDescent="0.2">
      <c r="A883" s="59">
        <f t="shared" si="110"/>
        <v>164</v>
      </c>
      <c r="B883" s="57" t="s">
        <v>2502</v>
      </c>
      <c r="C883" s="102">
        <v>3984.72</v>
      </c>
      <c r="D883" s="84"/>
      <c r="E883" s="84"/>
      <c r="F883" s="84">
        <f t="shared" si="113"/>
        <v>3984.72</v>
      </c>
      <c r="G883" s="141">
        <f t="shared" si="107"/>
        <v>1.8756749197298295E-2</v>
      </c>
      <c r="H883" s="142">
        <f t="shared" si="108"/>
        <v>69.024837046057726</v>
      </c>
      <c r="I883" s="54">
        <f t="shared" si="111"/>
        <v>15.185464150132701</v>
      </c>
      <c r="J883" s="245">
        <f t="shared" si="112"/>
        <v>31.199226344818094</v>
      </c>
      <c r="K883" s="54">
        <v>9.7885186069550301</v>
      </c>
      <c r="L883" s="56">
        <f t="shared" si="109"/>
        <v>3.141953415747243E-2</v>
      </c>
    </row>
    <row r="884" spans="1:12" x14ac:dyDescent="0.2">
      <c r="A884" s="59">
        <f t="shared" si="110"/>
        <v>165</v>
      </c>
      <c r="B884" s="57" t="s">
        <v>2503</v>
      </c>
      <c r="C884" s="102">
        <v>2376.3000000000002</v>
      </c>
      <c r="D884" s="84"/>
      <c r="E884" s="84">
        <v>236.9</v>
      </c>
      <c r="F884" s="84">
        <f t="shared" si="113"/>
        <v>2613.2000000000003</v>
      </c>
      <c r="G884" s="141">
        <f t="shared" si="107"/>
        <v>1.2300773204235156E-2</v>
      </c>
      <c r="H884" s="142">
        <f t="shared" si="108"/>
        <v>45.26684539158537</v>
      </c>
      <c r="I884" s="54">
        <f t="shared" si="111"/>
        <v>9.9587059861487823</v>
      </c>
      <c r="J884" s="245">
        <f t="shared" si="112"/>
        <v>20.460614116996588</v>
      </c>
      <c r="K884" s="54">
        <v>5.8374131095051185</v>
      </c>
      <c r="L884" s="56">
        <f t="shared" si="109"/>
        <v>3.119683859032445E-2</v>
      </c>
    </row>
    <row r="885" spans="1:12" x14ac:dyDescent="0.2">
      <c r="A885" s="59">
        <f t="shared" si="110"/>
        <v>166</v>
      </c>
      <c r="B885" s="57" t="s">
        <v>2504</v>
      </c>
      <c r="C885" s="102">
        <v>3525</v>
      </c>
      <c r="D885" s="84"/>
      <c r="E885" s="84">
        <v>76.7</v>
      </c>
      <c r="F885" s="84">
        <f t="shared" si="113"/>
        <v>3601.7</v>
      </c>
      <c r="G885" s="141">
        <f t="shared" si="107"/>
        <v>1.695380944806894E-2</v>
      </c>
      <c r="H885" s="142">
        <f t="shared" si="108"/>
        <v>62.390018768893697</v>
      </c>
      <c r="I885" s="54">
        <f t="shared" si="111"/>
        <v>13.725804129156613</v>
      </c>
      <c r="J885" s="245">
        <f t="shared" si="112"/>
        <v>28.200288483539953</v>
      </c>
      <c r="K885" s="54">
        <v>8.6592102053636086</v>
      </c>
      <c r="L885" s="56">
        <f t="shared" si="109"/>
        <v>3.1367221475123934E-2</v>
      </c>
    </row>
    <row r="886" spans="1:12" x14ac:dyDescent="0.2">
      <c r="A886" s="59">
        <f t="shared" si="110"/>
        <v>167</v>
      </c>
      <c r="B886" s="57" t="s">
        <v>2505</v>
      </c>
      <c r="C886" s="102">
        <v>3660.2</v>
      </c>
      <c r="D886" s="84">
        <v>226.3</v>
      </c>
      <c r="E886" s="84">
        <v>73.8</v>
      </c>
      <c r="F886" s="84">
        <f t="shared" si="113"/>
        <v>3960.3</v>
      </c>
      <c r="G886" s="141">
        <f t="shared" si="107"/>
        <v>1.8641800138042432E-2</v>
      </c>
      <c r="H886" s="142">
        <f t="shared" si="108"/>
        <v>68.601824507996142</v>
      </c>
      <c r="I886" s="54">
        <f t="shared" si="111"/>
        <v>15.092401391759152</v>
      </c>
      <c r="J886" s="245">
        <f t="shared" si="112"/>
        <v>31.008024677614255</v>
      </c>
      <c r="K886" s="54">
        <v>8.99133083508422</v>
      </c>
      <c r="L886" s="56">
        <f t="shared" si="109"/>
        <v>3.1233386716272446E-2</v>
      </c>
    </row>
    <row r="887" spans="1:12" x14ac:dyDescent="0.2">
      <c r="A887" s="59">
        <f t="shared" si="110"/>
        <v>168</v>
      </c>
      <c r="B887" s="57" t="s">
        <v>2506</v>
      </c>
      <c r="C887" s="102">
        <v>3837.3</v>
      </c>
      <c r="D887" s="84">
        <v>43.9</v>
      </c>
      <c r="E887" s="84">
        <v>131.80000000000001</v>
      </c>
      <c r="F887" s="84">
        <f t="shared" si="113"/>
        <v>4013.0000000000005</v>
      </c>
      <c r="G887" s="141">
        <f t="shared" si="107"/>
        <v>1.8889867927673228E-2</v>
      </c>
      <c r="H887" s="142">
        <f t="shared" si="108"/>
        <v>69.514713973837473</v>
      </c>
      <c r="I887" s="54">
        <f t="shared" si="111"/>
        <v>15.293237074244244</v>
      </c>
      <c r="J887" s="245">
        <f t="shared" si="112"/>
        <v>31.420650716174539</v>
      </c>
      <c r="K887" s="54">
        <v>9.4263793818558224</v>
      </c>
      <c r="L887" s="56">
        <f t="shared" si="109"/>
        <v>3.1311981347149777E-2</v>
      </c>
    </row>
    <row r="888" spans="1:12" x14ac:dyDescent="0.2">
      <c r="A888" s="59">
        <f t="shared" si="110"/>
        <v>169</v>
      </c>
      <c r="B888" s="57" t="s">
        <v>2507</v>
      </c>
      <c r="C888" s="102">
        <v>4482.6099999999997</v>
      </c>
      <c r="D888" s="84">
        <v>302.60000000000002</v>
      </c>
      <c r="E888" s="84"/>
      <c r="F888" s="84">
        <f t="shared" si="113"/>
        <v>4785.21</v>
      </c>
      <c r="G888" s="141">
        <f t="shared" si="107"/>
        <v>2.2524790656910341E-2</v>
      </c>
      <c r="H888" s="142">
        <f t="shared" si="108"/>
        <v>82.891229617430056</v>
      </c>
      <c r="I888" s="54">
        <f t="shared" si="111"/>
        <v>18.236070515834612</v>
      </c>
      <c r="J888" s="245">
        <f t="shared" si="112"/>
        <v>37.466835787078388</v>
      </c>
      <c r="K888" s="54">
        <v>11.01159213011772</v>
      </c>
      <c r="L888" s="56">
        <f t="shared" si="109"/>
        <v>3.1264192804591813E-2</v>
      </c>
    </row>
    <row r="889" spans="1:12" x14ac:dyDescent="0.2">
      <c r="A889" s="59">
        <f t="shared" si="110"/>
        <v>170</v>
      </c>
      <c r="B889" s="57" t="s">
        <v>2508</v>
      </c>
      <c r="C889" s="102">
        <v>3042.5</v>
      </c>
      <c r="D889" s="84"/>
      <c r="E889" s="84"/>
      <c r="F889" s="84">
        <f t="shared" si="113"/>
        <v>3042.5</v>
      </c>
      <c r="G889" s="141">
        <f t="shared" si="107"/>
        <v>1.4321560720145973E-2</v>
      </c>
      <c r="H889" s="142">
        <f t="shared" si="108"/>
        <v>52.703343450137183</v>
      </c>
      <c r="I889" s="54">
        <f t="shared" si="111"/>
        <v>11.59473555903018</v>
      </c>
      <c r="J889" s="245">
        <f t="shared" si="112"/>
        <v>23.821911239462008</v>
      </c>
      <c r="K889" s="54">
        <v>7.4739424254805034</v>
      </c>
      <c r="L889" s="56">
        <f t="shared" si="109"/>
        <v>3.1419534157472437E-2</v>
      </c>
    </row>
    <row r="890" spans="1:12" x14ac:dyDescent="0.2">
      <c r="A890" s="59">
        <f t="shared" si="110"/>
        <v>171</v>
      </c>
      <c r="B890" s="57" t="s">
        <v>2509</v>
      </c>
      <c r="C890" s="102">
        <v>2913</v>
      </c>
      <c r="D890" s="84"/>
      <c r="E890" s="84"/>
      <c r="F890" s="84">
        <f t="shared" si="113"/>
        <v>2913</v>
      </c>
      <c r="G890" s="141">
        <f t="shared" si="107"/>
        <v>1.3711982375607303E-2</v>
      </c>
      <c r="H890" s="142">
        <f t="shared" si="108"/>
        <v>50.460095142234877</v>
      </c>
      <c r="I890" s="54">
        <f t="shared" si="111"/>
        <v>11.101220931291673</v>
      </c>
      <c r="J890" s="245">
        <f t="shared" si="112"/>
        <v>22.807963004290166</v>
      </c>
      <c r="K890" s="54">
        <v>7.1558239229004785</v>
      </c>
      <c r="L890" s="56">
        <f t="shared" si="109"/>
        <v>3.141953415747243E-2</v>
      </c>
    </row>
    <row r="891" spans="1:12" x14ac:dyDescent="0.2">
      <c r="A891" s="59">
        <f t="shared" si="110"/>
        <v>172</v>
      </c>
      <c r="B891" s="57" t="s">
        <v>2510</v>
      </c>
      <c r="C891" s="102">
        <v>4833.58</v>
      </c>
      <c r="D891" s="84"/>
      <c r="E891" s="84"/>
      <c r="F891" s="84">
        <f t="shared" si="113"/>
        <v>4833.58</v>
      </c>
      <c r="G891" s="141">
        <f t="shared" si="107"/>
        <v>2.2752476406140729E-2</v>
      </c>
      <c r="H891" s="142">
        <f t="shared" si="108"/>
        <v>83.729113174597884</v>
      </c>
      <c r="I891" s="54">
        <f t="shared" si="111"/>
        <v>18.420404898411533</v>
      </c>
      <c r="J891" s="245">
        <f t="shared" si="112"/>
        <v>37.845559154918242</v>
      </c>
      <c r="K891" s="54">
        <v>11.873754684947924</v>
      </c>
      <c r="L891" s="56">
        <f t="shared" si="109"/>
        <v>3.141953415747243E-2</v>
      </c>
    </row>
    <row r="892" spans="1:12" x14ac:dyDescent="0.2">
      <c r="A892" s="59">
        <f t="shared" si="110"/>
        <v>173</v>
      </c>
      <c r="B892" s="57" t="s">
        <v>2511</v>
      </c>
      <c r="C892" s="102">
        <v>3770.3</v>
      </c>
      <c r="D892" s="84">
        <v>400.8</v>
      </c>
      <c r="E892" s="84"/>
      <c r="F892" s="84">
        <f t="shared" si="113"/>
        <v>4171.1000000000004</v>
      </c>
      <c r="G892" s="141">
        <f t="shared" si="107"/>
        <v>1.9634071296565612E-2</v>
      </c>
      <c r="H892" s="142">
        <f t="shared" si="108"/>
        <v>72.253382371361454</v>
      </c>
      <c r="I892" s="54">
        <f t="shared" si="111"/>
        <v>15.89574412169952</v>
      </c>
      <c r="J892" s="245">
        <f t="shared" si="112"/>
        <v>32.658528831855378</v>
      </c>
      <c r="K892" s="54">
        <v>9.2617929751155792</v>
      </c>
      <c r="L892" s="56">
        <f t="shared" si="109"/>
        <v>3.1183488360392201E-2</v>
      </c>
    </row>
    <row r="893" spans="1:12" x14ac:dyDescent="0.2">
      <c r="A893" s="59">
        <f t="shared" si="110"/>
        <v>174</v>
      </c>
      <c r="B893" s="57" t="s">
        <v>2512</v>
      </c>
      <c r="C893" s="102">
        <v>4325.3999999999996</v>
      </c>
      <c r="D893" s="84"/>
      <c r="E893" s="84"/>
      <c r="F893" s="84">
        <f t="shared" si="113"/>
        <v>4325.3999999999996</v>
      </c>
      <c r="G893" s="141">
        <f t="shared" si="107"/>
        <v>2.0360387424459947E-2</v>
      </c>
      <c r="H893" s="142">
        <f t="shared" si="108"/>
        <v>74.926225722012603</v>
      </c>
      <c r="I893" s="54">
        <f t="shared" si="111"/>
        <v>16.483769658842771</v>
      </c>
      <c r="J893" s="245">
        <f t="shared" si="112"/>
        <v>33.8666540263497</v>
      </c>
      <c r="K893" s="54">
        <v>10.625403637526169</v>
      </c>
      <c r="L893" s="56">
        <f t="shared" si="109"/>
        <v>3.141953415747243E-2</v>
      </c>
    </row>
    <row r="894" spans="1:12" x14ac:dyDescent="0.2">
      <c r="A894" s="59">
        <f t="shared" si="110"/>
        <v>175</v>
      </c>
      <c r="B894" s="57" t="s">
        <v>2513</v>
      </c>
      <c r="C894" s="102">
        <v>1852.22</v>
      </c>
      <c r="D894" s="84"/>
      <c r="E894" s="84">
        <v>465.7</v>
      </c>
      <c r="F894" s="84">
        <f t="shared" si="113"/>
        <v>2317.92</v>
      </c>
      <c r="G894" s="141">
        <f t="shared" si="107"/>
        <v>1.0910840435313313E-2</v>
      </c>
      <c r="H894" s="142">
        <f t="shared" si="108"/>
        <v>40.151892801952989</v>
      </c>
      <c r="I894" s="54">
        <f t="shared" si="111"/>
        <v>8.8334164164296585</v>
      </c>
      <c r="J894" s="245">
        <f t="shared" si="112"/>
        <v>18.14865554648275</v>
      </c>
      <c r="K894" s="54">
        <v>4.5500034969017253</v>
      </c>
      <c r="L894" s="56">
        <f t="shared" si="109"/>
        <v>3.0925988930492476E-2</v>
      </c>
    </row>
    <row r="895" spans="1:12" x14ac:dyDescent="0.2">
      <c r="A895" s="59">
        <f t="shared" si="110"/>
        <v>176</v>
      </c>
      <c r="B895" s="57" t="s">
        <v>2514</v>
      </c>
      <c r="C895" s="102">
        <v>3870.3</v>
      </c>
      <c r="D895" s="84"/>
      <c r="E895" s="84">
        <v>176.2</v>
      </c>
      <c r="F895" s="84">
        <f t="shared" si="113"/>
        <v>4046.5</v>
      </c>
      <c r="G895" s="141">
        <f t="shared" si="107"/>
        <v>1.9047558078577054E-2</v>
      </c>
      <c r="H895" s="142">
        <f t="shared" si="108"/>
        <v>70.095013729163554</v>
      </c>
      <c r="I895" s="54">
        <f t="shared" si="111"/>
        <v>15.420903020415983</v>
      </c>
      <c r="J895" s="245">
        <f t="shared" si="112"/>
        <v>31.682946205581928</v>
      </c>
      <c r="K895" s="54">
        <v>9.5074443284592274</v>
      </c>
      <c r="L895" s="56">
        <f t="shared" si="109"/>
        <v>3.1312568215401133E-2</v>
      </c>
    </row>
    <row r="896" spans="1:12" x14ac:dyDescent="0.2">
      <c r="A896" s="59"/>
      <c r="B896" s="57" t="s">
        <v>2181</v>
      </c>
      <c r="C896" s="263">
        <f>SUM(C720:C895)</f>
        <v>203914.42999999993</v>
      </c>
      <c r="D896" s="263">
        <f t="shared" ref="D896:K896" si="114">SUM(D720:D895)</f>
        <v>2641.6000000000004</v>
      </c>
      <c r="E896" s="263">
        <f t="shared" si="114"/>
        <v>5885.8999999999987</v>
      </c>
      <c r="F896" s="263">
        <f t="shared" si="114"/>
        <v>212441.92999999996</v>
      </c>
      <c r="G896" s="263">
        <f t="shared" si="114"/>
        <v>1</v>
      </c>
      <c r="H896" s="263">
        <f t="shared" si="114"/>
        <v>3679.9999999999986</v>
      </c>
      <c r="I896" s="263">
        <f t="shared" si="114"/>
        <v>809.5999999999998</v>
      </c>
      <c r="J896" s="266">
        <f t="shared" si="114"/>
        <v>1663.3600000000006</v>
      </c>
      <c r="K896" s="263">
        <f t="shared" si="114"/>
        <v>500.91855695798665</v>
      </c>
      <c r="L896" s="56">
        <f t="shared" si="109"/>
        <v>3.1320928768430914E-2</v>
      </c>
    </row>
    <row r="897" spans="1:12" x14ac:dyDescent="0.2">
      <c r="A897" s="348" t="s">
        <v>1974</v>
      </c>
      <c r="B897" s="348"/>
      <c r="C897" s="348"/>
      <c r="D897" s="348"/>
      <c r="E897" s="348"/>
      <c r="F897" s="348"/>
      <c r="G897" s="348"/>
      <c r="H897" s="348"/>
      <c r="I897" s="348"/>
      <c r="J897" s="348"/>
      <c r="K897" s="348"/>
      <c r="L897" s="348"/>
    </row>
    <row r="898" spans="1:12" x14ac:dyDescent="0.2">
      <c r="A898" s="105">
        <v>1</v>
      </c>
      <c r="B898" s="57" t="s">
        <v>1082</v>
      </c>
      <c r="C898" s="40">
        <v>645.70000000000005</v>
      </c>
      <c r="D898" s="40"/>
      <c r="E898" s="40"/>
      <c r="F898" s="57">
        <f>C898+D898+E898</f>
        <v>645.70000000000005</v>
      </c>
      <c r="G898" s="56">
        <f>1/$F$963*F898</f>
        <v>3.4999389936295915E-3</v>
      </c>
      <c r="H898" s="142">
        <f>G898*3680</f>
        <v>12.879775496556897</v>
      </c>
      <c r="I898" s="142">
        <f t="shared" ref="I898:I957" si="115">H898*0.22</f>
        <v>2.8335506092425176</v>
      </c>
      <c r="J898" s="245">
        <f>H898*0.5</f>
        <v>6.4398877482784487</v>
      </c>
      <c r="K898" s="142">
        <v>1.4405922152585888</v>
      </c>
      <c r="L898" s="56">
        <f>(H898+I898+J898+K898)/F898</f>
        <v>3.6539888600490088E-2</v>
      </c>
    </row>
    <row r="899" spans="1:12" x14ac:dyDescent="0.2">
      <c r="A899" s="105">
        <v>2</v>
      </c>
      <c r="B899" s="38" t="s">
        <v>1083</v>
      </c>
      <c r="C899" s="40">
        <v>4141.22</v>
      </c>
      <c r="D899" s="40">
        <v>409.9</v>
      </c>
      <c r="E899" s="40">
        <v>53.5</v>
      </c>
      <c r="F899" s="57">
        <f t="shared" ref="F899:F958" si="116">C899+D899+E899</f>
        <v>4604.62</v>
      </c>
      <c r="G899" s="56">
        <f t="shared" ref="G899:G962" si="117">1/$F$963*F899</f>
        <v>2.4958787500149741E-2</v>
      </c>
      <c r="H899" s="142">
        <f t="shared" ref="H899:H962" si="118">G899*3680</f>
        <v>91.848338000551053</v>
      </c>
      <c r="I899" s="142">
        <f t="shared" si="115"/>
        <v>20.206634360121232</v>
      </c>
      <c r="J899" s="245">
        <f t="shared" ref="J899:J962" si="119">H899*0.5</f>
        <v>45.924169000275526</v>
      </c>
      <c r="K899" s="142">
        <v>9.2392895983787717</v>
      </c>
      <c r="L899" s="56">
        <f t="shared" ref="L899:L962" si="120">(H899+I899+J899+K899)/F899</f>
        <v>3.6315359564812424E-2</v>
      </c>
    </row>
    <row r="900" spans="1:12" x14ac:dyDescent="0.2">
      <c r="A900" s="105">
        <f t="shared" ref="A900:A962" si="121">A899+1</f>
        <v>3</v>
      </c>
      <c r="B900" s="57" t="s">
        <v>1084</v>
      </c>
      <c r="C900" s="40">
        <v>300.7</v>
      </c>
      <c r="D900" s="40"/>
      <c r="E900" s="40">
        <v>53.5</v>
      </c>
      <c r="F900" s="57">
        <f t="shared" si="116"/>
        <v>354.2</v>
      </c>
      <c r="G900" s="56">
        <f t="shared" si="117"/>
        <v>1.9198983917354826E-3</v>
      </c>
      <c r="H900" s="142">
        <f t="shared" si="118"/>
        <v>7.0652260815865757</v>
      </c>
      <c r="I900" s="142">
        <f t="shared" si="115"/>
        <v>1.5543497379490467</v>
      </c>
      <c r="J900" s="245">
        <f t="shared" si="119"/>
        <v>3.5326130407932879</v>
      </c>
      <c r="K900" s="142">
        <v>0.67087823931896795</v>
      </c>
      <c r="L900" s="56">
        <f t="shared" si="120"/>
        <v>3.6202899773144774E-2</v>
      </c>
    </row>
    <row r="901" spans="1:12" x14ac:dyDescent="0.2">
      <c r="A901" s="105">
        <f t="shared" si="121"/>
        <v>4</v>
      </c>
      <c r="B901" s="38" t="s">
        <v>1085</v>
      </c>
      <c r="C901" s="40">
        <v>4230.32</v>
      </c>
      <c r="D901" s="40"/>
      <c r="E901" s="40"/>
      <c r="F901" s="57">
        <f t="shared" si="116"/>
        <v>4230.32</v>
      </c>
      <c r="G901" s="56">
        <f t="shared" si="117"/>
        <v>2.2929939482005779E-2</v>
      </c>
      <c r="H901" s="142">
        <f t="shared" si="118"/>
        <v>84.382177293781268</v>
      </c>
      <c r="I901" s="142">
        <f t="shared" si="115"/>
        <v>18.564079004631878</v>
      </c>
      <c r="J901" s="245">
        <f t="shared" si="119"/>
        <v>42.191088646890634</v>
      </c>
      <c r="K901" s="142">
        <v>9.4380765991214357</v>
      </c>
      <c r="L901" s="56">
        <f t="shared" si="120"/>
        <v>3.6539888600490088E-2</v>
      </c>
    </row>
    <row r="902" spans="1:12" x14ac:dyDescent="0.2">
      <c r="A902" s="105">
        <f t="shared" si="121"/>
        <v>5</v>
      </c>
      <c r="B902" s="57" t="s">
        <v>1086</v>
      </c>
      <c r="C902" s="40">
        <v>7824.4</v>
      </c>
      <c r="D902" s="40"/>
      <c r="E902" s="40"/>
      <c r="F902" s="57">
        <f t="shared" si="116"/>
        <v>7824.4</v>
      </c>
      <c r="G902" s="56">
        <f t="shared" si="117"/>
        <v>4.2411216759726457E-2</v>
      </c>
      <c r="H902" s="142">
        <f t="shared" si="118"/>
        <v>156.07327767579335</v>
      </c>
      <c r="I902" s="142">
        <f t="shared" si="115"/>
        <v>34.336121088674538</v>
      </c>
      <c r="J902" s="245">
        <f t="shared" si="119"/>
        <v>78.036638837896675</v>
      </c>
      <c r="K902" s="142">
        <v>17.45666676331005</v>
      </c>
      <c r="L902" s="56">
        <f t="shared" si="120"/>
        <v>3.6539888600490081E-2</v>
      </c>
    </row>
    <row r="903" spans="1:12" x14ac:dyDescent="0.2">
      <c r="A903" s="105">
        <f t="shared" si="121"/>
        <v>6</v>
      </c>
      <c r="B903" s="57" t="s">
        <v>1087</v>
      </c>
      <c r="C903" s="40">
        <v>4013.9</v>
      </c>
      <c r="D903" s="40"/>
      <c r="E903" s="40"/>
      <c r="F903" s="57">
        <f t="shared" si="116"/>
        <v>4013.9</v>
      </c>
      <c r="G903" s="56">
        <f t="shared" si="117"/>
        <v>2.1756860967213593E-2</v>
      </c>
      <c r="H903" s="142">
        <f t="shared" si="118"/>
        <v>80.065248359346029</v>
      </c>
      <c r="I903" s="142">
        <f t="shared" si="115"/>
        <v>17.614354639056128</v>
      </c>
      <c r="J903" s="245">
        <f t="shared" si="119"/>
        <v>40.032624179673014</v>
      </c>
      <c r="K903" s="142">
        <v>8.9552316754320103</v>
      </c>
      <c r="L903" s="56">
        <f t="shared" si="120"/>
        <v>3.6539888600490095E-2</v>
      </c>
    </row>
    <row r="904" spans="1:12" x14ac:dyDescent="0.2">
      <c r="A904" s="105">
        <f t="shared" si="121"/>
        <v>7</v>
      </c>
      <c r="B904" s="57" t="s">
        <v>1088</v>
      </c>
      <c r="C904" s="40">
        <v>8035.65</v>
      </c>
      <c r="D904" s="40"/>
      <c r="E904" s="40"/>
      <c r="F904" s="57">
        <f t="shared" si="116"/>
        <v>8035.65</v>
      </c>
      <c r="G904" s="56">
        <f t="shared" si="117"/>
        <v>4.3556271912900145E-2</v>
      </c>
      <c r="H904" s="142">
        <f t="shared" si="118"/>
        <v>160.28708063947252</v>
      </c>
      <c r="I904" s="142">
        <f t="shared" si="115"/>
        <v>35.263157740683958</v>
      </c>
      <c r="J904" s="245">
        <f t="shared" si="119"/>
        <v>80.14354031973626</v>
      </c>
      <c r="K904" s="142">
        <v>17.927977132635398</v>
      </c>
      <c r="L904" s="56">
        <f t="shared" si="120"/>
        <v>3.6539888600490088E-2</v>
      </c>
    </row>
    <row r="905" spans="1:12" x14ac:dyDescent="0.2">
      <c r="A905" s="105">
        <f t="shared" si="121"/>
        <v>8</v>
      </c>
      <c r="B905" s="38" t="s">
        <v>1089</v>
      </c>
      <c r="C905" s="40">
        <v>4255.7299999999996</v>
      </c>
      <c r="D905" s="40"/>
      <c r="E905" s="40">
        <v>76.8</v>
      </c>
      <c r="F905" s="57">
        <f t="shared" si="116"/>
        <v>4332.53</v>
      </c>
      <c r="G905" s="56">
        <f t="shared" si="117"/>
        <v>2.3483956462862027E-2</v>
      </c>
      <c r="H905" s="142">
        <f t="shared" si="118"/>
        <v>86.420959783332265</v>
      </c>
      <c r="I905" s="142">
        <f t="shared" si="115"/>
        <v>19.012611152333097</v>
      </c>
      <c r="J905" s="245">
        <f t="shared" si="119"/>
        <v>43.210479891666132</v>
      </c>
      <c r="K905" s="142">
        <v>9.4947677067406424</v>
      </c>
      <c r="L905" s="56">
        <f t="shared" si="120"/>
        <v>3.6500340109375383E-2</v>
      </c>
    </row>
    <row r="906" spans="1:12" x14ac:dyDescent="0.2">
      <c r="A906" s="105">
        <f t="shared" si="121"/>
        <v>9</v>
      </c>
      <c r="B906" s="57" t="s">
        <v>1090</v>
      </c>
      <c r="C906" s="40">
        <v>3910.03</v>
      </c>
      <c r="D906" s="40"/>
      <c r="E906" s="40">
        <v>129.5</v>
      </c>
      <c r="F906" s="57">
        <f t="shared" si="116"/>
        <v>4039.53</v>
      </c>
      <c r="G906" s="56">
        <f t="shared" si="117"/>
        <v>2.1895785291832962E-2</v>
      </c>
      <c r="H906" s="142">
        <f t="shared" si="118"/>
        <v>80.576489873945292</v>
      </c>
      <c r="I906" s="142">
        <f t="shared" si="115"/>
        <v>17.726827772267963</v>
      </c>
      <c r="J906" s="245">
        <f t="shared" si="119"/>
        <v>40.288244936972646</v>
      </c>
      <c r="K906" s="142">
        <v>8.723491992299115</v>
      </c>
      <c r="L906" s="56">
        <f t="shared" si="120"/>
        <v>3.6468365026496898E-2</v>
      </c>
    </row>
    <row r="907" spans="1:12" x14ac:dyDescent="0.2">
      <c r="A907" s="105">
        <f t="shared" si="121"/>
        <v>10</v>
      </c>
      <c r="B907" s="57" t="s">
        <v>1091</v>
      </c>
      <c r="C907" s="40">
        <v>280.39999999999998</v>
      </c>
      <c r="D907" s="40"/>
      <c r="E907" s="40">
        <v>30.9</v>
      </c>
      <c r="F907" s="57">
        <f t="shared" si="116"/>
        <v>311.29999999999995</v>
      </c>
      <c r="G907" s="56">
        <f t="shared" si="117"/>
        <v>1.6873641144755948E-3</v>
      </c>
      <c r="H907" s="142">
        <f t="shared" si="118"/>
        <v>6.209499941270189</v>
      </c>
      <c r="I907" s="142">
        <f t="shared" si="115"/>
        <v>1.3660899870794416</v>
      </c>
      <c r="J907" s="245">
        <f t="shared" si="119"/>
        <v>3.1047499706350945</v>
      </c>
      <c r="K907" s="142">
        <v>0.62558782276368008</v>
      </c>
      <c r="L907" s="56">
        <f t="shared" si="120"/>
        <v>3.6318431486503072E-2</v>
      </c>
    </row>
    <row r="908" spans="1:12" x14ac:dyDescent="0.2">
      <c r="A908" s="105">
        <f t="shared" si="121"/>
        <v>11</v>
      </c>
      <c r="B908" s="57" t="s">
        <v>1092</v>
      </c>
      <c r="C908" s="40">
        <v>309.10000000000002</v>
      </c>
      <c r="D908" s="40"/>
      <c r="E908" s="40"/>
      <c r="F908" s="57">
        <f t="shared" si="116"/>
        <v>309.10000000000002</v>
      </c>
      <c r="G908" s="56">
        <f t="shared" si="117"/>
        <v>1.6754392797443188E-3</v>
      </c>
      <c r="H908" s="142">
        <f t="shared" si="118"/>
        <v>6.1656165494590933</v>
      </c>
      <c r="I908" s="142">
        <f t="shared" si="115"/>
        <v>1.3564356408810005</v>
      </c>
      <c r="J908" s="245">
        <f t="shared" si="119"/>
        <v>3.0828082747295467</v>
      </c>
      <c r="K908" s="142">
        <v>0.68961910134184568</v>
      </c>
      <c r="L908" s="56">
        <f t="shared" si="120"/>
        <v>3.6539888600490088E-2</v>
      </c>
    </row>
    <row r="909" spans="1:12" x14ac:dyDescent="0.2">
      <c r="A909" s="105">
        <f t="shared" si="121"/>
        <v>12</v>
      </c>
      <c r="B909" s="57" t="s">
        <v>1093</v>
      </c>
      <c r="C909" s="40">
        <v>529.20000000000005</v>
      </c>
      <c r="D909" s="40"/>
      <c r="E909" s="40"/>
      <c r="F909" s="57">
        <f t="shared" si="116"/>
        <v>529.20000000000005</v>
      </c>
      <c r="G909" s="56">
        <f t="shared" si="117"/>
        <v>2.8684647908142789E-3</v>
      </c>
      <c r="H909" s="142">
        <f t="shared" si="118"/>
        <v>10.555950430196546</v>
      </c>
      <c r="I909" s="142">
        <f t="shared" si="115"/>
        <v>2.3223090946432401</v>
      </c>
      <c r="J909" s="245">
        <f t="shared" si="119"/>
        <v>5.2779752150982731</v>
      </c>
      <c r="K909" s="142">
        <v>1.1806743074412966</v>
      </c>
      <c r="L909" s="56">
        <f t="shared" si="120"/>
        <v>3.6539888600490081E-2</v>
      </c>
    </row>
    <row r="910" spans="1:12" x14ac:dyDescent="0.2">
      <c r="A910" s="105">
        <f t="shared" si="121"/>
        <v>13</v>
      </c>
      <c r="B910" s="57" t="s">
        <v>1094</v>
      </c>
      <c r="C910" s="40">
        <v>4612.71</v>
      </c>
      <c r="D910" s="40">
        <v>38.799999999999997</v>
      </c>
      <c r="E910" s="40">
        <v>58.7</v>
      </c>
      <c r="F910" s="57">
        <f t="shared" si="116"/>
        <v>4710.21</v>
      </c>
      <c r="G910" s="56">
        <f t="shared" si="117"/>
        <v>2.553112536345677E-2</v>
      </c>
      <c r="H910" s="142">
        <f t="shared" si="118"/>
        <v>93.954541337520908</v>
      </c>
      <c r="I910" s="142">
        <f t="shared" si="115"/>
        <v>20.669999094254599</v>
      </c>
      <c r="J910" s="245">
        <f t="shared" si="119"/>
        <v>46.977270668760454</v>
      </c>
      <c r="K910" s="142">
        <v>10.291209721612891</v>
      </c>
      <c r="L910" s="56">
        <f t="shared" si="120"/>
        <v>3.6493706399958567E-2</v>
      </c>
    </row>
    <row r="911" spans="1:12" x14ac:dyDescent="0.2">
      <c r="A911" s="105">
        <f t="shared" si="121"/>
        <v>14</v>
      </c>
      <c r="B911" s="57" t="s">
        <v>1095</v>
      </c>
      <c r="C911" s="40">
        <v>337.4</v>
      </c>
      <c r="D911" s="40"/>
      <c r="E911" s="40"/>
      <c r="F911" s="57">
        <f t="shared" si="116"/>
        <v>337.4</v>
      </c>
      <c r="G911" s="56">
        <f t="shared" si="117"/>
        <v>1.8288360174239181E-3</v>
      </c>
      <c r="H911" s="142">
        <f t="shared" si="118"/>
        <v>6.730116544120019</v>
      </c>
      <c r="I911" s="142">
        <f t="shared" si="115"/>
        <v>1.4806256397064042</v>
      </c>
      <c r="J911" s="245">
        <f t="shared" si="119"/>
        <v>3.3650582720600095</v>
      </c>
      <c r="K911" s="142">
        <v>0.75275795791892175</v>
      </c>
      <c r="L911" s="56">
        <f t="shared" si="120"/>
        <v>3.6539888600490088E-2</v>
      </c>
    </row>
    <row r="912" spans="1:12" x14ac:dyDescent="0.2">
      <c r="A912" s="105">
        <f t="shared" si="121"/>
        <v>15</v>
      </c>
      <c r="B912" s="57" t="s">
        <v>1096</v>
      </c>
      <c r="C912" s="40">
        <v>344.8</v>
      </c>
      <c r="D912" s="40"/>
      <c r="E912" s="40"/>
      <c r="F912" s="57">
        <f t="shared" si="116"/>
        <v>344.8</v>
      </c>
      <c r="G912" s="56">
        <f t="shared" si="117"/>
        <v>1.8689468251563931E-3</v>
      </c>
      <c r="H912" s="142">
        <f t="shared" si="118"/>
        <v>6.8777243165755264</v>
      </c>
      <c r="I912" s="142">
        <f t="shared" si="115"/>
        <v>1.5130993496466159</v>
      </c>
      <c r="J912" s="245">
        <f t="shared" si="119"/>
        <v>3.4388621582877632</v>
      </c>
      <c r="K912" s="142">
        <v>0.769267764939076</v>
      </c>
      <c r="L912" s="56">
        <f t="shared" si="120"/>
        <v>3.6539888600490088E-2</v>
      </c>
    </row>
    <row r="913" spans="1:12" x14ac:dyDescent="0.2">
      <c r="A913" s="105">
        <f t="shared" si="121"/>
        <v>16</v>
      </c>
      <c r="B913" s="57" t="s">
        <v>1097</v>
      </c>
      <c r="C913" s="40">
        <v>338.65</v>
      </c>
      <c r="D913" s="40"/>
      <c r="E913" s="40"/>
      <c r="F913" s="57">
        <f t="shared" si="116"/>
        <v>338.65</v>
      </c>
      <c r="G913" s="56">
        <f t="shared" si="117"/>
        <v>1.8356114917030524E-3</v>
      </c>
      <c r="H913" s="142">
        <f t="shared" si="118"/>
        <v>6.7550502894672331</v>
      </c>
      <c r="I913" s="142">
        <f t="shared" si="115"/>
        <v>1.4861110636827912</v>
      </c>
      <c r="J913" s="245">
        <f t="shared" si="119"/>
        <v>3.3775251447336165</v>
      </c>
      <c r="K913" s="142">
        <v>0.75554677667232617</v>
      </c>
      <c r="L913" s="56">
        <f t="shared" si="120"/>
        <v>3.6539888600490081E-2</v>
      </c>
    </row>
    <row r="914" spans="1:12" x14ac:dyDescent="0.2">
      <c r="A914" s="105">
        <f t="shared" si="121"/>
        <v>17</v>
      </c>
      <c r="B914" s="57" t="s">
        <v>1098</v>
      </c>
      <c r="C914" s="40">
        <v>344.1</v>
      </c>
      <c r="D914" s="40"/>
      <c r="E914" s="40"/>
      <c r="F914" s="57">
        <f t="shared" si="116"/>
        <v>344.1</v>
      </c>
      <c r="G914" s="56">
        <f t="shared" si="117"/>
        <v>1.8651525595600781E-3</v>
      </c>
      <c r="H914" s="142">
        <f t="shared" si="118"/>
        <v>6.8637614191810874</v>
      </c>
      <c r="I914" s="142">
        <f t="shared" si="115"/>
        <v>1.5100275122198392</v>
      </c>
      <c r="J914" s="245">
        <f t="shared" si="119"/>
        <v>3.4318807095905437</v>
      </c>
      <c r="K914" s="142">
        <v>0.76770602643716945</v>
      </c>
      <c r="L914" s="56">
        <f t="shared" si="120"/>
        <v>3.6539888600490088E-2</v>
      </c>
    </row>
    <row r="915" spans="1:12" x14ac:dyDescent="0.2">
      <c r="A915" s="105">
        <f t="shared" si="121"/>
        <v>18</v>
      </c>
      <c r="B915" s="57" t="s">
        <v>1099</v>
      </c>
      <c r="C915" s="40">
        <v>340.9</v>
      </c>
      <c r="D915" s="40"/>
      <c r="E915" s="40"/>
      <c r="F915" s="57">
        <f t="shared" si="116"/>
        <v>340.9</v>
      </c>
      <c r="G915" s="56">
        <f t="shared" si="117"/>
        <v>1.8478073454054941E-3</v>
      </c>
      <c r="H915" s="142">
        <f t="shared" si="118"/>
        <v>6.7999310310922185</v>
      </c>
      <c r="I915" s="142">
        <f t="shared" si="115"/>
        <v>1.495984826840288</v>
      </c>
      <c r="J915" s="245">
        <f t="shared" si="119"/>
        <v>3.3999655155461093</v>
      </c>
      <c r="K915" s="142">
        <v>0.76056665042845406</v>
      </c>
      <c r="L915" s="56">
        <f t="shared" si="120"/>
        <v>3.6539888600490081E-2</v>
      </c>
    </row>
    <row r="916" spans="1:12" x14ac:dyDescent="0.2">
      <c r="A916" s="105">
        <f t="shared" si="121"/>
        <v>19</v>
      </c>
      <c r="B916" s="57" t="s">
        <v>1100</v>
      </c>
      <c r="C916" s="40">
        <v>346</v>
      </c>
      <c r="D916" s="40"/>
      <c r="E916" s="40"/>
      <c r="F916" s="57">
        <f t="shared" si="116"/>
        <v>346</v>
      </c>
      <c r="G916" s="56">
        <f t="shared" si="117"/>
        <v>1.875451280464362E-3</v>
      </c>
      <c r="H916" s="142">
        <f t="shared" si="118"/>
        <v>6.9016607121088525</v>
      </c>
      <c r="I916" s="142">
        <f t="shared" si="115"/>
        <v>1.5183653566639475</v>
      </c>
      <c r="J916" s="245">
        <f t="shared" si="119"/>
        <v>3.4508303560544262</v>
      </c>
      <c r="K916" s="142">
        <v>0.77194503094234412</v>
      </c>
      <c r="L916" s="56">
        <f t="shared" si="120"/>
        <v>3.6539888600490088E-2</v>
      </c>
    </row>
    <row r="917" spans="1:12" x14ac:dyDescent="0.2">
      <c r="A917" s="105">
        <f t="shared" si="121"/>
        <v>20</v>
      </c>
      <c r="B917" s="57" t="s">
        <v>1101</v>
      </c>
      <c r="C917" s="40">
        <v>343.4</v>
      </c>
      <c r="D917" s="40"/>
      <c r="E917" s="40"/>
      <c r="F917" s="57">
        <f t="shared" si="116"/>
        <v>343.4</v>
      </c>
      <c r="G917" s="56">
        <f t="shared" si="117"/>
        <v>1.8613582939637626E-3</v>
      </c>
      <c r="H917" s="142">
        <f t="shared" si="118"/>
        <v>6.8497985217866466</v>
      </c>
      <c r="I917" s="142">
        <f t="shared" si="115"/>
        <v>1.5069556747930624</v>
      </c>
      <c r="J917" s="245">
        <f t="shared" si="119"/>
        <v>3.4248992608933233</v>
      </c>
      <c r="K917" s="142">
        <v>0.7661442879352629</v>
      </c>
      <c r="L917" s="56">
        <f t="shared" si="120"/>
        <v>3.6539888600490088E-2</v>
      </c>
    </row>
    <row r="918" spans="1:12" x14ac:dyDescent="0.2">
      <c r="A918" s="105">
        <f t="shared" si="121"/>
        <v>21</v>
      </c>
      <c r="B918" s="57" t="s">
        <v>2544</v>
      </c>
      <c r="C918" s="40">
        <v>345.5</v>
      </c>
      <c r="D918" s="40"/>
      <c r="E918" s="40"/>
      <c r="F918" s="57">
        <f t="shared" si="116"/>
        <v>345.5</v>
      </c>
      <c r="G918" s="56">
        <f t="shared" si="117"/>
        <v>1.8727410907527083E-3</v>
      </c>
      <c r="H918" s="142">
        <f t="shared" si="118"/>
        <v>6.8916872139699663</v>
      </c>
      <c r="I918" s="142">
        <f t="shared" si="115"/>
        <v>1.5161711870733925</v>
      </c>
      <c r="J918" s="245">
        <f t="shared" si="119"/>
        <v>3.4458436069849832</v>
      </c>
      <c r="K918" s="142">
        <v>0.77082950344098244</v>
      </c>
      <c r="L918" s="56">
        <f t="shared" si="120"/>
        <v>3.6539888600490088E-2</v>
      </c>
    </row>
    <row r="919" spans="1:12" x14ac:dyDescent="0.2">
      <c r="A919" s="105">
        <f t="shared" si="121"/>
        <v>22</v>
      </c>
      <c r="B919" s="57" t="s">
        <v>2545</v>
      </c>
      <c r="C919" s="40">
        <v>341.7</v>
      </c>
      <c r="D919" s="40"/>
      <c r="E919" s="40"/>
      <c r="F919" s="57">
        <f t="shared" si="116"/>
        <v>341.7</v>
      </c>
      <c r="G919" s="56">
        <f t="shared" si="117"/>
        <v>1.8521436489441401E-3</v>
      </c>
      <c r="H919" s="142">
        <f t="shared" si="118"/>
        <v>6.8158886281144353</v>
      </c>
      <c r="I919" s="142">
        <f t="shared" si="115"/>
        <v>1.4994954981851758</v>
      </c>
      <c r="J919" s="245">
        <f t="shared" si="119"/>
        <v>3.4079443140572176</v>
      </c>
      <c r="K919" s="142">
        <v>0.76235149443063299</v>
      </c>
      <c r="L919" s="56">
        <f t="shared" si="120"/>
        <v>3.6539888600490081E-2</v>
      </c>
    </row>
    <row r="920" spans="1:12" x14ac:dyDescent="0.2">
      <c r="A920" s="105">
        <f t="shared" si="121"/>
        <v>23</v>
      </c>
      <c r="B920" s="57" t="s">
        <v>2546</v>
      </c>
      <c r="C920" s="40">
        <v>346.5</v>
      </c>
      <c r="D920" s="40"/>
      <c r="E920" s="40"/>
      <c r="F920" s="57">
        <f t="shared" si="116"/>
        <v>346.5</v>
      </c>
      <c r="G920" s="56">
        <f t="shared" si="117"/>
        <v>1.8781614701760157E-3</v>
      </c>
      <c r="H920" s="142">
        <v>0</v>
      </c>
      <c r="I920" s="142">
        <f t="shared" si="115"/>
        <v>0</v>
      </c>
      <c r="J920" s="245">
        <f t="shared" si="119"/>
        <v>0</v>
      </c>
      <c r="K920" s="142">
        <v>0</v>
      </c>
      <c r="L920" s="56">
        <f t="shared" si="120"/>
        <v>0</v>
      </c>
    </row>
    <row r="921" spans="1:12" x14ac:dyDescent="0.2">
      <c r="A921" s="105">
        <f t="shared" si="121"/>
        <v>24</v>
      </c>
      <c r="B921" s="57" t="s">
        <v>2547</v>
      </c>
      <c r="C921" s="40">
        <v>77.5</v>
      </c>
      <c r="D921" s="40"/>
      <c r="E921" s="40"/>
      <c r="F921" s="57">
        <f t="shared" si="116"/>
        <v>77.5</v>
      </c>
      <c r="G921" s="56">
        <f t="shared" si="117"/>
        <v>4.2007940530632384E-4</v>
      </c>
      <c r="H921" s="142">
        <f t="shared" si="118"/>
        <v>1.5458922115272717</v>
      </c>
      <c r="I921" s="142">
        <f t="shared" si="115"/>
        <v>0.34009628653599977</v>
      </c>
      <c r="J921" s="245">
        <f t="shared" si="119"/>
        <v>0.77294610576363587</v>
      </c>
      <c r="K921" s="142">
        <v>0.17290676271107422</v>
      </c>
      <c r="L921" s="56">
        <f t="shared" si="120"/>
        <v>3.6539888600490088E-2</v>
      </c>
    </row>
    <row r="922" spans="1:12" x14ac:dyDescent="0.2">
      <c r="A922" s="105">
        <f t="shared" si="121"/>
        <v>25</v>
      </c>
      <c r="B922" s="57" t="s">
        <v>2548</v>
      </c>
      <c r="C922" s="40">
        <v>176.7</v>
      </c>
      <c r="D922" s="40"/>
      <c r="E922" s="40"/>
      <c r="F922" s="57">
        <f t="shared" si="116"/>
        <v>176.7</v>
      </c>
      <c r="G922" s="56">
        <f t="shared" si="117"/>
        <v>9.5778104409841838E-4</v>
      </c>
      <c r="H922" s="142">
        <f t="shared" si="118"/>
        <v>3.5246342422821795</v>
      </c>
      <c r="I922" s="142">
        <f t="shared" si="115"/>
        <v>0.77541953330207947</v>
      </c>
      <c r="J922" s="245">
        <f t="shared" si="119"/>
        <v>1.7623171211410897</v>
      </c>
      <c r="K922" s="142">
        <v>0.39422741898124913</v>
      </c>
      <c r="L922" s="56">
        <f t="shared" si="120"/>
        <v>3.6539888600490088E-2</v>
      </c>
    </row>
    <row r="923" spans="1:12" x14ac:dyDescent="0.2">
      <c r="A923" s="105">
        <f t="shared" si="121"/>
        <v>26</v>
      </c>
      <c r="B923" s="57" t="s">
        <v>1231</v>
      </c>
      <c r="C923" s="40">
        <v>3973.8</v>
      </c>
      <c r="D923" s="40"/>
      <c r="E923" s="40">
        <v>282.60000000000002</v>
      </c>
      <c r="F923" s="57">
        <f t="shared" si="116"/>
        <v>4256.4000000000005</v>
      </c>
      <c r="G923" s="56">
        <f t="shared" si="117"/>
        <v>2.3071302977365638E-2</v>
      </c>
      <c r="H923" s="142">
        <f t="shared" si="118"/>
        <v>84.90239495670555</v>
      </c>
      <c r="I923" s="142">
        <f t="shared" si="115"/>
        <v>18.678526890475222</v>
      </c>
      <c r="J923" s="245">
        <f t="shared" si="119"/>
        <v>42.451197478352775</v>
      </c>
      <c r="K923" s="142">
        <v>8.8657663698227953</v>
      </c>
      <c r="L923" s="56">
        <f t="shared" si="120"/>
        <v>3.639175963146235E-2</v>
      </c>
    </row>
    <row r="924" spans="1:12" x14ac:dyDescent="0.2">
      <c r="A924" s="105">
        <f t="shared" si="121"/>
        <v>27</v>
      </c>
      <c r="B924" s="57" t="s">
        <v>1232</v>
      </c>
      <c r="C924" s="40">
        <v>2318.1999999999998</v>
      </c>
      <c r="D924" s="40"/>
      <c r="E924" s="40"/>
      <c r="F924" s="57">
        <f t="shared" si="116"/>
        <v>2318.1999999999998</v>
      </c>
      <c r="G924" s="56">
        <f t="shared" si="117"/>
        <v>1.2565523579111225E-2</v>
      </c>
      <c r="H924" s="142">
        <f t="shared" si="118"/>
        <v>46.241126771129309</v>
      </c>
      <c r="I924" s="142">
        <f t="shared" si="115"/>
        <v>10.173047889648448</v>
      </c>
      <c r="J924" s="245">
        <f t="shared" si="119"/>
        <v>23.120563385564655</v>
      </c>
      <c r="K924" s="142">
        <v>5.1720317073137059</v>
      </c>
      <c r="L924" s="56">
        <f t="shared" si="120"/>
        <v>3.6539888600490088E-2</v>
      </c>
    </row>
    <row r="925" spans="1:12" x14ac:dyDescent="0.2">
      <c r="A925" s="105">
        <f t="shared" si="121"/>
        <v>28</v>
      </c>
      <c r="B925" s="57" t="s">
        <v>1233</v>
      </c>
      <c r="C925" s="40">
        <v>19972.8</v>
      </c>
      <c r="D925" s="40">
        <v>200.6</v>
      </c>
      <c r="E925" s="40">
        <v>2292.4</v>
      </c>
      <c r="F925" s="57">
        <f t="shared" si="116"/>
        <v>22465.8</v>
      </c>
      <c r="G925" s="56">
        <f t="shared" si="117"/>
        <v>0.12177316004813948</v>
      </c>
      <c r="H925" s="142">
        <f t="shared" si="118"/>
        <v>448.12522897715331</v>
      </c>
      <c r="I925" s="142">
        <f t="shared" si="115"/>
        <v>98.587550374973731</v>
      </c>
      <c r="J925" s="245">
        <f t="shared" si="119"/>
        <v>224.06261448857666</v>
      </c>
      <c r="K925" s="142">
        <v>44.560415358396675</v>
      </c>
      <c r="L925" s="56">
        <f t="shared" si="120"/>
        <v>3.629231138882659E-2</v>
      </c>
    </row>
    <row r="926" spans="1:12" x14ac:dyDescent="0.2">
      <c r="A926" s="105">
        <f t="shared" si="121"/>
        <v>29</v>
      </c>
      <c r="B926" s="38" t="s">
        <v>1234</v>
      </c>
      <c r="C926" s="42">
        <v>4510.8999999999996</v>
      </c>
      <c r="D926" s="40"/>
      <c r="E926" s="40"/>
      <c r="F926" s="57">
        <f t="shared" si="116"/>
        <v>4510.8999999999996</v>
      </c>
      <c r="G926" s="56">
        <f t="shared" si="117"/>
        <v>2.445078954059737E-2</v>
      </c>
      <c r="H926" s="142">
        <f t="shared" si="118"/>
        <v>89.978905509398317</v>
      </c>
      <c r="I926" s="142">
        <f t="shared" si="115"/>
        <v>19.79535921206763</v>
      </c>
      <c r="J926" s="245">
        <f t="shared" si="119"/>
        <v>44.989452754699158</v>
      </c>
      <c r="K926" s="142">
        <v>10.064066011785608</v>
      </c>
      <c r="L926" s="56">
        <f t="shared" si="120"/>
        <v>3.6539888600490088E-2</v>
      </c>
    </row>
    <row r="927" spans="1:12" x14ac:dyDescent="0.2">
      <c r="A927" s="105">
        <f t="shared" si="121"/>
        <v>30</v>
      </c>
      <c r="B927" s="57" t="s">
        <v>1235</v>
      </c>
      <c r="C927" s="40">
        <v>3364.6</v>
      </c>
      <c r="D927" s="40">
        <v>242</v>
      </c>
      <c r="E927" s="40">
        <v>228.7</v>
      </c>
      <c r="F927" s="57">
        <f t="shared" si="116"/>
        <v>3835.2999999999997</v>
      </c>
      <c r="G927" s="56">
        <f t="shared" si="117"/>
        <v>2.0788781202210886E-2</v>
      </c>
      <c r="H927" s="142">
        <f t="shared" si="118"/>
        <v>76.502714824136063</v>
      </c>
      <c r="I927" s="142">
        <f t="shared" si="115"/>
        <v>16.830597261309933</v>
      </c>
      <c r="J927" s="245">
        <f t="shared" si="119"/>
        <v>38.251357412068032</v>
      </c>
      <c r="K927" s="142">
        <v>7.5066076621636162</v>
      </c>
      <c r="L927" s="56">
        <f t="shared" si="120"/>
        <v>3.6266074924954414E-2</v>
      </c>
    </row>
    <row r="928" spans="1:12" x14ac:dyDescent="0.2">
      <c r="A928" s="105">
        <f t="shared" si="121"/>
        <v>31</v>
      </c>
      <c r="B928" s="57" t="s">
        <v>1236</v>
      </c>
      <c r="C928" s="40">
        <v>3738.09</v>
      </c>
      <c r="D928" s="40"/>
      <c r="E928" s="40">
        <v>73</v>
      </c>
      <c r="F928" s="57">
        <f t="shared" si="116"/>
        <v>3811.09</v>
      </c>
      <c r="G928" s="56">
        <f t="shared" si="117"/>
        <v>2.0657553816372617E-2</v>
      </c>
      <c r="H928" s="142">
        <f t="shared" si="118"/>
        <v>76.019798044251232</v>
      </c>
      <c r="I928" s="142">
        <f t="shared" si="115"/>
        <v>16.72435556973527</v>
      </c>
      <c r="J928" s="245">
        <f t="shared" si="119"/>
        <v>38.009899022125616</v>
      </c>
      <c r="K928" s="142">
        <v>8.3398843951308308</v>
      </c>
      <c r="L928" s="56">
        <f t="shared" si="120"/>
        <v>3.6497153578436338E-2</v>
      </c>
    </row>
    <row r="929" spans="1:12" x14ac:dyDescent="0.2">
      <c r="A929" s="105">
        <f t="shared" si="121"/>
        <v>32</v>
      </c>
      <c r="B929" s="57" t="s">
        <v>1237</v>
      </c>
      <c r="C929" s="40">
        <v>4404.33</v>
      </c>
      <c r="D929" s="40"/>
      <c r="E929" s="40"/>
      <c r="F929" s="57">
        <f t="shared" si="116"/>
        <v>4404.33</v>
      </c>
      <c r="G929" s="56">
        <f t="shared" si="117"/>
        <v>2.3873139705455501E-2</v>
      </c>
      <c r="H929" s="142">
        <f t="shared" si="118"/>
        <v>87.85315411607624</v>
      </c>
      <c r="I929" s="142">
        <f t="shared" si="115"/>
        <v>19.327693905536773</v>
      </c>
      <c r="J929" s="245">
        <f t="shared" si="119"/>
        <v>43.92657705803812</v>
      </c>
      <c r="K929" s="142">
        <v>9.8263024801453618</v>
      </c>
      <c r="L929" s="56">
        <f t="shared" si="120"/>
        <v>3.6539888600490088E-2</v>
      </c>
    </row>
    <row r="930" spans="1:12" x14ac:dyDescent="0.2">
      <c r="A930" s="105">
        <f t="shared" si="121"/>
        <v>33</v>
      </c>
      <c r="B930" s="38" t="s">
        <v>1238</v>
      </c>
      <c r="C930" s="40">
        <v>2676.4</v>
      </c>
      <c r="D930" s="40"/>
      <c r="E930" s="40"/>
      <c r="F930" s="57">
        <f t="shared" si="116"/>
        <v>2676.4</v>
      </c>
      <c r="G930" s="56">
        <f t="shared" si="117"/>
        <v>1.4507103488539938E-2</v>
      </c>
      <c r="H930" s="142">
        <f t="shared" si="118"/>
        <v>53.386140837826972</v>
      </c>
      <c r="I930" s="142">
        <f t="shared" si="115"/>
        <v>11.744950984321934</v>
      </c>
      <c r="J930" s="245">
        <f t="shared" si="119"/>
        <v>26.693070418913486</v>
      </c>
      <c r="K930" s="142">
        <v>5.9711956092892775</v>
      </c>
      <c r="L930" s="56">
        <f t="shared" si="120"/>
        <v>3.6539888600490088E-2</v>
      </c>
    </row>
    <row r="931" spans="1:12" x14ac:dyDescent="0.2">
      <c r="A931" s="105">
        <f t="shared" si="121"/>
        <v>34</v>
      </c>
      <c r="B931" s="57" t="s">
        <v>1239</v>
      </c>
      <c r="C931" s="40">
        <v>1241.5999999999999</v>
      </c>
      <c r="D931" s="40"/>
      <c r="E931" s="40"/>
      <c r="F931" s="57">
        <f t="shared" si="116"/>
        <v>1241.5999999999999</v>
      </c>
      <c r="G931" s="56">
        <f t="shared" si="117"/>
        <v>6.729943091978473E-3</v>
      </c>
      <c r="H931" s="142">
        <f t="shared" si="118"/>
        <v>24.766190578480781</v>
      </c>
      <c r="I931" s="142">
        <f t="shared" si="115"/>
        <v>5.4485619272657724</v>
      </c>
      <c r="J931" s="245">
        <f t="shared" si="119"/>
        <v>12.383095289240391</v>
      </c>
      <c r="K931" s="142">
        <v>2.7700778913815447</v>
      </c>
      <c r="L931" s="56">
        <f t="shared" si="120"/>
        <v>3.6539888600490095E-2</v>
      </c>
    </row>
    <row r="932" spans="1:12" x14ac:dyDescent="0.2">
      <c r="A932" s="105">
        <f t="shared" si="121"/>
        <v>35</v>
      </c>
      <c r="B932" s="57" t="s">
        <v>56</v>
      </c>
      <c r="C932" s="40">
        <v>7600.7</v>
      </c>
      <c r="D932" s="40"/>
      <c r="E932" s="40">
        <v>75.599999999999994</v>
      </c>
      <c r="F932" s="57">
        <f t="shared" si="116"/>
        <v>7676.3</v>
      </c>
      <c r="G932" s="56">
        <f t="shared" si="117"/>
        <v>4.1608458567134632E-2</v>
      </c>
      <c r="H932" s="142">
        <f t="shared" si="118"/>
        <v>153.11912752705544</v>
      </c>
      <c r="I932" s="142">
        <f t="shared" si="115"/>
        <v>33.6862080559522</v>
      </c>
      <c r="J932" s="245">
        <f t="shared" si="119"/>
        <v>76.55956376352772</v>
      </c>
      <c r="K932" s="142">
        <v>16.957579759200794</v>
      </c>
      <c r="L932" s="56">
        <f t="shared" si="120"/>
        <v>3.6517916067081296E-2</v>
      </c>
    </row>
    <row r="933" spans="1:12" x14ac:dyDescent="0.2">
      <c r="A933" s="105">
        <f t="shared" si="121"/>
        <v>36</v>
      </c>
      <c r="B933" s="57" t="s">
        <v>1240</v>
      </c>
      <c r="C933" s="40">
        <v>9475.4500000000007</v>
      </c>
      <c r="D933" s="40"/>
      <c r="E933" s="40"/>
      <c r="F933" s="57">
        <f t="shared" si="116"/>
        <v>9475.4500000000007</v>
      </c>
      <c r="G933" s="56">
        <f t="shared" si="117"/>
        <v>5.136053420657815E-2</v>
      </c>
      <c r="H933" s="142">
        <f t="shared" si="118"/>
        <v>189.00676588020758</v>
      </c>
      <c r="I933" s="142">
        <f t="shared" si="115"/>
        <v>41.581488493645665</v>
      </c>
      <c r="J933" s="245">
        <f t="shared" si="119"/>
        <v>94.503382940103791</v>
      </c>
      <c r="K933" s="142">
        <v>21.140250125556751</v>
      </c>
      <c r="L933" s="56">
        <f t="shared" si="120"/>
        <v>3.6539888600490088E-2</v>
      </c>
    </row>
    <row r="934" spans="1:12" x14ac:dyDescent="0.2">
      <c r="A934" s="105">
        <f t="shared" si="121"/>
        <v>37</v>
      </c>
      <c r="B934" s="57" t="s">
        <v>1241</v>
      </c>
      <c r="C934" s="40">
        <v>4310.78</v>
      </c>
      <c r="D934" s="40"/>
      <c r="E934" s="40">
        <v>310.10000000000002</v>
      </c>
      <c r="F934" s="57">
        <f t="shared" si="116"/>
        <v>4620.88</v>
      </c>
      <c r="G934" s="56">
        <f t="shared" si="117"/>
        <v>2.5046922869572719E-2</v>
      </c>
      <c r="H934" s="142">
        <f t="shared" si="118"/>
        <v>92.172676160027606</v>
      </c>
      <c r="I934" s="142">
        <f t="shared" si="115"/>
        <v>20.277988755206074</v>
      </c>
      <c r="J934" s="245">
        <f t="shared" si="119"/>
        <v>46.086338080013803</v>
      </c>
      <c r="K934" s="142">
        <v>9.6175872846405728</v>
      </c>
      <c r="L934" s="56">
        <f t="shared" si="120"/>
        <v>3.6390166002988188E-2</v>
      </c>
    </row>
    <row r="935" spans="1:12" x14ac:dyDescent="0.2">
      <c r="A935" s="105">
        <f t="shared" si="121"/>
        <v>38</v>
      </c>
      <c r="B935" s="57" t="s">
        <v>1242</v>
      </c>
      <c r="C935" s="40">
        <v>6507.98</v>
      </c>
      <c r="D935" s="40">
        <v>48.6</v>
      </c>
      <c r="E935" s="40"/>
      <c r="F935" s="57">
        <f t="shared" si="116"/>
        <v>6556.58</v>
      </c>
      <c r="G935" s="56">
        <f t="shared" si="117"/>
        <v>3.5539151319268859E-2</v>
      </c>
      <c r="H935" s="142">
        <f t="shared" si="118"/>
        <v>130.78407685490942</v>
      </c>
      <c r="I935" s="142">
        <f t="shared" si="115"/>
        <v>28.772496908080072</v>
      </c>
      <c r="J935" s="245">
        <f t="shared" si="119"/>
        <v>65.392038427454708</v>
      </c>
      <c r="K935" s="142">
        <v>14.519661336624731</v>
      </c>
      <c r="L935" s="56">
        <f t="shared" si="120"/>
        <v>3.6523351126207401E-2</v>
      </c>
    </row>
    <row r="936" spans="1:12" x14ac:dyDescent="0.2">
      <c r="A936" s="105">
        <f t="shared" si="121"/>
        <v>39</v>
      </c>
      <c r="B936" s="57" t="s">
        <v>1243</v>
      </c>
      <c r="C936" s="40">
        <v>374.3</v>
      </c>
      <c r="D936" s="40"/>
      <c r="E936" s="40"/>
      <c r="F936" s="57">
        <f t="shared" si="116"/>
        <v>374.3</v>
      </c>
      <c r="G936" s="56">
        <f t="shared" si="117"/>
        <v>2.0288480181439618E-3</v>
      </c>
      <c r="H936" s="142">
        <f t="shared" si="118"/>
        <v>7.4661607067697791</v>
      </c>
      <c r="I936" s="142">
        <f t="shared" si="115"/>
        <v>1.6425553554893515</v>
      </c>
      <c r="J936" s="245">
        <f t="shared" si="119"/>
        <v>3.7330803533848895</v>
      </c>
      <c r="K936" s="142">
        <v>0.83508388751942031</v>
      </c>
      <c r="L936" s="56">
        <f t="shared" si="120"/>
        <v>3.6539888600490088E-2</v>
      </c>
    </row>
    <row r="937" spans="1:12" x14ac:dyDescent="0.2">
      <c r="A937" s="105">
        <f t="shared" si="121"/>
        <v>40</v>
      </c>
      <c r="B937" s="57" t="s">
        <v>1244</v>
      </c>
      <c r="C937" s="40">
        <v>376.1</v>
      </c>
      <c r="D937" s="40"/>
      <c r="E937" s="40"/>
      <c r="F937" s="57">
        <f t="shared" si="116"/>
        <v>376.1</v>
      </c>
      <c r="G937" s="56">
        <f t="shared" si="117"/>
        <v>2.0386047011059149E-3</v>
      </c>
      <c r="H937" s="142">
        <f t="shared" si="118"/>
        <v>7.5020653000697672</v>
      </c>
      <c r="I937" s="142">
        <f t="shared" si="115"/>
        <v>1.6504543660153488</v>
      </c>
      <c r="J937" s="245">
        <f t="shared" si="119"/>
        <v>3.7510326500348836</v>
      </c>
      <c r="K937" s="142">
        <v>0.83909978652432271</v>
      </c>
      <c r="L937" s="56">
        <f t="shared" si="120"/>
        <v>3.6539888600490081E-2</v>
      </c>
    </row>
    <row r="938" spans="1:12" x14ac:dyDescent="0.2">
      <c r="A938" s="105">
        <f t="shared" si="121"/>
        <v>41</v>
      </c>
      <c r="B938" s="57" t="s">
        <v>1245</v>
      </c>
      <c r="C938" s="40">
        <v>382.3</v>
      </c>
      <c r="D938" s="40"/>
      <c r="E938" s="40"/>
      <c r="F938" s="57">
        <f t="shared" si="116"/>
        <v>382.3</v>
      </c>
      <c r="G938" s="56">
        <f t="shared" si="117"/>
        <v>2.072211053530421E-3</v>
      </c>
      <c r="H938" s="142">
        <f t="shared" si="118"/>
        <v>7.6257366769919495</v>
      </c>
      <c r="I938" s="142">
        <f t="shared" si="115"/>
        <v>1.6776620689382289</v>
      </c>
      <c r="J938" s="245">
        <f t="shared" si="119"/>
        <v>3.8128683384959747</v>
      </c>
      <c r="K938" s="142">
        <v>0.85293232754120873</v>
      </c>
      <c r="L938" s="56">
        <f t="shared" si="120"/>
        <v>3.6539888600490088E-2</v>
      </c>
    </row>
    <row r="939" spans="1:12" x14ac:dyDescent="0.2">
      <c r="A939" s="105">
        <f t="shared" si="121"/>
        <v>42</v>
      </c>
      <c r="B939" s="57" t="s">
        <v>1246</v>
      </c>
      <c r="C939" s="40">
        <v>411</v>
      </c>
      <c r="D939" s="40"/>
      <c r="E939" s="40"/>
      <c r="F939" s="57">
        <f t="shared" si="116"/>
        <v>411</v>
      </c>
      <c r="G939" s="56">
        <f t="shared" si="117"/>
        <v>2.2277759429793435E-3</v>
      </c>
      <c r="H939" s="142">
        <f t="shared" si="118"/>
        <v>8.1982154701639836</v>
      </c>
      <c r="I939" s="142">
        <f t="shared" si="115"/>
        <v>1.8036074034360763</v>
      </c>
      <c r="J939" s="245">
        <f t="shared" si="119"/>
        <v>4.0991077350819918</v>
      </c>
      <c r="K939" s="142">
        <v>0.91696360611937422</v>
      </c>
      <c r="L939" s="56">
        <f t="shared" si="120"/>
        <v>3.6539888600490088E-2</v>
      </c>
    </row>
    <row r="940" spans="1:12" x14ac:dyDescent="0.2">
      <c r="A940" s="105">
        <f t="shared" si="121"/>
        <v>43</v>
      </c>
      <c r="B940" s="57" t="s">
        <v>1247</v>
      </c>
      <c r="C940" s="40">
        <v>388.9</v>
      </c>
      <c r="D940" s="40"/>
      <c r="E940" s="40"/>
      <c r="F940" s="57">
        <f t="shared" si="116"/>
        <v>388.9</v>
      </c>
      <c r="G940" s="56">
        <f t="shared" si="117"/>
        <v>2.1079855577242493E-3</v>
      </c>
      <c r="H940" s="142">
        <f t="shared" si="118"/>
        <v>7.7573868524252374</v>
      </c>
      <c r="I940" s="142">
        <f t="shared" si="115"/>
        <v>1.7066251075335523</v>
      </c>
      <c r="J940" s="245">
        <f t="shared" si="119"/>
        <v>3.8786934262126187</v>
      </c>
      <c r="K940" s="142">
        <v>0.86765729055918395</v>
      </c>
      <c r="L940" s="56">
        <f t="shared" si="120"/>
        <v>3.6539888600490081E-2</v>
      </c>
    </row>
    <row r="941" spans="1:12" x14ac:dyDescent="0.2">
      <c r="A941" s="105">
        <f t="shared" si="121"/>
        <v>44</v>
      </c>
      <c r="B941" s="57" t="s">
        <v>1248</v>
      </c>
      <c r="C941" s="40">
        <v>364.6</v>
      </c>
      <c r="D941" s="40"/>
      <c r="E941" s="40"/>
      <c r="F941" s="57">
        <f t="shared" si="116"/>
        <v>364.6</v>
      </c>
      <c r="G941" s="56">
        <f t="shared" si="117"/>
        <v>1.9762703377378798E-3</v>
      </c>
      <c r="H941" s="142">
        <f t="shared" si="118"/>
        <v>7.2726748428753973</v>
      </c>
      <c r="I941" s="142">
        <f t="shared" si="115"/>
        <v>1.5999884654325873</v>
      </c>
      <c r="J941" s="245">
        <f t="shared" si="119"/>
        <v>3.6363374214376987</v>
      </c>
      <c r="K941" s="142">
        <v>0.81344265399300197</v>
      </c>
      <c r="L941" s="56">
        <f t="shared" si="120"/>
        <v>3.6539888600490081E-2</v>
      </c>
    </row>
    <row r="942" spans="1:12" x14ac:dyDescent="0.2">
      <c r="A942" s="105">
        <f t="shared" si="121"/>
        <v>45</v>
      </c>
      <c r="B942" s="57" t="s">
        <v>1249</v>
      </c>
      <c r="C942" s="40">
        <v>133.5</v>
      </c>
      <c r="D942" s="40"/>
      <c r="E942" s="40"/>
      <c r="F942" s="57">
        <f t="shared" si="116"/>
        <v>133.5</v>
      </c>
      <c r="G942" s="56">
        <f t="shared" si="117"/>
        <v>7.2362065301153852E-4</v>
      </c>
      <c r="H942" s="142">
        <f t="shared" si="118"/>
        <v>2.6629240030824617</v>
      </c>
      <c r="I942" s="142">
        <f t="shared" si="115"/>
        <v>0.58584328067814162</v>
      </c>
      <c r="J942" s="245">
        <f t="shared" si="119"/>
        <v>1.3314620015412308</v>
      </c>
      <c r="K942" s="142">
        <v>0.29784584286359234</v>
      </c>
      <c r="L942" s="56">
        <f t="shared" si="120"/>
        <v>3.6539888600490088E-2</v>
      </c>
    </row>
    <row r="943" spans="1:12" x14ac:dyDescent="0.2">
      <c r="A943" s="105">
        <f t="shared" si="121"/>
        <v>46</v>
      </c>
      <c r="B943" s="57" t="s">
        <v>1250</v>
      </c>
      <c r="C943" s="40">
        <v>9198.7099999999991</v>
      </c>
      <c r="D943" s="40"/>
      <c r="E943" s="40"/>
      <c r="F943" s="57">
        <f t="shared" si="116"/>
        <v>9198.7099999999991</v>
      </c>
      <c r="G943" s="56">
        <f t="shared" si="117"/>
        <v>4.9860498404972052E-2</v>
      </c>
      <c r="H943" s="142">
        <f t="shared" si="118"/>
        <v>183.48663413029715</v>
      </c>
      <c r="I943" s="142">
        <f t="shared" si="115"/>
        <v>40.367059508665371</v>
      </c>
      <c r="J943" s="245">
        <f t="shared" si="119"/>
        <v>91.743317065148574</v>
      </c>
      <c r="K943" s="142">
        <v>20.522827964103037</v>
      </c>
      <c r="L943" s="56">
        <f t="shared" si="120"/>
        <v>3.6539888600490088E-2</v>
      </c>
    </row>
    <row r="944" spans="1:12" x14ac:dyDescent="0.2">
      <c r="A944" s="105">
        <f t="shared" si="121"/>
        <v>47</v>
      </c>
      <c r="B944" s="57" t="s">
        <v>1261</v>
      </c>
      <c r="C944" s="40">
        <v>3168.96</v>
      </c>
      <c r="D944" s="40"/>
      <c r="E944" s="40"/>
      <c r="F944" s="57">
        <f t="shared" si="116"/>
        <v>3168.96</v>
      </c>
      <c r="G944" s="56">
        <f t="shared" si="117"/>
        <v>1.7176965577284233E-2</v>
      </c>
      <c r="H944" s="142">
        <f t="shared" si="118"/>
        <v>63.211233324405981</v>
      </c>
      <c r="I944" s="142">
        <f t="shared" si="115"/>
        <v>13.906471331369316</v>
      </c>
      <c r="J944" s="245">
        <f t="shared" si="119"/>
        <v>31.605616662202991</v>
      </c>
      <c r="K944" s="142">
        <v>7.070124061430783</v>
      </c>
      <c r="L944" s="56">
        <f t="shared" si="120"/>
        <v>3.6539888600490088E-2</v>
      </c>
    </row>
    <row r="945" spans="1:12" x14ac:dyDescent="0.2">
      <c r="A945" s="105">
        <f t="shared" si="121"/>
        <v>48</v>
      </c>
      <c r="B945" s="57" t="s">
        <v>1262</v>
      </c>
      <c r="C945" s="40">
        <v>4196.6499999999996</v>
      </c>
      <c r="D945" s="40"/>
      <c r="E945" s="40">
        <v>69.099999999999994</v>
      </c>
      <c r="F945" s="57">
        <f t="shared" si="116"/>
        <v>4265.75</v>
      </c>
      <c r="G945" s="56">
        <f t="shared" si="117"/>
        <v>2.312198352497356E-2</v>
      </c>
      <c r="H945" s="142">
        <f t="shared" si="118"/>
        <v>85.088899371902698</v>
      </c>
      <c r="I945" s="142">
        <f t="shared" si="115"/>
        <v>18.719557861818593</v>
      </c>
      <c r="J945" s="245">
        <f t="shared" si="119"/>
        <v>42.544449685951349</v>
      </c>
      <c r="K945" s="142">
        <v>9.362956977179735</v>
      </c>
      <c r="L945" s="56">
        <f t="shared" si="120"/>
        <v>3.6503748202977762E-2</v>
      </c>
    </row>
    <row r="946" spans="1:12" x14ac:dyDescent="0.2">
      <c r="A946" s="105">
        <f t="shared" si="121"/>
        <v>49</v>
      </c>
      <c r="B946" s="38" t="s">
        <v>1263</v>
      </c>
      <c r="C946" s="40">
        <v>8277.0499999999993</v>
      </c>
      <c r="D946" s="40"/>
      <c r="E946" s="40"/>
      <c r="F946" s="57">
        <f t="shared" si="116"/>
        <v>8277.0499999999993</v>
      </c>
      <c r="G946" s="56">
        <f t="shared" si="117"/>
        <v>4.486475150568655E-2</v>
      </c>
      <c r="H946" s="142">
        <f t="shared" si="118"/>
        <v>165.10228554092652</v>
      </c>
      <c r="I946" s="142">
        <f t="shared" si="115"/>
        <v>36.322502819003837</v>
      </c>
      <c r="J946" s="245">
        <f t="shared" si="119"/>
        <v>82.551142770463258</v>
      </c>
      <c r="K946" s="142">
        <v>18.466553810292858</v>
      </c>
      <c r="L946" s="56">
        <f t="shared" si="120"/>
        <v>3.6539888600490095E-2</v>
      </c>
    </row>
    <row r="947" spans="1:12" x14ac:dyDescent="0.2">
      <c r="A947" s="105">
        <f t="shared" si="121"/>
        <v>50</v>
      </c>
      <c r="B947" s="38" t="s">
        <v>1264</v>
      </c>
      <c r="C947" s="40">
        <v>1475.3</v>
      </c>
      <c r="D947" s="40"/>
      <c r="E947" s="40"/>
      <c r="F947" s="57">
        <f t="shared" si="116"/>
        <v>1475.3</v>
      </c>
      <c r="G947" s="56">
        <f t="shared" si="117"/>
        <v>7.9966857632054137E-3</v>
      </c>
      <c r="H947" s="142">
        <f t="shared" si="118"/>
        <v>29.427803608595923</v>
      </c>
      <c r="I947" s="142">
        <f t="shared" si="115"/>
        <v>6.4741167938911035</v>
      </c>
      <c r="J947" s="245">
        <f t="shared" si="119"/>
        <v>14.713901804297961</v>
      </c>
      <c r="K947" s="142">
        <v>3.2914754455180359</v>
      </c>
      <c r="L947" s="56">
        <f t="shared" si="120"/>
        <v>3.6539888600490088E-2</v>
      </c>
    </row>
    <row r="948" spans="1:12" x14ac:dyDescent="0.2">
      <c r="A948" s="105">
        <f t="shared" si="121"/>
        <v>51</v>
      </c>
      <c r="B948" s="57" t="s">
        <v>1265</v>
      </c>
      <c r="C948" s="40">
        <v>1459.86</v>
      </c>
      <c r="D948" s="40"/>
      <c r="E948" s="40"/>
      <c r="F948" s="57">
        <f t="shared" si="116"/>
        <v>1459.86</v>
      </c>
      <c r="G948" s="56">
        <f t="shared" si="117"/>
        <v>7.9129951049095471E-3</v>
      </c>
      <c r="H948" s="142">
        <f t="shared" si="118"/>
        <v>29.119821986067134</v>
      </c>
      <c r="I948" s="142">
        <f t="shared" si="115"/>
        <v>6.4063608369347698</v>
      </c>
      <c r="J948" s="245">
        <f t="shared" si="119"/>
        <v>14.559910993033567</v>
      </c>
      <c r="K948" s="142">
        <v>3.2570279562759841</v>
      </c>
      <c r="L948" s="56">
        <f t="shared" si="120"/>
        <v>3.6539888600490088E-2</v>
      </c>
    </row>
    <row r="949" spans="1:12" x14ac:dyDescent="0.2">
      <c r="A949" s="105">
        <f t="shared" si="121"/>
        <v>52</v>
      </c>
      <c r="B949" s="57" t="s">
        <v>1266</v>
      </c>
      <c r="C949" s="40">
        <v>411.3</v>
      </c>
      <c r="D949" s="40"/>
      <c r="E949" s="40"/>
      <c r="F949" s="57">
        <f t="shared" si="116"/>
        <v>411.3</v>
      </c>
      <c r="G949" s="56">
        <f t="shared" si="117"/>
        <v>2.2294020568063354E-3</v>
      </c>
      <c r="H949" s="142">
        <v>0</v>
      </c>
      <c r="I949" s="142">
        <f t="shared" si="115"/>
        <v>0</v>
      </c>
      <c r="J949" s="245">
        <f t="shared" si="119"/>
        <v>0</v>
      </c>
      <c r="K949" s="142">
        <v>0</v>
      </c>
      <c r="L949" s="56">
        <f t="shared" si="120"/>
        <v>0</v>
      </c>
    </row>
    <row r="950" spans="1:12" x14ac:dyDescent="0.2">
      <c r="A950" s="105">
        <f t="shared" si="121"/>
        <v>53</v>
      </c>
      <c r="B950" s="57" t="s">
        <v>1267</v>
      </c>
      <c r="C950" s="40">
        <v>402.8</v>
      </c>
      <c r="D950" s="40"/>
      <c r="E950" s="40"/>
      <c r="F950" s="57">
        <f t="shared" si="116"/>
        <v>402.8</v>
      </c>
      <c r="G950" s="56">
        <f t="shared" si="117"/>
        <v>2.1833288317082227E-3</v>
      </c>
      <c r="H950" s="142">
        <v>0</v>
      </c>
      <c r="I950" s="142">
        <f t="shared" si="115"/>
        <v>0</v>
      </c>
      <c r="J950" s="245">
        <f t="shared" si="119"/>
        <v>0</v>
      </c>
      <c r="K950" s="142">
        <v>0</v>
      </c>
      <c r="L950" s="56">
        <f t="shared" si="120"/>
        <v>0</v>
      </c>
    </row>
    <row r="951" spans="1:12" x14ac:dyDescent="0.2">
      <c r="A951" s="105">
        <f t="shared" si="121"/>
        <v>54</v>
      </c>
      <c r="B951" s="57" t="s">
        <v>1268</v>
      </c>
      <c r="C951" s="40">
        <v>142.9</v>
      </c>
      <c r="D951" s="40"/>
      <c r="E951" s="40"/>
      <c r="F951" s="57">
        <f t="shared" si="116"/>
        <v>142.9</v>
      </c>
      <c r="G951" s="56">
        <f t="shared" si="117"/>
        <v>7.7457221959062819E-4</v>
      </c>
      <c r="H951" s="142">
        <f t="shared" si="118"/>
        <v>2.8504257680935119</v>
      </c>
      <c r="I951" s="142">
        <f t="shared" si="115"/>
        <v>0.62709366898057262</v>
      </c>
      <c r="J951" s="245">
        <f t="shared" si="119"/>
        <v>1.4252128840467559</v>
      </c>
      <c r="K951" s="142">
        <v>0.31881775988919364</v>
      </c>
      <c r="L951" s="56">
        <f t="shared" si="120"/>
        <v>3.6539888600490088E-2</v>
      </c>
    </row>
    <row r="952" spans="1:12" x14ac:dyDescent="0.2">
      <c r="A952" s="105">
        <f t="shared" si="121"/>
        <v>55</v>
      </c>
      <c r="B952" s="57" t="s">
        <v>1269</v>
      </c>
      <c r="C952" s="40">
        <v>776.7</v>
      </c>
      <c r="D952" s="40"/>
      <c r="E952" s="40"/>
      <c r="F952" s="57">
        <f t="shared" si="116"/>
        <v>776.7</v>
      </c>
      <c r="G952" s="56">
        <f t="shared" si="117"/>
        <v>4.2100086980828618E-3</v>
      </c>
      <c r="H952" s="142">
        <f t="shared" si="118"/>
        <v>15.492832008944932</v>
      </c>
      <c r="I952" s="142">
        <f t="shared" si="115"/>
        <v>3.4084230419678851</v>
      </c>
      <c r="J952" s="245">
        <f t="shared" si="119"/>
        <v>7.7464160044724659</v>
      </c>
      <c r="K952" s="142">
        <v>1.7328604206153719</v>
      </c>
      <c r="L952" s="56">
        <f t="shared" si="120"/>
        <v>3.6539888600490088E-2</v>
      </c>
    </row>
    <row r="953" spans="1:12" x14ac:dyDescent="0.2">
      <c r="A953" s="105">
        <f t="shared" si="121"/>
        <v>56</v>
      </c>
      <c r="B953" s="57" t="s">
        <v>1270</v>
      </c>
      <c r="C953" s="40">
        <v>159.5</v>
      </c>
      <c r="D953" s="40"/>
      <c r="E953" s="40"/>
      <c r="F953" s="57">
        <f t="shared" si="116"/>
        <v>159.5</v>
      </c>
      <c r="G953" s="56">
        <f t="shared" si="117"/>
        <v>8.6455051801753106E-4</v>
      </c>
      <c r="H953" s="142">
        <f t="shared" si="118"/>
        <v>3.1815459063045144</v>
      </c>
      <c r="I953" s="142">
        <f t="shared" si="115"/>
        <v>0.6999400993869932</v>
      </c>
      <c r="J953" s="245">
        <f t="shared" si="119"/>
        <v>1.5907729531522572</v>
      </c>
      <c r="K953" s="142">
        <v>0.35585327293440433</v>
      </c>
      <c r="L953" s="56">
        <f t="shared" si="120"/>
        <v>3.6539888600490088E-2</v>
      </c>
    </row>
    <row r="954" spans="1:12" x14ac:dyDescent="0.2">
      <c r="A954" s="105">
        <f t="shared" si="121"/>
        <v>57</v>
      </c>
      <c r="B954" s="57" t="s">
        <v>1271</v>
      </c>
      <c r="C954" s="40">
        <v>8044.64</v>
      </c>
      <c r="D954" s="40"/>
      <c r="E954" s="40"/>
      <c r="F954" s="57">
        <f t="shared" si="116"/>
        <v>8044.64</v>
      </c>
      <c r="G954" s="56">
        <f t="shared" si="117"/>
        <v>4.3605001123915681E-2</v>
      </c>
      <c r="H954" s="142">
        <f t="shared" si="118"/>
        <v>160.46640413600971</v>
      </c>
      <c r="I954" s="142">
        <f t="shared" si="115"/>
        <v>35.302608909922135</v>
      </c>
      <c r="J954" s="245">
        <f t="shared" si="119"/>
        <v>80.233202068004857</v>
      </c>
      <c r="K954" s="142">
        <v>17.948034317109883</v>
      </c>
      <c r="L954" s="56">
        <f t="shared" si="120"/>
        <v>3.6539888600490088E-2</v>
      </c>
    </row>
    <row r="955" spans="1:12" x14ac:dyDescent="0.2">
      <c r="A955" s="105">
        <f t="shared" si="121"/>
        <v>58</v>
      </c>
      <c r="B955" s="57" t="s">
        <v>1272</v>
      </c>
      <c r="C955" s="40">
        <v>3996.29</v>
      </c>
      <c r="D955" s="40"/>
      <c r="E955" s="40"/>
      <c r="F955" s="57">
        <f t="shared" si="116"/>
        <v>3996.29</v>
      </c>
      <c r="G955" s="56">
        <f t="shared" si="117"/>
        <v>2.1661408085569149E-2</v>
      </c>
      <c r="H955" s="142">
        <f t="shared" si="118"/>
        <v>79.713981754894462</v>
      </c>
      <c r="I955" s="142">
        <f t="shared" si="115"/>
        <v>17.537075986076783</v>
      </c>
      <c r="J955" s="245">
        <f t="shared" si="119"/>
        <v>39.856990877447231</v>
      </c>
      <c r="K955" s="142">
        <v>8.915942796834047</v>
      </c>
      <c r="L955" s="56">
        <f t="shared" si="120"/>
        <v>3.6539888600490088E-2</v>
      </c>
    </row>
    <row r="956" spans="1:12" x14ac:dyDescent="0.2">
      <c r="A956" s="105">
        <f t="shared" si="121"/>
        <v>59</v>
      </c>
      <c r="B956" s="57" t="s">
        <v>1273</v>
      </c>
      <c r="C956" s="40">
        <v>69.53</v>
      </c>
      <c r="D956" s="40"/>
      <c r="E956" s="40"/>
      <c r="F956" s="57">
        <f t="shared" si="116"/>
        <v>69.53</v>
      </c>
      <c r="G956" s="56">
        <f t="shared" si="117"/>
        <v>3.7687898130256387E-4</v>
      </c>
      <c r="H956" s="142">
        <f t="shared" si="118"/>
        <v>1.3869146511934352</v>
      </c>
      <c r="I956" s="142">
        <f t="shared" si="115"/>
        <v>0.30512122326255575</v>
      </c>
      <c r="J956" s="245">
        <f t="shared" si="119"/>
        <v>0.69345732559671758</v>
      </c>
      <c r="K956" s="142">
        <v>0.15512525433936758</v>
      </c>
      <c r="L956" s="56">
        <f t="shared" si="120"/>
        <v>3.6539888600490095E-2</v>
      </c>
    </row>
    <row r="957" spans="1:12" x14ac:dyDescent="0.2">
      <c r="A957" s="105">
        <f t="shared" si="121"/>
        <v>60</v>
      </c>
      <c r="B957" s="57" t="s">
        <v>1274</v>
      </c>
      <c r="C957" s="40">
        <v>3450.5</v>
      </c>
      <c r="D957" s="40"/>
      <c r="E957" s="40"/>
      <c r="F957" s="57">
        <f t="shared" si="116"/>
        <v>3450.5</v>
      </c>
      <c r="G957" s="56">
        <f t="shared" si="117"/>
        <v>1.8703019200122198E-2</v>
      </c>
      <c r="H957" s="142">
        <f t="shared" si="118"/>
        <v>68.82711065644969</v>
      </c>
      <c r="I957" s="142">
        <f t="shared" si="115"/>
        <v>15.141964344418932</v>
      </c>
      <c r="J957" s="245">
        <f t="shared" si="119"/>
        <v>34.413555328224845</v>
      </c>
      <c r="K957" s="142">
        <v>7.6982552868975693</v>
      </c>
      <c r="L957" s="56">
        <f t="shared" si="120"/>
        <v>3.6539888600490088E-2</v>
      </c>
    </row>
    <row r="958" spans="1:12" x14ac:dyDescent="0.2">
      <c r="A958" s="105">
        <f t="shared" si="121"/>
        <v>61</v>
      </c>
      <c r="B958" s="57" t="s">
        <v>1275</v>
      </c>
      <c r="C958" s="40">
        <v>46</v>
      </c>
      <c r="D958" s="40"/>
      <c r="E958" s="40"/>
      <c r="F958" s="57">
        <f t="shared" si="116"/>
        <v>46</v>
      </c>
      <c r="G958" s="56">
        <f t="shared" si="117"/>
        <v>2.4933745347214062E-4</v>
      </c>
      <c r="H958" s="142">
        <f t="shared" si="118"/>
        <v>0.9175618287774775</v>
      </c>
      <c r="I958" s="142">
        <f t="shared" ref="I958:I962" si="122">H958*0.22</f>
        <v>0.20186360233104506</v>
      </c>
      <c r="J958" s="245">
        <f t="shared" si="119"/>
        <v>0.45878091438873875</v>
      </c>
      <c r="K958" s="142">
        <v>0.10262853012528275</v>
      </c>
      <c r="L958" s="56">
        <f t="shared" si="120"/>
        <v>3.6539888600490088E-2</v>
      </c>
    </row>
    <row r="959" spans="1:12" x14ac:dyDescent="0.2">
      <c r="A959" s="105">
        <f t="shared" si="121"/>
        <v>62</v>
      </c>
      <c r="B959" s="57" t="s">
        <v>1317</v>
      </c>
      <c r="C959" s="40">
        <v>3217.4</v>
      </c>
      <c r="D959" s="40"/>
      <c r="E959" s="40"/>
      <c r="F959" s="57">
        <f>C959+D959+E959</f>
        <v>3217.4</v>
      </c>
      <c r="G959" s="56">
        <f t="shared" si="117"/>
        <v>1.7439528756549243E-2</v>
      </c>
      <c r="H959" s="142">
        <f t="shared" si="118"/>
        <v>64.177465824101219</v>
      </c>
      <c r="I959" s="142">
        <f t="shared" si="122"/>
        <v>14.119042481302268</v>
      </c>
      <c r="J959" s="245">
        <f t="shared" si="119"/>
        <v>32.08873291205061</v>
      </c>
      <c r="K959" s="142">
        <v>7.1781963657627106</v>
      </c>
      <c r="L959" s="56">
        <f t="shared" si="120"/>
        <v>3.6539888600490095E-2</v>
      </c>
    </row>
    <row r="960" spans="1:12" x14ac:dyDescent="0.2">
      <c r="A960" s="105">
        <f t="shared" si="121"/>
        <v>63</v>
      </c>
      <c r="B960" s="57" t="s">
        <v>1318</v>
      </c>
      <c r="C960" s="40">
        <v>3196.1</v>
      </c>
      <c r="D960" s="40"/>
      <c r="E960" s="40"/>
      <c r="F960" s="57">
        <f>C960+D960+E960</f>
        <v>3196.1</v>
      </c>
      <c r="G960" s="56">
        <f t="shared" si="117"/>
        <v>1.7324074674832796E-2</v>
      </c>
      <c r="H960" s="142">
        <f t="shared" si="118"/>
        <v>63.752594803384689</v>
      </c>
      <c r="I960" s="142">
        <f t="shared" si="122"/>
        <v>14.025570856744631</v>
      </c>
      <c r="J960" s="245">
        <f t="shared" si="119"/>
        <v>31.876297401692344</v>
      </c>
      <c r="K960" s="142">
        <v>7.1306748942047005</v>
      </c>
      <c r="L960" s="56">
        <f t="shared" si="120"/>
        <v>3.6539888600490088E-2</v>
      </c>
    </row>
    <row r="961" spans="1:13" x14ac:dyDescent="0.2">
      <c r="A961" s="105">
        <f t="shared" si="121"/>
        <v>64</v>
      </c>
      <c r="B961" s="57" t="s">
        <v>1319</v>
      </c>
      <c r="C961" s="40">
        <v>1632.1</v>
      </c>
      <c r="D961" s="40"/>
      <c r="E961" s="40"/>
      <c r="F961" s="57">
        <f>C961+D961+E961</f>
        <v>1632.1</v>
      </c>
      <c r="G961" s="56">
        <f t="shared" si="117"/>
        <v>8.8466012567800147E-3</v>
      </c>
      <c r="H961" s="142">
        <f t="shared" si="118"/>
        <v>32.555492624950453</v>
      </c>
      <c r="I961" s="142">
        <f t="shared" si="122"/>
        <v>7.1622083774891001</v>
      </c>
      <c r="J961" s="245">
        <f t="shared" si="119"/>
        <v>16.277746312475227</v>
      </c>
      <c r="K961" s="142">
        <v>3.6413048699450865</v>
      </c>
      <c r="L961" s="56">
        <f t="shared" si="120"/>
        <v>3.6539888600490088E-2</v>
      </c>
    </row>
    <row r="962" spans="1:13" x14ac:dyDescent="0.2">
      <c r="A962" s="105">
        <f t="shared" si="121"/>
        <v>65</v>
      </c>
      <c r="B962" s="57" t="s">
        <v>609</v>
      </c>
      <c r="C962" s="107">
        <v>3084.1</v>
      </c>
      <c r="D962" s="59"/>
      <c r="E962" s="59">
        <v>109.7</v>
      </c>
      <c r="F962" s="57">
        <f>C962+D962+E962</f>
        <v>3193.7999999999997</v>
      </c>
      <c r="G962" s="56">
        <f t="shared" si="117"/>
        <v>1.7311607802159186E-2</v>
      </c>
      <c r="H962" s="142">
        <f t="shared" si="118"/>
        <v>63.706716711945802</v>
      </c>
      <c r="I962" s="142">
        <f t="shared" si="122"/>
        <v>14.015477676628077</v>
      </c>
      <c r="J962" s="245">
        <f t="shared" si="119"/>
        <v>31.853358355972901</v>
      </c>
      <c r="K962" s="142">
        <v>6.0867642584303567</v>
      </c>
      <c r="L962" s="56">
        <f t="shared" si="120"/>
        <v>3.621463992829143E-2</v>
      </c>
    </row>
    <row r="963" spans="1:13" x14ac:dyDescent="0.2">
      <c r="A963" s="105"/>
      <c r="B963" s="57" t="s">
        <v>1276</v>
      </c>
      <c r="C963" s="261">
        <f>SUM(C898:C962)</f>
        <v>179704.92999999996</v>
      </c>
      <c r="D963" s="261">
        <f t="shared" ref="D963:K963" si="123">SUM(D898:D962)</f>
        <v>939.9</v>
      </c>
      <c r="E963" s="261">
        <f t="shared" si="123"/>
        <v>3844.0999999999995</v>
      </c>
      <c r="F963" s="261">
        <f t="shared" si="123"/>
        <v>184488.92999999996</v>
      </c>
      <c r="G963" s="261">
        <f t="shared" si="123"/>
        <v>1</v>
      </c>
      <c r="H963" s="261">
        <f t="shared" si="123"/>
        <v>3656.8495161200185</v>
      </c>
      <c r="I963" s="261">
        <f t="shared" si="123"/>
        <v>804.50689354640417</v>
      </c>
      <c r="J963" s="311">
        <f t="shared" si="123"/>
        <v>1828.4247580600093</v>
      </c>
      <c r="K963" s="261">
        <f t="shared" si="123"/>
        <v>397.54818817895296</v>
      </c>
      <c r="L963" s="56">
        <f t="shared" ref="L963" si="124">(H963+I963+J963+K963)/F963</f>
        <v>3.6247862437629112E-2</v>
      </c>
    </row>
    <row r="964" spans="1:13" x14ac:dyDescent="0.2">
      <c r="A964" s="356" t="s">
        <v>1976</v>
      </c>
      <c r="B964" s="356"/>
      <c r="C964" s="356"/>
      <c r="D964" s="356"/>
      <c r="E964" s="356"/>
      <c r="F964" s="356"/>
      <c r="G964" s="356"/>
      <c r="H964" s="356"/>
      <c r="I964" s="356"/>
      <c r="J964" s="356"/>
      <c r="K964" s="356"/>
      <c r="L964" s="356"/>
    </row>
    <row r="965" spans="1:13" x14ac:dyDescent="0.2">
      <c r="A965" s="77">
        <v>1</v>
      </c>
      <c r="B965" s="57" t="s">
        <v>1278</v>
      </c>
      <c r="C965" s="57">
        <v>653.70000000000005</v>
      </c>
      <c r="D965" s="57">
        <v>37.5</v>
      </c>
      <c r="E965" s="57">
        <v>147.30000000000001</v>
      </c>
      <c r="F965" s="57">
        <f t="shared" ref="F965:F1027" si="125">C965+D965+E965</f>
        <v>838.5</v>
      </c>
      <c r="G965" s="56">
        <f>1/$F$1330*F965</f>
        <v>3.7421214619881666E-3</v>
      </c>
      <c r="H965" s="54">
        <f>G965*3680</f>
        <v>13.771006980116454</v>
      </c>
      <c r="I965" s="54">
        <f>H965*0.22</f>
        <v>3.02962153562562</v>
      </c>
      <c r="J965" s="245">
        <f>H965*0.475</f>
        <v>6.5412283155553155</v>
      </c>
      <c r="K965" s="54">
        <v>2.4204447742142894</v>
      </c>
      <c r="L965" s="56">
        <f>(H965+I965+J965+K965)/F965</f>
        <v>3.0724271443663301E-2</v>
      </c>
    </row>
    <row r="966" spans="1:13" x14ac:dyDescent="0.2">
      <c r="A966" s="78">
        <f>A965+1</f>
        <v>2</v>
      </c>
      <c r="B966" s="57" t="s">
        <v>1279</v>
      </c>
      <c r="C966" s="57">
        <v>244</v>
      </c>
      <c r="D966" s="57"/>
      <c r="E966" s="57"/>
      <c r="F966" s="57">
        <f t="shared" si="125"/>
        <v>244</v>
      </c>
      <c r="G966" s="56">
        <f t="shared" ref="G966:G1029" si="126">1/$F$1330*F966</f>
        <v>1.0889417253728238E-3</v>
      </c>
      <c r="H966" s="54">
        <f t="shared" ref="H966:H1029" si="127">G966*3680</f>
        <v>4.007305549371992</v>
      </c>
      <c r="I966" s="54">
        <f t="shared" ref="I966:I1028" si="128">H966*0.22</f>
        <v>0.88160722086183829</v>
      </c>
      <c r="J966" s="245">
        <f t="shared" ref="J966:J1028" si="129">H966*0.475</f>
        <v>1.9034701359516961</v>
      </c>
      <c r="K966" s="54">
        <v>0.90345498685679437</v>
      </c>
      <c r="L966" s="56">
        <f t="shared" ref="L966:L1029" si="130">(H966+I966+J966+K966)/F966</f>
        <v>3.1540319233780006E-2</v>
      </c>
      <c r="M966" s="140"/>
    </row>
    <row r="967" spans="1:13" x14ac:dyDescent="0.2">
      <c r="A967" s="78">
        <f t="shared" ref="A967:A1030" si="131">A966+1</f>
        <v>3</v>
      </c>
      <c r="B967" s="57" t="s">
        <v>1280</v>
      </c>
      <c r="C967" s="57">
        <v>279.89999999999998</v>
      </c>
      <c r="D967" s="57"/>
      <c r="E967" s="57"/>
      <c r="F967" s="57">
        <f t="shared" si="125"/>
        <v>279.89999999999998</v>
      </c>
      <c r="G967" s="56">
        <f t="shared" si="126"/>
        <v>1.2491589710321859E-3</v>
      </c>
      <c r="H967" s="54">
        <f t="shared" si="127"/>
        <v>4.5969050133984437</v>
      </c>
      <c r="I967" s="54">
        <f t="shared" si="128"/>
        <v>1.0113191029476576</v>
      </c>
      <c r="J967" s="245">
        <f t="shared" si="129"/>
        <v>2.1835298813642607</v>
      </c>
      <c r="K967" s="54">
        <v>1.0363813558246586</v>
      </c>
      <c r="L967" s="56">
        <f t="shared" si="130"/>
        <v>3.154031923378E-2</v>
      </c>
    </row>
    <row r="968" spans="1:13" x14ac:dyDescent="0.2">
      <c r="A968" s="78">
        <f t="shared" si="131"/>
        <v>4</v>
      </c>
      <c r="B968" s="57" t="s">
        <v>1281</v>
      </c>
      <c r="C968" s="57">
        <v>107.3</v>
      </c>
      <c r="D968" s="57"/>
      <c r="E968" s="57"/>
      <c r="F968" s="57">
        <f t="shared" si="125"/>
        <v>107.3</v>
      </c>
      <c r="G968" s="56">
        <f t="shared" si="126"/>
        <v>4.7886658660862289E-4</v>
      </c>
      <c r="H968" s="54">
        <f t="shared" si="127"/>
        <v>1.7622290387197321</v>
      </c>
      <c r="I968" s="54">
        <f t="shared" si="128"/>
        <v>0.38769038851834109</v>
      </c>
      <c r="J968" s="245">
        <f t="shared" si="129"/>
        <v>0.83705879339187272</v>
      </c>
      <c r="K968" s="54">
        <v>0.39729803315464773</v>
      </c>
      <c r="L968" s="56">
        <f t="shared" si="130"/>
        <v>3.154031923378E-2</v>
      </c>
    </row>
    <row r="969" spans="1:13" x14ac:dyDescent="0.2">
      <c r="A969" s="78">
        <f t="shared" si="131"/>
        <v>5</v>
      </c>
      <c r="B969" s="57" t="s">
        <v>1283</v>
      </c>
      <c r="C969" s="57">
        <v>149.30000000000001</v>
      </c>
      <c r="D969" s="57"/>
      <c r="E969" s="57"/>
      <c r="F969" s="57">
        <f t="shared" si="125"/>
        <v>149.30000000000001</v>
      </c>
      <c r="G969" s="56">
        <f t="shared" si="126"/>
        <v>6.6630737540230569E-4</v>
      </c>
      <c r="H969" s="54">
        <f t="shared" si="127"/>
        <v>2.4520111414804848</v>
      </c>
      <c r="I969" s="54">
        <f t="shared" si="128"/>
        <v>0.53944245112570666</v>
      </c>
      <c r="J969" s="245">
        <f t="shared" si="129"/>
        <v>1.1647052922032302</v>
      </c>
      <c r="K969" s="54">
        <v>0.55281077679393209</v>
      </c>
      <c r="L969" s="56">
        <f t="shared" si="130"/>
        <v>3.154031923378E-2</v>
      </c>
    </row>
    <row r="970" spans="1:13" x14ac:dyDescent="0.2">
      <c r="A970" s="78">
        <f t="shared" si="131"/>
        <v>6</v>
      </c>
      <c r="B970" s="57" t="s">
        <v>1284</v>
      </c>
      <c r="C970" s="57">
        <v>111.1</v>
      </c>
      <c r="D970" s="57">
        <v>25.8</v>
      </c>
      <c r="E970" s="57"/>
      <c r="F970" s="57">
        <f t="shared" si="125"/>
        <v>136.9</v>
      </c>
      <c r="G970" s="56">
        <f t="shared" si="126"/>
        <v>6.1096771394893265E-4</v>
      </c>
      <c r="H970" s="54">
        <f t="shared" si="127"/>
        <v>2.2483611873320721</v>
      </c>
      <c r="I970" s="54">
        <f t="shared" si="128"/>
        <v>0.49463946121305585</v>
      </c>
      <c r="J970" s="245">
        <f t="shared" si="129"/>
        <v>1.0679715639827343</v>
      </c>
      <c r="K970" s="54">
        <v>0.41136823376963061</v>
      </c>
      <c r="L970" s="56">
        <f t="shared" si="130"/>
        <v>3.0842516043078839E-2</v>
      </c>
    </row>
    <row r="971" spans="1:13" x14ac:dyDescent="0.2">
      <c r="A971" s="78">
        <f t="shared" si="131"/>
        <v>7</v>
      </c>
      <c r="B971" s="57" t="s">
        <v>1285</v>
      </c>
      <c r="C971" s="57">
        <v>131.5</v>
      </c>
      <c r="D971" s="57"/>
      <c r="E971" s="57"/>
      <c r="F971" s="57">
        <f t="shared" si="125"/>
        <v>131.5</v>
      </c>
      <c r="G971" s="56">
        <f t="shared" si="126"/>
        <v>5.8686818396117349E-4</v>
      </c>
      <c r="H971" s="54">
        <f t="shared" si="127"/>
        <v>2.1596749169771186</v>
      </c>
      <c r="I971" s="54">
        <f t="shared" si="128"/>
        <v>0.47512848173496608</v>
      </c>
      <c r="J971" s="245">
        <f t="shared" si="129"/>
        <v>1.0258455855641313</v>
      </c>
      <c r="K971" s="54">
        <v>0.48690299496585443</v>
      </c>
      <c r="L971" s="56">
        <f t="shared" si="130"/>
        <v>3.1540319233780006E-2</v>
      </c>
    </row>
    <row r="972" spans="1:13" x14ac:dyDescent="0.2">
      <c r="A972" s="78">
        <f t="shared" si="131"/>
        <v>8</v>
      </c>
      <c r="B972" s="57" t="s">
        <v>1286</v>
      </c>
      <c r="C972" s="57">
        <v>164</v>
      </c>
      <c r="D972" s="57"/>
      <c r="E972" s="57"/>
      <c r="F972" s="57">
        <f t="shared" si="125"/>
        <v>164</v>
      </c>
      <c r="G972" s="56">
        <f t="shared" si="126"/>
        <v>7.3191165148009461E-4</v>
      </c>
      <c r="H972" s="54">
        <f t="shared" si="127"/>
        <v>2.693434877446748</v>
      </c>
      <c r="I972" s="54">
        <f t="shared" si="128"/>
        <v>0.5925556730382846</v>
      </c>
      <c r="J972" s="245">
        <f t="shared" si="129"/>
        <v>1.2793815667872053</v>
      </c>
      <c r="K972" s="54">
        <v>0.60724023706768149</v>
      </c>
      <c r="L972" s="56">
        <f t="shared" si="130"/>
        <v>3.154031923378E-2</v>
      </c>
    </row>
    <row r="973" spans="1:13" x14ac:dyDescent="0.2">
      <c r="A973" s="78">
        <f t="shared" si="131"/>
        <v>9</v>
      </c>
      <c r="B973" s="57" t="s">
        <v>1287</v>
      </c>
      <c r="C973" s="57">
        <v>183.5</v>
      </c>
      <c r="D973" s="57"/>
      <c r="E973" s="57"/>
      <c r="F973" s="57">
        <f t="shared" si="125"/>
        <v>183.5</v>
      </c>
      <c r="G973" s="56">
        <f t="shared" si="126"/>
        <v>8.1893773199144732E-4</v>
      </c>
      <c r="H973" s="54">
        <f t="shared" si="127"/>
        <v>3.0136908537285261</v>
      </c>
      <c r="I973" s="54">
        <f t="shared" si="128"/>
        <v>0.66301198782027571</v>
      </c>
      <c r="J973" s="245">
        <f t="shared" si="129"/>
        <v>1.4315031555210498</v>
      </c>
      <c r="K973" s="54">
        <v>0.67944258232877774</v>
      </c>
      <c r="L973" s="56">
        <f t="shared" si="130"/>
        <v>3.154031923378E-2</v>
      </c>
    </row>
    <row r="974" spans="1:13" x14ac:dyDescent="0.2">
      <c r="A974" s="78">
        <f t="shared" si="131"/>
        <v>10</v>
      </c>
      <c r="B974" s="57" t="s">
        <v>1288</v>
      </c>
      <c r="C974" s="57">
        <v>4270.7</v>
      </c>
      <c r="D974" s="57"/>
      <c r="E974" s="57"/>
      <c r="F974" s="57">
        <f t="shared" si="125"/>
        <v>4270.7</v>
      </c>
      <c r="G974" s="56">
        <f t="shared" si="126"/>
        <v>1.9059604207170976E-2</v>
      </c>
      <c r="H974" s="54">
        <f t="shared" si="127"/>
        <v>70.139343482389194</v>
      </c>
      <c r="I974" s="54">
        <f t="shared" si="128"/>
        <v>15.430655566125623</v>
      </c>
      <c r="J974" s="245">
        <f t="shared" si="129"/>
        <v>33.316188154134863</v>
      </c>
      <c r="K974" s="54">
        <v>15.813054149054558</v>
      </c>
      <c r="L974" s="56">
        <f t="shared" si="130"/>
        <v>3.154031923378E-2</v>
      </c>
    </row>
    <row r="975" spans="1:13" x14ac:dyDescent="0.2">
      <c r="A975" s="78">
        <f t="shared" si="131"/>
        <v>11</v>
      </c>
      <c r="B975" s="57" t="s">
        <v>1289</v>
      </c>
      <c r="C975" s="57">
        <v>2670.7</v>
      </c>
      <c r="D975" s="57"/>
      <c r="E975" s="57"/>
      <c r="F975" s="57">
        <f t="shared" si="125"/>
        <v>2670.7</v>
      </c>
      <c r="G975" s="56">
        <f t="shared" si="126"/>
        <v>1.1919002729316393E-2</v>
      </c>
      <c r="H975" s="54">
        <f t="shared" si="127"/>
        <v>43.861930043884328</v>
      </c>
      <c r="I975" s="54">
        <f t="shared" si="128"/>
        <v>9.6496246096545519</v>
      </c>
      <c r="J975" s="245">
        <f t="shared" si="129"/>
        <v>20.834416770845056</v>
      </c>
      <c r="K975" s="54">
        <v>9.8887591532722983</v>
      </c>
      <c r="L975" s="56">
        <f t="shared" si="130"/>
        <v>3.154031923378E-2</v>
      </c>
    </row>
    <row r="976" spans="1:13" x14ac:dyDescent="0.2">
      <c r="A976" s="78">
        <f t="shared" si="131"/>
        <v>12</v>
      </c>
      <c r="B976" s="57" t="s">
        <v>1290</v>
      </c>
      <c r="C976" s="57">
        <v>463.7</v>
      </c>
      <c r="D976" s="57"/>
      <c r="E976" s="57">
        <v>121.1</v>
      </c>
      <c r="F976" s="57">
        <f t="shared" si="125"/>
        <v>584.79999999999995</v>
      </c>
      <c r="G976" s="56">
        <f t="shared" si="126"/>
        <v>2.6098898401558496E-3</v>
      </c>
      <c r="H976" s="54">
        <f t="shared" si="127"/>
        <v>9.604394611773527</v>
      </c>
      <c r="I976" s="54">
        <f t="shared" si="128"/>
        <v>2.1129668145901759</v>
      </c>
      <c r="J976" s="245">
        <f t="shared" si="129"/>
        <v>4.5620874405924248</v>
      </c>
      <c r="K976" s="54">
        <v>1.7169347434651461</v>
      </c>
      <c r="L976" s="56">
        <f t="shared" si="130"/>
        <v>3.0773569785262096E-2</v>
      </c>
    </row>
    <row r="977" spans="1:12" x14ac:dyDescent="0.2">
      <c r="A977" s="78">
        <f t="shared" si="131"/>
        <v>13</v>
      </c>
      <c r="B977" s="57" t="s">
        <v>1291</v>
      </c>
      <c r="C977" s="57">
        <v>892.4</v>
      </c>
      <c r="D977" s="57"/>
      <c r="E977" s="57"/>
      <c r="F977" s="57">
        <f t="shared" si="125"/>
        <v>892.4</v>
      </c>
      <c r="G977" s="56">
        <f t="shared" si="126"/>
        <v>3.9826704742733929E-3</v>
      </c>
      <c r="H977" s="54">
        <f t="shared" si="127"/>
        <v>14.656227345326085</v>
      </c>
      <c r="I977" s="54">
        <f t="shared" si="128"/>
        <v>3.224370015971739</v>
      </c>
      <c r="J977" s="245">
        <f t="shared" si="129"/>
        <v>6.9617079890298905</v>
      </c>
      <c r="K977" s="54">
        <v>3.3042755338975551</v>
      </c>
      <c r="L977" s="56">
        <f t="shared" si="130"/>
        <v>3.154031923378E-2</v>
      </c>
    </row>
    <row r="978" spans="1:12" x14ac:dyDescent="0.2">
      <c r="A978" s="78">
        <f t="shared" si="131"/>
        <v>14</v>
      </c>
      <c r="B978" s="57" t="s">
        <v>1292</v>
      </c>
      <c r="C978" s="57">
        <v>481.8</v>
      </c>
      <c r="D978" s="57"/>
      <c r="E978" s="57">
        <v>50.8</v>
      </c>
      <c r="F978" s="57">
        <f t="shared" si="125"/>
        <v>532.6</v>
      </c>
      <c r="G978" s="56">
        <f t="shared" si="126"/>
        <v>2.376927716940844E-3</v>
      </c>
      <c r="H978" s="54">
        <f t="shared" si="127"/>
        <v>8.7470939983423062</v>
      </c>
      <c r="I978" s="54">
        <f t="shared" si="128"/>
        <v>1.9243606796353074</v>
      </c>
      <c r="J978" s="245">
        <f t="shared" si="129"/>
        <v>4.1548696492125954</v>
      </c>
      <c r="K978" s="54">
        <v>1.7839533306049327</v>
      </c>
      <c r="L978" s="56">
        <f t="shared" si="130"/>
        <v>3.1187152943663431E-2</v>
      </c>
    </row>
    <row r="979" spans="1:12" x14ac:dyDescent="0.2">
      <c r="A979" s="78">
        <f t="shared" si="131"/>
        <v>15</v>
      </c>
      <c r="B979" s="57" t="s">
        <v>1293</v>
      </c>
      <c r="C979" s="57">
        <v>340.1</v>
      </c>
      <c r="D979" s="57"/>
      <c r="E979" s="57"/>
      <c r="F979" s="57">
        <f t="shared" si="125"/>
        <v>340.1</v>
      </c>
      <c r="G979" s="56">
        <f t="shared" si="126"/>
        <v>1.5178241016364647E-3</v>
      </c>
      <c r="H979" s="54">
        <f t="shared" si="127"/>
        <v>5.5855926940221901</v>
      </c>
      <c r="I979" s="54">
        <f t="shared" si="128"/>
        <v>1.2288303926848818</v>
      </c>
      <c r="J979" s="245">
        <f t="shared" si="129"/>
        <v>2.6531565296605399</v>
      </c>
      <c r="K979" s="54">
        <v>1.2592829550409665</v>
      </c>
      <c r="L979" s="56">
        <f t="shared" si="130"/>
        <v>3.154031923378E-2</v>
      </c>
    </row>
    <row r="980" spans="1:12" x14ac:dyDescent="0.2">
      <c r="A980" s="78">
        <f t="shared" si="131"/>
        <v>16</v>
      </c>
      <c r="B980" s="57" t="s">
        <v>1294</v>
      </c>
      <c r="C980" s="57">
        <v>449.9</v>
      </c>
      <c r="D980" s="57"/>
      <c r="E980" s="57">
        <v>99.3</v>
      </c>
      <c r="F980" s="57">
        <f t="shared" si="125"/>
        <v>549.19999999999993</v>
      </c>
      <c r="G980" s="56">
        <f t="shared" si="126"/>
        <v>2.4510114572735848E-3</v>
      </c>
      <c r="H980" s="54">
        <f t="shared" si="127"/>
        <v>9.0197221627667918</v>
      </c>
      <c r="I980" s="54">
        <f t="shared" si="128"/>
        <v>1.9843388758086942</v>
      </c>
      <c r="J980" s="245">
        <f t="shared" si="129"/>
        <v>4.2843680273142262</v>
      </c>
      <c r="K980" s="54">
        <v>1.665837699126524</v>
      </c>
      <c r="L980" s="56">
        <f t="shared" si="130"/>
        <v>3.0870842616562706E-2</v>
      </c>
    </row>
    <row r="981" spans="1:12" x14ac:dyDescent="0.2">
      <c r="A981" s="78">
        <f t="shared" si="131"/>
        <v>17</v>
      </c>
      <c r="B981" s="57" t="s">
        <v>1295</v>
      </c>
      <c r="C981" s="57">
        <v>855.5</v>
      </c>
      <c r="D981" s="57"/>
      <c r="E981" s="57">
        <v>188</v>
      </c>
      <c r="F981" s="57">
        <f t="shared" si="125"/>
        <v>1043.5</v>
      </c>
      <c r="G981" s="56">
        <f t="shared" si="126"/>
        <v>4.6570110263382848E-3</v>
      </c>
      <c r="H981" s="54">
        <f t="shared" si="127"/>
        <v>17.137800576924889</v>
      </c>
      <c r="I981" s="54">
        <f t="shared" si="128"/>
        <v>3.7703161269234755</v>
      </c>
      <c r="J981" s="245">
        <f t="shared" si="129"/>
        <v>8.1404552740393221</v>
      </c>
      <c r="K981" s="54">
        <v>3.1676464805573263</v>
      </c>
      <c r="L981" s="56">
        <f t="shared" si="130"/>
        <v>3.087323283032584E-2</v>
      </c>
    </row>
    <row r="982" spans="1:12" x14ac:dyDescent="0.2">
      <c r="A982" s="78">
        <f t="shared" si="131"/>
        <v>18</v>
      </c>
      <c r="B982" s="57" t="s">
        <v>1296</v>
      </c>
      <c r="C982" s="57">
        <v>851.2</v>
      </c>
      <c r="D982" s="57"/>
      <c r="E982" s="57">
        <v>76.2</v>
      </c>
      <c r="F982" s="57">
        <f t="shared" si="125"/>
        <v>927.40000000000009</v>
      </c>
      <c r="G982" s="56">
        <f t="shared" si="126"/>
        <v>4.1388711316014621E-3</v>
      </c>
      <c r="H982" s="54">
        <f t="shared" si="127"/>
        <v>15.231045764293381</v>
      </c>
      <c r="I982" s="54">
        <f t="shared" si="128"/>
        <v>3.3508300681445435</v>
      </c>
      <c r="J982" s="245">
        <f t="shared" si="129"/>
        <v>7.2347467380393553</v>
      </c>
      <c r="K982" s="54">
        <v>3.1517249377561618</v>
      </c>
      <c r="L982" s="56">
        <f t="shared" si="130"/>
        <v>3.1236087457659517E-2</v>
      </c>
    </row>
    <row r="983" spans="1:12" x14ac:dyDescent="0.2">
      <c r="A983" s="78">
        <f t="shared" si="131"/>
        <v>19</v>
      </c>
      <c r="B983" s="57" t="s">
        <v>1297</v>
      </c>
      <c r="C983" s="57">
        <v>544.4</v>
      </c>
      <c r="D983" s="57">
        <v>105.8</v>
      </c>
      <c r="E983" s="57">
        <v>74</v>
      </c>
      <c r="F983" s="57">
        <f t="shared" si="125"/>
        <v>724.19999999999993</v>
      </c>
      <c r="G983" s="56">
        <f t="shared" si="126"/>
        <v>3.2320147439139297E-3</v>
      </c>
      <c r="H983" s="54">
        <f t="shared" si="127"/>
        <v>11.89381425760326</v>
      </c>
      <c r="I983" s="54">
        <f t="shared" si="128"/>
        <v>2.6166391366727173</v>
      </c>
      <c r="J983" s="245">
        <f t="shared" si="129"/>
        <v>5.6495617723615483</v>
      </c>
      <c r="K983" s="54">
        <v>2.0157413723149133</v>
      </c>
      <c r="L983" s="56">
        <f t="shared" si="130"/>
        <v>3.0621039131389728E-2</v>
      </c>
    </row>
    <row r="984" spans="1:12" x14ac:dyDescent="0.2">
      <c r="A984" s="78">
        <f t="shared" si="131"/>
        <v>20</v>
      </c>
      <c r="B984" s="57" t="s">
        <v>1298</v>
      </c>
      <c r="C984" s="57">
        <v>252.4</v>
      </c>
      <c r="D984" s="57">
        <v>53</v>
      </c>
      <c r="E984" s="57">
        <v>35.4</v>
      </c>
      <c r="F984" s="57">
        <f t="shared" si="125"/>
        <v>340.79999999999995</v>
      </c>
      <c r="G984" s="56">
        <f t="shared" si="126"/>
        <v>1.5209481147830258E-3</v>
      </c>
      <c r="H984" s="54">
        <f t="shared" si="127"/>
        <v>5.597089062401535</v>
      </c>
      <c r="I984" s="54">
        <f t="shared" si="128"/>
        <v>1.2313595937283377</v>
      </c>
      <c r="J984" s="245">
        <f t="shared" si="129"/>
        <v>2.6586173046407291</v>
      </c>
      <c r="K984" s="54">
        <v>0.93455753558465127</v>
      </c>
      <c r="L984" s="56">
        <f t="shared" si="130"/>
        <v>3.0579881151277157E-2</v>
      </c>
    </row>
    <row r="985" spans="1:12" x14ac:dyDescent="0.2">
      <c r="A985" s="78">
        <f t="shared" si="131"/>
        <v>21</v>
      </c>
      <c r="B985" s="57" t="s">
        <v>1299</v>
      </c>
      <c r="C985" s="57">
        <v>446.3</v>
      </c>
      <c r="D985" s="57">
        <v>12.4</v>
      </c>
      <c r="E985" s="57">
        <v>75.400000000000006</v>
      </c>
      <c r="F985" s="57">
        <f t="shared" si="125"/>
        <v>534.1</v>
      </c>
      <c r="G985" s="56">
        <f t="shared" si="126"/>
        <v>2.3836220308263325E-3</v>
      </c>
      <c r="H985" s="54">
        <f t="shared" si="127"/>
        <v>8.7717290734409037</v>
      </c>
      <c r="I985" s="54">
        <f t="shared" si="128"/>
        <v>1.9297803961569988</v>
      </c>
      <c r="J985" s="245">
        <f t="shared" si="129"/>
        <v>4.1665713098844295</v>
      </c>
      <c r="K985" s="54">
        <v>1.652508035386014</v>
      </c>
      <c r="L985" s="56">
        <f t="shared" si="130"/>
        <v>3.0931639795671866E-2</v>
      </c>
    </row>
    <row r="986" spans="1:12" x14ac:dyDescent="0.2">
      <c r="A986" s="78">
        <f t="shared" si="131"/>
        <v>22</v>
      </c>
      <c r="B986" s="57" t="s">
        <v>1300</v>
      </c>
      <c r="C986" s="57">
        <v>237.5</v>
      </c>
      <c r="D986" s="57"/>
      <c r="E986" s="57"/>
      <c r="F986" s="57">
        <f t="shared" si="125"/>
        <v>237.5</v>
      </c>
      <c r="G986" s="56">
        <f t="shared" si="126"/>
        <v>1.0599330318690394E-3</v>
      </c>
      <c r="H986" s="54">
        <f t="shared" si="127"/>
        <v>3.900553557278065</v>
      </c>
      <c r="I986" s="54">
        <f t="shared" si="128"/>
        <v>0.85812178260117433</v>
      </c>
      <c r="J986" s="245">
        <f t="shared" si="129"/>
        <v>1.8527629397070808</v>
      </c>
      <c r="K986" s="54">
        <v>0.87938753843642892</v>
      </c>
      <c r="L986" s="56">
        <f t="shared" si="130"/>
        <v>3.154031923378E-2</v>
      </c>
    </row>
    <row r="987" spans="1:12" x14ac:dyDescent="0.2">
      <c r="A987" s="78">
        <f t="shared" si="131"/>
        <v>23</v>
      </c>
      <c r="B987" s="57" t="s">
        <v>1301</v>
      </c>
      <c r="C987" s="57">
        <v>159.5</v>
      </c>
      <c r="D987" s="57"/>
      <c r="E987" s="57">
        <v>91.9</v>
      </c>
      <c r="F987" s="57">
        <f t="shared" si="125"/>
        <v>251.4</v>
      </c>
      <c r="G987" s="56">
        <f t="shared" si="126"/>
        <v>1.1219670072079011E-3</v>
      </c>
      <c r="H987" s="54">
        <f t="shared" si="127"/>
        <v>4.1288385865250765</v>
      </c>
      <c r="I987" s="54">
        <f t="shared" si="128"/>
        <v>0.90834448903551679</v>
      </c>
      <c r="J987" s="245">
        <f t="shared" si="129"/>
        <v>1.9611983285994112</v>
      </c>
      <c r="K987" s="54">
        <v>0.59057815739204389</v>
      </c>
      <c r="L987" s="56">
        <f t="shared" si="130"/>
        <v>3.0186792209833127E-2</v>
      </c>
    </row>
    <row r="988" spans="1:12" x14ac:dyDescent="0.2">
      <c r="A988" s="78">
        <f t="shared" si="131"/>
        <v>24</v>
      </c>
      <c r="B988" s="57" t="s">
        <v>1302</v>
      </c>
      <c r="C988" s="57">
        <v>6036.5</v>
      </c>
      <c r="D988" s="57"/>
      <c r="E988" s="57">
        <v>57.9</v>
      </c>
      <c r="F988" s="57">
        <f t="shared" si="125"/>
        <v>6094.4</v>
      </c>
      <c r="G988" s="56">
        <f t="shared" si="126"/>
        <v>2.7198551029148102E-2</v>
      </c>
      <c r="H988" s="54">
        <f t="shared" si="127"/>
        <v>100.09066778726502</v>
      </c>
      <c r="I988" s="54">
        <f t="shared" si="128"/>
        <v>22.019946913198304</v>
      </c>
      <c r="J988" s="245">
        <f t="shared" si="129"/>
        <v>47.54306719895088</v>
      </c>
      <c r="K988" s="54">
        <v>22.351254213774755</v>
      </c>
      <c r="L988" s="56">
        <f t="shared" si="130"/>
        <v>3.1505141788065925E-2</v>
      </c>
    </row>
    <row r="989" spans="1:12" x14ac:dyDescent="0.2">
      <c r="A989" s="78">
        <f t="shared" si="131"/>
        <v>25</v>
      </c>
      <c r="B989" s="57" t="s">
        <v>1303</v>
      </c>
      <c r="C989" s="57">
        <v>5942.78</v>
      </c>
      <c r="D989" s="57">
        <v>26.3</v>
      </c>
      <c r="E989" s="57">
        <v>169.5</v>
      </c>
      <c r="F989" s="57">
        <f t="shared" si="125"/>
        <v>6138.58</v>
      </c>
      <c r="G989" s="56">
        <f t="shared" si="126"/>
        <v>2.7395720887455361E-2</v>
      </c>
      <c r="H989" s="54">
        <f t="shared" si="127"/>
        <v>100.81625286583572</v>
      </c>
      <c r="I989" s="54">
        <f t="shared" si="128"/>
        <v>22.17957563048386</v>
      </c>
      <c r="J989" s="245">
        <f t="shared" si="129"/>
        <v>47.887720111271967</v>
      </c>
      <c r="K989" s="54">
        <v>22.00423863439681</v>
      </c>
      <c r="L989" s="56">
        <f t="shared" si="130"/>
        <v>3.1422216089386855E-2</v>
      </c>
    </row>
    <row r="990" spans="1:12" x14ac:dyDescent="0.2">
      <c r="A990" s="78">
        <f t="shared" si="131"/>
        <v>26</v>
      </c>
      <c r="B990" s="57" t="s">
        <v>1304</v>
      </c>
      <c r="C990" s="57">
        <v>362.7</v>
      </c>
      <c r="D990" s="57"/>
      <c r="E990" s="57">
        <v>64.8</v>
      </c>
      <c r="F990" s="57">
        <f t="shared" si="125"/>
        <v>427.5</v>
      </c>
      <c r="G990" s="56">
        <f t="shared" si="126"/>
        <v>1.9078794573642712E-3</v>
      </c>
      <c r="H990" s="54">
        <f t="shared" si="127"/>
        <v>7.0209964031005176</v>
      </c>
      <c r="I990" s="54">
        <f t="shared" si="128"/>
        <v>1.544619208682114</v>
      </c>
      <c r="J990" s="245">
        <f t="shared" si="129"/>
        <v>3.3349732914727457</v>
      </c>
      <c r="K990" s="54">
        <v>1.3429636218563907</v>
      </c>
      <c r="L990" s="56">
        <f t="shared" si="130"/>
        <v>3.0979070234179576E-2</v>
      </c>
    </row>
    <row r="991" spans="1:12" x14ac:dyDescent="0.2">
      <c r="A991" s="78">
        <f t="shared" si="131"/>
        <v>27</v>
      </c>
      <c r="B991" s="57" t="s">
        <v>1305</v>
      </c>
      <c r="C991" s="57">
        <v>5493.7</v>
      </c>
      <c r="D991" s="57"/>
      <c r="E991" s="57"/>
      <c r="F991" s="57">
        <f t="shared" si="125"/>
        <v>5493.7</v>
      </c>
      <c r="G991" s="56">
        <f t="shared" si="126"/>
        <v>2.4517701461806072E-2</v>
      </c>
      <c r="H991" s="54">
        <f t="shared" si="127"/>
        <v>90.225141379446342</v>
      </c>
      <c r="I991" s="54">
        <f t="shared" si="128"/>
        <v>19.849531103478196</v>
      </c>
      <c r="J991" s="245">
        <f t="shared" si="129"/>
        <v>42.856942155237007</v>
      </c>
      <c r="K991" s="54">
        <v>20.341437136455621</v>
      </c>
      <c r="L991" s="56">
        <f t="shared" si="130"/>
        <v>3.154031923378E-2</v>
      </c>
    </row>
    <row r="992" spans="1:12" x14ac:dyDescent="0.2">
      <c r="A992" s="78">
        <f t="shared" si="131"/>
        <v>28</v>
      </c>
      <c r="B992" s="57" t="s">
        <v>1306</v>
      </c>
      <c r="C992" s="57">
        <v>5413.1</v>
      </c>
      <c r="D992" s="57"/>
      <c r="E992" s="57">
        <v>26</v>
      </c>
      <c r="F992" s="57">
        <f t="shared" si="125"/>
        <v>5439.1</v>
      </c>
      <c r="G992" s="56">
        <f t="shared" si="126"/>
        <v>2.4274028436374287E-2</v>
      </c>
      <c r="H992" s="54">
        <f t="shared" si="127"/>
        <v>89.328424645857382</v>
      </c>
      <c r="I992" s="54">
        <f t="shared" si="128"/>
        <v>19.652253422088624</v>
      </c>
      <c r="J992" s="245">
        <f t="shared" si="129"/>
        <v>42.431001706782254</v>
      </c>
      <c r="K992" s="54">
        <v>20.043000776043094</v>
      </c>
      <c r="L992" s="56">
        <f t="shared" si="130"/>
        <v>3.1522619652290154E-2</v>
      </c>
    </row>
    <row r="993" spans="1:12" x14ac:dyDescent="0.2">
      <c r="A993" s="78">
        <f t="shared" si="131"/>
        <v>29</v>
      </c>
      <c r="B993" s="57" t="s">
        <v>1307</v>
      </c>
      <c r="C993" s="57">
        <v>420.4</v>
      </c>
      <c r="D993" s="57"/>
      <c r="E993" s="57">
        <v>81.3</v>
      </c>
      <c r="F993" s="57">
        <f t="shared" si="125"/>
        <v>501.7</v>
      </c>
      <c r="G993" s="56">
        <f t="shared" si="126"/>
        <v>2.2390248508997773E-3</v>
      </c>
      <c r="H993" s="54">
        <f t="shared" si="127"/>
        <v>8.2396114513111804</v>
      </c>
      <c r="I993" s="54">
        <f t="shared" si="128"/>
        <v>1.8127145192884597</v>
      </c>
      <c r="J993" s="245">
        <f t="shared" si="129"/>
        <v>3.9138154393728106</v>
      </c>
      <c r="K993" s="54">
        <v>1.5566085101417884</v>
      </c>
      <c r="L993" s="56">
        <f t="shared" si="130"/>
        <v>3.0940302810672195E-2</v>
      </c>
    </row>
    <row r="994" spans="1:12" x14ac:dyDescent="0.2">
      <c r="A994" s="78">
        <f t="shared" si="131"/>
        <v>30</v>
      </c>
      <c r="B994" s="57" t="s">
        <v>1308</v>
      </c>
      <c r="C994" s="57">
        <v>176.4</v>
      </c>
      <c r="D994" s="57"/>
      <c r="E994" s="57">
        <v>88.5</v>
      </c>
      <c r="F994" s="57">
        <f t="shared" si="125"/>
        <v>264.89999999999998</v>
      </c>
      <c r="G994" s="56">
        <f t="shared" si="126"/>
        <v>1.1822158321772992E-3</v>
      </c>
      <c r="H994" s="54">
        <f t="shared" si="127"/>
        <v>4.3505542624124613</v>
      </c>
      <c r="I994" s="54">
        <f t="shared" si="128"/>
        <v>0.9571219377307415</v>
      </c>
      <c r="J994" s="245">
        <f t="shared" si="129"/>
        <v>2.0665132746459189</v>
      </c>
      <c r="K994" s="54">
        <v>0.6531535232849941</v>
      </c>
      <c r="L994" s="56">
        <f t="shared" si="130"/>
        <v>3.0303295575968732E-2</v>
      </c>
    </row>
    <row r="995" spans="1:12" x14ac:dyDescent="0.2">
      <c r="A995" s="78">
        <f t="shared" si="131"/>
        <v>31</v>
      </c>
      <c r="B995" s="57" t="s">
        <v>1309</v>
      </c>
      <c r="C995" s="57">
        <v>476.7</v>
      </c>
      <c r="D995" s="57"/>
      <c r="E995" s="57">
        <v>38</v>
      </c>
      <c r="F995" s="57">
        <f t="shared" si="125"/>
        <v>514.70000000000005</v>
      </c>
      <c r="G995" s="56">
        <f t="shared" si="126"/>
        <v>2.2970422379073462E-3</v>
      </c>
      <c r="H995" s="54">
        <f t="shared" si="127"/>
        <v>8.4531154354990345</v>
      </c>
      <c r="I995" s="54">
        <f t="shared" si="128"/>
        <v>1.8596853958097876</v>
      </c>
      <c r="J995" s="245">
        <f t="shared" si="129"/>
        <v>4.0152298318620412</v>
      </c>
      <c r="K995" s="54">
        <v>1.7650696403058765</v>
      </c>
      <c r="L995" s="56">
        <f t="shared" si="130"/>
        <v>3.1266952211922945E-2</v>
      </c>
    </row>
    <row r="996" spans="1:12" x14ac:dyDescent="0.2">
      <c r="A996" s="78">
        <f t="shared" si="131"/>
        <v>32</v>
      </c>
      <c r="B996" s="57" t="s">
        <v>1314</v>
      </c>
      <c r="C996" s="57">
        <v>474.8</v>
      </c>
      <c r="D996" s="57"/>
      <c r="E996" s="57"/>
      <c r="F996" s="57">
        <f t="shared" si="125"/>
        <v>474.8</v>
      </c>
      <c r="G996" s="56">
        <f t="shared" si="126"/>
        <v>2.1189734885533472E-3</v>
      </c>
      <c r="H996" s="54">
        <f t="shared" si="127"/>
        <v>7.7978224378763175</v>
      </c>
      <c r="I996" s="54">
        <f t="shared" si="128"/>
        <v>1.7155209363327899</v>
      </c>
      <c r="J996" s="245">
        <f t="shared" si="129"/>
        <v>3.7039656579912505</v>
      </c>
      <c r="K996" s="54">
        <v>1.7580345399983852</v>
      </c>
      <c r="L996" s="56">
        <f t="shared" si="130"/>
        <v>3.154031923378E-2</v>
      </c>
    </row>
    <row r="997" spans="1:12" x14ac:dyDescent="0.2">
      <c r="A997" s="78">
        <f t="shared" si="131"/>
        <v>33</v>
      </c>
      <c r="B997" s="57" t="s">
        <v>1315</v>
      </c>
      <c r="C997" s="57">
        <v>667.03</v>
      </c>
      <c r="D997" s="57"/>
      <c r="E997" s="57"/>
      <c r="F997" s="57">
        <f t="shared" si="125"/>
        <v>667.03</v>
      </c>
      <c r="G997" s="56">
        <f t="shared" si="126"/>
        <v>2.9768721273583385E-3</v>
      </c>
      <c r="H997" s="54">
        <f t="shared" si="127"/>
        <v>10.954889428678685</v>
      </c>
      <c r="I997" s="54">
        <f t="shared" si="128"/>
        <v>2.4100756743093106</v>
      </c>
      <c r="J997" s="245">
        <f t="shared" si="129"/>
        <v>5.2035724786223749</v>
      </c>
      <c r="K997" s="54">
        <v>2.4698015568979002</v>
      </c>
      <c r="L997" s="56">
        <f t="shared" si="130"/>
        <v>3.154031923378E-2</v>
      </c>
    </row>
    <row r="998" spans="1:12" x14ac:dyDescent="0.2">
      <c r="A998" s="78">
        <f t="shared" si="131"/>
        <v>34</v>
      </c>
      <c r="B998" s="57" t="s">
        <v>1316</v>
      </c>
      <c r="C998" s="57">
        <v>1023.7</v>
      </c>
      <c r="D998" s="57"/>
      <c r="E998" s="57"/>
      <c r="F998" s="57">
        <f t="shared" si="125"/>
        <v>1023.7</v>
      </c>
      <c r="G998" s="56">
        <f t="shared" si="126"/>
        <v>4.5686460830498352E-3</v>
      </c>
      <c r="H998" s="54">
        <f t="shared" si="127"/>
        <v>16.812617585623393</v>
      </c>
      <c r="I998" s="54">
        <f t="shared" si="128"/>
        <v>3.6987758688371466</v>
      </c>
      <c r="J998" s="245">
        <f t="shared" si="129"/>
        <v>7.9859933531711116</v>
      </c>
      <c r="K998" s="54">
        <v>3.7904379919889366</v>
      </c>
      <c r="L998" s="56">
        <f t="shared" si="130"/>
        <v>3.154031923378E-2</v>
      </c>
    </row>
    <row r="999" spans="1:12" x14ac:dyDescent="0.2">
      <c r="A999" s="78">
        <f t="shared" si="131"/>
        <v>35</v>
      </c>
      <c r="B999" s="57" t="s">
        <v>1320</v>
      </c>
      <c r="C999" s="57">
        <v>214.1</v>
      </c>
      <c r="D999" s="57"/>
      <c r="E999" s="57"/>
      <c r="F999" s="57">
        <f t="shared" si="125"/>
        <v>214.1</v>
      </c>
      <c r="G999" s="56">
        <f t="shared" si="126"/>
        <v>9.5550173525541621E-4</v>
      </c>
      <c r="H999" s="54">
        <f t="shared" si="127"/>
        <v>3.5162463857399318</v>
      </c>
      <c r="I999" s="54">
        <f t="shared" si="128"/>
        <v>0.77357420486278494</v>
      </c>
      <c r="J999" s="245">
        <f t="shared" si="129"/>
        <v>1.6702170332264674</v>
      </c>
      <c r="K999" s="54">
        <v>0.79274472412311348</v>
      </c>
      <c r="L999" s="56">
        <f t="shared" si="130"/>
        <v>3.154031923378E-2</v>
      </c>
    </row>
    <row r="1000" spans="1:12" x14ac:dyDescent="0.2">
      <c r="A1000" s="78">
        <f t="shared" si="131"/>
        <v>36</v>
      </c>
      <c r="B1000" s="57" t="s">
        <v>1321</v>
      </c>
      <c r="C1000" s="57">
        <v>396.1</v>
      </c>
      <c r="D1000" s="57"/>
      <c r="E1000" s="57">
        <v>77.8</v>
      </c>
      <c r="F1000" s="57">
        <f t="shared" si="125"/>
        <v>473.90000000000003</v>
      </c>
      <c r="G1000" s="56">
        <f t="shared" si="126"/>
        <v>2.1149569002220543E-3</v>
      </c>
      <c r="H1000" s="54">
        <f t="shared" si="127"/>
        <v>7.78304139281716</v>
      </c>
      <c r="I1000" s="54">
        <f t="shared" si="128"/>
        <v>1.7122691064197753</v>
      </c>
      <c r="J1000" s="245">
        <f t="shared" si="129"/>
        <v>3.6969446615881507</v>
      </c>
      <c r="K1000" s="54">
        <v>1.4666332798933457</v>
      </c>
      <c r="L1000" s="56">
        <f t="shared" si="130"/>
        <v>3.0932450813923682E-2</v>
      </c>
    </row>
    <row r="1001" spans="1:12" x14ac:dyDescent="0.2">
      <c r="A1001" s="78">
        <f t="shared" si="131"/>
        <v>37</v>
      </c>
      <c r="B1001" s="57" t="s">
        <v>1322</v>
      </c>
      <c r="C1001" s="57">
        <v>479.6</v>
      </c>
      <c r="D1001" s="57"/>
      <c r="E1001" s="57"/>
      <c r="F1001" s="57">
        <f t="shared" si="125"/>
        <v>479.6</v>
      </c>
      <c r="G1001" s="56">
        <f t="shared" si="126"/>
        <v>2.140395292986911E-3</v>
      </c>
      <c r="H1001" s="54">
        <f t="shared" si="127"/>
        <v>7.8766546781918327</v>
      </c>
      <c r="I1001" s="54">
        <f t="shared" si="128"/>
        <v>1.7328640292022033</v>
      </c>
      <c r="J1001" s="245">
        <f t="shared" si="129"/>
        <v>3.7414109721411202</v>
      </c>
      <c r="K1001" s="54">
        <v>1.7758074249857321</v>
      </c>
      <c r="L1001" s="56">
        <f t="shared" si="130"/>
        <v>3.154031923378E-2</v>
      </c>
    </row>
    <row r="1002" spans="1:12" x14ac:dyDescent="0.2">
      <c r="A1002" s="78">
        <f t="shared" si="131"/>
        <v>38</v>
      </c>
      <c r="B1002" s="57" t="s">
        <v>1323</v>
      </c>
      <c r="C1002" s="57">
        <v>415.6</v>
      </c>
      <c r="D1002" s="57"/>
      <c r="E1002" s="57"/>
      <c r="F1002" s="57">
        <f t="shared" si="125"/>
        <v>415.6</v>
      </c>
      <c r="G1002" s="56">
        <f t="shared" si="126"/>
        <v>1.8547712338727277E-3</v>
      </c>
      <c r="H1002" s="54">
        <f t="shared" si="127"/>
        <v>6.8255581406516379</v>
      </c>
      <c r="I1002" s="54">
        <f t="shared" si="128"/>
        <v>1.5016227909433604</v>
      </c>
      <c r="J1002" s="245">
        <f t="shared" si="129"/>
        <v>3.2421401168095278</v>
      </c>
      <c r="K1002" s="54">
        <v>1.5388356251544419</v>
      </c>
      <c r="L1002" s="56">
        <f t="shared" si="130"/>
        <v>3.154031923378E-2</v>
      </c>
    </row>
    <row r="1003" spans="1:12" x14ac:dyDescent="0.2">
      <c r="A1003" s="78">
        <f t="shared" si="131"/>
        <v>39</v>
      </c>
      <c r="B1003" s="57" t="s">
        <v>1324</v>
      </c>
      <c r="C1003" s="57">
        <v>338.9</v>
      </c>
      <c r="D1003" s="57"/>
      <c r="E1003" s="57">
        <v>73.099999999999994</v>
      </c>
      <c r="F1003" s="57">
        <f t="shared" si="125"/>
        <v>412</v>
      </c>
      <c r="G1003" s="56">
        <f t="shared" si="126"/>
        <v>1.8387048805475548E-3</v>
      </c>
      <c r="H1003" s="54">
        <f t="shared" si="127"/>
        <v>6.7664339604150019</v>
      </c>
      <c r="I1003" s="54">
        <f t="shared" si="128"/>
        <v>1.4886154712913005</v>
      </c>
      <c r="J1003" s="245">
        <f t="shared" si="129"/>
        <v>3.2140561311971259</v>
      </c>
      <c r="K1003" s="54">
        <v>1.2548397337941297</v>
      </c>
      <c r="L1003" s="56">
        <f t="shared" si="130"/>
        <v>3.0883362370625139E-2</v>
      </c>
    </row>
    <row r="1004" spans="1:12" x14ac:dyDescent="0.2">
      <c r="A1004" s="78">
        <f t="shared" si="131"/>
        <v>40</v>
      </c>
      <c r="B1004" s="57" t="s">
        <v>1325</v>
      </c>
      <c r="C1004" s="57">
        <v>154.69999999999999</v>
      </c>
      <c r="D1004" s="57"/>
      <c r="E1004" s="57"/>
      <c r="F1004" s="57">
        <f t="shared" si="125"/>
        <v>154.69999999999999</v>
      </c>
      <c r="G1004" s="56">
        <f t="shared" si="126"/>
        <v>6.9040690539006486E-4</v>
      </c>
      <c r="H1004" s="54">
        <f t="shared" si="127"/>
        <v>2.5406974118354388</v>
      </c>
      <c r="I1004" s="54">
        <f t="shared" si="128"/>
        <v>0.55895343060379654</v>
      </c>
      <c r="J1004" s="245">
        <f t="shared" si="129"/>
        <v>1.2068312706218334</v>
      </c>
      <c r="K1004" s="54">
        <v>0.57280527240469714</v>
      </c>
      <c r="L1004" s="56">
        <f t="shared" si="130"/>
        <v>3.154031923378E-2</v>
      </c>
    </row>
    <row r="1005" spans="1:12" x14ac:dyDescent="0.2">
      <c r="A1005" s="78">
        <f t="shared" si="131"/>
        <v>41</v>
      </c>
      <c r="B1005" s="57" t="s">
        <v>1326</v>
      </c>
      <c r="C1005" s="57">
        <v>127</v>
      </c>
      <c r="D1005" s="57">
        <v>51.8</v>
      </c>
      <c r="E1005" s="57"/>
      <c r="F1005" s="57">
        <f t="shared" si="125"/>
        <v>178.8</v>
      </c>
      <c r="G1005" s="56">
        <f t="shared" si="126"/>
        <v>7.9796221515024955E-4</v>
      </c>
      <c r="H1005" s="54">
        <f t="shared" si="127"/>
        <v>2.9365009517529184</v>
      </c>
      <c r="I1005" s="54">
        <f t="shared" si="128"/>
        <v>0.64603020938564204</v>
      </c>
      <c r="J1005" s="245">
        <f t="shared" si="129"/>
        <v>1.3948379520826362</v>
      </c>
      <c r="K1005" s="54">
        <v>0.47024091529021683</v>
      </c>
      <c r="L1005" s="56">
        <f t="shared" si="130"/>
        <v>3.0467617609124236E-2</v>
      </c>
    </row>
    <row r="1006" spans="1:12" x14ac:dyDescent="0.2">
      <c r="A1006" s="78">
        <f t="shared" si="131"/>
        <v>42</v>
      </c>
      <c r="B1006" s="57" t="s">
        <v>1327</v>
      </c>
      <c r="C1006" s="57">
        <v>228.6</v>
      </c>
      <c r="D1006" s="57"/>
      <c r="E1006" s="57"/>
      <c r="F1006" s="57">
        <f t="shared" si="125"/>
        <v>228.6</v>
      </c>
      <c r="G1006" s="56">
        <f t="shared" si="126"/>
        <v>1.0202134361484733E-3</v>
      </c>
      <c r="H1006" s="54">
        <f t="shared" si="127"/>
        <v>3.7543854450263816</v>
      </c>
      <c r="I1006" s="54">
        <f t="shared" si="128"/>
        <v>0.8259647979058039</v>
      </c>
      <c r="J1006" s="245">
        <f t="shared" si="129"/>
        <v>1.7833330863875312</v>
      </c>
      <c r="K1006" s="54">
        <v>0.84643364752239014</v>
      </c>
      <c r="L1006" s="56">
        <f t="shared" si="130"/>
        <v>3.154031923378E-2</v>
      </c>
    </row>
    <row r="1007" spans="1:12" x14ac:dyDescent="0.2">
      <c r="A1007" s="78">
        <f t="shared" si="131"/>
        <v>43</v>
      </c>
      <c r="B1007" s="57" t="s">
        <v>1328</v>
      </c>
      <c r="C1007" s="57">
        <v>211.7</v>
      </c>
      <c r="D1007" s="57"/>
      <c r="E1007" s="57"/>
      <c r="F1007" s="57">
        <f t="shared" si="125"/>
        <v>211.7</v>
      </c>
      <c r="G1007" s="56">
        <f t="shared" si="126"/>
        <v>9.4479083303863432E-4</v>
      </c>
      <c r="H1007" s="54">
        <f t="shared" si="127"/>
        <v>3.4768302655821741</v>
      </c>
      <c r="I1007" s="54">
        <f t="shared" si="128"/>
        <v>0.76490265842807836</v>
      </c>
      <c r="J1007" s="245">
        <f t="shared" si="129"/>
        <v>1.6514943761515326</v>
      </c>
      <c r="K1007" s="54">
        <v>0.78385828162944016</v>
      </c>
      <c r="L1007" s="56">
        <f t="shared" si="130"/>
        <v>3.154031923378E-2</v>
      </c>
    </row>
    <row r="1008" spans="1:12" x14ac:dyDescent="0.2">
      <c r="A1008" s="78">
        <f t="shared" si="131"/>
        <v>44</v>
      </c>
      <c r="B1008" s="57" t="s">
        <v>1329</v>
      </c>
      <c r="C1008" s="57">
        <v>209.66</v>
      </c>
      <c r="D1008" s="57"/>
      <c r="E1008" s="29"/>
      <c r="F1008" s="57">
        <f t="shared" si="125"/>
        <v>209.66</v>
      </c>
      <c r="G1008" s="56">
        <f t="shared" si="126"/>
        <v>9.3568656615436972E-4</v>
      </c>
      <c r="H1008" s="54">
        <f t="shared" si="127"/>
        <v>3.4433265634480805</v>
      </c>
      <c r="I1008" s="54">
        <f t="shared" si="128"/>
        <v>0.75753184395857776</v>
      </c>
      <c r="J1008" s="245">
        <f t="shared" si="129"/>
        <v>1.6355801176378382</v>
      </c>
      <c r="K1008" s="54">
        <v>0.77630480550981784</v>
      </c>
      <c r="L1008" s="56">
        <f t="shared" si="130"/>
        <v>3.1540319233779993E-2</v>
      </c>
    </row>
    <row r="1009" spans="1:12" x14ac:dyDescent="0.2">
      <c r="A1009" s="78">
        <f t="shared" si="131"/>
        <v>45</v>
      </c>
      <c r="B1009" s="57" t="s">
        <v>1330</v>
      </c>
      <c r="C1009" s="57">
        <v>211.9</v>
      </c>
      <c r="D1009" s="57"/>
      <c r="E1009" s="57"/>
      <c r="F1009" s="57">
        <f t="shared" si="125"/>
        <v>211.9</v>
      </c>
      <c r="G1009" s="56">
        <f t="shared" si="126"/>
        <v>9.4568340822336625E-4</v>
      </c>
      <c r="H1009" s="54">
        <f t="shared" si="127"/>
        <v>3.4801149422619879</v>
      </c>
      <c r="I1009" s="54">
        <f t="shared" si="128"/>
        <v>0.76562528729763735</v>
      </c>
      <c r="J1009" s="245">
        <f t="shared" si="129"/>
        <v>1.6530545975744442</v>
      </c>
      <c r="K1009" s="54">
        <v>0.784598818503913</v>
      </c>
      <c r="L1009" s="56">
        <f t="shared" si="130"/>
        <v>3.154031923378E-2</v>
      </c>
    </row>
    <row r="1010" spans="1:12" x14ac:dyDescent="0.2">
      <c r="A1010" s="78">
        <f t="shared" si="131"/>
        <v>46</v>
      </c>
      <c r="B1010" s="57" t="s">
        <v>1331</v>
      </c>
      <c r="C1010" s="57">
        <v>207</v>
      </c>
      <c r="D1010" s="57"/>
      <c r="E1010" s="57"/>
      <c r="F1010" s="57">
        <f t="shared" si="125"/>
        <v>207</v>
      </c>
      <c r="G1010" s="56">
        <f t="shared" si="126"/>
        <v>9.2381531619743654E-4</v>
      </c>
      <c r="H1010" s="54">
        <f t="shared" si="127"/>
        <v>3.3996403636065664</v>
      </c>
      <c r="I1010" s="54">
        <f t="shared" si="128"/>
        <v>0.74792087999344459</v>
      </c>
      <c r="J1010" s="245">
        <f t="shared" si="129"/>
        <v>1.614829172713119</v>
      </c>
      <c r="K1010" s="54">
        <v>0.76645566507932972</v>
      </c>
      <c r="L1010" s="56">
        <f t="shared" si="130"/>
        <v>3.154031923378E-2</v>
      </c>
    </row>
    <row r="1011" spans="1:12" x14ac:dyDescent="0.2">
      <c r="A1011" s="78">
        <f t="shared" si="131"/>
        <v>47</v>
      </c>
      <c r="B1011" s="57" t="s">
        <v>1332</v>
      </c>
      <c r="C1011" s="57">
        <v>513.6</v>
      </c>
      <c r="D1011" s="57"/>
      <c r="E1011" s="57"/>
      <c r="F1011" s="57">
        <f t="shared" si="125"/>
        <v>513.6</v>
      </c>
      <c r="G1011" s="56">
        <f t="shared" si="126"/>
        <v>2.2921330743913208E-3</v>
      </c>
      <c r="H1011" s="54">
        <f t="shared" si="127"/>
        <v>8.4350497137600602</v>
      </c>
      <c r="I1011" s="54">
        <f t="shared" si="128"/>
        <v>1.8557109370272133</v>
      </c>
      <c r="J1011" s="245">
        <f t="shared" si="129"/>
        <v>4.0066486140360285</v>
      </c>
      <c r="K1011" s="54">
        <v>1.9016986936461051</v>
      </c>
      <c r="L1011" s="56">
        <f t="shared" si="130"/>
        <v>3.1540319233779993E-2</v>
      </c>
    </row>
    <row r="1012" spans="1:12" x14ac:dyDescent="0.2">
      <c r="A1012" s="78">
        <f t="shared" si="131"/>
        <v>48</v>
      </c>
      <c r="B1012" s="57" t="s">
        <v>1333</v>
      </c>
      <c r="C1012" s="57">
        <v>322.89999999999998</v>
      </c>
      <c r="D1012" s="57">
        <v>13.4</v>
      </c>
      <c r="E1012" s="57"/>
      <c r="F1012" s="57">
        <f t="shared" si="125"/>
        <v>336.29999999999995</v>
      </c>
      <c r="G1012" s="56">
        <f t="shared" si="126"/>
        <v>1.5008651731265596E-3</v>
      </c>
      <c r="H1012" s="54">
        <f t="shared" si="127"/>
        <v>5.5231838371057398</v>
      </c>
      <c r="I1012" s="54">
        <f t="shared" si="128"/>
        <v>1.2151004441632627</v>
      </c>
      <c r="J1012" s="245">
        <f t="shared" si="129"/>
        <v>2.6235123226252264</v>
      </c>
      <c r="K1012" s="54">
        <v>1.1955967838363071</v>
      </c>
      <c r="L1012" s="56">
        <f t="shared" si="130"/>
        <v>3.139278438219012E-2</v>
      </c>
    </row>
    <row r="1013" spans="1:12" x14ac:dyDescent="0.2">
      <c r="A1013" s="78">
        <f t="shared" si="131"/>
        <v>49</v>
      </c>
      <c r="B1013" s="57" t="s">
        <v>1334</v>
      </c>
      <c r="C1013" s="57">
        <v>315.5</v>
      </c>
      <c r="D1013" s="57"/>
      <c r="E1013" s="57"/>
      <c r="F1013" s="57">
        <f t="shared" si="125"/>
        <v>315.5</v>
      </c>
      <c r="G1013" s="56">
        <f t="shared" si="126"/>
        <v>1.4080373539144503E-3</v>
      </c>
      <c r="H1013" s="54">
        <f t="shared" si="127"/>
        <v>5.1815774624051771</v>
      </c>
      <c r="I1013" s="54">
        <f t="shared" si="128"/>
        <v>1.1399470417291391</v>
      </c>
      <c r="J1013" s="245">
        <f t="shared" si="129"/>
        <v>2.4612492946424589</v>
      </c>
      <c r="K1013" s="54">
        <v>1.1681969194808142</v>
      </c>
      <c r="L1013" s="56">
        <f t="shared" si="130"/>
        <v>3.154031923378E-2</v>
      </c>
    </row>
    <row r="1014" spans="1:12" x14ac:dyDescent="0.2">
      <c r="A1014" s="78">
        <f t="shared" si="131"/>
        <v>50</v>
      </c>
      <c r="B1014" s="57" t="s">
        <v>1335</v>
      </c>
      <c r="C1014" s="57">
        <v>375.8</v>
      </c>
      <c r="D1014" s="57"/>
      <c r="E1014" s="57"/>
      <c r="F1014" s="57">
        <f t="shared" si="125"/>
        <v>375.8</v>
      </c>
      <c r="G1014" s="56">
        <f t="shared" si="126"/>
        <v>1.6771487721110949E-3</v>
      </c>
      <c r="H1014" s="54">
        <f t="shared" si="127"/>
        <v>6.1719074813688293</v>
      </c>
      <c r="I1014" s="54">
        <f t="shared" si="128"/>
        <v>1.3578196459011425</v>
      </c>
      <c r="J1014" s="245">
        <f t="shared" si="129"/>
        <v>2.9316560536501939</v>
      </c>
      <c r="K1014" s="54">
        <v>1.3914687871343581</v>
      </c>
      <c r="L1014" s="56">
        <f t="shared" si="130"/>
        <v>3.154031923378E-2</v>
      </c>
    </row>
    <row r="1015" spans="1:12" x14ac:dyDescent="0.2">
      <c r="A1015" s="78">
        <f t="shared" si="131"/>
        <v>51</v>
      </c>
      <c r="B1015" s="57" t="s">
        <v>1341</v>
      </c>
      <c r="C1015" s="57">
        <v>267.3</v>
      </c>
      <c r="D1015" s="57"/>
      <c r="E1015" s="57"/>
      <c r="F1015" s="57">
        <f t="shared" si="125"/>
        <v>267.3</v>
      </c>
      <c r="G1015" s="56">
        <f t="shared" si="126"/>
        <v>1.1929267343940811E-3</v>
      </c>
      <c r="H1015" s="54">
        <f t="shared" si="127"/>
        <v>4.3899703825702181</v>
      </c>
      <c r="I1015" s="54">
        <f t="shared" si="128"/>
        <v>0.96579348416544797</v>
      </c>
      <c r="J1015" s="245">
        <f t="shared" si="129"/>
        <v>2.0852359317208533</v>
      </c>
      <c r="K1015" s="54">
        <v>0.98972753273287373</v>
      </c>
      <c r="L1015" s="56">
        <f t="shared" si="130"/>
        <v>3.154031923378E-2</v>
      </c>
    </row>
    <row r="1016" spans="1:12" x14ac:dyDescent="0.2">
      <c r="A1016" s="78">
        <f t="shared" si="131"/>
        <v>52</v>
      </c>
      <c r="B1016" s="57" t="s">
        <v>1342</v>
      </c>
      <c r="C1016" s="57">
        <v>505.3</v>
      </c>
      <c r="D1016" s="57"/>
      <c r="E1016" s="57"/>
      <c r="F1016" s="57">
        <f t="shared" si="125"/>
        <v>505.3</v>
      </c>
      <c r="G1016" s="56">
        <f t="shared" si="126"/>
        <v>2.2550912042249502E-3</v>
      </c>
      <c r="H1016" s="54">
        <f t="shared" si="127"/>
        <v>8.2987356315478173</v>
      </c>
      <c r="I1016" s="54">
        <f t="shared" si="128"/>
        <v>1.8257218389405199</v>
      </c>
      <c r="J1016" s="245">
        <f t="shared" si="129"/>
        <v>3.9418994249852131</v>
      </c>
      <c r="K1016" s="54">
        <v>1.8709664133554846</v>
      </c>
      <c r="L1016" s="56">
        <f t="shared" si="130"/>
        <v>3.154031923378E-2</v>
      </c>
    </row>
    <row r="1017" spans="1:12" x14ac:dyDescent="0.2">
      <c r="A1017" s="78">
        <f t="shared" si="131"/>
        <v>53</v>
      </c>
      <c r="B1017" s="57" t="s">
        <v>1343</v>
      </c>
      <c r="C1017" s="57">
        <v>500.8</v>
      </c>
      <c r="D1017" s="57"/>
      <c r="E1017" s="57"/>
      <c r="F1017" s="57">
        <f t="shared" si="125"/>
        <v>500.8</v>
      </c>
      <c r="G1017" s="56">
        <f t="shared" si="126"/>
        <v>2.235008262568484E-3</v>
      </c>
      <c r="H1017" s="54">
        <f t="shared" si="127"/>
        <v>8.2248304062520212</v>
      </c>
      <c r="I1017" s="54">
        <f t="shared" si="128"/>
        <v>1.8094626893754446</v>
      </c>
      <c r="J1017" s="245">
        <f t="shared" si="129"/>
        <v>3.9067944429697099</v>
      </c>
      <c r="K1017" s="54">
        <v>1.8543043336798473</v>
      </c>
      <c r="L1017" s="56">
        <f t="shared" si="130"/>
        <v>3.154031923378E-2</v>
      </c>
    </row>
    <row r="1018" spans="1:12" x14ac:dyDescent="0.2">
      <c r="A1018" s="78">
        <f t="shared" si="131"/>
        <v>54</v>
      </c>
      <c r="B1018" s="57" t="s">
        <v>1344</v>
      </c>
      <c r="C1018" s="57">
        <v>494</v>
      </c>
      <c r="D1018" s="57"/>
      <c r="E1018" s="57"/>
      <c r="F1018" s="57">
        <f t="shared" si="125"/>
        <v>494</v>
      </c>
      <c r="G1018" s="56">
        <f t="shared" si="126"/>
        <v>2.204660706287602E-3</v>
      </c>
      <c r="H1018" s="54">
        <f t="shared" si="127"/>
        <v>8.1131513991383759</v>
      </c>
      <c r="I1018" s="54">
        <f t="shared" si="128"/>
        <v>1.7848933078104428</v>
      </c>
      <c r="J1018" s="245">
        <f t="shared" si="129"/>
        <v>3.8537469145907282</v>
      </c>
      <c r="K1018" s="54">
        <v>1.8291260799477724</v>
      </c>
      <c r="L1018" s="56">
        <f t="shared" si="130"/>
        <v>3.154031923378E-2</v>
      </c>
    </row>
    <row r="1019" spans="1:12" x14ac:dyDescent="0.2">
      <c r="A1019" s="78">
        <f t="shared" si="131"/>
        <v>55</v>
      </c>
      <c r="B1019" s="57" t="s">
        <v>1345</v>
      </c>
      <c r="C1019" s="57">
        <v>504.3</v>
      </c>
      <c r="D1019" s="57"/>
      <c r="E1019" s="57"/>
      <c r="F1019" s="57">
        <f t="shared" si="125"/>
        <v>504.3</v>
      </c>
      <c r="G1019" s="56">
        <f t="shared" si="126"/>
        <v>2.2506283283012913E-3</v>
      </c>
      <c r="H1019" s="54">
        <f t="shared" si="127"/>
        <v>8.2823122481487523</v>
      </c>
      <c r="I1019" s="54">
        <f t="shared" si="128"/>
        <v>1.8221086945927256</v>
      </c>
      <c r="J1019" s="245">
        <f t="shared" si="129"/>
        <v>3.934098317870657</v>
      </c>
      <c r="K1019" s="54">
        <v>1.8672637289831209</v>
      </c>
      <c r="L1019" s="56">
        <f t="shared" si="130"/>
        <v>3.154031923378E-2</v>
      </c>
    </row>
    <row r="1020" spans="1:12" x14ac:dyDescent="0.2">
      <c r="A1020" s="78">
        <f t="shared" si="131"/>
        <v>56</v>
      </c>
      <c r="B1020" s="57" t="s">
        <v>1346</v>
      </c>
      <c r="C1020" s="57">
        <v>272.3</v>
      </c>
      <c r="D1020" s="57"/>
      <c r="E1020" s="57"/>
      <c r="F1020" s="57">
        <f t="shared" si="125"/>
        <v>272.3</v>
      </c>
      <c r="G1020" s="56">
        <f t="shared" si="126"/>
        <v>1.2152411140123767E-3</v>
      </c>
      <c r="H1020" s="54">
        <f t="shared" si="127"/>
        <v>4.4720872995655467</v>
      </c>
      <c r="I1020" s="54">
        <f t="shared" si="128"/>
        <v>0.98385920590442033</v>
      </c>
      <c r="J1020" s="245">
        <f t="shared" si="129"/>
        <v>2.1242414672936345</v>
      </c>
      <c r="K1020" s="54">
        <v>1.0082409545946933</v>
      </c>
      <c r="L1020" s="56">
        <f t="shared" si="130"/>
        <v>3.1540319233780006E-2</v>
      </c>
    </row>
    <row r="1021" spans="1:12" x14ac:dyDescent="0.2">
      <c r="A1021" s="78">
        <f t="shared" si="131"/>
        <v>57</v>
      </c>
      <c r="B1021" s="57" t="s">
        <v>1347</v>
      </c>
      <c r="C1021" s="57">
        <v>388.84</v>
      </c>
      <c r="D1021" s="57"/>
      <c r="E1021" s="57"/>
      <c r="F1021" s="57">
        <f t="shared" si="125"/>
        <v>388.84</v>
      </c>
      <c r="G1021" s="56">
        <f t="shared" si="126"/>
        <v>1.7353446741556096E-3</v>
      </c>
      <c r="H1021" s="54">
        <f t="shared" si="127"/>
        <v>6.3860684008926434</v>
      </c>
      <c r="I1021" s="54">
        <f t="shared" si="128"/>
        <v>1.4049350481963816</v>
      </c>
      <c r="J1021" s="245">
        <f t="shared" si="129"/>
        <v>3.0333824904240054</v>
      </c>
      <c r="K1021" s="54">
        <v>1.4397517913499833</v>
      </c>
      <c r="L1021" s="56">
        <f t="shared" si="130"/>
        <v>3.154031923378E-2</v>
      </c>
    </row>
    <row r="1022" spans="1:12" x14ac:dyDescent="0.2">
      <c r="A1022" s="78">
        <f t="shared" si="131"/>
        <v>58</v>
      </c>
      <c r="B1022" s="57" t="s">
        <v>1348</v>
      </c>
      <c r="C1022" s="57">
        <v>441.6</v>
      </c>
      <c r="D1022" s="57"/>
      <c r="E1022" s="57"/>
      <c r="F1022" s="57">
        <f t="shared" si="125"/>
        <v>441.6</v>
      </c>
      <c r="G1022" s="56">
        <f t="shared" si="126"/>
        <v>1.9708060078878647E-3</v>
      </c>
      <c r="H1022" s="54">
        <f t="shared" si="127"/>
        <v>7.2525661090273417</v>
      </c>
      <c r="I1022" s="54">
        <f t="shared" si="128"/>
        <v>1.5955645439860151</v>
      </c>
      <c r="J1022" s="245">
        <f t="shared" si="129"/>
        <v>3.4449689017879872</v>
      </c>
      <c r="K1022" s="54">
        <v>1.6351054188359033</v>
      </c>
      <c r="L1022" s="56">
        <f t="shared" si="130"/>
        <v>3.154031923378E-2</v>
      </c>
    </row>
    <row r="1023" spans="1:12" x14ac:dyDescent="0.2">
      <c r="A1023" s="78">
        <f t="shared" si="131"/>
        <v>59</v>
      </c>
      <c r="B1023" s="57" t="s">
        <v>1349</v>
      </c>
      <c r="C1023" s="57">
        <v>440.7</v>
      </c>
      <c r="D1023" s="57"/>
      <c r="E1023" s="57"/>
      <c r="F1023" s="57">
        <f t="shared" si="125"/>
        <v>440.7</v>
      </c>
      <c r="G1023" s="56">
        <f t="shared" si="126"/>
        <v>1.9667894195565714E-3</v>
      </c>
      <c r="H1023" s="54">
        <f t="shared" si="127"/>
        <v>7.2377850639681824</v>
      </c>
      <c r="I1023" s="54">
        <f t="shared" si="128"/>
        <v>1.5923127140730002</v>
      </c>
      <c r="J1023" s="245">
        <f t="shared" si="129"/>
        <v>3.4379479053848865</v>
      </c>
      <c r="K1023" s="54">
        <v>1.631773002900776</v>
      </c>
      <c r="L1023" s="56">
        <f t="shared" si="130"/>
        <v>3.154031923378E-2</v>
      </c>
    </row>
    <row r="1024" spans="1:12" x14ac:dyDescent="0.2">
      <c r="A1024" s="78">
        <f t="shared" si="131"/>
        <v>60</v>
      </c>
      <c r="B1024" s="57" t="s">
        <v>1350</v>
      </c>
      <c r="C1024" s="57">
        <v>399.7</v>
      </c>
      <c r="D1024" s="57"/>
      <c r="E1024" s="57"/>
      <c r="F1024" s="57">
        <f t="shared" si="125"/>
        <v>399.7</v>
      </c>
      <c r="G1024" s="56">
        <f t="shared" si="126"/>
        <v>1.7838115066865477E-3</v>
      </c>
      <c r="H1024" s="54">
        <f t="shared" si="127"/>
        <v>6.5644263446064954</v>
      </c>
      <c r="I1024" s="54">
        <f t="shared" si="128"/>
        <v>1.4441737958134291</v>
      </c>
      <c r="J1024" s="245">
        <f t="shared" si="129"/>
        <v>3.1181025136880853</v>
      </c>
      <c r="K1024" s="54">
        <v>1.4799629436338555</v>
      </c>
      <c r="L1024" s="56">
        <f t="shared" si="130"/>
        <v>3.154031923378E-2</v>
      </c>
    </row>
    <row r="1025" spans="1:12" x14ac:dyDescent="0.2">
      <c r="A1025" s="78">
        <f t="shared" si="131"/>
        <v>61</v>
      </c>
      <c r="B1025" s="57" t="s">
        <v>1351</v>
      </c>
      <c r="C1025" s="57">
        <v>275.89999999999998</v>
      </c>
      <c r="D1025" s="57"/>
      <c r="E1025" s="57"/>
      <c r="F1025" s="57">
        <f t="shared" si="125"/>
        <v>275.89999999999998</v>
      </c>
      <c r="G1025" s="56">
        <f t="shared" si="126"/>
        <v>1.2313074673375494E-3</v>
      </c>
      <c r="H1025" s="54">
        <f t="shared" si="127"/>
        <v>4.5312114798021819</v>
      </c>
      <c r="I1025" s="54">
        <f t="shared" si="128"/>
        <v>0.99686652555648003</v>
      </c>
      <c r="J1025" s="245">
        <f t="shared" si="129"/>
        <v>2.1523254529060365</v>
      </c>
      <c r="K1025" s="54">
        <v>1.0215706183352031</v>
      </c>
      <c r="L1025" s="56">
        <f t="shared" si="130"/>
        <v>3.154031923378E-2</v>
      </c>
    </row>
    <row r="1026" spans="1:12" x14ac:dyDescent="0.2">
      <c r="A1026" s="78">
        <f t="shared" si="131"/>
        <v>62</v>
      </c>
      <c r="B1026" s="57" t="s">
        <v>1352</v>
      </c>
      <c r="C1026" s="57">
        <v>417.4</v>
      </c>
      <c r="D1026" s="57"/>
      <c r="E1026" s="57"/>
      <c r="F1026" s="57">
        <f t="shared" si="125"/>
        <v>417.4</v>
      </c>
      <c r="G1026" s="56">
        <f t="shared" si="126"/>
        <v>1.8628044105353139E-3</v>
      </c>
      <c r="H1026" s="54">
        <f t="shared" si="127"/>
        <v>6.8551202307699555</v>
      </c>
      <c r="I1026" s="54">
        <f t="shared" si="128"/>
        <v>1.5081264507693901</v>
      </c>
      <c r="J1026" s="245">
        <f t="shared" si="129"/>
        <v>3.2561821096157288</v>
      </c>
      <c r="K1026" s="54">
        <v>1.5455004570246966</v>
      </c>
      <c r="L1026" s="56">
        <f t="shared" si="130"/>
        <v>3.154031923378E-2</v>
      </c>
    </row>
    <row r="1027" spans="1:12" x14ac:dyDescent="0.2">
      <c r="A1027" s="78">
        <f t="shared" si="131"/>
        <v>63</v>
      </c>
      <c r="B1027" s="57" t="s">
        <v>1353</v>
      </c>
      <c r="C1027" s="57">
        <v>450.1</v>
      </c>
      <c r="D1027" s="57"/>
      <c r="E1027" s="57"/>
      <c r="F1027" s="57">
        <f t="shared" si="125"/>
        <v>450.1</v>
      </c>
      <c r="G1027" s="56">
        <f t="shared" si="126"/>
        <v>2.0087404532389674E-3</v>
      </c>
      <c r="H1027" s="54">
        <f t="shared" si="127"/>
        <v>7.3921648679193996</v>
      </c>
      <c r="I1027" s="54">
        <f t="shared" si="128"/>
        <v>1.626276270942268</v>
      </c>
      <c r="J1027" s="245">
        <f t="shared" si="129"/>
        <v>3.5112783122617146</v>
      </c>
      <c r="K1027" s="54">
        <v>1.6665782360009966</v>
      </c>
      <c r="L1027" s="56">
        <f t="shared" si="130"/>
        <v>3.154031923378E-2</v>
      </c>
    </row>
    <row r="1028" spans="1:12" x14ac:dyDescent="0.2">
      <c r="A1028" s="78">
        <f t="shared" si="131"/>
        <v>64</v>
      </c>
      <c r="B1028" s="57" t="s">
        <v>1354</v>
      </c>
      <c r="C1028" s="57">
        <v>451</v>
      </c>
      <c r="D1028" s="57"/>
      <c r="E1028" s="57"/>
      <c r="F1028" s="57">
        <f t="shared" ref="F1028:F1085" si="132">C1028+D1028+E1028</f>
        <v>451</v>
      </c>
      <c r="G1028" s="56">
        <f t="shared" si="126"/>
        <v>2.0127570415702603E-3</v>
      </c>
      <c r="H1028" s="54">
        <f t="shared" si="127"/>
        <v>7.406945912978558</v>
      </c>
      <c r="I1028" s="54">
        <f t="shared" si="128"/>
        <v>1.6295281008552827</v>
      </c>
      <c r="J1028" s="245">
        <f t="shared" si="129"/>
        <v>3.5182993086648149</v>
      </c>
      <c r="K1028" s="54">
        <v>1.6699106519361244</v>
      </c>
      <c r="L1028" s="56">
        <f t="shared" si="130"/>
        <v>3.154031923378E-2</v>
      </c>
    </row>
    <row r="1029" spans="1:12" x14ac:dyDescent="0.2">
      <c r="A1029" s="78">
        <f t="shared" si="131"/>
        <v>65</v>
      </c>
      <c r="B1029" s="57" t="s">
        <v>1355</v>
      </c>
      <c r="C1029" s="57">
        <v>416.4</v>
      </c>
      <c r="D1029" s="57"/>
      <c r="E1029" s="57"/>
      <c r="F1029" s="57">
        <f t="shared" si="132"/>
        <v>416.4</v>
      </c>
      <c r="G1029" s="56">
        <f t="shared" si="126"/>
        <v>1.8583415346116548E-3</v>
      </c>
      <c r="H1029" s="54">
        <f t="shared" si="127"/>
        <v>6.8386968473708896</v>
      </c>
      <c r="I1029" s="54">
        <f t="shared" ref="I1029:I1087" si="133">H1029*0.22</f>
        <v>1.5045133064215956</v>
      </c>
      <c r="J1029" s="245">
        <f t="shared" ref="J1029:J1092" si="134">H1029*0.475</f>
        <v>3.2483810025011723</v>
      </c>
      <c r="K1029" s="54">
        <v>1.5417977726523329</v>
      </c>
      <c r="L1029" s="56">
        <f t="shared" si="130"/>
        <v>3.154031923378E-2</v>
      </c>
    </row>
    <row r="1030" spans="1:12" x14ac:dyDescent="0.2">
      <c r="A1030" s="78">
        <f t="shared" si="131"/>
        <v>66</v>
      </c>
      <c r="B1030" s="57" t="s">
        <v>1356</v>
      </c>
      <c r="C1030" s="57">
        <v>309.8</v>
      </c>
      <c r="D1030" s="57"/>
      <c r="E1030" s="57"/>
      <c r="F1030" s="57">
        <f t="shared" si="132"/>
        <v>309.8</v>
      </c>
      <c r="G1030" s="56">
        <f t="shared" ref="G1030:G1093" si="135">1/$F$1330*F1030</f>
        <v>1.3825989611495936E-3</v>
      </c>
      <c r="H1030" s="54">
        <f t="shared" ref="H1030:H1093" si="136">G1030*3680</f>
        <v>5.0879641770305044</v>
      </c>
      <c r="I1030" s="54">
        <f t="shared" si="133"/>
        <v>1.119352118946711</v>
      </c>
      <c r="J1030" s="245">
        <f t="shared" si="134"/>
        <v>2.4167829840894894</v>
      </c>
      <c r="K1030" s="54">
        <v>1.14709161855834</v>
      </c>
      <c r="L1030" s="56">
        <f t="shared" ref="L1030:L1093" si="137">(H1030+I1030+J1030+K1030)/F1030</f>
        <v>3.1540319233780006E-2</v>
      </c>
    </row>
    <row r="1031" spans="1:12" x14ac:dyDescent="0.2">
      <c r="A1031" s="78">
        <f t="shared" ref="A1031:A1094" si="138">A1030+1</f>
        <v>67</v>
      </c>
      <c r="B1031" s="57" t="s">
        <v>1357</v>
      </c>
      <c r="C1031" s="57">
        <v>265.89999999999998</v>
      </c>
      <c r="D1031" s="57"/>
      <c r="E1031" s="57"/>
      <c r="F1031" s="57">
        <f t="shared" si="132"/>
        <v>265.89999999999998</v>
      </c>
      <c r="G1031" s="56">
        <f t="shared" si="135"/>
        <v>1.1866787081009583E-3</v>
      </c>
      <c r="H1031" s="54">
        <f t="shared" si="136"/>
        <v>4.3669776458115264</v>
      </c>
      <c r="I1031" s="54">
        <f t="shared" si="133"/>
        <v>0.96073508207853575</v>
      </c>
      <c r="J1031" s="245">
        <f t="shared" si="134"/>
        <v>2.074314381760475</v>
      </c>
      <c r="K1031" s="54">
        <v>0.98454377461156417</v>
      </c>
      <c r="L1031" s="56">
        <f t="shared" si="137"/>
        <v>3.154031923378E-2</v>
      </c>
    </row>
    <row r="1032" spans="1:12" x14ac:dyDescent="0.2">
      <c r="A1032" s="78">
        <f t="shared" si="138"/>
        <v>68</v>
      </c>
      <c r="B1032" s="57" t="s">
        <v>1358</v>
      </c>
      <c r="C1032" s="57">
        <v>274</v>
      </c>
      <c r="D1032" s="57"/>
      <c r="E1032" s="57"/>
      <c r="F1032" s="57">
        <f t="shared" si="132"/>
        <v>274</v>
      </c>
      <c r="G1032" s="56">
        <f t="shared" si="135"/>
        <v>1.2228280030825971E-3</v>
      </c>
      <c r="H1032" s="54">
        <f t="shared" si="136"/>
        <v>4.5000070513439576</v>
      </c>
      <c r="I1032" s="54">
        <f t="shared" si="133"/>
        <v>0.99000155129567069</v>
      </c>
      <c r="J1032" s="245">
        <f t="shared" si="134"/>
        <v>2.1375033493883797</v>
      </c>
      <c r="K1032" s="54">
        <v>1.0145355180277118</v>
      </c>
      <c r="L1032" s="56">
        <f t="shared" si="137"/>
        <v>3.154031923378E-2</v>
      </c>
    </row>
    <row r="1033" spans="1:12" x14ac:dyDescent="0.2">
      <c r="A1033" s="78">
        <f t="shared" si="138"/>
        <v>69</v>
      </c>
      <c r="B1033" s="57" t="s">
        <v>1359</v>
      </c>
      <c r="C1033" s="57">
        <v>245.3</v>
      </c>
      <c r="D1033" s="57"/>
      <c r="E1033" s="57"/>
      <c r="F1033" s="57">
        <f t="shared" si="132"/>
        <v>245.3</v>
      </c>
      <c r="G1033" s="56">
        <f t="shared" si="135"/>
        <v>1.0947434640735806E-3</v>
      </c>
      <c r="H1033" s="54">
        <f t="shared" si="136"/>
        <v>4.0286559477907762</v>
      </c>
      <c r="I1033" s="54">
        <f t="shared" si="133"/>
        <v>0.8863043085139708</v>
      </c>
      <c r="J1033" s="245">
        <f t="shared" si="134"/>
        <v>1.9136115752006186</v>
      </c>
      <c r="K1033" s="54">
        <v>0.90826847654086751</v>
      </c>
      <c r="L1033" s="56">
        <f t="shared" si="137"/>
        <v>3.154031923378E-2</v>
      </c>
    </row>
    <row r="1034" spans="1:12" x14ac:dyDescent="0.2">
      <c r="A1034" s="78">
        <f t="shared" si="138"/>
        <v>70</v>
      </c>
      <c r="B1034" s="57" t="s">
        <v>1360</v>
      </c>
      <c r="C1034" s="57">
        <v>347.2</v>
      </c>
      <c r="D1034" s="57"/>
      <c r="E1034" s="57"/>
      <c r="F1034" s="57">
        <f t="shared" si="132"/>
        <v>347.2</v>
      </c>
      <c r="G1034" s="56">
        <f t="shared" si="135"/>
        <v>1.5495105206944442E-3</v>
      </c>
      <c r="H1034" s="54">
        <f t="shared" si="136"/>
        <v>5.7021987161555545</v>
      </c>
      <c r="I1034" s="54">
        <f t="shared" si="133"/>
        <v>1.2544837175542221</v>
      </c>
      <c r="J1034" s="245">
        <f t="shared" si="134"/>
        <v>2.7085443901738882</v>
      </c>
      <c r="K1034" s="54">
        <v>1.28557201408475</v>
      </c>
      <c r="L1034" s="56">
        <f t="shared" si="137"/>
        <v>3.1540319233779993E-2</v>
      </c>
    </row>
    <row r="1035" spans="1:12" x14ac:dyDescent="0.2">
      <c r="A1035" s="78">
        <f t="shared" si="138"/>
        <v>71</v>
      </c>
      <c r="B1035" s="57" t="s">
        <v>1361</v>
      </c>
      <c r="C1035" s="57">
        <v>332.5</v>
      </c>
      <c r="D1035" s="57"/>
      <c r="E1035" s="57"/>
      <c r="F1035" s="57">
        <f t="shared" si="132"/>
        <v>332.5</v>
      </c>
      <c r="G1035" s="56">
        <f t="shared" si="135"/>
        <v>1.4839062446166554E-3</v>
      </c>
      <c r="H1035" s="54">
        <f t="shared" si="136"/>
        <v>5.4607749801892922</v>
      </c>
      <c r="I1035" s="54">
        <f t="shared" si="133"/>
        <v>1.2013704956416442</v>
      </c>
      <c r="J1035" s="245">
        <f t="shared" si="134"/>
        <v>2.5938681155899137</v>
      </c>
      <c r="K1035" s="54">
        <v>1.2311425538110008</v>
      </c>
      <c r="L1035" s="56">
        <f t="shared" si="137"/>
        <v>3.154031923378E-2</v>
      </c>
    </row>
    <row r="1036" spans="1:12" x14ac:dyDescent="0.2">
      <c r="A1036" s="78">
        <f t="shared" si="138"/>
        <v>72</v>
      </c>
      <c r="B1036" s="57" t="s">
        <v>1362</v>
      </c>
      <c r="C1036" s="57">
        <v>317.3</v>
      </c>
      <c r="D1036" s="57"/>
      <c r="E1036" s="57"/>
      <c r="F1036" s="57">
        <f t="shared" si="132"/>
        <v>317.3</v>
      </c>
      <c r="G1036" s="56">
        <f t="shared" si="135"/>
        <v>1.4160705305770369E-3</v>
      </c>
      <c r="H1036" s="54">
        <f t="shared" si="136"/>
        <v>5.2111395525234956</v>
      </c>
      <c r="I1036" s="54">
        <f t="shared" si="133"/>
        <v>1.146450701555169</v>
      </c>
      <c r="J1036" s="245">
        <f t="shared" si="134"/>
        <v>2.4752912874486603</v>
      </c>
      <c r="K1036" s="54">
        <v>1.1748617513510693</v>
      </c>
      <c r="L1036" s="56">
        <f t="shared" si="137"/>
        <v>3.154031923378E-2</v>
      </c>
    </row>
    <row r="1037" spans="1:12" x14ac:dyDescent="0.2">
      <c r="A1037" s="78">
        <f t="shared" si="138"/>
        <v>73</v>
      </c>
      <c r="B1037" s="57" t="s">
        <v>1363</v>
      </c>
      <c r="C1037" s="57">
        <v>286</v>
      </c>
      <c r="D1037" s="57"/>
      <c r="E1037" s="57"/>
      <c r="F1037" s="57">
        <f t="shared" si="132"/>
        <v>286</v>
      </c>
      <c r="G1037" s="56">
        <f t="shared" si="135"/>
        <v>1.2763825141665064E-3</v>
      </c>
      <c r="H1037" s="54">
        <f t="shared" si="136"/>
        <v>4.697087652132744</v>
      </c>
      <c r="I1037" s="54">
        <f t="shared" si="133"/>
        <v>1.0333592834692038</v>
      </c>
      <c r="J1037" s="245">
        <f t="shared" si="134"/>
        <v>2.2311166347630533</v>
      </c>
      <c r="K1037" s="54">
        <v>1.058967730496079</v>
      </c>
      <c r="L1037" s="56">
        <f t="shared" si="137"/>
        <v>3.154031923378E-2</v>
      </c>
    </row>
    <row r="1038" spans="1:12" x14ac:dyDescent="0.2">
      <c r="A1038" s="78">
        <f t="shared" si="138"/>
        <v>74</v>
      </c>
      <c r="B1038" s="57" t="s">
        <v>1364</v>
      </c>
      <c r="C1038" s="57">
        <v>226.4</v>
      </c>
      <c r="D1038" s="57"/>
      <c r="E1038" s="57"/>
      <c r="F1038" s="57">
        <f t="shared" si="132"/>
        <v>226.4</v>
      </c>
      <c r="G1038" s="56">
        <f t="shared" si="135"/>
        <v>1.0103951091164234E-3</v>
      </c>
      <c r="H1038" s="54">
        <f t="shared" si="136"/>
        <v>3.7182540015484382</v>
      </c>
      <c r="I1038" s="54">
        <f t="shared" si="133"/>
        <v>0.81801588034065642</v>
      </c>
      <c r="J1038" s="245">
        <f t="shared" si="134"/>
        <v>1.7661706507355082</v>
      </c>
      <c r="K1038" s="54">
        <v>0.83828774190318966</v>
      </c>
      <c r="L1038" s="56">
        <f t="shared" si="137"/>
        <v>3.154031923378E-2</v>
      </c>
    </row>
    <row r="1039" spans="1:12" x14ac:dyDescent="0.2">
      <c r="A1039" s="78">
        <f t="shared" si="138"/>
        <v>75</v>
      </c>
      <c r="B1039" s="57" t="s">
        <v>1365</v>
      </c>
      <c r="C1039" s="57">
        <v>281.01</v>
      </c>
      <c r="D1039" s="57"/>
      <c r="E1039" s="57"/>
      <c r="F1039" s="57">
        <f t="shared" si="132"/>
        <v>281.01</v>
      </c>
      <c r="G1039" s="56">
        <f t="shared" si="135"/>
        <v>1.2541127633074476E-3</v>
      </c>
      <c r="H1039" s="54">
        <f t="shared" si="136"/>
        <v>4.6151349689714074</v>
      </c>
      <c r="I1039" s="54">
        <f t="shared" si="133"/>
        <v>1.0153296931737097</v>
      </c>
      <c r="J1039" s="245">
        <f t="shared" si="134"/>
        <v>2.1921891102614186</v>
      </c>
      <c r="K1039" s="54">
        <v>1.0404913354779828</v>
      </c>
      <c r="L1039" s="56">
        <f t="shared" si="137"/>
        <v>3.1540319233780006E-2</v>
      </c>
    </row>
    <row r="1040" spans="1:12" x14ac:dyDescent="0.2">
      <c r="A1040" s="78">
        <f t="shared" si="138"/>
        <v>76</v>
      </c>
      <c r="B1040" s="57" t="s">
        <v>1366</v>
      </c>
      <c r="C1040" s="57">
        <v>94.8</v>
      </c>
      <c r="D1040" s="57">
        <v>27.9</v>
      </c>
      <c r="E1040" s="57">
        <v>26</v>
      </c>
      <c r="F1040" s="57">
        <f t="shared" si="132"/>
        <v>148.69999999999999</v>
      </c>
      <c r="G1040" s="56">
        <f t="shared" si="135"/>
        <v>6.6362964984811011E-4</v>
      </c>
      <c r="H1040" s="54">
        <f t="shared" si="136"/>
        <v>2.4421571114410452</v>
      </c>
      <c r="I1040" s="54">
        <f t="shared" si="133"/>
        <v>0.53727456451702993</v>
      </c>
      <c r="J1040" s="245">
        <f t="shared" si="134"/>
        <v>1.1600246279344963</v>
      </c>
      <c r="K1040" s="54">
        <v>0.35101447850009881</v>
      </c>
      <c r="L1040" s="56">
        <f t="shared" si="137"/>
        <v>3.0198189525169269E-2</v>
      </c>
    </row>
    <row r="1041" spans="1:12" x14ac:dyDescent="0.2">
      <c r="A1041" s="78">
        <f t="shared" si="138"/>
        <v>77</v>
      </c>
      <c r="B1041" s="57" t="s">
        <v>1367</v>
      </c>
      <c r="C1041" s="57">
        <v>222.4</v>
      </c>
      <c r="D1041" s="57"/>
      <c r="E1041" s="57"/>
      <c r="F1041" s="57">
        <f t="shared" si="132"/>
        <v>222.4</v>
      </c>
      <c r="G1041" s="56">
        <f t="shared" si="135"/>
        <v>9.9254360542178695E-4</v>
      </c>
      <c r="H1041" s="54">
        <f t="shared" si="136"/>
        <v>3.6525604679521759</v>
      </c>
      <c r="I1041" s="54">
        <f t="shared" si="133"/>
        <v>0.80356330294947875</v>
      </c>
      <c r="J1041" s="245">
        <f t="shared" si="134"/>
        <v>1.7349662222772835</v>
      </c>
      <c r="K1041" s="54">
        <v>0.82347700441373395</v>
      </c>
      <c r="L1041" s="56">
        <f t="shared" si="137"/>
        <v>3.154031923378E-2</v>
      </c>
    </row>
    <row r="1042" spans="1:12" x14ac:dyDescent="0.2">
      <c r="A1042" s="78">
        <f t="shared" si="138"/>
        <v>78</v>
      </c>
      <c r="B1042" s="57" t="s">
        <v>1368</v>
      </c>
      <c r="C1042" s="57">
        <v>377.2</v>
      </c>
      <c r="D1042" s="57"/>
      <c r="E1042" s="57">
        <v>171.6</v>
      </c>
      <c r="F1042" s="57">
        <f t="shared" si="132"/>
        <v>548.79999999999995</v>
      </c>
      <c r="G1042" s="56">
        <f t="shared" si="135"/>
        <v>2.4492263069041216E-3</v>
      </c>
      <c r="H1042" s="54">
        <f t="shared" si="136"/>
        <v>9.0131528094071669</v>
      </c>
      <c r="I1042" s="54">
        <f t="shared" si="133"/>
        <v>1.9828936180695766</v>
      </c>
      <c r="J1042" s="245">
        <f t="shared" si="134"/>
        <v>4.2812475844684039</v>
      </c>
      <c r="K1042" s="54">
        <v>1.3966525452556675</v>
      </c>
      <c r="L1042" s="56">
        <f t="shared" si="137"/>
        <v>3.0382555680030641E-2</v>
      </c>
    </row>
    <row r="1043" spans="1:12" x14ac:dyDescent="0.2">
      <c r="A1043" s="78">
        <f t="shared" si="138"/>
        <v>79</v>
      </c>
      <c r="B1043" s="57" t="s">
        <v>1369</v>
      </c>
      <c r="C1043" s="57">
        <v>195.3</v>
      </c>
      <c r="D1043" s="57"/>
      <c r="E1043" s="57"/>
      <c r="F1043" s="57">
        <f t="shared" si="132"/>
        <v>195.3</v>
      </c>
      <c r="G1043" s="56">
        <f t="shared" si="135"/>
        <v>8.71599667890625E-4</v>
      </c>
      <c r="H1043" s="54">
        <f t="shared" si="136"/>
        <v>3.2074867778375</v>
      </c>
      <c r="I1043" s="54">
        <f t="shared" si="133"/>
        <v>0.70564709112425006</v>
      </c>
      <c r="J1043" s="245">
        <f t="shared" si="134"/>
        <v>1.5235562194728125</v>
      </c>
      <c r="K1043" s="54">
        <v>0.72313425792267194</v>
      </c>
      <c r="L1043" s="56">
        <f t="shared" si="137"/>
        <v>3.154031923378E-2</v>
      </c>
    </row>
    <row r="1044" spans="1:12" x14ac:dyDescent="0.2">
      <c r="A1044" s="78">
        <f t="shared" si="138"/>
        <v>80</v>
      </c>
      <c r="B1044" s="57" t="s">
        <v>1370</v>
      </c>
      <c r="C1044" s="57">
        <v>178.1</v>
      </c>
      <c r="D1044" s="57"/>
      <c r="E1044" s="57">
        <v>22.4</v>
      </c>
      <c r="F1044" s="57">
        <f t="shared" si="132"/>
        <v>200.5</v>
      </c>
      <c r="G1044" s="56">
        <f t="shared" si="135"/>
        <v>8.9480662269365234E-4</v>
      </c>
      <c r="H1044" s="54">
        <f t="shared" si="136"/>
        <v>3.2928883715126407</v>
      </c>
      <c r="I1044" s="54">
        <f t="shared" si="133"/>
        <v>0.72443544173278096</v>
      </c>
      <c r="J1044" s="245">
        <f t="shared" si="134"/>
        <v>1.5641219764685041</v>
      </c>
      <c r="K1044" s="54">
        <v>0.65944808671801269</v>
      </c>
      <c r="L1044" s="56">
        <f t="shared" si="137"/>
        <v>3.1126652750283982E-2</v>
      </c>
    </row>
    <row r="1045" spans="1:12" x14ac:dyDescent="0.2">
      <c r="A1045" s="78">
        <f t="shared" si="138"/>
        <v>81</v>
      </c>
      <c r="B1045" s="57" t="s">
        <v>1371</v>
      </c>
      <c r="C1045" s="57">
        <v>292.10000000000002</v>
      </c>
      <c r="D1045" s="57"/>
      <c r="E1045" s="57">
        <v>168.1</v>
      </c>
      <c r="F1045" s="57">
        <f t="shared" si="132"/>
        <v>460.20000000000005</v>
      </c>
      <c r="G1045" s="56">
        <f t="shared" si="135"/>
        <v>2.0538155000679242E-3</v>
      </c>
      <c r="H1045" s="54">
        <f t="shared" si="136"/>
        <v>7.5580410402499609</v>
      </c>
      <c r="I1045" s="54">
        <f t="shared" si="133"/>
        <v>1.6627690288549914</v>
      </c>
      <c r="J1045" s="245">
        <f t="shared" si="134"/>
        <v>3.5900694941187314</v>
      </c>
      <c r="K1045" s="54">
        <v>1.0815541051674986</v>
      </c>
      <c r="L1045" s="56">
        <f t="shared" si="137"/>
        <v>3.0187817619276795E-2</v>
      </c>
    </row>
    <row r="1046" spans="1:12" x14ac:dyDescent="0.2">
      <c r="A1046" s="78">
        <f t="shared" si="138"/>
        <v>82</v>
      </c>
      <c r="B1046" s="57" t="s">
        <v>1372</v>
      </c>
      <c r="C1046" s="57">
        <v>337</v>
      </c>
      <c r="D1046" s="57"/>
      <c r="E1046" s="57">
        <v>36.6</v>
      </c>
      <c r="F1046" s="57">
        <f t="shared" si="132"/>
        <v>373.6</v>
      </c>
      <c r="G1046" s="56">
        <f t="shared" si="135"/>
        <v>1.6673304450790449E-3</v>
      </c>
      <c r="H1046" s="54">
        <f t="shared" si="136"/>
        <v>6.135776037890885</v>
      </c>
      <c r="I1046" s="54">
        <f t="shared" si="133"/>
        <v>1.3498707283359948</v>
      </c>
      <c r="J1046" s="245">
        <f t="shared" si="134"/>
        <v>2.9144936179981702</v>
      </c>
      <c r="K1046" s="54">
        <v>1.2478046334866384</v>
      </c>
      <c r="L1046" s="56">
        <f t="shared" si="137"/>
        <v>3.1177583023853553E-2</v>
      </c>
    </row>
    <row r="1047" spans="1:12" x14ac:dyDescent="0.2">
      <c r="A1047" s="78">
        <f t="shared" si="138"/>
        <v>83</v>
      </c>
      <c r="B1047" s="57" t="s">
        <v>1373</v>
      </c>
      <c r="C1047" s="57">
        <v>275</v>
      </c>
      <c r="D1047" s="57"/>
      <c r="E1047" s="57"/>
      <c r="F1047" s="57">
        <f t="shared" si="132"/>
        <v>275</v>
      </c>
      <c r="G1047" s="56">
        <f t="shared" si="135"/>
        <v>1.2272908790062563E-3</v>
      </c>
      <c r="H1047" s="54">
        <f t="shared" si="136"/>
        <v>4.5164304347430226</v>
      </c>
      <c r="I1047" s="54">
        <f t="shared" si="133"/>
        <v>0.99361469564346494</v>
      </c>
      <c r="J1047" s="245">
        <f t="shared" si="134"/>
        <v>2.1453044565029358</v>
      </c>
      <c r="K1047" s="54">
        <v>1.0182382024000758</v>
      </c>
      <c r="L1047" s="56">
        <f t="shared" si="137"/>
        <v>3.154031923378E-2</v>
      </c>
    </row>
    <row r="1048" spans="1:12" x14ac:dyDescent="0.2">
      <c r="A1048" s="78">
        <f t="shared" si="138"/>
        <v>84</v>
      </c>
      <c r="B1048" s="57" t="s">
        <v>1374</v>
      </c>
      <c r="C1048" s="57">
        <v>568.20000000000005</v>
      </c>
      <c r="D1048" s="57">
        <v>30.6</v>
      </c>
      <c r="E1048" s="57"/>
      <c r="F1048" s="57">
        <f t="shared" si="132"/>
        <v>598.80000000000007</v>
      </c>
      <c r="G1048" s="56">
        <f t="shared" si="135"/>
        <v>2.6723701030870774E-3</v>
      </c>
      <c r="H1048" s="54">
        <f t="shared" si="136"/>
        <v>9.8343219793604444</v>
      </c>
      <c r="I1048" s="54">
        <f t="shared" si="133"/>
        <v>2.1635508354592976</v>
      </c>
      <c r="J1048" s="245">
        <f t="shared" si="134"/>
        <v>4.6713029401962105</v>
      </c>
      <c r="K1048" s="54">
        <v>2.1038652603771748</v>
      </c>
      <c r="L1048" s="56">
        <f t="shared" si="137"/>
        <v>3.1351103900122114E-2</v>
      </c>
    </row>
    <row r="1049" spans="1:12" x14ac:dyDescent="0.2">
      <c r="A1049" s="78">
        <f t="shared" si="138"/>
        <v>85</v>
      </c>
      <c r="B1049" s="57" t="s">
        <v>1375</v>
      </c>
      <c r="C1049" s="57">
        <v>242.6</v>
      </c>
      <c r="D1049" s="57"/>
      <c r="E1049" s="57">
        <v>164.4</v>
      </c>
      <c r="F1049" s="57">
        <f t="shared" si="132"/>
        <v>407</v>
      </c>
      <c r="G1049" s="56">
        <f t="shared" si="135"/>
        <v>1.8163905009292592E-3</v>
      </c>
      <c r="H1049" s="54">
        <f t="shared" si="136"/>
        <v>6.6843170434196741</v>
      </c>
      <c r="I1049" s="54">
        <f t="shared" si="133"/>
        <v>1.4705497495523283</v>
      </c>
      <c r="J1049" s="245">
        <f t="shared" si="134"/>
        <v>3.1750505956243451</v>
      </c>
      <c r="K1049" s="54">
        <v>0.89827122873548504</v>
      </c>
      <c r="L1049" s="56">
        <f t="shared" si="137"/>
        <v>3.0044689477473793E-2</v>
      </c>
    </row>
    <row r="1050" spans="1:12" x14ac:dyDescent="0.2">
      <c r="A1050" s="78">
        <f t="shared" si="138"/>
        <v>86</v>
      </c>
      <c r="B1050" s="57" t="s">
        <v>1376</v>
      </c>
      <c r="C1050" s="57">
        <v>255.3</v>
      </c>
      <c r="D1050" s="57"/>
      <c r="E1050" s="57"/>
      <c r="F1050" s="57">
        <f t="shared" si="132"/>
        <v>255.3</v>
      </c>
      <c r="G1050" s="56">
        <f t="shared" si="135"/>
        <v>1.1393722233101718E-3</v>
      </c>
      <c r="H1050" s="54">
        <f t="shared" si="136"/>
        <v>4.1928897817814326</v>
      </c>
      <c r="I1050" s="54">
        <f t="shared" si="133"/>
        <v>0.92243575199191519</v>
      </c>
      <c r="J1050" s="245">
        <f t="shared" si="134"/>
        <v>1.9916226463461804</v>
      </c>
      <c r="K1050" s="54">
        <v>0.94529532026450669</v>
      </c>
      <c r="L1050" s="56">
        <f t="shared" si="137"/>
        <v>3.1540319233780006E-2</v>
      </c>
    </row>
    <row r="1051" spans="1:12" x14ac:dyDescent="0.2">
      <c r="A1051" s="78">
        <f t="shared" si="138"/>
        <v>87</v>
      </c>
      <c r="B1051" s="57" t="s">
        <v>1377</v>
      </c>
      <c r="C1051" s="57">
        <v>139.19999999999999</v>
      </c>
      <c r="D1051" s="57"/>
      <c r="E1051" s="57"/>
      <c r="F1051" s="57">
        <f t="shared" si="132"/>
        <v>139.19999999999999</v>
      </c>
      <c r="G1051" s="56">
        <f t="shared" si="135"/>
        <v>6.2123232857334853E-4</v>
      </c>
      <c r="H1051" s="54">
        <f t="shared" si="136"/>
        <v>2.2861349691499226</v>
      </c>
      <c r="I1051" s="54">
        <f t="shared" si="133"/>
        <v>0.502949693212983</v>
      </c>
      <c r="J1051" s="245">
        <f t="shared" si="134"/>
        <v>1.0859141103462131</v>
      </c>
      <c r="K1051" s="54">
        <v>0.51541366463305649</v>
      </c>
      <c r="L1051" s="56">
        <f t="shared" si="137"/>
        <v>3.154031923378E-2</v>
      </c>
    </row>
    <row r="1052" spans="1:12" x14ac:dyDescent="0.2">
      <c r="A1052" s="78">
        <f t="shared" si="138"/>
        <v>88</v>
      </c>
      <c r="B1052" s="57" t="s">
        <v>1378</v>
      </c>
      <c r="C1052" s="57">
        <v>110.5</v>
      </c>
      <c r="D1052" s="57">
        <v>21.5</v>
      </c>
      <c r="E1052" s="57"/>
      <c r="F1052" s="57">
        <f t="shared" si="132"/>
        <v>132</v>
      </c>
      <c r="G1052" s="56">
        <f t="shared" si="135"/>
        <v>5.8909962192300305E-4</v>
      </c>
      <c r="H1052" s="54">
        <f t="shared" si="136"/>
        <v>2.1678866086766511</v>
      </c>
      <c r="I1052" s="54">
        <f t="shared" si="133"/>
        <v>0.47693505390886326</v>
      </c>
      <c r="J1052" s="245">
        <f t="shared" si="134"/>
        <v>1.0297461391214091</v>
      </c>
      <c r="K1052" s="54">
        <v>0.40914662314621225</v>
      </c>
      <c r="L1052" s="56">
        <f t="shared" si="137"/>
        <v>3.093723049131164E-2</v>
      </c>
    </row>
    <row r="1053" spans="1:12" x14ac:dyDescent="0.2">
      <c r="A1053" s="78">
        <f t="shared" si="138"/>
        <v>89</v>
      </c>
      <c r="B1053" s="57" t="s">
        <v>1379</v>
      </c>
      <c r="C1053" s="57">
        <v>153.9</v>
      </c>
      <c r="D1053" s="57"/>
      <c r="E1053" s="57"/>
      <c r="F1053" s="57">
        <f t="shared" si="132"/>
        <v>153.9</v>
      </c>
      <c r="G1053" s="56">
        <f t="shared" si="135"/>
        <v>6.8683660465113767E-4</v>
      </c>
      <c r="H1053" s="54">
        <f t="shared" si="136"/>
        <v>2.5275587051161867</v>
      </c>
      <c r="I1053" s="54">
        <f t="shared" si="133"/>
        <v>0.55606291512556105</v>
      </c>
      <c r="J1053" s="245">
        <f t="shared" si="134"/>
        <v>1.2005903849301887</v>
      </c>
      <c r="K1053" s="54">
        <v>0.56984312490680611</v>
      </c>
      <c r="L1053" s="56">
        <f t="shared" si="137"/>
        <v>3.154031923378E-2</v>
      </c>
    </row>
    <row r="1054" spans="1:12" x14ac:dyDescent="0.2">
      <c r="A1054" s="78">
        <f t="shared" si="138"/>
        <v>90</v>
      </c>
      <c r="B1054" s="57" t="s">
        <v>1380</v>
      </c>
      <c r="C1054" s="57">
        <v>120.6</v>
      </c>
      <c r="D1054" s="57"/>
      <c r="E1054" s="57"/>
      <c r="F1054" s="57">
        <f t="shared" si="132"/>
        <v>120.6</v>
      </c>
      <c r="G1054" s="56">
        <f t="shared" si="135"/>
        <v>5.3822283639328914E-4</v>
      </c>
      <c r="H1054" s="54">
        <f t="shared" si="136"/>
        <v>1.9806600379273041</v>
      </c>
      <c r="I1054" s="54">
        <f t="shared" si="133"/>
        <v>0.43574520834400687</v>
      </c>
      <c r="J1054" s="245">
        <f t="shared" si="134"/>
        <v>0.94081351801546942</v>
      </c>
      <c r="K1054" s="54">
        <v>0.44654373530708769</v>
      </c>
      <c r="L1054" s="56">
        <f t="shared" si="137"/>
        <v>3.1540319233780006E-2</v>
      </c>
    </row>
    <row r="1055" spans="1:12" x14ac:dyDescent="0.2">
      <c r="A1055" s="78">
        <f t="shared" si="138"/>
        <v>91</v>
      </c>
      <c r="B1055" s="57" t="s">
        <v>1381</v>
      </c>
      <c r="C1055" s="57">
        <v>141.30000000000001</v>
      </c>
      <c r="D1055" s="57"/>
      <c r="E1055" s="57"/>
      <c r="F1055" s="57">
        <f t="shared" si="132"/>
        <v>141.30000000000001</v>
      </c>
      <c r="G1055" s="56">
        <f t="shared" si="135"/>
        <v>6.306043680130328E-4</v>
      </c>
      <c r="H1055" s="54">
        <f t="shared" si="136"/>
        <v>2.3206240742879607</v>
      </c>
      <c r="I1055" s="54">
        <f t="shared" si="133"/>
        <v>0.51053729634335132</v>
      </c>
      <c r="J1055" s="245">
        <f t="shared" si="134"/>
        <v>1.1022964352867812</v>
      </c>
      <c r="K1055" s="54">
        <v>0.52318930181502077</v>
      </c>
      <c r="L1055" s="56">
        <f t="shared" si="137"/>
        <v>3.154031923378E-2</v>
      </c>
    </row>
    <row r="1056" spans="1:12" x14ac:dyDescent="0.2">
      <c r="A1056" s="78">
        <f t="shared" si="138"/>
        <v>92</v>
      </c>
      <c r="B1056" s="57" t="s">
        <v>1382</v>
      </c>
      <c r="C1056" s="57">
        <v>326</v>
      </c>
      <c r="D1056" s="57"/>
      <c r="E1056" s="57"/>
      <c r="F1056" s="57">
        <f t="shared" si="132"/>
        <v>326</v>
      </c>
      <c r="G1056" s="56">
        <f t="shared" si="135"/>
        <v>1.454897551112871E-3</v>
      </c>
      <c r="H1056" s="54">
        <f t="shared" si="136"/>
        <v>5.3540229880953651</v>
      </c>
      <c r="I1056" s="54">
        <f t="shared" si="133"/>
        <v>1.1778850573809803</v>
      </c>
      <c r="J1056" s="245">
        <f t="shared" si="134"/>
        <v>2.5431609193452984</v>
      </c>
      <c r="K1056" s="54">
        <v>1.2070751053906352</v>
      </c>
      <c r="L1056" s="56">
        <f t="shared" si="137"/>
        <v>3.154031923378E-2</v>
      </c>
    </row>
    <row r="1057" spans="1:12" x14ac:dyDescent="0.2">
      <c r="A1057" s="78">
        <f t="shared" si="138"/>
        <v>93</v>
      </c>
      <c r="B1057" s="57" t="s">
        <v>1383</v>
      </c>
      <c r="C1057" s="57">
        <v>378.3</v>
      </c>
      <c r="D1057" s="57"/>
      <c r="E1057" s="57"/>
      <c r="F1057" s="57">
        <f t="shared" si="132"/>
        <v>378.3</v>
      </c>
      <c r="G1057" s="56">
        <f t="shared" si="135"/>
        <v>1.6883059619202429E-3</v>
      </c>
      <c r="H1057" s="54">
        <f t="shared" si="136"/>
        <v>6.2129659398664936</v>
      </c>
      <c r="I1057" s="54">
        <f t="shared" si="133"/>
        <v>1.3668525067706285</v>
      </c>
      <c r="J1057" s="245">
        <f t="shared" si="134"/>
        <v>2.9511588214365845</v>
      </c>
      <c r="K1057" s="54">
        <v>1.4007254980652679</v>
      </c>
      <c r="L1057" s="56">
        <f t="shared" si="137"/>
        <v>3.1540319233780006E-2</v>
      </c>
    </row>
    <row r="1058" spans="1:12" x14ac:dyDescent="0.2">
      <c r="A1058" s="78">
        <f t="shared" si="138"/>
        <v>94</v>
      </c>
      <c r="B1058" s="57" t="s">
        <v>1384</v>
      </c>
      <c r="C1058" s="57">
        <v>228.2</v>
      </c>
      <c r="D1058" s="57"/>
      <c r="E1058" s="57"/>
      <c r="F1058" s="57">
        <f t="shared" si="132"/>
        <v>228.2</v>
      </c>
      <c r="G1058" s="56">
        <f t="shared" si="135"/>
        <v>1.0184282857790097E-3</v>
      </c>
      <c r="H1058" s="54">
        <f t="shared" si="136"/>
        <v>3.7478160916667553</v>
      </c>
      <c r="I1058" s="54">
        <f t="shared" si="133"/>
        <v>0.82451954016668616</v>
      </c>
      <c r="J1058" s="245">
        <f t="shared" si="134"/>
        <v>1.7802126435417087</v>
      </c>
      <c r="K1058" s="54">
        <v>0.84495257377344457</v>
      </c>
      <c r="L1058" s="56">
        <f t="shared" si="137"/>
        <v>3.154031923378E-2</v>
      </c>
    </row>
    <row r="1059" spans="1:12" x14ac:dyDescent="0.2">
      <c r="A1059" s="78">
        <f t="shared" si="138"/>
        <v>95</v>
      </c>
      <c r="B1059" s="57" t="s">
        <v>1385</v>
      </c>
      <c r="C1059" s="57">
        <v>145.69999999999999</v>
      </c>
      <c r="D1059" s="57"/>
      <c r="E1059" s="57"/>
      <c r="F1059" s="57">
        <f t="shared" si="132"/>
        <v>145.69999999999999</v>
      </c>
      <c r="G1059" s="56">
        <f t="shared" si="135"/>
        <v>6.5024102207713284E-4</v>
      </c>
      <c r="H1059" s="54">
        <f t="shared" si="136"/>
        <v>2.3928869612438488</v>
      </c>
      <c r="I1059" s="54">
        <f t="shared" si="133"/>
        <v>0.52643513147364673</v>
      </c>
      <c r="J1059" s="245">
        <f t="shared" si="134"/>
        <v>1.1366213065908282</v>
      </c>
      <c r="K1059" s="54">
        <v>0.53948111305342183</v>
      </c>
      <c r="L1059" s="56">
        <f t="shared" si="137"/>
        <v>3.1540319233780006E-2</v>
      </c>
    </row>
    <row r="1060" spans="1:12" x14ac:dyDescent="0.2">
      <c r="A1060" s="78">
        <f t="shared" si="138"/>
        <v>96</v>
      </c>
      <c r="B1060" s="57" t="s">
        <v>1386</v>
      </c>
      <c r="C1060" s="57">
        <v>220.3</v>
      </c>
      <c r="D1060" s="57"/>
      <c r="E1060" s="57"/>
      <c r="F1060" s="57">
        <f t="shared" si="132"/>
        <v>220.3</v>
      </c>
      <c r="G1060" s="56">
        <f t="shared" si="135"/>
        <v>9.831715659821029E-4</v>
      </c>
      <c r="H1060" s="54">
        <f t="shared" si="136"/>
        <v>3.6180713628141388</v>
      </c>
      <c r="I1060" s="54">
        <f t="shared" si="133"/>
        <v>0.79597569981911054</v>
      </c>
      <c r="J1060" s="245">
        <f t="shared" si="134"/>
        <v>1.7185838973367158</v>
      </c>
      <c r="K1060" s="54">
        <v>0.81570136723176978</v>
      </c>
      <c r="L1060" s="56">
        <f t="shared" si="137"/>
        <v>3.1540319233780006E-2</v>
      </c>
    </row>
    <row r="1061" spans="1:12" x14ac:dyDescent="0.2">
      <c r="A1061" s="78">
        <f t="shared" si="138"/>
        <v>97</v>
      </c>
      <c r="B1061" s="57" t="s">
        <v>1387</v>
      </c>
      <c r="C1061" s="57">
        <v>5244.1</v>
      </c>
      <c r="D1061" s="57"/>
      <c r="E1061" s="57"/>
      <c r="F1061" s="57">
        <f t="shared" si="132"/>
        <v>5244.1</v>
      </c>
      <c r="G1061" s="56">
        <f t="shared" si="135"/>
        <v>2.3403767631260761E-2</v>
      </c>
      <c r="H1061" s="54">
        <f t="shared" si="136"/>
        <v>86.125864883039597</v>
      </c>
      <c r="I1061" s="54">
        <f t="shared" si="133"/>
        <v>18.947690274268712</v>
      </c>
      <c r="J1061" s="245">
        <f t="shared" si="134"/>
        <v>40.909785819443805</v>
      </c>
      <c r="K1061" s="54">
        <v>19.41724711711359</v>
      </c>
      <c r="L1061" s="56">
        <f t="shared" si="137"/>
        <v>3.154031923378E-2</v>
      </c>
    </row>
    <row r="1062" spans="1:12" x14ac:dyDescent="0.2">
      <c r="A1062" s="78">
        <f t="shared" si="138"/>
        <v>98</v>
      </c>
      <c r="B1062" s="57" t="s">
        <v>1388</v>
      </c>
      <c r="C1062" s="57">
        <v>164.4</v>
      </c>
      <c r="D1062" s="57"/>
      <c r="E1062" s="29"/>
      <c r="F1062" s="57">
        <f t="shared" si="132"/>
        <v>164.4</v>
      </c>
      <c r="G1062" s="56">
        <f t="shared" si="135"/>
        <v>7.3369680184955837E-4</v>
      </c>
      <c r="H1062" s="54">
        <f t="shared" si="136"/>
        <v>2.7000042308063747</v>
      </c>
      <c r="I1062" s="54">
        <f t="shared" si="133"/>
        <v>0.59400093077740246</v>
      </c>
      <c r="J1062" s="245">
        <f t="shared" si="134"/>
        <v>1.282502009633028</v>
      </c>
      <c r="K1062" s="54">
        <v>0.60872131081662717</v>
      </c>
      <c r="L1062" s="56">
        <f t="shared" si="137"/>
        <v>3.154031923378E-2</v>
      </c>
    </row>
    <row r="1063" spans="1:12" x14ac:dyDescent="0.2">
      <c r="A1063" s="78">
        <f t="shared" si="138"/>
        <v>99</v>
      </c>
      <c r="B1063" s="57" t="s">
        <v>1389</v>
      </c>
      <c r="C1063" s="57">
        <v>126.2</v>
      </c>
      <c r="D1063" s="57"/>
      <c r="E1063" s="57"/>
      <c r="F1063" s="57">
        <f t="shared" si="132"/>
        <v>126.2</v>
      </c>
      <c r="G1063" s="56">
        <f t="shared" si="135"/>
        <v>5.6321494156578013E-4</v>
      </c>
      <c r="H1063" s="54">
        <f t="shared" si="136"/>
        <v>2.0726309849620708</v>
      </c>
      <c r="I1063" s="54">
        <f t="shared" si="133"/>
        <v>0.45597881669165558</v>
      </c>
      <c r="J1063" s="245">
        <f t="shared" si="134"/>
        <v>0.98449971785698354</v>
      </c>
      <c r="K1063" s="54">
        <v>0.46727876779232563</v>
      </c>
      <c r="L1063" s="56">
        <f t="shared" si="137"/>
        <v>3.154031923378E-2</v>
      </c>
    </row>
    <row r="1064" spans="1:12" x14ac:dyDescent="0.2">
      <c r="A1064" s="78">
        <f t="shared" si="138"/>
        <v>100</v>
      </c>
      <c r="B1064" s="57" t="s">
        <v>1390</v>
      </c>
      <c r="C1064" s="57">
        <v>232.2</v>
      </c>
      <c r="D1064" s="57"/>
      <c r="E1064" s="57">
        <v>29.4</v>
      </c>
      <c r="F1064" s="57">
        <f t="shared" si="132"/>
        <v>261.59999999999997</v>
      </c>
      <c r="G1064" s="56">
        <f t="shared" si="135"/>
        <v>1.167488341629224E-3</v>
      </c>
      <c r="H1064" s="54">
        <f t="shared" si="136"/>
        <v>4.2963570971955445</v>
      </c>
      <c r="I1064" s="54">
        <f t="shared" si="133"/>
        <v>0.94519856138301983</v>
      </c>
      <c r="J1064" s="245">
        <f t="shared" si="134"/>
        <v>2.0407696211678834</v>
      </c>
      <c r="K1064" s="54">
        <v>0.85976331126290029</v>
      </c>
      <c r="L1064" s="56">
        <f t="shared" si="137"/>
        <v>3.112419186165653E-2</v>
      </c>
    </row>
    <row r="1065" spans="1:12" x14ac:dyDescent="0.2">
      <c r="A1065" s="78">
        <f t="shared" si="138"/>
        <v>101</v>
      </c>
      <c r="B1065" s="57" t="s">
        <v>1391</v>
      </c>
      <c r="C1065" s="57">
        <v>561.9</v>
      </c>
      <c r="D1065" s="57"/>
      <c r="E1065" s="57"/>
      <c r="F1065" s="57">
        <f t="shared" si="132"/>
        <v>561.9</v>
      </c>
      <c r="G1065" s="56">
        <f t="shared" si="135"/>
        <v>2.507689981504056E-3</v>
      </c>
      <c r="H1065" s="54">
        <f t="shared" si="136"/>
        <v>9.2282991319349268</v>
      </c>
      <c r="I1065" s="54">
        <f t="shared" si="133"/>
        <v>2.0302258090256839</v>
      </c>
      <c r="J1065" s="245">
        <f t="shared" si="134"/>
        <v>4.3834420876690903</v>
      </c>
      <c r="K1065" s="54">
        <v>2.0805383488312819</v>
      </c>
      <c r="L1065" s="56">
        <f t="shared" si="137"/>
        <v>3.1540319233780006E-2</v>
      </c>
    </row>
    <row r="1066" spans="1:12" x14ac:dyDescent="0.2">
      <c r="A1066" s="78">
        <f t="shared" si="138"/>
        <v>102</v>
      </c>
      <c r="B1066" s="57" t="s">
        <v>1392</v>
      </c>
      <c r="C1066" s="57">
        <v>452.2</v>
      </c>
      <c r="D1066" s="57"/>
      <c r="E1066" s="57"/>
      <c r="F1066" s="57">
        <f t="shared" si="132"/>
        <v>452.2</v>
      </c>
      <c r="G1066" s="56">
        <f t="shared" si="135"/>
        <v>2.0181124926786512E-3</v>
      </c>
      <c r="H1066" s="54">
        <f t="shared" si="136"/>
        <v>7.4266539730574364</v>
      </c>
      <c r="I1066" s="54">
        <f t="shared" si="133"/>
        <v>1.6338638740726361</v>
      </c>
      <c r="J1066" s="245">
        <f t="shared" si="134"/>
        <v>3.5276606372022821</v>
      </c>
      <c r="K1066" s="54">
        <v>1.6743538731829608</v>
      </c>
      <c r="L1066" s="56">
        <f t="shared" si="137"/>
        <v>3.1540319233779993E-2</v>
      </c>
    </row>
    <row r="1067" spans="1:12" x14ac:dyDescent="0.2">
      <c r="A1067" s="78">
        <f t="shared" si="138"/>
        <v>103</v>
      </c>
      <c r="B1067" s="57" t="s">
        <v>1393</v>
      </c>
      <c r="C1067" s="57">
        <v>569.4</v>
      </c>
      <c r="D1067" s="57"/>
      <c r="E1067" s="57"/>
      <c r="F1067" s="57">
        <f t="shared" si="132"/>
        <v>569.4</v>
      </c>
      <c r="G1067" s="56">
        <f t="shared" si="135"/>
        <v>2.5411615509314993E-3</v>
      </c>
      <c r="H1067" s="54">
        <f t="shared" si="136"/>
        <v>9.351474507427918</v>
      </c>
      <c r="I1067" s="54">
        <f t="shared" si="133"/>
        <v>2.0573243916341419</v>
      </c>
      <c r="J1067" s="245">
        <f t="shared" si="134"/>
        <v>4.4419503910282607</v>
      </c>
      <c r="K1067" s="54">
        <v>2.108308481624011</v>
      </c>
      <c r="L1067" s="56">
        <f t="shared" si="137"/>
        <v>3.154031923378E-2</v>
      </c>
    </row>
    <row r="1068" spans="1:12" x14ac:dyDescent="0.2">
      <c r="A1068" s="78">
        <f t="shared" si="138"/>
        <v>104</v>
      </c>
      <c r="B1068" s="57" t="s">
        <v>1394</v>
      </c>
      <c r="C1068" s="57">
        <v>154.30000000000001</v>
      </c>
      <c r="D1068" s="57"/>
      <c r="E1068" s="57"/>
      <c r="F1068" s="57">
        <f t="shared" si="132"/>
        <v>154.30000000000001</v>
      </c>
      <c r="G1068" s="56">
        <f t="shared" si="135"/>
        <v>6.8862175502060132E-4</v>
      </c>
      <c r="H1068" s="54">
        <f t="shared" si="136"/>
        <v>2.534128058475813</v>
      </c>
      <c r="I1068" s="54">
        <f t="shared" si="133"/>
        <v>0.55750817286467891</v>
      </c>
      <c r="J1068" s="245">
        <f t="shared" si="134"/>
        <v>1.2037108277760111</v>
      </c>
      <c r="K1068" s="54">
        <v>0.57132419865575168</v>
      </c>
      <c r="L1068" s="56">
        <f t="shared" si="137"/>
        <v>3.1540319233780006E-2</v>
      </c>
    </row>
    <row r="1069" spans="1:12" x14ac:dyDescent="0.2">
      <c r="A1069" s="78">
        <f t="shared" si="138"/>
        <v>105</v>
      </c>
      <c r="B1069" s="57" t="s">
        <v>1395</v>
      </c>
      <c r="C1069" s="57">
        <v>394.45</v>
      </c>
      <c r="D1069" s="57"/>
      <c r="E1069" s="57">
        <v>115.6</v>
      </c>
      <c r="F1069" s="57">
        <f t="shared" si="132"/>
        <v>510.04999999999995</v>
      </c>
      <c r="G1069" s="56">
        <f t="shared" si="135"/>
        <v>2.2762898648623305E-3</v>
      </c>
      <c r="H1069" s="54">
        <f t="shared" si="136"/>
        <v>8.3767467026933762</v>
      </c>
      <c r="I1069" s="54">
        <f t="shared" si="133"/>
        <v>1.8428842745925427</v>
      </c>
      <c r="J1069" s="245">
        <f t="shared" si="134"/>
        <v>3.9789546837793535</v>
      </c>
      <c r="K1069" s="54">
        <v>1.4605238506789451</v>
      </c>
      <c r="L1069" s="56">
        <f t="shared" si="137"/>
        <v>3.0701126383186388E-2</v>
      </c>
    </row>
    <row r="1070" spans="1:12" x14ac:dyDescent="0.2">
      <c r="A1070" s="78">
        <f t="shared" si="138"/>
        <v>106</v>
      </c>
      <c r="B1070" s="57" t="s">
        <v>1396</v>
      </c>
      <c r="C1070" s="57">
        <v>382.2</v>
      </c>
      <c r="D1070" s="57"/>
      <c r="E1070" s="80"/>
      <c r="F1070" s="57">
        <f t="shared" si="132"/>
        <v>382.2</v>
      </c>
      <c r="G1070" s="56">
        <f t="shared" si="135"/>
        <v>1.7057111780225131E-3</v>
      </c>
      <c r="H1070" s="54">
        <f t="shared" si="136"/>
        <v>6.2770171351228479</v>
      </c>
      <c r="I1070" s="54">
        <f t="shared" si="133"/>
        <v>1.3809437697270266</v>
      </c>
      <c r="J1070" s="245">
        <f t="shared" si="134"/>
        <v>2.9815831391833525</v>
      </c>
      <c r="K1070" s="54">
        <v>1.415165967117487</v>
      </c>
      <c r="L1070" s="56">
        <f t="shared" si="137"/>
        <v>3.1540319233779993E-2</v>
      </c>
    </row>
    <row r="1071" spans="1:12" x14ac:dyDescent="0.2">
      <c r="A1071" s="78">
        <f t="shared" si="138"/>
        <v>107</v>
      </c>
      <c r="B1071" s="57" t="s">
        <v>1397</v>
      </c>
      <c r="C1071" s="57">
        <v>360.6</v>
      </c>
      <c r="D1071" s="57"/>
      <c r="E1071" s="57">
        <v>114.9</v>
      </c>
      <c r="F1071" s="57">
        <f t="shared" si="132"/>
        <v>475.5</v>
      </c>
      <c r="G1071" s="56">
        <f t="shared" si="135"/>
        <v>2.1220975016999085E-3</v>
      </c>
      <c r="H1071" s="54">
        <f t="shared" si="136"/>
        <v>7.8093188062556633</v>
      </c>
      <c r="I1071" s="54">
        <f t="shared" si="133"/>
        <v>1.718050137376246</v>
      </c>
      <c r="J1071" s="245">
        <f t="shared" si="134"/>
        <v>3.7094264329714397</v>
      </c>
      <c r="K1071" s="54">
        <v>1.3351879846744268</v>
      </c>
      <c r="L1071" s="56">
        <f t="shared" si="137"/>
        <v>3.0645601180394905E-2</v>
      </c>
    </row>
    <row r="1072" spans="1:12" x14ac:dyDescent="0.2">
      <c r="A1072" s="78">
        <f t="shared" si="138"/>
        <v>108</v>
      </c>
      <c r="B1072" s="57" t="s">
        <v>1398</v>
      </c>
      <c r="C1072" s="57">
        <v>340.3</v>
      </c>
      <c r="D1072" s="57"/>
      <c r="E1072" s="57">
        <v>203.8</v>
      </c>
      <c r="F1072" s="57">
        <f t="shared" si="132"/>
        <v>544.1</v>
      </c>
      <c r="G1072" s="56">
        <f t="shared" si="135"/>
        <v>2.4282507900629238E-3</v>
      </c>
      <c r="H1072" s="54">
        <f t="shared" si="136"/>
        <v>8.9359629074315592</v>
      </c>
      <c r="I1072" s="54">
        <f t="shared" si="133"/>
        <v>1.9659118396349431</v>
      </c>
      <c r="J1072" s="245">
        <f t="shared" si="134"/>
        <v>4.2445823810299901</v>
      </c>
      <c r="K1072" s="54">
        <v>1.2600234919154394</v>
      </c>
      <c r="L1072" s="56">
        <f t="shared" si="137"/>
        <v>3.0153428818253874E-2</v>
      </c>
    </row>
    <row r="1073" spans="1:12" x14ac:dyDescent="0.2">
      <c r="A1073" s="78">
        <f t="shared" si="138"/>
        <v>109</v>
      </c>
      <c r="B1073" s="57" t="s">
        <v>1399</v>
      </c>
      <c r="C1073" s="57">
        <v>171.5</v>
      </c>
      <c r="D1073" s="57"/>
      <c r="E1073" s="57">
        <v>70</v>
      </c>
      <c r="F1073" s="57">
        <f t="shared" si="132"/>
        <v>241.5</v>
      </c>
      <c r="G1073" s="56">
        <f t="shared" si="135"/>
        <v>1.0777845355636759E-3</v>
      </c>
      <c r="H1073" s="54">
        <f t="shared" si="136"/>
        <v>3.9662470908743273</v>
      </c>
      <c r="I1073" s="54">
        <f t="shared" si="133"/>
        <v>0.872574359992352</v>
      </c>
      <c r="J1073" s="245">
        <f t="shared" si="134"/>
        <v>1.8839673681653053</v>
      </c>
      <c r="K1073" s="54">
        <v>0.63501036986041082</v>
      </c>
      <c r="L1073" s="56">
        <f t="shared" si="137"/>
        <v>3.0467077386717997E-2</v>
      </c>
    </row>
    <row r="1074" spans="1:12" x14ac:dyDescent="0.2">
      <c r="A1074" s="78">
        <f t="shared" si="138"/>
        <v>110</v>
      </c>
      <c r="B1074" s="57" t="s">
        <v>1400</v>
      </c>
      <c r="C1074" s="57">
        <v>338.7</v>
      </c>
      <c r="D1074" s="57"/>
      <c r="E1074" s="57">
        <v>33.5</v>
      </c>
      <c r="F1074" s="57">
        <f t="shared" si="132"/>
        <v>372.2</v>
      </c>
      <c r="G1074" s="56">
        <f t="shared" si="135"/>
        <v>1.6610824187859221E-3</v>
      </c>
      <c r="H1074" s="54">
        <f t="shared" si="136"/>
        <v>6.1127833011321933</v>
      </c>
      <c r="I1074" s="54">
        <f t="shared" si="133"/>
        <v>1.3448123262490825</v>
      </c>
      <c r="J1074" s="245">
        <f t="shared" si="134"/>
        <v>2.9035720680377914</v>
      </c>
      <c r="K1074" s="54">
        <v>1.2540991969196569</v>
      </c>
      <c r="L1074" s="56">
        <f t="shared" si="137"/>
        <v>3.1207057744058905E-2</v>
      </c>
    </row>
    <row r="1075" spans="1:12" x14ac:dyDescent="0.2">
      <c r="A1075" s="78">
        <f t="shared" si="138"/>
        <v>111</v>
      </c>
      <c r="B1075" s="57" t="s">
        <v>1401</v>
      </c>
      <c r="C1075" s="57">
        <v>241.5</v>
      </c>
      <c r="D1075" s="57"/>
      <c r="E1075" s="57"/>
      <c r="F1075" s="57">
        <f t="shared" si="132"/>
        <v>241.5</v>
      </c>
      <c r="G1075" s="56">
        <f t="shared" si="135"/>
        <v>1.0777845355636759E-3</v>
      </c>
      <c r="H1075" s="54">
        <f t="shared" si="136"/>
        <v>3.9662470908743273</v>
      </c>
      <c r="I1075" s="54">
        <f t="shared" si="133"/>
        <v>0.872574359992352</v>
      </c>
      <c r="J1075" s="245">
        <f t="shared" si="134"/>
        <v>1.8839673681653053</v>
      </c>
      <c r="K1075" s="54">
        <v>0.89419827592588463</v>
      </c>
      <c r="L1075" s="56">
        <f t="shared" si="137"/>
        <v>3.154031923378E-2</v>
      </c>
    </row>
    <row r="1076" spans="1:12" x14ac:dyDescent="0.2">
      <c r="A1076" s="78">
        <f t="shared" si="138"/>
        <v>112</v>
      </c>
      <c r="B1076" s="57" t="s">
        <v>1402</v>
      </c>
      <c r="C1076" s="57">
        <v>331.7</v>
      </c>
      <c r="D1076" s="57"/>
      <c r="E1076" s="57"/>
      <c r="F1076" s="57">
        <f t="shared" si="132"/>
        <v>331.7</v>
      </c>
      <c r="G1076" s="56">
        <f t="shared" si="135"/>
        <v>1.4803359438777279E-3</v>
      </c>
      <c r="H1076" s="54">
        <f t="shared" si="136"/>
        <v>5.4476362734700388</v>
      </c>
      <c r="I1076" s="54">
        <f t="shared" si="133"/>
        <v>1.1984799801634085</v>
      </c>
      <c r="J1076" s="245">
        <f t="shared" si="134"/>
        <v>2.5876272298982683</v>
      </c>
      <c r="K1076" s="54">
        <v>1.2281804063131094</v>
      </c>
      <c r="L1076" s="56">
        <f t="shared" si="137"/>
        <v>3.154031923378E-2</v>
      </c>
    </row>
    <row r="1077" spans="1:12" x14ac:dyDescent="0.2">
      <c r="A1077" s="78">
        <f t="shared" si="138"/>
        <v>113</v>
      </c>
      <c r="B1077" s="57" t="s">
        <v>1403</v>
      </c>
      <c r="C1077" s="57">
        <v>95</v>
      </c>
      <c r="D1077" s="57"/>
      <c r="E1077" s="57"/>
      <c r="F1077" s="57">
        <f t="shared" si="132"/>
        <v>95</v>
      </c>
      <c r="G1077" s="56">
        <f t="shared" si="135"/>
        <v>4.2397321274761582E-4</v>
      </c>
      <c r="H1077" s="54">
        <f t="shared" si="136"/>
        <v>1.5602214229112261</v>
      </c>
      <c r="I1077" s="54">
        <f t="shared" si="133"/>
        <v>0.34324871304046972</v>
      </c>
      <c r="J1077" s="245">
        <f t="shared" si="134"/>
        <v>0.74110517588283242</v>
      </c>
      <c r="K1077" s="54">
        <v>0.35175501537457166</v>
      </c>
      <c r="L1077" s="56">
        <f t="shared" si="137"/>
        <v>3.154031923378E-2</v>
      </c>
    </row>
    <row r="1078" spans="1:12" x14ac:dyDescent="0.2">
      <c r="A1078" s="78">
        <f t="shared" si="138"/>
        <v>114</v>
      </c>
      <c r="B1078" s="57" t="s">
        <v>1404</v>
      </c>
      <c r="C1078" s="57">
        <v>208.9</v>
      </c>
      <c r="D1078" s="57"/>
      <c r="E1078" s="57"/>
      <c r="F1078" s="57">
        <f t="shared" si="132"/>
        <v>208.9</v>
      </c>
      <c r="G1078" s="56">
        <f t="shared" si="135"/>
        <v>9.3229478045238887E-4</v>
      </c>
      <c r="H1078" s="54">
        <f t="shared" si="136"/>
        <v>3.4308447920647911</v>
      </c>
      <c r="I1078" s="54">
        <f t="shared" si="133"/>
        <v>0.75478585425425404</v>
      </c>
      <c r="J1078" s="245">
        <f t="shared" si="134"/>
        <v>1.6296512762307758</v>
      </c>
      <c r="K1078" s="54">
        <v>0.77349076538682116</v>
      </c>
      <c r="L1078" s="56">
        <f t="shared" si="137"/>
        <v>3.154031923378E-2</v>
      </c>
    </row>
    <row r="1079" spans="1:12" x14ac:dyDescent="0.2">
      <c r="A1079" s="78">
        <f t="shared" si="138"/>
        <v>115</v>
      </c>
      <c r="B1079" s="57" t="s">
        <v>1405</v>
      </c>
      <c r="C1079" s="57">
        <v>141.30000000000001</v>
      </c>
      <c r="D1079" s="57"/>
      <c r="E1079" s="57"/>
      <c r="F1079" s="57">
        <f t="shared" si="132"/>
        <v>141.30000000000001</v>
      </c>
      <c r="G1079" s="56">
        <f t="shared" si="135"/>
        <v>6.306043680130328E-4</v>
      </c>
      <c r="H1079" s="54">
        <f t="shared" si="136"/>
        <v>2.3206240742879607</v>
      </c>
      <c r="I1079" s="54">
        <f t="shared" si="133"/>
        <v>0.51053729634335132</v>
      </c>
      <c r="J1079" s="245">
        <f t="shared" si="134"/>
        <v>1.1022964352867812</v>
      </c>
      <c r="K1079" s="54">
        <v>0.52318930181502077</v>
      </c>
      <c r="L1079" s="56">
        <f t="shared" si="137"/>
        <v>3.154031923378E-2</v>
      </c>
    </row>
    <row r="1080" spans="1:12" x14ac:dyDescent="0.2">
      <c r="A1080" s="78">
        <f t="shared" si="138"/>
        <v>116</v>
      </c>
      <c r="B1080" s="57" t="s">
        <v>1406</v>
      </c>
      <c r="C1080" s="57">
        <v>372.1</v>
      </c>
      <c r="D1080" s="57"/>
      <c r="E1080" s="57"/>
      <c r="F1080" s="57">
        <f t="shared" si="132"/>
        <v>372.1</v>
      </c>
      <c r="G1080" s="56">
        <f t="shared" si="135"/>
        <v>1.6606361311935563E-3</v>
      </c>
      <c r="H1080" s="54">
        <f t="shared" si="136"/>
        <v>6.1111409627922875</v>
      </c>
      <c r="I1080" s="54">
        <f t="shared" si="133"/>
        <v>1.3444510118143032</v>
      </c>
      <c r="J1080" s="245">
        <f t="shared" si="134"/>
        <v>2.9027919573263365</v>
      </c>
      <c r="K1080" s="54">
        <v>1.3777688549566116</v>
      </c>
      <c r="L1080" s="56">
        <f t="shared" si="137"/>
        <v>3.154031923378E-2</v>
      </c>
    </row>
    <row r="1081" spans="1:12" x14ac:dyDescent="0.2">
      <c r="A1081" s="78">
        <f t="shared" si="138"/>
        <v>117</v>
      </c>
      <c r="B1081" s="57" t="s">
        <v>1407</v>
      </c>
      <c r="C1081" s="57">
        <v>313.60000000000002</v>
      </c>
      <c r="D1081" s="57"/>
      <c r="E1081" s="57">
        <v>40</v>
      </c>
      <c r="F1081" s="57">
        <f t="shared" si="132"/>
        <v>353.6</v>
      </c>
      <c r="G1081" s="56">
        <f t="shared" si="135"/>
        <v>1.5780729266058628E-3</v>
      </c>
      <c r="H1081" s="54">
        <f t="shared" si="136"/>
        <v>5.8073083699095749</v>
      </c>
      <c r="I1081" s="54">
        <f t="shared" si="133"/>
        <v>1.2776078413801064</v>
      </c>
      <c r="J1081" s="245">
        <f t="shared" si="134"/>
        <v>2.7584714757070481</v>
      </c>
      <c r="K1081" s="54">
        <v>1.1611618191733228</v>
      </c>
      <c r="L1081" s="56">
        <f t="shared" si="137"/>
        <v>3.1121463535548788E-2</v>
      </c>
    </row>
    <row r="1082" spans="1:12" x14ac:dyDescent="0.2">
      <c r="A1082" s="78">
        <f t="shared" si="138"/>
        <v>118</v>
      </c>
      <c r="B1082" s="57" t="s">
        <v>1408</v>
      </c>
      <c r="C1082" s="57">
        <v>249.6</v>
      </c>
      <c r="D1082" s="57"/>
      <c r="E1082" s="57"/>
      <c r="F1082" s="57">
        <f t="shared" si="132"/>
        <v>249.6</v>
      </c>
      <c r="G1082" s="56">
        <f t="shared" si="135"/>
        <v>1.1139338305453147E-3</v>
      </c>
      <c r="H1082" s="54">
        <f t="shared" si="136"/>
        <v>4.0992764964067581</v>
      </c>
      <c r="I1082" s="54">
        <f t="shared" si="133"/>
        <v>0.90184082920948683</v>
      </c>
      <c r="J1082" s="245">
        <f t="shared" si="134"/>
        <v>1.94715633579321</v>
      </c>
      <c r="K1082" s="54">
        <v>0.92419001934203249</v>
      </c>
      <c r="L1082" s="56">
        <f t="shared" si="137"/>
        <v>3.154031923378E-2</v>
      </c>
    </row>
    <row r="1083" spans="1:12" x14ac:dyDescent="0.2">
      <c r="A1083" s="78">
        <f t="shared" si="138"/>
        <v>119</v>
      </c>
      <c r="B1083" s="57" t="s">
        <v>1409</v>
      </c>
      <c r="C1083" s="57">
        <v>305.8</v>
      </c>
      <c r="D1083" s="57"/>
      <c r="E1083" s="57">
        <v>36.5</v>
      </c>
      <c r="F1083" s="57">
        <f t="shared" si="132"/>
        <v>342.3</v>
      </c>
      <c r="G1083" s="56">
        <f t="shared" si="135"/>
        <v>1.5276424286685146E-3</v>
      </c>
      <c r="H1083" s="54">
        <f t="shared" si="136"/>
        <v>5.6217241375001334</v>
      </c>
      <c r="I1083" s="54">
        <f t="shared" si="133"/>
        <v>1.2367793102500293</v>
      </c>
      <c r="J1083" s="245">
        <f t="shared" si="134"/>
        <v>2.6703189653125632</v>
      </c>
      <c r="K1083" s="54">
        <v>1.1322808810688842</v>
      </c>
      <c r="L1083" s="56">
        <f t="shared" si="137"/>
        <v>3.1145496038947153E-2</v>
      </c>
    </row>
    <row r="1084" spans="1:12" x14ac:dyDescent="0.2">
      <c r="A1084" s="78">
        <f t="shared" si="138"/>
        <v>120</v>
      </c>
      <c r="B1084" s="57" t="s">
        <v>1410</v>
      </c>
      <c r="C1084" s="57">
        <v>206.5</v>
      </c>
      <c r="D1084" s="57"/>
      <c r="E1084" s="57"/>
      <c r="F1084" s="57">
        <f t="shared" si="132"/>
        <v>206.5</v>
      </c>
      <c r="G1084" s="56">
        <f t="shared" si="135"/>
        <v>9.2158387823560698E-4</v>
      </c>
      <c r="H1084" s="54">
        <f t="shared" si="136"/>
        <v>3.3914286719070335</v>
      </c>
      <c r="I1084" s="54">
        <f t="shared" si="133"/>
        <v>0.74611430781954735</v>
      </c>
      <c r="J1084" s="245">
        <f t="shared" si="134"/>
        <v>1.6109286191558407</v>
      </c>
      <c r="K1084" s="54">
        <v>0.76460432289314784</v>
      </c>
      <c r="L1084" s="56">
        <f t="shared" si="137"/>
        <v>3.154031923378E-2</v>
      </c>
    </row>
    <row r="1085" spans="1:12" x14ac:dyDescent="0.2">
      <c r="A1085" s="78">
        <f t="shared" si="138"/>
        <v>121</v>
      </c>
      <c r="B1085" s="57" t="s">
        <v>1411</v>
      </c>
      <c r="C1085" s="57">
        <v>300.39999999999998</v>
      </c>
      <c r="D1085" s="57"/>
      <c r="E1085" s="57"/>
      <c r="F1085" s="57">
        <f t="shared" si="132"/>
        <v>300.39999999999998</v>
      </c>
      <c r="G1085" s="56">
        <f t="shared" si="135"/>
        <v>1.3406479274671976E-3</v>
      </c>
      <c r="H1085" s="54">
        <f t="shared" si="136"/>
        <v>4.9335843730792872</v>
      </c>
      <c r="I1085" s="54">
        <f t="shared" si="133"/>
        <v>1.0853885620774433</v>
      </c>
      <c r="J1085" s="245">
        <f t="shared" si="134"/>
        <v>2.3434525772126613</v>
      </c>
      <c r="K1085" s="54">
        <v>1.1122863854581189</v>
      </c>
      <c r="L1085" s="56">
        <f t="shared" si="137"/>
        <v>3.154031923378E-2</v>
      </c>
    </row>
    <row r="1086" spans="1:12" x14ac:dyDescent="0.2">
      <c r="A1086" s="78">
        <f t="shared" si="138"/>
        <v>122</v>
      </c>
      <c r="B1086" s="57" t="s">
        <v>1412</v>
      </c>
      <c r="C1086" s="57">
        <v>913.8</v>
      </c>
      <c r="D1086" s="57"/>
      <c r="E1086" s="57"/>
      <c r="F1086" s="57">
        <f t="shared" ref="F1086:F1146" si="139">C1086+D1086+E1086</f>
        <v>913.8</v>
      </c>
      <c r="G1086" s="56">
        <f t="shared" si="135"/>
        <v>4.078176019039698E-3</v>
      </c>
      <c r="H1086" s="54">
        <f t="shared" si="136"/>
        <v>15.007687750066088</v>
      </c>
      <c r="I1086" s="54">
        <f t="shared" si="133"/>
        <v>3.3016913050145393</v>
      </c>
      <c r="J1086" s="245">
        <f t="shared" si="134"/>
        <v>7.1286516812813918</v>
      </c>
      <c r="K1086" s="54">
        <v>3.3835129794661425</v>
      </c>
      <c r="L1086" s="56">
        <f t="shared" si="137"/>
        <v>3.154031923378E-2</v>
      </c>
    </row>
    <row r="1087" spans="1:12" x14ac:dyDescent="0.2">
      <c r="A1087" s="78">
        <f t="shared" si="138"/>
        <v>123</v>
      </c>
      <c r="B1087" s="57" t="s">
        <v>1413</v>
      </c>
      <c r="C1087" s="57">
        <v>124.1</v>
      </c>
      <c r="D1087" s="57"/>
      <c r="E1087" s="57"/>
      <c r="F1087" s="57">
        <f t="shared" si="139"/>
        <v>124.1</v>
      </c>
      <c r="G1087" s="56">
        <f t="shared" si="135"/>
        <v>5.5384290212609597E-4</v>
      </c>
      <c r="H1087" s="54">
        <f t="shared" si="136"/>
        <v>2.0381418798240332</v>
      </c>
      <c r="I1087" s="54">
        <f t="shared" si="133"/>
        <v>0.44839121356128731</v>
      </c>
      <c r="J1087" s="245">
        <f t="shared" si="134"/>
        <v>0.96811739291641574</v>
      </c>
      <c r="K1087" s="54">
        <v>0.45950313061036141</v>
      </c>
      <c r="L1087" s="56">
        <f t="shared" si="137"/>
        <v>3.154031923378E-2</v>
      </c>
    </row>
    <row r="1088" spans="1:12" x14ac:dyDescent="0.2">
      <c r="A1088" s="78">
        <f t="shared" si="138"/>
        <v>124</v>
      </c>
      <c r="B1088" s="57" t="s">
        <v>1414</v>
      </c>
      <c r="C1088" s="57">
        <v>173.4</v>
      </c>
      <c r="D1088" s="57"/>
      <c r="E1088" s="57"/>
      <c r="F1088" s="57">
        <f t="shared" si="139"/>
        <v>173.4</v>
      </c>
      <c r="G1088" s="56">
        <f t="shared" si="135"/>
        <v>7.7386268516249038E-4</v>
      </c>
      <c r="H1088" s="54">
        <f t="shared" si="136"/>
        <v>2.8478146813979648</v>
      </c>
      <c r="I1088" s="54">
        <f t="shared" ref="I1088:I1148" si="140">H1088*0.22</f>
        <v>0.62651922990755227</v>
      </c>
      <c r="J1088" s="245">
        <f t="shared" si="134"/>
        <v>1.3527119736640332</v>
      </c>
      <c r="K1088" s="54">
        <v>0.64204547016790225</v>
      </c>
      <c r="L1088" s="56">
        <f t="shared" si="137"/>
        <v>3.154031923378E-2</v>
      </c>
    </row>
    <row r="1089" spans="1:12" x14ac:dyDescent="0.2">
      <c r="A1089" s="78">
        <f t="shared" si="138"/>
        <v>125</v>
      </c>
      <c r="B1089" s="57" t="s">
        <v>1415</v>
      </c>
      <c r="C1089" s="57">
        <v>262.2</v>
      </c>
      <c r="D1089" s="57"/>
      <c r="E1089" s="57"/>
      <c r="F1089" s="57">
        <f t="shared" si="139"/>
        <v>262.2</v>
      </c>
      <c r="G1089" s="56">
        <f t="shared" si="135"/>
        <v>1.1701660671834195E-3</v>
      </c>
      <c r="H1089" s="54">
        <f t="shared" si="136"/>
        <v>4.3062111272349837</v>
      </c>
      <c r="I1089" s="54">
        <f t="shared" si="140"/>
        <v>0.94736644799169645</v>
      </c>
      <c r="J1089" s="245">
        <f t="shared" si="134"/>
        <v>2.0454502854366172</v>
      </c>
      <c r="K1089" s="54">
        <v>0.97084384243381772</v>
      </c>
      <c r="L1089" s="56">
        <f t="shared" si="137"/>
        <v>3.154031923378E-2</v>
      </c>
    </row>
    <row r="1090" spans="1:12" x14ac:dyDescent="0.2">
      <c r="A1090" s="78">
        <f t="shared" si="138"/>
        <v>126</v>
      </c>
      <c r="B1090" s="57" t="s">
        <v>1419</v>
      </c>
      <c r="C1090" s="57">
        <v>375.7</v>
      </c>
      <c r="D1090" s="57"/>
      <c r="E1090" s="57">
        <v>26.9</v>
      </c>
      <c r="F1090" s="57">
        <f t="shared" si="139"/>
        <v>402.59999999999997</v>
      </c>
      <c r="G1090" s="56">
        <f t="shared" si="135"/>
        <v>1.7967538468651591E-3</v>
      </c>
      <c r="H1090" s="54">
        <f t="shared" si="136"/>
        <v>6.6120541564637856</v>
      </c>
      <c r="I1090" s="54">
        <f t="shared" si="140"/>
        <v>1.4546519144220329</v>
      </c>
      <c r="J1090" s="245">
        <f t="shared" si="134"/>
        <v>3.1407257243202982</v>
      </c>
      <c r="K1090" s="54">
        <v>1.3910985186971216</v>
      </c>
      <c r="L1090" s="56">
        <f t="shared" si="137"/>
        <v>3.1292921793102925E-2</v>
      </c>
    </row>
    <row r="1091" spans="1:12" x14ac:dyDescent="0.2">
      <c r="A1091" s="78">
        <f t="shared" si="138"/>
        <v>127</v>
      </c>
      <c r="B1091" s="57" t="s">
        <v>1420</v>
      </c>
      <c r="C1091" s="57">
        <v>180</v>
      </c>
      <c r="D1091" s="57"/>
      <c r="E1091" s="57"/>
      <c r="F1091" s="57">
        <f t="shared" si="139"/>
        <v>180</v>
      </c>
      <c r="G1091" s="56">
        <f t="shared" si="135"/>
        <v>8.033176662586405E-4</v>
      </c>
      <c r="H1091" s="54">
        <f t="shared" si="136"/>
        <v>2.9562090118317972</v>
      </c>
      <c r="I1091" s="54">
        <f t="shared" si="140"/>
        <v>0.65036598260299538</v>
      </c>
      <c r="J1091" s="245">
        <f t="shared" si="134"/>
        <v>1.4041992806201036</v>
      </c>
      <c r="K1091" s="54">
        <v>0.66648318702550413</v>
      </c>
      <c r="L1091" s="56">
        <f t="shared" si="137"/>
        <v>3.154031923378E-2</v>
      </c>
    </row>
    <row r="1092" spans="1:12" x14ac:dyDescent="0.2">
      <c r="A1092" s="78">
        <f t="shared" si="138"/>
        <v>128</v>
      </c>
      <c r="B1092" s="57" t="s">
        <v>1421</v>
      </c>
      <c r="C1092" s="57">
        <v>580.1</v>
      </c>
      <c r="D1092" s="57"/>
      <c r="E1092" s="57"/>
      <c r="F1092" s="57">
        <f t="shared" si="139"/>
        <v>580.1</v>
      </c>
      <c r="G1092" s="56">
        <f t="shared" si="135"/>
        <v>2.5889143233146518E-3</v>
      </c>
      <c r="H1092" s="54">
        <f t="shared" si="136"/>
        <v>9.5272047097979193</v>
      </c>
      <c r="I1092" s="54">
        <f t="shared" si="140"/>
        <v>2.0959850361555423</v>
      </c>
      <c r="J1092" s="245">
        <f t="shared" si="134"/>
        <v>4.5254222371540118</v>
      </c>
      <c r="K1092" s="54">
        <v>2.1479272044083055</v>
      </c>
      <c r="L1092" s="56">
        <f t="shared" si="137"/>
        <v>3.1540319233779993E-2</v>
      </c>
    </row>
    <row r="1093" spans="1:12" x14ac:dyDescent="0.2">
      <c r="A1093" s="78">
        <f t="shared" si="138"/>
        <v>129</v>
      </c>
      <c r="B1093" s="57" t="s">
        <v>1425</v>
      </c>
      <c r="C1093" s="57">
        <v>351</v>
      </c>
      <c r="D1093" s="57"/>
      <c r="E1093" s="57"/>
      <c r="F1093" s="57">
        <f t="shared" si="139"/>
        <v>351</v>
      </c>
      <c r="G1093" s="56">
        <f t="shared" si="135"/>
        <v>1.5664694492043489E-3</v>
      </c>
      <c r="H1093" s="54">
        <f t="shared" si="136"/>
        <v>5.7646075730720039</v>
      </c>
      <c r="I1093" s="54">
        <f t="shared" si="140"/>
        <v>1.268213666075841</v>
      </c>
      <c r="J1093" s="245">
        <f t="shared" ref="J1093:J1156" si="141">H1093*0.475</f>
        <v>2.7381885972092017</v>
      </c>
      <c r="K1093" s="54">
        <v>1.2996422146997331</v>
      </c>
      <c r="L1093" s="56">
        <f t="shared" si="137"/>
        <v>3.154031923378E-2</v>
      </c>
    </row>
    <row r="1094" spans="1:12" x14ac:dyDescent="0.2">
      <c r="A1094" s="78">
        <f t="shared" si="138"/>
        <v>130</v>
      </c>
      <c r="B1094" s="57" t="s">
        <v>1426</v>
      </c>
      <c r="C1094" s="57">
        <v>299.7</v>
      </c>
      <c r="D1094" s="57"/>
      <c r="E1094" s="57"/>
      <c r="F1094" s="57">
        <f t="shared" si="139"/>
        <v>299.7</v>
      </c>
      <c r="G1094" s="56">
        <f t="shared" ref="G1094:G1157" si="142">1/$F$1330*F1094</f>
        <v>1.3375239143206363E-3</v>
      </c>
      <c r="H1094" s="54">
        <f t="shared" ref="H1094:H1157" si="143">G1094*3680</f>
        <v>4.9220880046999413</v>
      </c>
      <c r="I1094" s="54">
        <f t="shared" si="140"/>
        <v>1.0828593610339872</v>
      </c>
      <c r="J1094" s="245">
        <f t="shared" si="141"/>
        <v>2.3379918022324722</v>
      </c>
      <c r="K1094" s="54">
        <v>1.1096945063974644</v>
      </c>
      <c r="L1094" s="56">
        <f t="shared" ref="L1094:L1157" si="144">(H1094+I1094+J1094+K1094)/F1094</f>
        <v>3.1540319233779993E-2</v>
      </c>
    </row>
    <row r="1095" spans="1:12" x14ac:dyDescent="0.2">
      <c r="A1095" s="78">
        <f t="shared" ref="A1095:A1158" si="145">A1094+1</f>
        <v>131</v>
      </c>
      <c r="B1095" s="57" t="s">
        <v>1427</v>
      </c>
      <c r="C1095" s="57">
        <v>428.3</v>
      </c>
      <c r="D1095" s="57"/>
      <c r="E1095" s="57"/>
      <c r="F1095" s="57">
        <f t="shared" si="139"/>
        <v>428.3</v>
      </c>
      <c r="G1095" s="56">
        <f t="shared" si="142"/>
        <v>1.9114497581031985E-3</v>
      </c>
      <c r="H1095" s="54">
        <f t="shared" si="143"/>
        <v>7.0341351098197702</v>
      </c>
      <c r="I1095" s="54">
        <f t="shared" si="140"/>
        <v>1.5475097241603495</v>
      </c>
      <c r="J1095" s="245">
        <f t="shared" si="141"/>
        <v>3.3412141771643906</v>
      </c>
      <c r="K1095" s="54">
        <v>1.5858597166834634</v>
      </c>
      <c r="L1095" s="56">
        <f t="shared" si="144"/>
        <v>3.154031923378E-2</v>
      </c>
    </row>
    <row r="1096" spans="1:12" x14ac:dyDescent="0.2">
      <c r="A1096" s="78">
        <f t="shared" si="145"/>
        <v>132</v>
      </c>
      <c r="B1096" s="57" t="s">
        <v>1428</v>
      </c>
      <c r="C1096" s="57">
        <v>299.3</v>
      </c>
      <c r="D1096" s="57"/>
      <c r="E1096" s="57"/>
      <c r="F1096" s="57">
        <f t="shared" si="139"/>
        <v>299.3</v>
      </c>
      <c r="G1096" s="56">
        <f t="shared" si="142"/>
        <v>1.3357387639511729E-3</v>
      </c>
      <c r="H1096" s="54">
        <f t="shared" si="143"/>
        <v>4.9155186513403164</v>
      </c>
      <c r="I1096" s="54">
        <f t="shared" si="140"/>
        <v>1.0814141032948696</v>
      </c>
      <c r="J1096" s="245">
        <f t="shared" si="141"/>
        <v>2.3348713593866504</v>
      </c>
      <c r="K1096" s="54">
        <v>1.1082134326485189</v>
      </c>
      <c r="L1096" s="56">
        <f t="shared" si="144"/>
        <v>3.154031923378E-2</v>
      </c>
    </row>
    <row r="1097" spans="1:12" x14ac:dyDescent="0.2">
      <c r="A1097" s="78">
        <f t="shared" si="145"/>
        <v>133</v>
      </c>
      <c r="B1097" s="57" t="s">
        <v>1429</v>
      </c>
      <c r="C1097" s="57">
        <v>343.9</v>
      </c>
      <c r="D1097" s="57"/>
      <c r="E1097" s="57"/>
      <c r="F1097" s="57">
        <f t="shared" si="139"/>
        <v>343.9</v>
      </c>
      <c r="G1097" s="56">
        <f t="shared" si="142"/>
        <v>1.5347830301463692E-3</v>
      </c>
      <c r="H1097" s="54">
        <f t="shared" si="143"/>
        <v>5.6480015509386385</v>
      </c>
      <c r="I1097" s="54">
        <f t="shared" si="140"/>
        <v>1.2425603412065005</v>
      </c>
      <c r="J1097" s="245">
        <f t="shared" si="141"/>
        <v>2.6828007366958531</v>
      </c>
      <c r="K1097" s="54">
        <v>1.2733531556559492</v>
      </c>
      <c r="L1097" s="56">
        <f t="shared" si="144"/>
        <v>3.154031923378E-2</v>
      </c>
    </row>
    <row r="1098" spans="1:12" x14ac:dyDescent="0.2">
      <c r="A1098" s="78">
        <f t="shared" si="145"/>
        <v>134</v>
      </c>
      <c r="B1098" s="57" t="s">
        <v>1430</v>
      </c>
      <c r="C1098" s="57">
        <v>282</v>
      </c>
      <c r="D1098" s="57"/>
      <c r="E1098" s="57"/>
      <c r="F1098" s="57">
        <f t="shared" si="139"/>
        <v>282</v>
      </c>
      <c r="G1098" s="56">
        <f t="shared" si="142"/>
        <v>1.2585310104718701E-3</v>
      </c>
      <c r="H1098" s="54">
        <f t="shared" si="143"/>
        <v>4.6313941185364822</v>
      </c>
      <c r="I1098" s="54">
        <f t="shared" si="140"/>
        <v>1.0189067060780261</v>
      </c>
      <c r="J1098" s="245">
        <f t="shared" si="141"/>
        <v>2.1999122063048291</v>
      </c>
      <c r="K1098" s="54">
        <v>1.0441569930066232</v>
      </c>
      <c r="L1098" s="56">
        <f t="shared" si="144"/>
        <v>3.154031923378E-2</v>
      </c>
    </row>
    <row r="1099" spans="1:12" x14ac:dyDescent="0.2">
      <c r="A1099" s="78">
        <f t="shared" si="145"/>
        <v>135</v>
      </c>
      <c r="B1099" s="57" t="s">
        <v>1431</v>
      </c>
      <c r="C1099" s="57">
        <v>357.6</v>
      </c>
      <c r="D1099" s="57"/>
      <c r="E1099" s="57"/>
      <c r="F1099" s="57">
        <f t="shared" si="139"/>
        <v>357.6</v>
      </c>
      <c r="G1099" s="56">
        <f t="shared" si="142"/>
        <v>1.5959244303004991E-3</v>
      </c>
      <c r="H1099" s="54">
        <f t="shared" si="143"/>
        <v>5.8730019035058367</v>
      </c>
      <c r="I1099" s="54">
        <f t="shared" si="140"/>
        <v>1.2920604187712841</v>
      </c>
      <c r="J1099" s="245">
        <f t="shared" si="141"/>
        <v>2.7896759041652723</v>
      </c>
      <c r="K1099" s="54">
        <v>1.3240799315573351</v>
      </c>
      <c r="L1099" s="56">
        <f t="shared" si="144"/>
        <v>3.1540319233780006E-2</v>
      </c>
    </row>
    <row r="1100" spans="1:12" x14ac:dyDescent="0.2">
      <c r="A1100" s="78">
        <f t="shared" si="145"/>
        <v>136</v>
      </c>
      <c r="B1100" s="57" t="s">
        <v>1432</v>
      </c>
      <c r="C1100" s="57">
        <v>300.8</v>
      </c>
      <c r="D1100" s="57">
        <v>27.5</v>
      </c>
      <c r="E1100" s="57"/>
      <c r="F1100" s="57">
        <f t="shared" si="139"/>
        <v>328.3</v>
      </c>
      <c r="G1100" s="56">
        <f t="shared" si="142"/>
        <v>1.4651621657372871E-3</v>
      </c>
      <c r="H1100" s="54">
        <f t="shared" si="143"/>
        <v>5.3917967699132161</v>
      </c>
      <c r="I1100" s="54">
        <f t="shared" si="140"/>
        <v>1.1861952893809076</v>
      </c>
      <c r="J1100" s="245">
        <f t="shared" si="141"/>
        <v>2.5611034657087774</v>
      </c>
      <c r="K1100" s="54">
        <v>1.1137674592070648</v>
      </c>
      <c r="L1100" s="56">
        <f t="shared" si="144"/>
        <v>3.1230164435607569E-2</v>
      </c>
    </row>
    <row r="1101" spans="1:12" x14ac:dyDescent="0.2">
      <c r="A1101" s="78">
        <f t="shared" si="145"/>
        <v>137</v>
      </c>
      <c r="B1101" s="57" t="s">
        <v>1528</v>
      </c>
      <c r="C1101" s="57">
        <v>424.7</v>
      </c>
      <c r="D1101" s="57"/>
      <c r="E1101" s="57"/>
      <c r="F1101" s="57">
        <f t="shared" si="139"/>
        <v>424.7</v>
      </c>
      <c r="G1101" s="56">
        <f t="shared" si="142"/>
        <v>1.8953834047780256E-3</v>
      </c>
      <c r="H1101" s="54">
        <f t="shared" si="143"/>
        <v>6.9750109295831342</v>
      </c>
      <c r="I1101" s="54">
        <f t="shared" si="140"/>
        <v>1.5345024045082896</v>
      </c>
      <c r="J1101" s="245">
        <f t="shared" si="141"/>
        <v>3.3131301915519886</v>
      </c>
      <c r="K1101" s="54">
        <v>1.5725300529429533</v>
      </c>
      <c r="L1101" s="56">
        <f t="shared" si="144"/>
        <v>3.154031923378E-2</v>
      </c>
    </row>
    <row r="1102" spans="1:12" x14ac:dyDescent="0.2">
      <c r="A1102" s="78">
        <f t="shared" si="145"/>
        <v>138</v>
      </c>
      <c r="B1102" s="57" t="s">
        <v>1529</v>
      </c>
      <c r="C1102" s="57">
        <v>120.4</v>
      </c>
      <c r="D1102" s="57"/>
      <c r="E1102" s="57"/>
      <c r="F1102" s="57">
        <f t="shared" si="139"/>
        <v>120.4</v>
      </c>
      <c r="G1102" s="56">
        <f t="shared" si="142"/>
        <v>5.3733026120855731E-4</v>
      </c>
      <c r="H1102" s="54">
        <f t="shared" si="143"/>
        <v>1.9773753612474909</v>
      </c>
      <c r="I1102" s="54">
        <f t="shared" si="140"/>
        <v>0.435022579474448</v>
      </c>
      <c r="J1102" s="245">
        <f t="shared" si="141"/>
        <v>0.93925329659255818</v>
      </c>
      <c r="K1102" s="54">
        <v>0.44580319843261496</v>
      </c>
      <c r="L1102" s="56">
        <f t="shared" si="144"/>
        <v>3.154031923378E-2</v>
      </c>
    </row>
    <row r="1103" spans="1:12" x14ac:dyDescent="0.2">
      <c r="A1103" s="78">
        <f t="shared" si="145"/>
        <v>139</v>
      </c>
      <c r="B1103" s="57" t="s">
        <v>1530</v>
      </c>
      <c r="C1103" s="57">
        <v>317.60000000000002</v>
      </c>
      <c r="D1103" s="57"/>
      <c r="E1103" s="57"/>
      <c r="F1103" s="57">
        <f t="shared" si="139"/>
        <v>317.60000000000002</v>
      </c>
      <c r="G1103" s="56">
        <f t="shared" si="142"/>
        <v>1.4174093933541345E-3</v>
      </c>
      <c r="H1103" s="54">
        <f t="shared" si="143"/>
        <v>5.2160665675432147</v>
      </c>
      <c r="I1103" s="54">
        <f t="shared" si="140"/>
        <v>1.1475346448595072</v>
      </c>
      <c r="J1103" s="245">
        <f t="shared" si="141"/>
        <v>2.4776316195830268</v>
      </c>
      <c r="K1103" s="54">
        <v>1.1759725566627786</v>
      </c>
      <c r="L1103" s="56">
        <f t="shared" si="144"/>
        <v>3.1540319233779993E-2</v>
      </c>
    </row>
    <row r="1104" spans="1:12" x14ac:dyDescent="0.2">
      <c r="A1104" s="78">
        <f t="shared" si="145"/>
        <v>140</v>
      </c>
      <c r="B1104" s="57" t="s">
        <v>1531</v>
      </c>
      <c r="C1104" s="57">
        <v>395.53</v>
      </c>
      <c r="D1104" s="57"/>
      <c r="E1104" s="57"/>
      <c r="F1104" s="57">
        <f t="shared" si="139"/>
        <v>395.53</v>
      </c>
      <c r="G1104" s="56">
        <f t="shared" si="142"/>
        <v>1.7652013140848891E-3</v>
      </c>
      <c r="H1104" s="54">
        <f t="shared" si="143"/>
        <v>6.4959408358323918</v>
      </c>
      <c r="I1104" s="54">
        <f t="shared" si="140"/>
        <v>1.4291069838831263</v>
      </c>
      <c r="J1104" s="245">
        <f t="shared" si="141"/>
        <v>3.0855718970203858</v>
      </c>
      <c r="K1104" s="54">
        <v>1.4645227498010978</v>
      </c>
      <c r="L1104" s="56">
        <f t="shared" si="144"/>
        <v>3.154031923378E-2</v>
      </c>
    </row>
    <row r="1105" spans="1:12" x14ac:dyDescent="0.2">
      <c r="A1105" s="78">
        <f t="shared" si="145"/>
        <v>141</v>
      </c>
      <c r="B1105" s="57" t="s">
        <v>1532</v>
      </c>
      <c r="C1105" s="57">
        <v>516.79999999999995</v>
      </c>
      <c r="D1105" s="57"/>
      <c r="E1105" s="57"/>
      <c r="F1105" s="57">
        <f t="shared" si="139"/>
        <v>516.79999999999995</v>
      </c>
      <c r="G1105" s="56">
        <f t="shared" si="142"/>
        <v>2.3064142773470296E-3</v>
      </c>
      <c r="H1105" s="54">
        <f t="shared" si="143"/>
        <v>8.4876045406370686</v>
      </c>
      <c r="I1105" s="54">
        <f t="shared" si="140"/>
        <v>1.8672729989401551</v>
      </c>
      <c r="J1105" s="245">
        <f t="shared" si="141"/>
        <v>4.0316121568026073</v>
      </c>
      <c r="K1105" s="54">
        <v>1.9135472836376695</v>
      </c>
      <c r="L1105" s="56">
        <f t="shared" si="144"/>
        <v>3.154031923378E-2</v>
      </c>
    </row>
    <row r="1106" spans="1:12" x14ac:dyDescent="0.2">
      <c r="A1106" s="78">
        <f t="shared" si="145"/>
        <v>142</v>
      </c>
      <c r="B1106" s="57" t="s">
        <v>1533</v>
      </c>
      <c r="C1106" s="57">
        <v>305.89999999999998</v>
      </c>
      <c r="D1106" s="57"/>
      <c r="E1106" s="57"/>
      <c r="F1106" s="57">
        <f t="shared" si="139"/>
        <v>305.89999999999998</v>
      </c>
      <c r="G1106" s="56">
        <f t="shared" si="142"/>
        <v>1.3651937450473227E-3</v>
      </c>
      <c r="H1106" s="54">
        <f t="shared" si="143"/>
        <v>5.0239129817741475</v>
      </c>
      <c r="I1106" s="54">
        <f t="shared" si="140"/>
        <v>1.1052608559903125</v>
      </c>
      <c r="J1106" s="245">
        <f t="shared" si="141"/>
        <v>2.3863586663427201</v>
      </c>
      <c r="K1106" s="54">
        <v>1.1326511495061207</v>
      </c>
      <c r="L1106" s="56">
        <f t="shared" si="144"/>
        <v>3.154031923378E-2</v>
      </c>
    </row>
    <row r="1107" spans="1:12" x14ac:dyDescent="0.2">
      <c r="A1107" s="78">
        <f t="shared" si="145"/>
        <v>143</v>
      </c>
      <c r="B1107" s="57" t="s">
        <v>1534</v>
      </c>
      <c r="C1107" s="57">
        <v>483.9</v>
      </c>
      <c r="D1107" s="57"/>
      <c r="E1107" s="57">
        <v>35.299999999999997</v>
      </c>
      <c r="F1107" s="57">
        <f t="shared" si="139"/>
        <v>519.19999999999993</v>
      </c>
      <c r="G1107" s="56">
        <f t="shared" si="142"/>
        <v>2.3171251795638115E-3</v>
      </c>
      <c r="H1107" s="54">
        <f t="shared" si="143"/>
        <v>8.5270206607948253</v>
      </c>
      <c r="I1107" s="54">
        <f t="shared" si="140"/>
        <v>1.8759445453748615</v>
      </c>
      <c r="J1107" s="245">
        <f t="shared" si="141"/>
        <v>4.0503348138775417</v>
      </c>
      <c r="K1107" s="54">
        <v>1.7917289677868968</v>
      </c>
      <c r="L1107" s="56">
        <f t="shared" si="144"/>
        <v>3.1288576632962493E-2</v>
      </c>
    </row>
    <row r="1108" spans="1:12" x14ac:dyDescent="0.2">
      <c r="A1108" s="78">
        <f t="shared" si="145"/>
        <v>144</v>
      </c>
      <c r="B1108" s="57" t="s">
        <v>1535</v>
      </c>
      <c r="C1108" s="57">
        <v>257.3</v>
      </c>
      <c r="D1108" s="57"/>
      <c r="E1108" s="57"/>
      <c r="F1108" s="57">
        <f t="shared" si="139"/>
        <v>257.3</v>
      </c>
      <c r="G1108" s="56">
        <f t="shared" si="142"/>
        <v>1.1482979751574901E-3</v>
      </c>
      <c r="H1108" s="54">
        <f t="shared" si="143"/>
        <v>4.2257365485795635</v>
      </c>
      <c r="I1108" s="54">
        <f t="shared" si="140"/>
        <v>0.92966204068750402</v>
      </c>
      <c r="J1108" s="245">
        <f t="shared" si="141"/>
        <v>2.0072248605752927</v>
      </c>
      <c r="K1108" s="54">
        <v>0.95270068900923455</v>
      </c>
      <c r="L1108" s="56">
        <f t="shared" si="144"/>
        <v>3.154031923378E-2</v>
      </c>
    </row>
    <row r="1109" spans="1:12" x14ac:dyDescent="0.2">
      <c r="A1109" s="78">
        <f t="shared" si="145"/>
        <v>145</v>
      </c>
      <c r="B1109" s="57" t="s">
        <v>1536</v>
      </c>
      <c r="C1109" s="57">
        <v>261.3</v>
      </c>
      <c r="D1109" s="57"/>
      <c r="E1109" s="57"/>
      <c r="F1109" s="57">
        <f t="shared" si="139"/>
        <v>261.3</v>
      </c>
      <c r="G1109" s="56">
        <f t="shared" si="142"/>
        <v>1.1661494788521264E-3</v>
      </c>
      <c r="H1109" s="54">
        <f t="shared" si="143"/>
        <v>4.2914300821758253</v>
      </c>
      <c r="I1109" s="54">
        <f t="shared" si="140"/>
        <v>0.94411461807868158</v>
      </c>
      <c r="J1109" s="245">
        <f t="shared" si="141"/>
        <v>2.0384292890335169</v>
      </c>
      <c r="K1109" s="54">
        <v>0.96751142649869026</v>
      </c>
      <c r="L1109" s="56">
        <f t="shared" si="144"/>
        <v>3.154031923378E-2</v>
      </c>
    </row>
    <row r="1110" spans="1:12" x14ac:dyDescent="0.2">
      <c r="A1110" s="78">
        <f t="shared" si="145"/>
        <v>146</v>
      </c>
      <c r="B1110" s="57" t="s">
        <v>1537</v>
      </c>
      <c r="C1110" s="57">
        <v>296.89999999999998</v>
      </c>
      <c r="D1110" s="57"/>
      <c r="E1110" s="57">
        <v>50</v>
      </c>
      <c r="F1110" s="57">
        <f t="shared" si="139"/>
        <v>346.9</v>
      </c>
      <c r="G1110" s="56">
        <f t="shared" si="142"/>
        <v>1.5481716579173463E-3</v>
      </c>
      <c r="H1110" s="54">
        <f t="shared" si="143"/>
        <v>5.6972717011358345</v>
      </c>
      <c r="I1110" s="54">
        <f t="shared" si="140"/>
        <v>1.2533997742498837</v>
      </c>
      <c r="J1110" s="245">
        <f t="shared" si="141"/>
        <v>2.7062040580395212</v>
      </c>
      <c r="K1110" s="54">
        <v>1.0993269901548455</v>
      </c>
      <c r="L1110" s="56">
        <f t="shared" si="144"/>
        <v>3.1006637427443313E-2</v>
      </c>
    </row>
    <row r="1111" spans="1:12" x14ac:dyDescent="0.2">
      <c r="A1111" s="78">
        <f t="shared" si="145"/>
        <v>147</v>
      </c>
      <c r="B1111" s="57" t="s">
        <v>1538</v>
      </c>
      <c r="C1111" s="57">
        <v>495.2</v>
      </c>
      <c r="D1111" s="57"/>
      <c r="E1111" s="57">
        <v>62.5</v>
      </c>
      <c r="F1111" s="57">
        <f t="shared" si="139"/>
        <v>557.70000000000005</v>
      </c>
      <c r="G1111" s="56">
        <f t="shared" si="142"/>
        <v>2.4889459026246879E-3</v>
      </c>
      <c r="H1111" s="54">
        <f t="shared" si="143"/>
        <v>9.1593209216588516</v>
      </c>
      <c r="I1111" s="54">
        <f t="shared" si="140"/>
        <v>2.0150506027649473</v>
      </c>
      <c r="J1111" s="245">
        <f t="shared" si="141"/>
        <v>4.3506774377879545</v>
      </c>
      <c r="K1111" s="54">
        <v>1.8335693011946088</v>
      </c>
      <c r="L1111" s="56">
        <f t="shared" si="144"/>
        <v>3.1125368949984512E-2</v>
      </c>
    </row>
    <row r="1112" spans="1:12" x14ac:dyDescent="0.2">
      <c r="A1112" s="78">
        <f t="shared" si="145"/>
        <v>148</v>
      </c>
      <c r="B1112" s="57" t="s">
        <v>1539</v>
      </c>
      <c r="C1112" s="57">
        <v>446.2</v>
      </c>
      <c r="D1112" s="57"/>
      <c r="E1112" s="57"/>
      <c r="F1112" s="57">
        <f t="shared" si="139"/>
        <v>446.2</v>
      </c>
      <c r="G1112" s="56">
        <f t="shared" si="142"/>
        <v>1.9913352371366965E-3</v>
      </c>
      <c r="H1112" s="54">
        <f t="shared" si="143"/>
        <v>7.3281136726630427</v>
      </c>
      <c r="I1112" s="54">
        <f t="shared" si="140"/>
        <v>1.6121850079858695</v>
      </c>
      <c r="J1112" s="245">
        <f t="shared" si="141"/>
        <v>3.4808539945149453</v>
      </c>
      <c r="K1112" s="54">
        <v>1.6521377669487776</v>
      </c>
      <c r="L1112" s="56">
        <f t="shared" si="144"/>
        <v>3.154031923378E-2</v>
      </c>
    </row>
    <row r="1113" spans="1:12" x14ac:dyDescent="0.2">
      <c r="A1113" s="78">
        <f t="shared" si="145"/>
        <v>149</v>
      </c>
      <c r="B1113" s="57" t="s">
        <v>1540</v>
      </c>
      <c r="C1113" s="57">
        <v>266.39999999999998</v>
      </c>
      <c r="D1113" s="57"/>
      <c r="E1113" s="57"/>
      <c r="F1113" s="57">
        <f t="shared" si="139"/>
        <v>266.39999999999998</v>
      </c>
      <c r="G1113" s="56">
        <f t="shared" si="142"/>
        <v>1.1889101460627878E-3</v>
      </c>
      <c r="H1113" s="54">
        <f t="shared" si="143"/>
        <v>4.3751893375110589</v>
      </c>
      <c r="I1113" s="54">
        <f t="shared" si="140"/>
        <v>0.96254165425243299</v>
      </c>
      <c r="J1113" s="245">
        <f t="shared" si="141"/>
        <v>2.078214935317753</v>
      </c>
      <c r="K1113" s="54">
        <v>0.98639511679774605</v>
      </c>
      <c r="L1113" s="56">
        <f t="shared" si="144"/>
        <v>3.154031923378E-2</v>
      </c>
    </row>
    <row r="1114" spans="1:12" x14ac:dyDescent="0.2">
      <c r="A1114" s="78">
        <f t="shared" si="145"/>
        <v>150</v>
      </c>
      <c r="B1114" s="57" t="s">
        <v>1541</v>
      </c>
      <c r="C1114" s="57">
        <v>548.4</v>
      </c>
      <c r="D1114" s="57"/>
      <c r="E1114" s="29">
        <v>215.2</v>
      </c>
      <c r="F1114" s="57">
        <f t="shared" si="139"/>
        <v>763.59999999999991</v>
      </c>
      <c r="G1114" s="56">
        <f t="shared" si="142"/>
        <v>3.407852055306099E-3</v>
      </c>
      <c r="H1114" s="54">
        <f t="shared" si="143"/>
        <v>12.540895563526444</v>
      </c>
      <c r="I1114" s="54">
        <f t="shared" si="140"/>
        <v>2.7589970239758177</v>
      </c>
      <c r="J1114" s="245">
        <f t="shared" si="141"/>
        <v>5.9569253926750605</v>
      </c>
      <c r="K1114" s="54">
        <v>2.0305521098043693</v>
      </c>
      <c r="L1114" s="56">
        <f t="shared" si="144"/>
        <v>3.0496817823443812E-2</v>
      </c>
    </row>
    <row r="1115" spans="1:12" x14ac:dyDescent="0.2">
      <c r="A1115" s="78">
        <f t="shared" si="145"/>
        <v>151</v>
      </c>
      <c r="B1115" s="57" t="s">
        <v>1542</v>
      </c>
      <c r="C1115" s="57">
        <v>539.79999999999995</v>
      </c>
      <c r="D1115" s="57">
        <v>83.3</v>
      </c>
      <c r="E1115" s="57"/>
      <c r="F1115" s="57">
        <f t="shared" si="139"/>
        <v>623.09999999999991</v>
      </c>
      <c r="G1115" s="56">
        <f t="shared" si="142"/>
        <v>2.7808179880319931E-3</v>
      </c>
      <c r="H1115" s="54">
        <f t="shared" si="143"/>
        <v>10.233410195957735</v>
      </c>
      <c r="I1115" s="54">
        <f t="shared" si="140"/>
        <v>2.2513502431107018</v>
      </c>
      <c r="J1115" s="245">
        <f t="shared" si="141"/>
        <v>4.8608698430799233</v>
      </c>
      <c r="K1115" s="54">
        <v>1.9987090242020396</v>
      </c>
      <c r="L1115" s="56">
        <f t="shared" si="144"/>
        <v>3.1045320664982189E-2</v>
      </c>
    </row>
    <row r="1116" spans="1:12" x14ac:dyDescent="0.2">
      <c r="A1116" s="78">
        <f t="shared" si="145"/>
        <v>152</v>
      </c>
      <c r="B1116" s="57" t="s">
        <v>1543</v>
      </c>
      <c r="C1116" s="57">
        <v>384.6</v>
      </c>
      <c r="D1116" s="57"/>
      <c r="E1116" s="57"/>
      <c r="F1116" s="57">
        <f t="shared" si="139"/>
        <v>384.6</v>
      </c>
      <c r="G1116" s="56">
        <f t="shared" si="142"/>
        <v>1.7164220802392952E-3</v>
      </c>
      <c r="H1116" s="54">
        <f t="shared" si="143"/>
        <v>6.3164332552806064</v>
      </c>
      <c r="I1116" s="54">
        <f t="shared" si="140"/>
        <v>1.3896153161617335</v>
      </c>
      <c r="J1116" s="245">
        <f t="shared" si="141"/>
        <v>3.0003057962582877</v>
      </c>
      <c r="K1116" s="54">
        <v>1.4240524096111606</v>
      </c>
      <c r="L1116" s="56">
        <f t="shared" si="144"/>
        <v>3.1540319233779993E-2</v>
      </c>
    </row>
    <row r="1117" spans="1:12" x14ac:dyDescent="0.2">
      <c r="A1117" s="78">
        <f t="shared" si="145"/>
        <v>153</v>
      </c>
      <c r="B1117" s="57" t="s">
        <v>2440</v>
      </c>
      <c r="C1117" s="57">
        <v>589.75</v>
      </c>
      <c r="D1117" s="57"/>
      <c r="E1117" s="57">
        <v>32.799999999999997</v>
      </c>
      <c r="F1117" s="57">
        <f t="shared" si="139"/>
        <v>622.54999999999995</v>
      </c>
      <c r="G1117" s="56">
        <f t="shared" si="142"/>
        <v>2.7783634062739809E-3</v>
      </c>
      <c r="H1117" s="54">
        <f t="shared" si="143"/>
        <v>10.224377335088249</v>
      </c>
      <c r="I1117" s="54">
        <f t="shared" si="140"/>
        <v>2.2493630137194147</v>
      </c>
      <c r="J1117" s="245">
        <f t="shared" si="141"/>
        <v>4.8565792341669178</v>
      </c>
      <c r="K1117" s="54">
        <v>2.1836581086016169</v>
      </c>
      <c r="L1117" s="56">
        <f t="shared" si="144"/>
        <v>3.1345237638063128E-2</v>
      </c>
    </row>
    <row r="1118" spans="1:12" x14ac:dyDescent="0.2">
      <c r="A1118" s="78">
        <f t="shared" si="145"/>
        <v>154</v>
      </c>
      <c r="B1118" s="57" t="s">
        <v>2441</v>
      </c>
      <c r="C1118" s="57">
        <v>405</v>
      </c>
      <c r="D1118" s="57"/>
      <c r="E1118" s="57">
        <v>21</v>
      </c>
      <c r="F1118" s="57">
        <f t="shared" si="139"/>
        <v>426</v>
      </c>
      <c r="G1118" s="56">
        <f t="shared" si="142"/>
        <v>1.9011851434787824E-3</v>
      </c>
      <c r="H1118" s="54">
        <f t="shared" si="143"/>
        <v>6.9963613280019192</v>
      </c>
      <c r="I1118" s="54">
        <f t="shared" si="140"/>
        <v>1.5391994921604222</v>
      </c>
      <c r="J1118" s="245">
        <f t="shared" si="141"/>
        <v>3.3232716308009116</v>
      </c>
      <c r="K1118" s="54">
        <v>1.4995871708073842</v>
      </c>
      <c r="L1118" s="56">
        <f t="shared" si="144"/>
        <v>3.1357792539367692E-2</v>
      </c>
    </row>
    <row r="1119" spans="1:12" x14ac:dyDescent="0.2">
      <c r="A1119" s="78">
        <f t="shared" si="145"/>
        <v>155</v>
      </c>
      <c r="B1119" s="57" t="s">
        <v>2442</v>
      </c>
      <c r="C1119" s="57">
        <v>678.5</v>
      </c>
      <c r="D1119" s="57"/>
      <c r="E1119" s="57"/>
      <c r="F1119" s="57">
        <f t="shared" si="139"/>
        <v>678.5</v>
      </c>
      <c r="G1119" s="56">
        <f t="shared" si="142"/>
        <v>3.0280613142027089E-3</v>
      </c>
      <c r="H1119" s="54">
        <f t="shared" si="143"/>
        <v>11.143265636265969</v>
      </c>
      <c r="I1119" s="54">
        <f t="shared" si="140"/>
        <v>2.4515184399785133</v>
      </c>
      <c r="J1119" s="245">
        <f t="shared" si="141"/>
        <v>5.2930511772263351</v>
      </c>
      <c r="K1119" s="54">
        <v>2.5122713466489142</v>
      </c>
      <c r="L1119" s="56">
        <f t="shared" si="144"/>
        <v>3.1540319233780006E-2</v>
      </c>
    </row>
    <row r="1120" spans="1:12" x14ac:dyDescent="0.2">
      <c r="A1120" s="78">
        <f t="shared" si="145"/>
        <v>156</v>
      </c>
      <c r="B1120" s="57" t="s">
        <v>2443</v>
      </c>
      <c r="C1120" s="57">
        <v>973.9</v>
      </c>
      <c r="D1120" s="57"/>
      <c r="E1120" s="57">
        <v>132.80000000000001</v>
      </c>
      <c r="F1120" s="57">
        <f t="shared" si="139"/>
        <v>1106.7</v>
      </c>
      <c r="G1120" s="56">
        <f t="shared" si="142"/>
        <v>4.9390647847135415E-3</v>
      </c>
      <c r="H1120" s="54">
        <f t="shared" si="143"/>
        <v>18.175758407745832</v>
      </c>
      <c r="I1120" s="54">
        <f t="shared" si="140"/>
        <v>3.9986668497040831</v>
      </c>
      <c r="J1120" s="245">
        <f t="shared" si="141"/>
        <v>8.6334852436792691</v>
      </c>
      <c r="K1120" s="54">
        <v>3.6060443102452138</v>
      </c>
      <c r="L1120" s="56">
        <f t="shared" si="144"/>
        <v>3.1096010491889762E-2</v>
      </c>
    </row>
    <row r="1121" spans="1:12" x14ac:dyDescent="0.2">
      <c r="A1121" s="78">
        <f t="shared" si="145"/>
        <v>157</v>
      </c>
      <c r="B1121" s="57" t="s">
        <v>2444</v>
      </c>
      <c r="C1121" s="57">
        <v>669.8</v>
      </c>
      <c r="D1121" s="57"/>
      <c r="E1121" s="57"/>
      <c r="F1121" s="57">
        <f t="shared" si="139"/>
        <v>669.8</v>
      </c>
      <c r="G1121" s="56">
        <f t="shared" si="142"/>
        <v>2.9892342936668741E-3</v>
      </c>
      <c r="H1121" s="54">
        <f t="shared" si="143"/>
        <v>11.000382200694096</v>
      </c>
      <c r="I1121" s="54">
        <f t="shared" si="140"/>
        <v>2.4200840841527014</v>
      </c>
      <c r="J1121" s="245">
        <f t="shared" si="141"/>
        <v>5.2251815453296953</v>
      </c>
      <c r="K1121" s="54">
        <v>2.4800579926093476</v>
      </c>
      <c r="L1121" s="56">
        <f t="shared" si="144"/>
        <v>3.1540319233779993E-2</v>
      </c>
    </row>
    <row r="1122" spans="1:12" x14ac:dyDescent="0.2">
      <c r="A1122" s="78">
        <f t="shared" si="145"/>
        <v>158</v>
      </c>
      <c r="B1122" s="57" t="s">
        <v>2445</v>
      </c>
      <c r="C1122" s="57">
        <v>533.79999999999995</v>
      </c>
      <c r="D1122" s="57"/>
      <c r="E1122" s="57"/>
      <c r="F1122" s="57">
        <f t="shared" si="139"/>
        <v>533.79999999999995</v>
      </c>
      <c r="G1122" s="56">
        <f t="shared" si="142"/>
        <v>2.3822831680492345E-3</v>
      </c>
      <c r="H1122" s="54">
        <f t="shared" si="143"/>
        <v>8.7668020584211828</v>
      </c>
      <c r="I1122" s="54">
        <f t="shared" si="140"/>
        <v>1.9286964528526602</v>
      </c>
      <c r="J1122" s="245">
        <f t="shared" si="141"/>
        <v>4.1642309777500612</v>
      </c>
      <c r="K1122" s="54">
        <v>1.9764929179678561</v>
      </c>
      <c r="L1122" s="56">
        <f t="shared" si="144"/>
        <v>3.154031923378E-2</v>
      </c>
    </row>
    <row r="1123" spans="1:12" x14ac:dyDescent="0.2">
      <c r="A1123" s="78">
        <f t="shared" si="145"/>
        <v>159</v>
      </c>
      <c r="B1123" s="57" t="s">
        <v>2446</v>
      </c>
      <c r="C1123" s="57">
        <v>413.5</v>
      </c>
      <c r="D1123" s="57"/>
      <c r="E1123" s="57">
        <v>30.4</v>
      </c>
      <c r="F1123" s="57">
        <f t="shared" si="139"/>
        <v>443.9</v>
      </c>
      <c r="G1123" s="56">
        <f t="shared" si="142"/>
        <v>1.9810706225122806E-3</v>
      </c>
      <c r="H1123" s="54">
        <f t="shared" si="143"/>
        <v>7.2903398908451926</v>
      </c>
      <c r="I1123" s="54">
        <f t="shared" si="140"/>
        <v>1.6038747759859424</v>
      </c>
      <c r="J1123" s="245">
        <f t="shared" si="141"/>
        <v>3.4629114481514662</v>
      </c>
      <c r="K1123" s="54">
        <v>1.5310599879724776</v>
      </c>
      <c r="L1123" s="56">
        <f t="shared" si="144"/>
        <v>3.128674499426691E-2</v>
      </c>
    </row>
    <row r="1124" spans="1:12" x14ac:dyDescent="0.2">
      <c r="A1124" s="78">
        <f t="shared" si="145"/>
        <v>160</v>
      </c>
      <c r="B1124" s="57" t="s">
        <v>2447</v>
      </c>
      <c r="C1124" s="57">
        <v>526.5</v>
      </c>
      <c r="D1124" s="57"/>
      <c r="E1124" s="57">
        <v>45.5</v>
      </c>
      <c r="F1124" s="57">
        <f t="shared" si="139"/>
        <v>572</v>
      </c>
      <c r="G1124" s="56">
        <f t="shared" si="142"/>
        <v>2.5527650283330128E-3</v>
      </c>
      <c r="H1124" s="54">
        <f t="shared" si="143"/>
        <v>9.3941753042654881</v>
      </c>
      <c r="I1124" s="54">
        <f t="shared" si="140"/>
        <v>2.0667185669384076</v>
      </c>
      <c r="J1124" s="245">
        <f t="shared" si="141"/>
        <v>4.4622332695261067</v>
      </c>
      <c r="K1124" s="54">
        <v>1.9494633220495996</v>
      </c>
      <c r="L1124" s="56">
        <f t="shared" si="144"/>
        <v>3.1245787522341962E-2</v>
      </c>
    </row>
    <row r="1125" spans="1:12" x14ac:dyDescent="0.2">
      <c r="A1125" s="78">
        <f t="shared" si="145"/>
        <v>161</v>
      </c>
      <c r="B1125" s="57" t="s">
        <v>2448</v>
      </c>
      <c r="C1125" s="57">
        <v>894.7</v>
      </c>
      <c r="D1125" s="57"/>
      <c r="E1125" s="57">
        <v>42.5</v>
      </c>
      <c r="F1125" s="57">
        <f t="shared" si="139"/>
        <v>937.2</v>
      </c>
      <c r="G1125" s="56">
        <f t="shared" si="142"/>
        <v>4.1826073156533217E-3</v>
      </c>
      <c r="H1125" s="54">
        <f t="shared" si="143"/>
        <v>15.391994921604224</v>
      </c>
      <c r="I1125" s="54">
        <f t="shared" si="140"/>
        <v>3.3862388827529295</v>
      </c>
      <c r="J1125" s="245">
        <f t="shared" si="141"/>
        <v>7.3111975877620061</v>
      </c>
      <c r="K1125" s="54">
        <v>3.3127917079539917</v>
      </c>
      <c r="L1125" s="56">
        <f t="shared" si="144"/>
        <v>3.1372410478097683E-2</v>
      </c>
    </row>
    <row r="1126" spans="1:12" x14ac:dyDescent="0.2">
      <c r="A1126" s="78">
        <f t="shared" si="145"/>
        <v>162</v>
      </c>
      <c r="B1126" s="57" t="s">
        <v>2449</v>
      </c>
      <c r="C1126" s="57">
        <v>544.79999999999995</v>
      </c>
      <c r="D1126" s="57"/>
      <c r="E1126" s="57"/>
      <c r="F1126" s="57">
        <f t="shared" si="139"/>
        <v>544.79999999999995</v>
      </c>
      <c r="G1126" s="56">
        <f t="shared" si="142"/>
        <v>2.4313748032094851E-3</v>
      </c>
      <c r="H1126" s="54">
        <f t="shared" si="143"/>
        <v>8.9474592758109051</v>
      </c>
      <c r="I1126" s="54">
        <f t="shared" si="140"/>
        <v>1.9684410406783992</v>
      </c>
      <c r="J1126" s="245">
        <f t="shared" si="141"/>
        <v>4.2500431560101797</v>
      </c>
      <c r="K1126" s="54">
        <v>2.017222446063859</v>
      </c>
      <c r="L1126" s="56">
        <f t="shared" si="144"/>
        <v>3.154031923378E-2</v>
      </c>
    </row>
    <row r="1127" spans="1:12" x14ac:dyDescent="0.2">
      <c r="A1127" s="78">
        <f t="shared" si="145"/>
        <v>163</v>
      </c>
      <c r="B1127" s="57" t="s">
        <v>2450</v>
      </c>
      <c r="C1127" s="57">
        <v>521.9</v>
      </c>
      <c r="D1127" s="57"/>
      <c r="E1127" s="57"/>
      <c r="F1127" s="57">
        <f t="shared" si="139"/>
        <v>521.9</v>
      </c>
      <c r="G1127" s="56">
        <f t="shared" si="142"/>
        <v>2.3291749445576914E-3</v>
      </c>
      <c r="H1127" s="54">
        <f t="shared" si="143"/>
        <v>8.5713637959723048</v>
      </c>
      <c r="I1127" s="54">
        <f t="shared" si="140"/>
        <v>1.885700035113907</v>
      </c>
      <c r="J1127" s="245">
        <f t="shared" si="141"/>
        <v>4.0713978030868443</v>
      </c>
      <c r="K1127" s="54">
        <v>1.9324309739367254</v>
      </c>
      <c r="L1127" s="56">
        <f t="shared" si="144"/>
        <v>3.154031923378E-2</v>
      </c>
    </row>
    <row r="1128" spans="1:12" x14ac:dyDescent="0.2">
      <c r="A1128" s="78">
        <f t="shared" si="145"/>
        <v>164</v>
      </c>
      <c r="B1128" s="57" t="s">
        <v>2451</v>
      </c>
      <c r="C1128" s="57">
        <v>522.6</v>
      </c>
      <c r="D1128" s="57"/>
      <c r="E1128" s="57"/>
      <c r="F1128" s="57">
        <f t="shared" si="139"/>
        <v>522.6</v>
      </c>
      <c r="G1128" s="56">
        <f t="shared" si="142"/>
        <v>2.3322989577042527E-3</v>
      </c>
      <c r="H1128" s="54">
        <f t="shared" si="143"/>
        <v>8.5828601643516507</v>
      </c>
      <c r="I1128" s="54">
        <f t="shared" si="140"/>
        <v>1.8882292361573632</v>
      </c>
      <c r="J1128" s="245">
        <f t="shared" si="141"/>
        <v>4.0768585780670339</v>
      </c>
      <c r="K1128" s="54">
        <v>1.9350228529973805</v>
      </c>
      <c r="L1128" s="56">
        <f t="shared" si="144"/>
        <v>3.154031923378E-2</v>
      </c>
    </row>
    <row r="1129" spans="1:12" x14ac:dyDescent="0.2">
      <c r="A1129" s="78">
        <f t="shared" si="145"/>
        <v>165</v>
      </c>
      <c r="B1129" s="57" t="s">
        <v>2452</v>
      </c>
      <c r="C1129" s="57">
        <v>551.6</v>
      </c>
      <c r="D1129" s="57"/>
      <c r="E1129" s="57"/>
      <c r="F1129" s="57">
        <f t="shared" si="139"/>
        <v>551.6</v>
      </c>
      <c r="G1129" s="56">
        <f t="shared" si="142"/>
        <v>2.4617223594903671E-3</v>
      </c>
      <c r="H1129" s="54">
        <f t="shared" si="143"/>
        <v>9.0591382829245504</v>
      </c>
      <c r="I1129" s="54">
        <f t="shared" si="140"/>
        <v>1.9930104222434011</v>
      </c>
      <c r="J1129" s="245">
        <f t="shared" si="141"/>
        <v>4.3030906843891614</v>
      </c>
      <c r="K1129" s="54">
        <v>2.0424006997959339</v>
      </c>
      <c r="L1129" s="56">
        <f t="shared" si="144"/>
        <v>3.154031923378E-2</v>
      </c>
    </row>
    <row r="1130" spans="1:12" x14ac:dyDescent="0.2">
      <c r="A1130" s="78">
        <f t="shared" si="145"/>
        <v>166</v>
      </c>
      <c r="B1130" s="57" t="s">
        <v>2453</v>
      </c>
      <c r="C1130" s="57">
        <v>683.5</v>
      </c>
      <c r="D1130" s="57"/>
      <c r="E1130" s="57"/>
      <c r="F1130" s="57">
        <f t="shared" si="139"/>
        <v>683.5</v>
      </c>
      <c r="G1130" s="56">
        <f t="shared" si="142"/>
        <v>3.0503756938210043E-3</v>
      </c>
      <c r="H1130" s="54">
        <f t="shared" si="143"/>
        <v>11.225382553261296</v>
      </c>
      <c r="I1130" s="54">
        <f t="shared" si="140"/>
        <v>2.469584161717485</v>
      </c>
      <c r="J1130" s="245">
        <f t="shared" si="141"/>
        <v>5.3320567127991154</v>
      </c>
      <c r="K1130" s="54">
        <v>2.5307847685107339</v>
      </c>
      <c r="L1130" s="56">
        <f t="shared" si="144"/>
        <v>3.1540319233780006E-2</v>
      </c>
    </row>
    <row r="1131" spans="1:12" x14ac:dyDescent="0.2">
      <c r="A1131" s="78">
        <f t="shared" si="145"/>
        <v>167</v>
      </c>
      <c r="B1131" s="57" t="s">
        <v>2454</v>
      </c>
      <c r="C1131" s="57">
        <v>416.7</v>
      </c>
      <c r="D1131" s="57">
        <v>3.8</v>
      </c>
      <c r="E1131" s="57">
        <v>203.4</v>
      </c>
      <c r="F1131" s="57">
        <f t="shared" si="139"/>
        <v>623.9</v>
      </c>
      <c r="G1131" s="56">
        <f t="shared" si="142"/>
        <v>2.7843882887709209E-3</v>
      </c>
      <c r="H1131" s="54">
        <f t="shared" si="143"/>
        <v>10.246548902676988</v>
      </c>
      <c r="I1131" s="54">
        <f t="shared" si="140"/>
        <v>2.2542407585889372</v>
      </c>
      <c r="J1131" s="245">
        <f t="shared" si="141"/>
        <v>4.8671107287715687</v>
      </c>
      <c r="K1131" s="54">
        <v>1.5429085779640421</v>
      </c>
      <c r="L1131" s="56">
        <f t="shared" si="144"/>
        <v>3.031064107709815E-2</v>
      </c>
    </row>
    <row r="1132" spans="1:12" x14ac:dyDescent="0.2">
      <c r="A1132" s="78">
        <f t="shared" si="145"/>
        <v>168</v>
      </c>
      <c r="B1132" s="57" t="s">
        <v>2455</v>
      </c>
      <c r="C1132" s="57">
        <v>353.8</v>
      </c>
      <c r="D1132" s="57"/>
      <c r="E1132" s="57"/>
      <c r="F1132" s="57">
        <f t="shared" si="139"/>
        <v>353.8</v>
      </c>
      <c r="G1132" s="56">
        <f t="shared" si="142"/>
        <v>1.5789655017905944E-3</v>
      </c>
      <c r="H1132" s="54">
        <f t="shared" si="143"/>
        <v>5.8105930465893874</v>
      </c>
      <c r="I1132" s="54">
        <f t="shared" si="140"/>
        <v>1.2783304702496652</v>
      </c>
      <c r="J1132" s="245">
        <f t="shared" si="141"/>
        <v>2.7600316971299588</v>
      </c>
      <c r="K1132" s="54">
        <v>1.310009730942352</v>
      </c>
      <c r="L1132" s="56">
        <f t="shared" si="144"/>
        <v>3.154031923378E-2</v>
      </c>
    </row>
    <row r="1133" spans="1:12" x14ac:dyDescent="0.2">
      <c r="A1133" s="78">
        <f t="shared" si="145"/>
        <v>169</v>
      </c>
      <c r="B1133" s="57" t="s">
        <v>2456</v>
      </c>
      <c r="C1133" s="57">
        <v>168.1</v>
      </c>
      <c r="D1133" s="57"/>
      <c r="E1133" s="57">
        <v>67.7</v>
      </c>
      <c r="F1133" s="57">
        <f t="shared" si="139"/>
        <v>235.8</v>
      </c>
      <c r="G1133" s="56">
        <f t="shared" si="142"/>
        <v>1.052346142798819E-3</v>
      </c>
      <c r="H1133" s="54">
        <f t="shared" si="143"/>
        <v>3.8726338054996541</v>
      </c>
      <c r="I1133" s="54">
        <f t="shared" si="140"/>
        <v>0.85197943720992386</v>
      </c>
      <c r="J1133" s="245">
        <f t="shared" si="141"/>
        <v>1.8395010576123356</v>
      </c>
      <c r="K1133" s="54">
        <v>0.62242124299437362</v>
      </c>
      <c r="L1133" s="56">
        <f t="shared" si="144"/>
        <v>3.0477249971655161E-2</v>
      </c>
    </row>
    <row r="1134" spans="1:12" x14ac:dyDescent="0.2">
      <c r="A1134" s="78">
        <f t="shared" si="145"/>
        <v>170</v>
      </c>
      <c r="B1134" s="57" t="s">
        <v>2457</v>
      </c>
      <c r="C1134" s="57">
        <v>417.2</v>
      </c>
      <c r="D1134" s="57"/>
      <c r="E1134" s="57">
        <v>90</v>
      </c>
      <c r="F1134" s="57">
        <f t="shared" si="139"/>
        <v>507.2</v>
      </c>
      <c r="G1134" s="56">
        <f t="shared" si="142"/>
        <v>2.2635706684799024E-3</v>
      </c>
      <c r="H1134" s="54">
        <f t="shared" si="143"/>
        <v>8.3299400600060416</v>
      </c>
      <c r="I1134" s="54">
        <f t="shared" si="140"/>
        <v>1.8325868132013292</v>
      </c>
      <c r="J1134" s="245">
        <f t="shared" si="141"/>
        <v>3.9567215285028694</v>
      </c>
      <c r="K1134" s="54">
        <v>1.544759920150224</v>
      </c>
      <c r="L1134" s="56">
        <f t="shared" si="144"/>
        <v>3.088329716455139E-2</v>
      </c>
    </row>
    <row r="1135" spans="1:12" x14ac:dyDescent="0.2">
      <c r="A1135" s="78">
        <f t="shared" si="145"/>
        <v>171</v>
      </c>
      <c r="B1135" s="57" t="s">
        <v>2458</v>
      </c>
      <c r="C1135" s="57">
        <v>718.3</v>
      </c>
      <c r="D1135" s="57"/>
      <c r="E1135" s="57"/>
      <c r="F1135" s="57">
        <f t="shared" si="139"/>
        <v>718.3</v>
      </c>
      <c r="G1135" s="56">
        <f t="shared" si="142"/>
        <v>3.2056837759643414E-3</v>
      </c>
      <c r="H1135" s="54">
        <f t="shared" si="143"/>
        <v>11.796916295548776</v>
      </c>
      <c r="I1135" s="54">
        <f t="shared" si="140"/>
        <v>2.5953215850207307</v>
      </c>
      <c r="J1135" s="245">
        <f t="shared" si="141"/>
        <v>5.6035352403856686</v>
      </c>
      <c r="K1135" s="54">
        <v>2.659638184668998</v>
      </c>
      <c r="L1135" s="56">
        <f t="shared" si="144"/>
        <v>3.154031923378E-2</v>
      </c>
    </row>
    <row r="1136" spans="1:12" x14ac:dyDescent="0.2">
      <c r="A1136" s="78">
        <f t="shared" si="145"/>
        <v>172</v>
      </c>
      <c r="B1136" s="57" t="s">
        <v>2459</v>
      </c>
      <c r="C1136" s="57">
        <v>376.4</v>
      </c>
      <c r="D1136" s="57"/>
      <c r="E1136" s="57"/>
      <c r="F1136" s="57">
        <f t="shared" si="139"/>
        <v>376.4</v>
      </c>
      <c r="G1136" s="56">
        <f t="shared" si="142"/>
        <v>1.6798264976652902E-3</v>
      </c>
      <c r="H1136" s="54">
        <f t="shared" si="143"/>
        <v>6.1817615114082676</v>
      </c>
      <c r="I1136" s="54">
        <f t="shared" si="140"/>
        <v>1.359987532509819</v>
      </c>
      <c r="J1136" s="245">
        <f t="shared" si="141"/>
        <v>2.9363367179189268</v>
      </c>
      <c r="K1136" s="54">
        <v>1.3936903977577764</v>
      </c>
      <c r="L1136" s="56">
        <f t="shared" si="144"/>
        <v>3.1540319233779993E-2</v>
      </c>
    </row>
    <row r="1137" spans="1:12" x14ac:dyDescent="0.2">
      <c r="A1137" s="78">
        <f t="shared" si="145"/>
        <v>173</v>
      </c>
      <c r="B1137" s="57" t="s">
        <v>2460</v>
      </c>
      <c r="C1137" s="57">
        <v>382.6</v>
      </c>
      <c r="D1137" s="57"/>
      <c r="E1137" s="57"/>
      <c r="F1137" s="57">
        <f t="shared" si="139"/>
        <v>382.6</v>
      </c>
      <c r="G1137" s="56">
        <f t="shared" si="142"/>
        <v>1.707496328391977E-3</v>
      </c>
      <c r="H1137" s="54">
        <f t="shared" si="143"/>
        <v>6.2835864884824755</v>
      </c>
      <c r="I1137" s="54">
        <f t="shared" si="140"/>
        <v>1.3823890274661446</v>
      </c>
      <c r="J1137" s="245">
        <f t="shared" si="141"/>
        <v>2.9847035820291756</v>
      </c>
      <c r="K1137" s="54">
        <v>1.4166470408664327</v>
      </c>
      <c r="L1137" s="56">
        <f t="shared" si="144"/>
        <v>3.1540319233780006E-2</v>
      </c>
    </row>
    <row r="1138" spans="1:12" x14ac:dyDescent="0.2">
      <c r="A1138" s="78">
        <f t="shared" si="145"/>
        <v>174</v>
      </c>
      <c r="B1138" s="57" t="s">
        <v>2461</v>
      </c>
      <c r="C1138" s="57">
        <v>2603.6999999999998</v>
      </c>
      <c r="D1138" s="57"/>
      <c r="E1138" s="57"/>
      <c r="F1138" s="57">
        <f t="shared" si="139"/>
        <v>2603.6999999999998</v>
      </c>
      <c r="G1138" s="56">
        <f t="shared" si="142"/>
        <v>1.1619990042431234E-2</v>
      </c>
      <c r="H1138" s="54">
        <f t="shared" si="143"/>
        <v>42.761563356146944</v>
      </c>
      <c r="I1138" s="54">
        <f t="shared" si="140"/>
        <v>9.4075439383523278</v>
      </c>
      <c r="J1138" s="245">
        <f t="shared" si="141"/>
        <v>20.311742594169797</v>
      </c>
      <c r="K1138" s="54">
        <v>9.6406793003239173</v>
      </c>
      <c r="L1138" s="56">
        <f t="shared" si="144"/>
        <v>3.154031923378E-2</v>
      </c>
    </row>
    <row r="1139" spans="1:12" x14ac:dyDescent="0.2">
      <c r="A1139" s="78">
        <f t="shared" si="145"/>
        <v>175</v>
      </c>
      <c r="B1139" s="57" t="s">
        <v>2462</v>
      </c>
      <c r="C1139" s="57">
        <v>474.3</v>
      </c>
      <c r="D1139" s="57"/>
      <c r="E1139" s="57">
        <v>105.2</v>
      </c>
      <c r="F1139" s="57">
        <f t="shared" si="139"/>
        <v>579.5</v>
      </c>
      <c r="G1139" s="56">
        <f t="shared" si="142"/>
        <v>2.5862365977604566E-3</v>
      </c>
      <c r="H1139" s="54">
        <f t="shared" si="143"/>
        <v>9.517350679758481</v>
      </c>
      <c r="I1139" s="54">
        <f t="shared" si="140"/>
        <v>2.093817149546866</v>
      </c>
      <c r="J1139" s="245">
        <f t="shared" si="141"/>
        <v>4.520741572885278</v>
      </c>
      <c r="K1139" s="54">
        <v>1.7561831978122036</v>
      </c>
      <c r="L1139" s="56">
        <f t="shared" si="144"/>
        <v>3.0868149439176581E-2</v>
      </c>
    </row>
    <row r="1140" spans="1:12" x14ac:dyDescent="0.2">
      <c r="A1140" s="78">
        <f t="shared" si="145"/>
        <v>176</v>
      </c>
      <c r="B1140" s="57" t="s">
        <v>2463</v>
      </c>
      <c r="C1140" s="57">
        <v>314.8</v>
      </c>
      <c r="D1140" s="57"/>
      <c r="E1140" s="57"/>
      <c r="F1140" s="57">
        <f t="shared" si="139"/>
        <v>314.8</v>
      </c>
      <c r="G1140" s="56">
        <f t="shared" si="142"/>
        <v>1.404913340767889E-3</v>
      </c>
      <c r="H1140" s="54">
        <f t="shared" si="143"/>
        <v>5.1700810940258313</v>
      </c>
      <c r="I1140" s="54">
        <f t="shared" si="140"/>
        <v>1.137417840685683</v>
      </c>
      <c r="J1140" s="245">
        <f t="shared" si="141"/>
        <v>2.4557885196622697</v>
      </c>
      <c r="K1140" s="54">
        <v>1.1656050404201594</v>
      </c>
      <c r="L1140" s="56">
        <f t="shared" si="144"/>
        <v>3.154031923378E-2</v>
      </c>
    </row>
    <row r="1141" spans="1:12" x14ac:dyDescent="0.2">
      <c r="A1141" s="78">
        <f t="shared" si="145"/>
        <v>177</v>
      </c>
      <c r="B1141" s="57" t="s">
        <v>2464</v>
      </c>
      <c r="C1141" s="57">
        <v>223.6</v>
      </c>
      <c r="D1141" s="57"/>
      <c r="E1141" s="57"/>
      <c r="F1141" s="57">
        <f t="shared" si="139"/>
        <v>223.6</v>
      </c>
      <c r="G1141" s="56">
        <f t="shared" si="142"/>
        <v>9.978990565301779E-4</v>
      </c>
      <c r="H1141" s="54">
        <f t="shared" si="143"/>
        <v>3.6722685280310547</v>
      </c>
      <c r="I1141" s="54">
        <f t="shared" si="140"/>
        <v>0.8078990761668321</v>
      </c>
      <c r="J1141" s="245">
        <f t="shared" si="141"/>
        <v>1.7443275508147509</v>
      </c>
      <c r="K1141" s="54">
        <v>0.82792022566057055</v>
      </c>
      <c r="L1141" s="56">
        <f t="shared" si="144"/>
        <v>3.1540319233780006E-2</v>
      </c>
    </row>
    <row r="1142" spans="1:12" x14ac:dyDescent="0.2">
      <c r="A1142" s="78">
        <f t="shared" si="145"/>
        <v>178</v>
      </c>
      <c r="B1142" s="57" t="s">
        <v>2465</v>
      </c>
      <c r="C1142" s="57">
        <v>243.3</v>
      </c>
      <c r="D1142" s="57"/>
      <c r="E1142" s="57">
        <v>216.6</v>
      </c>
      <c r="F1142" s="57">
        <f t="shared" si="139"/>
        <v>459.9</v>
      </c>
      <c r="G1142" s="56">
        <f t="shared" si="142"/>
        <v>2.0524766372908261E-3</v>
      </c>
      <c r="H1142" s="54">
        <f t="shared" si="143"/>
        <v>7.55311402523024</v>
      </c>
      <c r="I1142" s="54">
        <f t="shared" si="140"/>
        <v>1.6616850855506529</v>
      </c>
      <c r="J1142" s="245">
        <f t="shared" si="141"/>
        <v>3.5877291619843636</v>
      </c>
      <c r="K1142" s="54">
        <v>0.90086310779613976</v>
      </c>
      <c r="L1142" s="56">
        <f t="shared" si="144"/>
        <v>2.979645875312328E-2</v>
      </c>
    </row>
    <row r="1143" spans="1:12" x14ac:dyDescent="0.2">
      <c r="A1143" s="78">
        <f t="shared" si="145"/>
        <v>179</v>
      </c>
      <c r="B1143" s="57" t="s">
        <v>2466</v>
      </c>
      <c r="C1143" s="57">
        <v>530.5</v>
      </c>
      <c r="D1143" s="57"/>
      <c r="E1143" s="57"/>
      <c r="F1143" s="57">
        <f t="shared" si="139"/>
        <v>530.5</v>
      </c>
      <c r="G1143" s="56">
        <f t="shared" si="142"/>
        <v>2.3675556775011597E-3</v>
      </c>
      <c r="H1143" s="54">
        <f t="shared" si="143"/>
        <v>8.7126048932042686</v>
      </c>
      <c r="I1143" s="54">
        <f t="shared" si="140"/>
        <v>1.9167730765049391</v>
      </c>
      <c r="J1143" s="245">
        <f t="shared" si="141"/>
        <v>4.1384873242720275</v>
      </c>
      <c r="K1143" s="54">
        <v>1.9642740595390551</v>
      </c>
      <c r="L1143" s="56">
        <f t="shared" si="144"/>
        <v>3.154031923378E-2</v>
      </c>
    </row>
    <row r="1144" spans="1:12" x14ac:dyDescent="0.2">
      <c r="A1144" s="78">
        <f t="shared" si="145"/>
        <v>180</v>
      </c>
      <c r="B1144" s="57" t="s">
        <v>2467</v>
      </c>
      <c r="C1144" s="57">
        <v>377</v>
      </c>
      <c r="D1144" s="57"/>
      <c r="E1144" s="57"/>
      <c r="F1144" s="57">
        <f t="shared" si="139"/>
        <v>377</v>
      </c>
      <c r="G1144" s="56">
        <f t="shared" si="142"/>
        <v>1.6825042232194859E-3</v>
      </c>
      <c r="H1144" s="54">
        <f t="shared" si="143"/>
        <v>6.1916155414477085</v>
      </c>
      <c r="I1144" s="54">
        <f t="shared" si="140"/>
        <v>1.3621554191184959</v>
      </c>
      <c r="J1144" s="245">
        <f t="shared" si="141"/>
        <v>2.9410173821876615</v>
      </c>
      <c r="K1144" s="54">
        <v>1.3959120083811947</v>
      </c>
      <c r="L1144" s="56">
        <f t="shared" si="144"/>
        <v>3.1540319233780006E-2</v>
      </c>
    </row>
    <row r="1145" spans="1:12" x14ac:dyDescent="0.2">
      <c r="A1145" s="78">
        <f t="shared" si="145"/>
        <v>181</v>
      </c>
      <c r="B1145" s="57" t="s">
        <v>2468</v>
      </c>
      <c r="C1145" s="57">
        <v>439.5</v>
      </c>
      <c r="D1145" s="57"/>
      <c r="E1145" s="57"/>
      <c r="F1145" s="57">
        <f t="shared" si="139"/>
        <v>439.5</v>
      </c>
      <c r="G1145" s="56">
        <f t="shared" si="142"/>
        <v>1.9614339684481804E-3</v>
      </c>
      <c r="H1145" s="54">
        <f t="shared" si="143"/>
        <v>7.2180770038893041</v>
      </c>
      <c r="I1145" s="54">
        <f t="shared" si="140"/>
        <v>1.587976940855647</v>
      </c>
      <c r="J1145" s="245">
        <f t="shared" si="141"/>
        <v>3.4285865768474193</v>
      </c>
      <c r="K1145" s="54">
        <v>1.6273297816539392</v>
      </c>
      <c r="L1145" s="56">
        <f t="shared" si="144"/>
        <v>3.154031923378E-2</v>
      </c>
    </row>
    <row r="1146" spans="1:12" x14ac:dyDescent="0.2">
      <c r="A1146" s="78">
        <f t="shared" si="145"/>
        <v>182</v>
      </c>
      <c r="B1146" s="57" t="s">
        <v>2469</v>
      </c>
      <c r="C1146" s="57">
        <v>150.1</v>
      </c>
      <c r="D1146" s="57"/>
      <c r="E1146" s="57"/>
      <c r="F1146" s="57">
        <f t="shared" si="139"/>
        <v>150.1</v>
      </c>
      <c r="G1146" s="56">
        <f t="shared" si="142"/>
        <v>6.6987767614123299E-4</v>
      </c>
      <c r="H1146" s="54">
        <f t="shared" si="143"/>
        <v>2.4651498481997374</v>
      </c>
      <c r="I1146" s="54">
        <f t="shared" si="140"/>
        <v>0.54233296660394226</v>
      </c>
      <c r="J1146" s="245">
        <f t="shared" si="141"/>
        <v>1.1709461778948751</v>
      </c>
      <c r="K1146" s="54">
        <v>0.55577292429182301</v>
      </c>
      <c r="L1146" s="56">
        <f t="shared" si="144"/>
        <v>3.154031923378E-2</v>
      </c>
    </row>
    <row r="1147" spans="1:12" x14ac:dyDescent="0.2">
      <c r="A1147" s="78">
        <f t="shared" si="145"/>
        <v>183</v>
      </c>
      <c r="B1147" s="57" t="s">
        <v>2470</v>
      </c>
      <c r="C1147" s="57">
        <v>438.6</v>
      </c>
      <c r="D1147" s="57"/>
      <c r="E1147" s="57"/>
      <c r="F1147" s="57">
        <f t="shared" ref="F1147:F1206" si="146">C1147+D1147+E1147</f>
        <v>438.6</v>
      </c>
      <c r="G1147" s="56">
        <f t="shared" si="142"/>
        <v>1.9574173801168875E-3</v>
      </c>
      <c r="H1147" s="54">
        <f t="shared" si="143"/>
        <v>7.2032959588301457</v>
      </c>
      <c r="I1147" s="54">
        <f t="shared" si="140"/>
        <v>1.5847251109426321</v>
      </c>
      <c r="J1147" s="245">
        <f t="shared" si="141"/>
        <v>3.421565580444319</v>
      </c>
      <c r="K1147" s="54">
        <v>1.6239973657188118</v>
      </c>
      <c r="L1147" s="56">
        <f t="shared" si="144"/>
        <v>3.154031923378E-2</v>
      </c>
    </row>
    <row r="1148" spans="1:12" x14ac:dyDescent="0.2">
      <c r="A1148" s="78">
        <f t="shared" si="145"/>
        <v>184</v>
      </c>
      <c r="B1148" s="57" t="s">
        <v>2471</v>
      </c>
      <c r="C1148" s="57">
        <v>124.3</v>
      </c>
      <c r="D1148" s="57"/>
      <c r="E1148" s="57"/>
      <c r="F1148" s="57">
        <f t="shared" si="146"/>
        <v>124.3</v>
      </c>
      <c r="G1148" s="56">
        <f t="shared" si="142"/>
        <v>5.5473547731082779E-4</v>
      </c>
      <c r="H1148" s="54">
        <f t="shared" si="143"/>
        <v>2.0414265565038461</v>
      </c>
      <c r="I1148" s="54">
        <f t="shared" si="140"/>
        <v>0.44911384243084612</v>
      </c>
      <c r="J1148" s="245">
        <f t="shared" si="141"/>
        <v>0.96967761433932687</v>
      </c>
      <c r="K1148" s="54">
        <v>0.46024366748483425</v>
      </c>
      <c r="L1148" s="56">
        <f t="shared" si="144"/>
        <v>3.1540319233779993E-2</v>
      </c>
    </row>
    <row r="1149" spans="1:12" x14ac:dyDescent="0.2">
      <c r="A1149" s="78">
        <f t="shared" si="145"/>
        <v>185</v>
      </c>
      <c r="B1149" s="57" t="s">
        <v>2472</v>
      </c>
      <c r="C1149" s="57">
        <v>511.6</v>
      </c>
      <c r="D1149" s="57"/>
      <c r="E1149" s="57"/>
      <c r="F1149" s="57">
        <f t="shared" si="146"/>
        <v>511.6</v>
      </c>
      <c r="G1149" s="56">
        <f t="shared" si="142"/>
        <v>2.2832073225440026E-3</v>
      </c>
      <c r="H1149" s="54">
        <f t="shared" si="143"/>
        <v>8.4022029469619302</v>
      </c>
      <c r="I1149" s="54">
        <f t="shared" ref="I1149:I1206" si="147">H1149*0.22</f>
        <v>1.8484846483316246</v>
      </c>
      <c r="J1149" s="245">
        <f t="shared" si="141"/>
        <v>3.9910463998069168</v>
      </c>
      <c r="K1149" s="54">
        <v>1.8942933249013774</v>
      </c>
      <c r="L1149" s="56">
        <f t="shared" si="144"/>
        <v>3.154031923378E-2</v>
      </c>
    </row>
    <row r="1150" spans="1:12" x14ac:dyDescent="0.2">
      <c r="A1150" s="78">
        <f t="shared" si="145"/>
        <v>186</v>
      </c>
      <c r="B1150" s="57" t="s">
        <v>2473</v>
      </c>
      <c r="C1150" s="57">
        <v>174.2</v>
      </c>
      <c r="D1150" s="57">
        <v>37.6</v>
      </c>
      <c r="E1150" s="57"/>
      <c r="F1150" s="57">
        <f t="shared" si="146"/>
        <v>211.79999999999998</v>
      </c>
      <c r="G1150" s="56">
        <f t="shared" si="142"/>
        <v>9.4523712063100023E-4</v>
      </c>
      <c r="H1150" s="54">
        <f t="shared" si="143"/>
        <v>3.4784726039220808</v>
      </c>
      <c r="I1150" s="54">
        <f t="shared" si="147"/>
        <v>0.76526397286285774</v>
      </c>
      <c r="J1150" s="245">
        <f t="shared" si="141"/>
        <v>1.6522744868629884</v>
      </c>
      <c r="K1150" s="54">
        <v>0.6450076176657934</v>
      </c>
      <c r="L1150" s="56">
        <f t="shared" si="144"/>
        <v>3.0882996606769221E-2</v>
      </c>
    </row>
    <row r="1151" spans="1:12" x14ac:dyDescent="0.2">
      <c r="A1151" s="78">
        <f t="shared" si="145"/>
        <v>187</v>
      </c>
      <c r="B1151" s="57" t="s">
        <v>2474</v>
      </c>
      <c r="C1151" s="57">
        <v>172.8</v>
      </c>
      <c r="D1151" s="57"/>
      <c r="E1151" s="57">
        <v>14.6</v>
      </c>
      <c r="F1151" s="57">
        <f t="shared" si="146"/>
        <v>187.4</v>
      </c>
      <c r="G1151" s="56">
        <f t="shared" si="142"/>
        <v>8.3634294809371791E-4</v>
      </c>
      <c r="H1151" s="54">
        <f t="shared" si="143"/>
        <v>3.0777420489848821</v>
      </c>
      <c r="I1151" s="54">
        <f t="shared" si="147"/>
        <v>0.6771032507766741</v>
      </c>
      <c r="J1151" s="245">
        <f t="shared" si="141"/>
        <v>1.4619274732678189</v>
      </c>
      <c r="K1151" s="54">
        <v>0.63982385954448395</v>
      </c>
      <c r="L1151" s="56">
        <f t="shared" si="144"/>
        <v>3.1251849693563816E-2</v>
      </c>
    </row>
    <row r="1152" spans="1:12" x14ac:dyDescent="0.2">
      <c r="A1152" s="78">
        <f t="shared" si="145"/>
        <v>188</v>
      </c>
      <c r="B1152" s="57" t="s">
        <v>2475</v>
      </c>
      <c r="C1152" s="57">
        <v>273.7</v>
      </c>
      <c r="D1152" s="57"/>
      <c r="E1152" s="57"/>
      <c r="F1152" s="57">
        <f t="shared" si="146"/>
        <v>273.7</v>
      </c>
      <c r="G1152" s="56">
        <f t="shared" si="142"/>
        <v>1.2214891403054993E-3</v>
      </c>
      <c r="H1152" s="54">
        <f t="shared" si="143"/>
        <v>4.4950800363242376</v>
      </c>
      <c r="I1152" s="54">
        <f t="shared" si="147"/>
        <v>0.98891760799133233</v>
      </c>
      <c r="J1152" s="245">
        <f t="shared" si="141"/>
        <v>2.1351630172540128</v>
      </c>
      <c r="K1152" s="54">
        <v>1.0134247127160028</v>
      </c>
      <c r="L1152" s="56">
        <f t="shared" si="144"/>
        <v>3.154031923378E-2</v>
      </c>
    </row>
    <row r="1153" spans="1:12" x14ac:dyDescent="0.2">
      <c r="A1153" s="78">
        <f t="shared" si="145"/>
        <v>189</v>
      </c>
      <c r="B1153" s="57" t="s">
        <v>978</v>
      </c>
      <c r="C1153" s="57">
        <v>479.4</v>
      </c>
      <c r="D1153" s="57"/>
      <c r="E1153" s="57"/>
      <c r="F1153" s="57">
        <f t="shared" si="146"/>
        <v>479.4</v>
      </c>
      <c r="G1153" s="56">
        <f t="shared" si="142"/>
        <v>2.139502717802179E-3</v>
      </c>
      <c r="H1153" s="54">
        <f t="shared" si="143"/>
        <v>7.8733700015120185</v>
      </c>
      <c r="I1153" s="54">
        <f t="shared" si="147"/>
        <v>1.7321414003326441</v>
      </c>
      <c r="J1153" s="245">
        <f t="shared" si="141"/>
        <v>3.7398507507182086</v>
      </c>
      <c r="K1153" s="54">
        <v>1.775066888111259</v>
      </c>
      <c r="L1153" s="56">
        <f t="shared" si="144"/>
        <v>3.1540319233779993E-2</v>
      </c>
    </row>
    <row r="1154" spans="1:12" x14ac:dyDescent="0.2">
      <c r="A1154" s="78">
        <f t="shared" si="145"/>
        <v>190</v>
      </c>
      <c r="B1154" s="57" t="s">
        <v>979</v>
      </c>
      <c r="C1154" s="57">
        <v>381.4</v>
      </c>
      <c r="D1154" s="57"/>
      <c r="E1154" s="57">
        <v>32</v>
      </c>
      <c r="F1154" s="57">
        <f t="shared" si="146"/>
        <v>413.4</v>
      </c>
      <c r="G1154" s="56">
        <f t="shared" si="142"/>
        <v>1.8449529068406776E-3</v>
      </c>
      <c r="H1154" s="54">
        <f t="shared" si="143"/>
        <v>6.7894266971736936</v>
      </c>
      <c r="I1154" s="54">
        <f t="shared" si="147"/>
        <v>1.4936738733782127</v>
      </c>
      <c r="J1154" s="245">
        <f t="shared" si="141"/>
        <v>3.2249776811575042</v>
      </c>
      <c r="K1154" s="54">
        <v>1.4122038196195958</v>
      </c>
      <c r="L1154" s="56">
        <f t="shared" si="144"/>
        <v>3.125370602643688E-2</v>
      </c>
    </row>
    <row r="1155" spans="1:12" x14ac:dyDescent="0.2">
      <c r="A1155" s="78">
        <f t="shared" si="145"/>
        <v>191</v>
      </c>
      <c r="B1155" s="57" t="s">
        <v>980</v>
      </c>
      <c r="C1155" s="57">
        <v>9330.6</v>
      </c>
      <c r="D1155" s="57"/>
      <c r="E1155" s="57">
        <v>1157.25</v>
      </c>
      <c r="F1155" s="57">
        <f t="shared" si="146"/>
        <v>10487.85</v>
      </c>
      <c r="G1155" s="56">
        <f t="shared" si="142"/>
        <v>4.6805973255948236E-2</v>
      </c>
      <c r="H1155" s="54">
        <f t="shared" si="143"/>
        <v>172.24598158188951</v>
      </c>
      <c r="I1155" s="54">
        <f t="shared" si="147"/>
        <v>37.894115948015695</v>
      </c>
      <c r="J1155" s="245">
        <f t="shared" si="141"/>
        <v>81.81684125139752</v>
      </c>
      <c r="K1155" s="54">
        <v>34.548266804778713</v>
      </c>
      <c r="L1155" s="56">
        <f t="shared" si="144"/>
        <v>3.1131757756459277E-2</v>
      </c>
    </row>
    <row r="1156" spans="1:12" x14ac:dyDescent="0.2">
      <c r="A1156" s="78">
        <f t="shared" si="145"/>
        <v>192</v>
      </c>
      <c r="B1156" s="57" t="s">
        <v>981</v>
      </c>
      <c r="C1156" s="57">
        <v>2360</v>
      </c>
      <c r="D1156" s="57">
        <v>47.2</v>
      </c>
      <c r="E1156" s="57"/>
      <c r="F1156" s="57">
        <f t="shared" si="146"/>
        <v>2407.1999999999998</v>
      </c>
      <c r="G1156" s="56">
        <f t="shared" si="142"/>
        <v>1.0743034923432218E-2</v>
      </c>
      <c r="H1156" s="54">
        <f t="shared" si="143"/>
        <v>39.534368518230565</v>
      </c>
      <c r="I1156" s="54">
        <f t="shared" si="147"/>
        <v>8.697561074010725</v>
      </c>
      <c r="J1156" s="245">
        <f t="shared" si="141"/>
        <v>18.778825046159518</v>
      </c>
      <c r="K1156" s="54">
        <v>8.7383351187788314</v>
      </c>
      <c r="L1156" s="56">
        <f t="shared" si="144"/>
        <v>3.1467717579419928E-2</v>
      </c>
    </row>
    <row r="1157" spans="1:12" x14ac:dyDescent="0.2">
      <c r="A1157" s="78">
        <f t="shared" si="145"/>
        <v>193</v>
      </c>
      <c r="B1157" s="57" t="s">
        <v>982</v>
      </c>
      <c r="C1157" s="57">
        <v>3652.21</v>
      </c>
      <c r="D1157" s="57">
        <v>536.29999999999995</v>
      </c>
      <c r="E1157" s="57">
        <v>38.4</v>
      </c>
      <c r="F1157" s="57">
        <f t="shared" si="146"/>
        <v>4226.91</v>
      </c>
      <c r="G1157" s="56">
        <f t="shared" si="142"/>
        <v>1.8864174870473944E-2</v>
      </c>
      <c r="H1157" s="54">
        <f t="shared" si="143"/>
        <v>69.420163523344115</v>
      </c>
      <c r="I1157" s="54">
        <f t="shared" si="147"/>
        <v>15.272435975135705</v>
      </c>
      <c r="J1157" s="245">
        <f t="shared" ref="J1157:J1220" si="148">H1157*0.475</f>
        <v>32.974577673588456</v>
      </c>
      <c r="K1157" s="54">
        <v>13.522980891591203</v>
      </c>
      <c r="L1157" s="56">
        <f t="shared" si="144"/>
        <v>3.1036894105542698E-2</v>
      </c>
    </row>
    <row r="1158" spans="1:12" x14ac:dyDescent="0.2">
      <c r="A1158" s="78">
        <f t="shared" si="145"/>
        <v>194</v>
      </c>
      <c r="B1158" s="57" t="s">
        <v>983</v>
      </c>
      <c r="C1158" s="57">
        <v>1805.5</v>
      </c>
      <c r="D1158" s="57"/>
      <c r="E1158" s="57"/>
      <c r="F1158" s="57">
        <f t="shared" si="146"/>
        <v>1805.5</v>
      </c>
      <c r="G1158" s="56">
        <f t="shared" ref="G1158:G1221" si="149">1/$F$1330*F1158</f>
        <v>8.0577224801665296E-3</v>
      </c>
      <c r="H1158" s="54">
        <f t="shared" ref="H1158:H1221" si="150">G1158*3680</f>
        <v>29.652418727012829</v>
      </c>
      <c r="I1158" s="54">
        <f t="shared" si="147"/>
        <v>6.5235321199428222</v>
      </c>
      <c r="J1158" s="245">
        <f t="shared" si="148"/>
        <v>14.084898895331094</v>
      </c>
      <c r="K1158" s="54">
        <v>6.6851966343030433</v>
      </c>
      <c r="L1158" s="56">
        <f t="shared" ref="L1158:L1221" si="151">(H1158+I1158+J1158+K1158)/F1158</f>
        <v>3.154031923378E-2</v>
      </c>
    </row>
    <row r="1159" spans="1:12" x14ac:dyDescent="0.2">
      <c r="A1159" s="78">
        <f t="shared" ref="A1159:A1222" si="152">A1158+1</f>
        <v>195</v>
      </c>
      <c r="B1159" s="57" t="s">
        <v>984</v>
      </c>
      <c r="C1159" s="57">
        <v>1806.9</v>
      </c>
      <c r="D1159" s="57"/>
      <c r="E1159" s="57"/>
      <c r="F1159" s="57">
        <f t="shared" si="146"/>
        <v>1806.9</v>
      </c>
      <c r="G1159" s="56">
        <f t="shared" si="149"/>
        <v>8.0639705064596522E-3</v>
      </c>
      <c r="H1159" s="54">
        <f t="shared" si="150"/>
        <v>29.675411463771521</v>
      </c>
      <c r="I1159" s="54">
        <f t="shared" si="147"/>
        <v>6.5285905220297344</v>
      </c>
      <c r="J1159" s="245">
        <f t="shared" si="148"/>
        <v>14.095820445291471</v>
      </c>
      <c r="K1159" s="54">
        <v>6.6903803924243528</v>
      </c>
      <c r="L1159" s="56">
        <f t="shared" si="151"/>
        <v>3.154031923378E-2</v>
      </c>
    </row>
    <row r="1160" spans="1:12" x14ac:dyDescent="0.2">
      <c r="A1160" s="78">
        <f t="shared" si="152"/>
        <v>196</v>
      </c>
      <c r="B1160" s="57" t="s">
        <v>1544</v>
      </c>
      <c r="C1160" s="57">
        <v>119.6</v>
      </c>
      <c r="D1160" s="57"/>
      <c r="E1160" s="57"/>
      <c r="F1160" s="57">
        <f t="shared" si="146"/>
        <v>119.6</v>
      </c>
      <c r="G1160" s="56">
        <f t="shared" si="149"/>
        <v>5.3375996046963001E-4</v>
      </c>
      <c r="H1160" s="54">
        <f t="shared" si="150"/>
        <v>1.9642366545282384</v>
      </c>
      <c r="I1160" s="54">
        <f t="shared" si="147"/>
        <v>0.43213206399621246</v>
      </c>
      <c r="J1160" s="245">
        <f t="shared" si="148"/>
        <v>0.93301241090091314</v>
      </c>
      <c r="K1160" s="54">
        <v>0.44284105093472387</v>
      </c>
      <c r="L1160" s="56">
        <f t="shared" si="151"/>
        <v>3.154031923378E-2</v>
      </c>
    </row>
    <row r="1161" spans="1:12" x14ac:dyDescent="0.2">
      <c r="A1161" s="78">
        <f t="shared" si="152"/>
        <v>197</v>
      </c>
      <c r="B1161" s="57" t="s">
        <v>1545</v>
      </c>
      <c r="C1161" s="57">
        <v>151.69999999999999</v>
      </c>
      <c r="D1161" s="57"/>
      <c r="E1161" s="57">
        <v>205.3</v>
      </c>
      <c r="F1161" s="57">
        <f t="shared" si="146"/>
        <v>357</v>
      </c>
      <c r="G1161" s="56">
        <f t="shared" si="149"/>
        <v>1.5932467047463036E-3</v>
      </c>
      <c r="H1161" s="54">
        <f t="shared" si="150"/>
        <v>5.8631478734663975</v>
      </c>
      <c r="I1161" s="54">
        <f t="shared" si="147"/>
        <v>1.2898925321626076</v>
      </c>
      <c r="J1161" s="245">
        <f t="shared" si="148"/>
        <v>2.7849952398965385</v>
      </c>
      <c r="K1161" s="54">
        <v>0.56169721928760541</v>
      </c>
      <c r="L1161" s="56">
        <f t="shared" si="151"/>
        <v>2.9411016428048036E-2</v>
      </c>
    </row>
    <row r="1162" spans="1:12" x14ac:dyDescent="0.2">
      <c r="A1162" s="78">
        <f t="shared" si="152"/>
        <v>198</v>
      </c>
      <c r="B1162" s="57" t="s">
        <v>1546</v>
      </c>
      <c r="C1162" s="57">
        <v>171.7</v>
      </c>
      <c r="D1162" s="57">
        <v>16.100000000000001</v>
      </c>
      <c r="E1162" s="57"/>
      <c r="F1162" s="57">
        <f t="shared" si="146"/>
        <v>187.79999999999998</v>
      </c>
      <c r="G1162" s="56">
        <f t="shared" si="149"/>
        <v>8.3812809846318145E-4</v>
      </c>
      <c r="H1162" s="54">
        <f t="shared" si="150"/>
        <v>3.084311402344508</v>
      </c>
      <c r="I1162" s="54">
        <f t="shared" si="147"/>
        <v>0.67854850851579174</v>
      </c>
      <c r="J1162" s="245">
        <f t="shared" si="148"/>
        <v>1.4650479161136412</v>
      </c>
      <c r="K1162" s="54">
        <v>0.63575090673488355</v>
      </c>
      <c r="L1162" s="56">
        <f t="shared" si="151"/>
        <v>3.1222889955851037E-2</v>
      </c>
    </row>
    <row r="1163" spans="1:12" x14ac:dyDescent="0.2">
      <c r="A1163" s="78">
        <f t="shared" si="152"/>
        <v>199</v>
      </c>
      <c r="B1163" s="57" t="s">
        <v>1547</v>
      </c>
      <c r="C1163" s="57">
        <v>198.5</v>
      </c>
      <c r="D1163" s="57"/>
      <c r="E1163" s="57">
        <v>65.5</v>
      </c>
      <c r="F1163" s="57">
        <f t="shared" si="146"/>
        <v>264</v>
      </c>
      <c r="G1163" s="56">
        <f t="shared" si="149"/>
        <v>1.1781992438460061E-3</v>
      </c>
      <c r="H1163" s="54">
        <f t="shared" si="150"/>
        <v>4.3357732173533021</v>
      </c>
      <c r="I1163" s="54">
        <f t="shared" si="147"/>
        <v>0.95387010781772652</v>
      </c>
      <c r="J1163" s="245">
        <f t="shared" si="148"/>
        <v>2.0594922782428182</v>
      </c>
      <c r="K1163" s="54">
        <v>0.73498284791423651</v>
      </c>
      <c r="L1163" s="56">
        <f t="shared" si="151"/>
        <v>3.062166080048517E-2</v>
      </c>
    </row>
    <row r="1164" spans="1:12" x14ac:dyDescent="0.2">
      <c r="A1164" s="78">
        <f t="shared" si="152"/>
        <v>200</v>
      </c>
      <c r="B1164" s="57" t="s">
        <v>1548</v>
      </c>
      <c r="C1164" s="57">
        <v>451.6</v>
      </c>
      <c r="D1164" s="57"/>
      <c r="E1164" s="57">
        <v>23.5</v>
      </c>
      <c r="F1164" s="57">
        <f t="shared" si="146"/>
        <v>475.1</v>
      </c>
      <c r="G1164" s="56">
        <f t="shared" si="149"/>
        <v>2.1203123513304448E-3</v>
      </c>
      <c r="H1164" s="54">
        <f t="shared" si="150"/>
        <v>7.8027494528960366</v>
      </c>
      <c r="I1164" s="54">
        <f t="shared" si="147"/>
        <v>1.716604879637128</v>
      </c>
      <c r="J1164" s="245">
        <f t="shared" si="148"/>
        <v>3.706305990125617</v>
      </c>
      <c r="K1164" s="54">
        <v>1.6721322625595425</v>
      </c>
      <c r="L1164" s="56">
        <f t="shared" si="151"/>
        <v>3.1357172353648335E-2</v>
      </c>
    </row>
    <row r="1165" spans="1:12" x14ac:dyDescent="0.2">
      <c r="A1165" s="78">
        <f t="shared" si="152"/>
        <v>201</v>
      </c>
      <c r="B1165" s="57" t="s">
        <v>1549</v>
      </c>
      <c r="C1165" s="57">
        <v>316.7</v>
      </c>
      <c r="D1165" s="57"/>
      <c r="E1165" s="57">
        <v>70.5</v>
      </c>
      <c r="F1165" s="57">
        <f t="shared" si="146"/>
        <v>387.2</v>
      </c>
      <c r="G1165" s="56">
        <f t="shared" si="149"/>
        <v>1.7280255576408088E-3</v>
      </c>
      <c r="H1165" s="54">
        <f t="shared" si="150"/>
        <v>6.3591340521181765</v>
      </c>
      <c r="I1165" s="54">
        <f t="shared" si="147"/>
        <v>1.3990094914659987</v>
      </c>
      <c r="J1165" s="245">
        <f t="shared" si="148"/>
        <v>3.0205886747561337</v>
      </c>
      <c r="K1165" s="54">
        <v>1.172640140727651</v>
      </c>
      <c r="L1165" s="56">
        <f t="shared" si="151"/>
        <v>3.0866147621559818E-2</v>
      </c>
    </row>
    <row r="1166" spans="1:12" x14ac:dyDescent="0.2">
      <c r="A1166" s="78">
        <f t="shared" si="152"/>
        <v>202</v>
      </c>
      <c r="B1166" s="57" t="s">
        <v>1550</v>
      </c>
      <c r="C1166" s="57">
        <v>234</v>
      </c>
      <c r="D1166" s="57"/>
      <c r="E1166" s="57">
        <v>92.6</v>
      </c>
      <c r="F1166" s="57">
        <f t="shared" si="146"/>
        <v>326.60000000000002</v>
      </c>
      <c r="G1166" s="56">
        <f t="shared" si="149"/>
        <v>1.4575752766670667E-3</v>
      </c>
      <c r="H1166" s="54">
        <f t="shared" si="150"/>
        <v>5.3638770181348052</v>
      </c>
      <c r="I1166" s="54">
        <f t="shared" si="147"/>
        <v>1.1800529439896572</v>
      </c>
      <c r="J1166" s="245">
        <f t="shared" si="148"/>
        <v>2.5478415836140322</v>
      </c>
      <c r="K1166" s="54">
        <v>0.86642814313315542</v>
      </c>
      <c r="L1166" s="56">
        <f t="shared" si="151"/>
        <v>3.0490507314365124E-2</v>
      </c>
    </row>
    <row r="1167" spans="1:12" x14ac:dyDescent="0.2">
      <c r="A1167" s="78">
        <f t="shared" si="152"/>
        <v>203</v>
      </c>
      <c r="B1167" s="57" t="s">
        <v>1551</v>
      </c>
      <c r="C1167" s="57">
        <v>267.89999999999998</v>
      </c>
      <c r="D1167" s="57"/>
      <c r="E1167" s="57">
        <v>98</v>
      </c>
      <c r="F1167" s="57">
        <f t="shared" si="146"/>
        <v>365.9</v>
      </c>
      <c r="G1167" s="56">
        <f t="shared" si="149"/>
        <v>1.6329663004668695E-3</v>
      </c>
      <c r="H1167" s="54">
        <f t="shared" si="150"/>
        <v>6.0093159857180796</v>
      </c>
      <c r="I1167" s="54">
        <f t="shared" si="147"/>
        <v>1.3220495168579776</v>
      </c>
      <c r="J1167" s="245">
        <f t="shared" si="148"/>
        <v>2.8544250932160877</v>
      </c>
      <c r="K1167" s="54">
        <v>0.99194914335629192</v>
      </c>
      <c r="L1167" s="56">
        <f t="shared" si="151"/>
        <v>3.0548619128582775E-2</v>
      </c>
    </row>
    <row r="1168" spans="1:12" x14ac:dyDescent="0.2">
      <c r="A1168" s="78">
        <f t="shared" si="152"/>
        <v>204</v>
      </c>
      <c r="B1168" s="57" t="s">
        <v>1552</v>
      </c>
      <c r="C1168" s="57">
        <v>705.4</v>
      </c>
      <c r="D1168" s="57"/>
      <c r="E1168" s="57">
        <v>73.430000000000007</v>
      </c>
      <c r="F1168" s="57">
        <f t="shared" si="146"/>
        <v>778.82999999999993</v>
      </c>
      <c r="G1168" s="56">
        <f t="shared" si="149"/>
        <v>3.4758216556234271E-3</v>
      </c>
      <c r="H1168" s="54">
        <f t="shared" si="150"/>
        <v>12.791023692694212</v>
      </c>
      <c r="I1168" s="54">
        <f t="shared" si="147"/>
        <v>2.8140252123927265</v>
      </c>
      <c r="J1168" s="245">
        <f t="shared" si="148"/>
        <v>6.0757362540297501</v>
      </c>
      <c r="K1168" s="54">
        <v>2.6118735562655035</v>
      </c>
      <c r="L1168" s="56">
        <f t="shared" si="151"/>
        <v>3.1191221082113162E-2</v>
      </c>
    </row>
    <row r="1169" spans="1:12" x14ac:dyDescent="0.2">
      <c r="A1169" s="78">
        <f t="shared" si="152"/>
        <v>205</v>
      </c>
      <c r="B1169" s="57" t="s">
        <v>1553</v>
      </c>
      <c r="C1169" s="57">
        <v>147.9</v>
      </c>
      <c r="D1169" s="57"/>
      <c r="E1169" s="57">
        <v>136</v>
      </c>
      <c r="F1169" s="57">
        <f t="shared" si="146"/>
        <v>283.89999999999998</v>
      </c>
      <c r="G1169" s="56">
        <f t="shared" si="149"/>
        <v>1.2670104747268224E-3</v>
      </c>
      <c r="H1169" s="54">
        <f t="shared" si="150"/>
        <v>4.6625985469947064</v>
      </c>
      <c r="I1169" s="54">
        <f t="shared" si="147"/>
        <v>1.0257716803388355</v>
      </c>
      <c r="J1169" s="245">
        <f t="shared" si="148"/>
        <v>2.2147343098224854</v>
      </c>
      <c r="K1169" s="54">
        <v>0.54762701867262253</v>
      </c>
      <c r="L1169" s="56">
        <f t="shared" si="151"/>
        <v>2.9766578217078728E-2</v>
      </c>
    </row>
    <row r="1170" spans="1:12" x14ac:dyDescent="0.2">
      <c r="A1170" s="78">
        <f t="shared" si="152"/>
        <v>206</v>
      </c>
      <c r="B1170" s="57" t="s">
        <v>1554</v>
      </c>
      <c r="C1170" s="57">
        <v>1317.61</v>
      </c>
      <c r="D1170" s="57"/>
      <c r="E1170" s="57">
        <v>44.4</v>
      </c>
      <c r="F1170" s="57">
        <f t="shared" si="146"/>
        <v>1362.01</v>
      </c>
      <c r="G1170" s="56">
        <f t="shared" si="149"/>
        <v>6.0784816367829494E-3</v>
      </c>
      <c r="H1170" s="54">
        <f t="shared" si="150"/>
        <v>22.368812423361256</v>
      </c>
      <c r="I1170" s="54">
        <f t="shared" si="147"/>
        <v>4.9211387331394763</v>
      </c>
      <c r="J1170" s="245">
        <f t="shared" si="148"/>
        <v>10.625185901096597</v>
      </c>
      <c r="K1170" s="54">
        <v>4.8786939558704132</v>
      </c>
      <c r="L1170" s="56">
        <f t="shared" si="151"/>
        <v>3.1419615871739366E-2</v>
      </c>
    </row>
    <row r="1171" spans="1:12" x14ac:dyDescent="0.2">
      <c r="A1171" s="78">
        <f t="shared" si="152"/>
        <v>207</v>
      </c>
      <c r="B1171" s="57" t="s">
        <v>1555</v>
      </c>
      <c r="C1171" s="57">
        <v>300.39999999999998</v>
      </c>
      <c r="D1171" s="57"/>
      <c r="E1171" s="57">
        <v>132.19999999999999</v>
      </c>
      <c r="F1171" s="57">
        <f t="shared" si="146"/>
        <v>432.59999999999997</v>
      </c>
      <c r="G1171" s="56">
        <f t="shared" si="149"/>
        <v>1.9306401245749324E-3</v>
      </c>
      <c r="H1171" s="54">
        <f t="shared" si="150"/>
        <v>7.1047556584357512</v>
      </c>
      <c r="I1171" s="54">
        <f t="shared" si="147"/>
        <v>1.5630462448558653</v>
      </c>
      <c r="J1171" s="245">
        <f t="shared" si="148"/>
        <v>3.3747589377569818</v>
      </c>
      <c r="K1171" s="54">
        <v>1.1122863854581189</v>
      </c>
      <c r="L1171" s="56">
        <f t="shared" si="151"/>
        <v>3.0408800800986405E-2</v>
      </c>
    </row>
    <row r="1172" spans="1:12" x14ac:dyDescent="0.2">
      <c r="A1172" s="78">
        <f t="shared" si="152"/>
        <v>208</v>
      </c>
      <c r="B1172" s="57" t="s">
        <v>1556</v>
      </c>
      <c r="C1172" s="57">
        <v>359.6</v>
      </c>
      <c r="D1172" s="57">
        <v>18.100000000000001</v>
      </c>
      <c r="E1172" s="57"/>
      <c r="F1172" s="57">
        <f t="shared" si="146"/>
        <v>377.70000000000005</v>
      </c>
      <c r="G1172" s="56">
        <f t="shared" si="149"/>
        <v>1.6856282363660474E-3</v>
      </c>
      <c r="H1172" s="54">
        <f t="shared" si="150"/>
        <v>6.2031119098270544</v>
      </c>
      <c r="I1172" s="54">
        <f t="shared" si="147"/>
        <v>1.364684620161952</v>
      </c>
      <c r="J1172" s="245">
        <f t="shared" si="148"/>
        <v>2.9464781571678507</v>
      </c>
      <c r="K1172" s="54">
        <v>1.3314853003020628</v>
      </c>
      <c r="L1172" s="56">
        <f t="shared" si="151"/>
        <v>3.1362880559859467E-2</v>
      </c>
    </row>
    <row r="1173" spans="1:12" x14ac:dyDescent="0.2">
      <c r="A1173" s="78">
        <f t="shared" si="152"/>
        <v>209</v>
      </c>
      <c r="B1173" s="57" t="s">
        <v>1557</v>
      </c>
      <c r="C1173" s="57">
        <v>327.5</v>
      </c>
      <c r="D1173" s="57"/>
      <c r="E1173" s="57"/>
      <c r="F1173" s="57">
        <f t="shared" si="146"/>
        <v>327.5</v>
      </c>
      <c r="G1173" s="56">
        <f t="shared" si="149"/>
        <v>1.4615918649983598E-3</v>
      </c>
      <c r="H1173" s="54">
        <f t="shared" si="150"/>
        <v>5.3786580631939636</v>
      </c>
      <c r="I1173" s="54">
        <f t="shared" si="147"/>
        <v>1.1833047739026721</v>
      </c>
      <c r="J1173" s="245">
        <f t="shared" si="148"/>
        <v>2.5548625800171325</v>
      </c>
      <c r="K1173" s="54">
        <v>1.2126291319491809</v>
      </c>
      <c r="L1173" s="56">
        <f t="shared" si="151"/>
        <v>3.1540319233779993E-2</v>
      </c>
    </row>
    <row r="1174" spans="1:12" x14ac:dyDescent="0.2">
      <c r="A1174" s="78">
        <f t="shared" si="152"/>
        <v>210</v>
      </c>
      <c r="B1174" s="57" t="s">
        <v>1558</v>
      </c>
      <c r="C1174" s="57">
        <v>278.2</v>
      </c>
      <c r="D1174" s="57"/>
      <c r="E1174" s="57">
        <v>45</v>
      </c>
      <c r="F1174" s="57">
        <f t="shared" si="146"/>
        <v>323.2</v>
      </c>
      <c r="G1174" s="56">
        <f t="shared" si="149"/>
        <v>1.4424014985266254E-3</v>
      </c>
      <c r="H1174" s="54">
        <f t="shared" si="150"/>
        <v>5.3080375145779817</v>
      </c>
      <c r="I1174" s="54">
        <f t="shared" si="147"/>
        <v>1.167768253207156</v>
      </c>
      <c r="J1174" s="245">
        <f t="shared" si="148"/>
        <v>2.5213178194245414</v>
      </c>
      <c r="K1174" s="54">
        <v>1.0300867923916404</v>
      </c>
      <c r="L1174" s="56">
        <f t="shared" si="151"/>
        <v>3.1024784590350619E-2</v>
      </c>
    </row>
    <row r="1175" spans="1:12" x14ac:dyDescent="0.2">
      <c r="A1175" s="78">
        <f t="shared" si="152"/>
        <v>211</v>
      </c>
      <c r="B1175" s="57" t="s">
        <v>1559</v>
      </c>
      <c r="C1175" s="57">
        <v>863.3</v>
      </c>
      <c r="D1175" s="57"/>
      <c r="E1175" s="57"/>
      <c r="F1175" s="57">
        <f t="shared" si="146"/>
        <v>863.3</v>
      </c>
      <c r="G1175" s="56">
        <f t="shared" si="149"/>
        <v>3.8528007848949125E-3</v>
      </c>
      <c r="H1175" s="54">
        <f t="shared" si="150"/>
        <v>14.178306888413278</v>
      </c>
      <c r="I1175" s="54">
        <f t="shared" si="147"/>
        <v>3.119227515450921</v>
      </c>
      <c r="J1175" s="245">
        <f t="shared" si="148"/>
        <v>6.7346957719963072</v>
      </c>
      <c r="K1175" s="54">
        <v>3.1965274186617649</v>
      </c>
      <c r="L1175" s="56">
        <f t="shared" si="151"/>
        <v>3.154031923378E-2</v>
      </c>
    </row>
    <row r="1176" spans="1:12" x14ac:dyDescent="0.2">
      <c r="A1176" s="78">
        <f t="shared" si="152"/>
        <v>212</v>
      </c>
      <c r="B1176" s="57" t="s">
        <v>1560</v>
      </c>
      <c r="C1176" s="57">
        <v>306.39999999999998</v>
      </c>
      <c r="D1176" s="57"/>
      <c r="E1176" s="57">
        <v>28.3</v>
      </c>
      <c r="F1176" s="57">
        <f t="shared" si="146"/>
        <v>334.7</v>
      </c>
      <c r="G1176" s="56">
        <f t="shared" si="149"/>
        <v>1.4937245716487052E-3</v>
      </c>
      <c r="H1176" s="54">
        <f t="shared" si="150"/>
        <v>5.4969064236672356</v>
      </c>
      <c r="I1176" s="54">
        <f t="shared" si="147"/>
        <v>1.2093194132067919</v>
      </c>
      <c r="J1176" s="245">
        <f t="shared" si="148"/>
        <v>2.6110305512419369</v>
      </c>
      <c r="K1176" s="54">
        <v>1.1345024916923026</v>
      </c>
      <c r="L1176" s="56">
        <f t="shared" si="151"/>
        <v>3.122724493519052E-2</v>
      </c>
    </row>
    <row r="1177" spans="1:12" x14ac:dyDescent="0.2">
      <c r="A1177" s="78">
        <f t="shared" si="152"/>
        <v>213</v>
      </c>
      <c r="B1177" s="57" t="s">
        <v>1561</v>
      </c>
      <c r="C1177" s="57">
        <v>383.2</v>
      </c>
      <c r="D1177" s="57"/>
      <c r="E1177" s="57">
        <v>34</v>
      </c>
      <c r="F1177" s="57">
        <f t="shared" si="146"/>
        <v>417.2</v>
      </c>
      <c r="G1177" s="56">
        <f t="shared" si="149"/>
        <v>1.8619118353505823E-3</v>
      </c>
      <c r="H1177" s="54">
        <f t="shared" si="150"/>
        <v>6.851835554090143</v>
      </c>
      <c r="I1177" s="54">
        <f t="shared" si="147"/>
        <v>1.5074038218998316</v>
      </c>
      <c r="J1177" s="245">
        <f t="shared" si="148"/>
        <v>3.2546218881928177</v>
      </c>
      <c r="K1177" s="54">
        <v>1.418868651489851</v>
      </c>
      <c r="L1177" s="56">
        <f t="shared" si="151"/>
        <v>3.1238566432580637E-2</v>
      </c>
    </row>
    <row r="1178" spans="1:12" x14ac:dyDescent="0.2">
      <c r="A1178" s="78">
        <f t="shared" si="152"/>
        <v>214</v>
      </c>
      <c r="B1178" s="57" t="s">
        <v>1562</v>
      </c>
      <c r="C1178" s="57">
        <v>492.7</v>
      </c>
      <c r="D1178" s="57"/>
      <c r="E1178" s="57">
        <v>183.5</v>
      </c>
      <c r="F1178" s="57">
        <f t="shared" si="146"/>
        <v>676.2</v>
      </c>
      <c r="G1178" s="56">
        <f t="shared" si="149"/>
        <v>3.017796699578293E-3</v>
      </c>
      <c r="H1178" s="54">
        <f t="shared" si="150"/>
        <v>11.105491854448118</v>
      </c>
      <c r="I1178" s="54">
        <f t="shared" si="147"/>
        <v>2.4432082079785862</v>
      </c>
      <c r="J1178" s="245">
        <f t="shared" si="148"/>
        <v>5.2751086308628556</v>
      </c>
      <c r="K1178" s="54">
        <v>1.8243125902636992</v>
      </c>
      <c r="L1178" s="56">
        <f t="shared" si="151"/>
        <v>3.0535523933086745E-2</v>
      </c>
    </row>
    <row r="1179" spans="1:12" x14ac:dyDescent="0.2">
      <c r="A1179" s="78">
        <f t="shared" si="152"/>
        <v>215</v>
      </c>
      <c r="B1179" s="57" t="s">
        <v>1563</v>
      </c>
      <c r="C1179" s="57">
        <v>697.4</v>
      </c>
      <c r="D1179" s="57"/>
      <c r="E1179" s="57">
        <v>17.2</v>
      </c>
      <c r="F1179" s="57">
        <f t="shared" si="146"/>
        <v>714.6</v>
      </c>
      <c r="G1179" s="56">
        <f t="shared" si="149"/>
        <v>3.1891711350468029E-3</v>
      </c>
      <c r="H1179" s="54">
        <f t="shared" si="150"/>
        <v>11.736149776972235</v>
      </c>
      <c r="I1179" s="54">
        <f t="shared" si="147"/>
        <v>2.5819529509338919</v>
      </c>
      <c r="J1179" s="245">
        <f t="shared" si="148"/>
        <v>5.5746711440618117</v>
      </c>
      <c r="K1179" s="54">
        <v>2.5822520812865921</v>
      </c>
      <c r="L1179" s="56">
        <f t="shared" si="151"/>
        <v>3.1451197807521029E-2</v>
      </c>
    </row>
    <row r="1180" spans="1:12" x14ac:dyDescent="0.2">
      <c r="A1180" s="78">
        <f t="shared" si="152"/>
        <v>216</v>
      </c>
      <c r="B1180" s="57" t="s">
        <v>1564</v>
      </c>
      <c r="C1180" s="57">
        <v>509.9</v>
      </c>
      <c r="D1180" s="57"/>
      <c r="E1180" s="57">
        <v>97.6</v>
      </c>
      <c r="F1180" s="57">
        <f t="shared" si="146"/>
        <v>607.5</v>
      </c>
      <c r="G1180" s="56">
        <f t="shared" si="149"/>
        <v>2.7111971236229116E-3</v>
      </c>
      <c r="H1180" s="54">
        <f t="shared" si="150"/>
        <v>9.9772054149323157</v>
      </c>
      <c r="I1180" s="54">
        <f t="shared" si="147"/>
        <v>2.1949851912851095</v>
      </c>
      <c r="J1180" s="245">
        <f t="shared" si="148"/>
        <v>4.7391725720928495</v>
      </c>
      <c r="K1180" s="54">
        <v>1.8879987614683587</v>
      </c>
      <c r="L1180" s="56">
        <f t="shared" si="151"/>
        <v>3.0945451752722033E-2</v>
      </c>
    </row>
    <row r="1181" spans="1:12" x14ac:dyDescent="0.2">
      <c r="A1181" s="78">
        <f t="shared" si="152"/>
        <v>217</v>
      </c>
      <c r="B1181" s="57" t="s">
        <v>1565</v>
      </c>
      <c r="C1181" s="57">
        <v>238.2</v>
      </c>
      <c r="D1181" s="57"/>
      <c r="E1181" s="57"/>
      <c r="F1181" s="57">
        <f t="shared" si="146"/>
        <v>238.2</v>
      </c>
      <c r="G1181" s="56">
        <f t="shared" si="149"/>
        <v>1.0630570450156009E-3</v>
      </c>
      <c r="H1181" s="54">
        <f t="shared" si="150"/>
        <v>3.9120499256574113</v>
      </c>
      <c r="I1181" s="54">
        <f t="shared" si="147"/>
        <v>0.86065098364463044</v>
      </c>
      <c r="J1181" s="245">
        <f t="shared" si="148"/>
        <v>1.8582237146872702</v>
      </c>
      <c r="K1181" s="54">
        <v>0.88197941749708386</v>
      </c>
      <c r="L1181" s="56">
        <f t="shared" si="151"/>
        <v>3.154031923378E-2</v>
      </c>
    </row>
    <row r="1182" spans="1:12" x14ac:dyDescent="0.2">
      <c r="A1182" s="78">
        <f t="shared" si="152"/>
        <v>218</v>
      </c>
      <c r="B1182" s="57" t="s">
        <v>1566</v>
      </c>
      <c r="C1182" s="57">
        <v>524.6</v>
      </c>
      <c r="D1182" s="57"/>
      <c r="E1182" s="57">
        <v>132.1</v>
      </c>
      <c r="F1182" s="57">
        <f t="shared" si="146"/>
        <v>656.7</v>
      </c>
      <c r="G1182" s="56">
        <f t="shared" si="149"/>
        <v>2.9307706190669401E-3</v>
      </c>
      <c r="H1182" s="54">
        <f t="shared" si="150"/>
        <v>10.78523587816634</v>
      </c>
      <c r="I1182" s="54">
        <f t="shared" si="147"/>
        <v>2.372751893196595</v>
      </c>
      <c r="J1182" s="245">
        <f t="shared" si="148"/>
        <v>5.1229870421290116</v>
      </c>
      <c r="K1182" s="54">
        <v>1.9424282217421083</v>
      </c>
      <c r="L1182" s="56">
        <f t="shared" si="151"/>
        <v>3.0795497236537312E-2</v>
      </c>
    </row>
    <row r="1183" spans="1:12" x14ac:dyDescent="0.2">
      <c r="A1183" s="78">
        <f t="shared" si="152"/>
        <v>219</v>
      </c>
      <c r="B1183" s="57" t="s">
        <v>1567</v>
      </c>
      <c r="C1183" s="57">
        <v>436.8</v>
      </c>
      <c r="D1183" s="57"/>
      <c r="E1183" s="57"/>
      <c r="F1183" s="57">
        <f t="shared" si="146"/>
        <v>436.8</v>
      </c>
      <c r="G1183" s="56">
        <f t="shared" si="149"/>
        <v>1.9493842034543009E-3</v>
      </c>
      <c r="H1183" s="54">
        <f t="shared" si="150"/>
        <v>7.1737338687118273</v>
      </c>
      <c r="I1183" s="54">
        <f t="shared" si="147"/>
        <v>1.5782214511166019</v>
      </c>
      <c r="J1183" s="245">
        <f t="shared" si="148"/>
        <v>3.4075235876381176</v>
      </c>
      <c r="K1183" s="54">
        <v>1.6173325338485567</v>
      </c>
      <c r="L1183" s="56">
        <f t="shared" si="151"/>
        <v>3.154031923378E-2</v>
      </c>
    </row>
    <row r="1184" spans="1:12" x14ac:dyDescent="0.2">
      <c r="A1184" s="78">
        <f t="shared" si="152"/>
        <v>220</v>
      </c>
      <c r="B1184" s="57" t="s">
        <v>1568</v>
      </c>
      <c r="C1184" s="57">
        <v>829.6</v>
      </c>
      <c r="D1184" s="57"/>
      <c r="E1184" s="57">
        <v>76</v>
      </c>
      <c r="F1184" s="57">
        <f t="shared" si="146"/>
        <v>905.6</v>
      </c>
      <c r="G1184" s="56">
        <f t="shared" si="149"/>
        <v>4.0415804364656938E-3</v>
      </c>
      <c r="H1184" s="54">
        <f t="shared" si="150"/>
        <v>14.873016006193753</v>
      </c>
      <c r="I1184" s="54">
        <f t="shared" si="147"/>
        <v>3.2720635213626257</v>
      </c>
      <c r="J1184" s="245">
        <f t="shared" si="148"/>
        <v>7.0646826029420327</v>
      </c>
      <c r="K1184" s="54">
        <v>3.0717469553131016</v>
      </c>
      <c r="L1184" s="56">
        <f t="shared" si="151"/>
        <v>3.1229581587689393E-2</v>
      </c>
    </row>
    <row r="1185" spans="1:12" x14ac:dyDescent="0.2">
      <c r="A1185" s="78">
        <f t="shared" si="152"/>
        <v>221</v>
      </c>
      <c r="B1185" s="57" t="s">
        <v>1569</v>
      </c>
      <c r="C1185" s="57">
        <v>690.33</v>
      </c>
      <c r="D1185" s="57"/>
      <c r="E1185" s="57"/>
      <c r="F1185" s="57">
        <f t="shared" si="146"/>
        <v>690.33</v>
      </c>
      <c r="G1185" s="56">
        <f t="shared" si="149"/>
        <v>3.0808571363795962E-3</v>
      </c>
      <c r="H1185" s="54">
        <f t="shared" si="150"/>
        <v>11.337554261876914</v>
      </c>
      <c r="I1185" s="54">
        <f t="shared" si="147"/>
        <v>2.4942619376129209</v>
      </c>
      <c r="J1185" s="245">
        <f t="shared" si="148"/>
        <v>5.3853382743915335</v>
      </c>
      <c r="K1185" s="54">
        <v>2.5560741027739793</v>
      </c>
      <c r="L1185" s="56">
        <f t="shared" si="151"/>
        <v>3.154031923378E-2</v>
      </c>
    </row>
    <row r="1186" spans="1:12" x14ac:dyDescent="0.2">
      <c r="A1186" s="78">
        <f t="shared" si="152"/>
        <v>222</v>
      </c>
      <c r="B1186" s="57" t="s">
        <v>1570</v>
      </c>
      <c r="C1186" s="57">
        <v>548.21</v>
      </c>
      <c r="D1186" s="57"/>
      <c r="E1186" s="57"/>
      <c r="F1186" s="57">
        <f t="shared" si="146"/>
        <v>548.21</v>
      </c>
      <c r="G1186" s="56">
        <f t="shared" si="149"/>
        <v>2.4465932101091631E-3</v>
      </c>
      <c r="H1186" s="54">
        <f t="shared" si="150"/>
        <v>9.0034630132017206</v>
      </c>
      <c r="I1186" s="54">
        <f t="shared" si="147"/>
        <v>1.9807618629043786</v>
      </c>
      <c r="J1186" s="245">
        <f t="shared" si="148"/>
        <v>4.276644931270817</v>
      </c>
      <c r="K1186" s="54">
        <v>2.02984859977362</v>
      </c>
      <c r="L1186" s="56">
        <f t="shared" si="151"/>
        <v>3.154031923378E-2</v>
      </c>
    </row>
    <row r="1187" spans="1:12" x14ac:dyDescent="0.2">
      <c r="A1187" s="78">
        <f t="shared" si="152"/>
        <v>223</v>
      </c>
      <c r="B1187" s="57" t="s">
        <v>1571</v>
      </c>
      <c r="C1187" s="57">
        <v>433.09</v>
      </c>
      <c r="D1187" s="57"/>
      <c r="E1187" s="57"/>
      <c r="F1187" s="57">
        <f t="shared" si="146"/>
        <v>433.09</v>
      </c>
      <c r="G1187" s="56">
        <f t="shared" si="149"/>
        <v>1.9328269337775255E-3</v>
      </c>
      <c r="H1187" s="54">
        <f t="shared" si="150"/>
        <v>7.1128031163012935</v>
      </c>
      <c r="I1187" s="54">
        <f t="shared" si="147"/>
        <v>1.5648166855862846</v>
      </c>
      <c r="J1187" s="245">
        <f t="shared" si="148"/>
        <v>3.3785814802431142</v>
      </c>
      <c r="K1187" s="54">
        <v>1.6035955748270865</v>
      </c>
      <c r="L1187" s="56">
        <f t="shared" si="151"/>
        <v>3.154031923378E-2</v>
      </c>
    </row>
    <row r="1188" spans="1:12" x14ac:dyDescent="0.2">
      <c r="A1188" s="78">
        <f t="shared" si="152"/>
        <v>224</v>
      </c>
      <c r="B1188" s="57" t="s">
        <v>1572</v>
      </c>
      <c r="C1188" s="57">
        <v>478.9</v>
      </c>
      <c r="D1188" s="57"/>
      <c r="E1188" s="57"/>
      <c r="F1188" s="57">
        <f t="shared" si="146"/>
        <v>478.9</v>
      </c>
      <c r="G1188" s="56">
        <f t="shared" si="149"/>
        <v>2.1372712798403493E-3</v>
      </c>
      <c r="H1188" s="54">
        <f t="shared" si="150"/>
        <v>7.8651583098124851</v>
      </c>
      <c r="I1188" s="54">
        <f t="shared" si="147"/>
        <v>1.7303348281587467</v>
      </c>
      <c r="J1188" s="245">
        <f t="shared" si="148"/>
        <v>3.7359501971609301</v>
      </c>
      <c r="K1188" s="54">
        <v>1.7732155459250771</v>
      </c>
      <c r="L1188" s="56">
        <f t="shared" si="151"/>
        <v>3.154031923378E-2</v>
      </c>
    </row>
    <row r="1189" spans="1:12" x14ac:dyDescent="0.2">
      <c r="A1189" s="78">
        <f t="shared" si="152"/>
        <v>225</v>
      </c>
      <c r="B1189" s="57" t="s">
        <v>1573</v>
      </c>
      <c r="C1189" s="57">
        <v>3670.09</v>
      </c>
      <c r="D1189" s="57"/>
      <c r="E1189" s="57"/>
      <c r="F1189" s="57">
        <f t="shared" si="146"/>
        <v>3670.09</v>
      </c>
      <c r="G1189" s="56">
        <f t="shared" si="149"/>
        <v>1.6379156298662077E-2</v>
      </c>
      <c r="H1189" s="54">
        <f t="shared" si="150"/>
        <v>60.275295179076444</v>
      </c>
      <c r="I1189" s="54">
        <f t="shared" si="147"/>
        <v>13.260564939396819</v>
      </c>
      <c r="J1189" s="245">
        <f t="shared" si="148"/>
        <v>28.630765210061309</v>
      </c>
      <c r="K1189" s="54">
        <v>13.589184888169068</v>
      </c>
      <c r="L1189" s="56">
        <f t="shared" si="151"/>
        <v>3.154031923378E-2</v>
      </c>
    </row>
    <row r="1190" spans="1:12" x14ac:dyDescent="0.2">
      <c r="A1190" s="78">
        <f t="shared" si="152"/>
        <v>226</v>
      </c>
      <c r="B1190" s="57" t="s">
        <v>1574</v>
      </c>
      <c r="C1190" s="57">
        <v>428.84</v>
      </c>
      <c r="D1190" s="57"/>
      <c r="E1190" s="57"/>
      <c r="F1190" s="57">
        <f t="shared" si="146"/>
        <v>428.84</v>
      </c>
      <c r="G1190" s="56">
        <f t="shared" si="149"/>
        <v>1.9138597111019741E-3</v>
      </c>
      <c r="H1190" s="54">
        <f t="shared" si="150"/>
        <v>7.0430037368552645</v>
      </c>
      <c r="I1190" s="54">
        <f t="shared" si="147"/>
        <v>1.5494608221081583</v>
      </c>
      <c r="J1190" s="245">
        <f t="shared" si="148"/>
        <v>3.3454267750062505</v>
      </c>
      <c r="K1190" s="54">
        <v>1.5878591662445398</v>
      </c>
      <c r="L1190" s="56">
        <f t="shared" si="151"/>
        <v>3.154031923378E-2</v>
      </c>
    </row>
    <row r="1191" spans="1:12" x14ac:dyDescent="0.2">
      <c r="A1191" s="78">
        <f t="shared" si="152"/>
        <v>227</v>
      </c>
      <c r="B1191" s="57" t="s">
        <v>1575</v>
      </c>
      <c r="C1191" s="57">
        <v>192.9</v>
      </c>
      <c r="D1191" s="57"/>
      <c r="E1191" s="57"/>
      <c r="F1191" s="57">
        <v>192.9</v>
      </c>
      <c r="G1191" s="56">
        <f t="shared" si="149"/>
        <v>8.608887656738431E-4</v>
      </c>
      <c r="H1191" s="54">
        <f t="shared" si="150"/>
        <v>3.1680706576797424</v>
      </c>
      <c r="I1191" s="54">
        <f t="shared" si="147"/>
        <v>0.69697554468954337</v>
      </c>
      <c r="J1191" s="245">
        <f t="shared" si="148"/>
        <v>1.5048335623978775</v>
      </c>
      <c r="K1191" s="54">
        <v>0.71424781542899862</v>
      </c>
      <c r="L1191" s="56">
        <f t="shared" si="151"/>
        <v>3.154031923378E-2</v>
      </c>
    </row>
    <row r="1192" spans="1:12" x14ac:dyDescent="0.2">
      <c r="A1192" s="78">
        <f t="shared" si="152"/>
        <v>228</v>
      </c>
      <c r="B1192" s="57" t="s">
        <v>1576</v>
      </c>
      <c r="C1192" s="57">
        <v>315.60000000000002</v>
      </c>
      <c r="D1192" s="57"/>
      <c r="E1192" s="57"/>
      <c r="F1192" s="57">
        <f t="shared" si="146"/>
        <v>315.60000000000002</v>
      </c>
      <c r="G1192" s="56">
        <f t="shared" si="149"/>
        <v>1.4084836415068163E-3</v>
      </c>
      <c r="H1192" s="54">
        <f t="shared" si="150"/>
        <v>5.1832198007450838</v>
      </c>
      <c r="I1192" s="54">
        <f t="shared" si="147"/>
        <v>1.1403083561639185</v>
      </c>
      <c r="J1192" s="245">
        <f t="shared" si="148"/>
        <v>2.4620294053539147</v>
      </c>
      <c r="K1192" s="54">
        <v>1.1685671879180506</v>
      </c>
      <c r="L1192" s="56">
        <f t="shared" si="151"/>
        <v>3.154031923378E-2</v>
      </c>
    </row>
    <row r="1193" spans="1:12" x14ac:dyDescent="0.2">
      <c r="A1193" s="78">
        <f t="shared" si="152"/>
        <v>229</v>
      </c>
      <c r="B1193" s="57" t="s">
        <v>49</v>
      </c>
      <c r="C1193" s="57">
        <v>146.4</v>
      </c>
      <c r="D1193" s="57"/>
      <c r="E1193" s="57"/>
      <c r="F1193" s="57">
        <f t="shared" si="146"/>
        <v>146.4</v>
      </c>
      <c r="G1193" s="56">
        <f t="shared" si="149"/>
        <v>6.5336503522369423E-4</v>
      </c>
      <c r="H1193" s="54">
        <f t="shared" si="150"/>
        <v>2.4043833296231947</v>
      </c>
      <c r="I1193" s="54">
        <f t="shared" si="147"/>
        <v>0.52896433251710284</v>
      </c>
      <c r="J1193" s="245">
        <f t="shared" si="148"/>
        <v>1.1420820815710173</v>
      </c>
      <c r="K1193" s="54">
        <v>0.54207299211407678</v>
      </c>
      <c r="L1193" s="56">
        <f t="shared" si="151"/>
        <v>3.154031923378E-2</v>
      </c>
    </row>
    <row r="1194" spans="1:12" x14ac:dyDescent="0.2">
      <c r="A1194" s="78">
        <f t="shared" si="152"/>
        <v>230</v>
      </c>
      <c r="B1194" s="57" t="s">
        <v>50</v>
      </c>
      <c r="C1194" s="57">
        <v>145.1</v>
      </c>
      <c r="D1194" s="57"/>
      <c r="E1194" s="57"/>
      <c r="F1194" s="57">
        <f t="shared" si="146"/>
        <v>145.1</v>
      </c>
      <c r="G1194" s="56">
        <f t="shared" si="149"/>
        <v>6.4756329652293737E-4</v>
      </c>
      <c r="H1194" s="54">
        <f t="shared" si="150"/>
        <v>2.3830329312044096</v>
      </c>
      <c r="I1194" s="54">
        <f t="shared" si="147"/>
        <v>0.52426724486497012</v>
      </c>
      <c r="J1194" s="245">
        <f t="shared" si="148"/>
        <v>1.1319406423220946</v>
      </c>
      <c r="K1194" s="54">
        <v>0.53725950243000353</v>
      </c>
      <c r="L1194" s="56">
        <f t="shared" si="151"/>
        <v>3.1540319233779993E-2</v>
      </c>
    </row>
    <row r="1195" spans="1:12" x14ac:dyDescent="0.2">
      <c r="A1195" s="78">
        <f t="shared" si="152"/>
        <v>231</v>
      </c>
      <c r="B1195" s="57" t="s">
        <v>51</v>
      </c>
      <c r="C1195" s="57">
        <v>206.7</v>
      </c>
      <c r="D1195" s="57"/>
      <c r="E1195" s="57"/>
      <c r="F1195" s="57">
        <f t="shared" si="146"/>
        <v>206.7</v>
      </c>
      <c r="G1195" s="56">
        <f t="shared" si="149"/>
        <v>9.224764534203388E-4</v>
      </c>
      <c r="H1195" s="54">
        <f t="shared" si="150"/>
        <v>3.3947133485868468</v>
      </c>
      <c r="I1195" s="54">
        <f t="shared" si="147"/>
        <v>0.74683693668910633</v>
      </c>
      <c r="J1195" s="245">
        <f t="shared" si="148"/>
        <v>1.6124888405787521</v>
      </c>
      <c r="K1195" s="54">
        <v>0.76534485976762057</v>
      </c>
      <c r="L1195" s="56">
        <f t="shared" si="151"/>
        <v>3.154031923378E-2</v>
      </c>
    </row>
    <row r="1196" spans="1:12" x14ac:dyDescent="0.2">
      <c r="A1196" s="78">
        <f t="shared" si="152"/>
        <v>232</v>
      </c>
      <c r="B1196" s="57" t="s">
        <v>52</v>
      </c>
      <c r="C1196" s="57">
        <v>117.5</v>
      </c>
      <c r="D1196" s="57"/>
      <c r="E1196" s="57"/>
      <c r="F1196" s="57">
        <f t="shared" si="146"/>
        <v>117.5</v>
      </c>
      <c r="G1196" s="56">
        <f t="shared" si="149"/>
        <v>5.2438792102994585E-4</v>
      </c>
      <c r="H1196" s="54">
        <f t="shared" si="150"/>
        <v>1.9297475493902008</v>
      </c>
      <c r="I1196" s="54">
        <f t="shared" si="147"/>
        <v>0.42454446086584419</v>
      </c>
      <c r="J1196" s="245">
        <f t="shared" si="148"/>
        <v>0.91663008596034534</v>
      </c>
      <c r="K1196" s="54">
        <v>0.43506541375275964</v>
      </c>
      <c r="L1196" s="56">
        <f t="shared" si="151"/>
        <v>3.154031923378E-2</v>
      </c>
    </row>
    <row r="1197" spans="1:12" x14ac:dyDescent="0.2">
      <c r="A1197" s="78">
        <f t="shared" si="152"/>
        <v>233</v>
      </c>
      <c r="B1197" s="57" t="s">
        <v>53</v>
      </c>
      <c r="C1197" s="57">
        <v>108.4</v>
      </c>
      <c r="D1197" s="57"/>
      <c r="E1197" s="57"/>
      <c r="F1197" s="57">
        <f t="shared" si="146"/>
        <v>108.4</v>
      </c>
      <c r="G1197" s="56">
        <f t="shared" si="149"/>
        <v>4.8377575012464793E-4</v>
      </c>
      <c r="H1197" s="54">
        <f t="shared" si="150"/>
        <v>1.7802947604587043</v>
      </c>
      <c r="I1197" s="54">
        <f t="shared" si="147"/>
        <v>0.39166484730091494</v>
      </c>
      <c r="J1197" s="245">
        <f t="shared" si="148"/>
        <v>0.84564001121788446</v>
      </c>
      <c r="K1197" s="54">
        <v>0.40137098596424803</v>
      </c>
      <c r="L1197" s="56">
        <f t="shared" si="151"/>
        <v>3.1540319233779993E-2</v>
      </c>
    </row>
    <row r="1198" spans="1:12" x14ac:dyDescent="0.2">
      <c r="A1198" s="78">
        <f t="shared" si="152"/>
        <v>234</v>
      </c>
      <c r="B1198" s="57" t="s">
        <v>54</v>
      </c>
      <c r="C1198" s="57">
        <v>253.3</v>
      </c>
      <c r="D1198" s="57"/>
      <c r="E1198" s="57"/>
      <c r="F1198" s="57">
        <f t="shared" si="146"/>
        <v>253.3</v>
      </c>
      <c r="G1198" s="56">
        <f t="shared" si="149"/>
        <v>1.1304464714628536E-3</v>
      </c>
      <c r="H1198" s="54">
        <f t="shared" si="150"/>
        <v>4.1600430149833008</v>
      </c>
      <c r="I1198" s="54">
        <f t="shared" si="147"/>
        <v>0.91520946329632613</v>
      </c>
      <c r="J1198" s="245">
        <f t="shared" si="148"/>
        <v>1.9760204321170678</v>
      </c>
      <c r="K1198" s="54">
        <v>0.93788995151977883</v>
      </c>
      <c r="L1198" s="56">
        <f t="shared" si="151"/>
        <v>3.1540319233779993E-2</v>
      </c>
    </row>
    <row r="1199" spans="1:12" x14ac:dyDescent="0.2">
      <c r="A1199" s="78">
        <f t="shared" si="152"/>
        <v>235</v>
      </c>
      <c r="B1199" s="57" t="s">
        <v>55</v>
      </c>
      <c r="C1199" s="57">
        <v>3062.2</v>
      </c>
      <c r="D1199" s="57"/>
      <c r="E1199" s="57"/>
      <c r="F1199" s="57">
        <f t="shared" si="146"/>
        <v>3062.2</v>
      </c>
      <c r="G1199" s="56">
        <f t="shared" si="149"/>
        <v>1.3666218653428937E-2</v>
      </c>
      <c r="H1199" s="54">
        <f t="shared" si="150"/>
        <v>50.291684644618485</v>
      </c>
      <c r="I1199" s="54">
        <f t="shared" si="147"/>
        <v>11.064170621816066</v>
      </c>
      <c r="J1199" s="245">
        <f t="shared" si="148"/>
        <v>23.888550206193781</v>
      </c>
      <c r="K1199" s="54">
        <v>11.33836008505277</v>
      </c>
      <c r="L1199" s="56">
        <f t="shared" si="151"/>
        <v>3.154031923378E-2</v>
      </c>
    </row>
    <row r="1200" spans="1:12" x14ac:dyDescent="0.2">
      <c r="A1200" s="78">
        <f t="shared" si="152"/>
        <v>236</v>
      </c>
      <c r="B1200" s="57" t="s">
        <v>58</v>
      </c>
      <c r="C1200" s="57">
        <v>111.8</v>
      </c>
      <c r="D1200" s="57"/>
      <c r="E1200" s="57"/>
      <c r="F1200" s="57">
        <f t="shared" si="146"/>
        <v>111.8</v>
      </c>
      <c r="G1200" s="56">
        <f t="shared" si="149"/>
        <v>4.9894952826508895E-4</v>
      </c>
      <c r="H1200" s="54">
        <f t="shared" si="150"/>
        <v>1.8361342640155274</v>
      </c>
      <c r="I1200" s="54">
        <f t="shared" si="147"/>
        <v>0.40394953808341605</v>
      </c>
      <c r="J1200" s="245">
        <f t="shared" si="148"/>
        <v>0.87216377540737544</v>
      </c>
      <c r="K1200" s="54">
        <v>0.41396011283028528</v>
      </c>
      <c r="L1200" s="56">
        <f t="shared" si="151"/>
        <v>3.1540319233780006E-2</v>
      </c>
    </row>
    <row r="1201" spans="1:12" x14ac:dyDescent="0.2">
      <c r="A1201" s="78">
        <f t="shared" si="152"/>
        <v>237</v>
      </c>
      <c r="B1201" s="57" t="s">
        <v>59</v>
      </c>
      <c r="C1201" s="57">
        <v>2015.4</v>
      </c>
      <c r="D1201" s="57"/>
      <c r="E1201" s="57"/>
      <c r="F1201" s="57">
        <f t="shared" si="146"/>
        <v>2015.4</v>
      </c>
      <c r="G1201" s="56">
        <f t="shared" si="149"/>
        <v>8.9944801365425785E-3</v>
      </c>
      <c r="H1201" s="54">
        <f t="shared" si="150"/>
        <v>33.099686902476691</v>
      </c>
      <c r="I1201" s="54">
        <f t="shared" si="147"/>
        <v>7.2819311185448719</v>
      </c>
      <c r="J1201" s="245">
        <f t="shared" si="148"/>
        <v>15.722351278676427</v>
      </c>
      <c r="K1201" s="54">
        <v>7.4623900840622275</v>
      </c>
      <c r="L1201" s="56">
        <f t="shared" si="151"/>
        <v>3.1540319233780006E-2</v>
      </c>
    </row>
    <row r="1202" spans="1:12" x14ac:dyDescent="0.2">
      <c r="A1202" s="78">
        <f t="shared" si="152"/>
        <v>238</v>
      </c>
      <c r="B1202" s="57" t="s">
        <v>60</v>
      </c>
      <c r="C1202" s="57">
        <v>3806.5</v>
      </c>
      <c r="D1202" s="57"/>
      <c r="E1202" s="57"/>
      <c r="F1202" s="57">
        <f t="shared" si="146"/>
        <v>3806.5</v>
      </c>
      <c r="G1202" s="56">
        <f t="shared" si="149"/>
        <v>1.6987937203408417E-2</v>
      </c>
      <c r="H1202" s="54">
        <f t="shared" si="150"/>
        <v>62.515608908542973</v>
      </c>
      <c r="I1202" s="54">
        <f t="shared" si="147"/>
        <v>13.753433959879453</v>
      </c>
      <c r="J1202" s="245">
        <f t="shared" si="148"/>
        <v>29.69491423155791</v>
      </c>
      <c r="K1202" s="54">
        <v>14.094268063403231</v>
      </c>
      <c r="L1202" s="56">
        <f t="shared" si="151"/>
        <v>3.1540319233780006E-2</v>
      </c>
    </row>
    <row r="1203" spans="1:12" x14ac:dyDescent="0.2">
      <c r="A1203" s="78">
        <f t="shared" si="152"/>
        <v>239</v>
      </c>
      <c r="B1203" s="57" t="s">
        <v>61</v>
      </c>
      <c r="C1203" s="57">
        <v>300.8</v>
      </c>
      <c r="D1203" s="57"/>
      <c r="E1203" s="57"/>
      <c r="F1203" s="57">
        <f t="shared" si="146"/>
        <v>300.8</v>
      </c>
      <c r="G1203" s="56">
        <f t="shared" si="149"/>
        <v>1.3424330778366615E-3</v>
      </c>
      <c r="H1203" s="54">
        <f t="shared" si="150"/>
        <v>4.9401537264389139</v>
      </c>
      <c r="I1203" s="54">
        <f t="shared" si="147"/>
        <v>1.086833819816561</v>
      </c>
      <c r="J1203" s="245">
        <f t="shared" si="148"/>
        <v>2.346573020058484</v>
      </c>
      <c r="K1203" s="54">
        <v>1.1137674592070648</v>
      </c>
      <c r="L1203" s="56">
        <f t="shared" si="151"/>
        <v>3.154031923378E-2</v>
      </c>
    </row>
    <row r="1204" spans="1:12" x14ac:dyDescent="0.2">
      <c r="A1204" s="78">
        <f t="shared" si="152"/>
        <v>240</v>
      </c>
      <c r="B1204" s="57" t="s">
        <v>106</v>
      </c>
      <c r="C1204" s="57">
        <v>1711.2</v>
      </c>
      <c r="D1204" s="57"/>
      <c r="E1204" s="57">
        <v>324.10000000000002</v>
      </c>
      <c r="F1204" s="57">
        <f t="shared" si="146"/>
        <v>2035.3000000000002</v>
      </c>
      <c r="G1204" s="56">
        <f t="shared" si="149"/>
        <v>9.0832913674233941E-3</v>
      </c>
      <c r="H1204" s="54">
        <f t="shared" si="150"/>
        <v>33.426512232118093</v>
      </c>
      <c r="I1204" s="54">
        <f t="shared" si="147"/>
        <v>7.3538326910659801</v>
      </c>
      <c r="J1204" s="245">
        <f t="shared" si="148"/>
        <v>15.877593310256094</v>
      </c>
      <c r="K1204" s="54">
        <v>6.3360334979891269</v>
      </c>
      <c r="L1204" s="56">
        <f t="shared" si="151"/>
        <v>3.095070590646553E-2</v>
      </c>
    </row>
    <row r="1205" spans="1:12" x14ac:dyDescent="0.2">
      <c r="A1205" s="78">
        <f t="shared" si="152"/>
        <v>241</v>
      </c>
      <c r="B1205" s="57" t="s">
        <v>107</v>
      </c>
      <c r="C1205" s="57">
        <v>1885.6</v>
      </c>
      <c r="D1205" s="57"/>
      <c r="E1205" s="57"/>
      <c r="F1205" s="57">
        <f t="shared" si="146"/>
        <v>1885.6</v>
      </c>
      <c r="G1205" s="56">
        <f t="shared" si="149"/>
        <v>8.4151988416516239E-3</v>
      </c>
      <c r="H1205" s="54">
        <f t="shared" si="150"/>
        <v>30.967931737277976</v>
      </c>
      <c r="I1205" s="54">
        <f t="shared" si="147"/>
        <v>6.812944982201155</v>
      </c>
      <c r="J1205" s="245">
        <f t="shared" si="148"/>
        <v>14.709767575207037</v>
      </c>
      <c r="K1205" s="54">
        <v>6.9817816525293921</v>
      </c>
      <c r="L1205" s="56">
        <f t="shared" si="151"/>
        <v>3.154031923378E-2</v>
      </c>
    </row>
    <row r="1206" spans="1:12" x14ac:dyDescent="0.2">
      <c r="A1206" s="78">
        <f t="shared" si="152"/>
        <v>242</v>
      </c>
      <c r="B1206" s="57" t="s">
        <v>108</v>
      </c>
      <c r="C1206" s="57">
        <v>2603.3000000000002</v>
      </c>
      <c r="D1206" s="57"/>
      <c r="E1206" s="57">
        <v>443.5</v>
      </c>
      <c r="F1206" s="57">
        <f t="shared" si="146"/>
        <v>3046.8</v>
      </c>
      <c r="G1206" s="56">
        <f t="shared" si="149"/>
        <v>1.3597490364204589E-2</v>
      </c>
      <c r="H1206" s="54">
        <f t="shared" si="150"/>
        <v>50.038764540272886</v>
      </c>
      <c r="I1206" s="54">
        <f t="shared" si="147"/>
        <v>11.008528198860034</v>
      </c>
      <c r="J1206" s="245">
        <f t="shared" si="148"/>
        <v>23.76841315662962</v>
      </c>
      <c r="K1206" s="54">
        <v>9.6391982265749725</v>
      </c>
      <c r="L1206" s="56">
        <f t="shared" si="151"/>
        <v>3.100134702715554E-2</v>
      </c>
    </row>
    <row r="1207" spans="1:12" x14ac:dyDescent="0.2">
      <c r="A1207" s="78">
        <f t="shared" si="152"/>
        <v>243</v>
      </c>
      <c r="B1207" s="57" t="s">
        <v>109</v>
      </c>
      <c r="C1207" s="57">
        <v>122.5</v>
      </c>
      <c r="D1207" s="57"/>
      <c r="E1207" s="57"/>
      <c r="F1207" s="57">
        <f t="shared" ref="F1207:F1253" si="153">C1207+D1207+E1207</f>
        <v>122.5</v>
      </c>
      <c r="G1207" s="56">
        <f t="shared" si="149"/>
        <v>5.4670230064824148E-4</v>
      </c>
      <c r="H1207" s="54">
        <f t="shared" si="150"/>
        <v>2.0118644663855285</v>
      </c>
      <c r="I1207" s="54">
        <f t="shared" ref="I1207:I1255" si="154">H1207*0.22</f>
        <v>0.44261018260481627</v>
      </c>
      <c r="J1207" s="245">
        <f t="shared" si="148"/>
        <v>0.95563562153312598</v>
      </c>
      <c r="K1207" s="54">
        <v>0.45357883561457918</v>
      </c>
      <c r="L1207" s="56">
        <f t="shared" si="151"/>
        <v>3.154031923378E-2</v>
      </c>
    </row>
    <row r="1208" spans="1:12" x14ac:dyDescent="0.2">
      <c r="A1208" s="78">
        <f t="shared" si="152"/>
        <v>244</v>
      </c>
      <c r="B1208" s="57" t="s">
        <v>110</v>
      </c>
      <c r="C1208" s="57">
        <v>1944.7</v>
      </c>
      <c r="D1208" s="57"/>
      <c r="E1208" s="57">
        <v>44.7</v>
      </c>
      <c r="F1208" s="57">
        <f t="shared" si="153"/>
        <v>1989.4</v>
      </c>
      <c r="G1208" s="56">
        <f t="shared" si="149"/>
        <v>8.8784453625274408E-3</v>
      </c>
      <c r="H1208" s="54">
        <f t="shared" si="150"/>
        <v>32.672678934100979</v>
      </c>
      <c r="I1208" s="54">
        <f t="shared" si="154"/>
        <v>7.1879893655022151</v>
      </c>
      <c r="J1208" s="245">
        <f t="shared" si="148"/>
        <v>15.519522493697965</v>
      </c>
      <c r="K1208" s="54">
        <v>7.2006102989360983</v>
      </c>
      <c r="L1208" s="56">
        <f t="shared" si="151"/>
        <v>3.1457123299606538E-2</v>
      </c>
    </row>
    <row r="1209" spans="1:12" x14ac:dyDescent="0.2">
      <c r="A1209" s="78">
        <f t="shared" si="152"/>
        <v>245</v>
      </c>
      <c r="B1209" s="57" t="s">
        <v>111</v>
      </c>
      <c r="C1209" s="57">
        <v>275.8</v>
      </c>
      <c r="D1209" s="57"/>
      <c r="E1209" s="57">
        <v>62.2</v>
      </c>
      <c r="F1209" s="57">
        <f t="shared" si="153"/>
        <v>338</v>
      </c>
      <c r="G1209" s="56">
        <f t="shared" si="149"/>
        <v>1.5084520621967805E-3</v>
      </c>
      <c r="H1209" s="54">
        <f t="shared" si="150"/>
        <v>5.5511035888841525</v>
      </c>
      <c r="I1209" s="54">
        <f t="shared" si="154"/>
        <v>1.2212427895545135</v>
      </c>
      <c r="J1209" s="245">
        <f t="shared" si="148"/>
        <v>2.6367742047199725</v>
      </c>
      <c r="K1209" s="54">
        <v>1.0212003498979669</v>
      </c>
      <c r="L1209" s="56">
        <f t="shared" si="151"/>
        <v>3.0858937671765108E-2</v>
      </c>
    </row>
    <row r="1210" spans="1:12" x14ac:dyDescent="0.2">
      <c r="A1210" s="78">
        <f t="shared" si="152"/>
        <v>246</v>
      </c>
      <c r="B1210" s="57" t="s">
        <v>112</v>
      </c>
      <c r="C1210" s="57">
        <v>1780.7</v>
      </c>
      <c r="D1210" s="57"/>
      <c r="E1210" s="57">
        <v>144.19999999999999</v>
      </c>
      <c r="F1210" s="57">
        <f t="shared" si="153"/>
        <v>1924.9</v>
      </c>
      <c r="G1210" s="56">
        <f t="shared" si="149"/>
        <v>8.5905898654514284E-3</v>
      </c>
      <c r="H1210" s="54">
        <f t="shared" si="150"/>
        <v>31.613370704861257</v>
      </c>
      <c r="I1210" s="54">
        <f t="shared" si="154"/>
        <v>6.9549415550694764</v>
      </c>
      <c r="J1210" s="245">
        <f t="shared" si="148"/>
        <v>15.016351084809097</v>
      </c>
      <c r="K1210" s="54">
        <v>6.5933700618684172</v>
      </c>
      <c r="L1210" s="56">
        <f t="shared" si="151"/>
        <v>3.1262940104217492E-2</v>
      </c>
    </row>
    <row r="1211" spans="1:12" x14ac:dyDescent="0.2">
      <c r="A1211" s="78">
        <f t="shared" si="152"/>
        <v>247</v>
      </c>
      <c r="B1211" s="57" t="s">
        <v>113</v>
      </c>
      <c r="C1211" s="57">
        <v>3125.4</v>
      </c>
      <c r="D1211" s="57"/>
      <c r="E1211" s="57">
        <v>54.7</v>
      </c>
      <c r="F1211" s="57">
        <f t="shared" si="153"/>
        <v>3180.1</v>
      </c>
      <c r="G1211" s="56">
        <f t="shared" si="149"/>
        <v>1.4192391724828347E-2</v>
      </c>
      <c r="H1211" s="54">
        <f t="shared" si="150"/>
        <v>52.228001547368315</v>
      </c>
      <c r="I1211" s="54">
        <f t="shared" si="154"/>
        <v>11.49016034042103</v>
      </c>
      <c r="J1211" s="245">
        <f t="shared" si="148"/>
        <v>24.80830073499995</v>
      </c>
      <c r="K1211" s="54">
        <v>11.57236973738617</v>
      </c>
      <c r="L1211" s="56">
        <f t="shared" si="151"/>
        <v>3.1476630407903987E-2</v>
      </c>
    </row>
    <row r="1212" spans="1:12" x14ac:dyDescent="0.2">
      <c r="A1212" s="78">
        <f t="shared" si="152"/>
        <v>248</v>
      </c>
      <c r="B1212" s="57" t="s">
        <v>114</v>
      </c>
      <c r="C1212" s="57">
        <v>296</v>
      </c>
      <c r="D1212" s="57"/>
      <c r="E1212" s="57">
        <v>36.799999999999997</v>
      </c>
      <c r="F1212" s="57">
        <f t="shared" si="153"/>
        <v>332.8</v>
      </c>
      <c r="G1212" s="56">
        <f t="shared" si="149"/>
        <v>1.485245107393753E-3</v>
      </c>
      <c r="H1212" s="54">
        <f t="shared" si="150"/>
        <v>5.4657019952090113</v>
      </c>
      <c r="I1212" s="54">
        <f t="shared" si="154"/>
        <v>1.2024544389459826</v>
      </c>
      <c r="J1212" s="245">
        <f t="shared" si="148"/>
        <v>2.5962084477242802</v>
      </c>
      <c r="K1212" s="54">
        <v>1.0959945742197179</v>
      </c>
      <c r="L1212" s="56">
        <f t="shared" si="151"/>
        <v>3.1130887788758992E-2</v>
      </c>
    </row>
    <row r="1213" spans="1:12" x14ac:dyDescent="0.2">
      <c r="A1213" s="78">
        <f t="shared" si="152"/>
        <v>249</v>
      </c>
      <c r="B1213" s="57" t="s">
        <v>115</v>
      </c>
      <c r="C1213" s="57">
        <v>154.80000000000001</v>
      </c>
      <c r="D1213" s="57"/>
      <c r="E1213" s="57"/>
      <c r="F1213" s="57">
        <f t="shared" si="153"/>
        <v>154.80000000000001</v>
      </c>
      <c r="G1213" s="56">
        <f t="shared" si="149"/>
        <v>6.9085319298243088E-4</v>
      </c>
      <c r="H1213" s="54">
        <f t="shared" si="150"/>
        <v>2.5423397501753455</v>
      </c>
      <c r="I1213" s="54">
        <f t="shared" si="154"/>
        <v>0.55931474503857603</v>
      </c>
      <c r="J1213" s="245">
        <f t="shared" si="148"/>
        <v>1.2076113813332892</v>
      </c>
      <c r="K1213" s="54">
        <v>0.57317554084193367</v>
      </c>
      <c r="L1213" s="56">
        <f t="shared" si="151"/>
        <v>3.154031923378E-2</v>
      </c>
    </row>
    <row r="1214" spans="1:12" x14ac:dyDescent="0.2">
      <c r="A1214" s="78">
        <f t="shared" si="152"/>
        <v>250</v>
      </c>
      <c r="B1214" s="57" t="s">
        <v>128</v>
      </c>
      <c r="C1214" s="57">
        <v>247.5</v>
      </c>
      <c r="D1214" s="57"/>
      <c r="E1214" s="57"/>
      <c r="F1214" s="57">
        <f t="shared" si="153"/>
        <v>247.5</v>
      </c>
      <c r="G1214" s="56">
        <f t="shared" si="149"/>
        <v>1.1045617911056307E-3</v>
      </c>
      <c r="H1214" s="54">
        <f t="shared" si="150"/>
        <v>4.0647873912687205</v>
      </c>
      <c r="I1214" s="54">
        <f t="shared" si="154"/>
        <v>0.8942532260791185</v>
      </c>
      <c r="J1214" s="245">
        <f t="shared" si="148"/>
        <v>1.9307740108526421</v>
      </c>
      <c r="K1214" s="54">
        <v>0.9164143821600681</v>
      </c>
      <c r="L1214" s="56">
        <f t="shared" si="151"/>
        <v>3.1540319233779993E-2</v>
      </c>
    </row>
    <row r="1215" spans="1:12" x14ac:dyDescent="0.2">
      <c r="A1215" s="78">
        <f t="shared" si="152"/>
        <v>251</v>
      </c>
      <c r="B1215" s="57" t="s">
        <v>1727</v>
      </c>
      <c r="C1215" s="57">
        <v>54.1</v>
      </c>
      <c r="D1215" s="57"/>
      <c r="E1215" s="57">
        <v>22.5</v>
      </c>
      <c r="F1215" s="57">
        <f t="shared" si="153"/>
        <v>76.599999999999994</v>
      </c>
      <c r="G1215" s="56">
        <f t="shared" si="149"/>
        <v>3.4185629575228809E-4</v>
      </c>
      <c r="H1215" s="54">
        <f t="shared" si="150"/>
        <v>1.2580311683684202</v>
      </c>
      <c r="I1215" s="54">
        <f t="shared" si="154"/>
        <v>0.27676685704105247</v>
      </c>
      <c r="J1215" s="245">
        <f t="shared" si="148"/>
        <v>0.59756480497499953</v>
      </c>
      <c r="K1215" s="54">
        <v>0.20031522454488762</v>
      </c>
      <c r="L1215" s="56">
        <f t="shared" si="151"/>
        <v>3.0452716121793212E-2</v>
      </c>
    </row>
    <row r="1216" spans="1:12" x14ac:dyDescent="0.2">
      <c r="A1216" s="78">
        <f t="shared" si="152"/>
        <v>252</v>
      </c>
      <c r="B1216" s="57" t="s">
        <v>1728</v>
      </c>
      <c r="C1216" s="57">
        <v>101.8</v>
      </c>
      <c r="D1216" s="57"/>
      <c r="E1216" s="57"/>
      <c r="F1216" s="57">
        <f t="shared" si="153"/>
        <v>101.8</v>
      </c>
      <c r="G1216" s="56">
        <f t="shared" si="149"/>
        <v>4.5432076902849776E-4</v>
      </c>
      <c r="H1216" s="54">
        <f t="shared" si="150"/>
        <v>1.6719004300248717</v>
      </c>
      <c r="I1216" s="54">
        <f t="shared" si="154"/>
        <v>0.36781809460547177</v>
      </c>
      <c r="J1216" s="245">
        <f t="shared" si="148"/>
        <v>0.79415270426181395</v>
      </c>
      <c r="K1216" s="54">
        <v>0.37693326910664626</v>
      </c>
      <c r="L1216" s="56">
        <f t="shared" si="151"/>
        <v>3.154031923378E-2</v>
      </c>
    </row>
    <row r="1217" spans="1:12" x14ac:dyDescent="0.2">
      <c r="A1217" s="78">
        <f t="shared" si="152"/>
        <v>253</v>
      </c>
      <c r="B1217" s="57" t="s">
        <v>1729</v>
      </c>
      <c r="C1217" s="57">
        <v>115</v>
      </c>
      <c r="D1217" s="57"/>
      <c r="E1217" s="57"/>
      <c r="F1217" s="57">
        <f t="shared" si="153"/>
        <v>115</v>
      </c>
      <c r="G1217" s="56">
        <f t="shared" si="149"/>
        <v>5.1323073122079804E-4</v>
      </c>
      <c r="H1217" s="54">
        <f t="shared" si="150"/>
        <v>1.8886890908925369</v>
      </c>
      <c r="I1217" s="54">
        <f t="shared" si="154"/>
        <v>0.41551159999635812</v>
      </c>
      <c r="J1217" s="245">
        <f t="shared" si="148"/>
        <v>0.89712731817395497</v>
      </c>
      <c r="K1217" s="54">
        <v>0.4258087028218499</v>
      </c>
      <c r="L1217" s="56">
        <f t="shared" si="151"/>
        <v>3.154031923378E-2</v>
      </c>
    </row>
    <row r="1218" spans="1:12" x14ac:dyDescent="0.2">
      <c r="A1218" s="78">
        <f t="shared" si="152"/>
        <v>254</v>
      </c>
      <c r="B1218" s="57" t="s">
        <v>1730</v>
      </c>
      <c r="C1218" s="57">
        <v>140.6</v>
      </c>
      <c r="D1218" s="57"/>
      <c r="E1218" s="57"/>
      <c r="F1218" s="57">
        <f t="shared" si="153"/>
        <v>140.6</v>
      </c>
      <c r="G1218" s="56">
        <f t="shared" si="149"/>
        <v>6.2748035486647131E-4</v>
      </c>
      <c r="H1218" s="54">
        <f t="shared" si="150"/>
        <v>2.3091277059086144</v>
      </c>
      <c r="I1218" s="54">
        <f t="shared" si="154"/>
        <v>0.50800809529989521</v>
      </c>
      <c r="J1218" s="245">
        <f t="shared" si="148"/>
        <v>1.0968356603065919</v>
      </c>
      <c r="K1218" s="54">
        <v>0.52059742275436605</v>
      </c>
      <c r="L1218" s="56">
        <f t="shared" si="151"/>
        <v>3.154031923378E-2</v>
      </c>
    </row>
    <row r="1219" spans="1:12" x14ac:dyDescent="0.2">
      <c r="A1219" s="78">
        <f t="shared" si="152"/>
        <v>255</v>
      </c>
      <c r="B1219" s="57" t="s">
        <v>1731</v>
      </c>
      <c r="C1219" s="57">
        <v>309.3</v>
      </c>
      <c r="D1219" s="57"/>
      <c r="E1219" s="57"/>
      <c r="F1219" s="57">
        <f t="shared" si="153"/>
        <v>309.3</v>
      </c>
      <c r="G1219" s="56">
        <f t="shared" si="149"/>
        <v>1.3803675231877639E-3</v>
      </c>
      <c r="H1219" s="54">
        <f t="shared" si="150"/>
        <v>5.079752485330971</v>
      </c>
      <c r="I1219" s="54">
        <f t="shared" si="154"/>
        <v>1.1175455467728137</v>
      </c>
      <c r="J1219" s="245">
        <f t="shared" si="148"/>
        <v>2.412882430532211</v>
      </c>
      <c r="K1219" s="54">
        <v>1.1452402763721581</v>
      </c>
      <c r="L1219" s="56">
        <f t="shared" si="151"/>
        <v>3.154031923378E-2</v>
      </c>
    </row>
    <row r="1220" spans="1:12" x14ac:dyDescent="0.2">
      <c r="A1220" s="78">
        <f t="shared" si="152"/>
        <v>256</v>
      </c>
      <c r="B1220" s="57" t="s">
        <v>1732</v>
      </c>
      <c r="C1220" s="57">
        <v>156.5</v>
      </c>
      <c r="D1220" s="57"/>
      <c r="E1220" s="57"/>
      <c r="F1220" s="57">
        <f t="shared" si="153"/>
        <v>156.5</v>
      </c>
      <c r="G1220" s="56">
        <f t="shared" si="149"/>
        <v>6.9844008205265128E-4</v>
      </c>
      <c r="H1220" s="54">
        <f t="shared" si="150"/>
        <v>2.5702595019537569</v>
      </c>
      <c r="I1220" s="54">
        <f t="shared" si="154"/>
        <v>0.5654570904298265</v>
      </c>
      <c r="J1220" s="245">
        <f t="shared" si="148"/>
        <v>1.2208732634280344</v>
      </c>
      <c r="K1220" s="54">
        <v>0.57947010427495227</v>
      </c>
      <c r="L1220" s="56">
        <f t="shared" si="151"/>
        <v>3.154031923378E-2</v>
      </c>
    </row>
    <row r="1221" spans="1:12" x14ac:dyDescent="0.2">
      <c r="A1221" s="78">
        <f t="shared" si="152"/>
        <v>257</v>
      </c>
      <c r="B1221" s="57" t="s">
        <v>1733</v>
      </c>
      <c r="C1221" s="57">
        <v>85.5</v>
      </c>
      <c r="D1221" s="57"/>
      <c r="E1221" s="57"/>
      <c r="F1221" s="57">
        <f t="shared" si="153"/>
        <v>85.5</v>
      </c>
      <c r="G1221" s="56">
        <f t="shared" si="149"/>
        <v>3.8157589147285424E-4</v>
      </c>
      <c r="H1221" s="54">
        <f t="shared" si="150"/>
        <v>1.4041992806201036</v>
      </c>
      <c r="I1221" s="54">
        <f t="shared" si="154"/>
        <v>0.30892384173642279</v>
      </c>
      <c r="J1221" s="245">
        <f t="shared" ref="J1221:J1284" si="155">H1221*0.475</f>
        <v>0.66699465829454918</v>
      </c>
      <c r="K1221" s="54">
        <v>0.31657951383711447</v>
      </c>
      <c r="L1221" s="56">
        <f t="shared" si="151"/>
        <v>3.154031923378E-2</v>
      </c>
    </row>
    <row r="1222" spans="1:12" x14ac:dyDescent="0.2">
      <c r="A1222" s="78">
        <f t="shared" si="152"/>
        <v>258</v>
      </c>
      <c r="B1222" s="57" t="s">
        <v>1734</v>
      </c>
      <c r="C1222" s="57">
        <v>305</v>
      </c>
      <c r="D1222" s="57"/>
      <c r="E1222" s="57"/>
      <c r="F1222" s="57">
        <f t="shared" si="153"/>
        <v>305</v>
      </c>
      <c r="G1222" s="56">
        <f t="shared" ref="G1222:G1285" si="156">1/$F$1330*F1222</f>
        <v>1.3611771567160298E-3</v>
      </c>
      <c r="H1222" s="54">
        <f t="shared" ref="H1222:H1285" si="157">G1222*3680</f>
        <v>5.00913193671499</v>
      </c>
      <c r="I1222" s="54">
        <f t="shared" si="154"/>
        <v>1.1020090260772979</v>
      </c>
      <c r="J1222" s="245">
        <f t="shared" si="155"/>
        <v>2.3793376699396203</v>
      </c>
      <c r="K1222" s="54">
        <v>1.1293187335709931</v>
      </c>
      <c r="L1222" s="56">
        <f t="shared" ref="L1222:L1285" si="158">(H1222+I1222+J1222+K1222)/F1222</f>
        <v>3.1540319233780006E-2</v>
      </c>
    </row>
    <row r="1223" spans="1:12" x14ac:dyDescent="0.2">
      <c r="A1223" s="78">
        <f t="shared" ref="A1223:A1286" si="159">A1222+1</f>
        <v>259</v>
      </c>
      <c r="B1223" s="57" t="s">
        <v>1735</v>
      </c>
      <c r="C1223" s="57">
        <v>340.2</v>
      </c>
      <c r="D1223" s="57"/>
      <c r="E1223" s="57"/>
      <c r="F1223" s="57">
        <f t="shared" si="153"/>
        <v>340.2</v>
      </c>
      <c r="G1223" s="56">
        <f t="shared" si="156"/>
        <v>1.5182703892288303E-3</v>
      </c>
      <c r="H1223" s="54">
        <f t="shared" si="157"/>
        <v>5.5872350323620958</v>
      </c>
      <c r="I1223" s="54">
        <f t="shared" si="154"/>
        <v>1.2291917071196612</v>
      </c>
      <c r="J1223" s="245">
        <f t="shared" si="155"/>
        <v>2.6539366403719953</v>
      </c>
      <c r="K1223" s="54">
        <v>1.2596532234782027</v>
      </c>
      <c r="L1223" s="56">
        <f t="shared" si="158"/>
        <v>3.154031923378E-2</v>
      </c>
    </row>
    <row r="1224" spans="1:12" x14ac:dyDescent="0.2">
      <c r="A1224" s="78">
        <f t="shared" si="159"/>
        <v>260</v>
      </c>
      <c r="B1224" s="57" t="s">
        <v>1736</v>
      </c>
      <c r="C1224" s="57">
        <v>189.1</v>
      </c>
      <c r="D1224" s="57"/>
      <c r="E1224" s="57"/>
      <c r="F1224" s="57">
        <f t="shared" si="153"/>
        <v>189.1</v>
      </c>
      <c r="G1224" s="56">
        <f t="shared" si="156"/>
        <v>8.4392983716393842E-4</v>
      </c>
      <c r="H1224" s="54">
        <f t="shared" si="157"/>
        <v>3.1056618007632935</v>
      </c>
      <c r="I1224" s="54">
        <f t="shared" si="154"/>
        <v>0.68324559616792457</v>
      </c>
      <c r="J1224" s="245">
        <f t="shared" si="155"/>
        <v>1.4751893553625643</v>
      </c>
      <c r="K1224" s="54">
        <v>0.70017761481401564</v>
      </c>
      <c r="L1224" s="56">
        <f t="shared" si="158"/>
        <v>3.154031923378E-2</v>
      </c>
    </row>
    <row r="1225" spans="1:12" x14ac:dyDescent="0.2">
      <c r="A1225" s="78">
        <f t="shared" si="159"/>
        <v>261</v>
      </c>
      <c r="B1225" s="57" t="s">
        <v>1737</v>
      </c>
      <c r="C1225" s="57">
        <v>101.7</v>
      </c>
      <c r="D1225" s="57"/>
      <c r="E1225" s="57"/>
      <c r="F1225" s="57">
        <f t="shared" si="153"/>
        <v>101.7</v>
      </c>
      <c r="G1225" s="56">
        <f t="shared" si="156"/>
        <v>4.538744814361319E-4</v>
      </c>
      <c r="H1225" s="54">
        <f t="shared" si="157"/>
        <v>1.6702580916849654</v>
      </c>
      <c r="I1225" s="54">
        <f t="shared" si="154"/>
        <v>0.36745678017069239</v>
      </c>
      <c r="J1225" s="245">
        <f t="shared" si="155"/>
        <v>0.7933725935503585</v>
      </c>
      <c r="K1225" s="54">
        <v>0.3765630006694099</v>
      </c>
      <c r="L1225" s="56">
        <f t="shared" si="158"/>
        <v>3.154031923378E-2</v>
      </c>
    </row>
    <row r="1226" spans="1:12" x14ac:dyDescent="0.2">
      <c r="A1226" s="78">
        <f t="shared" si="159"/>
        <v>262</v>
      </c>
      <c r="B1226" s="57" t="s">
        <v>1743</v>
      </c>
      <c r="C1226" s="57">
        <v>414.8</v>
      </c>
      <c r="D1226" s="57"/>
      <c r="E1226" s="57"/>
      <c r="F1226" s="57">
        <f t="shared" si="153"/>
        <v>414.8</v>
      </c>
      <c r="G1226" s="56">
        <f t="shared" si="156"/>
        <v>1.8512009331338004E-3</v>
      </c>
      <c r="H1226" s="54">
        <f t="shared" si="157"/>
        <v>6.8124194339323854</v>
      </c>
      <c r="I1226" s="54">
        <f t="shared" si="154"/>
        <v>1.4987322754651249</v>
      </c>
      <c r="J1226" s="245">
        <f t="shared" si="155"/>
        <v>3.2358992311178829</v>
      </c>
      <c r="K1226" s="54">
        <v>1.5358734776565508</v>
      </c>
      <c r="L1226" s="56">
        <f t="shared" si="158"/>
        <v>3.154031923378E-2</v>
      </c>
    </row>
    <row r="1227" spans="1:12" x14ac:dyDescent="0.2">
      <c r="A1227" s="78">
        <f t="shared" si="159"/>
        <v>263</v>
      </c>
      <c r="B1227" s="57" t="s">
        <v>1744</v>
      </c>
      <c r="C1227" s="57">
        <v>143.6</v>
      </c>
      <c r="D1227" s="57"/>
      <c r="E1227" s="57"/>
      <c r="F1227" s="57">
        <f t="shared" si="153"/>
        <v>143.6</v>
      </c>
      <c r="G1227" s="56">
        <f t="shared" si="156"/>
        <v>6.4086898263744868E-4</v>
      </c>
      <c r="H1227" s="54">
        <f t="shared" si="157"/>
        <v>2.3583978561058112</v>
      </c>
      <c r="I1227" s="54">
        <f t="shared" si="154"/>
        <v>0.51884752834327852</v>
      </c>
      <c r="J1227" s="245">
        <f t="shared" si="155"/>
        <v>1.1202389816502603</v>
      </c>
      <c r="K1227" s="54">
        <v>0.53170547587145767</v>
      </c>
      <c r="L1227" s="56">
        <f t="shared" si="158"/>
        <v>3.154031923378E-2</v>
      </c>
    </row>
    <row r="1228" spans="1:12" x14ac:dyDescent="0.2">
      <c r="A1228" s="78">
        <f t="shared" si="159"/>
        <v>264</v>
      </c>
      <c r="B1228" s="57" t="s">
        <v>1745</v>
      </c>
      <c r="C1228" s="57">
        <v>314.10000000000002</v>
      </c>
      <c r="D1228" s="57"/>
      <c r="E1228" s="57"/>
      <c r="F1228" s="57">
        <f t="shared" si="153"/>
        <v>314.10000000000002</v>
      </c>
      <c r="G1228" s="56">
        <f t="shared" si="156"/>
        <v>1.4017893276213277E-3</v>
      </c>
      <c r="H1228" s="54">
        <f t="shared" si="157"/>
        <v>5.1585847256464863</v>
      </c>
      <c r="I1228" s="54">
        <f t="shared" si="154"/>
        <v>1.1348886396422271</v>
      </c>
      <c r="J1228" s="245">
        <f t="shared" si="155"/>
        <v>2.450327744682081</v>
      </c>
      <c r="K1228" s="54">
        <v>1.1630131613595049</v>
      </c>
      <c r="L1228" s="56">
        <f t="shared" si="158"/>
        <v>3.154031923378E-2</v>
      </c>
    </row>
    <row r="1229" spans="1:12" x14ac:dyDescent="0.2">
      <c r="A1229" s="78">
        <f t="shared" si="159"/>
        <v>265</v>
      </c>
      <c r="B1229" s="57" t="s">
        <v>1746</v>
      </c>
      <c r="C1229" s="57">
        <v>158.19999999999999</v>
      </c>
      <c r="D1229" s="57"/>
      <c r="E1229" s="57"/>
      <c r="F1229" s="57">
        <f t="shared" si="153"/>
        <v>158.19999999999999</v>
      </c>
      <c r="G1229" s="56">
        <f t="shared" si="156"/>
        <v>7.0602697112287169E-4</v>
      </c>
      <c r="H1229" s="54">
        <f t="shared" si="157"/>
        <v>2.5981792537321677</v>
      </c>
      <c r="I1229" s="54">
        <f t="shared" si="154"/>
        <v>0.57159943582107686</v>
      </c>
      <c r="J1229" s="245">
        <f t="shared" si="155"/>
        <v>1.2341351455227796</v>
      </c>
      <c r="K1229" s="54">
        <v>0.58576466770797075</v>
      </c>
      <c r="L1229" s="56">
        <f t="shared" si="158"/>
        <v>3.154031923378E-2</v>
      </c>
    </row>
    <row r="1230" spans="1:12" x14ac:dyDescent="0.2">
      <c r="A1230" s="78">
        <f t="shared" si="159"/>
        <v>266</v>
      </c>
      <c r="B1230" s="57" t="s">
        <v>1747</v>
      </c>
      <c r="C1230" s="57">
        <v>168.4</v>
      </c>
      <c r="D1230" s="57"/>
      <c r="E1230" s="57"/>
      <c r="F1230" s="57">
        <f t="shared" si="153"/>
        <v>168.4</v>
      </c>
      <c r="G1230" s="56">
        <f t="shared" si="156"/>
        <v>7.5154830554419476E-4</v>
      </c>
      <c r="H1230" s="54">
        <f t="shared" si="157"/>
        <v>2.7656977644026366</v>
      </c>
      <c r="I1230" s="54">
        <f t="shared" si="154"/>
        <v>0.60845350816858002</v>
      </c>
      <c r="J1230" s="245">
        <f t="shared" si="155"/>
        <v>1.3137064380912524</v>
      </c>
      <c r="K1230" s="54">
        <v>0.62353204830608278</v>
      </c>
      <c r="L1230" s="56">
        <f t="shared" si="158"/>
        <v>3.1540319233779993E-2</v>
      </c>
    </row>
    <row r="1231" spans="1:12" x14ac:dyDescent="0.2">
      <c r="A1231" s="78">
        <f t="shared" si="159"/>
        <v>267</v>
      </c>
      <c r="B1231" s="57" t="s">
        <v>1748</v>
      </c>
      <c r="C1231" s="57">
        <v>145.4</v>
      </c>
      <c r="D1231" s="57"/>
      <c r="E1231" s="57"/>
      <c r="F1231" s="57">
        <f t="shared" si="153"/>
        <v>145.4</v>
      </c>
      <c r="G1231" s="56">
        <f t="shared" si="156"/>
        <v>6.4890215930003511E-4</v>
      </c>
      <c r="H1231" s="54">
        <f t="shared" si="157"/>
        <v>2.3879599462241292</v>
      </c>
      <c r="I1231" s="54">
        <f t="shared" si="154"/>
        <v>0.52535118816930848</v>
      </c>
      <c r="J1231" s="245">
        <f t="shared" si="155"/>
        <v>1.1342809744564613</v>
      </c>
      <c r="K1231" s="54">
        <v>0.53837030774171279</v>
      </c>
      <c r="L1231" s="56">
        <f t="shared" si="158"/>
        <v>3.154031923378E-2</v>
      </c>
    </row>
    <row r="1232" spans="1:12" x14ac:dyDescent="0.2">
      <c r="A1232" s="78">
        <f t="shared" si="159"/>
        <v>268</v>
      </c>
      <c r="B1232" s="57" t="s">
        <v>1749</v>
      </c>
      <c r="C1232" s="57">
        <v>120.3</v>
      </c>
      <c r="D1232" s="57"/>
      <c r="E1232" s="57"/>
      <c r="F1232" s="57">
        <f t="shared" si="153"/>
        <v>120.3</v>
      </c>
      <c r="G1232" s="56">
        <f t="shared" si="156"/>
        <v>5.368839736161914E-4</v>
      </c>
      <c r="H1232" s="54">
        <f t="shared" si="157"/>
        <v>1.9757330229075845</v>
      </c>
      <c r="I1232" s="54">
        <f t="shared" si="154"/>
        <v>0.43466126503966857</v>
      </c>
      <c r="J1232" s="245">
        <f t="shared" si="155"/>
        <v>0.93847318588110262</v>
      </c>
      <c r="K1232" s="54">
        <v>0.44543292999537859</v>
      </c>
      <c r="L1232" s="56">
        <f t="shared" si="158"/>
        <v>3.154031923378E-2</v>
      </c>
    </row>
    <row r="1233" spans="1:12" x14ac:dyDescent="0.2">
      <c r="A1233" s="78">
        <f t="shared" si="159"/>
        <v>269</v>
      </c>
      <c r="B1233" s="57" t="s">
        <v>1750</v>
      </c>
      <c r="C1233" s="57">
        <v>1901.4</v>
      </c>
      <c r="D1233" s="57"/>
      <c r="E1233" s="57"/>
      <c r="F1233" s="57">
        <f t="shared" si="153"/>
        <v>1901.4</v>
      </c>
      <c r="G1233" s="56">
        <f t="shared" si="156"/>
        <v>8.4857122812454396E-3</v>
      </c>
      <c r="H1233" s="54">
        <f t="shared" si="157"/>
        <v>31.227421194983219</v>
      </c>
      <c r="I1233" s="54">
        <f t="shared" si="154"/>
        <v>6.8700326628963078</v>
      </c>
      <c r="J1233" s="245">
        <f t="shared" si="155"/>
        <v>14.833025067617028</v>
      </c>
      <c r="K1233" s="54">
        <v>7.0402840656127417</v>
      </c>
      <c r="L1233" s="56">
        <f t="shared" si="158"/>
        <v>3.154031923378E-2</v>
      </c>
    </row>
    <row r="1234" spans="1:12" x14ac:dyDescent="0.2">
      <c r="A1234" s="78">
        <f t="shared" si="159"/>
        <v>270</v>
      </c>
      <c r="B1234" s="57" t="s">
        <v>1751</v>
      </c>
      <c r="C1234" s="57">
        <v>404.1</v>
      </c>
      <c r="D1234" s="57"/>
      <c r="E1234" s="57"/>
      <c r="F1234" s="57">
        <f t="shared" si="153"/>
        <v>404.1</v>
      </c>
      <c r="G1234" s="56">
        <f t="shared" si="156"/>
        <v>1.8034481607506478E-3</v>
      </c>
      <c r="H1234" s="54">
        <f t="shared" si="157"/>
        <v>6.636689231562384</v>
      </c>
      <c r="I1234" s="54">
        <f t="shared" si="154"/>
        <v>1.4600716309437245</v>
      </c>
      <c r="J1234" s="245">
        <f t="shared" si="155"/>
        <v>3.1524273849921323</v>
      </c>
      <c r="K1234" s="54">
        <v>1.4962547548722569</v>
      </c>
      <c r="L1234" s="56">
        <f t="shared" si="158"/>
        <v>3.154031923378E-2</v>
      </c>
    </row>
    <row r="1235" spans="1:12" x14ac:dyDescent="0.2">
      <c r="A1235" s="78">
        <f t="shared" si="159"/>
        <v>271</v>
      </c>
      <c r="B1235" s="57" t="s">
        <v>1752</v>
      </c>
      <c r="C1235" s="57">
        <v>148.19999999999999</v>
      </c>
      <c r="D1235" s="57"/>
      <c r="E1235" s="57"/>
      <c r="F1235" s="57">
        <f t="shared" si="153"/>
        <v>148.19999999999999</v>
      </c>
      <c r="G1235" s="56">
        <f t="shared" si="156"/>
        <v>6.6139821188628055E-4</v>
      </c>
      <c r="H1235" s="54">
        <f t="shared" si="157"/>
        <v>2.4339454197415122</v>
      </c>
      <c r="I1235" s="54">
        <f t="shared" si="154"/>
        <v>0.53546799234313269</v>
      </c>
      <c r="J1235" s="245">
        <f t="shared" si="155"/>
        <v>1.1561240743772183</v>
      </c>
      <c r="K1235" s="54">
        <v>0.54873782398433169</v>
      </c>
      <c r="L1235" s="56">
        <f t="shared" si="158"/>
        <v>3.1540319233779993E-2</v>
      </c>
    </row>
    <row r="1236" spans="1:12" x14ac:dyDescent="0.2">
      <c r="A1236" s="78">
        <f t="shared" si="159"/>
        <v>272</v>
      </c>
      <c r="B1236" s="57" t="s">
        <v>1753</v>
      </c>
      <c r="C1236" s="57">
        <v>156.9</v>
      </c>
      <c r="D1236" s="57"/>
      <c r="E1236" s="57"/>
      <c r="F1236" s="57">
        <f t="shared" si="153"/>
        <v>156.9</v>
      </c>
      <c r="G1236" s="56">
        <f t="shared" si="156"/>
        <v>7.0022523242211493E-4</v>
      </c>
      <c r="H1236" s="54">
        <f t="shared" si="157"/>
        <v>2.5768288553133831</v>
      </c>
      <c r="I1236" s="54">
        <f t="shared" si="154"/>
        <v>0.56690234816894425</v>
      </c>
      <c r="J1236" s="245">
        <f t="shared" si="155"/>
        <v>1.2239937062738568</v>
      </c>
      <c r="K1236" s="54">
        <v>0.58095117802389773</v>
      </c>
      <c r="L1236" s="56">
        <f t="shared" si="158"/>
        <v>3.154031923378E-2</v>
      </c>
    </row>
    <row r="1237" spans="1:12" x14ac:dyDescent="0.2">
      <c r="A1237" s="78">
        <f t="shared" si="159"/>
        <v>273</v>
      </c>
      <c r="B1237" s="57" t="s">
        <v>1754</v>
      </c>
      <c r="C1237" s="57">
        <v>156.6</v>
      </c>
      <c r="D1237" s="57"/>
      <c r="E1237" s="57"/>
      <c r="F1237" s="57">
        <f t="shared" si="153"/>
        <v>156.6</v>
      </c>
      <c r="G1237" s="56">
        <f t="shared" si="156"/>
        <v>6.9888636964501719E-4</v>
      </c>
      <c r="H1237" s="54">
        <f t="shared" si="157"/>
        <v>2.5719018402936631</v>
      </c>
      <c r="I1237" s="54">
        <f t="shared" si="154"/>
        <v>0.56581840486460588</v>
      </c>
      <c r="J1237" s="245">
        <f t="shared" si="155"/>
        <v>1.2216533741394899</v>
      </c>
      <c r="K1237" s="54">
        <v>0.57984037271218858</v>
      </c>
      <c r="L1237" s="56">
        <f t="shared" si="158"/>
        <v>3.1540319233780006E-2</v>
      </c>
    </row>
    <row r="1238" spans="1:12" x14ac:dyDescent="0.2">
      <c r="A1238" s="78">
        <f t="shared" si="159"/>
        <v>274</v>
      </c>
      <c r="B1238" s="57" t="s">
        <v>1755</v>
      </c>
      <c r="C1238" s="57">
        <v>164.4</v>
      </c>
      <c r="D1238" s="57"/>
      <c r="E1238" s="57"/>
      <c r="F1238" s="57">
        <f t="shared" si="153"/>
        <v>164.4</v>
      </c>
      <c r="G1238" s="56">
        <f t="shared" si="156"/>
        <v>7.3369680184955837E-4</v>
      </c>
      <c r="H1238" s="54">
        <f t="shared" si="157"/>
        <v>2.7000042308063747</v>
      </c>
      <c r="I1238" s="54">
        <f t="shared" si="154"/>
        <v>0.59400093077740246</v>
      </c>
      <c r="J1238" s="245">
        <f t="shared" si="155"/>
        <v>1.282502009633028</v>
      </c>
      <c r="K1238" s="54">
        <v>0.60872131081662717</v>
      </c>
      <c r="L1238" s="56">
        <f t="shared" si="158"/>
        <v>3.154031923378E-2</v>
      </c>
    </row>
    <row r="1239" spans="1:12" x14ac:dyDescent="0.2">
      <c r="A1239" s="78">
        <f t="shared" si="159"/>
        <v>275</v>
      </c>
      <c r="B1239" s="57" t="s">
        <v>1756</v>
      </c>
      <c r="C1239" s="57">
        <v>149.69999999999999</v>
      </c>
      <c r="D1239" s="57"/>
      <c r="E1239" s="57"/>
      <c r="F1239" s="57">
        <f t="shared" si="153"/>
        <v>149.69999999999999</v>
      </c>
      <c r="G1239" s="56">
        <f t="shared" si="156"/>
        <v>6.6809252577176923E-4</v>
      </c>
      <c r="H1239" s="54">
        <f t="shared" si="157"/>
        <v>2.4585804948401107</v>
      </c>
      <c r="I1239" s="54">
        <f t="shared" si="154"/>
        <v>0.5408877088648244</v>
      </c>
      <c r="J1239" s="245">
        <f t="shared" si="155"/>
        <v>1.1678257350490524</v>
      </c>
      <c r="K1239" s="54">
        <v>0.55429185054287755</v>
      </c>
      <c r="L1239" s="56">
        <f t="shared" si="158"/>
        <v>3.154031923378E-2</v>
      </c>
    </row>
    <row r="1240" spans="1:12" x14ac:dyDescent="0.2">
      <c r="A1240" s="78">
        <f t="shared" si="159"/>
        <v>276</v>
      </c>
      <c r="B1240" s="57" t="s">
        <v>1784</v>
      </c>
      <c r="C1240" s="57">
        <v>94</v>
      </c>
      <c r="D1240" s="57"/>
      <c r="E1240" s="57"/>
      <c r="F1240" s="57">
        <f t="shared" si="153"/>
        <v>94</v>
      </c>
      <c r="G1240" s="56">
        <f t="shared" si="156"/>
        <v>4.1951033682395669E-4</v>
      </c>
      <c r="H1240" s="54">
        <f t="shared" si="157"/>
        <v>1.5437980395121607</v>
      </c>
      <c r="I1240" s="54">
        <f t="shared" si="154"/>
        <v>0.33963556869267536</v>
      </c>
      <c r="J1240" s="245">
        <f t="shared" si="155"/>
        <v>0.73330406876827625</v>
      </c>
      <c r="K1240" s="54">
        <v>0.34805233100220773</v>
      </c>
      <c r="L1240" s="56">
        <f t="shared" si="158"/>
        <v>3.154031923378E-2</v>
      </c>
    </row>
    <row r="1241" spans="1:12" x14ac:dyDescent="0.2">
      <c r="A1241" s="78">
        <f t="shared" si="159"/>
        <v>277</v>
      </c>
      <c r="B1241" s="57" t="s">
        <v>1785</v>
      </c>
      <c r="C1241" s="57">
        <v>190.9</v>
      </c>
      <c r="D1241" s="57"/>
      <c r="E1241" s="57"/>
      <c r="F1241" s="57">
        <f t="shared" si="153"/>
        <v>190.9</v>
      </c>
      <c r="G1241" s="56">
        <f t="shared" si="156"/>
        <v>8.5196301382652485E-4</v>
      </c>
      <c r="H1241" s="54">
        <f t="shared" si="157"/>
        <v>3.1352238908816115</v>
      </c>
      <c r="I1241" s="54">
        <f t="shared" si="154"/>
        <v>0.68974925599395454</v>
      </c>
      <c r="J1241" s="245">
        <f t="shared" si="155"/>
        <v>1.4892313481687653</v>
      </c>
      <c r="K1241" s="54">
        <v>0.70684244668427076</v>
      </c>
      <c r="L1241" s="56">
        <f t="shared" si="158"/>
        <v>3.154031923378E-2</v>
      </c>
    </row>
    <row r="1242" spans="1:12" x14ac:dyDescent="0.2">
      <c r="A1242" s="78">
        <f t="shared" si="159"/>
        <v>278</v>
      </c>
      <c r="B1242" s="57" t="s">
        <v>1786</v>
      </c>
      <c r="C1242" s="57">
        <v>204.2</v>
      </c>
      <c r="D1242" s="57"/>
      <c r="E1242" s="57"/>
      <c r="F1242" s="57">
        <f t="shared" si="153"/>
        <v>204.2</v>
      </c>
      <c r="G1242" s="56">
        <f t="shared" si="156"/>
        <v>9.1131926361119099E-4</v>
      </c>
      <c r="H1242" s="54">
        <f t="shared" si="157"/>
        <v>3.3536548900891829</v>
      </c>
      <c r="I1242" s="54">
        <f t="shared" si="154"/>
        <v>0.73780407581962026</v>
      </c>
      <c r="J1242" s="245">
        <f t="shared" si="155"/>
        <v>1.5929860727923619</v>
      </c>
      <c r="K1242" s="54">
        <v>0.75608814883671072</v>
      </c>
      <c r="L1242" s="56">
        <f t="shared" si="158"/>
        <v>3.154031923378E-2</v>
      </c>
    </row>
    <row r="1243" spans="1:12" x14ac:dyDescent="0.2">
      <c r="A1243" s="78">
        <f t="shared" si="159"/>
        <v>279</v>
      </c>
      <c r="B1243" s="57" t="s">
        <v>1787</v>
      </c>
      <c r="C1243" s="57">
        <v>215.5</v>
      </c>
      <c r="D1243" s="57"/>
      <c r="E1243" s="57"/>
      <c r="F1243" s="57">
        <f t="shared" si="153"/>
        <v>215.5</v>
      </c>
      <c r="G1243" s="56">
        <f t="shared" si="156"/>
        <v>9.6174976154853899E-4</v>
      </c>
      <c r="H1243" s="54">
        <f t="shared" si="157"/>
        <v>3.5392391224986235</v>
      </c>
      <c r="I1243" s="54">
        <f t="shared" si="154"/>
        <v>0.77863260694969716</v>
      </c>
      <c r="J1243" s="245">
        <f t="shared" si="155"/>
        <v>1.6811385831868462</v>
      </c>
      <c r="K1243" s="54">
        <v>0.79792848224442303</v>
      </c>
      <c r="L1243" s="56">
        <f t="shared" si="158"/>
        <v>3.154031923378E-2</v>
      </c>
    </row>
    <row r="1244" spans="1:12" x14ac:dyDescent="0.2">
      <c r="A1244" s="78">
        <f t="shared" si="159"/>
        <v>280</v>
      </c>
      <c r="B1244" s="57" t="s">
        <v>1788</v>
      </c>
      <c r="C1244" s="57">
        <v>182.6</v>
      </c>
      <c r="D1244" s="57"/>
      <c r="E1244" s="57"/>
      <c r="F1244" s="57">
        <f t="shared" si="153"/>
        <v>182.6</v>
      </c>
      <c r="G1244" s="56">
        <f t="shared" si="156"/>
        <v>8.1492114366015411E-4</v>
      </c>
      <c r="H1244" s="54">
        <f t="shared" si="157"/>
        <v>2.9989098086693673</v>
      </c>
      <c r="I1244" s="54">
        <f t="shared" si="154"/>
        <v>0.65976015790726084</v>
      </c>
      <c r="J1244" s="245">
        <f t="shared" si="155"/>
        <v>1.4244821591179493</v>
      </c>
      <c r="K1244" s="54">
        <v>0.67611016639365029</v>
      </c>
      <c r="L1244" s="56">
        <f t="shared" si="158"/>
        <v>3.154031923378E-2</v>
      </c>
    </row>
    <row r="1245" spans="1:12" x14ac:dyDescent="0.2">
      <c r="A1245" s="78">
        <f t="shared" si="159"/>
        <v>281</v>
      </c>
      <c r="B1245" s="57" t="s">
        <v>1789</v>
      </c>
      <c r="C1245" s="57">
        <v>140.1</v>
      </c>
      <c r="D1245" s="57"/>
      <c r="E1245" s="57"/>
      <c r="F1245" s="57">
        <f t="shared" si="153"/>
        <v>140.1</v>
      </c>
      <c r="G1245" s="56">
        <f t="shared" si="156"/>
        <v>6.2524891690464185E-4</v>
      </c>
      <c r="H1245" s="54">
        <f t="shared" si="157"/>
        <v>2.3009160142090819</v>
      </c>
      <c r="I1245" s="54">
        <f t="shared" si="154"/>
        <v>0.50620152312599798</v>
      </c>
      <c r="J1245" s="245">
        <f t="shared" si="155"/>
        <v>1.0929351067493138</v>
      </c>
      <c r="K1245" s="54">
        <v>0.51874608056818394</v>
      </c>
      <c r="L1245" s="56">
        <f t="shared" si="158"/>
        <v>3.154031923378E-2</v>
      </c>
    </row>
    <row r="1246" spans="1:12" x14ac:dyDescent="0.2">
      <c r="A1246" s="78">
        <f t="shared" si="159"/>
        <v>282</v>
      </c>
      <c r="B1246" s="57" t="s">
        <v>1792</v>
      </c>
      <c r="C1246" s="57">
        <v>2666.8</v>
      </c>
      <c r="D1246" s="57"/>
      <c r="E1246" s="57">
        <v>64.2</v>
      </c>
      <c r="F1246" s="57">
        <f t="shared" si="153"/>
        <v>2731</v>
      </c>
      <c r="G1246" s="56">
        <f t="shared" si="156"/>
        <v>1.218811414751304E-2</v>
      </c>
      <c r="H1246" s="54">
        <f t="shared" si="157"/>
        <v>44.852260062847989</v>
      </c>
      <c r="I1246" s="54">
        <f t="shared" si="154"/>
        <v>9.8674972138265584</v>
      </c>
      <c r="J1246" s="245">
        <f t="shared" si="155"/>
        <v>21.304823529852793</v>
      </c>
      <c r="K1246" s="54">
        <v>9.8743186842200803</v>
      </c>
      <c r="L1246" s="56">
        <f t="shared" si="158"/>
        <v>3.1453277001372182E-2</v>
      </c>
    </row>
    <row r="1247" spans="1:12" x14ac:dyDescent="0.2">
      <c r="A1247" s="78">
        <f t="shared" si="159"/>
        <v>283</v>
      </c>
      <c r="B1247" s="57" t="s">
        <v>1793</v>
      </c>
      <c r="C1247" s="57">
        <v>84.6</v>
      </c>
      <c r="D1247" s="57"/>
      <c r="E1247" s="57"/>
      <c r="F1247" s="57">
        <f t="shared" si="153"/>
        <v>84.6</v>
      </c>
      <c r="G1247" s="56">
        <f t="shared" si="156"/>
        <v>3.7755930314156097E-4</v>
      </c>
      <c r="H1247" s="54">
        <f t="shared" si="157"/>
        <v>1.3894182355609443</v>
      </c>
      <c r="I1247" s="54">
        <f t="shared" si="154"/>
        <v>0.30567201182340775</v>
      </c>
      <c r="J1247" s="245">
        <f t="shared" si="155"/>
        <v>0.65997366189144857</v>
      </c>
      <c r="K1247" s="54">
        <v>0.3132470979019869</v>
      </c>
      <c r="L1247" s="56">
        <f t="shared" si="158"/>
        <v>3.154031923378E-2</v>
      </c>
    </row>
    <row r="1248" spans="1:12" x14ac:dyDescent="0.2">
      <c r="A1248" s="78">
        <f t="shared" si="159"/>
        <v>284</v>
      </c>
      <c r="B1248" s="57" t="s">
        <v>1794</v>
      </c>
      <c r="C1248" s="57">
        <v>219.7</v>
      </c>
      <c r="D1248" s="57"/>
      <c r="E1248" s="57"/>
      <c r="F1248" s="57">
        <f t="shared" si="153"/>
        <v>219.7</v>
      </c>
      <c r="G1248" s="56">
        <f t="shared" si="156"/>
        <v>9.804938404279072E-4</v>
      </c>
      <c r="H1248" s="54">
        <f t="shared" si="157"/>
        <v>3.6082173327746987</v>
      </c>
      <c r="I1248" s="54">
        <f t="shared" si="154"/>
        <v>0.7938078132104337</v>
      </c>
      <c r="J1248" s="245">
        <f t="shared" si="155"/>
        <v>1.7139032330679818</v>
      </c>
      <c r="K1248" s="54">
        <v>0.81347975660835137</v>
      </c>
      <c r="L1248" s="56">
        <f t="shared" si="158"/>
        <v>3.154031923378E-2</v>
      </c>
    </row>
    <row r="1249" spans="1:12" x14ac:dyDescent="0.2">
      <c r="A1249" s="78">
        <f t="shared" si="159"/>
        <v>285</v>
      </c>
      <c r="B1249" s="57" t="s">
        <v>1802</v>
      </c>
      <c r="C1249" s="57">
        <v>171.2</v>
      </c>
      <c r="D1249" s="57"/>
      <c r="E1249" s="57"/>
      <c r="F1249" s="57">
        <f t="shared" si="153"/>
        <v>171.2</v>
      </c>
      <c r="G1249" s="56">
        <f t="shared" si="156"/>
        <v>7.640443581304402E-4</v>
      </c>
      <c r="H1249" s="54">
        <f t="shared" si="157"/>
        <v>2.8116832379200201</v>
      </c>
      <c r="I1249" s="54">
        <f t="shared" si="154"/>
        <v>0.61857031234240445</v>
      </c>
      <c r="J1249" s="245">
        <f t="shared" si="155"/>
        <v>1.3355495380120095</v>
      </c>
      <c r="K1249" s="54">
        <v>0.63389956454870167</v>
      </c>
      <c r="L1249" s="56">
        <f t="shared" si="158"/>
        <v>3.154031923378E-2</v>
      </c>
    </row>
    <row r="1250" spans="1:12" x14ac:dyDescent="0.2">
      <c r="A1250" s="78">
        <f t="shared" si="159"/>
        <v>286</v>
      </c>
      <c r="B1250" s="57" t="s">
        <v>1803</v>
      </c>
      <c r="C1250" s="57">
        <v>246.6</v>
      </c>
      <c r="D1250" s="57">
        <v>31.9</v>
      </c>
      <c r="E1250" s="57"/>
      <c r="F1250" s="57">
        <f t="shared" si="153"/>
        <v>278.5</v>
      </c>
      <c r="G1250" s="56">
        <f t="shared" si="156"/>
        <v>1.2429109447390631E-3</v>
      </c>
      <c r="H1250" s="54">
        <f t="shared" si="157"/>
        <v>4.573912276639752</v>
      </c>
      <c r="I1250" s="54">
        <f t="shared" si="154"/>
        <v>1.0062607008607454</v>
      </c>
      <c r="J1250" s="245">
        <f t="shared" si="155"/>
        <v>2.172608331403882</v>
      </c>
      <c r="K1250" s="54">
        <v>0.91308196622494064</v>
      </c>
      <c r="L1250" s="56">
        <f t="shared" si="158"/>
        <v>3.1116205655760575E-2</v>
      </c>
    </row>
    <row r="1251" spans="1:12" x14ac:dyDescent="0.2">
      <c r="A1251" s="78">
        <f t="shared" si="159"/>
        <v>287</v>
      </c>
      <c r="B1251" s="57" t="s">
        <v>1805</v>
      </c>
      <c r="C1251" s="57">
        <v>138.4</v>
      </c>
      <c r="D1251" s="57"/>
      <c r="E1251" s="57"/>
      <c r="F1251" s="57">
        <f t="shared" si="153"/>
        <v>138.4</v>
      </c>
      <c r="G1251" s="56">
        <f t="shared" si="156"/>
        <v>6.1766202783442134E-4</v>
      </c>
      <c r="H1251" s="54">
        <f t="shared" si="157"/>
        <v>2.2729962624306705</v>
      </c>
      <c r="I1251" s="54">
        <f t="shared" si="154"/>
        <v>0.50005917773474751</v>
      </c>
      <c r="J1251" s="245">
        <f t="shared" si="155"/>
        <v>1.0796732246545684</v>
      </c>
      <c r="K1251" s="54">
        <v>0.51245151713516546</v>
      </c>
      <c r="L1251" s="56">
        <f t="shared" si="158"/>
        <v>3.154031923378E-2</v>
      </c>
    </row>
    <row r="1252" spans="1:12" x14ac:dyDescent="0.2">
      <c r="A1252" s="78">
        <f t="shared" si="159"/>
        <v>288</v>
      </c>
      <c r="B1252" s="57" t="s">
        <v>1806</v>
      </c>
      <c r="C1252" s="57">
        <v>990.2</v>
      </c>
      <c r="D1252" s="57"/>
      <c r="E1252" s="57"/>
      <c r="F1252" s="57">
        <f t="shared" si="153"/>
        <v>990.2</v>
      </c>
      <c r="G1252" s="56">
        <f t="shared" si="156"/>
        <v>4.4191397396072547E-3</v>
      </c>
      <c r="H1252" s="54">
        <f t="shared" si="157"/>
        <v>16.262434241754697</v>
      </c>
      <c r="I1252" s="54">
        <f t="shared" si="154"/>
        <v>3.5777355331860332</v>
      </c>
      <c r="J1252" s="245">
        <f t="shared" si="155"/>
        <v>7.7246562648334809</v>
      </c>
      <c r="K1252" s="54">
        <v>3.6663980655147457</v>
      </c>
      <c r="L1252" s="56">
        <f t="shared" si="158"/>
        <v>3.154031923378E-2</v>
      </c>
    </row>
    <row r="1253" spans="1:12" x14ac:dyDescent="0.2">
      <c r="A1253" s="78">
        <f t="shared" si="159"/>
        <v>289</v>
      </c>
      <c r="B1253" s="57" t="s">
        <v>1807</v>
      </c>
      <c r="C1253" s="57">
        <v>184.5</v>
      </c>
      <c r="D1253" s="57"/>
      <c r="E1253" s="57"/>
      <c r="F1253" s="57">
        <f t="shared" si="153"/>
        <v>184.5</v>
      </c>
      <c r="G1253" s="56">
        <f t="shared" si="156"/>
        <v>8.2340060791510645E-4</v>
      </c>
      <c r="H1253" s="54">
        <f t="shared" si="157"/>
        <v>3.0301142371275915</v>
      </c>
      <c r="I1253" s="54">
        <f t="shared" si="154"/>
        <v>0.66662513216807018</v>
      </c>
      <c r="J1253" s="245">
        <f t="shared" si="155"/>
        <v>1.4393042626356058</v>
      </c>
      <c r="K1253" s="54">
        <v>0.68314526670114173</v>
      </c>
      <c r="L1253" s="56">
        <f t="shared" si="158"/>
        <v>3.1540319233779993E-2</v>
      </c>
    </row>
    <row r="1254" spans="1:12" x14ac:dyDescent="0.2">
      <c r="A1254" s="78">
        <f t="shared" si="159"/>
        <v>290</v>
      </c>
      <c r="B1254" s="57" t="s">
        <v>1815</v>
      </c>
      <c r="C1254" s="57">
        <v>96.2</v>
      </c>
      <c r="D1254" s="57"/>
      <c r="E1254" s="57"/>
      <c r="F1254" s="57">
        <f t="shared" ref="F1254:F1301" si="160">C1254+D1254+E1254</f>
        <v>96.2</v>
      </c>
      <c r="G1254" s="56">
        <f t="shared" si="156"/>
        <v>4.2932866385600677E-4</v>
      </c>
      <c r="H1254" s="54">
        <f t="shared" si="157"/>
        <v>1.5799294829901049</v>
      </c>
      <c r="I1254" s="54">
        <f t="shared" si="154"/>
        <v>0.34758448625782307</v>
      </c>
      <c r="J1254" s="245">
        <f t="shared" si="155"/>
        <v>0.75046650442029983</v>
      </c>
      <c r="K1254" s="54">
        <v>0.35619823662140832</v>
      </c>
      <c r="L1254" s="56">
        <f t="shared" si="158"/>
        <v>3.154031923378E-2</v>
      </c>
    </row>
    <row r="1255" spans="1:12" x14ac:dyDescent="0.2">
      <c r="A1255" s="78">
        <f t="shared" si="159"/>
        <v>291</v>
      </c>
      <c r="B1255" s="57" t="s">
        <v>1816</v>
      </c>
      <c r="C1255" s="57">
        <v>150.80000000000001</v>
      </c>
      <c r="D1255" s="57"/>
      <c r="E1255" s="57"/>
      <c r="F1255" s="57">
        <f t="shared" si="160"/>
        <v>150.80000000000001</v>
      </c>
      <c r="G1255" s="56">
        <f t="shared" si="156"/>
        <v>6.7300168928779438E-4</v>
      </c>
      <c r="H1255" s="54">
        <f t="shared" si="157"/>
        <v>2.4766462165790832</v>
      </c>
      <c r="I1255" s="54">
        <f t="shared" si="154"/>
        <v>0.54486216764739837</v>
      </c>
      <c r="J1255" s="245">
        <f t="shared" si="155"/>
        <v>1.1764069528750645</v>
      </c>
      <c r="K1255" s="54">
        <v>0.55836480335247796</v>
      </c>
      <c r="L1255" s="56">
        <f t="shared" si="158"/>
        <v>3.154031923378E-2</v>
      </c>
    </row>
    <row r="1256" spans="1:12" x14ac:dyDescent="0.2">
      <c r="A1256" s="78">
        <f t="shared" si="159"/>
        <v>292</v>
      </c>
      <c r="B1256" s="57" t="s">
        <v>1823</v>
      </c>
      <c r="C1256" s="57">
        <v>301.02</v>
      </c>
      <c r="D1256" s="57"/>
      <c r="E1256" s="57"/>
      <c r="F1256" s="57">
        <f t="shared" si="160"/>
        <v>301.02</v>
      </c>
      <c r="G1256" s="56">
        <f t="shared" si="156"/>
        <v>1.3434149105398664E-3</v>
      </c>
      <c r="H1256" s="54">
        <f t="shared" si="157"/>
        <v>4.9437668707867086</v>
      </c>
      <c r="I1256" s="54">
        <f t="shared" ref="I1256:I1307" si="161">H1256*0.22</f>
        <v>1.0876287115730758</v>
      </c>
      <c r="J1256" s="245">
        <f t="shared" si="155"/>
        <v>2.3482892636236863</v>
      </c>
      <c r="K1256" s="54">
        <v>1.1145820497689847</v>
      </c>
      <c r="L1256" s="56">
        <f t="shared" si="158"/>
        <v>3.154031923378E-2</v>
      </c>
    </row>
    <row r="1257" spans="1:12" x14ac:dyDescent="0.2">
      <c r="A1257" s="78">
        <f t="shared" si="159"/>
        <v>293</v>
      </c>
      <c r="B1257" s="57" t="s">
        <v>1824</v>
      </c>
      <c r="C1257" s="57">
        <v>725.3</v>
      </c>
      <c r="D1257" s="57"/>
      <c r="E1257" s="57"/>
      <c r="F1257" s="57">
        <f t="shared" si="160"/>
        <v>725.3</v>
      </c>
      <c r="G1257" s="56">
        <f t="shared" si="156"/>
        <v>3.236923907429955E-3</v>
      </c>
      <c r="H1257" s="54">
        <f t="shared" si="157"/>
        <v>11.911879979342235</v>
      </c>
      <c r="I1257" s="54">
        <f t="shared" si="161"/>
        <v>2.6206135954552918</v>
      </c>
      <c r="J1257" s="245">
        <f t="shared" si="155"/>
        <v>5.6581429901875611</v>
      </c>
      <c r="K1257" s="54">
        <v>2.6855569752755453</v>
      </c>
      <c r="L1257" s="56">
        <f t="shared" si="158"/>
        <v>3.154031923378E-2</v>
      </c>
    </row>
    <row r="1258" spans="1:12" x14ac:dyDescent="0.2">
      <c r="A1258" s="78">
        <f t="shared" si="159"/>
        <v>294</v>
      </c>
      <c r="B1258" s="57" t="s">
        <v>1825</v>
      </c>
      <c r="C1258" s="57">
        <v>1494.6</v>
      </c>
      <c r="D1258" s="57">
        <v>88.8</v>
      </c>
      <c r="E1258" s="57"/>
      <c r="F1258" s="57">
        <f t="shared" si="160"/>
        <v>1583.3999999999999</v>
      </c>
      <c r="G1258" s="56">
        <f t="shared" si="156"/>
        <v>7.0665177375218401E-3</v>
      </c>
      <c r="H1258" s="54">
        <f t="shared" si="157"/>
        <v>26.004785274080373</v>
      </c>
      <c r="I1258" s="54">
        <f t="shared" si="161"/>
        <v>5.7210527602976819</v>
      </c>
      <c r="J1258" s="245">
        <f t="shared" si="155"/>
        <v>12.352273005188177</v>
      </c>
      <c r="K1258" s="54">
        <v>5.5340320629351023</v>
      </c>
      <c r="L1258" s="56">
        <f t="shared" si="158"/>
        <v>3.1332665847228332E-2</v>
      </c>
    </row>
    <row r="1259" spans="1:12" x14ac:dyDescent="0.2">
      <c r="A1259" s="78">
        <f t="shared" si="159"/>
        <v>295</v>
      </c>
      <c r="B1259" s="57" t="s">
        <v>1826</v>
      </c>
      <c r="C1259" s="57">
        <v>1123</v>
      </c>
      <c r="D1259" s="57"/>
      <c r="E1259" s="57">
        <v>374</v>
      </c>
      <c r="F1259" s="57">
        <f t="shared" si="160"/>
        <v>1497</v>
      </c>
      <c r="G1259" s="56">
        <f t="shared" si="156"/>
        <v>6.6809252577176934E-3</v>
      </c>
      <c r="H1259" s="54">
        <f t="shared" si="157"/>
        <v>24.585804948401112</v>
      </c>
      <c r="I1259" s="54">
        <f t="shared" si="161"/>
        <v>5.4088770886482447</v>
      </c>
      <c r="J1259" s="245">
        <f t="shared" si="155"/>
        <v>11.678257350490528</v>
      </c>
      <c r="K1259" s="54">
        <v>4.1581145501646732</v>
      </c>
      <c r="L1259" s="56">
        <f t="shared" si="158"/>
        <v>3.0615266491452613E-2</v>
      </c>
    </row>
    <row r="1260" spans="1:12" x14ac:dyDescent="0.2">
      <c r="A1260" s="78">
        <f t="shared" si="159"/>
        <v>296</v>
      </c>
      <c r="B1260" s="57" t="s">
        <v>1827</v>
      </c>
      <c r="C1260" s="57">
        <v>1486.2</v>
      </c>
      <c r="D1260" s="57"/>
      <c r="E1260" s="57"/>
      <c r="F1260" s="57">
        <f t="shared" si="160"/>
        <v>1486.2</v>
      </c>
      <c r="G1260" s="56">
        <f t="shared" si="156"/>
        <v>6.6327261977421753E-3</v>
      </c>
      <c r="H1260" s="54">
        <f t="shared" si="157"/>
        <v>24.408432407691205</v>
      </c>
      <c r="I1260" s="54">
        <f t="shared" si="161"/>
        <v>5.3698551296920654</v>
      </c>
      <c r="J1260" s="245">
        <f t="shared" si="155"/>
        <v>11.594005393653322</v>
      </c>
      <c r="K1260" s="54">
        <v>5.5029295142072456</v>
      </c>
      <c r="L1260" s="56">
        <f t="shared" si="158"/>
        <v>3.1540319233780006E-2</v>
      </c>
    </row>
    <row r="1261" spans="1:12" x14ac:dyDescent="0.2">
      <c r="A1261" s="78">
        <f t="shared" si="159"/>
        <v>297</v>
      </c>
      <c r="B1261" s="57" t="s">
        <v>1828</v>
      </c>
      <c r="C1261" s="57">
        <v>2557.9</v>
      </c>
      <c r="D1261" s="57"/>
      <c r="E1261" s="57"/>
      <c r="F1261" s="57">
        <f t="shared" si="160"/>
        <v>2557.9</v>
      </c>
      <c r="G1261" s="56">
        <f t="shared" si="156"/>
        <v>1.1415590325127647E-2</v>
      </c>
      <c r="H1261" s="54">
        <f t="shared" si="157"/>
        <v>42.009372396469743</v>
      </c>
      <c r="I1261" s="54">
        <f t="shared" si="161"/>
        <v>9.2420619272233431</v>
      </c>
      <c r="J1261" s="245">
        <f t="shared" si="155"/>
        <v>19.954451888323128</v>
      </c>
      <c r="K1261" s="54">
        <v>9.4710963560696513</v>
      </c>
      <c r="L1261" s="56">
        <f t="shared" si="158"/>
        <v>3.1540319233780006E-2</v>
      </c>
    </row>
    <row r="1262" spans="1:12" x14ac:dyDescent="0.2">
      <c r="A1262" s="78">
        <f t="shared" si="159"/>
        <v>298</v>
      </c>
      <c r="B1262" s="57" t="s">
        <v>1829</v>
      </c>
      <c r="C1262" s="57">
        <v>2559.3000000000002</v>
      </c>
      <c r="D1262" s="57"/>
      <c r="E1262" s="57"/>
      <c r="F1262" s="57">
        <f t="shared" si="160"/>
        <v>2559.3000000000002</v>
      </c>
      <c r="G1262" s="56">
        <f t="shared" si="156"/>
        <v>1.1421838351420771E-2</v>
      </c>
      <c r="H1262" s="54">
        <f t="shared" si="157"/>
        <v>42.032365133228438</v>
      </c>
      <c r="I1262" s="54">
        <f t="shared" si="161"/>
        <v>9.2471203293102562</v>
      </c>
      <c r="J1262" s="245">
        <f t="shared" si="155"/>
        <v>19.965373438283507</v>
      </c>
      <c r="K1262" s="54">
        <v>9.4762801141909616</v>
      </c>
      <c r="L1262" s="56">
        <f t="shared" si="158"/>
        <v>3.154031923378E-2</v>
      </c>
    </row>
    <row r="1263" spans="1:12" x14ac:dyDescent="0.2">
      <c r="A1263" s="78">
        <f t="shared" si="159"/>
        <v>299</v>
      </c>
      <c r="B1263" s="57" t="s">
        <v>1830</v>
      </c>
      <c r="C1263" s="57">
        <v>1346.9</v>
      </c>
      <c r="D1263" s="57"/>
      <c r="E1263" s="57"/>
      <c r="F1263" s="57">
        <f t="shared" si="160"/>
        <v>1346.9</v>
      </c>
      <c r="G1263" s="56">
        <f t="shared" si="156"/>
        <v>6.0110475815764609E-3</v>
      </c>
      <c r="H1263" s="54">
        <f t="shared" si="157"/>
        <v>22.120655100201375</v>
      </c>
      <c r="I1263" s="54">
        <f t="shared" si="161"/>
        <v>4.8665441220443029</v>
      </c>
      <c r="J1263" s="245">
        <f t="shared" si="155"/>
        <v>10.507311172595653</v>
      </c>
      <c r="K1263" s="54">
        <v>4.9871455811369536</v>
      </c>
      <c r="L1263" s="56">
        <f t="shared" si="158"/>
        <v>3.154031923378E-2</v>
      </c>
    </row>
    <row r="1264" spans="1:12" x14ac:dyDescent="0.2">
      <c r="A1264" s="78">
        <f t="shared" si="159"/>
        <v>300</v>
      </c>
      <c r="B1264" s="57" t="s">
        <v>1831</v>
      </c>
      <c r="C1264" s="57">
        <v>2035.1</v>
      </c>
      <c r="D1264" s="57"/>
      <c r="E1264" s="57"/>
      <c r="F1264" s="57">
        <f t="shared" si="160"/>
        <v>2035.1</v>
      </c>
      <c r="G1264" s="56">
        <f t="shared" si="156"/>
        <v>9.082398792238662E-3</v>
      </c>
      <c r="H1264" s="54">
        <f t="shared" si="157"/>
        <v>33.423227555438274</v>
      </c>
      <c r="I1264" s="54">
        <f t="shared" si="161"/>
        <v>7.3531100621964205</v>
      </c>
      <c r="J1264" s="245">
        <f t="shared" si="155"/>
        <v>15.876033088833179</v>
      </c>
      <c r="K1264" s="54">
        <v>7.5353329661977968</v>
      </c>
      <c r="L1264" s="56">
        <f t="shared" si="158"/>
        <v>3.154031923378E-2</v>
      </c>
    </row>
    <row r="1265" spans="1:12" x14ac:dyDescent="0.2">
      <c r="A1265" s="78">
        <f t="shared" si="159"/>
        <v>301</v>
      </c>
      <c r="B1265" s="57" t="s">
        <v>1832</v>
      </c>
      <c r="C1265" s="57">
        <v>1523.5</v>
      </c>
      <c r="D1265" s="57"/>
      <c r="E1265" s="57"/>
      <c r="F1265" s="57">
        <f t="shared" si="160"/>
        <v>1523.5</v>
      </c>
      <c r="G1265" s="56">
        <f t="shared" si="156"/>
        <v>6.7991914696946595E-3</v>
      </c>
      <c r="H1265" s="54">
        <f t="shared" si="157"/>
        <v>25.021024608476345</v>
      </c>
      <c r="I1265" s="54">
        <f t="shared" si="161"/>
        <v>5.5046254138647956</v>
      </c>
      <c r="J1265" s="245">
        <f t="shared" si="155"/>
        <v>11.884986689026263</v>
      </c>
      <c r="K1265" s="54">
        <v>5.6410396412964197</v>
      </c>
      <c r="L1265" s="56">
        <f t="shared" si="158"/>
        <v>3.1540319233779993E-2</v>
      </c>
    </row>
    <row r="1266" spans="1:12" x14ac:dyDescent="0.2">
      <c r="A1266" s="78">
        <f t="shared" si="159"/>
        <v>302</v>
      </c>
      <c r="B1266" s="57" t="s">
        <v>1833</v>
      </c>
      <c r="C1266" s="57">
        <v>2022.1</v>
      </c>
      <c r="D1266" s="57"/>
      <c r="E1266" s="57"/>
      <c r="F1266" s="57">
        <f t="shared" si="160"/>
        <v>2022.1</v>
      </c>
      <c r="G1266" s="56">
        <f t="shared" si="156"/>
        <v>9.0243814052310932E-3</v>
      </c>
      <c r="H1266" s="54">
        <f t="shared" si="157"/>
        <v>33.209723571250422</v>
      </c>
      <c r="I1266" s="54">
        <f t="shared" si="161"/>
        <v>7.306139185675093</v>
      </c>
      <c r="J1266" s="245">
        <f t="shared" si="155"/>
        <v>15.77461869634395</v>
      </c>
      <c r="K1266" s="54">
        <v>7.4871980693570643</v>
      </c>
      <c r="L1266" s="56">
        <f t="shared" si="158"/>
        <v>3.154031923378E-2</v>
      </c>
    </row>
    <row r="1267" spans="1:12" x14ac:dyDescent="0.2">
      <c r="A1267" s="78">
        <f t="shared" si="159"/>
        <v>303</v>
      </c>
      <c r="B1267" s="57" t="s">
        <v>1834</v>
      </c>
      <c r="C1267" s="57">
        <v>147.19999999999999</v>
      </c>
      <c r="D1267" s="57"/>
      <c r="E1267" s="57"/>
      <c r="F1267" s="57">
        <f t="shared" si="160"/>
        <v>147.19999999999999</v>
      </c>
      <c r="G1267" s="56">
        <f t="shared" si="156"/>
        <v>6.5693533596262153E-4</v>
      </c>
      <c r="H1267" s="54">
        <f t="shared" si="157"/>
        <v>2.4175220363424472</v>
      </c>
      <c r="I1267" s="54">
        <f t="shared" si="161"/>
        <v>0.53185484799533844</v>
      </c>
      <c r="J1267" s="245">
        <f t="shared" si="155"/>
        <v>1.1483229672626625</v>
      </c>
      <c r="K1267" s="54">
        <v>0.54503513961196781</v>
      </c>
      <c r="L1267" s="56">
        <f t="shared" si="158"/>
        <v>3.154031923378E-2</v>
      </c>
    </row>
    <row r="1268" spans="1:12" x14ac:dyDescent="0.2">
      <c r="A1268" s="78">
        <f t="shared" si="159"/>
        <v>304</v>
      </c>
      <c r="B1268" s="57" t="s">
        <v>1835</v>
      </c>
      <c r="C1268" s="57">
        <v>1486.9</v>
      </c>
      <c r="D1268" s="57"/>
      <c r="E1268" s="57"/>
      <c r="F1268" s="57">
        <f t="shared" si="160"/>
        <v>1486.9</v>
      </c>
      <c r="G1268" s="56">
        <f t="shared" si="156"/>
        <v>6.6358502108887366E-3</v>
      </c>
      <c r="H1268" s="54">
        <f t="shared" si="157"/>
        <v>24.419928776070552</v>
      </c>
      <c r="I1268" s="54">
        <f t="shared" si="161"/>
        <v>5.3723843307355219</v>
      </c>
      <c r="J1268" s="245">
        <f t="shared" si="155"/>
        <v>11.599466168633512</v>
      </c>
      <c r="K1268" s="54">
        <v>5.5055213932679008</v>
      </c>
      <c r="L1268" s="56">
        <f t="shared" si="158"/>
        <v>3.154031923378E-2</v>
      </c>
    </row>
    <row r="1269" spans="1:12" x14ac:dyDescent="0.2">
      <c r="A1269" s="78">
        <f t="shared" si="159"/>
        <v>305</v>
      </c>
      <c r="B1269" s="57" t="s">
        <v>1836</v>
      </c>
      <c r="C1269" s="57">
        <v>252.3</v>
      </c>
      <c r="D1269" s="57"/>
      <c r="E1269" s="57"/>
      <c r="F1269" s="57">
        <f t="shared" si="160"/>
        <v>252.3</v>
      </c>
      <c r="G1269" s="56">
        <f t="shared" si="156"/>
        <v>1.1259835955391945E-3</v>
      </c>
      <c r="H1269" s="54">
        <f t="shared" si="157"/>
        <v>4.1436196315842357</v>
      </c>
      <c r="I1269" s="54">
        <f t="shared" si="161"/>
        <v>0.91159631894853188</v>
      </c>
      <c r="J1269" s="245">
        <f t="shared" si="155"/>
        <v>1.968219325002512</v>
      </c>
      <c r="K1269" s="54">
        <v>0.93418726714741496</v>
      </c>
      <c r="L1269" s="56">
        <f t="shared" si="158"/>
        <v>3.154031923378E-2</v>
      </c>
    </row>
    <row r="1270" spans="1:12" x14ac:dyDescent="0.2">
      <c r="A1270" s="78">
        <f t="shared" si="159"/>
        <v>306</v>
      </c>
      <c r="B1270" s="57" t="s">
        <v>1837</v>
      </c>
      <c r="C1270" s="57">
        <v>127.4</v>
      </c>
      <c r="D1270" s="57"/>
      <c r="E1270" s="57">
        <v>58.5</v>
      </c>
      <c r="F1270" s="57">
        <f t="shared" si="160"/>
        <v>185.9</v>
      </c>
      <c r="G1270" s="56">
        <f t="shared" si="156"/>
        <v>8.2964863420822922E-4</v>
      </c>
      <c r="H1270" s="54">
        <f t="shared" si="157"/>
        <v>3.0531069738862837</v>
      </c>
      <c r="I1270" s="54">
        <f t="shared" si="161"/>
        <v>0.6716835342549824</v>
      </c>
      <c r="J1270" s="245">
        <f t="shared" si="155"/>
        <v>1.4502258125959846</v>
      </c>
      <c r="K1270" s="54">
        <v>0.4717219890391624</v>
      </c>
      <c r="L1270" s="56">
        <f t="shared" si="158"/>
        <v>3.0375138836882261E-2</v>
      </c>
    </row>
    <row r="1271" spans="1:12" x14ac:dyDescent="0.2">
      <c r="A1271" s="78">
        <f t="shared" si="159"/>
        <v>307</v>
      </c>
      <c r="B1271" s="57" t="s">
        <v>1838</v>
      </c>
      <c r="C1271" s="57">
        <v>148.4</v>
      </c>
      <c r="D1271" s="57"/>
      <c r="E1271" s="57"/>
      <c r="F1271" s="57">
        <f t="shared" si="160"/>
        <v>148.4</v>
      </c>
      <c r="G1271" s="56">
        <f t="shared" si="156"/>
        <v>6.6229078707101248E-4</v>
      </c>
      <c r="H1271" s="54">
        <f t="shared" si="157"/>
        <v>2.437230096421326</v>
      </c>
      <c r="I1271" s="54">
        <f t="shared" si="161"/>
        <v>0.53619062121269179</v>
      </c>
      <c r="J1271" s="245">
        <f t="shared" si="155"/>
        <v>1.1576842958001299</v>
      </c>
      <c r="K1271" s="54">
        <v>0.54947836085880453</v>
      </c>
      <c r="L1271" s="56">
        <f t="shared" si="158"/>
        <v>3.154031923378E-2</v>
      </c>
    </row>
    <row r="1272" spans="1:12" x14ac:dyDescent="0.2">
      <c r="A1272" s="78">
        <f t="shared" si="159"/>
        <v>308</v>
      </c>
      <c r="B1272" s="57" t="s">
        <v>1839</v>
      </c>
      <c r="C1272" s="57">
        <v>166</v>
      </c>
      <c r="D1272" s="57"/>
      <c r="E1272" s="57"/>
      <c r="F1272" s="57">
        <f t="shared" si="160"/>
        <v>166</v>
      </c>
      <c r="G1272" s="56">
        <f t="shared" si="156"/>
        <v>7.4083740332741286E-4</v>
      </c>
      <c r="H1272" s="54">
        <f t="shared" si="157"/>
        <v>2.7262816442448794</v>
      </c>
      <c r="I1272" s="54">
        <f t="shared" si="161"/>
        <v>0.59978196173387344</v>
      </c>
      <c r="J1272" s="245">
        <f t="shared" si="155"/>
        <v>1.2949837810163176</v>
      </c>
      <c r="K1272" s="54">
        <v>0.61464560581240935</v>
      </c>
      <c r="L1272" s="56">
        <f t="shared" si="158"/>
        <v>3.154031923378E-2</v>
      </c>
    </row>
    <row r="1273" spans="1:12" x14ac:dyDescent="0.2">
      <c r="A1273" s="78">
        <f t="shared" si="159"/>
        <v>309</v>
      </c>
      <c r="B1273" s="57" t="s">
        <v>1840</v>
      </c>
      <c r="C1273" s="57">
        <v>1491.85</v>
      </c>
      <c r="D1273" s="57"/>
      <c r="E1273" s="57">
        <v>243</v>
      </c>
      <c r="F1273" s="57">
        <f t="shared" si="160"/>
        <v>1734.85</v>
      </c>
      <c r="G1273" s="56">
        <f t="shared" si="156"/>
        <v>7.742420296160013E-3</v>
      </c>
      <c r="H1273" s="54">
        <f t="shared" si="157"/>
        <v>28.492106689868848</v>
      </c>
      <c r="I1273" s="54">
        <f t="shared" si="161"/>
        <v>6.2682634717711467</v>
      </c>
      <c r="J1273" s="245">
        <f t="shared" si="155"/>
        <v>13.533750677687703</v>
      </c>
      <c r="K1273" s="54">
        <v>5.5238496809111011</v>
      </c>
      <c r="L1273" s="56">
        <f t="shared" si="158"/>
        <v>3.1021685171766324E-2</v>
      </c>
    </row>
    <row r="1274" spans="1:12" x14ac:dyDescent="0.2">
      <c r="A1274" s="78">
        <f t="shared" si="159"/>
        <v>310</v>
      </c>
      <c r="B1274" s="57" t="s">
        <v>1841</v>
      </c>
      <c r="C1274" s="57">
        <v>213.8</v>
      </c>
      <c r="D1274" s="57"/>
      <c r="E1274" s="57"/>
      <c r="F1274" s="57">
        <f t="shared" si="160"/>
        <v>213.8</v>
      </c>
      <c r="G1274" s="56">
        <f t="shared" si="156"/>
        <v>9.5416287247831859E-4</v>
      </c>
      <c r="H1274" s="54">
        <f t="shared" si="157"/>
        <v>3.5113193707202126</v>
      </c>
      <c r="I1274" s="54">
        <f t="shared" si="161"/>
        <v>0.7724902615584468</v>
      </c>
      <c r="J1274" s="245">
        <f t="shared" si="155"/>
        <v>1.667876701092101</v>
      </c>
      <c r="K1274" s="54">
        <v>0.79163391881140444</v>
      </c>
      <c r="L1274" s="56">
        <f t="shared" si="158"/>
        <v>3.1540319233780006E-2</v>
      </c>
    </row>
    <row r="1275" spans="1:12" x14ac:dyDescent="0.2">
      <c r="A1275" s="78">
        <f t="shared" si="159"/>
        <v>311</v>
      </c>
      <c r="B1275" s="57" t="s">
        <v>1842</v>
      </c>
      <c r="C1275" s="57">
        <v>123.2</v>
      </c>
      <c r="D1275" s="57"/>
      <c r="E1275" s="57"/>
      <c r="F1275" s="57">
        <f t="shared" si="160"/>
        <v>123.2</v>
      </c>
      <c r="G1275" s="56">
        <f t="shared" si="156"/>
        <v>5.4982631379480286E-4</v>
      </c>
      <c r="H1275" s="54">
        <f t="shared" si="157"/>
        <v>2.0233608347648744</v>
      </c>
      <c r="I1275" s="54">
        <f t="shared" si="161"/>
        <v>0.44513938364827238</v>
      </c>
      <c r="J1275" s="245">
        <f t="shared" si="155"/>
        <v>0.96109639651331524</v>
      </c>
      <c r="K1275" s="54">
        <v>0.45617071467523396</v>
      </c>
      <c r="L1275" s="56">
        <f t="shared" si="158"/>
        <v>3.154031923378E-2</v>
      </c>
    </row>
    <row r="1276" spans="1:12" x14ac:dyDescent="0.2">
      <c r="A1276" s="78">
        <f t="shared" si="159"/>
        <v>312</v>
      </c>
      <c r="B1276" s="57" t="s">
        <v>264</v>
      </c>
      <c r="C1276" s="57">
        <v>187.1</v>
      </c>
      <c r="D1276" s="57"/>
      <c r="E1276" s="57"/>
      <c r="F1276" s="57">
        <f t="shared" si="160"/>
        <v>187.1</v>
      </c>
      <c r="G1276" s="56">
        <f t="shared" si="156"/>
        <v>8.3500408531662017E-4</v>
      </c>
      <c r="H1276" s="54">
        <f t="shared" si="157"/>
        <v>3.0728150339651621</v>
      </c>
      <c r="I1276" s="54">
        <f t="shared" si="161"/>
        <v>0.67601930747233563</v>
      </c>
      <c r="J1276" s="245">
        <f t="shared" si="155"/>
        <v>1.459587141133452</v>
      </c>
      <c r="K1276" s="54">
        <v>0.69277224606928789</v>
      </c>
      <c r="L1276" s="56">
        <f t="shared" si="158"/>
        <v>3.154031923378E-2</v>
      </c>
    </row>
    <row r="1277" spans="1:12" x14ac:dyDescent="0.2">
      <c r="A1277" s="78">
        <f t="shared" si="159"/>
        <v>313</v>
      </c>
      <c r="B1277" s="57" t="s">
        <v>265</v>
      </c>
      <c r="C1277" s="57">
        <v>120.6</v>
      </c>
      <c r="D1277" s="57"/>
      <c r="E1277" s="57"/>
      <c r="F1277" s="57">
        <f t="shared" si="160"/>
        <v>120.6</v>
      </c>
      <c r="G1277" s="56">
        <f t="shared" si="156"/>
        <v>5.3822283639328914E-4</v>
      </c>
      <c r="H1277" s="54">
        <f t="shared" si="157"/>
        <v>1.9806600379273041</v>
      </c>
      <c r="I1277" s="54">
        <f t="shared" si="161"/>
        <v>0.43574520834400687</v>
      </c>
      <c r="J1277" s="245">
        <f t="shared" si="155"/>
        <v>0.94081351801546942</v>
      </c>
      <c r="K1277" s="54">
        <v>0.44654373530708769</v>
      </c>
      <c r="L1277" s="56">
        <f t="shared" si="158"/>
        <v>3.1540319233780006E-2</v>
      </c>
    </row>
    <row r="1278" spans="1:12" x14ac:dyDescent="0.2">
      <c r="A1278" s="78">
        <f t="shared" si="159"/>
        <v>314</v>
      </c>
      <c r="B1278" s="57" t="s">
        <v>266</v>
      </c>
      <c r="C1278" s="57">
        <v>151.1</v>
      </c>
      <c r="D1278" s="57"/>
      <c r="E1278" s="57"/>
      <c r="F1278" s="57">
        <f t="shared" si="160"/>
        <v>151.1</v>
      </c>
      <c r="G1278" s="56">
        <f t="shared" si="156"/>
        <v>6.7434055206489201E-4</v>
      </c>
      <c r="H1278" s="54">
        <f t="shared" si="157"/>
        <v>2.4815732315988024</v>
      </c>
      <c r="I1278" s="54">
        <f t="shared" si="161"/>
        <v>0.54594611095173651</v>
      </c>
      <c r="J1278" s="245">
        <f t="shared" si="155"/>
        <v>1.1787472850094312</v>
      </c>
      <c r="K1278" s="54">
        <v>0.55947560866418711</v>
      </c>
      <c r="L1278" s="56">
        <f t="shared" si="158"/>
        <v>3.1540319233779993E-2</v>
      </c>
    </row>
    <row r="1279" spans="1:12" x14ac:dyDescent="0.2">
      <c r="A1279" s="78">
        <f t="shared" si="159"/>
        <v>315</v>
      </c>
      <c r="B1279" s="57" t="s">
        <v>267</v>
      </c>
      <c r="C1279" s="57">
        <v>96</v>
      </c>
      <c r="D1279" s="57"/>
      <c r="E1279" s="57"/>
      <c r="F1279" s="57">
        <f t="shared" si="160"/>
        <v>96</v>
      </c>
      <c r="G1279" s="56">
        <f t="shared" si="156"/>
        <v>4.2843608867127489E-4</v>
      </c>
      <c r="H1279" s="54">
        <f t="shared" si="157"/>
        <v>1.5766448063102916</v>
      </c>
      <c r="I1279" s="54">
        <f t="shared" si="161"/>
        <v>0.34686185738826414</v>
      </c>
      <c r="J1279" s="245">
        <f t="shared" si="155"/>
        <v>0.74890628299738848</v>
      </c>
      <c r="K1279" s="54">
        <v>0.35545769974693553</v>
      </c>
      <c r="L1279" s="56">
        <f t="shared" si="158"/>
        <v>3.154031923378E-2</v>
      </c>
    </row>
    <row r="1280" spans="1:12" x14ac:dyDescent="0.2">
      <c r="A1280" s="78">
        <f t="shared" si="159"/>
        <v>316</v>
      </c>
      <c r="B1280" s="57" t="s">
        <v>268</v>
      </c>
      <c r="C1280" s="57">
        <v>145.9</v>
      </c>
      <c r="D1280" s="57"/>
      <c r="E1280" s="57"/>
      <c r="F1280" s="57">
        <f t="shared" si="160"/>
        <v>145.9</v>
      </c>
      <c r="G1280" s="56">
        <f t="shared" si="156"/>
        <v>6.5113359726186467E-4</v>
      </c>
      <c r="H1280" s="54">
        <f t="shared" si="157"/>
        <v>2.3961716379236622</v>
      </c>
      <c r="I1280" s="54">
        <f t="shared" si="161"/>
        <v>0.52715776034320572</v>
      </c>
      <c r="J1280" s="245">
        <f t="shared" si="155"/>
        <v>1.1381815280137395</v>
      </c>
      <c r="K1280" s="54">
        <v>0.54022164992789479</v>
      </c>
      <c r="L1280" s="56">
        <f t="shared" si="158"/>
        <v>3.1540319233779993E-2</v>
      </c>
    </row>
    <row r="1281" spans="1:12" x14ac:dyDescent="0.2">
      <c r="A1281" s="78">
        <f t="shared" si="159"/>
        <v>317</v>
      </c>
      <c r="B1281" s="57" t="s">
        <v>269</v>
      </c>
      <c r="C1281" s="57">
        <v>184.6</v>
      </c>
      <c r="D1281" s="57"/>
      <c r="E1281" s="57"/>
      <c r="F1281" s="57">
        <f t="shared" si="160"/>
        <v>184.6</v>
      </c>
      <c r="G1281" s="56">
        <f t="shared" si="156"/>
        <v>8.2384689550747236E-4</v>
      </c>
      <c r="H1281" s="54">
        <f t="shared" si="157"/>
        <v>3.0317565754674982</v>
      </c>
      <c r="I1281" s="54">
        <f t="shared" si="161"/>
        <v>0.66698644660284956</v>
      </c>
      <c r="J1281" s="245">
        <f t="shared" si="155"/>
        <v>1.4400843733470616</v>
      </c>
      <c r="K1281" s="54">
        <v>0.68351553513837804</v>
      </c>
      <c r="L1281" s="56">
        <f t="shared" si="158"/>
        <v>3.1540319233779993E-2</v>
      </c>
    </row>
    <row r="1282" spans="1:12" x14ac:dyDescent="0.2">
      <c r="A1282" s="78">
        <f t="shared" si="159"/>
        <v>318</v>
      </c>
      <c r="B1282" s="57" t="s">
        <v>270</v>
      </c>
      <c r="C1282" s="57">
        <v>185.1</v>
      </c>
      <c r="D1282" s="57"/>
      <c r="E1282" s="57"/>
      <c r="F1282" s="57">
        <f t="shared" si="160"/>
        <v>185.1</v>
      </c>
      <c r="G1282" s="56">
        <f t="shared" si="156"/>
        <v>8.2607833346930192E-4</v>
      </c>
      <c r="H1282" s="54">
        <f t="shared" si="157"/>
        <v>3.0399682671670312</v>
      </c>
      <c r="I1282" s="54">
        <f t="shared" si="161"/>
        <v>0.66879301877674691</v>
      </c>
      <c r="J1282" s="245">
        <f t="shared" si="155"/>
        <v>1.4439849269043397</v>
      </c>
      <c r="K1282" s="54">
        <v>0.68536687732456003</v>
      </c>
      <c r="L1282" s="56">
        <f t="shared" si="158"/>
        <v>3.154031923378E-2</v>
      </c>
    </row>
    <row r="1283" spans="1:12" x14ac:dyDescent="0.2">
      <c r="A1283" s="78">
        <f t="shared" si="159"/>
        <v>319</v>
      </c>
      <c r="B1283" s="57" t="s">
        <v>271</v>
      </c>
      <c r="C1283" s="57">
        <v>190.2</v>
      </c>
      <c r="D1283" s="57"/>
      <c r="E1283" s="57"/>
      <c r="F1283" s="57">
        <f t="shared" si="160"/>
        <v>190.2</v>
      </c>
      <c r="G1283" s="56">
        <f t="shared" si="156"/>
        <v>8.4883900067996335E-4</v>
      </c>
      <c r="H1283" s="54">
        <f t="shared" si="157"/>
        <v>3.1237275225022652</v>
      </c>
      <c r="I1283" s="54">
        <f t="shared" si="161"/>
        <v>0.68722005495049832</v>
      </c>
      <c r="J1283" s="245">
        <f t="shared" si="155"/>
        <v>1.483770573188576</v>
      </c>
      <c r="K1283" s="54">
        <v>0.70425056762361593</v>
      </c>
      <c r="L1283" s="56">
        <f t="shared" si="158"/>
        <v>3.1540319233779993E-2</v>
      </c>
    </row>
    <row r="1284" spans="1:12" x14ac:dyDescent="0.2">
      <c r="A1284" s="78">
        <f t="shared" si="159"/>
        <v>320</v>
      </c>
      <c r="B1284" s="57" t="s">
        <v>272</v>
      </c>
      <c r="C1284" s="57">
        <v>90</v>
      </c>
      <c r="D1284" s="57"/>
      <c r="E1284" s="57"/>
      <c r="F1284" s="57">
        <f t="shared" si="160"/>
        <v>90</v>
      </c>
      <c r="G1284" s="56">
        <f t="shared" si="156"/>
        <v>4.0165883312932025E-4</v>
      </c>
      <c r="H1284" s="54">
        <f t="shared" si="157"/>
        <v>1.4781045059158986</v>
      </c>
      <c r="I1284" s="54">
        <f t="shared" si="161"/>
        <v>0.32518299130149769</v>
      </c>
      <c r="J1284" s="245">
        <f t="shared" si="155"/>
        <v>0.70209964031005179</v>
      </c>
      <c r="K1284" s="54">
        <v>0.33324159351275207</v>
      </c>
      <c r="L1284" s="56">
        <f t="shared" si="158"/>
        <v>3.154031923378E-2</v>
      </c>
    </row>
    <row r="1285" spans="1:12" x14ac:dyDescent="0.2">
      <c r="A1285" s="78">
        <f t="shared" si="159"/>
        <v>321</v>
      </c>
      <c r="B1285" s="57" t="s">
        <v>273</v>
      </c>
      <c r="C1285" s="57">
        <v>113.2</v>
      </c>
      <c r="D1285" s="57"/>
      <c r="E1285" s="57"/>
      <c r="F1285" s="57">
        <f t="shared" si="160"/>
        <v>113.2</v>
      </c>
      <c r="G1285" s="56">
        <f t="shared" si="156"/>
        <v>5.0519755455821172E-4</v>
      </c>
      <c r="H1285" s="54">
        <f t="shared" si="157"/>
        <v>1.8591270007742191</v>
      </c>
      <c r="I1285" s="54">
        <f t="shared" si="161"/>
        <v>0.40900794017032821</v>
      </c>
      <c r="J1285" s="245">
        <f t="shared" ref="J1285:J1329" si="162">H1285*0.475</f>
        <v>0.88308532536775408</v>
      </c>
      <c r="K1285" s="54">
        <v>0.41914387095159483</v>
      </c>
      <c r="L1285" s="56">
        <f t="shared" si="158"/>
        <v>3.154031923378E-2</v>
      </c>
    </row>
    <row r="1286" spans="1:12" x14ac:dyDescent="0.2">
      <c r="A1286" s="78">
        <f t="shared" si="159"/>
        <v>322</v>
      </c>
      <c r="B1286" s="57" t="s">
        <v>274</v>
      </c>
      <c r="C1286" s="57">
        <v>125.7</v>
      </c>
      <c r="D1286" s="57"/>
      <c r="E1286" s="57"/>
      <c r="F1286" s="57">
        <f t="shared" si="160"/>
        <v>125.7</v>
      </c>
      <c r="G1286" s="56">
        <f t="shared" ref="G1286:G1329" si="163">1/$F$1330*F1286</f>
        <v>5.6098350360395057E-4</v>
      </c>
      <c r="H1286" s="54">
        <f t="shared" ref="H1286:H1329" si="164">G1286*3680</f>
        <v>2.0644192932625383</v>
      </c>
      <c r="I1286" s="54">
        <f t="shared" si="161"/>
        <v>0.45417224451775839</v>
      </c>
      <c r="J1286" s="245">
        <f t="shared" si="162"/>
        <v>0.98059916429970562</v>
      </c>
      <c r="K1286" s="54">
        <v>0.46542742560614375</v>
      </c>
      <c r="L1286" s="56">
        <f t="shared" ref="L1286:L1329" si="165">(H1286+I1286+J1286+K1286)/F1286</f>
        <v>3.154031923378E-2</v>
      </c>
    </row>
    <row r="1287" spans="1:12" x14ac:dyDescent="0.2">
      <c r="A1287" s="78">
        <f t="shared" ref="A1287:A1329" si="166">A1286+1</f>
        <v>323</v>
      </c>
      <c r="B1287" s="57" t="s">
        <v>275</v>
      </c>
      <c r="C1287" s="57">
        <v>385.4</v>
      </c>
      <c r="D1287" s="57"/>
      <c r="E1287" s="57"/>
      <c r="F1287" s="57">
        <f t="shared" si="160"/>
        <v>385.4</v>
      </c>
      <c r="G1287" s="56">
        <f t="shared" si="163"/>
        <v>1.7199923809782223E-3</v>
      </c>
      <c r="H1287" s="54">
        <f t="shared" si="164"/>
        <v>6.3295719619998581</v>
      </c>
      <c r="I1287" s="54">
        <f t="shared" si="161"/>
        <v>1.3925058316399688</v>
      </c>
      <c r="J1287" s="245">
        <f t="shared" si="162"/>
        <v>3.0065466819499322</v>
      </c>
      <c r="K1287" s="54">
        <v>1.4270145571090516</v>
      </c>
      <c r="L1287" s="56">
        <f t="shared" si="165"/>
        <v>3.1540319233779993E-2</v>
      </c>
    </row>
    <row r="1288" spans="1:12" x14ac:dyDescent="0.2">
      <c r="A1288" s="78">
        <f t="shared" si="166"/>
        <v>324</v>
      </c>
      <c r="B1288" s="57" t="s">
        <v>276</v>
      </c>
      <c r="C1288" s="57">
        <v>133.4</v>
      </c>
      <c r="D1288" s="57"/>
      <c r="E1288" s="57"/>
      <c r="F1288" s="57">
        <f t="shared" si="160"/>
        <v>133.4</v>
      </c>
      <c r="G1288" s="56">
        <f t="shared" si="163"/>
        <v>5.9534764821612583E-4</v>
      </c>
      <c r="H1288" s="54">
        <f t="shared" si="164"/>
        <v>2.1908793454353432</v>
      </c>
      <c r="I1288" s="54">
        <f t="shared" si="161"/>
        <v>0.48199345599577553</v>
      </c>
      <c r="J1288" s="245">
        <f t="shared" si="162"/>
        <v>1.0406676890817881</v>
      </c>
      <c r="K1288" s="54">
        <v>0.49393809527334581</v>
      </c>
      <c r="L1288" s="56">
        <f t="shared" si="165"/>
        <v>3.154031923378E-2</v>
      </c>
    </row>
    <row r="1289" spans="1:12" x14ac:dyDescent="0.2">
      <c r="A1289" s="78">
        <f t="shared" si="166"/>
        <v>325</v>
      </c>
      <c r="B1289" s="57" t="s">
        <v>277</v>
      </c>
      <c r="C1289" s="57">
        <v>197.2</v>
      </c>
      <c r="D1289" s="57"/>
      <c r="E1289" s="57"/>
      <c r="F1289" s="57">
        <f t="shared" si="160"/>
        <v>197.2</v>
      </c>
      <c r="G1289" s="56">
        <f t="shared" si="163"/>
        <v>8.8007913214557722E-4</v>
      </c>
      <c r="H1289" s="54">
        <f t="shared" si="164"/>
        <v>3.2386912062957243</v>
      </c>
      <c r="I1289" s="54">
        <f t="shared" si="161"/>
        <v>0.71251206538505929</v>
      </c>
      <c r="J1289" s="245">
        <f t="shared" si="162"/>
        <v>1.5383783229904691</v>
      </c>
      <c r="K1289" s="54">
        <v>0.73016935823016327</v>
      </c>
      <c r="L1289" s="56">
        <f t="shared" si="165"/>
        <v>3.154031923378E-2</v>
      </c>
    </row>
    <row r="1290" spans="1:12" x14ac:dyDescent="0.2">
      <c r="A1290" s="78">
        <f t="shared" si="166"/>
        <v>326</v>
      </c>
      <c r="B1290" s="57" t="s">
        <v>278</v>
      </c>
      <c r="C1290" s="57">
        <v>752.2</v>
      </c>
      <c r="D1290" s="57"/>
      <c r="E1290" s="57">
        <v>270.8</v>
      </c>
      <c r="F1290" s="57">
        <f t="shared" si="160"/>
        <v>1023</v>
      </c>
      <c r="G1290" s="56">
        <f t="shared" si="163"/>
        <v>4.5655220699032731E-3</v>
      </c>
      <c r="H1290" s="54">
        <f t="shared" si="164"/>
        <v>16.801121217244045</v>
      </c>
      <c r="I1290" s="54">
        <f t="shared" si="161"/>
        <v>3.69624666779369</v>
      </c>
      <c r="J1290" s="245">
        <f t="shared" si="162"/>
        <v>7.9805325781909211</v>
      </c>
      <c r="K1290" s="54">
        <v>2.7851591848921351</v>
      </c>
      <c r="L1290" s="56">
        <f t="shared" si="165"/>
        <v>3.0560175609111232E-2</v>
      </c>
    </row>
    <row r="1291" spans="1:12" x14ac:dyDescent="0.2">
      <c r="A1291" s="78">
        <f t="shared" si="166"/>
        <v>327</v>
      </c>
      <c r="B1291" s="57" t="s">
        <v>279</v>
      </c>
      <c r="C1291" s="57">
        <v>41.8</v>
      </c>
      <c r="D1291" s="57"/>
      <c r="E1291" s="57"/>
      <c r="F1291" s="57">
        <f t="shared" si="160"/>
        <v>41.8</v>
      </c>
      <c r="G1291" s="56">
        <f t="shared" si="163"/>
        <v>1.8654821360895095E-4</v>
      </c>
      <c r="H1291" s="54">
        <f t="shared" si="164"/>
        <v>0.68649742608093955</v>
      </c>
      <c r="I1291" s="54">
        <f t="shared" si="161"/>
        <v>0.1510294337378067</v>
      </c>
      <c r="J1291" s="245">
        <f t="shared" si="162"/>
        <v>0.32608627738844626</v>
      </c>
      <c r="K1291" s="54">
        <v>0.15477220676481152</v>
      </c>
      <c r="L1291" s="56">
        <f t="shared" si="165"/>
        <v>3.154031923378E-2</v>
      </c>
    </row>
    <row r="1292" spans="1:12" x14ac:dyDescent="0.2">
      <c r="A1292" s="78">
        <f t="shared" si="166"/>
        <v>328</v>
      </c>
      <c r="B1292" s="57" t="s">
        <v>280</v>
      </c>
      <c r="C1292" s="57">
        <v>144.19999999999999</v>
      </c>
      <c r="D1292" s="57"/>
      <c r="E1292" s="57"/>
      <c r="F1292" s="57">
        <f t="shared" si="160"/>
        <v>144.19999999999999</v>
      </c>
      <c r="G1292" s="56">
        <f t="shared" si="163"/>
        <v>6.4354670819164416E-4</v>
      </c>
      <c r="H1292" s="54">
        <f t="shared" si="164"/>
        <v>2.3682518861452504</v>
      </c>
      <c r="I1292" s="54">
        <f t="shared" si="161"/>
        <v>0.52101541495195514</v>
      </c>
      <c r="J1292" s="245">
        <f t="shared" si="162"/>
        <v>1.1249196459189938</v>
      </c>
      <c r="K1292" s="54">
        <v>0.53392708649487597</v>
      </c>
      <c r="L1292" s="56">
        <f t="shared" si="165"/>
        <v>3.1540319233779993E-2</v>
      </c>
    </row>
    <row r="1293" spans="1:12" x14ac:dyDescent="0.2">
      <c r="A1293" s="78">
        <f t="shared" si="166"/>
        <v>329</v>
      </c>
      <c r="B1293" s="57" t="s">
        <v>281</v>
      </c>
      <c r="C1293" s="57">
        <v>378.5</v>
      </c>
      <c r="D1293" s="57"/>
      <c r="E1293" s="57"/>
      <c r="F1293" s="57">
        <f t="shared" si="160"/>
        <v>378.5</v>
      </c>
      <c r="G1293" s="56">
        <f t="shared" si="163"/>
        <v>1.6891985371049745E-3</v>
      </c>
      <c r="H1293" s="54">
        <f t="shared" si="164"/>
        <v>6.2162506165463061</v>
      </c>
      <c r="I1293" s="54">
        <f t="shared" si="161"/>
        <v>1.3675751356401873</v>
      </c>
      <c r="J1293" s="245">
        <f t="shared" si="162"/>
        <v>2.9527190428594952</v>
      </c>
      <c r="K1293" s="54">
        <v>1.4014660349397405</v>
      </c>
      <c r="L1293" s="56">
        <f t="shared" si="165"/>
        <v>3.154031923378E-2</v>
      </c>
    </row>
    <row r="1294" spans="1:12" x14ac:dyDescent="0.2">
      <c r="A1294" s="78">
        <f t="shared" si="166"/>
        <v>330</v>
      </c>
      <c r="B1294" s="57" t="s">
        <v>282</v>
      </c>
      <c r="C1294" s="57">
        <v>145.9</v>
      </c>
      <c r="D1294" s="57"/>
      <c r="E1294" s="57"/>
      <c r="F1294" s="57">
        <f t="shared" si="160"/>
        <v>145.9</v>
      </c>
      <c r="G1294" s="56">
        <f t="shared" si="163"/>
        <v>6.5113359726186467E-4</v>
      </c>
      <c r="H1294" s="54">
        <f t="shared" si="164"/>
        <v>2.3961716379236622</v>
      </c>
      <c r="I1294" s="54">
        <f t="shared" si="161"/>
        <v>0.52715776034320572</v>
      </c>
      <c r="J1294" s="245">
        <f t="shared" si="162"/>
        <v>1.1381815280137395</v>
      </c>
      <c r="K1294" s="54">
        <v>0.54022164992789479</v>
      </c>
      <c r="L1294" s="56">
        <f t="shared" si="165"/>
        <v>3.1540319233779993E-2</v>
      </c>
    </row>
    <row r="1295" spans="1:12" x14ac:dyDescent="0.2">
      <c r="A1295" s="78">
        <f t="shared" si="166"/>
        <v>331</v>
      </c>
      <c r="B1295" s="57" t="s">
        <v>288</v>
      </c>
      <c r="C1295" s="57">
        <v>153</v>
      </c>
      <c r="D1295" s="57"/>
      <c r="E1295" s="57"/>
      <c r="F1295" s="57">
        <f t="shared" si="160"/>
        <v>153</v>
      </c>
      <c r="G1295" s="56">
        <f t="shared" si="163"/>
        <v>6.8282001631984435E-4</v>
      </c>
      <c r="H1295" s="54">
        <f t="shared" si="164"/>
        <v>2.5127776600570271</v>
      </c>
      <c r="I1295" s="54">
        <f t="shared" si="161"/>
        <v>0.55281108521254596</v>
      </c>
      <c r="J1295" s="245">
        <f t="shared" si="162"/>
        <v>1.1935693885270877</v>
      </c>
      <c r="K1295" s="54">
        <v>0.56651070897167854</v>
      </c>
      <c r="L1295" s="56">
        <f t="shared" si="165"/>
        <v>3.154031923378E-2</v>
      </c>
    </row>
    <row r="1296" spans="1:12" x14ac:dyDescent="0.2">
      <c r="A1296" s="78">
        <f t="shared" si="166"/>
        <v>332</v>
      </c>
      <c r="B1296" s="57" t="s">
        <v>289</v>
      </c>
      <c r="C1296" s="57">
        <v>126.6</v>
      </c>
      <c r="D1296" s="57"/>
      <c r="E1296" s="57"/>
      <c r="F1296" s="57">
        <f t="shared" si="160"/>
        <v>126.6</v>
      </c>
      <c r="G1296" s="56">
        <f t="shared" si="163"/>
        <v>5.6500009193524378E-4</v>
      </c>
      <c r="H1296" s="54">
        <f t="shared" si="164"/>
        <v>2.079200338321697</v>
      </c>
      <c r="I1296" s="54">
        <f t="shared" si="161"/>
        <v>0.45742407443077338</v>
      </c>
      <c r="J1296" s="245">
        <f t="shared" si="162"/>
        <v>0.987620160702806</v>
      </c>
      <c r="K1296" s="54">
        <v>0.4687598415412712</v>
      </c>
      <c r="L1296" s="56">
        <f t="shared" si="165"/>
        <v>3.154031923378E-2</v>
      </c>
    </row>
    <row r="1297" spans="1:12" x14ac:dyDescent="0.2">
      <c r="A1297" s="78">
        <f t="shared" si="166"/>
        <v>333</v>
      </c>
      <c r="B1297" s="57" t="s">
        <v>290</v>
      </c>
      <c r="C1297" s="57">
        <v>251.9</v>
      </c>
      <c r="D1297" s="57"/>
      <c r="E1297" s="57"/>
      <c r="F1297" s="57">
        <f t="shared" si="160"/>
        <v>251.9</v>
      </c>
      <c r="G1297" s="56">
        <f t="shared" si="163"/>
        <v>1.1241984451697308E-3</v>
      </c>
      <c r="H1297" s="54">
        <f t="shared" si="164"/>
        <v>4.137050278224609</v>
      </c>
      <c r="I1297" s="54">
        <f t="shared" si="161"/>
        <v>0.91015106120941403</v>
      </c>
      <c r="J1297" s="245">
        <f t="shared" si="162"/>
        <v>1.9650988821566893</v>
      </c>
      <c r="K1297" s="54">
        <v>0.9327061933984695</v>
      </c>
      <c r="L1297" s="56">
        <f t="shared" si="165"/>
        <v>3.154031923378E-2</v>
      </c>
    </row>
    <row r="1298" spans="1:12" x14ac:dyDescent="0.2">
      <c r="A1298" s="78">
        <f t="shared" si="166"/>
        <v>334</v>
      </c>
      <c r="B1298" s="57" t="s">
        <v>291</v>
      </c>
      <c r="C1298" s="57">
        <v>200.4</v>
      </c>
      <c r="D1298" s="57"/>
      <c r="E1298" s="57"/>
      <c r="F1298" s="57">
        <f t="shared" si="160"/>
        <v>200.4</v>
      </c>
      <c r="G1298" s="56">
        <f t="shared" si="163"/>
        <v>8.9436033510128642E-4</v>
      </c>
      <c r="H1298" s="54">
        <f t="shared" si="164"/>
        <v>3.291246033172734</v>
      </c>
      <c r="I1298" s="54">
        <f t="shared" si="161"/>
        <v>0.72407412729800147</v>
      </c>
      <c r="J1298" s="245">
        <f t="shared" si="162"/>
        <v>1.5633418657570486</v>
      </c>
      <c r="K1298" s="54">
        <v>0.74201794822172795</v>
      </c>
      <c r="L1298" s="56">
        <f t="shared" si="165"/>
        <v>3.154031923378E-2</v>
      </c>
    </row>
    <row r="1299" spans="1:12" x14ac:dyDescent="0.2">
      <c r="A1299" s="78">
        <f t="shared" si="166"/>
        <v>335</v>
      </c>
      <c r="B1299" s="57" t="s">
        <v>292</v>
      </c>
      <c r="C1299" s="57">
        <v>142.6</v>
      </c>
      <c r="D1299" s="57"/>
      <c r="E1299" s="57"/>
      <c r="F1299" s="57">
        <f t="shared" si="160"/>
        <v>142.6</v>
      </c>
      <c r="G1299" s="56">
        <f t="shared" si="163"/>
        <v>6.3640610671378956E-4</v>
      </c>
      <c r="H1299" s="54">
        <f t="shared" si="164"/>
        <v>2.3419744727067457</v>
      </c>
      <c r="I1299" s="54">
        <f t="shared" si="161"/>
        <v>0.51523438399548405</v>
      </c>
      <c r="J1299" s="245">
        <f t="shared" si="162"/>
        <v>1.1124378745357042</v>
      </c>
      <c r="K1299" s="54">
        <v>0.5280027914990939</v>
      </c>
      <c r="L1299" s="56">
        <f t="shared" si="165"/>
        <v>3.154031923378E-2</v>
      </c>
    </row>
    <row r="1300" spans="1:12" x14ac:dyDescent="0.2">
      <c r="A1300" s="78">
        <f t="shared" si="166"/>
        <v>336</v>
      </c>
      <c r="B1300" s="57" t="s">
        <v>293</v>
      </c>
      <c r="C1300" s="57">
        <v>276.5</v>
      </c>
      <c r="D1300" s="57"/>
      <c r="E1300" s="57"/>
      <c r="F1300" s="57">
        <f t="shared" si="160"/>
        <v>276.5</v>
      </c>
      <c r="G1300" s="56">
        <f t="shared" si="163"/>
        <v>1.2339851928917448E-3</v>
      </c>
      <c r="H1300" s="54">
        <f t="shared" si="164"/>
        <v>4.5410655098416211</v>
      </c>
      <c r="I1300" s="54">
        <f t="shared" si="161"/>
        <v>0.99903441216515665</v>
      </c>
      <c r="J1300" s="245">
        <f t="shared" si="162"/>
        <v>2.1570061171747699</v>
      </c>
      <c r="K1300" s="54">
        <v>1.0237922289586214</v>
      </c>
      <c r="L1300" s="56">
        <f t="shared" si="165"/>
        <v>3.154031923378E-2</v>
      </c>
    </row>
    <row r="1301" spans="1:12" x14ac:dyDescent="0.2">
      <c r="A1301" s="78">
        <f t="shared" si="166"/>
        <v>337</v>
      </c>
      <c r="B1301" s="57" t="s">
        <v>294</v>
      </c>
      <c r="C1301" s="57">
        <v>214.3</v>
      </c>
      <c r="D1301" s="57"/>
      <c r="E1301" s="57"/>
      <c r="F1301" s="57">
        <f t="shared" si="160"/>
        <v>214.3</v>
      </c>
      <c r="G1301" s="56">
        <f t="shared" si="163"/>
        <v>9.5639431044014815E-4</v>
      </c>
      <c r="H1301" s="54">
        <f t="shared" si="164"/>
        <v>3.5195310624197451</v>
      </c>
      <c r="I1301" s="54">
        <f t="shared" si="161"/>
        <v>0.77429683373234393</v>
      </c>
      <c r="J1301" s="245">
        <f t="shared" si="162"/>
        <v>1.6717772546493788</v>
      </c>
      <c r="K1301" s="54">
        <v>0.79348526099758643</v>
      </c>
      <c r="L1301" s="56">
        <f t="shared" si="165"/>
        <v>3.154031923378E-2</v>
      </c>
    </row>
    <row r="1302" spans="1:12" x14ac:dyDescent="0.2">
      <c r="A1302" s="78">
        <f t="shared" si="166"/>
        <v>338</v>
      </c>
      <c r="B1302" s="57" t="s">
        <v>295</v>
      </c>
      <c r="C1302" s="57">
        <v>219.5</v>
      </c>
      <c r="D1302" s="57"/>
      <c r="E1302" s="57"/>
      <c r="F1302" s="57">
        <f t="shared" ref="F1302:F1314" si="167">C1302+D1302+E1302</f>
        <v>219.5</v>
      </c>
      <c r="G1302" s="56">
        <f t="shared" si="163"/>
        <v>9.7960126524317538E-4</v>
      </c>
      <c r="H1302" s="54">
        <f t="shared" si="164"/>
        <v>3.6049326560948853</v>
      </c>
      <c r="I1302" s="54">
        <f t="shared" si="161"/>
        <v>0.79308518434087483</v>
      </c>
      <c r="J1302" s="245">
        <f t="shared" si="162"/>
        <v>1.7123430116450704</v>
      </c>
      <c r="K1302" s="54">
        <v>0.81273921973387864</v>
      </c>
      <c r="L1302" s="56">
        <f t="shared" si="165"/>
        <v>3.154031923378E-2</v>
      </c>
    </row>
    <row r="1303" spans="1:12" x14ac:dyDescent="0.2">
      <c r="A1303" s="78">
        <f t="shared" si="166"/>
        <v>339</v>
      </c>
      <c r="B1303" s="57" t="s">
        <v>296</v>
      </c>
      <c r="C1303" s="57">
        <v>139.69999999999999</v>
      </c>
      <c r="D1303" s="57"/>
      <c r="E1303" s="57"/>
      <c r="F1303" s="57">
        <f t="shared" si="167"/>
        <v>139.69999999999999</v>
      </c>
      <c r="G1303" s="56">
        <f t="shared" si="163"/>
        <v>6.234637665351781E-4</v>
      </c>
      <c r="H1303" s="54">
        <f t="shared" si="164"/>
        <v>2.2943466608494556</v>
      </c>
      <c r="I1303" s="54">
        <f t="shared" si="161"/>
        <v>0.50475626538688023</v>
      </c>
      <c r="J1303" s="245">
        <f t="shared" si="162"/>
        <v>1.0898146639034914</v>
      </c>
      <c r="K1303" s="54">
        <v>0.51726500681923848</v>
      </c>
      <c r="L1303" s="56">
        <f t="shared" si="165"/>
        <v>3.154031923378E-2</v>
      </c>
    </row>
    <row r="1304" spans="1:12" x14ac:dyDescent="0.2">
      <c r="A1304" s="78">
        <f t="shared" si="166"/>
        <v>340</v>
      </c>
      <c r="B1304" s="57" t="s">
        <v>297</v>
      </c>
      <c r="C1304" s="57">
        <v>207.5</v>
      </c>
      <c r="D1304" s="57"/>
      <c r="E1304" s="57"/>
      <c r="F1304" s="57">
        <f t="shared" si="167"/>
        <v>207.5</v>
      </c>
      <c r="G1304" s="56">
        <f t="shared" si="163"/>
        <v>9.260467541592661E-4</v>
      </c>
      <c r="H1304" s="54">
        <f t="shared" si="164"/>
        <v>3.4078520553060994</v>
      </c>
      <c r="I1304" s="54">
        <f t="shared" si="161"/>
        <v>0.74972745216734182</v>
      </c>
      <c r="J1304" s="245">
        <f t="shared" si="162"/>
        <v>1.618729726270397</v>
      </c>
      <c r="K1304" s="54">
        <v>0.76830700726551171</v>
      </c>
      <c r="L1304" s="56">
        <f t="shared" si="165"/>
        <v>3.154031923378E-2</v>
      </c>
    </row>
    <row r="1305" spans="1:12" x14ac:dyDescent="0.2">
      <c r="A1305" s="78">
        <f t="shared" si="166"/>
        <v>341</v>
      </c>
      <c r="B1305" s="57" t="s">
        <v>298</v>
      </c>
      <c r="C1305" s="57">
        <v>1523.2</v>
      </c>
      <c r="D1305" s="57"/>
      <c r="E1305" s="57"/>
      <c r="F1305" s="57">
        <f t="shared" si="167"/>
        <v>1523.2</v>
      </c>
      <c r="G1305" s="56">
        <f t="shared" si="163"/>
        <v>6.7978526069175623E-3</v>
      </c>
      <c r="H1305" s="54">
        <f t="shared" si="164"/>
        <v>25.016097593456628</v>
      </c>
      <c r="I1305" s="54">
        <f t="shared" si="161"/>
        <v>5.5035414705604584</v>
      </c>
      <c r="J1305" s="245">
        <f t="shared" si="162"/>
        <v>11.882646356891899</v>
      </c>
      <c r="K1305" s="54">
        <v>5.6399288359847111</v>
      </c>
      <c r="L1305" s="56">
        <f t="shared" si="165"/>
        <v>3.154031923378E-2</v>
      </c>
    </row>
    <row r="1306" spans="1:12" x14ac:dyDescent="0.2">
      <c r="A1306" s="78">
        <f t="shared" si="166"/>
        <v>342</v>
      </c>
      <c r="B1306" s="57" t="s">
        <v>299</v>
      </c>
      <c r="C1306" s="57">
        <v>747.1</v>
      </c>
      <c r="D1306" s="57"/>
      <c r="E1306" s="57"/>
      <c r="F1306" s="57">
        <f t="shared" si="167"/>
        <v>747.1</v>
      </c>
      <c r="G1306" s="56">
        <f t="shared" si="163"/>
        <v>3.3342146025657242E-3</v>
      </c>
      <c r="H1306" s="54">
        <f t="shared" si="164"/>
        <v>12.269909737441864</v>
      </c>
      <c r="I1306" s="54">
        <f t="shared" si="161"/>
        <v>2.6993801422372101</v>
      </c>
      <c r="J1306" s="245">
        <f t="shared" si="162"/>
        <v>5.8282071252848855</v>
      </c>
      <c r="K1306" s="54">
        <v>2.7662754945930788</v>
      </c>
      <c r="L1306" s="56">
        <f t="shared" si="165"/>
        <v>3.154031923378E-2</v>
      </c>
    </row>
    <row r="1307" spans="1:12" x14ac:dyDescent="0.2">
      <c r="A1307" s="78">
        <f t="shared" si="166"/>
        <v>343</v>
      </c>
      <c r="B1307" s="57" t="s">
        <v>300</v>
      </c>
      <c r="C1307" s="57">
        <v>139.6</v>
      </c>
      <c r="D1307" s="57"/>
      <c r="E1307" s="57"/>
      <c r="F1307" s="57">
        <f t="shared" si="167"/>
        <v>139.6</v>
      </c>
      <c r="G1307" s="56">
        <f t="shared" si="163"/>
        <v>6.2301747894281229E-4</v>
      </c>
      <c r="H1307" s="54">
        <f t="shared" si="164"/>
        <v>2.2927043225095494</v>
      </c>
      <c r="I1307" s="54">
        <f t="shared" si="161"/>
        <v>0.50439495095210085</v>
      </c>
      <c r="J1307" s="245">
        <f t="shared" si="162"/>
        <v>1.0890345531920358</v>
      </c>
      <c r="K1307" s="54">
        <v>0.51689473838200206</v>
      </c>
      <c r="L1307" s="56">
        <f t="shared" si="165"/>
        <v>3.1540319233780006E-2</v>
      </c>
    </row>
    <row r="1308" spans="1:12" x14ac:dyDescent="0.2">
      <c r="A1308" s="78">
        <f t="shared" si="166"/>
        <v>344</v>
      </c>
      <c r="B1308" s="57" t="s">
        <v>301</v>
      </c>
      <c r="C1308" s="57">
        <v>127.4</v>
      </c>
      <c r="D1308" s="57"/>
      <c r="E1308" s="57"/>
      <c r="F1308" s="57">
        <f t="shared" si="167"/>
        <v>127.4</v>
      </c>
      <c r="G1308" s="56">
        <f t="shared" si="163"/>
        <v>5.6857039267417108E-4</v>
      </c>
      <c r="H1308" s="54">
        <f t="shared" si="164"/>
        <v>2.0923390450409496</v>
      </c>
      <c r="I1308" s="54">
        <f t="shared" ref="I1308:I1316" si="168">H1308*0.22</f>
        <v>0.46031458990900892</v>
      </c>
      <c r="J1308" s="245">
        <f t="shared" si="162"/>
        <v>0.99386104639445105</v>
      </c>
      <c r="K1308" s="54">
        <v>0.4717219890391624</v>
      </c>
      <c r="L1308" s="56">
        <f t="shared" si="165"/>
        <v>3.154031923378E-2</v>
      </c>
    </row>
    <row r="1309" spans="1:12" x14ac:dyDescent="0.2">
      <c r="A1309" s="78">
        <f t="shared" si="166"/>
        <v>345</v>
      </c>
      <c r="B1309" s="57" t="s">
        <v>302</v>
      </c>
      <c r="C1309" s="57">
        <v>112.8</v>
      </c>
      <c r="D1309" s="57"/>
      <c r="E1309" s="57"/>
      <c r="F1309" s="57">
        <f t="shared" si="167"/>
        <v>112.8</v>
      </c>
      <c r="G1309" s="56">
        <f t="shared" si="163"/>
        <v>5.0341240418874797E-4</v>
      </c>
      <c r="H1309" s="54">
        <f t="shared" si="164"/>
        <v>1.8525576474145926</v>
      </c>
      <c r="I1309" s="54">
        <f t="shared" si="168"/>
        <v>0.40756268243121035</v>
      </c>
      <c r="J1309" s="245">
        <f t="shared" si="162"/>
        <v>0.8799648825219315</v>
      </c>
      <c r="K1309" s="54">
        <v>0.41766279720264926</v>
      </c>
      <c r="L1309" s="56">
        <f t="shared" si="165"/>
        <v>3.1540319233779993E-2</v>
      </c>
    </row>
    <row r="1310" spans="1:12" x14ac:dyDescent="0.2">
      <c r="A1310" s="78">
        <f t="shared" si="166"/>
        <v>346</v>
      </c>
      <c r="B1310" s="57" t="s">
        <v>303</v>
      </c>
      <c r="C1310" s="57">
        <v>84.2</v>
      </c>
      <c r="D1310" s="57"/>
      <c r="E1310" s="57"/>
      <c r="F1310" s="57">
        <f t="shared" si="167"/>
        <v>84.2</v>
      </c>
      <c r="G1310" s="56">
        <f t="shared" si="163"/>
        <v>3.7577415277209738E-4</v>
      </c>
      <c r="H1310" s="54">
        <f t="shared" si="164"/>
        <v>1.3828488822013183</v>
      </c>
      <c r="I1310" s="54">
        <f t="shared" si="168"/>
        <v>0.30422675408429001</v>
      </c>
      <c r="J1310" s="245">
        <f t="shared" si="162"/>
        <v>0.65685321904562621</v>
      </c>
      <c r="K1310" s="54">
        <v>0.31176602415304139</v>
      </c>
      <c r="L1310" s="56">
        <f t="shared" si="165"/>
        <v>3.1540319233779993E-2</v>
      </c>
    </row>
    <row r="1311" spans="1:12" x14ac:dyDescent="0.2">
      <c r="A1311" s="78">
        <f t="shared" si="166"/>
        <v>347</v>
      </c>
      <c r="B1311" s="57" t="s">
        <v>304</v>
      </c>
      <c r="C1311" s="57">
        <v>151.6</v>
      </c>
      <c r="D1311" s="57"/>
      <c r="E1311" s="57"/>
      <c r="F1311" s="57">
        <f t="shared" si="167"/>
        <v>151.6</v>
      </c>
      <c r="G1311" s="56">
        <f t="shared" si="163"/>
        <v>6.7657199002672157E-4</v>
      </c>
      <c r="H1311" s="54">
        <f t="shared" si="164"/>
        <v>2.4897849232983353</v>
      </c>
      <c r="I1311" s="54">
        <f t="shared" si="168"/>
        <v>0.54775268312563374</v>
      </c>
      <c r="J1311" s="245">
        <f t="shared" si="162"/>
        <v>1.1826478385667092</v>
      </c>
      <c r="K1311" s="54">
        <v>0.56132695085036899</v>
      </c>
      <c r="L1311" s="56">
        <f t="shared" si="165"/>
        <v>3.154031923378E-2</v>
      </c>
    </row>
    <row r="1312" spans="1:12" x14ac:dyDescent="0.2">
      <c r="A1312" s="78">
        <f t="shared" si="166"/>
        <v>348</v>
      </c>
      <c r="B1312" s="57" t="s">
        <v>305</v>
      </c>
      <c r="C1312" s="57">
        <v>45.6</v>
      </c>
      <c r="D1312" s="57"/>
      <c r="E1312" s="57"/>
      <c r="F1312" s="57">
        <f t="shared" si="167"/>
        <v>45.6</v>
      </c>
      <c r="G1312" s="56">
        <f t="shared" si="163"/>
        <v>2.035071421188556E-4</v>
      </c>
      <c r="H1312" s="54">
        <f t="shared" si="164"/>
        <v>0.74890628299738859</v>
      </c>
      <c r="I1312" s="54">
        <f t="shared" si="168"/>
        <v>0.16475938225942549</v>
      </c>
      <c r="J1312" s="245">
        <f t="shared" si="162"/>
        <v>0.35573048442375954</v>
      </c>
      <c r="K1312" s="54">
        <v>0.16884240737979439</v>
      </c>
      <c r="L1312" s="56">
        <f t="shared" si="165"/>
        <v>3.1540319233780006E-2</v>
      </c>
    </row>
    <row r="1313" spans="1:12" x14ac:dyDescent="0.2">
      <c r="A1313" s="78">
        <f t="shared" si="166"/>
        <v>349</v>
      </c>
      <c r="B1313" s="57" t="s">
        <v>306</v>
      </c>
      <c r="C1313" s="57">
        <v>193.6</v>
      </c>
      <c r="D1313" s="57"/>
      <c r="E1313" s="57"/>
      <c r="F1313" s="57">
        <f t="shared" si="167"/>
        <v>193.6</v>
      </c>
      <c r="G1313" s="56">
        <f t="shared" si="163"/>
        <v>8.6401277882040438E-4</v>
      </c>
      <c r="H1313" s="54">
        <f t="shared" si="164"/>
        <v>3.1795670260590883</v>
      </c>
      <c r="I1313" s="54">
        <f t="shared" si="168"/>
        <v>0.69950474573299937</v>
      </c>
      <c r="J1313" s="245">
        <f t="shared" si="162"/>
        <v>1.5102943373780668</v>
      </c>
      <c r="K1313" s="54">
        <v>0.71683969448965335</v>
      </c>
      <c r="L1313" s="56">
        <f t="shared" si="165"/>
        <v>3.154031923378E-2</v>
      </c>
    </row>
    <row r="1314" spans="1:12" x14ac:dyDescent="0.2">
      <c r="A1314" s="78">
        <f t="shared" si="166"/>
        <v>350</v>
      </c>
      <c r="B1314" s="57" t="s">
        <v>1007</v>
      </c>
      <c r="C1314" s="57">
        <v>743</v>
      </c>
      <c r="D1314" s="57"/>
      <c r="E1314" s="57"/>
      <c r="F1314" s="57">
        <f t="shared" si="167"/>
        <v>743</v>
      </c>
      <c r="G1314" s="56">
        <f t="shared" si="163"/>
        <v>3.3159168112787216E-3</v>
      </c>
      <c r="H1314" s="54">
        <f t="shared" si="164"/>
        <v>12.202573865505695</v>
      </c>
      <c r="I1314" s="54">
        <f t="shared" si="168"/>
        <v>2.6845662504112529</v>
      </c>
      <c r="J1314" s="245">
        <f t="shared" si="162"/>
        <v>5.7962225861152046</v>
      </c>
      <c r="K1314" s="54">
        <v>2.7510944886663866</v>
      </c>
      <c r="L1314" s="56">
        <f t="shared" si="165"/>
        <v>3.154031923378E-2</v>
      </c>
    </row>
    <row r="1315" spans="1:12" x14ac:dyDescent="0.2">
      <c r="A1315" s="78">
        <f t="shared" si="166"/>
        <v>351</v>
      </c>
      <c r="B1315" s="57" t="s">
        <v>1433</v>
      </c>
      <c r="C1315" s="57">
        <v>1518.08</v>
      </c>
      <c r="D1315" s="57"/>
      <c r="E1315" s="57"/>
      <c r="F1315" s="57">
        <v>1518.08</v>
      </c>
      <c r="G1315" s="56">
        <f t="shared" si="163"/>
        <v>6.7750026821884269E-3</v>
      </c>
      <c r="H1315" s="54">
        <f t="shared" si="164"/>
        <v>24.93200987045341</v>
      </c>
      <c r="I1315" s="54">
        <f t="shared" si="168"/>
        <v>5.4850421714997504</v>
      </c>
      <c r="J1315" s="245">
        <f t="shared" si="162"/>
        <v>11.84270468846537</v>
      </c>
      <c r="K1315" s="54">
        <v>5.6209710919982072</v>
      </c>
      <c r="L1315" s="56">
        <f t="shared" si="165"/>
        <v>3.154031923378E-2</v>
      </c>
    </row>
    <row r="1316" spans="1:12" x14ac:dyDescent="0.2">
      <c r="A1316" s="78">
        <f t="shared" si="166"/>
        <v>352</v>
      </c>
      <c r="B1316" s="57" t="s">
        <v>2515</v>
      </c>
      <c r="C1316" s="57">
        <v>320.7</v>
      </c>
      <c r="D1316" s="57"/>
      <c r="E1316" s="57"/>
      <c r="F1316" s="57">
        <f>C1316+D1316+E1316</f>
        <v>320.7</v>
      </c>
      <c r="G1316" s="56">
        <f t="shared" si="163"/>
        <v>1.4312443087174777E-3</v>
      </c>
      <c r="H1316" s="54">
        <f t="shared" si="164"/>
        <v>5.2669790560803182</v>
      </c>
      <c r="I1316" s="54">
        <f t="shared" si="168"/>
        <v>1.15873539233767</v>
      </c>
      <c r="J1316" s="245">
        <f t="shared" si="162"/>
        <v>2.5018150516381512</v>
      </c>
      <c r="K1316" s="54">
        <v>1.1874508782171067</v>
      </c>
      <c r="L1316" s="56">
        <f t="shared" si="165"/>
        <v>3.154031923378E-2</v>
      </c>
    </row>
    <row r="1317" spans="1:12" x14ac:dyDescent="0.2">
      <c r="A1317" s="78">
        <f t="shared" si="166"/>
        <v>353</v>
      </c>
      <c r="B1317" s="57" t="s">
        <v>2516</v>
      </c>
      <c r="C1317" s="57">
        <v>352.5</v>
      </c>
      <c r="D1317" s="57"/>
      <c r="E1317" s="57"/>
      <c r="F1317" s="57">
        <f t="shared" ref="F1317:F1329" si="169">C1317+D1317+E1317</f>
        <v>352.5</v>
      </c>
      <c r="G1317" s="56">
        <f t="shared" si="163"/>
        <v>1.5731637630898377E-3</v>
      </c>
      <c r="H1317" s="54">
        <f t="shared" si="164"/>
        <v>5.7892426481706023</v>
      </c>
      <c r="I1317" s="54">
        <f t="shared" ref="I1317:I1329" si="170">H1317*0.22</f>
        <v>1.2736333825975326</v>
      </c>
      <c r="J1317" s="245">
        <f t="shared" si="162"/>
        <v>2.7498902578810358</v>
      </c>
      <c r="K1317" s="54">
        <v>1.3051962412582792</v>
      </c>
      <c r="L1317" s="56">
        <f t="shared" si="165"/>
        <v>3.154031923378E-2</v>
      </c>
    </row>
    <row r="1318" spans="1:12" x14ac:dyDescent="0.2">
      <c r="A1318" s="78">
        <f t="shared" si="166"/>
        <v>354</v>
      </c>
      <c r="B1318" s="57" t="s">
        <v>2517</v>
      </c>
      <c r="C1318" s="57">
        <v>399.4</v>
      </c>
      <c r="D1318" s="57"/>
      <c r="E1318" s="57"/>
      <c r="F1318" s="57">
        <f t="shared" si="169"/>
        <v>399.4</v>
      </c>
      <c r="G1318" s="56">
        <f t="shared" si="163"/>
        <v>1.7824726439094499E-3</v>
      </c>
      <c r="H1318" s="54">
        <f t="shared" si="164"/>
        <v>6.5594993295867754</v>
      </c>
      <c r="I1318" s="54">
        <f t="shared" si="170"/>
        <v>1.4430898525090905</v>
      </c>
      <c r="J1318" s="245">
        <f t="shared" si="162"/>
        <v>3.115762181553718</v>
      </c>
      <c r="K1318" s="54">
        <v>1.4788521383221465</v>
      </c>
      <c r="L1318" s="56">
        <f t="shared" si="165"/>
        <v>3.154031923378E-2</v>
      </c>
    </row>
    <row r="1319" spans="1:12" x14ac:dyDescent="0.2">
      <c r="A1319" s="78">
        <f t="shared" si="166"/>
        <v>355</v>
      </c>
      <c r="B1319" s="57" t="s">
        <v>2518</v>
      </c>
      <c r="C1319" s="57">
        <v>381.3</v>
      </c>
      <c r="D1319" s="57"/>
      <c r="E1319" s="57"/>
      <c r="F1319" s="57">
        <f t="shared" si="169"/>
        <v>381.3</v>
      </c>
      <c r="G1319" s="56">
        <f t="shared" si="163"/>
        <v>1.70169458969122E-3</v>
      </c>
      <c r="H1319" s="54">
        <f t="shared" si="164"/>
        <v>6.2622360900636895</v>
      </c>
      <c r="I1319" s="54">
        <f t="shared" si="170"/>
        <v>1.3776919398140117</v>
      </c>
      <c r="J1319" s="245">
        <f t="shared" si="162"/>
        <v>2.9745621427802522</v>
      </c>
      <c r="K1319" s="54">
        <v>1.4118335511823596</v>
      </c>
      <c r="L1319" s="56">
        <f t="shared" si="165"/>
        <v>3.154031923378E-2</v>
      </c>
    </row>
    <row r="1320" spans="1:12" x14ac:dyDescent="0.2">
      <c r="A1320" s="78">
        <f t="shared" si="166"/>
        <v>356</v>
      </c>
      <c r="B1320" s="57" t="s">
        <v>2519</v>
      </c>
      <c r="C1320" s="57">
        <v>351.4</v>
      </c>
      <c r="D1320" s="57"/>
      <c r="E1320" s="57"/>
      <c r="F1320" s="57">
        <f t="shared" si="169"/>
        <v>351.4</v>
      </c>
      <c r="G1320" s="56">
        <f t="shared" si="163"/>
        <v>1.5682545995738125E-3</v>
      </c>
      <c r="H1320" s="54">
        <f t="shared" si="164"/>
        <v>5.7711769264316297</v>
      </c>
      <c r="I1320" s="54">
        <f t="shared" si="170"/>
        <v>1.2696589238149585</v>
      </c>
      <c r="J1320" s="245">
        <f t="shared" si="162"/>
        <v>2.741309040055024</v>
      </c>
      <c r="K1320" s="54">
        <v>1.3011232884486785</v>
      </c>
      <c r="L1320" s="56">
        <f t="shared" si="165"/>
        <v>3.154031923378E-2</v>
      </c>
    </row>
    <row r="1321" spans="1:12" x14ac:dyDescent="0.2">
      <c r="A1321" s="78">
        <f t="shared" si="166"/>
        <v>357</v>
      </c>
      <c r="B1321" s="57" t="s">
        <v>2520</v>
      </c>
      <c r="C1321" s="57">
        <v>381.3</v>
      </c>
      <c r="D1321" s="57"/>
      <c r="E1321" s="57"/>
      <c r="F1321" s="57">
        <f t="shared" si="169"/>
        <v>381.3</v>
      </c>
      <c r="G1321" s="56">
        <f t="shared" si="163"/>
        <v>1.70169458969122E-3</v>
      </c>
      <c r="H1321" s="54">
        <f t="shared" si="164"/>
        <v>6.2622360900636895</v>
      </c>
      <c r="I1321" s="54">
        <f t="shared" si="170"/>
        <v>1.3776919398140117</v>
      </c>
      <c r="J1321" s="245">
        <f t="shared" si="162"/>
        <v>2.9745621427802522</v>
      </c>
      <c r="K1321" s="54">
        <v>1.4118335511823596</v>
      </c>
      <c r="L1321" s="56">
        <f t="shared" si="165"/>
        <v>3.154031923378E-2</v>
      </c>
    </row>
    <row r="1322" spans="1:12" x14ac:dyDescent="0.2">
      <c r="A1322" s="78">
        <f t="shared" si="166"/>
        <v>358</v>
      </c>
      <c r="B1322" s="57" t="s">
        <v>2521</v>
      </c>
      <c r="C1322" s="57">
        <v>125.1</v>
      </c>
      <c r="D1322" s="57"/>
      <c r="E1322" s="57"/>
      <c r="F1322" s="57">
        <f t="shared" si="169"/>
        <v>125.1</v>
      </c>
      <c r="G1322" s="56">
        <f t="shared" si="163"/>
        <v>5.5830577804975509E-4</v>
      </c>
      <c r="H1322" s="54">
        <f t="shared" si="164"/>
        <v>2.0545652632230986</v>
      </c>
      <c r="I1322" s="54">
        <f t="shared" si="170"/>
        <v>0.45200435790908172</v>
      </c>
      <c r="J1322" s="245">
        <f t="shared" si="162"/>
        <v>0.9759185000309718</v>
      </c>
      <c r="K1322" s="54">
        <v>0.46320581498272534</v>
      </c>
      <c r="L1322" s="56">
        <f t="shared" si="165"/>
        <v>3.1540319233779993E-2</v>
      </c>
    </row>
    <row r="1323" spans="1:12" x14ac:dyDescent="0.2">
      <c r="A1323" s="78">
        <f t="shared" si="166"/>
        <v>359</v>
      </c>
      <c r="B1323" s="57" t="s">
        <v>2522</v>
      </c>
      <c r="C1323" s="57">
        <v>120.3</v>
      </c>
      <c r="D1323" s="57"/>
      <c r="E1323" s="57"/>
      <c r="F1323" s="57">
        <f t="shared" si="169"/>
        <v>120.3</v>
      </c>
      <c r="G1323" s="56">
        <f t="shared" si="163"/>
        <v>5.368839736161914E-4</v>
      </c>
      <c r="H1323" s="54">
        <f t="shared" si="164"/>
        <v>1.9757330229075845</v>
      </c>
      <c r="I1323" s="54">
        <f t="shared" si="170"/>
        <v>0.43466126503966857</v>
      </c>
      <c r="J1323" s="245">
        <f t="shared" si="162"/>
        <v>0.93847318588110262</v>
      </c>
      <c r="K1323" s="54">
        <v>0.44543292999537859</v>
      </c>
      <c r="L1323" s="56">
        <f t="shared" si="165"/>
        <v>3.154031923378E-2</v>
      </c>
    </row>
    <row r="1324" spans="1:12" x14ac:dyDescent="0.2">
      <c r="A1324" s="78">
        <f t="shared" si="166"/>
        <v>360</v>
      </c>
      <c r="B1324" s="57" t="s">
        <v>2523</v>
      </c>
      <c r="C1324" s="57">
        <v>342.6</v>
      </c>
      <c r="D1324" s="57"/>
      <c r="E1324" s="57"/>
      <c r="F1324" s="57">
        <f t="shared" si="169"/>
        <v>342.6</v>
      </c>
      <c r="G1324" s="56">
        <f t="shared" si="163"/>
        <v>1.5289812914456124E-3</v>
      </c>
      <c r="H1324" s="54">
        <f t="shared" si="164"/>
        <v>5.6266511525198535</v>
      </c>
      <c r="I1324" s="54">
        <f t="shared" si="170"/>
        <v>1.2378632535543679</v>
      </c>
      <c r="J1324" s="245">
        <f t="shared" si="162"/>
        <v>2.6726592974469301</v>
      </c>
      <c r="K1324" s="54">
        <v>1.2685396659718762</v>
      </c>
      <c r="L1324" s="56">
        <f t="shared" si="165"/>
        <v>3.1540319233779993E-2</v>
      </c>
    </row>
    <row r="1325" spans="1:12" x14ac:dyDescent="0.2">
      <c r="A1325" s="78">
        <f t="shared" si="166"/>
        <v>361</v>
      </c>
      <c r="B1325" s="57" t="s">
        <v>2524</v>
      </c>
      <c r="C1325" s="57">
        <v>341.6</v>
      </c>
      <c r="D1325" s="57"/>
      <c r="E1325" s="57"/>
      <c r="F1325" s="57">
        <f t="shared" si="169"/>
        <v>341.6</v>
      </c>
      <c r="G1325" s="56">
        <f t="shared" si="163"/>
        <v>1.5245184155219533E-3</v>
      </c>
      <c r="H1325" s="54">
        <f t="shared" si="164"/>
        <v>5.6102277691207885</v>
      </c>
      <c r="I1325" s="54">
        <f t="shared" si="170"/>
        <v>1.2342501092065734</v>
      </c>
      <c r="J1325" s="245">
        <f t="shared" si="162"/>
        <v>2.6648581903323745</v>
      </c>
      <c r="K1325" s="54">
        <v>1.2648369815995124</v>
      </c>
      <c r="L1325" s="56">
        <f t="shared" si="165"/>
        <v>3.154031923378E-2</v>
      </c>
    </row>
    <row r="1326" spans="1:12" x14ac:dyDescent="0.2">
      <c r="A1326" s="78">
        <f t="shared" si="166"/>
        <v>362</v>
      </c>
      <c r="B1326" s="57" t="s">
        <v>2525</v>
      </c>
      <c r="C1326" s="57">
        <v>348.8</v>
      </c>
      <c r="D1326" s="57"/>
      <c r="E1326" s="57"/>
      <c r="F1326" s="57">
        <f t="shared" si="169"/>
        <v>348.8</v>
      </c>
      <c r="G1326" s="56">
        <f t="shared" si="163"/>
        <v>1.556651122172299E-3</v>
      </c>
      <c r="H1326" s="54">
        <f t="shared" si="164"/>
        <v>5.7284761295940605</v>
      </c>
      <c r="I1326" s="54">
        <f t="shared" si="170"/>
        <v>1.2602647485106933</v>
      </c>
      <c r="J1326" s="245">
        <f t="shared" si="162"/>
        <v>2.7210261615571785</v>
      </c>
      <c r="K1326" s="54">
        <v>1.2914963090805327</v>
      </c>
      <c r="L1326" s="56">
        <f t="shared" si="165"/>
        <v>3.154031923378E-2</v>
      </c>
    </row>
    <row r="1327" spans="1:12" x14ac:dyDescent="0.2">
      <c r="A1327" s="78">
        <f t="shared" si="166"/>
        <v>363</v>
      </c>
      <c r="B1327" s="57" t="s">
        <v>2526</v>
      </c>
      <c r="C1327" s="57">
        <v>348.5</v>
      </c>
      <c r="D1327" s="57"/>
      <c r="E1327" s="57"/>
      <c r="F1327" s="57">
        <f t="shared" si="169"/>
        <v>348.5</v>
      </c>
      <c r="G1327" s="56">
        <f t="shared" si="163"/>
        <v>1.5553122593952012E-3</v>
      </c>
      <c r="H1327" s="54">
        <f t="shared" si="164"/>
        <v>5.7235491145743405</v>
      </c>
      <c r="I1327" s="54">
        <f t="shared" si="170"/>
        <v>1.2591808052063549</v>
      </c>
      <c r="J1327" s="245">
        <f t="shared" si="162"/>
        <v>2.7186858294228116</v>
      </c>
      <c r="K1327" s="54">
        <v>1.2903855037688232</v>
      </c>
      <c r="L1327" s="56">
        <f t="shared" si="165"/>
        <v>3.154031923378E-2</v>
      </c>
    </row>
    <row r="1328" spans="1:12" x14ac:dyDescent="0.2">
      <c r="A1328" s="78">
        <f t="shared" si="166"/>
        <v>364</v>
      </c>
      <c r="B1328" s="57" t="s">
        <v>2527</v>
      </c>
      <c r="C1328" s="57">
        <v>713.6</v>
      </c>
      <c r="D1328" s="57"/>
      <c r="E1328" s="57"/>
      <c r="F1328" s="57">
        <f t="shared" si="169"/>
        <v>713.6</v>
      </c>
      <c r="G1328" s="56">
        <f t="shared" si="163"/>
        <v>3.1847082591231436E-3</v>
      </c>
      <c r="H1328" s="54">
        <f t="shared" si="164"/>
        <v>11.719726393573168</v>
      </c>
      <c r="I1328" s="54">
        <f t="shared" si="170"/>
        <v>2.5783398065860972</v>
      </c>
      <c r="J1328" s="245">
        <f t="shared" si="162"/>
        <v>5.5668700369472548</v>
      </c>
      <c r="K1328" s="54">
        <v>2.6422355681188878</v>
      </c>
      <c r="L1328" s="56">
        <f t="shared" si="165"/>
        <v>3.154031923378E-2</v>
      </c>
    </row>
    <row r="1329" spans="1:13" x14ac:dyDescent="0.2">
      <c r="A1329" s="78">
        <f t="shared" si="166"/>
        <v>365</v>
      </c>
      <c r="B1329" s="57" t="s">
        <v>2528</v>
      </c>
      <c r="C1329" s="57">
        <v>343.6</v>
      </c>
      <c r="D1329" s="57"/>
      <c r="E1329" s="57"/>
      <c r="F1329" s="57">
        <f t="shared" si="169"/>
        <v>343.6</v>
      </c>
      <c r="G1329" s="56">
        <f t="shared" si="163"/>
        <v>1.5334441673692716E-3</v>
      </c>
      <c r="H1329" s="54">
        <f t="shared" si="164"/>
        <v>5.6430745359189194</v>
      </c>
      <c r="I1329" s="54">
        <f t="shared" si="170"/>
        <v>1.2414763979021624</v>
      </c>
      <c r="J1329" s="245">
        <f t="shared" si="162"/>
        <v>2.6804604045614866</v>
      </c>
      <c r="K1329" s="54">
        <v>1.2722423503442402</v>
      </c>
      <c r="L1329" s="56">
        <f t="shared" si="165"/>
        <v>3.154031923378E-2</v>
      </c>
    </row>
    <row r="1330" spans="1:13" x14ac:dyDescent="0.2">
      <c r="A1330" s="90"/>
      <c r="B1330" s="90" t="s">
        <v>2181</v>
      </c>
      <c r="C1330" s="168">
        <f>SUM(C965:C1329)</f>
        <v>213586.68000000002</v>
      </c>
      <c r="D1330" s="168">
        <f t="shared" ref="D1330:K1330" si="171">SUM(D965:D1329)</f>
        <v>1296.5999999999997</v>
      </c>
      <c r="E1330" s="168">
        <f t="shared" si="171"/>
        <v>9187.4800000000014</v>
      </c>
      <c r="F1330" s="168">
        <f t="shared" si="171"/>
        <v>224070.7600000001</v>
      </c>
      <c r="G1330" s="168">
        <f t="shared" si="171"/>
        <v>0.99999999999999956</v>
      </c>
      <c r="H1330" s="168">
        <f t="shared" si="171"/>
        <v>3679.9999999999986</v>
      </c>
      <c r="I1330" s="168">
        <f t="shared" si="171"/>
        <v>809.59999999999957</v>
      </c>
      <c r="J1330" s="310">
        <f t="shared" si="171"/>
        <v>1747.9999999999993</v>
      </c>
      <c r="K1330" s="168">
        <f t="shared" si="171"/>
        <v>790.8440621810912</v>
      </c>
      <c r="L1330" s="56">
        <f>(H1330+I1330+J1330+K1330)/F1330</f>
        <v>3.1367073785892839E-2</v>
      </c>
    </row>
    <row r="1331" spans="1:13" x14ac:dyDescent="0.2">
      <c r="A1331" s="356" t="s">
        <v>1977</v>
      </c>
      <c r="B1331" s="356"/>
      <c r="C1331" s="356"/>
      <c r="D1331" s="356"/>
      <c r="E1331" s="356"/>
      <c r="F1331" s="356"/>
      <c r="G1331" s="356"/>
      <c r="H1331" s="356"/>
      <c r="I1331" s="356"/>
      <c r="J1331" s="356"/>
      <c r="K1331" s="356"/>
      <c r="L1331" s="356"/>
    </row>
    <row r="1332" spans="1:13" x14ac:dyDescent="0.2">
      <c r="A1332" s="57">
        <v>1</v>
      </c>
      <c r="B1332" s="57" t="s">
        <v>1578</v>
      </c>
      <c r="C1332" s="58">
        <v>2589.1999999999998</v>
      </c>
      <c r="D1332" s="57"/>
      <c r="E1332" s="60"/>
      <c r="F1332" s="57">
        <f t="shared" ref="F1332:F1384" si="172">C1332+D1332+E1332</f>
        <v>2589.1999999999998</v>
      </c>
      <c r="G1332" s="56">
        <f>2/$F$1385*F1332</f>
        <v>1.7359565326997031E-2</v>
      </c>
      <c r="H1332" s="54">
        <f>G1332*3680</f>
        <v>63.883200403349072</v>
      </c>
      <c r="I1332" s="54">
        <f>H1332*0.22</f>
        <v>14.054304088736796</v>
      </c>
      <c r="J1332" s="245">
        <f t="shared" ref="J1332:J1363" si="173">H1332*0.31</f>
        <v>19.803792125038211</v>
      </c>
      <c r="K1332" s="54">
        <v>7.6761134723648627</v>
      </c>
      <c r="L1332" s="56">
        <f>(H1332+I1332+J1332+K1332)/F1332</f>
        <v>4.0714278576196875E-2</v>
      </c>
    </row>
    <row r="1333" spans="1:13" x14ac:dyDescent="0.2">
      <c r="A1333" s="57">
        <f>A1332+1</f>
        <v>2</v>
      </c>
      <c r="B1333" s="57" t="s">
        <v>1579</v>
      </c>
      <c r="C1333" s="58">
        <v>3208.2</v>
      </c>
      <c r="D1333" s="59"/>
      <c r="E1333" s="60"/>
      <c r="F1333" s="57">
        <f t="shared" si="172"/>
        <v>3208.2</v>
      </c>
      <c r="G1333" s="56">
        <f t="shared" ref="G1333:G1384" si="174">2/$F$1385*F1333</f>
        <v>2.1509716314719558E-2</v>
      </c>
      <c r="H1333" s="54">
        <f t="shared" ref="H1333:H1384" si="175">G1333*3680</f>
        <v>79.155756038167965</v>
      </c>
      <c r="I1333" s="54">
        <f t="shared" ref="I1333:I1382" si="176">H1333*0.22</f>
        <v>17.414266328396952</v>
      </c>
      <c r="J1333" s="245">
        <f t="shared" si="173"/>
        <v>24.53828437183207</v>
      </c>
      <c r="K1333" s="54">
        <v>9.5112417897578219</v>
      </c>
      <c r="L1333" s="56">
        <f t="shared" ref="L1333:L1385" si="177">(H1333+I1333+J1333+K1333)/F1333</f>
        <v>4.0714278576196875E-2</v>
      </c>
    </row>
    <row r="1334" spans="1:13" x14ac:dyDescent="0.2">
      <c r="A1334" s="57">
        <f t="shared" ref="A1334:A1384" si="178">A1333+1</f>
        <v>3</v>
      </c>
      <c r="B1334" s="57" t="s">
        <v>1978</v>
      </c>
      <c r="C1334" s="58">
        <v>7422.1</v>
      </c>
      <c r="D1334" s="59"/>
      <c r="E1334" s="60"/>
      <c r="F1334" s="57">
        <f t="shared" si="172"/>
        <v>7422.1</v>
      </c>
      <c r="G1334" s="56">
        <f t="shared" si="174"/>
        <v>4.9762254678473922E-2</v>
      </c>
      <c r="H1334" s="54">
        <f t="shared" si="175"/>
        <v>183.12509721678404</v>
      </c>
      <c r="I1334" s="54">
        <f t="shared" si="176"/>
        <v>40.287521387692486</v>
      </c>
      <c r="J1334" s="245">
        <f t="shared" si="173"/>
        <v>56.768780137203052</v>
      </c>
      <c r="K1334" s="54">
        <v>22.004048278711281</v>
      </c>
      <c r="L1334" s="56">
        <f t="shared" si="177"/>
        <v>4.0714278576196875E-2</v>
      </c>
      <c r="M1334" s="140"/>
    </row>
    <row r="1335" spans="1:13" x14ac:dyDescent="0.2">
      <c r="A1335" s="57">
        <f t="shared" si="178"/>
        <v>4</v>
      </c>
      <c r="B1335" s="57" t="s">
        <v>1581</v>
      </c>
      <c r="C1335" s="58">
        <v>3200.7</v>
      </c>
      <c r="D1335" s="59">
        <v>43.2</v>
      </c>
      <c r="E1335" s="60"/>
      <c r="F1335" s="57">
        <f t="shared" si="172"/>
        <v>3243.8999999999996</v>
      </c>
      <c r="G1335" s="56">
        <f t="shared" si="174"/>
        <v>2.1749070741636671E-2</v>
      </c>
      <c r="H1335" s="54">
        <f t="shared" si="175"/>
        <v>80.036580329222943</v>
      </c>
      <c r="I1335" s="54">
        <f t="shared" si="176"/>
        <v>17.608047672429048</v>
      </c>
      <c r="J1335" s="245">
        <f t="shared" si="173"/>
        <v>24.811339902059114</v>
      </c>
      <c r="K1335" s="54">
        <v>9.4890067939897325</v>
      </c>
      <c r="L1335" s="56">
        <f t="shared" si="177"/>
        <v>4.067479721868765E-2</v>
      </c>
    </row>
    <row r="1336" spans="1:13" x14ac:dyDescent="0.2">
      <c r="A1336" s="57">
        <f t="shared" si="178"/>
        <v>5</v>
      </c>
      <c r="B1336" s="57" t="s">
        <v>1582</v>
      </c>
      <c r="C1336" s="58">
        <v>3204.9</v>
      </c>
      <c r="D1336" s="59"/>
      <c r="E1336" s="60"/>
      <c r="F1336" s="57">
        <f t="shared" si="172"/>
        <v>3204.9</v>
      </c>
      <c r="G1336" s="56">
        <f t="shared" si="174"/>
        <v>2.1487591115592765E-2</v>
      </c>
      <c r="H1336" s="54">
        <f t="shared" si="175"/>
        <v>79.074335305381368</v>
      </c>
      <c r="I1336" s="54">
        <f t="shared" si="176"/>
        <v>17.3963537671839</v>
      </c>
      <c r="J1336" s="245">
        <f t="shared" si="173"/>
        <v>24.513043944668222</v>
      </c>
      <c r="K1336" s="54">
        <v>9.5014583916198632</v>
      </c>
      <c r="L1336" s="56">
        <f t="shared" si="177"/>
        <v>4.0714278576196868E-2</v>
      </c>
    </row>
    <row r="1337" spans="1:13" x14ac:dyDescent="0.2">
      <c r="A1337" s="57">
        <f t="shared" si="178"/>
        <v>6</v>
      </c>
      <c r="B1337" s="57" t="s">
        <v>1583</v>
      </c>
      <c r="C1337" s="58">
        <v>3188.3</v>
      </c>
      <c r="D1337" s="59"/>
      <c r="E1337" s="60"/>
      <c r="F1337" s="57">
        <f t="shared" si="172"/>
        <v>3188.3</v>
      </c>
      <c r="G1337" s="56">
        <f t="shared" si="174"/>
        <v>2.1376294659379205E-2</v>
      </c>
      <c r="H1337" s="54">
        <f t="shared" si="175"/>
        <v>78.664764346515469</v>
      </c>
      <c r="I1337" s="54">
        <f t="shared" si="176"/>
        <v>17.306248156233405</v>
      </c>
      <c r="J1337" s="245">
        <f t="shared" si="173"/>
        <v>24.386076947419795</v>
      </c>
      <c r="K1337" s="54">
        <v>9.4522449343198254</v>
      </c>
      <c r="L1337" s="56">
        <f t="shared" si="177"/>
        <v>4.0714278576196875E-2</v>
      </c>
    </row>
    <row r="1338" spans="1:13" x14ac:dyDescent="0.2">
      <c r="A1338" s="57">
        <f t="shared" si="178"/>
        <v>7</v>
      </c>
      <c r="B1338" s="57" t="s">
        <v>1584</v>
      </c>
      <c r="C1338" s="58">
        <v>3475.5</v>
      </c>
      <c r="D1338" s="59"/>
      <c r="E1338" s="60"/>
      <c r="F1338" s="57">
        <f t="shared" si="172"/>
        <v>3475.5</v>
      </c>
      <c r="G1338" s="56">
        <f t="shared" si="174"/>
        <v>2.3301857443989719E-2</v>
      </c>
      <c r="H1338" s="54">
        <f t="shared" si="175"/>
        <v>85.75083539388217</v>
      </c>
      <c r="I1338" s="54">
        <f t="shared" si="176"/>
        <v>18.865183786654079</v>
      </c>
      <c r="J1338" s="245">
        <f t="shared" si="173"/>
        <v>26.582758972103473</v>
      </c>
      <c r="K1338" s="54">
        <v>10.303697038932521</v>
      </c>
      <c r="L1338" s="56">
        <f t="shared" si="177"/>
        <v>4.0714278576196875E-2</v>
      </c>
    </row>
    <row r="1339" spans="1:13" x14ac:dyDescent="0.2">
      <c r="A1339" s="57">
        <f t="shared" si="178"/>
        <v>8</v>
      </c>
      <c r="B1339" s="57" t="s">
        <v>1979</v>
      </c>
      <c r="C1339" s="58">
        <v>3043.6</v>
      </c>
      <c r="D1339" s="59"/>
      <c r="E1339" s="60"/>
      <c r="F1339" s="57">
        <f t="shared" si="172"/>
        <v>3043.6</v>
      </c>
      <c r="G1339" s="56">
        <f t="shared" si="174"/>
        <v>2.0406138200698348E-2</v>
      </c>
      <c r="H1339" s="54">
        <f t="shared" si="175"/>
        <v>75.094588578569926</v>
      </c>
      <c r="I1339" s="54">
        <f t="shared" si="176"/>
        <v>16.520809487285383</v>
      </c>
      <c r="J1339" s="245">
        <f t="shared" si="173"/>
        <v>23.279322459356678</v>
      </c>
      <c r="K1339" s="54">
        <v>9.023257749300825</v>
      </c>
      <c r="L1339" s="56">
        <f t="shared" si="177"/>
        <v>4.0714278576196881E-2</v>
      </c>
    </row>
    <row r="1340" spans="1:13" x14ac:dyDescent="0.2">
      <c r="A1340" s="57">
        <f t="shared" si="178"/>
        <v>9</v>
      </c>
      <c r="B1340" s="57" t="s">
        <v>1585</v>
      </c>
      <c r="C1340" s="58">
        <v>7039.4</v>
      </c>
      <c r="D1340" s="59"/>
      <c r="E1340" s="60"/>
      <c r="F1340" s="57">
        <f t="shared" si="172"/>
        <v>7039.4</v>
      </c>
      <c r="G1340" s="56">
        <f t="shared" si="174"/>
        <v>4.7196402040345628E-2</v>
      </c>
      <c r="H1340" s="54">
        <f t="shared" si="175"/>
        <v>173.68275950847192</v>
      </c>
      <c r="I1340" s="54">
        <f t="shared" si="176"/>
        <v>38.210207091863822</v>
      </c>
      <c r="J1340" s="245">
        <f t="shared" si="173"/>
        <v>53.841655447626295</v>
      </c>
      <c r="K1340" s="54">
        <v>20.869470561318249</v>
      </c>
      <c r="L1340" s="56">
        <f t="shared" si="177"/>
        <v>4.0714278576196875E-2</v>
      </c>
    </row>
    <row r="1341" spans="1:13" x14ac:dyDescent="0.2">
      <c r="A1341" s="57">
        <f t="shared" si="178"/>
        <v>10</v>
      </c>
      <c r="B1341" s="57" t="s">
        <v>1586</v>
      </c>
      <c r="C1341" s="58">
        <v>10010.700000000001</v>
      </c>
      <c r="D1341" s="59">
        <v>269</v>
      </c>
      <c r="E1341" s="60"/>
      <c r="F1341" s="57">
        <f t="shared" si="172"/>
        <v>10279.700000000001</v>
      </c>
      <c r="G1341" s="56">
        <f t="shared" si="174"/>
        <v>6.892133620111672E-2</v>
      </c>
      <c r="H1341" s="54">
        <f t="shared" si="175"/>
        <v>253.63051722010954</v>
      </c>
      <c r="I1341" s="54">
        <f t="shared" si="176"/>
        <v>55.798713788424102</v>
      </c>
      <c r="J1341" s="245">
        <f t="shared" si="173"/>
        <v>78.62546033823395</v>
      </c>
      <c r="K1341" s="54">
        <v>29.678382951414701</v>
      </c>
      <c r="L1341" s="56">
        <f t="shared" si="177"/>
        <v>4.0636698959909553E-2</v>
      </c>
    </row>
    <row r="1342" spans="1:13" x14ac:dyDescent="0.2">
      <c r="A1342" s="57">
        <f t="shared" si="178"/>
        <v>11</v>
      </c>
      <c r="B1342" s="57" t="s">
        <v>1587</v>
      </c>
      <c r="C1342" s="58">
        <v>9985.1</v>
      </c>
      <c r="D1342" s="59">
        <v>248.8</v>
      </c>
      <c r="E1342" s="60"/>
      <c r="F1342" s="57">
        <f t="shared" si="172"/>
        <v>10233.9</v>
      </c>
      <c r="G1342" s="56">
        <f t="shared" si="174"/>
        <v>6.8614265255660015E-2</v>
      </c>
      <c r="H1342" s="54">
        <f t="shared" si="175"/>
        <v>252.50049614082886</v>
      </c>
      <c r="I1342" s="54">
        <f t="shared" si="176"/>
        <v>55.550109150982351</v>
      </c>
      <c r="J1342" s="245">
        <f t="shared" si="173"/>
        <v>78.275153803656949</v>
      </c>
      <c r="K1342" s="54">
        <v>29.602487499192954</v>
      </c>
      <c r="L1342" s="56">
        <f t="shared" si="177"/>
        <v>4.0642203519153125E-2</v>
      </c>
    </row>
    <row r="1343" spans="1:13" x14ac:dyDescent="0.2">
      <c r="A1343" s="57">
        <f t="shared" si="178"/>
        <v>12</v>
      </c>
      <c r="B1343" s="57" t="s">
        <v>1980</v>
      </c>
      <c r="C1343" s="58">
        <v>4399.7</v>
      </c>
      <c r="D1343" s="59"/>
      <c r="E1343" s="60"/>
      <c r="F1343" s="57">
        <f t="shared" si="172"/>
        <v>4399.7</v>
      </c>
      <c r="G1343" s="56">
        <f t="shared" si="174"/>
        <v>2.9498254120650717E-2</v>
      </c>
      <c r="H1343" s="54">
        <f t="shared" si="175"/>
        <v>108.55357516399464</v>
      </c>
      <c r="I1343" s="54">
        <f t="shared" si="176"/>
        <v>23.88178653607882</v>
      </c>
      <c r="J1343" s="245">
        <f t="shared" si="173"/>
        <v>33.65160830083834</v>
      </c>
      <c r="K1343" s="54">
        <v>13.043641450781587</v>
      </c>
      <c r="L1343" s="56">
        <f t="shared" si="177"/>
        <v>4.0714278576196881E-2</v>
      </c>
    </row>
    <row r="1344" spans="1:13" x14ac:dyDescent="0.2">
      <c r="A1344" s="57">
        <f t="shared" si="178"/>
        <v>13</v>
      </c>
      <c r="B1344" s="57" t="s">
        <v>1588</v>
      </c>
      <c r="C1344" s="58">
        <v>4393.8999999999996</v>
      </c>
      <c r="D1344" s="59"/>
      <c r="E1344" s="60"/>
      <c r="F1344" s="57">
        <f t="shared" si="172"/>
        <v>4393.8999999999996</v>
      </c>
      <c r="G1344" s="56">
        <f t="shared" si="174"/>
        <v>2.9459367407033931E-2</v>
      </c>
      <c r="H1344" s="54">
        <f t="shared" si="175"/>
        <v>108.41047205788486</v>
      </c>
      <c r="I1344" s="54">
        <f t="shared" si="176"/>
        <v>23.850303852734669</v>
      </c>
      <c r="J1344" s="245">
        <f t="shared" si="173"/>
        <v>33.607246337944304</v>
      </c>
      <c r="K1344" s="54">
        <v>13.026446387387599</v>
      </c>
      <c r="L1344" s="56">
        <f t="shared" si="177"/>
        <v>4.0714278576196881E-2</v>
      </c>
    </row>
    <row r="1345" spans="1:12" x14ac:dyDescent="0.2">
      <c r="A1345" s="57">
        <f t="shared" si="178"/>
        <v>14</v>
      </c>
      <c r="B1345" s="57" t="s">
        <v>1589</v>
      </c>
      <c r="C1345" s="58">
        <v>13614.8</v>
      </c>
      <c r="D1345" s="59"/>
      <c r="E1345" s="60"/>
      <c r="F1345" s="57">
        <f t="shared" si="172"/>
        <v>13614.8</v>
      </c>
      <c r="G1345" s="56">
        <f t="shared" si="174"/>
        <v>9.1281866991348368E-2</v>
      </c>
      <c r="H1345" s="54">
        <f t="shared" si="175"/>
        <v>335.91727052816202</v>
      </c>
      <c r="I1345" s="54">
        <f t="shared" si="176"/>
        <v>73.901799516195652</v>
      </c>
      <c r="J1345" s="245">
        <f t="shared" si="173"/>
        <v>104.13435386373023</v>
      </c>
      <c r="K1345" s="54">
        <v>40.363336051117379</v>
      </c>
      <c r="L1345" s="56">
        <f t="shared" si="177"/>
        <v>4.0714278576196881E-2</v>
      </c>
    </row>
    <row r="1346" spans="1:12" x14ac:dyDescent="0.2">
      <c r="A1346" s="57">
        <f t="shared" si="178"/>
        <v>15</v>
      </c>
      <c r="B1346" s="57" t="s">
        <v>1590</v>
      </c>
      <c r="C1346" s="58">
        <v>3086.6</v>
      </c>
      <c r="D1346" s="59"/>
      <c r="E1346" s="60"/>
      <c r="F1346" s="57">
        <f t="shared" si="172"/>
        <v>3086.6</v>
      </c>
      <c r="G1346" s="56">
        <f t="shared" si="174"/>
        <v>2.0694436249926246E-2</v>
      </c>
      <c r="H1346" s="54">
        <f t="shared" si="175"/>
        <v>76.155525399728589</v>
      </c>
      <c r="I1346" s="54">
        <f t="shared" si="176"/>
        <v>16.754215587940291</v>
      </c>
      <c r="J1346" s="245">
        <f t="shared" si="173"/>
        <v>23.608212873915864</v>
      </c>
      <c r="K1346" s="54">
        <v>9.150738391704536</v>
      </c>
      <c r="L1346" s="56">
        <f t="shared" si="177"/>
        <v>4.0714278576196875E-2</v>
      </c>
    </row>
    <row r="1347" spans="1:12" x14ac:dyDescent="0.2">
      <c r="A1347" s="57">
        <f t="shared" si="178"/>
        <v>16</v>
      </c>
      <c r="B1347" s="57" t="s">
        <v>1591</v>
      </c>
      <c r="C1347" s="58">
        <v>3011.7</v>
      </c>
      <c r="D1347" s="59"/>
      <c r="E1347" s="60"/>
      <c r="F1347" s="57">
        <f t="shared" si="172"/>
        <v>3011.7</v>
      </c>
      <c r="G1347" s="56">
        <f t="shared" si="174"/>
        <v>2.0192261275806023E-2</v>
      </c>
      <c r="H1347" s="54">
        <f t="shared" si="175"/>
        <v>74.307521494966167</v>
      </c>
      <c r="I1347" s="54">
        <f t="shared" si="176"/>
        <v>16.347654728892557</v>
      </c>
      <c r="J1347" s="245">
        <f t="shared" si="173"/>
        <v>23.035331663439511</v>
      </c>
      <c r="K1347" s="54">
        <v>8.9286849006338862</v>
      </c>
      <c r="L1347" s="56">
        <f t="shared" si="177"/>
        <v>4.0714278576196868E-2</v>
      </c>
    </row>
    <row r="1348" spans="1:12" x14ac:dyDescent="0.2">
      <c r="A1348" s="57">
        <f t="shared" si="178"/>
        <v>17</v>
      </c>
      <c r="B1348" s="57" t="s">
        <v>1592</v>
      </c>
      <c r="C1348" s="58">
        <v>4401.5</v>
      </c>
      <c r="D1348" s="59"/>
      <c r="E1348" s="60"/>
      <c r="F1348" s="57">
        <f t="shared" si="172"/>
        <v>4401.5</v>
      </c>
      <c r="G1348" s="56">
        <f t="shared" si="174"/>
        <v>2.9510322411083513E-2</v>
      </c>
      <c r="H1348" s="54">
        <f t="shared" si="175"/>
        <v>108.59798647278733</v>
      </c>
      <c r="I1348" s="54">
        <f t="shared" si="176"/>
        <v>23.891557024013213</v>
      </c>
      <c r="J1348" s="245">
        <f t="shared" si="173"/>
        <v>33.665375806564072</v>
      </c>
      <c r="K1348" s="54">
        <v>13.048977849765929</v>
      </c>
      <c r="L1348" s="56">
        <f t="shared" si="177"/>
        <v>4.0714278576196868E-2</v>
      </c>
    </row>
    <row r="1349" spans="1:12" x14ac:dyDescent="0.2">
      <c r="A1349" s="57">
        <f t="shared" si="178"/>
        <v>18</v>
      </c>
      <c r="B1349" s="57" t="s">
        <v>1593</v>
      </c>
      <c r="C1349" s="58">
        <v>4380.8999999999996</v>
      </c>
      <c r="D1349" s="59"/>
      <c r="E1349" s="60"/>
      <c r="F1349" s="57">
        <f t="shared" si="172"/>
        <v>4380.8999999999996</v>
      </c>
      <c r="G1349" s="56">
        <f t="shared" si="174"/>
        <v>2.937220753168596E-2</v>
      </c>
      <c r="H1349" s="54">
        <f t="shared" si="175"/>
        <v>108.08972371660434</v>
      </c>
      <c r="I1349" s="54">
        <f t="shared" si="176"/>
        <v>23.779739217652956</v>
      </c>
      <c r="J1349" s="245">
        <f t="shared" si="173"/>
        <v>33.507814352147342</v>
      </c>
      <c r="K1349" s="54">
        <v>12.987905728056242</v>
      </c>
      <c r="L1349" s="56">
        <f t="shared" si="177"/>
        <v>4.0714278576196868E-2</v>
      </c>
    </row>
    <row r="1350" spans="1:12" x14ac:dyDescent="0.2">
      <c r="A1350" s="57">
        <f t="shared" si="178"/>
        <v>19</v>
      </c>
      <c r="B1350" s="57" t="s">
        <v>1595</v>
      </c>
      <c r="C1350" s="58">
        <v>9529.6</v>
      </c>
      <c r="D1350" s="59"/>
      <c r="E1350" s="60"/>
      <c r="F1350" s="57">
        <f t="shared" si="172"/>
        <v>9529.6</v>
      </c>
      <c r="G1350" s="56">
        <f t="shared" si="174"/>
        <v>6.38922113935389E-2</v>
      </c>
      <c r="H1350" s="54">
        <f t="shared" si="175"/>
        <v>235.12333792822315</v>
      </c>
      <c r="I1350" s="54">
        <f t="shared" si="176"/>
        <v>51.727134344209091</v>
      </c>
      <c r="J1350" s="245">
        <f t="shared" si="173"/>
        <v>72.888234757749174</v>
      </c>
      <c r="K1350" s="54">
        <v>28.252082089544338</v>
      </c>
      <c r="L1350" s="56">
        <f t="shared" si="177"/>
        <v>4.0714278576196875E-2</v>
      </c>
    </row>
    <row r="1351" spans="1:12" x14ac:dyDescent="0.2">
      <c r="A1351" s="57">
        <f t="shared" si="178"/>
        <v>20</v>
      </c>
      <c r="B1351" s="57" t="s">
        <v>1596</v>
      </c>
      <c r="C1351" s="58">
        <v>1989.5</v>
      </c>
      <c r="D1351" s="59"/>
      <c r="E1351" s="60"/>
      <c r="F1351" s="57">
        <f t="shared" si="172"/>
        <v>1989.5</v>
      </c>
      <c r="G1351" s="56">
        <f t="shared" si="174"/>
        <v>1.333881323113726E-2</v>
      </c>
      <c r="H1351" s="54">
        <f t="shared" si="175"/>
        <v>49.086832690585119</v>
      </c>
      <c r="I1351" s="54">
        <f t="shared" si="176"/>
        <v>10.799103191928726</v>
      </c>
      <c r="J1351" s="245">
        <f t="shared" si="173"/>
        <v>15.216918134081387</v>
      </c>
      <c r="K1351" s="54">
        <v>5.898203210748453</v>
      </c>
      <c r="L1351" s="56">
        <f t="shared" si="177"/>
        <v>4.0714278576196875E-2</v>
      </c>
    </row>
    <row r="1352" spans="1:12" x14ac:dyDescent="0.2">
      <c r="A1352" s="57">
        <f t="shared" si="178"/>
        <v>21</v>
      </c>
      <c r="B1352" s="57" t="s">
        <v>1597</v>
      </c>
      <c r="C1352" s="58">
        <v>2017.8</v>
      </c>
      <c r="D1352" s="59"/>
      <c r="E1352" s="60"/>
      <c r="F1352" s="57">
        <f t="shared" si="172"/>
        <v>2017.8</v>
      </c>
      <c r="G1352" s="56">
        <f t="shared" si="174"/>
        <v>1.3528553575163993E-2</v>
      </c>
      <c r="H1352" s="54">
        <f t="shared" si="175"/>
        <v>49.785077156603492</v>
      </c>
      <c r="I1352" s="54">
        <f t="shared" si="176"/>
        <v>10.952716974452768</v>
      </c>
      <c r="J1352" s="245">
        <f t="shared" si="173"/>
        <v>15.433373918547083</v>
      </c>
      <c r="K1352" s="54">
        <v>5.9821032614467091</v>
      </c>
      <c r="L1352" s="56">
        <f t="shared" si="177"/>
        <v>4.0714278576196881E-2</v>
      </c>
    </row>
    <row r="1353" spans="1:12" x14ac:dyDescent="0.2">
      <c r="A1353" s="57">
        <f t="shared" si="178"/>
        <v>22</v>
      </c>
      <c r="B1353" s="57" t="s">
        <v>1598</v>
      </c>
      <c r="C1353" s="58">
        <v>2036.7</v>
      </c>
      <c r="D1353" s="59"/>
      <c r="E1353" s="60"/>
      <c r="F1353" s="57">
        <f t="shared" si="172"/>
        <v>2036.7</v>
      </c>
      <c r="G1353" s="56">
        <f t="shared" si="174"/>
        <v>1.3655270624708348E-2</v>
      </c>
      <c r="H1353" s="54">
        <f t="shared" si="175"/>
        <v>50.251395898926724</v>
      </c>
      <c r="I1353" s="54">
        <f t="shared" si="176"/>
        <v>11.05530709776388</v>
      </c>
      <c r="J1353" s="245">
        <f t="shared" si="173"/>
        <v>15.577932728667284</v>
      </c>
      <c r="K1353" s="54">
        <v>6.0381354507822946</v>
      </c>
      <c r="L1353" s="56">
        <f t="shared" si="177"/>
        <v>4.0714278576196875E-2</v>
      </c>
    </row>
    <row r="1354" spans="1:12" x14ac:dyDescent="0.2">
      <c r="A1354" s="57">
        <f t="shared" si="178"/>
        <v>23</v>
      </c>
      <c r="B1354" s="57" t="s">
        <v>1599</v>
      </c>
      <c r="C1354" s="58">
        <v>1983.9</v>
      </c>
      <c r="D1354" s="59"/>
      <c r="E1354" s="60"/>
      <c r="F1354" s="57">
        <f t="shared" si="172"/>
        <v>1983.9</v>
      </c>
      <c r="G1354" s="56">
        <f t="shared" si="174"/>
        <v>1.3301267438679674E-2</v>
      </c>
      <c r="H1354" s="54">
        <f t="shared" si="175"/>
        <v>48.948664174341204</v>
      </c>
      <c r="I1354" s="54">
        <f t="shared" si="176"/>
        <v>10.768706118355064</v>
      </c>
      <c r="J1354" s="245">
        <f t="shared" si="173"/>
        <v>15.174085894045772</v>
      </c>
      <c r="K1354" s="54">
        <v>5.8816010805749466</v>
      </c>
      <c r="L1354" s="56">
        <f t="shared" si="177"/>
        <v>4.0714278576196875E-2</v>
      </c>
    </row>
    <row r="1355" spans="1:12" x14ac:dyDescent="0.2">
      <c r="A1355" s="57">
        <f t="shared" si="178"/>
        <v>24</v>
      </c>
      <c r="B1355" s="57" t="s">
        <v>1600</v>
      </c>
      <c r="C1355" s="58">
        <v>5840.7</v>
      </c>
      <c r="D1355" s="59"/>
      <c r="E1355" s="60"/>
      <c r="F1355" s="57">
        <f t="shared" si="172"/>
        <v>5840.7</v>
      </c>
      <c r="G1355" s="56">
        <f t="shared" si="174"/>
        <v>3.9159591072683284E-2</v>
      </c>
      <c r="H1355" s="54">
        <f t="shared" si="175"/>
        <v>144.10729514747447</v>
      </c>
      <c r="I1355" s="54">
        <f t="shared" si="176"/>
        <v>31.703604932444385</v>
      </c>
      <c r="J1355" s="245">
        <f t="shared" si="173"/>
        <v>44.673261495717085</v>
      </c>
      <c r="K1355" s="54">
        <v>17.315725304357123</v>
      </c>
      <c r="L1355" s="56">
        <f t="shared" si="177"/>
        <v>4.0714278576196875E-2</v>
      </c>
    </row>
    <row r="1356" spans="1:12" x14ac:dyDescent="0.2">
      <c r="A1356" s="57">
        <f t="shared" si="178"/>
        <v>25</v>
      </c>
      <c r="B1356" s="57" t="s">
        <v>1601</v>
      </c>
      <c r="C1356" s="58">
        <v>6026.6</v>
      </c>
      <c r="D1356" s="59"/>
      <c r="E1356" s="60"/>
      <c r="F1356" s="57">
        <f t="shared" si="172"/>
        <v>6026.6</v>
      </c>
      <c r="G1356" s="56">
        <f t="shared" si="174"/>
        <v>4.0405977290159246E-2</v>
      </c>
      <c r="H1356" s="54">
        <f t="shared" si="175"/>
        <v>148.69399642778603</v>
      </c>
      <c r="I1356" s="54">
        <f t="shared" si="176"/>
        <v>32.712679214112924</v>
      </c>
      <c r="J1356" s="245">
        <f t="shared" si="173"/>
        <v>46.095138892613669</v>
      </c>
      <c r="K1356" s="54">
        <v>17.86685673279549</v>
      </c>
      <c r="L1356" s="56">
        <f t="shared" si="177"/>
        <v>4.0714278576196881E-2</v>
      </c>
    </row>
    <row r="1357" spans="1:12" x14ac:dyDescent="0.2">
      <c r="A1357" s="57">
        <f t="shared" si="178"/>
        <v>26</v>
      </c>
      <c r="B1357" s="57" t="s">
        <v>1602</v>
      </c>
      <c r="C1357" s="58">
        <v>5850.8</v>
      </c>
      <c r="D1357" s="59"/>
      <c r="E1357" s="60"/>
      <c r="F1357" s="57">
        <f t="shared" si="172"/>
        <v>5850.8</v>
      </c>
      <c r="G1357" s="56">
        <f t="shared" si="174"/>
        <v>3.9227307591222865E-2</v>
      </c>
      <c r="H1357" s="54">
        <f t="shared" si="175"/>
        <v>144.35649193570015</v>
      </c>
      <c r="I1357" s="54">
        <f t="shared" si="176"/>
        <v>31.758428225854033</v>
      </c>
      <c r="J1357" s="245">
        <f t="shared" si="173"/>
        <v>44.750512500067046</v>
      </c>
      <c r="K1357" s="54">
        <v>17.345668431991481</v>
      </c>
      <c r="L1357" s="56">
        <f t="shared" si="177"/>
        <v>4.0714278576196881E-2</v>
      </c>
    </row>
    <row r="1358" spans="1:12" x14ac:dyDescent="0.2">
      <c r="A1358" s="57">
        <f t="shared" si="178"/>
        <v>27</v>
      </c>
      <c r="B1358" s="57" t="s">
        <v>1603</v>
      </c>
      <c r="C1358" s="58">
        <v>7972.6</v>
      </c>
      <c r="D1358" s="59"/>
      <c r="E1358" s="60"/>
      <c r="F1358" s="57">
        <f t="shared" si="172"/>
        <v>7972.6</v>
      </c>
      <c r="G1358" s="56">
        <f t="shared" si="174"/>
        <v>5.3453140169170611E-2</v>
      </c>
      <c r="H1358" s="54">
        <f t="shared" si="175"/>
        <v>196.70755582254785</v>
      </c>
      <c r="I1358" s="54">
        <f t="shared" si="176"/>
        <v>43.275662280960525</v>
      </c>
      <c r="J1358" s="245">
        <f t="shared" si="173"/>
        <v>60.979342304989835</v>
      </c>
      <c r="K1358" s="54">
        <v>23.636096968089031</v>
      </c>
      <c r="L1358" s="56">
        <f t="shared" si="177"/>
        <v>4.0714278576196875E-2</v>
      </c>
    </row>
    <row r="1359" spans="1:12" x14ac:dyDescent="0.2">
      <c r="A1359" s="57">
        <f t="shared" si="178"/>
        <v>28</v>
      </c>
      <c r="B1359" s="57" t="s">
        <v>1604</v>
      </c>
      <c r="C1359" s="58">
        <v>4276.3</v>
      </c>
      <c r="D1359" s="59"/>
      <c r="E1359" s="60"/>
      <c r="F1359" s="57">
        <f t="shared" si="172"/>
        <v>4276.3</v>
      </c>
      <c r="G1359" s="56">
        <f t="shared" si="174"/>
        <v>2.8670905765424613E-2</v>
      </c>
      <c r="H1359" s="54">
        <f t="shared" si="175"/>
        <v>105.50893321676257</v>
      </c>
      <c r="I1359" s="54">
        <f t="shared" si="176"/>
        <v>23.211965307687766</v>
      </c>
      <c r="J1359" s="245">
        <f t="shared" si="173"/>
        <v>32.7077692971964</v>
      </c>
      <c r="K1359" s="54">
        <v>12.677801653743963</v>
      </c>
      <c r="L1359" s="56">
        <f t="shared" si="177"/>
        <v>4.0714278576196875E-2</v>
      </c>
    </row>
    <row r="1360" spans="1:12" x14ac:dyDescent="0.2">
      <c r="A1360" s="57">
        <f t="shared" si="178"/>
        <v>29</v>
      </c>
      <c r="B1360" s="57" t="s">
        <v>1605</v>
      </c>
      <c r="C1360" s="58">
        <v>4367.5</v>
      </c>
      <c r="D1360" s="59"/>
      <c r="E1360" s="60"/>
      <c r="F1360" s="57">
        <f t="shared" si="172"/>
        <v>4367.5</v>
      </c>
      <c r="G1360" s="56">
        <f t="shared" si="174"/>
        <v>2.9282365814019596E-2</v>
      </c>
      <c r="H1360" s="54">
        <f t="shared" si="175"/>
        <v>107.75910619559211</v>
      </c>
      <c r="I1360" s="54">
        <f t="shared" si="176"/>
        <v>23.707003363030264</v>
      </c>
      <c r="J1360" s="245">
        <f t="shared" si="173"/>
        <v>33.405322920633552</v>
      </c>
      <c r="K1360" s="54">
        <v>12.948179202283924</v>
      </c>
      <c r="L1360" s="56">
        <f t="shared" si="177"/>
        <v>4.0714278576196881E-2</v>
      </c>
    </row>
    <row r="1361" spans="1:12" x14ac:dyDescent="0.2">
      <c r="A1361" s="57">
        <f t="shared" si="178"/>
        <v>30</v>
      </c>
      <c r="B1361" s="57" t="s">
        <v>1606</v>
      </c>
      <c r="C1361" s="58">
        <v>4175.8999999999996</v>
      </c>
      <c r="D1361" s="59"/>
      <c r="E1361" s="60"/>
      <c r="F1361" s="57">
        <f t="shared" si="172"/>
        <v>4175.8999999999996</v>
      </c>
      <c r="G1361" s="56">
        <f t="shared" si="174"/>
        <v>2.7997763343506451E-2</v>
      </c>
      <c r="H1361" s="54">
        <f t="shared" si="175"/>
        <v>103.03176910410374</v>
      </c>
      <c r="I1361" s="54">
        <f t="shared" si="176"/>
        <v>22.666989202902823</v>
      </c>
      <c r="J1361" s="245">
        <f t="shared" si="173"/>
        <v>31.93984842227216</v>
      </c>
      <c r="K1361" s="54">
        <v>12.380149177061806</v>
      </c>
      <c r="L1361" s="56">
        <f t="shared" si="177"/>
        <v>4.0714278576196881E-2</v>
      </c>
    </row>
    <row r="1362" spans="1:12" x14ac:dyDescent="0.2">
      <c r="A1362" s="57">
        <f t="shared" si="178"/>
        <v>31</v>
      </c>
      <c r="B1362" s="57" t="s">
        <v>1607</v>
      </c>
      <c r="C1362" s="58">
        <v>12124</v>
      </c>
      <c r="D1362" s="59"/>
      <c r="E1362" s="60"/>
      <c r="F1362" s="57">
        <f t="shared" si="172"/>
        <v>12124</v>
      </c>
      <c r="G1362" s="56">
        <f t="shared" si="174"/>
        <v>8.128664067067512E-2</v>
      </c>
      <c r="H1362" s="54">
        <f t="shared" si="175"/>
        <v>299.13483766808446</v>
      </c>
      <c r="I1362" s="54">
        <f t="shared" si="176"/>
        <v>65.809664286978588</v>
      </c>
      <c r="J1362" s="245">
        <f t="shared" si="173"/>
        <v>92.731799677106181</v>
      </c>
      <c r="K1362" s="54">
        <v>35.943611825641746</v>
      </c>
      <c r="L1362" s="56">
        <f t="shared" si="177"/>
        <v>4.0714278576196888E-2</v>
      </c>
    </row>
    <row r="1363" spans="1:12" x14ac:dyDescent="0.2">
      <c r="A1363" s="57">
        <f t="shared" si="178"/>
        <v>32</v>
      </c>
      <c r="B1363" s="57" t="s">
        <v>1608</v>
      </c>
      <c r="C1363" s="58">
        <v>5787.7</v>
      </c>
      <c r="D1363" s="59"/>
      <c r="E1363" s="60"/>
      <c r="F1363" s="57">
        <f t="shared" si="172"/>
        <v>5787.7</v>
      </c>
      <c r="G1363" s="56">
        <f t="shared" si="174"/>
        <v>3.8804246965495413E-2</v>
      </c>
      <c r="H1363" s="54">
        <f t="shared" si="175"/>
        <v>142.79962883302312</v>
      </c>
      <c r="I1363" s="54">
        <f t="shared" si="176"/>
        <v>31.415918343265087</v>
      </c>
      <c r="J1363" s="245">
        <f t="shared" si="173"/>
        <v>44.267884938237167</v>
      </c>
      <c r="K1363" s="54">
        <v>17.158598000929288</v>
      </c>
      <c r="L1363" s="56">
        <f t="shared" si="177"/>
        <v>4.0714278576196875E-2</v>
      </c>
    </row>
    <row r="1364" spans="1:12" x14ac:dyDescent="0.2">
      <c r="A1364" s="57">
        <f t="shared" si="178"/>
        <v>33</v>
      </c>
      <c r="B1364" s="57" t="s">
        <v>1609</v>
      </c>
      <c r="C1364" s="58">
        <v>4389.3999999999996</v>
      </c>
      <c r="D1364" s="59"/>
      <c r="E1364" s="60"/>
      <c r="F1364" s="57">
        <f t="shared" si="172"/>
        <v>4389.3999999999996</v>
      </c>
      <c r="G1364" s="56">
        <f t="shared" si="174"/>
        <v>2.9429196680951942E-2</v>
      </c>
      <c r="H1364" s="54">
        <f t="shared" si="175"/>
        <v>108.29944378590315</v>
      </c>
      <c r="I1364" s="54">
        <f t="shared" si="176"/>
        <v>23.825877632898692</v>
      </c>
      <c r="J1364" s="245">
        <f t="shared" ref="J1364:J1384" si="179">H1364*0.31</f>
        <v>33.572827573629979</v>
      </c>
      <c r="K1364" s="54">
        <v>13.013105389926743</v>
      </c>
      <c r="L1364" s="56">
        <f t="shared" si="177"/>
        <v>4.0714278576196875E-2</v>
      </c>
    </row>
    <row r="1365" spans="1:12" x14ac:dyDescent="0.2">
      <c r="A1365" s="57">
        <f t="shared" si="178"/>
        <v>34</v>
      </c>
      <c r="B1365" s="57" t="s">
        <v>1981</v>
      </c>
      <c r="C1365" s="58">
        <v>4397.2</v>
      </c>
      <c r="D1365" s="59"/>
      <c r="E1365" s="60"/>
      <c r="F1365" s="57">
        <f t="shared" si="172"/>
        <v>4397.2</v>
      </c>
      <c r="G1365" s="56">
        <f t="shared" si="174"/>
        <v>2.9481492606160724E-2</v>
      </c>
      <c r="H1365" s="54">
        <f t="shared" si="175"/>
        <v>108.49189279067146</v>
      </c>
      <c r="I1365" s="54">
        <f t="shared" si="176"/>
        <v>23.868216413947721</v>
      </c>
      <c r="J1365" s="245">
        <f t="shared" si="179"/>
        <v>33.632486765108155</v>
      </c>
      <c r="K1365" s="54">
        <v>13.036229785525558</v>
      </c>
      <c r="L1365" s="56">
        <f t="shared" si="177"/>
        <v>4.0714278576196875E-2</v>
      </c>
    </row>
    <row r="1366" spans="1:12" x14ac:dyDescent="0.2">
      <c r="A1366" s="57">
        <f t="shared" si="178"/>
        <v>35</v>
      </c>
      <c r="B1366" s="57" t="s">
        <v>1610</v>
      </c>
      <c r="C1366" s="58">
        <v>4374.3999999999996</v>
      </c>
      <c r="D1366" s="59"/>
      <c r="E1366" s="60"/>
      <c r="F1366" s="57">
        <f t="shared" si="172"/>
        <v>4374.3999999999996</v>
      </c>
      <c r="G1366" s="56">
        <f t="shared" si="174"/>
        <v>2.9328627594011978E-2</v>
      </c>
      <c r="H1366" s="54">
        <f t="shared" si="175"/>
        <v>107.92934954596407</v>
      </c>
      <c r="I1366" s="54">
        <f t="shared" si="176"/>
        <v>23.744456900112095</v>
      </c>
      <c r="J1366" s="245">
        <f t="shared" si="179"/>
        <v>33.458098359248865</v>
      </c>
      <c r="K1366" s="54">
        <v>12.968635398390566</v>
      </c>
      <c r="L1366" s="56">
        <f t="shared" si="177"/>
        <v>4.0714278576196875E-2</v>
      </c>
    </row>
    <row r="1367" spans="1:12" x14ac:dyDescent="0.2">
      <c r="A1367" s="57">
        <f t="shared" si="178"/>
        <v>36</v>
      </c>
      <c r="B1367" s="57" t="s">
        <v>0</v>
      </c>
      <c r="C1367" s="58">
        <v>5726.2</v>
      </c>
      <c r="D1367" s="59"/>
      <c r="E1367" s="60"/>
      <c r="F1367" s="57">
        <f t="shared" si="172"/>
        <v>5726.2</v>
      </c>
      <c r="G1367" s="56">
        <f t="shared" si="174"/>
        <v>3.8391913709041554E-2</v>
      </c>
      <c r="H1367" s="54">
        <f t="shared" si="175"/>
        <v>141.28224244927293</v>
      </c>
      <c r="I1367" s="54">
        <f t="shared" si="176"/>
        <v>31.082093338840043</v>
      </c>
      <c r="J1367" s="245">
        <f t="shared" si="179"/>
        <v>43.797495159274611</v>
      </c>
      <c r="K1367" s="54">
        <v>16.976271035630958</v>
      </c>
      <c r="L1367" s="56">
        <f t="shared" si="177"/>
        <v>4.0714278576196875E-2</v>
      </c>
    </row>
    <row r="1368" spans="1:12" x14ac:dyDescent="0.2">
      <c r="A1368" s="57">
        <f t="shared" si="178"/>
        <v>37</v>
      </c>
      <c r="B1368" s="57" t="s">
        <v>1</v>
      </c>
      <c r="C1368" s="58">
        <v>16363.4</v>
      </c>
      <c r="D1368" s="59"/>
      <c r="E1368" s="60"/>
      <c r="F1368" s="57">
        <f t="shared" si="172"/>
        <v>16363.4</v>
      </c>
      <c r="G1368" s="56">
        <f t="shared" si="174"/>
        <v>0.10971014648222742</v>
      </c>
      <c r="H1368" s="54">
        <f t="shared" si="175"/>
        <v>403.73333905459691</v>
      </c>
      <c r="I1368" s="54">
        <f t="shared" si="176"/>
        <v>88.821334592011326</v>
      </c>
      <c r="J1368" s="245">
        <f t="shared" si="179"/>
        <v>125.15733510692505</v>
      </c>
      <c r="K1368" s="54">
        <v>48.512017300206701</v>
      </c>
      <c r="L1368" s="56">
        <f t="shared" si="177"/>
        <v>4.0714278576196875E-2</v>
      </c>
    </row>
    <row r="1369" spans="1:12" x14ac:dyDescent="0.2">
      <c r="A1369" s="57">
        <f t="shared" si="178"/>
        <v>38</v>
      </c>
      <c r="B1369" s="57" t="s">
        <v>2</v>
      </c>
      <c r="C1369" s="58">
        <v>20325.400000000001</v>
      </c>
      <c r="D1369" s="59"/>
      <c r="E1369" s="60"/>
      <c r="F1369" s="57">
        <f t="shared" si="172"/>
        <v>20325.400000000001</v>
      </c>
      <c r="G1369" s="56">
        <f t="shared" si="174"/>
        <v>0.13627379464596998</v>
      </c>
      <c r="H1369" s="54">
        <f t="shared" si="175"/>
        <v>501.48756429716951</v>
      </c>
      <c r="I1369" s="54">
        <f t="shared" si="176"/>
        <v>110.3272641453773</v>
      </c>
      <c r="J1369" s="245">
        <f t="shared" si="179"/>
        <v>155.46114493212255</v>
      </c>
      <c r="K1369" s="54">
        <v>60.258024397962608</v>
      </c>
      <c r="L1369" s="56">
        <f t="shared" si="177"/>
        <v>4.0714278576196875E-2</v>
      </c>
    </row>
    <row r="1370" spans="1:12" x14ac:dyDescent="0.2">
      <c r="A1370" s="57">
        <f t="shared" si="178"/>
        <v>39</v>
      </c>
      <c r="B1370" s="57" t="s">
        <v>3</v>
      </c>
      <c r="C1370" s="58">
        <v>3233.5</v>
      </c>
      <c r="D1370" s="59"/>
      <c r="E1370" s="60"/>
      <c r="F1370" s="57">
        <f t="shared" si="172"/>
        <v>3233.5</v>
      </c>
      <c r="G1370" s="56">
        <f t="shared" si="174"/>
        <v>2.1679342841358296E-2</v>
      </c>
      <c r="H1370" s="54">
        <f t="shared" si="175"/>
        <v>79.77998165619853</v>
      </c>
      <c r="I1370" s="54">
        <f t="shared" si="176"/>
        <v>17.551595964363678</v>
      </c>
      <c r="J1370" s="245">
        <f t="shared" si="179"/>
        <v>24.731794313421545</v>
      </c>
      <c r="K1370" s="54">
        <v>9.5862478421488433</v>
      </c>
      <c r="L1370" s="56">
        <f t="shared" si="177"/>
        <v>4.0714278576196875E-2</v>
      </c>
    </row>
    <row r="1371" spans="1:12" x14ac:dyDescent="0.2">
      <c r="A1371" s="57">
        <f t="shared" si="178"/>
        <v>40</v>
      </c>
      <c r="B1371" s="57" t="s">
        <v>4</v>
      </c>
      <c r="C1371" s="58">
        <v>6170.7</v>
      </c>
      <c r="D1371" s="59"/>
      <c r="E1371" s="60"/>
      <c r="F1371" s="57">
        <f t="shared" si="172"/>
        <v>6170.7</v>
      </c>
      <c r="G1371" s="56">
        <f t="shared" si="174"/>
        <v>4.1372110985362497E-2</v>
      </c>
      <c r="H1371" s="54">
        <f t="shared" si="175"/>
        <v>152.249368426134</v>
      </c>
      <c r="I1371" s="54">
        <f t="shared" si="176"/>
        <v>33.494861053749482</v>
      </c>
      <c r="J1371" s="245">
        <f t="shared" si="179"/>
        <v>47.197304212101542</v>
      </c>
      <c r="K1371" s="54">
        <v>18.294065118153043</v>
      </c>
      <c r="L1371" s="56">
        <f t="shared" si="177"/>
        <v>4.0714278576196875E-2</v>
      </c>
    </row>
    <row r="1372" spans="1:12" x14ac:dyDescent="0.2">
      <c r="A1372" s="57">
        <f t="shared" si="178"/>
        <v>41</v>
      </c>
      <c r="B1372" s="57" t="s">
        <v>5</v>
      </c>
      <c r="C1372" s="58">
        <v>2571</v>
      </c>
      <c r="D1372" s="59"/>
      <c r="E1372" s="60"/>
      <c r="F1372" s="57">
        <f t="shared" si="172"/>
        <v>2571</v>
      </c>
      <c r="G1372" s="56">
        <f t="shared" si="174"/>
        <v>1.7237541501509874E-2</v>
      </c>
      <c r="H1372" s="54">
        <f t="shared" si="175"/>
        <v>63.434152725556338</v>
      </c>
      <c r="I1372" s="54">
        <f t="shared" si="176"/>
        <v>13.955513599622394</v>
      </c>
      <c r="J1372" s="245">
        <f t="shared" si="179"/>
        <v>19.664587344922463</v>
      </c>
      <c r="K1372" s="54">
        <v>7.6221565493009669</v>
      </c>
      <c r="L1372" s="56">
        <f t="shared" si="177"/>
        <v>4.0714278576196875E-2</v>
      </c>
    </row>
    <row r="1373" spans="1:12" x14ac:dyDescent="0.2">
      <c r="A1373" s="57">
        <f t="shared" si="178"/>
        <v>42</v>
      </c>
      <c r="B1373" s="57" t="s">
        <v>6</v>
      </c>
      <c r="C1373" s="58">
        <v>4446</v>
      </c>
      <c r="D1373" s="59"/>
      <c r="E1373" s="60">
        <v>135.1</v>
      </c>
      <c r="F1373" s="57">
        <f t="shared" si="172"/>
        <v>4581.1000000000004</v>
      </c>
      <c r="G1373" s="56">
        <f t="shared" si="174"/>
        <v>3.071446961204469E-2</v>
      </c>
      <c r="H1373" s="54">
        <f t="shared" si="175"/>
        <v>113.02924817232446</v>
      </c>
      <c r="I1373" s="54">
        <f t="shared" si="176"/>
        <v>24.866434597911383</v>
      </c>
      <c r="J1373" s="245">
        <f t="shared" si="179"/>
        <v>35.039066933420578</v>
      </c>
      <c r="K1373" s="54">
        <v>13.180905491323259</v>
      </c>
      <c r="L1373" s="56">
        <f t="shared" si="177"/>
        <v>4.062684839776029E-2</v>
      </c>
    </row>
    <row r="1374" spans="1:12" x14ac:dyDescent="0.2">
      <c r="A1374" s="57">
        <f t="shared" si="178"/>
        <v>43</v>
      </c>
      <c r="B1374" s="57" t="s">
        <v>7</v>
      </c>
      <c r="C1374" s="58">
        <v>2571.8000000000002</v>
      </c>
      <c r="D1374" s="59"/>
      <c r="E1374" s="60"/>
      <c r="F1374" s="57">
        <f t="shared" si="172"/>
        <v>2571.8000000000002</v>
      </c>
      <c r="G1374" s="56">
        <f t="shared" si="174"/>
        <v>1.7242905186146674E-2</v>
      </c>
      <c r="H1374" s="54">
        <f t="shared" si="175"/>
        <v>63.453891085019762</v>
      </c>
      <c r="I1374" s="54">
        <f t="shared" si="176"/>
        <v>13.959856038704348</v>
      </c>
      <c r="J1374" s="245">
        <f t="shared" si="179"/>
        <v>19.670706236356125</v>
      </c>
      <c r="K1374" s="54">
        <v>7.6245282821828972</v>
      </c>
      <c r="L1374" s="56">
        <f t="shared" si="177"/>
        <v>4.0714278576196875E-2</v>
      </c>
    </row>
    <row r="1375" spans="1:12" x14ac:dyDescent="0.2">
      <c r="A1375" s="57">
        <f t="shared" si="178"/>
        <v>44</v>
      </c>
      <c r="B1375" s="57" t="s">
        <v>8</v>
      </c>
      <c r="C1375" s="58">
        <v>4089.4</v>
      </c>
      <c r="D1375" s="59"/>
      <c r="E1375" s="60"/>
      <c r="F1375" s="57">
        <f t="shared" si="172"/>
        <v>4089.4</v>
      </c>
      <c r="G1375" s="56">
        <f t="shared" si="174"/>
        <v>2.741781494215266E-2</v>
      </c>
      <c r="H1375" s="54">
        <f t="shared" si="175"/>
        <v>100.89755898712178</v>
      </c>
      <c r="I1375" s="54">
        <f t="shared" si="176"/>
        <v>22.197462977166794</v>
      </c>
      <c r="J1375" s="245">
        <f t="shared" si="179"/>
        <v>31.278243286007754</v>
      </c>
      <c r="K1375" s="54">
        <v>12.123705559203179</v>
      </c>
      <c r="L1375" s="56">
        <f t="shared" si="177"/>
        <v>4.0714278576196875E-2</v>
      </c>
    </row>
    <row r="1376" spans="1:12" x14ac:dyDescent="0.2">
      <c r="A1376" s="57">
        <f t="shared" si="178"/>
        <v>45</v>
      </c>
      <c r="B1376" s="57" t="s">
        <v>9</v>
      </c>
      <c r="C1376" s="58">
        <v>4079.1</v>
      </c>
      <c r="D1376" s="59"/>
      <c r="E1376" s="60"/>
      <c r="F1376" s="57">
        <f t="shared" si="172"/>
        <v>4079.1</v>
      </c>
      <c r="G1376" s="56">
        <f t="shared" si="174"/>
        <v>2.7348757502453882E-2</v>
      </c>
      <c r="H1376" s="54">
        <f t="shared" si="175"/>
        <v>100.64342760903028</v>
      </c>
      <c r="I1376" s="54">
        <f t="shared" si="176"/>
        <v>22.141554073986661</v>
      </c>
      <c r="J1376" s="245">
        <f t="shared" si="179"/>
        <v>31.199462558799386</v>
      </c>
      <c r="K1376" s="54">
        <v>12.093169498348338</v>
      </c>
      <c r="L1376" s="56">
        <f t="shared" si="177"/>
        <v>4.0714278576196875E-2</v>
      </c>
    </row>
    <row r="1377" spans="1:12" x14ac:dyDescent="0.2">
      <c r="A1377" s="57">
        <f t="shared" si="178"/>
        <v>46</v>
      </c>
      <c r="B1377" s="57" t="s">
        <v>1982</v>
      </c>
      <c r="C1377" s="58">
        <v>8506.9</v>
      </c>
      <c r="D1377" s="59"/>
      <c r="E1377" s="60"/>
      <c r="F1377" s="57">
        <f t="shared" si="172"/>
        <v>8506.9</v>
      </c>
      <c r="G1377" s="56">
        <f t="shared" si="174"/>
        <v>5.703541104597213E-2</v>
      </c>
      <c r="H1377" s="54">
        <f t="shared" si="175"/>
        <v>209.89031264917745</v>
      </c>
      <c r="I1377" s="54">
        <f t="shared" si="176"/>
        <v>46.175868782819038</v>
      </c>
      <c r="J1377" s="245">
        <f t="shared" si="179"/>
        <v>65.065996921245002</v>
      </c>
      <c r="K1377" s="54">
        <v>25.2201180666077</v>
      </c>
      <c r="L1377" s="56">
        <f t="shared" si="177"/>
        <v>4.0714278576196881E-2</v>
      </c>
    </row>
    <row r="1378" spans="1:12" x14ac:dyDescent="0.2">
      <c r="A1378" s="57">
        <f t="shared" si="178"/>
        <v>47</v>
      </c>
      <c r="B1378" s="57" t="s">
        <v>536</v>
      </c>
      <c r="C1378" s="58">
        <v>1934.1</v>
      </c>
      <c r="D1378" s="59"/>
      <c r="E1378" s="60">
        <v>1212.4000000000001</v>
      </c>
      <c r="F1378" s="57">
        <f t="shared" si="172"/>
        <v>3146.5</v>
      </c>
      <c r="G1378" s="56">
        <f t="shared" si="174"/>
        <v>2.1096042137106506E-2</v>
      </c>
      <c r="H1378" s="54">
        <f t="shared" si="175"/>
        <v>77.633435064551946</v>
      </c>
      <c r="I1378" s="54">
        <f t="shared" si="176"/>
        <v>17.07935571420143</v>
      </c>
      <c r="J1378" s="245">
        <f t="shared" si="179"/>
        <v>24.066364870011103</v>
      </c>
      <c r="K1378" s="54">
        <v>5.733960708674835</v>
      </c>
      <c r="L1378" s="56">
        <f t="shared" si="177"/>
        <v>3.9571942271552293E-2</v>
      </c>
    </row>
    <row r="1379" spans="1:12" x14ac:dyDescent="0.2">
      <c r="A1379" s="57">
        <f t="shared" si="178"/>
        <v>48</v>
      </c>
      <c r="B1379" s="57" t="s">
        <v>537</v>
      </c>
      <c r="C1379" s="58">
        <v>4269.5</v>
      </c>
      <c r="D1379" s="59"/>
      <c r="E1379" s="60"/>
      <c r="F1379" s="57">
        <f t="shared" si="172"/>
        <v>4269.5</v>
      </c>
      <c r="G1379" s="56">
        <f t="shared" si="174"/>
        <v>2.8625314446011831E-2</v>
      </c>
      <c r="H1379" s="54">
        <f t="shared" si="175"/>
        <v>105.34115716132354</v>
      </c>
      <c r="I1379" s="54">
        <f t="shared" si="176"/>
        <v>23.175054575491178</v>
      </c>
      <c r="J1379" s="245">
        <f t="shared" si="179"/>
        <v>32.655758720010297</v>
      </c>
      <c r="K1379" s="54">
        <v>12.65764192424756</v>
      </c>
      <c r="L1379" s="56">
        <f t="shared" si="177"/>
        <v>4.0714278576196881E-2</v>
      </c>
    </row>
    <row r="1380" spans="1:12" x14ac:dyDescent="0.2">
      <c r="A1380" s="57">
        <f t="shared" si="178"/>
        <v>49</v>
      </c>
      <c r="B1380" s="111" t="s">
        <v>2209</v>
      </c>
      <c r="C1380" s="58">
        <v>4095</v>
      </c>
      <c r="D1380" s="59"/>
      <c r="E1380" s="60"/>
      <c r="F1380" s="57">
        <f t="shared" si="172"/>
        <v>4095</v>
      </c>
      <c r="G1380" s="56">
        <f t="shared" si="174"/>
        <v>2.7455360734610246E-2</v>
      </c>
      <c r="H1380" s="54">
        <f t="shared" si="175"/>
        <v>101.03572750336571</v>
      </c>
      <c r="I1380" s="54">
        <f t="shared" si="176"/>
        <v>22.227860050740457</v>
      </c>
      <c r="J1380" s="245">
        <f t="shared" si="179"/>
        <v>31.321075526043369</v>
      </c>
      <c r="K1380" s="54">
        <v>12.140307689376685</v>
      </c>
      <c r="L1380" s="56">
        <f t="shared" si="177"/>
        <v>4.0714278576196881E-2</v>
      </c>
    </row>
    <row r="1381" spans="1:12" s="115" customFormat="1" x14ac:dyDescent="0.2">
      <c r="A1381" s="57">
        <f t="shared" si="178"/>
        <v>50</v>
      </c>
      <c r="B1381" s="112" t="s">
        <v>1282</v>
      </c>
      <c r="C1381" s="58">
        <v>15885</v>
      </c>
      <c r="D1381" s="59"/>
      <c r="E1381" s="60">
        <v>238.9</v>
      </c>
      <c r="F1381" s="143">
        <f t="shared" si="172"/>
        <v>16123.9</v>
      </c>
      <c r="G1381" s="56">
        <f t="shared" si="174"/>
        <v>0.10810439339408598</v>
      </c>
      <c r="H1381" s="54">
        <f t="shared" si="175"/>
        <v>397.82416769023638</v>
      </c>
      <c r="I1381" s="113">
        <f t="shared" si="176"/>
        <v>87.52131689185201</v>
      </c>
      <c r="J1381" s="245">
        <f t="shared" si="179"/>
        <v>123.32549198397328</v>
      </c>
      <c r="K1381" s="113">
        <v>21.277705083620372</v>
      </c>
      <c r="L1381" s="56">
        <f t="shared" si="177"/>
        <v>3.9069250097661365E-2</v>
      </c>
    </row>
    <row r="1382" spans="1:12" x14ac:dyDescent="0.2">
      <c r="A1382" s="57">
        <f t="shared" si="178"/>
        <v>51</v>
      </c>
      <c r="B1382" s="111" t="s">
        <v>1726</v>
      </c>
      <c r="C1382" s="58">
        <v>3468</v>
      </c>
      <c r="D1382" s="59"/>
      <c r="E1382" s="60"/>
      <c r="F1382" s="57">
        <f t="shared" si="172"/>
        <v>3468</v>
      </c>
      <c r="G1382" s="56">
        <f t="shared" si="174"/>
        <v>2.3251572900519737E-2</v>
      </c>
      <c r="H1382" s="54">
        <f t="shared" si="175"/>
        <v>85.565788273912631</v>
      </c>
      <c r="I1382" s="54">
        <f t="shared" si="176"/>
        <v>18.82447342026078</v>
      </c>
      <c r="J1382" s="245">
        <f t="shared" si="179"/>
        <v>26.525394364912916</v>
      </c>
      <c r="K1382" s="54">
        <v>10.28146204316443</v>
      </c>
      <c r="L1382" s="56">
        <f t="shared" si="177"/>
        <v>4.0714278576196875E-2</v>
      </c>
    </row>
    <row r="1383" spans="1:12" x14ac:dyDescent="0.2">
      <c r="A1383" s="57">
        <f t="shared" si="178"/>
        <v>52</v>
      </c>
      <c r="B1383" s="111" t="s">
        <v>2921</v>
      </c>
      <c r="C1383" s="58">
        <v>4728.3</v>
      </c>
      <c r="D1383" s="59"/>
      <c r="E1383" s="60"/>
      <c r="F1383" s="57">
        <f t="shared" si="172"/>
        <v>4728.3</v>
      </c>
      <c r="G1383" s="56">
        <f t="shared" si="174"/>
        <v>3.170138758521554E-2</v>
      </c>
      <c r="H1383" s="54">
        <f t="shared" si="175"/>
        <v>116.66110631359319</v>
      </c>
      <c r="I1383" s="54">
        <f t="shared" ref="I1383:I1384" si="180">H1383*0.22</f>
        <v>25.665443388990504</v>
      </c>
      <c r="J1383" s="245">
        <f t="shared" si="179"/>
        <v>36.164942957213889</v>
      </c>
      <c r="K1383" s="54">
        <f>G1383*247.15*1.7</f>
        <v>13.319496500866236</v>
      </c>
      <c r="L1383" s="56">
        <f t="shared" si="177"/>
        <v>4.0566586122002375E-2</v>
      </c>
    </row>
    <row r="1384" spans="1:12" x14ac:dyDescent="0.2">
      <c r="A1384" s="57">
        <f t="shared" si="178"/>
        <v>53</v>
      </c>
      <c r="B1384" s="111" t="s">
        <v>2922</v>
      </c>
      <c r="C1384" s="58">
        <v>2894.3</v>
      </c>
      <c r="D1384" s="59"/>
      <c r="E1384" s="60"/>
      <c r="F1384" s="57">
        <f t="shared" si="172"/>
        <v>2894.3</v>
      </c>
      <c r="G1384" s="56">
        <f t="shared" si="174"/>
        <v>1.9405140555355905E-2</v>
      </c>
      <c r="H1384" s="54">
        <f t="shared" si="175"/>
        <v>71.410917243709733</v>
      </c>
      <c r="I1384" s="54">
        <f t="shared" si="180"/>
        <v>15.710401793616141</v>
      </c>
      <c r="J1384" s="245">
        <f t="shared" si="179"/>
        <v>22.137384345550018</v>
      </c>
      <c r="K1384" s="54">
        <f>G1384*247.15*1.7</f>
        <v>8.1531668300355591</v>
      </c>
      <c r="L1384" s="56">
        <f t="shared" si="177"/>
        <v>4.0566586122002368E-2</v>
      </c>
    </row>
    <row r="1385" spans="1:12" x14ac:dyDescent="0.2">
      <c r="A1385" s="33"/>
      <c r="B1385" s="33" t="s">
        <v>1276</v>
      </c>
      <c r="C1385" s="49">
        <f>SUM(C1332:C1384)</f>
        <v>296155</v>
      </c>
      <c r="D1385" s="49">
        <f t="shared" ref="D1385:K1385" si="181">SUM(D1332:D1384)</f>
        <v>561</v>
      </c>
      <c r="E1385" s="49">
        <f t="shared" si="181"/>
        <v>1586.4</v>
      </c>
      <c r="F1385" s="49">
        <f t="shared" si="181"/>
        <v>298302.40000000002</v>
      </c>
      <c r="G1385" s="49">
        <f t="shared" si="181"/>
        <v>1.9999999999999993</v>
      </c>
      <c r="H1385" s="49">
        <f t="shared" si="181"/>
        <v>7360</v>
      </c>
      <c r="I1385" s="49">
        <f t="shared" si="181"/>
        <v>1619.2</v>
      </c>
      <c r="J1385" s="247">
        <f t="shared" si="181"/>
        <v>2281.5999999999995</v>
      </c>
      <c r="K1385" s="49">
        <f t="shared" si="181"/>
        <v>851.05887310525736</v>
      </c>
      <c r="L1385" s="56">
        <f t="shared" si="177"/>
        <v>4.0602619600463338E-2</v>
      </c>
    </row>
    <row r="1386" spans="1:12" x14ac:dyDescent="0.2">
      <c r="A1386" s="356" t="s">
        <v>1983</v>
      </c>
      <c r="B1386" s="356"/>
      <c r="C1386" s="356"/>
      <c r="D1386" s="356"/>
      <c r="E1386" s="356"/>
      <c r="F1386" s="356"/>
      <c r="G1386" s="356"/>
      <c r="H1386" s="356"/>
      <c r="I1386" s="356"/>
      <c r="J1386" s="356"/>
      <c r="K1386" s="356"/>
      <c r="L1386" s="356"/>
    </row>
    <row r="1387" spans="1:12" x14ac:dyDescent="0.2">
      <c r="A1387" s="57">
        <v>1</v>
      </c>
      <c r="B1387" s="57" t="s">
        <v>325</v>
      </c>
      <c r="C1387" s="94">
        <v>5786.79</v>
      </c>
      <c r="D1387" s="57"/>
      <c r="E1387" s="60"/>
      <c r="F1387" s="57">
        <f t="shared" ref="F1387:F1423" si="182">C1387+D1387+E1387</f>
        <v>5786.79</v>
      </c>
      <c r="G1387" s="56">
        <f>1/$F$1424*F1387</f>
        <v>2.8797967437657758E-2</v>
      </c>
      <c r="H1387" s="54">
        <f>G1387*3680</f>
        <v>105.97652017058054</v>
      </c>
      <c r="I1387" s="54">
        <f>H1387*0.22</f>
        <v>23.314834437527718</v>
      </c>
      <c r="J1387" s="245">
        <f t="shared" ref="J1387:J1423" si="183">H1387*0.467</f>
        <v>49.491034919661118</v>
      </c>
      <c r="K1387" s="54">
        <v>24.23508218660988</v>
      </c>
      <c r="L1387" s="56">
        <f>(H1387+I1387+J1387+K1387)/F1387</f>
        <v>3.5082916731794186E-2</v>
      </c>
    </row>
    <row r="1388" spans="1:12" x14ac:dyDescent="0.2">
      <c r="A1388" s="57">
        <f>A1387+1</f>
        <v>2</v>
      </c>
      <c r="B1388" s="57" t="s">
        <v>326</v>
      </c>
      <c r="C1388" s="94">
        <v>3626.15</v>
      </c>
      <c r="D1388" s="59"/>
      <c r="E1388" s="60"/>
      <c r="F1388" s="57">
        <f t="shared" si="182"/>
        <v>3626.15</v>
      </c>
      <c r="G1388" s="56">
        <f t="shared" ref="G1388:G1423" si="184">1/$F$1424*F1388</f>
        <v>1.8045539863043705E-2</v>
      </c>
      <c r="H1388" s="54">
        <f t="shared" ref="H1388:H1423" si="185">G1388*3680</f>
        <v>66.407586696000834</v>
      </c>
      <c r="I1388" s="54">
        <f t="shared" ref="I1388:I1423" si="186">H1388*0.22</f>
        <v>14.609669073120184</v>
      </c>
      <c r="J1388" s="245">
        <f t="shared" si="183"/>
        <v>31.01234298703239</v>
      </c>
      <c r="K1388" s="54">
        <v>15.186319750842078</v>
      </c>
      <c r="L1388" s="56">
        <f t="shared" ref="L1388:L1424" si="187">(H1388+I1388+J1388+K1388)/F1388</f>
        <v>3.508291673179418E-2</v>
      </c>
    </row>
    <row r="1389" spans="1:12" x14ac:dyDescent="0.2">
      <c r="A1389" s="57">
        <f t="shared" ref="A1389:A1423" si="188">A1388+1</f>
        <v>3</v>
      </c>
      <c r="B1389" s="57" t="s">
        <v>327</v>
      </c>
      <c r="C1389" s="94">
        <v>7702.04</v>
      </c>
      <c r="D1389" s="59"/>
      <c r="E1389" s="60"/>
      <c r="F1389" s="57">
        <f t="shared" si="182"/>
        <v>7702.04</v>
      </c>
      <c r="G1389" s="56">
        <f t="shared" si="184"/>
        <v>3.8329211380322692E-2</v>
      </c>
      <c r="H1389" s="54">
        <f t="shared" si="185"/>
        <v>141.05149787958752</v>
      </c>
      <c r="I1389" s="54">
        <f t="shared" si="186"/>
        <v>31.031329533509254</v>
      </c>
      <c r="J1389" s="245">
        <f t="shared" si="183"/>
        <v>65.871049509767374</v>
      </c>
      <c r="K1389" s="54">
        <v>32.256151062083944</v>
      </c>
      <c r="L1389" s="56">
        <f t="shared" si="187"/>
        <v>3.508291673179418E-2</v>
      </c>
    </row>
    <row r="1390" spans="1:12" x14ac:dyDescent="0.2">
      <c r="A1390" s="57">
        <f t="shared" si="188"/>
        <v>4</v>
      </c>
      <c r="B1390" s="57" t="s">
        <v>328</v>
      </c>
      <c r="C1390" s="94">
        <v>5721.7</v>
      </c>
      <c r="D1390" s="59"/>
      <c r="E1390" s="60"/>
      <c r="F1390" s="57">
        <f t="shared" si="182"/>
        <v>5721.7</v>
      </c>
      <c r="G1390" s="56">
        <f t="shared" si="184"/>
        <v>2.8474046973891637E-2</v>
      </c>
      <c r="H1390" s="54">
        <f t="shared" si="185"/>
        <v>104.78449286392123</v>
      </c>
      <c r="I1390" s="54">
        <f t="shared" si="186"/>
        <v>23.05258843006267</v>
      </c>
      <c r="J1390" s="245">
        <f t="shared" si="183"/>
        <v>48.934358167451215</v>
      </c>
      <c r="K1390" s="54">
        <v>23.962485202871665</v>
      </c>
      <c r="L1390" s="56">
        <f t="shared" si="187"/>
        <v>3.5082916731794186E-2</v>
      </c>
    </row>
    <row r="1391" spans="1:12" x14ac:dyDescent="0.2">
      <c r="A1391" s="57">
        <f t="shared" si="188"/>
        <v>5</v>
      </c>
      <c r="B1391" s="57" t="s">
        <v>329</v>
      </c>
      <c r="C1391" s="94">
        <v>5777.4</v>
      </c>
      <c r="D1391" s="59"/>
      <c r="E1391" s="60"/>
      <c r="F1391" s="57">
        <f t="shared" si="182"/>
        <v>5777.4</v>
      </c>
      <c r="G1391" s="56">
        <f t="shared" si="184"/>
        <v>2.8751238091294814E-2</v>
      </c>
      <c r="H1391" s="54">
        <f t="shared" si="185"/>
        <v>105.80455617596492</v>
      </c>
      <c r="I1391" s="54">
        <f t="shared" si="186"/>
        <v>23.277002358712281</v>
      </c>
      <c r="J1391" s="245">
        <f t="shared" si="183"/>
        <v>49.410727734175623</v>
      </c>
      <c r="K1391" s="54">
        <v>24.195756857414892</v>
      </c>
      <c r="L1391" s="56">
        <f t="shared" si="187"/>
        <v>3.5082916731794186E-2</v>
      </c>
    </row>
    <row r="1392" spans="1:12" x14ac:dyDescent="0.2">
      <c r="A1392" s="57">
        <f t="shared" si="188"/>
        <v>6</v>
      </c>
      <c r="B1392" s="57" t="s">
        <v>330</v>
      </c>
      <c r="C1392" s="94">
        <v>5627.6</v>
      </c>
      <c r="D1392" s="59"/>
      <c r="E1392" s="60">
        <v>46.65</v>
      </c>
      <c r="F1392" s="57">
        <f t="shared" si="182"/>
        <v>5674.25</v>
      </c>
      <c r="G1392" s="56">
        <f t="shared" si="184"/>
        <v>2.8237911991471874E-2</v>
      </c>
      <c r="H1392" s="54">
        <f t="shared" si="185"/>
        <v>103.9155161286165</v>
      </c>
      <c r="I1392" s="54">
        <f t="shared" si="186"/>
        <v>22.86141354829563</v>
      </c>
      <c r="J1392" s="245">
        <f t="shared" si="183"/>
        <v>48.528546032063907</v>
      </c>
      <c r="K1392" s="54">
        <v>23.568394310725939</v>
      </c>
      <c r="L1392" s="56">
        <f t="shared" si="187"/>
        <v>3.5048485706428517E-2</v>
      </c>
    </row>
    <row r="1393" spans="1:13" x14ac:dyDescent="0.2">
      <c r="A1393" s="57">
        <f t="shared" si="188"/>
        <v>7</v>
      </c>
      <c r="B1393" s="57" t="s">
        <v>331</v>
      </c>
      <c r="C1393" s="94">
        <v>4060.15</v>
      </c>
      <c r="D1393" s="59">
        <v>29</v>
      </c>
      <c r="E1393" s="60"/>
      <c r="F1393" s="57">
        <f t="shared" si="182"/>
        <v>4089.15</v>
      </c>
      <c r="G1393" s="56">
        <f t="shared" si="184"/>
        <v>2.0349659923325061E-2</v>
      </c>
      <c r="H1393" s="54">
        <f t="shared" si="185"/>
        <v>74.886748517836224</v>
      </c>
      <c r="I1393" s="54">
        <f t="shared" si="186"/>
        <v>16.47508467392397</v>
      </c>
      <c r="J1393" s="245">
        <f t="shared" si="183"/>
        <v>34.972111557829521</v>
      </c>
      <c r="K1393" s="54">
        <v>17.003912175828756</v>
      </c>
      <c r="L1393" s="56">
        <f t="shared" si="187"/>
        <v>3.5053215686736479E-2</v>
      </c>
      <c r="M1393" s="140"/>
    </row>
    <row r="1394" spans="1:13" x14ac:dyDescent="0.2">
      <c r="A1394" s="57">
        <f t="shared" si="188"/>
        <v>8</v>
      </c>
      <c r="B1394" s="57" t="s">
        <v>332</v>
      </c>
      <c r="C1394" s="94">
        <v>3998.55</v>
      </c>
      <c r="D1394" s="59"/>
      <c r="E1394" s="60"/>
      <c r="F1394" s="57">
        <f t="shared" si="182"/>
        <v>3998.55</v>
      </c>
      <c r="G1394" s="56">
        <f t="shared" si="184"/>
        <v>1.989878891368901E-2</v>
      </c>
      <c r="H1394" s="54">
        <f t="shared" si="185"/>
        <v>73.227543202375557</v>
      </c>
      <c r="I1394" s="54">
        <f t="shared" si="186"/>
        <v>16.110059504522624</v>
      </c>
      <c r="J1394" s="245">
        <f t="shared" si="183"/>
        <v>34.197262675509386</v>
      </c>
      <c r="K1394" s="54">
        <v>16.74593131550807</v>
      </c>
      <c r="L1394" s="56">
        <f t="shared" si="187"/>
        <v>3.508291673179418E-2</v>
      </c>
    </row>
    <row r="1395" spans="1:13" x14ac:dyDescent="0.2">
      <c r="A1395" s="57">
        <f t="shared" si="188"/>
        <v>9</v>
      </c>
      <c r="B1395" s="57" t="s">
        <v>333</v>
      </c>
      <c r="C1395" s="94">
        <v>9976.0499999999993</v>
      </c>
      <c r="D1395" s="59"/>
      <c r="E1395" s="60">
        <v>37.299999999999997</v>
      </c>
      <c r="F1395" s="57">
        <f t="shared" si="182"/>
        <v>10013.349999999999</v>
      </c>
      <c r="G1395" s="56">
        <f t="shared" si="184"/>
        <v>4.9831448392264152E-2</v>
      </c>
      <c r="H1395" s="54">
        <f t="shared" si="185"/>
        <v>183.37973008353208</v>
      </c>
      <c r="I1395" s="54">
        <f t="shared" si="186"/>
        <v>40.343540618377055</v>
      </c>
      <c r="J1395" s="245">
        <f t="shared" si="183"/>
        <v>85.638333949009493</v>
      </c>
      <c r="K1395" s="54">
        <v>41.779707168867276</v>
      </c>
      <c r="L1395" s="56">
        <f t="shared" si="187"/>
        <v>3.5067316314698477E-2</v>
      </c>
    </row>
    <row r="1396" spans="1:13" x14ac:dyDescent="0.2">
      <c r="A1396" s="57">
        <f t="shared" si="188"/>
        <v>10</v>
      </c>
      <c r="B1396" s="57" t="s">
        <v>334</v>
      </c>
      <c r="C1396" s="94">
        <v>8239.06</v>
      </c>
      <c r="D1396" s="59"/>
      <c r="E1396" s="60"/>
      <c r="F1396" s="57">
        <f t="shared" si="182"/>
        <v>8239.06</v>
      </c>
      <c r="G1396" s="56">
        <f t="shared" si="184"/>
        <v>4.1001692060176453E-2</v>
      </c>
      <c r="H1396" s="54">
        <f t="shared" si="185"/>
        <v>150.88622678144935</v>
      </c>
      <c r="I1396" s="54">
        <f t="shared" si="186"/>
        <v>33.194969891918859</v>
      </c>
      <c r="J1396" s="245">
        <f t="shared" si="183"/>
        <v>70.463867906936855</v>
      </c>
      <c r="K1396" s="54">
        <v>34.505191347951104</v>
      </c>
      <c r="L1396" s="56">
        <f t="shared" si="187"/>
        <v>3.508291673179418E-2</v>
      </c>
    </row>
    <row r="1397" spans="1:13" x14ac:dyDescent="0.2">
      <c r="A1397" s="57">
        <f t="shared" si="188"/>
        <v>11</v>
      </c>
      <c r="B1397" s="57" t="s">
        <v>335</v>
      </c>
      <c r="C1397" s="94">
        <v>5737.55</v>
      </c>
      <c r="D1397" s="59"/>
      <c r="E1397" s="60"/>
      <c r="F1397" s="57">
        <f t="shared" si="182"/>
        <v>5737.55</v>
      </c>
      <c r="G1397" s="56">
        <f t="shared" si="184"/>
        <v>2.8552924518071898E-2</v>
      </c>
      <c r="H1397" s="54">
        <f t="shared" si="185"/>
        <v>105.07476222650459</v>
      </c>
      <c r="I1397" s="54">
        <f t="shared" si="186"/>
        <v>23.116447689831009</v>
      </c>
      <c r="J1397" s="245">
        <f t="shared" si="183"/>
        <v>49.069913959777644</v>
      </c>
      <c r="K1397" s="54">
        <v>24.028865018392498</v>
      </c>
      <c r="L1397" s="56">
        <f t="shared" si="187"/>
        <v>3.5082916731794186E-2</v>
      </c>
    </row>
    <row r="1398" spans="1:13" x14ac:dyDescent="0.2">
      <c r="A1398" s="57">
        <f t="shared" si="188"/>
        <v>12</v>
      </c>
      <c r="B1398" s="57" t="s">
        <v>336</v>
      </c>
      <c r="C1398" s="94">
        <v>4073.5</v>
      </c>
      <c r="D1398" s="59"/>
      <c r="E1398" s="60"/>
      <c r="F1398" s="57">
        <f t="shared" si="182"/>
        <v>4073.5</v>
      </c>
      <c r="G1398" s="56">
        <f t="shared" si="184"/>
        <v>2.0271777679386822E-2</v>
      </c>
      <c r="H1398" s="54">
        <f t="shared" si="185"/>
        <v>74.600141860143509</v>
      </c>
      <c r="I1398" s="54">
        <f t="shared" si="186"/>
        <v>16.412031209231571</v>
      </c>
      <c r="J1398" s="245">
        <f t="shared" si="183"/>
        <v>34.83826624868702</v>
      </c>
      <c r="K1398" s="54">
        <v>17.059821988901504</v>
      </c>
      <c r="L1398" s="56">
        <f t="shared" si="187"/>
        <v>3.5082916731794186E-2</v>
      </c>
    </row>
    <row r="1399" spans="1:13" x14ac:dyDescent="0.2">
      <c r="A1399" s="57">
        <f t="shared" si="188"/>
        <v>13</v>
      </c>
      <c r="B1399" s="57" t="s">
        <v>337</v>
      </c>
      <c r="C1399" s="94">
        <v>3747.29</v>
      </c>
      <c r="D1399" s="59"/>
      <c r="E1399" s="60"/>
      <c r="F1399" s="57">
        <f t="shared" si="182"/>
        <v>3747.29</v>
      </c>
      <c r="G1399" s="56">
        <f t="shared" si="184"/>
        <v>1.8648393219636541E-2</v>
      </c>
      <c r="H1399" s="54">
        <f t="shared" si="185"/>
        <v>68.626087048262477</v>
      </c>
      <c r="I1399" s="54">
        <f t="shared" si="186"/>
        <v>15.097739150617745</v>
      </c>
      <c r="J1399" s="245">
        <f t="shared" si="183"/>
        <v>32.048382651538581</v>
      </c>
      <c r="K1399" s="54">
        <v>15.693654189466237</v>
      </c>
      <c r="L1399" s="56">
        <f t="shared" si="187"/>
        <v>3.508291673179418E-2</v>
      </c>
    </row>
    <row r="1400" spans="1:13" x14ac:dyDescent="0.2">
      <c r="A1400" s="57">
        <f t="shared" si="188"/>
        <v>14</v>
      </c>
      <c r="B1400" s="57" t="s">
        <v>338</v>
      </c>
      <c r="C1400" s="94">
        <v>3638.7</v>
      </c>
      <c r="D1400" s="59"/>
      <c r="E1400" s="60"/>
      <c r="F1400" s="57">
        <f t="shared" si="182"/>
        <v>3638.7</v>
      </c>
      <c r="G1400" s="56">
        <f t="shared" si="184"/>
        <v>1.8107994953230594E-2</v>
      </c>
      <c r="H1400" s="54">
        <f t="shared" si="185"/>
        <v>66.637421427888583</v>
      </c>
      <c r="I1400" s="54">
        <f t="shared" si="186"/>
        <v>14.660232714135489</v>
      </c>
      <c r="J1400" s="245">
        <f t="shared" si="183"/>
        <v>31.11967580682397</v>
      </c>
      <c r="K1400" s="54">
        <v>15.238879163131436</v>
      </c>
      <c r="L1400" s="56">
        <f t="shared" si="187"/>
        <v>3.508291673179418E-2</v>
      </c>
    </row>
    <row r="1401" spans="1:13" x14ac:dyDescent="0.2">
      <c r="A1401" s="57">
        <f t="shared" si="188"/>
        <v>15</v>
      </c>
      <c r="B1401" s="57" t="s">
        <v>339</v>
      </c>
      <c r="C1401" s="94">
        <v>6155.56</v>
      </c>
      <c r="D1401" s="59"/>
      <c r="E1401" s="60"/>
      <c r="F1401" s="57">
        <f t="shared" si="182"/>
        <v>6155.56</v>
      </c>
      <c r="G1401" s="56">
        <f t="shared" si="184"/>
        <v>3.0633151788910361E-2</v>
      </c>
      <c r="H1401" s="54">
        <f t="shared" si="185"/>
        <v>112.72999858319012</v>
      </c>
      <c r="I1401" s="54">
        <f t="shared" si="186"/>
        <v>24.800599688301826</v>
      </c>
      <c r="J1401" s="245">
        <f t="shared" si="183"/>
        <v>52.644909338349791</v>
      </c>
      <c r="K1401" s="54">
        <v>25.779491307721262</v>
      </c>
      <c r="L1401" s="56">
        <f t="shared" si="187"/>
        <v>3.5082916731794186E-2</v>
      </c>
    </row>
    <row r="1402" spans="1:13" x14ac:dyDescent="0.2">
      <c r="A1402" s="57">
        <f t="shared" si="188"/>
        <v>16</v>
      </c>
      <c r="B1402" s="57" t="s">
        <v>340</v>
      </c>
      <c r="C1402" s="94">
        <v>3981.75</v>
      </c>
      <c r="D1402" s="59"/>
      <c r="E1402" s="60"/>
      <c r="F1402" s="57">
        <f t="shared" si="182"/>
        <v>3981.75</v>
      </c>
      <c r="G1402" s="56">
        <f t="shared" si="184"/>
        <v>1.9815183693359148E-2</v>
      </c>
      <c r="H1402" s="54">
        <f t="shared" si="185"/>
        <v>72.919875991561668</v>
      </c>
      <c r="I1402" s="54">
        <f t="shared" si="186"/>
        <v>16.042372718143568</v>
      </c>
      <c r="J1402" s="245">
        <f t="shared" si="183"/>
        <v>34.053582088059301</v>
      </c>
      <c r="K1402" s="54">
        <v>16.67557289905697</v>
      </c>
      <c r="L1402" s="56">
        <f t="shared" si="187"/>
        <v>3.5082916731794186E-2</v>
      </c>
    </row>
    <row r="1403" spans="1:13" x14ac:dyDescent="0.2">
      <c r="A1403" s="57">
        <f t="shared" si="188"/>
        <v>17</v>
      </c>
      <c r="B1403" s="57" t="s">
        <v>341</v>
      </c>
      <c r="C1403" s="94">
        <v>4019.15</v>
      </c>
      <c r="D1403" s="59"/>
      <c r="E1403" s="60"/>
      <c r="F1403" s="57">
        <f t="shared" si="182"/>
        <v>4019.15</v>
      </c>
      <c r="G1403" s="56">
        <f t="shared" si="184"/>
        <v>2.0001304838617295E-2</v>
      </c>
      <c r="H1403" s="54">
        <f t="shared" si="185"/>
        <v>73.604801806111638</v>
      </c>
      <c r="I1403" s="54">
        <f t="shared" si="186"/>
        <v>16.193056397344559</v>
      </c>
      <c r="J1403" s="245">
        <f t="shared" si="183"/>
        <v>34.373442443454138</v>
      </c>
      <c r="K1403" s="54">
        <v>16.832204135680247</v>
      </c>
      <c r="L1403" s="56">
        <f t="shared" si="187"/>
        <v>3.5082916731794186E-2</v>
      </c>
    </row>
    <row r="1404" spans="1:13" x14ac:dyDescent="0.2">
      <c r="A1404" s="57">
        <f t="shared" si="188"/>
        <v>18</v>
      </c>
      <c r="B1404" s="57" t="s">
        <v>342</v>
      </c>
      <c r="C1404" s="94">
        <v>2190.5</v>
      </c>
      <c r="D1404" s="59"/>
      <c r="E1404" s="60"/>
      <c r="F1404" s="57">
        <f t="shared" si="182"/>
        <v>2190.5</v>
      </c>
      <c r="G1404" s="56">
        <f t="shared" si="184"/>
        <v>1.0901025900747966E-2</v>
      </c>
      <c r="H1404" s="54">
        <f t="shared" si="185"/>
        <v>40.115775314752511</v>
      </c>
      <c r="I1404" s="54">
        <f t="shared" si="186"/>
        <v>8.8254705692455531</v>
      </c>
      <c r="J1404" s="245">
        <f t="shared" si="183"/>
        <v>18.734067071989426</v>
      </c>
      <c r="K1404" s="54">
        <v>9.1738161450076703</v>
      </c>
      <c r="L1404" s="56">
        <f t="shared" si="187"/>
        <v>3.508291673179418E-2</v>
      </c>
    </row>
    <row r="1405" spans="1:13" x14ac:dyDescent="0.2">
      <c r="A1405" s="57">
        <f t="shared" si="188"/>
        <v>19</v>
      </c>
      <c r="B1405" s="57" t="s">
        <v>343</v>
      </c>
      <c r="C1405" s="94">
        <v>3923.4</v>
      </c>
      <c r="D1405" s="59"/>
      <c r="E1405" s="60"/>
      <c r="F1405" s="57">
        <f t="shared" si="182"/>
        <v>3923.4</v>
      </c>
      <c r="G1405" s="56">
        <f t="shared" si="184"/>
        <v>1.9524804847749176E-2</v>
      </c>
      <c r="H1405" s="54">
        <f t="shared" si="185"/>
        <v>71.851281839716975</v>
      </c>
      <c r="I1405" s="54">
        <f t="shared" si="186"/>
        <v>15.807282004737734</v>
      </c>
      <c r="J1405" s="245">
        <f t="shared" si="183"/>
        <v>33.55454861914783</v>
      </c>
      <c r="K1405" s="54">
        <v>16.431203041918785</v>
      </c>
      <c r="L1405" s="56">
        <f t="shared" si="187"/>
        <v>3.5082916731794186E-2</v>
      </c>
    </row>
    <row r="1406" spans="1:13" x14ac:dyDescent="0.2">
      <c r="A1406" s="57">
        <f t="shared" si="188"/>
        <v>20</v>
      </c>
      <c r="B1406" s="57" t="s">
        <v>344</v>
      </c>
      <c r="C1406" s="94">
        <v>7774.24</v>
      </c>
      <c r="D1406" s="59"/>
      <c r="E1406" s="60"/>
      <c r="F1406" s="57">
        <f t="shared" si="182"/>
        <v>7774.24</v>
      </c>
      <c r="G1406" s="56">
        <f t="shared" si="184"/>
        <v>3.8688514767692701E-2</v>
      </c>
      <c r="H1406" s="54">
        <f t="shared" si="185"/>
        <v>142.37373434510914</v>
      </c>
      <c r="I1406" s="54">
        <f t="shared" si="186"/>
        <v>31.32222155592401</v>
      </c>
      <c r="J1406" s="245">
        <f t="shared" si="183"/>
        <v>66.488533939165976</v>
      </c>
      <c r="K1406" s="54">
        <v>32.558524732784491</v>
      </c>
      <c r="L1406" s="56">
        <f t="shared" si="187"/>
        <v>3.5082916731794186E-2</v>
      </c>
    </row>
    <row r="1407" spans="1:13" x14ac:dyDescent="0.2">
      <c r="A1407" s="57">
        <f t="shared" si="188"/>
        <v>21</v>
      </c>
      <c r="B1407" s="57" t="s">
        <v>345</v>
      </c>
      <c r="C1407" s="94">
        <v>13720.72</v>
      </c>
      <c r="D1407" s="59">
        <v>29.7</v>
      </c>
      <c r="E1407" s="60"/>
      <c r="F1407" s="57">
        <f t="shared" si="182"/>
        <v>13750.42</v>
      </c>
      <c r="G1407" s="56">
        <f t="shared" si="184"/>
        <v>6.8428981769533367E-2</v>
      </c>
      <c r="H1407" s="54">
        <f t="shared" si="185"/>
        <v>251.81865291188279</v>
      </c>
      <c r="I1407" s="54">
        <f t="shared" si="186"/>
        <v>55.400103640614212</v>
      </c>
      <c r="J1407" s="245">
        <f t="shared" si="183"/>
        <v>117.59931090984927</v>
      </c>
      <c r="K1407" s="54">
        <v>57.462388795767922</v>
      </c>
      <c r="L1407" s="56">
        <f t="shared" si="187"/>
        <v>3.5073870925987287E-2</v>
      </c>
    </row>
    <row r="1408" spans="1:13" x14ac:dyDescent="0.2">
      <c r="A1408" s="57">
        <f t="shared" si="188"/>
        <v>22</v>
      </c>
      <c r="B1408" s="57" t="s">
        <v>346</v>
      </c>
      <c r="C1408" s="94">
        <v>7628.53</v>
      </c>
      <c r="D1408" s="59"/>
      <c r="E1408" s="60"/>
      <c r="F1408" s="57">
        <f t="shared" si="182"/>
        <v>7628.53</v>
      </c>
      <c r="G1408" s="56">
        <f t="shared" si="184"/>
        <v>3.7963388776367436E-2</v>
      </c>
      <c r="H1408" s="54">
        <f t="shared" si="185"/>
        <v>139.70527069703218</v>
      </c>
      <c r="I1408" s="54">
        <f t="shared" si="186"/>
        <v>30.735159553347078</v>
      </c>
      <c r="J1408" s="245">
        <f t="shared" si="183"/>
        <v>65.242361415514026</v>
      </c>
      <c r="K1408" s="54">
        <v>31.948291110100602</v>
      </c>
      <c r="L1408" s="56">
        <f t="shared" si="187"/>
        <v>3.5082916731794186E-2</v>
      </c>
    </row>
    <row r="1409" spans="1:12" x14ac:dyDescent="0.2">
      <c r="A1409" s="57">
        <f t="shared" si="188"/>
        <v>23</v>
      </c>
      <c r="B1409" s="57" t="s">
        <v>347</v>
      </c>
      <c r="C1409" s="94">
        <v>7731.41</v>
      </c>
      <c r="D1409" s="59"/>
      <c r="E1409" s="60"/>
      <c r="F1409" s="57">
        <f t="shared" si="182"/>
        <v>7731.41</v>
      </c>
      <c r="G1409" s="56">
        <f t="shared" si="184"/>
        <v>3.8475371220863648E-2</v>
      </c>
      <c r="H1409" s="54">
        <f t="shared" si="185"/>
        <v>141.58936609277822</v>
      </c>
      <c r="I1409" s="54">
        <f t="shared" si="186"/>
        <v>31.149660540411208</v>
      </c>
      <c r="J1409" s="245">
        <f t="shared" si="183"/>
        <v>66.122233965327439</v>
      </c>
      <c r="K1409" s="54">
        <v>32.379152650843992</v>
      </c>
      <c r="L1409" s="56">
        <f t="shared" si="187"/>
        <v>3.5082916731794186E-2</v>
      </c>
    </row>
    <row r="1410" spans="1:12" x14ac:dyDescent="0.2">
      <c r="A1410" s="57">
        <f t="shared" si="188"/>
        <v>24</v>
      </c>
      <c r="B1410" s="57" t="s">
        <v>348</v>
      </c>
      <c r="C1410" s="94">
        <v>7718.47</v>
      </c>
      <c r="D1410" s="59"/>
      <c r="E1410" s="60"/>
      <c r="F1410" s="57">
        <f t="shared" si="182"/>
        <v>7718.47</v>
      </c>
      <c r="G1410" s="56">
        <f t="shared" si="184"/>
        <v>3.8410975295204819E-2</v>
      </c>
      <c r="H1410" s="54">
        <f t="shared" si="185"/>
        <v>141.35238908635372</v>
      </c>
      <c r="I1410" s="54">
        <f t="shared" si="186"/>
        <v>31.097525598997819</v>
      </c>
      <c r="J1410" s="245">
        <f t="shared" si="183"/>
        <v>66.011565703327193</v>
      </c>
      <c r="K1410" s="54">
        <v>32.324959918172731</v>
      </c>
      <c r="L1410" s="56">
        <f t="shared" si="187"/>
        <v>3.508291673179418E-2</v>
      </c>
    </row>
    <row r="1411" spans="1:12" x14ac:dyDescent="0.2">
      <c r="A1411" s="57">
        <f t="shared" si="188"/>
        <v>25</v>
      </c>
      <c r="B1411" s="57" t="s">
        <v>349</v>
      </c>
      <c r="C1411" s="94">
        <v>7958</v>
      </c>
      <c r="D1411" s="59"/>
      <c r="E1411" s="60"/>
      <c r="F1411" s="57">
        <f t="shared" si="182"/>
        <v>7958</v>
      </c>
      <c r="G1411" s="56">
        <f t="shared" si="184"/>
        <v>3.9602996630062684E-2</v>
      </c>
      <c r="H1411" s="54">
        <f t="shared" si="185"/>
        <v>145.73902759863068</v>
      </c>
      <c r="I1411" s="54">
        <f t="shared" si="186"/>
        <v>32.062586071698753</v>
      </c>
      <c r="J1411" s="245">
        <f t="shared" si="183"/>
        <v>68.060125888560535</v>
      </c>
      <c r="K1411" s="54">
        <v>33.328111792728173</v>
      </c>
      <c r="L1411" s="56">
        <f t="shared" si="187"/>
        <v>3.5082916731794186E-2</v>
      </c>
    </row>
    <row r="1412" spans="1:12" x14ac:dyDescent="0.2">
      <c r="A1412" s="57">
        <f t="shared" si="188"/>
        <v>26</v>
      </c>
      <c r="B1412" s="57" t="s">
        <v>350</v>
      </c>
      <c r="C1412" s="94">
        <v>3973.2</v>
      </c>
      <c r="D1412" s="59"/>
      <c r="E1412" s="60"/>
      <c r="F1412" s="57">
        <f t="shared" si="182"/>
        <v>3973.2</v>
      </c>
      <c r="G1412" s="56">
        <f t="shared" si="184"/>
        <v>1.9772634608012696E-2</v>
      </c>
      <c r="H1412" s="54">
        <f t="shared" si="185"/>
        <v>72.763295357486726</v>
      </c>
      <c r="I1412" s="54">
        <f t="shared" si="186"/>
        <v>16.007924978647079</v>
      </c>
      <c r="J1412" s="245">
        <f t="shared" si="183"/>
        <v>33.980458931946302</v>
      </c>
      <c r="K1412" s="54">
        <v>16.639765490684539</v>
      </c>
      <c r="L1412" s="56">
        <f t="shared" si="187"/>
        <v>3.508291673179418E-2</v>
      </c>
    </row>
    <row r="1413" spans="1:12" x14ac:dyDescent="0.2">
      <c r="A1413" s="57">
        <f t="shared" si="188"/>
        <v>27</v>
      </c>
      <c r="B1413" s="57" t="s">
        <v>351</v>
      </c>
      <c r="C1413" s="94">
        <v>4035</v>
      </c>
      <c r="D1413" s="59"/>
      <c r="E1413" s="60"/>
      <c r="F1413" s="57">
        <f t="shared" si="182"/>
        <v>4035</v>
      </c>
      <c r="G1413" s="56">
        <f t="shared" si="184"/>
        <v>2.0080182382797553E-2</v>
      </c>
      <c r="H1413" s="54">
        <f t="shared" si="185"/>
        <v>73.895071168694997</v>
      </c>
      <c r="I1413" s="54">
        <f t="shared" si="186"/>
        <v>16.256915657112899</v>
      </c>
      <c r="J1413" s="245">
        <f t="shared" si="183"/>
        <v>34.508998235780567</v>
      </c>
      <c r="K1413" s="54">
        <v>16.898583951201076</v>
      </c>
      <c r="L1413" s="56">
        <f t="shared" si="187"/>
        <v>3.5082916731794186E-2</v>
      </c>
    </row>
    <row r="1414" spans="1:12" x14ac:dyDescent="0.2">
      <c r="A1414" s="57">
        <f t="shared" si="188"/>
        <v>28</v>
      </c>
      <c r="B1414" s="57" t="s">
        <v>352</v>
      </c>
      <c r="C1414" s="94">
        <v>3981.6</v>
      </c>
      <c r="D1414" s="59"/>
      <c r="E1414" s="60"/>
      <c r="F1414" s="57">
        <f t="shared" si="182"/>
        <v>3981.6</v>
      </c>
      <c r="G1414" s="56">
        <f t="shared" si="184"/>
        <v>1.9814437218177629E-2</v>
      </c>
      <c r="H1414" s="54">
        <f t="shared" si="185"/>
        <v>72.917128962893671</v>
      </c>
      <c r="I1414" s="54">
        <f t="shared" si="186"/>
        <v>16.041768371836607</v>
      </c>
      <c r="J1414" s="245">
        <f t="shared" si="183"/>
        <v>34.052299225671348</v>
      </c>
      <c r="K1414" s="54">
        <v>16.674944698910085</v>
      </c>
      <c r="L1414" s="56">
        <f t="shared" si="187"/>
        <v>3.508291673179418E-2</v>
      </c>
    </row>
    <row r="1415" spans="1:12" x14ac:dyDescent="0.2">
      <c r="A1415" s="57">
        <f t="shared" si="188"/>
        <v>29</v>
      </c>
      <c r="B1415" s="57" t="s">
        <v>353</v>
      </c>
      <c r="C1415" s="94">
        <v>3970.65</v>
      </c>
      <c r="D1415" s="59"/>
      <c r="E1415" s="60">
        <v>104.6</v>
      </c>
      <c r="F1415" s="57">
        <f t="shared" si="182"/>
        <v>4075.25</v>
      </c>
      <c r="G1415" s="56">
        <f t="shared" si="184"/>
        <v>2.0280486556504516E-2</v>
      </c>
      <c r="H1415" s="54">
        <f t="shared" si="185"/>
        <v>74.632190527936615</v>
      </c>
      <c r="I1415" s="54">
        <f t="shared" si="186"/>
        <v>16.419081916146055</v>
      </c>
      <c r="J1415" s="245">
        <f t="shared" si="183"/>
        <v>34.853232976546401</v>
      </c>
      <c r="K1415" s="54">
        <v>16.629086088187496</v>
      </c>
      <c r="L1415" s="56">
        <f t="shared" si="187"/>
        <v>3.4975422736964995E-2</v>
      </c>
    </row>
    <row r="1416" spans="1:12" x14ac:dyDescent="0.2">
      <c r="A1416" s="57">
        <f t="shared" si="188"/>
        <v>30</v>
      </c>
      <c r="B1416" s="57" t="s">
        <v>354</v>
      </c>
      <c r="C1416" s="94">
        <v>4030.55</v>
      </c>
      <c r="D1416" s="59"/>
      <c r="E1416" s="60"/>
      <c r="F1416" s="57">
        <f t="shared" si="182"/>
        <v>4030.55</v>
      </c>
      <c r="G1416" s="56">
        <f t="shared" si="184"/>
        <v>2.005803695241256E-2</v>
      </c>
      <c r="H1416" s="54">
        <f t="shared" si="185"/>
        <v>73.813575984878227</v>
      </c>
      <c r="I1416" s="54">
        <f t="shared" si="186"/>
        <v>16.23898671667321</v>
      </c>
      <c r="J1416" s="245">
        <f t="shared" si="183"/>
        <v>34.470939984938134</v>
      </c>
      <c r="K1416" s="54">
        <v>16.87994734684349</v>
      </c>
      <c r="L1416" s="56">
        <f t="shared" si="187"/>
        <v>3.5082916731794186E-2</v>
      </c>
    </row>
    <row r="1417" spans="1:12" x14ac:dyDescent="0.2">
      <c r="A1417" s="57">
        <f t="shared" si="188"/>
        <v>31</v>
      </c>
      <c r="B1417" s="57" t="s">
        <v>355</v>
      </c>
      <c r="C1417" s="94">
        <v>4226.88</v>
      </c>
      <c r="D1417" s="59"/>
      <c r="E1417" s="60"/>
      <c r="F1417" s="57">
        <f t="shared" si="182"/>
        <v>4226.88</v>
      </c>
      <c r="G1417" s="56">
        <f t="shared" si="184"/>
        <v>2.1035073434993636E-2</v>
      </c>
      <c r="H1417" s="54">
        <f t="shared" si="185"/>
        <v>77.409070240776586</v>
      </c>
      <c r="I1417" s="54">
        <f t="shared" si="186"/>
        <v>17.029995452970848</v>
      </c>
      <c r="J1417" s="245">
        <f t="shared" si="183"/>
        <v>36.150035802442666</v>
      </c>
      <c r="K1417" s="54">
        <v>17.702177579096109</v>
      </c>
      <c r="L1417" s="56">
        <f t="shared" si="187"/>
        <v>3.5082916731794186E-2</v>
      </c>
    </row>
    <row r="1418" spans="1:12" x14ac:dyDescent="0.2">
      <c r="A1418" s="57">
        <f t="shared" si="188"/>
        <v>32</v>
      </c>
      <c r="B1418" s="57" t="s">
        <v>356</v>
      </c>
      <c r="C1418" s="94">
        <v>4140.3</v>
      </c>
      <c r="D1418" s="59"/>
      <c r="E1418" s="60">
        <v>50.1</v>
      </c>
      <c r="F1418" s="57">
        <f t="shared" si="182"/>
        <v>4190.4000000000005</v>
      </c>
      <c r="G1418" s="56">
        <f t="shared" si="184"/>
        <v>2.0853530670848792E-2</v>
      </c>
      <c r="H1418" s="54">
        <f t="shared" si="185"/>
        <v>76.740992868723552</v>
      </c>
      <c r="I1418" s="54">
        <f t="shared" si="186"/>
        <v>16.883018431119183</v>
      </c>
      <c r="J1418" s="245">
        <f t="shared" si="183"/>
        <v>35.838043669693903</v>
      </c>
      <c r="K1418" s="54">
        <v>17.339580454314202</v>
      </c>
      <c r="L1418" s="56">
        <f t="shared" si="187"/>
        <v>3.5032845414244659E-2</v>
      </c>
    </row>
    <row r="1419" spans="1:12" x14ac:dyDescent="0.2">
      <c r="A1419" s="57">
        <f t="shared" si="188"/>
        <v>33</v>
      </c>
      <c r="B1419" s="47" t="s">
        <v>1310</v>
      </c>
      <c r="C1419" s="94">
        <v>4059.4</v>
      </c>
      <c r="D1419" s="107"/>
      <c r="E1419" s="118"/>
      <c r="F1419" s="57">
        <f t="shared" si="182"/>
        <v>4059.4</v>
      </c>
      <c r="G1419" s="56">
        <f t="shared" si="184"/>
        <v>2.0201609012324259E-2</v>
      </c>
      <c r="H1419" s="54">
        <f t="shared" si="185"/>
        <v>74.34192116535327</v>
      </c>
      <c r="I1419" s="54">
        <f t="shared" si="186"/>
        <v>16.35522265637772</v>
      </c>
      <c r="J1419" s="245">
        <f t="shared" si="183"/>
        <v>34.71767718421998</v>
      </c>
      <c r="K1419" s="54">
        <v>17.000771175094336</v>
      </c>
      <c r="L1419" s="56">
        <f t="shared" si="187"/>
        <v>3.508291673179418E-2</v>
      </c>
    </row>
    <row r="1420" spans="1:12" x14ac:dyDescent="0.2">
      <c r="A1420" s="57">
        <f t="shared" si="188"/>
        <v>34</v>
      </c>
      <c r="B1420" s="48" t="s">
        <v>1311</v>
      </c>
      <c r="C1420" s="105">
        <v>4225.3</v>
      </c>
      <c r="D1420" s="107"/>
      <c r="E1420" s="118"/>
      <c r="F1420" s="57">
        <f t="shared" si="182"/>
        <v>4225.3</v>
      </c>
      <c r="G1420" s="56">
        <f t="shared" si="184"/>
        <v>2.1027210563081662E-2</v>
      </c>
      <c r="H1420" s="54">
        <f t="shared" si="185"/>
        <v>77.380134872140516</v>
      </c>
      <c r="I1420" s="54">
        <f t="shared" si="186"/>
        <v>17.023629671870914</v>
      </c>
      <c r="J1420" s="245">
        <f t="shared" si="183"/>
        <v>36.136522985289623</v>
      </c>
      <c r="K1420" s="54">
        <v>17.695560537548921</v>
      </c>
      <c r="L1420" s="56">
        <f t="shared" si="187"/>
        <v>3.5082916731794186E-2</v>
      </c>
    </row>
    <row r="1421" spans="1:12" x14ac:dyDescent="0.2">
      <c r="A1421" s="57">
        <f t="shared" si="188"/>
        <v>35</v>
      </c>
      <c r="B1421" s="48" t="s">
        <v>1312</v>
      </c>
      <c r="C1421" s="105">
        <v>3974.4</v>
      </c>
      <c r="D1421" s="107"/>
      <c r="E1421" s="118"/>
      <c r="F1421" s="57">
        <f t="shared" si="182"/>
        <v>3974.4</v>
      </c>
      <c r="G1421" s="56">
        <f t="shared" si="184"/>
        <v>1.9778606409464831E-2</v>
      </c>
      <c r="H1421" s="54">
        <f t="shared" si="185"/>
        <v>72.785271586830575</v>
      </c>
      <c r="I1421" s="54">
        <f t="shared" si="186"/>
        <v>16.012759749102727</v>
      </c>
      <c r="J1421" s="245">
        <f t="shared" si="183"/>
        <v>33.990721831049882</v>
      </c>
      <c r="K1421" s="54">
        <v>16.644791091859616</v>
      </c>
      <c r="L1421" s="56">
        <f t="shared" si="187"/>
        <v>3.508291673179418E-2</v>
      </c>
    </row>
    <row r="1422" spans="1:12" x14ac:dyDescent="0.2">
      <c r="A1422" s="57">
        <f t="shared" si="188"/>
        <v>36</v>
      </c>
      <c r="B1422" s="48" t="s">
        <v>1313</v>
      </c>
      <c r="C1422" s="105">
        <v>3989.7</v>
      </c>
      <c r="D1422" s="107"/>
      <c r="E1422" s="118"/>
      <c r="F1422" s="57">
        <f t="shared" si="182"/>
        <v>3989.7</v>
      </c>
      <c r="G1422" s="56">
        <f t="shared" si="184"/>
        <v>1.9854746877979529E-2</v>
      </c>
      <c r="H1422" s="54">
        <f t="shared" si="185"/>
        <v>73.065468510964664</v>
      </c>
      <c r="I1422" s="54">
        <f t="shared" si="186"/>
        <v>16.074403072412228</v>
      </c>
      <c r="J1422" s="245">
        <f t="shared" si="183"/>
        <v>34.121573794620502</v>
      </c>
      <c r="K1422" s="54">
        <v>16.708867506841866</v>
      </c>
      <c r="L1422" s="56">
        <f t="shared" si="187"/>
        <v>3.508291673179418E-2</v>
      </c>
    </row>
    <row r="1423" spans="1:12" x14ac:dyDescent="0.2">
      <c r="A1423" s="57">
        <f t="shared" si="188"/>
        <v>37</v>
      </c>
      <c r="B1423" s="48" t="s">
        <v>1527</v>
      </c>
      <c r="C1423" s="105">
        <v>5525.8</v>
      </c>
      <c r="D1423" s="107"/>
      <c r="E1423" s="118"/>
      <c r="F1423" s="57">
        <f t="shared" si="182"/>
        <v>5525.8</v>
      </c>
      <c r="G1423" s="56">
        <f t="shared" si="184"/>
        <v>2.7499150386830911E-2</v>
      </c>
      <c r="H1423" s="54">
        <f t="shared" si="185"/>
        <v>101.19687342353775</v>
      </c>
      <c r="I1423" s="54">
        <f t="shared" si="186"/>
        <v>22.263312153178305</v>
      </c>
      <c r="J1423" s="245">
        <f t="shared" si="183"/>
        <v>47.258939888792135</v>
      </c>
      <c r="K1423" s="54">
        <v>23.142055811040123</v>
      </c>
      <c r="L1423" s="56">
        <f t="shared" si="187"/>
        <v>3.5082916731794186E-2</v>
      </c>
    </row>
    <row r="1424" spans="1:12" x14ac:dyDescent="0.2">
      <c r="A1424" s="57"/>
      <c r="B1424" s="57" t="s">
        <v>2181</v>
      </c>
      <c r="C1424" s="74">
        <f>SUM(C1387:C1423)</f>
        <v>200647.03999999995</v>
      </c>
      <c r="D1424" s="74">
        <f t="shared" ref="D1424:K1424" si="189">SUM(D1387:D1423)</f>
        <v>58.7</v>
      </c>
      <c r="E1424" s="74">
        <f t="shared" si="189"/>
        <v>238.64999999999998</v>
      </c>
      <c r="F1424" s="74">
        <f t="shared" si="189"/>
        <v>200944.38999999996</v>
      </c>
      <c r="G1424" s="74">
        <f t="shared" si="189"/>
        <v>1.0000000000000002</v>
      </c>
      <c r="H1424" s="74">
        <f t="shared" si="189"/>
        <v>3680.0000000000005</v>
      </c>
      <c r="I1424" s="74">
        <f t="shared" si="189"/>
        <v>809.60000000000025</v>
      </c>
      <c r="J1424" s="258">
        <f t="shared" si="189"/>
        <v>1718.5600000000009</v>
      </c>
      <c r="K1424" s="74">
        <f t="shared" si="189"/>
        <v>840.3099999999996</v>
      </c>
      <c r="L1424" s="56">
        <f t="shared" si="187"/>
        <v>3.5076719484430509E-2</v>
      </c>
    </row>
    <row r="1425" spans="1:13" x14ac:dyDescent="0.2">
      <c r="A1425" s="356" t="s">
        <v>1984</v>
      </c>
      <c r="B1425" s="356"/>
      <c r="C1425" s="356"/>
      <c r="D1425" s="356"/>
      <c r="E1425" s="356"/>
      <c r="F1425" s="356"/>
      <c r="G1425" s="356"/>
      <c r="H1425" s="356"/>
      <c r="I1425" s="356"/>
      <c r="J1425" s="356"/>
      <c r="K1425" s="356"/>
      <c r="L1425" s="356"/>
    </row>
    <row r="1426" spans="1:13" x14ac:dyDescent="0.2">
      <c r="A1426" s="57">
        <v>1</v>
      </c>
      <c r="B1426" s="57" t="s">
        <v>2549</v>
      </c>
      <c r="C1426" s="57">
        <v>22381.8</v>
      </c>
      <c r="D1426" s="57"/>
      <c r="E1426" s="60"/>
      <c r="F1426" s="57">
        <f>C1426+D1426+E1426</f>
        <v>22381.8</v>
      </c>
      <c r="G1426" s="56">
        <f>1/$F$1491*F1426</f>
        <v>6.0132944375938323E-2</v>
      </c>
      <c r="H1426" s="54">
        <f>G1426*3680</f>
        <v>221.28923530345304</v>
      </c>
      <c r="I1426" s="54">
        <f>H1426*0.22</f>
        <v>48.683631766759667</v>
      </c>
      <c r="J1426" s="245">
        <f t="shared" ref="J1426:J1457" si="190">H1426*0.312</f>
        <v>69.042241414677349</v>
      </c>
      <c r="K1426" s="54">
        <v>25.138446954017141</v>
      </c>
      <c r="L1426" s="56">
        <f>(H1426+I1426+J1426+K1426)/F1426</f>
        <v>1.6270074589126306E-2</v>
      </c>
    </row>
    <row r="1427" spans="1:13" x14ac:dyDescent="0.2">
      <c r="A1427" s="57">
        <f>A1426+1</f>
        <v>2</v>
      </c>
      <c r="B1427" s="57" t="s">
        <v>2550</v>
      </c>
      <c r="C1427" s="57">
        <v>2034</v>
      </c>
      <c r="D1427" s="59">
        <v>106.1</v>
      </c>
      <c r="E1427" s="60"/>
      <c r="F1427" s="57">
        <f t="shared" ref="F1427:F1490" si="191">C1427+D1427+E1427</f>
        <v>2140.1</v>
      </c>
      <c r="G1427" s="56">
        <f t="shared" ref="G1427:G1490" si="192">1/$F$1491*F1427</f>
        <v>5.7497839431567433E-3</v>
      </c>
      <c r="H1427" s="54">
        <f t="shared" ref="H1427:H1490" si="193">G1427*3680</f>
        <v>21.159204910816815</v>
      </c>
      <c r="I1427" s="54">
        <f t="shared" ref="I1427:I1489" si="194">H1427*0.22</f>
        <v>4.6550250803796995</v>
      </c>
      <c r="J1427" s="245">
        <f t="shared" si="190"/>
        <v>6.6016719321748463</v>
      </c>
      <c r="K1427" s="54">
        <v>2.2845169336010005</v>
      </c>
      <c r="L1427" s="56">
        <f t="shared" ref="L1427:L1490" si="195">(H1427+I1427+J1427+K1427)/F1427</f>
        <v>1.6214391316747984E-2</v>
      </c>
    </row>
    <row r="1428" spans="1:13" x14ac:dyDescent="0.2">
      <c r="A1428" s="57">
        <f>A1427+1</f>
        <v>3</v>
      </c>
      <c r="B1428" s="57" t="str">
        <f>[1]Лист1!$B$7</f>
        <v>В.Великого,93а</v>
      </c>
      <c r="C1428" s="57">
        <v>12358.7</v>
      </c>
      <c r="D1428" s="59"/>
      <c r="E1428" s="60"/>
      <c r="F1428" s="57">
        <f t="shared" si="191"/>
        <v>12358.7</v>
      </c>
      <c r="G1428" s="56">
        <f t="shared" si="192"/>
        <v>3.3203988046489066E-2</v>
      </c>
      <c r="H1428" s="54">
        <f t="shared" si="193"/>
        <v>122.19067601107976</v>
      </c>
      <c r="I1428" s="54">
        <f t="shared" si="194"/>
        <v>26.881948722437546</v>
      </c>
      <c r="J1428" s="245">
        <f t="shared" si="190"/>
        <v>38.123490915456884</v>
      </c>
      <c r="K1428" s="54">
        <v>13.880855175661106</v>
      </c>
      <c r="L1428" s="56">
        <f t="shared" si="195"/>
        <v>1.6270074589126306E-2</v>
      </c>
    </row>
    <row r="1429" spans="1:13" x14ac:dyDescent="0.2">
      <c r="A1429" s="57">
        <f>A1428+1</f>
        <v>4</v>
      </c>
      <c r="B1429" s="57" t="str">
        <f>[1]Лист1!$B$8</f>
        <v>В.Великого,103</v>
      </c>
      <c r="C1429" s="57">
        <v>1958.1</v>
      </c>
      <c r="D1429" s="59"/>
      <c r="E1429" s="60"/>
      <c r="F1429" s="57">
        <f t="shared" si="191"/>
        <v>1958.1</v>
      </c>
      <c r="G1429" s="56">
        <f t="shared" si="192"/>
        <v>5.2608064759101063E-3</v>
      </c>
      <c r="H1429" s="54">
        <f t="shared" si="193"/>
        <v>19.359767831349192</v>
      </c>
      <c r="I1429" s="54">
        <f t="shared" si="194"/>
        <v>4.2591489228968227</v>
      </c>
      <c r="J1429" s="245">
        <f t="shared" si="190"/>
        <v>6.040247563380948</v>
      </c>
      <c r="K1429" s="54">
        <v>2.1992687353412581</v>
      </c>
      <c r="L1429" s="56">
        <f t="shared" si="195"/>
        <v>1.6270074589126309E-2</v>
      </c>
    </row>
    <row r="1430" spans="1:13" x14ac:dyDescent="0.2">
      <c r="A1430" s="57">
        <f t="shared" ref="A1430:A1490" si="196">A1429+1</f>
        <v>5</v>
      </c>
      <c r="B1430" s="57" t="str">
        <f>[1]Лист1!$B$9</f>
        <v>В.Великого,105</v>
      </c>
      <c r="C1430" s="57">
        <v>2016.3</v>
      </c>
      <c r="D1430" s="59"/>
      <c r="E1430" s="60"/>
      <c r="F1430" s="57">
        <f t="shared" si="191"/>
        <v>2016.3</v>
      </c>
      <c r="G1430" s="56">
        <f t="shared" si="192"/>
        <v>5.4171717978538118E-3</v>
      </c>
      <c r="H1430" s="54">
        <f t="shared" si="193"/>
        <v>19.935192216102028</v>
      </c>
      <c r="I1430" s="54">
        <f t="shared" si="194"/>
        <v>4.3857422875424463</v>
      </c>
      <c r="J1430" s="245">
        <f t="shared" si="190"/>
        <v>6.2197799714238329</v>
      </c>
      <c r="K1430" s="54">
        <v>2.2646369189870685</v>
      </c>
      <c r="L1430" s="56">
        <f t="shared" si="195"/>
        <v>1.6270074589126306E-2</v>
      </c>
    </row>
    <row r="1431" spans="1:13" x14ac:dyDescent="0.2">
      <c r="A1431" s="57">
        <f t="shared" si="196"/>
        <v>6</v>
      </c>
      <c r="B1431" s="57" t="str">
        <f>[1]Лист1!$B$10</f>
        <v>В.Великого,109</v>
      </c>
      <c r="C1431" s="57">
        <v>2040.5</v>
      </c>
      <c r="D1431" s="59">
        <v>153.19999999999999</v>
      </c>
      <c r="E1431" s="60"/>
      <c r="F1431" s="57">
        <f t="shared" si="191"/>
        <v>2193.6999999999998</v>
      </c>
      <c r="G1431" s="56">
        <f t="shared" si="192"/>
        <v>5.8937904939502586E-3</v>
      </c>
      <c r="H1431" s="54">
        <f t="shared" si="193"/>
        <v>21.689149017736952</v>
      </c>
      <c r="I1431" s="54">
        <f t="shared" si="194"/>
        <v>4.7716127839021292</v>
      </c>
      <c r="J1431" s="245">
        <f t="shared" si="190"/>
        <v>6.7670144935339289</v>
      </c>
      <c r="K1431" s="54">
        <v>2.2918175039394502</v>
      </c>
      <c r="L1431" s="56">
        <f t="shared" si="195"/>
        <v>1.6191636868811806E-2</v>
      </c>
    </row>
    <row r="1432" spans="1:13" x14ac:dyDescent="0.2">
      <c r="A1432" s="57">
        <f t="shared" si="196"/>
        <v>7</v>
      </c>
      <c r="B1432" s="57" t="str">
        <f>[1]Лист1!$B$11</f>
        <v>В.Великого,111</v>
      </c>
      <c r="C1432" s="57">
        <v>8086.8</v>
      </c>
      <c r="D1432" s="59">
        <v>73.7</v>
      </c>
      <c r="E1432" s="60"/>
      <c r="F1432" s="57">
        <f t="shared" si="191"/>
        <v>8160.5</v>
      </c>
      <c r="G1432" s="56">
        <f t="shared" si="192"/>
        <v>2.192472868937461E-2</v>
      </c>
      <c r="H1432" s="54">
        <f t="shared" si="193"/>
        <v>80.683001576898562</v>
      </c>
      <c r="I1432" s="54">
        <f t="shared" si="194"/>
        <v>17.750260346917685</v>
      </c>
      <c r="J1432" s="245">
        <f t="shared" si="190"/>
        <v>25.17309649199235</v>
      </c>
      <c r="K1432" s="54">
        <v>9.0828080327652749</v>
      </c>
      <c r="L1432" s="56">
        <f t="shared" si="195"/>
        <v>1.6259930941556752E-2</v>
      </c>
    </row>
    <row r="1433" spans="1:13" x14ac:dyDescent="0.2">
      <c r="A1433" s="57">
        <f t="shared" si="196"/>
        <v>8</v>
      </c>
      <c r="B1433" s="57" t="str">
        <f>[1]Лист1!$B$12</f>
        <v>В.Великого,113</v>
      </c>
      <c r="C1433" s="57">
        <v>4049.6</v>
      </c>
      <c r="D1433" s="59"/>
      <c r="E1433" s="60"/>
      <c r="F1433" s="57">
        <f t="shared" si="191"/>
        <v>4049.6</v>
      </c>
      <c r="G1433" s="56">
        <f t="shared" si="192"/>
        <v>1.0880017315175716E-2</v>
      </c>
      <c r="H1433" s="54">
        <f t="shared" si="193"/>
        <v>40.038463719846632</v>
      </c>
      <c r="I1433" s="54">
        <f t="shared" si="194"/>
        <v>8.8084620183662583</v>
      </c>
      <c r="J1433" s="245">
        <f t="shared" si="190"/>
        <v>12.492000680592149</v>
      </c>
      <c r="K1433" s="54">
        <v>4.548367637320851</v>
      </c>
      <c r="L1433" s="56">
        <f t="shared" si="195"/>
        <v>1.6270074589126306E-2</v>
      </c>
      <c r="M1433" s="140"/>
    </row>
    <row r="1434" spans="1:13" x14ac:dyDescent="0.2">
      <c r="A1434" s="57">
        <f t="shared" si="196"/>
        <v>9</v>
      </c>
      <c r="B1434" s="57" t="str">
        <f>[1]Лист1!$B$13</f>
        <v>В.Великого,117</v>
      </c>
      <c r="C1434" s="57">
        <v>4091.8</v>
      </c>
      <c r="D1434" s="59"/>
      <c r="E1434" s="60"/>
      <c r="F1434" s="57">
        <f t="shared" si="191"/>
        <v>4091.8</v>
      </c>
      <c r="G1434" s="56">
        <f t="shared" si="192"/>
        <v>1.0993395607031805E-2</v>
      </c>
      <c r="H1434" s="54">
        <f t="shared" si="193"/>
        <v>40.455695833877044</v>
      </c>
      <c r="I1434" s="54">
        <f t="shared" si="194"/>
        <v>8.9002530834529505</v>
      </c>
      <c r="J1434" s="245">
        <f t="shared" si="190"/>
        <v>12.622177100169639</v>
      </c>
      <c r="K1434" s="54">
        <v>4.5957651862874016</v>
      </c>
      <c r="L1434" s="56">
        <f t="shared" si="195"/>
        <v>1.6270074589126313E-2</v>
      </c>
    </row>
    <row r="1435" spans="1:13" x14ac:dyDescent="0.2">
      <c r="A1435" s="57">
        <f t="shared" si="196"/>
        <v>10</v>
      </c>
      <c r="B1435" s="57" t="str">
        <f>[1]Лист1!$B$14</f>
        <v>В.Великого,121</v>
      </c>
      <c r="C1435" s="57">
        <v>4035.2</v>
      </c>
      <c r="D1435" s="59"/>
      <c r="E1435" s="60"/>
      <c r="F1435" s="57">
        <f t="shared" si="191"/>
        <v>4035.2</v>
      </c>
      <c r="G1435" s="56">
        <f t="shared" si="192"/>
        <v>1.084132898809686E-2</v>
      </c>
      <c r="H1435" s="54">
        <f t="shared" si="193"/>
        <v>39.896090676196444</v>
      </c>
      <c r="I1435" s="54">
        <f t="shared" si="194"/>
        <v>8.7771399487632173</v>
      </c>
      <c r="J1435" s="245">
        <f t="shared" si="190"/>
        <v>12.44758029097329</v>
      </c>
      <c r="K1435" s="54">
        <v>4.5321940661095166</v>
      </c>
      <c r="L1435" s="56">
        <f t="shared" si="195"/>
        <v>1.6270074589126306E-2</v>
      </c>
    </row>
    <row r="1436" spans="1:13" x14ac:dyDescent="0.2">
      <c r="A1436" s="57">
        <f t="shared" si="196"/>
        <v>11</v>
      </c>
      <c r="B1436" s="57" t="str">
        <f>[1]Лист1!$B$15</f>
        <v>В.Великого,125</v>
      </c>
      <c r="C1436" s="57">
        <v>6226.5</v>
      </c>
      <c r="D1436" s="59"/>
      <c r="E1436" s="60"/>
      <c r="F1436" s="57">
        <f t="shared" si="191"/>
        <v>6226.5</v>
      </c>
      <c r="G1436" s="56">
        <f t="shared" si="192"/>
        <v>1.6728671427533977E-2</v>
      </c>
      <c r="H1436" s="54">
        <f t="shared" si="193"/>
        <v>61.561510853325039</v>
      </c>
      <c r="I1436" s="54">
        <f t="shared" si="194"/>
        <v>13.543532387731508</v>
      </c>
      <c r="J1436" s="245">
        <f t="shared" si="190"/>
        <v>19.207191386237412</v>
      </c>
      <c r="K1436" s="54">
        <v>6.9933848019009979</v>
      </c>
      <c r="L1436" s="56">
        <f t="shared" si="195"/>
        <v>1.6270074589126309E-2</v>
      </c>
    </row>
    <row r="1437" spans="1:13" x14ac:dyDescent="0.2">
      <c r="A1437" s="57">
        <f t="shared" si="196"/>
        <v>12</v>
      </c>
      <c r="B1437" s="57" t="str">
        <f>[1]Лист1!$B$17</f>
        <v>Кульпарківська,121</v>
      </c>
      <c r="C1437" s="57">
        <v>7649.6</v>
      </c>
      <c r="D1437" s="59"/>
      <c r="E1437" s="60"/>
      <c r="F1437" s="57">
        <f t="shared" si="191"/>
        <v>7649.6</v>
      </c>
      <c r="G1437" s="56">
        <f t="shared" si="192"/>
        <v>2.0552099084889412E-2</v>
      </c>
      <c r="H1437" s="54">
        <f t="shared" si="193"/>
        <v>75.631724632393031</v>
      </c>
      <c r="I1437" s="54">
        <f t="shared" si="194"/>
        <v>16.638979419126468</v>
      </c>
      <c r="J1437" s="245">
        <f t="shared" si="190"/>
        <v>23.597098085306627</v>
      </c>
      <c r="K1437" s="54">
        <v>8.5917604401544825</v>
      </c>
      <c r="L1437" s="56">
        <f t="shared" si="195"/>
        <v>1.6270074589126309E-2</v>
      </c>
    </row>
    <row r="1438" spans="1:13" x14ac:dyDescent="0.2">
      <c r="A1438" s="57">
        <f t="shared" si="196"/>
        <v>13</v>
      </c>
      <c r="B1438" s="57" t="str">
        <f>[1]Лист1!$B$18</f>
        <v>Кульпарківська,123</v>
      </c>
      <c r="C1438" s="57">
        <v>5959.3</v>
      </c>
      <c r="D1438" s="59"/>
      <c r="E1438" s="60"/>
      <c r="F1438" s="57">
        <f t="shared" si="191"/>
        <v>5959.3</v>
      </c>
      <c r="G1438" s="56">
        <f t="shared" si="192"/>
        <v>1.6010788025070784E-2</v>
      </c>
      <c r="H1438" s="54">
        <f t="shared" si="193"/>
        <v>58.919699932260485</v>
      </c>
      <c r="I1438" s="54">
        <f t="shared" si="194"/>
        <v>12.962333985097306</v>
      </c>
      <c r="J1438" s="245">
        <f t="shared" si="190"/>
        <v>18.38294637886527</v>
      </c>
      <c r="K1438" s="54">
        <v>6.6932752027573468</v>
      </c>
      <c r="L1438" s="56">
        <f t="shared" si="195"/>
        <v>1.6270074589126306E-2</v>
      </c>
    </row>
    <row r="1439" spans="1:13" x14ac:dyDescent="0.2">
      <c r="A1439" s="57">
        <f t="shared" si="196"/>
        <v>14</v>
      </c>
      <c r="B1439" s="57" t="str">
        <f>[1]Лист1!$B$19</f>
        <v>Кульпарківська,125</v>
      </c>
      <c r="C1439" s="57">
        <v>4182.7</v>
      </c>
      <c r="D1439" s="59">
        <v>439.8</v>
      </c>
      <c r="E1439" s="60"/>
      <c r="F1439" s="57">
        <f t="shared" si="191"/>
        <v>4622.5</v>
      </c>
      <c r="G1439" s="56">
        <f t="shared" si="192"/>
        <v>1.2419221661250431E-2</v>
      </c>
      <c r="H1439" s="54">
        <f t="shared" si="193"/>
        <v>45.702735713401587</v>
      </c>
      <c r="I1439" s="54">
        <f t="shared" si="194"/>
        <v>10.054601856948349</v>
      </c>
      <c r="J1439" s="245">
        <f t="shared" si="190"/>
        <v>14.259253542581295</v>
      </c>
      <c r="K1439" s="54">
        <v>4.6978608545589502</v>
      </c>
      <c r="L1439" s="56">
        <f t="shared" si="195"/>
        <v>1.6163212972956229E-2</v>
      </c>
    </row>
    <row r="1440" spans="1:13" x14ac:dyDescent="0.2">
      <c r="A1440" s="57">
        <f t="shared" si="196"/>
        <v>15</v>
      </c>
      <c r="B1440" s="57" t="str">
        <f>[1]Лист1!$B$20</f>
        <v>Кульпарківська,129</v>
      </c>
      <c r="C1440" s="57">
        <v>4158.5</v>
      </c>
      <c r="D1440" s="59">
        <v>82.1</v>
      </c>
      <c r="E1440" s="60"/>
      <c r="F1440" s="57">
        <f t="shared" si="191"/>
        <v>4240.6000000000004</v>
      </c>
      <c r="G1440" s="56">
        <f t="shared" si="192"/>
        <v>1.1393174986846638E-2</v>
      </c>
      <c r="H1440" s="54">
        <f t="shared" si="193"/>
        <v>41.926883951595627</v>
      </c>
      <c r="I1440" s="54">
        <f t="shared" si="194"/>
        <v>9.2239144693510386</v>
      </c>
      <c r="J1440" s="245">
        <f t="shared" si="190"/>
        <v>13.081187792897836</v>
      </c>
      <c r="K1440" s="54">
        <v>4.6706802696065681</v>
      </c>
      <c r="L1440" s="56">
        <f t="shared" si="195"/>
        <v>1.6248329595682464E-2</v>
      </c>
    </row>
    <row r="1441" spans="1:12" x14ac:dyDescent="0.2">
      <c r="A1441" s="57">
        <f t="shared" si="196"/>
        <v>16</v>
      </c>
      <c r="B1441" s="57" t="str">
        <f>[1]Лист1!$B$21</f>
        <v>Кульпарківська,133</v>
      </c>
      <c r="C1441" s="57">
        <v>7806.9</v>
      </c>
      <c r="D1441" s="59"/>
      <c r="E1441" s="60"/>
      <c r="F1441" s="57">
        <f t="shared" si="191"/>
        <v>7806.9</v>
      </c>
      <c r="G1441" s="56">
        <f t="shared" si="192"/>
        <v>2.0974715324438287E-2</v>
      </c>
      <c r="H1441" s="54">
        <f t="shared" si="193"/>
        <v>77.186952393932899</v>
      </c>
      <c r="I1441" s="54">
        <f t="shared" si="194"/>
        <v>16.981129526665239</v>
      </c>
      <c r="J1441" s="245">
        <f t="shared" si="190"/>
        <v>24.082329146907064</v>
      </c>
      <c r="K1441" s="54">
        <v>8.7684342423449593</v>
      </c>
      <c r="L1441" s="56">
        <f t="shared" si="195"/>
        <v>1.6270074589126309E-2</v>
      </c>
    </row>
    <row r="1442" spans="1:12" x14ac:dyDescent="0.2">
      <c r="A1442" s="57">
        <f t="shared" si="196"/>
        <v>17</v>
      </c>
      <c r="B1442" s="57" t="str">
        <f>[1]Лист1!$B$22</f>
        <v>Кульпарківська,133а</v>
      </c>
      <c r="C1442" s="57">
        <v>4253.3999999999996</v>
      </c>
      <c r="D1442" s="59"/>
      <c r="E1442" s="60"/>
      <c r="F1442" s="57">
        <f t="shared" si="191"/>
        <v>4253.3999999999996</v>
      </c>
      <c r="G1442" s="56">
        <f t="shared" si="192"/>
        <v>1.1427564610916728E-2</v>
      </c>
      <c r="H1442" s="54">
        <f t="shared" si="193"/>
        <v>42.053437768173559</v>
      </c>
      <c r="I1442" s="54">
        <f t="shared" si="194"/>
        <v>9.2517563089981838</v>
      </c>
      <c r="J1442" s="245">
        <f t="shared" si="190"/>
        <v>13.120672583670151</v>
      </c>
      <c r="K1442" s="54">
        <v>4.7772685965479331</v>
      </c>
      <c r="L1442" s="56">
        <f t="shared" si="195"/>
        <v>1.6270074589126306E-2</v>
      </c>
    </row>
    <row r="1443" spans="1:12" x14ac:dyDescent="0.2">
      <c r="A1443" s="57">
        <f t="shared" si="196"/>
        <v>18</v>
      </c>
      <c r="B1443" s="57" t="str">
        <f>[1]Лист1!$B$23</f>
        <v>Кульпарківська,135</v>
      </c>
      <c r="C1443" s="57">
        <v>7737.08</v>
      </c>
      <c r="D1443" s="59"/>
      <c r="E1443" s="60"/>
      <c r="F1443" s="57">
        <f t="shared" si="191"/>
        <v>7737.08</v>
      </c>
      <c r="G1443" s="56">
        <f t="shared" si="192"/>
        <v>2.0787130671893451E-2</v>
      </c>
      <c r="H1443" s="54">
        <f t="shared" si="193"/>
        <v>76.496640872567895</v>
      </c>
      <c r="I1443" s="54">
        <f t="shared" si="194"/>
        <v>16.829260991964937</v>
      </c>
      <c r="J1443" s="245">
        <f t="shared" si="190"/>
        <v>23.866951952241184</v>
      </c>
      <c r="K1443" s="54">
        <v>8.6900148852633379</v>
      </c>
      <c r="L1443" s="56">
        <f t="shared" si="195"/>
        <v>1.6270074589126302E-2</v>
      </c>
    </row>
    <row r="1444" spans="1:12" x14ac:dyDescent="0.2">
      <c r="A1444" s="57">
        <f t="shared" si="196"/>
        <v>19</v>
      </c>
      <c r="B1444" s="57" t="str">
        <f>[1]Лист1!$B$24</f>
        <v>Наукова,44</v>
      </c>
      <c r="C1444" s="57">
        <v>8046.52</v>
      </c>
      <c r="D1444" s="59"/>
      <c r="E1444" s="60"/>
      <c r="F1444" s="57">
        <f t="shared" si="191"/>
        <v>8046.52</v>
      </c>
      <c r="G1444" s="56">
        <f t="shared" si="192"/>
        <v>2.1618499833787955E-2</v>
      </c>
      <c r="H1444" s="54">
        <f t="shared" si="193"/>
        <v>79.556079388339668</v>
      </c>
      <c r="I1444" s="54">
        <f t="shared" si="194"/>
        <v>17.502337465434728</v>
      </c>
      <c r="J1444" s="245">
        <f t="shared" si="190"/>
        <v>24.821496769161975</v>
      </c>
      <c r="K1444" s="54">
        <v>9.0375669599602375</v>
      </c>
      <c r="L1444" s="56">
        <f t="shared" si="195"/>
        <v>1.6270074589126302E-2</v>
      </c>
    </row>
    <row r="1445" spans="1:12" x14ac:dyDescent="0.2">
      <c r="A1445" s="57">
        <f t="shared" si="196"/>
        <v>20</v>
      </c>
      <c r="B1445" s="57" t="str">
        <f>[1]Лист1!$B$25</f>
        <v>Наукова,46</v>
      </c>
      <c r="C1445" s="57">
        <v>8105.15</v>
      </c>
      <c r="D1445" s="59"/>
      <c r="E1445" s="60"/>
      <c r="F1445" s="57">
        <f t="shared" si="191"/>
        <v>8105.15</v>
      </c>
      <c r="G1445" s="56">
        <f t="shared" si="192"/>
        <v>2.1776020432165262E-2</v>
      </c>
      <c r="H1445" s="54">
        <f t="shared" si="193"/>
        <v>80.135755190368158</v>
      </c>
      <c r="I1445" s="54">
        <f t="shared" si="194"/>
        <v>17.629866141880996</v>
      </c>
      <c r="J1445" s="245">
        <f t="shared" si="190"/>
        <v>25.002355619394866</v>
      </c>
      <c r="K1445" s="54">
        <v>9.103418104413052</v>
      </c>
      <c r="L1445" s="56">
        <f t="shared" si="195"/>
        <v>1.6270074589126302E-2</v>
      </c>
    </row>
    <row r="1446" spans="1:12" x14ac:dyDescent="0.2">
      <c r="A1446" s="57">
        <f t="shared" si="196"/>
        <v>21</v>
      </c>
      <c r="B1446" s="57" t="str">
        <f>[1]Лист1!$B$26</f>
        <v>Наукова,48</v>
      </c>
      <c r="C1446" s="57">
        <v>4156.1000000000004</v>
      </c>
      <c r="D1446" s="59"/>
      <c r="E1446" s="60"/>
      <c r="F1446" s="57">
        <f t="shared" si="191"/>
        <v>4156.1000000000004</v>
      </c>
      <c r="G1446" s="56">
        <f t="shared" si="192"/>
        <v>1.1166149734196414E-2</v>
      </c>
      <c r="H1446" s="54">
        <f t="shared" si="193"/>
        <v>41.091431021842801</v>
      </c>
      <c r="I1446" s="54">
        <f t="shared" si="194"/>
        <v>9.0401148248054159</v>
      </c>
      <c r="J1446" s="245">
        <f t="shared" si="190"/>
        <v>12.820526478814955</v>
      </c>
      <c r="K1446" s="54">
        <v>4.6679846744046793</v>
      </c>
      <c r="L1446" s="56">
        <f t="shared" si="195"/>
        <v>1.6270074589126309E-2</v>
      </c>
    </row>
    <row r="1447" spans="1:12" x14ac:dyDescent="0.2">
      <c r="A1447" s="57">
        <f t="shared" si="196"/>
        <v>22</v>
      </c>
      <c r="B1447" s="57" t="str">
        <f>[1]Лист1!$B$27</f>
        <v>Наукова,50</v>
      </c>
      <c r="C1447" s="57">
        <v>4088.3</v>
      </c>
      <c r="D1447" s="59"/>
      <c r="E1447" s="60"/>
      <c r="F1447" s="57">
        <f t="shared" si="191"/>
        <v>4088.3</v>
      </c>
      <c r="G1447" s="56">
        <f t="shared" si="192"/>
        <v>1.0983992194200138E-2</v>
      </c>
      <c r="H1447" s="54">
        <f t="shared" si="193"/>
        <v>40.421091274656511</v>
      </c>
      <c r="I1447" s="54">
        <f t="shared" si="194"/>
        <v>8.8926400804244334</v>
      </c>
      <c r="J1447" s="245">
        <f t="shared" si="190"/>
        <v>12.611380477692832</v>
      </c>
      <c r="K1447" s="54">
        <v>4.5918341099513134</v>
      </c>
      <c r="L1447" s="56">
        <f t="shared" si="195"/>
        <v>1.6270074589126309E-2</v>
      </c>
    </row>
    <row r="1448" spans="1:12" x14ac:dyDescent="0.2">
      <c r="A1448" s="57">
        <f t="shared" si="196"/>
        <v>23</v>
      </c>
      <c r="B1448" s="57" t="str">
        <f>[1]Лист1!$B$28</f>
        <v>Наукова,52</v>
      </c>
      <c r="C1448" s="57">
        <v>4075.2</v>
      </c>
      <c r="D1448" s="59"/>
      <c r="E1448" s="60"/>
      <c r="F1448" s="57">
        <f t="shared" si="191"/>
        <v>4075.2</v>
      </c>
      <c r="G1448" s="56">
        <f t="shared" si="192"/>
        <v>1.0948796563315901E-2</v>
      </c>
      <c r="H1448" s="54">
        <f t="shared" si="193"/>
        <v>40.291571353002517</v>
      </c>
      <c r="I1448" s="54">
        <f t="shared" si="194"/>
        <v>8.8641456976605539</v>
      </c>
      <c r="J1448" s="245">
        <f t="shared" si="190"/>
        <v>12.570970262136786</v>
      </c>
      <c r="K1448" s="54">
        <v>4.5771206528076682</v>
      </c>
      <c r="L1448" s="56">
        <f t="shared" si="195"/>
        <v>1.6270074589126306E-2</v>
      </c>
    </row>
    <row r="1449" spans="1:12" x14ac:dyDescent="0.2">
      <c r="A1449" s="57">
        <f t="shared" si="196"/>
        <v>24</v>
      </c>
      <c r="B1449" s="57" t="str">
        <f>[1]Лист1!$B$29</f>
        <v>Наукова,62</v>
      </c>
      <c r="C1449" s="57">
        <v>12235.2</v>
      </c>
      <c r="D1449" s="59"/>
      <c r="E1449" s="60">
        <v>13</v>
      </c>
      <c r="F1449" s="57">
        <f t="shared" si="191"/>
        <v>12248.2</v>
      </c>
      <c r="G1449" s="56">
        <f t="shared" si="192"/>
        <v>3.2907108869946466E-2</v>
      </c>
      <c r="H1449" s="54">
        <f t="shared" si="193"/>
        <v>121.098160641403</v>
      </c>
      <c r="I1449" s="54">
        <f t="shared" si="194"/>
        <v>26.641595341108658</v>
      </c>
      <c r="J1449" s="245">
        <f t="shared" si="190"/>
        <v>37.782626120117733</v>
      </c>
      <c r="K1449" s="54">
        <v>13.742144339230563</v>
      </c>
      <c r="L1449" s="56">
        <f t="shared" si="195"/>
        <v>1.6268882484108682E-2</v>
      </c>
    </row>
    <row r="1450" spans="1:12" x14ac:dyDescent="0.2">
      <c r="A1450" s="57">
        <f t="shared" si="196"/>
        <v>25</v>
      </c>
      <c r="B1450" s="57" t="str">
        <f>[1]Лист1!$B$30</f>
        <v>Наукова,64</v>
      </c>
      <c r="C1450" s="57">
        <v>8230.2999999999993</v>
      </c>
      <c r="D1450" s="59">
        <v>160.6</v>
      </c>
      <c r="E1450" s="60"/>
      <c r="F1450" s="57">
        <f t="shared" si="191"/>
        <v>8390.9</v>
      </c>
      <c r="G1450" s="56">
        <f t="shared" si="192"/>
        <v>2.2543741922636286E-2</v>
      </c>
      <c r="H1450" s="54">
        <f t="shared" si="193"/>
        <v>82.960970275301534</v>
      </c>
      <c r="I1450" s="54">
        <f t="shared" si="194"/>
        <v>18.251413460566337</v>
      </c>
      <c r="J1450" s="245">
        <f t="shared" si="190"/>
        <v>25.883822725894078</v>
      </c>
      <c r="K1450" s="54">
        <v>9.2439821625448939</v>
      </c>
      <c r="L1450" s="56">
        <f t="shared" si="195"/>
        <v>1.6248577461810635E-2</v>
      </c>
    </row>
    <row r="1451" spans="1:12" x14ac:dyDescent="0.2">
      <c r="A1451" s="57">
        <f t="shared" si="196"/>
        <v>26</v>
      </c>
      <c r="B1451" s="57" t="str">
        <f>[1]Лист1!$B$31</f>
        <v>Наукова,74</v>
      </c>
      <c r="C1451" s="57">
        <v>6165.7</v>
      </c>
      <c r="D1451" s="59"/>
      <c r="E1451" s="60"/>
      <c r="F1451" s="57">
        <f t="shared" si="191"/>
        <v>6165.7</v>
      </c>
      <c r="G1451" s="56">
        <f t="shared" si="192"/>
        <v>1.6565320713201034E-2</v>
      </c>
      <c r="H1451" s="54">
        <f t="shared" si="193"/>
        <v>60.960380224579808</v>
      </c>
      <c r="I1451" s="54">
        <f t="shared" si="194"/>
        <v>13.411283649407558</v>
      </c>
      <c r="J1451" s="245">
        <f t="shared" si="190"/>
        <v>19.019638630068901</v>
      </c>
      <c r="K1451" s="54">
        <v>6.9250963901198075</v>
      </c>
      <c r="L1451" s="56">
        <f t="shared" si="195"/>
        <v>1.6270074589126306E-2</v>
      </c>
    </row>
    <row r="1452" spans="1:12" x14ac:dyDescent="0.2">
      <c r="A1452" s="57">
        <f t="shared" si="196"/>
        <v>27</v>
      </c>
      <c r="B1452" s="57" t="str">
        <f>[1]Лист1!$B$32</f>
        <v>Наукова,86</v>
      </c>
      <c r="C1452" s="57">
        <v>4053.1</v>
      </c>
      <c r="D1452" s="59"/>
      <c r="E1452" s="60"/>
      <c r="F1452" s="57">
        <f t="shared" si="191"/>
        <v>4053.1</v>
      </c>
      <c r="G1452" s="56">
        <f t="shared" si="192"/>
        <v>1.0889420728007382E-2</v>
      </c>
      <c r="H1452" s="54">
        <f t="shared" si="193"/>
        <v>40.073068279067165</v>
      </c>
      <c r="I1452" s="54">
        <f t="shared" si="194"/>
        <v>8.8160750213947772</v>
      </c>
      <c r="J1452" s="245">
        <f t="shared" si="190"/>
        <v>12.502797303068956</v>
      </c>
      <c r="K1452" s="54">
        <v>4.5522987136569393</v>
      </c>
      <c r="L1452" s="56">
        <f t="shared" si="195"/>
        <v>1.6270074589126309E-2</v>
      </c>
    </row>
    <row r="1453" spans="1:12" x14ac:dyDescent="0.2">
      <c r="A1453" s="57">
        <f t="shared" si="196"/>
        <v>28</v>
      </c>
      <c r="B1453" s="57" t="str">
        <f>[1]Лист1!$B$33</f>
        <v>Наукова,94</v>
      </c>
      <c r="C1453" s="57">
        <v>12192.44</v>
      </c>
      <c r="D1453" s="59"/>
      <c r="E1453" s="60"/>
      <c r="F1453" s="57">
        <f t="shared" si="191"/>
        <v>12192.44</v>
      </c>
      <c r="G1453" s="56">
        <f t="shared" si="192"/>
        <v>3.2757299070091124E-2</v>
      </c>
      <c r="H1453" s="54">
        <f t="shared" si="193"/>
        <v>120.54686057793533</v>
      </c>
      <c r="I1453" s="54">
        <f t="shared" si="194"/>
        <v>26.520309327145775</v>
      </c>
      <c r="J1453" s="245">
        <f t="shared" si="190"/>
        <v>37.610620500315825</v>
      </c>
      <c r="K1453" s="54">
        <v>13.694117818050238</v>
      </c>
      <c r="L1453" s="56">
        <f t="shared" si="195"/>
        <v>1.6270074589126309E-2</v>
      </c>
    </row>
    <row r="1454" spans="1:12" x14ac:dyDescent="0.2">
      <c r="A1454" s="57">
        <f t="shared" si="196"/>
        <v>29</v>
      </c>
      <c r="B1454" s="57" t="str">
        <f>[1]Лист1!$B$34</f>
        <v>Наукова,112</v>
      </c>
      <c r="C1454" s="57">
        <v>8096.5</v>
      </c>
      <c r="D1454" s="59"/>
      <c r="E1454" s="60">
        <v>112.7</v>
      </c>
      <c r="F1454" s="57">
        <f t="shared" si="191"/>
        <v>8209.2000000000007</v>
      </c>
      <c r="G1454" s="56">
        <f t="shared" si="192"/>
        <v>2.2055570462203796E-2</v>
      </c>
      <c r="H1454" s="54">
        <f t="shared" si="193"/>
        <v>81.164499300909966</v>
      </c>
      <c r="I1454" s="54">
        <f t="shared" si="194"/>
        <v>17.856189846200191</v>
      </c>
      <c r="J1454" s="245">
        <f t="shared" si="190"/>
        <v>25.323323781883911</v>
      </c>
      <c r="K1454" s="54">
        <v>9.0937027300395776</v>
      </c>
      <c r="L1454" s="56">
        <f t="shared" si="195"/>
        <v>1.6254655223290167E-2</v>
      </c>
    </row>
    <row r="1455" spans="1:12" x14ac:dyDescent="0.2">
      <c r="A1455" s="57">
        <f t="shared" si="196"/>
        <v>30</v>
      </c>
      <c r="B1455" s="57" t="str">
        <f>[1]Лист1!$B$35</f>
        <v>Наукова,114</v>
      </c>
      <c r="C1455" s="57">
        <v>3682.5</v>
      </c>
      <c r="D1455" s="59"/>
      <c r="E1455" s="60"/>
      <c r="F1455" s="57">
        <f t="shared" si="191"/>
        <v>3682.5</v>
      </c>
      <c r="G1455" s="56">
        <f t="shared" si="192"/>
        <v>9.8937336436029661E-3</v>
      </c>
      <c r="H1455" s="54">
        <f t="shared" si="193"/>
        <v>36.408939808458918</v>
      </c>
      <c r="I1455" s="54">
        <f t="shared" si="194"/>
        <v>8.0099667578609619</v>
      </c>
      <c r="J1455" s="245">
        <f t="shared" si="190"/>
        <v>11.359589220239183</v>
      </c>
      <c r="K1455" s="54">
        <v>4.1360538878985658</v>
      </c>
      <c r="L1455" s="56">
        <f t="shared" si="195"/>
        <v>1.6270074589126309E-2</v>
      </c>
    </row>
    <row r="1456" spans="1:12" x14ac:dyDescent="0.2">
      <c r="A1456" s="57">
        <f t="shared" si="196"/>
        <v>31</v>
      </c>
      <c r="B1456" s="57" t="str">
        <f>[2]Лист1!$B$36</f>
        <v>Наукова,116</v>
      </c>
      <c r="C1456" s="57">
        <v>8191.3</v>
      </c>
      <c r="D1456" s="59"/>
      <c r="E1456" s="60"/>
      <c r="F1456" s="57">
        <f t="shared" si="191"/>
        <v>8191.3</v>
      </c>
      <c r="G1456" s="56">
        <f t="shared" si="192"/>
        <v>2.2007478722293274E-2</v>
      </c>
      <c r="H1456" s="54">
        <f t="shared" si="193"/>
        <v>80.987521698039245</v>
      </c>
      <c r="I1456" s="54">
        <f t="shared" si="194"/>
        <v>17.817254773568635</v>
      </c>
      <c r="J1456" s="245">
        <f t="shared" si="190"/>
        <v>25.268106769788243</v>
      </c>
      <c r="K1456" s="54">
        <v>9.200178740514195</v>
      </c>
      <c r="L1456" s="56">
        <f t="shared" si="195"/>
        <v>1.6270074589126309E-2</v>
      </c>
    </row>
    <row r="1457" spans="1:12" x14ac:dyDescent="0.2">
      <c r="A1457" s="57">
        <f t="shared" si="196"/>
        <v>32</v>
      </c>
      <c r="B1457" s="57" t="str">
        <f>[1]Лист1!$B$37</f>
        <v>Симоненка,3</v>
      </c>
      <c r="C1457" s="57">
        <v>4054.7</v>
      </c>
      <c r="D1457" s="59"/>
      <c r="E1457" s="60">
        <v>125</v>
      </c>
      <c r="F1457" s="57">
        <f t="shared" si="191"/>
        <v>4179.7</v>
      </c>
      <c r="G1457" s="56">
        <f t="shared" si="192"/>
        <v>1.1229555603575646E-2</v>
      </c>
      <c r="H1457" s="54">
        <f t="shared" si="193"/>
        <v>41.32476462115838</v>
      </c>
      <c r="I1457" s="54">
        <f t="shared" si="194"/>
        <v>9.0914482166548432</v>
      </c>
      <c r="J1457" s="245">
        <f t="shared" si="190"/>
        <v>12.893326561801414</v>
      </c>
      <c r="K1457" s="54">
        <v>4.5540957771248651</v>
      </c>
      <c r="L1457" s="56">
        <f t="shared" si="195"/>
        <v>1.6236484718218893E-2</v>
      </c>
    </row>
    <row r="1458" spans="1:12" x14ac:dyDescent="0.2">
      <c r="A1458" s="57">
        <f t="shared" si="196"/>
        <v>33</v>
      </c>
      <c r="B1458" s="57" t="str">
        <f>[1]Лист1!$B$38</f>
        <v>Симоненка,7</v>
      </c>
      <c r="C1458" s="57">
        <v>3967.5</v>
      </c>
      <c r="D1458" s="59"/>
      <c r="E1458" s="60">
        <v>74.5</v>
      </c>
      <c r="F1458" s="57">
        <f t="shared" si="191"/>
        <v>4042</v>
      </c>
      <c r="G1458" s="56">
        <f t="shared" si="192"/>
        <v>1.0859598475884098E-2</v>
      </c>
      <c r="H1458" s="54">
        <f t="shared" si="193"/>
        <v>39.963322391253477</v>
      </c>
      <c r="I1458" s="54">
        <f t="shared" si="194"/>
        <v>8.7919309260757643</v>
      </c>
      <c r="J1458" s="245">
        <f t="shared" ref="J1458:J1490" si="197">H1458*0.312</f>
        <v>12.468556586071085</v>
      </c>
      <c r="K1458" s="54">
        <v>4.4561558181228955</v>
      </c>
      <c r="L1458" s="56">
        <f t="shared" si="195"/>
        <v>1.6249373013736572E-2</v>
      </c>
    </row>
    <row r="1459" spans="1:12" x14ac:dyDescent="0.2">
      <c r="A1459" s="57">
        <f t="shared" si="196"/>
        <v>34</v>
      </c>
      <c r="B1459" s="57" t="str">
        <f>[1]Лист1!$B$39</f>
        <v>Симоненка,12</v>
      </c>
      <c r="C1459" s="57">
        <v>7733.7</v>
      </c>
      <c r="D1459" s="59"/>
      <c r="E1459" s="60"/>
      <c r="F1459" s="57">
        <f t="shared" si="191"/>
        <v>7733.7</v>
      </c>
      <c r="G1459" s="56">
        <f t="shared" si="192"/>
        <v>2.0778049661787444E-2</v>
      </c>
      <c r="H1459" s="54">
        <f t="shared" si="193"/>
        <v>76.463222755377799</v>
      </c>
      <c r="I1459" s="54">
        <f t="shared" si="194"/>
        <v>16.821909006183116</v>
      </c>
      <c r="J1459" s="245">
        <f t="shared" si="197"/>
        <v>23.856525499677872</v>
      </c>
      <c r="K1459" s="54">
        <v>8.6862185886873444</v>
      </c>
      <c r="L1459" s="56">
        <f t="shared" si="195"/>
        <v>1.6270074589126309E-2</v>
      </c>
    </row>
    <row r="1460" spans="1:12" x14ac:dyDescent="0.2">
      <c r="A1460" s="57">
        <f t="shared" si="196"/>
        <v>35</v>
      </c>
      <c r="B1460" s="57" t="str">
        <f>[1]Лист1!$B$41</f>
        <v>Симоненка,18</v>
      </c>
      <c r="C1460" s="57">
        <v>5374.3</v>
      </c>
      <c r="D1460" s="59"/>
      <c r="E1460" s="60"/>
      <c r="F1460" s="57">
        <f t="shared" si="191"/>
        <v>5374.3</v>
      </c>
      <c r="G1460" s="56">
        <f t="shared" si="192"/>
        <v>1.4439074737492308E-2</v>
      </c>
      <c r="H1460" s="54">
        <f t="shared" si="193"/>
        <v>53.135795033971696</v>
      </c>
      <c r="I1460" s="54">
        <f t="shared" si="194"/>
        <v>11.689874907473774</v>
      </c>
      <c r="J1460" s="245">
        <f t="shared" si="197"/>
        <v>16.57836805059917</v>
      </c>
      <c r="K1460" s="54">
        <v>6.0362238722968815</v>
      </c>
      <c r="L1460" s="56">
        <f t="shared" si="195"/>
        <v>1.6270074589126309E-2</v>
      </c>
    </row>
    <row r="1461" spans="1:12" x14ac:dyDescent="0.2">
      <c r="A1461" s="57">
        <f t="shared" si="196"/>
        <v>36</v>
      </c>
      <c r="B1461" s="57" t="str">
        <f>[1]Лист1!$B$42</f>
        <v>Симоненка,20</v>
      </c>
      <c r="C1461" s="57">
        <v>8191.7</v>
      </c>
      <c r="D1461" s="59"/>
      <c r="E1461" s="60"/>
      <c r="F1461" s="57">
        <f t="shared" si="191"/>
        <v>8191.7</v>
      </c>
      <c r="G1461" s="56">
        <f t="shared" si="192"/>
        <v>2.2008553398045465E-2</v>
      </c>
      <c r="H1461" s="54">
        <f t="shared" si="193"/>
        <v>80.991476504807309</v>
      </c>
      <c r="I1461" s="54">
        <f t="shared" si="194"/>
        <v>17.818124831057609</v>
      </c>
      <c r="J1461" s="245">
        <f t="shared" si="197"/>
        <v>25.269340669499879</v>
      </c>
      <c r="K1461" s="54">
        <v>9.2006280063811783</v>
      </c>
      <c r="L1461" s="56">
        <f t="shared" si="195"/>
        <v>1.6270074589126309E-2</v>
      </c>
    </row>
    <row r="1462" spans="1:12" x14ac:dyDescent="0.2">
      <c r="A1462" s="57">
        <f t="shared" si="196"/>
        <v>37</v>
      </c>
      <c r="B1462" s="57" t="str">
        <f>[1]Лист1!$B$43</f>
        <v>Симоненка,22</v>
      </c>
      <c r="C1462" s="57">
        <v>4123.8999999999996</v>
      </c>
      <c r="D1462" s="59"/>
      <c r="E1462" s="60"/>
      <c r="F1462" s="57">
        <f t="shared" si="191"/>
        <v>4123.8999999999996</v>
      </c>
      <c r="G1462" s="56">
        <f t="shared" si="192"/>
        <v>1.1079638336145083E-2</v>
      </c>
      <c r="H1462" s="54">
        <f t="shared" si="193"/>
        <v>40.773069077013908</v>
      </c>
      <c r="I1462" s="54">
        <f t="shared" si="194"/>
        <v>8.9700751969430605</v>
      </c>
      <c r="J1462" s="245">
        <f t="shared" si="197"/>
        <v>12.72119755202834</v>
      </c>
      <c r="K1462" s="54">
        <v>4.6318187721126671</v>
      </c>
      <c r="L1462" s="56">
        <f t="shared" si="195"/>
        <v>1.6270074589126309E-2</v>
      </c>
    </row>
    <row r="1463" spans="1:12" x14ac:dyDescent="0.2">
      <c r="A1463" s="57">
        <f t="shared" si="196"/>
        <v>38</v>
      </c>
      <c r="B1463" s="57" t="s">
        <v>358</v>
      </c>
      <c r="C1463" s="57">
        <v>4398.3999999999996</v>
      </c>
      <c r="D1463" s="59"/>
      <c r="E1463" s="60"/>
      <c r="F1463" s="57">
        <f t="shared" si="191"/>
        <v>4398.3999999999996</v>
      </c>
      <c r="G1463" s="56">
        <f t="shared" si="192"/>
        <v>1.1817134571085753E-2</v>
      </c>
      <c r="H1463" s="54">
        <f t="shared" si="193"/>
        <v>43.487055221595575</v>
      </c>
      <c r="I1463" s="54">
        <f t="shared" si="194"/>
        <v>9.5671521487510258</v>
      </c>
      <c r="J1463" s="245">
        <f t="shared" si="197"/>
        <v>13.56796122913782</v>
      </c>
      <c r="K1463" s="54">
        <v>4.9401274733287313</v>
      </c>
      <c r="L1463" s="56">
        <f t="shared" si="195"/>
        <v>1.6270074589126309E-2</v>
      </c>
    </row>
    <row r="1464" spans="1:12" x14ac:dyDescent="0.2">
      <c r="A1464" s="57">
        <f t="shared" si="196"/>
        <v>39</v>
      </c>
      <c r="B1464" s="57" t="s">
        <v>359</v>
      </c>
      <c r="C1464" s="57">
        <v>4369.7</v>
      </c>
      <c r="D1464" s="59"/>
      <c r="E1464" s="60"/>
      <c r="F1464" s="57">
        <f t="shared" si="191"/>
        <v>4369.7</v>
      </c>
      <c r="G1464" s="56">
        <f t="shared" si="192"/>
        <v>1.1740026585866091E-2</v>
      </c>
      <c r="H1464" s="54">
        <f t="shared" si="193"/>
        <v>43.203297835987215</v>
      </c>
      <c r="I1464" s="54">
        <f t="shared" si="194"/>
        <v>9.5047255239171875</v>
      </c>
      <c r="J1464" s="245">
        <f t="shared" si="197"/>
        <v>13.47942892482801</v>
      </c>
      <c r="K1464" s="54">
        <v>4.9078926473728082</v>
      </c>
      <c r="L1464" s="56">
        <f t="shared" si="195"/>
        <v>1.6270074589126306E-2</v>
      </c>
    </row>
    <row r="1465" spans="1:12" x14ac:dyDescent="0.2">
      <c r="A1465" s="57">
        <f t="shared" si="196"/>
        <v>40</v>
      </c>
      <c r="B1465" s="57" t="s">
        <v>360</v>
      </c>
      <c r="C1465" s="57">
        <v>5769.7</v>
      </c>
      <c r="D1465" s="59"/>
      <c r="E1465" s="60"/>
      <c r="F1465" s="57">
        <f t="shared" si="191"/>
        <v>5769.7</v>
      </c>
      <c r="G1465" s="56">
        <f t="shared" si="192"/>
        <v>1.5501391718532528E-2</v>
      </c>
      <c r="H1465" s="54">
        <f t="shared" si="193"/>
        <v>57.045121524199708</v>
      </c>
      <c r="I1465" s="54">
        <f t="shared" si="194"/>
        <v>12.549926735323936</v>
      </c>
      <c r="J1465" s="245">
        <f t="shared" si="197"/>
        <v>17.798077915550309</v>
      </c>
      <c r="K1465" s="54">
        <v>6.4803231818081084</v>
      </c>
      <c r="L1465" s="56">
        <f t="shared" si="195"/>
        <v>1.6270074589126309E-2</v>
      </c>
    </row>
    <row r="1466" spans="1:12" x14ac:dyDescent="0.2">
      <c r="A1466" s="57">
        <f t="shared" si="196"/>
        <v>41</v>
      </c>
      <c r="B1466" s="57" t="s">
        <v>361</v>
      </c>
      <c r="C1466" s="57">
        <v>4446.8999999999996</v>
      </c>
      <c r="D1466" s="59"/>
      <c r="E1466" s="60"/>
      <c r="F1466" s="57">
        <f t="shared" si="191"/>
        <v>4446.8999999999996</v>
      </c>
      <c r="G1466" s="56">
        <f t="shared" si="192"/>
        <v>1.194743900603884E-2</v>
      </c>
      <c r="H1466" s="54">
        <f t="shared" si="193"/>
        <v>43.966575542222934</v>
      </c>
      <c r="I1466" s="54">
        <f t="shared" si="194"/>
        <v>9.6726466192890452</v>
      </c>
      <c r="J1466" s="245">
        <f t="shared" si="197"/>
        <v>13.717571569173556</v>
      </c>
      <c r="K1466" s="54">
        <v>4.9946009597002403</v>
      </c>
      <c r="L1466" s="56">
        <f t="shared" si="195"/>
        <v>1.6270074589126309E-2</v>
      </c>
    </row>
    <row r="1467" spans="1:12" x14ac:dyDescent="0.2">
      <c r="A1467" s="57">
        <f t="shared" si="196"/>
        <v>42</v>
      </c>
      <c r="B1467" s="57" t="s">
        <v>362</v>
      </c>
      <c r="C1467" s="57">
        <v>4422.5</v>
      </c>
      <c r="D1467" s="59"/>
      <c r="E1467" s="60"/>
      <c r="F1467" s="57">
        <f t="shared" si="191"/>
        <v>4422.5</v>
      </c>
      <c r="G1467" s="56">
        <f t="shared" si="192"/>
        <v>1.1881883785155227E-2</v>
      </c>
      <c r="H1467" s="54">
        <f t="shared" si="193"/>
        <v>43.725332329371234</v>
      </c>
      <c r="I1467" s="54">
        <f t="shared" si="194"/>
        <v>9.619573112461671</v>
      </c>
      <c r="J1467" s="245">
        <f t="shared" si="197"/>
        <v>13.642303686763825</v>
      </c>
      <c r="K1467" s="54">
        <v>4.9671957418143675</v>
      </c>
      <c r="L1467" s="56">
        <f t="shared" si="195"/>
        <v>1.6270074589126309E-2</v>
      </c>
    </row>
    <row r="1468" spans="1:12" x14ac:dyDescent="0.2">
      <c r="A1468" s="57">
        <f t="shared" si="196"/>
        <v>43</v>
      </c>
      <c r="B1468" s="57" t="s">
        <v>363</v>
      </c>
      <c r="C1468" s="57">
        <v>3984.5</v>
      </c>
      <c r="D1468" s="59"/>
      <c r="E1468" s="60"/>
      <c r="F1468" s="57">
        <f t="shared" si="191"/>
        <v>3984.5</v>
      </c>
      <c r="G1468" s="56">
        <f t="shared" si="192"/>
        <v>1.0705113836506727E-2</v>
      </c>
      <c r="H1468" s="54">
        <f t="shared" si="193"/>
        <v>39.394818918344754</v>
      </c>
      <c r="I1468" s="54">
        <f t="shared" si="194"/>
        <v>8.6668601620358459</v>
      </c>
      <c r="J1468" s="245">
        <f t="shared" si="197"/>
        <v>12.291183502523563</v>
      </c>
      <c r="K1468" s="54">
        <v>4.4752496174696095</v>
      </c>
      <c r="L1468" s="56">
        <f t="shared" si="195"/>
        <v>1.6270074589126309E-2</v>
      </c>
    </row>
    <row r="1469" spans="1:12" x14ac:dyDescent="0.2">
      <c r="A1469" s="57">
        <f t="shared" si="196"/>
        <v>44</v>
      </c>
      <c r="B1469" s="57" t="s">
        <v>364</v>
      </c>
      <c r="C1469" s="57">
        <v>5874.6</v>
      </c>
      <c r="D1469" s="59"/>
      <c r="E1469" s="60"/>
      <c r="F1469" s="57">
        <f t="shared" si="191"/>
        <v>5874.6</v>
      </c>
      <c r="G1469" s="56">
        <f t="shared" si="192"/>
        <v>1.5783225434544464E-2</v>
      </c>
      <c r="H1469" s="54">
        <f t="shared" si="193"/>
        <v>58.082269599123627</v>
      </c>
      <c r="I1469" s="54">
        <f t="shared" si="194"/>
        <v>12.778099311807198</v>
      </c>
      <c r="J1469" s="245">
        <f t="shared" si="197"/>
        <v>18.121668114926571</v>
      </c>
      <c r="K1469" s="54">
        <v>6.5981431554240109</v>
      </c>
      <c r="L1469" s="56">
        <f t="shared" si="195"/>
        <v>1.6270074589126309E-2</v>
      </c>
    </row>
    <row r="1470" spans="1:12" x14ac:dyDescent="0.2">
      <c r="A1470" s="57">
        <f t="shared" si="196"/>
        <v>45</v>
      </c>
      <c r="B1470" s="57" t="s">
        <v>365</v>
      </c>
      <c r="C1470" s="57">
        <v>5861.2</v>
      </c>
      <c r="D1470" s="59"/>
      <c r="E1470" s="60"/>
      <c r="F1470" s="57">
        <f t="shared" si="191"/>
        <v>5861.2</v>
      </c>
      <c r="G1470" s="56">
        <f t="shared" si="192"/>
        <v>1.5747223796846083E-2</v>
      </c>
      <c r="H1470" s="54">
        <f t="shared" si="193"/>
        <v>57.949783572393585</v>
      </c>
      <c r="I1470" s="54">
        <f t="shared" si="194"/>
        <v>12.748952385926589</v>
      </c>
      <c r="J1470" s="245">
        <f t="shared" si="197"/>
        <v>18.080332474586797</v>
      </c>
      <c r="K1470" s="54">
        <v>6.5830927488801301</v>
      </c>
      <c r="L1470" s="56">
        <f t="shared" si="195"/>
        <v>1.6270074589126306E-2</v>
      </c>
    </row>
    <row r="1471" spans="1:12" x14ac:dyDescent="0.2">
      <c r="A1471" s="57">
        <f t="shared" si="196"/>
        <v>46</v>
      </c>
      <c r="B1471" s="57" t="s">
        <v>366</v>
      </c>
      <c r="C1471" s="57">
        <v>4068.9</v>
      </c>
      <c r="D1471" s="59"/>
      <c r="E1471" s="60"/>
      <c r="F1471" s="57">
        <f t="shared" si="191"/>
        <v>4068.9</v>
      </c>
      <c r="G1471" s="56">
        <f t="shared" si="192"/>
        <v>1.0931870420218903E-2</v>
      </c>
      <c r="H1471" s="54">
        <f t="shared" si="193"/>
        <v>40.229283146405564</v>
      </c>
      <c r="I1471" s="54">
        <f t="shared" si="194"/>
        <v>8.850442292209225</v>
      </c>
      <c r="J1471" s="245">
        <f t="shared" si="197"/>
        <v>12.551536341678537</v>
      </c>
      <c r="K1471" s="54">
        <v>4.5700447154027097</v>
      </c>
      <c r="L1471" s="56">
        <f t="shared" si="195"/>
        <v>1.6270074589126306E-2</v>
      </c>
    </row>
    <row r="1472" spans="1:12" x14ac:dyDescent="0.2">
      <c r="A1472" s="57">
        <f t="shared" si="196"/>
        <v>47</v>
      </c>
      <c r="B1472" s="57" t="s">
        <v>367</v>
      </c>
      <c r="C1472" s="57">
        <v>4057</v>
      </c>
      <c r="D1472" s="59"/>
      <c r="E1472" s="60"/>
      <c r="F1472" s="57">
        <f t="shared" si="191"/>
        <v>4057</v>
      </c>
      <c r="G1472" s="56">
        <f t="shared" si="192"/>
        <v>1.0899898816591239E-2</v>
      </c>
      <c r="H1472" s="54">
        <f t="shared" si="193"/>
        <v>40.111627645055762</v>
      </c>
      <c r="I1472" s="54">
        <f t="shared" si="194"/>
        <v>8.8245580819122669</v>
      </c>
      <c r="J1472" s="245">
        <f t="shared" si="197"/>
        <v>12.514827825257397</v>
      </c>
      <c r="K1472" s="54">
        <v>4.5566790558600099</v>
      </c>
      <c r="L1472" s="56">
        <f t="shared" si="195"/>
        <v>1.6270074589126309E-2</v>
      </c>
    </row>
    <row r="1473" spans="1:12" x14ac:dyDescent="0.2">
      <c r="A1473" s="57">
        <f t="shared" si="196"/>
        <v>48</v>
      </c>
      <c r="B1473" s="57" t="s">
        <v>368</v>
      </c>
      <c r="C1473" s="57">
        <v>5809.5</v>
      </c>
      <c r="D1473" s="59"/>
      <c r="E1473" s="60"/>
      <c r="F1473" s="57">
        <f t="shared" si="191"/>
        <v>5809.5</v>
      </c>
      <c r="G1473" s="56">
        <f t="shared" si="192"/>
        <v>1.5608321955875474E-2</v>
      </c>
      <c r="H1473" s="54">
        <f t="shared" si="193"/>
        <v>57.438624797621742</v>
      </c>
      <c r="I1473" s="54">
        <f t="shared" si="194"/>
        <v>12.636497455476784</v>
      </c>
      <c r="J1473" s="245">
        <f t="shared" si="197"/>
        <v>17.920850936857985</v>
      </c>
      <c r="K1473" s="54">
        <v>6.5250251355727684</v>
      </c>
      <c r="L1473" s="56">
        <f t="shared" si="195"/>
        <v>1.6270074589126309E-2</v>
      </c>
    </row>
    <row r="1474" spans="1:12" x14ac:dyDescent="0.2">
      <c r="A1474" s="57">
        <f t="shared" si="196"/>
        <v>49</v>
      </c>
      <c r="B1474" s="57" t="s">
        <v>369</v>
      </c>
      <c r="C1474" s="57">
        <v>5835.6</v>
      </c>
      <c r="D1474" s="59"/>
      <c r="E1474" s="60"/>
      <c r="F1474" s="57">
        <f t="shared" si="191"/>
        <v>5835.6</v>
      </c>
      <c r="G1474" s="56">
        <f t="shared" si="192"/>
        <v>1.56784445487059E-2</v>
      </c>
      <c r="H1474" s="54">
        <f t="shared" si="193"/>
        <v>57.696675939237714</v>
      </c>
      <c r="I1474" s="54">
        <f t="shared" si="194"/>
        <v>12.693268706632297</v>
      </c>
      <c r="J1474" s="245">
        <f t="shared" si="197"/>
        <v>18.001362893042167</v>
      </c>
      <c r="K1474" s="54">
        <v>6.5543397333933129</v>
      </c>
      <c r="L1474" s="56">
        <f t="shared" si="195"/>
        <v>1.6270074589126313E-2</v>
      </c>
    </row>
    <row r="1475" spans="1:12" x14ac:dyDescent="0.2">
      <c r="A1475" s="57">
        <f t="shared" si="196"/>
        <v>50</v>
      </c>
      <c r="B1475" s="57" t="s">
        <v>370</v>
      </c>
      <c r="C1475" s="57">
        <v>4048.9</v>
      </c>
      <c r="D1475" s="59"/>
      <c r="E1475" s="60"/>
      <c r="F1475" s="57">
        <f t="shared" si="191"/>
        <v>4048.9</v>
      </c>
      <c r="G1475" s="56">
        <f t="shared" si="192"/>
        <v>1.0878136632609383E-2</v>
      </c>
      <c r="H1475" s="54">
        <f t="shared" si="193"/>
        <v>40.031542808002534</v>
      </c>
      <c r="I1475" s="54">
        <f t="shared" si="194"/>
        <v>8.8069394177605584</v>
      </c>
      <c r="J1475" s="245">
        <f t="shared" si="197"/>
        <v>12.489841356096791</v>
      </c>
      <c r="K1475" s="54">
        <v>4.547581422053633</v>
      </c>
      <c r="L1475" s="56">
        <f t="shared" si="195"/>
        <v>1.6270074589126309E-2</v>
      </c>
    </row>
    <row r="1476" spans="1:12" x14ac:dyDescent="0.2">
      <c r="A1476" s="57">
        <f t="shared" si="196"/>
        <v>51</v>
      </c>
      <c r="B1476" s="57" t="s">
        <v>1948</v>
      </c>
      <c r="C1476" s="57">
        <v>4427.8</v>
      </c>
      <c r="D1476" s="59"/>
      <c r="E1476" s="60"/>
      <c r="F1476" s="57">
        <f t="shared" si="191"/>
        <v>4427.8</v>
      </c>
      <c r="G1476" s="56">
        <f t="shared" si="192"/>
        <v>1.1896123238871749E-2</v>
      </c>
      <c r="H1476" s="54">
        <f t="shared" si="193"/>
        <v>43.777733519048034</v>
      </c>
      <c r="I1476" s="54">
        <f t="shared" si="194"/>
        <v>9.6311013741905676</v>
      </c>
      <c r="J1476" s="245">
        <f t="shared" si="197"/>
        <v>13.658652857942986</v>
      </c>
      <c r="K1476" s="54">
        <v>4.9731485145518732</v>
      </c>
      <c r="L1476" s="56">
        <f t="shared" si="195"/>
        <v>1.6270074589126309E-2</v>
      </c>
    </row>
    <row r="1477" spans="1:12" x14ac:dyDescent="0.2">
      <c r="A1477" s="57">
        <f t="shared" si="196"/>
        <v>52</v>
      </c>
      <c r="B1477" s="57" t="s">
        <v>1949</v>
      </c>
      <c r="C1477" s="57">
        <v>4428.6000000000004</v>
      </c>
      <c r="D1477" s="59"/>
      <c r="E1477" s="60"/>
      <c r="F1477" s="57">
        <f t="shared" si="191"/>
        <v>4428.6000000000004</v>
      </c>
      <c r="G1477" s="56">
        <f t="shared" si="192"/>
        <v>1.1898272590376131E-2</v>
      </c>
      <c r="H1477" s="54">
        <f t="shared" si="193"/>
        <v>43.785643132584163</v>
      </c>
      <c r="I1477" s="54">
        <f t="shared" si="194"/>
        <v>9.6328414891685163</v>
      </c>
      <c r="J1477" s="245">
        <f t="shared" si="197"/>
        <v>13.66112065736626</v>
      </c>
      <c r="K1477" s="54">
        <v>4.974047046285837</v>
      </c>
      <c r="L1477" s="56">
        <f t="shared" si="195"/>
        <v>1.6270074589126306E-2</v>
      </c>
    </row>
    <row r="1478" spans="1:12" x14ac:dyDescent="0.2">
      <c r="A1478" s="57">
        <f t="shared" si="196"/>
        <v>53</v>
      </c>
      <c r="B1478" s="57" t="s">
        <v>1950</v>
      </c>
      <c r="C1478" s="57">
        <v>5782.4</v>
      </c>
      <c r="D1478" s="59"/>
      <c r="E1478" s="60"/>
      <c r="F1478" s="57">
        <f t="shared" si="191"/>
        <v>5782.4</v>
      </c>
      <c r="G1478" s="56">
        <f t="shared" si="192"/>
        <v>1.5535512673664573E-2</v>
      </c>
      <c r="H1478" s="54">
        <f t="shared" si="193"/>
        <v>57.170686639085631</v>
      </c>
      <c r="I1478" s="54">
        <f t="shared" si="194"/>
        <v>12.577551060598839</v>
      </c>
      <c r="J1478" s="245">
        <f t="shared" si="197"/>
        <v>17.837254231394716</v>
      </c>
      <c r="K1478" s="54">
        <v>6.4945873730847703</v>
      </c>
      <c r="L1478" s="56">
        <f t="shared" si="195"/>
        <v>1.6270074589126309E-2</v>
      </c>
    </row>
    <row r="1479" spans="1:12" x14ac:dyDescent="0.2">
      <c r="A1479" s="57">
        <f t="shared" si="196"/>
        <v>54</v>
      </c>
      <c r="B1479" s="57" t="s">
        <v>1951</v>
      </c>
      <c r="C1479" s="57">
        <v>5882.7</v>
      </c>
      <c r="D1479" s="59"/>
      <c r="E1479" s="60"/>
      <c r="F1479" s="57">
        <f t="shared" si="191"/>
        <v>5882.7</v>
      </c>
      <c r="G1479" s="56">
        <f t="shared" si="192"/>
        <v>1.580498761852632E-2</v>
      </c>
      <c r="H1479" s="54">
        <f t="shared" si="193"/>
        <v>58.162354436176855</v>
      </c>
      <c r="I1479" s="54">
        <f t="shared" si="194"/>
        <v>12.795717975958908</v>
      </c>
      <c r="J1479" s="245">
        <f t="shared" si="197"/>
        <v>18.14665458408718</v>
      </c>
      <c r="K1479" s="54">
        <v>6.6072407892303859</v>
      </c>
      <c r="L1479" s="56">
        <f t="shared" si="195"/>
        <v>1.6270074589126309E-2</v>
      </c>
    </row>
    <row r="1480" spans="1:12" x14ac:dyDescent="0.2">
      <c r="A1480" s="57">
        <f t="shared" si="196"/>
        <v>55</v>
      </c>
      <c r="B1480" s="57" t="s">
        <v>1952</v>
      </c>
      <c r="C1480" s="57">
        <v>4404.7</v>
      </c>
      <c r="D1480" s="59"/>
      <c r="E1480" s="60"/>
      <c r="F1480" s="57">
        <f t="shared" si="191"/>
        <v>4404.7</v>
      </c>
      <c r="G1480" s="56">
        <f t="shared" si="192"/>
        <v>1.1834060714182752E-2</v>
      </c>
      <c r="H1480" s="54">
        <f t="shared" si="193"/>
        <v>43.549343428192529</v>
      </c>
      <c r="I1480" s="54">
        <f t="shared" si="194"/>
        <v>9.5808555542023566</v>
      </c>
      <c r="J1480" s="245">
        <f t="shared" si="197"/>
        <v>13.58739514959607</v>
      </c>
      <c r="K1480" s="54">
        <v>4.9472034107336906</v>
      </c>
      <c r="L1480" s="56">
        <f t="shared" si="195"/>
        <v>1.6270074589126306E-2</v>
      </c>
    </row>
    <row r="1481" spans="1:12" x14ac:dyDescent="0.2">
      <c r="A1481" s="57">
        <f t="shared" si="196"/>
        <v>56</v>
      </c>
      <c r="B1481" s="57" t="s">
        <v>1953</v>
      </c>
      <c r="C1481" s="57">
        <v>4428.3999999999996</v>
      </c>
      <c r="D1481" s="59"/>
      <c r="E1481" s="60"/>
      <c r="F1481" s="57">
        <f t="shared" si="191"/>
        <v>4428.3999999999996</v>
      </c>
      <c r="G1481" s="56">
        <f t="shared" si="192"/>
        <v>1.1897735252500034E-2</v>
      </c>
      <c r="H1481" s="54">
        <f t="shared" si="193"/>
        <v>43.783665729200123</v>
      </c>
      <c r="I1481" s="54">
        <f t="shared" si="194"/>
        <v>9.6324064604240274</v>
      </c>
      <c r="J1481" s="245">
        <f t="shared" si="197"/>
        <v>13.660503707510438</v>
      </c>
      <c r="K1481" s="54">
        <v>4.9738224133523445</v>
      </c>
      <c r="L1481" s="56">
        <f t="shared" si="195"/>
        <v>1.6270074589126309E-2</v>
      </c>
    </row>
    <row r="1482" spans="1:12" x14ac:dyDescent="0.2">
      <c r="A1482" s="57">
        <f t="shared" si="196"/>
        <v>57</v>
      </c>
      <c r="B1482" s="57" t="s">
        <v>1954</v>
      </c>
      <c r="C1482" s="57">
        <v>4419.2</v>
      </c>
      <c r="D1482" s="59"/>
      <c r="E1482" s="60"/>
      <c r="F1482" s="57">
        <f t="shared" si="191"/>
        <v>4419.2</v>
      </c>
      <c r="G1482" s="56">
        <f t="shared" si="192"/>
        <v>1.1873017710199654E-2</v>
      </c>
      <c r="H1482" s="54">
        <f t="shared" si="193"/>
        <v>43.692705173534726</v>
      </c>
      <c r="I1482" s="54">
        <f t="shared" si="194"/>
        <v>9.6123951381776394</v>
      </c>
      <c r="J1482" s="245">
        <f t="shared" si="197"/>
        <v>13.632124014142834</v>
      </c>
      <c r="K1482" s="54">
        <v>4.9634892984117709</v>
      </c>
      <c r="L1482" s="56">
        <f t="shared" si="195"/>
        <v>1.6270074589126306E-2</v>
      </c>
    </row>
    <row r="1483" spans="1:12" x14ac:dyDescent="0.2">
      <c r="A1483" s="57">
        <f t="shared" si="196"/>
        <v>58</v>
      </c>
      <c r="B1483" s="57" t="s">
        <v>1955</v>
      </c>
      <c r="C1483" s="57">
        <v>5902.1</v>
      </c>
      <c r="D1483" s="59"/>
      <c r="E1483" s="60"/>
      <c r="F1483" s="57">
        <f t="shared" si="191"/>
        <v>5902.1</v>
      </c>
      <c r="G1483" s="56">
        <f t="shared" si="192"/>
        <v>1.5857109392507555E-2</v>
      </c>
      <c r="H1483" s="54">
        <f t="shared" si="193"/>
        <v>58.354162564427803</v>
      </c>
      <c r="I1483" s="54">
        <f t="shared" si="194"/>
        <v>12.837915764174117</v>
      </c>
      <c r="J1483" s="245">
        <f t="shared" si="197"/>
        <v>18.206498720101475</v>
      </c>
      <c r="K1483" s="54">
        <v>6.6290301837789904</v>
      </c>
      <c r="L1483" s="56">
        <f t="shared" si="195"/>
        <v>1.6270074589126309E-2</v>
      </c>
    </row>
    <row r="1484" spans="1:12" x14ac:dyDescent="0.2">
      <c r="A1484" s="57">
        <f t="shared" si="196"/>
        <v>59</v>
      </c>
      <c r="B1484" s="57" t="s">
        <v>1956</v>
      </c>
      <c r="C1484" s="57">
        <v>4397.8</v>
      </c>
      <c r="D1484" s="59"/>
      <c r="E1484" s="60"/>
      <c r="F1484" s="57">
        <f t="shared" si="191"/>
        <v>4397.8</v>
      </c>
      <c r="G1484" s="56">
        <f t="shared" si="192"/>
        <v>1.1815522557457469E-2</v>
      </c>
      <c r="H1484" s="54">
        <f t="shared" si="193"/>
        <v>43.481123011443486</v>
      </c>
      <c r="I1484" s="54">
        <f t="shared" si="194"/>
        <v>9.5658470625175678</v>
      </c>
      <c r="J1484" s="245">
        <f t="shared" si="197"/>
        <v>13.566110379570368</v>
      </c>
      <c r="K1484" s="54">
        <v>4.9394535745282599</v>
      </c>
      <c r="L1484" s="56">
        <f t="shared" si="195"/>
        <v>1.6270074589126309E-2</v>
      </c>
    </row>
    <row r="1485" spans="1:12" x14ac:dyDescent="0.2">
      <c r="A1485" s="57">
        <f t="shared" si="196"/>
        <v>60</v>
      </c>
      <c r="B1485" s="57" t="s">
        <v>1957</v>
      </c>
      <c r="C1485" s="57">
        <v>4423.3999999999996</v>
      </c>
      <c r="D1485" s="59"/>
      <c r="E1485" s="60"/>
      <c r="F1485" s="57">
        <f t="shared" si="191"/>
        <v>4423.3999999999996</v>
      </c>
      <c r="G1485" s="56">
        <f t="shared" si="192"/>
        <v>1.1884301805597653E-2</v>
      </c>
      <c r="H1485" s="54">
        <f t="shared" si="193"/>
        <v>43.734230644599364</v>
      </c>
      <c r="I1485" s="54">
        <f t="shared" si="194"/>
        <v>9.6215307418118599</v>
      </c>
      <c r="J1485" s="245">
        <f t="shared" si="197"/>
        <v>13.645079961115002</v>
      </c>
      <c r="K1485" s="54">
        <v>4.9682065900150763</v>
      </c>
      <c r="L1485" s="56">
        <f t="shared" si="195"/>
        <v>1.6270074589126309E-2</v>
      </c>
    </row>
    <row r="1486" spans="1:12" x14ac:dyDescent="0.2">
      <c r="A1486" s="57">
        <f t="shared" si="196"/>
        <v>61</v>
      </c>
      <c r="B1486" s="57" t="s">
        <v>1958</v>
      </c>
      <c r="C1486" s="57">
        <v>5916.4</v>
      </c>
      <c r="D1486" s="59"/>
      <c r="E1486" s="60"/>
      <c r="F1486" s="57">
        <f t="shared" si="191"/>
        <v>5916.4</v>
      </c>
      <c r="G1486" s="56">
        <f t="shared" si="192"/>
        <v>1.5895529050648359E-2</v>
      </c>
      <c r="H1486" s="54">
        <f t="shared" si="193"/>
        <v>58.495546906385961</v>
      </c>
      <c r="I1486" s="54">
        <f t="shared" si="194"/>
        <v>12.869020319404912</v>
      </c>
      <c r="J1486" s="245">
        <f t="shared" si="197"/>
        <v>18.25061063479242</v>
      </c>
      <c r="K1486" s="54">
        <v>6.6450914385235782</v>
      </c>
      <c r="L1486" s="56">
        <f t="shared" si="195"/>
        <v>1.6270074589126309E-2</v>
      </c>
    </row>
    <row r="1487" spans="1:12" x14ac:dyDescent="0.2">
      <c r="A1487" s="57">
        <f t="shared" si="196"/>
        <v>62</v>
      </c>
      <c r="B1487" s="57" t="s">
        <v>1959</v>
      </c>
      <c r="C1487" s="57">
        <v>3331.8</v>
      </c>
      <c r="D1487" s="59"/>
      <c r="E1487" s="60"/>
      <c r="F1487" s="57">
        <f t="shared" si="191"/>
        <v>3331.8</v>
      </c>
      <c r="G1487" s="56">
        <f t="shared" si="192"/>
        <v>8.9515116778700245E-3</v>
      </c>
      <c r="H1487" s="54">
        <f t="shared" si="193"/>
        <v>32.941562974561691</v>
      </c>
      <c r="I1487" s="54">
        <f t="shared" si="194"/>
        <v>7.2471438544035722</v>
      </c>
      <c r="J1487" s="245">
        <f t="shared" si="197"/>
        <v>10.277767648063248</v>
      </c>
      <c r="K1487" s="54">
        <v>3.7421600390225236</v>
      </c>
      <c r="L1487" s="56">
        <f t="shared" si="195"/>
        <v>1.6270074589126309E-2</v>
      </c>
    </row>
    <row r="1488" spans="1:12" x14ac:dyDescent="0.2">
      <c r="A1488" s="57">
        <f t="shared" si="196"/>
        <v>63</v>
      </c>
      <c r="B1488" s="57" t="s">
        <v>1960</v>
      </c>
      <c r="C1488" s="57">
        <v>4392.1000000000004</v>
      </c>
      <c r="D1488" s="59"/>
      <c r="E1488" s="60"/>
      <c r="F1488" s="57">
        <f t="shared" si="191"/>
        <v>4392.1000000000004</v>
      </c>
      <c r="G1488" s="56">
        <f t="shared" si="192"/>
        <v>1.1800208427988755E-2</v>
      </c>
      <c r="H1488" s="54">
        <f t="shared" si="193"/>
        <v>43.424767014998622</v>
      </c>
      <c r="I1488" s="54">
        <f t="shared" si="194"/>
        <v>9.5534487432996968</v>
      </c>
      <c r="J1488" s="245">
        <f t="shared" si="197"/>
        <v>13.548527308679571</v>
      </c>
      <c r="K1488" s="54">
        <v>4.9330515359237737</v>
      </c>
      <c r="L1488" s="56">
        <f t="shared" si="195"/>
        <v>1.6270074589126309E-2</v>
      </c>
    </row>
    <row r="1489" spans="1:13" x14ac:dyDescent="0.2">
      <c r="A1489" s="57">
        <f t="shared" si="196"/>
        <v>64</v>
      </c>
      <c r="B1489" s="57" t="s">
        <v>1961</v>
      </c>
      <c r="C1489" s="57">
        <v>5869.2</v>
      </c>
      <c r="D1489" s="59"/>
      <c r="E1489" s="60"/>
      <c r="F1489" s="57">
        <f t="shared" si="191"/>
        <v>5869.2</v>
      </c>
      <c r="G1489" s="56">
        <f t="shared" si="192"/>
        <v>1.5768717311889894E-2</v>
      </c>
      <c r="H1489" s="54">
        <f t="shared" si="193"/>
        <v>58.028879707754811</v>
      </c>
      <c r="I1489" s="54">
        <f t="shared" si="194"/>
        <v>12.766353535706058</v>
      </c>
      <c r="J1489" s="245">
        <f t="shared" si="197"/>
        <v>18.105010468819501</v>
      </c>
      <c r="K1489" s="54">
        <v>6.5920780662197593</v>
      </c>
      <c r="L1489" s="56">
        <f t="shared" si="195"/>
        <v>1.6270074589126309E-2</v>
      </c>
    </row>
    <row r="1490" spans="1:13" x14ac:dyDescent="0.2">
      <c r="A1490" s="57">
        <f t="shared" si="196"/>
        <v>65</v>
      </c>
      <c r="B1490" s="57" t="s">
        <v>2536</v>
      </c>
      <c r="C1490" s="83">
        <v>4119.7</v>
      </c>
      <c r="D1490" s="84"/>
      <c r="E1490" s="84"/>
      <c r="F1490" s="84">
        <f t="shared" si="191"/>
        <v>4119.7</v>
      </c>
      <c r="G1490" s="56">
        <f t="shared" si="192"/>
        <v>1.1068354240747084E-2</v>
      </c>
      <c r="H1490" s="54">
        <f t="shared" si="193"/>
        <v>40.73154360594927</v>
      </c>
      <c r="I1490" s="54">
        <f>H1490*0.22</f>
        <v>8.96093959330884</v>
      </c>
      <c r="J1490" s="245">
        <f t="shared" si="197"/>
        <v>12.708241605056172</v>
      </c>
      <c r="K1490" s="54">
        <v>4.6271014805093609</v>
      </c>
      <c r="L1490" s="56">
        <f t="shared" si="195"/>
        <v>1.6270074589126309E-2</v>
      </c>
    </row>
    <row r="1491" spans="1:13" s="50" customFormat="1" x14ac:dyDescent="0.2">
      <c r="A1491" s="357" t="s">
        <v>2017</v>
      </c>
      <c r="B1491" s="357"/>
      <c r="C1491" s="73">
        <f>SUM(C1426:C1490)</f>
        <v>370864.59000000008</v>
      </c>
      <c r="D1491" s="73">
        <f t="shared" ref="D1491:K1491" si="198">SUM(D1426:D1490)</f>
        <v>1015.5</v>
      </c>
      <c r="E1491" s="73">
        <f t="shared" si="198"/>
        <v>325.2</v>
      </c>
      <c r="F1491" s="73">
        <f t="shared" si="198"/>
        <v>372205.2900000001</v>
      </c>
      <c r="G1491" s="73">
        <f t="shared" si="198"/>
        <v>0.99999999999999978</v>
      </c>
      <c r="H1491" s="73">
        <f t="shared" si="198"/>
        <v>3679.9999999999986</v>
      </c>
      <c r="I1491" s="73">
        <f t="shared" si="198"/>
        <v>809.59999999999957</v>
      </c>
      <c r="J1491" s="312">
        <f t="shared" si="198"/>
        <v>1148.1599999999994</v>
      </c>
      <c r="K1491" s="73">
        <f t="shared" si="198"/>
        <v>416.54200389773467</v>
      </c>
      <c r="L1491" s="56">
        <f t="shared" ref="L1491" si="199">(H1491+I1491+J1491+K1491)/F1491</f>
        <v>1.6266028900066766E-2</v>
      </c>
    </row>
    <row r="1492" spans="1:13" x14ac:dyDescent="0.2">
      <c r="A1492" s="347" t="s">
        <v>2017</v>
      </c>
      <c r="B1492" s="347"/>
      <c r="C1492" s="49">
        <f>C1491+C1424+C1385+C1330+C963+C896+C718+C387</f>
        <v>1949697.1000000003</v>
      </c>
      <c r="D1492" s="49">
        <f>D1491+D1424+D1385+D1330+D963+D896+D718+D387</f>
        <v>15166.2</v>
      </c>
      <c r="E1492" s="49">
        <f>E1491+E1424+E1385+E1330+E963+E896+E718+E387</f>
        <v>34676.129999999997</v>
      </c>
      <c r="F1492" s="49">
        <f>F1491+F1424+F1385+F1330+F963+F896+F718+F387</f>
        <v>1999539.4300000002</v>
      </c>
      <c r="G1492" s="49">
        <f t="shared" ref="G1492:L1492" si="200">G1491+G1424+G1385+G1330+G963+G896+G718+G387</f>
        <v>12.999999999999996</v>
      </c>
      <c r="H1492" s="49">
        <f t="shared" si="200"/>
        <v>47816.849516120004</v>
      </c>
      <c r="I1492" s="49">
        <f t="shared" si="200"/>
        <v>10519.706893546398</v>
      </c>
      <c r="J1492" s="247">
        <f t="shared" si="200"/>
        <v>20733.516961450478</v>
      </c>
      <c r="K1492" s="49">
        <v>5619.9755580795372</v>
      </c>
      <c r="L1492" s="49">
        <f t="shared" si="200"/>
        <v>0.34646510655429857</v>
      </c>
    </row>
    <row r="1496" spans="1:13" ht="13.5" customHeight="1" x14ac:dyDescent="0.2"/>
    <row r="1499" spans="1:13" x14ac:dyDescent="0.2">
      <c r="M1499" s="140"/>
    </row>
  </sheetData>
  <mergeCells count="11">
    <mergeCell ref="A1492:B1492"/>
    <mergeCell ref="A1386:L1386"/>
    <mergeCell ref="A1425:L1425"/>
    <mergeCell ref="A1491:B1491"/>
    <mergeCell ref="A1:L1"/>
    <mergeCell ref="A964:L964"/>
    <mergeCell ref="A1331:L1331"/>
    <mergeCell ref="A719:L719"/>
    <mergeCell ref="A897:L897"/>
    <mergeCell ref="A388:L388"/>
    <mergeCell ref="A5:L5"/>
  </mergeCells>
  <phoneticPr fontId="16" type="noConversion"/>
  <pageMargins left="0.39370078740157483" right="0.39370078740157483" top="0.39" bottom="0.52" header="0.51181102362204722" footer="0.51181102362204722"/>
  <pageSetup paperSize="9" scale="66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9">
    <tabColor indexed="11"/>
  </sheetPr>
  <dimension ref="A1:Q1492"/>
  <sheetViews>
    <sheetView view="pageBreakPreview" topLeftCell="B892" zoomScale="71" zoomScaleNormal="90" zoomScaleSheetLayoutView="71" workbookViewId="0">
      <selection activeCell="Q920" sqref="Q920"/>
    </sheetView>
  </sheetViews>
  <sheetFormatPr defaultColWidth="9.140625" defaultRowHeight="12.75" x14ac:dyDescent="0.2"/>
  <cols>
    <col min="1" max="1" width="7" style="68" customWidth="1"/>
    <col min="2" max="2" width="22.7109375" style="68" customWidth="1"/>
    <col min="3" max="6" width="11.140625" style="68" customWidth="1"/>
    <col min="7" max="7" width="12.85546875" style="68" hidden="1" customWidth="1"/>
    <col min="8" max="10" width="11.85546875" style="68" customWidth="1"/>
    <col min="11" max="11" width="13.28515625" style="68" customWidth="1"/>
    <col min="12" max="12" width="12.140625" style="128" customWidth="1"/>
    <col min="13" max="13" width="12.140625" style="68" customWidth="1"/>
    <col min="14" max="14" width="13.28515625" style="68" customWidth="1"/>
    <col min="15" max="15" width="13.28515625" style="242" customWidth="1"/>
    <col min="16" max="16" width="11.7109375" style="68" customWidth="1"/>
    <col min="17" max="17" width="14.28515625" style="68" customWidth="1"/>
    <col min="18" max="27" width="9.140625" style="68"/>
    <col min="28" max="28" width="12.42578125" style="68" customWidth="1"/>
    <col min="29" max="16384" width="9.140625" style="68"/>
  </cols>
  <sheetData>
    <row r="1" spans="1:17" ht="18.75" customHeight="1" x14ac:dyDescent="0.2">
      <c r="A1" s="341" t="s">
        <v>2023</v>
      </c>
      <c r="B1" s="341"/>
      <c r="C1" s="341"/>
      <c r="D1" s="341"/>
      <c r="E1" s="341"/>
      <c r="F1" s="341"/>
      <c r="G1" s="341"/>
      <c r="H1" s="341"/>
      <c r="I1" s="341"/>
      <c r="J1" s="341"/>
      <c r="K1" s="341"/>
      <c r="L1" s="341"/>
      <c r="M1" s="341"/>
      <c r="N1" s="341"/>
      <c r="O1" s="341"/>
      <c r="P1" s="341"/>
      <c r="Q1" s="341"/>
    </row>
    <row r="2" spans="1:17" ht="18.75" x14ac:dyDescent="0.2">
      <c r="A2" s="127"/>
      <c r="B2" s="127"/>
      <c r="C2" s="127"/>
      <c r="D2" s="76"/>
      <c r="E2" s="76"/>
      <c r="F2" s="76"/>
      <c r="G2" s="127"/>
      <c r="H2" s="127"/>
      <c r="I2" s="76"/>
      <c r="P2" s="127"/>
      <c r="Q2" s="127"/>
    </row>
    <row r="3" spans="1:17" ht="102" x14ac:dyDescent="0.2">
      <c r="A3" s="21"/>
      <c r="B3" s="21" t="s">
        <v>490</v>
      </c>
      <c r="C3" s="19" t="s">
        <v>489</v>
      </c>
      <c r="D3" s="19" t="s">
        <v>1422</v>
      </c>
      <c r="E3" s="20" t="s">
        <v>1251</v>
      </c>
      <c r="F3" s="19" t="s">
        <v>1424</v>
      </c>
      <c r="G3" s="19" t="s">
        <v>2024</v>
      </c>
      <c r="H3" s="19" t="s">
        <v>2025</v>
      </c>
      <c r="I3" s="19" t="s">
        <v>2026</v>
      </c>
      <c r="J3" s="19" t="s">
        <v>2027</v>
      </c>
      <c r="K3" s="19" t="s">
        <v>2028</v>
      </c>
      <c r="L3" s="19" t="s">
        <v>2029</v>
      </c>
      <c r="M3" s="19" t="s">
        <v>2030</v>
      </c>
      <c r="N3" s="19" t="s">
        <v>1967</v>
      </c>
      <c r="O3" s="243" t="s">
        <v>1968</v>
      </c>
      <c r="P3" s="19" t="s">
        <v>2031</v>
      </c>
      <c r="Q3" s="19" t="s">
        <v>491</v>
      </c>
    </row>
    <row r="4" spans="1:17" x14ac:dyDescent="0.2">
      <c r="A4" s="21">
        <v>1</v>
      </c>
      <c r="B4" s="21">
        <v>2</v>
      </c>
      <c r="C4" s="21">
        <v>3</v>
      </c>
      <c r="D4" s="21">
        <v>4</v>
      </c>
      <c r="E4" s="21">
        <v>5</v>
      </c>
      <c r="F4" s="21">
        <v>6</v>
      </c>
      <c r="G4" s="21">
        <v>7</v>
      </c>
      <c r="H4" s="21">
        <v>8</v>
      </c>
      <c r="I4" s="21">
        <v>9</v>
      </c>
      <c r="J4" s="21">
        <v>10</v>
      </c>
      <c r="K4" s="21">
        <v>11</v>
      </c>
      <c r="L4" s="21">
        <v>12</v>
      </c>
      <c r="M4" s="21">
        <v>13</v>
      </c>
      <c r="N4" s="21">
        <v>14</v>
      </c>
      <c r="O4" s="244">
        <v>13</v>
      </c>
      <c r="P4" s="21">
        <v>16</v>
      </c>
      <c r="Q4" s="21">
        <v>17</v>
      </c>
    </row>
    <row r="5" spans="1:17" x14ac:dyDescent="0.2">
      <c r="A5" s="360" t="s">
        <v>1971</v>
      </c>
      <c r="B5" s="360"/>
      <c r="C5" s="360"/>
      <c r="D5" s="360"/>
      <c r="E5" s="360"/>
      <c r="F5" s="360"/>
      <c r="G5" s="360"/>
      <c r="H5" s="360"/>
      <c r="I5" s="360"/>
      <c r="J5" s="360"/>
      <c r="K5" s="360"/>
      <c r="L5" s="360"/>
      <c r="M5" s="360"/>
      <c r="N5" s="360"/>
      <c r="O5" s="360"/>
      <c r="P5" s="360"/>
      <c r="Q5" s="360"/>
    </row>
    <row r="6" spans="1:17" x14ac:dyDescent="0.2">
      <c r="A6" s="77">
        <v>1</v>
      </c>
      <c r="B6" s="57" t="s">
        <v>493</v>
      </c>
      <c r="C6" s="57">
        <v>410.1</v>
      </c>
      <c r="D6" s="57"/>
      <c r="E6" s="57"/>
      <c r="F6" s="57">
        <f>C6+D6+E6</f>
        <v>410.1</v>
      </c>
      <c r="G6" s="121">
        <v>1100</v>
      </c>
      <c r="H6" s="57">
        <v>18</v>
      </c>
      <c r="I6" s="121">
        <v>5000</v>
      </c>
      <c r="J6" s="57">
        <v>8</v>
      </c>
      <c r="K6" s="56">
        <f>SUM(1/8074*H6)</f>
        <v>2.2293782511766161E-3</v>
      </c>
      <c r="L6" s="56">
        <f>SUM(1/9458*J6)</f>
        <v>8.4584478748149711E-4</v>
      </c>
      <c r="M6" s="54">
        <f>(L6+K6)*3680</f>
        <v>11.316820782261857</v>
      </c>
      <c r="N6" s="54">
        <f>M6*0.22</f>
        <v>2.4897005720976084</v>
      </c>
      <c r="O6" s="245">
        <f t="shared" ref="O6:O69" si="0">M6*0.437</f>
        <v>4.9454506818484312</v>
      </c>
      <c r="P6" s="54">
        <v>0.74814406779661013</v>
      </c>
      <c r="Q6" s="122">
        <f t="shared" ref="Q6:Q69" si="1">(M6+N6+O6+P6)/F6</f>
        <v>4.7549661311886135E-2</v>
      </c>
    </row>
    <row r="7" spans="1:17" x14ac:dyDescent="0.2">
      <c r="A7" s="78">
        <f>A6+1</f>
        <v>2</v>
      </c>
      <c r="B7" s="57" t="s">
        <v>494</v>
      </c>
      <c r="C7" s="57">
        <v>458.5</v>
      </c>
      <c r="D7" s="57"/>
      <c r="E7" s="57"/>
      <c r="F7" s="57">
        <f t="shared" ref="F7:F70" si="2">C7+D7+E7</f>
        <v>458.5</v>
      </c>
      <c r="G7" s="121">
        <v>1100</v>
      </c>
      <c r="H7" s="57">
        <v>18</v>
      </c>
      <c r="I7" s="121">
        <v>5000</v>
      </c>
      <c r="J7" s="57">
        <v>10</v>
      </c>
      <c r="K7" s="56">
        <f t="shared" ref="K7:K70" si="3">SUM(1/8074*H7)</f>
        <v>2.2293782511766161E-3</v>
      </c>
      <c r="L7" s="56">
        <f t="shared" ref="L7:L70" si="4">SUM(1/9458*J7)</f>
        <v>1.0573059843518714E-3</v>
      </c>
      <c r="M7" s="54">
        <f t="shared" ref="M7:M70" si="5">(L7+K7)*3680</f>
        <v>12.094997986744835</v>
      </c>
      <c r="N7" s="54">
        <f t="shared" ref="N7:N70" si="6">M7*0.22</f>
        <v>2.6608995570838636</v>
      </c>
      <c r="O7" s="245">
        <f t="shared" si="0"/>
        <v>5.2855141202074929</v>
      </c>
      <c r="P7" s="54">
        <v>0.74814406779661013</v>
      </c>
      <c r="Q7" s="122">
        <f t="shared" si="1"/>
        <v>4.5342542490365977E-2</v>
      </c>
    </row>
    <row r="8" spans="1:17" x14ac:dyDescent="0.2">
      <c r="A8" s="78">
        <f t="shared" ref="A8:A71" si="7">A7+1</f>
        <v>3</v>
      </c>
      <c r="B8" s="57" t="s">
        <v>495</v>
      </c>
      <c r="C8" s="57">
        <v>507.2</v>
      </c>
      <c r="D8" s="57"/>
      <c r="E8" s="57"/>
      <c r="F8" s="57">
        <f t="shared" si="2"/>
        <v>507.2</v>
      </c>
      <c r="G8" s="121">
        <v>1100</v>
      </c>
      <c r="H8" s="57">
        <v>24</v>
      </c>
      <c r="I8" s="121">
        <v>5000</v>
      </c>
      <c r="J8" s="57">
        <v>15</v>
      </c>
      <c r="K8" s="56">
        <f t="shared" si="3"/>
        <v>2.9725043349021546E-3</v>
      </c>
      <c r="L8" s="56">
        <f t="shared" si="4"/>
        <v>1.5859589765278071E-3</v>
      </c>
      <c r="M8" s="54">
        <f t="shared" si="5"/>
        <v>16.775144986062262</v>
      </c>
      <c r="N8" s="54">
        <f t="shared" si="6"/>
        <v>3.6905318969336975</v>
      </c>
      <c r="O8" s="245">
        <f t="shared" si="0"/>
        <v>7.3307383589092083</v>
      </c>
      <c r="P8" s="54">
        <v>0.99752542372881348</v>
      </c>
      <c r="Q8" s="122">
        <f t="shared" si="1"/>
        <v>5.6770387747701073E-2</v>
      </c>
    </row>
    <row r="9" spans="1:17" x14ac:dyDescent="0.2">
      <c r="A9" s="78">
        <f t="shared" si="7"/>
        <v>4</v>
      </c>
      <c r="B9" s="57" t="s">
        <v>496</v>
      </c>
      <c r="C9" s="57">
        <v>1675</v>
      </c>
      <c r="D9" s="57"/>
      <c r="E9" s="57"/>
      <c r="F9" s="57">
        <f t="shared" si="2"/>
        <v>1675</v>
      </c>
      <c r="G9" s="121">
        <v>1100</v>
      </c>
      <c r="H9" s="57"/>
      <c r="I9" s="121">
        <v>5000</v>
      </c>
      <c r="J9" s="57">
        <v>40</v>
      </c>
      <c r="K9" s="56">
        <f t="shared" si="3"/>
        <v>0</v>
      </c>
      <c r="L9" s="56">
        <f t="shared" si="4"/>
        <v>4.2292239374074857E-3</v>
      </c>
      <c r="M9" s="54">
        <f t="shared" si="5"/>
        <v>15.563544089659548</v>
      </c>
      <c r="N9" s="54">
        <f t="shared" si="6"/>
        <v>3.4239796997251006</v>
      </c>
      <c r="O9" s="245">
        <f t="shared" si="0"/>
        <v>6.801268767181222</v>
      </c>
      <c r="P9" s="54">
        <v>0</v>
      </c>
      <c r="Q9" s="122">
        <f t="shared" si="1"/>
        <v>1.5396294063621417E-2</v>
      </c>
    </row>
    <row r="10" spans="1:17" x14ac:dyDescent="0.2">
      <c r="A10" s="78">
        <f t="shared" si="7"/>
        <v>5</v>
      </c>
      <c r="B10" s="57" t="s">
        <v>497</v>
      </c>
      <c r="C10" s="57">
        <v>546.6</v>
      </c>
      <c r="D10" s="57"/>
      <c r="E10" s="57"/>
      <c r="F10" s="57">
        <f t="shared" si="2"/>
        <v>546.6</v>
      </c>
      <c r="G10" s="121">
        <v>1100</v>
      </c>
      <c r="H10" s="57">
        <v>18</v>
      </c>
      <c r="I10" s="121">
        <v>5000</v>
      </c>
      <c r="J10" s="57">
        <v>14</v>
      </c>
      <c r="K10" s="56">
        <f t="shared" si="3"/>
        <v>2.2293782511766161E-3</v>
      </c>
      <c r="L10" s="56">
        <f t="shared" si="4"/>
        <v>1.48022837809262E-3</v>
      </c>
      <c r="M10" s="54">
        <f t="shared" si="5"/>
        <v>13.65135239571079</v>
      </c>
      <c r="N10" s="54">
        <f t="shared" si="6"/>
        <v>3.0032975270563735</v>
      </c>
      <c r="O10" s="245">
        <f t="shared" si="0"/>
        <v>5.9656409969256154</v>
      </c>
      <c r="P10" s="54">
        <v>0.74814406779661013</v>
      </c>
      <c r="Q10" s="122">
        <f t="shared" si="1"/>
        <v>4.2752350873562724E-2</v>
      </c>
    </row>
    <row r="11" spans="1:17" x14ac:dyDescent="0.2">
      <c r="A11" s="78">
        <f t="shared" si="7"/>
        <v>6</v>
      </c>
      <c r="B11" s="57" t="s">
        <v>498</v>
      </c>
      <c r="C11" s="57">
        <v>2868.3</v>
      </c>
      <c r="D11" s="57"/>
      <c r="E11" s="57"/>
      <c r="F11" s="57">
        <f t="shared" si="2"/>
        <v>2868.3</v>
      </c>
      <c r="G11" s="121">
        <v>1100</v>
      </c>
      <c r="H11" s="57">
        <v>40</v>
      </c>
      <c r="I11" s="121">
        <v>5000</v>
      </c>
      <c r="J11" s="57">
        <v>80</v>
      </c>
      <c r="K11" s="56">
        <f t="shared" si="3"/>
        <v>4.9541738915035915E-3</v>
      </c>
      <c r="L11" s="56">
        <f t="shared" si="4"/>
        <v>8.4584478748149713E-3</v>
      </c>
      <c r="M11" s="54">
        <f t="shared" si="5"/>
        <v>49.358448100052314</v>
      </c>
      <c r="N11" s="54">
        <f t="shared" si="6"/>
        <v>10.858858582011509</v>
      </c>
      <c r="O11" s="245">
        <f t="shared" si="0"/>
        <v>21.569641819722861</v>
      </c>
      <c r="P11" s="54">
        <v>1.6625423728813558</v>
      </c>
      <c r="Q11" s="122">
        <f t="shared" si="1"/>
        <v>2.9093710865205187E-2</v>
      </c>
    </row>
    <row r="12" spans="1:17" x14ac:dyDescent="0.2">
      <c r="A12" s="78">
        <f t="shared" si="7"/>
        <v>7</v>
      </c>
      <c r="B12" s="57" t="s">
        <v>499</v>
      </c>
      <c r="C12" s="57">
        <v>405</v>
      </c>
      <c r="D12" s="57"/>
      <c r="E12" s="57"/>
      <c r="F12" s="57">
        <f t="shared" si="2"/>
        <v>405</v>
      </c>
      <c r="G12" s="121">
        <v>1100</v>
      </c>
      <c r="H12" s="57">
        <v>20</v>
      </c>
      <c r="I12" s="121">
        <v>5000</v>
      </c>
      <c r="J12" s="57">
        <v>12</v>
      </c>
      <c r="K12" s="56">
        <f t="shared" si="3"/>
        <v>2.4770869457517958E-3</v>
      </c>
      <c r="L12" s="56">
        <f t="shared" si="4"/>
        <v>1.2687671812222456E-3</v>
      </c>
      <c r="M12" s="54">
        <f t="shared" si="5"/>
        <v>13.784743187264473</v>
      </c>
      <c r="N12" s="54">
        <f t="shared" si="6"/>
        <v>3.032643501198184</v>
      </c>
      <c r="O12" s="245">
        <f t="shared" si="0"/>
        <v>6.0239327728345744</v>
      </c>
      <c r="P12" s="54">
        <v>0.83127118644067788</v>
      </c>
      <c r="Q12" s="122">
        <f t="shared" si="1"/>
        <v>5.8450841105525703E-2</v>
      </c>
    </row>
    <row r="13" spans="1:17" x14ac:dyDescent="0.2">
      <c r="A13" s="78">
        <f t="shared" si="7"/>
        <v>8</v>
      </c>
      <c r="B13" s="57" t="s">
        <v>500</v>
      </c>
      <c r="C13" s="57">
        <v>141.30000000000001</v>
      </c>
      <c r="D13" s="57"/>
      <c r="E13" s="57"/>
      <c r="F13" s="57">
        <f t="shared" si="2"/>
        <v>141.30000000000001</v>
      </c>
      <c r="G13" s="121">
        <v>1100</v>
      </c>
      <c r="H13" s="57">
        <v>5</v>
      </c>
      <c r="I13" s="121">
        <v>5000</v>
      </c>
      <c r="J13" s="57">
        <v>3</v>
      </c>
      <c r="K13" s="56">
        <f t="shared" si="3"/>
        <v>6.1927173643794894E-4</v>
      </c>
      <c r="L13" s="56">
        <f t="shared" si="4"/>
        <v>3.171917953055614E-4</v>
      </c>
      <c r="M13" s="54">
        <f t="shared" si="5"/>
        <v>3.4461857968161183</v>
      </c>
      <c r="N13" s="54">
        <f t="shared" si="6"/>
        <v>0.75816087529954601</v>
      </c>
      <c r="O13" s="245">
        <f t="shared" si="0"/>
        <v>1.5059831932086436</v>
      </c>
      <c r="P13" s="54">
        <v>0.20781779661016947</v>
      </c>
      <c r="Q13" s="122">
        <f t="shared" si="1"/>
        <v>4.1883564486443571E-2</v>
      </c>
    </row>
    <row r="14" spans="1:17" x14ac:dyDescent="0.2">
      <c r="A14" s="78">
        <f t="shared" si="7"/>
        <v>9</v>
      </c>
      <c r="B14" s="57" t="s">
        <v>502</v>
      </c>
      <c r="C14" s="57">
        <v>221.7</v>
      </c>
      <c r="D14" s="57"/>
      <c r="E14" s="57"/>
      <c r="F14" s="57">
        <f t="shared" si="2"/>
        <v>221.7</v>
      </c>
      <c r="G14" s="121">
        <v>1100</v>
      </c>
      <c r="H14" s="57">
        <v>13</v>
      </c>
      <c r="I14" s="121">
        <v>5000</v>
      </c>
      <c r="J14" s="57">
        <v>8</v>
      </c>
      <c r="K14" s="56">
        <f t="shared" si="3"/>
        <v>1.6101065147386671E-3</v>
      </c>
      <c r="L14" s="56">
        <f t="shared" si="4"/>
        <v>8.4584478748149711E-4</v>
      </c>
      <c r="M14" s="54">
        <f t="shared" si="5"/>
        <v>9.0379007921702055</v>
      </c>
      <c r="N14" s="54">
        <f t="shared" si="6"/>
        <v>1.9883381742774453</v>
      </c>
      <c r="O14" s="245">
        <f t="shared" si="0"/>
        <v>3.9495626461783799</v>
      </c>
      <c r="P14" s="54">
        <v>0.54032627118644061</v>
      </c>
      <c r="Q14" s="122">
        <f t="shared" si="1"/>
        <v>6.9987045032983641E-2</v>
      </c>
    </row>
    <row r="15" spans="1:17" x14ac:dyDescent="0.2">
      <c r="A15" s="78">
        <f t="shared" si="7"/>
        <v>10</v>
      </c>
      <c r="B15" s="57" t="s">
        <v>503</v>
      </c>
      <c r="C15" s="57">
        <v>206.1</v>
      </c>
      <c r="D15" s="57"/>
      <c r="E15" s="57"/>
      <c r="F15" s="57">
        <f t="shared" si="2"/>
        <v>206.1</v>
      </c>
      <c r="G15" s="121">
        <v>1100</v>
      </c>
      <c r="H15" s="57">
        <v>10</v>
      </c>
      <c r="I15" s="121">
        <v>5000</v>
      </c>
      <c r="J15" s="57">
        <v>4</v>
      </c>
      <c r="K15" s="56">
        <f t="shared" si="3"/>
        <v>1.2385434728758979E-3</v>
      </c>
      <c r="L15" s="56">
        <f t="shared" si="4"/>
        <v>4.2292239374074856E-4</v>
      </c>
      <c r="M15" s="54">
        <f t="shared" si="5"/>
        <v>6.1141943891492589</v>
      </c>
      <c r="N15" s="54">
        <f t="shared" si="6"/>
        <v>1.3451227656128371</v>
      </c>
      <c r="O15" s="245">
        <f t="shared" si="0"/>
        <v>2.6719029480582264</v>
      </c>
      <c r="P15" s="54">
        <v>0.41563559322033894</v>
      </c>
      <c r="Q15" s="122">
        <f t="shared" si="1"/>
        <v>5.1173487122953228E-2</v>
      </c>
    </row>
    <row r="16" spans="1:17" x14ac:dyDescent="0.2">
      <c r="A16" s="78">
        <f t="shared" si="7"/>
        <v>11</v>
      </c>
      <c r="B16" s="57" t="s">
        <v>504</v>
      </c>
      <c r="C16" s="57">
        <v>512.4</v>
      </c>
      <c r="D16" s="57"/>
      <c r="E16" s="57">
        <v>84.7</v>
      </c>
      <c r="F16" s="57">
        <f t="shared" si="2"/>
        <v>597.1</v>
      </c>
      <c r="G16" s="121">
        <v>1100</v>
      </c>
      <c r="H16" s="57">
        <v>27</v>
      </c>
      <c r="I16" s="121">
        <v>5000</v>
      </c>
      <c r="J16" s="57">
        <v>14</v>
      </c>
      <c r="K16" s="56">
        <f t="shared" si="3"/>
        <v>3.344067376764924E-3</v>
      </c>
      <c r="L16" s="56">
        <f t="shared" si="4"/>
        <v>1.48022837809262E-3</v>
      </c>
      <c r="M16" s="54">
        <f t="shared" si="5"/>
        <v>17.753408377875761</v>
      </c>
      <c r="N16" s="54">
        <f t="shared" si="6"/>
        <v>3.9057498431326674</v>
      </c>
      <c r="O16" s="245">
        <f t="shared" si="0"/>
        <v>7.7582394611317076</v>
      </c>
      <c r="P16" s="54">
        <v>1.122216101694915</v>
      </c>
      <c r="Q16" s="122">
        <f t="shared" si="1"/>
        <v>5.1146564702453608E-2</v>
      </c>
    </row>
    <row r="17" spans="1:17" x14ac:dyDescent="0.2">
      <c r="A17" s="78">
        <f t="shared" si="7"/>
        <v>12</v>
      </c>
      <c r="B17" s="57" t="s">
        <v>505</v>
      </c>
      <c r="C17" s="57">
        <v>683.9</v>
      </c>
      <c r="D17" s="57"/>
      <c r="E17" s="57">
        <v>19.5</v>
      </c>
      <c r="F17" s="57">
        <f t="shared" si="2"/>
        <v>703.4</v>
      </c>
      <c r="G17" s="121">
        <v>1100</v>
      </c>
      <c r="H17" s="57">
        <v>33</v>
      </c>
      <c r="I17" s="121">
        <v>5000</v>
      </c>
      <c r="J17" s="57">
        <v>13</v>
      </c>
      <c r="K17" s="56">
        <f t="shared" si="3"/>
        <v>4.0871934604904629E-3</v>
      </c>
      <c r="L17" s="56">
        <f t="shared" si="4"/>
        <v>1.3744977796574327E-3</v>
      </c>
      <c r="M17" s="54">
        <f t="shared" si="5"/>
        <v>20.099023763744256</v>
      </c>
      <c r="N17" s="54">
        <f t="shared" si="6"/>
        <v>4.4217852280237366</v>
      </c>
      <c r="O17" s="245">
        <f t="shared" si="0"/>
        <v>8.7832733847562405</v>
      </c>
      <c r="P17" s="54">
        <v>1.3715974576271184</v>
      </c>
      <c r="Q17" s="122">
        <f t="shared" si="1"/>
        <v>4.9297241731804595E-2</v>
      </c>
    </row>
    <row r="18" spans="1:17" x14ac:dyDescent="0.2">
      <c r="A18" s="78">
        <f t="shared" si="7"/>
        <v>13</v>
      </c>
      <c r="B18" s="57" t="s">
        <v>506</v>
      </c>
      <c r="C18" s="57">
        <v>551.20000000000005</v>
      </c>
      <c r="D18" s="57"/>
      <c r="E18" s="57">
        <v>111.5</v>
      </c>
      <c r="F18" s="57">
        <f t="shared" si="2"/>
        <v>662.7</v>
      </c>
      <c r="G18" s="121">
        <v>1100</v>
      </c>
      <c r="H18" s="57">
        <v>20</v>
      </c>
      <c r="I18" s="121">
        <v>5000</v>
      </c>
      <c r="J18" s="57">
        <v>22</v>
      </c>
      <c r="K18" s="56">
        <f t="shared" si="3"/>
        <v>2.4770869457517958E-3</v>
      </c>
      <c r="L18" s="56">
        <f t="shared" si="4"/>
        <v>2.326073165574117E-3</v>
      </c>
      <c r="M18" s="54">
        <f t="shared" si="5"/>
        <v>17.675629209679361</v>
      </c>
      <c r="N18" s="54">
        <f t="shared" si="6"/>
        <v>3.8886384261294595</v>
      </c>
      <c r="O18" s="245">
        <f t="shared" si="0"/>
        <v>7.7242499646298803</v>
      </c>
      <c r="P18" s="54">
        <v>0.83127118644067788</v>
      </c>
      <c r="Q18" s="122">
        <f t="shared" si="1"/>
        <v>4.5450111342808776E-2</v>
      </c>
    </row>
    <row r="19" spans="1:17" x14ac:dyDescent="0.2">
      <c r="A19" s="78">
        <f t="shared" si="7"/>
        <v>14</v>
      </c>
      <c r="B19" s="57" t="s">
        <v>507</v>
      </c>
      <c r="C19" s="57">
        <v>872.9</v>
      </c>
      <c r="D19" s="57"/>
      <c r="E19" s="57">
        <v>62.9</v>
      </c>
      <c r="F19" s="57">
        <f t="shared" si="2"/>
        <v>935.8</v>
      </c>
      <c r="G19" s="121">
        <v>1100</v>
      </c>
      <c r="H19" s="57">
        <v>31</v>
      </c>
      <c r="I19" s="121">
        <v>5000</v>
      </c>
      <c r="J19" s="57">
        <v>25</v>
      </c>
      <c r="K19" s="56">
        <f t="shared" si="3"/>
        <v>3.8394847659152832E-3</v>
      </c>
      <c r="L19" s="56">
        <f t="shared" si="4"/>
        <v>2.6432649608796785E-3</v>
      </c>
      <c r="M19" s="54">
        <f t="shared" si="5"/>
        <v>23.856518994605462</v>
      </c>
      <c r="N19" s="54">
        <f t="shared" si="6"/>
        <v>5.2484341788132021</v>
      </c>
      <c r="O19" s="245">
        <f t="shared" si="0"/>
        <v>10.425298800642587</v>
      </c>
      <c r="P19" s="54">
        <v>1.2884703389830507</v>
      </c>
      <c r="Q19" s="122">
        <f t="shared" si="1"/>
        <v>4.3619066374272611E-2</v>
      </c>
    </row>
    <row r="20" spans="1:17" x14ac:dyDescent="0.2">
      <c r="A20" s="78">
        <f t="shared" si="7"/>
        <v>15</v>
      </c>
      <c r="B20" s="57" t="s">
        <v>508</v>
      </c>
      <c r="C20" s="57">
        <v>559.20000000000005</v>
      </c>
      <c r="D20" s="57"/>
      <c r="E20" s="57"/>
      <c r="F20" s="57">
        <f t="shared" si="2"/>
        <v>559.20000000000005</v>
      </c>
      <c r="G20" s="121">
        <v>1100</v>
      </c>
      <c r="H20" s="57">
        <v>21</v>
      </c>
      <c r="I20" s="121">
        <v>5000</v>
      </c>
      <c r="J20" s="57">
        <v>21</v>
      </c>
      <c r="K20" s="56">
        <f t="shared" si="3"/>
        <v>2.6009412930393856E-3</v>
      </c>
      <c r="L20" s="56">
        <f t="shared" si="4"/>
        <v>2.2203425671389297E-3</v>
      </c>
      <c r="M20" s="54">
        <f t="shared" si="5"/>
        <v>17.742324605456197</v>
      </c>
      <c r="N20" s="54">
        <f t="shared" si="6"/>
        <v>3.9033114132003632</v>
      </c>
      <c r="O20" s="245">
        <f t="shared" si="0"/>
        <v>7.753395852584358</v>
      </c>
      <c r="P20" s="54">
        <v>0.87283474576271169</v>
      </c>
      <c r="Q20" s="122">
        <f t="shared" si="1"/>
        <v>5.4134239300793328E-2</v>
      </c>
    </row>
    <row r="21" spans="1:17" x14ac:dyDescent="0.2">
      <c r="A21" s="78">
        <f t="shared" si="7"/>
        <v>16</v>
      </c>
      <c r="B21" s="57" t="s">
        <v>509</v>
      </c>
      <c r="C21" s="57">
        <v>740.8</v>
      </c>
      <c r="D21" s="57">
        <v>57.8</v>
      </c>
      <c r="E21" s="57"/>
      <c r="F21" s="57">
        <f t="shared" si="2"/>
        <v>798.59999999999991</v>
      </c>
      <c r="G21" s="121">
        <v>1100</v>
      </c>
      <c r="H21" s="57">
        <v>30</v>
      </c>
      <c r="I21" s="121">
        <v>5000</v>
      </c>
      <c r="J21" s="57">
        <v>23</v>
      </c>
      <c r="K21" s="56">
        <f t="shared" si="3"/>
        <v>3.7156304186276934E-3</v>
      </c>
      <c r="L21" s="56">
        <f t="shared" si="4"/>
        <v>2.4318037640093043E-3</v>
      </c>
      <c r="M21" s="54">
        <f t="shared" si="5"/>
        <v>22.622557792104153</v>
      </c>
      <c r="N21" s="54">
        <f t="shared" si="6"/>
        <v>4.976962714262914</v>
      </c>
      <c r="O21" s="245">
        <f t="shared" si="0"/>
        <v>9.8860577551495155</v>
      </c>
      <c r="P21" s="54">
        <v>1.2469067796610169</v>
      </c>
      <c r="Q21" s="122">
        <f t="shared" si="1"/>
        <v>4.8500482145226148E-2</v>
      </c>
    </row>
    <row r="22" spans="1:17" x14ac:dyDescent="0.2">
      <c r="A22" s="78">
        <f t="shared" si="7"/>
        <v>17</v>
      </c>
      <c r="B22" s="57" t="s">
        <v>510</v>
      </c>
      <c r="C22" s="57">
        <v>611.4</v>
      </c>
      <c r="D22" s="57"/>
      <c r="E22" s="57"/>
      <c r="F22" s="57">
        <f t="shared" si="2"/>
        <v>611.4</v>
      </c>
      <c r="G22" s="121">
        <v>1100</v>
      </c>
      <c r="H22" s="57">
        <v>20</v>
      </c>
      <c r="I22" s="121">
        <v>5000</v>
      </c>
      <c r="J22" s="57">
        <v>40</v>
      </c>
      <c r="K22" s="56">
        <f t="shared" si="3"/>
        <v>2.4770869457517958E-3</v>
      </c>
      <c r="L22" s="56">
        <f t="shared" si="4"/>
        <v>4.2292239374074857E-3</v>
      </c>
      <c r="M22" s="54">
        <f t="shared" si="5"/>
        <v>24.679224050026157</v>
      </c>
      <c r="N22" s="54">
        <f t="shared" si="6"/>
        <v>5.4294292910057544</v>
      </c>
      <c r="O22" s="245">
        <f t="shared" si="0"/>
        <v>10.78482090986143</v>
      </c>
      <c r="P22" s="54">
        <v>0.83127118644067788</v>
      </c>
      <c r="Q22" s="122">
        <f t="shared" si="1"/>
        <v>6.824459508886821E-2</v>
      </c>
    </row>
    <row r="23" spans="1:17" x14ac:dyDescent="0.2">
      <c r="A23" s="78">
        <f t="shared" si="7"/>
        <v>18</v>
      </c>
      <c r="B23" s="57" t="s">
        <v>511</v>
      </c>
      <c r="C23" s="57">
        <v>603.70000000000005</v>
      </c>
      <c r="D23" s="57"/>
      <c r="E23" s="57"/>
      <c r="F23" s="57">
        <f t="shared" si="2"/>
        <v>603.70000000000005</v>
      </c>
      <c r="G23" s="121">
        <v>1100</v>
      </c>
      <c r="H23" s="57">
        <v>20</v>
      </c>
      <c r="I23" s="121">
        <v>5000</v>
      </c>
      <c r="J23" s="57">
        <v>40</v>
      </c>
      <c r="K23" s="56">
        <f t="shared" si="3"/>
        <v>2.4770869457517958E-3</v>
      </c>
      <c r="L23" s="56">
        <f t="shared" si="4"/>
        <v>4.2292239374074857E-3</v>
      </c>
      <c r="M23" s="54">
        <f t="shared" si="5"/>
        <v>24.679224050026157</v>
      </c>
      <c r="N23" s="54">
        <f t="shared" si="6"/>
        <v>5.4294292910057544</v>
      </c>
      <c r="O23" s="245">
        <f t="shared" si="0"/>
        <v>10.78482090986143</v>
      </c>
      <c r="P23" s="54">
        <v>0.83127118644067788</v>
      </c>
      <c r="Q23" s="122">
        <f t="shared" si="1"/>
        <v>6.9115033025234418E-2</v>
      </c>
    </row>
    <row r="24" spans="1:17" x14ac:dyDescent="0.2">
      <c r="A24" s="78">
        <f t="shared" si="7"/>
        <v>19</v>
      </c>
      <c r="B24" s="57" t="s">
        <v>512</v>
      </c>
      <c r="C24" s="57">
        <v>813.6</v>
      </c>
      <c r="D24" s="57"/>
      <c r="E24" s="57"/>
      <c r="F24" s="57">
        <f t="shared" si="2"/>
        <v>813.6</v>
      </c>
      <c r="G24" s="121">
        <v>1100</v>
      </c>
      <c r="H24" s="57">
        <v>25</v>
      </c>
      <c r="I24" s="121">
        <v>5000</v>
      </c>
      <c r="J24" s="57">
        <v>21</v>
      </c>
      <c r="K24" s="56">
        <f t="shared" si="3"/>
        <v>3.0963586821897444E-3</v>
      </c>
      <c r="L24" s="56">
        <f t="shared" si="4"/>
        <v>2.2203425671389297E-3</v>
      </c>
      <c r="M24" s="54">
        <f t="shared" si="5"/>
        <v>19.565460597529519</v>
      </c>
      <c r="N24" s="54">
        <f t="shared" si="6"/>
        <v>4.3044013314564946</v>
      </c>
      <c r="O24" s="245">
        <f t="shared" si="0"/>
        <v>8.5501062811203994</v>
      </c>
      <c r="P24" s="54">
        <v>1.0390889830508474</v>
      </c>
      <c r="Q24" s="122">
        <f t="shared" si="1"/>
        <v>4.112470156484422E-2</v>
      </c>
    </row>
    <row r="25" spans="1:17" x14ac:dyDescent="0.2">
      <c r="A25" s="78">
        <f t="shared" si="7"/>
        <v>20</v>
      </c>
      <c r="B25" s="57" t="s">
        <v>513</v>
      </c>
      <c r="C25" s="57">
        <v>632.1</v>
      </c>
      <c r="D25" s="57"/>
      <c r="E25" s="57"/>
      <c r="F25" s="57">
        <f t="shared" si="2"/>
        <v>632.1</v>
      </c>
      <c r="G25" s="121">
        <v>1100</v>
      </c>
      <c r="H25" s="57">
        <v>23</v>
      </c>
      <c r="I25" s="121">
        <v>5000</v>
      </c>
      <c r="J25" s="57">
        <v>17</v>
      </c>
      <c r="K25" s="56">
        <f t="shared" si="3"/>
        <v>2.8486499876145652E-3</v>
      </c>
      <c r="L25" s="56">
        <f t="shared" si="4"/>
        <v>1.7974201733981813E-3</v>
      </c>
      <c r="M25" s="54">
        <f t="shared" si="5"/>
        <v>17.097538192526908</v>
      </c>
      <c r="N25" s="54">
        <f t="shared" si="6"/>
        <v>3.7614584023559199</v>
      </c>
      <c r="O25" s="245">
        <f t="shared" si="0"/>
        <v>7.4716241901342588</v>
      </c>
      <c r="P25" s="54">
        <v>0.95596186440677955</v>
      </c>
      <c r="Q25" s="122">
        <f t="shared" si="1"/>
        <v>4.6332198464521232E-2</v>
      </c>
    </row>
    <row r="26" spans="1:17" x14ac:dyDescent="0.2">
      <c r="A26" s="78">
        <f t="shared" si="7"/>
        <v>21</v>
      </c>
      <c r="B26" s="57" t="s">
        <v>514</v>
      </c>
      <c r="C26" s="57">
        <v>507.6</v>
      </c>
      <c r="D26" s="57"/>
      <c r="E26" s="57">
        <v>37.1</v>
      </c>
      <c r="F26" s="57">
        <f t="shared" si="2"/>
        <v>544.70000000000005</v>
      </c>
      <c r="G26" s="121">
        <v>1100</v>
      </c>
      <c r="H26" s="57">
        <v>23</v>
      </c>
      <c r="I26" s="121">
        <v>5000</v>
      </c>
      <c r="J26" s="57">
        <v>18</v>
      </c>
      <c r="K26" s="56">
        <f t="shared" si="3"/>
        <v>2.8486499876145652E-3</v>
      </c>
      <c r="L26" s="56">
        <f t="shared" si="4"/>
        <v>1.9031507718333684E-3</v>
      </c>
      <c r="M26" s="54">
        <f t="shared" si="5"/>
        <v>17.486626794768398</v>
      </c>
      <c r="N26" s="54">
        <f t="shared" si="6"/>
        <v>3.8470578948490477</v>
      </c>
      <c r="O26" s="245">
        <f t="shared" si="0"/>
        <v>7.6416559093137897</v>
      </c>
      <c r="P26" s="54">
        <v>0.95596186440677955</v>
      </c>
      <c r="Q26" s="122">
        <f t="shared" si="1"/>
        <v>5.4950068777929163E-2</v>
      </c>
    </row>
    <row r="27" spans="1:17" x14ac:dyDescent="0.2">
      <c r="A27" s="78">
        <f t="shared" si="7"/>
        <v>22</v>
      </c>
      <c r="B27" s="57" t="s">
        <v>515</v>
      </c>
      <c r="C27" s="57">
        <v>712</v>
      </c>
      <c r="D27" s="57"/>
      <c r="E27" s="57"/>
      <c r="F27" s="57">
        <f t="shared" si="2"/>
        <v>712</v>
      </c>
      <c r="G27" s="121">
        <v>1100</v>
      </c>
      <c r="H27" s="57">
        <v>28</v>
      </c>
      <c r="I27" s="121">
        <v>5000</v>
      </c>
      <c r="J27" s="57">
        <v>21</v>
      </c>
      <c r="K27" s="56">
        <f t="shared" si="3"/>
        <v>3.4679217240525138E-3</v>
      </c>
      <c r="L27" s="56">
        <f t="shared" si="4"/>
        <v>2.2203425671389297E-3</v>
      </c>
      <c r="M27" s="54">
        <f t="shared" si="5"/>
        <v>20.932812591584511</v>
      </c>
      <c r="N27" s="54">
        <f t="shared" si="6"/>
        <v>4.6052187701485927</v>
      </c>
      <c r="O27" s="245">
        <f t="shared" si="0"/>
        <v>9.1476391025224313</v>
      </c>
      <c r="P27" s="54">
        <v>1.1637796610169491</v>
      </c>
      <c r="Q27" s="122">
        <f t="shared" si="1"/>
        <v>5.0350351299540005E-2</v>
      </c>
    </row>
    <row r="28" spans="1:17" x14ac:dyDescent="0.2">
      <c r="A28" s="78">
        <f t="shared" si="7"/>
        <v>23</v>
      </c>
      <c r="B28" s="57" t="s">
        <v>516</v>
      </c>
      <c r="C28" s="57">
        <v>667</v>
      </c>
      <c r="D28" s="57"/>
      <c r="E28" s="57"/>
      <c r="F28" s="57">
        <f t="shared" si="2"/>
        <v>667</v>
      </c>
      <c r="G28" s="121">
        <v>1100</v>
      </c>
      <c r="H28" s="57">
        <v>29</v>
      </c>
      <c r="I28" s="121">
        <v>5000</v>
      </c>
      <c r="J28" s="57">
        <v>22</v>
      </c>
      <c r="K28" s="56">
        <f t="shared" si="3"/>
        <v>3.5917760713401036E-3</v>
      </c>
      <c r="L28" s="56">
        <f t="shared" si="4"/>
        <v>2.326073165574117E-3</v>
      </c>
      <c r="M28" s="54">
        <f t="shared" si="5"/>
        <v>21.777685191844331</v>
      </c>
      <c r="N28" s="54">
        <f t="shared" si="6"/>
        <v>4.7910907422057525</v>
      </c>
      <c r="O28" s="245">
        <f t="shared" si="0"/>
        <v>9.5168484288359725</v>
      </c>
      <c r="P28" s="54">
        <v>1.2053432203389829</v>
      </c>
      <c r="Q28" s="122">
        <f t="shared" si="1"/>
        <v>5.5908497126274423E-2</v>
      </c>
    </row>
    <row r="29" spans="1:17" x14ac:dyDescent="0.2">
      <c r="A29" s="78">
        <f t="shared" si="7"/>
        <v>24</v>
      </c>
      <c r="B29" s="57" t="s">
        <v>517</v>
      </c>
      <c r="C29" s="57">
        <v>569</v>
      </c>
      <c r="D29" s="57"/>
      <c r="E29" s="57"/>
      <c r="F29" s="57">
        <f t="shared" si="2"/>
        <v>569</v>
      </c>
      <c r="G29" s="121">
        <v>1100</v>
      </c>
      <c r="H29" s="57">
        <v>26</v>
      </c>
      <c r="I29" s="121">
        <v>5000</v>
      </c>
      <c r="J29" s="57">
        <v>25</v>
      </c>
      <c r="K29" s="56">
        <f t="shared" si="3"/>
        <v>3.2202130294773342E-3</v>
      </c>
      <c r="L29" s="56">
        <f t="shared" si="4"/>
        <v>2.6432649608796785E-3</v>
      </c>
      <c r="M29" s="54">
        <f t="shared" si="5"/>
        <v>21.577599004513804</v>
      </c>
      <c r="N29" s="54">
        <f t="shared" si="6"/>
        <v>4.7470717809930365</v>
      </c>
      <c r="O29" s="245">
        <f t="shared" si="0"/>
        <v>9.4294107649725323</v>
      </c>
      <c r="P29" s="54">
        <v>1.0806525423728812</v>
      </c>
      <c r="Q29" s="122">
        <f t="shared" si="1"/>
        <v>6.4735912289722766E-2</v>
      </c>
    </row>
    <row r="30" spans="1:17" x14ac:dyDescent="0.2">
      <c r="A30" s="78">
        <f t="shared" si="7"/>
        <v>25</v>
      </c>
      <c r="B30" s="57" t="s">
        <v>518</v>
      </c>
      <c r="C30" s="57">
        <v>833.8</v>
      </c>
      <c r="D30" s="57"/>
      <c r="E30" s="57">
        <v>59.3</v>
      </c>
      <c r="F30" s="57">
        <f t="shared" si="2"/>
        <v>893.09999999999991</v>
      </c>
      <c r="G30" s="121">
        <v>1100</v>
      </c>
      <c r="H30" s="57">
        <v>29</v>
      </c>
      <c r="I30" s="121">
        <v>5000</v>
      </c>
      <c r="J30" s="57">
        <v>29</v>
      </c>
      <c r="K30" s="56">
        <f t="shared" si="3"/>
        <v>3.5917760713401036E-3</v>
      </c>
      <c r="L30" s="56">
        <f t="shared" si="4"/>
        <v>3.0661873546204269E-3</v>
      </c>
      <c r="M30" s="54">
        <f t="shared" si="5"/>
        <v>24.501305407534751</v>
      </c>
      <c r="N30" s="54">
        <f t="shared" si="6"/>
        <v>5.390287189657645</v>
      </c>
      <c r="O30" s="245">
        <f t="shared" si="0"/>
        <v>10.707070463092686</v>
      </c>
      <c r="P30" s="54">
        <v>1.2053432203389829</v>
      </c>
      <c r="Q30" s="122">
        <f t="shared" si="1"/>
        <v>4.6807755324850597E-2</v>
      </c>
    </row>
    <row r="31" spans="1:17" x14ac:dyDescent="0.2">
      <c r="A31" s="78">
        <f t="shared" si="7"/>
        <v>26</v>
      </c>
      <c r="B31" s="57" t="s">
        <v>519</v>
      </c>
      <c r="C31" s="57">
        <v>880.8</v>
      </c>
      <c r="D31" s="57"/>
      <c r="E31" s="57"/>
      <c r="F31" s="57">
        <f t="shared" si="2"/>
        <v>880.8</v>
      </c>
      <c r="G31" s="121">
        <v>1100</v>
      </c>
      <c r="H31" s="57">
        <v>26</v>
      </c>
      <c r="I31" s="121">
        <v>5000</v>
      </c>
      <c r="J31" s="57">
        <v>30</v>
      </c>
      <c r="K31" s="56">
        <f t="shared" si="3"/>
        <v>3.2202130294773342E-3</v>
      </c>
      <c r="L31" s="56">
        <f t="shared" si="4"/>
        <v>3.1719179530556143E-3</v>
      </c>
      <c r="M31" s="54">
        <f t="shared" si="5"/>
        <v>23.523042015721249</v>
      </c>
      <c r="N31" s="54">
        <f t="shared" si="6"/>
        <v>5.1750692434586751</v>
      </c>
      <c r="O31" s="245">
        <f t="shared" si="0"/>
        <v>10.279569360870186</v>
      </c>
      <c r="P31" s="54">
        <v>1.0806525423728812</v>
      </c>
      <c r="Q31" s="122">
        <f t="shared" si="1"/>
        <v>4.5479488149889863E-2</v>
      </c>
    </row>
    <row r="32" spans="1:17" x14ac:dyDescent="0.2">
      <c r="A32" s="78">
        <f t="shared" si="7"/>
        <v>27</v>
      </c>
      <c r="B32" s="57" t="s">
        <v>520</v>
      </c>
      <c r="C32" s="57">
        <v>853.7</v>
      </c>
      <c r="D32" s="57">
        <v>45.8</v>
      </c>
      <c r="E32" s="57">
        <v>34.200000000000003</v>
      </c>
      <c r="F32" s="57">
        <f t="shared" si="2"/>
        <v>933.7</v>
      </c>
      <c r="G32" s="121">
        <v>1100</v>
      </c>
      <c r="H32" s="57">
        <v>39</v>
      </c>
      <c r="I32" s="121">
        <v>5000</v>
      </c>
      <c r="J32" s="57">
        <v>28</v>
      </c>
      <c r="K32" s="56">
        <f t="shared" si="3"/>
        <v>4.8303195442160017E-3</v>
      </c>
      <c r="L32" s="56">
        <f t="shared" si="4"/>
        <v>2.9604567561852401E-3</v>
      </c>
      <c r="M32" s="54">
        <f t="shared" si="5"/>
        <v>28.670056785476568</v>
      </c>
      <c r="N32" s="54">
        <f t="shared" si="6"/>
        <v>6.3074124928048452</v>
      </c>
      <c r="O32" s="245">
        <f t="shared" si="0"/>
        <v>12.528814815253261</v>
      </c>
      <c r="P32" s="54">
        <v>1.6209788135593219</v>
      </c>
      <c r="Q32" s="122">
        <f t="shared" si="1"/>
        <v>5.261568266798114E-2</v>
      </c>
    </row>
    <row r="33" spans="1:17" x14ac:dyDescent="0.2">
      <c r="A33" s="78">
        <f t="shared" si="7"/>
        <v>28</v>
      </c>
      <c r="B33" s="57" t="s">
        <v>521</v>
      </c>
      <c r="C33" s="57">
        <v>737.2</v>
      </c>
      <c r="D33" s="57"/>
      <c r="E33" s="57"/>
      <c r="F33" s="57">
        <f t="shared" si="2"/>
        <v>737.2</v>
      </c>
      <c r="G33" s="121">
        <v>1100</v>
      </c>
      <c r="H33" s="57">
        <v>21</v>
      </c>
      <c r="I33" s="121">
        <v>5000</v>
      </c>
      <c r="J33" s="57">
        <v>25</v>
      </c>
      <c r="K33" s="56">
        <f t="shared" si="3"/>
        <v>2.6009412930393856E-3</v>
      </c>
      <c r="L33" s="56">
        <f t="shared" si="4"/>
        <v>2.6432649608796785E-3</v>
      </c>
      <c r="M33" s="54">
        <f t="shared" si="5"/>
        <v>19.298679014422156</v>
      </c>
      <c r="N33" s="54">
        <f t="shared" si="6"/>
        <v>4.2457093831728745</v>
      </c>
      <c r="O33" s="245">
        <f t="shared" si="0"/>
        <v>8.4335227293024815</v>
      </c>
      <c r="P33" s="54">
        <v>0.87283474576271169</v>
      </c>
      <c r="Q33" s="122">
        <f t="shared" si="1"/>
        <v>4.4561510950434369E-2</v>
      </c>
    </row>
    <row r="34" spans="1:17" x14ac:dyDescent="0.2">
      <c r="A34" s="78">
        <f t="shared" si="7"/>
        <v>29</v>
      </c>
      <c r="B34" s="57" t="s">
        <v>522</v>
      </c>
      <c r="C34" s="57">
        <v>2643.9</v>
      </c>
      <c r="D34" s="57"/>
      <c r="E34" s="57">
        <v>525.79999999999995</v>
      </c>
      <c r="F34" s="57">
        <f t="shared" si="2"/>
        <v>3169.7</v>
      </c>
      <c r="G34" s="121">
        <v>1100</v>
      </c>
      <c r="H34" s="57">
        <v>65</v>
      </c>
      <c r="I34" s="121">
        <v>5000</v>
      </c>
      <c r="J34" s="57">
        <v>130</v>
      </c>
      <c r="K34" s="56">
        <f t="shared" si="3"/>
        <v>8.050532573693335E-3</v>
      </c>
      <c r="L34" s="56">
        <f t="shared" si="4"/>
        <v>1.3744977796574328E-2</v>
      </c>
      <c r="M34" s="54">
        <f t="shared" si="5"/>
        <v>80.207478162584991</v>
      </c>
      <c r="N34" s="54">
        <f t="shared" si="6"/>
        <v>17.645645195768697</v>
      </c>
      <c r="O34" s="245">
        <f t="shared" si="0"/>
        <v>35.05066795704964</v>
      </c>
      <c r="P34" s="54">
        <v>2.7016313559322027</v>
      </c>
      <c r="Q34" s="122">
        <f t="shared" si="1"/>
        <v>4.2781784607797441E-2</v>
      </c>
    </row>
    <row r="35" spans="1:17" x14ac:dyDescent="0.2">
      <c r="A35" s="78">
        <f t="shared" si="7"/>
        <v>30</v>
      </c>
      <c r="B35" s="57" t="s">
        <v>523</v>
      </c>
      <c r="C35" s="57">
        <v>757.5</v>
      </c>
      <c r="D35" s="57"/>
      <c r="E35" s="57"/>
      <c r="F35" s="57">
        <f t="shared" si="2"/>
        <v>757.5</v>
      </c>
      <c r="G35" s="121">
        <v>1100</v>
      </c>
      <c r="H35" s="57">
        <v>16</v>
      </c>
      <c r="I35" s="121">
        <v>5000</v>
      </c>
      <c r="J35" s="57">
        <v>32</v>
      </c>
      <c r="K35" s="56">
        <f t="shared" si="3"/>
        <v>1.9816695566014365E-3</v>
      </c>
      <c r="L35" s="56">
        <f t="shared" si="4"/>
        <v>3.3833791499259885E-3</v>
      </c>
      <c r="M35" s="54">
        <f t="shared" si="5"/>
        <v>19.743379240020925</v>
      </c>
      <c r="N35" s="54">
        <f t="shared" si="6"/>
        <v>4.3435434328046032</v>
      </c>
      <c r="O35" s="245">
        <f t="shared" si="0"/>
        <v>8.627856727889144</v>
      </c>
      <c r="P35" s="54">
        <v>0.66501694915254239</v>
      </c>
      <c r="Q35" s="122">
        <f t="shared" si="1"/>
        <v>4.4065737755600291E-2</v>
      </c>
    </row>
    <row r="36" spans="1:17" x14ac:dyDescent="0.2">
      <c r="A36" s="78">
        <f t="shared" si="7"/>
        <v>31</v>
      </c>
      <c r="B36" s="57" t="s">
        <v>524</v>
      </c>
      <c r="C36" s="57">
        <v>386.9</v>
      </c>
      <c r="D36" s="57">
        <v>101.6</v>
      </c>
      <c r="E36" s="57"/>
      <c r="F36" s="57">
        <f t="shared" si="2"/>
        <v>488.5</v>
      </c>
      <c r="G36" s="121">
        <v>1100</v>
      </c>
      <c r="H36" s="57">
        <v>25</v>
      </c>
      <c r="I36" s="121">
        <v>5000</v>
      </c>
      <c r="J36" s="57">
        <v>12</v>
      </c>
      <c r="K36" s="56">
        <f t="shared" si="3"/>
        <v>3.0963586821897444E-3</v>
      </c>
      <c r="L36" s="56">
        <f t="shared" si="4"/>
        <v>1.2687671812222456E-3</v>
      </c>
      <c r="M36" s="54">
        <f t="shared" si="5"/>
        <v>16.063663177356126</v>
      </c>
      <c r="N36" s="54">
        <f t="shared" si="6"/>
        <v>3.5340058990183478</v>
      </c>
      <c r="O36" s="245">
        <f t="shared" si="0"/>
        <v>7.019820808504627</v>
      </c>
      <c r="P36" s="54">
        <v>1.0390889830508474</v>
      </c>
      <c r="Q36" s="122">
        <f t="shared" si="1"/>
        <v>5.6615309862702037E-2</v>
      </c>
    </row>
    <row r="37" spans="1:17" x14ac:dyDescent="0.2">
      <c r="A37" s="78">
        <f t="shared" si="7"/>
        <v>32</v>
      </c>
      <c r="B37" s="57" t="s">
        <v>525</v>
      </c>
      <c r="C37" s="57">
        <v>1722.05</v>
      </c>
      <c r="D37" s="57"/>
      <c r="E37" s="57">
        <v>115.8</v>
      </c>
      <c r="F37" s="57">
        <f t="shared" si="2"/>
        <v>1837.85</v>
      </c>
      <c r="G37" s="121">
        <v>1100</v>
      </c>
      <c r="H37" s="57">
        <v>40</v>
      </c>
      <c r="I37" s="121">
        <v>5000</v>
      </c>
      <c r="J37" s="57">
        <v>80</v>
      </c>
      <c r="K37" s="56">
        <f t="shared" si="3"/>
        <v>4.9541738915035915E-3</v>
      </c>
      <c r="L37" s="56">
        <f t="shared" si="4"/>
        <v>8.4584478748149713E-3</v>
      </c>
      <c r="M37" s="54">
        <f t="shared" si="5"/>
        <v>49.358448100052314</v>
      </c>
      <c r="N37" s="54">
        <f t="shared" si="6"/>
        <v>10.858858582011509</v>
      </c>
      <c r="O37" s="245">
        <f t="shared" si="0"/>
        <v>21.569641819722861</v>
      </c>
      <c r="P37" s="54">
        <v>1.6625423728813558</v>
      </c>
      <c r="Q37" s="122">
        <f t="shared" si="1"/>
        <v>4.5406040141833144E-2</v>
      </c>
    </row>
    <row r="38" spans="1:17" x14ac:dyDescent="0.2">
      <c r="A38" s="78">
        <f t="shared" si="7"/>
        <v>33</v>
      </c>
      <c r="B38" s="57" t="s">
        <v>526</v>
      </c>
      <c r="C38" s="57">
        <v>534.6</v>
      </c>
      <c r="D38" s="57">
        <v>34.4</v>
      </c>
      <c r="E38" s="57"/>
      <c r="F38" s="57">
        <f t="shared" si="2"/>
        <v>569</v>
      </c>
      <c r="G38" s="121">
        <v>1100</v>
      </c>
      <c r="H38" s="57">
        <v>22</v>
      </c>
      <c r="I38" s="121">
        <v>5000</v>
      </c>
      <c r="J38" s="57">
        <v>13</v>
      </c>
      <c r="K38" s="56">
        <f t="shared" si="3"/>
        <v>2.7247956403269754E-3</v>
      </c>
      <c r="L38" s="56">
        <f t="shared" si="4"/>
        <v>1.3744977796574327E-3</v>
      </c>
      <c r="M38" s="54">
        <f t="shared" si="5"/>
        <v>15.085399785542622</v>
      </c>
      <c r="N38" s="54">
        <f t="shared" si="6"/>
        <v>3.3187879528193767</v>
      </c>
      <c r="O38" s="245">
        <f t="shared" si="0"/>
        <v>6.5923197062821259</v>
      </c>
      <c r="P38" s="54">
        <v>0.91439830508474562</v>
      </c>
      <c r="Q38" s="122">
        <f t="shared" si="1"/>
        <v>4.5537619946799418E-2</v>
      </c>
    </row>
    <row r="39" spans="1:17" x14ac:dyDescent="0.2">
      <c r="A39" s="78">
        <f t="shared" si="7"/>
        <v>34</v>
      </c>
      <c r="B39" s="57" t="s">
        <v>527</v>
      </c>
      <c r="C39" s="57">
        <v>578.79999999999995</v>
      </c>
      <c r="D39" s="57"/>
      <c r="E39" s="57">
        <v>47.8</v>
      </c>
      <c r="F39" s="57">
        <f t="shared" si="2"/>
        <v>626.59999999999991</v>
      </c>
      <c r="G39" s="121">
        <v>1100</v>
      </c>
      <c r="H39" s="57">
        <v>8</v>
      </c>
      <c r="I39" s="121">
        <v>5000</v>
      </c>
      <c r="J39" s="57">
        <v>22</v>
      </c>
      <c r="K39" s="56">
        <f t="shared" si="3"/>
        <v>9.9083477830071826E-4</v>
      </c>
      <c r="L39" s="56">
        <f t="shared" si="4"/>
        <v>2.326073165574117E-3</v>
      </c>
      <c r="M39" s="54">
        <f t="shared" si="5"/>
        <v>12.206221233459393</v>
      </c>
      <c r="N39" s="54">
        <f t="shared" si="6"/>
        <v>2.6853686713610667</v>
      </c>
      <c r="O39" s="245">
        <f t="shared" si="0"/>
        <v>5.3341186790217545</v>
      </c>
      <c r="P39" s="54">
        <v>0.3325084745762712</v>
      </c>
      <c r="Q39" s="122">
        <f t="shared" si="1"/>
        <v>3.280915585448211E-2</v>
      </c>
    </row>
    <row r="40" spans="1:17" x14ac:dyDescent="0.2">
      <c r="A40" s="78">
        <f t="shared" si="7"/>
        <v>35</v>
      </c>
      <c r="B40" s="57" t="s">
        <v>528</v>
      </c>
      <c r="C40" s="57">
        <v>1126.7</v>
      </c>
      <c r="D40" s="57"/>
      <c r="E40" s="57">
        <v>28.1</v>
      </c>
      <c r="F40" s="57">
        <f t="shared" si="2"/>
        <v>1154.8</v>
      </c>
      <c r="G40" s="121">
        <v>1100</v>
      </c>
      <c r="H40" s="57">
        <v>27</v>
      </c>
      <c r="I40" s="121">
        <v>5000</v>
      </c>
      <c r="J40" s="57">
        <v>35</v>
      </c>
      <c r="K40" s="56">
        <f t="shared" si="3"/>
        <v>3.344067376764924E-3</v>
      </c>
      <c r="L40" s="56">
        <f t="shared" si="4"/>
        <v>3.70057094523155E-3</v>
      </c>
      <c r="M40" s="54">
        <f t="shared" si="5"/>
        <v>25.924269024947023</v>
      </c>
      <c r="N40" s="54">
        <f t="shared" si="6"/>
        <v>5.7033391854883453</v>
      </c>
      <c r="O40" s="245">
        <f t="shared" si="0"/>
        <v>11.328905563901849</v>
      </c>
      <c r="P40" s="54">
        <v>1.122216101694915</v>
      </c>
      <c r="Q40" s="122">
        <f t="shared" si="1"/>
        <v>3.8170012015961326E-2</v>
      </c>
    </row>
    <row r="41" spans="1:17" x14ac:dyDescent="0.2">
      <c r="A41" s="78">
        <f t="shared" si="7"/>
        <v>36</v>
      </c>
      <c r="B41" s="57" t="s">
        <v>529</v>
      </c>
      <c r="C41" s="57">
        <v>627.1</v>
      </c>
      <c r="D41" s="57"/>
      <c r="E41" s="57"/>
      <c r="F41" s="57">
        <f t="shared" si="2"/>
        <v>627.1</v>
      </c>
      <c r="G41" s="121">
        <v>1100</v>
      </c>
      <c r="H41" s="57">
        <v>38</v>
      </c>
      <c r="I41" s="121">
        <v>5000</v>
      </c>
      <c r="J41" s="57">
        <v>20</v>
      </c>
      <c r="K41" s="56">
        <f t="shared" si="3"/>
        <v>4.7064651969284119E-3</v>
      </c>
      <c r="L41" s="56">
        <f t="shared" si="4"/>
        <v>2.1146119687037428E-3</v>
      </c>
      <c r="M41" s="54">
        <f t="shared" si="5"/>
        <v>25.101563969526328</v>
      </c>
      <c r="N41" s="54">
        <f t="shared" si="6"/>
        <v>5.522344073295792</v>
      </c>
      <c r="O41" s="245">
        <f t="shared" si="0"/>
        <v>10.969383454683005</v>
      </c>
      <c r="P41" s="54">
        <v>1.5794152542372879</v>
      </c>
      <c r="Q41" s="122">
        <f t="shared" si="1"/>
        <v>6.8845011563933037E-2</v>
      </c>
    </row>
    <row r="42" spans="1:17" x14ac:dyDescent="0.2">
      <c r="A42" s="78">
        <f t="shared" si="7"/>
        <v>37</v>
      </c>
      <c r="B42" s="57" t="s">
        <v>530</v>
      </c>
      <c r="C42" s="57">
        <v>820.3</v>
      </c>
      <c r="D42" s="57">
        <v>55.7</v>
      </c>
      <c r="E42" s="57"/>
      <c r="F42" s="57">
        <f t="shared" si="2"/>
        <v>876</v>
      </c>
      <c r="G42" s="121">
        <v>1100</v>
      </c>
      <c r="H42" s="57">
        <v>37</v>
      </c>
      <c r="I42" s="121">
        <v>5000</v>
      </c>
      <c r="J42" s="57">
        <v>22</v>
      </c>
      <c r="K42" s="56">
        <f t="shared" si="3"/>
        <v>4.5826108496408221E-3</v>
      </c>
      <c r="L42" s="56">
        <f t="shared" si="4"/>
        <v>2.326073165574117E-3</v>
      </c>
      <c r="M42" s="54">
        <f t="shared" si="5"/>
        <v>25.423957175990974</v>
      </c>
      <c r="N42" s="54">
        <f t="shared" si="6"/>
        <v>5.5932705787180144</v>
      </c>
      <c r="O42" s="245">
        <f t="shared" si="0"/>
        <v>11.110269285908055</v>
      </c>
      <c r="P42" s="54">
        <v>1.5378516949152541</v>
      </c>
      <c r="Q42" s="122">
        <f t="shared" si="1"/>
        <v>4.9846288510881617E-2</v>
      </c>
    </row>
    <row r="43" spans="1:17" x14ac:dyDescent="0.2">
      <c r="A43" s="78">
        <f t="shared" si="7"/>
        <v>38</v>
      </c>
      <c r="B43" s="57" t="s">
        <v>531</v>
      </c>
      <c r="C43" s="57">
        <v>834.6</v>
      </c>
      <c r="D43" s="57"/>
      <c r="E43" s="57">
        <v>120.9</v>
      </c>
      <c r="F43" s="57">
        <f t="shared" si="2"/>
        <v>955.5</v>
      </c>
      <c r="G43" s="121">
        <v>1100</v>
      </c>
      <c r="H43" s="57">
        <v>61</v>
      </c>
      <c r="I43" s="121">
        <v>5000</v>
      </c>
      <c r="J43" s="57">
        <v>40</v>
      </c>
      <c r="K43" s="56">
        <f t="shared" si="3"/>
        <v>7.5551151845429767E-3</v>
      </c>
      <c r="L43" s="56">
        <f t="shared" si="4"/>
        <v>4.2292239374074857E-3</v>
      </c>
      <c r="M43" s="54">
        <f t="shared" si="5"/>
        <v>43.366367968777695</v>
      </c>
      <c r="N43" s="54">
        <f t="shared" si="6"/>
        <v>9.5406009531310936</v>
      </c>
      <c r="O43" s="245">
        <f t="shared" si="0"/>
        <v>18.951102802355852</v>
      </c>
      <c r="P43" s="54">
        <v>2.5353771186440675</v>
      </c>
      <c r="Q43" s="122">
        <f t="shared" si="1"/>
        <v>7.7858135890014335E-2</v>
      </c>
    </row>
    <row r="44" spans="1:17" x14ac:dyDescent="0.2">
      <c r="A44" s="78">
        <f t="shared" si="7"/>
        <v>39</v>
      </c>
      <c r="B44" s="57" t="s">
        <v>532</v>
      </c>
      <c r="C44" s="57">
        <v>2791.8</v>
      </c>
      <c r="D44" s="57"/>
      <c r="E44" s="57">
        <v>70.7</v>
      </c>
      <c r="F44" s="57">
        <f t="shared" si="2"/>
        <v>2862.5</v>
      </c>
      <c r="G44" s="121">
        <v>1100</v>
      </c>
      <c r="H44" s="57">
        <v>72</v>
      </c>
      <c r="I44" s="121">
        <v>5000</v>
      </c>
      <c r="J44" s="57">
        <v>144</v>
      </c>
      <c r="K44" s="56">
        <f t="shared" si="3"/>
        <v>8.9175130047064646E-3</v>
      </c>
      <c r="L44" s="56">
        <f t="shared" si="4"/>
        <v>1.5225206174666947E-2</v>
      </c>
      <c r="M44" s="54">
        <f t="shared" si="5"/>
        <v>88.845206580094157</v>
      </c>
      <c r="N44" s="54">
        <f t="shared" si="6"/>
        <v>19.545945447620714</v>
      </c>
      <c r="O44" s="245">
        <f t="shared" si="0"/>
        <v>38.825355275501146</v>
      </c>
      <c r="P44" s="54">
        <v>2.9925762711864405</v>
      </c>
      <c r="Q44" s="122">
        <f t="shared" si="1"/>
        <v>5.2474789021625314E-2</v>
      </c>
    </row>
    <row r="45" spans="1:17" x14ac:dyDescent="0.2">
      <c r="A45" s="78">
        <f t="shared" si="7"/>
        <v>40</v>
      </c>
      <c r="B45" s="57" t="s">
        <v>533</v>
      </c>
      <c r="C45" s="57">
        <v>643.79999999999995</v>
      </c>
      <c r="D45" s="57"/>
      <c r="E45" s="57">
        <v>33.700000000000003</v>
      </c>
      <c r="F45" s="57">
        <f t="shared" si="2"/>
        <v>677.5</v>
      </c>
      <c r="G45" s="121">
        <v>1100</v>
      </c>
      <c r="H45" s="57">
        <v>32</v>
      </c>
      <c r="I45" s="121">
        <v>5000</v>
      </c>
      <c r="J45" s="57">
        <v>16</v>
      </c>
      <c r="K45" s="56">
        <f t="shared" si="3"/>
        <v>3.963339113202873E-3</v>
      </c>
      <c r="L45" s="56">
        <f t="shared" si="4"/>
        <v>1.6916895749629942E-3</v>
      </c>
      <c r="M45" s="54">
        <f t="shared" si="5"/>
        <v>20.810505572450392</v>
      </c>
      <c r="N45" s="54">
        <f t="shared" si="6"/>
        <v>4.5783112259390863</v>
      </c>
      <c r="O45" s="245">
        <f t="shared" si="0"/>
        <v>9.094190935160821</v>
      </c>
      <c r="P45" s="54">
        <v>1.3300338983050848</v>
      </c>
      <c r="Q45" s="122">
        <f t="shared" si="1"/>
        <v>5.2860578054399081E-2</v>
      </c>
    </row>
    <row r="46" spans="1:17" x14ac:dyDescent="0.2">
      <c r="A46" s="78">
        <f t="shared" si="7"/>
        <v>41</v>
      </c>
      <c r="B46" s="57" t="s">
        <v>534</v>
      </c>
      <c r="C46" s="57">
        <v>2514.1999999999998</v>
      </c>
      <c r="D46" s="57"/>
      <c r="E46" s="57"/>
      <c r="F46" s="57">
        <f t="shared" si="2"/>
        <v>2514.1999999999998</v>
      </c>
      <c r="G46" s="121">
        <v>1100</v>
      </c>
      <c r="H46" s="57">
        <v>41</v>
      </c>
      <c r="I46" s="121">
        <v>5000</v>
      </c>
      <c r="J46" s="57">
        <v>82</v>
      </c>
      <c r="K46" s="56">
        <f t="shared" si="3"/>
        <v>5.0780282387911813E-3</v>
      </c>
      <c r="L46" s="56">
        <f t="shared" si="4"/>
        <v>8.6699090716853451E-3</v>
      </c>
      <c r="M46" s="54">
        <f t="shared" si="5"/>
        <v>50.592409302553619</v>
      </c>
      <c r="N46" s="54">
        <f t="shared" si="6"/>
        <v>11.130330046561797</v>
      </c>
      <c r="O46" s="245">
        <f t="shared" si="0"/>
        <v>22.108882865215932</v>
      </c>
      <c r="P46" s="54">
        <v>1.7041059322033898</v>
      </c>
      <c r="Q46" s="122">
        <f t="shared" si="1"/>
        <v>3.4021051685042852E-2</v>
      </c>
    </row>
    <row r="47" spans="1:17" x14ac:dyDescent="0.2">
      <c r="A47" s="78">
        <f t="shared" si="7"/>
        <v>42</v>
      </c>
      <c r="B47" s="57" t="s">
        <v>535</v>
      </c>
      <c r="C47" s="57">
        <v>366.9</v>
      </c>
      <c r="D47" s="57">
        <v>25</v>
      </c>
      <c r="E47" s="57"/>
      <c r="F47" s="57">
        <f t="shared" si="2"/>
        <v>391.9</v>
      </c>
      <c r="G47" s="121">
        <v>1100</v>
      </c>
      <c r="H47" s="57">
        <v>18</v>
      </c>
      <c r="I47" s="121">
        <v>5000</v>
      </c>
      <c r="J47" s="57">
        <v>6</v>
      </c>
      <c r="K47" s="56">
        <f t="shared" si="3"/>
        <v>2.2293782511766161E-3</v>
      </c>
      <c r="L47" s="56">
        <f t="shared" si="4"/>
        <v>6.3438359061112281E-4</v>
      </c>
      <c r="M47" s="54">
        <f t="shared" si="5"/>
        <v>10.538643577778879</v>
      </c>
      <c r="N47" s="54">
        <f t="shared" si="6"/>
        <v>2.3185015871113537</v>
      </c>
      <c r="O47" s="245">
        <f t="shared" si="0"/>
        <v>4.6053872434893703</v>
      </c>
      <c r="P47" s="54">
        <v>0.74814406779661013</v>
      </c>
      <c r="Q47" s="122">
        <f t="shared" si="1"/>
        <v>4.6467661332422083E-2</v>
      </c>
    </row>
    <row r="48" spans="1:17" x14ac:dyDescent="0.2">
      <c r="A48" s="78">
        <f t="shared" si="7"/>
        <v>43</v>
      </c>
      <c r="B48" s="57" t="s">
        <v>538</v>
      </c>
      <c r="C48" s="57">
        <v>623.5</v>
      </c>
      <c r="D48" s="57">
        <v>121.1</v>
      </c>
      <c r="E48" s="57">
        <v>31.1</v>
      </c>
      <c r="F48" s="57">
        <f t="shared" si="2"/>
        <v>775.7</v>
      </c>
      <c r="G48" s="121">
        <v>1100</v>
      </c>
      <c r="H48" s="57">
        <v>28</v>
      </c>
      <c r="I48" s="121">
        <v>5000</v>
      </c>
      <c r="J48" s="57">
        <v>4</v>
      </c>
      <c r="K48" s="56">
        <f t="shared" si="3"/>
        <v>3.4679217240525138E-3</v>
      </c>
      <c r="L48" s="56">
        <f t="shared" si="4"/>
        <v>4.2292239374074856E-4</v>
      </c>
      <c r="M48" s="54">
        <f t="shared" si="5"/>
        <v>14.318306353479205</v>
      </c>
      <c r="N48" s="54">
        <f t="shared" si="6"/>
        <v>3.1500273977654252</v>
      </c>
      <c r="O48" s="245">
        <f t="shared" si="0"/>
        <v>6.2570998764704129</v>
      </c>
      <c r="P48" s="54">
        <v>1.1637796610169491</v>
      </c>
      <c r="Q48" s="122">
        <f t="shared" si="1"/>
        <v>3.2086132897682078E-2</v>
      </c>
    </row>
    <row r="49" spans="1:17" x14ac:dyDescent="0.2">
      <c r="A49" s="78">
        <f t="shared" si="7"/>
        <v>44</v>
      </c>
      <c r="B49" s="57" t="s">
        <v>539</v>
      </c>
      <c r="C49" s="57">
        <v>1208.3</v>
      </c>
      <c r="D49" s="57"/>
      <c r="E49" s="57"/>
      <c r="F49" s="57">
        <f t="shared" si="2"/>
        <v>1208.3</v>
      </c>
      <c r="G49" s="121">
        <v>1100</v>
      </c>
      <c r="H49" s="57">
        <v>24</v>
      </c>
      <c r="I49" s="121">
        <v>5000</v>
      </c>
      <c r="J49" s="57">
        <v>28</v>
      </c>
      <c r="K49" s="56">
        <f t="shared" si="3"/>
        <v>2.9725043349021546E-3</v>
      </c>
      <c r="L49" s="56">
        <f t="shared" si="4"/>
        <v>2.9604567561852401E-3</v>
      </c>
      <c r="M49" s="54">
        <f t="shared" si="5"/>
        <v>21.833296815201614</v>
      </c>
      <c r="N49" s="54">
        <f t="shared" si="6"/>
        <v>4.8033252993443547</v>
      </c>
      <c r="O49" s="245">
        <f t="shared" si="0"/>
        <v>9.5411507082431051</v>
      </c>
      <c r="P49" s="54">
        <v>0.99752542372881348</v>
      </c>
      <c r="Q49" s="122">
        <f t="shared" si="1"/>
        <v>3.0766612800229985E-2</v>
      </c>
    </row>
    <row r="50" spans="1:17" x14ac:dyDescent="0.2">
      <c r="A50" s="78">
        <f t="shared" si="7"/>
        <v>45</v>
      </c>
      <c r="B50" s="57" t="s">
        <v>540</v>
      </c>
      <c r="C50" s="57">
        <v>625.20000000000005</v>
      </c>
      <c r="D50" s="57"/>
      <c r="E50" s="57"/>
      <c r="F50" s="57">
        <f t="shared" si="2"/>
        <v>625.20000000000005</v>
      </c>
      <c r="G50" s="121">
        <v>1100</v>
      </c>
      <c r="H50" s="57">
        <v>31</v>
      </c>
      <c r="I50" s="121">
        <v>5000</v>
      </c>
      <c r="J50" s="57">
        <v>17</v>
      </c>
      <c r="K50" s="56">
        <f t="shared" si="3"/>
        <v>3.8394847659152832E-3</v>
      </c>
      <c r="L50" s="56">
        <f t="shared" si="4"/>
        <v>1.7974201733981813E-3</v>
      </c>
      <c r="M50" s="54">
        <f t="shared" si="5"/>
        <v>20.743810176673549</v>
      </c>
      <c r="N50" s="54">
        <f t="shared" si="6"/>
        <v>4.5636382388681804</v>
      </c>
      <c r="O50" s="245">
        <f t="shared" si="0"/>
        <v>9.0650450472063415</v>
      </c>
      <c r="P50" s="54">
        <v>1.2884703389830507</v>
      </c>
      <c r="Q50" s="122">
        <f t="shared" si="1"/>
        <v>5.7039289510126552E-2</v>
      </c>
    </row>
    <row r="51" spans="1:17" x14ac:dyDescent="0.2">
      <c r="A51" s="78">
        <f t="shared" si="7"/>
        <v>46</v>
      </c>
      <c r="B51" s="57" t="s">
        <v>542</v>
      </c>
      <c r="C51" s="57">
        <v>493.3</v>
      </c>
      <c r="D51" s="57"/>
      <c r="E51" s="57">
        <v>24.2</v>
      </c>
      <c r="F51" s="57">
        <f t="shared" si="2"/>
        <v>517.5</v>
      </c>
      <c r="G51" s="121">
        <v>1100</v>
      </c>
      <c r="H51" s="57">
        <v>28</v>
      </c>
      <c r="I51" s="121">
        <v>5000</v>
      </c>
      <c r="J51" s="57">
        <v>7</v>
      </c>
      <c r="K51" s="56">
        <f t="shared" si="3"/>
        <v>3.4679217240525138E-3</v>
      </c>
      <c r="L51" s="56">
        <f t="shared" si="4"/>
        <v>7.4011418904631001E-4</v>
      </c>
      <c r="M51" s="54">
        <f t="shared" si="5"/>
        <v>15.485572160203672</v>
      </c>
      <c r="N51" s="54">
        <f t="shared" si="6"/>
        <v>3.4068258752448077</v>
      </c>
      <c r="O51" s="245">
        <f t="shared" si="0"/>
        <v>6.7671950340090046</v>
      </c>
      <c r="P51" s="54">
        <v>1.1637796610169491</v>
      </c>
      <c r="Q51" s="122">
        <f t="shared" si="1"/>
        <v>5.183260431009553E-2</v>
      </c>
    </row>
    <row r="52" spans="1:17" x14ac:dyDescent="0.2">
      <c r="A52" s="78">
        <f t="shared" si="7"/>
        <v>47</v>
      </c>
      <c r="B52" s="57" t="s">
        <v>543</v>
      </c>
      <c r="C52" s="57">
        <v>338</v>
      </c>
      <c r="D52" s="57">
        <v>30.7</v>
      </c>
      <c r="E52" s="57"/>
      <c r="F52" s="57">
        <f t="shared" si="2"/>
        <v>368.7</v>
      </c>
      <c r="G52" s="121">
        <v>1100</v>
      </c>
      <c r="H52" s="57">
        <v>16</v>
      </c>
      <c r="I52" s="121">
        <v>5000</v>
      </c>
      <c r="J52" s="57">
        <v>2</v>
      </c>
      <c r="K52" s="56">
        <f t="shared" si="3"/>
        <v>1.9816695566014365E-3</v>
      </c>
      <c r="L52" s="56">
        <f t="shared" si="4"/>
        <v>2.1146119687037428E-4</v>
      </c>
      <c r="M52" s="54">
        <f t="shared" si="5"/>
        <v>8.0707211727762633</v>
      </c>
      <c r="N52" s="54">
        <f t="shared" si="6"/>
        <v>1.7755586580107778</v>
      </c>
      <c r="O52" s="245">
        <f t="shared" si="0"/>
        <v>3.5269051525032271</v>
      </c>
      <c r="P52" s="54">
        <v>0.66501694915254239</v>
      </c>
      <c r="Q52" s="122">
        <f t="shared" si="1"/>
        <v>3.8074862849044787E-2</v>
      </c>
    </row>
    <row r="53" spans="1:17" x14ac:dyDescent="0.2">
      <c r="A53" s="78">
        <f t="shared" si="7"/>
        <v>48</v>
      </c>
      <c r="B53" s="57" t="s">
        <v>544</v>
      </c>
      <c r="C53" s="57">
        <v>331.1</v>
      </c>
      <c r="D53" s="57"/>
      <c r="E53" s="57"/>
      <c r="F53" s="57">
        <f t="shared" si="2"/>
        <v>331.1</v>
      </c>
      <c r="G53" s="121">
        <v>1100</v>
      </c>
      <c r="H53" s="57">
        <v>18</v>
      </c>
      <c r="I53" s="121">
        <v>5000</v>
      </c>
      <c r="J53" s="57">
        <v>8</v>
      </c>
      <c r="K53" s="56">
        <f t="shared" si="3"/>
        <v>2.2293782511766161E-3</v>
      </c>
      <c r="L53" s="56">
        <f t="shared" si="4"/>
        <v>8.4584478748149711E-4</v>
      </c>
      <c r="M53" s="54">
        <f t="shared" si="5"/>
        <v>11.316820782261857</v>
      </c>
      <c r="N53" s="54">
        <f t="shared" si="6"/>
        <v>2.4897005720976084</v>
      </c>
      <c r="O53" s="245">
        <f t="shared" si="0"/>
        <v>4.9454506818484312</v>
      </c>
      <c r="P53" s="54">
        <v>0.74814406779661013</v>
      </c>
      <c r="Q53" s="122">
        <f t="shared" si="1"/>
        <v>5.88949444397599E-2</v>
      </c>
    </row>
    <row r="54" spans="1:17" x14ac:dyDescent="0.2">
      <c r="A54" s="78">
        <f t="shared" si="7"/>
        <v>49</v>
      </c>
      <c r="B54" s="57" t="s">
        <v>545</v>
      </c>
      <c r="C54" s="57">
        <v>215.4</v>
      </c>
      <c r="D54" s="57"/>
      <c r="E54" s="57"/>
      <c r="F54" s="57">
        <f t="shared" si="2"/>
        <v>215.4</v>
      </c>
      <c r="G54" s="121">
        <v>1100</v>
      </c>
      <c r="H54" s="57">
        <v>28</v>
      </c>
      <c r="I54" s="121">
        <v>5000</v>
      </c>
      <c r="J54" s="57">
        <v>9</v>
      </c>
      <c r="K54" s="56">
        <f t="shared" si="3"/>
        <v>3.4679217240525138E-3</v>
      </c>
      <c r="L54" s="56">
        <f t="shared" si="4"/>
        <v>9.5157538591668421E-4</v>
      </c>
      <c r="M54" s="54">
        <f t="shared" si="5"/>
        <v>16.26374936468665</v>
      </c>
      <c r="N54" s="54">
        <f t="shared" si="6"/>
        <v>3.5780248602310629</v>
      </c>
      <c r="O54" s="245">
        <f t="shared" si="0"/>
        <v>7.1072584723680663</v>
      </c>
      <c r="P54" s="54">
        <v>1.1637796610169491</v>
      </c>
      <c r="Q54" s="122">
        <f t="shared" si="1"/>
        <v>0.13051444920289104</v>
      </c>
    </row>
    <row r="55" spans="1:17" x14ac:dyDescent="0.2">
      <c r="A55" s="78">
        <f t="shared" si="7"/>
        <v>50</v>
      </c>
      <c r="B55" s="57" t="s">
        <v>546</v>
      </c>
      <c r="C55" s="57">
        <v>720.4</v>
      </c>
      <c r="D55" s="57"/>
      <c r="E55" s="57"/>
      <c r="F55" s="57">
        <f t="shared" si="2"/>
        <v>720.4</v>
      </c>
      <c r="G55" s="121">
        <v>1100</v>
      </c>
      <c r="H55" s="57">
        <v>15</v>
      </c>
      <c r="I55" s="121">
        <v>5000</v>
      </c>
      <c r="J55" s="57">
        <v>8</v>
      </c>
      <c r="K55" s="56">
        <f t="shared" si="3"/>
        <v>1.8578152093138467E-3</v>
      </c>
      <c r="L55" s="56">
        <f t="shared" si="4"/>
        <v>8.4584478748149711E-4</v>
      </c>
      <c r="M55" s="54">
        <f t="shared" si="5"/>
        <v>9.9494687882068664</v>
      </c>
      <c r="N55" s="54">
        <f t="shared" si="6"/>
        <v>2.1888831334055108</v>
      </c>
      <c r="O55" s="245">
        <f t="shared" si="0"/>
        <v>4.3479178604464011</v>
      </c>
      <c r="P55" s="54">
        <v>0.62345338983050846</v>
      </c>
      <c r="Q55" s="122">
        <f t="shared" si="1"/>
        <v>2.3750309788852425E-2</v>
      </c>
    </row>
    <row r="56" spans="1:17" x14ac:dyDescent="0.2">
      <c r="A56" s="78">
        <f t="shared" si="7"/>
        <v>51</v>
      </c>
      <c r="B56" s="57" t="s">
        <v>547</v>
      </c>
      <c r="C56" s="57">
        <v>191</v>
      </c>
      <c r="D56" s="57"/>
      <c r="E56" s="57">
        <v>101.5</v>
      </c>
      <c r="F56" s="57">
        <f t="shared" si="2"/>
        <v>292.5</v>
      </c>
      <c r="G56" s="121">
        <v>1100</v>
      </c>
      <c r="H56" s="57">
        <v>5</v>
      </c>
      <c r="I56" s="121">
        <v>5000</v>
      </c>
      <c r="J56" s="57">
        <v>4</v>
      </c>
      <c r="K56" s="56">
        <f t="shared" si="3"/>
        <v>6.1927173643794894E-4</v>
      </c>
      <c r="L56" s="56">
        <f t="shared" si="4"/>
        <v>4.2292239374074856E-4</v>
      </c>
      <c r="M56" s="54">
        <f t="shared" si="5"/>
        <v>3.8352743990576066</v>
      </c>
      <c r="N56" s="54">
        <f t="shared" si="6"/>
        <v>0.84376036779267349</v>
      </c>
      <c r="O56" s="245">
        <f t="shared" si="0"/>
        <v>1.676014912388174</v>
      </c>
      <c r="P56" s="54">
        <v>0.20781779661016947</v>
      </c>
      <c r="Q56" s="122">
        <f t="shared" si="1"/>
        <v>2.2437153763585037E-2</v>
      </c>
    </row>
    <row r="57" spans="1:17" x14ac:dyDescent="0.2">
      <c r="A57" s="78">
        <f t="shared" si="7"/>
        <v>52</v>
      </c>
      <c r="B57" s="57" t="s">
        <v>548</v>
      </c>
      <c r="C57" s="57">
        <v>936.65</v>
      </c>
      <c r="D57" s="57">
        <v>28.5</v>
      </c>
      <c r="E57" s="57"/>
      <c r="F57" s="57">
        <f t="shared" si="2"/>
        <v>965.15</v>
      </c>
      <c r="G57" s="121">
        <v>1100</v>
      </c>
      <c r="H57" s="57">
        <v>39</v>
      </c>
      <c r="I57" s="121">
        <v>5000</v>
      </c>
      <c r="J57" s="57">
        <v>30</v>
      </c>
      <c r="K57" s="56">
        <f t="shared" si="3"/>
        <v>4.8303195442160017E-3</v>
      </c>
      <c r="L57" s="56">
        <f t="shared" si="4"/>
        <v>3.1719179530556143E-3</v>
      </c>
      <c r="M57" s="54">
        <f t="shared" si="5"/>
        <v>29.448233989959544</v>
      </c>
      <c r="N57" s="54">
        <f t="shared" si="6"/>
        <v>6.4786114777910999</v>
      </c>
      <c r="O57" s="245">
        <f t="shared" si="0"/>
        <v>12.868878253612321</v>
      </c>
      <c r="P57" s="54">
        <v>1.6209788135593219</v>
      </c>
      <c r="Q57" s="122">
        <f t="shared" si="1"/>
        <v>5.2237167833934922E-2</v>
      </c>
    </row>
    <row r="58" spans="1:17" x14ac:dyDescent="0.2">
      <c r="A58" s="78">
        <f t="shared" si="7"/>
        <v>53</v>
      </c>
      <c r="B58" s="57" t="s">
        <v>549</v>
      </c>
      <c r="C58" s="57">
        <v>349.5</v>
      </c>
      <c r="D58" s="57"/>
      <c r="E58" s="57">
        <v>62.7</v>
      </c>
      <c r="F58" s="57">
        <f t="shared" si="2"/>
        <v>412.2</v>
      </c>
      <c r="G58" s="121">
        <v>1100</v>
      </c>
      <c r="H58" s="57">
        <v>13</v>
      </c>
      <c r="I58" s="121">
        <v>5000</v>
      </c>
      <c r="J58" s="57">
        <v>8</v>
      </c>
      <c r="K58" s="56">
        <f t="shared" si="3"/>
        <v>1.6101065147386671E-3</v>
      </c>
      <c r="L58" s="56">
        <f t="shared" si="4"/>
        <v>8.4584478748149711E-4</v>
      </c>
      <c r="M58" s="54">
        <f t="shared" si="5"/>
        <v>9.0379007921702055</v>
      </c>
      <c r="N58" s="54">
        <f t="shared" si="6"/>
        <v>1.9883381742774453</v>
      </c>
      <c r="O58" s="245">
        <f t="shared" si="0"/>
        <v>3.9495626461783799</v>
      </c>
      <c r="P58" s="54">
        <v>0.54032627118644061</v>
      </c>
      <c r="Q58" s="122">
        <f t="shared" si="1"/>
        <v>3.7642231644377661E-2</v>
      </c>
    </row>
    <row r="59" spans="1:17" x14ac:dyDescent="0.2">
      <c r="A59" s="78">
        <f t="shared" si="7"/>
        <v>54</v>
      </c>
      <c r="B59" s="57" t="s">
        <v>550</v>
      </c>
      <c r="C59" s="57">
        <v>878.9</v>
      </c>
      <c r="D59" s="57">
        <v>93.3</v>
      </c>
      <c r="E59" s="57"/>
      <c r="F59" s="57">
        <f t="shared" si="2"/>
        <v>972.19999999999993</v>
      </c>
      <c r="G59" s="121">
        <v>1100</v>
      </c>
      <c r="H59" s="57">
        <v>48</v>
      </c>
      <c r="I59" s="121">
        <v>5000</v>
      </c>
      <c r="J59" s="57">
        <v>24</v>
      </c>
      <c r="K59" s="56">
        <f t="shared" si="3"/>
        <v>5.9450086698043091E-3</v>
      </c>
      <c r="L59" s="56">
        <f t="shared" si="4"/>
        <v>2.5375343624444912E-3</v>
      </c>
      <c r="M59" s="54">
        <f t="shared" si="5"/>
        <v>31.215758358675583</v>
      </c>
      <c r="N59" s="54">
        <f t="shared" si="6"/>
        <v>6.8674668389086282</v>
      </c>
      <c r="O59" s="245">
        <f t="shared" si="0"/>
        <v>13.64128640274123</v>
      </c>
      <c r="P59" s="54">
        <v>1.995050847457627</v>
      </c>
      <c r="Q59" s="122">
        <f t="shared" si="1"/>
        <v>5.5255670075892896E-2</v>
      </c>
    </row>
    <row r="60" spans="1:17" x14ac:dyDescent="0.2">
      <c r="A60" s="78">
        <f t="shared" si="7"/>
        <v>55</v>
      </c>
      <c r="B60" s="57" t="s">
        <v>551</v>
      </c>
      <c r="C60" s="57">
        <v>498.3</v>
      </c>
      <c r="D60" s="57"/>
      <c r="E60" s="57"/>
      <c r="F60" s="57">
        <f t="shared" si="2"/>
        <v>498.3</v>
      </c>
      <c r="G60" s="121">
        <v>1100</v>
      </c>
      <c r="H60" s="57">
        <v>24</v>
      </c>
      <c r="I60" s="121">
        <v>5000</v>
      </c>
      <c r="J60" s="57">
        <v>16</v>
      </c>
      <c r="K60" s="56">
        <f t="shared" si="3"/>
        <v>2.9725043349021546E-3</v>
      </c>
      <c r="L60" s="56">
        <f t="shared" si="4"/>
        <v>1.6916895749629942E-3</v>
      </c>
      <c r="M60" s="54">
        <f t="shared" si="5"/>
        <v>17.164233588303748</v>
      </c>
      <c r="N60" s="54">
        <f t="shared" si="6"/>
        <v>3.7761313894268245</v>
      </c>
      <c r="O60" s="245">
        <f t="shared" si="0"/>
        <v>7.5007700780887383</v>
      </c>
      <c r="P60" s="54">
        <v>0.99752542372881348</v>
      </c>
      <c r="Q60" s="122">
        <f t="shared" si="1"/>
        <v>5.9078186794196519E-2</v>
      </c>
    </row>
    <row r="61" spans="1:17" x14ac:dyDescent="0.2">
      <c r="A61" s="78">
        <f t="shared" si="7"/>
        <v>56</v>
      </c>
      <c r="B61" s="57" t="s">
        <v>552</v>
      </c>
      <c r="C61" s="57">
        <v>478.1</v>
      </c>
      <c r="D61" s="57"/>
      <c r="E61" s="57"/>
      <c r="F61" s="57">
        <f t="shared" si="2"/>
        <v>478.1</v>
      </c>
      <c r="G61" s="121">
        <v>1100</v>
      </c>
      <c r="H61" s="57">
        <v>22</v>
      </c>
      <c r="I61" s="121">
        <v>5000</v>
      </c>
      <c r="J61" s="57">
        <v>17</v>
      </c>
      <c r="K61" s="56">
        <f t="shared" si="3"/>
        <v>2.7247956403269754E-3</v>
      </c>
      <c r="L61" s="56">
        <f t="shared" si="4"/>
        <v>1.7974201733981813E-3</v>
      </c>
      <c r="M61" s="54">
        <f t="shared" si="5"/>
        <v>16.641754194508575</v>
      </c>
      <c r="N61" s="54">
        <f t="shared" si="6"/>
        <v>3.6611859227918866</v>
      </c>
      <c r="O61" s="245">
        <f t="shared" si="0"/>
        <v>7.2724465830002476</v>
      </c>
      <c r="P61" s="54">
        <v>0.91439830508474562</v>
      </c>
      <c r="Q61" s="122">
        <f t="shared" si="1"/>
        <v>5.9589594238413417E-2</v>
      </c>
    </row>
    <row r="62" spans="1:17" x14ac:dyDescent="0.2">
      <c r="A62" s="78">
        <f t="shared" si="7"/>
        <v>57</v>
      </c>
      <c r="B62" s="57" t="s">
        <v>553</v>
      </c>
      <c r="C62" s="57">
        <v>429.3</v>
      </c>
      <c r="D62" s="57">
        <v>34.299999999999997</v>
      </c>
      <c r="E62" s="57"/>
      <c r="F62" s="57">
        <f t="shared" si="2"/>
        <v>463.6</v>
      </c>
      <c r="G62" s="121">
        <v>1100</v>
      </c>
      <c r="H62" s="57">
        <v>16</v>
      </c>
      <c r="I62" s="121">
        <v>5000</v>
      </c>
      <c r="J62" s="57">
        <v>16</v>
      </c>
      <c r="K62" s="56">
        <f t="shared" si="3"/>
        <v>1.9816695566014365E-3</v>
      </c>
      <c r="L62" s="56">
        <f t="shared" si="4"/>
        <v>1.6916895749629942E-3</v>
      </c>
      <c r="M62" s="54">
        <f t="shared" si="5"/>
        <v>13.517961604157104</v>
      </c>
      <c r="N62" s="54">
        <f t="shared" si="6"/>
        <v>2.973951552914563</v>
      </c>
      <c r="O62" s="245">
        <f t="shared" si="0"/>
        <v>5.9073492210166547</v>
      </c>
      <c r="P62" s="54">
        <v>0.66501694915254239</v>
      </c>
      <c r="Q62" s="122">
        <f t="shared" si="1"/>
        <v>4.9750386814583401E-2</v>
      </c>
    </row>
    <row r="63" spans="1:17" x14ac:dyDescent="0.2">
      <c r="A63" s="78">
        <f t="shared" si="7"/>
        <v>58</v>
      </c>
      <c r="B63" s="57" t="s">
        <v>554</v>
      </c>
      <c r="C63" s="57">
        <v>1630.6</v>
      </c>
      <c r="D63" s="57"/>
      <c r="E63" s="57">
        <v>228.3</v>
      </c>
      <c r="F63" s="57">
        <f t="shared" si="2"/>
        <v>1858.8999999999999</v>
      </c>
      <c r="G63" s="121">
        <v>1100</v>
      </c>
      <c r="H63" s="57">
        <v>40</v>
      </c>
      <c r="I63" s="121">
        <v>5000</v>
      </c>
      <c r="J63" s="57">
        <v>80</v>
      </c>
      <c r="K63" s="56">
        <f t="shared" si="3"/>
        <v>4.9541738915035915E-3</v>
      </c>
      <c r="L63" s="56">
        <f t="shared" si="4"/>
        <v>8.4584478748149713E-3</v>
      </c>
      <c r="M63" s="54">
        <f t="shared" si="5"/>
        <v>49.358448100052314</v>
      </c>
      <c r="N63" s="54">
        <f t="shared" si="6"/>
        <v>10.858858582011509</v>
      </c>
      <c r="O63" s="245">
        <f t="shared" si="0"/>
        <v>21.569641819722861</v>
      </c>
      <c r="P63" s="54">
        <v>1.6625423728813558</v>
      </c>
      <c r="Q63" s="122">
        <f t="shared" si="1"/>
        <v>4.4891866627934825E-2</v>
      </c>
    </row>
    <row r="64" spans="1:17" x14ac:dyDescent="0.2">
      <c r="A64" s="78">
        <f t="shared" si="7"/>
        <v>59</v>
      </c>
      <c r="B64" s="57" t="s">
        <v>555</v>
      </c>
      <c r="C64" s="57">
        <v>584.88</v>
      </c>
      <c r="D64" s="57">
        <v>40.700000000000003</v>
      </c>
      <c r="E64" s="57"/>
      <c r="F64" s="57">
        <f t="shared" si="2"/>
        <v>625.58000000000004</v>
      </c>
      <c r="G64" s="121">
        <v>1100</v>
      </c>
      <c r="H64" s="57">
        <v>28</v>
      </c>
      <c r="I64" s="121">
        <v>5000</v>
      </c>
      <c r="J64" s="57">
        <v>11</v>
      </c>
      <c r="K64" s="56">
        <f t="shared" si="3"/>
        <v>3.4679217240525138E-3</v>
      </c>
      <c r="L64" s="56">
        <f t="shared" si="4"/>
        <v>1.1630365827870585E-3</v>
      </c>
      <c r="M64" s="54">
        <f t="shared" si="5"/>
        <v>17.041926569169625</v>
      </c>
      <c r="N64" s="54">
        <f t="shared" si="6"/>
        <v>3.7492238452173177</v>
      </c>
      <c r="O64" s="245">
        <f t="shared" si="0"/>
        <v>7.4473219107271262</v>
      </c>
      <c r="P64" s="54">
        <v>1.1637796610169491</v>
      </c>
      <c r="Q64" s="122">
        <f t="shared" si="1"/>
        <v>4.6999987189697591E-2</v>
      </c>
    </row>
    <row r="65" spans="1:17" x14ac:dyDescent="0.2">
      <c r="A65" s="78">
        <f t="shared" si="7"/>
        <v>60</v>
      </c>
      <c r="B65" s="57" t="s">
        <v>556</v>
      </c>
      <c r="C65" s="57">
        <v>444.85</v>
      </c>
      <c r="D65" s="57"/>
      <c r="E65" s="57"/>
      <c r="F65" s="57">
        <f t="shared" si="2"/>
        <v>444.85</v>
      </c>
      <c r="G65" s="121">
        <v>1100</v>
      </c>
      <c r="H65" s="57">
        <v>13</v>
      </c>
      <c r="I65" s="121">
        <v>5000</v>
      </c>
      <c r="J65" s="57">
        <v>12</v>
      </c>
      <c r="K65" s="56">
        <f t="shared" si="3"/>
        <v>1.6101065147386671E-3</v>
      </c>
      <c r="L65" s="56">
        <f t="shared" si="4"/>
        <v>1.2687671812222456E-3</v>
      </c>
      <c r="M65" s="54">
        <f t="shared" si="5"/>
        <v>10.594255201136159</v>
      </c>
      <c r="N65" s="54">
        <f t="shared" si="6"/>
        <v>2.330736144249955</v>
      </c>
      <c r="O65" s="245">
        <f t="shared" si="0"/>
        <v>4.6296895228965012</v>
      </c>
      <c r="P65" s="54">
        <v>0.54032627118644061</v>
      </c>
      <c r="Q65" s="122">
        <f t="shared" si="1"/>
        <v>4.0676648621937858E-2</v>
      </c>
    </row>
    <row r="66" spans="1:17" x14ac:dyDescent="0.2">
      <c r="A66" s="78">
        <f t="shared" si="7"/>
        <v>61</v>
      </c>
      <c r="B66" s="57" t="s">
        <v>557</v>
      </c>
      <c r="C66" s="57">
        <v>550.70000000000005</v>
      </c>
      <c r="D66" s="57"/>
      <c r="E66" s="57"/>
      <c r="F66" s="57">
        <f t="shared" si="2"/>
        <v>550.70000000000005</v>
      </c>
      <c r="G66" s="121">
        <v>1100</v>
      </c>
      <c r="H66" s="57">
        <v>23</v>
      </c>
      <c r="I66" s="121">
        <v>5000</v>
      </c>
      <c r="J66" s="57">
        <v>12</v>
      </c>
      <c r="K66" s="56">
        <f t="shared" si="3"/>
        <v>2.8486499876145652E-3</v>
      </c>
      <c r="L66" s="56">
        <f t="shared" si="4"/>
        <v>1.2687671812222456E-3</v>
      </c>
      <c r="M66" s="54">
        <f t="shared" si="5"/>
        <v>15.152095181319464</v>
      </c>
      <c r="N66" s="54">
        <f t="shared" si="6"/>
        <v>3.3334609398902821</v>
      </c>
      <c r="O66" s="245">
        <f t="shared" si="0"/>
        <v>6.6214655942366054</v>
      </c>
      <c r="P66" s="54">
        <v>0.95596186440677955</v>
      </c>
      <c r="Q66" s="122">
        <f t="shared" si="1"/>
        <v>4.7327008498008222E-2</v>
      </c>
    </row>
    <row r="67" spans="1:17" x14ac:dyDescent="0.2">
      <c r="A67" s="78">
        <f t="shared" si="7"/>
        <v>62</v>
      </c>
      <c r="B67" s="57" t="s">
        <v>558</v>
      </c>
      <c r="C67" s="57">
        <v>213.7</v>
      </c>
      <c r="D67" s="57"/>
      <c r="E67" s="57"/>
      <c r="F67" s="57">
        <f t="shared" si="2"/>
        <v>213.7</v>
      </c>
      <c r="G67" s="121">
        <v>1100</v>
      </c>
      <c r="H67" s="57">
        <v>13</v>
      </c>
      <c r="I67" s="121">
        <v>5000</v>
      </c>
      <c r="J67" s="57">
        <v>6</v>
      </c>
      <c r="K67" s="56">
        <f t="shared" si="3"/>
        <v>1.6101065147386671E-3</v>
      </c>
      <c r="L67" s="56">
        <f t="shared" si="4"/>
        <v>6.3438359061112281E-4</v>
      </c>
      <c r="M67" s="54">
        <f t="shared" si="5"/>
        <v>8.2597235876872261</v>
      </c>
      <c r="N67" s="54">
        <f t="shared" si="6"/>
        <v>1.8171391892911897</v>
      </c>
      <c r="O67" s="245">
        <f t="shared" si="0"/>
        <v>3.6094992078193178</v>
      </c>
      <c r="P67" s="54">
        <v>0.54032627118644061</v>
      </c>
      <c r="Q67" s="122">
        <f t="shared" si="1"/>
        <v>6.6573178549294232E-2</v>
      </c>
    </row>
    <row r="68" spans="1:17" x14ac:dyDescent="0.2">
      <c r="A68" s="78">
        <f t="shared" si="7"/>
        <v>63</v>
      </c>
      <c r="B68" s="57" t="s">
        <v>559</v>
      </c>
      <c r="C68" s="57">
        <v>537.54999999999995</v>
      </c>
      <c r="D68" s="57"/>
      <c r="E68" s="57"/>
      <c r="F68" s="57">
        <f t="shared" si="2"/>
        <v>537.54999999999995</v>
      </c>
      <c r="G68" s="121">
        <v>1100</v>
      </c>
      <c r="H68" s="57">
        <v>33</v>
      </c>
      <c r="I68" s="121">
        <v>5000</v>
      </c>
      <c r="J68" s="57">
        <v>18</v>
      </c>
      <c r="K68" s="56">
        <f t="shared" si="3"/>
        <v>4.0871934604904629E-3</v>
      </c>
      <c r="L68" s="56">
        <f t="shared" si="4"/>
        <v>1.9031507718333684E-3</v>
      </c>
      <c r="M68" s="54">
        <f t="shared" si="5"/>
        <v>22.044466774951697</v>
      </c>
      <c r="N68" s="54">
        <f t="shared" si="6"/>
        <v>4.8497826904893735</v>
      </c>
      <c r="O68" s="245">
        <f t="shared" si="0"/>
        <v>9.6334319806538922</v>
      </c>
      <c r="P68" s="54">
        <v>1.3715974576271184</v>
      </c>
      <c r="Q68" s="122">
        <f t="shared" si="1"/>
        <v>7.0503727846194922E-2</v>
      </c>
    </row>
    <row r="69" spans="1:17" x14ac:dyDescent="0.2">
      <c r="A69" s="78">
        <f t="shared" si="7"/>
        <v>64</v>
      </c>
      <c r="B69" s="57" t="s">
        <v>560</v>
      </c>
      <c r="C69" s="57">
        <v>467.1</v>
      </c>
      <c r="D69" s="57"/>
      <c r="E69" s="57">
        <v>80.8</v>
      </c>
      <c r="F69" s="57">
        <f t="shared" si="2"/>
        <v>547.9</v>
      </c>
      <c r="G69" s="121">
        <v>1100</v>
      </c>
      <c r="H69" s="57">
        <v>18</v>
      </c>
      <c r="I69" s="121">
        <v>5000</v>
      </c>
      <c r="J69" s="57">
        <v>18</v>
      </c>
      <c r="K69" s="56">
        <f t="shared" si="3"/>
        <v>2.2293782511766161E-3</v>
      </c>
      <c r="L69" s="56">
        <f t="shared" si="4"/>
        <v>1.9031507718333684E-3</v>
      </c>
      <c r="M69" s="54">
        <f t="shared" si="5"/>
        <v>15.207706804676745</v>
      </c>
      <c r="N69" s="54">
        <f t="shared" si="6"/>
        <v>3.3456954970288839</v>
      </c>
      <c r="O69" s="245">
        <f t="shared" si="0"/>
        <v>6.6457678736437371</v>
      </c>
      <c r="P69" s="54">
        <v>0.74814406779661013</v>
      </c>
      <c r="Q69" s="122">
        <f t="shared" si="1"/>
        <v>4.735775550857086E-2</v>
      </c>
    </row>
    <row r="70" spans="1:17" x14ac:dyDescent="0.2">
      <c r="A70" s="78">
        <f t="shared" si="7"/>
        <v>65</v>
      </c>
      <c r="B70" s="57" t="s">
        <v>561</v>
      </c>
      <c r="C70" s="57">
        <v>430.8</v>
      </c>
      <c r="D70" s="57"/>
      <c r="E70" s="57"/>
      <c r="F70" s="57">
        <f t="shared" si="2"/>
        <v>430.8</v>
      </c>
      <c r="G70" s="121">
        <v>1100</v>
      </c>
      <c r="H70" s="57">
        <v>12</v>
      </c>
      <c r="I70" s="121">
        <v>5000</v>
      </c>
      <c r="J70" s="57">
        <v>8</v>
      </c>
      <c r="K70" s="56">
        <f t="shared" si="3"/>
        <v>1.4862521674510773E-3</v>
      </c>
      <c r="L70" s="56">
        <f t="shared" si="4"/>
        <v>8.4584478748149711E-4</v>
      </c>
      <c r="M70" s="54">
        <f t="shared" si="5"/>
        <v>8.5821167941518741</v>
      </c>
      <c r="N70" s="54">
        <f t="shared" si="6"/>
        <v>1.8880656947134122</v>
      </c>
      <c r="O70" s="245">
        <f t="shared" ref="O70:O133" si="8">M70*0.437</f>
        <v>3.7503850390443692</v>
      </c>
      <c r="P70" s="54">
        <v>0.49876271186440674</v>
      </c>
      <c r="Q70" s="122">
        <f t="shared" ref="Q70:Q133" si="9">(M70+N70+O70+P70)/F70</f>
        <v>3.4167433239958363E-2</v>
      </c>
    </row>
    <row r="71" spans="1:17" x14ac:dyDescent="0.2">
      <c r="A71" s="78">
        <f t="shared" si="7"/>
        <v>66</v>
      </c>
      <c r="B71" s="57" t="s">
        <v>562</v>
      </c>
      <c r="C71" s="57">
        <v>487.85</v>
      </c>
      <c r="D71" s="57"/>
      <c r="E71" s="57"/>
      <c r="F71" s="57">
        <f t="shared" ref="F71:F132" si="10">C71+D71+E71</f>
        <v>487.85</v>
      </c>
      <c r="G71" s="121">
        <v>1100</v>
      </c>
      <c r="H71" s="57">
        <v>39</v>
      </c>
      <c r="I71" s="121">
        <v>5000</v>
      </c>
      <c r="J71" s="57">
        <v>16</v>
      </c>
      <c r="K71" s="56">
        <f t="shared" ref="K71:K134" si="11">SUM(1/8074*H71)</f>
        <v>4.8303195442160017E-3</v>
      </c>
      <c r="L71" s="56">
        <f t="shared" ref="L71:L134" si="12">SUM(1/9458*J71)</f>
        <v>1.6916895749629942E-3</v>
      </c>
      <c r="M71" s="54">
        <f t="shared" ref="M71:M134" si="13">(L71+K71)*3680</f>
        <v>24.000993558578706</v>
      </c>
      <c r="N71" s="54">
        <f t="shared" ref="N71:N132" si="14">M71*0.22</f>
        <v>5.2802185828873158</v>
      </c>
      <c r="O71" s="245">
        <f t="shared" si="8"/>
        <v>10.488434185098894</v>
      </c>
      <c r="P71" s="54">
        <v>1.6209788135593219</v>
      </c>
      <c r="Q71" s="122">
        <f t="shared" si="9"/>
        <v>8.4842933565899836E-2</v>
      </c>
    </row>
    <row r="72" spans="1:17" x14ac:dyDescent="0.2">
      <c r="A72" s="78">
        <f t="shared" ref="A72:A135" si="15">A71+1</f>
        <v>67</v>
      </c>
      <c r="B72" s="57" t="s">
        <v>563</v>
      </c>
      <c r="C72" s="57">
        <v>2572.4</v>
      </c>
      <c r="D72" s="57"/>
      <c r="E72" s="57">
        <v>488</v>
      </c>
      <c r="F72" s="57">
        <f t="shared" si="10"/>
        <v>3060.4</v>
      </c>
      <c r="G72" s="121">
        <v>1100</v>
      </c>
      <c r="H72" s="57">
        <v>41</v>
      </c>
      <c r="I72" s="121">
        <v>5000</v>
      </c>
      <c r="J72" s="57">
        <v>82</v>
      </c>
      <c r="K72" s="56">
        <f t="shared" si="11"/>
        <v>5.0780282387911813E-3</v>
      </c>
      <c r="L72" s="56">
        <f t="shared" si="12"/>
        <v>8.6699090716853451E-3</v>
      </c>
      <c r="M72" s="54">
        <f t="shared" si="13"/>
        <v>50.592409302553619</v>
      </c>
      <c r="N72" s="54">
        <f t="shared" si="14"/>
        <v>11.130330046561797</v>
      </c>
      <c r="O72" s="245">
        <f t="shared" si="8"/>
        <v>22.108882865215932</v>
      </c>
      <c r="P72" s="54">
        <v>1.7041059322033898</v>
      </c>
      <c r="Q72" s="122">
        <f t="shared" si="9"/>
        <v>2.7949198845423715E-2</v>
      </c>
    </row>
    <row r="73" spans="1:17" x14ac:dyDescent="0.2">
      <c r="A73" s="78">
        <f t="shared" si="15"/>
        <v>68</v>
      </c>
      <c r="B73" s="57" t="s">
        <v>564</v>
      </c>
      <c r="C73" s="57">
        <v>386.9</v>
      </c>
      <c r="D73" s="57"/>
      <c r="E73" s="57"/>
      <c r="F73" s="57">
        <f t="shared" si="10"/>
        <v>386.9</v>
      </c>
      <c r="G73" s="121">
        <v>1100</v>
      </c>
      <c r="H73" s="57">
        <v>20</v>
      </c>
      <c r="I73" s="121">
        <v>5000</v>
      </c>
      <c r="J73" s="57">
        <v>7</v>
      </c>
      <c r="K73" s="56">
        <f t="shared" si="11"/>
        <v>2.4770869457517958E-3</v>
      </c>
      <c r="L73" s="56">
        <f t="shared" si="12"/>
        <v>7.4011418904631001E-4</v>
      </c>
      <c r="M73" s="54">
        <f t="shared" si="13"/>
        <v>11.839300176057028</v>
      </c>
      <c r="N73" s="54">
        <f t="shared" si="14"/>
        <v>2.6046460387325463</v>
      </c>
      <c r="O73" s="245">
        <f t="shared" si="8"/>
        <v>5.173774176936921</v>
      </c>
      <c r="P73" s="54">
        <v>0.83127118644067788</v>
      </c>
      <c r="Q73" s="122">
        <f t="shared" si="9"/>
        <v>5.2853428736539608E-2</v>
      </c>
    </row>
    <row r="74" spans="1:17" x14ac:dyDescent="0.2">
      <c r="A74" s="78">
        <f t="shared" si="15"/>
        <v>69</v>
      </c>
      <c r="B74" s="57" t="s">
        <v>565</v>
      </c>
      <c r="C74" s="57">
        <v>902</v>
      </c>
      <c r="D74" s="57"/>
      <c r="E74" s="57"/>
      <c r="F74" s="57">
        <f t="shared" si="10"/>
        <v>902</v>
      </c>
      <c r="G74" s="121">
        <v>1100</v>
      </c>
      <c r="H74" s="57">
        <v>14</v>
      </c>
      <c r="I74" s="121">
        <v>5000</v>
      </c>
      <c r="J74" s="57">
        <v>32</v>
      </c>
      <c r="K74" s="56">
        <f t="shared" si="11"/>
        <v>1.7339608620262569E-3</v>
      </c>
      <c r="L74" s="56">
        <f t="shared" si="12"/>
        <v>3.3833791499259885E-3</v>
      </c>
      <c r="M74" s="54">
        <f t="shared" si="13"/>
        <v>18.831811243984262</v>
      </c>
      <c r="N74" s="54">
        <f t="shared" si="14"/>
        <v>4.1429984736765375</v>
      </c>
      <c r="O74" s="245">
        <f t="shared" si="8"/>
        <v>8.2295015136211234</v>
      </c>
      <c r="P74" s="54">
        <v>0.58188983050847454</v>
      </c>
      <c r="Q74" s="122">
        <f t="shared" si="9"/>
        <v>3.5239690755865187E-2</v>
      </c>
    </row>
    <row r="75" spans="1:17" x14ac:dyDescent="0.2">
      <c r="A75" s="78">
        <f t="shared" si="15"/>
        <v>70</v>
      </c>
      <c r="B75" s="57" t="s">
        <v>566</v>
      </c>
      <c r="C75" s="57">
        <v>659.8</v>
      </c>
      <c r="D75" s="57">
        <v>57.3</v>
      </c>
      <c r="E75" s="57"/>
      <c r="F75" s="57">
        <f t="shared" si="10"/>
        <v>717.09999999999991</v>
      </c>
      <c r="G75" s="121">
        <v>1100</v>
      </c>
      <c r="H75" s="57">
        <v>33</v>
      </c>
      <c r="I75" s="121">
        <v>5000</v>
      </c>
      <c r="J75" s="57">
        <v>17</v>
      </c>
      <c r="K75" s="56">
        <f t="shared" si="11"/>
        <v>4.0871934604904629E-3</v>
      </c>
      <c r="L75" s="56">
        <f t="shared" si="12"/>
        <v>1.7974201733981813E-3</v>
      </c>
      <c r="M75" s="54">
        <f t="shared" si="13"/>
        <v>21.655378172710211</v>
      </c>
      <c r="N75" s="54">
        <f t="shared" si="14"/>
        <v>4.7641831979962461</v>
      </c>
      <c r="O75" s="245">
        <f t="shared" si="8"/>
        <v>9.4634002614743622</v>
      </c>
      <c r="P75" s="54">
        <v>1.3715974576271184</v>
      </c>
      <c r="Q75" s="122">
        <f t="shared" si="9"/>
        <v>5.1951693055094054E-2</v>
      </c>
    </row>
    <row r="76" spans="1:17" x14ac:dyDescent="0.2">
      <c r="A76" s="78">
        <f t="shared" si="15"/>
        <v>71</v>
      </c>
      <c r="B76" s="57" t="s">
        <v>567</v>
      </c>
      <c r="C76" s="57">
        <v>542.70000000000005</v>
      </c>
      <c r="D76" s="57"/>
      <c r="E76" s="57"/>
      <c r="F76" s="57">
        <f t="shared" si="10"/>
        <v>542.70000000000005</v>
      </c>
      <c r="G76" s="121">
        <v>1100</v>
      </c>
      <c r="H76" s="57">
        <v>22</v>
      </c>
      <c r="I76" s="121">
        <v>5000</v>
      </c>
      <c r="J76" s="57">
        <v>14</v>
      </c>
      <c r="K76" s="56">
        <f t="shared" si="11"/>
        <v>2.7247956403269754E-3</v>
      </c>
      <c r="L76" s="56">
        <f t="shared" si="12"/>
        <v>1.48022837809262E-3</v>
      </c>
      <c r="M76" s="54">
        <f t="shared" si="13"/>
        <v>15.474488387784112</v>
      </c>
      <c r="N76" s="54">
        <f t="shared" si="14"/>
        <v>3.4043874453125045</v>
      </c>
      <c r="O76" s="245">
        <f t="shared" si="8"/>
        <v>6.7623514254616568</v>
      </c>
      <c r="P76" s="54">
        <v>0.91439830508474562</v>
      </c>
      <c r="Q76" s="122">
        <f t="shared" si="9"/>
        <v>4.8932422265787756E-2</v>
      </c>
    </row>
    <row r="77" spans="1:17" x14ac:dyDescent="0.2">
      <c r="A77" s="78">
        <f t="shared" si="15"/>
        <v>72</v>
      </c>
      <c r="B77" s="57" t="s">
        <v>568</v>
      </c>
      <c r="C77" s="57">
        <v>605.70000000000005</v>
      </c>
      <c r="D77" s="57"/>
      <c r="E77" s="57">
        <v>19</v>
      </c>
      <c r="F77" s="57">
        <f t="shared" si="10"/>
        <v>624.70000000000005</v>
      </c>
      <c r="G77" s="121">
        <v>1100</v>
      </c>
      <c r="H77" s="57">
        <v>25</v>
      </c>
      <c r="I77" s="121">
        <v>5000</v>
      </c>
      <c r="J77" s="57">
        <v>19</v>
      </c>
      <c r="K77" s="56">
        <f t="shared" si="11"/>
        <v>3.0963586821897444E-3</v>
      </c>
      <c r="L77" s="56">
        <f t="shared" si="12"/>
        <v>2.0088813702685555E-3</v>
      </c>
      <c r="M77" s="54">
        <f t="shared" si="13"/>
        <v>18.787283393046547</v>
      </c>
      <c r="N77" s="54">
        <f t="shared" si="14"/>
        <v>4.1332023464702408</v>
      </c>
      <c r="O77" s="245">
        <f t="shared" si="8"/>
        <v>8.2100428427613412</v>
      </c>
      <c r="P77" s="54">
        <v>1.0390889830508474</v>
      </c>
      <c r="Q77" s="122">
        <f t="shared" si="9"/>
        <v>5.1496106235519409E-2</v>
      </c>
    </row>
    <row r="78" spans="1:17" x14ac:dyDescent="0.2">
      <c r="A78" s="78">
        <f t="shared" si="15"/>
        <v>73</v>
      </c>
      <c r="B78" s="57" t="s">
        <v>569</v>
      </c>
      <c r="C78" s="57">
        <v>1311.1</v>
      </c>
      <c r="D78" s="57"/>
      <c r="E78" s="57">
        <v>43.3</v>
      </c>
      <c r="F78" s="57">
        <f t="shared" si="10"/>
        <v>1354.3999999999999</v>
      </c>
      <c r="G78" s="121">
        <v>1100</v>
      </c>
      <c r="H78" s="57">
        <v>24</v>
      </c>
      <c r="I78" s="121">
        <v>5000</v>
      </c>
      <c r="J78" s="57">
        <v>48</v>
      </c>
      <c r="K78" s="56">
        <f t="shared" si="11"/>
        <v>2.9725043349021546E-3</v>
      </c>
      <c r="L78" s="56">
        <f t="shared" si="12"/>
        <v>5.0750687248889825E-3</v>
      </c>
      <c r="M78" s="54">
        <f t="shared" si="13"/>
        <v>29.615068860031382</v>
      </c>
      <c r="N78" s="54">
        <f t="shared" si="14"/>
        <v>6.5153151492069039</v>
      </c>
      <c r="O78" s="245">
        <f t="shared" si="8"/>
        <v>12.941785091833713</v>
      </c>
      <c r="P78" s="54">
        <v>0.99752542372881348</v>
      </c>
      <c r="Q78" s="122">
        <f t="shared" si="9"/>
        <v>3.6968173748376271E-2</v>
      </c>
    </row>
    <row r="79" spans="1:17" x14ac:dyDescent="0.2">
      <c r="A79" s="78">
        <f t="shared" si="15"/>
        <v>74</v>
      </c>
      <c r="B79" s="57" t="s">
        <v>570</v>
      </c>
      <c r="C79" s="57">
        <v>235.6</v>
      </c>
      <c r="D79" s="57"/>
      <c r="E79" s="57"/>
      <c r="F79" s="57">
        <f t="shared" si="10"/>
        <v>235.6</v>
      </c>
      <c r="G79" s="121">
        <v>1100</v>
      </c>
      <c r="H79" s="57">
        <v>14</v>
      </c>
      <c r="I79" s="121">
        <v>5000</v>
      </c>
      <c r="J79" s="57">
        <v>14</v>
      </c>
      <c r="K79" s="56">
        <f t="shared" si="11"/>
        <v>1.7339608620262569E-3</v>
      </c>
      <c r="L79" s="56">
        <f t="shared" si="12"/>
        <v>1.48022837809262E-3</v>
      </c>
      <c r="M79" s="54">
        <f t="shared" si="13"/>
        <v>11.828216403637468</v>
      </c>
      <c r="N79" s="54">
        <f t="shared" si="14"/>
        <v>2.602207608800243</v>
      </c>
      <c r="O79" s="245">
        <f t="shared" si="8"/>
        <v>5.1689305683895732</v>
      </c>
      <c r="P79" s="54">
        <v>0.58188983050847454</v>
      </c>
      <c r="Q79" s="122">
        <f t="shared" si="9"/>
        <v>8.5658932136399649E-2</v>
      </c>
    </row>
    <row r="80" spans="1:17" x14ac:dyDescent="0.2">
      <c r="A80" s="78">
        <f t="shared" si="15"/>
        <v>75</v>
      </c>
      <c r="B80" s="57" t="s">
        <v>571</v>
      </c>
      <c r="C80" s="57">
        <v>666.3</v>
      </c>
      <c r="D80" s="57">
        <v>58.1</v>
      </c>
      <c r="E80" s="57"/>
      <c r="F80" s="57">
        <f t="shared" si="10"/>
        <v>724.4</v>
      </c>
      <c r="G80" s="121">
        <v>1100</v>
      </c>
      <c r="H80" s="57">
        <v>27</v>
      </c>
      <c r="I80" s="121">
        <v>5000</v>
      </c>
      <c r="J80" s="57">
        <v>19</v>
      </c>
      <c r="K80" s="56">
        <f t="shared" si="11"/>
        <v>3.344067376764924E-3</v>
      </c>
      <c r="L80" s="56">
        <f t="shared" si="12"/>
        <v>2.0088813702685555E-3</v>
      </c>
      <c r="M80" s="54">
        <f t="shared" si="13"/>
        <v>19.698851389083206</v>
      </c>
      <c r="N80" s="54">
        <f t="shared" si="14"/>
        <v>4.3337473055983056</v>
      </c>
      <c r="O80" s="245">
        <f t="shared" si="8"/>
        <v>8.6083980570293619</v>
      </c>
      <c r="P80" s="54">
        <v>1.122216101694915</v>
      </c>
      <c r="Q80" s="122">
        <f t="shared" si="9"/>
        <v>4.6608521332697113E-2</v>
      </c>
    </row>
    <row r="81" spans="1:17" x14ac:dyDescent="0.2">
      <c r="A81" s="78">
        <f t="shared" si="15"/>
        <v>76</v>
      </c>
      <c r="B81" s="57" t="s">
        <v>572</v>
      </c>
      <c r="C81" s="57">
        <v>574.5</v>
      </c>
      <c r="D81" s="57"/>
      <c r="E81" s="57"/>
      <c r="F81" s="57">
        <f t="shared" si="10"/>
        <v>574.5</v>
      </c>
      <c r="G81" s="121">
        <v>1100</v>
      </c>
      <c r="H81" s="57">
        <v>30</v>
      </c>
      <c r="I81" s="121">
        <v>5000</v>
      </c>
      <c r="J81" s="57">
        <v>10</v>
      </c>
      <c r="K81" s="56">
        <f t="shared" si="11"/>
        <v>3.7156304186276934E-3</v>
      </c>
      <c r="L81" s="56">
        <f t="shared" si="12"/>
        <v>1.0573059843518714E-3</v>
      </c>
      <c r="M81" s="54">
        <f t="shared" si="13"/>
        <v>17.564405962964798</v>
      </c>
      <c r="N81" s="54">
        <f t="shared" si="14"/>
        <v>3.8641693118522555</v>
      </c>
      <c r="O81" s="245">
        <f t="shared" si="8"/>
        <v>7.6756454058156169</v>
      </c>
      <c r="P81" s="54">
        <v>1.2469067796610169</v>
      </c>
      <c r="Q81" s="122">
        <f t="shared" si="9"/>
        <v>5.2830509069266646E-2</v>
      </c>
    </row>
    <row r="82" spans="1:17" x14ac:dyDescent="0.2">
      <c r="A82" s="78">
        <f t="shared" si="15"/>
        <v>77</v>
      </c>
      <c r="B82" s="57" t="s">
        <v>573</v>
      </c>
      <c r="C82" s="57">
        <v>656.4</v>
      </c>
      <c r="D82" s="57">
        <v>40.5</v>
      </c>
      <c r="E82" s="57"/>
      <c r="F82" s="57">
        <f t="shared" si="10"/>
        <v>696.9</v>
      </c>
      <c r="G82" s="121">
        <v>1100</v>
      </c>
      <c r="H82" s="57">
        <v>28</v>
      </c>
      <c r="I82" s="121">
        <v>5000</v>
      </c>
      <c r="J82" s="57">
        <v>18</v>
      </c>
      <c r="K82" s="56">
        <f t="shared" si="11"/>
        <v>3.4679217240525138E-3</v>
      </c>
      <c r="L82" s="56">
        <f t="shared" si="12"/>
        <v>1.9031507718333684E-3</v>
      </c>
      <c r="M82" s="54">
        <f t="shared" si="13"/>
        <v>19.765546784860046</v>
      </c>
      <c r="N82" s="54">
        <f t="shared" si="14"/>
        <v>4.3484202926692097</v>
      </c>
      <c r="O82" s="245">
        <f t="shared" si="8"/>
        <v>8.6375439449838396</v>
      </c>
      <c r="P82" s="54">
        <v>1.1637796610169491</v>
      </c>
      <c r="Q82" s="122">
        <f t="shared" si="9"/>
        <v>4.8665935835170107E-2</v>
      </c>
    </row>
    <row r="83" spans="1:17" x14ac:dyDescent="0.2">
      <c r="A83" s="78">
        <f t="shared" si="15"/>
        <v>78</v>
      </c>
      <c r="B83" s="57" t="s">
        <v>575</v>
      </c>
      <c r="C83" s="57">
        <v>560.6</v>
      </c>
      <c r="D83" s="57"/>
      <c r="E83" s="57">
        <v>38.4</v>
      </c>
      <c r="F83" s="57">
        <f t="shared" si="10"/>
        <v>599</v>
      </c>
      <c r="G83" s="121">
        <v>1100</v>
      </c>
      <c r="H83" s="57">
        <v>23</v>
      </c>
      <c r="I83" s="121">
        <v>5000</v>
      </c>
      <c r="J83" s="57">
        <v>17</v>
      </c>
      <c r="K83" s="56">
        <f t="shared" si="11"/>
        <v>2.8486499876145652E-3</v>
      </c>
      <c r="L83" s="56">
        <f t="shared" si="12"/>
        <v>1.7974201733981813E-3</v>
      </c>
      <c r="M83" s="54">
        <f t="shared" si="13"/>
        <v>17.097538192526908</v>
      </c>
      <c r="N83" s="54">
        <f t="shared" si="14"/>
        <v>3.7614584023559199</v>
      </c>
      <c r="O83" s="245">
        <f t="shared" si="8"/>
        <v>7.4716241901342588</v>
      </c>
      <c r="P83" s="54">
        <v>0.95596186440677955</v>
      </c>
      <c r="Q83" s="122">
        <f t="shared" si="9"/>
        <v>4.8892458513228501E-2</v>
      </c>
    </row>
    <row r="84" spans="1:17" x14ac:dyDescent="0.2">
      <c r="A84" s="78">
        <f t="shared" si="15"/>
        <v>79</v>
      </c>
      <c r="B84" s="57" t="s">
        <v>576</v>
      </c>
      <c r="C84" s="57">
        <v>494.5</v>
      </c>
      <c r="D84" s="57"/>
      <c r="E84" s="57"/>
      <c r="F84" s="57">
        <f t="shared" si="10"/>
        <v>494.5</v>
      </c>
      <c r="G84" s="121">
        <v>1100</v>
      </c>
      <c r="H84" s="57">
        <v>18</v>
      </c>
      <c r="I84" s="121">
        <v>5000</v>
      </c>
      <c r="J84" s="57">
        <v>6</v>
      </c>
      <c r="K84" s="56">
        <f t="shared" si="11"/>
        <v>2.2293782511766161E-3</v>
      </c>
      <c r="L84" s="56">
        <f t="shared" si="12"/>
        <v>6.3438359061112281E-4</v>
      </c>
      <c r="M84" s="54">
        <f t="shared" si="13"/>
        <v>10.538643577778879</v>
      </c>
      <c r="N84" s="54">
        <f t="shared" si="14"/>
        <v>2.3185015871113537</v>
      </c>
      <c r="O84" s="245">
        <f t="shared" si="8"/>
        <v>4.6053872434893703</v>
      </c>
      <c r="P84" s="54">
        <v>0.74814406779661013</v>
      </c>
      <c r="Q84" s="122">
        <f t="shared" si="9"/>
        <v>3.6826443834532284E-2</v>
      </c>
    </row>
    <row r="85" spans="1:17" x14ac:dyDescent="0.2">
      <c r="A85" s="78">
        <f t="shared" si="15"/>
        <v>80</v>
      </c>
      <c r="B85" s="57" t="s">
        <v>577</v>
      </c>
      <c r="C85" s="57">
        <v>719.5</v>
      </c>
      <c r="D85" s="57">
        <v>20.3</v>
      </c>
      <c r="E85" s="57"/>
      <c r="F85" s="57">
        <f t="shared" si="10"/>
        <v>739.8</v>
      </c>
      <c r="G85" s="121">
        <v>1100</v>
      </c>
      <c r="H85" s="57">
        <v>23</v>
      </c>
      <c r="I85" s="121">
        <v>5000</v>
      </c>
      <c r="J85" s="57">
        <v>18</v>
      </c>
      <c r="K85" s="56">
        <f t="shared" si="11"/>
        <v>2.8486499876145652E-3</v>
      </c>
      <c r="L85" s="56">
        <f t="shared" si="12"/>
        <v>1.9031507718333684E-3</v>
      </c>
      <c r="M85" s="54">
        <f t="shared" si="13"/>
        <v>17.486626794768398</v>
      </c>
      <c r="N85" s="54">
        <f t="shared" si="14"/>
        <v>3.8470578948490477</v>
      </c>
      <c r="O85" s="245">
        <f t="shared" si="8"/>
        <v>7.6416559093137897</v>
      </c>
      <c r="P85" s="54">
        <v>0.95596186440677955</v>
      </c>
      <c r="Q85" s="122">
        <f t="shared" si="9"/>
        <v>4.0458640799321467E-2</v>
      </c>
    </row>
    <row r="86" spans="1:17" x14ac:dyDescent="0.2">
      <c r="A86" s="78">
        <f t="shared" si="15"/>
        <v>81</v>
      </c>
      <c r="B86" s="57" t="s">
        <v>578</v>
      </c>
      <c r="C86" s="57">
        <v>673</v>
      </c>
      <c r="D86" s="57">
        <v>43.4</v>
      </c>
      <c r="E86" s="57"/>
      <c r="F86" s="57">
        <f t="shared" si="10"/>
        <v>716.4</v>
      </c>
      <c r="G86" s="121">
        <v>1100</v>
      </c>
      <c r="H86" s="57">
        <v>23</v>
      </c>
      <c r="I86" s="121">
        <v>5000</v>
      </c>
      <c r="J86" s="57">
        <v>20</v>
      </c>
      <c r="K86" s="56">
        <f t="shared" si="11"/>
        <v>2.8486499876145652E-3</v>
      </c>
      <c r="L86" s="56">
        <f t="shared" si="12"/>
        <v>2.1146119687037428E-3</v>
      </c>
      <c r="M86" s="54">
        <f t="shared" si="13"/>
        <v>18.26480399925137</v>
      </c>
      <c r="N86" s="54">
        <f t="shared" si="14"/>
        <v>4.0182568798353016</v>
      </c>
      <c r="O86" s="245">
        <f t="shared" si="8"/>
        <v>7.9817193476728487</v>
      </c>
      <c r="P86" s="54">
        <v>0.95596186440677955</v>
      </c>
      <c r="Q86" s="122">
        <f t="shared" si="9"/>
        <v>4.3580042003303045E-2</v>
      </c>
    </row>
    <row r="87" spans="1:17" x14ac:dyDescent="0.2">
      <c r="A87" s="78">
        <f t="shared" si="15"/>
        <v>82</v>
      </c>
      <c r="B87" s="57" t="s">
        <v>579</v>
      </c>
      <c r="C87" s="57">
        <v>628.5</v>
      </c>
      <c r="D87" s="57"/>
      <c r="E87" s="57"/>
      <c r="F87" s="57">
        <f t="shared" si="10"/>
        <v>628.5</v>
      </c>
      <c r="G87" s="121">
        <v>1100</v>
      </c>
      <c r="H87" s="57">
        <v>17</v>
      </c>
      <c r="I87" s="121">
        <v>5000</v>
      </c>
      <c r="J87" s="57">
        <v>17</v>
      </c>
      <c r="K87" s="56">
        <f t="shared" si="11"/>
        <v>2.1055239038890263E-3</v>
      </c>
      <c r="L87" s="56">
        <f t="shared" si="12"/>
        <v>1.7974201733981813E-3</v>
      </c>
      <c r="M87" s="54">
        <f t="shared" si="13"/>
        <v>14.362834204416924</v>
      </c>
      <c r="N87" s="54">
        <f t="shared" si="14"/>
        <v>3.1598235249717233</v>
      </c>
      <c r="O87" s="245">
        <f t="shared" si="8"/>
        <v>6.2765585473301959</v>
      </c>
      <c r="P87" s="54">
        <v>0.70658050847457621</v>
      </c>
      <c r="Q87" s="122">
        <f t="shared" si="9"/>
        <v>3.8990925672543232E-2</v>
      </c>
    </row>
    <row r="88" spans="1:17" x14ac:dyDescent="0.2">
      <c r="A88" s="78">
        <f t="shared" si="15"/>
        <v>83</v>
      </c>
      <c r="B88" s="57" t="s">
        <v>580</v>
      </c>
      <c r="C88" s="57">
        <v>1817.4</v>
      </c>
      <c r="D88" s="57">
        <v>90.8</v>
      </c>
      <c r="E88" s="57"/>
      <c r="F88" s="57">
        <f t="shared" si="10"/>
        <v>1908.2</v>
      </c>
      <c r="G88" s="121">
        <v>1100</v>
      </c>
      <c r="H88" s="57">
        <v>30</v>
      </c>
      <c r="I88" s="121">
        <v>5000</v>
      </c>
      <c r="J88" s="57">
        <v>60</v>
      </c>
      <c r="K88" s="56">
        <f t="shared" si="11"/>
        <v>3.7156304186276934E-3</v>
      </c>
      <c r="L88" s="56">
        <f t="shared" si="12"/>
        <v>6.3438359061112285E-3</v>
      </c>
      <c r="M88" s="54">
        <f t="shared" si="13"/>
        <v>37.018836075039239</v>
      </c>
      <c r="N88" s="54">
        <f t="shared" si="14"/>
        <v>8.1441439365086321</v>
      </c>
      <c r="O88" s="245">
        <f t="shared" si="8"/>
        <v>16.177231364792146</v>
      </c>
      <c r="P88" s="54">
        <v>1.2469067796610169</v>
      </c>
      <c r="Q88" s="122">
        <f t="shared" si="9"/>
        <v>3.2799034774133234E-2</v>
      </c>
    </row>
    <row r="89" spans="1:17" x14ac:dyDescent="0.2">
      <c r="A89" s="78">
        <f t="shared" si="15"/>
        <v>84</v>
      </c>
      <c r="B89" s="57" t="s">
        <v>581</v>
      </c>
      <c r="C89" s="57">
        <v>872.9</v>
      </c>
      <c r="D89" s="57"/>
      <c r="E89" s="57">
        <v>66</v>
      </c>
      <c r="F89" s="57">
        <f t="shared" si="10"/>
        <v>938.9</v>
      </c>
      <c r="G89" s="121">
        <v>1100</v>
      </c>
      <c r="H89" s="57">
        <v>28</v>
      </c>
      <c r="I89" s="121">
        <v>5000</v>
      </c>
      <c r="J89" s="57">
        <v>16</v>
      </c>
      <c r="K89" s="56">
        <f t="shared" si="11"/>
        <v>3.4679217240525138E-3</v>
      </c>
      <c r="L89" s="56">
        <f t="shared" si="12"/>
        <v>1.6916895749629942E-3</v>
      </c>
      <c r="M89" s="54">
        <f t="shared" si="13"/>
        <v>18.98736958037707</v>
      </c>
      <c r="N89" s="54">
        <f t="shared" si="14"/>
        <v>4.1772213076829559</v>
      </c>
      <c r="O89" s="245">
        <f t="shared" si="8"/>
        <v>8.2974805066247797</v>
      </c>
      <c r="P89" s="54">
        <v>1.1637796610169491</v>
      </c>
      <c r="Q89" s="122">
        <f t="shared" si="9"/>
        <v>3.4749015928961284E-2</v>
      </c>
    </row>
    <row r="90" spans="1:17" x14ac:dyDescent="0.2">
      <c r="A90" s="78">
        <f t="shared" si="15"/>
        <v>85</v>
      </c>
      <c r="B90" s="57" t="s">
        <v>582</v>
      </c>
      <c r="C90" s="57">
        <v>583.5</v>
      </c>
      <c r="D90" s="57"/>
      <c r="E90" s="57"/>
      <c r="F90" s="57">
        <f t="shared" si="10"/>
        <v>583.5</v>
      </c>
      <c r="G90" s="121">
        <v>1100</v>
      </c>
      <c r="H90" s="57">
        <v>24</v>
      </c>
      <c r="I90" s="121">
        <v>5000</v>
      </c>
      <c r="J90" s="57">
        <v>20</v>
      </c>
      <c r="K90" s="56">
        <f t="shared" si="11"/>
        <v>2.9725043349021546E-3</v>
      </c>
      <c r="L90" s="56">
        <f t="shared" si="12"/>
        <v>2.1146119687037428E-3</v>
      </c>
      <c r="M90" s="54">
        <f t="shared" si="13"/>
        <v>18.720587997269703</v>
      </c>
      <c r="N90" s="54">
        <f t="shared" si="14"/>
        <v>4.1185293593993348</v>
      </c>
      <c r="O90" s="245">
        <f t="shared" si="8"/>
        <v>8.18089695480686</v>
      </c>
      <c r="P90" s="54">
        <v>0.99752542372881348</v>
      </c>
      <c r="Q90" s="122">
        <f t="shared" si="9"/>
        <v>5.4871533393667037E-2</v>
      </c>
    </row>
    <row r="91" spans="1:17" x14ac:dyDescent="0.2">
      <c r="A91" s="78">
        <f t="shared" si="15"/>
        <v>86</v>
      </c>
      <c r="B91" s="57" t="s">
        <v>583</v>
      </c>
      <c r="C91" s="57">
        <v>288.43</v>
      </c>
      <c r="D91" s="57"/>
      <c r="E91" s="57"/>
      <c r="F91" s="57">
        <f t="shared" si="10"/>
        <v>288.43</v>
      </c>
      <c r="G91" s="121">
        <v>1100</v>
      </c>
      <c r="H91" s="57">
        <v>10</v>
      </c>
      <c r="I91" s="121">
        <v>5000</v>
      </c>
      <c r="J91" s="57">
        <v>7</v>
      </c>
      <c r="K91" s="56">
        <f t="shared" si="11"/>
        <v>1.2385434728758979E-3</v>
      </c>
      <c r="L91" s="56">
        <f t="shared" si="12"/>
        <v>7.4011418904631001E-4</v>
      </c>
      <c r="M91" s="54">
        <f t="shared" si="13"/>
        <v>7.2814601958737253</v>
      </c>
      <c r="N91" s="54">
        <f t="shared" si="14"/>
        <v>1.6019212430922196</v>
      </c>
      <c r="O91" s="245">
        <f t="shared" si="8"/>
        <v>3.1819981055968181</v>
      </c>
      <c r="P91" s="54">
        <v>0.41563559322033894</v>
      </c>
      <c r="Q91" s="122">
        <f t="shared" si="9"/>
        <v>4.3272250243674724E-2</v>
      </c>
    </row>
    <row r="92" spans="1:17" x14ac:dyDescent="0.2">
      <c r="A92" s="78">
        <f t="shared" si="15"/>
        <v>87</v>
      </c>
      <c r="B92" s="57" t="s">
        <v>584</v>
      </c>
      <c r="C92" s="57">
        <v>539.6</v>
      </c>
      <c r="D92" s="57"/>
      <c r="E92" s="57"/>
      <c r="F92" s="57">
        <f t="shared" si="10"/>
        <v>539.6</v>
      </c>
      <c r="G92" s="121">
        <v>1100</v>
      </c>
      <c r="H92" s="57">
        <v>23</v>
      </c>
      <c r="I92" s="121">
        <v>5000</v>
      </c>
      <c r="J92" s="57">
        <v>11</v>
      </c>
      <c r="K92" s="56">
        <f t="shared" si="11"/>
        <v>2.8486499876145652E-3</v>
      </c>
      <c r="L92" s="56">
        <f t="shared" si="12"/>
        <v>1.1630365827870585E-3</v>
      </c>
      <c r="M92" s="54">
        <f t="shared" si="13"/>
        <v>14.763006579077976</v>
      </c>
      <c r="N92" s="54">
        <f t="shared" si="14"/>
        <v>3.2478614473971548</v>
      </c>
      <c r="O92" s="245">
        <f t="shared" si="8"/>
        <v>6.4514338750570754</v>
      </c>
      <c r="P92" s="54">
        <v>0.95596186440677955</v>
      </c>
      <c r="Q92" s="122">
        <f t="shared" si="9"/>
        <v>4.7105751975424368E-2</v>
      </c>
    </row>
    <row r="93" spans="1:17" x14ac:dyDescent="0.2">
      <c r="A93" s="78">
        <f t="shared" si="15"/>
        <v>88</v>
      </c>
      <c r="B93" s="57" t="s">
        <v>585</v>
      </c>
      <c r="C93" s="57">
        <v>2006.4</v>
      </c>
      <c r="D93" s="57"/>
      <c r="E93" s="57"/>
      <c r="F93" s="57">
        <f t="shared" si="10"/>
        <v>2006.4</v>
      </c>
      <c r="G93" s="121">
        <v>1100</v>
      </c>
      <c r="H93" s="57">
        <v>73</v>
      </c>
      <c r="I93" s="121">
        <v>5000</v>
      </c>
      <c r="J93" s="57">
        <v>146</v>
      </c>
      <c r="K93" s="56">
        <f t="shared" si="11"/>
        <v>9.0413673519940535E-3</v>
      </c>
      <c r="L93" s="56">
        <f t="shared" si="12"/>
        <v>1.5436667371537323E-2</v>
      </c>
      <c r="M93" s="54">
        <f t="shared" si="13"/>
        <v>90.079167782595462</v>
      </c>
      <c r="N93" s="54">
        <f t="shared" si="14"/>
        <v>19.817416912171002</v>
      </c>
      <c r="O93" s="245">
        <f t="shared" si="8"/>
        <v>39.364596320994217</v>
      </c>
      <c r="P93" s="54">
        <v>3.0341398305084741</v>
      </c>
      <c r="Q93" s="122">
        <f t="shared" si="9"/>
        <v>7.5904765174575936E-2</v>
      </c>
    </row>
    <row r="94" spans="1:17" x14ac:dyDescent="0.2">
      <c r="A94" s="78">
        <f t="shared" si="15"/>
        <v>89</v>
      </c>
      <c r="B94" s="57" t="s">
        <v>586</v>
      </c>
      <c r="C94" s="57">
        <v>3433.2</v>
      </c>
      <c r="D94" s="57">
        <v>78</v>
      </c>
      <c r="E94" s="57"/>
      <c r="F94" s="57">
        <f t="shared" si="10"/>
        <v>3511.2</v>
      </c>
      <c r="G94" s="121">
        <v>1100</v>
      </c>
      <c r="H94" s="57">
        <v>75</v>
      </c>
      <c r="I94" s="121">
        <v>5000</v>
      </c>
      <c r="J94" s="57">
        <v>150</v>
      </c>
      <c r="K94" s="56">
        <f t="shared" si="11"/>
        <v>9.2890760465692331E-3</v>
      </c>
      <c r="L94" s="56">
        <f t="shared" si="12"/>
        <v>1.585958976527807E-2</v>
      </c>
      <c r="M94" s="54">
        <f t="shared" si="13"/>
        <v>92.547090187598087</v>
      </c>
      <c r="N94" s="54">
        <f t="shared" si="14"/>
        <v>20.360359841271578</v>
      </c>
      <c r="O94" s="245">
        <f t="shared" si="8"/>
        <v>40.443078411980366</v>
      </c>
      <c r="P94" s="54">
        <v>3.1172669491525418</v>
      </c>
      <c r="Q94" s="122">
        <f t="shared" si="9"/>
        <v>4.4562484446913471E-2</v>
      </c>
    </row>
    <row r="95" spans="1:17" x14ac:dyDescent="0.2">
      <c r="A95" s="78">
        <f t="shared" si="15"/>
        <v>90</v>
      </c>
      <c r="B95" s="57" t="s">
        <v>587</v>
      </c>
      <c r="C95" s="57">
        <v>416.5</v>
      </c>
      <c r="D95" s="57"/>
      <c r="E95" s="57">
        <v>27.3</v>
      </c>
      <c r="F95" s="57">
        <f t="shared" si="10"/>
        <v>443.8</v>
      </c>
      <c r="G95" s="121">
        <v>1100</v>
      </c>
      <c r="H95" s="57">
        <v>23</v>
      </c>
      <c r="I95" s="121">
        <v>5000</v>
      </c>
      <c r="J95" s="57">
        <v>6</v>
      </c>
      <c r="K95" s="56">
        <f t="shared" si="11"/>
        <v>2.8486499876145652E-3</v>
      </c>
      <c r="L95" s="56">
        <f t="shared" si="12"/>
        <v>6.3438359061112281E-4</v>
      </c>
      <c r="M95" s="54">
        <f t="shared" si="13"/>
        <v>12.817563567870531</v>
      </c>
      <c r="N95" s="54">
        <f t="shared" si="14"/>
        <v>2.819863984931517</v>
      </c>
      <c r="O95" s="245">
        <f t="shared" si="8"/>
        <v>5.601275279159422</v>
      </c>
      <c r="P95" s="54">
        <v>0.95596186440677955</v>
      </c>
      <c r="Q95" s="122">
        <f t="shared" si="9"/>
        <v>5.0010510807499436E-2</v>
      </c>
    </row>
    <row r="96" spans="1:17" x14ac:dyDescent="0.2">
      <c r="A96" s="78">
        <f t="shared" si="15"/>
        <v>91</v>
      </c>
      <c r="B96" s="57" t="s">
        <v>588</v>
      </c>
      <c r="C96" s="57">
        <v>514.9</v>
      </c>
      <c r="D96" s="57">
        <v>88.2</v>
      </c>
      <c r="E96" s="57"/>
      <c r="F96" s="57">
        <f t="shared" si="10"/>
        <v>603.1</v>
      </c>
      <c r="G96" s="121">
        <v>1100</v>
      </c>
      <c r="H96" s="57">
        <v>24</v>
      </c>
      <c r="I96" s="121">
        <v>5000</v>
      </c>
      <c r="J96" s="57">
        <v>12</v>
      </c>
      <c r="K96" s="56">
        <f t="shared" si="11"/>
        <v>2.9725043349021546E-3</v>
      </c>
      <c r="L96" s="56">
        <f t="shared" si="12"/>
        <v>1.2687671812222456E-3</v>
      </c>
      <c r="M96" s="54">
        <f t="shared" si="13"/>
        <v>15.607879179337791</v>
      </c>
      <c r="N96" s="54">
        <f t="shared" si="14"/>
        <v>3.4337334194543141</v>
      </c>
      <c r="O96" s="245">
        <f t="shared" si="8"/>
        <v>6.8206432013706149</v>
      </c>
      <c r="P96" s="54">
        <v>0.99752542372881348</v>
      </c>
      <c r="Q96" s="122">
        <f t="shared" si="9"/>
        <v>4.4536198348352735E-2</v>
      </c>
    </row>
    <row r="97" spans="1:17" x14ac:dyDescent="0.2">
      <c r="A97" s="78">
        <f t="shared" si="15"/>
        <v>92</v>
      </c>
      <c r="B97" s="57" t="s">
        <v>589</v>
      </c>
      <c r="C97" s="57">
        <v>368.8</v>
      </c>
      <c r="D97" s="57">
        <v>30.4</v>
      </c>
      <c r="E97" s="57"/>
      <c r="F97" s="57">
        <f t="shared" si="10"/>
        <v>399.2</v>
      </c>
      <c r="G97" s="121">
        <v>1100</v>
      </c>
      <c r="H97" s="57">
        <v>24</v>
      </c>
      <c r="I97" s="121">
        <v>5000</v>
      </c>
      <c r="J97" s="57">
        <v>13</v>
      </c>
      <c r="K97" s="56">
        <f t="shared" si="11"/>
        <v>2.9725043349021546E-3</v>
      </c>
      <c r="L97" s="56">
        <f t="shared" si="12"/>
        <v>1.3744977796574327E-3</v>
      </c>
      <c r="M97" s="54">
        <f t="shared" si="13"/>
        <v>15.996967781579283</v>
      </c>
      <c r="N97" s="54">
        <f t="shared" si="14"/>
        <v>3.5193329119474424</v>
      </c>
      <c r="O97" s="245">
        <f t="shared" si="8"/>
        <v>6.9906749205501466</v>
      </c>
      <c r="P97" s="54">
        <v>0.99752542372881348</v>
      </c>
      <c r="Q97" s="122">
        <f t="shared" si="9"/>
        <v>6.8899050695906031E-2</v>
      </c>
    </row>
    <row r="98" spans="1:17" x14ac:dyDescent="0.2">
      <c r="A98" s="78">
        <f t="shared" si="15"/>
        <v>93</v>
      </c>
      <c r="B98" s="57" t="s">
        <v>590</v>
      </c>
      <c r="C98" s="57">
        <v>939.1</v>
      </c>
      <c r="D98" s="57"/>
      <c r="E98" s="57"/>
      <c r="F98" s="57">
        <f t="shared" si="10"/>
        <v>939.1</v>
      </c>
      <c r="G98" s="121">
        <v>1100</v>
      </c>
      <c r="H98" s="57">
        <v>15</v>
      </c>
      <c r="I98" s="121">
        <v>5000</v>
      </c>
      <c r="J98" s="57">
        <v>24</v>
      </c>
      <c r="K98" s="56">
        <f t="shared" si="11"/>
        <v>1.8578152093138467E-3</v>
      </c>
      <c r="L98" s="56">
        <f t="shared" si="12"/>
        <v>2.5375343624444912E-3</v>
      </c>
      <c r="M98" s="54">
        <f t="shared" si="13"/>
        <v>16.174886424070685</v>
      </c>
      <c r="N98" s="54">
        <f t="shared" si="14"/>
        <v>3.5584750132955509</v>
      </c>
      <c r="O98" s="245">
        <f t="shared" si="8"/>
        <v>7.0684253673188895</v>
      </c>
      <c r="P98" s="54">
        <v>0.62345338983050846</v>
      </c>
      <c r="Q98" s="122">
        <f t="shared" si="9"/>
        <v>2.9203748476749686E-2</v>
      </c>
    </row>
    <row r="99" spans="1:17" x14ac:dyDescent="0.2">
      <c r="A99" s="78">
        <f t="shared" si="15"/>
        <v>94</v>
      </c>
      <c r="B99" s="57" t="s">
        <v>591</v>
      </c>
      <c r="C99" s="57">
        <v>455.8</v>
      </c>
      <c r="D99" s="57"/>
      <c r="E99" s="57"/>
      <c r="F99" s="57">
        <f t="shared" si="10"/>
        <v>455.8</v>
      </c>
      <c r="G99" s="121">
        <v>1100</v>
      </c>
      <c r="H99" s="57">
        <v>9</v>
      </c>
      <c r="I99" s="121">
        <v>5000</v>
      </c>
      <c r="J99" s="57">
        <v>18</v>
      </c>
      <c r="K99" s="56">
        <f t="shared" si="11"/>
        <v>1.1146891255883081E-3</v>
      </c>
      <c r="L99" s="56">
        <f t="shared" si="12"/>
        <v>1.9031507718333684E-3</v>
      </c>
      <c r="M99" s="54">
        <f t="shared" si="13"/>
        <v>11.10565082251177</v>
      </c>
      <c r="N99" s="54">
        <f t="shared" si="14"/>
        <v>2.4432431809525892</v>
      </c>
      <c r="O99" s="245">
        <f t="shared" si="8"/>
        <v>4.8531694094376432</v>
      </c>
      <c r="P99" s="54">
        <v>0.37407203389830507</v>
      </c>
      <c r="Q99" s="122">
        <f t="shared" si="9"/>
        <v>4.1193803086442098E-2</v>
      </c>
    </row>
    <row r="100" spans="1:17" x14ac:dyDescent="0.2">
      <c r="A100" s="78">
        <f t="shared" si="15"/>
        <v>95</v>
      </c>
      <c r="B100" s="57" t="s">
        <v>592</v>
      </c>
      <c r="C100" s="57">
        <v>592.29999999999995</v>
      </c>
      <c r="D100" s="57"/>
      <c r="E100" s="57"/>
      <c r="F100" s="57">
        <f t="shared" si="10"/>
        <v>592.29999999999995</v>
      </c>
      <c r="G100" s="121">
        <v>1100</v>
      </c>
      <c r="H100" s="57">
        <v>22</v>
      </c>
      <c r="I100" s="121">
        <v>5000</v>
      </c>
      <c r="J100" s="57">
        <v>16</v>
      </c>
      <c r="K100" s="56">
        <f t="shared" si="11"/>
        <v>2.7247956403269754E-3</v>
      </c>
      <c r="L100" s="56">
        <f t="shared" si="12"/>
        <v>1.6916895749629942E-3</v>
      </c>
      <c r="M100" s="54">
        <f t="shared" si="13"/>
        <v>16.252665592267089</v>
      </c>
      <c r="N100" s="54">
        <f t="shared" si="14"/>
        <v>3.5755864302987597</v>
      </c>
      <c r="O100" s="245">
        <f t="shared" si="8"/>
        <v>7.1024148638207176</v>
      </c>
      <c r="P100" s="54">
        <v>0.91439830508474562</v>
      </c>
      <c r="Q100" s="122">
        <f t="shared" si="9"/>
        <v>4.7011759566893997E-2</v>
      </c>
    </row>
    <row r="101" spans="1:17" x14ac:dyDescent="0.2">
      <c r="A101" s="78">
        <f t="shared" si="15"/>
        <v>96</v>
      </c>
      <c r="B101" s="57" t="s">
        <v>593</v>
      </c>
      <c r="C101" s="57">
        <v>636.6</v>
      </c>
      <c r="D101" s="57"/>
      <c r="E101" s="57"/>
      <c r="F101" s="57">
        <f t="shared" si="10"/>
        <v>636.6</v>
      </c>
      <c r="G101" s="121">
        <v>1100</v>
      </c>
      <c r="H101" s="57">
        <v>32</v>
      </c>
      <c r="I101" s="121">
        <v>5000</v>
      </c>
      <c r="J101" s="57">
        <v>18</v>
      </c>
      <c r="K101" s="56">
        <f t="shared" si="11"/>
        <v>3.963339113202873E-3</v>
      </c>
      <c r="L101" s="56">
        <f t="shared" si="12"/>
        <v>1.9031507718333684E-3</v>
      </c>
      <c r="M101" s="54">
        <f t="shared" si="13"/>
        <v>21.588682776933368</v>
      </c>
      <c r="N101" s="54">
        <f t="shared" si="14"/>
        <v>4.7495102109253411</v>
      </c>
      <c r="O101" s="245">
        <f t="shared" si="8"/>
        <v>9.4342543735198809</v>
      </c>
      <c r="P101" s="54">
        <v>1.3300338983050848</v>
      </c>
      <c r="Q101" s="122">
        <f t="shared" si="9"/>
        <v>5.828225142897215E-2</v>
      </c>
    </row>
    <row r="102" spans="1:17" x14ac:dyDescent="0.2">
      <c r="A102" s="78">
        <f t="shared" si="15"/>
        <v>97</v>
      </c>
      <c r="B102" s="57" t="s">
        <v>594</v>
      </c>
      <c r="C102" s="57">
        <v>335</v>
      </c>
      <c r="D102" s="57"/>
      <c r="E102" s="57">
        <v>55.3</v>
      </c>
      <c r="F102" s="57">
        <f t="shared" si="10"/>
        <v>390.3</v>
      </c>
      <c r="G102" s="121">
        <v>1100</v>
      </c>
      <c r="H102" s="57">
        <v>19</v>
      </c>
      <c r="I102" s="121">
        <v>5000</v>
      </c>
      <c r="J102" s="57">
        <v>12</v>
      </c>
      <c r="K102" s="56">
        <f t="shared" si="11"/>
        <v>2.3532325984642059E-3</v>
      </c>
      <c r="L102" s="56">
        <f t="shared" si="12"/>
        <v>1.2687671812222456E-3</v>
      </c>
      <c r="M102" s="54">
        <f t="shared" si="13"/>
        <v>13.328959189246142</v>
      </c>
      <c r="N102" s="54">
        <f t="shared" si="14"/>
        <v>2.9323710216341512</v>
      </c>
      <c r="O102" s="245">
        <f t="shared" si="8"/>
        <v>5.8247551657005641</v>
      </c>
      <c r="P102" s="54">
        <v>0.78970762711864395</v>
      </c>
      <c r="Q102" s="122">
        <f t="shared" si="9"/>
        <v>5.8610794270303607E-2</v>
      </c>
    </row>
    <row r="103" spans="1:17" x14ac:dyDescent="0.2">
      <c r="A103" s="78">
        <f t="shared" si="15"/>
        <v>98</v>
      </c>
      <c r="B103" s="57" t="s">
        <v>595</v>
      </c>
      <c r="C103" s="57">
        <v>784</v>
      </c>
      <c r="D103" s="57"/>
      <c r="E103" s="57"/>
      <c r="F103" s="57">
        <f t="shared" si="10"/>
        <v>784</v>
      </c>
      <c r="G103" s="121">
        <v>1100</v>
      </c>
      <c r="H103" s="57">
        <v>37</v>
      </c>
      <c r="I103" s="121">
        <v>5000</v>
      </c>
      <c r="J103" s="57">
        <v>18</v>
      </c>
      <c r="K103" s="56">
        <f t="shared" si="11"/>
        <v>4.5826108496408221E-3</v>
      </c>
      <c r="L103" s="56">
        <f t="shared" si="12"/>
        <v>1.9031507718333684E-3</v>
      </c>
      <c r="M103" s="54">
        <f t="shared" si="13"/>
        <v>23.867602767025019</v>
      </c>
      <c r="N103" s="54">
        <f t="shared" si="14"/>
        <v>5.250872608745504</v>
      </c>
      <c r="O103" s="245">
        <f t="shared" si="8"/>
        <v>10.430142409189934</v>
      </c>
      <c r="P103" s="54">
        <v>1.5378516949152541</v>
      </c>
      <c r="Q103" s="122">
        <f t="shared" si="9"/>
        <v>5.240621107127004E-2</v>
      </c>
    </row>
    <row r="104" spans="1:17" x14ac:dyDescent="0.2">
      <c r="A104" s="78">
        <f t="shared" si="15"/>
        <v>99</v>
      </c>
      <c r="B104" s="57" t="s">
        <v>596</v>
      </c>
      <c r="C104" s="57">
        <v>324.2</v>
      </c>
      <c r="D104" s="57"/>
      <c r="E104" s="57">
        <v>31.1</v>
      </c>
      <c r="F104" s="57">
        <f t="shared" si="10"/>
        <v>355.3</v>
      </c>
      <c r="G104" s="121">
        <v>1100</v>
      </c>
      <c r="H104" s="57">
        <v>18</v>
      </c>
      <c r="I104" s="121">
        <v>5000</v>
      </c>
      <c r="J104" s="57">
        <v>13</v>
      </c>
      <c r="K104" s="56">
        <f t="shared" si="11"/>
        <v>2.2293782511766161E-3</v>
      </c>
      <c r="L104" s="56">
        <f t="shared" si="12"/>
        <v>1.3744977796574327E-3</v>
      </c>
      <c r="M104" s="54">
        <f t="shared" si="13"/>
        <v>13.262263793469298</v>
      </c>
      <c r="N104" s="54">
        <f t="shared" si="14"/>
        <v>2.9176980345632457</v>
      </c>
      <c r="O104" s="245">
        <f t="shared" si="8"/>
        <v>5.7956092777460837</v>
      </c>
      <c r="P104" s="54">
        <v>0.74814406779661013</v>
      </c>
      <c r="Q104" s="122">
        <f t="shared" si="9"/>
        <v>6.3956417600830942E-2</v>
      </c>
    </row>
    <row r="105" spans="1:17" x14ac:dyDescent="0.2">
      <c r="A105" s="78">
        <f t="shared" si="15"/>
        <v>100</v>
      </c>
      <c r="B105" s="57" t="s">
        <v>597</v>
      </c>
      <c r="C105" s="57">
        <v>767.05</v>
      </c>
      <c r="D105" s="57"/>
      <c r="E105" s="57"/>
      <c r="F105" s="57">
        <f t="shared" si="10"/>
        <v>767.05</v>
      </c>
      <c r="G105" s="121">
        <v>1100</v>
      </c>
      <c r="H105" s="57">
        <v>30</v>
      </c>
      <c r="I105" s="121">
        <v>5000</v>
      </c>
      <c r="J105" s="57">
        <v>20</v>
      </c>
      <c r="K105" s="56">
        <f t="shared" si="11"/>
        <v>3.7156304186276934E-3</v>
      </c>
      <c r="L105" s="56">
        <f t="shared" si="12"/>
        <v>2.1146119687037428E-3</v>
      </c>
      <c r="M105" s="54">
        <f t="shared" si="13"/>
        <v>21.455291985379684</v>
      </c>
      <c r="N105" s="54">
        <f t="shared" si="14"/>
        <v>4.720164236783531</v>
      </c>
      <c r="O105" s="245">
        <f t="shared" si="8"/>
        <v>9.375962597610922</v>
      </c>
      <c r="P105" s="54">
        <v>1.2469067796610169</v>
      </c>
      <c r="Q105" s="122">
        <f t="shared" si="9"/>
        <v>4.7973829084720893E-2</v>
      </c>
    </row>
    <row r="106" spans="1:17" x14ac:dyDescent="0.2">
      <c r="A106" s="78">
        <f t="shared" si="15"/>
        <v>101</v>
      </c>
      <c r="B106" s="57" t="s">
        <v>598</v>
      </c>
      <c r="C106" s="57">
        <v>364.8</v>
      </c>
      <c r="D106" s="57"/>
      <c r="E106" s="57"/>
      <c r="F106" s="57">
        <f t="shared" si="10"/>
        <v>364.8</v>
      </c>
      <c r="G106" s="121">
        <v>1100</v>
      </c>
      <c r="H106" s="57">
        <v>19</v>
      </c>
      <c r="I106" s="121">
        <v>5000</v>
      </c>
      <c r="J106" s="57">
        <v>4</v>
      </c>
      <c r="K106" s="56">
        <f t="shared" si="11"/>
        <v>2.3532325984642059E-3</v>
      </c>
      <c r="L106" s="56">
        <f t="shared" si="12"/>
        <v>4.2292239374074856E-4</v>
      </c>
      <c r="M106" s="54">
        <f t="shared" si="13"/>
        <v>10.216250371314231</v>
      </c>
      <c r="N106" s="54">
        <f t="shared" si="14"/>
        <v>2.2475750816891309</v>
      </c>
      <c r="O106" s="245">
        <f t="shared" si="8"/>
        <v>4.464501412264319</v>
      </c>
      <c r="P106" s="54">
        <v>0.78970762711864395</v>
      </c>
      <c r="Q106" s="122">
        <f t="shared" si="9"/>
        <v>4.8569173498866025E-2</v>
      </c>
    </row>
    <row r="107" spans="1:17" x14ac:dyDescent="0.2">
      <c r="A107" s="78">
        <f t="shared" si="15"/>
        <v>102</v>
      </c>
      <c r="B107" s="57" t="s">
        <v>599</v>
      </c>
      <c r="C107" s="57">
        <v>638.5</v>
      </c>
      <c r="D107" s="57">
        <v>25.4</v>
      </c>
      <c r="E107" s="57"/>
      <c r="F107" s="57">
        <f t="shared" si="10"/>
        <v>663.9</v>
      </c>
      <c r="G107" s="121">
        <v>1100</v>
      </c>
      <c r="H107" s="57">
        <v>22</v>
      </c>
      <c r="I107" s="121">
        <v>5000</v>
      </c>
      <c r="J107" s="57">
        <v>14</v>
      </c>
      <c r="K107" s="56">
        <f t="shared" si="11"/>
        <v>2.7247956403269754E-3</v>
      </c>
      <c r="L107" s="56">
        <f t="shared" si="12"/>
        <v>1.48022837809262E-3</v>
      </c>
      <c r="M107" s="54">
        <f t="shared" si="13"/>
        <v>15.474488387784112</v>
      </c>
      <c r="N107" s="54">
        <f t="shared" si="14"/>
        <v>3.4043874453125045</v>
      </c>
      <c r="O107" s="245">
        <f t="shared" si="8"/>
        <v>6.7623514254616568</v>
      </c>
      <c r="P107" s="54">
        <v>0.91439830508474562</v>
      </c>
      <c r="Q107" s="122">
        <f t="shared" si="9"/>
        <v>3.99994360048848E-2</v>
      </c>
    </row>
    <row r="108" spans="1:17" x14ac:dyDescent="0.2">
      <c r="A108" s="78">
        <f t="shared" si="15"/>
        <v>103</v>
      </c>
      <c r="B108" s="57" t="s">
        <v>600</v>
      </c>
      <c r="C108" s="57">
        <v>939.5</v>
      </c>
      <c r="D108" s="57"/>
      <c r="E108" s="57"/>
      <c r="F108" s="57">
        <f t="shared" si="10"/>
        <v>939.5</v>
      </c>
      <c r="G108" s="121">
        <v>1100</v>
      </c>
      <c r="H108" s="57">
        <v>41</v>
      </c>
      <c r="I108" s="121">
        <v>5000</v>
      </c>
      <c r="J108" s="57">
        <v>26</v>
      </c>
      <c r="K108" s="56">
        <f t="shared" si="11"/>
        <v>5.0780282387911813E-3</v>
      </c>
      <c r="L108" s="56">
        <f t="shared" si="12"/>
        <v>2.7489955593148654E-3</v>
      </c>
      <c r="M108" s="54">
        <f t="shared" si="13"/>
        <v>28.803447577030255</v>
      </c>
      <c r="N108" s="54">
        <f t="shared" si="14"/>
        <v>6.3367584669466561</v>
      </c>
      <c r="O108" s="245">
        <f t="shared" si="8"/>
        <v>12.587106591162222</v>
      </c>
      <c r="P108" s="54">
        <v>1.7041059322033898</v>
      </c>
      <c r="Q108" s="122">
        <f t="shared" si="9"/>
        <v>5.2614601987591825E-2</v>
      </c>
    </row>
    <row r="109" spans="1:17" x14ac:dyDescent="0.2">
      <c r="A109" s="78">
        <f t="shared" si="15"/>
        <v>104</v>
      </c>
      <c r="B109" s="57" t="s">
        <v>601</v>
      </c>
      <c r="C109" s="57">
        <v>804.7</v>
      </c>
      <c r="D109" s="57"/>
      <c r="E109" s="57"/>
      <c r="F109" s="57">
        <f t="shared" si="10"/>
        <v>804.7</v>
      </c>
      <c r="G109" s="121">
        <v>1100</v>
      </c>
      <c r="H109" s="57">
        <v>30</v>
      </c>
      <c r="I109" s="121">
        <v>5000</v>
      </c>
      <c r="J109" s="57">
        <v>18</v>
      </c>
      <c r="K109" s="56">
        <f t="shared" si="11"/>
        <v>3.7156304186276934E-3</v>
      </c>
      <c r="L109" s="56">
        <f t="shared" si="12"/>
        <v>1.9031507718333684E-3</v>
      </c>
      <c r="M109" s="54">
        <f t="shared" si="13"/>
        <v>20.677114780896705</v>
      </c>
      <c r="N109" s="54">
        <f t="shared" si="14"/>
        <v>4.5489652517972754</v>
      </c>
      <c r="O109" s="245">
        <f t="shared" si="8"/>
        <v>9.0358991592518603</v>
      </c>
      <c r="P109" s="54">
        <v>1.2469067796610169</v>
      </c>
      <c r="Q109" s="122">
        <f t="shared" si="9"/>
        <v>4.4126862149380955E-2</v>
      </c>
    </row>
    <row r="110" spans="1:17" x14ac:dyDescent="0.2">
      <c r="A110" s="78">
        <f t="shared" si="15"/>
        <v>105</v>
      </c>
      <c r="B110" s="57" t="s">
        <v>602</v>
      </c>
      <c r="C110" s="57">
        <v>683.2</v>
      </c>
      <c r="D110" s="57"/>
      <c r="E110" s="57"/>
      <c r="F110" s="57">
        <f t="shared" si="10"/>
        <v>683.2</v>
      </c>
      <c r="G110" s="121">
        <v>1100</v>
      </c>
      <c r="H110" s="57">
        <v>24</v>
      </c>
      <c r="I110" s="121">
        <v>5000</v>
      </c>
      <c r="J110" s="57">
        <v>15</v>
      </c>
      <c r="K110" s="56">
        <f t="shared" si="11"/>
        <v>2.9725043349021546E-3</v>
      </c>
      <c r="L110" s="56">
        <f t="shared" si="12"/>
        <v>1.5859589765278071E-3</v>
      </c>
      <c r="M110" s="54">
        <f t="shared" si="13"/>
        <v>16.775144986062262</v>
      </c>
      <c r="N110" s="54">
        <f t="shared" si="14"/>
        <v>3.6905318969336975</v>
      </c>
      <c r="O110" s="245">
        <f t="shared" si="8"/>
        <v>7.3307383589092083</v>
      </c>
      <c r="P110" s="54">
        <v>0.99752542372881348</v>
      </c>
      <c r="Q110" s="122">
        <f t="shared" si="9"/>
        <v>4.2145697695600087E-2</v>
      </c>
    </row>
    <row r="111" spans="1:17" x14ac:dyDescent="0.2">
      <c r="A111" s="78">
        <f t="shared" si="15"/>
        <v>106</v>
      </c>
      <c r="B111" s="57" t="s">
        <v>603</v>
      </c>
      <c r="C111" s="57">
        <v>367.7</v>
      </c>
      <c r="D111" s="57">
        <v>41.3</v>
      </c>
      <c r="E111" s="57"/>
      <c r="F111" s="57">
        <f t="shared" si="10"/>
        <v>409</v>
      </c>
      <c r="G111" s="121">
        <v>1100</v>
      </c>
      <c r="H111" s="57">
        <v>4</v>
      </c>
      <c r="I111" s="121">
        <v>5000</v>
      </c>
      <c r="J111" s="57">
        <v>5</v>
      </c>
      <c r="K111" s="56">
        <f t="shared" si="11"/>
        <v>4.9541738915035913E-4</v>
      </c>
      <c r="L111" s="56">
        <f t="shared" si="12"/>
        <v>5.2865299217593571E-4</v>
      </c>
      <c r="M111" s="54">
        <f t="shared" si="13"/>
        <v>3.7685790032807653</v>
      </c>
      <c r="N111" s="54">
        <f t="shared" si="14"/>
        <v>0.82908738072176835</v>
      </c>
      <c r="O111" s="245">
        <f t="shared" si="8"/>
        <v>1.6468690244336945</v>
      </c>
      <c r="P111" s="54">
        <v>0.1662542372881356</v>
      </c>
      <c r="Q111" s="122">
        <f t="shared" si="9"/>
        <v>1.5674302312284508E-2</v>
      </c>
    </row>
    <row r="112" spans="1:17" x14ac:dyDescent="0.2">
      <c r="A112" s="78">
        <f t="shared" si="15"/>
        <v>107</v>
      </c>
      <c r="B112" s="57" t="s">
        <v>604</v>
      </c>
      <c r="C112" s="57">
        <v>417.4</v>
      </c>
      <c r="D112" s="57"/>
      <c r="E112" s="57"/>
      <c r="F112" s="57">
        <f t="shared" si="10"/>
        <v>417.4</v>
      </c>
      <c r="G112" s="121">
        <v>1100</v>
      </c>
      <c r="H112" s="57">
        <v>10</v>
      </c>
      <c r="I112" s="121">
        <v>5000</v>
      </c>
      <c r="J112" s="57">
        <v>4</v>
      </c>
      <c r="K112" s="56">
        <f t="shared" si="11"/>
        <v>1.2385434728758979E-3</v>
      </c>
      <c r="L112" s="56">
        <f t="shared" si="12"/>
        <v>4.2292239374074856E-4</v>
      </c>
      <c r="M112" s="54">
        <f t="shared" si="13"/>
        <v>6.1141943891492589</v>
      </c>
      <c r="N112" s="54">
        <f t="shared" si="14"/>
        <v>1.3451227656128371</v>
      </c>
      <c r="O112" s="245">
        <f t="shared" si="8"/>
        <v>2.6719029480582264</v>
      </c>
      <c r="P112" s="54">
        <v>0.41563559322033894</v>
      </c>
      <c r="Q112" s="122">
        <f t="shared" si="9"/>
        <v>2.5267982022138622E-2</v>
      </c>
    </row>
    <row r="113" spans="1:17" x14ac:dyDescent="0.2">
      <c r="A113" s="78">
        <f t="shared" si="15"/>
        <v>108</v>
      </c>
      <c r="B113" s="57" t="s">
        <v>605</v>
      </c>
      <c r="C113" s="57">
        <v>250.6</v>
      </c>
      <c r="D113" s="57"/>
      <c r="E113" s="57"/>
      <c r="F113" s="57">
        <f t="shared" si="10"/>
        <v>250.6</v>
      </c>
      <c r="G113" s="121">
        <v>1100</v>
      </c>
      <c r="H113" s="57">
        <v>12</v>
      </c>
      <c r="I113" s="121">
        <v>5000</v>
      </c>
      <c r="J113" s="57">
        <v>5</v>
      </c>
      <c r="K113" s="56">
        <f t="shared" si="11"/>
        <v>1.4862521674510773E-3</v>
      </c>
      <c r="L113" s="56">
        <f t="shared" si="12"/>
        <v>5.2865299217593571E-4</v>
      </c>
      <c r="M113" s="54">
        <f t="shared" si="13"/>
        <v>7.4148509874274078</v>
      </c>
      <c r="N113" s="54">
        <f t="shared" si="14"/>
        <v>1.6312672172340297</v>
      </c>
      <c r="O113" s="245">
        <f t="shared" si="8"/>
        <v>3.240289881505777</v>
      </c>
      <c r="P113" s="54">
        <v>0.49876271186440674</v>
      </c>
      <c r="Q113" s="122">
        <f t="shared" si="9"/>
        <v>5.1018239417524432E-2</v>
      </c>
    </row>
    <row r="114" spans="1:17" x14ac:dyDescent="0.2">
      <c r="A114" s="78">
        <f t="shared" si="15"/>
        <v>109</v>
      </c>
      <c r="B114" s="57" t="s">
        <v>606</v>
      </c>
      <c r="C114" s="57">
        <v>362.9</v>
      </c>
      <c r="D114" s="57"/>
      <c r="E114" s="57"/>
      <c r="F114" s="57">
        <f t="shared" si="10"/>
        <v>362.9</v>
      </c>
      <c r="G114" s="121">
        <v>1100</v>
      </c>
      <c r="H114" s="57">
        <v>12</v>
      </c>
      <c r="I114" s="121">
        <v>5000</v>
      </c>
      <c r="J114" s="57">
        <v>8</v>
      </c>
      <c r="K114" s="56">
        <f t="shared" si="11"/>
        <v>1.4862521674510773E-3</v>
      </c>
      <c r="L114" s="56">
        <f t="shared" si="12"/>
        <v>8.4584478748149711E-4</v>
      </c>
      <c r="M114" s="54">
        <f t="shared" si="13"/>
        <v>8.5821167941518741</v>
      </c>
      <c r="N114" s="54">
        <f t="shared" si="14"/>
        <v>1.8880656947134122</v>
      </c>
      <c r="O114" s="245">
        <f t="shared" si="8"/>
        <v>3.7503850390443692</v>
      </c>
      <c r="P114" s="54">
        <v>0.49876271186440674</v>
      </c>
      <c r="Q114" s="122">
        <f t="shared" si="9"/>
        <v>4.0560292752201882E-2</v>
      </c>
    </row>
    <row r="115" spans="1:17" x14ac:dyDescent="0.2">
      <c r="A115" s="78">
        <f t="shared" si="15"/>
        <v>110</v>
      </c>
      <c r="B115" s="57" t="s">
        <v>607</v>
      </c>
      <c r="C115" s="57">
        <v>270.2</v>
      </c>
      <c r="D115" s="57"/>
      <c r="E115" s="57"/>
      <c r="F115" s="57">
        <f t="shared" si="10"/>
        <v>270.2</v>
      </c>
      <c r="G115" s="121">
        <v>1100</v>
      </c>
      <c r="H115" s="57">
        <v>7</v>
      </c>
      <c r="I115" s="121">
        <v>5000</v>
      </c>
      <c r="J115" s="57">
        <v>3</v>
      </c>
      <c r="K115" s="56">
        <f t="shared" si="11"/>
        <v>8.6698043101312845E-4</v>
      </c>
      <c r="L115" s="56">
        <f t="shared" si="12"/>
        <v>3.171917953055614E-4</v>
      </c>
      <c r="M115" s="54">
        <f t="shared" si="13"/>
        <v>4.3577537928527779</v>
      </c>
      <c r="N115" s="54">
        <f t="shared" si="14"/>
        <v>0.95870583442761115</v>
      </c>
      <c r="O115" s="245">
        <f t="shared" si="8"/>
        <v>1.9043384074766638</v>
      </c>
      <c r="P115" s="54">
        <v>0.29094491525423727</v>
      </c>
      <c r="Q115" s="122">
        <f t="shared" si="9"/>
        <v>2.7800677091085458E-2</v>
      </c>
    </row>
    <row r="116" spans="1:17" x14ac:dyDescent="0.2">
      <c r="A116" s="78">
        <f t="shared" si="15"/>
        <v>111</v>
      </c>
      <c r="B116" s="57" t="s">
        <v>608</v>
      </c>
      <c r="C116" s="57">
        <v>1561.8</v>
      </c>
      <c r="D116" s="57"/>
      <c r="E116" s="57"/>
      <c r="F116" s="57">
        <f t="shared" si="10"/>
        <v>1561.8</v>
      </c>
      <c r="G116" s="121">
        <v>1100</v>
      </c>
      <c r="H116" s="57">
        <v>23</v>
      </c>
      <c r="I116" s="121">
        <v>5000</v>
      </c>
      <c r="J116" s="57">
        <v>46</v>
      </c>
      <c r="K116" s="56">
        <f t="shared" si="11"/>
        <v>2.8486499876145652E-3</v>
      </c>
      <c r="L116" s="56">
        <f t="shared" si="12"/>
        <v>4.8636075280186087E-3</v>
      </c>
      <c r="M116" s="54">
        <f t="shared" si="13"/>
        <v>28.381107657530077</v>
      </c>
      <c r="N116" s="54">
        <f t="shared" si="14"/>
        <v>6.2438436846566168</v>
      </c>
      <c r="O116" s="245">
        <f t="shared" si="8"/>
        <v>12.402544046340644</v>
      </c>
      <c r="P116" s="54">
        <v>0.95596186440677955</v>
      </c>
      <c r="Q116" s="122">
        <f t="shared" si="9"/>
        <v>3.0723176625005837E-2</v>
      </c>
    </row>
    <row r="117" spans="1:17" x14ac:dyDescent="0.2">
      <c r="A117" s="78">
        <f t="shared" si="15"/>
        <v>112</v>
      </c>
      <c r="B117" s="57" t="s">
        <v>610</v>
      </c>
      <c r="C117" s="57">
        <v>468.9</v>
      </c>
      <c r="D117" s="57"/>
      <c r="E117" s="57"/>
      <c r="F117" s="57">
        <f t="shared" si="10"/>
        <v>468.9</v>
      </c>
      <c r="G117" s="121">
        <v>1100</v>
      </c>
      <c r="H117" s="57">
        <v>10</v>
      </c>
      <c r="I117" s="121">
        <v>5000</v>
      </c>
      <c r="J117" s="57">
        <v>18</v>
      </c>
      <c r="K117" s="56">
        <f t="shared" si="11"/>
        <v>1.2385434728758979E-3</v>
      </c>
      <c r="L117" s="56">
        <f t="shared" si="12"/>
        <v>1.9031507718333684E-3</v>
      </c>
      <c r="M117" s="54">
        <f t="shared" si="13"/>
        <v>11.561434820530099</v>
      </c>
      <c r="N117" s="54">
        <f t="shared" si="14"/>
        <v>2.543515660516622</v>
      </c>
      <c r="O117" s="245">
        <f t="shared" si="8"/>
        <v>5.0523470165716535</v>
      </c>
      <c r="P117" s="54">
        <v>0.41563559322033894</v>
      </c>
      <c r="Q117" s="122">
        <f t="shared" si="9"/>
        <v>4.1742233079203911E-2</v>
      </c>
    </row>
    <row r="118" spans="1:17" x14ac:dyDescent="0.2">
      <c r="A118" s="78">
        <f t="shared" si="15"/>
        <v>113</v>
      </c>
      <c r="B118" s="57" t="s">
        <v>611</v>
      </c>
      <c r="C118" s="57">
        <v>1267.5999999999999</v>
      </c>
      <c r="D118" s="57"/>
      <c r="E118" s="57">
        <v>90.9</v>
      </c>
      <c r="F118" s="57">
        <f t="shared" si="10"/>
        <v>1358.5</v>
      </c>
      <c r="G118" s="121">
        <v>1100</v>
      </c>
      <c r="H118" s="57">
        <v>20</v>
      </c>
      <c r="I118" s="121">
        <v>5000</v>
      </c>
      <c r="J118" s="57">
        <v>40</v>
      </c>
      <c r="K118" s="56">
        <f t="shared" si="11"/>
        <v>2.4770869457517958E-3</v>
      </c>
      <c r="L118" s="56">
        <f t="shared" si="12"/>
        <v>4.2292239374074857E-3</v>
      </c>
      <c r="M118" s="54">
        <f t="shared" si="13"/>
        <v>24.679224050026157</v>
      </c>
      <c r="N118" s="54">
        <f t="shared" si="14"/>
        <v>5.4294292910057544</v>
      </c>
      <c r="O118" s="245">
        <f t="shared" si="8"/>
        <v>10.78482090986143</v>
      </c>
      <c r="P118" s="54">
        <v>0.83127118644067788</v>
      </c>
      <c r="Q118" s="122">
        <f t="shared" si="9"/>
        <v>3.0713835434180364E-2</v>
      </c>
    </row>
    <row r="119" spans="1:17" x14ac:dyDescent="0.2">
      <c r="A119" s="78">
        <f t="shared" si="15"/>
        <v>114</v>
      </c>
      <c r="B119" s="57" t="s">
        <v>612</v>
      </c>
      <c r="C119" s="57">
        <v>1398.4</v>
      </c>
      <c r="D119" s="57"/>
      <c r="E119" s="57"/>
      <c r="F119" s="57">
        <f t="shared" si="10"/>
        <v>1398.4</v>
      </c>
      <c r="G119" s="121">
        <v>1100</v>
      </c>
      <c r="H119" s="57">
        <v>21</v>
      </c>
      <c r="I119" s="121">
        <v>5000</v>
      </c>
      <c r="J119" s="57">
        <v>23</v>
      </c>
      <c r="K119" s="56">
        <f t="shared" si="11"/>
        <v>2.6009412930393856E-3</v>
      </c>
      <c r="L119" s="56">
        <f t="shared" si="12"/>
        <v>2.4318037640093043E-3</v>
      </c>
      <c r="M119" s="54">
        <f t="shared" si="13"/>
        <v>18.52050180993918</v>
      </c>
      <c r="N119" s="54">
        <f t="shared" si="14"/>
        <v>4.0745103981866198</v>
      </c>
      <c r="O119" s="245">
        <f t="shared" si="8"/>
        <v>8.0934592909434215</v>
      </c>
      <c r="P119" s="54">
        <v>0.87283474576271169</v>
      </c>
      <c r="Q119" s="122">
        <f t="shared" si="9"/>
        <v>2.2569583985148696E-2</v>
      </c>
    </row>
    <row r="120" spans="1:17" x14ac:dyDescent="0.2">
      <c r="A120" s="78">
        <f t="shared" si="15"/>
        <v>115</v>
      </c>
      <c r="B120" s="57" t="s">
        <v>613</v>
      </c>
      <c r="C120" s="57">
        <v>270.39999999999998</v>
      </c>
      <c r="D120" s="57"/>
      <c r="E120" s="57"/>
      <c r="F120" s="57">
        <f t="shared" si="10"/>
        <v>270.39999999999998</v>
      </c>
      <c r="G120" s="121">
        <v>1100</v>
      </c>
      <c r="H120" s="57">
        <v>7</v>
      </c>
      <c r="I120" s="121">
        <v>5000</v>
      </c>
      <c r="J120" s="57">
        <v>15</v>
      </c>
      <c r="K120" s="56">
        <f t="shared" si="11"/>
        <v>8.6698043101312845E-4</v>
      </c>
      <c r="L120" s="56">
        <f t="shared" si="12"/>
        <v>1.5859589765278071E-3</v>
      </c>
      <c r="M120" s="54">
        <f t="shared" si="13"/>
        <v>9.0268170197506414</v>
      </c>
      <c r="N120" s="54">
        <f t="shared" si="14"/>
        <v>1.9858997443451412</v>
      </c>
      <c r="O120" s="245">
        <f t="shared" si="8"/>
        <v>3.9447190376310304</v>
      </c>
      <c r="P120" s="54">
        <v>0.29094491525423727</v>
      </c>
      <c r="Q120" s="122">
        <f t="shared" si="9"/>
        <v>5.6391940521379628E-2</v>
      </c>
    </row>
    <row r="121" spans="1:17" x14ac:dyDescent="0.2">
      <c r="A121" s="78">
        <f t="shared" si="15"/>
        <v>116</v>
      </c>
      <c r="B121" s="57" t="s">
        <v>614</v>
      </c>
      <c r="C121" s="57">
        <v>450.5</v>
      </c>
      <c r="D121" s="57">
        <v>29.8</v>
      </c>
      <c r="E121" s="57"/>
      <c r="F121" s="57">
        <f t="shared" si="10"/>
        <v>480.3</v>
      </c>
      <c r="G121" s="121">
        <v>1100</v>
      </c>
      <c r="H121" s="57">
        <v>14</v>
      </c>
      <c r="I121" s="121">
        <v>5000</v>
      </c>
      <c r="J121" s="57">
        <v>11</v>
      </c>
      <c r="K121" s="56">
        <f t="shared" si="11"/>
        <v>1.7339608620262569E-3</v>
      </c>
      <c r="L121" s="56">
        <f t="shared" si="12"/>
        <v>1.1630365827870585E-3</v>
      </c>
      <c r="M121" s="54">
        <f t="shared" si="13"/>
        <v>10.660950596913002</v>
      </c>
      <c r="N121" s="54">
        <f t="shared" si="14"/>
        <v>2.3454091313208605</v>
      </c>
      <c r="O121" s="245">
        <f t="shared" si="8"/>
        <v>4.6588354108509824</v>
      </c>
      <c r="P121" s="54">
        <v>0.58188983050847454</v>
      </c>
      <c r="Q121" s="122">
        <f t="shared" si="9"/>
        <v>3.7991015968339197E-2</v>
      </c>
    </row>
    <row r="122" spans="1:17" x14ac:dyDescent="0.2">
      <c r="A122" s="78">
        <f t="shared" si="15"/>
        <v>117</v>
      </c>
      <c r="B122" s="57" t="s">
        <v>615</v>
      </c>
      <c r="C122" s="57">
        <v>830.9</v>
      </c>
      <c r="D122" s="57">
        <v>89.8</v>
      </c>
      <c r="E122" s="57"/>
      <c r="F122" s="57">
        <f t="shared" si="10"/>
        <v>920.69999999999993</v>
      </c>
      <c r="G122" s="121">
        <v>1100</v>
      </c>
      <c r="H122" s="57">
        <v>39</v>
      </c>
      <c r="I122" s="121">
        <v>5000</v>
      </c>
      <c r="J122" s="57">
        <v>25</v>
      </c>
      <c r="K122" s="56">
        <f t="shared" si="11"/>
        <v>4.8303195442160017E-3</v>
      </c>
      <c r="L122" s="56">
        <f t="shared" si="12"/>
        <v>2.6432649608796785E-3</v>
      </c>
      <c r="M122" s="54">
        <f t="shared" si="13"/>
        <v>27.502790978752106</v>
      </c>
      <c r="N122" s="54">
        <f t="shared" si="14"/>
        <v>6.0506140153254631</v>
      </c>
      <c r="O122" s="245">
        <f t="shared" si="8"/>
        <v>12.018719657714671</v>
      </c>
      <c r="P122" s="54">
        <v>1.6209788135593219</v>
      </c>
      <c r="Q122" s="122">
        <f t="shared" si="9"/>
        <v>5.1257851053928057E-2</v>
      </c>
    </row>
    <row r="123" spans="1:17" x14ac:dyDescent="0.2">
      <c r="A123" s="78">
        <f t="shared" si="15"/>
        <v>118</v>
      </c>
      <c r="B123" s="57" t="s">
        <v>2120</v>
      </c>
      <c r="C123" s="79">
        <v>549.29999999999995</v>
      </c>
      <c r="D123" s="57">
        <v>73.599999999999994</v>
      </c>
      <c r="E123" s="57"/>
      <c r="F123" s="57">
        <f t="shared" si="10"/>
        <v>622.9</v>
      </c>
      <c r="G123" s="121">
        <v>1100</v>
      </c>
      <c r="H123" s="57">
        <v>15</v>
      </c>
      <c r="I123" s="121">
        <v>5000</v>
      </c>
      <c r="J123" s="57">
        <v>12</v>
      </c>
      <c r="K123" s="56">
        <f t="shared" si="11"/>
        <v>1.8578152093138467E-3</v>
      </c>
      <c r="L123" s="56">
        <f t="shared" si="12"/>
        <v>1.2687671812222456E-3</v>
      </c>
      <c r="M123" s="54">
        <f t="shared" si="13"/>
        <v>11.50582319717282</v>
      </c>
      <c r="N123" s="54">
        <f t="shared" si="14"/>
        <v>2.5312811033780203</v>
      </c>
      <c r="O123" s="245">
        <f t="shared" si="8"/>
        <v>5.0280447371645218</v>
      </c>
      <c r="P123" s="54">
        <v>0.62345338983050846</v>
      </c>
      <c r="Q123" s="122">
        <f t="shared" si="9"/>
        <v>3.1607966652024193E-2</v>
      </c>
    </row>
    <row r="124" spans="1:17" x14ac:dyDescent="0.2">
      <c r="A124" s="78">
        <f t="shared" si="15"/>
        <v>119</v>
      </c>
      <c r="B124" s="57" t="s">
        <v>2121</v>
      </c>
      <c r="C124" s="57">
        <v>473.9</v>
      </c>
      <c r="D124" s="57"/>
      <c r="E124" s="57"/>
      <c r="F124" s="57">
        <f t="shared" si="10"/>
        <v>473.9</v>
      </c>
      <c r="G124" s="121">
        <v>1100</v>
      </c>
      <c r="H124" s="57">
        <v>16</v>
      </c>
      <c r="I124" s="121">
        <v>5000</v>
      </c>
      <c r="J124" s="57">
        <v>12</v>
      </c>
      <c r="K124" s="56">
        <f t="shared" si="11"/>
        <v>1.9816695566014365E-3</v>
      </c>
      <c r="L124" s="56">
        <f t="shared" si="12"/>
        <v>1.2687671812222456E-3</v>
      </c>
      <c r="M124" s="54">
        <f t="shared" si="13"/>
        <v>11.961607195191151</v>
      </c>
      <c r="N124" s="54">
        <f t="shared" si="14"/>
        <v>2.6315535829420531</v>
      </c>
      <c r="O124" s="245">
        <f t="shared" si="8"/>
        <v>5.2272223442985331</v>
      </c>
      <c r="P124" s="54">
        <v>0.66501694915254239</v>
      </c>
      <c r="Q124" s="122">
        <f t="shared" si="9"/>
        <v>4.3227263286736185E-2</v>
      </c>
    </row>
    <row r="125" spans="1:17" x14ac:dyDescent="0.2">
      <c r="A125" s="78">
        <f t="shared" si="15"/>
        <v>120</v>
      </c>
      <c r="B125" s="57" t="s">
        <v>2122</v>
      </c>
      <c r="C125" s="57">
        <v>696.4</v>
      </c>
      <c r="D125" s="57">
        <v>43.5</v>
      </c>
      <c r="E125" s="57"/>
      <c r="F125" s="57">
        <f t="shared" si="10"/>
        <v>739.9</v>
      </c>
      <c r="G125" s="121">
        <v>1100</v>
      </c>
      <c r="H125" s="57">
        <v>25</v>
      </c>
      <c r="I125" s="121">
        <v>5000</v>
      </c>
      <c r="J125" s="57">
        <v>8</v>
      </c>
      <c r="K125" s="56">
        <f t="shared" si="11"/>
        <v>3.0963586821897444E-3</v>
      </c>
      <c r="L125" s="56">
        <f t="shared" si="12"/>
        <v>8.4584478748149711E-4</v>
      </c>
      <c r="M125" s="54">
        <f t="shared" si="13"/>
        <v>14.507308768390168</v>
      </c>
      <c r="N125" s="54">
        <f t="shared" si="14"/>
        <v>3.191607929045837</v>
      </c>
      <c r="O125" s="245">
        <f t="shared" si="8"/>
        <v>6.3396939317865035</v>
      </c>
      <c r="P125" s="54">
        <v>1.0390889830508474</v>
      </c>
      <c r="Q125" s="122">
        <f t="shared" si="9"/>
        <v>3.3893363444078062E-2</v>
      </c>
    </row>
    <row r="126" spans="1:17" x14ac:dyDescent="0.2">
      <c r="A126" s="78">
        <f t="shared" si="15"/>
        <v>121</v>
      </c>
      <c r="B126" s="57" t="s">
        <v>2123</v>
      </c>
      <c r="C126" s="57">
        <v>774.6</v>
      </c>
      <c r="D126" s="57">
        <v>49.5</v>
      </c>
      <c r="E126" s="57"/>
      <c r="F126" s="57">
        <f t="shared" si="10"/>
        <v>824.1</v>
      </c>
      <c r="G126" s="121">
        <v>1100</v>
      </c>
      <c r="H126" s="57">
        <v>23</v>
      </c>
      <c r="I126" s="121">
        <v>5000</v>
      </c>
      <c r="J126" s="57">
        <v>9</v>
      </c>
      <c r="K126" s="56">
        <f t="shared" si="11"/>
        <v>2.8486499876145652E-3</v>
      </c>
      <c r="L126" s="56">
        <f t="shared" si="12"/>
        <v>9.5157538591668421E-4</v>
      </c>
      <c r="M126" s="54">
        <f t="shared" si="13"/>
        <v>13.984829374594998</v>
      </c>
      <c r="N126" s="54">
        <f t="shared" si="14"/>
        <v>3.0766624624108996</v>
      </c>
      <c r="O126" s="245">
        <f t="shared" si="8"/>
        <v>6.1113704366980137</v>
      </c>
      <c r="P126" s="54">
        <v>0.95596186440677955</v>
      </c>
      <c r="Q126" s="122">
        <f t="shared" si="9"/>
        <v>2.927900028893422E-2</v>
      </c>
    </row>
    <row r="127" spans="1:17" x14ac:dyDescent="0.2">
      <c r="A127" s="78">
        <f t="shared" si="15"/>
        <v>122</v>
      </c>
      <c r="B127" s="57" t="s">
        <v>2124</v>
      </c>
      <c r="C127" s="57">
        <v>360</v>
      </c>
      <c r="D127" s="57"/>
      <c r="E127" s="57"/>
      <c r="F127" s="57">
        <f t="shared" si="10"/>
        <v>360</v>
      </c>
      <c r="G127" s="121">
        <v>1100</v>
      </c>
      <c r="H127" s="57">
        <v>21</v>
      </c>
      <c r="I127" s="121">
        <v>5000</v>
      </c>
      <c r="J127" s="57">
        <v>14</v>
      </c>
      <c r="K127" s="56">
        <f t="shared" si="11"/>
        <v>2.6009412930393856E-3</v>
      </c>
      <c r="L127" s="56">
        <f t="shared" si="12"/>
        <v>1.48022837809262E-3</v>
      </c>
      <c r="M127" s="54">
        <f t="shared" si="13"/>
        <v>15.018704389765782</v>
      </c>
      <c r="N127" s="54">
        <f t="shared" si="14"/>
        <v>3.3041149657484721</v>
      </c>
      <c r="O127" s="245">
        <f t="shared" si="8"/>
        <v>6.5631738183276465</v>
      </c>
      <c r="P127" s="54">
        <v>0.87283474576271169</v>
      </c>
      <c r="Q127" s="122">
        <f t="shared" si="9"/>
        <v>7.1552299776679484E-2</v>
      </c>
    </row>
    <row r="128" spans="1:17" x14ac:dyDescent="0.2">
      <c r="A128" s="78">
        <f t="shared" si="15"/>
        <v>123</v>
      </c>
      <c r="B128" s="57" t="s">
        <v>2125</v>
      </c>
      <c r="C128" s="57">
        <v>304.8</v>
      </c>
      <c r="D128" s="57"/>
      <c r="E128" s="57"/>
      <c r="F128" s="57">
        <f t="shared" si="10"/>
        <v>304.8</v>
      </c>
      <c r="G128" s="121">
        <v>1100</v>
      </c>
      <c r="H128" s="57">
        <v>11</v>
      </c>
      <c r="I128" s="121">
        <v>5000</v>
      </c>
      <c r="J128" s="57">
        <v>8</v>
      </c>
      <c r="K128" s="56">
        <f t="shared" si="11"/>
        <v>1.3623978201634877E-3</v>
      </c>
      <c r="L128" s="56">
        <f t="shared" si="12"/>
        <v>8.4584478748149711E-4</v>
      </c>
      <c r="M128" s="54">
        <f t="shared" si="13"/>
        <v>8.1263327961335445</v>
      </c>
      <c r="N128" s="54">
        <f t="shared" si="14"/>
        <v>1.7877932151493798</v>
      </c>
      <c r="O128" s="245">
        <f t="shared" si="8"/>
        <v>3.5512074319103588</v>
      </c>
      <c r="P128" s="54">
        <v>0.45719915254237281</v>
      </c>
      <c r="Q128" s="122">
        <f t="shared" si="9"/>
        <v>4.5677600379710158E-2</v>
      </c>
    </row>
    <row r="129" spans="1:17" x14ac:dyDescent="0.2">
      <c r="A129" s="78">
        <f t="shared" si="15"/>
        <v>124</v>
      </c>
      <c r="B129" s="57" t="s">
        <v>2126</v>
      </c>
      <c r="C129" s="57">
        <v>821.7</v>
      </c>
      <c r="D129" s="57"/>
      <c r="E129" s="57"/>
      <c r="F129" s="57">
        <f t="shared" si="10"/>
        <v>821.7</v>
      </c>
      <c r="G129" s="121">
        <v>1100</v>
      </c>
      <c r="H129" s="57">
        <v>7</v>
      </c>
      <c r="I129" s="121">
        <v>5000</v>
      </c>
      <c r="J129" s="57">
        <v>11</v>
      </c>
      <c r="K129" s="56">
        <f t="shared" si="11"/>
        <v>8.6698043101312845E-4</v>
      </c>
      <c r="L129" s="56">
        <f t="shared" si="12"/>
        <v>1.1630365827870585E-3</v>
      </c>
      <c r="M129" s="54">
        <f t="shared" si="13"/>
        <v>7.4704626107846881</v>
      </c>
      <c r="N129" s="54">
        <f t="shared" si="14"/>
        <v>1.6435017743726315</v>
      </c>
      <c r="O129" s="245">
        <f t="shared" si="8"/>
        <v>3.2645921609129087</v>
      </c>
      <c r="P129" s="54">
        <v>0.29094491525423727</v>
      </c>
      <c r="Q129" s="122">
        <f t="shared" si="9"/>
        <v>1.5418646052482006E-2</v>
      </c>
    </row>
    <row r="130" spans="1:17" x14ac:dyDescent="0.2">
      <c r="A130" s="78">
        <f t="shared" si="15"/>
        <v>125</v>
      </c>
      <c r="B130" s="57" t="s">
        <v>2127</v>
      </c>
      <c r="C130" s="57">
        <v>834.7</v>
      </c>
      <c r="D130" s="57"/>
      <c r="E130" s="57"/>
      <c r="F130" s="57">
        <f t="shared" si="10"/>
        <v>834.7</v>
      </c>
      <c r="G130" s="121">
        <v>1100</v>
      </c>
      <c r="H130" s="57">
        <v>36</v>
      </c>
      <c r="I130" s="121">
        <v>5000</v>
      </c>
      <c r="J130" s="57">
        <v>26</v>
      </c>
      <c r="K130" s="56">
        <f t="shared" si="11"/>
        <v>4.4587565023532323E-3</v>
      </c>
      <c r="L130" s="56">
        <f t="shared" si="12"/>
        <v>2.7489955593148654E-3</v>
      </c>
      <c r="M130" s="54">
        <f t="shared" si="13"/>
        <v>26.524527586938596</v>
      </c>
      <c r="N130" s="54">
        <f t="shared" si="14"/>
        <v>5.8353960691264914</v>
      </c>
      <c r="O130" s="245">
        <f t="shared" si="8"/>
        <v>11.591218555492167</v>
      </c>
      <c r="P130" s="54">
        <v>1.4962881355932203</v>
      </c>
      <c r="Q130" s="122">
        <f t="shared" si="9"/>
        <v>5.4447622315982352E-2</v>
      </c>
    </row>
    <row r="131" spans="1:17" x14ac:dyDescent="0.2">
      <c r="A131" s="78">
        <f t="shared" si="15"/>
        <v>126</v>
      </c>
      <c r="B131" s="57" t="s">
        <v>2128</v>
      </c>
      <c r="C131" s="57">
        <v>321.8</v>
      </c>
      <c r="D131" s="57"/>
      <c r="E131" s="57"/>
      <c r="F131" s="57">
        <f t="shared" si="10"/>
        <v>321.8</v>
      </c>
      <c r="G131" s="121">
        <v>1100</v>
      </c>
      <c r="H131" s="57">
        <v>6</v>
      </c>
      <c r="I131" s="121">
        <v>5000</v>
      </c>
      <c r="J131" s="57">
        <v>6</v>
      </c>
      <c r="K131" s="56">
        <f t="shared" si="11"/>
        <v>7.4312608372553864E-4</v>
      </c>
      <c r="L131" s="56">
        <f t="shared" si="12"/>
        <v>6.3438359061112281E-4</v>
      </c>
      <c r="M131" s="54">
        <f t="shared" si="13"/>
        <v>5.0692356015589137</v>
      </c>
      <c r="N131" s="54">
        <f t="shared" si="14"/>
        <v>1.1152318323429611</v>
      </c>
      <c r="O131" s="245">
        <f t="shared" si="8"/>
        <v>2.2152559578812454</v>
      </c>
      <c r="P131" s="54">
        <v>0.24938135593220337</v>
      </c>
      <c r="Q131" s="122">
        <f t="shared" si="9"/>
        <v>2.6877267705765456E-2</v>
      </c>
    </row>
    <row r="132" spans="1:17" x14ac:dyDescent="0.2">
      <c r="A132" s="78">
        <f t="shared" si="15"/>
        <v>127</v>
      </c>
      <c r="B132" s="57" t="s">
        <v>2129</v>
      </c>
      <c r="C132" s="57">
        <v>427</v>
      </c>
      <c r="D132" s="57"/>
      <c r="E132" s="57"/>
      <c r="F132" s="57">
        <f t="shared" si="10"/>
        <v>427</v>
      </c>
      <c r="G132" s="121">
        <v>1100</v>
      </c>
      <c r="H132" s="57">
        <v>6</v>
      </c>
      <c r="I132" s="121">
        <v>5000</v>
      </c>
      <c r="J132" s="57">
        <v>6</v>
      </c>
      <c r="K132" s="56">
        <f t="shared" si="11"/>
        <v>7.4312608372553864E-4</v>
      </c>
      <c r="L132" s="56">
        <f t="shared" si="12"/>
        <v>6.3438359061112281E-4</v>
      </c>
      <c r="M132" s="54">
        <f t="shared" si="13"/>
        <v>5.0692356015589137</v>
      </c>
      <c r="N132" s="54">
        <f t="shared" si="14"/>
        <v>1.1152318323429611</v>
      </c>
      <c r="O132" s="245">
        <f t="shared" si="8"/>
        <v>2.2152559578812454</v>
      </c>
      <c r="P132" s="54">
        <v>0.24938135593220337</v>
      </c>
      <c r="Q132" s="122">
        <f t="shared" si="9"/>
        <v>2.0255514631651813E-2</v>
      </c>
    </row>
    <row r="133" spans="1:17" x14ac:dyDescent="0.2">
      <c r="A133" s="78">
        <f t="shared" si="15"/>
        <v>128</v>
      </c>
      <c r="B133" s="57" t="s">
        <v>2130</v>
      </c>
      <c r="C133" s="57">
        <v>546.1</v>
      </c>
      <c r="D133" s="57"/>
      <c r="E133" s="57"/>
      <c r="F133" s="57">
        <f t="shared" ref="F133:F315" si="16">C133+D133+E133</f>
        <v>546.1</v>
      </c>
      <c r="G133" s="121">
        <v>1100</v>
      </c>
      <c r="H133" s="57">
        <v>19</v>
      </c>
      <c r="I133" s="121">
        <v>5000</v>
      </c>
      <c r="J133" s="57">
        <v>12</v>
      </c>
      <c r="K133" s="56">
        <f t="shared" si="11"/>
        <v>2.3532325984642059E-3</v>
      </c>
      <c r="L133" s="56">
        <f t="shared" si="12"/>
        <v>1.2687671812222456E-3</v>
      </c>
      <c r="M133" s="54">
        <f t="shared" si="13"/>
        <v>13.328959189246142</v>
      </c>
      <c r="N133" s="54">
        <f t="shared" ref="N133:N194" si="17">M133*0.22</f>
        <v>2.9323710216341512</v>
      </c>
      <c r="O133" s="245">
        <f t="shared" si="8"/>
        <v>5.8247551657005641</v>
      </c>
      <c r="P133" s="54">
        <v>0.78970762711864395</v>
      </c>
      <c r="Q133" s="122">
        <f t="shared" si="9"/>
        <v>4.1889384734846179E-2</v>
      </c>
    </row>
    <row r="134" spans="1:17" x14ac:dyDescent="0.2">
      <c r="A134" s="78">
        <f t="shared" si="15"/>
        <v>129</v>
      </c>
      <c r="B134" s="57" t="s">
        <v>2131</v>
      </c>
      <c r="C134" s="57">
        <v>912.32</v>
      </c>
      <c r="D134" s="57">
        <v>50</v>
      </c>
      <c r="E134" s="57"/>
      <c r="F134" s="57">
        <f t="shared" si="16"/>
        <v>962.32</v>
      </c>
      <c r="G134" s="121">
        <v>1100</v>
      </c>
      <c r="H134" s="57">
        <v>56</v>
      </c>
      <c r="I134" s="121">
        <v>5000</v>
      </c>
      <c r="J134" s="57">
        <v>42</v>
      </c>
      <c r="K134" s="56">
        <f t="shared" si="11"/>
        <v>6.9358434481050276E-3</v>
      </c>
      <c r="L134" s="56">
        <f t="shared" si="12"/>
        <v>4.4406851342778594E-3</v>
      </c>
      <c r="M134" s="54">
        <f t="shared" si="13"/>
        <v>41.865625183169023</v>
      </c>
      <c r="N134" s="54">
        <f t="shared" si="17"/>
        <v>9.2104375402971854</v>
      </c>
      <c r="O134" s="245">
        <f t="shared" ref="O134:O197" si="18">M134*0.437</f>
        <v>18.295278205044863</v>
      </c>
      <c r="P134" s="54">
        <v>2.3275593220338981</v>
      </c>
      <c r="Q134" s="122">
        <f t="shared" ref="Q134:Q197" si="19">(M134+N134+O134+P134)/F134</f>
        <v>7.4506297541924685E-2</v>
      </c>
    </row>
    <row r="135" spans="1:17" x14ac:dyDescent="0.2">
      <c r="A135" s="78">
        <f t="shared" si="15"/>
        <v>130</v>
      </c>
      <c r="B135" s="57" t="s">
        <v>2132</v>
      </c>
      <c r="C135" s="57">
        <v>1925.1</v>
      </c>
      <c r="D135" s="57"/>
      <c r="E135" s="57"/>
      <c r="F135" s="57">
        <f t="shared" si="16"/>
        <v>1925.1</v>
      </c>
      <c r="G135" s="121">
        <v>1100</v>
      </c>
      <c r="H135" s="57">
        <v>26</v>
      </c>
      <c r="I135" s="121">
        <v>5000</v>
      </c>
      <c r="J135" s="57">
        <v>52</v>
      </c>
      <c r="K135" s="56">
        <f t="shared" ref="K135:K198" si="20">SUM(1/8074*H135)</f>
        <v>3.2202130294773342E-3</v>
      </c>
      <c r="L135" s="56">
        <f t="shared" ref="L135:L198" si="21">SUM(1/9458*J135)</f>
        <v>5.4979911186297309E-3</v>
      </c>
      <c r="M135" s="54">
        <f t="shared" ref="M135:M198" si="22">(L135+K135)*3680</f>
        <v>32.082991265033996</v>
      </c>
      <c r="N135" s="54">
        <f t="shared" si="17"/>
        <v>7.0582580783074791</v>
      </c>
      <c r="O135" s="245">
        <f t="shared" si="18"/>
        <v>14.020267182819856</v>
      </c>
      <c r="P135" s="54">
        <v>1.0806525423728812</v>
      </c>
      <c r="Q135" s="122">
        <f t="shared" si="19"/>
        <v>2.8176286462279477E-2</v>
      </c>
    </row>
    <row r="136" spans="1:17" x14ac:dyDescent="0.2">
      <c r="A136" s="78">
        <f t="shared" ref="A136:A199" si="23">A135+1</f>
        <v>131</v>
      </c>
      <c r="B136" s="57" t="s">
        <v>2133</v>
      </c>
      <c r="C136" s="57">
        <v>770.9</v>
      </c>
      <c r="D136" s="57"/>
      <c r="E136" s="57"/>
      <c r="F136" s="57">
        <f t="shared" si="16"/>
        <v>770.9</v>
      </c>
      <c r="G136" s="121">
        <v>1100</v>
      </c>
      <c r="H136" s="57">
        <v>24</v>
      </c>
      <c r="I136" s="121">
        <v>5000</v>
      </c>
      <c r="J136" s="57">
        <v>36</v>
      </c>
      <c r="K136" s="56">
        <f t="shared" si="20"/>
        <v>2.9725043349021546E-3</v>
      </c>
      <c r="L136" s="56">
        <f t="shared" si="21"/>
        <v>3.8063015436667368E-3</v>
      </c>
      <c r="M136" s="54">
        <f t="shared" si="22"/>
        <v>24.94600563313352</v>
      </c>
      <c r="N136" s="54">
        <f t="shared" si="17"/>
        <v>5.4881212392893746</v>
      </c>
      <c r="O136" s="245">
        <f t="shared" si="18"/>
        <v>10.901404461679348</v>
      </c>
      <c r="P136" s="54">
        <v>0.99752542372881348</v>
      </c>
      <c r="Q136" s="122">
        <f t="shared" si="19"/>
        <v>5.4913810815710284E-2</v>
      </c>
    </row>
    <row r="137" spans="1:17" x14ac:dyDescent="0.2">
      <c r="A137" s="78">
        <f t="shared" si="23"/>
        <v>132</v>
      </c>
      <c r="B137" s="57" t="s">
        <v>2134</v>
      </c>
      <c r="C137" s="57">
        <v>1461.8</v>
      </c>
      <c r="D137" s="57">
        <v>44.9</v>
      </c>
      <c r="E137" s="57"/>
      <c r="F137" s="57">
        <f t="shared" si="16"/>
        <v>1506.7</v>
      </c>
      <c r="G137" s="121">
        <v>1100</v>
      </c>
      <c r="H137" s="57">
        <v>8</v>
      </c>
      <c r="I137" s="121">
        <v>5000</v>
      </c>
      <c r="J137" s="57">
        <v>15</v>
      </c>
      <c r="K137" s="56">
        <f t="shared" si="20"/>
        <v>9.9083477830071826E-4</v>
      </c>
      <c r="L137" s="56">
        <f t="shared" si="21"/>
        <v>1.5859589765278071E-3</v>
      </c>
      <c r="M137" s="54">
        <f t="shared" si="22"/>
        <v>9.4826010177689728</v>
      </c>
      <c r="N137" s="54">
        <f t="shared" si="17"/>
        <v>2.0861722239091742</v>
      </c>
      <c r="O137" s="245">
        <f t="shared" si="18"/>
        <v>4.1438966447650412</v>
      </c>
      <c r="P137" s="54">
        <v>0.3325084745762712</v>
      </c>
      <c r="Q137" s="122">
        <f t="shared" si="19"/>
        <v>1.0649219062201804E-2</v>
      </c>
    </row>
    <row r="138" spans="1:17" x14ac:dyDescent="0.2">
      <c r="A138" s="78">
        <f t="shared" si="23"/>
        <v>133</v>
      </c>
      <c r="B138" s="57" t="s">
        <v>2135</v>
      </c>
      <c r="C138" s="57">
        <v>583.6</v>
      </c>
      <c r="D138" s="57"/>
      <c r="E138" s="57"/>
      <c r="F138" s="57">
        <f t="shared" si="16"/>
        <v>583.6</v>
      </c>
      <c r="G138" s="121">
        <v>1100</v>
      </c>
      <c r="H138" s="57">
        <v>31</v>
      </c>
      <c r="I138" s="121">
        <v>5000</v>
      </c>
      <c r="J138" s="57">
        <v>17</v>
      </c>
      <c r="K138" s="56">
        <f t="shared" si="20"/>
        <v>3.8394847659152832E-3</v>
      </c>
      <c r="L138" s="56">
        <f t="shared" si="21"/>
        <v>1.7974201733981813E-3</v>
      </c>
      <c r="M138" s="54">
        <f t="shared" si="22"/>
        <v>20.743810176673549</v>
      </c>
      <c r="N138" s="54">
        <f t="shared" si="17"/>
        <v>4.5636382388681804</v>
      </c>
      <c r="O138" s="245">
        <f t="shared" si="18"/>
        <v>9.0650450472063415</v>
      </c>
      <c r="P138" s="54">
        <v>1.2884703389830507</v>
      </c>
      <c r="Q138" s="122">
        <f t="shared" si="19"/>
        <v>6.1105147021472107E-2</v>
      </c>
    </row>
    <row r="139" spans="1:17" x14ac:dyDescent="0.2">
      <c r="A139" s="78">
        <f t="shared" si="23"/>
        <v>134</v>
      </c>
      <c r="B139" s="57" t="s">
        <v>2136</v>
      </c>
      <c r="C139" s="57">
        <v>399.2</v>
      </c>
      <c r="D139" s="57"/>
      <c r="E139" s="57"/>
      <c r="F139" s="57">
        <f t="shared" si="16"/>
        <v>399.2</v>
      </c>
      <c r="G139" s="121">
        <v>1100</v>
      </c>
      <c r="H139" s="57">
        <v>18</v>
      </c>
      <c r="I139" s="121">
        <v>5000</v>
      </c>
      <c r="J139" s="57">
        <v>11</v>
      </c>
      <c r="K139" s="56">
        <f t="shared" si="20"/>
        <v>2.2293782511766161E-3</v>
      </c>
      <c r="L139" s="56">
        <f t="shared" si="21"/>
        <v>1.1630365827870585E-3</v>
      </c>
      <c r="M139" s="54">
        <f t="shared" si="22"/>
        <v>12.484086588986324</v>
      </c>
      <c r="N139" s="54">
        <f t="shared" si="17"/>
        <v>2.7464990495769914</v>
      </c>
      <c r="O139" s="245">
        <f t="shared" si="18"/>
        <v>5.4555458393870238</v>
      </c>
      <c r="P139" s="54">
        <v>0.74814406779661013</v>
      </c>
      <c r="Q139" s="122">
        <f t="shared" si="19"/>
        <v>5.3693075014396165E-2</v>
      </c>
    </row>
    <row r="140" spans="1:17" x14ac:dyDescent="0.2">
      <c r="A140" s="78">
        <f t="shared" si="23"/>
        <v>135</v>
      </c>
      <c r="B140" s="57" t="s">
        <v>2137</v>
      </c>
      <c r="C140" s="57">
        <v>408.5</v>
      </c>
      <c r="D140" s="57"/>
      <c r="E140" s="57">
        <v>16.100000000000001</v>
      </c>
      <c r="F140" s="57">
        <f t="shared" si="16"/>
        <v>424.6</v>
      </c>
      <c r="G140" s="121">
        <v>1100</v>
      </c>
      <c r="H140" s="57">
        <v>17</v>
      </c>
      <c r="I140" s="121">
        <v>5000</v>
      </c>
      <c r="J140" s="57">
        <v>7</v>
      </c>
      <c r="K140" s="56">
        <f t="shared" si="20"/>
        <v>2.1055239038890263E-3</v>
      </c>
      <c r="L140" s="56">
        <f t="shared" si="21"/>
        <v>7.4011418904631001E-4</v>
      </c>
      <c r="M140" s="54">
        <f t="shared" si="22"/>
        <v>10.471948182002038</v>
      </c>
      <c r="N140" s="54">
        <f t="shared" si="17"/>
        <v>2.3038286000404482</v>
      </c>
      <c r="O140" s="245">
        <f t="shared" si="18"/>
        <v>4.5762413555348909</v>
      </c>
      <c r="P140" s="54">
        <v>0.70658050847457621</v>
      </c>
      <c r="Q140" s="122">
        <f t="shared" si="19"/>
        <v>4.2530849378360699E-2</v>
      </c>
    </row>
    <row r="141" spans="1:17" x14ac:dyDescent="0.2">
      <c r="A141" s="78">
        <f t="shared" si="23"/>
        <v>136</v>
      </c>
      <c r="B141" s="57" t="s">
        <v>2138</v>
      </c>
      <c r="C141" s="57">
        <v>744</v>
      </c>
      <c r="D141" s="57"/>
      <c r="E141" s="57">
        <v>108.9</v>
      </c>
      <c r="F141" s="57">
        <f t="shared" si="16"/>
        <v>852.9</v>
      </c>
      <c r="G141" s="121">
        <v>1100</v>
      </c>
      <c r="H141" s="57">
        <v>36</v>
      </c>
      <c r="I141" s="121">
        <v>5000</v>
      </c>
      <c r="J141" s="57">
        <v>16</v>
      </c>
      <c r="K141" s="56">
        <f t="shared" si="20"/>
        <v>4.4587565023532323E-3</v>
      </c>
      <c r="L141" s="56">
        <f t="shared" si="21"/>
        <v>1.6916895749629942E-3</v>
      </c>
      <c r="M141" s="54">
        <f t="shared" si="22"/>
        <v>22.633641564523714</v>
      </c>
      <c r="N141" s="54">
        <f t="shared" si="17"/>
        <v>4.9794011441952168</v>
      </c>
      <c r="O141" s="245">
        <f t="shared" si="18"/>
        <v>9.8909013636968623</v>
      </c>
      <c r="P141" s="54">
        <v>1.4962881355932203</v>
      </c>
      <c r="Q141" s="122">
        <f t="shared" si="19"/>
        <v>4.5726617666794478E-2</v>
      </c>
    </row>
    <row r="142" spans="1:17" x14ac:dyDescent="0.2">
      <c r="A142" s="78">
        <f t="shared" si="23"/>
        <v>137</v>
      </c>
      <c r="B142" s="57" t="s">
        <v>2139</v>
      </c>
      <c r="C142" s="57">
        <v>226.1</v>
      </c>
      <c r="D142" s="57"/>
      <c r="E142" s="57"/>
      <c r="F142" s="57">
        <f t="shared" si="16"/>
        <v>226.1</v>
      </c>
      <c r="G142" s="121">
        <v>1100</v>
      </c>
      <c r="H142" s="57">
        <v>12</v>
      </c>
      <c r="I142" s="121">
        <v>5000</v>
      </c>
      <c r="J142" s="57">
        <v>6</v>
      </c>
      <c r="K142" s="56">
        <f t="shared" si="20"/>
        <v>1.4862521674510773E-3</v>
      </c>
      <c r="L142" s="56">
        <f t="shared" si="21"/>
        <v>6.3438359061112281E-4</v>
      </c>
      <c r="M142" s="54">
        <f t="shared" si="22"/>
        <v>7.8039395896688957</v>
      </c>
      <c r="N142" s="54">
        <f t="shared" si="17"/>
        <v>1.716866709727157</v>
      </c>
      <c r="O142" s="245">
        <f t="shared" si="18"/>
        <v>3.4103216006853074</v>
      </c>
      <c r="P142" s="54">
        <v>0.49876271186440674</v>
      </c>
      <c r="Q142" s="122">
        <f t="shared" si="19"/>
        <v>5.9398012436734933E-2</v>
      </c>
    </row>
    <row r="143" spans="1:17" x14ac:dyDescent="0.2">
      <c r="A143" s="78">
        <f t="shared" si="23"/>
        <v>138</v>
      </c>
      <c r="B143" s="57" t="s">
        <v>2140</v>
      </c>
      <c r="C143" s="57">
        <v>481.6</v>
      </c>
      <c r="D143" s="57">
        <v>222</v>
      </c>
      <c r="E143" s="57"/>
      <c r="F143" s="57">
        <f t="shared" si="16"/>
        <v>703.6</v>
      </c>
      <c r="G143" s="121">
        <v>1100</v>
      </c>
      <c r="H143" s="57">
        <v>26</v>
      </c>
      <c r="I143" s="121">
        <v>5000</v>
      </c>
      <c r="J143" s="57">
        <v>9</v>
      </c>
      <c r="K143" s="56">
        <f t="shared" si="20"/>
        <v>3.2202130294773342E-3</v>
      </c>
      <c r="L143" s="56">
        <f t="shared" si="21"/>
        <v>9.5157538591668421E-4</v>
      </c>
      <c r="M143" s="54">
        <f t="shared" si="22"/>
        <v>15.352181368649989</v>
      </c>
      <c r="N143" s="54">
        <f t="shared" si="17"/>
        <v>3.3774799011029977</v>
      </c>
      <c r="O143" s="245">
        <f t="shared" si="18"/>
        <v>6.7089032581000447</v>
      </c>
      <c r="P143" s="54">
        <v>1.0806525423728812</v>
      </c>
      <c r="Q143" s="122">
        <f t="shared" si="19"/>
        <v>3.7690757632498455E-2</v>
      </c>
    </row>
    <row r="144" spans="1:17" x14ac:dyDescent="0.2">
      <c r="A144" s="78">
        <f t="shared" si="23"/>
        <v>139</v>
      </c>
      <c r="B144" s="57" t="s">
        <v>2141</v>
      </c>
      <c r="C144" s="57">
        <v>280.5</v>
      </c>
      <c r="D144" s="57">
        <v>98.9</v>
      </c>
      <c r="E144" s="57"/>
      <c r="F144" s="57">
        <f t="shared" si="16"/>
        <v>379.4</v>
      </c>
      <c r="G144" s="121">
        <v>1100</v>
      </c>
      <c r="H144" s="57">
        <v>13</v>
      </c>
      <c r="I144" s="121">
        <v>5000</v>
      </c>
      <c r="J144" s="57">
        <v>8</v>
      </c>
      <c r="K144" s="56">
        <f t="shared" si="20"/>
        <v>1.6101065147386671E-3</v>
      </c>
      <c r="L144" s="56">
        <f t="shared" si="21"/>
        <v>8.4584478748149711E-4</v>
      </c>
      <c r="M144" s="54">
        <f t="shared" si="22"/>
        <v>9.0379007921702055</v>
      </c>
      <c r="N144" s="54">
        <f t="shared" si="17"/>
        <v>1.9883381742774453</v>
      </c>
      <c r="O144" s="245">
        <f t="shared" si="18"/>
        <v>3.9495626461783799</v>
      </c>
      <c r="P144" s="54">
        <v>0.54032627118644061</v>
      </c>
      <c r="Q144" s="122">
        <f t="shared" si="19"/>
        <v>4.0896488887223172E-2</v>
      </c>
    </row>
    <row r="145" spans="1:17" x14ac:dyDescent="0.2">
      <c r="A145" s="78">
        <f t="shared" si="23"/>
        <v>140</v>
      </c>
      <c r="B145" s="57" t="s">
        <v>2142</v>
      </c>
      <c r="C145" s="57">
        <v>206.6</v>
      </c>
      <c r="D145" s="57"/>
      <c r="E145" s="57">
        <v>28</v>
      </c>
      <c r="F145" s="57">
        <f t="shared" si="16"/>
        <v>234.6</v>
      </c>
      <c r="G145" s="121">
        <v>1100</v>
      </c>
      <c r="H145" s="57">
        <v>7</v>
      </c>
      <c r="I145" s="121">
        <v>5000</v>
      </c>
      <c r="J145" s="57">
        <v>3</v>
      </c>
      <c r="K145" s="56">
        <f t="shared" si="20"/>
        <v>8.6698043101312845E-4</v>
      </c>
      <c r="L145" s="56">
        <f t="shared" si="21"/>
        <v>3.171917953055614E-4</v>
      </c>
      <c r="M145" s="54">
        <f t="shared" si="22"/>
        <v>4.3577537928527779</v>
      </c>
      <c r="N145" s="54">
        <f t="shared" si="17"/>
        <v>0.95870583442761115</v>
      </c>
      <c r="O145" s="245">
        <f t="shared" si="18"/>
        <v>1.9043384074766638</v>
      </c>
      <c r="P145" s="54">
        <v>0.29094491525423727</v>
      </c>
      <c r="Q145" s="122">
        <f t="shared" si="19"/>
        <v>3.2019364663304739E-2</v>
      </c>
    </row>
    <row r="146" spans="1:17" x14ac:dyDescent="0.2">
      <c r="A146" s="78">
        <f t="shared" si="23"/>
        <v>141</v>
      </c>
      <c r="B146" s="57" t="s">
        <v>2143</v>
      </c>
      <c r="C146" s="57">
        <v>230.6</v>
      </c>
      <c r="D146" s="57"/>
      <c r="E146" s="57"/>
      <c r="F146" s="57">
        <f t="shared" si="16"/>
        <v>230.6</v>
      </c>
      <c r="G146" s="121">
        <v>1100</v>
      </c>
      <c r="H146" s="57">
        <v>8</v>
      </c>
      <c r="I146" s="121">
        <v>5000</v>
      </c>
      <c r="J146" s="57">
        <v>3</v>
      </c>
      <c r="K146" s="56">
        <f t="shared" si="20"/>
        <v>9.9083477830071826E-4</v>
      </c>
      <c r="L146" s="56">
        <f t="shared" si="21"/>
        <v>3.171917953055614E-4</v>
      </c>
      <c r="M146" s="54">
        <f t="shared" si="22"/>
        <v>4.8135377908711083</v>
      </c>
      <c r="N146" s="54">
        <f t="shared" si="17"/>
        <v>1.0589783139916438</v>
      </c>
      <c r="O146" s="245">
        <f t="shared" si="18"/>
        <v>2.1035160146106744</v>
      </c>
      <c r="P146" s="54">
        <v>0.3325084745762712</v>
      </c>
      <c r="Q146" s="122">
        <f t="shared" si="19"/>
        <v>3.6030097979400252E-2</v>
      </c>
    </row>
    <row r="147" spans="1:17" x14ac:dyDescent="0.2">
      <c r="A147" s="78">
        <f t="shared" si="23"/>
        <v>142</v>
      </c>
      <c r="B147" s="57" t="s">
        <v>2144</v>
      </c>
      <c r="C147" s="57">
        <v>305.60000000000002</v>
      </c>
      <c r="D147" s="57"/>
      <c r="E147" s="57">
        <v>165.3</v>
      </c>
      <c r="F147" s="57">
        <f t="shared" si="16"/>
        <v>470.90000000000003</v>
      </c>
      <c r="G147" s="121">
        <v>1100</v>
      </c>
      <c r="H147" s="57">
        <v>12</v>
      </c>
      <c r="I147" s="121">
        <v>5000</v>
      </c>
      <c r="J147" s="57">
        <v>8</v>
      </c>
      <c r="K147" s="56">
        <f t="shared" si="20"/>
        <v>1.4862521674510773E-3</v>
      </c>
      <c r="L147" s="56">
        <f t="shared" si="21"/>
        <v>8.4584478748149711E-4</v>
      </c>
      <c r="M147" s="54">
        <f t="shared" si="22"/>
        <v>8.5821167941518741</v>
      </c>
      <c r="N147" s="54">
        <f t="shared" si="17"/>
        <v>1.8880656947134122</v>
      </c>
      <c r="O147" s="245">
        <f t="shared" si="18"/>
        <v>3.7503850390443692</v>
      </c>
      <c r="P147" s="54">
        <v>0.49876271186440674</v>
      </c>
      <c r="Q147" s="122">
        <f t="shared" si="19"/>
        <v>3.125786842169051E-2</v>
      </c>
    </row>
    <row r="148" spans="1:17" x14ac:dyDescent="0.2">
      <c r="A148" s="78">
        <f t="shared" si="23"/>
        <v>143</v>
      </c>
      <c r="B148" s="57" t="s">
        <v>2145</v>
      </c>
      <c r="C148" s="80">
        <v>2174.8000000000002</v>
      </c>
      <c r="D148" s="57"/>
      <c r="E148" s="57">
        <v>163.69999999999999</v>
      </c>
      <c r="F148" s="57">
        <f t="shared" si="16"/>
        <v>2338.5</v>
      </c>
      <c r="G148" s="121">
        <v>1100</v>
      </c>
      <c r="H148" s="57">
        <v>46</v>
      </c>
      <c r="I148" s="121">
        <v>5000</v>
      </c>
      <c r="J148" s="57">
        <v>92</v>
      </c>
      <c r="K148" s="56">
        <f t="shared" si="20"/>
        <v>5.6972999752291304E-3</v>
      </c>
      <c r="L148" s="56">
        <f t="shared" si="21"/>
        <v>9.7272150560372174E-3</v>
      </c>
      <c r="M148" s="54">
        <f t="shared" si="22"/>
        <v>56.762215315060153</v>
      </c>
      <c r="N148" s="54">
        <f t="shared" si="17"/>
        <v>12.487687369313234</v>
      </c>
      <c r="O148" s="245">
        <f t="shared" si="18"/>
        <v>24.805088092681288</v>
      </c>
      <c r="P148" s="54">
        <v>1.9119237288135591</v>
      </c>
      <c r="Q148" s="122">
        <f t="shared" si="19"/>
        <v>4.1037808212900678E-2</v>
      </c>
    </row>
    <row r="149" spans="1:17" x14ac:dyDescent="0.2">
      <c r="A149" s="78">
        <f t="shared" si="23"/>
        <v>144</v>
      </c>
      <c r="B149" s="57" t="s">
        <v>2146</v>
      </c>
      <c r="C149" s="80">
        <v>308.60000000000002</v>
      </c>
      <c r="D149" s="57"/>
      <c r="E149" s="57"/>
      <c r="F149" s="57">
        <f t="shared" si="16"/>
        <v>308.60000000000002</v>
      </c>
      <c r="G149" s="121">
        <v>1100</v>
      </c>
      <c r="H149" s="57">
        <v>16</v>
      </c>
      <c r="I149" s="121">
        <v>5000</v>
      </c>
      <c r="J149" s="57">
        <v>12</v>
      </c>
      <c r="K149" s="56">
        <f t="shared" si="20"/>
        <v>1.9816695566014365E-3</v>
      </c>
      <c r="L149" s="56">
        <f t="shared" si="21"/>
        <v>1.2687671812222456E-3</v>
      </c>
      <c r="M149" s="54">
        <f t="shared" si="22"/>
        <v>11.961607195191151</v>
      </c>
      <c r="N149" s="54">
        <f t="shared" si="17"/>
        <v>2.6315535829420531</v>
      </c>
      <c r="O149" s="245">
        <f t="shared" si="18"/>
        <v>5.2272223442985331</v>
      </c>
      <c r="P149" s="54">
        <v>0.66501694915254239</v>
      </c>
      <c r="Q149" s="122">
        <f t="shared" si="19"/>
        <v>6.6381724146416965E-2</v>
      </c>
    </row>
    <row r="150" spans="1:17" x14ac:dyDescent="0.2">
      <c r="A150" s="78">
        <f t="shared" si="23"/>
        <v>145</v>
      </c>
      <c r="B150" s="57" t="s">
        <v>2147</v>
      </c>
      <c r="C150" s="57">
        <v>441.9</v>
      </c>
      <c r="D150" s="57"/>
      <c r="E150" s="57"/>
      <c r="F150" s="57">
        <f t="shared" si="16"/>
        <v>441.9</v>
      </c>
      <c r="G150" s="121">
        <v>1100</v>
      </c>
      <c r="H150" s="57">
        <v>20</v>
      </c>
      <c r="I150" s="121">
        <v>5000</v>
      </c>
      <c r="J150" s="57">
        <v>7</v>
      </c>
      <c r="K150" s="56">
        <f t="shared" si="20"/>
        <v>2.4770869457517958E-3</v>
      </c>
      <c r="L150" s="56">
        <f t="shared" si="21"/>
        <v>7.4011418904631001E-4</v>
      </c>
      <c r="M150" s="54">
        <f t="shared" si="22"/>
        <v>11.839300176057028</v>
      </c>
      <c r="N150" s="54">
        <f t="shared" si="17"/>
        <v>2.6046460387325463</v>
      </c>
      <c r="O150" s="245">
        <f t="shared" si="18"/>
        <v>5.173774176936921</v>
      </c>
      <c r="P150" s="54">
        <v>0.83127118644067788</v>
      </c>
      <c r="Q150" s="122">
        <f t="shared" si="19"/>
        <v>4.6275156320812798E-2</v>
      </c>
    </row>
    <row r="151" spans="1:17" x14ac:dyDescent="0.2">
      <c r="A151" s="78">
        <f t="shared" si="23"/>
        <v>146</v>
      </c>
      <c r="B151" s="57" t="s">
        <v>2148</v>
      </c>
      <c r="C151" s="57">
        <v>358</v>
      </c>
      <c r="D151" s="57"/>
      <c r="E151" s="57"/>
      <c r="F151" s="57">
        <f t="shared" si="16"/>
        <v>358</v>
      </c>
      <c r="G151" s="121">
        <v>1100</v>
      </c>
      <c r="H151" s="57">
        <v>16</v>
      </c>
      <c r="I151" s="121">
        <v>5000</v>
      </c>
      <c r="J151" s="57">
        <v>7</v>
      </c>
      <c r="K151" s="56">
        <f t="shared" si="20"/>
        <v>1.9816695566014365E-3</v>
      </c>
      <c r="L151" s="56">
        <f t="shared" si="21"/>
        <v>7.4011418904631001E-4</v>
      </c>
      <c r="M151" s="54">
        <f t="shared" si="22"/>
        <v>10.016164183983706</v>
      </c>
      <c r="N151" s="54">
        <f t="shared" si="17"/>
        <v>2.2035561204764154</v>
      </c>
      <c r="O151" s="245">
        <f t="shared" si="18"/>
        <v>4.3770637484008796</v>
      </c>
      <c r="P151" s="54">
        <v>0.66501694915254239</v>
      </c>
      <c r="Q151" s="122">
        <f t="shared" si="19"/>
        <v>4.8217321234674697E-2</v>
      </c>
    </row>
    <row r="152" spans="1:17" x14ac:dyDescent="0.2">
      <c r="A152" s="78">
        <f t="shared" si="23"/>
        <v>147</v>
      </c>
      <c r="B152" s="57" t="s">
        <v>2149</v>
      </c>
      <c r="C152" s="57">
        <v>438.7</v>
      </c>
      <c r="D152" s="57"/>
      <c r="E152" s="57"/>
      <c r="F152" s="57">
        <f t="shared" si="16"/>
        <v>438.7</v>
      </c>
      <c r="G152" s="121">
        <v>1100</v>
      </c>
      <c r="H152" s="57">
        <v>28</v>
      </c>
      <c r="I152" s="121">
        <v>5000</v>
      </c>
      <c r="J152" s="57">
        <v>17</v>
      </c>
      <c r="K152" s="56">
        <f t="shared" si="20"/>
        <v>3.4679217240525138E-3</v>
      </c>
      <c r="L152" s="56">
        <f t="shared" si="21"/>
        <v>1.7974201733981813E-3</v>
      </c>
      <c r="M152" s="54">
        <f t="shared" si="22"/>
        <v>19.37645818261856</v>
      </c>
      <c r="N152" s="54">
        <f t="shared" si="17"/>
        <v>4.2628208001760832</v>
      </c>
      <c r="O152" s="245">
        <f t="shared" si="18"/>
        <v>8.4675122258043114</v>
      </c>
      <c r="P152" s="54">
        <v>1.1637796610169491</v>
      </c>
      <c r="Q152" s="122">
        <f t="shared" si="19"/>
        <v>7.5839003577879885E-2</v>
      </c>
    </row>
    <row r="153" spans="1:17" x14ac:dyDescent="0.2">
      <c r="A153" s="78">
        <f t="shared" si="23"/>
        <v>148</v>
      </c>
      <c r="B153" s="57" t="s">
        <v>2150</v>
      </c>
      <c r="C153" s="57">
        <v>378.9</v>
      </c>
      <c r="D153" s="57"/>
      <c r="E153" s="57"/>
      <c r="F153" s="57">
        <f t="shared" si="16"/>
        <v>378.9</v>
      </c>
      <c r="G153" s="121">
        <v>1100</v>
      </c>
      <c r="H153" s="57">
        <v>22</v>
      </c>
      <c r="I153" s="121">
        <v>5000</v>
      </c>
      <c r="J153" s="57">
        <v>10</v>
      </c>
      <c r="K153" s="56">
        <f t="shared" si="20"/>
        <v>2.7247956403269754E-3</v>
      </c>
      <c r="L153" s="56">
        <f t="shared" si="21"/>
        <v>1.0573059843518714E-3</v>
      </c>
      <c r="M153" s="54">
        <f t="shared" si="22"/>
        <v>13.918133978818156</v>
      </c>
      <c r="N153" s="54">
        <f t="shared" si="17"/>
        <v>3.0619894753399945</v>
      </c>
      <c r="O153" s="245">
        <f t="shared" si="18"/>
        <v>6.0822245487435342</v>
      </c>
      <c r="P153" s="54">
        <v>0.91439830508474562</v>
      </c>
      <c r="Q153" s="122">
        <f t="shared" si="19"/>
        <v>6.3279879408779188E-2</v>
      </c>
    </row>
    <row r="154" spans="1:17" x14ac:dyDescent="0.2">
      <c r="A154" s="78">
        <f t="shared" si="23"/>
        <v>149</v>
      </c>
      <c r="B154" s="57" t="s">
        <v>2151</v>
      </c>
      <c r="C154" s="57">
        <v>243.9</v>
      </c>
      <c r="D154" s="57">
        <v>16.2</v>
      </c>
      <c r="E154" s="57">
        <v>35.6</v>
      </c>
      <c r="F154" s="57">
        <f t="shared" si="16"/>
        <v>295.70000000000005</v>
      </c>
      <c r="G154" s="121">
        <v>1100</v>
      </c>
      <c r="H154" s="57">
        <v>22</v>
      </c>
      <c r="I154" s="121">
        <v>5000</v>
      </c>
      <c r="J154" s="57">
        <v>14</v>
      </c>
      <c r="K154" s="56">
        <f t="shared" si="20"/>
        <v>2.7247956403269754E-3</v>
      </c>
      <c r="L154" s="56">
        <f t="shared" si="21"/>
        <v>1.48022837809262E-3</v>
      </c>
      <c r="M154" s="54">
        <f t="shared" si="22"/>
        <v>15.474488387784112</v>
      </c>
      <c r="N154" s="54">
        <f t="shared" si="17"/>
        <v>3.4043874453125045</v>
      </c>
      <c r="O154" s="245">
        <f t="shared" si="18"/>
        <v>6.7623514254616568</v>
      </c>
      <c r="P154" s="54">
        <v>0.91439830508474562</v>
      </c>
      <c r="Q154" s="122">
        <f t="shared" si="19"/>
        <v>8.9805970793517112E-2</v>
      </c>
    </row>
    <row r="155" spans="1:17" x14ac:dyDescent="0.2">
      <c r="A155" s="78">
        <f t="shared" si="23"/>
        <v>150</v>
      </c>
      <c r="B155" s="57" t="s">
        <v>2152</v>
      </c>
      <c r="C155" s="57">
        <v>699.2</v>
      </c>
      <c r="D155" s="57"/>
      <c r="E155" s="57"/>
      <c r="F155" s="57">
        <f t="shared" si="16"/>
        <v>699.2</v>
      </c>
      <c r="G155" s="121">
        <v>1100</v>
      </c>
      <c r="H155" s="57">
        <v>41</v>
      </c>
      <c r="I155" s="121">
        <v>5000</v>
      </c>
      <c r="J155" s="57">
        <v>27</v>
      </c>
      <c r="K155" s="56">
        <f t="shared" si="20"/>
        <v>5.0780282387911813E-3</v>
      </c>
      <c r="L155" s="56">
        <f t="shared" si="21"/>
        <v>2.8547261577500527E-3</v>
      </c>
      <c r="M155" s="54">
        <f t="shared" si="22"/>
        <v>29.192536179271741</v>
      </c>
      <c r="N155" s="54">
        <f t="shared" si="17"/>
        <v>6.4223579594397835</v>
      </c>
      <c r="O155" s="245">
        <f t="shared" si="18"/>
        <v>12.75713831034175</v>
      </c>
      <c r="P155" s="54">
        <v>1.7041059322033898</v>
      </c>
      <c r="Q155" s="122">
        <f t="shared" si="19"/>
        <v>7.161919104870805E-2</v>
      </c>
    </row>
    <row r="156" spans="1:17" x14ac:dyDescent="0.2">
      <c r="A156" s="78">
        <f t="shared" si="23"/>
        <v>151</v>
      </c>
      <c r="B156" s="57" t="s">
        <v>2153</v>
      </c>
      <c r="C156" s="57">
        <v>765.5</v>
      </c>
      <c r="D156" s="57"/>
      <c r="E156" s="57"/>
      <c r="F156" s="57">
        <f t="shared" si="16"/>
        <v>765.5</v>
      </c>
      <c r="G156" s="121">
        <v>1100</v>
      </c>
      <c r="H156" s="57">
        <v>42</v>
      </c>
      <c r="I156" s="121">
        <v>5000</v>
      </c>
      <c r="J156" s="57">
        <v>26</v>
      </c>
      <c r="K156" s="56">
        <f t="shared" si="20"/>
        <v>5.2018825860787711E-3</v>
      </c>
      <c r="L156" s="56">
        <f t="shared" si="21"/>
        <v>2.7489955593148654E-3</v>
      </c>
      <c r="M156" s="54">
        <f t="shared" si="22"/>
        <v>29.259231575048581</v>
      </c>
      <c r="N156" s="54">
        <f t="shared" si="17"/>
        <v>6.4370309465106876</v>
      </c>
      <c r="O156" s="245">
        <f t="shared" si="18"/>
        <v>12.786284198296229</v>
      </c>
      <c r="P156" s="54">
        <v>1.7456694915254234</v>
      </c>
      <c r="Q156" s="122">
        <f t="shared" si="19"/>
        <v>6.5614913404808517E-2</v>
      </c>
    </row>
    <row r="157" spans="1:17" x14ac:dyDescent="0.2">
      <c r="A157" s="78">
        <f t="shared" si="23"/>
        <v>152</v>
      </c>
      <c r="B157" s="57" t="s">
        <v>2154</v>
      </c>
      <c r="C157" s="57">
        <v>774.85</v>
      </c>
      <c r="D157" s="57">
        <v>31.4</v>
      </c>
      <c r="E157" s="57"/>
      <c r="F157" s="57">
        <f t="shared" si="16"/>
        <v>806.25</v>
      </c>
      <c r="G157" s="121">
        <v>1100</v>
      </c>
      <c r="H157" s="57">
        <v>37</v>
      </c>
      <c r="I157" s="121">
        <v>5000</v>
      </c>
      <c r="J157" s="57">
        <v>28</v>
      </c>
      <c r="K157" s="56">
        <f t="shared" si="20"/>
        <v>4.5826108496408221E-3</v>
      </c>
      <c r="L157" s="56">
        <f t="shared" si="21"/>
        <v>2.9604567561852401E-3</v>
      </c>
      <c r="M157" s="54">
        <f t="shared" si="22"/>
        <v>27.758488789439909</v>
      </c>
      <c r="N157" s="54">
        <f t="shared" si="17"/>
        <v>6.1068675336767804</v>
      </c>
      <c r="O157" s="245">
        <f t="shared" si="18"/>
        <v>12.13045960098524</v>
      </c>
      <c r="P157" s="54">
        <v>1.5378516949152541</v>
      </c>
      <c r="Q157" s="122">
        <f t="shared" si="19"/>
        <v>5.8956486969323638E-2</v>
      </c>
    </row>
    <row r="158" spans="1:17" x14ac:dyDescent="0.2">
      <c r="A158" s="78">
        <f t="shared" si="23"/>
        <v>153</v>
      </c>
      <c r="B158" s="57" t="s">
        <v>2155</v>
      </c>
      <c r="C158" s="57">
        <v>506.14</v>
      </c>
      <c r="D158" s="57">
        <v>17.100000000000001</v>
      </c>
      <c r="E158" s="57"/>
      <c r="F158" s="57">
        <f t="shared" si="16"/>
        <v>523.24</v>
      </c>
      <c r="G158" s="121">
        <v>1100</v>
      </c>
      <c r="H158" s="57">
        <v>23</v>
      </c>
      <c r="I158" s="121">
        <v>5000</v>
      </c>
      <c r="J158" s="57">
        <v>16</v>
      </c>
      <c r="K158" s="56">
        <f t="shared" si="20"/>
        <v>2.8486499876145652E-3</v>
      </c>
      <c r="L158" s="56">
        <f t="shared" si="21"/>
        <v>1.6916895749629942E-3</v>
      </c>
      <c r="M158" s="54">
        <f t="shared" si="22"/>
        <v>16.708449590285419</v>
      </c>
      <c r="N158" s="54">
        <f t="shared" si="17"/>
        <v>3.6758589098627921</v>
      </c>
      <c r="O158" s="245">
        <f t="shared" si="18"/>
        <v>7.301592470954728</v>
      </c>
      <c r="P158" s="54">
        <v>0.95596186440677955</v>
      </c>
      <c r="Q158" s="122">
        <f t="shared" si="19"/>
        <v>5.4739436655281935E-2</v>
      </c>
    </row>
    <row r="159" spans="1:17" x14ac:dyDescent="0.2">
      <c r="A159" s="78">
        <f t="shared" si="23"/>
        <v>154</v>
      </c>
      <c r="B159" s="57" t="s">
        <v>2156</v>
      </c>
      <c r="C159" s="57">
        <v>574.20000000000005</v>
      </c>
      <c r="D159" s="57"/>
      <c r="E159" s="57"/>
      <c r="F159" s="57">
        <f t="shared" si="16"/>
        <v>574.20000000000005</v>
      </c>
      <c r="G159" s="121">
        <v>1100</v>
      </c>
      <c r="H159" s="57">
        <v>16</v>
      </c>
      <c r="I159" s="121">
        <v>5000</v>
      </c>
      <c r="J159" s="57">
        <v>23</v>
      </c>
      <c r="K159" s="56">
        <f t="shared" si="20"/>
        <v>1.9816695566014365E-3</v>
      </c>
      <c r="L159" s="56">
        <f t="shared" si="21"/>
        <v>2.4318037640093043E-3</v>
      </c>
      <c r="M159" s="54">
        <f t="shared" si="22"/>
        <v>16.241581819847525</v>
      </c>
      <c r="N159" s="54">
        <f t="shared" si="17"/>
        <v>3.5731480003664555</v>
      </c>
      <c r="O159" s="245">
        <f t="shared" si="18"/>
        <v>7.0975712552733681</v>
      </c>
      <c r="P159" s="54">
        <v>0.66501694915254239</v>
      </c>
      <c r="Q159" s="122">
        <f t="shared" si="19"/>
        <v>4.8027373780285418E-2</v>
      </c>
    </row>
    <row r="160" spans="1:17" x14ac:dyDescent="0.2">
      <c r="A160" s="78">
        <f t="shared" si="23"/>
        <v>155</v>
      </c>
      <c r="B160" s="57" t="s">
        <v>2157</v>
      </c>
      <c r="C160" s="57">
        <v>265.10000000000002</v>
      </c>
      <c r="D160" s="57"/>
      <c r="E160" s="57"/>
      <c r="F160" s="57">
        <f t="shared" si="16"/>
        <v>265.10000000000002</v>
      </c>
      <c r="G160" s="121">
        <v>1100</v>
      </c>
      <c r="H160" s="57">
        <v>14</v>
      </c>
      <c r="I160" s="121">
        <v>5000</v>
      </c>
      <c r="J160" s="57">
        <v>8</v>
      </c>
      <c r="K160" s="56">
        <f t="shared" si="20"/>
        <v>1.7339608620262569E-3</v>
      </c>
      <c r="L160" s="56">
        <f t="shared" si="21"/>
        <v>8.4584478748149711E-4</v>
      </c>
      <c r="M160" s="54">
        <f t="shared" si="22"/>
        <v>9.4936847901885351</v>
      </c>
      <c r="N160" s="54">
        <f t="shared" si="17"/>
        <v>2.0886106538414779</v>
      </c>
      <c r="O160" s="245">
        <f t="shared" si="18"/>
        <v>4.1487402533123898</v>
      </c>
      <c r="P160" s="54">
        <v>0.58188983050847454</v>
      </c>
      <c r="Q160" s="122">
        <f t="shared" si="19"/>
        <v>6.153498878857365E-2</v>
      </c>
    </row>
    <row r="161" spans="1:17" x14ac:dyDescent="0.2">
      <c r="A161" s="78">
        <f t="shared" si="23"/>
        <v>156</v>
      </c>
      <c r="B161" s="57" t="s">
        <v>2158</v>
      </c>
      <c r="C161" s="57">
        <v>733.7</v>
      </c>
      <c r="D161" s="57"/>
      <c r="E161" s="57"/>
      <c r="F161" s="57">
        <f t="shared" si="16"/>
        <v>733.7</v>
      </c>
      <c r="G161" s="121">
        <v>1100</v>
      </c>
      <c r="H161" s="57">
        <v>32</v>
      </c>
      <c r="I161" s="121">
        <v>5000</v>
      </c>
      <c r="J161" s="57">
        <v>12</v>
      </c>
      <c r="K161" s="56">
        <f t="shared" si="20"/>
        <v>3.963339113202873E-3</v>
      </c>
      <c r="L161" s="56">
        <f t="shared" si="21"/>
        <v>1.2687671812222456E-3</v>
      </c>
      <c r="M161" s="54">
        <f t="shared" si="22"/>
        <v>19.254151163484433</v>
      </c>
      <c r="N161" s="54">
        <f t="shared" si="17"/>
        <v>4.2359132559665751</v>
      </c>
      <c r="O161" s="245">
        <f t="shared" si="18"/>
        <v>8.4140640584426976</v>
      </c>
      <c r="P161" s="54">
        <v>1.3300338983050848</v>
      </c>
      <c r="Q161" s="122">
        <f t="shared" si="19"/>
        <v>4.5296663999180573E-2</v>
      </c>
    </row>
    <row r="162" spans="1:17" x14ac:dyDescent="0.2">
      <c r="A162" s="78">
        <f t="shared" si="23"/>
        <v>157</v>
      </c>
      <c r="B162" s="57" t="s">
        <v>2159</v>
      </c>
      <c r="C162" s="57">
        <v>560.1</v>
      </c>
      <c r="D162" s="57"/>
      <c r="E162" s="57"/>
      <c r="F162" s="57">
        <f t="shared" si="16"/>
        <v>560.1</v>
      </c>
      <c r="G162" s="121">
        <v>1100</v>
      </c>
      <c r="H162" s="57">
        <v>24</v>
      </c>
      <c r="I162" s="121">
        <v>5000</v>
      </c>
      <c r="J162" s="57">
        <v>15</v>
      </c>
      <c r="K162" s="56">
        <f t="shared" si="20"/>
        <v>2.9725043349021546E-3</v>
      </c>
      <c r="L162" s="56">
        <f t="shared" si="21"/>
        <v>1.5859589765278071E-3</v>
      </c>
      <c r="M162" s="54">
        <f t="shared" si="22"/>
        <v>16.775144986062262</v>
      </c>
      <c r="N162" s="54">
        <f t="shared" si="17"/>
        <v>3.6905318969336975</v>
      </c>
      <c r="O162" s="245">
        <f t="shared" si="18"/>
        <v>7.3307383589092083</v>
      </c>
      <c r="P162" s="54">
        <v>0.99752542372881348</v>
      </c>
      <c r="Q162" s="122">
        <f t="shared" si="19"/>
        <v>5.1408571086652352E-2</v>
      </c>
    </row>
    <row r="163" spans="1:17" x14ac:dyDescent="0.2">
      <c r="A163" s="78">
        <f t="shared" si="23"/>
        <v>158</v>
      </c>
      <c r="B163" s="57" t="s">
        <v>2160</v>
      </c>
      <c r="C163" s="57">
        <v>635.20000000000005</v>
      </c>
      <c r="D163" s="57">
        <v>38.700000000000003</v>
      </c>
      <c r="E163" s="57"/>
      <c r="F163" s="57">
        <f t="shared" si="16"/>
        <v>673.90000000000009</v>
      </c>
      <c r="G163" s="121">
        <v>1100</v>
      </c>
      <c r="H163" s="57">
        <v>23</v>
      </c>
      <c r="I163" s="121">
        <v>5000</v>
      </c>
      <c r="J163" s="57">
        <v>17</v>
      </c>
      <c r="K163" s="56">
        <f t="shared" si="20"/>
        <v>2.8486499876145652E-3</v>
      </c>
      <c r="L163" s="56">
        <f t="shared" si="21"/>
        <v>1.7974201733981813E-3</v>
      </c>
      <c r="M163" s="54">
        <f t="shared" si="22"/>
        <v>17.097538192526908</v>
      </c>
      <c r="N163" s="54">
        <f t="shared" si="17"/>
        <v>3.7614584023559199</v>
      </c>
      <c r="O163" s="245">
        <f t="shared" si="18"/>
        <v>7.4716241901342588</v>
      </c>
      <c r="P163" s="54">
        <v>0.95596186440677955</v>
      </c>
      <c r="Q163" s="122">
        <f t="shared" si="19"/>
        <v>4.3458350867226395E-2</v>
      </c>
    </row>
    <row r="164" spans="1:17" x14ac:dyDescent="0.2">
      <c r="A164" s="78">
        <f t="shared" si="23"/>
        <v>159</v>
      </c>
      <c r="B164" s="57" t="s">
        <v>2161</v>
      </c>
      <c r="C164" s="57">
        <v>485.6</v>
      </c>
      <c r="D164" s="57"/>
      <c r="E164" s="57"/>
      <c r="F164" s="57">
        <f t="shared" si="16"/>
        <v>485.6</v>
      </c>
      <c r="G164" s="121">
        <v>1100</v>
      </c>
      <c r="H164" s="57">
        <v>12</v>
      </c>
      <c r="I164" s="121">
        <v>5000</v>
      </c>
      <c r="J164" s="57">
        <v>20</v>
      </c>
      <c r="K164" s="56">
        <f t="shared" si="20"/>
        <v>1.4862521674510773E-3</v>
      </c>
      <c r="L164" s="56">
        <f t="shared" si="21"/>
        <v>2.1146119687037428E-3</v>
      </c>
      <c r="M164" s="54">
        <f t="shared" si="22"/>
        <v>13.251180021049738</v>
      </c>
      <c r="N164" s="54">
        <f t="shared" si="17"/>
        <v>2.9152596046309425</v>
      </c>
      <c r="O164" s="245">
        <f t="shared" si="18"/>
        <v>5.790765669198735</v>
      </c>
      <c r="P164" s="54">
        <v>0.49876271186440674</v>
      </c>
      <c r="Q164" s="122">
        <f t="shared" si="19"/>
        <v>4.6243756191811827E-2</v>
      </c>
    </row>
    <row r="165" spans="1:17" x14ac:dyDescent="0.2">
      <c r="A165" s="78">
        <f t="shared" si="23"/>
        <v>160</v>
      </c>
      <c r="B165" s="57" t="s">
        <v>2162</v>
      </c>
      <c r="C165" s="57">
        <v>464.9</v>
      </c>
      <c r="D165" s="57"/>
      <c r="E165" s="57"/>
      <c r="F165" s="57">
        <f t="shared" si="16"/>
        <v>464.9</v>
      </c>
      <c r="G165" s="121">
        <v>1100</v>
      </c>
      <c r="H165" s="57">
        <v>20</v>
      </c>
      <c r="I165" s="121">
        <v>5000</v>
      </c>
      <c r="J165" s="57">
        <v>16</v>
      </c>
      <c r="K165" s="56">
        <f t="shared" si="20"/>
        <v>2.4770869457517958E-3</v>
      </c>
      <c r="L165" s="56">
        <f t="shared" si="21"/>
        <v>1.6916895749629942E-3</v>
      </c>
      <c r="M165" s="54">
        <f t="shared" si="22"/>
        <v>15.341097596230426</v>
      </c>
      <c r="N165" s="54">
        <f t="shared" si="17"/>
        <v>3.375041471170694</v>
      </c>
      <c r="O165" s="245">
        <f t="shared" si="18"/>
        <v>6.7040596495526961</v>
      </c>
      <c r="P165" s="54">
        <v>0.83127118644067788</v>
      </c>
      <c r="Q165" s="122">
        <f t="shared" si="19"/>
        <v>5.64669174088933E-2</v>
      </c>
    </row>
    <row r="166" spans="1:17" x14ac:dyDescent="0.2">
      <c r="A166" s="78">
        <f t="shared" si="23"/>
        <v>161</v>
      </c>
      <c r="B166" s="57" t="s">
        <v>2163</v>
      </c>
      <c r="C166" s="57">
        <v>624.1</v>
      </c>
      <c r="D166" s="57"/>
      <c r="E166" s="57"/>
      <c r="F166" s="57">
        <f t="shared" si="16"/>
        <v>624.1</v>
      </c>
      <c r="G166" s="121">
        <v>1100</v>
      </c>
      <c r="H166" s="57">
        <v>24</v>
      </c>
      <c r="I166" s="121">
        <v>5000</v>
      </c>
      <c r="J166" s="57">
        <v>14</v>
      </c>
      <c r="K166" s="56">
        <f t="shared" si="20"/>
        <v>2.9725043349021546E-3</v>
      </c>
      <c r="L166" s="56">
        <f t="shared" si="21"/>
        <v>1.48022837809262E-3</v>
      </c>
      <c r="M166" s="54">
        <f t="shared" si="22"/>
        <v>16.386056383820769</v>
      </c>
      <c r="N166" s="54">
        <f t="shared" si="17"/>
        <v>3.6049324044405693</v>
      </c>
      <c r="O166" s="245">
        <f t="shared" si="18"/>
        <v>7.1607066397296757</v>
      </c>
      <c r="P166" s="54">
        <v>0.99752542372881348</v>
      </c>
      <c r="Q166" s="122">
        <f t="shared" si="19"/>
        <v>4.5103702694631986E-2</v>
      </c>
    </row>
    <row r="167" spans="1:17" x14ac:dyDescent="0.2">
      <c r="A167" s="78">
        <f t="shared" si="23"/>
        <v>162</v>
      </c>
      <c r="B167" s="57" t="s">
        <v>2164</v>
      </c>
      <c r="C167" s="57">
        <v>764.3</v>
      </c>
      <c r="D167" s="57"/>
      <c r="E167" s="57"/>
      <c r="F167" s="57">
        <f t="shared" si="16"/>
        <v>764.3</v>
      </c>
      <c r="G167" s="121">
        <v>1100</v>
      </c>
      <c r="H167" s="57">
        <v>20</v>
      </c>
      <c r="I167" s="121">
        <v>5000</v>
      </c>
      <c r="J167" s="57">
        <v>40</v>
      </c>
      <c r="K167" s="56">
        <f t="shared" si="20"/>
        <v>2.4770869457517958E-3</v>
      </c>
      <c r="L167" s="56">
        <f t="shared" si="21"/>
        <v>4.2292239374074857E-3</v>
      </c>
      <c r="M167" s="54">
        <f t="shared" si="22"/>
        <v>24.679224050026157</v>
      </c>
      <c r="N167" s="54">
        <f t="shared" si="17"/>
        <v>5.4294292910057544</v>
      </c>
      <c r="O167" s="245">
        <f t="shared" si="18"/>
        <v>10.78482090986143</v>
      </c>
      <c r="P167" s="54">
        <v>0.83127118644067788</v>
      </c>
      <c r="Q167" s="122">
        <f t="shared" si="19"/>
        <v>5.4592104458110718E-2</v>
      </c>
    </row>
    <row r="168" spans="1:17" x14ac:dyDescent="0.2">
      <c r="A168" s="78">
        <f t="shared" si="23"/>
        <v>163</v>
      </c>
      <c r="B168" s="57" t="s">
        <v>2165</v>
      </c>
      <c r="C168" s="57">
        <v>726.1</v>
      </c>
      <c r="D168" s="57"/>
      <c r="E168" s="57">
        <v>20.6</v>
      </c>
      <c r="F168" s="57">
        <f t="shared" si="16"/>
        <v>746.7</v>
      </c>
      <c r="G168" s="121">
        <v>1100</v>
      </c>
      <c r="H168" s="57">
        <v>35</v>
      </c>
      <c r="I168" s="121">
        <v>5000</v>
      </c>
      <c r="J168" s="57">
        <v>16</v>
      </c>
      <c r="K168" s="56">
        <f t="shared" si="20"/>
        <v>4.3349021550656425E-3</v>
      </c>
      <c r="L168" s="56">
        <f t="shared" si="21"/>
        <v>1.6916895749629942E-3</v>
      </c>
      <c r="M168" s="54">
        <f t="shared" si="22"/>
        <v>22.177857566505384</v>
      </c>
      <c r="N168" s="54">
        <f t="shared" si="17"/>
        <v>4.8791286646311844</v>
      </c>
      <c r="O168" s="245">
        <f t="shared" si="18"/>
        <v>9.6917237565628529</v>
      </c>
      <c r="P168" s="54">
        <v>1.4547245762711862</v>
      </c>
      <c r="Q168" s="122">
        <f t="shared" si="19"/>
        <v>5.1163030084331873E-2</v>
      </c>
    </row>
    <row r="169" spans="1:17" x14ac:dyDescent="0.2">
      <c r="A169" s="78">
        <f t="shared" si="23"/>
        <v>164</v>
      </c>
      <c r="B169" s="57" t="s">
        <v>2166</v>
      </c>
      <c r="C169" s="57">
        <v>644.70000000000005</v>
      </c>
      <c r="D169" s="57">
        <v>38.200000000000003</v>
      </c>
      <c r="E169" s="57">
        <v>32.799999999999997</v>
      </c>
      <c r="F169" s="57">
        <f t="shared" si="16"/>
        <v>715.7</v>
      </c>
      <c r="G169" s="121">
        <v>1100</v>
      </c>
      <c r="H169" s="57">
        <v>23</v>
      </c>
      <c r="I169" s="121">
        <v>5000</v>
      </c>
      <c r="J169" s="57">
        <v>16</v>
      </c>
      <c r="K169" s="56">
        <f t="shared" si="20"/>
        <v>2.8486499876145652E-3</v>
      </c>
      <c r="L169" s="56">
        <f t="shared" si="21"/>
        <v>1.6916895749629942E-3</v>
      </c>
      <c r="M169" s="54">
        <f t="shared" si="22"/>
        <v>16.708449590285419</v>
      </c>
      <c r="N169" s="54">
        <f t="shared" si="17"/>
        <v>3.6758589098627921</v>
      </c>
      <c r="O169" s="245">
        <f t="shared" si="18"/>
        <v>7.301592470954728</v>
      </c>
      <c r="P169" s="54">
        <v>0.95596186440677955</v>
      </c>
      <c r="Q169" s="122">
        <f t="shared" si="19"/>
        <v>4.0019369617870219E-2</v>
      </c>
    </row>
    <row r="170" spans="1:17" x14ac:dyDescent="0.2">
      <c r="A170" s="78">
        <f t="shared" si="23"/>
        <v>165</v>
      </c>
      <c r="B170" s="57" t="s">
        <v>2167</v>
      </c>
      <c r="C170" s="57">
        <v>233.7</v>
      </c>
      <c r="D170" s="57"/>
      <c r="E170" s="57"/>
      <c r="F170" s="57">
        <f t="shared" si="16"/>
        <v>233.7</v>
      </c>
      <c r="G170" s="121">
        <v>1100</v>
      </c>
      <c r="H170" s="57">
        <v>8</v>
      </c>
      <c r="I170" s="121">
        <v>5000</v>
      </c>
      <c r="J170" s="57">
        <v>9</v>
      </c>
      <c r="K170" s="56">
        <f t="shared" si="20"/>
        <v>9.9083477830071826E-4</v>
      </c>
      <c r="L170" s="56">
        <f t="shared" si="21"/>
        <v>9.5157538591668421E-4</v>
      </c>
      <c r="M170" s="54">
        <f t="shared" si="22"/>
        <v>7.1480694043200419</v>
      </c>
      <c r="N170" s="54">
        <f t="shared" si="17"/>
        <v>1.5725752689504093</v>
      </c>
      <c r="O170" s="245">
        <f t="shared" si="18"/>
        <v>3.1237063296878582</v>
      </c>
      <c r="P170" s="54">
        <v>0.3325084745762712</v>
      </c>
      <c r="Q170" s="122">
        <f t="shared" si="19"/>
        <v>5.2104661863648184E-2</v>
      </c>
    </row>
    <row r="171" spans="1:17" x14ac:dyDescent="0.2">
      <c r="A171" s="78">
        <f t="shared" si="23"/>
        <v>166</v>
      </c>
      <c r="B171" s="57" t="s">
        <v>2168</v>
      </c>
      <c r="C171" s="57">
        <v>428.1</v>
      </c>
      <c r="D171" s="57">
        <v>104.4</v>
      </c>
      <c r="E171" s="57">
        <v>125.8</v>
      </c>
      <c r="F171" s="57">
        <f t="shared" si="16"/>
        <v>658.3</v>
      </c>
      <c r="G171" s="121">
        <v>1100</v>
      </c>
      <c r="H171" s="57">
        <v>34</v>
      </c>
      <c r="I171" s="121">
        <v>5000</v>
      </c>
      <c r="J171" s="57">
        <v>14</v>
      </c>
      <c r="K171" s="56">
        <f t="shared" si="20"/>
        <v>4.2110478077780527E-3</v>
      </c>
      <c r="L171" s="56">
        <f t="shared" si="21"/>
        <v>1.48022837809262E-3</v>
      </c>
      <c r="M171" s="54">
        <f t="shared" si="22"/>
        <v>20.943896364004075</v>
      </c>
      <c r="N171" s="54">
        <f t="shared" si="17"/>
        <v>4.6076572000808964</v>
      </c>
      <c r="O171" s="245">
        <f t="shared" si="18"/>
        <v>9.1524827110697817</v>
      </c>
      <c r="P171" s="54">
        <v>1.4131610169491524</v>
      </c>
      <c r="Q171" s="122">
        <f t="shared" si="19"/>
        <v>5.486434344843371E-2</v>
      </c>
    </row>
    <row r="172" spans="1:17" x14ac:dyDescent="0.2">
      <c r="A172" s="78">
        <f t="shared" si="23"/>
        <v>167</v>
      </c>
      <c r="B172" s="57" t="s">
        <v>2169</v>
      </c>
      <c r="C172" s="57">
        <v>692.5</v>
      </c>
      <c r="D172" s="57"/>
      <c r="E172" s="57">
        <v>41</v>
      </c>
      <c r="F172" s="57">
        <f t="shared" si="16"/>
        <v>733.5</v>
      </c>
      <c r="G172" s="121">
        <v>1100</v>
      </c>
      <c r="H172" s="57">
        <v>32</v>
      </c>
      <c r="I172" s="121">
        <v>5000</v>
      </c>
      <c r="J172" s="57">
        <v>18</v>
      </c>
      <c r="K172" s="56">
        <f t="shared" si="20"/>
        <v>3.963339113202873E-3</v>
      </c>
      <c r="L172" s="56">
        <f t="shared" si="21"/>
        <v>1.9031507718333684E-3</v>
      </c>
      <c r="M172" s="54">
        <f t="shared" si="22"/>
        <v>21.588682776933368</v>
      </c>
      <c r="N172" s="54">
        <f t="shared" si="17"/>
        <v>4.7495102109253411</v>
      </c>
      <c r="O172" s="245">
        <f t="shared" si="18"/>
        <v>9.4342543735198809</v>
      </c>
      <c r="P172" s="54">
        <v>1.3300338983050848</v>
      </c>
      <c r="Q172" s="122">
        <f t="shared" si="19"/>
        <v>5.058279653671939E-2</v>
      </c>
    </row>
    <row r="173" spans="1:17" x14ac:dyDescent="0.2">
      <c r="A173" s="78">
        <f t="shared" si="23"/>
        <v>168</v>
      </c>
      <c r="B173" s="57" t="s">
        <v>2170</v>
      </c>
      <c r="C173" s="57">
        <v>739</v>
      </c>
      <c r="D173" s="57"/>
      <c r="E173" s="57">
        <v>21.7</v>
      </c>
      <c r="F173" s="57">
        <f t="shared" si="16"/>
        <v>760.7</v>
      </c>
      <c r="G173" s="121">
        <v>1100</v>
      </c>
      <c r="H173" s="57">
        <v>44</v>
      </c>
      <c r="I173" s="121">
        <v>5000</v>
      </c>
      <c r="J173" s="57">
        <v>21</v>
      </c>
      <c r="K173" s="56">
        <f t="shared" si="20"/>
        <v>5.4495912806539508E-3</v>
      </c>
      <c r="L173" s="56">
        <f t="shared" si="21"/>
        <v>2.2203425671389297E-3</v>
      </c>
      <c r="M173" s="54">
        <f t="shared" si="22"/>
        <v>28.225356559877799</v>
      </c>
      <c r="N173" s="54">
        <f t="shared" si="17"/>
        <v>6.2095784431731156</v>
      </c>
      <c r="O173" s="245">
        <f t="shared" si="18"/>
        <v>12.334480816666598</v>
      </c>
      <c r="P173" s="54">
        <v>1.8287966101694912</v>
      </c>
      <c r="Q173" s="122">
        <f t="shared" si="19"/>
        <v>6.3886173826589981E-2</v>
      </c>
    </row>
    <row r="174" spans="1:17" x14ac:dyDescent="0.2">
      <c r="A174" s="78">
        <f t="shared" si="23"/>
        <v>169</v>
      </c>
      <c r="B174" s="57" t="s">
        <v>2171</v>
      </c>
      <c r="C174" s="57">
        <v>571.5</v>
      </c>
      <c r="D174" s="57"/>
      <c r="E174" s="57"/>
      <c r="F174" s="57">
        <f t="shared" si="16"/>
        <v>571.5</v>
      </c>
      <c r="G174" s="121">
        <v>1100</v>
      </c>
      <c r="H174" s="57">
        <v>32</v>
      </c>
      <c r="I174" s="121">
        <v>5000</v>
      </c>
      <c r="J174" s="57">
        <v>18</v>
      </c>
      <c r="K174" s="56">
        <f t="shared" si="20"/>
        <v>3.963339113202873E-3</v>
      </c>
      <c r="L174" s="56">
        <f t="shared" si="21"/>
        <v>1.9031507718333684E-3</v>
      </c>
      <c r="M174" s="54">
        <f t="shared" si="22"/>
        <v>21.588682776933368</v>
      </c>
      <c r="N174" s="54">
        <f t="shared" si="17"/>
        <v>4.7495102109253411</v>
      </c>
      <c r="O174" s="245">
        <f t="shared" si="18"/>
        <v>9.4342543735198809</v>
      </c>
      <c r="P174" s="54">
        <v>1.3300338983050848</v>
      </c>
      <c r="Q174" s="122">
        <f t="shared" si="19"/>
        <v>6.4921227051065039E-2</v>
      </c>
    </row>
    <row r="175" spans="1:17" x14ac:dyDescent="0.2">
      <c r="A175" s="78">
        <f t="shared" si="23"/>
        <v>170</v>
      </c>
      <c r="B175" s="57" t="s">
        <v>2172</v>
      </c>
      <c r="C175" s="57">
        <v>539.9</v>
      </c>
      <c r="D175" s="57">
        <v>31.5</v>
      </c>
      <c r="E175" s="57"/>
      <c r="F175" s="57">
        <f t="shared" si="16"/>
        <v>571.4</v>
      </c>
      <c r="G175" s="121">
        <v>1100</v>
      </c>
      <c r="H175" s="57">
        <v>42</v>
      </c>
      <c r="I175" s="121">
        <v>5000</v>
      </c>
      <c r="J175" s="57">
        <v>15</v>
      </c>
      <c r="K175" s="56">
        <f t="shared" si="20"/>
        <v>5.2018825860787711E-3</v>
      </c>
      <c r="L175" s="56">
        <f t="shared" si="21"/>
        <v>1.5859589765278071E-3</v>
      </c>
      <c r="M175" s="54">
        <f t="shared" si="22"/>
        <v>24.979256950392209</v>
      </c>
      <c r="N175" s="54">
        <f t="shared" si="17"/>
        <v>5.4954365290862857</v>
      </c>
      <c r="O175" s="245">
        <f t="shared" si="18"/>
        <v>10.915935287321394</v>
      </c>
      <c r="P175" s="54">
        <v>1.7456694915254234</v>
      </c>
      <c r="Q175" s="122">
        <f t="shared" si="19"/>
        <v>7.5492296566897654E-2</v>
      </c>
    </row>
    <row r="176" spans="1:17" x14ac:dyDescent="0.2">
      <c r="A176" s="78">
        <f t="shared" si="23"/>
        <v>171</v>
      </c>
      <c r="B176" s="57" t="s">
        <v>2173</v>
      </c>
      <c r="C176" s="57">
        <v>555.79999999999995</v>
      </c>
      <c r="D176" s="57">
        <v>65.2</v>
      </c>
      <c r="E176" s="57"/>
      <c r="F176" s="57">
        <f t="shared" si="16"/>
        <v>621</v>
      </c>
      <c r="G176" s="121">
        <v>1100</v>
      </c>
      <c r="H176" s="57">
        <v>34</v>
      </c>
      <c r="I176" s="121">
        <v>5000</v>
      </c>
      <c r="J176" s="57">
        <v>18</v>
      </c>
      <c r="K176" s="56">
        <f t="shared" si="20"/>
        <v>4.2110478077780527E-3</v>
      </c>
      <c r="L176" s="56">
        <f t="shared" si="21"/>
        <v>1.9031507718333684E-3</v>
      </c>
      <c r="M176" s="54">
        <f t="shared" si="22"/>
        <v>22.500250772970031</v>
      </c>
      <c r="N176" s="54">
        <f t="shared" si="17"/>
        <v>4.9500551700534068</v>
      </c>
      <c r="O176" s="245">
        <f t="shared" si="18"/>
        <v>9.8326095877879034</v>
      </c>
      <c r="P176" s="54">
        <v>1.4131610169491524</v>
      </c>
      <c r="Q176" s="122">
        <f t="shared" si="19"/>
        <v>6.2312522621192419E-2</v>
      </c>
    </row>
    <row r="177" spans="1:17" x14ac:dyDescent="0.2">
      <c r="A177" s="78">
        <f t="shared" si="23"/>
        <v>172</v>
      </c>
      <c r="B177" s="57" t="s">
        <v>2174</v>
      </c>
      <c r="C177" s="57">
        <v>627.5</v>
      </c>
      <c r="D177" s="57">
        <v>32.299999999999997</v>
      </c>
      <c r="E177" s="57"/>
      <c r="F177" s="57">
        <f t="shared" si="16"/>
        <v>659.8</v>
      </c>
      <c r="G177" s="121">
        <v>1100</v>
      </c>
      <c r="H177" s="57">
        <v>32</v>
      </c>
      <c r="I177" s="121">
        <v>5000</v>
      </c>
      <c r="J177" s="57">
        <v>18</v>
      </c>
      <c r="K177" s="56">
        <f t="shared" si="20"/>
        <v>3.963339113202873E-3</v>
      </c>
      <c r="L177" s="56">
        <f t="shared" si="21"/>
        <v>1.9031507718333684E-3</v>
      </c>
      <c r="M177" s="54">
        <f t="shared" si="22"/>
        <v>21.588682776933368</v>
      </c>
      <c r="N177" s="54">
        <f t="shared" si="17"/>
        <v>4.7495102109253411</v>
      </c>
      <c r="O177" s="245">
        <f t="shared" si="18"/>
        <v>9.4342543735198809</v>
      </c>
      <c r="P177" s="54">
        <v>1.3300338983050848</v>
      </c>
      <c r="Q177" s="122">
        <f t="shared" si="19"/>
        <v>5.6232920975573919E-2</v>
      </c>
    </row>
    <row r="178" spans="1:17" x14ac:dyDescent="0.2">
      <c r="A178" s="78">
        <f t="shared" si="23"/>
        <v>173</v>
      </c>
      <c r="B178" s="57" t="s">
        <v>2175</v>
      </c>
      <c r="C178" s="57">
        <v>647.1</v>
      </c>
      <c r="D178" s="57">
        <v>50</v>
      </c>
      <c r="E178" s="57">
        <v>99.3</v>
      </c>
      <c r="F178" s="57">
        <f t="shared" si="16"/>
        <v>796.4</v>
      </c>
      <c r="G178" s="121">
        <v>1100</v>
      </c>
      <c r="H178" s="57">
        <v>39</v>
      </c>
      <c r="I178" s="121">
        <v>5000</v>
      </c>
      <c r="J178" s="57">
        <v>17</v>
      </c>
      <c r="K178" s="56">
        <f t="shared" si="20"/>
        <v>4.8303195442160017E-3</v>
      </c>
      <c r="L178" s="56">
        <f t="shared" si="21"/>
        <v>1.7974201733981813E-3</v>
      </c>
      <c r="M178" s="54">
        <f t="shared" si="22"/>
        <v>24.390082160820192</v>
      </c>
      <c r="N178" s="54">
        <f t="shared" si="17"/>
        <v>5.3658180753804423</v>
      </c>
      <c r="O178" s="245">
        <f t="shared" si="18"/>
        <v>10.658465904278424</v>
      </c>
      <c r="P178" s="54">
        <v>1.6209788135593219</v>
      </c>
      <c r="Q178" s="122">
        <f t="shared" si="19"/>
        <v>5.2781698837315899E-2</v>
      </c>
    </row>
    <row r="179" spans="1:17" x14ac:dyDescent="0.2">
      <c r="A179" s="78">
        <f t="shared" si="23"/>
        <v>174</v>
      </c>
      <c r="B179" s="57" t="s">
        <v>2176</v>
      </c>
      <c r="C179" s="57">
        <v>560.79999999999995</v>
      </c>
      <c r="D179" s="57"/>
      <c r="E179" s="57"/>
      <c r="F179" s="57">
        <f t="shared" si="16"/>
        <v>560.79999999999995</v>
      </c>
      <c r="G179" s="121">
        <v>1100</v>
      </c>
      <c r="H179" s="57">
        <v>32</v>
      </c>
      <c r="I179" s="121">
        <v>5000</v>
      </c>
      <c r="J179" s="57">
        <v>18</v>
      </c>
      <c r="K179" s="56">
        <f t="shared" si="20"/>
        <v>3.963339113202873E-3</v>
      </c>
      <c r="L179" s="56">
        <f t="shared" si="21"/>
        <v>1.9031507718333684E-3</v>
      </c>
      <c r="M179" s="54">
        <f t="shared" si="22"/>
        <v>21.588682776933368</v>
      </c>
      <c r="N179" s="54">
        <f t="shared" si="17"/>
        <v>4.7495102109253411</v>
      </c>
      <c r="O179" s="245">
        <f t="shared" si="18"/>
        <v>9.4342543735198809</v>
      </c>
      <c r="P179" s="54">
        <v>1.3300338983050848</v>
      </c>
      <c r="Q179" s="122">
        <f t="shared" si="19"/>
        <v>6.615991665421482E-2</v>
      </c>
    </row>
    <row r="180" spans="1:17" x14ac:dyDescent="0.2">
      <c r="A180" s="78">
        <f t="shared" si="23"/>
        <v>175</v>
      </c>
      <c r="B180" s="57" t="s">
        <v>2177</v>
      </c>
      <c r="C180" s="57">
        <v>584.1</v>
      </c>
      <c r="D180" s="57"/>
      <c r="E180" s="57"/>
      <c r="F180" s="57">
        <f t="shared" si="16"/>
        <v>584.1</v>
      </c>
      <c r="G180" s="121">
        <v>1100</v>
      </c>
      <c r="H180" s="57">
        <v>34</v>
      </c>
      <c r="I180" s="121">
        <v>5000</v>
      </c>
      <c r="J180" s="57">
        <v>18</v>
      </c>
      <c r="K180" s="56">
        <f t="shared" si="20"/>
        <v>4.2110478077780527E-3</v>
      </c>
      <c r="L180" s="56">
        <f t="shared" si="21"/>
        <v>1.9031507718333684E-3</v>
      </c>
      <c r="M180" s="54">
        <f t="shared" si="22"/>
        <v>22.500250772970031</v>
      </c>
      <c r="N180" s="54">
        <f t="shared" si="17"/>
        <v>4.9500551700534068</v>
      </c>
      <c r="O180" s="245">
        <f t="shared" si="18"/>
        <v>9.8326095877879034</v>
      </c>
      <c r="P180" s="54">
        <v>1.4131610169491524</v>
      </c>
      <c r="Q180" s="122">
        <f t="shared" si="19"/>
        <v>6.6249061030235382E-2</v>
      </c>
    </row>
    <row r="181" spans="1:17" x14ac:dyDescent="0.2">
      <c r="A181" s="78">
        <f t="shared" si="23"/>
        <v>176</v>
      </c>
      <c r="B181" s="57" t="s">
        <v>2178</v>
      </c>
      <c r="C181" s="57">
        <v>557.1</v>
      </c>
      <c r="D181" s="57">
        <v>231.9</v>
      </c>
      <c r="E181" s="57"/>
      <c r="F181" s="57">
        <f t="shared" si="16"/>
        <v>789</v>
      </c>
      <c r="G181" s="121">
        <v>1100</v>
      </c>
      <c r="H181" s="57">
        <v>48</v>
      </c>
      <c r="I181" s="121">
        <v>5000</v>
      </c>
      <c r="J181" s="57">
        <v>13</v>
      </c>
      <c r="K181" s="56">
        <f t="shared" si="20"/>
        <v>5.9450086698043091E-3</v>
      </c>
      <c r="L181" s="56">
        <f t="shared" si="21"/>
        <v>1.3744977796574327E-3</v>
      </c>
      <c r="M181" s="54">
        <f t="shared" si="22"/>
        <v>26.935783734019211</v>
      </c>
      <c r="N181" s="54">
        <f t="shared" si="17"/>
        <v>5.9258724214842262</v>
      </c>
      <c r="O181" s="245">
        <f t="shared" si="18"/>
        <v>11.770937491766395</v>
      </c>
      <c r="P181" s="54">
        <v>1.995050847457627</v>
      </c>
      <c r="Q181" s="122">
        <f t="shared" si="19"/>
        <v>5.9097141311441649E-2</v>
      </c>
    </row>
    <row r="182" spans="1:17" x14ac:dyDescent="0.2">
      <c r="A182" s="78">
        <f t="shared" si="23"/>
        <v>177</v>
      </c>
      <c r="B182" s="57" t="s">
        <v>2179</v>
      </c>
      <c r="C182" s="57">
        <v>2669.4</v>
      </c>
      <c r="D182" s="57"/>
      <c r="E182" s="57">
        <v>28.5</v>
      </c>
      <c r="F182" s="57">
        <f t="shared" si="16"/>
        <v>2697.9</v>
      </c>
      <c r="G182" s="121">
        <v>1100</v>
      </c>
      <c r="H182" s="57">
        <v>66</v>
      </c>
      <c r="I182" s="121">
        <v>5000</v>
      </c>
      <c r="J182" s="57">
        <v>198</v>
      </c>
      <c r="K182" s="56">
        <f t="shared" si="20"/>
        <v>8.1743869209809257E-3</v>
      </c>
      <c r="L182" s="56">
        <f t="shared" si="21"/>
        <v>2.0934658490167055E-2</v>
      </c>
      <c r="M182" s="54">
        <f t="shared" si="22"/>
        <v>107.12128711302456</v>
      </c>
      <c r="N182" s="54">
        <f t="shared" si="17"/>
        <v>23.566683164865406</v>
      </c>
      <c r="O182" s="245">
        <f t="shared" si="18"/>
        <v>46.812002468391732</v>
      </c>
      <c r="P182" s="54">
        <v>2.7431949152542368</v>
      </c>
      <c r="Q182" s="122">
        <f t="shared" si="19"/>
        <v>6.680869107881536E-2</v>
      </c>
    </row>
    <row r="183" spans="1:17" x14ac:dyDescent="0.2">
      <c r="A183" s="78">
        <f t="shared" si="23"/>
        <v>178</v>
      </c>
      <c r="B183" s="57" t="s">
        <v>2180</v>
      </c>
      <c r="C183" s="81">
        <v>671.45</v>
      </c>
      <c r="D183" s="81"/>
      <c r="E183" s="81"/>
      <c r="F183" s="57">
        <f t="shared" si="16"/>
        <v>671.45</v>
      </c>
      <c r="G183" s="121">
        <v>1100</v>
      </c>
      <c r="H183" s="57">
        <v>11</v>
      </c>
      <c r="I183" s="121">
        <v>5000</v>
      </c>
      <c r="J183" s="57">
        <v>9</v>
      </c>
      <c r="K183" s="56">
        <f t="shared" si="20"/>
        <v>1.3623978201634877E-3</v>
      </c>
      <c r="L183" s="56">
        <f t="shared" si="21"/>
        <v>9.5157538591668421E-4</v>
      </c>
      <c r="M183" s="54">
        <f t="shared" si="22"/>
        <v>8.5154213983750324</v>
      </c>
      <c r="N183" s="54">
        <f t="shared" si="17"/>
        <v>1.8733927076425072</v>
      </c>
      <c r="O183" s="245">
        <f t="shared" si="18"/>
        <v>3.7212391510898892</v>
      </c>
      <c r="P183" s="54">
        <v>0.45719915254237281</v>
      </c>
      <c r="Q183" s="122">
        <f t="shared" si="19"/>
        <v>2.1695215443666396E-2</v>
      </c>
    </row>
    <row r="184" spans="1:17" x14ac:dyDescent="0.2">
      <c r="A184" s="78">
        <f t="shared" si="23"/>
        <v>179</v>
      </c>
      <c r="B184" s="81" t="s">
        <v>829</v>
      </c>
      <c r="C184" s="81">
        <v>606.9</v>
      </c>
      <c r="D184" s="81"/>
      <c r="E184" s="81"/>
      <c r="F184" s="81">
        <f t="shared" si="16"/>
        <v>606.9</v>
      </c>
      <c r="G184" s="129">
        <v>1100</v>
      </c>
      <c r="H184" s="81">
        <v>26</v>
      </c>
      <c r="I184" s="129">
        <v>5000</v>
      </c>
      <c r="J184" s="81">
        <v>18</v>
      </c>
      <c r="K184" s="56">
        <f t="shared" si="20"/>
        <v>3.2202130294773342E-3</v>
      </c>
      <c r="L184" s="56">
        <f t="shared" si="21"/>
        <v>1.9031507718333684E-3</v>
      </c>
      <c r="M184" s="54">
        <f t="shared" si="22"/>
        <v>18.853978788823383</v>
      </c>
      <c r="N184" s="54">
        <f t="shared" si="17"/>
        <v>4.147875333541144</v>
      </c>
      <c r="O184" s="245">
        <f t="shared" si="18"/>
        <v>8.2391887307158189</v>
      </c>
      <c r="P184" s="54">
        <v>1.0806525423728812</v>
      </c>
      <c r="Q184" s="130">
        <f t="shared" si="19"/>
        <v>5.3257036407074028E-2</v>
      </c>
    </row>
    <row r="185" spans="1:17" x14ac:dyDescent="0.2">
      <c r="A185" s="78">
        <f t="shared" si="23"/>
        <v>180</v>
      </c>
      <c r="B185" s="81" t="s">
        <v>830</v>
      </c>
      <c r="C185" s="81">
        <v>487</v>
      </c>
      <c r="D185" s="81"/>
      <c r="E185" s="81"/>
      <c r="F185" s="81">
        <f t="shared" si="16"/>
        <v>487</v>
      </c>
      <c r="G185" s="129">
        <v>1100</v>
      </c>
      <c r="H185" s="81">
        <v>18</v>
      </c>
      <c r="I185" s="129">
        <v>5000</v>
      </c>
      <c r="J185" s="81">
        <v>16</v>
      </c>
      <c r="K185" s="56">
        <f t="shared" si="20"/>
        <v>2.2293782511766161E-3</v>
      </c>
      <c r="L185" s="56">
        <f t="shared" si="21"/>
        <v>1.6916895749629942E-3</v>
      </c>
      <c r="M185" s="54">
        <f t="shared" si="22"/>
        <v>14.429529600193765</v>
      </c>
      <c r="N185" s="54">
        <f t="shared" si="17"/>
        <v>3.1744965120426283</v>
      </c>
      <c r="O185" s="245">
        <f t="shared" si="18"/>
        <v>6.3057044352846754</v>
      </c>
      <c r="P185" s="54">
        <v>0.74814406779661013</v>
      </c>
      <c r="Q185" s="130">
        <f t="shared" si="19"/>
        <v>5.0632186068414124E-2</v>
      </c>
    </row>
    <row r="186" spans="1:17" x14ac:dyDescent="0.2">
      <c r="A186" s="78">
        <f t="shared" si="23"/>
        <v>181</v>
      </c>
      <c r="B186" s="81" t="s">
        <v>831</v>
      </c>
      <c r="C186" s="81">
        <v>450.5</v>
      </c>
      <c r="D186" s="81"/>
      <c r="E186" s="81"/>
      <c r="F186" s="81">
        <f t="shared" si="16"/>
        <v>450.5</v>
      </c>
      <c r="G186" s="129">
        <v>1100</v>
      </c>
      <c r="H186" s="81">
        <v>22</v>
      </c>
      <c r="I186" s="129">
        <v>5000</v>
      </c>
      <c r="J186" s="81">
        <v>17</v>
      </c>
      <c r="K186" s="56">
        <f t="shared" si="20"/>
        <v>2.7247956403269754E-3</v>
      </c>
      <c r="L186" s="56">
        <f t="shared" si="21"/>
        <v>1.7974201733981813E-3</v>
      </c>
      <c r="M186" s="54">
        <f t="shared" si="22"/>
        <v>16.641754194508575</v>
      </c>
      <c r="N186" s="54">
        <f t="shared" si="17"/>
        <v>3.6611859227918866</v>
      </c>
      <c r="O186" s="245">
        <f t="shared" si="18"/>
        <v>7.2724465830002476</v>
      </c>
      <c r="P186" s="54">
        <v>0.91439830508474562</v>
      </c>
      <c r="Q186" s="130">
        <f t="shared" si="19"/>
        <v>6.3240366271665835E-2</v>
      </c>
    </row>
    <row r="187" spans="1:17" x14ac:dyDescent="0.2">
      <c r="A187" s="78">
        <f t="shared" si="23"/>
        <v>182</v>
      </c>
      <c r="B187" s="81" t="s">
        <v>832</v>
      </c>
      <c r="C187" s="81">
        <v>2680.77</v>
      </c>
      <c r="D187" s="81"/>
      <c r="E187" s="81"/>
      <c r="F187" s="81">
        <f t="shared" si="16"/>
        <v>2680.77</v>
      </c>
      <c r="G187" s="129">
        <v>1100</v>
      </c>
      <c r="H187" s="81">
        <v>48</v>
      </c>
      <c r="I187" s="129">
        <v>5000</v>
      </c>
      <c r="J187" s="81">
        <v>96</v>
      </c>
      <c r="K187" s="56">
        <f t="shared" si="20"/>
        <v>5.9450086698043091E-3</v>
      </c>
      <c r="L187" s="56">
        <f t="shared" si="21"/>
        <v>1.0150137449777965E-2</v>
      </c>
      <c r="M187" s="54">
        <f t="shared" si="22"/>
        <v>59.230137720062764</v>
      </c>
      <c r="N187" s="54">
        <f t="shared" si="17"/>
        <v>13.030630298413808</v>
      </c>
      <c r="O187" s="245">
        <f t="shared" si="18"/>
        <v>25.883570183667427</v>
      </c>
      <c r="P187" s="54">
        <v>1.995050847457627</v>
      </c>
      <c r="Q187" s="130">
        <f t="shared" si="19"/>
        <v>3.7354711164927105E-2</v>
      </c>
    </row>
    <row r="188" spans="1:17" x14ac:dyDescent="0.2">
      <c r="A188" s="78">
        <f t="shared" si="23"/>
        <v>183</v>
      </c>
      <c r="B188" s="81" t="s">
        <v>833</v>
      </c>
      <c r="C188" s="81">
        <v>995.3</v>
      </c>
      <c r="D188" s="81"/>
      <c r="E188" s="81"/>
      <c r="F188" s="81">
        <f t="shared" si="16"/>
        <v>995.3</v>
      </c>
      <c r="G188" s="129">
        <v>1100</v>
      </c>
      <c r="H188" s="81">
        <v>33</v>
      </c>
      <c r="I188" s="129">
        <v>5000</v>
      </c>
      <c r="J188" s="81">
        <v>22</v>
      </c>
      <c r="K188" s="56">
        <f t="shared" si="20"/>
        <v>4.0871934604904629E-3</v>
      </c>
      <c r="L188" s="56">
        <f t="shared" si="21"/>
        <v>2.326073165574117E-3</v>
      </c>
      <c r="M188" s="54">
        <f t="shared" si="22"/>
        <v>23.600821183917652</v>
      </c>
      <c r="N188" s="54">
        <f t="shared" si="17"/>
        <v>5.1921806604618839</v>
      </c>
      <c r="O188" s="245">
        <f t="shared" si="18"/>
        <v>10.313558857372014</v>
      </c>
      <c r="P188" s="54">
        <v>1.3715974576271184</v>
      </c>
      <c r="Q188" s="130">
        <f t="shared" si="19"/>
        <v>4.0669303887650624E-2</v>
      </c>
    </row>
    <row r="189" spans="1:17" x14ac:dyDescent="0.2">
      <c r="A189" s="78">
        <f t="shared" si="23"/>
        <v>184</v>
      </c>
      <c r="B189" s="81" t="s">
        <v>834</v>
      </c>
      <c r="C189" s="81">
        <v>2062.92</v>
      </c>
      <c r="D189" s="81"/>
      <c r="E189" s="81"/>
      <c r="F189" s="81">
        <f t="shared" si="16"/>
        <v>2062.92</v>
      </c>
      <c r="G189" s="129">
        <v>1100</v>
      </c>
      <c r="H189" s="81">
        <v>38</v>
      </c>
      <c r="I189" s="129">
        <v>5000</v>
      </c>
      <c r="J189" s="81">
        <v>72</v>
      </c>
      <c r="K189" s="56">
        <f t="shared" si="20"/>
        <v>4.7064651969284119E-3</v>
      </c>
      <c r="L189" s="56">
        <f t="shared" si="21"/>
        <v>7.6126030873334737E-3</v>
      </c>
      <c r="M189" s="54">
        <f t="shared" si="22"/>
        <v>45.334171286083738</v>
      </c>
      <c r="N189" s="54">
        <f t="shared" si="17"/>
        <v>9.9735176829384216</v>
      </c>
      <c r="O189" s="245">
        <f t="shared" si="18"/>
        <v>19.811032852018592</v>
      </c>
      <c r="P189" s="54">
        <v>1.5794152542372879</v>
      </c>
      <c r="Q189" s="130">
        <f t="shared" si="19"/>
        <v>3.7179404472920924E-2</v>
      </c>
    </row>
    <row r="190" spans="1:17" x14ac:dyDescent="0.2">
      <c r="A190" s="78">
        <f t="shared" si="23"/>
        <v>185</v>
      </c>
      <c r="B190" s="81" t="s">
        <v>835</v>
      </c>
      <c r="C190" s="81">
        <v>706.9</v>
      </c>
      <c r="D190" s="81"/>
      <c r="E190" s="81">
        <v>19.8</v>
      </c>
      <c r="F190" s="81">
        <f t="shared" si="16"/>
        <v>726.69999999999993</v>
      </c>
      <c r="G190" s="129">
        <v>1100</v>
      </c>
      <c r="H190" s="81">
        <v>22</v>
      </c>
      <c r="I190" s="129">
        <v>5000</v>
      </c>
      <c r="J190" s="81">
        <v>16</v>
      </c>
      <c r="K190" s="56">
        <f t="shared" si="20"/>
        <v>2.7247956403269754E-3</v>
      </c>
      <c r="L190" s="56">
        <f t="shared" si="21"/>
        <v>1.6916895749629942E-3</v>
      </c>
      <c r="M190" s="54">
        <f t="shared" si="22"/>
        <v>16.252665592267089</v>
      </c>
      <c r="N190" s="54">
        <f t="shared" si="17"/>
        <v>3.5755864302987597</v>
      </c>
      <c r="O190" s="245">
        <f t="shared" si="18"/>
        <v>7.1024148638207176</v>
      </c>
      <c r="P190" s="54">
        <v>0.91439830508474562</v>
      </c>
      <c r="Q190" s="130">
        <f t="shared" si="19"/>
        <v>3.831713938553917E-2</v>
      </c>
    </row>
    <row r="191" spans="1:17" x14ac:dyDescent="0.2">
      <c r="A191" s="78">
        <f t="shared" si="23"/>
        <v>186</v>
      </c>
      <c r="B191" s="81" t="s">
        <v>836</v>
      </c>
      <c r="C191" s="81">
        <v>682.6</v>
      </c>
      <c r="D191" s="81"/>
      <c r="E191" s="81">
        <v>11.5</v>
      </c>
      <c r="F191" s="81">
        <f t="shared" si="16"/>
        <v>694.1</v>
      </c>
      <c r="G191" s="129">
        <v>1100</v>
      </c>
      <c r="H191" s="81">
        <v>22</v>
      </c>
      <c r="I191" s="129">
        <v>5000</v>
      </c>
      <c r="J191" s="81">
        <v>14</v>
      </c>
      <c r="K191" s="56">
        <f t="shared" si="20"/>
        <v>2.7247956403269754E-3</v>
      </c>
      <c r="L191" s="56">
        <f t="shared" si="21"/>
        <v>1.48022837809262E-3</v>
      </c>
      <c r="M191" s="54">
        <f t="shared" si="22"/>
        <v>15.474488387784112</v>
      </c>
      <c r="N191" s="54">
        <f t="shared" si="17"/>
        <v>3.4043874453125045</v>
      </c>
      <c r="O191" s="245">
        <f t="shared" si="18"/>
        <v>6.7623514254616568</v>
      </c>
      <c r="P191" s="54">
        <v>0.91439830508474562</v>
      </c>
      <c r="Q191" s="130">
        <f t="shared" si="19"/>
        <v>3.8259077313993681E-2</v>
      </c>
    </row>
    <row r="192" spans="1:17" x14ac:dyDescent="0.2">
      <c r="A192" s="78">
        <f t="shared" si="23"/>
        <v>187</v>
      </c>
      <c r="B192" s="81" t="s">
        <v>837</v>
      </c>
      <c r="C192" s="81">
        <v>770.3</v>
      </c>
      <c r="D192" s="81"/>
      <c r="E192" s="81"/>
      <c r="F192" s="81">
        <f t="shared" si="16"/>
        <v>770.3</v>
      </c>
      <c r="G192" s="129">
        <v>1100</v>
      </c>
      <c r="H192" s="81">
        <v>37</v>
      </c>
      <c r="I192" s="129">
        <v>5000</v>
      </c>
      <c r="J192" s="81">
        <v>26</v>
      </c>
      <c r="K192" s="56">
        <f t="shared" si="20"/>
        <v>4.5826108496408221E-3</v>
      </c>
      <c r="L192" s="56">
        <f t="shared" si="21"/>
        <v>2.7489955593148654E-3</v>
      </c>
      <c r="M192" s="54">
        <f t="shared" si="22"/>
        <v>26.980311584956933</v>
      </c>
      <c r="N192" s="54">
        <f t="shared" si="17"/>
        <v>5.9356685486905256</v>
      </c>
      <c r="O192" s="245">
        <f t="shared" si="18"/>
        <v>11.79039616262618</v>
      </c>
      <c r="P192" s="54">
        <v>1.5378516949152541</v>
      </c>
      <c r="Q192" s="130">
        <f t="shared" si="19"/>
        <v>6.0034049060351674E-2</v>
      </c>
    </row>
    <row r="193" spans="1:17" x14ac:dyDescent="0.2">
      <c r="A193" s="78">
        <f t="shared" si="23"/>
        <v>188</v>
      </c>
      <c r="B193" s="81" t="s">
        <v>838</v>
      </c>
      <c r="C193" s="81">
        <v>535.9</v>
      </c>
      <c r="D193" s="81"/>
      <c r="E193" s="81"/>
      <c r="F193" s="81">
        <f t="shared" si="16"/>
        <v>535.9</v>
      </c>
      <c r="G193" s="129">
        <v>1100</v>
      </c>
      <c r="H193" s="81">
        <v>20</v>
      </c>
      <c r="I193" s="129">
        <v>5000</v>
      </c>
      <c r="J193" s="81">
        <v>14</v>
      </c>
      <c r="K193" s="56">
        <f t="shared" si="20"/>
        <v>2.4770869457517958E-3</v>
      </c>
      <c r="L193" s="56">
        <f t="shared" si="21"/>
        <v>1.48022837809262E-3</v>
      </c>
      <c r="M193" s="54">
        <f t="shared" si="22"/>
        <v>14.562920391747451</v>
      </c>
      <c r="N193" s="54">
        <f t="shared" si="17"/>
        <v>3.2038424861844392</v>
      </c>
      <c r="O193" s="245">
        <f t="shared" si="18"/>
        <v>6.3639962111936361</v>
      </c>
      <c r="P193" s="54">
        <v>0.83127118644067788</v>
      </c>
      <c r="Q193" s="130">
        <f t="shared" si="19"/>
        <v>4.6579642238414265E-2</v>
      </c>
    </row>
    <row r="194" spans="1:17" x14ac:dyDescent="0.2">
      <c r="A194" s="78">
        <f t="shared" si="23"/>
        <v>189</v>
      </c>
      <c r="B194" s="81" t="s">
        <v>839</v>
      </c>
      <c r="C194" s="81">
        <v>732.5</v>
      </c>
      <c r="D194" s="81"/>
      <c r="E194" s="81">
        <v>60</v>
      </c>
      <c r="F194" s="81">
        <f t="shared" si="16"/>
        <v>792.5</v>
      </c>
      <c r="G194" s="129">
        <v>1100</v>
      </c>
      <c r="H194" s="81">
        <v>13</v>
      </c>
      <c r="I194" s="129">
        <v>5000</v>
      </c>
      <c r="J194" s="81">
        <v>12</v>
      </c>
      <c r="K194" s="56">
        <f t="shared" si="20"/>
        <v>1.6101065147386671E-3</v>
      </c>
      <c r="L194" s="56">
        <f t="shared" si="21"/>
        <v>1.2687671812222456E-3</v>
      </c>
      <c r="M194" s="54">
        <f t="shared" si="22"/>
        <v>10.594255201136159</v>
      </c>
      <c r="N194" s="54">
        <f t="shared" si="17"/>
        <v>2.330736144249955</v>
      </c>
      <c r="O194" s="245">
        <f t="shared" si="18"/>
        <v>4.6296895228965012</v>
      </c>
      <c r="P194" s="54">
        <v>0.54032627118644061</v>
      </c>
      <c r="Q194" s="130">
        <f t="shared" si="19"/>
        <v>2.2832816579771681E-2</v>
      </c>
    </row>
    <row r="195" spans="1:17" x14ac:dyDescent="0.2">
      <c r="A195" s="78">
        <f t="shared" si="23"/>
        <v>190</v>
      </c>
      <c r="B195" s="81" t="s">
        <v>840</v>
      </c>
      <c r="C195" s="81">
        <v>665.7</v>
      </c>
      <c r="D195" s="81"/>
      <c r="E195" s="81"/>
      <c r="F195" s="81">
        <f t="shared" si="16"/>
        <v>665.7</v>
      </c>
      <c r="G195" s="129">
        <v>1100</v>
      </c>
      <c r="H195" s="81">
        <v>35</v>
      </c>
      <c r="I195" s="129">
        <v>5000</v>
      </c>
      <c r="J195" s="81">
        <v>22</v>
      </c>
      <c r="K195" s="56">
        <f t="shared" si="20"/>
        <v>4.3349021550656425E-3</v>
      </c>
      <c r="L195" s="56">
        <f t="shared" si="21"/>
        <v>2.326073165574117E-3</v>
      </c>
      <c r="M195" s="54">
        <f t="shared" si="22"/>
        <v>24.512389179954312</v>
      </c>
      <c r="N195" s="54">
        <f t="shared" ref="N195:N257" si="24">M195*0.22</f>
        <v>5.3927256195899487</v>
      </c>
      <c r="O195" s="245">
        <f t="shared" si="18"/>
        <v>10.711914071640035</v>
      </c>
      <c r="P195" s="54">
        <v>1.4547245762711862</v>
      </c>
      <c r="Q195" s="130">
        <f t="shared" si="19"/>
        <v>6.3199269111394743E-2</v>
      </c>
    </row>
    <row r="196" spans="1:17" x14ac:dyDescent="0.2">
      <c r="A196" s="78">
        <f t="shared" si="23"/>
        <v>191</v>
      </c>
      <c r="B196" s="81" t="s">
        <v>841</v>
      </c>
      <c r="C196" s="81">
        <v>772.6</v>
      </c>
      <c r="D196" s="81">
        <v>46.1</v>
      </c>
      <c r="E196" s="81"/>
      <c r="F196" s="81">
        <f t="shared" si="16"/>
        <v>818.7</v>
      </c>
      <c r="G196" s="129">
        <v>1100</v>
      </c>
      <c r="H196" s="81">
        <v>35</v>
      </c>
      <c r="I196" s="129">
        <v>5000</v>
      </c>
      <c r="J196" s="81">
        <v>22</v>
      </c>
      <c r="K196" s="56">
        <f t="shared" si="20"/>
        <v>4.3349021550656425E-3</v>
      </c>
      <c r="L196" s="56">
        <f t="shared" si="21"/>
        <v>2.326073165574117E-3</v>
      </c>
      <c r="M196" s="54">
        <f t="shared" si="22"/>
        <v>24.512389179954312</v>
      </c>
      <c r="N196" s="54">
        <f t="shared" si="24"/>
        <v>5.3927256195899487</v>
      </c>
      <c r="O196" s="245">
        <f t="shared" si="18"/>
        <v>10.711914071640035</v>
      </c>
      <c r="P196" s="54">
        <v>1.4547245762711862</v>
      </c>
      <c r="Q196" s="130">
        <f t="shared" si="19"/>
        <v>5.1388485950232668E-2</v>
      </c>
    </row>
    <row r="197" spans="1:17" x14ac:dyDescent="0.2">
      <c r="A197" s="78">
        <f t="shared" si="23"/>
        <v>192</v>
      </c>
      <c r="B197" s="81" t="s">
        <v>842</v>
      </c>
      <c r="C197" s="81">
        <v>659.7</v>
      </c>
      <c r="D197" s="81"/>
      <c r="E197" s="81"/>
      <c r="F197" s="81">
        <f t="shared" si="16"/>
        <v>659.7</v>
      </c>
      <c r="G197" s="129">
        <v>1100</v>
      </c>
      <c r="H197" s="81">
        <v>29</v>
      </c>
      <c r="I197" s="129">
        <v>5000</v>
      </c>
      <c r="J197" s="81">
        <v>18</v>
      </c>
      <c r="K197" s="56">
        <f t="shared" si="20"/>
        <v>3.5917760713401036E-3</v>
      </c>
      <c r="L197" s="56">
        <f t="shared" si="21"/>
        <v>1.9031507718333684E-3</v>
      </c>
      <c r="M197" s="54">
        <f t="shared" si="22"/>
        <v>20.221330782878375</v>
      </c>
      <c r="N197" s="54">
        <f t="shared" si="24"/>
        <v>4.448692772233243</v>
      </c>
      <c r="O197" s="245">
        <f t="shared" si="18"/>
        <v>8.8367215521178508</v>
      </c>
      <c r="P197" s="54">
        <v>1.2053432203389829</v>
      </c>
      <c r="Q197" s="130">
        <f t="shared" si="19"/>
        <v>5.2617990491994011E-2</v>
      </c>
    </row>
    <row r="198" spans="1:17" x14ac:dyDescent="0.2">
      <c r="A198" s="78">
        <f t="shared" si="23"/>
        <v>193</v>
      </c>
      <c r="B198" s="81" t="s">
        <v>843</v>
      </c>
      <c r="C198" s="81">
        <v>1045.7</v>
      </c>
      <c r="D198" s="81"/>
      <c r="E198" s="81">
        <v>87.3</v>
      </c>
      <c r="F198" s="81">
        <f t="shared" si="16"/>
        <v>1133</v>
      </c>
      <c r="G198" s="129">
        <v>1100</v>
      </c>
      <c r="H198" s="81">
        <v>32</v>
      </c>
      <c r="I198" s="129">
        <v>5000</v>
      </c>
      <c r="J198" s="81">
        <v>24</v>
      </c>
      <c r="K198" s="56">
        <f t="shared" si="20"/>
        <v>3.963339113202873E-3</v>
      </c>
      <c r="L198" s="56">
        <f t="shared" si="21"/>
        <v>2.5375343624444912E-3</v>
      </c>
      <c r="M198" s="54">
        <f t="shared" si="22"/>
        <v>23.923214390382302</v>
      </c>
      <c r="N198" s="54">
        <f t="shared" si="24"/>
        <v>5.2631071658841062</v>
      </c>
      <c r="O198" s="245">
        <f t="shared" ref="O198:O246" si="25">M198*0.437</f>
        <v>10.454444688597066</v>
      </c>
      <c r="P198" s="54">
        <v>1.3300338983050848</v>
      </c>
      <c r="Q198" s="130">
        <f t="shared" ref="Q198:Q261" si="26">(M198+N198+O198+P198)/F198</f>
        <v>3.6161341697412669E-2</v>
      </c>
    </row>
    <row r="199" spans="1:17" x14ac:dyDescent="0.2">
      <c r="A199" s="78">
        <f t="shared" si="23"/>
        <v>194</v>
      </c>
      <c r="B199" s="81" t="s">
        <v>844</v>
      </c>
      <c r="C199" s="81">
        <v>610.5</v>
      </c>
      <c r="D199" s="81"/>
      <c r="E199" s="81">
        <v>114</v>
      </c>
      <c r="F199" s="81">
        <f t="shared" si="16"/>
        <v>724.5</v>
      </c>
      <c r="G199" s="129">
        <v>1100</v>
      </c>
      <c r="H199" s="81">
        <v>38</v>
      </c>
      <c r="I199" s="129">
        <v>5000</v>
      </c>
      <c r="J199" s="81">
        <v>22</v>
      </c>
      <c r="K199" s="56">
        <f t="shared" ref="K199:K262" si="27">SUM(1/8074*H199)</f>
        <v>4.7064651969284119E-3</v>
      </c>
      <c r="L199" s="56">
        <f t="shared" ref="L199:L262" si="28">SUM(1/9458*J199)</f>
        <v>2.326073165574117E-3</v>
      </c>
      <c r="M199" s="54">
        <f t="shared" ref="M199:M262" si="29">(L199+K199)*3680</f>
        <v>25.879741174009308</v>
      </c>
      <c r="N199" s="54">
        <f t="shared" si="24"/>
        <v>5.6935430582820477</v>
      </c>
      <c r="O199" s="245">
        <f t="shared" si="25"/>
        <v>11.309446893042068</v>
      </c>
      <c r="P199" s="54">
        <v>1.5794152542372879</v>
      </c>
      <c r="Q199" s="130">
        <f t="shared" si="26"/>
        <v>6.1369422194024449E-2</v>
      </c>
    </row>
    <row r="200" spans="1:17" x14ac:dyDescent="0.2">
      <c r="A200" s="78">
        <f t="shared" ref="A200:A263" si="30">A199+1</f>
        <v>195</v>
      </c>
      <c r="B200" s="81" t="s">
        <v>845</v>
      </c>
      <c r="C200" s="81">
        <v>1026.5</v>
      </c>
      <c r="D200" s="81"/>
      <c r="E200" s="81"/>
      <c r="F200" s="81">
        <f t="shared" si="16"/>
        <v>1026.5</v>
      </c>
      <c r="G200" s="129">
        <v>1100</v>
      </c>
      <c r="H200" s="81">
        <v>36</v>
      </c>
      <c r="I200" s="129">
        <v>5000</v>
      </c>
      <c r="J200" s="81">
        <v>30</v>
      </c>
      <c r="K200" s="56">
        <f t="shared" si="27"/>
        <v>4.4587565023532323E-3</v>
      </c>
      <c r="L200" s="56">
        <f t="shared" si="28"/>
        <v>3.1719179530556143E-3</v>
      </c>
      <c r="M200" s="54">
        <f t="shared" si="29"/>
        <v>28.080881995904555</v>
      </c>
      <c r="N200" s="54">
        <f t="shared" si="24"/>
        <v>6.1777940390990018</v>
      </c>
      <c r="O200" s="245">
        <f t="shared" si="25"/>
        <v>12.271345432210291</v>
      </c>
      <c r="P200" s="54">
        <v>1.4962881355932203</v>
      </c>
      <c r="Q200" s="130">
        <f t="shared" si="26"/>
        <v>4.6786468195623057E-2</v>
      </c>
    </row>
    <row r="201" spans="1:17" x14ac:dyDescent="0.2">
      <c r="A201" s="78">
        <f t="shared" si="30"/>
        <v>196</v>
      </c>
      <c r="B201" s="81" t="s">
        <v>846</v>
      </c>
      <c r="C201" s="81">
        <v>244.6</v>
      </c>
      <c r="D201" s="81"/>
      <c r="E201" s="81">
        <v>133.1</v>
      </c>
      <c r="F201" s="81">
        <f t="shared" si="16"/>
        <v>377.7</v>
      </c>
      <c r="G201" s="129">
        <v>1100</v>
      </c>
      <c r="H201" s="81">
        <v>20</v>
      </c>
      <c r="I201" s="129">
        <v>5000</v>
      </c>
      <c r="J201" s="81">
        <v>10</v>
      </c>
      <c r="K201" s="56">
        <f t="shared" si="27"/>
        <v>2.4770869457517958E-3</v>
      </c>
      <c r="L201" s="56">
        <f t="shared" si="28"/>
        <v>1.0573059843518714E-3</v>
      </c>
      <c r="M201" s="54">
        <f t="shared" si="29"/>
        <v>13.006565982781495</v>
      </c>
      <c r="N201" s="54">
        <f t="shared" si="24"/>
        <v>2.8614445162119289</v>
      </c>
      <c r="O201" s="245">
        <f t="shared" si="25"/>
        <v>5.6838693344755136</v>
      </c>
      <c r="P201" s="54">
        <v>0.83127118644067788</v>
      </c>
      <c r="Q201" s="130">
        <f t="shared" si="26"/>
        <v>5.9261718347655853E-2</v>
      </c>
    </row>
    <row r="202" spans="1:17" x14ac:dyDescent="0.2">
      <c r="A202" s="78">
        <f t="shared" si="30"/>
        <v>197</v>
      </c>
      <c r="B202" s="81" t="s">
        <v>847</v>
      </c>
      <c r="C202" s="81">
        <v>950.1</v>
      </c>
      <c r="D202" s="81"/>
      <c r="E202" s="81"/>
      <c r="F202" s="81">
        <f t="shared" si="16"/>
        <v>950.1</v>
      </c>
      <c r="G202" s="129">
        <v>1100</v>
      </c>
      <c r="H202" s="81">
        <v>35</v>
      </c>
      <c r="I202" s="129">
        <v>5000</v>
      </c>
      <c r="J202" s="81">
        <v>8</v>
      </c>
      <c r="K202" s="56">
        <f t="shared" si="27"/>
        <v>4.3349021550656425E-3</v>
      </c>
      <c r="L202" s="56">
        <f t="shared" si="28"/>
        <v>8.4584478748149711E-4</v>
      </c>
      <c r="M202" s="54">
        <f t="shared" si="29"/>
        <v>19.065148748573474</v>
      </c>
      <c r="N202" s="54">
        <f t="shared" si="24"/>
        <v>4.1943327246861646</v>
      </c>
      <c r="O202" s="245">
        <f t="shared" si="25"/>
        <v>8.3314700031266078</v>
      </c>
      <c r="P202" s="54">
        <v>1.4547245762711862</v>
      </c>
      <c r="Q202" s="130">
        <f t="shared" si="26"/>
        <v>3.478126097532621E-2</v>
      </c>
    </row>
    <row r="203" spans="1:17" x14ac:dyDescent="0.2">
      <c r="A203" s="78">
        <f t="shared" si="30"/>
        <v>198</v>
      </c>
      <c r="B203" s="81" t="s">
        <v>848</v>
      </c>
      <c r="C203" s="81">
        <v>760.7</v>
      </c>
      <c r="D203" s="81"/>
      <c r="E203" s="81">
        <v>125</v>
      </c>
      <c r="F203" s="81">
        <f t="shared" si="16"/>
        <v>885.7</v>
      </c>
      <c r="G203" s="129">
        <v>1100</v>
      </c>
      <c r="H203" s="81">
        <v>34</v>
      </c>
      <c r="I203" s="129">
        <v>5000</v>
      </c>
      <c r="J203" s="81">
        <v>20</v>
      </c>
      <c r="K203" s="56">
        <f t="shared" si="27"/>
        <v>4.2110478077780527E-3</v>
      </c>
      <c r="L203" s="56">
        <f t="shared" si="28"/>
        <v>2.1146119687037428E-3</v>
      </c>
      <c r="M203" s="54">
        <f t="shared" si="29"/>
        <v>23.278427977453006</v>
      </c>
      <c r="N203" s="54">
        <f t="shared" si="24"/>
        <v>5.1212541550396615</v>
      </c>
      <c r="O203" s="245">
        <f t="shared" si="25"/>
        <v>10.172673026146963</v>
      </c>
      <c r="P203" s="54">
        <v>1.4131610169491524</v>
      </c>
      <c r="Q203" s="130">
        <f t="shared" si="26"/>
        <v>4.5145665773499814E-2</v>
      </c>
    </row>
    <row r="204" spans="1:17" x14ac:dyDescent="0.2">
      <c r="A204" s="78">
        <f t="shared" si="30"/>
        <v>199</v>
      </c>
      <c r="B204" s="81" t="s">
        <v>849</v>
      </c>
      <c r="C204" s="81">
        <v>254.2</v>
      </c>
      <c r="D204" s="81"/>
      <c r="E204" s="81"/>
      <c r="F204" s="81">
        <f t="shared" si="16"/>
        <v>254.2</v>
      </c>
      <c r="G204" s="129">
        <v>1100</v>
      </c>
      <c r="H204" s="81">
        <v>17</v>
      </c>
      <c r="I204" s="129">
        <v>5000</v>
      </c>
      <c r="J204" s="81">
        <v>18</v>
      </c>
      <c r="K204" s="56">
        <f t="shared" si="27"/>
        <v>2.1055239038890263E-3</v>
      </c>
      <c r="L204" s="56">
        <f t="shared" si="28"/>
        <v>1.9031507718333684E-3</v>
      </c>
      <c r="M204" s="54">
        <f t="shared" si="29"/>
        <v>14.751922806658413</v>
      </c>
      <c r="N204" s="54">
        <f t="shared" si="24"/>
        <v>3.2454230174648511</v>
      </c>
      <c r="O204" s="245">
        <f t="shared" si="25"/>
        <v>6.4465902665097268</v>
      </c>
      <c r="P204" s="54">
        <v>0.70658050847457621</v>
      </c>
      <c r="Q204" s="130">
        <f t="shared" si="26"/>
        <v>9.8939876471705629E-2</v>
      </c>
    </row>
    <row r="205" spans="1:17" x14ac:dyDescent="0.2">
      <c r="A205" s="78">
        <f t="shared" si="30"/>
        <v>200</v>
      </c>
      <c r="B205" s="81" t="s">
        <v>850</v>
      </c>
      <c r="C205" s="81">
        <v>302.2</v>
      </c>
      <c r="D205" s="81"/>
      <c r="E205" s="81">
        <v>39.799999999999997</v>
      </c>
      <c r="F205" s="81">
        <f t="shared" si="16"/>
        <v>342</v>
      </c>
      <c r="G205" s="129">
        <v>1100</v>
      </c>
      <c r="H205" s="81">
        <v>18</v>
      </c>
      <c r="I205" s="129">
        <v>5000</v>
      </c>
      <c r="J205" s="81">
        <v>6</v>
      </c>
      <c r="K205" s="56">
        <f t="shared" si="27"/>
        <v>2.2293782511766161E-3</v>
      </c>
      <c r="L205" s="56">
        <f t="shared" si="28"/>
        <v>6.3438359061112281E-4</v>
      </c>
      <c r="M205" s="54">
        <f t="shared" si="29"/>
        <v>10.538643577778879</v>
      </c>
      <c r="N205" s="54">
        <f t="shared" si="24"/>
        <v>2.3185015871113537</v>
      </c>
      <c r="O205" s="245">
        <f t="shared" si="25"/>
        <v>4.6053872434893703</v>
      </c>
      <c r="P205" s="54">
        <v>0.74814406779661013</v>
      </c>
      <c r="Q205" s="130">
        <f t="shared" si="26"/>
        <v>5.3247592035602968E-2</v>
      </c>
    </row>
    <row r="206" spans="1:17" x14ac:dyDescent="0.2">
      <c r="A206" s="78">
        <f t="shared" si="30"/>
        <v>201</v>
      </c>
      <c r="B206" s="81" t="s">
        <v>2349</v>
      </c>
      <c r="C206" s="81">
        <v>405.7</v>
      </c>
      <c r="D206" s="81">
        <v>122.9</v>
      </c>
      <c r="E206" s="81">
        <v>22.3</v>
      </c>
      <c r="F206" s="81">
        <f t="shared" si="16"/>
        <v>550.9</v>
      </c>
      <c r="G206" s="129">
        <v>1100</v>
      </c>
      <c r="H206" s="81">
        <v>26</v>
      </c>
      <c r="I206" s="129">
        <v>5000</v>
      </c>
      <c r="J206" s="81">
        <v>18</v>
      </c>
      <c r="K206" s="56">
        <f t="shared" si="27"/>
        <v>3.2202130294773342E-3</v>
      </c>
      <c r="L206" s="56">
        <f t="shared" si="28"/>
        <v>1.9031507718333684E-3</v>
      </c>
      <c r="M206" s="54">
        <f t="shared" si="29"/>
        <v>18.853978788823383</v>
      </c>
      <c r="N206" s="54">
        <f t="shared" si="24"/>
        <v>4.147875333541144</v>
      </c>
      <c r="O206" s="245">
        <f t="shared" si="25"/>
        <v>8.2391887307158189</v>
      </c>
      <c r="P206" s="54">
        <v>1.0806525423728812</v>
      </c>
      <c r="Q206" s="130">
        <f t="shared" si="26"/>
        <v>5.8670712280728315E-2</v>
      </c>
    </row>
    <row r="207" spans="1:17" x14ac:dyDescent="0.2">
      <c r="A207" s="78">
        <f t="shared" si="30"/>
        <v>202</v>
      </c>
      <c r="B207" s="81" t="s">
        <v>2350</v>
      </c>
      <c r="C207" s="81">
        <v>1271.93</v>
      </c>
      <c r="D207" s="81">
        <v>43.5</v>
      </c>
      <c r="E207" s="81">
        <v>59.1</v>
      </c>
      <c r="F207" s="81">
        <f t="shared" si="16"/>
        <v>1374.53</v>
      </c>
      <c r="G207" s="129">
        <v>1100</v>
      </c>
      <c r="H207" s="81">
        <v>20</v>
      </c>
      <c r="I207" s="129">
        <v>5000</v>
      </c>
      <c r="J207" s="81">
        <v>18</v>
      </c>
      <c r="K207" s="56">
        <f t="shared" si="27"/>
        <v>2.4770869457517958E-3</v>
      </c>
      <c r="L207" s="56">
        <f t="shared" si="28"/>
        <v>1.9031507718333684E-3</v>
      </c>
      <c r="M207" s="54">
        <f t="shared" si="29"/>
        <v>16.119274800713406</v>
      </c>
      <c r="N207" s="54">
        <f t="shared" si="24"/>
        <v>3.5462404561569492</v>
      </c>
      <c r="O207" s="245">
        <f t="shared" si="25"/>
        <v>7.0441230879117587</v>
      </c>
      <c r="P207" s="54">
        <v>0.83127118644067788</v>
      </c>
      <c r="Q207" s="130">
        <f t="shared" si="26"/>
        <v>2.0036601260956684E-2</v>
      </c>
    </row>
    <row r="208" spans="1:17" x14ac:dyDescent="0.2">
      <c r="A208" s="78">
        <f t="shared" si="30"/>
        <v>203</v>
      </c>
      <c r="B208" s="81" t="s">
        <v>2351</v>
      </c>
      <c r="C208" s="81">
        <v>453.6</v>
      </c>
      <c r="D208" s="81"/>
      <c r="E208" s="81"/>
      <c r="F208" s="81">
        <f t="shared" si="16"/>
        <v>453.6</v>
      </c>
      <c r="G208" s="129">
        <v>1100</v>
      </c>
      <c r="H208" s="81">
        <v>52</v>
      </c>
      <c r="I208" s="129">
        <v>5000</v>
      </c>
      <c r="J208" s="81">
        <v>29</v>
      </c>
      <c r="K208" s="56">
        <f t="shared" si="27"/>
        <v>6.4404260589546684E-3</v>
      </c>
      <c r="L208" s="56">
        <f t="shared" si="28"/>
        <v>3.0661873546204269E-3</v>
      </c>
      <c r="M208" s="54">
        <f t="shared" si="29"/>
        <v>34.984337361956349</v>
      </c>
      <c r="N208" s="54">
        <f t="shared" si="24"/>
        <v>7.6965542196303973</v>
      </c>
      <c r="O208" s="245">
        <f t="shared" si="25"/>
        <v>15.288155427174924</v>
      </c>
      <c r="P208" s="54">
        <v>2.1613050847457624</v>
      </c>
      <c r="Q208" s="130">
        <f t="shared" si="26"/>
        <v>0.13256250461531621</v>
      </c>
    </row>
    <row r="209" spans="1:17" x14ac:dyDescent="0.2">
      <c r="A209" s="78">
        <f t="shared" si="30"/>
        <v>204</v>
      </c>
      <c r="B209" s="81" t="s">
        <v>2352</v>
      </c>
      <c r="C209" s="81">
        <v>622.29999999999995</v>
      </c>
      <c r="D209" s="81"/>
      <c r="E209" s="81">
        <v>99.8</v>
      </c>
      <c r="F209" s="81">
        <f t="shared" si="16"/>
        <v>722.09999999999991</v>
      </c>
      <c r="G209" s="129">
        <v>1100</v>
      </c>
      <c r="H209" s="81">
        <v>16</v>
      </c>
      <c r="I209" s="129">
        <v>5000</v>
      </c>
      <c r="J209" s="81">
        <v>16</v>
      </c>
      <c r="K209" s="56">
        <f t="shared" si="27"/>
        <v>1.9816695566014365E-3</v>
      </c>
      <c r="L209" s="56">
        <f t="shared" si="28"/>
        <v>1.6916895749629942E-3</v>
      </c>
      <c r="M209" s="54">
        <f t="shared" si="29"/>
        <v>13.517961604157104</v>
      </c>
      <c r="N209" s="54">
        <f t="shared" si="24"/>
        <v>2.973951552914563</v>
      </c>
      <c r="O209" s="245">
        <f t="shared" si="25"/>
        <v>5.9073492210166547</v>
      </c>
      <c r="P209" s="54">
        <v>0.66501694915254239</v>
      </c>
      <c r="Q209" s="130">
        <f t="shared" si="26"/>
        <v>3.1940561317325672E-2</v>
      </c>
    </row>
    <row r="210" spans="1:17" x14ac:dyDescent="0.2">
      <c r="A210" s="78">
        <f t="shared" si="30"/>
        <v>205</v>
      </c>
      <c r="B210" s="81" t="s">
        <v>2353</v>
      </c>
      <c r="C210" s="81">
        <v>610.9</v>
      </c>
      <c r="D210" s="81">
        <v>29.9</v>
      </c>
      <c r="E210" s="81"/>
      <c r="F210" s="81">
        <f t="shared" si="16"/>
        <v>640.79999999999995</v>
      </c>
      <c r="G210" s="129">
        <v>1100</v>
      </c>
      <c r="H210" s="81">
        <v>28</v>
      </c>
      <c r="I210" s="129">
        <v>5000</v>
      </c>
      <c r="J210" s="81">
        <v>26</v>
      </c>
      <c r="K210" s="56">
        <f t="shared" si="27"/>
        <v>3.4679217240525138E-3</v>
      </c>
      <c r="L210" s="56">
        <f t="shared" si="28"/>
        <v>2.7489955593148654E-3</v>
      </c>
      <c r="M210" s="54">
        <f t="shared" si="29"/>
        <v>22.878255602791953</v>
      </c>
      <c r="N210" s="54">
        <f t="shared" si="24"/>
        <v>5.0332162326142296</v>
      </c>
      <c r="O210" s="245">
        <f t="shared" si="25"/>
        <v>9.9977976984200829</v>
      </c>
      <c r="P210" s="54">
        <v>1.1637796610169491</v>
      </c>
      <c r="Q210" s="130">
        <f t="shared" si="26"/>
        <v>6.0975420091827728E-2</v>
      </c>
    </row>
    <row r="211" spans="1:17" x14ac:dyDescent="0.2">
      <c r="A211" s="78">
        <f t="shared" si="30"/>
        <v>206</v>
      </c>
      <c r="B211" s="81" t="s">
        <v>2354</v>
      </c>
      <c r="C211" s="81">
        <v>481.4</v>
      </c>
      <c r="D211" s="81"/>
      <c r="E211" s="81"/>
      <c r="F211" s="81">
        <f t="shared" si="16"/>
        <v>481.4</v>
      </c>
      <c r="G211" s="129">
        <v>1100</v>
      </c>
      <c r="H211" s="81">
        <v>24</v>
      </c>
      <c r="I211" s="129">
        <v>5000</v>
      </c>
      <c r="J211" s="81">
        <v>19</v>
      </c>
      <c r="K211" s="56">
        <f t="shared" si="27"/>
        <v>2.9725043349021546E-3</v>
      </c>
      <c r="L211" s="56">
        <f t="shared" si="28"/>
        <v>2.0088813702685555E-3</v>
      </c>
      <c r="M211" s="54">
        <f t="shared" si="29"/>
        <v>18.33149939502821</v>
      </c>
      <c r="N211" s="54">
        <f t="shared" si="24"/>
        <v>4.0329298669062066</v>
      </c>
      <c r="O211" s="245">
        <f t="shared" si="25"/>
        <v>8.0108652356273282</v>
      </c>
      <c r="P211" s="54">
        <v>0.99752542372881348</v>
      </c>
      <c r="Q211" s="130">
        <f t="shared" si="26"/>
        <v>6.5169962445555799E-2</v>
      </c>
    </row>
    <row r="212" spans="1:17" x14ac:dyDescent="0.2">
      <c r="A212" s="78">
        <f t="shared" si="30"/>
        <v>207</v>
      </c>
      <c r="B212" s="81" t="s">
        <v>2355</v>
      </c>
      <c r="C212" s="81">
        <v>973.8</v>
      </c>
      <c r="D212" s="81"/>
      <c r="E212" s="81"/>
      <c r="F212" s="81">
        <f t="shared" si="16"/>
        <v>973.8</v>
      </c>
      <c r="G212" s="129">
        <v>1100</v>
      </c>
      <c r="H212" s="81">
        <v>48</v>
      </c>
      <c r="I212" s="129">
        <v>5000</v>
      </c>
      <c r="J212" s="81">
        <v>36</v>
      </c>
      <c r="K212" s="56">
        <f t="shared" si="27"/>
        <v>5.9450086698043091E-3</v>
      </c>
      <c r="L212" s="56">
        <f t="shared" si="28"/>
        <v>3.8063015436667368E-3</v>
      </c>
      <c r="M212" s="54">
        <f t="shared" si="29"/>
        <v>35.884821585573448</v>
      </c>
      <c r="N212" s="54">
        <f t="shared" si="24"/>
        <v>7.8946607488261584</v>
      </c>
      <c r="O212" s="245">
        <f t="shared" si="25"/>
        <v>15.681667032895596</v>
      </c>
      <c r="P212" s="54">
        <v>1.995050847457627</v>
      </c>
      <c r="Q212" s="130">
        <f t="shared" si="26"/>
        <v>6.31096736647698E-2</v>
      </c>
    </row>
    <row r="213" spans="1:17" x14ac:dyDescent="0.2">
      <c r="A213" s="78">
        <f t="shared" si="30"/>
        <v>208</v>
      </c>
      <c r="B213" s="81" t="s">
        <v>2356</v>
      </c>
      <c r="C213" s="81">
        <v>724.7</v>
      </c>
      <c r="D213" s="81">
        <v>41.9</v>
      </c>
      <c r="E213" s="81"/>
      <c r="F213" s="81">
        <f t="shared" si="16"/>
        <v>766.6</v>
      </c>
      <c r="G213" s="129">
        <v>1100</v>
      </c>
      <c r="H213" s="81">
        <v>31</v>
      </c>
      <c r="I213" s="129">
        <v>5000</v>
      </c>
      <c r="J213" s="81">
        <v>22</v>
      </c>
      <c r="K213" s="56">
        <f t="shared" si="27"/>
        <v>3.8394847659152832E-3</v>
      </c>
      <c r="L213" s="56">
        <f t="shared" si="28"/>
        <v>2.326073165574117E-3</v>
      </c>
      <c r="M213" s="54">
        <f t="shared" si="29"/>
        <v>22.68925318788099</v>
      </c>
      <c r="N213" s="54">
        <f t="shared" si="24"/>
        <v>4.9916357013338182</v>
      </c>
      <c r="O213" s="245">
        <f t="shared" si="25"/>
        <v>9.9152036431039932</v>
      </c>
      <c r="P213" s="54">
        <v>1.2884703389830507</v>
      </c>
      <c r="Q213" s="130">
        <f t="shared" si="26"/>
        <v>5.0723405780461583E-2</v>
      </c>
    </row>
    <row r="214" spans="1:17" x14ac:dyDescent="0.2">
      <c r="A214" s="78">
        <f t="shared" si="30"/>
        <v>209</v>
      </c>
      <c r="B214" s="81" t="s">
        <v>2357</v>
      </c>
      <c r="C214" s="81">
        <v>743.6</v>
      </c>
      <c r="D214" s="81"/>
      <c r="E214" s="81"/>
      <c r="F214" s="81">
        <f t="shared" si="16"/>
        <v>743.6</v>
      </c>
      <c r="G214" s="129">
        <v>1100</v>
      </c>
      <c r="H214" s="81">
        <v>31</v>
      </c>
      <c r="I214" s="129">
        <v>5000</v>
      </c>
      <c r="J214" s="81">
        <v>24</v>
      </c>
      <c r="K214" s="56">
        <f t="shared" si="27"/>
        <v>3.8394847659152832E-3</v>
      </c>
      <c r="L214" s="56">
        <f t="shared" si="28"/>
        <v>2.5375343624444912E-3</v>
      </c>
      <c r="M214" s="54">
        <f t="shared" si="29"/>
        <v>23.467430392363969</v>
      </c>
      <c r="N214" s="54">
        <f t="shared" si="24"/>
        <v>5.1628346863200729</v>
      </c>
      <c r="O214" s="245">
        <f t="shared" si="25"/>
        <v>10.255267081463055</v>
      </c>
      <c r="P214" s="54">
        <v>1.2884703389830507</v>
      </c>
      <c r="Q214" s="130">
        <f t="shared" si="26"/>
        <v>5.4026361617980294E-2</v>
      </c>
    </row>
    <row r="215" spans="1:17" x14ac:dyDescent="0.2">
      <c r="A215" s="78">
        <f t="shared" si="30"/>
        <v>210</v>
      </c>
      <c r="B215" s="81" t="s">
        <v>2358</v>
      </c>
      <c r="C215" s="81">
        <v>682.02</v>
      </c>
      <c r="D215" s="81"/>
      <c r="E215" s="81">
        <v>80.3</v>
      </c>
      <c r="F215" s="81">
        <f t="shared" si="16"/>
        <v>762.31999999999994</v>
      </c>
      <c r="G215" s="129">
        <v>1100</v>
      </c>
      <c r="H215" s="81">
        <v>15</v>
      </c>
      <c r="I215" s="129">
        <v>5000</v>
      </c>
      <c r="J215" s="81">
        <v>20</v>
      </c>
      <c r="K215" s="56">
        <f t="shared" si="27"/>
        <v>1.8578152093138467E-3</v>
      </c>
      <c r="L215" s="56">
        <f t="shared" si="28"/>
        <v>2.1146119687037428E-3</v>
      </c>
      <c r="M215" s="54">
        <f t="shared" si="29"/>
        <v>14.618532015104728</v>
      </c>
      <c r="N215" s="54">
        <f t="shared" si="24"/>
        <v>3.2160770433230401</v>
      </c>
      <c r="O215" s="245">
        <f t="shared" si="25"/>
        <v>6.388298490600766</v>
      </c>
      <c r="P215" s="54">
        <v>0.62345338983050846</v>
      </c>
      <c r="Q215" s="130">
        <f t="shared" si="26"/>
        <v>3.2593085500654637E-2</v>
      </c>
    </row>
    <row r="216" spans="1:17" x14ac:dyDescent="0.2">
      <c r="A216" s="78">
        <f t="shared" si="30"/>
        <v>211</v>
      </c>
      <c r="B216" s="81" t="s">
        <v>2359</v>
      </c>
      <c r="C216" s="81">
        <v>509.8</v>
      </c>
      <c r="D216" s="81"/>
      <c r="E216" s="81">
        <v>20.7</v>
      </c>
      <c r="F216" s="81">
        <f t="shared" si="16"/>
        <v>530.5</v>
      </c>
      <c r="G216" s="129">
        <v>1100</v>
      </c>
      <c r="H216" s="81">
        <v>20</v>
      </c>
      <c r="I216" s="129">
        <v>5000</v>
      </c>
      <c r="J216" s="81">
        <v>17</v>
      </c>
      <c r="K216" s="56">
        <f t="shared" si="27"/>
        <v>2.4770869457517958E-3</v>
      </c>
      <c r="L216" s="56">
        <f t="shared" si="28"/>
        <v>1.7974201733981813E-3</v>
      </c>
      <c r="M216" s="54">
        <f t="shared" si="29"/>
        <v>15.730186198471914</v>
      </c>
      <c r="N216" s="54">
        <f t="shared" si="24"/>
        <v>3.4606409636638213</v>
      </c>
      <c r="O216" s="245">
        <f t="shared" si="25"/>
        <v>6.8740913687322269</v>
      </c>
      <c r="P216" s="54">
        <v>0.83127118644067788</v>
      </c>
      <c r="Q216" s="130">
        <f t="shared" si="26"/>
        <v>5.0699697864860775E-2</v>
      </c>
    </row>
    <row r="217" spans="1:17" x14ac:dyDescent="0.2">
      <c r="A217" s="78">
        <f t="shared" si="30"/>
        <v>212</v>
      </c>
      <c r="B217" s="81" t="s">
        <v>2360</v>
      </c>
      <c r="C217" s="81">
        <v>548.4</v>
      </c>
      <c r="D217" s="81"/>
      <c r="E217" s="81">
        <v>39</v>
      </c>
      <c r="F217" s="81">
        <f t="shared" si="16"/>
        <v>587.4</v>
      </c>
      <c r="G217" s="129">
        <v>1100</v>
      </c>
      <c r="H217" s="81">
        <v>20</v>
      </c>
      <c r="I217" s="129">
        <v>5000</v>
      </c>
      <c r="J217" s="81">
        <v>18</v>
      </c>
      <c r="K217" s="56">
        <f t="shared" si="27"/>
        <v>2.4770869457517958E-3</v>
      </c>
      <c r="L217" s="56">
        <f t="shared" si="28"/>
        <v>1.9031507718333684E-3</v>
      </c>
      <c r="M217" s="54">
        <f t="shared" si="29"/>
        <v>16.119274800713406</v>
      </c>
      <c r="N217" s="54">
        <f t="shared" si="24"/>
        <v>3.5462404561569492</v>
      </c>
      <c r="O217" s="245">
        <f t="shared" si="25"/>
        <v>7.0441230879117587</v>
      </c>
      <c r="P217" s="54">
        <v>0.83127118644067788</v>
      </c>
      <c r="Q217" s="130">
        <f t="shared" si="26"/>
        <v>4.6886124499868558E-2</v>
      </c>
    </row>
    <row r="218" spans="1:17" x14ac:dyDescent="0.2">
      <c r="A218" s="78">
        <f t="shared" si="30"/>
        <v>213</v>
      </c>
      <c r="B218" s="81" t="s">
        <v>2361</v>
      </c>
      <c r="C218" s="81">
        <v>450.9</v>
      </c>
      <c r="D218" s="81"/>
      <c r="E218" s="81">
        <v>36</v>
      </c>
      <c r="F218" s="81">
        <f t="shared" si="16"/>
        <v>486.9</v>
      </c>
      <c r="G218" s="129">
        <v>1100</v>
      </c>
      <c r="H218" s="81">
        <v>22</v>
      </c>
      <c r="I218" s="129">
        <v>5000</v>
      </c>
      <c r="J218" s="81">
        <v>16</v>
      </c>
      <c r="K218" s="56">
        <f t="shared" si="27"/>
        <v>2.7247956403269754E-3</v>
      </c>
      <c r="L218" s="56">
        <f t="shared" si="28"/>
        <v>1.6916895749629942E-3</v>
      </c>
      <c r="M218" s="54">
        <f t="shared" si="29"/>
        <v>16.252665592267089</v>
      </c>
      <c r="N218" s="54">
        <f t="shared" si="24"/>
        <v>3.5755864302987597</v>
      </c>
      <c r="O218" s="245">
        <f t="shared" si="25"/>
        <v>7.1024148638207176</v>
      </c>
      <c r="P218" s="54">
        <v>0.91439830508474562</v>
      </c>
      <c r="Q218" s="130">
        <f t="shared" si="26"/>
        <v>5.7188468251122025E-2</v>
      </c>
    </row>
    <row r="219" spans="1:17" x14ac:dyDescent="0.2">
      <c r="A219" s="78">
        <f t="shared" si="30"/>
        <v>214</v>
      </c>
      <c r="B219" s="81" t="s">
        <v>2362</v>
      </c>
      <c r="C219" s="81">
        <v>1505.5</v>
      </c>
      <c r="D219" s="81">
        <v>827.5</v>
      </c>
      <c r="E219" s="81"/>
      <c r="F219" s="81">
        <f t="shared" si="16"/>
        <v>2333</v>
      </c>
      <c r="G219" s="129">
        <v>1100</v>
      </c>
      <c r="H219" s="81">
        <v>80</v>
      </c>
      <c r="I219" s="129">
        <v>5000</v>
      </c>
      <c r="J219" s="81">
        <v>68</v>
      </c>
      <c r="K219" s="56">
        <f t="shared" si="27"/>
        <v>9.908347783007183E-3</v>
      </c>
      <c r="L219" s="56">
        <f t="shared" si="28"/>
        <v>7.1896806935927253E-3</v>
      </c>
      <c r="M219" s="54">
        <f t="shared" si="29"/>
        <v>62.920744793887657</v>
      </c>
      <c r="N219" s="54">
        <f t="shared" si="24"/>
        <v>13.842563854655285</v>
      </c>
      <c r="O219" s="245">
        <f t="shared" si="25"/>
        <v>27.496365474928908</v>
      </c>
      <c r="P219" s="54">
        <v>3.3250847457627115</v>
      </c>
      <c r="Q219" s="130">
        <f t="shared" si="26"/>
        <v>4.6114341564181122E-2</v>
      </c>
    </row>
    <row r="220" spans="1:17" x14ac:dyDescent="0.2">
      <c r="A220" s="78">
        <f t="shared" si="30"/>
        <v>215</v>
      </c>
      <c r="B220" s="81" t="s">
        <v>2363</v>
      </c>
      <c r="C220" s="81">
        <v>922.6</v>
      </c>
      <c r="D220" s="81"/>
      <c r="E220" s="81">
        <v>33</v>
      </c>
      <c r="F220" s="81">
        <f t="shared" si="16"/>
        <v>955.6</v>
      </c>
      <c r="G220" s="129">
        <v>1100</v>
      </c>
      <c r="H220" s="81">
        <v>39</v>
      </c>
      <c r="I220" s="129">
        <v>5000</v>
      </c>
      <c r="J220" s="81">
        <v>30</v>
      </c>
      <c r="K220" s="56">
        <f t="shared" si="27"/>
        <v>4.8303195442160017E-3</v>
      </c>
      <c r="L220" s="56">
        <f t="shared" si="28"/>
        <v>3.1719179530556143E-3</v>
      </c>
      <c r="M220" s="54">
        <f t="shared" si="29"/>
        <v>29.448233989959544</v>
      </c>
      <c r="N220" s="54">
        <f t="shared" si="24"/>
        <v>6.4786114777910999</v>
      </c>
      <c r="O220" s="245">
        <f t="shared" si="25"/>
        <v>12.868878253612321</v>
      </c>
      <c r="P220" s="54">
        <v>1.6209788135593219</v>
      </c>
      <c r="Q220" s="130">
        <f t="shared" si="26"/>
        <v>5.2759211526708129E-2</v>
      </c>
    </row>
    <row r="221" spans="1:17" x14ac:dyDescent="0.2">
      <c r="A221" s="78">
        <f t="shared" si="30"/>
        <v>216</v>
      </c>
      <c r="B221" s="81" t="s">
        <v>2364</v>
      </c>
      <c r="C221" s="81">
        <v>1175.5</v>
      </c>
      <c r="D221" s="81"/>
      <c r="E221" s="81"/>
      <c r="F221" s="81">
        <f t="shared" si="16"/>
        <v>1175.5</v>
      </c>
      <c r="G221" s="129">
        <v>1100</v>
      </c>
      <c r="H221" s="81">
        <v>44</v>
      </c>
      <c r="I221" s="129">
        <v>5000</v>
      </c>
      <c r="J221" s="81">
        <v>30</v>
      </c>
      <c r="K221" s="56">
        <f t="shared" si="27"/>
        <v>5.4495912806539508E-3</v>
      </c>
      <c r="L221" s="56">
        <f t="shared" si="28"/>
        <v>3.1719179530556143E-3</v>
      </c>
      <c r="M221" s="54">
        <f t="shared" si="29"/>
        <v>31.727153980051199</v>
      </c>
      <c r="N221" s="54">
        <f t="shared" si="24"/>
        <v>6.9799738756112637</v>
      </c>
      <c r="O221" s="245">
        <f t="shared" si="25"/>
        <v>13.864766289282374</v>
      </c>
      <c r="P221" s="54">
        <v>1.8287966101694912</v>
      </c>
      <c r="Q221" s="130">
        <f t="shared" si="26"/>
        <v>4.6278767124725076E-2</v>
      </c>
    </row>
    <row r="222" spans="1:17" x14ac:dyDescent="0.2">
      <c r="A222" s="78">
        <f t="shared" si="30"/>
        <v>217</v>
      </c>
      <c r="B222" s="81" t="s">
        <v>2365</v>
      </c>
      <c r="C222" s="81">
        <v>504.4</v>
      </c>
      <c r="D222" s="81">
        <v>189.5</v>
      </c>
      <c r="E222" s="81"/>
      <c r="F222" s="81">
        <f t="shared" si="16"/>
        <v>693.9</v>
      </c>
      <c r="G222" s="129">
        <v>1100</v>
      </c>
      <c r="H222" s="81">
        <v>17</v>
      </c>
      <c r="I222" s="129">
        <v>5000</v>
      </c>
      <c r="J222" s="81">
        <v>12</v>
      </c>
      <c r="K222" s="56">
        <f t="shared" si="27"/>
        <v>2.1055239038890263E-3</v>
      </c>
      <c r="L222" s="56">
        <f t="shared" si="28"/>
        <v>1.2687671812222456E-3</v>
      </c>
      <c r="M222" s="54">
        <f t="shared" si="29"/>
        <v>12.417391193209481</v>
      </c>
      <c r="N222" s="54">
        <f t="shared" si="24"/>
        <v>2.731826062506086</v>
      </c>
      <c r="O222" s="245">
        <f t="shared" si="25"/>
        <v>5.4263999514325434</v>
      </c>
      <c r="P222" s="54">
        <v>0.70658050847457621</v>
      </c>
      <c r="Q222" s="130">
        <f t="shared" si="26"/>
        <v>3.0670410312181418E-2</v>
      </c>
    </row>
    <row r="223" spans="1:17" x14ac:dyDescent="0.2">
      <c r="A223" s="78">
        <f t="shared" si="30"/>
        <v>218</v>
      </c>
      <c r="B223" s="81" t="s">
        <v>2366</v>
      </c>
      <c r="C223" s="81">
        <v>606.6</v>
      </c>
      <c r="D223" s="81"/>
      <c r="E223" s="81"/>
      <c r="F223" s="81">
        <f t="shared" si="16"/>
        <v>606.6</v>
      </c>
      <c r="G223" s="129">
        <v>1100</v>
      </c>
      <c r="H223" s="81">
        <v>27</v>
      </c>
      <c r="I223" s="129">
        <v>5000</v>
      </c>
      <c r="J223" s="81">
        <v>12</v>
      </c>
      <c r="K223" s="56">
        <f t="shared" si="27"/>
        <v>3.344067376764924E-3</v>
      </c>
      <c r="L223" s="56">
        <f t="shared" si="28"/>
        <v>1.2687671812222456E-3</v>
      </c>
      <c r="M223" s="54">
        <f t="shared" si="29"/>
        <v>16.975231173392785</v>
      </c>
      <c r="N223" s="54">
        <f t="shared" si="24"/>
        <v>3.7345508581464126</v>
      </c>
      <c r="O223" s="245">
        <f t="shared" si="25"/>
        <v>7.4181760227726476</v>
      </c>
      <c r="P223" s="54">
        <v>1.122216101694915</v>
      </c>
      <c r="Q223" s="130">
        <f t="shared" si="26"/>
        <v>4.8219871671623407E-2</v>
      </c>
    </row>
    <row r="224" spans="1:17" x14ac:dyDescent="0.2">
      <c r="A224" s="78">
        <f t="shared" si="30"/>
        <v>219</v>
      </c>
      <c r="B224" s="81" t="s">
        <v>2367</v>
      </c>
      <c r="C224" s="81">
        <v>520.5</v>
      </c>
      <c r="D224" s="81"/>
      <c r="E224" s="81"/>
      <c r="F224" s="81">
        <f t="shared" si="16"/>
        <v>520.5</v>
      </c>
      <c r="G224" s="129">
        <v>1100</v>
      </c>
      <c r="H224" s="81">
        <v>27</v>
      </c>
      <c r="I224" s="129">
        <v>5000</v>
      </c>
      <c r="J224" s="81">
        <v>16</v>
      </c>
      <c r="K224" s="56">
        <f t="shared" si="27"/>
        <v>3.344067376764924E-3</v>
      </c>
      <c r="L224" s="56">
        <f t="shared" si="28"/>
        <v>1.6916895749629942E-3</v>
      </c>
      <c r="M224" s="54">
        <f t="shared" si="29"/>
        <v>18.531585582358741</v>
      </c>
      <c r="N224" s="54">
        <f t="shared" si="24"/>
        <v>4.0769488281189226</v>
      </c>
      <c r="O224" s="245">
        <f t="shared" si="25"/>
        <v>8.0983028994907702</v>
      </c>
      <c r="P224" s="54">
        <v>1.122216101694915</v>
      </c>
      <c r="Q224" s="130">
        <f t="shared" si="26"/>
        <v>6.115091913864236E-2</v>
      </c>
    </row>
    <row r="225" spans="1:17" x14ac:dyDescent="0.2">
      <c r="A225" s="78">
        <f t="shared" si="30"/>
        <v>220</v>
      </c>
      <c r="B225" s="81" t="s">
        <v>2368</v>
      </c>
      <c r="C225" s="81">
        <v>539.9</v>
      </c>
      <c r="D225" s="81"/>
      <c r="E225" s="81"/>
      <c r="F225" s="81">
        <f t="shared" si="16"/>
        <v>539.9</v>
      </c>
      <c r="G225" s="129">
        <v>1100</v>
      </c>
      <c r="H225" s="81">
        <v>26</v>
      </c>
      <c r="I225" s="129">
        <v>5000</v>
      </c>
      <c r="J225" s="81">
        <v>14</v>
      </c>
      <c r="K225" s="56">
        <f t="shared" si="27"/>
        <v>3.2202130294773342E-3</v>
      </c>
      <c r="L225" s="56">
        <f t="shared" si="28"/>
        <v>1.48022837809262E-3</v>
      </c>
      <c r="M225" s="54">
        <f t="shared" si="29"/>
        <v>17.297624379857432</v>
      </c>
      <c r="N225" s="54">
        <f t="shared" si="24"/>
        <v>3.805477363568635</v>
      </c>
      <c r="O225" s="245">
        <f t="shared" si="25"/>
        <v>7.5590618539976973</v>
      </c>
      <c r="P225" s="54">
        <v>1.0806525423728812</v>
      </c>
      <c r="Q225" s="130">
        <f t="shared" si="26"/>
        <v>5.5089490905346629E-2</v>
      </c>
    </row>
    <row r="226" spans="1:17" x14ac:dyDescent="0.2">
      <c r="A226" s="78">
        <f t="shared" si="30"/>
        <v>221</v>
      </c>
      <c r="B226" s="81" t="s">
        <v>2369</v>
      </c>
      <c r="C226" s="81">
        <v>595.5</v>
      </c>
      <c r="D226" s="81"/>
      <c r="E226" s="81"/>
      <c r="F226" s="81">
        <f t="shared" si="16"/>
        <v>595.5</v>
      </c>
      <c r="G226" s="129">
        <v>1100</v>
      </c>
      <c r="H226" s="81">
        <v>30</v>
      </c>
      <c r="I226" s="129">
        <v>5000</v>
      </c>
      <c r="J226" s="81">
        <v>20</v>
      </c>
      <c r="K226" s="56">
        <f t="shared" si="27"/>
        <v>3.7156304186276934E-3</v>
      </c>
      <c r="L226" s="56">
        <f t="shared" si="28"/>
        <v>2.1146119687037428E-3</v>
      </c>
      <c r="M226" s="54">
        <f t="shared" si="29"/>
        <v>21.455291985379684</v>
      </c>
      <c r="N226" s="54">
        <f t="shared" si="24"/>
        <v>4.720164236783531</v>
      </c>
      <c r="O226" s="245">
        <f t="shared" si="25"/>
        <v>9.375962597610922</v>
      </c>
      <c r="P226" s="54">
        <v>1.2469067796610169</v>
      </c>
      <c r="Q226" s="130">
        <f t="shared" si="26"/>
        <v>6.1793997648085908E-2</v>
      </c>
    </row>
    <row r="227" spans="1:17" x14ac:dyDescent="0.2">
      <c r="A227" s="78">
        <f t="shared" si="30"/>
        <v>222</v>
      </c>
      <c r="B227" s="81" t="s">
        <v>2370</v>
      </c>
      <c r="C227" s="81">
        <v>711.4</v>
      </c>
      <c r="D227" s="81"/>
      <c r="E227" s="81">
        <v>63.4</v>
      </c>
      <c r="F227" s="81">
        <f t="shared" si="16"/>
        <v>774.8</v>
      </c>
      <c r="G227" s="129">
        <v>1100</v>
      </c>
      <c r="H227" s="81">
        <v>33</v>
      </c>
      <c r="I227" s="129">
        <v>5000</v>
      </c>
      <c r="J227" s="81">
        <v>14</v>
      </c>
      <c r="K227" s="56">
        <f t="shared" si="27"/>
        <v>4.0871934604904629E-3</v>
      </c>
      <c r="L227" s="56">
        <f t="shared" si="28"/>
        <v>1.48022837809262E-3</v>
      </c>
      <c r="M227" s="54">
        <f t="shared" si="29"/>
        <v>20.488112365985746</v>
      </c>
      <c r="N227" s="54">
        <f t="shared" si="24"/>
        <v>4.507384720516864</v>
      </c>
      <c r="O227" s="245">
        <f t="shared" si="25"/>
        <v>8.9533051039357705</v>
      </c>
      <c r="P227" s="54">
        <v>1.3715974576271184</v>
      </c>
      <c r="Q227" s="130">
        <f t="shared" si="26"/>
        <v>4.5586473474529557E-2</v>
      </c>
    </row>
    <row r="228" spans="1:17" x14ac:dyDescent="0.2">
      <c r="A228" s="78">
        <f t="shared" si="30"/>
        <v>223</v>
      </c>
      <c r="B228" s="81" t="s">
        <v>2371</v>
      </c>
      <c r="C228" s="81">
        <v>762.1</v>
      </c>
      <c r="D228" s="81">
        <v>53.2</v>
      </c>
      <c r="E228" s="81"/>
      <c r="F228" s="81">
        <f t="shared" si="16"/>
        <v>815.30000000000007</v>
      </c>
      <c r="G228" s="129">
        <v>1100</v>
      </c>
      <c r="H228" s="81">
        <v>28</v>
      </c>
      <c r="I228" s="129">
        <v>5000</v>
      </c>
      <c r="J228" s="81">
        <v>18</v>
      </c>
      <c r="K228" s="56">
        <f t="shared" si="27"/>
        <v>3.4679217240525138E-3</v>
      </c>
      <c r="L228" s="56">
        <f t="shared" si="28"/>
        <v>1.9031507718333684E-3</v>
      </c>
      <c r="M228" s="54">
        <f t="shared" si="29"/>
        <v>19.765546784860046</v>
      </c>
      <c r="N228" s="54">
        <f t="shared" si="24"/>
        <v>4.3484202926692097</v>
      </c>
      <c r="O228" s="245">
        <f t="shared" si="25"/>
        <v>8.6375439449838396</v>
      </c>
      <c r="P228" s="54">
        <v>1.1637796610169491</v>
      </c>
      <c r="Q228" s="130">
        <f t="shared" si="26"/>
        <v>4.1598541252949886E-2</v>
      </c>
    </row>
    <row r="229" spans="1:17" x14ac:dyDescent="0.2">
      <c r="A229" s="78">
        <f t="shared" si="30"/>
        <v>224</v>
      </c>
      <c r="B229" s="81" t="s">
        <v>2372</v>
      </c>
      <c r="C229" s="81">
        <v>707.8</v>
      </c>
      <c r="D229" s="81">
        <v>33.1</v>
      </c>
      <c r="E229" s="81"/>
      <c r="F229" s="81">
        <f t="shared" si="16"/>
        <v>740.9</v>
      </c>
      <c r="G229" s="129">
        <v>1100</v>
      </c>
      <c r="H229" s="81">
        <v>31</v>
      </c>
      <c r="I229" s="129">
        <v>5000</v>
      </c>
      <c r="J229" s="81">
        <v>22</v>
      </c>
      <c r="K229" s="56">
        <f t="shared" si="27"/>
        <v>3.8394847659152832E-3</v>
      </c>
      <c r="L229" s="56">
        <f t="shared" si="28"/>
        <v>2.326073165574117E-3</v>
      </c>
      <c r="M229" s="54">
        <f t="shared" si="29"/>
        <v>22.68925318788099</v>
      </c>
      <c r="N229" s="54">
        <f t="shared" si="24"/>
        <v>4.9916357013338182</v>
      </c>
      <c r="O229" s="245">
        <f t="shared" si="25"/>
        <v>9.9152036431039932</v>
      </c>
      <c r="P229" s="54">
        <v>1.2884703389830507</v>
      </c>
      <c r="Q229" s="130">
        <f t="shared" si="26"/>
        <v>5.2482876057905054E-2</v>
      </c>
    </row>
    <row r="230" spans="1:17" x14ac:dyDescent="0.2">
      <c r="A230" s="78">
        <f t="shared" si="30"/>
        <v>225</v>
      </c>
      <c r="B230" s="81" t="s">
        <v>2373</v>
      </c>
      <c r="C230" s="81">
        <v>952</v>
      </c>
      <c r="D230" s="81">
        <v>67.7</v>
      </c>
      <c r="E230" s="81">
        <v>127.2</v>
      </c>
      <c r="F230" s="81">
        <f t="shared" si="16"/>
        <v>1146.9000000000001</v>
      </c>
      <c r="G230" s="129">
        <v>1100</v>
      </c>
      <c r="H230" s="81">
        <v>45</v>
      </c>
      <c r="I230" s="129">
        <v>5000</v>
      </c>
      <c r="J230" s="81">
        <v>20</v>
      </c>
      <c r="K230" s="56">
        <f t="shared" si="27"/>
        <v>5.5734456279415406E-3</v>
      </c>
      <c r="L230" s="56">
        <f t="shared" si="28"/>
        <v>2.1146119687037428E-3</v>
      </c>
      <c r="M230" s="54">
        <f t="shared" si="29"/>
        <v>28.292051955654642</v>
      </c>
      <c r="N230" s="54">
        <f t="shared" si="24"/>
        <v>6.2242514302440215</v>
      </c>
      <c r="O230" s="245">
        <f t="shared" si="25"/>
        <v>12.363626704621078</v>
      </c>
      <c r="P230" s="54">
        <v>1.8703601694915251</v>
      </c>
      <c r="Q230" s="130">
        <f t="shared" si="26"/>
        <v>4.2506138512521809E-2</v>
      </c>
    </row>
    <row r="231" spans="1:17" x14ac:dyDescent="0.2">
      <c r="A231" s="78">
        <f t="shared" si="30"/>
        <v>226</v>
      </c>
      <c r="B231" s="81" t="s">
        <v>2374</v>
      </c>
      <c r="C231" s="81">
        <v>348.4</v>
      </c>
      <c r="D231" s="81"/>
      <c r="E231" s="81">
        <v>48</v>
      </c>
      <c r="F231" s="81">
        <f t="shared" si="16"/>
        <v>396.4</v>
      </c>
      <c r="G231" s="129">
        <v>1100</v>
      </c>
      <c r="H231" s="81">
        <v>18</v>
      </c>
      <c r="I231" s="129">
        <v>5000</v>
      </c>
      <c r="J231" s="81">
        <v>12</v>
      </c>
      <c r="K231" s="56">
        <f t="shared" si="27"/>
        <v>2.2293782511766161E-3</v>
      </c>
      <c r="L231" s="56">
        <f t="shared" si="28"/>
        <v>1.2687671812222456E-3</v>
      </c>
      <c r="M231" s="54">
        <f t="shared" si="29"/>
        <v>12.873175191227812</v>
      </c>
      <c r="N231" s="54">
        <f t="shared" si="24"/>
        <v>2.8320985420701188</v>
      </c>
      <c r="O231" s="245">
        <f t="shared" si="25"/>
        <v>5.6255775585665537</v>
      </c>
      <c r="P231" s="54">
        <v>0.74814406779661013</v>
      </c>
      <c r="Q231" s="130">
        <f t="shared" si="26"/>
        <v>5.5698777395714161E-2</v>
      </c>
    </row>
    <row r="232" spans="1:17" x14ac:dyDescent="0.2">
      <c r="A232" s="78">
        <f t="shared" si="30"/>
        <v>227</v>
      </c>
      <c r="B232" s="81" t="s">
        <v>2375</v>
      </c>
      <c r="C232" s="81">
        <v>337.8</v>
      </c>
      <c r="D232" s="81"/>
      <c r="E232" s="81">
        <v>23.4</v>
      </c>
      <c r="F232" s="81">
        <f t="shared" si="16"/>
        <v>361.2</v>
      </c>
      <c r="G232" s="129">
        <v>1100</v>
      </c>
      <c r="H232" s="81">
        <v>19</v>
      </c>
      <c r="I232" s="129">
        <v>5000</v>
      </c>
      <c r="J232" s="81">
        <v>16</v>
      </c>
      <c r="K232" s="56">
        <f t="shared" si="27"/>
        <v>2.3532325984642059E-3</v>
      </c>
      <c r="L232" s="56">
        <f t="shared" si="28"/>
        <v>1.6916895749629942E-3</v>
      </c>
      <c r="M232" s="54">
        <f t="shared" si="29"/>
        <v>14.885313598212095</v>
      </c>
      <c r="N232" s="54">
        <f t="shared" si="24"/>
        <v>3.2747689916066611</v>
      </c>
      <c r="O232" s="245">
        <f t="shared" si="25"/>
        <v>6.5048820424186857</v>
      </c>
      <c r="P232" s="54">
        <v>0.78970762711864395</v>
      </c>
      <c r="Q232" s="130">
        <f t="shared" si="26"/>
        <v>7.0472514560786514E-2</v>
      </c>
    </row>
    <row r="233" spans="1:17" x14ac:dyDescent="0.2">
      <c r="A233" s="78">
        <f t="shared" si="30"/>
        <v>228</v>
      </c>
      <c r="B233" s="81" t="s">
        <v>2376</v>
      </c>
      <c r="C233" s="81">
        <v>699.3</v>
      </c>
      <c r="D233" s="81"/>
      <c r="E233" s="81">
        <v>36.700000000000003</v>
      </c>
      <c r="F233" s="81">
        <f t="shared" si="16"/>
        <v>736</v>
      </c>
      <c r="G233" s="129">
        <v>1100</v>
      </c>
      <c r="H233" s="81">
        <v>34</v>
      </c>
      <c r="I233" s="129">
        <v>5000</v>
      </c>
      <c r="J233" s="81">
        <v>18</v>
      </c>
      <c r="K233" s="56">
        <f t="shared" si="27"/>
        <v>4.2110478077780527E-3</v>
      </c>
      <c r="L233" s="56">
        <f t="shared" si="28"/>
        <v>1.9031507718333684E-3</v>
      </c>
      <c r="M233" s="54">
        <f t="shared" si="29"/>
        <v>22.500250772970031</v>
      </c>
      <c r="N233" s="54">
        <f t="shared" si="24"/>
        <v>4.9500551700534068</v>
      </c>
      <c r="O233" s="245">
        <f t="shared" si="25"/>
        <v>9.8326095877879034</v>
      </c>
      <c r="P233" s="54">
        <v>1.4131610169491524</v>
      </c>
      <c r="Q233" s="130">
        <f t="shared" si="26"/>
        <v>5.2576190961631103E-2</v>
      </c>
    </row>
    <row r="234" spans="1:17" x14ac:dyDescent="0.2">
      <c r="A234" s="78">
        <f t="shared" si="30"/>
        <v>229</v>
      </c>
      <c r="B234" s="81" t="s">
        <v>2377</v>
      </c>
      <c r="C234" s="81">
        <v>478.8</v>
      </c>
      <c r="D234" s="81"/>
      <c r="E234" s="81"/>
      <c r="F234" s="81">
        <f t="shared" si="16"/>
        <v>478.8</v>
      </c>
      <c r="G234" s="129">
        <v>1100</v>
      </c>
      <c r="H234" s="81">
        <v>17</v>
      </c>
      <c r="I234" s="129">
        <v>5000</v>
      </c>
      <c r="J234" s="81">
        <v>18</v>
      </c>
      <c r="K234" s="56">
        <f t="shared" si="27"/>
        <v>2.1055239038890263E-3</v>
      </c>
      <c r="L234" s="56">
        <f t="shared" si="28"/>
        <v>1.9031507718333684E-3</v>
      </c>
      <c r="M234" s="54">
        <f t="shared" si="29"/>
        <v>14.751922806658413</v>
      </c>
      <c r="N234" s="54">
        <f t="shared" si="24"/>
        <v>3.2454230174648511</v>
      </c>
      <c r="O234" s="245">
        <f t="shared" si="25"/>
        <v>6.4465902665097268</v>
      </c>
      <c r="P234" s="54">
        <v>0.70658050847457621</v>
      </c>
      <c r="Q234" s="130">
        <f t="shared" si="26"/>
        <v>5.2528230156866265E-2</v>
      </c>
    </row>
    <row r="235" spans="1:17" x14ac:dyDescent="0.2">
      <c r="A235" s="78">
        <f t="shared" si="30"/>
        <v>230</v>
      </c>
      <c r="B235" s="81" t="s">
        <v>2378</v>
      </c>
      <c r="C235" s="81">
        <v>676.9</v>
      </c>
      <c r="D235" s="81"/>
      <c r="E235" s="81"/>
      <c r="F235" s="81">
        <f t="shared" si="16"/>
        <v>676.9</v>
      </c>
      <c r="G235" s="129">
        <v>1100</v>
      </c>
      <c r="H235" s="81">
        <v>30</v>
      </c>
      <c r="I235" s="129">
        <v>5000</v>
      </c>
      <c r="J235" s="81">
        <v>22</v>
      </c>
      <c r="K235" s="56">
        <f t="shared" si="27"/>
        <v>3.7156304186276934E-3</v>
      </c>
      <c r="L235" s="56">
        <f t="shared" si="28"/>
        <v>2.326073165574117E-3</v>
      </c>
      <c r="M235" s="54">
        <f t="shared" si="29"/>
        <v>22.233469189862664</v>
      </c>
      <c r="N235" s="54">
        <f t="shared" si="24"/>
        <v>4.8913632217697858</v>
      </c>
      <c r="O235" s="245">
        <f t="shared" si="25"/>
        <v>9.7160260359699837</v>
      </c>
      <c r="P235" s="54">
        <v>1.2469067796610169</v>
      </c>
      <c r="Q235" s="130">
        <f t="shared" si="26"/>
        <v>5.6267935038060948E-2</v>
      </c>
    </row>
    <row r="236" spans="1:17" x14ac:dyDescent="0.2">
      <c r="A236" s="78">
        <f t="shared" si="30"/>
        <v>231</v>
      </c>
      <c r="B236" s="81" t="s">
        <v>2379</v>
      </c>
      <c r="C236" s="81">
        <v>893.8</v>
      </c>
      <c r="D236" s="81"/>
      <c r="E236" s="81"/>
      <c r="F236" s="81">
        <f t="shared" si="16"/>
        <v>893.8</v>
      </c>
      <c r="G236" s="129">
        <v>1100</v>
      </c>
      <c r="H236" s="81">
        <v>45</v>
      </c>
      <c r="I236" s="129">
        <v>5000</v>
      </c>
      <c r="J236" s="81">
        <v>22</v>
      </c>
      <c r="K236" s="56">
        <f t="shared" si="27"/>
        <v>5.5734456279415406E-3</v>
      </c>
      <c r="L236" s="56">
        <f t="shared" si="28"/>
        <v>2.326073165574117E-3</v>
      </c>
      <c r="M236" s="54">
        <f t="shared" si="29"/>
        <v>29.070229160137618</v>
      </c>
      <c r="N236" s="54">
        <f t="shared" si="24"/>
        <v>6.3954504152302762</v>
      </c>
      <c r="O236" s="245">
        <f t="shared" si="25"/>
        <v>12.70369014298014</v>
      </c>
      <c r="P236" s="54">
        <v>1.8703601694915251</v>
      </c>
      <c r="Q236" s="130">
        <f t="shared" si="26"/>
        <v>5.598537691635664E-2</v>
      </c>
    </row>
    <row r="237" spans="1:17" x14ac:dyDescent="0.2">
      <c r="A237" s="78">
        <f t="shared" si="30"/>
        <v>232</v>
      </c>
      <c r="B237" s="81" t="s">
        <v>2380</v>
      </c>
      <c r="C237" s="81">
        <v>467.4</v>
      </c>
      <c r="D237" s="81"/>
      <c r="E237" s="81">
        <v>8.6</v>
      </c>
      <c r="F237" s="81">
        <f t="shared" si="16"/>
        <v>476</v>
      </c>
      <c r="G237" s="129">
        <v>1100</v>
      </c>
      <c r="H237" s="81">
        <v>22</v>
      </c>
      <c r="I237" s="129">
        <v>5000</v>
      </c>
      <c r="J237" s="81">
        <v>12</v>
      </c>
      <c r="K237" s="56">
        <f t="shared" si="27"/>
        <v>2.7247956403269754E-3</v>
      </c>
      <c r="L237" s="56">
        <f t="shared" si="28"/>
        <v>1.2687671812222456E-3</v>
      </c>
      <c r="M237" s="54">
        <f t="shared" si="29"/>
        <v>14.696311183301134</v>
      </c>
      <c r="N237" s="54">
        <f t="shared" si="24"/>
        <v>3.2331884603262493</v>
      </c>
      <c r="O237" s="245">
        <f t="shared" si="25"/>
        <v>6.422287987102596</v>
      </c>
      <c r="P237" s="54">
        <v>0.91439830508474562</v>
      </c>
      <c r="Q237" s="130">
        <f t="shared" si="26"/>
        <v>5.3080222554232614E-2</v>
      </c>
    </row>
    <row r="238" spans="1:17" x14ac:dyDescent="0.2">
      <c r="A238" s="78">
        <f t="shared" si="30"/>
        <v>233</v>
      </c>
      <c r="B238" s="81" t="s">
        <v>2381</v>
      </c>
      <c r="C238" s="81">
        <v>324.10000000000002</v>
      </c>
      <c r="D238" s="81"/>
      <c r="E238" s="81"/>
      <c r="F238" s="81">
        <f t="shared" si="16"/>
        <v>324.10000000000002</v>
      </c>
      <c r="G238" s="129">
        <v>1100</v>
      </c>
      <c r="H238" s="81">
        <v>18</v>
      </c>
      <c r="I238" s="129">
        <v>5000</v>
      </c>
      <c r="J238" s="81">
        <v>4</v>
      </c>
      <c r="K238" s="56">
        <f t="shared" si="27"/>
        <v>2.2293782511766161E-3</v>
      </c>
      <c r="L238" s="56">
        <f t="shared" si="28"/>
        <v>4.2292239374074856E-4</v>
      </c>
      <c r="M238" s="54">
        <f t="shared" si="29"/>
        <v>9.7604663732959018</v>
      </c>
      <c r="N238" s="54">
        <f t="shared" si="24"/>
        <v>2.1473026021250985</v>
      </c>
      <c r="O238" s="245">
        <f t="shared" si="25"/>
        <v>4.2653238051303095</v>
      </c>
      <c r="P238" s="54">
        <v>0.74814406779661013</v>
      </c>
      <c r="Q238" s="130">
        <f t="shared" si="26"/>
        <v>5.2209925480863673E-2</v>
      </c>
    </row>
    <row r="239" spans="1:17" x14ac:dyDescent="0.2">
      <c r="A239" s="78">
        <f t="shared" si="30"/>
        <v>234</v>
      </c>
      <c r="B239" s="81" t="s">
        <v>2382</v>
      </c>
      <c r="C239" s="81">
        <v>433.9</v>
      </c>
      <c r="D239" s="81"/>
      <c r="E239" s="81"/>
      <c r="F239" s="81">
        <f t="shared" si="16"/>
        <v>433.9</v>
      </c>
      <c r="G239" s="129">
        <v>1100</v>
      </c>
      <c r="H239" s="81">
        <v>19</v>
      </c>
      <c r="I239" s="129">
        <v>5000</v>
      </c>
      <c r="J239" s="81">
        <v>16</v>
      </c>
      <c r="K239" s="56">
        <f t="shared" si="27"/>
        <v>2.3532325984642059E-3</v>
      </c>
      <c r="L239" s="56">
        <f t="shared" si="28"/>
        <v>1.6916895749629942E-3</v>
      </c>
      <c r="M239" s="54">
        <f t="shared" si="29"/>
        <v>14.885313598212095</v>
      </c>
      <c r="N239" s="54">
        <f t="shared" si="24"/>
        <v>3.2747689916066611</v>
      </c>
      <c r="O239" s="245">
        <f t="shared" si="25"/>
        <v>6.5048820424186857</v>
      </c>
      <c r="P239" s="54">
        <v>0.78970762711864395</v>
      </c>
      <c r="Q239" s="130">
        <f t="shared" si="26"/>
        <v>5.8664835813219837E-2</v>
      </c>
    </row>
    <row r="240" spans="1:17" x14ac:dyDescent="0.2">
      <c r="A240" s="78">
        <f t="shared" si="30"/>
        <v>235</v>
      </c>
      <c r="B240" s="81" t="s">
        <v>2383</v>
      </c>
      <c r="C240" s="81">
        <v>375.2</v>
      </c>
      <c r="D240" s="81"/>
      <c r="E240" s="81"/>
      <c r="F240" s="81">
        <f t="shared" si="16"/>
        <v>375.2</v>
      </c>
      <c r="G240" s="129">
        <v>1100</v>
      </c>
      <c r="H240" s="81">
        <v>16</v>
      </c>
      <c r="I240" s="129">
        <v>5000</v>
      </c>
      <c r="J240" s="81">
        <v>10</v>
      </c>
      <c r="K240" s="56">
        <f t="shared" si="27"/>
        <v>1.9816695566014365E-3</v>
      </c>
      <c r="L240" s="56">
        <f t="shared" si="28"/>
        <v>1.0573059843518714E-3</v>
      </c>
      <c r="M240" s="54">
        <f t="shared" si="29"/>
        <v>11.183429990708174</v>
      </c>
      <c r="N240" s="54">
        <f t="shared" si="24"/>
        <v>2.4603545979557984</v>
      </c>
      <c r="O240" s="245">
        <f t="shared" si="25"/>
        <v>4.8871589059394722</v>
      </c>
      <c r="P240" s="54">
        <v>0.66501694915254239</v>
      </c>
      <c r="Q240" s="130">
        <f t="shared" si="26"/>
        <v>5.1161941481225978E-2</v>
      </c>
    </row>
    <row r="241" spans="1:17" x14ac:dyDescent="0.2">
      <c r="A241" s="78">
        <f t="shared" si="30"/>
        <v>236</v>
      </c>
      <c r="B241" s="81" t="s">
        <v>2384</v>
      </c>
      <c r="C241" s="81">
        <v>375.1</v>
      </c>
      <c r="D241" s="81"/>
      <c r="E241" s="81">
        <v>120.5</v>
      </c>
      <c r="F241" s="81">
        <f t="shared" si="16"/>
        <v>495.6</v>
      </c>
      <c r="G241" s="129">
        <v>1100</v>
      </c>
      <c r="H241" s="81">
        <v>21</v>
      </c>
      <c r="I241" s="129">
        <v>5000</v>
      </c>
      <c r="J241" s="81">
        <v>12</v>
      </c>
      <c r="K241" s="56">
        <f t="shared" si="27"/>
        <v>2.6009412930393856E-3</v>
      </c>
      <c r="L241" s="56">
        <f t="shared" si="28"/>
        <v>1.2687671812222456E-3</v>
      </c>
      <c r="M241" s="54">
        <f t="shared" si="29"/>
        <v>14.240527185282803</v>
      </c>
      <c r="N241" s="54">
        <f t="shared" si="24"/>
        <v>3.1329159807622164</v>
      </c>
      <c r="O241" s="245">
        <f t="shared" si="25"/>
        <v>6.2231103799685847</v>
      </c>
      <c r="P241" s="54">
        <v>0.87283474576271169</v>
      </c>
      <c r="Q241" s="130">
        <f t="shared" si="26"/>
        <v>4.9373261282841634E-2</v>
      </c>
    </row>
    <row r="242" spans="1:17" x14ac:dyDescent="0.2">
      <c r="A242" s="78">
        <f t="shared" si="30"/>
        <v>237</v>
      </c>
      <c r="B242" s="81" t="s">
        <v>2385</v>
      </c>
      <c r="C242" s="81">
        <v>534.1</v>
      </c>
      <c r="D242" s="81">
        <v>48.8</v>
      </c>
      <c r="E242" s="81"/>
      <c r="F242" s="81">
        <f t="shared" si="16"/>
        <v>582.9</v>
      </c>
      <c r="G242" s="129">
        <v>1100</v>
      </c>
      <c r="H242" s="81">
        <v>36</v>
      </c>
      <c r="I242" s="129">
        <v>5000</v>
      </c>
      <c r="J242" s="81">
        <v>20</v>
      </c>
      <c r="K242" s="56">
        <f t="shared" si="27"/>
        <v>4.4587565023532323E-3</v>
      </c>
      <c r="L242" s="56">
        <f t="shared" si="28"/>
        <v>2.1146119687037428E-3</v>
      </c>
      <c r="M242" s="54">
        <f t="shared" si="29"/>
        <v>24.189995973489669</v>
      </c>
      <c r="N242" s="54">
        <f t="shared" si="24"/>
        <v>5.3217991141677272</v>
      </c>
      <c r="O242" s="245">
        <f t="shared" si="25"/>
        <v>10.571028240414986</v>
      </c>
      <c r="P242" s="54">
        <v>1.4962881355932203</v>
      </c>
      <c r="Q242" s="130">
        <f t="shared" si="26"/>
        <v>7.133146588379756E-2</v>
      </c>
    </row>
    <row r="243" spans="1:17" x14ac:dyDescent="0.2">
      <c r="A243" s="78">
        <f t="shared" si="30"/>
        <v>238</v>
      </c>
      <c r="B243" s="81" t="s">
        <v>2386</v>
      </c>
      <c r="C243" s="81">
        <v>471.8</v>
      </c>
      <c r="D243" s="81"/>
      <c r="E243" s="81"/>
      <c r="F243" s="81">
        <f t="shared" si="16"/>
        <v>471.8</v>
      </c>
      <c r="G243" s="129">
        <v>1100</v>
      </c>
      <c r="H243" s="81">
        <v>20</v>
      </c>
      <c r="I243" s="129">
        <v>5000</v>
      </c>
      <c r="J243" s="81">
        <v>12</v>
      </c>
      <c r="K243" s="56">
        <f t="shared" si="27"/>
        <v>2.4770869457517958E-3</v>
      </c>
      <c r="L243" s="56">
        <f t="shared" si="28"/>
        <v>1.2687671812222456E-3</v>
      </c>
      <c r="M243" s="54">
        <f t="shared" si="29"/>
        <v>13.784743187264473</v>
      </c>
      <c r="N243" s="54">
        <f t="shared" si="24"/>
        <v>3.032643501198184</v>
      </c>
      <c r="O243" s="245">
        <f t="shared" si="25"/>
        <v>6.0239327728345744</v>
      </c>
      <c r="P243" s="54">
        <v>0.83127118644067788</v>
      </c>
      <c r="Q243" s="130">
        <f t="shared" si="26"/>
        <v>5.0175054361462287E-2</v>
      </c>
    </row>
    <row r="244" spans="1:17" x14ac:dyDescent="0.2">
      <c r="A244" s="78">
        <f t="shared" si="30"/>
        <v>239</v>
      </c>
      <c r="B244" s="81" t="s">
        <v>2387</v>
      </c>
      <c r="C244" s="81">
        <v>579</v>
      </c>
      <c r="D244" s="81">
        <v>91.8</v>
      </c>
      <c r="E244" s="81"/>
      <c r="F244" s="81">
        <f t="shared" si="16"/>
        <v>670.8</v>
      </c>
      <c r="G244" s="129">
        <v>1100</v>
      </c>
      <c r="H244" s="81">
        <v>22</v>
      </c>
      <c r="I244" s="129">
        <v>5000</v>
      </c>
      <c r="J244" s="81">
        <v>12</v>
      </c>
      <c r="K244" s="56">
        <f t="shared" si="27"/>
        <v>2.7247956403269754E-3</v>
      </c>
      <c r="L244" s="56">
        <f t="shared" si="28"/>
        <v>1.2687671812222456E-3</v>
      </c>
      <c r="M244" s="54">
        <f t="shared" si="29"/>
        <v>14.696311183301134</v>
      </c>
      <c r="N244" s="54">
        <f t="shared" si="24"/>
        <v>3.2331884603262493</v>
      </c>
      <c r="O244" s="245">
        <f t="shared" si="25"/>
        <v>6.422287987102596</v>
      </c>
      <c r="P244" s="54">
        <v>0.91439830508474562</v>
      </c>
      <c r="Q244" s="130">
        <f t="shared" si="26"/>
        <v>3.7665751245996908E-2</v>
      </c>
    </row>
    <row r="245" spans="1:17" x14ac:dyDescent="0.2">
      <c r="A245" s="78">
        <f t="shared" si="30"/>
        <v>240</v>
      </c>
      <c r="B245" s="81" t="s">
        <v>2388</v>
      </c>
      <c r="C245" s="81">
        <v>343.9</v>
      </c>
      <c r="D245" s="81"/>
      <c r="E245" s="81"/>
      <c r="F245" s="81">
        <f t="shared" si="16"/>
        <v>343.9</v>
      </c>
      <c r="G245" s="129">
        <v>1100</v>
      </c>
      <c r="H245" s="81">
        <v>15</v>
      </c>
      <c r="I245" s="129">
        <v>5000</v>
      </c>
      <c r="J245" s="81">
        <v>8</v>
      </c>
      <c r="K245" s="56">
        <f t="shared" si="27"/>
        <v>1.8578152093138467E-3</v>
      </c>
      <c r="L245" s="56">
        <f t="shared" si="28"/>
        <v>8.4584478748149711E-4</v>
      </c>
      <c r="M245" s="54">
        <f t="shared" si="29"/>
        <v>9.9494687882068664</v>
      </c>
      <c r="N245" s="54">
        <f t="shared" si="24"/>
        <v>2.1888831334055108</v>
      </c>
      <c r="O245" s="245">
        <f t="shared" si="25"/>
        <v>4.3479178604464011</v>
      </c>
      <c r="P245" s="54">
        <v>0.62345338983050846</v>
      </c>
      <c r="Q245" s="130">
        <f t="shared" si="26"/>
        <v>4.9752030159608281E-2</v>
      </c>
    </row>
    <row r="246" spans="1:17" x14ac:dyDescent="0.2">
      <c r="A246" s="78">
        <f t="shared" si="30"/>
        <v>241</v>
      </c>
      <c r="B246" s="81" t="s">
        <v>2389</v>
      </c>
      <c r="C246" s="81">
        <v>664</v>
      </c>
      <c r="D246" s="81"/>
      <c r="E246" s="81">
        <v>35.700000000000003</v>
      </c>
      <c r="F246" s="81">
        <f t="shared" si="16"/>
        <v>699.7</v>
      </c>
      <c r="G246" s="129">
        <v>1100</v>
      </c>
      <c r="H246" s="81">
        <v>21</v>
      </c>
      <c r="I246" s="129">
        <v>5000</v>
      </c>
      <c r="J246" s="81">
        <v>10</v>
      </c>
      <c r="K246" s="56">
        <f t="shared" si="27"/>
        <v>2.6009412930393856E-3</v>
      </c>
      <c r="L246" s="56">
        <f t="shared" si="28"/>
        <v>1.0573059843518714E-3</v>
      </c>
      <c r="M246" s="54">
        <f t="shared" si="29"/>
        <v>13.462349980799825</v>
      </c>
      <c r="N246" s="54">
        <f t="shared" si="24"/>
        <v>2.9617169957759617</v>
      </c>
      <c r="O246" s="245">
        <f t="shared" si="25"/>
        <v>5.8830469416095239</v>
      </c>
      <c r="P246" s="54">
        <v>0.87283474576271169</v>
      </c>
      <c r="Q246" s="130">
        <f t="shared" si="26"/>
        <v>3.3128410267183113E-2</v>
      </c>
    </row>
    <row r="247" spans="1:17" x14ac:dyDescent="0.2">
      <c r="A247" s="78">
        <f t="shared" si="30"/>
        <v>242</v>
      </c>
      <c r="B247" s="81" t="s">
        <v>2390</v>
      </c>
      <c r="C247" s="81">
        <v>150.30000000000001</v>
      </c>
      <c r="D247" s="81"/>
      <c r="E247" s="81">
        <v>232.7</v>
      </c>
      <c r="F247" s="81">
        <f t="shared" si="16"/>
        <v>383</v>
      </c>
      <c r="G247" s="129">
        <v>1100</v>
      </c>
      <c r="H247" s="81">
        <v>8</v>
      </c>
      <c r="I247" s="129">
        <v>5000</v>
      </c>
      <c r="J247" s="81">
        <v>10</v>
      </c>
      <c r="K247" s="56">
        <f t="shared" si="27"/>
        <v>9.9083477830071826E-4</v>
      </c>
      <c r="L247" s="56">
        <f t="shared" si="28"/>
        <v>1.0573059843518714E-3</v>
      </c>
      <c r="M247" s="54">
        <f t="shared" si="29"/>
        <v>7.5371580065615307</v>
      </c>
      <c r="N247" s="54">
        <f t="shared" si="24"/>
        <v>1.6581747614435367</v>
      </c>
      <c r="O247" s="245">
        <v>5.44</v>
      </c>
      <c r="P247" s="54">
        <v>0.3325084745762712</v>
      </c>
      <c r="Q247" s="130">
        <f t="shared" si="26"/>
        <v>3.9080525437549182E-2</v>
      </c>
    </row>
    <row r="248" spans="1:17" x14ac:dyDescent="0.2">
      <c r="A248" s="78">
        <f t="shared" si="30"/>
        <v>243</v>
      </c>
      <c r="B248" s="81" t="s">
        <v>2391</v>
      </c>
      <c r="C248" s="81">
        <v>630.29999999999995</v>
      </c>
      <c r="D248" s="81"/>
      <c r="E248" s="81">
        <v>33.9</v>
      </c>
      <c r="F248" s="81">
        <f t="shared" si="16"/>
        <v>664.19999999999993</v>
      </c>
      <c r="G248" s="129">
        <v>1100</v>
      </c>
      <c r="H248" s="81">
        <v>27</v>
      </c>
      <c r="I248" s="129">
        <v>5000</v>
      </c>
      <c r="J248" s="81">
        <v>12</v>
      </c>
      <c r="K248" s="56">
        <f t="shared" si="27"/>
        <v>3.344067376764924E-3</v>
      </c>
      <c r="L248" s="56">
        <f t="shared" si="28"/>
        <v>1.2687671812222456E-3</v>
      </c>
      <c r="M248" s="54">
        <f t="shared" si="29"/>
        <v>16.975231173392785</v>
      </c>
      <c r="N248" s="54">
        <f t="shared" si="24"/>
        <v>3.7345508581464126</v>
      </c>
      <c r="O248" s="245">
        <f t="shared" ref="O248:O279" si="31">M248*0.437</f>
        <v>7.4181760227726476</v>
      </c>
      <c r="P248" s="54">
        <v>1.122216101694915</v>
      </c>
      <c r="Q248" s="130">
        <f t="shared" si="26"/>
        <v>4.4038202583569351E-2</v>
      </c>
    </row>
    <row r="249" spans="1:17" x14ac:dyDescent="0.2">
      <c r="A249" s="78">
        <f t="shared" si="30"/>
        <v>244</v>
      </c>
      <c r="B249" s="81" t="s">
        <v>2392</v>
      </c>
      <c r="C249" s="81">
        <v>447.75</v>
      </c>
      <c r="D249" s="81"/>
      <c r="E249" s="81"/>
      <c r="F249" s="81">
        <f t="shared" si="16"/>
        <v>447.75</v>
      </c>
      <c r="G249" s="129">
        <v>1100</v>
      </c>
      <c r="H249" s="81">
        <v>15</v>
      </c>
      <c r="I249" s="129">
        <v>5000</v>
      </c>
      <c r="J249" s="81">
        <v>12</v>
      </c>
      <c r="K249" s="56">
        <f t="shared" si="27"/>
        <v>1.8578152093138467E-3</v>
      </c>
      <c r="L249" s="56">
        <f t="shared" si="28"/>
        <v>1.2687671812222456E-3</v>
      </c>
      <c r="M249" s="54">
        <f t="shared" si="29"/>
        <v>11.50582319717282</v>
      </c>
      <c r="N249" s="54">
        <f t="shared" si="24"/>
        <v>2.5312811033780203</v>
      </c>
      <c r="O249" s="245">
        <f t="shared" si="31"/>
        <v>5.0280447371645218</v>
      </c>
      <c r="P249" s="54">
        <v>0.62345338983050846</v>
      </c>
      <c r="Q249" s="130">
        <f t="shared" si="26"/>
        <v>4.3972311395970673E-2</v>
      </c>
    </row>
    <row r="250" spans="1:17" x14ac:dyDescent="0.2">
      <c r="A250" s="78">
        <f t="shared" si="30"/>
        <v>245</v>
      </c>
      <c r="B250" s="81" t="s">
        <v>2393</v>
      </c>
      <c r="C250" s="81">
        <v>688.6</v>
      </c>
      <c r="D250" s="81"/>
      <c r="E250" s="81">
        <v>64.099999999999994</v>
      </c>
      <c r="F250" s="81">
        <f t="shared" si="16"/>
        <v>752.7</v>
      </c>
      <c r="G250" s="129">
        <v>1100</v>
      </c>
      <c r="H250" s="81">
        <v>23</v>
      </c>
      <c r="I250" s="129">
        <v>5000</v>
      </c>
      <c r="J250" s="81">
        <v>20</v>
      </c>
      <c r="K250" s="56">
        <f t="shared" si="27"/>
        <v>2.8486499876145652E-3</v>
      </c>
      <c r="L250" s="56">
        <f t="shared" si="28"/>
        <v>2.1146119687037428E-3</v>
      </c>
      <c r="M250" s="54">
        <f t="shared" si="29"/>
        <v>18.26480399925137</v>
      </c>
      <c r="N250" s="54">
        <f t="shared" si="24"/>
        <v>4.0182568798353016</v>
      </c>
      <c r="O250" s="245">
        <f t="shared" si="31"/>
        <v>7.9817193476728487</v>
      </c>
      <c r="P250" s="54">
        <v>0.95596186440677955</v>
      </c>
      <c r="Q250" s="130">
        <f t="shared" si="26"/>
        <v>4.1478334118727644E-2</v>
      </c>
    </row>
    <row r="251" spans="1:17" x14ac:dyDescent="0.2">
      <c r="A251" s="78">
        <f t="shared" si="30"/>
        <v>246</v>
      </c>
      <c r="B251" s="81" t="s">
        <v>2394</v>
      </c>
      <c r="C251" s="81">
        <v>675.4</v>
      </c>
      <c r="D251" s="81"/>
      <c r="E251" s="81"/>
      <c r="F251" s="81">
        <f t="shared" si="16"/>
        <v>675.4</v>
      </c>
      <c r="G251" s="129">
        <v>1100</v>
      </c>
      <c r="H251" s="81">
        <v>31</v>
      </c>
      <c r="I251" s="129">
        <v>5000</v>
      </c>
      <c r="J251" s="81">
        <v>21</v>
      </c>
      <c r="K251" s="56">
        <f t="shared" si="27"/>
        <v>3.8394847659152832E-3</v>
      </c>
      <c r="L251" s="56">
        <f t="shared" si="28"/>
        <v>2.2203425671389297E-3</v>
      </c>
      <c r="M251" s="54">
        <f t="shared" si="29"/>
        <v>22.300164585639504</v>
      </c>
      <c r="N251" s="54">
        <f t="shared" si="24"/>
        <v>4.9060362088406908</v>
      </c>
      <c r="O251" s="245">
        <f t="shared" si="31"/>
        <v>9.7451719239244632</v>
      </c>
      <c r="P251" s="54">
        <v>1.2884703389830507</v>
      </c>
      <c r="Q251" s="130">
        <f t="shared" si="26"/>
        <v>5.6618067896635642E-2</v>
      </c>
    </row>
    <row r="252" spans="1:17" x14ac:dyDescent="0.2">
      <c r="A252" s="78">
        <f t="shared" si="30"/>
        <v>247</v>
      </c>
      <c r="B252" s="81" t="s">
        <v>2395</v>
      </c>
      <c r="C252" s="81">
        <v>633.9</v>
      </c>
      <c r="D252" s="81"/>
      <c r="E252" s="81"/>
      <c r="F252" s="81">
        <f t="shared" si="16"/>
        <v>633.9</v>
      </c>
      <c r="G252" s="129">
        <v>1100</v>
      </c>
      <c r="H252" s="81">
        <v>25</v>
      </c>
      <c r="I252" s="129">
        <v>5000</v>
      </c>
      <c r="J252" s="81">
        <v>16</v>
      </c>
      <c r="K252" s="56">
        <f t="shared" si="27"/>
        <v>3.0963586821897444E-3</v>
      </c>
      <c r="L252" s="56">
        <f t="shared" si="28"/>
        <v>1.6916895749629942E-3</v>
      </c>
      <c r="M252" s="54">
        <f t="shared" si="29"/>
        <v>17.620017586322078</v>
      </c>
      <c r="N252" s="54">
        <f t="shared" si="24"/>
        <v>3.8764038689908573</v>
      </c>
      <c r="O252" s="245">
        <f t="shared" si="31"/>
        <v>7.6999476852227478</v>
      </c>
      <c r="P252" s="54">
        <v>1.0390889830508474</v>
      </c>
      <c r="Q252" s="130">
        <f t="shared" si="26"/>
        <v>4.7697520308544766E-2</v>
      </c>
    </row>
    <row r="253" spans="1:17" x14ac:dyDescent="0.2">
      <c r="A253" s="78">
        <f t="shared" si="30"/>
        <v>248</v>
      </c>
      <c r="B253" s="81" t="s">
        <v>2396</v>
      </c>
      <c r="C253" s="81">
        <v>230.9</v>
      </c>
      <c r="D253" s="81">
        <v>51.2</v>
      </c>
      <c r="E253" s="81"/>
      <c r="F253" s="81">
        <f t="shared" si="16"/>
        <v>282.10000000000002</v>
      </c>
      <c r="G253" s="129">
        <v>1100</v>
      </c>
      <c r="H253" s="81">
        <v>14</v>
      </c>
      <c r="I253" s="129">
        <v>5000</v>
      </c>
      <c r="J253" s="81">
        <v>7</v>
      </c>
      <c r="K253" s="56">
        <f t="shared" si="27"/>
        <v>1.7339608620262569E-3</v>
      </c>
      <c r="L253" s="56">
        <f t="shared" si="28"/>
        <v>7.4011418904631001E-4</v>
      </c>
      <c r="M253" s="54">
        <f t="shared" si="29"/>
        <v>9.1045961879470454</v>
      </c>
      <c r="N253" s="54">
        <f t="shared" si="24"/>
        <v>2.0030111613483501</v>
      </c>
      <c r="O253" s="245">
        <f t="shared" si="31"/>
        <v>3.978708534132859</v>
      </c>
      <c r="P253" s="54">
        <v>0.58188983050847454</v>
      </c>
      <c r="Q253" s="130">
        <f t="shared" si="26"/>
        <v>5.554131766726951E-2</v>
      </c>
    </row>
    <row r="254" spans="1:17" x14ac:dyDescent="0.2">
      <c r="A254" s="78">
        <f t="shared" si="30"/>
        <v>249</v>
      </c>
      <c r="B254" s="81" t="s">
        <v>2397</v>
      </c>
      <c r="C254" s="81">
        <v>1262.0999999999999</v>
      </c>
      <c r="D254" s="81"/>
      <c r="E254" s="81">
        <v>163.6</v>
      </c>
      <c r="F254" s="81">
        <f t="shared" si="16"/>
        <v>1425.6999999999998</v>
      </c>
      <c r="G254" s="129">
        <v>1100</v>
      </c>
      <c r="H254" s="81">
        <v>45</v>
      </c>
      <c r="I254" s="129">
        <v>5000</v>
      </c>
      <c r="J254" s="81">
        <v>23</v>
      </c>
      <c r="K254" s="56">
        <f t="shared" si="27"/>
        <v>5.5734456279415406E-3</v>
      </c>
      <c r="L254" s="56">
        <f t="shared" si="28"/>
        <v>2.4318037640093043E-3</v>
      </c>
      <c r="M254" s="54">
        <f t="shared" si="29"/>
        <v>29.459317762379111</v>
      </c>
      <c r="N254" s="54">
        <f t="shared" si="24"/>
        <v>6.4810499077234045</v>
      </c>
      <c r="O254" s="245">
        <f t="shared" si="31"/>
        <v>12.873721862159671</v>
      </c>
      <c r="P254" s="54">
        <v>1.8703601694915251</v>
      </c>
      <c r="Q254" s="130">
        <f t="shared" si="26"/>
        <v>3.5550571439821647E-2</v>
      </c>
    </row>
    <row r="255" spans="1:17" x14ac:dyDescent="0.2">
      <c r="A255" s="78">
        <f t="shared" si="30"/>
        <v>250</v>
      </c>
      <c r="B255" s="81" t="s">
        <v>2398</v>
      </c>
      <c r="C255" s="81">
        <v>332.6</v>
      </c>
      <c r="D255" s="81"/>
      <c r="E255" s="81">
        <v>108.7</v>
      </c>
      <c r="F255" s="81">
        <f t="shared" si="16"/>
        <v>441.3</v>
      </c>
      <c r="G255" s="129">
        <v>1100</v>
      </c>
      <c r="H255" s="81">
        <v>14</v>
      </c>
      <c r="I255" s="129">
        <v>5000</v>
      </c>
      <c r="J255" s="81">
        <v>4</v>
      </c>
      <c r="K255" s="56">
        <f t="shared" si="27"/>
        <v>1.7339608620262569E-3</v>
      </c>
      <c r="L255" s="56">
        <f t="shared" si="28"/>
        <v>4.2292239374074856E-4</v>
      </c>
      <c r="M255" s="54">
        <f t="shared" si="29"/>
        <v>7.9373303812225791</v>
      </c>
      <c r="N255" s="54">
        <f t="shared" si="24"/>
        <v>1.7462126838689673</v>
      </c>
      <c r="O255" s="245">
        <f t="shared" si="31"/>
        <v>3.4686133765942668</v>
      </c>
      <c r="P255" s="54">
        <v>0.58188983050847454</v>
      </c>
      <c r="Q255" s="130">
        <f t="shared" si="26"/>
        <v>3.1121790782221364E-2</v>
      </c>
    </row>
    <row r="256" spans="1:17" x14ac:dyDescent="0.2">
      <c r="A256" s="78">
        <f t="shared" si="30"/>
        <v>251</v>
      </c>
      <c r="B256" s="81" t="s">
        <v>2399</v>
      </c>
      <c r="C256" s="81">
        <v>511</v>
      </c>
      <c r="D256" s="81"/>
      <c r="E256" s="81">
        <v>141.6</v>
      </c>
      <c r="F256" s="81">
        <f t="shared" si="16"/>
        <v>652.6</v>
      </c>
      <c r="G256" s="129">
        <v>1100</v>
      </c>
      <c r="H256" s="81">
        <v>27</v>
      </c>
      <c r="I256" s="129">
        <v>5000</v>
      </c>
      <c r="J256" s="81">
        <v>20</v>
      </c>
      <c r="K256" s="56">
        <f t="shared" si="27"/>
        <v>3.344067376764924E-3</v>
      </c>
      <c r="L256" s="56">
        <f t="shared" si="28"/>
        <v>2.1146119687037428E-3</v>
      </c>
      <c r="M256" s="54">
        <f t="shared" si="29"/>
        <v>20.087939991324696</v>
      </c>
      <c r="N256" s="54">
        <f t="shared" si="24"/>
        <v>4.4193467980914329</v>
      </c>
      <c r="O256" s="245">
        <f t="shared" si="31"/>
        <v>8.7784297762088919</v>
      </c>
      <c r="P256" s="54">
        <v>1.122216101694915</v>
      </c>
      <c r="Q256" s="130">
        <f t="shared" si="26"/>
        <v>5.2724383492675359E-2</v>
      </c>
    </row>
    <row r="257" spans="1:17" x14ac:dyDescent="0.2">
      <c r="A257" s="78">
        <f t="shared" si="30"/>
        <v>252</v>
      </c>
      <c r="B257" s="81" t="s">
        <v>2400</v>
      </c>
      <c r="C257" s="81">
        <v>1078.7</v>
      </c>
      <c r="D257" s="81"/>
      <c r="E257" s="81"/>
      <c r="F257" s="81">
        <f t="shared" si="16"/>
        <v>1078.7</v>
      </c>
      <c r="G257" s="129">
        <v>1100</v>
      </c>
      <c r="H257" s="81">
        <v>38</v>
      </c>
      <c r="I257" s="129">
        <v>5000</v>
      </c>
      <c r="J257" s="81">
        <v>22</v>
      </c>
      <c r="K257" s="56">
        <f t="shared" si="27"/>
        <v>4.7064651969284119E-3</v>
      </c>
      <c r="L257" s="56">
        <f t="shared" si="28"/>
        <v>2.326073165574117E-3</v>
      </c>
      <c r="M257" s="54">
        <f t="shared" si="29"/>
        <v>25.879741174009308</v>
      </c>
      <c r="N257" s="54">
        <f t="shared" si="24"/>
        <v>5.6935430582820477</v>
      </c>
      <c r="O257" s="245">
        <f t="shared" si="31"/>
        <v>11.309446893042068</v>
      </c>
      <c r="P257" s="54">
        <v>1.5794152542372879</v>
      </c>
      <c r="Q257" s="130">
        <f t="shared" si="26"/>
        <v>4.1218268637777611E-2</v>
      </c>
    </row>
    <row r="258" spans="1:17" x14ac:dyDescent="0.2">
      <c r="A258" s="78">
        <f t="shared" si="30"/>
        <v>253</v>
      </c>
      <c r="B258" s="81" t="s">
        <v>2401</v>
      </c>
      <c r="C258" s="81">
        <v>611.4</v>
      </c>
      <c r="D258" s="81"/>
      <c r="E258" s="81">
        <v>112.1</v>
      </c>
      <c r="F258" s="81">
        <f t="shared" si="16"/>
        <v>723.5</v>
      </c>
      <c r="G258" s="129">
        <v>1100</v>
      </c>
      <c r="H258" s="81">
        <v>29</v>
      </c>
      <c r="I258" s="129">
        <v>5000</v>
      </c>
      <c r="J258" s="81">
        <v>22</v>
      </c>
      <c r="K258" s="56">
        <f t="shared" si="27"/>
        <v>3.5917760713401036E-3</v>
      </c>
      <c r="L258" s="56">
        <f t="shared" si="28"/>
        <v>2.326073165574117E-3</v>
      </c>
      <c r="M258" s="54">
        <f t="shared" si="29"/>
        <v>21.777685191844331</v>
      </c>
      <c r="N258" s="54">
        <f t="shared" ref="N258:N317" si="32">M258*0.22</f>
        <v>4.7910907422057525</v>
      </c>
      <c r="O258" s="245">
        <f t="shared" si="31"/>
        <v>9.5168484288359725</v>
      </c>
      <c r="P258" s="54">
        <v>1.2053432203389829</v>
      </c>
      <c r="Q258" s="130">
        <f t="shared" si="26"/>
        <v>5.1542456922218441E-2</v>
      </c>
    </row>
    <row r="259" spans="1:17" x14ac:dyDescent="0.2">
      <c r="A259" s="78">
        <f t="shared" si="30"/>
        <v>254</v>
      </c>
      <c r="B259" s="81" t="s">
        <v>2402</v>
      </c>
      <c r="C259" s="81">
        <v>690.47</v>
      </c>
      <c r="D259" s="81">
        <v>27.1</v>
      </c>
      <c r="E259" s="81">
        <v>79.3</v>
      </c>
      <c r="F259" s="81">
        <f t="shared" si="16"/>
        <v>796.87</v>
      </c>
      <c r="G259" s="129">
        <v>1100</v>
      </c>
      <c r="H259" s="81">
        <v>29</v>
      </c>
      <c r="I259" s="129">
        <v>5000</v>
      </c>
      <c r="J259" s="81">
        <v>14</v>
      </c>
      <c r="K259" s="56">
        <f t="shared" si="27"/>
        <v>3.5917760713401036E-3</v>
      </c>
      <c r="L259" s="56">
        <f t="shared" si="28"/>
        <v>1.48022837809262E-3</v>
      </c>
      <c r="M259" s="54">
        <f t="shared" si="29"/>
        <v>18.664976373912424</v>
      </c>
      <c r="N259" s="54">
        <f t="shared" si="32"/>
        <v>4.1062948022607335</v>
      </c>
      <c r="O259" s="245">
        <f t="shared" si="31"/>
        <v>8.1565946753997292</v>
      </c>
      <c r="P259" s="54">
        <v>1.2053432203389829</v>
      </c>
      <c r="Q259" s="130">
        <f t="shared" si="26"/>
        <v>4.0324280085725236E-2</v>
      </c>
    </row>
    <row r="260" spans="1:17" x14ac:dyDescent="0.2">
      <c r="A260" s="78">
        <f t="shared" si="30"/>
        <v>255</v>
      </c>
      <c r="B260" s="81" t="s">
        <v>10</v>
      </c>
      <c r="C260" s="81">
        <v>401.2</v>
      </c>
      <c r="D260" s="81"/>
      <c r="E260" s="81">
        <v>112.2</v>
      </c>
      <c r="F260" s="81">
        <f t="shared" si="16"/>
        <v>513.4</v>
      </c>
      <c r="G260" s="129">
        <v>1100</v>
      </c>
      <c r="H260" s="81">
        <v>6</v>
      </c>
      <c r="I260" s="129">
        <v>5000</v>
      </c>
      <c r="J260" s="81">
        <v>12</v>
      </c>
      <c r="K260" s="56">
        <f t="shared" si="27"/>
        <v>7.4312608372553864E-4</v>
      </c>
      <c r="L260" s="56">
        <f t="shared" si="28"/>
        <v>1.2687671812222456E-3</v>
      </c>
      <c r="M260" s="54">
        <f t="shared" si="29"/>
        <v>7.4037672150078455</v>
      </c>
      <c r="N260" s="54">
        <f t="shared" si="32"/>
        <v>1.628828787301726</v>
      </c>
      <c r="O260" s="245">
        <f t="shared" si="31"/>
        <v>3.2354462729584283</v>
      </c>
      <c r="P260" s="54">
        <v>0.24938135593220337</v>
      </c>
      <c r="Q260" s="130">
        <f t="shared" si="26"/>
        <v>2.438142507051072E-2</v>
      </c>
    </row>
    <row r="261" spans="1:17" x14ac:dyDescent="0.2">
      <c r="A261" s="78">
        <f t="shared" si="30"/>
        <v>256</v>
      </c>
      <c r="B261" s="81" t="s">
        <v>11</v>
      </c>
      <c r="C261" s="81">
        <v>339.2</v>
      </c>
      <c r="D261" s="81"/>
      <c r="E261" s="81"/>
      <c r="F261" s="81">
        <f t="shared" si="16"/>
        <v>339.2</v>
      </c>
      <c r="G261" s="129">
        <v>1100</v>
      </c>
      <c r="H261" s="81">
        <v>7</v>
      </c>
      <c r="I261" s="129">
        <v>5000</v>
      </c>
      <c r="J261" s="81">
        <v>8</v>
      </c>
      <c r="K261" s="56">
        <f t="shared" si="27"/>
        <v>8.6698043101312845E-4</v>
      </c>
      <c r="L261" s="56">
        <f t="shared" si="28"/>
        <v>8.4584478748149711E-4</v>
      </c>
      <c r="M261" s="54">
        <f t="shared" si="29"/>
        <v>6.3031968040602218</v>
      </c>
      <c r="N261" s="54">
        <f t="shared" si="32"/>
        <v>1.3867032968932489</v>
      </c>
      <c r="O261" s="245">
        <f t="shared" si="31"/>
        <v>2.754497003374317</v>
      </c>
      <c r="P261" s="54">
        <v>0.29094491525423727</v>
      </c>
      <c r="Q261" s="130">
        <f t="shared" si="26"/>
        <v>3.1649003595465873E-2</v>
      </c>
    </row>
    <row r="262" spans="1:17" x14ac:dyDescent="0.2">
      <c r="A262" s="78">
        <f t="shared" si="30"/>
        <v>257</v>
      </c>
      <c r="B262" s="81" t="s">
        <v>12</v>
      </c>
      <c r="C262" s="81">
        <v>213.9</v>
      </c>
      <c r="D262" s="81"/>
      <c r="E262" s="81"/>
      <c r="F262" s="81">
        <f t="shared" si="16"/>
        <v>213.9</v>
      </c>
      <c r="G262" s="129">
        <v>1100</v>
      </c>
      <c r="H262" s="81">
        <v>5</v>
      </c>
      <c r="I262" s="129">
        <v>5000</v>
      </c>
      <c r="J262" s="81">
        <v>8</v>
      </c>
      <c r="K262" s="56">
        <f t="shared" si="27"/>
        <v>6.1927173643794894E-4</v>
      </c>
      <c r="L262" s="56">
        <f t="shared" si="28"/>
        <v>8.4584478748149711E-4</v>
      </c>
      <c r="M262" s="54">
        <f t="shared" si="29"/>
        <v>5.3916288080235617</v>
      </c>
      <c r="N262" s="54">
        <f t="shared" si="32"/>
        <v>1.1861583377651836</v>
      </c>
      <c r="O262" s="245">
        <f t="shared" si="31"/>
        <v>2.3561417891062963</v>
      </c>
      <c r="P262" s="54">
        <v>0.20781779661016947</v>
      </c>
      <c r="Q262" s="130">
        <f t="shared" ref="Q262:Q325" si="33">(M262+N262+O262+P262)/F262</f>
        <v>4.2738413892029974E-2</v>
      </c>
    </row>
    <row r="263" spans="1:17" x14ac:dyDescent="0.2">
      <c r="A263" s="78">
        <f t="shared" si="30"/>
        <v>258</v>
      </c>
      <c r="B263" s="81" t="s">
        <v>13</v>
      </c>
      <c r="C263" s="81">
        <v>184.4</v>
      </c>
      <c r="D263" s="81"/>
      <c r="E263" s="81"/>
      <c r="F263" s="81">
        <f t="shared" si="16"/>
        <v>184.4</v>
      </c>
      <c r="G263" s="129">
        <v>1100</v>
      </c>
      <c r="H263" s="81">
        <v>4</v>
      </c>
      <c r="I263" s="129">
        <v>5000</v>
      </c>
      <c r="J263" s="81">
        <v>8</v>
      </c>
      <c r="K263" s="56">
        <f t="shared" ref="K263:K326" si="34">SUM(1/8074*H263)</f>
        <v>4.9541738915035913E-4</v>
      </c>
      <c r="L263" s="56">
        <f t="shared" ref="L263:L326" si="35">SUM(1/9458*J263)</f>
        <v>8.4584478748149711E-4</v>
      </c>
      <c r="M263" s="54">
        <f t="shared" ref="M263:M326" si="36">(L263+K263)*3680</f>
        <v>4.9358448100052312</v>
      </c>
      <c r="N263" s="54">
        <f t="shared" si="32"/>
        <v>1.0858858582011508</v>
      </c>
      <c r="O263" s="245">
        <f t="shared" si="31"/>
        <v>2.156964181972286</v>
      </c>
      <c r="P263" s="54">
        <v>0.1662542372881356</v>
      </c>
      <c r="Q263" s="130">
        <f t="shared" si="33"/>
        <v>4.525460459580697E-2</v>
      </c>
    </row>
    <row r="264" spans="1:17" x14ac:dyDescent="0.2">
      <c r="A264" s="78">
        <f t="shared" ref="A264:A327" si="37">A263+1</f>
        <v>259</v>
      </c>
      <c r="B264" s="81" t="s">
        <v>14</v>
      </c>
      <c r="C264" s="81">
        <v>227.3</v>
      </c>
      <c r="D264" s="81"/>
      <c r="E264" s="81"/>
      <c r="F264" s="81">
        <f t="shared" si="16"/>
        <v>227.3</v>
      </c>
      <c r="G264" s="129">
        <v>1100</v>
      </c>
      <c r="H264" s="81">
        <v>6</v>
      </c>
      <c r="I264" s="129">
        <v>5000</v>
      </c>
      <c r="J264" s="81">
        <v>8</v>
      </c>
      <c r="K264" s="56">
        <f t="shared" si="34"/>
        <v>7.4312608372553864E-4</v>
      </c>
      <c r="L264" s="56">
        <f t="shared" si="35"/>
        <v>8.4584478748149711E-4</v>
      </c>
      <c r="M264" s="54">
        <f t="shared" si="36"/>
        <v>5.8474128060418913</v>
      </c>
      <c r="N264" s="54">
        <f t="shared" si="32"/>
        <v>1.286430817329216</v>
      </c>
      <c r="O264" s="245">
        <f t="shared" si="31"/>
        <v>2.5553193962403067</v>
      </c>
      <c r="P264" s="54">
        <v>0.24938135593220337</v>
      </c>
      <c r="Q264" s="130">
        <f t="shared" si="33"/>
        <v>4.3724348330592244E-2</v>
      </c>
    </row>
    <row r="265" spans="1:17" x14ac:dyDescent="0.2">
      <c r="A265" s="78">
        <f t="shared" si="37"/>
        <v>260</v>
      </c>
      <c r="B265" s="81" t="s">
        <v>15</v>
      </c>
      <c r="C265" s="81">
        <v>479.8</v>
      </c>
      <c r="D265" s="81"/>
      <c r="E265" s="81"/>
      <c r="F265" s="81">
        <f t="shared" si="16"/>
        <v>479.8</v>
      </c>
      <c r="G265" s="129">
        <v>1100</v>
      </c>
      <c r="H265" s="81">
        <v>11</v>
      </c>
      <c r="I265" s="129">
        <v>5000</v>
      </c>
      <c r="J265" s="81">
        <v>22</v>
      </c>
      <c r="K265" s="56">
        <f t="shared" si="34"/>
        <v>1.3623978201634877E-3</v>
      </c>
      <c r="L265" s="56">
        <f t="shared" si="35"/>
        <v>2.326073165574117E-3</v>
      </c>
      <c r="M265" s="54">
        <f t="shared" si="36"/>
        <v>13.573573227514384</v>
      </c>
      <c r="N265" s="54">
        <f t="shared" si="32"/>
        <v>2.9861861100531644</v>
      </c>
      <c r="O265" s="245">
        <f t="shared" si="31"/>
        <v>5.9316515004237855</v>
      </c>
      <c r="P265" s="54">
        <v>0.45719915254237281</v>
      </c>
      <c r="Q265" s="130">
        <f t="shared" si="33"/>
        <v>4.7829533119078171E-2</v>
      </c>
    </row>
    <row r="266" spans="1:17" x14ac:dyDescent="0.2">
      <c r="A266" s="78">
        <f t="shared" si="37"/>
        <v>261</v>
      </c>
      <c r="B266" s="81" t="s">
        <v>16</v>
      </c>
      <c r="C266" s="81">
        <v>209.3</v>
      </c>
      <c r="D266" s="81"/>
      <c r="E266" s="81"/>
      <c r="F266" s="81">
        <f t="shared" si="16"/>
        <v>209.3</v>
      </c>
      <c r="G266" s="129">
        <v>1100</v>
      </c>
      <c r="H266" s="81">
        <v>4</v>
      </c>
      <c r="I266" s="129">
        <v>5000</v>
      </c>
      <c r="J266" s="81">
        <v>4</v>
      </c>
      <c r="K266" s="56">
        <f t="shared" si="34"/>
        <v>4.9541738915035913E-4</v>
      </c>
      <c r="L266" s="56">
        <f t="shared" si="35"/>
        <v>4.2292239374074856E-4</v>
      </c>
      <c r="M266" s="54">
        <f t="shared" si="36"/>
        <v>3.3794904010392761</v>
      </c>
      <c r="N266" s="54">
        <f t="shared" si="32"/>
        <v>0.74348788822864076</v>
      </c>
      <c r="O266" s="245">
        <f t="shared" si="31"/>
        <v>1.4768373052541637</v>
      </c>
      <c r="P266" s="54">
        <v>0.1662542372881356</v>
      </c>
      <c r="Q266" s="130">
        <f t="shared" si="33"/>
        <v>2.7549306410942265E-2</v>
      </c>
    </row>
    <row r="267" spans="1:17" x14ac:dyDescent="0.2">
      <c r="A267" s="78">
        <f t="shared" si="37"/>
        <v>262</v>
      </c>
      <c r="B267" s="81" t="s">
        <v>17</v>
      </c>
      <c r="C267" s="81">
        <v>510.7</v>
      </c>
      <c r="D267" s="81"/>
      <c r="E267" s="81"/>
      <c r="F267" s="81">
        <f t="shared" si="16"/>
        <v>510.7</v>
      </c>
      <c r="G267" s="129">
        <v>1100</v>
      </c>
      <c r="H267" s="81">
        <v>8</v>
      </c>
      <c r="I267" s="129">
        <v>5000</v>
      </c>
      <c r="J267" s="81">
        <v>18</v>
      </c>
      <c r="K267" s="56">
        <f t="shared" si="34"/>
        <v>9.9083477830071826E-4</v>
      </c>
      <c r="L267" s="56">
        <f t="shared" si="35"/>
        <v>1.9031507718333684E-3</v>
      </c>
      <c r="M267" s="54">
        <f t="shared" si="36"/>
        <v>10.649866824493438</v>
      </c>
      <c r="N267" s="54">
        <f t="shared" si="32"/>
        <v>2.3429707013885563</v>
      </c>
      <c r="O267" s="245">
        <f t="shared" si="31"/>
        <v>4.6539918023036329</v>
      </c>
      <c r="P267" s="54">
        <v>0.3325084745762712</v>
      </c>
      <c r="Q267" s="130">
        <f t="shared" si="33"/>
        <v>3.5205282558766204E-2</v>
      </c>
    </row>
    <row r="268" spans="1:17" x14ac:dyDescent="0.2">
      <c r="A268" s="78">
        <f t="shared" si="37"/>
        <v>263</v>
      </c>
      <c r="B268" s="81" t="s">
        <v>18</v>
      </c>
      <c r="C268" s="81">
        <v>482.5</v>
      </c>
      <c r="D268" s="81"/>
      <c r="E268" s="81">
        <v>43.8</v>
      </c>
      <c r="F268" s="81">
        <f t="shared" si="16"/>
        <v>526.29999999999995</v>
      </c>
      <c r="G268" s="129">
        <v>1100</v>
      </c>
      <c r="H268" s="81">
        <v>10</v>
      </c>
      <c r="I268" s="129">
        <v>5000</v>
      </c>
      <c r="J268" s="81">
        <v>10</v>
      </c>
      <c r="K268" s="56">
        <f t="shared" si="34"/>
        <v>1.2385434728758979E-3</v>
      </c>
      <c r="L268" s="56">
        <f t="shared" si="35"/>
        <v>1.0573059843518714E-3</v>
      </c>
      <c r="M268" s="54">
        <f t="shared" si="36"/>
        <v>8.4487260025981925</v>
      </c>
      <c r="N268" s="54">
        <f t="shared" si="32"/>
        <v>1.8587197205716024</v>
      </c>
      <c r="O268" s="245">
        <f t="shared" si="31"/>
        <v>3.6920932631354102</v>
      </c>
      <c r="P268" s="54">
        <v>0.41563559322033894</v>
      </c>
      <c r="Q268" s="130">
        <f t="shared" si="33"/>
        <v>2.7389653390700257E-2</v>
      </c>
    </row>
    <row r="269" spans="1:17" x14ac:dyDescent="0.2">
      <c r="A269" s="78">
        <f t="shared" si="37"/>
        <v>264</v>
      </c>
      <c r="B269" s="81" t="s">
        <v>19</v>
      </c>
      <c r="C269" s="81">
        <v>265.39999999999998</v>
      </c>
      <c r="D269" s="81"/>
      <c r="E269" s="81">
        <v>29.8</v>
      </c>
      <c r="F269" s="81">
        <f t="shared" si="16"/>
        <v>295.2</v>
      </c>
      <c r="G269" s="129">
        <v>1100</v>
      </c>
      <c r="H269" s="81">
        <v>6</v>
      </c>
      <c r="I269" s="129">
        <v>5000</v>
      </c>
      <c r="J269" s="81">
        <v>8</v>
      </c>
      <c r="K269" s="56">
        <f t="shared" si="34"/>
        <v>7.4312608372553864E-4</v>
      </c>
      <c r="L269" s="56">
        <f t="shared" si="35"/>
        <v>8.4584478748149711E-4</v>
      </c>
      <c r="M269" s="54">
        <f t="shared" si="36"/>
        <v>5.8474128060418913</v>
      </c>
      <c r="N269" s="54">
        <f t="shared" si="32"/>
        <v>1.286430817329216</v>
      </c>
      <c r="O269" s="245">
        <f t="shared" si="31"/>
        <v>2.5553193962403067</v>
      </c>
      <c r="P269" s="54">
        <v>0.24938135593220337</v>
      </c>
      <c r="Q269" s="130">
        <f t="shared" si="33"/>
        <v>3.3667155743711444E-2</v>
      </c>
    </row>
    <row r="270" spans="1:17" x14ac:dyDescent="0.2">
      <c r="A270" s="78">
        <f t="shared" si="37"/>
        <v>265</v>
      </c>
      <c r="B270" s="81" t="s">
        <v>20</v>
      </c>
      <c r="C270" s="81">
        <v>211.6</v>
      </c>
      <c r="D270" s="81"/>
      <c r="E270" s="81"/>
      <c r="F270" s="81">
        <f t="shared" si="16"/>
        <v>211.6</v>
      </c>
      <c r="G270" s="129">
        <v>1100</v>
      </c>
      <c r="H270" s="81">
        <v>3</v>
      </c>
      <c r="I270" s="129">
        <v>5000</v>
      </c>
      <c r="J270" s="81">
        <v>6</v>
      </c>
      <c r="K270" s="56">
        <f t="shared" si="34"/>
        <v>3.7156304186276932E-4</v>
      </c>
      <c r="L270" s="56">
        <f t="shared" si="35"/>
        <v>6.3438359061112281E-4</v>
      </c>
      <c r="M270" s="54">
        <f t="shared" si="36"/>
        <v>3.7018836075039228</v>
      </c>
      <c r="N270" s="54">
        <f t="shared" si="32"/>
        <v>0.81441439365086299</v>
      </c>
      <c r="O270" s="245">
        <f t="shared" si="31"/>
        <v>1.6177231364792142</v>
      </c>
      <c r="P270" s="54">
        <v>0.12469067796610168</v>
      </c>
      <c r="Q270" s="130">
        <f t="shared" si="33"/>
        <v>2.9578033155009936E-2</v>
      </c>
    </row>
    <row r="271" spans="1:17" x14ac:dyDescent="0.2">
      <c r="A271" s="78">
        <f t="shared" si="37"/>
        <v>266</v>
      </c>
      <c r="B271" s="81" t="s">
        <v>21</v>
      </c>
      <c r="C271" s="81">
        <v>224</v>
      </c>
      <c r="D271" s="81">
        <v>79.5</v>
      </c>
      <c r="E271" s="81"/>
      <c r="F271" s="81">
        <f t="shared" si="16"/>
        <v>303.5</v>
      </c>
      <c r="G271" s="129">
        <v>1100</v>
      </c>
      <c r="H271" s="81">
        <v>6</v>
      </c>
      <c r="I271" s="129">
        <v>5000</v>
      </c>
      <c r="J271" s="81">
        <v>8</v>
      </c>
      <c r="K271" s="56">
        <f t="shared" si="34"/>
        <v>7.4312608372553864E-4</v>
      </c>
      <c r="L271" s="56">
        <f t="shared" si="35"/>
        <v>8.4584478748149711E-4</v>
      </c>
      <c r="M271" s="54">
        <f t="shared" si="36"/>
        <v>5.8474128060418913</v>
      </c>
      <c r="N271" s="54">
        <f t="shared" si="32"/>
        <v>1.286430817329216</v>
      </c>
      <c r="O271" s="245">
        <f t="shared" si="31"/>
        <v>2.5553193962403067</v>
      </c>
      <c r="P271" s="54">
        <v>0.24938135593220337</v>
      </c>
      <c r="Q271" s="130">
        <f t="shared" si="33"/>
        <v>3.2746439458133832E-2</v>
      </c>
    </row>
    <row r="272" spans="1:17" x14ac:dyDescent="0.2">
      <c r="A272" s="78">
        <f t="shared" si="37"/>
        <v>267</v>
      </c>
      <c r="B272" s="81" t="s">
        <v>22</v>
      </c>
      <c r="C272" s="81">
        <v>177.6</v>
      </c>
      <c r="D272" s="81"/>
      <c r="E272" s="81"/>
      <c r="F272" s="81">
        <f t="shared" si="16"/>
        <v>177.6</v>
      </c>
      <c r="G272" s="129">
        <v>1100</v>
      </c>
      <c r="H272" s="81">
        <v>4</v>
      </c>
      <c r="I272" s="129">
        <v>5000</v>
      </c>
      <c r="J272" s="81">
        <v>6</v>
      </c>
      <c r="K272" s="56">
        <f t="shared" si="34"/>
        <v>4.9541738915035913E-4</v>
      </c>
      <c r="L272" s="56">
        <f t="shared" si="35"/>
        <v>6.3438359061112281E-4</v>
      </c>
      <c r="M272" s="54">
        <f t="shared" si="36"/>
        <v>4.1576676055222528</v>
      </c>
      <c r="N272" s="54">
        <f t="shared" si="32"/>
        <v>0.91468687321489561</v>
      </c>
      <c r="O272" s="245">
        <f t="shared" si="31"/>
        <v>1.8169007436132245</v>
      </c>
      <c r="P272" s="54">
        <v>0.1662542372881356</v>
      </c>
      <c r="Q272" s="130">
        <f t="shared" si="33"/>
        <v>3.9726967678144758E-2</v>
      </c>
    </row>
    <row r="273" spans="1:17" x14ac:dyDescent="0.2">
      <c r="A273" s="78">
        <f t="shared" si="37"/>
        <v>268</v>
      </c>
      <c r="B273" s="81" t="s">
        <v>23</v>
      </c>
      <c r="C273" s="81">
        <v>590</v>
      </c>
      <c r="D273" s="81"/>
      <c r="E273" s="81">
        <v>44.1</v>
      </c>
      <c r="F273" s="81">
        <f t="shared" si="16"/>
        <v>634.1</v>
      </c>
      <c r="G273" s="129">
        <v>1100</v>
      </c>
      <c r="H273" s="81">
        <v>8</v>
      </c>
      <c r="I273" s="129">
        <v>5000</v>
      </c>
      <c r="J273" s="81">
        <v>16</v>
      </c>
      <c r="K273" s="56">
        <f t="shared" si="34"/>
        <v>9.9083477830071826E-4</v>
      </c>
      <c r="L273" s="56">
        <f t="shared" si="35"/>
        <v>1.6916895749629942E-3</v>
      </c>
      <c r="M273" s="54">
        <f t="shared" si="36"/>
        <v>9.8716896200104625</v>
      </c>
      <c r="N273" s="54">
        <f t="shared" si="32"/>
        <v>2.1717717164023016</v>
      </c>
      <c r="O273" s="245">
        <f t="shared" si="31"/>
        <v>4.313928363944572</v>
      </c>
      <c r="P273" s="54">
        <v>0.3325084745762712</v>
      </c>
      <c r="Q273" s="130">
        <f t="shared" si="33"/>
        <v>2.6320609012669312E-2</v>
      </c>
    </row>
    <row r="274" spans="1:17" x14ac:dyDescent="0.2">
      <c r="A274" s="78">
        <f t="shared" si="37"/>
        <v>269</v>
      </c>
      <c r="B274" s="81" t="s">
        <v>24</v>
      </c>
      <c r="C274" s="81">
        <v>119.2</v>
      </c>
      <c r="D274" s="81"/>
      <c r="E274" s="81"/>
      <c r="F274" s="81">
        <f t="shared" si="16"/>
        <v>119.2</v>
      </c>
      <c r="G274" s="129">
        <v>1100</v>
      </c>
      <c r="H274" s="81">
        <v>3</v>
      </c>
      <c r="I274" s="129">
        <v>5000</v>
      </c>
      <c r="J274" s="81">
        <v>6</v>
      </c>
      <c r="K274" s="56">
        <f t="shared" si="34"/>
        <v>3.7156304186276932E-4</v>
      </c>
      <c r="L274" s="56">
        <f t="shared" si="35"/>
        <v>6.3438359061112281E-4</v>
      </c>
      <c r="M274" s="54">
        <f t="shared" si="36"/>
        <v>3.7018836075039228</v>
      </c>
      <c r="N274" s="54">
        <f t="shared" si="32"/>
        <v>0.81441439365086299</v>
      </c>
      <c r="O274" s="245">
        <f t="shared" si="31"/>
        <v>1.6177231364792142</v>
      </c>
      <c r="P274" s="54">
        <v>0.12469067796610168</v>
      </c>
      <c r="Q274" s="130">
        <f t="shared" si="33"/>
        <v>5.2505971607383406E-2</v>
      </c>
    </row>
    <row r="275" spans="1:17" x14ac:dyDescent="0.2">
      <c r="A275" s="78">
        <f t="shared" si="37"/>
        <v>270</v>
      </c>
      <c r="B275" s="81" t="s">
        <v>25</v>
      </c>
      <c r="C275" s="81">
        <v>1517.4</v>
      </c>
      <c r="D275" s="81"/>
      <c r="E275" s="81">
        <v>120</v>
      </c>
      <c r="F275" s="81">
        <f t="shared" si="16"/>
        <v>1637.4</v>
      </c>
      <c r="G275" s="129">
        <v>1100</v>
      </c>
      <c r="H275" s="81">
        <v>42</v>
      </c>
      <c r="I275" s="129">
        <v>5000</v>
      </c>
      <c r="J275" s="81">
        <v>44</v>
      </c>
      <c r="K275" s="56">
        <f t="shared" si="34"/>
        <v>5.2018825860787711E-3</v>
      </c>
      <c r="L275" s="56">
        <f t="shared" si="35"/>
        <v>4.6521463311482341E-3</v>
      </c>
      <c r="M275" s="54">
        <f t="shared" si="36"/>
        <v>36.262826415395381</v>
      </c>
      <c r="N275" s="54">
        <f t="shared" si="32"/>
        <v>7.9778218113869839</v>
      </c>
      <c r="O275" s="245">
        <f t="shared" si="31"/>
        <v>15.846855143527781</v>
      </c>
      <c r="P275" s="54">
        <v>1.7456694915254234</v>
      </c>
      <c r="Q275" s="130">
        <f t="shared" si="33"/>
        <v>3.7763022390274563E-2</v>
      </c>
    </row>
    <row r="276" spans="1:17" x14ac:dyDescent="0.2">
      <c r="A276" s="78">
        <f t="shared" si="37"/>
        <v>271</v>
      </c>
      <c r="B276" s="81" t="s">
        <v>26</v>
      </c>
      <c r="C276" s="81">
        <v>256.8</v>
      </c>
      <c r="D276" s="81"/>
      <c r="E276" s="81"/>
      <c r="F276" s="81">
        <f t="shared" si="16"/>
        <v>256.8</v>
      </c>
      <c r="G276" s="129">
        <v>1100</v>
      </c>
      <c r="H276" s="81">
        <v>4</v>
      </c>
      <c r="I276" s="129">
        <v>5000</v>
      </c>
      <c r="J276" s="81">
        <v>4</v>
      </c>
      <c r="K276" s="56">
        <f t="shared" si="34"/>
        <v>4.9541738915035913E-4</v>
      </c>
      <c r="L276" s="56">
        <f t="shared" si="35"/>
        <v>4.2292239374074856E-4</v>
      </c>
      <c r="M276" s="54">
        <f t="shared" si="36"/>
        <v>3.3794904010392761</v>
      </c>
      <c r="N276" s="54">
        <f t="shared" si="32"/>
        <v>0.74348788822864076</v>
      </c>
      <c r="O276" s="245">
        <f t="shared" si="31"/>
        <v>1.4768373052541637</v>
      </c>
      <c r="P276" s="54">
        <v>0.1662542372881356</v>
      </c>
      <c r="Q276" s="130">
        <f t="shared" si="33"/>
        <v>2.2453542958762524E-2</v>
      </c>
    </row>
    <row r="277" spans="1:17" x14ac:dyDescent="0.2">
      <c r="A277" s="78">
        <f t="shared" si="37"/>
        <v>272</v>
      </c>
      <c r="B277" s="81" t="s">
        <v>27</v>
      </c>
      <c r="C277" s="81">
        <v>293.31</v>
      </c>
      <c r="D277" s="81"/>
      <c r="E277" s="81"/>
      <c r="F277" s="81">
        <f t="shared" si="16"/>
        <v>293.31</v>
      </c>
      <c r="G277" s="129">
        <v>1100</v>
      </c>
      <c r="H277" s="81">
        <v>6</v>
      </c>
      <c r="I277" s="129">
        <v>5000</v>
      </c>
      <c r="J277" s="81">
        <v>12</v>
      </c>
      <c r="K277" s="56">
        <f t="shared" si="34"/>
        <v>7.4312608372553864E-4</v>
      </c>
      <c r="L277" s="56">
        <f t="shared" si="35"/>
        <v>1.2687671812222456E-3</v>
      </c>
      <c r="M277" s="54">
        <f t="shared" si="36"/>
        <v>7.4037672150078455</v>
      </c>
      <c r="N277" s="54">
        <f t="shared" si="32"/>
        <v>1.628828787301726</v>
      </c>
      <c r="O277" s="245">
        <f t="shared" si="31"/>
        <v>3.2354462729584283</v>
      </c>
      <c r="P277" s="54">
        <v>0.24938135593220337</v>
      </c>
      <c r="Q277" s="130">
        <f t="shared" si="33"/>
        <v>4.2676429822372929E-2</v>
      </c>
    </row>
    <row r="278" spans="1:17" x14ac:dyDescent="0.2">
      <c r="A278" s="78">
        <f t="shared" si="37"/>
        <v>273</v>
      </c>
      <c r="B278" s="81" t="s">
        <v>28</v>
      </c>
      <c r="C278" s="81">
        <v>452.8</v>
      </c>
      <c r="D278" s="81">
        <v>35.6</v>
      </c>
      <c r="E278" s="81"/>
      <c r="F278" s="81">
        <f t="shared" si="16"/>
        <v>488.40000000000003</v>
      </c>
      <c r="G278" s="129">
        <v>1100</v>
      </c>
      <c r="H278" s="81">
        <v>7</v>
      </c>
      <c r="I278" s="129">
        <v>5000</v>
      </c>
      <c r="J278" s="81">
        <v>14</v>
      </c>
      <c r="K278" s="56">
        <f t="shared" si="34"/>
        <v>8.6698043101312845E-4</v>
      </c>
      <c r="L278" s="56">
        <f t="shared" si="35"/>
        <v>1.48022837809262E-3</v>
      </c>
      <c r="M278" s="54">
        <f t="shared" si="36"/>
        <v>8.6377284175091535</v>
      </c>
      <c r="N278" s="54">
        <f t="shared" si="32"/>
        <v>1.9003002518520138</v>
      </c>
      <c r="O278" s="245">
        <f t="shared" si="31"/>
        <v>3.7746873184515</v>
      </c>
      <c r="P278" s="54">
        <v>0.29094491525423727</v>
      </c>
      <c r="Q278" s="130">
        <f t="shared" si="33"/>
        <v>2.9901025600055083E-2</v>
      </c>
    </row>
    <row r="279" spans="1:17" x14ac:dyDescent="0.2">
      <c r="A279" s="78">
        <f t="shared" si="37"/>
        <v>274</v>
      </c>
      <c r="B279" s="81" t="s">
        <v>29</v>
      </c>
      <c r="C279" s="81">
        <v>271.2</v>
      </c>
      <c r="D279" s="81"/>
      <c r="E279" s="81"/>
      <c r="F279" s="81">
        <f t="shared" si="16"/>
        <v>271.2</v>
      </c>
      <c r="G279" s="129">
        <v>1100</v>
      </c>
      <c r="H279" s="81">
        <v>6</v>
      </c>
      <c r="I279" s="129">
        <v>5000</v>
      </c>
      <c r="J279" s="81">
        <v>12</v>
      </c>
      <c r="K279" s="56">
        <f t="shared" si="34"/>
        <v>7.4312608372553864E-4</v>
      </c>
      <c r="L279" s="56">
        <f t="shared" si="35"/>
        <v>1.2687671812222456E-3</v>
      </c>
      <c r="M279" s="54">
        <f t="shared" si="36"/>
        <v>7.4037672150078455</v>
      </c>
      <c r="N279" s="54">
        <f t="shared" si="32"/>
        <v>1.628828787301726</v>
      </c>
      <c r="O279" s="245">
        <f t="shared" si="31"/>
        <v>3.2354462729584283</v>
      </c>
      <c r="P279" s="54">
        <v>0.24938135593220337</v>
      </c>
      <c r="Q279" s="130">
        <f t="shared" si="33"/>
        <v>4.6155691855457981E-2</v>
      </c>
    </row>
    <row r="280" spans="1:17" x14ac:dyDescent="0.2">
      <c r="A280" s="78">
        <f t="shared" si="37"/>
        <v>275</v>
      </c>
      <c r="B280" s="81" t="s">
        <v>30</v>
      </c>
      <c r="C280" s="81">
        <v>455.2</v>
      </c>
      <c r="D280" s="81"/>
      <c r="E280" s="81"/>
      <c r="F280" s="81">
        <f t="shared" si="16"/>
        <v>455.2</v>
      </c>
      <c r="G280" s="129">
        <v>1100</v>
      </c>
      <c r="H280" s="81">
        <v>6</v>
      </c>
      <c r="I280" s="129">
        <v>5000</v>
      </c>
      <c r="J280" s="81">
        <v>18</v>
      </c>
      <c r="K280" s="56">
        <f t="shared" si="34"/>
        <v>7.4312608372553864E-4</v>
      </c>
      <c r="L280" s="56">
        <f t="shared" si="35"/>
        <v>1.9031507718333684E-3</v>
      </c>
      <c r="M280" s="54">
        <f t="shared" si="36"/>
        <v>9.7382988284567773</v>
      </c>
      <c r="N280" s="54">
        <f t="shared" si="32"/>
        <v>2.1424257422604911</v>
      </c>
      <c r="O280" s="245">
        <f t="shared" ref="O280:O311" si="38">M280*0.437</f>
        <v>4.2556365880356113</v>
      </c>
      <c r="P280" s="54">
        <v>0.24938135593220337</v>
      </c>
      <c r="Q280" s="130">
        <f t="shared" si="33"/>
        <v>3.599679814298129E-2</v>
      </c>
    </row>
    <row r="281" spans="1:17" x14ac:dyDescent="0.2">
      <c r="A281" s="78">
        <f t="shared" si="37"/>
        <v>276</v>
      </c>
      <c r="B281" s="81" t="s">
        <v>31</v>
      </c>
      <c r="C281" s="81">
        <v>510.8</v>
      </c>
      <c r="D281" s="81"/>
      <c r="E281" s="81"/>
      <c r="F281" s="81">
        <f t="shared" si="16"/>
        <v>510.8</v>
      </c>
      <c r="G281" s="129">
        <v>1100</v>
      </c>
      <c r="H281" s="81">
        <v>11</v>
      </c>
      <c r="I281" s="129">
        <v>5000</v>
      </c>
      <c r="J281" s="81">
        <v>22</v>
      </c>
      <c r="K281" s="56">
        <f t="shared" si="34"/>
        <v>1.3623978201634877E-3</v>
      </c>
      <c r="L281" s="56">
        <f t="shared" si="35"/>
        <v>2.326073165574117E-3</v>
      </c>
      <c r="M281" s="54">
        <f t="shared" si="36"/>
        <v>13.573573227514384</v>
      </c>
      <c r="N281" s="54">
        <f t="shared" si="32"/>
        <v>2.9861861100531644</v>
      </c>
      <c r="O281" s="245">
        <f t="shared" si="38"/>
        <v>5.9316515004237855</v>
      </c>
      <c r="P281" s="54">
        <v>0.45719915254237281</v>
      </c>
      <c r="Q281" s="130">
        <f t="shared" si="33"/>
        <v>4.492680107778721E-2</v>
      </c>
    </row>
    <row r="282" spans="1:17" x14ac:dyDescent="0.2">
      <c r="A282" s="78">
        <f t="shared" si="37"/>
        <v>277</v>
      </c>
      <c r="B282" s="81" t="s">
        <v>32</v>
      </c>
      <c r="C282" s="81">
        <v>209.8</v>
      </c>
      <c r="D282" s="81"/>
      <c r="E282" s="81">
        <v>30.1</v>
      </c>
      <c r="F282" s="81">
        <f t="shared" si="16"/>
        <v>239.9</v>
      </c>
      <c r="G282" s="129">
        <v>1100</v>
      </c>
      <c r="H282" s="81">
        <v>3</v>
      </c>
      <c r="I282" s="129">
        <v>5000</v>
      </c>
      <c r="J282" s="81">
        <v>6</v>
      </c>
      <c r="K282" s="56">
        <f t="shared" si="34"/>
        <v>3.7156304186276932E-4</v>
      </c>
      <c r="L282" s="56">
        <f t="shared" si="35"/>
        <v>6.3438359061112281E-4</v>
      </c>
      <c r="M282" s="54">
        <f t="shared" si="36"/>
        <v>3.7018836075039228</v>
      </c>
      <c r="N282" s="54">
        <f t="shared" si="32"/>
        <v>0.81441439365086299</v>
      </c>
      <c r="O282" s="245">
        <f t="shared" si="38"/>
        <v>1.6177231364792142</v>
      </c>
      <c r="P282" s="54">
        <v>0.12469067796610168</v>
      </c>
      <c r="Q282" s="130">
        <f t="shared" si="33"/>
        <v>2.6088836246769911E-2</v>
      </c>
    </row>
    <row r="283" spans="1:17" x14ac:dyDescent="0.2">
      <c r="A283" s="78">
        <f t="shared" si="37"/>
        <v>278</v>
      </c>
      <c r="B283" s="81" t="s">
        <v>33</v>
      </c>
      <c r="C283" s="81">
        <v>506.6</v>
      </c>
      <c r="D283" s="81"/>
      <c r="E283" s="81"/>
      <c r="F283" s="81">
        <f t="shared" si="16"/>
        <v>506.6</v>
      </c>
      <c r="G283" s="129">
        <v>1100</v>
      </c>
      <c r="H283" s="81">
        <v>24</v>
      </c>
      <c r="I283" s="129">
        <v>5000</v>
      </c>
      <c r="J283" s="81">
        <v>12</v>
      </c>
      <c r="K283" s="56">
        <f t="shared" si="34"/>
        <v>2.9725043349021546E-3</v>
      </c>
      <c r="L283" s="56">
        <f t="shared" si="35"/>
        <v>1.2687671812222456E-3</v>
      </c>
      <c r="M283" s="54">
        <f t="shared" si="36"/>
        <v>15.607879179337791</v>
      </c>
      <c r="N283" s="54">
        <f t="shared" si="32"/>
        <v>3.4337334194543141</v>
      </c>
      <c r="O283" s="245">
        <f t="shared" si="38"/>
        <v>6.8206432013706149</v>
      </c>
      <c r="P283" s="54">
        <v>0.99752542372881348</v>
      </c>
      <c r="Q283" s="130">
        <f t="shared" si="33"/>
        <v>5.3019702376414395E-2</v>
      </c>
    </row>
    <row r="284" spans="1:17" x14ac:dyDescent="0.2">
      <c r="A284" s="78">
        <f t="shared" si="37"/>
        <v>279</v>
      </c>
      <c r="B284" s="81" t="s">
        <v>34</v>
      </c>
      <c r="C284" s="81">
        <v>229.4</v>
      </c>
      <c r="D284" s="81"/>
      <c r="E284" s="81"/>
      <c r="F284" s="81">
        <f t="shared" si="16"/>
        <v>229.4</v>
      </c>
      <c r="G284" s="129">
        <v>1100</v>
      </c>
      <c r="H284" s="81">
        <v>4</v>
      </c>
      <c r="I284" s="129">
        <v>5000</v>
      </c>
      <c r="J284" s="81">
        <v>8</v>
      </c>
      <c r="K284" s="56">
        <f t="shared" si="34"/>
        <v>4.9541738915035913E-4</v>
      </c>
      <c r="L284" s="56">
        <f t="shared" si="35"/>
        <v>8.4584478748149711E-4</v>
      </c>
      <c r="M284" s="54">
        <f t="shared" si="36"/>
        <v>4.9358448100052312</v>
      </c>
      <c r="N284" s="54">
        <f t="shared" si="32"/>
        <v>1.0858858582011508</v>
      </c>
      <c r="O284" s="245">
        <f t="shared" si="38"/>
        <v>2.156964181972286</v>
      </c>
      <c r="P284" s="54">
        <v>0.1662542372881356</v>
      </c>
      <c r="Q284" s="130">
        <f t="shared" si="33"/>
        <v>3.6377284600988685E-2</v>
      </c>
    </row>
    <row r="285" spans="1:17" x14ac:dyDescent="0.2">
      <c r="A285" s="78">
        <f t="shared" si="37"/>
        <v>280</v>
      </c>
      <c r="B285" s="81" t="s">
        <v>35</v>
      </c>
      <c r="C285" s="81">
        <v>619.9</v>
      </c>
      <c r="D285" s="81"/>
      <c r="E285" s="81"/>
      <c r="F285" s="81">
        <f t="shared" si="16"/>
        <v>619.9</v>
      </c>
      <c r="G285" s="129">
        <v>1100</v>
      </c>
      <c r="H285" s="81">
        <v>12</v>
      </c>
      <c r="I285" s="129">
        <v>5000</v>
      </c>
      <c r="J285" s="81">
        <v>24</v>
      </c>
      <c r="K285" s="56">
        <f t="shared" si="34"/>
        <v>1.4862521674510773E-3</v>
      </c>
      <c r="L285" s="56">
        <f t="shared" si="35"/>
        <v>2.5375343624444912E-3</v>
      </c>
      <c r="M285" s="54">
        <f t="shared" si="36"/>
        <v>14.807534430015691</v>
      </c>
      <c r="N285" s="54">
        <f t="shared" si="32"/>
        <v>3.257657574603452</v>
      </c>
      <c r="O285" s="245">
        <f t="shared" si="38"/>
        <v>6.4708925459168567</v>
      </c>
      <c r="P285" s="54">
        <v>0.49876271186440674</v>
      </c>
      <c r="Q285" s="130">
        <f t="shared" si="33"/>
        <v>4.0385299665107934E-2</v>
      </c>
    </row>
    <row r="286" spans="1:17" x14ac:dyDescent="0.2">
      <c r="A286" s="78">
        <f t="shared" si="37"/>
        <v>281</v>
      </c>
      <c r="B286" s="81" t="s">
        <v>36</v>
      </c>
      <c r="C286" s="81">
        <v>356.2</v>
      </c>
      <c r="D286" s="81"/>
      <c r="E286" s="81"/>
      <c r="F286" s="81">
        <f t="shared" si="16"/>
        <v>356.2</v>
      </c>
      <c r="G286" s="129">
        <v>1100</v>
      </c>
      <c r="H286" s="81">
        <v>6</v>
      </c>
      <c r="I286" s="129">
        <v>5000</v>
      </c>
      <c r="J286" s="81">
        <v>12</v>
      </c>
      <c r="K286" s="56">
        <f t="shared" si="34"/>
        <v>7.4312608372553864E-4</v>
      </c>
      <c r="L286" s="56">
        <f t="shared" si="35"/>
        <v>1.2687671812222456E-3</v>
      </c>
      <c r="M286" s="54">
        <f t="shared" si="36"/>
        <v>7.4037672150078455</v>
      </c>
      <c r="N286" s="54">
        <f t="shared" si="32"/>
        <v>1.628828787301726</v>
      </c>
      <c r="O286" s="245">
        <f t="shared" si="38"/>
        <v>3.2354462729584283</v>
      </c>
      <c r="P286" s="54">
        <v>0.24938135593220337</v>
      </c>
      <c r="Q286" s="130">
        <f t="shared" si="33"/>
        <v>3.5141559885458182E-2</v>
      </c>
    </row>
    <row r="287" spans="1:17" x14ac:dyDescent="0.2">
      <c r="A287" s="78">
        <f t="shared" si="37"/>
        <v>282</v>
      </c>
      <c r="B287" s="81" t="s">
        <v>37</v>
      </c>
      <c r="C287" s="81">
        <v>1295.8</v>
      </c>
      <c r="D287" s="81"/>
      <c r="E287" s="81"/>
      <c r="F287" s="81">
        <f t="shared" si="16"/>
        <v>1295.8</v>
      </c>
      <c r="G287" s="129">
        <v>1100</v>
      </c>
      <c r="H287" s="81">
        <v>30</v>
      </c>
      <c r="I287" s="129">
        <v>5000</v>
      </c>
      <c r="J287" s="81">
        <v>60</v>
      </c>
      <c r="K287" s="56">
        <f t="shared" si="34"/>
        <v>3.7156304186276934E-3</v>
      </c>
      <c r="L287" s="56">
        <f t="shared" si="35"/>
        <v>6.3438359061112285E-3</v>
      </c>
      <c r="M287" s="54">
        <f t="shared" si="36"/>
        <v>37.018836075039239</v>
      </c>
      <c r="N287" s="54">
        <f t="shared" si="32"/>
        <v>8.1441439365086321</v>
      </c>
      <c r="O287" s="245">
        <f t="shared" si="38"/>
        <v>16.177231364792146</v>
      </c>
      <c r="P287" s="54">
        <v>1.2469067796610169</v>
      </c>
      <c r="Q287" s="130">
        <f t="shared" si="33"/>
        <v>4.8299983142461062E-2</v>
      </c>
    </row>
    <row r="288" spans="1:17" x14ac:dyDescent="0.2">
      <c r="A288" s="78">
        <f t="shared" si="37"/>
        <v>283</v>
      </c>
      <c r="B288" s="81" t="s">
        <v>62</v>
      </c>
      <c r="C288" s="81">
        <v>156.44999999999999</v>
      </c>
      <c r="D288" s="81"/>
      <c r="E288" s="81">
        <v>36.1</v>
      </c>
      <c r="F288" s="81">
        <f t="shared" si="16"/>
        <v>192.54999999999998</v>
      </c>
      <c r="G288" s="129">
        <v>1100</v>
      </c>
      <c r="H288" s="81">
        <v>4</v>
      </c>
      <c r="I288" s="129">
        <v>5000</v>
      </c>
      <c r="J288" s="81">
        <v>6</v>
      </c>
      <c r="K288" s="56">
        <f t="shared" si="34"/>
        <v>4.9541738915035913E-4</v>
      </c>
      <c r="L288" s="56">
        <f t="shared" si="35"/>
        <v>6.3438359061112281E-4</v>
      </c>
      <c r="M288" s="54">
        <f t="shared" si="36"/>
        <v>4.1576676055222528</v>
      </c>
      <c r="N288" s="54">
        <f t="shared" si="32"/>
        <v>0.91468687321489561</v>
      </c>
      <c r="O288" s="245">
        <f t="shared" si="38"/>
        <v>1.8169007436132245</v>
      </c>
      <c r="P288" s="54">
        <v>0.1662542372881356</v>
      </c>
      <c r="Q288" s="130">
        <f t="shared" si="33"/>
        <v>3.6642479665741412E-2</v>
      </c>
    </row>
    <row r="289" spans="1:17" x14ac:dyDescent="0.2">
      <c r="A289" s="78">
        <f t="shared" si="37"/>
        <v>284</v>
      </c>
      <c r="B289" s="81" t="s">
        <v>63</v>
      </c>
      <c r="C289" s="81">
        <v>160.69999999999999</v>
      </c>
      <c r="D289" s="81"/>
      <c r="E289" s="81"/>
      <c r="F289" s="81">
        <f t="shared" si="16"/>
        <v>160.69999999999999</v>
      </c>
      <c r="G289" s="129">
        <v>1100</v>
      </c>
      <c r="H289" s="81">
        <v>6</v>
      </c>
      <c r="I289" s="129">
        <v>5000</v>
      </c>
      <c r="J289" s="81">
        <v>7</v>
      </c>
      <c r="K289" s="56">
        <f t="shared" si="34"/>
        <v>7.4312608372553864E-4</v>
      </c>
      <c r="L289" s="56">
        <f t="shared" si="35"/>
        <v>7.4011418904631001E-4</v>
      </c>
      <c r="M289" s="54">
        <f t="shared" si="36"/>
        <v>5.4583242038004034</v>
      </c>
      <c r="N289" s="54">
        <f t="shared" si="32"/>
        <v>1.2008313248360887</v>
      </c>
      <c r="O289" s="245">
        <f t="shared" si="38"/>
        <v>2.3852876770607763</v>
      </c>
      <c r="P289" s="54">
        <v>0.24938135593220337</v>
      </c>
      <c r="Q289" s="130">
        <f t="shared" si="33"/>
        <v>5.7833382461913337E-2</v>
      </c>
    </row>
    <row r="290" spans="1:17" x14ac:dyDescent="0.2">
      <c r="A290" s="78">
        <f t="shared" si="37"/>
        <v>285</v>
      </c>
      <c r="B290" s="81" t="s">
        <v>64</v>
      </c>
      <c r="C290" s="81">
        <v>170.8</v>
      </c>
      <c r="D290" s="81"/>
      <c r="E290" s="81">
        <v>34.5</v>
      </c>
      <c r="F290" s="81">
        <f t="shared" si="16"/>
        <v>205.3</v>
      </c>
      <c r="G290" s="129">
        <v>1100</v>
      </c>
      <c r="H290" s="81">
        <v>3</v>
      </c>
      <c r="I290" s="129">
        <v>5000</v>
      </c>
      <c r="J290" s="81">
        <v>4</v>
      </c>
      <c r="K290" s="56">
        <f t="shared" si="34"/>
        <v>3.7156304186276932E-4</v>
      </c>
      <c r="L290" s="56">
        <f t="shared" si="35"/>
        <v>4.2292239374074856E-4</v>
      </c>
      <c r="M290" s="54">
        <f t="shared" si="36"/>
        <v>2.9237064030209456</v>
      </c>
      <c r="N290" s="54">
        <f t="shared" si="32"/>
        <v>0.64321540866460802</v>
      </c>
      <c r="O290" s="245">
        <f t="shared" si="38"/>
        <v>1.2776596981201533</v>
      </c>
      <c r="P290" s="54">
        <v>0.12469067796610168</v>
      </c>
      <c r="Q290" s="130">
        <f t="shared" si="33"/>
        <v>2.4204930286272814E-2</v>
      </c>
    </row>
    <row r="291" spans="1:17" x14ac:dyDescent="0.2">
      <c r="A291" s="78">
        <f t="shared" si="37"/>
        <v>286</v>
      </c>
      <c r="B291" s="81" t="s">
        <v>65</v>
      </c>
      <c r="C291" s="81">
        <v>114.5</v>
      </c>
      <c r="D291" s="81"/>
      <c r="E291" s="81"/>
      <c r="F291" s="81">
        <f t="shared" si="16"/>
        <v>114.5</v>
      </c>
      <c r="G291" s="129">
        <v>1100</v>
      </c>
      <c r="H291" s="81">
        <v>2</v>
      </c>
      <c r="I291" s="129">
        <v>5000</v>
      </c>
      <c r="J291" s="81">
        <v>3</v>
      </c>
      <c r="K291" s="56">
        <f t="shared" si="34"/>
        <v>2.4770869457517957E-4</v>
      </c>
      <c r="L291" s="56">
        <f t="shared" si="35"/>
        <v>3.171917953055614E-4</v>
      </c>
      <c r="M291" s="54">
        <f t="shared" si="36"/>
        <v>2.0788338027611264</v>
      </c>
      <c r="N291" s="54">
        <f t="shared" si="32"/>
        <v>0.45734343660744781</v>
      </c>
      <c r="O291" s="245">
        <f t="shared" si="38"/>
        <v>0.90845037180661226</v>
      </c>
      <c r="P291" s="54">
        <v>8.3127118644067799E-2</v>
      </c>
      <c r="Q291" s="130">
        <f t="shared" si="33"/>
        <v>3.0810084976587371E-2</v>
      </c>
    </row>
    <row r="292" spans="1:17" x14ac:dyDescent="0.2">
      <c r="A292" s="78">
        <f t="shared" si="37"/>
        <v>287</v>
      </c>
      <c r="B292" s="81" t="s">
        <v>66</v>
      </c>
      <c r="C292" s="81">
        <v>132.19999999999999</v>
      </c>
      <c r="D292" s="81"/>
      <c r="E292" s="81"/>
      <c r="F292" s="81">
        <f t="shared" si="16"/>
        <v>132.19999999999999</v>
      </c>
      <c r="G292" s="129">
        <v>1100</v>
      </c>
      <c r="H292" s="81">
        <v>3</v>
      </c>
      <c r="I292" s="129">
        <v>5000</v>
      </c>
      <c r="J292" s="81">
        <v>2</v>
      </c>
      <c r="K292" s="56">
        <f t="shared" si="34"/>
        <v>3.7156304186276932E-4</v>
      </c>
      <c r="L292" s="56">
        <f t="shared" si="35"/>
        <v>2.1146119687037428E-4</v>
      </c>
      <c r="M292" s="54">
        <f t="shared" si="36"/>
        <v>2.1455291985379685</v>
      </c>
      <c r="N292" s="54">
        <f t="shared" si="32"/>
        <v>0.47201642367835306</v>
      </c>
      <c r="O292" s="245">
        <f t="shared" si="38"/>
        <v>0.93759625976109229</v>
      </c>
      <c r="P292" s="54">
        <v>0.12469067796610168</v>
      </c>
      <c r="Q292" s="130">
        <f t="shared" si="33"/>
        <v>2.7835344628922211E-2</v>
      </c>
    </row>
    <row r="293" spans="1:17" x14ac:dyDescent="0.2">
      <c r="A293" s="78">
        <f t="shared" si="37"/>
        <v>288</v>
      </c>
      <c r="B293" s="81" t="s">
        <v>67</v>
      </c>
      <c r="C293" s="81">
        <v>143.9</v>
      </c>
      <c r="D293" s="81"/>
      <c r="E293" s="81"/>
      <c r="F293" s="81">
        <f t="shared" si="16"/>
        <v>143.9</v>
      </c>
      <c r="G293" s="129">
        <v>1100</v>
      </c>
      <c r="H293" s="81">
        <v>8</v>
      </c>
      <c r="I293" s="129">
        <v>5000</v>
      </c>
      <c r="J293" s="81">
        <v>9</v>
      </c>
      <c r="K293" s="56">
        <f t="shared" si="34"/>
        <v>9.9083477830071826E-4</v>
      </c>
      <c r="L293" s="56">
        <f t="shared" si="35"/>
        <v>9.5157538591668421E-4</v>
      </c>
      <c r="M293" s="54">
        <f t="shared" si="36"/>
        <v>7.1480694043200419</v>
      </c>
      <c r="N293" s="54">
        <f t="shared" si="32"/>
        <v>1.5725752689504093</v>
      </c>
      <c r="O293" s="245">
        <f t="shared" si="38"/>
        <v>3.1237063296878582</v>
      </c>
      <c r="P293" s="54">
        <v>0.3325084745762712</v>
      </c>
      <c r="Q293" s="130">
        <f t="shared" si="33"/>
        <v>8.4620288238600266E-2</v>
      </c>
    </row>
    <row r="294" spans="1:17" x14ac:dyDescent="0.2">
      <c r="A294" s="78">
        <f t="shared" si="37"/>
        <v>289</v>
      </c>
      <c r="B294" s="81" t="s">
        <v>84</v>
      </c>
      <c r="C294" s="81">
        <v>302</v>
      </c>
      <c r="D294" s="81"/>
      <c r="E294" s="81">
        <v>49</v>
      </c>
      <c r="F294" s="81">
        <f t="shared" si="16"/>
        <v>351</v>
      </c>
      <c r="G294" s="129">
        <v>1100</v>
      </c>
      <c r="H294" s="81">
        <v>5</v>
      </c>
      <c r="I294" s="129">
        <v>5000</v>
      </c>
      <c r="J294" s="81">
        <v>10</v>
      </c>
      <c r="K294" s="56">
        <f t="shared" si="34"/>
        <v>6.1927173643794894E-4</v>
      </c>
      <c r="L294" s="56">
        <f t="shared" si="35"/>
        <v>1.0573059843518714E-3</v>
      </c>
      <c r="M294" s="54">
        <f t="shared" si="36"/>
        <v>6.1698060125065393</v>
      </c>
      <c r="N294" s="54">
        <f t="shared" si="32"/>
        <v>1.3573573227514386</v>
      </c>
      <c r="O294" s="245">
        <f t="shared" si="38"/>
        <v>2.6962052274653576</v>
      </c>
      <c r="P294" s="54">
        <v>0.20781779661016947</v>
      </c>
      <c r="Q294" s="130">
        <f t="shared" si="33"/>
        <v>2.9718479656220813E-2</v>
      </c>
    </row>
    <row r="295" spans="1:17" x14ac:dyDescent="0.2">
      <c r="A295" s="78">
        <f t="shared" si="37"/>
        <v>290</v>
      </c>
      <c r="B295" s="81" t="s">
        <v>85</v>
      </c>
      <c r="C295" s="81">
        <v>299.10000000000002</v>
      </c>
      <c r="D295" s="81"/>
      <c r="E295" s="81">
        <v>30.3</v>
      </c>
      <c r="F295" s="81">
        <f t="shared" si="16"/>
        <v>329.40000000000003</v>
      </c>
      <c r="G295" s="129">
        <v>1100</v>
      </c>
      <c r="H295" s="81">
        <v>6</v>
      </c>
      <c r="I295" s="129">
        <v>5000</v>
      </c>
      <c r="J295" s="81">
        <v>15</v>
      </c>
      <c r="K295" s="56">
        <f t="shared" si="34"/>
        <v>7.4312608372553864E-4</v>
      </c>
      <c r="L295" s="56">
        <f t="shared" si="35"/>
        <v>1.5859589765278071E-3</v>
      </c>
      <c r="M295" s="54">
        <f t="shared" si="36"/>
        <v>8.5710330217323119</v>
      </c>
      <c r="N295" s="54">
        <f t="shared" si="32"/>
        <v>1.8856272647811085</v>
      </c>
      <c r="O295" s="245">
        <f t="shared" si="38"/>
        <v>3.7455414304970205</v>
      </c>
      <c r="P295" s="54">
        <v>0.24938135593220337</v>
      </c>
      <c r="Q295" s="130">
        <f t="shared" si="33"/>
        <v>4.3872444058720837E-2</v>
      </c>
    </row>
    <row r="296" spans="1:17" x14ac:dyDescent="0.2">
      <c r="A296" s="78">
        <f t="shared" si="37"/>
        <v>291</v>
      </c>
      <c r="B296" s="81" t="s">
        <v>86</v>
      </c>
      <c r="C296" s="81">
        <v>240.7</v>
      </c>
      <c r="D296" s="81"/>
      <c r="E296" s="81">
        <v>32</v>
      </c>
      <c r="F296" s="81">
        <f t="shared" si="16"/>
        <v>272.7</v>
      </c>
      <c r="G296" s="129">
        <v>1100</v>
      </c>
      <c r="H296" s="81">
        <v>6</v>
      </c>
      <c r="I296" s="129">
        <v>5000</v>
      </c>
      <c r="J296" s="81">
        <v>12</v>
      </c>
      <c r="K296" s="56">
        <f t="shared" si="34"/>
        <v>7.4312608372553864E-4</v>
      </c>
      <c r="L296" s="56">
        <f t="shared" si="35"/>
        <v>1.2687671812222456E-3</v>
      </c>
      <c r="M296" s="54">
        <f t="shared" si="36"/>
        <v>7.4037672150078455</v>
      </c>
      <c r="N296" s="54">
        <f t="shared" si="32"/>
        <v>1.628828787301726</v>
      </c>
      <c r="O296" s="245">
        <f t="shared" si="38"/>
        <v>3.2354462729584283</v>
      </c>
      <c r="P296" s="54">
        <v>0.24938135593220337</v>
      </c>
      <c r="Q296" s="130">
        <f t="shared" si="33"/>
        <v>4.5901810162083626E-2</v>
      </c>
    </row>
    <row r="297" spans="1:17" x14ac:dyDescent="0.2">
      <c r="A297" s="78">
        <f t="shared" si="37"/>
        <v>292</v>
      </c>
      <c r="B297" s="81" t="s">
        <v>87</v>
      </c>
      <c r="C297" s="81">
        <v>354.6</v>
      </c>
      <c r="D297" s="81"/>
      <c r="E297" s="81">
        <v>49</v>
      </c>
      <c r="F297" s="81">
        <f t="shared" si="16"/>
        <v>403.6</v>
      </c>
      <c r="G297" s="129">
        <v>1100</v>
      </c>
      <c r="H297" s="81">
        <v>5</v>
      </c>
      <c r="I297" s="129">
        <v>5000</v>
      </c>
      <c r="J297" s="81">
        <v>10</v>
      </c>
      <c r="K297" s="56">
        <f t="shared" si="34"/>
        <v>6.1927173643794894E-4</v>
      </c>
      <c r="L297" s="56">
        <f t="shared" si="35"/>
        <v>1.0573059843518714E-3</v>
      </c>
      <c r="M297" s="54">
        <f t="shared" si="36"/>
        <v>6.1698060125065393</v>
      </c>
      <c r="N297" s="54">
        <f t="shared" si="32"/>
        <v>1.3573573227514386</v>
      </c>
      <c r="O297" s="245">
        <f t="shared" si="38"/>
        <v>2.6962052274653576</v>
      </c>
      <c r="P297" s="54">
        <v>0.20781779661016947</v>
      </c>
      <c r="Q297" s="130">
        <f t="shared" si="33"/>
        <v>2.5845357679220776E-2</v>
      </c>
    </row>
    <row r="298" spans="1:17" x14ac:dyDescent="0.2">
      <c r="A298" s="78">
        <f t="shared" si="37"/>
        <v>293</v>
      </c>
      <c r="B298" s="81" t="s">
        <v>88</v>
      </c>
      <c r="C298" s="81">
        <v>306.2</v>
      </c>
      <c r="D298" s="81"/>
      <c r="E298" s="81"/>
      <c r="F298" s="81">
        <f t="shared" si="16"/>
        <v>306.2</v>
      </c>
      <c r="G298" s="129">
        <v>1100</v>
      </c>
      <c r="H298" s="81">
        <v>6</v>
      </c>
      <c r="I298" s="129">
        <v>5000</v>
      </c>
      <c r="J298" s="81">
        <v>12</v>
      </c>
      <c r="K298" s="56">
        <f t="shared" si="34"/>
        <v>7.4312608372553864E-4</v>
      </c>
      <c r="L298" s="56">
        <f t="shared" si="35"/>
        <v>1.2687671812222456E-3</v>
      </c>
      <c r="M298" s="54">
        <f t="shared" si="36"/>
        <v>7.4037672150078455</v>
      </c>
      <c r="N298" s="54">
        <f t="shared" si="32"/>
        <v>1.628828787301726</v>
      </c>
      <c r="O298" s="245">
        <f t="shared" si="38"/>
        <v>3.2354462729584283</v>
      </c>
      <c r="P298" s="54">
        <v>0.24938135593220337</v>
      </c>
      <c r="Q298" s="130">
        <f t="shared" si="33"/>
        <v>4.0879894288700862E-2</v>
      </c>
    </row>
    <row r="299" spans="1:17" x14ac:dyDescent="0.2">
      <c r="A299" s="78">
        <f t="shared" si="37"/>
        <v>294</v>
      </c>
      <c r="B299" s="81" t="s">
        <v>89</v>
      </c>
      <c r="C299" s="81">
        <v>426.9</v>
      </c>
      <c r="D299" s="81"/>
      <c r="E299" s="81"/>
      <c r="F299" s="81">
        <f t="shared" si="16"/>
        <v>426.9</v>
      </c>
      <c r="G299" s="129">
        <v>1100</v>
      </c>
      <c r="H299" s="81">
        <v>8</v>
      </c>
      <c r="I299" s="129">
        <v>5000</v>
      </c>
      <c r="J299" s="81">
        <v>16</v>
      </c>
      <c r="K299" s="56">
        <f t="shared" si="34"/>
        <v>9.9083477830071826E-4</v>
      </c>
      <c r="L299" s="56">
        <f t="shared" si="35"/>
        <v>1.6916895749629942E-3</v>
      </c>
      <c r="M299" s="54">
        <f t="shared" si="36"/>
        <v>9.8716896200104625</v>
      </c>
      <c r="N299" s="54">
        <f t="shared" si="32"/>
        <v>2.1717717164023016</v>
      </c>
      <c r="O299" s="245">
        <f t="shared" si="38"/>
        <v>4.313928363944572</v>
      </c>
      <c r="P299" s="54">
        <v>0.3325084745762712</v>
      </c>
      <c r="Q299" s="130">
        <f t="shared" si="33"/>
        <v>3.9095568458499909E-2</v>
      </c>
    </row>
    <row r="300" spans="1:17" x14ac:dyDescent="0.2">
      <c r="A300" s="78">
        <f t="shared" si="37"/>
        <v>295</v>
      </c>
      <c r="B300" s="81" t="s">
        <v>90</v>
      </c>
      <c r="C300" s="81">
        <v>347.5</v>
      </c>
      <c r="D300" s="81"/>
      <c r="E300" s="81"/>
      <c r="F300" s="81">
        <f t="shared" si="16"/>
        <v>347.5</v>
      </c>
      <c r="G300" s="129">
        <v>1100</v>
      </c>
      <c r="H300" s="81">
        <v>7</v>
      </c>
      <c r="I300" s="129">
        <v>5000</v>
      </c>
      <c r="J300" s="81">
        <v>14</v>
      </c>
      <c r="K300" s="56">
        <f t="shared" si="34"/>
        <v>8.6698043101312845E-4</v>
      </c>
      <c r="L300" s="56">
        <f t="shared" si="35"/>
        <v>1.48022837809262E-3</v>
      </c>
      <c r="M300" s="54">
        <f t="shared" si="36"/>
        <v>8.6377284175091535</v>
      </c>
      <c r="N300" s="54">
        <f t="shared" si="32"/>
        <v>1.9003002518520138</v>
      </c>
      <c r="O300" s="245">
        <f t="shared" si="38"/>
        <v>3.7746873184515</v>
      </c>
      <c r="P300" s="54">
        <v>0.29094491525423727</v>
      </c>
      <c r="Q300" s="130">
        <f t="shared" si="33"/>
        <v>4.2024923462063032E-2</v>
      </c>
    </row>
    <row r="301" spans="1:17" x14ac:dyDescent="0.2">
      <c r="A301" s="78">
        <f t="shared" si="37"/>
        <v>296</v>
      </c>
      <c r="B301" s="81" t="s">
        <v>91</v>
      </c>
      <c r="C301" s="81">
        <v>667.2</v>
      </c>
      <c r="D301" s="81"/>
      <c r="E301" s="81"/>
      <c r="F301" s="81">
        <f t="shared" si="16"/>
        <v>667.2</v>
      </c>
      <c r="G301" s="129">
        <v>1100</v>
      </c>
      <c r="H301" s="81">
        <v>11</v>
      </c>
      <c r="I301" s="129">
        <v>5000</v>
      </c>
      <c r="J301" s="81">
        <v>22</v>
      </c>
      <c r="K301" s="56">
        <f t="shared" si="34"/>
        <v>1.3623978201634877E-3</v>
      </c>
      <c r="L301" s="56">
        <f t="shared" si="35"/>
        <v>2.326073165574117E-3</v>
      </c>
      <c r="M301" s="54">
        <f t="shared" si="36"/>
        <v>13.573573227514384</v>
      </c>
      <c r="N301" s="54">
        <f t="shared" si="32"/>
        <v>2.9861861100531644</v>
      </c>
      <c r="O301" s="245">
        <f t="shared" si="38"/>
        <v>5.9316515004237855</v>
      </c>
      <c r="P301" s="54">
        <v>0.45719915254237281</v>
      </c>
      <c r="Q301" s="130">
        <f t="shared" si="33"/>
        <v>3.4395398666867062E-2</v>
      </c>
    </row>
    <row r="302" spans="1:17" x14ac:dyDescent="0.2">
      <c r="A302" s="78">
        <f t="shared" si="37"/>
        <v>297</v>
      </c>
      <c r="B302" s="81" t="s">
        <v>92</v>
      </c>
      <c r="C302" s="81">
        <v>364</v>
      </c>
      <c r="D302" s="81"/>
      <c r="E302" s="81"/>
      <c r="F302" s="81">
        <f t="shared" si="16"/>
        <v>364</v>
      </c>
      <c r="G302" s="129">
        <v>1100</v>
      </c>
      <c r="H302" s="81">
        <v>4</v>
      </c>
      <c r="I302" s="129">
        <v>5000</v>
      </c>
      <c r="J302" s="81">
        <v>8</v>
      </c>
      <c r="K302" s="56">
        <f t="shared" si="34"/>
        <v>4.9541738915035913E-4</v>
      </c>
      <c r="L302" s="56">
        <f t="shared" si="35"/>
        <v>8.4584478748149711E-4</v>
      </c>
      <c r="M302" s="54">
        <f t="shared" si="36"/>
        <v>4.9358448100052312</v>
      </c>
      <c r="N302" s="54">
        <f t="shared" si="32"/>
        <v>1.0858858582011508</v>
      </c>
      <c r="O302" s="245">
        <f t="shared" si="38"/>
        <v>2.156964181972286</v>
      </c>
      <c r="P302" s="54">
        <v>0.1662542372881356</v>
      </c>
      <c r="Q302" s="130">
        <f t="shared" si="33"/>
        <v>2.2925684306227486E-2</v>
      </c>
    </row>
    <row r="303" spans="1:17" x14ac:dyDescent="0.2">
      <c r="A303" s="78">
        <f t="shared" si="37"/>
        <v>298</v>
      </c>
      <c r="B303" s="81" t="s">
        <v>93</v>
      </c>
      <c r="C303" s="81">
        <v>180.5</v>
      </c>
      <c r="D303" s="81"/>
      <c r="E303" s="81"/>
      <c r="F303" s="81">
        <f t="shared" si="16"/>
        <v>180.5</v>
      </c>
      <c r="G303" s="129">
        <v>1100</v>
      </c>
      <c r="H303" s="81">
        <v>5</v>
      </c>
      <c r="I303" s="129">
        <v>5000</v>
      </c>
      <c r="J303" s="81">
        <v>10</v>
      </c>
      <c r="K303" s="56">
        <f t="shared" si="34"/>
        <v>6.1927173643794894E-4</v>
      </c>
      <c r="L303" s="56">
        <f t="shared" si="35"/>
        <v>1.0573059843518714E-3</v>
      </c>
      <c r="M303" s="54">
        <f t="shared" si="36"/>
        <v>6.1698060125065393</v>
      </c>
      <c r="N303" s="54">
        <f t="shared" si="32"/>
        <v>1.3573573227514386</v>
      </c>
      <c r="O303" s="245">
        <f t="shared" si="38"/>
        <v>2.6962052274653576</v>
      </c>
      <c r="P303" s="54">
        <v>0.20781779661016947</v>
      </c>
      <c r="Q303" s="130">
        <f t="shared" si="33"/>
        <v>5.7790506145891998E-2</v>
      </c>
    </row>
    <row r="304" spans="1:17" x14ac:dyDescent="0.2">
      <c r="A304" s="78">
        <f t="shared" si="37"/>
        <v>299</v>
      </c>
      <c r="B304" s="81" t="s">
        <v>94</v>
      </c>
      <c r="C304" s="81">
        <v>235.8</v>
      </c>
      <c r="D304" s="81"/>
      <c r="E304" s="81"/>
      <c r="F304" s="81">
        <f t="shared" si="16"/>
        <v>235.8</v>
      </c>
      <c r="G304" s="129">
        <v>1100</v>
      </c>
      <c r="H304" s="81">
        <v>6</v>
      </c>
      <c r="I304" s="129">
        <v>5000</v>
      </c>
      <c r="J304" s="81">
        <v>12</v>
      </c>
      <c r="K304" s="56">
        <f t="shared" si="34"/>
        <v>7.4312608372553864E-4</v>
      </c>
      <c r="L304" s="56">
        <f t="shared" si="35"/>
        <v>1.2687671812222456E-3</v>
      </c>
      <c r="M304" s="54">
        <f t="shared" si="36"/>
        <v>7.4037672150078455</v>
      </c>
      <c r="N304" s="54">
        <f t="shared" si="32"/>
        <v>1.628828787301726</v>
      </c>
      <c r="O304" s="245">
        <f t="shared" si="38"/>
        <v>3.2354462729584283</v>
      </c>
      <c r="P304" s="54">
        <v>0.24938135593220337</v>
      </c>
      <c r="Q304" s="130">
        <f t="shared" si="33"/>
        <v>5.3084917859203579E-2</v>
      </c>
    </row>
    <row r="305" spans="1:17" x14ac:dyDescent="0.2">
      <c r="A305" s="78">
        <f t="shared" si="37"/>
        <v>300</v>
      </c>
      <c r="B305" s="81" t="s">
        <v>95</v>
      </c>
      <c r="C305" s="81">
        <v>234.1</v>
      </c>
      <c r="D305" s="81"/>
      <c r="E305" s="81"/>
      <c r="F305" s="81">
        <f t="shared" si="16"/>
        <v>234.1</v>
      </c>
      <c r="G305" s="129">
        <v>1100</v>
      </c>
      <c r="H305" s="81">
        <v>4</v>
      </c>
      <c r="I305" s="129">
        <v>5000</v>
      </c>
      <c r="J305" s="81">
        <v>8</v>
      </c>
      <c r="K305" s="56">
        <f t="shared" si="34"/>
        <v>4.9541738915035913E-4</v>
      </c>
      <c r="L305" s="56">
        <f t="shared" si="35"/>
        <v>8.4584478748149711E-4</v>
      </c>
      <c r="M305" s="54">
        <f t="shared" si="36"/>
        <v>4.9358448100052312</v>
      </c>
      <c r="N305" s="54">
        <f t="shared" si="32"/>
        <v>1.0858858582011508</v>
      </c>
      <c r="O305" s="245">
        <f t="shared" si="38"/>
        <v>2.156964181972286</v>
      </c>
      <c r="P305" s="54">
        <v>0.1662542372881356</v>
      </c>
      <c r="Q305" s="130">
        <f t="shared" si="33"/>
        <v>3.5646941851630948E-2</v>
      </c>
    </row>
    <row r="306" spans="1:17" x14ac:dyDescent="0.2">
      <c r="A306" s="78">
        <f t="shared" si="37"/>
        <v>301</v>
      </c>
      <c r="B306" s="81" t="s">
        <v>96</v>
      </c>
      <c r="C306" s="81">
        <v>490.4</v>
      </c>
      <c r="D306" s="81"/>
      <c r="E306" s="81"/>
      <c r="F306" s="81">
        <f t="shared" si="16"/>
        <v>490.4</v>
      </c>
      <c r="G306" s="129">
        <v>1100</v>
      </c>
      <c r="H306" s="81">
        <v>9</v>
      </c>
      <c r="I306" s="129">
        <v>5000</v>
      </c>
      <c r="J306" s="81">
        <v>18</v>
      </c>
      <c r="K306" s="56">
        <f t="shared" si="34"/>
        <v>1.1146891255883081E-3</v>
      </c>
      <c r="L306" s="56">
        <f t="shared" si="35"/>
        <v>1.9031507718333684E-3</v>
      </c>
      <c r="M306" s="54">
        <f t="shared" si="36"/>
        <v>11.10565082251177</v>
      </c>
      <c r="N306" s="54">
        <f t="shared" si="32"/>
        <v>2.4432431809525892</v>
      </c>
      <c r="O306" s="245">
        <f t="shared" si="38"/>
        <v>4.8531694094376432</v>
      </c>
      <c r="P306" s="54">
        <v>0.37407203389830507</v>
      </c>
      <c r="Q306" s="130">
        <f t="shared" si="33"/>
        <v>3.8287388757749403E-2</v>
      </c>
    </row>
    <row r="307" spans="1:17" x14ac:dyDescent="0.2">
      <c r="A307" s="78">
        <f t="shared" si="37"/>
        <v>302</v>
      </c>
      <c r="B307" s="81" t="s">
        <v>97</v>
      </c>
      <c r="C307" s="81">
        <v>157</v>
      </c>
      <c r="D307" s="81"/>
      <c r="E307" s="81"/>
      <c r="F307" s="81">
        <f t="shared" si="16"/>
        <v>157</v>
      </c>
      <c r="G307" s="129">
        <v>1100</v>
      </c>
      <c r="H307" s="81">
        <v>3</v>
      </c>
      <c r="I307" s="129">
        <v>5000</v>
      </c>
      <c r="J307" s="81">
        <v>9</v>
      </c>
      <c r="K307" s="56">
        <f t="shared" si="34"/>
        <v>3.7156304186276932E-4</v>
      </c>
      <c r="L307" s="56">
        <f t="shared" si="35"/>
        <v>9.5157538591668421E-4</v>
      </c>
      <c r="M307" s="54">
        <f t="shared" si="36"/>
        <v>4.8691494142283887</v>
      </c>
      <c r="N307" s="54">
        <f t="shared" si="32"/>
        <v>1.0712128711302455</v>
      </c>
      <c r="O307" s="245">
        <f t="shared" si="38"/>
        <v>2.1278182940178056</v>
      </c>
      <c r="P307" s="54">
        <v>0.12469067796610168</v>
      </c>
      <c r="Q307" s="130">
        <f t="shared" si="33"/>
        <v>5.2183893358869693E-2</v>
      </c>
    </row>
    <row r="308" spans="1:17" x14ac:dyDescent="0.2">
      <c r="A308" s="78">
        <f t="shared" si="37"/>
        <v>303</v>
      </c>
      <c r="B308" s="81" t="s">
        <v>98</v>
      </c>
      <c r="C308" s="81">
        <v>274</v>
      </c>
      <c r="D308" s="81"/>
      <c r="E308" s="81"/>
      <c r="F308" s="81">
        <f t="shared" si="16"/>
        <v>274</v>
      </c>
      <c r="G308" s="129">
        <v>1100</v>
      </c>
      <c r="H308" s="81">
        <v>6</v>
      </c>
      <c r="I308" s="129">
        <v>5000</v>
      </c>
      <c r="J308" s="81">
        <v>12</v>
      </c>
      <c r="K308" s="56">
        <f t="shared" si="34"/>
        <v>7.4312608372553864E-4</v>
      </c>
      <c r="L308" s="56">
        <f t="shared" si="35"/>
        <v>1.2687671812222456E-3</v>
      </c>
      <c r="M308" s="54">
        <f t="shared" si="36"/>
        <v>7.4037672150078455</v>
      </c>
      <c r="N308" s="54">
        <f t="shared" si="32"/>
        <v>1.628828787301726</v>
      </c>
      <c r="O308" s="245">
        <f t="shared" si="38"/>
        <v>3.2354462729584283</v>
      </c>
      <c r="P308" s="54">
        <v>0.24938135593220337</v>
      </c>
      <c r="Q308" s="130">
        <f t="shared" si="33"/>
        <v>4.5684027851095634E-2</v>
      </c>
    </row>
    <row r="309" spans="1:17" x14ac:dyDescent="0.2">
      <c r="A309" s="78">
        <f t="shared" si="37"/>
        <v>304</v>
      </c>
      <c r="B309" s="81" t="s">
        <v>99</v>
      </c>
      <c r="C309" s="81">
        <v>287.60000000000002</v>
      </c>
      <c r="D309" s="81"/>
      <c r="E309" s="81"/>
      <c r="F309" s="81">
        <f t="shared" si="16"/>
        <v>287.60000000000002</v>
      </c>
      <c r="G309" s="129">
        <v>1100</v>
      </c>
      <c r="H309" s="81">
        <v>4</v>
      </c>
      <c r="I309" s="129">
        <v>5000</v>
      </c>
      <c r="J309" s="81">
        <v>8</v>
      </c>
      <c r="K309" s="56">
        <f t="shared" si="34"/>
        <v>4.9541738915035913E-4</v>
      </c>
      <c r="L309" s="56">
        <f t="shared" si="35"/>
        <v>8.4584478748149711E-4</v>
      </c>
      <c r="M309" s="54">
        <f t="shared" si="36"/>
        <v>4.9358448100052312</v>
      </c>
      <c r="N309" s="54">
        <f t="shared" si="32"/>
        <v>1.0858858582011508</v>
      </c>
      <c r="O309" s="245">
        <f t="shared" si="38"/>
        <v>2.156964181972286</v>
      </c>
      <c r="P309" s="54">
        <v>0.1662542372881356</v>
      </c>
      <c r="Q309" s="130">
        <f t="shared" si="33"/>
        <v>2.9015817411219766E-2</v>
      </c>
    </row>
    <row r="310" spans="1:17" x14ac:dyDescent="0.2">
      <c r="A310" s="78">
        <f t="shared" si="37"/>
        <v>305</v>
      </c>
      <c r="B310" s="81" t="s">
        <v>100</v>
      </c>
      <c r="C310" s="81">
        <v>254.08</v>
      </c>
      <c r="D310" s="81"/>
      <c r="E310" s="81"/>
      <c r="F310" s="81">
        <f t="shared" si="16"/>
        <v>254.08</v>
      </c>
      <c r="G310" s="129">
        <v>1100</v>
      </c>
      <c r="H310" s="81">
        <v>5</v>
      </c>
      <c r="I310" s="129">
        <v>5000</v>
      </c>
      <c r="J310" s="81">
        <v>10</v>
      </c>
      <c r="K310" s="56">
        <f t="shared" si="34"/>
        <v>6.1927173643794894E-4</v>
      </c>
      <c r="L310" s="56">
        <f t="shared" si="35"/>
        <v>1.0573059843518714E-3</v>
      </c>
      <c r="M310" s="54">
        <f t="shared" si="36"/>
        <v>6.1698060125065393</v>
      </c>
      <c r="N310" s="54">
        <f t="shared" si="32"/>
        <v>1.3573573227514386</v>
      </c>
      <c r="O310" s="245">
        <f t="shared" si="38"/>
        <v>2.6962052274653576</v>
      </c>
      <c r="P310" s="54">
        <v>0.20781779661016947</v>
      </c>
      <c r="Q310" s="130">
        <f t="shared" si="33"/>
        <v>4.1054732207704288E-2</v>
      </c>
    </row>
    <row r="311" spans="1:17" x14ac:dyDescent="0.2">
      <c r="A311" s="78">
        <f t="shared" si="37"/>
        <v>306</v>
      </c>
      <c r="B311" s="81" t="s">
        <v>101</v>
      </c>
      <c r="C311" s="81">
        <v>389.6</v>
      </c>
      <c r="D311" s="81"/>
      <c r="E311" s="81"/>
      <c r="F311" s="81">
        <f t="shared" si="16"/>
        <v>389.6</v>
      </c>
      <c r="G311" s="129">
        <v>1100</v>
      </c>
      <c r="H311" s="81">
        <v>5</v>
      </c>
      <c r="I311" s="129">
        <v>5000</v>
      </c>
      <c r="J311" s="81">
        <v>10</v>
      </c>
      <c r="K311" s="56">
        <f t="shared" si="34"/>
        <v>6.1927173643794894E-4</v>
      </c>
      <c r="L311" s="56">
        <f t="shared" si="35"/>
        <v>1.0573059843518714E-3</v>
      </c>
      <c r="M311" s="54">
        <f t="shared" si="36"/>
        <v>6.1698060125065393</v>
      </c>
      <c r="N311" s="54">
        <f t="shared" si="32"/>
        <v>1.3573573227514386</v>
      </c>
      <c r="O311" s="245">
        <f t="shared" si="38"/>
        <v>2.6962052274653576</v>
      </c>
      <c r="P311" s="54">
        <v>0.20781779661016947</v>
      </c>
      <c r="Q311" s="130">
        <f t="shared" si="33"/>
        <v>2.6774092298083946E-2</v>
      </c>
    </row>
    <row r="312" spans="1:17" x14ac:dyDescent="0.2">
      <c r="A312" s="78">
        <f t="shared" si="37"/>
        <v>307</v>
      </c>
      <c r="B312" s="81" t="s">
        <v>102</v>
      </c>
      <c r="C312" s="81">
        <v>181.8</v>
      </c>
      <c r="D312" s="81"/>
      <c r="E312" s="81"/>
      <c r="F312" s="81">
        <f t="shared" si="16"/>
        <v>181.8</v>
      </c>
      <c r="G312" s="129">
        <v>1100</v>
      </c>
      <c r="H312" s="81">
        <v>6</v>
      </c>
      <c r="I312" s="129">
        <v>5000</v>
      </c>
      <c r="J312" s="81">
        <v>12</v>
      </c>
      <c r="K312" s="56">
        <f t="shared" si="34"/>
        <v>7.4312608372553864E-4</v>
      </c>
      <c r="L312" s="56">
        <f t="shared" si="35"/>
        <v>1.2687671812222456E-3</v>
      </c>
      <c r="M312" s="54">
        <f t="shared" si="36"/>
        <v>7.4037672150078455</v>
      </c>
      <c r="N312" s="54">
        <f t="shared" si="32"/>
        <v>1.628828787301726</v>
      </c>
      <c r="O312" s="245">
        <f t="shared" ref="O312:O343" si="39">M312*0.437</f>
        <v>3.2354462729584283</v>
      </c>
      <c r="P312" s="54">
        <v>0.24938135593220337</v>
      </c>
      <c r="Q312" s="130">
        <f t="shared" si="33"/>
        <v>6.8852715243125431E-2</v>
      </c>
    </row>
    <row r="313" spans="1:17" x14ac:dyDescent="0.2">
      <c r="A313" s="78">
        <f t="shared" si="37"/>
        <v>308</v>
      </c>
      <c r="B313" s="81" t="s">
        <v>103</v>
      </c>
      <c r="C313" s="81">
        <v>439.7</v>
      </c>
      <c r="D313" s="81"/>
      <c r="E313" s="81"/>
      <c r="F313" s="81">
        <f t="shared" si="16"/>
        <v>439.7</v>
      </c>
      <c r="G313" s="129">
        <v>1100</v>
      </c>
      <c r="H313" s="81">
        <v>11</v>
      </c>
      <c r="I313" s="129">
        <v>5000</v>
      </c>
      <c r="J313" s="81">
        <v>15</v>
      </c>
      <c r="K313" s="56">
        <f t="shared" si="34"/>
        <v>1.3623978201634877E-3</v>
      </c>
      <c r="L313" s="56">
        <f t="shared" si="35"/>
        <v>1.5859589765278071E-3</v>
      </c>
      <c r="M313" s="54">
        <f t="shared" si="36"/>
        <v>10.849953011823963</v>
      </c>
      <c r="N313" s="54">
        <f t="shared" si="32"/>
        <v>2.3869896626012719</v>
      </c>
      <c r="O313" s="245">
        <f t="shared" si="39"/>
        <v>4.7414294661670722</v>
      </c>
      <c r="P313" s="54">
        <v>0.45719915254237281</v>
      </c>
      <c r="Q313" s="130">
        <f t="shared" si="33"/>
        <v>4.1927612674857125E-2</v>
      </c>
    </row>
    <row r="314" spans="1:17" x14ac:dyDescent="0.2">
      <c r="A314" s="78">
        <f t="shared" si="37"/>
        <v>309</v>
      </c>
      <c r="B314" s="81" t="s">
        <v>104</v>
      </c>
      <c r="C314" s="81">
        <v>245.7</v>
      </c>
      <c r="D314" s="81"/>
      <c r="E314" s="81"/>
      <c r="F314" s="81">
        <f t="shared" si="16"/>
        <v>245.7</v>
      </c>
      <c r="G314" s="129">
        <v>1100</v>
      </c>
      <c r="H314" s="81">
        <v>10</v>
      </c>
      <c r="I314" s="129">
        <v>5000</v>
      </c>
      <c r="J314" s="81">
        <v>6</v>
      </c>
      <c r="K314" s="56">
        <f t="shared" si="34"/>
        <v>1.2385434728758979E-3</v>
      </c>
      <c r="L314" s="56">
        <f t="shared" si="35"/>
        <v>6.3438359061112281E-4</v>
      </c>
      <c r="M314" s="54">
        <f t="shared" si="36"/>
        <v>6.8923715936322365</v>
      </c>
      <c r="N314" s="54">
        <f t="shared" si="32"/>
        <v>1.516321750599092</v>
      </c>
      <c r="O314" s="245">
        <f t="shared" si="39"/>
        <v>3.0119663864172872</v>
      </c>
      <c r="P314" s="54">
        <v>0.41563559322033894</v>
      </c>
      <c r="Q314" s="130">
        <f t="shared" si="33"/>
        <v>4.8173770141916789E-2</v>
      </c>
    </row>
    <row r="315" spans="1:17" x14ac:dyDescent="0.2">
      <c r="A315" s="78">
        <f t="shared" si="37"/>
        <v>310</v>
      </c>
      <c r="B315" s="81" t="s">
        <v>105</v>
      </c>
      <c r="C315" s="81">
        <v>288.60000000000002</v>
      </c>
      <c r="D315" s="81"/>
      <c r="E315" s="81"/>
      <c r="F315" s="81">
        <f t="shared" si="16"/>
        <v>288.60000000000002</v>
      </c>
      <c r="G315" s="129">
        <v>1100</v>
      </c>
      <c r="H315" s="81">
        <v>4</v>
      </c>
      <c r="I315" s="129">
        <v>5000</v>
      </c>
      <c r="J315" s="81">
        <v>5</v>
      </c>
      <c r="K315" s="56">
        <f t="shared" si="34"/>
        <v>4.9541738915035913E-4</v>
      </c>
      <c r="L315" s="56">
        <f t="shared" si="35"/>
        <v>5.2865299217593571E-4</v>
      </c>
      <c r="M315" s="54">
        <f t="shared" si="36"/>
        <v>3.7685790032807653</v>
      </c>
      <c r="N315" s="54">
        <f t="shared" si="32"/>
        <v>0.82908738072176835</v>
      </c>
      <c r="O315" s="245">
        <f t="shared" si="39"/>
        <v>1.6468690244336945</v>
      </c>
      <c r="P315" s="54">
        <v>0.1662542372881356</v>
      </c>
      <c r="Q315" s="130">
        <f t="shared" si="33"/>
        <v>2.2213408335843256E-2</v>
      </c>
    </row>
    <row r="316" spans="1:17" x14ac:dyDescent="0.2">
      <c r="A316" s="78">
        <f t="shared" si="37"/>
        <v>311</v>
      </c>
      <c r="B316" s="81" t="s">
        <v>1738</v>
      </c>
      <c r="C316" s="81">
        <v>2653.63</v>
      </c>
      <c r="D316" s="81"/>
      <c r="E316" s="81"/>
      <c r="F316" s="81">
        <f>C316+D316+E316</f>
        <v>2653.63</v>
      </c>
      <c r="G316" s="129">
        <v>1100</v>
      </c>
      <c r="H316" s="81">
        <v>45</v>
      </c>
      <c r="I316" s="129">
        <v>5000</v>
      </c>
      <c r="J316" s="81">
        <v>90</v>
      </c>
      <c r="K316" s="56">
        <f t="shared" si="34"/>
        <v>5.5734456279415406E-3</v>
      </c>
      <c r="L316" s="56">
        <f t="shared" si="35"/>
        <v>9.5157538591668419E-3</v>
      </c>
      <c r="M316" s="54">
        <f t="shared" si="36"/>
        <v>55.528254112558848</v>
      </c>
      <c r="N316" s="54">
        <f t="shared" si="32"/>
        <v>12.216215904762947</v>
      </c>
      <c r="O316" s="245">
        <f t="shared" si="39"/>
        <v>24.265847047188217</v>
      </c>
      <c r="P316" s="54">
        <v>1.8703601694915251</v>
      </c>
      <c r="Q316" s="130">
        <f t="shared" si="33"/>
        <v>3.5378209182893437E-2</v>
      </c>
    </row>
    <row r="317" spans="1:17" x14ac:dyDescent="0.2">
      <c r="A317" s="78">
        <f t="shared" si="37"/>
        <v>312</v>
      </c>
      <c r="B317" s="81" t="s">
        <v>1739</v>
      </c>
      <c r="C317" s="81">
        <v>268.3</v>
      </c>
      <c r="D317" s="81"/>
      <c r="E317" s="81"/>
      <c r="F317" s="81">
        <f>C317+D317+E317</f>
        <v>268.3</v>
      </c>
      <c r="G317" s="129">
        <v>1100</v>
      </c>
      <c r="H317" s="81">
        <v>6</v>
      </c>
      <c r="I317" s="129">
        <v>5000</v>
      </c>
      <c r="J317" s="81">
        <v>12</v>
      </c>
      <c r="K317" s="56">
        <f t="shared" si="34"/>
        <v>7.4312608372553864E-4</v>
      </c>
      <c r="L317" s="56">
        <f t="shared" si="35"/>
        <v>1.2687671812222456E-3</v>
      </c>
      <c r="M317" s="54">
        <f t="shared" si="36"/>
        <v>7.4037672150078455</v>
      </c>
      <c r="N317" s="54">
        <f t="shared" si="32"/>
        <v>1.628828787301726</v>
      </c>
      <c r="O317" s="245">
        <f t="shared" si="39"/>
        <v>3.2354462729584283</v>
      </c>
      <c r="P317" s="54">
        <v>0.24938135593220337</v>
      </c>
      <c r="Q317" s="130">
        <f t="shared" si="33"/>
        <v>4.6654579318673887E-2</v>
      </c>
    </row>
    <row r="318" spans="1:17" x14ac:dyDescent="0.2">
      <c r="A318" s="78">
        <f t="shared" si="37"/>
        <v>313</v>
      </c>
      <c r="B318" s="81" t="s">
        <v>1740</v>
      </c>
      <c r="C318" s="81">
        <v>2006.88</v>
      </c>
      <c r="D318" s="81"/>
      <c r="E318" s="81">
        <v>105.2</v>
      </c>
      <c r="F318" s="81">
        <f>C318+D318+E318</f>
        <v>2112.08</v>
      </c>
      <c r="G318" s="129">
        <v>1100</v>
      </c>
      <c r="H318" s="81">
        <v>43</v>
      </c>
      <c r="I318" s="129">
        <v>5000</v>
      </c>
      <c r="J318" s="81">
        <v>86</v>
      </c>
      <c r="K318" s="56">
        <f t="shared" si="34"/>
        <v>5.3257369333663609E-3</v>
      </c>
      <c r="L318" s="56">
        <f t="shared" si="35"/>
        <v>9.0928314654260944E-3</v>
      </c>
      <c r="M318" s="54">
        <f t="shared" si="36"/>
        <v>53.060331707556237</v>
      </c>
      <c r="N318" s="54">
        <f t="shared" ref="N318:N386" si="40">M318*0.22</f>
        <v>11.673272975662373</v>
      </c>
      <c r="O318" s="245">
        <f t="shared" si="39"/>
        <v>23.187364956202074</v>
      </c>
      <c r="P318" s="54">
        <v>1.7872330508474572</v>
      </c>
      <c r="Q318" s="130">
        <f t="shared" si="33"/>
        <v>4.2473865900092875E-2</v>
      </c>
    </row>
    <row r="319" spans="1:17" x14ac:dyDescent="0.2">
      <c r="A319" s="78">
        <f t="shared" si="37"/>
        <v>314</v>
      </c>
      <c r="B319" s="81" t="s">
        <v>1741</v>
      </c>
      <c r="C319" s="81">
        <v>1829</v>
      </c>
      <c r="D319" s="81"/>
      <c r="E319" s="81"/>
      <c r="F319" s="81">
        <f>C319+D319+E319</f>
        <v>1829</v>
      </c>
      <c r="G319" s="129">
        <v>1100</v>
      </c>
      <c r="H319" s="81">
        <v>26</v>
      </c>
      <c r="I319" s="129">
        <v>5000</v>
      </c>
      <c r="J319" s="81">
        <v>52</v>
      </c>
      <c r="K319" s="56">
        <f t="shared" si="34"/>
        <v>3.2202130294773342E-3</v>
      </c>
      <c r="L319" s="56">
        <f t="shared" si="35"/>
        <v>5.4979911186297309E-3</v>
      </c>
      <c r="M319" s="54">
        <f t="shared" si="36"/>
        <v>32.082991265033996</v>
      </c>
      <c r="N319" s="54">
        <f t="shared" si="40"/>
        <v>7.0582580783074791</v>
      </c>
      <c r="O319" s="245">
        <f t="shared" si="39"/>
        <v>14.020267182819856</v>
      </c>
      <c r="P319" s="54">
        <v>1.0806525423728812</v>
      </c>
      <c r="Q319" s="130">
        <f t="shared" si="33"/>
        <v>2.9656735411992464E-2</v>
      </c>
    </row>
    <row r="320" spans="1:17" x14ac:dyDescent="0.2">
      <c r="A320" s="78">
        <f t="shared" si="37"/>
        <v>315</v>
      </c>
      <c r="B320" s="81" t="s">
        <v>1742</v>
      </c>
      <c r="C320" s="81">
        <v>1983.1</v>
      </c>
      <c r="D320" s="81"/>
      <c r="E320" s="81"/>
      <c r="F320" s="81">
        <f>C320+D320+E320</f>
        <v>1983.1</v>
      </c>
      <c r="G320" s="129">
        <v>1100</v>
      </c>
      <c r="H320" s="81">
        <v>23</v>
      </c>
      <c r="I320" s="129">
        <v>5000</v>
      </c>
      <c r="J320" s="81">
        <v>50</v>
      </c>
      <c r="K320" s="56">
        <f t="shared" si="34"/>
        <v>2.8486499876145652E-3</v>
      </c>
      <c r="L320" s="56">
        <f t="shared" si="35"/>
        <v>5.2865299217593571E-3</v>
      </c>
      <c r="M320" s="54">
        <f t="shared" si="36"/>
        <v>29.937462066496035</v>
      </c>
      <c r="N320" s="54">
        <f t="shared" si="40"/>
        <v>6.586241654629128</v>
      </c>
      <c r="O320" s="245">
        <f t="shared" si="39"/>
        <v>13.082670923058767</v>
      </c>
      <c r="P320" s="54">
        <v>0.95596186440677955</v>
      </c>
      <c r="Q320" s="130">
        <f t="shared" si="33"/>
        <v>2.5496614648071562E-2</v>
      </c>
    </row>
    <row r="321" spans="1:17" x14ac:dyDescent="0.2">
      <c r="A321" s="78">
        <f t="shared" si="37"/>
        <v>316</v>
      </c>
      <c r="B321" s="81" t="s">
        <v>1790</v>
      </c>
      <c r="C321" s="81">
        <v>94.9</v>
      </c>
      <c r="D321" s="81"/>
      <c r="E321" s="81"/>
      <c r="F321" s="81">
        <f t="shared" ref="F321:F382" si="41">C321+D321+E321</f>
        <v>94.9</v>
      </c>
      <c r="G321" s="129">
        <v>1100</v>
      </c>
      <c r="H321" s="81">
        <v>3</v>
      </c>
      <c r="I321" s="129">
        <v>5000</v>
      </c>
      <c r="J321" s="81">
        <v>6</v>
      </c>
      <c r="K321" s="56">
        <f t="shared" si="34"/>
        <v>3.7156304186276932E-4</v>
      </c>
      <c r="L321" s="56">
        <f t="shared" si="35"/>
        <v>6.3438359061112281E-4</v>
      </c>
      <c r="M321" s="54">
        <f t="shared" si="36"/>
        <v>3.7018836075039228</v>
      </c>
      <c r="N321" s="54">
        <f t="shared" si="40"/>
        <v>0.81441439365086299</v>
      </c>
      <c r="O321" s="245">
        <f t="shared" si="39"/>
        <v>1.6177231364792142</v>
      </c>
      <c r="P321" s="54">
        <v>0.12469067796610168</v>
      </c>
      <c r="Q321" s="130">
        <f t="shared" si="33"/>
        <v>6.5950598689147544E-2</v>
      </c>
    </row>
    <row r="322" spans="1:17" x14ac:dyDescent="0.2">
      <c r="A322" s="78">
        <f t="shared" si="37"/>
        <v>317</v>
      </c>
      <c r="B322" s="81" t="s">
        <v>1791</v>
      </c>
      <c r="C322" s="81">
        <v>63</v>
      </c>
      <c r="D322" s="81"/>
      <c r="E322" s="81"/>
      <c r="F322" s="81">
        <f t="shared" si="41"/>
        <v>63</v>
      </c>
      <c r="G322" s="129">
        <v>1100</v>
      </c>
      <c r="H322" s="81">
        <v>1</v>
      </c>
      <c r="I322" s="129">
        <v>5000</v>
      </c>
      <c r="J322" s="81">
        <v>2</v>
      </c>
      <c r="K322" s="56">
        <f t="shared" si="34"/>
        <v>1.2385434728758978E-4</v>
      </c>
      <c r="L322" s="56">
        <f t="shared" si="35"/>
        <v>2.1146119687037428E-4</v>
      </c>
      <c r="M322" s="54">
        <f t="shared" si="36"/>
        <v>1.2339612025013078</v>
      </c>
      <c r="N322" s="54">
        <f t="shared" si="40"/>
        <v>0.2714714645502877</v>
      </c>
      <c r="O322" s="245">
        <f t="shared" si="39"/>
        <v>0.5392410454930715</v>
      </c>
      <c r="P322" s="54">
        <v>4.1563559322033899E-2</v>
      </c>
      <c r="Q322" s="130">
        <f t="shared" si="33"/>
        <v>3.3114877331217478E-2</v>
      </c>
    </row>
    <row r="323" spans="1:17" x14ac:dyDescent="0.2">
      <c r="A323" s="78">
        <f t="shared" si="37"/>
        <v>318</v>
      </c>
      <c r="B323" s="81" t="s">
        <v>1808</v>
      </c>
      <c r="C323" s="81">
        <v>75.599999999999994</v>
      </c>
      <c r="D323" s="81"/>
      <c r="E323" s="81"/>
      <c r="F323" s="81">
        <f t="shared" si="41"/>
        <v>75.599999999999994</v>
      </c>
      <c r="G323" s="129">
        <v>1100</v>
      </c>
      <c r="H323" s="81">
        <v>2</v>
      </c>
      <c r="I323" s="129">
        <v>5000</v>
      </c>
      <c r="J323" s="81">
        <v>4</v>
      </c>
      <c r="K323" s="56">
        <f t="shared" si="34"/>
        <v>2.4770869457517957E-4</v>
      </c>
      <c r="L323" s="56">
        <f t="shared" si="35"/>
        <v>4.2292239374074856E-4</v>
      </c>
      <c r="M323" s="54">
        <f t="shared" si="36"/>
        <v>2.4679224050026156</v>
      </c>
      <c r="N323" s="54">
        <f t="shared" si="40"/>
        <v>0.5429429291005754</v>
      </c>
      <c r="O323" s="245">
        <f t="shared" si="39"/>
        <v>1.078482090986143</v>
      </c>
      <c r="P323" s="54">
        <v>8.3127118644067799E-2</v>
      </c>
      <c r="Q323" s="130">
        <f t="shared" si="33"/>
        <v>5.5191462218695808E-2</v>
      </c>
    </row>
    <row r="324" spans="1:17" x14ac:dyDescent="0.2">
      <c r="A324" s="78">
        <f t="shared" si="37"/>
        <v>319</v>
      </c>
      <c r="B324" s="81" t="s">
        <v>1809</v>
      </c>
      <c r="C324" s="81">
        <v>129.69999999999999</v>
      </c>
      <c r="D324" s="81"/>
      <c r="E324" s="81"/>
      <c r="F324" s="81">
        <f t="shared" si="41"/>
        <v>129.69999999999999</v>
      </c>
      <c r="G324" s="129">
        <v>1100</v>
      </c>
      <c r="H324" s="81">
        <v>4</v>
      </c>
      <c r="I324" s="129">
        <v>5000</v>
      </c>
      <c r="J324" s="81">
        <v>8</v>
      </c>
      <c r="K324" s="56">
        <f t="shared" si="34"/>
        <v>4.9541738915035913E-4</v>
      </c>
      <c r="L324" s="56">
        <f t="shared" si="35"/>
        <v>8.4584478748149711E-4</v>
      </c>
      <c r="M324" s="54">
        <f t="shared" si="36"/>
        <v>4.9358448100052312</v>
      </c>
      <c r="N324" s="54">
        <f t="shared" si="40"/>
        <v>1.0858858582011508</v>
      </c>
      <c r="O324" s="245">
        <f t="shared" si="39"/>
        <v>2.156964181972286</v>
      </c>
      <c r="P324" s="54">
        <v>0.1662542372881356</v>
      </c>
      <c r="Q324" s="130">
        <f t="shared" si="33"/>
        <v>6.434039388948963E-2</v>
      </c>
    </row>
    <row r="325" spans="1:17" x14ac:dyDescent="0.2">
      <c r="A325" s="78">
        <f t="shared" si="37"/>
        <v>320</v>
      </c>
      <c r="B325" s="81" t="s">
        <v>1810</v>
      </c>
      <c r="C325" s="81">
        <v>137.4</v>
      </c>
      <c r="D325" s="81"/>
      <c r="E325" s="81"/>
      <c r="F325" s="81">
        <f t="shared" si="41"/>
        <v>137.4</v>
      </c>
      <c r="G325" s="129">
        <v>1100</v>
      </c>
      <c r="H325" s="81">
        <v>5</v>
      </c>
      <c r="I325" s="129">
        <v>5000</v>
      </c>
      <c r="J325" s="81">
        <v>10</v>
      </c>
      <c r="K325" s="56">
        <f t="shared" si="34"/>
        <v>6.1927173643794894E-4</v>
      </c>
      <c r="L325" s="56">
        <f t="shared" si="35"/>
        <v>1.0573059843518714E-3</v>
      </c>
      <c r="M325" s="54">
        <f t="shared" si="36"/>
        <v>6.1698060125065393</v>
      </c>
      <c r="N325" s="54">
        <f t="shared" si="40"/>
        <v>1.3573573227514386</v>
      </c>
      <c r="O325" s="245">
        <f t="shared" si="39"/>
        <v>2.6962052274653576</v>
      </c>
      <c r="P325" s="54">
        <v>0.20781779661016947</v>
      </c>
      <c r="Q325" s="130">
        <f t="shared" si="33"/>
        <v>7.5918386894712558E-2</v>
      </c>
    </row>
    <row r="326" spans="1:17" x14ac:dyDescent="0.2">
      <c r="A326" s="78">
        <f t="shared" si="37"/>
        <v>321</v>
      </c>
      <c r="B326" s="81" t="s">
        <v>1811</v>
      </c>
      <c r="C326" s="81">
        <v>243.35</v>
      </c>
      <c r="D326" s="81"/>
      <c r="E326" s="81"/>
      <c r="F326" s="81">
        <f t="shared" si="41"/>
        <v>243.35</v>
      </c>
      <c r="G326" s="129">
        <v>1100</v>
      </c>
      <c r="H326" s="81">
        <v>6</v>
      </c>
      <c r="I326" s="129">
        <v>5000</v>
      </c>
      <c r="J326" s="81">
        <v>12</v>
      </c>
      <c r="K326" s="56">
        <f t="shared" si="34"/>
        <v>7.4312608372553864E-4</v>
      </c>
      <c r="L326" s="56">
        <f t="shared" si="35"/>
        <v>1.2687671812222456E-3</v>
      </c>
      <c r="M326" s="54">
        <f t="shared" si="36"/>
        <v>7.4037672150078455</v>
      </c>
      <c r="N326" s="54">
        <f t="shared" si="40"/>
        <v>1.628828787301726</v>
      </c>
      <c r="O326" s="245">
        <f t="shared" si="39"/>
        <v>3.2354462729584283</v>
      </c>
      <c r="P326" s="54">
        <v>0.24938135593220337</v>
      </c>
      <c r="Q326" s="130">
        <f t="shared" ref="Q326:Q387" si="42">(M326+N326+O326+P326)/F326</f>
        <v>5.1437943830697365E-2</v>
      </c>
    </row>
    <row r="327" spans="1:17" x14ac:dyDescent="0.2">
      <c r="A327" s="78">
        <f t="shared" si="37"/>
        <v>322</v>
      </c>
      <c r="B327" s="81" t="s">
        <v>1812</v>
      </c>
      <c r="C327" s="81">
        <v>130.80000000000001</v>
      </c>
      <c r="D327" s="81"/>
      <c r="E327" s="81"/>
      <c r="F327" s="81">
        <f t="shared" si="41"/>
        <v>130.80000000000001</v>
      </c>
      <c r="G327" s="129">
        <v>1100</v>
      </c>
      <c r="H327" s="81">
        <v>3</v>
      </c>
      <c r="I327" s="129">
        <v>5000</v>
      </c>
      <c r="J327" s="81">
        <v>6</v>
      </c>
      <c r="K327" s="56">
        <f t="shared" ref="K327:K386" si="43">SUM(1/8074*H327)</f>
        <v>3.7156304186276932E-4</v>
      </c>
      <c r="L327" s="56">
        <f t="shared" ref="L327:L386" si="44">SUM(1/9458*J327)</f>
        <v>6.3438359061112281E-4</v>
      </c>
      <c r="M327" s="54">
        <f t="shared" ref="M327:M386" si="45">(L327+K327)*3680</f>
        <v>3.7018836075039228</v>
      </c>
      <c r="N327" s="54">
        <f t="shared" si="40"/>
        <v>0.81441439365086299</v>
      </c>
      <c r="O327" s="245">
        <f t="shared" si="39"/>
        <v>1.6177231364792142</v>
      </c>
      <c r="P327" s="54">
        <v>0.12469067796610168</v>
      </c>
      <c r="Q327" s="130">
        <f t="shared" si="42"/>
        <v>4.7849478712539001E-2</v>
      </c>
    </row>
    <row r="328" spans="1:17" x14ac:dyDescent="0.2">
      <c r="A328" s="78">
        <f t="shared" ref="A328:A386" si="46">A327+1</f>
        <v>323</v>
      </c>
      <c r="B328" s="81" t="s">
        <v>1813</v>
      </c>
      <c r="C328" s="81">
        <v>104</v>
      </c>
      <c r="D328" s="81"/>
      <c r="E328" s="81"/>
      <c r="F328" s="81">
        <f t="shared" si="41"/>
        <v>104</v>
      </c>
      <c r="G328" s="129">
        <v>1100</v>
      </c>
      <c r="H328" s="81">
        <v>3</v>
      </c>
      <c r="I328" s="129">
        <v>5000</v>
      </c>
      <c r="J328" s="81">
        <v>6</v>
      </c>
      <c r="K328" s="56">
        <f t="shared" si="43"/>
        <v>3.7156304186276932E-4</v>
      </c>
      <c r="L328" s="56">
        <f t="shared" si="44"/>
        <v>6.3438359061112281E-4</v>
      </c>
      <c r="M328" s="54">
        <f t="shared" si="45"/>
        <v>3.7018836075039228</v>
      </c>
      <c r="N328" s="54">
        <f t="shared" si="40"/>
        <v>0.81441439365086299</v>
      </c>
      <c r="O328" s="245">
        <f t="shared" si="39"/>
        <v>1.6177231364792142</v>
      </c>
      <c r="P328" s="54">
        <v>0.12469067796610168</v>
      </c>
      <c r="Q328" s="130">
        <f t="shared" si="42"/>
        <v>6.0179921303847132E-2</v>
      </c>
    </row>
    <row r="329" spans="1:17" x14ac:dyDescent="0.2">
      <c r="A329" s="78">
        <f t="shared" si="46"/>
        <v>324</v>
      </c>
      <c r="B329" s="81" t="s">
        <v>1814</v>
      </c>
      <c r="C329" s="81">
        <v>147.6</v>
      </c>
      <c r="D329" s="81"/>
      <c r="E329" s="81"/>
      <c r="F329" s="81">
        <f t="shared" si="41"/>
        <v>147.6</v>
      </c>
      <c r="G329" s="129">
        <v>1100</v>
      </c>
      <c r="H329" s="81">
        <v>3</v>
      </c>
      <c r="I329" s="129">
        <v>5000</v>
      </c>
      <c r="J329" s="81">
        <v>6</v>
      </c>
      <c r="K329" s="56">
        <f t="shared" si="43"/>
        <v>3.7156304186276932E-4</v>
      </c>
      <c r="L329" s="56">
        <f t="shared" si="44"/>
        <v>6.3438359061112281E-4</v>
      </c>
      <c r="M329" s="54">
        <f t="shared" si="45"/>
        <v>3.7018836075039228</v>
      </c>
      <c r="N329" s="54">
        <f t="shared" si="40"/>
        <v>0.81441439365086299</v>
      </c>
      <c r="O329" s="245">
        <f t="shared" si="39"/>
        <v>1.6177231364792142</v>
      </c>
      <c r="P329" s="54">
        <v>0.12469067796610168</v>
      </c>
      <c r="Q329" s="130">
        <f t="shared" si="42"/>
        <v>4.2403196582656517E-2</v>
      </c>
    </row>
    <row r="330" spans="1:17" x14ac:dyDescent="0.2">
      <c r="A330" s="78">
        <f t="shared" si="46"/>
        <v>325</v>
      </c>
      <c r="B330" s="81" t="s">
        <v>1845</v>
      </c>
      <c r="C330" s="81">
        <v>613.6</v>
      </c>
      <c r="D330" s="81"/>
      <c r="E330" s="81">
        <v>61.8</v>
      </c>
      <c r="F330" s="81">
        <f t="shared" si="41"/>
        <v>675.4</v>
      </c>
      <c r="G330" s="129">
        <v>1100</v>
      </c>
      <c r="H330" s="81">
        <v>10</v>
      </c>
      <c r="I330" s="129">
        <v>5000</v>
      </c>
      <c r="J330" s="81">
        <v>20</v>
      </c>
      <c r="K330" s="56">
        <f t="shared" si="43"/>
        <v>1.2385434728758979E-3</v>
      </c>
      <c r="L330" s="56">
        <f t="shared" si="44"/>
        <v>2.1146119687037428E-3</v>
      </c>
      <c r="M330" s="54">
        <f t="shared" si="45"/>
        <v>12.339612025013079</v>
      </c>
      <c r="N330" s="54">
        <f t="shared" si="40"/>
        <v>2.7147146455028772</v>
      </c>
      <c r="O330" s="245">
        <f t="shared" si="39"/>
        <v>5.3924104549307152</v>
      </c>
      <c r="P330" s="54">
        <v>0.41563559322033894</v>
      </c>
      <c r="Q330" s="130">
        <f t="shared" si="42"/>
        <v>3.0888914300661846E-2</v>
      </c>
    </row>
    <row r="331" spans="1:17" x14ac:dyDescent="0.2">
      <c r="A331" s="78">
        <f t="shared" si="46"/>
        <v>326</v>
      </c>
      <c r="B331" s="81" t="s">
        <v>1846</v>
      </c>
      <c r="C331" s="81">
        <v>250.6</v>
      </c>
      <c r="D331" s="81"/>
      <c r="E331" s="81"/>
      <c r="F331" s="81">
        <f t="shared" si="41"/>
        <v>250.6</v>
      </c>
      <c r="G331" s="129">
        <v>1100</v>
      </c>
      <c r="H331" s="81">
        <v>6</v>
      </c>
      <c r="I331" s="129">
        <v>5000</v>
      </c>
      <c r="J331" s="81">
        <v>12</v>
      </c>
      <c r="K331" s="56">
        <f t="shared" si="43"/>
        <v>7.4312608372553864E-4</v>
      </c>
      <c r="L331" s="56">
        <f t="shared" si="44"/>
        <v>1.2687671812222456E-3</v>
      </c>
      <c r="M331" s="54">
        <f t="shared" si="45"/>
        <v>7.4037672150078455</v>
      </c>
      <c r="N331" s="54">
        <f t="shared" si="40"/>
        <v>1.628828787301726</v>
      </c>
      <c r="O331" s="245">
        <f t="shared" si="39"/>
        <v>3.2354462729584283</v>
      </c>
      <c r="P331" s="54">
        <v>0.24938135593220337</v>
      </c>
      <c r="Q331" s="130">
        <f t="shared" si="42"/>
        <v>4.9949814968875517E-2</v>
      </c>
    </row>
    <row r="332" spans="1:17" x14ac:dyDescent="0.2">
      <c r="A332" s="78">
        <f t="shared" si="46"/>
        <v>327</v>
      </c>
      <c r="B332" s="81" t="s">
        <v>1847</v>
      </c>
      <c r="C332" s="81">
        <v>252.6</v>
      </c>
      <c r="D332" s="81"/>
      <c r="E332" s="81"/>
      <c r="F332" s="81">
        <f t="shared" si="41"/>
        <v>252.6</v>
      </c>
      <c r="G332" s="129">
        <v>1100</v>
      </c>
      <c r="H332" s="81">
        <v>3</v>
      </c>
      <c r="I332" s="129">
        <v>5000</v>
      </c>
      <c r="J332" s="81">
        <v>6</v>
      </c>
      <c r="K332" s="56">
        <f t="shared" si="43"/>
        <v>3.7156304186276932E-4</v>
      </c>
      <c r="L332" s="56">
        <f t="shared" si="44"/>
        <v>6.3438359061112281E-4</v>
      </c>
      <c r="M332" s="54">
        <f t="shared" si="45"/>
        <v>3.7018836075039228</v>
      </c>
      <c r="N332" s="54">
        <f t="shared" si="40"/>
        <v>0.81441439365086299</v>
      </c>
      <c r="O332" s="245">
        <f t="shared" si="39"/>
        <v>1.6177231364792142</v>
      </c>
      <c r="P332" s="54">
        <v>0.12469067796610168</v>
      </c>
      <c r="Q332" s="130">
        <f t="shared" si="42"/>
        <v>2.4777164749010698E-2</v>
      </c>
    </row>
    <row r="333" spans="1:17" x14ac:dyDescent="0.2">
      <c r="A333" s="78">
        <f t="shared" si="46"/>
        <v>328</v>
      </c>
      <c r="B333" s="81" t="s">
        <v>251</v>
      </c>
      <c r="C333" s="81">
        <v>282.7</v>
      </c>
      <c r="D333" s="81"/>
      <c r="E333" s="81"/>
      <c r="F333" s="81">
        <f t="shared" si="41"/>
        <v>282.7</v>
      </c>
      <c r="G333" s="129">
        <v>1100</v>
      </c>
      <c r="H333" s="81">
        <v>3</v>
      </c>
      <c r="I333" s="129">
        <v>5000</v>
      </c>
      <c r="J333" s="81">
        <v>6</v>
      </c>
      <c r="K333" s="56">
        <f t="shared" si="43"/>
        <v>3.7156304186276932E-4</v>
      </c>
      <c r="L333" s="56">
        <f t="shared" si="44"/>
        <v>6.3438359061112281E-4</v>
      </c>
      <c r="M333" s="54">
        <f t="shared" si="45"/>
        <v>3.7018836075039228</v>
      </c>
      <c r="N333" s="54">
        <f t="shared" si="40"/>
        <v>0.81441439365086299</v>
      </c>
      <c r="O333" s="245">
        <f t="shared" si="39"/>
        <v>1.6177231364792142</v>
      </c>
      <c r="P333" s="54">
        <v>0.12469067796610168</v>
      </c>
      <c r="Q333" s="130">
        <f t="shared" si="42"/>
        <v>2.2139058420941288E-2</v>
      </c>
    </row>
    <row r="334" spans="1:17" x14ac:dyDescent="0.2">
      <c r="A334" s="78">
        <f t="shared" si="46"/>
        <v>329</v>
      </c>
      <c r="B334" s="81" t="s">
        <v>252</v>
      </c>
      <c r="C334" s="81">
        <v>280.89999999999998</v>
      </c>
      <c r="D334" s="81"/>
      <c r="E334" s="81"/>
      <c r="F334" s="81">
        <f t="shared" si="41"/>
        <v>280.89999999999998</v>
      </c>
      <c r="G334" s="129">
        <v>1100</v>
      </c>
      <c r="H334" s="81">
        <v>6</v>
      </c>
      <c r="I334" s="129">
        <v>5000</v>
      </c>
      <c r="J334" s="81">
        <v>12</v>
      </c>
      <c r="K334" s="56">
        <f t="shared" si="43"/>
        <v>7.4312608372553864E-4</v>
      </c>
      <c r="L334" s="56">
        <f t="shared" si="44"/>
        <v>1.2687671812222456E-3</v>
      </c>
      <c r="M334" s="54">
        <f t="shared" si="45"/>
        <v>7.4037672150078455</v>
      </c>
      <c r="N334" s="54">
        <f t="shared" si="40"/>
        <v>1.628828787301726</v>
      </c>
      <c r="O334" s="245">
        <f t="shared" si="39"/>
        <v>3.2354462729584283</v>
      </c>
      <c r="P334" s="54">
        <v>0.24938135593220337</v>
      </c>
      <c r="Q334" s="130">
        <f t="shared" si="42"/>
        <v>4.456184987967321E-2</v>
      </c>
    </row>
    <row r="335" spans="1:17" x14ac:dyDescent="0.2">
      <c r="A335" s="78">
        <f t="shared" si="46"/>
        <v>330</v>
      </c>
      <c r="B335" s="81" t="s">
        <v>253</v>
      </c>
      <c r="C335" s="81">
        <v>255.5</v>
      </c>
      <c r="D335" s="81"/>
      <c r="E335" s="81"/>
      <c r="F335" s="81">
        <f t="shared" si="41"/>
        <v>255.5</v>
      </c>
      <c r="G335" s="129">
        <v>1100</v>
      </c>
      <c r="H335" s="81">
        <v>6</v>
      </c>
      <c r="I335" s="129">
        <v>5000</v>
      </c>
      <c r="J335" s="81">
        <v>12</v>
      </c>
      <c r="K335" s="56">
        <f t="shared" si="43"/>
        <v>7.4312608372553864E-4</v>
      </c>
      <c r="L335" s="56">
        <f t="shared" si="44"/>
        <v>1.2687671812222456E-3</v>
      </c>
      <c r="M335" s="54">
        <f t="shared" si="45"/>
        <v>7.4037672150078455</v>
      </c>
      <c r="N335" s="54">
        <f t="shared" si="40"/>
        <v>1.628828787301726</v>
      </c>
      <c r="O335" s="245">
        <f t="shared" si="39"/>
        <v>3.2354462729584283</v>
      </c>
      <c r="P335" s="54">
        <v>0.24938135593220337</v>
      </c>
      <c r="Q335" s="130">
        <f t="shared" si="42"/>
        <v>4.8991873311938175E-2</v>
      </c>
    </row>
    <row r="336" spans="1:17" x14ac:dyDescent="0.2">
      <c r="A336" s="78">
        <f t="shared" si="46"/>
        <v>331</v>
      </c>
      <c r="B336" s="81" t="s">
        <v>254</v>
      </c>
      <c r="C336" s="81">
        <v>426</v>
      </c>
      <c r="D336" s="81"/>
      <c r="E336" s="81"/>
      <c r="F336" s="81">
        <f t="shared" si="41"/>
        <v>426</v>
      </c>
      <c r="G336" s="129">
        <v>1100</v>
      </c>
      <c r="H336" s="81">
        <v>8</v>
      </c>
      <c r="I336" s="129">
        <v>5000</v>
      </c>
      <c r="J336" s="81">
        <v>16</v>
      </c>
      <c r="K336" s="56">
        <f t="shared" si="43"/>
        <v>9.9083477830071826E-4</v>
      </c>
      <c r="L336" s="56">
        <f t="shared" si="44"/>
        <v>1.6916895749629942E-3</v>
      </c>
      <c r="M336" s="54">
        <f t="shared" si="45"/>
        <v>9.8716896200104625</v>
      </c>
      <c r="N336" s="54">
        <f t="shared" si="40"/>
        <v>2.1717717164023016</v>
      </c>
      <c r="O336" s="245">
        <f t="shared" si="39"/>
        <v>4.313928363944572</v>
      </c>
      <c r="P336" s="54">
        <v>0.3325084745762712</v>
      </c>
      <c r="Q336" s="130">
        <f t="shared" si="42"/>
        <v>3.91781647298911E-2</v>
      </c>
    </row>
    <row r="337" spans="1:17" x14ac:dyDescent="0.2">
      <c r="A337" s="78">
        <f t="shared" si="46"/>
        <v>332</v>
      </c>
      <c r="B337" s="81" t="s">
        <v>255</v>
      </c>
      <c r="C337" s="81">
        <v>267.8</v>
      </c>
      <c r="D337" s="81"/>
      <c r="E337" s="81"/>
      <c r="F337" s="81">
        <f t="shared" si="41"/>
        <v>267.8</v>
      </c>
      <c r="G337" s="129">
        <v>1100</v>
      </c>
      <c r="H337" s="81">
        <v>5</v>
      </c>
      <c r="I337" s="129">
        <v>5000</v>
      </c>
      <c r="J337" s="81">
        <v>10</v>
      </c>
      <c r="K337" s="56">
        <f t="shared" si="43"/>
        <v>6.1927173643794894E-4</v>
      </c>
      <c r="L337" s="56">
        <f t="shared" si="44"/>
        <v>1.0573059843518714E-3</v>
      </c>
      <c r="M337" s="54">
        <f t="shared" si="45"/>
        <v>6.1698060125065393</v>
      </c>
      <c r="N337" s="54">
        <f t="shared" si="40"/>
        <v>1.3573573227514386</v>
      </c>
      <c r="O337" s="245">
        <f t="shared" si="39"/>
        <v>2.6962052274653576</v>
      </c>
      <c r="P337" s="54">
        <v>0.20781779661016947</v>
      </c>
      <c r="Q337" s="130">
        <f t="shared" si="42"/>
        <v>3.8951405374658347E-2</v>
      </c>
    </row>
    <row r="338" spans="1:17" x14ac:dyDescent="0.2">
      <c r="A338" s="78">
        <f t="shared" si="46"/>
        <v>333</v>
      </c>
      <c r="B338" s="81" t="s">
        <v>256</v>
      </c>
      <c r="C338" s="81">
        <v>503.7</v>
      </c>
      <c r="D338" s="81"/>
      <c r="E338" s="81"/>
      <c r="F338" s="81">
        <f t="shared" si="41"/>
        <v>503.7</v>
      </c>
      <c r="G338" s="129">
        <v>1100</v>
      </c>
      <c r="H338" s="81">
        <v>8</v>
      </c>
      <c r="I338" s="129">
        <v>5000</v>
      </c>
      <c r="J338" s="81">
        <v>16</v>
      </c>
      <c r="K338" s="56">
        <f t="shared" si="43"/>
        <v>9.9083477830071826E-4</v>
      </c>
      <c r="L338" s="56">
        <f t="shared" si="44"/>
        <v>1.6916895749629942E-3</v>
      </c>
      <c r="M338" s="54">
        <f t="shared" si="45"/>
        <v>9.8716896200104625</v>
      </c>
      <c r="N338" s="54">
        <f t="shared" si="40"/>
        <v>2.1717717164023016</v>
      </c>
      <c r="O338" s="245">
        <f t="shared" si="39"/>
        <v>4.313928363944572</v>
      </c>
      <c r="P338" s="54">
        <v>0.3325084745762712</v>
      </c>
      <c r="Q338" s="130">
        <f t="shared" si="42"/>
        <v>3.313460030759105E-2</v>
      </c>
    </row>
    <row r="339" spans="1:17" x14ac:dyDescent="0.2">
      <c r="A339" s="78">
        <f t="shared" si="46"/>
        <v>334</v>
      </c>
      <c r="B339" s="81" t="s">
        <v>257</v>
      </c>
      <c r="C339" s="81">
        <v>841.6</v>
      </c>
      <c r="D339" s="81"/>
      <c r="E339" s="81"/>
      <c r="F339" s="81">
        <f t="shared" si="41"/>
        <v>841.6</v>
      </c>
      <c r="G339" s="129">
        <v>1100</v>
      </c>
      <c r="H339" s="81">
        <v>15</v>
      </c>
      <c r="I339" s="129">
        <v>5000</v>
      </c>
      <c r="J339" s="81">
        <v>45</v>
      </c>
      <c r="K339" s="56">
        <f t="shared" si="43"/>
        <v>1.8578152093138467E-3</v>
      </c>
      <c r="L339" s="56">
        <f t="shared" si="44"/>
        <v>4.7578769295834209E-3</v>
      </c>
      <c r="M339" s="54">
        <f t="shared" si="45"/>
        <v>24.345747071141947</v>
      </c>
      <c r="N339" s="54">
        <f t="shared" si="40"/>
        <v>5.3560643556512284</v>
      </c>
      <c r="O339" s="245">
        <f t="shared" si="39"/>
        <v>10.639091470089031</v>
      </c>
      <c r="P339" s="54">
        <v>0.62345338983050846</v>
      </c>
      <c r="Q339" s="130">
        <f t="shared" si="42"/>
        <v>4.8674377717101605E-2</v>
      </c>
    </row>
    <row r="340" spans="1:17" x14ac:dyDescent="0.2">
      <c r="A340" s="78">
        <f t="shared" si="46"/>
        <v>335</v>
      </c>
      <c r="B340" s="81" t="s">
        <v>258</v>
      </c>
      <c r="C340" s="81">
        <v>999</v>
      </c>
      <c r="D340" s="81"/>
      <c r="E340" s="81"/>
      <c r="F340" s="81">
        <f t="shared" si="41"/>
        <v>999</v>
      </c>
      <c r="G340" s="129">
        <v>1100</v>
      </c>
      <c r="H340" s="81">
        <v>18</v>
      </c>
      <c r="I340" s="129">
        <v>5000</v>
      </c>
      <c r="J340" s="81">
        <v>36</v>
      </c>
      <c r="K340" s="56">
        <f t="shared" si="43"/>
        <v>2.2293782511766161E-3</v>
      </c>
      <c r="L340" s="56">
        <f t="shared" si="44"/>
        <v>3.8063015436667368E-3</v>
      </c>
      <c r="M340" s="54">
        <f t="shared" si="45"/>
        <v>22.211301645023539</v>
      </c>
      <c r="N340" s="54">
        <f t="shared" si="40"/>
        <v>4.8864863619051784</v>
      </c>
      <c r="O340" s="245">
        <f t="shared" si="39"/>
        <v>9.7063388188752864</v>
      </c>
      <c r="P340" s="54">
        <v>0.74814406779661013</v>
      </c>
      <c r="Q340" s="130">
        <f t="shared" si="42"/>
        <v>3.758986075435497E-2</v>
      </c>
    </row>
    <row r="341" spans="1:17" x14ac:dyDescent="0.2">
      <c r="A341" s="78">
        <f t="shared" si="46"/>
        <v>336</v>
      </c>
      <c r="B341" s="81" t="s">
        <v>259</v>
      </c>
      <c r="C341" s="81">
        <v>764.25</v>
      </c>
      <c r="D341" s="81"/>
      <c r="E341" s="81"/>
      <c r="F341" s="81">
        <f t="shared" si="41"/>
        <v>764.25</v>
      </c>
      <c r="G341" s="129">
        <v>1100</v>
      </c>
      <c r="H341" s="81">
        <v>12</v>
      </c>
      <c r="I341" s="129">
        <v>5000</v>
      </c>
      <c r="J341" s="81">
        <v>24</v>
      </c>
      <c r="K341" s="56">
        <f t="shared" si="43"/>
        <v>1.4862521674510773E-3</v>
      </c>
      <c r="L341" s="56">
        <f t="shared" si="44"/>
        <v>2.5375343624444912E-3</v>
      </c>
      <c r="M341" s="54">
        <f t="shared" si="45"/>
        <v>14.807534430015691</v>
      </c>
      <c r="N341" s="54">
        <f t="shared" si="40"/>
        <v>3.257657574603452</v>
      </c>
      <c r="O341" s="245">
        <f t="shared" si="39"/>
        <v>6.4708925459168567</v>
      </c>
      <c r="P341" s="54">
        <v>0.49876271186440674</v>
      </c>
      <c r="Q341" s="130">
        <f t="shared" si="42"/>
        <v>3.275740564265673E-2</v>
      </c>
    </row>
    <row r="342" spans="1:17" x14ac:dyDescent="0.2">
      <c r="A342" s="78">
        <f t="shared" si="46"/>
        <v>337</v>
      </c>
      <c r="B342" s="81" t="s">
        <v>260</v>
      </c>
      <c r="C342" s="81">
        <v>342.3</v>
      </c>
      <c r="D342" s="81"/>
      <c r="E342" s="81"/>
      <c r="F342" s="81">
        <f t="shared" si="41"/>
        <v>342.3</v>
      </c>
      <c r="G342" s="129">
        <v>1100</v>
      </c>
      <c r="H342" s="81">
        <v>5</v>
      </c>
      <c r="I342" s="129">
        <v>5000</v>
      </c>
      <c r="J342" s="81">
        <v>15</v>
      </c>
      <c r="K342" s="56">
        <f t="shared" si="43"/>
        <v>6.1927173643794894E-4</v>
      </c>
      <c r="L342" s="56">
        <f t="shared" si="44"/>
        <v>1.5859589765278071E-3</v>
      </c>
      <c r="M342" s="54">
        <f t="shared" si="45"/>
        <v>8.1152490237139823</v>
      </c>
      <c r="N342" s="54">
        <f t="shared" si="40"/>
        <v>1.7853547852170761</v>
      </c>
      <c r="O342" s="245">
        <f t="shared" si="39"/>
        <v>3.5463638233630101</v>
      </c>
      <c r="P342" s="54">
        <v>0.20781779661016947</v>
      </c>
      <c r="Q342" s="130">
        <f t="shared" si="42"/>
        <v>3.9891280832323218E-2</v>
      </c>
    </row>
    <row r="343" spans="1:17" x14ac:dyDescent="0.2">
      <c r="A343" s="78">
        <f t="shared" si="46"/>
        <v>338</v>
      </c>
      <c r="B343" s="81" t="s">
        <v>261</v>
      </c>
      <c r="C343" s="81">
        <v>301</v>
      </c>
      <c r="D343" s="81"/>
      <c r="E343" s="81"/>
      <c r="F343" s="81">
        <f t="shared" si="41"/>
        <v>301</v>
      </c>
      <c r="G343" s="129">
        <v>1100</v>
      </c>
      <c r="H343" s="81">
        <v>5</v>
      </c>
      <c r="I343" s="129">
        <v>5000</v>
      </c>
      <c r="J343" s="81">
        <v>10</v>
      </c>
      <c r="K343" s="56">
        <f t="shared" si="43"/>
        <v>6.1927173643794894E-4</v>
      </c>
      <c r="L343" s="56">
        <f t="shared" si="44"/>
        <v>1.0573059843518714E-3</v>
      </c>
      <c r="M343" s="54">
        <f t="shared" si="45"/>
        <v>6.1698060125065393</v>
      </c>
      <c r="N343" s="54">
        <f t="shared" si="40"/>
        <v>1.3573573227514386</v>
      </c>
      <c r="O343" s="245">
        <f t="shared" si="39"/>
        <v>2.6962052274653576</v>
      </c>
      <c r="P343" s="54">
        <v>0.20781779661016947</v>
      </c>
      <c r="Q343" s="130">
        <f t="shared" si="42"/>
        <v>3.4655104183832247E-2</v>
      </c>
    </row>
    <row r="344" spans="1:17" x14ac:dyDescent="0.2">
      <c r="A344" s="78">
        <f t="shared" si="46"/>
        <v>339</v>
      </c>
      <c r="B344" s="81" t="s">
        <v>262</v>
      </c>
      <c r="C344" s="81">
        <v>221.5</v>
      </c>
      <c r="D344" s="81"/>
      <c r="E344" s="81"/>
      <c r="F344" s="81">
        <f t="shared" si="41"/>
        <v>221.5</v>
      </c>
      <c r="G344" s="129">
        <v>1100</v>
      </c>
      <c r="H344" s="81">
        <v>6</v>
      </c>
      <c r="I344" s="129">
        <v>5000</v>
      </c>
      <c r="J344" s="81">
        <v>12</v>
      </c>
      <c r="K344" s="56">
        <f t="shared" si="43"/>
        <v>7.4312608372553864E-4</v>
      </c>
      <c r="L344" s="56">
        <f t="shared" si="44"/>
        <v>1.2687671812222456E-3</v>
      </c>
      <c r="M344" s="54">
        <f t="shared" si="45"/>
        <v>7.4037672150078455</v>
      </c>
      <c r="N344" s="54">
        <f t="shared" si="40"/>
        <v>1.628828787301726</v>
      </c>
      <c r="O344" s="245">
        <f t="shared" ref="O344:O371" si="47">M344*0.437</f>
        <v>3.2354462729584283</v>
      </c>
      <c r="P344" s="54">
        <v>0.24938135593220337</v>
      </c>
      <c r="Q344" s="130">
        <f t="shared" si="42"/>
        <v>5.6512070569752618E-2</v>
      </c>
    </row>
    <row r="345" spans="1:17" x14ac:dyDescent="0.2">
      <c r="A345" s="78">
        <f t="shared" si="46"/>
        <v>340</v>
      </c>
      <c r="B345" s="81" t="s">
        <v>263</v>
      </c>
      <c r="C345" s="81">
        <v>232.5</v>
      </c>
      <c r="D345" s="81"/>
      <c r="E345" s="81"/>
      <c r="F345" s="81">
        <f t="shared" si="41"/>
        <v>232.5</v>
      </c>
      <c r="G345" s="129">
        <v>1100</v>
      </c>
      <c r="H345" s="81">
        <v>6</v>
      </c>
      <c r="I345" s="129">
        <v>5000</v>
      </c>
      <c r="J345" s="81">
        <v>12</v>
      </c>
      <c r="K345" s="56">
        <f t="shared" si="43"/>
        <v>7.4312608372553864E-4</v>
      </c>
      <c r="L345" s="56">
        <f t="shared" si="44"/>
        <v>1.2687671812222456E-3</v>
      </c>
      <c r="M345" s="54">
        <f t="shared" si="45"/>
        <v>7.4037672150078455</v>
      </c>
      <c r="N345" s="54">
        <f t="shared" si="40"/>
        <v>1.628828787301726</v>
      </c>
      <c r="O345" s="245">
        <f t="shared" si="47"/>
        <v>3.2354462729584283</v>
      </c>
      <c r="P345" s="54">
        <v>0.24938135593220337</v>
      </c>
      <c r="Q345" s="130">
        <f t="shared" si="42"/>
        <v>5.3838381209463243E-2</v>
      </c>
    </row>
    <row r="346" spans="1:17" x14ac:dyDescent="0.2">
      <c r="A346" s="78">
        <f t="shared" si="46"/>
        <v>341</v>
      </c>
      <c r="B346" s="81" t="s">
        <v>283</v>
      </c>
      <c r="C346" s="81">
        <v>325.3</v>
      </c>
      <c r="D346" s="81"/>
      <c r="E346" s="81"/>
      <c r="F346" s="81">
        <f t="shared" si="41"/>
        <v>325.3</v>
      </c>
      <c r="G346" s="129">
        <v>1100</v>
      </c>
      <c r="H346" s="81">
        <v>4</v>
      </c>
      <c r="I346" s="129">
        <v>5000</v>
      </c>
      <c r="J346" s="81">
        <v>8</v>
      </c>
      <c r="K346" s="56">
        <f t="shared" si="43"/>
        <v>4.9541738915035913E-4</v>
      </c>
      <c r="L346" s="56">
        <f t="shared" si="44"/>
        <v>8.4584478748149711E-4</v>
      </c>
      <c r="M346" s="54">
        <f t="shared" si="45"/>
        <v>4.9358448100052312</v>
      </c>
      <c r="N346" s="54">
        <f t="shared" si="40"/>
        <v>1.0858858582011508</v>
      </c>
      <c r="O346" s="245">
        <f t="shared" si="47"/>
        <v>2.156964181972286</v>
      </c>
      <c r="P346" s="54">
        <v>0.1662542372881356</v>
      </c>
      <c r="Q346" s="130">
        <f t="shared" si="42"/>
        <v>2.5653086650681847E-2</v>
      </c>
    </row>
    <row r="347" spans="1:17" x14ac:dyDescent="0.2">
      <c r="A347" s="78">
        <f t="shared" si="46"/>
        <v>342</v>
      </c>
      <c r="B347" s="81" t="s">
        <v>287</v>
      </c>
      <c r="C347" s="81">
        <v>178.3</v>
      </c>
      <c r="D347" s="81"/>
      <c r="E347" s="81"/>
      <c r="F347" s="81">
        <f t="shared" si="41"/>
        <v>178.3</v>
      </c>
      <c r="G347" s="129">
        <v>1100</v>
      </c>
      <c r="H347" s="81">
        <v>3</v>
      </c>
      <c r="I347" s="129">
        <v>5000</v>
      </c>
      <c r="J347" s="81">
        <v>6</v>
      </c>
      <c r="K347" s="56">
        <f t="shared" si="43"/>
        <v>3.7156304186276932E-4</v>
      </c>
      <c r="L347" s="56">
        <f t="shared" si="44"/>
        <v>6.3438359061112281E-4</v>
      </c>
      <c r="M347" s="54">
        <f t="shared" si="45"/>
        <v>3.7018836075039228</v>
      </c>
      <c r="N347" s="54">
        <f t="shared" si="40"/>
        <v>0.81441439365086299</v>
      </c>
      <c r="O347" s="245">
        <f t="shared" si="47"/>
        <v>1.6177231364792142</v>
      </c>
      <c r="P347" s="54">
        <v>0.12469067796610168</v>
      </c>
      <c r="Q347" s="130">
        <f t="shared" si="42"/>
        <v>3.51021414223225E-2</v>
      </c>
    </row>
    <row r="348" spans="1:17" x14ac:dyDescent="0.2">
      <c r="A348" s="78">
        <f t="shared" si="46"/>
        <v>343</v>
      </c>
      <c r="B348" s="81" t="s">
        <v>311</v>
      </c>
      <c r="C348" s="81">
        <v>212.89</v>
      </c>
      <c r="D348" s="81"/>
      <c r="E348" s="81"/>
      <c r="F348" s="81">
        <f t="shared" si="41"/>
        <v>212.89</v>
      </c>
      <c r="G348" s="129">
        <v>1100</v>
      </c>
      <c r="H348" s="81">
        <v>3</v>
      </c>
      <c r="I348" s="129">
        <v>5000</v>
      </c>
      <c r="J348" s="81">
        <v>6</v>
      </c>
      <c r="K348" s="56">
        <f t="shared" si="43"/>
        <v>3.7156304186276932E-4</v>
      </c>
      <c r="L348" s="56">
        <f t="shared" si="44"/>
        <v>6.3438359061112281E-4</v>
      </c>
      <c r="M348" s="54">
        <f t="shared" si="45"/>
        <v>3.7018836075039228</v>
      </c>
      <c r="N348" s="54">
        <f t="shared" si="40"/>
        <v>0.81441439365086299</v>
      </c>
      <c r="O348" s="245">
        <f t="shared" si="47"/>
        <v>1.6177231364792142</v>
      </c>
      <c r="P348" s="54">
        <v>0.12469067796610168</v>
      </c>
      <c r="Q348" s="130">
        <f t="shared" si="42"/>
        <v>2.9398806029405339E-2</v>
      </c>
    </row>
    <row r="349" spans="1:17" x14ac:dyDescent="0.2">
      <c r="A349" s="78">
        <f t="shared" si="46"/>
        <v>344</v>
      </c>
      <c r="B349" s="81" t="s">
        <v>312</v>
      </c>
      <c r="C349" s="81">
        <v>235.6</v>
      </c>
      <c r="D349" s="81"/>
      <c r="E349" s="81"/>
      <c r="F349" s="81">
        <f t="shared" si="41"/>
        <v>235.6</v>
      </c>
      <c r="G349" s="129">
        <v>1100</v>
      </c>
      <c r="H349" s="81">
        <v>4</v>
      </c>
      <c r="I349" s="129">
        <v>5000</v>
      </c>
      <c r="J349" s="81">
        <v>8</v>
      </c>
      <c r="K349" s="56">
        <f t="shared" si="43"/>
        <v>4.9541738915035913E-4</v>
      </c>
      <c r="L349" s="56">
        <f t="shared" si="44"/>
        <v>8.4584478748149711E-4</v>
      </c>
      <c r="M349" s="54">
        <f t="shared" si="45"/>
        <v>4.9358448100052312</v>
      </c>
      <c r="N349" s="54">
        <f t="shared" si="40"/>
        <v>1.0858858582011508</v>
      </c>
      <c r="O349" s="245">
        <f t="shared" si="47"/>
        <v>2.156964181972286</v>
      </c>
      <c r="P349" s="54">
        <v>0.1662542372881356</v>
      </c>
      <c r="Q349" s="130">
        <f t="shared" si="42"/>
        <v>3.5419987637804774E-2</v>
      </c>
    </row>
    <row r="350" spans="1:17" x14ac:dyDescent="0.2">
      <c r="A350" s="78">
        <f t="shared" si="46"/>
        <v>345</v>
      </c>
      <c r="B350" s="81" t="s">
        <v>313</v>
      </c>
      <c r="C350" s="81">
        <v>549.4</v>
      </c>
      <c r="D350" s="81"/>
      <c r="E350" s="81"/>
      <c r="F350" s="81">
        <f t="shared" si="41"/>
        <v>549.4</v>
      </c>
      <c r="G350" s="129">
        <v>1100</v>
      </c>
      <c r="H350" s="81">
        <v>11</v>
      </c>
      <c r="I350" s="129">
        <v>5000</v>
      </c>
      <c r="J350" s="81">
        <v>22</v>
      </c>
      <c r="K350" s="56">
        <f t="shared" si="43"/>
        <v>1.3623978201634877E-3</v>
      </c>
      <c r="L350" s="56">
        <f t="shared" si="44"/>
        <v>2.326073165574117E-3</v>
      </c>
      <c r="M350" s="54">
        <f t="shared" si="45"/>
        <v>13.573573227514384</v>
      </c>
      <c r="N350" s="54">
        <f t="shared" si="40"/>
        <v>2.9861861100531644</v>
      </c>
      <c r="O350" s="245">
        <f t="shared" si="47"/>
        <v>5.9316515004237855</v>
      </c>
      <c r="P350" s="54">
        <v>0.45719915254237281</v>
      </c>
      <c r="Q350" s="130">
        <f t="shared" si="42"/>
        <v>4.1770313051572097E-2</v>
      </c>
    </row>
    <row r="351" spans="1:17" x14ac:dyDescent="0.2">
      <c r="A351" s="78">
        <f t="shared" si="46"/>
        <v>346</v>
      </c>
      <c r="B351" s="81" t="s">
        <v>314</v>
      </c>
      <c r="C351" s="81">
        <v>335</v>
      </c>
      <c r="D351" s="81"/>
      <c r="E351" s="81"/>
      <c r="F351" s="81">
        <f t="shared" si="41"/>
        <v>335</v>
      </c>
      <c r="G351" s="129">
        <v>1100</v>
      </c>
      <c r="H351" s="81">
        <v>7</v>
      </c>
      <c r="I351" s="129">
        <v>5000</v>
      </c>
      <c r="J351" s="81">
        <v>14</v>
      </c>
      <c r="K351" s="56">
        <f t="shared" si="43"/>
        <v>8.6698043101312845E-4</v>
      </c>
      <c r="L351" s="56">
        <f t="shared" si="44"/>
        <v>1.48022837809262E-3</v>
      </c>
      <c r="M351" s="54">
        <f t="shared" si="45"/>
        <v>8.6377284175091535</v>
      </c>
      <c r="N351" s="54">
        <f t="shared" si="40"/>
        <v>1.9003002518520138</v>
      </c>
      <c r="O351" s="245">
        <f t="shared" si="47"/>
        <v>3.7746873184515</v>
      </c>
      <c r="P351" s="54">
        <v>0.29094491525423727</v>
      </c>
      <c r="Q351" s="130">
        <f t="shared" si="42"/>
        <v>4.3593017621095236E-2</v>
      </c>
    </row>
    <row r="352" spans="1:17" x14ac:dyDescent="0.2">
      <c r="A352" s="78">
        <f t="shared" si="46"/>
        <v>347</v>
      </c>
      <c r="B352" s="81" t="s">
        <v>315</v>
      </c>
      <c r="C352" s="81">
        <v>867.4</v>
      </c>
      <c r="D352" s="81"/>
      <c r="E352" s="81"/>
      <c r="F352" s="81">
        <f t="shared" si="41"/>
        <v>867.4</v>
      </c>
      <c r="G352" s="129">
        <v>1100</v>
      </c>
      <c r="H352" s="81">
        <v>16</v>
      </c>
      <c r="I352" s="129">
        <v>5000</v>
      </c>
      <c r="J352" s="81">
        <v>32</v>
      </c>
      <c r="K352" s="56">
        <f t="shared" si="43"/>
        <v>1.9816695566014365E-3</v>
      </c>
      <c r="L352" s="56">
        <f t="shared" si="44"/>
        <v>3.3833791499259885E-3</v>
      </c>
      <c r="M352" s="54">
        <f t="shared" si="45"/>
        <v>19.743379240020925</v>
      </c>
      <c r="N352" s="54">
        <f t="shared" si="40"/>
        <v>4.3435434328046032</v>
      </c>
      <c r="O352" s="245">
        <f t="shared" si="47"/>
        <v>8.627856727889144</v>
      </c>
      <c r="P352" s="54">
        <v>0.66501694915254239</v>
      </c>
      <c r="Q352" s="130">
        <f t="shared" si="42"/>
        <v>3.8482587445085564E-2</v>
      </c>
    </row>
    <row r="353" spans="1:17" x14ac:dyDescent="0.2">
      <c r="A353" s="78">
        <f t="shared" si="46"/>
        <v>348</v>
      </c>
      <c r="B353" s="81" t="s">
        <v>316</v>
      </c>
      <c r="C353" s="81">
        <v>617.4</v>
      </c>
      <c r="D353" s="81">
        <v>14.7</v>
      </c>
      <c r="E353" s="81"/>
      <c r="F353" s="81">
        <f t="shared" si="41"/>
        <v>632.1</v>
      </c>
      <c r="G353" s="129">
        <v>1100</v>
      </c>
      <c r="H353" s="81">
        <v>11</v>
      </c>
      <c r="I353" s="129">
        <v>5000</v>
      </c>
      <c r="J353" s="81">
        <v>22</v>
      </c>
      <c r="K353" s="56">
        <f t="shared" si="43"/>
        <v>1.3623978201634877E-3</v>
      </c>
      <c r="L353" s="56">
        <f t="shared" si="44"/>
        <v>2.326073165574117E-3</v>
      </c>
      <c r="M353" s="54">
        <f t="shared" si="45"/>
        <v>13.573573227514384</v>
      </c>
      <c r="N353" s="54">
        <f t="shared" si="40"/>
        <v>2.9861861100531644</v>
      </c>
      <c r="O353" s="245">
        <f t="shared" si="47"/>
        <v>5.9316515004237855</v>
      </c>
      <c r="P353" s="54">
        <v>0.45719915254237281</v>
      </c>
      <c r="Q353" s="130">
        <f t="shared" si="42"/>
        <v>3.6305347240205198E-2</v>
      </c>
    </row>
    <row r="354" spans="1:17" x14ac:dyDescent="0.2">
      <c r="A354" s="78">
        <f t="shared" si="46"/>
        <v>349</v>
      </c>
      <c r="B354" s="81" t="s">
        <v>317</v>
      </c>
      <c r="C354" s="81">
        <v>1578.2</v>
      </c>
      <c r="D354" s="81"/>
      <c r="E354" s="81"/>
      <c r="F354" s="81">
        <f t="shared" si="41"/>
        <v>1578.2</v>
      </c>
      <c r="G354" s="129">
        <v>1100</v>
      </c>
      <c r="H354" s="81">
        <v>44</v>
      </c>
      <c r="I354" s="129">
        <v>5000</v>
      </c>
      <c r="J354" s="81">
        <v>44</v>
      </c>
      <c r="K354" s="56">
        <f t="shared" si="43"/>
        <v>5.4495912806539508E-3</v>
      </c>
      <c r="L354" s="56">
        <f t="shared" si="44"/>
        <v>4.6521463311482341E-3</v>
      </c>
      <c r="M354" s="54">
        <f t="shared" si="45"/>
        <v>37.17439441143204</v>
      </c>
      <c r="N354" s="54">
        <f t="shared" si="40"/>
        <v>8.1783667705150496</v>
      </c>
      <c r="O354" s="245">
        <f t="shared" si="47"/>
        <v>16.245210357795802</v>
      </c>
      <c r="P354" s="54">
        <v>1.8287966101694912</v>
      </c>
      <c r="Q354" s="130">
        <f t="shared" si="42"/>
        <v>4.0189309434743616E-2</v>
      </c>
    </row>
    <row r="355" spans="1:17" x14ac:dyDescent="0.2">
      <c r="A355" s="78">
        <f t="shared" si="46"/>
        <v>350</v>
      </c>
      <c r="B355" s="81" t="s">
        <v>318</v>
      </c>
      <c r="C355" s="81">
        <v>261.7</v>
      </c>
      <c r="D355" s="81"/>
      <c r="E355" s="81"/>
      <c r="F355" s="81">
        <f t="shared" si="41"/>
        <v>261.7</v>
      </c>
      <c r="G355" s="129">
        <v>1100</v>
      </c>
      <c r="H355" s="81">
        <v>4</v>
      </c>
      <c r="I355" s="129">
        <v>5000</v>
      </c>
      <c r="J355" s="81">
        <v>8</v>
      </c>
      <c r="K355" s="56">
        <f t="shared" si="43"/>
        <v>4.9541738915035913E-4</v>
      </c>
      <c r="L355" s="56">
        <f t="shared" si="44"/>
        <v>8.4584478748149711E-4</v>
      </c>
      <c r="M355" s="54">
        <f t="shared" si="45"/>
        <v>4.9358448100052312</v>
      </c>
      <c r="N355" s="54">
        <f t="shared" si="40"/>
        <v>1.0858858582011508</v>
      </c>
      <c r="O355" s="245">
        <f t="shared" si="47"/>
        <v>2.156964181972286</v>
      </c>
      <c r="P355" s="54">
        <v>0.1662542372881356</v>
      </c>
      <c r="Q355" s="130">
        <f t="shared" si="42"/>
        <v>3.1887463077825008E-2</v>
      </c>
    </row>
    <row r="356" spans="1:17" x14ac:dyDescent="0.2">
      <c r="A356" s="78">
        <f t="shared" si="46"/>
        <v>351</v>
      </c>
      <c r="B356" s="81" t="s">
        <v>319</v>
      </c>
      <c r="C356" s="81">
        <v>674.21</v>
      </c>
      <c r="D356" s="81"/>
      <c r="E356" s="81"/>
      <c r="F356" s="81">
        <f t="shared" si="41"/>
        <v>674.21</v>
      </c>
      <c r="G356" s="129">
        <v>1100</v>
      </c>
      <c r="H356" s="81">
        <v>9</v>
      </c>
      <c r="I356" s="129">
        <v>5000</v>
      </c>
      <c r="J356" s="81">
        <v>18</v>
      </c>
      <c r="K356" s="56">
        <f t="shared" si="43"/>
        <v>1.1146891255883081E-3</v>
      </c>
      <c r="L356" s="56">
        <f t="shared" si="44"/>
        <v>1.9031507718333684E-3</v>
      </c>
      <c r="M356" s="54">
        <f t="shared" si="45"/>
        <v>11.10565082251177</v>
      </c>
      <c r="N356" s="54">
        <f t="shared" si="40"/>
        <v>2.4432431809525892</v>
      </c>
      <c r="O356" s="245">
        <f t="shared" si="47"/>
        <v>4.8531694094376432</v>
      </c>
      <c r="P356" s="54">
        <v>0.37407203389830507</v>
      </c>
      <c r="Q356" s="130">
        <f t="shared" si="42"/>
        <v>2.7849090708830047E-2</v>
      </c>
    </row>
    <row r="357" spans="1:17" x14ac:dyDescent="0.2">
      <c r="A357" s="78">
        <f t="shared" si="46"/>
        <v>352</v>
      </c>
      <c r="B357" s="81" t="s">
        <v>320</v>
      </c>
      <c r="C357" s="81">
        <v>258.89999999999998</v>
      </c>
      <c r="D357" s="81"/>
      <c r="E357" s="81"/>
      <c r="F357" s="81">
        <f t="shared" si="41"/>
        <v>258.89999999999998</v>
      </c>
      <c r="G357" s="129"/>
      <c r="H357" s="81">
        <v>5</v>
      </c>
      <c r="I357" s="129">
        <v>5000</v>
      </c>
      <c r="J357" s="81">
        <v>15</v>
      </c>
      <c r="K357" s="56">
        <f t="shared" si="43"/>
        <v>6.1927173643794894E-4</v>
      </c>
      <c r="L357" s="56">
        <f t="shared" si="44"/>
        <v>1.5859589765278071E-3</v>
      </c>
      <c r="M357" s="54">
        <f t="shared" si="45"/>
        <v>8.1152490237139823</v>
      </c>
      <c r="N357" s="54">
        <f t="shared" si="40"/>
        <v>1.7853547852170761</v>
      </c>
      <c r="O357" s="245">
        <f t="shared" si="47"/>
        <v>3.5463638233630101</v>
      </c>
      <c r="P357" s="54">
        <v>0.20781779661016947</v>
      </c>
      <c r="Q357" s="130">
        <f t="shared" si="42"/>
        <v>5.2741542792214137E-2</v>
      </c>
    </row>
    <row r="358" spans="1:17" x14ac:dyDescent="0.2">
      <c r="A358" s="78">
        <f t="shared" si="46"/>
        <v>353</v>
      </c>
      <c r="B358" s="81" t="s">
        <v>321</v>
      </c>
      <c r="C358" s="81">
        <v>184.7</v>
      </c>
      <c r="D358" s="81"/>
      <c r="E358" s="81"/>
      <c r="F358" s="81">
        <f t="shared" si="41"/>
        <v>184.7</v>
      </c>
      <c r="G358" s="129"/>
      <c r="H358" s="81">
        <v>6</v>
      </c>
      <c r="I358" s="129">
        <v>5000</v>
      </c>
      <c r="J358" s="81">
        <v>18</v>
      </c>
      <c r="K358" s="56">
        <f t="shared" si="43"/>
        <v>7.4312608372553864E-4</v>
      </c>
      <c r="L358" s="56">
        <f t="shared" si="44"/>
        <v>1.9031507718333684E-3</v>
      </c>
      <c r="M358" s="54">
        <f t="shared" si="45"/>
        <v>9.7382988284567773</v>
      </c>
      <c r="N358" s="54">
        <f t="shared" si="40"/>
        <v>2.1424257422604911</v>
      </c>
      <c r="O358" s="245">
        <f t="shared" si="47"/>
        <v>4.2556365880356113</v>
      </c>
      <c r="P358" s="54">
        <v>0.24938135593220337</v>
      </c>
      <c r="Q358" s="130">
        <f t="shared" si="42"/>
        <v>8.8715444042691313E-2</v>
      </c>
    </row>
    <row r="359" spans="1:17" x14ac:dyDescent="0.2">
      <c r="A359" s="78">
        <f t="shared" si="46"/>
        <v>354</v>
      </c>
      <c r="B359" s="81" t="s">
        <v>322</v>
      </c>
      <c r="C359" s="81">
        <v>197.6</v>
      </c>
      <c r="D359" s="81"/>
      <c r="E359" s="81"/>
      <c r="F359" s="81">
        <f t="shared" si="41"/>
        <v>197.6</v>
      </c>
      <c r="G359" s="129">
        <v>1100</v>
      </c>
      <c r="H359" s="81">
        <v>6</v>
      </c>
      <c r="I359" s="129">
        <v>5000</v>
      </c>
      <c r="J359" s="81">
        <v>12</v>
      </c>
      <c r="K359" s="56">
        <f t="shared" si="43"/>
        <v>7.4312608372553864E-4</v>
      </c>
      <c r="L359" s="56">
        <f t="shared" si="44"/>
        <v>1.2687671812222456E-3</v>
      </c>
      <c r="M359" s="54">
        <f t="shared" si="45"/>
        <v>7.4037672150078455</v>
      </c>
      <c r="N359" s="54">
        <f t="shared" si="40"/>
        <v>1.628828787301726</v>
      </c>
      <c r="O359" s="245">
        <f t="shared" si="47"/>
        <v>3.2354462729584283</v>
      </c>
      <c r="P359" s="54">
        <v>0.24938135593220337</v>
      </c>
      <c r="Q359" s="130">
        <f t="shared" si="42"/>
        <v>6.3347285582996987E-2</v>
      </c>
    </row>
    <row r="360" spans="1:17" x14ac:dyDescent="0.2">
      <c r="A360" s="78">
        <f t="shared" si="46"/>
        <v>355</v>
      </c>
      <c r="B360" s="81" t="s">
        <v>323</v>
      </c>
      <c r="C360" s="81">
        <v>229.2</v>
      </c>
      <c r="D360" s="81"/>
      <c r="E360" s="81"/>
      <c r="F360" s="81">
        <f t="shared" si="41"/>
        <v>229.2</v>
      </c>
      <c r="G360" s="129">
        <v>1100</v>
      </c>
      <c r="H360" s="81">
        <v>7</v>
      </c>
      <c r="I360" s="129">
        <v>5000</v>
      </c>
      <c r="J360" s="81">
        <v>14</v>
      </c>
      <c r="K360" s="56">
        <f t="shared" si="43"/>
        <v>8.6698043101312845E-4</v>
      </c>
      <c r="L360" s="56">
        <f t="shared" si="44"/>
        <v>1.48022837809262E-3</v>
      </c>
      <c r="M360" s="54">
        <f t="shared" si="45"/>
        <v>8.6377284175091535</v>
      </c>
      <c r="N360" s="54">
        <f t="shared" si="40"/>
        <v>1.9003002518520138</v>
      </c>
      <c r="O360" s="245">
        <f t="shared" si="47"/>
        <v>3.7746873184515</v>
      </c>
      <c r="P360" s="54">
        <v>0.29094491525423727</v>
      </c>
      <c r="Q360" s="130">
        <f t="shared" si="42"/>
        <v>6.3715798006400107E-2</v>
      </c>
    </row>
    <row r="361" spans="1:17" x14ac:dyDescent="0.2">
      <c r="A361" s="78">
        <f t="shared" si="46"/>
        <v>356</v>
      </c>
      <c r="B361" s="81" t="s">
        <v>1774</v>
      </c>
      <c r="C361" s="81">
        <v>455.74</v>
      </c>
      <c r="D361" s="81"/>
      <c r="E361" s="81"/>
      <c r="F361" s="81">
        <f t="shared" si="41"/>
        <v>455.74</v>
      </c>
      <c r="G361" s="129">
        <v>1100</v>
      </c>
      <c r="H361" s="81">
        <v>7</v>
      </c>
      <c r="I361" s="129">
        <v>5000</v>
      </c>
      <c r="J361" s="81">
        <v>15</v>
      </c>
      <c r="K361" s="56">
        <f t="shared" si="43"/>
        <v>8.6698043101312845E-4</v>
      </c>
      <c r="L361" s="56">
        <f t="shared" si="44"/>
        <v>1.5859589765278071E-3</v>
      </c>
      <c r="M361" s="54">
        <f t="shared" si="45"/>
        <v>9.0268170197506414</v>
      </c>
      <c r="N361" s="54">
        <f t="shared" si="40"/>
        <v>1.9858997443451412</v>
      </c>
      <c r="O361" s="245">
        <f t="shared" si="47"/>
        <v>3.9447190376310304</v>
      </c>
      <c r="P361" s="54">
        <v>0.29094491525423727</v>
      </c>
      <c r="Q361" s="130">
        <f t="shared" si="42"/>
        <v>3.3458508616713588E-2</v>
      </c>
    </row>
    <row r="362" spans="1:17" x14ac:dyDescent="0.2">
      <c r="A362" s="78">
        <f t="shared" si="46"/>
        <v>357</v>
      </c>
      <c r="B362" s="81" t="s">
        <v>1775</v>
      </c>
      <c r="C362" s="81">
        <v>425.6</v>
      </c>
      <c r="D362" s="81">
        <v>38.1</v>
      </c>
      <c r="E362" s="81"/>
      <c r="F362" s="81">
        <f t="shared" si="41"/>
        <v>463.70000000000005</v>
      </c>
      <c r="G362" s="129">
        <v>1100</v>
      </c>
      <c r="H362" s="81">
        <v>6</v>
      </c>
      <c r="I362" s="129">
        <v>5000</v>
      </c>
      <c r="J362" s="81">
        <v>12</v>
      </c>
      <c r="K362" s="56">
        <f t="shared" si="43"/>
        <v>7.4312608372553864E-4</v>
      </c>
      <c r="L362" s="56">
        <f t="shared" si="44"/>
        <v>1.2687671812222456E-3</v>
      </c>
      <c r="M362" s="54">
        <f t="shared" si="45"/>
        <v>7.4037672150078455</v>
      </c>
      <c r="N362" s="54">
        <f t="shared" si="40"/>
        <v>1.628828787301726</v>
      </c>
      <c r="O362" s="245">
        <f t="shared" si="47"/>
        <v>3.2354462729584283</v>
      </c>
      <c r="P362" s="54">
        <v>0.24938135593220337</v>
      </c>
      <c r="Q362" s="130">
        <f t="shared" si="42"/>
        <v>2.6994659545396166E-2</v>
      </c>
    </row>
    <row r="363" spans="1:17" x14ac:dyDescent="0.2">
      <c r="A363" s="78">
        <f t="shared" si="46"/>
        <v>358</v>
      </c>
      <c r="B363" s="81" t="s">
        <v>1776</v>
      </c>
      <c r="C363" s="81">
        <v>475.2</v>
      </c>
      <c r="D363" s="81"/>
      <c r="E363" s="81"/>
      <c r="F363" s="81">
        <f t="shared" si="41"/>
        <v>475.2</v>
      </c>
      <c r="G363" s="129">
        <v>1100</v>
      </c>
      <c r="H363" s="81">
        <v>8</v>
      </c>
      <c r="I363" s="129">
        <v>5000</v>
      </c>
      <c r="J363" s="81">
        <v>16</v>
      </c>
      <c r="K363" s="56">
        <f t="shared" si="43"/>
        <v>9.9083477830071826E-4</v>
      </c>
      <c r="L363" s="56">
        <f t="shared" si="44"/>
        <v>1.6916895749629942E-3</v>
      </c>
      <c r="M363" s="54">
        <f t="shared" si="45"/>
        <v>9.8716896200104625</v>
      </c>
      <c r="N363" s="54">
        <f t="shared" si="40"/>
        <v>2.1717717164023016</v>
      </c>
      <c r="O363" s="245">
        <f t="shared" si="47"/>
        <v>4.313928363944572</v>
      </c>
      <c r="P363" s="54">
        <v>0.3325084745762712</v>
      </c>
      <c r="Q363" s="130">
        <f t="shared" si="42"/>
        <v>3.5121839593715509E-2</v>
      </c>
    </row>
    <row r="364" spans="1:17" x14ac:dyDescent="0.2">
      <c r="A364" s="78">
        <f t="shared" si="46"/>
        <v>359</v>
      </c>
      <c r="B364" s="81" t="s">
        <v>1777</v>
      </c>
      <c r="C364" s="81">
        <v>454.5</v>
      </c>
      <c r="D364" s="81"/>
      <c r="E364" s="81"/>
      <c r="F364" s="81">
        <f t="shared" si="41"/>
        <v>454.5</v>
      </c>
      <c r="G364" s="129">
        <v>1100</v>
      </c>
      <c r="H364" s="81">
        <v>9</v>
      </c>
      <c r="I364" s="129">
        <v>5000</v>
      </c>
      <c r="J364" s="81">
        <v>18</v>
      </c>
      <c r="K364" s="56">
        <f t="shared" si="43"/>
        <v>1.1146891255883081E-3</v>
      </c>
      <c r="L364" s="56">
        <f t="shared" si="44"/>
        <v>1.9031507718333684E-3</v>
      </c>
      <c r="M364" s="54">
        <f t="shared" si="45"/>
        <v>11.10565082251177</v>
      </c>
      <c r="N364" s="54">
        <f t="shared" si="40"/>
        <v>2.4432431809525892</v>
      </c>
      <c r="O364" s="245">
        <f t="shared" si="47"/>
        <v>4.8531694094376432</v>
      </c>
      <c r="P364" s="54">
        <v>0.37407203389830507</v>
      </c>
      <c r="Q364" s="130">
        <f t="shared" si="42"/>
        <v>4.1311629145875266E-2</v>
      </c>
    </row>
    <row r="365" spans="1:17" x14ac:dyDescent="0.2">
      <c r="A365" s="78">
        <f t="shared" si="46"/>
        <v>360</v>
      </c>
      <c r="B365" s="81" t="s">
        <v>1778</v>
      </c>
      <c r="C365" s="81">
        <v>590.97</v>
      </c>
      <c r="D365" s="81"/>
      <c r="E365" s="81"/>
      <c r="F365" s="81">
        <f t="shared" si="41"/>
        <v>590.97</v>
      </c>
      <c r="G365" s="129">
        <v>1100</v>
      </c>
      <c r="H365" s="81">
        <v>9</v>
      </c>
      <c r="I365" s="129">
        <v>5000</v>
      </c>
      <c r="J365" s="81">
        <v>18</v>
      </c>
      <c r="K365" s="56">
        <f t="shared" si="43"/>
        <v>1.1146891255883081E-3</v>
      </c>
      <c r="L365" s="56">
        <f t="shared" si="44"/>
        <v>1.9031507718333684E-3</v>
      </c>
      <c r="M365" s="54">
        <f t="shared" si="45"/>
        <v>11.10565082251177</v>
      </c>
      <c r="N365" s="54">
        <f t="shared" si="40"/>
        <v>2.4432431809525892</v>
      </c>
      <c r="O365" s="245">
        <f t="shared" si="47"/>
        <v>4.8531694094376432</v>
      </c>
      <c r="P365" s="54">
        <v>0.37407203389830507</v>
      </c>
      <c r="Q365" s="130">
        <f t="shared" si="42"/>
        <v>3.1771723516930313E-2</v>
      </c>
    </row>
    <row r="366" spans="1:17" x14ac:dyDescent="0.2">
      <c r="A366" s="78">
        <f t="shared" si="46"/>
        <v>361</v>
      </c>
      <c r="B366" s="81" t="s">
        <v>1779</v>
      </c>
      <c r="C366" s="81">
        <v>629.20000000000005</v>
      </c>
      <c r="D366" s="81"/>
      <c r="E366" s="81"/>
      <c r="F366" s="81">
        <f t="shared" si="41"/>
        <v>629.20000000000005</v>
      </c>
      <c r="G366" s="129">
        <v>1100</v>
      </c>
      <c r="H366" s="81">
        <v>10</v>
      </c>
      <c r="I366" s="129">
        <v>5000</v>
      </c>
      <c r="J366" s="81">
        <v>20</v>
      </c>
      <c r="K366" s="56">
        <f t="shared" si="43"/>
        <v>1.2385434728758979E-3</v>
      </c>
      <c r="L366" s="56">
        <f t="shared" si="44"/>
        <v>2.1146119687037428E-3</v>
      </c>
      <c r="M366" s="54">
        <f t="shared" si="45"/>
        <v>12.339612025013079</v>
      </c>
      <c r="N366" s="54">
        <f t="shared" si="40"/>
        <v>2.7147146455028772</v>
      </c>
      <c r="O366" s="245">
        <f t="shared" si="47"/>
        <v>5.3924104549307152</v>
      </c>
      <c r="P366" s="54">
        <v>0.41563559322033894</v>
      </c>
      <c r="Q366" s="130">
        <f t="shared" si="42"/>
        <v>3.3156981434626524E-2</v>
      </c>
    </row>
    <row r="367" spans="1:17" x14ac:dyDescent="0.2">
      <c r="A367" s="78">
        <f t="shared" si="46"/>
        <v>362</v>
      </c>
      <c r="B367" s="81" t="s">
        <v>1780</v>
      </c>
      <c r="C367" s="81">
        <v>484.9</v>
      </c>
      <c r="D367" s="81"/>
      <c r="E367" s="81"/>
      <c r="F367" s="81">
        <f t="shared" si="41"/>
        <v>484.9</v>
      </c>
      <c r="G367" s="129">
        <v>1100</v>
      </c>
      <c r="H367" s="81">
        <v>7</v>
      </c>
      <c r="I367" s="129">
        <v>5000</v>
      </c>
      <c r="J367" s="81">
        <v>14</v>
      </c>
      <c r="K367" s="56">
        <f t="shared" si="43"/>
        <v>8.6698043101312845E-4</v>
      </c>
      <c r="L367" s="56">
        <f t="shared" si="44"/>
        <v>1.48022837809262E-3</v>
      </c>
      <c r="M367" s="54">
        <f t="shared" si="45"/>
        <v>8.6377284175091535</v>
      </c>
      <c r="N367" s="54">
        <f t="shared" si="40"/>
        <v>1.9003002518520138</v>
      </c>
      <c r="O367" s="245">
        <f t="shared" si="47"/>
        <v>3.7746873184515</v>
      </c>
      <c r="P367" s="54">
        <v>0.29094491525423727</v>
      </c>
      <c r="Q367" s="130">
        <f t="shared" si="42"/>
        <v>3.0116850697188915E-2</v>
      </c>
    </row>
    <row r="368" spans="1:17" x14ac:dyDescent="0.2">
      <c r="A368" s="78">
        <f t="shared" si="46"/>
        <v>363</v>
      </c>
      <c r="B368" s="81" t="s">
        <v>1781</v>
      </c>
      <c r="C368" s="81">
        <v>1170.4000000000001</v>
      </c>
      <c r="D368" s="81"/>
      <c r="E368" s="81"/>
      <c r="F368" s="81">
        <f t="shared" si="41"/>
        <v>1170.4000000000001</v>
      </c>
      <c r="G368" s="129">
        <v>1100</v>
      </c>
      <c r="H368" s="81">
        <v>25</v>
      </c>
      <c r="I368" s="129"/>
      <c r="J368" s="81">
        <v>50</v>
      </c>
      <c r="K368" s="56">
        <f t="shared" si="43"/>
        <v>3.0963586821897444E-3</v>
      </c>
      <c r="L368" s="56">
        <f t="shared" si="44"/>
        <v>5.2865299217593571E-3</v>
      </c>
      <c r="M368" s="54">
        <f t="shared" si="45"/>
        <v>30.849030062532691</v>
      </c>
      <c r="N368" s="54">
        <f t="shared" si="40"/>
        <v>6.7867866137571919</v>
      </c>
      <c r="O368" s="245">
        <f t="shared" si="47"/>
        <v>13.481026137326786</v>
      </c>
      <c r="P368" s="54">
        <v>1.0390889830508474</v>
      </c>
      <c r="Q368" s="130">
        <f t="shared" si="42"/>
        <v>4.4562484446913457E-2</v>
      </c>
    </row>
    <row r="369" spans="1:17" x14ac:dyDescent="0.2">
      <c r="A369" s="78">
        <f t="shared" si="46"/>
        <v>364</v>
      </c>
      <c r="B369" s="81" t="s">
        <v>1782</v>
      </c>
      <c r="C369" s="81">
        <v>441.7</v>
      </c>
      <c r="D369" s="81"/>
      <c r="E369" s="81"/>
      <c r="F369" s="81">
        <f t="shared" si="41"/>
        <v>441.7</v>
      </c>
      <c r="G369" s="129"/>
      <c r="H369" s="81">
        <v>8</v>
      </c>
      <c r="I369" s="129"/>
      <c r="J369" s="81">
        <v>18</v>
      </c>
      <c r="K369" s="56">
        <f t="shared" si="43"/>
        <v>9.9083477830071826E-4</v>
      </c>
      <c r="L369" s="56">
        <f t="shared" si="44"/>
        <v>1.9031507718333684E-3</v>
      </c>
      <c r="M369" s="54">
        <f t="shared" si="45"/>
        <v>10.649866824493438</v>
      </c>
      <c r="N369" s="54">
        <f t="shared" si="40"/>
        <v>2.3429707013885563</v>
      </c>
      <c r="O369" s="245">
        <f t="shared" si="47"/>
        <v>4.6539918023036329</v>
      </c>
      <c r="P369" s="54">
        <v>0.3325084745762712</v>
      </c>
      <c r="Q369" s="130">
        <f t="shared" si="42"/>
        <v>4.0704862582662218E-2</v>
      </c>
    </row>
    <row r="370" spans="1:17" x14ac:dyDescent="0.2">
      <c r="A370" s="78">
        <f t="shared" si="46"/>
        <v>365</v>
      </c>
      <c r="B370" s="81" t="s">
        <v>1783</v>
      </c>
      <c r="C370" s="81">
        <v>465.7</v>
      </c>
      <c r="D370" s="81"/>
      <c r="E370" s="81"/>
      <c r="F370" s="81">
        <f t="shared" si="41"/>
        <v>465.7</v>
      </c>
      <c r="G370" s="129"/>
      <c r="H370" s="81">
        <v>7</v>
      </c>
      <c r="I370" s="129"/>
      <c r="J370" s="81">
        <v>14</v>
      </c>
      <c r="K370" s="56">
        <f t="shared" si="43"/>
        <v>8.6698043101312845E-4</v>
      </c>
      <c r="L370" s="56">
        <f t="shared" si="44"/>
        <v>1.48022837809262E-3</v>
      </c>
      <c r="M370" s="54">
        <f t="shared" si="45"/>
        <v>8.6377284175091535</v>
      </c>
      <c r="N370" s="54">
        <f t="shared" si="40"/>
        <v>1.9003002518520138</v>
      </c>
      <c r="O370" s="245">
        <f t="shared" si="47"/>
        <v>3.7746873184515</v>
      </c>
      <c r="P370" s="54">
        <v>0.29094491525423727</v>
      </c>
      <c r="Q370" s="130">
        <f t="shared" si="42"/>
        <v>3.1358516004008817E-2</v>
      </c>
    </row>
    <row r="371" spans="1:17" x14ac:dyDescent="0.2">
      <c r="A371" s="78">
        <f t="shared" si="46"/>
        <v>366</v>
      </c>
      <c r="B371" s="84" t="s">
        <v>2529</v>
      </c>
      <c r="C371" s="83">
        <v>7459.3</v>
      </c>
      <c r="D371" s="84"/>
      <c r="E371" s="84"/>
      <c r="F371" s="240">
        <f t="shared" si="41"/>
        <v>7459.3</v>
      </c>
      <c r="G371" s="84">
        <v>1100</v>
      </c>
      <c r="H371" s="84">
        <v>0</v>
      </c>
      <c r="I371" s="86">
        <v>5000</v>
      </c>
      <c r="J371" s="84">
        <v>407</v>
      </c>
      <c r="K371" s="56">
        <f t="shared" si="43"/>
        <v>0</v>
      </c>
      <c r="L371" s="56">
        <f t="shared" si="44"/>
        <v>4.3032353563121163E-2</v>
      </c>
      <c r="M371" s="54">
        <f t="shared" si="45"/>
        <v>158.35906111228587</v>
      </c>
      <c r="N371" s="54">
        <f t="shared" si="40"/>
        <v>34.838993444702893</v>
      </c>
      <c r="O371" s="245">
        <f t="shared" si="47"/>
        <v>69.202909706068922</v>
      </c>
      <c r="P371" s="85">
        <v>17.111226359496385</v>
      </c>
      <c r="Q371" s="85">
        <f t="shared" si="42"/>
        <v>3.7471638172825068E-2</v>
      </c>
    </row>
    <row r="372" spans="1:17" x14ac:dyDescent="0.2">
      <c r="A372" s="78">
        <f t="shared" si="46"/>
        <v>367</v>
      </c>
      <c r="B372" s="84" t="s">
        <v>2477</v>
      </c>
      <c r="C372" s="83">
        <v>1321</v>
      </c>
      <c r="D372" s="84"/>
      <c r="E372" s="84"/>
      <c r="F372" s="240">
        <f t="shared" si="41"/>
        <v>1321</v>
      </c>
      <c r="G372" s="84">
        <v>1100</v>
      </c>
      <c r="H372" s="84">
        <v>23</v>
      </c>
      <c r="I372" s="86">
        <v>5000</v>
      </c>
      <c r="J372" s="84">
        <v>68</v>
      </c>
      <c r="K372" s="56">
        <f t="shared" si="43"/>
        <v>2.8486499876145652E-3</v>
      </c>
      <c r="L372" s="56">
        <f t="shared" si="44"/>
        <v>7.1896806935927253E-3</v>
      </c>
      <c r="M372" s="54">
        <f t="shared" si="45"/>
        <v>36.941056906842825</v>
      </c>
      <c r="N372" s="54">
        <f t="shared" si="40"/>
        <v>8.1270325195054216</v>
      </c>
      <c r="O372" s="245">
        <v>12.14</v>
      </c>
      <c r="P372" s="85">
        <v>3.8148399785241116</v>
      </c>
      <c r="Q372" s="85">
        <f t="shared" si="42"/>
        <v>4.6194496142976806E-2</v>
      </c>
    </row>
    <row r="373" spans="1:17" x14ac:dyDescent="0.2">
      <c r="A373" s="78">
        <f t="shared" si="46"/>
        <v>368</v>
      </c>
      <c r="B373" s="84" t="s">
        <v>2478</v>
      </c>
      <c r="C373" s="83">
        <v>2046.5</v>
      </c>
      <c r="D373" s="84"/>
      <c r="E373" s="84"/>
      <c r="F373" s="240">
        <f t="shared" si="41"/>
        <v>2046.5</v>
      </c>
      <c r="G373" s="84">
        <v>1100</v>
      </c>
      <c r="H373" s="84">
        <v>48</v>
      </c>
      <c r="I373" s="86">
        <v>5000</v>
      </c>
      <c r="J373" s="84">
        <v>136</v>
      </c>
      <c r="K373" s="56">
        <f t="shared" si="43"/>
        <v>5.9450086698043091E-3</v>
      </c>
      <c r="L373" s="56">
        <f t="shared" si="44"/>
        <v>1.4379361387185451E-2</v>
      </c>
      <c r="M373" s="54">
        <f t="shared" si="45"/>
        <v>74.793681809722315</v>
      </c>
      <c r="N373" s="54">
        <f t="shared" si="40"/>
        <v>16.45460999813891</v>
      </c>
      <c r="O373" s="245">
        <f t="shared" ref="O373:O386" si="48">M373*0.437</f>
        <v>32.684838950848651</v>
      </c>
      <c r="P373" s="85">
        <v>7.7128070756922904</v>
      </c>
      <c r="Q373" s="85">
        <f t="shared" si="42"/>
        <v>6.4327357847252464E-2</v>
      </c>
    </row>
    <row r="374" spans="1:17" x14ac:dyDescent="0.2">
      <c r="A374" s="78">
        <f t="shared" si="46"/>
        <v>369</v>
      </c>
      <c r="B374" s="84" t="s">
        <v>2479</v>
      </c>
      <c r="C374" s="83">
        <v>2053.5</v>
      </c>
      <c r="D374" s="84">
        <v>114</v>
      </c>
      <c r="E374" s="84"/>
      <c r="F374" s="240">
        <f t="shared" si="41"/>
        <v>2167.5</v>
      </c>
      <c r="G374" s="84">
        <v>1100</v>
      </c>
      <c r="H374" s="84">
        <v>48</v>
      </c>
      <c r="I374" s="86">
        <v>5000</v>
      </c>
      <c r="J374" s="84">
        <v>132</v>
      </c>
      <c r="K374" s="56">
        <f t="shared" si="43"/>
        <v>5.9450086698043091E-3</v>
      </c>
      <c r="L374" s="56">
        <f t="shared" si="44"/>
        <v>1.3956438993444703E-2</v>
      </c>
      <c r="M374" s="54">
        <f t="shared" si="45"/>
        <v>73.237327400756371</v>
      </c>
      <c r="N374" s="54">
        <f t="shared" si="40"/>
        <v>16.1122120281664</v>
      </c>
      <c r="O374" s="245">
        <f t="shared" si="48"/>
        <v>32.004712074130531</v>
      </c>
      <c r="P374" s="85">
        <v>7.5446377748618598</v>
      </c>
      <c r="Q374" s="85">
        <f t="shared" si="42"/>
        <v>5.9468922388888186E-2</v>
      </c>
    </row>
    <row r="375" spans="1:17" x14ac:dyDescent="0.2">
      <c r="A375" s="78">
        <f t="shared" si="46"/>
        <v>370</v>
      </c>
      <c r="B375" s="84" t="s">
        <v>2480</v>
      </c>
      <c r="C375" s="83">
        <v>644.5</v>
      </c>
      <c r="D375" s="84"/>
      <c r="E375" s="84"/>
      <c r="F375" s="240">
        <f t="shared" si="41"/>
        <v>644.5</v>
      </c>
      <c r="G375" s="84">
        <v>1100</v>
      </c>
      <c r="H375" s="84">
        <v>10</v>
      </c>
      <c r="I375" s="86">
        <v>5000</v>
      </c>
      <c r="J375" s="84">
        <v>29</v>
      </c>
      <c r="K375" s="56">
        <f t="shared" si="43"/>
        <v>1.2385434728758979E-3</v>
      </c>
      <c r="L375" s="56">
        <f t="shared" si="44"/>
        <v>3.0661873546204269E-3</v>
      </c>
      <c r="M375" s="54">
        <f t="shared" si="45"/>
        <v>15.841409445186475</v>
      </c>
      <c r="N375" s="54">
        <f t="shared" si="40"/>
        <v>3.4851100779410245</v>
      </c>
      <c r="O375" s="245">
        <f t="shared" si="48"/>
        <v>6.9226959275464894</v>
      </c>
      <c r="P375" s="85">
        <v>1.6348630242409659</v>
      </c>
      <c r="Q375" s="85">
        <f t="shared" si="42"/>
        <v>4.3264667920736931E-2</v>
      </c>
    </row>
    <row r="376" spans="1:17" x14ac:dyDescent="0.2">
      <c r="A376" s="78">
        <f t="shared" si="46"/>
        <v>371</v>
      </c>
      <c r="B376" s="84" t="s">
        <v>2481</v>
      </c>
      <c r="C376" s="83">
        <v>665.3</v>
      </c>
      <c r="D376" s="84"/>
      <c r="E376" s="84"/>
      <c r="F376" s="240">
        <f t="shared" si="41"/>
        <v>665.3</v>
      </c>
      <c r="G376" s="84">
        <v>1100</v>
      </c>
      <c r="H376" s="84">
        <v>10</v>
      </c>
      <c r="I376" s="86">
        <v>5000</v>
      </c>
      <c r="J376" s="84">
        <v>30</v>
      </c>
      <c r="K376" s="56">
        <f t="shared" si="43"/>
        <v>1.2385434728758979E-3</v>
      </c>
      <c r="L376" s="56">
        <f t="shared" si="44"/>
        <v>3.1719179530556143E-3</v>
      </c>
      <c r="M376" s="54">
        <f t="shared" si="45"/>
        <v>16.230498047427965</v>
      </c>
      <c r="N376" s="54">
        <f t="shared" si="40"/>
        <v>3.5707095704341523</v>
      </c>
      <c r="O376" s="245">
        <f t="shared" si="48"/>
        <v>7.0927276467260203</v>
      </c>
      <c r="P376" s="85">
        <v>1.6769053494485735</v>
      </c>
      <c r="Q376" s="85">
        <f t="shared" si="42"/>
        <v>4.294429672935024E-2</v>
      </c>
    </row>
    <row r="377" spans="1:17" x14ac:dyDescent="0.2">
      <c r="A377" s="78">
        <f t="shared" si="46"/>
        <v>372</v>
      </c>
      <c r="B377" s="84" t="s">
        <v>2482</v>
      </c>
      <c r="C377" s="83">
        <v>3477.44</v>
      </c>
      <c r="D377" s="84"/>
      <c r="E377" s="84">
        <v>93.5</v>
      </c>
      <c r="F377" s="240">
        <f t="shared" si="41"/>
        <v>3570.94</v>
      </c>
      <c r="G377" s="84">
        <v>1100</v>
      </c>
      <c r="H377" s="84">
        <v>53</v>
      </c>
      <c r="I377" s="86">
        <v>5000</v>
      </c>
      <c r="J377" s="84">
        <v>158</v>
      </c>
      <c r="K377" s="56">
        <f t="shared" si="43"/>
        <v>6.5642804062422582E-3</v>
      </c>
      <c r="L377" s="56">
        <f t="shared" si="44"/>
        <v>1.6705434552759569E-2</v>
      </c>
      <c r="M377" s="54">
        <f t="shared" si="45"/>
        <v>85.632551049126718</v>
      </c>
      <c r="N377" s="54">
        <f t="shared" si="40"/>
        <v>18.839161230807878</v>
      </c>
      <c r="O377" s="245">
        <f t="shared" si="48"/>
        <v>37.421424808468373</v>
      </c>
      <c r="P377" s="85">
        <v>8.8455560268698328</v>
      </c>
      <c r="Q377" s="85">
        <f t="shared" si="42"/>
        <v>4.2212608757154366E-2</v>
      </c>
    </row>
    <row r="378" spans="1:17" x14ac:dyDescent="0.2">
      <c r="A378" s="78">
        <f t="shared" si="46"/>
        <v>373</v>
      </c>
      <c r="B378" s="84" t="s">
        <v>2483</v>
      </c>
      <c r="C378" s="83">
        <v>2537.6</v>
      </c>
      <c r="D378" s="84"/>
      <c r="E378" s="84"/>
      <c r="F378" s="240">
        <f t="shared" si="41"/>
        <v>2537.6</v>
      </c>
      <c r="G378" s="84">
        <v>1100</v>
      </c>
      <c r="H378" s="84">
        <v>51</v>
      </c>
      <c r="I378" s="86">
        <v>5000</v>
      </c>
      <c r="J378" s="84">
        <v>111</v>
      </c>
      <c r="K378" s="56">
        <f t="shared" si="43"/>
        <v>6.3165717116670786E-3</v>
      </c>
      <c r="L378" s="56">
        <f t="shared" si="44"/>
        <v>1.1736096426305772E-2</v>
      </c>
      <c r="M378" s="54">
        <f t="shared" si="45"/>
        <v>66.433818747740091</v>
      </c>
      <c r="N378" s="54">
        <f t="shared" si="40"/>
        <v>14.61544012450282</v>
      </c>
      <c r="O378" s="245">
        <f t="shared" si="48"/>
        <v>29.031578792762421</v>
      </c>
      <c r="P378" s="85">
        <v>6.7864396234681967</v>
      </c>
      <c r="Q378" s="85">
        <f t="shared" si="42"/>
        <v>4.6054254921371982E-2</v>
      </c>
    </row>
    <row r="379" spans="1:17" x14ac:dyDescent="0.2">
      <c r="A379" s="78">
        <f t="shared" si="46"/>
        <v>374</v>
      </c>
      <c r="B379" s="84" t="s">
        <v>2484</v>
      </c>
      <c r="C379" s="83">
        <v>2587.5</v>
      </c>
      <c r="D379" s="84"/>
      <c r="E379" s="84"/>
      <c r="F379" s="240">
        <f t="shared" si="41"/>
        <v>2587.5</v>
      </c>
      <c r="G379" s="84">
        <v>1100</v>
      </c>
      <c r="H379" s="84">
        <v>64</v>
      </c>
      <c r="I379" s="86">
        <v>5000</v>
      </c>
      <c r="J379" s="84">
        <v>160</v>
      </c>
      <c r="K379" s="56">
        <f t="shared" si="43"/>
        <v>7.9266782264057461E-3</v>
      </c>
      <c r="L379" s="56">
        <f t="shared" si="44"/>
        <v>1.6916895749629943E-2</v>
      </c>
      <c r="M379" s="54">
        <f t="shared" si="45"/>
        <v>91.424352231811341</v>
      </c>
      <c r="N379" s="54">
        <f t="shared" si="40"/>
        <v>20.113357490998496</v>
      </c>
      <c r="O379" s="245">
        <f t="shared" si="48"/>
        <v>39.952441925301557</v>
      </c>
      <c r="P379" s="85">
        <v>9.3868398298274194</v>
      </c>
      <c r="Q379" s="85">
        <f t="shared" si="42"/>
        <v>6.2174682696787949E-2</v>
      </c>
    </row>
    <row r="380" spans="1:17" x14ac:dyDescent="0.2">
      <c r="A380" s="78">
        <f t="shared" si="46"/>
        <v>375</v>
      </c>
      <c r="B380" s="84" t="s">
        <v>2485</v>
      </c>
      <c r="C380" s="83">
        <v>1484.2</v>
      </c>
      <c r="D380" s="84"/>
      <c r="E380" s="84"/>
      <c r="F380" s="240">
        <f t="shared" si="41"/>
        <v>1484.2</v>
      </c>
      <c r="G380" s="84">
        <v>1100</v>
      </c>
      <c r="H380" s="84">
        <v>32</v>
      </c>
      <c r="I380" s="86">
        <v>5000</v>
      </c>
      <c r="J380" s="84">
        <v>96</v>
      </c>
      <c r="K380" s="56">
        <f t="shared" si="43"/>
        <v>3.963339113202873E-3</v>
      </c>
      <c r="L380" s="56">
        <f t="shared" si="44"/>
        <v>1.0150137449777965E-2</v>
      </c>
      <c r="M380" s="54">
        <f t="shared" si="45"/>
        <v>51.937593751769484</v>
      </c>
      <c r="N380" s="54">
        <f t="shared" si="40"/>
        <v>11.426270625389286</v>
      </c>
      <c r="O380" s="245">
        <f t="shared" si="48"/>
        <v>22.696728469523265</v>
      </c>
      <c r="P380" s="85">
        <v>5.3660971182354356</v>
      </c>
      <c r="Q380" s="85">
        <f t="shared" si="42"/>
        <v>6.1599979763453348E-2</v>
      </c>
    </row>
    <row r="381" spans="1:17" x14ac:dyDescent="0.2">
      <c r="A381" s="78">
        <f t="shared" si="46"/>
        <v>376</v>
      </c>
      <c r="B381" s="84" t="s">
        <v>2486</v>
      </c>
      <c r="C381" s="83">
        <v>1419.5</v>
      </c>
      <c r="D381" s="84">
        <v>60.5</v>
      </c>
      <c r="E381" s="84"/>
      <c r="F381" s="240">
        <f t="shared" si="41"/>
        <v>1480</v>
      </c>
      <c r="G381" s="84">
        <v>1100</v>
      </c>
      <c r="H381" s="84">
        <v>33</v>
      </c>
      <c r="I381" s="86">
        <v>5000</v>
      </c>
      <c r="J381" s="84">
        <v>90</v>
      </c>
      <c r="K381" s="56">
        <f t="shared" si="43"/>
        <v>4.0871934604904629E-3</v>
      </c>
      <c r="L381" s="56">
        <f t="shared" si="44"/>
        <v>9.5157538591668419E-3</v>
      </c>
      <c r="M381" s="54">
        <f t="shared" si="45"/>
        <v>50.058846136338879</v>
      </c>
      <c r="N381" s="54">
        <f t="shared" si="40"/>
        <v>11.012946149994553</v>
      </c>
      <c r="O381" s="245">
        <f t="shared" si="48"/>
        <v>21.875715761580089</v>
      </c>
      <c r="P381" s="85">
        <v>5.1554067263118224</v>
      </c>
      <c r="Q381" s="85">
        <f t="shared" si="42"/>
        <v>5.9528996469071178E-2</v>
      </c>
    </row>
    <row r="382" spans="1:17" x14ac:dyDescent="0.2">
      <c r="A382" s="78">
        <f t="shared" si="46"/>
        <v>377</v>
      </c>
      <c r="B382" s="84" t="s">
        <v>2487</v>
      </c>
      <c r="C382" s="83">
        <v>999.4</v>
      </c>
      <c r="D382" s="84"/>
      <c r="E382" s="84"/>
      <c r="F382" s="240">
        <f t="shared" si="41"/>
        <v>999.4</v>
      </c>
      <c r="G382" s="84">
        <v>1100</v>
      </c>
      <c r="H382" s="84">
        <v>24</v>
      </c>
      <c r="I382" s="86">
        <v>5000</v>
      </c>
      <c r="J382" s="84">
        <v>64</v>
      </c>
      <c r="K382" s="56">
        <f t="shared" si="43"/>
        <v>2.9725043349021546E-3</v>
      </c>
      <c r="L382" s="56">
        <f t="shared" si="44"/>
        <v>6.7667582998519769E-3</v>
      </c>
      <c r="M382" s="54">
        <f t="shared" si="45"/>
        <v>35.840486495895206</v>
      </c>
      <c r="N382" s="54">
        <f t="shared" si="40"/>
        <v>7.8849070290969454</v>
      </c>
      <c r="O382" s="245">
        <f t="shared" si="48"/>
        <v>15.662292598706205</v>
      </c>
      <c r="P382" s="85">
        <v>3.6882342370157142</v>
      </c>
      <c r="Q382" s="85">
        <f t="shared" si="42"/>
        <v>6.3113788633894413E-2</v>
      </c>
    </row>
    <row r="383" spans="1:17" x14ac:dyDescent="0.2">
      <c r="A383" s="78">
        <f t="shared" si="46"/>
        <v>378</v>
      </c>
      <c r="B383" s="84" t="s">
        <v>2488</v>
      </c>
      <c r="C383" s="83">
        <v>2110</v>
      </c>
      <c r="D383" s="84"/>
      <c r="E383" s="84">
        <v>179.1</v>
      </c>
      <c r="F383" s="240">
        <f>C383+D383+E383</f>
        <v>2289.1</v>
      </c>
      <c r="G383" s="84">
        <v>1100</v>
      </c>
      <c r="H383" s="84">
        <v>45</v>
      </c>
      <c r="I383" s="86">
        <v>5000</v>
      </c>
      <c r="J383" s="84">
        <v>125</v>
      </c>
      <c r="K383" s="56">
        <f t="shared" si="43"/>
        <v>5.5734456279415406E-3</v>
      </c>
      <c r="L383" s="56">
        <f t="shared" si="44"/>
        <v>1.3216324804398393E-2</v>
      </c>
      <c r="M383" s="54">
        <f t="shared" si="45"/>
        <v>69.146355191010954</v>
      </c>
      <c r="N383" s="54">
        <f t="shared" si="40"/>
        <v>15.212198142022411</v>
      </c>
      <c r="O383" s="245">
        <f t="shared" si="48"/>
        <v>30.216957218471787</v>
      </c>
      <c r="P383" s="85">
        <v>7.1256508204425026</v>
      </c>
      <c r="Q383" s="85">
        <f t="shared" si="42"/>
        <v>5.3165506693437448E-2</v>
      </c>
    </row>
    <row r="384" spans="1:17" x14ac:dyDescent="0.2">
      <c r="A384" s="78">
        <f t="shared" si="46"/>
        <v>379</v>
      </c>
      <c r="B384" s="84" t="s">
        <v>2489</v>
      </c>
      <c r="C384" s="83">
        <v>3201.5</v>
      </c>
      <c r="D384" s="84"/>
      <c r="E384" s="84"/>
      <c r="F384" s="240">
        <f>C384+D384+E384</f>
        <v>3201.5</v>
      </c>
      <c r="G384" s="84">
        <v>1100</v>
      </c>
      <c r="H384" s="84">
        <v>70</v>
      </c>
      <c r="I384" s="86">
        <v>5000</v>
      </c>
      <c r="J384" s="84">
        <v>340</v>
      </c>
      <c r="K384" s="56">
        <f t="shared" si="43"/>
        <v>8.6698043101312849E-3</v>
      </c>
      <c r="L384" s="56">
        <f t="shared" si="44"/>
        <v>3.594840346796363E-2</v>
      </c>
      <c r="M384" s="54">
        <f t="shared" si="45"/>
        <v>164.19500462338928</v>
      </c>
      <c r="N384" s="54">
        <f t="shared" si="40"/>
        <v>36.122901017145644</v>
      </c>
      <c r="O384" s="245">
        <f t="shared" si="48"/>
        <v>71.753217020421118</v>
      </c>
      <c r="P384" s="85">
        <v>17.203839723129029</v>
      </c>
      <c r="Q384" s="85">
        <f t="shared" si="42"/>
        <v>9.0356071336587546E-2</v>
      </c>
    </row>
    <row r="385" spans="1:17" x14ac:dyDescent="0.2">
      <c r="A385" s="78">
        <f t="shared" si="46"/>
        <v>380</v>
      </c>
      <c r="B385" s="84" t="s">
        <v>2530</v>
      </c>
      <c r="C385" s="83">
        <v>783.9</v>
      </c>
      <c r="D385" s="84"/>
      <c r="E385" s="84">
        <v>46.4</v>
      </c>
      <c r="F385" s="240">
        <f>C385+D385+E385</f>
        <v>830.3</v>
      </c>
      <c r="G385" s="84">
        <v>1100</v>
      </c>
      <c r="H385" s="86">
        <v>15</v>
      </c>
      <c r="I385" s="86">
        <v>5000</v>
      </c>
      <c r="J385" s="86">
        <v>45</v>
      </c>
      <c r="K385" s="56">
        <f t="shared" si="43"/>
        <v>1.8578152093138467E-3</v>
      </c>
      <c r="L385" s="56">
        <f t="shared" si="44"/>
        <v>4.7578769295834209E-3</v>
      </c>
      <c r="M385" s="54">
        <f t="shared" si="45"/>
        <v>24.345747071141947</v>
      </c>
      <c r="N385" s="54">
        <f t="shared" si="40"/>
        <v>5.3560643556512284</v>
      </c>
      <c r="O385" s="245">
        <f t="shared" si="48"/>
        <v>10.639091470089031</v>
      </c>
      <c r="P385" s="85">
        <v>2.5153580241728606</v>
      </c>
      <c r="Q385" s="85">
        <f t="shared" si="42"/>
        <v>5.1615393136282148E-2</v>
      </c>
    </row>
    <row r="386" spans="1:17" x14ac:dyDescent="0.2">
      <c r="A386" s="78">
        <f t="shared" si="46"/>
        <v>381</v>
      </c>
      <c r="B386" s="84" t="s">
        <v>2531</v>
      </c>
      <c r="C386" s="83">
        <v>1990</v>
      </c>
      <c r="D386" s="84">
        <v>186.8</v>
      </c>
      <c r="E386" s="84">
        <v>270.60000000000002</v>
      </c>
      <c r="F386" s="240">
        <f>C386+D386+E386</f>
        <v>2447.4</v>
      </c>
      <c r="G386" s="84">
        <v>1100</v>
      </c>
      <c r="H386" s="86">
        <v>48</v>
      </c>
      <c r="I386" s="86">
        <v>5000</v>
      </c>
      <c r="J386" s="86">
        <v>132</v>
      </c>
      <c r="K386" s="56">
        <f t="shared" si="43"/>
        <v>5.9450086698043091E-3</v>
      </c>
      <c r="L386" s="56">
        <f t="shared" si="44"/>
        <v>1.3956438993444703E-2</v>
      </c>
      <c r="M386" s="54">
        <f t="shared" si="45"/>
        <v>73.237327400756371</v>
      </c>
      <c r="N386" s="54">
        <f t="shared" si="40"/>
        <v>16.1122120281664</v>
      </c>
      <c r="O386" s="245">
        <f t="shared" si="48"/>
        <v>32.004712074130531</v>
      </c>
      <c r="P386" s="85">
        <v>7.5446377748618598</v>
      </c>
      <c r="Q386" s="85">
        <f t="shared" si="42"/>
        <v>5.266768377785206E-2</v>
      </c>
    </row>
    <row r="387" spans="1:17" x14ac:dyDescent="0.2">
      <c r="A387" s="24"/>
      <c r="B387" s="24" t="s">
        <v>2181</v>
      </c>
      <c r="C387" s="219">
        <f>SUM(C6:C386)</f>
        <v>262877.03000000009</v>
      </c>
      <c r="D387" s="219">
        <f t="shared" ref="D387:P387" si="49">SUM(D6:D386)</f>
        <v>4804.9000000000005</v>
      </c>
      <c r="E387" s="219">
        <f t="shared" si="49"/>
        <v>7374.9000000000042</v>
      </c>
      <c r="F387" s="219">
        <f t="shared" si="49"/>
        <v>275056.83000000007</v>
      </c>
      <c r="G387" s="219">
        <f t="shared" si="49"/>
        <v>414700</v>
      </c>
      <c r="H387" s="219">
        <f t="shared" si="49"/>
        <v>8074</v>
      </c>
      <c r="I387" s="86">
        <v>5000</v>
      </c>
      <c r="J387" s="219">
        <f t="shared" si="49"/>
        <v>9458</v>
      </c>
      <c r="K387" s="219">
        <f t="shared" si="49"/>
        <v>0.99999999999999933</v>
      </c>
      <c r="L387" s="219">
        <f t="shared" si="49"/>
        <v>0.99999999999999956</v>
      </c>
      <c r="M387" s="219">
        <f t="shared" si="49"/>
        <v>7360.0000000000027</v>
      </c>
      <c r="N387" s="219">
        <f t="shared" si="49"/>
        <v>1619.1999999999982</v>
      </c>
      <c r="O387" s="265">
        <f t="shared" si="49"/>
        <v>3214.4630200828456</v>
      </c>
      <c r="P387" s="219">
        <f t="shared" si="49"/>
        <v>424.84003438185294</v>
      </c>
      <c r="Q387" s="130">
        <f t="shared" si="42"/>
        <v>4.5875985171735946E-2</v>
      </c>
    </row>
    <row r="388" spans="1:17" x14ac:dyDescent="0.2">
      <c r="A388" s="348" t="s">
        <v>1972</v>
      </c>
      <c r="B388" s="348"/>
      <c r="C388" s="348"/>
      <c r="D388" s="348"/>
      <c r="E388" s="348"/>
      <c r="F388" s="348"/>
      <c r="G388" s="348"/>
      <c r="H388" s="348"/>
      <c r="I388" s="348"/>
      <c r="J388" s="348"/>
      <c r="K388" s="348"/>
      <c r="L388" s="348"/>
      <c r="M388" s="348"/>
      <c r="N388" s="348"/>
      <c r="O388" s="348"/>
      <c r="P388" s="348"/>
      <c r="Q388" s="348"/>
    </row>
    <row r="389" spans="1:17" x14ac:dyDescent="0.2">
      <c r="A389" s="240">
        <v>1</v>
      </c>
      <c r="B389" s="57" t="s">
        <v>2182</v>
      </c>
      <c r="C389" s="57">
        <v>400.8</v>
      </c>
      <c r="D389" s="57"/>
      <c r="E389" s="57"/>
      <c r="F389" s="57">
        <f t="shared" ref="F389:F447" si="50">C389+D389+E389</f>
        <v>400.8</v>
      </c>
      <c r="G389" s="121">
        <v>5000</v>
      </c>
      <c r="H389" s="57">
        <v>17</v>
      </c>
      <c r="I389" s="121">
        <v>5000</v>
      </c>
      <c r="J389" s="57">
        <v>9</v>
      </c>
      <c r="K389" s="56">
        <f>SUM(1.1/8381*H389)</f>
        <v>2.231237322515213E-3</v>
      </c>
      <c r="L389" s="56">
        <f>SUM(0.9/6443*J389)</f>
        <v>1.2571783330746547E-3</v>
      </c>
      <c r="M389" s="54">
        <f>(L389+K389)*3680</f>
        <v>12.837369612570713</v>
      </c>
      <c r="N389" s="54">
        <f>M389*0.22</f>
        <v>2.8242213147655568</v>
      </c>
      <c r="O389" s="245">
        <f>M389*0.5</f>
        <v>6.4186848062853565</v>
      </c>
      <c r="P389" s="54">
        <v>0.71303517978620012</v>
      </c>
      <c r="Q389" s="131">
        <f t="shared" ref="Q389:Q452" si="51">(M389+N389+O389+P389)/F389</f>
        <v>5.6869538207105351E-2</v>
      </c>
    </row>
    <row r="390" spans="1:17" x14ac:dyDescent="0.2">
      <c r="A390" s="59">
        <f t="shared" ref="A390:A453" si="52">1+A389</f>
        <v>2</v>
      </c>
      <c r="B390" s="57" t="s">
        <v>2183</v>
      </c>
      <c r="C390" s="57">
        <v>272.8</v>
      </c>
      <c r="D390" s="57"/>
      <c r="E390" s="57"/>
      <c r="F390" s="57">
        <f t="shared" si="50"/>
        <v>272.8</v>
      </c>
      <c r="G390" s="121">
        <v>5000</v>
      </c>
      <c r="H390" s="57">
        <v>15</v>
      </c>
      <c r="I390" s="121">
        <v>5000</v>
      </c>
      <c r="J390" s="57">
        <v>9</v>
      </c>
      <c r="K390" s="56">
        <f t="shared" ref="K390:K453" si="53">SUM(1.1/8381*H390)</f>
        <v>1.9687388139840115E-3</v>
      </c>
      <c r="L390" s="56">
        <f t="shared" ref="L390:L453" si="54">SUM(0.9/6443*J390)</f>
        <v>1.2571783330746547E-3</v>
      </c>
      <c r="M390" s="54">
        <f t="shared" ref="M390:M453" si="55">(L390+K390)*3680</f>
        <v>11.871375101175893</v>
      </c>
      <c r="N390" s="54">
        <f t="shared" ref="N390:N448" si="56">M390*0.22</f>
        <v>2.6117025222586965</v>
      </c>
      <c r="O390" s="245">
        <f t="shared" ref="O390:O453" si="57">M390*0.5</f>
        <v>5.9356875505879465</v>
      </c>
      <c r="P390" s="54">
        <v>0.62914868804664725</v>
      </c>
      <c r="Q390" s="131">
        <f t="shared" si="51"/>
        <v>7.7155109465062988E-2</v>
      </c>
    </row>
    <row r="391" spans="1:17" x14ac:dyDescent="0.2">
      <c r="A391" s="59">
        <f t="shared" si="52"/>
        <v>3</v>
      </c>
      <c r="B391" s="57" t="s">
        <v>2184</v>
      </c>
      <c r="C391" s="57">
        <v>584.5</v>
      </c>
      <c r="D391" s="57"/>
      <c r="E391" s="57"/>
      <c r="F391" s="57">
        <f t="shared" si="50"/>
        <v>584.5</v>
      </c>
      <c r="G391" s="121">
        <v>5000</v>
      </c>
      <c r="H391" s="57">
        <v>22</v>
      </c>
      <c r="I391" s="121">
        <v>5000</v>
      </c>
      <c r="J391" s="57">
        <v>9</v>
      </c>
      <c r="K391" s="56">
        <f t="shared" si="53"/>
        <v>2.8874835938432169E-3</v>
      </c>
      <c r="L391" s="56">
        <f t="shared" si="54"/>
        <v>1.2571783330746547E-3</v>
      </c>
      <c r="M391" s="54">
        <f t="shared" si="55"/>
        <v>15.252355891057768</v>
      </c>
      <c r="N391" s="54">
        <f t="shared" si="56"/>
        <v>3.355518296032709</v>
      </c>
      <c r="O391" s="245">
        <f t="shared" si="57"/>
        <v>7.6261779455288838</v>
      </c>
      <c r="P391" s="54">
        <v>0.92275140913508269</v>
      </c>
      <c r="Q391" s="131">
        <f t="shared" si="51"/>
        <v>4.6461597162967397E-2</v>
      </c>
    </row>
    <row r="392" spans="1:17" x14ac:dyDescent="0.2">
      <c r="A392" s="59">
        <f t="shared" si="52"/>
        <v>4</v>
      </c>
      <c r="B392" s="57" t="s">
        <v>2185</v>
      </c>
      <c r="C392" s="57">
        <v>274.10000000000002</v>
      </c>
      <c r="D392" s="57"/>
      <c r="E392" s="57">
        <v>19.2</v>
      </c>
      <c r="F392" s="57">
        <f t="shared" si="50"/>
        <v>293.3</v>
      </c>
      <c r="G392" s="121">
        <v>5000</v>
      </c>
      <c r="H392" s="57">
        <v>17</v>
      </c>
      <c r="I392" s="121">
        <v>5000</v>
      </c>
      <c r="J392" s="57">
        <v>6</v>
      </c>
      <c r="K392" s="56">
        <f t="shared" si="53"/>
        <v>2.231237322515213E-3</v>
      </c>
      <c r="L392" s="56">
        <f t="shared" si="54"/>
        <v>8.3811888871643649E-4</v>
      </c>
      <c r="M392" s="54">
        <f t="shared" si="55"/>
        <v>11.29523085733247</v>
      </c>
      <c r="N392" s="54">
        <f t="shared" si="56"/>
        <v>2.4849507886131432</v>
      </c>
      <c r="O392" s="245">
        <f t="shared" si="57"/>
        <v>5.647615428666235</v>
      </c>
      <c r="P392" s="54">
        <v>0.71303517978620012</v>
      </c>
      <c r="Q392" s="131">
        <f t="shared" si="51"/>
        <v>6.8669731518575E-2</v>
      </c>
    </row>
    <row r="393" spans="1:17" x14ac:dyDescent="0.2">
      <c r="A393" s="59">
        <f t="shared" si="52"/>
        <v>5</v>
      </c>
      <c r="B393" s="57" t="s">
        <v>2186</v>
      </c>
      <c r="C393" s="57">
        <v>468.6</v>
      </c>
      <c r="D393" s="57"/>
      <c r="E393" s="57"/>
      <c r="F393" s="57">
        <f t="shared" si="50"/>
        <v>468.6</v>
      </c>
      <c r="G393" s="121">
        <v>5000</v>
      </c>
      <c r="H393" s="57">
        <v>21</v>
      </c>
      <c r="I393" s="121">
        <v>5000</v>
      </c>
      <c r="J393" s="57">
        <v>22</v>
      </c>
      <c r="K393" s="56">
        <f t="shared" si="53"/>
        <v>2.7562343395776162E-3</v>
      </c>
      <c r="L393" s="56">
        <f t="shared" si="54"/>
        <v>3.0731025919602671E-3</v>
      </c>
      <c r="M393" s="54">
        <f t="shared" si="55"/>
        <v>21.451959908059411</v>
      </c>
      <c r="N393" s="54">
        <f t="shared" si="56"/>
        <v>4.7194311797730704</v>
      </c>
      <c r="O393" s="245">
        <f t="shared" si="57"/>
        <v>10.725979954029706</v>
      </c>
      <c r="P393" s="54">
        <v>0.88080816326530609</v>
      </c>
      <c r="Q393" s="131">
        <f t="shared" si="51"/>
        <v>8.061924713002025E-2</v>
      </c>
    </row>
    <row r="394" spans="1:17" x14ac:dyDescent="0.2">
      <c r="A394" s="59">
        <f t="shared" si="52"/>
        <v>6</v>
      </c>
      <c r="B394" s="57" t="s">
        <v>2187</v>
      </c>
      <c r="C394" s="57">
        <v>346.93</v>
      </c>
      <c r="D394" s="57"/>
      <c r="E394" s="57"/>
      <c r="F394" s="57">
        <f t="shared" si="50"/>
        <v>346.93</v>
      </c>
      <c r="G394" s="121">
        <v>5000</v>
      </c>
      <c r="H394" s="57">
        <v>27</v>
      </c>
      <c r="I394" s="121">
        <v>5000</v>
      </c>
      <c r="J394" s="57">
        <v>20</v>
      </c>
      <c r="K394" s="56">
        <f t="shared" si="53"/>
        <v>3.5437298651712205E-3</v>
      </c>
      <c r="L394" s="56">
        <f t="shared" si="54"/>
        <v>2.7937296290547883E-3</v>
      </c>
      <c r="M394" s="54">
        <f t="shared" si="55"/>
        <v>23.321850938751712</v>
      </c>
      <c r="N394" s="54">
        <f t="shared" si="56"/>
        <v>5.1308072065253771</v>
      </c>
      <c r="O394" s="245">
        <f t="shared" si="57"/>
        <v>11.660925469375856</v>
      </c>
      <c r="P394" s="54">
        <v>1.1324676384839651</v>
      </c>
      <c r="Q394" s="131">
        <f t="shared" si="51"/>
        <v>0.11888868432576287</v>
      </c>
    </row>
    <row r="395" spans="1:17" x14ac:dyDescent="0.2">
      <c r="A395" s="59">
        <f t="shared" si="52"/>
        <v>7</v>
      </c>
      <c r="B395" s="57" t="s">
        <v>2188</v>
      </c>
      <c r="C395" s="57">
        <v>606.20000000000005</v>
      </c>
      <c r="D395" s="57"/>
      <c r="E395" s="57">
        <v>58.3</v>
      </c>
      <c r="F395" s="57">
        <f t="shared" si="50"/>
        <v>664.5</v>
      </c>
      <c r="G395" s="121">
        <v>5000</v>
      </c>
      <c r="H395" s="57">
        <v>37</v>
      </c>
      <c r="I395" s="121">
        <v>5000</v>
      </c>
      <c r="J395" s="57">
        <v>15</v>
      </c>
      <c r="K395" s="56">
        <f t="shared" si="53"/>
        <v>4.856222407827228E-3</v>
      </c>
      <c r="L395" s="56">
        <f t="shared" si="54"/>
        <v>2.095297221791091E-3</v>
      </c>
      <c r="M395" s="54">
        <f t="shared" si="55"/>
        <v>25.581592236995412</v>
      </c>
      <c r="N395" s="54">
        <f t="shared" si="56"/>
        <v>5.6279502921389906</v>
      </c>
      <c r="O395" s="245">
        <f t="shared" si="57"/>
        <v>12.790796118497706</v>
      </c>
      <c r="P395" s="54">
        <v>1.5519000971817298</v>
      </c>
      <c r="Q395" s="131">
        <f t="shared" si="51"/>
        <v>6.8551149352616761E-2</v>
      </c>
    </row>
    <row r="396" spans="1:17" x14ac:dyDescent="0.2">
      <c r="A396" s="59">
        <f t="shared" si="52"/>
        <v>8</v>
      </c>
      <c r="B396" s="57" t="s">
        <v>2189</v>
      </c>
      <c r="C396" s="57">
        <v>434.3</v>
      </c>
      <c r="D396" s="57"/>
      <c r="E396" s="57"/>
      <c r="F396" s="57">
        <f t="shared" si="50"/>
        <v>434.3</v>
      </c>
      <c r="G396" s="121">
        <v>5000</v>
      </c>
      <c r="H396" s="57">
        <v>30</v>
      </c>
      <c r="I396" s="121">
        <v>5000</v>
      </c>
      <c r="J396" s="57">
        <v>12</v>
      </c>
      <c r="K396" s="56">
        <f t="shared" si="53"/>
        <v>3.9374776279680231E-3</v>
      </c>
      <c r="L396" s="56">
        <f t="shared" si="54"/>
        <v>1.676237777432873E-3</v>
      </c>
      <c r="M396" s="54">
        <f t="shared" si="55"/>
        <v>20.658472691875296</v>
      </c>
      <c r="N396" s="54">
        <f t="shared" si="56"/>
        <v>4.5448639922125649</v>
      </c>
      <c r="O396" s="245">
        <f t="shared" si="57"/>
        <v>10.329236345937648</v>
      </c>
      <c r="P396" s="54">
        <v>1.2582973760932945</v>
      </c>
      <c r="Q396" s="131">
        <f t="shared" si="51"/>
        <v>8.4713033401148524E-2</v>
      </c>
    </row>
    <row r="397" spans="1:17" x14ac:dyDescent="0.2">
      <c r="A397" s="59">
        <f t="shared" si="52"/>
        <v>9</v>
      </c>
      <c r="B397" s="57" t="s">
        <v>2190</v>
      </c>
      <c r="C397" s="57">
        <v>613.4</v>
      </c>
      <c r="D397" s="57"/>
      <c r="E397" s="57">
        <v>29</v>
      </c>
      <c r="F397" s="57">
        <f t="shared" si="50"/>
        <v>642.4</v>
      </c>
      <c r="G397" s="121">
        <v>5000</v>
      </c>
      <c r="H397" s="57">
        <v>41</v>
      </c>
      <c r="I397" s="121">
        <v>5000</v>
      </c>
      <c r="J397" s="57">
        <v>22</v>
      </c>
      <c r="K397" s="56">
        <f t="shared" si="53"/>
        <v>5.3812194248896317E-3</v>
      </c>
      <c r="L397" s="56">
        <f t="shared" si="54"/>
        <v>3.0731025919602671E-3</v>
      </c>
      <c r="M397" s="54">
        <f t="shared" si="55"/>
        <v>31.111905022007626</v>
      </c>
      <c r="N397" s="54">
        <f t="shared" si="56"/>
        <v>6.8446191048416773</v>
      </c>
      <c r="O397" s="245">
        <f t="shared" si="57"/>
        <v>15.555952511003813</v>
      </c>
      <c r="P397" s="54">
        <v>1.7196730806608358</v>
      </c>
      <c r="Q397" s="131">
        <f t="shared" si="51"/>
        <v>8.5977817120974381E-2</v>
      </c>
    </row>
    <row r="398" spans="1:17" x14ac:dyDescent="0.2">
      <c r="A398" s="59">
        <f t="shared" si="52"/>
        <v>10</v>
      </c>
      <c r="B398" s="57" t="s">
        <v>2191</v>
      </c>
      <c r="C398" s="57">
        <v>237.3</v>
      </c>
      <c r="D398" s="57"/>
      <c r="E398" s="57"/>
      <c r="F398" s="57">
        <f t="shared" si="50"/>
        <v>237.3</v>
      </c>
      <c r="G398" s="121">
        <v>5000</v>
      </c>
      <c r="H398" s="57">
        <v>14</v>
      </c>
      <c r="I398" s="121">
        <v>5000</v>
      </c>
      <c r="J398" s="57">
        <v>7</v>
      </c>
      <c r="K398" s="56">
        <f t="shared" si="53"/>
        <v>1.8374895597184108E-3</v>
      </c>
      <c r="L398" s="56">
        <f t="shared" si="54"/>
        <v>9.778053701691759E-4</v>
      </c>
      <c r="M398" s="54">
        <f t="shared" si="55"/>
        <v>10.360285341986318</v>
      </c>
      <c r="N398" s="54">
        <f t="shared" si="56"/>
        <v>2.2792627752369898</v>
      </c>
      <c r="O398" s="245">
        <f t="shared" si="57"/>
        <v>5.1801426709931588</v>
      </c>
      <c r="P398" s="54">
        <v>0.58720544217687065</v>
      </c>
      <c r="Q398" s="131">
        <f t="shared" si="51"/>
        <v>7.7568041426014894E-2</v>
      </c>
    </row>
    <row r="399" spans="1:17" x14ac:dyDescent="0.2">
      <c r="A399" s="59">
        <f t="shared" si="52"/>
        <v>11</v>
      </c>
      <c r="B399" s="57" t="s">
        <v>2192</v>
      </c>
      <c r="C399" s="57">
        <v>662.7</v>
      </c>
      <c r="D399" s="57"/>
      <c r="E399" s="57">
        <v>66.400000000000006</v>
      </c>
      <c r="F399" s="57">
        <f t="shared" si="50"/>
        <v>729.1</v>
      </c>
      <c r="G399" s="121">
        <v>5000</v>
      </c>
      <c r="H399" s="57">
        <v>35</v>
      </c>
      <c r="I399" s="121">
        <v>5000</v>
      </c>
      <c r="J399" s="57">
        <v>28</v>
      </c>
      <c r="K399" s="56">
        <f t="shared" si="53"/>
        <v>4.5937238992960266E-3</v>
      </c>
      <c r="L399" s="56">
        <f t="shared" si="54"/>
        <v>3.9112214806767036E-3</v>
      </c>
      <c r="M399" s="54">
        <f t="shared" si="55"/>
        <v>31.298198998299647</v>
      </c>
      <c r="N399" s="54">
        <f t="shared" si="56"/>
        <v>6.8856037796259226</v>
      </c>
      <c r="O399" s="245">
        <f t="shared" si="57"/>
        <v>15.649099499149823</v>
      </c>
      <c r="P399" s="54">
        <v>1.4680136054421768</v>
      </c>
      <c r="Q399" s="131">
        <f t="shared" si="51"/>
        <v>7.5848190759179215E-2</v>
      </c>
    </row>
    <row r="400" spans="1:17" x14ac:dyDescent="0.2">
      <c r="A400" s="59">
        <f t="shared" si="52"/>
        <v>12</v>
      </c>
      <c r="B400" s="57" t="s">
        <v>2194</v>
      </c>
      <c r="C400" s="57">
        <v>660.2</v>
      </c>
      <c r="D400" s="57"/>
      <c r="E400" s="57"/>
      <c r="F400" s="57">
        <f t="shared" si="50"/>
        <v>660.2</v>
      </c>
      <c r="G400" s="121">
        <v>5000</v>
      </c>
      <c r="H400" s="57">
        <v>32</v>
      </c>
      <c r="I400" s="121">
        <v>5000</v>
      </c>
      <c r="J400" s="57">
        <v>21</v>
      </c>
      <c r="K400" s="56">
        <f t="shared" si="53"/>
        <v>4.1999761364992245E-3</v>
      </c>
      <c r="L400" s="56">
        <f t="shared" si="54"/>
        <v>2.9334161105075279E-3</v>
      </c>
      <c r="M400" s="54">
        <f t="shared" si="55"/>
        <v>26.250883468984849</v>
      </c>
      <c r="N400" s="54">
        <f t="shared" si="56"/>
        <v>5.7751943631766665</v>
      </c>
      <c r="O400" s="245">
        <f t="shared" si="57"/>
        <v>13.125441734492425</v>
      </c>
      <c r="P400" s="54">
        <v>1.3421838678328475</v>
      </c>
      <c r="Q400" s="131">
        <f t="shared" si="51"/>
        <v>7.0423664699313521E-2</v>
      </c>
    </row>
    <row r="401" spans="1:17" x14ac:dyDescent="0.2">
      <c r="A401" s="59">
        <f t="shared" si="52"/>
        <v>13</v>
      </c>
      <c r="B401" s="57" t="s">
        <v>2195</v>
      </c>
      <c r="C401" s="57">
        <v>523.9</v>
      </c>
      <c r="D401" s="57"/>
      <c r="E401" s="57"/>
      <c r="F401" s="57">
        <f t="shared" si="50"/>
        <v>523.9</v>
      </c>
      <c r="G401" s="121">
        <v>5000</v>
      </c>
      <c r="H401" s="57">
        <v>33</v>
      </c>
      <c r="I401" s="121">
        <v>5000</v>
      </c>
      <c r="J401" s="57">
        <v>18</v>
      </c>
      <c r="K401" s="56">
        <f t="shared" si="53"/>
        <v>4.3312253907648252E-3</v>
      </c>
      <c r="L401" s="56">
        <f t="shared" si="54"/>
        <v>2.5143566661493095E-3</v>
      </c>
      <c r="M401" s="54">
        <f t="shared" si="55"/>
        <v>25.191741969444013</v>
      </c>
      <c r="N401" s="54">
        <f t="shared" si="56"/>
        <v>5.542183233277683</v>
      </c>
      <c r="O401" s="245">
        <f t="shared" si="57"/>
        <v>12.595870984722007</v>
      </c>
      <c r="P401" s="54">
        <v>1.3841271137026239</v>
      </c>
      <c r="Q401" s="131">
        <f t="shared" si="51"/>
        <v>8.5348202521752875E-2</v>
      </c>
    </row>
    <row r="402" spans="1:17" x14ac:dyDescent="0.2">
      <c r="A402" s="59">
        <f t="shared" si="52"/>
        <v>14</v>
      </c>
      <c r="B402" s="57" t="s">
        <v>2196</v>
      </c>
      <c r="C402" s="57">
        <v>529.29999999999995</v>
      </c>
      <c r="D402" s="57">
        <v>23.9</v>
      </c>
      <c r="E402" s="57"/>
      <c r="F402" s="57">
        <f t="shared" si="50"/>
        <v>553.19999999999993</v>
      </c>
      <c r="G402" s="121">
        <v>5000</v>
      </c>
      <c r="H402" s="57">
        <v>23</v>
      </c>
      <c r="I402" s="121">
        <v>5000</v>
      </c>
      <c r="J402" s="57">
        <v>16</v>
      </c>
      <c r="K402" s="56">
        <f t="shared" si="53"/>
        <v>3.0187328481088176E-3</v>
      </c>
      <c r="L402" s="56">
        <f t="shared" si="54"/>
        <v>2.2349837032438306E-3</v>
      </c>
      <c r="M402" s="54">
        <f t="shared" si="55"/>
        <v>19.333676908977743</v>
      </c>
      <c r="N402" s="54">
        <f t="shared" si="56"/>
        <v>4.2534089199751035</v>
      </c>
      <c r="O402" s="245">
        <f t="shared" si="57"/>
        <v>9.6668384544888717</v>
      </c>
      <c r="P402" s="54">
        <v>0.96469465500485896</v>
      </c>
      <c r="Q402" s="131">
        <f t="shared" si="51"/>
        <v>6.1855782607459484E-2</v>
      </c>
    </row>
    <row r="403" spans="1:17" x14ac:dyDescent="0.2">
      <c r="A403" s="59">
        <f t="shared" si="52"/>
        <v>15</v>
      </c>
      <c r="B403" s="57" t="s">
        <v>2197</v>
      </c>
      <c r="C403" s="57">
        <v>533.79999999999995</v>
      </c>
      <c r="D403" s="57"/>
      <c r="E403" s="57"/>
      <c r="F403" s="57">
        <f t="shared" si="50"/>
        <v>533.79999999999995</v>
      </c>
      <c r="G403" s="121">
        <v>5000</v>
      </c>
      <c r="H403" s="57">
        <v>26</v>
      </c>
      <c r="I403" s="121">
        <v>5000</v>
      </c>
      <c r="J403" s="57">
        <v>19</v>
      </c>
      <c r="K403" s="56">
        <f t="shared" si="53"/>
        <v>3.4124806109056198E-3</v>
      </c>
      <c r="L403" s="56">
        <f t="shared" si="54"/>
        <v>2.6540431476020487E-3</v>
      </c>
      <c r="M403" s="54">
        <f t="shared" si="55"/>
        <v>22.324807431308223</v>
      </c>
      <c r="N403" s="54">
        <f t="shared" si="56"/>
        <v>4.9114576348878094</v>
      </c>
      <c r="O403" s="245">
        <f t="shared" si="57"/>
        <v>11.162403715654111</v>
      </c>
      <c r="P403" s="54">
        <v>1.0905243926141885</v>
      </c>
      <c r="Q403" s="131">
        <f t="shared" si="51"/>
        <v>7.3977506883597485E-2</v>
      </c>
    </row>
    <row r="404" spans="1:17" x14ac:dyDescent="0.2">
      <c r="A404" s="59">
        <f t="shared" si="52"/>
        <v>16</v>
      </c>
      <c r="B404" s="57" t="s">
        <v>2198</v>
      </c>
      <c r="C404" s="57">
        <v>612</v>
      </c>
      <c r="D404" s="57">
        <v>49.8</v>
      </c>
      <c r="E404" s="57"/>
      <c r="F404" s="57">
        <f t="shared" si="50"/>
        <v>661.8</v>
      </c>
      <c r="G404" s="121">
        <v>5000</v>
      </c>
      <c r="H404" s="57">
        <v>32</v>
      </c>
      <c r="I404" s="121">
        <v>5000</v>
      </c>
      <c r="J404" s="57">
        <v>18</v>
      </c>
      <c r="K404" s="56">
        <f t="shared" si="53"/>
        <v>4.1999761364992245E-3</v>
      </c>
      <c r="L404" s="56">
        <f t="shared" si="54"/>
        <v>2.5143566661493095E-3</v>
      </c>
      <c r="M404" s="54">
        <f t="shared" si="55"/>
        <v>24.708744713746608</v>
      </c>
      <c r="N404" s="54">
        <f t="shared" si="56"/>
        <v>5.4359238370242542</v>
      </c>
      <c r="O404" s="245">
        <f t="shared" si="57"/>
        <v>12.354372356873304</v>
      </c>
      <c r="P404" s="54">
        <v>1.3421838678328475</v>
      </c>
      <c r="Q404" s="131">
        <f t="shared" si="51"/>
        <v>6.624542879340739E-2</v>
      </c>
    </row>
    <row r="405" spans="1:17" x14ac:dyDescent="0.2">
      <c r="A405" s="59">
        <f t="shared" si="52"/>
        <v>17</v>
      </c>
      <c r="B405" s="57" t="s">
        <v>2199</v>
      </c>
      <c r="C405" s="57">
        <v>641.79999999999995</v>
      </c>
      <c r="D405" s="57"/>
      <c r="E405" s="57"/>
      <c r="F405" s="57">
        <f t="shared" si="50"/>
        <v>641.79999999999995</v>
      </c>
      <c r="G405" s="121">
        <v>5000</v>
      </c>
      <c r="H405" s="57">
        <v>34</v>
      </c>
      <c r="I405" s="121">
        <v>5000</v>
      </c>
      <c r="J405" s="57">
        <v>21</v>
      </c>
      <c r="K405" s="56">
        <f t="shared" si="53"/>
        <v>4.4624746450304259E-3</v>
      </c>
      <c r="L405" s="56">
        <f t="shared" si="54"/>
        <v>2.9334161105075279E-3</v>
      </c>
      <c r="M405" s="54">
        <f t="shared" si="55"/>
        <v>27.216877980379671</v>
      </c>
      <c r="N405" s="54">
        <f t="shared" si="56"/>
        <v>5.9877131556835277</v>
      </c>
      <c r="O405" s="245">
        <f t="shared" si="57"/>
        <v>13.608438990189835</v>
      </c>
      <c r="P405" s="54">
        <v>1.4260703595724002</v>
      </c>
      <c r="Q405" s="131">
        <f t="shared" si="51"/>
        <v>7.5162200819297975E-2</v>
      </c>
    </row>
    <row r="406" spans="1:17" x14ac:dyDescent="0.2">
      <c r="A406" s="59">
        <f t="shared" si="52"/>
        <v>18</v>
      </c>
      <c r="B406" s="57" t="s">
        <v>2200</v>
      </c>
      <c r="C406" s="57">
        <v>170.2</v>
      </c>
      <c r="D406" s="57"/>
      <c r="E406" s="57"/>
      <c r="F406" s="57">
        <f t="shared" si="50"/>
        <v>170.2</v>
      </c>
      <c r="G406" s="121">
        <v>5000</v>
      </c>
      <c r="H406" s="57">
        <v>10</v>
      </c>
      <c r="I406" s="121">
        <v>5000</v>
      </c>
      <c r="J406" s="57">
        <v>7</v>
      </c>
      <c r="K406" s="56">
        <f t="shared" si="53"/>
        <v>1.3124925426560075E-3</v>
      </c>
      <c r="L406" s="56">
        <f t="shared" si="54"/>
        <v>9.778053701691759E-4</v>
      </c>
      <c r="M406" s="54">
        <f t="shared" si="55"/>
        <v>8.4282963191966758</v>
      </c>
      <c r="N406" s="54">
        <f t="shared" si="56"/>
        <v>1.8542251902232687</v>
      </c>
      <c r="O406" s="245">
        <f t="shared" si="57"/>
        <v>4.2141481595983379</v>
      </c>
      <c r="P406" s="54">
        <v>0.41943245869776485</v>
      </c>
      <c r="Q406" s="131">
        <f t="shared" si="51"/>
        <v>8.7638672900799339E-2</v>
      </c>
    </row>
    <row r="407" spans="1:17" x14ac:dyDescent="0.2">
      <c r="A407" s="59">
        <f t="shared" si="52"/>
        <v>19</v>
      </c>
      <c r="B407" s="57" t="s">
        <v>2201</v>
      </c>
      <c r="C407" s="57">
        <v>899</v>
      </c>
      <c r="D407" s="57"/>
      <c r="E407" s="57">
        <v>148.9</v>
      </c>
      <c r="F407" s="57">
        <f t="shared" si="50"/>
        <v>1047.9000000000001</v>
      </c>
      <c r="G407" s="121">
        <v>5000</v>
      </c>
      <c r="H407" s="57">
        <v>40</v>
      </c>
      <c r="I407" s="121">
        <v>5000</v>
      </c>
      <c r="J407" s="57">
        <v>18</v>
      </c>
      <c r="K407" s="56">
        <f t="shared" si="53"/>
        <v>5.2499701706240302E-3</v>
      </c>
      <c r="L407" s="56">
        <f t="shared" si="54"/>
        <v>2.5143566661493095E-3</v>
      </c>
      <c r="M407" s="54">
        <f t="shared" si="55"/>
        <v>28.572722759325892</v>
      </c>
      <c r="N407" s="54">
        <f t="shared" si="56"/>
        <v>6.2859990070516965</v>
      </c>
      <c r="O407" s="245">
        <f t="shared" si="57"/>
        <v>14.286361379662946</v>
      </c>
      <c r="P407" s="54">
        <v>1.6777298347910594</v>
      </c>
      <c r="Q407" s="131">
        <f t="shared" si="51"/>
        <v>4.849967838613569E-2</v>
      </c>
    </row>
    <row r="408" spans="1:17" x14ac:dyDescent="0.2">
      <c r="A408" s="59">
        <f t="shared" si="52"/>
        <v>20</v>
      </c>
      <c r="B408" s="57" t="s">
        <v>2202</v>
      </c>
      <c r="C408" s="57">
        <v>463.25</v>
      </c>
      <c r="D408" s="57"/>
      <c r="E408" s="57"/>
      <c r="F408" s="57">
        <f t="shared" si="50"/>
        <v>463.25</v>
      </c>
      <c r="G408" s="121">
        <v>5000</v>
      </c>
      <c r="H408" s="57">
        <v>19</v>
      </c>
      <c r="I408" s="121">
        <v>5000</v>
      </c>
      <c r="J408" s="57">
        <v>14</v>
      </c>
      <c r="K408" s="56">
        <f t="shared" si="53"/>
        <v>2.4937358310464144E-3</v>
      </c>
      <c r="L408" s="56">
        <f t="shared" si="54"/>
        <v>1.9556107403383518E-3</v>
      </c>
      <c r="M408" s="54">
        <f t="shared" si="55"/>
        <v>16.373595382695939</v>
      </c>
      <c r="N408" s="54">
        <f t="shared" si="56"/>
        <v>3.6021909841931063</v>
      </c>
      <c r="O408" s="245">
        <f t="shared" si="57"/>
        <v>8.1867976913479694</v>
      </c>
      <c r="P408" s="54">
        <v>0.79692167152575311</v>
      </c>
      <c r="Q408" s="131">
        <f t="shared" si="51"/>
        <v>6.251377383650894E-2</v>
      </c>
    </row>
    <row r="409" spans="1:17" x14ac:dyDescent="0.2">
      <c r="A409" s="59">
        <f t="shared" si="52"/>
        <v>21</v>
      </c>
      <c r="B409" s="57" t="s">
        <v>2203</v>
      </c>
      <c r="C409" s="57">
        <v>565.20000000000005</v>
      </c>
      <c r="D409" s="57"/>
      <c r="E409" s="57"/>
      <c r="F409" s="57">
        <f t="shared" si="50"/>
        <v>565.20000000000005</v>
      </c>
      <c r="G409" s="121">
        <v>5000</v>
      </c>
      <c r="H409" s="57">
        <v>33</v>
      </c>
      <c r="I409" s="121">
        <v>5000</v>
      </c>
      <c r="J409" s="57">
        <v>23</v>
      </c>
      <c r="K409" s="56">
        <f t="shared" si="53"/>
        <v>4.3312253907648252E-3</v>
      </c>
      <c r="L409" s="56">
        <f t="shared" si="54"/>
        <v>3.2127890734130063E-3</v>
      </c>
      <c r="M409" s="54">
        <f t="shared" si="55"/>
        <v>27.761973228174419</v>
      </c>
      <c r="N409" s="54">
        <f t="shared" si="56"/>
        <v>6.1076341101983722</v>
      </c>
      <c r="O409" s="245">
        <f t="shared" si="57"/>
        <v>13.88098661408721</v>
      </c>
      <c r="P409" s="54">
        <v>1.3841271137026239</v>
      </c>
      <c r="Q409" s="131">
        <f t="shared" si="51"/>
        <v>8.6933335219679081E-2</v>
      </c>
    </row>
    <row r="410" spans="1:17" x14ac:dyDescent="0.2">
      <c r="A410" s="59">
        <f t="shared" si="52"/>
        <v>22</v>
      </c>
      <c r="B410" s="57" t="s">
        <v>2204</v>
      </c>
      <c r="C410" s="57">
        <v>482.6</v>
      </c>
      <c r="D410" s="57"/>
      <c r="E410" s="57"/>
      <c r="F410" s="57">
        <f t="shared" si="50"/>
        <v>482.6</v>
      </c>
      <c r="G410" s="121">
        <v>5000</v>
      </c>
      <c r="H410" s="57">
        <v>26</v>
      </c>
      <c r="I410" s="121">
        <v>5000</v>
      </c>
      <c r="J410" s="57">
        <v>14</v>
      </c>
      <c r="K410" s="56">
        <f t="shared" si="53"/>
        <v>3.4124806109056198E-3</v>
      </c>
      <c r="L410" s="56">
        <f t="shared" si="54"/>
        <v>1.9556107403383518E-3</v>
      </c>
      <c r="M410" s="54">
        <f t="shared" si="55"/>
        <v>19.754576172577817</v>
      </c>
      <c r="N410" s="54">
        <f t="shared" si="56"/>
        <v>4.3460067579671202</v>
      </c>
      <c r="O410" s="245">
        <f t="shared" si="57"/>
        <v>9.8772880862889085</v>
      </c>
      <c r="P410" s="54">
        <v>1.0905243926141885</v>
      </c>
      <c r="Q410" s="131">
        <f t="shared" si="51"/>
        <v>7.2665552029523475E-2</v>
      </c>
    </row>
    <row r="411" spans="1:17" x14ac:dyDescent="0.2">
      <c r="A411" s="59">
        <f t="shared" si="52"/>
        <v>23</v>
      </c>
      <c r="B411" s="57" t="s">
        <v>2205</v>
      </c>
      <c r="C411" s="57">
        <v>334</v>
      </c>
      <c r="D411" s="57"/>
      <c r="E411" s="57"/>
      <c r="F411" s="57">
        <f t="shared" si="50"/>
        <v>334</v>
      </c>
      <c r="G411" s="121">
        <v>5000</v>
      </c>
      <c r="H411" s="57">
        <v>20</v>
      </c>
      <c r="I411" s="121">
        <v>5000</v>
      </c>
      <c r="J411" s="57">
        <v>14</v>
      </c>
      <c r="K411" s="56">
        <f t="shared" si="53"/>
        <v>2.6249850853120151E-3</v>
      </c>
      <c r="L411" s="56">
        <f t="shared" si="54"/>
        <v>1.9556107403383518E-3</v>
      </c>
      <c r="M411" s="54">
        <f t="shared" si="55"/>
        <v>16.856592638393352</v>
      </c>
      <c r="N411" s="54">
        <f t="shared" si="56"/>
        <v>3.7084503804465374</v>
      </c>
      <c r="O411" s="245">
        <f t="shared" si="57"/>
        <v>8.4282963191966758</v>
      </c>
      <c r="P411" s="54">
        <v>0.83886491739552971</v>
      </c>
      <c r="Q411" s="131">
        <f t="shared" si="51"/>
        <v>8.9317976812670938E-2</v>
      </c>
    </row>
    <row r="412" spans="1:17" x14ac:dyDescent="0.2">
      <c r="A412" s="59">
        <f t="shared" si="52"/>
        <v>24</v>
      </c>
      <c r="B412" s="57" t="s">
        <v>2206</v>
      </c>
      <c r="C412" s="57">
        <v>579</v>
      </c>
      <c r="D412" s="57"/>
      <c r="E412" s="57"/>
      <c r="F412" s="57">
        <f t="shared" si="50"/>
        <v>579</v>
      </c>
      <c r="G412" s="121">
        <v>5000</v>
      </c>
      <c r="H412" s="57">
        <v>25</v>
      </c>
      <c r="I412" s="121">
        <v>5000</v>
      </c>
      <c r="J412" s="57">
        <v>19</v>
      </c>
      <c r="K412" s="56">
        <f t="shared" si="53"/>
        <v>3.2812313566400191E-3</v>
      </c>
      <c r="L412" s="56">
        <f t="shared" si="54"/>
        <v>2.6540431476020487E-3</v>
      </c>
      <c r="M412" s="54">
        <f t="shared" si="55"/>
        <v>21.841810175610807</v>
      </c>
      <c r="N412" s="54">
        <f t="shared" si="56"/>
        <v>4.8051982386343779</v>
      </c>
      <c r="O412" s="245">
        <f t="shared" si="57"/>
        <v>10.920905087805403</v>
      </c>
      <c r="P412" s="54">
        <v>1.0485811467444122</v>
      </c>
      <c r="Q412" s="131">
        <f t="shared" si="51"/>
        <v>6.6695154833842835E-2</v>
      </c>
    </row>
    <row r="413" spans="1:17" x14ac:dyDescent="0.2">
      <c r="A413" s="59">
        <f t="shared" si="52"/>
        <v>25</v>
      </c>
      <c r="B413" s="57" t="s">
        <v>2207</v>
      </c>
      <c r="C413" s="57">
        <v>674.3</v>
      </c>
      <c r="D413" s="57"/>
      <c r="E413" s="57"/>
      <c r="F413" s="57">
        <f t="shared" si="50"/>
        <v>674.3</v>
      </c>
      <c r="G413" s="121">
        <v>5000</v>
      </c>
      <c r="H413" s="57">
        <v>33</v>
      </c>
      <c r="I413" s="121">
        <v>5000</v>
      </c>
      <c r="J413" s="57">
        <v>18</v>
      </c>
      <c r="K413" s="56">
        <f t="shared" si="53"/>
        <v>4.3312253907648252E-3</v>
      </c>
      <c r="L413" s="56">
        <f t="shared" si="54"/>
        <v>2.5143566661493095E-3</v>
      </c>
      <c r="M413" s="54">
        <f t="shared" si="55"/>
        <v>25.191741969444013</v>
      </c>
      <c r="N413" s="54">
        <f t="shared" si="56"/>
        <v>5.542183233277683</v>
      </c>
      <c r="O413" s="245">
        <f t="shared" si="57"/>
        <v>12.595870984722007</v>
      </c>
      <c r="P413" s="54">
        <v>1.3841271137026239</v>
      </c>
      <c r="Q413" s="131">
        <f t="shared" si="51"/>
        <v>6.6311616937781898E-2</v>
      </c>
    </row>
    <row r="414" spans="1:17" x14ac:dyDescent="0.2">
      <c r="A414" s="59">
        <f t="shared" si="52"/>
        <v>26</v>
      </c>
      <c r="B414" s="57" t="s">
        <v>2208</v>
      </c>
      <c r="C414" s="57">
        <v>90.6</v>
      </c>
      <c r="D414" s="57"/>
      <c r="E414" s="57"/>
      <c r="F414" s="57">
        <f t="shared" si="50"/>
        <v>90.6</v>
      </c>
      <c r="G414" s="121">
        <v>5000</v>
      </c>
      <c r="H414" s="57">
        <v>7</v>
      </c>
      <c r="I414" s="121">
        <v>5000</v>
      </c>
      <c r="J414" s="57">
        <v>2</v>
      </c>
      <c r="K414" s="56">
        <f t="shared" si="53"/>
        <v>9.1874477985920541E-4</v>
      </c>
      <c r="L414" s="56">
        <f t="shared" si="54"/>
        <v>2.7937296290547883E-4</v>
      </c>
      <c r="M414" s="54">
        <f t="shared" si="55"/>
        <v>4.4090732933740382</v>
      </c>
      <c r="N414" s="54">
        <f t="shared" si="56"/>
        <v>0.96999612454228845</v>
      </c>
      <c r="O414" s="245">
        <f t="shared" si="57"/>
        <v>2.2045366466870191</v>
      </c>
      <c r="P414" s="54">
        <v>0.29360272108843533</v>
      </c>
      <c r="Q414" s="131">
        <f t="shared" si="51"/>
        <v>8.6944909334346385E-2</v>
      </c>
    </row>
    <row r="415" spans="1:17" x14ac:dyDescent="0.2">
      <c r="A415" s="59">
        <f t="shared" si="52"/>
        <v>27</v>
      </c>
      <c r="B415" s="57" t="s">
        <v>2210</v>
      </c>
      <c r="C415" s="57">
        <v>267.5</v>
      </c>
      <c r="D415" s="57"/>
      <c r="E415" s="57"/>
      <c r="F415" s="57">
        <f t="shared" si="50"/>
        <v>267.5</v>
      </c>
      <c r="G415" s="121">
        <v>5000</v>
      </c>
      <c r="H415" s="57">
        <v>10</v>
      </c>
      <c r="I415" s="121">
        <v>5000</v>
      </c>
      <c r="J415" s="57">
        <v>7</v>
      </c>
      <c r="K415" s="56">
        <f t="shared" si="53"/>
        <v>1.3124925426560075E-3</v>
      </c>
      <c r="L415" s="56">
        <f t="shared" si="54"/>
        <v>9.778053701691759E-4</v>
      </c>
      <c r="M415" s="54">
        <f t="shared" si="55"/>
        <v>8.4282963191966758</v>
      </c>
      <c r="N415" s="54">
        <f t="shared" si="56"/>
        <v>1.8542251902232687</v>
      </c>
      <c r="O415" s="245">
        <f t="shared" si="57"/>
        <v>4.2141481595983379</v>
      </c>
      <c r="P415" s="54">
        <v>0.41943245869776485</v>
      </c>
      <c r="Q415" s="131">
        <f t="shared" si="51"/>
        <v>5.5761129449405783E-2</v>
      </c>
    </row>
    <row r="416" spans="1:17" x14ac:dyDescent="0.2">
      <c r="A416" s="59">
        <f t="shared" si="52"/>
        <v>28</v>
      </c>
      <c r="B416" s="57" t="s">
        <v>2211</v>
      </c>
      <c r="C416" s="57">
        <v>584.20000000000005</v>
      </c>
      <c r="D416" s="57"/>
      <c r="E416" s="57"/>
      <c r="F416" s="57">
        <f t="shared" si="50"/>
        <v>584.20000000000005</v>
      </c>
      <c r="G416" s="121">
        <v>5000</v>
      </c>
      <c r="H416" s="57">
        <v>20</v>
      </c>
      <c r="I416" s="121">
        <v>5000</v>
      </c>
      <c r="J416" s="57">
        <v>13</v>
      </c>
      <c r="K416" s="56">
        <f t="shared" si="53"/>
        <v>2.6249850853120151E-3</v>
      </c>
      <c r="L416" s="56">
        <f t="shared" si="54"/>
        <v>1.8159242588856124E-3</v>
      </c>
      <c r="M416" s="54">
        <f t="shared" si="55"/>
        <v>16.342546386647271</v>
      </c>
      <c r="N416" s="54">
        <f t="shared" si="56"/>
        <v>3.5953602050623998</v>
      </c>
      <c r="O416" s="245">
        <f t="shared" si="57"/>
        <v>8.1712731933236356</v>
      </c>
      <c r="P416" s="54">
        <v>0.83886491739552971</v>
      </c>
      <c r="Q416" s="131">
        <f t="shared" si="51"/>
        <v>4.9551599969922686E-2</v>
      </c>
    </row>
    <row r="417" spans="1:17" x14ac:dyDescent="0.2">
      <c r="A417" s="59">
        <f t="shared" si="52"/>
        <v>29</v>
      </c>
      <c r="B417" s="57" t="s">
        <v>2212</v>
      </c>
      <c r="C417" s="57">
        <v>628.9</v>
      </c>
      <c r="D417" s="57"/>
      <c r="E417" s="57"/>
      <c r="F417" s="57">
        <f t="shared" si="50"/>
        <v>628.9</v>
      </c>
      <c r="G417" s="121">
        <v>5000</v>
      </c>
      <c r="H417" s="57">
        <v>42</v>
      </c>
      <c r="I417" s="121">
        <v>5000</v>
      </c>
      <c r="J417" s="57">
        <v>22</v>
      </c>
      <c r="K417" s="56">
        <f t="shared" si="53"/>
        <v>5.5124686791552325E-3</v>
      </c>
      <c r="L417" s="56">
        <f t="shared" si="54"/>
        <v>3.0731025919602671E-3</v>
      </c>
      <c r="M417" s="54">
        <f t="shared" si="55"/>
        <v>31.594902277705039</v>
      </c>
      <c r="N417" s="54">
        <f t="shared" si="56"/>
        <v>6.9508785010951089</v>
      </c>
      <c r="O417" s="245">
        <f t="shared" si="57"/>
        <v>15.797451138852519</v>
      </c>
      <c r="P417" s="54">
        <v>1.7616163265306122</v>
      </c>
      <c r="Q417" s="131">
        <f t="shared" si="51"/>
        <v>8.9211080051173938E-2</v>
      </c>
    </row>
    <row r="418" spans="1:17" x14ac:dyDescent="0.2">
      <c r="A418" s="59">
        <f t="shared" si="52"/>
        <v>30</v>
      </c>
      <c r="B418" s="57" t="s">
        <v>2213</v>
      </c>
      <c r="C418" s="57">
        <v>409.2</v>
      </c>
      <c r="D418" s="57"/>
      <c r="E418" s="57"/>
      <c r="F418" s="57">
        <f t="shared" si="50"/>
        <v>409.2</v>
      </c>
      <c r="G418" s="121">
        <v>5000</v>
      </c>
      <c r="H418" s="57">
        <v>23</v>
      </c>
      <c r="I418" s="121">
        <v>5000</v>
      </c>
      <c r="J418" s="57">
        <v>15</v>
      </c>
      <c r="K418" s="56">
        <f t="shared" si="53"/>
        <v>3.0187328481088176E-3</v>
      </c>
      <c r="L418" s="56">
        <f t="shared" si="54"/>
        <v>2.095297221791091E-3</v>
      </c>
      <c r="M418" s="54">
        <f t="shared" si="55"/>
        <v>18.819630657231667</v>
      </c>
      <c r="N418" s="54">
        <f t="shared" si="56"/>
        <v>4.1403187445909664</v>
      </c>
      <c r="O418" s="245">
        <f t="shared" si="57"/>
        <v>9.4098153286158333</v>
      </c>
      <c r="P418" s="54">
        <v>0.96469465500485896</v>
      </c>
      <c r="Q418" s="131">
        <f t="shared" si="51"/>
        <v>8.1462510717114675E-2</v>
      </c>
    </row>
    <row r="419" spans="1:17" x14ac:dyDescent="0.2">
      <c r="A419" s="59">
        <f t="shared" si="52"/>
        <v>31</v>
      </c>
      <c r="B419" s="57" t="s">
        <v>2214</v>
      </c>
      <c r="C419" s="57">
        <v>320.60000000000002</v>
      </c>
      <c r="D419" s="57"/>
      <c r="E419" s="57"/>
      <c r="F419" s="57">
        <f t="shared" si="50"/>
        <v>320.60000000000002</v>
      </c>
      <c r="G419" s="121">
        <v>5000</v>
      </c>
      <c r="H419" s="57">
        <v>18</v>
      </c>
      <c r="I419" s="121">
        <v>5000</v>
      </c>
      <c r="J419" s="57">
        <v>9</v>
      </c>
      <c r="K419" s="56">
        <f t="shared" si="53"/>
        <v>2.3624865767808137E-3</v>
      </c>
      <c r="L419" s="56">
        <f t="shared" si="54"/>
        <v>1.2571783330746547E-3</v>
      </c>
      <c r="M419" s="54">
        <f t="shared" si="55"/>
        <v>13.320366868268124</v>
      </c>
      <c r="N419" s="54">
        <f t="shared" si="56"/>
        <v>2.9304807110189874</v>
      </c>
      <c r="O419" s="245">
        <f t="shared" si="57"/>
        <v>6.660183434134062</v>
      </c>
      <c r="P419" s="54">
        <v>0.75497842565597673</v>
      </c>
      <c r="Q419" s="131">
        <f t="shared" si="51"/>
        <v>7.38178709890117E-2</v>
      </c>
    </row>
    <row r="420" spans="1:17" x14ac:dyDescent="0.2">
      <c r="A420" s="59">
        <f t="shared" si="52"/>
        <v>32</v>
      </c>
      <c r="B420" s="57" t="s">
        <v>2215</v>
      </c>
      <c r="C420" s="57">
        <v>505.8</v>
      </c>
      <c r="D420" s="57"/>
      <c r="E420" s="57"/>
      <c r="F420" s="57">
        <f t="shared" si="50"/>
        <v>505.8</v>
      </c>
      <c r="G420" s="121">
        <v>5000</v>
      </c>
      <c r="H420" s="57">
        <v>35</v>
      </c>
      <c r="I420" s="121">
        <v>5000</v>
      </c>
      <c r="J420" s="57">
        <v>24</v>
      </c>
      <c r="K420" s="56">
        <f t="shared" si="53"/>
        <v>4.5937238992960266E-3</v>
      </c>
      <c r="L420" s="56">
        <f t="shared" si="54"/>
        <v>3.352475554865746E-3</v>
      </c>
      <c r="M420" s="54">
        <f t="shared" si="55"/>
        <v>29.242013991315321</v>
      </c>
      <c r="N420" s="54">
        <f t="shared" si="56"/>
        <v>6.4332430780893706</v>
      </c>
      <c r="O420" s="245">
        <f t="shared" si="57"/>
        <v>14.621006995657661</v>
      </c>
      <c r="P420" s="54">
        <v>1.4680136054421768</v>
      </c>
      <c r="Q420" s="131">
        <f t="shared" si="51"/>
        <v>0.1023413951571857</v>
      </c>
    </row>
    <row r="421" spans="1:17" x14ac:dyDescent="0.2">
      <c r="A421" s="59">
        <f t="shared" si="52"/>
        <v>33</v>
      </c>
      <c r="B421" s="57" t="s">
        <v>2216</v>
      </c>
      <c r="C421" s="57">
        <v>482.7</v>
      </c>
      <c r="D421" s="57"/>
      <c r="E421" s="57"/>
      <c r="F421" s="57">
        <f t="shared" si="50"/>
        <v>482.7</v>
      </c>
      <c r="G421" s="121">
        <v>5000</v>
      </c>
      <c r="H421" s="57">
        <v>23</v>
      </c>
      <c r="I421" s="121">
        <v>5000</v>
      </c>
      <c r="J421" s="57">
        <v>14</v>
      </c>
      <c r="K421" s="56">
        <f t="shared" si="53"/>
        <v>3.0187328481088176E-3</v>
      </c>
      <c r="L421" s="56">
        <f t="shared" si="54"/>
        <v>1.9556107403383518E-3</v>
      </c>
      <c r="M421" s="54">
        <f t="shared" si="55"/>
        <v>18.305584405485583</v>
      </c>
      <c r="N421" s="54">
        <f t="shared" si="56"/>
        <v>4.0272285692068284</v>
      </c>
      <c r="O421" s="245">
        <f t="shared" si="57"/>
        <v>9.1527922027427913</v>
      </c>
      <c r="P421" s="54">
        <v>0.96469465500485896</v>
      </c>
      <c r="Q421" s="131">
        <f t="shared" si="51"/>
        <v>6.7226641459374473E-2</v>
      </c>
    </row>
    <row r="422" spans="1:17" x14ac:dyDescent="0.2">
      <c r="A422" s="59">
        <f t="shared" si="52"/>
        <v>34</v>
      </c>
      <c r="B422" s="57" t="s">
        <v>2217</v>
      </c>
      <c r="C422" s="57">
        <v>236.2</v>
      </c>
      <c r="D422" s="57"/>
      <c r="E422" s="57"/>
      <c r="F422" s="57">
        <f t="shared" si="50"/>
        <v>236.2</v>
      </c>
      <c r="G422" s="121">
        <v>5000</v>
      </c>
      <c r="H422" s="57">
        <v>11</v>
      </c>
      <c r="I422" s="121">
        <v>5000</v>
      </c>
      <c r="J422" s="57">
        <v>8</v>
      </c>
      <c r="K422" s="56">
        <f t="shared" si="53"/>
        <v>1.4437417969216085E-3</v>
      </c>
      <c r="L422" s="56">
        <f t="shared" si="54"/>
        <v>1.1174918516219153E-3</v>
      </c>
      <c r="M422" s="54">
        <f t="shared" si="55"/>
        <v>9.4253398266401689</v>
      </c>
      <c r="N422" s="54">
        <f t="shared" si="56"/>
        <v>2.0735747618608373</v>
      </c>
      <c r="O422" s="245">
        <f t="shared" si="57"/>
        <v>4.7126699133200844</v>
      </c>
      <c r="P422" s="54">
        <v>0.46137570456754134</v>
      </c>
      <c r="Q422" s="131">
        <f t="shared" si="51"/>
        <v>7.0588315861086506E-2</v>
      </c>
    </row>
    <row r="423" spans="1:17" x14ac:dyDescent="0.2">
      <c r="A423" s="59">
        <f t="shared" si="52"/>
        <v>35</v>
      </c>
      <c r="B423" s="57" t="s">
        <v>2218</v>
      </c>
      <c r="C423" s="57">
        <v>412.4</v>
      </c>
      <c r="D423" s="57">
        <v>16.8</v>
      </c>
      <c r="E423" s="57"/>
      <c r="F423" s="57">
        <f t="shared" si="50"/>
        <v>429.2</v>
      </c>
      <c r="G423" s="121">
        <v>5000</v>
      </c>
      <c r="H423" s="57">
        <v>19</v>
      </c>
      <c r="I423" s="121">
        <v>5000</v>
      </c>
      <c r="J423" s="57">
        <v>16</v>
      </c>
      <c r="K423" s="56">
        <f t="shared" si="53"/>
        <v>2.4937358310464144E-3</v>
      </c>
      <c r="L423" s="56">
        <f t="shared" si="54"/>
        <v>2.2349837032438306E-3</v>
      </c>
      <c r="M423" s="54">
        <f t="shared" si="55"/>
        <v>17.401687886188103</v>
      </c>
      <c r="N423" s="54">
        <f t="shared" si="56"/>
        <v>3.8283713349613828</v>
      </c>
      <c r="O423" s="245">
        <f t="shared" si="57"/>
        <v>8.7008439430940516</v>
      </c>
      <c r="P423" s="54">
        <v>0.79692167152575311</v>
      </c>
      <c r="Q423" s="131">
        <f t="shared" si="51"/>
        <v>7.1593254510180088E-2</v>
      </c>
    </row>
    <row r="424" spans="1:17" x14ac:dyDescent="0.2">
      <c r="A424" s="59">
        <f t="shared" si="52"/>
        <v>36</v>
      </c>
      <c r="B424" s="57" t="s">
        <v>2219</v>
      </c>
      <c r="C424" s="57">
        <v>551.1</v>
      </c>
      <c r="D424" s="57"/>
      <c r="E424" s="57"/>
      <c r="F424" s="57">
        <f t="shared" si="50"/>
        <v>551.1</v>
      </c>
      <c r="G424" s="121">
        <v>5000</v>
      </c>
      <c r="H424" s="57">
        <v>22</v>
      </c>
      <c r="I424" s="121">
        <v>5000</v>
      </c>
      <c r="J424" s="57">
        <v>15</v>
      </c>
      <c r="K424" s="56">
        <f t="shared" si="53"/>
        <v>2.8874835938432169E-3</v>
      </c>
      <c r="L424" s="56">
        <f t="shared" si="54"/>
        <v>2.095297221791091E-3</v>
      </c>
      <c r="M424" s="54">
        <f t="shared" si="55"/>
        <v>18.33663340153425</v>
      </c>
      <c r="N424" s="54">
        <f t="shared" si="56"/>
        <v>4.0340593483375349</v>
      </c>
      <c r="O424" s="245">
        <f t="shared" si="57"/>
        <v>9.1683167007671251</v>
      </c>
      <c r="P424" s="54">
        <v>0.92275140913508269</v>
      </c>
      <c r="Q424" s="131">
        <f t="shared" si="51"/>
        <v>5.8903576228949366E-2</v>
      </c>
    </row>
    <row r="425" spans="1:17" x14ac:dyDescent="0.2">
      <c r="A425" s="59">
        <f t="shared" si="52"/>
        <v>37</v>
      </c>
      <c r="B425" s="57" t="s">
        <v>2220</v>
      </c>
      <c r="C425" s="57">
        <v>129.1</v>
      </c>
      <c r="D425" s="57">
        <v>13.6</v>
      </c>
      <c r="E425" s="57"/>
      <c r="F425" s="57">
        <f t="shared" si="50"/>
        <v>142.69999999999999</v>
      </c>
      <c r="G425" s="121">
        <v>5000</v>
      </c>
      <c r="H425" s="57">
        <v>14</v>
      </c>
      <c r="I425" s="121">
        <v>5000</v>
      </c>
      <c r="J425" s="57">
        <v>6</v>
      </c>
      <c r="K425" s="56">
        <f t="shared" si="53"/>
        <v>1.8374895597184108E-3</v>
      </c>
      <c r="L425" s="56">
        <f t="shared" si="54"/>
        <v>8.3811888871643649E-4</v>
      </c>
      <c r="M425" s="54">
        <f t="shared" si="55"/>
        <v>9.8462390902402372</v>
      </c>
      <c r="N425" s="54">
        <f t="shared" si="56"/>
        <v>2.1661725998528523</v>
      </c>
      <c r="O425" s="245">
        <f t="shared" si="57"/>
        <v>4.9231195451201186</v>
      </c>
      <c r="P425" s="54">
        <v>0.58720544217687065</v>
      </c>
      <c r="Q425" s="131">
        <f t="shared" si="51"/>
        <v>0.12279423039516524</v>
      </c>
    </row>
    <row r="426" spans="1:17" x14ac:dyDescent="0.2">
      <c r="A426" s="59">
        <f t="shared" si="52"/>
        <v>38</v>
      </c>
      <c r="B426" s="57" t="s">
        <v>2221</v>
      </c>
      <c r="C426" s="57">
        <v>508.7</v>
      </c>
      <c r="D426" s="57"/>
      <c r="E426" s="57"/>
      <c r="F426" s="57">
        <f t="shared" si="50"/>
        <v>508.7</v>
      </c>
      <c r="G426" s="121">
        <v>5000</v>
      </c>
      <c r="H426" s="57">
        <v>32</v>
      </c>
      <c r="I426" s="121">
        <v>5000</v>
      </c>
      <c r="J426" s="57">
        <v>12</v>
      </c>
      <c r="K426" s="56">
        <f t="shared" si="53"/>
        <v>4.1999761364992245E-3</v>
      </c>
      <c r="L426" s="56">
        <f t="shared" si="54"/>
        <v>1.676237777432873E-3</v>
      </c>
      <c r="M426" s="54">
        <f t="shared" si="55"/>
        <v>21.624467203270118</v>
      </c>
      <c r="N426" s="54">
        <f t="shared" si="56"/>
        <v>4.7573827847194261</v>
      </c>
      <c r="O426" s="245">
        <f t="shared" si="57"/>
        <v>10.812233601635059</v>
      </c>
      <c r="P426" s="54">
        <v>1.3421838678328475</v>
      </c>
      <c r="Q426" s="131">
        <f t="shared" si="51"/>
        <v>7.5754408212025656E-2</v>
      </c>
    </row>
    <row r="427" spans="1:17" x14ac:dyDescent="0.2">
      <c r="A427" s="59">
        <f t="shared" si="52"/>
        <v>39</v>
      </c>
      <c r="B427" s="57" t="s">
        <v>2222</v>
      </c>
      <c r="C427" s="57">
        <v>172.3</v>
      </c>
      <c r="D427" s="57"/>
      <c r="E427" s="57">
        <v>54.6</v>
      </c>
      <c r="F427" s="57">
        <f t="shared" si="50"/>
        <v>226.9</v>
      </c>
      <c r="G427" s="121">
        <v>5000</v>
      </c>
      <c r="H427" s="57">
        <v>14</v>
      </c>
      <c r="I427" s="121">
        <v>5000</v>
      </c>
      <c r="J427" s="57">
        <v>11</v>
      </c>
      <c r="K427" s="56">
        <f t="shared" si="53"/>
        <v>1.8374895597184108E-3</v>
      </c>
      <c r="L427" s="56">
        <f t="shared" si="54"/>
        <v>1.5365512959801336E-3</v>
      </c>
      <c r="M427" s="54">
        <f t="shared" si="55"/>
        <v>12.416470348970643</v>
      </c>
      <c r="N427" s="54">
        <f t="shared" si="56"/>
        <v>2.7316234767735414</v>
      </c>
      <c r="O427" s="245">
        <f t="shared" si="57"/>
        <v>6.2082351744853215</v>
      </c>
      <c r="P427" s="54">
        <v>0.58720544217687065</v>
      </c>
      <c r="Q427" s="131">
        <f t="shared" si="51"/>
        <v>9.6710156202760578E-2</v>
      </c>
    </row>
    <row r="428" spans="1:17" x14ac:dyDescent="0.2">
      <c r="A428" s="59">
        <f t="shared" si="52"/>
        <v>40</v>
      </c>
      <c r="B428" s="57" t="s">
        <v>2223</v>
      </c>
      <c r="C428" s="29">
        <v>355.6</v>
      </c>
      <c r="D428" s="29"/>
      <c r="E428" s="29"/>
      <c r="F428" s="57">
        <f t="shared" si="50"/>
        <v>355.6</v>
      </c>
      <c r="G428" s="121">
        <v>5000</v>
      </c>
      <c r="H428" s="57">
        <v>19</v>
      </c>
      <c r="I428" s="121">
        <v>5000</v>
      </c>
      <c r="J428" s="57">
        <v>10</v>
      </c>
      <c r="K428" s="56">
        <f t="shared" si="53"/>
        <v>2.4937358310464144E-3</v>
      </c>
      <c r="L428" s="56">
        <f t="shared" si="54"/>
        <v>1.3968648145273941E-3</v>
      </c>
      <c r="M428" s="54">
        <f t="shared" si="55"/>
        <v>14.317410375711615</v>
      </c>
      <c r="N428" s="54">
        <f t="shared" si="56"/>
        <v>3.1498302826565552</v>
      </c>
      <c r="O428" s="245">
        <f t="shared" si="57"/>
        <v>7.1587051878558077</v>
      </c>
      <c r="P428" s="54">
        <v>0.79692167152575311</v>
      </c>
      <c r="Q428" s="131">
        <f t="shared" si="51"/>
        <v>7.1492878283885619E-2</v>
      </c>
    </row>
    <row r="429" spans="1:17" x14ac:dyDescent="0.2">
      <c r="A429" s="59">
        <f t="shared" si="52"/>
        <v>41</v>
      </c>
      <c r="B429" s="57" t="s">
        <v>2224</v>
      </c>
      <c r="C429" s="57">
        <v>42.8</v>
      </c>
      <c r="D429" s="57"/>
      <c r="E429" s="57"/>
      <c r="F429" s="57">
        <f t="shared" si="50"/>
        <v>42.8</v>
      </c>
      <c r="G429" s="121">
        <v>5000</v>
      </c>
      <c r="H429" s="57">
        <v>2</v>
      </c>
      <c r="I429" s="121">
        <v>5000</v>
      </c>
      <c r="J429" s="57">
        <v>2</v>
      </c>
      <c r="K429" s="56">
        <f t="shared" si="53"/>
        <v>2.6249850853120153E-4</v>
      </c>
      <c r="L429" s="56">
        <f t="shared" si="54"/>
        <v>2.7937296290547883E-4</v>
      </c>
      <c r="M429" s="54">
        <f t="shared" si="55"/>
        <v>1.9940870148869838</v>
      </c>
      <c r="N429" s="54">
        <f t="shared" si="56"/>
        <v>0.43869914327513643</v>
      </c>
      <c r="O429" s="245">
        <f t="shared" si="57"/>
        <v>0.99704350744349191</v>
      </c>
      <c r="P429" s="54">
        <v>8.3886491739552968E-2</v>
      </c>
      <c r="Q429" s="131">
        <f t="shared" si="51"/>
        <v>8.2096171900587975E-2</v>
      </c>
    </row>
    <row r="430" spans="1:17" x14ac:dyDescent="0.2">
      <c r="A430" s="59">
        <f t="shared" si="52"/>
        <v>42</v>
      </c>
      <c r="B430" s="57" t="s">
        <v>2225</v>
      </c>
      <c r="C430" s="57">
        <v>504</v>
      </c>
      <c r="D430" s="57">
        <v>50</v>
      </c>
      <c r="E430" s="57">
        <v>35.1</v>
      </c>
      <c r="F430" s="57">
        <f t="shared" si="50"/>
        <v>589.1</v>
      </c>
      <c r="G430" s="121">
        <v>5000</v>
      </c>
      <c r="H430" s="57">
        <v>24</v>
      </c>
      <c r="I430" s="121">
        <v>5000</v>
      </c>
      <c r="J430" s="57">
        <v>8</v>
      </c>
      <c r="K430" s="56">
        <f t="shared" si="53"/>
        <v>3.1499821023744184E-3</v>
      </c>
      <c r="L430" s="56">
        <f t="shared" si="54"/>
        <v>1.1174918516219153E-3</v>
      </c>
      <c r="M430" s="54">
        <f t="shared" si="55"/>
        <v>15.704304150706509</v>
      </c>
      <c r="N430" s="54">
        <f t="shared" si="56"/>
        <v>3.4549469131554322</v>
      </c>
      <c r="O430" s="245">
        <f t="shared" si="57"/>
        <v>7.8521520753532545</v>
      </c>
      <c r="P430" s="54">
        <v>1.0066379008746356</v>
      </c>
      <c r="Q430" s="131">
        <f t="shared" si="51"/>
        <v>4.756075545763E-2</v>
      </c>
    </row>
    <row r="431" spans="1:17" x14ac:dyDescent="0.2">
      <c r="A431" s="59">
        <f t="shared" si="52"/>
        <v>43</v>
      </c>
      <c r="B431" s="57" t="s">
        <v>2226</v>
      </c>
      <c r="C431" s="57">
        <v>729.9</v>
      </c>
      <c r="D431" s="57">
        <v>32.700000000000003</v>
      </c>
      <c r="E431" s="57"/>
      <c r="F431" s="57">
        <f t="shared" si="50"/>
        <v>762.6</v>
      </c>
      <c r="G431" s="121">
        <v>5000</v>
      </c>
      <c r="H431" s="132">
        <v>26</v>
      </c>
      <c r="I431" s="90">
        <v>5000</v>
      </c>
      <c r="J431" s="57">
        <v>21</v>
      </c>
      <c r="K431" s="56">
        <f t="shared" si="53"/>
        <v>3.4124806109056198E-3</v>
      </c>
      <c r="L431" s="56">
        <f t="shared" si="54"/>
        <v>2.9334161105075279E-3</v>
      </c>
      <c r="M431" s="54">
        <f t="shared" si="55"/>
        <v>23.352899934800384</v>
      </c>
      <c r="N431" s="54">
        <f t="shared" si="56"/>
        <v>5.1376379856560845</v>
      </c>
      <c r="O431" s="245">
        <f t="shared" si="57"/>
        <v>11.676449967400192</v>
      </c>
      <c r="P431" s="54">
        <v>1.0905243926141885</v>
      </c>
      <c r="Q431" s="131">
        <f t="shared" si="51"/>
        <v>5.4101117598309531E-2</v>
      </c>
    </row>
    <row r="432" spans="1:17" x14ac:dyDescent="0.2">
      <c r="A432" s="59">
        <f t="shared" si="52"/>
        <v>44</v>
      </c>
      <c r="B432" s="57" t="s">
        <v>2227</v>
      </c>
      <c r="C432" s="57">
        <v>851.12</v>
      </c>
      <c r="D432" s="57"/>
      <c r="E432" s="57"/>
      <c r="F432" s="57">
        <f t="shared" si="50"/>
        <v>851.12</v>
      </c>
      <c r="G432" s="121">
        <v>5000</v>
      </c>
      <c r="H432" s="132">
        <v>54</v>
      </c>
      <c r="I432" s="90">
        <v>5000</v>
      </c>
      <c r="J432" s="57">
        <v>18</v>
      </c>
      <c r="K432" s="56">
        <f t="shared" si="53"/>
        <v>7.087459730342441E-3</v>
      </c>
      <c r="L432" s="56">
        <f t="shared" si="54"/>
        <v>2.5143566661493095E-3</v>
      </c>
      <c r="M432" s="54">
        <f t="shared" si="55"/>
        <v>35.334684339089641</v>
      </c>
      <c r="N432" s="54">
        <f t="shared" si="56"/>
        <v>7.7736305545997206</v>
      </c>
      <c r="O432" s="245">
        <f t="shared" si="57"/>
        <v>17.667342169544821</v>
      </c>
      <c r="P432" s="54">
        <v>2.2649352769679303</v>
      </c>
      <c r="Q432" s="131">
        <f t="shared" si="51"/>
        <v>7.4067807524440865E-2</v>
      </c>
    </row>
    <row r="433" spans="1:17" x14ac:dyDescent="0.2">
      <c r="A433" s="59">
        <f t="shared" si="52"/>
        <v>45</v>
      </c>
      <c r="B433" s="57" t="s">
        <v>2228</v>
      </c>
      <c r="C433" s="57">
        <v>650.29999999999995</v>
      </c>
      <c r="D433" s="57">
        <v>180</v>
      </c>
      <c r="E433" s="57"/>
      <c r="F433" s="57">
        <f t="shared" si="50"/>
        <v>830.3</v>
      </c>
      <c r="G433" s="121">
        <v>5000</v>
      </c>
      <c r="H433" s="132">
        <v>20</v>
      </c>
      <c r="I433" s="90">
        <v>5000</v>
      </c>
      <c r="J433" s="57">
        <v>6</v>
      </c>
      <c r="K433" s="56">
        <f t="shared" si="53"/>
        <v>2.6249850853120151E-3</v>
      </c>
      <c r="L433" s="56">
        <f t="shared" si="54"/>
        <v>8.3811888871643649E-4</v>
      </c>
      <c r="M433" s="54">
        <f t="shared" si="55"/>
        <v>12.744222624424701</v>
      </c>
      <c r="N433" s="54">
        <f t="shared" si="56"/>
        <v>2.8037289773734342</v>
      </c>
      <c r="O433" s="245">
        <f t="shared" si="57"/>
        <v>6.3721113122123505</v>
      </c>
      <c r="P433" s="54">
        <v>0.83886491739552971</v>
      </c>
      <c r="Q433" s="131">
        <f t="shared" si="51"/>
        <v>2.7410487572450942E-2</v>
      </c>
    </row>
    <row r="434" spans="1:17" x14ac:dyDescent="0.2">
      <c r="A434" s="59">
        <f t="shared" si="52"/>
        <v>46</v>
      </c>
      <c r="B434" s="57" t="s">
        <v>2229</v>
      </c>
      <c r="C434" s="57">
        <v>1204.45</v>
      </c>
      <c r="D434" s="57">
        <v>254.7</v>
      </c>
      <c r="E434" s="57"/>
      <c r="F434" s="57">
        <f t="shared" si="50"/>
        <v>1459.15</v>
      </c>
      <c r="G434" s="121">
        <v>5000</v>
      </c>
      <c r="H434" s="132">
        <v>43</v>
      </c>
      <c r="I434" s="90">
        <v>5000</v>
      </c>
      <c r="J434" s="57">
        <v>19</v>
      </c>
      <c r="K434" s="56">
        <f t="shared" si="53"/>
        <v>5.6437179334208332E-3</v>
      </c>
      <c r="L434" s="56">
        <f t="shared" si="54"/>
        <v>2.6540431476020487E-3</v>
      </c>
      <c r="M434" s="54">
        <f t="shared" si="55"/>
        <v>30.535760778164207</v>
      </c>
      <c r="N434" s="54">
        <f t="shared" si="56"/>
        <v>6.7178673711961254</v>
      </c>
      <c r="O434" s="245">
        <f t="shared" si="57"/>
        <v>15.267880389082103</v>
      </c>
      <c r="P434" s="54">
        <v>1.8035595724003888</v>
      </c>
      <c r="Q434" s="131">
        <f t="shared" si="51"/>
        <v>3.7230626125376295E-2</v>
      </c>
    </row>
    <row r="435" spans="1:17" x14ac:dyDescent="0.2">
      <c r="A435" s="59">
        <f t="shared" si="52"/>
        <v>47</v>
      </c>
      <c r="B435" s="57" t="s">
        <v>2230</v>
      </c>
      <c r="C435" s="57">
        <v>490.1</v>
      </c>
      <c r="D435" s="57"/>
      <c r="E435" s="57">
        <v>67.099999999999994</v>
      </c>
      <c r="F435" s="57">
        <f t="shared" si="50"/>
        <v>557.20000000000005</v>
      </c>
      <c r="G435" s="121">
        <v>5000</v>
      </c>
      <c r="H435" s="132">
        <v>27</v>
      </c>
      <c r="I435" s="90">
        <v>5000</v>
      </c>
      <c r="J435" s="57">
        <v>19</v>
      </c>
      <c r="K435" s="56">
        <f t="shared" si="53"/>
        <v>3.5437298651712205E-3</v>
      </c>
      <c r="L435" s="56">
        <f t="shared" si="54"/>
        <v>2.6540431476020487E-3</v>
      </c>
      <c r="M435" s="54">
        <f t="shared" si="55"/>
        <v>22.807804687005628</v>
      </c>
      <c r="N435" s="54">
        <f t="shared" si="56"/>
        <v>5.0177170311412382</v>
      </c>
      <c r="O435" s="245">
        <f t="shared" si="57"/>
        <v>11.403902343502814</v>
      </c>
      <c r="P435" s="54">
        <v>1.1324676384839651</v>
      </c>
      <c r="Q435" s="131">
        <f t="shared" si="51"/>
        <v>7.243699156520754E-2</v>
      </c>
    </row>
    <row r="436" spans="1:17" x14ac:dyDescent="0.2">
      <c r="A436" s="59">
        <f t="shared" si="52"/>
        <v>48</v>
      </c>
      <c r="B436" s="57" t="s">
        <v>2231</v>
      </c>
      <c r="C436" s="57">
        <v>269</v>
      </c>
      <c r="D436" s="57"/>
      <c r="E436" s="57">
        <v>31.1</v>
      </c>
      <c r="F436" s="57">
        <f t="shared" si="50"/>
        <v>300.10000000000002</v>
      </c>
      <c r="G436" s="121">
        <v>5000</v>
      </c>
      <c r="H436" s="132">
        <v>11</v>
      </c>
      <c r="I436" s="90">
        <v>5000</v>
      </c>
      <c r="J436" s="57">
        <v>9</v>
      </c>
      <c r="K436" s="56">
        <f t="shared" si="53"/>
        <v>1.4437417969216085E-3</v>
      </c>
      <c r="L436" s="56">
        <f t="shared" si="54"/>
        <v>1.2571783330746547E-3</v>
      </c>
      <c r="M436" s="54">
        <f t="shared" si="55"/>
        <v>9.9393860783862493</v>
      </c>
      <c r="N436" s="54">
        <f t="shared" si="56"/>
        <v>2.1866649372449749</v>
      </c>
      <c r="O436" s="245">
        <f t="shared" si="57"/>
        <v>4.9696930391931247</v>
      </c>
      <c r="P436" s="54">
        <v>0.46137570456754134</v>
      </c>
      <c r="Q436" s="131">
        <f t="shared" si="51"/>
        <v>5.8504231120932657E-2</v>
      </c>
    </row>
    <row r="437" spans="1:17" x14ac:dyDescent="0.2">
      <c r="A437" s="59">
        <f t="shared" si="52"/>
        <v>49</v>
      </c>
      <c r="B437" s="57" t="s">
        <v>2232</v>
      </c>
      <c r="C437" s="57">
        <v>331.5</v>
      </c>
      <c r="D437" s="57"/>
      <c r="E437" s="57">
        <v>54</v>
      </c>
      <c r="F437" s="57">
        <f t="shared" si="50"/>
        <v>385.5</v>
      </c>
      <c r="G437" s="121">
        <v>5000</v>
      </c>
      <c r="H437" s="132">
        <v>38</v>
      </c>
      <c r="I437" s="90">
        <v>5000</v>
      </c>
      <c r="J437" s="57">
        <v>18</v>
      </c>
      <c r="K437" s="56">
        <f t="shared" si="53"/>
        <v>4.9874716620928287E-3</v>
      </c>
      <c r="L437" s="56">
        <f t="shared" si="54"/>
        <v>2.5143566661493095E-3</v>
      </c>
      <c r="M437" s="54">
        <f t="shared" si="55"/>
        <v>27.60672824793107</v>
      </c>
      <c r="N437" s="54">
        <f t="shared" si="56"/>
        <v>6.0734802145448352</v>
      </c>
      <c r="O437" s="245">
        <f t="shared" si="57"/>
        <v>13.803364123965535</v>
      </c>
      <c r="P437" s="54">
        <v>1.5938433430515062</v>
      </c>
      <c r="Q437" s="131">
        <f t="shared" si="51"/>
        <v>0.12730847193123981</v>
      </c>
    </row>
    <row r="438" spans="1:17" x14ac:dyDescent="0.2">
      <c r="A438" s="59">
        <f t="shared" si="52"/>
        <v>50</v>
      </c>
      <c r="B438" s="57" t="s">
        <v>2233</v>
      </c>
      <c r="C438" s="57">
        <v>504</v>
      </c>
      <c r="D438" s="57"/>
      <c r="E438" s="57">
        <v>46.5</v>
      </c>
      <c r="F438" s="57">
        <f t="shared" si="50"/>
        <v>550.5</v>
      </c>
      <c r="G438" s="121">
        <v>5000</v>
      </c>
      <c r="H438" s="132">
        <v>27</v>
      </c>
      <c r="I438" s="90">
        <v>5000</v>
      </c>
      <c r="J438" s="57">
        <v>21</v>
      </c>
      <c r="K438" s="56">
        <f t="shared" si="53"/>
        <v>3.5437298651712205E-3</v>
      </c>
      <c r="L438" s="56">
        <f t="shared" si="54"/>
        <v>2.9334161105075279E-3</v>
      </c>
      <c r="M438" s="54">
        <f t="shared" si="55"/>
        <v>23.835897190497793</v>
      </c>
      <c r="N438" s="54">
        <f t="shared" si="56"/>
        <v>5.2438973819095143</v>
      </c>
      <c r="O438" s="245">
        <f t="shared" si="57"/>
        <v>11.917948595248896</v>
      </c>
      <c r="P438" s="54">
        <v>1.1324676384839651</v>
      </c>
      <c r="Q438" s="131">
        <f t="shared" si="51"/>
        <v>7.6530809820418114E-2</v>
      </c>
    </row>
    <row r="439" spans="1:17" x14ac:dyDescent="0.2">
      <c r="A439" s="59">
        <f t="shared" si="52"/>
        <v>51</v>
      </c>
      <c r="B439" s="57" t="s">
        <v>2234</v>
      </c>
      <c r="C439" s="57">
        <v>529.5</v>
      </c>
      <c r="D439" s="57"/>
      <c r="E439" s="57">
        <v>43</v>
      </c>
      <c r="F439" s="57">
        <f t="shared" si="50"/>
        <v>572.5</v>
      </c>
      <c r="G439" s="121">
        <v>5000</v>
      </c>
      <c r="H439" s="132">
        <v>35</v>
      </c>
      <c r="I439" s="90">
        <v>5000</v>
      </c>
      <c r="J439" s="57">
        <v>16</v>
      </c>
      <c r="K439" s="56">
        <f t="shared" si="53"/>
        <v>4.5937238992960266E-3</v>
      </c>
      <c r="L439" s="56">
        <f t="shared" si="54"/>
        <v>2.2349837032438306E-3</v>
      </c>
      <c r="M439" s="54">
        <f t="shared" si="55"/>
        <v>25.129643977346674</v>
      </c>
      <c r="N439" s="54">
        <f t="shared" si="56"/>
        <v>5.5285216750162682</v>
      </c>
      <c r="O439" s="245">
        <f t="shared" si="57"/>
        <v>12.564821988673337</v>
      </c>
      <c r="P439" s="54">
        <v>1.4680136054421768</v>
      </c>
      <c r="Q439" s="131">
        <f t="shared" si="51"/>
        <v>7.806288427332482E-2</v>
      </c>
    </row>
    <row r="440" spans="1:17" x14ac:dyDescent="0.2">
      <c r="A440" s="59">
        <f t="shared" si="52"/>
        <v>52</v>
      </c>
      <c r="B440" s="57" t="s">
        <v>2235</v>
      </c>
      <c r="C440" s="57">
        <v>964.1</v>
      </c>
      <c r="D440" s="57"/>
      <c r="E440" s="57">
        <v>72.3</v>
      </c>
      <c r="F440" s="57">
        <f t="shared" si="50"/>
        <v>1036.4000000000001</v>
      </c>
      <c r="G440" s="121">
        <v>5000</v>
      </c>
      <c r="H440" s="132">
        <v>26</v>
      </c>
      <c r="I440" s="90">
        <v>5000</v>
      </c>
      <c r="J440" s="57">
        <v>15</v>
      </c>
      <c r="K440" s="56">
        <f t="shared" si="53"/>
        <v>3.4124806109056198E-3</v>
      </c>
      <c r="L440" s="56">
        <f t="shared" si="54"/>
        <v>2.095297221791091E-3</v>
      </c>
      <c r="M440" s="54">
        <f t="shared" si="55"/>
        <v>20.268622424323894</v>
      </c>
      <c r="N440" s="54">
        <f t="shared" si="56"/>
        <v>4.4590969333512565</v>
      </c>
      <c r="O440" s="245">
        <f t="shared" si="57"/>
        <v>10.134311212161947</v>
      </c>
      <c r="P440" s="54">
        <v>1.0905243926141885</v>
      </c>
      <c r="Q440" s="131">
        <f t="shared" si="51"/>
        <v>3.4689844618343575E-2</v>
      </c>
    </row>
    <row r="441" spans="1:17" x14ac:dyDescent="0.2">
      <c r="A441" s="59">
        <f t="shared" si="52"/>
        <v>53</v>
      </c>
      <c r="B441" s="57" t="s">
        <v>2236</v>
      </c>
      <c r="C441" s="57">
        <v>472.5</v>
      </c>
      <c r="D441" s="57"/>
      <c r="E441" s="57">
        <v>96.5</v>
      </c>
      <c r="F441" s="57">
        <f t="shared" si="50"/>
        <v>569</v>
      </c>
      <c r="G441" s="121">
        <v>5000</v>
      </c>
      <c r="H441" s="132">
        <v>28</v>
      </c>
      <c r="I441" s="90">
        <v>5000</v>
      </c>
      <c r="J441" s="57">
        <v>11</v>
      </c>
      <c r="K441" s="56">
        <f t="shared" si="53"/>
        <v>3.6749791194368216E-3</v>
      </c>
      <c r="L441" s="56">
        <f t="shared" si="54"/>
        <v>1.5365512959801336E-3</v>
      </c>
      <c r="M441" s="54">
        <f t="shared" si="55"/>
        <v>19.178431928734394</v>
      </c>
      <c r="N441" s="54">
        <f t="shared" si="56"/>
        <v>4.2192550243215665</v>
      </c>
      <c r="O441" s="245">
        <f t="shared" si="57"/>
        <v>9.589215964367197</v>
      </c>
      <c r="P441" s="54">
        <v>1.1744108843537413</v>
      </c>
      <c r="Q441" s="131">
        <f t="shared" si="51"/>
        <v>6.0037458351101754E-2</v>
      </c>
    </row>
    <row r="442" spans="1:17" x14ac:dyDescent="0.2">
      <c r="A442" s="59">
        <f t="shared" si="52"/>
        <v>54</v>
      </c>
      <c r="B442" s="57" t="s">
        <v>2237</v>
      </c>
      <c r="C442" s="57">
        <v>219</v>
      </c>
      <c r="D442" s="57"/>
      <c r="E442" s="57"/>
      <c r="F442" s="57">
        <f t="shared" si="50"/>
        <v>219</v>
      </c>
      <c r="G442" s="121">
        <v>5000</v>
      </c>
      <c r="H442" s="132">
        <v>9</v>
      </c>
      <c r="I442" s="90">
        <v>5000</v>
      </c>
      <c r="J442" s="57">
        <v>7</v>
      </c>
      <c r="K442" s="56">
        <f t="shared" si="53"/>
        <v>1.1812432883904068E-3</v>
      </c>
      <c r="L442" s="56">
        <f t="shared" si="54"/>
        <v>9.778053701691759E-4</v>
      </c>
      <c r="M442" s="54">
        <f t="shared" si="55"/>
        <v>7.9452990634992648</v>
      </c>
      <c r="N442" s="54">
        <f t="shared" si="56"/>
        <v>1.7479657939698383</v>
      </c>
      <c r="O442" s="245">
        <f t="shared" si="57"/>
        <v>3.9726495317496324</v>
      </c>
      <c r="P442" s="54">
        <v>0.37748921282798836</v>
      </c>
      <c r="Q442" s="131">
        <f t="shared" si="51"/>
        <v>6.4125130602953079E-2</v>
      </c>
    </row>
    <row r="443" spans="1:17" x14ac:dyDescent="0.2">
      <c r="A443" s="59">
        <f t="shared" si="52"/>
        <v>55</v>
      </c>
      <c r="B443" s="57" t="s">
        <v>2238</v>
      </c>
      <c r="C443" s="57">
        <v>361.4</v>
      </c>
      <c r="D443" s="57"/>
      <c r="E443" s="57"/>
      <c r="F443" s="57">
        <f t="shared" si="50"/>
        <v>361.4</v>
      </c>
      <c r="G443" s="121">
        <v>5000</v>
      </c>
      <c r="H443" s="132">
        <v>20</v>
      </c>
      <c r="I443" s="90">
        <v>5000</v>
      </c>
      <c r="J443" s="57">
        <v>11</v>
      </c>
      <c r="K443" s="56">
        <f t="shared" si="53"/>
        <v>2.6249850853120151E-3</v>
      </c>
      <c r="L443" s="56">
        <f t="shared" si="54"/>
        <v>1.5365512959801336E-3</v>
      </c>
      <c r="M443" s="54">
        <f t="shared" si="55"/>
        <v>15.314453883155107</v>
      </c>
      <c r="N443" s="54">
        <f t="shared" si="56"/>
        <v>3.3691798542941234</v>
      </c>
      <c r="O443" s="245">
        <f t="shared" si="57"/>
        <v>7.6572269415775533</v>
      </c>
      <c r="P443" s="54">
        <v>0.83886491739552971</v>
      </c>
      <c r="Q443" s="131">
        <f t="shared" si="51"/>
        <v>7.5206767007255981E-2</v>
      </c>
    </row>
    <row r="444" spans="1:17" x14ac:dyDescent="0.2">
      <c r="A444" s="59">
        <f t="shared" si="52"/>
        <v>56</v>
      </c>
      <c r="B444" s="57" t="s">
        <v>2239</v>
      </c>
      <c r="C444" s="57">
        <v>325.7</v>
      </c>
      <c r="D444" s="57"/>
      <c r="E444" s="57">
        <v>17.7</v>
      </c>
      <c r="F444" s="57">
        <f t="shared" si="50"/>
        <v>343.4</v>
      </c>
      <c r="G444" s="121">
        <v>5000</v>
      </c>
      <c r="H444" s="132">
        <v>28</v>
      </c>
      <c r="I444" s="90">
        <v>5000</v>
      </c>
      <c r="J444" s="57">
        <v>21</v>
      </c>
      <c r="K444" s="56">
        <f t="shared" si="53"/>
        <v>3.6749791194368216E-3</v>
      </c>
      <c r="L444" s="56">
        <f t="shared" si="54"/>
        <v>2.9334161105075279E-3</v>
      </c>
      <c r="M444" s="54">
        <f t="shared" si="55"/>
        <v>24.318894446195205</v>
      </c>
      <c r="N444" s="54">
        <f t="shared" si="56"/>
        <v>5.3501567781629449</v>
      </c>
      <c r="O444" s="245">
        <f t="shared" si="57"/>
        <v>12.159447223097603</v>
      </c>
      <c r="P444" s="54">
        <v>1.1744108843537413</v>
      </c>
      <c r="Q444" s="131">
        <f t="shared" si="51"/>
        <v>0.12522687633025478</v>
      </c>
    </row>
    <row r="445" spans="1:17" x14ac:dyDescent="0.2">
      <c r="A445" s="59">
        <f t="shared" si="52"/>
        <v>57</v>
      </c>
      <c r="B445" s="57" t="s">
        <v>2240</v>
      </c>
      <c r="C445" s="57">
        <v>398.4</v>
      </c>
      <c r="D445" s="57"/>
      <c r="E445" s="57">
        <v>80.599999999999994</v>
      </c>
      <c r="F445" s="57">
        <f t="shared" si="50"/>
        <v>479</v>
      </c>
      <c r="G445" s="121">
        <v>5000</v>
      </c>
      <c r="H445" s="132">
        <v>17</v>
      </c>
      <c r="I445" s="90">
        <v>5000</v>
      </c>
      <c r="J445" s="57">
        <v>13</v>
      </c>
      <c r="K445" s="56">
        <f t="shared" si="53"/>
        <v>2.231237322515213E-3</v>
      </c>
      <c r="L445" s="56">
        <f t="shared" si="54"/>
        <v>1.8159242588856124E-3</v>
      </c>
      <c r="M445" s="54">
        <f t="shared" si="55"/>
        <v>14.893554619555038</v>
      </c>
      <c r="N445" s="54">
        <f t="shared" si="56"/>
        <v>3.2765820163021084</v>
      </c>
      <c r="O445" s="245">
        <f t="shared" si="57"/>
        <v>7.4467773097775192</v>
      </c>
      <c r="P445" s="54">
        <v>0.71303517978620012</v>
      </c>
      <c r="Q445" s="131">
        <f t="shared" si="51"/>
        <v>5.4968578549939182E-2</v>
      </c>
    </row>
    <row r="446" spans="1:17" x14ac:dyDescent="0.2">
      <c r="A446" s="59">
        <f t="shared" si="52"/>
        <v>58</v>
      </c>
      <c r="B446" s="57" t="s">
        <v>2241</v>
      </c>
      <c r="C446" s="57">
        <v>675.5</v>
      </c>
      <c r="D446" s="57"/>
      <c r="E446" s="57"/>
      <c r="F446" s="57">
        <f t="shared" si="50"/>
        <v>675.5</v>
      </c>
      <c r="G446" s="121">
        <v>5000</v>
      </c>
      <c r="H446" s="132">
        <v>39</v>
      </c>
      <c r="I446" s="90">
        <v>5000</v>
      </c>
      <c r="J446" s="57">
        <v>17</v>
      </c>
      <c r="K446" s="56">
        <f t="shared" si="53"/>
        <v>5.1187209163584295E-3</v>
      </c>
      <c r="L446" s="56">
        <f t="shared" si="54"/>
        <v>2.3746701846965703E-3</v>
      </c>
      <c r="M446" s="54">
        <f t="shared" si="55"/>
        <v>27.575679251882399</v>
      </c>
      <c r="N446" s="54">
        <f t="shared" si="56"/>
        <v>6.0666494354141278</v>
      </c>
      <c r="O446" s="245">
        <f t="shared" si="57"/>
        <v>13.787839625941199</v>
      </c>
      <c r="P446" s="54">
        <v>1.635786588921283</v>
      </c>
      <c r="Q446" s="131">
        <f t="shared" si="51"/>
        <v>7.2636498744869007E-2</v>
      </c>
    </row>
    <row r="447" spans="1:17" x14ac:dyDescent="0.2">
      <c r="A447" s="59">
        <f t="shared" si="52"/>
        <v>59</v>
      </c>
      <c r="B447" s="57" t="s">
        <v>2242</v>
      </c>
      <c r="C447" s="57">
        <v>1644.9</v>
      </c>
      <c r="D447" s="57">
        <v>102.4</v>
      </c>
      <c r="E447" s="57">
        <v>88.7</v>
      </c>
      <c r="F447" s="57">
        <f t="shared" si="50"/>
        <v>1836.0000000000002</v>
      </c>
      <c r="G447" s="121">
        <v>5000</v>
      </c>
      <c r="H447" s="132">
        <v>38</v>
      </c>
      <c r="I447" s="90">
        <v>5000</v>
      </c>
      <c r="J447" s="57">
        <v>94</v>
      </c>
      <c r="K447" s="56">
        <f t="shared" si="53"/>
        <v>4.9874716620928287E-3</v>
      </c>
      <c r="L447" s="56">
        <f t="shared" si="54"/>
        <v>1.3130529256557505E-2</v>
      </c>
      <c r="M447" s="54">
        <f t="shared" si="55"/>
        <v>66.674243380633214</v>
      </c>
      <c r="N447" s="54">
        <f t="shared" si="56"/>
        <v>14.668333543739307</v>
      </c>
      <c r="O447" s="245">
        <f t="shared" si="57"/>
        <v>33.337121690316607</v>
      </c>
      <c r="P447" s="54">
        <v>1.5938433430515062</v>
      </c>
      <c r="Q447" s="131">
        <f t="shared" si="51"/>
        <v>6.3329815881122339E-2</v>
      </c>
    </row>
    <row r="448" spans="1:17" x14ac:dyDescent="0.2">
      <c r="A448" s="59">
        <f t="shared" si="52"/>
        <v>60</v>
      </c>
      <c r="B448" s="57" t="s">
        <v>704</v>
      </c>
      <c r="C448" s="57">
        <v>640.29999999999995</v>
      </c>
      <c r="D448" s="57">
        <v>45.5</v>
      </c>
      <c r="E448" s="57"/>
      <c r="F448" s="57">
        <f t="shared" ref="F448:F511" si="58">C448+D448+E448</f>
        <v>685.8</v>
      </c>
      <c r="G448" s="121">
        <v>5000</v>
      </c>
      <c r="H448" s="132">
        <v>32</v>
      </c>
      <c r="I448" s="90">
        <v>5000</v>
      </c>
      <c r="J448" s="57">
        <v>15</v>
      </c>
      <c r="K448" s="56">
        <f t="shared" si="53"/>
        <v>4.1999761364992245E-3</v>
      </c>
      <c r="L448" s="56">
        <f t="shared" si="54"/>
        <v>2.095297221791091E-3</v>
      </c>
      <c r="M448" s="54">
        <f t="shared" si="55"/>
        <v>23.166605958508359</v>
      </c>
      <c r="N448" s="54">
        <f t="shared" si="56"/>
        <v>5.0966533108718393</v>
      </c>
      <c r="O448" s="245">
        <f t="shared" si="57"/>
        <v>11.58330297925418</v>
      </c>
      <c r="P448" s="54">
        <v>1.3421838678328475</v>
      </c>
      <c r="Q448" s="131">
        <f t="shared" si="51"/>
        <v>6.0059413993098901E-2</v>
      </c>
    </row>
    <row r="449" spans="1:17" x14ac:dyDescent="0.2">
      <c r="A449" s="59">
        <f t="shared" si="52"/>
        <v>61</v>
      </c>
      <c r="B449" s="57" t="s">
        <v>705</v>
      </c>
      <c r="C449" s="57">
        <v>484.9</v>
      </c>
      <c r="D449" s="57">
        <v>39.799999999999997</v>
      </c>
      <c r="E449" s="57"/>
      <c r="F449" s="57">
        <f t="shared" si="58"/>
        <v>524.69999999999993</v>
      </c>
      <c r="G449" s="121">
        <v>5000</v>
      </c>
      <c r="H449" s="132">
        <v>25</v>
      </c>
      <c r="I449" s="90">
        <v>5000</v>
      </c>
      <c r="J449" s="57">
        <v>11</v>
      </c>
      <c r="K449" s="56">
        <f t="shared" si="53"/>
        <v>3.2812313566400191E-3</v>
      </c>
      <c r="L449" s="56">
        <f t="shared" si="54"/>
        <v>1.5365512959801336E-3</v>
      </c>
      <c r="M449" s="54">
        <f t="shared" si="55"/>
        <v>17.729440161642163</v>
      </c>
      <c r="N449" s="54">
        <f t="shared" ref="N449:N512" si="59">M449*0.22</f>
        <v>3.900476835561276</v>
      </c>
      <c r="O449" s="245">
        <f t="shared" si="57"/>
        <v>8.8647200808210815</v>
      </c>
      <c r="P449" s="54">
        <v>1.0485811467444122</v>
      </c>
      <c r="Q449" s="131">
        <f t="shared" si="51"/>
        <v>6.011667281259564E-2</v>
      </c>
    </row>
    <row r="450" spans="1:17" x14ac:dyDescent="0.2">
      <c r="A450" s="59">
        <f t="shared" si="52"/>
        <v>62</v>
      </c>
      <c r="B450" s="57" t="s">
        <v>706</v>
      </c>
      <c r="C450" s="57">
        <v>642.79999999999995</v>
      </c>
      <c r="D450" s="57"/>
      <c r="E450" s="57"/>
      <c r="F450" s="57">
        <f t="shared" si="58"/>
        <v>642.79999999999995</v>
      </c>
      <c r="G450" s="121">
        <v>5000</v>
      </c>
      <c r="H450" s="132">
        <v>37</v>
      </c>
      <c r="I450" s="90">
        <v>5000</v>
      </c>
      <c r="J450" s="57">
        <v>18</v>
      </c>
      <c r="K450" s="56">
        <f t="shared" si="53"/>
        <v>4.856222407827228E-3</v>
      </c>
      <c r="L450" s="56">
        <f t="shared" si="54"/>
        <v>2.5143566661493095E-3</v>
      </c>
      <c r="M450" s="54">
        <f t="shared" si="55"/>
        <v>27.123730992233657</v>
      </c>
      <c r="N450" s="54">
        <f t="shared" si="59"/>
        <v>5.9672208182914046</v>
      </c>
      <c r="O450" s="245">
        <f t="shared" si="57"/>
        <v>13.561865496116829</v>
      </c>
      <c r="P450" s="54">
        <v>1.5519000971817298</v>
      </c>
      <c r="Q450" s="131">
        <f t="shared" si="51"/>
        <v>7.4991781897672097E-2</v>
      </c>
    </row>
    <row r="451" spans="1:17" x14ac:dyDescent="0.2">
      <c r="A451" s="59">
        <f t="shared" si="52"/>
        <v>63</v>
      </c>
      <c r="B451" s="57" t="s">
        <v>707</v>
      </c>
      <c r="C451" s="57">
        <v>637.20000000000005</v>
      </c>
      <c r="D451" s="57"/>
      <c r="E451" s="57"/>
      <c r="F451" s="57">
        <f t="shared" si="58"/>
        <v>637.20000000000005</v>
      </c>
      <c r="G451" s="121">
        <v>5000</v>
      </c>
      <c r="H451" s="132">
        <v>16</v>
      </c>
      <c r="I451" s="90">
        <v>5000</v>
      </c>
      <c r="J451" s="57">
        <v>10</v>
      </c>
      <c r="K451" s="56">
        <f t="shared" si="53"/>
        <v>2.0999880682496122E-3</v>
      </c>
      <c r="L451" s="56">
        <f t="shared" si="54"/>
        <v>1.3968648145273941E-3</v>
      </c>
      <c r="M451" s="54">
        <f t="shared" si="55"/>
        <v>12.868418608619384</v>
      </c>
      <c r="N451" s="54">
        <f t="shared" si="59"/>
        <v>2.8310520938962647</v>
      </c>
      <c r="O451" s="245">
        <f t="shared" si="57"/>
        <v>6.4342093043096922</v>
      </c>
      <c r="P451" s="54">
        <v>0.67109193391642374</v>
      </c>
      <c r="Q451" s="131">
        <f t="shared" si="51"/>
        <v>3.5789033177560832E-2</v>
      </c>
    </row>
    <row r="452" spans="1:17" x14ac:dyDescent="0.2">
      <c r="A452" s="59">
        <f t="shared" si="52"/>
        <v>64</v>
      </c>
      <c r="B452" s="57" t="s">
        <v>708</v>
      </c>
      <c r="C452" s="57">
        <v>453.2</v>
      </c>
      <c r="D452" s="57"/>
      <c r="E452" s="57"/>
      <c r="F452" s="57">
        <f t="shared" si="58"/>
        <v>453.2</v>
      </c>
      <c r="G452" s="121">
        <v>5000</v>
      </c>
      <c r="H452" s="132">
        <v>28</v>
      </c>
      <c r="I452" s="90">
        <v>5000</v>
      </c>
      <c r="J452" s="57">
        <v>7</v>
      </c>
      <c r="K452" s="56">
        <f t="shared" si="53"/>
        <v>3.6749791194368216E-3</v>
      </c>
      <c r="L452" s="56">
        <f t="shared" si="54"/>
        <v>9.778053701691759E-4</v>
      </c>
      <c r="M452" s="54">
        <f t="shared" si="55"/>
        <v>17.122246921750069</v>
      </c>
      <c r="N452" s="54">
        <f t="shared" si="59"/>
        <v>3.7668943227850153</v>
      </c>
      <c r="O452" s="245">
        <f t="shared" si="57"/>
        <v>8.5611234608750344</v>
      </c>
      <c r="P452" s="54">
        <v>1.1744108843537413</v>
      </c>
      <c r="Q452" s="131">
        <f t="shared" si="51"/>
        <v>6.7574306243962615E-2</v>
      </c>
    </row>
    <row r="453" spans="1:17" x14ac:dyDescent="0.2">
      <c r="A453" s="59">
        <f t="shared" si="52"/>
        <v>65</v>
      </c>
      <c r="B453" s="57" t="s">
        <v>709</v>
      </c>
      <c r="C453" s="57">
        <v>771.5</v>
      </c>
      <c r="D453" s="57">
        <v>16.600000000000001</v>
      </c>
      <c r="E453" s="57"/>
      <c r="F453" s="57">
        <f t="shared" si="58"/>
        <v>788.1</v>
      </c>
      <c r="G453" s="121">
        <v>5000</v>
      </c>
      <c r="H453" s="132">
        <v>35</v>
      </c>
      <c r="I453" s="90">
        <v>5000</v>
      </c>
      <c r="J453" s="57">
        <v>34</v>
      </c>
      <c r="K453" s="56">
        <f t="shared" si="53"/>
        <v>4.5937238992960266E-3</v>
      </c>
      <c r="L453" s="56">
        <f t="shared" si="54"/>
        <v>4.7493403693931405E-3</v>
      </c>
      <c r="M453" s="54">
        <f t="shared" si="55"/>
        <v>34.382476508776129</v>
      </c>
      <c r="N453" s="54">
        <f t="shared" si="59"/>
        <v>7.564144831930748</v>
      </c>
      <c r="O453" s="245">
        <f t="shared" si="57"/>
        <v>17.191238254388065</v>
      </c>
      <c r="P453" s="54">
        <v>1.4680136054421768</v>
      </c>
      <c r="Q453" s="131">
        <f t="shared" ref="Q453:Q516" si="60">(M453+N453+O453+P453)/F453</f>
        <v>7.6901247558098101E-2</v>
      </c>
    </row>
    <row r="454" spans="1:17" x14ac:dyDescent="0.2">
      <c r="A454" s="59">
        <f t="shared" ref="A454:A517" si="61">1+A453</f>
        <v>66</v>
      </c>
      <c r="B454" s="57" t="s">
        <v>710</v>
      </c>
      <c r="C454" s="57">
        <v>1131.7</v>
      </c>
      <c r="D454" s="57"/>
      <c r="E454" s="57">
        <v>24.6</v>
      </c>
      <c r="F454" s="57">
        <f t="shared" si="58"/>
        <v>1156.3</v>
      </c>
      <c r="G454" s="121">
        <v>5000</v>
      </c>
      <c r="H454" s="132">
        <v>42</v>
      </c>
      <c r="I454" s="90">
        <v>5000</v>
      </c>
      <c r="J454" s="57">
        <v>18</v>
      </c>
      <c r="K454" s="56">
        <f t="shared" ref="K454:K517" si="62">SUM(1.1/8381*H454)</f>
        <v>5.5124686791552325E-3</v>
      </c>
      <c r="L454" s="56">
        <f t="shared" ref="L454:L517" si="63">SUM(0.9/6443*J454)</f>
        <v>2.5143566661493095E-3</v>
      </c>
      <c r="M454" s="54">
        <f t="shared" ref="M454:M517" si="64">(L454+K454)*3680</f>
        <v>29.538717270720714</v>
      </c>
      <c r="N454" s="54">
        <f t="shared" si="59"/>
        <v>6.4985177995585568</v>
      </c>
      <c r="O454" s="245">
        <f t="shared" ref="O454:O517" si="65">M454*0.5</f>
        <v>14.769358635360357</v>
      </c>
      <c r="P454" s="54">
        <v>1.7616163265306122</v>
      </c>
      <c r="Q454" s="131">
        <f t="shared" si="60"/>
        <v>4.546243192265869E-2</v>
      </c>
    </row>
    <row r="455" spans="1:17" x14ac:dyDescent="0.2">
      <c r="A455" s="59">
        <f t="shared" si="61"/>
        <v>67</v>
      </c>
      <c r="B455" s="57" t="s">
        <v>711</v>
      </c>
      <c r="C455" s="57">
        <v>534.6</v>
      </c>
      <c r="D455" s="57"/>
      <c r="E455" s="57"/>
      <c r="F455" s="57">
        <f t="shared" si="58"/>
        <v>534.6</v>
      </c>
      <c r="G455" s="121">
        <v>5000</v>
      </c>
      <c r="H455" s="132">
        <v>33</v>
      </c>
      <c r="I455" s="90">
        <v>5000</v>
      </c>
      <c r="J455" s="57">
        <v>4</v>
      </c>
      <c r="K455" s="56">
        <f t="shared" si="62"/>
        <v>4.3312253907648252E-3</v>
      </c>
      <c r="L455" s="56">
        <f t="shared" si="63"/>
        <v>5.5874592581095766E-4</v>
      </c>
      <c r="M455" s="54">
        <f t="shared" si="64"/>
        <v>17.99509444499888</v>
      </c>
      <c r="N455" s="54">
        <f t="shared" si="59"/>
        <v>3.9589207778997535</v>
      </c>
      <c r="O455" s="245">
        <f t="shared" si="65"/>
        <v>8.9975472224994402</v>
      </c>
      <c r="P455" s="54">
        <v>1.3841271137026239</v>
      </c>
      <c r="Q455" s="131">
        <f t="shared" si="60"/>
        <v>6.0485764233259819E-2</v>
      </c>
    </row>
    <row r="456" spans="1:17" x14ac:dyDescent="0.2">
      <c r="A456" s="59">
        <f t="shared" si="61"/>
        <v>68</v>
      </c>
      <c r="B456" s="57" t="s">
        <v>712</v>
      </c>
      <c r="C456" s="57">
        <v>640.5</v>
      </c>
      <c r="D456" s="57"/>
      <c r="E456" s="57"/>
      <c r="F456" s="57">
        <f t="shared" si="58"/>
        <v>640.5</v>
      </c>
      <c r="G456" s="121">
        <v>5000</v>
      </c>
      <c r="H456" s="132">
        <v>32</v>
      </c>
      <c r="I456" s="90">
        <v>5000</v>
      </c>
      <c r="J456" s="57">
        <v>12</v>
      </c>
      <c r="K456" s="56">
        <f t="shared" si="62"/>
        <v>4.1999761364992245E-3</v>
      </c>
      <c r="L456" s="56">
        <f t="shared" si="63"/>
        <v>1.676237777432873E-3</v>
      </c>
      <c r="M456" s="54">
        <f t="shared" si="64"/>
        <v>21.624467203270118</v>
      </c>
      <c r="N456" s="54">
        <f t="shared" si="59"/>
        <v>4.7573827847194261</v>
      </c>
      <c r="O456" s="245">
        <f t="shared" si="65"/>
        <v>10.812233601635059</v>
      </c>
      <c r="P456" s="54">
        <v>1.3421838678328475</v>
      </c>
      <c r="Q456" s="131">
        <f t="shared" si="60"/>
        <v>6.0165913282525289E-2</v>
      </c>
    </row>
    <row r="457" spans="1:17" x14ac:dyDescent="0.2">
      <c r="A457" s="59">
        <f t="shared" si="61"/>
        <v>69</v>
      </c>
      <c r="B457" s="57" t="s">
        <v>713</v>
      </c>
      <c r="C457" s="57">
        <v>679.9</v>
      </c>
      <c r="D457" s="57">
        <v>100.6</v>
      </c>
      <c r="E457" s="57"/>
      <c r="F457" s="57">
        <f t="shared" si="58"/>
        <v>780.5</v>
      </c>
      <c r="G457" s="121">
        <v>5000</v>
      </c>
      <c r="H457" s="132">
        <v>22</v>
      </c>
      <c r="I457" s="90">
        <v>5000</v>
      </c>
      <c r="J457" s="57">
        <v>18</v>
      </c>
      <c r="K457" s="56">
        <f t="shared" si="62"/>
        <v>2.8874835938432169E-3</v>
      </c>
      <c r="L457" s="56">
        <f t="shared" si="63"/>
        <v>2.5143566661493095E-3</v>
      </c>
      <c r="M457" s="54">
        <f t="shared" si="64"/>
        <v>19.878772156772499</v>
      </c>
      <c r="N457" s="54">
        <f t="shared" si="59"/>
        <v>4.3733298744899498</v>
      </c>
      <c r="O457" s="245">
        <f t="shared" si="65"/>
        <v>9.9393860783862493</v>
      </c>
      <c r="P457" s="54">
        <v>0.92275140913508269</v>
      </c>
      <c r="Q457" s="131">
        <f t="shared" si="60"/>
        <v>4.4989416423810102E-2</v>
      </c>
    </row>
    <row r="458" spans="1:17" x14ac:dyDescent="0.2">
      <c r="A458" s="59">
        <f t="shared" si="61"/>
        <v>70</v>
      </c>
      <c r="B458" s="57" t="s">
        <v>714</v>
      </c>
      <c r="C458" s="57">
        <v>708.5</v>
      </c>
      <c r="D458" s="57"/>
      <c r="E458" s="57"/>
      <c r="F458" s="57">
        <f t="shared" si="58"/>
        <v>708.5</v>
      </c>
      <c r="G458" s="121">
        <v>5000</v>
      </c>
      <c r="H458" s="132">
        <v>48</v>
      </c>
      <c r="I458" s="90">
        <v>5000</v>
      </c>
      <c r="J458" s="57">
        <v>23</v>
      </c>
      <c r="K458" s="56">
        <f t="shared" si="62"/>
        <v>6.2999642047488367E-3</v>
      </c>
      <c r="L458" s="56">
        <f t="shared" si="63"/>
        <v>3.2127890734130063E-3</v>
      </c>
      <c r="M458" s="54">
        <f t="shared" si="64"/>
        <v>35.006932063635581</v>
      </c>
      <c r="N458" s="54">
        <f t="shared" si="59"/>
        <v>7.7015250539998279</v>
      </c>
      <c r="O458" s="245">
        <f t="shared" si="65"/>
        <v>17.503466031817791</v>
      </c>
      <c r="P458" s="54">
        <v>2.0132758017492711</v>
      </c>
      <c r="Q458" s="131">
        <f t="shared" si="60"/>
        <v>8.7826674595910328E-2</v>
      </c>
    </row>
    <row r="459" spans="1:17" x14ac:dyDescent="0.2">
      <c r="A459" s="59">
        <f t="shared" si="61"/>
        <v>71</v>
      </c>
      <c r="B459" s="57" t="s">
        <v>715</v>
      </c>
      <c r="C459" s="57">
        <v>959</v>
      </c>
      <c r="D459" s="57"/>
      <c r="E459" s="57"/>
      <c r="F459" s="57">
        <f t="shared" si="58"/>
        <v>959</v>
      </c>
      <c r="G459" s="121">
        <v>5000</v>
      </c>
      <c r="H459" s="132">
        <v>23</v>
      </c>
      <c r="I459" s="90">
        <v>5000</v>
      </c>
      <c r="J459" s="57">
        <v>15</v>
      </c>
      <c r="K459" s="56">
        <f t="shared" si="62"/>
        <v>3.0187328481088176E-3</v>
      </c>
      <c r="L459" s="56">
        <f t="shared" si="63"/>
        <v>2.095297221791091E-3</v>
      </c>
      <c r="M459" s="54">
        <f t="shared" si="64"/>
        <v>18.819630657231667</v>
      </c>
      <c r="N459" s="54">
        <f t="shared" si="59"/>
        <v>4.1403187445909664</v>
      </c>
      <c r="O459" s="245">
        <f t="shared" si="65"/>
        <v>9.4098153286158333</v>
      </c>
      <c r="P459" s="54">
        <v>0.96469465500485896</v>
      </c>
      <c r="Q459" s="131">
        <f t="shared" si="60"/>
        <v>3.4759603113079587E-2</v>
      </c>
    </row>
    <row r="460" spans="1:17" x14ac:dyDescent="0.2">
      <c r="A460" s="59">
        <f t="shared" si="61"/>
        <v>72</v>
      </c>
      <c r="B460" s="57" t="s">
        <v>716</v>
      </c>
      <c r="C460" s="57">
        <v>492.4</v>
      </c>
      <c r="D460" s="57"/>
      <c r="E460" s="57"/>
      <c r="F460" s="57">
        <f t="shared" si="58"/>
        <v>492.4</v>
      </c>
      <c r="G460" s="121">
        <v>5000</v>
      </c>
      <c r="H460" s="132">
        <v>31</v>
      </c>
      <c r="I460" s="90">
        <v>5000</v>
      </c>
      <c r="J460" s="57">
        <v>12</v>
      </c>
      <c r="K460" s="56">
        <f t="shared" si="62"/>
        <v>4.0687268822336238E-3</v>
      </c>
      <c r="L460" s="56">
        <f t="shared" si="63"/>
        <v>1.676237777432873E-3</v>
      </c>
      <c r="M460" s="54">
        <f t="shared" si="64"/>
        <v>21.141469947572709</v>
      </c>
      <c r="N460" s="54">
        <f t="shared" si="59"/>
        <v>4.6511233884659964</v>
      </c>
      <c r="O460" s="245">
        <f t="shared" si="65"/>
        <v>10.570734973786355</v>
      </c>
      <c r="P460" s="54">
        <v>1.3002406219630711</v>
      </c>
      <c r="Q460" s="131">
        <f t="shared" si="60"/>
        <v>7.6489782558464933E-2</v>
      </c>
    </row>
    <row r="461" spans="1:17" x14ac:dyDescent="0.2">
      <c r="A461" s="59">
        <f t="shared" si="61"/>
        <v>73</v>
      </c>
      <c r="B461" s="57" t="s">
        <v>717</v>
      </c>
      <c r="C461" s="57">
        <v>287.5</v>
      </c>
      <c r="D461" s="57"/>
      <c r="E461" s="57">
        <v>44.8</v>
      </c>
      <c r="F461" s="57">
        <f t="shared" si="58"/>
        <v>332.3</v>
      </c>
      <c r="G461" s="121">
        <v>5000</v>
      </c>
      <c r="H461" s="132">
        <v>14</v>
      </c>
      <c r="I461" s="90">
        <v>5000</v>
      </c>
      <c r="J461" s="57">
        <v>16</v>
      </c>
      <c r="K461" s="56">
        <f t="shared" si="62"/>
        <v>1.8374895597184108E-3</v>
      </c>
      <c r="L461" s="56">
        <f t="shared" si="63"/>
        <v>2.2349837032438306E-3</v>
      </c>
      <c r="M461" s="54">
        <f t="shared" si="64"/>
        <v>14.986701607701049</v>
      </c>
      <c r="N461" s="54">
        <f t="shared" si="59"/>
        <v>3.2970743536942306</v>
      </c>
      <c r="O461" s="245">
        <f t="shared" si="65"/>
        <v>7.4933508038505243</v>
      </c>
      <c r="P461" s="54">
        <v>0.58720544217687065</v>
      </c>
      <c r="Q461" s="131">
        <f t="shared" si="60"/>
        <v>7.9338947359081174E-2</v>
      </c>
    </row>
    <row r="462" spans="1:17" x14ac:dyDescent="0.2">
      <c r="A462" s="59">
        <f t="shared" si="61"/>
        <v>74</v>
      </c>
      <c r="B462" s="57" t="s">
        <v>718</v>
      </c>
      <c r="C462" s="57">
        <v>227.9</v>
      </c>
      <c r="D462" s="57"/>
      <c r="E462" s="57"/>
      <c r="F462" s="57">
        <f t="shared" si="58"/>
        <v>227.9</v>
      </c>
      <c r="G462" s="121">
        <v>5000</v>
      </c>
      <c r="H462" s="132">
        <v>19</v>
      </c>
      <c r="I462" s="90">
        <v>5000</v>
      </c>
      <c r="J462" s="57">
        <v>14</v>
      </c>
      <c r="K462" s="56">
        <f t="shared" si="62"/>
        <v>2.4937358310464144E-3</v>
      </c>
      <c r="L462" s="56">
        <f t="shared" si="63"/>
        <v>1.9556107403383518E-3</v>
      </c>
      <c r="M462" s="54">
        <f t="shared" si="64"/>
        <v>16.373595382695939</v>
      </c>
      <c r="N462" s="54">
        <f t="shared" si="59"/>
        <v>3.6021909841931063</v>
      </c>
      <c r="O462" s="245">
        <f t="shared" si="65"/>
        <v>8.1867976913479694</v>
      </c>
      <c r="P462" s="54">
        <v>0.79692167152575311</v>
      </c>
      <c r="Q462" s="131">
        <f t="shared" si="60"/>
        <v>0.12707110895025348</v>
      </c>
    </row>
    <row r="463" spans="1:17" x14ac:dyDescent="0.2">
      <c r="A463" s="59">
        <f t="shared" si="61"/>
        <v>75</v>
      </c>
      <c r="B463" s="57" t="s">
        <v>719</v>
      </c>
      <c r="C463" s="57">
        <v>638.54999999999995</v>
      </c>
      <c r="D463" s="57">
        <v>38.700000000000003</v>
      </c>
      <c r="E463" s="57"/>
      <c r="F463" s="57">
        <f t="shared" si="58"/>
        <v>677.25</v>
      </c>
      <c r="G463" s="121">
        <v>5000</v>
      </c>
      <c r="H463" s="132">
        <v>29</v>
      </c>
      <c r="I463" s="90">
        <v>5000</v>
      </c>
      <c r="J463" s="57">
        <v>18</v>
      </c>
      <c r="K463" s="56">
        <f t="shared" si="62"/>
        <v>3.8062283737024223E-3</v>
      </c>
      <c r="L463" s="56">
        <f t="shared" si="63"/>
        <v>2.5143566661493095E-3</v>
      </c>
      <c r="M463" s="54">
        <f t="shared" si="64"/>
        <v>23.25975294665437</v>
      </c>
      <c r="N463" s="54">
        <f t="shared" si="59"/>
        <v>5.1171456482639615</v>
      </c>
      <c r="O463" s="245">
        <f t="shared" si="65"/>
        <v>11.629876473327185</v>
      </c>
      <c r="P463" s="54">
        <v>1.2163541302235181</v>
      </c>
      <c r="Q463" s="131">
        <f t="shared" si="60"/>
        <v>6.0868407823505409E-2</v>
      </c>
    </row>
    <row r="464" spans="1:17" x14ac:dyDescent="0.2">
      <c r="A464" s="59">
        <f t="shared" si="61"/>
        <v>76</v>
      </c>
      <c r="B464" s="57" t="s">
        <v>720</v>
      </c>
      <c r="C464" s="57">
        <v>844.8</v>
      </c>
      <c r="D464" s="57">
        <v>33</v>
      </c>
      <c r="E464" s="57"/>
      <c r="F464" s="57">
        <f t="shared" si="58"/>
        <v>877.8</v>
      </c>
      <c r="G464" s="121">
        <v>5000</v>
      </c>
      <c r="H464" s="132">
        <v>45</v>
      </c>
      <c r="I464" s="90">
        <v>5000</v>
      </c>
      <c r="J464" s="57">
        <v>17</v>
      </c>
      <c r="K464" s="56">
        <f t="shared" si="62"/>
        <v>5.9062164419520346E-3</v>
      </c>
      <c r="L464" s="56">
        <f t="shared" si="63"/>
        <v>2.3746701846965703E-3</v>
      </c>
      <c r="M464" s="54">
        <f t="shared" si="64"/>
        <v>30.473662786066868</v>
      </c>
      <c r="N464" s="54">
        <f t="shared" si="59"/>
        <v>6.7042058129347106</v>
      </c>
      <c r="O464" s="245">
        <f t="shared" si="65"/>
        <v>15.236831393033434</v>
      </c>
      <c r="P464" s="54">
        <v>1.8874460641399418</v>
      </c>
      <c r="Q464" s="131">
        <f t="shared" si="60"/>
        <v>6.1861638250370193E-2</v>
      </c>
    </row>
    <row r="465" spans="1:17" x14ac:dyDescent="0.2">
      <c r="A465" s="59">
        <f t="shared" si="61"/>
        <v>77</v>
      </c>
      <c r="B465" s="57" t="s">
        <v>721</v>
      </c>
      <c r="C465" s="57">
        <v>623.70000000000005</v>
      </c>
      <c r="D465" s="57">
        <v>33.200000000000003</v>
      </c>
      <c r="E465" s="57"/>
      <c r="F465" s="57">
        <f t="shared" si="58"/>
        <v>656.90000000000009</v>
      </c>
      <c r="G465" s="121">
        <v>5000</v>
      </c>
      <c r="H465" s="132">
        <v>39</v>
      </c>
      <c r="I465" s="90">
        <v>5000</v>
      </c>
      <c r="J465" s="57">
        <v>17</v>
      </c>
      <c r="K465" s="56">
        <f t="shared" si="62"/>
        <v>5.1187209163584295E-3</v>
      </c>
      <c r="L465" s="56">
        <f t="shared" si="63"/>
        <v>2.3746701846965703E-3</v>
      </c>
      <c r="M465" s="54">
        <f t="shared" si="64"/>
        <v>27.575679251882399</v>
      </c>
      <c r="N465" s="54">
        <f t="shared" si="59"/>
        <v>6.0666494354141278</v>
      </c>
      <c r="O465" s="245">
        <f t="shared" si="65"/>
        <v>13.787839625941199</v>
      </c>
      <c r="P465" s="54">
        <v>1.635786588921283</v>
      </c>
      <c r="Q465" s="131">
        <f t="shared" si="60"/>
        <v>7.4693187550858589E-2</v>
      </c>
    </row>
    <row r="466" spans="1:17" x14ac:dyDescent="0.2">
      <c r="A466" s="59">
        <f t="shared" si="61"/>
        <v>78</v>
      </c>
      <c r="B466" s="57" t="s">
        <v>722</v>
      </c>
      <c r="C466" s="57">
        <v>572.4</v>
      </c>
      <c r="D466" s="57"/>
      <c r="E466" s="57"/>
      <c r="F466" s="57">
        <f t="shared" si="58"/>
        <v>572.4</v>
      </c>
      <c r="G466" s="121">
        <v>5000</v>
      </c>
      <c r="H466" s="132">
        <v>15</v>
      </c>
      <c r="I466" s="90">
        <v>5000</v>
      </c>
      <c r="J466" s="57">
        <v>8</v>
      </c>
      <c r="K466" s="56">
        <f t="shared" si="62"/>
        <v>1.9687388139840115E-3</v>
      </c>
      <c r="L466" s="56">
        <f t="shared" si="63"/>
        <v>1.1174918516219153E-3</v>
      </c>
      <c r="M466" s="54">
        <f t="shared" si="64"/>
        <v>11.357328849429811</v>
      </c>
      <c r="N466" s="54">
        <f t="shared" si="59"/>
        <v>2.4986123468745585</v>
      </c>
      <c r="O466" s="245">
        <f t="shared" si="65"/>
        <v>5.6786644247149054</v>
      </c>
      <c r="P466" s="54">
        <v>0.62914868804664725</v>
      </c>
      <c r="Q466" s="131">
        <f t="shared" si="60"/>
        <v>3.5226684676914609E-2</v>
      </c>
    </row>
    <row r="467" spans="1:17" x14ac:dyDescent="0.2">
      <c r="A467" s="59">
        <f t="shared" si="61"/>
        <v>79</v>
      </c>
      <c r="B467" s="57" t="s">
        <v>723</v>
      </c>
      <c r="C467" s="57">
        <v>678.9</v>
      </c>
      <c r="D467" s="57"/>
      <c r="E467" s="57"/>
      <c r="F467" s="57">
        <f t="shared" si="58"/>
        <v>678.9</v>
      </c>
      <c r="G467" s="121">
        <v>5000</v>
      </c>
      <c r="H467" s="132">
        <v>47</v>
      </c>
      <c r="I467" s="90">
        <v>5000</v>
      </c>
      <c r="J467" s="57">
        <v>15</v>
      </c>
      <c r="K467" s="56">
        <f t="shared" si="62"/>
        <v>6.168714950483236E-3</v>
      </c>
      <c r="L467" s="56">
        <f t="shared" si="63"/>
        <v>2.095297221791091E-3</v>
      </c>
      <c r="M467" s="54">
        <f t="shared" si="64"/>
        <v>30.411564793969525</v>
      </c>
      <c r="N467" s="54">
        <f t="shared" si="59"/>
        <v>6.6905442546732958</v>
      </c>
      <c r="O467" s="245">
        <f t="shared" si="65"/>
        <v>15.205782396984763</v>
      </c>
      <c r="P467" s="54">
        <v>1.9713325558794947</v>
      </c>
      <c r="Q467" s="131">
        <f t="shared" si="60"/>
        <v>7.9951721905298395E-2</v>
      </c>
    </row>
    <row r="468" spans="1:17" x14ac:dyDescent="0.2">
      <c r="A468" s="59">
        <f t="shared" si="61"/>
        <v>80</v>
      </c>
      <c r="B468" s="57" t="s">
        <v>724</v>
      </c>
      <c r="C468" s="57">
        <v>785.9</v>
      </c>
      <c r="D468" s="57"/>
      <c r="E468" s="57"/>
      <c r="F468" s="57">
        <f t="shared" si="58"/>
        <v>785.9</v>
      </c>
      <c r="G468" s="121">
        <v>5000</v>
      </c>
      <c r="H468" s="132">
        <v>32</v>
      </c>
      <c r="I468" s="90">
        <v>5000</v>
      </c>
      <c r="J468" s="57">
        <v>12</v>
      </c>
      <c r="K468" s="56">
        <f t="shared" si="62"/>
        <v>4.1999761364992245E-3</v>
      </c>
      <c r="L468" s="56">
        <f t="shared" si="63"/>
        <v>1.676237777432873E-3</v>
      </c>
      <c r="M468" s="54">
        <f t="shared" si="64"/>
        <v>21.624467203270118</v>
      </c>
      <c r="N468" s="54">
        <f t="shared" si="59"/>
        <v>4.7573827847194261</v>
      </c>
      <c r="O468" s="245">
        <f t="shared" si="65"/>
        <v>10.812233601635059</v>
      </c>
      <c r="P468" s="54">
        <v>1.3421838678328475</v>
      </c>
      <c r="Q468" s="131">
        <f t="shared" si="60"/>
        <v>4.9034568593278344E-2</v>
      </c>
    </row>
    <row r="469" spans="1:17" x14ac:dyDescent="0.2">
      <c r="A469" s="59">
        <f t="shared" si="61"/>
        <v>81</v>
      </c>
      <c r="B469" s="57" t="s">
        <v>725</v>
      </c>
      <c r="C469" s="57">
        <v>557.20000000000005</v>
      </c>
      <c r="D469" s="57"/>
      <c r="E469" s="57"/>
      <c r="F469" s="57">
        <f t="shared" si="58"/>
        <v>557.20000000000005</v>
      </c>
      <c r="G469" s="121">
        <v>5000</v>
      </c>
      <c r="H469" s="132">
        <v>24</v>
      </c>
      <c r="I469" s="90">
        <v>5000</v>
      </c>
      <c r="J469" s="57">
        <v>10</v>
      </c>
      <c r="K469" s="56">
        <f t="shared" si="62"/>
        <v>3.1499821023744184E-3</v>
      </c>
      <c r="L469" s="56">
        <f t="shared" si="63"/>
        <v>1.3968648145273941E-3</v>
      </c>
      <c r="M469" s="54">
        <f t="shared" si="64"/>
        <v>16.73239665419867</v>
      </c>
      <c r="N469" s="54">
        <f t="shared" si="59"/>
        <v>3.6811272639237074</v>
      </c>
      <c r="O469" s="245">
        <f t="shared" si="65"/>
        <v>8.366198327099335</v>
      </c>
      <c r="P469" s="54">
        <v>1.0066379008746356</v>
      </c>
      <c r="Q469" s="131">
        <f t="shared" si="60"/>
        <v>5.3457214906849154E-2</v>
      </c>
    </row>
    <row r="470" spans="1:17" x14ac:dyDescent="0.2">
      <c r="A470" s="59">
        <f t="shared" si="61"/>
        <v>82</v>
      </c>
      <c r="B470" s="57" t="s">
        <v>726</v>
      </c>
      <c r="C470" s="57">
        <v>780.8</v>
      </c>
      <c r="D470" s="57">
        <v>45.6</v>
      </c>
      <c r="E470" s="57"/>
      <c r="F470" s="57">
        <f t="shared" si="58"/>
        <v>826.4</v>
      </c>
      <c r="G470" s="121">
        <v>5000</v>
      </c>
      <c r="H470" s="132">
        <v>31</v>
      </c>
      <c r="I470" s="90">
        <v>5000</v>
      </c>
      <c r="J470" s="57">
        <v>11</v>
      </c>
      <c r="K470" s="56">
        <f t="shared" si="62"/>
        <v>4.0687268822336238E-3</v>
      </c>
      <c r="L470" s="56">
        <f t="shared" si="63"/>
        <v>1.5365512959801336E-3</v>
      </c>
      <c r="M470" s="54">
        <f t="shared" si="64"/>
        <v>20.627423695826625</v>
      </c>
      <c r="N470" s="54">
        <f t="shared" si="59"/>
        <v>4.5380332130818575</v>
      </c>
      <c r="O470" s="245">
        <f t="shared" si="65"/>
        <v>10.313711847913313</v>
      </c>
      <c r="P470" s="54">
        <v>1.3002406219630711</v>
      </c>
      <c r="Q470" s="131">
        <f t="shared" si="60"/>
        <v>4.4505577660678683E-2</v>
      </c>
    </row>
    <row r="471" spans="1:17" x14ac:dyDescent="0.2">
      <c r="A471" s="59">
        <f t="shared" si="61"/>
        <v>83</v>
      </c>
      <c r="B471" s="57" t="s">
        <v>727</v>
      </c>
      <c r="C471" s="57">
        <v>1009.3</v>
      </c>
      <c r="D471" s="57"/>
      <c r="E471" s="57"/>
      <c r="F471" s="57">
        <f t="shared" si="58"/>
        <v>1009.3</v>
      </c>
      <c r="G471" s="121">
        <v>5000</v>
      </c>
      <c r="H471" s="132">
        <v>16</v>
      </c>
      <c r="I471" s="90">
        <v>5000</v>
      </c>
      <c r="J471" s="57">
        <v>35</v>
      </c>
      <c r="K471" s="56">
        <f t="shared" si="62"/>
        <v>2.0999880682496122E-3</v>
      </c>
      <c r="L471" s="56">
        <f t="shared" si="63"/>
        <v>4.8890268508458793E-3</v>
      </c>
      <c r="M471" s="54">
        <f t="shared" si="64"/>
        <v>25.719574902271408</v>
      </c>
      <c r="N471" s="54">
        <f t="shared" si="59"/>
        <v>5.6583064784997097</v>
      </c>
      <c r="O471" s="245">
        <f t="shared" si="65"/>
        <v>12.859787451135704</v>
      </c>
      <c r="P471" s="54">
        <v>0.67109193391642374</v>
      </c>
      <c r="Q471" s="131">
        <f t="shared" si="60"/>
        <v>4.4494957659589073E-2</v>
      </c>
    </row>
    <row r="472" spans="1:17" x14ac:dyDescent="0.2">
      <c r="A472" s="59">
        <f t="shared" si="61"/>
        <v>84</v>
      </c>
      <c r="B472" s="57" t="s">
        <v>728</v>
      </c>
      <c r="C472" s="57">
        <v>602.29999999999995</v>
      </c>
      <c r="D472" s="57"/>
      <c r="E472" s="57"/>
      <c r="F472" s="57">
        <f t="shared" si="58"/>
        <v>602.29999999999995</v>
      </c>
      <c r="G472" s="121">
        <v>5000</v>
      </c>
      <c r="H472" s="132">
        <v>26</v>
      </c>
      <c r="I472" s="90">
        <v>5000</v>
      </c>
      <c r="J472" s="57">
        <v>13</v>
      </c>
      <c r="K472" s="56">
        <f t="shared" si="62"/>
        <v>3.4124806109056198E-3</v>
      </c>
      <c r="L472" s="56">
        <f t="shared" si="63"/>
        <v>1.8159242588856124E-3</v>
      </c>
      <c r="M472" s="54">
        <f t="shared" si="64"/>
        <v>19.240529920831733</v>
      </c>
      <c r="N472" s="54">
        <f t="shared" si="59"/>
        <v>4.2329165825829813</v>
      </c>
      <c r="O472" s="245">
        <f t="shared" si="65"/>
        <v>9.6202649604158665</v>
      </c>
      <c r="P472" s="54">
        <v>1.0905243926141885</v>
      </c>
      <c r="Q472" s="131">
        <f t="shared" si="60"/>
        <v>5.6756161143026354E-2</v>
      </c>
    </row>
    <row r="473" spans="1:17" x14ac:dyDescent="0.2">
      <c r="A473" s="59">
        <f t="shared" si="61"/>
        <v>85</v>
      </c>
      <c r="B473" s="57" t="s">
        <v>729</v>
      </c>
      <c r="C473" s="57">
        <v>655.4</v>
      </c>
      <c r="D473" s="57">
        <v>60.8</v>
      </c>
      <c r="E473" s="57"/>
      <c r="F473" s="57">
        <f t="shared" si="58"/>
        <v>716.19999999999993</v>
      </c>
      <c r="G473" s="121">
        <v>5000</v>
      </c>
      <c r="H473" s="132">
        <v>24</v>
      </c>
      <c r="I473" s="90">
        <v>5000</v>
      </c>
      <c r="J473" s="57">
        <v>19</v>
      </c>
      <c r="K473" s="56">
        <f t="shared" si="62"/>
        <v>3.1499821023744184E-3</v>
      </c>
      <c r="L473" s="56">
        <f t="shared" si="63"/>
        <v>2.6540431476020487E-3</v>
      </c>
      <c r="M473" s="54">
        <f t="shared" si="64"/>
        <v>21.358812919913401</v>
      </c>
      <c r="N473" s="54">
        <f t="shared" si="59"/>
        <v>4.6989388423809482</v>
      </c>
      <c r="O473" s="245">
        <f t="shared" si="65"/>
        <v>10.6794064599567</v>
      </c>
      <c r="P473" s="54">
        <v>1.0066379008746356</v>
      </c>
      <c r="Q473" s="131">
        <f t="shared" si="60"/>
        <v>5.2700078362364823E-2</v>
      </c>
    </row>
    <row r="474" spans="1:17" x14ac:dyDescent="0.2">
      <c r="A474" s="59">
        <f t="shared" si="61"/>
        <v>86</v>
      </c>
      <c r="B474" s="57" t="s">
        <v>730</v>
      </c>
      <c r="C474" s="57">
        <v>707.3</v>
      </c>
      <c r="D474" s="57"/>
      <c r="E474" s="57"/>
      <c r="F474" s="57">
        <f t="shared" si="58"/>
        <v>707.3</v>
      </c>
      <c r="G474" s="121">
        <v>5000</v>
      </c>
      <c r="H474" s="132">
        <v>39</v>
      </c>
      <c r="I474" s="90">
        <v>5000</v>
      </c>
      <c r="J474" s="57">
        <v>16</v>
      </c>
      <c r="K474" s="56">
        <f t="shared" si="62"/>
        <v>5.1187209163584295E-3</v>
      </c>
      <c r="L474" s="56">
        <f t="shared" si="63"/>
        <v>2.2349837032438306E-3</v>
      </c>
      <c r="M474" s="54">
        <f t="shared" si="64"/>
        <v>27.061633000136318</v>
      </c>
      <c r="N474" s="54">
        <f t="shared" si="59"/>
        <v>5.9535592600299898</v>
      </c>
      <c r="O474" s="245">
        <f t="shared" si="65"/>
        <v>13.530816500068159</v>
      </c>
      <c r="P474" s="54">
        <v>1.635786588921283</v>
      </c>
      <c r="Q474" s="131">
        <f t="shared" si="60"/>
        <v>6.8120734269978458E-2</v>
      </c>
    </row>
    <row r="475" spans="1:17" x14ac:dyDescent="0.2">
      <c r="A475" s="59">
        <f t="shared" si="61"/>
        <v>87</v>
      </c>
      <c r="B475" s="57" t="s">
        <v>731</v>
      </c>
      <c r="C475" s="57">
        <v>789.4</v>
      </c>
      <c r="D475" s="57"/>
      <c r="E475" s="57"/>
      <c r="F475" s="57">
        <f t="shared" si="58"/>
        <v>789.4</v>
      </c>
      <c r="G475" s="121">
        <v>5000</v>
      </c>
      <c r="H475" s="132">
        <v>38</v>
      </c>
      <c r="I475" s="90">
        <v>5000</v>
      </c>
      <c r="J475" s="57">
        <v>16</v>
      </c>
      <c r="K475" s="56">
        <f t="shared" si="62"/>
        <v>4.9874716620928287E-3</v>
      </c>
      <c r="L475" s="56">
        <f t="shared" si="63"/>
        <v>2.2349837032438306E-3</v>
      </c>
      <c r="M475" s="54">
        <f t="shared" si="64"/>
        <v>26.578635744438905</v>
      </c>
      <c r="N475" s="54">
        <f t="shared" si="59"/>
        <v>5.8472998637765592</v>
      </c>
      <c r="O475" s="245">
        <f t="shared" si="65"/>
        <v>13.289317872219453</v>
      </c>
      <c r="P475" s="54">
        <v>1.5938433430515062</v>
      </c>
      <c r="Q475" s="131">
        <f t="shared" si="60"/>
        <v>5.9930449485034745E-2</v>
      </c>
    </row>
    <row r="476" spans="1:17" x14ac:dyDescent="0.2">
      <c r="A476" s="59">
        <f t="shared" si="61"/>
        <v>88</v>
      </c>
      <c r="B476" s="57" t="s">
        <v>732</v>
      </c>
      <c r="C476" s="57">
        <v>714.2</v>
      </c>
      <c r="D476" s="57"/>
      <c r="E476" s="57"/>
      <c r="F476" s="57">
        <f t="shared" si="58"/>
        <v>714.2</v>
      </c>
      <c r="G476" s="121">
        <v>5000</v>
      </c>
      <c r="H476" s="132">
        <v>38</v>
      </c>
      <c r="I476" s="90">
        <v>5000</v>
      </c>
      <c r="J476" s="57">
        <v>11</v>
      </c>
      <c r="K476" s="56">
        <f t="shared" si="62"/>
        <v>4.9874716620928287E-3</v>
      </c>
      <c r="L476" s="56">
        <f t="shared" si="63"/>
        <v>1.5365512959801336E-3</v>
      </c>
      <c r="M476" s="54">
        <f t="shared" si="64"/>
        <v>24.0084044857085</v>
      </c>
      <c r="N476" s="54">
        <f t="shared" si="59"/>
        <v>5.28184898685587</v>
      </c>
      <c r="O476" s="245">
        <f t="shared" si="65"/>
        <v>12.00420224285425</v>
      </c>
      <c r="P476" s="54">
        <v>1.5938433430515062</v>
      </c>
      <c r="Q476" s="131">
        <f t="shared" si="60"/>
        <v>6.0050824780831874E-2</v>
      </c>
    </row>
    <row r="477" spans="1:17" x14ac:dyDescent="0.2">
      <c r="A477" s="59">
        <f t="shared" si="61"/>
        <v>89</v>
      </c>
      <c r="B477" s="57" t="s">
        <v>733</v>
      </c>
      <c r="C477" s="57">
        <v>713.1</v>
      </c>
      <c r="D477" s="57"/>
      <c r="E477" s="57"/>
      <c r="F477" s="57">
        <f t="shared" si="58"/>
        <v>713.1</v>
      </c>
      <c r="G477" s="121">
        <v>5000</v>
      </c>
      <c r="H477" s="132">
        <v>46</v>
      </c>
      <c r="I477" s="90">
        <v>5000</v>
      </c>
      <c r="J477" s="57">
        <v>20</v>
      </c>
      <c r="K477" s="56">
        <f t="shared" si="62"/>
        <v>6.0374656962176353E-3</v>
      </c>
      <c r="L477" s="56">
        <f t="shared" si="63"/>
        <v>2.7937296290547883E-3</v>
      </c>
      <c r="M477" s="54">
        <f t="shared" si="64"/>
        <v>32.498798797002522</v>
      </c>
      <c r="N477" s="54">
        <f t="shared" si="59"/>
        <v>7.1497357353405544</v>
      </c>
      <c r="O477" s="245">
        <f t="shared" si="65"/>
        <v>16.249399398501261</v>
      </c>
      <c r="P477" s="54">
        <v>1.9293893100097179</v>
      </c>
      <c r="Q477" s="131">
        <f t="shared" si="60"/>
        <v>8.1092866695910884E-2</v>
      </c>
    </row>
    <row r="478" spans="1:17" x14ac:dyDescent="0.2">
      <c r="A478" s="59">
        <f t="shared" si="61"/>
        <v>90</v>
      </c>
      <c r="B478" s="57" t="s">
        <v>734</v>
      </c>
      <c r="C478" s="57">
        <v>771.4</v>
      </c>
      <c r="D478" s="57">
        <v>100</v>
      </c>
      <c r="E478" s="57"/>
      <c r="F478" s="57">
        <f t="shared" si="58"/>
        <v>871.4</v>
      </c>
      <c r="G478" s="121">
        <v>5000</v>
      </c>
      <c r="H478" s="132">
        <v>39</v>
      </c>
      <c r="I478" s="90">
        <v>5000</v>
      </c>
      <c r="J478" s="57">
        <v>21</v>
      </c>
      <c r="K478" s="56">
        <f t="shared" si="62"/>
        <v>5.1187209163584295E-3</v>
      </c>
      <c r="L478" s="56">
        <f t="shared" si="63"/>
        <v>2.9334161105075279E-3</v>
      </c>
      <c r="M478" s="54">
        <f t="shared" si="64"/>
        <v>29.631864258866727</v>
      </c>
      <c r="N478" s="54">
        <f t="shared" si="59"/>
        <v>6.5190101369506799</v>
      </c>
      <c r="O478" s="245">
        <f t="shared" si="65"/>
        <v>14.815932129433364</v>
      </c>
      <c r="P478" s="54">
        <v>1.635786588921283</v>
      </c>
      <c r="Q478" s="131">
        <f t="shared" si="60"/>
        <v>6.0365610642841475E-2</v>
      </c>
    </row>
    <row r="479" spans="1:17" x14ac:dyDescent="0.2">
      <c r="A479" s="59">
        <f t="shared" si="61"/>
        <v>91</v>
      </c>
      <c r="B479" s="57" t="s">
        <v>735</v>
      </c>
      <c r="C479" s="57">
        <v>1203.7</v>
      </c>
      <c r="D479" s="57">
        <v>132</v>
      </c>
      <c r="E479" s="57"/>
      <c r="F479" s="57">
        <f t="shared" si="58"/>
        <v>1335.7</v>
      </c>
      <c r="G479" s="121">
        <v>5000</v>
      </c>
      <c r="H479" s="132">
        <v>52</v>
      </c>
      <c r="I479" s="90">
        <v>5000</v>
      </c>
      <c r="J479" s="57">
        <v>14</v>
      </c>
      <c r="K479" s="56">
        <f t="shared" si="62"/>
        <v>6.8249612218112396E-3</v>
      </c>
      <c r="L479" s="56">
        <f t="shared" si="63"/>
        <v>1.9556107403383518E-3</v>
      </c>
      <c r="M479" s="54">
        <f t="shared" si="64"/>
        <v>32.312504820710501</v>
      </c>
      <c r="N479" s="54">
        <f t="shared" si="59"/>
        <v>7.10875106055631</v>
      </c>
      <c r="O479" s="245">
        <f t="shared" si="65"/>
        <v>16.156252410355251</v>
      </c>
      <c r="P479" s="54">
        <v>2.1810487852283771</v>
      </c>
      <c r="Q479" s="131">
        <f t="shared" si="60"/>
        <v>4.3242162968368969E-2</v>
      </c>
    </row>
    <row r="480" spans="1:17" x14ac:dyDescent="0.2">
      <c r="A480" s="59">
        <f t="shared" si="61"/>
        <v>92</v>
      </c>
      <c r="B480" s="57" t="s">
        <v>736</v>
      </c>
      <c r="C480" s="57">
        <v>500.7</v>
      </c>
      <c r="D480" s="57"/>
      <c r="E480" s="57">
        <v>56.7</v>
      </c>
      <c r="F480" s="57">
        <f t="shared" si="58"/>
        <v>557.4</v>
      </c>
      <c r="G480" s="121">
        <v>5000</v>
      </c>
      <c r="H480" s="132">
        <v>19</v>
      </c>
      <c r="I480" s="90">
        <v>5000</v>
      </c>
      <c r="J480" s="57">
        <v>11</v>
      </c>
      <c r="K480" s="56">
        <f t="shared" si="62"/>
        <v>2.4937358310464144E-3</v>
      </c>
      <c r="L480" s="56">
        <f t="shared" si="63"/>
        <v>1.5365512959801336E-3</v>
      </c>
      <c r="M480" s="54">
        <f t="shared" si="64"/>
        <v>14.831456627457696</v>
      </c>
      <c r="N480" s="54">
        <f t="shared" si="59"/>
        <v>3.2629204580406932</v>
      </c>
      <c r="O480" s="245">
        <f t="shared" si="65"/>
        <v>7.4157283137288479</v>
      </c>
      <c r="P480" s="54">
        <v>0.79692167152575311</v>
      </c>
      <c r="Q480" s="131">
        <f t="shared" si="60"/>
        <v>4.7195958146309634E-2</v>
      </c>
    </row>
    <row r="481" spans="1:17" x14ac:dyDescent="0.2">
      <c r="A481" s="59">
        <f t="shared" si="61"/>
        <v>93</v>
      </c>
      <c r="B481" s="57" t="s">
        <v>737</v>
      </c>
      <c r="C481" s="57">
        <v>476.1</v>
      </c>
      <c r="D481" s="57"/>
      <c r="E481" s="57"/>
      <c r="F481" s="57">
        <f t="shared" si="58"/>
        <v>476.1</v>
      </c>
      <c r="G481" s="121">
        <v>5000</v>
      </c>
      <c r="H481" s="132">
        <v>21</v>
      </c>
      <c r="I481" s="90">
        <v>5000</v>
      </c>
      <c r="J481" s="57">
        <v>19</v>
      </c>
      <c r="K481" s="56">
        <f t="shared" si="62"/>
        <v>2.7562343395776162E-3</v>
      </c>
      <c r="L481" s="56">
        <f t="shared" si="63"/>
        <v>2.6540431476020487E-3</v>
      </c>
      <c r="M481" s="54">
        <f t="shared" si="64"/>
        <v>19.909821152821166</v>
      </c>
      <c r="N481" s="54">
        <f t="shared" si="59"/>
        <v>4.3801606536206563</v>
      </c>
      <c r="O481" s="245">
        <f t="shared" si="65"/>
        <v>9.9549105764105832</v>
      </c>
      <c r="P481" s="54">
        <v>0.88080816326530609</v>
      </c>
      <c r="Q481" s="131">
        <f t="shared" si="60"/>
        <v>7.3777988964750491E-2</v>
      </c>
    </row>
    <row r="482" spans="1:17" x14ac:dyDescent="0.2">
      <c r="A482" s="59">
        <f t="shared" si="61"/>
        <v>94</v>
      </c>
      <c r="B482" s="31" t="s">
        <v>738</v>
      </c>
      <c r="C482" s="29">
        <v>364.5</v>
      </c>
      <c r="D482" s="29"/>
      <c r="E482" s="29">
        <v>21</v>
      </c>
      <c r="F482" s="57">
        <f t="shared" si="58"/>
        <v>385.5</v>
      </c>
      <c r="G482" s="121">
        <v>5000</v>
      </c>
      <c r="H482" s="132">
        <v>13</v>
      </c>
      <c r="I482" s="90">
        <v>5000</v>
      </c>
      <c r="J482" s="57">
        <v>9</v>
      </c>
      <c r="K482" s="56">
        <f t="shared" si="62"/>
        <v>1.7062403054528099E-3</v>
      </c>
      <c r="L482" s="56">
        <f t="shared" si="63"/>
        <v>1.2571783330746547E-3</v>
      </c>
      <c r="M482" s="54">
        <f t="shared" si="64"/>
        <v>10.905380589781069</v>
      </c>
      <c r="N482" s="54">
        <f t="shared" si="59"/>
        <v>2.3991837297518352</v>
      </c>
      <c r="O482" s="245">
        <f t="shared" si="65"/>
        <v>5.4526902948905347</v>
      </c>
      <c r="P482" s="54">
        <v>0.54526219630709427</v>
      </c>
      <c r="Q482" s="131">
        <f t="shared" si="60"/>
        <v>5.007137953496895E-2</v>
      </c>
    </row>
    <row r="483" spans="1:17" x14ac:dyDescent="0.2">
      <c r="A483" s="59">
        <f t="shared" si="61"/>
        <v>95</v>
      </c>
      <c r="B483" s="57" t="s">
        <v>739</v>
      </c>
      <c r="C483" s="57">
        <v>1235.0999999999999</v>
      </c>
      <c r="D483" s="57">
        <v>129.69999999999999</v>
      </c>
      <c r="E483" s="57"/>
      <c r="F483" s="57">
        <f t="shared" si="58"/>
        <v>1364.8</v>
      </c>
      <c r="G483" s="121">
        <v>5000</v>
      </c>
      <c r="H483" s="132">
        <v>64</v>
      </c>
      <c r="I483" s="90">
        <v>5000</v>
      </c>
      <c r="J483" s="57">
        <v>24</v>
      </c>
      <c r="K483" s="56">
        <f t="shared" si="62"/>
        <v>8.399952272998449E-3</v>
      </c>
      <c r="L483" s="56">
        <f t="shared" si="63"/>
        <v>3.352475554865746E-3</v>
      </c>
      <c r="M483" s="54">
        <f t="shared" si="64"/>
        <v>43.248934406540236</v>
      </c>
      <c r="N483" s="54">
        <f t="shared" si="59"/>
        <v>9.5147655694388522</v>
      </c>
      <c r="O483" s="245">
        <f t="shared" si="65"/>
        <v>21.624467203270118</v>
      </c>
      <c r="P483" s="54">
        <v>2.684367735665695</v>
      </c>
      <c r="Q483" s="131">
        <f t="shared" si="60"/>
        <v>5.6471669779392511E-2</v>
      </c>
    </row>
    <row r="484" spans="1:17" x14ac:dyDescent="0.2">
      <c r="A484" s="59">
        <f t="shared" si="61"/>
        <v>96</v>
      </c>
      <c r="B484" s="57" t="s">
        <v>740</v>
      </c>
      <c r="C484" s="57">
        <v>283</v>
      </c>
      <c r="D484" s="57">
        <v>27.9</v>
      </c>
      <c r="E484" s="57"/>
      <c r="F484" s="57">
        <f t="shared" si="58"/>
        <v>310.89999999999998</v>
      </c>
      <c r="G484" s="121">
        <v>5000</v>
      </c>
      <c r="H484" s="132">
        <v>20</v>
      </c>
      <c r="I484" s="90">
        <v>5000</v>
      </c>
      <c r="J484" s="57">
        <v>13</v>
      </c>
      <c r="K484" s="56">
        <f t="shared" si="62"/>
        <v>2.6249850853120151E-3</v>
      </c>
      <c r="L484" s="56">
        <f t="shared" si="63"/>
        <v>1.8159242588856124E-3</v>
      </c>
      <c r="M484" s="54">
        <f t="shared" si="64"/>
        <v>16.342546386647271</v>
      </c>
      <c r="N484" s="54">
        <f t="shared" si="59"/>
        <v>3.5953602050623998</v>
      </c>
      <c r="O484" s="245">
        <f t="shared" si="65"/>
        <v>8.1712731933236356</v>
      </c>
      <c r="P484" s="54">
        <v>0.83886491739552971</v>
      </c>
      <c r="Q484" s="131">
        <f t="shared" si="60"/>
        <v>9.3110468647246175E-2</v>
      </c>
    </row>
    <row r="485" spans="1:17" x14ac:dyDescent="0.2">
      <c r="A485" s="59">
        <f t="shared" si="61"/>
        <v>97</v>
      </c>
      <c r="B485" s="57" t="s">
        <v>741</v>
      </c>
      <c r="C485" s="57">
        <v>882.8</v>
      </c>
      <c r="D485" s="57"/>
      <c r="E485" s="57"/>
      <c r="F485" s="57">
        <f t="shared" si="58"/>
        <v>882.8</v>
      </c>
      <c r="G485" s="121"/>
      <c r="H485" s="132">
        <v>65</v>
      </c>
      <c r="I485" s="90"/>
      <c r="J485" s="57">
        <v>19</v>
      </c>
      <c r="K485" s="56">
        <f t="shared" si="62"/>
        <v>8.5312015272640505E-3</v>
      </c>
      <c r="L485" s="56">
        <f t="shared" si="63"/>
        <v>2.6540431476020487E-3</v>
      </c>
      <c r="M485" s="54">
        <f t="shared" si="64"/>
        <v>41.161700403507247</v>
      </c>
      <c r="N485" s="54">
        <f t="shared" si="59"/>
        <v>9.0555740887715945</v>
      </c>
      <c r="O485" s="245">
        <f t="shared" si="65"/>
        <v>20.580850201753623</v>
      </c>
      <c r="P485" s="54">
        <v>2.7263109815354718</v>
      </c>
      <c r="Q485" s="131">
        <f t="shared" si="60"/>
        <v>8.3285495781114577E-2</v>
      </c>
    </row>
    <row r="486" spans="1:17" x14ac:dyDescent="0.2">
      <c r="A486" s="59">
        <f t="shared" si="61"/>
        <v>98</v>
      </c>
      <c r="B486" s="80" t="s">
        <v>574</v>
      </c>
      <c r="C486" s="57">
        <v>222</v>
      </c>
      <c r="D486" s="57"/>
      <c r="E486" s="57"/>
      <c r="F486" s="57">
        <f t="shared" si="58"/>
        <v>222</v>
      </c>
      <c r="G486" s="121"/>
      <c r="H486" s="133">
        <v>16</v>
      </c>
      <c r="I486" s="92"/>
      <c r="J486" s="80">
        <v>14</v>
      </c>
      <c r="K486" s="56">
        <f t="shared" si="62"/>
        <v>2.0999880682496122E-3</v>
      </c>
      <c r="L486" s="56">
        <f t="shared" si="63"/>
        <v>1.9556107403383518E-3</v>
      </c>
      <c r="M486" s="54">
        <f t="shared" si="64"/>
        <v>14.92460361560371</v>
      </c>
      <c r="N486" s="54">
        <f t="shared" si="59"/>
        <v>3.2834127954328163</v>
      </c>
      <c r="O486" s="245">
        <f t="shared" si="65"/>
        <v>7.4623018078018548</v>
      </c>
      <c r="P486" s="54">
        <v>0.67109193391642374</v>
      </c>
      <c r="Q486" s="131">
        <f t="shared" si="60"/>
        <v>0.11865500068808468</v>
      </c>
    </row>
    <row r="487" spans="1:17" x14ac:dyDescent="0.2">
      <c r="A487" s="59">
        <f t="shared" si="61"/>
        <v>99</v>
      </c>
      <c r="B487" s="57" t="s">
        <v>742</v>
      </c>
      <c r="C487" s="57">
        <v>772.9</v>
      </c>
      <c r="D487" s="57"/>
      <c r="E487" s="57"/>
      <c r="F487" s="57">
        <f t="shared" si="58"/>
        <v>772.9</v>
      </c>
      <c r="G487" s="121">
        <v>5000</v>
      </c>
      <c r="H487" s="132">
        <v>34</v>
      </c>
      <c r="I487" s="90">
        <v>5000</v>
      </c>
      <c r="J487" s="57">
        <v>11</v>
      </c>
      <c r="K487" s="56">
        <f t="shared" si="62"/>
        <v>4.4624746450304259E-3</v>
      </c>
      <c r="L487" s="56">
        <f t="shared" si="63"/>
        <v>1.5365512959801336E-3</v>
      </c>
      <c r="M487" s="54">
        <f t="shared" si="64"/>
        <v>22.07641546291886</v>
      </c>
      <c r="N487" s="54">
        <f t="shared" si="59"/>
        <v>4.8568114018421493</v>
      </c>
      <c r="O487" s="245">
        <f t="shared" si="65"/>
        <v>11.03820773145943</v>
      </c>
      <c r="P487" s="54">
        <v>1.4260703595724002</v>
      </c>
      <c r="Q487" s="131">
        <f t="shared" si="60"/>
        <v>5.097361231180339E-2</v>
      </c>
    </row>
    <row r="488" spans="1:17" x14ac:dyDescent="0.2">
      <c r="A488" s="59">
        <f t="shared" si="61"/>
        <v>100</v>
      </c>
      <c r="B488" s="57" t="s">
        <v>743</v>
      </c>
      <c r="C488" s="57">
        <v>669.9</v>
      </c>
      <c r="D488" s="57"/>
      <c r="E488" s="57"/>
      <c r="F488" s="57">
        <f t="shared" si="58"/>
        <v>669.9</v>
      </c>
      <c r="G488" s="121">
        <v>5000</v>
      </c>
      <c r="H488" s="132">
        <v>27</v>
      </c>
      <c r="I488" s="90">
        <v>5000</v>
      </c>
      <c r="J488" s="57">
        <v>11</v>
      </c>
      <c r="K488" s="56">
        <f t="shared" si="62"/>
        <v>3.5437298651712205E-3</v>
      </c>
      <c r="L488" s="56">
        <f t="shared" si="63"/>
        <v>1.5365512959801336E-3</v>
      </c>
      <c r="M488" s="54">
        <f t="shared" si="64"/>
        <v>18.695434673036985</v>
      </c>
      <c r="N488" s="54">
        <f t="shared" si="59"/>
        <v>4.1129956280681368</v>
      </c>
      <c r="O488" s="245">
        <f t="shared" si="65"/>
        <v>9.3477173365184925</v>
      </c>
      <c r="P488" s="54">
        <v>1.1324676384839651</v>
      </c>
      <c r="Q488" s="131">
        <f t="shared" si="60"/>
        <v>4.9691917116148059E-2</v>
      </c>
    </row>
    <row r="489" spans="1:17" x14ac:dyDescent="0.2">
      <c r="A489" s="59">
        <f t="shared" si="61"/>
        <v>101</v>
      </c>
      <c r="B489" s="57" t="s">
        <v>744</v>
      </c>
      <c r="C489" s="57">
        <v>872.5</v>
      </c>
      <c r="D489" s="57"/>
      <c r="E489" s="57"/>
      <c r="F489" s="57">
        <f t="shared" si="58"/>
        <v>872.5</v>
      </c>
      <c r="G489" s="121">
        <v>5000</v>
      </c>
      <c r="H489" s="132">
        <v>30</v>
      </c>
      <c r="I489" s="90">
        <v>5000</v>
      </c>
      <c r="J489" s="57">
        <v>45</v>
      </c>
      <c r="K489" s="56">
        <f t="shared" si="62"/>
        <v>3.9374776279680231E-3</v>
      </c>
      <c r="L489" s="56">
        <f t="shared" si="63"/>
        <v>6.2858916653732739E-3</v>
      </c>
      <c r="M489" s="54">
        <f t="shared" si="64"/>
        <v>37.621998999495972</v>
      </c>
      <c r="N489" s="54">
        <f t="shared" si="59"/>
        <v>8.276839779889114</v>
      </c>
      <c r="O489" s="245">
        <f t="shared" si="65"/>
        <v>18.810999499747986</v>
      </c>
      <c r="P489" s="54">
        <v>1.2582973760932945</v>
      </c>
      <c r="Q489" s="131">
        <f t="shared" si="60"/>
        <v>7.5608178401405574E-2</v>
      </c>
    </row>
    <row r="490" spans="1:17" x14ac:dyDescent="0.2">
      <c r="A490" s="59">
        <f t="shared" si="61"/>
        <v>102</v>
      </c>
      <c r="B490" s="57" t="s">
        <v>745</v>
      </c>
      <c r="C490" s="57">
        <v>416.2</v>
      </c>
      <c r="D490" s="57">
        <v>126.1</v>
      </c>
      <c r="E490" s="57"/>
      <c r="F490" s="57">
        <f t="shared" si="58"/>
        <v>542.29999999999995</v>
      </c>
      <c r="G490" s="121">
        <v>5000</v>
      </c>
      <c r="H490" s="132">
        <v>22</v>
      </c>
      <c r="I490" s="90">
        <v>5000</v>
      </c>
      <c r="J490" s="57">
        <v>19</v>
      </c>
      <c r="K490" s="56">
        <f t="shared" si="62"/>
        <v>2.8874835938432169E-3</v>
      </c>
      <c r="L490" s="56">
        <f t="shared" si="63"/>
        <v>2.6540431476020487E-3</v>
      </c>
      <c r="M490" s="54">
        <f t="shared" si="64"/>
        <v>20.392818408518579</v>
      </c>
      <c r="N490" s="54">
        <f t="shared" si="59"/>
        <v>4.4864200498740878</v>
      </c>
      <c r="O490" s="245">
        <f t="shared" si="65"/>
        <v>10.19640920425929</v>
      </c>
      <c r="P490" s="54">
        <v>0.92275140913508269</v>
      </c>
      <c r="Q490" s="131">
        <f t="shared" si="60"/>
        <v>6.6380968231213436E-2</v>
      </c>
    </row>
    <row r="491" spans="1:17" x14ac:dyDescent="0.2">
      <c r="A491" s="59">
        <f t="shared" si="61"/>
        <v>103</v>
      </c>
      <c r="B491" s="91" t="s">
        <v>1418</v>
      </c>
      <c r="C491" s="33">
        <v>735.4</v>
      </c>
      <c r="D491" s="33"/>
      <c r="E491" s="33"/>
      <c r="F491" s="57">
        <f t="shared" si="58"/>
        <v>735.4</v>
      </c>
      <c r="G491" s="134">
        <v>5000</v>
      </c>
      <c r="H491" s="133">
        <v>32</v>
      </c>
      <c r="I491" s="92">
        <v>5000</v>
      </c>
      <c r="J491" s="91">
        <v>12</v>
      </c>
      <c r="K491" s="56">
        <f t="shared" si="62"/>
        <v>4.1999761364992245E-3</v>
      </c>
      <c r="L491" s="56">
        <f t="shared" si="63"/>
        <v>1.676237777432873E-3</v>
      </c>
      <c r="M491" s="54">
        <f t="shared" si="64"/>
        <v>21.624467203270118</v>
      </c>
      <c r="N491" s="54">
        <f t="shared" si="59"/>
        <v>4.7573827847194261</v>
      </c>
      <c r="O491" s="245">
        <f t="shared" si="65"/>
        <v>10.812233601635059</v>
      </c>
      <c r="P491" s="54">
        <v>1.3421838678328475</v>
      </c>
      <c r="Q491" s="131">
        <f t="shared" si="60"/>
        <v>5.240177788612653E-2</v>
      </c>
    </row>
    <row r="492" spans="1:17" x14ac:dyDescent="0.2">
      <c r="A492" s="59">
        <f t="shared" si="61"/>
        <v>104</v>
      </c>
      <c r="B492" s="57" t="s">
        <v>746</v>
      </c>
      <c r="C492" s="57">
        <v>767.4</v>
      </c>
      <c r="D492" s="57">
        <v>16.7</v>
      </c>
      <c r="E492" s="57"/>
      <c r="F492" s="57">
        <f t="shared" si="58"/>
        <v>784.1</v>
      </c>
      <c r="G492" s="121">
        <v>5000</v>
      </c>
      <c r="H492" s="132">
        <v>38</v>
      </c>
      <c r="I492" s="90">
        <v>5000</v>
      </c>
      <c r="J492" s="57">
        <v>22</v>
      </c>
      <c r="K492" s="56">
        <f t="shared" si="62"/>
        <v>4.9874716620928287E-3</v>
      </c>
      <c r="L492" s="56">
        <f t="shared" si="63"/>
        <v>3.0731025919602671E-3</v>
      </c>
      <c r="M492" s="54">
        <f t="shared" si="64"/>
        <v>29.662913254915392</v>
      </c>
      <c r="N492" s="54">
        <f t="shared" si="59"/>
        <v>6.5258409160813864</v>
      </c>
      <c r="O492" s="245">
        <f t="shared" si="65"/>
        <v>14.831456627457696</v>
      </c>
      <c r="P492" s="54">
        <v>1.5938433430515062</v>
      </c>
      <c r="Q492" s="131">
        <f t="shared" si="60"/>
        <v>6.7101204108539703E-2</v>
      </c>
    </row>
    <row r="493" spans="1:17" x14ac:dyDescent="0.2">
      <c r="A493" s="59">
        <f t="shared" si="61"/>
        <v>105</v>
      </c>
      <c r="B493" s="57" t="s">
        <v>747</v>
      </c>
      <c r="C493" s="57">
        <v>495.5</v>
      </c>
      <c r="D493" s="57"/>
      <c r="E493" s="57"/>
      <c r="F493" s="57">
        <f t="shared" si="58"/>
        <v>495.5</v>
      </c>
      <c r="G493" s="121">
        <v>5000</v>
      </c>
      <c r="H493" s="132">
        <v>12</v>
      </c>
      <c r="I493" s="90">
        <v>5000</v>
      </c>
      <c r="J493" s="57">
        <v>9</v>
      </c>
      <c r="K493" s="56">
        <f t="shared" si="62"/>
        <v>1.5749910511872092E-3</v>
      </c>
      <c r="L493" s="56">
        <f t="shared" si="63"/>
        <v>1.2571783330746547E-3</v>
      </c>
      <c r="M493" s="54">
        <f t="shared" si="64"/>
        <v>10.422383334083658</v>
      </c>
      <c r="N493" s="54">
        <f t="shared" si="59"/>
        <v>2.2929243334984051</v>
      </c>
      <c r="O493" s="245">
        <f t="shared" si="65"/>
        <v>5.2111916670418292</v>
      </c>
      <c r="P493" s="54">
        <v>0.50331895043731778</v>
      </c>
      <c r="Q493" s="131">
        <f t="shared" si="60"/>
        <v>3.7194386044523124E-2</v>
      </c>
    </row>
    <row r="494" spans="1:17" x14ac:dyDescent="0.2">
      <c r="A494" s="59">
        <f t="shared" si="61"/>
        <v>106</v>
      </c>
      <c r="B494" s="57" t="s">
        <v>748</v>
      </c>
      <c r="C494" s="57">
        <v>534.20000000000005</v>
      </c>
      <c r="D494" s="57">
        <v>22.3</v>
      </c>
      <c r="E494" s="57"/>
      <c r="F494" s="57">
        <f t="shared" si="58"/>
        <v>556.5</v>
      </c>
      <c r="G494" s="121">
        <v>5000</v>
      </c>
      <c r="H494" s="132">
        <v>22</v>
      </c>
      <c r="I494" s="90">
        <v>5000</v>
      </c>
      <c r="J494" s="57">
        <v>9</v>
      </c>
      <c r="K494" s="56">
        <f t="shared" si="62"/>
        <v>2.8874835938432169E-3</v>
      </c>
      <c r="L494" s="56">
        <f t="shared" si="63"/>
        <v>1.2571783330746547E-3</v>
      </c>
      <c r="M494" s="54">
        <f t="shared" si="64"/>
        <v>15.252355891057768</v>
      </c>
      <c r="N494" s="54">
        <f t="shared" si="59"/>
        <v>3.355518296032709</v>
      </c>
      <c r="O494" s="245">
        <f t="shared" si="65"/>
        <v>7.6261779455288838</v>
      </c>
      <c r="P494" s="54">
        <v>0.92275140913508269</v>
      </c>
      <c r="Q494" s="131">
        <f t="shared" si="60"/>
        <v>4.8799287586261349E-2</v>
      </c>
    </row>
    <row r="495" spans="1:17" x14ac:dyDescent="0.2">
      <c r="A495" s="59">
        <f t="shared" si="61"/>
        <v>107</v>
      </c>
      <c r="B495" s="57" t="s">
        <v>749</v>
      </c>
      <c r="C495" s="57">
        <v>758</v>
      </c>
      <c r="D495" s="57"/>
      <c r="E495" s="57"/>
      <c r="F495" s="57">
        <f t="shared" si="58"/>
        <v>758</v>
      </c>
      <c r="G495" s="121">
        <v>5000</v>
      </c>
      <c r="H495" s="132">
        <v>39</v>
      </c>
      <c r="I495" s="90">
        <v>5000</v>
      </c>
      <c r="J495" s="57">
        <v>21</v>
      </c>
      <c r="K495" s="56">
        <f t="shared" si="62"/>
        <v>5.1187209163584295E-3</v>
      </c>
      <c r="L495" s="56">
        <f t="shared" si="63"/>
        <v>2.9334161105075279E-3</v>
      </c>
      <c r="M495" s="54">
        <f t="shared" si="64"/>
        <v>29.631864258866727</v>
      </c>
      <c r="N495" s="54">
        <f t="shared" si="59"/>
        <v>6.5190101369506799</v>
      </c>
      <c r="O495" s="245">
        <f t="shared" si="65"/>
        <v>14.815932129433364</v>
      </c>
      <c r="P495" s="54">
        <v>1.635786588921283</v>
      </c>
      <c r="Q495" s="131">
        <f t="shared" si="60"/>
        <v>6.9396560836638602E-2</v>
      </c>
    </row>
    <row r="496" spans="1:17" x14ac:dyDescent="0.2">
      <c r="A496" s="59">
        <f t="shared" si="61"/>
        <v>108</v>
      </c>
      <c r="B496" s="57" t="s">
        <v>750</v>
      </c>
      <c r="C496" s="57">
        <v>463.8</v>
      </c>
      <c r="D496" s="57">
        <v>43.7</v>
      </c>
      <c r="E496" s="57"/>
      <c r="F496" s="57">
        <f t="shared" si="58"/>
        <v>507.5</v>
      </c>
      <c r="G496" s="121">
        <v>5000</v>
      </c>
      <c r="H496" s="132">
        <v>29</v>
      </c>
      <c r="I496" s="90">
        <v>5000</v>
      </c>
      <c r="J496" s="57">
        <v>13</v>
      </c>
      <c r="K496" s="56">
        <f t="shared" si="62"/>
        <v>3.8062283737024223E-3</v>
      </c>
      <c r="L496" s="56">
        <f t="shared" si="63"/>
        <v>1.8159242588856124E-3</v>
      </c>
      <c r="M496" s="54">
        <f t="shared" si="64"/>
        <v>20.689521687923968</v>
      </c>
      <c r="N496" s="54">
        <f t="shared" si="59"/>
        <v>4.5516947713432732</v>
      </c>
      <c r="O496" s="245">
        <f t="shared" si="65"/>
        <v>10.344760843961984</v>
      </c>
      <c r="P496" s="54">
        <v>1.2163541302235181</v>
      </c>
      <c r="Q496" s="131">
        <f t="shared" si="60"/>
        <v>7.2516909228478324E-2</v>
      </c>
    </row>
    <row r="497" spans="1:17" x14ac:dyDescent="0.2">
      <c r="A497" s="59">
        <f t="shared" si="61"/>
        <v>109</v>
      </c>
      <c r="B497" s="57" t="s">
        <v>751</v>
      </c>
      <c r="C497" s="57">
        <v>564</v>
      </c>
      <c r="D497" s="57"/>
      <c r="E497" s="57"/>
      <c r="F497" s="57">
        <f t="shared" si="58"/>
        <v>564</v>
      </c>
      <c r="G497" s="121">
        <v>5000</v>
      </c>
      <c r="H497" s="132">
        <v>36</v>
      </c>
      <c r="I497" s="90">
        <v>5000</v>
      </c>
      <c r="J497" s="57">
        <v>29</v>
      </c>
      <c r="K497" s="56">
        <f t="shared" si="62"/>
        <v>4.7249731535616273E-3</v>
      </c>
      <c r="L497" s="56">
        <f t="shared" si="63"/>
        <v>4.0509079621294432E-3</v>
      </c>
      <c r="M497" s="54">
        <f t="shared" si="64"/>
        <v>32.29524250574314</v>
      </c>
      <c r="N497" s="54">
        <f t="shared" si="59"/>
        <v>7.1049533512634904</v>
      </c>
      <c r="O497" s="245">
        <f t="shared" si="65"/>
        <v>16.14762125287157</v>
      </c>
      <c r="P497" s="54">
        <v>1.5099568513119535</v>
      </c>
      <c r="Q497" s="131">
        <f t="shared" si="60"/>
        <v>0.10116626588863502</v>
      </c>
    </row>
    <row r="498" spans="1:17" x14ac:dyDescent="0.2">
      <c r="A498" s="59">
        <f t="shared" si="61"/>
        <v>110</v>
      </c>
      <c r="B498" s="57" t="s">
        <v>752</v>
      </c>
      <c r="C498" s="57">
        <v>832.2</v>
      </c>
      <c r="D498" s="57">
        <v>47.7</v>
      </c>
      <c r="E498" s="57"/>
      <c r="F498" s="57">
        <f t="shared" si="58"/>
        <v>879.90000000000009</v>
      </c>
      <c r="G498" s="121">
        <v>5000</v>
      </c>
      <c r="H498" s="132">
        <v>47</v>
      </c>
      <c r="I498" s="90">
        <v>5000</v>
      </c>
      <c r="J498" s="57">
        <v>24</v>
      </c>
      <c r="K498" s="56">
        <f t="shared" si="62"/>
        <v>6.168714950483236E-3</v>
      </c>
      <c r="L498" s="56">
        <f t="shared" si="63"/>
        <v>3.352475554865746E-3</v>
      </c>
      <c r="M498" s="54">
        <f t="shared" si="64"/>
        <v>35.037981059684256</v>
      </c>
      <c r="N498" s="54">
        <f t="shared" si="59"/>
        <v>7.7083558331305362</v>
      </c>
      <c r="O498" s="245">
        <f t="shared" si="65"/>
        <v>17.518990529842128</v>
      </c>
      <c r="P498" s="54">
        <v>1.9713325558794947</v>
      </c>
      <c r="Q498" s="131">
        <f t="shared" si="60"/>
        <v>7.073151492048689E-2</v>
      </c>
    </row>
    <row r="499" spans="1:17" x14ac:dyDescent="0.2">
      <c r="A499" s="59">
        <f t="shared" si="61"/>
        <v>111</v>
      </c>
      <c r="B499" s="57" t="s">
        <v>753</v>
      </c>
      <c r="C499" s="57">
        <v>751.4</v>
      </c>
      <c r="D499" s="57"/>
      <c r="E499" s="57"/>
      <c r="F499" s="57">
        <f t="shared" si="58"/>
        <v>751.4</v>
      </c>
      <c r="G499" s="121">
        <v>5000</v>
      </c>
      <c r="H499" s="132">
        <v>33</v>
      </c>
      <c r="I499" s="90">
        <v>5000</v>
      </c>
      <c r="J499" s="57">
        <v>26</v>
      </c>
      <c r="K499" s="56">
        <f t="shared" si="62"/>
        <v>4.3312253907648252E-3</v>
      </c>
      <c r="L499" s="56">
        <f t="shared" si="63"/>
        <v>3.6318485177712248E-3</v>
      </c>
      <c r="M499" s="54">
        <f t="shared" si="64"/>
        <v>29.304111983412664</v>
      </c>
      <c r="N499" s="54">
        <f t="shared" si="59"/>
        <v>6.4469046363507863</v>
      </c>
      <c r="O499" s="245">
        <f t="shared" si="65"/>
        <v>14.652055991706332</v>
      </c>
      <c r="P499" s="54">
        <v>1.3841271137026239</v>
      </c>
      <c r="Q499" s="131">
        <f t="shared" si="60"/>
        <v>6.8920947198792132E-2</v>
      </c>
    </row>
    <row r="500" spans="1:17" x14ac:dyDescent="0.2">
      <c r="A500" s="59">
        <f t="shared" si="61"/>
        <v>112</v>
      </c>
      <c r="B500" s="57" t="s">
        <v>754</v>
      </c>
      <c r="C500" s="57">
        <v>568.4</v>
      </c>
      <c r="D500" s="57"/>
      <c r="E500" s="57"/>
      <c r="F500" s="57">
        <f t="shared" si="58"/>
        <v>568.4</v>
      </c>
      <c r="G500" s="121">
        <v>5000</v>
      </c>
      <c r="H500" s="132">
        <v>47</v>
      </c>
      <c r="I500" s="90">
        <v>5000</v>
      </c>
      <c r="J500" s="57">
        <v>11</v>
      </c>
      <c r="K500" s="56">
        <f t="shared" si="62"/>
        <v>6.168714950483236E-3</v>
      </c>
      <c r="L500" s="56">
        <f t="shared" si="63"/>
        <v>1.5365512959801336E-3</v>
      </c>
      <c r="M500" s="54">
        <f t="shared" si="64"/>
        <v>28.3553797869852</v>
      </c>
      <c r="N500" s="54">
        <f t="shared" si="59"/>
        <v>6.2381835531367438</v>
      </c>
      <c r="O500" s="245">
        <f t="shared" si="65"/>
        <v>14.1776898934926</v>
      </c>
      <c r="P500" s="54">
        <v>1.9713325558794947</v>
      </c>
      <c r="Q500" s="131">
        <f t="shared" si="60"/>
        <v>8.9272670284120406E-2</v>
      </c>
    </row>
    <row r="501" spans="1:17" x14ac:dyDescent="0.2">
      <c r="A501" s="59">
        <f t="shared" si="61"/>
        <v>113</v>
      </c>
      <c r="B501" s="57" t="s">
        <v>755</v>
      </c>
      <c r="C501" s="57">
        <v>678.1</v>
      </c>
      <c r="D501" s="57">
        <v>31.4</v>
      </c>
      <c r="E501" s="57"/>
      <c r="F501" s="57">
        <f t="shared" si="58"/>
        <v>709.5</v>
      </c>
      <c r="G501" s="121">
        <v>5000</v>
      </c>
      <c r="H501" s="132">
        <v>49</v>
      </c>
      <c r="I501" s="90">
        <v>5000</v>
      </c>
      <c r="J501" s="57">
        <v>12</v>
      </c>
      <c r="K501" s="56">
        <f t="shared" si="62"/>
        <v>6.4312134590144374E-3</v>
      </c>
      <c r="L501" s="56">
        <f t="shared" si="63"/>
        <v>1.676237777432873E-3</v>
      </c>
      <c r="M501" s="54">
        <f t="shared" si="64"/>
        <v>29.835420550126106</v>
      </c>
      <c r="N501" s="54">
        <f t="shared" si="59"/>
        <v>6.563792521027743</v>
      </c>
      <c r="O501" s="245">
        <f t="shared" si="65"/>
        <v>14.917710275063053</v>
      </c>
      <c r="P501" s="54">
        <v>2.0552190476190475</v>
      </c>
      <c r="Q501" s="131">
        <f t="shared" si="60"/>
        <v>7.5225006897584143E-2</v>
      </c>
    </row>
    <row r="502" spans="1:17" x14ac:dyDescent="0.2">
      <c r="A502" s="59">
        <f t="shared" si="61"/>
        <v>114</v>
      </c>
      <c r="B502" s="57" t="s">
        <v>756</v>
      </c>
      <c r="C502" s="57">
        <v>726.3</v>
      </c>
      <c r="D502" s="57"/>
      <c r="E502" s="57"/>
      <c r="F502" s="57">
        <f t="shared" si="58"/>
        <v>726.3</v>
      </c>
      <c r="G502" s="121">
        <v>5000</v>
      </c>
      <c r="H502" s="132">
        <v>49</v>
      </c>
      <c r="I502" s="90">
        <v>5000</v>
      </c>
      <c r="J502" s="57">
        <v>13</v>
      </c>
      <c r="K502" s="56">
        <f t="shared" si="62"/>
        <v>6.4312134590144374E-3</v>
      </c>
      <c r="L502" s="56">
        <f t="shared" si="63"/>
        <v>1.8159242588856124E-3</v>
      </c>
      <c r="M502" s="54">
        <f t="shared" si="64"/>
        <v>30.349466801872182</v>
      </c>
      <c r="N502" s="54">
        <f t="shared" si="59"/>
        <v>6.6768826964118801</v>
      </c>
      <c r="O502" s="245">
        <f t="shared" si="65"/>
        <v>15.174733400936091</v>
      </c>
      <c r="P502" s="54">
        <v>2.0552190476190475</v>
      </c>
      <c r="Q502" s="131">
        <f t="shared" si="60"/>
        <v>7.4702329542667228E-2</v>
      </c>
    </row>
    <row r="503" spans="1:17" x14ac:dyDescent="0.2">
      <c r="A503" s="59">
        <f t="shared" si="61"/>
        <v>115</v>
      </c>
      <c r="B503" s="57" t="s">
        <v>757</v>
      </c>
      <c r="C503" s="57">
        <v>407.5</v>
      </c>
      <c r="D503" s="57"/>
      <c r="E503" s="57"/>
      <c r="F503" s="57">
        <f t="shared" si="58"/>
        <v>407.5</v>
      </c>
      <c r="G503" s="121">
        <v>5000</v>
      </c>
      <c r="H503" s="132">
        <v>16</v>
      </c>
      <c r="I503" s="90">
        <v>5000</v>
      </c>
      <c r="J503" s="57">
        <v>11</v>
      </c>
      <c r="K503" s="56">
        <f t="shared" si="62"/>
        <v>2.0999880682496122E-3</v>
      </c>
      <c r="L503" s="56">
        <f t="shared" si="63"/>
        <v>1.5365512959801336E-3</v>
      </c>
      <c r="M503" s="54">
        <f t="shared" si="64"/>
        <v>13.382464860365463</v>
      </c>
      <c r="N503" s="54">
        <f t="shared" si="59"/>
        <v>2.9441422692804018</v>
      </c>
      <c r="O503" s="245">
        <f t="shared" si="65"/>
        <v>6.6912324301827315</v>
      </c>
      <c r="P503" s="54">
        <v>0.67109193391642374</v>
      </c>
      <c r="Q503" s="131">
        <f t="shared" si="60"/>
        <v>5.8132347223914152E-2</v>
      </c>
    </row>
    <row r="504" spans="1:17" x14ac:dyDescent="0.2">
      <c r="A504" s="59">
        <f t="shared" si="61"/>
        <v>116</v>
      </c>
      <c r="B504" s="57" t="s">
        <v>758</v>
      </c>
      <c r="C504" s="57">
        <v>659.3</v>
      </c>
      <c r="D504" s="57"/>
      <c r="E504" s="57"/>
      <c r="F504" s="57">
        <f t="shared" si="58"/>
        <v>659.3</v>
      </c>
      <c r="G504" s="121">
        <v>5000</v>
      </c>
      <c r="H504" s="132">
        <v>33</v>
      </c>
      <c r="I504" s="90">
        <v>5000</v>
      </c>
      <c r="J504" s="57">
        <v>22</v>
      </c>
      <c r="K504" s="56">
        <f t="shared" si="62"/>
        <v>4.3312253907648252E-3</v>
      </c>
      <c r="L504" s="56">
        <f t="shared" si="63"/>
        <v>3.0731025919602671E-3</v>
      </c>
      <c r="M504" s="54">
        <f t="shared" si="64"/>
        <v>27.247926976428342</v>
      </c>
      <c r="N504" s="54">
        <f t="shared" si="59"/>
        <v>5.9945439348142351</v>
      </c>
      <c r="O504" s="245">
        <f t="shared" si="65"/>
        <v>13.623963488214171</v>
      </c>
      <c r="P504" s="54">
        <v>1.3841271137026239</v>
      </c>
      <c r="Q504" s="131">
        <f t="shared" si="60"/>
        <v>7.3184531341057762E-2</v>
      </c>
    </row>
    <row r="505" spans="1:17" x14ac:dyDescent="0.2">
      <c r="A505" s="59">
        <f t="shared" si="61"/>
        <v>117</v>
      </c>
      <c r="B505" s="57" t="s">
        <v>759</v>
      </c>
      <c r="C505" s="57">
        <v>2185</v>
      </c>
      <c r="D505" s="57"/>
      <c r="E505" s="57"/>
      <c r="F505" s="57">
        <f t="shared" si="58"/>
        <v>2185</v>
      </c>
      <c r="G505" s="121">
        <v>5000</v>
      </c>
      <c r="H505" s="132">
        <v>33</v>
      </c>
      <c r="I505" s="90">
        <v>5000</v>
      </c>
      <c r="J505" s="57">
        <v>52</v>
      </c>
      <c r="K505" s="56">
        <f t="shared" si="62"/>
        <v>4.3312253907648252E-3</v>
      </c>
      <c r="L505" s="56">
        <f t="shared" si="63"/>
        <v>7.2636970355424496E-3</v>
      </c>
      <c r="M505" s="54">
        <f t="shared" si="64"/>
        <v>42.669314528810773</v>
      </c>
      <c r="N505" s="54">
        <f t="shared" si="59"/>
        <v>9.3872491963383702</v>
      </c>
      <c r="O505" s="245">
        <f t="shared" si="65"/>
        <v>21.334657264405386</v>
      </c>
      <c r="P505" s="54">
        <v>1.3841271137026239</v>
      </c>
      <c r="Q505" s="131">
        <f t="shared" si="60"/>
        <v>3.4222127278378561E-2</v>
      </c>
    </row>
    <row r="506" spans="1:17" x14ac:dyDescent="0.2">
      <c r="A506" s="59">
        <f t="shared" si="61"/>
        <v>118</v>
      </c>
      <c r="B506" s="57" t="s">
        <v>760</v>
      </c>
      <c r="C506" s="57">
        <v>880.1</v>
      </c>
      <c r="D506" s="57">
        <v>63.6</v>
      </c>
      <c r="E506" s="57">
        <v>117.1</v>
      </c>
      <c r="F506" s="57">
        <f t="shared" si="58"/>
        <v>1060.8</v>
      </c>
      <c r="G506" s="121">
        <v>5000</v>
      </c>
      <c r="H506" s="132">
        <v>34</v>
      </c>
      <c r="I506" s="90">
        <v>5000</v>
      </c>
      <c r="J506" s="57">
        <v>10</v>
      </c>
      <c r="K506" s="56">
        <f t="shared" si="62"/>
        <v>4.4624746450304259E-3</v>
      </c>
      <c r="L506" s="56">
        <f t="shared" si="63"/>
        <v>1.3968648145273941E-3</v>
      </c>
      <c r="M506" s="54">
        <f t="shared" si="64"/>
        <v>21.562369211172779</v>
      </c>
      <c r="N506" s="54">
        <f t="shared" si="59"/>
        <v>4.7437212264580113</v>
      </c>
      <c r="O506" s="245">
        <f t="shared" si="65"/>
        <v>10.78118460558639</v>
      </c>
      <c r="P506" s="54">
        <v>1.4260703595724002</v>
      </c>
      <c r="Q506" s="131">
        <f t="shared" si="60"/>
        <v>3.6305944007154575E-2</v>
      </c>
    </row>
    <row r="507" spans="1:17" x14ac:dyDescent="0.2">
      <c r="A507" s="59">
        <f t="shared" si="61"/>
        <v>119</v>
      </c>
      <c r="B507" s="57" t="s">
        <v>761</v>
      </c>
      <c r="C507" s="57">
        <v>673.6</v>
      </c>
      <c r="D507" s="57"/>
      <c r="E507" s="57"/>
      <c r="F507" s="57">
        <f t="shared" si="58"/>
        <v>673.6</v>
      </c>
      <c r="G507" s="121">
        <v>5000</v>
      </c>
      <c r="H507" s="132">
        <v>23</v>
      </c>
      <c r="I507" s="90">
        <v>5000</v>
      </c>
      <c r="J507" s="57">
        <v>11</v>
      </c>
      <c r="K507" s="56">
        <f t="shared" si="62"/>
        <v>3.0187328481088176E-3</v>
      </c>
      <c r="L507" s="56">
        <f t="shared" si="63"/>
        <v>1.5365512959801336E-3</v>
      </c>
      <c r="M507" s="54">
        <f t="shared" si="64"/>
        <v>16.763445650247341</v>
      </c>
      <c r="N507" s="54">
        <f t="shared" si="59"/>
        <v>3.6879580430544152</v>
      </c>
      <c r="O507" s="245">
        <f t="shared" si="65"/>
        <v>8.3817228251236706</v>
      </c>
      <c r="P507" s="54">
        <v>0.96469465500485896</v>
      </c>
      <c r="Q507" s="131">
        <f t="shared" si="60"/>
        <v>4.4236670388109092E-2</v>
      </c>
    </row>
    <row r="508" spans="1:17" x14ac:dyDescent="0.2">
      <c r="A508" s="59">
        <f t="shared" si="61"/>
        <v>120</v>
      </c>
      <c r="B508" s="57" t="s">
        <v>762</v>
      </c>
      <c r="C508" s="57">
        <v>511.5</v>
      </c>
      <c r="D508" s="57"/>
      <c r="E508" s="57"/>
      <c r="F508" s="57">
        <f t="shared" si="58"/>
        <v>511.5</v>
      </c>
      <c r="G508" s="121">
        <v>5000</v>
      </c>
      <c r="H508" s="132">
        <v>18</v>
      </c>
      <c r="I508" s="90">
        <v>5000</v>
      </c>
      <c r="J508" s="57">
        <v>19</v>
      </c>
      <c r="K508" s="56">
        <f t="shared" si="62"/>
        <v>2.3624865767808137E-3</v>
      </c>
      <c r="L508" s="56">
        <f t="shared" si="63"/>
        <v>2.6540431476020487E-3</v>
      </c>
      <c r="M508" s="54">
        <f t="shared" si="64"/>
        <v>18.460829385728932</v>
      </c>
      <c r="N508" s="54">
        <f t="shared" si="59"/>
        <v>4.0613824648603654</v>
      </c>
      <c r="O508" s="245">
        <f t="shared" si="65"/>
        <v>9.2304146928644659</v>
      </c>
      <c r="P508" s="54">
        <v>0.75497842565597673</v>
      </c>
      <c r="Q508" s="131">
        <f t="shared" si="60"/>
        <v>6.3553479900507803E-2</v>
      </c>
    </row>
    <row r="509" spans="1:17" x14ac:dyDescent="0.2">
      <c r="A509" s="59">
        <f t="shared" si="61"/>
        <v>121</v>
      </c>
      <c r="B509" s="57" t="s">
        <v>763</v>
      </c>
      <c r="C509" s="57">
        <v>541.65</v>
      </c>
      <c r="D509" s="57"/>
      <c r="E509" s="57">
        <v>87.1</v>
      </c>
      <c r="F509" s="57">
        <f t="shared" si="58"/>
        <v>628.75</v>
      </c>
      <c r="G509" s="121">
        <v>5000</v>
      </c>
      <c r="H509" s="132">
        <v>27</v>
      </c>
      <c r="I509" s="90">
        <v>5000</v>
      </c>
      <c r="J509" s="57">
        <v>9</v>
      </c>
      <c r="K509" s="56">
        <f t="shared" si="62"/>
        <v>3.5437298651712205E-3</v>
      </c>
      <c r="L509" s="56">
        <f t="shared" si="63"/>
        <v>1.2571783330746547E-3</v>
      </c>
      <c r="M509" s="54">
        <f t="shared" si="64"/>
        <v>17.667342169544821</v>
      </c>
      <c r="N509" s="54">
        <f t="shared" si="59"/>
        <v>3.8868152772998603</v>
      </c>
      <c r="O509" s="245">
        <f t="shared" si="65"/>
        <v>8.8336710847724103</v>
      </c>
      <c r="P509" s="54">
        <v>1.1324676384839651</v>
      </c>
      <c r="Q509" s="131">
        <f t="shared" si="60"/>
        <v>5.0131683769544425E-2</v>
      </c>
    </row>
    <row r="510" spans="1:17" x14ac:dyDescent="0.2">
      <c r="A510" s="59">
        <f t="shared" si="61"/>
        <v>122</v>
      </c>
      <c r="B510" s="57" t="s">
        <v>764</v>
      </c>
      <c r="C510" s="57">
        <v>341.1</v>
      </c>
      <c r="D510" s="57"/>
      <c r="E510" s="57"/>
      <c r="F510" s="57">
        <f t="shared" si="58"/>
        <v>341.1</v>
      </c>
      <c r="G510" s="121">
        <v>5000</v>
      </c>
      <c r="H510" s="132">
        <v>15</v>
      </c>
      <c r="I510" s="90">
        <v>5000</v>
      </c>
      <c r="J510" s="57">
        <v>12</v>
      </c>
      <c r="K510" s="56">
        <f t="shared" si="62"/>
        <v>1.9687388139840115E-3</v>
      </c>
      <c r="L510" s="56">
        <f t="shared" si="63"/>
        <v>1.676237777432873E-3</v>
      </c>
      <c r="M510" s="54">
        <f t="shared" si="64"/>
        <v>13.413513856414134</v>
      </c>
      <c r="N510" s="54">
        <f t="shared" si="59"/>
        <v>2.9509730484111096</v>
      </c>
      <c r="O510" s="245">
        <f t="shared" si="65"/>
        <v>6.7067569282070671</v>
      </c>
      <c r="P510" s="54">
        <v>0.62914868804664725</v>
      </c>
      <c r="Q510" s="131">
        <f t="shared" si="60"/>
        <v>6.9482241340014544E-2</v>
      </c>
    </row>
    <row r="511" spans="1:17" x14ac:dyDescent="0.2">
      <c r="A511" s="59">
        <f t="shared" si="61"/>
        <v>123</v>
      </c>
      <c r="B511" s="57" t="s">
        <v>765</v>
      </c>
      <c r="C511" s="57">
        <v>134.1</v>
      </c>
      <c r="D511" s="57"/>
      <c r="E511" s="57"/>
      <c r="F511" s="57">
        <f t="shared" si="58"/>
        <v>134.1</v>
      </c>
      <c r="G511" s="121">
        <v>5000</v>
      </c>
      <c r="H511" s="132">
        <v>10</v>
      </c>
      <c r="I511" s="90">
        <v>5000</v>
      </c>
      <c r="J511" s="57">
        <v>11</v>
      </c>
      <c r="K511" s="56">
        <f t="shared" si="62"/>
        <v>1.3124925426560075E-3</v>
      </c>
      <c r="L511" s="56">
        <f t="shared" si="63"/>
        <v>1.5365512959801336E-3</v>
      </c>
      <c r="M511" s="54">
        <f t="shared" si="64"/>
        <v>10.484481326180999</v>
      </c>
      <c r="N511" s="54">
        <f t="shared" si="59"/>
        <v>2.3065858917598199</v>
      </c>
      <c r="O511" s="245">
        <f t="shared" si="65"/>
        <v>5.2422406630904996</v>
      </c>
      <c r="P511" s="54">
        <v>0.41943245869776485</v>
      </c>
      <c r="Q511" s="131">
        <f t="shared" si="60"/>
        <v>0.13760432766390071</v>
      </c>
    </row>
    <row r="512" spans="1:17" x14ac:dyDescent="0.2">
      <c r="A512" s="59">
        <f t="shared" si="61"/>
        <v>124</v>
      </c>
      <c r="B512" s="57" t="s">
        <v>766</v>
      </c>
      <c r="C512" s="57">
        <v>1501.3</v>
      </c>
      <c r="D512" s="57"/>
      <c r="E512" s="57"/>
      <c r="F512" s="57">
        <f t="shared" ref="F512:F573" si="66">C512+D512+E512</f>
        <v>1501.3</v>
      </c>
      <c r="G512" s="121">
        <v>5000</v>
      </c>
      <c r="H512" s="132">
        <v>58</v>
      </c>
      <c r="I512" s="90">
        <v>5000</v>
      </c>
      <c r="J512" s="57">
        <v>29</v>
      </c>
      <c r="K512" s="56">
        <f t="shared" si="62"/>
        <v>7.6124567474048447E-3</v>
      </c>
      <c r="L512" s="56">
        <f t="shared" si="63"/>
        <v>4.0509079621294432E-3</v>
      </c>
      <c r="M512" s="54">
        <f t="shared" si="64"/>
        <v>42.921182131086177</v>
      </c>
      <c r="N512" s="54">
        <f t="shared" si="59"/>
        <v>9.4426600688389595</v>
      </c>
      <c r="O512" s="245">
        <f t="shared" si="65"/>
        <v>21.460591065543088</v>
      </c>
      <c r="P512" s="54">
        <v>2.4327082604470363</v>
      </c>
      <c r="Q512" s="131">
        <f t="shared" si="60"/>
        <v>5.0794072820832127E-2</v>
      </c>
    </row>
    <row r="513" spans="1:17" x14ac:dyDescent="0.2">
      <c r="A513" s="59">
        <f t="shared" si="61"/>
        <v>125</v>
      </c>
      <c r="B513" s="57" t="s">
        <v>767</v>
      </c>
      <c r="C513" s="57">
        <v>558.79999999999995</v>
      </c>
      <c r="D513" s="57"/>
      <c r="E513" s="57"/>
      <c r="F513" s="57">
        <f t="shared" si="66"/>
        <v>558.79999999999995</v>
      </c>
      <c r="G513" s="121">
        <v>5000</v>
      </c>
      <c r="H513" s="132">
        <v>30</v>
      </c>
      <c r="I513" s="90">
        <v>5000</v>
      </c>
      <c r="J513" s="57">
        <v>18</v>
      </c>
      <c r="K513" s="56">
        <f t="shared" si="62"/>
        <v>3.9374776279680231E-3</v>
      </c>
      <c r="L513" s="56">
        <f t="shared" si="63"/>
        <v>2.5143566661493095E-3</v>
      </c>
      <c r="M513" s="54">
        <f t="shared" si="64"/>
        <v>23.742750202351786</v>
      </c>
      <c r="N513" s="54">
        <f t="shared" ref="N513:N574" si="67">M513*0.22</f>
        <v>5.223405044517393</v>
      </c>
      <c r="O513" s="245">
        <f t="shared" si="65"/>
        <v>11.871375101175893</v>
      </c>
      <c r="P513" s="54">
        <v>1.2582973760932945</v>
      </c>
      <c r="Q513" s="131">
        <f t="shared" si="60"/>
        <v>7.5332547824155993E-2</v>
      </c>
    </row>
    <row r="514" spans="1:17" x14ac:dyDescent="0.2">
      <c r="A514" s="59">
        <f t="shared" si="61"/>
        <v>126</v>
      </c>
      <c r="B514" s="57" t="s">
        <v>768</v>
      </c>
      <c r="C514" s="57">
        <v>518.79999999999995</v>
      </c>
      <c r="D514" s="57">
        <v>32.700000000000003</v>
      </c>
      <c r="E514" s="57"/>
      <c r="F514" s="57">
        <f t="shared" si="66"/>
        <v>551.5</v>
      </c>
      <c r="G514" s="121">
        <v>5000</v>
      </c>
      <c r="H514" s="132">
        <v>27</v>
      </c>
      <c r="I514" s="90">
        <v>5000</v>
      </c>
      <c r="J514" s="57">
        <v>10</v>
      </c>
      <c r="K514" s="56">
        <f t="shared" si="62"/>
        <v>3.5437298651712205E-3</v>
      </c>
      <c r="L514" s="56">
        <f t="shared" si="63"/>
        <v>1.3968648145273941E-3</v>
      </c>
      <c r="M514" s="54">
        <f t="shared" si="64"/>
        <v>18.181388421290901</v>
      </c>
      <c r="N514" s="54">
        <f t="shared" si="67"/>
        <v>3.9999054526839983</v>
      </c>
      <c r="O514" s="245">
        <f t="shared" si="65"/>
        <v>9.0906942106454505</v>
      </c>
      <c r="P514" s="54">
        <v>1.1324676384839651</v>
      </c>
      <c r="Q514" s="131">
        <f t="shared" si="60"/>
        <v>5.8756946007442093E-2</v>
      </c>
    </row>
    <row r="515" spans="1:17" x14ac:dyDescent="0.2">
      <c r="A515" s="59">
        <f t="shared" si="61"/>
        <v>127</v>
      </c>
      <c r="B515" s="57" t="s">
        <v>769</v>
      </c>
      <c r="C515" s="57">
        <v>366.5</v>
      </c>
      <c r="D515" s="57"/>
      <c r="E515" s="57"/>
      <c r="F515" s="57">
        <f t="shared" si="66"/>
        <v>366.5</v>
      </c>
      <c r="G515" s="121">
        <v>5000</v>
      </c>
      <c r="H515" s="132">
        <v>24</v>
      </c>
      <c r="I515" s="90">
        <v>5000</v>
      </c>
      <c r="J515" s="57">
        <v>15</v>
      </c>
      <c r="K515" s="56">
        <f t="shared" si="62"/>
        <v>3.1499821023744184E-3</v>
      </c>
      <c r="L515" s="56">
        <f t="shared" si="63"/>
        <v>2.095297221791091E-3</v>
      </c>
      <c r="M515" s="54">
        <f t="shared" si="64"/>
        <v>19.302627912929072</v>
      </c>
      <c r="N515" s="54">
        <f t="shared" si="67"/>
        <v>4.2465781408443961</v>
      </c>
      <c r="O515" s="245">
        <f t="shared" si="65"/>
        <v>9.651313956464536</v>
      </c>
      <c r="P515" s="54">
        <v>1.0066379008746356</v>
      </c>
      <c r="Q515" s="131">
        <f t="shared" si="60"/>
        <v>9.3334673700170914E-2</v>
      </c>
    </row>
    <row r="516" spans="1:17" x14ac:dyDescent="0.2">
      <c r="A516" s="59">
        <f t="shared" si="61"/>
        <v>128</v>
      </c>
      <c r="B516" s="57" t="s">
        <v>770</v>
      </c>
      <c r="C516" s="57">
        <v>485.9</v>
      </c>
      <c r="D516" s="57"/>
      <c r="E516" s="57"/>
      <c r="F516" s="57">
        <f t="shared" si="66"/>
        <v>485.9</v>
      </c>
      <c r="G516" s="121">
        <v>5000</v>
      </c>
      <c r="H516" s="132">
        <v>24</v>
      </c>
      <c r="I516" s="90">
        <v>5000</v>
      </c>
      <c r="J516" s="57">
        <v>14</v>
      </c>
      <c r="K516" s="56">
        <f t="shared" si="62"/>
        <v>3.1499821023744184E-3</v>
      </c>
      <c r="L516" s="56">
        <f t="shared" si="63"/>
        <v>1.9556107403383518E-3</v>
      </c>
      <c r="M516" s="54">
        <f t="shared" si="64"/>
        <v>18.788581661182995</v>
      </c>
      <c r="N516" s="54">
        <f t="shared" si="67"/>
        <v>4.133487965460259</v>
      </c>
      <c r="O516" s="245">
        <f t="shared" si="65"/>
        <v>9.3942908305914976</v>
      </c>
      <c r="P516" s="54">
        <v>1.0066379008746356</v>
      </c>
      <c r="Q516" s="131">
        <f t="shared" si="60"/>
        <v>6.857995134412305E-2</v>
      </c>
    </row>
    <row r="517" spans="1:17" x14ac:dyDescent="0.2">
      <c r="A517" s="59">
        <f t="shared" si="61"/>
        <v>129</v>
      </c>
      <c r="B517" s="57" t="s">
        <v>771</v>
      </c>
      <c r="C517" s="57">
        <v>302.89999999999998</v>
      </c>
      <c r="D517" s="57"/>
      <c r="E517" s="57"/>
      <c r="F517" s="57">
        <f t="shared" si="66"/>
        <v>302.89999999999998</v>
      </c>
      <c r="G517" s="121">
        <v>5000</v>
      </c>
      <c r="H517" s="132">
        <v>23</v>
      </c>
      <c r="I517" s="90">
        <v>5000</v>
      </c>
      <c r="J517" s="57">
        <v>14</v>
      </c>
      <c r="K517" s="56">
        <f t="shared" si="62"/>
        <v>3.0187328481088176E-3</v>
      </c>
      <c r="L517" s="56">
        <f t="shared" si="63"/>
        <v>1.9556107403383518E-3</v>
      </c>
      <c r="M517" s="54">
        <f t="shared" si="64"/>
        <v>18.305584405485583</v>
      </c>
      <c r="N517" s="54">
        <f t="shared" si="67"/>
        <v>4.0272285692068284</v>
      </c>
      <c r="O517" s="245">
        <f t="shared" si="65"/>
        <v>9.1527922027427913</v>
      </c>
      <c r="P517" s="54">
        <v>0.96469465500485896</v>
      </c>
      <c r="Q517" s="131">
        <f t="shared" ref="Q517:Q580" si="68">(M517+N517+O517+P517)/F517</f>
        <v>0.10713205623123163</v>
      </c>
    </row>
    <row r="518" spans="1:17" x14ac:dyDescent="0.2">
      <c r="A518" s="59">
        <f t="shared" ref="A518:A581" si="69">1+A517</f>
        <v>130</v>
      </c>
      <c r="B518" s="57" t="s">
        <v>772</v>
      </c>
      <c r="C518" s="57">
        <v>376.1</v>
      </c>
      <c r="D518" s="57"/>
      <c r="E518" s="57"/>
      <c r="F518" s="57">
        <f t="shared" si="66"/>
        <v>376.1</v>
      </c>
      <c r="G518" s="121">
        <v>5000</v>
      </c>
      <c r="H518" s="132">
        <v>14</v>
      </c>
      <c r="I518" s="90">
        <v>5000</v>
      </c>
      <c r="J518" s="57">
        <v>12</v>
      </c>
      <c r="K518" s="56">
        <f t="shared" ref="K518:K581" si="70">SUM(1.1/8381*H518)</f>
        <v>1.8374895597184108E-3</v>
      </c>
      <c r="L518" s="56">
        <f t="shared" ref="L518:L581" si="71">SUM(0.9/6443*J518)</f>
        <v>1.676237777432873E-3</v>
      </c>
      <c r="M518" s="54">
        <f t="shared" ref="M518:M581" si="72">(L518+K518)*3680</f>
        <v>12.930516600716725</v>
      </c>
      <c r="N518" s="54">
        <f t="shared" si="67"/>
        <v>2.8447136521576795</v>
      </c>
      <c r="O518" s="245">
        <f t="shared" ref="O518:O581" si="73">M518*0.5</f>
        <v>6.4652583003583626</v>
      </c>
      <c r="P518" s="54">
        <v>0.58720544217687065</v>
      </c>
      <c r="Q518" s="131">
        <f t="shared" si="68"/>
        <v>6.0695809612894537E-2</v>
      </c>
    </row>
    <row r="519" spans="1:17" x14ac:dyDescent="0.2">
      <c r="A519" s="59">
        <f t="shared" si="69"/>
        <v>131</v>
      </c>
      <c r="B519" s="57" t="s">
        <v>773</v>
      </c>
      <c r="C519" s="57">
        <v>381.2</v>
      </c>
      <c r="D519" s="57"/>
      <c r="E519" s="57"/>
      <c r="F519" s="57">
        <f t="shared" si="66"/>
        <v>381.2</v>
      </c>
      <c r="G519" s="121">
        <v>5000</v>
      </c>
      <c r="H519" s="132">
        <v>18</v>
      </c>
      <c r="I519" s="90">
        <v>5000</v>
      </c>
      <c r="J519" s="57">
        <v>9</v>
      </c>
      <c r="K519" s="56">
        <f t="shared" si="70"/>
        <v>2.3624865767808137E-3</v>
      </c>
      <c r="L519" s="56">
        <f t="shared" si="71"/>
        <v>1.2571783330746547E-3</v>
      </c>
      <c r="M519" s="54">
        <f t="shared" si="72"/>
        <v>13.320366868268124</v>
      </c>
      <c r="N519" s="54">
        <f t="shared" si="67"/>
        <v>2.9304807110189874</v>
      </c>
      <c r="O519" s="245">
        <f t="shared" si="73"/>
        <v>6.660183434134062</v>
      </c>
      <c r="P519" s="54">
        <v>0.75497842565597673</v>
      </c>
      <c r="Q519" s="131">
        <f t="shared" si="68"/>
        <v>6.2082920879006166E-2</v>
      </c>
    </row>
    <row r="520" spans="1:17" x14ac:dyDescent="0.2">
      <c r="A520" s="59">
        <f t="shared" si="69"/>
        <v>132</v>
      </c>
      <c r="B520" s="57" t="s">
        <v>774</v>
      </c>
      <c r="C520" s="57">
        <v>323.89999999999998</v>
      </c>
      <c r="D520" s="57"/>
      <c r="E520" s="57"/>
      <c r="F520" s="57">
        <f t="shared" si="66"/>
        <v>323.89999999999998</v>
      </c>
      <c r="G520" s="121">
        <v>5000</v>
      </c>
      <c r="H520" s="132">
        <v>16</v>
      </c>
      <c r="I520" s="90">
        <v>5000</v>
      </c>
      <c r="J520" s="57">
        <v>5</v>
      </c>
      <c r="K520" s="56">
        <f t="shared" si="70"/>
        <v>2.0999880682496122E-3</v>
      </c>
      <c r="L520" s="56">
        <f t="shared" si="71"/>
        <v>6.9843240726369707E-4</v>
      </c>
      <c r="M520" s="54">
        <f t="shared" si="72"/>
        <v>10.298187349888979</v>
      </c>
      <c r="N520" s="54">
        <f t="shared" si="67"/>
        <v>2.2656012169755755</v>
      </c>
      <c r="O520" s="245">
        <f t="shared" si="73"/>
        <v>5.1490936749444893</v>
      </c>
      <c r="P520" s="54">
        <v>0.67109193391642374</v>
      </c>
      <c r="Q520" s="131">
        <f t="shared" si="68"/>
        <v>5.6758178992668933E-2</v>
      </c>
    </row>
    <row r="521" spans="1:17" x14ac:dyDescent="0.2">
      <c r="A521" s="59">
        <f t="shared" si="69"/>
        <v>133</v>
      </c>
      <c r="B521" s="57" t="s">
        <v>775</v>
      </c>
      <c r="C521" s="57">
        <v>465.1</v>
      </c>
      <c r="D521" s="57"/>
      <c r="E521" s="57"/>
      <c r="F521" s="57">
        <f t="shared" si="66"/>
        <v>465.1</v>
      </c>
      <c r="G521" s="121">
        <v>5000</v>
      </c>
      <c r="H521" s="132">
        <v>31</v>
      </c>
      <c r="I521" s="90">
        <v>5000</v>
      </c>
      <c r="J521" s="57">
        <v>13</v>
      </c>
      <c r="K521" s="56">
        <f t="shared" si="70"/>
        <v>4.0687268822336238E-3</v>
      </c>
      <c r="L521" s="56">
        <f t="shared" si="71"/>
        <v>1.8159242588856124E-3</v>
      </c>
      <c r="M521" s="54">
        <f t="shared" si="72"/>
        <v>21.655516199318789</v>
      </c>
      <c r="N521" s="54">
        <f t="shared" si="67"/>
        <v>4.7642135638501335</v>
      </c>
      <c r="O521" s="245">
        <f t="shared" si="73"/>
        <v>10.827758099659395</v>
      </c>
      <c r="P521" s="54">
        <v>1.3002406219630711</v>
      </c>
      <c r="Q521" s="131">
        <f t="shared" si="68"/>
        <v>8.2880517060398604E-2</v>
      </c>
    </row>
    <row r="522" spans="1:17" x14ac:dyDescent="0.2">
      <c r="A522" s="59">
        <f t="shared" si="69"/>
        <v>134</v>
      </c>
      <c r="B522" s="57" t="s">
        <v>776</v>
      </c>
      <c r="C522" s="57">
        <v>806.2</v>
      </c>
      <c r="D522" s="57"/>
      <c r="E522" s="57"/>
      <c r="F522" s="57">
        <f t="shared" si="66"/>
        <v>806.2</v>
      </c>
      <c r="G522" s="121">
        <v>5000</v>
      </c>
      <c r="H522" s="132">
        <v>47</v>
      </c>
      <c r="I522" s="90">
        <v>5000</v>
      </c>
      <c r="J522" s="57">
        <v>21</v>
      </c>
      <c r="K522" s="56">
        <f t="shared" si="70"/>
        <v>6.168714950483236E-3</v>
      </c>
      <c r="L522" s="56">
        <f t="shared" si="71"/>
        <v>2.9334161105075279E-3</v>
      </c>
      <c r="M522" s="54">
        <f t="shared" si="72"/>
        <v>33.495842304446015</v>
      </c>
      <c r="N522" s="54">
        <f t="shared" si="67"/>
        <v>7.369085306978123</v>
      </c>
      <c r="O522" s="245">
        <f t="shared" si="73"/>
        <v>16.747921152223007</v>
      </c>
      <c r="P522" s="54">
        <v>1.9713325558794947</v>
      </c>
      <c r="Q522" s="131">
        <f t="shared" si="68"/>
        <v>7.3907443958728142E-2</v>
      </c>
    </row>
    <row r="523" spans="1:17" x14ac:dyDescent="0.2">
      <c r="A523" s="59">
        <f t="shared" si="69"/>
        <v>135</v>
      </c>
      <c r="B523" s="57" t="s">
        <v>777</v>
      </c>
      <c r="C523" s="57">
        <v>445.2</v>
      </c>
      <c r="D523" s="57"/>
      <c r="E523" s="57"/>
      <c r="F523" s="57">
        <f t="shared" si="66"/>
        <v>445.2</v>
      </c>
      <c r="G523" s="121">
        <v>5000</v>
      </c>
      <c r="H523" s="132">
        <v>18</v>
      </c>
      <c r="I523" s="90">
        <v>5000</v>
      </c>
      <c r="J523" s="57">
        <v>11</v>
      </c>
      <c r="K523" s="56">
        <f t="shared" si="70"/>
        <v>2.3624865767808137E-3</v>
      </c>
      <c r="L523" s="56">
        <f t="shared" si="71"/>
        <v>1.5365512959801336E-3</v>
      </c>
      <c r="M523" s="54">
        <f t="shared" si="72"/>
        <v>14.348459371760285</v>
      </c>
      <c r="N523" s="54">
        <f t="shared" si="67"/>
        <v>3.1566610617872626</v>
      </c>
      <c r="O523" s="245">
        <f t="shared" si="73"/>
        <v>7.1742296858801424</v>
      </c>
      <c r="P523" s="54">
        <v>0.75497842565597673</v>
      </c>
      <c r="Q523" s="131">
        <f t="shared" si="68"/>
        <v>5.7130118025794402E-2</v>
      </c>
    </row>
    <row r="524" spans="1:17" x14ac:dyDescent="0.2">
      <c r="A524" s="59">
        <f t="shared" si="69"/>
        <v>136</v>
      </c>
      <c r="B524" s="57" t="s">
        <v>778</v>
      </c>
      <c r="C524" s="57">
        <v>698.9</v>
      </c>
      <c r="D524" s="57">
        <v>44.3</v>
      </c>
      <c r="E524" s="57">
        <v>87.4</v>
      </c>
      <c r="F524" s="57">
        <f t="shared" si="66"/>
        <v>830.59999999999991</v>
      </c>
      <c r="G524" s="121">
        <v>5000</v>
      </c>
      <c r="H524" s="132">
        <v>41</v>
      </c>
      <c r="I524" s="90">
        <v>5000</v>
      </c>
      <c r="J524" s="57">
        <v>11</v>
      </c>
      <c r="K524" s="56">
        <f t="shared" si="70"/>
        <v>5.3812194248896317E-3</v>
      </c>
      <c r="L524" s="56">
        <f t="shared" si="71"/>
        <v>1.5365512959801336E-3</v>
      </c>
      <c r="M524" s="54">
        <f t="shared" si="72"/>
        <v>25.457396252800734</v>
      </c>
      <c r="N524" s="54">
        <f t="shared" si="67"/>
        <v>5.6006271756161619</v>
      </c>
      <c r="O524" s="245">
        <f t="shared" si="73"/>
        <v>12.728698126400367</v>
      </c>
      <c r="P524" s="54">
        <v>1.7196730806608358</v>
      </c>
      <c r="Q524" s="131">
        <f t="shared" si="68"/>
        <v>5.4787376156366606E-2</v>
      </c>
    </row>
    <row r="525" spans="1:17" x14ac:dyDescent="0.2">
      <c r="A525" s="59">
        <f t="shared" si="69"/>
        <v>137</v>
      </c>
      <c r="B525" s="57" t="s">
        <v>779</v>
      </c>
      <c r="C525" s="57">
        <v>537.4</v>
      </c>
      <c r="D525" s="57"/>
      <c r="E525" s="57"/>
      <c r="F525" s="57">
        <f t="shared" si="66"/>
        <v>537.4</v>
      </c>
      <c r="G525" s="121">
        <v>5000</v>
      </c>
      <c r="H525" s="132">
        <v>23</v>
      </c>
      <c r="I525" s="90">
        <v>5000</v>
      </c>
      <c r="J525" s="57">
        <v>8</v>
      </c>
      <c r="K525" s="56">
        <f t="shared" si="70"/>
        <v>3.0187328481088176E-3</v>
      </c>
      <c r="L525" s="56">
        <f t="shared" si="71"/>
        <v>1.1174918516219153E-3</v>
      </c>
      <c r="M525" s="54">
        <f t="shared" si="72"/>
        <v>15.221306895009096</v>
      </c>
      <c r="N525" s="54">
        <f t="shared" si="67"/>
        <v>3.3486875169020012</v>
      </c>
      <c r="O525" s="245">
        <f t="shared" si="73"/>
        <v>7.6106534475045482</v>
      </c>
      <c r="P525" s="54">
        <v>0.96469465500485896</v>
      </c>
      <c r="Q525" s="131">
        <f t="shared" si="68"/>
        <v>5.0512360465985305E-2</v>
      </c>
    </row>
    <row r="526" spans="1:17" x14ac:dyDescent="0.2">
      <c r="A526" s="59">
        <f t="shared" si="69"/>
        <v>138</v>
      </c>
      <c r="B526" s="57" t="s">
        <v>780</v>
      </c>
      <c r="C526" s="57">
        <v>2042.1</v>
      </c>
      <c r="D526" s="57"/>
      <c r="E526" s="57"/>
      <c r="F526" s="57">
        <f t="shared" si="66"/>
        <v>2042.1</v>
      </c>
      <c r="G526" s="121">
        <v>5000</v>
      </c>
      <c r="H526" s="132">
        <v>41</v>
      </c>
      <c r="I526" s="90">
        <v>5000</v>
      </c>
      <c r="J526" s="57">
        <v>80</v>
      </c>
      <c r="K526" s="56">
        <f t="shared" si="70"/>
        <v>5.3812194248896317E-3</v>
      </c>
      <c r="L526" s="56">
        <f t="shared" si="71"/>
        <v>1.1174918516219153E-2</v>
      </c>
      <c r="M526" s="54">
        <f t="shared" si="72"/>
        <v>60.926587623280334</v>
      </c>
      <c r="N526" s="54">
        <f t="shared" si="67"/>
        <v>13.403849277121674</v>
      </c>
      <c r="O526" s="245">
        <f t="shared" si="73"/>
        <v>30.463293811640167</v>
      </c>
      <c r="P526" s="54">
        <v>1.7196730806608358</v>
      </c>
      <c r="Q526" s="131">
        <f t="shared" si="68"/>
        <v>5.2158759998385498E-2</v>
      </c>
    </row>
    <row r="527" spans="1:17" x14ac:dyDescent="0.2">
      <c r="A527" s="59">
        <f t="shared" si="69"/>
        <v>139</v>
      </c>
      <c r="B527" s="57" t="s">
        <v>781</v>
      </c>
      <c r="C527" s="57">
        <v>264.39999999999998</v>
      </c>
      <c r="D527" s="57"/>
      <c r="E527" s="57"/>
      <c r="F527" s="57">
        <f t="shared" si="66"/>
        <v>264.39999999999998</v>
      </c>
      <c r="G527" s="121">
        <v>5000</v>
      </c>
      <c r="H527" s="132">
        <v>16</v>
      </c>
      <c r="I527" s="90">
        <v>5000</v>
      </c>
      <c r="J527" s="57">
        <v>9</v>
      </c>
      <c r="K527" s="56">
        <f t="shared" si="70"/>
        <v>2.0999880682496122E-3</v>
      </c>
      <c r="L527" s="56">
        <f t="shared" si="71"/>
        <v>1.2571783330746547E-3</v>
      </c>
      <c r="M527" s="54">
        <f t="shared" si="72"/>
        <v>12.354372356873304</v>
      </c>
      <c r="N527" s="54">
        <f t="shared" si="67"/>
        <v>2.7179619185121271</v>
      </c>
      <c r="O527" s="245">
        <f t="shared" si="73"/>
        <v>6.177186178436652</v>
      </c>
      <c r="P527" s="54">
        <v>0.67109193391642374</v>
      </c>
      <c r="Q527" s="131">
        <f t="shared" si="68"/>
        <v>8.2907006005062428E-2</v>
      </c>
    </row>
    <row r="528" spans="1:17" x14ac:dyDescent="0.2">
      <c r="A528" s="59">
        <f t="shared" si="69"/>
        <v>140</v>
      </c>
      <c r="B528" s="57" t="s">
        <v>782</v>
      </c>
      <c r="C528" s="57">
        <v>2510.6</v>
      </c>
      <c r="D528" s="57"/>
      <c r="E528" s="57"/>
      <c r="F528" s="57">
        <f t="shared" si="66"/>
        <v>2510.6</v>
      </c>
      <c r="G528" s="121">
        <v>5000</v>
      </c>
      <c r="H528" s="132">
        <v>84</v>
      </c>
      <c r="I528" s="90">
        <v>5000</v>
      </c>
      <c r="J528" s="57">
        <v>106</v>
      </c>
      <c r="K528" s="56">
        <f t="shared" si="70"/>
        <v>1.1024937358310465E-2</v>
      </c>
      <c r="L528" s="56">
        <f t="shared" si="71"/>
        <v>1.4806767033990378E-2</v>
      </c>
      <c r="M528" s="54">
        <f t="shared" si="72"/>
        <v>95.060672163667093</v>
      </c>
      <c r="N528" s="54">
        <f t="shared" si="67"/>
        <v>20.91334787600676</v>
      </c>
      <c r="O528" s="245">
        <f t="shared" si="73"/>
        <v>47.530336081833546</v>
      </c>
      <c r="P528" s="54">
        <v>3.5232326530612244</v>
      </c>
      <c r="Q528" s="131">
        <f t="shared" si="68"/>
        <v>6.652895275016675E-2</v>
      </c>
    </row>
    <row r="529" spans="1:17" x14ac:dyDescent="0.2">
      <c r="A529" s="59">
        <f t="shared" si="69"/>
        <v>141</v>
      </c>
      <c r="B529" s="57" t="s">
        <v>783</v>
      </c>
      <c r="C529" s="57">
        <v>618.6</v>
      </c>
      <c r="D529" s="57"/>
      <c r="E529" s="57">
        <v>97</v>
      </c>
      <c r="F529" s="57">
        <f t="shared" si="66"/>
        <v>715.6</v>
      </c>
      <c r="G529" s="121">
        <v>5000</v>
      </c>
      <c r="H529" s="132">
        <v>40</v>
      </c>
      <c r="I529" s="90">
        <v>5000</v>
      </c>
      <c r="J529" s="57">
        <v>21</v>
      </c>
      <c r="K529" s="56">
        <f t="shared" si="70"/>
        <v>5.2499701706240302E-3</v>
      </c>
      <c r="L529" s="56">
        <f t="shared" si="71"/>
        <v>2.9334161105075279E-3</v>
      </c>
      <c r="M529" s="54">
        <f t="shared" si="72"/>
        <v>30.114861514564133</v>
      </c>
      <c r="N529" s="54">
        <f t="shared" si="67"/>
        <v>6.6252695332041096</v>
      </c>
      <c r="O529" s="245">
        <f t="shared" si="73"/>
        <v>15.057430757282066</v>
      </c>
      <c r="P529" s="54">
        <v>1.6777298347910594</v>
      </c>
      <c r="Q529" s="131">
        <f t="shared" si="68"/>
        <v>7.4727908943322194E-2</v>
      </c>
    </row>
    <row r="530" spans="1:17" x14ac:dyDescent="0.2">
      <c r="A530" s="59">
        <f t="shared" si="69"/>
        <v>142</v>
      </c>
      <c r="B530" s="57" t="s">
        <v>784</v>
      </c>
      <c r="C530" s="57">
        <v>439.5</v>
      </c>
      <c r="D530" s="57"/>
      <c r="E530" s="57"/>
      <c r="F530" s="57">
        <f t="shared" si="66"/>
        <v>439.5</v>
      </c>
      <c r="G530" s="121">
        <v>5000</v>
      </c>
      <c r="H530" s="132">
        <v>24</v>
      </c>
      <c r="I530" s="90">
        <v>5000</v>
      </c>
      <c r="J530" s="57">
        <v>19</v>
      </c>
      <c r="K530" s="56">
        <f t="shared" si="70"/>
        <v>3.1499821023744184E-3</v>
      </c>
      <c r="L530" s="56">
        <f t="shared" si="71"/>
        <v>2.6540431476020487E-3</v>
      </c>
      <c r="M530" s="54">
        <f t="shared" si="72"/>
        <v>21.358812919913401</v>
      </c>
      <c r="N530" s="54">
        <f t="shared" si="67"/>
        <v>4.6989388423809482</v>
      </c>
      <c r="O530" s="245">
        <f t="shared" si="73"/>
        <v>10.6794064599567</v>
      </c>
      <c r="P530" s="54">
        <v>1.0066379008746356</v>
      </c>
      <c r="Q530" s="131">
        <f t="shared" si="68"/>
        <v>8.5878944534984486E-2</v>
      </c>
    </row>
    <row r="531" spans="1:17" x14ac:dyDescent="0.2">
      <c r="A531" s="59">
        <f t="shared" si="69"/>
        <v>143</v>
      </c>
      <c r="B531" s="57" t="s">
        <v>785</v>
      </c>
      <c r="C531" s="57">
        <v>489.6</v>
      </c>
      <c r="D531" s="57"/>
      <c r="E531" s="57"/>
      <c r="F531" s="57">
        <f t="shared" si="66"/>
        <v>489.6</v>
      </c>
      <c r="G531" s="121">
        <v>5000</v>
      </c>
      <c r="H531" s="132">
        <v>33</v>
      </c>
      <c r="I531" s="90">
        <v>5000</v>
      </c>
      <c r="J531" s="57">
        <v>21</v>
      </c>
      <c r="K531" s="56">
        <f t="shared" si="70"/>
        <v>4.3312253907648252E-3</v>
      </c>
      <c r="L531" s="56">
        <f t="shared" si="71"/>
        <v>2.9334161105075279E-3</v>
      </c>
      <c r="M531" s="54">
        <f t="shared" si="72"/>
        <v>26.733880724682258</v>
      </c>
      <c r="N531" s="54">
        <f t="shared" si="67"/>
        <v>5.8814537594300971</v>
      </c>
      <c r="O531" s="245">
        <f t="shared" si="73"/>
        <v>13.366940362341129</v>
      </c>
      <c r="P531" s="54">
        <v>1.3841271137026239</v>
      </c>
      <c r="Q531" s="131">
        <f t="shared" si="68"/>
        <v>9.6745102042802497E-2</v>
      </c>
    </row>
    <row r="532" spans="1:17" x14ac:dyDescent="0.2">
      <c r="A532" s="59">
        <f t="shared" si="69"/>
        <v>144</v>
      </c>
      <c r="B532" s="57" t="s">
        <v>786</v>
      </c>
      <c r="C532" s="57">
        <v>556.5</v>
      </c>
      <c r="D532" s="57"/>
      <c r="E532" s="57"/>
      <c r="F532" s="57">
        <f t="shared" si="66"/>
        <v>556.5</v>
      </c>
      <c r="G532" s="121">
        <v>5000</v>
      </c>
      <c r="H532" s="132">
        <v>21</v>
      </c>
      <c r="I532" s="90">
        <v>5000</v>
      </c>
      <c r="J532" s="57">
        <v>14</v>
      </c>
      <c r="K532" s="56">
        <f t="shared" si="70"/>
        <v>2.7562343395776162E-3</v>
      </c>
      <c r="L532" s="56">
        <f t="shared" si="71"/>
        <v>1.9556107403383518E-3</v>
      </c>
      <c r="M532" s="54">
        <f t="shared" si="72"/>
        <v>17.339589894090761</v>
      </c>
      <c r="N532" s="54">
        <f t="shared" si="67"/>
        <v>3.8147097766999676</v>
      </c>
      <c r="O532" s="245">
        <f t="shared" si="73"/>
        <v>8.6697949470453803</v>
      </c>
      <c r="P532" s="54">
        <v>0.88080816326530609</v>
      </c>
      <c r="Q532" s="131">
        <f t="shared" si="68"/>
        <v>5.5175027459301737E-2</v>
      </c>
    </row>
    <row r="533" spans="1:17" x14ac:dyDescent="0.2">
      <c r="A533" s="59">
        <f t="shared" si="69"/>
        <v>145</v>
      </c>
      <c r="B533" s="57" t="s">
        <v>787</v>
      </c>
      <c r="C533" s="57">
        <v>502</v>
      </c>
      <c r="D533" s="57"/>
      <c r="E533" s="57"/>
      <c r="F533" s="57">
        <f t="shared" si="66"/>
        <v>502</v>
      </c>
      <c r="G533" s="121">
        <v>5000</v>
      </c>
      <c r="H533" s="132">
        <v>24</v>
      </c>
      <c r="I533" s="90">
        <v>5000</v>
      </c>
      <c r="J533" s="57">
        <v>9</v>
      </c>
      <c r="K533" s="56">
        <f t="shared" si="70"/>
        <v>3.1499821023744184E-3</v>
      </c>
      <c r="L533" s="56">
        <f t="shared" si="71"/>
        <v>1.2571783330746547E-3</v>
      </c>
      <c r="M533" s="54">
        <f t="shared" si="72"/>
        <v>16.21835040245259</v>
      </c>
      <c r="N533" s="54">
        <f t="shared" si="67"/>
        <v>3.5680370885395698</v>
      </c>
      <c r="O533" s="245">
        <f t="shared" si="73"/>
        <v>8.1091752012262948</v>
      </c>
      <c r="P533" s="54">
        <v>1.0066379008746356</v>
      </c>
      <c r="Q533" s="131">
        <f t="shared" si="68"/>
        <v>5.7574104767117711E-2</v>
      </c>
    </row>
    <row r="534" spans="1:17" x14ac:dyDescent="0.2">
      <c r="A534" s="59">
        <f t="shared" si="69"/>
        <v>146</v>
      </c>
      <c r="B534" s="57" t="s">
        <v>788</v>
      </c>
      <c r="C534" s="57">
        <v>467.6</v>
      </c>
      <c r="D534" s="57"/>
      <c r="E534" s="57"/>
      <c r="F534" s="57">
        <f t="shared" si="66"/>
        <v>467.6</v>
      </c>
      <c r="G534" s="121">
        <v>5000</v>
      </c>
      <c r="H534" s="132">
        <v>30</v>
      </c>
      <c r="I534" s="90">
        <v>5000</v>
      </c>
      <c r="J534" s="57">
        <v>11</v>
      </c>
      <c r="K534" s="56">
        <f t="shared" si="70"/>
        <v>3.9374776279680231E-3</v>
      </c>
      <c r="L534" s="56">
        <f t="shared" si="71"/>
        <v>1.5365512959801336E-3</v>
      </c>
      <c r="M534" s="54">
        <f t="shared" si="72"/>
        <v>20.144426440129216</v>
      </c>
      <c r="N534" s="54">
        <f t="shared" si="67"/>
        <v>4.4317738168284277</v>
      </c>
      <c r="O534" s="245">
        <f t="shared" si="73"/>
        <v>10.072213220064608</v>
      </c>
      <c r="P534" s="54">
        <v>1.2582973760932945</v>
      </c>
      <c r="Q534" s="131">
        <f t="shared" si="68"/>
        <v>7.6789373081940865E-2</v>
      </c>
    </row>
    <row r="535" spans="1:17" x14ac:dyDescent="0.2">
      <c r="A535" s="59">
        <f t="shared" si="69"/>
        <v>147</v>
      </c>
      <c r="B535" s="57" t="s">
        <v>789</v>
      </c>
      <c r="C535" s="57">
        <v>493.8</v>
      </c>
      <c r="D535" s="57"/>
      <c r="E535" s="57"/>
      <c r="F535" s="57">
        <f t="shared" si="66"/>
        <v>493.8</v>
      </c>
      <c r="G535" s="121">
        <v>5000</v>
      </c>
      <c r="H535" s="132">
        <v>19</v>
      </c>
      <c r="I535" s="90">
        <v>5000</v>
      </c>
      <c r="J535" s="57">
        <v>9</v>
      </c>
      <c r="K535" s="56">
        <f t="shared" si="70"/>
        <v>2.4937358310464144E-3</v>
      </c>
      <c r="L535" s="56">
        <f t="shared" si="71"/>
        <v>1.2571783330746547E-3</v>
      </c>
      <c r="M535" s="54">
        <f t="shared" si="72"/>
        <v>13.803364123965535</v>
      </c>
      <c r="N535" s="54">
        <f t="shared" si="67"/>
        <v>3.0367401072724176</v>
      </c>
      <c r="O535" s="245">
        <f t="shared" si="73"/>
        <v>6.9016820619827675</v>
      </c>
      <c r="P535" s="54">
        <v>0.79692167152575311</v>
      </c>
      <c r="Q535" s="131">
        <f t="shared" si="68"/>
        <v>4.9693616777534366E-2</v>
      </c>
    </row>
    <row r="536" spans="1:17" x14ac:dyDescent="0.2">
      <c r="A536" s="59">
        <f t="shared" si="69"/>
        <v>148</v>
      </c>
      <c r="B536" s="57" t="s">
        <v>790</v>
      </c>
      <c r="C536" s="57">
        <v>515.79999999999995</v>
      </c>
      <c r="D536" s="57"/>
      <c r="E536" s="57"/>
      <c r="F536" s="57">
        <f t="shared" si="66"/>
        <v>515.79999999999995</v>
      </c>
      <c r="G536" s="121">
        <v>5000</v>
      </c>
      <c r="H536" s="132">
        <v>22</v>
      </c>
      <c r="I536" s="90">
        <v>5000</v>
      </c>
      <c r="J536" s="57">
        <v>23</v>
      </c>
      <c r="K536" s="56">
        <f t="shared" si="70"/>
        <v>2.8874835938432169E-3</v>
      </c>
      <c r="L536" s="56">
        <f t="shared" si="71"/>
        <v>3.2127890734130063E-3</v>
      </c>
      <c r="M536" s="54">
        <f t="shared" si="72"/>
        <v>22.449003415502901</v>
      </c>
      <c r="N536" s="54">
        <f t="shared" si="67"/>
        <v>4.9387807514106381</v>
      </c>
      <c r="O536" s="245">
        <f t="shared" si="73"/>
        <v>11.22450170775145</v>
      </c>
      <c r="P536" s="54">
        <v>0.92275140913508269</v>
      </c>
      <c r="Q536" s="131">
        <f t="shared" si="68"/>
        <v>7.6647997835983084E-2</v>
      </c>
    </row>
    <row r="537" spans="1:17" x14ac:dyDescent="0.2">
      <c r="A537" s="59">
        <f t="shared" si="69"/>
        <v>149</v>
      </c>
      <c r="B537" s="57" t="s">
        <v>791</v>
      </c>
      <c r="C537" s="57">
        <v>1334.9</v>
      </c>
      <c r="D537" s="57"/>
      <c r="E537" s="57"/>
      <c r="F537" s="57">
        <f t="shared" si="66"/>
        <v>1334.9</v>
      </c>
      <c r="G537" s="121">
        <v>5000</v>
      </c>
      <c r="H537" s="132">
        <v>46</v>
      </c>
      <c r="I537" s="90">
        <v>5000</v>
      </c>
      <c r="J537" s="57">
        <v>21</v>
      </c>
      <c r="K537" s="56">
        <f t="shared" si="70"/>
        <v>6.0374656962176353E-3</v>
      </c>
      <c r="L537" s="56">
        <f t="shared" si="71"/>
        <v>2.9334161105075279E-3</v>
      </c>
      <c r="M537" s="54">
        <f t="shared" si="72"/>
        <v>33.012845048748595</v>
      </c>
      <c r="N537" s="54">
        <f t="shared" si="67"/>
        <v>7.2628259107246906</v>
      </c>
      <c r="O537" s="245">
        <f t="shared" si="73"/>
        <v>16.506422524374297</v>
      </c>
      <c r="P537" s="54">
        <v>1.9293893100097179</v>
      </c>
      <c r="Q537" s="131">
        <f t="shared" si="68"/>
        <v>4.3981933323737586E-2</v>
      </c>
    </row>
    <row r="538" spans="1:17" x14ac:dyDescent="0.2">
      <c r="A538" s="59">
        <f t="shared" si="69"/>
        <v>150</v>
      </c>
      <c r="B538" s="57" t="s">
        <v>792</v>
      </c>
      <c r="C538" s="57">
        <v>418.1</v>
      </c>
      <c r="D538" s="57"/>
      <c r="E538" s="57"/>
      <c r="F538" s="57">
        <f t="shared" si="66"/>
        <v>418.1</v>
      </c>
      <c r="G538" s="121">
        <v>5000</v>
      </c>
      <c r="H538" s="132">
        <v>23</v>
      </c>
      <c r="I538" s="90">
        <v>5000</v>
      </c>
      <c r="J538" s="57">
        <v>25</v>
      </c>
      <c r="K538" s="56">
        <f t="shared" si="70"/>
        <v>3.0187328481088176E-3</v>
      </c>
      <c r="L538" s="56">
        <f t="shared" si="71"/>
        <v>3.4921620363184856E-3</v>
      </c>
      <c r="M538" s="54">
        <f t="shared" si="72"/>
        <v>23.960093174692478</v>
      </c>
      <c r="N538" s="54">
        <f t="shared" si="67"/>
        <v>5.2712204984323447</v>
      </c>
      <c r="O538" s="245">
        <f t="shared" si="73"/>
        <v>11.980046587346239</v>
      </c>
      <c r="P538" s="54">
        <v>0.96469465500485896</v>
      </c>
      <c r="Q538" s="131">
        <f t="shared" si="68"/>
        <v>0.1008755200083136</v>
      </c>
    </row>
    <row r="539" spans="1:17" x14ac:dyDescent="0.2">
      <c r="A539" s="59">
        <f t="shared" si="69"/>
        <v>151</v>
      </c>
      <c r="B539" s="57" t="s">
        <v>793</v>
      </c>
      <c r="C539" s="57">
        <v>496.6</v>
      </c>
      <c r="D539" s="57"/>
      <c r="E539" s="57"/>
      <c r="F539" s="57">
        <f t="shared" si="66"/>
        <v>496.6</v>
      </c>
      <c r="G539" s="121">
        <v>5000</v>
      </c>
      <c r="H539" s="132">
        <v>35</v>
      </c>
      <c r="I539" s="90">
        <v>5000</v>
      </c>
      <c r="J539" s="57">
        <v>17</v>
      </c>
      <c r="K539" s="56">
        <f t="shared" si="70"/>
        <v>4.5937238992960266E-3</v>
      </c>
      <c r="L539" s="56">
        <f t="shared" si="71"/>
        <v>2.3746701846965703E-3</v>
      </c>
      <c r="M539" s="54">
        <f t="shared" si="72"/>
        <v>25.643690229092755</v>
      </c>
      <c r="N539" s="54">
        <f t="shared" si="67"/>
        <v>5.6416118504004062</v>
      </c>
      <c r="O539" s="245">
        <f t="shared" si="73"/>
        <v>12.821845114546377</v>
      </c>
      <c r="P539" s="54">
        <v>1.4680136054421768</v>
      </c>
      <c r="Q539" s="131">
        <f t="shared" si="68"/>
        <v>9.1774387433511309E-2</v>
      </c>
    </row>
    <row r="540" spans="1:17" x14ac:dyDescent="0.2">
      <c r="A540" s="59">
        <f t="shared" si="69"/>
        <v>152</v>
      </c>
      <c r="B540" s="57" t="s">
        <v>794</v>
      </c>
      <c r="C540" s="57">
        <v>357.5</v>
      </c>
      <c r="D540" s="57"/>
      <c r="E540" s="57"/>
      <c r="F540" s="57">
        <f t="shared" si="66"/>
        <v>357.5</v>
      </c>
      <c r="G540" s="121">
        <v>5000</v>
      </c>
      <c r="H540" s="132">
        <v>19</v>
      </c>
      <c r="I540" s="90">
        <v>5000</v>
      </c>
      <c r="J540" s="57">
        <v>8</v>
      </c>
      <c r="K540" s="56">
        <f t="shared" si="70"/>
        <v>2.4937358310464144E-3</v>
      </c>
      <c r="L540" s="56">
        <f t="shared" si="71"/>
        <v>1.1174918516219153E-3</v>
      </c>
      <c r="M540" s="54">
        <f t="shared" si="72"/>
        <v>13.289317872219453</v>
      </c>
      <c r="N540" s="54">
        <f t="shared" si="67"/>
        <v>2.9236499318882796</v>
      </c>
      <c r="O540" s="245">
        <f t="shared" si="73"/>
        <v>6.6446589361097264</v>
      </c>
      <c r="P540" s="54">
        <v>0.79692167152575311</v>
      </c>
      <c r="Q540" s="131">
        <f t="shared" si="68"/>
        <v>6.6166568983897098E-2</v>
      </c>
    </row>
    <row r="541" spans="1:17" x14ac:dyDescent="0.2">
      <c r="A541" s="59">
        <f t="shared" si="69"/>
        <v>153</v>
      </c>
      <c r="B541" s="57" t="s">
        <v>795</v>
      </c>
      <c r="C541" s="57">
        <v>325.89999999999998</v>
      </c>
      <c r="D541" s="57"/>
      <c r="E541" s="57"/>
      <c r="F541" s="57">
        <f t="shared" si="66"/>
        <v>325.89999999999998</v>
      </c>
      <c r="G541" s="121">
        <v>5000</v>
      </c>
      <c r="H541" s="132">
        <v>19</v>
      </c>
      <c r="I541" s="90">
        <v>5000</v>
      </c>
      <c r="J541" s="57">
        <v>8</v>
      </c>
      <c r="K541" s="56">
        <f t="shared" si="70"/>
        <v>2.4937358310464144E-3</v>
      </c>
      <c r="L541" s="56">
        <f t="shared" si="71"/>
        <v>1.1174918516219153E-3</v>
      </c>
      <c r="M541" s="54">
        <f t="shared" si="72"/>
        <v>13.289317872219453</v>
      </c>
      <c r="N541" s="54">
        <f t="shared" si="67"/>
        <v>2.9236499318882796</v>
      </c>
      <c r="O541" s="245">
        <f t="shared" si="73"/>
        <v>6.6446589361097264</v>
      </c>
      <c r="P541" s="54">
        <v>0.79692167152575311</v>
      </c>
      <c r="Q541" s="131">
        <f t="shared" si="68"/>
        <v>7.2582228940605148E-2</v>
      </c>
    </row>
    <row r="542" spans="1:17" x14ac:dyDescent="0.2">
      <c r="A542" s="59">
        <f t="shared" si="69"/>
        <v>154</v>
      </c>
      <c r="B542" s="57" t="s">
        <v>796</v>
      </c>
      <c r="C542" s="57">
        <v>451.9</v>
      </c>
      <c r="D542" s="57"/>
      <c r="E542" s="57"/>
      <c r="F542" s="57">
        <f t="shared" si="66"/>
        <v>451.9</v>
      </c>
      <c r="G542" s="121">
        <v>5000</v>
      </c>
      <c r="H542" s="132">
        <v>36</v>
      </c>
      <c r="I542" s="90">
        <v>5000</v>
      </c>
      <c r="J542" s="57">
        <v>22</v>
      </c>
      <c r="K542" s="56">
        <f t="shared" si="70"/>
        <v>4.7249731535616273E-3</v>
      </c>
      <c r="L542" s="56">
        <f t="shared" si="71"/>
        <v>3.0731025919602671E-3</v>
      </c>
      <c r="M542" s="54">
        <f t="shared" si="72"/>
        <v>28.69691874352057</v>
      </c>
      <c r="N542" s="54">
        <f t="shared" si="67"/>
        <v>6.3133221235745252</v>
      </c>
      <c r="O542" s="245">
        <f t="shared" si="73"/>
        <v>14.348459371760285</v>
      </c>
      <c r="P542" s="54">
        <v>1.5099568513119535</v>
      </c>
      <c r="Q542" s="131">
        <f t="shared" si="68"/>
        <v>0.11256618077045216</v>
      </c>
    </row>
    <row r="543" spans="1:17" x14ac:dyDescent="0.2">
      <c r="A543" s="59">
        <f t="shared" si="69"/>
        <v>155</v>
      </c>
      <c r="B543" s="57" t="s">
        <v>797</v>
      </c>
      <c r="C543" s="57">
        <v>766.2</v>
      </c>
      <c r="D543" s="57"/>
      <c r="E543" s="57"/>
      <c r="F543" s="57">
        <f t="shared" si="66"/>
        <v>766.2</v>
      </c>
      <c r="G543" s="121">
        <v>5000</v>
      </c>
      <c r="H543" s="132">
        <v>26</v>
      </c>
      <c r="I543" s="90">
        <v>5000</v>
      </c>
      <c r="J543" s="57">
        <v>22</v>
      </c>
      <c r="K543" s="56">
        <f t="shared" si="70"/>
        <v>3.4124806109056198E-3</v>
      </c>
      <c r="L543" s="56">
        <f t="shared" si="71"/>
        <v>3.0731025919602671E-3</v>
      </c>
      <c r="M543" s="54">
        <f t="shared" si="72"/>
        <v>23.866946186546464</v>
      </c>
      <c r="N543" s="54">
        <f t="shared" si="67"/>
        <v>5.2507281610402226</v>
      </c>
      <c r="O543" s="245">
        <f t="shared" si="73"/>
        <v>11.933473093273232</v>
      </c>
      <c r="P543" s="54">
        <v>1.0905243926141885</v>
      </c>
      <c r="Q543" s="131">
        <f t="shared" si="68"/>
        <v>5.5000876838259077E-2</v>
      </c>
    </row>
    <row r="544" spans="1:17" x14ac:dyDescent="0.2">
      <c r="A544" s="59">
        <f t="shared" si="69"/>
        <v>156</v>
      </c>
      <c r="B544" s="57" t="s">
        <v>798</v>
      </c>
      <c r="C544" s="57">
        <v>402.2</v>
      </c>
      <c r="D544" s="57"/>
      <c r="E544" s="57">
        <v>61</v>
      </c>
      <c r="F544" s="57">
        <f t="shared" si="66"/>
        <v>463.2</v>
      </c>
      <c r="G544" s="121">
        <v>5000</v>
      </c>
      <c r="H544" s="132">
        <v>29</v>
      </c>
      <c r="I544" s="90">
        <v>5000</v>
      </c>
      <c r="J544" s="57">
        <v>13</v>
      </c>
      <c r="K544" s="56">
        <f t="shared" si="70"/>
        <v>3.8062283737024223E-3</v>
      </c>
      <c r="L544" s="56">
        <f t="shared" si="71"/>
        <v>1.8159242588856124E-3</v>
      </c>
      <c r="M544" s="54">
        <f t="shared" si="72"/>
        <v>20.689521687923968</v>
      </c>
      <c r="N544" s="54">
        <f t="shared" si="67"/>
        <v>4.5516947713432732</v>
      </c>
      <c r="O544" s="245">
        <f t="shared" si="73"/>
        <v>10.344760843961984</v>
      </c>
      <c r="P544" s="54">
        <v>1.2163541302235181</v>
      </c>
      <c r="Q544" s="131">
        <f t="shared" si="68"/>
        <v>7.9452356289837545E-2</v>
      </c>
    </row>
    <row r="545" spans="1:17" x14ac:dyDescent="0.2">
      <c r="A545" s="59">
        <f t="shared" si="69"/>
        <v>157</v>
      </c>
      <c r="B545" s="57" t="s">
        <v>799</v>
      </c>
      <c r="C545" s="57">
        <v>578.1</v>
      </c>
      <c r="D545" s="57"/>
      <c r="E545" s="57"/>
      <c r="F545" s="57">
        <f t="shared" si="66"/>
        <v>578.1</v>
      </c>
      <c r="G545" s="121">
        <v>5000</v>
      </c>
      <c r="H545" s="132">
        <v>21</v>
      </c>
      <c r="I545" s="90">
        <v>5000</v>
      </c>
      <c r="J545" s="57">
        <v>19</v>
      </c>
      <c r="K545" s="56">
        <f t="shared" si="70"/>
        <v>2.7562343395776162E-3</v>
      </c>
      <c r="L545" s="56">
        <f t="shared" si="71"/>
        <v>2.6540431476020487E-3</v>
      </c>
      <c r="M545" s="54">
        <f t="shared" si="72"/>
        <v>19.909821152821166</v>
      </c>
      <c r="N545" s="54">
        <f t="shared" si="67"/>
        <v>4.3801606536206563</v>
      </c>
      <c r="O545" s="245">
        <f t="shared" si="73"/>
        <v>9.9549105764105832</v>
      </c>
      <c r="P545" s="54">
        <v>0.88080816326530609</v>
      </c>
      <c r="Q545" s="131">
        <f t="shared" si="68"/>
        <v>6.0760595997435933E-2</v>
      </c>
    </row>
    <row r="546" spans="1:17" x14ac:dyDescent="0.2">
      <c r="A546" s="59">
        <f t="shared" si="69"/>
        <v>158</v>
      </c>
      <c r="B546" s="57" t="s">
        <v>800</v>
      </c>
      <c r="C546" s="57">
        <v>567.29999999999995</v>
      </c>
      <c r="D546" s="57"/>
      <c r="E546" s="57">
        <v>96.7</v>
      </c>
      <c r="F546" s="57">
        <f t="shared" si="66"/>
        <v>664</v>
      </c>
      <c r="G546" s="121">
        <v>5000</v>
      </c>
      <c r="H546" s="132">
        <v>27</v>
      </c>
      <c r="I546" s="90">
        <v>5000</v>
      </c>
      <c r="J546" s="57">
        <v>14</v>
      </c>
      <c r="K546" s="56">
        <f t="shared" si="70"/>
        <v>3.5437298651712205E-3</v>
      </c>
      <c r="L546" s="56">
        <f t="shared" si="71"/>
        <v>1.9556107403383518E-3</v>
      </c>
      <c r="M546" s="54">
        <f t="shared" si="72"/>
        <v>20.237573428275226</v>
      </c>
      <c r="N546" s="54">
        <f t="shared" si="67"/>
        <v>4.4522661542205499</v>
      </c>
      <c r="O546" s="245">
        <f t="shared" si="73"/>
        <v>10.118786714137613</v>
      </c>
      <c r="P546" s="54">
        <v>1.1324676384839651</v>
      </c>
      <c r="Q546" s="131">
        <f t="shared" si="68"/>
        <v>5.4128153516743008E-2</v>
      </c>
    </row>
    <row r="547" spans="1:17" x14ac:dyDescent="0.2">
      <c r="A547" s="59">
        <f t="shared" si="69"/>
        <v>159</v>
      </c>
      <c r="B547" s="57" t="s">
        <v>801</v>
      </c>
      <c r="C547" s="57">
        <v>4428.7</v>
      </c>
      <c r="D547" s="57"/>
      <c r="E547" s="57">
        <v>319.5</v>
      </c>
      <c r="F547" s="57">
        <f t="shared" si="66"/>
        <v>4748.2</v>
      </c>
      <c r="G547" s="121">
        <v>5000</v>
      </c>
      <c r="H547" s="132">
        <v>80</v>
      </c>
      <c r="I547" s="90">
        <v>5000</v>
      </c>
      <c r="J547" s="57">
        <v>200</v>
      </c>
      <c r="K547" s="56">
        <f t="shared" si="70"/>
        <v>1.049994034124806E-2</v>
      </c>
      <c r="L547" s="56">
        <f t="shared" si="71"/>
        <v>2.7937296290547885E-2</v>
      </c>
      <c r="M547" s="54">
        <f t="shared" si="72"/>
        <v>141.4490308050091</v>
      </c>
      <c r="N547" s="54">
        <f t="shared" si="67"/>
        <v>31.118786777102002</v>
      </c>
      <c r="O547" s="245">
        <f t="shared" si="73"/>
        <v>70.724515402504551</v>
      </c>
      <c r="P547" s="54">
        <v>3.3554596695821188</v>
      </c>
      <c r="Q547" s="131">
        <f t="shared" si="68"/>
        <v>5.1945535709152481E-2</v>
      </c>
    </row>
    <row r="548" spans="1:17" x14ac:dyDescent="0.2">
      <c r="A548" s="59">
        <f t="shared" si="69"/>
        <v>160</v>
      </c>
      <c r="B548" s="57" t="s">
        <v>802</v>
      </c>
      <c r="C548" s="57">
        <v>231</v>
      </c>
      <c r="D548" s="57"/>
      <c r="E548" s="57"/>
      <c r="F548" s="57">
        <f t="shared" si="66"/>
        <v>231</v>
      </c>
      <c r="G548" s="121">
        <v>5000</v>
      </c>
      <c r="H548" s="132">
        <v>7</v>
      </c>
      <c r="I548" s="90">
        <v>5000</v>
      </c>
      <c r="J548" s="57">
        <v>3</v>
      </c>
      <c r="K548" s="56">
        <f t="shared" si="70"/>
        <v>9.1874477985920541E-4</v>
      </c>
      <c r="L548" s="56">
        <f t="shared" si="71"/>
        <v>4.1905944435821824E-4</v>
      </c>
      <c r="M548" s="54">
        <f t="shared" si="72"/>
        <v>4.9231195451201186</v>
      </c>
      <c r="N548" s="54">
        <f t="shared" si="67"/>
        <v>1.0830862999264261</v>
      </c>
      <c r="O548" s="245">
        <f t="shared" si="73"/>
        <v>2.4615597725600593</v>
      </c>
      <c r="P548" s="54">
        <v>0.29360272108843533</v>
      </c>
      <c r="Q548" s="131">
        <f t="shared" si="68"/>
        <v>3.7928001466212294E-2</v>
      </c>
    </row>
    <row r="549" spans="1:17" x14ac:dyDescent="0.2">
      <c r="A549" s="59">
        <f t="shared" si="69"/>
        <v>161</v>
      </c>
      <c r="B549" s="57" t="s">
        <v>803</v>
      </c>
      <c r="C549" s="57">
        <v>260.2</v>
      </c>
      <c r="D549" s="57"/>
      <c r="E549" s="57"/>
      <c r="F549" s="57">
        <f t="shared" si="66"/>
        <v>260.2</v>
      </c>
      <c r="G549" s="121">
        <v>5000</v>
      </c>
      <c r="H549" s="132">
        <v>14</v>
      </c>
      <c r="I549" s="57">
        <v>5000</v>
      </c>
      <c r="J549" s="57">
        <v>10</v>
      </c>
      <c r="K549" s="56">
        <f t="shared" si="70"/>
        <v>1.8374895597184108E-3</v>
      </c>
      <c r="L549" s="56">
        <f t="shared" si="71"/>
        <v>1.3968648145273941E-3</v>
      </c>
      <c r="M549" s="54">
        <f t="shared" si="72"/>
        <v>11.902424097224563</v>
      </c>
      <c r="N549" s="54">
        <f t="shared" si="67"/>
        <v>2.6185333013894039</v>
      </c>
      <c r="O549" s="245">
        <f t="shared" si="73"/>
        <v>5.9512120486122813</v>
      </c>
      <c r="P549" s="54">
        <v>0.58720544217687065</v>
      </c>
      <c r="Q549" s="131">
        <f t="shared" si="68"/>
        <v>8.0935337776337879E-2</v>
      </c>
    </row>
    <row r="550" spans="1:17" x14ac:dyDescent="0.2">
      <c r="A550" s="59">
        <f t="shared" si="69"/>
        <v>162</v>
      </c>
      <c r="B550" s="57" t="s">
        <v>1435</v>
      </c>
      <c r="C550" s="81">
        <v>678.5</v>
      </c>
      <c r="D550" s="81"/>
      <c r="E550" s="81"/>
      <c r="F550" s="81">
        <f t="shared" si="66"/>
        <v>678.5</v>
      </c>
      <c r="G550" s="121">
        <v>1100</v>
      </c>
      <c r="H550" s="132">
        <v>29</v>
      </c>
      <c r="I550" s="57">
        <v>5000</v>
      </c>
      <c r="J550" s="57">
        <v>16</v>
      </c>
      <c r="K550" s="56">
        <f t="shared" si="70"/>
        <v>3.8062283737024223E-3</v>
      </c>
      <c r="L550" s="56">
        <f t="shared" si="71"/>
        <v>2.2349837032438306E-3</v>
      </c>
      <c r="M550" s="54">
        <f t="shared" si="72"/>
        <v>22.231660443162212</v>
      </c>
      <c r="N550" s="54">
        <f t="shared" si="67"/>
        <v>4.8909652974956872</v>
      </c>
      <c r="O550" s="245">
        <f t="shared" si="73"/>
        <v>11.115830221581106</v>
      </c>
      <c r="P550" s="54">
        <v>1.2163541302235181</v>
      </c>
      <c r="Q550" s="131">
        <f t="shared" si="68"/>
        <v>5.8150051720652206E-2</v>
      </c>
    </row>
    <row r="551" spans="1:17" x14ac:dyDescent="0.2">
      <c r="A551" s="59">
        <f t="shared" si="69"/>
        <v>163</v>
      </c>
      <c r="B551" s="57" t="s">
        <v>1436</v>
      </c>
      <c r="C551" s="81">
        <v>713</v>
      </c>
      <c r="D551" s="81">
        <v>20</v>
      </c>
      <c r="E551" s="81"/>
      <c r="F551" s="81">
        <f t="shared" si="66"/>
        <v>733</v>
      </c>
      <c r="G551" s="121">
        <v>1100</v>
      </c>
      <c r="H551" s="132">
        <v>28</v>
      </c>
      <c r="I551" s="57">
        <v>5000</v>
      </c>
      <c r="J551" s="57">
        <v>16</v>
      </c>
      <c r="K551" s="56">
        <f t="shared" si="70"/>
        <v>3.6749791194368216E-3</v>
      </c>
      <c r="L551" s="56">
        <f t="shared" si="71"/>
        <v>2.2349837032438306E-3</v>
      </c>
      <c r="M551" s="54">
        <f t="shared" si="72"/>
        <v>21.7486631874648</v>
      </c>
      <c r="N551" s="54">
        <f t="shared" si="67"/>
        <v>4.7847059012422557</v>
      </c>
      <c r="O551" s="245">
        <f t="shared" si="73"/>
        <v>10.8743315937324</v>
      </c>
      <c r="P551" s="54">
        <v>1.1744108843537413</v>
      </c>
      <c r="Q551" s="131">
        <f t="shared" si="68"/>
        <v>5.2635895725502313E-2</v>
      </c>
    </row>
    <row r="552" spans="1:17" x14ac:dyDescent="0.2">
      <c r="A552" s="59">
        <f t="shared" si="69"/>
        <v>164</v>
      </c>
      <c r="B552" s="57" t="s">
        <v>1437</v>
      </c>
      <c r="C552" s="81">
        <v>922.8</v>
      </c>
      <c r="D552" s="81"/>
      <c r="E552" s="81"/>
      <c r="F552" s="81">
        <f t="shared" si="66"/>
        <v>922.8</v>
      </c>
      <c r="G552" s="121">
        <v>1100</v>
      </c>
      <c r="H552" s="132">
        <v>33</v>
      </c>
      <c r="I552" s="57">
        <v>5000</v>
      </c>
      <c r="J552" s="57">
        <v>24</v>
      </c>
      <c r="K552" s="56">
        <f t="shared" si="70"/>
        <v>4.3312253907648252E-3</v>
      </c>
      <c r="L552" s="56">
        <f t="shared" si="71"/>
        <v>3.352475554865746E-3</v>
      </c>
      <c r="M552" s="54">
        <f t="shared" si="72"/>
        <v>28.276019479920503</v>
      </c>
      <c r="N552" s="54">
        <f t="shared" si="67"/>
        <v>6.2207242855825111</v>
      </c>
      <c r="O552" s="245">
        <f t="shared" si="73"/>
        <v>14.138009739960252</v>
      </c>
      <c r="P552" s="54">
        <v>1.3841271137026239</v>
      </c>
      <c r="Q552" s="131">
        <f t="shared" si="68"/>
        <v>5.4203381685268635E-2</v>
      </c>
    </row>
    <row r="553" spans="1:17" x14ac:dyDescent="0.2">
      <c r="A553" s="59">
        <f t="shared" si="69"/>
        <v>165</v>
      </c>
      <c r="B553" s="57" t="s">
        <v>1438</v>
      </c>
      <c r="C553" s="81">
        <v>396.9</v>
      </c>
      <c r="D553" s="81"/>
      <c r="E553" s="81"/>
      <c r="F553" s="81">
        <f t="shared" si="66"/>
        <v>396.9</v>
      </c>
      <c r="G553" s="121">
        <v>1100</v>
      </c>
      <c r="H553" s="132">
        <v>8</v>
      </c>
      <c r="I553" s="57">
        <v>5000</v>
      </c>
      <c r="J553" s="57">
        <v>14</v>
      </c>
      <c r="K553" s="56">
        <f t="shared" si="70"/>
        <v>1.0499940341248061E-3</v>
      </c>
      <c r="L553" s="56">
        <f t="shared" si="71"/>
        <v>1.9556107403383518E-3</v>
      </c>
      <c r="M553" s="54">
        <f t="shared" si="72"/>
        <v>11.06062557002442</v>
      </c>
      <c r="N553" s="54">
        <f t="shared" si="67"/>
        <v>2.4333376254053727</v>
      </c>
      <c r="O553" s="245">
        <f t="shared" si="73"/>
        <v>5.5303127850122102</v>
      </c>
      <c r="P553" s="54">
        <v>0.33554596695821187</v>
      </c>
      <c r="Q553" s="131">
        <f t="shared" si="68"/>
        <v>4.8777581122197565E-2</v>
      </c>
    </row>
    <row r="554" spans="1:17" x14ac:dyDescent="0.2">
      <c r="A554" s="59">
        <f t="shared" si="69"/>
        <v>166</v>
      </c>
      <c r="B554" s="57" t="s">
        <v>1439</v>
      </c>
      <c r="C554" s="81">
        <v>817.4</v>
      </c>
      <c r="D554" s="81">
        <v>44.7</v>
      </c>
      <c r="E554" s="81">
        <v>29.9</v>
      </c>
      <c r="F554" s="81">
        <f t="shared" si="66"/>
        <v>892</v>
      </c>
      <c r="G554" s="121">
        <v>1100</v>
      </c>
      <c r="H554" s="132">
        <v>24</v>
      </c>
      <c r="I554" s="57">
        <v>5000</v>
      </c>
      <c r="J554" s="57">
        <v>40</v>
      </c>
      <c r="K554" s="56">
        <f t="shared" si="70"/>
        <v>3.1499821023744184E-3</v>
      </c>
      <c r="L554" s="56">
        <f t="shared" si="71"/>
        <v>5.5874592581095766E-3</v>
      </c>
      <c r="M554" s="54">
        <f t="shared" si="72"/>
        <v>32.153784206581101</v>
      </c>
      <c r="N554" s="54">
        <f t="shared" si="67"/>
        <v>7.073832525447842</v>
      </c>
      <c r="O554" s="245">
        <f t="shared" si="73"/>
        <v>16.07689210329055</v>
      </c>
      <c r="P554" s="54">
        <v>1.0066379008746356</v>
      </c>
      <c r="Q554" s="131">
        <f t="shared" si="68"/>
        <v>6.3129088269275935E-2</v>
      </c>
    </row>
    <row r="555" spans="1:17" x14ac:dyDescent="0.2">
      <c r="A555" s="59">
        <f t="shared" si="69"/>
        <v>167</v>
      </c>
      <c r="B555" s="57" t="s">
        <v>1440</v>
      </c>
      <c r="C555" s="81">
        <v>872.1</v>
      </c>
      <c r="D555" s="81"/>
      <c r="E555" s="81"/>
      <c r="F555" s="81">
        <f t="shared" si="66"/>
        <v>872.1</v>
      </c>
      <c r="G555" s="121">
        <v>1100</v>
      </c>
      <c r="H555" s="132">
        <v>26</v>
      </c>
      <c r="I555" s="57">
        <v>5000</v>
      </c>
      <c r="J555" s="57">
        <v>38</v>
      </c>
      <c r="K555" s="56">
        <f t="shared" si="70"/>
        <v>3.4124806109056198E-3</v>
      </c>
      <c r="L555" s="56">
        <f t="shared" si="71"/>
        <v>5.3080862952040973E-3</v>
      </c>
      <c r="M555" s="54">
        <f t="shared" si="72"/>
        <v>32.091686214483758</v>
      </c>
      <c r="N555" s="54">
        <f t="shared" si="67"/>
        <v>7.0601709671864272</v>
      </c>
      <c r="O555" s="245">
        <f t="shared" si="73"/>
        <v>16.045843107241879</v>
      </c>
      <c r="P555" s="54">
        <v>1.0905243926141885</v>
      </c>
      <c r="Q555" s="131">
        <f t="shared" si="68"/>
        <v>6.4543314621633138E-2</v>
      </c>
    </row>
    <row r="556" spans="1:17" x14ac:dyDescent="0.2">
      <c r="A556" s="59">
        <f t="shared" si="69"/>
        <v>168</v>
      </c>
      <c r="B556" s="57" t="s">
        <v>1441</v>
      </c>
      <c r="C556" s="81">
        <v>654.1</v>
      </c>
      <c r="D556" s="81"/>
      <c r="E556" s="81">
        <v>31.8</v>
      </c>
      <c r="F556" s="81">
        <f t="shared" si="66"/>
        <v>685.9</v>
      </c>
      <c r="G556" s="121">
        <v>1100</v>
      </c>
      <c r="H556" s="132">
        <v>11</v>
      </c>
      <c r="I556" s="57">
        <v>5000</v>
      </c>
      <c r="J556" s="57">
        <v>25</v>
      </c>
      <c r="K556" s="56">
        <f t="shared" si="70"/>
        <v>1.4437417969216085E-3</v>
      </c>
      <c r="L556" s="56">
        <f t="shared" si="71"/>
        <v>3.4921620363184856E-3</v>
      </c>
      <c r="M556" s="54">
        <f t="shared" si="72"/>
        <v>18.164126106323547</v>
      </c>
      <c r="N556" s="54">
        <f t="shared" si="67"/>
        <v>3.9961077433911805</v>
      </c>
      <c r="O556" s="245">
        <f t="shared" si="73"/>
        <v>9.0820630531617734</v>
      </c>
      <c r="P556" s="54">
        <v>0.46137570456754134</v>
      </c>
      <c r="Q556" s="131">
        <f t="shared" si="68"/>
        <v>4.6222004093080693E-2</v>
      </c>
    </row>
    <row r="557" spans="1:17" x14ac:dyDescent="0.2">
      <c r="A557" s="59">
        <f t="shared" si="69"/>
        <v>169</v>
      </c>
      <c r="B557" s="57" t="s">
        <v>1442</v>
      </c>
      <c r="C557" s="81">
        <v>253.3</v>
      </c>
      <c r="D557" s="81">
        <v>10.1</v>
      </c>
      <c r="E557" s="81"/>
      <c r="F557" s="81">
        <f t="shared" si="66"/>
        <v>263.40000000000003</v>
      </c>
      <c r="G557" s="121">
        <v>1100</v>
      </c>
      <c r="H557" s="132">
        <v>15</v>
      </c>
      <c r="I557" s="57">
        <v>5000</v>
      </c>
      <c r="J557" s="57">
        <v>12</v>
      </c>
      <c r="K557" s="56">
        <f t="shared" si="70"/>
        <v>1.9687388139840115E-3</v>
      </c>
      <c r="L557" s="56">
        <f t="shared" si="71"/>
        <v>1.676237777432873E-3</v>
      </c>
      <c r="M557" s="54">
        <f t="shared" si="72"/>
        <v>13.413513856414134</v>
      </c>
      <c r="N557" s="54">
        <f t="shared" si="67"/>
        <v>2.9509730484111096</v>
      </c>
      <c r="O557" s="245">
        <f t="shared" si="73"/>
        <v>6.7067569282070671</v>
      </c>
      <c r="P557" s="54">
        <v>0.62914868804664725</v>
      </c>
      <c r="Q557" s="131">
        <f t="shared" si="68"/>
        <v>8.997871116582748E-2</v>
      </c>
    </row>
    <row r="558" spans="1:17" x14ac:dyDescent="0.2">
      <c r="A558" s="59">
        <f t="shared" si="69"/>
        <v>170</v>
      </c>
      <c r="B558" s="57" t="s">
        <v>1443</v>
      </c>
      <c r="C558" s="81">
        <v>603.79999999999995</v>
      </c>
      <c r="D558" s="81"/>
      <c r="E558" s="81"/>
      <c r="F558" s="81">
        <f t="shared" si="66"/>
        <v>603.79999999999995</v>
      </c>
      <c r="G558" s="121">
        <v>1100</v>
      </c>
      <c r="H558" s="132">
        <v>37</v>
      </c>
      <c r="I558" s="57">
        <v>5000</v>
      </c>
      <c r="J558" s="57">
        <v>30</v>
      </c>
      <c r="K558" s="56">
        <f t="shared" si="70"/>
        <v>4.856222407827228E-3</v>
      </c>
      <c r="L558" s="56">
        <f t="shared" si="71"/>
        <v>4.190594443582182E-3</v>
      </c>
      <c r="M558" s="54">
        <f t="shared" si="72"/>
        <v>33.292286013186633</v>
      </c>
      <c r="N558" s="54">
        <f t="shared" si="67"/>
        <v>7.324302922901059</v>
      </c>
      <c r="O558" s="245">
        <f t="shared" si="73"/>
        <v>16.646143006593316</v>
      </c>
      <c r="P558" s="54">
        <v>1.5519000971817298</v>
      </c>
      <c r="Q558" s="131">
        <f t="shared" si="68"/>
        <v>9.7407472739090339E-2</v>
      </c>
    </row>
    <row r="559" spans="1:17" x14ac:dyDescent="0.2">
      <c r="A559" s="59">
        <f t="shared" si="69"/>
        <v>171</v>
      </c>
      <c r="B559" s="57" t="s">
        <v>1444</v>
      </c>
      <c r="C559" s="81">
        <v>664</v>
      </c>
      <c r="D559" s="81">
        <v>24.3</v>
      </c>
      <c r="E559" s="81"/>
      <c r="F559" s="81">
        <f t="shared" si="66"/>
        <v>688.3</v>
      </c>
      <c r="G559" s="121">
        <v>1100</v>
      </c>
      <c r="H559" s="132">
        <v>34</v>
      </c>
      <c r="I559" s="57">
        <v>5000</v>
      </c>
      <c r="J559" s="57">
        <v>24</v>
      </c>
      <c r="K559" s="56">
        <f t="shared" si="70"/>
        <v>4.4624746450304259E-3</v>
      </c>
      <c r="L559" s="56">
        <f t="shared" si="71"/>
        <v>3.352475554865746E-3</v>
      </c>
      <c r="M559" s="54">
        <f t="shared" si="72"/>
        <v>28.759016735617912</v>
      </c>
      <c r="N559" s="54">
        <f t="shared" si="67"/>
        <v>6.3269836818359408</v>
      </c>
      <c r="O559" s="245">
        <f t="shared" si="73"/>
        <v>14.379508367808956</v>
      </c>
      <c r="P559" s="54">
        <v>1.4260703595724002</v>
      </c>
      <c r="Q559" s="131">
        <f t="shared" si="68"/>
        <v>7.3938078083445033E-2</v>
      </c>
    </row>
    <row r="560" spans="1:17" x14ac:dyDescent="0.2">
      <c r="A560" s="59">
        <f t="shared" si="69"/>
        <v>172</v>
      </c>
      <c r="B560" s="57" t="s">
        <v>1445</v>
      </c>
      <c r="C560" s="81">
        <v>621.6</v>
      </c>
      <c r="D560" s="81"/>
      <c r="E560" s="81"/>
      <c r="F560" s="81">
        <f t="shared" si="66"/>
        <v>621.6</v>
      </c>
      <c r="G560" s="121">
        <v>1100</v>
      </c>
      <c r="H560" s="132">
        <v>37</v>
      </c>
      <c r="I560" s="57">
        <v>5000</v>
      </c>
      <c r="J560" s="57">
        <v>30</v>
      </c>
      <c r="K560" s="56">
        <f t="shared" si="70"/>
        <v>4.856222407827228E-3</v>
      </c>
      <c r="L560" s="56">
        <f t="shared" si="71"/>
        <v>4.190594443582182E-3</v>
      </c>
      <c r="M560" s="54">
        <f t="shared" si="72"/>
        <v>33.292286013186633</v>
      </c>
      <c r="N560" s="54">
        <f t="shared" si="67"/>
        <v>7.324302922901059</v>
      </c>
      <c r="O560" s="245">
        <f t="shared" si="73"/>
        <v>16.646143006593316</v>
      </c>
      <c r="P560" s="54">
        <v>1.5519000971817298</v>
      </c>
      <c r="Q560" s="131">
        <f t="shared" si="68"/>
        <v>9.4618133912263092E-2</v>
      </c>
    </row>
    <row r="561" spans="1:17" x14ac:dyDescent="0.2">
      <c r="A561" s="59">
        <f t="shared" si="69"/>
        <v>173</v>
      </c>
      <c r="B561" s="57" t="s">
        <v>1446</v>
      </c>
      <c r="C561" s="81">
        <v>547.1</v>
      </c>
      <c r="D561" s="81">
        <v>23.2</v>
      </c>
      <c r="E561" s="81"/>
      <c r="F561" s="81">
        <f t="shared" si="66"/>
        <v>570.30000000000007</v>
      </c>
      <c r="G561" s="121">
        <v>1100</v>
      </c>
      <c r="H561" s="132">
        <v>14</v>
      </c>
      <c r="I561" s="57">
        <v>5000</v>
      </c>
      <c r="J561" s="57">
        <v>12</v>
      </c>
      <c r="K561" s="56">
        <f t="shared" si="70"/>
        <v>1.8374895597184108E-3</v>
      </c>
      <c r="L561" s="56">
        <f t="shared" si="71"/>
        <v>1.676237777432873E-3</v>
      </c>
      <c r="M561" s="54">
        <f t="shared" si="72"/>
        <v>12.930516600716725</v>
      </c>
      <c r="N561" s="54">
        <f t="shared" si="67"/>
        <v>2.8447136521576795</v>
      </c>
      <c r="O561" s="245">
        <f t="shared" si="73"/>
        <v>6.4652583003583626</v>
      </c>
      <c r="P561" s="54">
        <v>0.58720544217687065</v>
      </c>
      <c r="Q561" s="131">
        <f t="shared" si="68"/>
        <v>4.0027518841679176E-2</v>
      </c>
    </row>
    <row r="562" spans="1:17" x14ac:dyDescent="0.2">
      <c r="A562" s="59">
        <f t="shared" si="69"/>
        <v>174</v>
      </c>
      <c r="B562" s="57" t="s">
        <v>1447</v>
      </c>
      <c r="C562" s="81">
        <v>536.29999999999995</v>
      </c>
      <c r="D562" s="81"/>
      <c r="E562" s="81">
        <v>85.9</v>
      </c>
      <c r="F562" s="81">
        <f t="shared" si="66"/>
        <v>622.19999999999993</v>
      </c>
      <c r="G562" s="121">
        <v>1100</v>
      </c>
      <c r="H562" s="132">
        <v>31</v>
      </c>
      <c r="I562" s="57">
        <v>5000</v>
      </c>
      <c r="J562" s="57">
        <v>22</v>
      </c>
      <c r="K562" s="56">
        <f t="shared" si="70"/>
        <v>4.0687268822336238E-3</v>
      </c>
      <c r="L562" s="56">
        <f t="shared" si="71"/>
        <v>3.0731025919602671E-3</v>
      </c>
      <c r="M562" s="54">
        <f t="shared" si="72"/>
        <v>26.28193246503352</v>
      </c>
      <c r="N562" s="54">
        <f t="shared" si="67"/>
        <v>5.7820251423073747</v>
      </c>
      <c r="O562" s="245">
        <f t="shared" si="73"/>
        <v>13.14096623251676</v>
      </c>
      <c r="P562" s="54">
        <v>1.3002406219630711</v>
      </c>
      <c r="Q562" s="131">
        <f t="shared" si="68"/>
        <v>7.4743112281936239E-2</v>
      </c>
    </row>
    <row r="563" spans="1:17" x14ac:dyDescent="0.2">
      <c r="A563" s="59">
        <f t="shared" si="69"/>
        <v>175</v>
      </c>
      <c r="B563" s="57" t="s">
        <v>1448</v>
      </c>
      <c r="C563" s="81">
        <v>523.03</v>
      </c>
      <c r="D563" s="81"/>
      <c r="E563" s="81"/>
      <c r="F563" s="81">
        <f t="shared" si="66"/>
        <v>523.03</v>
      </c>
      <c r="G563" s="121">
        <v>1100</v>
      </c>
      <c r="H563" s="132">
        <v>20</v>
      </c>
      <c r="I563" s="57">
        <v>5000</v>
      </c>
      <c r="J563" s="57">
        <v>15</v>
      </c>
      <c r="K563" s="56">
        <f t="shared" si="70"/>
        <v>2.6249850853120151E-3</v>
      </c>
      <c r="L563" s="56">
        <f t="shared" si="71"/>
        <v>2.095297221791091E-3</v>
      </c>
      <c r="M563" s="54">
        <f t="shared" si="72"/>
        <v>17.370638890139432</v>
      </c>
      <c r="N563" s="54">
        <f t="shared" si="67"/>
        <v>3.821540555830675</v>
      </c>
      <c r="O563" s="245">
        <f t="shared" si="73"/>
        <v>8.685319445069716</v>
      </c>
      <c r="P563" s="54">
        <v>0.83886491739552971</v>
      </c>
      <c r="Q563" s="131">
        <f t="shared" si="68"/>
        <v>5.8727728444707486E-2</v>
      </c>
    </row>
    <row r="564" spans="1:17" x14ac:dyDescent="0.2">
      <c r="A564" s="59">
        <f t="shared" si="69"/>
        <v>176</v>
      </c>
      <c r="B564" s="57" t="s">
        <v>1449</v>
      </c>
      <c r="C564" s="81">
        <v>628.20000000000005</v>
      </c>
      <c r="D564" s="81"/>
      <c r="E564" s="81">
        <v>93.9</v>
      </c>
      <c r="F564" s="81">
        <f t="shared" si="66"/>
        <v>722.1</v>
      </c>
      <c r="G564" s="121">
        <v>1100</v>
      </c>
      <c r="H564" s="132">
        <v>27</v>
      </c>
      <c r="I564" s="57">
        <v>5000</v>
      </c>
      <c r="J564" s="57">
        <v>12</v>
      </c>
      <c r="K564" s="56">
        <f t="shared" si="70"/>
        <v>3.5437298651712205E-3</v>
      </c>
      <c r="L564" s="56">
        <f t="shared" si="71"/>
        <v>1.676237777432873E-3</v>
      </c>
      <c r="M564" s="54">
        <f t="shared" si="72"/>
        <v>19.209480924783065</v>
      </c>
      <c r="N564" s="54">
        <f t="shared" si="67"/>
        <v>4.2260858034522748</v>
      </c>
      <c r="O564" s="245">
        <f t="shared" si="73"/>
        <v>9.6047404623915327</v>
      </c>
      <c r="P564" s="54">
        <v>1.1324676384839651</v>
      </c>
      <c r="Q564" s="131">
        <f t="shared" si="68"/>
        <v>4.732415846712483E-2</v>
      </c>
    </row>
    <row r="565" spans="1:17" x14ac:dyDescent="0.2">
      <c r="A565" s="59">
        <f t="shared" si="69"/>
        <v>177</v>
      </c>
      <c r="B565" s="57" t="s">
        <v>1450</v>
      </c>
      <c r="C565" s="81">
        <v>570.4</v>
      </c>
      <c r="D565" s="81"/>
      <c r="E565" s="81"/>
      <c r="F565" s="81">
        <f t="shared" si="66"/>
        <v>570.4</v>
      </c>
      <c r="G565" s="121">
        <v>1100</v>
      </c>
      <c r="H565" s="132">
        <v>32</v>
      </c>
      <c r="I565" s="57">
        <v>5000</v>
      </c>
      <c r="J565" s="57">
        <v>24</v>
      </c>
      <c r="K565" s="56">
        <f t="shared" si="70"/>
        <v>4.1999761364992245E-3</v>
      </c>
      <c r="L565" s="56">
        <f t="shared" si="71"/>
        <v>3.352475554865746E-3</v>
      </c>
      <c r="M565" s="54">
        <f t="shared" si="72"/>
        <v>27.79302222422309</v>
      </c>
      <c r="N565" s="54">
        <f t="shared" si="67"/>
        <v>6.1144648893290796</v>
      </c>
      <c r="O565" s="245">
        <f t="shared" si="73"/>
        <v>13.896511112111545</v>
      </c>
      <c r="P565" s="54">
        <v>1.3421838678328475</v>
      </c>
      <c r="Q565" s="131">
        <f t="shared" si="68"/>
        <v>8.6160908298556396E-2</v>
      </c>
    </row>
    <row r="566" spans="1:17" x14ac:dyDescent="0.2">
      <c r="A566" s="59">
        <f t="shared" si="69"/>
        <v>178</v>
      </c>
      <c r="B566" s="57" t="s">
        <v>1451</v>
      </c>
      <c r="C566" s="81">
        <v>672.28</v>
      </c>
      <c r="D566" s="81">
        <v>45.9</v>
      </c>
      <c r="E566" s="81"/>
      <c r="F566" s="81">
        <f t="shared" si="66"/>
        <v>718.18</v>
      </c>
      <c r="G566" s="121">
        <v>1100</v>
      </c>
      <c r="H566" s="132">
        <v>33</v>
      </c>
      <c r="I566" s="57">
        <v>5000</v>
      </c>
      <c r="J566" s="57">
        <v>24</v>
      </c>
      <c r="K566" s="56">
        <f t="shared" si="70"/>
        <v>4.3312253907648252E-3</v>
      </c>
      <c r="L566" s="56">
        <f t="shared" si="71"/>
        <v>3.352475554865746E-3</v>
      </c>
      <c r="M566" s="54">
        <f t="shared" si="72"/>
        <v>28.276019479920503</v>
      </c>
      <c r="N566" s="54">
        <f t="shared" si="67"/>
        <v>6.2207242855825111</v>
      </c>
      <c r="O566" s="245">
        <f t="shared" si="73"/>
        <v>14.138009739960252</v>
      </c>
      <c r="P566" s="54">
        <v>1.3841271137026239</v>
      </c>
      <c r="Q566" s="131">
        <f t="shared" si="68"/>
        <v>6.9646718955089101E-2</v>
      </c>
    </row>
    <row r="567" spans="1:17" x14ac:dyDescent="0.2">
      <c r="A567" s="59">
        <f t="shared" si="69"/>
        <v>179</v>
      </c>
      <c r="B567" s="57" t="s">
        <v>1452</v>
      </c>
      <c r="C567" s="81">
        <v>862.5</v>
      </c>
      <c r="D567" s="81"/>
      <c r="E567" s="81"/>
      <c r="F567" s="81">
        <f t="shared" si="66"/>
        <v>862.5</v>
      </c>
      <c r="G567" s="121">
        <v>1100</v>
      </c>
      <c r="H567" s="132">
        <v>31</v>
      </c>
      <c r="I567" s="57">
        <v>5000</v>
      </c>
      <c r="J567" s="57">
        <v>26</v>
      </c>
      <c r="K567" s="56">
        <f t="shared" si="70"/>
        <v>4.0687268822336238E-3</v>
      </c>
      <c r="L567" s="56">
        <f t="shared" si="71"/>
        <v>3.6318485177712248E-3</v>
      </c>
      <c r="M567" s="54">
        <f t="shared" si="72"/>
        <v>28.338117472017842</v>
      </c>
      <c r="N567" s="54">
        <f t="shared" si="67"/>
        <v>6.234385843843925</v>
      </c>
      <c r="O567" s="245">
        <f t="shared" si="73"/>
        <v>14.169058736008921</v>
      </c>
      <c r="P567" s="54">
        <v>1.3002406219630711</v>
      </c>
      <c r="Q567" s="131">
        <f t="shared" si="68"/>
        <v>5.8019481360966678E-2</v>
      </c>
    </row>
    <row r="568" spans="1:17" x14ac:dyDescent="0.2">
      <c r="A568" s="59">
        <f t="shared" si="69"/>
        <v>180</v>
      </c>
      <c r="B568" s="57" t="s">
        <v>1453</v>
      </c>
      <c r="C568" s="81">
        <v>693.7</v>
      </c>
      <c r="D568" s="81">
        <v>26.4</v>
      </c>
      <c r="E568" s="81"/>
      <c r="F568" s="81">
        <f t="shared" si="66"/>
        <v>720.1</v>
      </c>
      <c r="G568" s="121">
        <v>1100</v>
      </c>
      <c r="H568" s="132">
        <v>38</v>
      </c>
      <c r="I568" s="57">
        <v>5000</v>
      </c>
      <c r="J568" s="57">
        <v>26</v>
      </c>
      <c r="K568" s="56">
        <f t="shared" si="70"/>
        <v>4.9874716620928287E-3</v>
      </c>
      <c r="L568" s="56">
        <f t="shared" si="71"/>
        <v>3.6318485177712248E-3</v>
      </c>
      <c r="M568" s="54">
        <f t="shared" si="72"/>
        <v>31.719098261899717</v>
      </c>
      <c r="N568" s="54">
        <f t="shared" si="67"/>
        <v>6.9782016176179376</v>
      </c>
      <c r="O568" s="245">
        <f t="shared" si="73"/>
        <v>15.859549130949858</v>
      </c>
      <c r="P568" s="54">
        <v>1.5938433430515062</v>
      </c>
      <c r="Q568" s="131">
        <f t="shared" si="68"/>
        <v>7.7976242679515376E-2</v>
      </c>
    </row>
    <row r="569" spans="1:17" x14ac:dyDescent="0.2">
      <c r="A569" s="59">
        <f t="shared" si="69"/>
        <v>181</v>
      </c>
      <c r="B569" s="57" t="s">
        <v>1454</v>
      </c>
      <c r="C569" s="81">
        <v>689.6</v>
      </c>
      <c r="D569" s="81"/>
      <c r="E569" s="81"/>
      <c r="F569" s="81">
        <f t="shared" si="66"/>
        <v>689.6</v>
      </c>
      <c r="G569" s="121">
        <v>1100</v>
      </c>
      <c r="H569" s="132">
        <v>26</v>
      </c>
      <c r="I569" s="57">
        <v>5000</v>
      </c>
      <c r="J569" s="57">
        <v>20</v>
      </c>
      <c r="K569" s="56">
        <f t="shared" si="70"/>
        <v>3.4124806109056198E-3</v>
      </c>
      <c r="L569" s="56">
        <f t="shared" si="71"/>
        <v>2.7937296290547883E-3</v>
      </c>
      <c r="M569" s="54">
        <f t="shared" si="72"/>
        <v>22.8388536830543</v>
      </c>
      <c r="N569" s="54">
        <f t="shared" si="67"/>
        <v>5.0245478102719456</v>
      </c>
      <c r="O569" s="245">
        <f t="shared" si="73"/>
        <v>11.41942684152715</v>
      </c>
      <c r="P569" s="54">
        <v>1.0905243926141885</v>
      </c>
      <c r="Q569" s="131">
        <f t="shared" si="68"/>
        <v>5.8546045138439057E-2</v>
      </c>
    </row>
    <row r="570" spans="1:17" x14ac:dyDescent="0.2">
      <c r="A570" s="59">
        <f t="shared" si="69"/>
        <v>182</v>
      </c>
      <c r="B570" s="57" t="s">
        <v>1455</v>
      </c>
      <c r="C570" s="81">
        <v>599</v>
      </c>
      <c r="D570" s="81"/>
      <c r="E570" s="81">
        <v>61.7</v>
      </c>
      <c r="F570" s="81">
        <f t="shared" si="66"/>
        <v>660.7</v>
      </c>
      <c r="G570" s="121">
        <v>1100</v>
      </c>
      <c r="H570" s="132">
        <v>29</v>
      </c>
      <c r="I570" s="57">
        <v>5000</v>
      </c>
      <c r="J570" s="57">
        <v>20</v>
      </c>
      <c r="K570" s="56">
        <f t="shared" si="70"/>
        <v>3.8062283737024223E-3</v>
      </c>
      <c r="L570" s="56">
        <f t="shared" si="71"/>
        <v>2.7937296290547883E-3</v>
      </c>
      <c r="M570" s="54">
        <f t="shared" si="72"/>
        <v>24.287845450146534</v>
      </c>
      <c r="N570" s="54">
        <f t="shared" si="67"/>
        <v>5.3433259990322375</v>
      </c>
      <c r="O570" s="245">
        <f t="shared" si="73"/>
        <v>12.143922725073267</v>
      </c>
      <c r="P570" s="54">
        <v>1.2163541302235181</v>
      </c>
      <c r="Q570" s="131">
        <f t="shared" si="68"/>
        <v>6.5069544883419941E-2</v>
      </c>
    </row>
    <row r="571" spans="1:17" x14ac:dyDescent="0.2">
      <c r="A571" s="59">
        <f t="shared" si="69"/>
        <v>183</v>
      </c>
      <c r="B571" s="57" t="s">
        <v>1456</v>
      </c>
      <c r="C571" s="81">
        <v>502.6</v>
      </c>
      <c r="D571" s="81"/>
      <c r="E571" s="81">
        <v>53.9</v>
      </c>
      <c r="F571" s="81">
        <f t="shared" si="66"/>
        <v>556.5</v>
      </c>
      <c r="G571" s="121">
        <v>1100</v>
      </c>
      <c r="H571" s="132">
        <v>23</v>
      </c>
      <c r="I571" s="57">
        <v>5000</v>
      </c>
      <c r="J571" s="57">
        <v>16</v>
      </c>
      <c r="K571" s="56">
        <f t="shared" si="70"/>
        <v>3.0187328481088176E-3</v>
      </c>
      <c r="L571" s="56">
        <f t="shared" si="71"/>
        <v>2.2349837032438306E-3</v>
      </c>
      <c r="M571" s="54">
        <f t="shared" si="72"/>
        <v>19.333676908977743</v>
      </c>
      <c r="N571" s="54">
        <f t="shared" si="67"/>
        <v>4.2534089199751035</v>
      </c>
      <c r="O571" s="245">
        <f t="shared" si="73"/>
        <v>9.6668384544888717</v>
      </c>
      <c r="P571" s="54">
        <v>0.96469465500485896</v>
      </c>
      <c r="Q571" s="131">
        <f t="shared" si="68"/>
        <v>6.1488982818412544E-2</v>
      </c>
    </row>
    <row r="572" spans="1:17" x14ac:dyDescent="0.2">
      <c r="A572" s="59">
        <f t="shared" si="69"/>
        <v>184</v>
      </c>
      <c r="B572" s="57" t="s">
        <v>1457</v>
      </c>
      <c r="C572" s="81">
        <v>4995.63</v>
      </c>
      <c r="D572" s="81">
        <v>255.4</v>
      </c>
      <c r="E572" s="81">
        <v>189.6</v>
      </c>
      <c r="F572" s="81">
        <f t="shared" si="66"/>
        <v>5440.63</v>
      </c>
      <c r="G572" s="121">
        <v>1100</v>
      </c>
      <c r="H572" s="132">
        <v>84</v>
      </c>
      <c r="I572" s="57">
        <v>5000</v>
      </c>
      <c r="J572" s="57">
        <v>168</v>
      </c>
      <c r="K572" s="56">
        <f t="shared" si="70"/>
        <v>1.1024937358310465E-2</v>
      </c>
      <c r="L572" s="56">
        <f t="shared" si="71"/>
        <v>2.3467328884060223E-2</v>
      </c>
      <c r="M572" s="54">
        <f t="shared" si="72"/>
        <v>126.93153977192412</v>
      </c>
      <c r="N572" s="54">
        <f t="shared" si="67"/>
        <v>27.924938749823308</v>
      </c>
      <c r="O572" s="245">
        <f t="shared" si="73"/>
        <v>63.465769885962061</v>
      </c>
      <c r="P572" s="54">
        <v>3.5232326530612244</v>
      </c>
      <c r="Q572" s="131">
        <f t="shared" si="68"/>
        <v>4.0775697127128786E-2</v>
      </c>
    </row>
    <row r="573" spans="1:17" x14ac:dyDescent="0.2">
      <c r="A573" s="59">
        <f t="shared" si="69"/>
        <v>185</v>
      </c>
      <c r="B573" s="57" t="s">
        <v>1458</v>
      </c>
      <c r="C573" s="81">
        <v>574.70000000000005</v>
      </c>
      <c r="D573" s="81">
        <v>14</v>
      </c>
      <c r="E573" s="81"/>
      <c r="F573" s="81">
        <f t="shared" si="66"/>
        <v>588.70000000000005</v>
      </c>
      <c r="G573" s="121">
        <v>1100</v>
      </c>
      <c r="H573" s="132">
        <v>25</v>
      </c>
      <c r="I573" s="57">
        <v>5000</v>
      </c>
      <c r="J573" s="57">
        <v>14</v>
      </c>
      <c r="K573" s="56">
        <f t="shared" si="70"/>
        <v>3.2812313566400191E-3</v>
      </c>
      <c r="L573" s="56">
        <f t="shared" si="71"/>
        <v>1.9556107403383518E-3</v>
      </c>
      <c r="M573" s="54">
        <f t="shared" si="72"/>
        <v>19.271578916880404</v>
      </c>
      <c r="N573" s="54">
        <f t="shared" si="67"/>
        <v>4.2397473617136887</v>
      </c>
      <c r="O573" s="245">
        <f t="shared" si="73"/>
        <v>9.6357894584402022</v>
      </c>
      <c r="P573" s="54">
        <v>1.0485811467444122</v>
      </c>
      <c r="Q573" s="131">
        <f t="shared" si="68"/>
        <v>5.8086796133478349E-2</v>
      </c>
    </row>
    <row r="574" spans="1:17" x14ac:dyDescent="0.2">
      <c r="A574" s="59">
        <f t="shared" si="69"/>
        <v>186</v>
      </c>
      <c r="B574" s="57" t="s">
        <v>1459</v>
      </c>
      <c r="C574" s="81">
        <v>666.7</v>
      </c>
      <c r="D574" s="81"/>
      <c r="E574" s="81">
        <v>37.9</v>
      </c>
      <c r="F574" s="81">
        <f t="shared" ref="F574:F637" si="74">C574+D574+E574</f>
        <v>704.6</v>
      </c>
      <c r="G574" s="121">
        <v>1100</v>
      </c>
      <c r="H574" s="132">
        <v>35</v>
      </c>
      <c r="I574" s="57">
        <v>5000</v>
      </c>
      <c r="J574" s="57">
        <v>24</v>
      </c>
      <c r="K574" s="56">
        <f t="shared" si="70"/>
        <v>4.5937238992960266E-3</v>
      </c>
      <c r="L574" s="56">
        <f t="shared" si="71"/>
        <v>3.352475554865746E-3</v>
      </c>
      <c r="M574" s="54">
        <f t="shared" si="72"/>
        <v>29.242013991315321</v>
      </c>
      <c r="N574" s="54">
        <f t="shared" si="67"/>
        <v>6.4332430780893706</v>
      </c>
      <c r="O574" s="245">
        <f t="shared" si="73"/>
        <v>14.621006995657661</v>
      </c>
      <c r="P574" s="54">
        <v>1.4680136054421768</v>
      </c>
      <c r="Q574" s="131">
        <f t="shared" si="68"/>
        <v>7.3466190278888052E-2</v>
      </c>
    </row>
    <row r="575" spans="1:17" x14ac:dyDescent="0.2">
      <c r="A575" s="59">
        <f t="shared" si="69"/>
        <v>187</v>
      </c>
      <c r="B575" s="57" t="s">
        <v>1460</v>
      </c>
      <c r="C575" s="81">
        <v>663.6</v>
      </c>
      <c r="D575" s="81"/>
      <c r="E575" s="81"/>
      <c r="F575" s="81">
        <f t="shared" si="74"/>
        <v>663.6</v>
      </c>
      <c r="G575" s="121">
        <v>1100</v>
      </c>
      <c r="H575" s="132">
        <v>34</v>
      </c>
      <c r="I575" s="57">
        <v>5000</v>
      </c>
      <c r="J575" s="57">
        <v>26</v>
      </c>
      <c r="K575" s="56">
        <f t="shared" si="70"/>
        <v>4.4624746450304259E-3</v>
      </c>
      <c r="L575" s="56">
        <f t="shared" si="71"/>
        <v>3.6318485177712248E-3</v>
      </c>
      <c r="M575" s="54">
        <f t="shared" si="72"/>
        <v>29.787109239110077</v>
      </c>
      <c r="N575" s="54">
        <f t="shared" ref="N575:N638" si="75">M575*0.22</f>
        <v>6.5531640326042169</v>
      </c>
      <c r="O575" s="245">
        <f t="shared" si="73"/>
        <v>14.893554619555038</v>
      </c>
      <c r="P575" s="54">
        <v>1.4260703595724002</v>
      </c>
      <c r="Q575" s="131">
        <f t="shared" si="68"/>
        <v>7.9354879823450478E-2</v>
      </c>
    </row>
    <row r="576" spans="1:17" x14ac:dyDescent="0.2">
      <c r="A576" s="59">
        <f t="shared" si="69"/>
        <v>188</v>
      </c>
      <c r="B576" s="57" t="s">
        <v>1461</v>
      </c>
      <c r="C576" s="81">
        <v>693.2</v>
      </c>
      <c r="D576" s="81"/>
      <c r="E576" s="81"/>
      <c r="F576" s="81">
        <f t="shared" si="74"/>
        <v>693.2</v>
      </c>
      <c r="G576" s="121">
        <v>1100</v>
      </c>
      <c r="H576" s="132">
        <v>33</v>
      </c>
      <c r="I576" s="57">
        <v>5000</v>
      </c>
      <c r="J576" s="57">
        <v>23</v>
      </c>
      <c r="K576" s="56">
        <f t="shared" si="70"/>
        <v>4.3312253907648252E-3</v>
      </c>
      <c r="L576" s="56">
        <f t="shared" si="71"/>
        <v>3.2127890734130063E-3</v>
      </c>
      <c r="M576" s="54">
        <f t="shared" si="72"/>
        <v>27.761973228174419</v>
      </c>
      <c r="N576" s="54">
        <f t="shared" si="75"/>
        <v>6.1076341101983722</v>
      </c>
      <c r="O576" s="245">
        <f t="shared" si="73"/>
        <v>13.88098661408721</v>
      </c>
      <c r="P576" s="54">
        <v>1.3841271137026239</v>
      </c>
      <c r="Q576" s="131">
        <f t="shared" si="68"/>
        <v>7.088101711794953E-2</v>
      </c>
    </row>
    <row r="577" spans="1:17" x14ac:dyDescent="0.2">
      <c r="A577" s="59">
        <f t="shared" si="69"/>
        <v>189</v>
      </c>
      <c r="B577" s="57" t="s">
        <v>1462</v>
      </c>
      <c r="C577" s="81">
        <v>777.3</v>
      </c>
      <c r="D577" s="81"/>
      <c r="E577" s="81">
        <v>88.3</v>
      </c>
      <c r="F577" s="81">
        <f t="shared" si="74"/>
        <v>865.59999999999991</v>
      </c>
      <c r="G577" s="121">
        <v>1100</v>
      </c>
      <c r="H577" s="132">
        <v>25</v>
      </c>
      <c r="I577" s="57">
        <v>5000</v>
      </c>
      <c r="J577" s="57">
        <v>14</v>
      </c>
      <c r="K577" s="56">
        <f t="shared" si="70"/>
        <v>3.2812313566400191E-3</v>
      </c>
      <c r="L577" s="56">
        <f t="shared" si="71"/>
        <v>1.9556107403383518E-3</v>
      </c>
      <c r="M577" s="54">
        <f t="shared" si="72"/>
        <v>19.271578916880404</v>
      </c>
      <c r="N577" s="54">
        <f t="shared" si="75"/>
        <v>4.2397473617136887</v>
      </c>
      <c r="O577" s="245">
        <f t="shared" si="73"/>
        <v>9.6357894584402022</v>
      </c>
      <c r="P577" s="54">
        <v>1.0485811467444122</v>
      </c>
      <c r="Q577" s="131">
        <f t="shared" si="68"/>
        <v>3.9505195106029012E-2</v>
      </c>
    </row>
    <row r="578" spans="1:17" x14ac:dyDescent="0.2">
      <c r="A578" s="59">
        <f t="shared" si="69"/>
        <v>190</v>
      </c>
      <c r="B578" s="57" t="s">
        <v>1463</v>
      </c>
      <c r="C578" s="81">
        <v>635.6</v>
      </c>
      <c r="D578" s="81"/>
      <c r="E578" s="81"/>
      <c r="F578" s="81">
        <f t="shared" si="74"/>
        <v>635.6</v>
      </c>
      <c r="G578" s="121">
        <v>1100</v>
      </c>
      <c r="H578" s="132">
        <v>29</v>
      </c>
      <c r="I578" s="57">
        <v>5000</v>
      </c>
      <c r="J578" s="57">
        <v>24</v>
      </c>
      <c r="K578" s="56">
        <f t="shared" si="70"/>
        <v>3.8062283737024223E-3</v>
      </c>
      <c r="L578" s="56">
        <f t="shared" si="71"/>
        <v>3.352475554865746E-3</v>
      </c>
      <c r="M578" s="54">
        <f t="shared" si="72"/>
        <v>26.344030457130859</v>
      </c>
      <c r="N578" s="54">
        <f t="shared" si="75"/>
        <v>5.7956867005687895</v>
      </c>
      <c r="O578" s="245">
        <f t="shared" si="73"/>
        <v>13.17201522856543</v>
      </c>
      <c r="P578" s="54">
        <v>1.2163541302235181</v>
      </c>
      <c r="Q578" s="131">
        <f t="shared" si="68"/>
        <v>7.320340861625016E-2</v>
      </c>
    </row>
    <row r="579" spans="1:17" x14ac:dyDescent="0.2">
      <c r="A579" s="59">
        <f t="shared" si="69"/>
        <v>191</v>
      </c>
      <c r="B579" s="57" t="s">
        <v>1464</v>
      </c>
      <c r="C579" s="81">
        <v>504.2</v>
      </c>
      <c r="D579" s="81"/>
      <c r="E579" s="81"/>
      <c r="F579" s="81">
        <f t="shared" si="74"/>
        <v>504.2</v>
      </c>
      <c r="G579" s="121">
        <v>1100</v>
      </c>
      <c r="H579" s="132">
        <v>23</v>
      </c>
      <c r="I579" s="57">
        <v>5000</v>
      </c>
      <c r="J579" s="57">
        <v>20</v>
      </c>
      <c r="K579" s="56">
        <f t="shared" si="70"/>
        <v>3.0187328481088176E-3</v>
      </c>
      <c r="L579" s="56">
        <f t="shared" si="71"/>
        <v>2.7937296290547883E-3</v>
      </c>
      <c r="M579" s="54">
        <f t="shared" si="72"/>
        <v>21.389861915962072</v>
      </c>
      <c r="N579" s="54">
        <f t="shared" si="75"/>
        <v>4.7057696215116556</v>
      </c>
      <c r="O579" s="245">
        <f t="shared" si="73"/>
        <v>10.694930957981036</v>
      </c>
      <c r="P579" s="54">
        <v>0.96469465500485896</v>
      </c>
      <c r="Q579" s="131">
        <f t="shared" si="68"/>
        <v>7.4881509620110323E-2</v>
      </c>
    </row>
    <row r="580" spans="1:17" x14ac:dyDescent="0.2">
      <c r="A580" s="59">
        <f t="shared" si="69"/>
        <v>192</v>
      </c>
      <c r="B580" s="57" t="s">
        <v>1465</v>
      </c>
      <c r="C580" s="81">
        <v>166</v>
      </c>
      <c r="D580" s="81"/>
      <c r="E580" s="81"/>
      <c r="F580" s="81">
        <f t="shared" si="74"/>
        <v>166</v>
      </c>
      <c r="G580" s="121">
        <v>1100</v>
      </c>
      <c r="H580" s="132">
        <v>10</v>
      </c>
      <c r="I580" s="57">
        <v>5000</v>
      </c>
      <c r="J580" s="57">
        <v>6</v>
      </c>
      <c r="K580" s="56">
        <f t="shared" si="70"/>
        <v>1.3124925426560075E-3</v>
      </c>
      <c r="L580" s="56">
        <f t="shared" si="71"/>
        <v>8.3811888871643649E-4</v>
      </c>
      <c r="M580" s="54">
        <f t="shared" si="72"/>
        <v>7.9142500674505945</v>
      </c>
      <c r="N580" s="54">
        <f t="shared" si="75"/>
        <v>1.7411350148391307</v>
      </c>
      <c r="O580" s="245">
        <f t="shared" si="73"/>
        <v>3.9571250337252972</v>
      </c>
      <c r="P580" s="54">
        <v>0.41943245869776485</v>
      </c>
      <c r="Q580" s="131">
        <f t="shared" si="68"/>
        <v>8.4529774546462585E-2</v>
      </c>
    </row>
    <row r="581" spans="1:17" x14ac:dyDescent="0.2">
      <c r="A581" s="59">
        <f t="shared" si="69"/>
        <v>193</v>
      </c>
      <c r="B581" s="57" t="s">
        <v>1466</v>
      </c>
      <c r="C581" s="81">
        <v>588.9</v>
      </c>
      <c r="D581" s="81"/>
      <c r="E581" s="81"/>
      <c r="F581" s="81">
        <f t="shared" si="74"/>
        <v>588.9</v>
      </c>
      <c r="G581" s="121">
        <v>1100</v>
      </c>
      <c r="H581" s="132">
        <v>26</v>
      </c>
      <c r="I581" s="57">
        <v>5000</v>
      </c>
      <c r="J581" s="57">
        <v>22</v>
      </c>
      <c r="K581" s="56">
        <f t="shared" si="70"/>
        <v>3.4124806109056198E-3</v>
      </c>
      <c r="L581" s="56">
        <f t="shared" si="71"/>
        <v>3.0731025919602671E-3</v>
      </c>
      <c r="M581" s="54">
        <f t="shared" si="72"/>
        <v>23.866946186546464</v>
      </c>
      <c r="N581" s="54">
        <f t="shared" si="75"/>
        <v>5.2507281610402226</v>
      </c>
      <c r="O581" s="245">
        <f t="shared" si="73"/>
        <v>11.933473093273232</v>
      </c>
      <c r="P581" s="54">
        <v>1.0905243926141885</v>
      </c>
      <c r="Q581" s="131">
        <f t="shared" ref="Q581:Q644" si="76">(M581+N581+O581+P581)/F581</f>
        <v>7.1559979340251503E-2</v>
      </c>
    </row>
    <row r="582" spans="1:17" x14ac:dyDescent="0.2">
      <c r="A582" s="59">
        <f t="shared" ref="A582:A645" si="77">1+A581</f>
        <v>194</v>
      </c>
      <c r="B582" s="57" t="s">
        <v>1467</v>
      </c>
      <c r="C582" s="81">
        <v>659.3</v>
      </c>
      <c r="D582" s="81"/>
      <c r="E582" s="81"/>
      <c r="F582" s="81">
        <f t="shared" si="74"/>
        <v>659.3</v>
      </c>
      <c r="G582" s="121">
        <v>1100</v>
      </c>
      <c r="H582" s="132">
        <v>22</v>
      </c>
      <c r="I582" s="57">
        <v>5000</v>
      </c>
      <c r="J582" s="57">
        <v>18</v>
      </c>
      <c r="K582" s="56">
        <f t="shared" ref="K582:K645" si="78">SUM(1.1/8381*H582)</f>
        <v>2.8874835938432169E-3</v>
      </c>
      <c r="L582" s="56">
        <f t="shared" ref="L582:L645" si="79">SUM(0.9/6443*J582)</f>
        <v>2.5143566661493095E-3</v>
      </c>
      <c r="M582" s="54">
        <f t="shared" ref="M582:M645" si="80">(L582+K582)*3680</f>
        <v>19.878772156772499</v>
      </c>
      <c r="N582" s="54">
        <f t="shared" si="75"/>
        <v>4.3733298744899498</v>
      </c>
      <c r="O582" s="245">
        <f t="shared" ref="O582:O645" si="81">M582*0.5</f>
        <v>9.9393860783862493</v>
      </c>
      <c r="P582" s="54">
        <v>0.92275140913508269</v>
      </c>
      <c r="Q582" s="131">
        <f t="shared" si="76"/>
        <v>5.3259880962814782E-2</v>
      </c>
    </row>
    <row r="583" spans="1:17" x14ac:dyDescent="0.2">
      <c r="A583" s="59">
        <f t="shared" si="77"/>
        <v>195</v>
      </c>
      <c r="B583" s="57" t="s">
        <v>1468</v>
      </c>
      <c r="C583" s="81">
        <v>199.6</v>
      </c>
      <c r="D583" s="81"/>
      <c r="E583" s="81"/>
      <c r="F583" s="81">
        <f t="shared" si="74"/>
        <v>199.6</v>
      </c>
      <c r="G583" s="121">
        <v>1100</v>
      </c>
      <c r="H583" s="132">
        <v>8</v>
      </c>
      <c r="I583" s="57">
        <v>5000</v>
      </c>
      <c r="J583" s="57">
        <v>6</v>
      </c>
      <c r="K583" s="56">
        <f t="shared" si="78"/>
        <v>1.0499940341248061E-3</v>
      </c>
      <c r="L583" s="56">
        <f t="shared" si="79"/>
        <v>8.3811888871643649E-4</v>
      </c>
      <c r="M583" s="54">
        <f t="shared" si="80"/>
        <v>6.9482555560557726</v>
      </c>
      <c r="N583" s="54">
        <f t="shared" si="75"/>
        <v>1.5286162223322699</v>
      </c>
      <c r="O583" s="245">
        <f t="shared" si="81"/>
        <v>3.4741277780278863</v>
      </c>
      <c r="P583" s="54">
        <v>0.33554596695821187</v>
      </c>
      <c r="Q583" s="131">
        <f t="shared" si="76"/>
        <v>6.1555839295461628E-2</v>
      </c>
    </row>
    <row r="584" spans="1:17" x14ac:dyDescent="0.2">
      <c r="A584" s="59">
        <f t="shared" si="77"/>
        <v>196</v>
      </c>
      <c r="B584" s="57" t="s">
        <v>1469</v>
      </c>
      <c r="C584" s="81">
        <v>826.4</v>
      </c>
      <c r="D584" s="81"/>
      <c r="E584" s="81"/>
      <c r="F584" s="81">
        <f t="shared" si="74"/>
        <v>826.4</v>
      </c>
      <c r="G584" s="121">
        <v>1100</v>
      </c>
      <c r="H584" s="132">
        <v>35</v>
      </c>
      <c r="I584" s="57">
        <v>5000</v>
      </c>
      <c r="J584" s="57">
        <v>32</v>
      </c>
      <c r="K584" s="56">
        <f t="shared" si="78"/>
        <v>4.5937238992960266E-3</v>
      </c>
      <c r="L584" s="56">
        <f t="shared" si="79"/>
        <v>4.4699674064876613E-3</v>
      </c>
      <c r="M584" s="54">
        <f t="shared" si="80"/>
        <v>33.354384005283976</v>
      </c>
      <c r="N584" s="54">
        <f t="shared" si="75"/>
        <v>7.3379644811624747</v>
      </c>
      <c r="O584" s="245">
        <f t="shared" si="81"/>
        <v>16.677192002641988</v>
      </c>
      <c r="P584" s="54">
        <v>1.4680136054421768</v>
      </c>
      <c r="Q584" s="131">
        <f t="shared" si="76"/>
        <v>7.1197427510322611E-2</v>
      </c>
    </row>
    <row r="585" spans="1:17" x14ac:dyDescent="0.2">
      <c r="A585" s="59">
        <f t="shared" si="77"/>
        <v>197</v>
      </c>
      <c r="B585" s="57" t="s">
        <v>1470</v>
      </c>
      <c r="C585" s="81">
        <v>582.70000000000005</v>
      </c>
      <c r="D585" s="81"/>
      <c r="E585" s="81">
        <v>61.9</v>
      </c>
      <c r="F585" s="81">
        <f t="shared" si="74"/>
        <v>644.6</v>
      </c>
      <c r="G585" s="121">
        <v>1100</v>
      </c>
      <c r="H585" s="132">
        <v>28</v>
      </c>
      <c r="I585" s="57">
        <v>5000</v>
      </c>
      <c r="J585" s="57">
        <v>13</v>
      </c>
      <c r="K585" s="56">
        <f t="shared" si="78"/>
        <v>3.6749791194368216E-3</v>
      </c>
      <c r="L585" s="56">
        <f t="shared" si="79"/>
        <v>1.8159242588856124E-3</v>
      </c>
      <c r="M585" s="54">
        <f t="shared" si="80"/>
        <v>20.206524432226558</v>
      </c>
      <c r="N585" s="54">
        <f t="shared" si="75"/>
        <v>4.4454353750898425</v>
      </c>
      <c r="O585" s="245">
        <f t="shared" si="81"/>
        <v>10.103262216113279</v>
      </c>
      <c r="P585" s="54">
        <v>1.1744108843537413</v>
      </c>
      <c r="Q585" s="131">
        <f t="shared" si="76"/>
        <v>5.5739424306210705E-2</v>
      </c>
    </row>
    <row r="586" spans="1:17" x14ac:dyDescent="0.2">
      <c r="A586" s="59">
        <f t="shared" si="77"/>
        <v>198</v>
      </c>
      <c r="B586" s="57" t="s">
        <v>1471</v>
      </c>
      <c r="C586" s="81">
        <v>358.4</v>
      </c>
      <c r="D586" s="81"/>
      <c r="E586" s="81">
        <v>54.6</v>
      </c>
      <c r="F586" s="81">
        <f t="shared" si="74"/>
        <v>413</v>
      </c>
      <c r="G586" s="121">
        <v>1100</v>
      </c>
      <c r="H586" s="132">
        <v>14</v>
      </c>
      <c r="I586" s="57">
        <v>5000</v>
      </c>
      <c r="J586" s="57">
        <v>4</v>
      </c>
      <c r="K586" s="56">
        <f t="shared" si="78"/>
        <v>1.8374895597184108E-3</v>
      </c>
      <c r="L586" s="56">
        <f t="shared" si="79"/>
        <v>5.5874592581095766E-4</v>
      </c>
      <c r="M586" s="54">
        <f t="shared" si="80"/>
        <v>8.8181465867480764</v>
      </c>
      <c r="N586" s="54">
        <f t="shared" si="75"/>
        <v>1.9399922490845769</v>
      </c>
      <c r="O586" s="245">
        <f t="shared" si="81"/>
        <v>4.4090732933740382</v>
      </c>
      <c r="P586" s="54">
        <v>0.58720544217687065</v>
      </c>
      <c r="Q586" s="131">
        <f t="shared" si="76"/>
        <v>3.8146289519088529E-2</v>
      </c>
    </row>
    <row r="587" spans="1:17" x14ac:dyDescent="0.2">
      <c r="A587" s="59">
        <f t="shared" si="77"/>
        <v>199</v>
      </c>
      <c r="B587" s="57" t="s">
        <v>1472</v>
      </c>
      <c r="C587" s="81">
        <v>708.8</v>
      </c>
      <c r="D587" s="81"/>
      <c r="E587" s="81">
        <v>106.4</v>
      </c>
      <c r="F587" s="81">
        <f t="shared" si="74"/>
        <v>815.19999999999993</v>
      </c>
      <c r="G587" s="121">
        <v>1100</v>
      </c>
      <c r="H587" s="132">
        <v>30</v>
      </c>
      <c r="I587" s="57">
        <v>5000</v>
      </c>
      <c r="J587" s="57">
        <v>16</v>
      </c>
      <c r="K587" s="56">
        <f t="shared" si="78"/>
        <v>3.9374776279680231E-3</v>
      </c>
      <c r="L587" s="56">
        <f t="shared" si="79"/>
        <v>2.2349837032438306E-3</v>
      </c>
      <c r="M587" s="54">
        <f t="shared" si="80"/>
        <v>22.714657698859622</v>
      </c>
      <c r="N587" s="54">
        <f t="shared" si="75"/>
        <v>4.9972246937491169</v>
      </c>
      <c r="O587" s="245">
        <f t="shared" si="81"/>
        <v>11.357328849429811</v>
      </c>
      <c r="P587" s="54">
        <v>1.2582973760932945</v>
      </c>
      <c r="Q587" s="131">
        <f t="shared" si="76"/>
        <v>4.9469465920181366E-2</v>
      </c>
    </row>
    <row r="588" spans="1:17" x14ac:dyDescent="0.2">
      <c r="A588" s="59">
        <f t="shared" si="77"/>
        <v>200</v>
      </c>
      <c r="B588" s="57" t="s">
        <v>1473</v>
      </c>
      <c r="C588" s="81">
        <v>520.55999999999995</v>
      </c>
      <c r="D588" s="81">
        <v>21.1</v>
      </c>
      <c r="E588" s="81">
        <v>104.6</v>
      </c>
      <c r="F588" s="81">
        <f t="shared" si="74"/>
        <v>646.26</v>
      </c>
      <c r="G588" s="121">
        <v>1100</v>
      </c>
      <c r="H588" s="132">
        <v>28</v>
      </c>
      <c r="I588" s="57">
        <v>5000</v>
      </c>
      <c r="J588" s="57">
        <v>12</v>
      </c>
      <c r="K588" s="56">
        <f t="shared" si="78"/>
        <v>3.6749791194368216E-3</v>
      </c>
      <c r="L588" s="56">
        <f t="shared" si="79"/>
        <v>1.676237777432873E-3</v>
      </c>
      <c r="M588" s="54">
        <f t="shared" si="80"/>
        <v>19.692478180480474</v>
      </c>
      <c r="N588" s="54">
        <f t="shared" si="75"/>
        <v>4.3323451997057045</v>
      </c>
      <c r="O588" s="245">
        <f t="shared" si="81"/>
        <v>9.8462390902402372</v>
      </c>
      <c r="P588" s="54">
        <v>1.1744108843537413</v>
      </c>
      <c r="Q588" s="131">
        <f t="shared" si="76"/>
        <v>5.4228133189088229E-2</v>
      </c>
    </row>
    <row r="589" spans="1:17" x14ac:dyDescent="0.2">
      <c r="A589" s="59">
        <f t="shared" si="77"/>
        <v>201</v>
      </c>
      <c r="B589" s="57" t="s">
        <v>1474</v>
      </c>
      <c r="C589" s="81">
        <v>468.6</v>
      </c>
      <c r="D589" s="81">
        <v>34.5</v>
      </c>
      <c r="E589" s="81">
        <v>198</v>
      </c>
      <c r="F589" s="81">
        <f t="shared" si="74"/>
        <v>701.1</v>
      </c>
      <c r="G589" s="121">
        <v>1100</v>
      </c>
      <c r="H589" s="132">
        <v>30</v>
      </c>
      <c r="I589" s="57">
        <v>5000</v>
      </c>
      <c r="J589" s="57">
        <v>14</v>
      </c>
      <c r="K589" s="56">
        <f t="shared" si="78"/>
        <v>3.9374776279680231E-3</v>
      </c>
      <c r="L589" s="56">
        <f t="shared" si="79"/>
        <v>1.9556107403383518E-3</v>
      </c>
      <c r="M589" s="54">
        <f t="shared" si="80"/>
        <v>21.686565195367457</v>
      </c>
      <c r="N589" s="54">
        <f t="shared" si="75"/>
        <v>4.7710443429808409</v>
      </c>
      <c r="O589" s="245">
        <f t="shared" si="81"/>
        <v>10.843282597683729</v>
      </c>
      <c r="P589" s="54">
        <v>1.2582973760932945</v>
      </c>
      <c r="Q589" s="131">
        <f t="shared" si="76"/>
        <v>5.4998130811760547E-2</v>
      </c>
    </row>
    <row r="590" spans="1:17" x14ac:dyDescent="0.2">
      <c r="A590" s="59">
        <f t="shared" si="77"/>
        <v>202</v>
      </c>
      <c r="B590" s="57" t="s">
        <v>1475</v>
      </c>
      <c r="C590" s="81">
        <v>644.66</v>
      </c>
      <c r="D590" s="81"/>
      <c r="E590" s="81">
        <v>56.9</v>
      </c>
      <c r="F590" s="81">
        <f t="shared" si="74"/>
        <v>701.56</v>
      </c>
      <c r="G590" s="121">
        <v>1100</v>
      </c>
      <c r="H590" s="132">
        <v>39</v>
      </c>
      <c r="I590" s="57">
        <v>5000</v>
      </c>
      <c r="J590" s="57">
        <v>28</v>
      </c>
      <c r="K590" s="56">
        <f t="shared" si="78"/>
        <v>5.1187209163584295E-3</v>
      </c>
      <c r="L590" s="56">
        <f t="shared" si="79"/>
        <v>3.9112214806767036E-3</v>
      </c>
      <c r="M590" s="54">
        <f t="shared" si="80"/>
        <v>33.23018802108929</v>
      </c>
      <c r="N590" s="54">
        <f t="shared" si="75"/>
        <v>7.3106413646396442</v>
      </c>
      <c r="O590" s="245">
        <f t="shared" si="81"/>
        <v>16.615094010544645</v>
      </c>
      <c r="P590" s="54">
        <v>1.635786588921283</v>
      </c>
      <c r="Q590" s="131">
        <f t="shared" si="76"/>
        <v>8.3801399716624189E-2</v>
      </c>
    </row>
    <row r="591" spans="1:17" x14ac:dyDescent="0.2">
      <c r="A591" s="59">
        <f t="shared" si="77"/>
        <v>203</v>
      </c>
      <c r="B591" s="57" t="s">
        <v>1476</v>
      </c>
      <c r="C591" s="81">
        <v>665.3</v>
      </c>
      <c r="D591" s="81"/>
      <c r="E591" s="81"/>
      <c r="F591" s="81">
        <f t="shared" si="74"/>
        <v>665.3</v>
      </c>
      <c r="G591" s="121">
        <v>1100</v>
      </c>
      <c r="H591" s="132">
        <v>31</v>
      </c>
      <c r="I591" s="57">
        <v>5000</v>
      </c>
      <c r="J591" s="57">
        <v>18</v>
      </c>
      <c r="K591" s="56">
        <f t="shared" si="78"/>
        <v>4.0687268822336238E-3</v>
      </c>
      <c r="L591" s="56">
        <f t="shared" si="79"/>
        <v>2.5143566661493095E-3</v>
      </c>
      <c r="M591" s="54">
        <f t="shared" si="80"/>
        <v>24.225747458049192</v>
      </c>
      <c r="N591" s="54">
        <f t="shared" si="75"/>
        <v>5.3296644407708218</v>
      </c>
      <c r="O591" s="245">
        <f t="shared" si="81"/>
        <v>12.112873729024596</v>
      </c>
      <c r="P591" s="54">
        <v>1.3002406219630711</v>
      </c>
      <c r="Q591" s="131">
        <f t="shared" si="76"/>
        <v>6.4585189012186503E-2</v>
      </c>
    </row>
    <row r="592" spans="1:17" x14ac:dyDescent="0.2">
      <c r="A592" s="59">
        <f t="shared" si="77"/>
        <v>204</v>
      </c>
      <c r="B592" s="57" t="s">
        <v>1477</v>
      </c>
      <c r="C592" s="81">
        <v>485.4</v>
      </c>
      <c r="D592" s="81"/>
      <c r="E592" s="81">
        <v>128.4</v>
      </c>
      <c r="F592" s="81">
        <f t="shared" si="74"/>
        <v>613.79999999999995</v>
      </c>
      <c r="G592" s="121">
        <v>1100</v>
      </c>
      <c r="H592" s="132">
        <v>30</v>
      </c>
      <c r="I592" s="57">
        <v>5000</v>
      </c>
      <c r="J592" s="57">
        <v>16</v>
      </c>
      <c r="K592" s="56">
        <f t="shared" si="78"/>
        <v>3.9374776279680231E-3</v>
      </c>
      <c r="L592" s="56">
        <f t="shared" si="79"/>
        <v>2.2349837032438306E-3</v>
      </c>
      <c r="M592" s="54">
        <f t="shared" si="80"/>
        <v>22.714657698859622</v>
      </c>
      <c r="N592" s="54">
        <f t="shared" si="75"/>
        <v>4.9972246937491169</v>
      </c>
      <c r="O592" s="245">
        <f t="shared" si="81"/>
        <v>11.357328849429811</v>
      </c>
      <c r="P592" s="54">
        <v>1.2582973760932945</v>
      </c>
      <c r="Q592" s="131">
        <f t="shared" si="76"/>
        <v>6.570138256456802E-2</v>
      </c>
    </row>
    <row r="593" spans="1:17" x14ac:dyDescent="0.2">
      <c r="A593" s="59">
        <f t="shared" si="77"/>
        <v>205</v>
      </c>
      <c r="B593" s="57" t="s">
        <v>1478</v>
      </c>
      <c r="C593" s="81">
        <v>704</v>
      </c>
      <c r="D593" s="81">
        <v>41.3</v>
      </c>
      <c r="E593" s="81">
        <v>161</v>
      </c>
      <c r="F593" s="81">
        <f t="shared" si="74"/>
        <v>906.3</v>
      </c>
      <c r="G593" s="121">
        <v>1100</v>
      </c>
      <c r="H593" s="132">
        <v>30</v>
      </c>
      <c r="I593" s="57">
        <v>5000</v>
      </c>
      <c r="J593" s="57">
        <v>16</v>
      </c>
      <c r="K593" s="56">
        <f t="shared" si="78"/>
        <v>3.9374776279680231E-3</v>
      </c>
      <c r="L593" s="56">
        <f t="shared" si="79"/>
        <v>2.2349837032438306E-3</v>
      </c>
      <c r="M593" s="54">
        <f t="shared" si="80"/>
        <v>22.714657698859622</v>
      </c>
      <c r="N593" s="54">
        <f t="shared" si="75"/>
        <v>4.9972246937491169</v>
      </c>
      <c r="O593" s="245">
        <f t="shared" si="81"/>
        <v>11.357328849429811</v>
      </c>
      <c r="P593" s="54">
        <v>1.2582973760932945</v>
      </c>
      <c r="Q593" s="131">
        <f t="shared" si="76"/>
        <v>4.4496864855050035E-2</v>
      </c>
    </row>
    <row r="594" spans="1:17" x14ac:dyDescent="0.2">
      <c r="A594" s="59">
        <f t="shared" si="77"/>
        <v>206</v>
      </c>
      <c r="B594" s="57" t="s">
        <v>1479</v>
      </c>
      <c r="C594" s="81">
        <v>745.99</v>
      </c>
      <c r="D594" s="81">
        <v>91.8</v>
      </c>
      <c r="E594" s="81">
        <v>153.19999999999999</v>
      </c>
      <c r="F594" s="81">
        <f t="shared" si="74"/>
        <v>990.99</v>
      </c>
      <c r="G594" s="121">
        <v>1100</v>
      </c>
      <c r="H594" s="132">
        <v>37</v>
      </c>
      <c r="I594" s="57">
        <v>5000</v>
      </c>
      <c r="J594" s="57">
        <v>26</v>
      </c>
      <c r="K594" s="56">
        <f t="shared" si="78"/>
        <v>4.856222407827228E-3</v>
      </c>
      <c r="L594" s="56">
        <f t="shared" si="79"/>
        <v>3.6318485177712248E-3</v>
      </c>
      <c r="M594" s="54">
        <f t="shared" si="80"/>
        <v>31.236101006202304</v>
      </c>
      <c r="N594" s="54">
        <f t="shared" si="75"/>
        <v>6.8719422213645069</v>
      </c>
      <c r="O594" s="245">
        <f t="shared" si="81"/>
        <v>15.618050503101152</v>
      </c>
      <c r="P594" s="54">
        <v>1.5519000971817298</v>
      </c>
      <c r="Q594" s="131">
        <f t="shared" si="76"/>
        <v>5.5780576825043331E-2</v>
      </c>
    </row>
    <row r="595" spans="1:17" x14ac:dyDescent="0.2">
      <c r="A595" s="59">
        <f t="shared" si="77"/>
        <v>207</v>
      </c>
      <c r="B595" s="57" t="s">
        <v>1480</v>
      </c>
      <c r="C595" s="81">
        <v>675.4</v>
      </c>
      <c r="D595" s="81"/>
      <c r="E595" s="81">
        <v>182.9</v>
      </c>
      <c r="F595" s="81">
        <f t="shared" si="74"/>
        <v>858.3</v>
      </c>
      <c r="G595" s="121">
        <v>1100</v>
      </c>
      <c r="H595" s="132">
        <v>30</v>
      </c>
      <c r="I595" s="57">
        <v>5000</v>
      </c>
      <c r="J595" s="57">
        <v>16</v>
      </c>
      <c r="K595" s="56">
        <f t="shared" si="78"/>
        <v>3.9374776279680231E-3</v>
      </c>
      <c r="L595" s="56">
        <f t="shared" si="79"/>
        <v>2.2349837032438306E-3</v>
      </c>
      <c r="M595" s="54">
        <f t="shared" si="80"/>
        <v>22.714657698859622</v>
      </c>
      <c r="N595" s="54">
        <f t="shared" si="75"/>
        <v>4.9972246937491169</v>
      </c>
      <c r="O595" s="245">
        <f t="shared" si="81"/>
        <v>11.357328849429811</v>
      </c>
      <c r="P595" s="54">
        <v>1.2582973760932945</v>
      </c>
      <c r="Q595" s="131">
        <f t="shared" si="76"/>
        <v>4.6985329859177263E-2</v>
      </c>
    </row>
    <row r="596" spans="1:17" x14ac:dyDescent="0.2">
      <c r="A596" s="59">
        <f t="shared" si="77"/>
        <v>208</v>
      </c>
      <c r="B596" s="57" t="s">
        <v>1481</v>
      </c>
      <c r="C596" s="81">
        <v>1034.8</v>
      </c>
      <c r="D596" s="81"/>
      <c r="E596" s="81">
        <v>19.3</v>
      </c>
      <c r="F596" s="81">
        <f t="shared" si="74"/>
        <v>1054.0999999999999</v>
      </c>
      <c r="G596" s="121">
        <v>1100</v>
      </c>
      <c r="H596" s="132">
        <v>47</v>
      </c>
      <c r="I596" s="57">
        <v>5000</v>
      </c>
      <c r="J596" s="57">
        <v>24</v>
      </c>
      <c r="K596" s="56">
        <f t="shared" si="78"/>
        <v>6.168714950483236E-3</v>
      </c>
      <c r="L596" s="56">
        <f t="shared" si="79"/>
        <v>3.352475554865746E-3</v>
      </c>
      <c r="M596" s="54">
        <f t="shared" si="80"/>
        <v>35.037981059684256</v>
      </c>
      <c r="N596" s="54">
        <f t="shared" si="75"/>
        <v>7.7083558331305362</v>
      </c>
      <c r="O596" s="245">
        <f t="shared" si="81"/>
        <v>17.518990529842128</v>
      </c>
      <c r="P596" s="54">
        <v>1.9713325558794947</v>
      </c>
      <c r="Q596" s="131">
        <f t="shared" si="76"/>
        <v>5.9042462744081606E-2</v>
      </c>
    </row>
    <row r="597" spans="1:17" x14ac:dyDescent="0.2">
      <c r="A597" s="59">
        <f t="shared" si="77"/>
        <v>209</v>
      </c>
      <c r="B597" s="57" t="s">
        <v>1482</v>
      </c>
      <c r="C597" s="81">
        <v>910.15</v>
      </c>
      <c r="D597" s="81"/>
      <c r="E597" s="81">
        <v>91.5</v>
      </c>
      <c r="F597" s="81">
        <f t="shared" si="74"/>
        <v>1001.65</v>
      </c>
      <c r="G597" s="121">
        <v>1100</v>
      </c>
      <c r="H597" s="132">
        <v>50</v>
      </c>
      <c r="I597" s="57">
        <v>5000</v>
      </c>
      <c r="J597" s="57">
        <v>30</v>
      </c>
      <c r="K597" s="56">
        <f t="shared" si="78"/>
        <v>6.5624627132800381E-3</v>
      </c>
      <c r="L597" s="56">
        <f t="shared" si="79"/>
        <v>4.190594443582182E-3</v>
      </c>
      <c r="M597" s="54">
        <f t="shared" si="80"/>
        <v>39.571250337252977</v>
      </c>
      <c r="N597" s="54">
        <f t="shared" si="75"/>
        <v>8.7056750741956552</v>
      </c>
      <c r="O597" s="245">
        <f t="shared" si="81"/>
        <v>19.785625168626488</v>
      </c>
      <c r="P597" s="54">
        <v>2.0971622934888243</v>
      </c>
      <c r="Q597" s="131">
        <f t="shared" si="76"/>
        <v>7.0044140042493819E-2</v>
      </c>
    </row>
    <row r="598" spans="1:17" x14ac:dyDescent="0.2">
      <c r="A598" s="59">
        <f t="shared" si="77"/>
        <v>210</v>
      </c>
      <c r="B598" s="57" t="s">
        <v>1483</v>
      </c>
      <c r="C598" s="81">
        <v>712</v>
      </c>
      <c r="D598" s="81"/>
      <c r="E598" s="81"/>
      <c r="F598" s="81">
        <f t="shared" si="74"/>
        <v>712</v>
      </c>
      <c r="G598" s="121">
        <v>1100</v>
      </c>
      <c r="H598" s="132">
        <v>29</v>
      </c>
      <c r="I598" s="57">
        <v>5000</v>
      </c>
      <c r="J598" s="57">
        <v>16</v>
      </c>
      <c r="K598" s="56">
        <f t="shared" si="78"/>
        <v>3.8062283737024223E-3</v>
      </c>
      <c r="L598" s="56">
        <f t="shared" si="79"/>
        <v>2.2349837032438306E-3</v>
      </c>
      <c r="M598" s="54">
        <f t="shared" si="80"/>
        <v>22.231660443162212</v>
      </c>
      <c r="N598" s="54">
        <f t="shared" si="75"/>
        <v>4.8909652974956872</v>
      </c>
      <c r="O598" s="245">
        <f t="shared" si="81"/>
        <v>11.115830221581106</v>
      </c>
      <c r="P598" s="54">
        <v>1.2163541302235181</v>
      </c>
      <c r="Q598" s="131">
        <f t="shared" si="76"/>
        <v>5.5414059118627138E-2</v>
      </c>
    </row>
    <row r="599" spans="1:17" x14ac:dyDescent="0.2">
      <c r="A599" s="59">
        <f t="shared" si="77"/>
        <v>211</v>
      </c>
      <c r="B599" s="57" t="s">
        <v>1484</v>
      </c>
      <c r="C599" s="81">
        <v>305.89999999999998</v>
      </c>
      <c r="D599" s="81"/>
      <c r="E599" s="81">
        <v>31.5</v>
      </c>
      <c r="F599" s="81">
        <f t="shared" si="74"/>
        <v>337.4</v>
      </c>
      <c r="G599" s="121">
        <v>1100</v>
      </c>
      <c r="H599" s="132">
        <v>12</v>
      </c>
      <c r="I599" s="57">
        <v>5000</v>
      </c>
      <c r="J599" s="57">
        <v>6</v>
      </c>
      <c r="K599" s="56">
        <f t="shared" si="78"/>
        <v>1.5749910511872092E-3</v>
      </c>
      <c r="L599" s="56">
        <f t="shared" si="79"/>
        <v>8.3811888871643649E-4</v>
      </c>
      <c r="M599" s="54">
        <f t="shared" si="80"/>
        <v>8.8802445788454154</v>
      </c>
      <c r="N599" s="54">
        <f t="shared" si="75"/>
        <v>1.9536538073459915</v>
      </c>
      <c r="O599" s="245">
        <f t="shared" si="81"/>
        <v>4.4401222894227077</v>
      </c>
      <c r="P599" s="54">
        <v>0.50331895043731778</v>
      </c>
      <c r="Q599" s="131">
        <f t="shared" si="76"/>
        <v>4.6761528233703123E-2</v>
      </c>
    </row>
    <row r="600" spans="1:17" x14ac:dyDescent="0.2">
      <c r="A600" s="59">
        <f t="shared" si="77"/>
        <v>212</v>
      </c>
      <c r="B600" s="57" t="s">
        <v>1485</v>
      </c>
      <c r="C600" s="81">
        <v>687.07</v>
      </c>
      <c r="D600" s="81"/>
      <c r="E600" s="81">
        <v>16.899999999999999</v>
      </c>
      <c r="F600" s="81">
        <f t="shared" si="74"/>
        <v>703.97</v>
      </c>
      <c r="G600" s="121">
        <v>1100</v>
      </c>
      <c r="H600" s="132">
        <v>30</v>
      </c>
      <c r="I600" s="57">
        <v>5000</v>
      </c>
      <c r="J600" s="57">
        <v>22</v>
      </c>
      <c r="K600" s="56">
        <f t="shared" si="78"/>
        <v>3.9374776279680231E-3</v>
      </c>
      <c r="L600" s="56">
        <f t="shared" si="79"/>
        <v>3.0731025919602671E-3</v>
      </c>
      <c r="M600" s="54">
        <f t="shared" si="80"/>
        <v>25.798935209336108</v>
      </c>
      <c r="N600" s="54">
        <f t="shared" si="75"/>
        <v>5.6757657460539441</v>
      </c>
      <c r="O600" s="245">
        <f t="shared" si="81"/>
        <v>12.899467604668054</v>
      </c>
      <c r="P600" s="54">
        <v>1.2582973760932945</v>
      </c>
      <c r="Q600" s="131">
        <f t="shared" si="76"/>
        <v>6.4821605943650162E-2</v>
      </c>
    </row>
    <row r="601" spans="1:17" x14ac:dyDescent="0.2">
      <c r="A601" s="59">
        <f t="shared" si="77"/>
        <v>213</v>
      </c>
      <c r="B601" s="57" t="s">
        <v>1486</v>
      </c>
      <c r="C601" s="81">
        <v>884.9</v>
      </c>
      <c r="D601" s="81">
        <v>28.7</v>
      </c>
      <c r="E601" s="81"/>
      <c r="F601" s="81">
        <f t="shared" si="74"/>
        <v>913.6</v>
      </c>
      <c r="G601" s="121">
        <v>1100</v>
      </c>
      <c r="H601" s="132">
        <v>37</v>
      </c>
      <c r="I601" s="57">
        <v>5000</v>
      </c>
      <c r="J601" s="57">
        <v>10</v>
      </c>
      <c r="K601" s="56">
        <f t="shared" si="78"/>
        <v>4.856222407827228E-3</v>
      </c>
      <c r="L601" s="56">
        <f t="shared" si="79"/>
        <v>1.3968648145273941E-3</v>
      </c>
      <c r="M601" s="54">
        <f t="shared" si="80"/>
        <v>23.011360978265007</v>
      </c>
      <c r="N601" s="54">
        <f t="shared" si="75"/>
        <v>5.0624994152183014</v>
      </c>
      <c r="O601" s="245">
        <f t="shared" si="81"/>
        <v>11.505680489132503</v>
      </c>
      <c r="P601" s="54">
        <v>1.5519000971817298</v>
      </c>
      <c r="Q601" s="131">
        <f t="shared" si="76"/>
        <v>4.5021279531302034E-2</v>
      </c>
    </row>
    <row r="602" spans="1:17" x14ac:dyDescent="0.2">
      <c r="A602" s="59">
        <f t="shared" si="77"/>
        <v>214</v>
      </c>
      <c r="B602" s="57" t="s">
        <v>1487</v>
      </c>
      <c r="C602" s="81">
        <v>534.6</v>
      </c>
      <c r="D602" s="81"/>
      <c r="E602" s="81">
        <v>68.599999999999994</v>
      </c>
      <c r="F602" s="81">
        <f t="shared" si="74"/>
        <v>603.20000000000005</v>
      </c>
      <c r="G602" s="121">
        <v>1100</v>
      </c>
      <c r="H602" s="132">
        <v>33</v>
      </c>
      <c r="I602" s="57">
        <v>5000</v>
      </c>
      <c r="J602" s="57">
        <v>16</v>
      </c>
      <c r="K602" s="56">
        <f t="shared" si="78"/>
        <v>4.3312253907648252E-3</v>
      </c>
      <c r="L602" s="56">
        <f t="shared" si="79"/>
        <v>2.2349837032438306E-3</v>
      </c>
      <c r="M602" s="54">
        <f t="shared" si="80"/>
        <v>24.163649465951853</v>
      </c>
      <c r="N602" s="54">
        <f t="shared" si="75"/>
        <v>5.3160028825094079</v>
      </c>
      <c r="O602" s="245">
        <f t="shared" si="81"/>
        <v>12.081824732975926</v>
      </c>
      <c r="P602" s="54">
        <v>1.3841271137026239</v>
      </c>
      <c r="Q602" s="131">
        <f t="shared" si="76"/>
        <v>7.1196293426955923E-2</v>
      </c>
    </row>
    <row r="603" spans="1:17" x14ac:dyDescent="0.2">
      <c r="A603" s="59">
        <f t="shared" si="77"/>
        <v>215</v>
      </c>
      <c r="B603" s="57" t="s">
        <v>1488</v>
      </c>
      <c r="C603" s="81">
        <v>548.1</v>
      </c>
      <c r="D603" s="81"/>
      <c r="E603" s="81"/>
      <c r="F603" s="81">
        <f t="shared" si="74"/>
        <v>548.1</v>
      </c>
      <c r="G603" s="121">
        <v>1100</v>
      </c>
      <c r="H603" s="132">
        <v>26</v>
      </c>
      <c r="I603" s="57">
        <v>5000</v>
      </c>
      <c r="J603" s="57">
        <v>18</v>
      </c>
      <c r="K603" s="56">
        <f t="shared" si="78"/>
        <v>3.4124806109056198E-3</v>
      </c>
      <c r="L603" s="56">
        <f t="shared" si="79"/>
        <v>2.5143566661493095E-3</v>
      </c>
      <c r="M603" s="54">
        <f t="shared" si="80"/>
        <v>21.810761179562139</v>
      </c>
      <c r="N603" s="54">
        <f t="shared" si="75"/>
        <v>4.7983674595036705</v>
      </c>
      <c r="O603" s="245">
        <f t="shared" si="81"/>
        <v>10.905380589781069</v>
      </c>
      <c r="P603" s="54">
        <v>1.0905243926141885</v>
      </c>
      <c r="Q603" s="131">
        <f t="shared" si="76"/>
        <v>7.0434288672616419E-2</v>
      </c>
    </row>
    <row r="604" spans="1:17" x14ac:dyDescent="0.2">
      <c r="A604" s="59">
        <f t="shared" si="77"/>
        <v>216</v>
      </c>
      <c r="B604" s="57" t="s">
        <v>1489</v>
      </c>
      <c r="C604" s="81">
        <v>630.6</v>
      </c>
      <c r="D604" s="81">
        <v>114.7</v>
      </c>
      <c r="E604" s="81"/>
      <c r="F604" s="81">
        <f t="shared" si="74"/>
        <v>745.30000000000007</v>
      </c>
      <c r="G604" s="121">
        <v>1100</v>
      </c>
      <c r="H604" s="132">
        <v>30</v>
      </c>
      <c r="I604" s="57">
        <v>5000</v>
      </c>
      <c r="J604" s="57">
        <v>12</v>
      </c>
      <c r="K604" s="56">
        <f t="shared" si="78"/>
        <v>3.9374776279680231E-3</v>
      </c>
      <c r="L604" s="56">
        <f t="shared" si="79"/>
        <v>1.676237777432873E-3</v>
      </c>
      <c r="M604" s="54">
        <f t="shared" si="80"/>
        <v>20.658472691875296</v>
      </c>
      <c r="N604" s="54">
        <f t="shared" si="75"/>
        <v>4.5448639922125649</v>
      </c>
      <c r="O604" s="245">
        <f t="shared" si="81"/>
        <v>10.329236345937648</v>
      </c>
      <c r="P604" s="54">
        <v>1.2582973760932945</v>
      </c>
      <c r="Q604" s="131">
        <f t="shared" si="76"/>
        <v>4.9363840609310081E-2</v>
      </c>
    </row>
    <row r="605" spans="1:17" x14ac:dyDescent="0.2">
      <c r="A605" s="59">
        <f t="shared" si="77"/>
        <v>217</v>
      </c>
      <c r="B605" s="57" t="s">
        <v>1490</v>
      </c>
      <c r="C605" s="81">
        <v>473.1</v>
      </c>
      <c r="D605" s="81">
        <v>12.4</v>
      </c>
      <c r="E605" s="81">
        <v>260.39999999999998</v>
      </c>
      <c r="F605" s="81">
        <f t="shared" si="74"/>
        <v>745.9</v>
      </c>
      <c r="G605" s="121">
        <v>1100</v>
      </c>
      <c r="H605" s="132">
        <v>28</v>
      </c>
      <c r="I605" s="57">
        <v>5000</v>
      </c>
      <c r="J605" s="57">
        <v>16</v>
      </c>
      <c r="K605" s="56">
        <f t="shared" si="78"/>
        <v>3.6749791194368216E-3</v>
      </c>
      <c r="L605" s="56">
        <f t="shared" si="79"/>
        <v>2.2349837032438306E-3</v>
      </c>
      <c r="M605" s="54">
        <f t="shared" si="80"/>
        <v>21.7486631874648</v>
      </c>
      <c r="N605" s="54">
        <f t="shared" si="75"/>
        <v>4.7847059012422557</v>
      </c>
      <c r="O605" s="245">
        <f t="shared" si="81"/>
        <v>10.8743315937324</v>
      </c>
      <c r="P605" s="54">
        <v>1.1744108843537413</v>
      </c>
      <c r="Q605" s="131">
        <f t="shared" si="76"/>
        <v>5.172558193697975E-2</v>
      </c>
    </row>
    <row r="606" spans="1:17" x14ac:dyDescent="0.2">
      <c r="A606" s="59">
        <f t="shared" si="77"/>
        <v>218</v>
      </c>
      <c r="B606" s="57" t="s">
        <v>1491</v>
      </c>
      <c r="C606" s="81">
        <v>986.7</v>
      </c>
      <c r="D606" s="81"/>
      <c r="E606" s="81">
        <v>215.4</v>
      </c>
      <c r="F606" s="81">
        <f t="shared" si="74"/>
        <v>1202.1000000000001</v>
      </c>
      <c r="G606" s="121">
        <v>1100</v>
      </c>
      <c r="H606" s="132">
        <v>29</v>
      </c>
      <c r="I606" s="57">
        <v>5000</v>
      </c>
      <c r="J606" s="57">
        <v>20</v>
      </c>
      <c r="K606" s="56">
        <f t="shared" si="78"/>
        <v>3.8062283737024223E-3</v>
      </c>
      <c r="L606" s="56">
        <f t="shared" si="79"/>
        <v>2.7937296290547883E-3</v>
      </c>
      <c r="M606" s="54">
        <f t="shared" si="80"/>
        <v>24.287845450146534</v>
      </c>
      <c r="N606" s="54">
        <f t="shared" si="75"/>
        <v>5.3433259990322375</v>
      </c>
      <c r="O606" s="245">
        <f t="shared" si="81"/>
        <v>12.143922725073267</v>
      </c>
      <c r="P606" s="54">
        <v>1.2163541302235181</v>
      </c>
      <c r="Q606" s="131">
        <f t="shared" si="76"/>
        <v>3.5763620584373636E-2</v>
      </c>
    </row>
    <row r="607" spans="1:17" x14ac:dyDescent="0.2">
      <c r="A607" s="59">
        <f t="shared" si="77"/>
        <v>219</v>
      </c>
      <c r="B607" s="57" t="s">
        <v>1492</v>
      </c>
      <c r="C607" s="81">
        <v>648.20000000000005</v>
      </c>
      <c r="D607" s="81"/>
      <c r="E607" s="81"/>
      <c r="F607" s="81">
        <f t="shared" si="74"/>
        <v>648.20000000000005</v>
      </c>
      <c r="G607" s="121">
        <v>1100</v>
      </c>
      <c r="H607" s="132">
        <v>32</v>
      </c>
      <c r="I607" s="57">
        <v>5000</v>
      </c>
      <c r="J607" s="57">
        <v>20</v>
      </c>
      <c r="K607" s="56">
        <f t="shared" si="78"/>
        <v>4.1999761364992245E-3</v>
      </c>
      <c r="L607" s="56">
        <f t="shared" si="79"/>
        <v>2.7937296290547883E-3</v>
      </c>
      <c r="M607" s="54">
        <f t="shared" si="80"/>
        <v>25.736837217238769</v>
      </c>
      <c r="N607" s="54">
        <f t="shared" si="75"/>
        <v>5.6621041877925293</v>
      </c>
      <c r="O607" s="245">
        <f t="shared" si="81"/>
        <v>12.868418608619384</v>
      </c>
      <c r="P607" s="54">
        <v>1.3421838678328475</v>
      </c>
      <c r="Q607" s="131">
        <f t="shared" si="76"/>
        <v>7.0363381489483984E-2</v>
      </c>
    </row>
    <row r="608" spans="1:17" x14ac:dyDescent="0.2">
      <c r="A608" s="59">
        <f t="shared" si="77"/>
        <v>220</v>
      </c>
      <c r="B608" s="57" t="s">
        <v>1493</v>
      </c>
      <c r="C608" s="81">
        <v>696.9</v>
      </c>
      <c r="D608" s="81"/>
      <c r="E608" s="81">
        <v>42.8</v>
      </c>
      <c r="F608" s="81">
        <f t="shared" si="74"/>
        <v>739.69999999999993</v>
      </c>
      <c r="G608" s="121">
        <v>1100</v>
      </c>
      <c r="H608" s="132">
        <v>23</v>
      </c>
      <c r="I608" s="57">
        <v>5000</v>
      </c>
      <c r="J608" s="57">
        <v>10</v>
      </c>
      <c r="K608" s="56">
        <f t="shared" si="78"/>
        <v>3.0187328481088176E-3</v>
      </c>
      <c r="L608" s="56">
        <f t="shared" si="79"/>
        <v>1.3968648145273941E-3</v>
      </c>
      <c r="M608" s="54">
        <f t="shared" si="80"/>
        <v>16.249399398501261</v>
      </c>
      <c r="N608" s="54">
        <f t="shared" si="75"/>
        <v>3.5748678676702772</v>
      </c>
      <c r="O608" s="245">
        <f t="shared" si="81"/>
        <v>8.1246996992506304</v>
      </c>
      <c r="P608" s="54">
        <v>0.96469465500485896</v>
      </c>
      <c r="Q608" s="131">
        <f t="shared" si="76"/>
        <v>3.90883623366595E-2</v>
      </c>
    </row>
    <row r="609" spans="1:17" x14ac:dyDescent="0.2">
      <c r="A609" s="59">
        <f t="shared" si="77"/>
        <v>221</v>
      </c>
      <c r="B609" s="57" t="s">
        <v>1494</v>
      </c>
      <c r="C609" s="81">
        <v>686.9</v>
      </c>
      <c r="D609" s="81"/>
      <c r="E609" s="81">
        <v>111.8</v>
      </c>
      <c r="F609" s="81">
        <f t="shared" si="74"/>
        <v>798.69999999999993</v>
      </c>
      <c r="G609" s="121">
        <v>1100</v>
      </c>
      <c r="H609" s="132">
        <v>30</v>
      </c>
      <c r="I609" s="57">
        <v>5000</v>
      </c>
      <c r="J609" s="57">
        <v>16</v>
      </c>
      <c r="K609" s="56">
        <f t="shared" si="78"/>
        <v>3.9374776279680231E-3</v>
      </c>
      <c r="L609" s="56">
        <f t="shared" si="79"/>
        <v>2.2349837032438306E-3</v>
      </c>
      <c r="M609" s="54">
        <f t="shared" si="80"/>
        <v>22.714657698859622</v>
      </c>
      <c r="N609" s="54">
        <f t="shared" si="75"/>
        <v>4.9972246937491169</v>
      </c>
      <c r="O609" s="245">
        <f t="shared" si="81"/>
        <v>11.357328849429811</v>
      </c>
      <c r="P609" s="54">
        <v>1.2582973760932945</v>
      </c>
      <c r="Q609" s="131">
        <f t="shared" si="76"/>
        <v>5.0491434353489233E-2</v>
      </c>
    </row>
    <row r="610" spans="1:17" x14ac:dyDescent="0.2">
      <c r="A610" s="59">
        <f t="shared" si="77"/>
        <v>222</v>
      </c>
      <c r="B610" s="57" t="s">
        <v>1495</v>
      </c>
      <c r="C610" s="81">
        <v>6173.94</v>
      </c>
      <c r="D610" s="81">
        <v>111.6</v>
      </c>
      <c r="E610" s="81"/>
      <c r="F610" s="81">
        <f t="shared" si="74"/>
        <v>6285.54</v>
      </c>
      <c r="G610" s="121">
        <v>1100</v>
      </c>
      <c r="H610" s="132">
        <v>286</v>
      </c>
      <c r="I610" s="57">
        <v>5000</v>
      </c>
      <c r="J610" s="57">
        <v>210</v>
      </c>
      <c r="K610" s="56">
        <f t="shared" si="78"/>
        <v>3.7537286719961815E-2</v>
      </c>
      <c r="L610" s="56">
        <f t="shared" si="79"/>
        <v>2.9334161105075276E-2</v>
      </c>
      <c r="M610" s="54">
        <f t="shared" si="80"/>
        <v>246.0869279961365</v>
      </c>
      <c r="N610" s="54">
        <f t="shared" si="75"/>
        <v>54.139124159150029</v>
      </c>
      <c r="O610" s="245">
        <f t="shared" si="81"/>
        <v>123.04346399806825</v>
      </c>
      <c r="P610" s="54">
        <v>11.995768318756074</v>
      </c>
      <c r="Q610" s="131">
        <f t="shared" si="76"/>
        <v>6.9248669879137012E-2</v>
      </c>
    </row>
    <row r="611" spans="1:17" x14ac:dyDescent="0.2">
      <c r="A611" s="59">
        <f t="shared" si="77"/>
        <v>223</v>
      </c>
      <c r="B611" s="57" t="s">
        <v>1496</v>
      </c>
      <c r="C611" s="81">
        <v>842.4</v>
      </c>
      <c r="D611" s="81">
        <v>158.5</v>
      </c>
      <c r="E611" s="81"/>
      <c r="F611" s="81">
        <f t="shared" si="74"/>
        <v>1000.9</v>
      </c>
      <c r="G611" s="121">
        <v>1100</v>
      </c>
      <c r="H611" s="132">
        <v>43</v>
      </c>
      <c r="I611" s="57">
        <v>5000</v>
      </c>
      <c r="J611" s="57">
        <v>24</v>
      </c>
      <c r="K611" s="56">
        <f t="shared" si="78"/>
        <v>5.6437179334208332E-3</v>
      </c>
      <c r="L611" s="56">
        <f t="shared" si="79"/>
        <v>3.352475554865746E-3</v>
      </c>
      <c r="M611" s="54">
        <f t="shared" si="80"/>
        <v>33.105992036894612</v>
      </c>
      <c r="N611" s="54">
        <f t="shared" si="75"/>
        <v>7.2833182481168146</v>
      </c>
      <c r="O611" s="245">
        <f t="shared" si="81"/>
        <v>16.552996018447306</v>
      </c>
      <c r="P611" s="54">
        <v>1.8035595724003888</v>
      </c>
      <c r="Q611" s="131">
        <f t="shared" si="76"/>
        <v>5.8693042137934984E-2</v>
      </c>
    </row>
    <row r="612" spans="1:17" x14ac:dyDescent="0.2">
      <c r="A612" s="59">
        <f t="shared" si="77"/>
        <v>224</v>
      </c>
      <c r="B612" s="57" t="s">
        <v>1497</v>
      </c>
      <c r="C612" s="81">
        <v>372.1</v>
      </c>
      <c r="D612" s="81"/>
      <c r="E612" s="81">
        <v>20.3</v>
      </c>
      <c r="F612" s="81">
        <f t="shared" si="74"/>
        <v>392.40000000000003</v>
      </c>
      <c r="G612" s="121">
        <v>1100</v>
      </c>
      <c r="H612" s="132">
        <v>17</v>
      </c>
      <c r="I612" s="57">
        <v>5000</v>
      </c>
      <c r="J612" s="57">
        <v>12</v>
      </c>
      <c r="K612" s="56">
        <f t="shared" si="78"/>
        <v>2.231237322515213E-3</v>
      </c>
      <c r="L612" s="56">
        <f t="shared" si="79"/>
        <v>1.676237777432873E-3</v>
      </c>
      <c r="M612" s="54">
        <f t="shared" si="80"/>
        <v>14.379508367808956</v>
      </c>
      <c r="N612" s="54">
        <f t="shared" si="75"/>
        <v>3.1634918409179704</v>
      </c>
      <c r="O612" s="245">
        <f t="shared" si="81"/>
        <v>7.1897541839044781</v>
      </c>
      <c r="P612" s="54">
        <v>0.71303517978620012</v>
      </c>
      <c r="Q612" s="131">
        <f t="shared" si="76"/>
        <v>6.4846558543368002E-2</v>
      </c>
    </row>
    <row r="613" spans="1:17" x14ac:dyDescent="0.2">
      <c r="A613" s="59">
        <f t="shared" si="77"/>
        <v>225</v>
      </c>
      <c r="B613" s="57" t="s">
        <v>1498</v>
      </c>
      <c r="C613" s="81">
        <v>555.1</v>
      </c>
      <c r="D613" s="81"/>
      <c r="E613" s="81">
        <v>40.6</v>
      </c>
      <c r="F613" s="81">
        <f t="shared" si="74"/>
        <v>595.70000000000005</v>
      </c>
      <c r="G613" s="121">
        <v>1100</v>
      </c>
      <c r="H613" s="132">
        <v>29</v>
      </c>
      <c r="I613" s="57">
        <v>5000</v>
      </c>
      <c r="J613" s="57">
        <v>18</v>
      </c>
      <c r="K613" s="56">
        <f t="shared" si="78"/>
        <v>3.8062283737024223E-3</v>
      </c>
      <c r="L613" s="56">
        <f t="shared" si="79"/>
        <v>2.5143566661493095E-3</v>
      </c>
      <c r="M613" s="54">
        <f t="shared" si="80"/>
        <v>23.25975294665437</v>
      </c>
      <c r="N613" s="54">
        <f t="shared" si="75"/>
        <v>5.1171456482639615</v>
      </c>
      <c r="O613" s="245">
        <f t="shared" si="81"/>
        <v>11.629876473327185</v>
      </c>
      <c r="P613" s="54">
        <v>1.2163541302235181</v>
      </c>
      <c r="Q613" s="131">
        <f t="shared" si="76"/>
        <v>6.9201156955630408E-2</v>
      </c>
    </row>
    <row r="614" spans="1:17" x14ac:dyDescent="0.2">
      <c r="A614" s="59">
        <f t="shared" si="77"/>
        <v>226</v>
      </c>
      <c r="B614" s="57" t="s">
        <v>1499</v>
      </c>
      <c r="C614" s="81">
        <v>538.45000000000005</v>
      </c>
      <c r="D614" s="81"/>
      <c r="E614" s="81">
        <v>37.799999999999997</v>
      </c>
      <c r="F614" s="81">
        <f t="shared" si="74"/>
        <v>576.25</v>
      </c>
      <c r="G614" s="121">
        <v>1100</v>
      </c>
      <c r="H614" s="132">
        <v>21</v>
      </c>
      <c r="I614" s="57">
        <v>5000</v>
      </c>
      <c r="J614" s="57">
        <v>10</v>
      </c>
      <c r="K614" s="56">
        <f t="shared" si="78"/>
        <v>2.7562343395776162E-3</v>
      </c>
      <c r="L614" s="56">
        <f t="shared" si="79"/>
        <v>1.3968648145273941E-3</v>
      </c>
      <c r="M614" s="54">
        <f t="shared" si="80"/>
        <v>15.283404887106439</v>
      </c>
      <c r="N614" s="54">
        <f t="shared" si="75"/>
        <v>3.3623490751634164</v>
      </c>
      <c r="O614" s="245">
        <f t="shared" si="81"/>
        <v>7.6417024435532195</v>
      </c>
      <c r="P614" s="54">
        <v>0.88080816326530609</v>
      </c>
      <c r="Q614" s="131">
        <f t="shared" si="76"/>
        <v>4.7146663026617575E-2</v>
      </c>
    </row>
    <row r="615" spans="1:17" x14ac:dyDescent="0.2">
      <c r="A615" s="59">
        <f t="shared" si="77"/>
        <v>227</v>
      </c>
      <c r="B615" s="57" t="s">
        <v>1500</v>
      </c>
      <c r="C615" s="81">
        <v>877.8</v>
      </c>
      <c r="D615" s="81"/>
      <c r="E615" s="81"/>
      <c r="F615" s="81">
        <f t="shared" si="74"/>
        <v>877.8</v>
      </c>
      <c r="G615" s="121">
        <v>1100</v>
      </c>
      <c r="H615" s="132">
        <v>48</v>
      </c>
      <c r="I615" s="57">
        <v>5000</v>
      </c>
      <c r="J615" s="57">
        <v>40</v>
      </c>
      <c r="K615" s="56">
        <f t="shared" si="78"/>
        <v>6.2999642047488367E-3</v>
      </c>
      <c r="L615" s="56">
        <f t="shared" si="79"/>
        <v>5.5874592581095766E-3</v>
      </c>
      <c r="M615" s="54">
        <f t="shared" si="80"/>
        <v>43.745718343318956</v>
      </c>
      <c r="N615" s="54">
        <f t="shared" si="75"/>
        <v>9.6240580355301706</v>
      </c>
      <c r="O615" s="245">
        <f t="shared" si="81"/>
        <v>21.872859171659478</v>
      </c>
      <c r="P615" s="54">
        <v>2.0132758017492711</v>
      </c>
      <c r="Q615" s="131">
        <f t="shared" si="76"/>
        <v>8.8010835443447108E-2</v>
      </c>
    </row>
    <row r="616" spans="1:17" x14ac:dyDescent="0.2">
      <c r="A616" s="59">
        <f t="shared" si="77"/>
        <v>228</v>
      </c>
      <c r="B616" s="57" t="s">
        <v>1501</v>
      </c>
      <c r="C616" s="81">
        <v>654.9</v>
      </c>
      <c r="D616" s="81">
        <v>53.4</v>
      </c>
      <c r="E616" s="81"/>
      <c r="F616" s="81">
        <f t="shared" si="74"/>
        <v>708.3</v>
      </c>
      <c r="G616" s="121">
        <v>1100</v>
      </c>
      <c r="H616" s="132">
        <v>27</v>
      </c>
      <c r="I616" s="57">
        <v>5000</v>
      </c>
      <c r="J616" s="57">
        <v>18</v>
      </c>
      <c r="K616" s="56">
        <f t="shared" si="78"/>
        <v>3.5437298651712205E-3</v>
      </c>
      <c r="L616" s="56">
        <f t="shared" si="79"/>
        <v>2.5143566661493095E-3</v>
      </c>
      <c r="M616" s="54">
        <f t="shared" si="80"/>
        <v>22.293758435259551</v>
      </c>
      <c r="N616" s="54">
        <f t="shared" si="75"/>
        <v>4.9046268557571011</v>
      </c>
      <c r="O616" s="245">
        <f t="shared" si="81"/>
        <v>11.146879217629776</v>
      </c>
      <c r="P616" s="54">
        <v>1.1324676384839651</v>
      </c>
      <c r="Q616" s="131">
        <f t="shared" si="76"/>
        <v>5.5735891779091343E-2</v>
      </c>
    </row>
    <row r="617" spans="1:17" x14ac:dyDescent="0.2">
      <c r="A617" s="59">
        <f t="shared" si="77"/>
        <v>229</v>
      </c>
      <c r="B617" s="57" t="s">
        <v>1502</v>
      </c>
      <c r="C617" s="81">
        <v>392.4</v>
      </c>
      <c r="D617" s="81"/>
      <c r="E617" s="81">
        <v>19.899999999999999</v>
      </c>
      <c r="F617" s="81">
        <f t="shared" si="74"/>
        <v>412.29999999999995</v>
      </c>
      <c r="G617" s="121">
        <v>1100</v>
      </c>
      <c r="H617" s="132">
        <v>17</v>
      </c>
      <c r="I617" s="57">
        <v>5000</v>
      </c>
      <c r="J617" s="57">
        <v>8</v>
      </c>
      <c r="K617" s="56">
        <f t="shared" si="78"/>
        <v>2.231237322515213E-3</v>
      </c>
      <c r="L617" s="56">
        <f t="shared" si="79"/>
        <v>1.1174918516219153E-3</v>
      </c>
      <c r="M617" s="54">
        <f t="shared" si="80"/>
        <v>12.323323360824633</v>
      </c>
      <c r="N617" s="54">
        <f t="shared" si="75"/>
        <v>2.7111311393814193</v>
      </c>
      <c r="O617" s="245">
        <f t="shared" si="81"/>
        <v>6.1616616804123163</v>
      </c>
      <c r="P617" s="54">
        <v>0.71303517978620012</v>
      </c>
      <c r="Q617" s="131">
        <f t="shared" si="76"/>
        <v>5.3138858502072693E-2</v>
      </c>
    </row>
    <row r="618" spans="1:17" x14ac:dyDescent="0.2">
      <c r="A618" s="59">
        <f t="shared" si="77"/>
        <v>230</v>
      </c>
      <c r="B618" s="57" t="s">
        <v>1503</v>
      </c>
      <c r="C618" s="81">
        <v>598.14</v>
      </c>
      <c r="D618" s="81"/>
      <c r="E618" s="81"/>
      <c r="F618" s="81">
        <f t="shared" si="74"/>
        <v>598.14</v>
      </c>
      <c r="G618" s="121">
        <v>1100</v>
      </c>
      <c r="H618" s="132">
        <v>15</v>
      </c>
      <c r="I618" s="57">
        <v>5000</v>
      </c>
      <c r="J618" s="57">
        <v>20</v>
      </c>
      <c r="K618" s="56">
        <f t="shared" si="78"/>
        <v>1.9687388139840115E-3</v>
      </c>
      <c r="L618" s="56">
        <f t="shared" si="79"/>
        <v>2.7937296290547883E-3</v>
      </c>
      <c r="M618" s="54">
        <f t="shared" si="80"/>
        <v>17.525883870382785</v>
      </c>
      <c r="N618" s="54">
        <f t="shared" si="75"/>
        <v>3.8556944514842129</v>
      </c>
      <c r="O618" s="245">
        <f t="shared" si="81"/>
        <v>8.7629419351913924</v>
      </c>
      <c r="P618" s="54">
        <v>0.62914868804664725</v>
      </c>
      <c r="Q618" s="131">
        <f t="shared" si="76"/>
        <v>5.1448939955704411E-2</v>
      </c>
    </row>
    <row r="619" spans="1:17" x14ac:dyDescent="0.2">
      <c r="A619" s="59">
        <f t="shared" si="77"/>
        <v>231</v>
      </c>
      <c r="B619" s="57" t="s">
        <v>1504</v>
      </c>
      <c r="C619" s="81">
        <v>388.6</v>
      </c>
      <c r="D619" s="81"/>
      <c r="E619" s="81"/>
      <c r="F619" s="81">
        <f t="shared" si="74"/>
        <v>388.6</v>
      </c>
      <c r="G619" s="121">
        <v>1100</v>
      </c>
      <c r="H619" s="132">
        <v>20</v>
      </c>
      <c r="I619" s="57">
        <v>5000</v>
      </c>
      <c r="J619" s="57">
        <v>16</v>
      </c>
      <c r="K619" s="56">
        <f t="shared" si="78"/>
        <v>2.6249850853120151E-3</v>
      </c>
      <c r="L619" s="56">
        <f t="shared" si="79"/>
        <v>2.2349837032438306E-3</v>
      </c>
      <c r="M619" s="54">
        <f t="shared" si="80"/>
        <v>17.884685141885512</v>
      </c>
      <c r="N619" s="54">
        <f t="shared" si="75"/>
        <v>3.9346307312148125</v>
      </c>
      <c r="O619" s="245">
        <f t="shared" si="81"/>
        <v>8.9423425709427562</v>
      </c>
      <c r="P619" s="54">
        <v>0.83886491739552971</v>
      </c>
      <c r="Q619" s="131">
        <f t="shared" si="76"/>
        <v>8.1318896967160603E-2</v>
      </c>
    </row>
    <row r="620" spans="1:17" x14ac:dyDescent="0.2">
      <c r="A620" s="59">
        <f t="shared" si="77"/>
        <v>232</v>
      </c>
      <c r="B620" s="57" t="s">
        <v>1505</v>
      </c>
      <c r="C620" s="81">
        <v>634.1</v>
      </c>
      <c r="D620" s="81"/>
      <c r="E620" s="81"/>
      <c r="F620" s="81">
        <f t="shared" si="74"/>
        <v>634.1</v>
      </c>
      <c r="G620" s="121">
        <v>1100</v>
      </c>
      <c r="H620" s="132">
        <v>27</v>
      </c>
      <c r="I620" s="57">
        <v>5000</v>
      </c>
      <c r="J620" s="57">
        <v>12</v>
      </c>
      <c r="K620" s="56">
        <f t="shared" si="78"/>
        <v>3.5437298651712205E-3</v>
      </c>
      <c r="L620" s="56">
        <f t="shared" si="79"/>
        <v>1.676237777432873E-3</v>
      </c>
      <c r="M620" s="54">
        <f t="shared" si="80"/>
        <v>19.209480924783065</v>
      </c>
      <c r="N620" s="54">
        <f t="shared" si="75"/>
        <v>4.2260858034522748</v>
      </c>
      <c r="O620" s="245">
        <f t="shared" si="81"/>
        <v>9.6047404623915327</v>
      </c>
      <c r="P620" s="54">
        <v>1.1324676384839651</v>
      </c>
      <c r="Q620" s="131">
        <f t="shared" si="76"/>
        <v>5.3891775475651854E-2</v>
      </c>
    </row>
    <row r="621" spans="1:17" x14ac:dyDescent="0.2">
      <c r="A621" s="59">
        <f t="shared" si="77"/>
        <v>233</v>
      </c>
      <c r="B621" s="57" t="s">
        <v>1506</v>
      </c>
      <c r="C621" s="81">
        <v>629.6</v>
      </c>
      <c r="D621" s="81"/>
      <c r="E621" s="81">
        <v>82.9</v>
      </c>
      <c r="F621" s="81">
        <f t="shared" si="74"/>
        <v>712.5</v>
      </c>
      <c r="G621" s="121">
        <v>1100</v>
      </c>
      <c r="H621" s="132">
        <v>26</v>
      </c>
      <c r="I621" s="57">
        <v>5000</v>
      </c>
      <c r="J621" s="57">
        <v>18</v>
      </c>
      <c r="K621" s="56">
        <f t="shared" si="78"/>
        <v>3.4124806109056198E-3</v>
      </c>
      <c r="L621" s="56">
        <f t="shared" si="79"/>
        <v>2.5143566661493095E-3</v>
      </c>
      <c r="M621" s="54">
        <f t="shared" si="80"/>
        <v>21.810761179562139</v>
      </c>
      <c r="N621" s="54">
        <f t="shared" si="75"/>
        <v>4.7983674595036705</v>
      </c>
      <c r="O621" s="245">
        <f t="shared" si="81"/>
        <v>10.905380589781069</v>
      </c>
      <c r="P621" s="54">
        <v>1.0905243926141885</v>
      </c>
      <c r="Q621" s="131">
        <f t="shared" si="76"/>
        <v>5.4182503328366403E-2</v>
      </c>
    </row>
    <row r="622" spans="1:17" x14ac:dyDescent="0.2">
      <c r="A622" s="59">
        <f t="shared" si="77"/>
        <v>234</v>
      </c>
      <c r="B622" s="57" t="s">
        <v>1507</v>
      </c>
      <c r="C622" s="81">
        <v>597.1</v>
      </c>
      <c r="D622" s="81"/>
      <c r="E622" s="81">
        <v>43.4</v>
      </c>
      <c r="F622" s="81">
        <f t="shared" si="74"/>
        <v>640.5</v>
      </c>
      <c r="G622" s="121">
        <v>1100</v>
      </c>
      <c r="H622" s="132">
        <v>29</v>
      </c>
      <c r="I622" s="57">
        <v>5000</v>
      </c>
      <c r="J622" s="57">
        <v>24</v>
      </c>
      <c r="K622" s="56">
        <f t="shared" si="78"/>
        <v>3.8062283737024223E-3</v>
      </c>
      <c r="L622" s="56">
        <f t="shared" si="79"/>
        <v>3.352475554865746E-3</v>
      </c>
      <c r="M622" s="54">
        <f t="shared" si="80"/>
        <v>26.344030457130859</v>
      </c>
      <c r="N622" s="54">
        <f t="shared" si="75"/>
        <v>5.7956867005687895</v>
      </c>
      <c r="O622" s="245">
        <f t="shared" si="81"/>
        <v>13.17201522856543</v>
      </c>
      <c r="P622" s="54">
        <v>1.2163541302235181</v>
      </c>
      <c r="Q622" s="131">
        <f t="shared" si="76"/>
        <v>7.2643382539404527E-2</v>
      </c>
    </row>
    <row r="623" spans="1:17" x14ac:dyDescent="0.2">
      <c r="A623" s="59">
        <f t="shared" si="77"/>
        <v>235</v>
      </c>
      <c r="B623" s="57" t="s">
        <v>1508</v>
      </c>
      <c r="C623" s="81">
        <v>589.5</v>
      </c>
      <c r="D623" s="81"/>
      <c r="E623" s="81">
        <v>28.2</v>
      </c>
      <c r="F623" s="81">
        <f t="shared" si="74"/>
        <v>617.70000000000005</v>
      </c>
      <c r="G623" s="121">
        <v>1100</v>
      </c>
      <c r="H623" s="132">
        <v>29</v>
      </c>
      <c r="I623" s="57">
        <v>5000</v>
      </c>
      <c r="J623" s="57">
        <v>24</v>
      </c>
      <c r="K623" s="56">
        <f t="shared" si="78"/>
        <v>3.8062283737024223E-3</v>
      </c>
      <c r="L623" s="56">
        <f t="shared" si="79"/>
        <v>3.352475554865746E-3</v>
      </c>
      <c r="M623" s="54">
        <f t="shared" si="80"/>
        <v>26.344030457130859</v>
      </c>
      <c r="N623" s="54">
        <f t="shared" si="75"/>
        <v>5.7956867005687895</v>
      </c>
      <c r="O623" s="245">
        <f t="shared" si="81"/>
        <v>13.17201522856543</v>
      </c>
      <c r="P623" s="54">
        <v>1.2163541302235181</v>
      </c>
      <c r="Q623" s="131">
        <f t="shared" si="76"/>
        <v>7.5324731287823535E-2</v>
      </c>
    </row>
    <row r="624" spans="1:17" x14ac:dyDescent="0.2">
      <c r="A624" s="59">
        <f t="shared" si="77"/>
        <v>236</v>
      </c>
      <c r="B624" s="57" t="s">
        <v>1509</v>
      </c>
      <c r="C624" s="81">
        <v>657.5</v>
      </c>
      <c r="D624" s="81"/>
      <c r="E624" s="81">
        <v>28.8</v>
      </c>
      <c r="F624" s="81">
        <f t="shared" si="74"/>
        <v>686.3</v>
      </c>
      <c r="G624" s="121">
        <v>1100</v>
      </c>
      <c r="H624" s="132">
        <v>30</v>
      </c>
      <c r="I624" s="57">
        <v>5000</v>
      </c>
      <c r="J624" s="57">
        <v>16</v>
      </c>
      <c r="K624" s="56">
        <f t="shared" si="78"/>
        <v>3.9374776279680231E-3</v>
      </c>
      <c r="L624" s="56">
        <f t="shared" si="79"/>
        <v>2.2349837032438306E-3</v>
      </c>
      <c r="M624" s="54">
        <f t="shared" si="80"/>
        <v>22.714657698859622</v>
      </c>
      <c r="N624" s="54">
        <f t="shared" si="75"/>
        <v>4.9972246937491169</v>
      </c>
      <c r="O624" s="245">
        <f t="shared" si="81"/>
        <v>11.357328849429811</v>
      </c>
      <c r="P624" s="54">
        <v>1.2582973760932945</v>
      </c>
      <c r="Q624" s="131">
        <f t="shared" si="76"/>
        <v>5.8760758586816036E-2</v>
      </c>
    </row>
    <row r="625" spans="1:17" x14ac:dyDescent="0.2">
      <c r="A625" s="59">
        <f t="shared" si="77"/>
        <v>237</v>
      </c>
      <c r="B625" s="57" t="s">
        <v>1510</v>
      </c>
      <c r="C625" s="81">
        <v>494</v>
      </c>
      <c r="D625" s="81"/>
      <c r="E625" s="81">
        <v>79.900000000000006</v>
      </c>
      <c r="F625" s="81">
        <f t="shared" si="74"/>
        <v>573.9</v>
      </c>
      <c r="G625" s="121">
        <v>1100</v>
      </c>
      <c r="H625" s="132">
        <v>24</v>
      </c>
      <c r="I625" s="57">
        <v>5000</v>
      </c>
      <c r="J625" s="57">
        <v>14</v>
      </c>
      <c r="K625" s="56">
        <f t="shared" si="78"/>
        <v>3.1499821023744184E-3</v>
      </c>
      <c r="L625" s="56">
        <f t="shared" si="79"/>
        <v>1.9556107403383518E-3</v>
      </c>
      <c r="M625" s="54">
        <f t="shared" si="80"/>
        <v>18.788581661182995</v>
      </c>
      <c r="N625" s="54">
        <f t="shared" si="75"/>
        <v>4.133487965460259</v>
      </c>
      <c r="O625" s="245">
        <f t="shared" si="81"/>
        <v>9.3942908305914976</v>
      </c>
      <c r="P625" s="54">
        <v>1.0066379008746356</v>
      </c>
      <c r="Q625" s="131">
        <f t="shared" si="76"/>
        <v>5.8064119808519582E-2</v>
      </c>
    </row>
    <row r="626" spans="1:17" x14ac:dyDescent="0.2">
      <c r="A626" s="59">
        <f t="shared" si="77"/>
        <v>238</v>
      </c>
      <c r="B626" s="57" t="s">
        <v>1511</v>
      </c>
      <c r="C626" s="81">
        <v>710.1</v>
      </c>
      <c r="D626" s="81"/>
      <c r="E626" s="81"/>
      <c r="F626" s="81">
        <f t="shared" si="74"/>
        <v>710.1</v>
      </c>
      <c r="G626" s="121">
        <v>1100</v>
      </c>
      <c r="H626" s="132">
        <v>23</v>
      </c>
      <c r="I626" s="57">
        <v>5000</v>
      </c>
      <c r="J626" s="57">
        <v>16</v>
      </c>
      <c r="K626" s="56">
        <f t="shared" si="78"/>
        <v>3.0187328481088176E-3</v>
      </c>
      <c r="L626" s="56">
        <f t="shared" si="79"/>
        <v>2.2349837032438306E-3</v>
      </c>
      <c r="M626" s="54">
        <f t="shared" si="80"/>
        <v>19.333676908977743</v>
      </c>
      <c r="N626" s="54">
        <f t="shared" si="75"/>
        <v>4.2534089199751035</v>
      </c>
      <c r="O626" s="245">
        <f t="shared" si="81"/>
        <v>9.6668384544888717</v>
      </c>
      <c r="P626" s="54">
        <v>0.96469465500485896</v>
      </c>
      <c r="Q626" s="131">
        <f t="shared" si="76"/>
        <v>4.8188450835722547E-2</v>
      </c>
    </row>
    <row r="627" spans="1:17" x14ac:dyDescent="0.2">
      <c r="A627" s="59">
        <f t="shared" si="77"/>
        <v>239</v>
      </c>
      <c r="B627" s="57" t="s">
        <v>1512</v>
      </c>
      <c r="C627" s="81">
        <v>689.64</v>
      </c>
      <c r="D627" s="81">
        <v>121.5</v>
      </c>
      <c r="E627" s="81"/>
      <c r="F627" s="81">
        <f t="shared" si="74"/>
        <v>811.14</v>
      </c>
      <c r="G627" s="121">
        <v>1100</v>
      </c>
      <c r="H627" s="132">
        <v>29</v>
      </c>
      <c r="I627" s="57">
        <v>5000</v>
      </c>
      <c r="J627" s="57">
        <v>18</v>
      </c>
      <c r="K627" s="56">
        <f t="shared" si="78"/>
        <v>3.8062283737024223E-3</v>
      </c>
      <c r="L627" s="56">
        <f t="shared" si="79"/>
        <v>2.5143566661493095E-3</v>
      </c>
      <c r="M627" s="54">
        <f t="shared" si="80"/>
        <v>23.25975294665437</v>
      </c>
      <c r="N627" s="54">
        <f t="shared" si="75"/>
        <v>5.1171456482639615</v>
      </c>
      <c r="O627" s="245">
        <f t="shared" si="81"/>
        <v>11.629876473327185</v>
      </c>
      <c r="P627" s="54">
        <v>1.2163541302235181</v>
      </c>
      <c r="Q627" s="131">
        <f t="shared" si="76"/>
        <v>5.0821225927052099E-2</v>
      </c>
    </row>
    <row r="628" spans="1:17" x14ac:dyDescent="0.2">
      <c r="A628" s="59">
        <f t="shared" si="77"/>
        <v>240</v>
      </c>
      <c r="B628" s="57" t="s">
        <v>1513</v>
      </c>
      <c r="C628" s="81">
        <v>1029</v>
      </c>
      <c r="D628" s="81">
        <v>102.5</v>
      </c>
      <c r="E628" s="81"/>
      <c r="F628" s="81">
        <f t="shared" si="74"/>
        <v>1131.5</v>
      </c>
      <c r="G628" s="121">
        <v>1100</v>
      </c>
      <c r="H628" s="132">
        <v>35</v>
      </c>
      <c r="I628" s="57">
        <v>5000</v>
      </c>
      <c r="J628" s="57">
        <v>18</v>
      </c>
      <c r="K628" s="56">
        <f t="shared" si="78"/>
        <v>4.5937238992960266E-3</v>
      </c>
      <c r="L628" s="56">
        <f t="shared" si="79"/>
        <v>2.5143566661493095E-3</v>
      </c>
      <c r="M628" s="54">
        <f t="shared" si="80"/>
        <v>26.157736480838835</v>
      </c>
      <c r="N628" s="54">
        <f t="shared" si="75"/>
        <v>5.7547020257845434</v>
      </c>
      <c r="O628" s="245">
        <f t="shared" si="81"/>
        <v>13.078868240419418</v>
      </c>
      <c r="P628" s="54">
        <v>1.4680136054421768</v>
      </c>
      <c r="Q628" s="131">
        <f t="shared" si="76"/>
        <v>4.1059938446738817E-2</v>
      </c>
    </row>
    <row r="629" spans="1:17" x14ac:dyDescent="0.2">
      <c r="A629" s="59">
        <f t="shared" si="77"/>
        <v>241</v>
      </c>
      <c r="B629" s="57" t="s">
        <v>1514</v>
      </c>
      <c r="C629" s="81">
        <v>478</v>
      </c>
      <c r="D629" s="81"/>
      <c r="E629" s="81">
        <v>77.5</v>
      </c>
      <c r="F629" s="81">
        <f t="shared" si="74"/>
        <v>555.5</v>
      </c>
      <c r="G629" s="121">
        <v>1100</v>
      </c>
      <c r="H629" s="132">
        <v>24</v>
      </c>
      <c r="I629" s="57">
        <v>5000</v>
      </c>
      <c r="J629" s="57">
        <v>12</v>
      </c>
      <c r="K629" s="56">
        <f t="shared" si="78"/>
        <v>3.1499821023744184E-3</v>
      </c>
      <c r="L629" s="56">
        <f t="shared" si="79"/>
        <v>1.676237777432873E-3</v>
      </c>
      <c r="M629" s="54">
        <f t="shared" si="80"/>
        <v>17.760489157690831</v>
      </c>
      <c r="N629" s="54">
        <f t="shared" si="75"/>
        <v>3.907307614691983</v>
      </c>
      <c r="O629" s="245">
        <f t="shared" si="81"/>
        <v>8.8802445788454154</v>
      </c>
      <c r="P629" s="54">
        <v>1.0066379008746356</v>
      </c>
      <c r="Q629" s="131">
        <f t="shared" si="76"/>
        <v>5.6804103064091567E-2</v>
      </c>
    </row>
    <row r="630" spans="1:17" x14ac:dyDescent="0.2">
      <c r="A630" s="59">
        <f t="shared" si="77"/>
        <v>242</v>
      </c>
      <c r="B630" s="57" t="s">
        <v>1515</v>
      </c>
      <c r="C630" s="81">
        <v>937.9</v>
      </c>
      <c r="D630" s="81"/>
      <c r="E630" s="81"/>
      <c r="F630" s="81">
        <f t="shared" si="74"/>
        <v>937.9</v>
      </c>
      <c r="G630" s="121">
        <v>1100</v>
      </c>
      <c r="H630" s="132">
        <v>35</v>
      </c>
      <c r="I630" s="57">
        <v>5000</v>
      </c>
      <c r="J630" s="57">
        <v>25</v>
      </c>
      <c r="K630" s="56">
        <f t="shared" si="78"/>
        <v>4.5937238992960266E-3</v>
      </c>
      <c r="L630" s="56">
        <f t="shared" si="79"/>
        <v>3.4921620363184856E-3</v>
      </c>
      <c r="M630" s="54">
        <f t="shared" si="80"/>
        <v>29.756060243061405</v>
      </c>
      <c r="N630" s="54">
        <f t="shared" si="75"/>
        <v>6.5463332534735095</v>
      </c>
      <c r="O630" s="245">
        <f t="shared" si="81"/>
        <v>14.878030121530703</v>
      </c>
      <c r="P630" s="54">
        <v>1.4680136054421768</v>
      </c>
      <c r="Q630" s="131">
        <f t="shared" si="76"/>
        <v>5.6134382368597711E-2</v>
      </c>
    </row>
    <row r="631" spans="1:17" x14ac:dyDescent="0.2">
      <c r="A631" s="59">
        <f t="shared" si="77"/>
        <v>243</v>
      </c>
      <c r="B631" s="57" t="s">
        <v>1516</v>
      </c>
      <c r="C631" s="81">
        <v>848.1</v>
      </c>
      <c r="D631" s="81"/>
      <c r="E631" s="81">
        <v>34.700000000000003</v>
      </c>
      <c r="F631" s="81">
        <f t="shared" si="74"/>
        <v>882.80000000000007</v>
      </c>
      <c r="G631" s="121">
        <v>1100</v>
      </c>
      <c r="H631" s="132">
        <v>34</v>
      </c>
      <c r="I631" s="57">
        <v>5000</v>
      </c>
      <c r="J631" s="57">
        <v>18</v>
      </c>
      <c r="K631" s="56">
        <f t="shared" si="78"/>
        <v>4.4624746450304259E-3</v>
      </c>
      <c r="L631" s="56">
        <f t="shared" si="79"/>
        <v>2.5143566661493095E-3</v>
      </c>
      <c r="M631" s="54">
        <f t="shared" si="80"/>
        <v>25.674739225141426</v>
      </c>
      <c r="N631" s="54">
        <f t="shared" si="75"/>
        <v>5.6484426295311136</v>
      </c>
      <c r="O631" s="245">
        <f t="shared" si="81"/>
        <v>12.837369612570713</v>
      </c>
      <c r="P631" s="54">
        <v>1.4260703595724002</v>
      </c>
      <c r="Q631" s="131">
        <f t="shared" si="76"/>
        <v>5.1638674475323568E-2</v>
      </c>
    </row>
    <row r="632" spans="1:17" x14ac:dyDescent="0.2">
      <c r="A632" s="59">
        <f t="shared" si="77"/>
        <v>244</v>
      </c>
      <c r="B632" s="57" t="s">
        <v>1517</v>
      </c>
      <c r="C632" s="81">
        <v>958.6</v>
      </c>
      <c r="D632" s="81"/>
      <c r="E632" s="81"/>
      <c r="F632" s="81">
        <f t="shared" si="74"/>
        <v>958.6</v>
      </c>
      <c r="G632" s="121">
        <v>1100</v>
      </c>
      <c r="H632" s="132">
        <v>38</v>
      </c>
      <c r="I632" s="57">
        <v>5000</v>
      </c>
      <c r="J632" s="57">
        <v>22</v>
      </c>
      <c r="K632" s="56">
        <f t="shared" si="78"/>
        <v>4.9874716620928287E-3</v>
      </c>
      <c r="L632" s="56">
        <f t="shared" si="79"/>
        <v>3.0731025919602671E-3</v>
      </c>
      <c r="M632" s="54">
        <f t="shared" si="80"/>
        <v>29.662913254915392</v>
      </c>
      <c r="N632" s="54">
        <f t="shared" si="75"/>
        <v>6.5258409160813864</v>
      </c>
      <c r="O632" s="245">
        <f t="shared" si="81"/>
        <v>14.831456627457696</v>
      </c>
      <c r="P632" s="54">
        <v>1.5938433430515062</v>
      </c>
      <c r="Q632" s="131">
        <f t="shared" si="76"/>
        <v>5.4886348989678681E-2</v>
      </c>
    </row>
    <row r="633" spans="1:17" x14ac:dyDescent="0.2">
      <c r="A633" s="59">
        <f t="shared" si="77"/>
        <v>245</v>
      </c>
      <c r="B633" s="57" t="s">
        <v>1518</v>
      </c>
      <c r="C633" s="81">
        <v>950.2</v>
      </c>
      <c r="D633" s="81"/>
      <c r="E633" s="81"/>
      <c r="F633" s="81">
        <f t="shared" si="74"/>
        <v>950.2</v>
      </c>
      <c r="G633" s="121">
        <v>1100</v>
      </c>
      <c r="H633" s="132">
        <v>38</v>
      </c>
      <c r="I633" s="57">
        <v>5000</v>
      </c>
      <c r="J633" s="57">
        <v>20</v>
      </c>
      <c r="K633" s="56">
        <f t="shared" si="78"/>
        <v>4.9874716620928287E-3</v>
      </c>
      <c r="L633" s="56">
        <f t="shared" si="79"/>
        <v>2.7937296290547883E-3</v>
      </c>
      <c r="M633" s="54">
        <f t="shared" si="80"/>
        <v>28.634820751423231</v>
      </c>
      <c r="N633" s="54">
        <f t="shared" si="75"/>
        <v>6.2996605653131104</v>
      </c>
      <c r="O633" s="245">
        <f t="shared" si="81"/>
        <v>14.317410375711615</v>
      </c>
      <c r="P633" s="54">
        <v>1.5938433430515062</v>
      </c>
      <c r="Q633" s="131">
        <f t="shared" si="76"/>
        <v>5.351056097190008E-2</v>
      </c>
    </row>
    <row r="634" spans="1:17" x14ac:dyDescent="0.2">
      <c r="A634" s="59">
        <f t="shared" si="77"/>
        <v>246</v>
      </c>
      <c r="B634" s="57" t="s">
        <v>1519</v>
      </c>
      <c r="C634" s="81">
        <v>717.45</v>
      </c>
      <c r="D634" s="81"/>
      <c r="E634" s="81">
        <v>83.8</v>
      </c>
      <c r="F634" s="81">
        <f t="shared" si="74"/>
        <v>801.25</v>
      </c>
      <c r="G634" s="121">
        <v>1100</v>
      </c>
      <c r="H634" s="132">
        <v>45</v>
      </c>
      <c r="I634" s="57">
        <v>5000</v>
      </c>
      <c r="J634" s="57">
        <v>26</v>
      </c>
      <c r="K634" s="56">
        <f t="shared" si="78"/>
        <v>5.9062164419520346E-3</v>
      </c>
      <c r="L634" s="56">
        <f t="shared" si="79"/>
        <v>3.6318485177712248E-3</v>
      </c>
      <c r="M634" s="54">
        <f t="shared" si="80"/>
        <v>35.100079051781599</v>
      </c>
      <c r="N634" s="54">
        <f t="shared" si="75"/>
        <v>7.7220173913919519</v>
      </c>
      <c r="O634" s="245">
        <f t="shared" si="81"/>
        <v>17.550039525890799</v>
      </c>
      <c r="P634" s="54">
        <v>1.8874460641399418</v>
      </c>
      <c r="Q634" s="131">
        <f t="shared" si="76"/>
        <v>7.7703066500098963E-2</v>
      </c>
    </row>
    <row r="635" spans="1:17" x14ac:dyDescent="0.2">
      <c r="A635" s="59">
        <f t="shared" si="77"/>
        <v>247</v>
      </c>
      <c r="B635" s="57" t="s">
        <v>1520</v>
      </c>
      <c r="C635" s="81">
        <v>678.26</v>
      </c>
      <c r="D635" s="81"/>
      <c r="E635" s="81"/>
      <c r="F635" s="81">
        <f t="shared" si="74"/>
        <v>678.26</v>
      </c>
      <c r="G635" s="121">
        <v>1100</v>
      </c>
      <c r="H635" s="132">
        <v>36</v>
      </c>
      <c r="I635" s="57">
        <v>5000</v>
      </c>
      <c r="J635" s="57">
        <v>18</v>
      </c>
      <c r="K635" s="56">
        <f t="shared" si="78"/>
        <v>4.7249731535616273E-3</v>
      </c>
      <c r="L635" s="56">
        <f t="shared" si="79"/>
        <v>2.5143566661493095E-3</v>
      </c>
      <c r="M635" s="54">
        <f t="shared" si="80"/>
        <v>26.640733736536248</v>
      </c>
      <c r="N635" s="54">
        <f t="shared" si="75"/>
        <v>5.8609614220379749</v>
      </c>
      <c r="O635" s="245">
        <f t="shared" si="81"/>
        <v>13.320366868268124</v>
      </c>
      <c r="P635" s="54">
        <v>1.5099568513119535</v>
      </c>
      <c r="Q635" s="131">
        <f t="shared" si="76"/>
        <v>6.9784476274812463E-2</v>
      </c>
    </row>
    <row r="636" spans="1:17" x14ac:dyDescent="0.2">
      <c r="A636" s="59">
        <f t="shared" si="77"/>
        <v>248</v>
      </c>
      <c r="B636" s="57" t="s">
        <v>1521</v>
      </c>
      <c r="C636" s="81">
        <v>633.9</v>
      </c>
      <c r="D636" s="81"/>
      <c r="E636" s="81">
        <v>33.200000000000003</v>
      </c>
      <c r="F636" s="81">
        <f t="shared" si="74"/>
        <v>667.1</v>
      </c>
      <c r="G636" s="121">
        <v>1100</v>
      </c>
      <c r="H636" s="132">
        <v>37</v>
      </c>
      <c r="I636" s="57">
        <v>5000</v>
      </c>
      <c r="J636" s="57">
        <v>21</v>
      </c>
      <c r="K636" s="56">
        <f t="shared" si="78"/>
        <v>4.856222407827228E-3</v>
      </c>
      <c r="L636" s="56">
        <f t="shared" si="79"/>
        <v>2.9334161105075279E-3</v>
      </c>
      <c r="M636" s="54">
        <f t="shared" si="80"/>
        <v>28.665869747471902</v>
      </c>
      <c r="N636" s="54">
        <f t="shared" si="75"/>
        <v>6.3064913444438186</v>
      </c>
      <c r="O636" s="245">
        <f t="shared" si="81"/>
        <v>14.332934873735951</v>
      </c>
      <c r="P636" s="54">
        <v>1.5519000971817298</v>
      </c>
      <c r="Q636" s="131">
        <f t="shared" si="76"/>
        <v>7.6236240537900471E-2</v>
      </c>
    </row>
    <row r="637" spans="1:17" x14ac:dyDescent="0.2">
      <c r="A637" s="59">
        <f t="shared" si="77"/>
        <v>249</v>
      </c>
      <c r="B637" s="57" t="s">
        <v>1522</v>
      </c>
      <c r="C637" s="81">
        <v>657.24</v>
      </c>
      <c r="D637" s="81"/>
      <c r="E637" s="81">
        <v>32.6</v>
      </c>
      <c r="F637" s="81">
        <f t="shared" si="74"/>
        <v>689.84</v>
      </c>
      <c r="G637" s="121">
        <v>1100</v>
      </c>
      <c r="H637" s="132">
        <v>29</v>
      </c>
      <c r="I637" s="57">
        <v>5000</v>
      </c>
      <c r="J637" s="57">
        <v>20</v>
      </c>
      <c r="K637" s="56">
        <f t="shared" si="78"/>
        <v>3.8062283737024223E-3</v>
      </c>
      <c r="L637" s="56">
        <f t="shared" si="79"/>
        <v>2.7937296290547883E-3</v>
      </c>
      <c r="M637" s="54">
        <f t="shared" si="80"/>
        <v>24.287845450146534</v>
      </c>
      <c r="N637" s="54">
        <f t="shared" si="75"/>
        <v>5.3433259990322375</v>
      </c>
      <c r="O637" s="245">
        <f t="shared" si="81"/>
        <v>12.143922725073267</v>
      </c>
      <c r="P637" s="54">
        <v>1.2163541302235181</v>
      </c>
      <c r="Q637" s="131">
        <f t="shared" si="76"/>
        <v>6.2320898040814615E-2</v>
      </c>
    </row>
    <row r="638" spans="1:17" x14ac:dyDescent="0.2">
      <c r="A638" s="59">
        <f t="shared" si="77"/>
        <v>250</v>
      </c>
      <c r="B638" s="57" t="s">
        <v>1523</v>
      </c>
      <c r="C638" s="81">
        <v>546.5</v>
      </c>
      <c r="D638" s="81"/>
      <c r="E638" s="81">
        <v>73.2</v>
      </c>
      <c r="F638" s="81">
        <f t="shared" ref="F638:F698" si="82">C638+D638+E638</f>
        <v>619.70000000000005</v>
      </c>
      <c r="G638" s="121">
        <v>1100</v>
      </c>
      <c r="H638" s="132">
        <v>26</v>
      </c>
      <c r="I638" s="57">
        <v>5000</v>
      </c>
      <c r="J638" s="57">
        <v>20</v>
      </c>
      <c r="K638" s="56">
        <f t="shared" si="78"/>
        <v>3.4124806109056198E-3</v>
      </c>
      <c r="L638" s="56">
        <f t="shared" si="79"/>
        <v>2.7937296290547883E-3</v>
      </c>
      <c r="M638" s="54">
        <f t="shared" si="80"/>
        <v>22.8388536830543</v>
      </c>
      <c r="N638" s="54">
        <f t="shared" si="75"/>
        <v>5.0245478102719456</v>
      </c>
      <c r="O638" s="245">
        <f t="shared" si="81"/>
        <v>11.41942684152715</v>
      </c>
      <c r="P638" s="54">
        <v>1.0905243926141885</v>
      </c>
      <c r="Q638" s="131">
        <f t="shared" si="76"/>
        <v>6.5149834964446623E-2</v>
      </c>
    </row>
    <row r="639" spans="1:17" x14ac:dyDescent="0.2">
      <c r="A639" s="59">
        <f t="shared" si="77"/>
        <v>251</v>
      </c>
      <c r="B639" s="57" t="s">
        <v>1524</v>
      </c>
      <c r="C639" s="81">
        <v>648.6</v>
      </c>
      <c r="D639" s="81"/>
      <c r="E639" s="81"/>
      <c r="F639" s="81">
        <f t="shared" si="82"/>
        <v>648.6</v>
      </c>
      <c r="G639" s="121">
        <v>1100</v>
      </c>
      <c r="H639" s="132">
        <v>23</v>
      </c>
      <c r="I639" s="57">
        <v>5000</v>
      </c>
      <c r="J639" s="57">
        <v>20</v>
      </c>
      <c r="K639" s="56">
        <f t="shared" si="78"/>
        <v>3.0187328481088176E-3</v>
      </c>
      <c r="L639" s="56">
        <f t="shared" si="79"/>
        <v>2.7937296290547883E-3</v>
      </c>
      <c r="M639" s="54">
        <f t="shared" si="80"/>
        <v>21.389861915962072</v>
      </c>
      <c r="N639" s="54">
        <f t="shared" ref="N639:N699" si="83">M639*0.22</f>
        <v>4.7057696215116556</v>
      </c>
      <c r="O639" s="245">
        <f t="shared" si="81"/>
        <v>10.694930957981036</v>
      </c>
      <c r="P639" s="54">
        <v>0.96469465500485896</v>
      </c>
      <c r="Q639" s="131">
        <f t="shared" si="76"/>
        <v>5.8210387219333373E-2</v>
      </c>
    </row>
    <row r="640" spans="1:17" x14ac:dyDescent="0.2">
      <c r="A640" s="59">
        <f t="shared" si="77"/>
        <v>252</v>
      </c>
      <c r="B640" s="57" t="s">
        <v>1525</v>
      </c>
      <c r="C640" s="81">
        <v>633.29999999999995</v>
      </c>
      <c r="D640" s="81"/>
      <c r="E640" s="81">
        <v>40.9</v>
      </c>
      <c r="F640" s="81">
        <f t="shared" si="82"/>
        <v>674.19999999999993</v>
      </c>
      <c r="G640" s="121">
        <v>1100</v>
      </c>
      <c r="H640" s="132">
        <v>29</v>
      </c>
      <c r="I640" s="57">
        <v>5000</v>
      </c>
      <c r="J640" s="57">
        <v>16</v>
      </c>
      <c r="K640" s="56">
        <f t="shared" si="78"/>
        <v>3.8062283737024223E-3</v>
      </c>
      <c r="L640" s="56">
        <f t="shared" si="79"/>
        <v>2.2349837032438306E-3</v>
      </c>
      <c r="M640" s="54">
        <f t="shared" si="80"/>
        <v>22.231660443162212</v>
      </c>
      <c r="N640" s="54">
        <f t="shared" si="83"/>
        <v>4.8909652974956872</v>
      </c>
      <c r="O640" s="245">
        <f t="shared" si="81"/>
        <v>11.115830221581106</v>
      </c>
      <c r="P640" s="54">
        <v>1.2163541302235181</v>
      </c>
      <c r="Q640" s="131">
        <f t="shared" si="76"/>
        <v>5.852092864500523E-2</v>
      </c>
    </row>
    <row r="641" spans="1:17" x14ac:dyDescent="0.2">
      <c r="A641" s="59">
        <f t="shared" si="77"/>
        <v>253</v>
      </c>
      <c r="B641" s="57" t="s">
        <v>38</v>
      </c>
      <c r="C641" s="81">
        <v>297.2</v>
      </c>
      <c r="D641" s="81"/>
      <c r="E641" s="81">
        <v>60.8</v>
      </c>
      <c r="F641" s="81">
        <f t="shared" si="82"/>
        <v>358</v>
      </c>
      <c r="G641" s="121">
        <v>1100</v>
      </c>
      <c r="H641" s="132">
        <v>7</v>
      </c>
      <c r="I641" s="57">
        <v>5000</v>
      </c>
      <c r="J641" s="57">
        <v>14</v>
      </c>
      <c r="K641" s="56">
        <f t="shared" si="78"/>
        <v>9.1874477985920541E-4</v>
      </c>
      <c r="L641" s="56">
        <f t="shared" si="79"/>
        <v>1.9556107403383518E-3</v>
      </c>
      <c r="M641" s="54">
        <f t="shared" si="80"/>
        <v>10.577628314327011</v>
      </c>
      <c r="N641" s="54">
        <f t="shared" si="83"/>
        <v>2.3270782291519425</v>
      </c>
      <c r="O641" s="245">
        <f t="shared" si="81"/>
        <v>5.2888141571635057</v>
      </c>
      <c r="P641" s="54">
        <v>0.29360272108843533</v>
      </c>
      <c r="Q641" s="131">
        <f t="shared" si="76"/>
        <v>5.1640009557907533E-2</v>
      </c>
    </row>
    <row r="642" spans="1:17" x14ac:dyDescent="0.2">
      <c r="A642" s="59">
        <f t="shared" si="77"/>
        <v>254</v>
      </c>
      <c r="B642" s="57" t="s">
        <v>41</v>
      </c>
      <c r="C642" s="81">
        <v>226.9</v>
      </c>
      <c r="D642" s="81"/>
      <c r="E642" s="81"/>
      <c r="F642" s="81">
        <f t="shared" si="82"/>
        <v>226.9</v>
      </c>
      <c r="G642" s="121">
        <v>1100</v>
      </c>
      <c r="H642" s="132">
        <v>5</v>
      </c>
      <c r="I642" s="57">
        <v>5000</v>
      </c>
      <c r="J642" s="57">
        <v>10</v>
      </c>
      <c r="K642" s="56">
        <f t="shared" si="78"/>
        <v>6.5624627132800377E-4</v>
      </c>
      <c r="L642" s="56">
        <f t="shared" si="79"/>
        <v>1.3968648145273941E-3</v>
      </c>
      <c r="M642" s="54">
        <f t="shared" si="80"/>
        <v>7.5554487959478651</v>
      </c>
      <c r="N642" s="54">
        <f t="shared" si="83"/>
        <v>1.6621987351085303</v>
      </c>
      <c r="O642" s="245">
        <f t="shared" si="81"/>
        <v>3.7777243979739326</v>
      </c>
      <c r="P642" s="54">
        <v>0.20971622934888243</v>
      </c>
      <c r="Q642" s="131">
        <f t="shared" si="76"/>
        <v>5.8197832341909256E-2</v>
      </c>
    </row>
    <row r="643" spans="1:17" x14ac:dyDescent="0.2">
      <c r="A643" s="59">
        <f t="shared" si="77"/>
        <v>255</v>
      </c>
      <c r="B643" s="57" t="s">
        <v>42</v>
      </c>
      <c r="C643" s="81">
        <v>314.89999999999998</v>
      </c>
      <c r="D643" s="81"/>
      <c r="E643" s="81"/>
      <c r="F643" s="81">
        <f t="shared" si="82"/>
        <v>314.89999999999998</v>
      </c>
      <c r="G643" s="121">
        <v>1100</v>
      </c>
      <c r="H643" s="132">
        <v>6</v>
      </c>
      <c r="I643" s="57">
        <v>5000</v>
      </c>
      <c r="J643" s="57">
        <v>17</v>
      </c>
      <c r="K643" s="56">
        <f t="shared" si="78"/>
        <v>7.8749552559360459E-4</v>
      </c>
      <c r="L643" s="56">
        <f t="shared" si="79"/>
        <v>2.3746701846965703E-3</v>
      </c>
      <c r="M643" s="54">
        <f t="shared" si="80"/>
        <v>11.636769813867843</v>
      </c>
      <c r="N643" s="54">
        <f t="shared" si="83"/>
        <v>2.5600893590509255</v>
      </c>
      <c r="O643" s="245">
        <f t="shared" si="81"/>
        <v>5.8183849069339217</v>
      </c>
      <c r="P643" s="54">
        <v>0.25165947521865889</v>
      </c>
      <c r="Q643" s="131">
        <f t="shared" si="76"/>
        <v>6.4359808050401243E-2</v>
      </c>
    </row>
    <row r="644" spans="1:17" x14ac:dyDescent="0.2">
      <c r="A644" s="59">
        <f t="shared" si="77"/>
        <v>256</v>
      </c>
      <c r="B644" s="57" t="s">
        <v>43</v>
      </c>
      <c r="C644" s="81">
        <v>199.2</v>
      </c>
      <c r="D644" s="81"/>
      <c r="E644" s="81"/>
      <c r="F644" s="81">
        <f t="shared" si="82"/>
        <v>199.2</v>
      </c>
      <c r="G644" s="121">
        <v>1100</v>
      </c>
      <c r="H644" s="132">
        <v>4</v>
      </c>
      <c r="I644" s="57">
        <v>5000</v>
      </c>
      <c r="J644" s="57">
        <v>8</v>
      </c>
      <c r="K644" s="56">
        <f t="shared" si="78"/>
        <v>5.2499701706240306E-4</v>
      </c>
      <c r="L644" s="56">
        <f t="shared" si="79"/>
        <v>1.1174918516219153E-3</v>
      </c>
      <c r="M644" s="54">
        <f t="shared" si="80"/>
        <v>6.0443590367582916</v>
      </c>
      <c r="N644" s="54">
        <f t="shared" si="83"/>
        <v>1.3297589880868241</v>
      </c>
      <c r="O644" s="245">
        <f t="shared" si="81"/>
        <v>3.0221795183791458</v>
      </c>
      <c r="P644" s="54">
        <v>0.16777298347910594</v>
      </c>
      <c r="Q644" s="131">
        <f t="shared" si="76"/>
        <v>5.3032482563771924E-2</v>
      </c>
    </row>
    <row r="645" spans="1:17" x14ac:dyDescent="0.2">
      <c r="A645" s="59">
        <f t="shared" si="77"/>
        <v>257</v>
      </c>
      <c r="B645" s="57" t="s">
        <v>44</v>
      </c>
      <c r="C645" s="81">
        <v>748.1</v>
      </c>
      <c r="D645" s="81"/>
      <c r="E645" s="81">
        <v>189.2</v>
      </c>
      <c r="F645" s="81">
        <f t="shared" si="82"/>
        <v>937.3</v>
      </c>
      <c r="G645" s="121">
        <v>1100</v>
      </c>
      <c r="H645" s="132">
        <v>14</v>
      </c>
      <c r="I645" s="57">
        <v>5000</v>
      </c>
      <c r="J645" s="57">
        <v>28</v>
      </c>
      <c r="K645" s="56">
        <f t="shared" si="78"/>
        <v>1.8374895597184108E-3</v>
      </c>
      <c r="L645" s="56">
        <f t="shared" si="79"/>
        <v>3.9112214806767036E-3</v>
      </c>
      <c r="M645" s="54">
        <f t="shared" si="80"/>
        <v>21.155256628654023</v>
      </c>
      <c r="N645" s="54">
        <f t="shared" si="83"/>
        <v>4.654156458303885</v>
      </c>
      <c r="O645" s="245">
        <f t="shared" si="81"/>
        <v>10.577628314327011</v>
      </c>
      <c r="P645" s="54">
        <v>0.58720544217687065</v>
      </c>
      <c r="Q645" s="131">
        <f t="shared" ref="Q645:Q708" si="84">(M645+N645+O645+P645)/F645</f>
        <v>3.9447612123612287E-2</v>
      </c>
    </row>
    <row r="646" spans="1:17" x14ac:dyDescent="0.2">
      <c r="A646" s="59">
        <f t="shared" ref="A646:A709" si="85">1+A645</f>
        <v>258</v>
      </c>
      <c r="B646" s="57" t="s">
        <v>45</v>
      </c>
      <c r="C646" s="81">
        <v>486.2</v>
      </c>
      <c r="D646" s="81"/>
      <c r="E646" s="81"/>
      <c r="F646" s="81">
        <f t="shared" si="82"/>
        <v>486.2</v>
      </c>
      <c r="G646" s="121">
        <v>1100</v>
      </c>
      <c r="H646" s="132">
        <v>8</v>
      </c>
      <c r="I646" s="57">
        <v>5000</v>
      </c>
      <c r="J646" s="57">
        <v>16</v>
      </c>
      <c r="K646" s="56">
        <f t="shared" ref="K646:K709" si="86">SUM(1.1/8381*H646)</f>
        <v>1.0499940341248061E-3</v>
      </c>
      <c r="L646" s="56">
        <f t="shared" ref="L646:L709" si="87">SUM(0.9/6443*J646)</f>
        <v>2.2349837032438306E-3</v>
      </c>
      <c r="M646" s="54">
        <f t="shared" ref="M646:M709" si="88">(L646+K646)*3680</f>
        <v>12.088718073516583</v>
      </c>
      <c r="N646" s="54">
        <f t="shared" si="83"/>
        <v>2.6595179761736483</v>
      </c>
      <c r="O646" s="245">
        <f t="shared" ref="O646:O709" si="89">M646*0.5</f>
        <v>6.0443590367582916</v>
      </c>
      <c r="P646" s="54">
        <v>0.33554596695821187</v>
      </c>
      <c r="Q646" s="131">
        <f t="shared" si="84"/>
        <v>4.3455658275209239E-2</v>
      </c>
    </row>
    <row r="647" spans="1:17" x14ac:dyDescent="0.2">
      <c r="A647" s="59">
        <f t="shared" si="85"/>
        <v>259</v>
      </c>
      <c r="B647" s="57" t="s">
        <v>46</v>
      </c>
      <c r="C647" s="81">
        <v>1811.6</v>
      </c>
      <c r="D647" s="81"/>
      <c r="E647" s="81">
        <v>36.9</v>
      </c>
      <c r="F647" s="81">
        <f t="shared" si="82"/>
        <v>1848.5</v>
      </c>
      <c r="G647" s="121">
        <v>1100</v>
      </c>
      <c r="H647" s="132">
        <v>28</v>
      </c>
      <c r="I647" s="57">
        <v>5000</v>
      </c>
      <c r="J647" s="57">
        <v>56</v>
      </c>
      <c r="K647" s="56">
        <f t="shared" si="86"/>
        <v>3.6749791194368216E-3</v>
      </c>
      <c r="L647" s="56">
        <f t="shared" si="87"/>
        <v>7.8224429613534072E-3</v>
      </c>
      <c r="M647" s="54">
        <f t="shared" si="88"/>
        <v>42.310513257308045</v>
      </c>
      <c r="N647" s="54">
        <f t="shared" si="83"/>
        <v>9.30831291660777</v>
      </c>
      <c r="O647" s="245">
        <f t="shared" si="89"/>
        <v>21.155256628654023</v>
      </c>
      <c r="P647" s="54">
        <v>1.1744108843537413</v>
      </c>
      <c r="Q647" s="131">
        <f t="shared" si="84"/>
        <v>4.0004594907721715E-2</v>
      </c>
    </row>
    <row r="648" spans="1:17" x14ac:dyDescent="0.2">
      <c r="A648" s="59">
        <f t="shared" si="85"/>
        <v>260</v>
      </c>
      <c r="B648" s="57" t="s">
        <v>47</v>
      </c>
      <c r="C648" s="81">
        <v>314</v>
      </c>
      <c r="D648" s="81"/>
      <c r="E648" s="81"/>
      <c r="F648" s="81">
        <f t="shared" si="82"/>
        <v>314</v>
      </c>
      <c r="G648" s="121">
        <v>1100</v>
      </c>
      <c r="H648" s="132">
        <v>6</v>
      </c>
      <c r="I648" s="57">
        <v>5000</v>
      </c>
      <c r="J648" s="57">
        <v>12</v>
      </c>
      <c r="K648" s="56">
        <f t="shared" si="86"/>
        <v>7.8749552559360459E-4</v>
      </c>
      <c r="L648" s="56">
        <f t="shared" si="87"/>
        <v>1.676237777432873E-3</v>
      </c>
      <c r="M648" s="54">
        <f t="shared" si="88"/>
        <v>9.0665385551374378</v>
      </c>
      <c r="N648" s="54">
        <f t="shared" si="83"/>
        <v>1.9946384821302363</v>
      </c>
      <c r="O648" s="245">
        <f t="shared" si="89"/>
        <v>4.5332692775687189</v>
      </c>
      <c r="P648" s="54">
        <v>0.25165947521865889</v>
      </c>
      <c r="Q648" s="131">
        <f t="shared" si="84"/>
        <v>5.0465305063869592E-2</v>
      </c>
    </row>
    <row r="649" spans="1:17" x14ac:dyDescent="0.2">
      <c r="A649" s="59">
        <f t="shared" si="85"/>
        <v>261</v>
      </c>
      <c r="B649" s="57" t="s">
        <v>48</v>
      </c>
      <c r="C649" s="81">
        <v>1446.6</v>
      </c>
      <c r="D649" s="81"/>
      <c r="E649" s="81">
        <v>54.7</v>
      </c>
      <c r="F649" s="81">
        <f t="shared" si="82"/>
        <v>1501.3</v>
      </c>
      <c r="G649" s="121">
        <v>1100</v>
      </c>
      <c r="H649" s="132">
        <v>32</v>
      </c>
      <c r="I649" s="57">
        <v>5000</v>
      </c>
      <c r="J649" s="57">
        <v>64</v>
      </c>
      <c r="K649" s="56">
        <f t="shared" si="86"/>
        <v>4.1999761364992245E-3</v>
      </c>
      <c r="L649" s="56">
        <f t="shared" si="87"/>
        <v>8.9399348129753226E-3</v>
      </c>
      <c r="M649" s="54">
        <f t="shared" si="88"/>
        <v>48.354872294066332</v>
      </c>
      <c r="N649" s="54">
        <f t="shared" si="83"/>
        <v>10.638071904694593</v>
      </c>
      <c r="O649" s="245">
        <f t="shared" si="89"/>
        <v>24.177436147033166</v>
      </c>
      <c r="P649" s="54">
        <v>1.3421838678328475</v>
      </c>
      <c r="Q649" s="131">
        <f t="shared" si="84"/>
        <v>5.6292922276445036E-2</v>
      </c>
    </row>
    <row r="650" spans="1:17" x14ac:dyDescent="0.2">
      <c r="A650" s="59">
        <f t="shared" si="85"/>
        <v>262</v>
      </c>
      <c r="B650" s="57" t="s">
        <v>68</v>
      </c>
      <c r="C650" s="81">
        <v>249.2</v>
      </c>
      <c r="D650" s="81"/>
      <c r="E650" s="81"/>
      <c r="F650" s="81">
        <f t="shared" si="82"/>
        <v>249.2</v>
      </c>
      <c r="G650" s="121">
        <v>1100</v>
      </c>
      <c r="H650" s="132">
        <v>5</v>
      </c>
      <c r="I650" s="57">
        <v>5000</v>
      </c>
      <c r="J650" s="57">
        <v>4</v>
      </c>
      <c r="K650" s="56">
        <f t="shared" si="86"/>
        <v>6.5624627132800377E-4</v>
      </c>
      <c r="L650" s="56">
        <f t="shared" si="87"/>
        <v>5.5874592581095766E-4</v>
      </c>
      <c r="M650" s="54">
        <f t="shared" si="88"/>
        <v>4.4711712854713781</v>
      </c>
      <c r="N650" s="54">
        <f t="shared" si="83"/>
        <v>0.98365768280370314</v>
      </c>
      <c r="O650" s="245">
        <f t="shared" si="89"/>
        <v>2.235585642735689</v>
      </c>
      <c r="P650" s="54">
        <v>0.20971622934888243</v>
      </c>
      <c r="Q650" s="131">
        <f t="shared" si="84"/>
        <v>3.1701969664364581E-2</v>
      </c>
    </row>
    <row r="651" spans="1:17" x14ac:dyDescent="0.2">
      <c r="A651" s="59">
        <f t="shared" si="85"/>
        <v>263</v>
      </c>
      <c r="B651" s="57" t="s">
        <v>69</v>
      </c>
      <c r="C651" s="81">
        <v>299.39999999999998</v>
      </c>
      <c r="D651" s="81"/>
      <c r="E651" s="81"/>
      <c r="F651" s="81">
        <f t="shared" si="82"/>
        <v>299.39999999999998</v>
      </c>
      <c r="G651" s="121">
        <v>1100</v>
      </c>
      <c r="H651" s="132">
        <v>20</v>
      </c>
      <c r="I651" s="57">
        <v>5000</v>
      </c>
      <c r="J651" s="57">
        <v>18</v>
      </c>
      <c r="K651" s="56">
        <f t="shared" si="86"/>
        <v>2.6249850853120151E-3</v>
      </c>
      <c r="L651" s="56">
        <f t="shared" si="87"/>
        <v>2.5143566661493095E-3</v>
      </c>
      <c r="M651" s="54">
        <f t="shared" si="88"/>
        <v>18.912777645377673</v>
      </c>
      <c r="N651" s="54">
        <f t="shared" si="83"/>
        <v>4.1608110819830886</v>
      </c>
      <c r="O651" s="245">
        <f t="shared" si="89"/>
        <v>9.4563888226888366</v>
      </c>
      <c r="P651" s="54">
        <v>0.83886491739552971</v>
      </c>
      <c r="Q651" s="131">
        <f t="shared" si="84"/>
        <v>0.11145237965078533</v>
      </c>
    </row>
    <row r="652" spans="1:17" x14ac:dyDescent="0.2">
      <c r="A652" s="59">
        <f t="shared" si="85"/>
        <v>264</v>
      </c>
      <c r="B652" s="57" t="s">
        <v>70</v>
      </c>
      <c r="C652" s="81">
        <v>51.3</v>
      </c>
      <c r="D652" s="81"/>
      <c r="E652" s="81"/>
      <c r="F652" s="81">
        <f t="shared" si="82"/>
        <v>51.3</v>
      </c>
      <c r="G652" s="121">
        <v>1100</v>
      </c>
      <c r="H652" s="132">
        <v>2</v>
      </c>
      <c r="I652" s="57">
        <v>5000</v>
      </c>
      <c r="J652" s="57">
        <v>6</v>
      </c>
      <c r="K652" s="56">
        <f t="shared" si="86"/>
        <v>2.6249850853120153E-4</v>
      </c>
      <c r="L652" s="56">
        <f t="shared" si="87"/>
        <v>8.3811888871643649E-4</v>
      </c>
      <c r="M652" s="54">
        <f t="shared" si="88"/>
        <v>4.0502720218713071</v>
      </c>
      <c r="N652" s="54">
        <f t="shared" si="83"/>
        <v>0.89105984481168754</v>
      </c>
      <c r="O652" s="245">
        <f t="shared" si="89"/>
        <v>2.0251360109356535</v>
      </c>
      <c r="P652" s="54">
        <v>8.3886491739552968E-2</v>
      </c>
      <c r="Q652" s="131">
        <f t="shared" si="84"/>
        <v>0.13743380836955557</v>
      </c>
    </row>
    <row r="653" spans="1:17" x14ac:dyDescent="0.2">
      <c r="A653" s="59">
        <f t="shared" si="85"/>
        <v>265</v>
      </c>
      <c r="B653" s="57" t="s">
        <v>71</v>
      </c>
      <c r="C653" s="81">
        <v>312.3</v>
      </c>
      <c r="D653" s="81"/>
      <c r="E653" s="81"/>
      <c r="F653" s="81">
        <f t="shared" si="82"/>
        <v>312.3</v>
      </c>
      <c r="G653" s="121">
        <v>1100</v>
      </c>
      <c r="H653" s="132">
        <v>6</v>
      </c>
      <c r="I653" s="57">
        <v>5000</v>
      </c>
      <c r="J653" s="57">
        <v>6</v>
      </c>
      <c r="K653" s="56">
        <f t="shared" si="86"/>
        <v>7.8749552559360459E-4</v>
      </c>
      <c r="L653" s="56">
        <f t="shared" si="87"/>
        <v>8.3811888871643649E-4</v>
      </c>
      <c r="M653" s="54">
        <f t="shared" si="88"/>
        <v>5.9822610446609517</v>
      </c>
      <c r="N653" s="54">
        <f t="shared" si="83"/>
        <v>1.3160974298254093</v>
      </c>
      <c r="O653" s="245">
        <f t="shared" si="89"/>
        <v>2.9911305223304758</v>
      </c>
      <c r="P653" s="54">
        <v>0.25165947521865889</v>
      </c>
      <c r="Q653" s="131">
        <f t="shared" si="84"/>
        <v>3.3753277207926653E-2</v>
      </c>
    </row>
    <row r="654" spans="1:17" x14ac:dyDescent="0.2">
      <c r="A654" s="59">
        <f t="shared" si="85"/>
        <v>266</v>
      </c>
      <c r="B654" s="57" t="s">
        <v>72</v>
      </c>
      <c r="C654" s="81">
        <v>706.6</v>
      </c>
      <c r="D654" s="81">
        <v>191.5</v>
      </c>
      <c r="E654" s="81"/>
      <c r="F654" s="81">
        <f t="shared" si="82"/>
        <v>898.1</v>
      </c>
      <c r="G654" s="121">
        <v>1100</v>
      </c>
      <c r="H654" s="132">
        <v>10</v>
      </c>
      <c r="I654" s="57">
        <v>5000</v>
      </c>
      <c r="J654" s="57">
        <v>11</v>
      </c>
      <c r="K654" s="56">
        <f t="shared" si="86"/>
        <v>1.3124925426560075E-3</v>
      </c>
      <c r="L654" s="56">
        <f t="shared" si="87"/>
        <v>1.5365512959801336E-3</v>
      </c>
      <c r="M654" s="54">
        <f t="shared" si="88"/>
        <v>10.484481326180999</v>
      </c>
      <c r="N654" s="54">
        <f t="shared" si="83"/>
        <v>2.3065858917598199</v>
      </c>
      <c r="O654" s="245">
        <f t="shared" si="89"/>
        <v>5.2422406630904996</v>
      </c>
      <c r="P654" s="54">
        <v>0.41943245869776485</v>
      </c>
      <c r="Q654" s="131">
        <f t="shared" si="84"/>
        <v>2.0546420598740772E-2</v>
      </c>
    </row>
    <row r="655" spans="1:17" x14ac:dyDescent="0.2">
      <c r="A655" s="59">
        <f t="shared" si="85"/>
        <v>267</v>
      </c>
      <c r="B655" s="57" t="s">
        <v>73</v>
      </c>
      <c r="C655" s="81">
        <v>552.4</v>
      </c>
      <c r="D655" s="81"/>
      <c r="E655" s="81"/>
      <c r="F655" s="81">
        <f t="shared" si="82"/>
        <v>552.4</v>
      </c>
      <c r="G655" s="121">
        <v>1100</v>
      </c>
      <c r="H655" s="132">
        <v>14</v>
      </c>
      <c r="I655" s="57">
        <v>5000</v>
      </c>
      <c r="J655" s="57">
        <v>12</v>
      </c>
      <c r="K655" s="56">
        <f t="shared" si="86"/>
        <v>1.8374895597184108E-3</v>
      </c>
      <c r="L655" s="56">
        <f t="shared" si="87"/>
        <v>1.676237777432873E-3</v>
      </c>
      <c r="M655" s="54">
        <f t="shared" si="88"/>
        <v>12.930516600716725</v>
      </c>
      <c r="N655" s="54">
        <f t="shared" si="83"/>
        <v>2.8447136521576795</v>
      </c>
      <c r="O655" s="245">
        <f t="shared" si="89"/>
        <v>6.4652583003583626</v>
      </c>
      <c r="P655" s="54">
        <v>0.58720544217687065</v>
      </c>
      <c r="Q655" s="131">
        <f t="shared" si="84"/>
        <v>4.132457276504279E-2</v>
      </c>
    </row>
    <row r="656" spans="1:17" x14ac:dyDescent="0.2">
      <c r="A656" s="59">
        <f t="shared" si="85"/>
        <v>268</v>
      </c>
      <c r="B656" s="57" t="s">
        <v>74</v>
      </c>
      <c r="C656" s="81">
        <v>971.2</v>
      </c>
      <c r="D656" s="81"/>
      <c r="E656" s="81"/>
      <c r="F656" s="81">
        <f t="shared" si="82"/>
        <v>971.2</v>
      </c>
      <c r="G656" s="121">
        <v>1100</v>
      </c>
      <c r="H656" s="132">
        <v>10</v>
      </c>
      <c r="I656" s="57">
        <v>5000</v>
      </c>
      <c r="J656" s="57">
        <v>11</v>
      </c>
      <c r="K656" s="56">
        <f t="shared" si="86"/>
        <v>1.3124925426560075E-3</v>
      </c>
      <c r="L656" s="56">
        <f t="shared" si="87"/>
        <v>1.5365512959801336E-3</v>
      </c>
      <c r="M656" s="54">
        <f t="shared" si="88"/>
        <v>10.484481326180999</v>
      </c>
      <c r="N656" s="54">
        <f t="shared" si="83"/>
        <v>2.3065858917598199</v>
      </c>
      <c r="O656" s="245">
        <f t="shared" si="89"/>
        <v>5.2422406630904996</v>
      </c>
      <c r="P656" s="54">
        <v>0.41943245869776485</v>
      </c>
      <c r="Q656" s="131">
        <f t="shared" si="84"/>
        <v>1.8999938570561248E-2</v>
      </c>
    </row>
    <row r="657" spans="1:17" x14ac:dyDescent="0.2">
      <c r="A657" s="59">
        <f t="shared" si="85"/>
        <v>269</v>
      </c>
      <c r="B657" s="57" t="s">
        <v>75</v>
      </c>
      <c r="C657" s="81">
        <v>391.8</v>
      </c>
      <c r="D657" s="81"/>
      <c r="E657" s="81"/>
      <c r="F657" s="81">
        <f t="shared" si="82"/>
        <v>391.8</v>
      </c>
      <c r="G657" s="121">
        <v>1100</v>
      </c>
      <c r="H657" s="132">
        <v>10</v>
      </c>
      <c r="I657" s="57">
        <v>5000</v>
      </c>
      <c r="J657" s="57">
        <v>11</v>
      </c>
      <c r="K657" s="56">
        <f t="shared" si="86"/>
        <v>1.3124925426560075E-3</v>
      </c>
      <c r="L657" s="56">
        <f t="shared" si="87"/>
        <v>1.5365512959801336E-3</v>
      </c>
      <c r="M657" s="54">
        <f t="shared" si="88"/>
        <v>10.484481326180999</v>
      </c>
      <c r="N657" s="54">
        <f t="shared" si="83"/>
        <v>2.3065858917598199</v>
      </c>
      <c r="O657" s="245">
        <f t="shared" si="89"/>
        <v>5.2422406630904996</v>
      </c>
      <c r="P657" s="54">
        <v>0.41943245869776485</v>
      </c>
      <c r="Q657" s="131">
        <f t="shared" si="84"/>
        <v>4.7097346451580105E-2</v>
      </c>
    </row>
    <row r="658" spans="1:17" x14ac:dyDescent="0.2">
      <c r="A658" s="59">
        <f t="shared" si="85"/>
        <v>270</v>
      </c>
      <c r="B658" s="57" t="s">
        <v>76</v>
      </c>
      <c r="C658" s="81">
        <v>414</v>
      </c>
      <c r="D658" s="81"/>
      <c r="E658" s="81"/>
      <c r="F658" s="81">
        <f t="shared" si="82"/>
        <v>414</v>
      </c>
      <c r="G658" s="121">
        <v>1100</v>
      </c>
      <c r="H658" s="132">
        <v>6</v>
      </c>
      <c r="I658" s="57">
        <v>5000</v>
      </c>
      <c r="J658" s="57">
        <v>10</v>
      </c>
      <c r="K658" s="56">
        <f t="shared" si="86"/>
        <v>7.8749552559360459E-4</v>
      </c>
      <c r="L658" s="56">
        <f t="shared" si="87"/>
        <v>1.3968648145273941E-3</v>
      </c>
      <c r="M658" s="54">
        <f t="shared" si="88"/>
        <v>8.0384460516452751</v>
      </c>
      <c r="N658" s="54">
        <f t="shared" si="83"/>
        <v>1.7684581313619605</v>
      </c>
      <c r="O658" s="245">
        <f t="shared" si="89"/>
        <v>4.0192230258226376</v>
      </c>
      <c r="P658" s="54">
        <v>0.25165947521865889</v>
      </c>
      <c r="Q658" s="131">
        <f t="shared" si="84"/>
        <v>3.4004315661952979E-2</v>
      </c>
    </row>
    <row r="659" spans="1:17" x14ac:dyDescent="0.2">
      <c r="A659" s="59">
        <f t="shared" si="85"/>
        <v>271</v>
      </c>
      <c r="B659" s="57" t="s">
        <v>77</v>
      </c>
      <c r="C659" s="81">
        <v>370.4</v>
      </c>
      <c r="D659" s="81">
        <v>116.4</v>
      </c>
      <c r="E659" s="81"/>
      <c r="F659" s="81">
        <f t="shared" si="82"/>
        <v>486.79999999999995</v>
      </c>
      <c r="G659" s="121">
        <v>1100</v>
      </c>
      <c r="H659" s="132">
        <v>8</v>
      </c>
      <c r="I659" s="57">
        <v>5000</v>
      </c>
      <c r="J659" s="57">
        <v>24</v>
      </c>
      <c r="K659" s="56">
        <f t="shared" si="86"/>
        <v>1.0499940341248061E-3</v>
      </c>
      <c r="L659" s="56">
        <f t="shared" si="87"/>
        <v>3.352475554865746E-3</v>
      </c>
      <c r="M659" s="54">
        <f t="shared" si="88"/>
        <v>16.201088087485228</v>
      </c>
      <c r="N659" s="54">
        <f t="shared" si="83"/>
        <v>3.5642393792467502</v>
      </c>
      <c r="O659" s="245">
        <f t="shared" si="89"/>
        <v>8.1005440437426142</v>
      </c>
      <c r="P659" s="54">
        <v>0.33554596695821187</v>
      </c>
      <c r="Q659" s="131">
        <f t="shared" si="84"/>
        <v>5.793224625602466E-2</v>
      </c>
    </row>
    <row r="660" spans="1:17" x14ac:dyDescent="0.2">
      <c r="A660" s="59">
        <f t="shared" si="85"/>
        <v>272</v>
      </c>
      <c r="B660" s="57" t="s">
        <v>78</v>
      </c>
      <c r="C660" s="81">
        <v>355</v>
      </c>
      <c r="D660" s="81"/>
      <c r="E660" s="81"/>
      <c r="F660" s="81">
        <f t="shared" si="82"/>
        <v>355</v>
      </c>
      <c r="G660" s="121">
        <v>1100</v>
      </c>
      <c r="H660" s="132">
        <v>10</v>
      </c>
      <c r="I660" s="57">
        <v>5000</v>
      </c>
      <c r="J660" s="57">
        <v>8</v>
      </c>
      <c r="K660" s="56">
        <f t="shared" si="86"/>
        <v>1.3124925426560075E-3</v>
      </c>
      <c r="L660" s="56">
        <f t="shared" si="87"/>
        <v>1.1174918516219153E-3</v>
      </c>
      <c r="M660" s="54">
        <f t="shared" si="88"/>
        <v>8.9423425709427562</v>
      </c>
      <c r="N660" s="54">
        <f t="shared" si="83"/>
        <v>1.9673153656074063</v>
      </c>
      <c r="O660" s="245">
        <f t="shared" si="89"/>
        <v>4.4711712854713781</v>
      </c>
      <c r="P660" s="54">
        <v>0.41943245869776485</v>
      </c>
      <c r="Q660" s="131">
        <f t="shared" si="84"/>
        <v>4.4507779382307905E-2</v>
      </c>
    </row>
    <row r="661" spans="1:17" x14ac:dyDescent="0.2">
      <c r="A661" s="59">
        <f t="shared" si="85"/>
        <v>273</v>
      </c>
      <c r="B661" s="57" t="s">
        <v>79</v>
      </c>
      <c r="C661" s="81">
        <v>143.19999999999999</v>
      </c>
      <c r="D661" s="81"/>
      <c r="E661" s="81">
        <v>41.9</v>
      </c>
      <c r="F661" s="81">
        <f t="shared" si="82"/>
        <v>185.1</v>
      </c>
      <c r="G661" s="121">
        <v>1100</v>
      </c>
      <c r="H661" s="132">
        <v>6</v>
      </c>
      <c r="I661" s="57">
        <v>5000</v>
      </c>
      <c r="J661" s="57">
        <v>3</v>
      </c>
      <c r="K661" s="56">
        <f t="shared" si="86"/>
        <v>7.8749552559360459E-4</v>
      </c>
      <c r="L661" s="56">
        <f t="shared" si="87"/>
        <v>4.1905944435821824E-4</v>
      </c>
      <c r="M661" s="54">
        <f t="shared" si="88"/>
        <v>4.4401222894227077</v>
      </c>
      <c r="N661" s="54">
        <f t="shared" si="83"/>
        <v>0.97682690367299574</v>
      </c>
      <c r="O661" s="245">
        <f t="shared" si="89"/>
        <v>2.2200611447113539</v>
      </c>
      <c r="P661" s="54">
        <v>0.25165947521865889</v>
      </c>
      <c r="Q661" s="131">
        <f t="shared" si="84"/>
        <v>4.2618421464212408E-2</v>
      </c>
    </row>
    <row r="662" spans="1:17" x14ac:dyDescent="0.2">
      <c r="A662" s="59">
        <f t="shared" si="85"/>
        <v>274</v>
      </c>
      <c r="B662" s="57" t="s">
        <v>80</v>
      </c>
      <c r="C662" s="81">
        <v>163.19999999999999</v>
      </c>
      <c r="D662" s="81"/>
      <c r="E662" s="81"/>
      <c r="F662" s="81">
        <f t="shared" si="82"/>
        <v>163.19999999999999</v>
      </c>
      <c r="G662" s="121">
        <v>1100</v>
      </c>
      <c r="H662" s="132">
        <v>4</v>
      </c>
      <c r="I662" s="57">
        <v>5000</v>
      </c>
      <c r="J662" s="57">
        <v>4</v>
      </c>
      <c r="K662" s="56">
        <f t="shared" si="86"/>
        <v>5.2499701706240306E-4</v>
      </c>
      <c r="L662" s="56">
        <f t="shared" si="87"/>
        <v>5.5874592581095766E-4</v>
      </c>
      <c r="M662" s="54">
        <f t="shared" si="88"/>
        <v>3.9881740297739676</v>
      </c>
      <c r="N662" s="54">
        <f t="shared" si="83"/>
        <v>0.87739828655027285</v>
      </c>
      <c r="O662" s="245">
        <f t="shared" si="89"/>
        <v>1.9940870148869838</v>
      </c>
      <c r="P662" s="54">
        <v>0.16777298347910594</v>
      </c>
      <c r="Q662" s="131">
        <f t="shared" si="84"/>
        <v>4.3060247026288787E-2</v>
      </c>
    </row>
    <row r="663" spans="1:17" x14ac:dyDescent="0.2">
      <c r="A663" s="59">
        <f t="shared" si="85"/>
        <v>275</v>
      </c>
      <c r="B663" s="57" t="s">
        <v>81</v>
      </c>
      <c r="C663" s="81">
        <v>268.2</v>
      </c>
      <c r="D663" s="81"/>
      <c r="E663" s="81"/>
      <c r="F663" s="81">
        <f t="shared" si="82"/>
        <v>268.2</v>
      </c>
      <c r="G663" s="121">
        <v>1100</v>
      </c>
      <c r="H663" s="132">
        <v>7</v>
      </c>
      <c r="I663" s="57">
        <v>5000</v>
      </c>
      <c r="J663" s="57">
        <v>8</v>
      </c>
      <c r="K663" s="56">
        <f t="shared" si="86"/>
        <v>9.1874477985920541E-4</v>
      </c>
      <c r="L663" s="56">
        <f t="shared" si="87"/>
        <v>1.1174918516219153E-3</v>
      </c>
      <c r="M663" s="54">
        <f t="shared" si="88"/>
        <v>7.4933508038505243</v>
      </c>
      <c r="N663" s="54">
        <f t="shared" si="83"/>
        <v>1.6485371768471153</v>
      </c>
      <c r="O663" s="245">
        <f t="shared" si="89"/>
        <v>3.7466754019252622</v>
      </c>
      <c r="P663" s="54">
        <v>0.29360272108843533</v>
      </c>
      <c r="Q663" s="131">
        <f t="shared" si="84"/>
        <v>4.9150507470959497E-2</v>
      </c>
    </row>
    <row r="664" spans="1:17" x14ac:dyDescent="0.2">
      <c r="A664" s="59">
        <f t="shared" si="85"/>
        <v>276</v>
      </c>
      <c r="B664" s="57" t="s">
        <v>82</v>
      </c>
      <c r="C664" s="81">
        <v>1401.05</v>
      </c>
      <c r="D664" s="81"/>
      <c r="E664" s="81"/>
      <c r="F664" s="81">
        <f t="shared" si="82"/>
        <v>1401.05</v>
      </c>
      <c r="G664" s="121">
        <v>1100</v>
      </c>
      <c r="H664" s="132">
        <v>23</v>
      </c>
      <c r="I664" s="57">
        <v>5000</v>
      </c>
      <c r="J664" s="57">
        <v>46</v>
      </c>
      <c r="K664" s="56">
        <f t="shared" si="86"/>
        <v>3.0187328481088176E-3</v>
      </c>
      <c r="L664" s="56">
        <f t="shared" si="87"/>
        <v>6.4255781468260127E-3</v>
      </c>
      <c r="M664" s="54">
        <f t="shared" si="88"/>
        <v>34.75506446136017</v>
      </c>
      <c r="N664" s="54">
        <f t="shared" si="83"/>
        <v>7.6461141814992377</v>
      </c>
      <c r="O664" s="245">
        <f t="shared" si="89"/>
        <v>17.377532230680085</v>
      </c>
      <c r="P664" s="54">
        <v>0.96469465500485896</v>
      </c>
      <c r="Q664" s="131">
        <f t="shared" si="84"/>
        <v>4.3355630083540458E-2</v>
      </c>
    </row>
    <row r="665" spans="1:17" x14ac:dyDescent="0.2">
      <c r="A665" s="59">
        <f t="shared" si="85"/>
        <v>277</v>
      </c>
      <c r="B665" s="57" t="s">
        <v>83</v>
      </c>
      <c r="C665" s="81">
        <v>1909.5</v>
      </c>
      <c r="D665" s="81"/>
      <c r="E665" s="81"/>
      <c r="F665" s="81">
        <f t="shared" si="82"/>
        <v>1909.5</v>
      </c>
      <c r="G665" s="121">
        <v>1100</v>
      </c>
      <c r="H665" s="132">
        <v>48</v>
      </c>
      <c r="I665" s="57">
        <v>5000</v>
      </c>
      <c r="J665" s="57">
        <v>96</v>
      </c>
      <c r="K665" s="56">
        <f t="shared" si="86"/>
        <v>6.2999642047488367E-3</v>
      </c>
      <c r="L665" s="56">
        <f t="shared" si="87"/>
        <v>1.3409902219462984E-2</v>
      </c>
      <c r="M665" s="54">
        <f t="shared" si="88"/>
        <v>72.532308441099502</v>
      </c>
      <c r="N665" s="54">
        <f t="shared" si="83"/>
        <v>15.95710785704189</v>
      </c>
      <c r="O665" s="245">
        <f t="shared" si="89"/>
        <v>36.266154220549751</v>
      </c>
      <c r="P665" s="54">
        <v>2.0132758017492711</v>
      </c>
      <c r="Q665" s="131">
        <f t="shared" si="84"/>
        <v>6.6388502917224618E-2</v>
      </c>
    </row>
    <row r="666" spans="1:17" x14ac:dyDescent="0.2">
      <c r="A666" s="59">
        <f t="shared" si="85"/>
        <v>278</v>
      </c>
      <c r="B666" s="57" t="s">
        <v>116</v>
      </c>
      <c r="C666" s="81">
        <v>542.20000000000005</v>
      </c>
      <c r="D666" s="81"/>
      <c r="E666" s="81"/>
      <c r="F666" s="81">
        <f t="shared" si="82"/>
        <v>542.20000000000005</v>
      </c>
      <c r="G666" s="121">
        <v>1100</v>
      </c>
      <c r="H666" s="132">
        <v>12</v>
      </c>
      <c r="I666" s="57">
        <v>5000</v>
      </c>
      <c r="J666" s="57">
        <v>24</v>
      </c>
      <c r="K666" s="56">
        <f t="shared" si="86"/>
        <v>1.5749910511872092E-3</v>
      </c>
      <c r="L666" s="56">
        <f t="shared" si="87"/>
        <v>3.352475554865746E-3</v>
      </c>
      <c r="M666" s="54">
        <f t="shared" si="88"/>
        <v>18.133077110274876</v>
      </c>
      <c r="N666" s="54">
        <f t="shared" si="83"/>
        <v>3.9892769642604726</v>
      </c>
      <c r="O666" s="245">
        <f t="shared" si="89"/>
        <v>9.0665385551374378</v>
      </c>
      <c r="P666" s="54">
        <v>0.50331895043731778</v>
      </c>
      <c r="Q666" s="131">
        <f t="shared" si="84"/>
        <v>5.8451146403744193E-2</v>
      </c>
    </row>
    <row r="667" spans="1:17" x14ac:dyDescent="0.2">
      <c r="A667" s="59">
        <f t="shared" si="85"/>
        <v>279</v>
      </c>
      <c r="B667" s="57" t="s">
        <v>117</v>
      </c>
      <c r="C667" s="81">
        <v>168.8</v>
      </c>
      <c r="D667" s="81"/>
      <c r="E667" s="81"/>
      <c r="F667" s="81">
        <f t="shared" si="82"/>
        <v>168.8</v>
      </c>
      <c r="G667" s="121">
        <v>1100</v>
      </c>
      <c r="H667" s="132">
        <v>3</v>
      </c>
      <c r="I667" s="57">
        <v>5000</v>
      </c>
      <c r="J667" s="57">
        <v>6</v>
      </c>
      <c r="K667" s="56">
        <f t="shared" si="86"/>
        <v>3.9374776279680229E-4</v>
      </c>
      <c r="L667" s="56">
        <f t="shared" si="87"/>
        <v>8.3811888871643649E-4</v>
      </c>
      <c r="M667" s="54">
        <f t="shared" si="88"/>
        <v>4.5332692775687189</v>
      </c>
      <c r="N667" s="54">
        <f t="shared" si="83"/>
        <v>0.99731924106511816</v>
      </c>
      <c r="O667" s="245">
        <f t="shared" si="89"/>
        <v>2.2666346387843594</v>
      </c>
      <c r="P667" s="54">
        <v>0.12582973760932945</v>
      </c>
      <c r="Q667" s="131">
        <f t="shared" si="84"/>
        <v>4.6937517150637001E-2</v>
      </c>
    </row>
    <row r="668" spans="1:17" x14ac:dyDescent="0.2">
      <c r="A668" s="59">
        <f t="shared" si="85"/>
        <v>280</v>
      </c>
      <c r="B668" s="57" t="s">
        <v>118</v>
      </c>
      <c r="C668" s="81">
        <v>173.2</v>
      </c>
      <c r="D668" s="81"/>
      <c r="E668" s="81"/>
      <c r="F668" s="81">
        <f t="shared" si="82"/>
        <v>173.2</v>
      </c>
      <c r="G668" s="121">
        <v>1100</v>
      </c>
      <c r="H668" s="132">
        <v>4</v>
      </c>
      <c r="I668" s="57">
        <v>5000</v>
      </c>
      <c r="J668" s="57">
        <v>8</v>
      </c>
      <c r="K668" s="56">
        <f t="shared" si="86"/>
        <v>5.2499701706240306E-4</v>
      </c>
      <c r="L668" s="56">
        <f t="shared" si="87"/>
        <v>1.1174918516219153E-3</v>
      </c>
      <c r="M668" s="54">
        <f t="shared" si="88"/>
        <v>6.0443590367582916</v>
      </c>
      <c r="N668" s="54">
        <f t="shared" si="83"/>
        <v>1.3297589880868241</v>
      </c>
      <c r="O668" s="245">
        <f t="shared" si="89"/>
        <v>3.0221795183791458</v>
      </c>
      <c r="P668" s="54">
        <v>0.16777298347910594</v>
      </c>
      <c r="Q668" s="131">
        <f t="shared" si="84"/>
        <v>6.0993478791589881E-2</v>
      </c>
    </row>
    <row r="669" spans="1:17" x14ac:dyDescent="0.2">
      <c r="A669" s="59">
        <f t="shared" si="85"/>
        <v>281</v>
      </c>
      <c r="B669" s="57" t="s">
        <v>119</v>
      </c>
      <c r="C669" s="81">
        <v>174.6</v>
      </c>
      <c r="D669" s="81"/>
      <c r="E669" s="81"/>
      <c r="F669" s="81">
        <f t="shared" si="82"/>
        <v>174.6</v>
      </c>
      <c r="G669" s="121">
        <v>1100</v>
      </c>
      <c r="H669" s="132">
        <v>5</v>
      </c>
      <c r="I669" s="57">
        <v>5000</v>
      </c>
      <c r="J669" s="57">
        <v>10</v>
      </c>
      <c r="K669" s="56">
        <f t="shared" si="86"/>
        <v>6.5624627132800377E-4</v>
      </c>
      <c r="L669" s="56">
        <f t="shared" si="87"/>
        <v>1.3968648145273941E-3</v>
      </c>
      <c r="M669" s="54">
        <f t="shared" si="88"/>
        <v>7.5554487959478651</v>
      </c>
      <c r="N669" s="54">
        <f t="shared" si="83"/>
        <v>1.6621987351085303</v>
      </c>
      <c r="O669" s="245">
        <f t="shared" si="89"/>
        <v>3.7777243979739326</v>
      </c>
      <c r="P669" s="54">
        <v>0.20971622934888243</v>
      </c>
      <c r="Q669" s="131">
        <f t="shared" si="84"/>
        <v>7.563051637101495E-2</v>
      </c>
    </row>
    <row r="670" spans="1:17" x14ac:dyDescent="0.2">
      <c r="A670" s="59">
        <f t="shared" si="85"/>
        <v>282</v>
      </c>
      <c r="B670" s="57" t="s">
        <v>120</v>
      </c>
      <c r="C670" s="81">
        <v>174.6</v>
      </c>
      <c r="D670" s="81"/>
      <c r="E670" s="81">
        <v>31</v>
      </c>
      <c r="F670" s="81">
        <f t="shared" si="82"/>
        <v>205.6</v>
      </c>
      <c r="G670" s="121">
        <v>1100</v>
      </c>
      <c r="H670" s="132">
        <v>4</v>
      </c>
      <c r="I670" s="57">
        <v>5000</v>
      </c>
      <c r="J670" s="57">
        <v>8</v>
      </c>
      <c r="K670" s="56">
        <f t="shared" si="86"/>
        <v>5.2499701706240306E-4</v>
      </c>
      <c r="L670" s="56">
        <f t="shared" si="87"/>
        <v>1.1174918516219153E-3</v>
      </c>
      <c r="M670" s="54">
        <f t="shared" si="88"/>
        <v>6.0443590367582916</v>
      </c>
      <c r="N670" s="54">
        <f t="shared" si="83"/>
        <v>1.3297589880868241</v>
      </c>
      <c r="O670" s="245">
        <f t="shared" si="89"/>
        <v>3.0221795183791458</v>
      </c>
      <c r="P670" s="54">
        <v>0.16777298347910594</v>
      </c>
      <c r="Q670" s="131">
        <f t="shared" si="84"/>
        <v>5.1381665985911318E-2</v>
      </c>
    </row>
    <row r="671" spans="1:17" x14ac:dyDescent="0.2">
      <c r="A671" s="59">
        <f t="shared" si="85"/>
        <v>283</v>
      </c>
      <c r="B671" s="57" t="s">
        <v>121</v>
      </c>
      <c r="C671" s="81">
        <v>285.89999999999998</v>
      </c>
      <c r="D671" s="81"/>
      <c r="E671" s="81"/>
      <c r="F671" s="81">
        <f t="shared" si="82"/>
        <v>285.89999999999998</v>
      </c>
      <c r="G671" s="121">
        <v>1100</v>
      </c>
      <c r="H671" s="132">
        <v>5</v>
      </c>
      <c r="I671" s="57">
        <v>5000</v>
      </c>
      <c r="J671" s="57">
        <v>10</v>
      </c>
      <c r="K671" s="56">
        <f t="shared" si="86"/>
        <v>6.5624627132800377E-4</v>
      </c>
      <c r="L671" s="56">
        <f t="shared" si="87"/>
        <v>1.3968648145273941E-3</v>
      </c>
      <c r="M671" s="54">
        <f t="shared" si="88"/>
        <v>7.5554487959478651</v>
      </c>
      <c r="N671" s="54">
        <f t="shared" si="83"/>
        <v>1.6621987351085303</v>
      </c>
      <c r="O671" s="245">
        <f t="shared" si="89"/>
        <v>3.7777243979739326</v>
      </c>
      <c r="P671" s="54">
        <v>0.20971622934888243</v>
      </c>
      <c r="Q671" s="131">
        <f t="shared" si="84"/>
        <v>4.6187786493106717E-2</v>
      </c>
    </row>
    <row r="672" spans="1:17" x14ac:dyDescent="0.2">
      <c r="A672" s="59">
        <f t="shared" si="85"/>
        <v>284</v>
      </c>
      <c r="B672" s="57" t="s">
        <v>122</v>
      </c>
      <c r="C672" s="81">
        <v>365.3</v>
      </c>
      <c r="D672" s="81">
        <v>20.6</v>
      </c>
      <c r="E672" s="81"/>
      <c r="F672" s="81">
        <f t="shared" si="82"/>
        <v>385.90000000000003</v>
      </c>
      <c r="G672" s="121">
        <v>1100</v>
      </c>
      <c r="H672" s="132">
        <v>6</v>
      </c>
      <c r="I672" s="57">
        <v>5000</v>
      </c>
      <c r="J672" s="57">
        <v>13</v>
      </c>
      <c r="K672" s="56">
        <f t="shared" si="86"/>
        <v>7.8749552559360459E-4</v>
      </c>
      <c r="L672" s="56">
        <f t="shared" si="87"/>
        <v>1.8159242588856124E-3</v>
      </c>
      <c r="M672" s="54">
        <f t="shared" si="88"/>
        <v>9.5805848068835182</v>
      </c>
      <c r="N672" s="54">
        <f t="shared" si="83"/>
        <v>2.1077286575143739</v>
      </c>
      <c r="O672" s="245">
        <f t="shared" si="89"/>
        <v>4.7902924034417591</v>
      </c>
      <c r="P672" s="54">
        <v>0.25165947521865889</v>
      </c>
      <c r="Q672" s="131">
        <f t="shared" si="84"/>
        <v>4.335388790634441E-2</v>
      </c>
    </row>
    <row r="673" spans="1:17" x14ac:dyDescent="0.2">
      <c r="A673" s="59">
        <f t="shared" si="85"/>
        <v>285</v>
      </c>
      <c r="B673" s="57" t="s">
        <v>123</v>
      </c>
      <c r="C673" s="81">
        <v>204.5</v>
      </c>
      <c r="D673" s="81"/>
      <c r="E673" s="81"/>
      <c r="F673" s="81">
        <f t="shared" si="82"/>
        <v>204.5</v>
      </c>
      <c r="G673" s="121">
        <v>1100</v>
      </c>
      <c r="H673" s="132">
        <v>4</v>
      </c>
      <c r="I673" s="57">
        <v>5000</v>
      </c>
      <c r="J673" s="57">
        <v>12</v>
      </c>
      <c r="K673" s="56">
        <f t="shared" si="86"/>
        <v>5.2499701706240306E-4</v>
      </c>
      <c r="L673" s="56">
        <f t="shared" si="87"/>
        <v>1.676237777432873E-3</v>
      </c>
      <c r="M673" s="54">
        <f t="shared" si="88"/>
        <v>8.1005440437426142</v>
      </c>
      <c r="N673" s="54">
        <f t="shared" si="83"/>
        <v>1.7821196896233751</v>
      </c>
      <c r="O673" s="245">
        <f t="shared" si="89"/>
        <v>4.0502720218713071</v>
      </c>
      <c r="P673" s="54">
        <v>0.16777298347910594</v>
      </c>
      <c r="Q673" s="131">
        <f t="shared" si="84"/>
        <v>6.8952120971718336E-2</v>
      </c>
    </row>
    <row r="674" spans="1:17" x14ac:dyDescent="0.2">
      <c r="A674" s="59">
        <f t="shared" si="85"/>
        <v>286</v>
      </c>
      <c r="B674" s="57" t="s">
        <v>124</v>
      </c>
      <c r="C674" s="81">
        <v>625.70000000000005</v>
      </c>
      <c r="D674" s="81"/>
      <c r="E674" s="81"/>
      <c r="F674" s="81">
        <f t="shared" si="82"/>
        <v>625.70000000000005</v>
      </c>
      <c r="G674" s="121">
        <v>1100</v>
      </c>
      <c r="H674" s="132">
        <v>23</v>
      </c>
      <c r="I674" s="57">
        <v>5000</v>
      </c>
      <c r="J674" s="57">
        <v>18</v>
      </c>
      <c r="K674" s="56">
        <f t="shared" si="86"/>
        <v>3.0187328481088176E-3</v>
      </c>
      <c r="L674" s="56">
        <f t="shared" si="87"/>
        <v>2.5143566661493095E-3</v>
      </c>
      <c r="M674" s="54">
        <f t="shared" si="88"/>
        <v>20.361769412469908</v>
      </c>
      <c r="N674" s="54">
        <f t="shared" si="83"/>
        <v>4.4795892707433795</v>
      </c>
      <c r="O674" s="245">
        <f t="shared" si="89"/>
        <v>10.180884706234954</v>
      </c>
      <c r="P674" s="54">
        <v>0.96469465500485896</v>
      </c>
      <c r="Q674" s="131">
        <f t="shared" si="84"/>
        <v>5.7514684424569432E-2</v>
      </c>
    </row>
    <row r="675" spans="1:17" x14ac:dyDescent="0.2">
      <c r="A675" s="59">
        <f t="shared" si="85"/>
        <v>287</v>
      </c>
      <c r="B675" s="57" t="s">
        <v>126</v>
      </c>
      <c r="C675" s="81">
        <v>429.5</v>
      </c>
      <c r="D675" s="81"/>
      <c r="E675" s="81">
        <v>30.7</v>
      </c>
      <c r="F675" s="81">
        <f t="shared" si="82"/>
        <v>460.2</v>
      </c>
      <c r="G675" s="121">
        <v>1100</v>
      </c>
      <c r="H675" s="132">
        <v>15</v>
      </c>
      <c r="I675" s="57">
        <v>5000</v>
      </c>
      <c r="J675" s="57">
        <v>15</v>
      </c>
      <c r="K675" s="56">
        <f t="shared" si="86"/>
        <v>1.9687388139840115E-3</v>
      </c>
      <c r="L675" s="56">
        <f t="shared" si="87"/>
        <v>2.095297221791091E-3</v>
      </c>
      <c r="M675" s="54">
        <f t="shared" si="88"/>
        <v>14.955652611652377</v>
      </c>
      <c r="N675" s="54">
        <f t="shared" si="83"/>
        <v>3.2902435745635232</v>
      </c>
      <c r="O675" s="245">
        <f t="shared" si="89"/>
        <v>7.4778263058261887</v>
      </c>
      <c r="P675" s="54">
        <v>0.62914868804664725</v>
      </c>
      <c r="Q675" s="131">
        <f t="shared" si="84"/>
        <v>5.7263953020618728E-2</v>
      </c>
    </row>
    <row r="676" spans="1:17" x14ac:dyDescent="0.2">
      <c r="A676" s="59">
        <f t="shared" si="85"/>
        <v>288</v>
      </c>
      <c r="B676" s="57" t="s">
        <v>127</v>
      </c>
      <c r="C676" s="81">
        <v>206.4</v>
      </c>
      <c r="D676" s="81"/>
      <c r="E676" s="81"/>
      <c r="F676" s="81">
        <f t="shared" si="82"/>
        <v>206.4</v>
      </c>
      <c r="G676" s="121">
        <v>1100</v>
      </c>
      <c r="H676" s="132">
        <v>6</v>
      </c>
      <c r="I676" s="57">
        <v>5000</v>
      </c>
      <c r="J676" s="57">
        <v>7</v>
      </c>
      <c r="K676" s="56">
        <f t="shared" si="86"/>
        <v>7.8749552559360459E-4</v>
      </c>
      <c r="L676" s="56">
        <f t="shared" si="87"/>
        <v>9.778053701691759E-4</v>
      </c>
      <c r="M676" s="54">
        <f t="shared" si="88"/>
        <v>6.4963072964070321</v>
      </c>
      <c r="N676" s="54">
        <f t="shared" si="83"/>
        <v>1.4291876052095471</v>
      </c>
      <c r="O676" s="245">
        <f t="shared" si="89"/>
        <v>3.248153648203516</v>
      </c>
      <c r="P676" s="54">
        <v>0.25165947521865889</v>
      </c>
      <c r="Q676" s="131">
        <f t="shared" si="84"/>
        <v>5.5355174539916445E-2</v>
      </c>
    </row>
    <row r="677" spans="1:17" x14ac:dyDescent="0.2">
      <c r="A677" s="59">
        <f t="shared" si="85"/>
        <v>289</v>
      </c>
      <c r="B677" s="57" t="s">
        <v>1757</v>
      </c>
      <c r="C677" s="81">
        <v>275.2</v>
      </c>
      <c r="D677" s="81"/>
      <c r="E677" s="81"/>
      <c r="F677" s="81">
        <f t="shared" si="82"/>
        <v>275.2</v>
      </c>
      <c r="G677" s="121">
        <v>1100</v>
      </c>
      <c r="H677" s="132">
        <v>10</v>
      </c>
      <c r="I677" s="57">
        <v>5000</v>
      </c>
      <c r="J677" s="57">
        <v>11</v>
      </c>
      <c r="K677" s="56">
        <f t="shared" si="86"/>
        <v>1.3124925426560075E-3</v>
      </c>
      <c r="L677" s="56">
        <f t="shared" si="87"/>
        <v>1.5365512959801336E-3</v>
      </c>
      <c r="M677" s="54">
        <f t="shared" si="88"/>
        <v>10.484481326180999</v>
      </c>
      <c r="N677" s="54">
        <f t="shared" si="83"/>
        <v>2.3065858917598199</v>
      </c>
      <c r="O677" s="245">
        <f t="shared" si="89"/>
        <v>5.2422406630904996</v>
      </c>
      <c r="P677" s="54">
        <v>0.41943245869776485</v>
      </c>
      <c r="Q677" s="131">
        <f t="shared" si="84"/>
        <v>6.7052108792620232E-2</v>
      </c>
    </row>
    <row r="678" spans="1:17" x14ac:dyDescent="0.2">
      <c r="A678" s="59">
        <f t="shared" si="85"/>
        <v>290</v>
      </c>
      <c r="B678" s="57" t="s">
        <v>1758</v>
      </c>
      <c r="C678" s="81">
        <v>318.89999999999998</v>
      </c>
      <c r="D678" s="81"/>
      <c r="E678" s="81"/>
      <c r="F678" s="81">
        <f t="shared" si="82"/>
        <v>318.89999999999998</v>
      </c>
      <c r="G678" s="121">
        <v>1100</v>
      </c>
      <c r="H678" s="132">
        <v>12</v>
      </c>
      <c r="I678" s="57">
        <v>5000</v>
      </c>
      <c r="J678" s="57">
        <v>17</v>
      </c>
      <c r="K678" s="56">
        <f t="shared" si="86"/>
        <v>1.5749910511872092E-3</v>
      </c>
      <c r="L678" s="56">
        <f t="shared" si="87"/>
        <v>2.3746701846965703E-3</v>
      </c>
      <c r="M678" s="54">
        <f t="shared" si="88"/>
        <v>14.534753348052309</v>
      </c>
      <c r="N678" s="54">
        <f t="shared" si="83"/>
        <v>3.1976457365715079</v>
      </c>
      <c r="O678" s="245">
        <f t="shared" si="89"/>
        <v>7.2673766740261545</v>
      </c>
      <c r="P678" s="54">
        <v>0.50331895043731778</v>
      </c>
      <c r="Q678" s="131">
        <f t="shared" si="84"/>
        <v>7.997207497361962E-2</v>
      </c>
    </row>
    <row r="679" spans="1:17" x14ac:dyDescent="0.2">
      <c r="A679" s="59">
        <f t="shared" si="85"/>
        <v>291</v>
      </c>
      <c r="B679" s="57" t="s">
        <v>1759</v>
      </c>
      <c r="C679" s="81">
        <v>75.2</v>
      </c>
      <c r="D679" s="81"/>
      <c r="E679" s="81"/>
      <c r="F679" s="81">
        <f t="shared" si="82"/>
        <v>75.2</v>
      </c>
      <c r="G679" s="121">
        <v>1100</v>
      </c>
      <c r="H679" s="132">
        <v>2</v>
      </c>
      <c r="I679" s="57">
        <v>5000</v>
      </c>
      <c r="J679" s="57">
        <v>2</v>
      </c>
      <c r="K679" s="56">
        <f t="shared" si="86"/>
        <v>2.6249850853120153E-4</v>
      </c>
      <c r="L679" s="56">
        <f t="shared" si="87"/>
        <v>2.7937296290547883E-4</v>
      </c>
      <c r="M679" s="54">
        <f t="shared" si="88"/>
        <v>1.9940870148869838</v>
      </c>
      <c r="N679" s="54">
        <f t="shared" si="83"/>
        <v>0.43869914327513643</v>
      </c>
      <c r="O679" s="245">
        <f t="shared" si="89"/>
        <v>0.99704350744349191</v>
      </c>
      <c r="P679" s="54">
        <v>8.3886491739552968E-2</v>
      </c>
      <c r="Q679" s="131">
        <f t="shared" si="84"/>
        <v>4.672494890086655E-2</v>
      </c>
    </row>
    <row r="680" spans="1:17" x14ac:dyDescent="0.2">
      <c r="A680" s="59">
        <f t="shared" si="85"/>
        <v>292</v>
      </c>
      <c r="B680" s="57" t="s">
        <v>1760</v>
      </c>
      <c r="C680" s="81">
        <v>320.89999999999998</v>
      </c>
      <c r="D680" s="81"/>
      <c r="E680" s="81"/>
      <c r="F680" s="81">
        <f t="shared" si="82"/>
        <v>320.89999999999998</v>
      </c>
      <c r="G680" s="121">
        <v>1100</v>
      </c>
      <c r="H680" s="132">
        <v>6</v>
      </c>
      <c r="I680" s="57">
        <v>5000</v>
      </c>
      <c r="J680" s="57">
        <v>9</v>
      </c>
      <c r="K680" s="56">
        <f t="shared" si="86"/>
        <v>7.8749552559360459E-4</v>
      </c>
      <c r="L680" s="56">
        <f t="shared" si="87"/>
        <v>1.2571783330746547E-3</v>
      </c>
      <c r="M680" s="54">
        <f t="shared" si="88"/>
        <v>7.5243997998991938</v>
      </c>
      <c r="N680" s="54">
        <f t="shared" si="83"/>
        <v>1.6553679559778227</v>
      </c>
      <c r="O680" s="245">
        <f t="shared" si="89"/>
        <v>3.7621998999495969</v>
      </c>
      <c r="P680" s="54">
        <v>0.25165947521865889</v>
      </c>
      <c r="Q680" s="131">
        <f t="shared" si="84"/>
        <v>4.1114450392786765E-2</v>
      </c>
    </row>
    <row r="681" spans="1:17" x14ac:dyDescent="0.2">
      <c r="A681" s="59">
        <f t="shared" si="85"/>
        <v>293</v>
      </c>
      <c r="B681" s="57" t="s">
        <v>1761</v>
      </c>
      <c r="C681" s="81">
        <v>417.2</v>
      </c>
      <c r="D681" s="81"/>
      <c r="E681" s="81"/>
      <c r="F681" s="81">
        <f t="shared" si="82"/>
        <v>417.2</v>
      </c>
      <c r="G681" s="121">
        <v>1100</v>
      </c>
      <c r="H681" s="132">
        <v>7</v>
      </c>
      <c r="I681" s="57">
        <v>5000</v>
      </c>
      <c r="J681" s="57">
        <v>11</v>
      </c>
      <c r="K681" s="56">
        <f t="shared" si="86"/>
        <v>9.1874477985920541E-4</v>
      </c>
      <c r="L681" s="56">
        <f t="shared" si="87"/>
        <v>1.5365512959801336E-3</v>
      </c>
      <c r="M681" s="54">
        <f t="shared" si="88"/>
        <v>9.0354895590887683</v>
      </c>
      <c r="N681" s="54">
        <f t="shared" si="83"/>
        <v>1.9878077029995291</v>
      </c>
      <c r="O681" s="245">
        <f t="shared" si="89"/>
        <v>4.5177447795443841</v>
      </c>
      <c r="P681" s="54">
        <v>0.29360272108843533</v>
      </c>
      <c r="Q681" s="131">
        <f t="shared" si="84"/>
        <v>3.7954565586579864E-2</v>
      </c>
    </row>
    <row r="682" spans="1:17" x14ac:dyDescent="0.2">
      <c r="A682" s="59">
        <f t="shared" si="85"/>
        <v>294</v>
      </c>
      <c r="B682" s="57" t="s">
        <v>1762</v>
      </c>
      <c r="C682" s="81">
        <v>321.3</v>
      </c>
      <c r="D682" s="81"/>
      <c r="E682" s="81"/>
      <c r="F682" s="81">
        <f t="shared" si="82"/>
        <v>321.3</v>
      </c>
      <c r="G682" s="121">
        <v>1100</v>
      </c>
      <c r="H682" s="132">
        <v>1</v>
      </c>
      <c r="I682" s="57">
        <v>5000</v>
      </c>
      <c r="J682" s="57">
        <v>2</v>
      </c>
      <c r="K682" s="56">
        <f t="shared" si="86"/>
        <v>1.3124925426560076E-4</v>
      </c>
      <c r="L682" s="56">
        <f t="shared" si="87"/>
        <v>2.7937296290547883E-4</v>
      </c>
      <c r="M682" s="54">
        <f t="shared" si="88"/>
        <v>1.5110897591895729</v>
      </c>
      <c r="N682" s="54">
        <f t="shared" si="83"/>
        <v>0.33243974702170603</v>
      </c>
      <c r="O682" s="245">
        <f t="shared" si="89"/>
        <v>0.75554487959478644</v>
      </c>
      <c r="P682" s="54">
        <v>4.1943245869776484E-2</v>
      </c>
      <c r="Q682" s="131">
        <f t="shared" si="84"/>
        <v>8.2197872134324359E-3</v>
      </c>
    </row>
    <row r="683" spans="1:17" x14ac:dyDescent="0.2">
      <c r="A683" s="59">
        <f t="shared" si="85"/>
        <v>295</v>
      </c>
      <c r="B683" s="57" t="s">
        <v>1763</v>
      </c>
      <c r="C683" s="81">
        <v>284.5</v>
      </c>
      <c r="D683" s="81"/>
      <c r="E683" s="81"/>
      <c r="F683" s="81">
        <f t="shared" si="82"/>
        <v>284.5</v>
      </c>
      <c r="G683" s="121">
        <v>1100</v>
      </c>
      <c r="H683" s="132">
        <v>9</v>
      </c>
      <c r="I683" s="57">
        <v>5000</v>
      </c>
      <c r="J683" s="57">
        <v>18</v>
      </c>
      <c r="K683" s="56">
        <f t="shared" si="86"/>
        <v>1.1812432883904068E-3</v>
      </c>
      <c r="L683" s="56">
        <f t="shared" si="87"/>
        <v>2.5143566661493095E-3</v>
      </c>
      <c r="M683" s="54">
        <f t="shared" si="88"/>
        <v>13.599807832706157</v>
      </c>
      <c r="N683" s="54">
        <f t="shared" si="83"/>
        <v>2.9919577231953545</v>
      </c>
      <c r="O683" s="245">
        <f t="shared" si="89"/>
        <v>6.7999039163530783</v>
      </c>
      <c r="P683" s="54">
        <v>0.37748921282798836</v>
      </c>
      <c r="Q683" s="131">
        <f t="shared" si="84"/>
        <v>8.3547130703277947E-2</v>
      </c>
    </row>
    <row r="684" spans="1:17" x14ac:dyDescent="0.2">
      <c r="A684" s="59">
        <f t="shared" si="85"/>
        <v>296</v>
      </c>
      <c r="B684" s="57" t="s">
        <v>1764</v>
      </c>
      <c r="C684" s="81">
        <v>326.10000000000002</v>
      </c>
      <c r="D684" s="81"/>
      <c r="E684" s="81"/>
      <c r="F684" s="81">
        <f t="shared" si="82"/>
        <v>326.10000000000002</v>
      </c>
      <c r="G684" s="121">
        <v>1100</v>
      </c>
      <c r="H684" s="132">
        <v>3</v>
      </c>
      <c r="I684" s="57">
        <v>5000</v>
      </c>
      <c r="J684" s="57">
        <v>6</v>
      </c>
      <c r="K684" s="56">
        <f t="shared" si="86"/>
        <v>3.9374776279680229E-4</v>
      </c>
      <c r="L684" s="56">
        <f t="shared" si="87"/>
        <v>8.3811888871643649E-4</v>
      </c>
      <c r="M684" s="54">
        <f t="shared" si="88"/>
        <v>4.5332692775687189</v>
      </c>
      <c r="N684" s="54">
        <f t="shared" si="83"/>
        <v>0.99731924106511816</v>
      </c>
      <c r="O684" s="245">
        <f t="shared" si="89"/>
        <v>2.2666346387843594</v>
      </c>
      <c r="P684" s="54">
        <v>0.12582973760932945</v>
      </c>
      <c r="Q684" s="131">
        <f t="shared" si="84"/>
        <v>2.4296390355803513E-2</v>
      </c>
    </row>
    <row r="685" spans="1:17" x14ac:dyDescent="0.2">
      <c r="A685" s="59">
        <f t="shared" si="85"/>
        <v>297</v>
      </c>
      <c r="B685" s="57" t="s">
        <v>1765</v>
      </c>
      <c r="C685" s="81">
        <v>497.9</v>
      </c>
      <c r="D685" s="81"/>
      <c r="E685" s="81">
        <v>40.6</v>
      </c>
      <c r="F685" s="81">
        <f t="shared" si="82"/>
        <v>538.5</v>
      </c>
      <c r="G685" s="121">
        <v>1100</v>
      </c>
      <c r="H685" s="132">
        <v>10</v>
      </c>
      <c r="I685" s="57">
        <v>5000</v>
      </c>
      <c r="J685" s="57">
        <v>16</v>
      </c>
      <c r="K685" s="56">
        <f t="shared" si="86"/>
        <v>1.3124925426560075E-3</v>
      </c>
      <c r="L685" s="56">
        <f t="shared" si="87"/>
        <v>2.2349837032438306E-3</v>
      </c>
      <c r="M685" s="54">
        <f t="shared" si="88"/>
        <v>13.054712584911405</v>
      </c>
      <c r="N685" s="54">
        <f t="shared" si="83"/>
        <v>2.8720367686805091</v>
      </c>
      <c r="O685" s="245">
        <f t="shared" si="89"/>
        <v>6.5273562924557025</v>
      </c>
      <c r="P685" s="54">
        <v>0.41943245869776485</v>
      </c>
      <c r="Q685" s="131">
        <f t="shared" si="84"/>
        <v>4.2476393880678517E-2</v>
      </c>
    </row>
    <row r="686" spans="1:17" x14ac:dyDescent="0.2">
      <c r="A686" s="59">
        <f t="shared" si="85"/>
        <v>298</v>
      </c>
      <c r="B686" s="57" t="s">
        <v>1766</v>
      </c>
      <c r="C686" s="81">
        <v>138.80000000000001</v>
      </c>
      <c r="D686" s="81"/>
      <c r="E686" s="81"/>
      <c r="F686" s="81">
        <f t="shared" si="82"/>
        <v>138.80000000000001</v>
      </c>
      <c r="G686" s="121">
        <v>1100</v>
      </c>
      <c r="H686" s="132">
        <v>5</v>
      </c>
      <c r="I686" s="57">
        <v>5000</v>
      </c>
      <c r="J686" s="57">
        <v>12</v>
      </c>
      <c r="K686" s="56">
        <f t="shared" si="86"/>
        <v>6.5624627132800377E-4</v>
      </c>
      <c r="L686" s="56">
        <f t="shared" si="87"/>
        <v>1.676237777432873E-3</v>
      </c>
      <c r="M686" s="54">
        <f t="shared" si="88"/>
        <v>8.5835412994400251</v>
      </c>
      <c r="N686" s="54">
        <f t="shared" si="83"/>
        <v>1.8883790858768055</v>
      </c>
      <c r="O686" s="245">
        <f t="shared" si="89"/>
        <v>4.2917706497200125</v>
      </c>
      <c r="P686" s="54">
        <v>0.20971622934888243</v>
      </c>
      <c r="Q686" s="131">
        <f t="shared" si="84"/>
        <v>0.10787757395090579</v>
      </c>
    </row>
    <row r="687" spans="1:17" x14ac:dyDescent="0.2">
      <c r="A687" s="59">
        <f t="shared" si="85"/>
        <v>299</v>
      </c>
      <c r="B687" s="57" t="s">
        <v>1767</v>
      </c>
      <c r="C687" s="81">
        <v>4598.6000000000004</v>
      </c>
      <c r="D687" s="81">
        <v>90.9</v>
      </c>
      <c r="E687" s="81">
        <v>100</v>
      </c>
      <c r="F687" s="81">
        <f t="shared" si="82"/>
        <v>4789.5</v>
      </c>
      <c r="G687" s="121">
        <v>1100</v>
      </c>
      <c r="H687" s="132"/>
      <c r="I687" s="57">
        <v>5000</v>
      </c>
      <c r="J687" s="57">
        <v>122</v>
      </c>
      <c r="K687" s="56">
        <f t="shared" si="86"/>
        <v>0</v>
      </c>
      <c r="L687" s="56">
        <f t="shared" si="87"/>
        <v>1.7041750737234209E-2</v>
      </c>
      <c r="M687" s="54">
        <f t="shared" si="88"/>
        <v>62.713642713021891</v>
      </c>
      <c r="N687" s="54">
        <f t="shared" si="83"/>
        <v>13.797001396864816</v>
      </c>
      <c r="O687" s="245">
        <f t="shared" si="89"/>
        <v>31.356821356510945</v>
      </c>
      <c r="P687" s="54">
        <v>0</v>
      </c>
      <c r="Q687" s="131">
        <f t="shared" si="84"/>
        <v>2.252165475861732E-2</v>
      </c>
    </row>
    <row r="688" spans="1:17" x14ac:dyDescent="0.2">
      <c r="A688" s="59">
        <f t="shared" si="85"/>
        <v>300</v>
      </c>
      <c r="B688" s="57" t="s">
        <v>1768</v>
      </c>
      <c r="C688" s="81">
        <v>387.4</v>
      </c>
      <c r="D688" s="81"/>
      <c r="E688" s="81"/>
      <c r="F688" s="81">
        <f t="shared" si="82"/>
        <v>387.4</v>
      </c>
      <c r="G688" s="121">
        <v>1100</v>
      </c>
      <c r="H688" s="132">
        <v>8</v>
      </c>
      <c r="I688" s="57">
        <v>5000</v>
      </c>
      <c r="J688" s="57">
        <v>8</v>
      </c>
      <c r="K688" s="56">
        <f t="shared" si="86"/>
        <v>1.0499940341248061E-3</v>
      </c>
      <c r="L688" s="56">
        <f t="shared" si="87"/>
        <v>1.1174918516219153E-3</v>
      </c>
      <c r="M688" s="54">
        <f t="shared" si="88"/>
        <v>7.9763480595479352</v>
      </c>
      <c r="N688" s="54">
        <f t="shared" si="83"/>
        <v>1.7547965731005457</v>
      </c>
      <c r="O688" s="245">
        <f t="shared" si="89"/>
        <v>3.9881740297739676</v>
      </c>
      <c r="P688" s="54">
        <v>0.33554596695821187</v>
      </c>
      <c r="Q688" s="131">
        <f t="shared" si="84"/>
        <v>3.6279980974136969E-2</v>
      </c>
    </row>
    <row r="689" spans="1:17" x14ac:dyDescent="0.2">
      <c r="A689" s="59">
        <f t="shared" si="85"/>
        <v>301</v>
      </c>
      <c r="B689" s="57" t="s">
        <v>1769</v>
      </c>
      <c r="C689" s="81">
        <v>4956.8999999999996</v>
      </c>
      <c r="D689" s="81"/>
      <c r="E689" s="81"/>
      <c r="F689" s="81">
        <f t="shared" si="82"/>
        <v>4956.8999999999996</v>
      </c>
      <c r="G689" s="121">
        <v>1100</v>
      </c>
      <c r="H689" s="132"/>
      <c r="I689" s="57">
        <v>5000</v>
      </c>
      <c r="J689" s="57">
        <v>138</v>
      </c>
      <c r="K689" s="56">
        <f t="shared" si="86"/>
        <v>0</v>
      </c>
      <c r="L689" s="56">
        <f t="shared" si="87"/>
        <v>1.927673444047804E-2</v>
      </c>
      <c r="M689" s="54">
        <f t="shared" si="88"/>
        <v>70.938382740959185</v>
      </c>
      <c r="N689" s="54">
        <f t="shared" si="83"/>
        <v>15.606444203011021</v>
      </c>
      <c r="O689" s="245">
        <f t="shared" si="89"/>
        <v>35.469191370479592</v>
      </c>
      <c r="P689" s="54">
        <v>0</v>
      </c>
      <c r="Q689" s="131">
        <f t="shared" si="84"/>
        <v>2.4614984832143035E-2</v>
      </c>
    </row>
    <row r="690" spans="1:17" x14ac:dyDescent="0.2">
      <c r="A690" s="59">
        <f t="shared" si="85"/>
        <v>302</v>
      </c>
      <c r="B690" s="57" t="s">
        <v>1770</v>
      </c>
      <c r="C690" s="81">
        <v>4250.2</v>
      </c>
      <c r="D690" s="81"/>
      <c r="E690" s="81"/>
      <c r="F690" s="81">
        <v>4250.2</v>
      </c>
      <c r="G690" s="121">
        <v>1100</v>
      </c>
      <c r="H690" s="132"/>
      <c r="I690" s="57">
        <v>5000</v>
      </c>
      <c r="J690" s="57">
        <v>144</v>
      </c>
      <c r="K690" s="56">
        <f t="shared" si="86"/>
        <v>0</v>
      </c>
      <c r="L690" s="56">
        <f t="shared" si="87"/>
        <v>2.0114853329194476E-2</v>
      </c>
      <c r="M690" s="54">
        <f t="shared" si="88"/>
        <v>74.022660251435667</v>
      </c>
      <c r="N690" s="54">
        <f t="shared" si="83"/>
        <v>16.284985255315846</v>
      </c>
      <c r="O690" s="245">
        <f t="shared" si="89"/>
        <v>37.011330125717834</v>
      </c>
      <c r="P690" s="54">
        <v>0</v>
      </c>
      <c r="Q690" s="131">
        <f t="shared" si="84"/>
        <v>2.9955996337223977E-2</v>
      </c>
    </row>
    <row r="691" spans="1:17" x14ac:dyDescent="0.2">
      <c r="A691" s="59">
        <f t="shared" si="85"/>
        <v>303</v>
      </c>
      <c r="B691" s="57" t="s">
        <v>1771</v>
      </c>
      <c r="C691" s="81">
        <v>251.9</v>
      </c>
      <c r="D691" s="81"/>
      <c r="E691" s="81"/>
      <c r="F691" s="81">
        <f t="shared" si="82"/>
        <v>251.9</v>
      </c>
      <c r="G691" s="121">
        <v>1100</v>
      </c>
      <c r="H691" s="132">
        <v>5</v>
      </c>
      <c r="I691" s="57">
        <v>5000</v>
      </c>
      <c r="J691" s="57">
        <v>8</v>
      </c>
      <c r="K691" s="56">
        <f t="shared" si="86"/>
        <v>6.5624627132800377E-4</v>
      </c>
      <c r="L691" s="56">
        <f t="shared" si="87"/>
        <v>1.1174918516219153E-3</v>
      </c>
      <c r="M691" s="54">
        <f t="shared" si="88"/>
        <v>6.5273562924557025</v>
      </c>
      <c r="N691" s="54">
        <f t="shared" si="83"/>
        <v>1.4360183843402545</v>
      </c>
      <c r="O691" s="245">
        <f t="shared" si="89"/>
        <v>3.2636781462278512</v>
      </c>
      <c r="P691" s="54">
        <v>0.20971622934888243</v>
      </c>
      <c r="Q691" s="131">
        <f t="shared" si="84"/>
        <v>4.5402020851022989E-2</v>
      </c>
    </row>
    <row r="692" spans="1:17" x14ac:dyDescent="0.2">
      <c r="A692" s="59">
        <f t="shared" si="85"/>
        <v>304</v>
      </c>
      <c r="B692" s="57" t="s">
        <v>1772</v>
      </c>
      <c r="C692" s="81">
        <v>352.7</v>
      </c>
      <c r="D692" s="81"/>
      <c r="E692" s="81"/>
      <c r="F692" s="81">
        <f t="shared" si="82"/>
        <v>352.7</v>
      </c>
      <c r="G692" s="121">
        <v>1100</v>
      </c>
      <c r="H692" s="132">
        <v>10</v>
      </c>
      <c r="I692" s="57">
        <v>5000</v>
      </c>
      <c r="J692" s="57">
        <v>20</v>
      </c>
      <c r="K692" s="56">
        <f t="shared" si="86"/>
        <v>1.3124925426560075E-3</v>
      </c>
      <c r="L692" s="56">
        <f t="shared" si="87"/>
        <v>2.7937296290547883E-3</v>
      </c>
      <c r="M692" s="54">
        <f t="shared" si="88"/>
        <v>15.11089759189573</v>
      </c>
      <c r="N692" s="54">
        <f t="shared" si="83"/>
        <v>3.3243974702170607</v>
      </c>
      <c r="O692" s="245">
        <f t="shared" si="89"/>
        <v>7.5554487959478651</v>
      </c>
      <c r="P692" s="54">
        <v>0.41943245869776485</v>
      </c>
      <c r="Q692" s="131">
        <f t="shared" si="84"/>
        <v>7.4880000898095891E-2</v>
      </c>
    </row>
    <row r="693" spans="1:17" x14ac:dyDescent="0.2">
      <c r="A693" s="59">
        <f t="shared" si="85"/>
        <v>305</v>
      </c>
      <c r="B693" s="57" t="s">
        <v>1773</v>
      </c>
      <c r="C693" s="81">
        <v>301.8</v>
      </c>
      <c r="D693" s="81"/>
      <c r="E693" s="81"/>
      <c r="F693" s="81">
        <f t="shared" si="82"/>
        <v>301.8</v>
      </c>
      <c r="G693" s="121">
        <v>1100</v>
      </c>
      <c r="H693" s="132">
        <v>7</v>
      </c>
      <c r="I693" s="57">
        <v>5000</v>
      </c>
      <c r="J693" s="57">
        <v>14</v>
      </c>
      <c r="K693" s="56">
        <f t="shared" si="86"/>
        <v>9.1874477985920541E-4</v>
      </c>
      <c r="L693" s="56">
        <f t="shared" si="87"/>
        <v>1.9556107403383518E-3</v>
      </c>
      <c r="M693" s="54">
        <f t="shared" si="88"/>
        <v>10.577628314327011</v>
      </c>
      <c r="N693" s="54">
        <f t="shared" si="83"/>
        <v>2.3270782291519425</v>
      </c>
      <c r="O693" s="245">
        <f t="shared" si="89"/>
        <v>5.2888141571635057</v>
      </c>
      <c r="P693" s="54">
        <v>0.29360272108843533</v>
      </c>
      <c r="Q693" s="131">
        <f t="shared" si="84"/>
        <v>6.1256207494138154E-2</v>
      </c>
    </row>
    <row r="694" spans="1:17" x14ac:dyDescent="0.2">
      <c r="A694" s="59">
        <f t="shared" si="85"/>
        <v>306</v>
      </c>
      <c r="B694" s="57" t="s">
        <v>1795</v>
      </c>
      <c r="C694" s="81">
        <v>244.4</v>
      </c>
      <c r="D694" s="81"/>
      <c r="E694" s="81">
        <v>51.7</v>
      </c>
      <c r="F694" s="81">
        <f t="shared" si="82"/>
        <v>296.10000000000002</v>
      </c>
      <c r="G694" s="121">
        <v>1100</v>
      </c>
      <c r="H694" s="132">
        <v>8</v>
      </c>
      <c r="I694" s="57">
        <v>5000</v>
      </c>
      <c r="J694" s="57">
        <v>13</v>
      </c>
      <c r="K694" s="56">
        <f t="shared" si="86"/>
        <v>1.0499940341248061E-3</v>
      </c>
      <c r="L694" s="56">
        <f t="shared" si="87"/>
        <v>1.8159242588856124E-3</v>
      </c>
      <c r="M694" s="54">
        <f t="shared" si="88"/>
        <v>10.54657931827834</v>
      </c>
      <c r="N694" s="54">
        <f t="shared" si="83"/>
        <v>2.3202474500212347</v>
      </c>
      <c r="O694" s="245">
        <f t="shared" si="89"/>
        <v>5.27328965913917</v>
      </c>
      <c r="P694" s="54">
        <v>0.33554596695821187</v>
      </c>
      <c r="Q694" s="131">
        <f t="shared" si="84"/>
        <v>6.2396698393775596E-2</v>
      </c>
    </row>
    <row r="695" spans="1:17" x14ac:dyDescent="0.2">
      <c r="A695" s="59">
        <f t="shared" si="85"/>
        <v>307</v>
      </c>
      <c r="B695" s="57" t="s">
        <v>1796</v>
      </c>
      <c r="C695" s="81">
        <v>253.1</v>
      </c>
      <c r="D695" s="81"/>
      <c r="E695" s="81"/>
      <c r="F695" s="81">
        <f t="shared" si="82"/>
        <v>253.1</v>
      </c>
      <c r="G695" s="121">
        <v>1100</v>
      </c>
      <c r="H695" s="132">
        <v>12</v>
      </c>
      <c r="I695" s="57">
        <v>5000</v>
      </c>
      <c r="J695" s="57">
        <v>13</v>
      </c>
      <c r="K695" s="56">
        <f t="shared" si="86"/>
        <v>1.5749910511872092E-3</v>
      </c>
      <c r="L695" s="56">
        <f t="shared" si="87"/>
        <v>1.8159242588856124E-3</v>
      </c>
      <c r="M695" s="54">
        <f t="shared" si="88"/>
        <v>12.478568341067984</v>
      </c>
      <c r="N695" s="54">
        <f t="shared" si="83"/>
        <v>2.7452850350349562</v>
      </c>
      <c r="O695" s="245">
        <f t="shared" si="89"/>
        <v>6.2392841705339919</v>
      </c>
      <c r="P695" s="54">
        <v>0.50331895043731778</v>
      </c>
      <c r="Q695" s="131">
        <f t="shared" si="84"/>
        <v>8.6789634520245962E-2</v>
      </c>
    </row>
    <row r="696" spans="1:17" x14ac:dyDescent="0.2">
      <c r="A696" s="59">
        <f t="shared" si="85"/>
        <v>308</v>
      </c>
      <c r="B696" s="57" t="s">
        <v>1797</v>
      </c>
      <c r="C696" s="81">
        <v>480.1</v>
      </c>
      <c r="D696" s="81"/>
      <c r="E696" s="81"/>
      <c r="F696" s="81">
        <f t="shared" si="82"/>
        <v>480.1</v>
      </c>
      <c r="G696" s="121">
        <v>1100</v>
      </c>
      <c r="H696" s="132">
        <v>15</v>
      </c>
      <c r="I696" s="57">
        <v>5000</v>
      </c>
      <c r="J696" s="57">
        <v>32</v>
      </c>
      <c r="K696" s="56">
        <f t="shared" si="86"/>
        <v>1.9687388139840115E-3</v>
      </c>
      <c r="L696" s="56">
        <f t="shared" si="87"/>
        <v>4.4699674064876613E-3</v>
      </c>
      <c r="M696" s="54">
        <f t="shared" si="88"/>
        <v>23.694438891335757</v>
      </c>
      <c r="N696" s="54">
        <f t="shared" si="83"/>
        <v>5.2127765560938668</v>
      </c>
      <c r="O696" s="245">
        <f t="shared" si="89"/>
        <v>11.847219445667879</v>
      </c>
      <c r="P696" s="54">
        <v>0.62914868804664725</v>
      </c>
      <c r="Q696" s="131">
        <f t="shared" si="84"/>
        <v>8.6197841243791193E-2</v>
      </c>
    </row>
    <row r="697" spans="1:17" x14ac:dyDescent="0.2">
      <c r="A697" s="59">
        <f t="shared" si="85"/>
        <v>309</v>
      </c>
      <c r="B697" s="57" t="s">
        <v>1798</v>
      </c>
      <c r="C697" s="81">
        <v>199</v>
      </c>
      <c r="D697" s="81"/>
      <c r="E697" s="81"/>
      <c r="F697" s="81">
        <f t="shared" si="82"/>
        <v>199</v>
      </c>
      <c r="G697" s="121">
        <v>1100</v>
      </c>
      <c r="H697" s="132">
        <v>5</v>
      </c>
      <c r="I697" s="57">
        <v>5000</v>
      </c>
      <c r="J697" s="57">
        <v>5</v>
      </c>
      <c r="K697" s="56">
        <f t="shared" si="86"/>
        <v>6.5624627132800377E-4</v>
      </c>
      <c r="L697" s="56">
        <f t="shared" si="87"/>
        <v>6.9843240726369707E-4</v>
      </c>
      <c r="M697" s="54">
        <f t="shared" si="88"/>
        <v>4.9852175372174594</v>
      </c>
      <c r="N697" s="54">
        <f t="shared" si="83"/>
        <v>1.0967478581878412</v>
      </c>
      <c r="O697" s="245">
        <f t="shared" si="89"/>
        <v>2.4926087686087297</v>
      </c>
      <c r="P697" s="54">
        <v>0.20971622934888243</v>
      </c>
      <c r="Q697" s="131">
        <f t="shared" si="84"/>
        <v>4.4142162780718162E-2</v>
      </c>
    </row>
    <row r="698" spans="1:17" x14ac:dyDescent="0.2">
      <c r="A698" s="59">
        <f t="shared" si="85"/>
        <v>310</v>
      </c>
      <c r="B698" s="57" t="s">
        <v>1799</v>
      </c>
      <c r="C698" s="81">
        <v>296.41000000000003</v>
      </c>
      <c r="D698" s="81"/>
      <c r="E698" s="81"/>
      <c r="F698" s="81">
        <f t="shared" si="82"/>
        <v>296.41000000000003</v>
      </c>
      <c r="G698" s="121">
        <v>1100</v>
      </c>
      <c r="H698" s="132">
        <v>8</v>
      </c>
      <c r="I698" s="57">
        <v>5000</v>
      </c>
      <c r="J698" s="57">
        <v>7</v>
      </c>
      <c r="K698" s="56">
        <f t="shared" si="86"/>
        <v>1.0499940341248061E-3</v>
      </c>
      <c r="L698" s="56">
        <f t="shared" si="87"/>
        <v>9.778053701691759E-4</v>
      </c>
      <c r="M698" s="54">
        <f t="shared" si="88"/>
        <v>7.4623018078018548</v>
      </c>
      <c r="N698" s="54">
        <f t="shared" si="83"/>
        <v>1.6417063977164081</v>
      </c>
      <c r="O698" s="245">
        <f t="shared" si="89"/>
        <v>3.7311509039009274</v>
      </c>
      <c r="P698" s="54">
        <v>0.33554596695821187</v>
      </c>
      <c r="Q698" s="131">
        <f t="shared" si="84"/>
        <v>4.4434078055319993E-2</v>
      </c>
    </row>
    <row r="699" spans="1:17" x14ac:dyDescent="0.2">
      <c r="A699" s="59">
        <f t="shared" si="85"/>
        <v>311</v>
      </c>
      <c r="B699" s="57" t="s">
        <v>1800</v>
      </c>
      <c r="C699" s="81">
        <v>273.60000000000002</v>
      </c>
      <c r="D699" s="81">
        <v>19.399999999999999</v>
      </c>
      <c r="E699" s="81"/>
      <c r="F699" s="81">
        <f t="shared" ref="F699:F717" si="90">C699+D699+E699</f>
        <v>293</v>
      </c>
      <c r="G699" s="121">
        <v>1100</v>
      </c>
      <c r="H699" s="132">
        <v>14</v>
      </c>
      <c r="I699" s="57">
        <v>5000</v>
      </c>
      <c r="J699" s="57">
        <v>28</v>
      </c>
      <c r="K699" s="56">
        <f t="shared" si="86"/>
        <v>1.8374895597184108E-3</v>
      </c>
      <c r="L699" s="56">
        <f t="shared" si="87"/>
        <v>3.9112214806767036E-3</v>
      </c>
      <c r="M699" s="54">
        <f t="shared" si="88"/>
        <v>21.155256628654023</v>
      </c>
      <c r="N699" s="54">
        <f t="shared" si="83"/>
        <v>4.654156458303885</v>
      </c>
      <c r="O699" s="245">
        <f t="shared" si="89"/>
        <v>10.577628314327011</v>
      </c>
      <c r="P699" s="54">
        <v>0.58720544217687065</v>
      </c>
      <c r="Q699" s="131">
        <f t="shared" si="84"/>
        <v>0.12619196874901636</v>
      </c>
    </row>
    <row r="700" spans="1:17" x14ac:dyDescent="0.2">
      <c r="A700" s="59">
        <f t="shared" si="85"/>
        <v>312</v>
      </c>
      <c r="B700" s="57" t="s">
        <v>1801</v>
      </c>
      <c r="C700" s="81">
        <v>308.60000000000002</v>
      </c>
      <c r="D700" s="81"/>
      <c r="E700" s="81"/>
      <c r="F700" s="81">
        <f t="shared" si="90"/>
        <v>308.60000000000002</v>
      </c>
      <c r="G700" s="121">
        <v>1100</v>
      </c>
      <c r="H700" s="132">
        <v>11</v>
      </c>
      <c r="I700" s="57">
        <v>5000</v>
      </c>
      <c r="J700" s="57">
        <v>11</v>
      </c>
      <c r="K700" s="56">
        <f t="shared" si="86"/>
        <v>1.4437417969216085E-3</v>
      </c>
      <c r="L700" s="56">
        <f t="shared" si="87"/>
        <v>1.5365512959801336E-3</v>
      </c>
      <c r="M700" s="54">
        <f t="shared" si="88"/>
        <v>10.96747858187841</v>
      </c>
      <c r="N700" s="54">
        <f t="shared" ref="N700:N717" si="91">M700*0.22</f>
        <v>2.41284528801325</v>
      </c>
      <c r="O700" s="245">
        <f t="shared" si="89"/>
        <v>5.4837392909392051</v>
      </c>
      <c r="P700" s="54">
        <v>0.46137570456754134</v>
      </c>
      <c r="Q700" s="131">
        <f t="shared" si="84"/>
        <v>6.2622938643546358E-2</v>
      </c>
    </row>
    <row r="701" spans="1:17" x14ac:dyDescent="0.2">
      <c r="A701" s="59">
        <f t="shared" si="85"/>
        <v>313</v>
      </c>
      <c r="B701" s="57" t="s">
        <v>1804</v>
      </c>
      <c r="C701" s="81">
        <v>203.5</v>
      </c>
      <c r="D701" s="81"/>
      <c r="E701" s="81"/>
      <c r="F701" s="81">
        <f t="shared" si="90"/>
        <v>203.5</v>
      </c>
      <c r="G701" s="121">
        <v>1100</v>
      </c>
      <c r="H701" s="132">
        <v>4</v>
      </c>
      <c r="I701" s="57">
        <v>5000</v>
      </c>
      <c r="J701" s="57">
        <v>8</v>
      </c>
      <c r="K701" s="56">
        <f t="shared" si="86"/>
        <v>5.2499701706240306E-4</v>
      </c>
      <c r="L701" s="56">
        <f t="shared" si="87"/>
        <v>1.1174918516219153E-3</v>
      </c>
      <c r="M701" s="54">
        <f t="shared" si="88"/>
        <v>6.0443590367582916</v>
      </c>
      <c r="N701" s="54">
        <f t="shared" si="91"/>
        <v>1.3297589880868241</v>
      </c>
      <c r="O701" s="245">
        <f t="shared" si="89"/>
        <v>3.0221795183791458</v>
      </c>
      <c r="P701" s="54">
        <v>0.16777298347910594</v>
      </c>
      <c r="Q701" s="131">
        <f t="shared" si="84"/>
        <v>5.1911894480114823E-2</v>
      </c>
    </row>
    <row r="702" spans="1:17" x14ac:dyDescent="0.2">
      <c r="A702" s="59">
        <f t="shared" si="85"/>
        <v>314</v>
      </c>
      <c r="B702" s="57" t="s">
        <v>1817</v>
      </c>
      <c r="C702" s="81">
        <v>96.1</v>
      </c>
      <c r="D702" s="81"/>
      <c r="E702" s="81"/>
      <c r="F702" s="81">
        <f t="shared" si="90"/>
        <v>96.1</v>
      </c>
      <c r="G702" s="121">
        <v>1100</v>
      </c>
      <c r="H702" s="132">
        <v>3</v>
      </c>
      <c r="I702" s="57">
        <v>5000</v>
      </c>
      <c r="J702" s="57">
        <v>6</v>
      </c>
      <c r="K702" s="56">
        <f t="shared" si="86"/>
        <v>3.9374776279680229E-4</v>
      </c>
      <c r="L702" s="56">
        <f t="shared" si="87"/>
        <v>8.3811888871643649E-4</v>
      </c>
      <c r="M702" s="54">
        <f t="shared" si="88"/>
        <v>4.5332692775687189</v>
      </c>
      <c r="N702" s="54">
        <f t="shared" si="91"/>
        <v>0.99731924106511816</v>
      </c>
      <c r="O702" s="245">
        <f t="shared" si="89"/>
        <v>2.2666346387843594</v>
      </c>
      <c r="P702" s="54">
        <v>0.12582973760932945</v>
      </c>
      <c r="Q702" s="131">
        <f t="shared" si="84"/>
        <v>8.2445919823387379E-2</v>
      </c>
    </row>
    <row r="703" spans="1:17" x14ac:dyDescent="0.2">
      <c r="A703" s="59">
        <f t="shared" si="85"/>
        <v>315</v>
      </c>
      <c r="B703" s="57" t="s">
        <v>1818</v>
      </c>
      <c r="C703" s="81">
        <v>428.2</v>
      </c>
      <c r="D703" s="81"/>
      <c r="E703" s="81"/>
      <c r="F703" s="81">
        <f t="shared" si="90"/>
        <v>428.2</v>
      </c>
      <c r="G703" s="121">
        <v>1100</v>
      </c>
      <c r="H703" s="132">
        <v>6</v>
      </c>
      <c r="I703" s="57">
        <v>5000</v>
      </c>
      <c r="J703" s="57">
        <v>6</v>
      </c>
      <c r="K703" s="56">
        <f t="shared" si="86"/>
        <v>7.8749552559360459E-4</v>
      </c>
      <c r="L703" s="56">
        <f t="shared" si="87"/>
        <v>8.3811888871643649E-4</v>
      </c>
      <c r="M703" s="54">
        <f t="shared" si="88"/>
        <v>5.9822610446609517</v>
      </c>
      <c r="N703" s="54">
        <f t="shared" si="91"/>
        <v>1.3160974298254093</v>
      </c>
      <c r="O703" s="245">
        <f t="shared" si="89"/>
        <v>2.9911305223304758</v>
      </c>
      <c r="P703" s="54">
        <v>0.25165947521865889</v>
      </c>
      <c r="Q703" s="131">
        <f t="shared" si="84"/>
        <v>2.4617348136467761E-2</v>
      </c>
    </row>
    <row r="704" spans="1:17" x14ac:dyDescent="0.2">
      <c r="A704" s="59">
        <f t="shared" si="85"/>
        <v>316</v>
      </c>
      <c r="B704" s="57" t="s">
        <v>1819</v>
      </c>
      <c r="C704" s="81">
        <v>198.3</v>
      </c>
      <c r="D704" s="81"/>
      <c r="E704" s="81"/>
      <c r="F704" s="81">
        <f t="shared" si="90"/>
        <v>198.3</v>
      </c>
      <c r="G704" s="121">
        <v>1100</v>
      </c>
      <c r="H704" s="132">
        <v>3</v>
      </c>
      <c r="I704" s="57">
        <v>5000</v>
      </c>
      <c r="J704" s="57">
        <v>6</v>
      </c>
      <c r="K704" s="56">
        <f t="shared" si="86"/>
        <v>3.9374776279680229E-4</v>
      </c>
      <c r="L704" s="56">
        <f t="shared" si="87"/>
        <v>8.3811888871643649E-4</v>
      </c>
      <c r="M704" s="54">
        <f t="shared" si="88"/>
        <v>4.5332692775687189</v>
      </c>
      <c r="N704" s="54">
        <f t="shared" si="91"/>
        <v>0.99731924106511816</v>
      </c>
      <c r="O704" s="245">
        <f t="shared" si="89"/>
        <v>2.2666346387843594</v>
      </c>
      <c r="P704" s="54">
        <v>0.12582973760932945</v>
      </c>
      <c r="Q704" s="131">
        <f t="shared" si="84"/>
        <v>3.9954880963325896E-2</v>
      </c>
    </row>
    <row r="705" spans="1:17" x14ac:dyDescent="0.2">
      <c r="A705" s="59">
        <f t="shared" si="85"/>
        <v>317</v>
      </c>
      <c r="B705" s="57" t="s">
        <v>1820</v>
      </c>
      <c r="C705" s="81">
        <v>304.7</v>
      </c>
      <c r="D705" s="81"/>
      <c r="E705" s="81"/>
      <c r="F705" s="81">
        <f t="shared" si="90"/>
        <v>304.7</v>
      </c>
      <c r="G705" s="121">
        <v>1100</v>
      </c>
      <c r="H705" s="132">
        <v>5</v>
      </c>
      <c r="I705" s="57">
        <v>5000</v>
      </c>
      <c r="J705" s="57">
        <v>10</v>
      </c>
      <c r="K705" s="56">
        <f t="shared" si="86"/>
        <v>6.5624627132800377E-4</v>
      </c>
      <c r="L705" s="56">
        <f t="shared" si="87"/>
        <v>1.3968648145273941E-3</v>
      </c>
      <c r="M705" s="54">
        <f>(L705+K705)*3680</f>
        <v>7.5554487959478651</v>
      </c>
      <c r="N705" s="54">
        <f t="shared" si="91"/>
        <v>1.6621987351085303</v>
      </c>
      <c r="O705" s="245">
        <f t="shared" si="89"/>
        <v>3.7777243979739326</v>
      </c>
      <c r="P705" s="54">
        <v>0.20971622934888243</v>
      </c>
      <c r="Q705" s="131">
        <f t="shared" si="84"/>
        <v>4.3337998550637385E-2</v>
      </c>
    </row>
    <row r="706" spans="1:17" x14ac:dyDescent="0.2">
      <c r="A706" s="59">
        <f t="shared" si="85"/>
        <v>318</v>
      </c>
      <c r="B706" s="57" t="s">
        <v>1821</v>
      </c>
      <c r="C706" s="81">
        <v>292.2</v>
      </c>
      <c r="D706" s="81"/>
      <c r="E706" s="81"/>
      <c r="F706" s="81">
        <f t="shared" si="90"/>
        <v>292.2</v>
      </c>
      <c r="G706" s="121">
        <v>1100</v>
      </c>
      <c r="H706" s="132">
        <v>1</v>
      </c>
      <c r="I706" s="57">
        <v>5000</v>
      </c>
      <c r="J706" s="57">
        <v>2</v>
      </c>
      <c r="K706" s="56">
        <f t="shared" si="86"/>
        <v>1.3124925426560076E-4</v>
      </c>
      <c r="L706" s="56">
        <f t="shared" si="87"/>
        <v>2.7937296290547883E-4</v>
      </c>
      <c r="M706" s="54">
        <f t="shared" si="88"/>
        <v>1.5110897591895729</v>
      </c>
      <c r="N706" s="54">
        <f t="shared" si="91"/>
        <v>0.33243974702170603</v>
      </c>
      <c r="O706" s="245">
        <f t="shared" si="89"/>
        <v>0.75554487959478644</v>
      </c>
      <c r="P706" s="54">
        <v>4.1943245869776484E-2</v>
      </c>
      <c r="Q706" s="131">
        <f t="shared" si="84"/>
        <v>9.0383902521418268E-3</v>
      </c>
    </row>
    <row r="707" spans="1:17" x14ac:dyDescent="0.2">
      <c r="A707" s="59">
        <f t="shared" si="85"/>
        <v>319</v>
      </c>
      <c r="B707" s="57" t="s">
        <v>1822</v>
      </c>
      <c r="C707" s="81">
        <v>411.5</v>
      </c>
      <c r="D707" s="81"/>
      <c r="E707" s="81"/>
      <c r="F707" s="81">
        <f t="shared" si="90"/>
        <v>411.5</v>
      </c>
      <c r="G707" s="121">
        <v>1100</v>
      </c>
      <c r="H707" s="132">
        <v>1</v>
      </c>
      <c r="I707" s="57">
        <v>5000</v>
      </c>
      <c r="J707" s="57">
        <v>2</v>
      </c>
      <c r="K707" s="56">
        <f t="shared" si="86"/>
        <v>1.3124925426560076E-4</v>
      </c>
      <c r="L707" s="56">
        <f t="shared" si="87"/>
        <v>2.7937296290547883E-4</v>
      </c>
      <c r="M707" s="54">
        <f>(L707+K707)*3680</f>
        <v>1.5110897591895729</v>
      </c>
      <c r="N707" s="54">
        <f t="shared" si="91"/>
        <v>0.33243974702170603</v>
      </c>
      <c r="O707" s="245">
        <f t="shared" si="89"/>
        <v>0.75554487959478644</v>
      </c>
      <c r="P707" s="54">
        <v>4.1943245869776484E-2</v>
      </c>
      <c r="Q707" s="131">
        <f t="shared" si="84"/>
        <v>6.4180258363932966E-3</v>
      </c>
    </row>
    <row r="708" spans="1:17" x14ac:dyDescent="0.2">
      <c r="A708" s="59">
        <f t="shared" si="85"/>
        <v>320</v>
      </c>
      <c r="B708" s="57" t="s">
        <v>1843</v>
      </c>
      <c r="C708" s="81">
        <v>2772.2</v>
      </c>
      <c r="D708" s="81"/>
      <c r="E708" s="81">
        <v>77.400000000000006</v>
      </c>
      <c r="F708" s="81">
        <f t="shared" si="90"/>
        <v>2849.6</v>
      </c>
      <c r="G708" s="121">
        <v>1100</v>
      </c>
      <c r="H708" s="132">
        <v>54</v>
      </c>
      <c r="I708" s="57">
        <v>5000</v>
      </c>
      <c r="J708" s="57">
        <v>108</v>
      </c>
      <c r="K708" s="56">
        <f t="shared" si="86"/>
        <v>7.087459730342441E-3</v>
      </c>
      <c r="L708" s="56">
        <f t="shared" si="87"/>
        <v>1.5086139996895856E-2</v>
      </c>
      <c r="M708" s="54">
        <f>(L708+K708)*3680</f>
        <v>81.598846996236929</v>
      </c>
      <c r="N708" s="54">
        <f t="shared" si="91"/>
        <v>17.951746339172125</v>
      </c>
      <c r="O708" s="245">
        <f t="shared" si="89"/>
        <v>40.799423498118465</v>
      </c>
      <c r="P708" s="54">
        <v>2.2649352769679303</v>
      </c>
      <c r="Q708" s="131">
        <f t="shared" si="84"/>
        <v>5.0047358264491665E-2</v>
      </c>
    </row>
    <row r="709" spans="1:17" x14ac:dyDescent="0.2">
      <c r="A709" s="59">
        <f t="shared" si="85"/>
        <v>321</v>
      </c>
      <c r="B709" s="57" t="s">
        <v>1844</v>
      </c>
      <c r="C709" s="81">
        <v>256.10000000000002</v>
      </c>
      <c r="D709" s="81"/>
      <c r="E709" s="81"/>
      <c r="F709" s="81">
        <f t="shared" si="90"/>
        <v>256.10000000000002</v>
      </c>
      <c r="G709" s="121">
        <v>1100</v>
      </c>
      <c r="H709" s="132">
        <v>7</v>
      </c>
      <c r="I709" s="57">
        <v>5000</v>
      </c>
      <c r="J709" s="57">
        <v>14</v>
      </c>
      <c r="K709" s="56">
        <f t="shared" si="86"/>
        <v>9.1874477985920541E-4</v>
      </c>
      <c r="L709" s="56">
        <f t="shared" si="87"/>
        <v>1.9556107403383518E-3</v>
      </c>
      <c r="M709" s="54">
        <f t="shared" si="88"/>
        <v>10.577628314327011</v>
      </c>
      <c r="N709" s="54">
        <f t="shared" si="91"/>
        <v>2.3270782291519425</v>
      </c>
      <c r="O709" s="245">
        <f t="shared" si="89"/>
        <v>5.2888141571635057</v>
      </c>
      <c r="P709" s="54">
        <v>0.29360272108843533</v>
      </c>
      <c r="Q709" s="131">
        <f t="shared" ref="Q709:Q718" si="92">(M709+N709+O709+P709)/F709</f>
        <v>7.2187127769351406E-2</v>
      </c>
    </row>
    <row r="710" spans="1:17" x14ac:dyDescent="0.2">
      <c r="A710" s="59">
        <f t="shared" ref="A710:A717" si="93">1+A709</f>
        <v>322</v>
      </c>
      <c r="B710" s="57" t="s">
        <v>307</v>
      </c>
      <c r="C710" s="81">
        <v>266.60000000000002</v>
      </c>
      <c r="D710" s="81"/>
      <c r="E710" s="81"/>
      <c r="F710" s="81">
        <f t="shared" si="90"/>
        <v>266.60000000000002</v>
      </c>
      <c r="G710" s="121">
        <v>1100</v>
      </c>
      <c r="H710" s="132">
        <v>5</v>
      </c>
      <c r="I710" s="57">
        <v>5000</v>
      </c>
      <c r="J710" s="57">
        <v>10</v>
      </c>
      <c r="K710" s="56">
        <f t="shared" ref="K710:K717" si="94">SUM(1.1/8381*H710)</f>
        <v>6.5624627132800377E-4</v>
      </c>
      <c r="L710" s="56">
        <f t="shared" ref="L710:L717" si="95">SUM(0.9/6443*J710)</f>
        <v>1.3968648145273941E-3</v>
      </c>
      <c r="M710" s="54">
        <f t="shared" ref="M710:M717" si="96">(L710+K710)*3680</f>
        <v>7.5554487959478651</v>
      </c>
      <c r="N710" s="54">
        <f t="shared" si="91"/>
        <v>1.6621987351085303</v>
      </c>
      <c r="O710" s="245">
        <f t="shared" ref="O710:O716" si="97">M710*0.5</f>
        <v>3.7777243979739326</v>
      </c>
      <c r="P710" s="54">
        <v>0.20971622934888243</v>
      </c>
      <c r="Q710" s="131">
        <f t="shared" si="92"/>
        <v>4.9531463459786977E-2</v>
      </c>
    </row>
    <row r="711" spans="1:17" x14ac:dyDescent="0.2">
      <c r="A711" s="59">
        <f t="shared" si="93"/>
        <v>323</v>
      </c>
      <c r="B711" s="57" t="s">
        <v>308</v>
      </c>
      <c r="C711" s="81">
        <v>173</v>
      </c>
      <c r="D711" s="81">
        <v>33.299999999999997</v>
      </c>
      <c r="E711" s="81"/>
      <c r="F711" s="81">
        <f t="shared" si="90"/>
        <v>206.3</v>
      </c>
      <c r="G711" s="121">
        <v>1100</v>
      </c>
      <c r="H711" s="132">
        <v>3</v>
      </c>
      <c r="I711" s="57">
        <v>5000</v>
      </c>
      <c r="J711" s="57">
        <v>6</v>
      </c>
      <c r="K711" s="56">
        <f t="shared" si="94"/>
        <v>3.9374776279680229E-4</v>
      </c>
      <c r="L711" s="56">
        <f t="shared" si="95"/>
        <v>8.3811888871643649E-4</v>
      </c>
      <c r="M711" s="54">
        <f t="shared" si="96"/>
        <v>4.5332692775687189</v>
      </c>
      <c r="N711" s="54">
        <f t="shared" si="91"/>
        <v>0.99731924106511816</v>
      </c>
      <c r="O711" s="245">
        <f t="shared" si="97"/>
        <v>2.2666346387843594</v>
      </c>
      <c r="P711" s="54">
        <v>0.12582973760932945</v>
      </c>
      <c r="Q711" s="131">
        <f t="shared" si="92"/>
        <v>3.8405491493104828E-2</v>
      </c>
    </row>
    <row r="712" spans="1:17" x14ac:dyDescent="0.2">
      <c r="A712" s="59">
        <f t="shared" si="93"/>
        <v>324</v>
      </c>
      <c r="B712" s="57" t="s">
        <v>309</v>
      </c>
      <c r="C712" s="81">
        <v>203.9</v>
      </c>
      <c r="D712" s="81">
        <v>33.799999999999997</v>
      </c>
      <c r="E712" s="81"/>
      <c r="F712" s="81">
        <f t="shared" si="90"/>
        <v>237.7</v>
      </c>
      <c r="G712" s="121">
        <v>1100</v>
      </c>
      <c r="H712" s="132">
        <v>4</v>
      </c>
      <c r="I712" s="57">
        <v>5000</v>
      </c>
      <c r="J712" s="57">
        <v>8</v>
      </c>
      <c r="K712" s="56">
        <f t="shared" si="94"/>
        <v>5.2499701706240306E-4</v>
      </c>
      <c r="L712" s="56">
        <f t="shared" si="95"/>
        <v>1.1174918516219153E-3</v>
      </c>
      <c r="M712" s="54">
        <f t="shared" si="96"/>
        <v>6.0443590367582916</v>
      </c>
      <c r="N712" s="54">
        <f t="shared" si="91"/>
        <v>1.3297589880868241</v>
      </c>
      <c r="O712" s="245">
        <f t="shared" si="97"/>
        <v>3.0221795183791458</v>
      </c>
      <c r="P712" s="54">
        <v>0.16777298347910594</v>
      </c>
      <c r="Q712" s="131">
        <f t="shared" si="92"/>
        <v>4.4442871378642688E-2</v>
      </c>
    </row>
    <row r="713" spans="1:17" x14ac:dyDescent="0.2">
      <c r="A713" s="59">
        <f t="shared" si="93"/>
        <v>325</v>
      </c>
      <c r="B713" s="57" t="s">
        <v>310</v>
      </c>
      <c r="C713" s="81">
        <v>152.1</v>
      </c>
      <c r="D713" s="81"/>
      <c r="E713" s="81"/>
      <c r="F713" s="81">
        <f t="shared" si="90"/>
        <v>152.1</v>
      </c>
      <c r="G713" s="121">
        <v>1100</v>
      </c>
      <c r="H713" s="132">
        <v>4</v>
      </c>
      <c r="I713" s="57">
        <v>5000</v>
      </c>
      <c r="J713" s="57">
        <v>8</v>
      </c>
      <c r="K713" s="56">
        <f t="shared" si="94"/>
        <v>5.2499701706240306E-4</v>
      </c>
      <c r="L713" s="56">
        <f t="shared" si="95"/>
        <v>1.1174918516219153E-3</v>
      </c>
      <c r="M713" s="54">
        <f t="shared" si="96"/>
        <v>6.0443590367582916</v>
      </c>
      <c r="N713" s="54">
        <f t="shared" si="91"/>
        <v>1.3297589880868241</v>
      </c>
      <c r="O713" s="245">
        <f t="shared" si="97"/>
        <v>3.0221795183791458</v>
      </c>
      <c r="P713" s="54">
        <v>0.16777298347910594</v>
      </c>
      <c r="Q713" s="131">
        <f t="shared" si="92"/>
        <v>6.9454770063795968E-2</v>
      </c>
    </row>
    <row r="714" spans="1:17" x14ac:dyDescent="0.2">
      <c r="A714" s="59">
        <f t="shared" si="93"/>
        <v>326</v>
      </c>
      <c r="B714" s="57" t="s">
        <v>2532</v>
      </c>
      <c r="C714" s="57">
        <v>2247.4</v>
      </c>
      <c r="D714" s="57"/>
      <c r="E714" s="57"/>
      <c r="F714" s="57">
        <f t="shared" si="90"/>
        <v>2247.4</v>
      </c>
      <c r="G714" s="121"/>
      <c r="H714" s="84">
        <v>34</v>
      </c>
      <c r="I714" s="57">
        <v>5000</v>
      </c>
      <c r="J714" s="84">
        <v>96</v>
      </c>
      <c r="K714" s="56">
        <f t="shared" si="94"/>
        <v>4.4624746450304259E-3</v>
      </c>
      <c r="L714" s="56">
        <f t="shared" si="95"/>
        <v>1.3409902219462984E-2</v>
      </c>
      <c r="M714" s="54">
        <f t="shared" si="96"/>
        <v>65.770346861335753</v>
      </c>
      <c r="N714" s="54">
        <f t="shared" si="91"/>
        <v>14.469476309493865</v>
      </c>
      <c r="O714" s="245">
        <f t="shared" si="97"/>
        <v>32.885173430667876</v>
      </c>
      <c r="P714" s="54">
        <v>5.5938778284520687</v>
      </c>
      <c r="Q714" s="122">
        <f t="shared" si="92"/>
        <v>5.2824986397592581E-2</v>
      </c>
    </row>
    <row r="715" spans="1:17" x14ac:dyDescent="0.2">
      <c r="A715" s="59">
        <f t="shared" si="93"/>
        <v>327</v>
      </c>
      <c r="B715" s="57" t="s">
        <v>2533</v>
      </c>
      <c r="C715" s="57">
        <v>2555.1999999999998</v>
      </c>
      <c r="D715" s="57"/>
      <c r="E715" s="57"/>
      <c r="F715" s="57">
        <f t="shared" si="90"/>
        <v>2555.1999999999998</v>
      </c>
      <c r="G715" s="121"/>
      <c r="H715" s="84">
        <v>64</v>
      </c>
      <c r="I715" s="57">
        <v>5000</v>
      </c>
      <c r="J715" s="84">
        <v>160</v>
      </c>
      <c r="K715" s="56">
        <f t="shared" si="94"/>
        <v>8.399952272998449E-3</v>
      </c>
      <c r="L715" s="56">
        <f t="shared" si="95"/>
        <v>2.2349837032438306E-2</v>
      </c>
      <c r="M715" s="54">
        <f>(L715+K715)*3680</f>
        <v>113.15922464400725</v>
      </c>
      <c r="N715" s="54">
        <f t="shared" si="91"/>
        <v>24.895029421681595</v>
      </c>
      <c r="O715" s="245">
        <f t="shared" si="97"/>
        <v>56.579612322003626</v>
      </c>
      <c r="P715" s="54">
        <v>9.6307135171318077</v>
      </c>
      <c r="Q715" s="122">
        <f t="shared" si="92"/>
        <v>7.9940740413597486E-2</v>
      </c>
    </row>
    <row r="716" spans="1:17" x14ac:dyDescent="0.2">
      <c r="A716" s="59">
        <f t="shared" si="93"/>
        <v>328</v>
      </c>
      <c r="B716" s="57" t="s">
        <v>2534</v>
      </c>
      <c r="C716" s="57">
        <v>2484.8000000000002</v>
      </c>
      <c r="D716" s="57"/>
      <c r="E716" s="57"/>
      <c r="F716" s="57">
        <f t="shared" si="90"/>
        <v>2484.8000000000002</v>
      </c>
      <c r="G716" s="121"/>
      <c r="H716" s="84">
        <v>40</v>
      </c>
      <c r="I716" s="57">
        <v>5000</v>
      </c>
      <c r="J716" s="84">
        <v>115</v>
      </c>
      <c r="K716" s="56">
        <f t="shared" si="94"/>
        <v>5.2499701706240302E-3</v>
      </c>
      <c r="L716" s="56">
        <f t="shared" si="95"/>
        <v>1.6063945367065034E-2</v>
      </c>
      <c r="M716" s="54">
        <f t="shared" si="96"/>
        <v>78.435209178695757</v>
      </c>
      <c r="N716" s="54">
        <f t="shared" si="91"/>
        <v>17.255746019313065</v>
      </c>
      <c r="O716" s="245">
        <f t="shared" si="97"/>
        <v>39.217604589347879</v>
      </c>
      <c r="P716" s="54">
        <v>6.6704158652198267</v>
      </c>
      <c r="Q716" s="122">
        <f t="shared" si="92"/>
        <v>5.6978016601970591E-2</v>
      </c>
    </row>
    <row r="717" spans="1:17" x14ac:dyDescent="0.2">
      <c r="A717" s="59">
        <f t="shared" si="93"/>
        <v>329</v>
      </c>
      <c r="B717" s="57" t="s">
        <v>2535</v>
      </c>
      <c r="C717" s="57">
        <v>3106.2</v>
      </c>
      <c r="D717" s="57">
        <v>30.3</v>
      </c>
      <c r="E717" s="57"/>
      <c r="F717" s="57">
        <f t="shared" si="90"/>
        <v>3136.5</v>
      </c>
      <c r="G717" s="121"/>
      <c r="H717" s="84">
        <v>79</v>
      </c>
      <c r="I717" s="57">
        <v>5000</v>
      </c>
      <c r="J717" s="84">
        <v>197</v>
      </c>
      <c r="K717" s="56">
        <f t="shared" si="94"/>
        <v>1.036869108698246E-2</v>
      </c>
      <c r="L717" s="56">
        <f t="shared" si="95"/>
        <v>2.7518236846189665E-2</v>
      </c>
      <c r="M717" s="54">
        <f t="shared" si="96"/>
        <v>139.42389479407342</v>
      </c>
      <c r="N717" s="54">
        <f t="shared" si="91"/>
        <v>30.673256854696152</v>
      </c>
      <c r="O717" s="245">
        <f>M717*0.5</f>
        <v>69.71194739703671</v>
      </c>
      <c r="P717" s="54">
        <v>11.866204667142492</v>
      </c>
      <c r="Q717" s="122">
        <f t="shared" si="92"/>
        <v>8.0240811003650173E-2</v>
      </c>
    </row>
    <row r="718" spans="1:17" ht="15" x14ac:dyDescent="0.25">
      <c r="A718" s="45"/>
      <c r="B718" s="33" t="s">
        <v>1276</v>
      </c>
      <c r="C718" s="135">
        <f>SUM(C389:C717)</f>
        <v>221947.40000000026</v>
      </c>
      <c r="D718" s="135">
        <f t="shared" ref="D718:N718" si="98">SUM(D389:D717)</f>
        <v>3848.0000000000009</v>
      </c>
      <c r="E718" s="135">
        <f t="shared" si="98"/>
        <v>6233.4999999999982</v>
      </c>
      <c r="F718" s="135">
        <f t="shared" si="98"/>
        <v>232028.9000000002</v>
      </c>
      <c r="G718" s="135">
        <f t="shared" si="98"/>
        <v>975400</v>
      </c>
      <c r="H718" s="135">
        <f t="shared" si="98"/>
        <v>8381</v>
      </c>
      <c r="I718" s="57">
        <v>5000</v>
      </c>
      <c r="J718" s="135">
        <f t="shared" si="98"/>
        <v>7011</v>
      </c>
      <c r="K718" s="135">
        <f t="shared" si="98"/>
        <v>1.0999999999999992</v>
      </c>
      <c r="L718" s="135">
        <f t="shared" si="98"/>
        <v>0.97934192146515509</v>
      </c>
      <c r="M718" s="135">
        <f t="shared" si="98"/>
        <v>7651.9782709917772</v>
      </c>
      <c r="N718" s="135">
        <f t="shared" si="98"/>
        <v>1683.4352196181903</v>
      </c>
      <c r="O718" s="245">
        <f>M718*0.5</f>
        <v>3825.9891354958886</v>
      </c>
      <c r="P718" s="37">
        <v>351.52634363459669</v>
      </c>
      <c r="Q718" s="131">
        <f t="shared" si="92"/>
        <v>5.8238128826798907E-2</v>
      </c>
    </row>
    <row r="719" spans="1:17" x14ac:dyDescent="0.2">
      <c r="A719" s="348" t="s">
        <v>1973</v>
      </c>
      <c r="B719" s="348"/>
      <c r="C719" s="348"/>
      <c r="D719" s="348"/>
      <c r="E719" s="348"/>
      <c r="F719" s="348"/>
      <c r="G719" s="348"/>
      <c r="H719" s="348"/>
      <c r="I719" s="348"/>
      <c r="J719" s="348"/>
      <c r="K719" s="348"/>
      <c r="L719" s="348"/>
      <c r="M719" s="348"/>
      <c r="N719" s="348"/>
      <c r="O719" s="348"/>
      <c r="P719" s="348"/>
      <c r="Q719" s="348"/>
    </row>
    <row r="720" spans="1:17" x14ac:dyDescent="0.2">
      <c r="A720" s="59">
        <v>1</v>
      </c>
      <c r="B720" s="57" t="s">
        <v>2404</v>
      </c>
      <c r="C720" s="94">
        <v>576.20000000000005</v>
      </c>
      <c r="D720" s="57"/>
      <c r="E720" s="59"/>
      <c r="F720" s="57">
        <f t="shared" ref="F720:F777" si="99">C720+D720+E720</f>
        <v>576.20000000000005</v>
      </c>
      <c r="G720" s="121">
        <v>1100</v>
      </c>
      <c r="H720" s="57">
        <v>23</v>
      </c>
      <c r="I720" s="121">
        <v>5000</v>
      </c>
      <c r="J720" s="57">
        <v>23</v>
      </c>
      <c r="K720" s="56">
        <f>SUM(0.5/3443*H720)</f>
        <v>3.3401103688643625E-3</v>
      </c>
      <c r="L720" s="56">
        <f>SUM(1/9378*J720)</f>
        <v>2.452548517807635E-3</v>
      </c>
      <c r="M720" s="54">
        <f>(L720+K720)*3680</f>
        <v>21.316984702952951</v>
      </c>
      <c r="N720" s="54">
        <f>M720*0.22</f>
        <v>4.6897366346496492</v>
      </c>
      <c r="O720" s="245">
        <f t="shared" ref="O720:O751" si="100">M720*0.452</f>
        <v>9.6352770857347334</v>
      </c>
      <c r="P720" s="54">
        <v>1.1238206724782067</v>
      </c>
      <c r="Q720" s="122">
        <f t="shared" ref="Q720:Q751" si="101">(M720+N720+O720+P720)/F720</f>
        <v>6.3807391697007193E-2</v>
      </c>
    </row>
    <row r="721" spans="1:17" x14ac:dyDescent="0.2">
      <c r="A721" s="59">
        <f>A720+1</f>
        <v>2</v>
      </c>
      <c r="B721" s="57" t="s">
        <v>2405</v>
      </c>
      <c r="C721" s="94">
        <v>311</v>
      </c>
      <c r="D721" s="57"/>
      <c r="E721" s="59"/>
      <c r="F721" s="57">
        <f t="shared" si="99"/>
        <v>311</v>
      </c>
      <c r="G721" s="121">
        <v>1100</v>
      </c>
      <c r="H721" s="57">
        <v>16</v>
      </c>
      <c r="I721" s="121">
        <v>5000</v>
      </c>
      <c r="J721" s="57">
        <v>32</v>
      </c>
      <c r="K721" s="56">
        <f t="shared" ref="K721:K784" si="102">SUM(0.5/3443*H721)</f>
        <v>2.3235550392099913E-3</v>
      </c>
      <c r="L721" s="56">
        <f t="shared" ref="L721:L784" si="103">SUM(1/9378*J721)</f>
        <v>3.4122414160801876E-3</v>
      </c>
      <c r="M721" s="54">
        <f t="shared" ref="M721:M784" si="104">(L721+K721)*3680</f>
        <v>21.107730955467858</v>
      </c>
      <c r="N721" s="54">
        <f t="shared" ref="N721:N777" si="105">M721*0.22</f>
        <v>4.6437008102029287</v>
      </c>
      <c r="O721" s="245">
        <f t="shared" si="100"/>
        <v>9.5406943918714724</v>
      </c>
      <c r="P721" s="54">
        <v>0.78178829389788285</v>
      </c>
      <c r="Q721" s="122">
        <f t="shared" si="101"/>
        <v>0.11599329405607761</v>
      </c>
    </row>
    <row r="722" spans="1:17" x14ac:dyDescent="0.2">
      <c r="A722" s="59">
        <f t="shared" ref="A722:A785" si="106">A721+1</f>
        <v>3</v>
      </c>
      <c r="B722" s="57" t="s">
        <v>2406</v>
      </c>
      <c r="C722" s="94">
        <v>309.10000000000002</v>
      </c>
      <c r="D722" s="57"/>
      <c r="E722" s="59"/>
      <c r="F722" s="57">
        <f t="shared" si="99"/>
        <v>309.10000000000002</v>
      </c>
      <c r="G722" s="121">
        <v>1100</v>
      </c>
      <c r="H722" s="57">
        <v>17</v>
      </c>
      <c r="I722" s="121">
        <v>5000</v>
      </c>
      <c r="J722" s="57">
        <v>32</v>
      </c>
      <c r="K722" s="56">
        <f t="shared" si="102"/>
        <v>2.468777229160616E-3</v>
      </c>
      <c r="L722" s="56">
        <f t="shared" si="103"/>
        <v>3.4122414160801876E-3</v>
      </c>
      <c r="M722" s="54">
        <f t="shared" si="104"/>
        <v>21.642148614486157</v>
      </c>
      <c r="N722" s="54">
        <f t="shared" si="105"/>
        <v>4.7612726951869542</v>
      </c>
      <c r="O722" s="245">
        <f t="shared" si="100"/>
        <v>9.7822511737477438</v>
      </c>
      <c r="P722" s="54">
        <v>0.83065006226650051</v>
      </c>
      <c r="Q722" s="122">
        <f t="shared" si="101"/>
        <v>0.11975516837815384</v>
      </c>
    </row>
    <row r="723" spans="1:17" x14ac:dyDescent="0.2">
      <c r="A723" s="59">
        <f t="shared" si="106"/>
        <v>4</v>
      </c>
      <c r="B723" s="57" t="s">
        <v>2407</v>
      </c>
      <c r="C723" s="94">
        <v>309.3</v>
      </c>
      <c r="D723" s="57"/>
      <c r="E723" s="59"/>
      <c r="F723" s="57">
        <f t="shared" si="99"/>
        <v>309.3</v>
      </c>
      <c r="G723" s="121">
        <v>1100</v>
      </c>
      <c r="H723" s="57">
        <v>18</v>
      </c>
      <c r="I723" s="121">
        <v>5000</v>
      </c>
      <c r="J723" s="57">
        <v>32</v>
      </c>
      <c r="K723" s="56">
        <f t="shared" si="102"/>
        <v>2.6139994191112402E-3</v>
      </c>
      <c r="L723" s="56">
        <f t="shared" si="103"/>
        <v>3.4122414160801876E-3</v>
      </c>
      <c r="M723" s="54">
        <f t="shared" si="104"/>
        <v>22.176566273504456</v>
      </c>
      <c r="N723" s="54">
        <f t="shared" si="105"/>
        <v>4.8788445801709805</v>
      </c>
      <c r="O723" s="245">
        <f t="shared" si="100"/>
        <v>10.023807955624015</v>
      </c>
      <c r="P723" s="54">
        <v>0.87951183063511817</v>
      </c>
      <c r="Q723" s="122">
        <f t="shared" si="101"/>
        <v>0.12272463834443764</v>
      </c>
    </row>
    <row r="724" spans="1:17" x14ac:dyDescent="0.2">
      <c r="A724" s="59">
        <f t="shared" si="106"/>
        <v>5</v>
      </c>
      <c r="B724" s="57" t="s">
        <v>2408</v>
      </c>
      <c r="C724" s="94">
        <v>421.2</v>
      </c>
      <c r="D724" s="57"/>
      <c r="E724" s="59"/>
      <c r="F724" s="57">
        <f t="shared" si="99"/>
        <v>421.2</v>
      </c>
      <c r="G724" s="121">
        <v>1100</v>
      </c>
      <c r="H724" s="57">
        <v>12</v>
      </c>
      <c r="I724" s="121">
        <v>5000</v>
      </c>
      <c r="J724" s="57">
        <v>24</v>
      </c>
      <c r="K724" s="56">
        <f t="shared" si="102"/>
        <v>1.7426662794074936E-3</v>
      </c>
      <c r="L724" s="56">
        <f t="shared" si="103"/>
        <v>2.5591810620601407E-3</v>
      </c>
      <c r="M724" s="54">
        <f t="shared" si="104"/>
        <v>15.830798216600895</v>
      </c>
      <c r="N724" s="54">
        <f t="shared" si="105"/>
        <v>3.4827756076521967</v>
      </c>
      <c r="O724" s="245">
        <f t="shared" si="100"/>
        <v>7.1555207939036052</v>
      </c>
      <c r="P724" s="54">
        <v>0.58634122042341219</v>
      </c>
      <c r="Q724" s="122">
        <f t="shared" si="101"/>
        <v>6.4234178154273763E-2</v>
      </c>
    </row>
    <row r="725" spans="1:17" x14ac:dyDescent="0.2">
      <c r="A725" s="59">
        <f t="shared" si="106"/>
        <v>6</v>
      </c>
      <c r="B725" s="57" t="s">
        <v>2409</v>
      </c>
      <c r="C725" s="94">
        <v>635.6</v>
      </c>
      <c r="D725" s="57"/>
      <c r="E725" s="59"/>
      <c r="F725" s="57">
        <f t="shared" si="99"/>
        <v>635.6</v>
      </c>
      <c r="G725" s="121">
        <v>1100</v>
      </c>
      <c r="H725" s="57">
        <v>30</v>
      </c>
      <c r="I725" s="121">
        <v>5000</v>
      </c>
      <c r="J725" s="57">
        <v>30</v>
      </c>
      <c r="K725" s="56">
        <f t="shared" si="102"/>
        <v>4.3566656985187333E-3</v>
      </c>
      <c r="L725" s="56">
        <f t="shared" si="103"/>
        <v>3.1989763275751758E-3</v>
      </c>
      <c r="M725" s="54">
        <f t="shared" si="104"/>
        <v>27.804762656025588</v>
      </c>
      <c r="N725" s="54">
        <f t="shared" si="105"/>
        <v>6.1170477843256297</v>
      </c>
      <c r="O725" s="245">
        <f t="shared" si="100"/>
        <v>12.567752720523567</v>
      </c>
      <c r="P725" s="54">
        <v>1.4658530510585301</v>
      </c>
      <c r="Q725" s="122">
        <f t="shared" si="101"/>
        <v>7.5449050050241204E-2</v>
      </c>
    </row>
    <row r="726" spans="1:17" x14ac:dyDescent="0.2">
      <c r="A726" s="59">
        <f t="shared" si="106"/>
        <v>7</v>
      </c>
      <c r="B726" s="57" t="s">
        <v>2410</v>
      </c>
      <c r="C726" s="94">
        <v>392.8</v>
      </c>
      <c r="D726" s="57"/>
      <c r="E726" s="59"/>
      <c r="F726" s="57">
        <f t="shared" si="99"/>
        <v>392.8</v>
      </c>
      <c r="G726" s="121">
        <v>1100</v>
      </c>
      <c r="H726" s="57">
        <v>15</v>
      </c>
      <c r="I726" s="121">
        <v>5000</v>
      </c>
      <c r="J726" s="57">
        <v>30</v>
      </c>
      <c r="K726" s="56">
        <f t="shared" si="102"/>
        <v>2.1783328492593667E-3</v>
      </c>
      <c r="L726" s="56">
        <f t="shared" si="103"/>
        <v>3.1989763275751758E-3</v>
      </c>
      <c r="M726" s="54">
        <f t="shared" si="104"/>
        <v>19.788497770751114</v>
      </c>
      <c r="N726" s="54">
        <f t="shared" si="105"/>
        <v>4.3534695095652447</v>
      </c>
      <c r="O726" s="245">
        <f t="shared" si="100"/>
        <v>8.9444009923795029</v>
      </c>
      <c r="P726" s="54">
        <v>0.73292652552926507</v>
      </c>
      <c r="Q726" s="122">
        <f t="shared" si="101"/>
        <v>8.6098001013811432E-2</v>
      </c>
    </row>
    <row r="727" spans="1:17" x14ac:dyDescent="0.2">
      <c r="A727" s="59">
        <f t="shared" si="106"/>
        <v>8</v>
      </c>
      <c r="B727" s="57" t="s">
        <v>2411</v>
      </c>
      <c r="C727" s="96">
        <v>150.4</v>
      </c>
      <c r="D727" s="57"/>
      <c r="E727" s="59"/>
      <c r="F727" s="57">
        <f t="shared" si="99"/>
        <v>150.4</v>
      </c>
      <c r="G727" s="121">
        <v>1100</v>
      </c>
      <c r="H727" s="80">
        <v>8</v>
      </c>
      <c r="I727" s="136">
        <v>5000</v>
      </c>
      <c r="J727" s="80">
        <v>15</v>
      </c>
      <c r="K727" s="56">
        <f t="shared" si="102"/>
        <v>1.1617775196049957E-3</v>
      </c>
      <c r="L727" s="56">
        <f t="shared" si="103"/>
        <v>1.5994881637875879E-3</v>
      </c>
      <c r="M727" s="54">
        <f t="shared" si="104"/>
        <v>10.161457714884708</v>
      </c>
      <c r="N727" s="54">
        <f t="shared" si="105"/>
        <v>2.235520697274636</v>
      </c>
      <c r="O727" s="245">
        <f t="shared" si="100"/>
        <v>4.592978887127888</v>
      </c>
      <c r="P727" s="54">
        <v>0.39089414694894142</v>
      </c>
      <c r="Q727" s="122">
        <f t="shared" si="101"/>
        <v>0.11556417184997456</v>
      </c>
    </row>
    <row r="728" spans="1:17" x14ac:dyDescent="0.2">
      <c r="A728" s="59">
        <f t="shared" si="106"/>
        <v>9</v>
      </c>
      <c r="B728" s="57" t="s">
        <v>2412</v>
      </c>
      <c r="C728" s="94">
        <v>308.2</v>
      </c>
      <c r="D728" s="57"/>
      <c r="E728" s="59"/>
      <c r="F728" s="57">
        <f t="shared" si="99"/>
        <v>308.2</v>
      </c>
      <c r="G728" s="121">
        <v>1100</v>
      </c>
      <c r="H728" s="57">
        <v>16</v>
      </c>
      <c r="I728" s="121">
        <v>5000</v>
      </c>
      <c r="J728" s="57">
        <v>32</v>
      </c>
      <c r="K728" s="56">
        <f t="shared" si="102"/>
        <v>2.3235550392099913E-3</v>
      </c>
      <c r="L728" s="56">
        <f t="shared" si="103"/>
        <v>3.4122414160801876E-3</v>
      </c>
      <c r="M728" s="54">
        <f t="shared" si="104"/>
        <v>21.107730955467858</v>
      </c>
      <c r="N728" s="54">
        <f t="shared" si="105"/>
        <v>4.6437008102029287</v>
      </c>
      <c r="O728" s="245">
        <f t="shared" si="100"/>
        <v>9.5406943918714724</v>
      </c>
      <c r="P728" s="54">
        <v>0.78178829389788285</v>
      </c>
      <c r="Q728" s="122">
        <f t="shared" si="101"/>
        <v>0.11704709426164873</v>
      </c>
    </row>
    <row r="729" spans="1:17" x14ac:dyDescent="0.2">
      <c r="A729" s="59">
        <f t="shared" si="106"/>
        <v>10</v>
      </c>
      <c r="B729" s="57" t="s">
        <v>2413</v>
      </c>
      <c r="C729" s="94">
        <v>313.8</v>
      </c>
      <c r="D729" s="57"/>
      <c r="E729" s="59"/>
      <c r="F729" s="57">
        <f t="shared" si="99"/>
        <v>313.8</v>
      </c>
      <c r="G729" s="121">
        <v>1100</v>
      </c>
      <c r="H729" s="57">
        <v>15</v>
      </c>
      <c r="I729" s="121">
        <v>5000</v>
      </c>
      <c r="J729" s="57">
        <v>30</v>
      </c>
      <c r="K729" s="56">
        <f t="shared" si="102"/>
        <v>2.1783328492593667E-3</v>
      </c>
      <c r="L729" s="56">
        <f t="shared" si="103"/>
        <v>3.1989763275751758E-3</v>
      </c>
      <c r="M729" s="54">
        <f t="shared" si="104"/>
        <v>19.788497770751114</v>
      </c>
      <c r="N729" s="54">
        <f t="shared" si="105"/>
        <v>4.3534695095652447</v>
      </c>
      <c r="O729" s="245">
        <f t="shared" si="100"/>
        <v>8.9444009923795029</v>
      </c>
      <c r="P729" s="54">
        <v>0.73292652552926507</v>
      </c>
      <c r="Q729" s="122">
        <f t="shared" si="101"/>
        <v>0.10777340598542105</v>
      </c>
    </row>
    <row r="730" spans="1:17" x14ac:dyDescent="0.2">
      <c r="A730" s="59">
        <f t="shared" si="106"/>
        <v>11</v>
      </c>
      <c r="B730" s="57" t="s">
        <v>2414</v>
      </c>
      <c r="C730" s="94">
        <v>138.4</v>
      </c>
      <c r="D730" s="57"/>
      <c r="E730" s="59"/>
      <c r="F730" s="57">
        <f t="shared" si="99"/>
        <v>138.4</v>
      </c>
      <c r="G730" s="121">
        <v>1100</v>
      </c>
      <c r="H730" s="57">
        <v>5</v>
      </c>
      <c r="I730" s="121">
        <v>5000</v>
      </c>
      <c r="J730" s="57">
        <v>8</v>
      </c>
      <c r="K730" s="56">
        <f t="shared" si="102"/>
        <v>7.2611094975312226E-4</v>
      </c>
      <c r="L730" s="56">
        <f t="shared" si="103"/>
        <v>8.5306035402004689E-4</v>
      </c>
      <c r="M730" s="54">
        <f t="shared" si="104"/>
        <v>5.8113503978852625</v>
      </c>
      <c r="N730" s="54">
        <f t="shared" si="105"/>
        <v>1.2784970875347577</v>
      </c>
      <c r="O730" s="245">
        <f t="shared" si="100"/>
        <v>2.6267303798441386</v>
      </c>
      <c r="P730" s="54">
        <v>0.24430884184308838</v>
      </c>
      <c r="Q730" s="122">
        <f t="shared" si="101"/>
        <v>7.1971724762335598E-2</v>
      </c>
    </row>
    <row r="731" spans="1:17" x14ac:dyDescent="0.2">
      <c r="A731" s="59">
        <f t="shared" si="106"/>
        <v>12</v>
      </c>
      <c r="B731" s="57" t="s">
        <v>2415</v>
      </c>
      <c r="C731" s="94">
        <v>106.1</v>
      </c>
      <c r="D731" s="57"/>
      <c r="E731" s="59"/>
      <c r="F731" s="57">
        <f t="shared" si="99"/>
        <v>106.1</v>
      </c>
      <c r="G731" s="121">
        <v>1100</v>
      </c>
      <c r="H731" s="57">
        <v>6</v>
      </c>
      <c r="I731" s="121">
        <v>5000</v>
      </c>
      <c r="J731" s="57">
        <v>6</v>
      </c>
      <c r="K731" s="56">
        <f t="shared" si="102"/>
        <v>8.7133313970374679E-4</v>
      </c>
      <c r="L731" s="56">
        <f t="shared" si="103"/>
        <v>6.3979526551503517E-4</v>
      </c>
      <c r="M731" s="54">
        <f t="shared" si="104"/>
        <v>5.5609525312051176</v>
      </c>
      <c r="N731" s="54">
        <f t="shared" si="105"/>
        <v>1.223409556865126</v>
      </c>
      <c r="O731" s="245">
        <f t="shared" si="100"/>
        <v>2.5135505441047132</v>
      </c>
      <c r="P731" s="54">
        <v>0.2931706102117061</v>
      </c>
      <c r="Q731" s="122">
        <f t="shared" si="101"/>
        <v>9.0396637534275806E-2</v>
      </c>
    </row>
    <row r="732" spans="1:17" x14ac:dyDescent="0.2">
      <c r="A732" s="59">
        <f t="shared" si="106"/>
        <v>13</v>
      </c>
      <c r="B732" s="57" t="s">
        <v>2416</v>
      </c>
      <c r="C732" s="94">
        <v>225.1</v>
      </c>
      <c r="D732" s="57"/>
      <c r="E732" s="59"/>
      <c r="F732" s="57">
        <f t="shared" si="99"/>
        <v>225.1</v>
      </c>
      <c r="G732" s="121">
        <v>1100</v>
      </c>
      <c r="H732" s="57">
        <v>18</v>
      </c>
      <c r="I732" s="121">
        <v>5000</v>
      </c>
      <c r="J732" s="57">
        <v>18</v>
      </c>
      <c r="K732" s="56">
        <f t="shared" si="102"/>
        <v>2.6139994191112402E-3</v>
      </c>
      <c r="L732" s="56">
        <f t="shared" si="103"/>
        <v>1.9193857965451055E-3</v>
      </c>
      <c r="M732" s="54">
        <f t="shared" si="104"/>
        <v>16.682857593615353</v>
      </c>
      <c r="N732" s="54">
        <f t="shared" si="105"/>
        <v>3.6702286705953777</v>
      </c>
      <c r="O732" s="245">
        <f t="shared" si="100"/>
        <v>7.5406516323141393</v>
      </c>
      <c r="P732" s="54">
        <v>0.87951183063511817</v>
      </c>
      <c r="Q732" s="122">
        <f t="shared" si="101"/>
        <v>0.12782429909888932</v>
      </c>
    </row>
    <row r="733" spans="1:17" x14ac:dyDescent="0.2">
      <c r="A733" s="59">
        <f t="shared" si="106"/>
        <v>14</v>
      </c>
      <c r="B733" s="57" t="s">
        <v>2417</v>
      </c>
      <c r="C733" s="94">
        <v>184.65</v>
      </c>
      <c r="D733" s="57"/>
      <c r="E733" s="59"/>
      <c r="F733" s="57">
        <f t="shared" si="99"/>
        <v>184.65</v>
      </c>
      <c r="G733" s="121">
        <v>1100</v>
      </c>
      <c r="H733" s="57">
        <v>4</v>
      </c>
      <c r="I733" s="121">
        <v>5000</v>
      </c>
      <c r="J733" s="57">
        <v>8</v>
      </c>
      <c r="K733" s="56">
        <f t="shared" si="102"/>
        <v>5.8088875980249783E-4</v>
      </c>
      <c r="L733" s="56">
        <f t="shared" si="103"/>
        <v>8.5306035402004689E-4</v>
      </c>
      <c r="M733" s="54">
        <f t="shared" si="104"/>
        <v>5.2769327388669645</v>
      </c>
      <c r="N733" s="54">
        <f t="shared" si="105"/>
        <v>1.1609252025507322</v>
      </c>
      <c r="O733" s="245">
        <f t="shared" si="100"/>
        <v>2.3851735979678681</v>
      </c>
      <c r="P733" s="54">
        <v>0.19544707347447071</v>
      </c>
      <c r="Q733" s="122">
        <f t="shared" si="101"/>
        <v>4.8840934811048113E-2</v>
      </c>
    </row>
    <row r="734" spans="1:17" x14ac:dyDescent="0.2">
      <c r="A734" s="59">
        <f t="shared" si="106"/>
        <v>15</v>
      </c>
      <c r="B734" s="57" t="s">
        <v>2418</v>
      </c>
      <c r="C734" s="97">
        <v>113.8</v>
      </c>
      <c r="D734" s="57"/>
      <c r="E734" s="59"/>
      <c r="F734" s="57">
        <f t="shared" si="99"/>
        <v>113.8</v>
      </c>
      <c r="G734" s="121">
        <v>1100</v>
      </c>
      <c r="H734" s="57">
        <v>6</v>
      </c>
      <c r="I734" s="121">
        <v>5000</v>
      </c>
      <c r="J734" s="57">
        <v>10</v>
      </c>
      <c r="K734" s="56">
        <f t="shared" si="102"/>
        <v>8.7133313970374679E-4</v>
      </c>
      <c r="L734" s="56">
        <f t="shared" si="103"/>
        <v>1.0663254425250586E-3</v>
      </c>
      <c r="M734" s="54">
        <f t="shared" si="104"/>
        <v>7.1305835826020036</v>
      </c>
      <c r="N734" s="54">
        <f t="shared" si="105"/>
        <v>1.5687283881724408</v>
      </c>
      <c r="O734" s="245">
        <f t="shared" si="100"/>
        <v>3.2230237793361058</v>
      </c>
      <c r="P734" s="54">
        <v>0.2931706102117061</v>
      </c>
      <c r="Q734" s="122">
        <f t="shared" si="101"/>
        <v>0.10734188365836782</v>
      </c>
    </row>
    <row r="735" spans="1:17" x14ac:dyDescent="0.2">
      <c r="A735" s="59">
        <f t="shared" si="106"/>
        <v>16</v>
      </c>
      <c r="B735" s="57" t="s">
        <v>2419</v>
      </c>
      <c r="C735" s="94">
        <v>2829.85</v>
      </c>
      <c r="D735" s="57"/>
      <c r="E735" s="59"/>
      <c r="F735" s="57">
        <f t="shared" si="99"/>
        <v>2829.85</v>
      </c>
      <c r="G735" s="121">
        <v>1100</v>
      </c>
      <c r="H735" s="57">
        <v>100</v>
      </c>
      <c r="I735" s="121">
        <v>5000</v>
      </c>
      <c r="J735" s="57">
        <v>100</v>
      </c>
      <c r="K735" s="56">
        <f t="shared" si="102"/>
        <v>1.4522218995062446E-2</v>
      </c>
      <c r="L735" s="56">
        <f t="shared" si="103"/>
        <v>1.0663254425250585E-2</v>
      </c>
      <c r="M735" s="54">
        <f t="shared" si="104"/>
        <v>92.682542186751959</v>
      </c>
      <c r="N735" s="54">
        <f t="shared" si="105"/>
        <v>20.390159281085431</v>
      </c>
      <c r="O735" s="245">
        <f t="shared" si="100"/>
        <v>41.89250906841189</v>
      </c>
      <c r="P735" s="54">
        <v>4.8861768368617682</v>
      </c>
      <c r="Q735" s="122">
        <f t="shared" si="101"/>
        <v>5.6487583219291156E-2</v>
      </c>
    </row>
    <row r="736" spans="1:17" x14ac:dyDescent="0.2">
      <c r="A736" s="59">
        <f t="shared" si="106"/>
        <v>17</v>
      </c>
      <c r="B736" s="57" t="s">
        <v>2420</v>
      </c>
      <c r="C736" s="94">
        <v>130</v>
      </c>
      <c r="D736" s="57"/>
      <c r="E736" s="59"/>
      <c r="F736" s="57">
        <f t="shared" si="99"/>
        <v>130</v>
      </c>
      <c r="G736" s="121">
        <v>1100</v>
      </c>
      <c r="H736" s="57">
        <v>3</v>
      </c>
      <c r="I736" s="121">
        <v>5000</v>
      </c>
      <c r="J736" s="57">
        <v>6</v>
      </c>
      <c r="K736" s="56">
        <f t="shared" si="102"/>
        <v>4.356665698518734E-4</v>
      </c>
      <c r="L736" s="56">
        <f t="shared" si="103"/>
        <v>6.3979526551503517E-4</v>
      </c>
      <c r="M736" s="54">
        <f t="shared" si="104"/>
        <v>3.9576995541502238</v>
      </c>
      <c r="N736" s="54">
        <f t="shared" si="105"/>
        <v>0.87069390191304918</v>
      </c>
      <c r="O736" s="245">
        <f t="shared" si="100"/>
        <v>1.7888801984759013</v>
      </c>
      <c r="P736" s="54">
        <v>0.14658530510585305</v>
      </c>
      <c r="Q736" s="122">
        <f t="shared" si="101"/>
        <v>5.202968430496175E-2</v>
      </c>
    </row>
    <row r="737" spans="1:17" x14ac:dyDescent="0.2">
      <c r="A737" s="59">
        <f t="shared" si="106"/>
        <v>18</v>
      </c>
      <c r="B737" s="57" t="s">
        <v>2421</v>
      </c>
      <c r="C737" s="94">
        <v>132.19999999999999</v>
      </c>
      <c r="D737" s="57"/>
      <c r="E737" s="59"/>
      <c r="F737" s="57">
        <f t="shared" si="99"/>
        <v>132.19999999999999</v>
      </c>
      <c r="G737" s="121">
        <v>1100</v>
      </c>
      <c r="H737" s="57">
        <v>8</v>
      </c>
      <c r="I737" s="121">
        <v>5000</v>
      </c>
      <c r="J737" s="57">
        <v>16</v>
      </c>
      <c r="K737" s="56">
        <f t="shared" si="102"/>
        <v>1.1617775196049957E-3</v>
      </c>
      <c r="L737" s="56">
        <f t="shared" si="103"/>
        <v>1.7061207080400938E-3</v>
      </c>
      <c r="M737" s="54">
        <f t="shared" si="104"/>
        <v>10.553865477733929</v>
      </c>
      <c r="N737" s="54">
        <f t="shared" si="105"/>
        <v>2.3218504051014643</v>
      </c>
      <c r="O737" s="245">
        <f t="shared" si="100"/>
        <v>4.7703471959357362</v>
      </c>
      <c r="P737" s="54">
        <v>0.39089414694894142</v>
      </c>
      <c r="Q737" s="122">
        <f t="shared" si="101"/>
        <v>0.13643689278154367</v>
      </c>
    </row>
    <row r="738" spans="1:17" x14ac:dyDescent="0.2">
      <c r="A738" s="59">
        <f t="shared" si="106"/>
        <v>19</v>
      </c>
      <c r="B738" s="57" t="s">
        <v>2422</v>
      </c>
      <c r="C738" s="94">
        <v>130.6</v>
      </c>
      <c r="D738" s="57"/>
      <c r="E738" s="59"/>
      <c r="F738" s="57">
        <f t="shared" si="99"/>
        <v>130.6</v>
      </c>
      <c r="G738" s="121">
        <v>1100</v>
      </c>
      <c r="H738" s="57">
        <v>8</v>
      </c>
      <c r="I738" s="121">
        <v>5000</v>
      </c>
      <c r="J738" s="57">
        <v>16</v>
      </c>
      <c r="K738" s="56">
        <f t="shared" si="102"/>
        <v>1.1617775196049957E-3</v>
      </c>
      <c r="L738" s="56">
        <f t="shared" si="103"/>
        <v>1.7061207080400938E-3</v>
      </c>
      <c r="M738" s="54">
        <f t="shared" si="104"/>
        <v>10.553865477733929</v>
      </c>
      <c r="N738" s="54">
        <f t="shared" si="105"/>
        <v>2.3218504051014643</v>
      </c>
      <c r="O738" s="245">
        <f t="shared" si="100"/>
        <v>4.7703471959357362</v>
      </c>
      <c r="P738" s="54">
        <v>0.39089414694894142</v>
      </c>
      <c r="Q738" s="122">
        <f t="shared" si="101"/>
        <v>0.13810840142205261</v>
      </c>
    </row>
    <row r="739" spans="1:17" x14ac:dyDescent="0.2">
      <c r="A739" s="59">
        <f t="shared" si="106"/>
        <v>20</v>
      </c>
      <c r="B739" s="57" t="s">
        <v>2423</v>
      </c>
      <c r="C739" s="94">
        <v>302.39999999999998</v>
      </c>
      <c r="D739" s="57"/>
      <c r="E739" s="59"/>
      <c r="F739" s="57">
        <f t="shared" si="99"/>
        <v>302.39999999999998</v>
      </c>
      <c r="G739" s="121">
        <v>1100</v>
      </c>
      <c r="H739" s="57">
        <v>18</v>
      </c>
      <c r="I739" s="121">
        <v>5000</v>
      </c>
      <c r="J739" s="57">
        <v>20</v>
      </c>
      <c r="K739" s="56">
        <f t="shared" si="102"/>
        <v>2.6139994191112402E-3</v>
      </c>
      <c r="L739" s="56">
        <f t="shared" si="103"/>
        <v>2.1326508850501172E-3</v>
      </c>
      <c r="M739" s="54">
        <f t="shared" si="104"/>
        <v>17.467673119313794</v>
      </c>
      <c r="N739" s="54">
        <f t="shared" si="105"/>
        <v>3.8428880862490349</v>
      </c>
      <c r="O739" s="245">
        <f t="shared" si="100"/>
        <v>7.8953882499298347</v>
      </c>
      <c r="P739" s="54">
        <v>0.87951183063511817</v>
      </c>
      <c r="Q739" s="122">
        <f t="shared" si="101"/>
        <v>9.9488959279523087E-2</v>
      </c>
    </row>
    <row r="740" spans="1:17" x14ac:dyDescent="0.2">
      <c r="A740" s="59">
        <f t="shared" si="106"/>
        <v>21</v>
      </c>
      <c r="B740" s="57" t="s">
        <v>2424</v>
      </c>
      <c r="C740" s="94">
        <v>2716.6</v>
      </c>
      <c r="D740" s="57"/>
      <c r="E740" s="59"/>
      <c r="F740" s="57">
        <f t="shared" si="99"/>
        <v>2716.6</v>
      </c>
      <c r="G740" s="121">
        <v>1100</v>
      </c>
      <c r="H740" s="57">
        <v>90</v>
      </c>
      <c r="I740" s="121">
        <v>5000</v>
      </c>
      <c r="J740" s="57">
        <v>90</v>
      </c>
      <c r="K740" s="56">
        <f t="shared" si="102"/>
        <v>1.3069997095556202E-2</v>
      </c>
      <c r="L740" s="56">
        <f t="shared" si="103"/>
        <v>9.5969289827255271E-3</v>
      </c>
      <c r="M740" s="54">
        <f t="shared" si="104"/>
        <v>83.414287968076763</v>
      </c>
      <c r="N740" s="54">
        <f t="shared" si="105"/>
        <v>18.351143352976887</v>
      </c>
      <c r="O740" s="245">
        <f t="shared" si="100"/>
        <v>37.703258161570702</v>
      </c>
      <c r="P740" s="54">
        <v>4.3975591531755907</v>
      </c>
      <c r="Q740" s="122">
        <f t="shared" si="101"/>
        <v>5.2958200926084061E-2</v>
      </c>
    </row>
    <row r="741" spans="1:17" x14ac:dyDescent="0.2">
      <c r="A741" s="59">
        <f t="shared" si="106"/>
        <v>22</v>
      </c>
      <c r="B741" s="57" t="s">
        <v>2425</v>
      </c>
      <c r="C741" s="94">
        <v>453</v>
      </c>
      <c r="D741" s="57"/>
      <c r="E741" s="59"/>
      <c r="F741" s="57">
        <f t="shared" si="99"/>
        <v>453</v>
      </c>
      <c r="G741" s="121">
        <v>1100</v>
      </c>
      <c r="H741" s="57">
        <v>17</v>
      </c>
      <c r="I741" s="121">
        <v>5000</v>
      </c>
      <c r="J741" s="57">
        <v>34</v>
      </c>
      <c r="K741" s="56">
        <f t="shared" si="102"/>
        <v>2.468777229160616E-3</v>
      </c>
      <c r="L741" s="56">
        <f t="shared" si="103"/>
        <v>3.6255065045851993E-3</v>
      </c>
      <c r="M741" s="54">
        <f t="shared" si="104"/>
        <v>22.426964140184598</v>
      </c>
      <c r="N741" s="54">
        <f t="shared" si="105"/>
        <v>4.9339321108406118</v>
      </c>
      <c r="O741" s="245">
        <f t="shared" si="100"/>
        <v>10.136987791363438</v>
      </c>
      <c r="P741" s="54">
        <v>0.83065006226650051</v>
      </c>
      <c r="Q741" s="122">
        <f t="shared" si="101"/>
        <v>8.4610450562152648E-2</v>
      </c>
    </row>
    <row r="742" spans="1:17" x14ac:dyDescent="0.2">
      <c r="A742" s="59">
        <f t="shared" si="106"/>
        <v>23</v>
      </c>
      <c r="B742" s="57" t="s">
        <v>2426</v>
      </c>
      <c r="C742" s="94">
        <v>183.6</v>
      </c>
      <c r="D742" s="57"/>
      <c r="E742" s="59">
        <v>33.299999999999997</v>
      </c>
      <c r="F742" s="57">
        <f t="shared" si="99"/>
        <v>216.89999999999998</v>
      </c>
      <c r="G742" s="121">
        <v>1100</v>
      </c>
      <c r="H742" s="57">
        <v>2</v>
      </c>
      <c r="I742" s="121">
        <v>5000</v>
      </c>
      <c r="J742" s="57">
        <v>6</v>
      </c>
      <c r="K742" s="56">
        <f t="shared" si="102"/>
        <v>2.9044437990124891E-4</v>
      </c>
      <c r="L742" s="56">
        <f t="shared" si="103"/>
        <v>6.3979526551503517E-4</v>
      </c>
      <c r="M742" s="54">
        <f t="shared" si="104"/>
        <v>3.4232818951319253</v>
      </c>
      <c r="N742" s="54">
        <f t="shared" si="105"/>
        <v>0.75312201692902359</v>
      </c>
      <c r="O742" s="245">
        <f t="shared" si="100"/>
        <v>1.5473234165996304</v>
      </c>
      <c r="P742" s="54">
        <v>9.7723536737235356E-2</v>
      </c>
      <c r="Q742" s="122">
        <f t="shared" si="101"/>
        <v>2.6839330868592973E-2</v>
      </c>
    </row>
    <row r="743" spans="1:17" x14ac:dyDescent="0.2">
      <c r="A743" s="59">
        <f t="shared" si="106"/>
        <v>24</v>
      </c>
      <c r="B743" s="57" t="s">
        <v>2427</v>
      </c>
      <c r="C743" s="94">
        <v>1099.8</v>
      </c>
      <c r="D743" s="57"/>
      <c r="E743" s="59"/>
      <c r="F743" s="57">
        <f t="shared" si="99"/>
        <v>1099.8</v>
      </c>
      <c r="G743" s="121">
        <v>1100</v>
      </c>
      <c r="H743" s="57">
        <v>21</v>
      </c>
      <c r="I743" s="121">
        <v>5000</v>
      </c>
      <c r="J743" s="57">
        <v>42</v>
      </c>
      <c r="K743" s="56">
        <f t="shared" si="102"/>
        <v>3.0496659889631137E-3</v>
      </c>
      <c r="L743" s="56">
        <f t="shared" si="103"/>
        <v>4.4785668586052457E-3</v>
      </c>
      <c r="M743" s="54">
        <f t="shared" si="104"/>
        <v>27.703896879051563</v>
      </c>
      <c r="N743" s="54">
        <f t="shared" si="105"/>
        <v>6.0948573133913442</v>
      </c>
      <c r="O743" s="245">
        <f t="shared" si="100"/>
        <v>12.522161389331307</v>
      </c>
      <c r="P743" s="54">
        <v>1.0260971357409714</v>
      </c>
      <c r="Q743" s="122">
        <f t="shared" si="101"/>
        <v>4.305056620977922E-2</v>
      </c>
    </row>
    <row r="744" spans="1:17" x14ac:dyDescent="0.2">
      <c r="A744" s="59">
        <f t="shared" si="106"/>
        <v>25</v>
      </c>
      <c r="B744" s="57" t="s">
        <v>2428</v>
      </c>
      <c r="C744" s="94">
        <v>287.8</v>
      </c>
      <c r="D744" s="57">
        <v>29</v>
      </c>
      <c r="E744" s="59"/>
      <c r="F744" s="57">
        <f t="shared" si="99"/>
        <v>316.8</v>
      </c>
      <c r="G744" s="121">
        <v>1100</v>
      </c>
      <c r="H744" s="57">
        <v>16</v>
      </c>
      <c r="I744" s="121">
        <v>5000</v>
      </c>
      <c r="J744" s="57">
        <v>12</v>
      </c>
      <c r="K744" s="56">
        <f t="shared" si="102"/>
        <v>2.3235550392099913E-3</v>
      </c>
      <c r="L744" s="56">
        <f t="shared" si="103"/>
        <v>1.2795905310300703E-3</v>
      </c>
      <c r="M744" s="54">
        <f t="shared" si="104"/>
        <v>13.259575698483427</v>
      </c>
      <c r="N744" s="54">
        <f t="shared" si="105"/>
        <v>2.9171066536663539</v>
      </c>
      <c r="O744" s="245">
        <f t="shared" si="100"/>
        <v>5.9933282157145094</v>
      </c>
      <c r="P744" s="54">
        <v>0.78178829389788285</v>
      </c>
      <c r="Q744" s="122">
        <f t="shared" si="101"/>
        <v>7.2448860043441199E-2</v>
      </c>
    </row>
    <row r="745" spans="1:17" x14ac:dyDescent="0.2">
      <c r="A745" s="59">
        <f t="shared" si="106"/>
        <v>26</v>
      </c>
      <c r="B745" s="57" t="s">
        <v>2429</v>
      </c>
      <c r="C745" s="94">
        <v>272.5</v>
      </c>
      <c r="D745" s="57"/>
      <c r="E745" s="59"/>
      <c r="F745" s="57">
        <f t="shared" si="99"/>
        <v>272.5</v>
      </c>
      <c r="G745" s="121">
        <v>1100</v>
      </c>
      <c r="H745" s="57">
        <v>13</v>
      </c>
      <c r="I745" s="121">
        <v>5000</v>
      </c>
      <c r="J745" s="57">
        <v>12</v>
      </c>
      <c r="K745" s="56">
        <f t="shared" si="102"/>
        <v>1.887888469358118E-3</v>
      </c>
      <c r="L745" s="56">
        <f t="shared" si="103"/>
        <v>1.2795905310300703E-3</v>
      </c>
      <c r="M745" s="54">
        <f t="shared" si="104"/>
        <v>11.656322721428534</v>
      </c>
      <c r="N745" s="54">
        <f t="shared" si="105"/>
        <v>2.5643909987142774</v>
      </c>
      <c r="O745" s="245">
        <f t="shared" si="100"/>
        <v>5.2686578700856979</v>
      </c>
      <c r="P745" s="54">
        <v>0.63520298879202974</v>
      </c>
      <c r="Q745" s="122">
        <f t="shared" si="101"/>
        <v>7.3851649831268032E-2</v>
      </c>
    </row>
    <row r="746" spans="1:17" x14ac:dyDescent="0.2">
      <c r="A746" s="59">
        <f t="shared" si="106"/>
        <v>27</v>
      </c>
      <c r="B746" s="57" t="s">
        <v>2430</v>
      </c>
      <c r="C746" s="94">
        <v>206.8</v>
      </c>
      <c r="D746" s="57"/>
      <c r="E746" s="59"/>
      <c r="F746" s="57">
        <f t="shared" si="99"/>
        <v>206.8</v>
      </c>
      <c r="G746" s="121">
        <v>1100</v>
      </c>
      <c r="H746" s="57">
        <v>12</v>
      </c>
      <c r="I746" s="121">
        <v>5000</v>
      </c>
      <c r="J746" s="57">
        <v>8</v>
      </c>
      <c r="K746" s="56">
        <f t="shared" si="102"/>
        <v>1.7426662794074936E-3</v>
      </c>
      <c r="L746" s="56">
        <f t="shared" si="103"/>
        <v>8.5306035402004689E-4</v>
      </c>
      <c r="M746" s="54">
        <f t="shared" si="104"/>
        <v>9.5522740110133491</v>
      </c>
      <c r="N746" s="54">
        <f t="shared" si="105"/>
        <v>2.1015002824229367</v>
      </c>
      <c r="O746" s="245">
        <f t="shared" si="100"/>
        <v>4.3176278529780339</v>
      </c>
      <c r="P746" s="54">
        <v>0.58634122042341219</v>
      </c>
      <c r="Q746" s="122">
        <f t="shared" si="101"/>
        <v>8.0066457286449386E-2</v>
      </c>
    </row>
    <row r="747" spans="1:17" x14ac:dyDescent="0.2">
      <c r="A747" s="59">
        <f t="shared" si="106"/>
        <v>28</v>
      </c>
      <c r="B747" s="57" t="s">
        <v>2431</v>
      </c>
      <c r="C747" s="94">
        <v>90.7</v>
      </c>
      <c r="D747" s="57"/>
      <c r="E747" s="59"/>
      <c r="F747" s="57">
        <f t="shared" si="99"/>
        <v>90.7</v>
      </c>
      <c r="G747" s="121">
        <v>1100</v>
      </c>
      <c r="H747" s="57">
        <v>7</v>
      </c>
      <c r="I747" s="121">
        <v>5000</v>
      </c>
      <c r="J747" s="57">
        <v>9</v>
      </c>
      <c r="K747" s="56">
        <f t="shared" si="102"/>
        <v>1.0165553296543712E-3</v>
      </c>
      <c r="L747" s="56">
        <f t="shared" si="103"/>
        <v>9.5969289827255275E-4</v>
      </c>
      <c r="M747" s="54">
        <f t="shared" si="104"/>
        <v>7.2725934787710793</v>
      </c>
      <c r="N747" s="54">
        <f t="shared" si="105"/>
        <v>1.5999705653296374</v>
      </c>
      <c r="O747" s="245">
        <f t="shared" si="100"/>
        <v>3.2872122524045277</v>
      </c>
      <c r="P747" s="54">
        <v>0.34203237858032376</v>
      </c>
      <c r="Q747" s="122">
        <f t="shared" si="101"/>
        <v>0.13783692034272951</v>
      </c>
    </row>
    <row r="748" spans="1:17" x14ac:dyDescent="0.2">
      <c r="A748" s="59">
        <f t="shared" si="106"/>
        <v>29</v>
      </c>
      <c r="B748" s="57" t="s">
        <v>2432</v>
      </c>
      <c r="C748" s="94">
        <v>315.8</v>
      </c>
      <c r="D748" s="57"/>
      <c r="E748" s="59"/>
      <c r="F748" s="57">
        <f t="shared" si="99"/>
        <v>315.8</v>
      </c>
      <c r="G748" s="121">
        <v>1100</v>
      </c>
      <c r="H748" s="57">
        <v>9</v>
      </c>
      <c r="I748" s="121">
        <v>5000</v>
      </c>
      <c r="J748" s="57">
        <v>8</v>
      </c>
      <c r="K748" s="56">
        <f t="shared" si="102"/>
        <v>1.3069997095556201E-3</v>
      </c>
      <c r="L748" s="56">
        <f t="shared" si="103"/>
        <v>8.5306035402004689E-4</v>
      </c>
      <c r="M748" s="54">
        <f t="shared" si="104"/>
        <v>7.9490210339584548</v>
      </c>
      <c r="N748" s="54">
        <f t="shared" si="105"/>
        <v>1.7487846274708601</v>
      </c>
      <c r="O748" s="245">
        <f t="shared" si="100"/>
        <v>3.5929575073492215</v>
      </c>
      <c r="P748" s="54">
        <v>0.43975591531755909</v>
      </c>
      <c r="Q748" s="122">
        <f t="shared" si="101"/>
        <v>4.3478527815377116E-2</v>
      </c>
    </row>
    <row r="749" spans="1:17" x14ac:dyDescent="0.2">
      <c r="A749" s="59">
        <f t="shared" si="106"/>
        <v>30</v>
      </c>
      <c r="B749" s="57" t="s">
        <v>2433</v>
      </c>
      <c r="C749" s="94">
        <v>728.38</v>
      </c>
      <c r="D749" s="57"/>
      <c r="E749" s="59">
        <v>237.1</v>
      </c>
      <c r="F749" s="57">
        <f t="shared" si="99"/>
        <v>965.48</v>
      </c>
      <c r="G749" s="121">
        <v>1100</v>
      </c>
      <c r="H749" s="57">
        <v>8</v>
      </c>
      <c r="I749" s="121">
        <v>5000</v>
      </c>
      <c r="J749" s="57">
        <v>24</v>
      </c>
      <c r="K749" s="56">
        <f t="shared" si="102"/>
        <v>1.1617775196049957E-3</v>
      </c>
      <c r="L749" s="56">
        <f t="shared" si="103"/>
        <v>2.5591810620601407E-3</v>
      </c>
      <c r="M749" s="54">
        <f t="shared" si="104"/>
        <v>13.693127580527701</v>
      </c>
      <c r="N749" s="54">
        <f t="shared" si="105"/>
        <v>3.0124880677160943</v>
      </c>
      <c r="O749" s="245">
        <f t="shared" si="100"/>
        <v>6.1892936663985214</v>
      </c>
      <c r="P749" s="54">
        <v>0.39089414694894142</v>
      </c>
      <c r="Q749" s="122">
        <f t="shared" si="101"/>
        <v>2.4118369579474729E-2</v>
      </c>
    </row>
    <row r="750" spans="1:17" x14ac:dyDescent="0.2">
      <c r="A750" s="59">
        <f t="shared" si="106"/>
        <v>31</v>
      </c>
      <c r="B750" s="57" t="s">
        <v>2434</v>
      </c>
      <c r="C750" s="94">
        <v>2744.5</v>
      </c>
      <c r="D750" s="57">
        <v>461.4</v>
      </c>
      <c r="E750" s="59">
        <v>413</v>
      </c>
      <c r="F750" s="57">
        <f t="shared" si="99"/>
        <v>3618.9</v>
      </c>
      <c r="G750" s="121">
        <v>1100</v>
      </c>
      <c r="H750" s="57">
        <v>0</v>
      </c>
      <c r="I750" s="121">
        <v>5000</v>
      </c>
      <c r="J750" s="57">
        <v>90</v>
      </c>
      <c r="K750" s="56">
        <f t="shared" si="102"/>
        <v>0</v>
      </c>
      <c r="L750" s="56">
        <f t="shared" si="103"/>
        <v>9.5969289827255271E-3</v>
      </c>
      <c r="M750" s="54">
        <f t="shared" si="104"/>
        <v>35.316698656429942</v>
      </c>
      <c r="N750" s="54">
        <f t="shared" si="105"/>
        <v>7.7696737044145872</v>
      </c>
      <c r="O750" s="245">
        <f t="shared" si="100"/>
        <v>15.963147792706334</v>
      </c>
      <c r="P750" s="54">
        <v>0</v>
      </c>
      <c r="Q750" s="122">
        <f t="shared" si="101"/>
        <v>1.631698034031083E-2</v>
      </c>
    </row>
    <row r="751" spans="1:17" x14ac:dyDescent="0.2">
      <c r="A751" s="59">
        <f t="shared" si="106"/>
        <v>32</v>
      </c>
      <c r="B751" s="57" t="s">
        <v>2435</v>
      </c>
      <c r="C751" s="94">
        <v>853.9</v>
      </c>
      <c r="D751" s="57"/>
      <c r="E751" s="59">
        <v>126.4</v>
      </c>
      <c r="F751" s="57">
        <f t="shared" si="99"/>
        <v>980.3</v>
      </c>
      <c r="G751" s="121">
        <v>1100</v>
      </c>
      <c r="H751" s="57">
        <v>24</v>
      </c>
      <c r="I751" s="121">
        <v>5000</v>
      </c>
      <c r="J751" s="57">
        <v>24</v>
      </c>
      <c r="K751" s="56">
        <f t="shared" si="102"/>
        <v>3.4853325588149872E-3</v>
      </c>
      <c r="L751" s="56">
        <f t="shared" si="103"/>
        <v>2.5591810620601407E-3</v>
      </c>
      <c r="M751" s="54">
        <f t="shared" si="104"/>
        <v>22.24381012482047</v>
      </c>
      <c r="N751" s="54">
        <f t="shared" si="105"/>
        <v>4.8936382274605039</v>
      </c>
      <c r="O751" s="245">
        <f t="shared" si="100"/>
        <v>10.054202176418853</v>
      </c>
      <c r="P751" s="54">
        <v>1.1726824408468244</v>
      </c>
      <c r="Q751" s="122">
        <f t="shared" si="101"/>
        <v>3.9135298346982206E-2</v>
      </c>
    </row>
    <row r="752" spans="1:17" x14ac:dyDescent="0.2">
      <c r="A752" s="59">
        <f t="shared" si="106"/>
        <v>33</v>
      </c>
      <c r="B752" s="57" t="s">
        <v>2436</v>
      </c>
      <c r="C752" s="94">
        <v>996.64</v>
      </c>
      <c r="D752" s="57"/>
      <c r="E752" s="59">
        <v>120.2</v>
      </c>
      <c r="F752" s="57">
        <f t="shared" si="99"/>
        <v>1116.8399999999999</v>
      </c>
      <c r="G752" s="121">
        <v>1100</v>
      </c>
      <c r="H752" s="57">
        <v>20</v>
      </c>
      <c r="I752" s="121">
        <v>5000</v>
      </c>
      <c r="J752" s="57">
        <v>26</v>
      </c>
      <c r="K752" s="56">
        <f t="shared" si="102"/>
        <v>2.904443799012489E-3</v>
      </c>
      <c r="L752" s="56">
        <f t="shared" si="103"/>
        <v>2.7724461505651524E-3</v>
      </c>
      <c r="M752" s="54">
        <f t="shared" si="104"/>
        <v>20.890955014445719</v>
      </c>
      <c r="N752" s="54">
        <f t="shared" si="105"/>
        <v>4.5960101031780587</v>
      </c>
      <c r="O752" s="245">
        <f t="shared" ref="O752:O783" si="107">M752*0.452</f>
        <v>9.4427116665294655</v>
      </c>
      <c r="P752" s="54">
        <v>0.9772353673723535</v>
      </c>
      <c r="Q752" s="122">
        <f t="shared" ref="Q752:Q783" si="108">(M752+N752+O752+P752)/F752</f>
        <v>3.2150453199675515E-2</v>
      </c>
    </row>
    <row r="753" spans="1:17" x14ac:dyDescent="0.2">
      <c r="A753" s="59">
        <f t="shared" si="106"/>
        <v>34</v>
      </c>
      <c r="B753" s="57" t="s">
        <v>2437</v>
      </c>
      <c r="C753" s="94">
        <v>978.3</v>
      </c>
      <c r="D753" s="57">
        <v>22.8</v>
      </c>
      <c r="E753" s="59"/>
      <c r="F753" s="57">
        <f t="shared" si="99"/>
        <v>1001.0999999999999</v>
      </c>
      <c r="G753" s="121">
        <v>1100</v>
      </c>
      <c r="H753" s="57">
        <v>26</v>
      </c>
      <c r="I753" s="121">
        <v>5000</v>
      </c>
      <c r="J753" s="57">
        <v>22</v>
      </c>
      <c r="K753" s="56">
        <f t="shared" si="102"/>
        <v>3.775776938716236E-3</v>
      </c>
      <c r="L753" s="56">
        <f t="shared" si="103"/>
        <v>2.3459159735551289E-3</v>
      </c>
      <c r="M753" s="54">
        <f t="shared" si="104"/>
        <v>22.527829917158623</v>
      </c>
      <c r="N753" s="54">
        <f t="shared" si="105"/>
        <v>4.9561225817748973</v>
      </c>
      <c r="O753" s="245">
        <f t="shared" si="107"/>
        <v>10.182579122555698</v>
      </c>
      <c r="P753" s="54">
        <v>1.2704059775840595</v>
      </c>
      <c r="Q753" s="122">
        <f t="shared" si="108"/>
        <v>3.8894154029640672E-2</v>
      </c>
    </row>
    <row r="754" spans="1:17" x14ac:dyDescent="0.2">
      <c r="A754" s="59">
        <f t="shared" si="106"/>
        <v>35</v>
      </c>
      <c r="B754" s="57" t="s">
        <v>2438</v>
      </c>
      <c r="C754" s="94">
        <v>290.39999999999998</v>
      </c>
      <c r="D754" s="57"/>
      <c r="E754" s="59"/>
      <c r="F754" s="57">
        <f t="shared" si="99"/>
        <v>290.39999999999998</v>
      </c>
      <c r="G754" s="121">
        <v>1100</v>
      </c>
      <c r="H754" s="57">
        <v>6</v>
      </c>
      <c r="I754" s="121">
        <v>5000</v>
      </c>
      <c r="J754" s="57">
        <v>8</v>
      </c>
      <c r="K754" s="56">
        <f t="shared" si="102"/>
        <v>8.7133313970374679E-4</v>
      </c>
      <c r="L754" s="56">
        <f t="shared" si="103"/>
        <v>8.5306035402004689E-4</v>
      </c>
      <c r="M754" s="54">
        <f t="shared" si="104"/>
        <v>6.3457680569035606</v>
      </c>
      <c r="N754" s="54">
        <f t="shared" si="105"/>
        <v>1.3960689725187834</v>
      </c>
      <c r="O754" s="245">
        <f t="shared" si="107"/>
        <v>2.8682871617204095</v>
      </c>
      <c r="P754" s="54">
        <v>0.2931706102117061</v>
      </c>
      <c r="Q754" s="122">
        <f t="shared" si="108"/>
        <v>3.7545780996399658E-2</v>
      </c>
    </row>
    <row r="755" spans="1:17" x14ac:dyDescent="0.2">
      <c r="A755" s="59">
        <f t="shared" si="106"/>
        <v>36</v>
      </c>
      <c r="B755" s="57" t="s">
        <v>2439</v>
      </c>
      <c r="C755" s="94">
        <v>1017.8</v>
      </c>
      <c r="D755" s="57"/>
      <c r="E755" s="59">
        <v>108.5</v>
      </c>
      <c r="F755" s="57">
        <f t="shared" si="99"/>
        <v>1126.3</v>
      </c>
      <c r="G755" s="121">
        <v>1100</v>
      </c>
      <c r="H755" s="57">
        <v>36</v>
      </c>
      <c r="I755" s="121">
        <v>5000</v>
      </c>
      <c r="J755" s="57">
        <v>36</v>
      </c>
      <c r="K755" s="56">
        <f t="shared" si="102"/>
        <v>5.2279988382224803E-3</v>
      </c>
      <c r="L755" s="56">
        <f t="shared" si="103"/>
        <v>3.838771593090211E-3</v>
      </c>
      <c r="M755" s="54">
        <f t="shared" si="104"/>
        <v>33.365715187230705</v>
      </c>
      <c r="N755" s="54">
        <f t="shared" si="105"/>
        <v>7.3404573411907554</v>
      </c>
      <c r="O755" s="245">
        <f t="shared" si="107"/>
        <v>15.081303264628279</v>
      </c>
      <c r="P755" s="54">
        <v>1.7590236612702363</v>
      </c>
      <c r="Q755" s="122">
        <f t="shared" si="108"/>
        <v>5.1093402694060173E-2</v>
      </c>
    </row>
    <row r="756" spans="1:17" x14ac:dyDescent="0.2">
      <c r="A756" s="59">
        <f t="shared" si="106"/>
        <v>37</v>
      </c>
      <c r="B756" s="57" t="s">
        <v>985</v>
      </c>
      <c r="C756" s="94">
        <v>803.6</v>
      </c>
      <c r="D756" s="57"/>
      <c r="E756" s="59">
        <v>89</v>
      </c>
      <c r="F756" s="57">
        <f t="shared" si="99"/>
        <v>892.6</v>
      </c>
      <c r="G756" s="121">
        <v>1100</v>
      </c>
      <c r="H756" s="57">
        <v>20</v>
      </c>
      <c r="I756" s="121">
        <v>5000</v>
      </c>
      <c r="J756" s="57">
        <v>22</v>
      </c>
      <c r="K756" s="56">
        <f t="shared" si="102"/>
        <v>2.904443799012489E-3</v>
      </c>
      <c r="L756" s="56">
        <f t="shared" si="103"/>
        <v>2.3459159735551289E-3</v>
      </c>
      <c r="M756" s="54">
        <f t="shared" si="104"/>
        <v>19.321323963048833</v>
      </c>
      <c r="N756" s="54">
        <f t="shared" si="105"/>
        <v>4.2506912718707435</v>
      </c>
      <c r="O756" s="245">
        <f t="shared" si="107"/>
        <v>8.7332384312980729</v>
      </c>
      <c r="P756" s="54">
        <v>0.9772353673723535</v>
      </c>
      <c r="Q756" s="122">
        <f t="shared" si="108"/>
        <v>3.7287126410026891E-2</v>
      </c>
    </row>
    <row r="757" spans="1:17" x14ac:dyDescent="0.2">
      <c r="A757" s="59">
        <f t="shared" si="106"/>
        <v>38</v>
      </c>
      <c r="B757" s="57" t="s">
        <v>986</v>
      </c>
      <c r="C757" s="94">
        <v>923.4</v>
      </c>
      <c r="D757" s="57"/>
      <c r="E757" s="59"/>
      <c r="F757" s="57">
        <f t="shared" si="99"/>
        <v>923.4</v>
      </c>
      <c r="G757" s="121">
        <v>1100</v>
      </c>
      <c r="H757" s="57">
        <v>21</v>
      </c>
      <c r="I757" s="121">
        <v>5000</v>
      </c>
      <c r="J757" s="57">
        <v>24</v>
      </c>
      <c r="K757" s="56">
        <f t="shared" si="102"/>
        <v>3.0496659889631137E-3</v>
      </c>
      <c r="L757" s="56">
        <f t="shared" si="103"/>
        <v>2.5591810620601407E-3</v>
      </c>
      <c r="M757" s="54">
        <f t="shared" si="104"/>
        <v>20.640557147765577</v>
      </c>
      <c r="N757" s="54">
        <f t="shared" si="105"/>
        <v>4.5409225725084266</v>
      </c>
      <c r="O757" s="245">
        <f t="shared" si="107"/>
        <v>9.3295318307900406</v>
      </c>
      <c r="P757" s="54">
        <v>1.0260971357409714</v>
      </c>
      <c r="Q757" s="122">
        <f t="shared" si="108"/>
        <v>3.84850646380821E-2</v>
      </c>
    </row>
    <row r="758" spans="1:17" x14ac:dyDescent="0.2">
      <c r="A758" s="59">
        <f t="shared" si="106"/>
        <v>39</v>
      </c>
      <c r="B758" s="57" t="s">
        <v>987</v>
      </c>
      <c r="C758" s="94">
        <v>953.3</v>
      </c>
      <c r="D758" s="57"/>
      <c r="E758" s="59"/>
      <c r="F758" s="57">
        <f t="shared" si="99"/>
        <v>953.3</v>
      </c>
      <c r="G758" s="121">
        <v>1100</v>
      </c>
      <c r="H758" s="57">
        <v>22</v>
      </c>
      <c r="I758" s="121">
        <v>5000</v>
      </c>
      <c r="J758" s="57">
        <v>26</v>
      </c>
      <c r="K758" s="56">
        <f t="shared" si="102"/>
        <v>3.1948881789137379E-3</v>
      </c>
      <c r="L758" s="56">
        <f t="shared" si="103"/>
        <v>2.7724461505651524E-3</v>
      </c>
      <c r="M758" s="54">
        <f t="shared" si="104"/>
        <v>21.959790332482314</v>
      </c>
      <c r="N758" s="54">
        <f t="shared" si="105"/>
        <v>4.8311538731461088</v>
      </c>
      <c r="O758" s="245">
        <f t="shared" si="107"/>
        <v>9.9258252302820065</v>
      </c>
      <c r="P758" s="54">
        <v>1.0749589041095888</v>
      </c>
      <c r="Q758" s="122">
        <f t="shared" si="108"/>
        <v>3.9643059204888302E-2</v>
      </c>
    </row>
    <row r="759" spans="1:17" x14ac:dyDescent="0.2">
      <c r="A759" s="59">
        <f t="shared" si="106"/>
        <v>40</v>
      </c>
      <c r="B759" s="57" t="s">
        <v>988</v>
      </c>
      <c r="C759" s="94">
        <v>956.1</v>
      </c>
      <c r="D759" s="57">
        <v>153.69999999999999</v>
      </c>
      <c r="E759" s="59"/>
      <c r="F759" s="57">
        <f t="shared" si="99"/>
        <v>1109.8</v>
      </c>
      <c r="G759" s="121">
        <v>1100</v>
      </c>
      <c r="H759" s="57">
        <v>28</v>
      </c>
      <c r="I759" s="121">
        <v>5000</v>
      </c>
      <c r="J759" s="57">
        <v>20</v>
      </c>
      <c r="K759" s="56">
        <f t="shared" si="102"/>
        <v>4.0662213186174849E-3</v>
      </c>
      <c r="L759" s="56">
        <f t="shared" si="103"/>
        <v>2.1326508850501172E-3</v>
      </c>
      <c r="M759" s="54">
        <f t="shared" si="104"/>
        <v>22.811849709496776</v>
      </c>
      <c r="N759" s="54">
        <f t="shared" si="105"/>
        <v>5.0186069360892906</v>
      </c>
      <c r="O759" s="245">
        <f t="shared" si="107"/>
        <v>10.310956068692544</v>
      </c>
      <c r="P759" s="54">
        <v>1.368129514321295</v>
      </c>
      <c r="Q759" s="122">
        <f t="shared" si="108"/>
        <v>3.5600596709857553E-2</v>
      </c>
    </row>
    <row r="760" spans="1:17" x14ac:dyDescent="0.2">
      <c r="A760" s="59">
        <f t="shared" si="106"/>
        <v>41</v>
      </c>
      <c r="B760" s="57" t="s">
        <v>989</v>
      </c>
      <c r="C760" s="94">
        <v>900.4</v>
      </c>
      <c r="D760" s="57"/>
      <c r="E760" s="59"/>
      <c r="F760" s="57">
        <f t="shared" si="99"/>
        <v>900.4</v>
      </c>
      <c r="G760" s="121">
        <v>1100</v>
      </c>
      <c r="H760" s="57">
        <v>28</v>
      </c>
      <c r="I760" s="121">
        <v>5000</v>
      </c>
      <c r="J760" s="57">
        <v>22</v>
      </c>
      <c r="K760" s="56">
        <f t="shared" si="102"/>
        <v>4.0662213186174849E-3</v>
      </c>
      <c r="L760" s="56">
        <f t="shared" si="103"/>
        <v>2.3459159735551289E-3</v>
      </c>
      <c r="M760" s="54">
        <f t="shared" si="104"/>
        <v>23.596665235195221</v>
      </c>
      <c r="N760" s="54">
        <f t="shared" si="105"/>
        <v>5.1912663517429491</v>
      </c>
      <c r="O760" s="245">
        <f t="shared" si="107"/>
        <v>10.66569268630824</v>
      </c>
      <c r="P760" s="54">
        <v>1.368129514321295</v>
      </c>
      <c r="Q760" s="122">
        <f t="shared" si="108"/>
        <v>4.5337354273176041E-2</v>
      </c>
    </row>
    <row r="761" spans="1:17" x14ac:dyDescent="0.2">
      <c r="A761" s="59">
        <f t="shared" si="106"/>
        <v>42</v>
      </c>
      <c r="B761" s="57" t="s">
        <v>990</v>
      </c>
      <c r="C761" s="94">
        <v>643.84</v>
      </c>
      <c r="D761" s="57">
        <v>33.299999999999997</v>
      </c>
      <c r="E761" s="59"/>
      <c r="F761" s="57">
        <f t="shared" si="99"/>
        <v>677.14</v>
      </c>
      <c r="G761" s="121">
        <v>1100</v>
      </c>
      <c r="H761" s="57">
        <v>24</v>
      </c>
      <c r="I761" s="121">
        <v>5000</v>
      </c>
      <c r="J761" s="57">
        <v>23</v>
      </c>
      <c r="K761" s="56">
        <f t="shared" si="102"/>
        <v>3.4853325588149872E-3</v>
      </c>
      <c r="L761" s="56">
        <f t="shared" si="103"/>
        <v>2.452548517807635E-3</v>
      </c>
      <c r="M761" s="54">
        <f t="shared" si="104"/>
        <v>21.85140236197125</v>
      </c>
      <c r="N761" s="54">
        <f t="shared" si="105"/>
        <v>4.8073085196336747</v>
      </c>
      <c r="O761" s="245">
        <f t="shared" si="107"/>
        <v>9.8768338676110048</v>
      </c>
      <c r="P761" s="54">
        <v>1.1726824408468244</v>
      </c>
      <c r="Q761" s="122">
        <f t="shared" si="108"/>
        <v>5.568749031228809E-2</v>
      </c>
    </row>
    <row r="762" spans="1:17" x14ac:dyDescent="0.2">
      <c r="A762" s="59">
        <f t="shared" si="106"/>
        <v>43</v>
      </c>
      <c r="B762" s="57" t="s">
        <v>991</v>
      </c>
      <c r="C762" s="94">
        <v>1596</v>
      </c>
      <c r="D762" s="57"/>
      <c r="E762" s="59">
        <v>102.9</v>
      </c>
      <c r="F762" s="57">
        <f t="shared" si="99"/>
        <v>1698.9</v>
      </c>
      <c r="G762" s="121">
        <v>1100</v>
      </c>
      <c r="H762" s="57">
        <v>24</v>
      </c>
      <c r="I762" s="121">
        <v>5000</v>
      </c>
      <c r="J762" s="57">
        <v>53</v>
      </c>
      <c r="K762" s="56">
        <f t="shared" si="102"/>
        <v>3.4853325588149872E-3</v>
      </c>
      <c r="L762" s="56">
        <f t="shared" si="103"/>
        <v>5.6515248453828104E-3</v>
      </c>
      <c r="M762" s="54">
        <f t="shared" si="104"/>
        <v>33.623635247447901</v>
      </c>
      <c r="N762" s="54">
        <f t="shared" si="105"/>
        <v>7.3971997544385379</v>
      </c>
      <c r="O762" s="245">
        <f t="shared" si="107"/>
        <v>15.197883131846451</v>
      </c>
      <c r="P762" s="54">
        <v>1.1726824408468244</v>
      </c>
      <c r="Q762" s="122">
        <f t="shared" si="108"/>
        <v>3.3781506018352885E-2</v>
      </c>
    </row>
    <row r="763" spans="1:17" x14ac:dyDescent="0.2">
      <c r="A763" s="59">
        <f t="shared" si="106"/>
        <v>44</v>
      </c>
      <c r="B763" s="57" t="s">
        <v>992</v>
      </c>
      <c r="C763" s="94">
        <v>697.3</v>
      </c>
      <c r="D763" s="57"/>
      <c r="E763" s="59"/>
      <c r="F763" s="57">
        <f t="shared" si="99"/>
        <v>697.3</v>
      </c>
      <c r="G763" s="121">
        <v>1100</v>
      </c>
      <c r="H763" s="57">
        <v>27</v>
      </c>
      <c r="I763" s="121">
        <v>5000</v>
      </c>
      <c r="J763" s="57">
        <v>21</v>
      </c>
      <c r="K763" s="56">
        <f t="shared" si="102"/>
        <v>3.9209991286668607E-3</v>
      </c>
      <c r="L763" s="56">
        <f t="shared" si="103"/>
        <v>2.2392834293026229E-3</v>
      </c>
      <c r="M763" s="54">
        <f t="shared" si="104"/>
        <v>22.669839813327698</v>
      </c>
      <c r="N763" s="54">
        <f t="shared" si="105"/>
        <v>4.9873647589320935</v>
      </c>
      <c r="O763" s="245">
        <f t="shared" si="107"/>
        <v>10.246767595624119</v>
      </c>
      <c r="P763" s="54">
        <v>1.3192677459526774</v>
      </c>
      <c r="Q763" s="122">
        <f t="shared" si="108"/>
        <v>5.6250164798274195E-2</v>
      </c>
    </row>
    <row r="764" spans="1:17" x14ac:dyDescent="0.2">
      <c r="A764" s="59">
        <f t="shared" si="106"/>
        <v>45</v>
      </c>
      <c r="B764" s="57" t="s">
        <v>993</v>
      </c>
      <c r="C764" s="94">
        <v>696.5</v>
      </c>
      <c r="D764" s="57"/>
      <c r="E764" s="59">
        <v>42.8</v>
      </c>
      <c r="F764" s="57">
        <f t="shared" si="99"/>
        <v>739.3</v>
      </c>
      <c r="G764" s="121">
        <v>1100</v>
      </c>
      <c r="H764" s="57">
        <v>25</v>
      </c>
      <c r="I764" s="121">
        <v>5000</v>
      </c>
      <c r="J764" s="57">
        <v>28</v>
      </c>
      <c r="K764" s="56">
        <f t="shared" si="102"/>
        <v>3.6305547487656114E-3</v>
      </c>
      <c r="L764" s="56">
        <f t="shared" si="103"/>
        <v>2.9857112390701641E-3</v>
      </c>
      <c r="M764" s="54">
        <f t="shared" si="104"/>
        <v>24.347858835235655</v>
      </c>
      <c r="N764" s="54">
        <f t="shared" si="105"/>
        <v>5.3565289437518446</v>
      </c>
      <c r="O764" s="245">
        <f t="shared" si="107"/>
        <v>11.005232193526517</v>
      </c>
      <c r="P764" s="54">
        <v>1.221544209215442</v>
      </c>
      <c r="Q764" s="122">
        <f t="shared" si="108"/>
        <v>5.6717386962977769E-2</v>
      </c>
    </row>
    <row r="765" spans="1:17" x14ac:dyDescent="0.2">
      <c r="A765" s="59">
        <f t="shared" si="106"/>
        <v>46</v>
      </c>
      <c r="B765" s="57" t="s">
        <v>994</v>
      </c>
      <c r="C765" s="94">
        <v>570.20000000000005</v>
      </c>
      <c r="D765" s="57"/>
      <c r="E765" s="59"/>
      <c r="F765" s="57">
        <f t="shared" si="99"/>
        <v>570.20000000000005</v>
      </c>
      <c r="G765" s="121">
        <v>1100</v>
      </c>
      <c r="H765" s="57">
        <v>19</v>
      </c>
      <c r="I765" s="121">
        <v>5000</v>
      </c>
      <c r="J765" s="57">
        <v>20</v>
      </c>
      <c r="K765" s="56">
        <f t="shared" si="102"/>
        <v>2.7592216090618648E-3</v>
      </c>
      <c r="L765" s="56">
        <f t="shared" si="103"/>
        <v>2.1326508850501172E-3</v>
      </c>
      <c r="M765" s="54">
        <f t="shared" si="104"/>
        <v>18.002090778332096</v>
      </c>
      <c r="N765" s="54">
        <f t="shared" si="105"/>
        <v>3.9604599712330613</v>
      </c>
      <c r="O765" s="245">
        <f t="shared" si="107"/>
        <v>8.136945031806107</v>
      </c>
      <c r="P765" s="54">
        <v>0.92837359900373595</v>
      </c>
      <c r="Q765" s="122">
        <f t="shared" si="108"/>
        <v>5.4415765311075052E-2</v>
      </c>
    </row>
    <row r="766" spans="1:17" x14ac:dyDescent="0.2">
      <c r="A766" s="59">
        <f t="shared" si="106"/>
        <v>47</v>
      </c>
      <c r="B766" s="57" t="s">
        <v>995</v>
      </c>
      <c r="C766" s="94">
        <v>251.5</v>
      </c>
      <c r="D766" s="57"/>
      <c r="E766" s="59"/>
      <c r="F766" s="57">
        <f t="shared" si="99"/>
        <v>251.5</v>
      </c>
      <c r="G766" s="121">
        <v>1100</v>
      </c>
      <c r="H766" s="57">
        <v>6</v>
      </c>
      <c r="I766" s="121">
        <v>5000</v>
      </c>
      <c r="J766" s="57">
        <v>6</v>
      </c>
      <c r="K766" s="56">
        <f t="shared" si="102"/>
        <v>8.7133313970374679E-4</v>
      </c>
      <c r="L766" s="56">
        <f t="shared" si="103"/>
        <v>6.3979526551503517E-4</v>
      </c>
      <c r="M766" s="54">
        <f t="shared" si="104"/>
        <v>5.5609525312051176</v>
      </c>
      <c r="N766" s="54">
        <f t="shared" si="105"/>
        <v>1.223409556865126</v>
      </c>
      <c r="O766" s="245">
        <f t="shared" si="107"/>
        <v>2.5135505441047132</v>
      </c>
      <c r="P766" s="54">
        <v>0.2931706102117061</v>
      </c>
      <c r="Q766" s="122">
        <f t="shared" si="108"/>
        <v>3.8135519850443986E-2</v>
      </c>
    </row>
    <row r="767" spans="1:17" x14ac:dyDescent="0.2">
      <c r="A767" s="59">
        <f t="shared" si="106"/>
        <v>48</v>
      </c>
      <c r="B767" s="57" t="s">
        <v>996</v>
      </c>
      <c r="C767" s="94">
        <v>810.9</v>
      </c>
      <c r="D767" s="57">
        <v>47.5</v>
      </c>
      <c r="E767" s="59"/>
      <c r="F767" s="57">
        <f t="shared" si="99"/>
        <v>858.4</v>
      </c>
      <c r="G767" s="121">
        <v>1100</v>
      </c>
      <c r="H767" s="57">
        <v>27</v>
      </c>
      <c r="I767" s="121">
        <v>5000</v>
      </c>
      <c r="J767" s="57">
        <v>29</v>
      </c>
      <c r="K767" s="56">
        <f t="shared" si="102"/>
        <v>3.9209991286668607E-3</v>
      </c>
      <c r="L767" s="56">
        <f t="shared" si="103"/>
        <v>3.0923437833226698E-3</v>
      </c>
      <c r="M767" s="54">
        <f t="shared" si="104"/>
        <v>25.80910191612147</v>
      </c>
      <c r="N767" s="54">
        <f t="shared" si="105"/>
        <v>5.6780024215467231</v>
      </c>
      <c r="O767" s="245">
        <f t="shared" si="107"/>
        <v>11.665714066086904</v>
      </c>
      <c r="P767" s="54">
        <v>1.3192677459526774</v>
      </c>
      <c r="Q767" s="122">
        <f t="shared" si="108"/>
        <v>5.1808115272259758E-2</v>
      </c>
    </row>
    <row r="768" spans="1:17" x14ac:dyDescent="0.2">
      <c r="A768" s="59">
        <f t="shared" si="106"/>
        <v>49</v>
      </c>
      <c r="B768" s="57" t="s">
        <v>997</v>
      </c>
      <c r="C768" s="94">
        <v>553</v>
      </c>
      <c r="D768" s="57"/>
      <c r="E768" s="59"/>
      <c r="F768" s="57">
        <f t="shared" si="99"/>
        <v>553</v>
      </c>
      <c r="G768" s="121">
        <v>1100</v>
      </c>
      <c r="H768" s="57">
        <v>12</v>
      </c>
      <c r="I768" s="121">
        <v>5000</v>
      </c>
      <c r="J768" s="57">
        <v>24</v>
      </c>
      <c r="K768" s="56">
        <f t="shared" si="102"/>
        <v>1.7426662794074936E-3</v>
      </c>
      <c r="L768" s="56">
        <f t="shared" si="103"/>
        <v>2.5591810620601407E-3</v>
      </c>
      <c r="M768" s="54">
        <f t="shared" si="104"/>
        <v>15.830798216600895</v>
      </c>
      <c r="N768" s="54">
        <f t="shared" si="105"/>
        <v>3.4827756076521967</v>
      </c>
      <c r="O768" s="245">
        <f t="shared" si="107"/>
        <v>7.1555207939036052</v>
      </c>
      <c r="P768" s="54">
        <v>0.58634122042341219</v>
      </c>
      <c r="Q768" s="122">
        <f t="shared" si="108"/>
        <v>4.8924838767775966E-2</v>
      </c>
    </row>
    <row r="769" spans="1:17" x14ac:dyDescent="0.2">
      <c r="A769" s="59">
        <f t="shared" si="106"/>
        <v>50</v>
      </c>
      <c r="B769" s="57" t="s">
        <v>998</v>
      </c>
      <c r="C769" s="94">
        <v>993.9</v>
      </c>
      <c r="D769" s="57"/>
      <c r="E769" s="59"/>
      <c r="F769" s="57">
        <f t="shared" si="99"/>
        <v>993.9</v>
      </c>
      <c r="G769" s="121">
        <v>1100</v>
      </c>
      <c r="H769" s="57">
        <v>24</v>
      </c>
      <c r="I769" s="121">
        <v>5000</v>
      </c>
      <c r="J769" s="57">
        <v>48</v>
      </c>
      <c r="K769" s="56">
        <f t="shared" si="102"/>
        <v>3.4853325588149872E-3</v>
      </c>
      <c r="L769" s="56">
        <f t="shared" si="103"/>
        <v>5.1183621241202813E-3</v>
      </c>
      <c r="M769" s="54">
        <f t="shared" si="104"/>
        <v>31.66159643320179</v>
      </c>
      <c r="N769" s="54">
        <f t="shared" si="105"/>
        <v>6.9655512153043935</v>
      </c>
      <c r="O769" s="245">
        <f t="shared" si="107"/>
        <v>14.31104158780721</v>
      </c>
      <c r="P769" s="54">
        <v>1.1726824408468244</v>
      </c>
      <c r="Q769" s="122">
        <f t="shared" si="108"/>
        <v>5.4442973817446644E-2</v>
      </c>
    </row>
    <row r="770" spans="1:17" x14ac:dyDescent="0.2">
      <c r="A770" s="59">
        <f t="shared" si="106"/>
        <v>51</v>
      </c>
      <c r="B770" s="57" t="s">
        <v>999</v>
      </c>
      <c r="C770" s="94">
        <v>351.3</v>
      </c>
      <c r="D770" s="57"/>
      <c r="E770" s="59"/>
      <c r="F770" s="57">
        <f t="shared" si="99"/>
        <v>351.3</v>
      </c>
      <c r="G770" s="121">
        <v>1100</v>
      </c>
      <c r="H770" s="57">
        <v>11</v>
      </c>
      <c r="I770" s="121">
        <v>5000</v>
      </c>
      <c r="J770" s="57">
        <v>10</v>
      </c>
      <c r="K770" s="56">
        <f t="shared" si="102"/>
        <v>1.5974440894568689E-3</v>
      </c>
      <c r="L770" s="56">
        <f t="shared" si="103"/>
        <v>1.0663254425250586E-3</v>
      </c>
      <c r="M770" s="54">
        <f t="shared" si="104"/>
        <v>9.8026718776934931</v>
      </c>
      <c r="N770" s="54">
        <f t="shared" si="105"/>
        <v>2.1565878130925684</v>
      </c>
      <c r="O770" s="245">
        <f t="shared" si="107"/>
        <v>4.4308076887174588</v>
      </c>
      <c r="P770" s="54">
        <v>0.53747945205479442</v>
      </c>
      <c r="Q770" s="122">
        <f t="shared" si="108"/>
        <v>4.8185445008705703E-2</v>
      </c>
    </row>
    <row r="771" spans="1:17" x14ac:dyDescent="0.2">
      <c r="A771" s="59">
        <f t="shared" si="106"/>
        <v>52</v>
      </c>
      <c r="B771" s="57" t="s">
        <v>1000</v>
      </c>
      <c r="C771" s="94">
        <v>330</v>
      </c>
      <c r="D771" s="57"/>
      <c r="E771" s="59">
        <v>35</v>
      </c>
      <c r="F771" s="57">
        <f t="shared" si="99"/>
        <v>365</v>
      </c>
      <c r="G771" s="121">
        <v>1100</v>
      </c>
      <c r="H771" s="57">
        <v>16</v>
      </c>
      <c r="I771" s="121">
        <v>5000</v>
      </c>
      <c r="J771" s="57">
        <v>20</v>
      </c>
      <c r="K771" s="56">
        <f t="shared" si="102"/>
        <v>2.3235550392099913E-3</v>
      </c>
      <c r="L771" s="56">
        <f t="shared" si="103"/>
        <v>2.1326508850501172E-3</v>
      </c>
      <c r="M771" s="54">
        <f t="shared" si="104"/>
        <v>16.3988378012772</v>
      </c>
      <c r="N771" s="54">
        <f t="shared" si="105"/>
        <v>3.6077443162809839</v>
      </c>
      <c r="O771" s="245">
        <f t="shared" si="107"/>
        <v>7.4122746861772946</v>
      </c>
      <c r="P771" s="54">
        <v>0.78178829389788285</v>
      </c>
      <c r="Q771" s="122">
        <f t="shared" si="108"/>
        <v>7.7262041363379066E-2</v>
      </c>
    </row>
    <row r="772" spans="1:17" x14ac:dyDescent="0.2">
      <c r="A772" s="59">
        <f t="shared" si="106"/>
        <v>53</v>
      </c>
      <c r="B772" s="57" t="s">
        <v>1001</v>
      </c>
      <c r="C772" s="94">
        <v>207.1</v>
      </c>
      <c r="D772" s="57"/>
      <c r="E772" s="59">
        <v>43.3</v>
      </c>
      <c r="F772" s="57">
        <f t="shared" si="99"/>
        <v>250.39999999999998</v>
      </c>
      <c r="G772" s="121">
        <v>1100</v>
      </c>
      <c r="H772" s="57">
        <v>8</v>
      </c>
      <c r="I772" s="121">
        <v>5000</v>
      </c>
      <c r="J772" s="57">
        <v>10</v>
      </c>
      <c r="K772" s="56">
        <f t="shared" si="102"/>
        <v>1.1617775196049957E-3</v>
      </c>
      <c r="L772" s="56">
        <f t="shared" si="103"/>
        <v>1.0663254425250586E-3</v>
      </c>
      <c r="M772" s="54">
        <f t="shared" si="104"/>
        <v>8.1994189006385998</v>
      </c>
      <c r="N772" s="54">
        <f t="shared" si="105"/>
        <v>1.803872158140492</v>
      </c>
      <c r="O772" s="245">
        <f t="shared" si="107"/>
        <v>3.7061373430886473</v>
      </c>
      <c r="P772" s="54">
        <v>0.39089414694894142</v>
      </c>
      <c r="Q772" s="122">
        <f t="shared" si="108"/>
        <v>5.6311192287606553E-2</v>
      </c>
    </row>
    <row r="773" spans="1:17" x14ac:dyDescent="0.2">
      <c r="A773" s="59">
        <f t="shared" si="106"/>
        <v>54</v>
      </c>
      <c r="B773" s="57" t="s">
        <v>1002</v>
      </c>
      <c r="C773" s="94">
        <v>285.8</v>
      </c>
      <c r="D773" s="57"/>
      <c r="E773" s="59">
        <v>39.1</v>
      </c>
      <c r="F773" s="57">
        <f t="shared" si="99"/>
        <v>324.90000000000003</v>
      </c>
      <c r="G773" s="121">
        <v>1100</v>
      </c>
      <c r="H773" s="57">
        <v>7</v>
      </c>
      <c r="I773" s="121">
        <v>5000</v>
      </c>
      <c r="J773" s="57">
        <v>14</v>
      </c>
      <c r="K773" s="56">
        <f t="shared" si="102"/>
        <v>1.0165553296543712E-3</v>
      </c>
      <c r="L773" s="56">
        <f t="shared" si="103"/>
        <v>1.4928556195350821E-3</v>
      </c>
      <c r="M773" s="54">
        <f t="shared" si="104"/>
        <v>9.2346322930171887</v>
      </c>
      <c r="N773" s="54">
        <f t="shared" si="105"/>
        <v>2.0316191044637817</v>
      </c>
      <c r="O773" s="245">
        <f t="shared" si="107"/>
        <v>4.1740537964437694</v>
      </c>
      <c r="P773" s="54">
        <v>0.34203237858032376</v>
      </c>
      <c r="Q773" s="122">
        <f t="shared" si="108"/>
        <v>4.8575985141597604E-2</v>
      </c>
    </row>
    <row r="774" spans="1:17" x14ac:dyDescent="0.2">
      <c r="A774" s="59">
        <f t="shared" si="106"/>
        <v>55</v>
      </c>
      <c r="B774" s="57" t="s">
        <v>1003</v>
      </c>
      <c r="C774" s="94">
        <v>255</v>
      </c>
      <c r="D774" s="57"/>
      <c r="E774" s="59"/>
      <c r="F774" s="57">
        <f t="shared" si="99"/>
        <v>255</v>
      </c>
      <c r="G774" s="121">
        <v>1100</v>
      </c>
      <c r="H774" s="57">
        <v>8</v>
      </c>
      <c r="I774" s="121">
        <v>5000</v>
      </c>
      <c r="J774" s="57">
        <v>10</v>
      </c>
      <c r="K774" s="56">
        <f t="shared" si="102"/>
        <v>1.1617775196049957E-3</v>
      </c>
      <c r="L774" s="56">
        <f t="shared" si="103"/>
        <v>1.0663254425250586E-3</v>
      </c>
      <c r="M774" s="54">
        <f t="shared" si="104"/>
        <v>8.1994189006385998</v>
      </c>
      <c r="N774" s="54">
        <f t="shared" si="105"/>
        <v>1.803872158140492</v>
      </c>
      <c r="O774" s="245">
        <f t="shared" si="107"/>
        <v>3.7061373430886473</v>
      </c>
      <c r="P774" s="54">
        <v>0.39089414694894142</v>
      </c>
      <c r="Q774" s="122">
        <f t="shared" si="108"/>
        <v>5.5295382544379136E-2</v>
      </c>
    </row>
    <row r="775" spans="1:17" x14ac:dyDescent="0.2">
      <c r="A775" s="59">
        <f t="shared" si="106"/>
        <v>56</v>
      </c>
      <c r="B775" s="57" t="s">
        <v>1004</v>
      </c>
      <c r="C775" s="94">
        <v>313.39999999999998</v>
      </c>
      <c r="D775" s="57"/>
      <c r="E775" s="59"/>
      <c r="F775" s="57">
        <f t="shared" si="99"/>
        <v>313.39999999999998</v>
      </c>
      <c r="G775" s="121">
        <v>1100</v>
      </c>
      <c r="H775" s="57">
        <v>16</v>
      </c>
      <c r="I775" s="121">
        <v>5000</v>
      </c>
      <c r="J775" s="57">
        <v>17</v>
      </c>
      <c r="K775" s="56">
        <f t="shared" si="102"/>
        <v>2.3235550392099913E-3</v>
      </c>
      <c r="L775" s="56">
        <f t="shared" si="103"/>
        <v>1.8127532522925996E-3</v>
      </c>
      <c r="M775" s="54">
        <f t="shared" si="104"/>
        <v>15.221614512729536</v>
      </c>
      <c r="N775" s="54">
        <f t="shared" si="105"/>
        <v>3.3487551928004979</v>
      </c>
      <c r="O775" s="245">
        <f t="shared" si="107"/>
        <v>6.8801697597537501</v>
      </c>
      <c r="P775" s="54">
        <v>0.78178829389788285</v>
      </c>
      <c r="Q775" s="122">
        <f t="shared" si="108"/>
        <v>8.3702385957822797E-2</v>
      </c>
    </row>
    <row r="776" spans="1:17" x14ac:dyDescent="0.2">
      <c r="A776" s="59">
        <f t="shared" si="106"/>
        <v>57</v>
      </c>
      <c r="B776" s="57" t="s">
        <v>1005</v>
      </c>
      <c r="C776" s="94">
        <v>129.80000000000001</v>
      </c>
      <c r="D776" s="57"/>
      <c r="E776" s="59"/>
      <c r="F776" s="57">
        <f t="shared" si="99"/>
        <v>129.80000000000001</v>
      </c>
      <c r="G776" s="121">
        <v>1100</v>
      </c>
      <c r="H776" s="57">
        <v>8</v>
      </c>
      <c r="I776" s="121">
        <v>5000</v>
      </c>
      <c r="J776" s="57">
        <v>16</v>
      </c>
      <c r="K776" s="56">
        <f t="shared" si="102"/>
        <v>1.1617775196049957E-3</v>
      </c>
      <c r="L776" s="56">
        <f t="shared" si="103"/>
        <v>1.7061207080400938E-3</v>
      </c>
      <c r="M776" s="54">
        <f t="shared" si="104"/>
        <v>10.553865477733929</v>
      </c>
      <c r="N776" s="54">
        <f t="shared" si="105"/>
        <v>2.3218504051014643</v>
      </c>
      <c r="O776" s="245">
        <f t="shared" si="107"/>
        <v>4.7703471959357362</v>
      </c>
      <c r="P776" s="54">
        <v>0.39089414694894142</v>
      </c>
      <c r="Q776" s="122">
        <f t="shared" si="108"/>
        <v>0.13895960882681099</v>
      </c>
    </row>
    <row r="777" spans="1:17" x14ac:dyDescent="0.2">
      <c r="A777" s="59">
        <f t="shared" si="106"/>
        <v>58</v>
      </c>
      <c r="B777" s="57" t="s">
        <v>1006</v>
      </c>
      <c r="C777" s="94">
        <v>307.3</v>
      </c>
      <c r="D777" s="57"/>
      <c r="E777" s="59"/>
      <c r="F777" s="57">
        <f t="shared" si="99"/>
        <v>307.3</v>
      </c>
      <c r="G777" s="121">
        <v>1100</v>
      </c>
      <c r="H777" s="57">
        <v>16</v>
      </c>
      <c r="I777" s="121">
        <v>5000</v>
      </c>
      <c r="J777" s="57">
        <v>32</v>
      </c>
      <c r="K777" s="56">
        <f t="shared" si="102"/>
        <v>2.3235550392099913E-3</v>
      </c>
      <c r="L777" s="56">
        <f t="shared" si="103"/>
        <v>3.4122414160801876E-3</v>
      </c>
      <c r="M777" s="54">
        <f t="shared" si="104"/>
        <v>21.107730955467858</v>
      </c>
      <c r="N777" s="54">
        <f t="shared" si="105"/>
        <v>4.6437008102029287</v>
      </c>
      <c r="O777" s="245">
        <f t="shared" si="107"/>
        <v>9.5406943918714724</v>
      </c>
      <c r="P777" s="54">
        <v>0.78178829389788285</v>
      </c>
      <c r="Q777" s="122">
        <f t="shared" si="108"/>
        <v>0.11738989408213517</v>
      </c>
    </row>
    <row r="778" spans="1:17" x14ac:dyDescent="0.2">
      <c r="A778" s="59">
        <f t="shared" si="106"/>
        <v>59</v>
      </c>
      <c r="B778" s="57" t="s">
        <v>1008</v>
      </c>
      <c r="C778" s="94">
        <v>134.5</v>
      </c>
      <c r="D778" s="57"/>
      <c r="E778" s="59"/>
      <c r="F778" s="57">
        <f t="shared" ref="F778:F824" si="109">C778+D778+E778</f>
        <v>134.5</v>
      </c>
      <c r="G778" s="121">
        <v>1100</v>
      </c>
      <c r="H778" s="57">
        <v>7</v>
      </c>
      <c r="I778" s="121">
        <v>5000</v>
      </c>
      <c r="J778" s="57">
        <v>14</v>
      </c>
      <c r="K778" s="56">
        <f t="shared" si="102"/>
        <v>1.0165553296543712E-3</v>
      </c>
      <c r="L778" s="56">
        <f t="shared" si="103"/>
        <v>1.4928556195350821E-3</v>
      </c>
      <c r="M778" s="54">
        <f t="shared" si="104"/>
        <v>9.2346322930171887</v>
      </c>
      <c r="N778" s="54">
        <f t="shared" ref="N778:N827" si="110">M778*0.22</f>
        <v>2.0316191044637817</v>
      </c>
      <c r="O778" s="245">
        <f t="shared" si="107"/>
        <v>4.1740537964437694</v>
      </c>
      <c r="P778" s="54">
        <v>0.34203237858032376</v>
      </c>
      <c r="Q778" s="122">
        <f t="shared" si="108"/>
        <v>0.11734079979557668</v>
      </c>
    </row>
    <row r="779" spans="1:17" x14ac:dyDescent="0.2">
      <c r="A779" s="59">
        <f t="shared" si="106"/>
        <v>60</v>
      </c>
      <c r="B779" s="57" t="s">
        <v>1009</v>
      </c>
      <c r="C779" s="94">
        <v>4314.8999999999996</v>
      </c>
      <c r="D779" s="57"/>
      <c r="E779" s="59">
        <v>196.7</v>
      </c>
      <c r="F779" s="57">
        <f t="shared" si="109"/>
        <v>4511.5999999999995</v>
      </c>
      <c r="G779" s="121">
        <v>1100</v>
      </c>
      <c r="H779" s="57">
        <v>95</v>
      </c>
      <c r="I779" s="121">
        <v>5000</v>
      </c>
      <c r="J779" s="57">
        <v>190</v>
      </c>
      <c r="K779" s="56">
        <f t="shared" si="102"/>
        <v>1.3796108045309324E-2</v>
      </c>
      <c r="L779" s="56">
        <f t="shared" si="103"/>
        <v>2.0260183407976112E-2</v>
      </c>
      <c r="M779" s="54">
        <f t="shared" si="104"/>
        <v>125.32715254809041</v>
      </c>
      <c r="N779" s="54">
        <f t="shared" si="110"/>
        <v>27.571973560579892</v>
      </c>
      <c r="O779" s="245">
        <f t="shared" si="107"/>
        <v>56.647872951736865</v>
      </c>
      <c r="P779" s="54">
        <v>4.6418679950186794</v>
      </c>
      <c r="Q779" s="122">
        <f t="shared" si="108"/>
        <v>4.7475145636897309E-2</v>
      </c>
    </row>
    <row r="780" spans="1:17" x14ac:dyDescent="0.2">
      <c r="A780" s="59">
        <f t="shared" si="106"/>
        <v>61</v>
      </c>
      <c r="B780" s="57" t="s">
        <v>1010</v>
      </c>
      <c r="C780" s="94">
        <v>3549.4</v>
      </c>
      <c r="D780" s="57"/>
      <c r="E780" s="59"/>
      <c r="F780" s="57">
        <f t="shared" si="109"/>
        <v>3549.4</v>
      </c>
      <c r="G780" s="121">
        <v>1100</v>
      </c>
      <c r="H780" s="57">
        <v>80</v>
      </c>
      <c r="I780" s="121">
        <v>5000</v>
      </c>
      <c r="J780" s="57">
        <v>160</v>
      </c>
      <c r="K780" s="56">
        <f t="shared" si="102"/>
        <v>1.1617775196049956E-2</v>
      </c>
      <c r="L780" s="56">
        <f t="shared" si="103"/>
        <v>1.7061207080400938E-2</v>
      </c>
      <c r="M780" s="54">
        <f t="shared" si="104"/>
        <v>105.53865477733929</v>
      </c>
      <c r="N780" s="54">
        <f t="shared" si="110"/>
        <v>23.218504051014644</v>
      </c>
      <c r="O780" s="245">
        <f t="shared" si="107"/>
        <v>47.703471959357358</v>
      </c>
      <c r="P780" s="54">
        <v>3.908941469489414</v>
      </c>
      <c r="Q780" s="122">
        <f t="shared" si="108"/>
        <v>5.0816918988336256E-2</v>
      </c>
    </row>
    <row r="781" spans="1:17" x14ac:dyDescent="0.2">
      <c r="A781" s="59">
        <f t="shared" si="106"/>
        <v>62</v>
      </c>
      <c r="B781" s="57" t="s">
        <v>1011</v>
      </c>
      <c r="C781" s="94">
        <v>3345.7</v>
      </c>
      <c r="D781" s="57"/>
      <c r="E781" s="59"/>
      <c r="F781" s="57">
        <f t="shared" si="109"/>
        <v>3345.7</v>
      </c>
      <c r="G781" s="121">
        <v>1100</v>
      </c>
      <c r="H781" s="57">
        <v>80</v>
      </c>
      <c r="I781" s="121">
        <v>5000</v>
      </c>
      <c r="J781" s="57">
        <v>160</v>
      </c>
      <c r="K781" s="56">
        <f t="shared" si="102"/>
        <v>1.1617775196049956E-2</v>
      </c>
      <c r="L781" s="56">
        <f t="shared" si="103"/>
        <v>1.7061207080400938E-2</v>
      </c>
      <c r="M781" s="54">
        <f t="shared" si="104"/>
        <v>105.53865477733929</v>
      </c>
      <c r="N781" s="54">
        <f t="shared" si="110"/>
        <v>23.218504051014644</v>
      </c>
      <c r="O781" s="245">
        <f t="shared" si="107"/>
        <v>47.703471959357358</v>
      </c>
      <c r="P781" s="54">
        <v>3.908941469489414</v>
      </c>
      <c r="Q781" s="122">
        <f t="shared" si="108"/>
        <v>5.3910862377738802E-2</v>
      </c>
    </row>
    <row r="782" spans="1:17" x14ac:dyDescent="0.2">
      <c r="A782" s="59">
        <f t="shared" si="106"/>
        <v>63</v>
      </c>
      <c r="B782" s="57" t="s">
        <v>1012</v>
      </c>
      <c r="C782" s="94">
        <v>3098.6</v>
      </c>
      <c r="D782" s="57"/>
      <c r="E782" s="59">
        <v>182</v>
      </c>
      <c r="F782" s="57">
        <f t="shared" si="109"/>
        <v>3280.6</v>
      </c>
      <c r="G782" s="121">
        <v>1100</v>
      </c>
      <c r="H782" s="57">
        <v>66</v>
      </c>
      <c r="I782" s="121">
        <v>5000</v>
      </c>
      <c r="J782" s="57">
        <v>132</v>
      </c>
      <c r="K782" s="56">
        <f t="shared" si="102"/>
        <v>9.5846645367412137E-3</v>
      </c>
      <c r="L782" s="56">
        <f t="shared" si="103"/>
        <v>1.4075495841330773E-2</v>
      </c>
      <c r="M782" s="54">
        <f t="shared" si="104"/>
        <v>87.069390191304905</v>
      </c>
      <c r="N782" s="54">
        <f t="shared" si="110"/>
        <v>19.155265842087079</v>
      </c>
      <c r="O782" s="245">
        <f t="shared" si="107"/>
        <v>39.355364366469821</v>
      </c>
      <c r="P782" s="54">
        <v>3.2248767123287663</v>
      </c>
      <c r="Q782" s="122">
        <f t="shared" si="108"/>
        <v>4.535904929348003E-2</v>
      </c>
    </row>
    <row r="783" spans="1:17" x14ac:dyDescent="0.2">
      <c r="A783" s="59">
        <f t="shared" si="106"/>
        <v>64</v>
      </c>
      <c r="B783" s="57" t="s">
        <v>1013</v>
      </c>
      <c r="C783" s="94">
        <v>141.30000000000001</v>
      </c>
      <c r="D783" s="57"/>
      <c r="E783" s="59"/>
      <c r="F783" s="57">
        <f t="shared" si="109"/>
        <v>141.30000000000001</v>
      </c>
      <c r="G783" s="121">
        <v>1100</v>
      </c>
      <c r="H783" s="57">
        <v>8</v>
      </c>
      <c r="I783" s="121">
        <v>5000</v>
      </c>
      <c r="J783" s="57">
        <v>16</v>
      </c>
      <c r="K783" s="56">
        <f t="shared" si="102"/>
        <v>1.1617775196049957E-3</v>
      </c>
      <c r="L783" s="56">
        <f t="shared" si="103"/>
        <v>1.7061207080400938E-3</v>
      </c>
      <c r="M783" s="54">
        <f t="shared" si="104"/>
        <v>10.553865477733929</v>
      </c>
      <c r="N783" s="54">
        <f t="shared" si="110"/>
        <v>2.3218504051014643</v>
      </c>
      <c r="O783" s="245">
        <f t="shared" si="107"/>
        <v>4.7703471959357362</v>
      </c>
      <c r="P783" s="54">
        <v>0.39089414694894142</v>
      </c>
      <c r="Q783" s="122">
        <f t="shared" si="108"/>
        <v>0.12765008652314272</v>
      </c>
    </row>
    <row r="784" spans="1:17" x14ac:dyDescent="0.2">
      <c r="A784" s="59">
        <f t="shared" si="106"/>
        <v>65</v>
      </c>
      <c r="B784" s="57" t="s">
        <v>1014</v>
      </c>
      <c r="C784" s="94">
        <v>263.8</v>
      </c>
      <c r="D784" s="57"/>
      <c r="E784" s="59"/>
      <c r="F784" s="57">
        <f t="shared" si="109"/>
        <v>263.8</v>
      </c>
      <c r="G784" s="121">
        <v>1100</v>
      </c>
      <c r="H784" s="57">
        <v>7</v>
      </c>
      <c r="I784" s="121">
        <v>5000</v>
      </c>
      <c r="J784" s="57">
        <v>14</v>
      </c>
      <c r="K784" s="56">
        <f t="shared" si="102"/>
        <v>1.0165553296543712E-3</v>
      </c>
      <c r="L784" s="56">
        <f t="shared" si="103"/>
        <v>1.4928556195350821E-3</v>
      </c>
      <c r="M784" s="54">
        <f t="shared" si="104"/>
        <v>9.2346322930171887</v>
      </c>
      <c r="N784" s="54">
        <f t="shared" si="110"/>
        <v>2.0316191044637817</v>
      </c>
      <c r="O784" s="245">
        <f t="shared" ref="O784:O815" si="111">M784*0.452</f>
        <v>4.1740537964437694</v>
      </c>
      <c r="P784" s="54">
        <v>0.34203237858032376</v>
      </c>
      <c r="Q784" s="122">
        <f t="shared" ref="Q784:Q815" si="112">(M784+N784+O784+P784)/F784</f>
        <v>5.982690512700934E-2</v>
      </c>
    </row>
    <row r="785" spans="1:17" x14ac:dyDescent="0.2">
      <c r="A785" s="59">
        <f t="shared" si="106"/>
        <v>66</v>
      </c>
      <c r="B785" s="57" t="s">
        <v>1015</v>
      </c>
      <c r="C785" s="94">
        <v>117.3</v>
      </c>
      <c r="D785" s="57"/>
      <c r="E785" s="59"/>
      <c r="F785" s="57">
        <f t="shared" si="109"/>
        <v>117.3</v>
      </c>
      <c r="G785" s="121">
        <v>1100</v>
      </c>
      <c r="H785" s="57">
        <v>5</v>
      </c>
      <c r="I785" s="121">
        <v>5000</v>
      </c>
      <c r="J785" s="57">
        <v>9</v>
      </c>
      <c r="K785" s="56">
        <f t="shared" ref="K785:K847" si="113">SUM(0.5/3443*H785)</f>
        <v>7.2611094975312226E-4</v>
      </c>
      <c r="L785" s="56">
        <f t="shared" ref="L785:L848" si="114">SUM(1/9378*J785)</f>
        <v>9.5969289827255275E-4</v>
      </c>
      <c r="M785" s="54">
        <f t="shared" ref="M785:M848" si="115">(L785+K785)*3680</f>
        <v>6.2037581607344841</v>
      </c>
      <c r="N785" s="54">
        <f t="shared" si="110"/>
        <v>1.3648267953615865</v>
      </c>
      <c r="O785" s="245">
        <f t="shared" si="111"/>
        <v>2.8040986886519867</v>
      </c>
      <c r="P785" s="54">
        <v>0.24430884184308838</v>
      </c>
      <c r="Q785" s="122">
        <f t="shared" si="112"/>
        <v>9.0511444898475249E-2</v>
      </c>
    </row>
    <row r="786" spans="1:17" x14ac:dyDescent="0.2">
      <c r="A786" s="59">
        <f t="shared" ref="A786:A849" si="116">A785+1</f>
        <v>67</v>
      </c>
      <c r="B786" s="57" t="s">
        <v>1016</v>
      </c>
      <c r="C786" s="94">
        <v>138</v>
      </c>
      <c r="D786" s="57"/>
      <c r="E786" s="59"/>
      <c r="F786" s="57">
        <f t="shared" si="109"/>
        <v>138</v>
      </c>
      <c r="G786" s="121">
        <v>1100</v>
      </c>
      <c r="H786" s="57">
        <v>7</v>
      </c>
      <c r="I786" s="121">
        <v>5000</v>
      </c>
      <c r="J786" s="57">
        <v>14</v>
      </c>
      <c r="K786" s="56">
        <f t="shared" si="113"/>
        <v>1.0165553296543712E-3</v>
      </c>
      <c r="L786" s="56">
        <f t="shared" si="114"/>
        <v>1.4928556195350821E-3</v>
      </c>
      <c r="M786" s="54">
        <f t="shared" si="115"/>
        <v>9.2346322930171887</v>
      </c>
      <c r="N786" s="54">
        <f t="shared" si="110"/>
        <v>2.0316191044637817</v>
      </c>
      <c r="O786" s="245">
        <f t="shared" si="111"/>
        <v>4.1740537964437694</v>
      </c>
      <c r="P786" s="54">
        <v>0.34203237858032376</v>
      </c>
      <c r="Q786" s="122">
        <f t="shared" si="112"/>
        <v>0.11436476501815264</v>
      </c>
    </row>
    <row r="787" spans="1:17" x14ac:dyDescent="0.2">
      <c r="A787" s="59">
        <f t="shared" si="116"/>
        <v>68</v>
      </c>
      <c r="B787" s="57" t="s">
        <v>1017</v>
      </c>
      <c r="C787" s="94">
        <v>139</v>
      </c>
      <c r="D787" s="57"/>
      <c r="E787" s="59"/>
      <c r="F787" s="57">
        <f t="shared" si="109"/>
        <v>139</v>
      </c>
      <c r="G787" s="121">
        <v>1100</v>
      </c>
      <c r="H787" s="57">
        <v>8</v>
      </c>
      <c r="I787" s="121">
        <v>5000</v>
      </c>
      <c r="J787" s="57">
        <v>10</v>
      </c>
      <c r="K787" s="56">
        <f t="shared" si="113"/>
        <v>1.1617775196049957E-3</v>
      </c>
      <c r="L787" s="56">
        <f t="shared" si="114"/>
        <v>1.0663254425250586E-3</v>
      </c>
      <c r="M787" s="54">
        <f t="shared" si="115"/>
        <v>8.1994189006385998</v>
      </c>
      <c r="N787" s="54">
        <f t="shared" si="110"/>
        <v>1.803872158140492</v>
      </c>
      <c r="O787" s="245">
        <f t="shared" si="111"/>
        <v>3.7061373430886473</v>
      </c>
      <c r="P787" s="54">
        <v>0.39089414694894142</v>
      </c>
      <c r="Q787" s="122">
        <f t="shared" si="112"/>
        <v>0.10144116941594733</v>
      </c>
    </row>
    <row r="788" spans="1:17" x14ac:dyDescent="0.2">
      <c r="A788" s="59">
        <f t="shared" si="116"/>
        <v>69</v>
      </c>
      <c r="B788" s="57" t="s">
        <v>1018</v>
      </c>
      <c r="C788" s="94">
        <v>133</v>
      </c>
      <c r="D788" s="57"/>
      <c r="E788" s="59"/>
      <c r="F788" s="57">
        <f t="shared" si="109"/>
        <v>133</v>
      </c>
      <c r="G788" s="121">
        <v>1100</v>
      </c>
      <c r="H788" s="57">
        <v>8</v>
      </c>
      <c r="I788" s="121">
        <v>5000</v>
      </c>
      <c r="J788" s="57">
        <v>10</v>
      </c>
      <c r="K788" s="56">
        <f t="shared" si="113"/>
        <v>1.1617775196049957E-3</v>
      </c>
      <c r="L788" s="56">
        <f t="shared" si="114"/>
        <v>1.0663254425250586E-3</v>
      </c>
      <c r="M788" s="54">
        <f t="shared" si="115"/>
        <v>8.1994189006385998</v>
      </c>
      <c r="N788" s="54">
        <f t="shared" si="110"/>
        <v>1.803872158140492</v>
      </c>
      <c r="O788" s="245">
        <f t="shared" si="111"/>
        <v>3.7061373430886473</v>
      </c>
      <c r="P788" s="54">
        <v>0.39089414694894142</v>
      </c>
      <c r="Q788" s="122">
        <f t="shared" si="112"/>
        <v>0.10601746277305774</v>
      </c>
    </row>
    <row r="789" spans="1:17" x14ac:dyDescent="0.2">
      <c r="A789" s="59">
        <f t="shared" si="116"/>
        <v>70</v>
      </c>
      <c r="B789" s="57" t="s">
        <v>1019</v>
      </c>
      <c r="C789" s="94">
        <v>315.60000000000002</v>
      </c>
      <c r="D789" s="81"/>
      <c r="E789" s="59"/>
      <c r="F789" s="57">
        <f t="shared" si="109"/>
        <v>315.60000000000002</v>
      </c>
      <c r="G789" s="121">
        <v>1100</v>
      </c>
      <c r="H789" s="57">
        <v>17</v>
      </c>
      <c r="I789" s="121">
        <v>5000</v>
      </c>
      <c r="J789" s="57">
        <v>34</v>
      </c>
      <c r="K789" s="56">
        <f t="shared" si="113"/>
        <v>2.468777229160616E-3</v>
      </c>
      <c r="L789" s="56">
        <f t="shared" si="114"/>
        <v>3.6255065045851993E-3</v>
      </c>
      <c r="M789" s="54">
        <f t="shared" si="115"/>
        <v>22.426964140184598</v>
      </c>
      <c r="N789" s="54">
        <f t="shared" si="110"/>
        <v>4.9339321108406118</v>
      </c>
      <c r="O789" s="245">
        <f t="shared" si="111"/>
        <v>10.136987791363438</v>
      </c>
      <c r="P789" s="54">
        <v>0.83065006226650051</v>
      </c>
      <c r="Q789" s="122">
        <f t="shared" si="112"/>
        <v>0.12144655926696814</v>
      </c>
    </row>
    <row r="790" spans="1:17" x14ac:dyDescent="0.2">
      <c r="A790" s="59">
        <f t="shared" si="116"/>
        <v>71</v>
      </c>
      <c r="B790" s="57" t="s">
        <v>1020</v>
      </c>
      <c r="C790" s="94">
        <v>265.7</v>
      </c>
      <c r="D790" s="57"/>
      <c r="E790" s="59"/>
      <c r="F790" s="57">
        <f t="shared" si="109"/>
        <v>265.7</v>
      </c>
      <c r="G790" s="121">
        <v>1100</v>
      </c>
      <c r="H790" s="57">
        <v>12</v>
      </c>
      <c r="I790" s="121">
        <v>5000</v>
      </c>
      <c r="J790" s="57">
        <v>9</v>
      </c>
      <c r="K790" s="56">
        <f t="shared" si="113"/>
        <v>1.7426662794074936E-3</v>
      </c>
      <c r="L790" s="56">
        <f t="shared" si="114"/>
        <v>9.5969289827255275E-4</v>
      </c>
      <c r="M790" s="54">
        <f t="shared" si="115"/>
        <v>9.9446817738625715</v>
      </c>
      <c r="N790" s="54">
        <f t="shared" si="110"/>
        <v>2.1878299902497655</v>
      </c>
      <c r="O790" s="245">
        <f t="shared" si="111"/>
        <v>4.494996161785882</v>
      </c>
      <c r="P790" s="54">
        <v>0.58634122042341219</v>
      </c>
      <c r="Q790" s="122">
        <f t="shared" si="112"/>
        <v>6.4786786399403967E-2</v>
      </c>
    </row>
    <row r="791" spans="1:17" x14ac:dyDescent="0.2">
      <c r="A791" s="59">
        <f t="shared" si="116"/>
        <v>72</v>
      </c>
      <c r="B791" s="57" t="s">
        <v>1021</v>
      </c>
      <c r="C791" s="94">
        <v>156.80000000000001</v>
      </c>
      <c r="D791" s="57"/>
      <c r="E791" s="98">
        <v>17.5</v>
      </c>
      <c r="F791" s="57">
        <f t="shared" si="109"/>
        <v>174.3</v>
      </c>
      <c r="G791" s="121">
        <v>1100</v>
      </c>
      <c r="H791" s="57">
        <v>5</v>
      </c>
      <c r="I791" s="121">
        <v>5000</v>
      </c>
      <c r="J791" s="57">
        <v>6</v>
      </c>
      <c r="K791" s="56">
        <f t="shared" si="113"/>
        <v>7.2611094975312226E-4</v>
      </c>
      <c r="L791" s="56">
        <f t="shared" si="114"/>
        <v>6.3979526551503517E-4</v>
      </c>
      <c r="M791" s="54">
        <f t="shared" si="115"/>
        <v>5.0265348721868195</v>
      </c>
      <c r="N791" s="54">
        <f t="shared" si="110"/>
        <v>1.1058376718811003</v>
      </c>
      <c r="O791" s="245">
        <f t="shared" si="111"/>
        <v>2.2719937622284423</v>
      </c>
      <c r="P791" s="54">
        <v>0.24430884184308838</v>
      </c>
      <c r="Q791" s="122">
        <f t="shared" si="112"/>
        <v>4.9619478761557367E-2</v>
      </c>
    </row>
    <row r="792" spans="1:17" x14ac:dyDescent="0.2">
      <c r="A792" s="59">
        <f t="shared" si="116"/>
        <v>73</v>
      </c>
      <c r="B792" s="57" t="s">
        <v>1022</v>
      </c>
      <c r="C792" s="94">
        <v>132.30000000000001</v>
      </c>
      <c r="D792" s="57"/>
      <c r="E792" s="59"/>
      <c r="F792" s="57">
        <f t="shared" si="109"/>
        <v>132.30000000000001</v>
      </c>
      <c r="G792" s="121">
        <v>1100</v>
      </c>
      <c r="H792" s="57">
        <v>8</v>
      </c>
      <c r="I792" s="121">
        <v>5000</v>
      </c>
      <c r="J792" s="57">
        <v>6</v>
      </c>
      <c r="K792" s="56">
        <f t="shared" si="113"/>
        <v>1.1617775196049957E-3</v>
      </c>
      <c r="L792" s="56">
        <f t="shared" si="114"/>
        <v>6.3979526551503517E-4</v>
      </c>
      <c r="M792" s="54">
        <f t="shared" si="115"/>
        <v>6.6297878492417137</v>
      </c>
      <c r="N792" s="54">
        <f t="shared" si="110"/>
        <v>1.458553326833177</v>
      </c>
      <c r="O792" s="245">
        <f t="shared" si="111"/>
        <v>2.9966641078572547</v>
      </c>
      <c r="P792" s="54">
        <v>0.39089414694894142</v>
      </c>
      <c r="Q792" s="122">
        <f t="shared" si="112"/>
        <v>8.6741492296909195E-2</v>
      </c>
    </row>
    <row r="793" spans="1:17" x14ac:dyDescent="0.2">
      <c r="A793" s="59">
        <f t="shared" si="116"/>
        <v>74</v>
      </c>
      <c r="B793" s="57" t="s">
        <v>1023</v>
      </c>
      <c r="C793" s="94">
        <v>238.1</v>
      </c>
      <c r="D793" s="57"/>
      <c r="E793" s="59"/>
      <c r="F793" s="57">
        <f t="shared" si="109"/>
        <v>238.1</v>
      </c>
      <c r="G793" s="121">
        <v>1100</v>
      </c>
      <c r="H793" s="57">
        <v>7</v>
      </c>
      <c r="I793" s="121">
        <v>5000</v>
      </c>
      <c r="J793" s="57">
        <v>8</v>
      </c>
      <c r="K793" s="56">
        <f t="shared" si="113"/>
        <v>1.0165553296543712E-3</v>
      </c>
      <c r="L793" s="56">
        <f t="shared" si="114"/>
        <v>8.5306035402004689E-4</v>
      </c>
      <c r="M793" s="54">
        <f t="shared" si="115"/>
        <v>6.8801857159218587</v>
      </c>
      <c r="N793" s="54">
        <f t="shared" si="110"/>
        <v>1.5136408575028089</v>
      </c>
      <c r="O793" s="245">
        <f t="shared" si="111"/>
        <v>3.10984394359668</v>
      </c>
      <c r="P793" s="54">
        <v>0.34203237858032376</v>
      </c>
      <c r="Q793" s="122">
        <f t="shared" si="112"/>
        <v>4.9750957142384179E-2</v>
      </c>
    </row>
    <row r="794" spans="1:17" x14ac:dyDescent="0.2">
      <c r="A794" s="59">
        <f t="shared" si="116"/>
        <v>75</v>
      </c>
      <c r="B794" s="57" t="s">
        <v>1024</v>
      </c>
      <c r="C794" s="94">
        <v>80.8</v>
      </c>
      <c r="D794" s="57"/>
      <c r="E794" s="59"/>
      <c r="F794" s="57">
        <f t="shared" si="109"/>
        <v>80.8</v>
      </c>
      <c r="G794" s="121">
        <v>1100</v>
      </c>
      <c r="H794" s="57">
        <v>2</v>
      </c>
      <c r="I794" s="121">
        <v>5000</v>
      </c>
      <c r="J794" s="57">
        <v>4</v>
      </c>
      <c r="K794" s="56">
        <f t="shared" si="113"/>
        <v>2.9044437990124891E-4</v>
      </c>
      <c r="L794" s="56">
        <f t="shared" si="114"/>
        <v>4.2653017701002344E-4</v>
      </c>
      <c r="M794" s="54">
        <f t="shared" si="115"/>
        <v>2.6384663694334822</v>
      </c>
      <c r="N794" s="54">
        <f t="shared" si="110"/>
        <v>0.58046260127536609</v>
      </c>
      <c r="O794" s="245">
        <f t="shared" si="111"/>
        <v>1.192586798983934</v>
      </c>
      <c r="P794" s="54">
        <v>9.7723536737235356E-2</v>
      </c>
      <c r="Q794" s="122">
        <f t="shared" si="112"/>
        <v>5.5807417158787342E-2</v>
      </c>
    </row>
    <row r="795" spans="1:17" x14ac:dyDescent="0.2">
      <c r="A795" s="59">
        <f t="shared" si="116"/>
        <v>76</v>
      </c>
      <c r="B795" s="57" t="s">
        <v>1025</v>
      </c>
      <c r="C795" s="94">
        <v>137.5</v>
      </c>
      <c r="D795" s="57"/>
      <c r="E795" s="59">
        <v>41.1</v>
      </c>
      <c r="F795" s="57">
        <f t="shared" si="109"/>
        <v>178.6</v>
      </c>
      <c r="G795" s="121">
        <v>1100</v>
      </c>
      <c r="H795" s="57">
        <v>4</v>
      </c>
      <c r="I795" s="121">
        <v>5000</v>
      </c>
      <c r="J795" s="57">
        <v>5</v>
      </c>
      <c r="K795" s="56">
        <f t="shared" si="113"/>
        <v>5.8088875980249783E-4</v>
      </c>
      <c r="L795" s="56">
        <f t="shared" si="114"/>
        <v>5.331627212625293E-4</v>
      </c>
      <c r="M795" s="54">
        <f t="shared" si="115"/>
        <v>4.0997094503192999</v>
      </c>
      <c r="N795" s="54">
        <f t="shared" si="110"/>
        <v>0.90193607907024598</v>
      </c>
      <c r="O795" s="245">
        <f t="shared" si="111"/>
        <v>1.8530686715443236</v>
      </c>
      <c r="P795" s="54">
        <v>0.19544707347447071</v>
      </c>
      <c r="Q795" s="122">
        <f t="shared" si="112"/>
        <v>3.9474587202734265E-2</v>
      </c>
    </row>
    <row r="796" spans="1:17" x14ac:dyDescent="0.2">
      <c r="A796" s="59">
        <f t="shared" si="116"/>
        <v>77</v>
      </c>
      <c r="B796" s="57" t="s">
        <v>1026</v>
      </c>
      <c r="C796" s="94">
        <v>84.9</v>
      </c>
      <c r="D796" s="57"/>
      <c r="E796" s="59"/>
      <c r="F796" s="57">
        <f t="shared" si="109"/>
        <v>84.9</v>
      </c>
      <c r="G796" s="121">
        <v>1100</v>
      </c>
      <c r="H796" s="57">
        <v>3</v>
      </c>
      <c r="I796" s="121">
        <v>5000</v>
      </c>
      <c r="J796" s="57">
        <v>2</v>
      </c>
      <c r="K796" s="56">
        <f t="shared" si="113"/>
        <v>4.356665698518734E-4</v>
      </c>
      <c r="L796" s="56">
        <f t="shared" si="114"/>
        <v>2.1326508850501172E-4</v>
      </c>
      <c r="M796" s="54">
        <f t="shared" si="115"/>
        <v>2.3880685027533373</v>
      </c>
      <c r="N796" s="54">
        <f t="shared" si="110"/>
        <v>0.52537507060573418</v>
      </c>
      <c r="O796" s="245">
        <f t="shared" si="111"/>
        <v>1.0794069632445085</v>
      </c>
      <c r="P796" s="54">
        <v>0.14658530510585305</v>
      </c>
      <c r="Q796" s="122">
        <f t="shared" si="112"/>
        <v>4.8756605909416176E-2</v>
      </c>
    </row>
    <row r="797" spans="1:17" x14ac:dyDescent="0.2">
      <c r="A797" s="59">
        <f t="shared" si="116"/>
        <v>78</v>
      </c>
      <c r="B797" s="57" t="s">
        <v>1027</v>
      </c>
      <c r="C797" s="94">
        <v>332.9</v>
      </c>
      <c r="D797" s="57"/>
      <c r="E797" s="59"/>
      <c r="F797" s="57">
        <f t="shared" si="109"/>
        <v>332.9</v>
      </c>
      <c r="G797" s="121">
        <v>1100</v>
      </c>
      <c r="H797" s="57">
        <v>12</v>
      </c>
      <c r="I797" s="121">
        <v>5000</v>
      </c>
      <c r="J797" s="57">
        <v>12</v>
      </c>
      <c r="K797" s="56">
        <f t="shared" si="113"/>
        <v>1.7426662794074936E-3</v>
      </c>
      <c r="L797" s="56">
        <f t="shared" si="114"/>
        <v>1.2795905310300703E-3</v>
      </c>
      <c r="M797" s="54">
        <f t="shared" si="115"/>
        <v>11.121905062410235</v>
      </c>
      <c r="N797" s="54">
        <f t="shared" si="110"/>
        <v>2.446819113730252</v>
      </c>
      <c r="O797" s="245">
        <f t="shared" si="111"/>
        <v>5.0271010882094265</v>
      </c>
      <c r="P797" s="54">
        <v>0.58634122042341219</v>
      </c>
      <c r="Q797" s="122">
        <f t="shared" si="112"/>
        <v>5.7621407283788909E-2</v>
      </c>
    </row>
    <row r="798" spans="1:17" x14ac:dyDescent="0.2">
      <c r="A798" s="59">
        <f t="shared" si="116"/>
        <v>79</v>
      </c>
      <c r="B798" s="57" t="s">
        <v>1028</v>
      </c>
      <c r="C798" s="94">
        <v>3867.9</v>
      </c>
      <c r="D798" s="57"/>
      <c r="E798" s="59"/>
      <c r="F798" s="57">
        <f t="shared" si="109"/>
        <v>3867.9</v>
      </c>
      <c r="G798" s="121">
        <v>1100</v>
      </c>
      <c r="H798" s="57">
        <v>0</v>
      </c>
      <c r="I798" s="121">
        <v>5000</v>
      </c>
      <c r="J798" s="57">
        <v>251</v>
      </c>
      <c r="K798" s="56">
        <f t="shared" si="113"/>
        <v>0</v>
      </c>
      <c r="L798" s="56">
        <f t="shared" si="114"/>
        <v>2.6764768607378971E-2</v>
      </c>
      <c r="M798" s="54">
        <f t="shared" si="115"/>
        <v>98.494348475154609</v>
      </c>
      <c r="N798" s="54">
        <f t="shared" si="110"/>
        <v>21.668756664534015</v>
      </c>
      <c r="O798" s="245">
        <f t="shared" si="111"/>
        <v>44.519445510769884</v>
      </c>
      <c r="P798" s="54">
        <v>0</v>
      </c>
      <c r="Q798" s="122">
        <f t="shared" si="112"/>
        <v>4.2576734313311743E-2</v>
      </c>
    </row>
    <row r="799" spans="1:17" x14ac:dyDescent="0.2">
      <c r="A799" s="59">
        <f t="shared" si="116"/>
        <v>80</v>
      </c>
      <c r="B799" s="57" t="s">
        <v>1029</v>
      </c>
      <c r="C799" s="94">
        <v>3143.8</v>
      </c>
      <c r="D799" s="57"/>
      <c r="E799" s="59">
        <v>91.3</v>
      </c>
      <c r="F799" s="57">
        <f t="shared" si="109"/>
        <v>3235.1000000000004</v>
      </c>
      <c r="G799" s="121">
        <v>1100</v>
      </c>
      <c r="H799" s="57">
        <v>0</v>
      </c>
      <c r="I799" s="121">
        <v>5000</v>
      </c>
      <c r="J799" s="57">
        <v>240</v>
      </c>
      <c r="K799" s="56">
        <f t="shared" si="113"/>
        <v>0</v>
      </c>
      <c r="L799" s="56">
        <f t="shared" si="114"/>
        <v>2.5591810620601407E-2</v>
      </c>
      <c r="M799" s="54">
        <f t="shared" si="115"/>
        <v>94.177863083813179</v>
      </c>
      <c r="N799" s="54">
        <f t="shared" si="110"/>
        <v>20.719129878438899</v>
      </c>
      <c r="O799" s="245">
        <f t="shared" si="111"/>
        <v>42.568394113883556</v>
      </c>
      <c r="P799" s="54">
        <v>0</v>
      </c>
      <c r="Q799" s="122">
        <f t="shared" si="112"/>
        <v>4.8674040084119692E-2</v>
      </c>
    </row>
    <row r="800" spans="1:17" x14ac:dyDescent="0.2">
      <c r="A800" s="59">
        <f t="shared" si="116"/>
        <v>81</v>
      </c>
      <c r="B800" s="57" t="s">
        <v>1030</v>
      </c>
      <c r="C800" s="94">
        <v>147.19999999999999</v>
      </c>
      <c r="D800" s="57"/>
      <c r="E800" s="59"/>
      <c r="F800" s="57">
        <f t="shared" si="109"/>
        <v>147.19999999999999</v>
      </c>
      <c r="G800" s="121">
        <v>1100</v>
      </c>
      <c r="H800" s="57">
        <v>5</v>
      </c>
      <c r="I800" s="121">
        <v>5000</v>
      </c>
      <c r="J800" s="57">
        <v>2</v>
      </c>
      <c r="K800" s="56">
        <f t="shared" si="113"/>
        <v>7.2611094975312226E-4</v>
      </c>
      <c r="L800" s="56">
        <f t="shared" si="114"/>
        <v>2.1326508850501172E-4</v>
      </c>
      <c r="M800" s="54">
        <f t="shared" si="115"/>
        <v>3.456903820789933</v>
      </c>
      <c r="N800" s="54">
        <f t="shared" si="110"/>
        <v>0.76051884057378527</v>
      </c>
      <c r="O800" s="245">
        <f t="shared" si="111"/>
        <v>1.5625205269970497</v>
      </c>
      <c r="P800" s="54">
        <v>0.24430884184308838</v>
      </c>
      <c r="Q800" s="122">
        <f t="shared" si="112"/>
        <v>4.0925625205189248E-2</v>
      </c>
    </row>
    <row r="801" spans="1:17" x14ac:dyDescent="0.2">
      <c r="A801" s="59">
        <f t="shared" si="116"/>
        <v>82</v>
      </c>
      <c r="B801" s="57" t="s">
        <v>1031</v>
      </c>
      <c r="C801" s="94">
        <v>3088.4</v>
      </c>
      <c r="D801" s="57"/>
      <c r="E801" s="59">
        <v>104.6</v>
      </c>
      <c r="F801" s="57">
        <f t="shared" si="109"/>
        <v>3193</v>
      </c>
      <c r="G801" s="121">
        <v>1100</v>
      </c>
      <c r="H801" s="57">
        <v>0</v>
      </c>
      <c r="I801" s="121">
        <v>5000</v>
      </c>
      <c r="J801" s="57">
        <v>154</v>
      </c>
      <c r="K801" s="56">
        <f t="shared" si="113"/>
        <v>0</v>
      </c>
      <c r="L801" s="56">
        <f t="shared" si="114"/>
        <v>1.6421411814885902E-2</v>
      </c>
      <c r="M801" s="54">
        <f t="shared" si="115"/>
        <v>60.430795478780119</v>
      </c>
      <c r="N801" s="54">
        <f t="shared" si="110"/>
        <v>13.294775005331626</v>
      </c>
      <c r="O801" s="245">
        <f t="shared" si="111"/>
        <v>27.314719556408615</v>
      </c>
      <c r="P801" s="54">
        <v>0</v>
      </c>
      <c r="Q801" s="122">
        <f t="shared" si="112"/>
        <v>3.1644312571412578E-2</v>
      </c>
    </row>
    <row r="802" spans="1:17" x14ac:dyDescent="0.2">
      <c r="A802" s="59">
        <f t="shared" si="116"/>
        <v>83</v>
      </c>
      <c r="B802" s="57" t="s">
        <v>1032</v>
      </c>
      <c r="C802" s="94">
        <v>3233.9</v>
      </c>
      <c r="D802" s="57"/>
      <c r="E802" s="59"/>
      <c r="F802" s="57">
        <f t="shared" si="109"/>
        <v>3233.9</v>
      </c>
      <c r="G802" s="121">
        <v>1100</v>
      </c>
      <c r="H802" s="57">
        <v>0</v>
      </c>
      <c r="I802" s="121">
        <v>5000</v>
      </c>
      <c r="J802" s="57">
        <v>240</v>
      </c>
      <c r="K802" s="56">
        <f t="shared" si="113"/>
        <v>0</v>
      </c>
      <c r="L802" s="56">
        <f t="shared" si="114"/>
        <v>2.5591810620601407E-2</v>
      </c>
      <c r="M802" s="54">
        <f t="shared" si="115"/>
        <v>94.177863083813179</v>
      </c>
      <c r="N802" s="54">
        <f t="shared" si="110"/>
        <v>20.719129878438899</v>
      </c>
      <c r="O802" s="245">
        <f t="shared" si="111"/>
        <v>42.568394113883556</v>
      </c>
      <c r="P802" s="54">
        <v>0</v>
      </c>
      <c r="Q802" s="122">
        <f t="shared" si="112"/>
        <v>4.8692101510911169E-2</v>
      </c>
    </row>
    <row r="803" spans="1:17" x14ac:dyDescent="0.2">
      <c r="A803" s="59">
        <f t="shared" si="116"/>
        <v>84</v>
      </c>
      <c r="B803" s="57" t="s">
        <v>1033</v>
      </c>
      <c r="C803" s="94">
        <v>2156.4</v>
      </c>
      <c r="D803" s="57"/>
      <c r="E803" s="59">
        <v>96.5</v>
      </c>
      <c r="F803" s="57">
        <f t="shared" si="109"/>
        <v>2252.9</v>
      </c>
      <c r="G803" s="121">
        <v>1100</v>
      </c>
      <c r="H803" s="57">
        <v>0</v>
      </c>
      <c r="I803" s="121">
        <v>5000</v>
      </c>
      <c r="J803" s="57">
        <v>147</v>
      </c>
      <c r="K803" s="56">
        <f t="shared" si="113"/>
        <v>0</v>
      </c>
      <c r="L803" s="56">
        <f t="shared" si="114"/>
        <v>1.567498400511836E-2</v>
      </c>
      <c r="M803" s="54">
        <f t="shared" si="115"/>
        <v>57.683941138835564</v>
      </c>
      <c r="N803" s="54">
        <f t="shared" si="110"/>
        <v>12.690467050543825</v>
      </c>
      <c r="O803" s="245">
        <f t="shared" si="111"/>
        <v>26.073141394753677</v>
      </c>
      <c r="P803" s="54">
        <v>0</v>
      </c>
      <c r="Q803" s="122">
        <f t="shared" si="112"/>
        <v>4.2810399744388598E-2</v>
      </c>
    </row>
    <row r="804" spans="1:17" x14ac:dyDescent="0.2">
      <c r="A804" s="59">
        <f t="shared" si="116"/>
        <v>85</v>
      </c>
      <c r="B804" s="57" t="s">
        <v>1034</v>
      </c>
      <c r="C804" s="94">
        <v>213.4</v>
      </c>
      <c r="D804" s="57"/>
      <c r="E804" s="59"/>
      <c r="F804" s="57">
        <f t="shared" si="109"/>
        <v>213.4</v>
      </c>
      <c r="G804" s="121">
        <v>1100</v>
      </c>
      <c r="H804" s="57">
        <v>13</v>
      </c>
      <c r="I804" s="121">
        <v>5000</v>
      </c>
      <c r="J804" s="57">
        <v>10</v>
      </c>
      <c r="K804" s="56">
        <f t="shared" si="113"/>
        <v>1.887888469358118E-3</v>
      </c>
      <c r="L804" s="56">
        <f t="shared" si="114"/>
        <v>1.0663254425250586E-3</v>
      </c>
      <c r="M804" s="54">
        <f t="shared" si="115"/>
        <v>10.871507195730089</v>
      </c>
      <c r="N804" s="54">
        <f t="shared" si="110"/>
        <v>2.3917315830606198</v>
      </c>
      <c r="O804" s="245">
        <f t="shared" si="111"/>
        <v>4.9139212524700007</v>
      </c>
      <c r="P804" s="54">
        <v>0.63520298879202974</v>
      </c>
      <c r="Q804" s="122">
        <f t="shared" si="112"/>
        <v>8.815540309303066E-2</v>
      </c>
    </row>
    <row r="805" spans="1:17" x14ac:dyDescent="0.2">
      <c r="A805" s="59">
        <f t="shared" si="116"/>
        <v>86</v>
      </c>
      <c r="B805" s="57" t="s">
        <v>1035</v>
      </c>
      <c r="C805" s="94">
        <v>316.39999999999998</v>
      </c>
      <c r="D805" s="57"/>
      <c r="E805" s="59"/>
      <c r="F805" s="57">
        <f t="shared" si="109"/>
        <v>316.39999999999998</v>
      </c>
      <c r="G805" s="121">
        <v>1100</v>
      </c>
      <c r="H805" s="57">
        <v>16</v>
      </c>
      <c r="I805" s="121">
        <v>5000</v>
      </c>
      <c r="J805" s="57">
        <v>16</v>
      </c>
      <c r="K805" s="56">
        <f t="shared" si="113"/>
        <v>2.3235550392099913E-3</v>
      </c>
      <c r="L805" s="56">
        <f t="shared" si="114"/>
        <v>1.7061207080400938E-3</v>
      </c>
      <c r="M805" s="54">
        <f t="shared" si="115"/>
        <v>14.829206749880312</v>
      </c>
      <c r="N805" s="54">
        <f t="shared" si="110"/>
        <v>3.2624254849736687</v>
      </c>
      <c r="O805" s="245">
        <f t="shared" si="111"/>
        <v>6.7028014509459011</v>
      </c>
      <c r="P805" s="54">
        <v>0.78178829389788285</v>
      </c>
      <c r="Q805" s="122">
        <f t="shared" si="112"/>
        <v>8.083508843140888E-2</v>
      </c>
    </row>
    <row r="806" spans="1:17" x14ac:dyDescent="0.2">
      <c r="A806" s="59">
        <f t="shared" si="116"/>
        <v>87</v>
      </c>
      <c r="B806" s="57" t="s">
        <v>1036</v>
      </c>
      <c r="C806" s="94">
        <v>356.6</v>
      </c>
      <c r="D806" s="57"/>
      <c r="E806" s="59"/>
      <c r="F806" s="57">
        <f t="shared" si="109"/>
        <v>356.6</v>
      </c>
      <c r="G806" s="121">
        <v>1100</v>
      </c>
      <c r="H806" s="57">
        <v>13</v>
      </c>
      <c r="I806" s="121">
        <v>5000</v>
      </c>
      <c r="J806" s="57">
        <v>20</v>
      </c>
      <c r="K806" s="56">
        <f t="shared" si="113"/>
        <v>1.887888469358118E-3</v>
      </c>
      <c r="L806" s="56">
        <f t="shared" si="114"/>
        <v>2.1326508850501172E-3</v>
      </c>
      <c r="M806" s="54">
        <f t="shared" si="115"/>
        <v>14.795584824222306</v>
      </c>
      <c r="N806" s="54">
        <f t="shared" si="110"/>
        <v>3.2550286613289074</v>
      </c>
      <c r="O806" s="245">
        <f t="shared" si="111"/>
        <v>6.6876043405484822</v>
      </c>
      <c r="P806" s="54">
        <v>0.63520298879202974</v>
      </c>
      <c r="Q806" s="122">
        <f t="shared" si="112"/>
        <v>7.1153731954267316E-2</v>
      </c>
    </row>
    <row r="807" spans="1:17" x14ac:dyDescent="0.2">
      <c r="A807" s="59">
        <f t="shared" si="116"/>
        <v>88</v>
      </c>
      <c r="B807" s="57" t="s">
        <v>1037</v>
      </c>
      <c r="C807" s="94">
        <v>324.7</v>
      </c>
      <c r="D807" s="57"/>
      <c r="E807" s="59"/>
      <c r="F807" s="57">
        <f t="shared" si="109"/>
        <v>324.7</v>
      </c>
      <c r="G807" s="121">
        <v>1100</v>
      </c>
      <c r="H807" s="57">
        <v>15</v>
      </c>
      <c r="I807" s="121">
        <v>5000</v>
      </c>
      <c r="J807" s="57">
        <v>16</v>
      </c>
      <c r="K807" s="56">
        <f t="shared" si="113"/>
        <v>2.1783328492593667E-3</v>
      </c>
      <c r="L807" s="56">
        <f t="shared" si="114"/>
        <v>1.7061207080400938E-3</v>
      </c>
      <c r="M807" s="54">
        <f t="shared" si="115"/>
        <v>14.294789090862015</v>
      </c>
      <c r="N807" s="54">
        <f t="shared" si="110"/>
        <v>3.1448535999896432</v>
      </c>
      <c r="O807" s="245">
        <f t="shared" si="111"/>
        <v>6.4612446690696306</v>
      </c>
      <c r="P807" s="54">
        <v>0.73292652552926507</v>
      </c>
      <c r="Q807" s="122">
        <f t="shared" si="112"/>
        <v>7.5866380922237603E-2</v>
      </c>
    </row>
    <row r="808" spans="1:17" x14ac:dyDescent="0.2">
      <c r="A808" s="59">
        <f t="shared" si="116"/>
        <v>89</v>
      </c>
      <c r="B808" s="57" t="s">
        <v>1038</v>
      </c>
      <c r="C808" s="94">
        <v>140.69999999999999</v>
      </c>
      <c r="D808" s="57"/>
      <c r="E808" s="59"/>
      <c r="F808" s="57">
        <f t="shared" si="109"/>
        <v>140.69999999999999</v>
      </c>
      <c r="G808" s="121">
        <v>1100</v>
      </c>
      <c r="H808" s="57">
        <v>8</v>
      </c>
      <c r="I808" s="121">
        <v>5000</v>
      </c>
      <c r="J808" s="57">
        <v>16</v>
      </c>
      <c r="K808" s="56">
        <f t="shared" si="113"/>
        <v>1.1617775196049957E-3</v>
      </c>
      <c r="L808" s="56">
        <f t="shared" si="114"/>
        <v>1.7061207080400938E-3</v>
      </c>
      <c r="M808" s="54">
        <f t="shared" si="115"/>
        <v>10.553865477733929</v>
      </c>
      <c r="N808" s="54">
        <f t="shared" si="110"/>
        <v>2.3218504051014643</v>
      </c>
      <c r="O808" s="245">
        <f t="shared" si="111"/>
        <v>4.7703471959357362</v>
      </c>
      <c r="P808" s="54">
        <v>0.39089414694894142</v>
      </c>
      <c r="Q808" s="122">
        <f t="shared" si="112"/>
        <v>0.12819443657228197</v>
      </c>
    </row>
    <row r="809" spans="1:17" x14ac:dyDescent="0.2">
      <c r="A809" s="59">
        <f t="shared" si="116"/>
        <v>90</v>
      </c>
      <c r="B809" s="57" t="s">
        <v>1039</v>
      </c>
      <c r="C809" s="94">
        <v>135</v>
      </c>
      <c r="D809" s="57"/>
      <c r="E809" s="59"/>
      <c r="F809" s="57">
        <f t="shared" si="109"/>
        <v>135</v>
      </c>
      <c r="G809" s="121">
        <v>1100</v>
      </c>
      <c r="H809" s="57">
        <v>4</v>
      </c>
      <c r="I809" s="121">
        <v>5000</v>
      </c>
      <c r="J809" s="57">
        <v>8</v>
      </c>
      <c r="K809" s="56">
        <f t="shared" si="113"/>
        <v>5.8088875980249783E-4</v>
      </c>
      <c r="L809" s="56">
        <f t="shared" si="114"/>
        <v>8.5306035402004689E-4</v>
      </c>
      <c r="M809" s="54">
        <f t="shared" si="115"/>
        <v>5.2769327388669645</v>
      </c>
      <c r="N809" s="54">
        <f t="shared" si="110"/>
        <v>1.1609252025507322</v>
      </c>
      <c r="O809" s="245">
        <f t="shared" si="111"/>
        <v>2.3851735979678681</v>
      </c>
      <c r="P809" s="54">
        <v>0.19544707347447071</v>
      </c>
      <c r="Q809" s="122">
        <f t="shared" si="112"/>
        <v>6.6803545280444701E-2</v>
      </c>
    </row>
    <row r="810" spans="1:17" x14ac:dyDescent="0.2">
      <c r="A810" s="59">
        <f t="shared" si="116"/>
        <v>91</v>
      </c>
      <c r="B810" s="57" t="s">
        <v>1040</v>
      </c>
      <c r="C810" s="94">
        <v>303.7</v>
      </c>
      <c r="D810" s="57"/>
      <c r="E810" s="59"/>
      <c r="F810" s="57">
        <f t="shared" si="109"/>
        <v>303.7</v>
      </c>
      <c r="G810" s="121">
        <v>1100</v>
      </c>
      <c r="H810" s="57">
        <v>20</v>
      </c>
      <c r="I810" s="121">
        <v>5000</v>
      </c>
      <c r="J810" s="57">
        <v>25</v>
      </c>
      <c r="K810" s="56">
        <f t="shared" si="113"/>
        <v>2.904443799012489E-3</v>
      </c>
      <c r="L810" s="56">
        <f t="shared" si="114"/>
        <v>2.6658136063126463E-3</v>
      </c>
      <c r="M810" s="54">
        <f t="shared" si="115"/>
        <v>20.498547251596495</v>
      </c>
      <c r="N810" s="54">
        <f t="shared" si="110"/>
        <v>4.5096803953512286</v>
      </c>
      <c r="O810" s="245">
        <f t="shared" si="111"/>
        <v>9.2653433577216155</v>
      </c>
      <c r="P810" s="54">
        <v>0.9772353673723535</v>
      </c>
      <c r="Q810" s="122">
        <f t="shared" si="112"/>
        <v>0.1160711437999397</v>
      </c>
    </row>
    <row r="811" spans="1:17" x14ac:dyDescent="0.2">
      <c r="A811" s="59">
        <f t="shared" si="116"/>
        <v>92</v>
      </c>
      <c r="B811" s="57" t="s">
        <v>1041</v>
      </c>
      <c r="C811" s="94">
        <v>405.1</v>
      </c>
      <c r="D811" s="57"/>
      <c r="E811" s="59"/>
      <c r="F811" s="57">
        <f t="shared" si="109"/>
        <v>405.1</v>
      </c>
      <c r="G811" s="121">
        <v>1100</v>
      </c>
      <c r="H811" s="57">
        <v>16</v>
      </c>
      <c r="I811" s="121">
        <v>5000</v>
      </c>
      <c r="J811" s="57">
        <v>32</v>
      </c>
      <c r="K811" s="56">
        <f t="shared" si="113"/>
        <v>2.3235550392099913E-3</v>
      </c>
      <c r="L811" s="56">
        <f t="shared" si="114"/>
        <v>3.4122414160801876E-3</v>
      </c>
      <c r="M811" s="54">
        <f t="shared" si="115"/>
        <v>21.107730955467858</v>
      </c>
      <c r="N811" s="54">
        <f t="shared" si="110"/>
        <v>4.6437008102029287</v>
      </c>
      <c r="O811" s="245">
        <f t="shared" si="111"/>
        <v>9.5406943918714724</v>
      </c>
      <c r="P811" s="54">
        <v>0.78178829389788285</v>
      </c>
      <c r="Q811" s="122">
        <f t="shared" si="112"/>
        <v>8.9049406199556008E-2</v>
      </c>
    </row>
    <row r="812" spans="1:17" x14ac:dyDescent="0.2">
      <c r="A812" s="59">
        <f t="shared" si="116"/>
        <v>93</v>
      </c>
      <c r="B812" s="57" t="s">
        <v>1042</v>
      </c>
      <c r="C812" s="94">
        <v>409.6</v>
      </c>
      <c r="D812" s="57"/>
      <c r="E812" s="59"/>
      <c r="F812" s="57">
        <f t="shared" si="109"/>
        <v>409.6</v>
      </c>
      <c r="G812" s="121">
        <v>1100</v>
      </c>
      <c r="H812" s="57">
        <v>16</v>
      </c>
      <c r="I812" s="121">
        <v>5000</v>
      </c>
      <c r="J812" s="57">
        <v>32</v>
      </c>
      <c r="K812" s="56">
        <f t="shared" si="113"/>
        <v>2.3235550392099913E-3</v>
      </c>
      <c r="L812" s="56">
        <f t="shared" si="114"/>
        <v>3.4122414160801876E-3</v>
      </c>
      <c r="M812" s="54">
        <f t="shared" si="115"/>
        <v>21.107730955467858</v>
      </c>
      <c r="N812" s="54">
        <f t="shared" si="110"/>
        <v>4.6437008102029287</v>
      </c>
      <c r="O812" s="245">
        <f t="shared" si="111"/>
        <v>9.5406943918714724</v>
      </c>
      <c r="P812" s="54">
        <v>0.78178829389788285</v>
      </c>
      <c r="Q812" s="122">
        <f t="shared" si="112"/>
        <v>8.8071080203711266E-2</v>
      </c>
    </row>
    <row r="813" spans="1:17" x14ac:dyDescent="0.2">
      <c r="A813" s="59">
        <f t="shared" si="116"/>
        <v>94</v>
      </c>
      <c r="B813" s="57" t="s">
        <v>1043</v>
      </c>
      <c r="C813" s="94">
        <v>411</v>
      </c>
      <c r="D813" s="57"/>
      <c r="E813" s="59"/>
      <c r="F813" s="57">
        <f t="shared" si="109"/>
        <v>411</v>
      </c>
      <c r="G813" s="121">
        <v>1100</v>
      </c>
      <c r="H813" s="57">
        <v>15</v>
      </c>
      <c r="I813" s="121">
        <v>5000</v>
      </c>
      <c r="J813" s="57">
        <v>30</v>
      </c>
      <c r="K813" s="56">
        <f t="shared" si="113"/>
        <v>2.1783328492593667E-3</v>
      </c>
      <c r="L813" s="56">
        <f t="shared" si="114"/>
        <v>3.1989763275751758E-3</v>
      </c>
      <c r="M813" s="54">
        <f t="shared" si="115"/>
        <v>19.788497770751114</v>
      </c>
      <c r="N813" s="54">
        <f t="shared" si="110"/>
        <v>4.3534695095652447</v>
      </c>
      <c r="O813" s="245">
        <f t="shared" si="111"/>
        <v>8.9444009923795029</v>
      </c>
      <c r="P813" s="54">
        <v>0.73292652552926507</v>
      </c>
      <c r="Q813" s="122">
        <f t="shared" si="112"/>
        <v>8.2285388803467474E-2</v>
      </c>
    </row>
    <row r="814" spans="1:17" x14ac:dyDescent="0.2">
      <c r="A814" s="59">
        <f t="shared" si="116"/>
        <v>95</v>
      </c>
      <c r="B814" s="57" t="s">
        <v>1044</v>
      </c>
      <c r="C814" s="94">
        <v>394.7</v>
      </c>
      <c r="D814" s="57"/>
      <c r="E814" s="59"/>
      <c r="F814" s="57">
        <f t="shared" si="109"/>
        <v>394.7</v>
      </c>
      <c r="G814" s="121">
        <v>1100</v>
      </c>
      <c r="H814" s="57">
        <v>16</v>
      </c>
      <c r="I814" s="121">
        <v>5000</v>
      </c>
      <c r="J814" s="57">
        <v>32</v>
      </c>
      <c r="K814" s="56">
        <f t="shared" si="113"/>
        <v>2.3235550392099913E-3</v>
      </c>
      <c r="L814" s="56">
        <f t="shared" si="114"/>
        <v>3.4122414160801876E-3</v>
      </c>
      <c r="M814" s="54">
        <f t="shared" si="115"/>
        <v>21.107730955467858</v>
      </c>
      <c r="N814" s="54">
        <f t="shared" si="110"/>
        <v>4.6437008102029287</v>
      </c>
      <c r="O814" s="245">
        <f t="shared" si="111"/>
        <v>9.5406943918714724</v>
      </c>
      <c r="P814" s="54">
        <v>0.78178829389788285</v>
      </c>
      <c r="Q814" s="122">
        <f t="shared" si="112"/>
        <v>9.1395780216468561E-2</v>
      </c>
    </row>
    <row r="815" spans="1:17" x14ac:dyDescent="0.2">
      <c r="A815" s="59">
        <f t="shared" si="116"/>
        <v>96</v>
      </c>
      <c r="B815" s="57" t="s">
        <v>1045</v>
      </c>
      <c r="C815" s="94">
        <v>242.2</v>
      </c>
      <c r="D815" s="57"/>
      <c r="E815" s="59"/>
      <c r="F815" s="57">
        <f t="shared" si="109"/>
        <v>242.2</v>
      </c>
      <c r="G815" s="121">
        <v>1100</v>
      </c>
      <c r="H815" s="57">
        <v>8</v>
      </c>
      <c r="I815" s="121">
        <v>5000</v>
      </c>
      <c r="J815" s="57">
        <v>16</v>
      </c>
      <c r="K815" s="56">
        <f t="shared" si="113"/>
        <v>1.1617775196049957E-3</v>
      </c>
      <c r="L815" s="56">
        <f t="shared" si="114"/>
        <v>1.7061207080400938E-3</v>
      </c>
      <c r="M815" s="54">
        <f t="shared" si="115"/>
        <v>10.553865477733929</v>
      </c>
      <c r="N815" s="54">
        <f t="shared" si="110"/>
        <v>2.3218504051014643</v>
      </c>
      <c r="O815" s="245">
        <f t="shared" si="111"/>
        <v>4.7703471959357362</v>
      </c>
      <c r="P815" s="54">
        <v>0.39089414694894142</v>
      </c>
      <c r="Q815" s="122">
        <f t="shared" si="112"/>
        <v>7.4471334540545289E-2</v>
      </c>
    </row>
    <row r="816" spans="1:17" x14ac:dyDescent="0.2">
      <c r="A816" s="59">
        <f t="shared" si="116"/>
        <v>97</v>
      </c>
      <c r="B816" s="57" t="s">
        <v>1046</v>
      </c>
      <c r="C816" s="94">
        <v>1242.4000000000001</v>
      </c>
      <c r="D816" s="57"/>
      <c r="E816" s="59">
        <v>37.299999999999997</v>
      </c>
      <c r="F816" s="57">
        <f t="shared" si="109"/>
        <v>1279.7</v>
      </c>
      <c r="G816" s="121">
        <v>1100</v>
      </c>
      <c r="H816" s="57">
        <v>57</v>
      </c>
      <c r="I816" s="121">
        <v>5000</v>
      </c>
      <c r="J816" s="57">
        <v>48</v>
      </c>
      <c r="K816" s="56">
        <f t="shared" si="113"/>
        <v>8.2776648271855949E-3</v>
      </c>
      <c r="L816" s="56">
        <f t="shared" si="114"/>
        <v>5.1183621241202813E-3</v>
      </c>
      <c r="M816" s="54">
        <f t="shared" si="115"/>
        <v>49.297379180805628</v>
      </c>
      <c r="N816" s="54">
        <f t="shared" si="110"/>
        <v>10.845423419777239</v>
      </c>
      <c r="O816" s="245">
        <f t="shared" ref="O816:O847" si="117">M816*0.452</f>
        <v>22.282415389724143</v>
      </c>
      <c r="P816" s="54">
        <v>2.7851207970112082</v>
      </c>
      <c r="Q816" s="122">
        <f t="shared" ref="Q816:Q847" si="118">(M816+N816+O816+P816)/F816</f>
        <v>6.6586183314306643E-2</v>
      </c>
    </row>
    <row r="817" spans="1:17" x14ac:dyDescent="0.2">
      <c r="A817" s="59">
        <f t="shared" si="116"/>
        <v>98</v>
      </c>
      <c r="B817" s="57" t="s">
        <v>1047</v>
      </c>
      <c r="C817" s="94">
        <v>1061.7</v>
      </c>
      <c r="D817" s="57"/>
      <c r="E817" s="59"/>
      <c r="F817" s="57">
        <f t="shared" si="109"/>
        <v>1061.7</v>
      </c>
      <c r="G817" s="121">
        <v>1100</v>
      </c>
      <c r="H817" s="57">
        <v>63</v>
      </c>
      <c r="I817" s="121">
        <v>5000</v>
      </c>
      <c r="J817" s="57">
        <v>48</v>
      </c>
      <c r="K817" s="56">
        <f t="shared" si="113"/>
        <v>9.1489979668893402E-3</v>
      </c>
      <c r="L817" s="56">
        <f t="shared" si="114"/>
        <v>5.1183621241202813E-3</v>
      </c>
      <c r="M817" s="54">
        <f t="shared" si="115"/>
        <v>52.503885134915407</v>
      </c>
      <c r="N817" s="54">
        <f t="shared" si="110"/>
        <v>11.55085472968139</v>
      </c>
      <c r="O817" s="245">
        <f t="shared" si="117"/>
        <v>23.731756080981764</v>
      </c>
      <c r="P817" s="54">
        <v>3.0782914072229137</v>
      </c>
      <c r="Q817" s="122">
        <f t="shared" si="118"/>
        <v>8.5584239759632183E-2</v>
      </c>
    </row>
    <row r="818" spans="1:17" x14ac:dyDescent="0.2">
      <c r="A818" s="59">
        <f t="shared" si="116"/>
        <v>99</v>
      </c>
      <c r="B818" s="57" t="s">
        <v>1048</v>
      </c>
      <c r="C818" s="94">
        <v>439.1</v>
      </c>
      <c r="D818" s="57"/>
      <c r="E818" s="59"/>
      <c r="F818" s="57">
        <f t="shared" si="109"/>
        <v>439.1</v>
      </c>
      <c r="G818" s="121">
        <v>1100</v>
      </c>
      <c r="H818" s="57">
        <v>12</v>
      </c>
      <c r="I818" s="121">
        <v>5000</v>
      </c>
      <c r="J818" s="57">
        <v>13</v>
      </c>
      <c r="K818" s="56">
        <f t="shared" si="113"/>
        <v>1.7426662794074936E-3</v>
      </c>
      <c r="L818" s="56">
        <f t="shared" si="114"/>
        <v>1.3862230752825762E-3</v>
      </c>
      <c r="M818" s="54">
        <f t="shared" si="115"/>
        <v>11.514312825259458</v>
      </c>
      <c r="N818" s="54">
        <f t="shared" si="110"/>
        <v>2.5331488215570808</v>
      </c>
      <c r="O818" s="245">
        <f t="shared" si="117"/>
        <v>5.2044693970172746</v>
      </c>
      <c r="P818" s="54">
        <v>0.58634122042341219</v>
      </c>
      <c r="Q818" s="122">
        <f t="shared" si="118"/>
        <v>4.5179394817256267E-2</v>
      </c>
    </row>
    <row r="819" spans="1:17" x14ac:dyDescent="0.2">
      <c r="A819" s="59">
        <f t="shared" si="116"/>
        <v>100</v>
      </c>
      <c r="B819" s="57" t="s">
        <v>1049</v>
      </c>
      <c r="C819" s="94">
        <v>805.2</v>
      </c>
      <c r="D819" s="57"/>
      <c r="E819" s="59"/>
      <c r="F819" s="57">
        <f t="shared" si="109"/>
        <v>805.2</v>
      </c>
      <c r="G819" s="121">
        <v>1100</v>
      </c>
      <c r="H819" s="57">
        <v>16</v>
      </c>
      <c r="I819" s="121">
        <v>5000</v>
      </c>
      <c r="J819" s="57">
        <v>32</v>
      </c>
      <c r="K819" s="56">
        <f t="shared" si="113"/>
        <v>2.3235550392099913E-3</v>
      </c>
      <c r="L819" s="56">
        <f t="shared" si="114"/>
        <v>3.4122414160801876E-3</v>
      </c>
      <c r="M819" s="54">
        <f t="shared" si="115"/>
        <v>21.107730955467858</v>
      </c>
      <c r="N819" s="54">
        <f t="shared" si="110"/>
        <v>4.6437008102029287</v>
      </c>
      <c r="O819" s="245">
        <f t="shared" si="117"/>
        <v>9.5406943918714724</v>
      </c>
      <c r="P819" s="54">
        <v>0.78178829389788285</v>
      </c>
      <c r="Q819" s="122">
        <f t="shared" si="118"/>
        <v>4.4801185359463661E-2</v>
      </c>
    </row>
    <row r="820" spans="1:17" x14ac:dyDescent="0.2">
      <c r="A820" s="59">
        <f t="shared" si="116"/>
        <v>101</v>
      </c>
      <c r="B820" s="57" t="s">
        <v>1050</v>
      </c>
      <c r="C820" s="94">
        <v>853</v>
      </c>
      <c r="D820" s="57"/>
      <c r="E820" s="59"/>
      <c r="F820" s="57">
        <f t="shared" si="109"/>
        <v>853</v>
      </c>
      <c r="G820" s="121">
        <v>1100</v>
      </c>
      <c r="H820" s="57">
        <v>18</v>
      </c>
      <c r="I820" s="121">
        <v>5000</v>
      </c>
      <c r="J820" s="57">
        <v>36</v>
      </c>
      <c r="K820" s="56">
        <f t="shared" si="113"/>
        <v>2.6139994191112402E-3</v>
      </c>
      <c r="L820" s="56">
        <f t="shared" si="114"/>
        <v>3.838771593090211E-3</v>
      </c>
      <c r="M820" s="54">
        <f t="shared" si="115"/>
        <v>23.746197324901342</v>
      </c>
      <c r="N820" s="54">
        <f t="shared" si="110"/>
        <v>5.2241634114782949</v>
      </c>
      <c r="O820" s="245">
        <f t="shared" si="117"/>
        <v>10.733281190855406</v>
      </c>
      <c r="P820" s="54">
        <v>0.87951183063511817</v>
      </c>
      <c r="Q820" s="122">
        <f t="shared" si="118"/>
        <v>4.7576968063153757E-2</v>
      </c>
    </row>
    <row r="821" spans="1:17" x14ac:dyDescent="0.2">
      <c r="A821" s="59">
        <f t="shared" si="116"/>
        <v>102</v>
      </c>
      <c r="B821" s="57" t="s">
        <v>1051</v>
      </c>
      <c r="C821" s="94">
        <v>424.1</v>
      </c>
      <c r="D821" s="57"/>
      <c r="E821" s="59"/>
      <c r="F821" s="57">
        <f t="shared" si="109"/>
        <v>424.1</v>
      </c>
      <c r="G821" s="121">
        <v>1100</v>
      </c>
      <c r="H821" s="57">
        <v>12</v>
      </c>
      <c r="I821" s="121">
        <v>5000</v>
      </c>
      <c r="J821" s="57">
        <v>13</v>
      </c>
      <c r="K821" s="56">
        <f t="shared" si="113"/>
        <v>1.7426662794074936E-3</v>
      </c>
      <c r="L821" s="56">
        <f t="shared" si="114"/>
        <v>1.3862230752825762E-3</v>
      </c>
      <c r="M821" s="54">
        <f t="shared" si="115"/>
        <v>11.514312825259458</v>
      </c>
      <c r="N821" s="54">
        <f t="shared" si="110"/>
        <v>2.5331488215570808</v>
      </c>
      <c r="O821" s="245">
        <f t="shared" si="117"/>
        <v>5.2044693970172746</v>
      </c>
      <c r="P821" s="54">
        <v>0.58634122042341219</v>
      </c>
      <c r="Q821" s="122">
        <f t="shared" si="118"/>
        <v>4.6777345588911168E-2</v>
      </c>
    </row>
    <row r="822" spans="1:17" x14ac:dyDescent="0.2">
      <c r="A822" s="59">
        <f t="shared" si="116"/>
        <v>103</v>
      </c>
      <c r="B822" s="57" t="s">
        <v>1052</v>
      </c>
      <c r="C822" s="94">
        <v>250.6</v>
      </c>
      <c r="D822" s="57"/>
      <c r="E822" s="59"/>
      <c r="F822" s="57">
        <f t="shared" si="109"/>
        <v>250.6</v>
      </c>
      <c r="G822" s="121">
        <v>1100</v>
      </c>
      <c r="H822" s="57">
        <v>12</v>
      </c>
      <c r="I822" s="121">
        <v>5000</v>
      </c>
      <c r="J822" s="57">
        <v>12</v>
      </c>
      <c r="K822" s="56">
        <f t="shared" si="113"/>
        <v>1.7426662794074936E-3</v>
      </c>
      <c r="L822" s="56">
        <f t="shared" si="114"/>
        <v>1.2795905310300703E-3</v>
      </c>
      <c r="M822" s="54">
        <f t="shared" si="115"/>
        <v>11.121905062410235</v>
      </c>
      <c r="N822" s="54">
        <f t="shared" si="110"/>
        <v>2.446819113730252</v>
      </c>
      <c r="O822" s="245">
        <f t="shared" si="117"/>
        <v>5.0271010882094265</v>
      </c>
      <c r="P822" s="54">
        <v>0.58634122042341219</v>
      </c>
      <c r="Q822" s="122">
        <f t="shared" si="118"/>
        <v>7.6544958039797786E-2</v>
      </c>
    </row>
    <row r="823" spans="1:17" x14ac:dyDescent="0.2">
      <c r="A823" s="59">
        <f t="shared" si="116"/>
        <v>104</v>
      </c>
      <c r="B823" s="57" t="s">
        <v>1053</v>
      </c>
      <c r="C823" s="94">
        <v>117.5</v>
      </c>
      <c r="D823" s="57"/>
      <c r="E823" s="59"/>
      <c r="F823" s="57">
        <f t="shared" si="109"/>
        <v>117.5</v>
      </c>
      <c r="G823" s="121">
        <v>1100</v>
      </c>
      <c r="H823" s="57">
        <v>8</v>
      </c>
      <c r="I823" s="121">
        <v>5000</v>
      </c>
      <c r="J823" s="57">
        <v>16</v>
      </c>
      <c r="K823" s="56">
        <f t="shared" si="113"/>
        <v>1.1617775196049957E-3</v>
      </c>
      <c r="L823" s="56">
        <f t="shared" si="114"/>
        <v>1.7061207080400938E-3</v>
      </c>
      <c r="M823" s="54">
        <f t="shared" si="115"/>
        <v>10.553865477733929</v>
      </c>
      <c r="N823" s="54">
        <f t="shared" si="110"/>
        <v>2.3218504051014643</v>
      </c>
      <c r="O823" s="245">
        <f t="shared" si="117"/>
        <v>4.7703471959357362</v>
      </c>
      <c r="P823" s="54">
        <v>0.39089414694894142</v>
      </c>
      <c r="Q823" s="122">
        <f t="shared" si="118"/>
        <v>0.15350601894229846</v>
      </c>
    </row>
    <row r="824" spans="1:17" x14ac:dyDescent="0.2">
      <c r="A824" s="59">
        <f t="shared" si="116"/>
        <v>105</v>
      </c>
      <c r="B824" s="57" t="s">
        <v>1054</v>
      </c>
      <c r="C824" s="94">
        <v>133.19999999999999</v>
      </c>
      <c r="D824" s="57"/>
      <c r="E824" s="59"/>
      <c r="F824" s="57">
        <f t="shared" si="109"/>
        <v>133.19999999999999</v>
      </c>
      <c r="G824" s="121">
        <v>1100</v>
      </c>
      <c r="H824" s="57">
        <v>8</v>
      </c>
      <c r="I824" s="121">
        <v>5000</v>
      </c>
      <c r="J824" s="57">
        <v>16</v>
      </c>
      <c r="K824" s="56">
        <f t="shared" si="113"/>
        <v>1.1617775196049957E-3</v>
      </c>
      <c r="L824" s="56">
        <f t="shared" si="114"/>
        <v>1.7061207080400938E-3</v>
      </c>
      <c r="M824" s="54">
        <f t="shared" si="115"/>
        <v>10.553865477733929</v>
      </c>
      <c r="N824" s="54">
        <f t="shared" si="110"/>
        <v>2.3218504051014643</v>
      </c>
      <c r="O824" s="245">
        <f t="shared" si="117"/>
        <v>4.7703471959357362</v>
      </c>
      <c r="P824" s="54">
        <v>0.39089414694894142</v>
      </c>
      <c r="Q824" s="122">
        <f t="shared" si="118"/>
        <v>0.1354125917846852</v>
      </c>
    </row>
    <row r="825" spans="1:17" x14ac:dyDescent="0.2">
      <c r="A825" s="59">
        <f t="shared" si="116"/>
        <v>106</v>
      </c>
      <c r="B825" s="57" t="s">
        <v>1055</v>
      </c>
      <c r="C825" s="94">
        <v>134.19999999999999</v>
      </c>
      <c r="D825" s="57"/>
      <c r="E825" s="59"/>
      <c r="F825" s="57">
        <f t="shared" ref="F825:F876" si="119">C825+D825+E825</f>
        <v>134.19999999999999</v>
      </c>
      <c r="G825" s="121">
        <v>1100</v>
      </c>
      <c r="H825" s="57">
        <v>8</v>
      </c>
      <c r="I825" s="121">
        <v>5000</v>
      </c>
      <c r="J825" s="57">
        <v>16</v>
      </c>
      <c r="K825" s="56">
        <f t="shared" si="113"/>
        <v>1.1617775196049957E-3</v>
      </c>
      <c r="L825" s="56">
        <f t="shared" si="114"/>
        <v>1.7061207080400938E-3</v>
      </c>
      <c r="M825" s="54">
        <f t="shared" si="115"/>
        <v>10.553865477733929</v>
      </c>
      <c r="N825" s="54">
        <f t="shared" si="110"/>
        <v>2.3218504051014643</v>
      </c>
      <c r="O825" s="245">
        <f t="shared" si="117"/>
        <v>4.7703471959357362</v>
      </c>
      <c r="P825" s="54">
        <v>0.39089414694894142</v>
      </c>
      <c r="Q825" s="122">
        <f t="shared" si="118"/>
        <v>0.134403556078391</v>
      </c>
    </row>
    <row r="826" spans="1:17" x14ac:dyDescent="0.2">
      <c r="A826" s="59">
        <f t="shared" si="116"/>
        <v>107</v>
      </c>
      <c r="B826" s="57" t="s">
        <v>1056</v>
      </c>
      <c r="C826" s="94">
        <v>137</v>
      </c>
      <c r="D826" s="57"/>
      <c r="E826" s="59"/>
      <c r="F826" s="57">
        <f t="shared" si="119"/>
        <v>137</v>
      </c>
      <c r="G826" s="121">
        <v>1100</v>
      </c>
      <c r="H826" s="57">
        <v>8</v>
      </c>
      <c r="I826" s="121">
        <v>5000</v>
      </c>
      <c r="J826" s="57">
        <v>10</v>
      </c>
      <c r="K826" s="56">
        <f t="shared" si="113"/>
        <v>1.1617775196049957E-3</v>
      </c>
      <c r="L826" s="56">
        <f t="shared" si="114"/>
        <v>1.0663254425250586E-3</v>
      </c>
      <c r="M826" s="54">
        <f t="shared" si="115"/>
        <v>8.1994189006385998</v>
      </c>
      <c r="N826" s="54">
        <f t="shared" si="110"/>
        <v>1.803872158140492</v>
      </c>
      <c r="O826" s="245">
        <f t="shared" si="117"/>
        <v>3.7061373430886473</v>
      </c>
      <c r="P826" s="54">
        <v>0.39089414694894142</v>
      </c>
      <c r="Q826" s="122">
        <f t="shared" si="118"/>
        <v>0.10292206240012175</v>
      </c>
    </row>
    <row r="827" spans="1:17" x14ac:dyDescent="0.2">
      <c r="A827" s="59">
        <f t="shared" si="116"/>
        <v>108</v>
      </c>
      <c r="B827" s="57" t="s">
        <v>1057</v>
      </c>
      <c r="C827" s="94">
        <v>139.6</v>
      </c>
      <c r="D827" s="57"/>
      <c r="E827" s="59"/>
      <c r="F827" s="57">
        <f t="shared" si="119"/>
        <v>139.6</v>
      </c>
      <c r="G827" s="121">
        <v>1100</v>
      </c>
      <c r="H827" s="57">
        <v>8</v>
      </c>
      <c r="I827" s="121">
        <v>5000</v>
      </c>
      <c r="J827" s="57">
        <v>10</v>
      </c>
      <c r="K827" s="56">
        <f t="shared" si="113"/>
        <v>1.1617775196049957E-3</v>
      </c>
      <c r="L827" s="56">
        <f t="shared" si="114"/>
        <v>1.0663254425250586E-3</v>
      </c>
      <c r="M827" s="54">
        <f t="shared" si="115"/>
        <v>8.1994189006385998</v>
      </c>
      <c r="N827" s="54">
        <f t="shared" si="110"/>
        <v>1.803872158140492</v>
      </c>
      <c r="O827" s="245">
        <f t="shared" si="117"/>
        <v>3.7061373430886473</v>
      </c>
      <c r="P827" s="54">
        <v>0.39089414694894142</v>
      </c>
      <c r="Q827" s="122">
        <f t="shared" si="118"/>
        <v>0.10100517585112236</v>
      </c>
    </row>
    <row r="828" spans="1:17" x14ac:dyDescent="0.2">
      <c r="A828" s="59">
        <f t="shared" si="116"/>
        <v>109</v>
      </c>
      <c r="B828" s="57" t="s">
        <v>1058</v>
      </c>
      <c r="C828" s="94">
        <v>48.8</v>
      </c>
      <c r="D828" s="57"/>
      <c r="E828" s="59"/>
      <c r="F828" s="57">
        <f t="shared" si="119"/>
        <v>48.8</v>
      </c>
      <c r="G828" s="121">
        <v>1100</v>
      </c>
      <c r="H828" s="57">
        <v>4</v>
      </c>
      <c r="I828" s="121">
        <v>5000</v>
      </c>
      <c r="J828" s="57">
        <v>9</v>
      </c>
      <c r="K828" s="56">
        <f t="shared" si="113"/>
        <v>5.8088875980249783E-4</v>
      </c>
      <c r="L828" s="56">
        <f t="shared" si="114"/>
        <v>9.5969289827255275E-4</v>
      </c>
      <c r="M828" s="54">
        <f t="shared" si="115"/>
        <v>5.6693405017161869</v>
      </c>
      <c r="N828" s="54">
        <f t="shared" ref="N828:N876" si="120">M828*0.22</f>
        <v>1.2472549103775612</v>
      </c>
      <c r="O828" s="245">
        <f t="shared" si="117"/>
        <v>2.5625419067757167</v>
      </c>
      <c r="P828" s="54">
        <v>0.19544707347447071</v>
      </c>
      <c r="Q828" s="122">
        <f t="shared" si="118"/>
        <v>0.19824968017098232</v>
      </c>
    </row>
    <row r="829" spans="1:17" x14ac:dyDescent="0.2">
      <c r="A829" s="59">
        <f t="shared" si="116"/>
        <v>110</v>
      </c>
      <c r="B829" s="57" t="s">
        <v>1059</v>
      </c>
      <c r="C829" s="94">
        <v>291</v>
      </c>
      <c r="D829" s="57"/>
      <c r="E829" s="59"/>
      <c r="F829" s="57">
        <f t="shared" si="119"/>
        <v>291</v>
      </c>
      <c r="G829" s="121">
        <v>1100</v>
      </c>
      <c r="H829" s="57">
        <v>14</v>
      </c>
      <c r="I829" s="121">
        <v>5000</v>
      </c>
      <c r="J829" s="57">
        <v>14</v>
      </c>
      <c r="K829" s="56">
        <f t="shared" si="113"/>
        <v>2.0331106593087424E-3</v>
      </c>
      <c r="L829" s="56">
        <f t="shared" si="114"/>
        <v>1.4928556195350821E-3</v>
      </c>
      <c r="M829" s="54">
        <f t="shared" si="115"/>
        <v>12.975555906145274</v>
      </c>
      <c r="N829" s="54">
        <f t="shared" si="120"/>
        <v>2.8546222993519605</v>
      </c>
      <c r="O829" s="245">
        <f t="shared" si="117"/>
        <v>5.8649512695776638</v>
      </c>
      <c r="P829" s="54">
        <v>0.68406475716064752</v>
      </c>
      <c r="Q829" s="122">
        <f t="shared" si="118"/>
        <v>7.6904447533455489E-2</v>
      </c>
    </row>
    <row r="830" spans="1:17" x14ac:dyDescent="0.2">
      <c r="A830" s="59">
        <f t="shared" si="116"/>
        <v>111</v>
      </c>
      <c r="B830" s="57" t="s">
        <v>1060</v>
      </c>
      <c r="C830" s="94">
        <v>455.4</v>
      </c>
      <c r="D830" s="57"/>
      <c r="E830" s="59"/>
      <c r="F830" s="57">
        <f t="shared" si="119"/>
        <v>455.4</v>
      </c>
      <c r="G830" s="121">
        <v>1100</v>
      </c>
      <c r="H830" s="57">
        <v>22</v>
      </c>
      <c r="I830" s="121">
        <v>5000</v>
      </c>
      <c r="J830" s="57">
        <v>16</v>
      </c>
      <c r="K830" s="56">
        <f t="shared" si="113"/>
        <v>3.1948881789137379E-3</v>
      </c>
      <c r="L830" s="56">
        <f t="shared" si="114"/>
        <v>1.7061207080400938E-3</v>
      </c>
      <c r="M830" s="54">
        <f t="shared" si="115"/>
        <v>18.0357127039901</v>
      </c>
      <c r="N830" s="54">
        <f t="shared" si="120"/>
        <v>3.9678567948778221</v>
      </c>
      <c r="O830" s="245">
        <f t="shared" si="117"/>
        <v>8.152142142203525</v>
      </c>
      <c r="P830" s="54">
        <v>1.0749589041095888</v>
      </c>
      <c r="Q830" s="122">
        <f t="shared" si="118"/>
        <v>6.8578547530041806E-2</v>
      </c>
    </row>
    <row r="831" spans="1:17" x14ac:dyDescent="0.2">
      <c r="A831" s="59">
        <f t="shared" si="116"/>
        <v>112</v>
      </c>
      <c r="B831" s="57" t="s">
        <v>1061</v>
      </c>
      <c r="C831" s="94">
        <v>260</v>
      </c>
      <c r="D831" s="57"/>
      <c r="E831" s="59"/>
      <c r="F831" s="57">
        <f t="shared" si="119"/>
        <v>260</v>
      </c>
      <c r="G831" s="121">
        <v>1100</v>
      </c>
      <c r="H831" s="57">
        <v>15</v>
      </c>
      <c r="I831" s="121">
        <v>5000</v>
      </c>
      <c r="J831" s="57">
        <v>12</v>
      </c>
      <c r="K831" s="56">
        <f t="shared" si="113"/>
        <v>2.1783328492593667E-3</v>
      </c>
      <c r="L831" s="56">
        <f t="shared" si="114"/>
        <v>1.2795905310300703E-3</v>
      </c>
      <c r="M831" s="54">
        <f t="shared" si="115"/>
        <v>12.725158039465128</v>
      </c>
      <c r="N831" s="54">
        <f t="shared" si="120"/>
        <v>2.7995347686823284</v>
      </c>
      <c r="O831" s="245">
        <f t="shared" si="117"/>
        <v>5.751771433838238</v>
      </c>
      <c r="P831" s="54">
        <v>0.73292652552926507</v>
      </c>
      <c r="Q831" s="122">
        <f t="shared" si="118"/>
        <v>8.4651502951980609E-2</v>
      </c>
    </row>
    <row r="832" spans="1:17" x14ac:dyDescent="0.2">
      <c r="A832" s="59">
        <f t="shared" si="116"/>
        <v>113</v>
      </c>
      <c r="B832" s="57" t="s">
        <v>1062</v>
      </c>
      <c r="C832" s="94">
        <v>1677.5</v>
      </c>
      <c r="D832" s="57"/>
      <c r="E832" s="59">
        <v>89.1</v>
      </c>
      <c r="F832" s="57">
        <f t="shared" si="119"/>
        <v>1766.6</v>
      </c>
      <c r="G832" s="121">
        <v>1100</v>
      </c>
      <c r="H832" s="57">
        <v>37</v>
      </c>
      <c r="I832" s="121">
        <v>5000</v>
      </c>
      <c r="J832" s="57">
        <v>74</v>
      </c>
      <c r="K832" s="56">
        <f t="shared" si="113"/>
        <v>5.3732210281731045E-3</v>
      </c>
      <c r="L832" s="56">
        <f t="shared" si="114"/>
        <v>7.8908082746854333E-3</v>
      </c>
      <c r="M832" s="54">
        <f t="shared" si="115"/>
        <v>48.811627834519413</v>
      </c>
      <c r="N832" s="54">
        <f t="shared" si="120"/>
        <v>10.73855812359427</v>
      </c>
      <c r="O832" s="245">
        <f t="shared" si="117"/>
        <v>22.062855781202774</v>
      </c>
      <c r="P832" s="54">
        <v>1.807885429638854</v>
      </c>
      <c r="Q832" s="122">
        <f t="shared" si="118"/>
        <v>4.7221174668264081E-2</v>
      </c>
    </row>
    <row r="833" spans="1:17" x14ac:dyDescent="0.2">
      <c r="A833" s="59">
        <f t="shared" si="116"/>
        <v>114</v>
      </c>
      <c r="B833" s="57" t="s">
        <v>1063</v>
      </c>
      <c r="C833" s="94">
        <v>4349.5</v>
      </c>
      <c r="D833" s="57"/>
      <c r="E833" s="59"/>
      <c r="F833" s="57">
        <f t="shared" si="119"/>
        <v>4349.5</v>
      </c>
      <c r="G833" s="121">
        <v>1100</v>
      </c>
      <c r="H833" s="57">
        <v>72</v>
      </c>
      <c r="I833" s="121">
        <v>5000</v>
      </c>
      <c r="J833" s="57">
        <v>144</v>
      </c>
      <c r="K833" s="56">
        <f t="shared" si="113"/>
        <v>1.0455997676444961E-2</v>
      </c>
      <c r="L833" s="56">
        <f t="shared" si="114"/>
        <v>1.5355086372360844E-2</v>
      </c>
      <c r="M833" s="54">
        <f t="shared" si="115"/>
        <v>94.984789299605367</v>
      </c>
      <c r="N833" s="54">
        <f t="shared" si="120"/>
        <v>20.89665364591318</v>
      </c>
      <c r="O833" s="245">
        <f t="shared" si="117"/>
        <v>42.933124763421624</v>
      </c>
      <c r="P833" s="54">
        <v>3.5180473225404727</v>
      </c>
      <c r="Q833" s="122">
        <f t="shared" si="118"/>
        <v>3.7322132436252591E-2</v>
      </c>
    </row>
    <row r="834" spans="1:17" x14ac:dyDescent="0.2">
      <c r="A834" s="59">
        <f t="shared" si="116"/>
        <v>115</v>
      </c>
      <c r="B834" s="57" t="s">
        <v>1064</v>
      </c>
      <c r="C834" s="94">
        <v>2979.4</v>
      </c>
      <c r="D834" s="57"/>
      <c r="E834" s="59">
        <v>29</v>
      </c>
      <c r="F834" s="57">
        <f t="shared" si="119"/>
        <v>3008.4</v>
      </c>
      <c r="G834" s="121">
        <v>1100</v>
      </c>
      <c r="H834" s="57">
        <v>64</v>
      </c>
      <c r="I834" s="121">
        <v>5000</v>
      </c>
      <c r="J834" s="57">
        <v>128</v>
      </c>
      <c r="K834" s="56">
        <f t="shared" si="113"/>
        <v>9.2942201568399652E-3</v>
      </c>
      <c r="L834" s="56">
        <f t="shared" si="114"/>
        <v>1.364896566432075E-2</v>
      </c>
      <c r="M834" s="54">
        <f t="shared" si="115"/>
        <v>84.430923821871431</v>
      </c>
      <c r="N834" s="54">
        <f t="shared" si="120"/>
        <v>18.574803240811715</v>
      </c>
      <c r="O834" s="245">
        <f t="shared" si="117"/>
        <v>38.16277756748589</v>
      </c>
      <c r="P834" s="54">
        <v>3.1271531755915314</v>
      </c>
      <c r="Q834" s="122">
        <f t="shared" si="118"/>
        <v>4.7964252694375931E-2</v>
      </c>
    </row>
    <row r="835" spans="1:17" x14ac:dyDescent="0.2">
      <c r="A835" s="59">
        <f t="shared" si="116"/>
        <v>116</v>
      </c>
      <c r="B835" s="57" t="s">
        <v>1065</v>
      </c>
      <c r="C835" s="94">
        <v>4293.7</v>
      </c>
      <c r="D835" s="57"/>
      <c r="E835" s="59">
        <v>255.7</v>
      </c>
      <c r="F835" s="57">
        <f t="shared" si="119"/>
        <v>4549.3999999999996</v>
      </c>
      <c r="G835" s="121">
        <v>1100</v>
      </c>
      <c r="H835" s="57">
        <v>94</v>
      </c>
      <c r="I835" s="121">
        <v>5000</v>
      </c>
      <c r="J835" s="57">
        <v>188</v>
      </c>
      <c r="K835" s="56">
        <f t="shared" si="113"/>
        <v>1.3650885855358699E-2</v>
      </c>
      <c r="L835" s="56">
        <f t="shared" si="114"/>
        <v>2.0046918319471103E-2</v>
      </c>
      <c r="M835" s="54">
        <f t="shared" si="115"/>
        <v>124.00791936337367</v>
      </c>
      <c r="N835" s="54">
        <f t="shared" si="120"/>
        <v>27.281742259942209</v>
      </c>
      <c r="O835" s="245">
        <f t="shared" si="117"/>
        <v>56.051579552244903</v>
      </c>
      <c r="P835" s="54">
        <v>4.5930062266500613</v>
      </c>
      <c r="Q835" s="122">
        <f t="shared" si="118"/>
        <v>4.6585098562933761E-2</v>
      </c>
    </row>
    <row r="836" spans="1:17" x14ac:dyDescent="0.2">
      <c r="A836" s="59">
        <f t="shared" si="116"/>
        <v>117</v>
      </c>
      <c r="B836" s="38" t="s">
        <v>1066</v>
      </c>
      <c r="C836" s="94">
        <v>296.8</v>
      </c>
      <c r="D836" s="57"/>
      <c r="E836" s="59"/>
      <c r="F836" s="57">
        <f t="shared" si="119"/>
        <v>296.8</v>
      </c>
      <c r="G836" s="121">
        <v>1100</v>
      </c>
      <c r="H836" s="57">
        <v>10</v>
      </c>
      <c r="I836" s="121">
        <v>5000</v>
      </c>
      <c r="J836" s="57">
        <v>10</v>
      </c>
      <c r="K836" s="56">
        <f t="shared" si="113"/>
        <v>1.4522218995062445E-3</v>
      </c>
      <c r="L836" s="56">
        <f t="shared" si="114"/>
        <v>1.0663254425250586E-3</v>
      </c>
      <c r="M836" s="54">
        <f t="shared" si="115"/>
        <v>9.2682542186751942</v>
      </c>
      <c r="N836" s="54">
        <f t="shared" si="120"/>
        <v>2.0390159281085429</v>
      </c>
      <c r="O836" s="245">
        <f t="shared" si="117"/>
        <v>4.1892509068411883</v>
      </c>
      <c r="P836" s="54">
        <v>0.48861768368617675</v>
      </c>
      <c r="Q836" s="122">
        <f t="shared" si="118"/>
        <v>5.3858284155360855E-2</v>
      </c>
    </row>
    <row r="837" spans="1:17" x14ac:dyDescent="0.2">
      <c r="A837" s="59">
        <f t="shared" si="116"/>
        <v>118</v>
      </c>
      <c r="B837" s="57" t="s">
        <v>1067</v>
      </c>
      <c r="C837" s="94">
        <v>146.30000000000001</v>
      </c>
      <c r="D837" s="57"/>
      <c r="E837" s="59"/>
      <c r="F837" s="57">
        <f t="shared" si="119"/>
        <v>146.30000000000001</v>
      </c>
      <c r="G837" s="121">
        <v>1100</v>
      </c>
      <c r="H837" s="57">
        <v>8</v>
      </c>
      <c r="I837" s="121">
        <v>5000</v>
      </c>
      <c r="J837" s="57">
        <v>7</v>
      </c>
      <c r="K837" s="56">
        <f t="shared" si="113"/>
        <v>1.1617775196049957E-3</v>
      </c>
      <c r="L837" s="56">
        <f t="shared" si="114"/>
        <v>7.4642780976754103E-4</v>
      </c>
      <c r="M837" s="54">
        <f t="shared" si="115"/>
        <v>7.0221956120909352</v>
      </c>
      <c r="N837" s="54">
        <f t="shared" si="120"/>
        <v>1.5448830346600058</v>
      </c>
      <c r="O837" s="245">
        <f t="shared" si="117"/>
        <v>3.1740324166651028</v>
      </c>
      <c r="P837" s="54">
        <v>0.39089414694894142</v>
      </c>
      <c r="Q837" s="122">
        <f t="shared" si="118"/>
        <v>8.2925531171325936E-2</v>
      </c>
    </row>
    <row r="838" spans="1:17" x14ac:dyDescent="0.2">
      <c r="A838" s="59">
        <f t="shared" si="116"/>
        <v>119</v>
      </c>
      <c r="B838" s="57" t="s">
        <v>1068</v>
      </c>
      <c r="C838" s="94">
        <v>1345.9</v>
      </c>
      <c r="D838" s="57"/>
      <c r="E838" s="59"/>
      <c r="F838" s="57">
        <f t="shared" si="119"/>
        <v>1345.9</v>
      </c>
      <c r="G838" s="121">
        <v>1100</v>
      </c>
      <c r="H838" s="57">
        <v>24</v>
      </c>
      <c r="I838" s="121">
        <v>5000</v>
      </c>
      <c r="J838" s="57">
        <v>72</v>
      </c>
      <c r="K838" s="56">
        <f t="shared" si="113"/>
        <v>3.4853325588149872E-3</v>
      </c>
      <c r="L838" s="56">
        <f t="shared" si="114"/>
        <v>7.677543186180422E-3</v>
      </c>
      <c r="M838" s="54">
        <f t="shared" si="115"/>
        <v>41.079382741583103</v>
      </c>
      <c r="N838" s="54">
        <f t="shared" si="120"/>
        <v>9.0374642031482821</v>
      </c>
      <c r="O838" s="245">
        <f t="shared" si="117"/>
        <v>18.567880999195562</v>
      </c>
      <c r="P838" s="54">
        <v>1.1726824408468244</v>
      </c>
      <c r="Q838" s="122">
        <f t="shared" si="118"/>
        <v>5.1903863871590586E-2</v>
      </c>
    </row>
    <row r="839" spans="1:17" x14ac:dyDescent="0.2">
      <c r="A839" s="59">
        <f t="shared" si="116"/>
        <v>120</v>
      </c>
      <c r="B839" s="57" t="s">
        <v>1069</v>
      </c>
      <c r="C839" s="94">
        <v>2193.8000000000002</v>
      </c>
      <c r="D839" s="57"/>
      <c r="E839" s="59"/>
      <c r="F839" s="57">
        <f t="shared" si="119"/>
        <v>2193.8000000000002</v>
      </c>
      <c r="G839" s="121">
        <v>1100</v>
      </c>
      <c r="H839" s="57">
        <v>60</v>
      </c>
      <c r="I839" s="121">
        <v>5000</v>
      </c>
      <c r="J839" s="57">
        <v>120</v>
      </c>
      <c r="K839" s="56">
        <f t="shared" si="113"/>
        <v>8.7133313970374666E-3</v>
      </c>
      <c r="L839" s="56">
        <f t="shared" si="114"/>
        <v>1.2795905310300703E-2</v>
      </c>
      <c r="M839" s="54">
        <f t="shared" si="115"/>
        <v>79.153991083004456</v>
      </c>
      <c r="N839" s="54">
        <f t="shared" si="120"/>
        <v>17.413878038260979</v>
      </c>
      <c r="O839" s="245">
        <f t="shared" si="117"/>
        <v>35.777603969518012</v>
      </c>
      <c r="P839" s="54">
        <v>2.9317061021170603</v>
      </c>
      <c r="Q839" s="122">
        <f t="shared" si="118"/>
        <v>6.1663405594357054E-2</v>
      </c>
    </row>
    <row r="840" spans="1:17" x14ac:dyDescent="0.2">
      <c r="A840" s="59">
        <f t="shared" si="116"/>
        <v>121</v>
      </c>
      <c r="B840" s="57" t="s">
        <v>1070</v>
      </c>
      <c r="C840" s="94">
        <v>11261.6</v>
      </c>
      <c r="D840" s="57">
        <v>194.6</v>
      </c>
      <c r="E840" s="59">
        <v>748.5</v>
      </c>
      <c r="F840" s="57">
        <f t="shared" si="119"/>
        <v>12204.7</v>
      </c>
      <c r="G840" s="121">
        <v>1100</v>
      </c>
      <c r="H840" s="57">
        <v>0</v>
      </c>
      <c r="I840" s="121">
        <v>5000</v>
      </c>
      <c r="J840" s="57">
        <v>618</v>
      </c>
      <c r="K840" s="56">
        <f t="shared" si="113"/>
        <v>0</v>
      </c>
      <c r="L840" s="56">
        <f t="shared" si="114"/>
        <v>6.5898912348048622E-2</v>
      </c>
      <c r="M840" s="54">
        <f t="shared" si="115"/>
        <v>242.50799744081894</v>
      </c>
      <c r="N840" s="54">
        <f t="shared" si="120"/>
        <v>53.351759436980167</v>
      </c>
      <c r="O840" s="245">
        <f t="shared" si="117"/>
        <v>109.61361484325016</v>
      </c>
      <c r="P840" s="54">
        <v>0</v>
      </c>
      <c r="Q840" s="122">
        <f t="shared" si="118"/>
        <v>3.3222723354203648E-2</v>
      </c>
    </row>
    <row r="841" spans="1:17" x14ac:dyDescent="0.2">
      <c r="A841" s="59">
        <f t="shared" si="116"/>
        <v>122</v>
      </c>
      <c r="B841" s="57" t="s">
        <v>1071</v>
      </c>
      <c r="C841" s="94">
        <v>444</v>
      </c>
      <c r="D841" s="57"/>
      <c r="E841" s="59"/>
      <c r="F841" s="57">
        <f t="shared" si="119"/>
        <v>444</v>
      </c>
      <c r="G841" s="121">
        <v>1100</v>
      </c>
      <c r="H841" s="57">
        <v>34</v>
      </c>
      <c r="I841" s="121">
        <v>5000</v>
      </c>
      <c r="J841" s="57">
        <v>24</v>
      </c>
      <c r="K841" s="56">
        <f t="shared" si="113"/>
        <v>4.9375544583212319E-3</v>
      </c>
      <c r="L841" s="56">
        <f t="shared" si="114"/>
        <v>2.5591810620601407E-3</v>
      </c>
      <c r="M841" s="54">
        <f t="shared" si="115"/>
        <v>27.587986715003453</v>
      </c>
      <c r="N841" s="54">
        <f t="shared" si="120"/>
        <v>6.0693570773007597</v>
      </c>
      <c r="O841" s="245">
        <f t="shared" si="117"/>
        <v>12.469769995181561</v>
      </c>
      <c r="P841" s="54">
        <v>1.661300124533001</v>
      </c>
      <c r="Q841" s="122">
        <f t="shared" si="118"/>
        <v>0.10763156286490713</v>
      </c>
    </row>
    <row r="842" spans="1:17" x14ac:dyDescent="0.2">
      <c r="A842" s="59">
        <f t="shared" si="116"/>
        <v>123</v>
      </c>
      <c r="B842" s="57" t="s">
        <v>1072</v>
      </c>
      <c r="C842" s="94">
        <v>442.5</v>
      </c>
      <c r="D842" s="57"/>
      <c r="E842" s="59"/>
      <c r="F842" s="57">
        <f t="shared" si="119"/>
        <v>442.5</v>
      </c>
      <c r="G842" s="121">
        <v>1100</v>
      </c>
      <c r="H842" s="57">
        <v>12</v>
      </c>
      <c r="I842" s="121">
        <v>5000</v>
      </c>
      <c r="J842" s="57">
        <v>12</v>
      </c>
      <c r="K842" s="56">
        <f t="shared" si="113"/>
        <v>1.7426662794074936E-3</v>
      </c>
      <c r="L842" s="56">
        <f t="shared" si="114"/>
        <v>1.2795905310300703E-3</v>
      </c>
      <c r="M842" s="54">
        <f t="shared" si="115"/>
        <v>11.121905062410235</v>
      </c>
      <c r="N842" s="54">
        <f t="shared" si="120"/>
        <v>2.446819113730252</v>
      </c>
      <c r="O842" s="245">
        <f t="shared" si="117"/>
        <v>5.0271010882094265</v>
      </c>
      <c r="P842" s="54">
        <v>0.58634122042341219</v>
      </c>
      <c r="Q842" s="122">
        <f t="shared" si="118"/>
        <v>4.3349528779148758E-2</v>
      </c>
    </row>
    <row r="843" spans="1:17" x14ac:dyDescent="0.2">
      <c r="A843" s="59">
        <f t="shared" si="116"/>
        <v>124</v>
      </c>
      <c r="B843" s="38" t="s">
        <v>1073</v>
      </c>
      <c r="C843" s="94">
        <v>371.5</v>
      </c>
      <c r="D843" s="57"/>
      <c r="E843" s="59"/>
      <c r="F843" s="57">
        <f t="shared" si="119"/>
        <v>371.5</v>
      </c>
      <c r="G843" s="121">
        <v>1100</v>
      </c>
      <c r="H843" s="57">
        <v>16</v>
      </c>
      <c r="I843" s="121">
        <v>5000</v>
      </c>
      <c r="J843" s="57">
        <v>12</v>
      </c>
      <c r="K843" s="56">
        <f t="shared" si="113"/>
        <v>2.3235550392099913E-3</v>
      </c>
      <c r="L843" s="56">
        <f t="shared" si="114"/>
        <v>1.2795905310300703E-3</v>
      </c>
      <c r="M843" s="54">
        <f t="shared" si="115"/>
        <v>13.259575698483427</v>
      </c>
      <c r="N843" s="54">
        <f t="shared" si="120"/>
        <v>2.9171066536663539</v>
      </c>
      <c r="O843" s="245">
        <f t="shared" si="117"/>
        <v>5.9933282157145094</v>
      </c>
      <c r="P843" s="54">
        <v>0.78178829389788285</v>
      </c>
      <c r="Q843" s="122">
        <f t="shared" si="118"/>
        <v>6.1781423584824156E-2</v>
      </c>
    </row>
    <row r="844" spans="1:17" x14ac:dyDescent="0.2">
      <c r="A844" s="59">
        <f t="shared" si="116"/>
        <v>125</v>
      </c>
      <c r="B844" s="57" t="s">
        <v>1074</v>
      </c>
      <c r="C844" s="94">
        <v>449.5</v>
      </c>
      <c r="D844" s="57"/>
      <c r="E844" s="59">
        <v>34.200000000000003</v>
      </c>
      <c r="F844" s="57">
        <f t="shared" si="119"/>
        <v>483.7</v>
      </c>
      <c r="G844" s="121">
        <v>1100</v>
      </c>
      <c r="H844" s="57">
        <v>27</v>
      </c>
      <c r="I844" s="121">
        <v>5000</v>
      </c>
      <c r="J844" s="57">
        <v>24</v>
      </c>
      <c r="K844" s="56">
        <f t="shared" si="113"/>
        <v>3.9209991286668607E-3</v>
      </c>
      <c r="L844" s="56">
        <f t="shared" si="114"/>
        <v>2.5591810620601407E-3</v>
      </c>
      <c r="M844" s="54">
        <f t="shared" si="115"/>
        <v>23.847063101875364</v>
      </c>
      <c r="N844" s="54">
        <f t="shared" si="120"/>
        <v>5.2463538824125804</v>
      </c>
      <c r="O844" s="245">
        <f t="shared" si="117"/>
        <v>10.778872522047665</v>
      </c>
      <c r="P844" s="54">
        <v>1.3192677459526774</v>
      </c>
      <c r="Q844" s="122">
        <f t="shared" si="118"/>
        <v>8.515930794353585E-2</v>
      </c>
    </row>
    <row r="845" spans="1:17" x14ac:dyDescent="0.2">
      <c r="A845" s="59">
        <f t="shared" si="116"/>
        <v>126</v>
      </c>
      <c r="B845" s="57" t="s">
        <v>1075</v>
      </c>
      <c r="C845" s="94">
        <v>197</v>
      </c>
      <c r="D845" s="57"/>
      <c r="E845" s="59"/>
      <c r="F845" s="57">
        <f t="shared" si="119"/>
        <v>197</v>
      </c>
      <c r="G845" s="121">
        <v>1100</v>
      </c>
      <c r="H845" s="57">
        <v>8</v>
      </c>
      <c r="I845" s="121">
        <v>5000</v>
      </c>
      <c r="J845" s="57">
        <v>8</v>
      </c>
      <c r="K845" s="56">
        <f t="shared" si="113"/>
        <v>1.1617775196049957E-3</v>
      </c>
      <c r="L845" s="56">
        <f t="shared" si="114"/>
        <v>8.5306035402004689E-4</v>
      </c>
      <c r="M845" s="54">
        <f t="shared" si="115"/>
        <v>7.4146033749401559</v>
      </c>
      <c r="N845" s="54">
        <f t="shared" si="120"/>
        <v>1.6312127424868343</v>
      </c>
      <c r="O845" s="245">
        <f t="shared" si="117"/>
        <v>3.3514007254729505</v>
      </c>
      <c r="P845" s="54">
        <v>0.39089414694894142</v>
      </c>
      <c r="Q845" s="122">
        <f t="shared" si="118"/>
        <v>6.4914268984004486E-2</v>
      </c>
    </row>
    <row r="846" spans="1:17" x14ac:dyDescent="0.2">
      <c r="A846" s="59">
        <f t="shared" si="116"/>
        <v>127</v>
      </c>
      <c r="B846" s="57" t="s">
        <v>1076</v>
      </c>
      <c r="C846" s="94">
        <v>310.3</v>
      </c>
      <c r="D846" s="57"/>
      <c r="E846" s="59"/>
      <c r="F846" s="57">
        <f t="shared" si="119"/>
        <v>310.3</v>
      </c>
      <c r="G846" s="121">
        <v>1100</v>
      </c>
      <c r="H846" s="57">
        <v>20</v>
      </c>
      <c r="I846" s="121">
        <v>5000</v>
      </c>
      <c r="J846" s="57">
        <v>16</v>
      </c>
      <c r="K846" s="56">
        <f t="shared" si="113"/>
        <v>2.904443799012489E-3</v>
      </c>
      <c r="L846" s="56">
        <f t="shared" si="114"/>
        <v>1.7061207080400938E-3</v>
      </c>
      <c r="M846" s="54">
        <f t="shared" si="115"/>
        <v>16.966877385953506</v>
      </c>
      <c r="N846" s="54">
        <f t="shared" si="120"/>
        <v>3.7327130249097711</v>
      </c>
      <c r="O846" s="245">
        <f t="shared" si="117"/>
        <v>7.6690285784509848</v>
      </c>
      <c r="P846" s="54">
        <v>0.9772353673723535</v>
      </c>
      <c r="Q846" s="122">
        <f t="shared" si="118"/>
        <v>9.4572524513975548E-2</v>
      </c>
    </row>
    <row r="847" spans="1:17" x14ac:dyDescent="0.2">
      <c r="A847" s="59">
        <f t="shared" si="116"/>
        <v>128</v>
      </c>
      <c r="B847" s="57" t="s">
        <v>1077</v>
      </c>
      <c r="C847" s="94">
        <v>2084.5</v>
      </c>
      <c r="D847" s="57"/>
      <c r="E847" s="59">
        <v>106.4</v>
      </c>
      <c r="F847" s="57">
        <f t="shared" si="119"/>
        <v>2190.9</v>
      </c>
      <c r="G847" s="121">
        <v>1100</v>
      </c>
      <c r="H847" s="57">
        <v>35</v>
      </c>
      <c r="I847" s="121">
        <v>5000</v>
      </c>
      <c r="J847" s="57">
        <v>105</v>
      </c>
      <c r="K847" s="56">
        <f t="shared" si="113"/>
        <v>5.0827766482718561E-3</v>
      </c>
      <c r="L847" s="56">
        <f t="shared" si="114"/>
        <v>1.1196417146513116E-2</v>
      </c>
      <c r="M847" s="54">
        <f t="shared" si="115"/>
        <v>59.907433164808694</v>
      </c>
      <c r="N847" s="54">
        <f t="shared" si="120"/>
        <v>13.179635296257914</v>
      </c>
      <c r="O847" s="245">
        <f t="shared" si="117"/>
        <v>27.07815979049353</v>
      </c>
      <c r="P847" s="54">
        <v>1.7101618929016187</v>
      </c>
      <c r="Q847" s="122">
        <f t="shared" si="118"/>
        <v>4.6499333673130569E-2</v>
      </c>
    </row>
    <row r="848" spans="1:17" x14ac:dyDescent="0.2">
      <c r="A848" s="59">
        <f t="shared" si="116"/>
        <v>129</v>
      </c>
      <c r="B848" s="57" t="s">
        <v>1078</v>
      </c>
      <c r="C848" s="94">
        <v>1343.2</v>
      </c>
      <c r="D848" s="57"/>
      <c r="E848" s="59"/>
      <c r="F848" s="57">
        <f t="shared" si="119"/>
        <v>1343.2</v>
      </c>
      <c r="G848" s="121">
        <v>1100</v>
      </c>
      <c r="H848" s="57">
        <v>24</v>
      </c>
      <c r="I848" s="121">
        <v>5000</v>
      </c>
      <c r="J848" s="57">
        <v>48</v>
      </c>
      <c r="K848" s="56">
        <f t="shared" ref="K848:K895" si="121">SUM(0.5/3443*H848)</f>
        <v>3.4853325588149872E-3</v>
      </c>
      <c r="L848" s="56">
        <f t="shared" si="114"/>
        <v>5.1183621241202813E-3</v>
      </c>
      <c r="M848" s="54">
        <f t="shared" si="115"/>
        <v>31.66159643320179</v>
      </c>
      <c r="N848" s="54">
        <f t="shared" si="120"/>
        <v>6.9655512153043935</v>
      </c>
      <c r="O848" s="245">
        <f t="shared" ref="O848:O879" si="122">M848*0.452</f>
        <v>14.31104158780721</v>
      </c>
      <c r="P848" s="54">
        <v>1.1726824408468244</v>
      </c>
      <c r="Q848" s="122">
        <f t="shared" ref="Q848:Q879" si="123">(M848+N848+O848+P848)/F848</f>
        <v>4.0285044429094863E-2</v>
      </c>
    </row>
    <row r="849" spans="1:17" x14ac:dyDescent="0.2">
      <c r="A849" s="59">
        <f t="shared" si="116"/>
        <v>130</v>
      </c>
      <c r="B849" s="57" t="s">
        <v>1079</v>
      </c>
      <c r="C849" s="94">
        <v>3247.3</v>
      </c>
      <c r="D849" s="57"/>
      <c r="E849" s="59"/>
      <c r="F849" s="57">
        <f t="shared" si="119"/>
        <v>3247.3</v>
      </c>
      <c r="G849" s="121">
        <v>1100</v>
      </c>
      <c r="H849" s="57">
        <v>0</v>
      </c>
      <c r="I849" s="121">
        <v>5000</v>
      </c>
      <c r="J849" s="57">
        <v>240</v>
      </c>
      <c r="K849" s="56">
        <f t="shared" si="121"/>
        <v>0</v>
      </c>
      <c r="L849" s="56">
        <f t="shared" ref="L849:L895" si="124">SUM(1/9378*J849)</f>
        <v>2.5591810620601407E-2</v>
      </c>
      <c r="M849" s="54">
        <f t="shared" ref="M849:M895" si="125">(L849+K849)*3680</f>
        <v>94.177863083813179</v>
      </c>
      <c r="N849" s="54">
        <f t="shared" si="120"/>
        <v>20.719129878438899</v>
      </c>
      <c r="O849" s="245">
        <f t="shared" si="122"/>
        <v>42.568394113883556</v>
      </c>
      <c r="P849" s="54">
        <v>0</v>
      </c>
      <c r="Q849" s="122">
        <f t="shared" si="123"/>
        <v>4.8491173305865068E-2</v>
      </c>
    </row>
    <row r="850" spans="1:17" x14ac:dyDescent="0.2">
      <c r="A850" s="59">
        <f t="shared" ref="A850:A895" si="126">A849+1</f>
        <v>131</v>
      </c>
      <c r="B850" s="57" t="s">
        <v>1080</v>
      </c>
      <c r="C850" s="94">
        <v>193.9</v>
      </c>
      <c r="D850" s="57"/>
      <c r="E850" s="59"/>
      <c r="F850" s="57">
        <f t="shared" si="119"/>
        <v>193.9</v>
      </c>
      <c r="G850" s="121">
        <v>1100</v>
      </c>
      <c r="H850" s="57">
        <v>8</v>
      </c>
      <c r="I850" s="121">
        <v>5000</v>
      </c>
      <c r="J850" s="57">
        <v>10</v>
      </c>
      <c r="K850" s="56">
        <f t="shared" si="121"/>
        <v>1.1617775196049957E-3</v>
      </c>
      <c r="L850" s="56">
        <f t="shared" si="124"/>
        <v>1.0663254425250586E-3</v>
      </c>
      <c r="M850" s="54">
        <f t="shared" si="125"/>
        <v>8.1994189006385998</v>
      </c>
      <c r="N850" s="54">
        <f t="shared" si="120"/>
        <v>1.803872158140492</v>
      </c>
      <c r="O850" s="245">
        <f t="shared" si="122"/>
        <v>3.7061373430886473</v>
      </c>
      <c r="P850" s="54">
        <v>0.39089414694894142</v>
      </c>
      <c r="Q850" s="122">
        <f t="shared" si="123"/>
        <v>7.2719559302819384E-2</v>
      </c>
    </row>
    <row r="851" spans="1:17" x14ac:dyDescent="0.2">
      <c r="A851" s="59">
        <f t="shared" si="126"/>
        <v>132</v>
      </c>
      <c r="B851" s="57" t="s">
        <v>811</v>
      </c>
      <c r="C851" s="94">
        <v>1434.2</v>
      </c>
      <c r="D851" s="57"/>
      <c r="E851" s="59"/>
      <c r="F851" s="57">
        <f t="shared" si="119"/>
        <v>1434.2</v>
      </c>
      <c r="G851" s="121">
        <v>1100</v>
      </c>
      <c r="H851" s="57">
        <v>0</v>
      </c>
      <c r="I851" s="121">
        <v>5000</v>
      </c>
      <c r="J851" s="57">
        <v>62</v>
      </c>
      <c r="K851" s="56">
        <f t="shared" si="121"/>
        <v>0</v>
      </c>
      <c r="L851" s="56">
        <f t="shared" si="124"/>
        <v>6.6112177436553638E-3</v>
      </c>
      <c r="M851" s="54">
        <f t="shared" si="125"/>
        <v>24.32928129665174</v>
      </c>
      <c r="N851" s="54">
        <f t="shared" si="120"/>
        <v>5.3524418852633824</v>
      </c>
      <c r="O851" s="245">
        <f t="shared" si="122"/>
        <v>10.996835146086587</v>
      </c>
      <c r="P851" s="54">
        <v>0</v>
      </c>
      <c r="Q851" s="122">
        <f t="shared" si="123"/>
        <v>2.8363239665319832E-2</v>
      </c>
    </row>
    <row r="852" spans="1:17" x14ac:dyDescent="0.2">
      <c r="A852" s="59">
        <f t="shared" si="126"/>
        <v>133</v>
      </c>
      <c r="B852" s="57" t="s">
        <v>812</v>
      </c>
      <c r="C852" s="94">
        <v>333.8</v>
      </c>
      <c r="D852" s="57"/>
      <c r="E852" s="59"/>
      <c r="F852" s="57">
        <f t="shared" si="119"/>
        <v>333.8</v>
      </c>
      <c r="G852" s="121">
        <v>1100</v>
      </c>
      <c r="H852" s="57">
        <v>16</v>
      </c>
      <c r="I852" s="121">
        <v>5000</v>
      </c>
      <c r="J852" s="57">
        <v>11</v>
      </c>
      <c r="K852" s="56">
        <f t="shared" si="121"/>
        <v>2.3235550392099913E-3</v>
      </c>
      <c r="L852" s="56">
        <f t="shared" si="124"/>
        <v>1.1729579867775645E-3</v>
      </c>
      <c r="M852" s="54">
        <f t="shared" si="125"/>
        <v>12.867167935634205</v>
      </c>
      <c r="N852" s="54">
        <f t="shared" si="120"/>
        <v>2.8307769458395251</v>
      </c>
      <c r="O852" s="245">
        <f t="shared" si="122"/>
        <v>5.8159599069066612</v>
      </c>
      <c r="P852" s="54">
        <v>0.78178829389788285</v>
      </c>
      <c r="Q852" s="122">
        <f t="shared" si="123"/>
        <v>6.6793568251283034E-2</v>
      </c>
    </row>
    <row r="853" spans="1:17" x14ac:dyDescent="0.2">
      <c r="A853" s="59">
        <f t="shared" si="126"/>
        <v>134</v>
      </c>
      <c r="B853" s="57" t="s">
        <v>813</v>
      </c>
      <c r="C853" s="94">
        <v>797.8</v>
      </c>
      <c r="D853" s="57">
        <v>14.2</v>
      </c>
      <c r="E853" s="59"/>
      <c r="F853" s="57">
        <f t="shared" si="119"/>
        <v>812</v>
      </c>
      <c r="G853" s="121">
        <v>1100</v>
      </c>
      <c r="H853" s="57">
        <v>23</v>
      </c>
      <c r="I853" s="121">
        <v>5000</v>
      </c>
      <c r="J853" s="57">
        <v>16</v>
      </c>
      <c r="K853" s="56">
        <f t="shared" si="121"/>
        <v>3.3401103688643625E-3</v>
      </c>
      <c r="L853" s="56">
        <f t="shared" si="124"/>
        <v>1.7061207080400938E-3</v>
      </c>
      <c r="M853" s="54">
        <f t="shared" si="125"/>
        <v>18.570130363008399</v>
      </c>
      <c r="N853" s="54">
        <f t="shared" si="120"/>
        <v>4.085428679861848</v>
      </c>
      <c r="O853" s="245">
        <f t="shared" si="122"/>
        <v>8.3936989240797963</v>
      </c>
      <c r="P853" s="54">
        <v>1.1238206724782067</v>
      </c>
      <c r="Q853" s="122">
        <f t="shared" si="123"/>
        <v>3.9622018028852533E-2</v>
      </c>
    </row>
    <row r="854" spans="1:17" x14ac:dyDescent="0.2">
      <c r="A854" s="59">
        <f t="shared" si="126"/>
        <v>135</v>
      </c>
      <c r="B854" s="57" t="s">
        <v>814</v>
      </c>
      <c r="C854" s="99">
        <v>798.6</v>
      </c>
      <c r="D854" s="94"/>
      <c r="E854" s="100"/>
      <c r="F854" s="57">
        <f t="shared" si="119"/>
        <v>798.6</v>
      </c>
      <c r="G854" s="57">
        <v>1100</v>
      </c>
      <c r="H854" s="57">
        <v>29</v>
      </c>
      <c r="I854" s="57">
        <v>5000</v>
      </c>
      <c r="J854" s="57">
        <v>15</v>
      </c>
      <c r="K854" s="56">
        <f t="shared" si="121"/>
        <v>4.2114435085681091E-3</v>
      </c>
      <c r="L854" s="56">
        <f t="shared" si="124"/>
        <v>1.5994881637875879E-3</v>
      </c>
      <c r="M854" s="54">
        <f t="shared" si="125"/>
        <v>21.384228554268965</v>
      </c>
      <c r="N854" s="54">
        <f t="shared" si="120"/>
        <v>4.7045302819391726</v>
      </c>
      <c r="O854" s="245">
        <f t="shared" si="122"/>
        <v>9.665671306529573</v>
      </c>
      <c r="P854" s="54">
        <v>1.4169912826899125</v>
      </c>
      <c r="Q854" s="122">
        <f t="shared" si="123"/>
        <v>4.6545731812456324E-2</v>
      </c>
    </row>
    <row r="855" spans="1:17" x14ac:dyDescent="0.2">
      <c r="A855" s="59">
        <f t="shared" si="126"/>
        <v>136</v>
      </c>
      <c r="B855" s="57" t="s">
        <v>815</v>
      </c>
      <c r="C855" s="99">
        <v>325.2</v>
      </c>
      <c r="D855" s="94"/>
      <c r="E855" s="100"/>
      <c r="F855" s="57">
        <f t="shared" si="119"/>
        <v>325.2</v>
      </c>
      <c r="G855" s="57">
        <v>1100</v>
      </c>
      <c r="H855" s="57">
        <v>18</v>
      </c>
      <c r="I855" s="57">
        <v>5000</v>
      </c>
      <c r="J855" s="57">
        <v>10</v>
      </c>
      <c r="K855" s="56">
        <f t="shared" si="121"/>
        <v>2.6139994191112402E-3</v>
      </c>
      <c r="L855" s="56">
        <f t="shared" si="124"/>
        <v>1.0663254425250586E-3</v>
      </c>
      <c r="M855" s="54">
        <f t="shared" si="125"/>
        <v>13.543595490821579</v>
      </c>
      <c r="N855" s="54">
        <f t="shared" si="120"/>
        <v>2.9795910079807473</v>
      </c>
      <c r="O855" s="245">
        <f t="shared" si="122"/>
        <v>6.121705161851354</v>
      </c>
      <c r="P855" s="54">
        <v>0.87951183063511817</v>
      </c>
      <c r="Q855" s="122">
        <f t="shared" si="123"/>
        <v>7.2338264118354229E-2</v>
      </c>
    </row>
    <row r="856" spans="1:17" x14ac:dyDescent="0.2">
      <c r="A856" s="59">
        <f t="shared" si="126"/>
        <v>137</v>
      </c>
      <c r="B856" s="57" t="s">
        <v>816</v>
      </c>
      <c r="C856" s="99">
        <v>701.7</v>
      </c>
      <c r="D856" s="94"/>
      <c r="E856" s="100"/>
      <c r="F856" s="57">
        <f t="shared" si="119"/>
        <v>701.7</v>
      </c>
      <c r="G856" s="57">
        <v>1100</v>
      </c>
      <c r="H856" s="57">
        <v>32</v>
      </c>
      <c r="I856" s="57">
        <v>5000</v>
      </c>
      <c r="J856" s="57">
        <v>24</v>
      </c>
      <c r="K856" s="56">
        <f t="shared" si="121"/>
        <v>4.6471100784199826E-3</v>
      </c>
      <c r="L856" s="56">
        <f t="shared" si="124"/>
        <v>2.5591810620601407E-3</v>
      </c>
      <c r="M856" s="54">
        <f t="shared" si="125"/>
        <v>26.519151396966855</v>
      </c>
      <c r="N856" s="54">
        <f t="shared" si="120"/>
        <v>5.8342133073327078</v>
      </c>
      <c r="O856" s="245">
        <f t="shared" si="122"/>
        <v>11.986656431429019</v>
      </c>
      <c r="P856" s="54">
        <v>1.5635765877957657</v>
      </c>
      <c r="Q856" s="122">
        <f t="shared" si="123"/>
        <v>6.5417696627510832E-2</v>
      </c>
    </row>
    <row r="857" spans="1:17" x14ac:dyDescent="0.2">
      <c r="A857" s="59">
        <f t="shared" si="126"/>
        <v>138</v>
      </c>
      <c r="B857" s="57" t="s">
        <v>817</v>
      </c>
      <c r="C857" s="99">
        <v>693</v>
      </c>
      <c r="D857" s="94">
        <v>17</v>
      </c>
      <c r="E857" s="100"/>
      <c r="F857" s="57">
        <f t="shared" si="119"/>
        <v>710</v>
      </c>
      <c r="G857" s="57">
        <v>1100</v>
      </c>
      <c r="H857" s="57">
        <v>32</v>
      </c>
      <c r="I857" s="57">
        <v>5000</v>
      </c>
      <c r="J857" s="57">
        <v>30</v>
      </c>
      <c r="K857" s="56">
        <f t="shared" si="121"/>
        <v>4.6471100784199826E-3</v>
      </c>
      <c r="L857" s="56">
        <f t="shared" si="124"/>
        <v>3.1989763275751758E-3</v>
      </c>
      <c r="M857" s="54">
        <f t="shared" si="125"/>
        <v>28.873597974062182</v>
      </c>
      <c r="N857" s="54">
        <f t="shared" si="120"/>
        <v>6.3521915542936798</v>
      </c>
      <c r="O857" s="245">
        <f t="shared" si="122"/>
        <v>13.050866284276106</v>
      </c>
      <c r="P857" s="54">
        <v>1.5635765877957657</v>
      </c>
      <c r="Q857" s="122">
        <f t="shared" si="123"/>
        <v>7.0197510423137655E-2</v>
      </c>
    </row>
    <row r="858" spans="1:17" x14ac:dyDescent="0.2">
      <c r="A858" s="59">
        <f t="shared" si="126"/>
        <v>139</v>
      </c>
      <c r="B858" s="57" t="s">
        <v>818</v>
      </c>
      <c r="C858" s="99">
        <v>717.8</v>
      </c>
      <c r="D858" s="94">
        <v>39.4</v>
      </c>
      <c r="E858" s="100"/>
      <c r="F858" s="57">
        <f t="shared" si="119"/>
        <v>757.19999999999993</v>
      </c>
      <c r="G858" s="57">
        <v>1100</v>
      </c>
      <c r="H858" s="57">
        <v>35</v>
      </c>
      <c r="I858" s="57">
        <v>5000</v>
      </c>
      <c r="J858" s="57">
        <v>28</v>
      </c>
      <c r="K858" s="56">
        <f t="shared" si="121"/>
        <v>5.0827766482718561E-3</v>
      </c>
      <c r="L858" s="56">
        <f t="shared" si="124"/>
        <v>2.9857112390701641E-3</v>
      </c>
      <c r="M858" s="54">
        <f t="shared" si="125"/>
        <v>29.692035425418634</v>
      </c>
      <c r="N858" s="54">
        <f t="shared" si="120"/>
        <v>6.5322477935920995</v>
      </c>
      <c r="O858" s="245">
        <f t="shared" si="122"/>
        <v>13.420800012289224</v>
      </c>
      <c r="P858" s="54">
        <v>1.7101618929016187</v>
      </c>
      <c r="Q858" s="122">
        <f t="shared" si="123"/>
        <v>6.7822563555469603E-2</v>
      </c>
    </row>
    <row r="859" spans="1:17" x14ac:dyDescent="0.2">
      <c r="A859" s="59">
        <f t="shared" si="126"/>
        <v>140</v>
      </c>
      <c r="B859" s="57" t="s">
        <v>819</v>
      </c>
      <c r="C859" s="99">
        <v>681.3</v>
      </c>
      <c r="D859" s="94">
        <v>38.299999999999997</v>
      </c>
      <c r="E859" s="100"/>
      <c r="F859" s="57">
        <f t="shared" si="119"/>
        <v>719.59999999999991</v>
      </c>
      <c r="G859" s="57">
        <v>1100</v>
      </c>
      <c r="H859" s="57">
        <v>35</v>
      </c>
      <c r="I859" s="57">
        <v>5000</v>
      </c>
      <c r="J859" s="57">
        <v>26</v>
      </c>
      <c r="K859" s="56">
        <f t="shared" si="121"/>
        <v>5.0827766482718561E-3</v>
      </c>
      <c r="L859" s="56">
        <f t="shared" si="124"/>
        <v>2.7724461505651524E-3</v>
      </c>
      <c r="M859" s="54">
        <f t="shared" si="125"/>
        <v>28.907219899720193</v>
      </c>
      <c r="N859" s="54">
        <f t="shared" si="120"/>
        <v>6.3595883779384428</v>
      </c>
      <c r="O859" s="245">
        <f t="shared" si="122"/>
        <v>13.066063394673527</v>
      </c>
      <c r="P859" s="54">
        <v>1.7101618929016187</v>
      </c>
      <c r="Q859" s="122">
        <f t="shared" si="123"/>
        <v>6.9542848200713991E-2</v>
      </c>
    </row>
    <row r="860" spans="1:17" x14ac:dyDescent="0.2">
      <c r="A860" s="59">
        <f t="shared" si="126"/>
        <v>141</v>
      </c>
      <c r="B860" s="57" t="s">
        <v>820</v>
      </c>
      <c r="C860" s="99">
        <v>670.9</v>
      </c>
      <c r="D860" s="94"/>
      <c r="E860" s="100">
        <v>107</v>
      </c>
      <c r="F860" s="57">
        <f t="shared" si="119"/>
        <v>777.9</v>
      </c>
      <c r="G860" s="57">
        <v>1100</v>
      </c>
      <c r="H860" s="57">
        <v>44</v>
      </c>
      <c r="I860" s="57">
        <v>5000</v>
      </c>
      <c r="J860" s="57">
        <v>24</v>
      </c>
      <c r="K860" s="56">
        <f t="shared" si="121"/>
        <v>6.3897763578274758E-3</v>
      </c>
      <c r="L860" s="56">
        <f t="shared" si="124"/>
        <v>2.5591810620601407E-3</v>
      </c>
      <c r="M860" s="54">
        <f t="shared" si="125"/>
        <v>32.932163305186428</v>
      </c>
      <c r="N860" s="54">
        <f t="shared" si="120"/>
        <v>7.2450759271410146</v>
      </c>
      <c r="O860" s="245">
        <f t="shared" si="122"/>
        <v>14.885337813944266</v>
      </c>
      <c r="P860" s="54">
        <v>2.1499178082191777</v>
      </c>
      <c r="Q860" s="122">
        <f t="shared" si="123"/>
        <v>7.3547364512779143E-2</v>
      </c>
    </row>
    <row r="861" spans="1:17" x14ac:dyDescent="0.2">
      <c r="A861" s="59">
        <f t="shared" si="126"/>
        <v>142</v>
      </c>
      <c r="B861" s="57" t="s">
        <v>821</v>
      </c>
      <c r="C861" s="99">
        <v>775.8</v>
      </c>
      <c r="D861" s="94"/>
      <c r="E861" s="100">
        <v>58.5</v>
      </c>
      <c r="F861" s="57">
        <f t="shared" si="119"/>
        <v>834.3</v>
      </c>
      <c r="G861" s="57">
        <v>1100</v>
      </c>
      <c r="H861" s="57">
        <v>34</v>
      </c>
      <c r="I861" s="57">
        <v>5000</v>
      </c>
      <c r="J861" s="57">
        <v>30</v>
      </c>
      <c r="K861" s="56">
        <f t="shared" si="121"/>
        <v>4.9375544583212319E-3</v>
      </c>
      <c r="L861" s="56">
        <f t="shared" si="124"/>
        <v>3.1989763275751758E-3</v>
      </c>
      <c r="M861" s="54">
        <f t="shared" si="125"/>
        <v>29.942433292098784</v>
      </c>
      <c r="N861" s="54">
        <f t="shared" si="120"/>
        <v>6.5873353242617325</v>
      </c>
      <c r="O861" s="245">
        <f t="shared" si="122"/>
        <v>13.53397984802865</v>
      </c>
      <c r="P861" s="54">
        <v>1.661300124533001</v>
      </c>
      <c r="Q861" s="122">
        <f t="shared" si="123"/>
        <v>6.1998140463768628E-2</v>
      </c>
    </row>
    <row r="862" spans="1:17" x14ac:dyDescent="0.2">
      <c r="A862" s="59">
        <f t="shared" si="126"/>
        <v>143</v>
      </c>
      <c r="B862" s="57" t="s">
        <v>822</v>
      </c>
      <c r="C862" s="99">
        <v>812.5</v>
      </c>
      <c r="D862" s="94"/>
      <c r="E862" s="100"/>
      <c r="F862" s="57">
        <f t="shared" si="119"/>
        <v>812.5</v>
      </c>
      <c r="G862" s="57">
        <v>1100</v>
      </c>
      <c r="H862" s="57">
        <v>43</v>
      </c>
      <c r="I862" s="57">
        <v>5000</v>
      </c>
      <c r="J862" s="57">
        <v>24</v>
      </c>
      <c r="K862" s="56">
        <f t="shared" si="121"/>
        <v>6.2445541678768516E-3</v>
      </c>
      <c r="L862" s="56">
        <f t="shared" si="124"/>
        <v>2.5591810620601407E-3</v>
      </c>
      <c r="M862" s="54">
        <f t="shared" si="125"/>
        <v>32.397745646168133</v>
      </c>
      <c r="N862" s="54">
        <f t="shared" si="120"/>
        <v>7.1275040421569891</v>
      </c>
      <c r="O862" s="245">
        <f t="shared" si="122"/>
        <v>14.643781032067997</v>
      </c>
      <c r="P862" s="54">
        <v>2.10105603985056</v>
      </c>
      <c r="Q862" s="122">
        <f t="shared" si="123"/>
        <v>6.9255491397222993E-2</v>
      </c>
    </row>
    <row r="863" spans="1:17" x14ac:dyDescent="0.2">
      <c r="A863" s="59">
        <f t="shared" si="126"/>
        <v>144</v>
      </c>
      <c r="B863" s="57" t="s">
        <v>823</v>
      </c>
      <c r="C863" s="99">
        <v>781.3</v>
      </c>
      <c r="D863" s="94"/>
      <c r="E863" s="100">
        <v>43.3</v>
      </c>
      <c r="F863" s="57">
        <f t="shared" si="119"/>
        <v>824.59999999999991</v>
      </c>
      <c r="G863" s="57">
        <v>1100</v>
      </c>
      <c r="H863" s="57">
        <v>36</v>
      </c>
      <c r="I863" s="57">
        <v>5000</v>
      </c>
      <c r="J863" s="57">
        <v>26</v>
      </c>
      <c r="K863" s="56">
        <f t="shared" si="121"/>
        <v>5.2279988382224803E-3</v>
      </c>
      <c r="L863" s="56">
        <f t="shared" si="124"/>
        <v>2.7724461505651524E-3</v>
      </c>
      <c r="M863" s="54">
        <f t="shared" si="125"/>
        <v>29.441637558738488</v>
      </c>
      <c r="N863" s="54">
        <f t="shared" si="120"/>
        <v>6.4771602629224674</v>
      </c>
      <c r="O863" s="245">
        <f t="shared" si="122"/>
        <v>13.307620176549797</v>
      </c>
      <c r="P863" s="54">
        <v>1.7590236612702363</v>
      </c>
      <c r="Q863" s="122">
        <f t="shared" si="123"/>
        <v>6.1830513775747026E-2</v>
      </c>
    </row>
    <row r="864" spans="1:17" x14ac:dyDescent="0.2">
      <c r="A864" s="59">
        <f t="shared" si="126"/>
        <v>145</v>
      </c>
      <c r="B864" s="57" t="s">
        <v>824</v>
      </c>
      <c r="C864" s="99">
        <v>748.9</v>
      </c>
      <c r="D864" s="94"/>
      <c r="E864" s="100">
        <v>75.400000000000006</v>
      </c>
      <c r="F864" s="57">
        <f t="shared" si="119"/>
        <v>824.3</v>
      </c>
      <c r="G864" s="57">
        <v>1100</v>
      </c>
      <c r="H864" s="57">
        <v>36</v>
      </c>
      <c r="I864" s="57">
        <v>5000</v>
      </c>
      <c r="J864" s="57">
        <v>22</v>
      </c>
      <c r="K864" s="56">
        <f t="shared" si="121"/>
        <v>5.2279988382224803E-3</v>
      </c>
      <c r="L864" s="56">
        <f t="shared" si="124"/>
        <v>2.3459159735551289E-3</v>
      </c>
      <c r="M864" s="54">
        <f t="shared" si="125"/>
        <v>27.872006507341602</v>
      </c>
      <c r="N864" s="54">
        <f t="shared" si="120"/>
        <v>6.1318414316151522</v>
      </c>
      <c r="O864" s="245">
        <f t="shared" si="122"/>
        <v>12.598146941318404</v>
      </c>
      <c r="P864" s="54">
        <v>1.7590236612702363</v>
      </c>
      <c r="Q864" s="122">
        <f t="shared" si="123"/>
        <v>5.8669196338160132E-2</v>
      </c>
    </row>
    <row r="865" spans="1:17" x14ac:dyDescent="0.2">
      <c r="A865" s="59">
        <f t="shared" si="126"/>
        <v>146</v>
      </c>
      <c r="B865" s="57" t="s">
        <v>825</v>
      </c>
      <c r="C865" s="99">
        <v>585.79999999999995</v>
      </c>
      <c r="D865" s="94"/>
      <c r="E865" s="100">
        <v>154.4</v>
      </c>
      <c r="F865" s="57">
        <f t="shared" si="119"/>
        <v>740.19999999999993</v>
      </c>
      <c r="G865" s="57">
        <v>1100</v>
      </c>
      <c r="H865" s="57">
        <v>44</v>
      </c>
      <c r="I865" s="57">
        <v>5000</v>
      </c>
      <c r="J865" s="57">
        <v>24</v>
      </c>
      <c r="K865" s="56">
        <f t="shared" si="121"/>
        <v>6.3897763578274758E-3</v>
      </c>
      <c r="L865" s="56">
        <f t="shared" si="124"/>
        <v>2.5591810620601407E-3</v>
      </c>
      <c r="M865" s="54">
        <f t="shared" si="125"/>
        <v>32.932163305186428</v>
      </c>
      <c r="N865" s="54">
        <f t="shared" si="120"/>
        <v>7.2450759271410146</v>
      </c>
      <c r="O865" s="245">
        <f t="shared" si="122"/>
        <v>14.885337813944266</v>
      </c>
      <c r="P865" s="54">
        <v>2.1499178082191777</v>
      </c>
      <c r="Q865" s="122">
        <f t="shared" si="123"/>
        <v>7.7293292156837196E-2</v>
      </c>
    </row>
    <row r="866" spans="1:17" x14ac:dyDescent="0.2">
      <c r="A866" s="59">
        <f t="shared" si="126"/>
        <v>147</v>
      </c>
      <c r="B866" s="57" t="s">
        <v>826</v>
      </c>
      <c r="C866" s="99">
        <v>868.4</v>
      </c>
      <c r="D866" s="94"/>
      <c r="E866" s="100"/>
      <c r="F866" s="57">
        <f t="shared" si="119"/>
        <v>868.4</v>
      </c>
      <c r="G866" s="57">
        <v>1100</v>
      </c>
      <c r="H866" s="57">
        <v>41</v>
      </c>
      <c r="I866" s="57">
        <v>5000</v>
      </c>
      <c r="J866" s="57">
        <v>36</v>
      </c>
      <c r="K866" s="56">
        <f t="shared" si="121"/>
        <v>5.9541097879756031E-3</v>
      </c>
      <c r="L866" s="56">
        <f t="shared" si="124"/>
        <v>3.838771593090211E-3</v>
      </c>
      <c r="M866" s="54">
        <f t="shared" si="125"/>
        <v>36.037803482322197</v>
      </c>
      <c r="N866" s="54">
        <f t="shared" si="120"/>
        <v>7.9283167661108829</v>
      </c>
      <c r="O866" s="245">
        <f t="shared" si="122"/>
        <v>16.289087174009634</v>
      </c>
      <c r="P866" s="54">
        <v>2.0033325031133247</v>
      </c>
      <c r="Q866" s="122">
        <f t="shared" si="123"/>
        <v>7.1693390057065917E-2</v>
      </c>
    </row>
    <row r="867" spans="1:17" x14ac:dyDescent="0.2">
      <c r="A867" s="59">
        <f t="shared" si="126"/>
        <v>148</v>
      </c>
      <c r="B867" s="57" t="s">
        <v>827</v>
      </c>
      <c r="C867" s="99">
        <v>909.8</v>
      </c>
      <c r="D867" s="94"/>
      <c r="E867" s="100"/>
      <c r="F867" s="57">
        <f t="shared" si="119"/>
        <v>909.8</v>
      </c>
      <c r="G867" s="57">
        <v>1100</v>
      </c>
      <c r="H867" s="57">
        <v>49</v>
      </c>
      <c r="I867" s="57">
        <v>5000</v>
      </c>
      <c r="J867" s="57">
        <v>34</v>
      </c>
      <c r="K867" s="56">
        <f t="shared" si="121"/>
        <v>7.1158873075805986E-3</v>
      </c>
      <c r="L867" s="56">
        <f t="shared" si="124"/>
        <v>3.6255065045851993E-3</v>
      </c>
      <c r="M867" s="54">
        <f t="shared" si="125"/>
        <v>39.52832922877014</v>
      </c>
      <c r="N867" s="54">
        <f t="shared" si="120"/>
        <v>8.6962324303294309</v>
      </c>
      <c r="O867" s="245">
        <f t="shared" si="122"/>
        <v>17.866804811404105</v>
      </c>
      <c r="P867" s="54">
        <v>2.3942266500622664</v>
      </c>
      <c r="Q867" s="122">
        <f t="shared" si="123"/>
        <v>7.5275437591301314E-2</v>
      </c>
    </row>
    <row r="868" spans="1:17" x14ac:dyDescent="0.2">
      <c r="A868" s="59">
        <f t="shared" si="126"/>
        <v>149</v>
      </c>
      <c r="B868" s="57" t="s">
        <v>828</v>
      </c>
      <c r="C868" s="99">
        <v>915.4</v>
      </c>
      <c r="D868" s="94"/>
      <c r="E868" s="100"/>
      <c r="F868" s="57">
        <f t="shared" si="119"/>
        <v>915.4</v>
      </c>
      <c r="G868" s="57">
        <v>1100</v>
      </c>
      <c r="H868" s="57">
        <v>46</v>
      </c>
      <c r="I868" s="57">
        <v>5000</v>
      </c>
      <c r="J868" s="57">
        <v>38</v>
      </c>
      <c r="K868" s="56">
        <f t="shared" si="121"/>
        <v>6.6802207377287251E-3</v>
      </c>
      <c r="L868" s="56">
        <f t="shared" si="124"/>
        <v>4.0520366815952231E-3</v>
      </c>
      <c r="M868" s="54">
        <f t="shared" si="125"/>
        <v>39.494707303112129</v>
      </c>
      <c r="N868" s="54">
        <f t="shared" si="120"/>
        <v>8.6888356066846679</v>
      </c>
      <c r="O868" s="245">
        <f t="shared" si="122"/>
        <v>17.851607701006682</v>
      </c>
      <c r="P868" s="54">
        <v>2.2476413449564134</v>
      </c>
      <c r="Q868" s="122">
        <f t="shared" si="123"/>
        <v>7.4593393003888911E-2</v>
      </c>
    </row>
    <row r="869" spans="1:17" x14ac:dyDescent="0.2">
      <c r="A869" s="59">
        <f t="shared" si="126"/>
        <v>150</v>
      </c>
      <c r="B869" s="57" t="s">
        <v>805</v>
      </c>
      <c r="C869" s="99">
        <v>402.5</v>
      </c>
      <c r="D869" s="94"/>
      <c r="E869" s="100"/>
      <c r="F869" s="57">
        <f t="shared" si="119"/>
        <v>402.5</v>
      </c>
      <c r="G869" s="57"/>
      <c r="H869" s="57">
        <v>9</v>
      </c>
      <c r="I869" s="57">
        <v>5000</v>
      </c>
      <c r="J869" s="57">
        <v>9</v>
      </c>
      <c r="K869" s="56">
        <f t="shared" si="121"/>
        <v>1.3069997095556201E-3</v>
      </c>
      <c r="L869" s="56">
        <f t="shared" si="124"/>
        <v>9.5969289827255275E-4</v>
      </c>
      <c r="M869" s="54">
        <f t="shared" si="125"/>
        <v>8.3414287968076763</v>
      </c>
      <c r="N869" s="54">
        <f t="shared" si="120"/>
        <v>1.8351143352976889</v>
      </c>
      <c r="O869" s="245">
        <f t="shared" si="122"/>
        <v>3.7703258161570696</v>
      </c>
      <c r="P869" s="54">
        <v>0.43975591531755909</v>
      </c>
      <c r="Q869" s="122">
        <f t="shared" si="123"/>
        <v>3.5743167362931656E-2</v>
      </c>
    </row>
    <row r="870" spans="1:17" x14ac:dyDescent="0.2">
      <c r="A870" s="59">
        <f t="shared" si="126"/>
        <v>151</v>
      </c>
      <c r="B870" s="57" t="s">
        <v>806</v>
      </c>
      <c r="C870" s="99">
        <v>303.60000000000002</v>
      </c>
      <c r="D870" s="94"/>
      <c r="E870" s="100"/>
      <c r="F870" s="57">
        <f t="shared" si="119"/>
        <v>303.60000000000002</v>
      </c>
      <c r="G870" s="57"/>
      <c r="H870" s="57">
        <v>6</v>
      </c>
      <c r="I870" s="57">
        <v>5000</v>
      </c>
      <c r="J870" s="57">
        <v>6</v>
      </c>
      <c r="K870" s="56">
        <f t="shared" si="121"/>
        <v>8.7133313970374679E-4</v>
      </c>
      <c r="L870" s="56">
        <f t="shared" si="124"/>
        <v>6.3979526551503517E-4</v>
      </c>
      <c r="M870" s="54">
        <f t="shared" si="125"/>
        <v>5.5609525312051176</v>
      </c>
      <c r="N870" s="54">
        <f t="shared" si="120"/>
        <v>1.223409556865126</v>
      </c>
      <c r="O870" s="245">
        <f t="shared" si="122"/>
        <v>2.5135505441047132</v>
      </c>
      <c r="P870" s="54">
        <v>0.2931706102117061</v>
      </c>
      <c r="Q870" s="122">
        <f t="shared" si="123"/>
        <v>3.1591183275318388E-2</v>
      </c>
    </row>
    <row r="871" spans="1:17" x14ac:dyDescent="0.2">
      <c r="A871" s="59">
        <f t="shared" si="126"/>
        <v>152</v>
      </c>
      <c r="B871" s="57" t="s">
        <v>807</v>
      </c>
      <c r="C871" s="99">
        <v>444</v>
      </c>
      <c r="D871" s="94"/>
      <c r="E871" s="100"/>
      <c r="F871" s="57">
        <f t="shared" si="119"/>
        <v>444</v>
      </c>
      <c r="G871" s="57"/>
      <c r="H871" s="57">
        <v>7</v>
      </c>
      <c r="I871" s="57">
        <v>5000</v>
      </c>
      <c r="J871" s="57">
        <v>7</v>
      </c>
      <c r="K871" s="56">
        <f t="shared" si="121"/>
        <v>1.0165553296543712E-3</v>
      </c>
      <c r="L871" s="56">
        <f t="shared" si="124"/>
        <v>7.4642780976754103E-4</v>
      </c>
      <c r="M871" s="54">
        <f t="shared" si="125"/>
        <v>6.4877779530726372</v>
      </c>
      <c r="N871" s="54">
        <f t="shared" si="120"/>
        <v>1.4273111496759803</v>
      </c>
      <c r="O871" s="245">
        <f t="shared" si="122"/>
        <v>2.9324756347888319</v>
      </c>
      <c r="P871" s="54">
        <v>0.34203237858032376</v>
      </c>
      <c r="Q871" s="122">
        <f t="shared" si="123"/>
        <v>2.5201795306571562E-2</v>
      </c>
    </row>
    <row r="872" spans="1:17" x14ac:dyDescent="0.2">
      <c r="A872" s="59">
        <f t="shared" si="126"/>
        <v>153</v>
      </c>
      <c r="B872" s="57" t="s">
        <v>808</v>
      </c>
      <c r="C872" s="99">
        <v>424.99</v>
      </c>
      <c r="D872" s="94"/>
      <c r="E872" s="100"/>
      <c r="F872" s="57">
        <f t="shared" si="119"/>
        <v>424.99</v>
      </c>
      <c r="G872" s="57"/>
      <c r="H872" s="57">
        <v>9</v>
      </c>
      <c r="I872" s="57">
        <v>5000</v>
      </c>
      <c r="J872" s="57">
        <v>9</v>
      </c>
      <c r="K872" s="56">
        <f t="shared" si="121"/>
        <v>1.3069997095556201E-3</v>
      </c>
      <c r="L872" s="56">
        <f t="shared" si="124"/>
        <v>9.5969289827255275E-4</v>
      </c>
      <c r="M872" s="54">
        <f t="shared" si="125"/>
        <v>8.3414287968076763</v>
      </c>
      <c r="N872" s="54">
        <f t="shared" si="120"/>
        <v>1.8351143352976889</v>
      </c>
      <c r="O872" s="245">
        <f t="shared" si="122"/>
        <v>3.7703258161570696</v>
      </c>
      <c r="P872" s="54">
        <v>0.43975591531755909</v>
      </c>
      <c r="Q872" s="122">
        <f t="shared" si="123"/>
        <v>3.3851678542036266E-2</v>
      </c>
    </row>
    <row r="873" spans="1:17" x14ac:dyDescent="0.2">
      <c r="A873" s="59">
        <f t="shared" si="126"/>
        <v>154</v>
      </c>
      <c r="B873" s="57" t="s">
        <v>808</v>
      </c>
      <c r="C873" s="99">
        <v>230</v>
      </c>
      <c r="D873" s="94"/>
      <c r="E873" s="100"/>
      <c r="F873" s="57">
        <f t="shared" si="119"/>
        <v>230</v>
      </c>
      <c r="G873" s="57"/>
      <c r="H873" s="57">
        <v>4</v>
      </c>
      <c r="I873" s="57">
        <v>5000</v>
      </c>
      <c r="J873" s="57">
        <v>4</v>
      </c>
      <c r="K873" s="56">
        <f t="shared" si="121"/>
        <v>5.8088875980249783E-4</v>
      </c>
      <c r="L873" s="56">
        <f t="shared" si="124"/>
        <v>4.2653017701002344E-4</v>
      </c>
      <c r="M873" s="54">
        <f t="shared" si="125"/>
        <v>3.7073016874700779</v>
      </c>
      <c r="N873" s="54">
        <f t="shared" si="120"/>
        <v>0.81560637124341717</v>
      </c>
      <c r="O873" s="245">
        <f t="shared" si="122"/>
        <v>1.6757003627364753</v>
      </c>
      <c r="P873" s="54">
        <v>0.19544707347447071</v>
      </c>
      <c r="Q873" s="122">
        <f t="shared" si="123"/>
        <v>2.7800241282280182E-2</v>
      </c>
    </row>
    <row r="874" spans="1:17" x14ac:dyDescent="0.2">
      <c r="A874" s="59">
        <f t="shared" si="126"/>
        <v>155</v>
      </c>
      <c r="B874" s="57" t="s">
        <v>809</v>
      </c>
      <c r="C874" s="99">
        <v>298.89999999999998</v>
      </c>
      <c r="D874" s="94"/>
      <c r="E874" s="100"/>
      <c r="F874" s="57">
        <f t="shared" si="119"/>
        <v>298.89999999999998</v>
      </c>
      <c r="G874" s="57"/>
      <c r="H874" s="57">
        <v>7</v>
      </c>
      <c r="I874" s="57">
        <v>5000</v>
      </c>
      <c r="J874" s="57">
        <v>7</v>
      </c>
      <c r="K874" s="56">
        <f t="shared" si="121"/>
        <v>1.0165553296543712E-3</v>
      </c>
      <c r="L874" s="56">
        <f t="shared" si="124"/>
        <v>7.4642780976754103E-4</v>
      </c>
      <c r="M874" s="54">
        <f t="shared" si="125"/>
        <v>6.4877779530726372</v>
      </c>
      <c r="N874" s="54">
        <f t="shared" si="120"/>
        <v>1.4273111496759803</v>
      </c>
      <c r="O874" s="245">
        <f t="shared" si="122"/>
        <v>2.9324756347888319</v>
      </c>
      <c r="P874" s="54">
        <v>0.34203237858032376</v>
      </c>
      <c r="Q874" s="122">
        <f t="shared" si="123"/>
        <v>3.7435922101431165E-2</v>
      </c>
    </row>
    <row r="875" spans="1:17" x14ac:dyDescent="0.2">
      <c r="A875" s="59">
        <f t="shared" si="126"/>
        <v>156</v>
      </c>
      <c r="B875" s="57" t="s">
        <v>810</v>
      </c>
      <c r="C875" s="101">
        <v>624.6</v>
      </c>
      <c r="D875" s="94"/>
      <c r="E875" s="100"/>
      <c r="F875" s="57">
        <f t="shared" si="119"/>
        <v>624.6</v>
      </c>
      <c r="G875" s="57"/>
      <c r="H875" s="57">
        <v>10</v>
      </c>
      <c r="I875" s="57">
        <v>5000</v>
      </c>
      <c r="J875" s="57">
        <v>10</v>
      </c>
      <c r="K875" s="56">
        <f t="shared" si="121"/>
        <v>1.4522218995062445E-3</v>
      </c>
      <c r="L875" s="56">
        <f t="shared" si="124"/>
        <v>1.0663254425250586E-3</v>
      </c>
      <c r="M875" s="54">
        <f t="shared" si="125"/>
        <v>9.2682542186751942</v>
      </c>
      <c r="N875" s="54">
        <f t="shared" si="120"/>
        <v>2.0390159281085429</v>
      </c>
      <c r="O875" s="245">
        <f t="shared" si="122"/>
        <v>4.1892509068411883</v>
      </c>
      <c r="P875" s="54">
        <v>0.48861768368617675</v>
      </c>
      <c r="Q875" s="122">
        <f t="shared" si="123"/>
        <v>2.5592601244494237E-2</v>
      </c>
    </row>
    <row r="876" spans="1:17" x14ac:dyDescent="0.2">
      <c r="A876" s="59">
        <f t="shared" si="126"/>
        <v>157</v>
      </c>
      <c r="B876" s="57" t="s">
        <v>57</v>
      </c>
      <c r="C876" s="99">
        <v>4530.8</v>
      </c>
      <c r="D876" s="94">
        <v>149.19999999999999</v>
      </c>
      <c r="E876" s="100"/>
      <c r="F876" s="57">
        <f t="shared" si="119"/>
        <v>4680</v>
      </c>
      <c r="G876" s="57"/>
      <c r="H876" s="57">
        <v>0</v>
      </c>
      <c r="I876" s="57">
        <v>5000</v>
      </c>
      <c r="J876" s="57">
        <v>54</v>
      </c>
      <c r="K876" s="56">
        <f t="shared" si="121"/>
        <v>0</v>
      </c>
      <c r="L876" s="56">
        <f t="shared" si="124"/>
        <v>5.7581573896353169E-3</v>
      </c>
      <c r="M876" s="54">
        <f t="shared" si="125"/>
        <v>21.190019193857967</v>
      </c>
      <c r="N876" s="54">
        <f t="shared" si="120"/>
        <v>4.6618042226487528</v>
      </c>
      <c r="O876" s="245">
        <f t="shared" si="122"/>
        <v>9.577888675623802</v>
      </c>
      <c r="P876" s="54">
        <v>0</v>
      </c>
      <c r="Q876" s="122">
        <f t="shared" si="123"/>
        <v>7.5704513017372911E-3</v>
      </c>
    </row>
    <row r="877" spans="1:17" x14ac:dyDescent="0.2">
      <c r="A877" s="59">
        <f t="shared" si="126"/>
        <v>158</v>
      </c>
      <c r="B877" s="57" t="s">
        <v>2496</v>
      </c>
      <c r="C877" s="57">
        <v>545.4</v>
      </c>
      <c r="D877" s="94"/>
      <c r="E877" s="240"/>
      <c r="F877" s="57">
        <f>C877+D877+E877</f>
        <v>545.4</v>
      </c>
      <c r="G877" s="57"/>
      <c r="H877" s="57">
        <v>6</v>
      </c>
      <c r="I877" s="57">
        <v>5000</v>
      </c>
      <c r="J877" s="57">
        <v>11</v>
      </c>
      <c r="K877" s="56">
        <f t="shared" si="121"/>
        <v>8.7133313970374679E-4</v>
      </c>
      <c r="L877" s="56">
        <f t="shared" si="124"/>
        <v>1.1729579867775645E-3</v>
      </c>
      <c r="M877" s="54">
        <f t="shared" si="125"/>
        <v>7.5229913454512252</v>
      </c>
      <c r="N877" s="54">
        <f>M877*0.22</f>
        <v>1.6550580959992696</v>
      </c>
      <c r="O877" s="245">
        <f t="shared" si="122"/>
        <v>3.400392088143954</v>
      </c>
      <c r="P877" s="85">
        <v>0.96465407967883954</v>
      </c>
      <c r="Q877" s="122">
        <f t="shared" si="123"/>
        <v>2.483149176617765E-2</v>
      </c>
    </row>
    <row r="878" spans="1:17" x14ac:dyDescent="0.2">
      <c r="A878" s="59">
        <f t="shared" si="126"/>
        <v>159</v>
      </c>
      <c r="B878" s="84" t="s">
        <v>2497</v>
      </c>
      <c r="C878" s="102">
        <v>8680.2999999999993</v>
      </c>
      <c r="D878" s="84">
        <v>15.2</v>
      </c>
      <c r="E878" s="84">
        <v>458.1</v>
      </c>
      <c r="F878" s="84">
        <f>C878+D878+E878</f>
        <v>9153.6</v>
      </c>
      <c r="G878" s="84">
        <v>0</v>
      </c>
      <c r="H878" s="84">
        <v>0</v>
      </c>
      <c r="I878" s="57">
        <v>5000</v>
      </c>
      <c r="J878" s="84">
        <v>380</v>
      </c>
      <c r="K878" s="56">
        <f t="shared" si="121"/>
        <v>0</v>
      </c>
      <c r="L878" s="56">
        <f t="shared" si="124"/>
        <v>4.0520366815952225E-2</v>
      </c>
      <c r="M878" s="54">
        <f t="shared" si="125"/>
        <v>149.1149498827042</v>
      </c>
      <c r="N878" s="54">
        <f t="shared" ref="N878:N895" si="127">M878*0.22</f>
        <v>32.805288974194923</v>
      </c>
      <c r="O878" s="245">
        <f t="shared" si="122"/>
        <v>67.399957346982305</v>
      </c>
      <c r="P878" s="85">
        <v>23.196701672500968</v>
      </c>
      <c r="Q878" s="122">
        <f t="shared" si="123"/>
        <v>2.97715541291276E-2</v>
      </c>
    </row>
    <row r="879" spans="1:17" x14ac:dyDescent="0.2">
      <c r="A879" s="59">
        <f t="shared" si="126"/>
        <v>160</v>
      </c>
      <c r="B879" s="84" t="s">
        <v>2498</v>
      </c>
      <c r="C879" s="102">
        <v>6441.7</v>
      </c>
      <c r="D879" s="84"/>
      <c r="E879" s="84">
        <v>321.39999999999998</v>
      </c>
      <c r="F879" s="84">
        <f>C879+D879+E879</f>
        <v>6763.0999999999995</v>
      </c>
      <c r="G879" s="84">
        <v>0</v>
      </c>
      <c r="H879" s="84">
        <v>0</v>
      </c>
      <c r="I879" s="57">
        <v>5000</v>
      </c>
      <c r="J879" s="84">
        <v>390</v>
      </c>
      <c r="K879" s="56">
        <f t="shared" si="121"/>
        <v>0</v>
      </c>
      <c r="L879" s="56">
        <f t="shared" si="124"/>
        <v>4.1586692258477283E-2</v>
      </c>
      <c r="M879" s="54">
        <f t="shared" si="125"/>
        <v>153.03902751119639</v>
      </c>
      <c r="N879" s="54">
        <f t="shared" si="127"/>
        <v>33.668586052463205</v>
      </c>
      <c r="O879" s="245">
        <f t="shared" si="122"/>
        <v>69.173640435060776</v>
      </c>
      <c r="P879" s="85">
        <v>23.807141190198365</v>
      </c>
      <c r="Q879" s="122">
        <f t="shared" si="123"/>
        <v>4.1355058359172393E-2</v>
      </c>
    </row>
    <row r="880" spans="1:17" x14ac:dyDescent="0.2">
      <c r="A880" s="59">
        <f t="shared" si="126"/>
        <v>161</v>
      </c>
      <c r="B880" s="84" t="s">
        <v>2499</v>
      </c>
      <c r="C880" s="102">
        <v>902.8</v>
      </c>
      <c r="D880" s="84"/>
      <c r="E880" s="84"/>
      <c r="F880" s="84">
        <f>C880+D880+E880</f>
        <v>902.8</v>
      </c>
      <c r="G880" s="84">
        <v>0</v>
      </c>
      <c r="H880" s="84">
        <v>0</v>
      </c>
      <c r="I880" s="57">
        <v>5000</v>
      </c>
      <c r="J880" s="84">
        <v>37</v>
      </c>
      <c r="K880" s="56">
        <f t="shared" si="121"/>
        <v>0</v>
      </c>
      <c r="L880" s="56">
        <f t="shared" si="124"/>
        <v>3.9454041373427166E-3</v>
      </c>
      <c r="M880" s="54">
        <f t="shared" si="125"/>
        <v>14.519087225421197</v>
      </c>
      <c r="N880" s="54">
        <f t="shared" si="127"/>
        <v>3.1941991895926636</v>
      </c>
      <c r="O880" s="245">
        <f t="shared" ref="O880:O895" si="128">M880*0.452</f>
        <v>6.5626274258903816</v>
      </c>
      <c r="P880" s="85">
        <v>2.2586262154803576</v>
      </c>
      <c r="Q880" s="122">
        <f t="shared" ref="Q880:Q896" si="129">(M880+N880+O880+P880)/F880</f>
        <v>2.9391382428427787E-2</v>
      </c>
    </row>
    <row r="881" spans="1:17" x14ac:dyDescent="0.2">
      <c r="A881" s="59">
        <f t="shared" si="126"/>
        <v>162</v>
      </c>
      <c r="B881" s="84" t="s">
        <v>2500</v>
      </c>
      <c r="C881" s="102">
        <v>990.15</v>
      </c>
      <c r="D881" s="84"/>
      <c r="E881" s="84"/>
      <c r="F881" s="84">
        <f>C881+D881+E881</f>
        <v>990.15</v>
      </c>
      <c r="G881" s="84">
        <v>0</v>
      </c>
      <c r="H881" s="84">
        <v>0</v>
      </c>
      <c r="I881" s="57">
        <v>5000</v>
      </c>
      <c r="J881" s="84">
        <v>39</v>
      </c>
      <c r="K881" s="56">
        <f t="shared" si="121"/>
        <v>0</v>
      </c>
      <c r="L881" s="56">
        <f t="shared" si="124"/>
        <v>4.1586692258477288E-3</v>
      </c>
      <c r="M881" s="54">
        <f t="shared" si="125"/>
        <v>15.303902751119642</v>
      </c>
      <c r="N881" s="54">
        <f t="shared" si="127"/>
        <v>3.3668586052463212</v>
      </c>
      <c r="O881" s="245">
        <f t="shared" si="128"/>
        <v>6.9173640435060779</v>
      </c>
      <c r="P881" s="85">
        <v>2.3807141190198364</v>
      </c>
      <c r="Q881" s="122">
        <f t="shared" si="129"/>
        <v>2.8247073189811522E-2</v>
      </c>
    </row>
    <row r="882" spans="1:17" x14ac:dyDescent="0.2">
      <c r="A882" s="59">
        <f t="shared" si="126"/>
        <v>163</v>
      </c>
      <c r="B882" s="84" t="s">
        <v>2501</v>
      </c>
      <c r="C882" s="102">
        <v>3450.4</v>
      </c>
      <c r="D882" s="84">
        <v>452.4</v>
      </c>
      <c r="E882" s="84">
        <v>86.2</v>
      </c>
      <c r="F882" s="84">
        <f t="shared" ref="F882:F895" si="130">C882+D882+E882</f>
        <v>3989</v>
      </c>
      <c r="G882" s="84">
        <v>0</v>
      </c>
      <c r="H882" s="84">
        <v>0</v>
      </c>
      <c r="I882" s="57">
        <v>5000</v>
      </c>
      <c r="J882" s="84">
        <v>187</v>
      </c>
      <c r="K882" s="56">
        <f t="shared" si="121"/>
        <v>0</v>
      </c>
      <c r="L882" s="56">
        <f t="shared" si="124"/>
        <v>1.9940285775218596E-2</v>
      </c>
      <c r="M882" s="54">
        <f t="shared" si="125"/>
        <v>73.380251652804432</v>
      </c>
      <c r="N882" s="54">
        <f t="shared" si="127"/>
        <v>16.143655363616976</v>
      </c>
      <c r="O882" s="245">
        <f t="shared" si="128"/>
        <v>33.167873747067603</v>
      </c>
      <c r="P882" s="85">
        <v>11.415218980941267</v>
      </c>
      <c r="Q882" s="122">
        <f t="shared" si="129"/>
        <v>3.3619202743652613E-2</v>
      </c>
    </row>
    <row r="883" spans="1:17" x14ac:dyDescent="0.2">
      <c r="A883" s="59">
        <f t="shared" si="126"/>
        <v>164</v>
      </c>
      <c r="B883" s="84" t="s">
        <v>2502</v>
      </c>
      <c r="C883" s="102">
        <v>3984.72</v>
      </c>
      <c r="D883" s="84"/>
      <c r="E883" s="84"/>
      <c r="F883" s="84">
        <f t="shared" si="130"/>
        <v>3984.72</v>
      </c>
      <c r="G883" s="84">
        <v>0</v>
      </c>
      <c r="H883" s="84">
        <v>0</v>
      </c>
      <c r="I883" s="57">
        <v>5000</v>
      </c>
      <c r="J883" s="84">
        <v>174</v>
      </c>
      <c r="K883" s="56">
        <f t="shared" si="121"/>
        <v>0</v>
      </c>
      <c r="L883" s="56">
        <f t="shared" si="124"/>
        <v>1.8554062699936019E-2</v>
      </c>
      <c r="M883" s="54">
        <f t="shared" si="125"/>
        <v>68.278950735764553</v>
      </c>
      <c r="N883" s="54">
        <f t="shared" si="127"/>
        <v>15.021369161868202</v>
      </c>
      <c r="O883" s="245">
        <f t="shared" si="128"/>
        <v>30.862085732565578</v>
      </c>
      <c r="P883" s="85">
        <v>10.621647607934655</v>
      </c>
      <c r="Q883" s="122">
        <f t="shared" si="129"/>
        <v>3.1315639050706952E-2</v>
      </c>
    </row>
    <row r="884" spans="1:17" x14ac:dyDescent="0.2">
      <c r="A884" s="59">
        <f t="shared" si="126"/>
        <v>165</v>
      </c>
      <c r="B884" s="84" t="s">
        <v>2503</v>
      </c>
      <c r="C884" s="102">
        <v>2376.3000000000002</v>
      </c>
      <c r="D884" s="84"/>
      <c r="E884" s="84">
        <v>236.9</v>
      </c>
      <c r="F884" s="84">
        <f t="shared" si="130"/>
        <v>2613.2000000000003</v>
      </c>
      <c r="G884" s="84">
        <v>0</v>
      </c>
      <c r="H884" s="84">
        <v>0</v>
      </c>
      <c r="I884" s="57">
        <v>5000</v>
      </c>
      <c r="J884" s="84">
        <v>240</v>
      </c>
      <c r="K884" s="56">
        <f t="shared" si="121"/>
        <v>0</v>
      </c>
      <c r="L884" s="56">
        <f t="shared" si="124"/>
        <v>2.5591810620601407E-2</v>
      </c>
      <c r="M884" s="54">
        <f t="shared" si="125"/>
        <v>94.177863083813179</v>
      </c>
      <c r="N884" s="54">
        <f t="shared" si="127"/>
        <v>20.719129878438899</v>
      </c>
      <c r="O884" s="245">
        <f t="shared" si="128"/>
        <v>42.568394113883556</v>
      </c>
      <c r="P884" s="85">
        <v>14.650548424737455</v>
      </c>
      <c r="Q884" s="122">
        <f t="shared" si="129"/>
        <v>6.586405001564101E-2</v>
      </c>
    </row>
    <row r="885" spans="1:17" x14ac:dyDescent="0.2">
      <c r="A885" s="59">
        <f t="shared" si="126"/>
        <v>166</v>
      </c>
      <c r="B885" s="84" t="s">
        <v>2504</v>
      </c>
      <c r="C885" s="102">
        <v>3525</v>
      </c>
      <c r="D885" s="84"/>
      <c r="E885" s="84">
        <v>76.7</v>
      </c>
      <c r="F885" s="84">
        <f t="shared" si="130"/>
        <v>3601.7</v>
      </c>
      <c r="G885" s="84">
        <v>0</v>
      </c>
      <c r="H885" s="84">
        <v>0</v>
      </c>
      <c r="I885" s="57">
        <v>5000</v>
      </c>
      <c r="J885" s="84">
        <v>198</v>
      </c>
      <c r="K885" s="56">
        <f t="shared" si="121"/>
        <v>0</v>
      </c>
      <c r="L885" s="56">
        <f t="shared" si="124"/>
        <v>2.1113243761996161E-2</v>
      </c>
      <c r="M885" s="54">
        <f t="shared" si="125"/>
        <v>77.696737044145877</v>
      </c>
      <c r="N885" s="54">
        <f t="shared" si="127"/>
        <v>17.093282149712092</v>
      </c>
      <c r="O885" s="245">
        <f t="shared" si="128"/>
        <v>35.118925143953938</v>
      </c>
      <c r="P885" s="85">
        <v>12.086702450408401</v>
      </c>
      <c r="Q885" s="122">
        <f t="shared" si="129"/>
        <v>3.9424618038209826E-2</v>
      </c>
    </row>
    <row r="886" spans="1:17" x14ac:dyDescent="0.2">
      <c r="A886" s="59">
        <f t="shared" si="126"/>
        <v>167</v>
      </c>
      <c r="B886" s="84" t="s">
        <v>2505</v>
      </c>
      <c r="C886" s="102">
        <v>3660.2</v>
      </c>
      <c r="D886" s="84">
        <v>226.3</v>
      </c>
      <c r="E886" s="84">
        <v>73.8</v>
      </c>
      <c r="F886" s="84">
        <f t="shared" si="130"/>
        <v>3960.3</v>
      </c>
      <c r="G886" s="84">
        <v>0</v>
      </c>
      <c r="H886" s="84">
        <v>0</v>
      </c>
      <c r="I886" s="57">
        <v>5000</v>
      </c>
      <c r="J886" s="84">
        <v>202</v>
      </c>
      <c r="K886" s="56">
        <f t="shared" si="121"/>
        <v>0</v>
      </c>
      <c r="L886" s="56">
        <f t="shared" si="124"/>
        <v>2.1539773939006183E-2</v>
      </c>
      <c r="M886" s="54">
        <f t="shared" si="125"/>
        <v>79.266368095542759</v>
      </c>
      <c r="N886" s="54">
        <f t="shared" si="127"/>
        <v>17.438600981019409</v>
      </c>
      <c r="O886" s="245">
        <f t="shared" si="128"/>
        <v>35.82839837918533</v>
      </c>
      <c r="P886" s="85">
        <v>12.330878257487356</v>
      </c>
      <c r="Q886" s="122">
        <f t="shared" si="129"/>
        <v>3.657910908598714E-2</v>
      </c>
    </row>
    <row r="887" spans="1:17" x14ac:dyDescent="0.2">
      <c r="A887" s="59">
        <f t="shared" si="126"/>
        <v>168</v>
      </c>
      <c r="B887" s="84" t="s">
        <v>2506</v>
      </c>
      <c r="C887" s="102">
        <v>3837.3</v>
      </c>
      <c r="D887" s="84">
        <v>43.9</v>
      </c>
      <c r="E887" s="84">
        <v>131.80000000000001</v>
      </c>
      <c r="F887" s="84">
        <f t="shared" si="130"/>
        <v>4013.0000000000005</v>
      </c>
      <c r="G887" s="84">
        <v>0</v>
      </c>
      <c r="H887" s="84">
        <v>0</v>
      </c>
      <c r="I887" s="57">
        <v>5000</v>
      </c>
      <c r="J887" s="84">
        <v>207</v>
      </c>
      <c r="K887" s="56">
        <f t="shared" si="121"/>
        <v>0</v>
      </c>
      <c r="L887" s="56">
        <f t="shared" si="124"/>
        <v>2.2072936660268713E-2</v>
      </c>
      <c r="M887" s="54">
        <f t="shared" si="125"/>
        <v>81.228406909788859</v>
      </c>
      <c r="N887" s="54">
        <f t="shared" si="127"/>
        <v>17.87024952015355</v>
      </c>
      <c r="O887" s="245">
        <f t="shared" si="128"/>
        <v>36.715239923224566</v>
      </c>
      <c r="P887" s="85">
        <v>12.636098016336055</v>
      </c>
      <c r="Q887" s="122">
        <f t="shared" si="129"/>
        <v>3.699227370284152E-2</v>
      </c>
    </row>
    <row r="888" spans="1:17" x14ac:dyDescent="0.2">
      <c r="A888" s="59">
        <f t="shared" si="126"/>
        <v>169</v>
      </c>
      <c r="B888" s="84" t="s">
        <v>2507</v>
      </c>
      <c r="C888" s="102">
        <v>4482.6099999999997</v>
      </c>
      <c r="D888" s="84">
        <v>302.60000000000002</v>
      </c>
      <c r="E888" s="84"/>
      <c r="F888" s="84">
        <f t="shared" si="130"/>
        <v>4785.21</v>
      </c>
      <c r="G888" s="84">
        <v>62</v>
      </c>
      <c r="H888" s="84">
        <v>62</v>
      </c>
      <c r="I888" s="57">
        <v>5000</v>
      </c>
      <c r="J888" s="84">
        <v>141</v>
      </c>
      <c r="K888" s="56">
        <f t="shared" si="121"/>
        <v>9.0037757769387168E-3</v>
      </c>
      <c r="L888" s="56">
        <f t="shared" si="124"/>
        <v>1.5035188739603326E-2</v>
      </c>
      <c r="M888" s="54">
        <f t="shared" si="125"/>
        <v>88.463389420874705</v>
      </c>
      <c r="N888" s="54">
        <f t="shared" si="127"/>
        <v>19.461945672592435</v>
      </c>
      <c r="O888" s="245">
        <f t="shared" si="128"/>
        <v>39.985452018235371</v>
      </c>
      <c r="P888" s="85">
        <v>11.636626838387553</v>
      </c>
      <c r="Q888" s="122">
        <f t="shared" si="129"/>
        <v>3.3341778929261212E-2</v>
      </c>
    </row>
    <row r="889" spans="1:17" x14ac:dyDescent="0.2">
      <c r="A889" s="59">
        <f t="shared" si="126"/>
        <v>170</v>
      </c>
      <c r="B889" s="84" t="s">
        <v>2508</v>
      </c>
      <c r="C889" s="102">
        <v>3042.5</v>
      </c>
      <c r="D889" s="84"/>
      <c r="E889" s="84"/>
      <c r="F889" s="84">
        <f t="shared" si="130"/>
        <v>3042.5</v>
      </c>
      <c r="G889" s="84">
        <v>48</v>
      </c>
      <c r="H889" s="84">
        <v>48</v>
      </c>
      <c r="I889" s="57">
        <v>5000</v>
      </c>
      <c r="J889" s="84">
        <v>110</v>
      </c>
      <c r="K889" s="56">
        <f t="shared" si="121"/>
        <v>6.9706651176299744E-3</v>
      </c>
      <c r="L889" s="56">
        <f t="shared" si="124"/>
        <v>1.1729579867775645E-2</v>
      </c>
      <c r="M889" s="54">
        <f t="shared" si="125"/>
        <v>68.816901546292684</v>
      </c>
      <c r="N889" s="54">
        <f t="shared" si="127"/>
        <v>15.139718340184391</v>
      </c>
      <c r="O889" s="245">
        <f t="shared" si="128"/>
        <v>31.105239498924295</v>
      </c>
      <c r="P889" s="85">
        <v>9.0601995763649832</v>
      </c>
      <c r="Q889" s="122">
        <f t="shared" si="129"/>
        <v>4.0796075254483595E-2</v>
      </c>
    </row>
    <row r="890" spans="1:17" x14ac:dyDescent="0.2">
      <c r="A890" s="59">
        <f t="shared" si="126"/>
        <v>171</v>
      </c>
      <c r="B890" s="84" t="s">
        <v>2509</v>
      </c>
      <c r="C890" s="102">
        <v>2913</v>
      </c>
      <c r="D890" s="84"/>
      <c r="E890" s="84"/>
      <c r="F890" s="84">
        <f t="shared" si="130"/>
        <v>2913</v>
      </c>
      <c r="G890" s="84">
        <v>48</v>
      </c>
      <c r="H890" s="84">
        <v>48</v>
      </c>
      <c r="I890" s="57">
        <v>5000</v>
      </c>
      <c r="J890" s="84">
        <v>96</v>
      </c>
      <c r="K890" s="56">
        <f t="shared" si="121"/>
        <v>6.9706651176299744E-3</v>
      </c>
      <c r="L890" s="56">
        <f t="shared" si="124"/>
        <v>1.0236724248240563E-2</v>
      </c>
      <c r="M890" s="54">
        <f t="shared" si="125"/>
        <v>63.323192866403581</v>
      </c>
      <c r="N890" s="54">
        <f t="shared" si="127"/>
        <v>13.931102430608787</v>
      </c>
      <c r="O890" s="245">
        <f t="shared" si="128"/>
        <v>28.622083175614421</v>
      </c>
      <c r="P890" s="85">
        <v>8.2055842515886308</v>
      </c>
      <c r="Q890" s="122">
        <f t="shared" si="129"/>
        <v>3.91630493388999E-2</v>
      </c>
    </row>
    <row r="891" spans="1:17" x14ac:dyDescent="0.2">
      <c r="A891" s="59">
        <f t="shared" si="126"/>
        <v>172</v>
      </c>
      <c r="B891" s="84" t="s">
        <v>2510</v>
      </c>
      <c r="C891" s="102">
        <v>4833.58</v>
      </c>
      <c r="D891" s="84"/>
      <c r="E891" s="84"/>
      <c r="F891" s="84">
        <f t="shared" si="130"/>
        <v>4833.58</v>
      </c>
      <c r="G891" s="84">
        <v>75</v>
      </c>
      <c r="H891" s="84">
        <v>75</v>
      </c>
      <c r="I891" s="57">
        <v>5000</v>
      </c>
      <c r="J891" s="84">
        <v>152</v>
      </c>
      <c r="K891" s="56">
        <f t="shared" si="121"/>
        <v>1.0891664246296834E-2</v>
      </c>
      <c r="L891" s="56">
        <f t="shared" si="124"/>
        <v>1.6208146726380893E-2</v>
      </c>
      <c r="M891" s="54">
        <f t="shared" si="125"/>
        <v>99.727304379454026</v>
      </c>
      <c r="N891" s="54">
        <f t="shared" si="127"/>
        <v>21.940006963479885</v>
      </c>
      <c r="O891" s="245">
        <f t="shared" si="128"/>
        <v>45.076741579513218</v>
      </c>
      <c r="P891" s="85">
        <v>12.943313296646714</v>
      </c>
      <c r="Q891" s="122">
        <f t="shared" si="129"/>
        <v>3.7174799262470852E-2</v>
      </c>
    </row>
    <row r="892" spans="1:17" x14ac:dyDescent="0.2">
      <c r="A892" s="59">
        <f t="shared" si="126"/>
        <v>173</v>
      </c>
      <c r="B892" s="84" t="s">
        <v>2511</v>
      </c>
      <c r="C892" s="102">
        <v>3770.3</v>
      </c>
      <c r="D892" s="84">
        <v>400.8</v>
      </c>
      <c r="E892" s="84"/>
      <c r="F892" s="84">
        <f t="shared" si="130"/>
        <v>4171.1000000000004</v>
      </c>
      <c r="G892" s="84">
        <v>0</v>
      </c>
      <c r="H892" s="84">
        <v>0</v>
      </c>
      <c r="I892" s="57">
        <v>5000</v>
      </c>
      <c r="J892" s="84">
        <v>68</v>
      </c>
      <c r="K892" s="56">
        <f t="shared" si="121"/>
        <v>0</v>
      </c>
      <c r="L892" s="56">
        <f t="shared" si="124"/>
        <v>7.2510130091703985E-3</v>
      </c>
      <c r="M892" s="54">
        <f t="shared" si="125"/>
        <v>26.683727873747067</v>
      </c>
      <c r="N892" s="54">
        <f t="shared" si="127"/>
        <v>5.8704201322243543</v>
      </c>
      <c r="O892" s="245">
        <f t="shared" si="128"/>
        <v>12.061044998933674</v>
      </c>
      <c r="P892" s="85">
        <v>4.1509887203422791</v>
      </c>
      <c r="Q892" s="122">
        <f t="shared" si="129"/>
        <v>1.1691443917730903E-2</v>
      </c>
    </row>
    <row r="893" spans="1:17" x14ac:dyDescent="0.2">
      <c r="A893" s="59">
        <f t="shared" si="126"/>
        <v>174</v>
      </c>
      <c r="B893" s="84" t="s">
        <v>2512</v>
      </c>
      <c r="C893" s="102">
        <v>4325.3999999999996</v>
      </c>
      <c r="D893" s="84"/>
      <c r="E893" s="84"/>
      <c r="F893" s="84">
        <f t="shared" si="130"/>
        <v>4325.3999999999996</v>
      </c>
      <c r="G893" s="84">
        <v>65</v>
      </c>
      <c r="H893" s="84">
        <v>65</v>
      </c>
      <c r="I893" s="57">
        <v>5000</v>
      </c>
      <c r="J893" s="84">
        <v>180</v>
      </c>
      <c r="K893" s="56">
        <f t="shared" si="121"/>
        <v>9.4394423467905903E-3</v>
      </c>
      <c r="L893" s="56">
        <f t="shared" si="124"/>
        <v>1.9193857965451054E-2</v>
      </c>
      <c r="M893" s="54">
        <f t="shared" si="125"/>
        <v>105.37054514904925</v>
      </c>
      <c r="N893" s="54">
        <f t="shared" si="127"/>
        <v>23.181519932790835</v>
      </c>
      <c r="O893" s="245">
        <f t="shared" si="128"/>
        <v>47.627486407370263</v>
      </c>
      <c r="P893" s="85">
        <v>14.163926262513238</v>
      </c>
      <c r="Q893" s="122">
        <f t="shared" si="129"/>
        <v>4.4005982741879036E-2</v>
      </c>
    </row>
    <row r="894" spans="1:17" x14ac:dyDescent="0.2">
      <c r="A894" s="59">
        <f t="shared" si="126"/>
        <v>175</v>
      </c>
      <c r="B894" s="84" t="s">
        <v>2513</v>
      </c>
      <c r="C894" s="102">
        <v>1852.22</v>
      </c>
      <c r="D894" s="84"/>
      <c r="E894" s="84">
        <v>465.7</v>
      </c>
      <c r="F894" s="84">
        <f t="shared" si="130"/>
        <v>2317.92</v>
      </c>
      <c r="G894" s="84">
        <v>0</v>
      </c>
      <c r="H894" s="84">
        <v>0</v>
      </c>
      <c r="I894" s="57">
        <v>5000</v>
      </c>
      <c r="J894" s="84">
        <v>94</v>
      </c>
      <c r="K894" s="56">
        <f t="shared" si="121"/>
        <v>0</v>
      </c>
      <c r="L894" s="56">
        <f t="shared" si="124"/>
        <v>1.0023459159735551E-2</v>
      </c>
      <c r="M894" s="54">
        <f t="shared" si="125"/>
        <v>36.886329707826832</v>
      </c>
      <c r="N894" s="54">
        <f t="shared" si="127"/>
        <v>8.1149925357219033</v>
      </c>
      <c r="O894" s="245">
        <f t="shared" si="128"/>
        <v>16.67262102793773</v>
      </c>
      <c r="P894" s="85">
        <v>5.7381314663555028</v>
      </c>
      <c r="Q894" s="122">
        <f t="shared" si="129"/>
        <v>2.9083003182957978E-2</v>
      </c>
    </row>
    <row r="895" spans="1:17" x14ac:dyDescent="0.2">
      <c r="A895" s="59">
        <f t="shared" si="126"/>
        <v>176</v>
      </c>
      <c r="B895" s="84" t="s">
        <v>2514</v>
      </c>
      <c r="C895" s="102">
        <v>3870.3</v>
      </c>
      <c r="D895" s="84"/>
      <c r="E895" s="84">
        <v>176.2</v>
      </c>
      <c r="F895" s="84">
        <f t="shared" si="130"/>
        <v>4046.5</v>
      </c>
      <c r="G895" s="84">
        <v>0</v>
      </c>
      <c r="H895" s="84">
        <v>0</v>
      </c>
      <c r="I895" s="57">
        <v>5000</v>
      </c>
      <c r="J895" s="84">
        <v>169</v>
      </c>
      <c r="K895" s="56">
        <f t="shared" si="121"/>
        <v>0</v>
      </c>
      <c r="L895" s="56">
        <f t="shared" si="124"/>
        <v>1.8020899978673489E-2</v>
      </c>
      <c r="M895" s="54">
        <f t="shared" si="125"/>
        <v>66.316911921518439</v>
      </c>
      <c r="N895" s="54">
        <f t="shared" si="127"/>
        <v>14.589720622734056</v>
      </c>
      <c r="O895" s="245">
        <f t="shared" si="128"/>
        <v>29.975244188526336</v>
      </c>
      <c r="P895" s="85">
        <v>10.316427849085958</v>
      </c>
      <c r="Q895" s="122">
        <f t="shared" si="129"/>
        <v>2.9951391222504578E-2</v>
      </c>
    </row>
    <row r="896" spans="1:17" x14ac:dyDescent="0.2">
      <c r="A896" s="59"/>
      <c r="B896" s="57" t="s">
        <v>2181</v>
      </c>
      <c r="C896" s="263">
        <f>SUM(C720:C895)</f>
        <v>203914.42999999993</v>
      </c>
      <c r="D896" s="263">
        <f t="shared" ref="D896:P896" si="131">SUM(D720:D895)</f>
        <v>2641.6000000000004</v>
      </c>
      <c r="E896" s="263">
        <f t="shared" si="131"/>
        <v>5885.8999999999987</v>
      </c>
      <c r="F896" s="263">
        <f t="shared" si="131"/>
        <v>212441.92999999996</v>
      </c>
      <c r="G896" s="263">
        <f t="shared" si="131"/>
        <v>164198</v>
      </c>
      <c r="H896" s="263">
        <f t="shared" si="131"/>
        <v>3443</v>
      </c>
      <c r="I896" s="57">
        <v>5000</v>
      </c>
      <c r="J896" s="263">
        <f t="shared" si="131"/>
        <v>9378</v>
      </c>
      <c r="K896" s="263">
        <f t="shared" si="131"/>
        <v>0.49999999999999994</v>
      </c>
      <c r="L896" s="263">
        <f t="shared" si="131"/>
        <v>0.99999999999999967</v>
      </c>
      <c r="M896" s="263">
        <f t="shared" si="131"/>
        <v>5520.0000000000018</v>
      </c>
      <c r="N896" s="263">
        <f t="shared" si="131"/>
        <v>1214.4000000000001</v>
      </c>
      <c r="O896" s="266">
        <f t="shared" si="131"/>
        <v>2495.04</v>
      </c>
      <c r="P896" s="263">
        <f t="shared" si="131"/>
        <v>355.94122018509944</v>
      </c>
      <c r="Q896" s="122">
        <f t="shared" si="129"/>
        <v>4.5120006300945877E-2</v>
      </c>
    </row>
    <row r="897" spans="1:17" x14ac:dyDescent="0.2">
      <c r="A897" s="361" t="s">
        <v>1594</v>
      </c>
      <c r="B897" s="361"/>
      <c r="C897" s="361"/>
      <c r="D897" s="361"/>
      <c r="E897" s="361"/>
      <c r="F897" s="361"/>
      <c r="G897" s="361"/>
      <c r="H897" s="361"/>
      <c r="I897" s="361"/>
      <c r="J897" s="361"/>
      <c r="K897" s="361"/>
      <c r="L897" s="361"/>
      <c r="M897" s="361"/>
      <c r="N897" s="361"/>
      <c r="O897" s="361"/>
      <c r="P897" s="361"/>
      <c r="Q897" s="361"/>
    </row>
    <row r="898" spans="1:17" x14ac:dyDescent="0.2">
      <c r="A898" s="105">
        <v>1</v>
      </c>
      <c r="B898" s="57" t="s">
        <v>1082</v>
      </c>
      <c r="C898" s="40">
        <v>645.70000000000005</v>
      </c>
      <c r="D898" s="40"/>
      <c r="E898" s="40"/>
      <c r="F898" s="57">
        <f t="shared" ref="F898:F956" si="132">C898+D898+E898</f>
        <v>645.70000000000005</v>
      </c>
      <c r="G898" s="121">
        <v>1100</v>
      </c>
      <c r="H898" s="57"/>
      <c r="I898" s="121">
        <v>5000</v>
      </c>
      <c r="J898" s="57">
        <v>25</v>
      </c>
      <c r="K898" s="56">
        <f t="shared" ref="K898:K956" si="133">SUM(0.075/608*H898)</f>
        <v>0</v>
      </c>
      <c r="L898" s="56">
        <f>SUM(1/7098*J898)</f>
        <v>3.5221189067342912E-3</v>
      </c>
      <c r="M898" s="54">
        <f>(L898+K898)*3680</f>
        <v>12.961397576782192</v>
      </c>
      <c r="N898" s="54">
        <f t="shared" ref="N898:N957" si="134">M898*0.22</f>
        <v>2.8515074668920821</v>
      </c>
      <c r="O898" s="245">
        <f>M898*0.5</f>
        <v>6.4806987883910958</v>
      </c>
      <c r="P898" s="54">
        <f t="shared" ref="P898:P929" si="135">(K898)*184.64</f>
        <v>0</v>
      </c>
      <c r="Q898" s="131">
        <f t="shared" ref="Q898:Q929" si="136">(M898+N898+O898+P898)/F898</f>
        <v>3.4526256515510868E-2</v>
      </c>
    </row>
    <row r="899" spans="1:17" x14ac:dyDescent="0.2">
      <c r="A899" s="105">
        <v>2</v>
      </c>
      <c r="B899" s="38" t="s">
        <v>1083</v>
      </c>
      <c r="C899" s="40">
        <v>4141.22</v>
      </c>
      <c r="D899" s="40">
        <v>409.9</v>
      </c>
      <c r="E899" s="40">
        <v>53.5</v>
      </c>
      <c r="F899" s="57">
        <f t="shared" si="132"/>
        <v>4604.62</v>
      </c>
      <c r="G899" s="121">
        <v>1100</v>
      </c>
      <c r="H899" s="57"/>
      <c r="I899" s="121">
        <v>5000</v>
      </c>
      <c r="J899" s="57">
        <v>136</v>
      </c>
      <c r="K899" s="56">
        <f t="shared" si="133"/>
        <v>0</v>
      </c>
      <c r="L899" s="56">
        <f t="shared" ref="L899:L962" si="137">SUM(1/7098*J899)</f>
        <v>1.9160326852634545E-2</v>
      </c>
      <c r="M899" s="54">
        <f t="shared" ref="M899:M962" si="138">(L899+K899)*3680</f>
        <v>70.510002817695124</v>
      </c>
      <c r="N899" s="54">
        <f t="shared" si="134"/>
        <v>15.512200619892928</v>
      </c>
      <c r="O899" s="245">
        <f t="shared" ref="O899:O962" si="139">M899*0.5</f>
        <v>35.255001408847562</v>
      </c>
      <c r="P899" s="54">
        <f t="shared" si="135"/>
        <v>0</v>
      </c>
      <c r="Q899" s="131">
        <f t="shared" si="136"/>
        <v>2.6338157078420285E-2</v>
      </c>
    </row>
    <row r="900" spans="1:17" x14ac:dyDescent="0.2">
      <c r="A900" s="105">
        <f t="shared" ref="A900:A962" si="140">1+A899</f>
        <v>3</v>
      </c>
      <c r="B900" s="57" t="s">
        <v>1084</v>
      </c>
      <c r="C900" s="40">
        <v>300.7</v>
      </c>
      <c r="D900" s="40"/>
      <c r="E900" s="40">
        <v>53.5</v>
      </c>
      <c r="F900" s="57">
        <f t="shared" si="132"/>
        <v>354.2</v>
      </c>
      <c r="G900" s="121">
        <v>1100</v>
      </c>
      <c r="H900" s="57"/>
      <c r="I900" s="121">
        <v>5000</v>
      </c>
      <c r="J900" s="57">
        <v>16</v>
      </c>
      <c r="K900" s="56">
        <f t="shared" si="133"/>
        <v>0</v>
      </c>
      <c r="L900" s="56">
        <f t="shared" si="137"/>
        <v>2.2541561003099463E-3</v>
      </c>
      <c r="M900" s="54">
        <f t="shared" si="138"/>
        <v>8.2952944491406022</v>
      </c>
      <c r="N900" s="54">
        <f t="shared" si="134"/>
        <v>1.8249647788109324</v>
      </c>
      <c r="O900" s="245">
        <f t="shared" si="139"/>
        <v>4.1476472245703011</v>
      </c>
      <c r="P900" s="54">
        <f t="shared" si="135"/>
        <v>0</v>
      </c>
      <c r="Q900" s="131">
        <f t="shared" si="136"/>
        <v>4.0282062260084232E-2</v>
      </c>
    </row>
    <row r="901" spans="1:17" x14ac:dyDescent="0.2">
      <c r="A901" s="105">
        <f t="shared" si="140"/>
        <v>4</v>
      </c>
      <c r="B901" s="38" t="s">
        <v>1085</v>
      </c>
      <c r="C901" s="40">
        <v>4230.32</v>
      </c>
      <c r="D901" s="40"/>
      <c r="E901" s="40"/>
      <c r="F901" s="57">
        <f t="shared" si="132"/>
        <v>4230.32</v>
      </c>
      <c r="G901" s="121">
        <v>1100</v>
      </c>
      <c r="H901" s="57"/>
      <c r="I901" s="121">
        <v>5000</v>
      </c>
      <c r="J901" s="57">
        <v>144</v>
      </c>
      <c r="K901" s="56">
        <f t="shared" si="133"/>
        <v>0</v>
      </c>
      <c r="L901" s="56">
        <f t="shared" si="137"/>
        <v>2.0287404902789519E-2</v>
      </c>
      <c r="M901" s="54">
        <f t="shared" si="138"/>
        <v>74.657650042265431</v>
      </c>
      <c r="N901" s="54">
        <f t="shared" si="134"/>
        <v>16.424683009298395</v>
      </c>
      <c r="O901" s="245">
        <f t="shared" si="139"/>
        <v>37.328825021132715</v>
      </c>
      <c r="P901" s="54">
        <f t="shared" si="135"/>
        <v>0</v>
      </c>
      <c r="Q901" s="131">
        <f t="shared" si="136"/>
        <v>3.035495141566041E-2</v>
      </c>
    </row>
    <row r="902" spans="1:17" x14ac:dyDescent="0.2">
      <c r="A902" s="105">
        <f t="shared" si="140"/>
        <v>5</v>
      </c>
      <c r="B902" s="57" t="s">
        <v>1086</v>
      </c>
      <c r="C902" s="40">
        <v>7824.4</v>
      </c>
      <c r="D902" s="40"/>
      <c r="E902" s="40"/>
      <c r="F902" s="57">
        <f t="shared" si="132"/>
        <v>7824.4</v>
      </c>
      <c r="G902" s="121">
        <v>1100</v>
      </c>
      <c r="H902" s="57"/>
      <c r="I902" s="121">
        <v>5000</v>
      </c>
      <c r="J902" s="57">
        <v>338</v>
      </c>
      <c r="K902" s="56">
        <f t="shared" si="133"/>
        <v>0</v>
      </c>
      <c r="L902" s="56">
        <f t="shared" si="137"/>
        <v>4.7619047619047616E-2</v>
      </c>
      <c r="M902" s="54">
        <f t="shared" si="138"/>
        <v>175.23809523809524</v>
      </c>
      <c r="N902" s="54">
        <f t="shared" si="134"/>
        <v>38.55238095238095</v>
      </c>
      <c r="O902" s="245">
        <f t="shared" si="139"/>
        <v>87.61904761904762</v>
      </c>
      <c r="P902" s="54">
        <f t="shared" si="135"/>
        <v>0</v>
      </c>
      <c r="Q902" s="131">
        <f t="shared" si="136"/>
        <v>3.8521742729094095E-2</v>
      </c>
    </row>
    <row r="903" spans="1:17" x14ac:dyDescent="0.2">
      <c r="A903" s="105">
        <f t="shared" si="140"/>
        <v>6</v>
      </c>
      <c r="B903" s="57" t="s">
        <v>1087</v>
      </c>
      <c r="C903" s="40">
        <v>4013.9</v>
      </c>
      <c r="D903" s="40"/>
      <c r="E903" s="40"/>
      <c r="F903" s="57">
        <f t="shared" si="132"/>
        <v>4013.9</v>
      </c>
      <c r="G903" s="121">
        <v>1100</v>
      </c>
      <c r="H903" s="57"/>
      <c r="I903" s="121">
        <v>5000</v>
      </c>
      <c r="J903" s="57">
        <v>180</v>
      </c>
      <c r="K903" s="56">
        <f t="shared" si="133"/>
        <v>0</v>
      </c>
      <c r="L903" s="56">
        <f t="shared" si="137"/>
        <v>2.5359256128486895E-2</v>
      </c>
      <c r="M903" s="54">
        <f t="shared" si="138"/>
        <v>93.322062552831767</v>
      </c>
      <c r="N903" s="54">
        <f t="shared" si="134"/>
        <v>20.530853761622989</v>
      </c>
      <c r="O903" s="245">
        <f t="shared" si="139"/>
        <v>46.661031276415883</v>
      </c>
      <c r="P903" s="54">
        <f t="shared" si="135"/>
        <v>0</v>
      </c>
      <c r="Q903" s="131">
        <f t="shared" si="136"/>
        <v>3.9989523304235448E-2</v>
      </c>
    </row>
    <row r="904" spans="1:17" x14ac:dyDescent="0.2">
      <c r="A904" s="105">
        <f t="shared" si="140"/>
        <v>7</v>
      </c>
      <c r="B904" s="57" t="s">
        <v>1088</v>
      </c>
      <c r="C904" s="40">
        <v>8035.65</v>
      </c>
      <c r="D904" s="40"/>
      <c r="E904" s="40"/>
      <c r="F904" s="57">
        <f t="shared" si="132"/>
        <v>8035.65</v>
      </c>
      <c r="G904" s="121">
        <v>1100</v>
      </c>
      <c r="H904" s="57"/>
      <c r="I904" s="121">
        <v>5000</v>
      </c>
      <c r="J904" s="57">
        <v>360</v>
      </c>
      <c r="K904" s="56">
        <f t="shared" si="133"/>
        <v>0</v>
      </c>
      <c r="L904" s="56">
        <f t="shared" si="137"/>
        <v>5.071851225697379E-2</v>
      </c>
      <c r="M904" s="54">
        <f t="shared" si="138"/>
        <v>186.64412510566353</v>
      </c>
      <c r="N904" s="54">
        <f t="shared" si="134"/>
        <v>41.061707523245978</v>
      </c>
      <c r="O904" s="245">
        <f t="shared" si="139"/>
        <v>93.322062552831767</v>
      </c>
      <c r="P904" s="54">
        <f t="shared" si="135"/>
        <v>0</v>
      </c>
      <c r="Q904" s="131">
        <f t="shared" si="136"/>
        <v>3.9950457670722507E-2</v>
      </c>
    </row>
    <row r="905" spans="1:17" x14ac:dyDescent="0.2">
      <c r="A905" s="105">
        <f t="shared" si="140"/>
        <v>8</v>
      </c>
      <c r="B905" s="38" t="s">
        <v>1089</v>
      </c>
      <c r="C905" s="40">
        <v>4255.7299999999996</v>
      </c>
      <c r="D905" s="40"/>
      <c r="E905" s="40">
        <v>76.8</v>
      </c>
      <c r="F905" s="57">
        <f t="shared" si="132"/>
        <v>4332.53</v>
      </c>
      <c r="G905" s="121">
        <v>1100</v>
      </c>
      <c r="H905" s="57"/>
      <c r="I905" s="121">
        <v>5000</v>
      </c>
      <c r="J905" s="57">
        <v>143</v>
      </c>
      <c r="K905" s="56">
        <f t="shared" si="133"/>
        <v>0</v>
      </c>
      <c r="L905" s="56">
        <f t="shared" si="137"/>
        <v>2.0146520146520144E-2</v>
      </c>
      <c r="M905" s="54">
        <f t="shared" si="138"/>
        <v>74.139194139194132</v>
      </c>
      <c r="N905" s="54">
        <f t="shared" si="134"/>
        <v>16.31062271062271</v>
      </c>
      <c r="O905" s="245">
        <f t="shared" si="139"/>
        <v>37.069597069597066</v>
      </c>
      <c r="P905" s="54">
        <f t="shared" si="135"/>
        <v>0</v>
      </c>
      <c r="Q905" s="131">
        <f t="shared" si="136"/>
        <v>2.9433013486211041E-2</v>
      </c>
    </row>
    <row r="906" spans="1:17" x14ac:dyDescent="0.2">
      <c r="A906" s="105">
        <f t="shared" si="140"/>
        <v>9</v>
      </c>
      <c r="B906" s="57" t="s">
        <v>1090</v>
      </c>
      <c r="C906" s="40">
        <v>3910.03</v>
      </c>
      <c r="D906" s="40"/>
      <c r="E906" s="40">
        <v>129.5</v>
      </c>
      <c r="F906" s="57">
        <f t="shared" si="132"/>
        <v>4039.53</v>
      </c>
      <c r="G906" s="121">
        <v>1100</v>
      </c>
      <c r="H906" s="57"/>
      <c r="I906" s="121">
        <v>5000</v>
      </c>
      <c r="J906" s="57">
        <v>213</v>
      </c>
      <c r="K906" s="56">
        <f t="shared" si="133"/>
        <v>0</v>
      </c>
      <c r="L906" s="56">
        <f t="shared" si="137"/>
        <v>3.0008453085376162E-2</v>
      </c>
      <c r="M906" s="54">
        <f t="shared" si="138"/>
        <v>110.43110735418428</v>
      </c>
      <c r="N906" s="54">
        <f t="shared" si="134"/>
        <v>24.294843617920542</v>
      </c>
      <c r="O906" s="245">
        <f t="shared" si="139"/>
        <v>55.215553677092139</v>
      </c>
      <c r="P906" s="54">
        <f t="shared" si="135"/>
        <v>0</v>
      </c>
      <c r="Q906" s="131">
        <f t="shared" si="136"/>
        <v>4.7020694152338748E-2</v>
      </c>
    </row>
    <row r="907" spans="1:17" x14ac:dyDescent="0.2">
      <c r="A907" s="105">
        <f t="shared" si="140"/>
        <v>10</v>
      </c>
      <c r="B907" s="57" t="s">
        <v>1091</v>
      </c>
      <c r="C907" s="40">
        <v>280.39999999999998</v>
      </c>
      <c r="D907" s="40"/>
      <c r="E907" s="40">
        <v>30.9</v>
      </c>
      <c r="F907" s="57">
        <f t="shared" si="132"/>
        <v>311.29999999999995</v>
      </c>
      <c r="G907" s="121">
        <v>1100</v>
      </c>
      <c r="H907" s="57"/>
      <c r="I907" s="121">
        <v>5000</v>
      </c>
      <c r="J907" s="57">
        <v>16</v>
      </c>
      <c r="K907" s="56">
        <f t="shared" si="133"/>
        <v>0</v>
      </c>
      <c r="L907" s="56">
        <f t="shared" si="137"/>
        <v>2.2541561003099463E-3</v>
      </c>
      <c r="M907" s="54">
        <f t="shared" si="138"/>
        <v>8.2952944491406022</v>
      </c>
      <c r="N907" s="54">
        <f t="shared" si="134"/>
        <v>1.8249647788109324</v>
      </c>
      <c r="O907" s="245">
        <f t="shared" si="139"/>
        <v>4.1476472245703011</v>
      </c>
      <c r="P907" s="54">
        <f t="shared" si="135"/>
        <v>0</v>
      </c>
      <c r="Q907" s="131">
        <f t="shared" si="136"/>
        <v>4.5833300522074648E-2</v>
      </c>
    </row>
    <row r="908" spans="1:17" x14ac:dyDescent="0.2">
      <c r="A908" s="105">
        <f t="shared" si="140"/>
        <v>11</v>
      </c>
      <c r="B908" s="57" t="s">
        <v>1092</v>
      </c>
      <c r="C908" s="40">
        <v>309.10000000000002</v>
      </c>
      <c r="D908" s="40"/>
      <c r="E908" s="40"/>
      <c r="F908" s="57">
        <f t="shared" si="132"/>
        <v>309.10000000000002</v>
      </c>
      <c r="G908" s="121">
        <v>1100</v>
      </c>
      <c r="H908" s="57"/>
      <c r="I908" s="121">
        <v>5000</v>
      </c>
      <c r="J908" s="57">
        <v>16</v>
      </c>
      <c r="K908" s="56">
        <f t="shared" si="133"/>
        <v>0</v>
      </c>
      <c r="L908" s="56">
        <f t="shared" si="137"/>
        <v>2.2541561003099463E-3</v>
      </c>
      <c r="M908" s="54">
        <f t="shared" si="138"/>
        <v>8.2952944491406022</v>
      </c>
      <c r="N908" s="54">
        <f t="shared" si="134"/>
        <v>1.8249647788109324</v>
      </c>
      <c r="O908" s="245">
        <f t="shared" si="139"/>
        <v>4.1476472245703011</v>
      </c>
      <c r="P908" s="54">
        <f t="shared" si="135"/>
        <v>0</v>
      </c>
      <c r="Q908" s="131">
        <f t="shared" si="136"/>
        <v>4.6159516184153461E-2</v>
      </c>
    </row>
    <row r="909" spans="1:17" x14ac:dyDescent="0.2">
      <c r="A909" s="105">
        <f t="shared" si="140"/>
        <v>12</v>
      </c>
      <c r="B909" s="57" t="s">
        <v>1093</v>
      </c>
      <c r="C909" s="40">
        <v>529.20000000000005</v>
      </c>
      <c r="D909" s="40"/>
      <c r="E909" s="40"/>
      <c r="F909" s="57">
        <f t="shared" si="132"/>
        <v>529.20000000000005</v>
      </c>
      <c r="G909" s="121">
        <v>1100</v>
      </c>
      <c r="H909" s="57"/>
      <c r="I909" s="121">
        <v>5000</v>
      </c>
      <c r="J909" s="57">
        <v>24</v>
      </c>
      <c r="K909" s="56">
        <f t="shared" si="133"/>
        <v>0</v>
      </c>
      <c r="L909" s="56">
        <f t="shared" si="137"/>
        <v>3.3812341504649195E-3</v>
      </c>
      <c r="M909" s="54">
        <f t="shared" si="138"/>
        <v>12.442941673710903</v>
      </c>
      <c r="N909" s="54">
        <f t="shared" si="134"/>
        <v>2.7374471682163986</v>
      </c>
      <c r="O909" s="245">
        <f t="shared" si="139"/>
        <v>6.2214708368554517</v>
      </c>
      <c r="P909" s="54">
        <f t="shared" si="135"/>
        <v>0</v>
      </c>
      <c r="Q909" s="131">
        <f t="shared" si="136"/>
        <v>4.0441911713497258E-2</v>
      </c>
    </row>
    <row r="910" spans="1:17" x14ac:dyDescent="0.2">
      <c r="A910" s="105">
        <f t="shared" si="140"/>
        <v>13</v>
      </c>
      <c r="B910" s="57" t="s">
        <v>1094</v>
      </c>
      <c r="C910" s="40">
        <v>4612.71</v>
      </c>
      <c r="D910" s="40">
        <v>38.799999999999997</v>
      </c>
      <c r="E910" s="40">
        <v>58.7</v>
      </c>
      <c r="F910" s="57">
        <f t="shared" si="132"/>
        <v>4710.21</v>
      </c>
      <c r="G910" s="121">
        <v>1100</v>
      </c>
      <c r="H910" s="57"/>
      <c r="I910" s="121">
        <v>5000</v>
      </c>
      <c r="J910" s="57">
        <v>253</v>
      </c>
      <c r="K910" s="56">
        <f t="shared" si="133"/>
        <v>0</v>
      </c>
      <c r="L910" s="56">
        <f t="shared" si="137"/>
        <v>3.5643843336151025E-2</v>
      </c>
      <c r="M910" s="54">
        <f t="shared" si="138"/>
        <v>131.16934347703577</v>
      </c>
      <c r="N910" s="54">
        <f t="shared" si="134"/>
        <v>28.85725556494787</v>
      </c>
      <c r="O910" s="245">
        <f t="shared" si="139"/>
        <v>65.584671738517883</v>
      </c>
      <c r="P910" s="54">
        <f t="shared" si="135"/>
        <v>0</v>
      </c>
      <c r="Q910" s="131">
        <f t="shared" si="136"/>
        <v>4.7898346523934501E-2</v>
      </c>
    </row>
    <row r="911" spans="1:17" x14ac:dyDescent="0.2">
      <c r="A911" s="105">
        <f t="shared" si="140"/>
        <v>14</v>
      </c>
      <c r="B911" s="57" t="s">
        <v>1095</v>
      </c>
      <c r="C911" s="40">
        <v>337.4</v>
      </c>
      <c r="D911" s="40"/>
      <c r="E911" s="40"/>
      <c r="F911" s="57">
        <f t="shared" si="132"/>
        <v>337.4</v>
      </c>
      <c r="G911" s="121">
        <v>1100</v>
      </c>
      <c r="H911" s="57"/>
      <c r="I911" s="121">
        <v>5000</v>
      </c>
      <c r="J911" s="57">
        <v>16</v>
      </c>
      <c r="K911" s="56">
        <f t="shared" si="133"/>
        <v>0</v>
      </c>
      <c r="L911" s="56">
        <f t="shared" si="137"/>
        <v>2.2541561003099463E-3</v>
      </c>
      <c r="M911" s="54">
        <f t="shared" si="138"/>
        <v>8.2952944491406022</v>
      </c>
      <c r="N911" s="54">
        <f t="shared" si="134"/>
        <v>1.8249647788109324</v>
      </c>
      <c r="O911" s="245">
        <f t="shared" si="139"/>
        <v>4.1476472245703011</v>
      </c>
      <c r="P911" s="54">
        <f t="shared" si="135"/>
        <v>0</v>
      </c>
      <c r="Q911" s="131">
        <f t="shared" si="136"/>
        <v>4.2287808098760628E-2</v>
      </c>
    </row>
    <row r="912" spans="1:17" x14ac:dyDescent="0.2">
      <c r="A912" s="105">
        <f t="shared" si="140"/>
        <v>15</v>
      </c>
      <c r="B912" s="57" t="s">
        <v>1096</v>
      </c>
      <c r="C912" s="40">
        <v>344.8</v>
      </c>
      <c r="D912" s="40"/>
      <c r="E912" s="40"/>
      <c r="F912" s="57">
        <f t="shared" si="132"/>
        <v>344.8</v>
      </c>
      <c r="G912" s="121">
        <v>1100</v>
      </c>
      <c r="H912" s="57"/>
      <c r="I912" s="121">
        <v>5000</v>
      </c>
      <c r="J912" s="57">
        <v>16</v>
      </c>
      <c r="K912" s="56">
        <f t="shared" si="133"/>
        <v>0</v>
      </c>
      <c r="L912" s="56">
        <f t="shared" si="137"/>
        <v>2.2541561003099463E-3</v>
      </c>
      <c r="M912" s="54">
        <f t="shared" si="138"/>
        <v>8.2952944491406022</v>
      </c>
      <c r="N912" s="54">
        <f t="shared" si="134"/>
        <v>1.8249647788109324</v>
      </c>
      <c r="O912" s="245">
        <f t="shared" si="139"/>
        <v>4.1476472245703011</v>
      </c>
      <c r="P912" s="54">
        <f t="shared" si="135"/>
        <v>0</v>
      </c>
      <c r="Q912" s="131">
        <f t="shared" si="136"/>
        <v>4.1380239131443834E-2</v>
      </c>
    </row>
    <row r="913" spans="1:17" x14ac:dyDescent="0.2">
      <c r="A913" s="105">
        <f t="shared" si="140"/>
        <v>16</v>
      </c>
      <c r="B913" s="57" t="s">
        <v>1097</v>
      </c>
      <c r="C913" s="40">
        <v>338.65</v>
      </c>
      <c r="D913" s="40"/>
      <c r="E913" s="40"/>
      <c r="F913" s="57">
        <f t="shared" si="132"/>
        <v>338.65</v>
      </c>
      <c r="G913" s="121">
        <v>1100</v>
      </c>
      <c r="H913" s="57"/>
      <c r="I913" s="121">
        <v>5000</v>
      </c>
      <c r="J913" s="57">
        <v>16</v>
      </c>
      <c r="K913" s="56">
        <f t="shared" si="133"/>
        <v>0</v>
      </c>
      <c r="L913" s="56">
        <f t="shared" si="137"/>
        <v>2.2541561003099463E-3</v>
      </c>
      <c r="M913" s="54">
        <f t="shared" si="138"/>
        <v>8.2952944491406022</v>
      </c>
      <c r="N913" s="54">
        <f t="shared" si="134"/>
        <v>1.8249647788109324</v>
      </c>
      <c r="O913" s="245">
        <f t="shared" si="139"/>
        <v>4.1476472245703011</v>
      </c>
      <c r="P913" s="54">
        <f t="shared" si="135"/>
        <v>0</v>
      </c>
      <c r="Q913" s="131">
        <f t="shared" si="136"/>
        <v>4.2131718448314884E-2</v>
      </c>
    </row>
    <row r="914" spans="1:17" x14ac:dyDescent="0.2">
      <c r="A914" s="105">
        <f t="shared" si="140"/>
        <v>17</v>
      </c>
      <c r="B914" s="57" t="s">
        <v>1098</v>
      </c>
      <c r="C914" s="40">
        <v>344.1</v>
      </c>
      <c r="D914" s="40"/>
      <c r="E914" s="40"/>
      <c r="F914" s="57">
        <f t="shared" si="132"/>
        <v>344.1</v>
      </c>
      <c r="G914" s="121">
        <v>1100</v>
      </c>
      <c r="H914" s="57"/>
      <c r="I914" s="121">
        <v>5000</v>
      </c>
      <c r="J914" s="57">
        <v>16</v>
      </c>
      <c r="K914" s="56">
        <f t="shared" si="133"/>
        <v>0</v>
      </c>
      <c r="L914" s="56">
        <f t="shared" si="137"/>
        <v>2.2541561003099463E-3</v>
      </c>
      <c r="M914" s="54">
        <f t="shared" si="138"/>
        <v>8.2952944491406022</v>
      </c>
      <c r="N914" s="54">
        <f t="shared" si="134"/>
        <v>1.8249647788109324</v>
      </c>
      <c r="O914" s="245">
        <f t="shared" si="139"/>
        <v>4.1476472245703011</v>
      </c>
      <c r="P914" s="54">
        <f t="shared" si="135"/>
        <v>0</v>
      </c>
      <c r="Q914" s="131">
        <f t="shared" si="136"/>
        <v>4.1464418635634506E-2</v>
      </c>
    </row>
    <row r="915" spans="1:17" x14ac:dyDescent="0.2">
      <c r="A915" s="105">
        <f t="shared" si="140"/>
        <v>18</v>
      </c>
      <c r="B915" s="57" t="s">
        <v>1099</v>
      </c>
      <c r="C915" s="40">
        <v>340.9</v>
      </c>
      <c r="D915" s="40"/>
      <c r="E915" s="40"/>
      <c r="F915" s="57">
        <f t="shared" si="132"/>
        <v>340.9</v>
      </c>
      <c r="G915" s="121">
        <v>1100</v>
      </c>
      <c r="H915" s="57"/>
      <c r="I915" s="121">
        <v>5000</v>
      </c>
      <c r="J915" s="57">
        <v>16</v>
      </c>
      <c r="K915" s="56">
        <f t="shared" si="133"/>
        <v>0</v>
      </c>
      <c r="L915" s="56">
        <f t="shared" si="137"/>
        <v>2.2541561003099463E-3</v>
      </c>
      <c r="M915" s="54">
        <f t="shared" si="138"/>
        <v>8.2952944491406022</v>
      </c>
      <c r="N915" s="54">
        <f t="shared" si="134"/>
        <v>1.8249647788109324</v>
      </c>
      <c r="O915" s="245">
        <f t="shared" si="139"/>
        <v>4.1476472245703011</v>
      </c>
      <c r="P915" s="54">
        <f t="shared" si="135"/>
        <v>0</v>
      </c>
      <c r="Q915" s="131">
        <f t="shared" si="136"/>
        <v>4.1853641691175815E-2</v>
      </c>
    </row>
    <row r="916" spans="1:17" x14ac:dyDescent="0.2">
      <c r="A916" s="105">
        <f t="shared" si="140"/>
        <v>19</v>
      </c>
      <c r="B916" s="57" t="s">
        <v>1100</v>
      </c>
      <c r="C916" s="40">
        <v>346</v>
      </c>
      <c r="D916" s="40"/>
      <c r="E916" s="40"/>
      <c r="F916" s="57">
        <f t="shared" si="132"/>
        <v>346</v>
      </c>
      <c r="G916" s="121">
        <v>1100</v>
      </c>
      <c r="H916" s="57"/>
      <c r="I916" s="121">
        <v>5000</v>
      </c>
      <c r="J916" s="57">
        <v>16</v>
      </c>
      <c r="K916" s="56">
        <f t="shared" si="133"/>
        <v>0</v>
      </c>
      <c r="L916" s="56">
        <f t="shared" si="137"/>
        <v>2.2541561003099463E-3</v>
      </c>
      <c r="M916" s="54">
        <f t="shared" si="138"/>
        <v>8.2952944491406022</v>
      </c>
      <c r="N916" s="54">
        <f t="shared" si="134"/>
        <v>1.8249647788109324</v>
      </c>
      <c r="O916" s="245">
        <f t="shared" si="139"/>
        <v>4.1476472245703011</v>
      </c>
      <c r="P916" s="54">
        <f t="shared" si="135"/>
        <v>0</v>
      </c>
      <c r="Q916" s="131">
        <f t="shared" si="136"/>
        <v>4.1236723851219174E-2</v>
      </c>
    </row>
    <row r="917" spans="1:17" x14ac:dyDescent="0.2">
      <c r="A917" s="105">
        <f t="shared" si="140"/>
        <v>20</v>
      </c>
      <c r="B917" s="57" t="s">
        <v>1101</v>
      </c>
      <c r="C917" s="40">
        <v>343.4</v>
      </c>
      <c r="D917" s="40"/>
      <c r="E917" s="40"/>
      <c r="F917" s="57">
        <f t="shared" si="132"/>
        <v>343.4</v>
      </c>
      <c r="G917" s="121">
        <v>1100</v>
      </c>
      <c r="H917" s="57"/>
      <c r="I917" s="121">
        <v>5000</v>
      </c>
      <c r="J917" s="57">
        <v>16</v>
      </c>
      <c r="K917" s="56">
        <f t="shared" si="133"/>
        <v>0</v>
      </c>
      <c r="L917" s="56">
        <f t="shared" si="137"/>
        <v>2.2541561003099463E-3</v>
      </c>
      <c r="M917" s="54">
        <f t="shared" si="138"/>
        <v>8.2952944491406022</v>
      </c>
      <c r="N917" s="54">
        <f t="shared" si="134"/>
        <v>1.8249647788109324</v>
      </c>
      <c r="O917" s="245">
        <f t="shared" si="139"/>
        <v>4.1476472245703011</v>
      </c>
      <c r="P917" s="54">
        <f t="shared" si="135"/>
        <v>0</v>
      </c>
      <c r="Q917" s="131">
        <f t="shared" si="136"/>
        <v>4.1548941329417111E-2</v>
      </c>
    </row>
    <row r="918" spans="1:17" x14ac:dyDescent="0.2">
      <c r="A918" s="105">
        <f t="shared" si="140"/>
        <v>21</v>
      </c>
      <c r="B918" s="57" t="s">
        <v>2544</v>
      </c>
      <c r="C918" s="40">
        <v>345.5</v>
      </c>
      <c r="D918" s="40"/>
      <c r="E918" s="40"/>
      <c r="F918" s="57">
        <f t="shared" si="132"/>
        <v>345.5</v>
      </c>
      <c r="G918" s="121">
        <v>1100</v>
      </c>
      <c r="H918" s="57"/>
      <c r="I918" s="121">
        <v>5000</v>
      </c>
      <c r="J918" s="57">
        <v>16</v>
      </c>
      <c r="K918" s="56">
        <f t="shared" si="133"/>
        <v>0</v>
      </c>
      <c r="L918" s="56">
        <f t="shared" si="137"/>
        <v>2.2541561003099463E-3</v>
      </c>
      <c r="M918" s="54">
        <f t="shared" si="138"/>
        <v>8.2952944491406022</v>
      </c>
      <c r="N918" s="54">
        <f t="shared" si="134"/>
        <v>1.8249647788109324</v>
      </c>
      <c r="O918" s="245">
        <f t="shared" si="139"/>
        <v>4.1476472245703011</v>
      </c>
      <c r="P918" s="54">
        <f t="shared" si="135"/>
        <v>0</v>
      </c>
      <c r="Q918" s="131">
        <f t="shared" si="136"/>
        <v>4.129640073088809E-2</v>
      </c>
    </row>
    <row r="919" spans="1:17" x14ac:dyDescent="0.2">
      <c r="A919" s="105">
        <f t="shared" si="140"/>
        <v>22</v>
      </c>
      <c r="B919" s="57" t="s">
        <v>2545</v>
      </c>
      <c r="C919" s="40">
        <v>341.7</v>
      </c>
      <c r="D919" s="40"/>
      <c r="E919" s="40"/>
      <c r="F919" s="57">
        <f t="shared" si="132"/>
        <v>341.7</v>
      </c>
      <c r="G919" s="121">
        <v>1100</v>
      </c>
      <c r="H919" s="57"/>
      <c r="I919" s="121">
        <v>5000</v>
      </c>
      <c r="J919" s="57">
        <v>16</v>
      </c>
      <c r="K919" s="56">
        <f t="shared" si="133"/>
        <v>0</v>
      </c>
      <c r="L919" s="56">
        <f t="shared" si="137"/>
        <v>2.2541561003099463E-3</v>
      </c>
      <c r="M919" s="54">
        <f t="shared" si="138"/>
        <v>8.2952944491406022</v>
      </c>
      <c r="N919" s="54">
        <f t="shared" si="134"/>
        <v>1.8249647788109324</v>
      </c>
      <c r="O919" s="245">
        <f t="shared" si="139"/>
        <v>4.1476472245703011</v>
      </c>
      <c r="P919" s="54">
        <f t="shared" si="135"/>
        <v>0</v>
      </c>
      <c r="Q919" s="131">
        <f t="shared" si="136"/>
        <v>4.1755652480309734E-2</v>
      </c>
    </row>
    <row r="920" spans="1:17" x14ac:dyDescent="0.2">
      <c r="A920" s="105">
        <f t="shared" si="140"/>
        <v>23</v>
      </c>
      <c r="B920" s="57" t="s">
        <v>2546</v>
      </c>
      <c r="C920" s="40">
        <v>346.5</v>
      </c>
      <c r="D920" s="40"/>
      <c r="E920" s="40"/>
      <c r="F920" s="57">
        <f t="shared" si="132"/>
        <v>346.5</v>
      </c>
      <c r="G920" s="121">
        <v>1100</v>
      </c>
      <c r="H920" s="57"/>
      <c r="I920" s="121">
        <v>5000</v>
      </c>
      <c r="J920" s="57">
        <v>16</v>
      </c>
      <c r="K920" s="56">
        <f t="shared" si="133"/>
        <v>0</v>
      </c>
      <c r="L920" s="56">
        <f t="shared" si="137"/>
        <v>2.2541561003099463E-3</v>
      </c>
      <c r="M920" s="54">
        <f t="shared" si="138"/>
        <v>8.2952944491406022</v>
      </c>
      <c r="N920" s="54">
        <f t="shared" si="134"/>
        <v>1.8249647788109324</v>
      </c>
      <c r="O920" s="245">
        <f t="shared" si="139"/>
        <v>4.1476472245703011</v>
      </c>
      <c r="P920" s="54">
        <f t="shared" si="135"/>
        <v>0</v>
      </c>
      <c r="Q920" s="131">
        <f t="shared" si="136"/>
        <v>4.1177219199197215E-2</v>
      </c>
    </row>
    <row r="921" spans="1:17" x14ac:dyDescent="0.2">
      <c r="A921" s="105">
        <f t="shared" si="140"/>
        <v>24</v>
      </c>
      <c r="B921" s="57" t="s">
        <v>2547</v>
      </c>
      <c r="C921" s="40">
        <v>77.5</v>
      </c>
      <c r="D921" s="40"/>
      <c r="E921" s="40"/>
      <c r="F921" s="57">
        <f t="shared" si="132"/>
        <v>77.5</v>
      </c>
      <c r="G921" s="121">
        <v>1100</v>
      </c>
      <c r="H921" s="57"/>
      <c r="I921" s="121">
        <v>5000</v>
      </c>
      <c r="J921" s="57">
        <v>6</v>
      </c>
      <c r="K921" s="56">
        <f t="shared" si="133"/>
        <v>0</v>
      </c>
      <c r="L921" s="56">
        <f t="shared" si="137"/>
        <v>8.4530853761622987E-4</v>
      </c>
      <c r="M921" s="54">
        <f t="shared" si="138"/>
        <v>3.1107354184277258</v>
      </c>
      <c r="N921" s="54">
        <f t="shared" si="134"/>
        <v>0.68436179205409964</v>
      </c>
      <c r="O921" s="245">
        <f t="shared" si="139"/>
        <v>1.5553677092138629</v>
      </c>
      <c r="P921" s="54">
        <f t="shared" si="135"/>
        <v>0</v>
      </c>
      <c r="Q921" s="131">
        <f t="shared" si="136"/>
        <v>6.9038257028331454E-2</v>
      </c>
    </row>
    <row r="922" spans="1:17" x14ac:dyDescent="0.2">
      <c r="A922" s="105">
        <f t="shared" si="140"/>
        <v>25</v>
      </c>
      <c r="B922" s="57" t="s">
        <v>2548</v>
      </c>
      <c r="C922" s="40">
        <v>176.7</v>
      </c>
      <c r="D922" s="40"/>
      <c r="E922" s="40"/>
      <c r="F922" s="57">
        <f t="shared" si="132"/>
        <v>176.7</v>
      </c>
      <c r="G922" s="121">
        <v>1100</v>
      </c>
      <c r="H922" s="57"/>
      <c r="I922" s="121">
        <v>5000</v>
      </c>
      <c r="J922" s="57">
        <v>8</v>
      </c>
      <c r="K922" s="56">
        <f t="shared" si="133"/>
        <v>0</v>
      </c>
      <c r="L922" s="56">
        <f t="shared" si="137"/>
        <v>1.1270780501549732E-3</v>
      </c>
      <c r="M922" s="54">
        <f t="shared" si="138"/>
        <v>4.1476472245703011</v>
      </c>
      <c r="N922" s="54">
        <f t="shared" si="134"/>
        <v>0.91248238940546622</v>
      </c>
      <c r="O922" s="245">
        <f t="shared" si="139"/>
        <v>2.0738236122851506</v>
      </c>
      <c r="P922" s="54">
        <f t="shared" si="135"/>
        <v>0</v>
      </c>
      <c r="Q922" s="131">
        <f t="shared" si="136"/>
        <v>4.0373249724170446E-2</v>
      </c>
    </row>
    <row r="923" spans="1:17" x14ac:dyDescent="0.2">
      <c r="A923" s="105">
        <f t="shared" si="140"/>
        <v>26</v>
      </c>
      <c r="B923" s="57" t="s">
        <v>1231</v>
      </c>
      <c r="C923" s="40">
        <v>3973.8</v>
      </c>
      <c r="D923" s="40"/>
      <c r="E923" s="40">
        <v>282.60000000000002</v>
      </c>
      <c r="F923" s="57">
        <f t="shared" si="132"/>
        <v>4256.4000000000005</v>
      </c>
      <c r="G923" s="121">
        <v>1100</v>
      </c>
      <c r="H923" s="57"/>
      <c r="I923" s="121">
        <v>5000</v>
      </c>
      <c r="J923" s="57">
        <v>163</v>
      </c>
      <c r="K923" s="56">
        <f t="shared" si="133"/>
        <v>0</v>
      </c>
      <c r="L923" s="56">
        <f t="shared" si="137"/>
        <v>2.2964215271907579E-2</v>
      </c>
      <c r="M923" s="54">
        <f t="shared" si="138"/>
        <v>84.508312200619898</v>
      </c>
      <c r="N923" s="54">
        <f t="shared" si="134"/>
        <v>18.591828684136377</v>
      </c>
      <c r="O923" s="245">
        <f t="shared" si="139"/>
        <v>42.254156100309949</v>
      </c>
      <c r="P923" s="54">
        <f t="shared" si="135"/>
        <v>0</v>
      </c>
      <c r="Q923" s="131">
        <f t="shared" si="136"/>
        <v>3.4149585796698197E-2</v>
      </c>
    </row>
    <row r="924" spans="1:17" x14ac:dyDescent="0.2">
      <c r="A924" s="105">
        <f t="shared" si="140"/>
        <v>27</v>
      </c>
      <c r="B924" s="57" t="s">
        <v>1232</v>
      </c>
      <c r="C924" s="40">
        <v>2318.1999999999998</v>
      </c>
      <c r="D924" s="40"/>
      <c r="E924" s="40"/>
      <c r="F924" s="57">
        <f t="shared" si="132"/>
        <v>2318.1999999999998</v>
      </c>
      <c r="G924" s="121">
        <v>1100</v>
      </c>
      <c r="H924" s="57"/>
      <c r="I924" s="121">
        <v>5000</v>
      </c>
      <c r="J924" s="57">
        <v>80</v>
      </c>
      <c r="K924" s="56">
        <f t="shared" si="133"/>
        <v>0</v>
      </c>
      <c r="L924" s="56">
        <f t="shared" si="137"/>
        <v>1.1270780501549732E-2</v>
      </c>
      <c r="M924" s="54">
        <f t="shared" si="138"/>
        <v>41.476472245703015</v>
      </c>
      <c r="N924" s="54">
        <f t="shared" si="134"/>
        <v>9.1248238940546624</v>
      </c>
      <c r="O924" s="245">
        <f t="shared" si="139"/>
        <v>20.738236122851507</v>
      </c>
      <c r="P924" s="54">
        <f t="shared" si="135"/>
        <v>0</v>
      </c>
      <c r="Q924" s="131">
        <f t="shared" si="136"/>
        <v>3.0773674515835212E-2</v>
      </c>
    </row>
    <row r="925" spans="1:17" x14ac:dyDescent="0.2">
      <c r="A925" s="105">
        <f t="shared" si="140"/>
        <v>28</v>
      </c>
      <c r="B925" s="57" t="s">
        <v>1233</v>
      </c>
      <c r="C925" s="40">
        <v>19972.8</v>
      </c>
      <c r="D925" s="40">
        <v>200.6</v>
      </c>
      <c r="E925" s="40">
        <v>2292.4</v>
      </c>
      <c r="F925" s="57">
        <f t="shared" si="132"/>
        <v>22465.8</v>
      </c>
      <c r="G925" s="121">
        <v>1100</v>
      </c>
      <c r="H925" s="57"/>
      <c r="I925" s="121">
        <v>5000</v>
      </c>
      <c r="J925" s="57">
        <v>768</v>
      </c>
      <c r="K925" s="56">
        <f t="shared" si="133"/>
        <v>0</v>
      </c>
      <c r="L925" s="56">
        <f t="shared" si="137"/>
        <v>0.10819949281487742</v>
      </c>
      <c r="M925" s="54">
        <f t="shared" si="138"/>
        <v>398.17413355874891</v>
      </c>
      <c r="N925" s="54">
        <f t="shared" si="134"/>
        <v>87.598309382924754</v>
      </c>
      <c r="O925" s="245">
        <f t="shared" si="139"/>
        <v>199.08706677937445</v>
      </c>
      <c r="P925" s="54">
        <f t="shared" si="135"/>
        <v>0</v>
      </c>
      <c r="Q925" s="131">
        <f t="shared" si="136"/>
        <v>3.0484536928177413E-2</v>
      </c>
    </row>
    <row r="926" spans="1:17" x14ac:dyDescent="0.2">
      <c r="A926" s="105">
        <f t="shared" si="140"/>
        <v>29</v>
      </c>
      <c r="B926" s="38" t="s">
        <v>1234</v>
      </c>
      <c r="C926" s="42">
        <v>4510.8999999999996</v>
      </c>
      <c r="D926" s="40"/>
      <c r="E926" s="40"/>
      <c r="F926" s="57">
        <f t="shared" si="132"/>
        <v>4510.8999999999996</v>
      </c>
      <c r="G926" s="121">
        <v>1100</v>
      </c>
      <c r="H926" s="57"/>
      <c r="I926" s="121">
        <v>5000</v>
      </c>
      <c r="J926" s="57">
        <v>236</v>
      </c>
      <c r="K926" s="56">
        <f t="shared" si="133"/>
        <v>0</v>
      </c>
      <c r="L926" s="56">
        <f t="shared" si="137"/>
        <v>3.324880247957171E-2</v>
      </c>
      <c r="M926" s="54">
        <f t="shared" si="138"/>
        <v>122.3555931248239</v>
      </c>
      <c r="N926" s="54">
        <f t="shared" si="134"/>
        <v>26.918230487461258</v>
      </c>
      <c r="O926" s="245">
        <f t="shared" si="139"/>
        <v>61.177796562411949</v>
      </c>
      <c r="P926" s="54">
        <f t="shared" si="135"/>
        <v>0</v>
      </c>
      <c r="Q926" s="131">
        <f t="shared" si="136"/>
        <v>4.6654020300759741E-2</v>
      </c>
    </row>
    <row r="927" spans="1:17" x14ac:dyDescent="0.2">
      <c r="A927" s="105">
        <f t="shared" si="140"/>
        <v>30</v>
      </c>
      <c r="B927" s="57" t="s">
        <v>1235</v>
      </c>
      <c r="C927" s="40">
        <v>3364.6</v>
      </c>
      <c r="D927" s="40">
        <v>242</v>
      </c>
      <c r="E927" s="40">
        <v>228.7</v>
      </c>
      <c r="F927" s="57">
        <f t="shared" si="132"/>
        <v>3835.2999999999997</v>
      </c>
      <c r="G927" s="121">
        <v>1100</v>
      </c>
      <c r="H927" s="57"/>
      <c r="I927" s="121">
        <v>5000</v>
      </c>
      <c r="J927" s="57">
        <v>112</v>
      </c>
      <c r="K927" s="56">
        <f t="shared" si="133"/>
        <v>0</v>
      </c>
      <c r="L927" s="56">
        <f t="shared" si="137"/>
        <v>1.5779092702169623E-2</v>
      </c>
      <c r="M927" s="54">
        <f t="shared" si="138"/>
        <v>58.067061143984212</v>
      </c>
      <c r="N927" s="54">
        <f t="shared" si="134"/>
        <v>12.774753451676526</v>
      </c>
      <c r="O927" s="245">
        <f t="shared" si="139"/>
        <v>29.033530571992106</v>
      </c>
      <c r="P927" s="54">
        <f t="shared" si="135"/>
        <v>0</v>
      </c>
      <c r="Q927" s="131">
        <f t="shared" si="136"/>
        <v>2.6041077664759691E-2</v>
      </c>
    </row>
    <row r="928" spans="1:17" x14ac:dyDescent="0.2">
      <c r="A928" s="105">
        <f t="shared" si="140"/>
        <v>31</v>
      </c>
      <c r="B928" s="57" t="s">
        <v>1236</v>
      </c>
      <c r="C928" s="40">
        <v>3738.09</v>
      </c>
      <c r="D928" s="40"/>
      <c r="E928" s="40">
        <v>73</v>
      </c>
      <c r="F928" s="57">
        <f t="shared" si="132"/>
        <v>3811.09</v>
      </c>
      <c r="G928" s="121">
        <v>1100</v>
      </c>
      <c r="H928" s="57"/>
      <c r="I928" s="121">
        <v>5000</v>
      </c>
      <c r="J928" s="57">
        <v>172</v>
      </c>
      <c r="K928" s="56">
        <f t="shared" si="133"/>
        <v>0</v>
      </c>
      <c r="L928" s="56">
        <f t="shared" si="137"/>
        <v>2.4232178078331924E-2</v>
      </c>
      <c r="M928" s="54">
        <f t="shared" si="138"/>
        <v>89.174415328261475</v>
      </c>
      <c r="N928" s="54">
        <f t="shared" si="134"/>
        <v>19.618371372217524</v>
      </c>
      <c r="O928" s="245">
        <f t="shared" si="139"/>
        <v>44.587207664130737</v>
      </c>
      <c r="P928" s="54">
        <f t="shared" si="135"/>
        <v>0</v>
      </c>
      <c r="Q928" s="131">
        <f t="shared" si="136"/>
        <v>4.0245702506267161E-2</v>
      </c>
    </row>
    <row r="929" spans="1:17" x14ac:dyDescent="0.2">
      <c r="A929" s="105">
        <f t="shared" si="140"/>
        <v>32</v>
      </c>
      <c r="B929" s="57" t="s">
        <v>1237</v>
      </c>
      <c r="C929" s="40">
        <v>4404.33</v>
      </c>
      <c r="D929" s="40"/>
      <c r="E929" s="40"/>
      <c r="F929" s="57">
        <f t="shared" si="132"/>
        <v>4404.33</v>
      </c>
      <c r="G929" s="121">
        <v>1100</v>
      </c>
      <c r="H929" s="57"/>
      <c r="I929" s="121">
        <v>5000</v>
      </c>
      <c r="J929" s="57">
        <v>144</v>
      </c>
      <c r="K929" s="56">
        <f t="shared" si="133"/>
        <v>0</v>
      </c>
      <c r="L929" s="56">
        <f t="shared" si="137"/>
        <v>2.0287404902789519E-2</v>
      </c>
      <c r="M929" s="54">
        <f t="shared" si="138"/>
        <v>74.657650042265431</v>
      </c>
      <c r="N929" s="54">
        <f t="shared" si="134"/>
        <v>16.424683009298395</v>
      </c>
      <c r="O929" s="245">
        <f t="shared" si="139"/>
        <v>37.328825021132715</v>
      </c>
      <c r="P929" s="54">
        <f t="shared" si="135"/>
        <v>0</v>
      </c>
      <c r="Q929" s="131">
        <f t="shared" si="136"/>
        <v>2.9155662285227615E-2</v>
      </c>
    </row>
    <row r="930" spans="1:17" x14ac:dyDescent="0.2">
      <c r="A930" s="105">
        <f t="shared" si="140"/>
        <v>33</v>
      </c>
      <c r="B930" s="38" t="s">
        <v>1238</v>
      </c>
      <c r="C930" s="40">
        <v>2676.4</v>
      </c>
      <c r="D930" s="40"/>
      <c r="E930" s="40"/>
      <c r="F930" s="57">
        <f t="shared" si="132"/>
        <v>2676.4</v>
      </c>
      <c r="G930" s="121">
        <v>1100</v>
      </c>
      <c r="H930" s="57"/>
      <c r="I930" s="121">
        <v>5000</v>
      </c>
      <c r="J930" s="57">
        <v>80</v>
      </c>
      <c r="K930" s="56">
        <f t="shared" si="133"/>
        <v>0</v>
      </c>
      <c r="L930" s="56">
        <f t="shared" si="137"/>
        <v>1.1270780501549732E-2</v>
      </c>
      <c r="M930" s="54">
        <f t="shared" si="138"/>
        <v>41.476472245703015</v>
      </c>
      <c r="N930" s="54">
        <f t="shared" si="134"/>
        <v>9.1248238940546624</v>
      </c>
      <c r="O930" s="245">
        <f t="shared" si="139"/>
        <v>20.738236122851507</v>
      </c>
      <c r="P930" s="54">
        <f t="shared" ref="P930:P962" si="141">(K930)*184.64</f>
        <v>0</v>
      </c>
      <c r="Q930" s="131">
        <f t="shared" ref="Q930:Q961" si="142">(M930+N930+O930+P930)/F930</f>
        <v>2.6655033725380802E-2</v>
      </c>
    </row>
    <row r="931" spans="1:17" x14ac:dyDescent="0.2">
      <c r="A931" s="105">
        <f t="shared" si="140"/>
        <v>34</v>
      </c>
      <c r="B931" s="57" t="s">
        <v>1239</v>
      </c>
      <c r="C931" s="40">
        <v>1241.5999999999999</v>
      </c>
      <c r="D931" s="40"/>
      <c r="E931" s="40"/>
      <c r="F931" s="57">
        <f t="shared" si="132"/>
        <v>1241.5999999999999</v>
      </c>
      <c r="G931" s="121">
        <v>1100</v>
      </c>
      <c r="H931" s="57"/>
      <c r="I931" s="121">
        <v>5000</v>
      </c>
      <c r="J931" s="57">
        <v>60</v>
      </c>
      <c r="K931" s="56">
        <f t="shared" si="133"/>
        <v>0</v>
      </c>
      <c r="L931" s="56">
        <f t="shared" si="137"/>
        <v>8.4530853761622983E-3</v>
      </c>
      <c r="M931" s="54">
        <f t="shared" si="138"/>
        <v>31.107354184277259</v>
      </c>
      <c r="N931" s="54">
        <f t="shared" si="134"/>
        <v>6.8436179205409973</v>
      </c>
      <c r="O931" s="245">
        <f t="shared" si="139"/>
        <v>15.55367709213863</v>
      </c>
      <c r="P931" s="54">
        <f t="shared" si="141"/>
        <v>0</v>
      </c>
      <c r="Q931" s="131">
        <f t="shared" si="142"/>
        <v>4.3093306376415022E-2</v>
      </c>
    </row>
    <row r="932" spans="1:17" x14ac:dyDescent="0.2">
      <c r="A932" s="105">
        <f t="shared" si="140"/>
        <v>35</v>
      </c>
      <c r="B932" s="57" t="s">
        <v>56</v>
      </c>
      <c r="C932" s="40">
        <v>7600.7</v>
      </c>
      <c r="D932" s="40"/>
      <c r="E932" s="40">
        <v>75.599999999999994</v>
      </c>
      <c r="F932" s="57">
        <f t="shared" si="132"/>
        <v>7676.3</v>
      </c>
      <c r="G932" s="121">
        <v>1100</v>
      </c>
      <c r="H932" s="57"/>
      <c r="I932" s="121">
        <v>5000</v>
      </c>
      <c r="J932" s="57">
        <v>270</v>
      </c>
      <c r="K932" s="56">
        <f t="shared" si="133"/>
        <v>0</v>
      </c>
      <c r="L932" s="56">
        <f t="shared" si="137"/>
        <v>3.8038884192730348E-2</v>
      </c>
      <c r="M932" s="54">
        <f t="shared" si="138"/>
        <v>139.98309382924768</v>
      </c>
      <c r="N932" s="54">
        <f t="shared" si="134"/>
        <v>30.796280642434489</v>
      </c>
      <c r="O932" s="245">
        <f t="shared" si="139"/>
        <v>69.991546914623839</v>
      </c>
      <c r="P932" s="54">
        <f t="shared" si="141"/>
        <v>0</v>
      </c>
      <c r="Q932" s="131">
        <f t="shared" si="142"/>
        <v>3.1365491367756078E-2</v>
      </c>
    </row>
    <row r="933" spans="1:17" x14ac:dyDescent="0.2">
      <c r="A933" s="105">
        <f t="shared" si="140"/>
        <v>36</v>
      </c>
      <c r="B933" s="57" t="s">
        <v>1240</v>
      </c>
      <c r="C933" s="40">
        <v>9475.4500000000007</v>
      </c>
      <c r="D933" s="40"/>
      <c r="E933" s="40"/>
      <c r="F933" s="57">
        <f t="shared" si="132"/>
        <v>9475.4500000000007</v>
      </c>
      <c r="G933" s="121">
        <v>1100</v>
      </c>
      <c r="H933" s="57"/>
      <c r="I933" s="121">
        <v>5000</v>
      </c>
      <c r="J933" s="57">
        <v>320</v>
      </c>
      <c r="K933" s="56">
        <f t="shared" si="133"/>
        <v>0</v>
      </c>
      <c r="L933" s="56">
        <f t="shared" si="137"/>
        <v>4.5083122006198927E-2</v>
      </c>
      <c r="M933" s="54">
        <f t="shared" si="138"/>
        <v>165.90588898281206</v>
      </c>
      <c r="N933" s="54">
        <f t="shared" si="134"/>
        <v>36.49929557621865</v>
      </c>
      <c r="O933" s="245">
        <f t="shared" si="139"/>
        <v>82.952944491406029</v>
      </c>
      <c r="P933" s="54">
        <f t="shared" si="141"/>
        <v>0</v>
      </c>
      <c r="Q933" s="131">
        <f t="shared" si="142"/>
        <v>3.0115522645408579E-2</v>
      </c>
    </row>
    <row r="934" spans="1:17" x14ac:dyDescent="0.2">
      <c r="A934" s="105">
        <f t="shared" si="140"/>
        <v>37</v>
      </c>
      <c r="B934" s="57" t="s">
        <v>1241</v>
      </c>
      <c r="C934" s="40">
        <v>4310.78</v>
      </c>
      <c r="D934" s="40"/>
      <c r="E934" s="40">
        <v>310.10000000000002</v>
      </c>
      <c r="F934" s="57">
        <f t="shared" si="132"/>
        <v>4620.88</v>
      </c>
      <c r="G934" s="121">
        <v>1100</v>
      </c>
      <c r="H934" s="57"/>
      <c r="I934" s="121">
        <v>5000</v>
      </c>
      <c r="J934" s="57">
        <v>72</v>
      </c>
      <c r="K934" s="56">
        <f t="shared" si="133"/>
        <v>0</v>
      </c>
      <c r="L934" s="56">
        <f t="shared" si="137"/>
        <v>1.0143702451394759E-2</v>
      </c>
      <c r="M934" s="54">
        <f t="shared" si="138"/>
        <v>37.328825021132715</v>
      </c>
      <c r="N934" s="54">
        <f t="shared" si="134"/>
        <v>8.2123415046491974</v>
      </c>
      <c r="O934" s="245">
        <f t="shared" si="139"/>
        <v>18.664412510566358</v>
      </c>
      <c r="P934" s="54">
        <f t="shared" si="141"/>
        <v>0</v>
      </c>
      <c r="Q934" s="131">
        <f t="shared" si="142"/>
        <v>1.3894664876895368E-2</v>
      </c>
    </row>
    <row r="935" spans="1:17" x14ac:dyDescent="0.2">
      <c r="A935" s="105">
        <f t="shared" si="140"/>
        <v>38</v>
      </c>
      <c r="B935" s="57" t="s">
        <v>1242</v>
      </c>
      <c r="C935" s="40">
        <v>6507.98</v>
      </c>
      <c r="D935" s="40">
        <v>48.6</v>
      </c>
      <c r="E935" s="40"/>
      <c r="F935" s="57">
        <f t="shared" si="132"/>
        <v>6556.58</v>
      </c>
      <c r="G935" s="121">
        <v>1100</v>
      </c>
      <c r="H935" s="57"/>
      <c r="I935" s="121">
        <v>5000</v>
      </c>
      <c r="J935" s="57">
        <v>214</v>
      </c>
      <c r="K935" s="56">
        <f t="shared" si="133"/>
        <v>0</v>
      </c>
      <c r="L935" s="56">
        <f t="shared" si="137"/>
        <v>3.0149337841645533E-2</v>
      </c>
      <c r="M935" s="54">
        <f t="shared" si="138"/>
        <v>110.94956325725556</v>
      </c>
      <c r="N935" s="54">
        <f t="shared" si="134"/>
        <v>24.408903916596223</v>
      </c>
      <c r="O935" s="245">
        <f t="shared" si="139"/>
        <v>55.474781628627781</v>
      </c>
      <c r="P935" s="54">
        <f t="shared" si="141"/>
        <v>0</v>
      </c>
      <c r="Q935" s="131">
        <f t="shared" si="142"/>
        <v>2.9105608229058375E-2</v>
      </c>
    </row>
    <row r="936" spans="1:17" x14ac:dyDescent="0.2">
      <c r="A936" s="105">
        <f t="shared" si="140"/>
        <v>39</v>
      </c>
      <c r="B936" s="57" t="s">
        <v>1243</v>
      </c>
      <c r="C936" s="40">
        <v>374.3</v>
      </c>
      <c r="D936" s="40"/>
      <c r="E936" s="40"/>
      <c r="F936" s="57">
        <f t="shared" si="132"/>
        <v>374.3</v>
      </c>
      <c r="G936" s="121">
        <v>1100</v>
      </c>
      <c r="H936" s="57"/>
      <c r="I936" s="121">
        <v>5000</v>
      </c>
      <c r="J936" s="57">
        <v>16</v>
      </c>
      <c r="K936" s="56">
        <f t="shared" si="133"/>
        <v>0</v>
      </c>
      <c r="L936" s="56">
        <f t="shared" si="137"/>
        <v>2.2541561003099463E-3</v>
      </c>
      <c r="M936" s="54">
        <f t="shared" si="138"/>
        <v>8.2952944491406022</v>
      </c>
      <c r="N936" s="54">
        <f t="shared" si="134"/>
        <v>1.8249647788109324</v>
      </c>
      <c r="O936" s="245">
        <f t="shared" si="139"/>
        <v>4.1476472245703011</v>
      </c>
      <c r="P936" s="54">
        <f t="shared" si="141"/>
        <v>0</v>
      </c>
      <c r="Q936" s="131">
        <f t="shared" si="142"/>
        <v>3.811890583094265E-2</v>
      </c>
    </row>
    <row r="937" spans="1:17" x14ac:dyDescent="0.2">
      <c r="A937" s="105">
        <f t="shared" si="140"/>
        <v>40</v>
      </c>
      <c r="B937" s="57" t="s">
        <v>1244</v>
      </c>
      <c r="C937" s="40">
        <v>376.1</v>
      </c>
      <c r="D937" s="40"/>
      <c r="E937" s="40"/>
      <c r="F937" s="57">
        <f t="shared" si="132"/>
        <v>376.1</v>
      </c>
      <c r="G937" s="121">
        <v>1100</v>
      </c>
      <c r="H937" s="57"/>
      <c r="I937" s="121">
        <v>5000</v>
      </c>
      <c r="J937" s="57">
        <v>16</v>
      </c>
      <c r="K937" s="56">
        <f t="shared" si="133"/>
        <v>0</v>
      </c>
      <c r="L937" s="56">
        <f t="shared" si="137"/>
        <v>2.2541561003099463E-3</v>
      </c>
      <c r="M937" s="54">
        <f t="shared" si="138"/>
        <v>8.2952944491406022</v>
      </c>
      <c r="N937" s="54">
        <f t="shared" si="134"/>
        <v>1.8249647788109324</v>
      </c>
      <c r="O937" s="245">
        <f t="shared" si="139"/>
        <v>4.1476472245703011</v>
      </c>
      <c r="P937" s="54">
        <f t="shared" si="141"/>
        <v>0</v>
      </c>
      <c r="Q937" s="131">
        <f t="shared" si="142"/>
        <v>3.793647022739121E-2</v>
      </c>
    </row>
    <row r="938" spans="1:17" x14ac:dyDescent="0.2">
      <c r="A938" s="105">
        <f t="shared" si="140"/>
        <v>41</v>
      </c>
      <c r="B938" s="57" t="s">
        <v>1245</v>
      </c>
      <c r="C938" s="40">
        <v>382.3</v>
      </c>
      <c r="D938" s="40"/>
      <c r="E938" s="40"/>
      <c r="F938" s="57">
        <f t="shared" si="132"/>
        <v>382.3</v>
      </c>
      <c r="G938" s="121">
        <v>1100</v>
      </c>
      <c r="H938" s="57"/>
      <c r="I938" s="121">
        <v>5000</v>
      </c>
      <c r="J938" s="57">
        <v>16</v>
      </c>
      <c r="K938" s="56">
        <f t="shared" si="133"/>
        <v>0</v>
      </c>
      <c r="L938" s="56">
        <f t="shared" si="137"/>
        <v>2.2541561003099463E-3</v>
      </c>
      <c r="M938" s="54">
        <f t="shared" si="138"/>
        <v>8.2952944491406022</v>
      </c>
      <c r="N938" s="54">
        <f t="shared" si="134"/>
        <v>1.8249647788109324</v>
      </c>
      <c r="O938" s="245">
        <f t="shared" si="139"/>
        <v>4.1476472245703011</v>
      </c>
      <c r="P938" s="54">
        <f t="shared" si="141"/>
        <v>0</v>
      </c>
      <c r="Q938" s="131">
        <f t="shared" si="142"/>
        <v>3.7321230584676519E-2</v>
      </c>
    </row>
    <row r="939" spans="1:17" x14ac:dyDescent="0.2">
      <c r="A939" s="105">
        <f t="shared" si="140"/>
        <v>42</v>
      </c>
      <c r="B939" s="57" t="s">
        <v>1246</v>
      </c>
      <c r="C939" s="40">
        <v>411</v>
      </c>
      <c r="D939" s="40"/>
      <c r="E939" s="40"/>
      <c r="F939" s="57">
        <f t="shared" si="132"/>
        <v>411</v>
      </c>
      <c r="G939" s="121">
        <v>1100</v>
      </c>
      <c r="H939" s="57"/>
      <c r="I939" s="121">
        <v>5000</v>
      </c>
      <c r="J939" s="57">
        <v>16</v>
      </c>
      <c r="K939" s="56">
        <f t="shared" si="133"/>
        <v>0</v>
      </c>
      <c r="L939" s="56">
        <f t="shared" si="137"/>
        <v>2.2541561003099463E-3</v>
      </c>
      <c r="M939" s="54">
        <f t="shared" si="138"/>
        <v>8.2952944491406022</v>
      </c>
      <c r="N939" s="54">
        <f t="shared" si="134"/>
        <v>1.8249647788109324</v>
      </c>
      <c r="O939" s="245">
        <f t="shared" si="139"/>
        <v>4.1476472245703011</v>
      </c>
      <c r="P939" s="54">
        <f t="shared" si="141"/>
        <v>0</v>
      </c>
      <c r="Q939" s="131">
        <f t="shared" si="142"/>
        <v>3.4715100857717361E-2</v>
      </c>
    </row>
    <row r="940" spans="1:17" x14ac:dyDescent="0.2">
      <c r="A940" s="105">
        <f t="shared" si="140"/>
        <v>43</v>
      </c>
      <c r="B940" s="57" t="s">
        <v>1247</v>
      </c>
      <c r="C940" s="40">
        <v>388.9</v>
      </c>
      <c r="D940" s="40"/>
      <c r="E940" s="40"/>
      <c r="F940" s="57">
        <f t="shared" si="132"/>
        <v>388.9</v>
      </c>
      <c r="G940" s="121">
        <v>1100</v>
      </c>
      <c r="H940" s="57"/>
      <c r="I940" s="121">
        <v>5000</v>
      </c>
      <c r="J940" s="57">
        <v>16</v>
      </c>
      <c r="K940" s="56">
        <f t="shared" si="133"/>
        <v>0</v>
      </c>
      <c r="L940" s="56">
        <f t="shared" si="137"/>
        <v>2.2541561003099463E-3</v>
      </c>
      <c r="M940" s="54">
        <f t="shared" si="138"/>
        <v>8.2952944491406022</v>
      </c>
      <c r="N940" s="54">
        <f t="shared" si="134"/>
        <v>1.8249647788109324</v>
      </c>
      <c r="O940" s="245">
        <f t="shared" si="139"/>
        <v>4.1476472245703011</v>
      </c>
      <c r="P940" s="54">
        <f t="shared" si="141"/>
        <v>0</v>
      </c>
      <c r="Q940" s="131">
        <f t="shared" si="142"/>
        <v>3.6687854082082375E-2</v>
      </c>
    </row>
    <row r="941" spans="1:17" x14ac:dyDescent="0.2">
      <c r="A941" s="105">
        <f t="shared" si="140"/>
        <v>44</v>
      </c>
      <c r="B941" s="57" t="s">
        <v>1248</v>
      </c>
      <c r="C941" s="40">
        <v>364.6</v>
      </c>
      <c r="D941" s="40"/>
      <c r="E941" s="40"/>
      <c r="F941" s="57">
        <f t="shared" si="132"/>
        <v>364.6</v>
      </c>
      <c r="G941" s="121">
        <v>1100</v>
      </c>
      <c r="H941" s="57"/>
      <c r="I941" s="121">
        <v>5000</v>
      </c>
      <c r="J941" s="57">
        <v>9</v>
      </c>
      <c r="K941" s="56">
        <f t="shared" si="133"/>
        <v>0</v>
      </c>
      <c r="L941" s="56">
        <f t="shared" si="137"/>
        <v>1.2679628064243449E-3</v>
      </c>
      <c r="M941" s="54">
        <f t="shared" si="138"/>
        <v>4.6661031276415894</v>
      </c>
      <c r="N941" s="54">
        <f t="shared" si="134"/>
        <v>1.0265426880811497</v>
      </c>
      <c r="O941" s="245">
        <f t="shared" si="139"/>
        <v>2.3330515638207947</v>
      </c>
      <c r="P941" s="54">
        <f t="shared" si="141"/>
        <v>0</v>
      </c>
      <c r="Q941" s="131">
        <f t="shared" si="142"/>
        <v>2.2012335105714573E-2</v>
      </c>
    </row>
    <row r="942" spans="1:17" x14ac:dyDescent="0.2">
      <c r="A942" s="105">
        <f t="shared" si="140"/>
        <v>45</v>
      </c>
      <c r="B942" s="57" t="s">
        <v>1249</v>
      </c>
      <c r="C942" s="40">
        <v>133.5</v>
      </c>
      <c r="D942" s="40"/>
      <c r="E942" s="40"/>
      <c r="F942" s="57">
        <f t="shared" si="132"/>
        <v>133.5</v>
      </c>
      <c r="G942" s="121">
        <v>1100</v>
      </c>
      <c r="H942" s="57"/>
      <c r="I942" s="121">
        <v>5000</v>
      </c>
      <c r="J942" s="57">
        <v>8</v>
      </c>
      <c r="K942" s="56">
        <f t="shared" si="133"/>
        <v>0</v>
      </c>
      <c r="L942" s="56">
        <f t="shared" si="137"/>
        <v>1.1270780501549732E-3</v>
      </c>
      <c r="M942" s="54">
        <f t="shared" si="138"/>
        <v>4.1476472245703011</v>
      </c>
      <c r="N942" s="54">
        <f t="shared" si="134"/>
        <v>0.91248238940546622</v>
      </c>
      <c r="O942" s="245">
        <f t="shared" si="139"/>
        <v>2.0738236122851506</v>
      </c>
      <c r="P942" s="54">
        <f t="shared" si="141"/>
        <v>0</v>
      </c>
      <c r="Q942" s="131">
        <f t="shared" si="142"/>
        <v>5.3437851882104252E-2</v>
      </c>
    </row>
    <row r="943" spans="1:17" x14ac:dyDescent="0.2">
      <c r="A943" s="105">
        <f t="shared" si="140"/>
        <v>46</v>
      </c>
      <c r="B943" s="57" t="s">
        <v>1250</v>
      </c>
      <c r="C943" s="40">
        <v>9198.7099999999991</v>
      </c>
      <c r="D943" s="40"/>
      <c r="E943" s="40"/>
      <c r="F943" s="57">
        <f t="shared" si="132"/>
        <v>9198.7099999999991</v>
      </c>
      <c r="G943" s="121">
        <v>1100</v>
      </c>
      <c r="H943" s="57"/>
      <c r="I943" s="121">
        <v>5000</v>
      </c>
      <c r="J943" s="57">
        <v>320</v>
      </c>
      <c r="K943" s="56">
        <f t="shared" si="133"/>
        <v>0</v>
      </c>
      <c r="L943" s="56">
        <f t="shared" si="137"/>
        <v>4.5083122006198927E-2</v>
      </c>
      <c r="M943" s="54">
        <f t="shared" si="138"/>
        <v>165.90588898281206</v>
      </c>
      <c r="N943" s="54">
        <f t="shared" si="134"/>
        <v>36.49929557621865</v>
      </c>
      <c r="O943" s="245">
        <f t="shared" si="139"/>
        <v>82.952944491406029</v>
      </c>
      <c r="P943" s="54">
        <f t="shared" si="141"/>
        <v>0</v>
      </c>
      <c r="Q943" s="131">
        <f t="shared" si="142"/>
        <v>3.1021537699355319E-2</v>
      </c>
    </row>
    <row r="944" spans="1:17" x14ac:dyDescent="0.2">
      <c r="A944" s="105">
        <f t="shared" si="140"/>
        <v>47</v>
      </c>
      <c r="B944" s="57" t="s">
        <v>1261</v>
      </c>
      <c r="C944" s="40">
        <v>3168.96</v>
      </c>
      <c r="D944" s="40"/>
      <c r="E944" s="40"/>
      <c r="F944" s="57">
        <f t="shared" si="132"/>
        <v>3168.96</v>
      </c>
      <c r="G944" s="121">
        <v>1100</v>
      </c>
      <c r="H944" s="57"/>
      <c r="I944" s="121">
        <v>5000</v>
      </c>
      <c r="J944" s="57">
        <v>138</v>
      </c>
      <c r="K944" s="56">
        <f t="shared" si="133"/>
        <v>0</v>
      </c>
      <c r="L944" s="56">
        <f t="shared" si="137"/>
        <v>1.9442096365173286E-2</v>
      </c>
      <c r="M944" s="54">
        <f t="shared" si="138"/>
        <v>71.546914623837694</v>
      </c>
      <c r="N944" s="54">
        <f t="shared" si="134"/>
        <v>15.740321217244293</v>
      </c>
      <c r="O944" s="245">
        <f t="shared" si="139"/>
        <v>35.773457311918847</v>
      </c>
      <c r="P944" s="54">
        <f t="shared" si="141"/>
        <v>0</v>
      </c>
      <c r="Q944" s="131">
        <f t="shared" si="142"/>
        <v>3.8833148147341977E-2</v>
      </c>
    </row>
    <row r="945" spans="1:17" x14ac:dyDescent="0.2">
      <c r="A945" s="105">
        <f t="shared" si="140"/>
        <v>48</v>
      </c>
      <c r="B945" s="57" t="s">
        <v>1262</v>
      </c>
      <c r="C945" s="40">
        <v>4196.6499999999996</v>
      </c>
      <c r="D945" s="40"/>
      <c r="E945" s="40">
        <v>69.099999999999994</v>
      </c>
      <c r="F945" s="57">
        <f t="shared" si="132"/>
        <v>4265.75</v>
      </c>
      <c r="G945" s="121">
        <v>1100</v>
      </c>
      <c r="H945" s="57"/>
      <c r="I945" s="121">
        <v>5000</v>
      </c>
      <c r="J945" s="57">
        <v>142</v>
      </c>
      <c r="K945" s="56">
        <f t="shared" si="133"/>
        <v>0</v>
      </c>
      <c r="L945" s="56">
        <f t="shared" si="137"/>
        <v>2.0005635390250773E-2</v>
      </c>
      <c r="M945" s="54">
        <f t="shared" si="138"/>
        <v>73.620738236122847</v>
      </c>
      <c r="N945" s="54">
        <f t="shared" si="134"/>
        <v>16.196562411947028</v>
      </c>
      <c r="O945" s="245">
        <f t="shared" si="139"/>
        <v>36.810369118061423</v>
      </c>
      <c r="P945" s="54">
        <f t="shared" si="141"/>
        <v>0</v>
      </c>
      <c r="Q945" s="131">
        <f t="shared" si="142"/>
        <v>2.968473768179835E-2</v>
      </c>
    </row>
    <row r="946" spans="1:17" x14ac:dyDescent="0.2">
      <c r="A946" s="105">
        <f t="shared" si="140"/>
        <v>49</v>
      </c>
      <c r="B946" s="38" t="s">
        <v>1263</v>
      </c>
      <c r="C946" s="40">
        <v>8277.0499999999993</v>
      </c>
      <c r="D946" s="40"/>
      <c r="E946" s="40"/>
      <c r="F946" s="57">
        <f t="shared" si="132"/>
        <v>8277.0499999999993</v>
      </c>
      <c r="G946" s="121">
        <v>1100</v>
      </c>
      <c r="H946" s="57"/>
      <c r="I946" s="121">
        <v>5000</v>
      </c>
      <c r="J946" s="57">
        <v>284</v>
      </c>
      <c r="K946" s="56">
        <f t="shared" si="133"/>
        <v>0</v>
      </c>
      <c r="L946" s="56">
        <f t="shared" si="137"/>
        <v>4.0011270780501547E-2</v>
      </c>
      <c r="M946" s="54">
        <f t="shared" si="138"/>
        <v>147.24147647224569</v>
      </c>
      <c r="N946" s="54">
        <f t="shared" si="134"/>
        <v>32.393124823894055</v>
      </c>
      <c r="O946" s="245">
        <f t="shared" si="139"/>
        <v>73.620738236122847</v>
      </c>
      <c r="P946" s="54">
        <f t="shared" si="141"/>
        <v>0</v>
      </c>
      <c r="Q946" s="131">
        <f t="shared" si="142"/>
        <v>3.0597294873446774E-2</v>
      </c>
    </row>
    <row r="947" spans="1:17" x14ac:dyDescent="0.2">
      <c r="A947" s="105">
        <f t="shared" si="140"/>
        <v>50</v>
      </c>
      <c r="B947" s="38" t="s">
        <v>1264</v>
      </c>
      <c r="C947" s="40">
        <v>1475.3</v>
      </c>
      <c r="D947" s="40"/>
      <c r="E947" s="40"/>
      <c r="F947" s="57">
        <f t="shared" si="132"/>
        <v>1475.3</v>
      </c>
      <c r="G947" s="121">
        <v>1100</v>
      </c>
      <c r="H947" s="57"/>
      <c r="I947" s="121">
        <v>5000</v>
      </c>
      <c r="J947" s="57">
        <v>64</v>
      </c>
      <c r="K947" s="56">
        <f t="shared" si="133"/>
        <v>0</v>
      </c>
      <c r="L947" s="56">
        <f t="shared" si="137"/>
        <v>9.0166244012397853E-3</v>
      </c>
      <c r="M947" s="54">
        <f t="shared" si="138"/>
        <v>33.181177796562409</v>
      </c>
      <c r="N947" s="54">
        <f t="shared" si="134"/>
        <v>7.2998591152437298</v>
      </c>
      <c r="O947" s="245">
        <f t="shared" si="139"/>
        <v>16.590588898281204</v>
      </c>
      <c r="P947" s="54">
        <f t="shared" si="141"/>
        <v>0</v>
      </c>
      <c r="Q947" s="131">
        <f t="shared" si="142"/>
        <v>3.8684759581161354E-2</v>
      </c>
    </row>
    <row r="948" spans="1:17" x14ac:dyDescent="0.2">
      <c r="A948" s="105">
        <f t="shared" si="140"/>
        <v>51</v>
      </c>
      <c r="B948" s="57" t="s">
        <v>1265</v>
      </c>
      <c r="C948" s="40">
        <v>1459.86</v>
      </c>
      <c r="D948" s="40"/>
      <c r="E948" s="40"/>
      <c r="F948" s="57">
        <f t="shared" si="132"/>
        <v>1459.86</v>
      </c>
      <c r="G948" s="121">
        <v>1100</v>
      </c>
      <c r="H948" s="57"/>
      <c r="I948" s="121">
        <v>5000</v>
      </c>
      <c r="J948" s="57">
        <v>64</v>
      </c>
      <c r="K948" s="56">
        <f t="shared" si="133"/>
        <v>0</v>
      </c>
      <c r="L948" s="56">
        <f t="shared" si="137"/>
        <v>9.0166244012397853E-3</v>
      </c>
      <c r="M948" s="54">
        <f t="shared" si="138"/>
        <v>33.181177796562409</v>
      </c>
      <c r="N948" s="54">
        <f t="shared" si="134"/>
        <v>7.2998591152437298</v>
      </c>
      <c r="O948" s="245">
        <f t="shared" si="139"/>
        <v>16.590588898281204</v>
      </c>
      <c r="P948" s="54">
        <f t="shared" si="141"/>
        <v>0</v>
      </c>
      <c r="Q948" s="131">
        <f t="shared" si="142"/>
        <v>3.9093903394905913E-2</v>
      </c>
    </row>
    <row r="949" spans="1:17" x14ac:dyDescent="0.2">
      <c r="A949" s="105">
        <f t="shared" si="140"/>
        <v>52</v>
      </c>
      <c r="B949" s="57" t="s">
        <v>1266</v>
      </c>
      <c r="C949" s="40">
        <v>411.3</v>
      </c>
      <c r="D949" s="40"/>
      <c r="E949" s="40"/>
      <c r="F949" s="57">
        <f t="shared" si="132"/>
        <v>411.3</v>
      </c>
      <c r="G949" s="121">
        <v>1100</v>
      </c>
      <c r="H949" s="57"/>
      <c r="I949" s="121">
        <v>5000</v>
      </c>
      <c r="J949" s="57">
        <v>16</v>
      </c>
      <c r="K949" s="56">
        <f t="shared" si="133"/>
        <v>0</v>
      </c>
      <c r="L949" s="56">
        <f t="shared" si="137"/>
        <v>2.2541561003099463E-3</v>
      </c>
      <c r="M949" s="54">
        <f t="shared" si="138"/>
        <v>8.2952944491406022</v>
      </c>
      <c r="N949" s="54">
        <f t="shared" si="134"/>
        <v>1.8249647788109324</v>
      </c>
      <c r="O949" s="245">
        <f t="shared" si="139"/>
        <v>4.1476472245703011</v>
      </c>
      <c r="P949" s="54">
        <f t="shared" si="141"/>
        <v>0</v>
      </c>
      <c r="Q949" s="131">
        <f t="shared" si="142"/>
        <v>3.4689779850527194E-2</v>
      </c>
    </row>
    <row r="950" spans="1:17" x14ac:dyDescent="0.2">
      <c r="A950" s="105">
        <f t="shared" si="140"/>
        <v>53</v>
      </c>
      <c r="B950" s="57" t="s">
        <v>1267</v>
      </c>
      <c r="C950" s="40">
        <v>402.8</v>
      </c>
      <c r="D950" s="40"/>
      <c r="E950" s="40"/>
      <c r="F950" s="57">
        <f t="shared" si="132"/>
        <v>402.8</v>
      </c>
      <c r="G950" s="121">
        <v>1100</v>
      </c>
      <c r="H950" s="57"/>
      <c r="I950" s="121">
        <v>5000</v>
      </c>
      <c r="J950" s="57">
        <v>16</v>
      </c>
      <c r="K950" s="56">
        <f t="shared" si="133"/>
        <v>0</v>
      </c>
      <c r="L950" s="56">
        <f t="shared" si="137"/>
        <v>2.2541561003099463E-3</v>
      </c>
      <c r="M950" s="54">
        <f t="shared" si="138"/>
        <v>8.2952944491406022</v>
      </c>
      <c r="N950" s="54">
        <f t="shared" si="134"/>
        <v>1.8249647788109324</v>
      </c>
      <c r="O950" s="245">
        <f t="shared" si="139"/>
        <v>4.1476472245703011</v>
      </c>
      <c r="P950" s="54">
        <f t="shared" si="141"/>
        <v>0</v>
      </c>
      <c r="Q950" s="131">
        <f t="shared" si="142"/>
        <v>3.5421813437243876E-2</v>
      </c>
    </row>
    <row r="951" spans="1:17" x14ac:dyDescent="0.2">
      <c r="A951" s="105">
        <f t="shared" si="140"/>
        <v>54</v>
      </c>
      <c r="B951" s="57" t="s">
        <v>1268</v>
      </c>
      <c r="C951" s="40">
        <v>142.9</v>
      </c>
      <c r="D951" s="40"/>
      <c r="E951" s="40"/>
      <c r="F951" s="57">
        <f t="shared" si="132"/>
        <v>142.9</v>
      </c>
      <c r="G951" s="121">
        <v>1100</v>
      </c>
      <c r="H951" s="57"/>
      <c r="I951" s="121">
        <v>5000</v>
      </c>
      <c r="J951" s="57">
        <v>6</v>
      </c>
      <c r="K951" s="56">
        <f t="shared" si="133"/>
        <v>0</v>
      </c>
      <c r="L951" s="56">
        <f t="shared" si="137"/>
        <v>8.4530853761622987E-4</v>
      </c>
      <c r="M951" s="54">
        <f t="shared" si="138"/>
        <v>3.1107354184277258</v>
      </c>
      <c r="N951" s="54">
        <f t="shared" si="134"/>
        <v>0.68436179205409964</v>
      </c>
      <c r="O951" s="245">
        <f t="shared" si="139"/>
        <v>1.5553677092138629</v>
      </c>
      <c r="P951" s="54">
        <f t="shared" si="141"/>
        <v>0</v>
      </c>
      <c r="Q951" s="131">
        <f t="shared" si="142"/>
        <v>3.7442021831320421E-2</v>
      </c>
    </row>
    <row r="952" spans="1:17" x14ac:dyDescent="0.2">
      <c r="A952" s="105">
        <f t="shared" si="140"/>
        <v>55</v>
      </c>
      <c r="B952" s="57" t="s">
        <v>1269</v>
      </c>
      <c r="C952" s="40">
        <v>776.7</v>
      </c>
      <c r="D952" s="40"/>
      <c r="E952" s="40"/>
      <c r="F952" s="57">
        <f t="shared" si="132"/>
        <v>776.7</v>
      </c>
      <c r="G952" s="121">
        <v>1100</v>
      </c>
      <c r="H952" s="57"/>
      <c r="I952" s="121">
        <v>5000</v>
      </c>
      <c r="J952" s="57">
        <v>30</v>
      </c>
      <c r="K952" s="56">
        <f t="shared" si="133"/>
        <v>0</v>
      </c>
      <c r="L952" s="56">
        <f t="shared" si="137"/>
        <v>4.2265426880811491E-3</v>
      </c>
      <c r="M952" s="54">
        <f t="shared" si="138"/>
        <v>15.55367709213863</v>
      </c>
      <c r="N952" s="54">
        <f t="shared" si="134"/>
        <v>3.4218089602704986</v>
      </c>
      <c r="O952" s="245">
        <f t="shared" si="139"/>
        <v>7.7768385460693148</v>
      </c>
      <c r="P952" s="54">
        <f t="shared" si="141"/>
        <v>0</v>
      </c>
      <c r="Q952" s="131">
        <f t="shared" si="142"/>
        <v>3.4443574866072406E-2</v>
      </c>
    </row>
    <row r="953" spans="1:17" x14ac:dyDescent="0.2">
      <c r="A953" s="105">
        <f t="shared" si="140"/>
        <v>56</v>
      </c>
      <c r="B953" s="57" t="s">
        <v>1270</v>
      </c>
      <c r="C953" s="40">
        <v>159.5</v>
      </c>
      <c r="D953" s="40"/>
      <c r="E953" s="40"/>
      <c r="F953" s="57">
        <f t="shared" si="132"/>
        <v>159.5</v>
      </c>
      <c r="G953" s="121">
        <v>1100</v>
      </c>
      <c r="H953" s="57"/>
      <c r="I953" s="121">
        <v>5000</v>
      </c>
      <c r="J953" s="57">
        <v>6</v>
      </c>
      <c r="K953" s="56">
        <f t="shared" si="133"/>
        <v>0</v>
      </c>
      <c r="L953" s="56">
        <f t="shared" si="137"/>
        <v>8.4530853761622987E-4</v>
      </c>
      <c r="M953" s="54">
        <f t="shared" si="138"/>
        <v>3.1107354184277258</v>
      </c>
      <c r="N953" s="54">
        <f t="shared" si="134"/>
        <v>0.68436179205409964</v>
      </c>
      <c r="O953" s="245">
        <f t="shared" si="139"/>
        <v>1.5553677092138629</v>
      </c>
      <c r="P953" s="54">
        <f t="shared" si="141"/>
        <v>0</v>
      </c>
      <c r="Q953" s="131">
        <f t="shared" si="142"/>
        <v>3.3545234606242556E-2</v>
      </c>
    </row>
    <row r="954" spans="1:17" x14ac:dyDescent="0.2">
      <c r="A954" s="105">
        <f t="shared" si="140"/>
        <v>57</v>
      </c>
      <c r="B954" s="57" t="s">
        <v>1271</v>
      </c>
      <c r="C954" s="40">
        <v>8044.64</v>
      </c>
      <c r="D954" s="40"/>
      <c r="E954" s="40"/>
      <c r="F954" s="57">
        <f t="shared" si="132"/>
        <v>8044.64</v>
      </c>
      <c r="G954" s="121">
        <v>1100</v>
      </c>
      <c r="H954" s="57"/>
      <c r="I954" s="121">
        <v>5000</v>
      </c>
      <c r="J954" s="57">
        <v>360</v>
      </c>
      <c r="K954" s="56">
        <f t="shared" si="133"/>
        <v>0</v>
      </c>
      <c r="L954" s="56">
        <f t="shared" si="137"/>
        <v>5.071851225697379E-2</v>
      </c>
      <c r="M954" s="54">
        <f t="shared" si="138"/>
        <v>186.64412510566353</v>
      </c>
      <c r="N954" s="54">
        <f t="shared" si="134"/>
        <v>41.061707523245978</v>
      </c>
      <c r="O954" s="245">
        <f t="shared" si="139"/>
        <v>93.322062552831767</v>
      </c>
      <c r="P954" s="54">
        <f t="shared" si="141"/>
        <v>0</v>
      </c>
      <c r="Q954" s="131">
        <f t="shared" si="142"/>
        <v>3.9905812464167606E-2</v>
      </c>
    </row>
    <row r="955" spans="1:17" x14ac:dyDescent="0.2">
      <c r="A955" s="105">
        <f t="shared" si="140"/>
        <v>58</v>
      </c>
      <c r="B955" s="57" t="s">
        <v>1272</v>
      </c>
      <c r="C955" s="40">
        <v>3996.29</v>
      </c>
      <c r="D955" s="40"/>
      <c r="E955" s="40"/>
      <c r="F955" s="57">
        <f t="shared" si="132"/>
        <v>3996.29</v>
      </c>
      <c r="G955" s="121">
        <v>1100</v>
      </c>
      <c r="H955" s="57"/>
      <c r="I955" s="121">
        <v>5000</v>
      </c>
      <c r="J955" s="57">
        <v>180</v>
      </c>
      <c r="K955" s="56">
        <f t="shared" si="133"/>
        <v>0</v>
      </c>
      <c r="L955" s="56">
        <f t="shared" si="137"/>
        <v>2.5359256128486895E-2</v>
      </c>
      <c r="M955" s="54">
        <f t="shared" si="138"/>
        <v>93.322062552831767</v>
      </c>
      <c r="N955" s="54">
        <f t="shared" si="134"/>
        <v>20.530853761622989</v>
      </c>
      <c r="O955" s="245">
        <f t="shared" si="139"/>
        <v>46.661031276415883</v>
      </c>
      <c r="P955" s="54">
        <f t="shared" si="141"/>
        <v>0</v>
      </c>
      <c r="Q955" s="131">
        <f t="shared" si="142"/>
        <v>4.0165740622144702E-2</v>
      </c>
    </row>
    <row r="956" spans="1:17" x14ac:dyDescent="0.2">
      <c r="A956" s="105">
        <f t="shared" si="140"/>
        <v>59</v>
      </c>
      <c r="B956" s="57" t="s">
        <v>1273</v>
      </c>
      <c r="C956" s="40">
        <v>69.53</v>
      </c>
      <c r="D956" s="40"/>
      <c r="E956" s="40"/>
      <c r="F956" s="57">
        <f t="shared" si="132"/>
        <v>69.53</v>
      </c>
      <c r="G956" s="121">
        <v>1100</v>
      </c>
      <c r="H956" s="57"/>
      <c r="I956" s="121">
        <v>5000</v>
      </c>
      <c r="J956" s="57">
        <v>4</v>
      </c>
      <c r="K956" s="56">
        <f t="shared" si="133"/>
        <v>0</v>
      </c>
      <c r="L956" s="56">
        <f t="shared" si="137"/>
        <v>5.6353902507748658E-4</v>
      </c>
      <c r="M956" s="54">
        <f t="shared" si="138"/>
        <v>2.0738236122851506</v>
      </c>
      <c r="N956" s="54">
        <f t="shared" si="134"/>
        <v>0.45624119470273311</v>
      </c>
      <c r="O956" s="245">
        <f t="shared" si="139"/>
        <v>1.0369118061425753</v>
      </c>
      <c r="P956" s="54">
        <f t="shared" si="141"/>
        <v>0</v>
      </c>
      <c r="Q956" s="131">
        <f t="shared" si="142"/>
        <v>5.1301260076664155E-2</v>
      </c>
    </row>
    <row r="957" spans="1:17" x14ac:dyDescent="0.2">
      <c r="A957" s="105">
        <f t="shared" si="140"/>
        <v>60</v>
      </c>
      <c r="B957" s="57" t="s">
        <v>1274</v>
      </c>
      <c r="C957" s="40">
        <v>3450.5</v>
      </c>
      <c r="D957" s="40"/>
      <c r="E957" s="40"/>
      <c r="F957" s="57">
        <f t="shared" ref="F957:F962" si="143">C957+D957+E957</f>
        <v>3450.5</v>
      </c>
      <c r="G957" s="121">
        <v>1100</v>
      </c>
      <c r="H957" s="57"/>
      <c r="I957" s="121">
        <v>5000</v>
      </c>
      <c r="J957" s="57">
        <v>106</v>
      </c>
      <c r="K957" s="56">
        <f t="shared" ref="K957:K962" si="144">SUM(0.075/608*H957)</f>
        <v>0</v>
      </c>
      <c r="L957" s="56">
        <f t="shared" si="137"/>
        <v>1.4933784164553394E-2</v>
      </c>
      <c r="M957" s="54">
        <f t="shared" si="138"/>
        <v>54.956325725556489</v>
      </c>
      <c r="N957" s="54">
        <f t="shared" si="134"/>
        <v>12.090391659622428</v>
      </c>
      <c r="O957" s="245">
        <f t="shared" si="139"/>
        <v>27.478162862778245</v>
      </c>
      <c r="P957" s="54">
        <f t="shared" si="141"/>
        <v>0</v>
      </c>
      <c r="Q957" s="131">
        <f t="shared" si="142"/>
        <v>2.7394545789873111E-2</v>
      </c>
    </row>
    <row r="958" spans="1:17" x14ac:dyDescent="0.2">
      <c r="A958" s="105">
        <f t="shared" si="140"/>
        <v>61</v>
      </c>
      <c r="B958" s="57" t="s">
        <v>1275</v>
      </c>
      <c r="C958" s="40">
        <v>46</v>
      </c>
      <c r="D958" s="40"/>
      <c r="E958" s="40"/>
      <c r="F958" s="57">
        <f t="shared" si="143"/>
        <v>46</v>
      </c>
      <c r="G958" s="121">
        <v>1100</v>
      </c>
      <c r="H958" s="57"/>
      <c r="I958" s="121">
        <v>5000</v>
      </c>
      <c r="J958" s="57">
        <v>2</v>
      </c>
      <c r="K958" s="56">
        <f t="shared" si="144"/>
        <v>0</v>
      </c>
      <c r="L958" s="56">
        <f t="shared" si="137"/>
        <v>2.8176951253874329E-4</v>
      </c>
      <c r="M958" s="54">
        <f t="shared" si="138"/>
        <v>1.0369118061425753</v>
      </c>
      <c r="N958" s="54">
        <f t="shared" ref="N958:N962" si="145">M958*0.22</f>
        <v>0.22812059735136656</v>
      </c>
      <c r="O958" s="245">
        <f t="shared" si="139"/>
        <v>0.51845590307128764</v>
      </c>
      <c r="P958" s="54">
        <f t="shared" si="141"/>
        <v>0</v>
      </c>
      <c r="Q958" s="131">
        <f t="shared" si="142"/>
        <v>3.8771484925331071E-2</v>
      </c>
    </row>
    <row r="959" spans="1:17" x14ac:dyDescent="0.2">
      <c r="A959" s="105">
        <f t="shared" si="140"/>
        <v>62</v>
      </c>
      <c r="B959" s="57" t="s">
        <v>1317</v>
      </c>
      <c r="C959" s="40">
        <v>3217.4</v>
      </c>
      <c r="D959" s="40"/>
      <c r="E959" s="40"/>
      <c r="F959" s="57">
        <f t="shared" si="143"/>
        <v>3217.4</v>
      </c>
      <c r="G959" s="121">
        <v>1100</v>
      </c>
      <c r="H959" s="57"/>
      <c r="I959" s="121">
        <v>5000</v>
      </c>
      <c r="J959" s="57">
        <v>240</v>
      </c>
      <c r="K959" s="56">
        <f t="shared" si="144"/>
        <v>0</v>
      </c>
      <c r="L959" s="56">
        <f t="shared" si="137"/>
        <v>3.3812341504649193E-2</v>
      </c>
      <c r="M959" s="54">
        <f t="shared" si="138"/>
        <v>124.42941673710904</v>
      </c>
      <c r="N959" s="54">
        <f t="shared" si="145"/>
        <v>27.374471682163989</v>
      </c>
      <c r="O959" s="245">
        <f t="shared" si="139"/>
        <v>62.214708368554518</v>
      </c>
      <c r="P959" s="54">
        <f t="shared" si="141"/>
        <v>0</v>
      </c>
      <c r="Q959" s="131">
        <f t="shared" si="142"/>
        <v>6.6519113814827974E-2</v>
      </c>
    </row>
    <row r="960" spans="1:17" x14ac:dyDescent="0.2">
      <c r="A960" s="105">
        <f t="shared" si="140"/>
        <v>63</v>
      </c>
      <c r="B960" s="57" t="s">
        <v>1318</v>
      </c>
      <c r="C960" s="40">
        <v>3196.1</v>
      </c>
      <c r="D960" s="40"/>
      <c r="E960" s="40"/>
      <c r="F960" s="57">
        <f t="shared" si="143"/>
        <v>3196.1</v>
      </c>
      <c r="G960" s="121">
        <v>1100</v>
      </c>
      <c r="H960" s="57"/>
      <c r="I960" s="121">
        <v>5000</v>
      </c>
      <c r="J960" s="57">
        <v>240</v>
      </c>
      <c r="K960" s="56">
        <f t="shared" si="144"/>
        <v>0</v>
      </c>
      <c r="L960" s="56">
        <f t="shared" si="137"/>
        <v>3.3812341504649193E-2</v>
      </c>
      <c r="M960" s="54">
        <f t="shared" si="138"/>
        <v>124.42941673710904</v>
      </c>
      <c r="N960" s="54">
        <f t="shared" si="145"/>
        <v>27.374471682163989</v>
      </c>
      <c r="O960" s="245">
        <f t="shared" si="139"/>
        <v>62.214708368554518</v>
      </c>
      <c r="P960" s="54">
        <f t="shared" si="141"/>
        <v>0</v>
      </c>
      <c r="Q960" s="131">
        <f t="shared" si="142"/>
        <v>6.6962421947945161E-2</v>
      </c>
    </row>
    <row r="961" spans="1:17" x14ac:dyDescent="0.2">
      <c r="A961" s="105">
        <f t="shared" si="140"/>
        <v>64</v>
      </c>
      <c r="B961" s="57" t="s">
        <v>1319</v>
      </c>
      <c r="C961" s="40">
        <v>1632.1</v>
      </c>
      <c r="D961" s="40"/>
      <c r="E961" s="40"/>
      <c r="F961" s="57">
        <f t="shared" si="143"/>
        <v>1632.1</v>
      </c>
      <c r="G961" s="121">
        <v>1100</v>
      </c>
      <c r="H961" s="90"/>
      <c r="I961" s="121">
        <v>5000</v>
      </c>
      <c r="J961" s="90">
        <v>10</v>
      </c>
      <c r="K961" s="56">
        <f t="shared" si="144"/>
        <v>0</v>
      </c>
      <c r="L961" s="56">
        <f t="shared" si="137"/>
        <v>1.4088475626937165E-3</v>
      </c>
      <c r="M961" s="54">
        <f t="shared" si="138"/>
        <v>5.1845590307128768</v>
      </c>
      <c r="N961" s="54">
        <f t="shared" si="145"/>
        <v>1.1406029867568328</v>
      </c>
      <c r="O961" s="245">
        <f t="shared" si="139"/>
        <v>2.5922795153564384</v>
      </c>
      <c r="P961" s="54">
        <f t="shared" si="141"/>
        <v>0</v>
      </c>
      <c r="Q961" s="131">
        <f t="shared" si="142"/>
        <v>5.4637837956167806E-3</v>
      </c>
    </row>
    <row r="962" spans="1:17" x14ac:dyDescent="0.2">
      <c r="A962" s="105">
        <f t="shared" si="140"/>
        <v>65</v>
      </c>
      <c r="B962" s="57" t="s">
        <v>609</v>
      </c>
      <c r="C962" s="107">
        <v>3084.1</v>
      </c>
      <c r="D962" s="59"/>
      <c r="E962" s="59">
        <v>109.7</v>
      </c>
      <c r="F962" s="57">
        <f t="shared" si="143"/>
        <v>3193.7999999999997</v>
      </c>
      <c r="G962" s="121">
        <v>1100</v>
      </c>
      <c r="H962" s="57"/>
      <c r="I962" s="121">
        <v>5000</v>
      </c>
      <c r="J962" s="57">
        <v>44</v>
      </c>
      <c r="K962" s="56">
        <f t="shared" si="144"/>
        <v>0</v>
      </c>
      <c r="L962" s="56">
        <f t="shared" si="137"/>
        <v>6.198929275852352E-3</v>
      </c>
      <c r="M962" s="54">
        <f t="shared" si="138"/>
        <v>22.812059735136657</v>
      </c>
      <c r="N962" s="54">
        <f t="shared" si="145"/>
        <v>5.0186531417300646</v>
      </c>
      <c r="O962" s="245">
        <f t="shared" si="139"/>
        <v>11.406029867568328</v>
      </c>
      <c r="P962" s="54">
        <f t="shared" si="141"/>
        <v>0</v>
      </c>
      <c r="Q962" s="131">
        <f t="shared" ref="Q962:Q963" si="146">(M962+N962+O962+P962)/F962</f>
        <v>1.2285284847027069E-2</v>
      </c>
    </row>
    <row r="963" spans="1:17" s="50" customFormat="1" x14ac:dyDescent="0.2">
      <c r="A963" s="63"/>
      <c r="B963" s="33" t="s">
        <v>2181</v>
      </c>
      <c r="C963" s="65">
        <f>SUM(C898:C962)</f>
        <v>179704.92999999996</v>
      </c>
      <c r="D963" s="65">
        <f t="shared" ref="D963:P963" si="147">SUM(D898:D962)</f>
        <v>939.9</v>
      </c>
      <c r="E963" s="65">
        <f t="shared" si="147"/>
        <v>3844.0999999999995</v>
      </c>
      <c r="F963" s="65">
        <f t="shared" si="147"/>
        <v>184488.92999999996</v>
      </c>
      <c r="G963" s="65">
        <f t="shared" si="147"/>
        <v>71500</v>
      </c>
      <c r="H963" s="65">
        <f t="shared" si="147"/>
        <v>0</v>
      </c>
      <c r="I963" s="121">
        <v>5000</v>
      </c>
      <c r="J963" s="65">
        <f t="shared" si="147"/>
        <v>7098</v>
      </c>
      <c r="K963" s="65">
        <f t="shared" si="147"/>
        <v>0</v>
      </c>
      <c r="L963" s="65">
        <f t="shared" si="147"/>
        <v>1</v>
      </c>
      <c r="M963" s="65">
        <f t="shared" si="147"/>
        <v>3680</v>
      </c>
      <c r="N963" s="65">
        <f t="shared" si="147"/>
        <v>809.59999999999991</v>
      </c>
      <c r="O963" s="256">
        <f t="shared" si="147"/>
        <v>1840</v>
      </c>
      <c r="P963" s="65">
        <f t="shared" si="147"/>
        <v>0</v>
      </c>
      <c r="Q963" s="131">
        <f t="shared" si="146"/>
        <v>3.4308833597766555E-2</v>
      </c>
    </row>
    <row r="964" spans="1:17" x14ac:dyDescent="0.2">
      <c r="A964" s="348" t="s">
        <v>1976</v>
      </c>
      <c r="B964" s="348"/>
      <c r="C964" s="348"/>
      <c r="D964" s="348"/>
      <c r="E964" s="348"/>
      <c r="F964" s="348"/>
      <c r="G964" s="348"/>
      <c r="H964" s="348"/>
      <c r="I964" s="348"/>
      <c r="J964" s="348"/>
      <c r="K964" s="348"/>
      <c r="L964" s="348"/>
      <c r="M964" s="348"/>
      <c r="N964" s="348"/>
      <c r="O964" s="348"/>
      <c r="P964" s="348"/>
      <c r="Q964" s="348"/>
    </row>
    <row r="965" spans="1:17" x14ac:dyDescent="0.2">
      <c r="A965" s="77">
        <v>1</v>
      </c>
      <c r="B965" s="57" t="s">
        <v>1278</v>
      </c>
      <c r="C965" s="57">
        <v>653.70000000000005</v>
      </c>
      <c r="D965" s="57">
        <v>37.5</v>
      </c>
      <c r="E965" s="57">
        <v>147.30000000000001</v>
      </c>
      <c r="F965" s="57">
        <f t="shared" ref="F965:F1027" si="148">C965+D965+E965</f>
        <v>838.5</v>
      </c>
      <c r="G965" s="121">
        <v>13</v>
      </c>
      <c r="H965" s="57">
        <v>13</v>
      </c>
      <c r="I965" s="121">
        <v>5000</v>
      </c>
      <c r="J965" s="57">
        <v>13</v>
      </c>
      <c r="K965" s="56">
        <f>SUM(1.34/4207*H965)</f>
        <v>4.1407178512003805E-3</v>
      </c>
      <c r="L965" s="56">
        <f>SUM(1.66/6256*J965)</f>
        <v>3.4494884910485934E-3</v>
      </c>
      <c r="M965" s="54">
        <f>(L965+K965)*3680</f>
        <v>27.931959339476226</v>
      </c>
      <c r="N965" s="54">
        <f>M965*0.22</f>
        <v>6.14503105468477</v>
      </c>
      <c r="O965" s="245">
        <f t="shared" ref="O965:O1028" si="149">M965*0.475</f>
        <v>13.267680686251207</v>
      </c>
      <c r="P965" s="54">
        <v>1.2584416478711165</v>
      </c>
      <c r="Q965" s="122">
        <f t="shared" ref="Q965:Q1028" si="150">(M965+N965+O965+P965)/F965</f>
        <v>5.7964356265096377E-2</v>
      </c>
    </row>
    <row r="966" spans="1:17" x14ac:dyDescent="0.2">
      <c r="A966" s="78">
        <f>A965+1</f>
        <v>2</v>
      </c>
      <c r="B966" s="57" t="s">
        <v>1279</v>
      </c>
      <c r="C966" s="57">
        <v>244</v>
      </c>
      <c r="D966" s="57"/>
      <c r="E966" s="57"/>
      <c r="F966" s="57">
        <f t="shared" si="148"/>
        <v>244</v>
      </c>
      <c r="G966" s="121">
        <v>5</v>
      </c>
      <c r="H966" s="57">
        <v>5</v>
      </c>
      <c r="I966" s="121">
        <v>5000</v>
      </c>
      <c r="J966" s="57">
        <v>5</v>
      </c>
      <c r="K966" s="56">
        <f t="shared" ref="K966:K1029" si="151">SUM(1.34/4207*H966)</f>
        <v>1.5925837889232235E-3</v>
      </c>
      <c r="L966" s="56">
        <f t="shared" ref="L966:L1029" si="152">SUM(1.66/6256*J966)</f>
        <v>1.3267263427109975E-3</v>
      </c>
      <c r="M966" s="54">
        <f t="shared" ref="M966:M1029" si="153">(L966+K966)*3680</f>
        <v>10.743061284413933</v>
      </c>
      <c r="N966" s="54">
        <f t="shared" ref="N966:N1028" si="154">M966*0.22</f>
        <v>2.3634734825710653</v>
      </c>
      <c r="O966" s="245">
        <f t="shared" si="149"/>
        <v>5.1029541100966185</v>
      </c>
      <c r="P966" s="54">
        <v>0.48401601841196779</v>
      </c>
      <c r="Q966" s="122">
        <f t="shared" si="150"/>
        <v>7.6612724981531086E-2</v>
      </c>
    </row>
    <row r="967" spans="1:17" x14ac:dyDescent="0.2">
      <c r="A967" s="78">
        <f t="shared" ref="A967:A1030" si="155">A966+1</f>
        <v>3</v>
      </c>
      <c r="B967" s="57" t="s">
        <v>1280</v>
      </c>
      <c r="C967" s="57">
        <v>279.89999999999998</v>
      </c>
      <c r="D967" s="57"/>
      <c r="E967" s="57"/>
      <c r="F967" s="57">
        <f t="shared" si="148"/>
        <v>279.89999999999998</v>
      </c>
      <c r="G967" s="121">
        <v>8</v>
      </c>
      <c r="H967" s="57">
        <v>8</v>
      </c>
      <c r="I967" s="121">
        <v>5000</v>
      </c>
      <c r="J967" s="57">
        <v>8</v>
      </c>
      <c r="K967" s="56">
        <f t="shared" si="151"/>
        <v>2.5481340622771575E-3</v>
      </c>
      <c r="L967" s="56">
        <f t="shared" si="152"/>
        <v>2.1227621483375959E-3</v>
      </c>
      <c r="M967" s="54">
        <f t="shared" si="153"/>
        <v>17.188898055062293</v>
      </c>
      <c r="N967" s="54">
        <f t="shared" si="154"/>
        <v>3.7815575721137042</v>
      </c>
      <c r="O967" s="245">
        <f t="shared" si="149"/>
        <v>8.1647265761545889</v>
      </c>
      <c r="P967" s="54">
        <v>0.77442562945914839</v>
      </c>
      <c r="Q967" s="122">
        <f t="shared" si="150"/>
        <v>0.10685819161411124</v>
      </c>
    </row>
    <row r="968" spans="1:17" x14ac:dyDescent="0.2">
      <c r="A968" s="78">
        <f t="shared" si="155"/>
        <v>4</v>
      </c>
      <c r="B968" s="57" t="s">
        <v>1281</v>
      </c>
      <c r="C968" s="57">
        <v>107.3</v>
      </c>
      <c r="D968" s="57"/>
      <c r="E968" s="57"/>
      <c r="F968" s="57">
        <f t="shared" si="148"/>
        <v>107.3</v>
      </c>
      <c r="G968" s="121">
        <v>3</v>
      </c>
      <c r="H968" s="57">
        <v>3</v>
      </c>
      <c r="I968" s="121">
        <v>5000</v>
      </c>
      <c r="J968" s="57">
        <v>3</v>
      </c>
      <c r="K968" s="56">
        <f t="shared" si="151"/>
        <v>9.55550273353934E-4</v>
      </c>
      <c r="L968" s="56">
        <f t="shared" si="152"/>
        <v>7.9603580562659848E-4</v>
      </c>
      <c r="M968" s="54">
        <f t="shared" si="153"/>
        <v>6.4458367706483592</v>
      </c>
      <c r="N968" s="54">
        <f t="shared" si="154"/>
        <v>1.418084089542639</v>
      </c>
      <c r="O968" s="245">
        <f t="shared" si="149"/>
        <v>3.0617724660579704</v>
      </c>
      <c r="P968" s="54">
        <v>0.29040961104718066</v>
      </c>
      <c r="Q968" s="122">
        <f t="shared" si="150"/>
        <v>0.10453031628421389</v>
      </c>
    </row>
    <row r="969" spans="1:17" x14ac:dyDescent="0.2">
      <c r="A969" s="78">
        <f t="shared" si="155"/>
        <v>5</v>
      </c>
      <c r="B969" s="57" t="s">
        <v>1283</v>
      </c>
      <c r="C969" s="57">
        <v>149.30000000000001</v>
      </c>
      <c r="D969" s="57"/>
      <c r="E969" s="57"/>
      <c r="F969" s="57">
        <f t="shared" si="148"/>
        <v>149.30000000000001</v>
      </c>
      <c r="G969" s="121">
        <v>4</v>
      </c>
      <c r="H969" s="57">
        <v>4</v>
      </c>
      <c r="I969" s="121">
        <v>5000</v>
      </c>
      <c r="J969" s="57">
        <v>4</v>
      </c>
      <c r="K969" s="56">
        <f t="shared" si="151"/>
        <v>1.2740670311385787E-3</v>
      </c>
      <c r="L969" s="56">
        <f t="shared" si="152"/>
        <v>1.061381074168798E-3</v>
      </c>
      <c r="M969" s="54">
        <f t="shared" si="153"/>
        <v>8.5944490275311463</v>
      </c>
      <c r="N969" s="54">
        <f t="shared" si="154"/>
        <v>1.8907787860568521</v>
      </c>
      <c r="O969" s="245">
        <f t="shared" si="149"/>
        <v>4.0823632880772944</v>
      </c>
      <c r="P969" s="54">
        <v>0.3872128147295742</v>
      </c>
      <c r="Q969" s="122">
        <f t="shared" si="150"/>
        <v>0.1001661347380768</v>
      </c>
    </row>
    <row r="970" spans="1:17" x14ac:dyDescent="0.2">
      <c r="A970" s="78">
        <f t="shared" si="155"/>
        <v>6</v>
      </c>
      <c r="B970" s="57" t="s">
        <v>1284</v>
      </c>
      <c r="C970" s="57">
        <v>111.1</v>
      </c>
      <c r="D970" s="57">
        <v>25.8</v>
      </c>
      <c r="E970" s="57"/>
      <c r="F970" s="57">
        <f t="shared" si="148"/>
        <v>136.9</v>
      </c>
      <c r="G970" s="121">
        <v>3</v>
      </c>
      <c r="H970" s="57">
        <v>3</v>
      </c>
      <c r="I970" s="121">
        <v>5000</v>
      </c>
      <c r="J970" s="57">
        <v>3</v>
      </c>
      <c r="K970" s="56">
        <f t="shared" si="151"/>
        <v>9.55550273353934E-4</v>
      </c>
      <c r="L970" s="56">
        <f t="shared" si="152"/>
        <v>7.9603580562659848E-4</v>
      </c>
      <c r="M970" s="54">
        <f t="shared" si="153"/>
        <v>6.4458367706483592</v>
      </c>
      <c r="N970" s="54">
        <f t="shared" si="154"/>
        <v>1.418084089542639</v>
      </c>
      <c r="O970" s="245">
        <f t="shared" si="149"/>
        <v>3.0617724660579704</v>
      </c>
      <c r="P970" s="54">
        <v>0.29040961104718066</v>
      </c>
      <c r="Q970" s="122">
        <f t="shared" si="150"/>
        <v>8.1929166817356819E-2</v>
      </c>
    </row>
    <row r="971" spans="1:17" x14ac:dyDescent="0.2">
      <c r="A971" s="78">
        <f t="shared" si="155"/>
        <v>7</v>
      </c>
      <c r="B971" s="57" t="s">
        <v>1285</v>
      </c>
      <c r="C971" s="57">
        <v>131.5</v>
      </c>
      <c r="D971" s="57"/>
      <c r="E971" s="57"/>
      <c r="F971" s="57">
        <f t="shared" si="148"/>
        <v>131.5</v>
      </c>
      <c r="G971" s="121">
        <v>3</v>
      </c>
      <c r="H971" s="57">
        <v>3</v>
      </c>
      <c r="I971" s="121">
        <v>5000</v>
      </c>
      <c r="J971" s="57">
        <v>3</v>
      </c>
      <c r="K971" s="56">
        <f t="shared" si="151"/>
        <v>9.55550273353934E-4</v>
      </c>
      <c r="L971" s="56">
        <f t="shared" si="152"/>
        <v>7.9603580562659848E-4</v>
      </c>
      <c r="M971" s="54">
        <f t="shared" si="153"/>
        <v>6.4458367706483592</v>
      </c>
      <c r="N971" s="54">
        <f t="shared" si="154"/>
        <v>1.418084089542639</v>
      </c>
      <c r="O971" s="245">
        <f t="shared" si="149"/>
        <v>3.0617724660579704</v>
      </c>
      <c r="P971" s="54">
        <v>0.29040961104718066</v>
      </c>
      <c r="Q971" s="122">
        <f t="shared" si="150"/>
        <v>8.5293558458525848E-2</v>
      </c>
    </row>
    <row r="972" spans="1:17" x14ac:dyDescent="0.2">
      <c r="A972" s="78">
        <f t="shared" si="155"/>
        <v>8</v>
      </c>
      <c r="B972" s="57" t="s">
        <v>1286</v>
      </c>
      <c r="C972" s="57">
        <v>164</v>
      </c>
      <c r="D972" s="57"/>
      <c r="E972" s="57"/>
      <c r="F972" s="57">
        <f t="shared" si="148"/>
        <v>164</v>
      </c>
      <c r="G972" s="121">
        <v>4</v>
      </c>
      <c r="H972" s="57">
        <v>4</v>
      </c>
      <c r="I972" s="121">
        <v>5000</v>
      </c>
      <c r="J972" s="57">
        <v>4</v>
      </c>
      <c r="K972" s="56">
        <f t="shared" si="151"/>
        <v>1.2740670311385787E-3</v>
      </c>
      <c r="L972" s="56">
        <f t="shared" si="152"/>
        <v>1.061381074168798E-3</v>
      </c>
      <c r="M972" s="54">
        <f t="shared" si="153"/>
        <v>8.5944490275311463</v>
      </c>
      <c r="N972" s="54">
        <f t="shared" si="154"/>
        <v>1.8907787860568521</v>
      </c>
      <c r="O972" s="245">
        <f t="shared" si="149"/>
        <v>4.0823632880772944</v>
      </c>
      <c r="P972" s="54">
        <v>0.3872128147295742</v>
      </c>
      <c r="Q972" s="122">
        <f t="shared" si="150"/>
        <v>9.1187828758505285E-2</v>
      </c>
    </row>
    <row r="973" spans="1:17" x14ac:dyDescent="0.2">
      <c r="A973" s="78">
        <f t="shared" si="155"/>
        <v>9</v>
      </c>
      <c r="B973" s="57" t="s">
        <v>1287</v>
      </c>
      <c r="C973" s="57">
        <v>183.5</v>
      </c>
      <c r="D973" s="57"/>
      <c r="E973" s="57"/>
      <c r="F973" s="57">
        <f t="shared" si="148"/>
        <v>183.5</v>
      </c>
      <c r="G973" s="121">
        <v>5</v>
      </c>
      <c r="H973" s="57">
        <v>5</v>
      </c>
      <c r="I973" s="121">
        <v>5000</v>
      </c>
      <c r="J973" s="57">
        <v>5</v>
      </c>
      <c r="K973" s="56">
        <f t="shared" si="151"/>
        <v>1.5925837889232235E-3</v>
      </c>
      <c r="L973" s="56">
        <f t="shared" si="152"/>
        <v>1.3267263427109975E-3</v>
      </c>
      <c r="M973" s="54">
        <f t="shared" si="153"/>
        <v>10.743061284413933</v>
      </c>
      <c r="N973" s="54">
        <f t="shared" si="154"/>
        <v>2.3634734825710653</v>
      </c>
      <c r="O973" s="245">
        <f t="shared" si="149"/>
        <v>5.1029541100966185</v>
      </c>
      <c r="P973" s="54">
        <v>0.48401601841196779</v>
      </c>
      <c r="Q973" s="122">
        <f t="shared" si="150"/>
        <v>0.10187196128334379</v>
      </c>
    </row>
    <row r="974" spans="1:17" x14ac:dyDescent="0.2">
      <c r="A974" s="78">
        <f t="shared" si="155"/>
        <v>10</v>
      </c>
      <c r="B974" s="57" t="s">
        <v>1288</v>
      </c>
      <c r="C974" s="57">
        <v>4270.7</v>
      </c>
      <c r="D974" s="57"/>
      <c r="E974" s="57"/>
      <c r="F974" s="57">
        <f t="shared" si="148"/>
        <v>4270.7</v>
      </c>
      <c r="G974" s="121">
        <v>67</v>
      </c>
      <c r="H974" s="57"/>
      <c r="I974" s="121">
        <v>5000</v>
      </c>
      <c r="J974" s="57">
        <v>67</v>
      </c>
      <c r="K974" s="56">
        <f t="shared" si="151"/>
        <v>0</v>
      </c>
      <c r="L974" s="56">
        <f t="shared" si="152"/>
        <v>1.7778132992327365E-2</v>
      </c>
      <c r="M974" s="54">
        <f t="shared" si="153"/>
        <v>65.423529411764704</v>
      </c>
      <c r="N974" s="54">
        <f t="shared" si="154"/>
        <v>14.393176470588235</v>
      </c>
      <c r="O974" s="245">
        <f t="shared" si="149"/>
        <v>31.076176470588234</v>
      </c>
      <c r="P974" s="54">
        <v>0</v>
      </c>
      <c r="Q974" s="122">
        <f t="shared" si="150"/>
        <v>2.5965973342295449E-2</v>
      </c>
    </row>
    <row r="975" spans="1:17" x14ac:dyDescent="0.2">
      <c r="A975" s="78">
        <f t="shared" si="155"/>
        <v>11</v>
      </c>
      <c r="B975" s="57" t="s">
        <v>1289</v>
      </c>
      <c r="C975" s="57">
        <v>2670.7</v>
      </c>
      <c r="D975" s="57"/>
      <c r="E975" s="57"/>
      <c r="F975" s="57">
        <f t="shared" si="148"/>
        <v>2670.7</v>
      </c>
      <c r="G975" s="121">
        <v>56</v>
      </c>
      <c r="H975" s="57"/>
      <c r="I975" s="121">
        <v>5000</v>
      </c>
      <c r="J975" s="57">
        <v>56</v>
      </c>
      <c r="K975" s="56">
        <f t="shared" si="151"/>
        <v>0</v>
      </c>
      <c r="L975" s="56">
        <f t="shared" si="152"/>
        <v>1.4859335038363172E-2</v>
      </c>
      <c r="M975" s="54">
        <f t="shared" si="153"/>
        <v>54.682352941176468</v>
      </c>
      <c r="N975" s="54">
        <f t="shared" si="154"/>
        <v>12.030117647058823</v>
      </c>
      <c r="O975" s="245">
        <f t="shared" si="149"/>
        <v>25.974117647058822</v>
      </c>
      <c r="P975" s="54">
        <v>0</v>
      </c>
      <c r="Q975" s="122">
        <f t="shared" si="150"/>
        <v>3.4704979307033403E-2</v>
      </c>
    </row>
    <row r="976" spans="1:17" x14ac:dyDescent="0.2">
      <c r="A976" s="78">
        <f t="shared" si="155"/>
        <v>12</v>
      </c>
      <c r="B976" s="57" t="s">
        <v>1290</v>
      </c>
      <c r="C976" s="57">
        <v>463.7</v>
      </c>
      <c r="D976" s="57"/>
      <c r="E976" s="57">
        <v>121.1</v>
      </c>
      <c r="F976" s="57">
        <f t="shared" si="148"/>
        <v>584.79999999999995</v>
      </c>
      <c r="G976" s="121">
        <v>10</v>
      </c>
      <c r="H976" s="57">
        <v>10</v>
      </c>
      <c r="I976" s="121">
        <v>5000</v>
      </c>
      <c r="J976" s="57">
        <v>10</v>
      </c>
      <c r="K976" s="56">
        <f t="shared" si="151"/>
        <v>3.1851675778464469E-3</v>
      </c>
      <c r="L976" s="56">
        <f t="shared" si="152"/>
        <v>2.6534526854219949E-3</v>
      </c>
      <c r="M976" s="54">
        <f t="shared" si="153"/>
        <v>21.486122568827867</v>
      </c>
      <c r="N976" s="54">
        <f t="shared" si="154"/>
        <v>4.7269469651421305</v>
      </c>
      <c r="O976" s="245">
        <f t="shared" si="149"/>
        <v>10.205908220193237</v>
      </c>
      <c r="P976" s="54">
        <v>0.96803203682393557</v>
      </c>
      <c r="Q976" s="122">
        <f t="shared" si="150"/>
        <v>6.3931275292385736E-2</v>
      </c>
    </row>
    <row r="977" spans="1:17" x14ac:dyDescent="0.2">
      <c r="A977" s="78">
        <f t="shared" si="155"/>
        <v>13</v>
      </c>
      <c r="B977" s="57" t="s">
        <v>1291</v>
      </c>
      <c r="C977" s="57">
        <v>892.4</v>
      </c>
      <c r="D977" s="57"/>
      <c r="E977" s="57"/>
      <c r="F977" s="57">
        <f t="shared" si="148"/>
        <v>892.4</v>
      </c>
      <c r="G977" s="121">
        <v>25</v>
      </c>
      <c r="H977" s="57">
        <v>25</v>
      </c>
      <c r="I977" s="121">
        <v>5000</v>
      </c>
      <c r="J977" s="57">
        <v>25</v>
      </c>
      <c r="K977" s="56">
        <f t="shared" si="151"/>
        <v>7.9629189446161174E-3</v>
      </c>
      <c r="L977" s="56">
        <f t="shared" si="152"/>
        <v>6.6336317135549869E-3</v>
      </c>
      <c r="M977" s="54">
        <f t="shared" si="153"/>
        <v>53.715306422069666</v>
      </c>
      <c r="N977" s="54">
        <f t="shared" si="154"/>
        <v>11.817367412855326</v>
      </c>
      <c r="O977" s="245">
        <f t="shared" si="149"/>
        <v>25.514770550483089</v>
      </c>
      <c r="P977" s="54">
        <v>2.4200800920598393</v>
      </c>
      <c r="Q977" s="122">
        <f t="shared" si="150"/>
        <v>0.10473725288824286</v>
      </c>
    </row>
    <row r="978" spans="1:17" x14ac:dyDescent="0.2">
      <c r="A978" s="78">
        <f t="shared" si="155"/>
        <v>14</v>
      </c>
      <c r="B978" s="57" t="s">
        <v>1292</v>
      </c>
      <c r="C978" s="57">
        <v>481.8</v>
      </c>
      <c r="D978" s="57"/>
      <c r="E978" s="57">
        <v>50.8</v>
      </c>
      <c r="F978" s="57">
        <f t="shared" si="148"/>
        <v>532.6</v>
      </c>
      <c r="G978" s="121">
        <v>10</v>
      </c>
      <c r="H978" s="57">
        <v>10</v>
      </c>
      <c r="I978" s="121">
        <v>5000</v>
      </c>
      <c r="J978" s="57">
        <v>10</v>
      </c>
      <c r="K978" s="56">
        <f t="shared" si="151"/>
        <v>3.1851675778464469E-3</v>
      </c>
      <c r="L978" s="56">
        <f t="shared" si="152"/>
        <v>2.6534526854219949E-3</v>
      </c>
      <c r="M978" s="54">
        <f t="shared" si="153"/>
        <v>21.486122568827867</v>
      </c>
      <c r="N978" s="54">
        <f t="shared" si="154"/>
        <v>4.7269469651421305</v>
      </c>
      <c r="O978" s="245">
        <f t="shared" si="149"/>
        <v>10.205908220193237</v>
      </c>
      <c r="P978" s="54">
        <v>0.96803203682393557</v>
      </c>
      <c r="Q978" s="122">
        <f t="shared" si="150"/>
        <v>7.0197164459232395E-2</v>
      </c>
    </row>
    <row r="979" spans="1:17" x14ac:dyDescent="0.2">
      <c r="A979" s="78">
        <f t="shared" si="155"/>
        <v>15</v>
      </c>
      <c r="B979" s="57" t="s">
        <v>1293</v>
      </c>
      <c r="C979" s="57">
        <v>340.1</v>
      </c>
      <c r="D979" s="57"/>
      <c r="E979" s="57"/>
      <c r="F979" s="57">
        <f t="shared" si="148"/>
        <v>340.1</v>
      </c>
      <c r="G979" s="121">
        <v>7</v>
      </c>
      <c r="H979" s="57">
        <v>7</v>
      </c>
      <c r="I979" s="121">
        <v>5000</v>
      </c>
      <c r="J979" s="57">
        <v>7</v>
      </c>
      <c r="K979" s="56">
        <f t="shared" si="151"/>
        <v>2.2296173044925129E-3</v>
      </c>
      <c r="L979" s="56">
        <f t="shared" si="152"/>
        <v>1.8574168797953964E-3</v>
      </c>
      <c r="M979" s="54">
        <f t="shared" si="153"/>
        <v>15.040285798179507</v>
      </c>
      <c r="N979" s="54">
        <f t="shared" si="154"/>
        <v>3.3088628755994915</v>
      </c>
      <c r="O979" s="245">
        <f t="shared" si="149"/>
        <v>7.1441357541352657</v>
      </c>
      <c r="P979" s="54">
        <v>0.67762242577675491</v>
      </c>
      <c r="Q979" s="122">
        <f t="shared" si="150"/>
        <v>7.6950622915880673E-2</v>
      </c>
    </row>
    <row r="980" spans="1:17" x14ac:dyDescent="0.2">
      <c r="A980" s="78">
        <f t="shared" si="155"/>
        <v>16</v>
      </c>
      <c r="B980" s="57" t="s">
        <v>1294</v>
      </c>
      <c r="C980" s="57">
        <v>449.9</v>
      </c>
      <c r="D980" s="57"/>
      <c r="E980" s="57">
        <v>99.3</v>
      </c>
      <c r="F980" s="57">
        <f t="shared" si="148"/>
        <v>549.19999999999993</v>
      </c>
      <c r="G980" s="121">
        <v>8</v>
      </c>
      <c r="H980" s="57">
        <v>8</v>
      </c>
      <c r="I980" s="121">
        <v>5000</v>
      </c>
      <c r="J980" s="57">
        <v>8</v>
      </c>
      <c r="K980" s="56">
        <f t="shared" si="151"/>
        <v>2.5481340622771575E-3</v>
      </c>
      <c r="L980" s="56">
        <f t="shared" si="152"/>
        <v>2.1227621483375959E-3</v>
      </c>
      <c r="M980" s="54">
        <f t="shared" si="153"/>
        <v>17.188898055062293</v>
      </c>
      <c r="N980" s="54">
        <f t="shared" si="154"/>
        <v>3.7815575721137042</v>
      </c>
      <c r="O980" s="245">
        <f t="shared" si="149"/>
        <v>8.1647265761545889</v>
      </c>
      <c r="P980" s="54">
        <v>0.77442562945914839</v>
      </c>
      <c r="Q980" s="122">
        <f t="shared" si="150"/>
        <v>5.4460320161671044E-2</v>
      </c>
    </row>
    <row r="981" spans="1:17" x14ac:dyDescent="0.2">
      <c r="A981" s="78">
        <f t="shared" si="155"/>
        <v>17</v>
      </c>
      <c r="B981" s="57" t="s">
        <v>1295</v>
      </c>
      <c r="C981" s="57">
        <v>855.5</v>
      </c>
      <c r="D981" s="57"/>
      <c r="E981" s="57">
        <v>188</v>
      </c>
      <c r="F981" s="57">
        <f t="shared" si="148"/>
        <v>1043.5</v>
      </c>
      <c r="G981" s="121">
        <v>22</v>
      </c>
      <c r="H981" s="57">
        <v>22</v>
      </c>
      <c r="I981" s="121">
        <v>5000</v>
      </c>
      <c r="J981" s="57">
        <v>22</v>
      </c>
      <c r="K981" s="56">
        <f t="shared" si="151"/>
        <v>7.0073686712621829E-3</v>
      </c>
      <c r="L981" s="56">
        <f t="shared" si="152"/>
        <v>5.8375959079283888E-3</v>
      </c>
      <c r="M981" s="54">
        <f t="shared" si="153"/>
        <v>47.269469651421304</v>
      </c>
      <c r="N981" s="54">
        <f t="shared" si="154"/>
        <v>10.399283323312687</v>
      </c>
      <c r="O981" s="245">
        <f t="shared" si="149"/>
        <v>22.452998084425118</v>
      </c>
      <c r="P981" s="54">
        <v>2.1296704810126581</v>
      </c>
      <c r="Q981" s="122">
        <f t="shared" si="150"/>
        <v>7.8822636837730484E-2</v>
      </c>
    </row>
    <row r="982" spans="1:17" x14ac:dyDescent="0.2">
      <c r="A982" s="78">
        <f t="shared" si="155"/>
        <v>18</v>
      </c>
      <c r="B982" s="57" t="s">
        <v>1296</v>
      </c>
      <c r="C982" s="57">
        <v>851.2</v>
      </c>
      <c r="D982" s="57"/>
      <c r="E982" s="57">
        <v>76.2</v>
      </c>
      <c r="F982" s="57">
        <f t="shared" si="148"/>
        <v>927.40000000000009</v>
      </c>
      <c r="G982" s="121">
        <v>19</v>
      </c>
      <c r="H982" s="57">
        <v>19</v>
      </c>
      <c r="I982" s="121">
        <v>5000</v>
      </c>
      <c r="J982" s="57">
        <v>19</v>
      </c>
      <c r="K982" s="56">
        <f t="shared" si="151"/>
        <v>6.0518183979082494E-3</v>
      </c>
      <c r="L982" s="56">
        <f t="shared" si="152"/>
        <v>5.0415601023017908E-3</v>
      </c>
      <c r="M982" s="54">
        <f t="shared" si="153"/>
        <v>40.823632880772948</v>
      </c>
      <c r="N982" s="54">
        <f t="shared" si="154"/>
        <v>8.9811992337700488</v>
      </c>
      <c r="O982" s="245">
        <f t="shared" si="149"/>
        <v>19.391225618367148</v>
      </c>
      <c r="P982" s="54">
        <v>1.8392608699654776</v>
      </c>
      <c r="Q982" s="122">
        <f t="shared" si="150"/>
        <v>7.6596202936031504E-2</v>
      </c>
    </row>
    <row r="983" spans="1:17" x14ac:dyDescent="0.2">
      <c r="A983" s="78">
        <f t="shared" si="155"/>
        <v>19</v>
      </c>
      <c r="B983" s="57" t="s">
        <v>1297</v>
      </c>
      <c r="C983" s="57">
        <v>544.4</v>
      </c>
      <c r="D983" s="57">
        <v>105.8</v>
      </c>
      <c r="E983" s="57">
        <v>74</v>
      </c>
      <c r="F983" s="57">
        <f t="shared" si="148"/>
        <v>724.19999999999993</v>
      </c>
      <c r="G983" s="121">
        <v>14</v>
      </c>
      <c r="H983" s="57">
        <v>14</v>
      </c>
      <c r="I983" s="121">
        <v>5000</v>
      </c>
      <c r="J983" s="57">
        <v>14</v>
      </c>
      <c r="K983" s="56">
        <f t="shared" si="151"/>
        <v>4.4592346089850259E-3</v>
      </c>
      <c r="L983" s="56">
        <f t="shared" si="152"/>
        <v>3.7148337595907929E-3</v>
      </c>
      <c r="M983" s="54">
        <f t="shared" si="153"/>
        <v>30.080571596359015</v>
      </c>
      <c r="N983" s="54">
        <f t="shared" si="154"/>
        <v>6.6177257511989831</v>
      </c>
      <c r="O983" s="245">
        <f t="shared" si="149"/>
        <v>14.288271508270531</v>
      </c>
      <c r="P983" s="54">
        <v>1.3552448515535098</v>
      </c>
      <c r="Q983" s="122">
        <f t="shared" si="150"/>
        <v>7.2275357231955314E-2</v>
      </c>
    </row>
    <row r="984" spans="1:17" x14ac:dyDescent="0.2">
      <c r="A984" s="78">
        <f t="shared" si="155"/>
        <v>20</v>
      </c>
      <c r="B984" s="57" t="s">
        <v>1298</v>
      </c>
      <c r="C984" s="57">
        <v>252.4</v>
      </c>
      <c r="D984" s="57">
        <v>53</v>
      </c>
      <c r="E984" s="57">
        <v>35.4</v>
      </c>
      <c r="F984" s="57">
        <f t="shared" si="148"/>
        <v>340.79999999999995</v>
      </c>
      <c r="G984" s="121">
        <v>6</v>
      </c>
      <c r="H984" s="57">
        <v>6</v>
      </c>
      <c r="I984" s="121">
        <v>5000</v>
      </c>
      <c r="J984" s="57">
        <v>6</v>
      </c>
      <c r="K984" s="56">
        <f t="shared" si="151"/>
        <v>1.911100546707868E-3</v>
      </c>
      <c r="L984" s="56">
        <f t="shared" si="152"/>
        <v>1.592071611253197E-3</v>
      </c>
      <c r="M984" s="54">
        <f t="shared" si="153"/>
        <v>12.891673541296718</v>
      </c>
      <c r="N984" s="54">
        <f t="shared" si="154"/>
        <v>2.836168179085278</v>
      </c>
      <c r="O984" s="245">
        <f t="shared" si="149"/>
        <v>6.1235449321159408</v>
      </c>
      <c r="P984" s="54">
        <v>0.58081922209436132</v>
      </c>
      <c r="Q984" s="122">
        <f t="shared" si="150"/>
        <v>6.5822200336245015E-2</v>
      </c>
    </row>
    <row r="985" spans="1:17" x14ac:dyDescent="0.2">
      <c r="A985" s="78">
        <f t="shared" si="155"/>
        <v>21</v>
      </c>
      <c r="B985" s="57" t="s">
        <v>1299</v>
      </c>
      <c r="C985" s="57">
        <v>446.3</v>
      </c>
      <c r="D985" s="57">
        <v>12.4</v>
      </c>
      <c r="E985" s="57">
        <v>75.400000000000006</v>
      </c>
      <c r="F985" s="57">
        <f t="shared" si="148"/>
        <v>534.1</v>
      </c>
      <c r="G985" s="121">
        <v>7</v>
      </c>
      <c r="H985" s="57">
        <v>7</v>
      </c>
      <c r="I985" s="121">
        <v>5000</v>
      </c>
      <c r="J985" s="57">
        <v>7</v>
      </c>
      <c r="K985" s="56">
        <f t="shared" si="151"/>
        <v>2.2296173044925129E-3</v>
      </c>
      <c r="L985" s="56">
        <f t="shared" si="152"/>
        <v>1.8574168797953964E-3</v>
      </c>
      <c r="M985" s="54">
        <f t="shared" si="153"/>
        <v>15.040285798179507</v>
      </c>
      <c r="N985" s="54">
        <f t="shared" si="154"/>
        <v>3.3088628755994915</v>
      </c>
      <c r="O985" s="245">
        <f t="shared" si="149"/>
        <v>7.1441357541352657</v>
      </c>
      <c r="P985" s="54">
        <v>0.67762242577675491</v>
      </c>
      <c r="Q985" s="122">
        <f t="shared" si="150"/>
        <v>4.9000012832224334E-2</v>
      </c>
    </row>
    <row r="986" spans="1:17" x14ac:dyDescent="0.2">
      <c r="A986" s="78">
        <f t="shared" si="155"/>
        <v>22</v>
      </c>
      <c r="B986" s="57" t="s">
        <v>1300</v>
      </c>
      <c r="C986" s="57">
        <v>237.5</v>
      </c>
      <c r="D986" s="57"/>
      <c r="E986" s="57"/>
      <c r="F986" s="57">
        <f t="shared" si="148"/>
        <v>237.5</v>
      </c>
      <c r="G986" s="121">
        <v>6</v>
      </c>
      <c r="H986" s="57">
        <v>6</v>
      </c>
      <c r="I986" s="121">
        <v>5000</v>
      </c>
      <c r="J986" s="57">
        <v>6</v>
      </c>
      <c r="K986" s="56">
        <f t="shared" si="151"/>
        <v>1.911100546707868E-3</v>
      </c>
      <c r="L986" s="56">
        <f t="shared" si="152"/>
        <v>1.592071611253197E-3</v>
      </c>
      <c r="M986" s="54">
        <f t="shared" si="153"/>
        <v>12.891673541296718</v>
      </c>
      <c r="N986" s="54">
        <f t="shared" si="154"/>
        <v>2.836168179085278</v>
      </c>
      <c r="O986" s="245">
        <f t="shared" si="149"/>
        <v>6.1235449321159408</v>
      </c>
      <c r="P986" s="54">
        <v>0.58081922209436132</v>
      </c>
      <c r="Q986" s="122">
        <f t="shared" si="150"/>
        <v>9.4451393156178107E-2</v>
      </c>
    </row>
    <row r="987" spans="1:17" x14ac:dyDescent="0.2">
      <c r="A987" s="78">
        <f t="shared" si="155"/>
        <v>23</v>
      </c>
      <c r="B987" s="57" t="s">
        <v>1301</v>
      </c>
      <c r="C987" s="57">
        <v>159.5</v>
      </c>
      <c r="D987" s="57"/>
      <c r="E987" s="57">
        <v>91.9</v>
      </c>
      <c r="F987" s="57">
        <f t="shared" si="148"/>
        <v>251.4</v>
      </c>
      <c r="G987" s="121">
        <v>5</v>
      </c>
      <c r="H987" s="57">
        <v>5</v>
      </c>
      <c r="I987" s="121">
        <v>5000</v>
      </c>
      <c r="J987" s="57">
        <v>5</v>
      </c>
      <c r="K987" s="56">
        <f t="shared" si="151"/>
        <v>1.5925837889232235E-3</v>
      </c>
      <c r="L987" s="56">
        <f t="shared" si="152"/>
        <v>1.3267263427109975E-3</v>
      </c>
      <c r="M987" s="54">
        <f t="shared" si="153"/>
        <v>10.743061284413933</v>
      </c>
      <c r="N987" s="54">
        <f t="shared" si="154"/>
        <v>2.3634734825710653</v>
      </c>
      <c r="O987" s="245">
        <f t="shared" si="149"/>
        <v>5.1029541100966185</v>
      </c>
      <c r="P987" s="54">
        <v>0.48401601841196779</v>
      </c>
      <c r="Q987" s="122">
        <f t="shared" si="150"/>
        <v>7.4357616927182124E-2</v>
      </c>
    </row>
    <row r="988" spans="1:17" x14ac:dyDescent="0.2">
      <c r="A988" s="78">
        <f t="shared" si="155"/>
        <v>24</v>
      </c>
      <c r="B988" s="57" t="s">
        <v>1302</v>
      </c>
      <c r="C988" s="57">
        <v>6036.5</v>
      </c>
      <c r="D988" s="57"/>
      <c r="E988" s="57">
        <v>57.9</v>
      </c>
      <c r="F988" s="57">
        <f t="shared" si="148"/>
        <v>6094.4</v>
      </c>
      <c r="G988" s="121">
        <v>130</v>
      </c>
      <c r="H988" s="57">
        <v>130</v>
      </c>
      <c r="I988" s="121">
        <v>5000</v>
      </c>
      <c r="J988" s="57">
        <v>130</v>
      </c>
      <c r="K988" s="56">
        <f t="shared" si="151"/>
        <v>4.140717851200381E-2</v>
      </c>
      <c r="L988" s="56">
        <f t="shared" si="152"/>
        <v>3.4494884910485933E-2</v>
      </c>
      <c r="M988" s="54">
        <f t="shared" si="153"/>
        <v>279.31959339476225</v>
      </c>
      <c r="N988" s="54">
        <f t="shared" si="154"/>
        <v>61.450310546847696</v>
      </c>
      <c r="O988" s="245">
        <f t="shared" si="149"/>
        <v>132.67680686251205</v>
      </c>
      <c r="P988" s="54">
        <v>12.584416478711162</v>
      </c>
      <c r="Q988" s="122">
        <f t="shared" si="150"/>
        <v>7.9750447506371933E-2</v>
      </c>
    </row>
    <row r="989" spans="1:17" x14ac:dyDescent="0.2">
      <c r="A989" s="78">
        <f t="shared" si="155"/>
        <v>25</v>
      </c>
      <c r="B989" s="57" t="s">
        <v>1303</v>
      </c>
      <c r="C989" s="57">
        <v>5942.78</v>
      </c>
      <c r="D989" s="57">
        <v>26.3</v>
      </c>
      <c r="E989" s="57">
        <v>169.5</v>
      </c>
      <c r="F989" s="57">
        <f t="shared" si="148"/>
        <v>6138.58</v>
      </c>
      <c r="G989" s="121">
        <v>130</v>
      </c>
      <c r="H989" s="57">
        <v>130</v>
      </c>
      <c r="I989" s="121">
        <v>5000</v>
      </c>
      <c r="J989" s="57">
        <v>130</v>
      </c>
      <c r="K989" s="56">
        <f t="shared" si="151"/>
        <v>4.140717851200381E-2</v>
      </c>
      <c r="L989" s="56">
        <f t="shared" si="152"/>
        <v>3.4494884910485933E-2</v>
      </c>
      <c r="M989" s="54">
        <f t="shared" si="153"/>
        <v>279.31959339476225</v>
      </c>
      <c r="N989" s="54">
        <f t="shared" si="154"/>
        <v>61.450310546847696</v>
      </c>
      <c r="O989" s="245">
        <f t="shared" si="149"/>
        <v>132.67680686251205</v>
      </c>
      <c r="P989" s="54">
        <v>12.584416478711162</v>
      </c>
      <c r="Q989" s="122">
        <f t="shared" si="150"/>
        <v>7.9176475224373238E-2</v>
      </c>
    </row>
    <row r="990" spans="1:17" x14ac:dyDescent="0.2">
      <c r="A990" s="78">
        <f t="shared" si="155"/>
        <v>26</v>
      </c>
      <c r="B990" s="57" t="s">
        <v>1304</v>
      </c>
      <c r="C990" s="57">
        <v>362.7</v>
      </c>
      <c r="D990" s="57"/>
      <c r="E990" s="57">
        <v>64.8</v>
      </c>
      <c r="F990" s="57">
        <f t="shared" si="148"/>
        <v>427.5</v>
      </c>
      <c r="G990" s="121">
        <v>8</v>
      </c>
      <c r="H990" s="57">
        <v>8</v>
      </c>
      <c r="I990" s="121">
        <v>5000</v>
      </c>
      <c r="J990" s="57">
        <v>8</v>
      </c>
      <c r="K990" s="56">
        <f t="shared" si="151"/>
        <v>2.5481340622771575E-3</v>
      </c>
      <c r="L990" s="56">
        <f t="shared" si="152"/>
        <v>2.1227621483375959E-3</v>
      </c>
      <c r="M990" s="54">
        <f t="shared" si="153"/>
        <v>17.188898055062293</v>
      </c>
      <c r="N990" s="54">
        <f t="shared" si="154"/>
        <v>3.7815575721137042</v>
      </c>
      <c r="O990" s="245">
        <f t="shared" si="149"/>
        <v>8.1647265761545889</v>
      </c>
      <c r="P990" s="54">
        <v>0.77442562945914839</v>
      </c>
      <c r="Q990" s="122">
        <f t="shared" si="150"/>
        <v>6.9963994930502302E-2</v>
      </c>
    </row>
    <row r="991" spans="1:17" x14ac:dyDescent="0.2">
      <c r="A991" s="78">
        <f t="shared" si="155"/>
        <v>27</v>
      </c>
      <c r="B991" s="57" t="s">
        <v>1305</v>
      </c>
      <c r="C991" s="57">
        <v>5493.7</v>
      </c>
      <c r="D991" s="57"/>
      <c r="E991" s="57"/>
      <c r="F991" s="57">
        <f t="shared" si="148"/>
        <v>5493.7</v>
      </c>
      <c r="G991" s="121">
        <v>148</v>
      </c>
      <c r="H991" s="57">
        <v>148</v>
      </c>
      <c r="I991" s="121">
        <v>5000</v>
      </c>
      <c r="J991" s="57">
        <v>148</v>
      </c>
      <c r="K991" s="56">
        <f t="shared" si="151"/>
        <v>4.7140480152127413E-2</v>
      </c>
      <c r="L991" s="56">
        <f t="shared" si="152"/>
        <v>3.9271099744245523E-2</v>
      </c>
      <c r="M991" s="54">
        <f t="shared" si="153"/>
        <v>317.99461401865238</v>
      </c>
      <c r="N991" s="54">
        <f t="shared" si="154"/>
        <v>69.95881508410352</v>
      </c>
      <c r="O991" s="245">
        <f t="shared" si="149"/>
        <v>151.04744165885987</v>
      </c>
      <c r="P991" s="54">
        <v>14.326874144994246</v>
      </c>
      <c r="Q991" s="122">
        <f t="shared" si="150"/>
        <v>0.10072041518586926</v>
      </c>
    </row>
    <row r="992" spans="1:17" x14ac:dyDescent="0.2">
      <c r="A992" s="78">
        <f t="shared" si="155"/>
        <v>28</v>
      </c>
      <c r="B992" s="57" t="s">
        <v>1306</v>
      </c>
      <c r="C992" s="57">
        <v>5413.1</v>
      </c>
      <c r="D992" s="57"/>
      <c r="E992" s="57">
        <v>26</v>
      </c>
      <c r="F992" s="57">
        <f t="shared" si="148"/>
        <v>5439.1</v>
      </c>
      <c r="G992" s="121">
        <v>147</v>
      </c>
      <c r="H992" s="57">
        <v>147</v>
      </c>
      <c r="I992" s="121">
        <v>5000</v>
      </c>
      <c r="J992" s="57">
        <v>147</v>
      </c>
      <c r="K992" s="56">
        <f t="shared" si="151"/>
        <v>4.6821963394342768E-2</v>
      </c>
      <c r="L992" s="56">
        <f t="shared" si="152"/>
        <v>3.9005754475703328E-2</v>
      </c>
      <c r="M992" s="54">
        <f t="shared" si="153"/>
        <v>315.84600176176963</v>
      </c>
      <c r="N992" s="54">
        <f t="shared" si="154"/>
        <v>69.486120387589324</v>
      </c>
      <c r="O992" s="245">
        <f t="shared" si="149"/>
        <v>150.02685083684057</v>
      </c>
      <c r="P992" s="54">
        <v>14.230070941311851</v>
      </c>
      <c r="Q992" s="122">
        <f t="shared" si="150"/>
        <v>0.10104411463799366</v>
      </c>
    </row>
    <row r="993" spans="1:17" x14ac:dyDescent="0.2">
      <c r="A993" s="78">
        <f t="shared" si="155"/>
        <v>29</v>
      </c>
      <c r="B993" s="57" t="s">
        <v>1307</v>
      </c>
      <c r="C993" s="57">
        <v>420.4</v>
      </c>
      <c r="D993" s="57"/>
      <c r="E993" s="57">
        <v>81.3</v>
      </c>
      <c r="F993" s="57">
        <f t="shared" si="148"/>
        <v>501.7</v>
      </c>
      <c r="G993" s="121">
        <v>12</v>
      </c>
      <c r="H993" s="57">
        <v>12</v>
      </c>
      <c r="I993" s="121">
        <v>5000</v>
      </c>
      <c r="J993" s="57">
        <v>12</v>
      </c>
      <c r="K993" s="56">
        <f t="shared" si="151"/>
        <v>3.822201093415736E-3</v>
      </c>
      <c r="L993" s="56">
        <f t="shared" si="152"/>
        <v>3.1841432225063939E-3</v>
      </c>
      <c r="M993" s="54">
        <f t="shared" si="153"/>
        <v>25.783347082593437</v>
      </c>
      <c r="N993" s="54">
        <f t="shared" si="154"/>
        <v>5.6723363581705559</v>
      </c>
      <c r="O993" s="245">
        <f t="shared" si="149"/>
        <v>12.247089864231882</v>
      </c>
      <c r="P993" s="54">
        <v>1.1616384441887226</v>
      </c>
      <c r="Q993" s="122">
        <f t="shared" si="150"/>
        <v>8.9424779248922864E-2</v>
      </c>
    </row>
    <row r="994" spans="1:17" x14ac:dyDescent="0.2">
      <c r="A994" s="78">
        <f t="shared" si="155"/>
        <v>30</v>
      </c>
      <c r="B994" s="57" t="s">
        <v>1308</v>
      </c>
      <c r="C994" s="57">
        <v>176.4</v>
      </c>
      <c r="D994" s="57"/>
      <c r="E994" s="57">
        <v>88.5</v>
      </c>
      <c r="F994" s="57">
        <f t="shared" si="148"/>
        <v>264.89999999999998</v>
      </c>
      <c r="G994" s="121">
        <v>6</v>
      </c>
      <c r="H994" s="57">
        <v>6</v>
      </c>
      <c r="I994" s="121">
        <v>5000</v>
      </c>
      <c r="J994" s="57">
        <v>6</v>
      </c>
      <c r="K994" s="56">
        <f t="shared" si="151"/>
        <v>1.911100546707868E-3</v>
      </c>
      <c r="L994" s="56">
        <f t="shared" si="152"/>
        <v>1.592071611253197E-3</v>
      </c>
      <c r="M994" s="54">
        <f t="shared" si="153"/>
        <v>12.891673541296718</v>
      </c>
      <c r="N994" s="54">
        <f t="shared" si="154"/>
        <v>2.836168179085278</v>
      </c>
      <c r="O994" s="245">
        <f t="shared" si="149"/>
        <v>6.1235449321159408</v>
      </c>
      <c r="P994" s="54">
        <v>0.58081922209436132</v>
      </c>
      <c r="Q994" s="122">
        <f t="shared" si="150"/>
        <v>8.4681788881058137E-2</v>
      </c>
    </row>
    <row r="995" spans="1:17" x14ac:dyDescent="0.2">
      <c r="A995" s="78">
        <f t="shared" si="155"/>
        <v>31</v>
      </c>
      <c r="B995" s="57" t="s">
        <v>1309</v>
      </c>
      <c r="C995" s="57">
        <v>476.7</v>
      </c>
      <c r="D995" s="57"/>
      <c r="E995" s="57">
        <v>38</v>
      </c>
      <c r="F995" s="57">
        <f t="shared" si="148"/>
        <v>514.70000000000005</v>
      </c>
      <c r="G995" s="121">
        <v>14</v>
      </c>
      <c r="H995" s="57">
        <v>14</v>
      </c>
      <c r="I995" s="121">
        <v>5000</v>
      </c>
      <c r="J995" s="57">
        <v>14</v>
      </c>
      <c r="K995" s="56">
        <f t="shared" si="151"/>
        <v>4.4592346089850259E-3</v>
      </c>
      <c r="L995" s="56">
        <f t="shared" si="152"/>
        <v>3.7148337595907929E-3</v>
      </c>
      <c r="M995" s="54">
        <f t="shared" si="153"/>
        <v>30.080571596359015</v>
      </c>
      <c r="N995" s="54">
        <f t="shared" si="154"/>
        <v>6.6177257511989831</v>
      </c>
      <c r="O995" s="245">
        <f t="shared" si="149"/>
        <v>14.288271508270531</v>
      </c>
      <c r="P995" s="54">
        <v>1.3552448515535098</v>
      </c>
      <c r="Q995" s="122">
        <f t="shared" si="150"/>
        <v>0.10169382884667191</v>
      </c>
    </row>
    <row r="996" spans="1:17" x14ac:dyDescent="0.2">
      <c r="A996" s="78">
        <f t="shared" si="155"/>
        <v>32</v>
      </c>
      <c r="B996" s="57" t="s">
        <v>1314</v>
      </c>
      <c r="C996" s="57">
        <v>474.8</v>
      </c>
      <c r="D996" s="57"/>
      <c r="E996" s="57"/>
      <c r="F996" s="57">
        <f t="shared" si="148"/>
        <v>474.8</v>
      </c>
      <c r="G996" s="121">
        <v>11</v>
      </c>
      <c r="H996" s="57"/>
      <c r="I996" s="121">
        <v>5000</v>
      </c>
      <c r="J996" s="57">
        <v>11</v>
      </c>
      <c r="K996" s="56">
        <f t="shared" si="151"/>
        <v>0</v>
      </c>
      <c r="L996" s="56">
        <f t="shared" si="152"/>
        <v>2.9187979539641944E-3</v>
      </c>
      <c r="M996" s="54">
        <f t="shared" si="153"/>
        <v>10.741176470588236</v>
      </c>
      <c r="N996" s="54">
        <f t="shared" si="154"/>
        <v>2.3630588235294119</v>
      </c>
      <c r="O996" s="245">
        <f t="shared" si="149"/>
        <v>5.1020588235294122</v>
      </c>
      <c r="P996" s="54">
        <v>0</v>
      </c>
      <c r="Q996" s="122">
        <f t="shared" si="150"/>
        <v>3.8345185588978647E-2</v>
      </c>
    </row>
    <row r="997" spans="1:17" x14ac:dyDescent="0.2">
      <c r="A997" s="78">
        <f t="shared" si="155"/>
        <v>33</v>
      </c>
      <c r="B997" s="57" t="s">
        <v>1315</v>
      </c>
      <c r="C997" s="57">
        <v>667.03</v>
      </c>
      <c r="D997" s="57"/>
      <c r="E997" s="57"/>
      <c r="F997" s="57">
        <f t="shared" si="148"/>
        <v>667.03</v>
      </c>
      <c r="G997" s="121">
        <v>13</v>
      </c>
      <c r="H997" s="57"/>
      <c r="I997" s="121">
        <v>5000</v>
      </c>
      <c r="J997" s="57">
        <v>13</v>
      </c>
      <c r="K997" s="56">
        <f t="shared" si="151"/>
        <v>0</v>
      </c>
      <c r="L997" s="56">
        <f t="shared" si="152"/>
        <v>3.4494884910485934E-3</v>
      </c>
      <c r="M997" s="54">
        <f t="shared" si="153"/>
        <v>12.694117647058823</v>
      </c>
      <c r="N997" s="54">
        <f t="shared" si="154"/>
        <v>2.7927058823529411</v>
      </c>
      <c r="O997" s="245">
        <f t="shared" si="149"/>
        <v>6.0297058823529408</v>
      </c>
      <c r="P997" s="54">
        <v>0</v>
      </c>
      <c r="Q997" s="122">
        <f t="shared" si="150"/>
        <v>3.2257213936051909E-2</v>
      </c>
    </row>
    <row r="998" spans="1:17" x14ac:dyDescent="0.2">
      <c r="A998" s="78">
        <f t="shared" si="155"/>
        <v>34</v>
      </c>
      <c r="B998" s="57" t="s">
        <v>1316</v>
      </c>
      <c r="C998" s="57">
        <v>1023.7</v>
      </c>
      <c r="D998" s="57"/>
      <c r="E998" s="57"/>
      <c r="F998" s="57">
        <f t="shared" si="148"/>
        <v>1023.7</v>
      </c>
      <c r="G998" s="121">
        <v>24</v>
      </c>
      <c r="H998" s="57"/>
      <c r="I998" s="121">
        <v>5000</v>
      </c>
      <c r="J998" s="57">
        <v>24</v>
      </c>
      <c r="K998" s="56">
        <f t="shared" si="151"/>
        <v>0</v>
      </c>
      <c r="L998" s="56">
        <f t="shared" si="152"/>
        <v>6.3682864450127878E-3</v>
      </c>
      <c r="M998" s="54">
        <f t="shared" si="153"/>
        <v>23.435294117647061</v>
      </c>
      <c r="N998" s="54">
        <f t="shared" si="154"/>
        <v>5.155764705882353</v>
      </c>
      <c r="O998" s="245">
        <f t="shared" si="149"/>
        <v>11.131764705882354</v>
      </c>
      <c r="P998" s="54">
        <v>0</v>
      </c>
      <c r="Q998" s="122">
        <f t="shared" si="150"/>
        <v>3.8803187974418063E-2</v>
      </c>
    </row>
    <row r="999" spans="1:17" x14ac:dyDescent="0.2">
      <c r="A999" s="78">
        <f t="shared" si="155"/>
        <v>35</v>
      </c>
      <c r="B999" s="57" t="s">
        <v>1320</v>
      </c>
      <c r="C999" s="57">
        <v>214.1</v>
      </c>
      <c r="D999" s="57"/>
      <c r="E999" s="57"/>
      <c r="F999" s="57">
        <f t="shared" si="148"/>
        <v>214.1</v>
      </c>
      <c r="G999" s="121">
        <v>6</v>
      </c>
      <c r="H999" s="57"/>
      <c r="I999" s="121">
        <v>5000</v>
      </c>
      <c r="J999" s="57">
        <v>6</v>
      </c>
      <c r="K999" s="56">
        <f t="shared" si="151"/>
        <v>0</v>
      </c>
      <c r="L999" s="56">
        <f t="shared" si="152"/>
        <v>1.592071611253197E-3</v>
      </c>
      <c r="M999" s="54">
        <f t="shared" si="153"/>
        <v>5.8588235294117652</v>
      </c>
      <c r="N999" s="54">
        <f t="shared" si="154"/>
        <v>1.2889411764705883</v>
      </c>
      <c r="O999" s="245">
        <f t="shared" si="149"/>
        <v>2.7829411764705885</v>
      </c>
      <c r="P999" s="54">
        <v>0</v>
      </c>
      <c r="Q999" s="122">
        <f t="shared" si="150"/>
        <v>4.6383493145039437E-2</v>
      </c>
    </row>
    <row r="1000" spans="1:17" x14ac:dyDescent="0.2">
      <c r="A1000" s="78">
        <f t="shared" si="155"/>
        <v>36</v>
      </c>
      <c r="B1000" s="57" t="s">
        <v>1321</v>
      </c>
      <c r="C1000" s="57">
        <v>396.1</v>
      </c>
      <c r="D1000" s="57"/>
      <c r="E1000" s="57">
        <v>77.8</v>
      </c>
      <c r="F1000" s="57">
        <f t="shared" si="148"/>
        <v>473.90000000000003</v>
      </c>
      <c r="G1000" s="121">
        <v>9</v>
      </c>
      <c r="H1000" s="57">
        <v>9</v>
      </c>
      <c r="I1000" s="121">
        <v>5000</v>
      </c>
      <c r="J1000" s="57">
        <v>9</v>
      </c>
      <c r="K1000" s="56">
        <f t="shared" si="151"/>
        <v>2.866650820061802E-3</v>
      </c>
      <c r="L1000" s="56">
        <f t="shared" si="152"/>
        <v>2.3881074168797954E-3</v>
      </c>
      <c r="M1000" s="54">
        <f t="shared" si="153"/>
        <v>19.337510311945078</v>
      </c>
      <c r="N1000" s="54">
        <f t="shared" si="154"/>
        <v>4.2542522686279174</v>
      </c>
      <c r="O1000" s="245">
        <f t="shared" si="149"/>
        <v>9.1853173981739111</v>
      </c>
      <c r="P1000" s="54">
        <v>0.87122883314154187</v>
      </c>
      <c r="Q1000" s="122">
        <f t="shared" si="150"/>
        <v>7.1002972804153727E-2</v>
      </c>
    </row>
    <row r="1001" spans="1:17" x14ac:dyDescent="0.2">
      <c r="A1001" s="78">
        <f t="shared" si="155"/>
        <v>37</v>
      </c>
      <c r="B1001" s="57" t="s">
        <v>1322</v>
      </c>
      <c r="C1001" s="57">
        <v>479.6</v>
      </c>
      <c r="D1001" s="57"/>
      <c r="E1001" s="57"/>
      <c r="F1001" s="57">
        <f t="shared" si="148"/>
        <v>479.6</v>
      </c>
      <c r="G1001" s="121">
        <v>10</v>
      </c>
      <c r="H1001" s="57">
        <v>10</v>
      </c>
      <c r="I1001" s="121">
        <v>5000</v>
      </c>
      <c r="J1001" s="57">
        <v>10</v>
      </c>
      <c r="K1001" s="56">
        <f t="shared" si="151"/>
        <v>3.1851675778464469E-3</v>
      </c>
      <c r="L1001" s="56">
        <f t="shared" si="152"/>
        <v>2.6534526854219949E-3</v>
      </c>
      <c r="M1001" s="54">
        <f t="shared" si="153"/>
        <v>21.486122568827867</v>
      </c>
      <c r="N1001" s="54">
        <f t="shared" si="154"/>
        <v>4.7269469651421305</v>
      </c>
      <c r="O1001" s="245">
        <f t="shared" si="149"/>
        <v>10.205908220193237</v>
      </c>
      <c r="P1001" s="54">
        <v>0.96803203682393557</v>
      </c>
      <c r="Q1001" s="122">
        <f t="shared" si="150"/>
        <v>7.7954565869447809E-2</v>
      </c>
    </row>
    <row r="1002" spans="1:17" x14ac:dyDescent="0.2">
      <c r="A1002" s="78">
        <f t="shared" si="155"/>
        <v>38</v>
      </c>
      <c r="B1002" s="57" t="s">
        <v>1323</v>
      </c>
      <c r="C1002" s="57">
        <v>415.6</v>
      </c>
      <c r="D1002" s="57"/>
      <c r="E1002" s="57"/>
      <c r="F1002" s="57">
        <f t="shared" si="148"/>
        <v>415.6</v>
      </c>
      <c r="G1002" s="121">
        <v>6</v>
      </c>
      <c r="H1002" s="57">
        <v>6</v>
      </c>
      <c r="I1002" s="121">
        <v>5000</v>
      </c>
      <c r="J1002" s="57">
        <v>6</v>
      </c>
      <c r="K1002" s="56">
        <f t="shared" si="151"/>
        <v>1.911100546707868E-3</v>
      </c>
      <c r="L1002" s="56">
        <f t="shared" si="152"/>
        <v>1.592071611253197E-3</v>
      </c>
      <c r="M1002" s="54">
        <f t="shared" si="153"/>
        <v>12.891673541296718</v>
      </c>
      <c r="N1002" s="54">
        <f t="shared" si="154"/>
        <v>2.836168179085278</v>
      </c>
      <c r="O1002" s="245">
        <f t="shared" si="149"/>
        <v>6.1235449321159408</v>
      </c>
      <c r="P1002" s="54">
        <v>0.58081922209436132</v>
      </c>
      <c r="Q1002" s="122">
        <f t="shared" si="150"/>
        <v>5.3975471305563759E-2</v>
      </c>
    </row>
    <row r="1003" spans="1:17" x14ac:dyDescent="0.2">
      <c r="A1003" s="78">
        <f t="shared" si="155"/>
        <v>39</v>
      </c>
      <c r="B1003" s="57" t="s">
        <v>1324</v>
      </c>
      <c r="C1003" s="57">
        <v>338.9</v>
      </c>
      <c r="D1003" s="57"/>
      <c r="E1003" s="57">
        <v>73.099999999999994</v>
      </c>
      <c r="F1003" s="57">
        <f t="shared" si="148"/>
        <v>412</v>
      </c>
      <c r="G1003" s="121">
        <v>6</v>
      </c>
      <c r="H1003" s="57">
        <v>6</v>
      </c>
      <c r="I1003" s="121">
        <v>5000</v>
      </c>
      <c r="J1003" s="57">
        <v>6</v>
      </c>
      <c r="K1003" s="56">
        <f t="shared" si="151"/>
        <v>1.911100546707868E-3</v>
      </c>
      <c r="L1003" s="56">
        <f t="shared" si="152"/>
        <v>1.592071611253197E-3</v>
      </c>
      <c r="M1003" s="54">
        <f t="shared" si="153"/>
        <v>12.891673541296718</v>
      </c>
      <c r="N1003" s="54">
        <f t="shared" si="154"/>
        <v>2.836168179085278</v>
      </c>
      <c r="O1003" s="245">
        <f t="shared" si="149"/>
        <v>6.1235449321159408</v>
      </c>
      <c r="P1003" s="54">
        <v>0.58081922209436132</v>
      </c>
      <c r="Q1003" s="122">
        <f t="shared" si="150"/>
        <v>5.4447101637359947E-2</v>
      </c>
    </row>
    <row r="1004" spans="1:17" x14ac:dyDescent="0.2">
      <c r="A1004" s="78">
        <f t="shared" si="155"/>
        <v>40</v>
      </c>
      <c r="B1004" s="57" t="s">
        <v>1325</v>
      </c>
      <c r="C1004" s="57">
        <v>154.69999999999999</v>
      </c>
      <c r="D1004" s="57"/>
      <c r="E1004" s="57"/>
      <c r="F1004" s="57">
        <f t="shared" si="148"/>
        <v>154.69999999999999</v>
      </c>
      <c r="G1004" s="121">
        <v>3</v>
      </c>
      <c r="H1004" s="57">
        <v>3</v>
      </c>
      <c r="I1004" s="121">
        <v>5000</v>
      </c>
      <c r="J1004" s="57">
        <v>3</v>
      </c>
      <c r="K1004" s="56">
        <f t="shared" si="151"/>
        <v>9.55550273353934E-4</v>
      </c>
      <c r="L1004" s="56">
        <f t="shared" si="152"/>
        <v>7.9603580562659848E-4</v>
      </c>
      <c r="M1004" s="54">
        <f t="shared" si="153"/>
        <v>6.4458367706483592</v>
      </c>
      <c r="N1004" s="54">
        <f t="shared" si="154"/>
        <v>1.418084089542639</v>
      </c>
      <c r="O1004" s="245">
        <f t="shared" si="149"/>
        <v>3.0617724660579704</v>
      </c>
      <c r="P1004" s="54">
        <v>0.29040961104718066</v>
      </c>
      <c r="Q1004" s="122">
        <f t="shared" si="150"/>
        <v>7.2502281430485774E-2</v>
      </c>
    </row>
    <row r="1005" spans="1:17" x14ac:dyDescent="0.2">
      <c r="A1005" s="78">
        <f t="shared" si="155"/>
        <v>41</v>
      </c>
      <c r="B1005" s="57" t="s">
        <v>1326</v>
      </c>
      <c r="C1005" s="57">
        <v>127</v>
      </c>
      <c r="D1005" s="57">
        <v>51.8</v>
      </c>
      <c r="E1005" s="57"/>
      <c r="F1005" s="57">
        <f t="shared" si="148"/>
        <v>178.8</v>
      </c>
      <c r="G1005" s="121">
        <v>3</v>
      </c>
      <c r="H1005" s="57">
        <v>3</v>
      </c>
      <c r="I1005" s="121">
        <v>5000</v>
      </c>
      <c r="J1005" s="57">
        <v>3</v>
      </c>
      <c r="K1005" s="56">
        <f t="shared" si="151"/>
        <v>9.55550273353934E-4</v>
      </c>
      <c r="L1005" s="56">
        <f t="shared" si="152"/>
        <v>7.9603580562659848E-4</v>
      </c>
      <c r="M1005" s="54">
        <f t="shared" si="153"/>
        <v>6.4458367706483592</v>
      </c>
      <c r="N1005" s="54">
        <f t="shared" si="154"/>
        <v>1.418084089542639</v>
      </c>
      <c r="O1005" s="245">
        <f t="shared" si="149"/>
        <v>3.0617724660579704</v>
      </c>
      <c r="P1005" s="54">
        <v>0.29040961104718066</v>
      </c>
      <c r="Q1005" s="122">
        <f t="shared" si="150"/>
        <v>6.2729882199642886E-2</v>
      </c>
    </row>
    <row r="1006" spans="1:17" x14ac:dyDescent="0.2">
      <c r="A1006" s="78">
        <f t="shared" si="155"/>
        <v>42</v>
      </c>
      <c r="B1006" s="57" t="s">
        <v>1327</v>
      </c>
      <c r="C1006" s="57">
        <v>228.6</v>
      </c>
      <c r="D1006" s="57"/>
      <c r="E1006" s="57"/>
      <c r="F1006" s="57">
        <f t="shared" si="148"/>
        <v>228.6</v>
      </c>
      <c r="G1006" s="121">
        <v>6</v>
      </c>
      <c r="H1006" s="57">
        <v>6</v>
      </c>
      <c r="I1006" s="121">
        <v>5000</v>
      </c>
      <c r="J1006" s="57">
        <v>6</v>
      </c>
      <c r="K1006" s="56">
        <f t="shared" si="151"/>
        <v>1.911100546707868E-3</v>
      </c>
      <c r="L1006" s="56">
        <f t="shared" si="152"/>
        <v>1.592071611253197E-3</v>
      </c>
      <c r="M1006" s="54">
        <f t="shared" si="153"/>
        <v>12.891673541296718</v>
      </c>
      <c r="N1006" s="54">
        <f t="shared" si="154"/>
        <v>2.836168179085278</v>
      </c>
      <c r="O1006" s="245">
        <f t="shared" si="149"/>
        <v>6.1235449321159408</v>
      </c>
      <c r="P1006" s="54">
        <v>0.58081922209436132</v>
      </c>
      <c r="Q1006" s="122">
        <f t="shared" si="150"/>
        <v>9.8128634622013558E-2</v>
      </c>
    </row>
    <row r="1007" spans="1:17" x14ac:dyDescent="0.2">
      <c r="A1007" s="78">
        <f t="shared" si="155"/>
        <v>43</v>
      </c>
      <c r="B1007" s="57" t="s">
        <v>1328</v>
      </c>
      <c r="C1007" s="57">
        <v>211.7</v>
      </c>
      <c r="D1007" s="57"/>
      <c r="E1007" s="57"/>
      <c r="F1007" s="57">
        <f t="shared" si="148"/>
        <v>211.7</v>
      </c>
      <c r="G1007" s="121">
        <v>7</v>
      </c>
      <c r="H1007" s="57">
        <v>7</v>
      </c>
      <c r="I1007" s="121">
        <v>5000</v>
      </c>
      <c r="J1007" s="57">
        <v>7</v>
      </c>
      <c r="K1007" s="56">
        <f t="shared" si="151"/>
        <v>2.2296173044925129E-3</v>
      </c>
      <c r="L1007" s="56">
        <f t="shared" si="152"/>
        <v>1.8574168797953964E-3</v>
      </c>
      <c r="M1007" s="54">
        <f t="shared" si="153"/>
        <v>15.040285798179507</v>
      </c>
      <c r="N1007" s="54">
        <f t="shared" si="154"/>
        <v>3.3088628755994915</v>
      </c>
      <c r="O1007" s="245">
        <f t="shared" si="149"/>
        <v>7.1441357541352657</v>
      </c>
      <c r="P1007" s="54">
        <v>0.67762242577675491</v>
      </c>
      <c r="Q1007" s="122">
        <f t="shared" si="150"/>
        <v>0.12362261149594246</v>
      </c>
    </row>
    <row r="1008" spans="1:17" x14ac:dyDescent="0.2">
      <c r="A1008" s="78">
        <f t="shared" si="155"/>
        <v>44</v>
      </c>
      <c r="B1008" s="57" t="s">
        <v>1329</v>
      </c>
      <c r="C1008" s="57">
        <v>209.66</v>
      </c>
      <c r="D1008" s="57"/>
      <c r="E1008" s="29"/>
      <c r="F1008" s="57">
        <f t="shared" si="148"/>
        <v>209.66</v>
      </c>
      <c r="G1008" s="121">
        <v>6</v>
      </c>
      <c r="H1008" s="57">
        <v>6</v>
      </c>
      <c r="I1008" s="121">
        <v>5000</v>
      </c>
      <c r="J1008" s="57">
        <v>6</v>
      </c>
      <c r="K1008" s="56">
        <f t="shared" si="151"/>
        <v>1.911100546707868E-3</v>
      </c>
      <c r="L1008" s="56">
        <f t="shared" si="152"/>
        <v>1.592071611253197E-3</v>
      </c>
      <c r="M1008" s="54">
        <f t="shared" si="153"/>
        <v>12.891673541296718</v>
      </c>
      <c r="N1008" s="54">
        <f t="shared" si="154"/>
        <v>2.836168179085278</v>
      </c>
      <c r="O1008" s="245">
        <f t="shared" si="149"/>
        <v>6.1235449321159408</v>
      </c>
      <c r="P1008" s="54">
        <v>0.58081922209436132</v>
      </c>
      <c r="Q1008" s="122">
        <f t="shared" si="150"/>
        <v>0.10699325514925259</v>
      </c>
    </row>
    <row r="1009" spans="1:17" x14ac:dyDescent="0.2">
      <c r="A1009" s="78">
        <f t="shared" si="155"/>
        <v>45</v>
      </c>
      <c r="B1009" s="57" t="s">
        <v>1330</v>
      </c>
      <c r="C1009" s="57">
        <v>211.9</v>
      </c>
      <c r="D1009" s="57"/>
      <c r="E1009" s="57"/>
      <c r="F1009" s="57">
        <f t="shared" si="148"/>
        <v>211.9</v>
      </c>
      <c r="G1009" s="121">
        <v>6</v>
      </c>
      <c r="H1009" s="57">
        <v>6</v>
      </c>
      <c r="I1009" s="121">
        <v>5000</v>
      </c>
      <c r="J1009" s="57">
        <v>6</v>
      </c>
      <c r="K1009" s="56">
        <f t="shared" si="151"/>
        <v>1.911100546707868E-3</v>
      </c>
      <c r="L1009" s="56">
        <f t="shared" si="152"/>
        <v>1.592071611253197E-3</v>
      </c>
      <c r="M1009" s="54">
        <f t="shared" si="153"/>
        <v>12.891673541296718</v>
      </c>
      <c r="N1009" s="54">
        <f t="shared" si="154"/>
        <v>2.836168179085278</v>
      </c>
      <c r="O1009" s="245">
        <f t="shared" si="149"/>
        <v>6.1235449321159408</v>
      </c>
      <c r="P1009" s="54">
        <v>0.58081922209436132</v>
      </c>
      <c r="Q1009" s="122">
        <f t="shared" si="150"/>
        <v>0.10586222687396082</v>
      </c>
    </row>
    <row r="1010" spans="1:17" x14ac:dyDescent="0.2">
      <c r="A1010" s="78">
        <f t="shared" si="155"/>
        <v>46</v>
      </c>
      <c r="B1010" s="57" t="s">
        <v>1331</v>
      </c>
      <c r="C1010" s="57">
        <v>207</v>
      </c>
      <c r="D1010" s="57"/>
      <c r="E1010" s="57"/>
      <c r="F1010" s="57">
        <f t="shared" si="148"/>
        <v>207</v>
      </c>
      <c r="G1010" s="121">
        <v>6</v>
      </c>
      <c r="H1010" s="57">
        <v>6</v>
      </c>
      <c r="I1010" s="121">
        <v>5000</v>
      </c>
      <c r="J1010" s="57">
        <v>6</v>
      </c>
      <c r="K1010" s="56">
        <f t="shared" si="151"/>
        <v>1.911100546707868E-3</v>
      </c>
      <c r="L1010" s="56">
        <f t="shared" si="152"/>
        <v>1.592071611253197E-3</v>
      </c>
      <c r="M1010" s="54">
        <f t="shared" si="153"/>
        <v>12.891673541296718</v>
      </c>
      <c r="N1010" s="54">
        <f t="shared" si="154"/>
        <v>2.836168179085278</v>
      </c>
      <c r="O1010" s="245">
        <f t="shared" si="149"/>
        <v>6.1235449321159408</v>
      </c>
      <c r="P1010" s="54">
        <v>0.58081922209436132</v>
      </c>
      <c r="Q1010" s="122">
        <f t="shared" si="150"/>
        <v>0.10836814432170193</v>
      </c>
    </row>
    <row r="1011" spans="1:17" x14ac:dyDescent="0.2">
      <c r="A1011" s="78">
        <f t="shared" si="155"/>
        <v>47</v>
      </c>
      <c r="B1011" s="57" t="s">
        <v>1332</v>
      </c>
      <c r="C1011" s="57">
        <v>513.6</v>
      </c>
      <c r="D1011" s="57"/>
      <c r="E1011" s="57"/>
      <c r="F1011" s="57">
        <f t="shared" si="148"/>
        <v>513.6</v>
      </c>
      <c r="G1011" s="121">
        <v>11</v>
      </c>
      <c r="H1011" s="57">
        <v>11</v>
      </c>
      <c r="I1011" s="121">
        <v>5000</v>
      </c>
      <c r="J1011" s="57">
        <v>11</v>
      </c>
      <c r="K1011" s="56">
        <f t="shared" si="151"/>
        <v>3.5036843356310915E-3</v>
      </c>
      <c r="L1011" s="56">
        <f t="shared" si="152"/>
        <v>2.9187979539641944E-3</v>
      </c>
      <c r="M1011" s="54">
        <f t="shared" si="153"/>
        <v>23.634734825710652</v>
      </c>
      <c r="N1011" s="54">
        <f t="shared" si="154"/>
        <v>5.1996416616563437</v>
      </c>
      <c r="O1011" s="245">
        <f t="shared" si="149"/>
        <v>11.226499042212559</v>
      </c>
      <c r="P1011" s="54">
        <v>1.0648352405063291</v>
      </c>
      <c r="Q1011" s="122">
        <f t="shared" si="150"/>
        <v>8.0073424396584658E-2</v>
      </c>
    </row>
    <row r="1012" spans="1:17" x14ac:dyDescent="0.2">
      <c r="A1012" s="78">
        <f t="shared" si="155"/>
        <v>48</v>
      </c>
      <c r="B1012" s="57" t="s">
        <v>1333</v>
      </c>
      <c r="C1012" s="57">
        <v>322.89999999999998</v>
      </c>
      <c r="D1012" s="57">
        <v>13.4</v>
      </c>
      <c r="E1012" s="57"/>
      <c r="F1012" s="57">
        <f t="shared" si="148"/>
        <v>336.29999999999995</v>
      </c>
      <c r="G1012" s="121">
        <v>8</v>
      </c>
      <c r="H1012" s="57">
        <v>8</v>
      </c>
      <c r="I1012" s="121">
        <v>5000</v>
      </c>
      <c r="J1012" s="57">
        <v>8</v>
      </c>
      <c r="K1012" s="56">
        <f t="shared" si="151"/>
        <v>2.5481340622771575E-3</v>
      </c>
      <c r="L1012" s="56">
        <f t="shared" si="152"/>
        <v>2.1227621483375959E-3</v>
      </c>
      <c r="M1012" s="54">
        <f t="shared" si="153"/>
        <v>17.188898055062293</v>
      </c>
      <c r="N1012" s="54">
        <f t="shared" si="154"/>
        <v>3.7815575721137042</v>
      </c>
      <c r="O1012" s="245">
        <f t="shared" si="149"/>
        <v>8.1647265761545889</v>
      </c>
      <c r="P1012" s="54">
        <v>0.77442562945914839</v>
      </c>
      <c r="Q1012" s="122">
        <f t="shared" si="150"/>
        <v>8.8937281691316497E-2</v>
      </c>
    </row>
    <row r="1013" spans="1:17" x14ac:dyDescent="0.2">
      <c r="A1013" s="78">
        <f t="shared" si="155"/>
        <v>49</v>
      </c>
      <c r="B1013" s="57" t="s">
        <v>1334</v>
      </c>
      <c r="C1013" s="57">
        <v>315.5</v>
      </c>
      <c r="D1013" s="57"/>
      <c r="E1013" s="57"/>
      <c r="F1013" s="57">
        <f t="shared" si="148"/>
        <v>315.5</v>
      </c>
      <c r="G1013" s="121">
        <v>6</v>
      </c>
      <c r="H1013" s="57">
        <v>6</v>
      </c>
      <c r="I1013" s="121">
        <v>5000</v>
      </c>
      <c r="J1013" s="57">
        <v>6</v>
      </c>
      <c r="K1013" s="56">
        <f t="shared" si="151"/>
        <v>1.911100546707868E-3</v>
      </c>
      <c r="L1013" s="56">
        <f t="shared" si="152"/>
        <v>1.592071611253197E-3</v>
      </c>
      <c r="M1013" s="54">
        <f t="shared" si="153"/>
        <v>12.891673541296718</v>
      </c>
      <c r="N1013" s="54">
        <f t="shared" si="154"/>
        <v>2.836168179085278</v>
      </c>
      <c r="O1013" s="245">
        <f t="shared" si="149"/>
        <v>6.1235449321159408</v>
      </c>
      <c r="P1013" s="54">
        <v>0.58081922209436132</v>
      </c>
      <c r="Q1013" s="122">
        <f t="shared" si="150"/>
        <v>7.1100494055760063E-2</v>
      </c>
    </row>
    <row r="1014" spans="1:17" x14ac:dyDescent="0.2">
      <c r="A1014" s="78">
        <f t="shared" si="155"/>
        <v>50</v>
      </c>
      <c r="B1014" s="57" t="s">
        <v>1335</v>
      </c>
      <c r="C1014" s="57">
        <v>375.8</v>
      </c>
      <c r="D1014" s="57"/>
      <c r="E1014" s="57"/>
      <c r="F1014" s="57">
        <f t="shared" si="148"/>
        <v>375.8</v>
      </c>
      <c r="G1014" s="121">
        <v>6</v>
      </c>
      <c r="H1014" s="57">
        <v>6</v>
      </c>
      <c r="I1014" s="121">
        <v>5000</v>
      </c>
      <c r="J1014" s="57">
        <v>6</v>
      </c>
      <c r="K1014" s="56">
        <f t="shared" si="151"/>
        <v>1.911100546707868E-3</v>
      </c>
      <c r="L1014" s="56">
        <f t="shared" si="152"/>
        <v>1.592071611253197E-3</v>
      </c>
      <c r="M1014" s="54">
        <f t="shared" si="153"/>
        <v>12.891673541296718</v>
      </c>
      <c r="N1014" s="54">
        <f t="shared" si="154"/>
        <v>2.836168179085278</v>
      </c>
      <c r="O1014" s="245">
        <f t="shared" si="149"/>
        <v>6.1235449321159408</v>
      </c>
      <c r="P1014" s="54">
        <v>0.58081922209436132</v>
      </c>
      <c r="Q1014" s="122">
        <f t="shared" si="150"/>
        <v>5.9691873003172691E-2</v>
      </c>
    </row>
    <row r="1015" spans="1:17" x14ac:dyDescent="0.2">
      <c r="A1015" s="78">
        <f t="shared" si="155"/>
        <v>51</v>
      </c>
      <c r="B1015" s="57" t="s">
        <v>1341</v>
      </c>
      <c r="C1015" s="57">
        <v>267.3</v>
      </c>
      <c r="D1015" s="57"/>
      <c r="E1015" s="57"/>
      <c r="F1015" s="57">
        <f t="shared" si="148"/>
        <v>267.3</v>
      </c>
      <c r="G1015" s="121">
        <v>6</v>
      </c>
      <c r="H1015" s="57">
        <v>6</v>
      </c>
      <c r="I1015" s="121">
        <v>5000</v>
      </c>
      <c r="J1015" s="57">
        <v>6</v>
      </c>
      <c r="K1015" s="56">
        <f t="shared" si="151"/>
        <v>1.911100546707868E-3</v>
      </c>
      <c r="L1015" s="56">
        <f t="shared" si="152"/>
        <v>1.592071611253197E-3</v>
      </c>
      <c r="M1015" s="54">
        <f t="shared" si="153"/>
        <v>12.891673541296718</v>
      </c>
      <c r="N1015" s="54">
        <f t="shared" si="154"/>
        <v>2.836168179085278</v>
      </c>
      <c r="O1015" s="245">
        <f t="shared" si="149"/>
        <v>6.1235449321159408</v>
      </c>
      <c r="P1015" s="54">
        <v>0.58081922209436132</v>
      </c>
      <c r="Q1015" s="122">
        <f t="shared" si="150"/>
        <v>8.3921458565627757E-2</v>
      </c>
    </row>
    <row r="1016" spans="1:17" x14ac:dyDescent="0.2">
      <c r="A1016" s="78">
        <f t="shared" si="155"/>
        <v>52</v>
      </c>
      <c r="B1016" s="57" t="s">
        <v>1342</v>
      </c>
      <c r="C1016" s="57">
        <v>505.3</v>
      </c>
      <c r="D1016" s="57"/>
      <c r="E1016" s="57"/>
      <c r="F1016" s="57">
        <f t="shared" si="148"/>
        <v>505.3</v>
      </c>
      <c r="G1016" s="121">
        <v>16</v>
      </c>
      <c r="H1016" s="57">
        <v>16</v>
      </c>
      <c r="I1016" s="121">
        <v>5000</v>
      </c>
      <c r="J1016" s="57">
        <v>16</v>
      </c>
      <c r="K1016" s="56">
        <f t="shared" si="151"/>
        <v>5.0962681245543149E-3</v>
      </c>
      <c r="L1016" s="56">
        <f t="shared" si="152"/>
        <v>4.2455242966751919E-3</v>
      </c>
      <c r="M1016" s="54">
        <f t="shared" si="153"/>
        <v>34.377796110124585</v>
      </c>
      <c r="N1016" s="54">
        <f t="shared" si="154"/>
        <v>7.5631151442274085</v>
      </c>
      <c r="O1016" s="245">
        <f t="shared" si="149"/>
        <v>16.329453152309178</v>
      </c>
      <c r="P1016" s="54">
        <v>1.5488512589182968</v>
      </c>
      <c r="Q1016" s="122">
        <f t="shared" si="150"/>
        <v>0.11838356553647233</v>
      </c>
    </row>
    <row r="1017" spans="1:17" x14ac:dyDescent="0.2">
      <c r="A1017" s="78">
        <f t="shared" si="155"/>
        <v>53</v>
      </c>
      <c r="B1017" s="57" t="s">
        <v>1343</v>
      </c>
      <c r="C1017" s="57">
        <v>500.8</v>
      </c>
      <c r="D1017" s="57"/>
      <c r="E1017" s="57"/>
      <c r="F1017" s="57">
        <f t="shared" si="148"/>
        <v>500.8</v>
      </c>
      <c r="G1017" s="121">
        <v>16</v>
      </c>
      <c r="H1017" s="57">
        <v>16</v>
      </c>
      <c r="I1017" s="121">
        <v>5000</v>
      </c>
      <c r="J1017" s="57">
        <v>16</v>
      </c>
      <c r="K1017" s="56">
        <f t="shared" si="151"/>
        <v>5.0962681245543149E-3</v>
      </c>
      <c r="L1017" s="56">
        <f t="shared" si="152"/>
        <v>4.2455242966751919E-3</v>
      </c>
      <c r="M1017" s="54">
        <f t="shared" si="153"/>
        <v>34.377796110124585</v>
      </c>
      <c r="N1017" s="54">
        <f t="shared" si="154"/>
        <v>7.5631151442274085</v>
      </c>
      <c r="O1017" s="245">
        <f t="shared" si="149"/>
        <v>16.329453152309178</v>
      </c>
      <c r="P1017" s="54">
        <v>1.5488512589182968</v>
      </c>
      <c r="Q1017" s="122">
        <f t="shared" si="150"/>
        <v>0.11944731562615708</v>
      </c>
    </row>
    <row r="1018" spans="1:17" x14ac:dyDescent="0.2">
      <c r="A1018" s="78">
        <f t="shared" si="155"/>
        <v>54</v>
      </c>
      <c r="B1018" s="57" t="s">
        <v>1344</v>
      </c>
      <c r="C1018" s="57">
        <v>494</v>
      </c>
      <c r="D1018" s="57"/>
      <c r="E1018" s="57"/>
      <c r="F1018" s="57">
        <f t="shared" si="148"/>
        <v>494</v>
      </c>
      <c r="G1018" s="121">
        <v>17</v>
      </c>
      <c r="H1018" s="57">
        <v>17</v>
      </c>
      <c r="I1018" s="121">
        <v>5000</v>
      </c>
      <c r="J1018" s="57">
        <v>17</v>
      </c>
      <c r="K1018" s="56">
        <f t="shared" si="151"/>
        <v>5.4147848823389595E-3</v>
      </c>
      <c r="L1018" s="56">
        <f t="shared" si="152"/>
        <v>4.5108695652173909E-3</v>
      </c>
      <c r="M1018" s="54">
        <f t="shared" si="153"/>
        <v>36.52640836700737</v>
      </c>
      <c r="N1018" s="54">
        <f t="shared" si="154"/>
        <v>8.0358098407416207</v>
      </c>
      <c r="O1018" s="245">
        <f t="shared" si="149"/>
        <v>17.3500439743285</v>
      </c>
      <c r="P1018" s="54">
        <v>1.6456544626006906</v>
      </c>
      <c r="Q1018" s="122">
        <f t="shared" si="150"/>
        <v>0.1286597502928708</v>
      </c>
    </row>
    <row r="1019" spans="1:17" x14ac:dyDescent="0.2">
      <c r="A1019" s="78">
        <f t="shared" si="155"/>
        <v>55</v>
      </c>
      <c r="B1019" s="57" t="s">
        <v>1345</v>
      </c>
      <c r="C1019" s="57">
        <v>504.3</v>
      </c>
      <c r="D1019" s="57"/>
      <c r="E1019" s="57"/>
      <c r="F1019" s="57">
        <f t="shared" si="148"/>
        <v>504.3</v>
      </c>
      <c r="G1019" s="121">
        <v>15</v>
      </c>
      <c r="H1019" s="57">
        <v>15</v>
      </c>
      <c r="I1019" s="121">
        <v>5000</v>
      </c>
      <c r="J1019" s="57">
        <v>15</v>
      </c>
      <c r="K1019" s="56">
        <f t="shared" si="151"/>
        <v>4.7777513667696704E-3</v>
      </c>
      <c r="L1019" s="56">
        <f t="shared" si="152"/>
        <v>3.9801790281329928E-3</v>
      </c>
      <c r="M1019" s="54">
        <f t="shared" si="153"/>
        <v>32.2291838532418</v>
      </c>
      <c r="N1019" s="54">
        <f t="shared" si="154"/>
        <v>7.0904204477131962</v>
      </c>
      <c r="O1019" s="245">
        <f t="shared" si="149"/>
        <v>15.308862330289854</v>
      </c>
      <c r="P1019" s="54">
        <v>1.4520480552359032</v>
      </c>
      <c r="Q1019" s="122">
        <f t="shared" si="150"/>
        <v>0.11120466921768937</v>
      </c>
    </row>
    <row r="1020" spans="1:17" x14ac:dyDescent="0.2">
      <c r="A1020" s="78">
        <f t="shared" si="155"/>
        <v>56</v>
      </c>
      <c r="B1020" s="57" t="s">
        <v>1346</v>
      </c>
      <c r="C1020" s="57">
        <v>272.3</v>
      </c>
      <c r="D1020" s="57"/>
      <c r="E1020" s="57"/>
      <c r="F1020" s="57">
        <f t="shared" si="148"/>
        <v>272.3</v>
      </c>
      <c r="G1020" s="121">
        <v>8</v>
      </c>
      <c r="H1020" s="57">
        <v>8</v>
      </c>
      <c r="I1020" s="121">
        <v>5000</v>
      </c>
      <c r="J1020" s="57">
        <v>8</v>
      </c>
      <c r="K1020" s="56">
        <f t="shared" si="151"/>
        <v>2.5481340622771575E-3</v>
      </c>
      <c r="L1020" s="56">
        <f t="shared" si="152"/>
        <v>2.1227621483375959E-3</v>
      </c>
      <c r="M1020" s="54">
        <f t="shared" si="153"/>
        <v>17.188898055062293</v>
      </c>
      <c r="N1020" s="54">
        <f t="shared" si="154"/>
        <v>3.7815575721137042</v>
      </c>
      <c r="O1020" s="245">
        <f t="shared" si="149"/>
        <v>8.1647265761545889</v>
      </c>
      <c r="P1020" s="54">
        <v>0.77442562945914839</v>
      </c>
      <c r="Q1020" s="122">
        <f t="shared" si="150"/>
        <v>0.10984064573187563</v>
      </c>
    </row>
    <row r="1021" spans="1:17" x14ac:dyDescent="0.2">
      <c r="A1021" s="78">
        <f t="shared" si="155"/>
        <v>57</v>
      </c>
      <c r="B1021" s="57" t="s">
        <v>1347</v>
      </c>
      <c r="C1021" s="57">
        <v>388.84</v>
      </c>
      <c r="D1021" s="57"/>
      <c r="E1021" s="57"/>
      <c r="F1021" s="57">
        <f t="shared" si="148"/>
        <v>388.84</v>
      </c>
      <c r="G1021" s="121">
        <v>14</v>
      </c>
      <c r="H1021" s="57">
        <v>14</v>
      </c>
      <c r="I1021" s="121">
        <v>5000</v>
      </c>
      <c r="J1021" s="57">
        <v>14</v>
      </c>
      <c r="K1021" s="56">
        <f t="shared" si="151"/>
        <v>4.4592346089850259E-3</v>
      </c>
      <c r="L1021" s="56">
        <f t="shared" si="152"/>
        <v>3.7148337595907929E-3</v>
      </c>
      <c r="M1021" s="54">
        <f t="shared" si="153"/>
        <v>30.080571596359015</v>
      </c>
      <c r="N1021" s="54">
        <f t="shared" si="154"/>
        <v>6.6177257511989831</v>
      </c>
      <c r="O1021" s="245">
        <f t="shared" si="149"/>
        <v>14.288271508270531</v>
      </c>
      <c r="P1021" s="54">
        <v>1.3552448515535098</v>
      </c>
      <c r="Q1021" s="122">
        <f t="shared" si="150"/>
        <v>0.13461015766737486</v>
      </c>
    </row>
    <row r="1022" spans="1:17" x14ac:dyDescent="0.2">
      <c r="A1022" s="78">
        <f t="shared" si="155"/>
        <v>58</v>
      </c>
      <c r="B1022" s="57" t="s">
        <v>1348</v>
      </c>
      <c r="C1022" s="57">
        <v>441.6</v>
      </c>
      <c r="D1022" s="57"/>
      <c r="E1022" s="57"/>
      <c r="F1022" s="57">
        <f t="shared" si="148"/>
        <v>441.6</v>
      </c>
      <c r="G1022" s="121">
        <v>12</v>
      </c>
      <c r="H1022" s="57">
        <v>12</v>
      </c>
      <c r="I1022" s="121">
        <v>5000</v>
      </c>
      <c r="J1022" s="57">
        <v>12</v>
      </c>
      <c r="K1022" s="56">
        <f t="shared" si="151"/>
        <v>3.822201093415736E-3</v>
      </c>
      <c r="L1022" s="56">
        <f t="shared" si="152"/>
        <v>3.1841432225063939E-3</v>
      </c>
      <c r="M1022" s="54">
        <f t="shared" si="153"/>
        <v>25.783347082593437</v>
      </c>
      <c r="N1022" s="54">
        <f t="shared" si="154"/>
        <v>5.6723363581705559</v>
      </c>
      <c r="O1022" s="245">
        <f t="shared" si="149"/>
        <v>12.247089864231882</v>
      </c>
      <c r="P1022" s="54">
        <v>1.1616384441887226</v>
      </c>
      <c r="Q1022" s="122">
        <f t="shared" si="150"/>
        <v>0.10159513530159556</v>
      </c>
    </row>
    <row r="1023" spans="1:17" x14ac:dyDescent="0.2">
      <c r="A1023" s="78">
        <f t="shared" si="155"/>
        <v>59</v>
      </c>
      <c r="B1023" s="57" t="s">
        <v>1349</v>
      </c>
      <c r="C1023" s="57">
        <v>440.7</v>
      </c>
      <c r="D1023" s="57"/>
      <c r="E1023" s="57"/>
      <c r="F1023" s="57">
        <f t="shared" si="148"/>
        <v>440.7</v>
      </c>
      <c r="G1023" s="121">
        <v>12</v>
      </c>
      <c r="H1023" s="57">
        <v>12</v>
      </c>
      <c r="I1023" s="121">
        <v>5000</v>
      </c>
      <c r="J1023" s="57">
        <v>12</v>
      </c>
      <c r="K1023" s="56">
        <f t="shared" si="151"/>
        <v>3.822201093415736E-3</v>
      </c>
      <c r="L1023" s="56">
        <f t="shared" si="152"/>
        <v>3.1841432225063939E-3</v>
      </c>
      <c r="M1023" s="54">
        <f t="shared" si="153"/>
        <v>25.783347082593437</v>
      </c>
      <c r="N1023" s="54">
        <f t="shared" si="154"/>
        <v>5.6723363581705559</v>
      </c>
      <c r="O1023" s="245">
        <f t="shared" si="149"/>
        <v>12.247089864231882</v>
      </c>
      <c r="P1023" s="54">
        <v>1.1616384441887226</v>
      </c>
      <c r="Q1023" s="122">
        <f t="shared" si="150"/>
        <v>0.10180261345401542</v>
      </c>
    </row>
    <row r="1024" spans="1:17" x14ac:dyDescent="0.2">
      <c r="A1024" s="78">
        <f t="shared" si="155"/>
        <v>60</v>
      </c>
      <c r="B1024" s="57" t="s">
        <v>1350</v>
      </c>
      <c r="C1024" s="57">
        <v>399.7</v>
      </c>
      <c r="D1024" s="57"/>
      <c r="E1024" s="57"/>
      <c r="F1024" s="57">
        <f t="shared" si="148"/>
        <v>399.7</v>
      </c>
      <c r="G1024" s="121">
        <v>12</v>
      </c>
      <c r="H1024" s="57">
        <v>12</v>
      </c>
      <c r="I1024" s="121">
        <v>5000</v>
      </c>
      <c r="J1024" s="57">
        <v>12</v>
      </c>
      <c r="K1024" s="56">
        <f t="shared" si="151"/>
        <v>3.822201093415736E-3</v>
      </c>
      <c r="L1024" s="56">
        <f t="shared" si="152"/>
        <v>3.1841432225063939E-3</v>
      </c>
      <c r="M1024" s="54">
        <f t="shared" si="153"/>
        <v>25.783347082593437</v>
      </c>
      <c r="N1024" s="54">
        <f t="shared" si="154"/>
        <v>5.6723363581705559</v>
      </c>
      <c r="O1024" s="245">
        <f t="shared" si="149"/>
        <v>12.247089864231882</v>
      </c>
      <c r="P1024" s="54">
        <v>1.1616384441887226</v>
      </c>
      <c r="Q1024" s="122">
        <f t="shared" si="150"/>
        <v>0.11224521328292369</v>
      </c>
    </row>
    <row r="1025" spans="1:17" x14ac:dyDescent="0.2">
      <c r="A1025" s="78">
        <f t="shared" si="155"/>
        <v>61</v>
      </c>
      <c r="B1025" s="57" t="s">
        <v>1351</v>
      </c>
      <c r="C1025" s="57">
        <v>275.89999999999998</v>
      </c>
      <c r="D1025" s="57"/>
      <c r="E1025" s="57"/>
      <c r="F1025" s="57">
        <f t="shared" si="148"/>
        <v>275.89999999999998</v>
      </c>
      <c r="G1025" s="121">
        <v>8</v>
      </c>
      <c r="H1025" s="57">
        <v>8</v>
      </c>
      <c r="I1025" s="121">
        <v>5000</v>
      </c>
      <c r="J1025" s="57">
        <v>8</v>
      </c>
      <c r="K1025" s="56">
        <f t="shared" si="151"/>
        <v>2.5481340622771575E-3</v>
      </c>
      <c r="L1025" s="56">
        <f t="shared" si="152"/>
        <v>2.1227621483375959E-3</v>
      </c>
      <c r="M1025" s="54">
        <f t="shared" si="153"/>
        <v>17.188898055062293</v>
      </c>
      <c r="N1025" s="54">
        <f t="shared" si="154"/>
        <v>3.7815575721137042</v>
      </c>
      <c r="O1025" s="245">
        <f t="shared" si="149"/>
        <v>8.1647265761545889</v>
      </c>
      <c r="P1025" s="54">
        <v>0.77442562945914839</v>
      </c>
      <c r="Q1025" s="122">
        <f t="shared" si="150"/>
        <v>0.10840742237328647</v>
      </c>
    </row>
    <row r="1026" spans="1:17" x14ac:dyDescent="0.2">
      <c r="A1026" s="78">
        <f t="shared" si="155"/>
        <v>62</v>
      </c>
      <c r="B1026" s="57" t="s">
        <v>1352</v>
      </c>
      <c r="C1026" s="57">
        <v>417.4</v>
      </c>
      <c r="D1026" s="57"/>
      <c r="E1026" s="57"/>
      <c r="F1026" s="57">
        <f t="shared" si="148"/>
        <v>417.4</v>
      </c>
      <c r="G1026" s="121">
        <v>15</v>
      </c>
      <c r="H1026" s="57">
        <v>15</v>
      </c>
      <c r="I1026" s="121">
        <v>5000</v>
      </c>
      <c r="J1026" s="57">
        <v>15</v>
      </c>
      <c r="K1026" s="56">
        <f t="shared" si="151"/>
        <v>4.7777513667696704E-3</v>
      </c>
      <c r="L1026" s="56">
        <f t="shared" si="152"/>
        <v>3.9801790281329928E-3</v>
      </c>
      <c r="M1026" s="54">
        <f t="shared" si="153"/>
        <v>32.2291838532418</v>
      </c>
      <c r="N1026" s="54">
        <f t="shared" si="154"/>
        <v>7.0904204477131962</v>
      </c>
      <c r="O1026" s="245">
        <f t="shared" si="149"/>
        <v>15.308862330289854</v>
      </c>
      <c r="P1026" s="54">
        <v>1.4520480552359032</v>
      </c>
      <c r="Q1026" s="122">
        <f t="shared" si="150"/>
        <v>0.13435676733704063</v>
      </c>
    </row>
    <row r="1027" spans="1:17" x14ac:dyDescent="0.2">
      <c r="A1027" s="78">
        <f t="shared" si="155"/>
        <v>63</v>
      </c>
      <c r="B1027" s="57" t="s">
        <v>1353</v>
      </c>
      <c r="C1027" s="57">
        <v>450.1</v>
      </c>
      <c r="D1027" s="57"/>
      <c r="E1027" s="57"/>
      <c r="F1027" s="57">
        <f t="shared" si="148"/>
        <v>450.1</v>
      </c>
      <c r="G1027" s="121">
        <v>12</v>
      </c>
      <c r="H1027" s="57">
        <v>12</v>
      </c>
      <c r="I1027" s="121">
        <v>5000</v>
      </c>
      <c r="J1027" s="57">
        <v>12</v>
      </c>
      <c r="K1027" s="56">
        <f t="shared" si="151"/>
        <v>3.822201093415736E-3</v>
      </c>
      <c r="L1027" s="56">
        <f t="shared" si="152"/>
        <v>3.1841432225063939E-3</v>
      </c>
      <c r="M1027" s="54">
        <f t="shared" si="153"/>
        <v>25.783347082593437</v>
      </c>
      <c r="N1027" s="54">
        <f t="shared" si="154"/>
        <v>5.6723363581705559</v>
      </c>
      <c r="O1027" s="245">
        <f t="shared" si="149"/>
        <v>12.247089864231882</v>
      </c>
      <c r="P1027" s="54">
        <v>1.1616384441887226</v>
      </c>
      <c r="Q1027" s="122">
        <f t="shared" si="150"/>
        <v>9.9676542433202828E-2</v>
      </c>
    </row>
    <row r="1028" spans="1:17" x14ac:dyDescent="0.2">
      <c r="A1028" s="78">
        <f t="shared" si="155"/>
        <v>64</v>
      </c>
      <c r="B1028" s="57" t="s">
        <v>1354</v>
      </c>
      <c r="C1028" s="57">
        <v>451</v>
      </c>
      <c r="D1028" s="57"/>
      <c r="E1028" s="57"/>
      <c r="F1028" s="57">
        <f t="shared" ref="F1028:F1086" si="156">C1028+D1028+E1028</f>
        <v>451</v>
      </c>
      <c r="G1028" s="121">
        <v>12</v>
      </c>
      <c r="H1028" s="57">
        <v>12</v>
      </c>
      <c r="I1028" s="121">
        <v>5000</v>
      </c>
      <c r="J1028" s="57">
        <v>12</v>
      </c>
      <c r="K1028" s="56">
        <f t="shared" si="151"/>
        <v>3.822201093415736E-3</v>
      </c>
      <c r="L1028" s="56">
        <f t="shared" si="152"/>
        <v>3.1841432225063939E-3</v>
      </c>
      <c r="M1028" s="54">
        <f t="shared" si="153"/>
        <v>25.783347082593437</v>
      </c>
      <c r="N1028" s="54">
        <f t="shared" si="154"/>
        <v>5.6723363581705559</v>
      </c>
      <c r="O1028" s="245">
        <f t="shared" si="149"/>
        <v>12.247089864231882</v>
      </c>
      <c r="P1028" s="54">
        <v>1.1616384441887226</v>
      </c>
      <c r="Q1028" s="122">
        <f t="shared" si="150"/>
        <v>9.9477631372914849E-2</v>
      </c>
    </row>
    <row r="1029" spans="1:17" x14ac:dyDescent="0.2">
      <c r="A1029" s="78">
        <f t="shared" si="155"/>
        <v>65</v>
      </c>
      <c r="B1029" s="57" t="s">
        <v>1355</v>
      </c>
      <c r="C1029" s="57">
        <v>416.4</v>
      </c>
      <c r="D1029" s="57"/>
      <c r="E1029" s="57"/>
      <c r="F1029" s="57">
        <f t="shared" si="156"/>
        <v>416.4</v>
      </c>
      <c r="G1029" s="121">
        <v>15</v>
      </c>
      <c r="H1029" s="57">
        <v>15</v>
      </c>
      <c r="I1029" s="121">
        <v>5000</v>
      </c>
      <c r="J1029" s="57">
        <v>15</v>
      </c>
      <c r="K1029" s="56">
        <f t="shared" si="151"/>
        <v>4.7777513667696704E-3</v>
      </c>
      <c r="L1029" s="56">
        <f t="shared" si="152"/>
        <v>3.9801790281329928E-3</v>
      </c>
      <c r="M1029" s="54">
        <f t="shared" si="153"/>
        <v>32.2291838532418</v>
      </c>
      <c r="N1029" s="54">
        <f t="shared" ref="N1029:N1087" si="157">M1029*0.22</f>
        <v>7.0904204477131962</v>
      </c>
      <c r="O1029" s="245">
        <f t="shared" ref="O1029:O1092" si="158">M1029*0.475</f>
        <v>15.308862330289854</v>
      </c>
      <c r="P1029" s="54">
        <v>1.4520480552359032</v>
      </c>
      <c r="Q1029" s="122">
        <f t="shared" ref="Q1029:Q1092" si="159">(M1029+N1029+O1029+P1029)/F1029</f>
        <v>0.13467943008280681</v>
      </c>
    </row>
    <row r="1030" spans="1:17" x14ac:dyDescent="0.2">
      <c r="A1030" s="78">
        <f t="shared" si="155"/>
        <v>66</v>
      </c>
      <c r="B1030" s="57" t="s">
        <v>1356</v>
      </c>
      <c r="C1030" s="57">
        <v>309.8</v>
      </c>
      <c r="D1030" s="57"/>
      <c r="E1030" s="57"/>
      <c r="F1030" s="57">
        <f t="shared" si="156"/>
        <v>309.8</v>
      </c>
      <c r="G1030" s="121">
        <v>8</v>
      </c>
      <c r="H1030" s="57">
        <v>8</v>
      </c>
      <c r="I1030" s="121">
        <v>5000</v>
      </c>
      <c r="J1030" s="57">
        <v>8</v>
      </c>
      <c r="K1030" s="56">
        <f t="shared" ref="K1030:K1093" si="160">SUM(1.34/4207*H1030)</f>
        <v>2.5481340622771575E-3</v>
      </c>
      <c r="L1030" s="56">
        <f t="shared" ref="L1030:L1093" si="161">SUM(1.66/6256*J1030)</f>
        <v>2.1227621483375959E-3</v>
      </c>
      <c r="M1030" s="54">
        <f t="shared" ref="M1030:M1093" si="162">(L1030+K1030)*3680</f>
        <v>17.188898055062293</v>
      </c>
      <c r="N1030" s="54">
        <f t="shared" si="157"/>
        <v>3.7815575721137042</v>
      </c>
      <c r="O1030" s="245">
        <f t="shared" si="158"/>
        <v>8.1647265761545889</v>
      </c>
      <c r="P1030" s="54">
        <v>0.77442562945914839</v>
      </c>
      <c r="Q1030" s="122">
        <f t="shared" si="159"/>
        <v>9.6544892939928129E-2</v>
      </c>
    </row>
    <row r="1031" spans="1:17" x14ac:dyDescent="0.2">
      <c r="A1031" s="78">
        <f t="shared" ref="A1031:A1094" si="163">A1030+1</f>
        <v>67</v>
      </c>
      <c r="B1031" s="57" t="s">
        <v>1357</v>
      </c>
      <c r="C1031" s="57">
        <v>265.89999999999998</v>
      </c>
      <c r="D1031" s="57"/>
      <c r="E1031" s="57"/>
      <c r="F1031" s="57">
        <f t="shared" si="156"/>
        <v>265.89999999999998</v>
      </c>
      <c r="G1031" s="121">
        <v>8</v>
      </c>
      <c r="H1031" s="57">
        <v>8</v>
      </c>
      <c r="I1031" s="121">
        <v>5000</v>
      </c>
      <c r="J1031" s="57">
        <v>8</v>
      </c>
      <c r="K1031" s="56">
        <f t="shared" si="160"/>
        <v>2.5481340622771575E-3</v>
      </c>
      <c r="L1031" s="56">
        <f t="shared" si="161"/>
        <v>2.1227621483375959E-3</v>
      </c>
      <c r="M1031" s="54">
        <f t="shared" si="162"/>
        <v>17.188898055062293</v>
      </c>
      <c r="N1031" s="54">
        <f t="shared" si="157"/>
        <v>3.7815575721137042</v>
      </c>
      <c r="O1031" s="245">
        <f t="shared" si="158"/>
        <v>8.1647265761545889</v>
      </c>
      <c r="P1031" s="54">
        <v>0.77442562945914839</v>
      </c>
      <c r="Q1031" s="122">
        <f t="shared" si="159"/>
        <v>0.11248442208646009</v>
      </c>
    </row>
    <row r="1032" spans="1:17" x14ac:dyDescent="0.2">
      <c r="A1032" s="78">
        <f t="shared" si="163"/>
        <v>68</v>
      </c>
      <c r="B1032" s="57" t="s">
        <v>1358</v>
      </c>
      <c r="C1032" s="57">
        <v>274</v>
      </c>
      <c r="D1032" s="57"/>
      <c r="E1032" s="57"/>
      <c r="F1032" s="57">
        <f t="shared" si="156"/>
        <v>274</v>
      </c>
      <c r="G1032" s="121">
        <v>8</v>
      </c>
      <c r="H1032" s="57">
        <v>8</v>
      </c>
      <c r="I1032" s="121">
        <v>5000</v>
      </c>
      <c r="J1032" s="57">
        <v>8</v>
      </c>
      <c r="K1032" s="56">
        <f t="shared" si="160"/>
        <v>2.5481340622771575E-3</v>
      </c>
      <c r="L1032" s="56">
        <f t="shared" si="161"/>
        <v>2.1227621483375959E-3</v>
      </c>
      <c r="M1032" s="54">
        <f t="shared" si="162"/>
        <v>17.188898055062293</v>
      </c>
      <c r="N1032" s="54">
        <f t="shared" si="157"/>
        <v>3.7815575721137042</v>
      </c>
      <c r="O1032" s="245">
        <f t="shared" si="158"/>
        <v>8.1647265761545889</v>
      </c>
      <c r="P1032" s="54">
        <v>0.77442562945914839</v>
      </c>
      <c r="Q1032" s="122">
        <f t="shared" si="159"/>
        <v>0.10915915267441509</v>
      </c>
    </row>
    <row r="1033" spans="1:17" x14ac:dyDescent="0.2">
      <c r="A1033" s="78">
        <f t="shared" si="163"/>
        <v>69</v>
      </c>
      <c r="B1033" s="57" t="s">
        <v>1359</v>
      </c>
      <c r="C1033" s="57">
        <v>245.3</v>
      </c>
      <c r="D1033" s="57"/>
      <c r="E1033" s="57"/>
      <c r="F1033" s="57">
        <f t="shared" si="156"/>
        <v>245.3</v>
      </c>
      <c r="G1033" s="121">
        <v>5</v>
      </c>
      <c r="H1033" s="57">
        <v>5</v>
      </c>
      <c r="I1033" s="121">
        <v>5000</v>
      </c>
      <c r="J1033" s="57">
        <v>5</v>
      </c>
      <c r="K1033" s="56">
        <f t="shared" si="160"/>
        <v>1.5925837889232235E-3</v>
      </c>
      <c r="L1033" s="56">
        <f t="shared" si="161"/>
        <v>1.3267263427109975E-3</v>
      </c>
      <c r="M1033" s="54">
        <f t="shared" si="162"/>
        <v>10.743061284413933</v>
      </c>
      <c r="N1033" s="54">
        <f t="shared" si="157"/>
        <v>2.3634734825710653</v>
      </c>
      <c r="O1033" s="245">
        <f t="shared" si="158"/>
        <v>5.1029541100966185</v>
      </c>
      <c r="P1033" s="54">
        <v>0.48401601841196779</v>
      </c>
      <c r="Q1033" s="122">
        <f t="shared" si="159"/>
        <v>7.6206705648159748E-2</v>
      </c>
    </row>
    <row r="1034" spans="1:17" x14ac:dyDescent="0.2">
      <c r="A1034" s="78">
        <f t="shared" si="163"/>
        <v>70</v>
      </c>
      <c r="B1034" s="57" t="s">
        <v>1360</v>
      </c>
      <c r="C1034" s="57">
        <v>347.2</v>
      </c>
      <c r="D1034" s="57"/>
      <c r="E1034" s="57"/>
      <c r="F1034" s="57">
        <f t="shared" si="156"/>
        <v>347.2</v>
      </c>
      <c r="G1034" s="121">
        <v>7</v>
      </c>
      <c r="H1034" s="57">
        <v>7</v>
      </c>
      <c r="I1034" s="121">
        <v>5000</v>
      </c>
      <c r="J1034" s="57">
        <v>7</v>
      </c>
      <c r="K1034" s="56">
        <f t="shared" si="160"/>
        <v>2.2296173044925129E-3</v>
      </c>
      <c r="L1034" s="56">
        <f t="shared" si="161"/>
        <v>1.8574168797953964E-3</v>
      </c>
      <c r="M1034" s="54">
        <f t="shared" si="162"/>
        <v>15.040285798179507</v>
      </c>
      <c r="N1034" s="54">
        <f t="shared" si="157"/>
        <v>3.3088628755994915</v>
      </c>
      <c r="O1034" s="245">
        <f t="shared" si="158"/>
        <v>7.1441357541352657</v>
      </c>
      <c r="P1034" s="54">
        <v>0.67762242577675491</v>
      </c>
      <c r="Q1034" s="122">
        <f t="shared" si="159"/>
        <v>7.5377035868925746E-2</v>
      </c>
    </row>
    <row r="1035" spans="1:17" x14ac:dyDescent="0.2">
      <c r="A1035" s="78">
        <f t="shared" si="163"/>
        <v>71</v>
      </c>
      <c r="B1035" s="57" t="s">
        <v>1361</v>
      </c>
      <c r="C1035" s="57">
        <v>332.5</v>
      </c>
      <c r="D1035" s="57"/>
      <c r="E1035" s="57"/>
      <c r="F1035" s="57">
        <f t="shared" si="156"/>
        <v>332.5</v>
      </c>
      <c r="G1035" s="121">
        <v>6</v>
      </c>
      <c r="H1035" s="57">
        <v>6</v>
      </c>
      <c r="I1035" s="121">
        <v>5000</v>
      </c>
      <c r="J1035" s="57">
        <v>6</v>
      </c>
      <c r="K1035" s="56">
        <f t="shared" si="160"/>
        <v>1.911100546707868E-3</v>
      </c>
      <c r="L1035" s="56">
        <f t="shared" si="161"/>
        <v>1.592071611253197E-3</v>
      </c>
      <c r="M1035" s="54">
        <f t="shared" si="162"/>
        <v>12.891673541296718</v>
      </c>
      <c r="N1035" s="54">
        <f t="shared" si="157"/>
        <v>2.836168179085278</v>
      </c>
      <c r="O1035" s="245">
        <f t="shared" si="158"/>
        <v>6.1235449321159408</v>
      </c>
      <c r="P1035" s="54">
        <v>0.58081922209436132</v>
      </c>
      <c r="Q1035" s="122">
        <f t="shared" si="159"/>
        <v>6.7465280825841495E-2</v>
      </c>
    </row>
    <row r="1036" spans="1:17" x14ac:dyDescent="0.2">
      <c r="A1036" s="78">
        <f t="shared" si="163"/>
        <v>72</v>
      </c>
      <c r="B1036" s="57" t="s">
        <v>1362</v>
      </c>
      <c r="C1036" s="57">
        <v>317.3</v>
      </c>
      <c r="D1036" s="57"/>
      <c r="E1036" s="57"/>
      <c r="F1036" s="57">
        <f t="shared" si="156"/>
        <v>317.3</v>
      </c>
      <c r="G1036" s="121">
        <v>7</v>
      </c>
      <c r="H1036" s="57">
        <v>7</v>
      </c>
      <c r="I1036" s="121">
        <v>5000</v>
      </c>
      <c r="J1036" s="57">
        <v>7</v>
      </c>
      <c r="K1036" s="56">
        <f t="shared" si="160"/>
        <v>2.2296173044925129E-3</v>
      </c>
      <c r="L1036" s="56">
        <f t="shared" si="161"/>
        <v>1.8574168797953964E-3</v>
      </c>
      <c r="M1036" s="54">
        <f t="shared" si="162"/>
        <v>15.040285798179507</v>
      </c>
      <c r="N1036" s="54">
        <f t="shared" si="157"/>
        <v>3.3088628755994915</v>
      </c>
      <c r="O1036" s="245">
        <f t="shared" si="158"/>
        <v>7.1441357541352657</v>
      </c>
      <c r="P1036" s="54">
        <v>0.67762242577675491</v>
      </c>
      <c r="Q1036" s="122">
        <f t="shared" si="159"/>
        <v>8.2480008993668502E-2</v>
      </c>
    </row>
    <row r="1037" spans="1:17" x14ac:dyDescent="0.2">
      <c r="A1037" s="78">
        <f t="shared" si="163"/>
        <v>73</v>
      </c>
      <c r="B1037" s="57" t="s">
        <v>1363</v>
      </c>
      <c r="C1037" s="57">
        <v>286</v>
      </c>
      <c r="D1037" s="57"/>
      <c r="E1037" s="57"/>
      <c r="F1037" s="57">
        <f t="shared" si="156"/>
        <v>286</v>
      </c>
      <c r="G1037" s="121">
        <v>10</v>
      </c>
      <c r="H1037" s="57">
        <v>10</v>
      </c>
      <c r="I1037" s="121">
        <v>5000</v>
      </c>
      <c r="J1037" s="57">
        <v>10</v>
      </c>
      <c r="K1037" s="56">
        <f t="shared" si="160"/>
        <v>3.1851675778464469E-3</v>
      </c>
      <c r="L1037" s="56">
        <f t="shared" si="161"/>
        <v>2.6534526854219949E-3</v>
      </c>
      <c r="M1037" s="54">
        <f t="shared" si="162"/>
        <v>21.486122568827867</v>
      </c>
      <c r="N1037" s="54">
        <f t="shared" si="157"/>
        <v>4.7269469651421305</v>
      </c>
      <c r="O1037" s="245">
        <f t="shared" si="158"/>
        <v>10.205908220193237</v>
      </c>
      <c r="P1037" s="54">
        <v>0.96803203682393557</v>
      </c>
      <c r="Q1037" s="122">
        <f t="shared" si="159"/>
        <v>0.13072381045799711</v>
      </c>
    </row>
    <row r="1038" spans="1:17" x14ac:dyDescent="0.2">
      <c r="A1038" s="78">
        <f t="shared" si="163"/>
        <v>74</v>
      </c>
      <c r="B1038" s="57" t="s">
        <v>1364</v>
      </c>
      <c r="C1038" s="57">
        <v>226.4</v>
      </c>
      <c r="D1038" s="57"/>
      <c r="E1038" s="57"/>
      <c r="F1038" s="57">
        <f t="shared" si="156"/>
        <v>226.4</v>
      </c>
      <c r="G1038" s="121">
        <v>5</v>
      </c>
      <c r="H1038" s="57">
        <v>5</v>
      </c>
      <c r="I1038" s="121">
        <v>5000</v>
      </c>
      <c r="J1038" s="57">
        <v>5</v>
      </c>
      <c r="K1038" s="56">
        <f t="shared" si="160"/>
        <v>1.5925837889232235E-3</v>
      </c>
      <c r="L1038" s="56">
        <f t="shared" si="161"/>
        <v>1.3267263427109975E-3</v>
      </c>
      <c r="M1038" s="54">
        <f t="shared" si="162"/>
        <v>10.743061284413933</v>
      </c>
      <c r="N1038" s="54">
        <f t="shared" si="157"/>
        <v>2.3634734825710653</v>
      </c>
      <c r="O1038" s="245">
        <f t="shared" si="158"/>
        <v>5.1029541100966185</v>
      </c>
      <c r="P1038" s="54">
        <v>0.48401601841196779</v>
      </c>
      <c r="Q1038" s="122">
        <f t="shared" si="159"/>
        <v>8.2568484520731386E-2</v>
      </c>
    </row>
    <row r="1039" spans="1:17" x14ac:dyDescent="0.2">
      <c r="A1039" s="78">
        <f t="shared" si="163"/>
        <v>75</v>
      </c>
      <c r="B1039" s="57" t="s">
        <v>1365</v>
      </c>
      <c r="C1039" s="57">
        <v>281.01</v>
      </c>
      <c r="D1039" s="57"/>
      <c r="E1039" s="57"/>
      <c r="F1039" s="57">
        <f t="shared" si="156"/>
        <v>281.01</v>
      </c>
      <c r="G1039" s="121">
        <v>5</v>
      </c>
      <c r="H1039" s="57">
        <v>5</v>
      </c>
      <c r="I1039" s="121">
        <v>5000</v>
      </c>
      <c r="J1039" s="57">
        <v>5</v>
      </c>
      <c r="K1039" s="56">
        <f t="shared" si="160"/>
        <v>1.5925837889232235E-3</v>
      </c>
      <c r="L1039" s="56">
        <f t="shared" si="161"/>
        <v>1.3267263427109975E-3</v>
      </c>
      <c r="M1039" s="54">
        <f t="shared" si="162"/>
        <v>10.743061284413933</v>
      </c>
      <c r="N1039" s="54">
        <f t="shared" si="157"/>
        <v>2.3634734825710653</v>
      </c>
      <c r="O1039" s="245">
        <f t="shared" si="158"/>
        <v>5.1029541100966185</v>
      </c>
      <c r="P1039" s="54">
        <v>0.48401601841196779</v>
      </c>
      <c r="Q1039" s="122">
        <f t="shared" si="159"/>
        <v>6.65225611027849E-2</v>
      </c>
    </row>
    <row r="1040" spans="1:17" x14ac:dyDescent="0.2">
      <c r="A1040" s="78">
        <f t="shared" si="163"/>
        <v>76</v>
      </c>
      <c r="B1040" s="57" t="s">
        <v>1366</v>
      </c>
      <c r="C1040" s="57">
        <v>94.8</v>
      </c>
      <c r="D1040" s="57">
        <v>27.9</v>
      </c>
      <c r="E1040" s="57">
        <v>26</v>
      </c>
      <c r="F1040" s="57">
        <f t="shared" si="156"/>
        <v>148.69999999999999</v>
      </c>
      <c r="G1040" s="121">
        <v>2</v>
      </c>
      <c r="H1040" s="57">
        <v>2</v>
      </c>
      <c r="I1040" s="121">
        <v>5000</v>
      </c>
      <c r="J1040" s="57">
        <v>2</v>
      </c>
      <c r="K1040" s="56">
        <f t="shared" si="160"/>
        <v>6.3703351556928937E-4</v>
      </c>
      <c r="L1040" s="56">
        <f t="shared" si="161"/>
        <v>5.3069053708439898E-4</v>
      </c>
      <c r="M1040" s="54">
        <f t="shared" si="162"/>
        <v>4.2972245137655731</v>
      </c>
      <c r="N1040" s="54">
        <f t="shared" si="157"/>
        <v>0.94538939302842606</v>
      </c>
      <c r="O1040" s="245">
        <f t="shared" si="158"/>
        <v>2.0411816440386472</v>
      </c>
      <c r="P1040" s="54">
        <v>0.1936064073647871</v>
      </c>
      <c r="Q1040" s="122">
        <f t="shared" si="159"/>
        <v>5.0285151030245022E-2</v>
      </c>
    </row>
    <row r="1041" spans="1:17" x14ac:dyDescent="0.2">
      <c r="A1041" s="78">
        <f t="shared" si="163"/>
        <v>77</v>
      </c>
      <c r="B1041" s="57" t="s">
        <v>1367</v>
      </c>
      <c r="C1041" s="57">
        <v>222.4</v>
      </c>
      <c r="D1041" s="57"/>
      <c r="E1041" s="57"/>
      <c r="F1041" s="57">
        <f t="shared" si="156"/>
        <v>222.4</v>
      </c>
      <c r="G1041" s="121">
        <v>4</v>
      </c>
      <c r="H1041" s="57">
        <v>4</v>
      </c>
      <c r="I1041" s="121">
        <v>5000</v>
      </c>
      <c r="J1041" s="57">
        <v>4</v>
      </c>
      <c r="K1041" s="56">
        <f t="shared" si="160"/>
        <v>1.2740670311385787E-3</v>
      </c>
      <c r="L1041" s="56">
        <f t="shared" si="161"/>
        <v>1.061381074168798E-3</v>
      </c>
      <c r="M1041" s="54">
        <f t="shared" si="162"/>
        <v>8.5944490275311463</v>
      </c>
      <c r="N1041" s="54">
        <f t="shared" si="157"/>
        <v>1.8907787860568521</v>
      </c>
      <c r="O1041" s="245">
        <f t="shared" si="158"/>
        <v>4.0823632880772944</v>
      </c>
      <c r="P1041" s="54">
        <v>0.3872128147295742</v>
      </c>
      <c r="Q1041" s="122">
        <f t="shared" si="159"/>
        <v>6.7242823365084831E-2</v>
      </c>
    </row>
    <row r="1042" spans="1:17" x14ac:dyDescent="0.2">
      <c r="A1042" s="78">
        <f t="shared" si="163"/>
        <v>78</v>
      </c>
      <c r="B1042" s="57" t="s">
        <v>1368</v>
      </c>
      <c r="C1042" s="57">
        <v>377.2</v>
      </c>
      <c r="D1042" s="57"/>
      <c r="E1042" s="57">
        <v>171.6</v>
      </c>
      <c r="F1042" s="57">
        <f t="shared" si="156"/>
        <v>548.79999999999995</v>
      </c>
      <c r="G1042" s="121">
        <v>8</v>
      </c>
      <c r="H1042" s="57">
        <v>8</v>
      </c>
      <c r="I1042" s="121">
        <v>5000</v>
      </c>
      <c r="J1042" s="57">
        <v>8</v>
      </c>
      <c r="K1042" s="56">
        <f t="shared" si="160"/>
        <v>2.5481340622771575E-3</v>
      </c>
      <c r="L1042" s="56">
        <f t="shared" si="161"/>
        <v>2.1227621483375959E-3</v>
      </c>
      <c r="M1042" s="54">
        <f t="shared" si="162"/>
        <v>17.188898055062293</v>
      </c>
      <c r="N1042" s="54">
        <f t="shared" si="157"/>
        <v>3.7815575721137042</v>
      </c>
      <c r="O1042" s="245">
        <f t="shared" si="158"/>
        <v>8.1647265761545889</v>
      </c>
      <c r="P1042" s="54">
        <v>0.77442562945914839</v>
      </c>
      <c r="Q1042" s="122">
        <f t="shared" si="159"/>
        <v>5.4500014272576051E-2</v>
      </c>
    </row>
    <row r="1043" spans="1:17" x14ac:dyDescent="0.2">
      <c r="A1043" s="78">
        <f t="shared" si="163"/>
        <v>79</v>
      </c>
      <c r="B1043" s="57" t="s">
        <v>1369</v>
      </c>
      <c r="C1043" s="57">
        <v>195.3</v>
      </c>
      <c r="D1043" s="57"/>
      <c r="E1043" s="57"/>
      <c r="F1043" s="57">
        <f t="shared" si="156"/>
        <v>195.3</v>
      </c>
      <c r="G1043" s="121">
        <v>5</v>
      </c>
      <c r="H1043" s="57">
        <v>5</v>
      </c>
      <c r="I1043" s="121">
        <v>5000</v>
      </c>
      <c r="J1043" s="57">
        <v>5</v>
      </c>
      <c r="K1043" s="56">
        <f t="shared" si="160"/>
        <v>1.5925837889232235E-3</v>
      </c>
      <c r="L1043" s="56">
        <f t="shared" si="161"/>
        <v>1.3267263427109975E-3</v>
      </c>
      <c r="M1043" s="54">
        <f t="shared" si="162"/>
        <v>10.743061284413933</v>
      </c>
      <c r="N1043" s="54">
        <f t="shared" si="157"/>
        <v>2.3634734825710653</v>
      </c>
      <c r="O1043" s="245">
        <f t="shared" si="158"/>
        <v>5.1029541100966185</v>
      </c>
      <c r="P1043" s="54">
        <v>0.48401601841196779</v>
      </c>
      <c r="Q1043" s="122">
        <f t="shared" si="159"/>
        <v>9.5716870944667617E-2</v>
      </c>
    </row>
    <row r="1044" spans="1:17" x14ac:dyDescent="0.2">
      <c r="A1044" s="78">
        <f t="shared" si="163"/>
        <v>80</v>
      </c>
      <c r="B1044" s="57" t="s">
        <v>1370</v>
      </c>
      <c r="C1044" s="57">
        <v>178.1</v>
      </c>
      <c r="D1044" s="57"/>
      <c r="E1044" s="57">
        <v>22.4</v>
      </c>
      <c r="F1044" s="57">
        <f t="shared" si="156"/>
        <v>200.5</v>
      </c>
      <c r="G1044" s="121">
        <v>5</v>
      </c>
      <c r="H1044" s="57">
        <v>5</v>
      </c>
      <c r="I1044" s="121">
        <v>5000</v>
      </c>
      <c r="J1044" s="57">
        <v>5</v>
      </c>
      <c r="K1044" s="56">
        <f t="shared" si="160"/>
        <v>1.5925837889232235E-3</v>
      </c>
      <c r="L1044" s="56">
        <f t="shared" si="161"/>
        <v>1.3267263427109975E-3</v>
      </c>
      <c r="M1044" s="54">
        <f t="shared" si="162"/>
        <v>10.743061284413933</v>
      </c>
      <c r="N1044" s="54">
        <f t="shared" si="157"/>
        <v>2.3634734825710653</v>
      </c>
      <c r="O1044" s="245">
        <f t="shared" si="158"/>
        <v>5.1029541100966185</v>
      </c>
      <c r="P1044" s="54">
        <v>0.48401601841196779</v>
      </c>
      <c r="Q1044" s="122">
        <f t="shared" si="159"/>
        <v>9.3234438381514143E-2</v>
      </c>
    </row>
    <row r="1045" spans="1:17" x14ac:dyDescent="0.2">
      <c r="A1045" s="78">
        <f t="shared" si="163"/>
        <v>81</v>
      </c>
      <c r="B1045" s="57" t="s">
        <v>1371</v>
      </c>
      <c r="C1045" s="57">
        <v>292.10000000000002</v>
      </c>
      <c r="D1045" s="57"/>
      <c r="E1045" s="57">
        <v>168.1</v>
      </c>
      <c r="F1045" s="57">
        <f t="shared" si="156"/>
        <v>460.20000000000005</v>
      </c>
      <c r="G1045" s="121">
        <v>5</v>
      </c>
      <c r="H1045" s="57">
        <v>5</v>
      </c>
      <c r="I1045" s="121">
        <v>5000</v>
      </c>
      <c r="J1045" s="57">
        <v>5</v>
      </c>
      <c r="K1045" s="56">
        <f t="shared" si="160"/>
        <v>1.5925837889232235E-3</v>
      </c>
      <c r="L1045" s="56">
        <f t="shared" si="161"/>
        <v>1.3267263427109975E-3</v>
      </c>
      <c r="M1045" s="54">
        <f t="shared" si="162"/>
        <v>10.743061284413933</v>
      </c>
      <c r="N1045" s="54">
        <f t="shared" si="157"/>
        <v>2.3634734825710653</v>
      </c>
      <c r="O1045" s="245">
        <f t="shared" si="158"/>
        <v>5.1029541100966185</v>
      </c>
      <c r="P1045" s="54">
        <v>0.48401601841196779</v>
      </c>
      <c r="Q1045" s="122">
        <f t="shared" si="159"/>
        <v>4.0620393080168585E-2</v>
      </c>
    </row>
    <row r="1046" spans="1:17" x14ac:dyDescent="0.2">
      <c r="A1046" s="78">
        <f t="shared" si="163"/>
        <v>82</v>
      </c>
      <c r="B1046" s="57" t="s">
        <v>1372</v>
      </c>
      <c r="C1046" s="57">
        <v>337</v>
      </c>
      <c r="D1046" s="57"/>
      <c r="E1046" s="57">
        <v>36.6</v>
      </c>
      <c r="F1046" s="57">
        <f t="shared" si="156"/>
        <v>373.6</v>
      </c>
      <c r="G1046" s="121">
        <v>5</v>
      </c>
      <c r="H1046" s="57">
        <v>5</v>
      </c>
      <c r="I1046" s="121">
        <v>5000</v>
      </c>
      <c r="J1046" s="57">
        <v>5</v>
      </c>
      <c r="K1046" s="56">
        <f t="shared" si="160"/>
        <v>1.5925837889232235E-3</v>
      </c>
      <c r="L1046" s="56">
        <f t="shared" si="161"/>
        <v>1.3267263427109975E-3</v>
      </c>
      <c r="M1046" s="54">
        <f t="shared" si="162"/>
        <v>10.743061284413933</v>
      </c>
      <c r="N1046" s="54">
        <f t="shared" si="157"/>
        <v>2.3634734825710653</v>
      </c>
      <c r="O1046" s="245">
        <f t="shared" si="158"/>
        <v>5.1029541100966185</v>
      </c>
      <c r="P1046" s="54">
        <v>0.48401601841196779</v>
      </c>
      <c r="Q1046" s="122">
        <f t="shared" si="159"/>
        <v>5.0036148007209812E-2</v>
      </c>
    </row>
    <row r="1047" spans="1:17" x14ac:dyDescent="0.2">
      <c r="A1047" s="78">
        <f t="shared" si="163"/>
        <v>83</v>
      </c>
      <c r="B1047" s="57" t="s">
        <v>1373</v>
      </c>
      <c r="C1047" s="57">
        <v>275</v>
      </c>
      <c r="D1047" s="57"/>
      <c r="E1047" s="57"/>
      <c r="F1047" s="57">
        <f t="shared" si="156"/>
        <v>275</v>
      </c>
      <c r="G1047" s="121">
        <v>3</v>
      </c>
      <c r="H1047" s="57">
        <v>3</v>
      </c>
      <c r="I1047" s="121">
        <v>5000</v>
      </c>
      <c r="J1047" s="57">
        <v>3</v>
      </c>
      <c r="K1047" s="56">
        <f t="shared" si="160"/>
        <v>9.55550273353934E-4</v>
      </c>
      <c r="L1047" s="56">
        <f t="shared" si="161"/>
        <v>7.9603580562659848E-4</v>
      </c>
      <c r="M1047" s="54">
        <f t="shared" si="162"/>
        <v>6.4458367706483592</v>
      </c>
      <c r="N1047" s="54">
        <f t="shared" si="157"/>
        <v>1.418084089542639</v>
      </c>
      <c r="O1047" s="245">
        <f t="shared" si="158"/>
        <v>3.0617724660579704</v>
      </c>
      <c r="P1047" s="54">
        <v>0.29040961104718066</v>
      </c>
      <c r="Q1047" s="122">
        <f t="shared" si="159"/>
        <v>4.0785828862895092E-2</v>
      </c>
    </row>
    <row r="1048" spans="1:17" x14ac:dyDescent="0.2">
      <c r="A1048" s="78">
        <f t="shared" si="163"/>
        <v>84</v>
      </c>
      <c r="B1048" s="57" t="s">
        <v>1374</v>
      </c>
      <c r="C1048" s="57">
        <v>568.20000000000005</v>
      </c>
      <c r="D1048" s="57">
        <v>30.6</v>
      </c>
      <c r="E1048" s="57"/>
      <c r="F1048" s="57">
        <f t="shared" si="156"/>
        <v>598.80000000000007</v>
      </c>
      <c r="G1048" s="121">
        <v>15</v>
      </c>
      <c r="H1048" s="57">
        <v>15</v>
      </c>
      <c r="I1048" s="121">
        <v>5000</v>
      </c>
      <c r="J1048" s="57">
        <v>15</v>
      </c>
      <c r="K1048" s="56">
        <f t="shared" si="160"/>
        <v>4.7777513667696704E-3</v>
      </c>
      <c r="L1048" s="56">
        <f t="shared" si="161"/>
        <v>3.9801790281329928E-3</v>
      </c>
      <c r="M1048" s="54">
        <f t="shared" si="162"/>
        <v>32.2291838532418</v>
      </c>
      <c r="N1048" s="54">
        <f t="shared" si="157"/>
        <v>7.0904204477131962</v>
      </c>
      <c r="O1048" s="245">
        <f t="shared" si="158"/>
        <v>15.308862330289854</v>
      </c>
      <c r="P1048" s="54">
        <v>1.4520480552359032</v>
      </c>
      <c r="Q1048" s="122">
        <f t="shared" si="159"/>
        <v>9.3654834145759425E-2</v>
      </c>
    </row>
    <row r="1049" spans="1:17" x14ac:dyDescent="0.2">
      <c r="A1049" s="78">
        <f t="shared" si="163"/>
        <v>85</v>
      </c>
      <c r="B1049" s="57" t="s">
        <v>1375</v>
      </c>
      <c r="C1049" s="57">
        <v>242.6</v>
      </c>
      <c r="D1049" s="57"/>
      <c r="E1049" s="57">
        <v>164.4</v>
      </c>
      <c r="F1049" s="57">
        <f t="shared" si="156"/>
        <v>407</v>
      </c>
      <c r="G1049" s="121">
        <v>6</v>
      </c>
      <c r="H1049" s="57">
        <v>6</v>
      </c>
      <c r="I1049" s="121">
        <v>5000</v>
      </c>
      <c r="J1049" s="57">
        <v>6</v>
      </c>
      <c r="K1049" s="56">
        <f t="shared" si="160"/>
        <v>1.911100546707868E-3</v>
      </c>
      <c r="L1049" s="56">
        <f t="shared" si="161"/>
        <v>1.592071611253197E-3</v>
      </c>
      <c r="M1049" s="54">
        <f t="shared" si="162"/>
        <v>12.891673541296718</v>
      </c>
      <c r="N1049" s="54">
        <f t="shared" si="157"/>
        <v>2.836168179085278</v>
      </c>
      <c r="O1049" s="245">
        <f t="shared" si="158"/>
        <v>6.1235449321159408</v>
      </c>
      <c r="P1049" s="54">
        <v>0.58081922209436132</v>
      </c>
      <c r="Q1049" s="122">
        <f t="shared" si="159"/>
        <v>5.5115984949858227E-2</v>
      </c>
    </row>
    <row r="1050" spans="1:17" x14ac:dyDescent="0.2">
      <c r="A1050" s="78">
        <f t="shared" si="163"/>
        <v>86</v>
      </c>
      <c r="B1050" s="57" t="s">
        <v>1376</v>
      </c>
      <c r="C1050" s="57">
        <v>255.3</v>
      </c>
      <c r="D1050" s="57"/>
      <c r="E1050" s="57"/>
      <c r="F1050" s="57">
        <f t="shared" si="156"/>
        <v>255.3</v>
      </c>
      <c r="G1050" s="121">
        <v>5</v>
      </c>
      <c r="H1050" s="57">
        <v>5</v>
      </c>
      <c r="I1050" s="121">
        <v>5000</v>
      </c>
      <c r="J1050" s="57">
        <v>5</v>
      </c>
      <c r="K1050" s="56">
        <f t="shared" si="160"/>
        <v>1.5925837889232235E-3</v>
      </c>
      <c r="L1050" s="56">
        <f t="shared" si="161"/>
        <v>1.3267263427109975E-3</v>
      </c>
      <c r="M1050" s="54">
        <f t="shared" si="162"/>
        <v>10.743061284413933</v>
      </c>
      <c r="N1050" s="54">
        <f t="shared" si="157"/>
        <v>2.3634734825710653</v>
      </c>
      <c r="O1050" s="245">
        <f t="shared" si="158"/>
        <v>5.1029541100966185</v>
      </c>
      <c r="P1050" s="54">
        <v>0.48401601841196779</v>
      </c>
      <c r="Q1050" s="122">
        <f t="shared" si="159"/>
        <v>7.3221719136285099E-2</v>
      </c>
    </row>
    <row r="1051" spans="1:17" x14ac:dyDescent="0.2">
      <c r="A1051" s="78">
        <f t="shared" si="163"/>
        <v>87</v>
      </c>
      <c r="B1051" s="57" t="s">
        <v>1377</v>
      </c>
      <c r="C1051" s="57">
        <v>139.19999999999999</v>
      </c>
      <c r="D1051" s="57"/>
      <c r="E1051" s="57"/>
      <c r="F1051" s="57">
        <f t="shared" si="156"/>
        <v>139.19999999999999</v>
      </c>
      <c r="G1051" s="121">
        <v>5</v>
      </c>
      <c r="H1051" s="57">
        <v>5</v>
      </c>
      <c r="I1051" s="121">
        <v>5000</v>
      </c>
      <c r="J1051" s="57">
        <v>5</v>
      </c>
      <c r="K1051" s="56">
        <f t="shared" si="160"/>
        <v>1.5925837889232235E-3</v>
      </c>
      <c r="L1051" s="56">
        <f t="shared" si="161"/>
        <v>1.3267263427109975E-3</v>
      </c>
      <c r="M1051" s="54">
        <f t="shared" si="162"/>
        <v>10.743061284413933</v>
      </c>
      <c r="N1051" s="54">
        <f t="shared" si="157"/>
        <v>2.3634734825710653</v>
      </c>
      <c r="O1051" s="245">
        <f t="shared" si="158"/>
        <v>5.1029541100966185</v>
      </c>
      <c r="P1051" s="54">
        <v>0.48401601841196779</v>
      </c>
      <c r="Q1051" s="122">
        <f t="shared" si="159"/>
        <v>0.13429242022624704</v>
      </c>
    </row>
    <row r="1052" spans="1:17" x14ac:dyDescent="0.2">
      <c r="A1052" s="78">
        <f t="shared" si="163"/>
        <v>88</v>
      </c>
      <c r="B1052" s="57" t="s">
        <v>1378</v>
      </c>
      <c r="C1052" s="57">
        <v>110.5</v>
      </c>
      <c r="D1052" s="57">
        <v>21.5</v>
      </c>
      <c r="E1052" s="57"/>
      <c r="F1052" s="57">
        <f t="shared" si="156"/>
        <v>132</v>
      </c>
      <c r="G1052" s="121">
        <v>3</v>
      </c>
      <c r="H1052" s="57">
        <v>3</v>
      </c>
      <c r="I1052" s="121">
        <v>5000</v>
      </c>
      <c r="J1052" s="57">
        <v>3</v>
      </c>
      <c r="K1052" s="56">
        <f t="shared" si="160"/>
        <v>9.55550273353934E-4</v>
      </c>
      <c r="L1052" s="56">
        <f t="shared" si="161"/>
        <v>7.9603580562659848E-4</v>
      </c>
      <c r="M1052" s="54">
        <f t="shared" si="162"/>
        <v>6.4458367706483592</v>
      </c>
      <c r="N1052" s="54">
        <f t="shared" si="157"/>
        <v>1.418084089542639</v>
      </c>
      <c r="O1052" s="245">
        <f t="shared" si="158"/>
        <v>3.0617724660579704</v>
      </c>
      <c r="P1052" s="54">
        <v>0.29040961104718066</v>
      </c>
      <c r="Q1052" s="122">
        <f t="shared" si="159"/>
        <v>8.4970476797698105E-2</v>
      </c>
    </row>
    <row r="1053" spans="1:17" x14ac:dyDescent="0.2">
      <c r="A1053" s="78">
        <f t="shared" si="163"/>
        <v>89</v>
      </c>
      <c r="B1053" s="57" t="s">
        <v>1379</v>
      </c>
      <c r="C1053" s="57">
        <v>153.9</v>
      </c>
      <c r="D1053" s="57"/>
      <c r="E1053" s="57"/>
      <c r="F1053" s="57">
        <f t="shared" si="156"/>
        <v>153.9</v>
      </c>
      <c r="G1053" s="121">
        <v>4</v>
      </c>
      <c r="H1053" s="57">
        <v>4</v>
      </c>
      <c r="I1053" s="121">
        <v>5000</v>
      </c>
      <c r="J1053" s="57">
        <v>4</v>
      </c>
      <c r="K1053" s="56">
        <f t="shared" si="160"/>
        <v>1.2740670311385787E-3</v>
      </c>
      <c r="L1053" s="56">
        <f t="shared" si="161"/>
        <v>1.061381074168798E-3</v>
      </c>
      <c r="M1053" s="54">
        <f t="shared" si="162"/>
        <v>8.5944490275311463</v>
      </c>
      <c r="N1053" s="54">
        <f t="shared" si="157"/>
        <v>1.8907787860568521</v>
      </c>
      <c r="O1053" s="245">
        <f t="shared" si="158"/>
        <v>4.0823632880772944</v>
      </c>
      <c r="P1053" s="54">
        <v>0.3872128147295742</v>
      </c>
      <c r="Q1053" s="122">
        <f t="shared" si="159"/>
        <v>9.7172215181253199E-2</v>
      </c>
    </row>
    <row r="1054" spans="1:17" x14ac:dyDescent="0.2">
      <c r="A1054" s="78">
        <f t="shared" si="163"/>
        <v>90</v>
      </c>
      <c r="B1054" s="57" t="s">
        <v>1380</v>
      </c>
      <c r="C1054" s="57">
        <v>120.6</v>
      </c>
      <c r="D1054" s="57"/>
      <c r="E1054" s="57"/>
      <c r="F1054" s="57">
        <f t="shared" si="156"/>
        <v>120.6</v>
      </c>
      <c r="G1054" s="121">
        <v>3</v>
      </c>
      <c r="H1054" s="57">
        <v>3</v>
      </c>
      <c r="I1054" s="121">
        <v>5000</v>
      </c>
      <c r="J1054" s="57">
        <v>3</v>
      </c>
      <c r="K1054" s="56">
        <f t="shared" si="160"/>
        <v>9.55550273353934E-4</v>
      </c>
      <c r="L1054" s="56">
        <f t="shared" si="161"/>
        <v>7.9603580562659848E-4</v>
      </c>
      <c r="M1054" s="54">
        <f t="shared" si="162"/>
        <v>6.4458367706483592</v>
      </c>
      <c r="N1054" s="54">
        <f t="shared" si="157"/>
        <v>1.418084089542639</v>
      </c>
      <c r="O1054" s="245">
        <f t="shared" si="158"/>
        <v>3.0617724660579704</v>
      </c>
      <c r="P1054" s="54">
        <v>0.29040961104718066</v>
      </c>
      <c r="Q1054" s="122">
        <f t="shared" si="159"/>
        <v>9.3002511917878519E-2</v>
      </c>
    </row>
    <row r="1055" spans="1:17" x14ac:dyDescent="0.2">
      <c r="A1055" s="78">
        <f t="shared" si="163"/>
        <v>91</v>
      </c>
      <c r="B1055" s="57" t="s">
        <v>1381</v>
      </c>
      <c r="C1055" s="57">
        <v>141.30000000000001</v>
      </c>
      <c r="D1055" s="57"/>
      <c r="E1055" s="57"/>
      <c r="F1055" s="57">
        <f t="shared" si="156"/>
        <v>141.30000000000001</v>
      </c>
      <c r="G1055" s="121">
        <v>4</v>
      </c>
      <c r="H1055" s="57">
        <v>4</v>
      </c>
      <c r="I1055" s="121">
        <v>5000</v>
      </c>
      <c r="J1055" s="57">
        <v>4</v>
      </c>
      <c r="K1055" s="56">
        <f t="shared" si="160"/>
        <v>1.2740670311385787E-3</v>
      </c>
      <c r="L1055" s="56">
        <f t="shared" si="161"/>
        <v>1.061381074168798E-3</v>
      </c>
      <c r="M1055" s="54">
        <f t="shared" si="162"/>
        <v>8.5944490275311463</v>
      </c>
      <c r="N1055" s="54">
        <f t="shared" si="157"/>
        <v>1.8907787860568521</v>
      </c>
      <c r="O1055" s="245">
        <f t="shared" si="158"/>
        <v>4.0823632880772944</v>
      </c>
      <c r="P1055" s="54">
        <v>0.3872128147295742</v>
      </c>
      <c r="Q1055" s="122">
        <f t="shared" si="159"/>
        <v>0.10583725347767067</v>
      </c>
    </row>
    <row r="1056" spans="1:17" x14ac:dyDescent="0.2">
      <c r="A1056" s="78">
        <f t="shared" si="163"/>
        <v>92</v>
      </c>
      <c r="B1056" s="57" t="s">
        <v>1382</v>
      </c>
      <c r="C1056" s="57">
        <v>326</v>
      </c>
      <c r="D1056" s="57"/>
      <c r="E1056" s="57"/>
      <c r="F1056" s="57">
        <f t="shared" si="156"/>
        <v>326</v>
      </c>
      <c r="G1056" s="121">
        <v>7</v>
      </c>
      <c r="H1056" s="57">
        <v>7</v>
      </c>
      <c r="I1056" s="121">
        <v>5000</v>
      </c>
      <c r="J1056" s="57">
        <v>7</v>
      </c>
      <c r="K1056" s="56">
        <f t="shared" si="160"/>
        <v>2.2296173044925129E-3</v>
      </c>
      <c r="L1056" s="56">
        <f t="shared" si="161"/>
        <v>1.8574168797953964E-3</v>
      </c>
      <c r="M1056" s="54">
        <f t="shared" si="162"/>
        <v>15.040285798179507</v>
      </c>
      <c r="N1056" s="54">
        <f t="shared" si="157"/>
        <v>3.3088628755994915</v>
      </c>
      <c r="O1056" s="245">
        <f t="shared" si="158"/>
        <v>7.1441357541352657</v>
      </c>
      <c r="P1056" s="54">
        <v>0.67762242577675491</v>
      </c>
      <c r="Q1056" s="122">
        <f t="shared" si="159"/>
        <v>8.0278855379420297E-2</v>
      </c>
    </row>
    <row r="1057" spans="1:17" x14ac:dyDescent="0.2">
      <c r="A1057" s="78">
        <f t="shared" si="163"/>
        <v>93</v>
      </c>
      <c r="B1057" s="57" t="s">
        <v>1383</v>
      </c>
      <c r="C1057" s="57">
        <v>378.3</v>
      </c>
      <c r="D1057" s="57"/>
      <c r="E1057" s="57"/>
      <c r="F1057" s="57">
        <f t="shared" si="156"/>
        <v>378.3</v>
      </c>
      <c r="G1057" s="121">
        <v>7</v>
      </c>
      <c r="H1057" s="57">
        <v>7</v>
      </c>
      <c r="I1057" s="121">
        <v>5000</v>
      </c>
      <c r="J1057" s="57">
        <v>7</v>
      </c>
      <c r="K1057" s="56">
        <f t="shared" si="160"/>
        <v>2.2296173044925129E-3</v>
      </c>
      <c r="L1057" s="56">
        <f t="shared" si="161"/>
        <v>1.8574168797953964E-3</v>
      </c>
      <c r="M1057" s="54">
        <f t="shared" si="162"/>
        <v>15.040285798179507</v>
      </c>
      <c r="N1057" s="54">
        <f t="shared" si="157"/>
        <v>3.3088628755994915</v>
      </c>
      <c r="O1057" s="245">
        <f t="shared" si="158"/>
        <v>7.1441357541352657</v>
      </c>
      <c r="P1057" s="54">
        <v>0.67762242577675491</v>
      </c>
      <c r="Q1057" s="122">
        <f t="shared" si="159"/>
        <v>6.918029831797784E-2</v>
      </c>
    </row>
    <row r="1058" spans="1:17" x14ac:dyDescent="0.2">
      <c r="A1058" s="78">
        <f t="shared" si="163"/>
        <v>94</v>
      </c>
      <c r="B1058" s="57" t="s">
        <v>1384</v>
      </c>
      <c r="C1058" s="57">
        <v>228.2</v>
      </c>
      <c r="D1058" s="57"/>
      <c r="E1058" s="57"/>
      <c r="F1058" s="57">
        <f t="shared" si="156"/>
        <v>228.2</v>
      </c>
      <c r="G1058" s="121">
        <v>7</v>
      </c>
      <c r="H1058" s="57">
        <v>7</v>
      </c>
      <c r="I1058" s="121">
        <v>5000</v>
      </c>
      <c r="J1058" s="57">
        <v>7</v>
      </c>
      <c r="K1058" s="56">
        <f t="shared" si="160"/>
        <v>2.2296173044925129E-3</v>
      </c>
      <c r="L1058" s="56">
        <f t="shared" si="161"/>
        <v>1.8574168797953964E-3</v>
      </c>
      <c r="M1058" s="54">
        <f t="shared" si="162"/>
        <v>15.040285798179507</v>
      </c>
      <c r="N1058" s="54">
        <f t="shared" si="157"/>
        <v>3.3088628755994915</v>
      </c>
      <c r="O1058" s="245">
        <f t="shared" si="158"/>
        <v>7.1441357541352657</v>
      </c>
      <c r="P1058" s="54">
        <v>0.67762242577675491</v>
      </c>
      <c r="Q1058" s="122">
        <f t="shared" si="159"/>
        <v>0.11468407911345758</v>
      </c>
    </row>
    <row r="1059" spans="1:17" x14ac:dyDescent="0.2">
      <c r="A1059" s="78">
        <f t="shared" si="163"/>
        <v>95</v>
      </c>
      <c r="B1059" s="57" t="s">
        <v>1385</v>
      </c>
      <c r="C1059" s="57">
        <v>145.69999999999999</v>
      </c>
      <c r="D1059" s="57"/>
      <c r="E1059" s="57"/>
      <c r="F1059" s="57">
        <f t="shared" si="156"/>
        <v>145.69999999999999</v>
      </c>
      <c r="G1059" s="121">
        <v>4</v>
      </c>
      <c r="H1059" s="57">
        <v>4</v>
      </c>
      <c r="I1059" s="121">
        <v>5000</v>
      </c>
      <c r="J1059" s="57">
        <v>4</v>
      </c>
      <c r="K1059" s="56">
        <f t="shared" si="160"/>
        <v>1.2740670311385787E-3</v>
      </c>
      <c r="L1059" s="56">
        <f t="shared" si="161"/>
        <v>1.061381074168798E-3</v>
      </c>
      <c r="M1059" s="54">
        <f t="shared" si="162"/>
        <v>8.5944490275311463</v>
      </c>
      <c r="N1059" s="54">
        <f t="shared" si="157"/>
        <v>1.8907787860568521</v>
      </c>
      <c r="O1059" s="245">
        <f t="shared" si="158"/>
        <v>4.0823632880772944</v>
      </c>
      <c r="P1059" s="54">
        <v>0.3872128147295742</v>
      </c>
      <c r="Q1059" s="122">
        <f t="shared" si="159"/>
        <v>0.10264107011938825</v>
      </c>
    </row>
    <row r="1060" spans="1:17" x14ac:dyDescent="0.2">
      <c r="A1060" s="78">
        <f t="shared" si="163"/>
        <v>96</v>
      </c>
      <c r="B1060" s="57" t="s">
        <v>1386</v>
      </c>
      <c r="C1060" s="57">
        <v>220.3</v>
      </c>
      <c r="D1060" s="57"/>
      <c r="E1060" s="57"/>
      <c r="F1060" s="57">
        <f t="shared" si="156"/>
        <v>220.3</v>
      </c>
      <c r="G1060" s="121">
        <v>7</v>
      </c>
      <c r="H1060" s="57">
        <v>7</v>
      </c>
      <c r="I1060" s="121">
        <v>5000</v>
      </c>
      <c r="J1060" s="57">
        <v>7</v>
      </c>
      <c r="K1060" s="56">
        <f t="shared" si="160"/>
        <v>2.2296173044925129E-3</v>
      </c>
      <c r="L1060" s="56">
        <f t="shared" si="161"/>
        <v>1.8574168797953964E-3</v>
      </c>
      <c r="M1060" s="54">
        <f t="shared" si="162"/>
        <v>15.040285798179507</v>
      </c>
      <c r="N1060" s="54">
        <f t="shared" si="157"/>
        <v>3.3088628755994915</v>
      </c>
      <c r="O1060" s="245">
        <f t="shared" si="158"/>
        <v>7.1441357541352657</v>
      </c>
      <c r="P1060" s="54">
        <v>0.67762242577675491</v>
      </c>
      <c r="Q1060" s="122">
        <f t="shared" si="159"/>
        <v>0.11879667205488433</v>
      </c>
    </row>
    <row r="1061" spans="1:17" x14ac:dyDescent="0.2">
      <c r="A1061" s="78">
        <f t="shared" si="163"/>
        <v>97</v>
      </c>
      <c r="B1061" s="57" t="s">
        <v>1387</v>
      </c>
      <c r="C1061" s="57">
        <v>5244.1</v>
      </c>
      <c r="D1061" s="57"/>
      <c r="E1061" s="57"/>
      <c r="F1061" s="57">
        <f t="shared" si="156"/>
        <v>5244.1</v>
      </c>
      <c r="G1061" s="121">
        <v>97</v>
      </c>
      <c r="H1061" s="57"/>
      <c r="I1061" s="121">
        <v>5000</v>
      </c>
      <c r="J1061" s="57">
        <v>97</v>
      </c>
      <c r="K1061" s="56">
        <f t="shared" si="160"/>
        <v>0</v>
      </c>
      <c r="L1061" s="56">
        <f t="shared" si="161"/>
        <v>2.573849104859335E-2</v>
      </c>
      <c r="M1061" s="54">
        <f t="shared" si="162"/>
        <v>94.71764705882353</v>
      </c>
      <c r="N1061" s="54">
        <f t="shared" si="157"/>
        <v>20.837882352941175</v>
      </c>
      <c r="O1061" s="245">
        <f t="shared" si="158"/>
        <v>44.990882352941178</v>
      </c>
      <c r="P1061" s="54">
        <v>0</v>
      </c>
      <c r="Q1061" s="122">
        <f t="shared" si="159"/>
        <v>3.0614673969738538E-2</v>
      </c>
    </row>
    <row r="1062" spans="1:17" x14ac:dyDescent="0.2">
      <c r="A1062" s="78">
        <f t="shared" si="163"/>
        <v>98</v>
      </c>
      <c r="B1062" s="57" t="s">
        <v>1388</v>
      </c>
      <c r="C1062" s="57">
        <v>164.4</v>
      </c>
      <c r="D1062" s="57"/>
      <c r="E1062" s="29"/>
      <c r="F1062" s="57">
        <f t="shared" si="156"/>
        <v>164.4</v>
      </c>
      <c r="G1062" s="121">
        <v>4</v>
      </c>
      <c r="H1062" s="57">
        <v>4</v>
      </c>
      <c r="I1062" s="121">
        <v>5000</v>
      </c>
      <c r="J1062" s="57">
        <v>4</v>
      </c>
      <c r="K1062" s="56">
        <f t="shared" si="160"/>
        <v>1.2740670311385787E-3</v>
      </c>
      <c r="L1062" s="56">
        <f t="shared" si="161"/>
        <v>1.061381074168798E-3</v>
      </c>
      <c r="M1062" s="54">
        <f t="shared" si="162"/>
        <v>8.5944490275311463</v>
      </c>
      <c r="N1062" s="54">
        <f t="shared" si="157"/>
        <v>1.8907787860568521</v>
      </c>
      <c r="O1062" s="245">
        <f t="shared" si="158"/>
        <v>4.0823632880772944</v>
      </c>
      <c r="P1062" s="54">
        <v>0.3872128147295742</v>
      </c>
      <c r="Q1062" s="122">
        <f t="shared" si="159"/>
        <v>9.0965960562012574E-2</v>
      </c>
    </row>
    <row r="1063" spans="1:17" x14ac:dyDescent="0.2">
      <c r="A1063" s="78">
        <f t="shared" si="163"/>
        <v>99</v>
      </c>
      <c r="B1063" s="57" t="s">
        <v>1389</v>
      </c>
      <c r="C1063" s="57">
        <v>126.2</v>
      </c>
      <c r="D1063" s="57"/>
      <c r="E1063" s="57"/>
      <c r="F1063" s="57">
        <f t="shared" si="156"/>
        <v>126.2</v>
      </c>
      <c r="G1063" s="121">
        <v>3</v>
      </c>
      <c r="H1063" s="57">
        <v>3</v>
      </c>
      <c r="I1063" s="121">
        <v>5000</v>
      </c>
      <c r="J1063" s="57">
        <v>3</v>
      </c>
      <c r="K1063" s="56">
        <f t="shared" si="160"/>
        <v>9.55550273353934E-4</v>
      </c>
      <c r="L1063" s="56">
        <f t="shared" si="161"/>
        <v>7.9603580562659848E-4</v>
      </c>
      <c r="M1063" s="54">
        <f t="shared" si="162"/>
        <v>6.4458367706483592</v>
      </c>
      <c r="N1063" s="54">
        <f t="shared" si="157"/>
        <v>1.418084089542639</v>
      </c>
      <c r="O1063" s="245">
        <f t="shared" si="158"/>
        <v>3.0617724660579704</v>
      </c>
      <c r="P1063" s="54">
        <v>0.29040961104718066</v>
      </c>
      <c r="Q1063" s="122">
        <f t="shared" si="159"/>
        <v>8.8875617569700069E-2</v>
      </c>
    </row>
    <row r="1064" spans="1:17" x14ac:dyDescent="0.2">
      <c r="A1064" s="78">
        <f t="shared" si="163"/>
        <v>100</v>
      </c>
      <c r="B1064" s="57" t="s">
        <v>1390</v>
      </c>
      <c r="C1064" s="57">
        <v>232.2</v>
      </c>
      <c r="D1064" s="57"/>
      <c r="E1064" s="57">
        <v>29.4</v>
      </c>
      <c r="F1064" s="57">
        <f t="shared" si="156"/>
        <v>261.59999999999997</v>
      </c>
      <c r="G1064" s="121">
        <v>5</v>
      </c>
      <c r="H1064" s="57">
        <v>5</v>
      </c>
      <c r="I1064" s="121">
        <v>5000</v>
      </c>
      <c r="J1064" s="57">
        <v>5</v>
      </c>
      <c r="K1064" s="56">
        <f t="shared" si="160"/>
        <v>1.5925837889232235E-3</v>
      </c>
      <c r="L1064" s="56">
        <f t="shared" si="161"/>
        <v>1.3267263427109975E-3</v>
      </c>
      <c r="M1064" s="54">
        <f t="shared" si="162"/>
        <v>10.743061284413933</v>
      </c>
      <c r="N1064" s="54">
        <f t="shared" si="157"/>
        <v>2.3634734825710653</v>
      </c>
      <c r="O1064" s="245">
        <f t="shared" si="158"/>
        <v>5.1029541100966185</v>
      </c>
      <c r="P1064" s="54">
        <v>0.48401601841196779</v>
      </c>
      <c r="Q1064" s="122">
        <f t="shared" si="159"/>
        <v>7.1458352046993842E-2</v>
      </c>
    </row>
    <row r="1065" spans="1:17" x14ac:dyDescent="0.2">
      <c r="A1065" s="78">
        <f t="shared" si="163"/>
        <v>101</v>
      </c>
      <c r="B1065" s="57" t="s">
        <v>1391</v>
      </c>
      <c r="C1065" s="57">
        <v>561.9</v>
      </c>
      <c r="D1065" s="57"/>
      <c r="E1065" s="57"/>
      <c r="F1065" s="57">
        <f t="shared" si="156"/>
        <v>561.9</v>
      </c>
      <c r="G1065" s="121">
        <v>16</v>
      </c>
      <c r="H1065" s="57">
        <v>16</v>
      </c>
      <c r="I1065" s="121">
        <v>5000</v>
      </c>
      <c r="J1065" s="57">
        <v>16</v>
      </c>
      <c r="K1065" s="56">
        <f t="shared" si="160"/>
        <v>5.0962681245543149E-3</v>
      </c>
      <c r="L1065" s="56">
        <f t="shared" si="161"/>
        <v>4.2455242966751919E-3</v>
      </c>
      <c r="M1065" s="54">
        <f t="shared" si="162"/>
        <v>34.377796110124585</v>
      </c>
      <c r="N1065" s="54">
        <f t="shared" si="157"/>
        <v>7.5631151442274085</v>
      </c>
      <c r="O1065" s="245">
        <f t="shared" si="158"/>
        <v>16.329453152309178</v>
      </c>
      <c r="P1065" s="54">
        <v>1.5488512589182968</v>
      </c>
      <c r="Q1065" s="122">
        <f t="shared" si="159"/>
        <v>0.10645882837796668</v>
      </c>
    </row>
    <row r="1066" spans="1:17" x14ac:dyDescent="0.2">
      <c r="A1066" s="78">
        <f t="shared" si="163"/>
        <v>102</v>
      </c>
      <c r="B1066" s="57" t="s">
        <v>1392</v>
      </c>
      <c r="C1066" s="57">
        <v>452.2</v>
      </c>
      <c r="D1066" s="57"/>
      <c r="E1066" s="57"/>
      <c r="F1066" s="57">
        <f t="shared" si="156"/>
        <v>452.2</v>
      </c>
      <c r="G1066" s="121">
        <v>12</v>
      </c>
      <c r="H1066" s="57">
        <v>12</v>
      </c>
      <c r="I1066" s="121">
        <v>5000</v>
      </c>
      <c r="J1066" s="57">
        <v>12</v>
      </c>
      <c r="K1066" s="56">
        <f t="shared" si="160"/>
        <v>3.822201093415736E-3</v>
      </c>
      <c r="L1066" s="56">
        <f t="shared" si="161"/>
        <v>3.1841432225063939E-3</v>
      </c>
      <c r="M1066" s="54">
        <f t="shared" si="162"/>
        <v>25.783347082593437</v>
      </c>
      <c r="N1066" s="54">
        <f t="shared" si="157"/>
        <v>5.6723363581705559</v>
      </c>
      <c r="O1066" s="245">
        <f t="shared" si="158"/>
        <v>12.247089864231882</v>
      </c>
      <c r="P1066" s="54">
        <v>1.1616384441887226</v>
      </c>
      <c r="Q1066" s="122">
        <f t="shared" si="159"/>
        <v>9.9213648273296332E-2</v>
      </c>
    </row>
    <row r="1067" spans="1:17" x14ac:dyDescent="0.2">
      <c r="A1067" s="78">
        <f t="shared" si="163"/>
        <v>103</v>
      </c>
      <c r="B1067" s="57" t="s">
        <v>1393</v>
      </c>
      <c r="C1067" s="57">
        <v>569.4</v>
      </c>
      <c r="D1067" s="57"/>
      <c r="E1067" s="57"/>
      <c r="F1067" s="57">
        <f t="shared" si="156"/>
        <v>569.4</v>
      </c>
      <c r="G1067" s="121">
        <v>14</v>
      </c>
      <c r="H1067" s="57">
        <v>14</v>
      </c>
      <c r="I1067" s="121">
        <v>5000</v>
      </c>
      <c r="J1067" s="57">
        <v>14</v>
      </c>
      <c r="K1067" s="56">
        <f t="shared" si="160"/>
        <v>4.4592346089850259E-3</v>
      </c>
      <c r="L1067" s="56">
        <f t="shared" si="161"/>
        <v>3.7148337595907929E-3</v>
      </c>
      <c r="M1067" s="54">
        <f t="shared" si="162"/>
        <v>30.080571596359015</v>
      </c>
      <c r="N1067" s="54">
        <f t="shared" si="157"/>
        <v>6.6177257511989831</v>
      </c>
      <c r="O1067" s="245">
        <f t="shared" si="158"/>
        <v>14.288271508270531</v>
      </c>
      <c r="P1067" s="54">
        <v>1.3552448515535098</v>
      </c>
      <c r="Q1067" s="122">
        <f t="shared" si="159"/>
        <v>9.1924505984162352E-2</v>
      </c>
    </row>
    <row r="1068" spans="1:17" x14ac:dyDescent="0.2">
      <c r="A1068" s="78">
        <f t="shared" si="163"/>
        <v>104</v>
      </c>
      <c r="B1068" s="57" t="s">
        <v>1394</v>
      </c>
      <c r="C1068" s="57">
        <v>154.30000000000001</v>
      </c>
      <c r="D1068" s="57"/>
      <c r="E1068" s="57"/>
      <c r="F1068" s="57">
        <f t="shared" si="156"/>
        <v>154.30000000000001</v>
      </c>
      <c r="G1068" s="121">
        <v>5</v>
      </c>
      <c r="H1068" s="57">
        <v>5</v>
      </c>
      <c r="I1068" s="121">
        <v>5000</v>
      </c>
      <c r="J1068" s="57">
        <v>5</v>
      </c>
      <c r="K1068" s="56">
        <f t="shared" si="160"/>
        <v>1.5925837889232235E-3</v>
      </c>
      <c r="L1068" s="56">
        <f t="shared" si="161"/>
        <v>1.3267263427109975E-3</v>
      </c>
      <c r="M1068" s="54">
        <f t="shared" si="162"/>
        <v>10.743061284413933</v>
      </c>
      <c r="N1068" s="54">
        <f t="shared" si="157"/>
        <v>2.3634734825710653</v>
      </c>
      <c r="O1068" s="245">
        <f t="shared" si="158"/>
        <v>5.1029541100966185</v>
      </c>
      <c r="P1068" s="54">
        <v>0.48401601841196779</v>
      </c>
      <c r="Q1068" s="122">
        <f t="shared" si="159"/>
        <v>0.1211503881755903</v>
      </c>
    </row>
    <row r="1069" spans="1:17" x14ac:dyDescent="0.2">
      <c r="A1069" s="78">
        <f t="shared" si="163"/>
        <v>105</v>
      </c>
      <c r="B1069" s="57" t="s">
        <v>1395</v>
      </c>
      <c r="C1069" s="57">
        <v>394.45</v>
      </c>
      <c r="D1069" s="57"/>
      <c r="E1069" s="57">
        <v>115.6</v>
      </c>
      <c r="F1069" s="57">
        <f t="shared" si="156"/>
        <v>510.04999999999995</v>
      </c>
      <c r="G1069" s="121">
        <v>11</v>
      </c>
      <c r="H1069" s="57">
        <v>11</v>
      </c>
      <c r="I1069" s="121">
        <v>5000</v>
      </c>
      <c r="J1069" s="57">
        <v>11</v>
      </c>
      <c r="K1069" s="56">
        <f t="shared" si="160"/>
        <v>3.5036843356310915E-3</v>
      </c>
      <c r="L1069" s="56">
        <f t="shared" si="161"/>
        <v>2.9187979539641944E-3</v>
      </c>
      <c r="M1069" s="54">
        <f t="shared" si="162"/>
        <v>23.634734825710652</v>
      </c>
      <c r="N1069" s="54">
        <f t="shared" si="157"/>
        <v>5.1996416616563437</v>
      </c>
      <c r="O1069" s="245">
        <f t="shared" si="158"/>
        <v>11.226499042212559</v>
      </c>
      <c r="P1069" s="54">
        <v>1.0648352405063291</v>
      </c>
      <c r="Q1069" s="122">
        <f t="shared" si="159"/>
        <v>8.0630743593933699E-2</v>
      </c>
    </row>
    <row r="1070" spans="1:17" x14ac:dyDescent="0.2">
      <c r="A1070" s="78">
        <f t="shared" si="163"/>
        <v>106</v>
      </c>
      <c r="B1070" s="57" t="s">
        <v>1396</v>
      </c>
      <c r="C1070" s="57">
        <v>382.2</v>
      </c>
      <c r="D1070" s="57"/>
      <c r="E1070" s="80"/>
      <c r="F1070" s="57">
        <f t="shared" si="156"/>
        <v>382.2</v>
      </c>
      <c r="G1070" s="121">
        <v>11</v>
      </c>
      <c r="H1070" s="57">
        <v>11</v>
      </c>
      <c r="I1070" s="121">
        <v>5000</v>
      </c>
      <c r="J1070" s="57">
        <v>11</v>
      </c>
      <c r="K1070" s="56">
        <f t="shared" si="160"/>
        <v>3.5036843356310915E-3</v>
      </c>
      <c r="L1070" s="56">
        <f t="shared" si="161"/>
        <v>2.9187979539641944E-3</v>
      </c>
      <c r="M1070" s="54">
        <f t="shared" si="162"/>
        <v>23.634734825710652</v>
      </c>
      <c r="N1070" s="54">
        <f t="shared" si="157"/>
        <v>5.1996416616563437</v>
      </c>
      <c r="O1070" s="245">
        <f t="shared" si="158"/>
        <v>11.226499042212559</v>
      </c>
      <c r="P1070" s="54">
        <v>1.0648352405063291</v>
      </c>
      <c r="Q1070" s="122">
        <f t="shared" si="159"/>
        <v>0.1076025922817527</v>
      </c>
    </row>
    <row r="1071" spans="1:17" x14ac:dyDescent="0.2">
      <c r="A1071" s="78">
        <f t="shared" si="163"/>
        <v>107</v>
      </c>
      <c r="B1071" s="57" t="s">
        <v>1397</v>
      </c>
      <c r="C1071" s="57">
        <v>360.6</v>
      </c>
      <c r="D1071" s="57"/>
      <c r="E1071" s="57">
        <v>114.9</v>
      </c>
      <c r="F1071" s="57">
        <f t="shared" si="156"/>
        <v>475.5</v>
      </c>
      <c r="G1071" s="121">
        <v>10</v>
      </c>
      <c r="H1071" s="57">
        <v>10</v>
      </c>
      <c r="I1071" s="121">
        <v>5000</v>
      </c>
      <c r="J1071" s="57">
        <v>10</v>
      </c>
      <c r="K1071" s="56">
        <f t="shared" si="160"/>
        <v>3.1851675778464469E-3</v>
      </c>
      <c r="L1071" s="56">
        <f t="shared" si="161"/>
        <v>2.6534526854219949E-3</v>
      </c>
      <c r="M1071" s="54">
        <f t="shared" si="162"/>
        <v>21.486122568827867</v>
      </c>
      <c r="N1071" s="54">
        <f t="shared" si="157"/>
        <v>4.7269469651421305</v>
      </c>
      <c r="O1071" s="245">
        <f t="shared" si="158"/>
        <v>10.205908220193237</v>
      </c>
      <c r="P1071" s="54">
        <v>0.96803203682393557</v>
      </c>
      <c r="Q1071" s="122">
        <f t="shared" si="159"/>
        <v>7.8626729318585012E-2</v>
      </c>
    </row>
    <row r="1072" spans="1:17" x14ac:dyDescent="0.2">
      <c r="A1072" s="78">
        <f t="shared" si="163"/>
        <v>108</v>
      </c>
      <c r="B1072" s="57" t="s">
        <v>1398</v>
      </c>
      <c r="C1072" s="57">
        <v>340.3</v>
      </c>
      <c r="D1072" s="57"/>
      <c r="E1072" s="57">
        <v>203.8</v>
      </c>
      <c r="F1072" s="57">
        <f t="shared" si="156"/>
        <v>544.1</v>
      </c>
      <c r="G1072" s="121">
        <v>10</v>
      </c>
      <c r="H1072" s="57">
        <v>10</v>
      </c>
      <c r="I1072" s="121">
        <v>5000</v>
      </c>
      <c r="J1072" s="57">
        <v>10</v>
      </c>
      <c r="K1072" s="56">
        <f t="shared" si="160"/>
        <v>3.1851675778464469E-3</v>
      </c>
      <c r="L1072" s="56">
        <f t="shared" si="161"/>
        <v>2.6534526854219949E-3</v>
      </c>
      <c r="M1072" s="54">
        <f t="shared" si="162"/>
        <v>21.486122568827867</v>
      </c>
      <c r="N1072" s="54">
        <f t="shared" si="157"/>
        <v>4.7269469651421305</v>
      </c>
      <c r="O1072" s="245">
        <f t="shared" si="158"/>
        <v>10.205908220193237</v>
      </c>
      <c r="P1072" s="54">
        <v>0.96803203682393557</v>
      </c>
      <c r="Q1072" s="122">
        <f t="shared" si="159"/>
        <v>6.8713489783104528E-2</v>
      </c>
    </row>
    <row r="1073" spans="1:17" x14ac:dyDescent="0.2">
      <c r="A1073" s="78">
        <f t="shared" si="163"/>
        <v>109</v>
      </c>
      <c r="B1073" s="57" t="s">
        <v>1399</v>
      </c>
      <c r="C1073" s="57">
        <v>171.5</v>
      </c>
      <c r="D1073" s="57"/>
      <c r="E1073" s="57">
        <v>70</v>
      </c>
      <c r="F1073" s="57">
        <f t="shared" si="156"/>
        <v>241.5</v>
      </c>
      <c r="G1073" s="121">
        <v>6</v>
      </c>
      <c r="H1073" s="57">
        <v>6</v>
      </c>
      <c r="I1073" s="121">
        <v>5000</v>
      </c>
      <c r="J1073" s="57">
        <v>6</v>
      </c>
      <c r="K1073" s="56">
        <f t="shared" si="160"/>
        <v>1.911100546707868E-3</v>
      </c>
      <c r="L1073" s="56">
        <f t="shared" si="161"/>
        <v>1.592071611253197E-3</v>
      </c>
      <c r="M1073" s="54">
        <f t="shared" si="162"/>
        <v>12.891673541296718</v>
      </c>
      <c r="N1073" s="54">
        <f t="shared" si="157"/>
        <v>2.836168179085278</v>
      </c>
      <c r="O1073" s="245">
        <f t="shared" si="158"/>
        <v>6.1235449321159408</v>
      </c>
      <c r="P1073" s="54">
        <v>0.58081922209436132</v>
      </c>
      <c r="Q1073" s="122">
        <f t="shared" si="159"/>
        <v>9.2886980847173076E-2</v>
      </c>
    </row>
    <row r="1074" spans="1:17" x14ac:dyDescent="0.2">
      <c r="A1074" s="78">
        <f t="shared" si="163"/>
        <v>110</v>
      </c>
      <c r="B1074" s="57" t="s">
        <v>1400</v>
      </c>
      <c r="C1074" s="57">
        <v>338.7</v>
      </c>
      <c r="D1074" s="57"/>
      <c r="E1074" s="57">
        <v>33.5</v>
      </c>
      <c r="F1074" s="57">
        <f t="shared" si="156"/>
        <v>372.2</v>
      </c>
      <c r="G1074" s="121">
        <v>16</v>
      </c>
      <c r="H1074" s="57">
        <v>16</v>
      </c>
      <c r="I1074" s="121">
        <v>5000</v>
      </c>
      <c r="J1074" s="57">
        <v>16</v>
      </c>
      <c r="K1074" s="56">
        <f t="shared" si="160"/>
        <v>5.0962681245543149E-3</v>
      </c>
      <c r="L1074" s="56">
        <f t="shared" si="161"/>
        <v>4.2455242966751919E-3</v>
      </c>
      <c r="M1074" s="54">
        <f t="shared" si="162"/>
        <v>34.377796110124585</v>
      </c>
      <c r="N1074" s="54">
        <f t="shared" si="157"/>
        <v>7.5631151442274085</v>
      </c>
      <c r="O1074" s="245">
        <f t="shared" si="158"/>
        <v>16.329453152309178</v>
      </c>
      <c r="P1074" s="54">
        <v>1.5488512589182968</v>
      </c>
      <c r="Q1074" s="122">
        <f t="shared" si="159"/>
        <v>0.16071793569473258</v>
      </c>
    </row>
    <row r="1075" spans="1:17" x14ac:dyDescent="0.2">
      <c r="A1075" s="78">
        <f t="shared" si="163"/>
        <v>111</v>
      </c>
      <c r="B1075" s="57" t="s">
        <v>1401</v>
      </c>
      <c r="C1075" s="57">
        <v>241.5</v>
      </c>
      <c r="D1075" s="57"/>
      <c r="E1075" s="57"/>
      <c r="F1075" s="57">
        <f t="shared" si="156"/>
        <v>241.5</v>
      </c>
      <c r="G1075" s="121">
        <v>5</v>
      </c>
      <c r="H1075" s="57">
        <v>5</v>
      </c>
      <c r="I1075" s="121">
        <v>5000</v>
      </c>
      <c r="J1075" s="57">
        <v>5</v>
      </c>
      <c r="K1075" s="56">
        <f t="shared" si="160"/>
        <v>1.5925837889232235E-3</v>
      </c>
      <c r="L1075" s="56">
        <f t="shared" si="161"/>
        <v>1.3267263427109975E-3</v>
      </c>
      <c r="M1075" s="54">
        <f t="shared" si="162"/>
        <v>10.743061284413933</v>
      </c>
      <c r="N1075" s="54">
        <f t="shared" si="157"/>
        <v>2.3634734825710653</v>
      </c>
      <c r="O1075" s="245">
        <f t="shared" si="158"/>
        <v>5.1029541100966185</v>
      </c>
      <c r="P1075" s="54">
        <v>0.48401601841196779</v>
      </c>
      <c r="Q1075" s="122">
        <f t="shared" si="159"/>
        <v>7.7405817372644251E-2</v>
      </c>
    </row>
    <row r="1076" spans="1:17" x14ac:dyDescent="0.2">
      <c r="A1076" s="78">
        <f t="shared" si="163"/>
        <v>112</v>
      </c>
      <c r="B1076" s="57" t="s">
        <v>1402</v>
      </c>
      <c r="C1076" s="57">
        <v>331.7</v>
      </c>
      <c r="D1076" s="57"/>
      <c r="E1076" s="57"/>
      <c r="F1076" s="57">
        <f t="shared" si="156"/>
        <v>331.7</v>
      </c>
      <c r="G1076" s="121">
        <v>9</v>
      </c>
      <c r="H1076" s="57">
        <v>9</v>
      </c>
      <c r="I1076" s="121">
        <v>5000</v>
      </c>
      <c r="J1076" s="57">
        <v>9</v>
      </c>
      <c r="K1076" s="56">
        <f t="shared" si="160"/>
        <v>2.866650820061802E-3</v>
      </c>
      <c r="L1076" s="56">
        <f t="shared" si="161"/>
        <v>2.3881074168797954E-3</v>
      </c>
      <c r="M1076" s="54">
        <f t="shared" si="162"/>
        <v>19.337510311945078</v>
      </c>
      <c r="N1076" s="54">
        <f t="shared" si="157"/>
        <v>4.2542522686279174</v>
      </c>
      <c r="O1076" s="245">
        <f t="shared" si="158"/>
        <v>9.1853173981739111</v>
      </c>
      <c r="P1076" s="54">
        <v>0.87122883314154187</v>
      </c>
      <c r="Q1076" s="122">
        <f t="shared" si="159"/>
        <v>0.10144199219743279</v>
      </c>
    </row>
    <row r="1077" spans="1:17" x14ac:dyDescent="0.2">
      <c r="A1077" s="78">
        <f t="shared" si="163"/>
        <v>113</v>
      </c>
      <c r="B1077" s="57" t="s">
        <v>1403</v>
      </c>
      <c r="C1077" s="57">
        <v>95</v>
      </c>
      <c r="D1077" s="57"/>
      <c r="E1077" s="57"/>
      <c r="F1077" s="57">
        <f t="shared" si="156"/>
        <v>95</v>
      </c>
      <c r="G1077" s="121">
        <v>3</v>
      </c>
      <c r="H1077" s="57">
        <v>3</v>
      </c>
      <c r="I1077" s="121">
        <v>5000</v>
      </c>
      <c r="J1077" s="57">
        <v>3</v>
      </c>
      <c r="K1077" s="56">
        <f t="shared" si="160"/>
        <v>9.55550273353934E-4</v>
      </c>
      <c r="L1077" s="56">
        <f t="shared" si="161"/>
        <v>7.9603580562659848E-4</v>
      </c>
      <c r="M1077" s="54">
        <f t="shared" si="162"/>
        <v>6.4458367706483592</v>
      </c>
      <c r="N1077" s="54">
        <f t="shared" si="157"/>
        <v>1.418084089542639</v>
      </c>
      <c r="O1077" s="245">
        <f t="shared" si="158"/>
        <v>3.0617724660579704</v>
      </c>
      <c r="P1077" s="54">
        <v>0.29040961104718066</v>
      </c>
      <c r="Q1077" s="122">
        <f t="shared" si="159"/>
        <v>0.11806424144522262</v>
      </c>
    </row>
    <row r="1078" spans="1:17" x14ac:dyDescent="0.2">
      <c r="A1078" s="78">
        <f t="shared" si="163"/>
        <v>114</v>
      </c>
      <c r="B1078" s="57" t="s">
        <v>1404</v>
      </c>
      <c r="C1078" s="57">
        <v>208.9</v>
      </c>
      <c r="D1078" s="57"/>
      <c r="E1078" s="57"/>
      <c r="F1078" s="57">
        <f t="shared" si="156"/>
        <v>208.9</v>
      </c>
      <c r="G1078" s="121">
        <v>4</v>
      </c>
      <c r="H1078" s="57">
        <v>4</v>
      </c>
      <c r="I1078" s="121">
        <v>5000</v>
      </c>
      <c r="J1078" s="57">
        <v>4</v>
      </c>
      <c r="K1078" s="56">
        <f t="shared" si="160"/>
        <v>1.2740670311385787E-3</v>
      </c>
      <c r="L1078" s="56">
        <f t="shared" si="161"/>
        <v>1.061381074168798E-3</v>
      </c>
      <c r="M1078" s="54">
        <f t="shared" si="162"/>
        <v>8.5944490275311463</v>
      </c>
      <c r="N1078" s="54">
        <f t="shared" si="157"/>
        <v>1.8907787860568521</v>
      </c>
      <c r="O1078" s="245">
        <f t="shared" si="158"/>
        <v>4.0823632880772944</v>
      </c>
      <c r="P1078" s="54">
        <v>0.3872128147295742</v>
      </c>
      <c r="Q1078" s="122">
        <f t="shared" si="159"/>
        <v>7.1588338517926606E-2</v>
      </c>
    </row>
    <row r="1079" spans="1:17" x14ac:dyDescent="0.2">
      <c r="A1079" s="78">
        <f t="shared" si="163"/>
        <v>115</v>
      </c>
      <c r="B1079" s="57" t="s">
        <v>1405</v>
      </c>
      <c r="C1079" s="57">
        <v>141.30000000000001</v>
      </c>
      <c r="D1079" s="57"/>
      <c r="E1079" s="57"/>
      <c r="F1079" s="57">
        <f t="shared" si="156"/>
        <v>141.30000000000001</v>
      </c>
      <c r="G1079" s="121">
        <v>3</v>
      </c>
      <c r="H1079" s="57">
        <v>3</v>
      </c>
      <c r="I1079" s="121">
        <v>5000</v>
      </c>
      <c r="J1079" s="57">
        <v>3</v>
      </c>
      <c r="K1079" s="56">
        <f t="shared" si="160"/>
        <v>9.55550273353934E-4</v>
      </c>
      <c r="L1079" s="56">
        <f t="shared" si="161"/>
        <v>7.9603580562659848E-4</v>
      </c>
      <c r="M1079" s="54">
        <f t="shared" si="162"/>
        <v>6.4458367706483592</v>
      </c>
      <c r="N1079" s="54">
        <f t="shared" si="157"/>
        <v>1.418084089542639</v>
      </c>
      <c r="O1079" s="245">
        <f t="shared" si="158"/>
        <v>3.0617724660579704</v>
      </c>
      <c r="P1079" s="54">
        <v>0.29040961104718066</v>
      </c>
      <c r="Q1079" s="122">
        <f t="shared" si="159"/>
        <v>7.9377940108252998E-2</v>
      </c>
    </row>
    <row r="1080" spans="1:17" x14ac:dyDescent="0.2">
      <c r="A1080" s="78">
        <f t="shared" si="163"/>
        <v>116</v>
      </c>
      <c r="B1080" s="57" t="s">
        <v>1406</v>
      </c>
      <c r="C1080" s="57">
        <v>372.1</v>
      </c>
      <c r="D1080" s="57"/>
      <c r="E1080" s="57"/>
      <c r="F1080" s="57">
        <f t="shared" si="156"/>
        <v>372.1</v>
      </c>
      <c r="G1080" s="121">
        <v>8</v>
      </c>
      <c r="H1080" s="57">
        <v>8</v>
      </c>
      <c r="I1080" s="121">
        <v>5000</v>
      </c>
      <c r="J1080" s="57">
        <v>8</v>
      </c>
      <c r="K1080" s="56">
        <f t="shared" si="160"/>
        <v>2.5481340622771575E-3</v>
      </c>
      <c r="L1080" s="56">
        <f t="shared" si="161"/>
        <v>2.1227621483375959E-3</v>
      </c>
      <c r="M1080" s="54">
        <f t="shared" si="162"/>
        <v>17.188898055062293</v>
      </c>
      <c r="N1080" s="54">
        <f t="shared" si="157"/>
        <v>3.7815575721137042</v>
      </c>
      <c r="O1080" s="245">
        <f t="shared" si="158"/>
        <v>8.1647265761545889</v>
      </c>
      <c r="P1080" s="54">
        <v>0.77442562945914839</v>
      </c>
      <c r="Q1080" s="122">
        <f t="shared" si="159"/>
        <v>8.0380563915048997E-2</v>
      </c>
    </row>
    <row r="1081" spans="1:17" x14ac:dyDescent="0.2">
      <c r="A1081" s="78">
        <f t="shared" si="163"/>
        <v>117</v>
      </c>
      <c r="B1081" s="57" t="s">
        <v>1407</v>
      </c>
      <c r="C1081" s="57">
        <v>313.60000000000002</v>
      </c>
      <c r="D1081" s="57"/>
      <c r="E1081" s="57">
        <v>40</v>
      </c>
      <c r="F1081" s="57">
        <f t="shared" si="156"/>
        <v>353.6</v>
      </c>
      <c r="G1081" s="121">
        <v>7</v>
      </c>
      <c r="H1081" s="57">
        <v>7</v>
      </c>
      <c r="I1081" s="121">
        <v>5000</v>
      </c>
      <c r="J1081" s="57">
        <v>7</v>
      </c>
      <c r="K1081" s="56">
        <f t="shared" si="160"/>
        <v>2.2296173044925129E-3</v>
      </c>
      <c r="L1081" s="56">
        <f t="shared" si="161"/>
        <v>1.8574168797953964E-3</v>
      </c>
      <c r="M1081" s="54">
        <f t="shared" si="162"/>
        <v>15.040285798179507</v>
      </c>
      <c r="N1081" s="54">
        <f t="shared" si="157"/>
        <v>3.3088628755994915</v>
      </c>
      <c r="O1081" s="245">
        <f t="shared" si="158"/>
        <v>7.1441357541352657</v>
      </c>
      <c r="P1081" s="54">
        <v>0.67762242577675491</v>
      </c>
      <c r="Q1081" s="122">
        <f t="shared" si="159"/>
        <v>7.4012745626954229E-2</v>
      </c>
    </row>
    <row r="1082" spans="1:17" x14ac:dyDescent="0.2">
      <c r="A1082" s="78">
        <f t="shared" si="163"/>
        <v>118</v>
      </c>
      <c r="B1082" s="57" t="s">
        <v>1408</v>
      </c>
      <c r="C1082" s="57">
        <v>249.6</v>
      </c>
      <c r="D1082" s="57"/>
      <c r="E1082" s="57"/>
      <c r="F1082" s="57">
        <f t="shared" si="156"/>
        <v>249.6</v>
      </c>
      <c r="G1082" s="121">
        <v>6</v>
      </c>
      <c r="H1082" s="57">
        <v>6</v>
      </c>
      <c r="I1082" s="121">
        <v>5000</v>
      </c>
      <c r="J1082" s="57">
        <v>6</v>
      </c>
      <c r="K1082" s="56">
        <f t="shared" si="160"/>
        <v>1.911100546707868E-3</v>
      </c>
      <c r="L1082" s="56">
        <f t="shared" si="161"/>
        <v>1.592071611253197E-3</v>
      </c>
      <c r="M1082" s="54">
        <f t="shared" si="162"/>
        <v>12.891673541296718</v>
      </c>
      <c r="N1082" s="54">
        <f t="shared" si="157"/>
        <v>2.836168179085278</v>
      </c>
      <c r="O1082" s="245">
        <f t="shared" si="158"/>
        <v>6.1235449321159408</v>
      </c>
      <c r="P1082" s="54">
        <v>0.58081922209436132</v>
      </c>
      <c r="Q1082" s="122">
        <f t="shared" si="159"/>
        <v>8.9872619689872993E-2</v>
      </c>
    </row>
    <row r="1083" spans="1:17" x14ac:dyDescent="0.2">
      <c r="A1083" s="78">
        <f t="shared" si="163"/>
        <v>119</v>
      </c>
      <c r="B1083" s="57" t="s">
        <v>1409</v>
      </c>
      <c r="C1083" s="57">
        <v>305.8</v>
      </c>
      <c r="D1083" s="57"/>
      <c r="E1083" s="57">
        <v>36.5</v>
      </c>
      <c r="F1083" s="57">
        <f t="shared" si="156"/>
        <v>342.3</v>
      </c>
      <c r="G1083" s="121">
        <v>6</v>
      </c>
      <c r="H1083" s="57">
        <v>6</v>
      </c>
      <c r="I1083" s="121">
        <v>5000</v>
      </c>
      <c r="J1083" s="57">
        <v>6</v>
      </c>
      <c r="K1083" s="56">
        <f t="shared" si="160"/>
        <v>1.911100546707868E-3</v>
      </c>
      <c r="L1083" s="56">
        <f t="shared" si="161"/>
        <v>1.592071611253197E-3</v>
      </c>
      <c r="M1083" s="54">
        <f t="shared" si="162"/>
        <v>12.891673541296718</v>
      </c>
      <c r="N1083" s="54">
        <f t="shared" si="157"/>
        <v>2.836168179085278</v>
      </c>
      <c r="O1083" s="245">
        <f t="shared" si="158"/>
        <v>6.1235449321159408</v>
      </c>
      <c r="P1083" s="54">
        <v>0.58081922209436132</v>
      </c>
      <c r="Q1083" s="122">
        <f t="shared" si="159"/>
        <v>6.5533759493404314E-2</v>
      </c>
    </row>
    <row r="1084" spans="1:17" x14ac:dyDescent="0.2">
      <c r="A1084" s="78">
        <f t="shared" si="163"/>
        <v>120</v>
      </c>
      <c r="B1084" s="57" t="s">
        <v>1410</v>
      </c>
      <c r="C1084" s="57">
        <v>206.5</v>
      </c>
      <c r="D1084" s="57"/>
      <c r="E1084" s="57"/>
      <c r="F1084" s="57">
        <f t="shared" si="156"/>
        <v>206.5</v>
      </c>
      <c r="G1084" s="121">
        <v>5</v>
      </c>
      <c r="H1084" s="57">
        <v>5</v>
      </c>
      <c r="I1084" s="121">
        <v>5000</v>
      </c>
      <c r="J1084" s="57">
        <v>5</v>
      </c>
      <c r="K1084" s="56">
        <f t="shared" si="160"/>
        <v>1.5925837889232235E-3</v>
      </c>
      <c r="L1084" s="56">
        <f t="shared" si="161"/>
        <v>1.3267263427109975E-3</v>
      </c>
      <c r="M1084" s="54">
        <f t="shared" si="162"/>
        <v>10.743061284413933</v>
      </c>
      <c r="N1084" s="54">
        <f t="shared" si="157"/>
        <v>2.3634734825710653</v>
      </c>
      <c r="O1084" s="245">
        <f t="shared" si="158"/>
        <v>5.1029541100966185</v>
      </c>
      <c r="P1084" s="54">
        <v>0.48401601841196779</v>
      </c>
      <c r="Q1084" s="122">
        <f t="shared" si="159"/>
        <v>9.052544743580429E-2</v>
      </c>
    </row>
    <row r="1085" spans="1:17" x14ac:dyDescent="0.2">
      <c r="A1085" s="78">
        <f t="shared" si="163"/>
        <v>121</v>
      </c>
      <c r="B1085" s="57" t="s">
        <v>1411</v>
      </c>
      <c r="C1085" s="57">
        <v>300.39999999999998</v>
      </c>
      <c r="D1085" s="57"/>
      <c r="E1085" s="57"/>
      <c r="F1085" s="57">
        <f t="shared" si="156"/>
        <v>300.39999999999998</v>
      </c>
      <c r="G1085" s="121">
        <v>6</v>
      </c>
      <c r="H1085" s="57">
        <v>6</v>
      </c>
      <c r="I1085" s="121">
        <v>5000</v>
      </c>
      <c r="J1085" s="57">
        <v>6</v>
      </c>
      <c r="K1085" s="56">
        <f t="shared" si="160"/>
        <v>1.911100546707868E-3</v>
      </c>
      <c r="L1085" s="56">
        <f t="shared" si="161"/>
        <v>1.592071611253197E-3</v>
      </c>
      <c r="M1085" s="54">
        <f t="shared" si="162"/>
        <v>12.891673541296718</v>
      </c>
      <c r="N1085" s="54">
        <f t="shared" si="157"/>
        <v>2.836168179085278</v>
      </c>
      <c r="O1085" s="245">
        <f t="shared" si="158"/>
        <v>6.1235449321159408</v>
      </c>
      <c r="P1085" s="54">
        <v>0.58081922209436132</v>
      </c>
      <c r="Q1085" s="122">
        <f t="shared" si="159"/>
        <v>7.4674453643782626E-2</v>
      </c>
    </row>
    <row r="1086" spans="1:17" x14ac:dyDescent="0.2">
      <c r="A1086" s="78">
        <f t="shared" si="163"/>
        <v>122</v>
      </c>
      <c r="B1086" s="57" t="s">
        <v>1412</v>
      </c>
      <c r="C1086" s="57">
        <v>913.8</v>
      </c>
      <c r="D1086" s="57"/>
      <c r="E1086" s="57"/>
      <c r="F1086" s="57">
        <f t="shared" si="156"/>
        <v>913.8</v>
      </c>
      <c r="G1086" s="121">
        <v>15</v>
      </c>
      <c r="H1086" s="57">
        <v>15</v>
      </c>
      <c r="I1086" s="121">
        <v>5000</v>
      </c>
      <c r="J1086" s="57">
        <v>15</v>
      </c>
      <c r="K1086" s="56">
        <f t="shared" si="160"/>
        <v>4.7777513667696704E-3</v>
      </c>
      <c r="L1086" s="56">
        <f t="shared" si="161"/>
        <v>3.9801790281329928E-3</v>
      </c>
      <c r="M1086" s="54">
        <f t="shared" si="162"/>
        <v>32.2291838532418</v>
      </c>
      <c r="N1086" s="54">
        <f t="shared" si="157"/>
        <v>7.0904204477131962</v>
      </c>
      <c r="O1086" s="245">
        <f t="shared" si="158"/>
        <v>15.308862330289854</v>
      </c>
      <c r="P1086" s="54">
        <v>1.4520480552359032</v>
      </c>
      <c r="Q1086" s="122">
        <f t="shared" si="159"/>
        <v>6.1370666104706456E-2</v>
      </c>
    </row>
    <row r="1087" spans="1:17" x14ac:dyDescent="0.2">
      <c r="A1087" s="78">
        <f t="shared" si="163"/>
        <v>123</v>
      </c>
      <c r="B1087" s="57" t="s">
        <v>1413</v>
      </c>
      <c r="C1087" s="57">
        <v>124.1</v>
      </c>
      <c r="D1087" s="57"/>
      <c r="E1087" s="57"/>
      <c r="F1087" s="57">
        <f t="shared" ref="F1087:F1147" si="164">C1087+D1087+E1087</f>
        <v>124.1</v>
      </c>
      <c r="G1087" s="121">
        <v>3</v>
      </c>
      <c r="H1087" s="57">
        <v>3</v>
      </c>
      <c r="I1087" s="121">
        <v>5000</v>
      </c>
      <c r="J1087" s="57">
        <v>3</v>
      </c>
      <c r="K1087" s="56">
        <f t="shared" si="160"/>
        <v>9.55550273353934E-4</v>
      </c>
      <c r="L1087" s="56">
        <f t="shared" si="161"/>
        <v>7.9603580562659848E-4</v>
      </c>
      <c r="M1087" s="54">
        <f t="shared" si="162"/>
        <v>6.4458367706483592</v>
      </c>
      <c r="N1087" s="54">
        <f t="shared" si="157"/>
        <v>1.418084089542639</v>
      </c>
      <c r="O1087" s="245">
        <f t="shared" si="158"/>
        <v>3.0617724660579704</v>
      </c>
      <c r="P1087" s="54">
        <v>0.29040961104718066</v>
      </c>
      <c r="Q1087" s="122">
        <f t="shared" si="159"/>
        <v>9.0379556303756242E-2</v>
      </c>
    </row>
    <row r="1088" spans="1:17" x14ac:dyDescent="0.2">
      <c r="A1088" s="78">
        <f t="shared" si="163"/>
        <v>124</v>
      </c>
      <c r="B1088" s="57" t="s">
        <v>1414</v>
      </c>
      <c r="C1088" s="57">
        <v>173.4</v>
      </c>
      <c r="D1088" s="57"/>
      <c r="E1088" s="57"/>
      <c r="F1088" s="57">
        <f t="shared" si="164"/>
        <v>173.4</v>
      </c>
      <c r="G1088" s="121">
        <v>4</v>
      </c>
      <c r="H1088" s="57">
        <v>4</v>
      </c>
      <c r="I1088" s="121">
        <v>5000</v>
      </c>
      <c r="J1088" s="57">
        <v>4</v>
      </c>
      <c r="K1088" s="56">
        <f t="shared" si="160"/>
        <v>1.2740670311385787E-3</v>
      </c>
      <c r="L1088" s="56">
        <f t="shared" si="161"/>
        <v>1.061381074168798E-3</v>
      </c>
      <c r="M1088" s="54">
        <f t="shared" si="162"/>
        <v>8.5944490275311463</v>
      </c>
      <c r="N1088" s="54">
        <f t="shared" ref="N1088:N1148" si="165">M1088*0.22</f>
        <v>1.8907787860568521</v>
      </c>
      <c r="O1088" s="245">
        <f t="shared" si="158"/>
        <v>4.0823632880772944</v>
      </c>
      <c r="P1088" s="54">
        <v>0.3872128147295742</v>
      </c>
      <c r="Q1088" s="122">
        <f t="shared" si="159"/>
        <v>8.6244543923845826E-2</v>
      </c>
    </row>
    <row r="1089" spans="1:17" x14ac:dyDescent="0.2">
      <c r="A1089" s="78">
        <f t="shared" si="163"/>
        <v>125</v>
      </c>
      <c r="B1089" s="57" t="s">
        <v>1415</v>
      </c>
      <c r="C1089" s="57">
        <v>262.2</v>
      </c>
      <c r="D1089" s="57"/>
      <c r="E1089" s="57"/>
      <c r="F1089" s="57">
        <f t="shared" si="164"/>
        <v>262.2</v>
      </c>
      <c r="G1089" s="121">
        <v>5</v>
      </c>
      <c r="H1089" s="57">
        <v>5</v>
      </c>
      <c r="I1089" s="121">
        <v>5000</v>
      </c>
      <c r="J1089" s="57">
        <v>5</v>
      </c>
      <c r="K1089" s="56">
        <f t="shared" si="160"/>
        <v>1.5925837889232235E-3</v>
      </c>
      <c r="L1089" s="56">
        <f t="shared" si="161"/>
        <v>1.3267263427109975E-3</v>
      </c>
      <c r="M1089" s="54">
        <f t="shared" si="162"/>
        <v>10.743061284413933</v>
      </c>
      <c r="N1089" s="54">
        <f t="shared" si="165"/>
        <v>2.3634734825710653</v>
      </c>
      <c r="O1089" s="245">
        <f t="shared" si="158"/>
        <v>5.1029541100966185</v>
      </c>
      <c r="P1089" s="54">
        <v>0.48401601841196779</v>
      </c>
      <c r="Q1089" s="122">
        <f t="shared" si="159"/>
        <v>7.1294831790593385E-2</v>
      </c>
    </row>
    <row r="1090" spans="1:17" x14ac:dyDescent="0.2">
      <c r="A1090" s="78">
        <f t="shared" si="163"/>
        <v>126</v>
      </c>
      <c r="B1090" s="57" t="s">
        <v>1419</v>
      </c>
      <c r="C1090" s="57">
        <v>375.7</v>
      </c>
      <c r="D1090" s="57"/>
      <c r="E1090" s="57">
        <v>26.9</v>
      </c>
      <c r="F1090" s="57">
        <f t="shared" si="164"/>
        <v>402.59999999999997</v>
      </c>
      <c r="G1090" s="121">
        <v>11</v>
      </c>
      <c r="H1090" s="57">
        <v>11</v>
      </c>
      <c r="I1090" s="121">
        <v>5000</v>
      </c>
      <c r="J1090" s="57">
        <v>11</v>
      </c>
      <c r="K1090" s="56">
        <f t="shared" si="160"/>
        <v>3.5036843356310915E-3</v>
      </c>
      <c r="L1090" s="56">
        <f t="shared" si="161"/>
        <v>2.9187979539641944E-3</v>
      </c>
      <c r="M1090" s="54">
        <f t="shared" si="162"/>
        <v>23.634734825710652</v>
      </c>
      <c r="N1090" s="54">
        <f t="shared" si="165"/>
        <v>5.1996416616563437</v>
      </c>
      <c r="O1090" s="245">
        <f t="shared" si="158"/>
        <v>11.226499042212559</v>
      </c>
      <c r="P1090" s="54">
        <v>1.0648352405063291</v>
      </c>
      <c r="Q1090" s="122">
        <f t="shared" si="159"/>
        <v>0.10215029997537478</v>
      </c>
    </row>
    <row r="1091" spans="1:17" x14ac:dyDescent="0.2">
      <c r="A1091" s="78">
        <f t="shared" si="163"/>
        <v>127</v>
      </c>
      <c r="B1091" s="57" t="s">
        <v>1420</v>
      </c>
      <c r="C1091" s="57">
        <v>180</v>
      </c>
      <c r="D1091" s="57"/>
      <c r="E1091" s="57"/>
      <c r="F1091" s="57">
        <f t="shared" si="164"/>
        <v>180</v>
      </c>
      <c r="G1091" s="121">
        <v>4</v>
      </c>
      <c r="H1091" s="57">
        <v>4</v>
      </c>
      <c r="I1091" s="121">
        <v>5000</v>
      </c>
      <c r="J1091" s="57">
        <v>4</v>
      </c>
      <c r="K1091" s="56">
        <f t="shared" si="160"/>
        <v>1.2740670311385787E-3</v>
      </c>
      <c r="L1091" s="56">
        <f t="shared" si="161"/>
        <v>1.061381074168798E-3</v>
      </c>
      <c r="M1091" s="54">
        <f t="shared" si="162"/>
        <v>8.5944490275311463</v>
      </c>
      <c r="N1091" s="54">
        <f t="shared" si="165"/>
        <v>1.8907787860568521</v>
      </c>
      <c r="O1091" s="245">
        <f t="shared" si="158"/>
        <v>4.0823632880772944</v>
      </c>
      <c r="P1091" s="54">
        <v>0.3872128147295742</v>
      </c>
      <c r="Q1091" s="122">
        <f t="shared" si="159"/>
        <v>8.3082243979971493E-2</v>
      </c>
    </row>
    <row r="1092" spans="1:17" x14ac:dyDescent="0.2">
      <c r="A1092" s="78">
        <f t="shared" si="163"/>
        <v>128</v>
      </c>
      <c r="B1092" s="57" t="s">
        <v>1421</v>
      </c>
      <c r="C1092" s="57">
        <v>580.1</v>
      </c>
      <c r="D1092" s="57"/>
      <c r="E1092" s="57"/>
      <c r="F1092" s="57">
        <f t="shared" si="164"/>
        <v>580.1</v>
      </c>
      <c r="G1092" s="121">
        <v>10</v>
      </c>
      <c r="H1092" s="57">
        <v>10</v>
      </c>
      <c r="I1092" s="121">
        <v>5000</v>
      </c>
      <c r="J1092" s="57">
        <v>10</v>
      </c>
      <c r="K1092" s="56">
        <f t="shared" si="160"/>
        <v>3.1851675778464469E-3</v>
      </c>
      <c r="L1092" s="56">
        <f t="shared" si="161"/>
        <v>2.6534526854219949E-3</v>
      </c>
      <c r="M1092" s="54">
        <f t="shared" si="162"/>
        <v>21.486122568827867</v>
      </c>
      <c r="N1092" s="54">
        <f t="shared" si="165"/>
        <v>4.7269469651421305</v>
      </c>
      <c r="O1092" s="245">
        <f t="shared" si="158"/>
        <v>10.205908220193237</v>
      </c>
      <c r="P1092" s="54">
        <v>0.96803203682393557</v>
      </c>
      <c r="Q1092" s="122">
        <f t="shared" si="159"/>
        <v>6.4449249768983224E-2</v>
      </c>
    </row>
    <row r="1093" spans="1:17" x14ac:dyDescent="0.2">
      <c r="A1093" s="78">
        <f t="shared" si="163"/>
        <v>129</v>
      </c>
      <c r="B1093" s="57" t="s">
        <v>1425</v>
      </c>
      <c r="C1093" s="57">
        <v>351</v>
      </c>
      <c r="D1093" s="57"/>
      <c r="E1093" s="57"/>
      <c r="F1093" s="57">
        <f t="shared" si="164"/>
        <v>351</v>
      </c>
      <c r="G1093" s="121">
        <v>12</v>
      </c>
      <c r="H1093" s="57">
        <v>12</v>
      </c>
      <c r="I1093" s="121">
        <v>5000</v>
      </c>
      <c r="J1093" s="57">
        <v>12</v>
      </c>
      <c r="K1093" s="56">
        <f t="shared" si="160"/>
        <v>3.822201093415736E-3</v>
      </c>
      <c r="L1093" s="56">
        <f t="shared" si="161"/>
        <v>3.1841432225063939E-3</v>
      </c>
      <c r="M1093" s="54">
        <f t="shared" si="162"/>
        <v>25.783347082593437</v>
      </c>
      <c r="N1093" s="54">
        <f t="shared" si="165"/>
        <v>5.6723363581705559</v>
      </c>
      <c r="O1093" s="245">
        <f t="shared" ref="O1093:O1156" si="166">M1093*0.475</f>
        <v>12.247089864231882</v>
      </c>
      <c r="P1093" s="54">
        <v>1.1616384441887226</v>
      </c>
      <c r="Q1093" s="122">
        <f t="shared" ref="Q1093:Q1156" si="167">(M1093+N1093+O1093+P1093)/F1093</f>
        <v>0.12781883689226381</v>
      </c>
    </row>
    <row r="1094" spans="1:17" x14ac:dyDescent="0.2">
      <c r="A1094" s="78">
        <f t="shared" si="163"/>
        <v>130</v>
      </c>
      <c r="B1094" s="57" t="s">
        <v>1426</v>
      </c>
      <c r="C1094" s="57">
        <v>299.7</v>
      </c>
      <c r="D1094" s="57"/>
      <c r="E1094" s="57"/>
      <c r="F1094" s="57">
        <f t="shared" si="164"/>
        <v>299.7</v>
      </c>
      <c r="G1094" s="121">
        <v>7</v>
      </c>
      <c r="H1094" s="57">
        <v>7</v>
      </c>
      <c r="I1094" s="121">
        <v>5000</v>
      </c>
      <c r="J1094" s="57">
        <v>7</v>
      </c>
      <c r="K1094" s="56">
        <f t="shared" ref="K1094:K1157" si="168">SUM(1.34/4207*H1094)</f>
        <v>2.2296173044925129E-3</v>
      </c>
      <c r="L1094" s="56">
        <f t="shared" ref="L1094:L1157" si="169">SUM(1.66/6256*J1094)</f>
        <v>1.8574168797953964E-3</v>
      </c>
      <c r="M1094" s="54">
        <f t="shared" ref="M1094:M1157" si="170">(L1094+K1094)*3680</f>
        <v>15.040285798179507</v>
      </c>
      <c r="N1094" s="54">
        <f t="shared" si="165"/>
        <v>3.3088628755994915</v>
      </c>
      <c r="O1094" s="245">
        <f t="shared" si="166"/>
        <v>7.1441357541352657</v>
      </c>
      <c r="P1094" s="54">
        <v>0.67762242577675491</v>
      </c>
      <c r="Q1094" s="122">
        <f t="shared" si="167"/>
        <v>8.7323679858828898E-2</v>
      </c>
    </row>
    <row r="1095" spans="1:17" x14ac:dyDescent="0.2">
      <c r="A1095" s="78">
        <f t="shared" ref="A1095:A1158" si="171">A1094+1</f>
        <v>131</v>
      </c>
      <c r="B1095" s="57" t="s">
        <v>1427</v>
      </c>
      <c r="C1095" s="57">
        <v>428.3</v>
      </c>
      <c r="D1095" s="57"/>
      <c r="E1095" s="57"/>
      <c r="F1095" s="57">
        <f t="shared" si="164"/>
        <v>428.3</v>
      </c>
      <c r="G1095" s="121">
        <v>10</v>
      </c>
      <c r="H1095" s="57">
        <v>10</v>
      </c>
      <c r="I1095" s="121">
        <v>5000</v>
      </c>
      <c r="J1095" s="57">
        <v>10</v>
      </c>
      <c r="K1095" s="56">
        <f t="shared" si="168"/>
        <v>3.1851675778464469E-3</v>
      </c>
      <c r="L1095" s="56">
        <f t="shared" si="169"/>
        <v>2.6534526854219949E-3</v>
      </c>
      <c r="M1095" s="54">
        <f t="shared" si="170"/>
        <v>21.486122568827867</v>
      </c>
      <c r="N1095" s="54">
        <f t="shared" si="165"/>
        <v>4.7269469651421305</v>
      </c>
      <c r="O1095" s="245">
        <f t="shared" si="166"/>
        <v>10.205908220193237</v>
      </c>
      <c r="P1095" s="54">
        <v>0.96803203682393557</v>
      </c>
      <c r="Q1095" s="122">
        <f t="shared" si="167"/>
        <v>8.7291640884863811E-2</v>
      </c>
    </row>
    <row r="1096" spans="1:17" x14ac:dyDescent="0.2">
      <c r="A1096" s="78">
        <f t="shared" si="171"/>
        <v>132</v>
      </c>
      <c r="B1096" s="57" t="s">
        <v>1428</v>
      </c>
      <c r="C1096" s="57">
        <v>299.3</v>
      </c>
      <c r="D1096" s="57"/>
      <c r="E1096" s="57"/>
      <c r="F1096" s="57">
        <f t="shared" si="164"/>
        <v>299.3</v>
      </c>
      <c r="G1096" s="121">
        <v>9</v>
      </c>
      <c r="H1096" s="57">
        <v>9</v>
      </c>
      <c r="I1096" s="121">
        <v>5000</v>
      </c>
      <c r="J1096" s="57">
        <v>9</v>
      </c>
      <c r="K1096" s="56">
        <f t="shared" si="168"/>
        <v>2.866650820061802E-3</v>
      </c>
      <c r="L1096" s="56">
        <f t="shared" si="169"/>
        <v>2.3881074168797954E-3</v>
      </c>
      <c r="M1096" s="54">
        <f t="shared" si="170"/>
        <v>19.337510311945078</v>
      </c>
      <c r="N1096" s="54">
        <f t="shared" si="165"/>
        <v>4.2542522686279174</v>
      </c>
      <c r="O1096" s="245">
        <f t="shared" si="166"/>
        <v>9.1853173981739111</v>
      </c>
      <c r="P1096" s="54">
        <v>0.87122883314154187</v>
      </c>
      <c r="Q1096" s="122">
        <f t="shared" si="167"/>
        <v>0.1124233505241846</v>
      </c>
    </row>
    <row r="1097" spans="1:17" x14ac:dyDescent="0.2">
      <c r="A1097" s="78">
        <f t="shared" si="171"/>
        <v>133</v>
      </c>
      <c r="B1097" s="57" t="s">
        <v>1429</v>
      </c>
      <c r="C1097" s="57">
        <v>343.9</v>
      </c>
      <c r="D1097" s="57"/>
      <c r="E1097" s="57"/>
      <c r="F1097" s="57">
        <f t="shared" si="164"/>
        <v>343.9</v>
      </c>
      <c r="G1097" s="121">
        <v>10</v>
      </c>
      <c r="H1097" s="57">
        <v>10</v>
      </c>
      <c r="I1097" s="121">
        <v>5000</v>
      </c>
      <c r="J1097" s="57">
        <v>10</v>
      </c>
      <c r="K1097" s="56">
        <f t="shared" si="168"/>
        <v>3.1851675778464469E-3</v>
      </c>
      <c r="L1097" s="56">
        <f t="shared" si="169"/>
        <v>2.6534526854219949E-3</v>
      </c>
      <c r="M1097" s="54">
        <f t="shared" si="170"/>
        <v>21.486122568827867</v>
      </c>
      <c r="N1097" s="54">
        <f t="shared" si="165"/>
        <v>4.7269469651421305</v>
      </c>
      <c r="O1097" s="245">
        <f t="shared" si="166"/>
        <v>10.205908220193237</v>
      </c>
      <c r="P1097" s="54">
        <v>0.96803203682393557</v>
      </c>
      <c r="Q1097" s="122">
        <f t="shared" si="167"/>
        <v>0.10871477112819766</v>
      </c>
    </row>
    <row r="1098" spans="1:17" x14ac:dyDescent="0.2">
      <c r="A1098" s="78">
        <f t="shared" si="171"/>
        <v>134</v>
      </c>
      <c r="B1098" s="57" t="s">
        <v>1430</v>
      </c>
      <c r="C1098" s="57">
        <v>282</v>
      </c>
      <c r="D1098" s="57"/>
      <c r="E1098" s="57"/>
      <c r="F1098" s="57">
        <f t="shared" si="164"/>
        <v>282</v>
      </c>
      <c r="G1098" s="121">
        <v>6</v>
      </c>
      <c r="H1098" s="57">
        <v>6</v>
      </c>
      <c r="I1098" s="121">
        <v>5000</v>
      </c>
      <c r="J1098" s="57">
        <v>6</v>
      </c>
      <c r="K1098" s="56">
        <f t="shared" si="168"/>
        <v>1.911100546707868E-3</v>
      </c>
      <c r="L1098" s="56">
        <f t="shared" si="169"/>
        <v>1.592071611253197E-3</v>
      </c>
      <c r="M1098" s="54">
        <f t="shared" si="170"/>
        <v>12.891673541296718</v>
      </c>
      <c r="N1098" s="54">
        <f t="shared" si="165"/>
        <v>2.836168179085278</v>
      </c>
      <c r="O1098" s="245">
        <f t="shared" si="166"/>
        <v>6.1235449321159408</v>
      </c>
      <c r="P1098" s="54">
        <v>0.58081922209436132</v>
      </c>
      <c r="Q1098" s="122">
        <f t="shared" si="167"/>
        <v>7.9546829342525882E-2</v>
      </c>
    </row>
    <row r="1099" spans="1:17" x14ac:dyDescent="0.2">
      <c r="A1099" s="78">
        <f t="shared" si="171"/>
        <v>135</v>
      </c>
      <c r="B1099" s="57" t="s">
        <v>1431</v>
      </c>
      <c r="C1099" s="57">
        <v>357.6</v>
      </c>
      <c r="D1099" s="57"/>
      <c r="E1099" s="57"/>
      <c r="F1099" s="57">
        <f t="shared" si="164"/>
        <v>357.6</v>
      </c>
      <c r="G1099" s="121">
        <v>10</v>
      </c>
      <c r="H1099" s="57">
        <v>10</v>
      </c>
      <c r="I1099" s="121">
        <v>5000</v>
      </c>
      <c r="J1099" s="57">
        <v>10</v>
      </c>
      <c r="K1099" s="56">
        <f t="shared" si="168"/>
        <v>3.1851675778464469E-3</v>
      </c>
      <c r="L1099" s="56">
        <f t="shared" si="169"/>
        <v>2.6534526854219949E-3</v>
      </c>
      <c r="M1099" s="54">
        <f t="shared" si="170"/>
        <v>21.486122568827867</v>
      </c>
      <c r="N1099" s="54">
        <f t="shared" si="165"/>
        <v>4.7269469651421305</v>
      </c>
      <c r="O1099" s="245">
        <f t="shared" si="166"/>
        <v>10.205908220193237</v>
      </c>
      <c r="P1099" s="54">
        <v>0.96803203682393557</v>
      </c>
      <c r="Q1099" s="122">
        <f t="shared" si="167"/>
        <v>0.1045498036660715</v>
      </c>
    </row>
    <row r="1100" spans="1:17" x14ac:dyDescent="0.2">
      <c r="A1100" s="78">
        <f t="shared" si="171"/>
        <v>136</v>
      </c>
      <c r="B1100" s="57" t="s">
        <v>1432</v>
      </c>
      <c r="C1100" s="57">
        <v>300.8</v>
      </c>
      <c r="D1100" s="57">
        <v>27.5</v>
      </c>
      <c r="E1100" s="57"/>
      <c r="F1100" s="57">
        <f t="shared" si="164"/>
        <v>328.3</v>
      </c>
      <c r="G1100" s="121">
        <v>4</v>
      </c>
      <c r="H1100" s="57">
        <v>4</v>
      </c>
      <c r="I1100" s="121">
        <v>5000</v>
      </c>
      <c r="J1100" s="57">
        <v>4</v>
      </c>
      <c r="K1100" s="56">
        <f t="shared" si="168"/>
        <v>1.2740670311385787E-3</v>
      </c>
      <c r="L1100" s="56">
        <f t="shared" si="169"/>
        <v>1.061381074168798E-3</v>
      </c>
      <c r="M1100" s="54">
        <f t="shared" si="170"/>
        <v>8.5944490275311463</v>
      </c>
      <c r="N1100" s="54">
        <f t="shared" si="165"/>
        <v>1.8907787860568521</v>
      </c>
      <c r="O1100" s="245">
        <f t="shared" si="166"/>
        <v>4.0823632880772944</v>
      </c>
      <c r="P1100" s="54">
        <v>0.3872128147295742</v>
      </c>
      <c r="Q1100" s="122">
        <f t="shared" si="167"/>
        <v>4.5552250735287445E-2</v>
      </c>
    </row>
    <row r="1101" spans="1:17" x14ac:dyDescent="0.2">
      <c r="A1101" s="78">
        <f t="shared" si="171"/>
        <v>137</v>
      </c>
      <c r="B1101" s="57" t="s">
        <v>1528</v>
      </c>
      <c r="C1101" s="57">
        <v>424.7</v>
      </c>
      <c r="D1101" s="57"/>
      <c r="E1101" s="57"/>
      <c r="F1101" s="57">
        <f t="shared" si="164"/>
        <v>424.7</v>
      </c>
      <c r="G1101" s="121">
        <v>10</v>
      </c>
      <c r="H1101" s="57">
        <v>10</v>
      </c>
      <c r="I1101" s="121">
        <v>5000</v>
      </c>
      <c r="J1101" s="57">
        <v>10</v>
      </c>
      <c r="K1101" s="56">
        <f t="shared" si="168"/>
        <v>3.1851675778464469E-3</v>
      </c>
      <c r="L1101" s="56">
        <f t="shared" si="169"/>
        <v>2.6534526854219949E-3</v>
      </c>
      <c r="M1101" s="54">
        <f t="shared" si="170"/>
        <v>21.486122568827867</v>
      </c>
      <c r="N1101" s="54">
        <f t="shared" si="165"/>
        <v>4.7269469651421305</v>
      </c>
      <c r="O1101" s="245">
        <f t="shared" si="166"/>
        <v>10.205908220193237</v>
      </c>
      <c r="P1101" s="54">
        <v>0.96803203682393557</v>
      </c>
      <c r="Q1101" s="122">
        <f t="shared" si="167"/>
        <v>8.8031574737431534E-2</v>
      </c>
    </row>
    <row r="1102" spans="1:17" x14ac:dyDescent="0.2">
      <c r="A1102" s="78">
        <f t="shared" si="171"/>
        <v>138</v>
      </c>
      <c r="B1102" s="57" t="s">
        <v>1529</v>
      </c>
      <c r="C1102" s="57">
        <v>120.4</v>
      </c>
      <c r="D1102" s="57"/>
      <c r="E1102" s="57"/>
      <c r="F1102" s="57">
        <f t="shared" si="164"/>
        <v>120.4</v>
      </c>
      <c r="G1102" s="121">
        <v>3</v>
      </c>
      <c r="H1102" s="57">
        <v>3</v>
      </c>
      <c r="I1102" s="121">
        <v>5000</v>
      </c>
      <c r="J1102" s="57">
        <v>3</v>
      </c>
      <c r="K1102" s="56">
        <f t="shared" si="168"/>
        <v>9.55550273353934E-4</v>
      </c>
      <c r="L1102" s="56">
        <f t="shared" si="169"/>
        <v>7.9603580562659848E-4</v>
      </c>
      <c r="M1102" s="54">
        <f t="shared" si="170"/>
        <v>6.4458367706483592</v>
      </c>
      <c r="N1102" s="54">
        <f t="shared" si="165"/>
        <v>1.418084089542639</v>
      </c>
      <c r="O1102" s="245">
        <f t="shared" si="166"/>
        <v>3.0617724660579704</v>
      </c>
      <c r="P1102" s="54">
        <v>0.29040961104718066</v>
      </c>
      <c r="Q1102" s="122">
        <f t="shared" si="167"/>
        <v>9.3157001140333456E-2</v>
      </c>
    </row>
    <row r="1103" spans="1:17" x14ac:dyDescent="0.2">
      <c r="A1103" s="78">
        <f t="shared" si="171"/>
        <v>139</v>
      </c>
      <c r="B1103" s="57" t="s">
        <v>1530</v>
      </c>
      <c r="C1103" s="57">
        <v>317.60000000000002</v>
      </c>
      <c r="D1103" s="57"/>
      <c r="E1103" s="57"/>
      <c r="F1103" s="57">
        <f t="shared" si="164"/>
        <v>317.60000000000002</v>
      </c>
      <c r="G1103" s="121">
        <v>11</v>
      </c>
      <c r="H1103" s="57">
        <v>11</v>
      </c>
      <c r="I1103" s="121">
        <v>5000</v>
      </c>
      <c r="J1103" s="57">
        <v>11</v>
      </c>
      <c r="K1103" s="56">
        <f t="shared" si="168"/>
        <v>3.5036843356310915E-3</v>
      </c>
      <c r="L1103" s="56">
        <f t="shared" si="169"/>
        <v>2.9187979539641944E-3</v>
      </c>
      <c r="M1103" s="54">
        <f t="shared" si="170"/>
        <v>23.634734825710652</v>
      </c>
      <c r="N1103" s="54">
        <f t="shared" si="165"/>
        <v>5.1996416616563437</v>
      </c>
      <c r="O1103" s="245">
        <f t="shared" si="166"/>
        <v>11.226499042212559</v>
      </c>
      <c r="P1103" s="54">
        <v>1.0648352405063291</v>
      </c>
      <c r="Q1103" s="122">
        <f t="shared" si="167"/>
        <v>0.12948901375971625</v>
      </c>
    </row>
    <row r="1104" spans="1:17" x14ac:dyDescent="0.2">
      <c r="A1104" s="78">
        <f t="shared" si="171"/>
        <v>140</v>
      </c>
      <c r="B1104" s="57" t="s">
        <v>1531</v>
      </c>
      <c r="C1104" s="57">
        <v>395.53</v>
      </c>
      <c r="D1104" s="57"/>
      <c r="E1104" s="57"/>
      <c r="F1104" s="57">
        <f t="shared" si="164"/>
        <v>395.53</v>
      </c>
      <c r="G1104" s="121">
        <v>14</v>
      </c>
      <c r="H1104" s="57">
        <v>14</v>
      </c>
      <c r="I1104" s="121">
        <v>5000</v>
      </c>
      <c r="J1104" s="57">
        <v>14</v>
      </c>
      <c r="K1104" s="56">
        <f t="shared" si="168"/>
        <v>4.4592346089850259E-3</v>
      </c>
      <c r="L1104" s="56">
        <f t="shared" si="169"/>
        <v>3.7148337595907929E-3</v>
      </c>
      <c r="M1104" s="54">
        <f t="shared" si="170"/>
        <v>30.080571596359015</v>
      </c>
      <c r="N1104" s="54">
        <f t="shared" si="165"/>
        <v>6.6177257511989831</v>
      </c>
      <c r="O1104" s="245">
        <f t="shared" si="166"/>
        <v>14.288271508270531</v>
      </c>
      <c r="P1104" s="54">
        <v>1.3552448515535098</v>
      </c>
      <c r="Q1104" s="122">
        <f t="shared" si="167"/>
        <v>0.13233335956155548</v>
      </c>
    </row>
    <row r="1105" spans="1:17" x14ac:dyDescent="0.2">
      <c r="A1105" s="78">
        <f t="shared" si="171"/>
        <v>141</v>
      </c>
      <c r="B1105" s="57" t="s">
        <v>1532</v>
      </c>
      <c r="C1105" s="57">
        <v>516.79999999999995</v>
      </c>
      <c r="D1105" s="57"/>
      <c r="E1105" s="57"/>
      <c r="F1105" s="57">
        <f t="shared" si="164"/>
        <v>516.79999999999995</v>
      </c>
      <c r="G1105" s="121">
        <v>16</v>
      </c>
      <c r="H1105" s="57">
        <v>16</v>
      </c>
      <c r="I1105" s="121">
        <v>5000</v>
      </c>
      <c r="J1105" s="57">
        <v>16</v>
      </c>
      <c r="K1105" s="56">
        <f t="shared" si="168"/>
        <v>5.0962681245543149E-3</v>
      </c>
      <c r="L1105" s="56">
        <f t="shared" si="169"/>
        <v>4.2455242966751919E-3</v>
      </c>
      <c r="M1105" s="54">
        <f t="shared" si="170"/>
        <v>34.377796110124585</v>
      </c>
      <c r="N1105" s="54">
        <f t="shared" si="165"/>
        <v>7.5631151442274085</v>
      </c>
      <c r="O1105" s="245">
        <f t="shared" si="166"/>
        <v>16.329453152309178</v>
      </c>
      <c r="P1105" s="54">
        <v>1.5488512589182968</v>
      </c>
      <c r="Q1105" s="122">
        <f t="shared" si="167"/>
        <v>0.11574925631884574</v>
      </c>
    </row>
    <row r="1106" spans="1:17" x14ac:dyDescent="0.2">
      <c r="A1106" s="78">
        <f t="shared" si="171"/>
        <v>142</v>
      </c>
      <c r="B1106" s="57" t="s">
        <v>1533</v>
      </c>
      <c r="C1106" s="57">
        <v>305.89999999999998</v>
      </c>
      <c r="D1106" s="57"/>
      <c r="E1106" s="57"/>
      <c r="F1106" s="57">
        <f t="shared" si="164"/>
        <v>305.89999999999998</v>
      </c>
      <c r="G1106" s="121">
        <v>6</v>
      </c>
      <c r="H1106" s="57">
        <v>6</v>
      </c>
      <c r="I1106" s="121">
        <v>5000</v>
      </c>
      <c r="J1106" s="57">
        <v>6</v>
      </c>
      <c r="K1106" s="56">
        <f t="shared" si="168"/>
        <v>1.911100546707868E-3</v>
      </c>
      <c r="L1106" s="56">
        <f t="shared" si="169"/>
        <v>1.592071611253197E-3</v>
      </c>
      <c r="M1106" s="54">
        <f t="shared" si="170"/>
        <v>12.891673541296718</v>
      </c>
      <c r="N1106" s="54">
        <f t="shared" si="165"/>
        <v>2.836168179085278</v>
      </c>
      <c r="O1106" s="245">
        <f t="shared" si="166"/>
        <v>6.1235449321159408</v>
      </c>
      <c r="P1106" s="54">
        <v>0.58081922209436132</v>
      </c>
      <c r="Q1106" s="122">
        <f t="shared" si="167"/>
        <v>7.3331826984610327E-2</v>
      </c>
    </row>
    <row r="1107" spans="1:17" x14ac:dyDescent="0.2">
      <c r="A1107" s="78">
        <f t="shared" si="171"/>
        <v>143</v>
      </c>
      <c r="B1107" s="57" t="s">
        <v>1534</v>
      </c>
      <c r="C1107" s="57">
        <v>483.9</v>
      </c>
      <c r="D1107" s="57"/>
      <c r="E1107" s="57">
        <v>35.299999999999997</v>
      </c>
      <c r="F1107" s="57">
        <f t="shared" si="164"/>
        <v>519.19999999999993</v>
      </c>
      <c r="G1107" s="121">
        <v>12</v>
      </c>
      <c r="H1107" s="57">
        <v>12</v>
      </c>
      <c r="I1107" s="121">
        <v>5000</v>
      </c>
      <c r="J1107" s="57">
        <v>12</v>
      </c>
      <c r="K1107" s="56">
        <f t="shared" si="168"/>
        <v>3.822201093415736E-3</v>
      </c>
      <c r="L1107" s="56">
        <f t="shared" si="169"/>
        <v>3.1841432225063939E-3</v>
      </c>
      <c r="M1107" s="54">
        <f t="shared" si="170"/>
        <v>25.783347082593437</v>
      </c>
      <c r="N1107" s="54">
        <f t="shared" si="165"/>
        <v>5.6723363581705559</v>
      </c>
      <c r="O1107" s="245">
        <f t="shared" si="166"/>
        <v>12.247089864231882</v>
      </c>
      <c r="P1107" s="54">
        <v>1.1616384441887226</v>
      </c>
      <c r="Q1107" s="122">
        <f t="shared" si="167"/>
        <v>8.6410654370540449E-2</v>
      </c>
    </row>
    <row r="1108" spans="1:17" x14ac:dyDescent="0.2">
      <c r="A1108" s="78">
        <f t="shared" si="171"/>
        <v>144</v>
      </c>
      <c r="B1108" s="57" t="s">
        <v>1535</v>
      </c>
      <c r="C1108" s="57">
        <v>257.3</v>
      </c>
      <c r="D1108" s="57"/>
      <c r="E1108" s="57"/>
      <c r="F1108" s="57">
        <f t="shared" si="164"/>
        <v>257.3</v>
      </c>
      <c r="G1108" s="121">
        <v>5</v>
      </c>
      <c r="H1108" s="57">
        <v>5</v>
      </c>
      <c r="I1108" s="121">
        <v>5000</v>
      </c>
      <c r="J1108" s="57">
        <v>5</v>
      </c>
      <c r="K1108" s="56">
        <f t="shared" si="168"/>
        <v>1.5925837889232235E-3</v>
      </c>
      <c r="L1108" s="56">
        <f t="shared" si="169"/>
        <v>1.3267263427109975E-3</v>
      </c>
      <c r="M1108" s="54">
        <f t="shared" si="170"/>
        <v>10.743061284413933</v>
      </c>
      <c r="N1108" s="54">
        <f t="shared" si="165"/>
        <v>2.3634734825710653</v>
      </c>
      <c r="O1108" s="245">
        <f t="shared" si="166"/>
        <v>5.1029541100966185</v>
      </c>
      <c r="P1108" s="54">
        <v>0.48401601841196779</v>
      </c>
      <c r="Q1108" s="122">
        <f t="shared" si="167"/>
        <v>7.2652564692940472E-2</v>
      </c>
    </row>
    <row r="1109" spans="1:17" x14ac:dyDescent="0.2">
      <c r="A1109" s="78">
        <f t="shared" si="171"/>
        <v>145</v>
      </c>
      <c r="B1109" s="57" t="s">
        <v>1536</v>
      </c>
      <c r="C1109" s="57">
        <v>261.3</v>
      </c>
      <c r="D1109" s="57"/>
      <c r="E1109" s="57"/>
      <c r="F1109" s="57">
        <f t="shared" si="164"/>
        <v>261.3</v>
      </c>
      <c r="G1109" s="121">
        <v>6</v>
      </c>
      <c r="H1109" s="57">
        <v>6</v>
      </c>
      <c r="I1109" s="121">
        <v>5000</v>
      </c>
      <c r="J1109" s="57">
        <v>6</v>
      </c>
      <c r="K1109" s="56">
        <f t="shared" si="168"/>
        <v>1.911100546707868E-3</v>
      </c>
      <c r="L1109" s="56">
        <f t="shared" si="169"/>
        <v>1.592071611253197E-3</v>
      </c>
      <c r="M1109" s="54">
        <f t="shared" si="170"/>
        <v>12.891673541296718</v>
      </c>
      <c r="N1109" s="54">
        <f t="shared" si="165"/>
        <v>2.836168179085278</v>
      </c>
      <c r="O1109" s="245">
        <f t="shared" si="166"/>
        <v>6.1235449321159408</v>
      </c>
      <c r="P1109" s="54">
        <v>0.58081922209436132</v>
      </c>
      <c r="Q1109" s="122">
        <f t="shared" si="167"/>
        <v>8.5848472539580167E-2</v>
      </c>
    </row>
    <row r="1110" spans="1:17" x14ac:dyDescent="0.2">
      <c r="A1110" s="78">
        <f t="shared" si="171"/>
        <v>146</v>
      </c>
      <c r="B1110" s="57" t="s">
        <v>1537</v>
      </c>
      <c r="C1110" s="57">
        <v>296.89999999999998</v>
      </c>
      <c r="D1110" s="57"/>
      <c r="E1110" s="57">
        <v>50</v>
      </c>
      <c r="F1110" s="57">
        <f t="shared" si="164"/>
        <v>346.9</v>
      </c>
      <c r="G1110" s="121">
        <v>9</v>
      </c>
      <c r="H1110" s="57">
        <v>9</v>
      </c>
      <c r="I1110" s="121">
        <v>5000</v>
      </c>
      <c r="J1110" s="57">
        <v>9</v>
      </c>
      <c r="K1110" s="56">
        <f t="shared" si="168"/>
        <v>2.866650820061802E-3</v>
      </c>
      <c r="L1110" s="56">
        <f t="shared" si="169"/>
        <v>2.3881074168797954E-3</v>
      </c>
      <c r="M1110" s="54">
        <f t="shared" si="170"/>
        <v>19.337510311945078</v>
      </c>
      <c r="N1110" s="54">
        <f t="shared" si="165"/>
        <v>4.2542522686279174</v>
      </c>
      <c r="O1110" s="245">
        <f t="shared" si="166"/>
        <v>9.1853173981739111</v>
      </c>
      <c r="P1110" s="54">
        <v>0.87122883314154187</v>
      </c>
      <c r="Q1110" s="122">
        <f t="shared" si="167"/>
        <v>9.699714272668912E-2</v>
      </c>
    </row>
    <row r="1111" spans="1:17" x14ac:dyDescent="0.2">
      <c r="A1111" s="78">
        <f t="shared" si="171"/>
        <v>147</v>
      </c>
      <c r="B1111" s="57" t="s">
        <v>1538</v>
      </c>
      <c r="C1111" s="57">
        <v>495.2</v>
      </c>
      <c r="D1111" s="57"/>
      <c r="E1111" s="57">
        <v>62.5</v>
      </c>
      <c r="F1111" s="57">
        <f t="shared" si="164"/>
        <v>557.70000000000005</v>
      </c>
      <c r="G1111" s="121">
        <v>13</v>
      </c>
      <c r="H1111" s="57">
        <v>13</v>
      </c>
      <c r="I1111" s="121">
        <v>5000</v>
      </c>
      <c r="J1111" s="57">
        <v>13</v>
      </c>
      <c r="K1111" s="56">
        <f t="shared" si="168"/>
        <v>4.1407178512003805E-3</v>
      </c>
      <c r="L1111" s="56">
        <f t="shared" si="169"/>
        <v>3.4494884910485934E-3</v>
      </c>
      <c r="M1111" s="54">
        <f t="shared" si="170"/>
        <v>27.931959339476226</v>
      </c>
      <c r="N1111" s="54">
        <f t="shared" si="165"/>
        <v>6.14503105468477</v>
      </c>
      <c r="O1111" s="245">
        <f t="shared" si="166"/>
        <v>13.267680686251207</v>
      </c>
      <c r="P1111" s="54">
        <v>1.2584416478711165</v>
      </c>
      <c r="Q1111" s="122">
        <f t="shared" si="167"/>
        <v>8.7149206971998044E-2</v>
      </c>
    </row>
    <row r="1112" spans="1:17" x14ac:dyDescent="0.2">
      <c r="A1112" s="78">
        <f t="shared" si="171"/>
        <v>148</v>
      </c>
      <c r="B1112" s="57" t="s">
        <v>1539</v>
      </c>
      <c r="C1112" s="57">
        <v>446.2</v>
      </c>
      <c r="D1112" s="57"/>
      <c r="E1112" s="57"/>
      <c r="F1112" s="57">
        <f t="shared" si="164"/>
        <v>446.2</v>
      </c>
      <c r="G1112" s="121">
        <v>13</v>
      </c>
      <c r="H1112" s="57">
        <v>13</v>
      </c>
      <c r="I1112" s="121">
        <v>5000</v>
      </c>
      <c r="J1112" s="57">
        <v>13</v>
      </c>
      <c r="K1112" s="56">
        <f t="shared" si="168"/>
        <v>4.1407178512003805E-3</v>
      </c>
      <c r="L1112" s="56">
        <f t="shared" si="169"/>
        <v>3.4494884910485934E-3</v>
      </c>
      <c r="M1112" s="54">
        <f t="shared" si="170"/>
        <v>27.931959339476226</v>
      </c>
      <c r="N1112" s="54">
        <f t="shared" si="165"/>
        <v>6.14503105468477</v>
      </c>
      <c r="O1112" s="245">
        <f t="shared" si="166"/>
        <v>13.267680686251207</v>
      </c>
      <c r="P1112" s="54">
        <v>1.2584416478711165</v>
      </c>
      <c r="Q1112" s="122">
        <f t="shared" si="167"/>
        <v>0.10892674300377256</v>
      </c>
    </row>
    <row r="1113" spans="1:17" x14ac:dyDescent="0.2">
      <c r="A1113" s="78">
        <f t="shared" si="171"/>
        <v>149</v>
      </c>
      <c r="B1113" s="57" t="s">
        <v>1540</v>
      </c>
      <c r="C1113" s="57">
        <v>266.39999999999998</v>
      </c>
      <c r="D1113" s="57"/>
      <c r="E1113" s="57"/>
      <c r="F1113" s="57">
        <f t="shared" si="164"/>
        <v>266.39999999999998</v>
      </c>
      <c r="G1113" s="121">
        <v>7</v>
      </c>
      <c r="H1113" s="57">
        <v>7</v>
      </c>
      <c r="I1113" s="121">
        <v>5000</v>
      </c>
      <c r="J1113" s="57">
        <v>7</v>
      </c>
      <c r="K1113" s="56">
        <f t="shared" si="168"/>
        <v>2.2296173044925129E-3</v>
      </c>
      <c r="L1113" s="56">
        <f t="shared" si="169"/>
        <v>1.8574168797953964E-3</v>
      </c>
      <c r="M1113" s="54">
        <f t="shared" si="170"/>
        <v>15.040285798179507</v>
      </c>
      <c r="N1113" s="54">
        <f t="shared" si="165"/>
        <v>3.3088628755994915</v>
      </c>
      <c r="O1113" s="245">
        <f t="shared" si="166"/>
        <v>7.1441357541352657</v>
      </c>
      <c r="P1113" s="54">
        <v>0.67762242577675491</v>
      </c>
      <c r="Q1113" s="122">
        <f t="shared" si="167"/>
        <v>9.8239139841182516E-2</v>
      </c>
    </row>
    <row r="1114" spans="1:17" x14ac:dyDescent="0.2">
      <c r="A1114" s="78">
        <f t="shared" si="171"/>
        <v>150</v>
      </c>
      <c r="B1114" s="57" t="s">
        <v>1541</v>
      </c>
      <c r="C1114" s="57">
        <v>548.4</v>
      </c>
      <c r="D1114" s="57"/>
      <c r="E1114" s="29">
        <v>215.2</v>
      </c>
      <c r="F1114" s="57">
        <f t="shared" si="164"/>
        <v>763.59999999999991</v>
      </c>
      <c r="G1114" s="121">
        <v>12</v>
      </c>
      <c r="H1114" s="57">
        <v>12</v>
      </c>
      <c r="I1114" s="121">
        <v>5000</v>
      </c>
      <c r="J1114" s="57">
        <v>12</v>
      </c>
      <c r="K1114" s="56">
        <f t="shared" si="168"/>
        <v>3.822201093415736E-3</v>
      </c>
      <c r="L1114" s="56">
        <f t="shared" si="169"/>
        <v>3.1841432225063939E-3</v>
      </c>
      <c r="M1114" s="54">
        <f t="shared" si="170"/>
        <v>25.783347082593437</v>
      </c>
      <c r="N1114" s="54">
        <f t="shared" si="165"/>
        <v>5.6723363581705559</v>
      </c>
      <c r="O1114" s="245">
        <f t="shared" si="166"/>
        <v>12.247089864231882</v>
      </c>
      <c r="P1114" s="54">
        <v>1.1616384441887226</v>
      </c>
      <c r="Q1114" s="122">
        <f t="shared" si="167"/>
        <v>5.8753813186464908E-2</v>
      </c>
    </row>
    <row r="1115" spans="1:17" x14ac:dyDescent="0.2">
      <c r="A1115" s="78">
        <f t="shared" si="171"/>
        <v>151</v>
      </c>
      <c r="B1115" s="57" t="s">
        <v>1542</v>
      </c>
      <c r="C1115" s="57">
        <v>539.79999999999995</v>
      </c>
      <c r="D1115" s="57">
        <v>83.3</v>
      </c>
      <c r="E1115" s="57"/>
      <c r="F1115" s="57">
        <f t="shared" si="164"/>
        <v>623.09999999999991</v>
      </c>
      <c r="G1115" s="121">
        <v>8</v>
      </c>
      <c r="H1115" s="57">
        <v>8</v>
      </c>
      <c r="I1115" s="121">
        <v>5000</v>
      </c>
      <c r="J1115" s="57">
        <v>8</v>
      </c>
      <c r="K1115" s="56">
        <f t="shared" si="168"/>
        <v>2.5481340622771575E-3</v>
      </c>
      <c r="L1115" s="56">
        <f t="shared" si="169"/>
        <v>2.1227621483375959E-3</v>
      </c>
      <c r="M1115" s="54">
        <f t="shared" si="170"/>
        <v>17.188898055062293</v>
      </c>
      <c r="N1115" s="54">
        <f t="shared" si="165"/>
        <v>3.7815575721137042</v>
      </c>
      <c r="O1115" s="245">
        <f t="shared" si="166"/>
        <v>8.1647265761545889</v>
      </c>
      <c r="P1115" s="54">
        <v>0.77442562945914839</v>
      </c>
      <c r="Q1115" s="122">
        <f t="shared" si="167"/>
        <v>4.8001296473743765E-2</v>
      </c>
    </row>
    <row r="1116" spans="1:17" x14ac:dyDescent="0.2">
      <c r="A1116" s="78">
        <f t="shared" si="171"/>
        <v>152</v>
      </c>
      <c r="B1116" s="57" t="s">
        <v>1543</v>
      </c>
      <c r="C1116" s="57">
        <v>384.6</v>
      </c>
      <c r="D1116" s="57"/>
      <c r="E1116" s="57"/>
      <c r="F1116" s="57">
        <f t="shared" si="164"/>
        <v>384.6</v>
      </c>
      <c r="G1116" s="121">
        <v>8</v>
      </c>
      <c r="H1116" s="57">
        <v>8</v>
      </c>
      <c r="I1116" s="121">
        <v>5000</v>
      </c>
      <c r="J1116" s="57">
        <v>8</v>
      </c>
      <c r="K1116" s="56">
        <f t="shared" si="168"/>
        <v>2.5481340622771575E-3</v>
      </c>
      <c r="L1116" s="56">
        <f t="shared" si="169"/>
        <v>2.1227621483375959E-3</v>
      </c>
      <c r="M1116" s="54">
        <f t="shared" si="170"/>
        <v>17.188898055062293</v>
      </c>
      <c r="N1116" s="54">
        <f t="shared" si="165"/>
        <v>3.7815575721137042</v>
      </c>
      <c r="O1116" s="245">
        <f t="shared" si="166"/>
        <v>8.1647265761545889</v>
      </c>
      <c r="P1116" s="54">
        <v>0.77442562945914839</v>
      </c>
      <c r="Q1116" s="122">
        <f t="shared" si="167"/>
        <v>7.776809108889686E-2</v>
      </c>
    </row>
    <row r="1117" spans="1:17" x14ac:dyDescent="0.2">
      <c r="A1117" s="78">
        <f t="shared" si="171"/>
        <v>153</v>
      </c>
      <c r="B1117" s="57" t="s">
        <v>2440</v>
      </c>
      <c r="C1117" s="57">
        <v>589.75</v>
      </c>
      <c r="D1117" s="57"/>
      <c r="E1117" s="57">
        <v>32.799999999999997</v>
      </c>
      <c r="F1117" s="57">
        <f t="shared" si="164"/>
        <v>622.54999999999995</v>
      </c>
      <c r="G1117" s="121">
        <v>11</v>
      </c>
      <c r="H1117" s="57">
        <v>11</v>
      </c>
      <c r="I1117" s="121">
        <v>5000</v>
      </c>
      <c r="J1117" s="57">
        <v>11</v>
      </c>
      <c r="K1117" s="56">
        <f t="shared" si="168"/>
        <v>3.5036843356310915E-3</v>
      </c>
      <c r="L1117" s="56">
        <f t="shared" si="169"/>
        <v>2.9187979539641944E-3</v>
      </c>
      <c r="M1117" s="54">
        <f t="shared" si="170"/>
        <v>23.634734825710652</v>
      </c>
      <c r="N1117" s="54">
        <f t="shared" si="165"/>
        <v>5.1996416616563437</v>
      </c>
      <c r="O1117" s="245">
        <f t="shared" si="166"/>
        <v>11.226499042212559</v>
      </c>
      <c r="P1117" s="54">
        <v>1.0648352405063291</v>
      </c>
      <c r="Q1117" s="122">
        <f t="shared" si="167"/>
        <v>6.6060092795897335E-2</v>
      </c>
    </row>
    <row r="1118" spans="1:17" x14ac:dyDescent="0.2">
      <c r="A1118" s="78">
        <f t="shared" si="171"/>
        <v>154</v>
      </c>
      <c r="B1118" s="57" t="s">
        <v>2441</v>
      </c>
      <c r="C1118" s="57">
        <v>405</v>
      </c>
      <c r="D1118" s="57"/>
      <c r="E1118" s="57">
        <v>21</v>
      </c>
      <c r="F1118" s="57">
        <f t="shared" si="164"/>
        <v>426</v>
      </c>
      <c r="G1118" s="121">
        <v>9</v>
      </c>
      <c r="H1118" s="57">
        <v>9</v>
      </c>
      <c r="I1118" s="121">
        <v>5000</v>
      </c>
      <c r="J1118" s="57">
        <v>9</v>
      </c>
      <c r="K1118" s="56">
        <f t="shared" si="168"/>
        <v>2.866650820061802E-3</v>
      </c>
      <c r="L1118" s="56">
        <f t="shared" si="169"/>
        <v>2.3881074168797954E-3</v>
      </c>
      <c r="M1118" s="54">
        <f t="shared" si="170"/>
        <v>19.337510311945078</v>
      </c>
      <c r="N1118" s="54">
        <f t="shared" si="165"/>
        <v>4.2542522686279174</v>
      </c>
      <c r="O1118" s="245">
        <f t="shared" si="166"/>
        <v>9.1853173981739111</v>
      </c>
      <c r="P1118" s="54">
        <v>0.87122883314154187</v>
      </c>
      <c r="Q1118" s="122">
        <f t="shared" si="167"/>
        <v>7.8986640403494027E-2</v>
      </c>
    </row>
    <row r="1119" spans="1:17" x14ac:dyDescent="0.2">
      <c r="A1119" s="78">
        <f t="shared" si="171"/>
        <v>155</v>
      </c>
      <c r="B1119" s="57" t="s">
        <v>2442</v>
      </c>
      <c r="C1119" s="57">
        <v>678.5</v>
      </c>
      <c r="D1119" s="57"/>
      <c r="E1119" s="57"/>
      <c r="F1119" s="57">
        <f t="shared" si="164"/>
        <v>678.5</v>
      </c>
      <c r="G1119" s="121">
        <v>21</v>
      </c>
      <c r="H1119" s="57">
        <v>21</v>
      </c>
      <c r="I1119" s="121">
        <v>5000</v>
      </c>
      <c r="J1119" s="57">
        <v>21</v>
      </c>
      <c r="K1119" s="56">
        <f t="shared" si="168"/>
        <v>6.6888519134775384E-3</v>
      </c>
      <c r="L1119" s="56">
        <f t="shared" si="169"/>
        <v>5.5722506393861889E-3</v>
      </c>
      <c r="M1119" s="54">
        <f t="shared" si="170"/>
        <v>45.120857394538511</v>
      </c>
      <c r="N1119" s="54">
        <f t="shared" si="165"/>
        <v>9.9265886267984733</v>
      </c>
      <c r="O1119" s="245">
        <f t="shared" si="166"/>
        <v>21.432407262405793</v>
      </c>
      <c r="P1119" s="54">
        <v>2.0328672773302645</v>
      </c>
      <c r="Q1119" s="122">
        <f t="shared" si="167"/>
        <v>0.11571513715707153</v>
      </c>
    </row>
    <row r="1120" spans="1:17" x14ac:dyDescent="0.2">
      <c r="A1120" s="78">
        <f t="shared" si="171"/>
        <v>156</v>
      </c>
      <c r="B1120" s="57" t="s">
        <v>2443</v>
      </c>
      <c r="C1120" s="57">
        <v>973.9</v>
      </c>
      <c r="D1120" s="57"/>
      <c r="E1120" s="57">
        <v>132.80000000000001</v>
      </c>
      <c r="F1120" s="57">
        <f t="shared" si="164"/>
        <v>1106.7</v>
      </c>
      <c r="G1120" s="121">
        <v>18</v>
      </c>
      <c r="H1120" s="57">
        <v>18</v>
      </c>
      <c r="I1120" s="121">
        <v>5000</v>
      </c>
      <c r="J1120" s="57">
        <v>18</v>
      </c>
      <c r="K1120" s="56">
        <f t="shared" si="168"/>
        <v>5.733301640123604E-3</v>
      </c>
      <c r="L1120" s="56">
        <f t="shared" si="169"/>
        <v>4.7762148337595909E-3</v>
      </c>
      <c r="M1120" s="54">
        <f t="shared" si="170"/>
        <v>38.675020623890155</v>
      </c>
      <c r="N1120" s="54">
        <f t="shared" si="165"/>
        <v>8.5085045372558348</v>
      </c>
      <c r="O1120" s="245">
        <f t="shared" si="166"/>
        <v>18.370634796347822</v>
      </c>
      <c r="P1120" s="54">
        <v>1.7424576662830837</v>
      </c>
      <c r="Q1120" s="122">
        <f t="shared" si="167"/>
        <v>6.0808365070730015E-2</v>
      </c>
    </row>
    <row r="1121" spans="1:17" x14ac:dyDescent="0.2">
      <c r="A1121" s="78">
        <f t="shared" si="171"/>
        <v>157</v>
      </c>
      <c r="B1121" s="57" t="s">
        <v>2444</v>
      </c>
      <c r="C1121" s="57">
        <v>669.8</v>
      </c>
      <c r="D1121" s="57"/>
      <c r="E1121" s="57"/>
      <c r="F1121" s="57">
        <f t="shared" si="164"/>
        <v>669.8</v>
      </c>
      <c r="G1121" s="121">
        <v>16</v>
      </c>
      <c r="H1121" s="57">
        <v>16</v>
      </c>
      <c r="I1121" s="121">
        <v>5000</v>
      </c>
      <c r="J1121" s="57">
        <v>16</v>
      </c>
      <c r="K1121" s="56">
        <f t="shared" si="168"/>
        <v>5.0962681245543149E-3</v>
      </c>
      <c r="L1121" s="56">
        <f t="shared" si="169"/>
        <v>4.2455242966751919E-3</v>
      </c>
      <c r="M1121" s="54">
        <f t="shared" si="170"/>
        <v>34.377796110124585</v>
      </c>
      <c r="N1121" s="54">
        <f t="shared" si="165"/>
        <v>7.5631151442274085</v>
      </c>
      <c r="O1121" s="245">
        <f t="shared" si="166"/>
        <v>16.329453152309178</v>
      </c>
      <c r="P1121" s="54">
        <v>1.5488512589182968</v>
      </c>
      <c r="Q1121" s="122">
        <f t="shared" si="167"/>
        <v>8.9309070865302292E-2</v>
      </c>
    </row>
    <row r="1122" spans="1:17" x14ac:dyDescent="0.2">
      <c r="A1122" s="78">
        <f t="shared" si="171"/>
        <v>158</v>
      </c>
      <c r="B1122" s="57" t="s">
        <v>2445</v>
      </c>
      <c r="C1122" s="57">
        <v>533.79999999999995</v>
      </c>
      <c r="D1122" s="57"/>
      <c r="E1122" s="57"/>
      <c r="F1122" s="57">
        <f t="shared" si="164"/>
        <v>533.79999999999995</v>
      </c>
      <c r="G1122" s="121">
        <v>12</v>
      </c>
      <c r="H1122" s="57">
        <v>12</v>
      </c>
      <c r="I1122" s="121">
        <v>5000</v>
      </c>
      <c r="J1122" s="57">
        <v>12</v>
      </c>
      <c r="K1122" s="56">
        <f t="shared" si="168"/>
        <v>3.822201093415736E-3</v>
      </c>
      <c r="L1122" s="56">
        <f t="shared" si="169"/>
        <v>3.1841432225063939E-3</v>
      </c>
      <c r="M1122" s="54">
        <f t="shared" si="170"/>
        <v>25.783347082593437</v>
      </c>
      <c r="N1122" s="54">
        <f t="shared" si="165"/>
        <v>5.6723363581705559</v>
      </c>
      <c r="O1122" s="245">
        <f t="shared" si="166"/>
        <v>12.247089864231882</v>
      </c>
      <c r="P1122" s="54">
        <v>1.1616384441887226</v>
      </c>
      <c r="Q1122" s="122">
        <f t="shared" si="167"/>
        <v>8.4047230702856135E-2</v>
      </c>
    </row>
    <row r="1123" spans="1:17" x14ac:dyDescent="0.2">
      <c r="A1123" s="78">
        <f t="shared" si="171"/>
        <v>159</v>
      </c>
      <c r="B1123" s="57" t="s">
        <v>2446</v>
      </c>
      <c r="C1123" s="57">
        <v>413.5</v>
      </c>
      <c r="D1123" s="57"/>
      <c r="E1123" s="57">
        <v>30.4</v>
      </c>
      <c r="F1123" s="57">
        <f t="shared" si="164"/>
        <v>443.9</v>
      </c>
      <c r="G1123" s="121">
        <v>9</v>
      </c>
      <c r="H1123" s="57">
        <v>9</v>
      </c>
      <c r="I1123" s="121">
        <v>5000</v>
      </c>
      <c r="J1123" s="57">
        <v>9</v>
      </c>
      <c r="K1123" s="56">
        <f t="shared" si="168"/>
        <v>2.866650820061802E-3</v>
      </c>
      <c r="L1123" s="56">
        <f t="shared" si="169"/>
        <v>2.3881074168797954E-3</v>
      </c>
      <c r="M1123" s="54">
        <f t="shared" si="170"/>
        <v>19.337510311945078</v>
      </c>
      <c r="N1123" s="54">
        <f t="shared" si="165"/>
        <v>4.2542522686279174</v>
      </c>
      <c r="O1123" s="245">
        <f t="shared" si="166"/>
        <v>9.1853173981739111</v>
      </c>
      <c r="P1123" s="54">
        <v>0.87122883314154187</v>
      </c>
      <c r="Q1123" s="122">
        <f t="shared" si="167"/>
        <v>7.5801551727615352E-2</v>
      </c>
    </row>
    <row r="1124" spans="1:17" x14ac:dyDescent="0.2">
      <c r="A1124" s="78">
        <f t="shared" si="171"/>
        <v>160</v>
      </c>
      <c r="B1124" s="57" t="s">
        <v>2447</v>
      </c>
      <c r="C1124" s="57">
        <v>526.5</v>
      </c>
      <c r="D1124" s="57"/>
      <c r="E1124" s="57">
        <v>45.5</v>
      </c>
      <c r="F1124" s="57">
        <f t="shared" si="164"/>
        <v>572</v>
      </c>
      <c r="G1124" s="121">
        <v>15</v>
      </c>
      <c r="H1124" s="57">
        <v>15</v>
      </c>
      <c r="I1124" s="121">
        <v>5000</v>
      </c>
      <c r="J1124" s="57">
        <v>15</v>
      </c>
      <c r="K1124" s="56">
        <f t="shared" si="168"/>
        <v>4.7777513667696704E-3</v>
      </c>
      <c r="L1124" s="56">
        <f t="shared" si="169"/>
        <v>3.9801790281329928E-3</v>
      </c>
      <c r="M1124" s="54">
        <f t="shared" si="170"/>
        <v>32.2291838532418</v>
      </c>
      <c r="N1124" s="54">
        <f t="shared" si="165"/>
        <v>7.0904204477131962</v>
      </c>
      <c r="O1124" s="245">
        <f t="shared" si="166"/>
        <v>15.308862330289854</v>
      </c>
      <c r="P1124" s="54">
        <v>1.4520480552359032</v>
      </c>
      <c r="Q1124" s="122">
        <f t="shared" si="167"/>
        <v>9.8042857843497824E-2</v>
      </c>
    </row>
    <row r="1125" spans="1:17" x14ac:dyDescent="0.2">
      <c r="A1125" s="78">
        <f t="shared" si="171"/>
        <v>161</v>
      </c>
      <c r="B1125" s="57" t="s">
        <v>2448</v>
      </c>
      <c r="C1125" s="57">
        <v>894.7</v>
      </c>
      <c r="D1125" s="57"/>
      <c r="E1125" s="57">
        <v>42.5</v>
      </c>
      <c r="F1125" s="57">
        <f t="shared" si="164"/>
        <v>937.2</v>
      </c>
      <c r="G1125" s="121">
        <v>24</v>
      </c>
      <c r="H1125" s="57">
        <v>24</v>
      </c>
      <c r="I1125" s="121">
        <v>5000</v>
      </c>
      <c r="J1125" s="57">
        <v>24</v>
      </c>
      <c r="K1125" s="56">
        <f t="shared" si="168"/>
        <v>7.644402186831472E-3</v>
      </c>
      <c r="L1125" s="56">
        <f t="shared" si="169"/>
        <v>6.3682864450127878E-3</v>
      </c>
      <c r="M1125" s="54">
        <f t="shared" si="170"/>
        <v>51.566694165186874</v>
      </c>
      <c r="N1125" s="54">
        <f t="shared" si="165"/>
        <v>11.344672716341112</v>
      </c>
      <c r="O1125" s="245">
        <f t="shared" si="166"/>
        <v>24.494179728463763</v>
      </c>
      <c r="P1125" s="54">
        <v>2.3232768883774453</v>
      </c>
      <c r="Q1125" s="122">
        <f t="shared" si="167"/>
        <v>9.5741382307265463E-2</v>
      </c>
    </row>
    <row r="1126" spans="1:17" x14ac:dyDescent="0.2">
      <c r="A1126" s="78">
        <f t="shared" si="171"/>
        <v>162</v>
      </c>
      <c r="B1126" s="57" t="s">
        <v>2449</v>
      </c>
      <c r="C1126" s="57">
        <v>544.79999999999995</v>
      </c>
      <c r="D1126" s="57"/>
      <c r="E1126" s="57"/>
      <c r="F1126" s="57">
        <f t="shared" si="164"/>
        <v>544.79999999999995</v>
      </c>
      <c r="G1126" s="121">
        <v>12</v>
      </c>
      <c r="H1126" s="57">
        <v>12</v>
      </c>
      <c r="I1126" s="121">
        <v>5000</v>
      </c>
      <c r="J1126" s="57">
        <v>12</v>
      </c>
      <c r="K1126" s="56">
        <f t="shared" si="168"/>
        <v>3.822201093415736E-3</v>
      </c>
      <c r="L1126" s="56">
        <f t="shared" si="169"/>
        <v>3.1841432225063939E-3</v>
      </c>
      <c r="M1126" s="54">
        <f t="shared" si="170"/>
        <v>25.783347082593437</v>
      </c>
      <c r="N1126" s="54">
        <f t="shared" si="165"/>
        <v>5.6723363581705559</v>
      </c>
      <c r="O1126" s="245">
        <f t="shared" si="166"/>
        <v>12.247089864231882</v>
      </c>
      <c r="P1126" s="54">
        <v>1.1616384441887226</v>
      </c>
      <c r="Q1126" s="122">
        <f t="shared" si="167"/>
        <v>8.2350241830368209E-2</v>
      </c>
    </row>
    <row r="1127" spans="1:17" x14ac:dyDescent="0.2">
      <c r="A1127" s="78">
        <f t="shared" si="171"/>
        <v>163</v>
      </c>
      <c r="B1127" s="57" t="s">
        <v>2450</v>
      </c>
      <c r="C1127" s="57">
        <v>521.9</v>
      </c>
      <c r="D1127" s="57"/>
      <c r="E1127" s="57"/>
      <c r="F1127" s="57">
        <f t="shared" si="164"/>
        <v>521.9</v>
      </c>
      <c r="G1127" s="121">
        <v>12</v>
      </c>
      <c r="H1127" s="57">
        <v>12</v>
      </c>
      <c r="I1127" s="121">
        <v>5000</v>
      </c>
      <c r="J1127" s="57">
        <v>12</v>
      </c>
      <c r="K1127" s="56">
        <f t="shared" si="168"/>
        <v>3.822201093415736E-3</v>
      </c>
      <c r="L1127" s="56">
        <f t="shared" si="169"/>
        <v>3.1841432225063939E-3</v>
      </c>
      <c r="M1127" s="54">
        <f t="shared" si="170"/>
        <v>25.783347082593437</v>
      </c>
      <c r="N1127" s="54">
        <f t="shared" si="165"/>
        <v>5.6723363581705559</v>
      </c>
      <c r="O1127" s="245">
        <f t="shared" si="166"/>
        <v>12.247089864231882</v>
      </c>
      <c r="P1127" s="54">
        <v>1.1616384441887226</v>
      </c>
      <c r="Q1127" s="122">
        <f t="shared" si="167"/>
        <v>8.5963617070673695E-2</v>
      </c>
    </row>
    <row r="1128" spans="1:17" x14ac:dyDescent="0.2">
      <c r="A1128" s="78">
        <f t="shared" si="171"/>
        <v>164</v>
      </c>
      <c r="B1128" s="57" t="s">
        <v>2451</v>
      </c>
      <c r="C1128" s="57">
        <v>522.6</v>
      </c>
      <c r="D1128" s="57"/>
      <c r="E1128" s="57"/>
      <c r="F1128" s="57">
        <f t="shared" si="164"/>
        <v>522.6</v>
      </c>
      <c r="G1128" s="121">
        <v>11</v>
      </c>
      <c r="H1128" s="57">
        <v>11</v>
      </c>
      <c r="I1128" s="121">
        <v>5000</v>
      </c>
      <c r="J1128" s="57">
        <v>11</v>
      </c>
      <c r="K1128" s="56">
        <f t="shared" si="168"/>
        <v>3.5036843356310915E-3</v>
      </c>
      <c r="L1128" s="56">
        <f t="shared" si="169"/>
        <v>2.9187979539641944E-3</v>
      </c>
      <c r="M1128" s="54">
        <f t="shared" si="170"/>
        <v>23.634734825710652</v>
      </c>
      <c r="N1128" s="54">
        <f t="shared" si="165"/>
        <v>5.1996416616563437</v>
      </c>
      <c r="O1128" s="245">
        <f t="shared" si="166"/>
        <v>11.226499042212559</v>
      </c>
      <c r="P1128" s="54">
        <v>1.0648352405063291</v>
      </c>
      <c r="Q1128" s="122">
        <f t="shared" si="167"/>
        <v>7.8694433161281815E-2</v>
      </c>
    </row>
    <row r="1129" spans="1:17" x14ac:dyDescent="0.2">
      <c r="A1129" s="78">
        <f t="shared" si="171"/>
        <v>165</v>
      </c>
      <c r="B1129" s="57" t="s">
        <v>2452</v>
      </c>
      <c r="C1129" s="57">
        <v>551.6</v>
      </c>
      <c r="D1129" s="57"/>
      <c r="E1129" s="57"/>
      <c r="F1129" s="57">
        <f t="shared" si="164"/>
        <v>551.6</v>
      </c>
      <c r="G1129" s="121">
        <v>16</v>
      </c>
      <c r="H1129" s="57">
        <v>16</v>
      </c>
      <c r="I1129" s="121">
        <v>5000</v>
      </c>
      <c r="J1129" s="57">
        <v>16</v>
      </c>
      <c r="K1129" s="56">
        <f t="shared" si="168"/>
        <v>5.0962681245543149E-3</v>
      </c>
      <c r="L1129" s="56">
        <f t="shared" si="169"/>
        <v>4.2455242966751919E-3</v>
      </c>
      <c r="M1129" s="54">
        <f t="shared" si="170"/>
        <v>34.377796110124585</v>
      </c>
      <c r="N1129" s="54">
        <f t="shared" si="165"/>
        <v>7.5631151442274085</v>
      </c>
      <c r="O1129" s="245">
        <f t="shared" si="166"/>
        <v>16.329453152309178</v>
      </c>
      <c r="P1129" s="54">
        <v>1.5488512589182968</v>
      </c>
      <c r="Q1129" s="122">
        <f t="shared" si="167"/>
        <v>0.10844672890786705</v>
      </c>
    </row>
    <row r="1130" spans="1:17" x14ac:dyDescent="0.2">
      <c r="A1130" s="78">
        <f t="shared" si="171"/>
        <v>166</v>
      </c>
      <c r="B1130" s="57" t="s">
        <v>2453</v>
      </c>
      <c r="C1130" s="57">
        <v>683.5</v>
      </c>
      <c r="D1130" s="57"/>
      <c r="E1130" s="57"/>
      <c r="F1130" s="57">
        <f t="shared" si="164"/>
        <v>683.5</v>
      </c>
      <c r="G1130" s="121">
        <v>16</v>
      </c>
      <c r="H1130" s="57">
        <v>16</v>
      </c>
      <c r="I1130" s="121">
        <v>5000</v>
      </c>
      <c r="J1130" s="57">
        <v>16</v>
      </c>
      <c r="K1130" s="56">
        <f t="shared" si="168"/>
        <v>5.0962681245543149E-3</v>
      </c>
      <c r="L1130" s="56">
        <f t="shared" si="169"/>
        <v>4.2455242966751919E-3</v>
      </c>
      <c r="M1130" s="54">
        <f t="shared" si="170"/>
        <v>34.377796110124585</v>
      </c>
      <c r="N1130" s="54">
        <f t="shared" si="165"/>
        <v>7.5631151442274085</v>
      </c>
      <c r="O1130" s="245">
        <f t="shared" si="166"/>
        <v>16.329453152309178</v>
      </c>
      <c r="P1130" s="54">
        <v>1.5488512589182968</v>
      </c>
      <c r="Q1130" s="122">
        <f t="shared" si="167"/>
        <v>8.7518969518038725E-2</v>
      </c>
    </row>
    <row r="1131" spans="1:17" x14ac:dyDescent="0.2">
      <c r="A1131" s="78">
        <f t="shared" si="171"/>
        <v>167</v>
      </c>
      <c r="B1131" s="57" t="s">
        <v>2454</v>
      </c>
      <c r="C1131" s="57">
        <v>416.7</v>
      </c>
      <c r="D1131" s="57">
        <v>3.8</v>
      </c>
      <c r="E1131" s="57">
        <v>203.4</v>
      </c>
      <c r="F1131" s="57">
        <f t="shared" si="164"/>
        <v>623.9</v>
      </c>
      <c r="G1131" s="121">
        <v>14</v>
      </c>
      <c r="H1131" s="57">
        <v>14</v>
      </c>
      <c r="I1131" s="121">
        <v>5000</v>
      </c>
      <c r="J1131" s="57">
        <v>14</v>
      </c>
      <c r="K1131" s="56">
        <f t="shared" si="168"/>
        <v>4.4592346089850259E-3</v>
      </c>
      <c r="L1131" s="56">
        <f t="shared" si="169"/>
        <v>3.7148337595907929E-3</v>
      </c>
      <c r="M1131" s="54">
        <f t="shared" si="170"/>
        <v>30.080571596359015</v>
      </c>
      <c r="N1131" s="54">
        <f t="shared" si="165"/>
        <v>6.6177257511989831</v>
      </c>
      <c r="O1131" s="245">
        <f t="shared" si="166"/>
        <v>14.288271508270531</v>
      </c>
      <c r="P1131" s="54">
        <v>1.3552448515535098</v>
      </c>
      <c r="Q1131" s="122">
        <f t="shared" si="167"/>
        <v>8.3894556350988997E-2</v>
      </c>
    </row>
    <row r="1132" spans="1:17" x14ac:dyDescent="0.2">
      <c r="A1132" s="78">
        <f t="shared" si="171"/>
        <v>168</v>
      </c>
      <c r="B1132" s="57" t="s">
        <v>2455</v>
      </c>
      <c r="C1132" s="57">
        <v>353.8</v>
      </c>
      <c r="D1132" s="57"/>
      <c r="E1132" s="57"/>
      <c r="F1132" s="57">
        <f t="shared" si="164"/>
        <v>353.8</v>
      </c>
      <c r="G1132" s="121">
        <v>8</v>
      </c>
      <c r="H1132" s="57">
        <v>8</v>
      </c>
      <c r="I1132" s="121">
        <v>5000</v>
      </c>
      <c r="J1132" s="57">
        <v>8</v>
      </c>
      <c r="K1132" s="56">
        <f t="shared" si="168"/>
        <v>2.5481340622771575E-3</v>
      </c>
      <c r="L1132" s="56">
        <f t="shared" si="169"/>
        <v>2.1227621483375959E-3</v>
      </c>
      <c r="M1132" s="54">
        <f t="shared" si="170"/>
        <v>17.188898055062293</v>
      </c>
      <c r="N1132" s="54">
        <f t="shared" si="165"/>
        <v>3.7815575721137042</v>
      </c>
      <c r="O1132" s="245">
        <f t="shared" si="166"/>
        <v>8.1647265761545889</v>
      </c>
      <c r="P1132" s="54">
        <v>0.77442562945914839</v>
      </c>
      <c r="Q1132" s="122">
        <f t="shared" si="167"/>
        <v>8.4538179289965334E-2</v>
      </c>
    </row>
    <row r="1133" spans="1:17" x14ac:dyDescent="0.2">
      <c r="A1133" s="78">
        <f t="shared" si="171"/>
        <v>169</v>
      </c>
      <c r="B1133" s="57" t="s">
        <v>2456</v>
      </c>
      <c r="C1133" s="57">
        <v>168.1</v>
      </c>
      <c r="D1133" s="57"/>
      <c r="E1133" s="57">
        <v>67.7</v>
      </c>
      <c r="F1133" s="57">
        <f t="shared" si="164"/>
        <v>235.8</v>
      </c>
      <c r="G1133" s="121">
        <v>4</v>
      </c>
      <c r="H1133" s="57">
        <v>4</v>
      </c>
      <c r="I1133" s="121">
        <v>5000</v>
      </c>
      <c r="J1133" s="57">
        <v>4</v>
      </c>
      <c r="K1133" s="56">
        <f t="shared" si="168"/>
        <v>1.2740670311385787E-3</v>
      </c>
      <c r="L1133" s="56">
        <f t="shared" si="169"/>
        <v>1.061381074168798E-3</v>
      </c>
      <c r="M1133" s="54">
        <f t="shared" si="170"/>
        <v>8.5944490275311463</v>
      </c>
      <c r="N1133" s="54">
        <f t="shared" si="165"/>
        <v>1.8907787860568521</v>
      </c>
      <c r="O1133" s="245">
        <f t="shared" si="166"/>
        <v>4.0823632880772944</v>
      </c>
      <c r="P1133" s="54">
        <v>0.3872128147295742</v>
      </c>
      <c r="Q1133" s="122">
        <f t="shared" si="167"/>
        <v>6.3421560290054566E-2</v>
      </c>
    </row>
    <row r="1134" spans="1:17" x14ac:dyDescent="0.2">
      <c r="A1134" s="78">
        <f t="shared" si="171"/>
        <v>170</v>
      </c>
      <c r="B1134" s="57" t="s">
        <v>2457</v>
      </c>
      <c r="C1134" s="57">
        <v>417.2</v>
      </c>
      <c r="D1134" s="57"/>
      <c r="E1134" s="57">
        <v>90</v>
      </c>
      <c r="F1134" s="57">
        <f t="shared" si="164"/>
        <v>507.2</v>
      </c>
      <c r="G1134" s="121">
        <v>9</v>
      </c>
      <c r="H1134" s="57">
        <v>9</v>
      </c>
      <c r="I1134" s="121">
        <v>5000</v>
      </c>
      <c r="J1134" s="57">
        <v>9</v>
      </c>
      <c r="K1134" s="56">
        <f t="shared" si="168"/>
        <v>2.866650820061802E-3</v>
      </c>
      <c r="L1134" s="56">
        <f t="shared" si="169"/>
        <v>2.3881074168797954E-3</v>
      </c>
      <c r="M1134" s="54">
        <f t="shared" si="170"/>
        <v>19.337510311945078</v>
      </c>
      <c r="N1134" s="54">
        <f t="shared" si="165"/>
        <v>4.2542522686279174</v>
      </c>
      <c r="O1134" s="245">
        <f t="shared" si="166"/>
        <v>9.1853173981739111</v>
      </c>
      <c r="P1134" s="54">
        <v>0.87122883314154187</v>
      </c>
      <c r="Q1134" s="122">
        <f t="shared" si="167"/>
        <v>6.6341302862556101E-2</v>
      </c>
    </row>
    <row r="1135" spans="1:17" x14ac:dyDescent="0.2">
      <c r="A1135" s="78">
        <f t="shared" si="171"/>
        <v>171</v>
      </c>
      <c r="B1135" s="57" t="s">
        <v>2458</v>
      </c>
      <c r="C1135" s="57">
        <v>718.3</v>
      </c>
      <c r="D1135" s="57"/>
      <c r="E1135" s="57"/>
      <c r="F1135" s="57">
        <f t="shared" si="164"/>
        <v>718.3</v>
      </c>
      <c r="G1135" s="121">
        <v>19</v>
      </c>
      <c r="H1135" s="57">
        <v>19</v>
      </c>
      <c r="I1135" s="121">
        <v>5000</v>
      </c>
      <c r="J1135" s="57">
        <v>19</v>
      </c>
      <c r="K1135" s="56">
        <f t="shared" si="168"/>
        <v>6.0518183979082494E-3</v>
      </c>
      <c r="L1135" s="56">
        <f t="shared" si="169"/>
        <v>5.0415601023017908E-3</v>
      </c>
      <c r="M1135" s="54">
        <f t="shared" si="170"/>
        <v>40.823632880772948</v>
      </c>
      <c r="N1135" s="54">
        <f t="shared" si="165"/>
        <v>8.9811992337700488</v>
      </c>
      <c r="O1135" s="245">
        <f t="shared" si="166"/>
        <v>19.391225618367148</v>
      </c>
      <c r="P1135" s="54">
        <v>1.8392608699654776</v>
      </c>
      <c r="Q1135" s="122">
        <f t="shared" si="167"/>
        <v>9.8893663654288769E-2</v>
      </c>
    </row>
    <row r="1136" spans="1:17" x14ac:dyDescent="0.2">
      <c r="A1136" s="78">
        <f t="shared" si="171"/>
        <v>172</v>
      </c>
      <c r="B1136" s="57" t="s">
        <v>2459</v>
      </c>
      <c r="C1136" s="57">
        <v>376.4</v>
      </c>
      <c r="D1136" s="57"/>
      <c r="E1136" s="57"/>
      <c r="F1136" s="57">
        <f t="shared" si="164"/>
        <v>376.4</v>
      </c>
      <c r="G1136" s="121">
        <v>9</v>
      </c>
      <c r="H1136" s="57">
        <v>9</v>
      </c>
      <c r="I1136" s="121">
        <v>5000</v>
      </c>
      <c r="J1136" s="57">
        <v>9</v>
      </c>
      <c r="K1136" s="56">
        <f t="shared" si="168"/>
        <v>2.866650820061802E-3</v>
      </c>
      <c r="L1136" s="56">
        <f t="shared" si="169"/>
        <v>2.3881074168797954E-3</v>
      </c>
      <c r="M1136" s="54">
        <f t="shared" si="170"/>
        <v>19.337510311945078</v>
      </c>
      <c r="N1136" s="54">
        <f t="shared" si="165"/>
        <v>4.2542522686279174</v>
      </c>
      <c r="O1136" s="245">
        <f t="shared" si="166"/>
        <v>9.1853173981739111</v>
      </c>
      <c r="P1136" s="54">
        <v>0.87122883314154187</v>
      </c>
      <c r="Q1136" s="122">
        <f t="shared" si="167"/>
        <v>8.9395081859427364E-2</v>
      </c>
    </row>
    <row r="1137" spans="1:17" x14ac:dyDescent="0.2">
      <c r="A1137" s="78">
        <f t="shared" si="171"/>
        <v>173</v>
      </c>
      <c r="B1137" s="57" t="s">
        <v>2460</v>
      </c>
      <c r="C1137" s="57">
        <v>382.6</v>
      </c>
      <c r="D1137" s="57"/>
      <c r="E1137" s="57"/>
      <c r="F1137" s="57">
        <f t="shared" si="164"/>
        <v>382.6</v>
      </c>
      <c r="G1137" s="121">
        <v>10</v>
      </c>
      <c r="H1137" s="57">
        <v>10</v>
      </c>
      <c r="I1137" s="121">
        <v>5000</v>
      </c>
      <c r="J1137" s="57">
        <v>10</v>
      </c>
      <c r="K1137" s="56">
        <f t="shared" si="168"/>
        <v>3.1851675778464469E-3</v>
      </c>
      <c r="L1137" s="56">
        <f t="shared" si="169"/>
        <v>2.6534526854219949E-3</v>
      </c>
      <c r="M1137" s="54">
        <f t="shared" si="170"/>
        <v>21.486122568827867</v>
      </c>
      <c r="N1137" s="54">
        <f t="shared" si="165"/>
        <v>4.7269469651421305</v>
      </c>
      <c r="O1137" s="245">
        <f t="shared" si="166"/>
        <v>10.205908220193237</v>
      </c>
      <c r="P1137" s="54">
        <v>0.96803203682393557</v>
      </c>
      <c r="Q1137" s="122">
        <f t="shared" si="167"/>
        <v>9.7718269187107076E-2</v>
      </c>
    </row>
    <row r="1138" spans="1:17" x14ac:dyDescent="0.2">
      <c r="A1138" s="78">
        <f t="shared" si="171"/>
        <v>174</v>
      </c>
      <c r="B1138" s="57" t="s">
        <v>2461</v>
      </c>
      <c r="C1138" s="57">
        <v>2603.6999999999998</v>
      </c>
      <c r="D1138" s="57"/>
      <c r="E1138" s="57"/>
      <c r="F1138" s="57">
        <f t="shared" si="164"/>
        <v>2603.6999999999998</v>
      </c>
      <c r="G1138" s="121">
        <v>49</v>
      </c>
      <c r="H1138" s="57"/>
      <c r="I1138" s="121">
        <v>5000</v>
      </c>
      <c r="J1138" s="57">
        <v>49</v>
      </c>
      <c r="K1138" s="56">
        <f t="shared" si="168"/>
        <v>0</v>
      </c>
      <c r="L1138" s="56">
        <f t="shared" si="169"/>
        <v>1.3001918158567775E-2</v>
      </c>
      <c r="M1138" s="54">
        <f t="shared" si="170"/>
        <v>47.847058823529409</v>
      </c>
      <c r="N1138" s="54">
        <f t="shared" si="165"/>
        <v>10.526352941176469</v>
      </c>
      <c r="O1138" s="245">
        <f t="shared" si="166"/>
        <v>22.72735294117647</v>
      </c>
      <c r="P1138" s="54">
        <v>0</v>
      </c>
      <c r="Q1138" s="122">
        <f t="shared" si="167"/>
        <v>3.1148275418013731E-2</v>
      </c>
    </row>
    <row r="1139" spans="1:17" x14ac:dyDescent="0.2">
      <c r="A1139" s="78">
        <f t="shared" si="171"/>
        <v>175</v>
      </c>
      <c r="B1139" s="57" t="s">
        <v>2462</v>
      </c>
      <c r="C1139" s="57">
        <v>474.3</v>
      </c>
      <c r="D1139" s="57"/>
      <c r="E1139" s="57">
        <v>105.2</v>
      </c>
      <c r="F1139" s="57">
        <f t="shared" si="164"/>
        <v>579.5</v>
      </c>
      <c r="G1139" s="121">
        <v>7</v>
      </c>
      <c r="H1139" s="57">
        <v>7</v>
      </c>
      <c r="I1139" s="121">
        <v>5000</v>
      </c>
      <c r="J1139" s="57">
        <v>7</v>
      </c>
      <c r="K1139" s="56">
        <f t="shared" si="168"/>
        <v>2.2296173044925129E-3</v>
      </c>
      <c r="L1139" s="56">
        <f t="shared" si="169"/>
        <v>1.8574168797953964E-3</v>
      </c>
      <c r="M1139" s="54">
        <f t="shared" si="170"/>
        <v>15.040285798179507</v>
      </c>
      <c r="N1139" s="54">
        <f t="shared" si="165"/>
        <v>3.3088628755994915</v>
      </c>
      <c r="O1139" s="245">
        <f t="shared" si="166"/>
        <v>7.1441357541352657</v>
      </c>
      <c r="P1139" s="54">
        <v>0.67762242577675491</v>
      </c>
      <c r="Q1139" s="122">
        <f t="shared" si="167"/>
        <v>4.5161185252270954E-2</v>
      </c>
    </row>
    <row r="1140" spans="1:17" x14ac:dyDescent="0.2">
      <c r="A1140" s="78">
        <f t="shared" si="171"/>
        <v>176</v>
      </c>
      <c r="B1140" s="57" t="s">
        <v>2463</v>
      </c>
      <c r="C1140" s="57">
        <v>314.8</v>
      </c>
      <c r="D1140" s="57"/>
      <c r="E1140" s="57"/>
      <c r="F1140" s="57">
        <f t="shared" si="164"/>
        <v>314.8</v>
      </c>
      <c r="G1140" s="121">
        <v>8</v>
      </c>
      <c r="H1140" s="57">
        <v>8</v>
      </c>
      <c r="I1140" s="121">
        <v>5000</v>
      </c>
      <c r="J1140" s="57">
        <v>8</v>
      </c>
      <c r="K1140" s="56">
        <f t="shared" si="168"/>
        <v>2.5481340622771575E-3</v>
      </c>
      <c r="L1140" s="56">
        <f t="shared" si="169"/>
        <v>2.1227621483375959E-3</v>
      </c>
      <c r="M1140" s="54">
        <f t="shared" si="170"/>
        <v>17.188898055062293</v>
      </c>
      <c r="N1140" s="54">
        <f t="shared" si="165"/>
        <v>3.7815575721137042</v>
      </c>
      <c r="O1140" s="245">
        <f t="shared" si="166"/>
        <v>8.1647265761545889</v>
      </c>
      <c r="P1140" s="54">
        <v>0.77442562945914839</v>
      </c>
      <c r="Q1140" s="122">
        <f t="shared" si="167"/>
        <v>9.5011460714071586E-2</v>
      </c>
    </row>
    <row r="1141" spans="1:17" x14ac:dyDescent="0.2">
      <c r="A1141" s="78">
        <f t="shared" si="171"/>
        <v>177</v>
      </c>
      <c r="B1141" s="57" t="s">
        <v>2464</v>
      </c>
      <c r="C1141" s="57">
        <v>223.6</v>
      </c>
      <c r="D1141" s="57"/>
      <c r="E1141" s="57"/>
      <c r="F1141" s="57">
        <f t="shared" si="164"/>
        <v>223.6</v>
      </c>
      <c r="G1141" s="121">
        <v>8</v>
      </c>
      <c r="H1141" s="57">
        <v>8</v>
      </c>
      <c r="I1141" s="121">
        <v>5000</v>
      </c>
      <c r="J1141" s="57">
        <v>8</v>
      </c>
      <c r="K1141" s="56">
        <f t="shared" si="168"/>
        <v>2.5481340622771575E-3</v>
      </c>
      <c r="L1141" s="56">
        <f t="shared" si="169"/>
        <v>2.1227621483375959E-3</v>
      </c>
      <c r="M1141" s="54">
        <f t="shared" si="170"/>
        <v>17.188898055062293</v>
      </c>
      <c r="N1141" s="54">
        <f t="shared" si="165"/>
        <v>3.7815575721137042</v>
      </c>
      <c r="O1141" s="245">
        <f t="shared" si="166"/>
        <v>8.1647265761545889</v>
      </c>
      <c r="P1141" s="54">
        <v>0.77442562945914839</v>
      </c>
      <c r="Q1141" s="122">
        <f t="shared" si="167"/>
        <v>0.13376389907329936</v>
      </c>
    </row>
    <row r="1142" spans="1:17" x14ac:dyDescent="0.2">
      <c r="A1142" s="78">
        <f t="shared" si="171"/>
        <v>178</v>
      </c>
      <c r="B1142" s="57" t="s">
        <v>2465</v>
      </c>
      <c r="C1142" s="57">
        <v>243.3</v>
      </c>
      <c r="D1142" s="57"/>
      <c r="E1142" s="57">
        <v>216.6</v>
      </c>
      <c r="F1142" s="57">
        <f t="shared" si="164"/>
        <v>459.9</v>
      </c>
      <c r="G1142" s="121">
        <v>3</v>
      </c>
      <c r="H1142" s="57">
        <v>3</v>
      </c>
      <c r="I1142" s="121">
        <v>5000</v>
      </c>
      <c r="J1142" s="57">
        <v>3</v>
      </c>
      <c r="K1142" s="56">
        <f t="shared" si="168"/>
        <v>9.55550273353934E-4</v>
      </c>
      <c r="L1142" s="56">
        <f t="shared" si="169"/>
        <v>7.9603580562659848E-4</v>
      </c>
      <c r="M1142" s="54">
        <f t="shared" si="170"/>
        <v>6.4458367706483592</v>
      </c>
      <c r="N1142" s="54">
        <f t="shared" si="165"/>
        <v>1.418084089542639</v>
      </c>
      <c r="O1142" s="245">
        <f t="shared" si="166"/>
        <v>3.0617724660579704</v>
      </c>
      <c r="P1142" s="54">
        <v>0.29040961104718066</v>
      </c>
      <c r="Q1142" s="122">
        <f t="shared" si="167"/>
        <v>2.4388134240696129E-2</v>
      </c>
    </row>
    <row r="1143" spans="1:17" x14ac:dyDescent="0.2">
      <c r="A1143" s="78">
        <f t="shared" si="171"/>
        <v>179</v>
      </c>
      <c r="B1143" s="57" t="s">
        <v>2466</v>
      </c>
      <c r="C1143" s="57">
        <v>530.5</v>
      </c>
      <c r="D1143" s="57"/>
      <c r="E1143" s="57"/>
      <c r="F1143" s="57">
        <f t="shared" si="164"/>
        <v>530.5</v>
      </c>
      <c r="G1143" s="121">
        <v>8</v>
      </c>
      <c r="H1143" s="57">
        <v>8</v>
      </c>
      <c r="I1143" s="121">
        <v>5000</v>
      </c>
      <c r="J1143" s="57">
        <v>8</v>
      </c>
      <c r="K1143" s="56">
        <f t="shared" si="168"/>
        <v>2.5481340622771575E-3</v>
      </c>
      <c r="L1143" s="56">
        <f t="shared" si="169"/>
        <v>2.1227621483375959E-3</v>
      </c>
      <c r="M1143" s="54">
        <f t="shared" si="170"/>
        <v>17.188898055062293</v>
      </c>
      <c r="N1143" s="54">
        <f t="shared" si="165"/>
        <v>3.7815575721137042</v>
      </c>
      <c r="O1143" s="245">
        <f t="shared" si="166"/>
        <v>8.1647265761545889</v>
      </c>
      <c r="P1143" s="54">
        <v>0.77442562945914839</v>
      </c>
      <c r="Q1143" s="122">
        <f t="shared" si="167"/>
        <v>5.6380033615060762E-2</v>
      </c>
    </row>
    <row r="1144" spans="1:17" x14ac:dyDescent="0.2">
      <c r="A1144" s="78">
        <f t="shared" si="171"/>
        <v>180</v>
      </c>
      <c r="B1144" s="57" t="s">
        <v>2467</v>
      </c>
      <c r="C1144" s="57">
        <v>377</v>
      </c>
      <c r="D1144" s="57"/>
      <c r="E1144" s="57"/>
      <c r="F1144" s="57">
        <f t="shared" si="164"/>
        <v>377</v>
      </c>
      <c r="G1144" s="121">
        <v>11</v>
      </c>
      <c r="H1144" s="57">
        <v>11</v>
      </c>
      <c r="I1144" s="121">
        <v>5000</v>
      </c>
      <c r="J1144" s="57">
        <v>11</v>
      </c>
      <c r="K1144" s="56">
        <f t="shared" si="168"/>
        <v>3.5036843356310915E-3</v>
      </c>
      <c r="L1144" s="56">
        <f t="shared" si="169"/>
        <v>2.9187979539641944E-3</v>
      </c>
      <c r="M1144" s="54">
        <f t="shared" si="170"/>
        <v>23.634734825710652</v>
      </c>
      <c r="N1144" s="54">
        <f t="shared" si="165"/>
        <v>5.1996416616563437</v>
      </c>
      <c r="O1144" s="245">
        <f t="shared" si="166"/>
        <v>11.226499042212559</v>
      </c>
      <c r="P1144" s="54">
        <v>1.0648352405063291</v>
      </c>
      <c r="Q1144" s="122">
        <f t="shared" si="167"/>
        <v>0.10908676596839756</v>
      </c>
    </row>
    <row r="1145" spans="1:17" x14ac:dyDescent="0.2">
      <c r="A1145" s="78">
        <f t="shared" si="171"/>
        <v>181</v>
      </c>
      <c r="B1145" s="57" t="s">
        <v>2468</v>
      </c>
      <c r="C1145" s="57">
        <v>439.5</v>
      </c>
      <c r="D1145" s="57"/>
      <c r="E1145" s="57"/>
      <c r="F1145" s="57">
        <f t="shared" si="164"/>
        <v>439.5</v>
      </c>
      <c r="G1145" s="121">
        <v>8</v>
      </c>
      <c r="H1145" s="57">
        <v>8</v>
      </c>
      <c r="I1145" s="121">
        <v>5000</v>
      </c>
      <c r="J1145" s="57">
        <v>8</v>
      </c>
      <c r="K1145" s="56">
        <f t="shared" si="168"/>
        <v>2.5481340622771575E-3</v>
      </c>
      <c r="L1145" s="56">
        <f t="shared" si="169"/>
        <v>2.1227621483375959E-3</v>
      </c>
      <c r="M1145" s="54">
        <f t="shared" si="170"/>
        <v>17.188898055062293</v>
      </c>
      <c r="N1145" s="54">
        <f t="shared" si="165"/>
        <v>3.7815575721137042</v>
      </c>
      <c r="O1145" s="245">
        <f t="shared" si="166"/>
        <v>8.1647265761545889</v>
      </c>
      <c r="P1145" s="54">
        <v>0.77442562945914839</v>
      </c>
      <c r="Q1145" s="122">
        <f t="shared" si="167"/>
        <v>6.805371520543739E-2</v>
      </c>
    </row>
    <row r="1146" spans="1:17" x14ac:dyDescent="0.2">
      <c r="A1146" s="78">
        <f t="shared" si="171"/>
        <v>182</v>
      </c>
      <c r="B1146" s="57" t="s">
        <v>2469</v>
      </c>
      <c r="C1146" s="57">
        <v>150.1</v>
      </c>
      <c r="D1146" s="57"/>
      <c r="E1146" s="57"/>
      <c r="F1146" s="57">
        <f t="shared" si="164"/>
        <v>150.1</v>
      </c>
      <c r="G1146" s="121">
        <v>4</v>
      </c>
      <c r="H1146" s="57">
        <v>4</v>
      </c>
      <c r="I1146" s="121">
        <v>5000</v>
      </c>
      <c r="J1146" s="57">
        <v>4</v>
      </c>
      <c r="K1146" s="56">
        <f t="shared" si="168"/>
        <v>1.2740670311385787E-3</v>
      </c>
      <c r="L1146" s="56">
        <f t="shared" si="169"/>
        <v>1.061381074168798E-3</v>
      </c>
      <c r="M1146" s="54">
        <f t="shared" si="170"/>
        <v>8.5944490275311463</v>
      </c>
      <c r="N1146" s="54">
        <f t="shared" si="165"/>
        <v>1.8907787860568521</v>
      </c>
      <c r="O1146" s="245">
        <f t="shared" si="166"/>
        <v>4.0823632880772944</v>
      </c>
      <c r="P1146" s="54">
        <v>0.3872128147295742</v>
      </c>
      <c r="Q1146" s="122">
        <f t="shared" si="167"/>
        <v>9.9632271261791264E-2</v>
      </c>
    </row>
    <row r="1147" spans="1:17" x14ac:dyDescent="0.2">
      <c r="A1147" s="78">
        <f t="shared" si="171"/>
        <v>183</v>
      </c>
      <c r="B1147" s="57" t="s">
        <v>2470</v>
      </c>
      <c r="C1147" s="57">
        <v>438.6</v>
      </c>
      <c r="D1147" s="57"/>
      <c r="E1147" s="57"/>
      <c r="F1147" s="57">
        <f t="shared" si="164"/>
        <v>438.6</v>
      </c>
      <c r="G1147" s="121">
        <v>12</v>
      </c>
      <c r="H1147" s="57">
        <v>12</v>
      </c>
      <c r="I1147" s="121">
        <v>5000</v>
      </c>
      <c r="J1147" s="57">
        <v>12</v>
      </c>
      <c r="K1147" s="56">
        <f t="shared" si="168"/>
        <v>3.822201093415736E-3</v>
      </c>
      <c r="L1147" s="56">
        <f t="shared" si="169"/>
        <v>3.1841432225063939E-3</v>
      </c>
      <c r="M1147" s="54">
        <f t="shared" si="170"/>
        <v>25.783347082593437</v>
      </c>
      <c r="N1147" s="54">
        <f t="shared" si="165"/>
        <v>5.6723363581705559</v>
      </c>
      <c r="O1147" s="245">
        <f t="shared" si="166"/>
        <v>12.247089864231882</v>
      </c>
      <c r="P1147" s="54">
        <v>1.1616384441887226</v>
      </c>
      <c r="Q1147" s="122">
        <f t="shared" si="167"/>
        <v>0.10229004046781713</v>
      </c>
    </row>
    <row r="1148" spans="1:17" x14ac:dyDescent="0.2">
      <c r="A1148" s="78">
        <f t="shared" si="171"/>
        <v>184</v>
      </c>
      <c r="B1148" s="57" t="s">
        <v>2471</v>
      </c>
      <c r="C1148" s="57">
        <v>124.3</v>
      </c>
      <c r="D1148" s="57"/>
      <c r="E1148" s="57"/>
      <c r="F1148" s="57">
        <f t="shared" ref="F1148:F1206" si="172">C1148+D1148+E1148</f>
        <v>124.3</v>
      </c>
      <c r="G1148" s="121">
        <v>3</v>
      </c>
      <c r="H1148" s="57">
        <v>3</v>
      </c>
      <c r="I1148" s="121">
        <v>5000</v>
      </c>
      <c r="J1148" s="57">
        <v>3</v>
      </c>
      <c r="K1148" s="56">
        <f t="shared" si="168"/>
        <v>9.55550273353934E-4</v>
      </c>
      <c r="L1148" s="56">
        <f t="shared" si="169"/>
        <v>7.9603580562659848E-4</v>
      </c>
      <c r="M1148" s="54">
        <f t="shared" si="170"/>
        <v>6.4458367706483592</v>
      </c>
      <c r="N1148" s="54">
        <f t="shared" si="165"/>
        <v>1.418084089542639</v>
      </c>
      <c r="O1148" s="245">
        <f t="shared" si="166"/>
        <v>3.0617724660579704</v>
      </c>
      <c r="P1148" s="54">
        <v>0.29040961104718066</v>
      </c>
      <c r="Q1148" s="122">
        <f t="shared" si="167"/>
        <v>9.0234134652422762E-2</v>
      </c>
    </row>
    <row r="1149" spans="1:17" x14ac:dyDescent="0.2">
      <c r="A1149" s="78">
        <f t="shared" si="171"/>
        <v>185</v>
      </c>
      <c r="B1149" s="57" t="s">
        <v>2472</v>
      </c>
      <c r="C1149" s="57">
        <v>511.6</v>
      </c>
      <c r="D1149" s="57"/>
      <c r="E1149" s="57"/>
      <c r="F1149" s="57">
        <f t="shared" si="172"/>
        <v>511.6</v>
      </c>
      <c r="G1149" s="121">
        <v>13</v>
      </c>
      <c r="H1149" s="57">
        <v>13</v>
      </c>
      <c r="I1149" s="121">
        <v>5000</v>
      </c>
      <c r="J1149" s="57">
        <v>13</v>
      </c>
      <c r="K1149" s="56">
        <f t="shared" si="168"/>
        <v>4.1407178512003805E-3</v>
      </c>
      <c r="L1149" s="56">
        <f t="shared" si="169"/>
        <v>3.4494884910485934E-3</v>
      </c>
      <c r="M1149" s="54">
        <f t="shared" si="170"/>
        <v>27.931959339476226</v>
      </c>
      <c r="N1149" s="54">
        <f t="shared" ref="N1149:N1206" si="173">M1149*0.22</f>
        <v>6.14503105468477</v>
      </c>
      <c r="O1149" s="245">
        <f t="shared" si="166"/>
        <v>13.267680686251207</v>
      </c>
      <c r="P1149" s="54">
        <v>1.2584416478711165</v>
      </c>
      <c r="Q1149" s="122">
        <f t="shared" si="167"/>
        <v>9.500217499664447E-2</v>
      </c>
    </row>
    <row r="1150" spans="1:17" x14ac:dyDescent="0.2">
      <c r="A1150" s="78">
        <f t="shared" si="171"/>
        <v>186</v>
      </c>
      <c r="B1150" s="57" t="s">
        <v>2473</v>
      </c>
      <c r="C1150" s="57">
        <v>174.2</v>
      </c>
      <c r="D1150" s="57">
        <v>37.6</v>
      </c>
      <c r="E1150" s="57"/>
      <c r="F1150" s="57">
        <f t="shared" si="172"/>
        <v>211.79999999999998</v>
      </c>
      <c r="G1150" s="121">
        <v>3</v>
      </c>
      <c r="H1150" s="57">
        <v>3</v>
      </c>
      <c r="I1150" s="121">
        <v>5000</v>
      </c>
      <c r="J1150" s="57">
        <v>3</v>
      </c>
      <c r="K1150" s="56">
        <f t="shared" si="168"/>
        <v>9.55550273353934E-4</v>
      </c>
      <c r="L1150" s="56">
        <f t="shared" si="169"/>
        <v>7.9603580562659848E-4</v>
      </c>
      <c r="M1150" s="54">
        <f t="shared" si="170"/>
        <v>6.4458367706483592</v>
      </c>
      <c r="N1150" s="54">
        <f t="shared" si="173"/>
        <v>1.418084089542639</v>
      </c>
      <c r="O1150" s="245">
        <f t="shared" si="166"/>
        <v>3.0617724660579704</v>
      </c>
      <c r="P1150" s="54">
        <v>0.29040961104718066</v>
      </c>
      <c r="Q1150" s="122">
        <f t="shared" si="167"/>
        <v>5.295610451981185E-2</v>
      </c>
    </row>
    <row r="1151" spans="1:17" x14ac:dyDescent="0.2">
      <c r="A1151" s="78">
        <f t="shared" si="171"/>
        <v>187</v>
      </c>
      <c r="B1151" s="57" t="s">
        <v>2474</v>
      </c>
      <c r="C1151" s="57">
        <v>172.8</v>
      </c>
      <c r="D1151" s="57"/>
      <c r="E1151" s="57">
        <v>14.6</v>
      </c>
      <c r="F1151" s="57">
        <f t="shared" si="172"/>
        <v>187.4</v>
      </c>
      <c r="G1151" s="121">
        <v>5</v>
      </c>
      <c r="H1151" s="57">
        <v>5</v>
      </c>
      <c r="I1151" s="121">
        <v>5000</v>
      </c>
      <c r="J1151" s="57">
        <v>5</v>
      </c>
      <c r="K1151" s="56">
        <f t="shared" si="168"/>
        <v>1.5925837889232235E-3</v>
      </c>
      <c r="L1151" s="56">
        <f t="shared" si="169"/>
        <v>1.3267263427109975E-3</v>
      </c>
      <c r="M1151" s="54">
        <f t="shared" si="170"/>
        <v>10.743061284413933</v>
      </c>
      <c r="N1151" s="54">
        <f t="shared" si="173"/>
        <v>2.3634734825710653</v>
      </c>
      <c r="O1151" s="245">
        <f t="shared" si="166"/>
        <v>5.1029541100966185</v>
      </c>
      <c r="P1151" s="54">
        <v>0.48401601841196779</v>
      </c>
      <c r="Q1151" s="122">
        <f t="shared" si="167"/>
        <v>9.975189378598498E-2</v>
      </c>
    </row>
    <row r="1152" spans="1:17" x14ac:dyDescent="0.2">
      <c r="A1152" s="78">
        <f t="shared" si="171"/>
        <v>188</v>
      </c>
      <c r="B1152" s="57" t="s">
        <v>2475</v>
      </c>
      <c r="C1152" s="57">
        <v>273.7</v>
      </c>
      <c r="D1152" s="57"/>
      <c r="E1152" s="57"/>
      <c r="F1152" s="57">
        <f t="shared" si="172"/>
        <v>273.7</v>
      </c>
      <c r="G1152" s="121">
        <v>5</v>
      </c>
      <c r="H1152" s="57">
        <v>5</v>
      </c>
      <c r="I1152" s="121">
        <v>5000</v>
      </c>
      <c r="J1152" s="57">
        <v>5</v>
      </c>
      <c r="K1152" s="56">
        <f t="shared" si="168"/>
        <v>1.5925837889232235E-3</v>
      </c>
      <c r="L1152" s="56">
        <f t="shared" si="169"/>
        <v>1.3267263427109975E-3</v>
      </c>
      <c r="M1152" s="54">
        <f t="shared" si="170"/>
        <v>10.743061284413933</v>
      </c>
      <c r="N1152" s="54">
        <f t="shared" si="173"/>
        <v>2.3634734825710653</v>
      </c>
      <c r="O1152" s="245">
        <f t="shared" si="166"/>
        <v>5.1029541100966185</v>
      </c>
      <c r="P1152" s="54">
        <v>0.48401601841196779</v>
      </c>
      <c r="Q1152" s="122">
        <f t="shared" si="167"/>
        <v>6.8299250622921401E-2</v>
      </c>
    </row>
    <row r="1153" spans="1:17" x14ac:dyDescent="0.2">
      <c r="A1153" s="78">
        <f t="shared" si="171"/>
        <v>189</v>
      </c>
      <c r="B1153" s="57" t="s">
        <v>978</v>
      </c>
      <c r="C1153" s="57">
        <v>479.4</v>
      </c>
      <c r="D1153" s="57"/>
      <c r="E1153" s="57"/>
      <c r="F1153" s="57">
        <f t="shared" si="172"/>
        <v>479.4</v>
      </c>
      <c r="G1153" s="121">
        <v>10</v>
      </c>
      <c r="H1153" s="57">
        <v>10</v>
      </c>
      <c r="I1153" s="121">
        <v>5000</v>
      </c>
      <c r="J1153" s="57">
        <v>10</v>
      </c>
      <c r="K1153" s="56">
        <f t="shared" si="168"/>
        <v>3.1851675778464469E-3</v>
      </c>
      <c r="L1153" s="56">
        <f t="shared" si="169"/>
        <v>2.6534526854219949E-3</v>
      </c>
      <c r="M1153" s="54">
        <f t="shared" si="170"/>
        <v>21.486122568827867</v>
      </c>
      <c r="N1153" s="54">
        <f t="shared" si="173"/>
        <v>4.7269469651421305</v>
      </c>
      <c r="O1153" s="245">
        <f t="shared" si="166"/>
        <v>10.205908220193237</v>
      </c>
      <c r="P1153" s="54">
        <v>0.96803203682393557</v>
      </c>
      <c r="Q1153" s="122">
        <f t="shared" si="167"/>
        <v>7.7987087590711671E-2</v>
      </c>
    </row>
    <row r="1154" spans="1:17" x14ac:dyDescent="0.2">
      <c r="A1154" s="78">
        <f t="shared" si="171"/>
        <v>190</v>
      </c>
      <c r="B1154" s="57" t="s">
        <v>979</v>
      </c>
      <c r="C1154" s="57">
        <v>381.4</v>
      </c>
      <c r="D1154" s="57"/>
      <c r="E1154" s="57">
        <v>32</v>
      </c>
      <c r="F1154" s="57">
        <f t="shared" si="172"/>
        <v>413.4</v>
      </c>
      <c r="G1154" s="121">
        <v>12</v>
      </c>
      <c r="H1154" s="57">
        <v>12</v>
      </c>
      <c r="I1154" s="121">
        <v>5000</v>
      </c>
      <c r="J1154" s="57">
        <v>12</v>
      </c>
      <c r="K1154" s="56">
        <f t="shared" si="168"/>
        <v>3.822201093415736E-3</v>
      </c>
      <c r="L1154" s="56">
        <f t="shared" si="169"/>
        <v>3.1841432225063939E-3</v>
      </c>
      <c r="M1154" s="54">
        <f t="shared" si="170"/>
        <v>25.783347082593437</v>
      </c>
      <c r="N1154" s="54">
        <f t="shared" si="173"/>
        <v>5.6723363581705559</v>
      </c>
      <c r="O1154" s="245">
        <f t="shared" si="166"/>
        <v>12.247089864231882</v>
      </c>
      <c r="P1154" s="54">
        <v>1.1616384441887226</v>
      </c>
      <c r="Q1154" s="122">
        <f t="shared" si="167"/>
        <v>0.10852542755003532</v>
      </c>
    </row>
    <row r="1155" spans="1:17" x14ac:dyDescent="0.2">
      <c r="A1155" s="78">
        <f t="shared" si="171"/>
        <v>191</v>
      </c>
      <c r="B1155" s="57" t="s">
        <v>980</v>
      </c>
      <c r="C1155" s="57">
        <v>9330.6</v>
      </c>
      <c r="D1155" s="57"/>
      <c r="E1155" s="57">
        <v>1157.25</v>
      </c>
      <c r="F1155" s="57">
        <f t="shared" si="172"/>
        <v>10487.85</v>
      </c>
      <c r="G1155" s="121">
        <v>182</v>
      </c>
      <c r="H1155" s="57"/>
      <c r="I1155" s="121">
        <v>5000</v>
      </c>
      <c r="J1155" s="57">
        <v>182</v>
      </c>
      <c r="K1155" s="56">
        <f t="shared" si="168"/>
        <v>0</v>
      </c>
      <c r="L1155" s="56">
        <f t="shared" si="169"/>
        <v>4.8292838874680305E-2</v>
      </c>
      <c r="M1155" s="54">
        <f t="shared" si="170"/>
        <v>177.71764705882353</v>
      </c>
      <c r="N1155" s="54">
        <f t="shared" si="173"/>
        <v>39.097882352941177</v>
      </c>
      <c r="O1155" s="245">
        <f t="shared" si="166"/>
        <v>84.415882352941168</v>
      </c>
      <c r="P1155" s="54">
        <v>0</v>
      </c>
      <c r="Q1155" s="122">
        <f t="shared" si="167"/>
        <v>2.8721941271538574E-2</v>
      </c>
    </row>
    <row r="1156" spans="1:17" x14ac:dyDescent="0.2">
      <c r="A1156" s="78">
        <f t="shared" si="171"/>
        <v>192</v>
      </c>
      <c r="B1156" s="57" t="s">
        <v>981</v>
      </c>
      <c r="C1156" s="57">
        <v>2360</v>
      </c>
      <c r="D1156" s="57">
        <v>47.2</v>
      </c>
      <c r="E1156" s="57"/>
      <c r="F1156" s="57">
        <f t="shared" si="172"/>
        <v>2407.1999999999998</v>
      </c>
      <c r="G1156" s="121">
        <v>40</v>
      </c>
      <c r="H1156" s="57"/>
      <c r="I1156" s="121">
        <v>5000</v>
      </c>
      <c r="J1156" s="57">
        <v>40</v>
      </c>
      <c r="K1156" s="56">
        <f t="shared" si="168"/>
        <v>0</v>
      </c>
      <c r="L1156" s="56">
        <f t="shared" si="169"/>
        <v>1.061381074168798E-2</v>
      </c>
      <c r="M1156" s="54">
        <f t="shared" si="170"/>
        <v>39.058823529411768</v>
      </c>
      <c r="N1156" s="54">
        <f t="shared" si="173"/>
        <v>8.592941176470589</v>
      </c>
      <c r="O1156" s="245">
        <f t="shared" si="166"/>
        <v>18.55294117647059</v>
      </c>
      <c r="P1156" s="54">
        <v>0</v>
      </c>
      <c r="Q1156" s="122">
        <f t="shared" si="167"/>
        <v>2.750278576036597E-2</v>
      </c>
    </row>
    <row r="1157" spans="1:17" x14ac:dyDescent="0.2">
      <c r="A1157" s="78">
        <f t="shared" si="171"/>
        <v>193</v>
      </c>
      <c r="B1157" s="57" t="s">
        <v>982</v>
      </c>
      <c r="C1157" s="57">
        <v>3652.21</v>
      </c>
      <c r="D1157" s="57">
        <v>536.29999999999995</v>
      </c>
      <c r="E1157" s="57">
        <v>38.4</v>
      </c>
      <c r="F1157" s="57">
        <f t="shared" si="172"/>
        <v>4226.91</v>
      </c>
      <c r="G1157" s="121">
        <v>73</v>
      </c>
      <c r="H1157" s="57"/>
      <c r="I1157" s="121">
        <v>5000</v>
      </c>
      <c r="J1157" s="57">
        <v>73</v>
      </c>
      <c r="K1157" s="56">
        <f t="shared" si="168"/>
        <v>0</v>
      </c>
      <c r="L1157" s="56">
        <f t="shared" si="169"/>
        <v>1.9370204603580563E-2</v>
      </c>
      <c r="M1157" s="54">
        <f t="shared" si="170"/>
        <v>71.28235294117647</v>
      </c>
      <c r="N1157" s="54">
        <f t="shared" si="173"/>
        <v>15.682117647058824</v>
      </c>
      <c r="O1157" s="245">
        <f t="shared" ref="O1157:O1220" si="174">M1157*0.475</f>
        <v>33.859117647058824</v>
      </c>
      <c r="P1157" s="54">
        <v>0</v>
      </c>
      <c r="Q1157" s="122">
        <f t="shared" ref="Q1157:Q1220" si="175">(M1157+N1157+O1157+P1157)/F1157</f>
        <v>2.858437682261844E-2</v>
      </c>
    </row>
    <row r="1158" spans="1:17" x14ac:dyDescent="0.2">
      <c r="A1158" s="78">
        <f t="shared" si="171"/>
        <v>194</v>
      </c>
      <c r="B1158" s="57" t="s">
        <v>983</v>
      </c>
      <c r="C1158" s="57">
        <v>1805.5</v>
      </c>
      <c r="D1158" s="57"/>
      <c r="E1158" s="57"/>
      <c r="F1158" s="57">
        <f t="shared" si="172"/>
        <v>1805.5</v>
      </c>
      <c r="G1158" s="121">
        <v>32</v>
      </c>
      <c r="H1158" s="57"/>
      <c r="I1158" s="121">
        <v>5000</v>
      </c>
      <c r="J1158" s="57">
        <v>32</v>
      </c>
      <c r="K1158" s="56">
        <f t="shared" ref="K1158:K1221" si="176">SUM(1.34/4207*H1158)</f>
        <v>0</v>
      </c>
      <c r="L1158" s="56">
        <f t="shared" ref="L1158:L1221" si="177">SUM(1.66/6256*J1158)</f>
        <v>8.4910485933503838E-3</v>
      </c>
      <c r="M1158" s="54">
        <f t="shared" ref="M1158:M1221" si="178">(L1158+K1158)*3680</f>
        <v>31.247058823529411</v>
      </c>
      <c r="N1158" s="54">
        <f t="shared" si="173"/>
        <v>6.8743529411764701</v>
      </c>
      <c r="O1158" s="245">
        <f t="shared" si="174"/>
        <v>14.84235294117647</v>
      </c>
      <c r="P1158" s="54">
        <v>0</v>
      </c>
      <c r="Q1158" s="122">
        <f t="shared" si="175"/>
        <v>2.9334679981103493E-2</v>
      </c>
    </row>
    <row r="1159" spans="1:17" x14ac:dyDescent="0.2">
      <c r="A1159" s="78">
        <f t="shared" ref="A1159:A1222" si="179">A1158+1</f>
        <v>195</v>
      </c>
      <c r="B1159" s="57" t="s">
        <v>984</v>
      </c>
      <c r="C1159" s="57">
        <v>1806.9</v>
      </c>
      <c r="D1159" s="57"/>
      <c r="E1159" s="57"/>
      <c r="F1159" s="57">
        <f t="shared" si="172"/>
        <v>1806.9</v>
      </c>
      <c r="G1159" s="121">
        <v>31</v>
      </c>
      <c r="H1159" s="57"/>
      <c r="I1159" s="121">
        <v>5000</v>
      </c>
      <c r="J1159" s="57">
        <v>31</v>
      </c>
      <c r="K1159" s="56">
        <f t="shared" si="176"/>
        <v>0</v>
      </c>
      <c r="L1159" s="56">
        <f t="shared" si="177"/>
        <v>8.2257033248081847E-3</v>
      </c>
      <c r="M1159" s="54">
        <f t="shared" si="178"/>
        <v>30.27058823529412</v>
      </c>
      <c r="N1159" s="54">
        <f t="shared" si="173"/>
        <v>6.6595294117647068</v>
      </c>
      <c r="O1159" s="245">
        <f t="shared" si="174"/>
        <v>14.378529411764706</v>
      </c>
      <c r="P1159" s="54">
        <v>0</v>
      </c>
      <c r="Q1159" s="122">
        <f t="shared" si="175"/>
        <v>2.8395952769286366E-2</v>
      </c>
    </row>
    <row r="1160" spans="1:17" x14ac:dyDescent="0.2">
      <c r="A1160" s="78">
        <f t="shared" si="179"/>
        <v>196</v>
      </c>
      <c r="B1160" s="57" t="s">
        <v>1544</v>
      </c>
      <c r="C1160" s="57">
        <v>119.6</v>
      </c>
      <c r="D1160" s="57"/>
      <c r="E1160" s="57"/>
      <c r="F1160" s="57">
        <f t="shared" si="172"/>
        <v>119.6</v>
      </c>
      <c r="G1160" s="121">
        <v>4</v>
      </c>
      <c r="H1160" s="57">
        <v>4</v>
      </c>
      <c r="I1160" s="121">
        <v>5000</v>
      </c>
      <c r="J1160" s="57">
        <v>4</v>
      </c>
      <c r="K1160" s="56">
        <f t="shared" si="176"/>
        <v>1.2740670311385787E-3</v>
      </c>
      <c r="L1160" s="56">
        <f t="shared" si="177"/>
        <v>1.061381074168798E-3</v>
      </c>
      <c r="M1160" s="54">
        <f t="shared" si="178"/>
        <v>8.5944490275311463</v>
      </c>
      <c r="N1160" s="54">
        <f t="shared" si="173"/>
        <v>1.8907787860568521</v>
      </c>
      <c r="O1160" s="245">
        <f t="shared" si="174"/>
        <v>4.0823632880772944</v>
      </c>
      <c r="P1160" s="54">
        <v>0.3872128147295742</v>
      </c>
      <c r="Q1160" s="122">
        <f t="shared" si="175"/>
        <v>0.12504016652504071</v>
      </c>
    </row>
    <row r="1161" spans="1:17" x14ac:dyDescent="0.2">
      <c r="A1161" s="78">
        <f t="shared" si="179"/>
        <v>197</v>
      </c>
      <c r="B1161" s="57" t="s">
        <v>1545</v>
      </c>
      <c r="C1161" s="57">
        <v>151.69999999999999</v>
      </c>
      <c r="D1161" s="57"/>
      <c r="E1161" s="57">
        <v>205.3</v>
      </c>
      <c r="F1161" s="57">
        <f t="shared" si="172"/>
        <v>357</v>
      </c>
      <c r="G1161" s="121">
        <v>5</v>
      </c>
      <c r="H1161" s="57">
        <v>5</v>
      </c>
      <c r="I1161" s="121">
        <v>5000</v>
      </c>
      <c r="J1161" s="57">
        <v>5</v>
      </c>
      <c r="K1161" s="56">
        <f t="shared" si="176"/>
        <v>1.5925837889232235E-3</v>
      </c>
      <c r="L1161" s="56">
        <f t="shared" si="177"/>
        <v>1.3267263427109975E-3</v>
      </c>
      <c r="M1161" s="54">
        <f t="shared" si="178"/>
        <v>10.743061284413933</v>
      </c>
      <c r="N1161" s="54">
        <f t="shared" si="173"/>
        <v>2.3634734825710653</v>
      </c>
      <c r="O1161" s="245">
        <f t="shared" si="174"/>
        <v>5.1029541100966185</v>
      </c>
      <c r="P1161" s="54">
        <v>0.48401601841196779</v>
      </c>
      <c r="Q1161" s="122">
        <f t="shared" si="175"/>
        <v>5.23627588109064E-2</v>
      </c>
    </row>
    <row r="1162" spans="1:17" x14ac:dyDescent="0.2">
      <c r="A1162" s="78">
        <f t="shared" si="179"/>
        <v>198</v>
      </c>
      <c r="B1162" s="57" t="s">
        <v>1546</v>
      </c>
      <c r="C1162" s="57">
        <v>171.7</v>
      </c>
      <c r="D1162" s="57">
        <v>16.100000000000001</v>
      </c>
      <c r="E1162" s="57"/>
      <c r="F1162" s="57">
        <f t="shared" si="172"/>
        <v>187.79999999999998</v>
      </c>
      <c r="G1162" s="121">
        <v>4</v>
      </c>
      <c r="H1162" s="57">
        <v>4</v>
      </c>
      <c r="I1162" s="121">
        <v>5000</v>
      </c>
      <c r="J1162" s="57">
        <v>4</v>
      </c>
      <c r="K1162" s="56">
        <f t="shared" si="176"/>
        <v>1.2740670311385787E-3</v>
      </c>
      <c r="L1162" s="56">
        <f t="shared" si="177"/>
        <v>1.061381074168798E-3</v>
      </c>
      <c r="M1162" s="54">
        <f t="shared" si="178"/>
        <v>8.5944490275311463</v>
      </c>
      <c r="N1162" s="54">
        <f t="shared" si="173"/>
        <v>1.8907787860568521</v>
      </c>
      <c r="O1162" s="245">
        <f t="shared" si="174"/>
        <v>4.0823632880772944</v>
      </c>
      <c r="P1162" s="54">
        <v>0.3872128147295742</v>
      </c>
      <c r="Q1162" s="122">
        <f t="shared" si="175"/>
        <v>7.9631543750771402E-2</v>
      </c>
    </row>
    <row r="1163" spans="1:17" x14ac:dyDescent="0.2">
      <c r="A1163" s="78">
        <f t="shared" si="179"/>
        <v>199</v>
      </c>
      <c r="B1163" s="57" t="s">
        <v>1547</v>
      </c>
      <c r="C1163" s="57">
        <v>198.5</v>
      </c>
      <c r="D1163" s="57"/>
      <c r="E1163" s="57">
        <v>65.5</v>
      </c>
      <c r="F1163" s="57">
        <f t="shared" si="172"/>
        <v>264</v>
      </c>
      <c r="G1163" s="121">
        <v>4</v>
      </c>
      <c r="H1163" s="57">
        <v>4</v>
      </c>
      <c r="I1163" s="121">
        <v>5000</v>
      </c>
      <c r="J1163" s="57">
        <v>4</v>
      </c>
      <c r="K1163" s="56">
        <f t="shared" si="176"/>
        <v>1.2740670311385787E-3</v>
      </c>
      <c r="L1163" s="56">
        <f t="shared" si="177"/>
        <v>1.061381074168798E-3</v>
      </c>
      <c r="M1163" s="54">
        <f t="shared" si="178"/>
        <v>8.5944490275311463</v>
      </c>
      <c r="N1163" s="54">
        <f t="shared" si="173"/>
        <v>1.8907787860568521</v>
      </c>
      <c r="O1163" s="245">
        <f t="shared" si="174"/>
        <v>4.0823632880772944</v>
      </c>
      <c r="P1163" s="54">
        <v>0.3872128147295742</v>
      </c>
      <c r="Q1163" s="122">
        <f t="shared" si="175"/>
        <v>5.6646984531798741E-2</v>
      </c>
    </row>
    <row r="1164" spans="1:17" x14ac:dyDescent="0.2">
      <c r="A1164" s="78">
        <f t="shared" si="179"/>
        <v>200</v>
      </c>
      <c r="B1164" s="57" t="s">
        <v>1548</v>
      </c>
      <c r="C1164" s="57">
        <v>451.6</v>
      </c>
      <c r="D1164" s="57"/>
      <c r="E1164" s="57">
        <v>23.5</v>
      </c>
      <c r="F1164" s="57">
        <f t="shared" si="172"/>
        <v>475.1</v>
      </c>
      <c r="G1164" s="121">
        <v>11</v>
      </c>
      <c r="H1164" s="57">
        <v>11</v>
      </c>
      <c r="I1164" s="121">
        <v>5000</v>
      </c>
      <c r="J1164" s="57">
        <v>11</v>
      </c>
      <c r="K1164" s="56">
        <f t="shared" si="176"/>
        <v>3.5036843356310915E-3</v>
      </c>
      <c r="L1164" s="56">
        <f t="shared" si="177"/>
        <v>2.9187979539641944E-3</v>
      </c>
      <c r="M1164" s="54">
        <f t="shared" si="178"/>
        <v>23.634734825710652</v>
      </c>
      <c r="N1164" s="54">
        <f t="shared" si="173"/>
        <v>5.1996416616563437</v>
      </c>
      <c r="O1164" s="245">
        <f t="shared" si="174"/>
        <v>11.226499042212559</v>
      </c>
      <c r="P1164" s="54">
        <v>1.0648352405063291</v>
      </c>
      <c r="Q1164" s="122">
        <f t="shared" si="175"/>
        <v>8.6562220101212117E-2</v>
      </c>
    </row>
    <row r="1165" spans="1:17" x14ac:dyDescent="0.2">
      <c r="A1165" s="78">
        <f t="shared" si="179"/>
        <v>201</v>
      </c>
      <c r="B1165" s="57" t="s">
        <v>1549</v>
      </c>
      <c r="C1165" s="57">
        <v>316.7</v>
      </c>
      <c r="D1165" s="57"/>
      <c r="E1165" s="57">
        <v>70.5</v>
      </c>
      <c r="F1165" s="57">
        <f t="shared" si="172"/>
        <v>387.2</v>
      </c>
      <c r="G1165" s="121">
        <v>6</v>
      </c>
      <c r="H1165" s="57">
        <v>6</v>
      </c>
      <c r="I1165" s="121">
        <v>5000</v>
      </c>
      <c r="J1165" s="57">
        <v>6</v>
      </c>
      <c r="K1165" s="56">
        <f t="shared" si="176"/>
        <v>1.911100546707868E-3</v>
      </c>
      <c r="L1165" s="56">
        <f t="shared" si="177"/>
        <v>1.592071611253197E-3</v>
      </c>
      <c r="M1165" s="54">
        <f t="shared" si="178"/>
        <v>12.891673541296718</v>
      </c>
      <c r="N1165" s="54">
        <f t="shared" si="173"/>
        <v>2.836168179085278</v>
      </c>
      <c r="O1165" s="245">
        <f t="shared" si="174"/>
        <v>6.1235449321159408</v>
      </c>
      <c r="P1165" s="54">
        <v>0.58081922209436132</v>
      </c>
      <c r="Q1165" s="122">
        <f t="shared" si="175"/>
        <v>5.7934415998430529E-2</v>
      </c>
    </row>
    <row r="1166" spans="1:17" x14ac:dyDescent="0.2">
      <c r="A1166" s="78">
        <f t="shared" si="179"/>
        <v>202</v>
      </c>
      <c r="B1166" s="57" t="s">
        <v>1550</v>
      </c>
      <c r="C1166" s="57">
        <v>234</v>
      </c>
      <c r="D1166" s="57"/>
      <c r="E1166" s="57">
        <v>92.6</v>
      </c>
      <c r="F1166" s="57">
        <f t="shared" si="172"/>
        <v>326.60000000000002</v>
      </c>
      <c r="G1166" s="121">
        <v>6</v>
      </c>
      <c r="H1166" s="57">
        <v>6</v>
      </c>
      <c r="I1166" s="121">
        <v>5000</v>
      </c>
      <c r="J1166" s="57">
        <v>6</v>
      </c>
      <c r="K1166" s="56">
        <f t="shared" si="176"/>
        <v>1.911100546707868E-3</v>
      </c>
      <c r="L1166" s="56">
        <f t="shared" si="177"/>
        <v>1.592071611253197E-3</v>
      </c>
      <c r="M1166" s="54">
        <f t="shared" si="178"/>
        <v>12.891673541296718</v>
      </c>
      <c r="N1166" s="54">
        <f t="shared" si="173"/>
        <v>2.836168179085278</v>
      </c>
      <c r="O1166" s="245">
        <f t="shared" si="174"/>
        <v>6.1235449321159408</v>
      </c>
      <c r="P1166" s="54">
        <v>0.58081922209436132</v>
      </c>
      <c r="Q1166" s="122">
        <f t="shared" si="175"/>
        <v>6.8684035133473043E-2</v>
      </c>
    </row>
    <row r="1167" spans="1:17" x14ac:dyDescent="0.2">
      <c r="A1167" s="78">
        <f t="shared" si="179"/>
        <v>203</v>
      </c>
      <c r="B1167" s="57" t="s">
        <v>1551</v>
      </c>
      <c r="C1167" s="57">
        <v>267.89999999999998</v>
      </c>
      <c r="D1167" s="57"/>
      <c r="E1167" s="57">
        <v>98</v>
      </c>
      <c r="F1167" s="57">
        <f t="shared" si="172"/>
        <v>365.9</v>
      </c>
      <c r="G1167" s="121">
        <v>6</v>
      </c>
      <c r="H1167" s="57">
        <v>6</v>
      </c>
      <c r="I1167" s="121">
        <v>5000</v>
      </c>
      <c r="J1167" s="57">
        <v>6</v>
      </c>
      <c r="K1167" s="56">
        <f t="shared" si="176"/>
        <v>1.911100546707868E-3</v>
      </c>
      <c r="L1167" s="56">
        <f t="shared" si="177"/>
        <v>1.592071611253197E-3</v>
      </c>
      <c r="M1167" s="54">
        <f t="shared" si="178"/>
        <v>12.891673541296718</v>
      </c>
      <c r="N1167" s="54">
        <f t="shared" si="173"/>
        <v>2.836168179085278</v>
      </c>
      <c r="O1167" s="245">
        <f t="shared" si="174"/>
        <v>6.1235449321159408</v>
      </c>
      <c r="P1167" s="54">
        <v>0.58081922209436132</v>
      </c>
      <c r="Q1167" s="122">
        <f t="shared" si="175"/>
        <v>6.1306930512687347E-2</v>
      </c>
    </row>
    <row r="1168" spans="1:17" x14ac:dyDescent="0.2">
      <c r="A1168" s="78">
        <f t="shared" si="179"/>
        <v>204</v>
      </c>
      <c r="B1168" s="57" t="s">
        <v>1552</v>
      </c>
      <c r="C1168" s="57">
        <v>705.4</v>
      </c>
      <c r="D1168" s="57"/>
      <c r="E1168" s="57">
        <v>73.430000000000007</v>
      </c>
      <c r="F1168" s="57">
        <f t="shared" si="172"/>
        <v>778.82999999999993</v>
      </c>
      <c r="G1168" s="121">
        <v>18</v>
      </c>
      <c r="H1168" s="57">
        <v>18</v>
      </c>
      <c r="I1168" s="121">
        <v>5000</v>
      </c>
      <c r="J1168" s="57">
        <v>18</v>
      </c>
      <c r="K1168" s="56">
        <f t="shared" si="176"/>
        <v>5.733301640123604E-3</v>
      </c>
      <c r="L1168" s="56">
        <f t="shared" si="177"/>
        <v>4.7762148337595909E-3</v>
      </c>
      <c r="M1168" s="54">
        <f t="shared" si="178"/>
        <v>38.675020623890155</v>
      </c>
      <c r="N1168" s="54">
        <f t="shared" si="173"/>
        <v>8.5085045372558348</v>
      </c>
      <c r="O1168" s="245">
        <f t="shared" si="174"/>
        <v>18.370634796347822</v>
      </c>
      <c r="P1168" s="54">
        <v>1.7424576662830837</v>
      </c>
      <c r="Q1168" s="122">
        <f t="shared" si="175"/>
        <v>8.6407325891114772E-2</v>
      </c>
    </row>
    <row r="1169" spans="1:17" x14ac:dyDescent="0.2">
      <c r="A1169" s="78">
        <f t="shared" si="179"/>
        <v>205</v>
      </c>
      <c r="B1169" s="57" t="s">
        <v>1553</v>
      </c>
      <c r="C1169" s="57">
        <v>147.9</v>
      </c>
      <c r="D1169" s="57"/>
      <c r="E1169" s="57">
        <v>136</v>
      </c>
      <c r="F1169" s="57">
        <f t="shared" si="172"/>
        <v>283.89999999999998</v>
      </c>
      <c r="G1169" s="121">
        <v>4</v>
      </c>
      <c r="H1169" s="57">
        <v>4</v>
      </c>
      <c r="I1169" s="121">
        <v>5000</v>
      </c>
      <c r="J1169" s="57">
        <v>4</v>
      </c>
      <c r="K1169" s="56">
        <f t="shared" si="176"/>
        <v>1.2740670311385787E-3</v>
      </c>
      <c r="L1169" s="56">
        <f t="shared" si="177"/>
        <v>1.061381074168798E-3</v>
      </c>
      <c r="M1169" s="54">
        <f t="shared" si="178"/>
        <v>8.5944490275311463</v>
      </c>
      <c r="N1169" s="54">
        <f t="shared" si="173"/>
        <v>1.8907787860568521</v>
      </c>
      <c r="O1169" s="245">
        <f t="shared" si="174"/>
        <v>4.0823632880772944</v>
      </c>
      <c r="P1169" s="54">
        <v>0.3872128147295742</v>
      </c>
      <c r="Q1169" s="122">
        <f t="shared" si="175"/>
        <v>5.2676308264863927E-2</v>
      </c>
    </row>
    <row r="1170" spans="1:17" x14ac:dyDescent="0.2">
      <c r="A1170" s="78">
        <f t="shared" si="179"/>
        <v>206</v>
      </c>
      <c r="B1170" s="57" t="s">
        <v>1554</v>
      </c>
      <c r="C1170" s="57">
        <v>1317.61</v>
      </c>
      <c r="D1170" s="57"/>
      <c r="E1170" s="57">
        <v>44.4</v>
      </c>
      <c r="F1170" s="57">
        <f t="shared" si="172"/>
        <v>1362.01</v>
      </c>
      <c r="G1170" s="121">
        <v>34</v>
      </c>
      <c r="H1170" s="57">
        <v>34</v>
      </c>
      <c r="I1170" s="121">
        <v>5000</v>
      </c>
      <c r="J1170" s="57">
        <v>34</v>
      </c>
      <c r="K1170" s="56">
        <f t="shared" si="176"/>
        <v>1.0829569764677919E-2</v>
      </c>
      <c r="L1170" s="56">
        <f t="shared" si="177"/>
        <v>9.0217391304347819E-3</v>
      </c>
      <c r="M1170" s="54">
        <f t="shared" si="178"/>
        <v>73.052816734014741</v>
      </c>
      <c r="N1170" s="54">
        <f t="shared" si="173"/>
        <v>16.071619681483241</v>
      </c>
      <c r="O1170" s="245">
        <f t="shared" si="174"/>
        <v>34.700087948657</v>
      </c>
      <c r="P1170" s="54">
        <v>3.2913089252013812</v>
      </c>
      <c r="Q1170" s="122">
        <f t="shared" si="175"/>
        <v>9.3329588835145375E-2</v>
      </c>
    </row>
    <row r="1171" spans="1:17" x14ac:dyDescent="0.2">
      <c r="A1171" s="78">
        <f t="shared" si="179"/>
        <v>207</v>
      </c>
      <c r="B1171" s="57" t="s">
        <v>1555</v>
      </c>
      <c r="C1171" s="57">
        <v>300.39999999999998</v>
      </c>
      <c r="D1171" s="57"/>
      <c r="E1171" s="57">
        <v>132.19999999999999</v>
      </c>
      <c r="F1171" s="57">
        <f t="shared" si="172"/>
        <v>432.59999999999997</v>
      </c>
      <c r="G1171" s="121">
        <v>6</v>
      </c>
      <c r="H1171" s="57">
        <v>6</v>
      </c>
      <c r="I1171" s="121">
        <v>5000</v>
      </c>
      <c r="J1171" s="57">
        <v>6</v>
      </c>
      <c r="K1171" s="56">
        <f t="shared" si="176"/>
        <v>1.911100546707868E-3</v>
      </c>
      <c r="L1171" s="56">
        <f t="shared" si="177"/>
        <v>1.592071611253197E-3</v>
      </c>
      <c r="M1171" s="54">
        <f t="shared" si="178"/>
        <v>12.891673541296718</v>
      </c>
      <c r="N1171" s="54">
        <f t="shared" si="173"/>
        <v>2.836168179085278</v>
      </c>
      <c r="O1171" s="245">
        <f t="shared" si="174"/>
        <v>6.1235449321159408</v>
      </c>
      <c r="P1171" s="54">
        <v>0.58081922209436132</v>
      </c>
      <c r="Q1171" s="122">
        <f t="shared" si="175"/>
        <v>5.1854382511771387E-2</v>
      </c>
    </row>
    <row r="1172" spans="1:17" x14ac:dyDescent="0.2">
      <c r="A1172" s="78">
        <f t="shared" si="179"/>
        <v>208</v>
      </c>
      <c r="B1172" s="57" t="s">
        <v>1556</v>
      </c>
      <c r="C1172" s="57">
        <v>359.6</v>
      </c>
      <c r="D1172" s="57">
        <v>18.100000000000001</v>
      </c>
      <c r="E1172" s="57"/>
      <c r="F1172" s="57">
        <f t="shared" si="172"/>
        <v>377.70000000000005</v>
      </c>
      <c r="G1172" s="121">
        <v>8</v>
      </c>
      <c r="H1172" s="57">
        <v>8</v>
      </c>
      <c r="I1172" s="121">
        <v>5000</v>
      </c>
      <c r="J1172" s="57">
        <v>8</v>
      </c>
      <c r="K1172" s="56">
        <f t="shared" si="176"/>
        <v>2.5481340622771575E-3</v>
      </c>
      <c r="L1172" s="56">
        <f t="shared" si="177"/>
        <v>2.1227621483375959E-3</v>
      </c>
      <c r="M1172" s="54">
        <f t="shared" si="178"/>
        <v>17.188898055062293</v>
      </c>
      <c r="N1172" s="54">
        <f t="shared" si="173"/>
        <v>3.7815575721137042</v>
      </c>
      <c r="O1172" s="245">
        <f t="shared" si="174"/>
        <v>8.1647265761545889</v>
      </c>
      <c r="P1172" s="54">
        <v>0.77442562945914839</v>
      </c>
      <c r="Q1172" s="122">
        <f t="shared" si="175"/>
        <v>7.9188794897510545E-2</v>
      </c>
    </row>
    <row r="1173" spans="1:17" x14ac:dyDescent="0.2">
      <c r="A1173" s="78">
        <f t="shared" si="179"/>
        <v>209</v>
      </c>
      <c r="B1173" s="57" t="s">
        <v>1557</v>
      </c>
      <c r="C1173" s="57">
        <v>327.5</v>
      </c>
      <c r="D1173" s="57"/>
      <c r="E1173" s="57"/>
      <c r="F1173" s="57">
        <f t="shared" si="172"/>
        <v>327.5</v>
      </c>
      <c r="G1173" s="121">
        <v>8</v>
      </c>
      <c r="H1173" s="57">
        <v>8</v>
      </c>
      <c r="I1173" s="121">
        <v>5000</v>
      </c>
      <c r="J1173" s="57">
        <v>8</v>
      </c>
      <c r="K1173" s="56">
        <f t="shared" si="176"/>
        <v>2.5481340622771575E-3</v>
      </c>
      <c r="L1173" s="56">
        <f t="shared" si="177"/>
        <v>2.1227621483375959E-3</v>
      </c>
      <c r="M1173" s="54">
        <f t="shared" si="178"/>
        <v>17.188898055062293</v>
      </c>
      <c r="N1173" s="54">
        <f t="shared" si="173"/>
        <v>3.7815575721137042</v>
      </c>
      <c r="O1173" s="245">
        <f t="shared" si="174"/>
        <v>8.1647265761545889</v>
      </c>
      <c r="P1173" s="54">
        <v>0.77442562945914839</v>
      </c>
      <c r="Q1173" s="122">
        <f t="shared" si="175"/>
        <v>9.1327046817678587E-2</v>
      </c>
    </row>
    <row r="1174" spans="1:17" x14ac:dyDescent="0.2">
      <c r="A1174" s="78">
        <f t="shared" si="179"/>
        <v>210</v>
      </c>
      <c r="B1174" s="57" t="s">
        <v>1558</v>
      </c>
      <c r="C1174" s="57">
        <v>278.2</v>
      </c>
      <c r="D1174" s="57"/>
      <c r="E1174" s="57">
        <v>45</v>
      </c>
      <c r="F1174" s="57">
        <f t="shared" si="172"/>
        <v>323.2</v>
      </c>
      <c r="G1174" s="121">
        <v>7</v>
      </c>
      <c r="H1174" s="57">
        <v>7</v>
      </c>
      <c r="I1174" s="121">
        <v>5000</v>
      </c>
      <c r="J1174" s="57">
        <v>7</v>
      </c>
      <c r="K1174" s="56">
        <f t="shared" si="176"/>
        <v>2.2296173044925129E-3</v>
      </c>
      <c r="L1174" s="56">
        <f t="shared" si="177"/>
        <v>1.8574168797953964E-3</v>
      </c>
      <c r="M1174" s="54">
        <f t="shared" si="178"/>
        <v>15.040285798179507</v>
      </c>
      <c r="N1174" s="54">
        <f t="shared" si="173"/>
        <v>3.3088628755994915</v>
      </c>
      <c r="O1174" s="245">
        <f t="shared" si="174"/>
        <v>7.1441357541352657</v>
      </c>
      <c r="P1174" s="54">
        <v>0.67762242577675491</v>
      </c>
      <c r="Q1174" s="122">
        <f t="shared" si="175"/>
        <v>8.0974340512657852E-2</v>
      </c>
    </row>
    <row r="1175" spans="1:17" x14ac:dyDescent="0.2">
      <c r="A1175" s="78">
        <f t="shared" si="179"/>
        <v>211</v>
      </c>
      <c r="B1175" s="57" t="s">
        <v>1559</v>
      </c>
      <c r="C1175" s="57">
        <v>863.3</v>
      </c>
      <c r="D1175" s="57"/>
      <c r="E1175" s="57"/>
      <c r="F1175" s="57">
        <f t="shared" si="172"/>
        <v>863.3</v>
      </c>
      <c r="G1175" s="121">
        <v>20</v>
      </c>
      <c r="H1175" s="57">
        <v>20</v>
      </c>
      <c r="I1175" s="121">
        <v>5000</v>
      </c>
      <c r="J1175" s="57">
        <v>20</v>
      </c>
      <c r="K1175" s="56">
        <f t="shared" si="176"/>
        <v>6.3703351556928939E-3</v>
      </c>
      <c r="L1175" s="56">
        <f t="shared" si="177"/>
        <v>5.3069053708439898E-3</v>
      </c>
      <c r="M1175" s="54">
        <f t="shared" si="178"/>
        <v>42.972245137655733</v>
      </c>
      <c r="N1175" s="54">
        <f t="shared" si="173"/>
        <v>9.4538939302842611</v>
      </c>
      <c r="O1175" s="245">
        <f t="shared" si="174"/>
        <v>20.411816440386474</v>
      </c>
      <c r="P1175" s="54">
        <v>1.9360640736478711</v>
      </c>
      <c r="Q1175" s="122">
        <f t="shared" si="175"/>
        <v>8.6614177669378373E-2</v>
      </c>
    </row>
    <row r="1176" spans="1:17" x14ac:dyDescent="0.2">
      <c r="A1176" s="78">
        <f t="shared" si="179"/>
        <v>212</v>
      </c>
      <c r="B1176" s="57" t="s">
        <v>1560</v>
      </c>
      <c r="C1176" s="57">
        <v>306.39999999999998</v>
      </c>
      <c r="D1176" s="57"/>
      <c r="E1176" s="57">
        <v>28.3</v>
      </c>
      <c r="F1176" s="57">
        <f t="shared" si="172"/>
        <v>334.7</v>
      </c>
      <c r="G1176" s="121">
        <v>7</v>
      </c>
      <c r="H1176" s="57">
        <v>7</v>
      </c>
      <c r="I1176" s="121">
        <v>5000</v>
      </c>
      <c r="J1176" s="57">
        <v>7</v>
      </c>
      <c r="K1176" s="56">
        <f t="shared" si="176"/>
        <v>2.2296173044925129E-3</v>
      </c>
      <c r="L1176" s="56">
        <f t="shared" si="177"/>
        <v>1.8574168797953964E-3</v>
      </c>
      <c r="M1176" s="54">
        <f t="shared" si="178"/>
        <v>15.040285798179507</v>
      </c>
      <c r="N1176" s="54">
        <f t="shared" si="173"/>
        <v>3.3088628755994915</v>
      </c>
      <c r="O1176" s="245">
        <f t="shared" si="174"/>
        <v>7.1441357541352657</v>
      </c>
      <c r="P1176" s="54">
        <v>0.67762242577675491</v>
      </c>
      <c r="Q1176" s="122">
        <f t="shared" si="175"/>
        <v>7.8192132816525303E-2</v>
      </c>
    </row>
    <row r="1177" spans="1:17" x14ac:dyDescent="0.2">
      <c r="A1177" s="78">
        <f t="shared" si="179"/>
        <v>213</v>
      </c>
      <c r="B1177" s="57" t="s">
        <v>1561</v>
      </c>
      <c r="C1177" s="57">
        <v>383.2</v>
      </c>
      <c r="D1177" s="57"/>
      <c r="E1177" s="57">
        <v>34</v>
      </c>
      <c r="F1177" s="57">
        <f t="shared" si="172"/>
        <v>417.2</v>
      </c>
      <c r="G1177" s="121">
        <v>9</v>
      </c>
      <c r="H1177" s="57">
        <v>9</v>
      </c>
      <c r="I1177" s="121">
        <v>5000</v>
      </c>
      <c r="J1177" s="57">
        <v>9</v>
      </c>
      <c r="K1177" s="56">
        <f t="shared" si="176"/>
        <v>2.866650820061802E-3</v>
      </c>
      <c r="L1177" s="56">
        <f t="shared" si="177"/>
        <v>2.3881074168797954E-3</v>
      </c>
      <c r="M1177" s="54">
        <f t="shared" si="178"/>
        <v>19.337510311945078</v>
      </c>
      <c r="N1177" s="54">
        <f t="shared" si="173"/>
        <v>4.2542522686279174</v>
      </c>
      <c r="O1177" s="245">
        <f t="shared" si="174"/>
        <v>9.1853173981739111</v>
      </c>
      <c r="P1177" s="54">
        <v>0.87122883314154187</v>
      </c>
      <c r="Q1177" s="122">
        <f t="shared" si="175"/>
        <v>8.0652705685255163E-2</v>
      </c>
    </row>
    <row r="1178" spans="1:17" x14ac:dyDescent="0.2">
      <c r="A1178" s="78">
        <f t="shared" si="179"/>
        <v>214</v>
      </c>
      <c r="B1178" s="57" t="s">
        <v>1562</v>
      </c>
      <c r="C1178" s="57">
        <v>492.7</v>
      </c>
      <c r="D1178" s="57"/>
      <c r="E1178" s="57">
        <v>183.5</v>
      </c>
      <c r="F1178" s="57">
        <f t="shared" si="172"/>
        <v>676.2</v>
      </c>
      <c r="G1178" s="121">
        <v>12</v>
      </c>
      <c r="H1178" s="57">
        <v>12</v>
      </c>
      <c r="I1178" s="121">
        <v>5000</v>
      </c>
      <c r="J1178" s="57">
        <v>12</v>
      </c>
      <c r="K1178" s="56">
        <f t="shared" si="176"/>
        <v>3.822201093415736E-3</v>
      </c>
      <c r="L1178" s="56">
        <f t="shared" si="177"/>
        <v>3.1841432225063939E-3</v>
      </c>
      <c r="M1178" s="54">
        <f t="shared" si="178"/>
        <v>25.783347082593437</v>
      </c>
      <c r="N1178" s="54">
        <f t="shared" si="173"/>
        <v>5.6723363581705559</v>
      </c>
      <c r="O1178" s="245">
        <f t="shared" si="174"/>
        <v>12.247089864231882</v>
      </c>
      <c r="P1178" s="54">
        <v>1.1616384441887226</v>
      </c>
      <c r="Q1178" s="122">
        <f t="shared" si="175"/>
        <v>6.6347843462266479E-2</v>
      </c>
    </row>
    <row r="1179" spans="1:17" x14ac:dyDescent="0.2">
      <c r="A1179" s="78">
        <f t="shared" si="179"/>
        <v>215</v>
      </c>
      <c r="B1179" s="57" t="s">
        <v>1563</v>
      </c>
      <c r="C1179" s="57">
        <v>697.4</v>
      </c>
      <c r="D1179" s="57"/>
      <c r="E1179" s="57">
        <v>17.2</v>
      </c>
      <c r="F1179" s="57">
        <f t="shared" si="172"/>
        <v>714.6</v>
      </c>
      <c r="G1179" s="121">
        <v>18</v>
      </c>
      <c r="H1179" s="57">
        <v>18</v>
      </c>
      <c r="I1179" s="121">
        <v>5000</v>
      </c>
      <c r="J1179" s="57">
        <v>18</v>
      </c>
      <c r="K1179" s="56">
        <f t="shared" si="176"/>
        <v>5.733301640123604E-3</v>
      </c>
      <c r="L1179" s="56">
        <f t="shared" si="177"/>
        <v>4.7762148337595909E-3</v>
      </c>
      <c r="M1179" s="54">
        <f t="shared" si="178"/>
        <v>38.675020623890155</v>
      </c>
      <c r="N1179" s="54">
        <f t="shared" si="173"/>
        <v>8.5085045372558348</v>
      </c>
      <c r="O1179" s="245">
        <f t="shared" si="174"/>
        <v>18.370634796347822</v>
      </c>
      <c r="P1179" s="54">
        <v>1.7424576662830837</v>
      </c>
      <c r="Q1179" s="122">
        <f t="shared" si="175"/>
        <v>9.4173828188884562E-2</v>
      </c>
    </row>
    <row r="1180" spans="1:17" x14ac:dyDescent="0.2">
      <c r="A1180" s="78">
        <f t="shared" si="179"/>
        <v>216</v>
      </c>
      <c r="B1180" s="57" t="s">
        <v>1564</v>
      </c>
      <c r="C1180" s="57">
        <v>509.9</v>
      </c>
      <c r="D1180" s="57"/>
      <c r="E1180" s="57">
        <v>97.6</v>
      </c>
      <c r="F1180" s="57">
        <f t="shared" si="172"/>
        <v>607.5</v>
      </c>
      <c r="G1180" s="121">
        <v>10</v>
      </c>
      <c r="H1180" s="57">
        <v>10</v>
      </c>
      <c r="I1180" s="121">
        <v>5000</v>
      </c>
      <c r="J1180" s="57">
        <v>10</v>
      </c>
      <c r="K1180" s="56">
        <f t="shared" si="176"/>
        <v>3.1851675778464469E-3</v>
      </c>
      <c r="L1180" s="56">
        <f t="shared" si="177"/>
        <v>2.6534526854219949E-3</v>
      </c>
      <c r="M1180" s="54">
        <f t="shared" si="178"/>
        <v>21.486122568827867</v>
      </c>
      <c r="N1180" s="54">
        <f t="shared" si="173"/>
        <v>4.7269469651421305</v>
      </c>
      <c r="O1180" s="245">
        <f t="shared" si="174"/>
        <v>10.205908220193237</v>
      </c>
      <c r="P1180" s="54">
        <v>0.96803203682393557</v>
      </c>
      <c r="Q1180" s="122">
        <f t="shared" si="175"/>
        <v>6.1542402948127031E-2</v>
      </c>
    </row>
    <row r="1181" spans="1:17" x14ac:dyDescent="0.2">
      <c r="A1181" s="78">
        <f t="shared" si="179"/>
        <v>217</v>
      </c>
      <c r="B1181" s="57" t="s">
        <v>1565</v>
      </c>
      <c r="C1181" s="57">
        <v>238.2</v>
      </c>
      <c r="D1181" s="57"/>
      <c r="E1181" s="57"/>
      <c r="F1181" s="57">
        <f t="shared" si="172"/>
        <v>238.2</v>
      </c>
      <c r="G1181" s="121">
        <v>6</v>
      </c>
      <c r="H1181" s="57">
        <v>6</v>
      </c>
      <c r="I1181" s="121">
        <v>5000</v>
      </c>
      <c r="J1181" s="57">
        <v>6</v>
      </c>
      <c r="K1181" s="56">
        <f t="shared" si="176"/>
        <v>1.911100546707868E-3</v>
      </c>
      <c r="L1181" s="56">
        <f t="shared" si="177"/>
        <v>1.592071611253197E-3</v>
      </c>
      <c r="M1181" s="54">
        <f t="shared" si="178"/>
        <v>12.891673541296718</v>
      </c>
      <c r="N1181" s="54">
        <f t="shared" si="173"/>
        <v>2.836168179085278</v>
      </c>
      <c r="O1181" s="245">
        <f t="shared" si="174"/>
        <v>6.1235449321159408</v>
      </c>
      <c r="P1181" s="54">
        <v>0.58081922209436132</v>
      </c>
      <c r="Q1181" s="122">
        <f t="shared" si="175"/>
        <v>9.4173828188884548E-2</v>
      </c>
    </row>
    <row r="1182" spans="1:17" x14ac:dyDescent="0.2">
      <c r="A1182" s="78">
        <f t="shared" si="179"/>
        <v>218</v>
      </c>
      <c r="B1182" s="57" t="s">
        <v>1566</v>
      </c>
      <c r="C1182" s="57">
        <v>524.6</v>
      </c>
      <c r="D1182" s="57"/>
      <c r="E1182" s="57">
        <v>132.1</v>
      </c>
      <c r="F1182" s="57">
        <f t="shared" si="172"/>
        <v>656.7</v>
      </c>
      <c r="G1182" s="121">
        <v>9</v>
      </c>
      <c r="H1182" s="57">
        <v>9</v>
      </c>
      <c r="I1182" s="121">
        <v>5000</v>
      </c>
      <c r="J1182" s="57">
        <v>9</v>
      </c>
      <c r="K1182" s="56">
        <f t="shared" si="176"/>
        <v>2.866650820061802E-3</v>
      </c>
      <c r="L1182" s="56">
        <f t="shared" si="177"/>
        <v>2.3881074168797954E-3</v>
      </c>
      <c r="M1182" s="54">
        <f t="shared" si="178"/>
        <v>19.337510311945078</v>
      </c>
      <c r="N1182" s="54">
        <f t="shared" si="173"/>
        <v>4.2542522686279174</v>
      </c>
      <c r="O1182" s="245">
        <f t="shared" si="174"/>
        <v>9.1853173981739111</v>
      </c>
      <c r="P1182" s="54">
        <v>0.87122883314154187</v>
      </c>
      <c r="Q1182" s="122">
        <f t="shared" si="175"/>
        <v>5.1238478470973736E-2</v>
      </c>
    </row>
    <row r="1183" spans="1:17" x14ac:dyDescent="0.2">
      <c r="A1183" s="78">
        <f t="shared" si="179"/>
        <v>219</v>
      </c>
      <c r="B1183" s="57" t="s">
        <v>1567</v>
      </c>
      <c r="C1183" s="57">
        <v>436.8</v>
      </c>
      <c r="D1183" s="57"/>
      <c r="E1183" s="57"/>
      <c r="F1183" s="57">
        <f t="shared" si="172"/>
        <v>436.8</v>
      </c>
      <c r="G1183" s="121">
        <v>18</v>
      </c>
      <c r="H1183" s="57">
        <v>18</v>
      </c>
      <c r="I1183" s="121">
        <v>5000</v>
      </c>
      <c r="J1183" s="57">
        <v>18</v>
      </c>
      <c r="K1183" s="56">
        <f t="shared" si="176"/>
        <v>5.733301640123604E-3</v>
      </c>
      <c r="L1183" s="56">
        <f t="shared" si="177"/>
        <v>4.7762148337595909E-3</v>
      </c>
      <c r="M1183" s="54">
        <f t="shared" si="178"/>
        <v>38.675020623890155</v>
      </c>
      <c r="N1183" s="54">
        <f t="shared" si="173"/>
        <v>8.5085045372558348</v>
      </c>
      <c r="O1183" s="245">
        <f t="shared" si="174"/>
        <v>18.370634796347822</v>
      </c>
      <c r="P1183" s="54">
        <v>1.7424576662830837</v>
      </c>
      <c r="Q1183" s="122">
        <f t="shared" si="175"/>
        <v>0.15406734803978231</v>
      </c>
    </row>
    <row r="1184" spans="1:17" x14ac:dyDescent="0.2">
      <c r="A1184" s="78">
        <f t="shared" si="179"/>
        <v>220</v>
      </c>
      <c r="B1184" s="57" t="s">
        <v>1568</v>
      </c>
      <c r="C1184" s="57">
        <v>829.6</v>
      </c>
      <c r="D1184" s="57"/>
      <c r="E1184" s="57">
        <v>76</v>
      </c>
      <c r="F1184" s="57">
        <f t="shared" si="172"/>
        <v>905.6</v>
      </c>
      <c r="G1184" s="121">
        <v>14</v>
      </c>
      <c r="H1184" s="57">
        <v>14</v>
      </c>
      <c r="I1184" s="121">
        <v>5000</v>
      </c>
      <c r="J1184" s="57">
        <v>14</v>
      </c>
      <c r="K1184" s="56">
        <f t="shared" si="176"/>
        <v>4.4592346089850259E-3</v>
      </c>
      <c r="L1184" s="56">
        <f t="shared" si="177"/>
        <v>3.7148337595907929E-3</v>
      </c>
      <c r="M1184" s="54">
        <f t="shared" si="178"/>
        <v>30.080571596359015</v>
      </c>
      <c r="N1184" s="54">
        <f t="shared" si="173"/>
        <v>6.6177257511989831</v>
      </c>
      <c r="O1184" s="245">
        <f t="shared" si="174"/>
        <v>14.288271508270531</v>
      </c>
      <c r="P1184" s="54">
        <v>1.3552448515535098</v>
      </c>
      <c r="Q1184" s="122">
        <f t="shared" si="175"/>
        <v>5.7797939164511966E-2</v>
      </c>
    </row>
    <row r="1185" spans="1:17" x14ac:dyDescent="0.2">
      <c r="A1185" s="78">
        <f t="shared" si="179"/>
        <v>221</v>
      </c>
      <c r="B1185" s="57" t="s">
        <v>1569</v>
      </c>
      <c r="C1185" s="57">
        <v>690.33</v>
      </c>
      <c r="D1185" s="57"/>
      <c r="E1185" s="57"/>
      <c r="F1185" s="57">
        <f t="shared" si="172"/>
        <v>690.33</v>
      </c>
      <c r="G1185" s="121">
        <v>15</v>
      </c>
      <c r="H1185" s="57">
        <v>15</v>
      </c>
      <c r="I1185" s="121">
        <v>5000</v>
      </c>
      <c r="J1185" s="57">
        <v>15</v>
      </c>
      <c r="K1185" s="56">
        <f t="shared" si="176"/>
        <v>4.7777513667696704E-3</v>
      </c>
      <c r="L1185" s="56">
        <f t="shared" si="177"/>
        <v>3.9801790281329928E-3</v>
      </c>
      <c r="M1185" s="54">
        <f t="shared" si="178"/>
        <v>32.2291838532418</v>
      </c>
      <c r="N1185" s="54">
        <f t="shared" si="173"/>
        <v>7.0904204477131962</v>
      </c>
      <c r="O1185" s="245">
        <f t="shared" si="174"/>
        <v>15.308862330289854</v>
      </c>
      <c r="P1185" s="54">
        <v>1.4520480552359032</v>
      </c>
      <c r="Q1185" s="122">
        <f t="shared" si="175"/>
        <v>8.1237255640752612E-2</v>
      </c>
    </row>
    <row r="1186" spans="1:17" x14ac:dyDescent="0.2">
      <c r="A1186" s="78">
        <f t="shared" si="179"/>
        <v>222</v>
      </c>
      <c r="B1186" s="57" t="s">
        <v>1570</v>
      </c>
      <c r="C1186" s="57">
        <v>548.21</v>
      </c>
      <c r="D1186" s="57"/>
      <c r="E1186" s="57"/>
      <c r="F1186" s="57">
        <f t="shared" si="172"/>
        <v>548.21</v>
      </c>
      <c r="G1186" s="121">
        <v>8</v>
      </c>
      <c r="H1186" s="57">
        <v>8</v>
      </c>
      <c r="I1186" s="121">
        <v>5000</v>
      </c>
      <c r="J1186" s="57">
        <v>8</v>
      </c>
      <c r="K1186" s="56">
        <f t="shared" si="176"/>
        <v>2.5481340622771575E-3</v>
      </c>
      <c r="L1186" s="56">
        <f t="shared" si="177"/>
        <v>2.1227621483375959E-3</v>
      </c>
      <c r="M1186" s="54">
        <f t="shared" si="178"/>
        <v>17.188898055062293</v>
      </c>
      <c r="N1186" s="54">
        <f t="shared" si="173"/>
        <v>3.7815575721137042</v>
      </c>
      <c r="O1186" s="245">
        <f t="shared" si="174"/>
        <v>8.1647265761545889</v>
      </c>
      <c r="P1186" s="54">
        <v>0.77442562945914839</v>
      </c>
      <c r="Q1186" s="122">
        <f t="shared" si="175"/>
        <v>5.4558668818134898E-2</v>
      </c>
    </row>
    <row r="1187" spans="1:17" x14ac:dyDescent="0.2">
      <c r="A1187" s="78">
        <f t="shared" si="179"/>
        <v>223</v>
      </c>
      <c r="B1187" s="57" t="s">
        <v>1571</v>
      </c>
      <c r="C1187" s="57">
        <v>433.09</v>
      </c>
      <c r="D1187" s="57"/>
      <c r="E1187" s="57"/>
      <c r="F1187" s="57">
        <f t="shared" si="172"/>
        <v>433.09</v>
      </c>
      <c r="G1187" s="121">
        <v>8</v>
      </c>
      <c r="H1187" s="57">
        <v>8</v>
      </c>
      <c r="I1187" s="121">
        <v>5000</v>
      </c>
      <c r="J1187" s="57">
        <v>8</v>
      </c>
      <c r="K1187" s="56">
        <f t="shared" si="176"/>
        <v>2.5481340622771575E-3</v>
      </c>
      <c r="L1187" s="56">
        <f t="shared" si="177"/>
        <v>2.1227621483375959E-3</v>
      </c>
      <c r="M1187" s="54">
        <f t="shared" si="178"/>
        <v>17.188898055062293</v>
      </c>
      <c r="N1187" s="54">
        <f t="shared" si="173"/>
        <v>3.7815575721137042</v>
      </c>
      <c r="O1187" s="245">
        <f t="shared" si="174"/>
        <v>8.1647265761545889</v>
      </c>
      <c r="P1187" s="54">
        <v>0.77442562945914839</v>
      </c>
      <c r="Q1187" s="122">
        <f t="shared" si="175"/>
        <v>6.9060952302730932E-2</v>
      </c>
    </row>
    <row r="1188" spans="1:17" x14ac:dyDescent="0.2">
      <c r="A1188" s="78">
        <f t="shared" si="179"/>
        <v>224</v>
      </c>
      <c r="B1188" s="57" t="s">
        <v>1572</v>
      </c>
      <c r="C1188" s="57">
        <v>478.9</v>
      </c>
      <c r="D1188" s="57"/>
      <c r="E1188" s="57"/>
      <c r="F1188" s="57">
        <f t="shared" si="172"/>
        <v>478.9</v>
      </c>
      <c r="G1188" s="121">
        <v>11</v>
      </c>
      <c r="H1188" s="57">
        <v>11</v>
      </c>
      <c r="I1188" s="121">
        <v>5000</v>
      </c>
      <c r="J1188" s="57">
        <v>11</v>
      </c>
      <c r="K1188" s="56">
        <f t="shared" si="176"/>
        <v>3.5036843356310915E-3</v>
      </c>
      <c r="L1188" s="56">
        <f t="shared" si="177"/>
        <v>2.9187979539641944E-3</v>
      </c>
      <c r="M1188" s="54">
        <f t="shared" si="178"/>
        <v>23.634734825710652</v>
      </c>
      <c r="N1188" s="54">
        <f t="shared" si="173"/>
        <v>5.1996416616563437</v>
      </c>
      <c r="O1188" s="245">
        <f t="shared" si="174"/>
        <v>11.226499042212559</v>
      </c>
      <c r="P1188" s="54">
        <v>1.0648352405063291</v>
      </c>
      <c r="Q1188" s="122">
        <f t="shared" si="175"/>
        <v>8.587536180849005E-2</v>
      </c>
    </row>
    <row r="1189" spans="1:17" x14ac:dyDescent="0.2">
      <c r="A1189" s="78">
        <f t="shared" si="179"/>
        <v>225</v>
      </c>
      <c r="B1189" s="57" t="s">
        <v>1573</v>
      </c>
      <c r="C1189" s="57">
        <v>3670.09</v>
      </c>
      <c r="D1189" s="57"/>
      <c r="E1189" s="57"/>
      <c r="F1189" s="57">
        <f t="shared" si="172"/>
        <v>3670.09</v>
      </c>
      <c r="G1189" s="121">
        <v>77</v>
      </c>
      <c r="H1189" s="57"/>
      <c r="I1189" s="121">
        <v>5000</v>
      </c>
      <c r="J1189" s="57">
        <v>77</v>
      </c>
      <c r="K1189" s="56">
        <f t="shared" si="176"/>
        <v>0</v>
      </c>
      <c r="L1189" s="56">
        <f t="shared" si="177"/>
        <v>2.0431585677749362E-2</v>
      </c>
      <c r="M1189" s="54">
        <f t="shared" si="178"/>
        <v>75.188235294117646</v>
      </c>
      <c r="N1189" s="54">
        <f t="shared" si="173"/>
        <v>16.541411764705881</v>
      </c>
      <c r="O1189" s="245">
        <f t="shared" si="174"/>
        <v>35.714411764705879</v>
      </c>
      <c r="P1189" s="54">
        <v>0</v>
      </c>
      <c r="Q1189" s="122">
        <f t="shared" si="175"/>
        <v>3.4725050018808643E-2</v>
      </c>
    </row>
    <row r="1190" spans="1:17" x14ac:dyDescent="0.2">
      <c r="A1190" s="78">
        <f t="shared" si="179"/>
        <v>226</v>
      </c>
      <c r="B1190" s="57" t="s">
        <v>1574</v>
      </c>
      <c r="C1190" s="57">
        <v>428.84</v>
      </c>
      <c r="D1190" s="57"/>
      <c r="E1190" s="57"/>
      <c r="F1190" s="57">
        <f t="shared" si="172"/>
        <v>428.84</v>
      </c>
      <c r="G1190" s="121">
        <v>10</v>
      </c>
      <c r="H1190" s="57">
        <v>10</v>
      </c>
      <c r="I1190" s="121">
        <v>5000</v>
      </c>
      <c r="J1190" s="57">
        <v>10</v>
      </c>
      <c r="K1190" s="56">
        <f t="shared" si="176"/>
        <v>3.1851675778464469E-3</v>
      </c>
      <c r="L1190" s="56">
        <f t="shared" si="177"/>
        <v>2.6534526854219949E-3</v>
      </c>
      <c r="M1190" s="54">
        <f t="shared" si="178"/>
        <v>21.486122568827867</v>
      </c>
      <c r="N1190" s="54">
        <f t="shared" si="173"/>
        <v>4.7269469651421305</v>
      </c>
      <c r="O1190" s="245">
        <f t="shared" si="174"/>
        <v>10.205908220193237</v>
      </c>
      <c r="P1190" s="54">
        <v>0.96803203682393557</v>
      </c>
      <c r="Q1190" s="122">
        <f t="shared" si="175"/>
        <v>8.7181722299662284E-2</v>
      </c>
    </row>
    <row r="1191" spans="1:17" x14ac:dyDescent="0.2">
      <c r="A1191" s="78">
        <f t="shared" si="179"/>
        <v>227</v>
      </c>
      <c r="B1191" s="57" t="s">
        <v>1575</v>
      </c>
      <c r="C1191" s="57">
        <v>192.9</v>
      </c>
      <c r="D1191" s="57"/>
      <c r="E1191" s="57"/>
      <c r="F1191" s="57">
        <f t="shared" si="172"/>
        <v>192.9</v>
      </c>
      <c r="G1191" s="121">
        <v>4</v>
      </c>
      <c r="H1191" s="57">
        <v>4</v>
      </c>
      <c r="I1191" s="121">
        <v>5000</v>
      </c>
      <c r="J1191" s="57">
        <v>4</v>
      </c>
      <c r="K1191" s="56">
        <f t="shared" si="176"/>
        <v>1.2740670311385787E-3</v>
      </c>
      <c r="L1191" s="56">
        <f t="shared" si="177"/>
        <v>1.061381074168798E-3</v>
      </c>
      <c r="M1191" s="54">
        <f t="shared" si="178"/>
        <v>8.5944490275311463</v>
      </c>
      <c r="N1191" s="54">
        <f t="shared" si="173"/>
        <v>1.8907787860568521</v>
      </c>
      <c r="O1191" s="245">
        <f t="shared" si="174"/>
        <v>4.0823632880772944</v>
      </c>
      <c r="P1191" s="54">
        <v>0.3872128147295742</v>
      </c>
      <c r="Q1191" s="122">
        <f t="shared" si="175"/>
        <v>7.7526199670268886E-2</v>
      </c>
    </row>
    <row r="1192" spans="1:17" x14ac:dyDescent="0.2">
      <c r="A1192" s="78">
        <f t="shared" si="179"/>
        <v>228</v>
      </c>
      <c r="B1192" s="57" t="s">
        <v>1576</v>
      </c>
      <c r="C1192" s="57">
        <v>315.60000000000002</v>
      </c>
      <c r="D1192" s="57"/>
      <c r="E1192" s="57"/>
      <c r="F1192" s="57">
        <f t="shared" si="172"/>
        <v>315.60000000000002</v>
      </c>
      <c r="G1192" s="121">
        <v>6</v>
      </c>
      <c r="H1192" s="57">
        <v>6</v>
      </c>
      <c r="I1192" s="121">
        <v>5000</v>
      </c>
      <c r="J1192" s="57">
        <v>6</v>
      </c>
      <c r="K1192" s="56">
        <f t="shared" si="176"/>
        <v>1.911100546707868E-3</v>
      </c>
      <c r="L1192" s="56">
        <f t="shared" si="177"/>
        <v>1.592071611253197E-3</v>
      </c>
      <c r="M1192" s="54">
        <f t="shared" si="178"/>
        <v>12.891673541296718</v>
      </c>
      <c r="N1192" s="54">
        <f t="shared" si="173"/>
        <v>2.836168179085278</v>
      </c>
      <c r="O1192" s="245">
        <f t="shared" si="174"/>
        <v>6.1235449321159408</v>
      </c>
      <c r="P1192" s="54">
        <v>0.58081922209436132</v>
      </c>
      <c r="Q1192" s="122">
        <f t="shared" si="175"/>
        <v>7.1077965382104868E-2</v>
      </c>
    </row>
    <row r="1193" spans="1:17" x14ac:dyDescent="0.2">
      <c r="A1193" s="78">
        <f t="shared" si="179"/>
        <v>229</v>
      </c>
      <c r="B1193" s="57" t="s">
        <v>49</v>
      </c>
      <c r="C1193" s="57">
        <v>146.4</v>
      </c>
      <c r="D1193" s="57"/>
      <c r="E1193" s="57"/>
      <c r="F1193" s="57">
        <f t="shared" si="172"/>
        <v>146.4</v>
      </c>
      <c r="G1193" s="121">
        <v>5</v>
      </c>
      <c r="H1193" s="57">
        <v>5</v>
      </c>
      <c r="I1193" s="121">
        <v>5000</v>
      </c>
      <c r="J1193" s="57">
        <v>10</v>
      </c>
      <c r="K1193" s="56">
        <f t="shared" si="176"/>
        <v>1.5925837889232235E-3</v>
      </c>
      <c r="L1193" s="56">
        <f t="shared" si="177"/>
        <v>2.6534526854219949E-3</v>
      </c>
      <c r="M1193" s="54">
        <f t="shared" si="178"/>
        <v>15.625414225590404</v>
      </c>
      <c r="N1193" s="54">
        <f t="shared" si="173"/>
        <v>3.4375911296298889</v>
      </c>
      <c r="O1193" s="245">
        <f t="shared" si="174"/>
        <v>7.4220717571554413</v>
      </c>
      <c r="P1193" s="54">
        <v>0.48401601841196779</v>
      </c>
      <c r="Q1193" s="122">
        <f t="shared" si="175"/>
        <v>0.18421511701357718</v>
      </c>
    </row>
    <row r="1194" spans="1:17" x14ac:dyDescent="0.2">
      <c r="A1194" s="78">
        <f t="shared" si="179"/>
        <v>230</v>
      </c>
      <c r="B1194" s="57" t="s">
        <v>50</v>
      </c>
      <c r="C1194" s="57">
        <v>145.1</v>
      </c>
      <c r="D1194" s="57"/>
      <c r="E1194" s="57"/>
      <c r="F1194" s="57">
        <f t="shared" si="172"/>
        <v>145.1</v>
      </c>
      <c r="G1194" s="121">
        <v>1</v>
      </c>
      <c r="H1194" s="57">
        <v>6</v>
      </c>
      <c r="I1194" s="121">
        <v>5000</v>
      </c>
      <c r="J1194" s="57">
        <v>12</v>
      </c>
      <c r="K1194" s="56">
        <f t="shared" si="176"/>
        <v>1.911100546707868E-3</v>
      </c>
      <c r="L1194" s="56">
        <f t="shared" si="177"/>
        <v>3.1841432225063939E-3</v>
      </c>
      <c r="M1194" s="54">
        <f t="shared" si="178"/>
        <v>18.750497070708484</v>
      </c>
      <c r="N1194" s="54">
        <f t="shared" si="173"/>
        <v>4.1251093555558667</v>
      </c>
      <c r="O1194" s="245">
        <f t="shared" si="174"/>
        <v>8.9064861085865292</v>
      </c>
      <c r="P1194" s="54">
        <v>0.58081922209436132</v>
      </c>
      <c r="Q1194" s="122">
        <f t="shared" si="175"/>
        <v>0.22303867509955372</v>
      </c>
    </row>
    <row r="1195" spans="1:17" x14ac:dyDescent="0.2">
      <c r="A1195" s="78">
        <f t="shared" si="179"/>
        <v>231</v>
      </c>
      <c r="B1195" s="57" t="s">
        <v>51</v>
      </c>
      <c r="C1195" s="57">
        <v>206.7</v>
      </c>
      <c r="D1195" s="57"/>
      <c r="E1195" s="57"/>
      <c r="F1195" s="57">
        <f t="shared" si="172"/>
        <v>206.7</v>
      </c>
      <c r="G1195" s="121">
        <v>7</v>
      </c>
      <c r="H1195" s="57">
        <v>7</v>
      </c>
      <c r="I1195" s="121">
        <v>5000</v>
      </c>
      <c r="J1195" s="57">
        <v>14</v>
      </c>
      <c r="K1195" s="56">
        <f t="shared" si="176"/>
        <v>2.2296173044925129E-3</v>
      </c>
      <c r="L1195" s="56">
        <f t="shared" si="177"/>
        <v>3.7148337595907929E-3</v>
      </c>
      <c r="M1195" s="54">
        <f t="shared" si="178"/>
        <v>21.875579915826567</v>
      </c>
      <c r="N1195" s="54">
        <f t="shared" si="173"/>
        <v>4.8126275814818449</v>
      </c>
      <c r="O1195" s="245">
        <f t="shared" si="174"/>
        <v>10.390900460017619</v>
      </c>
      <c r="P1195" s="54">
        <v>0.67762242577675491</v>
      </c>
      <c r="Q1195" s="122">
        <f t="shared" si="175"/>
        <v>0.18266439469328877</v>
      </c>
    </row>
    <row r="1196" spans="1:17" x14ac:dyDescent="0.2">
      <c r="A1196" s="78">
        <f t="shared" si="179"/>
        <v>232</v>
      </c>
      <c r="B1196" s="57" t="s">
        <v>52</v>
      </c>
      <c r="C1196" s="57">
        <v>117.5</v>
      </c>
      <c r="D1196" s="57"/>
      <c r="E1196" s="57"/>
      <c r="F1196" s="57">
        <f t="shared" si="172"/>
        <v>117.5</v>
      </c>
      <c r="G1196" s="121">
        <v>5</v>
      </c>
      <c r="H1196" s="57">
        <v>5</v>
      </c>
      <c r="I1196" s="121">
        <v>5000</v>
      </c>
      <c r="J1196" s="57">
        <v>10</v>
      </c>
      <c r="K1196" s="56">
        <f t="shared" si="176"/>
        <v>1.5925837889232235E-3</v>
      </c>
      <c r="L1196" s="56">
        <f t="shared" si="177"/>
        <v>2.6534526854219949E-3</v>
      </c>
      <c r="M1196" s="54">
        <f t="shared" si="178"/>
        <v>15.625414225590404</v>
      </c>
      <c r="N1196" s="54">
        <f t="shared" si="173"/>
        <v>3.4375911296298889</v>
      </c>
      <c r="O1196" s="245">
        <f t="shared" si="174"/>
        <v>7.4220717571554413</v>
      </c>
      <c r="P1196" s="54">
        <v>0.48401601841196779</v>
      </c>
      <c r="Q1196" s="122">
        <f t="shared" si="175"/>
        <v>0.22952419685776768</v>
      </c>
    </row>
    <row r="1197" spans="1:17" x14ac:dyDescent="0.2">
      <c r="A1197" s="78">
        <f t="shared" si="179"/>
        <v>233</v>
      </c>
      <c r="B1197" s="57" t="s">
        <v>53</v>
      </c>
      <c r="C1197" s="57">
        <v>108.4</v>
      </c>
      <c r="D1197" s="57"/>
      <c r="E1197" s="57"/>
      <c r="F1197" s="57">
        <f t="shared" si="172"/>
        <v>108.4</v>
      </c>
      <c r="G1197" s="121">
        <v>3</v>
      </c>
      <c r="H1197" s="57">
        <v>3</v>
      </c>
      <c r="I1197" s="121">
        <v>5000</v>
      </c>
      <c r="J1197" s="57">
        <v>6</v>
      </c>
      <c r="K1197" s="56">
        <f t="shared" si="176"/>
        <v>9.55550273353934E-4</v>
      </c>
      <c r="L1197" s="56">
        <f t="shared" si="177"/>
        <v>1.592071611253197E-3</v>
      </c>
      <c r="M1197" s="54">
        <f t="shared" si="178"/>
        <v>9.3752485353542419</v>
      </c>
      <c r="N1197" s="54">
        <f t="shared" si="173"/>
        <v>2.0625546777779333</v>
      </c>
      <c r="O1197" s="245">
        <f t="shared" si="174"/>
        <v>4.4532430542932646</v>
      </c>
      <c r="P1197" s="54">
        <v>0.29040961104718066</v>
      </c>
      <c r="Q1197" s="122">
        <f t="shared" si="175"/>
        <v>0.14927542323314227</v>
      </c>
    </row>
    <row r="1198" spans="1:17" x14ac:dyDescent="0.2">
      <c r="A1198" s="78">
        <f t="shared" si="179"/>
        <v>234</v>
      </c>
      <c r="B1198" s="57" t="s">
        <v>54</v>
      </c>
      <c r="C1198" s="57">
        <v>253.3</v>
      </c>
      <c r="D1198" s="57"/>
      <c r="E1198" s="57"/>
      <c r="F1198" s="57">
        <f t="shared" si="172"/>
        <v>253.3</v>
      </c>
      <c r="G1198" s="121">
        <v>4</v>
      </c>
      <c r="H1198" s="57">
        <v>4</v>
      </c>
      <c r="I1198" s="121">
        <v>5000</v>
      </c>
      <c r="J1198" s="57">
        <v>8</v>
      </c>
      <c r="K1198" s="56">
        <f t="shared" si="176"/>
        <v>1.2740670311385787E-3</v>
      </c>
      <c r="L1198" s="56">
        <f t="shared" si="177"/>
        <v>2.1227621483375959E-3</v>
      </c>
      <c r="M1198" s="54">
        <f t="shared" si="178"/>
        <v>12.500331380472323</v>
      </c>
      <c r="N1198" s="54">
        <f t="shared" si="173"/>
        <v>2.7500729037039111</v>
      </c>
      <c r="O1198" s="245">
        <f t="shared" si="174"/>
        <v>5.9376574057243534</v>
      </c>
      <c r="P1198" s="54">
        <v>0.3872128147295742</v>
      </c>
      <c r="Q1198" s="122">
        <f t="shared" si="175"/>
        <v>8.5176764724161691E-2</v>
      </c>
    </row>
    <row r="1199" spans="1:17" x14ac:dyDescent="0.2">
      <c r="A1199" s="78">
        <f t="shared" si="179"/>
        <v>235</v>
      </c>
      <c r="B1199" s="57" t="s">
        <v>55</v>
      </c>
      <c r="C1199" s="57">
        <v>3062.2</v>
      </c>
      <c r="D1199" s="57"/>
      <c r="E1199" s="57"/>
      <c r="F1199" s="57">
        <f t="shared" si="172"/>
        <v>3062.2</v>
      </c>
      <c r="G1199" s="121">
        <v>53</v>
      </c>
      <c r="H1199" s="57"/>
      <c r="I1199" s="121">
        <v>5000</v>
      </c>
      <c r="J1199" s="57">
        <v>53</v>
      </c>
      <c r="K1199" s="56">
        <f t="shared" si="176"/>
        <v>0</v>
      </c>
      <c r="L1199" s="56">
        <f t="shared" si="177"/>
        <v>1.4063299232736573E-2</v>
      </c>
      <c r="M1199" s="54">
        <f t="shared" si="178"/>
        <v>51.752941176470586</v>
      </c>
      <c r="N1199" s="54">
        <f t="shared" si="173"/>
        <v>11.38564705882353</v>
      </c>
      <c r="O1199" s="245">
        <f t="shared" si="174"/>
        <v>24.582647058823525</v>
      </c>
      <c r="P1199" s="54">
        <v>0</v>
      </c>
      <c r="Q1199" s="122">
        <f t="shared" si="175"/>
        <v>2.8646474852758681E-2</v>
      </c>
    </row>
    <row r="1200" spans="1:17" x14ac:dyDescent="0.2">
      <c r="A1200" s="78">
        <f t="shared" si="179"/>
        <v>236</v>
      </c>
      <c r="B1200" s="57" t="s">
        <v>58</v>
      </c>
      <c r="C1200" s="57">
        <v>111.8</v>
      </c>
      <c r="D1200" s="57"/>
      <c r="E1200" s="57"/>
      <c r="F1200" s="57">
        <f t="shared" si="172"/>
        <v>111.8</v>
      </c>
      <c r="G1200" s="121">
        <v>3</v>
      </c>
      <c r="H1200" s="57">
        <v>3</v>
      </c>
      <c r="I1200" s="121">
        <v>5000</v>
      </c>
      <c r="J1200" s="57">
        <v>6</v>
      </c>
      <c r="K1200" s="56">
        <f t="shared" si="176"/>
        <v>9.55550273353934E-4</v>
      </c>
      <c r="L1200" s="56">
        <f t="shared" si="177"/>
        <v>1.592071611253197E-3</v>
      </c>
      <c r="M1200" s="54">
        <f t="shared" si="178"/>
        <v>9.3752485353542419</v>
      </c>
      <c r="N1200" s="54">
        <f t="shared" si="173"/>
        <v>2.0625546777779333</v>
      </c>
      <c r="O1200" s="245">
        <f t="shared" si="174"/>
        <v>4.4532430542932646</v>
      </c>
      <c r="P1200" s="54">
        <v>0.29040961104718066</v>
      </c>
      <c r="Q1200" s="122">
        <f t="shared" si="175"/>
        <v>0.14473574131013078</v>
      </c>
    </row>
    <row r="1201" spans="1:17" x14ac:dyDescent="0.2">
      <c r="A1201" s="78">
        <f t="shared" si="179"/>
        <v>237</v>
      </c>
      <c r="B1201" s="57" t="s">
        <v>59</v>
      </c>
      <c r="C1201" s="57">
        <v>2015.4</v>
      </c>
      <c r="D1201" s="57"/>
      <c r="E1201" s="57"/>
      <c r="F1201" s="57">
        <f t="shared" si="172"/>
        <v>2015.4</v>
      </c>
      <c r="G1201" s="121">
        <v>35</v>
      </c>
      <c r="H1201" s="57">
        <v>35</v>
      </c>
      <c r="I1201" s="121">
        <v>5000</v>
      </c>
      <c r="J1201" s="57">
        <v>70</v>
      </c>
      <c r="K1201" s="56">
        <f t="shared" si="176"/>
        <v>1.1148086522462564E-2</v>
      </c>
      <c r="L1201" s="56">
        <f t="shared" si="177"/>
        <v>1.8574168797953965E-2</v>
      </c>
      <c r="M1201" s="54">
        <f t="shared" si="178"/>
        <v>109.37789957913283</v>
      </c>
      <c r="N1201" s="54">
        <f t="shared" si="173"/>
        <v>24.063137907409224</v>
      </c>
      <c r="O1201" s="245">
        <f t="shared" si="174"/>
        <v>51.954502300088095</v>
      </c>
      <c r="P1201" s="54">
        <v>3.3881121288837739</v>
      </c>
      <c r="Q1201" s="122">
        <f t="shared" si="175"/>
        <v>9.3670562625540285E-2</v>
      </c>
    </row>
    <row r="1202" spans="1:17" x14ac:dyDescent="0.2">
      <c r="A1202" s="78">
        <f t="shared" si="179"/>
        <v>238</v>
      </c>
      <c r="B1202" s="57" t="s">
        <v>60</v>
      </c>
      <c r="C1202" s="57">
        <v>3806.5</v>
      </c>
      <c r="D1202" s="57"/>
      <c r="E1202" s="57"/>
      <c r="F1202" s="57">
        <f t="shared" si="172"/>
        <v>3806.5</v>
      </c>
      <c r="G1202" s="121">
        <v>65</v>
      </c>
      <c r="H1202" s="57">
        <v>65</v>
      </c>
      <c r="I1202" s="121">
        <v>5000</v>
      </c>
      <c r="J1202" s="57">
        <v>130</v>
      </c>
      <c r="K1202" s="56">
        <f t="shared" si="176"/>
        <v>2.0703589256001905E-2</v>
      </c>
      <c r="L1202" s="56">
        <f t="shared" si="177"/>
        <v>3.4494884910485933E-2</v>
      </c>
      <c r="M1202" s="54">
        <f t="shared" si="178"/>
        <v>203.13038493267524</v>
      </c>
      <c r="N1202" s="54">
        <f t="shared" si="173"/>
        <v>44.688684685188555</v>
      </c>
      <c r="O1202" s="245">
        <f t="shared" si="174"/>
        <v>96.486932843020739</v>
      </c>
      <c r="P1202" s="54">
        <v>6.2922082393555812</v>
      </c>
      <c r="Q1202" s="122">
        <f t="shared" si="175"/>
        <v>9.2105138762705929E-2</v>
      </c>
    </row>
    <row r="1203" spans="1:17" x14ac:dyDescent="0.2">
      <c r="A1203" s="78">
        <f t="shared" si="179"/>
        <v>239</v>
      </c>
      <c r="B1203" s="57" t="s">
        <v>61</v>
      </c>
      <c r="C1203" s="57">
        <v>300.8</v>
      </c>
      <c r="D1203" s="57"/>
      <c r="E1203" s="57"/>
      <c r="F1203" s="57">
        <f t="shared" si="172"/>
        <v>300.8</v>
      </c>
      <c r="G1203" s="121">
        <v>5</v>
      </c>
      <c r="H1203" s="57">
        <v>5</v>
      </c>
      <c r="I1203" s="121">
        <v>5000</v>
      </c>
      <c r="J1203" s="57">
        <v>10</v>
      </c>
      <c r="K1203" s="56">
        <f t="shared" si="176"/>
        <v>1.5925837889232235E-3</v>
      </c>
      <c r="L1203" s="56">
        <f t="shared" si="177"/>
        <v>2.6534526854219949E-3</v>
      </c>
      <c r="M1203" s="54">
        <f t="shared" si="178"/>
        <v>15.625414225590404</v>
      </c>
      <c r="N1203" s="54">
        <f t="shared" si="173"/>
        <v>3.4375911296298889</v>
      </c>
      <c r="O1203" s="245">
        <f t="shared" si="174"/>
        <v>7.4220717571554413</v>
      </c>
      <c r="P1203" s="54">
        <v>0.48401601841196779</v>
      </c>
      <c r="Q1203" s="122">
        <f t="shared" si="175"/>
        <v>8.9657889397565499E-2</v>
      </c>
    </row>
    <row r="1204" spans="1:17" x14ac:dyDescent="0.2">
      <c r="A1204" s="78">
        <f t="shared" si="179"/>
        <v>240</v>
      </c>
      <c r="B1204" s="57" t="s">
        <v>106</v>
      </c>
      <c r="C1204" s="57">
        <v>1711.2</v>
      </c>
      <c r="D1204" s="57"/>
      <c r="E1204" s="57">
        <v>324.10000000000002</v>
      </c>
      <c r="F1204" s="57">
        <f t="shared" si="172"/>
        <v>2035.3000000000002</v>
      </c>
      <c r="G1204" s="121">
        <v>33</v>
      </c>
      <c r="H1204" s="57">
        <v>33</v>
      </c>
      <c r="I1204" s="121">
        <v>5000</v>
      </c>
      <c r="J1204" s="57">
        <v>54</v>
      </c>
      <c r="K1204" s="56">
        <f t="shared" si="176"/>
        <v>1.0511053006893275E-2</v>
      </c>
      <c r="L1204" s="56">
        <f t="shared" si="177"/>
        <v>1.4328644501278773E-2</v>
      </c>
      <c r="M1204" s="54">
        <f t="shared" si="178"/>
        <v>91.410086830073126</v>
      </c>
      <c r="N1204" s="54">
        <f t="shared" si="173"/>
        <v>20.110219102616089</v>
      </c>
      <c r="O1204" s="245">
        <f t="shared" si="174"/>
        <v>43.419791244284731</v>
      </c>
      <c r="P1204" s="54">
        <v>3.1945057215189872</v>
      </c>
      <c r="Q1204" s="122">
        <f t="shared" si="175"/>
        <v>7.7695967620740394E-2</v>
      </c>
    </row>
    <row r="1205" spans="1:17" x14ac:dyDescent="0.2">
      <c r="A1205" s="78">
        <f t="shared" si="179"/>
        <v>241</v>
      </c>
      <c r="B1205" s="57" t="s">
        <v>107</v>
      </c>
      <c r="C1205" s="57">
        <v>1885.6</v>
      </c>
      <c r="D1205" s="57"/>
      <c r="E1205" s="57"/>
      <c r="F1205" s="57">
        <f t="shared" si="172"/>
        <v>1885.6</v>
      </c>
      <c r="G1205" s="121">
        <v>40</v>
      </c>
      <c r="H1205" s="57">
        <v>40</v>
      </c>
      <c r="I1205" s="121">
        <v>5000</v>
      </c>
      <c r="J1205" s="57">
        <v>62</v>
      </c>
      <c r="K1205" s="56">
        <f t="shared" si="176"/>
        <v>1.2740670311385788E-2</v>
      </c>
      <c r="L1205" s="56">
        <f t="shared" si="177"/>
        <v>1.6451406649616369E-2</v>
      </c>
      <c r="M1205" s="54">
        <f t="shared" si="178"/>
        <v>107.42684321648794</v>
      </c>
      <c r="N1205" s="54">
        <f t="shared" si="173"/>
        <v>23.633905507627347</v>
      </c>
      <c r="O1205" s="245">
        <f t="shared" si="174"/>
        <v>51.02775052783177</v>
      </c>
      <c r="P1205" s="54">
        <v>3.8721281472957423</v>
      </c>
      <c r="Q1205" s="122">
        <f t="shared" si="175"/>
        <v>9.8621461285130885E-2</v>
      </c>
    </row>
    <row r="1206" spans="1:17" x14ac:dyDescent="0.2">
      <c r="A1206" s="78">
        <f t="shared" si="179"/>
        <v>242</v>
      </c>
      <c r="B1206" s="57" t="s">
        <v>108</v>
      </c>
      <c r="C1206" s="57">
        <v>2603.3000000000002</v>
      </c>
      <c r="D1206" s="57"/>
      <c r="E1206" s="57">
        <v>443.5</v>
      </c>
      <c r="F1206" s="57">
        <f t="shared" si="172"/>
        <v>3046.8</v>
      </c>
      <c r="G1206" s="121">
        <v>64</v>
      </c>
      <c r="H1206" s="57">
        <v>64</v>
      </c>
      <c r="I1206" s="121">
        <v>5000</v>
      </c>
      <c r="J1206" s="57">
        <v>108</v>
      </c>
      <c r="K1206" s="56">
        <f t="shared" si="176"/>
        <v>2.038507249821726E-2</v>
      </c>
      <c r="L1206" s="56">
        <f t="shared" si="177"/>
        <v>2.8657289002557547E-2</v>
      </c>
      <c r="M1206" s="54">
        <f t="shared" si="178"/>
        <v>180.47589032285128</v>
      </c>
      <c r="N1206" s="54">
        <f t="shared" si="173"/>
        <v>39.704695871027283</v>
      </c>
      <c r="O1206" s="245">
        <f t="shared" si="174"/>
        <v>85.726047903354356</v>
      </c>
      <c r="P1206" s="54">
        <v>6.1954050356731871</v>
      </c>
      <c r="Q1206" s="122">
        <f t="shared" si="175"/>
        <v>0.10243601126851322</v>
      </c>
    </row>
    <row r="1207" spans="1:17" x14ac:dyDescent="0.2">
      <c r="A1207" s="78">
        <f t="shared" si="179"/>
        <v>243</v>
      </c>
      <c r="B1207" s="57" t="s">
        <v>109</v>
      </c>
      <c r="C1207" s="57">
        <v>122.5</v>
      </c>
      <c r="D1207" s="57"/>
      <c r="E1207" s="57"/>
      <c r="F1207" s="57">
        <f t="shared" ref="F1207:F1255" si="180">C1207+D1207+E1207</f>
        <v>122.5</v>
      </c>
      <c r="G1207" s="121">
        <v>3</v>
      </c>
      <c r="H1207" s="57">
        <v>3</v>
      </c>
      <c r="I1207" s="121">
        <v>5000</v>
      </c>
      <c r="J1207" s="57">
        <v>5</v>
      </c>
      <c r="K1207" s="56">
        <f t="shared" si="176"/>
        <v>9.55550273353934E-4</v>
      </c>
      <c r="L1207" s="56">
        <f t="shared" si="177"/>
        <v>1.3267263427109975E-3</v>
      </c>
      <c r="M1207" s="54">
        <f t="shared" si="178"/>
        <v>8.3987779471189477</v>
      </c>
      <c r="N1207" s="54">
        <f t="shared" ref="N1207:N1255" si="181">M1207*0.22</f>
        <v>1.8477311483661685</v>
      </c>
      <c r="O1207" s="245">
        <f t="shared" si="174"/>
        <v>3.9894195248814999</v>
      </c>
      <c r="P1207" s="54">
        <v>0.29040961104718066</v>
      </c>
      <c r="Q1207" s="122">
        <f t="shared" si="175"/>
        <v>0.11858235290950039</v>
      </c>
    </row>
    <row r="1208" spans="1:17" x14ac:dyDescent="0.2">
      <c r="A1208" s="78">
        <f t="shared" si="179"/>
        <v>244</v>
      </c>
      <c r="B1208" s="57" t="s">
        <v>110</v>
      </c>
      <c r="C1208" s="57">
        <v>1944.7</v>
      </c>
      <c r="D1208" s="57"/>
      <c r="E1208" s="57">
        <v>44.7</v>
      </c>
      <c r="F1208" s="57">
        <f t="shared" si="180"/>
        <v>1989.4</v>
      </c>
      <c r="G1208" s="121">
        <v>40</v>
      </c>
      <c r="H1208" s="57">
        <v>40</v>
      </c>
      <c r="I1208" s="121">
        <v>5000</v>
      </c>
      <c r="J1208" s="57">
        <v>80</v>
      </c>
      <c r="K1208" s="56">
        <f t="shared" si="176"/>
        <v>1.2740670311385788E-2</v>
      </c>
      <c r="L1208" s="56">
        <f t="shared" si="177"/>
        <v>2.1227621483375959E-2</v>
      </c>
      <c r="M1208" s="54">
        <f t="shared" si="178"/>
        <v>125.00331380472323</v>
      </c>
      <c r="N1208" s="54">
        <f t="shared" si="181"/>
        <v>27.500729037039111</v>
      </c>
      <c r="O1208" s="245">
        <f t="shared" si="174"/>
        <v>59.376574057243531</v>
      </c>
      <c r="P1208" s="54">
        <v>3.8721281472957423</v>
      </c>
      <c r="Q1208" s="122">
        <f t="shared" si="175"/>
        <v>0.10845116369071157</v>
      </c>
    </row>
    <row r="1209" spans="1:17" x14ac:dyDescent="0.2">
      <c r="A1209" s="78">
        <f t="shared" si="179"/>
        <v>245</v>
      </c>
      <c r="B1209" s="57" t="s">
        <v>111</v>
      </c>
      <c r="C1209" s="57">
        <v>275.8</v>
      </c>
      <c r="D1209" s="57"/>
      <c r="E1209" s="57">
        <v>62.2</v>
      </c>
      <c r="F1209" s="57">
        <f t="shared" si="180"/>
        <v>338</v>
      </c>
      <c r="G1209" s="121">
        <v>6</v>
      </c>
      <c r="H1209" s="57">
        <v>10</v>
      </c>
      <c r="I1209" s="121">
        <v>5000</v>
      </c>
      <c r="J1209" s="57">
        <v>12</v>
      </c>
      <c r="K1209" s="56">
        <f t="shared" si="176"/>
        <v>3.1851675778464469E-3</v>
      </c>
      <c r="L1209" s="56">
        <f t="shared" si="177"/>
        <v>3.1841432225063939E-3</v>
      </c>
      <c r="M1209" s="54">
        <f t="shared" si="178"/>
        <v>23.439063745298455</v>
      </c>
      <c r="N1209" s="54">
        <f t="shared" si="181"/>
        <v>5.1565940239656598</v>
      </c>
      <c r="O1209" s="245">
        <f t="shared" si="174"/>
        <v>11.133555279016766</v>
      </c>
      <c r="P1209" s="54">
        <v>0.96803203682393557</v>
      </c>
      <c r="Q1209" s="122">
        <f t="shared" si="175"/>
        <v>0.12040605054764739</v>
      </c>
    </row>
    <row r="1210" spans="1:17" x14ac:dyDescent="0.2">
      <c r="A1210" s="78">
        <f t="shared" si="179"/>
        <v>246</v>
      </c>
      <c r="B1210" s="57" t="s">
        <v>112</v>
      </c>
      <c r="C1210" s="57">
        <v>1780.7</v>
      </c>
      <c r="D1210" s="57"/>
      <c r="E1210" s="57">
        <v>144.19999999999999</v>
      </c>
      <c r="F1210" s="57">
        <f t="shared" si="180"/>
        <v>1924.9</v>
      </c>
      <c r="G1210" s="121">
        <v>29</v>
      </c>
      <c r="H1210" s="57">
        <v>47</v>
      </c>
      <c r="I1210" s="121">
        <v>5000</v>
      </c>
      <c r="J1210" s="57">
        <v>52</v>
      </c>
      <c r="K1210" s="56">
        <f t="shared" si="176"/>
        <v>1.49702876158783E-2</v>
      </c>
      <c r="L1210" s="56">
        <f t="shared" si="177"/>
        <v>1.3797953964194374E-2</v>
      </c>
      <c r="M1210" s="54">
        <f t="shared" si="178"/>
        <v>105.86712901466744</v>
      </c>
      <c r="N1210" s="54">
        <f t="shared" si="181"/>
        <v>23.290768383226837</v>
      </c>
      <c r="O1210" s="245">
        <f t="shared" si="174"/>
        <v>50.286886281967035</v>
      </c>
      <c r="P1210" s="54">
        <v>4.5497505730724974</v>
      </c>
      <c r="Q1210" s="122">
        <f t="shared" si="175"/>
        <v>9.5586541769927688E-2</v>
      </c>
    </row>
    <row r="1211" spans="1:17" x14ac:dyDescent="0.2">
      <c r="A1211" s="78">
        <f t="shared" si="179"/>
        <v>247</v>
      </c>
      <c r="B1211" s="57" t="s">
        <v>113</v>
      </c>
      <c r="C1211" s="57">
        <v>3125.4</v>
      </c>
      <c r="D1211" s="57"/>
      <c r="E1211" s="57">
        <v>54.7</v>
      </c>
      <c r="F1211" s="57">
        <f t="shared" si="180"/>
        <v>3180.1</v>
      </c>
      <c r="G1211" s="121">
        <v>76</v>
      </c>
      <c r="H1211" s="57">
        <v>76</v>
      </c>
      <c r="I1211" s="121">
        <v>5000</v>
      </c>
      <c r="J1211" s="57">
        <v>150</v>
      </c>
      <c r="K1211" s="56">
        <f t="shared" si="176"/>
        <v>2.4207273591632997E-2</v>
      </c>
      <c r="L1211" s="56">
        <f t="shared" si="177"/>
        <v>3.9801790281329921E-2</v>
      </c>
      <c r="M1211" s="54">
        <f t="shared" si="178"/>
        <v>235.55335505250352</v>
      </c>
      <c r="N1211" s="54">
        <f t="shared" si="181"/>
        <v>51.821738111550772</v>
      </c>
      <c r="O1211" s="245">
        <f t="shared" si="174"/>
        <v>111.88784364993917</v>
      </c>
      <c r="P1211" s="54">
        <v>7.3570434798619102</v>
      </c>
      <c r="Q1211" s="122">
        <f t="shared" si="175"/>
        <v>0.12786389745412263</v>
      </c>
    </row>
    <row r="1212" spans="1:17" x14ac:dyDescent="0.2">
      <c r="A1212" s="78">
        <f t="shared" si="179"/>
        <v>248</v>
      </c>
      <c r="B1212" s="57" t="s">
        <v>114</v>
      </c>
      <c r="C1212" s="57">
        <v>296</v>
      </c>
      <c r="D1212" s="57"/>
      <c r="E1212" s="57">
        <v>36.799999999999997</v>
      </c>
      <c r="F1212" s="57">
        <f t="shared" si="180"/>
        <v>332.8</v>
      </c>
      <c r="G1212" s="121">
        <v>6</v>
      </c>
      <c r="H1212" s="57">
        <v>6</v>
      </c>
      <c r="I1212" s="121">
        <v>5000</v>
      </c>
      <c r="J1212" s="57">
        <v>12</v>
      </c>
      <c r="K1212" s="56">
        <f t="shared" si="176"/>
        <v>1.911100546707868E-3</v>
      </c>
      <c r="L1212" s="56">
        <f t="shared" si="177"/>
        <v>3.1841432225063939E-3</v>
      </c>
      <c r="M1212" s="54">
        <f t="shared" si="178"/>
        <v>18.750497070708484</v>
      </c>
      <c r="N1212" s="54">
        <f t="shared" si="181"/>
        <v>4.1251093555558667</v>
      </c>
      <c r="O1212" s="245">
        <f t="shared" si="174"/>
        <v>8.9064861085865292</v>
      </c>
      <c r="P1212" s="54">
        <v>0.58081922209436132</v>
      </c>
      <c r="Q1212" s="122">
        <f t="shared" si="175"/>
        <v>9.7244326192744118E-2</v>
      </c>
    </row>
    <row r="1213" spans="1:17" x14ac:dyDescent="0.2">
      <c r="A1213" s="78">
        <f t="shared" si="179"/>
        <v>249</v>
      </c>
      <c r="B1213" s="57" t="s">
        <v>115</v>
      </c>
      <c r="C1213" s="57">
        <v>154.80000000000001</v>
      </c>
      <c r="D1213" s="57"/>
      <c r="E1213" s="57"/>
      <c r="F1213" s="57">
        <f t="shared" si="180"/>
        <v>154.80000000000001</v>
      </c>
      <c r="G1213" s="121">
        <v>3</v>
      </c>
      <c r="H1213" s="57">
        <v>3</v>
      </c>
      <c r="I1213" s="121">
        <v>5000</v>
      </c>
      <c r="J1213" s="57">
        <v>6</v>
      </c>
      <c r="K1213" s="56">
        <f t="shared" si="176"/>
        <v>9.55550273353934E-4</v>
      </c>
      <c r="L1213" s="56">
        <f t="shared" si="177"/>
        <v>1.592071611253197E-3</v>
      </c>
      <c r="M1213" s="54">
        <f t="shared" si="178"/>
        <v>9.3752485353542419</v>
      </c>
      <c r="N1213" s="54">
        <f t="shared" si="181"/>
        <v>2.0625546777779333</v>
      </c>
      <c r="O1213" s="245">
        <f t="shared" si="174"/>
        <v>4.4532430542932646</v>
      </c>
      <c r="P1213" s="54">
        <v>0.29040961104718066</v>
      </c>
      <c r="Q1213" s="122">
        <f t="shared" si="175"/>
        <v>0.10453136872398335</v>
      </c>
    </row>
    <row r="1214" spans="1:17" x14ac:dyDescent="0.2">
      <c r="A1214" s="78">
        <f t="shared" si="179"/>
        <v>250</v>
      </c>
      <c r="B1214" s="57" t="s">
        <v>128</v>
      </c>
      <c r="C1214" s="57">
        <v>247.5</v>
      </c>
      <c r="D1214" s="57"/>
      <c r="E1214" s="57"/>
      <c r="F1214" s="57">
        <f t="shared" si="180"/>
        <v>247.5</v>
      </c>
      <c r="G1214" s="121">
        <v>5</v>
      </c>
      <c r="H1214" s="57">
        <v>5</v>
      </c>
      <c r="I1214" s="121">
        <v>5000</v>
      </c>
      <c r="J1214" s="57">
        <v>15</v>
      </c>
      <c r="K1214" s="56">
        <f t="shared" si="176"/>
        <v>1.5925837889232235E-3</v>
      </c>
      <c r="L1214" s="56">
        <f t="shared" si="177"/>
        <v>3.9801790281329928E-3</v>
      </c>
      <c r="M1214" s="54">
        <f t="shared" si="178"/>
        <v>20.507767166766875</v>
      </c>
      <c r="N1214" s="54">
        <f t="shared" si="181"/>
        <v>4.511708776688713</v>
      </c>
      <c r="O1214" s="245">
        <f t="shared" si="174"/>
        <v>9.7411894042142659</v>
      </c>
      <c r="P1214" s="54">
        <v>0.48401601841196779</v>
      </c>
      <c r="Q1214" s="122">
        <f t="shared" si="175"/>
        <v>0.14240275299427002</v>
      </c>
    </row>
    <row r="1215" spans="1:17" x14ac:dyDescent="0.2">
      <c r="A1215" s="78">
        <f t="shared" si="179"/>
        <v>251</v>
      </c>
      <c r="B1215" s="57" t="s">
        <v>1727</v>
      </c>
      <c r="C1215" s="57">
        <v>54.1</v>
      </c>
      <c r="D1215" s="57"/>
      <c r="E1215" s="57">
        <v>22.5</v>
      </c>
      <c r="F1215" s="57">
        <f t="shared" si="180"/>
        <v>76.599999999999994</v>
      </c>
      <c r="G1215" s="121">
        <v>2</v>
      </c>
      <c r="H1215" s="57">
        <v>2</v>
      </c>
      <c r="I1215" s="121">
        <v>5000</v>
      </c>
      <c r="J1215" s="57">
        <v>6</v>
      </c>
      <c r="K1215" s="56">
        <f t="shared" si="176"/>
        <v>6.3703351556928937E-4</v>
      </c>
      <c r="L1215" s="56">
        <f t="shared" si="177"/>
        <v>1.592071611253197E-3</v>
      </c>
      <c r="M1215" s="54">
        <f t="shared" si="178"/>
        <v>8.2031068667067508</v>
      </c>
      <c r="N1215" s="54">
        <f t="shared" si="181"/>
        <v>1.8046835106754853</v>
      </c>
      <c r="O1215" s="245">
        <f t="shared" si="174"/>
        <v>3.8964757616857066</v>
      </c>
      <c r="P1215" s="54">
        <v>0.1936064073647871</v>
      </c>
      <c r="Q1215" s="122">
        <f t="shared" si="175"/>
        <v>0.18404533350434374</v>
      </c>
    </row>
    <row r="1216" spans="1:17" x14ac:dyDescent="0.2">
      <c r="A1216" s="78">
        <f t="shared" si="179"/>
        <v>252</v>
      </c>
      <c r="B1216" s="57" t="s">
        <v>1728</v>
      </c>
      <c r="C1216" s="57">
        <v>101.8</v>
      </c>
      <c r="D1216" s="57"/>
      <c r="E1216" s="57"/>
      <c r="F1216" s="57">
        <f t="shared" si="180"/>
        <v>101.8</v>
      </c>
      <c r="G1216" s="121">
        <v>2</v>
      </c>
      <c r="H1216" s="57">
        <v>4</v>
      </c>
      <c r="I1216" s="121">
        <v>5000</v>
      </c>
      <c r="J1216" s="57">
        <v>5</v>
      </c>
      <c r="K1216" s="56">
        <f t="shared" si="176"/>
        <v>1.2740670311385787E-3</v>
      </c>
      <c r="L1216" s="56">
        <f t="shared" si="177"/>
        <v>1.3267263427109975E-3</v>
      </c>
      <c r="M1216" s="54">
        <f t="shared" si="178"/>
        <v>9.5709196157664405</v>
      </c>
      <c r="N1216" s="54">
        <f t="shared" si="181"/>
        <v>2.1056023154686168</v>
      </c>
      <c r="O1216" s="245">
        <f t="shared" si="174"/>
        <v>4.5461868174890592</v>
      </c>
      <c r="P1216" s="54">
        <v>0.3872128147295742</v>
      </c>
      <c r="Q1216" s="122">
        <f t="shared" si="175"/>
        <v>0.16316229433648025</v>
      </c>
    </row>
    <row r="1217" spans="1:17" x14ac:dyDescent="0.2">
      <c r="A1217" s="78">
        <f t="shared" si="179"/>
        <v>253</v>
      </c>
      <c r="B1217" s="57" t="s">
        <v>1729</v>
      </c>
      <c r="C1217" s="57">
        <v>115</v>
      </c>
      <c r="D1217" s="57"/>
      <c r="E1217" s="57"/>
      <c r="F1217" s="57">
        <f t="shared" si="180"/>
        <v>115</v>
      </c>
      <c r="G1217" s="121">
        <v>4</v>
      </c>
      <c r="H1217" s="57">
        <v>4</v>
      </c>
      <c r="I1217" s="121">
        <v>5000</v>
      </c>
      <c r="J1217" s="57">
        <v>4</v>
      </c>
      <c r="K1217" s="56">
        <f t="shared" si="176"/>
        <v>1.2740670311385787E-3</v>
      </c>
      <c r="L1217" s="56">
        <f t="shared" si="177"/>
        <v>1.061381074168798E-3</v>
      </c>
      <c r="M1217" s="54">
        <f t="shared" si="178"/>
        <v>8.5944490275311463</v>
      </c>
      <c r="N1217" s="54">
        <f t="shared" si="181"/>
        <v>1.8907787860568521</v>
      </c>
      <c r="O1217" s="245">
        <f t="shared" si="174"/>
        <v>4.0823632880772944</v>
      </c>
      <c r="P1217" s="54">
        <v>0.3872128147295742</v>
      </c>
      <c r="Q1217" s="122">
        <f t="shared" si="175"/>
        <v>0.13004177318604232</v>
      </c>
    </row>
    <row r="1218" spans="1:17" x14ac:dyDescent="0.2">
      <c r="A1218" s="78">
        <f t="shared" si="179"/>
        <v>254</v>
      </c>
      <c r="B1218" s="57" t="s">
        <v>1730</v>
      </c>
      <c r="C1218" s="57">
        <v>140.6</v>
      </c>
      <c r="D1218" s="57"/>
      <c r="E1218" s="57"/>
      <c r="F1218" s="57">
        <f t="shared" si="180"/>
        <v>140.6</v>
      </c>
      <c r="G1218" s="121">
        <v>4</v>
      </c>
      <c r="H1218" s="57">
        <v>2</v>
      </c>
      <c r="I1218" s="121">
        <v>5000</v>
      </c>
      <c r="J1218" s="57">
        <v>5</v>
      </c>
      <c r="K1218" s="56">
        <f t="shared" si="176"/>
        <v>6.3703351556928937E-4</v>
      </c>
      <c r="L1218" s="56">
        <f t="shared" si="177"/>
        <v>1.3267263427109975E-3</v>
      </c>
      <c r="M1218" s="54">
        <f t="shared" si="178"/>
        <v>7.2266362784714557</v>
      </c>
      <c r="N1218" s="54">
        <f t="shared" si="181"/>
        <v>1.5898599812637202</v>
      </c>
      <c r="O1218" s="245">
        <f t="shared" si="174"/>
        <v>3.4326522322739415</v>
      </c>
      <c r="P1218" s="54">
        <v>0.1936064073647871</v>
      </c>
      <c r="Q1218" s="122">
        <f t="shared" si="175"/>
        <v>8.8497545514750392E-2</v>
      </c>
    </row>
    <row r="1219" spans="1:17" x14ac:dyDescent="0.2">
      <c r="A1219" s="78">
        <f t="shared" si="179"/>
        <v>255</v>
      </c>
      <c r="B1219" s="57" t="s">
        <v>1731</v>
      </c>
      <c r="C1219" s="57">
        <v>309.3</v>
      </c>
      <c r="D1219" s="57"/>
      <c r="E1219" s="57"/>
      <c r="F1219" s="57">
        <f t="shared" si="180"/>
        <v>309.3</v>
      </c>
      <c r="G1219" s="121">
        <v>8</v>
      </c>
      <c r="H1219" s="57">
        <v>14</v>
      </c>
      <c r="I1219" s="121">
        <v>5000</v>
      </c>
      <c r="J1219" s="57">
        <v>15</v>
      </c>
      <c r="K1219" s="56">
        <f t="shared" si="176"/>
        <v>4.4592346089850259E-3</v>
      </c>
      <c r="L1219" s="56">
        <f t="shared" si="177"/>
        <v>3.9801790281329928E-3</v>
      </c>
      <c r="M1219" s="54">
        <f t="shared" si="178"/>
        <v>31.057042184594305</v>
      </c>
      <c r="N1219" s="54">
        <f t="shared" si="181"/>
        <v>6.8325492806107473</v>
      </c>
      <c r="O1219" s="245">
        <f t="shared" si="174"/>
        <v>14.752095037682293</v>
      </c>
      <c r="P1219" s="54">
        <v>1.3552448515535098</v>
      </c>
      <c r="Q1219" s="122">
        <f t="shared" si="175"/>
        <v>0.1745778575959937</v>
      </c>
    </row>
    <row r="1220" spans="1:17" x14ac:dyDescent="0.2">
      <c r="A1220" s="78">
        <f t="shared" si="179"/>
        <v>256</v>
      </c>
      <c r="B1220" s="57" t="s">
        <v>1732</v>
      </c>
      <c r="C1220" s="57">
        <v>156.5</v>
      </c>
      <c r="D1220" s="57"/>
      <c r="E1220" s="57"/>
      <c r="F1220" s="57">
        <f t="shared" si="180"/>
        <v>156.5</v>
      </c>
      <c r="G1220" s="121">
        <v>3</v>
      </c>
      <c r="H1220" s="57">
        <v>6</v>
      </c>
      <c r="I1220" s="121">
        <v>5000</v>
      </c>
      <c r="J1220" s="57">
        <v>8</v>
      </c>
      <c r="K1220" s="56">
        <f t="shared" si="176"/>
        <v>1.911100546707868E-3</v>
      </c>
      <c r="L1220" s="56">
        <f t="shared" si="177"/>
        <v>2.1227621483375959E-3</v>
      </c>
      <c r="M1220" s="54">
        <f t="shared" si="178"/>
        <v>14.844614717767307</v>
      </c>
      <c r="N1220" s="54">
        <f t="shared" si="181"/>
        <v>3.2658152379088077</v>
      </c>
      <c r="O1220" s="245">
        <f t="shared" si="174"/>
        <v>7.0511919909394702</v>
      </c>
      <c r="P1220" s="54">
        <v>0.58081922209436132</v>
      </c>
      <c r="Q1220" s="122">
        <f t="shared" si="175"/>
        <v>0.1644884419725875</v>
      </c>
    </row>
    <row r="1221" spans="1:17" x14ac:dyDescent="0.2">
      <c r="A1221" s="78">
        <f t="shared" si="179"/>
        <v>257</v>
      </c>
      <c r="B1221" s="57" t="s">
        <v>1733</v>
      </c>
      <c r="C1221" s="57">
        <v>85.5</v>
      </c>
      <c r="D1221" s="57"/>
      <c r="E1221" s="57"/>
      <c r="F1221" s="57">
        <f t="shared" si="180"/>
        <v>85.5</v>
      </c>
      <c r="G1221" s="121">
        <v>3</v>
      </c>
      <c r="H1221" s="57">
        <v>2</v>
      </c>
      <c r="I1221" s="121">
        <v>5000</v>
      </c>
      <c r="J1221" s="57">
        <v>4</v>
      </c>
      <c r="K1221" s="56">
        <f t="shared" si="176"/>
        <v>6.3703351556928937E-4</v>
      </c>
      <c r="L1221" s="56">
        <f t="shared" si="177"/>
        <v>1.061381074168798E-3</v>
      </c>
      <c r="M1221" s="54">
        <f t="shared" si="178"/>
        <v>6.2501656902361615</v>
      </c>
      <c r="N1221" s="54">
        <f t="shared" si="181"/>
        <v>1.3750364518519556</v>
      </c>
      <c r="O1221" s="245">
        <f t="shared" ref="O1221:O1284" si="182">M1221*0.475</f>
        <v>2.9688287028621767</v>
      </c>
      <c r="P1221" s="54">
        <v>0.1936064073647871</v>
      </c>
      <c r="Q1221" s="122">
        <f t="shared" ref="Q1221:Q1284" si="183">(M1221+N1221+O1221+P1221)/F1221</f>
        <v>0.1261711959335097</v>
      </c>
    </row>
    <row r="1222" spans="1:17" x14ac:dyDescent="0.2">
      <c r="A1222" s="78">
        <f t="shared" si="179"/>
        <v>258</v>
      </c>
      <c r="B1222" s="57" t="s">
        <v>1734</v>
      </c>
      <c r="C1222" s="57">
        <v>305</v>
      </c>
      <c r="D1222" s="57"/>
      <c r="E1222" s="57"/>
      <c r="F1222" s="57">
        <f t="shared" si="180"/>
        <v>305</v>
      </c>
      <c r="G1222" s="121">
        <v>7</v>
      </c>
      <c r="H1222" s="57">
        <v>12</v>
      </c>
      <c r="I1222" s="121">
        <v>5000</v>
      </c>
      <c r="J1222" s="57">
        <v>12</v>
      </c>
      <c r="K1222" s="56">
        <f t="shared" ref="K1222:K1285" si="184">SUM(1.34/4207*H1222)</f>
        <v>3.822201093415736E-3</v>
      </c>
      <c r="L1222" s="56">
        <f t="shared" ref="L1222:L1285" si="185">SUM(1.66/6256*J1222)</f>
        <v>3.1841432225063939E-3</v>
      </c>
      <c r="M1222" s="54">
        <f t="shared" ref="M1222:M1285" si="186">(L1222+K1222)*3680</f>
        <v>25.783347082593437</v>
      </c>
      <c r="N1222" s="54">
        <f t="shared" si="181"/>
        <v>5.6723363581705559</v>
      </c>
      <c r="O1222" s="245">
        <f t="shared" si="182"/>
        <v>12.247089864231882</v>
      </c>
      <c r="P1222" s="54">
        <v>1.1616384441887226</v>
      </c>
      <c r="Q1222" s="122">
        <f t="shared" si="183"/>
        <v>0.14709643196453967</v>
      </c>
    </row>
    <row r="1223" spans="1:17" x14ac:dyDescent="0.2">
      <c r="A1223" s="78">
        <f t="shared" ref="A1223:A1286" si="187">A1222+1</f>
        <v>259</v>
      </c>
      <c r="B1223" s="57" t="s">
        <v>1735</v>
      </c>
      <c r="C1223" s="57">
        <v>340.2</v>
      </c>
      <c r="D1223" s="57"/>
      <c r="E1223" s="57"/>
      <c r="F1223" s="57">
        <f t="shared" si="180"/>
        <v>340.2</v>
      </c>
      <c r="G1223" s="121">
        <v>8</v>
      </c>
      <c r="H1223" s="57">
        <v>15</v>
      </c>
      <c r="I1223" s="121">
        <v>5000</v>
      </c>
      <c r="J1223" s="57">
        <v>16</v>
      </c>
      <c r="K1223" s="56">
        <f t="shared" si="184"/>
        <v>4.7777513667696704E-3</v>
      </c>
      <c r="L1223" s="56">
        <f t="shared" si="185"/>
        <v>4.2455242966751919E-3</v>
      </c>
      <c r="M1223" s="54">
        <f t="shared" si="186"/>
        <v>33.205654441477094</v>
      </c>
      <c r="N1223" s="54">
        <f t="shared" si="181"/>
        <v>7.3052439771249604</v>
      </c>
      <c r="O1223" s="245">
        <f t="shared" si="182"/>
        <v>15.772685859701619</v>
      </c>
      <c r="P1223" s="54">
        <v>1.4520480552359032</v>
      </c>
      <c r="Q1223" s="122">
        <f t="shared" si="183"/>
        <v>0.16971085342016337</v>
      </c>
    </row>
    <row r="1224" spans="1:17" x14ac:dyDescent="0.2">
      <c r="A1224" s="78">
        <f t="shared" si="187"/>
        <v>260</v>
      </c>
      <c r="B1224" s="57" t="s">
        <v>1736</v>
      </c>
      <c r="C1224" s="57">
        <v>189.1</v>
      </c>
      <c r="D1224" s="57"/>
      <c r="E1224" s="57"/>
      <c r="F1224" s="57">
        <f t="shared" si="180"/>
        <v>189.1</v>
      </c>
      <c r="G1224" s="121">
        <v>5</v>
      </c>
      <c r="H1224" s="57">
        <v>6</v>
      </c>
      <c r="I1224" s="121">
        <v>5000</v>
      </c>
      <c r="J1224" s="57">
        <v>6</v>
      </c>
      <c r="K1224" s="56">
        <f t="shared" si="184"/>
        <v>1.911100546707868E-3</v>
      </c>
      <c r="L1224" s="56">
        <f t="shared" si="185"/>
        <v>1.592071611253197E-3</v>
      </c>
      <c r="M1224" s="54">
        <f t="shared" si="186"/>
        <v>12.891673541296718</v>
      </c>
      <c r="N1224" s="54">
        <f t="shared" si="181"/>
        <v>2.836168179085278</v>
      </c>
      <c r="O1224" s="245">
        <f t="shared" si="182"/>
        <v>6.1235449321159408</v>
      </c>
      <c r="P1224" s="54">
        <v>0.58081922209436132</v>
      </c>
      <c r="Q1224" s="122">
        <f t="shared" si="183"/>
        <v>0.11862615481011264</v>
      </c>
    </row>
    <row r="1225" spans="1:17" x14ac:dyDescent="0.2">
      <c r="A1225" s="78">
        <f t="shared" si="187"/>
        <v>261</v>
      </c>
      <c r="B1225" s="57" t="s">
        <v>1737</v>
      </c>
      <c r="C1225" s="57">
        <v>101.7</v>
      </c>
      <c r="D1225" s="57"/>
      <c r="E1225" s="57"/>
      <c r="F1225" s="57">
        <f t="shared" si="180"/>
        <v>101.7</v>
      </c>
      <c r="G1225" s="121">
        <v>3</v>
      </c>
      <c r="H1225" s="57">
        <v>5</v>
      </c>
      <c r="I1225" s="121">
        <v>5000</v>
      </c>
      <c r="J1225" s="57">
        <v>12</v>
      </c>
      <c r="K1225" s="56">
        <f t="shared" si="184"/>
        <v>1.5925837889232235E-3</v>
      </c>
      <c r="L1225" s="56">
        <f t="shared" si="185"/>
        <v>3.1841432225063939E-3</v>
      </c>
      <c r="M1225" s="54">
        <f t="shared" si="186"/>
        <v>17.578355402060993</v>
      </c>
      <c r="N1225" s="54">
        <f t="shared" si="181"/>
        <v>3.8672381884534186</v>
      </c>
      <c r="O1225" s="245">
        <f t="shared" si="182"/>
        <v>8.3497188159789708</v>
      </c>
      <c r="P1225" s="54">
        <v>0.48401601841196779</v>
      </c>
      <c r="Q1225" s="122">
        <f t="shared" si="183"/>
        <v>0.29773184291942328</v>
      </c>
    </row>
    <row r="1226" spans="1:17" x14ac:dyDescent="0.2">
      <c r="A1226" s="78">
        <f t="shared" si="187"/>
        <v>262</v>
      </c>
      <c r="B1226" s="57" t="s">
        <v>1743</v>
      </c>
      <c r="C1226" s="57">
        <v>414.8</v>
      </c>
      <c r="D1226" s="57"/>
      <c r="E1226" s="57"/>
      <c r="F1226" s="57">
        <f t="shared" si="180"/>
        <v>414.8</v>
      </c>
      <c r="G1226" s="121">
        <v>10</v>
      </c>
      <c r="H1226" s="57">
        <v>16</v>
      </c>
      <c r="I1226" s="121">
        <v>5000</v>
      </c>
      <c r="J1226" s="57">
        <v>25</v>
      </c>
      <c r="K1226" s="56">
        <f t="shared" si="184"/>
        <v>5.0962681245543149E-3</v>
      </c>
      <c r="L1226" s="56">
        <f t="shared" si="185"/>
        <v>6.6336317135549869E-3</v>
      </c>
      <c r="M1226" s="54">
        <f t="shared" si="186"/>
        <v>43.166031404242233</v>
      </c>
      <c r="N1226" s="54">
        <f t="shared" si="181"/>
        <v>9.4965269089332907</v>
      </c>
      <c r="O1226" s="245">
        <f t="shared" si="182"/>
        <v>20.503864917015061</v>
      </c>
      <c r="P1226" s="54">
        <v>1.5488512589182968</v>
      </c>
      <c r="Q1226" s="122">
        <f t="shared" si="183"/>
        <v>0.18012361255812168</v>
      </c>
    </row>
    <row r="1227" spans="1:17" x14ac:dyDescent="0.2">
      <c r="A1227" s="78">
        <f t="shared" si="187"/>
        <v>263</v>
      </c>
      <c r="B1227" s="57" t="s">
        <v>1744</v>
      </c>
      <c r="C1227" s="57">
        <v>143.6</v>
      </c>
      <c r="D1227" s="57"/>
      <c r="E1227" s="57"/>
      <c r="F1227" s="57">
        <f t="shared" si="180"/>
        <v>143.6</v>
      </c>
      <c r="G1227" s="121">
        <v>3</v>
      </c>
      <c r="H1227" s="57">
        <v>7</v>
      </c>
      <c r="I1227" s="121">
        <v>5000</v>
      </c>
      <c r="J1227" s="57">
        <v>12</v>
      </c>
      <c r="K1227" s="56">
        <f t="shared" si="184"/>
        <v>2.2296173044925129E-3</v>
      </c>
      <c r="L1227" s="56">
        <f t="shared" si="185"/>
        <v>3.1841432225063939E-3</v>
      </c>
      <c r="M1227" s="54">
        <f t="shared" si="186"/>
        <v>19.922638739355975</v>
      </c>
      <c r="N1227" s="54">
        <f t="shared" si="181"/>
        <v>4.3829805226583147</v>
      </c>
      <c r="O1227" s="245">
        <f t="shared" si="182"/>
        <v>9.4632534011940876</v>
      </c>
      <c r="P1227" s="54">
        <v>0.67762242577675491</v>
      </c>
      <c r="Q1227" s="122">
        <f t="shared" si="183"/>
        <v>0.23987809950546748</v>
      </c>
    </row>
    <row r="1228" spans="1:17" x14ac:dyDescent="0.2">
      <c r="A1228" s="78">
        <f t="shared" si="187"/>
        <v>264</v>
      </c>
      <c r="B1228" s="57" t="s">
        <v>1745</v>
      </c>
      <c r="C1228" s="57">
        <v>314.10000000000002</v>
      </c>
      <c r="D1228" s="57"/>
      <c r="E1228" s="57"/>
      <c r="F1228" s="57">
        <f t="shared" si="180"/>
        <v>314.10000000000002</v>
      </c>
      <c r="G1228" s="121">
        <v>7</v>
      </c>
      <c r="H1228" s="57">
        <v>10</v>
      </c>
      <c r="I1228" s="121">
        <v>5000</v>
      </c>
      <c r="J1228" s="57">
        <v>20</v>
      </c>
      <c r="K1228" s="56">
        <f t="shared" si="184"/>
        <v>3.1851675778464469E-3</v>
      </c>
      <c r="L1228" s="56">
        <f t="shared" si="185"/>
        <v>5.3069053708439898E-3</v>
      </c>
      <c r="M1228" s="54">
        <f t="shared" si="186"/>
        <v>31.250828451180809</v>
      </c>
      <c r="N1228" s="54">
        <f t="shared" si="181"/>
        <v>6.8751822592597778</v>
      </c>
      <c r="O1228" s="245">
        <f t="shared" si="182"/>
        <v>14.844143514310883</v>
      </c>
      <c r="P1228" s="54">
        <v>0.96803203682393557</v>
      </c>
      <c r="Q1228" s="122">
        <f t="shared" si="183"/>
        <v>0.17172297440807194</v>
      </c>
    </row>
    <row r="1229" spans="1:17" x14ac:dyDescent="0.2">
      <c r="A1229" s="78">
        <f t="shared" si="187"/>
        <v>265</v>
      </c>
      <c r="B1229" s="57" t="s">
        <v>1746</v>
      </c>
      <c r="C1229" s="57">
        <v>158.19999999999999</v>
      </c>
      <c r="D1229" s="57"/>
      <c r="E1229" s="57"/>
      <c r="F1229" s="57">
        <f t="shared" si="180"/>
        <v>158.19999999999999</v>
      </c>
      <c r="G1229" s="121">
        <v>5</v>
      </c>
      <c r="H1229" s="57">
        <v>10</v>
      </c>
      <c r="I1229" s="121">
        <v>5000</v>
      </c>
      <c r="J1229" s="57">
        <v>16</v>
      </c>
      <c r="K1229" s="56">
        <f t="shared" si="184"/>
        <v>3.1851675778464469E-3</v>
      </c>
      <c r="L1229" s="56">
        <f t="shared" si="185"/>
        <v>4.2455242966751919E-3</v>
      </c>
      <c r="M1229" s="54">
        <f t="shared" si="186"/>
        <v>27.344946098239632</v>
      </c>
      <c r="N1229" s="54">
        <f t="shared" si="181"/>
        <v>6.0158881416127192</v>
      </c>
      <c r="O1229" s="245">
        <f t="shared" si="182"/>
        <v>12.988849396663824</v>
      </c>
      <c r="P1229" s="54">
        <v>0.96803203682393557</v>
      </c>
      <c r="Q1229" s="122">
        <f t="shared" si="183"/>
        <v>0.29910060476194761</v>
      </c>
    </row>
    <row r="1230" spans="1:17" x14ac:dyDescent="0.2">
      <c r="A1230" s="78">
        <f t="shared" si="187"/>
        <v>266</v>
      </c>
      <c r="B1230" s="57" t="s">
        <v>1747</v>
      </c>
      <c r="C1230" s="57">
        <v>168.4</v>
      </c>
      <c r="D1230" s="57"/>
      <c r="E1230" s="57"/>
      <c r="F1230" s="57">
        <f t="shared" si="180"/>
        <v>168.4</v>
      </c>
      <c r="G1230" s="121">
        <v>5</v>
      </c>
      <c r="H1230" s="57">
        <v>8</v>
      </c>
      <c r="I1230" s="121">
        <v>5000</v>
      </c>
      <c r="J1230" s="57">
        <v>15</v>
      </c>
      <c r="K1230" s="56">
        <f t="shared" si="184"/>
        <v>2.5481340622771575E-3</v>
      </c>
      <c r="L1230" s="56">
        <f t="shared" si="185"/>
        <v>3.9801790281329928E-3</v>
      </c>
      <c r="M1230" s="54">
        <f t="shared" si="186"/>
        <v>24.024192172709355</v>
      </c>
      <c r="N1230" s="54">
        <f t="shared" si="181"/>
        <v>5.285322277996058</v>
      </c>
      <c r="O1230" s="245">
        <f t="shared" si="182"/>
        <v>11.411491282036943</v>
      </c>
      <c r="P1230" s="54">
        <v>0.77442562945914839</v>
      </c>
      <c r="Q1230" s="122">
        <f t="shared" si="183"/>
        <v>0.2464099249536906</v>
      </c>
    </row>
    <row r="1231" spans="1:17" x14ac:dyDescent="0.2">
      <c r="A1231" s="78">
        <f t="shared" si="187"/>
        <v>267</v>
      </c>
      <c r="B1231" s="57" t="s">
        <v>1748</v>
      </c>
      <c r="C1231" s="57">
        <v>145.4</v>
      </c>
      <c r="D1231" s="57"/>
      <c r="E1231" s="57"/>
      <c r="F1231" s="57">
        <f t="shared" si="180"/>
        <v>145.4</v>
      </c>
      <c r="G1231" s="121">
        <v>3</v>
      </c>
      <c r="H1231" s="57">
        <v>6</v>
      </c>
      <c r="I1231" s="121">
        <v>5000</v>
      </c>
      <c r="J1231" s="57">
        <v>6</v>
      </c>
      <c r="K1231" s="56">
        <f t="shared" si="184"/>
        <v>1.911100546707868E-3</v>
      </c>
      <c r="L1231" s="56">
        <f t="shared" si="185"/>
        <v>1.592071611253197E-3</v>
      </c>
      <c r="M1231" s="54">
        <f t="shared" si="186"/>
        <v>12.891673541296718</v>
      </c>
      <c r="N1231" s="54">
        <f t="shared" si="181"/>
        <v>2.836168179085278</v>
      </c>
      <c r="O1231" s="245">
        <f t="shared" si="182"/>
        <v>6.1235449321159408</v>
      </c>
      <c r="P1231" s="54">
        <v>0.58081922209436132</v>
      </c>
      <c r="Q1231" s="122">
        <f t="shared" si="183"/>
        <v>0.15427927011411485</v>
      </c>
    </row>
    <row r="1232" spans="1:17" x14ac:dyDescent="0.2">
      <c r="A1232" s="78">
        <f t="shared" si="187"/>
        <v>268</v>
      </c>
      <c r="B1232" s="57" t="s">
        <v>1749</v>
      </c>
      <c r="C1232" s="57">
        <v>120.3</v>
      </c>
      <c r="D1232" s="57"/>
      <c r="E1232" s="57"/>
      <c r="F1232" s="57">
        <f t="shared" si="180"/>
        <v>120.3</v>
      </c>
      <c r="G1232" s="121">
        <v>3</v>
      </c>
      <c r="H1232" s="57">
        <v>6</v>
      </c>
      <c r="I1232" s="121">
        <v>5000</v>
      </c>
      <c r="J1232" s="57">
        <v>12</v>
      </c>
      <c r="K1232" s="56">
        <f t="shared" si="184"/>
        <v>1.911100546707868E-3</v>
      </c>
      <c r="L1232" s="56">
        <f t="shared" si="185"/>
        <v>3.1841432225063939E-3</v>
      </c>
      <c r="M1232" s="54">
        <f t="shared" si="186"/>
        <v>18.750497070708484</v>
      </c>
      <c r="N1232" s="54">
        <f t="shared" si="181"/>
        <v>4.1251093555558667</v>
      </c>
      <c r="O1232" s="245">
        <f t="shared" si="182"/>
        <v>8.9064861085865292</v>
      </c>
      <c r="P1232" s="54">
        <v>0.58081922209436132</v>
      </c>
      <c r="Q1232" s="122">
        <f t="shared" si="183"/>
        <v>0.26901838534451578</v>
      </c>
    </row>
    <row r="1233" spans="1:17" x14ac:dyDescent="0.2">
      <c r="A1233" s="78">
        <f t="shared" si="187"/>
        <v>269</v>
      </c>
      <c r="B1233" s="57" t="s">
        <v>1750</v>
      </c>
      <c r="C1233" s="57">
        <v>1901.4</v>
      </c>
      <c r="D1233" s="57"/>
      <c r="E1233" s="57"/>
      <c r="F1233" s="57">
        <f t="shared" si="180"/>
        <v>1901.4</v>
      </c>
      <c r="G1233" s="121">
        <v>60</v>
      </c>
      <c r="H1233" s="57">
        <v>52</v>
      </c>
      <c r="I1233" s="121">
        <v>5000</v>
      </c>
      <c r="J1233" s="57">
        <v>104</v>
      </c>
      <c r="K1233" s="56">
        <f t="shared" si="184"/>
        <v>1.6562871404801522E-2</v>
      </c>
      <c r="L1233" s="56">
        <f t="shared" si="185"/>
        <v>2.7595907928388747E-2</v>
      </c>
      <c r="M1233" s="54">
        <f t="shared" si="186"/>
        <v>162.50430794614019</v>
      </c>
      <c r="N1233" s="54">
        <f t="shared" si="181"/>
        <v>35.750947748150843</v>
      </c>
      <c r="O1233" s="245">
        <f t="shared" si="182"/>
        <v>77.189546274416585</v>
      </c>
      <c r="P1233" s="54">
        <v>5.0337665914844658</v>
      </c>
      <c r="Q1233" s="122">
        <f t="shared" si="183"/>
        <v>0.14751160647953723</v>
      </c>
    </row>
    <row r="1234" spans="1:17" x14ac:dyDescent="0.2">
      <c r="A1234" s="78">
        <f t="shared" si="187"/>
        <v>270</v>
      </c>
      <c r="B1234" s="57" t="s">
        <v>1751</v>
      </c>
      <c r="C1234" s="57">
        <v>404.1</v>
      </c>
      <c r="D1234" s="57"/>
      <c r="E1234" s="57"/>
      <c r="F1234" s="57">
        <f t="shared" si="180"/>
        <v>404.1</v>
      </c>
      <c r="G1234" s="121">
        <v>9</v>
      </c>
      <c r="H1234" s="57">
        <v>11</v>
      </c>
      <c r="I1234" s="121">
        <v>5000</v>
      </c>
      <c r="J1234" s="57">
        <v>19</v>
      </c>
      <c r="K1234" s="56">
        <f t="shared" si="184"/>
        <v>3.5036843356310915E-3</v>
      </c>
      <c r="L1234" s="56">
        <f t="shared" si="185"/>
        <v>5.0415601023017908E-3</v>
      </c>
      <c r="M1234" s="54">
        <f t="shared" si="186"/>
        <v>31.446499531593002</v>
      </c>
      <c r="N1234" s="54">
        <f t="shared" si="181"/>
        <v>6.9182298969504608</v>
      </c>
      <c r="O1234" s="245">
        <f t="shared" si="182"/>
        <v>14.937087277506675</v>
      </c>
      <c r="P1234" s="54">
        <v>1.0648352405063291</v>
      </c>
      <c r="Q1234" s="122">
        <f t="shared" si="183"/>
        <v>0.13453761926888508</v>
      </c>
    </row>
    <row r="1235" spans="1:17" x14ac:dyDescent="0.2">
      <c r="A1235" s="78">
        <f t="shared" si="187"/>
        <v>271</v>
      </c>
      <c r="B1235" s="57" t="s">
        <v>1752</v>
      </c>
      <c r="C1235" s="57">
        <v>148.19999999999999</v>
      </c>
      <c r="D1235" s="57"/>
      <c r="E1235" s="57"/>
      <c r="F1235" s="57">
        <f t="shared" si="180"/>
        <v>148.19999999999999</v>
      </c>
      <c r="G1235" s="121">
        <v>3</v>
      </c>
      <c r="H1235" s="57">
        <v>2</v>
      </c>
      <c r="I1235" s="121">
        <v>5000</v>
      </c>
      <c r="J1235" s="57">
        <v>4</v>
      </c>
      <c r="K1235" s="56">
        <f t="shared" si="184"/>
        <v>6.3703351556928937E-4</v>
      </c>
      <c r="L1235" s="56">
        <f t="shared" si="185"/>
        <v>1.061381074168798E-3</v>
      </c>
      <c r="M1235" s="54">
        <f t="shared" si="186"/>
        <v>6.2501656902361615</v>
      </c>
      <c r="N1235" s="54">
        <f t="shared" si="181"/>
        <v>1.3750364518519556</v>
      </c>
      <c r="O1235" s="245">
        <f t="shared" si="182"/>
        <v>2.9688287028621767</v>
      </c>
      <c r="P1235" s="54">
        <v>0.1936064073647871</v>
      </c>
      <c r="Q1235" s="122">
        <f t="shared" si="183"/>
        <v>7.2791074577024828E-2</v>
      </c>
    </row>
    <row r="1236" spans="1:17" x14ac:dyDescent="0.2">
      <c r="A1236" s="78">
        <f t="shared" si="187"/>
        <v>272</v>
      </c>
      <c r="B1236" s="57" t="s">
        <v>1753</v>
      </c>
      <c r="C1236" s="57">
        <v>156.9</v>
      </c>
      <c r="D1236" s="57"/>
      <c r="E1236" s="57"/>
      <c r="F1236" s="57">
        <f t="shared" si="180"/>
        <v>156.9</v>
      </c>
      <c r="G1236" s="121">
        <v>4</v>
      </c>
      <c r="H1236" s="57">
        <v>4</v>
      </c>
      <c r="I1236" s="121">
        <v>5000</v>
      </c>
      <c r="J1236" s="57">
        <v>11</v>
      </c>
      <c r="K1236" s="56">
        <f t="shared" si="184"/>
        <v>1.2740670311385787E-3</v>
      </c>
      <c r="L1236" s="56">
        <f t="shared" si="185"/>
        <v>2.9187979539641944E-3</v>
      </c>
      <c r="M1236" s="54">
        <f t="shared" si="186"/>
        <v>15.429743145178204</v>
      </c>
      <c r="N1236" s="54">
        <f t="shared" si="181"/>
        <v>3.394543491939205</v>
      </c>
      <c r="O1236" s="245">
        <f t="shared" si="182"/>
        <v>7.3291279939596468</v>
      </c>
      <c r="P1236" s="54">
        <v>0.3872128147295742</v>
      </c>
      <c r="Q1236" s="122">
        <f t="shared" si="183"/>
        <v>0.16915632533974906</v>
      </c>
    </row>
    <row r="1237" spans="1:17" x14ac:dyDescent="0.2">
      <c r="A1237" s="78">
        <f t="shared" si="187"/>
        <v>273</v>
      </c>
      <c r="B1237" s="57" t="s">
        <v>1754</v>
      </c>
      <c r="C1237" s="57">
        <v>156.6</v>
      </c>
      <c r="D1237" s="57"/>
      <c r="E1237" s="57"/>
      <c r="F1237" s="57">
        <f t="shared" si="180"/>
        <v>156.6</v>
      </c>
      <c r="G1237" s="121">
        <v>4</v>
      </c>
      <c r="H1237" s="57">
        <v>1</v>
      </c>
      <c r="I1237" s="121">
        <v>5000</v>
      </c>
      <c r="J1237" s="57">
        <v>2</v>
      </c>
      <c r="K1237" s="56">
        <f t="shared" si="184"/>
        <v>3.1851675778464468E-4</v>
      </c>
      <c r="L1237" s="56">
        <f t="shared" si="185"/>
        <v>5.3069053708439898E-4</v>
      </c>
      <c r="M1237" s="54">
        <f t="shared" si="186"/>
        <v>3.1250828451180808</v>
      </c>
      <c r="N1237" s="54">
        <f t="shared" si="181"/>
        <v>0.68751822592597778</v>
      </c>
      <c r="O1237" s="245">
        <f t="shared" si="182"/>
        <v>1.4844143514310884</v>
      </c>
      <c r="P1237" s="54">
        <v>9.6803203682393549E-2</v>
      </c>
      <c r="Q1237" s="122">
        <f t="shared" si="183"/>
        <v>3.4443286246216731E-2</v>
      </c>
    </row>
    <row r="1238" spans="1:17" x14ac:dyDescent="0.2">
      <c r="A1238" s="78">
        <f t="shared" si="187"/>
        <v>274</v>
      </c>
      <c r="B1238" s="57" t="s">
        <v>1755</v>
      </c>
      <c r="C1238" s="57">
        <v>164.4</v>
      </c>
      <c r="D1238" s="57"/>
      <c r="E1238" s="57"/>
      <c r="F1238" s="57">
        <f t="shared" si="180"/>
        <v>164.4</v>
      </c>
      <c r="G1238" s="121">
        <v>4</v>
      </c>
      <c r="H1238" s="57">
        <v>4</v>
      </c>
      <c r="I1238" s="121">
        <v>5000</v>
      </c>
      <c r="J1238" s="57">
        <v>7</v>
      </c>
      <c r="K1238" s="56">
        <f t="shared" si="184"/>
        <v>1.2740670311385787E-3</v>
      </c>
      <c r="L1238" s="56">
        <f t="shared" si="185"/>
        <v>1.8574168797953964E-3</v>
      </c>
      <c r="M1238" s="54">
        <f t="shared" si="186"/>
        <v>11.523860792237027</v>
      </c>
      <c r="N1238" s="54">
        <f t="shared" si="181"/>
        <v>2.535249374292146</v>
      </c>
      <c r="O1238" s="245">
        <f t="shared" si="182"/>
        <v>5.4738338763125878</v>
      </c>
      <c r="P1238" s="54">
        <v>0.3872128147295742</v>
      </c>
      <c r="Q1238" s="122">
        <f t="shared" si="183"/>
        <v>0.12116883733315897</v>
      </c>
    </row>
    <row r="1239" spans="1:17" x14ac:dyDescent="0.2">
      <c r="A1239" s="78">
        <f t="shared" si="187"/>
        <v>275</v>
      </c>
      <c r="B1239" s="57" t="s">
        <v>1756</v>
      </c>
      <c r="C1239" s="57">
        <v>149.69999999999999</v>
      </c>
      <c r="D1239" s="57"/>
      <c r="E1239" s="57"/>
      <c r="F1239" s="57">
        <f t="shared" si="180"/>
        <v>149.69999999999999</v>
      </c>
      <c r="G1239" s="121">
        <v>3</v>
      </c>
      <c r="H1239" s="57">
        <v>4</v>
      </c>
      <c r="I1239" s="121">
        <v>5000</v>
      </c>
      <c r="J1239" s="57">
        <v>11</v>
      </c>
      <c r="K1239" s="56">
        <f t="shared" si="184"/>
        <v>1.2740670311385787E-3</v>
      </c>
      <c r="L1239" s="56">
        <f t="shared" si="185"/>
        <v>2.9187979539641944E-3</v>
      </c>
      <c r="M1239" s="54">
        <f t="shared" si="186"/>
        <v>15.429743145178204</v>
      </c>
      <c r="N1239" s="54">
        <f t="shared" si="181"/>
        <v>3.394543491939205</v>
      </c>
      <c r="O1239" s="245">
        <f t="shared" si="182"/>
        <v>7.3291279939596468</v>
      </c>
      <c r="P1239" s="54">
        <v>0.3872128147295742</v>
      </c>
      <c r="Q1239" s="122">
        <f t="shared" si="183"/>
        <v>0.17729210050639033</v>
      </c>
    </row>
    <row r="1240" spans="1:17" x14ac:dyDescent="0.2">
      <c r="A1240" s="78">
        <f t="shared" si="187"/>
        <v>276</v>
      </c>
      <c r="B1240" s="57" t="s">
        <v>1784</v>
      </c>
      <c r="C1240" s="57">
        <v>94</v>
      </c>
      <c r="D1240" s="57"/>
      <c r="E1240" s="57"/>
      <c r="F1240" s="57">
        <f t="shared" si="180"/>
        <v>94</v>
      </c>
      <c r="G1240" s="121">
        <v>2</v>
      </c>
      <c r="H1240" s="57">
        <v>2</v>
      </c>
      <c r="I1240" s="121">
        <v>5000</v>
      </c>
      <c r="J1240" s="57">
        <v>4</v>
      </c>
      <c r="K1240" s="56">
        <f t="shared" si="184"/>
        <v>6.3703351556928937E-4</v>
      </c>
      <c r="L1240" s="56">
        <f t="shared" si="185"/>
        <v>1.061381074168798E-3</v>
      </c>
      <c r="M1240" s="54">
        <f t="shared" si="186"/>
        <v>6.2501656902361615</v>
      </c>
      <c r="N1240" s="54">
        <f t="shared" si="181"/>
        <v>1.3750364518519556</v>
      </c>
      <c r="O1240" s="245">
        <f t="shared" si="182"/>
        <v>2.9688287028621767</v>
      </c>
      <c r="P1240" s="54">
        <v>0.1936064073647871</v>
      </c>
      <c r="Q1240" s="122">
        <f t="shared" si="183"/>
        <v>0.11476209842888382</v>
      </c>
    </row>
    <row r="1241" spans="1:17" x14ac:dyDescent="0.2">
      <c r="A1241" s="78">
        <f t="shared" si="187"/>
        <v>277</v>
      </c>
      <c r="B1241" s="57" t="s">
        <v>1785</v>
      </c>
      <c r="C1241" s="57">
        <v>190.9</v>
      </c>
      <c r="D1241" s="57"/>
      <c r="E1241" s="57"/>
      <c r="F1241" s="57">
        <f t="shared" si="180"/>
        <v>190.9</v>
      </c>
      <c r="G1241" s="121">
        <v>4</v>
      </c>
      <c r="H1241" s="57">
        <v>4</v>
      </c>
      <c r="I1241" s="121">
        <v>5000</v>
      </c>
      <c r="J1241" s="57">
        <v>6</v>
      </c>
      <c r="K1241" s="56">
        <f t="shared" si="184"/>
        <v>1.2740670311385787E-3</v>
      </c>
      <c r="L1241" s="56">
        <f t="shared" si="185"/>
        <v>1.592071611253197E-3</v>
      </c>
      <c r="M1241" s="54">
        <f t="shared" si="186"/>
        <v>10.547390204001735</v>
      </c>
      <c r="N1241" s="54">
        <f t="shared" si="181"/>
        <v>2.3204258448803818</v>
      </c>
      <c r="O1241" s="245">
        <f t="shared" si="182"/>
        <v>5.0100103469008239</v>
      </c>
      <c r="P1241" s="54">
        <v>0.3872128147295742</v>
      </c>
      <c r="Q1241" s="122">
        <f t="shared" si="183"/>
        <v>9.5678571034638615E-2</v>
      </c>
    </row>
    <row r="1242" spans="1:17" x14ac:dyDescent="0.2">
      <c r="A1242" s="78">
        <f t="shared" si="187"/>
        <v>278</v>
      </c>
      <c r="B1242" s="57" t="s">
        <v>1786</v>
      </c>
      <c r="C1242" s="57">
        <v>204.2</v>
      </c>
      <c r="D1242" s="57"/>
      <c r="E1242" s="57"/>
      <c r="F1242" s="57">
        <f t="shared" si="180"/>
        <v>204.2</v>
      </c>
      <c r="G1242" s="121">
        <v>4</v>
      </c>
      <c r="H1242" s="57">
        <v>5</v>
      </c>
      <c r="I1242" s="121">
        <v>5000</v>
      </c>
      <c r="J1242" s="57">
        <v>6</v>
      </c>
      <c r="K1242" s="56">
        <f t="shared" si="184"/>
        <v>1.5925837889232235E-3</v>
      </c>
      <c r="L1242" s="56">
        <f t="shared" si="185"/>
        <v>1.592071611253197E-3</v>
      </c>
      <c r="M1242" s="54">
        <f t="shared" si="186"/>
        <v>11.719531872649227</v>
      </c>
      <c r="N1242" s="54">
        <f t="shared" si="181"/>
        <v>2.5782970119828299</v>
      </c>
      <c r="O1242" s="245">
        <f t="shared" si="182"/>
        <v>5.5667776395083832</v>
      </c>
      <c r="P1242" s="54">
        <v>0.48401601841196779</v>
      </c>
      <c r="Q1242" s="122">
        <f t="shared" si="183"/>
        <v>9.9650453195653327E-2</v>
      </c>
    </row>
    <row r="1243" spans="1:17" x14ac:dyDescent="0.2">
      <c r="A1243" s="78">
        <f t="shared" si="187"/>
        <v>279</v>
      </c>
      <c r="B1243" s="57" t="s">
        <v>1787</v>
      </c>
      <c r="C1243" s="57">
        <v>215.5</v>
      </c>
      <c r="D1243" s="57"/>
      <c r="E1243" s="57"/>
      <c r="F1243" s="57">
        <f t="shared" si="180"/>
        <v>215.5</v>
      </c>
      <c r="G1243" s="121">
        <v>4</v>
      </c>
      <c r="H1243" s="57">
        <v>1</v>
      </c>
      <c r="I1243" s="121">
        <v>5000</v>
      </c>
      <c r="J1243" s="57">
        <v>2</v>
      </c>
      <c r="K1243" s="56">
        <f t="shared" si="184"/>
        <v>3.1851675778464468E-4</v>
      </c>
      <c r="L1243" s="56">
        <f t="shared" si="185"/>
        <v>5.3069053708439898E-4</v>
      </c>
      <c r="M1243" s="54">
        <f t="shared" si="186"/>
        <v>3.1250828451180808</v>
      </c>
      <c r="N1243" s="54">
        <f t="shared" si="181"/>
        <v>0.68751822592597778</v>
      </c>
      <c r="O1243" s="245">
        <f t="shared" si="182"/>
        <v>1.4844143514310884</v>
      </c>
      <c r="P1243" s="54">
        <v>9.6803203682393549E-2</v>
      </c>
      <c r="Q1243" s="122">
        <f t="shared" si="183"/>
        <v>2.5029320771032666E-2</v>
      </c>
    </row>
    <row r="1244" spans="1:17" x14ac:dyDescent="0.2">
      <c r="A1244" s="78">
        <f t="shared" si="187"/>
        <v>280</v>
      </c>
      <c r="B1244" s="57" t="s">
        <v>1788</v>
      </c>
      <c r="C1244" s="57">
        <v>182.6</v>
      </c>
      <c r="D1244" s="57"/>
      <c r="E1244" s="57"/>
      <c r="F1244" s="57">
        <f t="shared" si="180"/>
        <v>182.6</v>
      </c>
      <c r="G1244" s="121">
        <v>5</v>
      </c>
      <c r="H1244" s="57">
        <v>3</v>
      </c>
      <c r="I1244" s="121">
        <v>5000</v>
      </c>
      <c r="J1244" s="57">
        <v>4</v>
      </c>
      <c r="K1244" s="56">
        <f t="shared" si="184"/>
        <v>9.55550273353934E-4</v>
      </c>
      <c r="L1244" s="56">
        <f t="shared" si="185"/>
        <v>1.061381074168798E-3</v>
      </c>
      <c r="M1244" s="54">
        <f t="shared" si="186"/>
        <v>7.4223073588836534</v>
      </c>
      <c r="N1244" s="54">
        <f t="shared" si="181"/>
        <v>1.6329076189544038</v>
      </c>
      <c r="O1244" s="245">
        <f t="shared" si="182"/>
        <v>3.5255959954697351</v>
      </c>
      <c r="P1244" s="54">
        <v>0.29040961104718066</v>
      </c>
      <c r="Q1244" s="122">
        <f t="shared" si="183"/>
        <v>7.0488612181571597E-2</v>
      </c>
    </row>
    <row r="1245" spans="1:17" x14ac:dyDescent="0.2">
      <c r="A1245" s="78">
        <f t="shared" si="187"/>
        <v>281</v>
      </c>
      <c r="B1245" s="57" t="s">
        <v>1789</v>
      </c>
      <c r="C1245" s="57">
        <v>140.1</v>
      </c>
      <c r="D1245" s="57"/>
      <c r="E1245" s="57"/>
      <c r="F1245" s="57">
        <f t="shared" si="180"/>
        <v>140.1</v>
      </c>
      <c r="G1245" s="121">
        <v>3</v>
      </c>
      <c r="H1245" s="57">
        <v>3</v>
      </c>
      <c r="I1245" s="121">
        <v>5000</v>
      </c>
      <c r="J1245" s="57">
        <v>5</v>
      </c>
      <c r="K1245" s="56">
        <f t="shared" si="184"/>
        <v>9.55550273353934E-4</v>
      </c>
      <c r="L1245" s="56">
        <f t="shared" si="185"/>
        <v>1.3267263427109975E-3</v>
      </c>
      <c r="M1245" s="54">
        <f t="shared" si="186"/>
        <v>8.3987779471189477</v>
      </c>
      <c r="N1245" s="54">
        <f t="shared" si="181"/>
        <v>1.8477311483661685</v>
      </c>
      <c r="O1245" s="245">
        <f t="shared" si="182"/>
        <v>3.9894195248814999</v>
      </c>
      <c r="P1245" s="54">
        <v>0.29040961104718066</v>
      </c>
      <c r="Q1245" s="122">
        <f t="shared" si="183"/>
        <v>0.10368549772600855</v>
      </c>
    </row>
    <row r="1246" spans="1:17" x14ac:dyDescent="0.2">
      <c r="A1246" s="78">
        <f t="shared" si="187"/>
        <v>282</v>
      </c>
      <c r="B1246" s="57" t="s">
        <v>1792</v>
      </c>
      <c r="C1246" s="57">
        <v>2666.8</v>
      </c>
      <c r="D1246" s="57"/>
      <c r="E1246" s="57">
        <v>64.2</v>
      </c>
      <c r="F1246" s="57">
        <f t="shared" si="180"/>
        <v>2731</v>
      </c>
      <c r="G1246" s="121">
        <v>59</v>
      </c>
      <c r="H1246" s="57">
        <v>59</v>
      </c>
      <c r="I1246" s="121">
        <v>5000</v>
      </c>
      <c r="J1246" s="57">
        <v>118</v>
      </c>
      <c r="K1246" s="56">
        <f t="shared" si="184"/>
        <v>1.8792488709294036E-2</v>
      </c>
      <c r="L1246" s="56">
        <f t="shared" si="185"/>
        <v>3.1310741687979537E-2</v>
      </c>
      <c r="M1246" s="54">
        <f t="shared" si="186"/>
        <v>184.37988786196675</v>
      </c>
      <c r="N1246" s="54">
        <f t="shared" si="181"/>
        <v>40.563575329632684</v>
      </c>
      <c r="O1246" s="245">
        <f t="shared" si="182"/>
        <v>87.580446734434204</v>
      </c>
      <c r="P1246" s="54">
        <v>5.7113890172612205</v>
      </c>
      <c r="Q1246" s="122">
        <f t="shared" si="183"/>
        <v>0.11652702268154334</v>
      </c>
    </row>
    <row r="1247" spans="1:17" x14ac:dyDescent="0.2">
      <c r="A1247" s="78">
        <f t="shared" si="187"/>
        <v>283</v>
      </c>
      <c r="B1247" s="57" t="s">
        <v>1793</v>
      </c>
      <c r="C1247" s="57">
        <v>84.6</v>
      </c>
      <c r="D1247" s="57"/>
      <c r="E1247" s="57"/>
      <c r="F1247" s="57">
        <f t="shared" si="180"/>
        <v>84.6</v>
      </c>
      <c r="G1247" s="121">
        <v>2</v>
      </c>
      <c r="H1247" s="57">
        <v>4</v>
      </c>
      <c r="I1247" s="121">
        <v>5000</v>
      </c>
      <c r="J1247" s="57">
        <v>5</v>
      </c>
      <c r="K1247" s="56">
        <f t="shared" si="184"/>
        <v>1.2740670311385787E-3</v>
      </c>
      <c r="L1247" s="56">
        <f t="shared" si="185"/>
        <v>1.3267263427109975E-3</v>
      </c>
      <c r="M1247" s="54">
        <f t="shared" si="186"/>
        <v>9.5709196157664405</v>
      </c>
      <c r="N1247" s="54">
        <f t="shared" si="181"/>
        <v>2.1056023154686168</v>
      </c>
      <c r="O1247" s="245">
        <f t="shared" si="182"/>
        <v>4.5461868174890592</v>
      </c>
      <c r="P1247" s="54">
        <v>0.3872128147295742</v>
      </c>
      <c r="Q1247" s="122">
        <f t="shared" si="183"/>
        <v>0.19633477025358972</v>
      </c>
    </row>
    <row r="1248" spans="1:17" x14ac:dyDescent="0.2">
      <c r="A1248" s="78">
        <f t="shared" si="187"/>
        <v>284</v>
      </c>
      <c r="B1248" s="57" t="s">
        <v>1794</v>
      </c>
      <c r="C1248" s="57">
        <v>219.7</v>
      </c>
      <c r="D1248" s="57"/>
      <c r="E1248" s="57"/>
      <c r="F1248" s="57">
        <f t="shared" si="180"/>
        <v>219.7</v>
      </c>
      <c r="G1248" s="121">
        <v>5</v>
      </c>
      <c r="H1248" s="57">
        <v>4</v>
      </c>
      <c r="I1248" s="121">
        <v>5000</v>
      </c>
      <c r="J1248" s="57">
        <v>5</v>
      </c>
      <c r="K1248" s="56">
        <f t="shared" si="184"/>
        <v>1.2740670311385787E-3</v>
      </c>
      <c r="L1248" s="56">
        <f t="shared" si="185"/>
        <v>1.3267263427109975E-3</v>
      </c>
      <c r="M1248" s="54">
        <f t="shared" si="186"/>
        <v>9.5709196157664405</v>
      </c>
      <c r="N1248" s="54">
        <f t="shared" si="181"/>
        <v>2.1056023154686168</v>
      </c>
      <c r="O1248" s="245">
        <f t="shared" si="182"/>
        <v>4.5461868174890592</v>
      </c>
      <c r="P1248" s="54">
        <v>0.3872128147295742</v>
      </c>
      <c r="Q1248" s="122">
        <f t="shared" si="183"/>
        <v>7.5602738113125581E-2</v>
      </c>
    </row>
    <row r="1249" spans="1:17" x14ac:dyDescent="0.2">
      <c r="A1249" s="78">
        <f t="shared" si="187"/>
        <v>285</v>
      </c>
      <c r="B1249" s="57" t="s">
        <v>1802</v>
      </c>
      <c r="C1249" s="57">
        <v>171.2</v>
      </c>
      <c r="D1249" s="57"/>
      <c r="E1249" s="57"/>
      <c r="F1249" s="57">
        <f t="shared" si="180"/>
        <v>171.2</v>
      </c>
      <c r="G1249" s="121">
        <v>3</v>
      </c>
      <c r="H1249" s="57">
        <v>3</v>
      </c>
      <c r="I1249" s="121">
        <v>5000</v>
      </c>
      <c r="J1249" s="57">
        <v>6</v>
      </c>
      <c r="K1249" s="56">
        <f t="shared" si="184"/>
        <v>9.55550273353934E-4</v>
      </c>
      <c r="L1249" s="56">
        <f t="shared" si="185"/>
        <v>1.592071611253197E-3</v>
      </c>
      <c r="M1249" s="54">
        <f t="shared" si="186"/>
        <v>9.3752485353542419</v>
      </c>
      <c r="N1249" s="54">
        <f t="shared" si="181"/>
        <v>2.0625546777779333</v>
      </c>
      <c r="O1249" s="245">
        <f t="shared" si="182"/>
        <v>4.4532430542932646</v>
      </c>
      <c r="P1249" s="54">
        <v>0.29040961104718066</v>
      </c>
      <c r="Q1249" s="122">
        <f t="shared" si="183"/>
        <v>9.4517849757433547E-2</v>
      </c>
    </row>
    <row r="1250" spans="1:17" x14ac:dyDescent="0.2">
      <c r="A1250" s="78">
        <f t="shared" si="187"/>
        <v>286</v>
      </c>
      <c r="B1250" s="57" t="s">
        <v>1803</v>
      </c>
      <c r="C1250" s="57">
        <v>246.6</v>
      </c>
      <c r="D1250" s="57">
        <v>31.9</v>
      </c>
      <c r="E1250" s="57"/>
      <c r="F1250" s="57">
        <f t="shared" si="180"/>
        <v>278.5</v>
      </c>
      <c r="G1250" s="121">
        <v>7</v>
      </c>
      <c r="H1250" s="57">
        <v>6</v>
      </c>
      <c r="I1250" s="121">
        <v>5000</v>
      </c>
      <c r="J1250" s="57">
        <v>8</v>
      </c>
      <c r="K1250" s="56">
        <f t="shared" si="184"/>
        <v>1.911100546707868E-3</v>
      </c>
      <c r="L1250" s="56">
        <f t="shared" si="185"/>
        <v>2.1227621483375959E-3</v>
      </c>
      <c r="M1250" s="54">
        <f t="shared" si="186"/>
        <v>14.844614717767307</v>
      </c>
      <c r="N1250" s="54">
        <f t="shared" si="181"/>
        <v>3.2658152379088077</v>
      </c>
      <c r="O1250" s="245">
        <f t="shared" si="182"/>
        <v>7.0511919909394702</v>
      </c>
      <c r="P1250" s="54">
        <v>0.58081922209436132</v>
      </c>
      <c r="Q1250" s="122">
        <f t="shared" si="183"/>
        <v>9.2432463801471978E-2</v>
      </c>
    </row>
    <row r="1251" spans="1:17" x14ac:dyDescent="0.2">
      <c r="A1251" s="78">
        <f t="shared" si="187"/>
        <v>287</v>
      </c>
      <c r="B1251" s="57" t="s">
        <v>1805</v>
      </c>
      <c r="C1251" s="57">
        <v>138.4</v>
      </c>
      <c r="D1251" s="57"/>
      <c r="E1251" s="57"/>
      <c r="F1251" s="57">
        <f t="shared" si="180"/>
        <v>138.4</v>
      </c>
      <c r="G1251" s="121">
        <v>4</v>
      </c>
      <c r="H1251" s="57">
        <v>4</v>
      </c>
      <c r="I1251" s="121">
        <v>5000</v>
      </c>
      <c r="J1251" s="57">
        <v>8</v>
      </c>
      <c r="K1251" s="56">
        <f t="shared" si="184"/>
        <v>1.2740670311385787E-3</v>
      </c>
      <c r="L1251" s="56">
        <f t="shared" si="185"/>
        <v>2.1227621483375959E-3</v>
      </c>
      <c r="M1251" s="54">
        <f t="shared" si="186"/>
        <v>12.500331380472323</v>
      </c>
      <c r="N1251" s="54">
        <f t="shared" si="181"/>
        <v>2.7500729037039111</v>
      </c>
      <c r="O1251" s="245">
        <f t="shared" si="182"/>
        <v>5.9376574057243534</v>
      </c>
      <c r="P1251" s="54">
        <v>0.3872128147295742</v>
      </c>
      <c r="Q1251" s="122">
        <f t="shared" si="183"/>
        <v>0.15589071173865721</v>
      </c>
    </row>
    <row r="1252" spans="1:17" x14ac:dyDescent="0.2">
      <c r="A1252" s="78">
        <f t="shared" si="187"/>
        <v>288</v>
      </c>
      <c r="B1252" s="57" t="s">
        <v>1806</v>
      </c>
      <c r="C1252" s="57">
        <v>990.2</v>
      </c>
      <c r="D1252" s="57"/>
      <c r="E1252" s="57"/>
      <c r="F1252" s="57">
        <f t="shared" si="180"/>
        <v>990.2</v>
      </c>
      <c r="G1252" s="121">
        <v>24</v>
      </c>
      <c r="H1252" s="57">
        <v>38</v>
      </c>
      <c r="I1252" s="121">
        <v>5000</v>
      </c>
      <c r="J1252" s="57">
        <v>38</v>
      </c>
      <c r="K1252" s="56">
        <f t="shared" si="184"/>
        <v>1.2103636795816499E-2</v>
      </c>
      <c r="L1252" s="56">
        <f t="shared" si="185"/>
        <v>1.0083120204603582E-2</v>
      </c>
      <c r="M1252" s="54">
        <f t="shared" si="186"/>
        <v>81.647265761545896</v>
      </c>
      <c r="N1252" s="54">
        <f t="shared" si="181"/>
        <v>17.962398467540098</v>
      </c>
      <c r="O1252" s="245">
        <f t="shared" si="182"/>
        <v>38.782451236734296</v>
      </c>
      <c r="P1252" s="54">
        <v>3.6785217399309551</v>
      </c>
      <c r="Q1252" s="122">
        <f t="shared" si="183"/>
        <v>0.14347670895349549</v>
      </c>
    </row>
    <row r="1253" spans="1:17" x14ac:dyDescent="0.2">
      <c r="A1253" s="78">
        <f t="shared" si="187"/>
        <v>289</v>
      </c>
      <c r="B1253" s="57" t="s">
        <v>1807</v>
      </c>
      <c r="C1253" s="57">
        <v>184.5</v>
      </c>
      <c r="D1253" s="57"/>
      <c r="E1253" s="57"/>
      <c r="F1253" s="57">
        <f t="shared" si="180"/>
        <v>184.5</v>
      </c>
      <c r="G1253" s="121">
        <v>4</v>
      </c>
      <c r="H1253" s="57">
        <v>5</v>
      </c>
      <c r="I1253" s="121">
        <v>5000</v>
      </c>
      <c r="J1253" s="57">
        <v>8</v>
      </c>
      <c r="K1253" s="56">
        <f t="shared" si="184"/>
        <v>1.5925837889232235E-3</v>
      </c>
      <c r="L1253" s="56">
        <f t="shared" si="185"/>
        <v>2.1227621483375959E-3</v>
      </c>
      <c r="M1253" s="54">
        <f t="shared" si="186"/>
        <v>13.672473049119816</v>
      </c>
      <c r="N1253" s="54">
        <f t="shared" si="181"/>
        <v>3.0079440708063596</v>
      </c>
      <c r="O1253" s="245">
        <f t="shared" si="182"/>
        <v>6.4944246983319118</v>
      </c>
      <c r="P1253" s="54">
        <v>0.48401601841196779</v>
      </c>
      <c r="Q1253" s="122">
        <f t="shared" si="183"/>
        <v>0.12823229179766968</v>
      </c>
    </row>
    <row r="1254" spans="1:17" x14ac:dyDescent="0.2">
      <c r="A1254" s="78">
        <f t="shared" si="187"/>
        <v>290</v>
      </c>
      <c r="B1254" s="57" t="s">
        <v>1815</v>
      </c>
      <c r="C1254" s="57">
        <v>96.2</v>
      </c>
      <c r="D1254" s="57"/>
      <c r="E1254" s="57"/>
      <c r="F1254" s="57">
        <f t="shared" si="180"/>
        <v>96.2</v>
      </c>
      <c r="G1254" s="121">
        <v>2</v>
      </c>
      <c r="H1254" s="57">
        <v>4</v>
      </c>
      <c r="I1254" s="121">
        <v>5000</v>
      </c>
      <c r="J1254" s="57">
        <v>6</v>
      </c>
      <c r="K1254" s="56">
        <f t="shared" si="184"/>
        <v>1.2740670311385787E-3</v>
      </c>
      <c r="L1254" s="56">
        <f t="shared" si="185"/>
        <v>1.592071611253197E-3</v>
      </c>
      <c r="M1254" s="54">
        <f t="shared" si="186"/>
        <v>10.547390204001735</v>
      </c>
      <c r="N1254" s="54">
        <f t="shared" si="181"/>
        <v>2.3204258448803818</v>
      </c>
      <c r="O1254" s="245">
        <f t="shared" si="182"/>
        <v>5.0100103469008239</v>
      </c>
      <c r="P1254" s="54">
        <v>0.3872128147295742</v>
      </c>
      <c r="Q1254" s="122">
        <f t="shared" si="183"/>
        <v>0.18986527245855001</v>
      </c>
    </row>
    <row r="1255" spans="1:17" x14ac:dyDescent="0.2">
      <c r="A1255" s="78">
        <f t="shared" si="187"/>
        <v>291</v>
      </c>
      <c r="B1255" s="57" t="s">
        <v>1816</v>
      </c>
      <c r="C1255" s="57">
        <v>150.80000000000001</v>
      </c>
      <c r="D1255" s="57"/>
      <c r="E1255" s="57"/>
      <c r="F1255" s="57">
        <f t="shared" si="180"/>
        <v>150.80000000000001</v>
      </c>
      <c r="G1255" s="121">
        <v>4</v>
      </c>
      <c r="H1255" s="57">
        <v>3</v>
      </c>
      <c r="I1255" s="121">
        <v>5000</v>
      </c>
      <c r="J1255" s="57">
        <v>4</v>
      </c>
      <c r="K1255" s="56">
        <f t="shared" si="184"/>
        <v>9.55550273353934E-4</v>
      </c>
      <c r="L1255" s="56">
        <f t="shared" si="185"/>
        <v>1.061381074168798E-3</v>
      </c>
      <c r="M1255" s="54">
        <f t="shared" si="186"/>
        <v>7.4223073588836534</v>
      </c>
      <c r="N1255" s="54">
        <f t="shared" si="181"/>
        <v>1.6329076189544038</v>
      </c>
      <c r="O1255" s="245">
        <f t="shared" si="182"/>
        <v>3.5255959954697351</v>
      </c>
      <c r="P1255" s="54">
        <v>0.29040961104718066</v>
      </c>
      <c r="Q1255" s="122">
        <f t="shared" si="183"/>
        <v>8.5352921646916255E-2</v>
      </c>
    </row>
    <row r="1256" spans="1:17" x14ac:dyDescent="0.2">
      <c r="A1256" s="78">
        <f t="shared" si="187"/>
        <v>292</v>
      </c>
      <c r="B1256" s="57" t="s">
        <v>1823</v>
      </c>
      <c r="C1256" s="57">
        <v>301.02</v>
      </c>
      <c r="D1256" s="57"/>
      <c r="E1256" s="57"/>
      <c r="F1256" s="57">
        <f t="shared" ref="F1256:F1306" si="188">C1256+D1256+E1256</f>
        <v>301.02</v>
      </c>
      <c r="G1256" s="121">
        <v>6</v>
      </c>
      <c r="H1256" s="57">
        <v>6</v>
      </c>
      <c r="I1256" s="121">
        <v>5000</v>
      </c>
      <c r="J1256" s="57">
        <v>10</v>
      </c>
      <c r="K1256" s="56">
        <f t="shared" si="184"/>
        <v>1.911100546707868E-3</v>
      </c>
      <c r="L1256" s="56">
        <f t="shared" si="185"/>
        <v>2.6534526854219949E-3</v>
      </c>
      <c r="M1256" s="54">
        <f t="shared" si="186"/>
        <v>16.797555894237895</v>
      </c>
      <c r="N1256" s="54">
        <f t="shared" ref="N1256:N1307" si="189">M1256*0.22</f>
        <v>3.6954622967323369</v>
      </c>
      <c r="O1256" s="245">
        <f t="shared" si="182"/>
        <v>7.9788390497629997</v>
      </c>
      <c r="P1256" s="54">
        <v>0.58081922209436132</v>
      </c>
      <c r="Q1256" s="122">
        <f t="shared" si="183"/>
        <v>9.6514106912589187E-2</v>
      </c>
    </row>
    <row r="1257" spans="1:17" x14ac:dyDescent="0.2">
      <c r="A1257" s="78">
        <f t="shared" si="187"/>
        <v>293</v>
      </c>
      <c r="B1257" s="57" t="s">
        <v>1824</v>
      </c>
      <c r="C1257" s="57">
        <v>725.3</v>
      </c>
      <c r="D1257" s="57"/>
      <c r="E1257" s="57"/>
      <c r="F1257" s="57">
        <f t="shared" si="188"/>
        <v>725.3</v>
      </c>
      <c r="G1257" s="121">
        <v>15</v>
      </c>
      <c r="H1257" s="57">
        <v>24</v>
      </c>
      <c r="I1257" s="121">
        <v>5000</v>
      </c>
      <c r="J1257" s="57">
        <v>24</v>
      </c>
      <c r="K1257" s="56">
        <f t="shared" si="184"/>
        <v>7.644402186831472E-3</v>
      </c>
      <c r="L1257" s="56">
        <f t="shared" si="185"/>
        <v>6.3682864450127878E-3</v>
      </c>
      <c r="M1257" s="54">
        <f t="shared" si="186"/>
        <v>51.566694165186874</v>
      </c>
      <c r="N1257" s="54">
        <f t="shared" si="189"/>
        <v>11.344672716341112</v>
      </c>
      <c r="O1257" s="245">
        <f t="shared" si="182"/>
        <v>24.494179728463763</v>
      </c>
      <c r="P1257" s="54">
        <v>2.3232768883774453</v>
      </c>
      <c r="Q1257" s="122">
        <f t="shared" si="183"/>
        <v>0.12371270301719178</v>
      </c>
    </row>
    <row r="1258" spans="1:17" x14ac:dyDescent="0.2">
      <c r="A1258" s="78">
        <f t="shared" si="187"/>
        <v>294</v>
      </c>
      <c r="B1258" s="57" t="s">
        <v>1825</v>
      </c>
      <c r="C1258" s="57">
        <v>1494.6</v>
      </c>
      <c r="D1258" s="57">
        <v>88.8</v>
      </c>
      <c r="E1258" s="57"/>
      <c r="F1258" s="57">
        <f t="shared" si="188"/>
        <v>1583.3999999999999</v>
      </c>
      <c r="G1258" s="121">
        <v>32</v>
      </c>
      <c r="H1258" s="57">
        <v>32</v>
      </c>
      <c r="I1258" s="121">
        <v>5000</v>
      </c>
      <c r="J1258" s="57">
        <v>64</v>
      </c>
      <c r="K1258" s="56">
        <f t="shared" si="184"/>
        <v>1.019253624910863E-2</v>
      </c>
      <c r="L1258" s="56">
        <f t="shared" si="185"/>
        <v>1.6982097186700768E-2</v>
      </c>
      <c r="M1258" s="54">
        <f t="shared" si="186"/>
        <v>100.00265104377858</v>
      </c>
      <c r="N1258" s="54">
        <f t="shared" si="189"/>
        <v>22.000583229631289</v>
      </c>
      <c r="O1258" s="245">
        <f t="shared" si="182"/>
        <v>47.501259245794827</v>
      </c>
      <c r="P1258" s="54">
        <v>3.0977025178365936</v>
      </c>
      <c r="Q1258" s="122">
        <f t="shared" si="183"/>
        <v>0.10900732350451009</v>
      </c>
    </row>
    <row r="1259" spans="1:17" x14ac:dyDescent="0.2">
      <c r="A1259" s="78">
        <f t="shared" si="187"/>
        <v>295</v>
      </c>
      <c r="B1259" s="57" t="s">
        <v>1826</v>
      </c>
      <c r="C1259" s="57">
        <v>1123</v>
      </c>
      <c r="D1259" s="57"/>
      <c r="E1259" s="57">
        <v>374</v>
      </c>
      <c r="F1259" s="57">
        <f t="shared" si="188"/>
        <v>1497</v>
      </c>
      <c r="G1259" s="121">
        <v>24</v>
      </c>
      <c r="H1259" s="57">
        <v>24</v>
      </c>
      <c r="I1259" s="121">
        <v>5000</v>
      </c>
      <c r="J1259" s="57">
        <v>48</v>
      </c>
      <c r="K1259" s="56">
        <f t="shared" si="184"/>
        <v>7.644402186831472E-3</v>
      </c>
      <c r="L1259" s="56">
        <f t="shared" si="185"/>
        <v>1.2736572890025576E-2</v>
      </c>
      <c r="M1259" s="54">
        <f t="shared" si="186"/>
        <v>75.001988282833935</v>
      </c>
      <c r="N1259" s="54">
        <f t="shared" si="189"/>
        <v>16.500437422223467</v>
      </c>
      <c r="O1259" s="245">
        <f t="shared" si="182"/>
        <v>35.625944434346117</v>
      </c>
      <c r="P1259" s="54">
        <v>2.3232768883774453</v>
      </c>
      <c r="Q1259" s="122">
        <f t="shared" si="183"/>
        <v>8.6474046110742137E-2</v>
      </c>
    </row>
    <row r="1260" spans="1:17" x14ac:dyDescent="0.2">
      <c r="A1260" s="78">
        <f t="shared" si="187"/>
        <v>296</v>
      </c>
      <c r="B1260" s="57" t="s">
        <v>1827</v>
      </c>
      <c r="C1260" s="57">
        <v>1486.2</v>
      </c>
      <c r="D1260" s="57"/>
      <c r="E1260" s="57"/>
      <c r="F1260" s="57">
        <f t="shared" si="188"/>
        <v>1486.2</v>
      </c>
      <c r="G1260" s="121">
        <v>32</v>
      </c>
      <c r="H1260" s="57">
        <v>32</v>
      </c>
      <c r="I1260" s="121">
        <v>5000</v>
      </c>
      <c r="J1260" s="57">
        <v>64</v>
      </c>
      <c r="K1260" s="56">
        <f t="shared" si="184"/>
        <v>1.019253624910863E-2</v>
      </c>
      <c r="L1260" s="56">
        <f t="shared" si="185"/>
        <v>1.6982097186700768E-2</v>
      </c>
      <c r="M1260" s="54">
        <f t="shared" si="186"/>
        <v>100.00265104377858</v>
      </c>
      <c r="N1260" s="54">
        <f t="shared" si="189"/>
        <v>22.000583229631289</v>
      </c>
      <c r="O1260" s="245">
        <f t="shared" si="182"/>
        <v>47.501259245794827</v>
      </c>
      <c r="P1260" s="54">
        <v>3.0977025178365936</v>
      </c>
      <c r="Q1260" s="122">
        <f t="shared" si="183"/>
        <v>0.11613658729446996</v>
      </c>
    </row>
    <row r="1261" spans="1:17" x14ac:dyDescent="0.2">
      <c r="A1261" s="78">
        <f t="shared" si="187"/>
        <v>297</v>
      </c>
      <c r="B1261" s="57" t="s">
        <v>1828</v>
      </c>
      <c r="C1261" s="57">
        <v>2557.9</v>
      </c>
      <c r="D1261" s="57"/>
      <c r="E1261" s="57"/>
      <c r="F1261" s="57">
        <f t="shared" si="188"/>
        <v>2557.9</v>
      </c>
      <c r="G1261" s="121">
        <v>64</v>
      </c>
      <c r="H1261" s="57">
        <v>64</v>
      </c>
      <c r="I1261" s="121">
        <v>5000</v>
      </c>
      <c r="J1261" s="57">
        <v>128</v>
      </c>
      <c r="K1261" s="56">
        <f t="shared" si="184"/>
        <v>2.038507249821726E-2</v>
      </c>
      <c r="L1261" s="56">
        <f t="shared" si="185"/>
        <v>3.3964194373401535E-2</v>
      </c>
      <c r="M1261" s="54">
        <f t="shared" si="186"/>
        <v>200.00530208755717</v>
      </c>
      <c r="N1261" s="54">
        <f t="shared" si="189"/>
        <v>44.001166459262578</v>
      </c>
      <c r="O1261" s="245">
        <f t="shared" si="182"/>
        <v>95.002518491589655</v>
      </c>
      <c r="P1261" s="54">
        <v>6.1954050356731871</v>
      </c>
      <c r="Q1261" s="122">
        <f t="shared" si="183"/>
        <v>0.13495617188869094</v>
      </c>
    </row>
    <row r="1262" spans="1:17" x14ac:dyDescent="0.2">
      <c r="A1262" s="78">
        <f t="shared" si="187"/>
        <v>298</v>
      </c>
      <c r="B1262" s="57" t="s">
        <v>1829</v>
      </c>
      <c r="C1262" s="57">
        <v>2559.3000000000002</v>
      </c>
      <c r="D1262" s="57"/>
      <c r="E1262" s="57"/>
      <c r="F1262" s="57">
        <f t="shared" si="188"/>
        <v>2559.3000000000002</v>
      </c>
      <c r="G1262" s="121">
        <v>64</v>
      </c>
      <c r="H1262" s="57">
        <v>64</v>
      </c>
      <c r="I1262" s="121">
        <v>5000</v>
      </c>
      <c r="J1262" s="57">
        <v>128</v>
      </c>
      <c r="K1262" s="56">
        <f t="shared" si="184"/>
        <v>2.038507249821726E-2</v>
      </c>
      <c r="L1262" s="56">
        <f t="shared" si="185"/>
        <v>3.3964194373401535E-2</v>
      </c>
      <c r="M1262" s="54">
        <f t="shared" si="186"/>
        <v>200.00530208755717</v>
      </c>
      <c r="N1262" s="54">
        <f t="shared" si="189"/>
        <v>44.001166459262578</v>
      </c>
      <c r="O1262" s="245">
        <f t="shared" si="182"/>
        <v>95.002518491589655</v>
      </c>
      <c r="P1262" s="54">
        <v>6.1954050356731871</v>
      </c>
      <c r="Q1262" s="122">
        <f t="shared" si="183"/>
        <v>0.13488234754584555</v>
      </c>
    </row>
    <row r="1263" spans="1:17" x14ac:dyDescent="0.2">
      <c r="A1263" s="78">
        <f t="shared" si="187"/>
        <v>299</v>
      </c>
      <c r="B1263" s="57" t="s">
        <v>1830</v>
      </c>
      <c r="C1263" s="57">
        <v>1346.9</v>
      </c>
      <c r="D1263" s="57"/>
      <c r="E1263" s="57"/>
      <c r="F1263" s="57">
        <f t="shared" si="188"/>
        <v>1346.9</v>
      </c>
      <c r="G1263" s="121">
        <v>24</v>
      </c>
      <c r="H1263" s="57">
        <v>38</v>
      </c>
      <c r="I1263" s="121">
        <v>5000</v>
      </c>
      <c r="J1263" s="57">
        <v>38</v>
      </c>
      <c r="K1263" s="56">
        <f t="shared" si="184"/>
        <v>1.2103636795816499E-2</v>
      </c>
      <c r="L1263" s="56">
        <f t="shared" si="185"/>
        <v>1.0083120204603582E-2</v>
      </c>
      <c r="M1263" s="54">
        <f t="shared" si="186"/>
        <v>81.647265761545896</v>
      </c>
      <c r="N1263" s="54">
        <f t="shared" si="189"/>
        <v>17.962398467540098</v>
      </c>
      <c r="O1263" s="245">
        <f t="shared" si="182"/>
        <v>38.782451236734296</v>
      </c>
      <c r="P1263" s="54">
        <v>3.6785217399309551</v>
      </c>
      <c r="Q1263" s="122">
        <f t="shared" si="183"/>
        <v>0.10547972173565315</v>
      </c>
    </row>
    <row r="1264" spans="1:17" x14ac:dyDescent="0.2">
      <c r="A1264" s="78">
        <f t="shared" si="187"/>
        <v>300</v>
      </c>
      <c r="B1264" s="57" t="s">
        <v>1831</v>
      </c>
      <c r="C1264" s="57">
        <v>2035.1</v>
      </c>
      <c r="D1264" s="57"/>
      <c r="E1264" s="57"/>
      <c r="F1264" s="57">
        <f t="shared" si="188"/>
        <v>2035.1</v>
      </c>
      <c r="G1264" s="121">
        <v>48</v>
      </c>
      <c r="H1264" s="57">
        <v>49</v>
      </c>
      <c r="I1264" s="121">
        <v>5000</v>
      </c>
      <c r="J1264" s="57">
        <v>96</v>
      </c>
      <c r="K1264" s="56">
        <f t="shared" si="184"/>
        <v>1.5607321131447589E-2</v>
      </c>
      <c r="L1264" s="56">
        <f t="shared" si="185"/>
        <v>2.5473145780051151E-2</v>
      </c>
      <c r="M1264" s="54">
        <f t="shared" si="186"/>
        <v>151.17611823431537</v>
      </c>
      <c r="N1264" s="54">
        <f t="shared" si="189"/>
        <v>33.258746011549384</v>
      </c>
      <c r="O1264" s="245">
        <f t="shared" si="182"/>
        <v>71.808656161299794</v>
      </c>
      <c r="P1264" s="54">
        <v>4.7433569804372846</v>
      </c>
      <c r="Q1264" s="122">
        <f t="shared" si="183"/>
        <v>0.12824277794093747</v>
      </c>
    </row>
    <row r="1265" spans="1:17" x14ac:dyDescent="0.2">
      <c r="A1265" s="78">
        <f t="shared" si="187"/>
        <v>301</v>
      </c>
      <c r="B1265" s="57" t="s">
        <v>1832</v>
      </c>
      <c r="C1265" s="57">
        <v>1523.5</v>
      </c>
      <c r="D1265" s="57"/>
      <c r="E1265" s="57"/>
      <c r="F1265" s="57">
        <f t="shared" si="188"/>
        <v>1523.5</v>
      </c>
      <c r="G1265" s="121">
        <v>36</v>
      </c>
      <c r="H1265" s="57">
        <v>36</v>
      </c>
      <c r="I1265" s="121">
        <v>5000</v>
      </c>
      <c r="J1265" s="57">
        <v>72</v>
      </c>
      <c r="K1265" s="56">
        <f t="shared" si="184"/>
        <v>1.1466603280247208E-2</v>
      </c>
      <c r="L1265" s="56">
        <f t="shared" si="185"/>
        <v>1.9104859335038363E-2</v>
      </c>
      <c r="M1265" s="54">
        <f t="shared" si="186"/>
        <v>112.5029824242509</v>
      </c>
      <c r="N1265" s="54">
        <f t="shared" si="189"/>
        <v>24.750656133335198</v>
      </c>
      <c r="O1265" s="245">
        <f t="shared" si="182"/>
        <v>53.438916651519179</v>
      </c>
      <c r="P1265" s="54">
        <v>3.4849153325661675</v>
      </c>
      <c r="Q1265" s="122">
        <f t="shared" si="183"/>
        <v>0.12745485431025366</v>
      </c>
    </row>
    <row r="1266" spans="1:17" x14ac:dyDescent="0.2">
      <c r="A1266" s="78">
        <f t="shared" si="187"/>
        <v>302</v>
      </c>
      <c r="B1266" s="57" t="s">
        <v>1833</v>
      </c>
      <c r="C1266" s="57">
        <v>2022.1</v>
      </c>
      <c r="D1266" s="57"/>
      <c r="E1266" s="57"/>
      <c r="F1266" s="57">
        <f t="shared" si="188"/>
        <v>2022.1</v>
      </c>
      <c r="G1266" s="121">
        <v>48</v>
      </c>
      <c r="H1266" s="57">
        <v>48</v>
      </c>
      <c r="I1266" s="121">
        <v>5000</v>
      </c>
      <c r="J1266" s="57">
        <v>96</v>
      </c>
      <c r="K1266" s="56">
        <f t="shared" si="184"/>
        <v>1.5288804373662944E-2</v>
      </c>
      <c r="L1266" s="56">
        <f t="shared" si="185"/>
        <v>2.5473145780051151E-2</v>
      </c>
      <c r="M1266" s="54">
        <f t="shared" si="186"/>
        <v>150.00397656566787</v>
      </c>
      <c r="N1266" s="54">
        <f t="shared" si="189"/>
        <v>33.000874844446933</v>
      </c>
      <c r="O1266" s="245">
        <f t="shared" si="182"/>
        <v>71.251888868692234</v>
      </c>
      <c r="P1266" s="54">
        <v>4.6465537767548906</v>
      </c>
      <c r="Q1266" s="122">
        <f t="shared" si="183"/>
        <v>0.12803683994637355</v>
      </c>
    </row>
    <row r="1267" spans="1:17" x14ac:dyDescent="0.2">
      <c r="A1267" s="78">
        <f t="shared" si="187"/>
        <v>303</v>
      </c>
      <c r="B1267" s="57" t="s">
        <v>1834</v>
      </c>
      <c r="C1267" s="57">
        <v>147.19999999999999</v>
      </c>
      <c r="D1267" s="57"/>
      <c r="E1267" s="57"/>
      <c r="F1267" s="57">
        <f t="shared" si="188"/>
        <v>147.19999999999999</v>
      </c>
      <c r="G1267" s="121">
        <v>4</v>
      </c>
      <c r="H1267" s="57">
        <v>4</v>
      </c>
      <c r="I1267" s="121">
        <v>5000</v>
      </c>
      <c r="J1267" s="57">
        <v>8</v>
      </c>
      <c r="K1267" s="56">
        <f t="shared" si="184"/>
        <v>1.2740670311385787E-3</v>
      </c>
      <c r="L1267" s="56">
        <f t="shared" si="185"/>
        <v>2.1227621483375959E-3</v>
      </c>
      <c r="M1267" s="54">
        <f t="shared" si="186"/>
        <v>12.500331380472323</v>
      </c>
      <c r="N1267" s="54">
        <f t="shared" si="189"/>
        <v>2.7500729037039111</v>
      </c>
      <c r="O1267" s="245">
        <f t="shared" si="182"/>
        <v>5.9376574057243534</v>
      </c>
      <c r="P1267" s="54">
        <v>0.3872128147295742</v>
      </c>
      <c r="Q1267" s="122">
        <f t="shared" si="183"/>
        <v>0.14657115831949838</v>
      </c>
    </row>
    <row r="1268" spans="1:17" x14ac:dyDescent="0.2">
      <c r="A1268" s="78">
        <f t="shared" si="187"/>
        <v>304</v>
      </c>
      <c r="B1268" s="57" t="s">
        <v>1835</v>
      </c>
      <c r="C1268" s="57">
        <v>1486.9</v>
      </c>
      <c r="D1268" s="57"/>
      <c r="E1268" s="57"/>
      <c r="F1268" s="57">
        <f t="shared" si="188"/>
        <v>1486.9</v>
      </c>
      <c r="G1268" s="121">
        <v>32</v>
      </c>
      <c r="H1268" s="57">
        <v>32</v>
      </c>
      <c r="I1268" s="121">
        <v>5000</v>
      </c>
      <c r="J1268" s="57">
        <v>64</v>
      </c>
      <c r="K1268" s="56">
        <f t="shared" si="184"/>
        <v>1.019253624910863E-2</v>
      </c>
      <c r="L1268" s="56">
        <f t="shared" si="185"/>
        <v>1.6982097186700768E-2</v>
      </c>
      <c r="M1268" s="54">
        <f t="shared" si="186"/>
        <v>100.00265104377858</v>
      </c>
      <c r="N1268" s="54">
        <f t="shared" si="189"/>
        <v>22.000583229631289</v>
      </c>
      <c r="O1268" s="245">
        <f t="shared" si="182"/>
        <v>47.501259245794827</v>
      </c>
      <c r="P1268" s="54">
        <v>3.0977025178365936</v>
      </c>
      <c r="Q1268" s="122">
        <f t="shared" si="183"/>
        <v>0.11608191272919581</v>
      </c>
    </row>
    <row r="1269" spans="1:17" x14ac:dyDescent="0.2">
      <c r="A1269" s="78">
        <f t="shared" si="187"/>
        <v>305</v>
      </c>
      <c r="B1269" s="57" t="s">
        <v>1836</v>
      </c>
      <c r="C1269" s="57">
        <v>252.3</v>
      </c>
      <c r="D1269" s="57"/>
      <c r="E1269" s="57"/>
      <c r="F1269" s="57">
        <f t="shared" si="188"/>
        <v>252.3</v>
      </c>
      <c r="G1269" s="121">
        <v>3</v>
      </c>
      <c r="H1269" s="57">
        <v>3</v>
      </c>
      <c r="I1269" s="121">
        <v>5000</v>
      </c>
      <c r="J1269" s="57">
        <v>6</v>
      </c>
      <c r="K1269" s="56">
        <f t="shared" si="184"/>
        <v>9.55550273353934E-4</v>
      </c>
      <c r="L1269" s="56">
        <f t="shared" si="185"/>
        <v>1.592071611253197E-3</v>
      </c>
      <c r="M1269" s="54">
        <f t="shared" si="186"/>
        <v>9.3752485353542419</v>
      </c>
      <c r="N1269" s="54">
        <f t="shared" si="189"/>
        <v>2.0625546777779333</v>
      </c>
      <c r="O1269" s="245">
        <f t="shared" si="182"/>
        <v>4.4532430542932646</v>
      </c>
      <c r="P1269" s="54">
        <v>0.29040961104718066</v>
      </c>
      <c r="Q1269" s="122">
        <f t="shared" si="183"/>
        <v>6.4135774389507016E-2</v>
      </c>
    </row>
    <row r="1270" spans="1:17" x14ac:dyDescent="0.2">
      <c r="A1270" s="78">
        <f t="shared" si="187"/>
        <v>306</v>
      </c>
      <c r="B1270" s="57" t="s">
        <v>1837</v>
      </c>
      <c r="C1270" s="57">
        <v>127.4</v>
      </c>
      <c r="D1270" s="57"/>
      <c r="E1270" s="57">
        <v>58.5</v>
      </c>
      <c r="F1270" s="57">
        <f t="shared" si="188"/>
        <v>185.9</v>
      </c>
      <c r="G1270" s="121">
        <v>2</v>
      </c>
      <c r="H1270" s="57">
        <v>2</v>
      </c>
      <c r="I1270" s="121">
        <v>5000</v>
      </c>
      <c r="J1270" s="57">
        <v>4</v>
      </c>
      <c r="K1270" s="56">
        <f t="shared" si="184"/>
        <v>6.3703351556928937E-4</v>
      </c>
      <c r="L1270" s="56">
        <f t="shared" si="185"/>
        <v>1.061381074168798E-3</v>
      </c>
      <c r="M1270" s="54">
        <f t="shared" si="186"/>
        <v>6.2501656902361615</v>
      </c>
      <c r="N1270" s="54">
        <f t="shared" si="189"/>
        <v>1.3750364518519556</v>
      </c>
      <c r="O1270" s="245">
        <f t="shared" si="182"/>
        <v>2.9688287028621767</v>
      </c>
      <c r="P1270" s="54">
        <v>0.1936064073647871</v>
      </c>
      <c r="Q1270" s="122">
        <f t="shared" si="183"/>
        <v>5.8029248264201611E-2</v>
      </c>
    </row>
    <row r="1271" spans="1:17" x14ac:dyDescent="0.2">
      <c r="A1271" s="78">
        <f t="shared" si="187"/>
        <v>307</v>
      </c>
      <c r="B1271" s="57" t="s">
        <v>1838</v>
      </c>
      <c r="C1271" s="57">
        <v>148.4</v>
      </c>
      <c r="D1271" s="57"/>
      <c r="E1271" s="57"/>
      <c r="F1271" s="57">
        <f t="shared" si="188"/>
        <v>148.4</v>
      </c>
      <c r="G1271" s="121">
        <v>3</v>
      </c>
      <c r="H1271" s="57">
        <v>3</v>
      </c>
      <c r="I1271" s="121">
        <v>5000</v>
      </c>
      <c r="J1271" s="57">
        <v>6</v>
      </c>
      <c r="K1271" s="56">
        <f t="shared" si="184"/>
        <v>9.55550273353934E-4</v>
      </c>
      <c r="L1271" s="56">
        <f t="shared" si="185"/>
        <v>1.592071611253197E-3</v>
      </c>
      <c r="M1271" s="54">
        <f t="shared" si="186"/>
        <v>9.3752485353542419</v>
      </c>
      <c r="N1271" s="54">
        <f t="shared" si="189"/>
        <v>2.0625546777779333</v>
      </c>
      <c r="O1271" s="245">
        <f t="shared" si="182"/>
        <v>4.4532430542932646</v>
      </c>
      <c r="P1271" s="54">
        <v>0.29040961104718066</v>
      </c>
      <c r="Q1271" s="122">
        <f t="shared" si="183"/>
        <v>0.10903946009752441</v>
      </c>
    </row>
    <row r="1272" spans="1:17" x14ac:dyDescent="0.2">
      <c r="A1272" s="78">
        <f t="shared" si="187"/>
        <v>308</v>
      </c>
      <c r="B1272" s="57" t="s">
        <v>1839</v>
      </c>
      <c r="C1272" s="57">
        <v>166</v>
      </c>
      <c r="D1272" s="57"/>
      <c r="E1272" s="57"/>
      <c r="F1272" s="57">
        <f t="shared" si="188"/>
        <v>166</v>
      </c>
      <c r="G1272" s="121">
        <v>4</v>
      </c>
      <c r="H1272" s="57">
        <v>4</v>
      </c>
      <c r="I1272" s="121">
        <v>5000</v>
      </c>
      <c r="J1272" s="57">
        <v>8</v>
      </c>
      <c r="K1272" s="56">
        <f t="shared" si="184"/>
        <v>1.2740670311385787E-3</v>
      </c>
      <c r="L1272" s="56">
        <f t="shared" si="185"/>
        <v>2.1227621483375959E-3</v>
      </c>
      <c r="M1272" s="54">
        <f t="shared" si="186"/>
        <v>12.500331380472323</v>
      </c>
      <c r="N1272" s="54">
        <f t="shared" si="189"/>
        <v>2.7500729037039111</v>
      </c>
      <c r="O1272" s="245">
        <f t="shared" si="182"/>
        <v>5.9376574057243534</v>
      </c>
      <c r="P1272" s="54">
        <v>0.3872128147295742</v>
      </c>
      <c r="Q1272" s="122">
        <f t="shared" si="183"/>
        <v>0.12997153316042265</v>
      </c>
    </row>
    <row r="1273" spans="1:17" x14ac:dyDescent="0.2">
      <c r="A1273" s="78">
        <f t="shared" si="187"/>
        <v>309</v>
      </c>
      <c r="B1273" s="57" t="s">
        <v>1840</v>
      </c>
      <c r="C1273" s="57">
        <v>1491.85</v>
      </c>
      <c r="D1273" s="57"/>
      <c r="E1273" s="57">
        <v>243</v>
      </c>
      <c r="F1273" s="57">
        <f t="shared" si="188"/>
        <v>1734.85</v>
      </c>
      <c r="G1273" s="121">
        <v>21</v>
      </c>
      <c r="H1273" s="57">
        <v>21</v>
      </c>
      <c r="I1273" s="121">
        <v>5000</v>
      </c>
      <c r="J1273" s="57">
        <v>42</v>
      </c>
      <c r="K1273" s="56">
        <f t="shared" si="184"/>
        <v>6.6888519134775384E-3</v>
      </c>
      <c r="L1273" s="56">
        <f t="shared" si="185"/>
        <v>1.1144501278772378E-2</v>
      </c>
      <c r="M1273" s="54">
        <f t="shared" si="186"/>
        <v>65.626739747479689</v>
      </c>
      <c r="N1273" s="54">
        <f t="shared" si="189"/>
        <v>14.437882744445531</v>
      </c>
      <c r="O1273" s="245">
        <f t="shared" si="182"/>
        <v>31.17270138005285</v>
      </c>
      <c r="P1273" s="54">
        <v>2.0328672773302645</v>
      </c>
      <c r="Q1273" s="122">
        <f t="shared" si="183"/>
        <v>6.5291057526188634E-2</v>
      </c>
    </row>
    <row r="1274" spans="1:17" x14ac:dyDescent="0.2">
      <c r="A1274" s="78">
        <f t="shared" si="187"/>
        <v>310</v>
      </c>
      <c r="B1274" s="57" t="s">
        <v>1841</v>
      </c>
      <c r="C1274" s="57">
        <v>213.8</v>
      </c>
      <c r="D1274" s="57"/>
      <c r="E1274" s="57"/>
      <c r="F1274" s="57">
        <f t="shared" si="188"/>
        <v>213.8</v>
      </c>
      <c r="G1274" s="121">
        <v>5</v>
      </c>
      <c r="H1274" s="57">
        <v>5</v>
      </c>
      <c r="I1274" s="121">
        <v>5000</v>
      </c>
      <c r="J1274" s="57">
        <v>10</v>
      </c>
      <c r="K1274" s="56">
        <f t="shared" si="184"/>
        <v>1.5925837889232235E-3</v>
      </c>
      <c r="L1274" s="56">
        <f t="shared" si="185"/>
        <v>2.6534526854219949E-3</v>
      </c>
      <c r="M1274" s="54">
        <f t="shared" si="186"/>
        <v>15.625414225590404</v>
      </c>
      <c r="N1274" s="54">
        <f t="shared" si="189"/>
        <v>3.4375911296298889</v>
      </c>
      <c r="O1274" s="245">
        <f t="shared" si="182"/>
        <v>7.4220717571554413</v>
      </c>
      <c r="P1274" s="54">
        <v>0.48401601841196779</v>
      </c>
      <c r="Q1274" s="122">
        <f t="shared" si="183"/>
        <v>0.12614168910564874</v>
      </c>
    </row>
    <row r="1275" spans="1:17" x14ac:dyDescent="0.2">
      <c r="A1275" s="78">
        <f t="shared" si="187"/>
        <v>311</v>
      </c>
      <c r="B1275" s="57" t="s">
        <v>1842</v>
      </c>
      <c r="C1275" s="57">
        <v>123.2</v>
      </c>
      <c r="D1275" s="57"/>
      <c r="E1275" s="57"/>
      <c r="F1275" s="57">
        <f t="shared" si="188"/>
        <v>123.2</v>
      </c>
      <c r="G1275" s="121">
        <v>4</v>
      </c>
      <c r="H1275" s="57">
        <v>4</v>
      </c>
      <c r="I1275" s="121">
        <v>5000</v>
      </c>
      <c r="J1275" s="57">
        <v>8</v>
      </c>
      <c r="K1275" s="56">
        <f t="shared" si="184"/>
        <v>1.2740670311385787E-3</v>
      </c>
      <c r="L1275" s="56">
        <f t="shared" si="185"/>
        <v>2.1227621483375959E-3</v>
      </c>
      <c r="M1275" s="54">
        <f t="shared" si="186"/>
        <v>12.500331380472323</v>
      </c>
      <c r="N1275" s="54">
        <f t="shared" si="189"/>
        <v>2.7500729037039111</v>
      </c>
      <c r="O1275" s="245">
        <f t="shared" si="182"/>
        <v>5.9376574057243534</v>
      </c>
      <c r="P1275" s="54">
        <v>0.3872128147295742</v>
      </c>
      <c r="Q1275" s="122">
        <f t="shared" si="183"/>
        <v>0.17512398136875129</v>
      </c>
    </row>
    <row r="1276" spans="1:17" x14ac:dyDescent="0.2">
      <c r="A1276" s="78">
        <f t="shared" si="187"/>
        <v>312</v>
      </c>
      <c r="B1276" s="57" t="s">
        <v>264</v>
      </c>
      <c r="C1276" s="57">
        <v>187.1</v>
      </c>
      <c r="D1276" s="57"/>
      <c r="E1276" s="57"/>
      <c r="F1276" s="57">
        <f t="shared" si="188"/>
        <v>187.1</v>
      </c>
      <c r="G1276" s="121">
        <v>5</v>
      </c>
      <c r="H1276" s="57">
        <v>5</v>
      </c>
      <c r="I1276" s="121">
        <v>5000</v>
      </c>
      <c r="J1276" s="57">
        <v>10</v>
      </c>
      <c r="K1276" s="56">
        <f t="shared" si="184"/>
        <v>1.5925837889232235E-3</v>
      </c>
      <c r="L1276" s="56">
        <f t="shared" si="185"/>
        <v>2.6534526854219949E-3</v>
      </c>
      <c r="M1276" s="54">
        <f t="shared" si="186"/>
        <v>15.625414225590404</v>
      </c>
      <c r="N1276" s="54">
        <f t="shared" si="189"/>
        <v>3.4375911296298889</v>
      </c>
      <c r="O1276" s="245">
        <f t="shared" si="182"/>
        <v>7.4220717571554413</v>
      </c>
      <c r="P1276" s="54">
        <v>0.48401601841196779</v>
      </c>
      <c r="Q1276" s="122">
        <f t="shared" si="183"/>
        <v>0.14414266772200804</v>
      </c>
    </row>
    <row r="1277" spans="1:17" x14ac:dyDescent="0.2">
      <c r="A1277" s="78">
        <f t="shared" si="187"/>
        <v>313</v>
      </c>
      <c r="B1277" s="57" t="s">
        <v>265</v>
      </c>
      <c r="C1277" s="57">
        <v>120.6</v>
      </c>
      <c r="D1277" s="57"/>
      <c r="E1277" s="57"/>
      <c r="F1277" s="57">
        <f t="shared" si="188"/>
        <v>120.6</v>
      </c>
      <c r="G1277" s="121">
        <v>4</v>
      </c>
      <c r="H1277" s="57">
        <v>4</v>
      </c>
      <c r="I1277" s="121">
        <v>5000</v>
      </c>
      <c r="J1277" s="57">
        <v>8</v>
      </c>
      <c r="K1277" s="56">
        <f t="shared" si="184"/>
        <v>1.2740670311385787E-3</v>
      </c>
      <c r="L1277" s="56">
        <f t="shared" si="185"/>
        <v>2.1227621483375959E-3</v>
      </c>
      <c r="M1277" s="54">
        <f t="shared" si="186"/>
        <v>12.500331380472323</v>
      </c>
      <c r="N1277" s="54">
        <f t="shared" si="189"/>
        <v>2.7500729037039111</v>
      </c>
      <c r="O1277" s="245">
        <f t="shared" si="182"/>
        <v>5.9376574057243534</v>
      </c>
      <c r="P1277" s="54">
        <v>0.3872128147295742</v>
      </c>
      <c r="Q1277" s="122">
        <f t="shared" si="183"/>
        <v>0.1788994569206481</v>
      </c>
    </row>
    <row r="1278" spans="1:17" x14ac:dyDescent="0.2">
      <c r="A1278" s="78">
        <f t="shared" si="187"/>
        <v>314</v>
      </c>
      <c r="B1278" s="57" t="s">
        <v>266</v>
      </c>
      <c r="C1278" s="57">
        <v>151.1</v>
      </c>
      <c r="D1278" s="57"/>
      <c r="E1278" s="57"/>
      <c r="F1278" s="57">
        <f t="shared" si="188"/>
        <v>151.1</v>
      </c>
      <c r="G1278" s="121">
        <v>4</v>
      </c>
      <c r="H1278" s="57">
        <v>4</v>
      </c>
      <c r="I1278" s="121">
        <v>5000</v>
      </c>
      <c r="J1278" s="57">
        <v>5</v>
      </c>
      <c r="K1278" s="56">
        <f t="shared" si="184"/>
        <v>1.2740670311385787E-3</v>
      </c>
      <c r="L1278" s="56">
        <f t="shared" si="185"/>
        <v>1.3267263427109975E-3</v>
      </c>
      <c r="M1278" s="54">
        <f t="shared" si="186"/>
        <v>9.5709196157664405</v>
      </c>
      <c r="N1278" s="54">
        <f t="shared" si="189"/>
        <v>2.1056023154686168</v>
      </c>
      <c r="O1278" s="245">
        <f t="shared" si="182"/>
        <v>4.5461868174890592</v>
      </c>
      <c r="P1278" s="54">
        <v>0.3872128147295742</v>
      </c>
      <c r="Q1278" s="122">
        <f t="shared" si="183"/>
        <v>0.10992668142590133</v>
      </c>
    </row>
    <row r="1279" spans="1:17" x14ac:dyDescent="0.2">
      <c r="A1279" s="78">
        <f t="shared" si="187"/>
        <v>315</v>
      </c>
      <c r="B1279" s="57" t="s">
        <v>267</v>
      </c>
      <c r="C1279" s="57">
        <v>96</v>
      </c>
      <c r="D1279" s="57"/>
      <c r="E1279" s="57"/>
      <c r="F1279" s="57">
        <f t="shared" si="188"/>
        <v>96</v>
      </c>
      <c r="G1279" s="121">
        <v>4</v>
      </c>
      <c r="H1279" s="57">
        <v>4</v>
      </c>
      <c r="I1279" s="121">
        <v>5000</v>
      </c>
      <c r="J1279" s="57">
        <v>8</v>
      </c>
      <c r="K1279" s="56">
        <f t="shared" si="184"/>
        <v>1.2740670311385787E-3</v>
      </c>
      <c r="L1279" s="56">
        <f t="shared" si="185"/>
        <v>2.1227621483375959E-3</v>
      </c>
      <c r="M1279" s="54">
        <f t="shared" si="186"/>
        <v>12.500331380472323</v>
      </c>
      <c r="N1279" s="54">
        <f t="shared" si="189"/>
        <v>2.7500729037039111</v>
      </c>
      <c r="O1279" s="245">
        <f t="shared" si="182"/>
        <v>5.9376574057243534</v>
      </c>
      <c r="P1279" s="54">
        <v>0.3872128147295742</v>
      </c>
      <c r="Q1279" s="122">
        <f t="shared" si="183"/>
        <v>0.22474244275656416</v>
      </c>
    </row>
    <row r="1280" spans="1:17" x14ac:dyDescent="0.2">
      <c r="A1280" s="78">
        <f t="shared" si="187"/>
        <v>316</v>
      </c>
      <c r="B1280" s="57" t="s">
        <v>268</v>
      </c>
      <c r="C1280" s="57">
        <v>145.9</v>
      </c>
      <c r="D1280" s="57"/>
      <c r="E1280" s="57"/>
      <c r="F1280" s="57">
        <f t="shared" si="188"/>
        <v>145.9</v>
      </c>
      <c r="G1280" s="121">
        <v>4</v>
      </c>
      <c r="H1280" s="57">
        <v>4</v>
      </c>
      <c r="I1280" s="121">
        <v>5000</v>
      </c>
      <c r="J1280" s="57">
        <v>8</v>
      </c>
      <c r="K1280" s="56">
        <f t="shared" si="184"/>
        <v>1.2740670311385787E-3</v>
      </c>
      <c r="L1280" s="56">
        <f t="shared" si="185"/>
        <v>2.1227621483375959E-3</v>
      </c>
      <c r="M1280" s="54">
        <f t="shared" si="186"/>
        <v>12.500331380472323</v>
      </c>
      <c r="N1280" s="54">
        <f t="shared" si="189"/>
        <v>2.7500729037039111</v>
      </c>
      <c r="O1280" s="245">
        <f t="shared" si="182"/>
        <v>5.9376574057243534</v>
      </c>
      <c r="P1280" s="54">
        <v>0.3872128147295742</v>
      </c>
      <c r="Q1280" s="122">
        <f t="shared" si="183"/>
        <v>0.14787713848272899</v>
      </c>
    </row>
    <row r="1281" spans="1:17" x14ac:dyDescent="0.2">
      <c r="A1281" s="78">
        <f t="shared" si="187"/>
        <v>317</v>
      </c>
      <c r="B1281" s="57" t="s">
        <v>269</v>
      </c>
      <c r="C1281" s="57">
        <v>184.6</v>
      </c>
      <c r="D1281" s="57"/>
      <c r="E1281" s="57"/>
      <c r="F1281" s="57">
        <f t="shared" si="188"/>
        <v>184.6</v>
      </c>
      <c r="G1281" s="121">
        <v>5</v>
      </c>
      <c r="H1281" s="57">
        <v>5</v>
      </c>
      <c r="I1281" s="121">
        <v>5000</v>
      </c>
      <c r="J1281" s="57">
        <v>10</v>
      </c>
      <c r="K1281" s="56">
        <f t="shared" si="184"/>
        <v>1.5925837889232235E-3</v>
      </c>
      <c r="L1281" s="56">
        <f t="shared" si="185"/>
        <v>2.6534526854219949E-3</v>
      </c>
      <c r="M1281" s="54">
        <f t="shared" si="186"/>
        <v>15.625414225590404</v>
      </c>
      <c r="N1281" s="54">
        <f t="shared" si="189"/>
        <v>3.4375911296298889</v>
      </c>
      <c r="O1281" s="245">
        <f t="shared" si="182"/>
        <v>7.4220717571554413</v>
      </c>
      <c r="P1281" s="54">
        <v>0.48401601841196779</v>
      </c>
      <c r="Q1281" s="122">
        <f t="shared" si="183"/>
        <v>0.14609476235529634</v>
      </c>
    </row>
    <row r="1282" spans="1:17" x14ac:dyDescent="0.2">
      <c r="A1282" s="78">
        <f t="shared" si="187"/>
        <v>318</v>
      </c>
      <c r="B1282" s="57" t="s">
        <v>270</v>
      </c>
      <c r="C1282" s="57">
        <v>185.1</v>
      </c>
      <c r="D1282" s="57"/>
      <c r="E1282" s="57"/>
      <c r="F1282" s="57">
        <f t="shared" si="188"/>
        <v>185.1</v>
      </c>
      <c r="G1282" s="121">
        <v>4</v>
      </c>
      <c r="H1282" s="57">
        <v>4</v>
      </c>
      <c r="I1282" s="121">
        <v>5000</v>
      </c>
      <c r="J1282" s="57">
        <v>8</v>
      </c>
      <c r="K1282" s="56">
        <f t="shared" si="184"/>
        <v>1.2740670311385787E-3</v>
      </c>
      <c r="L1282" s="56">
        <f t="shared" si="185"/>
        <v>2.1227621483375959E-3</v>
      </c>
      <c r="M1282" s="54">
        <f t="shared" si="186"/>
        <v>12.500331380472323</v>
      </c>
      <c r="N1282" s="54">
        <f t="shared" si="189"/>
        <v>2.7500729037039111</v>
      </c>
      <c r="O1282" s="245">
        <f t="shared" si="182"/>
        <v>5.9376574057243534</v>
      </c>
      <c r="P1282" s="54">
        <v>0.3872128147295742</v>
      </c>
      <c r="Q1282" s="122">
        <f t="shared" si="183"/>
        <v>0.11656009997098951</v>
      </c>
    </row>
    <row r="1283" spans="1:17" x14ac:dyDescent="0.2">
      <c r="A1283" s="78">
        <f t="shared" si="187"/>
        <v>319</v>
      </c>
      <c r="B1283" s="57" t="s">
        <v>271</v>
      </c>
      <c r="C1283" s="57">
        <v>190.2</v>
      </c>
      <c r="D1283" s="57"/>
      <c r="E1283" s="57"/>
      <c r="F1283" s="57">
        <f t="shared" si="188"/>
        <v>190.2</v>
      </c>
      <c r="G1283" s="121">
        <v>6</v>
      </c>
      <c r="H1283" s="57">
        <v>6</v>
      </c>
      <c r="I1283" s="121">
        <v>5000</v>
      </c>
      <c r="J1283" s="57">
        <v>18</v>
      </c>
      <c r="K1283" s="56">
        <f t="shared" si="184"/>
        <v>1.911100546707868E-3</v>
      </c>
      <c r="L1283" s="56">
        <f t="shared" si="185"/>
        <v>4.7762148337595909E-3</v>
      </c>
      <c r="M1283" s="54">
        <f t="shared" si="186"/>
        <v>24.609320600120249</v>
      </c>
      <c r="N1283" s="54">
        <f t="shared" si="189"/>
        <v>5.4140505320264545</v>
      </c>
      <c r="O1283" s="245">
        <f t="shared" si="182"/>
        <v>11.689427285057118</v>
      </c>
      <c r="P1283" s="54">
        <v>0.58081922209436132</v>
      </c>
      <c r="Q1283" s="122">
        <f t="shared" si="183"/>
        <v>0.22236392029073704</v>
      </c>
    </row>
    <row r="1284" spans="1:17" x14ac:dyDescent="0.2">
      <c r="A1284" s="78">
        <f t="shared" si="187"/>
        <v>320</v>
      </c>
      <c r="B1284" s="57" t="s">
        <v>272</v>
      </c>
      <c r="C1284" s="57">
        <v>90</v>
      </c>
      <c r="D1284" s="57"/>
      <c r="E1284" s="57"/>
      <c r="F1284" s="57">
        <f t="shared" si="188"/>
        <v>90</v>
      </c>
      <c r="G1284" s="121">
        <v>3</v>
      </c>
      <c r="H1284" s="57">
        <v>3</v>
      </c>
      <c r="I1284" s="121">
        <v>5000</v>
      </c>
      <c r="J1284" s="57">
        <v>9</v>
      </c>
      <c r="K1284" s="56">
        <f t="shared" si="184"/>
        <v>9.55550273353934E-4</v>
      </c>
      <c r="L1284" s="56">
        <f t="shared" si="185"/>
        <v>2.3881074168797954E-3</v>
      </c>
      <c r="M1284" s="54">
        <f t="shared" si="186"/>
        <v>12.304660300060124</v>
      </c>
      <c r="N1284" s="54">
        <f t="shared" si="189"/>
        <v>2.7070252660132272</v>
      </c>
      <c r="O1284" s="245">
        <f t="shared" si="182"/>
        <v>5.8447136425285589</v>
      </c>
      <c r="P1284" s="54">
        <v>0.29040961104718066</v>
      </c>
      <c r="Q1284" s="122">
        <f t="shared" si="183"/>
        <v>0.23496454244054546</v>
      </c>
    </row>
    <row r="1285" spans="1:17" x14ac:dyDescent="0.2">
      <c r="A1285" s="78">
        <f t="shared" si="187"/>
        <v>321</v>
      </c>
      <c r="B1285" s="57" t="s">
        <v>273</v>
      </c>
      <c r="C1285" s="57">
        <v>113.2</v>
      </c>
      <c r="D1285" s="57"/>
      <c r="E1285" s="57"/>
      <c r="F1285" s="57">
        <f t="shared" si="188"/>
        <v>113.2</v>
      </c>
      <c r="G1285" s="121">
        <v>3</v>
      </c>
      <c r="H1285" s="57">
        <v>3</v>
      </c>
      <c r="I1285" s="121">
        <v>5000</v>
      </c>
      <c r="J1285" s="57">
        <v>6</v>
      </c>
      <c r="K1285" s="56">
        <f t="shared" si="184"/>
        <v>9.55550273353934E-4</v>
      </c>
      <c r="L1285" s="56">
        <f t="shared" si="185"/>
        <v>1.592071611253197E-3</v>
      </c>
      <c r="M1285" s="54">
        <f t="shared" si="186"/>
        <v>9.3752485353542419</v>
      </c>
      <c r="N1285" s="54">
        <f t="shared" si="189"/>
        <v>2.0625546777779333</v>
      </c>
      <c r="O1285" s="245">
        <f t="shared" ref="O1285:O1329" si="190">M1285*0.475</f>
        <v>4.4532430542932646</v>
      </c>
      <c r="P1285" s="54">
        <v>0.29040961104718066</v>
      </c>
      <c r="Q1285" s="122">
        <f t="shared" ref="Q1285:Q1330" si="191">(M1285+N1285+O1285+P1285)/F1285</f>
        <v>0.14294572330806204</v>
      </c>
    </row>
    <row r="1286" spans="1:17" x14ac:dyDescent="0.2">
      <c r="A1286" s="78">
        <f t="shared" si="187"/>
        <v>322</v>
      </c>
      <c r="B1286" s="57" t="s">
        <v>274</v>
      </c>
      <c r="C1286" s="57">
        <v>125.7</v>
      </c>
      <c r="D1286" s="57"/>
      <c r="E1286" s="57"/>
      <c r="F1286" s="57">
        <f t="shared" si="188"/>
        <v>125.7</v>
      </c>
      <c r="G1286" s="121">
        <v>4</v>
      </c>
      <c r="H1286" s="57">
        <v>4</v>
      </c>
      <c r="I1286" s="121">
        <v>5000</v>
      </c>
      <c r="J1286" s="57">
        <v>4</v>
      </c>
      <c r="K1286" s="56">
        <f t="shared" ref="K1286:K1329" si="192">SUM(1.34/4207*H1286)</f>
        <v>1.2740670311385787E-3</v>
      </c>
      <c r="L1286" s="56">
        <f t="shared" ref="L1286:L1329" si="193">SUM(1.66/6256*J1286)</f>
        <v>1.061381074168798E-3</v>
      </c>
      <c r="M1286" s="54">
        <f t="shared" ref="M1286:M1329" si="194">(L1286+K1286)*3680</f>
        <v>8.5944490275311463</v>
      </c>
      <c r="N1286" s="54">
        <f t="shared" si="189"/>
        <v>1.8907787860568521</v>
      </c>
      <c r="O1286" s="245">
        <f t="shared" si="190"/>
        <v>4.0823632880772944</v>
      </c>
      <c r="P1286" s="54">
        <v>0.3872128147295742</v>
      </c>
      <c r="Q1286" s="122">
        <f t="shared" si="191"/>
        <v>0.11897218708349139</v>
      </c>
    </row>
    <row r="1287" spans="1:17" x14ac:dyDescent="0.2">
      <c r="A1287" s="78">
        <f t="shared" ref="A1287:A1329" si="195">A1286+1</f>
        <v>323</v>
      </c>
      <c r="B1287" s="57" t="s">
        <v>275</v>
      </c>
      <c r="C1287" s="57">
        <v>385.4</v>
      </c>
      <c r="D1287" s="57"/>
      <c r="E1287" s="57"/>
      <c r="F1287" s="57">
        <f t="shared" si="188"/>
        <v>385.4</v>
      </c>
      <c r="G1287" s="121">
        <v>8</v>
      </c>
      <c r="H1287" s="57">
        <v>8</v>
      </c>
      <c r="I1287" s="121">
        <v>5000</v>
      </c>
      <c r="J1287" s="57">
        <v>16</v>
      </c>
      <c r="K1287" s="56">
        <f t="shared" si="192"/>
        <v>2.5481340622771575E-3</v>
      </c>
      <c r="L1287" s="56">
        <f t="shared" si="193"/>
        <v>4.2455242966751919E-3</v>
      </c>
      <c r="M1287" s="54">
        <f t="shared" si="194"/>
        <v>25.000662760944646</v>
      </c>
      <c r="N1287" s="54">
        <f t="shared" si="189"/>
        <v>5.5001458074078222</v>
      </c>
      <c r="O1287" s="245">
        <f t="shared" si="190"/>
        <v>11.875314811448707</v>
      </c>
      <c r="P1287" s="54">
        <v>0.77442562945914839</v>
      </c>
      <c r="Q1287" s="122">
        <f t="shared" si="191"/>
        <v>0.11196302285744764</v>
      </c>
    </row>
    <row r="1288" spans="1:17" x14ac:dyDescent="0.2">
      <c r="A1288" s="78">
        <f t="shared" si="195"/>
        <v>324</v>
      </c>
      <c r="B1288" s="57" t="s">
        <v>276</v>
      </c>
      <c r="C1288" s="57">
        <v>133.4</v>
      </c>
      <c r="D1288" s="57"/>
      <c r="E1288" s="57"/>
      <c r="F1288" s="57">
        <f t="shared" si="188"/>
        <v>133.4</v>
      </c>
      <c r="G1288" s="121">
        <v>3</v>
      </c>
      <c r="H1288" s="57">
        <v>3</v>
      </c>
      <c r="I1288" s="121">
        <v>5000</v>
      </c>
      <c r="J1288" s="57">
        <v>6</v>
      </c>
      <c r="K1288" s="56">
        <f t="shared" si="192"/>
        <v>9.55550273353934E-4</v>
      </c>
      <c r="L1288" s="56">
        <f t="shared" si="193"/>
        <v>1.592071611253197E-3</v>
      </c>
      <c r="M1288" s="54">
        <f t="shared" si="194"/>
        <v>9.3752485353542419</v>
      </c>
      <c r="N1288" s="54">
        <f t="shared" si="189"/>
        <v>2.0625546777779333</v>
      </c>
      <c r="O1288" s="245">
        <f t="shared" si="190"/>
        <v>4.4532430542932646</v>
      </c>
      <c r="P1288" s="54">
        <v>0.29040961104718066</v>
      </c>
      <c r="Q1288" s="122">
        <f t="shared" si="191"/>
        <v>0.12130026895406763</v>
      </c>
    </row>
    <row r="1289" spans="1:17" x14ac:dyDescent="0.2">
      <c r="A1289" s="78">
        <f t="shared" si="195"/>
        <v>325</v>
      </c>
      <c r="B1289" s="57" t="s">
        <v>277</v>
      </c>
      <c r="C1289" s="57">
        <v>197.2</v>
      </c>
      <c r="D1289" s="57"/>
      <c r="E1289" s="57"/>
      <c r="F1289" s="57">
        <f t="shared" si="188"/>
        <v>197.2</v>
      </c>
      <c r="G1289" s="121">
        <v>4</v>
      </c>
      <c r="H1289" s="57">
        <v>4</v>
      </c>
      <c r="I1289" s="121">
        <v>5000</v>
      </c>
      <c r="J1289" s="57">
        <v>8</v>
      </c>
      <c r="K1289" s="56">
        <f t="shared" si="192"/>
        <v>1.2740670311385787E-3</v>
      </c>
      <c r="L1289" s="56">
        <f t="shared" si="193"/>
        <v>2.1227621483375959E-3</v>
      </c>
      <c r="M1289" s="54">
        <f t="shared" si="194"/>
        <v>12.500331380472323</v>
      </c>
      <c r="N1289" s="54">
        <f t="shared" si="189"/>
        <v>2.7500729037039111</v>
      </c>
      <c r="O1289" s="245">
        <f t="shared" si="190"/>
        <v>5.9376574057243534</v>
      </c>
      <c r="P1289" s="54">
        <v>0.3872128147295742</v>
      </c>
      <c r="Q1289" s="122">
        <f t="shared" si="191"/>
        <v>0.10940808572327668</v>
      </c>
    </row>
    <row r="1290" spans="1:17" x14ac:dyDescent="0.2">
      <c r="A1290" s="78">
        <f t="shared" si="195"/>
        <v>326</v>
      </c>
      <c r="B1290" s="57" t="s">
        <v>278</v>
      </c>
      <c r="C1290" s="57">
        <v>752.2</v>
      </c>
      <c r="D1290" s="57"/>
      <c r="E1290" s="57">
        <v>270.8</v>
      </c>
      <c r="F1290" s="57">
        <f t="shared" si="188"/>
        <v>1023</v>
      </c>
      <c r="G1290" s="121">
        <v>17</v>
      </c>
      <c r="H1290" s="57">
        <v>17</v>
      </c>
      <c r="I1290" s="121">
        <v>5000</v>
      </c>
      <c r="J1290" s="57">
        <v>34</v>
      </c>
      <c r="K1290" s="56">
        <f t="shared" si="192"/>
        <v>5.4147848823389595E-3</v>
      </c>
      <c r="L1290" s="56">
        <f t="shared" si="193"/>
        <v>9.0217391304347819E-3</v>
      </c>
      <c r="M1290" s="54">
        <f t="shared" si="194"/>
        <v>53.126408367007365</v>
      </c>
      <c r="N1290" s="54">
        <f t="shared" si="189"/>
        <v>11.68780984074162</v>
      </c>
      <c r="O1290" s="245">
        <f t="shared" si="190"/>
        <v>25.235043974328498</v>
      </c>
      <c r="P1290" s="54">
        <v>1.6456544626006906</v>
      </c>
      <c r="Q1290" s="122">
        <f t="shared" si="191"/>
        <v>8.9633349603790977E-2</v>
      </c>
    </row>
    <row r="1291" spans="1:17" x14ac:dyDescent="0.2">
      <c r="A1291" s="78">
        <f t="shared" si="195"/>
        <v>327</v>
      </c>
      <c r="B1291" s="57" t="s">
        <v>279</v>
      </c>
      <c r="C1291" s="57">
        <v>41.8</v>
      </c>
      <c r="D1291" s="57"/>
      <c r="E1291" s="57"/>
      <c r="F1291" s="57">
        <f t="shared" si="188"/>
        <v>41.8</v>
      </c>
      <c r="G1291" s="121">
        <v>2</v>
      </c>
      <c r="H1291" s="57">
        <v>2</v>
      </c>
      <c r="I1291" s="121">
        <v>5000</v>
      </c>
      <c r="J1291" s="57">
        <v>4</v>
      </c>
      <c r="K1291" s="56">
        <f t="shared" si="192"/>
        <v>6.3703351556928937E-4</v>
      </c>
      <c r="L1291" s="56">
        <f t="shared" si="193"/>
        <v>1.061381074168798E-3</v>
      </c>
      <c r="M1291" s="54">
        <f t="shared" si="194"/>
        <v>6.2501656902361615</v>
      </c>
      <c r="N1291" s="54">
        <f t="shared" si="189"/>
        <v>1.3750364518519556</v>
      </c>
      <c r="O1291" s="245">
        <f t="shared" si="190"/>
        <v>2.9688287028621767</v>
      </c>
      <c r="P1291" s="54">
        <v>0.1936064073647871</v>
      </c>
      <c r="Q1291" s="122">
        <f t="shared" si="191"/>
        <v>0.25807744622763351</v>
      </c>
    </row>
    <row r="1292" spans="1:17" x14ac:dyDescent="0.2">
      <c r="A1292" s="78">
        <f t="shared" si="195"/>
        <v>328</v>
      </c>
      <c r="B1292" s="57" t="s">
        <v>280</v>
      </c>
      <c r="C1292" s="57">
        <v>144.19999999999999</v>
      </c>
      <c r="D1292" s="57"/>
      <c r="E1292" s="57"/>
      <c r="F1292" s="57">
        <f t="shared" si="188"/>
        <v>144.19999999999999</v>
      </c>
      <c r="G1292" s="121">
        <v>3</v>
      </c>
      <c r="H1292" s="57">
        <v>3</v>
      </c>
      <c r="I1292" s="121">
        <v>5000</v>
      </c>
      <c r="J1292" s="57">
        <v>6</v>
      </c>
      <c r="K1292" s="56">
        <f t="shared" si="192"/>
        <v>9.55550273353934E-4</v>
      </c>
      <c r="L1292" s="56">
        <f t="shared" si="193"/>
        <v>1.592071611253197E-3</v>
      </c>
      <c r="M1292" s="54">
        <f t="shared" si="194"/>
        <v>9.3752485353542419</v>
      </c>
      <c r="N1292" s="54">
        <f t="shared" si="189"/>
        <v>2.0625546777779333</v>
      </c>
      <c r="O1292" s="245">
        <f t="shared" si="190"/>
        <v>4.4532430542932646</v>
      </c>
      <c r="P1292" s="54">
        <v>0.29040961104718066</v>
      </c>
      <c r="Q1292" s="122">
        <f t="shared" si="191"/>
        <v>0.11221536670230668</v>
      </c>
    </row>
    <row r="1293" spans="1:17" x14ac:dyDescent="0.2">
      <c r="A1293" s="78">
        <f t="shared" si="195"/>
        <v>329</v>
      </c>
      <c r="B1293" s="57" t="s">
        <v>281</v>
      </c>
      <c r="C1293" s="57">
        <v>378.5</v>
      </c>
      <c r="D1293" s="57"/>
      <c r="E1293" s="57"/>
      <c r="F1293" s="57">
        <f t="shared" si="188"/>
        <v>378.5</v>
      </c>
      <c r="G1293" s="121">
        <v>8</v>
      </c>
      <c r="H1293" s="57">
        <v>8</v>
      </c>
      <c r="I1293" s="121">
        <v>5000</v>
      </c>
      <c r="J1293" s="57">
        <v>16</v>
      </c>
      <c r="K1293" s="56">
        <f t="shared" si="192"/>
        <v>2.5481340622771575E-3</v>
      </c>
      <c r="L1293" s="56">
        <f t="shared" si="193"/>
        <v>4.2455242966751919E-3</v>
      </c>
      <c r="M1293" s="54">
        <f t="shared" si="194"/>
        <v>25.000662760944646</v>
      </c>
      <c r="N1293" s="54">
        <f t="shared" si="189"/>
        <v>5.5001458074078222</v>
      </c>
      <c r="O1293" s="245">
        <f t="shared" si="190"/>
        <v>11.875314811448707</v>
      </c>
      <c r="P1293" s="54">
        <v>0.77442562945914839</v>
      </c>
      <c r="Q1293" s="122">
        <f t="shared" si="191"/>
        <v>0.11400409249474325</v>
      </c>
    </row>
    <row r="1294" spans="1:17" x14ac:dyDescent="0.2">
      <c r="A1294" s="78">
        <f t="shared" si="195"/>
        <v>330</v>
      </c>
      <c r="B1294" s="57" t="s">
        <v>282</v>
      </c>
      <c r="C1294" s="57">
        <v>145.9</v>
      </c>
      <c r="D1294" s="57"/>
      <c r="E1294" s="57"/>
      <c r="F1294" s="57">
        <f t="shared" si="188"/>
        <v>145.9</v>
      </c>
      <c r="G1294" s="121">
        <v>3</v>
      </c>
      <c r="H1294" s="57">
        <v>2</v>
      </c>
      <c r="I1294" s="121">
        <v>5000</v>
      </c>
      <c r="J1294" s="57">
        <v>5</v>
      </c>
      <c r="K1294" s="56">
        <f t="shared" si="192"/>
        <v>6.3703351556928937E-4</v>
      </c>
      <c r="L1294" s="56">
        <f t="shared" si="193"/>
        <v>1.3267263427109975E-3</v>
      </c>
      <c r="M1294" s="54">
        <f t="shared" si="194"/>
        <v>7.2266362784714557</v>
      </c>
      <c r="N1294" s="54">
        <f t="shared" si="189"/>
        <v>1.5898599812637202</v>
      </c>
      <c r="O1294" s="245">
        <f t="shared" si="190"/>
        <v>3.4326522322739415</v>
      </c>
      <c r="P1294" s="54">
        <v>0.1936064073647871</v>
      </c>
      <c r="Q1294" s="122">
        <f t="shared" si="191"/>
        <v>8.5282761476174807E-2</v>
      </c>
    </row>
    <row r="1295" spans="1:17" x14ac:dyDescent="0.2">
      <c r="A1295" s="78">
        <f t="shared" si="195"/>
        <v>331</v>
      </c>
      <c r="B1295" s="57" t="s">
        <v>288</v>
      </c>
      <c r="C1295" s="57">
        <v>153</v>
      </c>
      <c r="D1295" s="57"/>
      <c r="E1295" s="57"/>
      <c r="F1295" s="57">
        <f t="shared" si="188"/>
        <v>153</v>
      </c>
      <c r="G1295" s="121">
        <v>4</v>
      </c>
      <c r="H1295" s="57">
        <v>6</v>
      </c>
      <c r="I1295" s="121">
        <v>5000</v>
      </c>
      <c r="J1295" s="57">
        <v>8</v>
      </c>
      <c r="K1295" s="56">
        <f t="shared" si="192"/>
        <v>1.911100546707868E-3</v>
      </c>
      <c r="L1295" s="56">
        <f t="shared" si="193"/>
        <v>2.1227621483375959E-3</v>
      </c>
      <c r="M1295" s="54">
        <f t="shared" si="194"/>
        <v>14.844614717767307</v>
      </c>
      <c r="N1295" s="54">
        <f t="shared" si="189"/>
        <v>3.2658152379088077</v>
      </c>
      <c r="O1295" s="245">
        <f t="shared" si="190"/>
        <v>7.0511919909394702</v>
      </c>
      <c r="P1295" s="54">
        <v>0.58081922209436132</v>
      </c>
      <c r="Q1295" s="122">
        <f t="shared" si="191"/>
        <v>0.16825124946869244</v>
      </c>
    </row>
    <row r="1296" spans="1:17" x14ac:dyDescent="0.2">
      <c r="A1296" s="78">
        <f t="shared" si="195"/>
        <v>332</v>
      </c>
      <c r="B1296" s="57" t="s">
        <v>289</v>
      </c>
      <c r="C1296" s="57">
        <v>126.6</v>
      </c>
      <c r="D1296" s="57"/>
      <c r="E1296" s="57"/>
      <c r="F1296" s="57">
        <f t="shared" si="188"/>
        <v>126.6</v>
      </c>
      <c r="G1296" s="121">
        <v>3</v>
      </c>
      <c r="H1296" s="57">
        <v>5</v>
      </c>
      <c r="I1296" s="121">
        <v>5000</v>
      </c>
      <c r="J1296" s="57">
        <v>6</v>
      </c>
      <c r="K1296" s="56">
        <f t="shared" si="192"/>
        <v>1.5925837889232235E-3</v>
      </c>
      <c r="L1296" s="56">
        <f t="shared" si="193"/>
        <v>1.592071611253197E-3</v>
      </c>
      <c r="M1296" s="54">
        <f t="shared" si="194"/>
        <v>11.719531872649227</v>
      </c>
      <c r="N1296" s="54">
        <f t="shared" si="189"/>
        <v>2.5782970119828299</v>
      </c>
      <c r="O1296" s="245">
        <f t="shared" si="190"/>
        <v>5.5667776395083832</v>
      </c>
      <c r="P1296" s="54">
        <v>0.48401601841196779</v>
      </c>
      <c r="Q1296" s="122">
        <f t="shared" si="191"/>
        <v>0.16073161565997166</v>
      </c>
    </row>
    <row r="1297" spans="1:17" x14ac:dyDescent="0.2">
      <c r="A1297" s="78">
        <f t="shared" si="195"/>
        <v>333</v>
      </c>
      <c r="B1297" s="57" t="s">
        <v>290</v>
      </c>
      <c r="C1297" s="57">
        <v>251.9</v>
      </c>
      <c r="D1297" s="57"/>
      <c r="E1297" s="57"/>
      <c r="F1297" s="57">
        <f t="shared" si="188"/>
        <v>251.9</v>
      </c>
      <c r="G1297" s="121">
        <v>4</v>
      </c>
      <c r="H1297" s="57">
        <v>4</v>
      </c>
      <c r="I1297" s="121">
        <v>5000</v>
      </c>
      <c r="J1297" s="57">
        <v>12</v>
      </c>
      <c r="K1297" s="56">
        <f t="shared" si="192"/>
        <v>1.2740670311385787E-3</v>
      </c>
      <c r="L1297" s="56">
        <f t="shared" si="193"/>
        <v>3.1841432225063939E-3</v>
      </c>
      <c r="M1297" s="54">
        <f t="shared" si="194"/>
        <v>16.406213733413502</v>
      </c>
      <c r="N1297" s="54">
        <f t="shared" si="189"/>
        <v>3.6093670213509705</v>
      </c>
      <c r="O1297" s="245">
        <f t="shared" si="190"/>
        <v>7.7929515233714133</v>
      </c>
      <c r="P1297" s="54">
        <v>0.3872128147295742</v>
      </c>
      <c r="Q1297" s="122">
        <f t="shared" si="191"/>
        <v>0.11193229492999388</v>
      </c>
    </row>
    <row r="1298" spans="1:17" x14ac:dyDescent="0.2">
      <c r="A1298" s="78">
        <f t="shared" si="195"/>
        <v>334</v>
      </c>
      <c r="B1298" s="57" t="s">
        <v>291</v>
      </c>
      <c r="C1298" s="57">
        <v>200.4</v>
      </c>
      <c r="D1298" s="57"/>
      <c r="E1298" s="57"/>
      <c r="F1298" s="57">
        <f t="shared" si="188"/>
        <v>200.4</v>
      </c>
      <c r="G1298" s="121">
        <v>5</v>
      </c>
      <c r="H1298" s="57">
        <v>5</v>
      </c>
      <c r="I1298" s="121">
        <v>5000</v>
      </c>
      <c r="J1298" s="57">
        <v>6</v>
      </c>
      <c r="K1298" s="56">
        <f t="shared" si="192"/>
        <v>1.5925837889232235E-3</v>
      </c>
      <c r="L1298" s="56">
        <f t="shared" si="193"/>
        <v>1.592071611253197E-3</v>
      </c>
      <c r="M1298" s="54">
        <f t="shared" si="194"/>
        <v>11.719531872649227</v>
      </c>
      <c r="N1298" s="54">
        <f t="shared" si="189"/>
        <v>2.5782970119828299</v>
      </c>
      <c r="O1298" s="245">
        <f t="shared" si="190"/>
        <v>5.5667776395083832</v>
      </c>
      <c r="P1298" s="54">
        <v>0.48401601841196779</v>
      </c>
      <c r="Q1298" s="122">
        <f t="shared" si="191"/>
        <v>0.10154003264746711</v>
      </c>
    </row>
    <row r="1299" spans="1:17" x14ac:dyDescent="0.2">
      <c r="A1299" s="78">
        <f t="shared" si="195"/>
        <v>335</v>
      </c>
      <c r="B1299" s="57" t="s">
        <v>292</v>
      </c>
      <c r="C1299" s="57">
        <v>142.6</v>
      </c>
      <c r="D1299" s="57"/>
      <c r="E1299" s="57"/>
      <c r="F1299" s="57">
        <f t="shared" si="188"/>
        <v>142.6</v>
      </c>
      <c r="G1299" s="121">
        <v>4</v>
      </c>
      <c r="H1299" s="57">
        <v>4</v>
      </c>
      <c r="I1299" s="121">
        <v>5000</v>
      </c>
      <c r="J1299" s="57">
        <v>8</v>
      </c>
      <c r="K1299" s="56">
        <f t="shared" si="192"/>
        <v>1.2740670311385787E-3</v>
      </c>
      <c r="L1299" s="56">
        <f t="shared" si="193"/>
        <v>2.1227621483375959E-3</v>
      </c>
      <c r="M1299" s="54">
        <f t="shared" si="194"/>
        <v>12.500331380472323</v>
      </c>
      <c r="N1299" s="54">
        <f t="shared" si="189"/>
        <v>2.7500729037039111</v>
      </c>
      <c r="O1299" s="245">
        <f t="shared" si="190"/>
        <v>5.9376574057243534</v>
      </c>
      <c r="P1299" s="54">
        <v>0.3872128147295742</v>
      </c>
      <c r="Q1299" s="122">
        <f t="shared" si="191"/>
        <v>0.1512992602007725</v>
      </c>
    </row>
    <row r="1300" spans="1:17" x14ac:dyDescent="0.2">
      <c r="A1300" s="78">
        <f t="shared" si="195"/>
        <v>336</v>
      </c>
      <c r="B1300" s="57" t="s">
        <v>293</v>
      </c>
      <c r="C1300" s="57">
        <v>276.5</v>
      </c>
      <c r="D1300" s="57"/>
      <c r="E1300" s="57"/>
      <c r="F1300" s="57">
        <f t="shared" si="188"/>
        <v>276.5</v>
      </c>
      <c r="G1300" s="121">
        <v>7</v>
      </c>
      <c r="H1300" s="57">
        <v>11</v>
      </c>
      <c r="I1300" s="121">
        <v>5000</v>
      </c>
      <c r="J1300" s="57">
        <v>12</v>
      </c>
      <c r="K1300" s="56">
        <f t="shared" si="192"/>
        <v>3.5036843356310915E-3</v>
      </c>
      <c r="L1300" s="56">
        <f t="shared" si="193"/>
        <v>3.1841432225063939E-3</v>
      </c>
      <c r="M1300" s="54">
        <f t="shared" si="194"/>
        <v>24.611205413945946</v>
      </c>
      <c r="N1300" s="54">
        <f t="shared" si="189"/>
        <v>5.4144651910681079</v>
      </c>
      <c r="O1300" s="245">
        <f t="shared" si="190"/>
        <v>11.690322571624323</v>
      </c>
      <c r="P1300" s="54">
        <v>1.0648352405063291</v>
      </c>
      <c r="Q1300" s="122">
        <f t="shared" si="191"/>
        <v>0.15472270675278374</v>
      </c>
    </row>
    <row r="1301" spans="1:17" x14ac:dyDescent="0.2">
      <c r="A1301" s="78">
        <f t="shared" si="195"/>
        <v>337</v>
      </c>
      <c r="B1301" s="57" t="s">
        <v>294</v>
      </c>
      <c r="C1301" s="57">
        <v>214.3</v>
      </c>
      <c r="D1301" s="57"/>
      <c r="E1301" s="57"/>
      <c r="F1301" s="57">
        <f t="shared" si="188"/>
        <v>214.3</v>
      </c>
      <c r="G1301" s="121">
        <v>6</v>
      </c>
      <c r="H1301" s="57">
        <v>7</v>
      </c>
      <c r="I1301" s="121">
        <v>5000</v>
      </c>
      <c r="J1301" s="57">
        <v>7</v>
      </c>
      <c r="K1301" s="56">
        <f t="shared" si="192"/>
        <v>2.2296173044925129E-3</v>
      </c>
      <c r="L1301" s="56">
        <f t="shared" si="193"/>
        <v>1.8574168797953964E-3</v>
      </c>
      <c r="M1301" s="54">
        <f t="shared" si="194"/>
        <v>15.040285798179507</v>
      </c>
      <c r="N1301" s="54">
        <f t="shared" si="189"/>
        <v>3.3088628755994915</v>
      </c>
      <c r="O1301" s="245">
        <f t="shared" si="190"/>
        <v>7.1441357541352657</v>
      </c>
      <c r="P1301" s="54">
        <v>0.67762242577675491</v>
      </c>
      <c r="Q1301" s="122">
        <f t="shared" si="191"/>
        <v>0.12212275713341586</v>
      </c>
    </row>
    <row r="1302" spans="1:17" x14ac:dyDescent="0.2">
      <c r="A1302" s="78">
        <f t="shared" si="195"/>
        <v>338</v>
      </c>
      <c r="B1302" s="57" t="s">
        <v>295</v>
      </c>
      <c r="C1302" s="57">
        <v>219.5</v>
      </c>
      <c r="D1302" s="57"/>
      <c r="E1302" s="57"/>
      <c r="F1302" s="57">
        <f t="shared" si="188"/>
        <v>219.5</v>
      </c>
      <c r="G1302" s="121">
        <v>4</v>
      </c>
      <c r="H1302" s="57">
        <v>8</v>
      </c>
      <c r="I1302" s="121">
        <v>5000</v>
      </c>
      <c r="J1302" s="57">
        <v>12</v>
      </c>
      <c r="K1302" s="56">
        <f t="shared" si="192"/>
        <v>2.5481340622771575E-3</v>
      </c>
      <c r="L1302" s="56">
        <f t="shared" si="193"/>
        <v>3.1841432225063939E-3</v>
      </c>
      <c r="M1302" s="54">
        <f t="shared" si="194"/>
        <v>21.094780408003469</v>
      </c>
      <c r="N1302" s="54">
        <f t="shared" si="189"/>
        <v>4.6408516897607637</v>
      </c>
      <c r="O1302" s="245">
        <f t="shared" si="190"/>
        <v>10.020020693801648</v>
      </c>
      <c r="P1302" s="54">
        <v>0.77442562945914839</v>
      </c>
      <c r="Q1302" s="122">
        <f t="shared" si="191"/>
        <v>0.16642404747619602</v>
      </c>
    </row>
    <row r="1303" spans="1:17" x14ac:dyDescent="0.2">
      <c r="A1303" s="78">
        <f t="shared" si="195"/>
        <v>339</v>
      </c>
      <c r="B1303" s="57" t="s">
        <v>296</v>
      </c>
      <c r="C1303" s="57">
        <v>139.69999999999999</v>
      </c>
      <c r="D1303" s="57"/>
      <c r="E1303" s="57"/>
      <c r="F1303" s="57">
        <f t="shared" si="188"/>
        <v>139.69999999999999</v>
      </c>
      <c r="G1303" s="121">
        <v>4</v>
      </c>
      <c r="H1303" s="57">
        <v>4</v>
      </c>
      <c r="I1303" s="121">
        <v>5000</v>
      </c>
      <c r="J1303" s="57">
        <v>12</v>
      </c>
      <c r="K1303" s="56">
        <f t="shared" si="192"/>
        <v>1.2740670311385787E-3</v>
      </c>
      <c r="L1303" s="56">
        <f t="shared" si="193"/>
        <v>3.1841432225063939E-3</v>
      </c>
      <c r="M1303" s="54">
        <f t="shared" si="194"/>
        <v>16.406213733413502</v>
      </c>
      <c r="N1303" s="54">
        <f t="shared" si="189"/>
        <v>3.6093670213509705</v>
      </c>
      <c r="O1303" s="245">
        <f t="shared" si="190"/>
        <v>7.7929515233714133</v>
      </c>
      <c r="P1303" s="54">
        <v>0.3872128147295742</v>
      </c>
      <c r="Q1303" s="122">
        <f t="shared" si="191"/>
        <v>0.20183067353518583</v>
      </c>
    </row>
    <row r="1304" spans="1:17" x14ac:dyDescent="0.2">
      <c r="A1304" s="78">
        <f t="shared" si="195"/>
        <v>340</v>
      </c>
      <c r="B1304" s="57" t="s">
        <v>297</v>
      </c>
      <c r="C1304" s="57">
        <v>207.5</v>
      </c>
      <c r="D1304" s="57"/>
      <c r="E1304" s="57"/>
      <c r="F1304" s="57">
        <f t="shared" si="188"/>
        <v>207.5</v>
      </c>
      <c r="G1304" s="121">
        <v>5</v>
      </c>
      <c r="H1304" s="57">
        <v>9</v>
      </c>
      <c r="I1304" s="121">
        <v>5000</v>
      </c>
      <c r="J1304" s="57">
        <v>10</v>
      </c>
      <c r="K1304" s="56">
        <f t="shared" si="192"/>
        <v>2.866650820061802E-3</v>
      </c>
      <c r="L1304" s="56">
        <f t="shared" si="193"/>
        <v>2.6534526854219949E-3</v>
      </c>
      <c r="M1304" s="54">
        <f t="shared" si="194"/>
        <v>20.313980900180375</v>
      </c>
      <c r="N1304" s="54">
        <f t="shared" si="189"/>
        <v>4.4690757980396825</v>
      </c>
      <c r="O1304" s="245">
        <f t="shared" si="190"/>
        <v>9.6491409275856785</v>
      </c>
      <c r="P1304" s="54">
        <v>0.87122883314154187</v>
      </c>
      <c r="Q1304" s="122">
        <f t="shared" si="191"/>
        <v>0.17013699498287846</v>
      </c>
    </row>
    <row r="1305" spans="1:17" x14ac:dyDescent="0.2">
      <c r="A1305" s="78">
        <f t="shared" si="195"/>
        <v>341</v>
      </c>
      <c r="B1305" s="57" t="s">
        <v>298</v>
      </c>
      <c r="C1305" s="57">
        <v>1523.2</v>
      </c>
      <c r="D1305" s="57"/>
      <c r="E1305" s="57"/>
      <c r="F1305" s="57">
        <f t="shared" si="188"/>
        <v>1523.2</v>
      </c>
      <c r="G1305" s="121">
        <v>32</v>
      </c>
      <c r="H1305" s="57">
        <v>32</v>
      </c>
      <c r="I1305" s="121">
        <v>5000</v>
      </c>
      <c r="J1305" s="57">
        <v>64</v>
      </c>
      <c r="K1305" s="56">
        <f t="shared" si="192"/>
        <v>1.019253624910863E-2</v>
      </c>
      <c r="L1305" s="56">
        <f t="shared" si="193"/>
        <v>1.6982097186700768E-2</v>
      </c>
      <c r="M1305" s="54">
        <f t="shared" si="194"/>
        <v>100.00265104377858</v>
      </c>
      <c r="N1305" s="54">
        <f t="shared" si="189"/>
        <v>22.000583229631289</v>
      </c>
      <c r="O1305" s="245">
        <f t="shared" si="190"/>
        <v>47.501259245794827</v>
      </c>
      <c r="P1305" s="54">
        <v>3.0977025178365936</v>
      </c>
      <c r="Q1305" s="122">
        <f t="shared" si="191"/>
        <v>0.11331551735625082</v>
      </c>
    </row>
    <row r="1306" spans="1:17" x14ac:dyDescent="0.2">
      <c r="A1306" s="78">
        <f t="shared" si="195"/>
        <v>342</v>
      </c>
      <c r="B1306" s="57" t="s">
        <v>299</v>
      </c>
      <c r="C1306" s="57">
        <v>747.1</v>
      </c>
      <c r="D1306" s="57"/>
      <c r="E1306" s="57"/>
      <c r="F1306" s="57">
        <f t="shared" si="188"/>
        <v>747.1</v>
      </c>
      <c r="G1306" s="121">
        <v>17</v>
      </c>
      <c r="H1306" s="57">
        <v>17</v>
      </c>
      <c r="I1306" s="121">
        <v>5000</v>
      </c>
      <c r="J1306" s="57">
        <v>34</v>
      </c>
      <c r="K1306" s="56">
        <f t="shared" si="192"/>
        <v>5.4147848823389595E-3</v>
      </c>
      <c r="L1306" s="56">
        <f t="shared" si="193"/>
        <v>9.0217391304347819E-3</v>
      </c>
      <c r="M1306" s="54">
        <f t="shared" si="194"/>
        <v>53.126408367007365</v>
      </c>
      <c r="N1306" s="54">
        <f t="shared" si="189"/>
        <v>11.68780984074162</v>
      </c>
      <c r="O1306" s="245">
        <f t="shared" si="190"/>
        <v>25.235043974328498</v>
      </c>
      <c r="P1306" s="54">
        <v>1.6456544626006906</v>
      </c>
      <c r="Q1306" s="122">
        <f t="shared" si="191"/>
        <v>0.12273446211307479</v>
      </c>
    </row>
    <row r="1307" spans="1:17" x14ac:dyDescent="0.2">
      <c r="A1307" s="78">
        <f t="shared" si="195"/>
        <v>343</v>
      </c>
      <c r="B1307" s="57" t="s">
        <v>300</v>
      </c>
      <c r="C1307" s="57">
        <v>139.6</v>
      </c>
      <c r="D1307" s="57"/>
      <c r="E1307" s="57"/>
      <c r="F1307" s="57">
        <f t="shared" ref="F1307:F1314" si="196">C1307+D1307+E1307</f>
        <v>139.6</v>
      </c>
      <c r="G1307" s="121">
        <v>3</v>
      </c>
      <c r="H1307" s="57">
        <v>3</v>
      </c>
      <c r="I1307" s="121">
        <v>5000</v>
      </c>
      <c r="J1307" s="57">
        <v>6</v>
      </c>
      <c r="K1307" s="56">
        <f t="shared" si="192"/>
        <v>9.55550273353934E-4</v>
      </c>
      <c r="L1307" s="56">
        <f t="shared" si="193"/>
        <v>1.592071611253197E-3</v>
      </c>
      <c r="M1307" s="54">
        <f t="shared" si="194"/>
        <v>9.3752485353542419</v>
      </c>
      <c r="N1307" s="54">
        <f t="shared" si="189"/>
        <v>2.0625546777779333</v>
      </c>
      <c r="O1307" s="245">
        <f t="shared" si="190"/>
        <v>4.4532430542932646</v>
      </c>
      <c r="P1307" s="54">
        <v>0.29040961104718066</v>
      </c>
      <c r="Q1307" s="122">
        <f t="shared" si="191"/>
        <v>0.11591300772544859</v>
      </c>
    </row>
    <row r="1308" spans="1:17" x14ac:dyDescent="0.2">
      <c r="A1308" s="78">
        <f t="shared" si="195"/>
        <v>344</v>
      </c>
      <c r="B1308" s="57" t="s">
        <v>301</v>
      </c>
      <c r="C1308" s="57">
        <v>127.4</v>
      </c>
      <c r="D1308" s="57"/>
      <c r="E1308" s="57"/>
      <c r="F1308" s="57">
        <f t="shared" si="196"/>
        <v>127.4</v>
      </c>
      <c r="G1308" s="121">
        <v>3</v>
      </c>
      <c r="H1308" s="57">
        <v>3</v>
      </c>
      <c r="I1308" s="121">
        <v>5000</v>
      </c>
      <c r="J1308" s="57">
        <v>6</v>
      </c>
      <c r="K1308" s="56">
        <f t="shared" si="192"/>
        <v>9.55550273353934E-4</v>
      </c>
      <c r="L1308" s="56">
        <f t="shared" si="193"/>
        <v>1.592071611253197E-3</v>
      </c>
      <c r="M1308" s="54">
        <f t="shared" si="194"/>
        <v>9.3752485353542419</v>
      </c>
      <c r="N1308" s="54">
        <f t="shared" ref="N1308:N1316" si="197">M1308*0.22</f>
        <v>2.0625546777779333</v>
      </c>
      <c r="O1308" s="245">
        <f t="shared" si="190"/>
        <v>4.4532430542932646</v>
      </c>
      <c r="P1308" s="54">
        <v>0.29040961104718066</v>
      </c>
      <c r="Q1308" s="122">
        <f t="shared" si="191"/>
        <v>0.1270129974762372</v>
      </c>
    </row>
    <row r="1309" spans="1:17" x14ac:dyDescent="0.2">
      <c r="A1309" s="78">
        <f t="shared" si="195"/>
        <v>345</v>
      </c>
      <c r="B1309" s="57" t="s">
        <v>302</v>
      </c>
      <c r="C1309" s="57">
        <v>112.8</v>
      </c>
      <c r="D1309" s="57"/>
      <c r="E1309" s="57"/>
      <c r="F1309" s="57">
        <f t="shared" si="196"/>
        <v>112.8</v>
      </c>
      <c r="G1309" s="121">
        <v>3</v>
      </c>
      <c r="H1309" s="57">
        <v>3</v>
      </c>
      <c r="I1309" s="121">
        <v>5000</v>
      </c>
      <c r="J1309" s="57">
        <v>7</v>
      </c>
      <c r="K1309" s="56">
        <f t="shared" si="192"/>
        <v>9.55550273353934E-4</v>
      </c>
      <c r="L1309" s="56">
        <f t="shared" si="193"/>
        <v>1.8574168797953964E-3</v>
      </c>
      <c r="M1309" s="54">
        <f t="shared" si="194"/>
        <v>10.351719123589536</v>
      </c>
      <c r="N1309" s="54">
        <f t="shared" si="197"/>
        <v>2.277378207189698</v>
      </c>
      <c r="O1309" s="245">
        <f t="shared" si="190"/>
        <v>4.9170665837050294</v>
      </c>
      <c r="P1309" s="54">
        <v>0.29040961104718066</v>
      </c>
      <c r="Q1309" s="122">
        <f t="shared" si="191"/>
        <v>0.15812565182208729</v>
      </c>
    </row>
    <row r="1310" spans="1:17" x14ac:dyDescent="0.2">
      <c r="A1310" s="78">
        <f t="shared" si="195"/>
        <v>346</v>
      </c>
      <c r="B1310" s="57" t="s">
        <v>303</v>
      </c>
      <c r="C1310" s="57">
        <v>84.2</v>
      </c>
      <c r="D1310" s="57"/>
      <c r="E1310" s="57"/>
      <c r="F1310" s="57">
        <f t="shared" si="196"/>
        <v>84.2</v>
      </c>
      <c r="G1310" s="121">
        <v>3</v>
      </c>
      <c r="H1310" s="57">
        <v>3</v>
      </c>
      <c r="I1310" s="121">
        <v>5000</v>
      </c>
      <c r="J1310" s="57">
        <v>6</v>
      </c>
      <c r="K1310" s="56">
        <f t="shared" si="192"/>
        <v>9.55550273353934E-4</v>
      </c>
      <c r="L1310" s="56">
        <f t="shared" si="193"/>
        <v>1.592071611253197E-3</v>
      </c>
      <c r="M1310" s="54">
        <f t="shared" si="194"/>
        <v>9.3752485353542419</v>
      </c>
      <c r="N1310" s="54">
        <f t="shared" si="197"/>
        <v>2.0625546777779333</v>
      </c>
      <c r="O1310" s="245">
        <f t="shared" si="190"/>
        <v>4.4532430542932646</v>
      </c>
      <c r="P1310" s="54">
        <v>0.29040961104718066</v>
      </c>
      <c r="Q1310" s="122">
        <f t="shared" si="191"/>
        <v>0.19217881090822592</v>
      </c>
    </row>
    <row r="1311" spans="1:17" x14ac:dyDescent="0.2">
      <c r="A1311" s="78">
        <f t="shared" si="195"/>
        <v>347</v>
      </c>
      <c r="B1311" s="57" t="s">
        <v>304</v>
      </c>
      <c r="C1311" s="57">
        <v>151.6</v>
      </c>
      <c r="D1311" s="57"/>
      <c r="E1311" s="57"/>
      <c r="F1311" s="57">
        <f t="shared" si="196"/>
        <v>151.6</v>
      </c>
      <c r="G1311" s="121">
        <v>4</v>
      </c>
      <c r="H1311" s="57">
        <v>4</v>
      </c>
      <c r="I1311" s="121">
        <v>5000</v>
      </c>
      <c r="J1311" s="57">
        <v>8</v>
      </c>
      <c r="K1311" s="56">
        <f t="shared" si="192"/>
        <v>1.2740670311385787E-3</v>
      </c>
      <c r="L1311" s="56">
        <f t="shared" si="193"/>
        <v>2.1227621483375959E-3</v>
      </c>
      <c r="M1311" s="54">
        <f t="shared" si="194"/>
        <v>12.500331380472323</v>
      </c>
      <c r="N1311" s="54">
        <f t="shared" si="197"/>
        <v>2.7500729037039111</v>
      </c>
      <c r="O1311" s="245">
        <f t="shared" si="190"/>
        <v>5.9376574057243534</v>
      </c>
      <c r="P1311" s="54">
        <v>0.3872128147295742</v>
      </c>
      <c r="Q1311" s="122">
        <f t="shared" si="191"/>
        <v>0.14231711414663695</v>
      </c>
    </row>
    <row r="1312" spans="1:17" x14ac:dyDescent="0.2">
      <c r="A1312" s="78">
        <f t="shared" si="195"/>
        <v>348</v>
      </c>
      <c r="B1312" s="57" t="s">
        <v>305</v>
      </c>
      <c r="C1312" s="57">
        <v>45.6</v>
      </c>
      <c r="D1312" s="57"/>
      <c r="E1312" s="57"/>
      <c r="F1312" s="57">
        <f t="shared" si="196"/>
        <v>45.6</v>
      </c>
      <c r="G1312" s="121">
        <v>1</v>
      </c>
      <c r="H1312" s="57">
        <v>1</v>
      </c>
      <c r="I1312" s="121">
        <v>5000</v>
      </c>
      <c r="J1312" s="57">
        <v>2</v>
      </c>
      <c r="K1312" s="56">
        <f t="shared" si="192"/>
        <v>3.1851675778464468E-4</v>
      </c>
      <c r="L1312" s="56">
        <f t="shared" si="193"/>
        <v>5.3069053708439898E-4</v>
      </c>
      <c r="M1312" s="54">
        <f t="shared" si="194"/>
        <v>3.1250828451180808</v>
      </c>
      <c r="N1312" s="54">
        <f t="shared" si="197"/>
        <v>0.68751822592597778</v>
      </c>
      <c r="O1312" s="245">
        <f t="shared" si="190"/>
        <v>1.4844143514310884</v>
      </c>
      <c r="P1312" s="54">
        <v>9.6803203682393549E-2</v>
      </c>
      <c r="Q1312" s="122">
        <f t="shared" si="191"/>
        <v>0.11828549618766533</v>
      </c>
    </row>
    <row r="1313" spans="1:17" x14ac:dyDescent="0.2">
      <c r="A1313" s="78">
        <f t="shared" si="195"/>
        <v>349</v>
      </c>
      <c r="B1313" s="57" t="s">
        <v>306</v>
      </c>
      <c r="C1313" s="57">
        <v>193.6</v>
      </c>
      <c r="D1313" s="57"/>
      <c r="E1313" s="57"/>
      <c r="F1313" s="57">
        <f t="shared" si="196"/>
        <v>193.6</v>
      </c>
      <c r="G1313" s="121">
        <v>3</v>
      </c>
      <c r="H1313" s="57">
        <v>3</v>
      </c>
      <c r="I1313" s="121">
        <v>5000</v>
      </c>
      <c r="J1313" s="57">
        <v>7</v>
      </c>
      <c r="K1313" s="56">
        <f t="shared" si="192"/>
        <v>9.55550273353934E-4</v>
      </c>
      <c r="L1313" s="56">
        <f t="shared" si="193"/>
        <v>1.8574168797953964E-3</v>
      </c>
      <c r="M1313" s="54">
        <f t="shared" si="194"/>
        <v>10.351719123589536</v>
      </c>
      <c r="N1313" s="54">
        <f t="shared" si="197"/>
        <v>2.277378207189698</v>
      </c>
      <c r="O1313" s="245">
        <f t="shared" si="190"/>
        <v>4.9170665837050294</v>
      </c>
      <c r="P1313" s="54">
        <v>0.29040961104718066</v>
      </c>
      <c r="Q1313" s="122">
        <f t="shared" si="191"/>
        <v>9.2131061598819453E-2</v>
      </c>
    </row>
    <row r="1314" spans="1:17" x14ac:dyDescent="0.2">
      <c r="A1314" s="78">
        <f t="shared" si="195"/>
        <v>350</v>
      </c>
      <c r="B1314" s="57" t="s">
        <v>1007</v>
      </c>
      <c r="C1314" s="57">
        <v>743</v>
      </c>
      <c r="D1314" s="57"/>
      <c r="E1314" s="57"/>
      <c r="F1314" s="57">
        <f t="shared" si="196"/>
        <v>743</v>
      </c>
      <c r="G1314" s="121">
        <v>24</v>
      </c>
      <c r="H1314" s="57">
        <v>24</v>
      </c>
      <c r="I1314" s="121">
        <v>5000</v>
      </c>
      <c r="J1314" s="57">
        <v>24</v>
      </c>
      <c r="K1314" s="56">
        <f t="shared" si="192"/>
        <v>7.644402186831472E-3</v>
      </c>
      <c r="L1314" s="56">
        <f t="shared" si="193"/>
        <v>6.3682864450127878E-3</v>
      </c>
      <c r="M1314" s="54">
        <f t="shared" si="194"/>
        <v>51.566694165186874</v>
      </c>
      <c r="N1314" s="54">
        <f t="shared" si="197"/>
        <v>11.344672716341112</v>
      </c>
      <c r="O1314" s="245">
        <f t="shared" si="190"/>
        <v>24.494179728463763</v>
      </c>
      <c r="P1314" s="54">
        <v>2.3232768883774453</v>
      </c>
      <c r="Q1314" s="122">
        <f t="shared" si="191"/>
        <v>0.12076557671382125</v>
      </c>
    </row>
    <row r="1315" spans="1:17" x14ac:dyDescent="0.2">
      <c r="A1315" s="78">
        <f t="shared" si="195"/>
        <v>351</v>
      </c>
      <c r="B1315" s="57" t="s">
        <v>1433</v>
      </c>
      <c r="C1315" s="57">
        <v>1518.08</v>
      </c>
      <c r="D1315" s="57"/>
      <c r="E1315" s="57"/>
      <c r="F1315" s="57">
        <v>1518.08</v>
      </c>
      <c r="G1315" s="121"/>
      <c r="H1315" s="57"/>
      <c r="I1315" s="121">
        <v>5000</v>
      </c>
      <c r="J1315" s="57">
        <v>16</v>
      </c>
      <c r="K1315" s="56">
        <f t="shared" si="192"/>
        <v>0</v>
      </c>
      <c r="L1315" s="56">
        <f t="shared" si="193"/>
        <v>4.2455242966751919E-3</v>
      </c>
      <c r="M1315" s="54">
        <f t="shared" si="194"/>
        <v>15.623529411764705</v>
      </c>
      <c r="N1315" s="54">
        <f t="shared" si="197"/>
        <v>3.4371764705882351</v>
      </c>
      <c r="O1315" s="245">
        <f t="shared" si="190"/>
        <v>7.421176470588235</v>
      </c>
      <c r="P1315" s="54">
        <v>0</v>
      </c>
      <c r="Q1315" s="122">
        <f t="shared" si="191"/>
        <v>1.7444325959726219E-2</v>
      </c>
    </row>
    <row r="1316" spans="1:17" x14ac:dyDescent="0.2">
      <c r="A1316" s="78">
        <f t="shared" si="195"/>
        <v>352</v>
      </c>
      <c r="B1316" s="57" t="s">
        <v>2515</v>
      </c>
      <c r="C1316" s="57">
        <v>320.7</v>
      </c>
      <c r="D1316" s="57"/>
      <c r="E1316" s="57"/>
      <c r="F1316" s="57">
        <f>C1316+D1316+E1316</f>
        <v>320.7</v>
      </c>
      <c r="G1316" s="121"/>
      <c r="H1316" s="57">
        <v>16</v>
      </c>
      <c r="I1316" s="121">
        <v>5000</v>
      </c>
      <c r="J1316" s="57">
        <v>16</v>
      </c>
      <c r="K1316" s="56">
        <f t="shared" si="192"/>
        <v>5.0962681245543149E-3</v>
      </c>
      <c r="L1316" s="56">
        <f t="shared" si="193"/>
        <v>4.2455242966751919E-3</v>
      </c>
      <c r="M1316" s="54">
        <f t="shared" si="194"/>
        <v>34.377796110124585</v>
      </c>
      <c r="N1316" s="54">
        <f t="shared" si="197"/>
        <v>7.5631151442274085</v>
      </c>
      <c r="O1316" s="245">
        <f t="shared" si="190"/>
        <v>16.329453152309178</v>
      </c>
      <c r="P1316" s="54">
        <v>1.5488512589182968</v>
      </c>
      <c r="Q1316" s="122">
        <f t="shared" si="191"/>
        <v>0.18652702109628772</v>
      </c>
    </row>
    <row r="1317" spans="1:17" x14ac:dyDescent="0.2">
      <c r="A1317" s="78">
        <f t="shared" si="195"/>
        <v>353</v>
      </c>
      <c r="B1317" s="57" t="s">
        <v>2516</v>
      </c>
      <c r="C1317" s="57">
        <v>352.5</v>
      </c>
      <c r="D1317" s="57"/>
      <c r="E1317" s="57"/>
      <c r="F1317" s="57">
        <f t="shared" ref="F1317:F1329" si="198">C1317+D1317+E1317</f>
        <v>352.5</v>
      </c>
      <c r="G1317" s="121"/>
      <c r="H1317" s="57">
        <v>16</v>
      </c>
      <c r="I1317" s="121">
        <v>5000</v>
      </c>
      <c r="J1317" s="57">
        <v>16</v>
      </c>
      <c r="K1317" s="56">
        <f t="shared" si="192"/>
        <v>5.0962681245543149E-3</v>
      </c>
      <c r="L1317" s="56">
        <f t="shared" si="193"/>
        <v>4.2455242966751919E-3</v>
      </c>
      <c r="M1317" s="54">
        <f t="shared" si="194"/>
        <v>34.377796110124585</v>
      </c>
      <c r="N1317" s="54">
        <f t="shared" ref="N1317:N1329" si="199">M1317*0.22</f>
        <v>7.5631151442274085</v>
      </c>
      <c r="O1317" s="245">
        <f t="shared" si="190"/>
        <v>16.329453152309178</v>
      </c>
      <c r="P1317" s="54">
        <v>1.5488512589182968</v>
      </c>
      <c r="Q1317" s="122">
        <f t="shared" si="191"/>
        <v>0.16969990259738857</v>
      </c>
    </row>
    <row r="1318" spans="1:17" x14ac:dyDescent="0.2">
      <c r="A1318" s="78">
        <f t="shared" si="195"/>
        <v>354</v>
      </c>
      <c r="B1318" s="57" t="s">
        <v>2517</v>
      </c>
      <c r="C1318" s="57">
        <v>399.4</v>
      </c>
      <c r="D1318" s="57"/>
      <c r="E1318" s="57"/>
      <c r="F1318" s="57">
        <f t="shared" si="198"/>
        <v>399.4</v>
      </c>
      <c r="G1318" s="121"/>
      <c r="H1318" s="57">
        <v>16</v>
      </c>
      <c r="I1318" s="121">
        <v>5000</v>
      </c>
      <c r="J1318" s="57">
        <v>16</v>
      </c>
      <c r="K1318" s="56">
        <f t="shared" si="192"/>
        <v>5.0962681245543149E-3</v>
      </c>
      <c r="L1318" s="56">
        <f t="shared" si="193"/>
        <v>4.2455242966751919E-3</v>
      </c>
      <c r="M1318" s="54">
        <f t="shared" si="194"/>
        <v>34.377796110124585</v>
      </c>
      <c r="N1318" s="54">
        <f t="shared" si="199"/>
        <v>7.5631151442274085</v>
      </c>
      <c r="O1318" s="245">
        <f t="shared" si="190"/>
        <v>16.329453152309178</v>
      </c>
      <c r="P1318" s="54">
        <v>1.5488512589182968</v>
      </c>
      <c r="Q1318" s="122">
        <f t="shared" si="191"/>
        <v>0.14977269821126557</v>
      </c>
    </row>
    <row r="1319" spans="1:17" x14ac:dyDescent="0.2">
      <c r="A1319" s="78">
        <f t="shared" si="195"/>
        <v>355</v>
      </c>
      <c r="B1319" s="57" t="s">
        <v>2518</v>
      </c>
      <c r="C1319" s="57">
        <v>381.3</v>
      </c>
      <c r="D1319" s="57"/>
      <c r="E1319" s="57"/>
      <c r="F1319" s="57">
        <f t="shared" si="198"/>
        <v>381.3</v>
      </c>
      <c r="G1319" s="121"/>
      <c r="H1319" s="57">
        <v>16</v>
      </c>
      <c r="I1319" s="121">
        <v>5000</v>
      </c>
      <c r="J1319" s="57">
        <v>16</v>
      </c>
      <c r="K1319" s="56">
        <f t="shared" si="192"/>
        <v>5.0962681245543149E-3</v>
      </c>
      <c r="L1319" s="56">
        <f t="shared" si="193"/>
        <v>4.2455242966751919E-3</v>
      </c>
      <c r="M1319" s="54">
        <f t="shared" si="194"/>
        <v>34.377796110124585</v>
      </c>
      <c r="N1319" s="54">
        <f t="shared" si="199"/>
        <v>7.5631151442274085</v>
      </c>
      <c r="O1319" s="245">
        <f t="shared" si="190"/>
        <v>16.329453152309178</v>
      </c>
      <c r="P1319" s="54">
        <v>1.5488512589182968</v>
      </c>
      <c r="Q1319" s="122">
        <f t="shared" si="191"/>
        <v>0.15688228603613813</v>
      </c>
    </row>
    <row r="1320" spans="1:17" x14ac:dyDescent="0.2">
      <c r="A1320" s="78">
        <f t="shared" si="195"/>
        <v>356</v>
      </c>
      <c r="B1320" s="57" t="s">
        <v>2519</v>
      </c>
      <c r="C1320" s="57">
        <v>351.4</v>
      </c>
      <c r="D1320" s="57"/>
      <c r="E1320" s="57"/>
      <c r="F1320" s="57">
        <f t="shared" si="198"/>
        <v>351.4</v>
      </c>
      <c r="G1320" s="121"/>
      <c r="H1320" s="57">
        <v>16</v>
      </c>
      <c r="I1320" s="121">
        <v>5000</v>
      </c>
      <c r="J1320" s="57">
        <v>16</v>
      </c>
      <c r="K1320" s="56">
        <f t="shared" si="192"/>
        <v>5.0962681245543149E-3</v>
      </c>
      <c r="L1320" s="56">
        <f t="shared" si="193"/>
        <v>4.2455242966751919E-3</v>
      </c>
      <c r="M1320" s="54">
        <f t="shared" si="194"/>
        <v>34.377796110124585</v>
      </c>
      <c r="N1320" s="54">
        <f t="shared" si="199"/>
        <v>7.5631151442274085</v>
      </c>
      <c r="O1320" s="245">
        <f t="shared" si="190"/>
        <v>16.329453152309178</v>
      </c>
      <c r="P1320" s="54">
        <v>1.5488512589182968</v>
      </c>
      <c r="Q1320" s="122">
        <f t="shared" si="191"/>
        <v>0.17023112027768775</v>
      </c>
    </row>
    <row r="1321" spans="1:17" x14ac:dyDescent="0.2">
      <c r="A1321" s="78">
        <f t="shared" si="195"/>
        <v>357</v>
      </c>
      <c r="B1321" s="57" t="s">
        <v>2520</v>
      </c>
      <c r="C1321" s="57">
        <v>381.3</v>
      </c>
      <c r="D1321" s="57"/>
      <c r="E1321" s="57"/>
      <c r="F1321" s="57">
        <f t="shared" si="198"/>
        <v>381.3</v>
      </c>
      <c r="G1321" s="121"/>
      <c r="H1321" s="57">
        <v>16</v>
      </c>
      <c r="I1321" s="121">
        <v>5000</v>
      </c>
      <c r="J1321" s="57">
        <v>16</v>
      </c>
      <c r="K1321" s="56">
        <f t="shared" si="192"/>
        <v>5.0962681245543149E-3</v>
      </c>
      <c r="L1321" s="56">
        <f t="shared" si="193"/>
        <v>4.2455242966751919E-3</v>
      </c>
      <c r="M1321" s="54">
        <f t="shared" si="194"/>
        <v>34.377796110124585</v>
      </c>
      <c r="N1321" s="54">
        <f t="shared" si="199"/>
        <v>7.5631151442274085</v>
      </c>
      <c r="O1321" s="245">
        <f t="shared" si="190"/>
        <v>16.329453152309178</v>
      </c>
      <c r="P1321" s="54">
        <v>1.5488512589182968</v>
      </c>
      <c r="Q1321" s="122">
        <f t="shared" si="191"/>
        <v>0.15688228603613813</v>
      </c>
    </row>
    <row r="1322" spans="1:17" x14ac:dyDescent="0.2">
      <c r="A1322" s="78">
        <f t="shared" si="195"/>
        <v>358</v>
      </c>
      <c r="B1322" s="57" t="s">
        <v>2521</v>
      </c>
      <c r="C1322" s="57">
        <v>125.1</v>
      </c>
      <c r="D1322" s="57"/>
      <c r="E1322" s="57"/>
      <c r="F1322" s="57">
        <f t="shared" si="198"/>
        <v>125.1</v>
      </c>
      <c r="G1322" s="121"/>
      <c r="H1322" s="57">
        <v>6</v>
      </c>
      <c r="I1322" s="121">
        <v>5000</v>
      </c>
      <c r="J1322" s="57">
        <v>6</v>
      </c>
      <c r="K1322" s="56">
        <f t="shared" si="192"/>
        <v>1.911100546707868E-3</v>
      </c>
      <c r="L1322" s="56">
        <f t="shared" si="193"/>
        <v>1.592071611253197E-3</v>
      </c>
      <c r="M1322" s="54">
        <f t="shared" si="194"/>
        <v>12.891673541296718</v>
      </c>
      <c r="N1322" s="54">
        <f t="shared" si="199"/>
        <v>2.836168179085278</v>
      </c>
      <c r="O1322" s="245">
        <f t="shared" si="190"/>
        <v>6.1235449321159408</v>
      </c>
      <c r="P1322" s="54">
        <v>0.58081922209436132</v>
      </c>
      <c r="Q1322" s="122">
        <f t="shared" si="191"/>
        <v>0.17931419564022621</v>
      </c>
    </row>
    <row r="1323" spans="1:17" x14ac:dyDescent="0.2">
      <c r="A1323" s="78">
        <f t="shared" si="195"/>
        <v>359</v>
      </c>
      <c r="B1323" s="57" t="s">
        <v>2522</v>
      </c>
      <c r="C1323" s="57">
        <v>120.3</v>
      </c>
      <c r="D1323" s="57"/>
      <c r="E1323" s="57"/>
      <c r="F1323" s="57">
        <f t="shared" si="198"/>
        <v>120.3</v>
      </c>
      <c r="G1323" s="121"/>
      <c r="H1323" s="57">
        <v>8</v>
      </c>
      <c r="I1323" s="121">
        <v>5000</v>
      </c>
      <c r="J1323" s="57">
        <v>8</v>
      </c>
      <c r="K1323" s="56">
        <f t="shared" si="192"/>
        <v>2.5481340622771575E-3</v>
      </c>
      <c r="L1323" s="56">
        <f t="shared" si="193"/>
        <v>2.1227621483375959E-3</v>
      </c>
      <c r="M1323" s="54">
        <f t="shared" si="194"/>
        <v>17.188898055062293</v>
      </c>
      <c r="N1323" s="54">
        <f t="shared" si="199"/>
        <v>3.7815575721137042</v>
      </c>
      <c r="O1323" s="245">
        <f t="shared" si="190"/>
        <v>8.1647265761545889</v>
      </c>
      <c r="P1323" s="54">
        <v>0.77442562945914839</v>
      </c>
      <c r="Q1323" s="122">
        <f t="shared" si="191"/>
        <v>0.24862516901737103</v>
      </c>
    </row>
    <row r="1324" spans="1:17" x14ac:dyDescent="0.2">
      <c r="A1324" s="78">
        <f t="shared" si="195"/>
        <v>360</v>
      </c>
      <c r="B1324" s="57" t="s">
        <v>2523</v>
      </c>
      <c r="C1324" s="57">
        <v>342.6</v>
      </c>
      <c r="D1324" s="57"/>
      <c r="E1324" s="57"/>
      <c r="F1324" s="57">
        <f t="shared" si="198"/>
        <v>342.6</v>
      </c>
      <c r="G1324" s="121"/>
      <c r="H1324" s="57">
        <v>16</v>
      </c>
      <c r="I1324" s="121">
        <v>5000</v>
      </c>
      <c r="J1324" s="57">
        <v>16</v>
      </c>
      <c r="K1324" s="56">
        <f t="shared" si="192"/>
        <v>5.0962681245543149E-3</v>
      </c>
      <c r="L1324" s="56">
        <f t="shared" si="193"/>
        <v>4.2455242966751919E-3</v>
      </c>
      <c r="M1324" s="54">
        <f t="shared" si="194"/>
        <v>34.377796110124585</v>
      </c>
      <c r="N1324" s="54">
        <f t="shared" si="199"/>
        <v>7.5631151442274085</v>
      </c>
      <c r="O1324" s="245">
        <f t="shared" si="190"/>
        <v>16.329453152309178</v>
      </c>
      <c r="P1324" s="54">
        <v>1.5488512589182968</v>
      </c>
      <c r="Q1324" s="122">
        <f t="shared" si="191"/>
        <v>0.1746036651067702</v>
      </c>
    </row>
    <row r="1325" spans="1:17" x14ac:dyDescent="0.2">
      <c r="A1325" s="78">
        <f t="shared" si="195"/>
        <v>361</v>
      </c>
      <c r="B1325" s="57" t="s">
        <v>2524</v>
      </c>
      <c r="C1325" s="57">
        <v>341.6</v>
      </c>
      <c r="D1325" s="57"/>
      <c r="E1325" s="57"/>
      <c r="F1325" s="57">
        <f t="shared" si="198"/>
        <v>341.6</v>
      </c>
      <c r="G1325" s="121"/>
      <c r="H1325" s="57">
        <v>16</v>
      </c>
      <c r="I1325" s="121">
        <v>5000</v>
      </c>
      <c r="J1325" s="57">
        <v>16</v>
      </c>
      <c r="K1325" s="56">
        <f t="shared" si="192"/>
        <v>5.0962681245543149E-3</v>
      </c>
      <c r="L1325" s="56">
        <f t="shared" si="193"/>
        <v>4.2455242966751919E-3</v>
      </c>
      <c r="M1325" s="54">
        <f t="shared" si="194"/>
        <v>34.377796110124585</v>
      </c>
      <c r="N1325" s="54">
        <f t="shared" si="199"/>
        <v>7.5631151442274085</v>
      </c>
      <c r="O1325" s="245">
        <f t="shared" si="190"/>
        <v>16.329453152309178</v>
      </c>
      <c r="P1325" s="54">
        <v>1.5488512589182968</v>
      </c>
      <c r="Q1325" s="122">
        <f t="shared" si="191"/>
        <v>0.17511479995778531</v>
      </c>
    </row>
    <row r="1326" spans="1:17" x14ac:dyDescent="0.2">
      <c r="A1326" s="78">
        <f t="shared" si="195"/>
        <v>362</v>
      </c>
      <c r="B1326" s="57" t="s">
        <v>2525</v>
      </c>
      <c r="C1326" s="57">
        <v>348.8</v>
      </c>
      <c r="D1326" s="57"/>
      <c r="E1326" s="57"/>
      <c r="F1326" s="57">
        <f t="shared" si="198"/>
        <v>348.8</v>
      </c>
      <c r="G1326" s="121"/>
      <c r="H1326" s="57">
        <v>16</v>
      </c>
      <c r="I1326" s="121">
        <v>5000</v>
      </c>
      <c r="J1326" s="57">
        <v>16</v>
      </c>
      <c r="K1326" s="56">
        <f t="shared" si="192"/>
        <v>5.0962681245543149E-3</v>
      </c>
      <c r="L1326" s="56">
        <f t="shared" si="193"/>
        <v>4.2455242966751919E-3</v>
      </c>
      <c r="M1326" s="54">
        <f t="shared" si="194"/>
        <v>34.377796110124585</v>
      </c>
      <c r="N1326" s="54">
        <f t="shared" si="199"/>
        <v>7.5631151442274085</v>
      </c>
      <c r="O1326" s="245">
        <f t="shared" si="190"/>
        <v>16.329453152309178</v>
      </c>
      <c r="P1326" s="54">
        <v>1.5488512589182968</v>
      </c>
      <c r="Q1326" s="122">
        <f t="shared" si="191"/>
        <v>0.17150004491278517</v>
      </c>
    </row>
    <row r="1327" spans="1:17" x14ac:dyDescent="0.2">
      <c r="A1327" s="78">
        <f t="shared" si="195"/>
        <v>363</v>
      </c>
      <c r="B1327" s="57" t="s">
        <v>2526</v>
      </c>
      <c r="C1327" s="57">
        <v>348.5</v>
      </c>
      <c r="D1327" s="57"/>
      <c r="E1327" s="57"/>
      <c r="F1327" s="57">
        <f t="shared" si="198"/>
        <v>348.5</v>
      </c>
      <c r="G1327" s="121"/>
      <c r="H1327" s="57">
        <v>16</v>
      </c>
      <c r="I1327" s="121">
        <v>5000</v>
      </c>
      <c r="J1327" s="57">
        <v>16</v>
      </c>
      <c r="K1327" s="56">
        <f t="shared" si="192"/>
        <v>5.0962681245543149E-3</v>
      </c>
      <c r="L1327" s="56">
        <f t="shared" si="193"/>
        <v>4.2455242966751919E-3</v>
      </c>
      <c r="M1327" s="54">
        <f t="shared" si="194"/>
        <v>34.377796110124585</v>
      </c>
      <c r="N1327" s="54">
        <f t="shared" si="199"/>
        <v>7.5631151442274085</v>
      </c>
      <c r="O1327" s="245">
        <f t="shared" si="190"/>
        <v>16.329453152309178</v>
      </c>
      <c r="P1327" s="54">
        <v>1.5488512589182968</v>
      </c>
      <c r="Q1327" s="122">
        <f t="shared" si="191"/>
        <v>0.17164767766306879</v>
      </c>
    </row>
    <row r="1328" spans="1:17" x14ac:dyDescent="0.2">
      <c r="A1328" s="78">
        <f t="shared" si="195"/>
        <v>364</v>
      </c>
      <c r="B1328" s="57" t="s">
        <v>2527</v>
      </c>
      <c r="C1328" s="57">
        <v>713.6</v>
      </c>
      <c r="D1328" s="57"/>
      <c r="E1328" s="57"/>
      <c r="F1328" s="57">
        <f t="shared" si="198"/>
        <v>713.6</v>
      </c>
      <c r="G1328" s="121"/>
      <c r="H1328" s="57">
        <v>24</v>
      </c>
      <c r="I1328" s="121">
        <v>5000</v>
      </c>
      <c r="J1328" s="57">
        <v>24</v>
      </c>
      <c r="K1328" s="56">
        <f t="shared" si="192"/>
        <v>7.644402186831472E-3</v>
      </c>
      <c r="L1328" s="56">
        <f t="shared" si="193"/>
        <v>6.3682864450127878E-3</v>
      </c>
      <c r="M1328" s="54">
        <f t="shared" si="194"/>
        <v>51.566694165186874</v>
      </c>
      <c r="N1328" s="54">
        <f t="shared" si="199"/>
        <v>11.344672716341112</v>
      </c>
      <c r="O1328" s="245">
        <f t="shared" si="190"/>
        <v>24.494179728463763</v>
      </c>
      <c r="P1328" s="54">
        <v>2.3232768883774453</v>
      </c>
      <c r="Q1328" s="122">
        <f t="shared" si="191"/>
        <v>0.12574106431946355</v>
      </c>
    </row>
    <row r="1329" spans="1:17" x14ac:dyDescent="0.2">
      <c r="A1329" s="78">
        <f t="shared" si="195"/>
        <v>365</v>
      </c>
      <c r="B1329" s="57" t="s">
        <v>2528</v>
      </c>
      <c r="C1329" s="57">
        <v>343.6</v>
      </c>
      <c r="D1329" s="57"/>
      <c r="E1329" s="57"/>
      <c r="F1329" s="57">
        <f t="shared" si="198"/>
        <v>343.6</v>
      </c>
      <c r="G1329" s="121"/>
      <c r="H1329" s="57">
        <v>16</v>
      </c>
      <c r="I1329" s="121">
        <v>5000</v>
      </c>
      <c r="J1329" s="57">
        <v>16</v>
      </c>
      <c r="K1329" s="56">
        <f t="shared" si="192"/>
        <v>5.0962681245543149E-3</v>
      </c>
      <c r="L1329" s="56">
        <f t="shared" si="193"/>
        <v>4.2455242966751919E-3</v>
      </c>
      <c r="M1329" s="54">
        <f t="shared" si="194"/>
        <v>34.377796110124585</v>
      </c>
      <c r="N1329" s="54">
        <f t="shared" si="199"/>
        <v>7.5631151442274085</v>
      </c>
      <c r="O1329" s="245">
        <f t="shared" si="190"/>
        <v>16.329453152309178</v>
      </c>
      <c r="P1329" s="54">
        <v>1.5488512589182968</v>
      </c>
      <c r="Q1329" s="122">
        <f t="shared" si="191"/>
        <v>0.1740955054295095</v>
      </c>
    </row>
    <row r="1330" spans="1:17" x14ac:dyDescent="0.2">
      <c r="A1330" s="33"/>
      <c r="B1330" s="33" t="s">
        <v>2181</v>
      </c>
      <c r="C1330" s="168">
        <f>SUM(C965:C1329)</f>
        <v>213586.68000000002</v>
      </c>
      <c r="D1330" s="168">
        <f t="shared" ref="D1330:P1330" si="200">SUM(D965:D1329)</f>
        <v>1296.5999999999997</v>
      </c>
      <c r="E1330" s="168">
        <f t="shared" si="200"/>
        <v>9187.4800000000014</v>
      </c>
      <c r="F1330" s="168">
        <f t="shared" si="200"/>
        <v>224070.7600000001</v>
      </c>
      <c r="G1330" s="168">
        <f t="shared" si="200"/>
        <v>4684</v>
      </c>
      <c r="H1330" s="168">
        <f t="shared" si="200"/>
        <v>4207</v>
      </c>
      <c r="I1330" s="121">
        <v>5000</v>
      </c>
      <c r="J1330" s="168">
        <f t="shared" si="200"/>
        <v>6256</v>
      </c>
      <c r="K1330" s="168">
        <f t="shared" si="200"/>
        <v>1.340000000000001</v>
      </c>
      <c r="L1330" s="168">
        <f t="shared" si="200"/>
        <v>1.6599999999999988</v>
      </c>
      <c r="M1330" s="168">
        <f t="shared" si="200"/>
        <v>11040.000000000002</v>
      </c>
      <c r="N1330" s="168">
        <f t="shared" si="200"/>
        <v>2428.7999999999993</v>
      </c>
      <c r="O1330" s="310">
        <f t="shared" si="200"/>
        <v>5243.99999999999</v>
      </c>
      <c r="P1330" s="168">
        <f t="shared" si="200"/>
        <v>407.25107789182994</v>
      </c>
      <c r="Q1330" s="122">
        <f t="shared" si="191"/>
        <v>8.5330415614655888E-2</v>
      </c>
    </row>
    <row r="1331" spans="1:17" x14ac:dyDescent="0.2">
      <c r="A1331" s="348" t="s">
        <v>1977</v>
      </c>
      <c r="B1331" s="348"/>
      <c r="C1331" s="348"/>
      <c r="D1331" s="348"/>
      <c r="E1331" s="348"/>
      <c r="F1331" s="348"/>
      <c r="G1331" s="348"/>
      <c r="H1331" s="348"/>
      <c r="I1331" s="348"/>
      <c r="J1331" s="348"/>
      <c r="K1331" s="348"/>
      <c r="L1331" s="348"/>
      <c r="M1331" s="348"/>
      <c r="N1331" s="348"/>
      <c r="O1331" s="348"/>
      <c r="P1331" s="348"/>
      <c r="Q1331" s="348"/>
    </row>
    <row r="1332" spans="1:17" x14ac:dyDescent="0.2">
      <c r="A1332" s="57">
        <v>1</v>
      </c>
      <c r="B1332" s="57" t="s">
        <v>1578</v>
      </c>
      <c r="C1332" s="240">
        <v>2589.1999999999998</v>
      </c>
      <c r="D1332" s="57"/>
      <c r="E1332" s="60">
        <v>1780.4</v>
      </c>
      <c r="F1332" s="57">
        <f t="shared" ref="F1332:F1384" si="201">C1332+D1332+E1332</f>
        <v>4369.6000000000004</v>
      </c>
      <c r="G1332" s="121">
        <v>1100</v>
      </c>
      <c r="H1332" s="57"/>
      <c r="I1332" s="121">
        <v>5000</v>
      </c>
      <c r="J1332" s="57">
        <v>45</v>
      </c>
      <c r="K1332" s="56">
        <v>0</v>
      </c>
      <c r="L1332" s="56">
        <f>SUM(1/12126*J1332)</f>
        <v>3.7110341415141019E-3</v>
      </c>
      <c r="M1332" s="54">
        <f>(L1332+K1332)*3680</f>
        <v>13.656605640771895</v>
      </c>
      <c r="N1332" s="54">
        <f>M1332*0.22</f>
        <v>3.0044532409698168</v>
      </c>
      <c r="O1332" s="245">
        <f t="shared" ref="O1332:O1363" si="202">M1332*0.31</f>
        <v>4.2335477486392872</v>
      </c>
      <c r="P1332" s="54">
        <v>0</v>
      </c>
      <c r="Q1332" s="122">
        <f t="shared" ref="Q1332:Q1363" si="203">(M1332+N1332+O1332+P1332)/F1332</f>
        <v>4.7818122094427399E-3</v>
      </c>
    </row>
    <row r="1333" spans="1:17" x14ac:dyDescent="0.2">
      <c r="A1333" s="57">
        <f>A1332+1</f>
        <v>2</v>
      </c>
      <c r="B1333" s="57" t="s">
        <v>1579</v>
      </c>
      <c r="C1333" s="240">
        <v>3208.2</v>
      </c>
      <c r="D1333" s="59"/>
      <c r="E1333" s="60">
        <v>45.1</v>
      </c>
      <c r="F1333" s="57">
        <f t="shared" si="201"/>
        <v>3253.2999999999997</v>
      </c>
      <c r="G1333" s="121">
        <v>1100</v>
      </c>
      <c r="H1333" s="57"/>
      <c r="I1333" s="121">
        <v>5000</v>
      </c>
      <c r="J1333" s="57">
        <v>224</v>
      </c>
      <c r="K1333" s="56">
        <v>0</v>
      </c>
      <c r="L1333" s="56">
        <f t="shared" ref="L1333:L1384" si="204">SUM(1/12126*J1333)</f>
        <v>1.8472703282203528E-2</v>
      </c>
      <c r="M1333" s="54">
        <f t="shared" ref="M1333:M1384" si="205">(L1333+K1333)*3680</f>
        <v>67.979548078508984</v>
      </c>
      <c r="N1333" s="54">
        <f t="shared" ref="N1333:N1382" si="206">M1333*0.22</f>
        <v>14.955500577271977</v>
      </c>
      <c r="O1333" s="245">
        <f t="shared" si="202"/>
        <v>21.073659904337784</v>
      </c>
      <c r="P1333" s="54">
        <v>0</v>
      </c>
      <c r="Q1333" s="122">
        <f t="shared" si="203"/>
        <v>3.1970217489969803E-2</v>
      </c>
    </row>
    <row r="1334" spans="1:17" x14ac:dyDescent="0.2">
      <c r="A1334" s="57">
        <f t="shared" ref="A1334:A1384" si="207">A1333+1</f>
        <v>3</v>
      </c>
      <c r="B1334" s="57" t="s">
        <v>1978</v>
      </c>
      <c r="C1334" s="240">
        <v>7422.1</v>
      </c>
      <c r="D1334" s="59"/>
      <c r="E1334" s="60">
        <v>176.5</v>
      </c>
      <c r="F1334" s="57">
        <f t="shared" si="201"/>
        <v>7598.6</v>
      </c>
      <c r="G1334" s="121">
        <v>1100</v>
      </c>
      <c r="H1334" s="57"/>
      <c r="I1334" s="121">
        <v>5000</v>
      </c>
      <c r="J1334" s="57">
        <v>504</v>
      </c>
      <c r="K1334" s="56">
        <v>0</v>
      </c>
      <c r="L1334" s="56">
        <f t="shared" si="204"/>
        <v>4.1563582384957942E-2</v>
      </c>
      <c r="M1334" s="54">
        <f t="shared" si="205"/>
        <v>152.95398317664524</v>
      </c>
      <c r="N1334" s="54">
        <f t="shared" si="206"/>
        <v>33.649876298861955</v>
      </c>
      <c r="O1334" s="245">
        <f t="shared" si="202"/>
        <v>47.415734784760026</v>
      </c>
      <c r="P1334" s="54">
        <v>0</v>
      </c>
      <c r="Q1334" s="122">
        <f t="shared" si="203"/>
        <v>3.0797725141508595E-2</v>
      </c>
    </row>
    <row r="1335" spans="1:17" x14ac:dyDescent="0.2">
      <c r="A1335" s="57">
        <f t="shared" si="207"/>
        <v>4</v>
      </c>
      <c r="B1335" s="57" t="s">
        <v>1581</v>
      </c>
      <c r="C1335" s="240">
        <v>3200.7</v>
      </c>
      <c r="D1335" s="59">
        <v>43.2</v>
      </c>
      <c r="E1335" s="60"/>
      <c r="F1335" s="57">
        <f t="shared" si="201"/>
        <v>3243.8999999999996</v>
      </c>
      <c r="G1335" s="121">
        <v>1100</v>
      </c>
      <c r="H1335" s="57"/>
      <c r="I1335" s="121">
        <v>5000</v>
      </c>
      <c r="J1335" s="57">
        <v>224</v>
      </c>
      <c r="K1335" s="56">
        <v>0</v>
      </c>
      <c r="L1335" s="56">
        <f t="shared" si="204"/>
        <v>1.8472703282203528E-2</v>
      </c>
      <c r="M1335" s="54">
        <f t="shared" si="205"/>
        <v>67.979548078508984</v>
      </c>
      <c r="N1335" s="54">
        <f t="shared" si="206"/>
        <v>14.955500577271977</v>
      </c>
      <c r="O1335" s="245">
        <f t="shared" si="202"/>
        <v>21.073659904337784</v>
      </c>
      <c r="P1335" s="54">
        <v>0</v>
      </c>
      <c r="Q1335" s="122">
        <f t="shared" si="203"/>
        <v>3.2062859077073513E-2</v>
      </c>
    </row>
    <row r="1336" spans="1:17" x14ac:dyDescent="0.2">
      <c r="A1336" s="57">
        <f t="shared" si="207"/>
        <v>5</v>
      </c>
      <c r="B1336" s="57" t="s">
        <v>1582</v>
      </c>
      <c r="C1336" s="240">
        <v>3204.9</v>
      </c>
      <c r="D1336" s="59"/>
      <c r="E1336" s="60"/>
      <c r="F1336" s="57">
        <f t="shared" si="201"/>
        <v>3204.9</v>
      </c>
      <c r="G1336" s="121">
        <v>1100</v>
      </c>
      <c r="H1336" s="57"/>
      <c r="I1336" s="121">
        <v>5000</v>
      </c>
      <c r="J1336" s="57">
        <v>224</v>
      </c>
      <c r="K1336" s="56">
        <v>0</v>
      </c>
      <c r="L1336" s="56">
        <f t="shared" si="204"/>
        <v>1.8472703282203528E-2</v>
      </c>
      <c r="M1336" s="54">
        <f t="shared" si="205"/>
        <v>67.979548078508984</v>
      </c>
      <c r="N1336" s="54">
        <f t="shared" si="206"/>
        <v>14.955500577271977</v>
      </c>
      <c r="O1336" s="245">
        <f t="shared" si="202"/>
        <v>21.073659904337784</v>
      </c>
      <c r="P1336" s="54">
        <v>0</v>
      </c>
      <c r="Q1336" s="122">
        <f t="shared" si="203"/>
        <v>3.2453027726331164E-2</v>
      </c>
    </row>
    <row r="1337" spans="1:17" x14ac:dyDescent="0.2">
      <c r="A1337" s="57">
        <f t="shared" si="207"/>
        <v>6</v>
      </c>
      <c r="B1337" s="57" t="s">
        <v>1583</v>
      </c>
      <c r="C1337" s="240">
        <v>3188.3</v>
      </c>
      <c r="D1337" s="59"/>
      <c r="E1337" s="60"/>
      <c r="F1337" s="57">
        <f t="shared" si="201"/>
        <v>3188.3</v>
      </c>
      <c r="G1337" s="121">
        <v>1100</v>
      </c>
      <c r="H1337" s="57"/>
      <c r="I1337" s="121">
        <v>5000</v>
      </c>
      <c r="J1337" s="57">
        <v>224</v>
      </c>
      <c r="K1337" s="56">
        <v>0</v>
      </c>
      <c r="L1337" s="56">
        <f t="shared" si="204"/>
        <v>1.8472703282203528E-2</v>
      </c>
      <c r="M1337" s="54">
        <f t="shared" si="205"/>
        <v>67.979548078508984</v>
      </c>
      <c r="N1337" s="54">
        <f t="shared" si="206"/>
        <v>14.955500577271977</v>
      </c>
      <c r="O1337" s="245">
        <f t="shared" si="202"/>
        <v>21.073659904337784</v>
      </c>
      <c r="P1337" s="54">
        <v>0</v>
      </c>
      <c r="Q1337" s="122">
        <f t="shared" si="203"/>
        <v>3.2621995596436582E-2</v>
      </c>
    </row>
    <row r="1338" spans="1:17" x14ac:dyDescent="0.2">
      <c r="A1338" s="57">
        <f t="shared" si="207"/>
        <v>7</v>
      </c>
      <c r="B1338" s="57" t="s">
        <v>1584</v>
      </c>
      <c r="C1338" s="240">
        <v>3475.5</v>
      </c>
      <c r="D1338" s="59"/>
      <c r="E1338" s="60"/>
      <c r="F1338" s="57">
        <f t="shared" si="201"/>
        <v>3475.5</v>
      </c>
      <c r="G1338" s="121">
        <v>1100</v>
      </c>
      <c r="H1338" s="57"/>
      <c r="I1338" s="121">
        <v>5000</v>
      </c>
      <c r="J1338" s="57">
        <v>182</v>
      </c>
      <c r="K1338" s="56">
        <v>0</v>
      </c>
      <c r="L1338" s="56">
        <f t="shared" si="204"/>
        <v>1.5009071416790367E-2</v>
      </c>
      <c r="M1338" s="54">
        <f t="shared" si="205"/>
        <v>55.233382813788552</v>
      </c>
      <c r="N1338" s="54">
        <f t="shared" si="206"/>
        <v>12.151344219033481</v>
      </c>
      <c r="O1338" s="245">
        <f t="shared" si="202"/>
        <v>17.122348672274452</v>
      </c>
      <c r="P1338" s="54">
        <v>0</v>
      </c>
      <c r="Q1338" s="122">
        <f t="shared" si="203"/>
        <v>2.4315084363428711E-2</v>
      </c>
    </row>
    <row r="1339" spans="1:17" x14ac:dyDescent="0.2">
      <c r="A1339" s="57">
        <f t="shared" si="207"/>
        <v>8</v>
      </c>
      <c r="B1339" s="57" t="s">
        <v>1979</v>
      </c>
      <c r="C1339" s="240">
        <v>3043.6</v>
      </c>
      <c r="D1339" s="59"/>
      <c r="E1339" s="60"/>
      <c r="F1339" s="57">
        <f t="shared" si="201"/>
        <v>3043.6</v>
      </c>
      <c r="G1339" s="121">
        <v>1100</v>
      </c>
      <c r="H1339" s="57"/>
      <c r="I1339" s="121">
        <v>5000</v>
      </c>
      <c r="J1339" s="57">
        <v>140</v>
      </c>
      <c r="K1339" s="56">
        <v>0</v>
      </c>
      <c r="L1339" s="56">
        <f t="shared" si="204"/>
        <v>1.1545439551377205E-2</v>
      </c>
      <c r="M1339" s="54">
        <f t="shared" si="205"/>
        <v>42.487217549068113</v>
      </c>
      <c r="N1339" s="54">
        <f t="shared" si="206"/>
        <v>9.3471878607949854</v>
      </c>
      <c r="O1339" s="245">
        <f t="shared" si="202"/>
        <v>13.171037440211116</v>
      </c>
      <c r="P1339" s="54">
        <v>0</v>
      </c>
      <c r="Q1339" s="122">
        <f t="shared" si="203"/>
        <v>2.1358076899091281E-2</v>
      </c>
    </row>
    <row r="1340" spans="1:17" x14ac:dyDescent="0.2">
      <c r="A1340" s="57">
        <f t="shared" si="207"/>
        <v>9</v>
      </c>
      <c r="B1340" s="57" t="s">
        <v>1585</v>
      </c>
      <c r="C1340" s="240">
        <v>7039.4</v>
      </c>
      <c r="D1340" s="59"/>
      <c r="E1340" s="60">
        <v>816.4</v>
      </c>
      <c r="F1340" s="57">
        <f t="shared" si="201"/>
        <v>7855.7999999999993</v>
      </c>
      <c r="G1340" s="121">
        <v>1100</v>
      </c>
      <c r="H1340" s="57"/>
      <c r="I1340" s="121">
        <v>5000</v>
      </c>
      <c r="J1340" s="57">
        <v>120</v>
      </c>
      <c r="K1340" s="56">
        <v>0</v>
      </c>
      <c r="L1340" s="56">
        <f t="shared" si="204"/>
        <v>9.8960910440376044E-3</v>
      </c>
      <c r="M1340" s="54">
        <f t="shared" si="205"/>
        <v>36.417615042058387</v>
      </c>
      <c r="N1340" s="54">
        <f t="shared" si="206"/>
        <v>8.0118753092528454</v>
      </c>
      <c r="O1340" s="245">
        <f t="shared" si="202"/>
        <v>11.289460663038099</v>
      </c>
      <c r="P1340" s="54">
        <v>0</v>
      </c>
      <c r="Q1340" s="122">
        <f t="shared" si="203"/>
        <v>7.0927150658557162E-3</v>
      </c>
    </row>
    <row r="1341" spans="1:17" x14ac:dyDescent="0.2">
      <c r="A1341" s="57">
        <f t="shared" si="207"/>
        <v>10</v>
      </c>
      <c r="B1341" s="57" t="s">
        <v>1586</v>
      </c>
      <c r="C1341" s="240">
        <v>10010.700000000001</v>
      </c>
      <c r="D1341" s="59">
        <v>269</v>
      </c>
      <c r="E1341" s="60"/>
      <c r="F1341" s="57">
        <f t="shared" si="201"/>
        <v>10279.700000000001</v>
      </c>
      <c r="G1341" s="121">
        <v>1100</v>
      </c>
      <c r="H1341" s="57"/>
      <c r="I1341" s="121">
        <v>5000</v>
      </c>
      <c r="J1341" s="57">
        <v>572</v>
      </c>
      <c r="K1341" s="56">
        <v>0</v>
      </c>
      <c r="L1341" s="56">
        <f t="shared" si="204"/>
        <v>4.717136730991258E-2</v>
      </c>
      <c r="M1341" s="54">
        <f t="shared" si="205"/>
        <v>173.5906317004783</v>
      </c>
      <c r="N1341" s="54">
        <f t="shared" si="206"/>
        <v>38.189938974105225</v>
      </c>
      <c r="O1341" s="245">
        <f t="shared" si="202"/>
        <v>53.813095827148274</v>
      </c>
      <c r="P1341" s="54">
        <v>0</v>
      </c>
      <c r="Q1341" s="122">
        <f t="shared" si="203"/>
        <v>2.5836713766134396E-2</v>
      </c>
    </row>
    <row r="1342" spans="1:17" x14ac:dyDescent="0.2">
      <c r="A1342" s="57">
        <f t="shared" si="207"/>
        <v>11</v>
      </c>
      <c r="B1342" s="57" t="s">
        <v>1587</v>
      </c>
      <c r="C1342" s="240">
        <v>9985.1</v>
      </c>
      <c r="D1342" s="59">
        <v>248.8</v>
      </c>
      <c r="E1342" s="60"/>
      <c r="F1342" s="57">
        <f t="shared" si="201"/>
        <v>10233.9</v>
      </c>
      <c r="G1342" s="121">
        <v>1100</v>
      </c>
      <c r="H1342" s="57"/>
      <c r="I1342" s="121">
        <v>5000</v>
      </c>
      <c r="J1342" s="57">
        <v>572</v>
      </c>
      <c r="K1342" s="56">
        <v>0</v>
      </c>
      <c r="L1342" s="56">
        <f t="shared" si="204"/>
        <v>4.717136730991258E-2</v>
      </c>
      <c r="M1342" s="54">
        <f t="shared" si="205"/>
        <v>173.5906317004783</v>
      </c>
      <c r="N1342" s="54">
        <f t="shared" si="206"/>
        <v>38.189938974105225</v>
      </c>
      <c r="O1342" s="245">
        <f t="shared" si="202"/>
        <v>53.813095827148274</v>
      </c>
      <c r="P1342" s="54">
        <v>0</v>
      </c>
      <c r="Q1342" s="122">
        <f t="shared" si="203"/>
        <v>2.5952341385173959E-2</v>
      </c>
    </row>
    <row r="1343" spans="1:17" x14ac:dyDescent="0.2">
      <c r="A1343" s="57">
        <f t="shared" si="207"/>
        <v>12</v>
      </c>
      <c r="B1343" s="57" t="s">
        <v>1980</v>
      </c>
      <c r="C1343" s="240">
        <v>4399.7</v>
      </c>
      <c r="D1343" s="59"/>
      <c r="E1343" s="60"/>
      <c r="F1343" s="57">
        <f t="shared" si="201"/>
        <v>4399.7</v>
      </c>
      <c r="G1343" s="121">
        <v>1100</v>
      </c>
      <c r="H1343" s="57"/>
      <c r="I1343" s="121">
        <v>5000</v>
      </c>
      <c r="J1343" s="57">
        <v>228</v>
      </c>
      <c r="K1343" s="56">
        <v>0</v>
      </c>
      <c r="L1343" s="56">
        <f t="shared" si="204"/>
        <v>1.880257298367145E-2</v>
      </c>
      <c r="M1343" s="54">
        <f t="shared" si="205"/>
        <v>69.193468579910942</v>
      </c>
      <c r="N1343" s="54">
        <f t="shared" si="206"/>
        <v>15.222563087580408</v>
      </c>
      <c r="O1343" s="245">
        <f t="shared" si="202"/>
        <v>21.449975259772391</v>
      </c>
      <c r="P1343" s="54">
        <v>0</v>
      </c>
      <c r="Q1343" s="122">
        <f t="shared" si="203"/>
        <v>2.4062096717336123E-2</v>
      </c>
    </row>
    <row r="1344" spans="1:17" x14ac:dyDescent="0.2">
      <c r="A1344" s="57">
        <f t="shared" si="207"/>
        <v>13</v>
      </c>
      <c r="B1344" s="57" t="s">
        <v>1588</v>
      </c>
      <c r="C1344" s="240">
        <v>4393.8999999999996</v>
      </c>
      <c r="D1344" s="59"/>
      <c r="E1344" s="60"/>
      <c r="F1344" s="57">
        <f t="shared" si="201"/>
        <v>4393.8999999999996</v>
      </c>
      <c r="G1344" s="121">
        <v>1100</v>
      </c>
      <c r="H1344" s="57"/>
      <c r="I1344" s="121">
        <v>5000</v>
      </c>
      <c r="J1344" s="57">
        <v>228</v>
      </c>
      <c r="K1344" s="56">
        <v>0</v>
      </c>
      <c r="L1344" s="56">
        <f t="shared" si="204"/>
        <v>1.880257298367145E-2</v>
      </c>
      <c r="M1344" s="54">
        <f t="shared" si="205"/>
        <v>69.193468579910942</v>
      </c>
      <c r="N1344" s="54">
        <f t="shared" si="206"/>
        <v>15.222563087580408</v>
      </c>
      <c r="O1344" s="245">
        <f t="shared" si="202"/>
        <v>21.449975259772391</v>
      </c>
      <c r="P1344" s="54">
        <v>0</v>
      </c>
      <c r="Q1344" s="122">
        <f t="shared" si="203"/>
        <v>2.4093858969768029E-2</v>
      </c>
    </row>
    <row r="1345" spans="1:17" x14ac:dyDescent="0.2">
      <c r="A1345" s="57">
        <f t="shared" si="207"/>
        <v>14</v>
      </c>
      <c r="B1345" s="57" t="s">
        <v>1589</v>
      </c>
      <c r="C1345" s="240">
        <v>13614.8</v>
      </c>
      <c r="D1345" s="59"/>
      <c r="E1345" s="60">
        <v>2083.39</v>
      </c>
      <c r="F1345" s="57">
        <f t="shared" si="201"/>
        <v>15698.189999999999</v>
      </c>
      <c r="G1345" s="121">
        <v>1100</v>
      </c>
      <c r="H1345" s="57"/>
      <c r="I1345" s="121">
        <v>5000</v>
      </c>
      <c r="J1345" s="57">
        <v>522</v>
      </c>
      <c r="K1345" s="56">
        <v>0</v>
      </c>
      <c r="L1345" s="56">
        <f t="shared" si="204"/>
        <v>4.3047996041563577E-2</v>
      </c>
      <c r="M1345" s="54">
        <f t="shared" si="205"/>
        <v>158.41662543295396</v>
      </c>
      <c r="N1345" s="54">
        <f t="shared" si="206"/>
        <v>34.851657595249875</v>
      </c>
      <c r="O1345" s="245">
        <f t="shared" si="202"/>
        <v>49.109153884215729</v>
      </c>
      <c r="P1345" s="54">
        <v>0</v>
      </c>
      <c r="Q1345" s="122">
        <f t="shared" si="203"/>
        <v>1.5439833312784441E-2</v>
      </c>
    </row>
    <row r="1346" spans="1:17" x14ac:dyDescent="0.2">
      <c r="A1346" s="57">
        <f t="shared" si="207"/>
        <v>15</v>
      </c>
      <c r="B1346" s="57" t="s">
        <v>1590</v>
      </c>
      <c r="C1346" s="240">
        <v>3086.6</v>
      </c>
      <c r="D1346" s="59"/>
      <c r="E1346" s="60"/>
      <c r="F1346" s="57">
        <f t="shared" si="201"/>
        <v>3086.6</v>
      </c>
      <c r="G1346" s="121">
        <v>1100</v>
      </c>
      <c r="H1346" s="57"/>
      <c r="I1346" s="121">
        <v>5000</v>
      </c>
      <c r="J1346" s="57">
        <v>144</v>
      </c>
      <c r="K1346" s="56">
        <v>0</v>
      </c>
      <c r="L1346" s="56">
        <f t="shared" si="204"/>
        <v>1.1875309252845126E-2</v>
      </c>
      <c r="M1346" s="54">
        <f t="shared" si="205"/>
        <v>43.701138050470064</v>
      </c>
      <c r="N1346" s="54">
        <f t="shared" si="206"/>
        <v>9.6142503711034148</v>
      </c>
      <c r="O1346" s="245">
        <f t="shared" si="202"/>
        <v>13.54735279564572</v>
      </c>
      <c r="P1346" s="54">
        <v>0</v>
      </c>
      <c r="Q1346" s="122">
        <f t="shared" si="203"/>
        <v>2.1662263078215251E-2</v>
      </c>
    </row>
    <row r="1347" spans="1:17" x14ac:dyDescent="0.2">
      <c r="A1347" s="57">
        <f t="shared" si="207"/>
        <v>16</v>
      </c>
      <c r="B1347" s="57" t="s">
        <v>1591</v>
      </c>
      <c r="C1347" s="240">
        <v>3011.7</v>
      </c>
      <c r="D1347" s="59"/>
      <c r="E1347" s="60"/>
      <c r="F1347" s="57">
        <f t="shared" si="201"/>
        <v>3011.7</v>
      </c>
      <c r="G1347" s="121">
        <v>1100</v>
      </c>
      <c r="H1347" s="57"/>
      <c r="I1347" s="121">
        <v>5000</v>
      </c>
      <c r="J1347" s="57">
        <v>144</v>
      </c>
      <c r="K1347" s="56">
        <v>0</v>
      </c>
      <c r="L1347" s="56">
        <f t="shared" si="204"/>
        <v>1.1875309252845126E-2</v>
      </c>
      <c r="M1347" s="54">
        <f t="shared" si="205"/>
        <v>43.701138050470064</v>
      </c>
      <c r="N1347" s="54">
        <f t="shared" si="206"/>
        <v>9.6142503711034148</v>
      </c>
      <c r="O1347" s="245">
        <f t="shared" si="202"/>
        <v>13.54735279564572</v>
      </c>
      <c r="P1347" s="54">
        <v>0</v>
      </c>
      <c r="Q1347" s="122">
        <f t="shared" si="203"/>
        <v>2.2200996519314408E-2</v>
      </c>
    </row>
    <row r="1348" spans="1:17" x14ac:dyDescent="0.2">
      <c r="A1348" s="57">
        <f t="shared" si="207"/>
        <v>17</v>
      </c>
      <c r="B1348" s="57" t="s">
        <v>1592</v>
      </c>
      <c r="C1348" s="240">
        <v>4401.5</v>
      </c>
      <c r="D1348" s="59"/>
      <c r="E1348" s="60"/>
      <c r="F1348" s="57">
        <f t="shared" si="201"/>
        <v>4401.5</v>
      </c>
      <c r="G1348" s="121">
        <v>1100</v>
      </c>
      <c r="H1348" s="57"/>
      <c r="I1348" s="121">
        <v>5000</v>
      </c>
      <c r="J1348" s="57">
        <v>190</v>
      </c>
      <c r="K1348" s="56">
        <v>0</v>
      </c>
      <c r="L1348" s="56">
        <f t="shared" si="204"/>
        <v>1.5668810819726209E-2</v>
      </c>
      <c r="M1348" s="54">
        <f t="shared" si="205"/>
        <v>57.661223816592447</v>
      </c>
      <c r="N1348" s="54">
        <f t="shared" si="206"/>
        <v>12.685469239650338</v>
      </c>
      <c r="O1348" s="245">
        <f t="shared" si="202"/>
        <v>17.874979383143657</v>
      </c>
      <c r="P1348" s="54">
        <v>0</v>
      </c>
      <c r="Q1348" s="122">
        <f t="shared" si="203"/>
        <v>2.0043547072449493E-2</v>
      </c>
    </row>
    <row r="1349" spans="1:17" x14ac:dyDescent="0.2">
      <c r="A1349" s="57">
        <f t="shared" si="207"/>
        <v>18</v>
      </c>
      <c r="B1349" s="57" t="s">
        <v>1593</v>
      </c>
      <c r="C1349" s="240">
        <v>4380.8999999999996</v>
      </c>
      <c r="D1349" s="59"/>
      <c r="E1349" s="60"/>
      <c r="F1349" s="57">
        <f t="shared" si="201"/>
        <v>4380.8999999999996</v>
      </c>
      <c r="G1349" s="121">
        <v>1100</v>
      </c>
      <c r="H1349" s="57"/>
      <c r="I1349" s="121">
        <v>5000</v>
      </c>
      <c r="J1349" s="57">
        <v>190</v>
      </c>
      <c r="K1349" s="56">
        <v>0</v>
      </c>
      <c r="L1349" s="56">
        <f t="shared" si="204"/>
        <v>1.5668810819726209E-2</v>
      </c>
      <c r="M1349" s="54">
        <f t="shared" si="205"/>
        <v>57.661223816592447</v>
      </c>
      <c r="N1349" s="54">
        <f t="shared" si="206"/>
        <v>12.685469239650338</v>
      </c>
      <c r="O1349" s="245">
        <f t="shared" si="202"/>
        <v>17.874979383143657</v>
      </c>
      <c r="P1349" s="54">
        <v>0</v>
      </c>
      <c r="Q1349" s="122">
        <f t="shared" si="203"/>
        <v>2.013779644351308E-2</v>
      </c>
    </row>
    <row r="1350" spans="1:17" x14ac:dyDescent="0.2">
      <c r="A1350" s="57">
        <f t="shared" si="207"/>
        <v>19</v>
      </c>
      <c r="B1350" s="57" t="s">
        <v>1595</v>
      </c>
      <c r="C1350" s="240">
        <v>9529.6</v>
      </c>
      <c r="D1350" s="59"/>
      <c r="E1350" s="60">
        <v>1865.5</v>
      </c>
      <c r="F1350" s="57">
        <f t="shared" si="201"/>
        <v>11395.1</v>
      </c>
      <c r="G1350" s="121">
        <v>1100</v>
      </c>
      <c r="H1350" s="57"/>
      <c r="I1350" s="121">
        <v>5000</v>
      </c>
      <c r="J1350" s="57">
        <v>384</v>
      </c>
      <c r="K1350" s="56">
        <v>0</v>
      </c>
      <c r="L1350" s="56">
        <f t="shared" si="204"/>
        <v>3.1667491340920333E-2</v>
      </c>
      <c r="M1350" s="54">
        <f t="shared" si="205"/>
        <v>116.53636813458682</v>
      </c>
      <c r="N1350" s="54">
        <f t="shared" si="206"/>
        <v>25.6380009896091</v>
      </c>
      <c r="O1350" s="245">
        <f t="shared" si="202"/>
        <v>36.126274121721913</v>
      </c>
      <c r="P1350" s="54">
        <v>0</v>
      </c>
      <c r="Q1350" s="122">
        <f t="shared" si="203"/>
        <v>1.5647132824276912E-2</v>
      </c>
    </row>
    <row r="1351" spans="1:17" x14ac:dyDescent="0.2">
      <c r="A1351" s="57">
        <f t="shared" si="207"/>
        <v>20</v>
      </c>
      <c r="B1351" s="57" t="s">
        <v>1596</v>
      </c>
      <c r="C1351" s="240">
        <v>1989.5</v>
      </c>
      <c r="D1351" s="59"/>
      <c r="E1351" s="60">
        <v>39.200000000000003</v>
      </c>
      <c r="F1351" s="57">
        <f t="shared" si="201"/>
        <v>2028.7</v>
      </c>
      <c r="G1351" s="121">
        <v>1100</v>
      </c>
      <c r="H1351" s="57"/>
      <c r="I1351" s="121">
        <v>5000</v>
      </c>
      <c r="J1351" s="57">
        <v>72</v>
      </c>
      <c r="K1351" s="56">
        <v>0</v>
      </c>
      <c r="L1351" s="56">
        <f t="shared" si="204"/>
        <v>5.9376546264225628E-3</v>
      </c>
      <c r="M1351" s="54">
        <f t="shared" si="205"/>
        <v>21.850569025235032</v>
      </c>
      <c r="N1351" s="54">
        <f t="shared" si="206"/>
        <v>4.8071251855517074</v>
      </c>
      <c r="O1351" s="245">
        <f t="shared" si="202"/>
        <v>6.77367639782286</v>
      </c>
      <c r="P1351" s="54">
        <v>0</v>
      </c>
      <c r="Q1351" s="122">
        <f t="shared" si="203"/>
        <v>1.6479208660033322E-2</v>
      </c>
    </row>
    <row r="1352" spans="1:17" x14ac:dyDescent="0.2">
      <c r="A1352" s="57">
        <f t="shared" si="207"/>
        <v>21</v>
      </c>
      <c r="B1352" s="57" t="s">
        <v>1597</v>
      </c>
      <c r="C1352" s="240">
        <v>2017.8</v>
      </c>
      <c r="D1352" s="59"/>
      <c r="E1352" s="60"/>
      <c r="F1352" s="57">
        <f t="shared" si="201"/>
        <v>2017.8</v>
      </c>
      <c r="G1352" s="121">
        <v>1100</v>
      </c>
      <c r="H1352" s="57"/>
      <c r="I1352" s="121">
        <v>5000</v>
      </c>
      <c r="J1352" s="57">
        <v>72</v>
      </c>
      <c r="K1352" s="56">
        <v>0</v>
      </c>
      <c r="L1352" s="56">
        <f t="shared" si="204"/>
        <v>5.9376546264225628E-3</v>
      </c>
      <c r="M1352" s="54">
        <f t="shared" si="205"/>
        <v>21.850569025235032</v>
      </c>
      <c r="N1352" s="54">
        <f t="shared" si="206"/>
        <v>4.8071251855517074</v>
      </c>
      <c r="O1352" s="245">
        <f t="shared" si="202"/>
        <v>6.77367639782286</v>
      </c>
      <c r="P1352" s="54">
        <v>0</v>
      </c>
      <c r="Q1352" s="122">
        <f t="shared" si="203"/>
        <v>1.6568228074442262E-2</v>
      </c>
    </row>
    <row r="1353" spans="1:17" x14ac:dyDescent="0.2">
      <c r="A1353" s="57">
        <f t="shared" si="207"/>
        <v>22</v>
      </c>
      <c r="B1353" s="57" t="s">
        <v>1598</v>
      </c>
      <c r="C1353" s="240">
        <v>2036.7</v>
      </c>
      <c r="D1353" s="59"/>
      <c r="E1353" s="60"/>
      <c r="F1353" s="57">
        <f t="shared" si="201"/>
        <v>2036.7</v>
      </c>
      <c r="G1353" s="121">
        <v>1100</v>
      </c>
      <c r="H1353" s="57"/>
      <c r="I1353" s="121">
        <v>5000</v>
      </c>
      <c r="J1353" s="57">
        <v>72</v>
      </c>
      <c r="K1353" s="56">
        <v>0</v>
      </c>
      <c r="L1353" s="56">
        <f t="shared" si="204"/>
        <v>5.9376546264225628E-3</v>
      </c>
      <c r="M1353" s="54">
        <f t="shared" si="205"/>
        <v>21.850569025235032</v>
      </c>
      <c r="N1353" s="54">
        <f t="shared" si="206"/>
        <v>4.8071251855517074</v>
      </c>
      <c r="O1353" s="245">
        <f t="shared" si="202"/>
        <v>6.77367639782286</v>
      </c>
      <c r="P1353" s="54">
        <v>0</v>
      </c>
      <c r="Q1353" s="122">
        <f t="shared" si="203"/>
        <v>1.641447960357912E-2</v>
      </c>
    </row>
    <row r="1354" spans="1:17" x14ac:dyDescent="0.2">
      <c r="A1354" s="57">
        <f t="shared" si="207"/>
        <v>23</v>
      </c>
      <c r="B1354" s="57" t="s">
        <v>1599</v>
      </c>
      <c r="C1354" s="240">
        <v>1983.9</v>
      </c>
      <c r="D1354" s="59"/>
      <c r="E1354" s="60">
        <v>39.4</v>
      </c>
      <c r="F1354" s="57">
        <f t="shared" si="201"/>
        <v>2023.3000000000002</v>
      </c>
      <c r="G1354" s="121">
        <v>1100</v>
      </c>
      <c r="H1354" s="57"/>
      <c r="I1354" s="121">
        <v>5000</v>
      </c>
      <c r="J1354" s="57">
        <v>72</v>
      </c>
      <c r="K1354" s="56">
        <v>0</v>
      </c>
      <c r="L1354" s="56">
        <f t="shared" si="204"/>
        <v>5.9376546264225628E-3</v>
      </c>
      <c r="M1354" s="54">
        <f t="shared" si="205"/>
        <v>21.850569025235032</v>
      </c>
      <c r="N1354" s="54">
        <f t="shared" si="206"/>
        <v>4.8071251855517074</v>
      </c>
      <c r="O1354" s="245">
        <f t="shared" si="202"/>
        <v>6.77367639782286</v>
      </c>
      <c r="P1354" s="54">
        <v>0</v>
      </c>
      <c r="Q1354" s="122">
        <f t="shared" si="203"/>
        <v>1.6523190139183311E-2</v>
      </c>
    </row>
    <row r="1355" spans="1:17" x14ac:dyDescent="0.2">
      <c r="A1355" s="57">
        <f t="shared" si="207"/>
        <v>24</v>
      </c>
      <c r="B1355" s="57" t="s">
        <v>1600</v>
      </c>
      <c r="C1355" s="240">
        <v>5840.7</v>
      </c>
      <c r="D1355" s="59"/>
      <c r="E1355" s="60"/>
      <c r="F1355" s="57">
        <f t="shared" si="201"/>
        <v>5840.7</v>
      </c>
      <c r="G1355" s="121">
        <v>1100</v>
      </c>
      <c r="H1355" s="57"/>
      <c r="I1355" s="121">
        <v>5000</v>
      </c>
      <c r="J1355" s="57">
        <v>238</v>
      </c>
      <c r="K1355" s="56">
        <v>0</v>
      </c>
      <c r="L1355" s="56">
        <f t="shared" si="204"/>
        <v>1.9627247237341248E-2</v>
      </c>
      <c r="M1355" s="54">
        <f t="shared" si="205"/>
        <v>72.228269833415794</v>
      </c>
      <c r="N1355" s="54">
        <f t="shared" si="206"/>
        <v>15.890219363351475</v>
      </c>
      <c r="O1355" s="245">
        <f t="shared" si="202"/>
        <v>22.390763648358895</v>
      </c>
      <c r="P1355" s="54">
        <v>0</v>
      </c>
      <c r="Q1355" s="122">
        <f t="shared" si="203"/>
        <v>1.8920549393929866E-2</v>
      </c>
    </row>
    <row r="1356" spans="1:17" x14ac:dyDescent="0.2">
      <c r="A1356" s="57">
        <f t="shared" si="207"/>
        <v>25</v>
      </c>
      <c r="B1356" s="57" t="s">
        <v>1601</v>
      </c>
      <c r="C1356" s="240">
        <v>6026.6</v>
      </c>
      <c r="D1356" s="59"/>
      <c r="E1356" s="60"/>
      <c r="F1356" s="57">
        <f t="shared" si="201"/>
        <v>6026.6</v>
      </c>
      <c r="G1356" s="121">
        <v>1100</v>
      </c>
      <c r="H1356" s="57"/>
      <c r="I1356" s="121">
        <v>5000</v>
      </c>
      <c r="J1356" s="57">
        <v>238</v>
      </c>
      <c r="K1356" s="56">
        <v>0</v>
      </c>
      <c r="L1356" s="56">
        <f t="shared" si="204"/>
        <v>1.9627247237341248E-2</v>
      </c>
      <c r="M1356" s="54">
        <f t="shared" si="205"/>
        <v>72.228269833415794</v>
      </c>
      <c r="N1356" s="54">
        <f t="shared" si="206"/>
        <v>15.890219363351475</v>
      </c>
      <c r="O1356" s="245">
        <f t="shared" si="202"/>
        <v>22.390763648358895</v>
      </c>
      <c r="P1356" s="54">
        <v>0</v>
      </c>
      <c r="Q1356" s="122">
        <f t="shared" si="203"/>
        <v>1.8336915150354457E-2</v>
      </c>
    </row>
    <row r="1357" spans="1:17" x14ac:dyDescent="0.2">
      <c r="A1357" s="57">
        <f t="shared" si="207"/>
        <v>26</v>
      </c>
      <c r="B1357" s="57" t="s">
        <v>1602</v>
      </c>
      <c r="C1357" s="240">
        <v>5850.8</v>
      </c>
      <c r="D1357" s="59"/>
      <c r="E1357" s="60"/>
      <c r="F1357" s="57">
        <f t="shared" si="201"/>
        <v>5850.8</v>
      </c>
      <c r="G1357" s="121">
        <v>1100</v>
      </c>
      <c r="H1357" s="57"/>
      <c r="I1357" s="121">
        <v>5000</v>
      </c>
      <c r="J1357" s="57">
        <v>238</v>
      </c>
      <c r="K1357" s="56">
        <v>0</v>
      </c>
      <c r="L1357" s="56">
        <f t="shared" si="204"/>
        <v>1.9627247237341248E-2</v>
      </c>
      <c r="M1357" s="54">
        <f t="shared" si="205"/>
        <v>72.228269833415794</v>
      </c>
      <c r="N1357" s="54">
        <f t="shared" si="206"/>
        <v>15.890219363351475</v>
      </c>
      <c r="O1357" s="245">
        <f t="shared" si="202"/>
        <v>22.390763648358895</v>
      </c>
      <c r="P1357" s="54">
        <v>0</v>
      </c>
      <c r="Q1357" s="122">
        <f t="shared" si="203"/>
        <v>1.888788761282665E-2</v>
      </c>
    </row>
    <row r="1358" spans="1:17" x14ac:dyDescent="0.2">
      <c r="A1358" s="57">
        <f t="shared" si="207"/>
        <v>27</v>
      </c>
      <c r="B1358" s="57" t="s">
        <v>1603</v>
      </c>
      <c r="C1358" s="240">
        <v>7972.6</v>
      </c>
      <c r="D1358" s="59"/>
      <c r="E1358" s="60"/>
      <c r="F1358" s="57">
        <f t="shared" si="201"/>
        <v>7972.6</v>
      </c>
      <c r="G1358" s="121">
        <v>1100</v>
      </c>
      <c r="H1358" s="57"/>
      <c r="I1358" s="121">
        <v>5000</v>
      </c>
      <c r="J1358" s="57">
        <v>288</v>
      </c>
      <c r="K1358" s="56">
        <v>0</v>
      </c>
      <c r="L1358" s="56">
        <f t="shared" si="204"/>
        <v>2.3750618505690251E-2</v>
      </c>
      <c r="M1358" s="54">
        <f t="shared" si="205"/>
        <v>87.402276100940128</v>
      </c>
      <c r="N1358" s="54">
        <f t="shared" si="206"/>
        <v>19.22850074220683</v>
      </c>
      <c r="O1358" s="245">
        <f t="shared" si="202"/>
        <v>27.09470559129144</v>
      </c>
      <c r="P1358" s="54">
        <v>0</v>
      </c>
      <c r="Q1358" s="122">
        <f t="shared" si="203"/>
        <v>1.6773133285808692E-2</v>
      </c>
    </row>
    <row r="1359" spans="1:17" x14ac:dyDescent="0.2">
      <c r="A1359" s="57">
        <f t="shared" si="207"/>
        <v>28</v>
      </c>
      <c r="B1359" s="57" t="s">
        <v>1604</v>
      </c>
      <c r="C1359" s="240">
        <v>4276.3</v>
      </c>
      <c r="D1359" s="59"/>
      <c r="E1359" s="60"/>
      <c r="F1359" s="57">
        <f t="shared" si="201"/>
        <v>4276.3</v>
      </c>
      <c r="G1359" s="121">
        <v>1100</v>
      </c>
      <c r="H1359" s="57"/>
      <c r="I1359" s="121">
        <v>5000</v>
      </c>
      <c r="J1359" s="57">
        <v>190</v>
      </c>
      <c r="K1359" s="56">
        <v>0</v>
      </c>
      <c r="L1359" s="56">
        <f t="shared" si="204"/>
        <v>1.5668810819726209E-2</v>
      </c>
      <c r="M1359" s="54">
        <f t="shared" si="205"/>
        <v>57.661223816592447</v>
      </c>
      <c r="N1359" s="54">
        <f t="shared" si="206"/>
        <v>12.685469239650338</v>
      </c>
      <c r="O1359" s="245">
        <f t="shared" si="202"/>
        <v>17.874979383143657</v>
      </c>
      <c r="P1359" s="54">
        <v>0</v>
      </c>
      <c r="Q1359" s="122">
        <f t="shared" si="203"/>
        <v>2.063037495951791E-2</v>
      </c>
    </row>
    <row r="1360" spans="1:17" x14ac:dyDescent="0.2">
      <c r="A1360" s="57">
        <f t="shared" si="207"/>
        <v>29</v>
      </c>
      <c r="B1360" s="57" t="s">
        <v>1605</v>
      </c>
      <c r="C1360" s="240">
        <v>4367.5</v>
      </c>
      <c r="D1360" s="59"/>
      <c r="E1360" s="60"/>
      <c r="F1360" s="57">
        <f t="shared" si="201"/>
        <v>4367.5</v>
      </c>
      <c r="G1360" s="121">
        <v>1100</v>
      </c>
      <c r="H1360" s="57"/>
      <c r="I1360" s="121">
        <v>5000</v>
      </c>
      <c r="J1360" s="57">
        <v>190</v>
      </c>
      <c r="K1360" s="56">
        <v>0</v>
      </c>
      <c r="L1360" s="56">
        <f t="shared" si="204"/>
        <v>1.5668810819726209E-2</v>
      </c>
      <c r="M1360" s="54">
        <f t="shared" si="205"/>
        <v>57.661223816592447</v>
      </c>
      <c r="N1360" s="54">
        <f t="shared" si="206"/>
        <v>12.685469239650338</v>
      </c>
      <c r="O1360" s="245">
        <f t="shared" si="202"/>
        <v>17.874979383143657</v>
      </c>
      <c r="P1360" s="54">
        <v>0</v>
      </c>
      <c r="Q1360" s="122">
        <f t="shared" si="203"/>
        <v>2.0199581554524657E-2</v>
      </c>
    </row>
    <row r="1361" spans="1:17" x14ac:dyDescent="0.2">
      <c r="A1361" s="57">
        <f t="shared" si="207"/>
        <v>30</v>
      </c>
      <c r="B1361" s="57" t="s">
        <v>1606</v>
      </c>
      <c r="C1361" s="240">
        <v>4175.8999999999996</v>
      </c>
      <c r="D1361" s="59"/>
      <c r="E1361" s="60"/>
      <c r="F1361" s="57">
        <f t="shared" si="201"/>
        <v>4175.8999999999996</v>
      </c>
      <c r="G1361" s="121">
        <v>1100</v>
      </c>
      <c r="H1361" s="57"/>
      <c r="I1361" s="121">
        <v>5000</v>
      </c>
      <c r="J1361" s="57">
        <v>144</v>
      </c>
      <c r="K1361" s="56">
        <v>0</v>
      </c>
      <c r="L1361" s="56">
        <f t="shared" si="204"/>
        <v>1.1875309252845126E-2</v>
      </c>
      <c r="M1361" s="54">
        <f t="shared" si="205"/>
        <v>43.701138050470064</v>
      </c>
      <c r="N1361" s="54">
        <f t="shared" si="206"/>
        <v>9.6142503711034148</v>
      </c>
      <c r="O1361" s="245">
        <f t="shared" si="202"/>
        <v>13.54735279564572</v>
      </c>
      <c r="P1361" s="54">
        <v>0</v>
      </c>
      <c r="Q1361" s="122">
        <f t="shared" si="203"/>
        <v>1.6011576239186569E-2</v>
      </c>
    </row>
    <row r="1362" spans="1:17" x14ac:dyDescent="0.2">
      <c r="A1362" s="57">
        <f t="shared" si="207"/>
        <v>31</v>
      </c>
      <c r="B1362" s="57" t="s">
        <v>1607</v>
      </c>
      <c r="C1362" s="240">
        <v>12124</v>
      </c>
      <c r="D1362" s="59"/>
      <c r="E1362" s="60">
        <v>87.2</v>
      </c>
      <c r="F1362" s="57">
        <f t="shared" si="201"/>
        <v>12211.2</v>
      </c>
      <c r="G1362" s="121">
        <v>1100</v>
      </c>
      <c r="H1362" s="57"/>
      <c r="I1362" s="121">
        <v>5000</v>
      </c>
      <c r="J1362" s="57">
        <v>432</v>
      </c>
      <c r="K1362" s="56">
        <v>0</v>
      </c>
      <c r="L1362" s="56">
        <f t="shared" si="204"/>
        <v>3.5625927758535375E-2</v>
      </c>
      <c r="M1362" s="54">
        <f t="shared" si="205"/>
        <v>131.10341415141019</v>
      </c>
      <c r="N1362" s="54">
        <f t="shared" si="206"/>
        <v>28.842751113310243</v>
      </c>
      <c r="O1362" s="245">
        <f t="shared" si="202"/>
        <v>40.642058386937158</v>
      </c>
      <c r="P1362" s="54">
        <v>0</v>
      </c>
      <c r="Q1362" s="122">
        <f t="shared" si="203"/>
        <v>1.6426577539607704E-2</v>
      </c>
    </row>
    <row r="1363" spans="1:17" x14ac:dyDescent="0.2">
      <c r="A1363" s="57">
        <f t="shared" si="207"/>
        <v>32</v>
      </c>
      <c r="B1363" s="57" t="s">
        <v>1608</v>
      </c>
      <c r="C1363" s="240">
        <v>5787.7</v>
      </c>
      <c r="D1363" s="59"/>
      <c r="E1363" s="60"/>
      <c r="F1363" s="57">
        <f t="shared" si="201"/>
        <v>5787.7</v>
      </c>
      <c r="G1363" s="121">
        <v>1100</v>
      </c>
      <c r="H1363" s="57"/>
      <c r="I1363" s="121">
        <v>5000</v>
      </c>
      <c r="J1363" s="57">
        <v>238</v>
      </c>
      <c r="K1363" s="56">
        <v>0</v>
      </c>
      <c r="L1363" s="56">
        <f t="shared" si="204"/>
        <v>1.9627247237341248E-2</v>
      </c>
      <c r="M1363" s="54">
        <f t="shared" si="205"/>
        <v>72.228269833415794</v>
      </c>
      <c r="N1363" s="54">
        <f t="shared" si="206"/>
        <v>15.890219363351475</v>
      </c>
      <c r="O1363" s="245">
        <f t="shared" si="202"/>
        <v>22.390763648358895</v>
      </c>
      <c r="P1363" s="54">
        <v>0</v>
      </c>
      <c r="Q1363" s="122">
        <f t="shared" si="203"/>
        <v>1.9093811504591836E-2</v>
      </c>
    </row>
    <row r="1364" spans="1:17" x14ac:dyDescent="0.2">
      <c r="A1364" s="57">
        <f t="shared" si="207"/>
        <v>33</v>
      </c>
      <c r="B1364" s="57" t="s">
        <v>1609</v>
      </c>
      <c r="C1364" s="240">
        <v>4389.3999999999996</v>
      </c>
      <c r="D1364" s="59"/>
      <c r="E1364" s="60"/>
      <c r="F1364" s="57">
        <f t="shared" si="201"/>
        <v>4389.3999999999996</v>
      </c>
      <c r="G1364" s="121">
        <v>1100</v>
      </c>
      <c r="H1364" s="57"/>
      <c r="I1364" s="121">
        <v>5000</v>
      </c>
      <c r="J1364" s="57">
        <v>190</v>
      </c>
      <c r="K1364" s="56">
        <v>0</v>
      </c>
      <c r="L1364" s="56">
        <f t="shared" si="204"/>
        <v>1.5668810819726209E-2</v>
      </c>
      <c r="M1364" s="54">
        <f t="shared" si="205"/>
        <v>57.661223816592447</v>
      </c>
      <c r="N1364" s="54">
        <f t="shared" si="206"/>
        <v>12.685469239650338</v>
      </c>
      <c r="O1364" s="245">
        <f t="shared" ref="O1364:O1384" si="208">M1364*0.31</f>
        <v>17.874979383143657</v>
      </c>
      <c r="P1364" s="54">
        <v>0</v>
      </c>
      <c r="Q1364" s="122">
        <f t="shared" ref="Q1364:Q1385" si="209">(M1364+N1364+O1364+P1364)/F1364</f>
        <v>2.009879993607018E-2</v>
      </c>
    </row>
    <row r="1365" spans="1:17" x14ac:dyDescent="0.2">
      <c r="A1365" s="57">
        <f t="shared" si="207"/>
        <v>34</v>
      </c>
      <c r="B1365" s="57" t="s">
        <v>1981</v>
      </c>
      <c r="C1365" s="240">
        <v>4397.2</v>
      </c>
      <c r="D1365" s="59"/>
      <c r="E1365" s="60"/>
      <c r="F1365" s="57">
        <f t="shared" si="201"/>
        <v>4397.2</v>
      </c>
      <c r="G1365" s="121">
        <v>1100</v>
      </c>
      <c r="H1365" s="57"/>
      <c r="I1365" s="121">
        <v>5000</v>
      </c>
      <c r="J1365" s="57">
        <v>190</v>
      </c>
      <c r="K1365" s="56">
        <v>0</v>
      </c>
      <c r="L1365" s="56">
        <f t="shared" si="204"/>
        <v>1.5668810819726209E-2</v>
      </c>
      <c r="M1365" s="54">
        <f t="shared" si="205"/>
        <v>57.661223816592447</v>
      </c>
      <c r="N1365" s="54">
        <f t="shared" si="206"/>
        <v>12.685469239650338</v>
      </c>
      <c r="O1365" s="245">
        <f t="shared" si="208"/>
        <v>17.874979383143657</v>
      </c>
      <c r="P1365" s="54">
        <v>0</v>
      </c>
      <c r="Q1365" s="122">
        <f t="shared" si="209"/>
        <v>2.006314755739708E-2</v>
      </c>
    </row>
    <row r="1366" spans="1:17" x14ac:dyDescent="0.2">
      <c r="A1366" s="57">
        <f t="shared" si="207"/>
        <v>35</v>
      </c>
      <c r="B1366" s="57" t="s">
        <v>1610</v>
      </c>
      <c r="C1366" s="240">
        <v>4374.3999999999996</v>
      </c>
      <c r="D1366" s="59"/>
      <c r="E1366" s="60"/>
      <c r="F1366" s="57">
        <f t="shared" si="201"/>
        <v>4374.3999999999996</v>
      </c>
      <c r="G1366" s="121">
        <v>1100</v>
      </c>
      <c r="H1366" s="57"/>
      <c r="I1366" s="121">
        <v>5000</v>
      </c>
      <c r="J1366" s="57">
        <v>190</v>
      </c>
      <c r="K1366" s="56">
        <v>0</v>
      </c>
      <c r="L1366" s="56">
        <f t="shared" si="204"/>
        <v>1.5668810819726209E-2</v>
      </c>
      <c r="M1366" s="54">
        <f t="shared" si="205"/>
        <v>57.661223816592447</v>
      </c>
      <c r="N1366" s="54">
        <f t="shared" si="206"/>
        <v>12.685469239650338</v>
      </c>
      <c r="O1366" s="245">
        <f t="shared" si="208"/>
        <v>17.874979383143657</v>
      </c>
      <c r="P1366" s="54">
        <v>0</v>
      </c>
      <c r="Q1366" s="122">
        <f t="shared" si="209"/>
        <v>2.0167719559113579E-2</v>
      </c>
    </row>
    <row r="1367" spans="1:17" x14ac:dyDescent="0.2">
      <c r="A1367" s="57">
        <f t="shared" si="207"/>
        <v>36</v>
      </c>
      <c r="B1367" s="57" t="s">
        <v>0</v>
      </c>
      <c r="C1367" s="240">
        <v>5726.2</v>
      </c>
      <c r="D1367" s="59"/>
      <c r="E1367" s="60"/>
      <c r="F1367" s="57">
        <f t="shared" si="201"/>
        <v>5726.2</v>
      </c>
      <c r="G1367" s="121">
        <v>1100</v>
      </c>
      <c r="H1367" s="57"/>
      <c r="I1367" s="121">
        <v>5000</v>
      </c>
      <c r="J1367" s="57">
        <v>238</v>
      </c>
      <c r="K1367" s="56">
        <v>0</v>
      </c>
      <c r="L1367" s="56">
        <f t="shared" si="204"/>
        <v>1.9627247237341248E-2</v>
      </c>
      <c r="M1367" s="54">
        <f t="shared" si="205"/>
        <v>72.228269833415794</v>
      </c>
      <c r="N1367" s="54">
        <f t="shared" si="206"/>
        <v>15.890219363351475</v>
      </c>
      <c r="O1367" s="245">
        <f t="shared" si="208"/>
        <v>22.390763648358895</v>
      </c>
      <c r="P1367" s="54">
        <v>0</v>
      </c>
      <c r="Q1367" s="122">
        <f t="shared" si="209"/>
        <v>1.9298881080843523E-2</v>
      </c>
    </row>
    <row r="1368" spans="1:17" x14ac:dyDescent="0.2">
      <c r="A1368" s="57">
        <f t="shared" si="207"/>
        <v>37</v>
      </c>
      <c r="B1368" s="57" t="s">
        <v>1</v>
      </c>
      <c r="C1368" s="240">
        <v>16363.4</v>
      </c>
      <c r="D1368" s="59">
        <v>254.1</v>
      </c>
      <c r="E1368" s="60">
        <v>876.7</v>
      </c>
      <c r="F1368" s="57">
        <f t="shared" si="201"/>
        <v>17494.2</v>
      </c>
      <c r="G1368" s="121">
        <v>1100</v>
      </c>
      <c r="H1368" s="57"/>
      <c r="I1368" s="121">
        <v>5000</v>
      </c>
      <c r="J1368" s="57">
        <v>576</v>
      </c>
      <c r="K1368" s="56">
        <v>0</v>
      </c>
      <c r="L1368" s="56">
        <f t="shared" si="204"/>
        <v>4.7501237011380502E-2</v>
      </c>
      <c r="M1368" s="54">
        <f t="shared" si="205"/>
        <v>174.80455220188026</v>
      </c>
      <c r="N1368" s="54">
        <f t="shared" si="206"/>
        <v>38.457001484413659</v>
      </c>
      <c r="O1368" s="245">
        <f t="shared" si="208"/>
        <v>54.18941118258288</v>
      </c>
      <c r="P1368" s="54">
        <v>0</v>
      </c>
      <c r="Q1368" s="122">
        <f t="shared" si="209"/>
        <v>1.5287979151311679E-2</v>
      </c>
    </row>
    <row r="1369" spans="1:17" x14ac:dyDescent="0.2">
      <c r="A1369" s="57">
        <f t="shared" si="207"/>
        <v>38</v>
      </c>
      <c r="B1369" s="57" t="s">
        <v>2</v>
      </c>
      <c r="C1369" s="240">
        <v>20325.400000000001</v>
      </c>
      <c r="D1369" s="59"/>
      <c r="E1369" s="60">
        <v>72.400000000000006</v>
      </c>
      <c r="F1369" s="57">
        <f t="shared" si="201"/>
        <v>20397.800000000003</v>
      </c>
      <c r="G1369" s="121">
        <v>1100</v>
      </c>
      <c r="H1369" s="57"/>
      <c r="I1369" s="121">
        <v>5000</v>
      </c>
      <c r="J1369" s="57">
        <v>720</v>
      </c>
      <c r="K1369" s="56">
        <v>0</v>
      </c>
      <c r="L1369" s="56">
        <f t="shared" si="204"/>
        <v>5.937654626422563E-2</v>
      </c>
      <c r="M1369" s="54">
        <f t="shared" si="205"/>
        <v>218.50569025235032</v>
      </c>
      <c r="N1369" s="54">
        <f t="shared" si="206"/>
        <v>48.071251855517069</v>
      </c>
      <c r="O1369" s="245">
        <f t="shared" si="208"/>
        <v>67.736763978228595</v>
      </c>
      <c r="P1369" s="54">
        <v>0</v>
      </c>
      <c r="Q1369" s="122">
        <f t="shared" si="209"/>
        <v>1.6389694284976612E-2</v>
      </c>
    </row>
    <row r="1370" spans="1:17" x14ac:dyDescent="0.2">
      <c r="A1370" s="57">
        <f t="shared" si="207"/>
        <v>39</v>
      </c>
      <c r="B1370" s="57" t="s">
        <v>3</v>
      </c>
      <c r="C1370" s="240">
        <v>3233.5</v>
      </c>
      <c r="D1370" s="59"/>
      <c r="E1370" s="60"/>
      <c r="F1370" s="57">
        <f t="shared" si="201"/>
        <v>3233.5</v>
      </c>
      <c r="G1370" s="121">
        <v>1100</v>
      </c>
      <c r="H1370" s="57"/>
      <c r="I1370" s="121">
        <v>5000</v>
      </c>
      <c r="J1370" s="57">
        <v>224</v>
      </c>
      <c r="K1370" s="56">
        <v>0</v>
      </c>
      <c r="L1370" s="56">
        <f t="shared" si="204"/>
        <v>1.8472703282203528E-2</v>
      </c>
      <c r="M1370" s="54">
        <f t="shared" si="205"/>
        <v>67.979548078508984</v>
      </c>
      <c r="N1370" s="54">
        <f t="shared" si="206"/>
        <v>14.955500577271977</v>
      </c>
      <c r="O1370" s="245">
        <f t="shared" si="208"/>
        <v>21.073659904337784</v>
      </c>
      <c r="P1370" s="54">
        <v>0</v>
      </c>
      <c r="Q1370" s="122">
        <f t="shared" si="209"/>
        <v>3.2165983782315985E-2</v>
      </c>
    </row>
    <row r="1371" spans="1:17" x14ac:dyDescent="0.2">
      <c r="A1371" s="57">
        <f t="shared" si="207"/>
        <v>40</v>
      </c>
      <c r="B1371" s="57" t="s">
        <v>4</v>
      </c>
      <c r="C1371" s="240">
        <v>6170.7</v>
      </c>
      <c r="D1371" s="59"/>
      <c r="E1371" s="60"/>
      <c r="F1371" s="57">
        <f t="shared" si="201"/>
        <v>6170.7</v>
      </c>
      <c r="G1371" s="121">
        <v>1100</v>
      </c>
      <c r="H1371" s="57"/>
      <c r="I1371" s="121">
        <v>5000</v>
      </c>
      <c r="J1371" s="57">
        <v>102</v>
      </c>
      <c r="K1371" s="56">
        <v>0</v>
      </c>
      <c r="L1371" s="56">
        <f t="shared" si="204"/>
        <v>8.4116773874319643E-3</v>
      </c>
      <c r="M1371" s="54">
        <f t="shared" si="205"/>
        <v>30.954972785749629</v>
      </c>
      <c r="N1371" s="54">
        <f t="shared" si="206"/>
        <v>6.8100940128649183</v>
      </c>
      <c r="O1371" s="245">
        <f t="shared" si="208"/>
        <v>9.5960415635823857</v>
      </c>
      <c r="P1371" s="54">
        <v>0</v>
      </c>
      <c r="Q1371" s="122">
        <f t="shared" si="209"/>
        <v>7.6751597650504691E-3</v>
      </c>
    </row>
    <row r="1372" spans="1:17" x14ac:dyDescent="0.2">
      <c r="A1372" s="57">
        <f t="shared" si="207"/>
        <v>41</v>
      </c>
      <c r="B1372" s="57" t="s">
        <v>5</v>
      </c>
      <c r="C1372" s="240">
        <v>2571</v>
      </c>
      <c r="D1372" s="59"/>
      <c r="E1372" s="60">
        <v>379</v>
      </c>
      <c r="F1372" s="57">
        <f t="shared" si="201"/>
        <v>2950</v>
      </c>
      <c r="G1372" s="121">
        <v>1100</v>
      </c>
      <c r="H1372" s="57"/>
      <c r="I1372" s="121">
        <v>5000</v>
      </c>
      <c r="J1372" s="57">
        <v>53</v>
      </c>
      <c r="K1372" s="56">
        <v>0</v>
      </c>
      <c r="L1372" s="56">
        <f t="shared" si="204"/>
        <v>4.3707735444499423E-3</v>
      </c>
      <c r="M1372" s="54">
        <f t="shared" si="205"/>
        <v>16.084446643575788</v>
      </c>
      <c r="N1372" s="54">
        <f t="shared" si="206"/>
        <v>3.5385782615866734</v>
      </c>
      <c r="O1372" s="245">
        <f t="shared" si="208"/>
        <v>4.9861784595084941</v>
      </c>
      <c r="P1372" s="54">
        <v>0</v>
      </c>
      <c r="Q1372" s="122">
        <f t="shared" si="209"/>
        <v>8.3421028354816792E-3</v>
      </c>
    </row>
    <row r="1373" spans="1:17" x14ac:dyDescent="0.2">
      <c r="A1373" s="57">
        <f t="shared" si="207"/>
        <v>42</v>
      </c>
      <c r="B1373" s="57" t="s">
        <v>6</v>
      </c>
      <c r="C1373" s="240">
        <v>4446</v>
      </c>
      <c r="D1373" s="59"/>
      <c r="E1373" s="60">
        <v>135.1</v>
      </c>
      <c r="F1373" s="57">
        <f t="shared" si="201"/>
        <v>4581.1000000000004</v>
      </c>
      <c r="G1373" s="121">
        <v>1100</v>
      </c>
      <c r="H1373" s="57"/>
      <c r="I1373" s="121">
        <v>5000</v>
      </c>
      <c r="J1373" s="57">
        <v>252</v>
      </c>
      <c r="K1373" s="56">
        <v>0</v>
      </c>
      <c r="L1373" s="56">
        <f t="shared" si="204"/>
        <v>2.0781791192478971E-2</v>
      </c>
      <c r="M1373" s="54">
        <f t="shared" si="205"/>
        <v>76.476991588322619</v>
      </c>
      <c r="N1373" s="54">
        <f t="shared" si="206"/>
        <v>16.824938149430977</v>
      </c>
      <c r="O1373" s="245">
        <f t="shared" si="208"/>
        <v>23.707867392380013</v>
      </c>
      <c r="P1373" s="54">
        <v>0</v>
      </c>
      <c r="Q1373" s="122">
        <f t="shared" si="209"/>
        <v>2.5541856132835692E-2</v>
      </c>
    </row>
    <row r="1374" spans="1:17" x14ac:dyDescent="0.2">
      <c r="A1374" s="57">
        <f t="shared" si="207"/>
        <v>43</v>
      </c>
      <c r="B1374" s="57" t="s">
        <v>7</v>
      </c>
      <c r="C1374" s="240">
        <v>2571.8000000000002</v>
      </c>
      <c r="D1374" s="59"/>
      <c r="E1374" s="60"/>
      <c r="F1374" s="57">
        <f t="shared" si="201"/>
        <v>2571.8000000000002</v>
      </c>
      <c r="G1374" s="121">
        <v>1100</v>
      </c>
      <c r="H1374" s="57"/>
      <c r="I1374" s="121">
        <v>5000</v>
      </c>
      <c r="J1374" s="57">
        <v>180</v>
      </c>
      <c r="K1374" s="56">
        <v>0</v>
      </c>
      <c r="L1374" s="56">
        <f t="shared" si="204"/>
        <v>1.4844136566056407E-2</v>
      </c>
      <c r="M1374" s="54">
        <f t="shared" si="205"/>
        <v>54.62642256308758</v>
      </c>
      <c r="N1374" s="54">
        <f t="shared" si="206"/>
        <v>12.017812963879267</v>
      </c>
      <c r="O1374" s="245">
        <f t="shared" si="208"/>
        <v>16.934190994557149</v>
      </c>
      <c r="P1374" s="54">
        <v>0</v>
      </c>
      <c r="Q1374" s="122">
        <f t="shared" si="209"/>
        <v>3.2498027265543197E-2</v>
      </c>
    </row>
    <row r="1375" spans="1:17" x14ac:dyDescent="0.2">
      <c r="A1375" s="57">
        <f t="shared" si="207"/>
        <v>44</v>
      </c>
      <c r="B1375" s="57" t="s">
        <v>8</v>
      </c>
      <c r="C1375" s="240">
        <v>4089.4</v>
      </c>
      <c r="D1375" s="59"/>
      <c r="E1375" s="60"/>
      <c r="F1375" s="57">
        <f t="shared" si="201"/>
        <v>4089.4</v>
      </c>
      <c r="G1375" s="121">
        <v>1100</v>
      </c>
      <c r="H1375" s="57"/>
      <c r="I1375" s="121">
        <v>5000</v>
      </c>
      <c r="J1375" s="57">
        <v>64</v>
      </c>
      <c r="K1375" s="56">
        <v>0</v>
      </c>
      <c r="L1375" s="56">
        <f t="shared" si="204"/>
        <v>5.2779152234867224E-3</v>
      </c>
      <c r="M1375" s="54">
        <f t="shared" si="205"/>
        <v>19.422728022431137</v>
      </c>
      <c r="N1375" s="54">
        <f t="shared" si="206"/>
        <v>4.2730001649348504</v>
      </c>
      <c r="O1375" s="245">
        <f t="shared" si="208"/>
        <v>6.0210456869536522</v>
      </c>
      <c r="P1375" s="54">
        <v>0</v>
      </c>
      <c r="Q1375" s="122">
        <f t="shared" si="209"/>
        <v>7.2667809151268246E-3</v>
      </c>
    </row>
    <row r="1376" spans="1:17" x14ac:dyDescent="0.2">
      <c r="A1376" s="57">
        <f t="shared" si="207"/>
        <v>45</v>
      </c>
      <c r="B1376" s="57" t="s">
        <v>9</v>
      </c>
      <c r="C1376" s="240">
        <v>4079.1</v>
      </c>
      <c r="D1376" s="59"/>
      <c r="E1376" s="60"/>
      <c r="F1376" s="57">
        <f t="shared" si="201"/>
        <v>4079.1</v>
      </c>
      <c r="G1376" s="121">
        <v>1100</v>
      </c>
      <c r="H1376" s="57"/>
      <c r="I1376" s="121">
        <v>5000</v>
      </c>
      <c r="J1376" s="57">
        <v>144</v>
      </c>
      <c r="K1376" s="56">
        <v>0</v>
      </c>
      <c r="L1376" s="56">
        <f t="shared" si="204"/>
        <v>1.1875309252845126E-2</v>
      </c>
      <c r="M1376" s="54">
        <f t="shared" si="205"/>
        <v>43.701138050470064</v>
      </c>
      <c r="N1376" s="54">
        <f t="shared" si="206"/>
        <v>9.6142503711034148</v>
      </c>
      <c r="O1376" s="245">
        <f t="shared" si="208"/>
        <v>13.54735279564572</v>
      </c>
      <c r="P1376" s="54">
        <v>0</v>
      </c>
      <c r="Q1376" s="122">
        <f t="shared" si="209"/>
        <v>1.6391542550371209E-2</v>
      </c>
    </row>
    <row r="1377" spans="1:17" x14ac:dyDescent="0.2">
      <c r="A1377" s="57">
        <f t="shared" si="207"/>
        <v>46</v>
      </c>
      <c r="B1377" s="57" t="s">
        <v>1982</v>
      </c>
      <c r="C1377" s="240">
        <v>8506.9</v>
      </c>
      <c r="D1377" s="59"/>
      <c r="E1377" s="60"/>
      <c r="F1377" s="57">
        <f t="shared" si="201"/>
        <v>8506.9</v>
      </c>
      <c r="G1377" s="121">
        <v>1100</v>
      </c>
      <c r="H1377" s="57"/>
      <c r="I1377" s="121">
        <v>5000</v>
      </c>
      <c r="J1377" s="57">
        <v>288</v>
      </c>
      <c r="K1377" s="56">
        <v>0</v>
      </c>
      <c r="L1377" s="56">
        <f t="shared" si="204"/>
        <v>2.3750618505690251E-2</v>
      </c>
      <c r="M1377" s="54">
        <f t="shared" si="205"/>
        <v>87.402276100940128</v>
      </c>
      <c r="N1377" s="54">
        <f t="shared" si="206"/>
        <v>19.22850074220683</v>
      </c>
      <c r="O1377" s="245">
        <f t="shared" si="208"/>
        <v>27.09470559129144</v>
      </c>
      <c r="P1377" s="54">
        <v>0</v>
      </c>
      <c r="Q1377" s="122">
        <f t="shared" si="209"/>
        <v>1.5719649041888162E-2</v>
      </c>
    </row>
    <row r="1378" spans="1:17" x14ac:dyDescent="0.2">
      <c r="A1378" s="57">
        <f t="shared" si="207"/>
        <v>47</v>
      </c>
      <c r="B1378" s="57" t="s">
        <v>536</v>
      </c>
      <c r="C1378" s="240">
        <v>1934.1</v>
      </c>
      <c r="D1378" s="59"/>
      <c r="E1378" s="60">
        <v>1212.4000000000001</v>
      </c>
      <c r="F1378" s="57">
        <f t="shared" si="201"/>
        <v>3146.5</v>
      </c>
      <c r="G1378" s="121">
        <v>1100</v>
      </c>
      <c r="H1378" s="57"/>
      <c r="I1378" s="121">
        <v>5000</v>
      </c>
      <c r="J1378" s="57">
        <v>160</v>
      </c>
      <c r="K1378" s="56">
        <v>0</v>
      </c>
      <c r="L1378" s="56">
        <f t="shared" si="204"/>
        <v>1.3194788058716806E-2</v>
      </c>
      <c r="M1378" s="54">
        <f t="shared" si="205"/>
        <v>48.556820056077846</v>
      </c>
      <c r="N1378" s="54">
        <f t="shared" si="206"/>
        <v>10.682500412337125</v>
      </c>
      <c r="O1378" s="245">
        <f t="shared" si="208"/>
        <v>15.052614217384132</v>
      </c>
      <c r="P1378" s="54">
        <v>0</v>
      </c>
      <c r="Q1378" s="122">
        <f t="shared" si="209"/>
        <v>2.3610975587414304E-2</v>
      </c>
    </row>
    <row r="1379" spans="1:17" x14ac:dyDescent="0.2">
      <c r="A1379" s="57">
        <f t="shared" si="207"/>
        <v>48</v>
      </c>
      <c r="B1379" s="57" t="s">
        <v>537</v>
      </c>
      <c r="C1379" s="240">
        <v>4269.5</v>
      </c>
      <c r="D1379" s="59"/>
      <c r="E1379" s="60">
        <v>538</v>
      </c>
      <c r="F1379" s="57">
        <f t="shared" si="201"/>
        <v>4807.5</v>
      </c>
      <c r="G1379" s="121">
        <v>1100</v>
      </c>
      <c r="H1379" s="57"/>
      <c r="I1379" s="121">
        <v>5000</v>
      </c>
      <c r="J1379" s="57">
        <v>110</v>
      </c>
      <c r="K1379" s="56">
        <v>0</v>
      </c>
      <c r="L1379" s="56">
        <f t="shared" si="204"/>
        <v>9.0714167903678047E-3</v>
      </c>
      <c r="M1379" s="54">
        <f t="shared" si="205"/>
        <v>33.38281378855352</v>
      </c>
      <c r="N1379" s="54">
        <f t="shared" si="206"/>
        <v>7.3442190334817745</v>
      </c>
      <c r="O1379" s="245">
        <f t="shared" si="208"/>
        <v>10.348672274451591</v>
      </c>
      <c r="P1379" s="54">
        <v>0</v>
      </c>
      <c r="Q1379" s="122">
        <f t="shared" si="209"/>
        <v>1.062417162693435E-2</v>
      </c>
    </row>
    <row r="1380" spans="1:17" x14ac:dyDescent="0.2">
      <c r="A1380" s="57">
        <f t="shared" si="207"/>
        <v>49</v>
      </c>
      <c r="B1380" s="111" t="s">
        <v>2209</v>
      </c>
      <c r="C1380" s="240">
        <v>4095</v>
      </c>
      <c r="D1380" s="59"/>
      <c r="E1380" s="60"/>
      <c r="F1380" s="57">
        <f t="shared" si="201"/>
        <v>4095</v>
      </c>
      <c r="G1380" s="121">
        <v>1100</v>
      </c>
      <c r="H1380" s="57"/>
      <c r="I1380" s="121">
        <v>5000</v>
      </c>
      <c r="J1380" s="57">
        <v>144</v>
      </c>
      <c r="K1380" s="56">
        <v>0</v>
      </c>
      <c r="L1380" s="56">
        <f t="shared" si="204"/>
        <v>1.1875309252845126E-2</v>
      </c>
      <c r="M1380" s="54">
        <f t="shared" si="205"/>
        <v>43.701138050470064</v>
      </c>
      <c r="N1380" s="54">
        <f t="shared" si="206"/>
        <v>9.6142503711034148</v>
      </c>
      <c r="O1380" s="245">
        <f t="shared" si="208"/>
        <v>13.54735279564572</v>
      </c>
      <c r="P1380" s="54">
        <v>0</v>
      </c>
      <c r="Q1380" s="122">
        <f t="shared" si="209"/>
        <v>1.6327897733142662E-2</v>
      </c>
    </row>
    <row r="1381" spans="1:17" s="115" customFormat="1" x14ac:dyDescent="0.2">
      <c r="A1381" s="57">
        <f t="shared" si="207"/>
        <v>50</v>
      </c>
      <c r="B1381" s="112" t="s">
        <v>1282</v>
      </c>
      <c r="C1381" s="240">
        <v>15885</v>
      </c>
      <c r="D1381" s="59"/>
      <c r="E1381" s="60">
        <v>238.9</v>
      </c>
      <c r="F1381" s="57">
        <v>16123.9</v>
      </c>
      <c r="G1381" s="121"/>
      <c r="H1381" s="57"/>
      <c r="I1381" s="121">
        <v>5000</v>
      </c>
      <c r="J1381" s="57">
        <v>356</v>
      </c>
      <c r="K1381" s="114">
        <v>0</v>
      </c>
      <c r="L1381" s="56">
        <f t="shared" si="204"/>
        <v>2.9358403430644893E-2</v>
      </c>
      <c r="M1381" s="54">
        <f t="shared" si="205"/>
        <v>108.0389246247732</v>
      </c>
      <c r="N1381" s="113">
        <f t="shared" si="206"/>
        <v>23.768563417450103</v>
      </c>
      <c r="O1381" s="245">
        <f t="shared" si="208"/>
        <v>33.492066633679691</v>
      </c>
      <c r="P1381" s="113">
        <v>0</v>
      </c>
      <c r="Q1381" s="138">
        <f t="shared" si="209"/>
        <v>1.0251834523651412E-2</v>
      </c>
    </row>
    <row r="1382" spans="1:17" x14ac:dyDescent="0.2">
      <c r="A1382" s="57">
        <f t="shared" si="207"/>
        <v>51</v>
      </c>
      <c r="B1382" s="111" t="s">
        <v>1726</v>
      </c>
      <c r="C1382" s="240">
        <v>3468</v>
      </c>
      <c r="D1382" s="59"/>
      <c r="E1382" s="60"/>
      <c r="F1382" s="57">
        <f t="shared" si="201"/>
        <v>3468</v>
      </c>
      <c r="G1382" s="121"/>
      <c r="H1382" s="57"/>
      <c r="I1382" s="121">
        <v>5000</v>
      </c>
      <c r="J1382" s="57">
        <v>240</v>
      </c>
      <c r="K1382" s="56">
        <v>0</v>
      </c>
      <c r="L1382" s="56">
        <f t="shared" si="204"/>
        <v>1.9792182088075209E-2</v>
      </c>
      <c r="M1382" s="54">
        <f t="shared" si="205"/>
        <v>72.835230084116773</v>
      </c>
      <c r="N1382" s="54">
        <f t="shared" si="206"/>
        <v>16.023750618505691</v>
      </c>
      <c r="O1382" s="245">
        <f t="shared" si="208"/>
        <v>22.578921326076198</v>
      </c>
      <c r="P1382" s="54">
        <v>0</v>
      </c>
      <c r="Q1382" s="122">
        <f t="shared" si="209"/>
        <v>3.2133189742992695E-2</v>
      </c>
    </row>
    <row r="1383" spans="1:17" x14ac:dyDescent="0.2">
      <c r="A1383" s="57">
        <f t="shared" si="207"/>
        <v>52</v>
      </c>
      <c r="B1383" s="111" t="s">
        <v>2921</v>
      </c>
      <c r="C1383" s="240">
        <v>4728.3</v>
      </c>
      <c r="D1383" s="59"/>
      <c r="E1383" s="60"/>
      <c r="F1383" s="57">
        <f t="shared" si="201"/>
        <v>4728.3</v>
      </c>
      <c r="G1383" s="121"/>
      <c r="H1383" s="57"/>
      <c r="I1383" s="121">
        <v>5000</v>
      </c>
      <c r="J1383" s="57">
        <v>60</v>
      </c>
      <c r="K1383" s="56">
        <v>0</v>
      </c>
      <c r="L1383" s="56">
        <f t="shared" si="204"/>
        <v>4.9480455220188022E-3</v>
      </c>
      <c r="M1383" s="54">
        <f t="shared" si="205"/>
        <v>18.208807521029193</v>
      </c>
      <c r="N1383" s="54">
        <f t="shared" ref="N1383:N1384" si="210">M1383*0.22</f>
        <v>4.0059376546264227</v>
      </c>
      <c r="O1383" s="245">
        <f t="shared" si="208"/>
        <v>5.6447303315190496</v>
      </c>
      <c r="P1383" s="54">
        <f>(K1383)*184.64</f>
        <v>0</v>
      </c>
      <c r="Q1383" s="122">
        <f t="shared" si="209"/>
        <v>5.8920701958789972E-3</v>
      </c>
    </row>
    <row r="1384" spans="1:17" x14ac:dyDescent="0.2">
      <c r="A1384" s="57">
        <f t="shared" si="207"/>
        <v>53</v>
      </c>
      <c r="B1384" s="111" t="s">
        <v>2922</v>
      </c>
      <c r="C1384" s="240">
        <v>2894.3</v>
      </c>
      <c r="D1384" s="59"/>
      <c r="E1384" s="60"/>
      <c r="F1384" s="57">
        <f t="shared" si="201"/>
        <v>2894.3</v>
      </c>
      <c r="G1384" s="121"/>
      <c r="H1384" s="57"/>
      <c r="I1384" s="121">
        <v>5000</v>
      </c>
      <c r="J1384" s="57">
        <v>100</v>
      </c>
      <c r="K1384" s="56">
        <v>0</v>
      </c>
      <c r="L1384" s="56">
        <f t="shared" si="204"/>
        <v>8.2467425366980034E-3</v>
      </c>
      <c r="M1384" s="54">
        <f t="shared" si="205"/>
        <v>30.348012535048653</v>
      </c>
      <c r="N1384" s="54">
        <f t="shared" si="210"/>
        <v>6.6765627577107036</v>
      </c>
      <c r="O1384" s="245">
        <f t="shared" si="208"/>
        <v>9.4078838858650826</v>
      </c>
      <c r="P1384" s="54">
        <f>(K1384)*184.64</f>
        <v>0</v>
      </c>
      <c r="Q1384" s="122">
        <f t="shared" si="209"/>
        <v>1.6042725072944904E-2</v>
      </c>
    </row>
    <row r="1385" spans="1:17" x14ac:dyDescent="0.2">
      <c r="A1385" s="57"/>
      <c r="B1385" s="90" t="s">
        <v>1276</v>
      </c>
      <c r="C1385" s="241">
        <f>SUM(C1332:C1384)</f>
        <v>296155</v>
      </c>
      <c r="D1385" s="241">
        <f t="shared" ref="D1385:O1385" si="211">SUM(D1332:D1384)</f>
        <v>815.1</v>
      </c>
      <c r="E1385" s="241">
        <f t="shared" si="211"/>
        <v>10385.589999999998</v>
      </c>
      <c r="F1385" s="241">
        <f t="shared" si="211"/>
        <v>307355.69000000006</v>
      </c>
      <c r="G1385" s="241">
        <f t="shared" si="211"/>
        <v>53900</v>
      </c>
      <c r="H1385" s="241">
        <f t="shared" si="211"/>
        <v>0</v>
      </c>
      <c r="I1385" s="121">
        <v>5000</v>
      </c>
      <c r="J1385" s="241">
        <f t="shared" si="211"/>
        <v>12126</v>
      </c>
      <c r="K1385" s="241">
        <f t="shared" si="211"/>
        <v>0</v>
      </c>
      <c r="L1385" s="241">
        <f t="shared" si="211"/>
        <v>0.99999999999999989</v>
      </c>
      <c r="M1385" s="241">
        <f t="shared" si="211"/>
        <v>3679.9999999999995</v>
      </c>
      <c r="N1385" s="241">
        <f t="shared" si="211"/>
        <v>809.59999999999991</v>
      </c>
      <c r="O1385" s="257">
        <f t="shared" si="211"/>
        <v>1140.8</v>
      </c>
      <c r="P1385" s="241">
        <f t="shared" ref="P1385" si="212">SUM(P1332:P1384)</f>
        <v>0</v>
      </c>
      <c r="Q1385" s="122">
        <f t="shared" si="209"/>
        <v>1.8318840949389934E-2</v>
      </c>
    </row>
    <row r="1386" spans="1:17" x14ac:dyDescent="0.2">
      <c r="A1386" s="348" t="s">
        <v>1983</v>
      </c>
      <c r="B1386" s="348"/>
      <c r="C1386" s="348"/>
      <c r="D1386" s="348"/>
      <c r="E1386" s="348"/>
      <c r="F1386" s="348"/>
      <c r="G1386" s="348"/>
      <c r="H1386" s="348"/>
      <c r="I1386" s="348"/>
      <c r="J1386" s="348"/>
      <c r="K1386" s="348"/>
      <c r="L1386" s="348"/>
      <c r="M1386" s="348"/>
      <c r="N1386" s="348"/>
      <c r="O1386" s="348"/>
      <c r="P1386" s="348"/>
      <c r="Q1386" s="348"/>
    </row>
    <row r="1387" spans="1:17" x14ac:dyDescent="0.2">
      <c r="A1387" s="57">
        <v>1</v>
      </c>
      <c r="B1387" s="57" t="s">
        <v>325</v>
      </c>
      <c r="C1387" s="94">
        <v>5786.79</v>
      </c>
      <c r="D1387" s="57"/>
      <c r="E1387" s="60"/>
      <c r="F1387" s="57">
        <f t="shared" ref="F1387:F1423" si="213">C1387+D1387+E1387</f>
        <v>5786.79</v>
      </c>
      <c r="G1387" s="121">
        <v>1100</v>
      </c>
      <c r="H1387" s="57"/>
      <c r="I1387" s="121">
        <v>5000</v>
      </c>
      <c r="J1387" s="57">
        <v>198</v>
      </c>
      <c r="K1387" s="56">
        <f t="shared" ref="K1387:K1423" si="214">H1387/G1387</f>
        <v>0</v>
      </c>
      <c r="L1387" s="56">
        <f t="shared" ref="L1387:L1423" si="215">SUM(1/8478*J1387)</f>
        <v>2.3354564755838639E-2</v>
      </c>
      <c r="M1387" s="54">
        <f>(L1387+K1387)*3680</f>
        <v>85.944798301486188</v>
      </c>
      <c r="N1387" s="54">
        <f>M1387*0.22</f>
        <v>18.90785562632696</v>
      </c>
      <c r="O1387" s="245">
        <f t="shared" ref="O1387:O1423" si="216">M1387*0.467</f>
        <v>40.13622080679405</v>
      </c>
      <c r="P1387" s="54">
        <f t="shared" ref="P1387:P1423" si="217">(K1387)*184.64</f>
        <v>0</v>
      </c>
      <c r="Q1387" s="122">
        <f t="shared" ref="Q1387:Q1424" si="218">(M1387+N1387+O1387+P1387)/F1387</f>
        <v>2.5055147108259884E-2</v>
      </c>
    </row>
    <row r="1388" spans="1:17" x14ac:dyDescent="0.2">
      <c r="A1388" s="57">
        <f>A1387+1</f>
        <v>2</v>
      </c>
      <c r="B1388" s="57" t="s">
        <v>326</v>
      </c>
      <c r="C1388" s="94">
        <v>3626.15</v>
      </c>
      <c r="D1388" s="59"/>
      <c r="E1388" s="60"/>
      <c r="F1388" s="57">
        <f t="shared" si="213"/>
        <v>3626.15</v>
      </c>
      <c r="G1388" s="121">
        <v>1100</v>
      </c>
      <c r="H1388" s="57"/>
      <c r="I1388" s="121">
        <v>5000</v>
      </c>
      <c r="J1388" s="57">
        <v>126</v>
      </c>
      <c r="K1388" s="56">
        <f t="shared" si="214"/>
        <v>0</v>
      </c>
      <c r="L1388" s="56">
        <f t="shared" si="215"/>
        <v>1.4861995753715499E-2</v>
      </c>
      <c r="M1388" s="54">
        <f t="shared" ref="M1388:M1423" si="219">(L1388+K1388)*3680</f>
        <v>54.692144373673038</v>
      </c>
      <c r="N1388" s="54">
        <f t="shared" ref="N1388:N1423" si="220">M1388*0.22</f>
        <v>12.032271762208069</v>
      </c>
      <c r="O1388" s="245">
        <f t="shared" si="216"/>
        <v>25.541231422505309</v>
      </c>
      <c r="P1388" s="54">
        <f t="shared" si="217"/>
        <v>0</v>
      </c>
      <c r="Q1388" s="122">
        <f t="shared" si="218"/>
        <v>2.5444520375159995E-2</v>
      </c>
    </row>
    <row r="1389" spans="1:17" x14ac:dyDescent="0.2">
      <c r="A1389" s="57">
        <f t="shared" ref="A1389:A1423" si="221">A1388+1</f>
        <v>3</v>
      </c>
      <c r="B1389" s="57" t="s">
        <v>327</v>
      </c>
      <c r="C1389" s="94">
        <v>7702.04</v>
      </c>
      <c r="D1389" s="59"/>
      <c r="E1389" s="60"/>
      <c r="F1389" s="57">
        <f t="shared" si="213"/>
        <v>7702.04</v>
      </c>
      <c r="G1389" s="121">
        <v>1100</v>
      </c>
      <c r="H1389" s="57"/>
      <c r="I1389" s="121">
        <v>5000</v>
      </c>
      <c r="J1389" s="57">
        <v>270</v>
      </c>
      <c r="K1389" s="56">
        <f t="shared" si="214"/>
        <v>0</v>
      </c>
      <c r="L1389" s="56">
        <f t="shared" si="215"/>
        <v>3.1847133757961783E-2</v>
      </c>
      <c r="M1389" s="54">
        <f t="shared" si="219"/>
        <v>117.19745222929936</v>
      </c>
      <c r="N1389" s="54">
        <f t="shared" si="220"/>
        <v>25.783439490445858</v>
      </c>
      <c r="O1389" s="245">
        <f t="shared" si="216"/>
        <v>54.731210191082802</v>
      </c>
      <c r="P1389" s="54">
        <f t="shared" si="217"/>
        <v>0</v>
      </c>
      <c r="Q1389" s="122">
        <f t="shared" si="218"/>
        <v>2.5670095443652334E-2</v>
      </c>
    </row>
    <row r="1390" spans="1:17" x14ac:dyDescent="0.2">
      <c r="A1390" s="57">
        <f t="shared" si="221"/>
        <v>4</v>
      </c>
      <c r="B1390" s="57" t="s">
        <v>328</v>
      </c>
      <c r="C1390" s="94">
        <v>5721.7</v>
      </c>
      <c r="D1390" s="59"/>
      <c r="E1390" s="60"/>
      <c r="F1390" s="57">
        <f t="shared" si="213"/>
        <v>5721.7</v>
      </c>
      <c r="G1390" s="121">
        <v>1100</v>
      </c>
      <c r="H1390" s="57"/>
      <c r="I1390" s="121">
        <v>5000</v>
      </c>
      <c r="J1390" s="57">
        <v>198</v>
      </c>
      <c r="K1390" s="56">
        <f t="shared" si="214"/>
        <v>0</v>
      </c>
      <c r="L1390" s="56">
        <f t="shared" si="215"/>
        <v>2.3354564755838639E-2</v>
      </c>
      <c r="M1390" s="54">
        <f t="shared" si="219"/>
        <v>85.944798301486188</v>
      </c>
      <c r="N1390" s="54">
        <f t="shared" si="220"/>
        <v>18.90785562632696</v>
      </c>
      <c r="O1390" s="245">
        <f t="shared" si="216"/>
        <v>40.13622080679405</v>
      </c>
      <c r="P1390" s="54">
        <f t="shared" si="217"/>
        <v>0</v>
      </c>
      <c r="Q1390" s="122">
        <f t="shared" si="218"/>
        <v>2.534017420252848E-2</v>
      </c>
    </row>
    <row r="1391" spans="1:17" x14ac:dyDescent="0.2">
      <c r="A1391" s="57">
        <f t="shared" si="221"/>
        <v>5</v>
      </c>
      <c r="B1391" s="57" t="s">
        <v>329</v>
      </c>
      <c r="C1391" s="94">
        <v>5777.4</v>
      </c>
      <c r="D1391" s="59"/>
      <c r="E1391" s="60"/>
      <c r="F1391" s="57">
        <f t="shared" si="213"/>
        <v>5777.4</v>
      </c>
      <c r="G1391" s="121">
        <v>1100</v>
      </c>
      <c r="H1391" s="57"/>
      <c r="I1391" s="121">
        <v>5000</v>
      </c>
      <c r="J1391" s="57">
        <v>198</v>
      </c>
      <c r="K1391" s="56">
        <f t="shared" si="214"/>
        <v>0</v>
      </c>
      <c r="L1391" s="56">
        <f t="shared" si="215"/>
        <v>2.3354564755838639E-2</v>
      </c>
      <c r="M1391" s="54">
        <f t="shared" si="219"/>
        <v>85.944798301486188</v>
      </c>
      <c r="N1391" s="54">
        <f t="shared" si="220"/>
        <v>18.90785562632696</v>
      </c>
      <c r="O1391" s="245">
        <f t="shared" si="216"/>
        <v>40.13622080679405</v>
      </c>
      <c r="P1391" s="54">
        <f t="shared" si="217"/>
        <v>0</v>
      </c>
      <c r="Q1391" s="122">
        <f t="shared" si="218"/>
        <v>2.5095869203206844E-2</v>
      </c>
    </row>
    <row r="1392" spans="1:17" x14ac:dyDescent="0.2">
      <c r="A1392" s="57">
        <f t="shared" si="221"/>
        <v>6</v>
      </c>
      <c r="B1392" s="57" t="s">
        <v>330</v>
      </c>
      <c r="C1392" s="94">
        <v>5627.6</v>
      </c>
      <c r="D1392" s="59"/>
      <c r="E1392" s="60">
        <v>46.65</v>
      </c>
      <c r="F1392" s="57">
        <f t="shared" si="213"/>
        <v>5674.25</v>
      </c>
      <c r="G1392" s="121">
        <v>1100</v>
      </c>
      <c r="H1392" s="57"/>
      <c r="I1392" s="121">
        <v>5000</v>
      </c>
      <c r="J1392" s="57">
        <v>198</v>
      </c>
      <c r="K1392" s="56">
        <f t="shared" si="214"/>
        <v>0</v>
      </c>
      <c r="L1392" s="56">
        <f t="shared" si="215"/>
        <v>2.3354564755838639E-2</v>
      </c>
      <c r="M1392" s="54">
        <f t="shared" si="219"/>
        <v>85.944798301486188</v>
      </c>
      <c r="N1392" s="54">
        <f t="shared" si="220"/>
        <v>18.90785562632696</v>
      </c>
      <c r="O1392" s="245">
        <f t="shared" si="216"/>
        <v>40.13622080679405</v>
      </c>
      <c r="P1392" s="54">
        <f t="shared" si="217"/>
        <v>0</v>
      </c>
      <c r="Q1392" s="122">
        <f t="shared" si="218"/>
        <v>2.5552077320281485E-2</v>
      </c>
    </row>
    <row r="1393" spans="1:17" x14ac:dyDescent="0.2">
      <c r="A1393" s="57">
        <f t="shared" si="221"/>
        <v>7</v>
      </c>
      <c r="B1393" s="57" t="s">
        <v>331</v>
      </c>
      <c r="C1393" s="94">
        <v>4060.15</v>
      </c>
      <c r="D1393" s="59">
        <v>29</v>
      </c>
      <c r="E1393" s="60"/>
      <c r="F1393" s="57">
        <f t="shared" si="213"/>
        <v>4089.15</v>
      </c>
      <c r="G1393" s="121">
        <v>1100</v>
      </c>
      <c r="H1393" s="57"/>
      <c r="I1393" s="121">
        <v>5000</v>
      </c>
      <c r="J1393" s="57">
        <v>144</v>
      </c>
      <c r="K1393" s="56">
        <f t="shared" si="214"/>
        <v>0</v>
      </c>
      <c r="L1393" s="56">
        <f t="shared" si="215"/>
        <v>1.6985138004246284E-2</v>
      </c>
      <c r="M1393" s="54">
        <f t="shared" si="219"/>
        <v>62.505307855626327</v>
      </c>
      <c r="N1393" s="54">
        <f t="shared" si="220"/>
        <v>13.751167728237792</v>
      </c>
      <c r="O1393" s="245">
        <f t="shared" si="216"/>
        <v>29.189978768577497</v>
      </c>
      <c r="P1393" s="54">
        <f t="shared" si="217"/>
        <v>0</v>
      </c>
      <c r="Q1393" s="122">
        <f t="shared" si="218"/>
        <v>2.5786888314794421E-2</v>
      </c>
    </row>
    <row r="1394" spans="1:17" x14ac:dyDescent="0.2">
      <c r="A1394" s="57">
        <f t="shared" si="221"/>
        <v>8</v>
      </c>
      <c r="B1394" s="57" t="s">
        <v>332</v>
      </c>
      <c r="C1394" s="94">
        <v>3998.55</v>
      </c>
      <c r="D1394" s="59"/>
      <c r="E1394" s="60"/>
      <c r="F1394" s="57">
        <f t="shared" si="213"/>
        <v>3998.55</v>
      </c>
      <c r="G1394" s="121">
        <v>1100</v>
      </c>
      <c r="H1394" s="57"/>
      <c r="I1394" s="121">
        <v>5000</v>
      </c>
      <c r="J1394" s="57">
        <v>144</v>
      </c>
      <c r="K1394" s="56">
        <f t="shared" si="214"/>
        <v>0</v>
      </c>
      <c r="L1394" s="56">
        <f t="shared" si="215"/>
        <v>1.6985138004246284E-2</v>
      </c>
      <c r="M1394" s="54">
        <f t="shared" si="219"/>
        <v>62.505307855626327</v>
      </c>
      <c r="N1394" s="54">
        <f t="shared" si="220"/>
        <v>13.751167728237792</v>
      </c>
      <c r="O1394" s="245">
        <f t="shared" si="216"/>
        <v>29.189978768577497</v>
      </c>
      <c r="P1394" s="54">
        <f t="shared" si="217"/>
        <v>0</v>
      </c>
      <c r="Q1394" s="122">
        <f t="shared" si="218"/>
        <v>2.6371173138373061E-2</v>
      </c>
    </row>
    <row r="1395" spans="1:17" x14ac:dyDescent="0.2">
      <c r="A1395" s="57">
        <f t="shared" si="221"/>
        <v>9</v>
      </c>
      <c r="B1395" s="57" t="s">
        <v>333</v>
      </c>
      <c r="C1395" s="94">
        <v>9976.0499999999993</v>
      </c>
      <c r="D1395" s="59"/>
      <c r="E1395" s="60">
        <v>37.299999999999997</v>
      </c>
      <c r="F1395" s="57">
        <f t="shared" si="213"/>
        <v>10013.349999999999</v>
      </c>
      <c r="G1395" s="121">
        <v>1100</v>
      </c>
      <c r="H1395" s="57"/>
      <c r="I1395" s="121">
        <v>5000</v>
      </c>
      <c r="J1395" s="57">
        <v>358</v>
      </c>
      <c r="K1395" s="56">
        <f t="shared" si="214"/>
        <v>0</v>
      </c>
      <c r="L1395" s="56">
        <f t="shared" si="215"/>
        <v>4.2226940316112294E-2</v>
      </c>
      <c r="M1395" s="54">
        <f t="shared" si="219"/>
        <v>155.39514036329325</v>
      </c>
      <c r="N1395" s="54">
        <f t="shared" si="220"/>
        <v>34.186930879924518</v>
      </c>
      <c r="O1395" s="245">
        <f t="shared" si="216"/>
        <v>72.569530549657955</v>
      </c>
      <c r="P1395" s="54">
        <f t="shared" si="217"/>
        <v>0</v>
      </c>
      <c r="Q1395" s="122">
        <f t="shared" si="218"/>
        <v>2.6180209599472284E-2</v>
      </c>
    </row>
    <row r="1396" spans="1:17" x14ac:dyDescent="0.2">
      <c r="A1396" s="57">
        <f t="shared" si="221"/>
        <v>10</v>
      </c>
      <c r="B1396" s="57" t="s">
        <v>334</v>
      </c>
      <c r="C1396" s="94">
        <v>8239.06</v>
      </c>
      <c r="D1396" s="59"/>
      <c r="E1396" s="60"/>
      <c r="F1396" s="57">
        <f t="shared" si="213"/>
        <v>8239.06</v>
      </c>
      <c r="G1396" s="121">
        <v>1100</v>
      </c>
      <c r="H1396" s="57"/>
      <c r="I1396" s="121">
        <v>5000</v>
      </c>
      <c r="J1396" s="57">
        <v>288</v>
      </c>
      <c r="K1396" s="56">
        <f t="shared" si="214"/>
        <v>0</v>
      </c>
      <c r="L1396" s="56">
        <f t="shared" si="215"/>
        <v>3.3970276008492568E-2</v>
      </c>
      <c r="M1396" s="54">
        <f t="shared" si="219"/>
        <v>125.01061571125265</v>
      </c>
      <c r="N1396" s="54">
        <f t="shared" si="220"/>
        <v>27.502335456475585</v>
      </c>
      <c r="O1396" s="245">
        <f t="shared" si="216"/>
        <v>58.379957537154993</v>
      </c>
      <c r="P1396" s="54">
        <f t="shared" si="217"/>
        <v>0</v>
      </c>
      <c r="Q1396" s="122">
        <f t="shared" si="218"/>
        <v>2.5596719614237939E-2</v>
      </c>
    </row>
    <row r="1397" spans="1:17" x14ac:dyDescent="0.2">
      <c r="A1397" s="57">
        <f t="shared" si="221"/>
        <v>11</v>
      </c>
      <c r="B1397" s="57" t="s">
        <v>335</v>
      </c>
      <c r="C1397" s="94">
        <v>5737.55</v>
      </c>
      <c r="D1397" s="59"/>
      <c r="E1397" s="60"/>
      <c r="F1397" s="57">
        <f t="shared" si="213"/>
        <v>5737.55</v>
      </c>
      <c r="G1397" s="121">
        <v>1100</v>
      </c>
      <c r="H1397" s="57"/>
      <c r="I1397" s="121">
        <v>5000</v>
      </c>
      <c r="J1397" s="57">
        <v>198</v>
      </c>
      <c r="K1397" s="56">
        <f t="shared" si="214"/>
        <v>0</v>
      </c>
      <c r="L1397" s="56">
        <f t="shared" si="215"/>
        <v>2.3354564755838639E-2</v>
      </c>
      <c r="M1397" s="54">
        <f t="shared" si="219"/>
        <v>85.944798301486188</v>
      </c>
      <c r="N1397" s="54">
        <f t="shared" si="220"/>
        <v>18.90785562632696</v>
      </c>
      <c r="O1397" s="245">
        <f t="shared" si="216"/>
        <v>40.13622080679405</v>
      </c>
      <c r="P1397" s="54">
        <f t="shared" si="217"/>
        <v>0</v>
      </c>
      <c r="Q1397" s="122">
        <f t="shared" si="218"/>
        <v>2.5270171891244034E-2</v>
      </c>
    </row>
    <row r="1398" spans="1:17" x14ac:dyDescent="0.2">
      <c r="A1398" s="57">
        <f t="shared" si="221"/>
        <v>12</v>
      </c>
      <c r="B1398" s="57" t="s">
        <v>336</v>
      </c>
      <c r="C1398" s="94">
        <v>4073.5</v>
      </c>
      <c r="D1398" s="59"/>
      <c r="E1398" s="60"/>
      <c r="F1398" s="57">
        <f t="shared" si="213"/>
        <v>4073.5</v>
      </c>
      <c r="G1398" s="121">
        <v>1100</v>
      </c>
      <c r="H1398" s="57"/>
      <c r="I1398" s="121">
        <v>5000</v>
      </c>
      <c r="J1398" s="57">
        <v>144</v>
      </c>
      <c r="K1398" s="56">
        <f t="shared" si="214"/>
        <v>0</v>
      </c>
      <c r="L1398" s="56">
        <f t="shared" si="215"/>
        <v>1.6985138004246284E-2</v>
      </c>
      <c r="M1398" s="54">
        <f t="shared" si="219"/>
        <v>62.505307855626327</v>
      </c>
      <c r="N1398" s="54">
        <f t="shared" si="220"/>
        <v>13.751167728237792</v>
      </c>
      <c r="O1398" s="245">
        <f t="shared" si="216"/>
        <v>29.189978768577497</v>
      </c>
      <c r="P1398" s="54">
        <f t="shared" si="217"/>
        <v>0</v>
      </c>
      <c r="Q1398" s="122">
        <f t="shared" si="218"/>
        <v>2.5885959089834688E-2</v>
      </c>
    </row>
    <row r="1399" spans="1:17" x14ac:dyDescent="0.2">
      <c r="A1399" s="57">
        <f t="shared" si="221"/>
        <v>13</v>
      </c>
      <c r="B1399" s="57" t="s">
        <v>337</v>
      </c>
      <c r="C1399" s="94">
        <v>3747.29</v>
      </c>
      <c r="D1399" s="59"/>
      <c r="E1399" s="60"/>
      <c r="F1399" s="57">
        <f t="shared" si="213"/>
        <v>3747.29</v>
      </c>
      <c r="G1399" s="121">
        <v>1100</v>
      </c>
      <c r="H1399" s="57"/>
      <c r="I1399" s="121">
        <v>5000</v>
      </c>
      <c r="J1399" s="57">
        <v>126</v>
      </c>
      <c r="K1399" s="56">
        <f t="shared" si="214"/>
        <v>0</v>
      </c>
      <c r="L1399" s="56">
        <f t="shared" si="215"/>
        <v>1.4861995753715499E-2</v>
      </c>
      <c r="M1399" s="54">
        <f t="shared" si="219"/>
        <v>54.692144373673038</v>
      </c>
      <c r="N1399" s="54">
        <f t="shared" si="220"/>
        <v>12.032271762208069</v>
      </c>
      <c r="O1399" s="245">
        <f t="shared" si="216"/>
        <v>25.541231422505309</v>
      </c>
      <c r="P1399" s="54">
        <f t="shared" si="217"/>
        <v>0</v>
      </c>
      <c r="Q1399" s="122">
        <f t="shared" si="218"/>
        <v>2.4621966156445435E-2</v>
      </c>
    </row>
    <row r="1400" spans="1:17" x14ac:dyDescent="0.2">
      <c r="A1400" s="57">
        <f t="shared" si="221"/>
        <v>14</v>
      </c>
      <c r="B1400" s="57" t="s">
        <v>338</v>
      </c>
      <c r="C1400" s="94">
        <v>3638.7</v>
      </c>
      <c r="D1400" s="59"/>
      <c r="E1400" s="60"/>
      <c r="F1400" s="57">
        <f t="shared" si="213"/>
        <v>3638.7</v>
      </c>
      <c r="G1400" s="121">
        <v>1100</v>
      </c>
      <c r="H1400" s="57"/>
      <c r="I1400" s="121">
        <v>5000</v>
      </c>
      <c r="J1400" s="57">
        <v>126</v>
      </c>
      <c r="K1400" s="56">
        <f t="shared" si="214"/>
        <v>0</v>
      </c>
      <c r="L1400" s="56">
        <f t="shared" si="215"/>
        <v>1.4861995753715499E-2</v>
      </c>
      <c r="M1400" s="54">
        <f t="shared" si="219"/>
        <v>54.692144373673038</v>
      </c>
      <c r="N1400" s="54">
        <f t="shared" si="220"/>
        <v>12.032271762208069</v>
      </c>
      <c r="O1400" s="245">
        <f t="shared" si="216"/>
        <v>25.541231422505309</v>
      </c>
      <c r="P1400" s="54">
        <f t="shared" si="217"/>
        <v>0</v>
      </c>
      <c r="Q1400" s="122">
        <f t="shared" si="218"/>
        <v>2.5356761359382862E-2</v>
      </c>
    </row>
    <row r="1401" spans="1:17" x14ac:dyDescent="0.2">
      <c r="A1401" s="57">
        <f t="shared" si="221"/>
        <v>15</v>
      </c>
      <c r="B1401" s="57" t="s">
        <v>339</v>
      </c>
      <c r="C1401" s="94">
        <v>6155.56</v>
      </c>
      <c r="D1401" s="59"/>
      <c r="E1401" s="60"/>
      <c r="F1401" s="57">
        <f t="shared" si="213"/>
        <v>6155.56</v>
      </c>
      <c r="G1401" s="121">
        <v>1100</v>
      </c>
      <c r="H1401" s="57"/>
      <c r="I1401" s="121">
        <v>5000</v>
      </c>
      <c r="J1401" s="57">
        <v>216</v>
      </c>
      <c r="K1401" s="56">
        <f t="shared" si="214"/>
        <v>0</v>
      </c>
      <c r="L1401" s="56">
        <f t="shared" si="215"/>
        <v>2.5477707006369428E-2</v>
      </c>
      <c r="M1401" s="54">
        <f t="shared" si="219"/>
        <v>93.757961783439498</v>
      </c>
      <c r="N1401" s="54">
        <f t="shared" si="220"/>
        <v>20.62675159235669</v>
      </c>
      <c r="O1401" s="245">
        <f t="shared" si="216"/>
        <v>43.784968152866249</v>
      </c>
      <c r="P1401" s="54">
        <f t="shared" si="217"/>
        <v>0</v>
      </c>
      <c r="Q1401" s="122">
        <f t="shared" si="218"/>
        <v>2.5695417074752328E-2</v>
      </c>
    </row>
    <row r="1402" spans="1:17" x14ac:dyDescent="0.2">
      <c r="A1402" s="57">
        <f t="shared" si="221"/>
        <v>16</v>
      </c>
      <c r="B1402" s="57" t="s">
        <v>340</v>
      </c>
      <c r="C1402" s="94">
        <v>3981.75</v>
      </c>
      <c r="D1402" s="59"/>
      <c r="E1402" s="60"/>
      <c r="F1402" s="57">
        <f t="shared" si="213"/>
        <v>3981.75</v>
      </c>
      <c r="G1402" s="121">
        <v>1100</v>
      </c>
      <c r="H1402" s="57"/>
      <c r="I1402" s="121">
        <v>5000</v>
      </c>
      <c r="J1402" s="57">
        <v>144</v>
      </c>
      <c r="K1402" s="56">
        <f t="shared" si="214"/>
        <v>0</v>
      </c>
      <c r="L1402" s="56">
        <f t="shared" si="215"/>
        <v>1.6985138004246284E-2</v>
      </c>
      <c r="M1402" s="54">
        <f t="shared" si="219"/>
        <v>62.505307855626327</v>
      </c>
      <c r="N1402" s="54">
        <f t="shared" si="220"/>
        <v>13.751167728237792</v>
      </c>
      <c r="O1402" s="245">
        <f t="shared" si="216"/>
        <v>29.189978768577497</v>
      </c>
      <c r="P1402" s="54">
        <f t="shared" si="217"/>
        <v>0</v>
      </c>
      <c r="Q1402" s="122">
        <f t="shared" si="218"/>
        <v>2.6482439719329842E-2</v>
      </c>
    </row>
    <row r="1403" spans="1:17" x14ac:dyDescent="0.2">
      <c r="A1403" s="57">
        <f t="shared" si="221"/>
        <v>17</v>
      </c>
      <c r="B1403" s="57" t="s">
        <v>341</v>
      </c>
      <c r="C1403" s="94">
        <v>4019.15</v>
      </c>
      <c r="D1403" s="59"/>
      <c r="E1403" s="60"/>
      <c r="F1403" s="57">
        <f t="shared" si="213"/>
        <v>4019.15</v>
      </c>
      <c r="G1403" s="121">
        <v>1100</v>
      </c>
      <c r="H1403" s="57"/>
      <c r="I1403" s="121">
        <v>5000</v>
      </c>
      <c r="J1403" s="57">
        <v>144</v>
      </c>
      <c r="K1403" s="56">
        <f t="shared" si="214"/>
        <v>0</v>
      </c>
      <c r="L1403" s="56">
        <f t="shared" si="215"/>
        <v>1.6985138004246284E-2</v>
      </c>
      <c r="M1403" s="54">
        <f t="shared" si="219"/>
        <v>62.505307855626327</v>
      </c>
      <c r="N1403" s="54">
        <f t="shared" si="220"/>
        <v>13.751167728237792</v>
      </c>
      <c r="O1403" s="245">
        <f t="shared" si="216"/>
        <v>29.189978768577497</v>
      </c>
      <c r="P1403" s="54">
        <f t="shared" si="217"/>
        <v>0</v>
      </c>
      <c r="Q1403" s="122">
        <f t="shared" si="218"/>
        <v>2.6236008696476021E-2</v>
      </c>
    </row>
    <row r="1404" spans="1:17" x14ac:dyDescent="0.2">
      <c r="A1404" s="57">
        <f t="shared" si="221"/>
        <v>18</v>
      </c>
      <c r="B1404" s="57" t="s">
        <v>342</v>
      </c>
      <c r="C1404" s="94">
        <v>2190.5</v>
      </c>
      <c r="D1404" s="59"/>
      <c r="E1404" s="60"/>
      <c r="F1404" s="57">
        <f t="shared" si="213"/>
        <v>2190.5</v>
      </c>
      <c r="G1404" s="121">
        <v>1100</v>
      </c>
      <c r="H1404" s="57"/>
      <c r="I1404" s="121">
        <v>5000</v>
      </c>
      <c r="J1404" s="57">
        <v>86</v>
      </c>
      <c r="K1404" s="56">
        <f t="shared" si="214"/>
        <v>0</v>
      </c>
      <c r="L1404" s="56">
        <f t="shared" si="215"/>
        <v>1.0143901863647086E-2</v>
      </c>
      <c r="M1404" s="54">
        <f t="shared" si="219"/>
        <v>37.329558858221276</v>
      </c>
      <c r="N1404" s="54">
        <f t="shared" si="220"/>
        <v>8.2125029488086803</v>
      </c>
      <c r="O1404" s="245">
        <f t="shared" si="216"/>
        <v>17.432903986789338</v>
      </c>
      <c r="P1404" s="54">
        <f t="shared" si="217"/>
        <v>0</v>
      </c>
      <c r="Q1404" s="122">
        <f t="shared" si="218"/>
        <v>2.8749128415347772E-2</v>
      </c>
    </row>
    <row r="1405" spans="1:17" x14ac:dyDescent="0.2">
      <c r="A1405" s="57">
        <f t="shared" si="221"/>
        <v>19</v>
      </c>
      <c r="B1405" s="57" t="s">
        <v>343</v>
      </c>
      <c r="C1405" s="94">
        <v>3923.4</v>
      </c>
      <c r="D1405" s="59"/>
      <c r="E1405" s="60"/>
      <c r="F1405" s="57">
        <f t="shared" si="213"/>
        <v>3923.4</v>
      </c>
      <c r="G1405" s="121">
        <v>1100</v>
      </c>
      <c r="H1405" s="57"/>
      <c r="I1405" s="121">
        <v>5000</v>
      </c>
      <c r="J1405" s="57">
        <v>326</v>
      </c>
      <c r="K1405" s="56">
        <f t="shared" si="214"/>
        <v>0</v>
      </c>
      <c r="L1405" s="56">
        <f t="shared" si="215"/>
        <v>3.8452465204057561E-2</v>
      </c>
      <c r="M1405" s="54">
        <f t="shared" si="219"/>
        <v>141.50507195093184</v>
      </c>
      <c r="N1405" s="54">
        <f t="shared" si="220"/>
        <v>31.131115829205005</v>
      </c>
      <c r="O1405" s="245">
        <f t="shared" si="216"/>
        <v>66.082868601085167</v>
      </c>
      <c r="P1405" s="54">
        <f t="shared" si="217"/>
        <v>0</v>
      </c>
      <c r="Q1405" s="122">
        <f t="shared" si="218"/>
        <v>6.0844944787995618E-2</v>
      </c>
    </row>
    <row r="1406" spans="1:17" x14ac:dyDescent="0.2">
      <c r="A1406" s="57">
        <f t="shared" si="221"/>
        <v>20</v>
      </c>
      <c r="B1406" s="57" t="s">
        <v>344</v>
      </c>
      <c r="C1406" s="94">
        <v>7774.24</v>
      </c>
      <c r="D1406" s="59"/>
      <c r="E1406" s="60"/>
      <c r="F1406" s="57">
        <f t="shared" si="213"/>
        <v>7774.24</v>
      </c>
      <c r="G1406" s="121">
        <v>1100</v>
      </c>
      <c r="H1406" s="57"/>
      <c r="I1406" s="121">
        <v>5000</v>
      </c>
      <c r="J1406" s="57">
        <v>288</v>
      </c>
      <c r="K1406" s="56">
        <f t="shared" si="214"/>
        <v>0</v>
      </c>
      <c r="L1406" s="56">
        <f t="shared" si="215"/>
        <v>3.3970276008492568E-2</v>
      </c>
      <c r="M1406" s="54">
        <f t="shared" si="219"/>
        <v>125.01061571125265</v>
      </c>
      <c r="N1406" s="54">
        <f t="shared" si="220"/>
        <v>27.502335456475585</v>
      </c>
      <c r="O1406" s="245">
        <f t="shared" si="216"/>
        <v>58.379957537154993</v>
      </c>
      <c r="P1406" s="54">
        <f t="shared" si="217"/>
        <v>0</v>
      </c>
      <c r="Q1406" s="122">
        <f t="shared" si="218"/>
        <v>2.7127141521857214E-2</v>
      </c>
    </row>
    <row r="1407" spans="1:17" x14ac:dyDescent="0.2">
      <c r="A1407" s="57">
        <f t="shared" si="221"/>
        <v>21</v>
      </c>
      <c r="B1407" s="57" t="s">
        <v>345</v>
      </c>
      <c r="C1407" s="94">
        <v>13720.72</v>
      </c>
      <c r="D1407" s="59">
        <v>29.7</v>
      </c>
      <c r="E1407" s="60"/>
      <c r="F1407" s="57">
        <f t="shared" si="213"/>
        <v>13750.42</v>
      </c>
      <c r="G1407" s="121">
        <v>1100</v>
      </c>
      <c r="H1407" s="57"/>
      <c r="I1407" s="121">
        <v>5000</v>
      </c>
      <c r="J1407" s="57">
        <v>502</v>
      </c>
      <c r="K1407" s="56">
        <f t="shared" si="214"/>
        <v>0</v>
      </c>
      <c r="L1407" s="56">
        <f t="shared" si="215"/>
        <v>5.9212078320358574E-2</v>
      </c>
      <c r="M1407" s="54">
        <f t="shared" si="219"/>
        <v>217.90044821891956</v>
      </c>
      <c r="N1407" s="54">
        <f t="shared" si="220"/>
        <v>47.938098608162306</v>
      </c>
      <c r="O1407" s="245">
        <f t="shared" si="216"/>
        <v>101.75950931823544</v>
      </c>
      <c r="P1407" s="54">
        <f t="shared" si="217"/>
        <v>0</v>
      </c>
      <c r="Q1407" s="122">
        <f t="shared" si="218"/>
        <v>2.6733587493714177E-2</v>
      </c>
    </row>
    <row r="1408" spans="1:17" x14ac:dyDescent="0.2">
      <c r="A1408" s="57">
        <f t="shared" si="221"/>
        <v>22</v>
      </c>
      <c r="B1408" s="57" t="s">
        <v>346</v>
      </c>
      <c r="C1408" s="94">
        <v>7628.53</v>
      </c>
      <c r="D1408" s="59"/>
      <c r="E1408" s="60"/>
      <c r="F1408" s="57">
        <f t="shared" si="213"/>
        <v>7628.53</v>
      </c>
      <c r="G1408" s="121">
        <v>1100</v>
      </c>
      <c r="H1408" s="57"/>
      <c r="I1408" s="121">
        <v>5000</v>
      </c>
      <c r="J1408" s="57">
        <v>288</v>
      </c>
      <c r="K1408" s="56">
        <f t="shared" si="214"/>
        <v>0</v>
      </c>
      <c r="L1408" s="56">
        <f t="shared" si="215"/>
        <v>3.3970276008492568E-2</v>
      </c>
      <c r="M1408" s="54">
        <f t="shared" si="219"/>
        <v>125.01061571125265</v>
      </c>
      <c r="N1408" s="54">
        <f t="shared" si="220"/>
        <v>27.502335456475585</v>
      </c>
      <c r="O1408" s="245">
        <f t="shared" si="216"/>
        <v>58.379957537154993</v>
      </c>
      <c r="P1408" s="54">
        <f t="shared" si="217"/>
        <v>0</v>
      </c>
      <c r="Q1408" s="122">
        <f t="shared" si="218"/>
        <v>2.7645287978795813E-2</v>
      </c>
    </row>
    <row r="1409" spans="1:17" x14ac:dyDescent="0.2">
      <c r="A1409" s="57">
        <f t="shared" si="221"/>
        <v>23</v>
      </c>
      <c r="B1409" s="57" t="s">
        <v>347</v>
      </c>
      <c r="C1409" s="94">
        <v>7731.41</v>
      </c>
      <c r="D1409" s="59"/>
      <c r="E1409" s="60"/>
      <c r="F1409" s="57">
        <f t="shared" si="213"/>
        <v>7731.41</v>
      </c>
      <c r="G1409" s="121">
        <v>1100</v>
      </c>
      <c r="H1409" s="57"/>
      <c r="I1409" s="121">
        <v>5000</v>
      </c>
      <c r="J1409" s="57">
        <v>270</v>
      </c>
      <c r="K1409" s="56">
        <f t="shared" si="214"/>
        <v>0</v>
      </c>
      <c r="L1409" s="56">
        <f t="shared" si="215"/>
        <v>3.1847133757961783E-2</v>
      </c>
      <c r="M1409" s="54">
        <f t="shared" si="219"/>
        <v>117.19745222929936</v>
      </c>
      <c r="N1409" s="54">
        <f t="shared" si="220"/>
        <v>25.783439490445858</v>
      </c>
      <c r="O1409" s="245">
        <f t="shared" si="216"/>
        <v>54.731210191082802</v>
      </c>
      <c r="P1409" s="54">
        <f t="shared" si="217"/>
        <v>0</v>
      </c>
      <c r="Q1409" s="122">
        <f t="shared" si="218"/>
        <v>2.5572580151722393E-2</v>
      </c>
    </row>
    <row r="1410" spans="1:17" x14ac:dyDescent="0.2">
      <c r="A1410" s="57">
        <f t="shared" si="221"/>
        <v>24</v>
      </c>
      <c r="B1410" s="57" t="s">
        <v>348</v>
      </c>
      <c r="C1410" s="94">
        <v>7718.47</v>
      </c>
      <c r="D1410" s="59"/>
      <c r="E1410" s="60"/>
      <c r="F1410" s="57">
        <f t="shared" si="213"/>
        <v>7718.47</v>
      </c>
      <c r="G1410" s="121">
        <v>1100</v>
      </c>
      <c r="H1410" s="57"/>
      <c r="I1410" s="121">
        <v>5000</v>
      </c>
      <c r="J1410" s="57">
        <v>270</v>
      </c>
      <c r="K1410" s="56">
        <f t="shared" si="214"/>
        <v>0</v>
      </c>
      <c r="L1410" s="56">
        <f t="shared" si="215"/>
        <v>3.1847133757961783E-2</v>
      </c>
      <c r="M1410" s="54">
        <f t="shared" si="219"/>
        <v>117.19745222929936</v>
      </c>
      <c r="N1410" s="54">
        <f t="shared" si="220"/>
        <v>25.783439490445858</v>
      </c>
      <c r="O1410" s="245">
        <f t="shared" si="216"/>
        <v>54.731210191082802</v>
      </c>
      <c r="P1410" s="54">
        <f t="shared" si="217"/>
        <v>0</v>
      </c>
      <c r="Q1410" s="122">
        <f t="shared" si="218"/>
        <v>2.5615452532798341E-2</v>
      </c>
    </row>
    <row r="1411" spans="1:17" x14ac:dyDescent="0.2">
      <c r="A1411" s="57">
        <f t="shared" si="221"/>
        <v>25</v>
      </c>
      <c r="B1411" s="57" t="s">
        <v>349</v>
      </c>
      <c r="C1411" s="94">
        <v>7958</v>
      </c>
      <c r="D1411" s="59"/>
      <c r="E1411" s="60"/>
      <c r="F1411" s="57">
        <f t="shared" si="213"/>
        <v>7958</v>
      </c>
      <c r="G1411" s="121">
        <v>1100</v>
      </c>
      <c r="H1411" s="57"/>
      <c r="I1411" s="121">
        <v>5000</v>
      </c>
      <c r="J1411" s="57">
        <v>288</v>
      </c>
      <c r="K1411" s="56">
        <f t="shared" si="214"/>
        <v>0</v>
      </c>
      <c r="L1411" s="56">
        <f t="shared" si="215"/>
        <v>3.3970276008492568E-2</v>
      </c>
      <c r="M1411" s="54">
        <f t="shared" si="219"/>
        <v>125.01061571125265</v>
      </c>
      <c r="N1411" s="54">
        <f t="shared" si="220"/>
        <v>27.502335456475585</v>
      </c>
      <c r="O1411" s="245">
        <f t="shared" si="216"/>
        <v>58.379957537154993</v>
      </c>
      <c r="P1411" s="54">
        <f t="shared" si="217"/>
        <v>0</v>
      </c>
      <c r="Q1411" s="122">
        <f t="shared" si="218"/>
        <v>2.6500742486162757E-2</v>
      </c>
    </row>
    <row r="1412" spans="1:17" x14ac:dyDescent="0.2">
      <c r="A1412" s="57">
        <f t="shared" si="221"/>
        <v>26</v>
      </c>
      <c r="B1412" s="57" t="s">
        <v>350</v>
      </c>
      <c r="C1412" s="94">
        <v>3973.2</v>
      </c>
      <c r="D1412" s="59"/>
      <c r="E1412" s="60"/>
      <c r="F1412" s="57">
        <f t="shared" si="213"/>
        <v>3973.2</v>
      </c>
      <c r="G1412" s="121">
        <v>1100</v>
      </c>
      <c r="H1412" s="57"/>
      <c r="I1412" s="121">
        <v>5000</v>
      </c>
      <c r="J1412" s="57">
        <v>144</v>
      </c>
      <c r="K1412" s="56">
        <f t="shared" si="214"/>
        <v>0</v>
      </c>
      <c r="L1412" s="56">
        <f t="shared" si="215"/>
        <v>1.6985138004246284E-2</v>
      </c>
      <c r="M1412" s="54">
        <f t="shared" si="219"/>
        <v>62.505307855626327</v>
      </c>
      <c r="N1412" s="54">
        <f t="shared" si="220"/>
        <v>13.751167728237792</v>
      </c>
      <c r="O1412" s="245">
        <f t="shared" si="216"/>
        <v>29.189978768577497</v>
      </c>
      <c r="P1412" s="54">
        <f t="shared" si="217"/>
        <v>0</v>
      </c>
      <c r="Q1412" s="122">
        <f t="shared" si="218"/>
        <v>2.6539427754062622E-2</v>
      </c>
    </row>
    <row r="1413" spans="1:17" x14ac:dyDescent="0.2">
      <c r="A1413" s="57">
        <f t="shared" si="221"/>
        <v>27</v>
      </c>
      <c r="B1413" s="57" t="s">
        <v>351</v>
      </c>
      <c r="C1413" s="94">
        <v>4035</v>
      </c>
      <c r="D1413" s="59"/>
      <c r="E1413" s="60"/>
      <c r="F1413" s="57">
        <f t="shared" si="213"/>
        <v>4035</v>
      </c>
      <c r="G1413" s="121">
        <v>1100</v>
      </c>
      <c r="H1413" s="57"/>
      <c r="I1413" s="121">
        <v>5000</v>
      </c>
      <c r="J1413" s="57">
        <v>326</v>
      </c>
      <c r="K1413" s="56">
        <f t="shared" si="214"/>
        <v>0</v>
      </c>
      <c r="L1413" s="56">
        <f t="shared" si="215"/>
        <v>3.8452465204057561E-2</v>
      </c>
      <c r="M1413" s="54">
        <f t="shared" si="219"/>
        <v>141.50507195093184</v>
      </c>
      <c r="N1413" s="54">
        <f t="shared" si="220"/>
        <v>31.131115829205005</v>
      </c>
      <c r="O1413" s="245">
        <f t="shared" si="216"/>
        <v>66.082868601085167</v>
      </c>
      <c r="P1413" s="54">
        <f t="shared" si="217"/>
        <v>0</v>
      </c>
      <c r="Q1413" s="122">
        <f t="shared" si="218"/>
        <v>5.9162095757428007E-2</v>
      </c>
    </row>
    <row r="1414" spans="1:17" x14ac:dyDescent="0.2">
      <c r="A1414" s="57">
        <f t="shared" si="221"/>
        <v>28</v>
      </c>
      <c r="B1414" s="57" t="s">
        <v>352</v>
      </c>
      <c r="C1414" s="94">
        <v>3981.6</v>
      </c>
      <c r="D1414" s="59"/>
      <c r="E1414" s="60"/>
      <c r="F1414" s="57">
        <f t="shared" si="213"/>
        <v>3981.6</v>
      </c>
      <c r="G1414" s="121">
        <v>1100</v>
      </c>
      <c r="H1414" s="57"/>
      <c r="I1414" s="121">
        <v>5000</v>
      </c>
      <c r="J1414" s="57">
        <v>326</v>
      </c>
      <c r="K1414" s="56">
        <f t="shared" si="214"/>
        <v>0</v>
      </c>
      <c r="L1414" s="56">
        <f t="shared" si="215"/>
        <v>3.8452465204057561E-2</v>
      </c>
      <c r="M1414" s="54">
        <f t="shared" si="219"/>
        <v>141.50507195093184</v>
      </c>
      <c r="N1414" s="54">
        <f t="shared" si="220"/>
        <v>31.131115829205005</v>
      </c>
      <c r="O1414" s="245">
        <f t="shared" si="216"/>
        <v>66.082868601085167</v>
      </c>
      <c r="P1414" s="54">
        <f t="shared" si="217"/>
        <v>0</v>
      </c>
      <c r="Q1414" s="122">
        <f t="shared" si="218"/>
        <v>5.9955559669786523E-2</v>
      </c>
    </row>
    <row r="1415" spans="1:17" x14ac:dyDescent="0.2">
      <c r="A1415" s="57">
        <f t="shared" si="221"/>
        <v>29</v>
      </c>
      <c r="B1415" s="57" t="s">
        <v>353</v>
      </c>
      <c r="C1415" s="94">
        <v>3970.65</v>
      </c>
      <c r="D1415" s="59"/>
      <c r="E1415" s="60">
        <v>104.6</v>
      </c>
      <c r="F1415" s="57">
        <f t="shared" si="213"/>
        <v>4075.25</v>
      </c>
      <c r="G1415" s="121">
        <v>1100</v>
      </c>
      <c r="H1415" s="57"/>
      <c r="I1415" s="121">
        <v>5000</v>
      </c>
      <c r="J1415" s="57">
        <v>144</v>
      </c>
      <c r="K1415" s="56">
        <f t="shared" si="214"/>
        <v>0</v>
      </c>
      <c r="L1415" s="56">
        <f t="shared" si="215"/>
        <v>1.6985138004246284E-2</v>
      </c>
      <c r="M1415" s="54">
        <f t="shared" si="219"/>
        <v>62.505307855626327</v>
      </c>
      <c r="N1415" s="54">
        <f t="shared" si="220"/>
        <v>13.751167728237792</v>
      </c>
      <c r="O1415" s="245">
        <f t="shared" si="216"/>
        <v>29.189978768577497</v>
      </c>
      <c r="P1415" s="54">
        <f t="shared" si="217"/>
        <v>0</v>
      </c>
      <c r="Q1415" s="122">
        <f t="shared" si="218"/>
        <v>2.5874843102249336E-2</v>
      </c>
    </row>
    <row r="1416" spans="1:17" x14ac:dyDescent="0.2">
      <c r="A1416" s="57">
        <f t="shared" si="221"/>
        <v>30</v>
      </c>
      <c r="B1416" s="57" t="s">
        <v>354</v>
      </c>
      <c r="C1416" s="94">
        <v>4030.55</v>
      </c>
      <c r="D1416" s="59"/>
      <c r="E1416" s="60"/>
      <c r="F1416" s="57">
        <f t="shared" si="213"/>
        <v>4030.55</v>
      </c>
      <c r="G1416" s="121">
        <v>1100</v>
      </c>
      <c r="H1416" s="57"/>
      <c r="I1416" s="121">
        <v>5000</v>
      </c>
      <c r="J1416" s="57">
        <v>144</v>
      </c>
      <c r="K1416" s="56">
        <f t="shared" si="214"/>
        <v>0</v>
      </c>
      <c r="L1416" s="56">
        <f t="shared" si="215"/>
        <v>1.6985138004246284E-2</v>
      </c>
      <c r="M1416" s="54">
        <f t="shared" si="219"/>
        <v>62.505307855626327</v>
      </c>
      <c r="N1416" s="54">
        <f t="shared" si="220"/>
        <v>13.751167728237792</v>
      </c>
      <c r="O1416" s="245">
        <f t="shared" si="216"/>
        <v>29.189978768577497</v>
      </c>
      <c r="P1416" s="54">
        <f t="shared" si="217"/>
        <v>0</v>
      </c>
      <c r="Q1416" s="122">
        <f t="shared" si="218"/>
        <v>2.616180281907968E-2</v>
      </c>
    </row>
    <row r="1417" spans="1:17" x14ac:dyDescent="0.2">
      <c r="A1417" s="57">
        <f t="shared" si="221"/>
        <v>31</v>
      </c>
      <c r="B1417" s="57" t="s">
        <v>355</v>
      </c>
      <c r="C1417" s="94">
        <v>4226.88</v>
      </c>
      <c r="D1417" s="59"/>
      <c r="E1417" s="60"/>
      <c r="F1417" s="57">
        <f t="shared" si="213"/>
        <v>4226.88</v>
      </c>
      <c r="G1417" s="121">
        <v>1100</v>
      </c>
      <c r="H1417" s="57"/>
      <c r="I1417" s="121">
        <v>5000</v>
      </c>
      <c r="J1417" s="57">
        <v>164</v>
      </c>
      <c r="K1417" s="56">
        <f t="shared" si="214"/>
        <v>0</v>
      </c>
      <c r="L1417" s="56">
        <f t="shared" si="215"/>
        <v>1.9344184949280491E-2</v>
      </c>
      <c r="M1417" s="54">
        <f t="shared" si="219"/>
        <v>71.186600613352212</v>
      </c>
      <c r="N1417" s="54">
        <f t="shared" si="220"/>
        <v>15.661052134937487</v>
      </c>
      <c r="O1417" s="245">
        <f t="shared" si="216"/>
        <v>33.244142486435486</v>
      </c>
      <c r="P1417" s="54">
        <f t="shared" si="217"/>
        <v>0</v>
      </c>
      <c r="Q1417" s="122">
        <f t="shared" si="218"/>
        <v>2.8411451291431314E-2</v>
      </c>
    </row>
    <row r="1418" spans="1:17" x14ac:dyDescent="0.2">
      <c r="A1418" s="57">
        <f t="shared" si="221"/>
        <v>32</v>
      </c>
      <c r="B1418" s="57" t="s">
        <v>356</v>
      </c>
      <c r="C1418" s="94">
        <v>4140.3</v>
      </c>
      <c r="D1418" s="59"/>
      <c r="E1418" s="60">
        <v>50.1</v>
      </c>
      <c r="F1418" s="57">
        <f t="shared" si="213"/>
        <v>4190.4000000000005</v>
      </c>
      <c r="G1418" s="121">
        <v>1100</v>
      </c>
      <c r="H1418" s="57"/>
      <c r="I1418" s="121">
        <v>5000</v>
      </c>
      <c r="J1418" s="57">
        <v>162</v>
      </c>
      <c r="K1418" s="56">
        <f t="shared" si="214"/>
        <v>0</v>
      </c>
      <c r="L1418" s="56">
        <f t="shared" si="215"/>
        <v>1.9108280254777069E-2</v>
      </c>
      <c r="M1418" s="54">
        <f t="shared" si="219"/>
        <v>70.318471337579609</v>
      </c>
      <c r="N1418" s="54">
        <f t="shared" si="220"/>
        <v>15.470063694267514</v>
      </c>
      <c r="O1418" s="245">
        <f t="shared" si="216"/>
        <v>32.838726114649681</v>
      </c>
      <c r="P1418" s="54">
        <f t="shared" si="217"/>
        <v>0</v>
      </c>
      <c r="Q1418" s="122">
        <f t="shared" si="218"/>
        <v>2.8309292942558417E-2</v>
      </c>
    </row>
    <row r="1419" spans="1:17" x14ac:dyDescent="0.2">
      <c r="A1419" s="57">
        <f t="shared" si="221"/>
        <v>33</v>
      </c>
      <c r="B1419" s="47" t="s">
        <v>1310</v>
      </c>
      <c r="C1419" s="94">
        <v>4059.4</v>
      </c>
      <c r="D1419" s="107"/>
      <c r="E1419" s="118"/>
      <c r="F1419" s="57">
        <f t="shared" si="213"/>
        <v>4059.4</v>
      </c>
      <c r="G1419" s="121">
        <v>1100</v>
      </c>
      <c r="H1419" s="57"/>
      <c r="I1419" s="121">
        <v>5000</v>
      </c>
      <c r="J1419" s="57">
        <v>324</v>
      </c>
      <c r="K1419" s="56">
        <f t="shared" si="214"/>
        <v>0</v>
      </c>
      <c r="L1419" s="56">
        <f t="shared" si="215"/>
        <v>3.8216560509554139E-2</v>
      </c>
      <c r="M1419" s="54">
        <f t="shared" si="219"/>
        <v>140.63694267515922</v>
      </c>
      <c r="N1419" s="54">
        <f t="shared" si="220"/>
        <v>30.940127388535029</v>
      </c>
      <c r="O1419" s="245">
        <f t="shared" si="216"/>
        <v>65.677452229299362</v>
      </c>
      <c r="P1419" s="54">
        <f t="shared" si="217"/>
        <v>0</v>
      </c>
      <c r="Q1419" s="122">
        <f t="shared" si="218"/>
        <v>5.8445711753705873E-2</v>
      </c>
    </row>
    <row r="1420" spans="1:17" x14ac:dyDescent="0.2">
      <c r="A1420" s="57">
        <f t="shared" si="221"/>
        <v>34</v>
      </c>
      <c r="B1420" s="48" t="s">
        <v>1311</v>
      </c>
      <c r="C1420" s="105">
        <v>4225.3</v>
      </c>
      <c r="D1420" s="107"/>
      <c r="E1420" s="118"/>
      <c r="F1420" s="57">
        <f t="shared" si="213"/>
        <v>4225.3</v>
      </c>
      <c r="G1420" s="121">
        <v>1100</v>
      </c>
      <c r="H1420" s="57"/>
      <c r="I1420" s="121">
        <v>5000</v>
      </c>
      <c r="J1420" s="57">
        <v>342</v>
      </c>
      <c r="K1420" s="56">
        <f t="shared" si="214"/>
        <v>0</v>
      </c>
      <c r="L1420" s="56">
        <f t="shared" si="215"/>
        <v>4.0339702760084924E-2</v>
      </c>
      <c r="M1420" s="54">
        <f t="shared" si="219"/>
        <v>148.45010615711251</v>
      </c>
      <c r="N1420" s="54">
        <f t="shared" si="220"/>
        <v>32.659023354564752</v>
      </c>
      <c r="O1420" s="245">
        <f t="shared" si="216"/>
        <v>69.326199575371547</v>
      </c>
      <c r="P1420" s="54">
        <f t="shared" si="217"/>
        <v>0</v>
      </c>
      <c r="Q1420" s="122">
        <f t="shared" si="218"/>
        <v>5.9270425552516708E-2</v>
      </c>
    </row>
    <row r="1421" spans="1:17" x14ac:dyDescent="0.2">
      <c r="A1421" s="57">
        <f t="shared" si="221"/>
        <v>35</v>
      </c>
      <c r="B1421" s="48" t="s">
        <v>1312</v>
      </c>
      <c r="C1421" s="105">
        <v>3974.4</v>
      </c>
      <c r="D1421" s="107"/>
      <c r="E1421" s="118"/>
      <c r="F1421" s="57">
        <f t="shared" si="213"/>
        <v>3974.4</v>
      </c>
      <c r="G1421" s="121">
        <v>1100</v>
      </c>
      <c r="H1421" s="57"/>
      <c r="I1421" s="121">
        <v>5000</v>
      </c>
      <c r="J1421" s="57">
        <v>216</v>
      </c>
      <c r="K1421" s="56">
        <f t="shared" si="214"/>
        <v>0</v>
      </c>
      <c r="L1421" s="56">
        <f t="shared" si="215"/>
        <v>2.5477707006369428E-2</v>
      </c>
      <c r="M1421" s="54">
        <f t="shared" si="219"/>
        <v>93.757961783439498</v>
      </c>
      <c r="N1421" s="54">
        <f t="shared" si="220"/>
        <v>20.62675159235669</v>
      </c>
      <c r="O1421" s="245">
        <f t="shared" si="216"/>
        <v>43.784968152866249</v>
      </c>
      <c r="P1421" s="54">
        <f t="shared" si="217"/>
        <v>0</v>
      </c>
      <c r="Q1421" s="122">
        <f t="shared" si="218"/>
        <v>3.9797121962727063E-2</v>
      </c>
    </row>
    <row r="1422" spans="1:17" x14ac:dyDescent="0.2">
      <c r="A1422" s="57">
        <f t="shared" si="221"/>
        <v>36</v>
      </c>
      <c r="B1422" s="48" t="s">
        <v>1313</v>
      </c>
      <c r="C1422" s="105">
        <v>3989.7</v>
      </c>
      <c r="D1422" s="107"/>
      <c r="E1422" s="118"/>
      <c r="F1422" s="57">
        <f t="shared" si="213"/>
        <v>3989.7</v>
      </c>
      <c r="G1422" s="121">
        <v>1100</v>
      </c>
      <c r="H1422" s="57"/>
      <c r="I1422" s="121">
        <v>5000</v>
      </c>
      <c r="J1422" s="57">
        <v>324</v>
      </c>
      <c r="K1422" s="56">
        <f t="shared" si="214"/>
        <v>0</v>
      </c>
      <c r="L1422" s="56">
        <f t="shared" si="215"/>
        <v>3.8216560509554139E-2</v>
      </c>
      <c r="M1422" s="54">
        <f t="shared" si="219"/>
        <v>140.63694267515922</v>
      </c>
      <c r="N1422" s="54">
        <f t="shared" si="220"/>
        <v>30.940127388535029</v>
      </c>
      <c r="O1422" s="245">
        <f t="shared" si="216"/>
        <v>65.677452229299362</v>
      </c>
      <c r="P1422" s="54">
        <f t="shared" si="217"/>
        <v>0</v>
      </c>
      <c r="Q1422" s="122">
        <f t="shared" si="218"/>
        <v>5.9466757473743297E-2</v>
      </c>
    </row>
    <row r="1423" spans="1:17" x14ac:dyDescent="0.2">
      <c r="A1423" s="57">
        <f t="shared" si="221"/>
        <v>37</v>
      </c>
      <c r="B1423" s="48" t="s">
        <v>1527</v>
      </c>
      <c r="C1423" s="105">
        <v>5525.8</v>
      </c>
      <c r="D1423" s="107"/>
      <c r="E1423" s="118"/>
      <c r="F1423" s="57">
        <f t="shared" si="213"/>
        <v>5525.8</v>
      </c>
      <c r="G1423" s="121">
        <v>1100</v>
      </c>
      <c r="H1423" s="57"/>
      <c r="I1423" s="121">
        <v>5000</v>
      </c>
      <c r="J1423" s="57">
        <v>324</v>
      </c>
      <c r="K1423" s="56">
        <f t="shared" si="214"/>
        <v>0</v>
      </c>
      <c r="L1423" s="56">
        <f t="shared" si="215"/>
        <v>3.8216560509554139E-2</v>
      </c>
      <c r="M1423" s="54">
        <f t="shared" si="219"/>
        <v>140.63694267515922</v>
      </c>
      <c r="N1423" s="54">
        <f t="shared" si="220"/>
        <v>30.940127388535029</v>
      </c>
      <c r="O1423" s="245">
        <f t="shared" si="216"/>
        <v>65.677452229299362</v>
      </c>
      <c r="P1423" s="54">
        <f t="shared" si="217"/>
        <v>0</v>
      </c>
      <c r="Q1423" s="122">
        <f t="shared" si="218"/>
        <v>4.2935778039920665E-2</v>
      </c>
    </row>
    <row r="1424" spans="1:17" ht="15" x14ac:dyDescent="0.25">
      <c r="A1424" s="57"/>
      <c r="B1424" s="57" t="s">
        <v>2181</v>
      </c>
      <c r="C1424" s="301">
        <f>SUM(C1387:C1423)</f>
        <v>200647.03999999995</v>
      </c>
      <c r="D1424" s="301">
        <f t="shared" ref="D1424:O1424" si="222">SUM(D1387:D1423)</f>
        <v>58.7</v>
      </c>
      <c r="E1424" s="301">
        <f t="shared" si="222"/>
        <v>238.64999999999998</v>
      </c>
      <c r="F1424" s="301">
        <f t="shared" si="222"/>
        <v>200944.38999999996</v>
      </c>
      <c r="G1424" s="301">
        <f t="shared" si="222"/>
        <v>40700</v>
      </c>
      <c r="H1424" s="301">
        <f t="shared" si="222"/>
        <v>0</v>
      </c>
      <c r="I1424" s="121">
        <v>5000</v>
      </c>
      <c r="J1424" s="301">
        <f t="shared" si="222"/>
        <v>8478</v>
      </c>
      <c r="K1424" s="301">
        <f t="shared" si="222"/>
        <v>0</v>
      </c>
      <c r="L1424" s="301">
        <f t="shared" si="222"/>
        <v>0.99999999999999989</v>
      </c>
      <c r="M1424" s="301">
        <f t="shared" si="222"/>
        <v>3680</v>
      </c>
      <c r="N1424" s="301">
        <f t="shared" si="222"/>
        <v>809.59999999999991</v>
      </c>
      <c r="O1424" s="313">
        <f t="shared" si="222"/>
        <v>1718.5600000000002</v>
      </c>
      <c r="P1424" s="119">
        <f t="shared" ref="P1424" si="223">SUM(P1387:P1423)</f>
        <v>0</v>
      </c>
      <c r="Q1424" s="122">
        <f t="shared" si="218"/>
        <v>3.0894915752562199E-2</v>
      </c>
    </row>
    <row r="1425" spans="1:17" x14ac:dyDescent="0.2">
      <c r="A1425" s="348" t="s">
        <v>1984</v>
      </c>
      <c r="B1425" s="348"/>
      <c r="C1425" s="348"/>
      <c r="D1425" s="348"/>
      <c r="E1425" s="348"/>
      <c r="F1425" s="348"/>
      <c r="G1425" s="348"/>
      <c r="H1425" s="348"/>
      <c r="I1425" s="348"/>
      <c r="J1425" s="348"/>
      <c r="K1425" s="348"/>
      <c r="L1425" s="348"/>
      <c r="M1425" s="348"/>
      <c r="N1425" s="348"/>
      <c r="O1425" s="348"/>
      <c r="P1425" s="348"/>
      <c r="Q1425" s="348"/>
    </row>
    <row r="1426" spans="1:17" x14ac:dyDescent="0.2">
      <c r="A1426" s="57">
        <v>1</v>
      </c>
      <c r="B1426" s="57" t="s">
        <v>2549</v>
      </c>
      <c r="C1426" s="57">
        <v>22381.8</v>
      </c>
      <c r="D1426" s="57"/>
      <c r="E1426" s="60"/>
      <c r="F1426" s="57">
        <f>C1426+D1426+E1426</f>
        <v>22381.8</v>
      </c>
      <c r="G1426" s="121">
        <v>1100</v>
      </c>
      <c r="H1426" s="57"/>
      <c r="I1426" s="121">
        <v>5000</v>
      </c>
      <c r="J1426" s="57">
        <v>792</v>
      </c>
      <c r="K1426" s="56">
        <f t="shared" ref="K1426:K1456" si="224">H1426/G1426</f>
        <v>0</v>
      </c>
      <c r="L1426" s="56">
        <f>SUM(1/15980*J1426)</f>
        <v>4.9561952440550686E-2</v>
      </c>
      <c r="M1426" s="54">
        <f>(L1426+K1426)*3680</f>
        <v>182.38798498122651</v>
      </c>
      <c r="N1426" s="54">
        <f>M1426*0.22</f>
        <v>40.125356695869833</v>
      </c>
      <c r="O1426" s="245">
        <f>M1426*0.312</f>
        <v>56.905051314142668</v>
      </c>
      <c r="P1426" s="54">
        <v>0</v>
      </c>
      <c r="Q1426" s="122">
        <f t="shared" ref="Q1426:Q1457" si="225">(M1426+N1426+O1426+P1426)/F1426</f>
        <v>1.2484178796666891E-2</v>
      </c>
    </row>
    <row r="1427" spans="1:17" x14ac:dyDescent="0.2">
      <c r="A1427" s="57">
        <f>A1426+1</f>
        <v>2</v>
      </c>
      <c r="B1427" s="57" t="s">
        <v>2550</v>
      </c>
      <c r="C1427" s="57">
        <v>2034</v>
      </c>
      <c r="D1427" s="59">
        <v>106.1</v>
      </c>
      <c r="E1427" s="60"/>
      <c r="F1427" s="57">
        <f>C1427+D1427+E1427</f>
        <v>2140.1</v>
      </c>
      <c r="G1427" s="121">
        <v>1100</v>
      </c>
      <c r="H1427" s="57"/>
      <c r="I1427" s="121"/>
      <c r="J1427" s="57">
        <v>72</v>
      </c>
      <c r="K1427" s="56">
        <f t="shared" si="224"/>
        <v>0</v>
      </c>
      <c r="L1427" s="56">
        <f t="shared" ref="L1427:L1490" si="226">SUM(1/15980*J1427)</f>
        <v>4.5056320400500621E-3</v>
      </c>
      <c r="M1427" s="54">
        <f t="shared" ref="M1427:M1490" si="227">(L1427+K1427)*3680</f>
        <v>16.580725907384227</v>
      </c>
      <c r="N1427" s="54">
        <f t="shared" ref="N1427:N1489" si="228">M1427*0.22</f>
        <v>3.6477596996245301</v>
      </c>
      <c r="O1427" s="245">
        <f t="shared" ref="O1427:O1457" si="229">M1427*0.312</f>
        <v>5.173186483103879</v>
      </c>
      <c r="P1427" s="54">
        <v>0</v>
      </c>
      <c r="Q1427" s="122">
        <f t="shared" si="225"/>
        <v>1.1869385584838389E-2</v>
      </c>
    </row>
    <row r="1428" spans="1:17" x14ac:dyDescent="0.2">
      <c r="A1428" s="57">
        <f>A1427+1</f>
        <v>3</v>
      </c>
      <c r="B1428" s="57" t="str">
        <f>[1]Лист1!$B$7</f>
        <v>В.Великого,93а</v>
      </c>
      <c r="C1428" s="57">
        <v>12358.7</v>
      </c>
      <c r="D1428" s="59"/>
      <c r="E1428" s="60"/>
      <c r="F1428" s="57">
        <f t="shared" ref="F1428:F1489" si="230">C1428+D1428+E1428</f>
        <v>12358.7</v>
      </c>
      <c r="G1428" s="121">
        <v>1100</v>
      </c>
      <c r="H1428" s="57"/>
      <c r="I1428" s="121">
        <v>5000</v>
      </c>
      <c r="J1428" s="57">
        <v>432</v>
      </c>
      <c r="K1428" s="56">
        <f t="shared" si="224"/>
        <v>0</v>
      </c>
      <c r="L1428" s="56">
        <f t="shared" si="226"/>
        <v>2.7033792240300374E-2</v>
      </c>
      <c r="M1428" s="54">
        <f t="shared" si="227"/>
        <v>99.484355444305379</v>
      </c>
      <c r="N1428" s="54">
        <f t="shared" si="228"/>
        <v>21.886558197747185</v>
      </c>
      <c r="O1428" s="245">
        <f t="shared" si="229"/>
        <v>31.039118898623279</v>
      </c>
      <c r="P1428" s="54">
        <v>0</v>
      </c>
      <c r="Q1428" s="122">
        <f t="shared" si="225"/>
        <v>1.2332205858276019E-2</v>
      </c>
    </row>
    <row r="1429" spans="1:17" x14ac:dyDescent="0.2">
      <c r="A1429" s="57">
        <f>A1428+1</f>
        <v>4</v>
      </c>
      <c r="B1429" s="57" t="str">
        <f>[1]Лист1!$B$8</f>
        <v>В.Великого,103</v>
      </c>
      <c r="C1429" s="57">
        <v>1958.1</v>
      </c>
      <c r="D1429" s="59"/>
      <c r="E1429" s="60"/>
      <c r="F1429" s="57">
        <f t="shared" si="230"/>
        <v>1958.1</v>
      </c>
      <c r="G1429" s="121">
        <v>1100</v>
      </c>
      <c r="H1429" s="57"/>
      <c r="I1429" s="121">
        <v>5000</v>
      </c>
      <c r="J1429" s="57">
        <v>72</v>
      </c>
      <c r="K1429" s="56">
        <f t="shared" si="224"/>
        <v>0</v>
      </c>
      <c r="L1429" s="56">
        <f t="shared" si="226"/>
        <v>4.5056320400500621E-3</v>
      </c>
      <c r="M1429" s="54">
        <f t="shared" si="227"/>
        <v>16.580725907384227</v>
      </c>
      <c r="N1429" s="54">
        <f t="shared" si="228"/>
        <v>3.6477596996245301</v>
      </c>
      <c r="O1429" s="245">
        <f t="shared" si="229"/>
        <v>5.173186483103879</v>
      </c>
      <c r="P1429" s="54">
        <v>0</v>
      </c>
      <c r="Q1429" s="122">
        <f t="shared" si="225"/>
        <v>1.297261227215803E-2</v>
      </c>
    </row>
    <row r="1430" spans="1:17" x14ac:dyDescent="0.2">
      <c r="A1430" s="57">
        <f>A1429+1</f>
        <v>5</v>
      </c>
      <c r="B1430" s="57" t="str">
        <f>[1]Лист1!$B$9</f>
        <v>В.Великого,105</v>
      </c>
      <c r="C1430" s="57">
        <v>2016.3</v>
      </c>
      <c r="D1430" s="59"/>
      <c r="E1430" s="60"/>
      <c r="F1430" s="57">
        <f t="shared" si="230"/>
        <v>2016.3</v>
      </c>
      <c r="G1430" s="121">
        <v>1100</v>
      </c>
      <c r="H1430" s="57"/>
      <c r="I1430" s="121">
        <v>5000</v>
      </c>
      <c r="J1430" s="57">
        <v>72</v>
      </c>
      <c r="K1430" s="56">
        <f t="shared" si="224"/>
        <v>0</v>
      </c>
      <c r="L1430" s="56">
        <f t="shared" si="226"/>
        <v>4.5056320400500621E-3</v>
      </c>
      <c r="M1430" s="54">
        <f t="shared" si="227"/>
        <v>16.580725907384227</v>
      </c>
      <c r="N1430" s="54">
        <f t="shared" si="228"/>
        <v>3.6477596996245301</v>
      </c>
      <c r="O1430" s="245">
        <f t="shared" si="229"/>
        <v>5.173186483103879</v>
      </c>
      <c r="P1430" s="54">
        <v>0</v>
      </c>
      <c r="Q1430" s="122">
        <f t="shared" si="225"/>
        <v>1.25981610326403E-2</v>
      </c>
    </row>
    <row r="1431" spans="1:17" x14ac:dyDescent="0.2">
      <c r="A1431" s="57">
        <f t="shared" ref="A1431:A1490" si="231">A1430+1</f>
        <v>6</v>
      </c>
      <c r="B1431" s="57" t="str">
        <f>[1]Лист1!$B$10</f>
        <v>В.Великого,109</v>
      </c>
      <c r="C1431" s="57">
        <v>2040.5</v>
      </c>
      <c r="D1431" s="59">
        <v>153.19999999999999</v>
      </c>
      <c r="E1431" s="60"/>
      <c r="F1431" s="57">
        <f t="shared" si="230"/>
        <v>2193.6999999999998</v>
      </c>
      <c r="G1431" s="121">
        <v>1100</v>
      </c>
      <c r="H1431" s="57"/>
      <c r="I1431" s="121">
        <v>5000</v>
      </c>
      <c r="J1431" s="57">
        <v>72</v>
      </c>
      <c r="K1431" s="56">
        <f t="shared" si="224"/>
        <v>0</v>
      </c>
      <c r="L1431" s="56">
        <f t="shared" si="226"/>
        <v>4.5056320400500621E-3</v>
      </c>
      <c r="M1431" s="54">
        <f t="shared" si="227"/>
        <v>16.580725907384227</v>
      </c>
      <c r="N1431" s="54">
        <f t="shared" si="228"/>
        <v>3.6477596996245301</v>
      </c>
      <c r="O1431" s="245">
        <f t="shared" si="229"/>
        <v>5.173186483103879</v>
      </c>
      <c r="P1431" s="54">
        <v>0</v>
      </c>
      <c r="Q1431" s="122">
        <f t="shared" si="225"/>
        <v>1.1579373702016064E-2</v>
      </c>
    </row>
    <row r="1432" spans="1:17" x14ac:dyDescent="0.2">
      <c r="A1432" s="57">
        <f t="shared" si="231"/>
        <v>7</v>
      </c>
      <c r="B1432" s="57" t="str">
        <f>[1]Лист1!$B$11</f>
        <v>В.Великого,111</v>
      </c>
      <c r="C1432" s="57">
        <v>8086.8</v>
      </c>
      <c r="D1432" s="59">
        <v>73.7</v>
      </c>
      <c r="E1432" s="60"/>
      <c r="F1432" s="57">
        <f t="shared" si="230"/>
        <v>8160.5</v>
      </c>
      <c r="G1432" s="121">
        <v>1100</v>
      </c>
      <c r="H1432" s="57"/>
      <c r="I1432" s="121">
        <v>5000</v>
      </c>
      <c r="J1432" s="57">
        <v>288</v>
      </c>
      <c r="K1432" s="56">
        <f t="shared" si="224"/>
        <v>0</v>
      </c>
      <c r="L1432" s="56">
        <f t="shared" si="226"/>
        <v>1.8022528160200248E-2</v>
      </c>
      <c r="M1432" s="54">
        <f t="shared" si="227"/>
        <v>66.32290362953691</v>
      </c>
      <c r="N1432" s="54">
        <f t="shared" si="228"/>
        <v>14.59103879849812</v>
      </c>
      <c r="O1432" s="245">
        <f t="shared" si="229"/>
        <v>20.692745932415516</v>
      </c>
      <c r="P1432" s="54">
        <v>0</v>
      </c>
      <c r="Q1432" s="122">
        <f t="shared" si="225"/>
        <v>1.2451037112977213E-2</v>
      </c>
    </row>
    <row r="1433" spans="1:17" x14ac:dyDescent="0.2">
      <c r="A1433" s="57">
        <f t="shared" si="231"/>
        <v>8</v>
      </c>
      <c r="B1433" s="57" t="str">
        <f>[1]Лист1!$B$12</f>
        <v>В.Великого,113</v>
      </c>
      <c r="C1433" s="57">
        <v>4049.6</v>
      </c>
      <c r="D1433" s="59"/>
      <c r="E1433" s="60"/>
      <c r="F1433" s="57">
        <f t="shared" si="230"/>
        <v>4049.6</v>
      </c>
      <c r="G1433" s="121">
        <v>1100</v>
      </c>
      <c r="H1433" s="57"/>
      <c r="I1433" s="121">
        <v>5000</v>
      </c>
      <c r="J1433" s="57">
        <v>288</v>
      </c>
      <c r="K1433" s="56">
        <f t="shared" si="224"/>
        <v>0</v>
      </c>
      <c r="L1433" s="56">
        <f t="shared" si="226"/>
        <v>1.8022528160200248E-2</v>
      </c>
      <c r="M1433" s="54">
        <f t="shared" si="227"/>
        <v>66.32290362953691</v>
      </c>
      <c r="N1433" s="54">
        <f t="shared" si="228"/>
        <v>14.59103879849812</v>
      </c>
      <c r="O1433" s="245">
        <f t="shared" si="229"/>
        <v>20.692745932415516</v>
      </c>
      <c r="P1433" s="54">
        <v>0</v>
      </c>
      <c r="Q1433" s="122">
        <f t="shared" si="225"/>
        <v>2.5090549279052389E-2</v>
      </c>
    </row>
    <row r="1434" spans="1:17" x14ac:dyDescent="0.2">
      <c r="A1434" s="57">
        <f t="shared" si="231"/>
        <v>9</v>
      </c>
      <c r="B1434" s="57" t="str">
        <f>[1]Лист1!$B$13</f>
        <v>В.Великого,117</v>
      </c>
      <c r="C1434" s="57">
        <v>4091.8</v>
      </c>
      <c r="D1434" s="59"/>
      <c r="E1434" s="60"/>
      <c r="F1434" s="57">
        <f t="shared" si="230"/>
        <v>4091.8</v>
      </c>
      <c r="G1434" s="121">
        <v>1100</v>
      </c>
      <c r="H1434" s="57"/>
      <c r="I1434" s="121">
        <v>5000</v>
      </c>
      <c r="J1434" s="57">
        <v>489</v>
      </c>
      <c r="K1434" s="56">
        <f t="shared" si="224"/>
        <v>0</v>
      </c>
      <c r="L1434" s="56">
        <f t="shared" si="226"/>
        <v>3.060075093867334E-2</v>
      </c>
      <c r="M1434" s="54">
        <f t="shared" si="227"/>
        <v>112.61076345431789</v>
      </c>
      <c r="N1434" s="54">
        <f t="shared" si="228"/>
        <v>24.774367959949934</v>
      </c>
      <c r="O1434" s="245">
        <f t="shared" si="229"/>
        <v>35.134558197747182</v>
      </c>
      <c r="P1434" s="54">
        <v>0</v>
      </c>
      <c r="Q1434" s="122">
        <f t="shared" si="225"/>
        <v>4.2162297671444103E-2</v>
      </c>
    </row>
    <row r="1435" spans="1:17" x14ac:dyDescent="0.2">
      <c r="A1435" s="57">
        <f t="shared" si="231"/>
        <v>10</v>
      </c>
      <c r="B1435" s="57" t="str">
        <f>[1]Лист1!$B$14</f>
        <v>В.Великого,121</v>
      </c>
      <c r="C1435" s="57">
        <v>4035.2</v>
      </c>
      <c r="D1435" s="59"/>
      <c r="E1435" s="60"/>
      <c r="F1435" s="57">
        <f t="shared" si="230"/>
        <v>4035.2</v>
      </c>
      <c r="G1435" s="121">
        <v>1100</v>
      </c>
      <c r="H1435" s="57"/>
      <c r="I1435" s="121">
        <v>5000</v>
      </c>
      <c r="J1435" s="57">
        <v>489</v>
      </c>
      <c r="K1435" s="56">
        <f t="shared" si="224"/>
        <v>0</v>
      </c>
      <c r="L1435" s="56">
        <f t="shared" si="226"/>
        <v>3.060075093867334E-2</v>
      </c>
      <c r="M1435" s="54">
        <f t="shared" si="227"/>
        <v>112.61076345431789</v>
      </c>
      <c r="N1435" s="54">
        <f t="shared" si="228"/>
        <v>24.774367959949934</v>
      </c>
      <c r="O1435" s="245">
        <f t="shared" si="229"/>
        <v>35.134558197747182</v>
      </c>
      <c r="P1435" s="54">
        <v>0</v>
      </c>
      <c r="Q1435" s="122">
        <f t="shared" si="225"/>
        <v>4.2753689931605617E-2</v>
      </c>
    </row>
    <row r="1436" spans="1:17" x14ac:dyDescent="0.2">
      <c r="A1436" s="57">
        <f t="shared" si="231"/>
        <v>11</v>
      </c>
      <c r="B1436" s="57" t="str">
        <f>[1]Лист1!$B$15</f>
        <v>В.Великого,125</v>
      </c>
      <c r="C1436" s="57">
        <v>6226.5</v>
      </c>
      <c r="D1436" s="59"/>
      <c r="E1436" s="60"/>
      <c r="F1436" s="57">
        <f t="shared" si="230"/>
        <v>6226.5</v>
      </c>
      <c r="G1436" s="121">
        <v>1100</v>
      </c>
      <c r="H1436" s="57"/>
      <c r="I1436" s="121">
        <v>5000</v>
      </c>
      <c r="J1436" s="57">
        <v>324</v>
      </c>
      <c r="K1436" s="56">
        <f t="shared" si="224"/>
        <v>0</v>
      </c>
      <c r="L1436" s="56">
        <f t="shared" si="226"/>
        <v>2.027534418022528E-2</v>
      </c>
      <c r="M1436" s="54">
        <f t="shared" si="227"/>
        <v>74.613266583229034</v>
      </c>
      <c r="N1436" s="54">
        <f t="shared" si="228"/>
        <v>16.414918648310387</v>
      </c>
      <c r="O1436" s="245">
        <f t="shared" si="229"/>
        <v>23.279339173967458</v>
      </c>
      <c r="P1436" s="54">
        <v>0</v>
      </c>
      <c r="Q1436" s="122">
        <f t="shared" si="225"/>
        <v>1.8358230852887961E-2</v>
      </c>
    </row>
    <row r="1437" spans="1:17" x14ac:dyDescent="0.2">
      <c r="A1437" s="57">
        <f t="shared" si="231"/>
        <v>12</v>
      </c>
      <c r="B1437" s="57" t="str">
        <f>[1]Лист1!$B$17</f>
        <v>Кульпарківська,121</v>
      </c>
      <c r="C1437" s="57">
        <v>7649.6</v>
      </c>
      <c r="D1437" s="59"/>
      <c r="E1437" s="60"/>
      <c r="F1437" s="57">
        <f t="shared" si="230"/>
        <v>7649.6</v>
      </c>
      <c r="G1437" s="121">
        <v>1100</v>
      </c>
      <c r="H1437" s="57"/>
      <c r="I1437" s="121">
        <v>5000</v>
      </c>
      <c r="J1437" s="57">
        <v>270</v>
      </c>
      <c r="K1437" s="56">
        <f t="shared" si="224"/>
        <v>0</v>
      </c>
      <c r="L1437" s="56">
        <f t="shared" si="226"/>
        <v>1.6896120150187734E-2</v>
      </c>
      <c r="M1437" s="54">
        <f t="shared" si="227"/>
        <v>62.177722152690862</v>
      </c>
      <c r="N1437" s="54">
        <f t="shared" si="228"/>
        <v>13.67909887359199</v>
      </c>
      <c r="O1437" s="245">
        <f t="shared" si="229"/>
        <v>19.39944931163955</v>
      </c>
      <c r="P1437" s="54">
        <v>0</v>
      </c>
      <c r="Q1437" s="122">
        <f t="shared" si="225"/>
        <v>1.245245115272987E-2</v>
      </c>
    </row>
    <row r="1438" spans="1:17" x14ac:dyDescent="0.2">
      <c r="A1438" s="57">
        <f t="shared" si="231"/>
        <v>13</v>
      </c>
      <c r="B1438" s="57" t="str">
        <f>[1]Лист1!$B$18</f>
        <v>Кульпарківська,123</v>
      </c>
      <c r="C1438" s="57">
        <v>5959.3</v>
      </c>
      <c r="D1438" s="59"/>
      <c r="E1438" s="60"/>
      <c r="F1438" s="57">
        <f t="shared" si="230"/>
        <v>5959.3</v>
      </c>
      <c r="G1438" s="121">
        <v>1100</v>
      </c>
      <c r="H1438" s="57"/>
      <c r="I1438" s="121">
        <v>5000</v>
      </c>
      <c r="J1438" s="57">
        <v>216</v>
      </c>
      <c r="K1438" s="56">
        <f t="shared" si="224"/>
        <v>0</v>
      </c>
      <c r="L1438" s="56">
        <f t="shared" si="226"/>
        <v>1.3516896120150187E-2</v>
      </c>
      <c r="M1438" s="54">
        <f t="shared" si="227"/>
        <v>49.74217772215269</v>
      </c>
      <c r="N1438" s="54">
        <f t="shared" si="228"/>
        <v>10.943279098873592</v>
      </c>
      <c r="O1438" s="245">
        <f t="shared" si="229"/>
        <v>15.51955944931164</v>
      </c>
      <c r="P1438" s="54">
        <v>0</v>
      </c>
      <c r="Q1438" s="122">
        <f t="shared" si="225"/>
        <v>1.2787578452223905E-2</v>
      </c>
    </row>
    <row r="1439" spans="1:17" x14ac:dyDescent="0.2">
      <c r="A1439" s="57">
        <f t="shared" si="231"/>
        <v>14</v>
      </c>
      <c r="B1439" s="57" t="str">
        <f>[1]Лист1!$B$19</f>
        <v>Кульпарківська,125</v>
      </c>
      <c r="C1439" s="57">
        <v>4182.7</v>
      </c>
      <c r="D1439" s="59">
        <v>439.8</v>
      </c>
      <c r="E1439" s="60"/>
      <c r="F1439" s="57">
        <f t="shared" si="230"/>
        <v>4622.5</v>
      </c>
      <c r="G1439" s="121">
        <v>1100</v>
      </c>
      <c r="H1439" s="57"/>
      <c r="I1439" s="121">
        <v>5000</v>
      </c>
      <c r="J1439" s="57">
        <v>243</v>
      </c>
      <c r="K1439" s="56">
        <f t="shared" si="224"/>
        <v>0</v>
      </c>
      <c r="L1439" s="56">
        <f t="shared" si="226"/>
        <v>1.520650813516896E-2</v>
      </c>
      <c r="M1439" s="54">
        <f t="shared" si="227"/>
        <v>55.959949937421776</v>
      </c>
      <c r="N1439" s="54">
        <f t="shared" si="228"/>
        <v>12.311188986232791</v>
      </c>
      <c r="O1439" s="245">
        <f t="shared" si="229"/>
        <v>17.459504380475593</v>
      </c>
      <c r="P1439" s="54">
        <v>0</v>
      </c>
      <c r="Q1439" s="122">
        <f t="shared" si="225"/>
        <v>1.8546380379476507E-2</v>
      </c>
    </row>
    <row r="1440" spans="1:17" x14ac:dyDescent="0.2">
      <c r="A1440" s="57">
        <f t="shared" si="231"/>
        <v>15</v>
      </c>
      <c r="B1440" s="57" t="str">
        <f>[1]Лист1!$B$20</f>
        <v>Кульпарківська,129</v>
      </c>
      <c r="C1440" s="57">
        <v>4158.5</v>
      </c>
      <c r="D1440" s="59">
        <v>82.1</v>
      </c>
      <c r="E1440" s="60"/>
      <c r="F1440" s="57">
        <f t="shared" si="230"/>
        <v>4240.6000000000004</v>
      </c>
      <c r="G1440" s="121">
        <v>1100</v>
      </c>
      <c r="H1440" s="57"/>
      <c r="I1440" s="121">
        <v>5000</v>
      </c>
      <c r="J1440" s="57">
        <v>243</v>
      </c>
      <c r="K1440" s="56">
        <f t="shared" si="224"/>
        <v>0</v>
      </c>
      <c r="L1440" s="56">
        <f t="shared" si="226"/>
        <v>1.520650813516896E-2</v>
      </c>
      <c r="M1440" s="54">
        <f t="shared" si="227"/>
        <v>55.959949937421776</v>
      </c>
      <c r="N1440" s="54">
        <f t="shared" si="228"/>
        <v>12.311188986232791</v>
      </c>
      <c r="O1440" s="245">
        <f t="shared" si="229"/>
        <v>17.459504380475593</v>
      </c>
      <c r="P1440" s="54">
        <v>0</v>
      </c>
      <c r="Q1440" s="122">
        <f t="shared" si="225"/>
        <v>2.021663050137484E-2</v>
      </c>
    </row>
    <row r="1441" spans="1:17" x14ac:dyDescent="0.2">
      <c r="A1441" s="57">
        <f t="shared" si="231"/>
        <v>16</v>
      </c>
      <c r="B1441" s="57" t="str">
        <f>[1]Лист1!$B$21</f>
        <v>Кульпарківська,133</v>
      </c>
      <c r="C1441" s="57">
        <v>7806.9</v>
      </c>
      <c r="D1441" s="59"/>
      <c r="E1441" s="60"/>
      <c r="F1441" s="57">
        <f t="shared" si="230"/>
        <v>7806.9</v>
      </c>
      <c r="G1441" s="121">
        <v>1100</v>
      </c>
      <c r="H1441" s="57"/>
      <c r="I1441" s="121">
        <v>5000</v>
      </c>
      <c r="J1441" s="57">
        <v>270</v>
      </c>
      <c r="K1441" s="56">
        <f t="shared" si="224"/>
        <v>0</v>
      </c>
      <c r="L1441" s="56">
        <f t="shared" si="226"/>
        <v>1.6896120150187734E-2</v>
      </c>
      <c r="M1441" s="54">
        <f t="shared" si="227"/>
        <v>62.177722152690862</v>
      </c>
      <c r="N1441" s="54">
        <f t="shared" si="228"/>
        <v>13.67909887359199</v>
      </c>
      <c r="O1441" s="245">
        <f t="shared" si="229"/>
        <v>19.39944931163955</v>
      </c>
      <c r="P1441" s="54">
        <v>0</v>
      </c>
      <c r="Q1441" s="122">
        <f t="shared" si="225"/>
        <v>1.2201548673343122E-2</v>
      </c>
    </row>
    <row r="1442" spans="1:17" x14ac:dyDescent="0.2">
      <c r="A1442" s="57">
        <f t="shared" si="231"/>
        <v>17</v>
      </c>
      <c r="B1442" s="57" t="str">
        <f>[1]Лист1!$B$22</f>
        <v>Кульпарківська,133а</v>
      </c>
      <c r="C1442" s="57">
        <v>4253.3999999999996</v>
      </c>
      <c r="D1442" s="59"/>
      <c r="E1442" s="60"/>
      <c r="F1442" s="57">
        <f t="shared" si="230"/>
        <v>4253.3999999999996</v>
      </c>
      <c r="G1442" s="121">
        <v>1100</v>
      </c>
      <c r="H1442" s="57"/>
      <c r="I1442" s="121">
        <v>5000</v>
      </c>
      <c r="J1442" s="57">
        <v>252</v>
      </c>
      <c r="K1442" s="56">
        <f t="shared" si="224"/>
        <v>0</v>
      </c>
      <c r="L1442" s="56">
        <f t="shared" si="226"/>
        <v>1.5769712140175217E-2</v>
      </c>
      <c r="M1442" s="54">
        <f t="shared" si="227"/>
        <v>58.0325406758448</v>
      </c>
      <c r="N1442" s="54">
        <f t="shared" si="228"/>
        <v>12.767158948685855</v>
      </c>
      <c r="O1442" s="245">
        <f t="shared" si="229"/>
        <v>18.106152690863578</v>
      </c>
      <c r="P1442" s="54">
        <v>0</v>
      </c>
      <c r="Q1442" s="122">
        <f t="shared" si="225"/>
        <v>2.0902302232424473E-2</v>
      </c>
    </row>
    <row r="1443" spans="1:17" x14ac:dyDescent="0.2">
      <c r="A1443" s="57">
        <f t="shared" si="231"/>
        <v>18</v>
      </c>
      <c r="B1443" s="57" t="str">
        <f>[1]Лист1!$B$23</f>
        <v>Кульпарківська,135</v>
      </c>
      <c r="C1443" s="57">
        <v>7737.08</v>
      </c>
      <c r="D1443" s="59"/>
      <c r="E1443" s="60"/>
      <c r="F1443" s="57">
        <f t="shared" si="230"/>
        <v>7737.08</v>
      </c>
      <c r="G1443" s="121">
        <v>1100</v>
      </c>
      <c r="H1443" s="57"/>
      <c r="I1443" s="121">
        <v>5000</v>
      </c>
      <c r="J1443" s="57">
        <v>270</v>
      </c>
      <c r="K1443" s="56">
        <f t="shared" si="224"/>
        <v>0</v>
      </c>
      <c r="L1443" s="56">
        <f t="shared" si="226"/>
        <v>1.6896120150187734E-2</v>
      </c>
      <c r="M1443" s="54">
        <f t="shared" si="227"/>
        <v>62.177722152690862</v>
      </c>
      <c r="N1443" s="54">
        <f t="shared" si="228"/>
        <v>13.67909887359199</v>
      </c>
      <c r="O1443" s="245">
        <f t="shared" si="229"/>
        <v>19.39944931163955</v>
      </c>
      <c r="P1443" s="54">
        <v>0</v>
      </c>
      <c r="Q1443" s="122">
        <f t="shared" si="225"/>
        <v>1.2311656379140763E-2</v>
      </c>
    </row>
    <row r="1444" spans="1:17" x14ac:dyDescent="0.2">
      <c r="A1444" s="57">
        <f t="shared" si="231"/>
        <v>19</v>
      </c>
      <c r="B1444" s="57" t="str">
        <f>[1]Лист1!$B$24</f>
        <v>Наукова,44</v>
      </c>
      <c r="C1444" s="57">
        <v>8046.52</v>
      </c>
      <c r="D1444" s="59"/>
      <c r="E1444" s="60"/>
      <c r="F1444" s="57">
        <f t="shared" si="230"/>
        <v>8046.52</v>
      </c>
      <c r="G1444" s="121">
        <v>1100</v>
      </c>
      <c r="H1444" s="57"/>
      <c r="I1444" s="121">
        <v>5000</v>
      </c>
      <c r="J1444" s="57">
        <v>288</v>
      </c>
      <c r="K1444" s="56">
        <f t="shared" si="224"/>
        <v>0</v>
      </c>
      <c r="L1444" s="56">
        <f t="shared" si="226"/>
        <v>1.8022528160200248E-2</v>
      </c>
      <c r="M1444" s="54">
        <f t="shared" si="227"/>
        <v>66.32290362953691</v>
      </c>
      <c r="N1444" s="54">
        <f t="shared" si="228"/>
        <v>14.59103879849812</v>
      </c>
      <c r="O1444" s="245">
        <f t="shared" si="229"/>
        <v>20.692745932415516</v>
      </c>
      <c r="P1444" s="54">
        <v>0</v>
      </c>
      <c r="Q1444" s="122">
        <f t="shared" si="225"/>
        <v>1.2627407669458418E-2</v>
      </c>
    </row>
    <row r="1445" spans="1:17" x14ac:dyDescent="0.2">
      <c r="A1445" s="57">
        <f t="shared" si="231"/>
        <v>20</v>
      </c>
      <c r="B1445" s="57" t="str">
        <f>[1]Лист1!$B$25</f>
        <v>Наукова,46</v>
      </c>
      <c r="C1445" s="57">
        <v>8105.15</v>
      </c>
      <c r="D1445" s="59"/>
      <c r="E1445" s="60"/>
      <c r="F1445" s="57">
        <f t="shared" si="230"/>
        <v>8105.15</v>
      </c>
      <c r="G1445" s="121">
        <v>1100</v>
      </c>
      <c r="H1445" s="57"/>
      <c r="I1445" s="121">
        <v>5000</v>
      </c>
      <c r="J1445" s="57">
        <v>288</v>
      </c>
      <c r="K1445" s="56">
        <f t="shared" si="224"/>
        <v>0</v>
      </c>
      <c r="L1445" s="56">
        <f t="shared" si="226"/>
        <v>1.8022528160200248E-2</v>
      </c>
      <c r="M1445" s="54">
        <f t="shared" si="227"/>
        <v>66.32290362953691</v>
      </c>
      <c r="N1445" s="54">
        <f t="shared" si="228"/>
        <v>14.59103879849812</v>
      </c>
      <c r="O1445" s="245">
        <f t="shared" si="229"/>
        <v>20.692745932415516</v>
      </c>
      <c r="P1445" s="54">
        <v>0</v>
      </c>
      <c r="Q1445" s="122">
        <f t="shared" si="225"/>
        <v>1.2536065138887073E-2</v>
      </c>
    </row>
    <row r="1446" spans="1:17" x14ac:dyDescent="0.2">
      <c r="A1446" s="57">
        <f t="shared" si="231"/>
        <v>21</v>
      </c>
      <c r="B1446" s="57" t="str">
        <f>[1]Лист1!$B$26</f>
        <v>Наукова,48</v>
      </c>
      <c r="C1446" s="57">
        <v>4156.1000000000004</v>
      </c>
      <c r="D1446" s="59"/>
      <c r="E1446" s="60"/>
      <c r="F1446" s="57">
        <f t="shared" si="230"/>
        <v>4156.1000000000004</v>
      </c>
      <c r="G1446" s="121">
        <v>1100</v>
      </c>
      <c r="H1446" s="57"/>
      <c r="I1446" s="121">
        <v>5000</v>
      </c>
      <c r="J1446" s="57">
        <v>144</v>
      </c>
      <c r="K1446" s="56">
        <f t="shared" si="224"/>
        <v>0</v>
      </c>
      <c r="L1446" s="56">
        <f t="shared" si="226"/>
        <v>9.0112640801001242E-3</v>
      </c>
      <c r="M1446" s="54">
        <f t="shared" si="227"/>
        <v>33.161451814768455</v>
      </c>
      <c r="N1446" s="54">
        <f t="shared" si="228"/>
        <v>7.2955193992490601</v>
      </c>
      <c r="O1446" s="245">
        <f t="shared" si="229"/>
        <v>10.346372966207758</v>
      </c>
      <c r="P1446" s="54">
        <v>0</v>
      </c>
      <c r="Q1446" s="122">
        <f t="shared" si="225"/>
        <v>1.2223802165545888E-2</v>
      </c>
    </row>
    <row r="1447" spans="1:17" x14ac:dyDescent="0.2">
      <c r="A1447" s="57">
        <f t="shared" si="231"/>
        <v>22</v>
      </c>
      <c r="B1447" s="57" t="str">
        <f>[1]Лист1!$B$27</f>
        <v>Наукова,50</v>
      </c>
      <c r="C1447" s="57">
        <v>4088.3</v>
      </c>
      <c r="D1447" s="59"/>
      <c r="E1447" s="60"/>
      <c r="F1447" s="57">
        <f t="shared" si="230"/>
        <v>4088.3</v>
      </c>
      <c r="G1447" s="121">
        <v>1100</v>
      </c>
      <c r="H1447" s="57"/>
      <c r="I1447" s="121">
        <v>5000</v>
      </c>
      <c r="J1447" s="57">
        <v>144</v>
      </c>
      <c r="K1447" s="56">
        <f t="shared" si="224"/>
        <v>0</v>
      </c>
      <c r="L1447" s="56">
        <f t="shared" si="226"/>
        <v>9.0112640801001242E-3</v>
      </c>
      <c r="M1447" s="54">
        <f t="shared" si="227"/>
        <v>33.161451814768455</v>
      </c>
      <c r="N1447" s="54">
        <f t="shared" si="228"/>
        <v>7.2955193992490601</v>
      </c>
      <c r="O1447" s="245">
        <f t="shared" si="229"/>
        <v>10.346372966207758</v>
      </c>
      <c r="P1447" s="54">
        <v>0</v>
      </c>
      <c r="Q1447" s="122">
        <f t="shared" si="225"/>
        <v>1.2426520602750598E-2</v>
      </c>
    </row>
    <row r="1448" spans="1:17" x14ac:dyDescent="0.2">
      <c r="A1448" s="57">
        <f t="shared" si="231"/>
        <v>23</v>
      </c>
      <c r="B1448" s="57" t="str">
        <f>[1]Лист1!$B$28</f>
        <v>Наукова,52</v>
      </c>
      <c r="C1448" s="57">
        <v>4075.2</v>
      </c>
      <c r="D1448" s="59"/>
      <c r="E1448" s="60"/>
      <c r="F1448" s="57">
        <f t="shared" si="230"/>
        <v>4075.2</v>
      </c>
      <c r="G1448" s="121">
        <v>1100</v>
      </c>
      <c r="H1448" s="57"/>
      <c r="I1448" s="121">
        <v>5000</v>
      </c>
      <c r="J1448" s="57">
        <v>144</v>
      </c>
      <c r="K1448" s="56">
        <f t="shared" si="224"/>
        <v>0</v>
      </c>
      <c r="L1448" s="56">
        <f t="shared" si="226"/>
        <v>9.0112640801001242E-3</v>
      </c>
      <c r="M1448" s="54">
        <f t="shared" si="227"/>
        <v>33.161451814768455</v>
      </c>
      <c r="N1448" s="54">
        <f t="shared" si="228"/>
        <v>7.2955193992490601</v>
      </c>
      <c r="O1448" s="245">
        <f t="shared" si="229"/>
        <v>10.346372966207758</v>
      </c>
      <c r="P1448" s="54">
        <v>0</v>
      </c>
      <c r="Q1448" s="122">
        <f t="shared" si="225"/>
        <v>1.2466466475320298E-2</v>
      </c>
    </row>
    <row r="1449" spans="1:17" x14ac:dyDescent="0.2">
      <c r="A1449" s="57">
        <f t="shared" si="231"/>
        <v>24</v>
      </c>
      <c r="B1449" s="57" t="str">
        <f>[1]Лист1!$B$29</f>
        <v>Наукова,62</v>
      </c>
      <c r="C1449" s="57">
        <v>12235.2</v>
      </c>
      <c r="D1449" s="59"/>
      <c r="E1449" s="60">
        <v>13</v>
      </c>
      <c r="F1449" s="57">
        <f t="shared" si="230"/>
        <v>12248.2</v>
      </c>
      <c r="G1449" s="121">
        <v>1100</v>
      </c>
      <c r="H1449" s="57"/>
      <c r="I1449" s="121">
        <v>5000</v>
      </c>
      <c r="J1449" s="57">
        <v>432</v>
      </c>
      <c r="K1449" s="56">
        <f t="shared" si="224"/>
        <v>0</v>
      </c>
      <c r="L1449" s="56">
        <f t="shared" si="226"/>
        <v>2.7033792240300374E-2</v>
      </c>
      <c r="M1449" s="54">
        <f t="shared" si="227"/>
        <v>99.484355444305379</v>
      </c>
      <c r="N1449" s="54">
        <f t="shared" si="228"/>
        <v>21.886558197747185</v>
      </c>
      <c r="O1449" s="245">
        <f t="shared" si="229"/>
        <v>31.039118898623279</v>
      </c>
      <c r="P1449" s="54">
        <v>0</v>
      </c>
      <c r="Q1449" s="122">
        <f t="shared" si="225"/>
        <v>1.2443463736767512E-2</v>
      </c>
    </row>
    <row r="1450" spans="1:17" x14ac:dyDescent="0.2">
      <c r="A1450" s="57">
        <f t="shared" si="231"/>
        <v>25</v>
      </c>
      <c r="B1450" s="57" t="str">
        <f>[1]Лист1!$B$30</f>
        <v>Наукова,64</v>
      </c>
      <c r="C1450" s="57">
        <v>8230.2999999999993</v>
      </c>
      <c r="D1450" s="59">
        <v>160.6</v>
      </c>
      <c r="E1450" s="60"/>
      <c r="F1450" s="57">
        <f t="shared" si="230"/>
        <v>8390.9</v>
      </c>
      <c r="G1450" s="121">
        <v>1100</v>
      </c>
      <c r="H1450" s="57"/>
      <c r="I1450" s="121">
        <v>5000</v>
      </c>
      <c r="J1450" s="57">
        <v>288</v>
      </c>
      <c r="K1450" s="56">
        <f t="shared" si="224"/>
        <v>0</v>
      </c>
      <c r="L1450" s="56">
        <f t="shared" si="226"/>
        <v>1.8022528160200248E-2</v>
      </c>
      <c r="M1450" s="54">
        <f t="shared" si="227"/>
        <v>66.32290362953691</v>
      </c>
      <c r="N1450" s="54">
        <f t="shared" si="228"/>
        <v>14.59103879849812</v>
      </c>
      <c r="O1450" s="245">
        <f t="shared" si="229"/>
        <v>20.692745932415516</v>
      </c>
      <c r="P1450" s="54">
        <v>0</v>
      </c>
      <c r="Q1450" s="122">
        <f t="shared" si="225"/>
        <v>1.2109152577250421E-2</v>
      </c>
    </row>
    <row r="1451" spans="1:17" x14ac:dyDescent="0.2">
      <c r="A1451" s="57">
        <f t="shared" si="231"/>
        <v>26</v>
      </c>
      <c r="B1451" s="57" t="str">
        <f>[1]Лист1!$B$31</f>
        <v>Наукова,74</v>
      </c>
      <c r="C1451" s="57">
        <v>6165.7</v>
      </c>
      <c r="D1451" s="59"/>
      <c r="E1451" s="60"/>
      <c r="F1451" s="57">
        <f t="shared" si="230"/>
        <v>6165.7</v>
      </c>
      <c r="G1451" s="121">
        <v>1100</v>
      </c>
      <c r="H1451" s="57"/>
      <c r="I1451" s="121">
        <v>5000</v>
      </c>
      <c r="J1451" s="57">
        <v>216</v>
      </c>
      <c r="K1451" s="56">
        <f t="shared" si="224"/>
        <v>0</v>
      </c>
      <c r="L1451" s="56">
        <f t="shared" si="226"/>
        <v>1.3516896120150187E-2</v>
      </c>
      <c r="M1451" s="54">
        <f t="shared" si="227"/>
        <v>49.74217772215269</v>
      </c>
      <c r="N1451" s="54">
        <f t="shared" si="228"/>
        <v>10.943279098873592</v>
      </c>
      <c r="O1451" s="245">
        <f t="shared" si="229"/>
        <v>15.51955944931164</v>
      </c>
      <c r="P1451" s="54">
        <v>0</v>
      </c>
      <c r="Q1451" s="122">
        <f t="shared" si="225"/>
        <v>1.2359507642333867E-2</v>
      </c>
    </row>
    <row r="1452" spans="1:17" x14ac:dyDescent="0.2">
      <c r="A1452" s="57">
        <f t="shared" si="231"/>
        <v>27</v>
      </c>
      <c r="B1452" s="57" t="str">
        <f>[1]Лист1!$B$32</f>
        <v>Наукова,86</v>
      </c>
      <c r="C1452" s="57">
        <v>4053.1</v>
      </c>
      <c r="D1452" s="59"/>
      <c r="E1452" s="60"/>
      <c r="F1452" s="57">
        <f t="shared" si="230"/>
        <v>4053.1</v>
      </c>
      <c r="G1452" s="121">
        <v>1100</v>
      </c>
      <c r="H1452" s="57"/>
      <c r="I1452" s="121">
        <v>5000</v>
      </c>
      <c r="J1452" s="57">
        <v>144</v>
      </c>
      <c r="K1452" s="56">
        <f t="shared" si="224"/>
        <v>0</v>
      </c>
      <c r="L1452" s="56">
        <f t="shared" si="226"/>
        <v>9.0112640801001242E-3</v>
      </c>
      <c r="M1452" s="54">
        <f t="shared" si="227"/>
        <v>33.161451814768455</v>
      </c>
      <c r="N1452" s="54">
        <f t="shared" si="228"/>
        <v>7.2955193992490601</v>
      </c>
      <c r="O1452" s="245">
        <f t="shared" si="229"/>
        <v>10.346372966207758</v>
      </c>
      <c r="P1452" s="54">
        <v>0</v>
      </c>
      <c r="Q1452" s="122">
        <f t="shared" si="225"/>
        <v>1.2534441336316714E-2</v>
      </c>
    </row>
    <row r="1453" spans="1:17" x14ac:dyDescent="0.2">
      <c r="A1453" s="57">
        <f t="shared" si="231"/>
        <v>28</v>
      </c>
      <c r="B1453" s="57" t="str">
        <f>[1]Лист1!$B$33</f>
        <v>Наукова,94</v>
      </c>
      <c r="C1453" s="57">
        <v>12192.44</v>
      </c>
      <c r="D1453" s="59"/>
      <c r="E1453" s="60"/>
      <c r="F1453" s="57">
        <f t="shared" si="230"/>
        <v>12192.44</v>
      </c>
      <c r="G1453" s="121">
        <v>1100</v>
      </c>
      <c r="H1453" s="57"/>
      <c r="I1453" s="121">
        <v>5000</v>
      </c>
      <c r="J1453" s="57">
        <v>432</v>
      </c>
      <c r="K1453" s="56">
        <f t="shared" si="224"/>
        <v>0</v>
      </c>
      <c r="L1453" s="56">
        <f t="shared" si="226"/>
        <v>2.7033792240300374E-2</v>
      </c>
      <c r="M1453" s="54">
        <f t="shared" si="227"/>
        <v>99.484355444305379</v>
      </c>
      <c r="N1453" s="54">
        <f t="shared" si="228"/>
        <v>21.886558197747185</v>
      </c>
      <c r="O1453" s="245">
        <f t="shared" si="229"/>
        <v>31.039118898623279</v>
      </c>
      <c r="P1453" s="54">
        <v>0</v>
      </c>
      <c r="Q1453" s="122">
        <f t="shared" si="225"/>
        <v>1.2500371750090699E-2</v>
      </c>
    </row>
    <row r="1454" spans="1:17" x14ac:dyDescent="0.2">
      <c r="A1454" s="57">
        <f t="shared" si="231"/>
        <v>29</v>
      </c>
      <c r="B1454" s="57" t="str">
        <f>[1]Лист1!$B$34</f>
        <v>Наукова,112</v>
      </c>
      <c r="C1454" s="57">
        <v>8096.5</v>
      </c>
      <c r="D1454" s="59"/>
      <c r="E1454" s="60">
        <v>112.7</v>
      </c>
      <c r="F1454" s="57">
        <f t="shared" si="230"/>
        <v>8209.2000000000007</v>
      </c>
      <c r="G1454" s="121">
        <v>1100</v>
      </c>
      <c r="H1454" s="57"/>
      <c r="I1454" s="121">
        <v>5000</v>
      </c>
      <c r="J1454" s="57">
        <v>288</v>
      </c>
      <c r="K1454" s="56">
        <f t="shared" si="224"/>
        <v>0</v>
      </c>
      <c r="L1454" s="56">
        <f t="shared" si="226"/>
        <v>1.8022528160200248E-2</v>
      </c>
      <c r="M1454" s="54">
        <f t="shared" si="227"/>
        <v>66.32290362953691</v>
      </c>
      <c r="N1454" s="54">
        <f t="shared" si="228"/>
        <v>14.59103879849812</v>
      </c>
      <c r="O1454" s="245">
        <f t="shared" si="229"/>
        <v>20.692745932415516</v>
      </c>
      <c r="P1454" s="54">
        <v>0</v>
      </c>
      <c r="Q1454" s="122">
        <f t="shared" si="225"/>
        <v>1.2377172971842633E-2</v>
      </c>
    </row>
    <row r="1455" spans="1:17" x14ac:dyDescent="0.2">
      <c r="A1455" s="57">
        <f t="shared" si="231"/>
        <v>30</v>
      </c>
      <c r="B1455" s="57" t="str">
        <f>[1]Лист1!$B$35</f>
        <v>Наукова,114</v>
      </c>
      <c r="C1455" s="57">
        <v>3682.5</v>
      </c>
      <c r="D1455" s="59"/>
      <c r="E1455" s="60"/>
      <c r="F1455" s="57">
        <f t="shared" si="230"/>
        <v>3682.5</v>
      </c>
      <c r="G1455" s="121">
        <v>1100</v>
      </c>
      <c r="H1455" s="57"/>
      <c r="I1455" s="121">
        <v>5000</v>
      </c>
      <c r="J1455" s="57">
        <v>126</v>
      </c>
      <c r="K1455" s="56">
        <f t="shared" si="224"/>
        <v>0</v>
      </c>
      <c r="L1455" s="56">
        <f t="shared" si="226"/>
        <v>7.8848560700876084E-3</v>
      </c>
      <c r="M1455" s="54">
        <f t="shared" si="227"/>
        <v>29.0162703379224</v>
      </c>
      <c r="N1455" s="54">
        <f t="shared" si="228"/>
        <v>6.3835794743429277</v>
      </c>
      <c r="O1455" s="245">
        <f t="shared" si="229"/>
        <v>9.0530763454317889</v>
      </c>
      <c r="P1455" s="54">
        <v>0</v>
      </c>
      <c r="Q1455" s="122">
        <f t="shared" si="225"/>
        <v>1.207139882082746E-2</v>
      </c>
    </row>
    <row r="1456" spans="1:17" x14ac:dyDescent="0.2">
      <c r="A1456" s="57">
        <f t="shared" si="231"/>
        <v>31</v>
      </c>
      <c r="B1456" s="57" t="str">
        <f>[3]Лист1!$B$36</f>
        <v>Наукова,116</v>
      </c>
      <c r="C1456" s="57">
        <v>8191.3</v>
      </c>
      <c r="D1456" s="59"/>
      <c r="E1456" s="60"/>
      <c r="F1456" s="57">
        <v>8191.3</v>
      </c>
      <c r="G1456" s="121">
        <v>1100</v>
      </c>
      <c r="H1456" s="57"/>
      <c r="I1456" s="121">
        <v>5000</v>
      </c>
      <c r="J1456" s="57">
        <v>288</v>
      </c>
      <c r="K1456" s="56">
        <f t="shared" si="224"/>
        <v>0</v>
      </c>
      <c r="L1456" s="56">
        <f t="shared" si="226"/>
        <v>1.8022528160200248E-2</v>
      </c>
      <c r="M1456" s="54">
        <f t="shared" si="227"/>
        <v>66.32290362953691</v>
      </c>
      <c r="N1456" s="54">
        <f t="shared" si="228"/>
        <v>14.59103879849812</v>
      </c>
      <c r="O1456" s="245">
        <f t="shared" si="229"/>
        <v>20.692745932415516</v>
      </c>
      <c r="P1456" s="54">
        <v>0</v>
      </c>
      <c r="Q1456" s="122">
        <f t="shared" si="225"/>
        <v>1.2404220131169721E-2</v>
      </c>
    </row>
    <row r="1457" spans="1:17" x14ac:dyDescent="0.2">
      <c r="A1457" s="57">
        <f t="shared" si="231"/>
        <v>32</v>
      </c>
      <c r="B1457" s="57" t="str">
        <f>[1]Лист1!$B$37</f>
        <v>Симоненка,3</v>
      </c>
      <c r="C1457" s="57">
        <v>4054.7</v>
      </c>
      <c r="D1457" s="59"/>
      <c r="E1457" s="60">
        <v>125</v>
      </c>
      <c r="F1457" s="57">
        <f t="shared" si="230"/>
        <v>4179.7</v>
      </c>
      <c r="G1457" s="121">
        <v>1100</v>
      </c>
      <c r="H1457" s="57"/>
      <c r="I1457" s="121">
        <v>5000</v>
      </c>
      <c r="J1457" s="57">
        <v>489</v>
      </c>
      <c r="K1457" s="56">
        <f t="shared" ref="K1457:K1489" si="232">H1457/G1457</f>
        <v>0</v>
      </c>
      <c r="L1457" s="56">
        <f t="shared" si="226"/>
        <v>3.060075093867334E-2</v>
      </c>
      <c r="M1457" s="54">
        <f t="shared" si="227"/>
        <v>112.61076345431789</v>
      </c>
      <c r="N1457" s="54">
        <f t="shared" si="228"/>
        <v>24.774367959949934</v>
      </c>
      <c r="O1457" s="245">
        <f t="shared" si="229"/>
        <v>35.134558197747182</v>
      </c>
      <c r="P1457" s="54">
        <v>0</v>
      </c>
      <c r="Q1457" s="122">
        <f t="shared" si="225"/>
        <v>4.1275615381968798E-2</v>
      </c>
    </row>
    <row r="1458" spans="1:17" x14ac:dyDescent="0.2">
      <c r="A1458" s="57">
        <f t="shared" si="231"/>
        <v>33</v>
      </c>
      <c r="B1458" s="57" t="str">
        <f>[1]Лист1!$B$38</f>
        <v>Симоненка,7</v>
      </c>
      <c r="C1458" s="57">
        <v>3967.5</v>
      </c>
      <c r="D1458" s="59"/>
      <c r="E1458" s="60">
        <v>74.5</v>
      </c>
      <c r="F1458" s="57">
        <f t="shared" si="230"/>
        <v>4042</v>
      </c>
      <c r="G1458" s="121">
        <v>1100</v>
      </c>
      <c r="H1458" s="57"/>
      <c r="I1458" s="121">
        <v>5000</v>
      </c>
      <c r="J1458" s="57">
        <v>144</v>
      </c>
      <c r="K1458" s="56">
        <f t="shared" si="232"/>
        <v>0</v>
      </c>
      <c r="L1458" s="56">
        <f t="shared" si="226"/>
        <v>9.0112640801001242E-3</v>
      </c>
      <c r="M1458" s="54">
        <f t="shared" si="227"/>
        <v>33.161451814768455</v>
      </c>
      <c r="N1458" s="54">
        <f t="shared" si="228"/>
        <v>7.2955193992490601</v>
      </c>
      <c r="O1458" s="245">
        <f t="shared" ref="O1458:O1490" si="233">M1458*0.312</f>
        <v>10.346372966207758</v>
      </c>
      <c r="P1458" s="54">
        <v>0</v>
      </c>
      <c r="Q1458" s="122">
        <f t="shared" ref="Q1458:Q1489" si="234">(M1458+N1458+O1458+P1458)/F1458</f>
        <v>1.2568862983727183E-2</v>
      </c>
    </row>
    <row r="1459" spans="1:17" x14ac:dyDescent="0.2">
      <c r="A1459" s="57">
        <f t="shared" si="231"/>
        <v>34</v>
      </c>
      <c r="B1459" s="57" t="str">
        <f>[1]Лист1!$B$39</f>
        <v>Симоненка,12</v>
      </c>
      <c r="C1459" s="57">
        <v>7733.7</v>
      </c>
      <c r="D1459" s="59"/>
      <c r="E1459" s="60"/>
      <c r="F1459" s="57">
        <f t="shared" si="230"/>
        <v>7733.7</v>
      </c>
      <c r="G1459" s="121">
        <v>1100</v>
      </c>
      <c r="H1459" s="57"/>
      <c r="I1459" s="121">
        <v>5000</v>
      </c>
      <c r="J1459" s="57">
        <v>288</v>
      </c>
      <c r="K1459" s="56">
        <f t="shared" si="232"/>
        <v>0</v>
      </c>
      <c r="L1459" s="56">
        <f t="shared" si="226"/>
        <v>1.8022528160200248E-2</v>
      </c>
      <c r="M1459" s="54">
        <f t="shared" si="227"/>
        <v>66.32290362953691</v>
      </c>
      <c r="N1459" s="54">
        <f t="shared" si="228"/>
        <v>14.59103879849812</v>
      </c>
      <c r="O1459" s="245">
        <f t="shared" si="233"/>
        <v>20.692745932415516</v>
      </c>
      <c r="P1459" s="54">
        <v>0</v>
      </c>
      <c r="Q1459" s="122">
        <f t="shared" si="234"/>
        <v>1.3138172978063611E-2</v>
      </c>
    </row>
    <row r="1460" spans="1:17" x14ac:dyDescent="0.2">
      <c r="A1460" s="57">
        <f t="shared" si="231"/>
        <v>35</v>
      </c>
      <c r="B1460" s="57" t="str">
        <f>[1]Лист1!$B$41</f>
        <v>Симоненка,18</v>
      </c>
      <c r="C1460" s="57">
        <v>5374.3</v>
      </c>
      <c r="D1460" s="59"/>
      <c r="E1460" s="60"/>
      <c r="F1460" s="57">
        <f t="shared" si="230"/>
        <v>5374.3</v>
      </c>
      <c r="G1460" s="121">
        <v>1100</v>
      </c>
      <c r="H1460" s="57"/>
      <c r="I1460" s="121">
        <v>5000</v>
      </c>
      <c r="J1460" s="57">
        <v>180</v>
      </c>
      <c r="K1460" s="56">
        <f t="shared" si="232"/>
        <v>0</v>
      </c>
      <c r="L1460" s="56">
        <f t="shared" si="226"/>
        <v>1.1264080100125156E-2</v>
      </c>
      <c r="M1460" s="54">
        <f t="shared" si="227"/>
        <v>41.451814768460572</v>
      </c>
      <c r="N1460" s="54">
        <f t="shared" si="228"/>
        <v>9.1193992490613258</v>
      </c>
      <c r="O1460" s="245">
        <f t="shared" si="233"/>
        <v>12.932966207759698</v>
      </c>
      <c r="P1460" s="54">
        <v>0</v>
      </c>
      <c r="Q1460" s="122">
        <f t="shared" si="234"/>
        <v>1.1816270067782146E-2</v>
      </c>
    </row>
    <row r="1461" spans="1:17" x14ac:dyDescent="0.2">
      <c r="A1461" s="57">
        <f t="shared" si="231"/>
        <v>36</v>
      </c>
      <c r="B1461" s="57" t="str">
        <f>[1]Лист1!$B$42</f>
        <v>Симоненка,20</v>
      </c>
      <c r="C1461" s="57">
        <v>8191.7</v>
      </c>
      <c r="D1461" s="59"/>
      <c r="E1461" s="60"/>
      <c r="F1461" s="57">
        <f t="shared" si="230"/>
        <v>8191.7</v>
      </c>
      <c r="G1461" s="121">
        <v>1100</v>
      </c>
      <c r="H1461" s="57"/>
      <c r="I1461" s="121">
        <v>5000</v>
      </c>
      <c r="J1461" s="57">
        <v>288</v>
      </c>
      <c r="K1461" s="56">
        <f t="shared" si="232"/>
        <v>0</v>
      </c>
      <c r="L1461" s="56">
        <f t="shared" si="226"/>
        <v>1.8022528160200248E-2</v>
      </c>
      <c r="M1461" s="54">
        <f t="shared" si="227"/>
        <v>66.32290362953691</v>
      </c>
      <c r="N1461" s="54">
        <f t="shared" si="228"/>
        <v>14.59103879849812</v>
      </c>
      <c r="O1461" s="245">
        <f t="shared" si="233"/>
        <v>20.692745932415516</v>
      </c>
      <c r="P1461" s="54">
        <v>0</v>
      </c>
      <c r="Q1461" s="122">
        <f t="shared" si="234"/>
        <v>1.2403614434177344E-2</v>
      </c>
    </row>
    <row r="1462" spans="1:17" x14ac:dyDescent="0.2">
      <c r="A1462" s="57">
        <f t="shared" si="231"/>
        <v>37</v>
      </c>
      <c r="B1462" s="57" t="str">
        <f>[1]Лист1!$B$43</f>
        <v>Симоненка,22</v>
      </c>
      <c r="C1462" s="57">
        <v>4123.8999999999996</v>
      </c>
      <c r="D1462" s="59"/>
      <c r="E1462" s="60"/>
      <c r="F1462" s="57">
        <f t="shared" si="230"/>
        <v>4123.8999999999996</v>
      </c>
      <c r="G1462" s="121">
        <v>1100</v>
      </c>
      <c r="H1462" s="57"/>
      <c r="I1462" s="121">
        <v>5000</v>
      </c>
      <c r="J1462" s="57">
        <v>243</v>
      </c>
      <c r="K1462" s="56">
        <f t="shared" si="232"/>
        <v>0</v>
      </c>
      <c r="L1462" s="56">
        <f t="shared" si="226"/>
        <v>1.520650813516896E-2</v>
      </c>
      <c r="M1462" s="54">
        <f t="shared" si="227"/>
        <v>55.959949937421776</v>
      </c>
      <c r="N1462" s="54">
        <f t="shared" si="228"/>
        <v>12.311188986232791</v>
      </c>
      <c r="O1462" s="245">
        <f t="shared" si="233"/>
        <v>17.459504380475593</v>
      </c>
      <c r="P1462" s="54">
        <v>0</v>
      </c>
      <c r="Q1462" s="122">
        <f t="shared" si="234"/>
        <v>2.078872991685787E-2</v>
      </c>
    </row>
    <row r="1463" spans="1:17" x14ac:dyDescent="0.2">
      <c r="A1463" s="57">
        <f t="shared" si="231"/>
        <v>38</v>
      </c>
      <c r="B1463" s="57" t="s">
        <v>358</v>
      </c>
      <c r="C1463" s="57">
        <v>4398.3999999999996</v>
      </c>
      <c r="D1463" s="59"/>
      <c r="E1463" s="60"/>
      <c r="F1463" s="57">
        <f t="shared" si="230"/>
        <v>4398.3999999999996</v>
      </c>
      <c r="G1463" s="121">
        <v>1100</v>
      </c>
      <c r="H1463" s="57"/>
      <c r="I1463" s="121">
        <v>5000</v>
      </c>
      <c r="J1463" s="57">
        <v>190</v>
      </c>
      <c r="K1463" s="56">
        <f t="shared" si="232"/>
        <v>0</v>
      </c>
      <c r="L1463" s="56">
        <f t="shared" si="226"/>
        <v>1.1889862327909886E-2</v>
      </c>
      <c r="M1463" s="54">
        <f t="shared" si="227"/>
        <v>43.754693366708381</v>
      </c>
      <c r="N1463" s="54">
        <f t="shared" si="228"/>
        <v>9.626032540675844</v>
      </c>
      <c r="O1463" s="245">
        <f t="shared" si="233"/>
        <v>13.651464330413015</v>
      </c>
      <c r="P1463" s="54">
        <v>0</v>
      </c>
      <c r="Q1463" s="122">
        <f t="shared" si="234"/>
        <v>1.5240130556065216E-2</v>
      </c>
    </row>
    <row r="1464" spans="1:17" x14ac:dyDescent="0.2">
      <c r="A1464" s="57">
        <f t="shared" si="231"/>
        <v>39</v>
      </c>
      <c r="B1464" s="57" t="s">
        <v>359</v>
      </c>
      <c r="C1464" s="57">
        <v>4369.7</v>
      </c>
      <c r="D1464" s="59"/>
      <c r="E1464" s="60"/>
      <c r="F1464" s="57">
        <f t="shared" si="230"/>
        <v>4369.7</v>
      </c>
      <c r="G1464" s="121">
        <v>1100</v>
      </c>
      <c r="H1464" s="57"/>
      <c r="I1464" s="121">
        <v>5000</v>
      </c>
      <c r="J1464" s="57">
        <v>190</v>
      </c>
      <c r="K1464" s="56">
        <f t="shared" si="232"/>
        <v>0</v>
      </c>
      <c r="L1464" s="56">
        <f t="shared" si="226"/>
        <v>1.1889862327909886E-2</v>
      </c>
      <c r="M1464" s="54">
        <f t="shared" si="227"/>
        <v>43.754693366708381</v>
      </c>
      <c r="N1464" s="54">
        <f t="shared" si="228"/>
        <v>9.626032540675844</v>
      </c>
      <c r="O1464" s="245">
        <f t="shared" si="233"/>
        <v>13.651464330413015</v>
      </c>
      <c r="P1464" s="54">
        <v>0</v>
      </c>
      <c r="Q1464" s="122">
        <f t="shared" si="234"/>
        <v>1.5340227072292661E-2</v>
      </c>
    </row>
    <row r="1465" spans="1:17" x14ac:dyDescent="0.2">
      <c r="A1465" s="57">
        <f t="shared" si="231"/>
        <v>40</v>
      </c>
      <c r="B1465" s="57" t="s">
        <v>360</v>
      </c>
      <c r="C1465" s="57">
        <v>5769.7</v>
      </c>
      <c r="D1465" s="59"/>
      <c r="E1465" s="60"/>
      <c r="F1465" s="57">
        <f t="shared" si="230"/>
        <v>5769.7</v>
      </c>
      <c r="G1465" s="121">
        <v>1100</v>
      </c>
      <c r="H1465" s="57"/>
      <c r="I1465" s="121">
        <v>5000</v>
      </c>
      <c r="J1465" s="57">
        <v>238</v>
      </c>
      <c r="K1465" s="56">
        <f t="shared" si="232"/>
        <v>0</v>
      </c>
      <c r="L1465" s="56">
        <f t="shared" si="226"/>
        <v>1.4893617021276595E-2</v>
      </c>
      <c r="M1465" s="54">
        <f t="shared" si="227"/>
        <v>54.808510638297868</v>
      </c>
      <c r="N1465" s="54">
        <f t="shared" si="228"/>
        <v>12.057872340425531</v>
      </c>
      <c r="O1465" s="245">
        <f t="shared" si="233"/>
        <v>17.100255319148935</v>
      </c>
      <c r="P1465" s="54">
        <v>0</v>
      </c>
      <c r="Q1465" s="122">
        <f t="shared" si="234"/>
        <v>1.4553033658227001E-2</v>
      </c>
    </row>
    <row r="1466" spans="1:17" x14ac:dyDescent="0.2">
      <c r="A1466" s="57">
        <f t="shared" si="231"/>
        <v>41</v>
      </c>
      <c r="B1466" s="57" t="s">
        <v>361</v>
      </c>
      <c r="C1466" s="57">
        <v>4446.8999999999996</v>
      </c>
      <c r="D1466" s="59"/>
      <c r="E1466" s="60"/>
      <c r="F1466" s="57">
        <f t="shared" si="230"/>
        <v>4446.8999999999996</v>
      </c>
      <c r="G1466" s="121">
        <v>1100</v>
      </c>
      <c r="H1466" s="57"/>
      <c r="I1466" s="121">
        <v>5000</v>
      </c>
      <c r="J1466" s="57">
        <v>190</v>
      </c>
      <c r="K1466" s="56">
        <f t="shared" si="232"/>
        <v>0</v>
      </c>
      <c r="L1466" s="56">
        <f t="shared" si="226"/>
        <v>1.1889862327909886E-2</v>
      </c>
      <c r="M1466" s="54">
        <f t="shared" si="227"/>
        <v>43.754693366708381</v>
      </c>
      <c r="N1466" s="54">
        <f t="shared" si="228"/>
        <v>9.626032540675844</v>
      </c>
      <c r="O1466" s="245">
        <f t="shared" si="233"/>
        <v>13.651464330413015</v>
      </c>
      <c r="P1466" s="54">
        <v>0</v>
      </c>
      <c r="Q1466" s="122">
        <f t="shared" si="234"/>
        <v>1.5073914465762046E-2</v>
      </c>
    </row>
    <row r="1467" spans="1:17" x14ac:dyDescent="0.2">
      <c r="A1467" s="57">
        <f t="shared" si="231"/>
        <v>42</v>
      </c>
      <c r="B1467" s="57" t="s">
        <v>362</v>
      </c>
      <c r="C1467" s="57">
        <v>4422.5</v>
      </c>
      <c r="D1467" s="59"/>
      <c r="E1467" s="60"/>
      <c r="F1467" s="57">
        <f t="shared" si="230"/>
        <v>4422.5</v>
      </c>
      <c r="G1467" s="121">
        <v>1100</v>
      </c>
      <c r="H1467" s="57"/>
      <c r="I1467" s="121">
        <v>5000</v>
      </c>
      <c r="J1467" s="57">
        <v>190</v>
      </c>
      <c r="K1467" s="56">
        <f t="shared" si="232"/>
        <v>0</v>
      </c>
      <c r="L1467" s="56">
        <f t="shared" si="226"/>
        <v>1.1889862327909886E-2</v>
      </c>
      <c r="M1467" s="54">
        <f t="shared" si="227"/>
        <v>43.754693366708381</v>
      </c>
      <c r="N1467" s="54">
        <f t="shared" si="228"/>
        <v>9.626032540675844</v>
      </c>
      <c r="O1467" s="245">
        <f t="shared" si="233"/>
        <v>13.651464330413015</v>
      </c>
      <c r="P1467" s="54">
        <v>0</v>
      </c>
      <c r="Q1467" s="122">
        <f t="shared" si="234"/>
        <v>1.5157080890400732E-2</v>
      </c>
    </row>
    <row r="1468" spans="1:17" x14ac:dyDescent="0.2">
      <c r="A1468" s="57">
        <f t="shared" si="231"/>
        <v>43</v>
      </c>
      <c r="B1468" s="57" t="s">
        <v>363</v>
      </c>
      <c r="C1468" s="57">
        <v>3984.5</v>
      </c>
      <c r="D1468" s="59"/>
      <c r="E1468" s="60"/>
      <c r="F1468" s="57">
        <f t="shared" si="230"/>
        <v>3984.5</v>
      </c>
      <c r="G1468" s="121">
        <v>1100</v>
      </c>
      <c r="H1468" s="57"/>
      <c r="I1468" s="121">
        <v>5000</v>
      </c>
      <c r="J1468" s="57">
        <v>180</v>
      </c>
      <c r="K1468" s="56">
        <f t="shared" si="232"/>
        <v>0</v>
      </c>
      <c r="L1468" s="56">
        <f t="shared" si="226"/>
        <v>1.1264080100125156E-2</v>
      </c>
      <c r="M1468" s="54">
        <f t="shared" si="227"/>
        <v>41.451814768460572</v>
      </c>
      <c r="N1468" s="54">
        <f t="shared" si="228"/>
        <v>9.1193992490613258</v>
      </c>
      <c r="O1468" s="245">
        <f t="shared" si="233"/>
        <v>12.932966207759698</v>
      </c>
      <c r="P1468" s="54">
        <v>0</v>
      </c>
      <c r="Q1468" s="122">
        <f t="shared" si="234"/>
        <v>1.5937804047002534E-2</v>
      </c>
    </row>
    <row r="1469" spans="1:17" x14ac:dyDescent="0.2">
      <c r="A1469" s="57">
        <f t="shared" si="231"/>
        <v>44</v>
      </c>
      <c r="B1469" s="57" t="s">
        <v>364</v>
      </c>
      <c r="C1469" s="57">
        <v>5874.6</v>
      </c>
      <c r="D1469" s="59"/>
      <c r="E1469" s="60"/>
      <c r="F1469" s="57">
        <f t="shared" si="230"/>
        <v>5874.6</v>
      </c>
      <c r="G1469" s="121">
        <v>1100</v>
      </c>
      <c r="H1469" s="57"/>
      <c r="I1469" s="121">
        <v>5000</v>
      </c>
      <c r="J1469" s="57">
        <v>238</v>
      </c>
      <c r="K1469" s="56">
        <f t="shared" si="232"/>
        <v>0</v>
      </c>
      <c r="L1469" s="56">
        <f t="shared" si="226"/>
        <v>1.4893617021276595E-2</v>
      </c>
      <c r="M1469" s="54">
        <f t="shared" si="227"/>
        <v>54.808510638297868</v>
      </c>
      <c r="N1469" s="54">
        <f t="shared" si="228"/>
        <v>12.057872340425531</v>
      </c>
      <c r="O1469" s="245">
        <f t="shared" si="233"/>
        <v>17.100255319148935</v>
      </c>
      <c r="P1469" s="54">
        <v>0</v>
      </c>
      <c r="Q1469" s="122">
        <f t="shared" si="234"/>
        <v>1.4293166904618581E-2</v>
      </c>
    </row>
    <row r="1470" spans="1:17" x14ac:dyDescent="0.2">
      <c r="A1470" s="57">
        <f t="shared" si="231"/>
        <v>45</v>
      </c>
      <c r="B1470" s="57" t="s">
        <v>365</v>
      </c>
      <c r="C1470" s="57">
        <v>5861.2</v>
      </c>
      <c r="D1470" s="59"/>
      <c r="E1470" s="60"/>
      <c r="F1470" s="57">
        <f t="shared" si="230"/>
        <v>5861.2</v>
      </c>
      <c r="G1470" s="121">
        <v>1100</v>
      </c>
      <c r="H1470" s="57"/>
      <c r="I1470" s="121">
        <v>5000</v>
      </c>
      <c r="J1470" s="57">
        <v>238</v>
      </c>
      <c r="K1470" s="56">
        <f t="shared" si="232"/>
        <v>0</v>
      </c>
      <c r="L1470" s="56">
        <f t="shared" si="226"/>
        <v>1.4893617021276595E-2</v>
      </c>
      <c r="M1470" s="54">
        <f t="shared" si="227"/>
        <v>54.808510638297868</v>
      </c>
      <c r="N1470" s="54">
        <f t="shared" si="228"/>
        <v>12.057872340425531</v>
      </c>
      <c r="O1470" s="245">
        <f t="shared" si="233"/>
        <v>17.100255319148935</v>
      </c>
      <c r="P1470" s="54">
        <v>0</v>
      </c>
      <c r="Q1470" s="122">
        <f t="shared" si="234"/>
        <v>1.4325844246548885E-2</v>
      </c>
    </row>
    <row r="1471" spans="1:17" x14ac:dyDescent="0.2">
      <c r="A1471" s="57">
        <f t="shared" si="231"/>
        <v>46</v>
      </c>
      <c r="B1471" s="57" t="s">
        <v>366</v>
      </c>
      <c r="C1471" s="57">
        <v>4068.9</v>
      </c>
      <c r="D1471" s="59"/>
      <c r="E1471" s="60"/>
      <c r="F1471" s="57">
        <f t="shared" si="230"/>
        <v>4068.9</v>
      </c>
      <c r="G1471" s="121">
        <v>1100</v>
      </c>
      <c r="H1471" s="57"/>
      <c r="I1471" s="121">
        <v>5000</v>
      </c>
      <c r="J1471" s="57">
        <v>180</v>
      </c>
      <c r="K1471" s="56">
        <f t="shared" si="232"/>
        <v>0</v>
      </c>
      <c r="L1471" s="56">
        <f t="shared" si="226"/>
        <v>1.1264080100125156E-2</v>
      </c>
      <c r="M1471" s="54">
        <f t="shared" si="227"/>
        <v>41.451814768460572</v>
      </c>
      <c r="N1471" s="54">
        <f t="shared" si="228"/>
        <v>9.1193992490613258</v>
      </c>
      <c r="O1471" s="245">
        <f t="shared" si="233"/>
        <v>12.932966207759698</v>
      </c>
      <c r="P1471" s="54">
        <v>0</v>
      </c>
      <c r="Q1471" s="122">
        <f t="shared" si="234"/>
        <v>1.5607210849438814E-2</v>
      </c>
    </row>
    <row r="1472" spans="1:17" x14ac:dyDescent="0.2">
      <c r="A1472" s="57">
        <f t="shared" si="231"/>
        <v>47</v>
      </c>
      <c r="B1472" s="57" t="s">
        <v>367</v>
      </c>
      <c r="C1472" s="57">
        <v>4057</v>
      </c>
      <c r="D1472" s="59"/>
      <c r="E1472" s="60"/>
      <c r="F1472" s="57">
        <f t="shared" si="230"/>
        <v>4057</v>
      </c>
      <c r="G1472" s="121">
        <v>1100</v>
      </c>
      <c r="H1472" s="57"/>
      <c r="I1472" s="121">
        <v>5000</v>
      </c>
      <c r="J1472" s="57">
        <v>180</v>
      </c>
      <c r="K1472" s="56">
        <f t="shared" si="232"/>
        <v>0</v>
      </c>
      <c r="L1472" s="56">
        <f t="shared" si="226"/>
        <v>1.1264080100125156E-2</v>
      </c>
      <c r="M1472" s="54">
        <f t="shared" si="227"/>
        <v>41.451814768460572</v>
      </c>
      <c r="N1472" s="54">
        <f t="shared" si="228"/>
        <v>9.1193992490613258</v>
      </c>
      <c r="O1472" s="245">
        <f t="shared" si="233"/>
        <v>12.932966207759698</v>
      </c>
      <c r="P1472" s="54">
        <v>0</v>
      </c>
      <c r="Q1472" s="122">
        <f t="shared" si="234"/>
        <v>1.565298994953946E-2</v>
      </c>
    </row>
    <row r="1473" spans="1:17" x14ac:dyDescent="0.2">
      <c r="A1473" s="57">
        <f t="shared" si="231"/>
        <v>48</v>
      </c>
      <c r="B1473" s="57" t="s">
        <v>368</v>
      </c>
      <c r="C1473" s="57">
        <v>5809.5</v>
      </c>
      <c r="D1473" s="59"/>
      <c r="E1473" s="60"/>
      <c r="F1473" s="57">
        <f t="shared" si="230"/>
        <v>5809.5</v>
      </c>
      <c r="G1473" s="121">
        <v>1100</v>
      </c>
      <c r="H1473" s="57"/>
      <c r="I1473" s="121">
        <v>5000</v>
      </c>
      <c r="J1473" s="57">
        <v>238</v>
      </c>
      <c r="K1473" s="56">
        <f t="shared" si="232"/>
        <v>0</v>
      </c>
      <c r="L1473" s="56">
        <f t="shared" si="226"/>
        <v>1.4893617021276595E-2</v>
      </c>
      <c r="M1473" s="54">
        <f t="shared" si="227"/>
        <v>54.808510638297868</v>
      </c>
      <c r="N1473" s="54">
        <f t="shared" si="228"/>
        <v>12.057872340425531</v>
      </c>
      <c r="O1473" s="245">
        <f t="shared" si="233"/>
        <v>17.100255319148935</v>
      </c>
      <c r="P1473" s="54">
        <v>0</v>
      </c>
      <c r="Q1473" s="122">
        <f t="shared" si="234"/>
        <v>1.4453333040342941E-2</v>
      </c>
    </row>
    <row r="1474" spans="1:17" x14ac:dyDescent="0.2">
      <c r="A1474" s="57">
        <f t="shared" si="231"/>
        <v>49</v>
      </c>
      <c r="B1474" s="57" t="s">
        <v>369</v>
      </c>
      <c r="C1474" s="57">
        <v>5835.6</v>
      </c>
      <c r="D1474" s="59"/>
      <c r="E1474" s="60"/>
      <c r="F1474" s="57">
        <f t="shared" si="230"/>
        <v>5835.6</v>
      </c>
      <c r="G1474" s="121">
        <v>1100</v>
      </c>
      <c r="H1474" s="57"/>
      <c r="I1474" s="121">
        <v>5000</v>
      </c>
      <c r="J1474" s="57">
        <v>238</v>
      </c>
      <c r="K1474" s="56">
        <f t="shared" si="232"/>
        <v>0</v>
      </c>
      <c r="L1474" s="56">
        <f t="shared" si="226"/>
        <v>1.4893617021276595E-2</v>
      </c>
      <c r="M1474" s="54">
        <f t="shared" si="227"/>
        <v>54.808510638297868</v>
      </c>
      <c r="N1474" s="54">
        <f t="shared" si="228"/>
        <v>12.057872340425531</v>
      </c>
      <c r="O1474" s="245">
        <f t="shared" si="233"/>
        <v>17.100255319148935</v>
      </c>
      <c r="P1474" s="54">
        <v>0</v>
      </c>
      <c r="Q1474" s="122">
        <f t="shared" si="234"/>
        <v>1.4388689817306243E-2</v>
      </c>
    </row>
    <row r="1475" spans="1:17" x14ac:dyDescent="0.2">
      <c r="A1475" s="57">
        <f t="shared" si="231"/>
        <v>50</v>
      </c>
      <c r="B1475" s="57" t="s">
        <v>370</v>
      </c>
      <c r="C1475" s="57">
        <v>4048.9</v>
      </c>
      <c r="D1475" s="59"/>
      <c r="E1475" s="60"/>
      <c r="F1475" s="57">
        <f t="shared" si="230"/>
        <v>4048.9</v>
      </c>
      <c r="G1475" s="121">
        <v>1100</v>
      </c>
      <c r="H1475" s="57"/>
      <c r="I1475" s="121">
        <v>5000</v>
      </c>
      <c r="J1475" s="57">
        <v>180</v>
      </c>
      <c r="K1475" s="56">
        <f t="shared" si="232"/>
        <v>0</v>
      </c>
      <c r="L1475" s="56">
        <f t="shared" si="226"/>
        <v>1.1264080100125156E-2</v>
      </c>
      <c r="M1475" s="54">
        <f t="shared" si="227"/>
        <v>41.451814768460572</v>
      </c>
      <c r="N1475" s="54">
        <f t="shared" si="228"/>
        <v>9.1193992490613258</v>
      </c>
      <c r="O1475" s="245">
        <f t="shared" si="233"/>
        <v>12.932966207759698</v>
      </c>
      <c r="P1475" s="54">
        <v>0</v>
      </c>
      <c r="Q1475" s="122">
        <f t="shared" si="234"/>
        <v>1.5684304434607322E-2</v>
      </c>
    </row>
    <row r="1476" spans="1:17" x14ac:dyDescent="0.2">
      <c r="A1476" s="57">
        <f t="shared" si="231"/>
        <v>51</v>
      </c>
      <c r="B1476" s="57" t="s">
        <v>1948</v>
      </c>
      <c r="C1476" s="57">
        <v>4427.8</v>
      </c>
      <c r="D1476" s="59"/>
      <c r="E1476" s="60"/>
      <c r="F1476" s="57">
        <f t="shared" si="230"/>
        <v>4427.8</v>
      </c>
      <c r="G1476" s="121">
        <v>1100</v>
      </c>
      <c r="H1476" s="57"/>
      <c r="I1476" s="121">
        <v>5000</v>
      </c>
      <c r="J1476" s="57">
        <v>190</v>
      </c>
      <c r="K1476" s="56">
        <f t="shared" si="232"/>
        <v>0</v>
      </c>
      <c r="L1476" s="56">
        <f t="shared" si="226"/>
        <v>1.1889862327909886E-2</v>
      </c>
      <c r="M1476" s="54">
        <f t="shared" si="227"/>
        <v>43.754693366708381</v>
      </c>
      <c r="N1476" s="54">
        <f t="shared" si="228"/>
        <v>9.626032540675844</v>
      </c>
      <c r="O1476" s="245">
        <f t="shared" si="233"/>
        <v>13.651464330413015</v>
      </c>
      <c r="P1476" s="54">
        <v>0</v>
      </c>
      <c r="Q1476" s="122">
        <f t="shared" si="234"/>
        <v>1.5138938126789203E-2</v>
      </c>
    </row>
    <row r="1477" spans="1:17" x14ac:dyDescent="0.2">
      <c r="A1477" s="57">
        <f t="shared" si="231"/>
        <v>52</v>
      </c>
      <c r="B1477" s="57" t="s">
        <v>1949</v>
      </c>
      <c r="C1477" s="57">
        <v>4428.6000000000004</v>
      </c>
      <c r="D1477" s="59"/>
      <c r="E1477" s="60"/>
      <c r="F1477" s="57">
        <f t="shared" si="230"/>
        <v>4428.6000000000004</v>
      </c>
      <c r="G1477" s="121">
        <v>1100</v>
      </c>
      <c r="H1477" s="57"/>
      <c r="I1477" s="121">
        <v>5000</v>
      </c>
      <c r="J1477" s="57">
        <v>190</v>
      </c>
      <c r="K1477" s="56">
        <f t="shared" si="232"/>
        <v>0</v>
      </c>
      <c r="L1477" s="56">
        <f t="shared" si="226"/>
        <v>1.1889862327909886E-2</v>
      </c>
      <c r="M1477" s="54">
        <f t="shared" si="227"/>
        <v>43.754693366708381</v>
      </c>
      <c r="N1477" s="54">
        <f t="shared" si="228"/>
        <v>9.626032540675844</v>
      </c>
      <c r="O1477" s="245">
        <f t="shared" si="233"/>
        <v>13.651464330413015</v>
      </c>
      <c r="P1477" s="54">
        <v>0</v>
      </c>
      <c r="Q1477" s="122">
        <f t="shared" si="234"/>
        <v>1.5136203368513127E-2</v>
      </c>
    </row>
    <row r="1478" spans="1:17" x14ac:dyDescent="0.2">
      <c r="A1478" s="57">
        <f t="shared" si="231"/>
        <v>53</v>
      </c>
      <c r="B1478" s="57" t="s">
        <v>1950</v>
      </c>
      <c r="C1478" s="57">
        <v>5782.4</v>
      </c>
      <c r="D1478" s="59"/>
      <c r="E1478" s="60"/>
      <c r="F1478" s="57">
        <f t="shared" si="230"/>
        <v>5782.4</v>
      </c>
      <c r="G1478" s="121">
        <v>1100</v>
      </c>
      <c r="H1478" s="57"/>
      <c r="I1478" s="121">
        <v>5000</v>
      </c>
      <c r="J1478" s="57">
        <v>238</v>
      </c>
      <c r="K1478" s="56">
        <f t="shared" si="232"/>
        <v>0</v>
      </c>
      <c r="L1478" s="56">
        <f t="shared" si="226"/>
        <v>1.4893617021276595E-2</v>
      </c>
      <c r="M1478" s="54">
        <f t="shared" si="227"/>
        <v>54.808510638297868</v>
      </c>
      <c r="N1478" s="54">
        <f t="shared" si="228"/>
        <v>12.057872340425531</v>
      </c>
      <c r="O1478" s="245">
        <f t="shared" si="233"/>
        <v>17.100255319148935</v>
      </c>
      <c r="P1478" s="54">
        <v>0</v>
      </c>
      <c r="Q1478" s="122">
        <f t="shared" si="234"/>
        <v>1.4521070541275652E-2</v>
      </c>
    </row>
    <row r="1479" spans="1:17" x14ac:dyDescent="0.2">
      <c r="A1479" s="57">
        <f t="shared" si="231"/>
        <v>54</v>
      </c>
      <c r="B1479" s="57" t="s">
        <v>1951</v>
      </c>
      <c r="C1479" s="57">
        <v>5882.7</v>
      </c>
      <c r="D1479" s="59"/>
      <c r="E1479" s="60"/>
      <c r="F1479" s="57">
        <f t="shared" si="230"/>
        <v>5882.7</v>
      </c>
      <c r="G1479" s="121">
        <v>1100</v>
      </c>
      <c r="H1479" s="57"/>
      <c r="I1479" s="121">
        <v>5000</v>
      </c>
      <c r="J1479" s="57">
        <v>238</v>
      </c>
      <c r="K1479" s="56">
        <f t="shared" si="232"/>
        <v>0</v>
      </c>
      <c r="L1479" s="56">
        <f t="shared" si="226"/>
        <v>1.4893617021276595E-2</v>
      </c>
      <c r="M1479" s="54">
        <f t="shared" si="227"/>
        <v>54.808510638297868</v>
      </c>
      <c r="N1479" s="54">
        <f t="shared" si="228"/>
        <v>12.057872340425531</v>
      </c>
      <c r="O1479" s="245">
        <f t="shared" si="233"/>
        <v>17.100255319148935</v>
      </c>
      <c r="P1479" s="54">
        <v>0</v>
      </c>
      <c r="Q1479" s="122">
        <f t="shared" si="234"/>
        <v>1.4273486374942173E-2</v>
      </c>
    </row>
    <row r="1480" spans="1:17" x14ac:dyDescent="0.2">
      <c r="A1480" s="57">
        <f t="shared" si="231"/>
        <v>55</v>
      </c>
      <c r="B1480" s="57" t="s">
        <v>1952</v>
      </c>
      <c r="C1480" s="57">
        <v>4404.7</v>
      </c>
      <c r="D1480" s="59"/>
      <c r="E1480" s="60"/>
      <c r="F1480" s="57">
        <f t="shared" si="230"/>
        <v>4404.7</v>
      </c>
      <c r="G1480" s="121">
        <v>1100</v>
      </c>
      <c r="H1480" s="57"/>
      <c r="I1480" s="121">
        <v>5000</v>
      </c>
      <c r="J1480" s="57">
        <v>190</v>
      </c>
      <c r="K1480" s="56">
        <f t="shared" si="232"/>
        <v>0</v>
      </c>
      <c r="L1480" s="56">
        <f t="shared" si="226"/>
        <v>1.1889862327909886E-2</v>
      </c>
      <c r="M1480" s="54">
        <f t="shared" si="227"/>
        <v>43.754693366708381</v>
      </c>
      <c r="N1480" s="54">
        <f t="shared" si="228"/>
        <v>9.626032540675844</v>
      </c>
      <c r="O1480" s="245">
        <f t="shared" si="233"/>
        <v>13.651464330413015</v>
      </c>
      <c r="P1480" s="54">
        <v>0</v>
      </c>
      <c r="Q1480" s="122">
        <f t="shared" si="234"/>
        <v>1.5218332744068209E-2</v>
      </c>
    </row>
    <row r="1481" spans="1:17" x14ac:dyDescent="0.2">
      <c r="A1481" s="57">
        <f t="shared" si="231"/>
        <v>56</v>
      </c>
      <c r="B1481" s="57" t="s">
        <v>1953</v>
      </c>
      <c r="C1481" s="57">
        <v>4428.3999999999996</v>
      </c>
      <c r="D1481" s="59"/>
      <c r="E1481" s="60"/>
      <c r="F1481" s="57">
        <f t="shared" si="230"/>
        <v>4428.3999999999996</v>
      </c>
      <c r="G1481" s="121">
        <v>1100</v>
      </c>
      <c r="H1481" s="57"/>
      <c r="I1481" s="121">
        <v>5000</v>
      </c>
      <c r="J1481" s="57">
        <v>190</v>
      </c>
      <c r="K1481" s="56">
        <f t="shared" si="232"/>
        <v>0</v>
      </c>
      <c r="L1481" s="56">
        <f t="shared" si="226"/>
        <v>1.1889862327909886E-2</v>
      </c>
      <c r="M1481" s="54">
        <f t="shared" si="227"/>
        <v>43.754693366708381</v>
      </c>
      <c r="N1481" s="54">
        <f t="shared" si="228"/>
        <v>9.626032540675844</v>
      </c>
      <c r="O1481" s="245">
        <f t="shared" si="233"/>
        <v>13.651464330413015</v>
      </c>
      <c r="P1481" s="54">
        <v>0</v>
      </c>
      <c r="Q1481" s="122">
        <f t="shared" si="234"/>
        <v>1.5136886965449653E-2</v>
      </c>
    </row>
    <row r="1482" spans="1:17" x14ac:dyDescent="0.2">
      <c r="A1482" s="57">
        <f t="shared" si="231"/>
        <v>57</v>
      </c>
      <c r="B1482" s="57" t="s">
        <v>1954</v>
      </c>
      <c r="C1482" s="57">
        <v>4419.2</v>
      </c>
      <c r="D1482" s="59"/>
      <c r="E1482" s="60"/>
      <c r="F1482" s="57">
        <f t="shared" si="230"/>
        <v>4419.2</v>
      </c>
      <c r="G1482" s="121">
        <v>1100</v>
      </c>
      <c r="H1482" s="57"/>
      <c r="I1482" s="121">
        <v>5000</v>
      </c>
      <c r="J1482" s="57">
        <v>190</v>
      </c>
      <c r="K1482" s="56">
        <f t="shared" si="232"/>
        <v>0</v>
      </c>
      <c r="L1482" s="56">
        <f t="shared" si="226"/>
        <v>1.1889862327909886E-2</v>
      </c>
      <c r="M1482" s="54">
        <f t="shared" si="227"/>
        <v>43.754693366708381</v>
      </c>
      <c r="N1482" s="54">
        <f t="shared" si="228"/>
        <v>9.626032540675844</v>
      </c>
      <c r="O1482" s="245">
        <f t="shared" si="233"/>
        <v>13.651464330413015</v>
      </c>
      <c r="P1482" s="54">
        <v>0</v>
      </c>
      <c r="Q1482" s="122">
        <f t="shared" si="234"/>
        <v>1.5168399311594234E-2</v>
      </c>
    </row>
    <row r="1483" spans="1:17" x14ac:dyDescent="0.2">
      <c r="A1483" s="57">
        <f t="shared" si="231"/>
        <v>58</v>
      </c>
      <c r="B1483" s="57" t="s">
        <v>1955</v>
      </c>
      <c r="C1483" s="57">
        <v>5902.1</v>
      </c>
      <c r="D1483" s="59"/>
      <c r="E1483" s="60"/>
      <c r="F1483" s="57">
        <f t="shared" si="230"/>
        <v>5902.1</v>
      </c>
      <c r="G1483" s="121">
        <v>1100</v>
      </c>
      <c r="H1483" s="57"/>
      <c r="I1483" s="121">
        <v>5000</v>
      </c>
      <c r="J1483" s="57">
        <v>238</v>
      </c>
      <c r="K1483" s="56">
        <f t="shared" si="232"/>
        <v>0</v>
      </c>
      <c r="L1483" s="56">
        <f t="shared" si="226"/>
        <v>1.4893617021276595E-2</v>
      </c>
      <c r="M1483" s="54">
        <f t="shared" si="227"/>
        <v>54.808510638297868</v>
      </c>
      <c r="N1483" s="54">
        <f t="shared" si="228"/>
        <v>12.057872340425531</v>
      </c>
      <c r="O1483" s="245">
        <f t="shared" si="233"/>
        <v>17.100255319148935</v>
      </c>
      <c r="P1483" s="54">
        <v>0</v>
      </c>
      <c r="Q1483" s="122">
        <f t="shared" si="234"/>
        <v>1.4226569915432188E-2</v>
      </c>
    </row>
    <row r="1484" spans="1:17" x14ac:dyDescent="0.2">
      <c r="A1484" s="57">
        <f t="shared" si="231"/>
        <v>59</v>
      </c>
      <c r="B1484" s="57" t="s">
        <v>1956</v>
      </c>
      <c r="C1484" s="57">
        <v>4397.8</v>
      </c>
      <c r="D1484" s="59"/>
      <c r="E1484" s="60"/>
      <c r="F1484" s="57">
        <f t="shared" si="230"/>
        <v>4397.8</v>
      </c>
      <c r="G1484" s="121">
        <v>1100</v>
      </c>
      <c r="H1484" s="57"/>
      <c r="I1484" s="121">
        <v>5000</v>
      </c>
      <c r="J1484" s="57">
        <v>190</v>
      </c>
      <c r="K1484" s="56">
        <f t="shared" si="232"/>
        <v>0</v>
      </c>
      <c r="L1484" s="56">
        <f t="shared" si="226"/>
        <v>1.1889862327909886E-2</v>
      </c>
      <c r="M1484" s="54">
        <f t="shared" si="227"/>
        <v>43.754693366708381</v>
      </c>
      <c r="N1484" s="54">
        <f t="shared" si="228"/>
        <v>9.626032540675844</v>
      </c>
      <c r="O1484" s="245">
        <f t="shared" si="233"/>
        <v>13.651464330413015</v>
      </c>
      <c r="P1484" s="54">
        <v>0</v>
      </c>
      <c r="Q1484" s="122">
        <f t="shared" si="234"/>
        <v>1.5242209795306116E-2</v>
      </c>
    </row>
    <row r="1485" spans="1:17" x14ac:dyDescent="0.2">
      <c r="A1485" s="57">
        <f t="shared" si="231"/>
        <v>60</v>
      </c>
      <c r="B1485" s="57" t="s">
        <v>1957</v>
      </c>
      <c r="C1485" s="57">
        <v>4423.3999999999996</v>
      </c>
      <c r="D1485" s="59"/>
      <c r="E1485" s="60"/>
      <c r="F1485" s="57">
        <f t="shared" si="230"/>
        <v>4423.3999999999996</v>
      </c>
      <c r="G1485" s="121">
        <v>1100</v>
      </c>
      <c r="H1485" s="57"/>
      <c r="I1485" s="121">
        <v>5000</v>
      </c>
      <c r="J1485" s="57">
        <v>190</v>
      </c>
      <c r="K1485" s="56">
        <f t="shared" si="232"/>
        <v>0</v>
      </c>
      <c r="L1485" s="56">
        <f t="shared" si="226"/>
        <v>1.1889862327909886E-2</v>
      </c>
      <c r="M1485" s="54">
        <f t="shared" si="227"/>
        <v>43.754693366708381</v>
      </c>
      <c r="N1485" s="54">
        <f t="shared" si="228"/>
        <v>9.626032540675844</v>
      </c>
      <c r="O1485" s="245">
        <f t="shared" si="233"/>
        <v>13.651464330413015</v>
      </c>
      <c r="P1485" s="54">
        <v>0</v>
      </c>
      <c r="Q1485" s="122">
        <f t="shared" si="234"/>
        <v>1.5153996979200895E-2</v>
      </c>
    </row>
    <row r="1486" spans="1:17" x14ac:dyDescent="0.2">
      <c r="A1486" s="57">
        <f t="shared" si="231"/>
        <v>61</v>
      </c>
      <c r="B1486" s="57" t="s">
        <v>1958</v>
      </c>
      <c r="C1486" s="57">
        <v>5916.4</v>
      </c>
      <c r="D1486" s="59"/>
      <c r="E1486" s="60"/>
      <c r="F1486" s="57">
        <f t="shared" si="230"/>
        <v>5916.4</v>
      </c>
      <c r="G1486" s="121">
        <v>1100</v>
      </c>
      <c r="H1486" s="57"/>
      <c r="I1486" s="121">
        <v>5000</v>
      </c>
      <c r="J1486" s="57">
        <v>238</v>
      </c>
      <c r="K1486" s="56">
        <f t="shared" si="232"/>
        <v>0</v>
      </c>
      <c r="L1486" s="56">
        <f t="shared" si="226"/>
        <v>1.4893617021276595E-2</v>
      </c>
      <c r="M1486" s="54">
        <f t="shared" si="227"/>
        <v>54.808510638297868</v>
      </c>
      <c r="N1486" s="54">
        <f t="shared" si="228"/>
        <v>12.057872340425531</v>
      </c>
      <c r="O1486" s="245">
        <f t="shared" si="233"/>
        <v>17.100255319148935</v>
      </c>
      <c r="P1486" s="54">
        <v>0</v>
      </c>
      <c r="Q1486" s="122">
        <f t="shared" si="234"/>
        <v>1.4192184148785127E-2</v>
      </c>
    </row>
    <row r="1487" spans="1:17" x14ac:dyDescent="0.2">
      <c r="A1487" s="57">
        <f t="shared" si="231"/>
        <v>62</v>
      </c>
      <c r="B1487" s="57" t="s">
        <v>1959</v>
      </c>
      <c r="C1487" s="57">
        <v>3331.8</v>
      </c>
      <c r="D1487" s="59"/>
      <c r="E1487" s="60"/>
      <c r="F1487" s="57">
        <f t="shared" si="230"/>
        <v>3331.8</v>
      </c>
      <c r="G1487" s="121">
        <v>1100</v>
      </c>
      <c r="H1487" s="57"/>
      <c r="I1487" s="121">
        <v>5000</v>
      </c>
      <c r="J1487" s="57">
        <v>360</v>
      </c>
      <c r="K1487" s="56">
        <f t="shared" si="232"/>
        <v>0</v>
      </c>
      <c r="L1487" s="56">
        <f t="shared" si="226"/>
        <v>2.2528160200250311E-2</v>
      </c>
      <c r="M1487" s="54">
        <f t="shared" si="227"/>
        <v>82.903629536921144</v>
      </c>
      <c r="N1487" s="54">
        <f t="shared" si="228"/>
        <v>18.238798498122652</v>
      </c>
      <c r="O1487" s="245">
        <f t="shared" si="233"/>
        <v>25.865932415519396</v>
      </c>
      <c r="P1487" s="54">
        <v>0</v>
      </c>
      <c r="Q1487" s="122">
        <f t="shared" si="234"/>
        <v>3.8120043355112307E-2</v>
      </c>
    </row>
    <row r="1488" spans="1:17" x14ac:dyDescent="0.2">
      <c r="A1488" s="57">
        <f t="shared" si="231"/>
        <v>63</v>
      </c>
      <c r="B1488" s="57" t="s">
        <v>1960</v>
      </c>
      <c r="C1488" s="57">
        <v>4392.1000000000004</v>
      </c>
      <c r="D1488" s="59"/>
      <c r="E1488" s="60"/>
      <c r="F1488" s="57">
        <f t="shared" si="230"/>
        <v>4392.1000000000004</v>
      </c>
      <c r="G1488" s="121">
        <v>1100</v>
      </c>
      <c r="H1488" s="57"/>
      <c r="I1488" s="121">
        <v>5000</v>
      </c>
      <c r="J1488" s="57">
        <v>190</v>
      </c>
      <c r="K1488" s="56">
        <f t="shared" si="232"/>
        <v>0</v>
      </c>
      <c r="L1488" s="56">
        <f t="shared" si="226"/>
        <v>1.1889862327909886E-2</v>
      </c>
      <c r="M1488" s="54">
        <f t="shared" si="227"/>
        <v>43.754693366708381</v>
      </c>
      <c r="N1488" s="54">
        <f t="shared" si="228"/>
        <v>9.626032540675844</v>
      </c>
      <c r="O1488" s="245">
        <f t="shared" si="233"/>
        <v>13.651464330413015</v>
      </c>
      <c r="P1488" s="54">
        <v>0</v>
      </c>
      <c r="Q1488" s="122">
        <f t="shared" si="234"/>
        <v>1.5261990901344967E-2</v>
      </c>
    </row>
    <row r="1489" spans="1:17" x14ac:dyDescent="0.2">
      <c r="A1489" s="57">
        <f t="shared" si="231"/>
        <v>64</v>
      </c>
      <c r="B1489" s="57" t="s">
        <v>1961</v>
      </c>
      <c r="C1489" s="57">
        <v>5869.2</v>
      </c>
      <c r="D1489" s="59"/>
      <c r="E1489" s="60"/>
      <c r="F1489" s="57">
        <f t="shared" si="230"/>
        <v>5869.2</v>
      </c>
      <c r="G1489" s="121">
        <v>1100</v>
      </c>
      <c r="H1489" s="57"/>
      <c r="I1489" s="121">
        <v>5000</v>
      </c>
      <c r="J1489" s="57">
        <v>238</v>
      </c>
      <c r="K1489" s="56">
        <f t="shared" si="232"/>
        <v>0</v>
      </c>
      <c r="L1489" s="56">
        <f t="shared" si="226"/>
        <v>1.4893617021276595E-2</v>
      </c>
      <c r="M1489" s="54">
        <f t="shared" si="227"/>
        <v>54.808510638297868</v>
      </c>
      <c r="N1489" s="54">
        <f t="shared" si="228"/>
        <v>12.057872340425531</v>
      </c>
      <c r="O1489" s="245">
        <f t="shared" si="233"/>
        <v>17.100255319148935</v>
      </c>
      <c r="P1489" s="54">
        <v>0</v>
      </c>
      <c r="Q1489" s="122">
        <f t="shared" si="234"/>
        <v>1.4306317436426144E-2</v>
      </c>
    </row>
    <row r="1490" spans="1:17" x14ac:dyDescent="0.2">
      <c r="A1490" s="57">
        <f t="shared" si="231"/>
        <v>65</v>
      </c>
      <c r="B1490" s="84" t="s">
        <v>2536</v>
      </c>
      <c r="C1490" s="83">
        <v>4119.7</v>
      </c>
      <c r="D1490" s="84"/>
      <c r="E1490" s="84"/>
      <c r="F1490" s="240">
        <f>C1490+D1490+E1490</f>
        <v>4119.7</v>
      </c>
      <c r="G1490" s="84">
        <v>1100</v>
      </c>
      <c r="H1490" s="84">
        <v>0</v>
      </c>
      <c r="I1490" s="86">
        <v>5000</v>
      </c>
      <c r="J1490" s="84">
        <v>232</v>
      </c>
      <c r="K1490" s="56">
        <f>H1490/G1490</f>
        <v>0</v>
      </c>
      <c r="L1490" s="56">
        <f t="shared" si="226"/>
        <v>1.4518147684605756E-2</v>
      </c>
      <c r="M1490" s="54">
        <f t="shared" si="227"/>
        <v>53.426783479349183</v>
      </c>
      <c r="N1490" s="54">
        <f>M1490*0.22</f>
        <v>11.753892365456821</v>
      </c>
      <c r="O1490" s="245">
        <f t="shared" si="233"/>
        <v>16.669156445556943</v>
      </c>
      <c r="P1490" s="85">
        <v>4.5007426452410382</v>
      </c>
      <c r="Q1490" s="85">
        <f t="shared" ref="Q1490:Q1492" si="235">(M1490+N1490+O1490+P1490)/F1490</f>
        <v>2.0960403654538919E-2</v>
      </c>
    </row>
    <row r="1491" spans="1:17" ht="15" x14ac:dyDescent="0.25">
      <c r="A1491" s="57"/>
      <c r="B1491" s="57" t="s">
        <v>1975</v>
      </c>
      <c r="C1491" s="45">
        <f>SUM(C1426:C1490)</f>
        <v>370864.59000000008</v>
      </c>
      <c r="D1491" s="45">
        <f t="shared" ref="D1491:N1491" si="236">SUM(D1426:D1490)</f>
        <v>1015.5</v>
      </c>
      <c r="E1491" s="45">
        <f t="shared" si="236"/>
        <v>325.2</v>
      </c>
      <c r="F1491" s="45">
        <f t="shared" si="236"/>
        <v>372205.2900000001</v>
      </c>
      <c r="G1491" s="45">
        <f t="shared" si="236"/>
        <v>71500</v>
      </c>
      <c r="H1491" s="45">
        <f t="shared" si="236"/>
        <v>0</v>
      </c>
      <c r="I1491" s="86">
        <v>5000</v>
      </c>
      <c r="J1491" s="45">
        <f t="shared" si="236"/>
        <v>15980</v>
      </c>
      <c r="K1491" s="45">
        <f t="shared" si="236"/>
        <v>0</v>
      </c>
      <c r="L1491" s="45">
        <f t="shared" si="236"/>
        <v>0.99999999999999933</v>
      </c>
      <c r="M1491" s="45">
        <f t="shared" si="236"/>
        <v>3680.0000000000023</v>
      </c>
      <c r="N1491" s="45">
        <f t="shared" si="236"/>
        <v>809.60000000000014</v>
      </c>
      <c r="O1491" s="262">
        <f>SUM(O1426:O1490)</f>
        <v>1148.1599999999999</v>
      </c>
      <c r="P1491" s="70">
        <v>0</v>
      </c>
      <c r="Q1491" s="139">
        <f t="shared" si="235"/>
        <v>1.5146909921672528E-2</v>
      </c>
    </row>
    <row r="1492" spans="1:17" x14ac:dyDescent="0.2">
      <c r="A1492" s="57"/>
      <c r="B1492" s="57" t="s">
        <v>2021</v>
      </c>
      <c r="C1492" s="49">
        <f t="shared" ref="C1492:L1492" si="237">C1491+C1424+C1385+C1330+C963+C896+C718+C387</f>
        <v>1949697.1000000003</v>
      </c>
      <c r="D1492" s="49">
        <f t="shared" si="237"/>
        <v>15420.300000000003</v>
      </c>
      <c r="E1492" s="49">
        <f t="shared" si="237"/>
        <v>43475.319999999992</v>
      </c>
      <c r="F1492" s="49">
        <f t="shared" si="237"/>
        <v>2008592.7200000002</v>
      </c>
      <c r="G1492" s="49">
        <f t="shared" si="237"/>
        <v>1796582</v>
      </c>
      <c r="H1492" s="49">
        <f t="shared" si="237"/>
        <v>24105</v>
      </c>
      <c r="I1492" s="49">
        <f t="shared" si="237"/>
        <v>40000</v>
      </c>
      <c r="J1492" s="49">
        <f t="shared" si="237"/>
        <v>75785</v>
      </c>
      <c r="K1492" s="49">
        <f t="shared" si="237"/>
        <v>3.9399999999999995</v>
      </c>
      <c r="L1492" s="49">
        <f t="shared" si="237"/>
        <v>8.639341921465153</v>
      </c>
      <c r="M1492" s="49">
        <f t="shared" ref="M1492" si="238">(L1492+K1492)*3680</f>
        <v>46291.978270991764</v>
      </c>
      <c r="N1492" s="49">
        <f>M1492*0.22</f>
        <v>10184.235219618187</v>
      </c>
      <c r="O1492" s="247">
        <f t="shared" ref="O1492" si="239">M1492*0.312</f>
        <v>14443.097220549431</v>
      </c>
      <c r="P1492" s="49">
        <v>744.92234878193653</v>
      </c>
      <c r="Q1492" s="139">
        <f t="shared" si="235"/>
        <v>3.5678827442898089E-2</v>
      </c>
    </row>
  </sheetData>
  <mergeCells count="9">
    <mergeCell ref="A1:Q1"/>
    <mergeCell ref="A5:Q5"/>
    <mergeCell ref="A388:Q388"/>
    <mergeCell ref="A1425:Q1425"/>
    <mergeCell ref="A719:Q719"/>
    <mergeCell ref="A897:Q897"/>
    <mergeCell ref="A964:Q964"/>
    <mergeCell ref="A1331:Q1331"/>
    <mergeCell ref="A1386:Q1386"/>
  </mergeCells>
  <phoneticPr fontId="16" type="noConversion"/>
  <pageMargins left="0" right="0" top="0.62" bottom="0.5" header="0.51181102362204722" footer="0.51181102362204722"/>
  <pageSetup paperSize="9" scale="70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17</vt:i4>
      </vt:variant>
      <vt:variant>
        <vt:lpstr>Именованные диапазоны</vt:lpstr>
      </vt:variant>
      <vt:variant>
        <vt:i4>15</vt:i4>
      </vt:variant>
    </vt:vector>
  </HeadingPairs>
  <TitlesOfParts>
    <vt:vector size="32" baseType="lpstr">
      <vt:lpstr>зведена</vt:lpstr>
      <vt:lpstr>сходові</vt:lpstr>
      <vt:lpstr>прибудинкова</vt:lpstr>
      <vt:lpstr>покрівлі</vt:lpstr>
      <vt:lpstr>майстерні</vt:lpstr>
      <vt:lpstr>дератизація </vt:lpstr>
      <vt:lpstr>електрики</vt:lpstr>
      <vt:lpstr>під зими</vt:lpstr>
      <vt:lpstr>димовенти</vt:lpstr>
      <vt:lpstr>слюсарі х.в.</vt:lpstr>
      <vt:lpstr>слюсарі кан</vt:lpstr>
      <vt:lpstr>слюсарі ц.о.</vt:lpstr>
      <vt:lpstr>слюсарі г.в.</vt:lpstr>
      <vt:lpstr>зварювальник</vt:lpstr>
      <vt:lpstr>маляри</vt:lpstr>
      <vt:lpstr>аварійки</vt:lpstr>
      <vt:lpstr>Лист1</vt:lpstr>
      <vt:lpstr>зведена!Заголовки_для_печати</vt:lpstr>
      <vt:lpstr>прибудинкова!Заголовки_для_печати</vt:lpstr>
      <vt:lpstr>'слюсарі х.в.'!Заголовки_для_печати</vt:lpstr>
      <vt:lpstr>аварійки!Область_печати</vt:lpstr>
      <vt:lpstr>електрики!Область_печати</vt:lpstr>
      <vt:lpstr>зведена!Область_печати</vt:lpstr>
      <vt:lpstr>майстерні!Область_печати</vt:lpstr>
      <vt:lpstr>маляри!Область_печати</vt:lpstr>
      <vt:lpstr>покрівлі!Область_печати</vt:lpstr>
      <vt:lpstr>прибудинкова!Область_печати</vt:lpstr>
      <vt:lpstr>'слюсарі г.в.'!Область_печати</vt:lpstr>
      <vt:lpstr>'слюсарі кан'!Область_печати</vt:lpstr>
      <vt:lpstr>'слюсарі х.в.'!Область_печати</vt:lpstr>
      <vt:lpstr>'слюсарі ц.о.'!Область_печати</vt:lpstr>
      <vt:lpstr>сходові!Область_печати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Колодка Ірина</cp:lastModifiedBy>
  <cp:lastPrinted>2017-03-03T13:07:00Z</cp:lastPrinted>
  <dcterms:created xsi:type="dcterms:W3CDTF">2008-01-31T12:40:49Z</dcterms:created>
  <dcterms:modified xsi:type="dcterms:W3CDTF">2017-03-03T13:07:10Z</dcterms:modified>
</cp:coreProperties>
</file>